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up" sheetId="2" state="visible" r:id="rId4"/>
    <sheet name="Debts" sheetId="3" state="visible" r:id="rId5"/>
    <sheet name="This payday" sheetId="4" state="visible" r:id="rId6"/>
    <sheet name="Plan" sheetId="5" state="visible" r:id="rId7"/>
    <sheet name="Progress" sheetId="6" state="visible" r:id="rId8"/>
    <sheet name="Helpers" sheetId="7" state="hidden" r:id="rId9"/>
  </sheets>
  <definedNames>
    <definedName function="false" hidden="false" name="BalBlock" vbProcedure="false">Plan!$FT$9:$HQ$528</definedName>
    <definedName function="false" hidden="false" name="BalNow" vbProcedure="false">'This payday'!$C$60:$AZ$60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<sst xmlns="http://schemas.openxmlformats.org/spreadsheetml/2006/main" count="153" uniqueCount="146">
  <si>
    <t xml:space="preserve">paid in yellow · Paycheck Payoff Planner</t>
  </si>
  <si>
    <t xml:space="preserve">Your debt-free date, and a clear amount to move every payday. One paycheck at a time.</t>
  </si>
  <si>
    <t xml:space="preserve">How it works</t>
  </si>
  <si>
    <t xml:space="preserve">1.  Setup: how often you're paid, your next payday, and how much you can put toward the plan each payday.</t>
  </si>
  <si>
    <t xml:space="preserve">2.  Debts: one row per debt (up to 50): balance, interest rate, monthly minimum and due day. The due day is on your statement.</t>
  </si>
  <si>
    <t xml:space="preserve">3.  This payday: the exact amounts to move this payday, debt by debt. Pay them, then type Paid on that row of the Plan tab.</t>
  </si>
  <si>
    <t xml:space="preserve">4.  Progress: your debt-free date, what you've paid off, and the interest you avoid compared with paying only minimums.</t>
  </si>
  <si>
    <t xml:space="preserve">The cells to fill in</t>
  </si>
  <si>
    <t xml:space="preserve">White cells with a dark border are yours to type in. Everything else does the math. The example numbers are there to show the format: replace them with yours.</t>
  </si>
  <si>
    <t xml:space="preserve">How the plan pays</t>
  </si>
  <si>
    <t xml:space="preserve">Every debt gets its full monthly minimum on the payday before its due date. Your money for the plan fills your yearly bills, then your buffer, then goes to one debt at a time.</t>
  </si>
  <si>
    <t xml:space="preserve">When a debt is gone, its minimum keeps going: it joins the extra for the next debt. Balances only move by what you actually pay, plus interest.</t>
  </si>
  <si>
    <t xml:space="preserve">Real life on the Plan tab</t>
  </si>
  <si>
    <t xml:space="preserve">Amount +/-: got more or less than usual this payday? Type the difference (for example 50 or -40).</t>
  </si>
  <si>
    <t xml:space="preserve">New charge: something new went on a card. It goes on the first debt in your order that still has a balance.</t>
  </si>
  <si>
    <t xml:space="preserve">Buffer used: you paid a surprise from your buffer. The plan refills it first.</t>
  </si>
  <si>
    <t xml:space="preserve">Yearly bill paid: you paid a yearly bill from what you saved.</t>
  </si>
  <si>
    <t xml:space="preserve">Every few months: type the real balances from your statements on the Debts tab, set your next payday on Setup, and clear the old Paid marks. Your plan starts fresh from the truth.</t>
  </si>
  <si>
    <t xml:space="preserve">Good to know</t>
  </si>
  <si>
    <t xml:space="preserve">This sheet matches the PaidInYellow app: same inputs, same numbers. It plans up to 520 paydays. Paid paydays turn yellow.</t>
  </si>
  <si>
    <t xml:space="preserve">Your numbers stay in your own Google account. Nothing is sent to PaidInYellow.</t>
  </si>
  <si>
    <t xml:space="preserve">A planning tool, not financial advice. Figures are estimates based on what you enter. We never suggest loans, balance transfers or new credit.</t>
  </si>
  <si>
    <t xml:space="preserve">Help: support@paidinyellow.com</t>
  </si>
  <si>
    <t xml:space="preserve">one paycheck at a time</t>
  </si>
  <si>
    <t xml:space="preserve">Setup</t>
  </si>
  <si>
    <t xml:space="preserve">Fill in the white cells. You can change them any time.</t>
  </si>
  <si>
    <t xml:space="preserve">Currency symbol</t>
  </si>
  <si>
    <t xml:space="preserve">$</t>
  </si>
  <si>
    <t xml:space="preserve">Any symbol: $, £, €, MAD...</t>
  </si>
  <si>
    <t xml:space="preserve">How often you're paid</t>
  </si>
  <si>
    <t xml:space="preserve">Every 2 weeks</t>
  </si>
  <si>
    <t xml:space="preserve">Every week · Every 2 weeks · Twice a month · Every month</t>
  </si>
  <si>
    <t xml:space="preserve">Your next payday</t>
  </si>
  <si>
    <t xml:space="preserve">The plan starts on this payday.</t>
  </si>
  <si>
    <t xml:space="preserve">Twice a month only: your other pay day</t>
  </si>
  <si>
    <t xml:space="preserve">For example 15, or 31 for the last day. Leave empty to use the usual pairing.</t>
  </si>
  <si>
    <t xml:space="preserve">Money for the plan each payday (on top of minimums)</t>
  </si>
  <si>
    <t xml:space="preserve">Even 20 matters. You can change it any time.</t>
  </si>
  <si>
    <t xml:space="preserve">Buffer: set aside now</t>
  </si>
  <si>
    <t xml:space="preserve">Money for surprises. Empty is fine.</t>
  </si>
  <si>
    <t xml:space="preserve">Buffer goal</t>
  </si>
  <si>
    <t xml:space="preserve">A plain separate account or an envelope.</t>
  </si>
  <si>
    <t xml:space="preserve">Payoff order</t>
  </si>
  <si>
    <t xml:space="preserve">PaidInYellow order</t>
  </si>
  <si>
    <t xml:space="preserve">PaidInYellow order (smallest first, growing debts first) · Biggest interest first · My own order</t>
  </si>
  <si>
    <t xml:space="preserve">Yearly bills (optional)</t>
  </si>
  <si>
    <t xml:space="preserve">Bills that come once a year, saved a little each payday.</t>
  </si>
  <si>
    <t xml:space="preserve">Bill</t>
  </si>
  <si>
    <t xml:space="preserve">Per year</t>
  </si>
  <si>
    <t xml:space="preserve">Month needed</t>
  </si>
  <si>
    <t xml:space="preserve">Gifts and holidays</t>
  </si>
  <si>
    <t xml:space="preserve">December</t>
  </si>
  <si>
    <t xml:space="preserve">Total per year</t>
  </si>
  <si>
    <t xml:space="preserve">Worked out for you</t>
  </si>
  <si>
    <t xml:space="preserve">Paydays per year</t>
  </si>
  <si>
    <t xml:space="preserve">Yearly bills per payday</t>
  </si>
  <si>
    <t xml:space="preserve">Other pay day used</t>
  </si>
  <si>
    <t xml:space="preserve">First pay day of the month</t>
  </si>
  <si>
    <t xml:space="preserve">Second pay day of the month</t>
  </si>
  <si>
    <t xml:space="preserve">Plan starts on the second one</t>
  </si>
  <si>
    <t xml:space="preserve">Debts</t>
  </si>
  <si>
    <t xml:space="preserve">One row per debt. Balance, rate and minimum are on your statement. Due day is the day of the month it's due.</t>
  </si>
  <si>
    <t xml:space="preserve">#</t>
  </si>
  <si>
    <t xml:space="preserve">Name</t>
  </si>
  <si>
    <t xml:space="preserve">Type</t>
  </si>
  <si>
    <t xml:space="preserve">Balance</t>
  </si>
  <si>
    <t xml:space="preserve">Rate %</t>
  </si>
  <si>
    <t xml:space="preserve">Monthly minimum</t>
  </si>
  <si>
    <t xml:space="preserve">Due day</t>
  </si>
  <si>
    <t xml:space="preserve">My order</t>
  </si>
  <si>
    <t xml:space="preserve">Grows?</t>
  </si>
  <si>
    <t xml:space="preserve">Sort key</t>
  </si>
  <si>
    <t xml:space="preserve">Order</t>
  </si>
  <si>
    <t xml:space="preserve">Gone by</t>
  </si>
  <si>
    <t xml:space="preserve">Status</t>
  </si>
  <si>
    <t xml:space="preserve">Minimums only: months</t>
  </si>
  <si>
    <t xml:space="preserve">Minimums only: interest</t>
  </si>
  <si>
    <t xml:space="preserve">Card A</t>
  </si>
  <si>
    <t xml:space="preserve">Credit card</t>
  </si>
  <si>
    <t xml:space="preserve">Card B</t>
  </si>
  <si>
    <t xml:space="preserve">Total</t>
  </si>
  <si>
    <t xml:space="preserve">row</t>
  </si>
  <si>
    <t xml:space="preserve">This payday</t>
  </si>
  <si>
    <t xml:space="preserve">MOVE</t>
  </si>
  <si>
    <t xml:space="preserve">What</t>
  </si>
  <si>
    <t xml:space="preserve">Extra</t>
  </si>
  <si>
    <t xml:space="preserve">Due</t>
  </si>
  <si>
    <t xml:space="preserve">Yearly bills pot</t>
  </si>
  <si>
    <t xml:space="preserve">Buffer</t>
  </si>
  <si>
    <t xml:space="preserve">Total to move</t>
  </si>
  <si>
    <t xml:space="preserve">helpers</t>
  </si>
  <si>
    <t xml:space="preserve">Plan · payday by payday</t>
  </si>
  <si>
    <t xml:space="preserve">Type Paid on a row when you've done that payday. The row turns yellow. White columns E to H are for real life.</t>
  </si>
  <si>
    <t xml:space="preserve">Minimum due · by debt, in payoff order</t>
  </si>
  <si>
    <t xml:space="preserve">Bill paid · by debt, in payoff order</t>
  </si>
  <si>
    <t xml:space="preserve">Extra paid · by debt, in payoff order</t>
  </si>
  <si>
    <t xml:space="preserve">Balance after · by debt, in payoff order</t>
  </si>
  <si>
    <t xml:space="preserve">min / due</t>
  </si>
  <si>
    <t xml:space="preserve">Payday #</t>
  </si>
  <si>
    <t xml:space="preserve">Payday</t>
  </si>
  <si>
    <t xml:space="preserve">Next payday</t>
  </si>
  <si>
    <t xml:space="preserve">Paid?</t>
  </si>
  <si>
    <t xml:space="preserve">Amount +/-</t>
  </si>
  <si>
    <t xml:space="preserve">New charge</t>
  </si>
  <si>
    <t xml:space="preserve">Buffer used</t>
  </si>
  <si>
    <t xml:space="preserve">Yearly bill paid</t>
  </si>
  <si>
    <t xml:space="preserve">Money for the plan</t>
  </si>
  <si>
    <t xml:space="preserve">To yearly bills</t>
  </si>
  <si>
    <t xml:space="preserve">To buffer</t>
  </si>
  <si>
    <t xml:space="preserve">Buffer after</t>
  </si>
  <si>
    <t xml:space="preserve">Yearly bills saved</t>
  </si>
  <si>
    <t xml:space="preserve">Bills this payday</t>
  </si>
  <si>
    <t xml:space="preserve">Freed-up minimums</t>
  </si>
  <si>
    <t xml:space="preserve">Extra for debts</t>
  </si>
  <si>
    <t xml:space="preserve">Extra paid</t>
  </si>
  <si>
    <t xml:space="preserve">Move this payday</t>
  </si>
  <si>
    <t xml:space="preserve">Interest</t>
  </si>
  <si>
    <t xml:space="preserve">Still owed</t>
  </si>
  <si>
    <t xml:space="preserve">Focus debt</t>
  </si>
  <si>
    <t xml:space="preserve">Charge goes to #</t>
  </si>
  <si>
    <t xml:space="preserve">Open</t>
  </si>
  <si>
    <t xml:space="preserve">Minimums only: owed</t>
  </si>
  <si>
    <t xml:space="preserve">Start</t>
  </si>
  <si>
    <t xml:space="preserve">Progress</t>
  </si>
  <si>
    <t xml:space="preserve">Debt-free by</t>
  </si>
  <si>
    <t xml:space="preserve">Your plan, from your next payday.</t>
  </si>
  <si>
    <t xml:space="preserve">Paydays left</t>
  </si>
  <si>
    <t xml:space="preserve">Owed at the start</t>
  </si>
  <si>
    <t xml:space="preserve">Still owed now</t>
  </si>
  <si>
    <t xml:space="preserve">After the paydays you marked Paid.</t>
  </si>
  <si>
    <t xml:space="preserve">Paid off so far</t>
  </si>
  <si>
    <t xml:space="preserve">Gone</t>
  </si>
  <si>
    <t xml:space="preserve">Interest on your plan</t>
  </si>
  <si>
    <t xml:space="preserve">From your next payday to debt-free.</t>
  </si>
  <si>
    <t xml:space="preserve">Interest paying only minimums</t>
  </si>
  <si>
    <t xml:space="preserve">Each debt on its own minimum.</t>
  </si>
  <si>
    <t xml:space="preserve">Interest you avoid</t>
  </si>
  <si>
    <t xml:space="preserve">Months sooner than minimums</t>
  </si>
  <si>
    <t xml:space="preserve">Your debt costs you, per day</t>
  </si>
  <si>
    <t xml:space="preserve">Interest at today's balances. It drops as balances go down.</t>
  </si>
  <si>
    <t xml:space="preserve">Balance over time: your plan and paying only minimums</t>
  </si>
  <si>
    <t xml:space="preserve">A planning tool, not financial advice. Figures are estimates based on what you enter.</t>
  </si>
  <si>
    <t xml:space="preserve">Position</t>
  </si>
  <si>
    <t xml:space="preserve">Debt row</t>
  </si>
  <si>
    <t xml:space="preserve">Rate (fraction)</t>
  </si>
  <si>
    <t xml:space="preserve">Start balance</t>
  </si>
</sst>
</file>

<file path=xl/styles.xml><?xml version="1.0" encoding="utf-8"?>
<styleSheet xmlns="http://schemas.openxmlformats.org/spreadsheetml/2006/main">
  <numFmts count="14">
    <numFmt numFmtId="164" formatCode="General"/>
    <numFmt numFmtId="165" formatCode="ddd\ d\ mmm\ yyyy"/>
    <numFmt numFmtId="166" formatCode="0"/>
    <numFmt numFmtId="167" formatCode="#,##0.00;\-#,##0.00;\-"/>
    <numFmt numFmtId="168" formatCode="0.00"/>
    <numFmt numFmtId="169" formatCode="General"/>
    <numFmt numFmtId="170" formatCode="d\ mmm\ yyyy"/>
    <numFmt numFmtId="171" formatCode="0.0"/>
    <numFmt numFmtId="172" formatCode="ddd\ d\ mmm"/>
    <numFmt numFmtId="173" formatCode="mm/dd/yy"/>
    <numFmt numFmtId="174" formatCode="ddd\ d\ mmm\ yy"/>
    <numFmt numFmtId="175" formatCode="mmmm\ yyyy"/>
    <numFmt numFmtId="176" formatCode="0%"/>
    <numFmt numFmtId="177" formatCode="#,##0"/>
  </numFmts>
  <fonts count="19">
    <font>
      <sz val="11"/>
      <color theme="1"/>
      <name val="Calibri"/>
      <family val="2"/>
      <charset val="1"/>
    </font>
    <font>
      <sz val="10"/>
      <name val="Arial"/>
      <family val="0"/>
    </font>
    <font>
      <sz val="10"/>
      <name val="Arial"/>
      <family val="0"/>
    </font>
    <font>
      <sz val="10"/>
      <name val="Arial"/>
      <family val="0"/>
    </font>
    <font>
      <sz val="10"/>
      <color rgb="FF1F2A44"/>
      <name val="Inter"/>
      <family val="0"/>
      <charset val="1"/>
    </font>
    <font>
      <b val="true"/>
      <sz val="20"/>
      <color rgb="FF1F2A44"/>
      <name val="Inter"/>
      <family val="0"/>
      <charset val="1"/>
    </font>
    <font>
      <sz val="11"/>
      <color rgb="FF5C5A55"/>
      <name val="Inter"/>
      <family val="0"/>
      <charset val="1"/>
    </font>
    <font>
      <b val="true"/>
      <sz val="12"/>
      <color rgb="FF1F2A44"/>
      <name val="Inter"/>
      <family val="0"/>
      <charset val="1"/>
    </font>
    <font>
      <sz val="10.5"/>
      <color rgb="FF1F2A44"/>
      <name val="Inter"/>
      <family val="0"/>
      <charset val="1"/>
    </font>
    <font>
      <b val="true"/>
      <sz val="16"/>
      <color rgb="FF5C5A55"/>
      <name val="Caveat"/>
      <family val="0"/>
      <charset val="1"/>
    </font>
    <font>
      <b val="true"/>
      <sz val="10"/>
      <color rgb="FF1F2A44"/>
      <name val="Inter"/>
      <family val="0"/>
      <charset val="1"/>
    </font>
    <font>
      <sz val="9"/>
      <color rgb="FF5C5A55"/>
      <name val="Inter"/>
      <family val="0"/>
      <charset val="1"/>
    </font>
    <font>
      <b val="true"/>
      <sz val="9"/>
      <color rgb="FF5C5A55"/>
      <name val="Inter"/>
      <family val="0"/>
      <charset val="1"/>
    </font>
    <font>
      <sz val="8"/>
      <color rgb="FF5C5A55"/>
      <name val="Inter"/>
      <family val="0"/>
      <charset val="1"/>
    </font>
    <font>
      <b val="true"/>
      <sz val="36"/>
      <color rgb="FF1F2A44"/>
      <name val="Inter"/>
      <family val="0"/>
      <charset val="1"/>
    </font>
    <font>
      <sz val="12"/>
      <color rgb="FF1F2A44"/>
      <name val="Inter"/>
      <family val="0"/>
      <charset val="1"/>
    </font>
    <font>
      <sz val="10"/>
      <color rgb="FF5C5A55"/>
      <name val="Inter"/>
      <family val="0"/>
      <charset val="1"/>
    </font>
    <font>
      <b val="true"/>
      <sz val="16"/>
      <color rgb="FF1F2A44"/>
      <name val="Inter"/>
      <family val="0"/>
      <charset val="1"/>
    </font>
    <font>
      <sz val="10"/>
      <color rgb="FF000000"/>
      <name val="Calibri"/>
      <family val="2"/>
    </font>
  </fonts>
  <fills count="5">
    <fill>
      <patternFill patternType="none"/>
    </fill>
    <fill>
      <patternFill patternType="gray125"/>
    </fill>
    <fill>
      <patternFill patternType="solid">
        <fgColor rgb="FFF4F0E6"/>
        <bgColor rgb="FFFFFFFF"/>
      </patternFill>
    </fill>
    <fill>
      <patternFill patternType="solid">
        <fgColor rgb="FFFFFFFF"/>
        <bgColor rgb="FFF4F0E6"/>
      </patternFill>
    </fill>
    <fill>
      <patternFill patternType="solid">
        <fgColor rgb="FFFFE14D"/>
        <bgColor rgb="FFFFFF99"/>
      </patternFill>
    </fill>
  </fills>
  <borders count="3">
    <border diagonalUp="false" diagonalDown="false">
      <left/>
      <right/>
      <top/>
      <bottom/>
      <diagonal/>
    </border>
    <border diagonalUp="false" diagonalDown="false">
      <left style="thin">
        <color rgb="FF1F2A44"/>
      </left>
      <right style="thin">
        <color rgb="FF1F2A44"/>
      </right>
      <top style="thin">
        <color rgb="FF1F2A44"/>
      </top>
      <bottom style="thin">
        <color rgb="FF1F2A44"/>
      </bottom>
      <diagonal/>
    </border>
    <border diagonalUp="false" diagonalDown="false">
      <left/>
      <right/>
      <top/>
      <bottom style="thin">
        <color rgb="FFE2DC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7" fontId="4" fillId="2" borderId="0" xfId="0" applyFont="true" applyBorder="false" applyAlignment="false" applyProtection="false">
      <alignment horizontal="general" vertical="bottom" textRotation="0" wrapText="false" indent="0" shrinkToFit="false"/>
      <protection locked="true" hidden="false"/>
    </xf>
    <xf numFmtId="166" fontId="11" fillId="2" borderId="0" xfId="0" applyFont="true" applyBorder="false" applyAlignment="false" applyProtection="false">
      <alignment horizontal="general" vertical="bottom" textRotation="0" wrapText="false" indent="0" shrinkToFit="false"/>
      <protection locked="true" hidden="false"/>
    </xf>
    <xf numFmtId="167" fontId="11" fillId="2"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tru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9" fontId="13" fillId="2" borderId="0" xfId="0" applyFont="true" applyBorder="false" applyAlignment="false" applyProtection="false">
      <alignment horizontal="general" vertical="bottom" textRotation="0" wrapText="false" indent="0" shrinkToFit="false"/>
      <protection locked="true" hidden="false"/>
    </xf>
    <xf numFmtId="170" fontId="4" fillId="2" borderId="0" xfId="0" applyFont="true" applyBorder="false" applyAlignment="false" applyProtection="false">
      <alignment horizontal="general" vertical="bottom" textRotation="0" wrapText="false" indent="0" shrinkToFit="false"/>
      <protection locked="true" hidden="false"/>
    </xf>
    <xf numFmtId="171" fontId="4" fillId="2"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2" fillId="2" borderId="2"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7" fontId="4" fillId="2" borderId="2" xfId="0" applyFont="true" applyBorder="true" applyAlignment="false" applyProtection="false">
      <alignment horizontal="general" vertical="bottom" textRotation="0" wrapText="false" indent="0" shrinkToFit="false"/>
      <protection locked="true" hidden="false"/>
    </xf>
    <xf numFmtId="172" fontId="4" fillId="2" borderId="2" xfId="0" applyFont="tru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false" applyProtection="false">
      <alignment horizontal="general" vertical="bottom" textRotation="0" wrapText="false" indent="0" shrinkToFit="false"/>
      <protection locked="true" hidden="false"/>
    </xf>
    <xf numFmtId="167" fontId="10" fillId="2" borderId="2" xfId="0" applyFont="true" applyBorder="tru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7" fontId="13" fillId="2" borderId="0" xfId="0" applyFont="true" applyBorder="false" applyAlignment="false" applyProtection="false">
      <alignment horizontal="general" vertical="bottom" textRotation="0" wrapText="false" indent="0" shrinkToFit="false"/>
      <protection locked="true" hidden="false"/>
    </xf>
    <xf numFmtId="173" fontId="13"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7" fontId="4" fillId="3" borderId="1"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5" fontId="17" fillId="4"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76" fontId="7"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E14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4F0E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2DCCD"/>
      <rgbColor rgb="FF3366FF"/>
      <rgbColor rgb="FF33CCCC"/>
      <rgbColor rgb="FF99CC00"/>
      <rgbColor rgb="FFFFE14D"/>
      <rgbColor rgb="FFFF9900"/>
      <rgbColor rgb="FFFF6600"/>
      <rgbColor rgb="FF5C5A55"/>
      <rgbColor rgb="FF8A8780"/>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"Your plan"</c:f>
              <c:strCache>
                <c:ptCount val="1"/>
                <c:pt idx="0">
                  <c:v>Your plan</c:v>
                </c:pt>
              </c:strCache>
            </c:strRef>
          </c:tx>
          <c:spPr>
            <a:solidFill>
              <a:srgbClr val="1f2a44"/>
            </a:solidFill>
            <a:ln w="28080">
              <a:solidFill>
                <a:srgbClr val="1f2a4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Plan!$B$9:$B$268</c:f>
              <c:strCache>
                <c:ptCount val="260"/>
                <c:pt idx="0">
                  <c:v>Fri 30 Oct 26</c:v>
                </c:pt>
                <c:pt idx="1">
                  <c:v>Fri 13 Nov 26</c:v>
                </c:pt>
                <c:pt idx="2">
                  <c:v>Fri 27 Nov 26</c:v>
                </c:pt>
                <c:pt idx="3">
                  <c:v>Fri 11 Dec 26</c:v>
                </c:pt>
                <c:pt idx="4">
                  <c:v>Fri 25 Dec 26</c:v>
                </c:pt>
                <c:pt idx="5">
                  <c:v>Fri 8 Jan 27</c:v>
                </c:pt>
                <c:pt idx="6">
                  <c:v>Fri 22 Jan 27</c:v>
                </c:pt>
                <c:pt idx="7">
                  <c:v>Fri 5 Feb 27</c:v>
                </c:pt>
                <c:pt idx="8">
                  <c:v>Fri 19 Feb 27</c:v>
                </c:pt>
                <c:pt idx="9">
                  <c:v>Fri 5 Mar 27</c:v>
                </c:pt>
                <c:pt idx="10">
                  <c:v>Fri 19 Mar 27</c:v>
                </c:pt>
                <c:pt idx="11">
                  <c:v>Fri 2 Apr 27</c:v>
                </c:pt>
                <c:pt idx="12">
                  <c:v>Fri 16 Apr 27</c:v>
                </c:pt>
                <c:pt idx="13">
                  <c:v>Fri 30 Apr 27</c:v>
                </c:pt>
                <c:pt idx="14">
                  <c:v>Fri 14 May 27</c:v>
                </c:pt>
                <c:pt idx="15">
                  <c:v>Fri 28 May 27</c:v>
                </c:pt>
                <c:pt idx="16">
                  <c:v>Fri 11 Jun 27</c:v>
                </c:pt>
                <c:pt idx="17">
                  <c:v>Fri 25 Jun 27</c:v>
                </c:pt>
                <c:pt idx="18">
                  <c:v>Fri 9 Jul 27</c:v>
                </c:pt>
                <c:pt idx="19">
                  <c:v>Fri 23 Jul 27</c:v>
                </c:pt>
                <c:pt idx="20">
                  <c:v>Fri 6 Aug 27</c:v>
                </c:pt>
                <c:pt idx="21">
                  <c:v>Fri 20 Aug 27</c:v>
                </c:pt>
                <c:pt idx="22">
                  <c:v>Fri 3 Sep 27</c:v>
                </c:pt>
                <c:pt idx="23">
                  <c:v>Fri 17 Sep 27</c:v>
                </c:pt>
                <c:pt idx="24">
                  <c:v>Fri 1 Oct 27</c:v>
                </c:pt>
                <c:pt idx="25">
                  <c:v>Fri 15 Oct 27</c:v>
                </c:pt>
                <c:pt idx="26">
                  <c:v>Fri 29 Oct 27</c:v>
                </c:pt>
                <c:pt idx="27">
                  <c:v>Fri 12 Nov 27</c:v>
                </c:pt>
                <c:pt idx="28">
                  <c:v>Fri 26 Nov 27</c:v>
                </c:pt>
                <c:pt idx="29">
                  <c:v>Fri 10 Dec 27</c:v>
                </c:pt>
                <c:pt idx="30">
                  <c:v>Fri 24 Dec 27</c:v>
                </c:pt>
                <c:pt idx="31">
                  <c:v>Fri 7 Jan 28</c:v>
                </c:pt>
                <c:pt idx="32">
                  <c:v>Fri 21 Jan 28</c:v>
                </c:pt>
                <c:pt idx="33">
                  <c:v>Fri 4 Feb 28</c:v>
                </c:pt>
                <c:pt idx="34">
                  <c:v>Fri 18 Feb 28</c:v>
                </c:pt>
                <c:pt idx="35">
                  <c:v>Fri 3 Mar 28</c:v>
                </c:pt>
                <c:pt idx="36">
                  <c:v>Fri 17 Mar 28</c:v>
                </c:pt>
                <c:pt idx="37">
                  <c:v>Fri 31 Mar 28</c:v>
                </c:pt>
                <c:pt idx="38">
                  <c:v>Fri 14 Apr 28</c:v>
                </c:pt>
                <c:pt idx="39">
                  <c:v>Fri 28 Apr 28</c:v>
                </c:pt>
                <c:pt idx="40">
                  <c:v>Fri 12 May 28</c:v>
                </c:pt>
                <c:pt idx="41">
                  <c:v>Fri 26 May 28</c:v>
                </c:pt>
                <c:pt idx="42">
                  <c:v>Fri 9 Jun 28</c:v>
                </c:pt>
                <c:pt idx="43">
                  <c:v>Fri 23 Jun 28</c:v>
                </c:pt>
                <c:pt idx="44">
                  <c:v>Fri 7 Jul 28</c:v>
                </c:pt>
                <c:pt idx="45">
                  <c:v>Fri 21 Jul 28</c:v>
                </c:pt>
                <c:pt idx="46">
                  <c:v>Fri 4 Aug 28</c:v>
                </c:pt>
                <c:pt idx="47">
                  <c:v>Fri 18 Aug 28</c:v>
                </c:pt>
                <c:pt idx="48">
                  <c:v>Fri 1 Sep 28</c:v>
                </c:pt>
                <c:pt idx="49">
                  <c:v>Fri 15 Sep 28</c:v>
                </c:pt>
                <c:pt idx="50">
                  <c:v>Fri 29 Sep 28</c:v>
                </c:pt>
                <c:pt idx="51">
                  <c:v>Fri 13 Oct 28</c:v>
                </c:pt>
                <c:pt idx="52">
                  <c:v>Fri 27 Oct 28</c:v>
                </c:pt>
                <c:pt idx="53">
                  <c:v>Fri 10 Nov 28</c:v>
                </c:pt>
                <c:pt idx="54">
                  <c:v>Fri 24 Nov 28</c:v>
                </c:pt>
                <c:pt idx="55">
                  <c:v>Fri 8 Dec 28</c:v>
                </c:pt>
                <c:pt idx="56">
                  <c:v>Fri 22 Dec 28</c:v>
                </c:pt>
                <c:pt idx="57">
                  <c:v>Fri 5 Jan 29</c:v>
                </c:pt>
                <c:pt idx="58">
                  <c:v>Fri 19 Jan 29</c:v>
                </c:pt>
                <c:pt idx="59">
                  <c:v>Fri 2 Feb 29</c:v>
                </c:pt>
                <c:pt idx="60">
                  <c:v>Fri 16 Feb 29</c:v>
                </c:pt>
                <c:pt idx="61">
                  <c:v>Fri 2 Mar 29</c:v>
                </c:pt>
                <c:pt idx="62">
                  <c:v>Fri 16 Mar 29</c:v>
                </c:pt>
                <c:pt idx="63">
                  <c:v>Fri 30 Mar 29</c:v>
                </c:pt>
                <c:pt idx="64">
                  <c:v>Fri 13 Apr 29</c:v>
                </c:pt>
                <c:pt idx="65">
                  <c:v>Fri 27 Apr 29</c:v>
                </c:pt>
                <c:pt idx="66">
                  <c:v>Fri 11 May 29</c:v>
                </c:pt>
                <c:pt idx="67">
                  <c:v>Fri 25 May 29</c:v>
                </c:pt>
                <c:pt idx="68">
                  <c:v>Fri 8 Jun 29</c:v>
                </c:pt>
                <c:pt idx="69">
                  <c:v>Fri 22 Jun 29</c:v>
                </c:pt>
                <c:pt idx="70">
                  <c:v>Fri 6 Jul 29</c:v>
                </c:pt>
                <c:pt idx="71">
                  <c:v>Fri 20 Jul 29</c:v>
                </c:pt>
                <c:pt idx="72">
                  <c:v>Fri 3 Aug 29</c:v>
                </c:pt>
                <c:pt idx="73">
                  <c:v>Fri 17 Aug 29</c:v>
                </c:pt>
                <c:pt idx="74">
                  <c:v>Fri 31 Aug 29</c:v>
                </c:pt>
                <c:pt idx="75">
                  <c:v>Fri 14 Sep 29</c:v>
                </c:pt>
                <c:pt idx="76">
                  <c:v>Fri 28 Sep 29</c:v>
                </c:pt>
                <c:pt idx="77">
                  <c:v>Fri 12 Oct 29</c:v>
                </c:pt>
                <c:pt idx="78">
                  <c:v>Fri 26 Oct 29</c:v>
                </c:pt>
                <c:pt idx="79">
                  <c:v>Fri 9 Nov 29</c:v>
                </c:pt>
                <c:pt idx="80">
                  <c:v>Fri 23 Nov 29</c:v>
                </c:pt>
                <c:pt idx="81">
                  <c:v>Fri 7 Dec 29</c:v>
                </c:pt>
                <c:pt idx="82">
                  <c:v>Fri 21 Dec 29</c:v>
                </c:pt>
                <c:pt idx="83">
                  <c:v>Fri 4 Jan 30</c:v>
                </c:pt>
                <c:pt idx="84">
                  <c:v>Fri 18 Jan 30</c:v>
                </c:pt>
                <c:pt idx="85">
                  <c:v>Fri 1 Feb 30</c:v>
                </c:pt>
                <c:pt idx="86">
                  <c:v>Fri 15 Feb 30</c:v>
                </c:pt>
                <c:pt idx="87">
                  <c:v>Fri 1 Mar 30</c:v>
                </c:pt>
                <c:pt idx="88">
                  <c:v>Fri 15 Mar 30</c:v>
                </c:pt>
                <c:pt idx="89">
                  <c:v>Fri 29 Mar 30</c:v>
                </c:pt>
                <c:pt idx="90">
                  <c:v>Fri 12 Apr 30</c:v>
                </c:pt>
                <c:pt idx="91">
                  <c:v>Fri 26 Apr 30</c:v>
                </c:pt>
                <c:pt idx="92">
                  <c:v>Fri 10 May 30</c:v>
                </c:pt>
                <c:pt idx="93">
                  <c:v>Fri 24 May 30</c:v>
                </c:pt>
                <c:pt idx="94">
                  <c:v>Fri 7 Jun 30</c:v>
                </c:pt>
                <c:pt idx="95">
                  <c:v>Fri 21 Jun 30</c:v>
                </c:pt>
                <c:pt idx="96">
                  <c:v>Fri 5 Jul 30</c:v>
                </c:pt>
                <c:pt idx="97">
                  <c:v>Fri 19 Jul 30</c:v>
                </c:pt>
                <c:pt idx="98">
                  <c:v>Fri 2 Aug 30</c:v>
                </c:pt>
                <c:pt idx="99">
                  <c:v>Fri 16 Aug 30</c:v>
                </c:pt>
                <c:pt idx="100">
                  <c:v>Fri 30 Aug 30</c:v>
                </c:pt>
                <c:pt idx="101">
                  <c:v>Fri 13 Sep 30</c:v>
                </c:pt>
                <c:pt idx="102">
                  <c:v>Fri 27 Sep 30</c:v>
                </c:pt>
                <c:pt idx="103">
                  <c:v>Fri 11 Oct 30</c:v>
                </c:pt>
                <c:pt idx="104">
                  <c:v>Fri 25 Oct 30</c:v>
                </c:pt>
                <c:pt idx="105">
                  <c:v>Fri 8 Nov 30</c:v>
                </c:pt>
                <c:pt idx="106">
                  <c:v>Fri 22 Nov 30</c:v>
                </c:pt>
                <c:pt idx="107">
                  <c:v>Fri 6 Dec 30</c:v>
                </c:pt>
                <c:pt idx="108">
                  <c:v>Fri 20 Dec 30</c:v>
                </c:pt>
                <c:pt idx="109">
                  <c:v>Fri 3 Jan 31</c:v>
                </c:pt>
                <c:pt idx="110">
                  <c:v>Fri 17 Jan 31</c:v>
                </c:pt>
                <c:pt idx="111">
                  <c:v>Fri 31 Jan 31</c:v>
                </c:pt>
                <c:pt idx="112">
                  <c:v>Fri 14 Feb 31</c:v>
                </c:pt>
                <c:pt idx="113">
                  <c:v>Fri 28 Feb 31</c:v>
                </c:pt>
                <c:pt idx="114">
                  <c:v>Fri 14 Mar 31</c:v>
                </c:pt>
                <c:pt idx="115">
                  <c:v>Fri 28 Mar 31</c:v>
                </c:pt>
                <c:pt idx="116">
                  <c:v>Fri 11 Apr 31</c:v>
                </c:pt>
                <c:pt idx="117">
                  <c:v>Fri 25 Apr 31</c:v>
                </c:pt>
                <c:pt idx="118">
                  <c:v>Fri 9 May 31</c:v>
                </c:pt>
                <c:pt idx="119">
                  <c:v>Fri 23 May 31</c:v>
                </c:pt>
                <c:pt idx="120">
                  <c:v>Fri 6 Jun 31</c:v>
                </c:pt>
                <c:pt idx="121">
                  <c:v>Fri 20 Jun 31</c:v>
                </c:pt>
                <c:pt idx="122">
                  <c:v>Fri 4 Jul 31</c:v>
                </c:pt>
                <c:pt idx="123">
                  <c:v>Fri 18 Jul 31</c:v>
                </c:pt>
                <c:pt idx="124">
                  <c:v>Fri 1 Aug 31</c:v>
                </c:pt>
                <c:pt idx="125">
                  <c:v>Fri 15 Aug 31</c:v>
                </c:pt>
                <c:pt idx="126">
                  <c:v>Fri 29 Aug 31</c:v>
                </c:pt>
                <c:pt idx="127">
                  <c:v>Fri 12 Sep 31</c:v>
                </c:pt>
                <c:pt idx="128">
                  <c:v>Fri 26 Sep 31</c:v>
                </c:pt>
                <c:pt idx="129">
                  <c:v>Fri 10 Oct 31</c:v>
                </c:pt>
                <c:pt idx="130">
                  <c:v>Fri 24 Oct 31</c:v>
                </c:pt>
                <c:pt idx="131">
                  <c:v>Fri 7 Nov 31</c:v>
                </c:pt>
                <c:pt idx="132">
                  <c:v>Fri 21 Nov 31</c:v>
                </c:pt>
                <c:pt idx="133">
                  <c:v>Fri 5 Dec 31</c:v>
                </c:pt>
                <c:pt idx="134">
                  <c:v>Fri 19 Dec 31</c:v>
                </c:pt>
                <c:pt idx="135">
                  <c:v>Fri 2 Jan 32</c:v>
                </c:pt>
                <c:pt idx="136">
                  <c:v>Fri 16 Jan 32</c:v>
                </c:pt>
                <c:pt idx="137">
                  <c:v>Fri 30 Jan 32</c:v>
                </c:pt>
                <c:pt idx="138">
                  <c:v>Fri 13 Feb 32</c:v>
                </c:pt>
                <c:pt idx="139">
                  <c:v>Fri 27 Feb 32</c:v>
                </c:pt>
                <c:pt idx="140">
                  <c:v>Fri 12 Mar 32</c:v>
                </c:pt>
                <c:pt idx="141">
                  <c:v>Fri 26 Mar 32</c:v>
                </c:pt>
                <c:pt idx="142">
                  <c:v>Fri 9 Apr 32</c:v>
                </c:pt>
                <c:pt idx="143">
                  <c:v>Fri 23 Apr 32</c:v>
                </c:pt>
                <c:pt idx="144">
                  <c:v>Fri 7 May 32</c:v>
                </c:pt>
                <c:pt idx="145">
                  <c:v>Fri 21 May 32</c:v>
                </c:pt>
                <c:pt idx="146">
                  <c:v>Fri 4 Jun 32</c:v>
                </c:pt>
                <c:pt idx="147">
                  <c:v>Fri 18 Jun 32</c:v>
                </c:pt>
                <c:pt idx="148">
                  <c:v>Fri 2 Jul 32</c:v>
                </c:pt>
                <c:pt idx="149">
                  <c:v>Fri 16 Jul 32</c:v>
                </c:pt>
                <c:pt idx="150">
                  <c:v>Fri 30 Jul 32</c:v>
                </c:pt>
                <c:pt idx="151">
                  <c:v>Fri 13 Aug 32</c:v>
                </c:pt>
                <c:pt idx="152">
                  <c:v>Fri 27 Aug 32</c:v>
                </c:pt>
                <c:pt idx="153">
                  <c:v>Fri 10 Sep 32</c:v>
                </c:pt>
                <c:pt idx="154">
                  <c:v>Fri 24 Sep 32</c:v>
                </c:pt>
                <c:pt idx="155">
                  <c:v>Fri 8 Oct 32</c:v>
                </c:pt>
                <c:pt idx="156">
                  <c:v>Fri 22 Oct 32</c:v>
                </c:pt>
                <c:pt idx="157">
                  <c:v>Fri 5 Nov 32</c:v>
                </c:pt>
                <c:pt idx="158">
                  <c:v>Fri 19 Nov 32</c:v>
                </c:pt>
                <c:pt idx="159">
                  <c:v>Fri 3 Dec 32</c:v>
                </c:pt>
                <c:pt idx="160">
                  <c:v>Fri 17 Dec 32</c:v>
                </c:pt>
                <c:pt idx="161">
                  <c:v>Fri 31 Dec 32</c:v>
                </c:pt>
                <c:pt idx="162">
                  <c:v>Fri 14 Jan 33</c:v>
                </c:pt>
                <c:pt idx="163">
                  <c:v>Fri 28 Jan 33</c:v>
                </c:pt>
                <c:pt idx="164">
                  <c:v>Fri 11 Feb 33</c:v>
                </c:pt>
                <c:pt idx="165">
                  <c:v>Fri 25 Feb 33</c:v>
                </c:pt>
                <c:pt idx="166">
                  <c:v>Fri 11 Mar 33</c:v>
                </c:pt>
                <c:pt idx="167">
                  <c:v>Fri 25 Mar 33</c:v>
                </c:pt>
                <c:pt idx="168">
                  <c:v>Fri 8 Apr 33</c:v>
                </c:pt>
                <c:pt idx="169">
                  <c:v>Fri 22 Apr 33</c:v>
                </c:pt>
                <c:pt idx="170">
                  <c:v>Fri 6 May 33</c:v>
                </c:pt>
                <c:pt idx="171">
                  <c:v>Fri 20 May 33</c:v>
                </c:pt>
                <c:pt idx="172">
                  <c:v>Fri 3 Jun 33</c:v>
                </c:pt>
                <c:pt idx="173">
                  <c:v>Fri 17 Jun 33</c:v>
                </c:pt>
                <c:pt idx="174">
                  <c:v>Fri 1 Jul 33</c:v>
                </c:pt>
                <c:pt idx="175">
                  <c:v>Fri 15 Jul 33</c:v>
                </c:pt>
                <c:pt idx="176">
                  <c:v>Fri 29 Jul 33</c:v>
                </c:pt>
                <c:pt idx="177">
                  <c:v>Fri 12 Aug 33</c:v>
                </c:pt>
                <c:pt idx="178">
                  <c:v>Fri 26 Aug 33</c:v>
                </c:pt>
                <c:pt idx="179">
                  <c:v>Fri 9 Sep 33</c:v>
                </c:pt>
                <c:pt idx="180">
                  <c:v>Fri 23 Sep 33</c:v>
                </c:pt>
                <c:pt idx="181">
                  <c:v>Fri 7 Oct 33</c:v>
                </c:pt>
                <c:pt idx="182">
                  <c:v>Fri 21 Oct 33</c:v>
                </c:pt>
                <c:pt idx="183">
                  <c:v>Fri 4 Nov 33</c:v>
                </c:pt>
                <c:pt idx="184">
                  <c:v>Fri 18 Nov 33</c:v>
                </c:pt>
                <c:pt idx="185">
                  <c:v>Fri 2 Dec 33</c:v>
                </c:pt>
                <c:pt idx="186">
                  <c:v>Fri 16 Dec 33</c:v>
                </c:pt>
                <c:pt idx="187">
                  <c:v>Fri 30 Dec 33</c:v>
                </c:pt>
                <c:pt idx="188">
                  <c:v>Fri 13 Jan 34</c:v>
                </c:pt>
                <c:pt idx="189">
                  <c:v>Fri 27 Jan 34</c:v>
                </c:pt>
                <c:pt idx="190">
                  <c:v>Fri 10 Feb 34</c:v>
                </c:pt>
                <c:pt idx="191">
                  <c:v>Fri 24 Feb 34</c:v>
                </c:pt>
                <c:pt idx="192">
                  <c:v>Fri 10 Mar 34</c:v>
                </c:pt>
                <c:pt idx="193">
                  <c:v>Fri 24 Mar 34</c:v>
                </c:pt>
                <c:pt idx="194">
                  <c:v>Fri 7 Apr 34</c:v>
                </c:pt>
                <c:pt idx="195">
                  <c:v>Fri 21 Apr 34</c:v>
                </c:pt>
                <c:pt idx="196">
                  <c:v>Fri 5 May 34</c:v>
                </c:pt>
                <c:pt idx="197">
                  <c:v>Fri 19 May 34</c:v>
                </c:pt>
                <c:pt idx="198">
                  <c:v>Fri 2 Jun 34</c:v>
                </c:pt>
                <c:pt idx="199">
                  <c:v>Fri 16 Jun 34</c:v>
                </c:pt>
                <c:pt idx="200">
                  <c:v>Fri 30 Jun 34</c:v>
                </c:pt>
                <c:pt idx="201">
                  <c:v>Fri 14 Jul 34</c:v>
                </c:pt>
                <c:pt idx="202">
                  <c:v>Fri 28 Jul 34</c:v>
                </c:pt>
                <c:pt idx="203">
                  <c:v>Fri 11 Aug 34</c:v>
                </c:pt>
                <c:pt idx="204">
                  <c:v>Fri 25 Aug 34</c:v>
                </c:pt>
                <c:pt idx="205">
                  <c:v>Fri 8 Sep 34</c:v>
                </c:pt>
                <c:pt idx="206">
                  <c:v>Fri 22 Sep 34</c:v>
                </c:pt>
                <c:pt idx="207">
                  <c:v>Fri 6 Oct 34</c:v>
                </c:pt>
                <c:pt idx="208">
                  <c:v>Fri 20 Oct 34</c:v>
                </c:pt>
                <c:pt idx="209">
                  <c:v>Fri 3 Nov 34</c:v>
                </c:pt>
                <c:pt idx="210">
                  <c:v>Fri 17 Nov 34</c:v>
                </c:pt>
                <c:pt idx="211">
                  <c:v>Fri 1 Dec 34</c:v>
                </c:pt>
                <c:pt idx="212">
                  <c:v>Fri 15 Dec 34</c:v>
                </c:pt>
                <c:pt idx="213">
                  <c:v>Fri 29 Dec 34</c:v>
                </c:pt>
                <c:pt idx="214">
                  <c:v>Fri 12 Jan 35</c:v>
                </c:pt>
                <c:pt idx="215">
                  <c:v>Fri 26 Jan 35</c:v>
                </c:pt>
                <c:pt idx="216">
                  <c:v>Fri 9 Feb 35</c:v>
                </c:pt>
                <c:pt idx="217">
                  <c:v>Fri 23 Feb 35</c:v>
                </c:pt>
                <c:pt idx="218">
                  <c:v>Fri 9 Mar 35</c:v>
                </c:pt>
                <c:pt idx="219">
                  <c:v>Fri 23 Mar 35</c:v>
                </c:pt>
                <c:pt idx="220">
                  <c:v>Fri 6 Apr 35</c:v>
                </c:pt>
                <c:pt idx="221">
                  <c:v>Fri 20 Apr 35</c:v>
                </c:pt>
                <c:pt idx="222">
                  <c:v>Fri 4 May 35</c:v>
                </c:pt>
                <c:pt idx="223">
                  <c:v>Fri 18 May 35</c:v>
                </c:pt>
                <c:pt idx="224">
                  <c:v>Fri 1 Jun 35</c:v>
                </c:pt>
                <c:pt idx="225">
                  <c:v>Fri 15 Jun 35</c:v>
                </c:pt>
                <c:pt idx="226">
                  <c:v>Fri 29 Jun 35</c:v>
                </c:pt>
                <c:pt idx="227">
                  <c:v>Fri 13 Jul 35</c:v>
                </c:pt>
                <c:pt idx="228">
                  <c:v>Fri 27 Jul 35</c:v>
                </c:pt>
                <c:pt idx="229">
                  <c:v>Fri 10 Aug 35</c:v>
                </c:pt>
                <c:pt idx="230">
                  <c:v>Fri 24 Aug 35</c:v>
                </c:pt>
                <c:pt idx="231">
                  <c:v>Fri 7 Sep 35</c:v>
                </c:pt>
                <c:pt idx="232">
                  <c:v>Fri 21 Sep 35</c:v>
                </c:pt>
                <c:pt idx="233">
                  <c:v>Fri 5 Oct 35</c:v>
                </c:pt>
                <c:pt idx="234">
                  <c:v>Fri 19 Oct 35</c:v>
                </c:pt>
                <c:pt idx="235">
                  <c:v>Fri 2 Nov 35</c:v>
                </c:pt>
                <c:pt idx="236">
                  <c:v>Fri 16 Nov 35</c:v>
                </c:pt>
                <c:pt idx="237">
                  <c:v>Fri 30 Nov 35</c:v>
                </c:pt>
                <c:pt idx="238">
                  <c:v>Fri 14 Dec 35</c:v>
                </c:pt>
                <c:pt idx="239">
                  <c:v>Fri 28 Dec 35</c:v>
                </c:pt>
                <c:pt idx="240">
                  <c:v>Fri 11 Jan 36</c:v>
                </c:pt>
                <c:pt idx="241">
                  <c:v>Fri 25 Jan 36</c:v>
                </c:pt>
                <c:pt idx="242">
                  <c:v>Fri 8 Feb 36</c:v>
                </c:pt>
                <c:pt idx="243">
                  <c:v>Fri 22 Feb 36</c:v>
                </c:pt>
                <c:pt idx="244">
                  <c:v>Fri 7 Mar 36</c:v>
                </c:pt>
                <c:pt idx="245">
                  <c:v>Fri 21 Mar 36</c:v>
                </c:pt>
                <c:pt idx="246">
                  <c:v>Fri 4 Apr 36</c:v>
                </c:pt>
                <c:pt idx="247">
                  <c:v>Fri 18 Apr 36</c:v>
                </c:pt>
                <c:pt idx="248">
                  <c:v>Fri 2 May 36</c:v>
                </c:pt>
                <c:pt idx="249">
                  <c:v>Fri 16 May 36</c:v>
                </c:pt>
                <c:pt idx="250">
                  <c:v>Fri 30 May 36</c:v>
                </c:pt>
                <c:pt idx="251">
                  <c:v>Fri 13 Jun 36</c:v>
                </c:pt>
                <c:pt idx="252">
                  <c:v>Fri 27 Jun 36</c:v>
                </c:pt>
                <c:pt idx="253">
                  <c:v>Fri 11 Jul 36</c:v>
                </c:pt>
                <c:pt idx="254">
                  <c:v>Fri 25 Jul 36</c:v>
                </c:pt>
                <c:pt idx="255">
                  <c:v>Fri 8 Aug 36</c:v>
                </c:pt>
                <c:pt idx="256">
                  <c:v>Fri 22 Aug 36</c:v>
                </c:pt>
                <c:pt idx="257">
                  <c:v>Fri 5 Sep 36</c:v>
                </c:pt>
                <c:pt idx="258">
                  <c:v>Fri 19 Sep 36</c:v>
                </c:pt>
                <c:pt idx="259">
                  <c:v>Fri 3 Oct 36</c:v>
                </c:pt>
              </c:strCache>
            </c:strRef>
          </c:cat>
          <c:val>
            <c:numRef>
              <c:f>Plan!$T$9:$T$268</c:f>
              <c:numCache>
                <c:formatCode>#,##0.00;\-#,##0.00;\-</c:formatCode>
                <c:ptCount val="260"/>
                <c:pt idx="0">
                  <c:v>1687.92307692308</c:v>
                </c:pt>
                <c:pt idx="1">
                  <c:v>1660.71550295858</c:v>
                </c:pt>
                <c:pt idx="2">
                  <c:v>1576.02209321802</c:v>
                </c:pt>
                <c:pt idx="3">
                  <c:v>1457.0665607791</c:v>
                </c:pt>
                <c:pt idx="4">
                  <c:v>1377.08635590134</c:v>
                </c:pt>
                <c:pt idx="5">
                  <c:v>1231.34945115273</c:v>
                </c:pt>
                <c:pt idx="6">
                  <c:v>1149.3410417733</c:v>
                </c:pt>
                <c:pt idx="7">
                  <c:v>1041.5575937449</c:v>
                </c:pt>
                <c:pt idx="8">
                  <c:v>917.999146316976</c:v>
                </c:pt>
                <c:pt idx="9">
                  <c:v>808.585294253016</c:v>
                </c:pt>
                <c:pt idx="10">
                  <c:v>683.413961674768</c:v>
                </c:pt>
                <c:pt idx="11">
                  <c:v>572.376058332517</c:v>
                </c:pt>
                <c:pt idx="12">
                  <c:v>445.569431044049</c:v>
                </c:pt>
                <c:pt idx="13">
                  <c:v>332.884911720508</c:v>
                </c:pt>
                <c:pt idx="14">
                  <c:v>204.42026880165</c:v>
                </c:pt>
                <c:pt idx="15">
                  <c:v>90.0662552779694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numCache>
            </c:numRef>
          </c:val>
          <c:smooth val="1"/>
        </c:ser>
        <c:ser>
          <c:idx val="1"/>
          <c:order val="1"/>
          <c:tx>
            <c:strRef>
              <c:f>"Minimums only"</c:f>
              <c:strCache>
                <c:ptCount val="1"/>
                <c:pt idx="0">
                  <c:v>Minimums only</c:v>
                </c:pt>
              </c:strCache>
            </c:strRef>
          </c:tx>
          <c:spPr>
            <a:solidFill>
              <a:srgbClr val="8a8780"/>
            </a:solidFill>
            <a:ln w="28440">
              <a:solidFill>
                <a:srgbClr val="8a8780"/>
              </a:solidFill>
              <a:prstDash val="dash"/>
              <a:round/>
            </a:ln>
          </c:spPr>
          <c:marker>
            <c:symbol val="none"/>
          </c:marker>
          <c:cat>
            <c:strRef>
              <c:f>Plan!$B$9:$B$268</c:f>
              <c:strCache>
                <c:ptCount val="260"/>
                <c:pt idx="0">
                  <c:v>Fri 30 Oct 26</c:v>
                </c:pt>
                <c:pt idx="1">
                  <c:v>Fri 13 Nov 26</c:v>
                </c:pt>
                <c:pt idx="2">
                  <c:v>Fri 27 Nov 26</c:v>
                </c:pt>
                <c:pt idx="3">
                  <c:v>Fri 11 Dec 26</c:v>
                </c:pt>
                <c:pt idx="4">
                  <c:v>Fri 25 Dec 26</c:v>
                </c:pt>
                <c:pt idx="5">
                  <c:v>Fri 8 Jan 27</c:v>
                </c:pt>
                <c:pt idx="6">
                  <c:v>Fri 22 Jan 27</c:v>
                </c:pt>
                <c:pt idx="7">
                  <c:v>Fri 5 Feb 27</c:v>
                </c:pt>
                <c:pt idx="8">
                  <c:v>Fri 19 Feb 27</c:v>
                </c:pt>
                <c:pt idx="9">
                  <c:v>Fri 5 Mar 27</c:v>
                </c:pt>
                <c:pt idx="10">
                  <c:v>Fri 19 Mar 27</c:v>
                </c:pt>
                <c:pt idx="11">
                  <c:v>Fri 2 Apr 27</c:v>
                </c:pt>
                <c:pt idx="12">
                  <c:v>Fri 16 Apr 27</c:v>
                </c:pt>
                <c:pt idx="13">
                  <c:v>Fri 30 Apr 27</c:v>
                </c:pt>
                <c:pt idx="14">
                  <c:v>Fri 14 May 27</c:v>
                </c:pt>
                <c:pt idx="15">
                  <c:v>Fri 28 May 27</c:v>
                </c:pt>
                <c:pt idx="16">
                  <c:v>Fri 11 Jun 27</c:v>
                </c:pt>
                <c:pt idx="17">
                  <c:v>Fri 25 Jun 27</c:v>
                </c:pt>
                <c:pt idx="18">
                  <c:v>Fri 9 Jul 27</c:v>
                </c:pt>
                <c:pt idx="19">
                  <c:v>Fri 23 Jul 27</c:v>
                </c:pt>
                <c:pt idx="20">
                  <c:v>Fri 6 Aug 27</c:v>
                </c:pt>
                <c:pt idx="21">
                  <c:v>Fri 20 Aug 27</c:v>
                </c:pt>
                <c:pt idx="22">
                  <c:v>Fri 3 Sep 27</c:v>
                </c:pt>
                <c:pt idx="23">
                  <c:v>Fri 17 Sep 27</c:v>
                </c:pt>
                <c:pt idx="24">
                  <c:v>Fri 1 Oct 27</c:v>
                </c:pt>
                <c:pt idx="25">
                  <c:v>Fri 15 Oct 27</c:v>
                </c:pt>
                <c:pt idx="26">
                  <c:v>Fri 29 Oct 27</c:v>
                </c:pt>
                <c:pt idx="27">
                  <c:v>Fri 12 Nov 27</c:v>
                </c:pt>
                <c:pt idx="28">
                  <c:v>Fri 26 Nov 27</c:v>
                </c:pt>
                <c:pt idx="29">
                  <c:v>Fri 10 Dec 27</c:v>
                </c:pt>
                <c:pt idx="30">
                  <c:v>Fri 24 Dec 27</c:v>
                </c:pt>
                <c:pt idx="31">
                  <c:v>Fri 7 Jan 28</c:v>
                </c:pt>
                <c:pt idx="32">
                  <c:v>Fri 21 Jan 28</c:v>
                </c:pt>
                <c:pt idx="33">
                  <c:v>Fri 4 Feb 28</c:v>
                </c:pt>
                <c:pt idx="34">
                  <c:v>Fri 18 Feb 28</c:v>
                </c:pt>
                <c:pt idx="35">
                  <c:v>Fri 3 Mar 28</c:v>
                </c:pt>
                <c:pt idx="36">
                  <c:v>Fri 17 Mar 28</c:v>
                </c:pt>
                <c:pt idx="37">
                  <c:v>Fri 31 Mar 28</c:v>
                </c:pt>
                <c:pt idx="38">
                  <c:v>Fri 14 Apr 28</c:v>
                </c:pt>
                <c:pt idx="39">
                  <c:v>Fri 28 Apr 28</c:v>
                </c:pt>
                <c:pt idx="40">
                  <c:v>Fri 12 May 28</c:v>
                </c:pt>
                <c:pt idx="41">
                  <c:v>Fri 26 May 28</c:v>
                </c:pt>
                <c:pt idx="42">
                  <c:v>Fri 9 Jun 28</c:v>
                </c:pt>
                <c:pt idx="43">
                  <c:v>Fri 23 Jun 28</c:v>
                </c:pt>
                <c:pt idx="44">
                  <c:v>Fri 7 Jul 28</c:v>
                </c:pt>
                <c:pt idx="45">
                  <c:v>Fri 21 Jul 28</c:v>
                </c:pt>
                <c:pt idx="46">
                  <c:v>Fri 4 Aug 28</c:v>
                </c:pt>
                <c:pt idx="47">
                  <c:v>Fri 18 Aug 28</c:v>
                </c:pt>
                <c:pt idx="48">
                  <c:v>Fri 1 Sep 28</c:v>
                </c:pt>
                <c:pt idx="49">
                  <c:v>Fri 15 Sep 28</c:v>
                </c:pt>
                <c:pt idx="50">
                  <c:v>Fri 29 Sep 28</c:v>
                </c:pt>
                <c:pt idx="51">
                  <c:v>Fri 13 Oct 28</c:v>
                </c:pt>
                <c:pt idx="52">
                  <c:v>Fri 27 Oct 28</c:v>
                </c:pt>
                <c:pt idx="53">
                  <c:v>Fri 10 Nov 28</c:v>
                </c:pt>
                <c:pt idx="54">
                  <c:v>Fri 24 Nov 28</c:v>
                </c:pt>
                <c:pt idx="55">
                  <c:v>Fri 8 Dec 28</c:v>
                </c:pt>
                <c:pt idx="56">
                  <c:v>Fri 22 Dec 28</c:v>
                </c:pt>
                <c:pt idx="57">
                  <c:v>Fri 5 Jan 29</c:v>
                </c:pt>
                <c:pt idx="58">
                  <c:v>Fri 19 Jan 29</c:v>
                </c:pt>
                <c:pt idx="59">
                  <c:v>Fri 2 Feb 29</c:v>
                </c:pt>
                <c:pt idx="60">
                  <c:v>Fri 16 Feb 29</c:v>
                </c:pt>
                <c:pt idx="61">
                  <c:v>Fri 2 Mar 29</c:v>
                </c:pt>
                <c:pt idx="62">
                  <c:v>Fri 16 Mar 29</c:v>
                </c:pt>
                <c:pt idx="63">
                  <c:v>Fri 30 Mar 29</c:v>
                </c:pt>
                <c:pt idx="64">
                  <c:v>Fri 13 Apr 29</c:v>
                </c:pt>
                <c:pt idx="65">
                  <c:v>Fri 27 Apr 29</c:v>
                </c:pt>
                <c:pt idx="66">
                  <c:v>Fri 11 May 29</c:v>
                </c:pt>
                <c:pt idx="67">
                  <c:v>Fri 25 May 29</c:v>
                </c:pt>
                <c:pt idx="68">
                  <c:v>Fri 8 Jun 29</c:v>
                </c:pt>
                <c:pt idx="69">
                  <c:v>Fri 22 Jun 29</c:v>
                </c:pt>
                <c:pt idx="70">
                  <c:v>Fri 6 Jul 29</c:v>
                </c:pt>
                <c:pt idx="71">
                  <c:v>Fri 20 Jul 29</c:v>
                </c:pt>
                <c:pt idx="72">
                  <c:v>Fri 3 Aug 29</c:v>
                </c:pt>
                <c:pt idx="73">
                  <c:v>Fri 17 Aug 29</c:v>
                </c:pt>
                <c:pt idx="74">
                  <c:v>Fri 31 Aug 29</c:v>
                </c:pt>
                <c:pt idx="75">
                  <c:v>Fri 14 Sep 29</c:v>
                </c:pt>
                <c:pt idx="76">
                  <c:v>Fri 28 Sep 29</c:v>
                </c:pt>
                <c:pt idx="77">
                  <c:v>Fri 12 Oct 29</c:v>
                </c:pt>
                <c:pt idx="78">
                  <c:v>Fri 26 Oct 29</c:v>
                </c:pt>
                <c:pt idx="79">
                  <c:v>Fri 9 Nov 29</c:v>
                </c:pt>
                <c:pt idx="80">
                  <c:v>Fri 23 Nov 29</c:v>
                </c:pt>
                <c:pt idx="81">
                  <c:v>Fri 7 Dec 29</c:v>
                </c:pt>
                <c:pt idx="82">
                  <c:v>Fri 21 Dec 29</c:v>
                </c:pt>
                <c:pt idx="83">
                  <c:v>Fri 4 Jan 30</c:v>
                </c:pt>
                <c:pt idx="84">
                  <c:v>Fri 18 Jan 30</c:v>
                </c:pt>
                <c:pt idx="85">
                  <c:v>Fri 1 Feb 30</c:v>
                </c:pt>
                <c:pt idx="86">
                  <c:v>Fri 15 Feb 30</c:v>
                </c:pt>
                <c:pt idx="87">
                  <c:v>Fri 1 Mar 30</c:v>
                </c:pt>
                <c:pt idx="88">
                  <c:v>Fri 15 Mar 30</c:v>
                </c:pt>
                <c:pt idx="89">
                  <c:v>Fri 29 Mar 30</c:v>
                </c:pt>
                <c:pt idx="90">
                  <c:v>Fri 12 Apr 30</c:v>
                </c:pt>
                <c:pt idx="91">
                  <c:v>Fri 26 Apr 30</c:v>
                </c:pt>
                <c:pt idx="92">
                  <c:v>Fri 10 May 30</c:v>
                </c:pt>
                <c:pt idx="93">
                  <c:v>Fri 24 May 30</c:v>
                </c:pt>
                <c:pt idx="94">
                  <c:v>Fri 7 Jun 30</c:v>
                </c:pt>
                <c:pt idx="95">
                  <c:v>Fri 21 Jun 30</c:v>
                </c:pt>
                <c:pt idx="96">
                  <c:v>Fri 5 Jul 30</c:v>
                </c:pt>
                <c:pt idx="97">
                  <c:v>Fri 19 Jul 30</c:v>
                </c:pt>
                <c:pt idx="98">
                  <c:v>Fri 2 Aug 30</c:v>
                </c:pt>
                <c:pt idx="99">
                  <c:v>Fri 16 Aug 30</c:v>
                </c:pt>
                <c:pt idx="100">
                  <c:v>Fri 30 Aug 30</c:v>
                </c:pt>
                <c:pt idx="101">
                  <c:v>Fri 13 Sep 30</c:v>
                </c:pt>
                <c:pt idx="102">
                  <c:v>Fri 27 Sep 30</c:v>
                </c:pt>
                <c:pt idx="103">
                  <c:v>Fri 11 Oct 30</c:v>
                </c:pt>
                <c:pt idx="104">
                  <c:v>Fri 25 Oct 30</c:v>
                </c:pt>
                <c:pt idx="105">
                  <c:v>Fri 8 Nov 30</c:v>
                </c:pt>
                <c:pt idx="106">
                  <c:v>Fri 22 Nov 30</c:v>
                </c:pt>
                <c:pt idx="107">
                  <c:v>Fri 6 Dec 30</c:v>
                </c:pt>
                <c:pt idx="108">
                  <c:v>Fri 20 Dec 30</c:v>
                </c:pt>
                <c:pt idx="109">
                  <c:v>Fri 3 Jan 31</c:v>
                </c:pt>
                <c:pt idx="110">
                  <c:v>Fri 17 Jan 31</c:v>
                </c:pt>
                <c:pt idx="111">
                  <c:v>Fri 31 Jan 31</c:v>
                </c:pt>
                <c:pt idx="112">
                  <c:v>Fri 14 Feb 31</c:v>
                </c:pt>
                <c:pt idx="113">
                  <c:v>Fri 28 Feb 31</c:v>
                </c:pt>
                <c:pt idx="114">
                  <c:v>Fri 14 Mar 31</c:v>
                </c:pt>
                <c:pt idx="115">
                  <c:v>Fri 28 Mar 31</c:v>
                </c:pt>
                <c:pt idx="116">
                  <c:v>Fri 11 Apr 31</c:v>
                </c:pt>
                <c:pt idx="117">
                  <c:v>Fri 25 Apr 31</c:v>
                </c:pt>
                <c:pt idx="118">
                  <c:v>Fri 9 May 31</c:v>
                </c:pt>
                <c:pt idx="119">
                  <c:v>Fri 23 May 31</c:v>
                </c:pt>
                <c:pt idx="120">
                  <c:v>Fri 6 Jun 31</c:v>
                </c:pt>
                <c:pt idx="121">
                  <c:v>Fri 20 Jun 31</c:v>
                </c:pt>
                <c:pt idx="122">
                  <c:v>Fri 4 Jul 31</c:v>
                </c:pt>
                <c:pt idx="123">
                  <c:v>Fri 18 Jul 31</c:v>
                </c:pt>
                <c:pt idx="124">
                  <c:v>Fri 1 Aug 31</c:v>
                </c:pt>
                <c:pt idx="125">
                  <c:v>Fri 15 Aug 31</c:v>
                </c:pt>
                <c:pt idx="126">
                  <c:v>Fri 29 Aug 31</c:v>
                </c:pt>
                <c:pt idx="127">
                  <c:v>Fri 12 Sep 31</c:v>
                </c:pt>
                <c:pt idx="128">
                  <c:v>Fri 26 Sep 31</c:v>
                </c:pt>
                <c:pt idx="129">
                  <c:v>Fri 10 Oct 31</c:v>
                </c:pt>
                <c:pt idx="130">
                  <c:v>Fri 24 Oct 31</c:v>
                </c:pt>
                <c:pt idx="131">
                  <c:v>Fri 7 Nov 31</c:v>
                </c:pt>
                <c:pt idx="132">
                  <c:v>Fri 21 Nov 31</c:v>
                </c:pt>
                <c:pt idx="133">
                  <c:v>Fri 5 Dec 31</c:v>
                </c:pt>
                <c:pt idx="134">
                  <c:v>Fri 19 Dec 31</c:v>
                </c:pt>
                <c:pt idx="135">
                  <c:v>Fri 2 Jan 32</c:v>
                </c:pt>
                <c:pt idx="136">
                  <c:v>Fri 16 Jan 32</c:v>
                </c:pt>
                <c:pt idx="137">
                  <c:v>Fri 30 Jan 32</c:v>
                </c:pt>
                <c:pt idx="138">
                  <c:v>Fri 13 Feb 32</c:v>
                </c:pt>
                <c:pt idx="139">
                  <c:v>Fri 27 Feb 32</c:v>
                </c:pt>
                <c:pt idx="140">
                  <c:v>Fri 12 Mar 32</c:v>
                </c:pt>
                <c:pt idx="141">
                  <c:v>Fri 26 Mar 32</c:v>
                </c:pt>
                <c:pt idx="142">
                  <c:v>Fri 9 Apr 32</c:v>
                </c:pt>
                <c:pt idx="143">
                  <c:v>Fri 23 Apr 32</c:v>
                </c:pt>
                <c:pt idx="144">
                  <c:v>Fri 7 May 32</c:v>
                </c:pt>
                <c:pt idx="145">
                  <c:v>Fri 21 May 32</c:v>
                </c:pt>
                <c:pt idx="146">
                  <c:v>Fri 4 Jun 32</c:v>
                </c:pt>
                <c:pt idx="147">
                  <c:v>Fri 18 Jun 32</c:v>
                </c:pt>
                <c:pt idx="148">
                  <c:v>Fri 2 Jul 32</c:v>
                </c:pt>
                <c:pt idx="149">
                  <c:v>Fri 16 Jul 32</c:v>
                </c:pt>
                <c:pt idx="150">
                  <c:v>Fri 30 Jul 32</c:v>
                </c:pt>
                <c:pt idx="151">
                  <c:v>Fri 13 Aug 32</c:v>
                </c:pt>
                <c:pt idx="152">
                  <c:v>Fri 27 Aug 32</c:v>
                </c:pt>
                <c:pt idx="153">
                  <c:v>Fri 10 Sep 32</c:v>
                </c:pt>
                <c:pt idx="154">
                  <c:v>Fri 24 Sep 32</c:v>
                </c:pt>
                <c:pt idx="155">
                  <c:v>Fri 8 Oct 32</c:v>
                </c:pt>
                <c:pt idx="156">
                  <c:v>Fri 22 Oct 32</c:v>
                </c:pt>
                <c:pt idx="157">
                  <c:v>Fri 5 Nov 32</c:v>
                </c:pt>
                <c:pt idx="158">
                  <c:v>Fri 19 Nov 32</c:v>
                </c:pt>
                <c:pt idx="159">
                  <c:v>Fri 3 Dec 32</c:v>
                </c:pt>
                <c:pt idx="160">
                  <c:v>Fri 17 Dec 32</c:v>
                </c:pt>
                <c:pt idx="161">
                  <c:v>Fri 31 Dec 32</c:v>
                </c:pt>
                <c:pt idx="162">
                  <c:v>Fri 14 Jan 33</c:v>
                </c:pt>
                <c:pt idx="163">
                  <c:v>Fri 28 Jan 33</c:v>
                </c:pt>
                <c:pt idx="164">
                  <c:v>Fri 11 Feb 33</c:v>
                </c:pt>
                <c:pt idx="165">
                  <c:v>Fri 25 Feb 33</c:v>
                </c:pt>
                <c:pt idx="166">
                  <c:v>Fri 11 Mar 33</c:v>
                </c:pt>
                <c:pt idx="167">
                  <c:v>Fri 25 Mar 33</c:v>
                </c:pt>
                <c:pt idx="168">
                  <c:v>Fri 8 Apr 33</c:v>
                </c:pt>
                <c:pt idx="169">
                  <c:v>Fri 22 Apr 33</c:v>
                </c:pt>
                <c:pt idx="170">
                  <c:v>Fri 6 May 33</c:v>
                </c:pt>
                <c:pt idx="171">
                  <c:v>Fri 20 May 33</c:v>
                </c:pt>
                <c:pt idx="172">
                  <c:v>Fri 3 Jun 33</c:v>
                </c:pt>
                <c:pt idx="173">
                  <c:v>Fri 17 Jun 33</c:v>
                </c:pt>
                <c:pt idx="174">
                  <c:v>Fri 1 Jul 33</c:v>
                </c:pt>
                <c:pt idx="175">
                  <c:v>Fri 15 Jul 33</c:v>
                </c:pt>
                <c:pt idx="176">
                  <c:v>Fri 29 Jul 33</c:v>
                </c:pt>
                <c:pt idx="177">
                  <c:v>Fri 12 Aug 33</c:v>
                </c:pt>
                <c:pt idx="178">
                  <c:v>Fri 26 Aug 33</c:v>
                </c:pt>
                <c:pt idx="179">
                  <c:v>Fri 9 Sep 33</c:v>
                </c:pt>
                <c:pt idx="180">
                  <c:v>Fri 23 Sep 33</c:v>
                </c:pt>
                <c:pt idx="181">
                  <c:v>Fri 7 Oct 33</c:v>
                </c:pt>
                <c:pt idx="182">
                  <c:v>Fri 21 Oct 33</c:v>
                </c:pt>
                <c:pt idx="183">
                  <c:v>Fri 4 Nov 33</c:v>
                </c:pt>
                <c:pt idx="184">
                  <c:v>Fri 18 Nov 33</c:v>
                </c:pt>
                <c:pt idx="185">
                  <c:v>Fri 2 Dec 33</c:v>
                </c:pt>
                <c:pt idx="186">
                  <c:v>Fri 16 Dec 33</c:v>
                </c:pt>
                <c:pt idx="187">
                  <c:v>Fri 30 Dec 33</c:v>
                </c:pt>
                <c:pt idx="188">
                  <c:v>Fri 13 Jan 34</c:v>
                </c:pt>
                <c:pt idx="189">
                  <c:v>Fri 27 Jan 34</c:v>
                </c:pt>
                <c:pt idx="190">
                  <c:v>Fri 10 Feb 34</c:v>
                </c:pt>
                <c:pt idx="191">
                  <c:v>Fri 24 Feb 34</c:v>
                </c:pt>
                <c:pt idx="192">
                  <c:v>Fri 10 Mar 34</c:v>
                </c:pt>
                <c:pt idx="193">
                  <c:v>Fri 24 Mar 34</c:v>
                </c:pt>
                <c:pt idx="194">
                  <c:v>Fri 7 Apr 34</c:v>
                </c:pt>
                <c:pt idx="195">
                  <c:v>Fri 21 Apr 34</c:v>
                </c:pt>
                <c:pt idx="196">
                  <c:v>Fri 5 May 34</c:v>
                </c:pt>
                <c:pt idx="197">
                  <c:v>Fri 19 May 34</c:v>
                </c:pt>
                <c:pt idx="198">
                  <c:v>Fri 2 Jun 34</c:v>
                </c:pt>
                <c:pt idx="199">
                  <c:v>Fri 16 Jun 34</c:v>
                </c:pt>
                <c:pt idx="200">
                  <c:v>Fri 30 Jun 34</c:v>
                </c:pt>
                <c:pt idx="201">
                  <c:v>Fri 14 Jul 34</c:v>
                </c:pt>
                <c:pt idx="202">
                  <c:v>Fri 28 Jul 34</c:v>
                </c:pt>
                <c:pt idx="203">
                  <c:v>Fri 11 Aug 34</c:v>
                </c:pt>
                <c:pt idx="204">
                  <c:v>Fri 25 Aug 34</c:v>
                </c:pt>
                <c:pt idx="205">
                  <c:v>Fri 8 Sep 34</c:v>
                </c:pt>
                <c:pt idx="206">
                  <c:v>Fri 22 Sep 34</c:v>
                </c:pt>
                <c:pt idx="207">
                  <c:v>Fri 6 Oct 34</c:v>
                </c:pt>
                <c:pt idx="208">
                  <c:v>Fri 20 Oct 34</c:v>
                </c:pt>
                <c:pt idx="209">
                  <c:v>Fri 3 Nov 34</c:v>
                </c:pt>
                <c:pt idx="210">
                  <c:v>Fri 17 Nov 34</c:v>
                </c:pt>
                <c:pt idx="211">
                  <c:v>Fri 1 Dec 34</c:v>
                </c:pt>
                <c:pt idx="212">
                  <c:v>Fri 15 Dec 34</c:v>
                </c:pt>
                <c:pt idx="213">
                  <c:v>Fri 29 Dec 34</c:v>
                </c:pt>
                <c:pt idx="214">
                  <c:v>Fri 12 Jan 35</c:v>
                </c:pt>
                <c:pt idx="215">
                  <c:v>Fri 26 Jan 35</c:v>
                </c:pt>
                <c:pt idx="216">
                  <c:v>Fri 9 Feb 35</c:v>
                </c:pt>
                <c:pt idx="217">
                  <c:v>Fri 23 Feb 35</c:v>
                </c:pt>
                <c:pt idx="218">
                  <c:v>Fri 9 Mar 35</c:v>
                </c:pt>
                <c:pt idx="219">
                  <c:v>Fri 23 Mar 35</c:v>
                </c:pt>
                <c:pt idx="220">
                  <c:v>Fri 6 Apr 35</c:v>
                </c:pt>
                <c:pt idx="221">
                  <c:v>Fri 20 Apr 35</c:v>
                </c:pt>
                <c:pt idx="222">
                  <c:v>Fri 4 May 35</c:v>
                </c:pt>
                <c:pt idx="223">
                  <c:v>Fri 18 May 35</c:v>
                </c:pt>
                <c:pt idx="224">
                  <c:v>Fri 1 Jun 35</c:v>
                </c:pt>
                <c:pt idx="225">
                  <c:v>Fri 15 Jun 35</c:v>
                </c:pt>
                <c:pt idx="226">
                  <c:v>Fri 29 Jun 35</c:v>
                </c:pt>
                <c:pt idx="227">
                  <c:v>Fri 13 Jul 35</c:v>
                </c:pt>
                <c:pt idx="228">
                  <c:v>Fri 27 Jul 35</c:v>
                </c:pt>
                <c:pt idx="229">
                  <c:v>Fri 10 Aug 35</c:v>
                </c:pt>
                <c:pt idx="230">
                  <c:v>Fri 24 Aug 35</c:v>
                </c:pt>
                <c:pt idx="231">
                  <c:v>Fri 7 Sep 35</c:v>
                </c:pt>
                <c:pt idx="232">
                  <c:v>Fri 21 Sep 35</c:v>
                </c:pt>
                <c:pt idx="233">
                  <c:v>Fri 5 Oct 35</c:v>
                </c:pt>
                <c:pt idx="234">
                  <c:v>Fri 19 Oct 35</c:v>
                </c:pt>
                <c:pt idx="235">
                  <c:v>Fri 2 Nov 35</c:v>
                </c:pt>
                <c:pt idx="236">
                  <c:v>Fri 16 Nov 35</c:v>
                </c:pt>
                <c:pt idx="237">
                  <c:v>Fri 30 Nov 35</c:v>
                </c:pt>
                <c:pt idx="238">
                  <c:v>Fri 14 Dec 35</c:v>
                </c:pt>
                <c:pt idx="239">
                  <c:v>Fri 28 Dec 35</c:v>
                </c:pt>
                <c:pt idx="240">
                  <c:v>Fri 11 Jan 36</c:v>
                </c:pt>
                <c:pt idx="241">
                  <c:v>Fri 25 Jan 36</c:v>
                </c:pt>
                <c:pt idx="242">
                  <c:v>Fri 8 Feb 36</c:v>
                </c:pt>
                <c:pt idx="243">
                  <c:v>Fri 22 Feb 36</c:v>
                </c:pt>
                <c:pt idx="244">
                  <c:v>Fri 7 Mar 36</c:v>
                </c:pt>
                <c:pt idx="245">
                  <c:v>Fri 21 Mar 36</c:v>
                </c:pt>
                <c:pt idx="246">
                  <c:v>Fri 4 Apr 36</c:v>
                </c:pt>
                <c:pt idx="247">
                  <c:v>Fri 18 Apr 36</c:v>
                </c:pt>
                <c:pt idx="248">
                  <c:v>Fri 2 May 36</c:v>
                </c:pt>
                <c:pt idx="249">
                  <c:v>Fri 16 May 36</c:v>
                </c:pt>
                <c:pt idx="250">
                  <c:v>Fri 30 May 36</c:v>
                </c:pt>
                <c:pt idx="251">
                  <c:v>Fri 13 Jun 36</c:v>
                </c:pt>
                <c:pt idx="252">
                  <c:v>Fri 27 Jun 36</c:v>
                </c:pt>
                <c:pt idx="253">
                  <c:v>Fri 11 Jul 36</c:v>
                </c:pt>
                <c:pt idx="254">
                  <c:v>Fri 25 Jul 36</c:v>
                </c:pt>
                <c:pt idx="255">
                  <c:v>Fri 8 Aug 36</c:v>
                </c:pt>
                <c:pt idx="256">
                  <c:v>Fri 22 Aug 36</c:v>
                </c:pt>
                <c:pt idx="257">
                  <c:v>Fri 5 Sep 36</c:v>
                </c:pt>
                <c:pt idx="258">
                  <c:v>Fri 19 Sep 36</c:v>
                </c:pt>
                <c:pt idx="259">
                  <c:v>Fri 3 Oct 36</c:v>
                </c:pt>
              </c:strCache>
            </c:strRef>
          </c:cat>
          <c:val>
            <c:numRef>
              <c:f>Plan!$X$9:$X$268</c:f>
              <c:numCache>
                <c:formatCode>General</c:formatCode>
                <c:ptCount val="0"/>
              </c:numCache>
            </c:numRef>
          </c:val>
          <c:smooth val="1"/>
        </c:ser>
        <c:hiLowLines>
          <c:spPr>
            <a:ln w="0">
              <a:noFill/>
            </a:ln>
          </c:spPr>
        </c:hiLowLines>
        <c:marker val="0"/>
        <c:axId val="50082729"/>
        <c:axId val="35542896"/>
      </c:lineChart>
      <c:catAx>
        <c:axId val="50082729"/>
        <c:scaling>
          <c:orientation val="minMax"/>
        </c:scaling>
        <c:delete val="0"/>
        <c:axPos val="b"/>
        <c:numFmt formatCode="mmm\ 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542896"/>
        <c:crosses val="autoZero"/>
        <c:auto val="1"/>
        <c:lblAlgn val="ctr"/>
        <c:lblOffset val="100"/>
        <c:noMultiLvlLbl val="0"/>
      </c:catAx>
      <c:valAx>
        <c:axId val="3554289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0827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18</xdr:row>
      <xdr:rowOff>10800</xdr:rowOff>
    </xdr:from>
    <xdr:to>
      <xdr:col>4</xdr:col>
      <xdr:colOff>25200</xdr:colOff>
      <xdr:row>35</xdr:row>
      <xdr:rowOff>11880</xdr:rowOff>
    </xdr:to>
    <xdr:graphicFrame>
      <xdr:nvGraphicFramePr>
        <xdr:cNvPr id="0" name="Chart 1"/>
        <xdr:cNvGraphicFramePr/>
      </xdr:nvGraphicFramePr>
      <xdr:xfrm>
        <a:off x="211320" y="361944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15" hidden="false" customHeight="false" outlineLevel="0" collapsed="false">
      <c r="A1" s="1"/>
      <c r="B1" s="1"/>
      <c r="C1" s="1"/>
      <c r="D1" s="1"/>
      <c r="E1" s="1"/>
      <c r="F1" s="1"/>
      <c r="G1" s="1"/>
      <c r="H1" s="1"/>
      <c r="I1" s="1"/>
      <c r="J1" s="1"/>
      <c r="K1" s="1"/>
      <c r="L1" s="1"/>
    </row>
    <row r="2" customFormat="false" ht="24.45" hidden="false" customHeight="false" outlineLevel="0" collapsed="false">
      <c r="A2" s="1"/>
      <c r="B2" s="2" t="s">
        <v>0</v>
      </c>
      <c r="C2" s="1"/>
      <c r="D2" s="1"/>
      <c r="E2" s="1"/>
      <c r="F2" s="1"/>
      <c r="G2" s="1"/>
      <c r="H2" s="1"/>
      <c r="I2" s="1"/>
      <c r="J2" s="1"/>
      <c r="K2" s="1"/>
      <c r="L2" s="1"/>
    </row>
    <row r="3" customFormat="false" ht="15" hidden="false" customHeight="false" outlineLevel="0" collapsed="false">
      <c r="A3" s="1"/>
      <c r="B3" s="3" t="s">
        <v>1</v>
      </c>
      <c r="C3" s="1"/>
      <c r="D3" s="1"/>
      <c r="E3" s="1"/>
      <c r="F3" s="1"/>
      <c r="G3" s="1"/>
      <c r="H3" s="1"/>
      <c r="I3" s="1"/>
      <c r="J3" s="1"/>
      <c r="K3" s="1"/>
      <c r="L3" s="1"/>
    </row>
    <row r="4" customFormat="false" ht="15" hidden="false" customHeight="false" outlineLevel="0" collapsed="false">
      <c r="A4" s="1"/>
      <c r="B4" s="1"/>
      <c r="C4" s="1"/>
      <c r="D4" s="1"/>
      <c r="E4" s="1"/>
      <c r="F4" s="1"/>
      <c r="G4" s="1"/>
      <c r="H4" s="1"/>
      <c r="I4" s="1"/>
      <c r="J4" s="1"/>
      <c r="K4" s="1"/>
      <c r="L4" s="1"/>
    </row>
    <row r="5" customFormat="false" ht="16.4" hidden="false" customHeight="false" outlineLevel="0" collapsed="false">
      <c r="A5" s="1"/>
      <c r="B5" s="4" t="s">
        <v>2</v>
      </c>
      <c r="C5" s="1"/>
      <c r="D5" s="1"/>
      <c r="E5" s="1"/>
      <c r="F5" s="1"/>
      <c r="G5" s="1"/>
      <c r="H5" s="1"/>
      <c r="I5" s="1"/>
      <c r="J5" s="1"/>
      <c r="K5" s="1"/>
      <c r="L5" s="1"/>
    </row>
    <row r="6" customFormat="false" ht="26.85" hidden="false" customHeight="false" outlineLevel="0" collapsed="false">
      <c r="A6" s="1"/>
      <c r="B6" s="5" t="s">
        <v>3</v>
      </c>
      <c r="C6" s="1"/>
      <c r="D6" s="1"/>
      <c r="E6" s="1"/>
      <c r="F6" s="1"/>
      <c r="G6" s="1"/>
      <c r="H6" s="1"/>
      <c r="I6" s="1"/>
      <c r="J6" s="1"/>
      <c r="K6" s="1"/>
      <c r="L6" s="1"/>
    </row>
    <row r="7" customFormat="false" ht="26.85" hidden="false" customHeight="false" outlineLevel="0" collapsed="false">
      <c r="A7" s="1"/>
      <c r="B7" s="5" t="s">
        <v>4</v>
      </c>
      <c r="C7" s="1"/>
      <c r="D7" s="1"/>
      <c r="E7" s="1"/>
      <c r="F7" s="1"/>
      <c r="G7" s="1"/>
      <c r="H7" s="1"/>
      <c r="I7" s="1"/>
      <c r="J7" s="1"/>
      <c r="K7" s="1"/>
      <c r="L7" s="1"/>
    </row>
    <row r="8" customFormat="false" ht="26.85" hidden="false" customHeight="false" outlineLevel="0" collapsed="false">
      <c r="A8" s="1"/>
      <c r="B8" s="5" t="s">
        <v>5</v>
      </c>
      <c r="C8" s="1"/>
      <c r="D8" s="1"/>
      <c r="E8" s="1"/>
      <c r="F8" s="1"/>
      <c r="G8" s="1"/>
      <c r="H8" s="1"/>
      <c r="I8" s="1"/>
      <c r="J8" s="1"/>
      <c r="K8" s="1"/>
      <c r="L8" s="1"/>
    </row>
    <row r="9" customFormat="false" ht="26.85" hidden="false" customHeight="false" outlineLevel="0" collapsed="false">
      <c r="A9" s="1"/>
      <c r="B9" s="5" t="s">
        <v>6</v>
      </c>
      <c r="C9" s="1"/>
      <c r="D9" s="1"/>
      <c r="E9" s="1"/>
      <c r="F9" s="1"/>
      <c r="G9" s="1"/>
      <c r="H9" s="1"/>
      <c r="I9" s="1"/>
      <c r="J9" s="1"/>
      <c r="K9" s="1"/>
      <c r="L9" s="1"/>
    </row>
    <row r="10" customFormat="false" ht="15" hidden="false" customHeight="false" outlineLevel="0" collapsed="false">
      <c r="A10" s="1"/>
      <c r="B10" s="5"/>
      <c r="C10" s="1"/>
      <c r="D10" s="1"/>
      <c r="E10" s="1"/>
      <c r="F10" s="1"/>
      <c r="G10" s="1"/>
      <c r="H10" s="1"/>
      <c r="I10" s="1"/>
      <c r="J10" s="1"/>
      <c r="K10" s="1"/>
      <c r="L10" s="1"/>
    </row>
    <row r="11" customFormat="false" ht="16.4" hidden="false" customHeight="false" outlineLevel="0" collapsed="false">
      <c r="A11" s="1"/>
      <c r="B11" s="4" t="s">
        <v>7</v>
      </c>
      <c r="C11" s="1"/>
      <c r="D11" s="1"/>
      <c r="E11" s="1"/>
      <c r="F11" s="1"/>
      <c r="G11" s="1"/>
      <c r="H11" s="1"/>
      <c r="I11" s="1"/>
      <c r="J11" s="1"/>
      <c r="K11" s="1"/>
      <c r="L11" s="1"/>
    </row>
    <row r="12" customFormat="false" ht="26.85" hidden="false" customHeight="false" outlineLevel="0" collapsed="false">
      <c r="A12" s="1"/>
      <c r="B12" s="5" t="s">
        <v>8</v>
      </c>
      <c r="C12" s="1"/>
      <c r="D12" s="1"/>
      <c r="E12" s="1"/>
      <c r="F12" s="1"/>
      <c r="G12" s="1"/>
      <c r="H12" s="1"/>
      <c r="I12" s="1"/>
      <c r="J12" s="1"/>
      <c r="K12" s="1"/>
      <c r="L12" s="1"/>
    </row>
    <row r="13" customFormat="false" ht="15" hidden="false" customHeight="false" outlineLevel="0" collapsed="false">
      <c r="A13" s="1"/>
      <c r="B13" s="5"/>
      <c r="C13" s="1"/>
      <c r="D13" s="1"/>
      <c r="E13" s="1"/>
      <c r="F13" s="1"/>
      <c r="G13" s="1"/>
      <c r="H13" s="1"/>
      <c r="I13" s="1"/>
      <c r="J13" s="1"/>
      <c r="K13" s="1"/>
      <c r="L13" s="1"/>
    </row>
    <row r="14" customFormat="false" ht="16.4" hidden="false" customHeight="false" outlineLevel="0" collapsed="false">
      <c r="A14" s="1"/>
      <c r="B14" s="4" t="s">
        <v>9</v>
      </c>
      <c r="C14" s="1"/>
      <c r="D14" s="1"/>
      <c r="E14" s="1"/>
      <c r="F14" s="1"/>
      <c r="G14" s="1"/>
      <c r="H14" s="1"/>
      <c r="I14" s="1"/>
      <c r="J14" s="1"/>
      <c r="K14" s="1"/>
      <c r="L14" s="1"/>
    </row>
    <row r="15" customFormat="false" ht="26.85" hidden="false" customHeight="false" outlineLevel="0" collapsed="false">
      <c r="A15" s="1"/>
      <c r="B15" s="5" t="s">
        <v>10</v>
      </c>
      <c r="C15" s="1"/>
      <c r="D15" s="1"/>
      <c r="E15" s="1"/>
      <c r="F15" s="1"/>
      <c r="G15" s="1"/>
      <c r="H15" s="1"/>
      <c r="I15" s="1"/>
      <c r="J15" s="1"/>
      <c r="K15" s="1"/>
      <c r="L15" s="1"/>
    </row>
    <row r="16" customFormat="false" ht="26.85" hidden="false" customHeight="false" outlineLevel="0" collapsed="false">
      <c r="A16" s="1"/>
      <c r="B16" s="5" t="s">
        <v>11</v>
      </c>
      <c r="C16" s="1"/>
      <c r="D16" s="1"/>
      <c r="E16" s="1"/>
      <c r="F16" s="1"/>
      <c r="G16" s="1"/>
      <c r="H16" s="1"/>
      <c r="I16" s="1"/>
      <c r="J16" s="1"/>
      <c r="K16" s="1"/>
      <c r="L16" s="1"/>
    </row>
    <row r="17" customFormat="false" ht="15" hidden="false" customHeight="false" outlineLevel="0" collapsed="false">
      <c r="A17" s="1"/>
      <c r="B17" s="5"/>
      <c r="C17" s="1"/>
      <c r="D17" s="1"/>
      <c r="E17" s="1"/>
      <c r="F17" s="1"/>
      <c r="G17" s="1"/>
      <c r="H17" s="1"/>
      <c r="I17" s="1"/>
      <c r="J17" s="1"/>
      <c r="K17" s="1"/>
      <c r="L17" s="1"/>
    </row>
    <row r="18" customFormat="false" ht="16.4" hidden="false" customHeight="false" outlineLevel="0" collapsed="false">
      <c r="A18" s="1"/>
      <c r="B18" s="4" t="s">
        <v>12</v>
      </c>
      <c r="C18" s="1"/>
      <c r="D18" s="1"/>
      <c r="E18" s="1"/>
      <c r="F18" s="1"/>
      <c r="G18" s="1"/>
      <c r="H18" s="1"/>
      <c r="I18" s="1"/>
      <c r="J18" s="1"/>
      <c r="K18" s="1"/>
      <c r="L18" s="1"/>
    </row>
    <row r="19" customFormat="false" ht="15" hidden="false" customHeight="false" outlineLevel="0" collapsed="false">
      <c r="A19" s="1"/>
      <c r="B19" s="5" t="s">
        <v>13</v>
      </c>
      <c r="C19" s="1"/>
      <c r="D19" s="1"/>
      <c r="E19" s="1"/>
      <c r="F19" s="1"/>
      <c r="G19" s="1"/>
      <c r="H19" s="1"/>
      <c r="I19" s="1"/>
      <c r="J19" s="1"/>
      <c r="K19" s="1"/>
      <c r="L19" s="1"/>
    </row>
    <row r="20" customFormat="false" ht="15" hidden="false" customHeight="false" outlineLevel="0" collapsed="false">
      <c r="A20" s="1"/>
      <c r="B20" s="5" t="s">
        <v>14</v>
      </c>
      <c r="C20" s="1"/>
      <c r="D20" s="1"/>
      <c r="E20" s="1"/>
      <c r="F20" s="1"/>
      <c r="G20" s="1"/>
      <c r="H20" s="1"/>
      <c r="I20" s="1"/>
      <c r="J20" s="1"/>
      <c r="K20" s="1"/>
      <c r="L20" s="1"/>
    </row>
    <row r="21" customFormat="false" ht="15" hidden="false" customHeight="false" outlineLevel="0" collapsed="false">
      <c r="A21" s="1"/>
      <c r="B21" s="5" t="s">
        <v>15</v>
      </c>
      <c r="C21" s="1"/>
      <c r="D21" s="1"/>
      <c r="E21" s="1"/>
      <c r="F21" s="1"/>
      <c r="G21" s="1"/>
      <c r="H21" s="1"/>
      <c r="I21" s="1"/>
      <c r="J21" s="1"/>
      <c r="K21" s="1"/>
      <c r="L21" s="1"/>
    </row>
    <row r="22" customFormat="false" ht="15" hidden="false" customHeight="false" outlineLevel="0" collapsed="false">
      <c r="A22" s="1"/>
      <c r="B22" s="5" t="s">
        <v>16</v>
      </c>
      <c r="C22" s="1"/>
      <c r="D22" s="1"/>
      <c r="E22" s="1"/>
      <c r="F22" s="1"/>
      <c r="G22" s="1"/>
      <c r="H22" s="1"/>
      <c r="I22" s="1"/>
      <c r="J22" s="1"/>
      <c r="K22" s="1"/>
      <c r="L22" s="1"/>
    </row>
    <row r="23" customFormat="false" ht="26.85" hidden="false" customHeight="false" outlineLevel="0" collapsed="false">
      <c r="A23" s="1"/>
      <c r="B23" s="5" t="s">
        <v>17</v>
      </c>
      <c r="C23" s="1"/>
      <c r="D23" s="1"/>
      <c r="E23" s="1"/>
      <c r="F23" s="1"/>
      <c r="G23" s="1"/>
      <c r="H23" s="1"/>
      <c r="I23" s="1"/>
      <c r="J23" s="1"/>
      <c r="K23" s="1"/>
      <c r="L23" s="1"/>
    </row>
    <row r="24" customFormat="false" ht="15" hidden="false" customHeight="false" outlineLevel="0" collapsed="false">
      <c r="A24" s="1"/>
      <c r="B24" s="5"/>
      <c r="C24" s="1"/>
      <c r="D24" s="1"/>
      <c r="E24" s="1"/>
      <c r="F24" s="1"/>
      <c r="G24" s="1"/>
      <c r="H24" s="1"/>
      <c r="I24" s="1"/>
      <c r="J24" s="1"/>
      <c r="K24" s="1"/>
      <c r="L24" s="1"/>
    </row>
    <row r="25" customFormat="false" ht="16.4" hidden="false" customHeight="false" outlineLevel="0" collapsed="false">
      <c r="A25" s="1"/>
      <c r="B25" s="4" t="s">
        <v>18</v>
      </c>
      <c r="C25" s="1"/>
      <c r="D25" s="1"/>
      <c r="E25" s="1"/>
      <c r="F25" s="1"/>
      <c r="G25" s="1"/>
      <c r="H25" s="1"/>
      <c r="I25" s="1"/>
      <c r="J25" s="1"/>
      <c r="K25" s="1"/>
      <c r="L25" s="1"/>
    </row>
    <row r="26" customFormat="false" ht="26.85" hidden="false" customHeight="false" outlineLevel="0" collapsed="false">
      <c r="A26" s="1"/>
      <c r="B26" s="5" t="s">
        <v>19</v>
      </c>
      <c r="C26" s="1"/>
      <c r="D26" s="1"/>
      <c r="E26" s="1"/>
      <c r="F26" s="1"/>
      <c r="G26" s="1"/>
      <c r="H26" s="1"/>
      <c r="I26" s="1"/>
      <c r="J26" s="1"/>
      <c r="K26" s="1"/>
      <c r="L26" s="1"/>
    </row>
    <row r="27" customFormat="false" ht="15" hidden="false" customHeight="false" outlineLevel="0" collapsed="false">
      <c r="A27" s="1"/>
      <c r="B27" s="5" t="s">
        <v>20</v>
      </c>
      <c r="C27" s="1"/>
      <c r="D27" s="1"/>
      <c r="E27" s="1"/>
      <c r="F27" s="1"/>
      <c r="G27" s="1"/>
      <c r="H27" s="1"/>
      <c r="I27" s="1"/>
      <c r="J27" s="1"/>
      <c r="K27" s="1"/>
      <c r="L27" s="1"/>
    </row>
    <row r="28" customFormat="false" ht="26.85" hidden="false" customHeight="false" outlineLevel="0" collapsed="false">
      <c r="A28" s="1"/>
      <c r="B28" s="5" t="s">
        <v>21</v>
      </c>
      <c r="C28" s="1"/>
      <c r="D28" s="1"/>
      <c r="E28" s="1"/>
      <c r="F28" s="1"/>
      <c r="G28" s="1"/>
      <c r="H28" s="1"/>
      <c r="I28" s="1"/>
      <c r="J28" s="1"/>
      <c r="K28" s="1"/>
      <c r="L28" s="1"/>
    </row>
    <row r="29" customFormat="false" ht="15" hidden="false" customHeight="false" outlineLevel="0" collapsed="false">
      <c r="A29" s="1"/>
      <c r="B29" s="5" t="s">
        <v>22</v>
      </c>
      <c r="C29" s="1"/>
      <c r="D29" s="1"/>
      <c r="E29" s="1"/>
      <c r="F29" s="1"/>
      <c r="G29" s="1"/>
      <c r="H29" s="1"/>
      <c r="I29" s="1"/>
      <c r="J29" s="1"/>
      <c r="K29" s="1"/>
      <c r="L29" s="1"/>
    </row>
    <row r="30" customFormat="false" ht="15" hidden="false" customHeight="false" outlineLevel="0" collapsed="false">
      <c r="A30" s="1"/>
      <c r="B30" s="1"/>
      <c r="C30" s="1"/>
      <c r="D30" s="1"/>
      <c r="E30" s="1"/>
      <c r="F30" s="1"/>
      <c r="G30" s="1"/>
      <c r="H30" s="1"/>
      <c r="I30" s="1"/>
      <c r="J30" s="1"/>
      <c r="K30" s="1"/>
      <c r="L30" s="1"/>
    </row>
    <row r="31" customFormat="false" ht="19.7" hidden="false" customHeight="false" outlineLevel="0" collapsed="false">
      <c r="A31" s="1"/>
      <c r="B31" s="6" t="s">
        <v>23</v>
      </c>
      <c r="C31" s="1"/>
      <c r="D31" s="1"/>
      <c r="E31" s="1"/>
      <c r="F31" s="1"/>
      <c r="G31" s="1"/>
      <c r="H31" s="1"/>
      <c r="I31" s="1"/>
      <c r="J31" s="1"/>
      <c r="K31" s="1"/>
      <c r="L31" s="1"/>
    </row>
    <row r="32" customFormat="false" ht="15" hidden="false" customHeight="false" outlineLevel="0" collapsed="false">
      <c r="A32" s="1"/>
      <c r="B32" s="1"/>
      <c r="C32" s="1"/>
      <c r="D32" s="1"/>
      <c r="E32" s="1"/>
      <c r="F32" s="1"/>
      <c r="G32" s="1"/>
      <c r="H32" s="1"/>
      <c r="I32" s="1"/>
      <c r="J32" s="1"/>
      <c r="K32" s="1"/>
      <c r="L32" s="1"/>
    </row>
    <row r="33" customFormat="false" ht="15" hidden="false" customHeight="false" outlineLevel="0" collapsed="false">
      <c r="A33" s="1"/>
      <c r="B33" s="1"/>
      <c r="C33" s="1"/>
      <c r="D33" s="1"/>
      <c r="E33" s="1"/>
      <c r="F33" s="1"/>
      <c r="G33" s="1"/>
      <c r="H33" s="1"/>
      <c r="I33" s="1"/>
      <c r="J33" s="1"/>
      <c r="K33" s="1"/>
      <c r="L33" s="1"/>
    </row>
    <row r="34" customFormat="false" ht="15" hidden="false" customHeight="false" outlineLevel="0" collapsed="false">
      <c r="A34" s="1"/>
      <c r="B34" s="1"/>
      <c r="C34" s="1"/>
      <c r="D34" s="1"/>
      <c r="E34" s="1"/>
      <c r="F34" s="1"/>
      <c r="G34" s="1"/>
      <c r="H34" s="1"/>
      <c r="I34" s="1"/>
      <c r="J34" s="1"/>
      <c r="K34" s="1"/>
      <c r="L34" s="1"/>
    </row>
    <row r="35" customFormat="false" ht="15" hidden="false" customHeight="false" outlineLevel="0" collapsed="false">
      <c r="A35" s="1"/>
      <c r="B35" s="1"/>
      <c r="C35" s="1"/>
      <c r="D35" s="1"/>
      <c r="E35" s="1"/>
      <c r="F35" s="1"/>
      <c r="G35" s="1"/>
      <c r="H35" s="1"/>
      <c r="I35" s="1"/>
      <c r="J35" s="1"/>
      <c r="K35" s="1"/>
      <c r="L35" s="1"/>
    </row>
    <row r="36" customFormat="false" ht="15" hidden="false" customHeight="false" outlineLevel="0" collapsed="false">
      <c r="A36" s="1"/>
      <c r="B36" s="1"/>
      <c r="C36" s="1"/>
      <c r="D36" s="1"/>
      <c r="E36" s="1"/>
      <c r="F36" s="1"/>
      <c r="G36" s="1"/>
      <c r="H36" s="1"/>
      <c r="I36" s="1"/>
      <c r="J36" s="1"/>
      <c r="K36" s="1"/>
      <c r="L36" s="1"/>
    </row>
    <row r="37" customFormat="false" ht="15" hidden="false" customHeight="false" outlineLevel="0" collapsed="false">
      <c r="A37" s="1"/>
      <c r="B37" s="1"/>
      <c r="C37" s="1"/>
      <c r="D37" s="1"/>
      <c r="E37" s="1"/>
      <c r="F37" s="1"/>
      <c r="G37" s="1"/>
      <c r="H37" s="1"/>
      <c r="I37" s="1"/>
      <c r="J37" s="1"/>
      <c r="K37" s="1"/>
      <c r="L37" s="1"/>
    </row>
    <row r="38" customFormat="false" ht="15" hidden="false" customHeight="false" outlineLevel="0" collapsed="false">
      <c r="A38" s="1"/>
      <c r="B38" s="1"/>
      <c r="C38" s="1"/>
      <c r="D38" s="1"/>
      <c r="E38" s="1"/>
      <c r="F38" s="1"/>
      <c r="G38" s="1"/>
      <c r="H38" s="1"/>
      <c r="I38" s="1"/>
      <c r="J38" s="1"/>
      <c r="K38" s="1"/>
      <c r="L38" s="1"/>
    </row>
    <row r="39" customFormat="false" ht="15" hidden="false" customHeight="false" outlineLevel="0" collapsed="false">
      <c r="A39" s="1"/>
      <c r="B39" s="1"/>
      <c r="C39" s="1"/>
      <c r="D39" s="1"/>
      <c r="E39" s="1"/>
      <c r="F39" s="1"/>
      <c r="G39" s="1"/>
      <c r="H39" s="1"/>
      <c r="I39" s="1"/>
      <c r="J39" s="1"/>
      <c r="K39" s="1"/>
      <c r="L39" s="1"/>
    </row>
    <row r="40" customFormat="false" ht="15" hidden="false" customHeight="false" outlineLevel="0" collapsed="false">
      <c r="A40" s="1"/>
      <c r="B40" s="1"/>
      <c r="C40" s="1"/>
      <c r="D40" s="1"/>
      <c r="E40" s="1"/>
      <c r="F40" s="1"/>
      <c r="G40" s="1"/>
      <c r="H40" s="1"/>
      <c r="I40" s="1"/>
      <c r="J40" s="1"/>
      <c r="K40" s="1"/>
      <c r="L40" s="1"/>
    </row>
    <row r="41" customFormat="false" ht="15" hidden="false" customHeight="false" outlineLevel="0" collapsed="false">
      <c r="A41" s="1"/>
      <c r="B41" s="1"/>
      <c r="C41" s="1"/>
      <c r="D41" s="1"/>
      <c r="E41" s="1"/>
      <c r="F41" s="1"/>
      <c r="G41" s="1"/>
      <c r="H41" s="1"/>
      <c r="I41" s="1"/>
      <c r="J41" s="1"/>
      <c r="K41" s="1"/>
      <c r="L41" s="1"/>
    </row>
    <row r="42" customFormat="false" ht="15" hidden="false" customHeight="false" outlineLevel="0" collapsed="false">
      <c r="A42" s="1"/>
      <c r="B42" s="1"/>
      <c r="C42" s="1"/>
      <c r="D42" s="1"/>
      <c r="E42" s="1"/>
      <c r="F42" s="1"/>
      <c r="G42" s="1"/>
      <c r="H42" s="1"/>
      <c r="I42" s="1"/>
      <c r="J42" s="1"/>
      <c r="K42" s="1"/>
      <c r="L42" s="1"/>
    </row>
    <row r="43" customFormat="false" ht="15" hidden="false" customHeight="false" outlineLevel="0" collapsed="false">
      <c r="A43" s="1"/>
      <c r="B43" s="1"/>
      <c r="C43" s="1"/>
      <c r="D43" s="1"/>
      <c r="E43" s="1"/>
      <c r="F43" s="1"/>
      <c r="G43" s="1"/>
      <c r="H43" s="1"/>
      <c r="I43" s="1"/>
      <c r="J43" s="1"/>
      <c r="K43" s="1"/>
      <c r="L43" s="1"/>
    </row>
    <row r="44" customFormat="false" ht="15" hidden="false" customHeight="false" outlineLevel="0" collapsed="false">
      <c r="A44" s="1"/>
      <c r="B44" s="1"/>
      <c r="C44" s="1"/>
      <c r="D44" s="1"/>
      <c r="E44" s="1"/>
      <c r="F44" s="1"/>
      <c r="G44" s="1"/>
      <c r="H44" s="1"/>
      <c r="I44" s="1"/>
      <c r="J44" s="1"/>
      <c r="K44" s="1"/>
      <c r="L44" s="1"/>
    </row>
    <row r="45" customFormat="false" ht="15" hidden="false" customHeight="false" outlineLevel="0" collapsed="false">
      <c r="A45" s="1"/>
      <c r="B45" s="1"/>
      <c r="C45" s="1"/>
      <c r="D45" s="1"/>
      <c r="E45" s="1"/>
      <c r="F45" s="1"/>
      <c r="G45" s="1"/>
      <c r="H45" s="1"/>
      <c r="I45" s="1"/>
      <c r="J45" s="1"/>
      <c r="K45" s="1"/>
      <c r="L45"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24"/>
    <col collapsed="false" customWidth="true" hidden="false" outlineLevel="0" max="4" min="4" style="0" width="16"/>
    <col collapsed="false" customWidth="true" hidden="false" outlineLevel="0" max="5" min="5" style="0" width="60"/>
  </cols>
  <sheetData>
    <row r="1" customFormat="false" ht="15" hidden="false" customHeight="false" outlineLevel="0" collapsed="false">
      <c r="A1" s="1"/>
      <c r="B1" s="1"/>
      <c r="C1" s="1"/>
      <c r="D1" s="1"/>
      <c r="E1" s="1"/>
      <c r="F1" s="1"/>
      <c r="G1" s="1"/>
      <c r="H1" s="1"/>
    </row>
    <row r="2" customFormat="false" ht="24.45" hidden="false" customHeight="false" outlineLevel="0" collapsed="false">
      <c r="A2" s="1"/>
      <c r="B2" s="2" t="s">
        <v>24</v>
      </c>
      <c r="C2" s="1"/>
      <c r="D2" s="1"/>
      <c r="E2" s="1"/>
      <c r="F2" s="1"/>
      <c r="G2" s="1"/>
      <c r="H2" s="1"/>
    </row>
    <row r="3" customFormat="false" ht="15" hidden="false" customHeight="false" outlineLevel="0" collapsed="false">
      <c r="A3" s="1"/>
      <c r="B3" s="3" t="s">
        <v>25</v>
      </c>
      <c r="C3" s="1"/>
      <c r="D3" s="1"/>
      <c r="E3" s="1"/>
      <c r="F3" s="1"/>
      <c r="G3" s="1"/>
      <c r="H3" s="1"/>
    </row>
    <row r="4" customFormat="false" ht="15" hidden="false" customHeight="false" outlineLevel="0" collapsed="false">
      <c r="A4" s="1"/>
      <c r="B4" s="1"/>
      <c r="C4" s="1"/>
      <c r="D4" s="1"/>
      <c r="E4" s="1"/>
      <c r="F4" s="1"/>
      <c r="G4" s="1"/>
      <c r="H4" s="1"/>
    </row>
    <row r="5" customFormat="false" ht="15" hidden="false" customHeight="false" outlineLevel="0" collapsed="false">
      <c r="A5" s="1"/>
      <c r="B5" s="7" t="s">
        <v>26</v>
      </c>
      <c r="C5" s="8" t="s">
        <v>27</v>
      </c>
      <c r="D5" s="1"/>
      <c r="E5" s="9" t="s">
        <v>28</v>
      </c>
      <c r="F5" s="1"/>
      <c r="G5" s="1"/>
      <c r="H5" s="1"/>
    </row>
    <row r="6" customFormat="false" ht="15" hidden="false" customHeight="false" outlineLevel="0" collapsed="false">
      <c r="A6" s="1"/>
      <c r="B6" s="1"/>
      <c r="C6" s="1"/>
      <c r="D6" s="1"/>
      <c r="E6" s="1"/>
      <c r="F6" s="1"/>
      <c r="G6" s="1"/>
      <c r="H6" s="1"/>
    </row>
    <row r="7" customFormat="false" ht="15" hidden="false" customHeight="false" outlineLevel="0" collapsed="false">
      <c r="A7" s="1"/>
      <c r="B7" s="7" t="s">
        <v>29</v>
      </c>
      <c r="C7" s="8" t="s">
        <v>30</v>
      </c>
      <c r="D7" s="1"/>
      <c r="E7" s="9" t="s">
        <v>31</v>
      </c>
      <c r="F7" s="1"/>
      <c r="G7" s="1"/>
      <c r="H7" s="1"/>
    </row>
    <row r="8" customFormat="false" ht="15" hidden="false" customHeight="false" outlineLevel="0" collapsed="false">
      <c r="A8" s="1"/>
      <c r="B8" s="7" t="s">
        <v>32</v>
      </c>
      <c r="C8" s="10" t="n">
        <v>46325</v>
      </c>
      <c r="D8" s="1"/>
      <c r="E8" s="9" t="s">
        <v>33</v>
      </c>
      <c r="F8" s="1"/>
      <c r="G8" s="1"/>
      <c r="H8" s="1"/>
    </row>
    <row r="9" customFormat="false" ht="15" hidden="false" customHeight="false" outlineLevel="0" collapsed="false">
      <c r="A9" s="1"/>
      <c r="B9" s="7" t="s">
        <v>34</v>
      </c>
      <c r="C9" s="11"/>
      <c r="D9" s="1"/>
      <c r="E9" s="9" t="s">
        <v>35</v>
      </c>
      <c r="F9" s="1"/>
      <c r="G9" s="1"/>
      <c r="H9" s="1"/>
    </row>
    <row r="10" customFormat="false" ht="15" hidden="false" customHeight="false" outlineLevel="0" collapsed="false">
      <c r="A10" s="1"/>
      <c r="B10" s="1"/>
      <c r="C10" s="1"/>
      <c r="D10" s="1"/>
      <c r="E10" s="1"/>
      <c r="F10" s="1"/>
      <c r="G10" s="1"/>
      <c r="H10" s="1"/>
    </row>
    <row r="11" customFormat="false" ht="15" hidden="false" customHeight="false" outlineLevel="0" collapsed="false">
      <c r="A11" s="1"/>
      <c r="B11" s="7" t="s">
        <v>36</v>
      </c>
      <c r="C11" s="12" t="n">
        <v>100</v>
      </c>
      <c r="D11" s="1"/>
      <c r="E11" s="9" t="s">
        <v>37</v>
      </c>
      <c r="F11" s="1"/>
      <c r="G11" s="1"/>
      <c r="H11" s="1"/>
    </row>
    <row r="12" customFormat="false" ht="15" hidden="false" customHeight="false" outlineLevel="0" collapsed="false">
      <c r="A12" s="1"/>
      <c r="B12" s="1"/>
      <c r="C12" s="1"/>
      <c r="D12" s="1"/>
      <c r="E12" s="1"/>
      <c r="F12" s="1"/>
      <c r="G12" s="1"/>
      <c r="H12" s="1"/>
    </row>
    <row r="13" customFormat="false" ht="15" hidden="false" customHeight="false" outlineLevel="0" collapsed="false">
      <c r="A13" s="1"/>
      <c r="B13" s="7" t="s">
        <v>38</v>
      </c>
      <c r="C13" s="12" t="n">
        <v>300</v>
      </c>
      <c r="D13" s="1"/>
      <c r="E13" s="9" t="s">
        <v>39</v>
      </c>
      <c r="F13" s="1"/>
      <c r="G13" s="1"/>
      <c r="H13" s="1"/>
    </row>
    <row r="14" customFormat="false" ht="15" hidden="false" customHeight="false" outlineLevel="0" collapsed="false">
      <c r="A14" s="1"/>
      <c r="B14" s="7" t="s">
        <v>40</v>
      </c>
      <c r="C14" s="12" t="n">
        <v>500</v>
      </c>
      <c r="D14" s="1"/>
      <c r="E14" s="9" t="s">
        <v>41</v>
      </c>
      <c r="F14" s="1"/>
      <c r="G14" s="1"/>
      <c r="H14" s="1"/>
    </row>
    <row r="15" customFormat="false" ht="15" hidden="false" customHeight="false" outlineLevel="0" collapsed="false">
      <c r="A15" s="1"/>
      <c r="B15" s="1"/>
      <c r="C15" s="1"/>
      <c r="D15" s="1"/>
      <c r="E15" s="1"/>
      <c r="F15" s="1"/>
      <c r="G15" s="1"/>
      <c r="H15" s="1"/>
    </row>
    <row r="16" customFormat="false" ht="15" hidden="false" customHeight="false" outlineLevel="0" collapsed="false">
      <c r="A16" s="1"/>
      <c r="B16" s="7" t="s">
        <v>42</v>
      </c>
      <c r="C16" s="8" t="s">
        <v>43</v>
      </c>
      <c r="D16" s="1"/>
      <c r="E16" s="9" t="s">
        <v>44</v>
      </c>
      <c r="F16" s="1"/>
      <c r="G16" s="1"/>
      <c r="H16" s="1"/>
    </row>
    <row r="17" customFormat="false" ht="15" hidden="false" customHeight="false" outlineLevel="0" collapsed="false">
      <c r="A17" s="1"/>
      <c r="B17" s="1"/>
      <c r="C17" s="1"/>
      <c r="D17" s="1"/>
      <c r="E17" s="1"/>
      <c r="F17" s="1"/>
      <c r="G17" s="1"/>
      <c r="H17" s="1"/>
    </row>
    <row r="18" customFormat="false" ht="15" hidden="false" customHeight="false" outlineLevel="0" collapsed="false">
      <c r="A18" s="1"/>
      <c r="B18" s="13" t="s">
        <v>45</v>
      </c>
      <c r="C18" s="1"/>
      <c r="D18" s="1"/>
      <c r="E18" s="1"/>
      <c r="F18" s="1"/>
      <c r="G18" s="1"/>
      <c r="H18" s="1"/>
    </row>
    <row r="19" customFormat="false" ht="15" hidden="false" customHeight="false" outlineLevel="0" collapsed="false">
      <c r="A19" s="1"/>
      <c r="B19" s="9" t="s">
        <v>46</v>
      </c>
      <c r="C19" s="1"/>
      <c r="D19" s="1"/>
      <c r="E19" s="1"/>
      <c r="F19" s="1"/>
      <c r="G19" s="1"/>
      <c r="H19" s="1"/>
    </row>
    <row r="20" customFormat="false" ht="15" hidden="false" customHeight="false" outlineLevel="0" collapsed="false">
      <c r="A20" s="1"/>
      <c r="B20" s="14" t="s">
        <v>47</v>
      </c>
      <c r="C20" s="14" t="s">
        <v>48</v>
      </c>
      <c r="D20" s="14" t="s">
        <v>49</v>
      </c>
      <c r="E20" s="1"/>
      <c r="F20" s="1"/>
      <c r="G20" s="1"/>
      <c r="H20" s="1"/>
    </row>
    <row r="21" customFormat="false" ht="15" hidden="false" customHeight="false" outlineLevel="0" collapsed="false">
      <c r="A21" s="1"/>
      <c r="B21" s="8" t="s">
        <v>50</v>
      </c>
      <c r="C21" s="12" t="n">
        <v>240</v>
      </c>
      <c r="D21" s="8" t="s">
        <v>51</v>
      </c>
      <c r="E21" s="1"/>
      <c r="F21" s="1"/>
      <c r="G21" s="1"/>
      <c r="H21" s="1"/>
    </row>
    <row r="22" customFormat="false" ht="15" hidden="false" customHeight="false" outlineLevel="0" collapsed="false">
      <c r="A22" s="1"/>
      <c r="B22" s="8"/>
      <c r="C22" s="12"/>
      <c r="D22" s="8"/>
      <c r="E22" s="1"/>
      <c r="F22" s="1"/>
      <c r="G22" s="1"/>
      <c r="H22" s="1"/>
    </row>
    <row r="23" customFormat="false" ht="15" hidden="false" customHeight="false" outlineLevel="0" collapsed="false">
      <c r="A23" s="1"/>
      <c r="B23" s="8"/>
      <c r="C23" s="12"/>
      <c r="D23" s="8"/>
      <c r="E23" s="1"/>
      <c r="F23" s="1"/>
      <c r="G23" s="1"/>
      <c r="H23" s="1"/>
    </row>
    <row r="24" customFormat="false" ht="15" hidden="false" customHeight="false" outlineLevel="0" collapsed="false">
      <c r="A24" s="1"/>
      <c r="B24" s="8"/>
      <c r="C24" s="12"/>
      <c r="D24" s="8"/>
      <c r="E24" s="1"/>
      <c r="F24" s="1"/>
      <c r="G24" s="1"/>
      <c r="H24" s="1"/>
    </row>
    <row r="25" customFormat="false" ht="15" hidden="false" customHeight="false" outlineLevel="0" collapsed="false">
      <c r="A25" s="1"/>
      <c r="B25" s="8"/>
      <c r="C25" s="12"/>
      <c r="D25" s="8"/>
      <c r="E25" s="1"/>
      <c r="F25" s="1"/>
      <c r="G25" s="1"/>
      <c r="H25" s="1"/>
    </row>
    <row r="26" customFormat="false" ht="15" hidden="false" customHeight="false" outlineLevel="0" collapsed="false">
      <c r="A26" s="1"/>
      <c r="B26" s="8"/>
      <c r="C26" s="12"/>
      <c r="D26" s="8"/>
      <c r="E26" s="1"/>
      <c r="F26" s="1"/>
      <c r="G26" s="1"/>
      <c r="H26" s="1"/>
    </row>
    <row r="27" customFormat="false" ht="15" hidden="false" customHeight="false" outlineLevel="0" collapsed="false">
      <c r="A27" s="1"/>
      <c r="B27" s="8"/>
      <c r="C27" s="12"/>
      <c r="D27" s="8"/>
      <c r="E27" s="1"/>
      <c r="F27" s="1"/>
      <c r="G27" s="1"/>
      <c r="H27" s="1"/>
    </row>
    <row r="28" customFormat="false" ht="15" hidden="false" customHeight="false" outlineLevel="0" collapsed="false">
      <c r="A28" s="1"/>
      <c r="B28" s="8"/>
      <c r="C28" s="12"/>
      <c r="D28" s="8"/>
      <c r="E28" s="1"/>
      <c r="F28" s="1"/>
      <c r="G28" s="1"/>
      <c r="H28" s="1"/>
    </row>
    <row r="29" customFormat="false" ht="15" hidden="false" customHeight="false" outlineLevel="0" collapsed="false">
      <c r="A29" s="1"/>
      <c r="B29" s="8"/>
      <c r="C29" s="12"/>
      <c r="D29" s="8"/>
      <c r="E29" s="1"/>
      <c r="F29" s="1"/>
      <c r="G29" s="1"/>
      <c r="H29" s="1"/>
    </row>
    <row r="30" customFormat="false" ht="15" hidden="false" customHeight="false" outlineLevel="0" collapsed="false">
      <c r="A30" s="1"/>
      <c r="B30" s="8"/>
      <c r="C30" s="12"/>
      <c r="D30" s="8"/>
      <c r="E30" s="1"/>
      <c r="F30" s="1"/>
      <c r="G30" s="1"/>
      <c r="H30" s="1"/>
    </row>
    <row r="31" customFormat="false" ht="15" hidden="false" customHeight="false" outlineLevel="0" collapsed="false">
      <c r="A31" s="1"/>
      <c r="B31" s="1"/>
      <c r="C31" s="1"/>
      <c r="D31" s="1"/>
      <c r="E31" s="1"/>
      <c r="F31" s="1"/>
      <c r="G31" s="1"/>
      <c r="H31" s="1"/>
    </row>
    <row r="32" customFormat="false" ht="15" hidden="false" customHeight="false" outlineLevel="0" collapsed="false">
      <c r="A32" s="1"/>
      <c r="B32" s="7" t="s">
        <v>52</v>
      </c>
      <c r="C32" s="15" t="n">
        <f aca="false">SUM(C21:C30)</f>
        <v>240</v>
      </c>
      <c r="D32" s="1"/>
      <c r="E32" s="1"/>
      <c r="F32" s="1"/>
      <c r="G32" s="1"/>
      <c r="H32" s="1"/>
    </row>
    <row r="33" customFormat="false" ht="15" hidden="false" customHeight="false" outlineLevel="0" collapsed="false">
      <c r="A33" s="1"/>
      <c r="B33" s="1"/>
      <c r="C33" s="1"/>
      <c r="D33" s="1"/>
      <c r="E33" s="1"/>
      <c r="F33" s="1"/>
      <c r="G33" s="1"/>
      <c r="H33" s="1"/>
    </row>
    <row r="34" customFormat="false" ht="15" hidden="false" customHeight="false" outlineLevel="0" collapsed="false">
      <c r="A34" s="1"/>
      <c r="B34" s="1"/>
      <c r="C34" s="1"/>
      <c r="D34" s="1"/>
      <c r="E34" s="1"/>
      <c r="F34" s="1"/>
      <c r="G34" s="1"/>
      <c r="H34" s="1"/>
    </row>
    <row r="35" customFormat="false" ht="15" hidden="false" customHeight="false" outlineLevel="0" collapsed="false">
      <c r="A35" s="1"/>
      <c r="B35" s="13" t="s">
        <v>53</v>
      </c>
      <c r="C35" s="1"/>
      <c r="D35" s="1"/>
      <c r="E35" s="1"/>
      <c r="F35" s="1"/>
      <c r="G35" s="1"/>
      <c r="H35" s="1"/>
    </row>
    <row r="36" customFormat="false" ht="15" hidden="false" customHeight="false" outlineLevel="0" collapsed="false">
      <c r="A36" s="1"/>
      <c r="B36" s="9" t="s">
        <v>54</v>
      </c>
      <c r="C36" s="16" t="n">
        <f aca="false">IF(C7="Every week",52,IF(C7="Every 2 weeks",26,IF(C7="Twice a month",24,12)))</f>
        <v>26</v>
      </c>
      <c r="D36" s="1"/>
      <c r="E36" s="1"/>
      <c r="F36" s="1"/>
      <c r="G36" s="1"/>
      <c r="H36" s="1"/>
    </row>
    <row r="37" customFormat="false" ht="15" hidden="false" customHeight="false" outlineLevel="0" collapsed="false">
      <c r="A37" s="1"/>
      <c r="B37" s="9" t="s">
        <v>55</v>
      </c>
      <c r="C37" s="17" t="n">
        <f aca="false">C32/C36</f>
        <v>9.23076923076923</v>
      </c>
      <c r="D37" s="1"/>
      <c r="E37" s="1"/>
      <c r="F37" s="1"/>
      <c r="G37" s="1"/>
      <c r="H37" s="1"/>
    </row>
    <row r="38" customFormat="false" ht="15" hidden="false" customHeight="false" outlineLevel="0" collapsed="false">
      <c r="A38" s="1"/>
      <c r="B38" s="9" t="s">
        <v>56</v>
      </c>
      <c r="C38" s="16" t="n">
        <f aca="false">IF(C9&gt;0,C9,IF(DAY(C8)&lt;=15,DAY(C8)+15,IF(DAY(C8)=DAY(EOMONTH(C8,0)),15,DAY(C8)-15)))</f>
        <v>15</v>
      </c>
      <c r="D38" s="1"/>
      <c r="E38" s="1"/>
      <c r="F38" s="1"/>
      <c r="G38" s="1"/>
      <c r="H38" s="1"/>
    </row>
    <row r="39" customFormat="false" ht="15" hidden="false" customHeight="false" outlineLevel="0" collapsed="false">
      <c r="A39" s="1"/>
      <c r="B39" s="9" t="s">
        <v>57</v>
      </c>
      <c r="C39" s="16" t="n">
        <f aca="false">MIN(DAY(C8),C38)</f>
        <v>15</v>
      </c>
      <c r="D39" s="1"/>
      <c r="E39" s="1"/>
      <c r="F39" s="1"/>
      <c r="G39" s="1"/>
      <c r="H39" s="1"/>
    </row>
    <row r="40" customFormat="false" ht="15" hidden="false" customHeight="false" outlineLevel="0" collapsed="false">
      <c r="A40" s="1"/>
      <c r="B40" s="9" t="s">
        <v>58</v>
      </c>
      <c r="C40" s="16" t="n">
        <f aca="false">MAX(DAY(C8),C38)</f>
        <v>30</v>
      </c>
      <c r="D40" s="1"/>
      <c r="E40" s="1"/>
      <c r="F40" s="1"/>
      <c r="G40" s="1"/>
      <c r="H40" s="1"/>
    </row>
    <row r="41" customFormat="false" ht="15" hidden="false" customHeight="false" outlineLevel="0" collapsed="false">
      <c r="A41" s="1"/>
      <c r="B41" s="9" t="s">
        <v>59</v>
      </c>
      <c r="C41" s="16" t="n">
        <f aca="false">IF(DAY(C8)=C39,0,1)</f>
        <v>1</v>
      </c>
      <c r="D41" s="1"/>
      <c r="E41" s="1"/>
      <c r="F41" s="1"/>
      <c r="G41" s="1"/>
      <c r="H41" s="1"/>
    </row>
    <row r="42" customFormat="false" ht="15" hidden="false" customHeight="false" outlineLevel="0" collapsed="false">
      <c r="A42" s="1"/>
      <c r="B42" s="1"/>
      <c r="C42" s="1"/>
      <c r="D42" s="1"/>
      <c r="E42" s="1"/>
      <c r="F42" s="1"/>
      <c r="G42" s="1"/>
      <c r="H42" s="1"/>
    </row>
    <row r="43" customFormat="false" ht="15" hidden="false" customHeight="false" outlineLevel="0" collapsed="false">
      <c r="A43" s="1"/>
      <c r="B43" s="1"/>
      <c r="C43" s="1"/>
      <c r="D43" s="1"/>
      <c r="E43" s="1"/>
      <c r="F43" s="1"/>
      <c r="G43" s="1"/>
      <c r="H43" s="1"/>
    </row>
    <row r="44" customFormat="false" ht="15" hidden="false" customHeight="false" outlineLevel="0" collapsed="false">
      <c r="A44" s="1"/>
      <c r="B44" s="1"/>
      <c r="C44" s="1"/>
      <c r="D44" s="1"/>
      <c r="E44" s="1"/>
      <c r="F44" s="1"/>
      <c r="G44" s="1"/>
      <c r="H44" s="1"/>
    </row>
    <row r="45" customFormat="false" ht="15" hidden="false" customHeight="false" outlineLevel="0" collapsed="false">
      <c r="A45" s="1"/>
      <c r="B45" s="1"/>
      <c r="C45" s="1"/>
      <c r="D45" s="1"/>
      <c r="E45" s="1"/>
      <c r="F45" s="1"/>
      <c r="G45" s="1"/>
      <c r="H45" s="1"/>
    </row>
  </sheetData>
  <dataValidations count="2">
    <dataValidation allowBlank="false" errorStyle="stop" operator="between" showDropDown="false" showErrorMessage="false" showInputMessage="false" sqref="C7" type="list">
      <formula1>"Every week,Every 2 weeks,Twice a month,Every month"</formula1>
      <formula2>0</formula2>
    </dataValidation>
    <dataValidation allowBlank="false" errorStyle="stop" operator="between" showDropDown="false" showErrorMessage="false" showInputMessage="false" sqref="C16" type="list">
      <formula1>"PaidInYellow order,Biggest interest first,My own order"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4"/>
    <col collapsed="false" customWidth="true" hidden="false" outlineLevel="0" max="4" min="4" style="0" width="13"/>
    <col collapsed="false" customWidth="true" hidden="false" outlineLevel="0" max="5" min="5" style="0" width="10"/>
    <col collapsed="false" customWidth="true" hidden="false" outlineLevel="0" max="6" min="6" style="0" width="13"/>
    <col collapsed="false" customWidth="true" hidden="false" outlineLevel="0" max="9" min="7" style="0" width="9"/>
    <col collapsed="false" customWidth="true" hidden="true" outlineLevel="0" max="10" min="10" style="0" width="14"/>
    <col collapsed="false" customWidth="true" hidden="false" outlineLevel="0" max="11" min="11" style="0" width="8"/>
    <col collapsed="false" customWidth="true" hidden="false" outlineLevel="0" max="12" min="12" style="0" width="16"/>
    <col collapsed="false" customWidth="true" hidden="false" outlineLevel="0" max="13" min="13" style="0" width="9"/>
    <col collapsed="false" customWidth="true" hidden="false" outlineLevel="0" max="15" min="14" style="0" width="14"/>
  </cols>
  <sheetData>
    <row r="1" customFormat="false" ht="15" hidden="false" customHeight="false" outlineLevel="0" collapsed="false">
      <c r="A1" s="1"/>
      <c r="B1" s="1"/>
      <c r="C1" s="1"/>
      <c r="D1" s="1"/>
      <c r="E1" s="1"/>
      <c r="F1" s="1"/>
      <c r="G1" s="1"/>
      <c r="H1" s="1"/>
      <c r="I1" s="1"/>
      <c r="J1" s="1"/>
      <c r="K1" s="1"/>
      <c r="L1" s="1"/>
      <c r="M1" s="1"/>
      <c r="N1" s="1"/>
      <c r="O1" s="1"/>
      <c r="P1" s="1"/>
    </row>
    <row r="2" customFormat="false" ht="24.45" hidden="false" customHeight="false" outlineLevel="0" collapsed="false">
      <c r="A2" s="1"/>
      <c r="B2" s="2" t="s">
        <v>60</v>
      </c>
      <c r="C2" s="1"/>
      <c r="D2" s="1"/>
      <c r="E2" s="1"/>
      <c r="F2" s="1"/>
      <c r="G2" s="1"/>
      <c r="H2" s="1"/>
      <c r="I2" s="1"/>
      <c r="J2" s="1"/>
      <c r="K2" s="1"/>
      <c r="L2" s="1"/>
      <c r="M2" s="1"/>
      <c r="N2" s="1"/>
      <c r="O2" s="1"/>
      <c r="P2" s="1"/>
    </row>
    <row r="3" customFormat="false" ht="15" hidden="false" customHeight="false" outlineLevel="0" collapsed="false">
      <c r="A3" s="1"/>
      <c r="B3" s="3" t="s">
        <v>61</v>
      </c>
      <c r="C3" s="1"/>
      <c r="D3" s="1"/>
      <c r="E3" s="1"/>
      <c r="F3" s="1"/>
      <c r="G3" s="1"/>
      <c r="H3" s="1"/>
      <c r="I3" s="1"/>
      <c r="J3" s="1"/>
      <c r="K3" s="1"/>
      <c r="L3" s="1"/>
      <c r="M3" s="1"/>
      <c r="N3" s="1"/>
      <c r="O3" s="1"/>
      <c r="P3" s="1"/>
    </row>
    <row r="4" customFormat="false" ht="15" hidden="false" customHeight="false" outlineLevel="0" collapsed="false">
      <c r="A4" s="1"/>
      <c r="B4" s="1"/>
      <c r="C4" s="1"/>
      <c r="D4" s="1"/>
      <c r="E4" s="1"/>
      <c r="F4" s="1"/>
      <c r="G4" s="1"/>
      <c r="H4" s="1"/>
      <c r="I4" s="1"/>
      <c r="J4" s="1"/>
      <c r="K4" s="1"/>
      <c r="L4" s="1"/>
      <c r="M4" s="1"/>
      <c r="N4" s="1"/>
      <c r="O4" s="1"/>
      <c r="P4" s="1"/>
    </row>
    <row r="5" customFormat="false" ht="30" hidden="false" customHeight="true" outlineLevel="0" collapsed="false">
      <c r="A5" s="18" t="s">
        <v>62</v>
      </c>
      <c r="B5" s="18" t="s">
        <v>63</v>
      </c>
      <c r="C5" s="18" t="s">
        <v>64</v>
      </c>
      <c r="D5" s="18" t="s">
        <v>65</v>
      </c>
      <c r="E5" s="18" t="s">
        <v>66</v>
      </c>
      <c r="F5" s="18" t="s">
        <v>67</v>
      </c>
      <c r="G5" s="18" t="s">
        <v>68</v>
      </c>
      <c r="H5" s="18" t="s">
        <v>69</v>
      </c>
      <c r="I5" s="18" t="s">
        <v>70</v>
      </c>
      <c r="J5" s="18" t="s">
        <v>71</v>
      </c>
      <c r="K5" s="18" t="s">
        <v>72</v>
      </c>
      <c r="L5" s="18" t="s">
        <v>73</v>
      </c>
      <c r="M5" s="18" t="s">
        <v>74</v>
      </c>
      <c r="N5" s="18" t="s">
        <v>75</v>
      </c>
      <c r="O5" s="18" t="s">
        <v>76</v>
      </c>
      <c r="P5" s="1"/>
    </row>
    <row r="6" customFormat="false" ht="15" hidden="false" customHeight="false" outlineLevel="0" collapsed="false">
      <c r="A6" s="9" t="n">
        <v>1</v>
      </c>
      <c r="B6" s="8" t="s">
        <v>77</v>
      </c>
      <c r="C6" s="8" t="s">
        <v>78</v>
      </c>
      <c r="D6" s="12" t="n">
        <v>500</v>
      </c>
      <c r="E6" s="19" t="n">
        <v>24</v>
      </c>
      <c r="F6" s="12" t="n">
        <v>25</v>
      </c>
      <c r="G6" s="11" t="n">
        <v>10</v>
      </c>
      <c r="H6" s="11"/>
      <c r="I6" s="1" t="str">
        <f aca="false">IF(AND(D6&gt;0,E6&gt;0,F6&lt;=D6*E6/1200),"Grows","")</f>
        <v/>
      </c>
      <c r="J6" s="20" t="n">
        <f aca="false">IF(N(D6)&lt;=0,5000000000000000,IF(Setup!$C$16="Biggest interest first",ROUND((100-E6)*1000,0)*10000000000+ROUND(D6*100,0),IF(Setup!$C$16="My own order",IF(H6&gt;0,H6,999),IF(I6="Grows",ROUND((100-E6)*1000,0),1000000+ROUND(D6*100,0)))))</f>
        <v>1050000</v>
      </c>
      <c r="K6" s="1" t="n">
        <f aca="false">COUNTIF($J$6:$J$55,"&lt;"&amp;J6)+COUNTIFS($J$6:$J$55,J6,$A$6:$A$55,"&lt;"&amp;A6)+1</f>
        <v>1</v>
      </c>
      <c r="L6" s="21" t="n">
        <f aca="false">IF(N(D6)&lt;=0,"",IFERROR(INDEX(Plan!$B$9:$B$528,COUNTIF(INDEX(BalBlock,0,K6),"&gt;0.005")+1),"More than 20 years"))</f>
        <v>46423</v>
      </c>
      <c r="M6" s="1" t="str">
        <f aca="false">IF(N(D6)&lt;=0,"",IF(INDEX(BalNow,1,K6)&lt;0.005,"PAID",""))</f>
        <v/>
      </c>
      <c r="N6" s="22" t="n">
        <f aca="false">IF(N(D6)&lt;=0,"",IF(N(F6)&lt;=0,"Never ends",IF(AND(E6&gt;0,F6&lt;=D6*E6/1200),"Never ends",IF(N(E6)=0,D6/F6,NPER(E6/1200,-F6,D6)))))</f>
        <v>25.7958510315719</v>
      </c>
      <c r="O6" s="15" t="n">
        <f aca="false">IF(ISNUMBER(N6),F6*N6-D6,"")</f>
        <v>144.896275789297</v>
      </c>
      <c r="P6" s="1"/>
    </row>
    <row r="7" customFormat="false" ht="15" hidden="false" customHeight="false" outlineLevel="0" collapsed="false">
      <c r="A7" s="9" t="n">
        <v>2</v>
      </c>
      <c r="B7" s="8" t="s">
        <v>79</v>
      </c>
      <c r="C7" s="8" t="s">
        <v>78</v>
      </c>
      <c r="D7" s="12" t="n">
        <v>1200</v>
      </c>
      <c r="E7" s="19" t="n">
        <v>18</v>
      </c>
      <c r="F7" s="12" t="n">
        <v>40</v>
      </c>
      <c r="G7" s="11" t="n">
        <v>20</v>
      </c>
      <c r="H7" s="11"/>
      <c r="I7" s="1" t="str">
        <f aca="false">IF(AND(D7&gt;0,E7&gt;0,F7&lt;=D7*E7/1200),"Grows","")</f>
        <v/>
      </c>
      <c r="J7" s="20" t="n">
        <f aca="false">IF(N(D7)&lt;=0,5000000000000000,IF(Setup!$C$16="Biggest interest first",ROUND((100-E7)*1000,0)*10000000000+ROUND(D7*100,0),IF(Setup!$C$16="My own order",IF(H7&gt;0,H7,999),IF(I7="Grows",ROUND((100-E7)*1000,0),1000000+ROUND(D7*100,0)))))</f>
        <v>1120000</v>
      </c>
      <c r="K7" s="1" t="n">
        <f aca="false">COUNTIF($J$6:$J$55,"&lt;"&amp;J7)+COUNTIFS($J$6:$J$55,J7,$A$6:$A$55,"&lt;"&amp;A7)+1</f>
        <v>2</v>
      </c>
      <c r="L7" s="21" t="n">
        <f aca="false">IF(N(D7)&lt;=0,"",IFERROR(INDEX(Plan!$B$9:$B$528,COUNTIF(INDEX(BalBlock,0,K7),"&gt;0.005")+1),"More than 20 years"))</f>
        <v>46549</v>
      </c>
      <c r="M7" s="1" t="str">
        <f aca="false">IF(N(D7)&lt;=0,"",IF(INDEX(BalNow,1,K7)&lt;0.005,"PAID",""))</f>
        <v/>
      </c>
      <c r="N7" s="22" t="n">
        <f aca="false">IF(N(D7)&lt;=0,"",IF(N(F7)&lt;=0,"Never ends",IF(AND(E7&gt;0,F7&lt;=D7*E7/1200),"Never ends",IF(N(E7)=0,D7/F7,NPER(E7/1200,-F7,D7)))))</f>
        <v>40.1539768065397</v>
      </c>
      <c r="O7" s="15" t="n">
        <f aca="false">IF(ISNUMBER(N7),F7*N7-D7,"")</f>
        <v>406.159072261587</v>
      </c>
      <c r="P7" s="1"/>
    </row>
    <row r="8" customFormat="false" ht="15" hidden="false" customHeight="false" outlineLevel="0" collapsed="false">
      <c r="A8" s="9" t="n">
        <v>3</v>
      </c>
      <c r="B8" s="8"/>
      <c r="C8" s="8"/>
      <c r="D8" s="12"/>
      <c r="E8" s="19"/>
      <c r="F8" s="12"/>
      <c r="G8" s="11"/>
      <c r="H8" s="11"/>
      <c r="I8" s="1" t="str">
        <f aca="false">IF(AND(D8&gt;0,E8&gt;0,F8&lt;=D8*E8/1200),"Grows","")</f>
        <v/>
      </c>
      <c r="J8" s="20" t="n">
        <f aca="false">IF(N(D8)&lt;=0,5000000000000000,IF(Setup!$C$16="Biggest interest first",ROUND((100-E8)*1000,0)*10000000000+ROUND(D8*100,0),IF(Setup!$C$16="My own order",IF(H8&gt;0,H8,999),IF(I8="Grows",ROUND((100-E8)*1000,0),1000000+ROUND(D8*100,0)))))</f>
        <v>5000000000000000</v>
      </c>
      <c r="K8" s="1" t="n">
        <f aca="false">COUNTIF($J$6:$J$55,"&lt;"&amp;J8)+COUNTIFS($J$6:$J$55,J8,$A$6:$A$55,"&lt;"&amp;A8)+1</f>
        <v>3</v>
      </c>
      <c r="L8" s="21" t="str">
        <f aca="false">IF(N(D8)&lt;=0,"",IFERROR(INDEX(Plan!$B$9:$B$528,COUNTIF(INDEX(BalBlock,0,K8),"&gt;0.005")+1),"More than 20 years"))</f>
        <v/>
      </c>
      <c r="M8" s="1" t="str">
        <f aca="false">IF(N(D8)&lt;=0,"",IF(INDEX(BalNow,1,K8)&lt;0.005,"PAID",""))</f>
        <v/>
      </c>
      <c r="N8" s="22" t="str">
        <f aca="false">IF(N(D8)&lt;=0,"",IF(N(F8)&lt;=0,"Never ends",IF(AND(E8&gt;0,F8&lt;=D8*E8/1200),"Never ends",IF(N(E8)=0,D8/F8,NPER(E8/1200,-F8,D8)))))</f>
        <v/>
      </c>
      <c r="O8" s="15" t="str">
        <f aca="false">IF(ISNUMBER(N8),F8*N8-D8,"")</f>
        <v/>
      </c>
      <c r="P8" s="1"/>
    </row>
    <row r="9" customFormat="false" ht="15" hidden="false" customHeight="false" outlineLevel="0" collapsed="false">
      <c r="A9" s="9" t="n">
        <v>4</v>
      </c>
      <c r="B9" s="8"/>
      <c r="C9" s="8"/>
      <c r="D9" s="12"/>
      <c r="E9" s="19"/>
      <c r="F9" s="12"/>
      <c r="G9" s="11"/>
      <c r="H9" s="11"/>
      <c r="I9" s="1" t="str">
        <f aca="false">IF(AND(D9&gt;0,E9&gt;0,F9&lt;=D9*E9/1200),"Grows","")</f>
        <v/>
      </c>
      <c r="J9" s="20" t="n">
        <f aca="false">IF(N(D9)&lt;=0,5000000000000000,IF(Setup!$C$16="Biggest interest first",ROUND((100-E9)*1000,0)*10000000000+ROUND(D9*100,0),IF(Setup!$C$16="My own order",IF(H9&gt;0,H9,999),IF(I9="Grows",ROUND((100-E9)*1000,0),1000000+ROUND(D9*100,0)))))</f>
        <v>5000000000000000</v>
      </c>
      <c r="K9" s="1" t="n">
        <f aca="false">COUNTIF($J$6:$J$55,"&lt;"&amp;J9)+COUNTIFS($J$6:$J$55,J9,$A$6:$A$55,"&lt;"&amp;A9)+1</f>
        <v>4</v>
      </c>
      <c r="L9" s="21" t="str">
        <f aca="false">IF(N(D9)&lt;=0,"",IFERROR(INDEX(Plan!$B$9:$B$528,COUNTIF(INDEX(BalBlock,0,K9),"&gt;0.005")+1),"More than 20 years"))</f>
        <v/>
      </c>
      <c r="M9" s="1" t="str">
        <f aca="false">IF(N(D9)&lt;=0,"",IF(INDEX(BalNow,1,K9)&lt;0.005,"PAID",""))</f>
        <v/>
      </c>
      <c r="N9" s="22" t="str">
        <f aca="false">IF(N(D9)&lt;=0,"",IF(N(F9)&lt;=0,"Never ends",IF(AND(E9&gt;0,F9&lt;=D9*E9/1200),"Never ends",IF(N(E9)=0,D9/F9,NPER(E9/1200,-F9,D9)))))</f>
        <v/>
      </c>
      <c r="O9" s="15" t="str">
        <f aca="false">IF(ISNUMBER(N9),F9*N9-D9,"")</f>
        <v/>
      </c>
      <c r="P9" s="1"/>
    </row>
    <row r="10" customFormat="false" ht="15" hidden="false" customHeight="false" outlineLevel="0" collapsed="false">
      <c r="A10" s="9" t="n">
        <v>5</v>
      </c>
      <c r="B10" s="8"/>
      <c r="C10" s="8"/>
      <c r="D10" s="12"/>
      <c r="E10" s="19"/>
      <c r="F10" s="12"/>
      <c r="G10" s="11"/>
      <c r="H10" s="11"/>
      <c r="I10" s="1" t="str">
        <f aca="false">IF(AND(D10&gt;0,E10&gt;0,F10&lt;=D10*E10/1200),"Grows","")</f>
        <v/>
      </c>
      <c r="J10" s="20" t="n">
        <f aca="false">IF(N(D10)&lt;=0,5000000000000000,IF(Setup!$C$16="Biggest interest first",ROUND((100-E10)*1000,0)*10000000000+ROUND(D10*100,0),IF(Setup!$C$16="My own order",IF(H10&gt;0,H10,999),IF(I10="Grows",ROUND((100-E10)*1000,0),1000000+ROUND(D10*100,0)))))</f>
        <v>5000000000000000</v>
      </c>
      <c r="K10" s="1" t="n">
        <f aca="false">COUNTIF($J$6:$J$55,"&lt;"&amp;J10)+COUNTIFS($J$6:$J$55,J10,$A$6:$A$55,"&lt;"&amp;A10)+1</f>
        <v>5</v>
      </c>
      <c r="L10" s="21" t="str">
        <f aca="false">IF(N(D10)&lt;=0,"",IFERROR(INDEX(Plan!$B$9:$B$528,COUNTIF(INDEX(BalBlock,0,K10),"&gt;0.005")+1),"More than 20 years"))</f>
        <v/>
      </c>
      <c r="M10" s="1" t="str">
        <f aca="false">IF(N(D10)&lt;=0,"",IF(INDEX(BalNow,1,K10)&lt;0.005,"PAID",""))</f>
        <v/>
      </c>
      <c r="N10" s="22" t="str">
        <f aca="false">IF(N(D10)&lt;=0,"",IF(N(F10)&lt;=0,"Never ends",IF(AND(E10&gt;0,F10&lt;=D10*E10/1200),"Never ends",IF(N(E10)=0,D10/F10,NPER(E10/1200,-F10,D10)))))</f>
        <v/>
      </c>
      <c r="O10" s="15" t="str">
        <f aca="false">IF(ISNUMBER(N10),F10*N10-D10,"")</f>
        <v/>
      </c>
      <c r="P10" s="1"/>
    </row>
    <row r="11" customFormat="false" ht="15" hidden="false" customHeight="false" outlineLevel="0" collapsed="false">
      <c r="A11" s="9" t="n">
        <v>6</v>
      </c>
      <c r="B11" s="8"/>
      <c r="C11" s="8"/>
      <c r="D11" s="12"/>
      <c r="E11" s="19"/>
      <c r="F11" s="12"/>
      <c r="G11" s="11"/>
      <c r="H11" s="11"/>
      <c r="I11" s="1" t="str">
        <f aca="false">IF(AND(D11&gt;0,E11&gt;0,F11&lt;=D11*E11/1200),"Grows","")</f>
        <v/>
      </c>
      <c r="J11" s="20" t="n">
        <f aca="false">IF(N(D11)&lt;=0,5000000000000000,IF(Setup!$C$16="Biggest interest first",ROUND((100-E11)*1000,0)*10000000000+ROUND(D11*100,0),IF(Setup!$C$16="My own order",IF(H11&gt;0,H11,999),IF(I11="Grows",ROUND((100-E11)*1000,0),1000000+ROUND(D11*100,0)))))</f>
        <v>5000000000000000</v>
      </c>
      <c r="K11" s="1" t="n">
        <f aca="false">COUNTIF($J$6:$J$55,"&lt;"&amp;J11)+COUNTIFS($J$6:$J$55,J11,$A$6:$A$55,"&lt;"&amp;A11)+1</f>
        <v>6</v>
      </c>
      <c r="L11" s="21" t="str">
        <f aca="false">IF(N(D11)&lt;=0,"",IFERROR(INDEX(Plan!$B$9:$B$528,COUNTIF(INDEX(BalBlock,0,K11),"&gt;0.005")+1),"More than 20 years"))</f>
        <v/>
      </c>
      <c r="M11" s="1" t="str">
        <f aca="false">IF(N(D11)&lt;=0,"",IF(INDEX(BalNow,1,K11)&lt;0.005,"PAID",""))</f>
        <v/>
      </c>
      <c r="N11" s="22" t="str">
        <f aca="false">IF(N(D11)&lt;=0,"",IF(N(F11)&lt;=0,"Never ends",IF(AND(E11&gt;0,F11&lt;=D11*E11/1200),"Never ends",IF(N(E11)=0,D11/F11,NPER(E11/1200,-F11,D11)))))</f>
        <v/>
      </c>
      <c r="O11" s="15" t="str">
        <f aca="false">IF(ISNUMBER(N11),F11*N11-D11,"")</f>
        <v/>
      </c>
      <c r="P11" s="1"/>
    </row>
    <row r="12" customFormat="false" ht="15" hidden="false" customHeight="false" outlineLevel="0" collapsed="false">
      <c r="A12" s="9" t="n">
        <v>7</v>
      </c>
      <c r="B12" s="8"/>
      <c r="C12" s="8"/>
      <c r="D12" s="12"/>
      <c r="E12" s="19"/>
      <c r="F12" s="12"/>
      <c r="G12" s="11"/>
      <c r="H12" s="11"/>
      <c r="I12" s="1" t="str">
        <f aca="false">IF(AND(D12&gt;0,E12&gt;0,F12&lt;=D12*E12/1200),"Grows","")</f>
        <v/>
      </c>
      <c r="J12" s="20" t="n">
        <f aca="false">IF(N(D12)&lt;=0,5000000000000000,IF(Setup!$C$16="Biggest interest first",ROUND((100-E12)*1000,0)*10000000000+ROUND(D12*100,0),IF(Setup!$C$16="My own order",IF(H12&gt;0,H12,999),IF(I12="Grows",ROUND((100-E12)*1000,0),1000000+ROUND(D12*100,0)))))</f>
        <v>5000000000000000</v>
      </c>
      <c r="K12" s="1" t="n">
        <f aca="false">COUNTIF($J$6:$J$55,"&lt;"&amp;J12)+COUNTIFS($J$6:$J$55,J12,$A$6:$A$55,"&lt;"&amp;A12)+1</f>
        <v>7</v>
      </c>
      <c r="L12" s="21" t="str">
        <f aca="false">IF(N(D12)&lt;=0,"",IFERROR(INDEX(Plan!$B$9:$B$528,COUNTIF(INDEX(BalBlock,0,K12),"&gt;0.005")+1),"More than 20 years"))</f>
        <v/>
      </c>
      <c r="M12" s="1" t="str">
        <f aca="false">IF(N(D12)&lt;=0,"",IF(INDEX(BalNow,1,K12)&lt;0.005,"PAID",""))</f>
        <v/>
      </c>
      <c r="N12" s="22" t="str">
        <f aca="false">IF(N(D12)&lt;=0,"",IF(N(F12)&lt;=0,"Never ends",IF(AND(E12&gt;0,F12&lt;=D12*E12/1200),"Never ends",IF(N(E12)=0,D12/F12,NPER(E12/1200,-F12,D12)))))</f>
        <v/>
      </c>
      <c r="O12" s="15" t="str">
        <f aca="false">IF(ISNUMBER(N12),F12*N12-D12,"")</f>
        <v/>
      </c>
      <c r="P12" s="1"/>
    </row>
    <row r="13" customFormat="false" ht="15" hidden="false" customHeight="false" outlineLevel="0" collapsed="false">
      <c r="A13" s="9" t="n">
        <v>8</v>
      </c>
      <c r="B13" s="8"/>
      <c r="C13" s="8"/>
      <c r="D13" s="12"/>
      <c r="E13" s="19"/>
      <c r="F13" s="12"/>
      <c r="G13" s="11"/>
      <c r="H13" s="11"/>
      <c r="I13" s="1" t="str">
        <f aca="false">IF(AND(D13&gt;0,E13&gt;0,F13&lt;=D13*E13/1200),"Grows","")</f>
        <v/>
      </c>
      <c r="J13" s="20" t="n">
        <f aca="false">IF(N(D13)&lt;=0,5000000000000000,IF(Setup!$C$16="Biggest interest first",ROUND((100-E13)*1000,0)*10000000000+ROUND(D13*100,0),IF(Setup!$C$16="My own order",IF(H13&gt;0,H13,999),IF(I13="Grows",ROUND((100-E13)*1000,0),1000000+ROUND(D13*100,0)))))</f>
        <v>5000000000000000</v>
      </c>
      <c r="K13" s="1" t="n">
        <f aca="false">COUNTIF($J$6:$J$55,"&lt;"&amp;J13)+COUNTIFS($J$6:$J$55,J13,$A$6:$A$55,"&lt;"&amp;A13)+1</f>
        <v>8</v>
      </c>
      <c r="L13" s="21" t="str">
        <f aca="false">IF(N(D13)&lt;=0,"",IFERROR(INDEX(Plan!$B$9:$B$528,COUNTIF(INDEX(BalBlock,0,K13),"&gt;0.005")+1),"More than 20 years"))</f>
        <v/>
      </c>
      <c r="M13" s="1" t="str">
        <f aca="false">IF(N(D13)&lt;=0,"",IF(INDEX(BalNow,1,K13)&lt;0.005,"PAID",""))</f>
        <v/>
      </c>
      <c r="N13" s="22" t="str">
        <f aca="false">IF(N(D13)&lt;=0,"",IF(N(F13)&lt;=0,"Never ends",IF(AND(E13&gt;0,F13&lt;=D13*E13/1200),"Never ends",IF(N(E13)=0,D13/F13,NPER(E13/1200,-F13,D13)))))</f>
        <v/>
      </c>
      <c r="O13" s="15" t="str">
        <f aca="false">IF(ISNUMBER(N13),F13*N13-D13,"")</f>
        <v/>
      </c>
      <c r="P13" s="1"/>
    </row>
    <row r="14" customFormat="false" ht="15" hidden="false" customHeight="false" outlineLevel="0" collapsed="false">
      <c r="A14" s="9" t="n">
        <v>9</v>
      </c>
      <c r="B14" s="8"/>
      <c r="C14" s="8"/>
      <c r="D14" s="12"/>
      <c r="E14" s="19"/>
      <c r="F14" s="12"/>
      <c r="G14" s="11"/>
      <c r="H14" s="11"/>
      <c r="I14" s="1" t="str">
        <f aca="false">IF(AND(D14&gt;0,E14&gt;0,F14&lt;=D14*E14/1200),"Grows","")</f>
        <v/>
      </c>
      <c r="J14" s="20" t="n">
        <f aca="false">IF(N(D14)&lt;=0,5000000000000000,IF(Setup!$C$16="Biggest interest first",ROUND((100-E14)*1000,0)*10000000000+ROUND(D14*100,0),IF(Setup!$C$16="My own order",IF(H14&gt;0,H14,999),IF(I14="Grows",ROUND((100-E14)*1000,0),1000000+ROUND(D14*100,0)))))</f>
        <v>5000000000000000</v>
      </c>
      <c r="K14" s="1" t="n">
        <f aca="false">COUNTIF($J$6:$J$55,"&lt;"&amp;J14)+COUNTIFS($J$6:$J$55,J14,$A$6:$A$55,"&lt;"&amp;A14)+1</f>
        <v>9</v>
      </c>
      <c r="L14" s="21" t="str">
        <f aca="false">IF(N(D14)&lt;=0,"",IFERROR(INDEX(Plan!$B$9:$B$528,COUNTIF(INDEX(BalBlock,0,K14),"&gt;0.005")+1),"More than 20 years"))</f>
        <v/>
      </c>
      <c r="M14" s="1" t="str">
        <f aca="false">IF(N(D14)&lt;=0,"",IF(INDEX(BalNow,1,K14)&lt;0.005,"PAID",""))</f>
        <v/>
      </c>
      <c r="N14" s="22" t="str">
        <f aca="false">IF(N(D14)&lt;=0,"",IF(N(F14)&lt;=0,"Never ends",IF(AND(E14&gt;0,F14&lt;=D14*E14/1200),"Never ends",IF(N(E14)=0,D14/F14,NPER(E14/1200,-F14,D14)))))</f>
        <v/>
      </c>
      <c r="O14" s="15" t="str">
        <f aca="false">IF(ISNUMBER(N14),F14*N14-D14,"")</f>
        <v/>
      </c>
      <c r="P14" s="1"/>
    </row>
    <row r="15" customFormat="false" ht="15" hidden="false" customHeight="false" outlineLevel="0" collapsed="false">
      <c r="A15" s="9" t="n">
        <v>10</v>
      </c>
      <c r="B15" s="8"/>
      <c r="C15" s="8"/>
      <c r="D15" s="12"/>
      <c r="E15" s="19"/>
      <c r="F15" s="12"/>
      <c r="G15" s="11"/>
      <c r="H15" s="11"/>
      <c r="I15" s="1" t="str">
        <f aca="false">IF(AND(D15&gt;0,E15&gt;0,F15&lt;=D15*E15/1200),"Grows","")</f>
        <v/>
      </c>
      <c r="J15" s="20" t="n">
        <f aca="false">IF(N(D15)&lt;=0,5000000000000000,IF(Setup!$C$16="Biggest interest first",ROUND((100-E15)*1000,0)*10000000000+ROUND(D15*100,0),IF(Setup!$C$16="My own order",IF(H15&gt;0,H15,999),IF(I15="Grows",ROUND((100-E15)*1000,0),1000000+ROUND(D15*100,0)))))</f>
        <v>5000000000000000</v>
      </c>
      <c r="K15" s="1" t="n">
        <f aca="false">COUNTIF($J$6:$J$55,"&lt;"&amp;J15)+COUNTIFS($J$6:$J$55,J15,$A$6:$A$55,"&lt;"&amp;A15)+1</f>
        <v>10</v>
      </c>
      <c r="L15" s="21" t="str">
        <f aca="false">IF(N(D15)&lt;=0,"",IFERROR(INDEX(Plan!$B$9:$B$528,COUNTIF(INDEX(BalBlock,0,K15),"&gt;0.005")+1),"More than 20 years"))</f>
        <v/>
      </c>
      <c r="M15" s="1" t="str">
        <f aca="false">IF(N(D15)&lt;=0,"",IF(INDEX(BalNow,1,K15)&lt;0.005,"PAID",""))</f>
        <v/>
      </c>
      <c r="N15" s="22" t="str">
        <f aca="false">IF(N(D15)&lt;=0,"",IF(N(F15)&lt;=0,"Never ends",IF(AND(E15&gt;0,F15&lt;=D15*E15/1200),"Never ends",IF(N(E15)=0,D15/F15,NPER(E15/1200,-F15,D15)))))</f>
        <v/>
      </c>
      <c r="O15" s="15" t="str">
        <f aca="false">IF(ISNUMBER(N15),F15*N15-D15,"")</f>
        <v/>
      </c>
      <c r="P15" s="1"/>
    </row>
    <row r="16" customFormat="false" ht="15" hidden="false" customHeight="false" outlineLevel="0" collapsed="false">
      <c r="A16" s="9" t="n">
        <v>11</v>
      </c>
      <c r="B16" s="8"/>
      <c r="C16" s="8"/>
      <c r="D16" s="12"/>
      <c r="E16" s="19"/>
      <c r="F16" s="12"/>
      <c r="G16" s="11"/>
      <c r="H16" s="11"/>
      <c r="I16" s="1" t="str">
        <f aca="false">IF(AND(D16&gt;0,E16&gt;0,F16&lt;=D16*E16/1200),"Grows","")</f>
        <v/>
      </c>
      <c r="J16" s="20" t="n">
        <f aca="false">IF(N(D16)&lt;=0,5000000000000000,IF(Setup!$C$16="Biggest interest first",ROUND((100-E16)*1000,0)*10000000000+ROUND(D16*100,0),IF(Setup!$C$16="My own order",IF(H16&gt;0,H16,999),IF(I16="Grows",ROUND((100-E16)*1000,0),1000000+ROUND(D16*100,0)))))</f>
        <v>5000000000000000</v>
      </c>
      <c r="K16" s="1" t="n">
        <f aca="false">COUNTIF($J$6:$J$55,"&lt;"&amp;J16)+COUNTIFS($J$6:$J$55,J16,$A$6:$A$55,"&lt;"&amp;A16)+1</f>
        <v>11</v>
      </c>
      <c r="L16" s="21" t="str">
        <f aca="false">IF(N(D16)&lt;=0,"",IFERROR(INDEX(Plan!$B$9:$B$528,COUNTIF(INDEX(BalBlock,0,K16),"&gt;0.005")+1),"More than 20 years"))</f>
        <v/>
      </c>
      <c r="M16" s="1" t="str">
        <f aca="false">IF(N(D16)&lt;=0,"",IF(INDEX(BalNow,1,K16)&lt;0.005,"PAID",""))</f>
        <v/>
      </c>
      <c r="N16" s="22" t="str">
        <f aca="false">IF(N(D16)&lt;=0,"",IF(N(F16)&lt;=0,"Never ends",IF(AND(E16&gt;0,F16&lt;=D16*E16/1200),"Never ends",IF(N(E16)=0,D16/F16,NPER(E16/1200,-F16,D16)))))</f>
        <v/>
      </c>
      <c r="O16" s="15" t="str">
        <f aca="false">IF(ISNUMBER(N16),F16*N16-D16,"")</f>
        <v/>
      </c>
      <c r="P16" s="1"/>
    </row>
    <row r="17" customFormat="false" ht="15" hidden="false" customHeight="false" outlineLevel="0" collapsed="false">
      <c r="A17" s="9" t="n">
        <v>12</v>
      </c>
      <c r="B17" s="8"/>
      <c r="C17" s="8"/>
      <c r="D17" s="12"/>
      <c r="E17" s="19"/>
      <c r="F17" s="12"/>
      <c r="G17" s="11"/>
      <c r="H17" s="11"/>
      <c r="I17" s="1" t="str">
        <f aca="false">IF(AND(D17&gt;0,E17&gt;0,F17&lt;=D17*E17/1200),"Grows","")</f>
        <v/>
      </c>
      <c r="J17" s="20" t="n">
        <f aca="false">IF(N(D17)&lt;=0,5000000000000000,IF(Setup!$C$16="Biggest interest first",ROUND((100-E17)*1000,0)*10000000000+ROUND(D17*100,0),IF(Setup!$C$16="My own order",IF(H17&gt;0,H17,999),IF(I17="Grows",ROUND((100-E17)*1000,0),1000000+ROUND(D17*100,0)))))</f>
        <v>5000000000000000</v>
      </c>
      <c r="K17" s="1" t="n">
        <f aca="false">COUNTIF($J$6:$J$55,"&lt;"&amp;J17)+COUNTIFS($J$6:$J$55,J17,$A$6:$A$55,"&lt;"&amp;A17)+1</f>
        <v>12</v>
      </c>
      <c r="L17" s="21" t="str">
        <f aca="false">IF(N(D17)&lt;=0,"",IFERROR(INDEX(Plan!$B$9:$B$528,COUNTIF(INDEX(BalBlock,0,K17),"&gt;0.005")+1),"More than 20 years"))</f>
        <v/>
      </c>
      <c r="M17" s="1" t="str">
        <f aca="false">IF(N(D17)&lt;=0,"",IF(INDEX(BalNow,1,K17)&lt;0.005,"PAID",""))</f>
        <v/>
      </c>
      <c r="N17" s="22" t="str">
        <f aca="false">IF(N(D17)&lt;=0,"",IF(N(F17)&lt;=0,"Never ends",IF(AND(E17&gt;0,F17&lt;=D17*E17/1200),"Never ends",IF(N(E17)=0,D17/F17,NPER(E17/1200,-F17,D17)))))</f>
        <v/>
      </c>
      <c r="O17" s="15" t="str">
        <f aca="false">IF(ISNUMBER(N17),F17*N17-D17,"")</f>
        <v/>
      </c>
      <c r="P17" s="1"/>
    </row>
    <row r="18" customFormat="false" ht="15" hidden="false" customHeight="false" outlineLevel="0" collapsed="false">
      <c r="A18" s="9" t="n">
        <v>13</v>
      </c>
      <c r="B18" s="8"/>
      <c r="C18" s="8"/>
      <c r="D18" s="12"/>
      <c r="E18" s="19"/>
      <c r="F18" s="12"/>
      <c r="G18" s="11"/>
      <c r="H18" s="11"/>
      <c r="I18" s="1" t="str">
        <f aca="false">IF(AND(D18&gt;0,E18&gt;0,F18&lt;=D18*E18/1200),"Grows","")</f>
        <v/>
      </c>
      <c r="J18" s="20" t="n">
        <f aca="false">IF(N(D18)&lt;=0,5000000000000000,IF(Setup!$C$16="Biggest interest first",ROUND((100-E18)*1000,0)*10000000000+ROUND(D18*100,0),IF(Setup!$C$16="My own order",IF(H18&gt;0,H18,999),IF(I18="Grows",ROUND((100-E18)*1000,0),1000000+ROUND(D18*100,0)))))</f>
        <v>5000000000000000</v>
      </c>
      <c r="K18" s="1" t="n">
        <f aca="false">COUNTIF($J$6:$J$55,"&lt;"&amp;J18)+COUNTIFS($J$6:$J$55,J18,$A$6:$A$55,"&lt;"&amp;A18)+1</f>
        <v>13</v>
      </c>
      <c r="L18" s="21" t="str">
        <f aca="false">IF(N(D18)&lt;=0,"",IFERROR(INDEX(Plan!$B$9:$B$528,COUNTIF(INDEX(BalBlock,0,K18),"&gt;0.005")+1),"More than 20 years"))</f>
        <v/>
      </c>
      <c r="M18" s="1" t="str">
        <f aca="false">IF(N(D18)&lt;=0,"",IF(INDEX(BalNow,1,K18)&lt;0.005,"PAID",""))</f>
        <v/>
      </c>
      <c r="N18" s="22" t="str">
        <f aca="false">IF(N(D18)&lt;=0,"",IF(N(F18)&lt;=0,"Never ends",IF(AND(E18&gt;0,F18&lt;=D18*E18/1200),"Never ends",IF(N(E18)=0,D18/F18,NPER(E18/1200,-F18,D18)))))</f>
        <v/>
      </c>
      <c r="O18" s="15" t="str">
        <f aca="false">IF(ISNUMBER(N18),F18*N18-D18,"")</f>
        <v/>
      </c>
      <c r="P18" s="1"/>
    </row>
    <row r="19" customFormat="false" ht="15" hidden="false" customHeight="false" outlineLevel="0" collapsed="false">
      <c r="A19" s="9" t="n">
        <v>14</v>
      </c>
      <c r="B19" s="8"/>
      <c r="C19" s="8"/>
      <c r="D19" s="12"/>
      <c r="E19" s="19"/>
      <c r="F19" s="12"/>
      <c r="G19" s="11"/>
      <c r="H19" s="11"/>
      <c r="I19" s="1" t="str">
        <f aca="false">IF(AND(D19&gt;0,E19&gt;0,F19&lt;=D19*E19/1200),"Grows","")</f>
        <v/>
      </c>
      <c r="J19" s="20" t="n">
        <f aca="false">IF(N(D19)&lt;=0,5000000000000000,IF(Setup!$C$16="Biggest interest first",ROUND((100-E19)*1000,0)*10000000000+ROUND(D19*100,0),IF(Setup!$C$16="My own order",IF(H19&gt;0,H19,999),IF(I19="Grows",ROUND((100-E19)*1000,0),1000000+ROUND(D19*100,0)))))</f>
        <v>5000000000000000</v>
      </c>
      <c r="K19" s="1" t="n">
        <f aca="false">COUNTIF($J$6:$J$55,"&lt;"&amp;J19)+COUNTIFS($J$6:$J$55,J19,$A$6:$A$55,"&lt;"&amp;A19)+1</f>
        <v>14</v>
      </c>
      <c r="L19" s="21" t="str">
        <f aca="false">IF(N(D19)&lt;=0,"",IFERROR(INDEX(Plan!$B$9:$B$528,COUNTIF(INDEX(BalBlock,0,K19),"&gt;0.005")+1),"More than 20 years"))</f>
        <v/>
      </c>
      <c r="M19" s="1" t="str">
        <f aca="false">IF(N(D19)&lt;=0,"",IF(INDEX(BalNow,1,K19)&lt;0.005,"PAID",""))</f>
        <v/>
      </c>
      <c r="N19" s="22" t="str">
        <f aca="false">IF(N(D19)&lt;=0,"",IF(N(F19)&lt;=0,"Never ends",IF(AND(E19&gt;0,F19&lt;=D19*E19/1200),"Never ends",IF(N(E19)=0,D19/F19,NPER(E19/1200,-F19,D19)))))</f>
        <v/>
      </c>
      <c r="O19" s="15" t="str">
        <f aca="false">IF(ISNUMBER(N19),F19*N19-D19,"")</f>
        <v/>
      </c>
      <c r="P19" s="1"/>
    </row>
    <row r="20" customFormat="false" ht="15" hidden="false" customHeight="false" outlineLevel="0" collapsed="false">
      <c r="A20" s="9" t="n">
        <v>15</v>
      </c>
      <c r="B20" s="8"/>
      <c r="C20" s="8"/>
      <c r="D20" s="12"/>
      <c r="E20" s="19"/>
      <c r="F20" s="12"/>
      <c r="G20" s="11"/>
      <c r="H20" s="11"/>
      <c r="I20" s="1" t="str">
        <f aca="false">IF(AND(D20&gt;0,E20&gt;0,F20&lt;=D20*E20/1200),"Grows","")</f>
        <v/>
      </c>
      <c r="J20" s="20" t="n">
        <f aca="false">IF(N(D20)&lt;=0,5000000000000000,IF(Setup!$C$16="Biggest interest first",ROUND((100-E20)*1000,0)*10000000000+ROUND(D20*100,0),IF(Setup!$C$16="My own order",IF(H20&gt;0,H20,999),IF(I20="Grows",ROUND((100-E20)*1000,0),1000000+ROUND(D20*100,0)))))</f>
        <v>5000000000000000</v>
      </c>
      <c r="K20" s="1" t="n">
        <f aca="false">COUNTIF($J$6:$J$55,"&lt;"&amp;J20)+COUNTIFS($J$6:$J$55,J20,$A$6:$A$55,"&lt;"&amp;A20)+1</f>
        <v>15</v>
      </c>
      <c r="L20" s="21" t="str">
        <f aca="false">IF(N(D20)&lt;=0,"",IFERROR(INDEX(Plan!$B$9:$B$528,COUNTIF(INDEX(BalBlock,0,K20),"&gt;0.005")+1),"More than 20 years"))</f>
        <v/>
      </c>
      <c r="M20" s="1" t="str">
        <f aca="false">IF(N(D20)&lt;=0,"",IF(INDEX(BalNow,1,K20)&lt;0.005,"PAID",""))</f>
        <v/>
      </c>
      <c r="N20" s="22" t="str">
        <f aca="false">IF(N(D20)&lt;=0,"",IF(N(F20)&lt;=0,"Never ends",IF(AND(E20&gt;0,F20&lt;=D20*E20/1200),"Never ends",IF(N(E20)=0,D20/F20,NPER(E20/1200,-F20,D20)))))</f>
        <v/>
      </c>
      <c r="O20" s="15" t="str">
        <f aca="false">IF(ISNUMBER(N20),F20*N20-D20,"")</f>
        <v/>
      </c>
      <c r="P20" s="1"/>
    </row>
    <row r="21" customFormat="false" ht="15" hidden="false" customHeight="false" outlineLevel="0" collapsed="false">
      <c r="A21" s="9" t="n">
        <v>16</v>
      </c>
      <c r="B21" s="8"/>
      <c r="C21" s="8"/>
      <c r="D21" s="12"/>
      <c r="E21" s="19"/>
      <c r="F21" s="12"/>
      <c r="G21" s="11"/>
      <c r="H21" s="11"/>
      <c r="I21" s="1" t="str">
        <f aca="false">IF(AND(D21&gt;0,E21&gt;0,F21&lt;=D21*E21/1200),"Grows","")</f>
        <v/>
      </c>
      <c r="J21" s="20" t="n">
        <f aca="false">IF(N(D21)&lt;=0,5000000000000000,IF(Setup!$C$16="Biggest interest first",ROUND((100-E21)*1000,0)*10000000000+ROUND(D21*100,0),IF(Setup!$C$16="My own order",IF(H21&gt;0,H21,999),IF(I21="Grows",ROUND((100-E21)*1000,0),1000000+ROUND(D21*100,0)))))</f>
        <v>5000000000000000</v>
      </c>
      <c r="K21" s="1" t="n">
        <f aca="false">COUNTIF($J$6:$J$55,"&lt;"&amp;J21)+COUNTIFS($J$6:$J$55,J21,$A$6:$A$55,"&lt;"&amp;A21)+1</f>
        <v>16</v>
      </c>
      <c r="L21" s="21" t="str">
        <f aca="false">IF(N(D21)&lt;=0,"",IFERROR(INDEX(Plan!$B$9:$B$528,COUNTIF(INDEX(BalBlock,0,K21),"&gt;0.005")+1),"More than 20 years"))</f>
        <v/>
      </c>
      <c r="M21" s="1" t="str">
        <f aca="false">IF(N(D21)&lt;=0,"",IF(INDEX(BalNow,1,K21)&lt;0.005,"PAID",""))</f>
        <v/>
      </c>
      <c r="N21" s="22" t="str">
        <f aca="false">IF(N(D21)&lt;=0,"",IF(N(F21)&lt;=0,"Never ends",IF(AND(E21&gt;0,F21&lt;=D21*E21/1200),"Never ends",IF(N(E21)=0,D21/F21,NPER(E21/1200,-F21,D21)))))</f>
        <v/>
      </c>
      <c r="O21" s="15" t="str">
        <f aca="false">IF(ISNUMBER(N21),F21*N21-D21,"")</f>
        <v/>
      </c>
      <c r="P21" s="1"/>
    </row>
    <row r="22" customFormat="false" ht="15" hidden="false" customHeight="false" outlineLevel="0" collapsed="false">
      <c r="A22" s="9" t="n">
        <v>17</v>
      </c>
      <c r="B22" s="8"/>
      <c r="C22" s="8"/>
      <c r="D22" s="12"/>
      <c r="E22" s="19"/>
      <c r="F22" s="12"/>
      <c r="G22" s="11"/>
      <c r="H22" s="11"/>
      <c r="I22" s="1" t="str">
        <f aca="false">IF(AND(D22&gt;0,E22&gt;0,F22&lt;=D22*E22/1200),"Grows","")</f>
        <v/>
      </c>
      <c r="J22" s="20" t="n">
        <f aca="false">IF(N(D22)&lt;=0,5000000000000000,IF(Setup!$C$16="Biggest interest first",ROUND((100-E22)*1000,0)*10000000000+ROUND(D22*100,0),IF(Setup!$C$16="My own order",IF(H22&gt;0,H22,999),IF(I22="Grows",ROUND((100-E22)*1000,0),1000000+ROUND(D22*100,0)))))</f>
        <v>5000000000000000</v>
      </c>
      <c r="K22" s="1" t="n">
        <f aca="false">COUNTIF($J$6:$J$55,"&lt;"&amp;J22)+COUNTIFS($J$6:$J$55,J22,$A$6:$A$55,"&lt;"&amp;A22)+1</f>
        <v>17</v>
      </c>
      <c r="L22" s="21" t="str">
        <f aca="false">IF(N(D22)&lt;=0,"",IFERROR(INDEX(Plan!$B$9:$B$528,COUNTIF(INDEX(BalBlock,0,K22),"&gt;0.005")+1),"More than 20 years"))</f>
        <v/>
      </c>
      <c r="M22" s="1" t="str">
        <f aca="false">IF(N(D22)&lt;=0,"",IF(INDEX(BalNow,1,K22)&lt;0.005,"PAID",""))</f>
        <v/>
      </c>
      <c r="N22" s="22" t="str">
        <f aca="false">IF(N(D22)&lt;=0,"",IF(N(F22)&lt;=0,"Never ends",IF(AND(E22&gt;0,F22&lt;=D22*E22/1200),"Never ends",IF(N(E22)=0,D22/F22,NPER(E22/1200,-F22,D22)))))</f>
        <v/>
      </c>
      <c r="O22" s="15" t="str">
        <f aca="false">IF(ISNUMBER(N22),F22*N22-D22,"")</f>
        <v/>
      </c>
      <c r="P22" s="1"/>
    </row>
    <row r="23" customFormat="false" ht="15" hidden="false" customHeight="false" outlineLevel="0" collapsed="false">
      <c r="A23" s="9" t="n">
        <v>18</v>
      </c>
      <c r="B23" s="8"/>
      <c r="C23" s="8"/>
      <c r="D23" s="12"/>
      <c r="E23" s="19"/>
      <c r="F23" s="12"/>
      <c r="G23" s="11"/>
      <c r="H23" s="11"/>
      <c r="I23" s="1" t="str">
        <f aca="false">IF(AND(D23&gt;0,E23&gt;0,F23&lt;=D23*E23/1200),"Grows","")</f>
        <v/>
      </c>
      <c r="J23" s="20" t="n">
        <f aca="false">IF(N(D23)&lt;=0,5000000000000000,IF(Setup!$C$16="Biggest interest first",ROUND((100-E23)*1000,0)*10000000000+ROUND(D23*100,0),IF(Setup!$C$16="My own order",IF(H23&gt;0,H23,999),IF(I23="Grows",ROUND((100-E23)*1000,0),1000000+ROUND(D23*100,0)))))</f>
        <v>5000000000000000</v>
      </c>
      <c r="K23" s="1" t="n">
        <f aca="false">COUNTIF($J$6:$J$55,"&lt;"&amp;J23)+COUNTIFS($J$6:$J$55,J23,$A$6:$A$55,"&lt;"&amp;A23)+1</f>
        <v>18</v>
      </c>
      <c r="L23" s="21" t="str">
        <f aca="false">IF(N(D23)&lt;=0,"",IFERROR(INDEX(Plan!$B$9:$B$528,COUNTIF(INDEX(BalBlock,0,K23),"&gt;0.005")+1),"More than 20 years"))</f>
        <v/>
      </c>
      <c r="M23" s="1" t="str">
        <f aca="false">IF(N(D23)&lt;=0,"",IF(INDEX(BalNow,1,K23)&lt;0.005,"PAID",""))</f>
        <v/>
      </c>
      <c r="N23" s="22" t="str">
        <f aca="false">IF(N(D23)&lt;=0,"",IF(N(F23)&lt;=0,"Never ends",IF(AND(E23&gt;0,F23&lt;=D23*E23/1200),"Never ends",IF(N(E23)=0,D23/F23,NPER(E23/1200,-F23,D23)))))</f>
        <v/>
      </c>
      <c r="O23" s="15" t="str">
        <f aca="false">IF(ISNUMBER(N23),F23*N23-D23,"")</f>
        <v/>
      </c>
      <c r="P23" s="1"/>
    </row>
    <row r="24" customFormat="false" ht="15" hidden="false" customHeight="false" outlineLevel="0" collapsed="false">
      <c r="A24" s="9" t="n">
        <v>19</v>
      </c>
      <c r="B24" s="8"/>
      <c r="C24" s="8"/>
      <c r="D24" s="12"/>
      <c r="E24" s="19"/>
      <c r="F24" s="12"/>
      <c r="G24" s="11"/>
      <c r="H24" s="11"/>
      <c r="I24" s="1" t="str">
        <f aca="false">IF(AND(D24&gt;0,E24&gt;0,F24&lt;=D24*E24/1200),"Grows","")</f>
        <v/>
      </c>
      <c r="J24" s="20" t="n">
        <f aca="false">IF(N(D24)&lt;=0,5000000000000000,IF(Setup!$C$16="Biggest interest first",ROUND((100-E24)*1000,0)*10000000000+ROUND(D24*100,0),IF(Setup!$C$16="My own order",IF(H24&gt;0,H24,999),IF(I24="Grows",ROUND((100-E24)*1000,0),1000000+ROUND(D24*100,0)))))</f>
        <v>5000000000000000</v>
      </c>
      <c r="K24" s="1" t="n">
        <f aca="false">COUNTIF($J$6:$J$55,"&lt;"&amp;J24)+COUNTIFS($J$6:$J$55,J24,$A$6:$A$55,"&lt;"&amp;A24)+1</f>
        <v>19</v>
      </c>
      <c r="L24" s="21" t="str">
        <f aca="false">IF(N(D24)&lt;=0,"",IFERROR(INDEX(Plan!$B$9:$B$528,COUNTIF(INDEX(BalBlock,0,K24),"&gt;0.005")+1),"More than 20 years"))</f>
        <v/>
      </c>
      <c r="M24" s="1" t="str">
        <f aca="false">IF(N(D24)&lt;=0,"",IF(INDEX(BalNow,1,K24)&lt;0.005,"PAID",""))</f>
        <v/>
      </c>
      <c r="N24" s="22" t="str">
        <f aca="false">IF(N(D24)&lt;=0,"",IF(N(F24)&lt;=0,"Never ends",IF(AND(E24&gt;0,F24&lt;=D24*E24/1200),"Never ends",IF(N(E24)=0,D24/F24,NPER(E24/1200,-F24,D24)))))</f>
        <v/>
      </c>
      <c r="O24" s="15" t="str">
        <f aca="false">IF(ISNUMBER(N24),F24*N24-D24,"")</f>
        <v/>
      </c>
      <c r="P24" s="1"/>
    </row>
    <row r="25" customFormat="false" ht="15" hidden="false" customHeight="false" outlineLevel="0" collapsed="false">
      <c r="A25" s="9" t="n">
        <v>20</v>
      </c>
      <c r="B25" s="8"/>
      <c r="C25" s="8"/>
      <c r="D25" s="12"/>
      <c r="E25" s="19"/>
      <c r="F25" s="12"/>
      <c r="G25" s="11"/>
      <c r="H25" s="11"/>
      <c r="I25" s="1" t="str">
        <f aca="false">IF(AND(D25&gt;0,E25&gt;0,F25&lt;=D25*E25/1200),"Grows","")</f>
        <v/>
      </c>
      <c r="J25" s="20" t="n">
        <f aca="false">IF(N(D25)&lt;=0,5000000000000000,IF(Setup!$C$16="Biggest interest first",ROUND((100-E25)*1000,0)*10000000000+ROUND(D25*100,0),IF(Setup!$C$16="My own order",IF(H25&gt;0,H25,999),IF(I25="Grows",ROUND((100-E25)*1000,0),1000000+ROUND(D25*100,0)))))</f>
        <v>5000000000000000</v>
      </c>
      <c r="K25" s="1" t="n">
        <f aca="false">COUNTIF($J$6:$J$55,"&lt;"&amp;J25)+COUNTIFS($J$6:$J$55,J25,$A$6:$A$55,"&lt;"&amp;A25)+1</f>
        <v>20</v>
      </c>
      <c r="L25" s="21" t="str">
        <f aca="false">IF(N(D25)&lt;=0,"",IFERROR(INDEX(Plan!$B$9:$B$528,COUNTIF(INDEX(BalBlock,0,K25),"&gt;0.005")+1),"More than 20 years"))</f>
        <v/>
      </c>
      <c r="M25" s="1" t="str">
        <f aca="false">IF(N(D25)&lt;=0,"",IF(INDEX(BalNow,1,K25)&lt;0.005,"PAID",""))</f>
        <v/>
      </c>
      <c r="N25" s="22" t="str">
        <f aca="false">IF(N(D25)&lt;=0,"",IF(N(F25)&lt;=0,"Never ends",IF(AND(E25&gt;0,F25&lt;=D25*E25/1200),"Never ends",IF(N(E25)=0,D25/F25,NPER(E25/1200,-F25,D25)))))</f>
        <v/>
      </c>
      <c r="O25" s="15" t="str">
        <f aca="false">IF(ISNUMBER(N25),F25*N25-D25,"")</f>
        <v/>
      </c>
      <c r="P25" s="1"/>
    </row>
    <row r="26" customFormat="false" ht="15" hidden="false" customHeight="false" outlineLevel="0" collapsed="false">
      <c r="A26" s="9" t="n">
        <v>21</v>
      </c>
      <c r="B26" s="8"/>
      <c r="C26" s="8"/>
      <c r="D26" s="12"/>
      <c r="E26" s="19"/>
      <c r="F26" s="12"/>
      <c r="G26" s="11"/>
      <c r="H26" s="11"/>
      <c r="I26" s="1" t="str">
        <f aca="false">IF(AND(D26&gt;0,E26&gt;0,F26&lt;=D26*E26/1200),"Grows","")</f>
        <v/>
      </c>
      <c r="J26" s="20" t="n">
        <f aca="false">IF(N(D26)&lt;=0,5000000000000000,IF(Setup!$C$16="Biggest interest first",ROUND((100-E26)*1000,0)*10000000000+ROUND(D26*100,0),IF(Setup!$C$16="My own order",IF(H26&gt;0,H26,999),IF(I26="Grows",ROUND((100-E26)*1000,0),1000000+ROUND(D26*100,0)))))</f>
        <v>5000000000000000</v>
      </c>
      <c r="K26" s="1" t="n">
        <f aca="false">COUNTIF($J$6:$J$55,"&lt;"&amp;J26)+COUNTIFS($J$6:$J$55,J26,$A$6:$A$55,"&lt;"&amp;A26)+1</f>
        <v>21</v>
      </c>
      <c r="L26" s="21" t="str">
        <f aca="false">IF(N(D26)&lt;=0,"",IFERROR(INDEX(Plan!$B$9:$B$528,COUNTIF(INDEX(BalBlock,0,K26),"&gt;0.005")+1),"More than 20 years"))</f>
        <v/>
      </c>
      <c r="M26" s="1" t="str">
        <f aca="false">IF(N(D26)&lt;=0,"",IF(INDEX(BalNow,1,K26)&lt;0.005,"PAID",""))</f>
        <v/>
      </c>
      <c r="N26" s="22" t="str">
        <f aca="false">IF(N(D26)&lt;=0,"",IF(N(F26)&lt;=0,"Never ends",IF(AND(E26&gt;0,F26&lt;=D26*E26/1200),"Never ends",IF(N(E26)=0,D26/F26,NPER(E26/1200,-F26,D26)))))</f>
        <v/>
      </c>
      <c r="O26" s="15" t="str">
        <f aca="false">IF(ISNUMBER(N26),F26*N26-D26,"")</f>
        <v/>
      </c>
      <c r="P26" s="1"/>
    </row>
    <row r="27" customFormat="false" ht="15" hidden="false" customHeight="false" outlineLevel="0" collapsed="false">
      <c r="A27" s="9" t="n">
        <v>22</v>
      </c>
      <c r="B27" s="8"/>
      <c r="C27" s="8"/>
      <c r="D27" s="12"/>
      <c r="E27" s="19"/>
      <c r="F27" s="12"/>
      <c r="G27" s="11"/>
      <c r="H27" s="11"/>
      <c r="I27" s="1" t="str">
        <f aca="false">IF(AND(D27&gt;0,E27&gt;0,F27&lt;=D27*E27/1200),"Grows","")</f>
        <v/>
      </c>
      <c r="J27" s="20" t="n">
        <f aca="false">IF(N(D27)&lt;=0,5000000000000000,IF(Setup!$C$16="Biggest interest first",ROUND((100-E27)*1000,0)*10000000000+ROUND(D27*100,0),IF(Setup!$C$16="My own order",IF(H27&gt;0,H27,999),IF(I27="Grows",ROUND((100-E27)*1000,0),1000000+ROUND(D27*100,0)))))</f>
        <v>5000000000000000</v>
      </c>
      <c r="K27" s="1" t="n">
        <f aca="false">COUNTIF($J$6:$J$55,"&lt;"&amp;J27)+COUNTIFS($J$6:$J$55,J27,$A$6:$A$55,"&lt;"&amp;A27)+1</f>
        <v>22</v>
      </c>
      <c r="L27" s="21" t="str">
        <f aca="false">IF(N(D27)&lt;=0,"",IFERROR(INDEX(Plan!$B$9:$B$528,COUNTIF(INDEX(BalBlock,0,K27),"&gt;0.005")+1),"More than 20 years"))</f>
        <v/>
      </c>
      <c r="M27" s="1" t="str">
        <f aca="false">IF(N(D27)&lt;=0,"",IF(INDEX(BalNow,1,K27)&lt;0.005,"PAID",""))</f>
        <v/>
      </c>
      <c r="N27" s="22" t="str">
        <f aca="false">IF(N(D27)&lt;=0,"",IF(N(F27)&lt;=0,"Never ends",IF(AND(E27&gt;0,F27&lt;=D27*E27/1200),"Never ends",IF(N(E27)=0,D27/F27,NPER(E27/1200,-F27,D27)))))</f>
        <v/>
      </c>
      <c r="O27" s="15" t="str">
        <f aca="false">IF(ISNUMBER(N27),F27*N27-D27,"")</f>
        <v/>
      </c>
      <c r="P27" s="1"/>
    </row>
    <row r="28" customFormat="false" ht="15" hidden="false" customHeight="false" outlineLevel="0" collapsed="false">
      <c r="A28" s="9" t="n">
        <v>23</v>
      </c>
      <c r="B28" s="8"/>
      <c r="C28" s="8"/>
      <c r="D28" s="12"/>
      <c r="E28" s="19"/>
      <c r="F28" s="12"/>
      <c r="G28" s="11"/>
      <c r="H28" s="11"/>
      <c r="I28" s="1" t="str">
        <f aca="false">IF(AND(D28&gt;0,E28&gt;0,F28&lt;=D28*E28/1200),"Grows","")</f>
        <v/>
      </c>
      <c r="J28" s="20" t="n">
        <f aca="false">IF(N(D28)&lt;=0,5000000000000000,IF(Setup!$C$16="Biggest interest first",ROUND((100-E28)*1000,0)*10000000000+ROUND(D28*100,0),IF(Setup!$C$16="My own order",IF(H28&gt;0,H28,999),IF(I28="Grows",ROUND((100-E28)*1000,0),1000000+ROUND(D28*100,0)))))</f>
        <v>5000000000000000</v>
      </c>
      <c r="K28" s="1" t="n">
        <f aca="false">COUNTIF($J$6:$J$55,"&lt;"&amp;J28)+COUNTIFS($J$6:$J$55,J28,$A$6:$A$55,"&lt;"&amp;A28)+1</f>
        <v>23</v>
      </c>
      <c r="L28" s="21" t="str">
        <f aca="false">IF(N(D28)&lt;=0,"",IFERROR(INDEX(Plan!$B$9:$B$528,COUNTIF(INDEX(BalBlock,0,K28),"&gt;0.005")+1),"More than 20 years"))</f>
        <v/>
      </c>
      <c r="M28" s="1" t="str">
        <f aca="false">IF(N(D28)&lt;=0,"",IF(INDEX(BalNow,1,K28)&lt;0.005,"PAID",""))</f>
        <v/>
      </c>
      <c r="N28" s="22" t="str">
        <f aca="false">IF(N(D28)&lt;=0,"",IF(N(F28)&lt;=0,"Never ends",IF(AND(E28&gt;0,F28&lt;=D28*E28/1200),"Never ends",IF(N(E28)=0,D28/F28,NPER(E28/1200,-F28,D28)))))</f>
        <v/>
      </c>
      <c r="O28" s="15" t="str">
        <f aca="false">IF(ISNUMBER(N28),F28*N28-D28,"")</f>
        <v/>
      </c>
      <c r="P28" s="1"/>
    </row>
    <row r="29" customFormat="false" ht="15" hidden="false" customHeight="false" outlineLevel="0" collapsed="false">
      <c r="A29" s="9" t="n">
        <v>24</v>
      </c>
      <c r="B29" s="8"/>
      <c r="C29" s="8"/>
      <c r="D29" s="12"/>
      <c r="E29" s="19"/>
      <c r="F29" s="12"/>
      <c r="G29" s="11"/>
      <c r="H29" s="11"/>
      <c r="I29" s="1" t="str">
        <f aca="false">IF(AND(D29&gt;0,E29&gt;0,F29&lt;=D29*E29/1200),"Grows","")</f>
        <v/>
      </c>
      <c r="J29" s="20" t="n">
        <f aca="false">IF(N(D29)&lt;=0,5000000000000000,IF(Setup!$C$16="Biggest interest first",ROUND((100-E29)*1000,0)*10000000000+ROUND(D29*100,0),IF(Setup!$C$16="My own order",IF(H29&gt;0,H29,999),IF(I29="Grows",ROUND((100-E29)*1000,0),1000000+ROUND(D29*100,0)))))</f>
        <v>5000000000000000</v>
      </c>
      <c r="K29" s="1" t="n">
        <f aca="false">COUNTIF($J$6:$J$55,"&lt;"&amp;J29)+COUNTIFS($J$6:$J$55,J29,$A$6:$A$55,"&lt;"&amp;A29)+1</f>
        <v>24</v>
      </c>
      <c r="L29" s="21" t="str">
        <f aca="false">IF(N(D29)&lt;=0,"",IFERROR(INDEX(Plan!$B$9:$B$528,COUNTIF(INDEX(BalBlock,0,K29),"&gt;0.005")+1),"More than 20 years"))</f>
        <v/>
      </c>
      <c r="M29" s="1" t="str">
        <f aca="false">IF(N(D29)&lt;=0,"",IF(INDEX(BalNow,1,K29)&lt;0.005,"PAID",""))</f>
        <v/>
      </c>
      <c r="N29" s="22" t="str">
        <f aca="false">IF(N(D29)&lt;=0,"",IF(N(F29)&lt;=0,"Never ends",IF(AND(E29&gt;0,F29&lt;=D29*E29/1200),"Never ends",IF(N(E29)=0,D29/F29,NPER(E29/1200,-F29,D29)))))</f>
        <v/>
      </c>
      <c r="O29" s="15" t="str">
        <f aca="false">IF(ISNUMBER(N29),F29*N29-D29,"")</f>
        <v/>
      </c>
      <c r="P29" s="1"/>
    </row>
    <row r="30" customFormat="false" ht="15" hidden="false" customHeight="false" outlineLevel="0" collapsed="false">
      <c r="A30" s="9" t="n">
        <v>25</v>
      </c>
      <c r="B30" s="8"/>
      <c r="C30" s="8"/>
      <c r="D30" s="12"/>
      <c r="E30" s="19"/>
      <c r="F30" s="12"/>
      <c r="G30" s="11"/>
      <c r="H30" s="11"/>
      <c r="I30" s="1" t="str">
        <f aca="false">IF(AND(D30&gt;0,E30&gt;0,F30&lt;=D30*E30/1200),"Grows","")</f>
        <v/>
      </c>
      <c r="J30" s="20" t="n">
        <f aca="false">IF(N(D30)&lt;=0,5000000000000000,IF(Setup!$C$16="Biggest interest first",ROUND((100-E30)*1000,0)*10000000000+ROUND(D30*100,0),IF(Setup!$C$16="My own order",IF(H30&gt;0,H30,999),IF(I30="Grows",ROUND((100-E30)*1000,0),1000000+ROUND(D30*100,0)))))</f>
        <v>5000000000000000</v>
      </c>
      <c r="K30" s="1" t="n">
        <f aca="false">COUNTIF($J$6:$J$55,"&lt;"&amp;J30)+COUNTIFS($J$6:$J$55,J30,$A$6:$A$55,"&lt;"&amp;A30)+1</f>
        <v>25</v>
      </c>
      <c r="L30" s="21" t="str">
        <f aca="false">IF(N(D30)&lt;=0,"",IFERROR(INDEX(Plan!$B$9:$B$528,COUNTIF(INDEX(BalBlock,0,K30),"&gt;0.005")+1),"More than 20 years"))</f>
        <v/>
      </c>
      <c r="M30" s="1" t="str">
        <f aca="false">IF(N(D30)&lt;=0,"",IF(INDEX(BalNow,1,K30)&lt;0.005,"PAID",""))</f>
        <v/>
      </c>
      <c r="N30" s="22" t="str">
        <f aca="false">IF(N(D30)&lt;=0,"",IF(N(F30)&lt;=0,"Never ends",IF(AND(E30&gt;0,F30&lt;=D30*E30/1200),"Never ends",IF(N(E30)=0,D30/F30,NPER(E30/1200,-F30,D30)))))</f>
        <v/>
      </c>
      <c r="O30" s="15" t="str">
        <f aca="false">IF(ISNUMBER(N30),F30*N30-D30,"")</f>
        <v/>
      </c>
      <c r="P30" s="1"/>
    </row>
    <row r="31" customFormat="false" ht="15" hidden="false" customHeight="false" outlineLevel="0" collapsed="false">
      <c r="A31" s="9" t="n">
        <v>26</v>
      </c>
      <c r="B31" s="8"/>
      <c r="C31" s="8"/>
      <c r="D31" s="12"/>
      <c r="E31" s="19"/>
      <c r="F31" s="12"/>
      <c r="G31" s="11"/>
      <c r="H31" s="11"/>
      <c r="I31" s="1" t="str">
        <f aca="false">IF(AND(D31&gt;0,E31&gt;0,F31&lt;=D31*E31/1200),"Grows","")</f>
        <v/>
      </c>
      <c r="J31" s="20" t="n">
        <f aca="false">IF(N(D31)&lt;=0,5000000000000000,IF(Setup!$C$16="Biggest interest first",ROUND((100-E31)*1000,0)*10000000000+ROUND(D31*100,0),IF(Setup!$C$16="My own order",IF(H31&gt;0,H31,999),IF(I31="Grows",ROUND((100-E31)*1000,0),1000000+ROUND(D31*100,0)))))</f>
        <v>5000000000000000</v>
      </c>
      <c r="K31" s="1" t="n">
        <f aca="false">COUNTIF($J$6:$J$55,"&lt;"&amp;J31)+COUNTIFS($J$6:$J$55,J31,$A$6:$A$55,"&lt;"&amp;A31)+1</f>
        <v>26</v>
      </c>
      <c r="L31" s="21" t="str">
        <f aca="false">IF(N(D31)&lt;=0,"",IFERROR(INDEX(Plan!$B$9:$B$528,COUNTIF(INDEX(BalBlock,0,K31),"&gt;0.005")+1),"More than 20 years"))</f>
        <v/>
      </c>
      <c r="M31" s="1" t="str">
        <f aca="false">IF(N(D31)&lt;=0,"",IF(INDEX(BalNow,1,K31)&lt;0.005,"PAID",""))</f>
        <v/>
      </c>
      <c r="N31" s="22" t="str">
        <f aca="false">IF(N(D31)&lt;=0,"",IF(N(F31)&lt;=0,"Never ends",IF(AND(E31&gt;0,F31&lt;=D31*E31/1200),"Never ends",IF(N(E31)=0,D31/F31,NPER(E31/1200,-F31,D31)))))</f>
        <v/>
      </c>
      <c r="O31" s="15" t="str">
        <f aca="false">IF(ISNUMBER(N31),F31*N31-D31,"")</f>
        <v/>
      </c>
      <c r="P31" s="1"/>
    </row>
    <row r="32" customFormat="false" ht="15" hidden="false" customHeight="false" outlineLevel="0" collapsed="false">
      <c r="A32" s="9" t="n">
        <v>27</v>
      </c>
      <c r="B32" s="8"/>
      <c r="C32" s="8"/>
      <c r="D32" s="12"/>
      <c r="E32" s="19"/>
      <c r="F32" s="12"/>
      <c r="G32" s="11"/>
      <c r="H32" s="11"/>
      <c r="I32" s="1" t="str">
        <f aca="false">IF(AND(D32&gt;0,E32&gt;0,F32&lt;=D32*E32/1200),"Grows","")</f>
        <v/>
      </c>
      <c r="J32" s="20" t="n">
        <f aca="false">IF(N(D32)&lt;=0,5000000000000000,IF(Setup!$C$16="Biggest interest first",ROUND((100-E32)*1000,0)*10000000000+ROUND(D32*100,0),IF(Setup!$C$16="My own order",IF(H32&gt;0,H32,999),IF(I32="Grows",ROUND((100-E32)*1000,0),1000000+ROUND(D32*100,0)))))</f>
        <v>5000000000000000</v>
      </c>
      <c r="K32" s="1" t="n">
        <f aca="false">COUNTIF($J$6:$J$55,"&lt;"&amp;J32)+COUNTIFS($J$6:$J$55,J32,$A$6:$A$55,"&lt;"&amp;A32)+1</f>
        <v>27</v>
      </c>
      <c r="L32" s="21" t="str">
        <f aca="false">IF(N(D32)&lt;=0,"",IFERROR(INDEX(Plan!$B$9:$B$528,COUNTIF(INDEX(BalBlock,0,K32),"&gt;0.005")+1),"More than 20 years"))</f>
        <v/>
      </c>
      <c r="M32" s="1" t="str">
        <f aca="false">IF(N(D32)&lt;=0,"",IF(INDEX(BalNow,1,K32)&lt;0.005,"PAID",""))</f>
        <v/>
      </c>
      <c r="N32" s="22" t="str">
        <f aca="false">IF(N(D32)&lt;=0,"",IF(N(F32)&lt;=0,"Never ends",IF(AND(E32&gt;0,F32&lt;=D32*E32/1200),"Never ends",IF(N(E32)=0,D32/F32,NPER(E32/1200,-F32,D32)))))</f>
        <v/>
      </c>
      <c r="O32" s="15" t="str">
        <f aca="false">IF(ISNUMBER(N32),F32*N32-D32,"")</f>
        <v/>
      </c>
      <c r="P32" s="1"/>
    </row>
    <row r="33" customFormat="false" ht="15" hidden="false" customHeight="false" outlineLevel="0" collapsed="false">
      <c r="A33" s="9" t="n">
        <v>28</v>
      </c>
      <c r="B33" s="8"/>
      <c r="C33" s="8"/>
      <c r="D33" s="12"/>
      <c r="E33" s="19"/>
      <c r="F33" s="12"/>
      <c r="G33" s="11"/>
      <c r="H33" s="11"/>
      <c r="I33" s="1" t="str">
        <f aca="false">IF(AND(D33&gt;0,E33&gt;0,F33&lt;=D33*E33/1200),"Grows","")</f>
        <v/>
      </c>
      <c r="J33" s="20" t="n">
        <f aca="false">IF(N(D33)&lt;=0,5000000000000000,IF(Setup!$C$16="Biggest interest first",ROUND((100-E33)*1000,0)*10000000000+ROUND(D33*100,0),IF(Setup!$C$16="My own order",IF(H33&gt;0,H33,999),IF(I33="Grows",ROUND((100-E33)*1000,0),1000000+ROUND(D33*100,0)))))</f>
        <v>5000000000000000</v>
      </c>
      <c r="K33" s="1" t="n">
        <f aca="false">COUNTIF($J$6:$J$55,"&lt;"&amp;J33)+COUNTIFS($J$6:$J$55,J33,$A$6:$A$55,"&lt;"&amp;A33)+1</f>
        <v>28</v>
      </c>
      <c r="L33" s="21" t="str">
        <f aca="false">IF(N(D33)&lt;=0,"",IFERROR(INDEX(Plan!$B$9:$B$528,COUNTIF(INDEX(BalBlock,0,K33),"&gt;0.005")+1),"More than 20 years"))</f>
        <v/>
      </c>
      <c r="M33" s="1" t="str">
        <f aca="false">IF(N(D33)&lt;=0,"",IF(INDEX(BalNow,1,K33)&lt;0.005,"PAID",""))</f>
        <v/>
      </c>
      <c r="N33" s="22" t="str">
        <f aca="false">IF(N(D33)&lt;=0,"",IF(N(F33)&lt;=0,"Never ends",IF(AND(E33&gt;0,F33&lt;=D33*E33/1200),"Never ends",IF(N(E33)=0,D33/F33,NPER(E33/1200,-F33,D33)))))</f>
        <v/>
      </c>
      <c r="O33" s="15" t="str">
        <f aca="false">IF(ISNUMBER(N33),F33*N33-D33,"")</f>
        <v/>
      </c>
      <c r="P33" s="1"/>
    </row>
    <row r="34" customFormat="false" ht="15" hidden="false" customHeight="false" outlineLevel="0" collapsed="false">
      <c r="A34" s="9" t="n">
        <v>29</v>
      </c>
      <c r="B34" s="8"/>
      <c r="C34" s="8"/>
      <c r="D34" s="12"/>
      <c r="E34" s="19"/>
      <c r="F34" s="12"/>
      <c r="G34" s="11"/>
      <c r="H34" s="11"/>
      <c r="I34" s="1" t="str">
        <f aca="false">IF(AND(D34&gt;0,E34&gt;0,F34&lt;=D34*E34/1200),"Grows","")</f>
        <v/>
      </c>
      <c r="J34" s="20" t="n">
        <f aca="false">IF(N(D34)&lt;=0,5000000000000000,IF(Setup!$C$16="Biggest interest first",ROUND((100-E34)*1000,0)*10000000000+ROUND(D34*100,0),IF(Setup!$C$16="My own order",IF(H34&gt;0,H34,999),IF(I34="Grows",ROUND((100-E34)*1000,0),1000000+ROUND(D34*100,0)))))</f>
        <v>5000000000000000</v>
      </c>
      <c r="K34" s="1" t="n">
        <f aca="false">COUNTIF($J$6:$J$55,"&lt;"&amp;J34)+COUNTIFS($J$6:$J$55,J34,$A$6:$A$55,"&lt;"&amp;A34)+1</f>
        <v>29</v>
      </c>
      <c r="L34" s="21" t="str">
        <f aca="false">IF(N(D34)&lt;=0,"",IFERROR(INDEX(Plan!$B$9:$B$528,COUNTIF(INDEX(BalBlock,0,K34),"&gt;0.005")+1),"More than 20 years"))</f>
        <v/>
      </c>
      <c r="M34" s="1" t="str">
        <f aca="false">IF(N(D34)&lt;=0,"",IF(INDEX(BalNow,1,K34)&lt;0.005,"PAID",""))</f>
        <v/>
      </c>
      <c r="N34" s="22" t="str">
        <f aca="false">IF(N(D34)&lt;=0,"",IF(N(F34)&lt;=0,"Never ends",IF(AND(E34&gt;0,F34&lt;=D34*E34/1200),"Never ends",IF(N(E34)=0,D34/F34,NPER(E34/1200,-F34,D34)))))</f>
        <v/>
      </c>
      <c r="O34" s="15" t="str">
        <f aca="false">IF(ISNUMBER(N34),F34*N34-D34,"")</f>
        <v/>
      </c>
      <c r="P34" s="1"/>
    </row>
    <row r="35" customFormat="false" ht="15" hidden="false" customHeight="false" outlineLevel="0" collapsed="false">
      <c r="A35" s="9" t="n">
        <v>30</v>
      </c>
      <c r="B35" s="8"/>
      <c r="C35" s="8"/>
      <c r="D35" s="12"/>
      <c r="E35" s="19"/>
      <c r="F35" s="12"/>
      <c r="G35" s="11"/>
      <c r="H35" s="11"/>
      <c r="I35" s="1" t="str">
        <f aca="false">IF(AND(D35&gt;0,E35&gt;0,F35&lt;=D35*E35/1200),"Grows","")</f>
        <v/>
      </c>
      <c r="J35" s="20" t="n">
        <f aca="false">IF(N(D35)&lt;=0,5000000000000000,IF(Setup!$C$16="Biggest interest first",ROUND((100-E35)*1000,0)*10000000000+ROUND(D35*100,0),IF(Setup!$C$16="My own order",IF(H35&gt;0,H35,999),IF(I35="Grows",ROUND((100-E35)*1000,0),1000000+ROUND(D35*100,0)))))</f>
        <v>5000000000000000</v>
      </c>
      <c r="K35" s="1" t="n">
        <f aca="false">COUNTIF($J$6:$J$55,"&lt;"&amp;J35)+COUNTIFS($J$6:$J$55,J35,$A$6:$A$55,"&lt;"&amp;A35)+1</f>
        <v>30</v>
      </c>
      <c r="L35" s="21" t="str">
        <f aca="false">IF(N(D35)&lt;=0,"",IFERROR(INDEX(Plan!$B$9:$B$528,COUNTIF(INDEX(BalBlock,0,K35),"&gt;0.005")+1),"More than 20 years"))</f>
        <v/>
      </c>
      <c r="M35" s="1" t="str">
        <f aca="false">IF(N(D35)&lt;=0,"",IF(INDEX(BalNow,1,K35)&lt;0.005,"PAID",""))</f>
        <v/>
      </c>
      <c r="N35" s="22" t="str">
        <f aca="false">IF(N(D35)&lt;=0,"",IF(N(F35)&lt;=0,"Never ends",IF(AND(E35&gt;0,F35&lt;=D35*E35/1200),"Never ends",IF(N(E35)=0,D35/F35,NPER(E35/1200,-F35,D35)))))</f>
        <v/>
      </c>
      <c r="O35" s="15" t="str">
        <f aca="false">IF(ISNUMBER(N35),F35*N35-D35,"")</f>
        <v/>
      </c>
      <c r="P35" s="1"/>
    </row>
    <row r="36" customFormat="false" ht="15" hidden="false" customHeight="false" outlineLevel="0" collapsed="false">
      <c r="A36" s="9" t="n">
        <v>31</v>
      </c>
      <c r="B36" s="8"/>
      <c r="C36" s="8"/>
      <c r="D36" s="12"/>
      <c r="E36" s="19"/>
      <c r="F36" s="12"/>
      <c r="G36" s="11"/>
      <c r="H36" s="11"/>
      <c r="I36" s="1" t="str">
        <f aca="false">IF(AND(D36&gt;0,E36&gt;0,F36&lt;=D36*E36/1200),"Grows","")</f>
        <v/>
      </c>
      <c r="J36" s="20" t="n">
        <f aca="false">IF(N(D36)&lt;=0,5000000000000000,IF(Setup!$C$16="Biggest interest first",ROUND((100-E36)*1000,0)*10000000000+ROUND(D36*100,0),IF(Setup!$C$16="My own order",IF(H36&gt;0,H36,999),IF(I36="Grows",ROUND((100-E36)*1000,0),1000000+ROUND(D36*100,0)))))</f>
        <v>5000000000000000</v>
      </c>
      <c r="K36" s="1" t="n">
        <f aca="false">COUNTIF($J$6:$J$55,"&lt;"&amp;J36)+COUNTIFS($J$6:$J$55,J36,$A$6:$A$55,"&lt;"&amp;A36)+1</f>
        <v>31</v>
      </c>
      <c r="L36" s="21" t="str">
        <f aca="false">IF(N(D36)&lt;=0,"",IFERROR(INDEX(Plan!$B$9:$B$528,COUNTIF(INDEX(BalBlock,0,K36),"&gt;0.005")+1),"More than 20 years"))</f>
        <v/>
      </c>
      <c r="M36" s="1" t="str">
        <f aca="false">IF(N(D36)&lt;=0,"",IF(INDEX(BalNow,1,K36)&lt;0.005,"PAID",""))</f>
        <v/>
      </c>
      <c r="N36" s="22" t="str">
        <f aca="false">IF(N(D36)&lt;=0,"",IF(N(F36)&lt;=0,"Never ends",IF(AND(E36&gt;0,F36&lt;=D36*E36/1200),"Never ends",IF(N(E36)=0,D36/F36,NPER(E36/1200,-F36,D36)))))</f>
        <v/>
      </c>
      <c r="O36" s="15" t="str">
        <f aca="false">IF(ISNUMBER(N36),F36*N36-D36,"")</f>
        <v/>
      </c>
      <c r="P36" s="1"/>
    </row>
    <row r="37" customFormat="false" ht="15" hidden="false" customHeight="false" outlineLevel="0" collapsed="false">
      <c r="A37" s="9" t="n">
        <v>32</v>
      </c>
      <c r="B37" s="8"/>
      <c r="C37" s="8"/>
      <c r="D37" s="12"/>
      <c r="E37" s="19"/>
      <c r="F37" s="12"/>
      <c r="G37" s="11"/>
      <c r="H37" s="11"/>
      <c r="I37" s="1" t="str">
        <f aca="false">IF(AND(D37&gt;0,E37&gt;0,F37&lt;=D37*E37/1200),"Grows","")</f>
        <v/>
      </c>
      <c r="J37" s="20" t="n">
        <f aca="false">IF(N(D37)&lt;=0,5000000000000000,IF(Setup!$C$16="Biggest interest first",ROUND((100-E37)*1000,0)*10000000000+ROUND(D37*100,0),IF(Setup!$C$16="My own order",IF(H37&gt;0,H37,999),IF(I37="Grows",ROUND((100-E37)*1000,0),1000000+ROUND(D37*100,0)))))</f>
        <v>5000000000000000</v>
      </c>
      <c r="K37" s="1" t="n">
        <f aca="false">COUNTIF($J$6:$J$55,"&lt;"&amp;J37)+COUNTIFS($J$6:$J$55,J37,$A$6:$A$55,"&lt;"&amp;A37)+1</f>
        <v>32</v>
      </c>
      <c r="L37" s="21" t="str">
        <f aca="false">IF(N(D37)&lt;=0,"",IFERROR(INDEX(Plan!$B$9:$B$528,COUNTIF(INDEX(BalBlock,0,K37),"&gt;0.005")+1),"More than 20 years"))</f>
        <v/>
      </c>
      <c r="M37" s="1" t="str">
        <f aca="false">IF(N(D37)&lt;=0,"",IF(INDEX(BalNow,1,K37)&lt;0.005,"PAID",""))</f>
        <v/>
      </c>
      <c r="N37" s="22" t="str">
        <f aca="false">IF(N(D37)&lt;=0,"",IF(N(F37)&lt;=0,"Never ends",IF(AND(E37&gt;0,F37&lt;=D37*E37/1200),"Never ends",IF(N(E37)=0,D37/F37,NPER(E37/1200,-F37,D37)))))</f>
        <v/>
      </c>
      <c r="O37" s="15" t="str">
        <f aca="false">IF(ISNUMBER(N37),F37*N37-D37,"")</f>
        <v/>
      </c>
      <c r="P37" s="1"/>
    </row>
    <row r="38" customFormat="false" ht="15" hidden="false" customHeight="false" outlineLevel="0" collapsed="false">
      <c r="A38" s="9" t="n">
        <v>33</v>
      </c>
      <c r="B38" s="8"/>
      <c r="C38" s="8"/>
      <c r="D38" s="12"/>
      <c r="E38" s="19"/>
      <c r="F38" s="12"/>
      <c r="G38" s="11"/>
      <c r="H38" s="11"/>
      <c r="I38" s="1" t="str">
        <f aca="false">IF(AND(D38&gt;0,E38&gt;0,F38&lt;=D38*E38/1200),"Grows","")</f>
        <v/>
      </c>
      <c r="J38" s="20" t="n">
        <f aca="false">IF(N(D38)&lt;=0,5000000000000000,IF(Setup!$C$16="Biggest interest first",ROUND((100-E38)*1000,0)*10000000000+ROUND(D38*100,0),IF(Setup!$C$16="My own order",IF(H38&gt;0,H38,999),IF(I38="Grows",ROUND((100-E38)*1000,0),1000000+ROUND(D38*100,0)))))</f>
        <v>5000000000000000</v>
      </c>
      <c r="K38" s="1" t="n">
        <f aca="false">COUNTIF($J$6:$J$55,"&lt;"&amp;J38)+COUNTIFS($J$6:$J$55,J38,$A$6:$A$55,"&lt;"&amp;A38)+1</f>
        <v>33</v>
      </c>
      <c r="L38" s="21" t="str">
        <f aca="false">IF(N(D38)&lt;=0,"",IFERROR(INDEX(Plan!$B$9:$B$528,COUNTIF(INDEX(BalBlock,0,K38),"&gt;0.005")+1),"More than 20 years"))</f>
        <v/>
      </c>
      <c r="M38" s="1" t="str">
        <f aca="false">IF(N(D38)&lt;=0,"",IF(INDEX(BalNow,1,K38)&lt;0.005,"PAID",""))</f>
        <v/>
      </c>
      <c r="N38" s="22" t="str">
        <f aca="false">IF(N(D38)&lt;=0,"",IF(N(F38)&lt;=0,"Never ends",IF(AND(E38&gt;0,F38&lt;=D38*E38/1200),"Never ends",IF(N(E38)=0,D38/F38,NPER(E38/1200,-F38,D38)))))</f>
        <v/>
      </c>
      <c r="O38" s="15" t="str">
        <f aca="false">IF(ISNUMBER(N38),F38*N38-D38,"")</f>
        <v/>
      </c>
      <c r="P38" s="1"/>
    </row>
    <row r="39" customFormat="false" ht="15" hidden="false" customHeight="false" outlineLevel="0" collapsed="false">
      <c r="A39" s="9" t="n">
        <v>34</v>
      </c>
      <c r="B39" s="8"/>
      <c r="C39" s="8"/>
      <c r="D39" s="12"/>
      <c r="E39" s="19"/>
      <c r="F39" s="12"/>
      <c r="G39" s="11"/>
      <c r="H39" s="11"/>
      <c r="I39" s="1" t="str">
        <f aca="false">IF(AND(D39&gt;0,E39&gt;0,F39&lt;=D39*E39/1200),"Grows","")</f>
        <v/>
      </c>
      <c r="J39" s="20" t="n">
        <f aca="false">IF(N(D39)&lt;=0,5000000000000000,IF(Setup!$C$16="Biggest interest first",ROUND((100-E39)*1000,0)*10000000000+ROUND(D39*100,0),IF(Setup!$C$16="My own order",IF(H39&gt;0,H39,999),IF(I39="Grows",ROUND((100-E39)*1000,0),1000000+ROUND(D39*100,0)))))</f>
        <v>5000000000000000</v>
      </c>
      <c r="K39" s="1" t="n">
        <f aca="false">COUNTIF($J$6:$J$55,"&lt;"&amp;J39)+COUNTIFS($J$6:$J$55,J39,$A$6:$A$55,"&lt;"&amp;A39)+1</f>
        <v>34</v>
      </c>
      <c r="L39" s="21" t="str">
        <f aca="false">IF(N(D39)&lt;=0,"",IFERROR(INDEX(Plan!$B$9:$B$528,COUNTIF(INDEX(BalBlock,0,K39),"&gt;0.005")+1),"More than 20 years"))</f>
        <v/>
      </c>
      <c r="M39" s="1" t="str">
        <f aca="false">IF(N(D39)&lt;=0,"",IF(INDEX(BalNow,1,K39)&lt;0.005,"PAID",""))</f>
        <v/>
      </c>
      <c r="N39" s="22" t="str">
        <f aca="false">IF(N(D39)&lt;=0,"",IF(N(F39)&lt;=0,"Never ends",IF(AND(E39&gt;0,F39&lt;=D39*E39/1200),"Never ends",IF(N(E39)=0,D39/F39,NPER(E39/1200,-F39,D39)))))</f>
        <v/>
      </c>
      <c r="O39" s="15" t="str">
        <f aca="false">IF(ISNUMBER(N39),F39*N39-D39,"")</f>
        <v/>
      </c>
      <c r="P39" s="1"/>
    </row>
    <row r="40" customFormat="false" ht="15" hidden="false" customHeight="false" outlineLevel="0" collapsed="false">
      <c r="A40" s="9" t="n">
        <v>35</v>
      </c>
      <c r="B40" s="8"/>
      <c r="C40" s="8"/>
      <c r="D40" s="12"/>
      <c r="E40" s="19"/>
      <c r="F40" s="12"/>
      <c r="G40" s="11"/>
      <c r="H40" s="11"/>
      <c r="I40" s="1" t="str">
        <f aca="false">IF(AND(D40&gt;0,E40&gt;0,F40&lt;=D40*E40/1200),"Grows","")</f>
        <v/>
      </c>
      <c r="J40" s="20" t="n">
        <f aca="false">IF(N(D40)&lt;=0,5000000000000000,IF(Setup!$C$16="Biggest interest first",ROUND((100-E40)*1000,0)*10000000000+ROUND(D40*100,0),IF(Setup!$C$16="My own order",IF(H40&gt;0,H40,999),IF(I40="Grows",ROUND((100-E40)*1000,0),1000000+ROUND(D40*100,0)))))</f>
        <v>5000000000000000</v>
      </c>
      <c r="K40" s="1" t="n">
        <f aca="false">COUNTIF($J$6:$J$55,"&lt;"&amp;J40)+COUNTIFS($J$6:$J$55,J40,$A$6:$A$55,"&lt;"&amp;A40)+1</f>
        <v>35</v>
      </c>
      <c r="L40" s="21" t="str">
        <f aca="false">IF(N(D40)&lt;=0,"",IFERROR(INDEX(Plan!$B$9:$B$528,COUNTIF(INDEX(BalBlock,0,K40),"&gt;0.005")+1),"More than 20 years"))</f>
        <v/>
      </c>
      <c r="M40" s="1" t="str">
        <f aca="false">IF(N(D40)&lt;=0,"",IF(INDEX(BalNow,1,K40)&lt;0.005,"PAID",""))</f>
        <v/>
      </c>
      <c r="N40" s="22" t="str">
        <f aca="false">IF(N(D40)&lt;=0,"",IF(N(F40)&lt;=0,"Never ends",IF(AND(E40&gt;0,F40&lt;=D40*E40/1200),"Never ends",IF(N(E40)=0,D40/F40,NPER(E40/1200,-F40,D40)))))</f>
        <v/>
      </c>
      <c r="O40" s="15" t="str">
        <f aca="false">IF(ISNUMBER(N40),F40*N40-D40,"")</f>
        <v/>
      </c>
      <c r="P40" s="1"/>
    </row>
    <row r="41" customFormat="false" ht="15" hidden="false" customHeight="false" outlineLevel="0" collapsed="false">
      <c r="A41" s="9" t="n">
        <v>36</v>
      </c>
      <c r="B41" s="8"/>
      <c r="C41" s="8"/>
      <c r="D41" s="12"/>
      <c r="E41" s="19"/>
      <c r="F41" s="12"/>
      <c r="G41" s="11"/>
      <c r="H41" s="11"/>
      <c r="I41" s="1" t="str">
        <f aca="false">IF(AND(D41&gt;0,E41&gt;0,F41&lt;=D41*E41/1200),"Grows","")</f>
        <v/>
      </c>
      <c r="J41" s="20" t="n">
        <f aca="false">IF(N(D41)&lt;=0,5000000000000000,IF(Setup!$C$16="Biggest interest first",ROUND((100-E41)*1000,0)*10000000000+ROUND(D41*100,0),IF(Setup!$C$16="My own order",IF(H41&gt;0,H41,999),IF(I41="Grows",ROUND((100-E41)*1000,0),1000000+ROUND(D41*100,0)))))</f>
        <v>5000000000000000</v>
      </c>
      <c r="K41" s="1" t="n">
        <f aca="false">COUNTIF($J$6:$J$55,"&lt;"&amp;J41)+COUNTIFS($J$6:$J$55,J41,$A$6:$A$55,"&lt;"&amp;A41)+1</f>
        <v>36</v>
      </c>
      <c r="L41" s="21" t="str">
        <f aca="false">IF(N(D41)&lt;=0,"",IFERROR(INDEX(Plan!$B$9:$B$528,COUNTIF(INDEX(BalBlock,0,K41),"&gt;0.005")+1),"More than 20 years"))</f>
        <v/>
      </c>
      <c r="M41" s="1" t="str">
        <f aca="false">IF(N(D41)&lt;=0,"",IF(INDEX(BalNow,1,K41)&lt;0.005,"PAID",""))</f>
        <v/>
      </c>
      <c r="N41" s="22" t="str">
        <f aca="false">IF(N(D41)&lt;=0,"",IF(N(F41)&lt;=0,"Never ends",IF(AND(E41&gt;0,F41&lt;=D41*E41/1200),"Never ends",IF(N(E41)=0,D41/F41,NPER(E41/1200,-F41,D41)))))</f>
        <v/>
      </c>
      <c r="O41" s="15" t="str">
        <f aca="false">IF(ISNUMBER(N41),F41*N41-D41,"")</f>
        <v/>
      </c>
      <c r="P41" s="1"/>
    </row>
    <row r="42" customFormat="false" ht="15" hidden="false" customHeight="false" outlineLevel="0" collapsed="false">
      <c r="A42" s="9" t="n">
        <v>37</v>
      </c>
      <c r="B42" s="8"/>
      <c r="C42" s="8"/>
      <c r="D42" s="12"/>
      <c r="E42" s="19"/>
      <c r="F42" s="12"/>
      <c r="G42" s="11"/>
      <c r="H42" s="11"/>
      <c r="I42" s="1" t="str">
        <f aca="false">IF(AND(D42&gt;0,E42&gt;0,F42&lt;=D42*E42/1200),"Grows","")</f>
        <v/>
      </c>
      <c r="J42" s="20" t="n">
        <f aca="false">IF(N(D42)&lt;=0,5000000000000000,IF(Setup!$C$16="Biggest interest first",ROUND((100-E42)*1000,0)*10000000000+ROUND(D42*100,0),IF(Setup!$C$16="My own order",IF(H42&gt;0,H42,999),IF(I42="Grows",ROUND((100-E42)*1000,0),1000000+ROUND(D42*100,0)))))</f>
        <v>5000000000000000</v>
      </c>
      <c r="K42" s="1" t="n">
        <f aca="false">COUNTIF($J$6:$J$55,"&lt;"&amp;J42)+COUNTIFS($J$6:$J$55,J42,$A$6:$A$55,"&lt;"&amp;A42)+1</f>
        <v>37</v>
      </c>
      <c r="L42" s="21" t="str">
        <f aca="false">IF(N(D42)&lt;=0,"",IFERROR(INDEX(Plan!$B$9:$B$528,COUNTIF(INDEX(BalBlock,0,K42),"&gt;0.005")+1),"More than 20 years"))</f>
        <v/>
      </c>
      <c r="M42" s="1" t="str">
        <f aca="false">IF(N(D42)&lt;=0,"",IF(INDEX(BalNow,1,K42)&lt;0.005,"PAID",""))</f>
        <v/>
      </c>
      <c r="N42" s="22" t="str">
        <f aca="false">IF(N(D42)&lt;=0,"",IF(N(F42)&lt;=0,"Never ends",IF(AND(E42&gt;0,F42&lt;=D42*E42/1200),"Never ends",IF(N(E42)=0,D42/F42,NPER(E42/1200,-F42,D42)))))</f>
        <v/>
      </c>
      <c r="O42" s="15" t="str">
        <f aca="false">IF(ISNUMBER(N42),F42*N42-D42,"")</f>
        <v/>
      </c>
      <c r="P42" s="1"/>
    </row>
    <row r="43" customFormat="false" ht="15" hidden="false" customHeight="false" outlineLevel="0" collapsed="false">
      <c r="A43" s="9" t="n">
        <v>38</v>
      </c>
      <c r="B43" s="8"/>
      <c r="C43" s="8"/>
      <c r="D43" s="12"/>
      <c r="E43" s="19"/>
      <c r="F43" s="12"/>
      <c r="G43" s="11"/>
      <c r="H43" s="11"/>
      <c r="I43" s="1" t="str">
        <f aca="false">IF(AND(D43&gt;0,E43&gt;0,F43&lt;=D43*E43/1200),"Grows","")</f>
        <v/>
      </c>
      <c r="J43" s="20" t="n">
        <f aca="false">IF(N(D43)&lt;=0,5000000000000000,IF(Setup!$C$16="Biggest interest first",ROUND((100-E43)*1000,0)*10000000000+ROUND(D43*100,0),IF(Setup!$C$16="My own order",IF(H43&gt;0,H43,999),IF(I43="Grows",ROUND((100-E43)*1000,0),1000000+ROUND(D43*100,0)))))</f>
        <v>5000000000000000</v>
      </c>
      <c r="K43" s="1" t="n">
        <f aca="false">COUNTIF($J$6:$J$55,"&lt;"&amp;J43)+COUNTIFS($J$6:$J$55,J43,$A$6:$A$55,"&lt;"&amp;A43)+1</f>
        <v>38</v>
      </c>
      <c r="L43" s="21" t="str">
        <f aca="false">IF(N(D43)&lt;=0,"",IFERROR(INDEX(Plan!$B$9:$B$528,COUNTIF(INDEX(BalBlock,0,K43),"&gt;0.005")+1),"More than 20 years"))</f>
        <v/>
      </c>
      <c r="M43" s="1" t="str">
        <f aca="false">IF(N(D43)&lt;=0,"",IF(INDEX(BalNow,1,K43)&lt;0.005,"PAID",""))</f>
        <v/>
      </c>
      <c r="N43" s="22" t="str">
        <f aca="false">IF(N(D43)&lt;=0,"",IF(N(F43)&lt;=0,"Never ends",IF(AND(E43&gt;0,F43&lt;=D43*E43/1200),"Never ends",IF(N(E43)=0,D43/F43,NPER(E43/1200,-F43,D43)))))</f>
        <v/>
      </c>
      <c r="O43" s="15" t="str">
        <f aca="false">IF(ISNUMBER(N43),F43*N43-D43,"")</f>
        <v/>
      </c>
      <c r="P43" s="1"/>
    </row>
    <row r="44" customFormat="false" ht="15" hidden="false" customHeight="false" outlineLevel="0" collapsed="false">
      <c r="A44" s="9" t="n">
        <v>39</v>
      </c>
      <c r="B44" s="8"/>
      <c r="C44" s="8"/>
      <c r="D44" s="12"/>
      <c r="E44" s="19"/>
      <c r="F44" s="12"/>
      <c r="G44" s="11"/>
      <c r="H44" s="11"/>
      <c r="I44" s="1" t="str">
        <f aca="false">IF(AND(D44&gt;0,E44&gt;0,F44&lt;=D44*E44/1200),"Grows","")</f>
        <v/>
      </c>
      <c r="J44" s="20" t="n">
        <f aca="false">IF(N(D44)&lt;=0,5000000000000000,IF(Setup!$C$16="Biggest interest first",ROUND((100-E44)*1000,0)*10000000000+ROUND(D44*100,0),IF(Setup!$C$16="My own order",IF(H44&gt;0,H44,999),IF(I44="Grows",ROUND((100-E44)*1000,0),1000000+ROUND(D44*100,0)))))</f>
        <v>5000000000000000</v>
      </c>
      <c r="K44" s="1" t="n">
        <f aca="false">COUNTIF($J$6:$J$55,"&lt;"&amp;J44)+COUNTIFS($J$6:$J$55,J44,$A$6:$A$55,"&lt;"&amp;A44)+1</f>
        <v>39</v>
      </c>
      <c r="L44" s="21" t="str">
        <f aca="false">IF(N(D44)&lt;=0,"",IFERROR(INDEX(Plan!$B$9:$B$528,COUNTIF(INDEX(BalBlock,0,K44),"&gt;0.005")+1),"More than 20 years"))</f>
        <v/>
      </c>
      <c r="M44" s="1" t="str">
        <f aca="false">IF(N(D44)&lt;=0,"",IF(INDEX(BalNow,1,K44)&lt;0.005,"PAID",""))</f>
        <v/>
      </c>
      <c r="N44" s="22" t="str">
        <f aca="false">IF(N(D44)&lt;=0,"",IF(N(F44)&lt;=0,"Never ends",IF(AND(E44&gt;0,F44&lt;=D44*E44/1200),"Never ends",IF(N(E44)=0,D44/F44,NPER(E44/1200,-F44,D44)))))</f>
        <v/>
      </c>
      <c r="O44" s="15" t="str">
        <f aca="false">IF(ISNUMBER(N44),F44*N44-D44,"")</f>
        <v/>
      </c>
      <c r="P44" s="1"/>
    </row>
    <row r="45" customFormat="false" ht="15" hidden="false" customHeight="false" outlineLevel="0" collapsed="false">
      <c r="A45" s="9" t="n">
        <v>40</v>
      </c>
      <c r="B45" s="8"/>
      <c r="C45" s="8"/>
      <c r="D45" s="12"/>
      <c r="E45" s="19"/>
      <c r="F45" s="12"/>
      <c r="G45" s="11"/>
      <c r="H45" s="11"/>
      <c r="I45" s="1" t="str">
        <f aca="false">IF(AND(D45&gt;0,E45&gt;0,F45&lt;=D45*E45/1200),"Grows","")</f>
        <v/>
      </c>
      <c r="J45" s="20" t="n">
        <f aca="false">IF(N(D45)&lt;=0,5000000000000000,IF(Setup!$C$16="Biggest interest first",ROUND((100-E45)*1000,0)*10000000000+ROUND(D45*100,0),IF(Setup!$C$16="My own order",IF(H45&gt;0,H45,999),IF(I45="Grows",ROUND((100-E45)*1000,0),1000000+ROUND(D45*100,0)))))</f>
        <v>5000000000000000</v>
      </c>
      <c r="K45" s="1" t="n">
        <f aca="false">COUNTIF($J$6:$J$55,"&lt;"&amp;J45)+COUNTIFS($J$6:$J$55,J45,$A$6:$A$55,"&lt;"&amp;A45)+1</f>
        <v>40</v>
      </c>
      <c r="L45" s="21" t="str">
        <f aca="false">IF(N(D45)&lt;=0,"",IFERROR(INDEX(Plan!$B$9:$B$528,COUNTIF(INDEX(BalBlock,0,K45),"&gt;0.005")+1),"More than 20 years"))</f>
        <v/>
      </c>
      <c r="M45" s="1" t="str">
        <f aca="false">IF(N(D45)&lt;=0,"",IF(INDEX(BalNow,1,K45)&lt;0.005,"PAID",""))</f>
        <v/>
      </c>
      <c r="N45" s="22" t="str">
        <f aca="false">IF(N(D45)&lt;=0,"",IF(N(F45)&lt;=0,"Never ends",IF(AND(E45&gt;0,F45&lt;=D45*E45/1200),"Never ends",IF(N(E45)=0,D45/F45,NPER(E45/1200,-F45,D45)))))</f>
        <v/>
      </c>
      <c r="O45" s="15" t="str">
        <f aca="false">IF(ISNUMBER(N45),F45*N45-D45,"")</f>
        <v/>
      </c>
      <c r="P45" s="1"/>
    </row>
    <row r="46" customFormat="false" ht="15" hidden="false" customHeight="false" outlineLevel="0" collapsed="false">
      <c r="A46" s="9" t="n">
        <v>41</v>
      </c>
      <c r="B46" s="8"/>
      <c r="C46" s="8"/>
      <c r="D46" s="12"/>
      <c r="E46" s="19"/>
      <c r="F46" s="12"/>
      <c r="G46" s="11"/>
      <c r="H46" s="11"/>
      <c r="I46" s="1" t="str">
        <f aca="false">IF(AND(D46&gt;0,E46&gt;0,F46&lt;=D46*E46/1200),"Grows","")</f>
        <v/>
      </c>
      <c r="J46" s="20" t="n">
        <f aca="false">IF(N(D46)&lt;=0,5000000000000000,IF(Setup!$C$16="Biggest interest first",ROUND((100-E46)*1000,0)*10000000000+ROUND(D46*100,0),IF(Setup!$C$16="My own order",IF(H46&gt;0,H46,999),IF(I46="Grows",ROUND((100-E46)*1000,0),1000000+ROUND(D46*100,0)))))</f>
        <v>5000000000000000</v>
      </c>
      <c r="K46" s="1" t="n">
        <f aca="false">COUNTIF($J$6:$J$55,"&lt;"&amp;J46)+COUNTIFS($J$6:$J$55,J46,$A$6:$A$55,"&lt;"&amp;A46)+1</f>
        <v>41</v>
      </c>
      <c r="L46" s="21" t="str">
        <f aca="false">IF(N(D46)&lt;=0,"",IFERROR(INDEX(Plan!$B$9:$B$528,COUNTIF(INDEX(BalBlock,0,K46),"&gt;0.005")+1),"More than 20 years"))</f>
        <v/>
      </c>
      <c r="M46" s="1" t="str">
        <f aca="false">IF(N(D46)&lt;=0,"",IF(INDEX(BalNow,1,K46)&lt;0.005,"PAID",""))</f>
        <v/>
      </c>
      <c r="N46" s="22" t="str">
        <f aca="false">IF(N(D46)&lt;=0,"",IF(N(F46)&lt;=0,"Never ends",IF(AND(E46&gt;0,F46&lt;=D46*E46/1200),"Never ends",IF(N(E46)=0,D46/F46,NPER(E46/1200,-F46,D46)))))</f>
        <v/>
      </c>
      <c r="O46" s="15" t="str">
        <f aca="false">IF(ISNUMBER(N46),F46*N46-D46,"")</f>
        <v/>
      </c>
      <c r="P46" s="1"/>
    </row>
    <row r="47" customFormat="false" ht="15" hidden="false" customHeight="false" outlineLevel="0" collapsed="false">
      <c r="A47" s="9" t="n">
        <v>42</v>
      </c>
      <c r="B47" s="8"/>
      <c r="C47" s="8"/>
      <c r="D47" s="12"/>
      <c r="E47" s="19"/>
      <c r="F47" s="12"/>
      <c r="G47" s="11"/>
      <c r="H47" s="11"/>
      <c r="I47" s="1" t="str">
        <f aca="false">IF(AND(D47&gt;0,E47&gt;0,F47&lt;=D47*E47/1200),"Grows","")</f>
        <v/>
      </c>
      <c r="J47" s="20" t="n">
        <f aca="false">IF(N(D47)&lt;=0,5000000000000000,IF(Setup!$C$16="Biggest interest first",ROUND((100-E47)*1000,0)*10000000000+ROUND(D47*100,0),IF(Setup!$C$16="My own order",IF(H47&gt;0,H47,999),IF(I47="Grows",ROUND((100-E47)*1000,0),1000000+ROUND(D47*100,0)))))</f>
        <v>5000000000000000</v>
      </c>
      <c r="K47" s="1" t="n">
        <f aca="false">COUNTIF($J$6:$J$55,"&lt;"&amp;J47)+COUNTIFS($J$6:$J$55,J47,$A$6:$A$55,"&lt;"&amp;A47)+1</f>
        <v>42</v>
      </c>
      <c r="L47" s="21" t="str">
        <f aca="false">IF(N(D47)&lt;=0,"",IFERROR(INDEX(Plan!$B$9:$B$528,COUNTIF(INDEX(BalBlock,0,K47),"&gt;0.005")+1),"More than 20 years"))</f>
        <v/>
      </c>
      <c r="M47" s="1" t="str">
        <f aca="false">IF(N(D47)&lt;=0,"",IF(INDEX(BalNow,1,K47)&lt;0.005,"PAID",""))</f>
        <v/>
      </c>
      <c r="N47" s="22" t="str">
        <f aca="false">IF(N(D47)&lt;=0,"",IF(N(F47)&lt;=0,"Never ends",IF(AND(E47&gt;0,F47&lt;=D47*E47/1200),"Never ends",IF(N(E47)=0,D47/F47,NPER(E47/1200,-F47,D47)))))</f>
        <v/>
      </c>
      <c r="O47" s="15" t="str">
        <f aca="false">IF(ISNUMBER(N47),F47*N47-D47,"")</f>
        <v/>
      </c>
      <c r="P47" s="1"/>
    </row>
    <row r="48" customFormat="false" ht="15" hidden="false" customHeight="false" outlineLevel="0" collapsed="false">
      <c r="A48" s="9" t="n">
        <v>43</v>
      </c>
      <c r="B48" s="8"/>
      <c r="C48" s="8"/>
      <c r="D48" s="12"/>
      <c r="E48" s="19"/>
      <c r="F48" s="12"/>
      <c r="G48" s="11"/>
      <c r="H48" s="11"/>
      <c r="I48" s="1" t="str">
        <f aca="false">IF(AND(D48&gt;0,E48&gt;0,F48&lt;=D48*E48/1200),"Grows","")</f>
        <v/>
      </c>
      <c r="J48" s="20" t="n">
        <f aca="false">IF(N(D48)&lt;=0,5000000000000000,IF(Setup!$C$16="Biggest interest first",ROUND((100-E48)*1000,0)*10000000000+ROUND(D48*100,0),IF(Setup!$C$16="My own order",IF(H48&gt;0,H48,999),IF(I48="Grows",ROUND((100-E48)*1000,0),1000000+ROUND(D48*100,0)))))</f>
        <v>5000000000000000</v>
      </c>
      <c r="K48" s="1" t="n">
        <f aca="false">COUNTIF($J$6:$J$55,"&lt;"&amp;J48)+COUNTIFS($J$6:$J$55,J48,$A$6:$A$55,"&lt;"&amp;A48)+1</f>
        <v>43</v>
      </c>
      <c r="L48" s="21" t="str">
        <f aca="false">IF(N(D48)&lt;=0,"",IFERROR(INDEX(Plan!$B$9:$B$528,COUNTIF(INDEX(BalBlock,0,K48),"&gt;0.005")+1),"More than 20 years"))</f>
        <v/>
      </c>
      <c r="M48" s="1" t="str">
        <f aca="false">IF(N(D48)&lt;=0,"",IF(INDEX(BalNow,1,K48)&lt;0.005,"PAID",""))</f>
        <v/>
      </c>
      <c r="N48" s="22" t="str">
        <f aca="false">IF(N(D48)&lt;=0,"",IF(N(F48)&lt;=0,"Never ends",IF(AND(E48&gt;0,F48&lt;=D48*E48/1200),"Never ends",IF(N(E48)=0,D48/F48,NPER(E48/1200,-F48,D48)))))</f>
        <v/>
      </c>
      <c r="O48" s="15" t="str">
        <f aca="false">IF(ISNUMBER(N48),F48*N48-D48,"")</f>
        <v/>
      </c>
      <c r="P48" s="1"/>
    </row>
    <row r="49" customFormat="false" ht="15" hidden="false" customHeight="false" outlineLevel="0" collapsed="false">
      <c r="A49" s="9" t="n">
        <v>44</v>
      </c>
      <c r="B49" s="8"/>
      <c r="C49" s="8"/>
      <c r="D49" s="12"/>
      <c r="E49" s="19"/>
      <c r="F49" s="12"/>
      <c r="G49" s="11"/>
      <c r="H49" s="11"/>
      <c r="I49" s="1" t="str">
        <f aca="false">IF(AND(D49&gt;0,E49&gt;0,F49&lt;=D49*E49/1200),"Grows","")</f>
        <v/>
      </c>
      <c r="J49" s="20" t="n">
        <f aca="false">IF(N(D49)&lt;=0,5000000000000000,IF(Setup!$C$16="Biggest interest first",ROUND((100-E49)*1000,0)*10000000000+ROUND(D49*100,0),IF(Setup!$C$16="My own order",IF(H49&gt;0,H49,999),IF(I49="Grows",ROUND((100-E49)*1000,0),1000000+ROUND(D49*100,0)))))</f>
        <v>5000000000000000</v>
      </c>
      <c r="K49" s="1" t="n">
        <f aca="false">COUNTIF($J$6:$J$55,"&lt;"&amp;J49)+COUNTIFS($J$6:$J$55,J49,$A$6:$A$55,"&lt;"&amp;A49)+1</f>
        <v>44</v>
      </c>
      <c r="L49" s="21" t="str">
        <f aca="false">IF(N(D49)&lt;=0,"",IFERROR(INDEX(Plan!$B$9:$B$528,COUNTIF(INDEX(BalBlock,0,K49),"&gt;0.005")+1),"More than 20 years"))</f>
        <v/>
      </c>
      <c r="M49" s="1" t="str">
        <f aca="false">IF(N(D49)&lt;=0,"",IF(INDEX(BalNow,1,K49)&lt;0.005,"PAID",""))</f>
        <v/>
      </c>
      <c r="N49" s="22" t="str">
        <f aca="false">IF(N(D49)&lt;=0,"",IF(N(F49)&lt;=0,"Never ends",IF(AND(E49&gt;0,F49&lt;=D49*E49/1200),"Never ends",IF(N(E49)=0,D49/F49,NPER(E49/1200,-F49,D49)))))</f>
        <v/>
      </c>
      <c r="O49" s="15" t="str">
        <f aca="false">IF(ISNUMBER(N49),F49*N49-D49,"")</f>
        <v/>
      </c>
      <c r="P49" s="1"/>
    </row>
    <row r="50" customFormat="false" ht="15" hidden="false" customHeight="false" outlineLevel="0" collapsed="false">
      <c r="A50" s="9" t="n">
        <v>45</v>
      </c>
      <c r="B50" s="8"/>
      <c r="C50" s="8"/>
      <c r="D50" s="12"/>
      <c r="E50" s="19"/>
      <c r="F50" s="12"/>
      <c r="G50" s="11"/>
      <c r="H50" s="11"/>
      <c r="I50" s="1" t="str">
        <f aca="false">IF(AND(D50&gt;0,E50&gt;0,F50&lt;=D50*E50/1200),"Grows","")</f>
        <v/>
      </c>
      <c r="J50" s="20" t="n">
        <f aca="false">IF(N(D50)&lt;=0,5000000000000000,IF(Setup!$C$16="Biggest interest first",ROUND((100-E50)*1000,0)*10000000000+ROUND(D50*100,0),IF(Setup!$C$16="My own order",IF(H50&gt;0,H50,999),IF(I50="Grows",ROUND((100-E50)*1000,0),1000000+ROUND(D50*100,0)))))</f>
        <v>5000000000000000</v>
      </c>
      <c r="K50" s="1" t="n">
        <f aca="false">COUNTIF($J$6:$J$55,"&lt;"&amp;J50)+COUNTIFS($J$6:$J$55,J50,$A$6:$A$55,"&lt;"&amp;A50)+1</f>
        <v>45</v>
      </c>
      <c r="L50" s="21" t="str">
        <f aca="false">IF(N(D50)&lt;=0,"",IFERROR(INDEX(Plan!$B$9:$B$528,COUNTIF(INDEX(BalBlock,0,K50),"&gt;0.005")+1),"More than 20 years"))</f>
        <v/>
      </c>
      <c r="M50" s="1" t="str">
        <f aca="false">IF(N(D50)&lt;=0,"",IF(INDEX(BalNow,1,K50)&lt;0.005,"PAID",""))</f>
        <v/>
      </c>
      <c r="N50" s="22" t="str">
        <f aca="false">IF(N(D50)&lt;=0,"",IF(N(F50)&lt;=0,"Never ends",IF(AND(E50&gt;0,F50&lt;=D50*E50/1200),"Never ends",IF(N(E50)=0,D50/F50,NPER(E50/1200,-F50,D50)))))</f>
        <v/>
      </c>
      <c r="O50" s="15" t="str">
        <f aca="false">IF(ISNUMBER(N50),F50*N50-D50,"")</f>
        <v/>
      </c>
      <c r="P50" s="1"/>
    </row>
    <row r="51" customFormat="false" ht="15" hidden="false" customHeight="false" outlineLevel="0" collapsed="false">
      <c r="A51" s="9" t="n">
        <v>46</v>
      </c>
      <c r="B51" s="8"/>
      <c r="C51" s="8"/>
      <c r="D51" s="12"/>
      <c r="E51" s="19"/>
      <c r="F51" s="12"/>
      <c r="G51" s="11"/>
      <c r="H51" s="11"/>
      <c r="I51" s="1" t="str">
        <f aca="false">IF(AND(D51&gt;0,E51&gt;0,F51&lt;=D51*E51/1200),"Grows","")</f>
        <v/>
      </c>
      <c r="J51" s="20" t="n">
        <f aca="false">IF(N(D51)&lt;=0,5000000000000000,IF(Setup!$C$16="Biggest interest first",ROUND((100-E51)*1000,0)*10000000000+ROUND(D51*100,0),IF(Setup!$C$16="My own order",IF(H51&gt;0,H51,999),IF(I51="Grows",ROUND((100-E51)*1000,0),1000000+ROUND(D51*100,0)))))</f>
        <v>5000000000000000</v>
      </c>
      <c r="K51" s="1" t="n">
        <f aca="false">COUNTIF($J$6:$J$55,"&lt;"&amp;J51)+COUNTIFS($J$6:$J$55,J51,$A$6:$A$55,"&lt;"&amp;A51)+1</f>
        <v>46</v>
      </c>
      <c r="L51" s="21" t="str">
        <f aca="false">IF(N(D51)&lt;=0,"",IFERROR(INDEX(Plan!$B$9:$B$528,COUNTIF(INDEX(BalBlock,0,K51),"&gt;0.005")+1),"More than 20 years"))</f>
        <v/>
      </c>
      <c r="M51" s="1" t="str">
        <f aca="false">IF(N(D51)&lt;=0,"",IF(INDEX(BalNow,1,K51)&lt;0.005,"PAID",""))</f>
        <v/>
      </c>
      <c r="N51" s="22" t="str">
        <f aca="false">IF(N(D51)&lt;=0,"",IF(N(F51)&lt;=0,"Never ends",IF(AND(E51&gt;0,F51&lt;=D51*E51/1200),"Never ends",IF(N(E51)=0,D51/F51,NPER(E51/1200,-F51,D51)))))</f>
        <v/>
      </c>
      <c r="O51" s="15" t="str">
        <f aca="false">IF(ISNUMBER(N51),F51*N51-D51,"")</f>
        <v/>
      </c>
      <c r="P51" s="1"/>
    </row>
    <row r="52" customFormat="false" ht="15" hidden="false" customHeight="false" outlineLevel="0" collapsed="false">
      <c r="A52" s="9" t="n">
        <v>47</v>
      </c>
      <c r="B52" s="8"/>
      <c r="C52" s="8"/>
      <c r="D52" s="12"/>
      <c r="E52" s="19"/>
      <c r="F52" s="12"/>
      <c r="G52" s="11"/>
      <c r="H52" s="11"/>
      <c r="I52" s="1" t="str">
        <f aca="false">IF(AND(D52&gt;0,E52&gt;0,F52&lt;=D52*E52/1200),"Grows","")</f>
        <v/>
      </c>
      <c r="J52" s="20" t="n">
        <f aca="false">IF(N(D52)&lt;=0,5000000000000000,IF(Setup!$C$16="Biggest interest first",ROUND((100-E52)*1000,0)*10000000000+ROUND(D52*100,0),IF(Setup!$C$16="My own order",IF(H52&gt;0,H52,999),IF(I52="Grows",ROUND((100-E52)*1000,0),1000000+ROUND(D52*100,0)))))</f>
        <v>5000000000000000</v>
      </c>
      <c r="K52" s="1" t="n">
        <f aca="false">COUNTIF($J$6:$J$55,"&lt;"&amp;J52)+COUNTIFS($J$6:$J$55,J52,$A$6:$A$55,"&lt;"&amp;A52)+1</f>
        <v>47</v>
      </c>
      <c r="L52" s="21" t="str">
        <f aca="false">IF(N(D52)&lt;=0,"",IFERROR(INDEX(Plan!$B$9:$B$528,COUNTIF(INDEX(BalBlock,0,K52),"&gt;0.005")+1),"More than 20 years"))</f>
        <v/>
      </c>
      <c r="M52" s="1" t="str">
        <f aca="false">IF(N(D52)&lt;=0,"",IF(INDEX(BalNow,1,K52)&lt;0.005,"PAID",""))</f>
        <v/>
      </c>
      <c r="N52" s="22" t="str">
        <f aca="false">IF(N(D52)&lt;=0,"",IF(N(F52)&lt;=0,"Never ends",IF(AND(E52&gt;0,F52&lt;=D52*E52/1200),"Never ends",IF(N(E52)=0,D52/F52,NPER(E52/1200,-F52,D52)))))</f>
        <v/>
      </c>
      <c r="O52" s="15" t="str">
        <f aca="false">IF(ISNUMBER(N52),F52*N52-D52,"")</f>
        <v/>
      </c>
      <c r="P52" s="1"/>
    </row>
    <row r="53" customFormat="false" ht="15" hidden="false" customHeight="false" outlineLevel="0" collapsed="false">
      <c r="A53" s="9" t="n">
        <v>48</v>
      </c>
      <c r="B53" s="8"/>
      <c r="C53" s="8"/>
      <c r="D53" s="12"/>
      <c r="E53" s="19"/>
      <c r="F53" s="12"/>
      <c r="G53" s="11"/>
      <c r="H53" s="11"/>
      <c r="I53" s="1" t="str">
        <f aca="false">IF(AND(D53&gt;0,E53&gt;0,F53&lt;=D53*E53/1200),"Grows","")</f>
        <v/>
      </c>
      <c r="J53" s="20" t="n">
        <f aca="false">IF(N(D53)&lt;=0,5000000000000000,IF(Setup!$C$16="Biggest interest first",ROUND((100-E53)*1000,0)*10000000000+ROUND(D53*100,0),IF(Setup!$C$16="My own order",IF(H53&gt;0,H53,999),IF(I53="Grows",ROUND((100-E53)*1000,0),1000000+ROUND(D53*100,0)))))</f>
        <v>5000000000000000</v>
      </c>
      <c r="K53" s="1" t="n">
        <f aca="false">COUNTIF($J$6:$J$55,"&lt;"&amp;J53)+COUNTIFS($J$6:$J$55,J53,$A$6:$A$55,"&lt;"&amp;A53)+1</f>
        <v>48</v>
      </c>
      <c r="L53" s="21" t="str">
        <f aca="false">IF(N(D53)&lt;=0,"",IFERROR(INDEX(Plan!$B$9:$B$528,COUNTIF(INDEX(BalBlock,0,K53),"&gt;0.005")+1),"More than 20 years"))</f>
        <v/>
      </c>
      <c r="M53" s="1" t="str">
        <f aca="false">IF(N(D53)&lt;=0,"",IF(INDEX(BalNow,1,K53)&lt;0.005,"PAID",""))</f>
        <v/>
      </c>
      <c r="N53" s="22" t="str">
        <f aca="false">IF(N(D53)&lt;=0,"",IF(N(F53)&lt;=0,"Never ends",IF(AND(E53&gt;0,F53&lt;=D53*E53/1200),"Never ends",IF(N(E53)=0,D53/F53,NPER(E53/1200,-F53,D53)))))</f>
        <v/>
      </c>
      <c r="O53" s="15" t="str">
        <f aca="false">IF(ISNUMBER(N53),F53*N53-D53,"")</f>
        <v/>
      </c>
      <c r="P53" s="1"/>
    </row>
    <row r="54" customFormat="false" ht="15" hidden="false" customHeight="false" outlineLevel="0" collapsed="false">
      <c r="A54" s="9" t="n">
        <v>49</v>
      </c>
      <c r="B54" s="8"/>
      <c r="C54" s="8"/>
      <c r="D54" s="12"/>
      <c r="E54" s="19"/>
      <c r="F54" s="12"/>
      <c r="G54" s="11"/>
      <c r="H54" s="11"/>
      <c r="I54" s="1" t="str">
        <f aca="false">IF(AND(D54&gt;0,E54&gt;0,F54&lt;=D54*E54/1200),"Grows","")</f>
        <v/>
      </c>
      <c r="J54" s="20" t="n">
        <f aca="false">IF(N(D54)&lt;=0,5000000000000000,IF(Setup!$C$16="Biggest interest first",ROUND((100-E54)*1000,0)*10000000000+ROUND(D54*100,0),IF(Setup!$C$16="My own order",IF(H54&gt;0,H54,999),IF(I54="Grows",ROUND((100-E54)*1000,0),1000000+ROUND(D54*100,0)))))</f>
        <v>5000000000000000</v>
      </c>
      <c r="K54" s="1" t="n">
        <f aca="false">COUNTIF($J$6:$J$55,"&lt;"&amp;J54)+COUNTIFS($J$6:$J$55,J54,$A$6:$A$55,"&lt;"&amp;A54)+1</f>
        <v>49</v>
      </c>
      <c r="L54" s="21" t="str">
        <f aca="false">IF(N(D54)&lt;=0,"",IFERROR(INDEX(Plan!$B$9:$B$528,COUNTIF(INDEX(BalBlock,0,K54),"&gt;0.005")+1),"More than 20 years"))</f>
        <v/>
      </c>
      <c r="M54" s="1" t="str">
        <f aca="false">IF(N(D54)&lt;=0,"",IF(INDEX(BalNow,1,K54)&lt;0.005,"PAID",""))</f>
        <v/>
      </c>
      <c r="N54" s="22" t="str">
        <f aca="false">IF(N(D54)&lt;=0,"",IF(N(F54)&lt;=0,"Never ends",IF(AND(E54&gt;0,F54&lt;=D54*E54/1200),"Never ends",IF(N(E54)=0,D54/F54,NPER(E54/1200,-F54,D54)))))</f>
        <v/>
      </c>
      <c r="O54" s="15" t="str">
        <f aca="false">IF(ISNUMBER(N54),F54*N54-D54,"")</f>
        <v/>
      </c>
      <c r="P54" s="1"/>
    </row>
    <row r="55" customFormat="false" ht="15" hidden="false" customHeight="false" outlineLevel="0" collapsed="false">
      <c r="A55" s="9" t="n">
        <v>50</v>
      </c>
      <c r="B55" s="8"/>
      <c r="C55" s="8"/>
      <c r="D55" s="12"/>
      <c r="E55" s="19"/>
      <c r="F55" s="12"/>
      <c r="G55" s="11"/>
      <c r="H55" s="11"/>
      <c r="I55" s="1" t="str">
        <f aca="false">IF(AND(D55&gt;0,E55&gt;0,F55&lt;=D55*E55/1200),"Grows","")</f>
        <v/>
      </c>
      <c r="J55" s="20" t="n">
        <f aca="false">IF(N(D55)&lt;=0,5000000000000000,IF(Setup!$C$16="Biggest interest first",ROUND((100-E55)*1000,0)*10000000000+ROUND(D55*100,0),IF(Setup!$C$16="My own order",IF(H55&gt;0,H55,999),IF(I55="Grows",ROUND((100-E55)*1000,0),1000000+ROUND(D55*100,0)))))</f>
        <v>5000000000000000</v>
      </c>
      <c r="K55" s="1" t="n">
        <f aca="false">COUNTIF($J$6:$J$55,"&lt;"&amp;J55)+COUNTIFS($J$6:$J$55,J55,$A$6:$A$55,"&lt;"&amp;A55)+1</f>
        <v>50</v>
      </c>
      <c r="L55" s="21" t="str">
        <f aca="false">IF(N(D55)&lt;=0,"",IFERROR(INDEX(Plan!$B$9:$B$528,COUNTIF(INDEX(BalBlock,0,K55),"&gt;0.005")+1),"More than 20 years"))</f>
        <v/>
      </c>
      <c r="M55" s="1" t="str">
        <f aca="false">IF(N(D55)&lt;=0,"",IF(INDEX(BalNow,1,K55)&lt;0.005,"PAID",""))</f>
        <v/>
      </c>
      <c r="N55" s="22" t="str">
        <f aca="false">IF(N(D55)&lt;=0,"",IF(N(F55)&lt;=0,"Never ends",IF(AND(E55&gt;0,F55&lt;=D55*E55/1200),"Never ends",IF(N(E55)=0,D55/F55,NPER(E55/1200,-F55,D55)))))</f>
        <v/>
      </c>
      <c r="O55" s="15" t="str">
        <f aca="false">IF(ISNUMBER(N55),F55*N55-D55,"")</f>
        <v/>
      </c>
      <c r="P55" s="1"/>
    </row>
    <row r="56" customFormat="false" ht="15" hidden="false" customHeight="false" outlineLevel="0" collapsed="false">
      <c r="A56" s="1"/>
      <c r="B56" s="1"/>
      <c r="C56" s="1"/>
      <c r="D56" s="1"/>
      <c r="E56" s="1"/>
      <c r="F56" s="1"/>
      <c r="G56" s="1"/>
      <c r="H56" s="1"/>
      <c r="I56" s="1"/>
      <c r="J56" s="1"/>
      <c r="K56" s="1"/>
      <c r="L56" s="1"/>
      <c r="M56" s="1"/>
      <c r="N56" s="1"/>
      <c r="O56" s="1"/>
      <c r="P56" s="1"/>
    </row>
    <row r="57" customFormat="false" ht="15" hidden="false" customHeight="false" outlineLevel="0" collapsed="false">
      <c r="A57" s="1"/>
      <c r="B57" s="7" t="s">
        <v>80</v>
      </c>
      <c r="C57" s="1"/>
      <c r="D57" s="15" t="n">
        <f aca="false">SUM(D6:D55)</f>
        <v>1700</v>
      </c>
      <c r="E57" s="1"/>
      <c r="F57" s="15" t="n">
        <f aca="false">SUM(F6:F55)</f>
        <v>65</v>
      </c>
      <c r="G57" s="1"/>
      <c r="H57" s="1"/>
      <c r="I57" s="1"/>
      <c r="J57" s="1"/>
      <c r="K57" s="1"/>
      <c r="L57" s="1"/>
      <c r="M57" s="1"/>
      <c r="N57" s="1"/>
      <c r="O57" s="1"/>
      <c r="P57" s="1"/>
    </row>
    <row r="58" customFormat="false" ht="15" hidden="false" customHeight="false" outlineLevel="0" collapsed="false">
      <c r="A58" s="1"/>
      <c r="B58" s="1"/>
      <c r="C58" s="1"/>
      <c r="D58" s="1"/>
      <c r="E58" s="1"/>
      <c r="F58" s="1"/>
      <c r="G58" s="1"/>
      <c r="H58" s="1"/>
      <c r="I58" s="1"/>
      <c r="J58" s="1"/>
      <c r="K58" s="1"/>
      <c r="L58" s="1"/>
      <c r="M58" s="1"/>
      <c r="N58" s="1"/>
      <c r="O58" s="1"/>
      <c r="P58" s="1"/>
    </row>
    <row r="59" customFormat="false" ht="15" hidden="false" customHeight="false" outlineLevel="0" collapsed="false">
      <c r="A59" s="1"/>
      <c r="B59" s="1"/>
      <c r="C59" s="1"/>
      <c r="D59" s="1"/>
      <c r="E59" s="1"/>
      <c r="F59" s="1"/>
      <c r="G59" s="1"/>
      <c r="H59" s="1"/>
      <c r="I59" s="1"/>
      <c r="J59" s="1"/>
      <c r="K59" s="1"/>
      <c r="L59" s="1"/>
      <c r="M59" s="1"/>
      <c r="N59" s="1"/>
      <c r="O59" s="1"/>
      <c r="P59" s="1"/>
    </row>
    <row r="60" customFormat="false" ht="15" hidden="false" customHeight="false" outlineLevel="0" collapsed="false">
      <c r="A60" s="1"/>
      <c r="B60" s="1"/>
      <c r="C60" s="1"/>
      <c r="D60" s="1"/>
      <c r="E60" s="1"/>
      <c r="F60" s="1"/>
      <c r="G60" s="1"/>
      <c r="H60" s="1"/>
      <c r="I60" s="1"/>
      <c r="J60" s="1"/>
      <c r="K60" s="1"/>
      <c r="L60" s="1"/>
      <c r="M60" s="1"/>
      <c r="N60" s="1"/>
      <c r="O60" s="1"/>
      <c r="P60" s="1"/>
    </row>
  </sheetData>
  <conditionalFormatting sqref="B6:O55">
    <cfRule type="expression" priority="2" aboveAverage="0" equalAverage="0" bottom="0" percent="0" rank="0" text="" dxfId="0">
      <formula>$M6="PAID"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16"/>
  </cols>
  <sheetData>
    <row r="1" customFormat="false" ht="15" hidden="false" customHeight="false" outlineLevel="0" collapsed="false">
      <c r="A1" s="1"/>
      <c r="B1" s="1"/>
      <c r="C1" s="1"/>
      <c r="D1" s="1"/>
      <c r="E1" s="1"/>
      <c r="F1" s="1"/>
      <c r="G1" s="1"/>
      <c r="H1" s="23" t="s">
        <v>81</v>
      </c>
      <c r="I1" s="1" t="n">
        <f aca="false">IFERROR(MATCH(1,Plan!$W$9:$W$528,0),0)</f>
        <v>1</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customFormat="false" ht="24.45" hidden="false" customHeight="false" outlineLevel="0" collapsed="false">
      <c r="A2" s="1"/>
      <c r="B2" s="2" t="s">
        <v>82</v>
      </c>
      <c r="C2" s="1"/>
      <c r="D2" s="1"/>
      <c r="E2" s="1"/>
      <c r="F2" s="1"/>
      <c r="G2" s="1"/>
      <c r="H2" s="1"/>
      <c r="I2" s="1" t="n">
        <f aca="false">IF(I1=0,0,INDEX(Plan!$A$9:$A$528,I1))</f>
        <v>1</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customFormat="false" ht="15" hidden="false" customHeight="false" outlineLevel="0" collapsed="false">
      <c r="A3" s="1"/>
      <c r="B3" s="3" t="str">
        <f aca="false">IF($I$1=0,IF(Plan!$T$528&lt;0.005,"You're debt-free. Keep your buffer and yearly bills going.","All planned paydays are marked Paid."),"Payday "&amp;TEXT(INDEX(Plan!$B$9:$B$528,$I$1),"ddd d mmm yyyy"))</f>
        <v>Payday Fri 30 Oct 2026</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customFormat="false" ht="15" hidden="false" customHeight="false" outlineLevel="0" collapsed="false">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customFormat="false" ht="15" hidden="false" customHeight="false" outlineLevel="0" collapsed="false">
      <c r="A5" s="1"/>
      <c r="B5" s="14" t="s">
        <v>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customFormat="false" ht="43.3" hidden="false" customHeight="false" outlineLevel="0" collapsed="false">
      <c r="A6" s="1"/>
      <c r="B6" s="24" t="str">
        <f aca="false">IF($I$1=0,"",Setup!$C$5&amp;TEXT(INDEX(Plan!$R$9:$R$528,$I$1),"#,##0"))</f>
        <v>$125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customFormat="false" ht="15" hidden="false" customHeight="false" outlineLevel="0" collapsed="fals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customFormat="false" ht="15" hidden="false" customHeight="false" outlineLevel="0" collapsed="false">
      <c r="A8" s="1"/>
      <c r="B8" s="25" t="str">
        <f aca="false">IF($I$1=0,"",IF(INDEX(Plan!$Q$9:$Q$528,$I$1)&gt;0.005,"The extra "&amp;Setup!$C$5&amp;TEXT(INDEX(Plan!$Q$9:$Q$528,$I$1),"#,##0")&amp;" goes to "&amp;INDEX(Plan!$U$9:$U$528,$I$1)&amp;".",IF(INDEX(Plan!$K$9:$K$528,$I$1)&gt;0.005,"Your buffer fills first. Extra for your debts starts once it reaches "&amp;Setup!$C$5&amp;TEXT(Setup!$C$14,"#,##0")&amp;".","")))</f>
        <v>Your buffer fills first. Extra for your debts starts once it reaches $500.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customFormat="false" ht="15" hidden="false" customHeight="false" outlineLevel="0" collapsed="false">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customFormat="false" ht="15" hidden="false" customHeight="false" outlineLevel="0" collapsed="false">
      <c r="A10" s="1"/>
      <c r="B10" s="26" t="s">
        <v>84</v>
      </c>
      <c r="C10" s="26" t="s">
        <v>47</v>
      </c>
      <c r="D10" s="26" t="s">
        <v>85</v>
      </c>
      <c r="E10" s="26" t="s">
        <v>86</v>
      </c>
      <c r="F10" s="26" t="s">
        <v>80</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customFormat="false" ht="15" hidden="false" customHeight="false" outlineLevel="0" collapsed="false">
      <c r="A11" s="1"/>
      <c r="B11" s="27" t="str">
        <f aca="false">IFERROR(INDEX(Helpers!$C$2:$C$51,MATCH(1,$C$64:$AZ$64,0)),"")</f>
        <v>Card A</v>
      </c>
      <c r="C11" s="28" t="n">
        <f aca="false">IFERROR(INDEX($C$61:$AZ$61,MATCH(1,$C$64:$AZ$64,0)),"")</f>
        <v>25</v>
      </c>
      <c r="D11" s="28" t="n">
        <f aca="false">IFERROR(INDEX($C$62:$AZ$62,MATCH(1,$C$64:$AZ$64,0)),"")</f>
        <v>0</v>
      </c>
      <c r="E11" s="29" t="n">
        <f aca="false">IFERROR(INDEX($C$65:$AZ$65,MATCH(1,$C$64:$AZ$64,0)),"")</f>
        <v>46336</v>
      </c>
      <c r="F11" s="28" t="n">
        <f aca="false">IF(B11="","",N(C11)+N(D11))</f>
        <v>25</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customFormat="false" ht="15" hidden="false" customHeight="false" outlineLevel="0" collapsed="false">
      <c r="A12" s="1"/>
      <c r="B12" s="27" t="str">
        <f aca="false">IFERROR(INDEX(Helpers!$C$2:$C$51,MATCH(2,$C$64:$AZ$64,0)),"")</f>
        <v/>
      </c>
      <c r="C12" s="28" t="str">
        <f aca="false">IFERROR(INDEX($C$61:$AZ$61,MATCH(2,$C$64:$AZ$64,0)),"")</f>
        <v/>
      </c>
      <c r="D12" s="28" t="str">
        <f aca="false">IFERROR(INDEX($C$62:$AZ$62,MATCH(2,$C$64:$AZ$64,0)),"")</f>
        <v/>
      </c>
      <c r="E12" s="29" t="str">
        <f aca="false">IFERROR(INDEX($C$65:$AZ$65,MATCH(2,$C$64:$AZ$64,0)),"")</f>
        <v/>
      </c>
      <c r="F12" s="28" t="str">
        <f aca="false">IF(B12="","",N(C12)+N(D12))</f>
        <v/>
      </c>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customFormat="false" ht="15" hidden="false" customHeight="false" outlineLevel="0" collapsed="false">
      <c r="A13" s="1"/>
      <c r="B13" s="27" t="str">
        <f aca="false">IFERROR(INDEX(Helpers!$C$2:$C$51,MATCH(3,$C$64:$AZ$64,0)),"")</f>
        <v/>
      </c>
      <c r="C13" s="28" t="str">
        <f aca="false">IFERROR(INDEX($C$61:$AZ$61,MATCH(3,$C$64:$AZ$64,0)),"")</f>
        <v/>
      </c>
      <c r="D13" s="28" t="str">
        <f aca="false">IFERROR(INDEX($C$62:$AZ$62,MATCH(3,$C$64:$AZ$64,0)),"")</f>
        <v/>
      </c>
      <c r="E13" s="29" t="str">
        <f aca="false">IFERROR(INDEX($C$65:$AZ$65,MATCH(3,$C$64:$AZ$64,0)),"")</f>
        <v/>
      </c>
      <c r="F13" s="28" t="str">
        <f aca="false">IF(B13="","",N(C13)+N(D13))</f>
        <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customFormat="false" ht="15" hidden="false" customHeight="false" outlineLevel="0" collapsed="false">
      <c r="A14" s="1"/>
      <c r="B14" s="27" t="str">
        <f aca="false">IFERROR(INDEX(Helpers!$C$2:$C$51,MATCH(4,$C$64:$AZ$64,0)),"")</f>
        <v/>
      </c>
      <c r="C14" s="28" t="str">
        <f aca="false">IFERROR(INDEX($C$61:$AZ$61,MATCH(4,$C$64:$AZ$64,0)),"")</f>
        <v/>
      </c>
      <c r="D14" s="28" t="str">
        <f aca="false">IFERROR(INDEX($C$62:$AZ$62,MATCH(4,$C$64:$AZ$64,0)),"")</f>
        <v/>
      </c>
      <c r="E14" s="29" t="str">
        <f aca="false">IFERROR(INDEX($C$65:$AZ$65,MATCH(4,$C$64:$AZ$64,0)),"")</f>
        <v/>
      </c>
      <c r="F14" s="28" t="str">
        <f aca="false">IF(B14="","",N(C14)+N(D14))</f>
        <v/>
      </c>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customFormat="false" ht="15" hidden="false" customHeight="false" outlineLevel="0" collapsed="false">
      <c r="A15" s="1"/>
      <c r="B15" s="27" t="str">
        <f aca="false">IFERROR(INDEX(Helpers!$C$2:$C$51,MATCH(5,$C$64:$AZ$64,0)),"")</f>
        <v/>
      </c>
      <c r="C15" s="28" t="str">
        <f aca="false">IFERROR(INDEX($C$61:$AZ$61,MATCH(5,$C$64:$AZ$64,0)),"")</f>
        <v/>
      </c>
      <c r="D15" s="28" t="str">
        <f aca="false">IFERROR(INDEX($C$62:$AZ$62,MATCH(5,$C$64:$AZ$64,0)),"")</f>
        <v/>
      </c>
      <c r="E15" s="29" t="str">
        <f aca="false">IFERROR(INDEX($C$65:$AZ$65,MATCH(5,$C$64:$AZ$64,0)),"")</f>
        <v/>
      </c>
      <c r="F15" s="28" t="str">
        <f aca="false">IF(B15="","",N(C15)+N(D15))</f>
        <v/>
      </c>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customFormat="false" ht="15" hidden="false" customHeight="false" outlineLevel="0" collapsed="false">
      <c r="A16" s="1"/>
      <c r="B16" s="27" t="str">
        <f aca="false">IFERROR(INDEX(Helpers!$C$2:$C$51,MATCH(6,$C$64:$AZ$64,0)),"")</f>
        <v/>
      </c>
      <c r="C16" s="28" t="str">
        <f aca="false">IFERROR(INDEX($C$61:$AZ$61,MATCH(6,$C$64:$AZ$64,0)),"")</f>
        <v/>
      </c>
      <c r="D16" s="28" t="str">
        <f aca="false">IFERROR(INDEX($C$62:$AZ$62,MATCH(6,$C$64:$AZ$64,0)),"")</f>
        <v/>
      </c>
      <c r="E16" s="29" t="str">
        <f aca="false">IFERROR(INDEX($C$65:$AZ$65,MATCH(6,$C$64:$AZ$64,0)),"")</f>
        <v/>
      </c>
      <c r="F16" s="28" t="str">
        <f aca="false">IF(B16="","",N(C16)+N(D16))</f>
        <v/>
      </c>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customFormat="false" ht="15" hidden="false" customHeight="false" outlineLevel="0" collapsed="false">
      <c r="A17" s="1"/>
      <c r="B17" s="27" t="str">
        <f aca="false">IFERROR(INDEX(Helpers!$C$2:$C$51,MATCH(7,$C$64:$AZ$64,0)),"")</f>
        <v/>
      </c>
      <c r="C17" s="28" t="str">
        <f aca="false">IFERROR(INDEX($C$61:$AZ$61,MATCH(7,$C$64:$AZ$64,0)),"")</f>
        <v/>
      </c>
      <c r="D17" s="28" t="str">
        <f aca="false">IFERROR(INDEX($C$62:$AZ$62,MATCH(7,$C$64:$AZ$64,0)),"")</f>
        <v/>
      </c>
      <c r="E17" s="29" t="str">
        <f aca="false">IFERROR(INDEX($C$65:$AZ$65,MATCH(7,$C$64:$AZ$64,0)),"")</f>
        <v/>
      </c>
      <c r="F17" s="28" t="str">
        <f aca="false">IF(B17="","",N(C17)+N(D17))</f>
        <v/>
      </c>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customFormat="false" ht="15" hidden="false" customHeight="false" outlineLevel="0" collapsed="false">
      <c r="A18" s="1"/>
      <c r="B18" s="27" t="str">
        <f aca="false">IFERROR(INDEX(Helpers!$C$2:$C$51,MATCH(8,$C$64:$AZ$64,0)),"")</f>
        <v/>
      </c>
      <c r="C18" s="28" t="str">
        <f aca="false">IFERROR(INDEX($C$61:$AZ$61,MATCH(8,$C$64:$AZ$64,0)),"")</f>
        <v/>
      </c>
      <c r="D18" s="28" t="str">
        <f aca="false">IFERROR(INDEX($C$62:$AZ$62,MATCH(8,$C$64:$AZ$64,0)),"")</f>
        <v/>
      </c>
      <c r="E18" s="29" t="str">
        <f aca="false">IFERROR(INDEX($C$65:$AZ$65,MATCH(8,$C$64:$AZ$64,0)),"")</f>
        <v/>
      </c>
      <c r="F18" s="28" t="str">
        <f aca="false">IF(B18="","",N(C18)+N(D18))</f>
        <v/>
      </c>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customFormat="false" ht="15" hidden="false" customHeight="false" outlineLevel="0" collapsed="false">
      <c r="A19" s="1"/>
      <c r="B19" s="27" t="str">
        <f aca="false">IFERROR(INDEX(Helpers!$C$2:$C$51,MATCH(9,$C$64:$AZ$64,0)),"")</f>
        <v/>
      </c>
      <c r="C19" s="28" t="str">
        <f aca="false">IFERROR(INDEX($C$61:$AZ$61,MATCH(9,$C$64:$AZ$64,0)),"")</f>
        <v/>
      </c>
      <c r="D19" s="28" t="str">
        <f aca="false">IFERROR(INDEX($C$62:$AZ$62,MATCH(9,$C$64:$AZ$64,0)),"")</f>
        <v/>
      </c>
      <c r="E19" s="29" t="str">
        <f aca="false">IFERROR(INDEX($C$65:$AZ$65,MATCH(9,$C$64:$AZ$64,0)),"")</f>
        <v/>
      </c>
      <c r="F19" s="28" t="str">
        <f aca="false">IF(B19="","",N(C19)+N(D19))</f>
        <v/>
      </c>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customFormat="false" ht="15" hidden="false" customHeight="false" outlineLevel="0" collapsed="false">
      <c r="A20" s="1"/>
      <c r="B20" s="27" t="str">
        <f aca="false">IFERROR(INDEX(Helpers!$C$2:$C$51,MATCH(10,$C$64:$AZ$64,0)),"")</f>
        <v/>
      </c>
      <c r="C20" s="28" t="str">
        <f aca="false">IFERROR(INDEX($C$61:$AZ$61,MATCH(10,$C$64:$AZ$64,0)),"")</f>
        <v/>
      </c>
      <c r="D20" s="28" t="str">
        <f aca="false">IFERROR(INDEX($C$62:$AZ$62,MATCH(10,$C$64:$AZ$64,0)),"")</f>
        <v/>
      </c>
      <c r="E20" s="29" t="str">
        <f aca="false">IFERROR(INDEX($C$65:$AZ$65,MATCH(10,$C$64:$AZ$64,0)),"")</f>
        <v/>
      </c>
      <c r="F20" s="28" t="str">
        <f aca="false">IF(B20="","",N(C20)+N(D20))</f>
        <v/>
      </c>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customFormat="false" ht="15" hidden="false" customHeight="false" outlineLevel="0" collapsed="false">
      <c r="A21" s="1"/>
      <c r="B21" s="27" t="str">
        <f aca="false">IFERROR(INDEX(Helpers!$C$2:$C$51,MATCH(11,$C$64:$AZ$64,0)),"")</f>
        <v/>
      </c>
      <c r="C21" s="28" t="str">
        <f aca="false">IFERROR(INDEX($C$61:$AZ$61,MATCH(11,$C$64:$AZ$64,0)),"")</f>
        <v/>
      </c>
      <c r="D21" s="28" t="str">
        <f aca="false">IFERROR(INDEX($C$62:$AZ$62,MATCH(11,$C$64:$AZ$64,0)),"")</f>
        <v/>
      </c>
      <c r="E21" s="29" t="str">
        <f aca="false">IFERROR(INDEX($C$65:$AZ$65,MATCH(11,$C$64:$AZ$64,0)),"")</f>
        <v/>
      </c>
      <c r="F21" s="28" t="str">
        <f aca="false">IF(B21="","",N(C21)+N(D21))</f>
        <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customFormat="false" ht="15" hidden="false" customHeight="false" outlineLevel="0" collapsed="false">
      <c r="A22" s="1"/>
      <c r="B22" s="27" t="str">
        <f aca="false">IFERROR(INDEX(Helpers!$C$2:$C$51,MATCH(12,$C$64:$AZ$64,0)),"")</f>
        <v/>
      </c>
      <c r="C22" s="28" t="str">
        <f aca="false">IFERROR(INDEX($C$61:$AZ$61,MATCH(12,$C$64:$AZ$64,0)),"")</f>
        <v/>
      </c>
      <c r="D22" s="28" t="str">
        <f aca="false">IFERROR(INDEX($C$62:$AZ$62,MATCH(12,$C$64:$AZ$64,0)),"")</f>
        <v/>
      </c>
      <c r="E22" s="29" t="str">
        <f aca="false">IFERROR(INDEX($C$65:$AZ$65,MATCH(12,$C$64:$AZ$64,0)),"")</f>
        <v/>
      </c>
      <c r="F22" s="28" t="str">
        <f aca="false">IF(B22="","",N(C22)+N(D22))</f>
        <v/>
      </c>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customFormat="false" ht="15" hidden="false" customHeight="false" outlineLevel="0" collapsed="false">
      <c r="A23" s="1"/>
      <c r="B23" s="27" t="str">
        <f aca="false">IFERROR(INDEX(Helpers!$C$2:$C$51,MATCH(13,$C$64:$AZ$64,0)),"")</f>
        <v/>
      </c>
      <c r="C23" s="28" t="str">
        <f aca="false">IFERROR(INDEX($C$61:$AZ$61,MATCH(13,$C$64:$AZ$64,0)),"")</f>
        <v/>
      </c>
      <c r="D23" s="28" t="str">
        <f aca="false">IFERROR(INDEX($C$62:$AZ$62,MATCH(13,$C$64:$AZ$64,0)),"")</f>
        <v/>
      </c>
      <c r="E23" s="29" t="str">
        <f aca="false">IFERROR(INDEX($C$65:$AZ$65,MATCH(13,$C$64:$AZ$64,0)),"")</f>
        <v/>
      </c>
      <c r="F23" s="28" t="str">
        <f aca="false">IF(B23="","",N(C23)+N(D23))</f>
        <v/>
      </c>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customFormat="false" ht="15" hidden="false" customHeight="false" outlineLevel="0" collapsed="false">
      <c r="A24" s="1"/>
      <c r="B24" s="27" t="str">
        <f aca="false">IFERROR(INDEX(Helpers!$C$2:$C$51,MATCH(14,$C$64:$AZ$64,0)),"")</f>
        <v/>
      </c>
      <c r="C24" s="28" t="str">
        <f aca="false">IFERROR(INDEX($C$61:$AZ$61,MATCH(14,$C$64:$AZ$64,0)),"")</f>
        <v/>
      </c>
      <c r="D24" s="28" t="str">
        <f aca="false">IFERROR(INDEX($C$62:$AZ$62,MATCH(14,$C$64:$AZ$64,0)),"")</f>
        <v/>
      </c>
      <c r="E24" s="29" t="str">
        <f aca="false">IFERROR(INDEX($C$65:$AZ$65,MATCH(14,$C$64:$AZ$64,0)),"")</f>
        <v/>
      </c>
      <c r="F24" s="28" t="str">
        <f aca="false">IF(B24="","",N(C24)+N(D24))</f>
        <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customFormat="false" ht="15" hidden="false" customHeight="false" outlineLevel="0" collapsed="false">
      <c r="A25" s="1"/>
      <c r="B25" s="27" t="str">
        <f aca="false">IFERROR(INDEX(Helpers!$C$2:$C$51,MATCH(15,$C$64:$AZ$64,0)),"")</f>
        <v/>
      </c>
      <c r="C25" s="28" t="str">
        <f aca="false">IFERROR(INDEX($C$61:$AZ$61,MATCH(15,$C$64:$AZ$64,0)),"")</f>
        <v/>
      </c>
      <c r="D25" s="28" t="str">
        <f aca="false">IFERROR(INDEX($C$62:$AZ$62,MATCH(15,$C$64:$AZ$64,0)),"")</f>
        <v/>
      </c>
      <c r="E25" s="29" t="str">
        <f aca="false">IFERROR(INDEX($C$65:$AZ$65,MATCH(15,$C$64:$AZ$64,0)),"")</f>
        <v/>
      </c>
      <c r="F25" s="28" t="str">
        <f aca="false">IF(B25="","",N(C25)+N(D25))</f>
        <v/>
      </c>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customFormat="false" ht="15" hidden="false" customHeight="false" outlineLevel="0" collapsed="false">
      <c r="A26" s="1"/>
      <c r="B26" s="27" t="str">
        <f aca="false">IFERROR(INDEX(Helpers!$C$2:$C$51,MATCH(16,$C$64:$AZ$64,0)),"")</f>
        <v/>
      </c>
      <c r="C26" s="28" t="str">
        <f aca="false">IFERROR(INDEX($C$61:$AZ$61,MATCH(16,$C$64:$AZ$64,0)),"")</f>
        <v/>
      </c>
      <c r="D26" s="28" t="str">
        <f aca="false">IFERROR(INDEX($C$62:$AZ$62,MATCH(16,$C$64:$AZ$64,0)),"")</f>
        <v/>
      </c>
      <c r="E26" s="29" t="str">
        <f aca="false">IFERROR(INDEX($C$65:$AZ$65,MATCH(16,$C$64:$AZ$64,0)),"")</f>
        <v/>
      </c>
      <c r="F26" s="28" t="str">
        <f aca="false">IF(B26="","",N(C26)+N(D26))</f>
        <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customFormat="false" ht="15" hidden="false" customHeight="false" outlineLevel="0" collapsed="false">
      <c r="A27" s="1"/>
      <c r="B27" s="27" t="s">
        <v>87</v>
      </c>
      <c r="C27" s="1"/>
      <c r="D27" s="1"/>
      <c r="E27" s="1"/>
      <c r="F27" s="28" t="n">
        <f aca="false">IF($I$1=0,"",INDEX(Plan!$J$9:$J$528,$I$1))</f>
        <v>9.23076923076923</v>
      </c>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customFormat="false" ht="15" hidden="false" customHeight="false" outlineLevel="0" collapsed="false">
      <c r="A28" s="1"/>
      <c r="B28" s="27" t="s">
        <v>88</v>
      </c>
      <c r="C28" s="1"/>
      <c r="D28" s="1"/>
      <c r="E28" s="1"/>
      <c r="F28" s="28" t="n">
        <f aca="false">IF($I$1=0,"",INDEX(Plan!$K$9:$K$528,$I$1))</f>
        <v>90.7692307692308</v>
      </c>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customFormat="false" ht="15" hidden="false" customHeight="false" outlineLevel="0" collapsed="false">
      <c r="A29" s="1"/>
      <c r="B29" s="30" t="s">
        <v>89</v>
      </c>
      <c r="C29" s="1"/>
      <c r="D29" s="1"/>
      <c r="E29" s="1"/>
      <c r="F29" s="31" t="n">
        <f aca="false">IF($I$1=0,"",INDEX(Plan!$R$9:$R$528,$I$1))</f>
        <v>125</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customFormat="false" ht="15" hidden="false" customHeight="fals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customFormat="false" ht="15" hidden="false" customHeight="false" outlineLevel="0" collapsed="false">
      <c r="A31" s="1"/>
      <c r="B31" s="32" t="str">
        <f aca="false">IF($I$1=0,"","When it's done, type Paid in column D of the Plan tab, on payday #"&amp;$I$2&amp;". The next payday then shows here.")</f>
        <v>When it's done, type Paid in column D of the Plan tab, on payday #1. The next payday then shows here.</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customFormat="false" ht="19.7" hidden="false" customHeight="false" outlineLevel="0" collapsed="false">
      <c r="A33" s="1"/>
      <c r="B33" s="6" t="s">
        <v>23</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customFormat="false" ht="15" hidden="false" customHeight="fals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customFormat="false" ht="15" hidden="false" customHeight="fals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customFormat="false" ht="15" hidden="false" customHeight="fals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customFormat="false" ht="15" hidden="false" customHeight="fals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customFormat="false" ht="15" hidden="false" customHeight="fals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customFormat="false" ht="15" hidden="false" customHeight="fals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customFormat="false" ht="15" hidden="false" customHeight="fals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customFormat="false" ht="15" hidden="false" customHeight="fals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customFormat="false" ht="15" hidden="false" customHeight="fals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customFormat="false" ht="15" hidden="false" customHeight="fals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customFormat="false" ht="15" hidden="false" customHeight="fals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customFormat="false" ht="15" hidden="true" customHeight="false" outlineLevel="0" collapsed="false">
      <c r="A59" s="1"/>
      <c r="B59" s="23" t="s">
        <v>90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customFormat="false" ht="15" hidden="true" customHeight="false" outlineLevel="0" collapsed="false">
      <c r="A60" s="1"/>
      <c r="B60" s="1"/>
      <c r="C60" s="23" t="n">
        <f aca="false">IF($I$1=0,INDEX(Plan!$FT$9:$FT$528,520),IF($I$1=1,Plan!FT$8,INDEX(Plan!$FT$9:$FT$528,$I$1-1)))</f>
        <v>500</v>
      </c>
      <c r="D60" s="23" t="n">
        <f aca="false">IF($I$1=0,INDEX(Plan!$FU$9:$FU$528,520),IF($I$1=1,Plan!FU$8,INDEX(Plan!$FU$9:$FU$528,$I$1-1)))</f>
        <v>1200</v>
      </c>
      <c r="E60" s="23" t="n">
        <f aca="false">IF($I$1=0,INDEX(Plan!$FV$9:$FV$528,520),IF($I$1=1,Plan!FV$8,INDEX(Plan!$FV$9:$FV$528,$I$1-1)))</f>
        <v>0</v>
      </c>
      <c r="F60" s="23" t="n">
        <f aca="false">IF($I$1=0,INDEX(Plan!$FW$9:$FW$528,520),IF($I$1=1,Plan!FW$8,INDEX(Plan!$FW$9:$FW$528,$I$1-1)))</f>
        <v>0</v>
      </c>
      <c r="G60" s="23" t="n">
        <f aca="false">IF($I$1=0,INDEX(Plan!$FX$9:$FX$528,520),IF($I$1=1,Plan!FX$8,INDEX(Plan!$FX$9:$FX$528,$I$1-1)))</f>
        <v>0</v>
      </c>
      <c r="H60" s="23" t="n">
        <f aca="false">IF($I$1=0,INDEX(Plan!$FY$9:$FY$528,520),IF($I$1=1,Plan!FY$8,INDEX(Plan!$FY$9:$FY$528,$I$1-1)))</f>
        <v>0</v>
      </c>
      <c r="I60" s="23" t="n">
        <f aca="false">IF($I$1=0,INDEX(Plan!$FZ$9:$FZ$528,520),IF($I$1=1,Plan!FZ$8,INDEX(Plan!$FZ$9:$FZ$528,$I$1-1)))</f>
        <v>0</v>
      </c>
      <c r="J60" s="23" t="n">
        <f aca="false">IF($I$1=0,INDEX(Plan!$GA$9:$GA$528,520),IF($I$1=1,Plan!GA$8,INDEX(Plan!$GA$9:$GA$528,$I$1-1)))</f>
        <v>0</v>
      </c>
      <c r="K60" s="23" t="n">
        <f aca="false">IF($I$1=0,INDEX(Plan!$GB$9:$GB$528,520),IF($I$1=1,Plan!GB$8,INDEX(Plan!$GB$9:$GB$528,$I$1-1)))</f>
        <v>0</v>
      </c>
      <c r="L60" s="23" t="n">
        <f aca="false">IF($I$1=0,INDEX(Plan!$GC$9:$GC$528,520),IF($I$1=1,Plan!GC$8,INDEX(Plan!$GC$9:$GC$528,$I$1-1)))</f>
        <v>0</v>
      </c>
      <c r="M60" s="23" t="n">
        <f aca="false">IF($I$1=0,INDEX(Plan!$GD$9:$GD$528,520),IF($I$1=1,Plan!GD$8,INDEX(Plan!$GD$9:$GD$528,$I$1-1)))</f>
        <v>0</v>
      </c>
      <c r="N60" s="23" t="n">
        <f aca="false">IF($I$1=0,INDEX(Plan!$GE$9:$GE$528,520),IF($I$1=1,Plan!GE$8,INDEX(Plan!$GE$9:$GE$528,$I$1-1)))</f>
        <v>0</v>
      </c>
      <c r="O60" s="23" t="n">
        <f aca="false">IF($I$1=0,INDEX(Plan!$GF$9:$GF$528,520),IF($I$1=1,Plan!GF$8,INDEX(Plan!$GF$9:$GF$528,$I$1-1)))</f>
        <v>0</v>
      </c>
      <c r="P60" s="23" t="n">
        <f aca="false">IF($I$1=0,INDEX(Plan!$GG$9:$GG$528,520),IF($I$1=1,Plan!GG$8,INDEX(Plan!$GG$9:$GG$528,$I$1-1)))</f>
        <v>0</v>
      </c>
      <c r="Q60" s="23" t="n">
        <f aca="false">IF($I$1=0,INDEX(Plan!$GH$9:$GH$528,520),IF($I$1=1,Plan!GH$8,INDEX(Plan!$GH$9:$GH$528,$I$1-1)))</f>
        <v>0</v>
      </c>
      <c r="R60" s="23" t="n">
        <f aca="false">IF($I$1=0,INDEX(Plan!$GI$9:$GI$528,520),IF($I$1=1,Plan!GI$8,INDEX(Plan!$GI$9:$GI$528,$I$1-1)))</f>
        <v>0</v>
      </c>
      <c r="S60" s="23" t="n">
        <f aca="false">IF($I$1=0,INDEX(Plan!$GJ$9:$GJ$528,520),IF($I$1=1,Plan!GJ$8,INDEX(Plan!$GJ$9:$GJ$528,$I$1-1)))</f>
        <v>0</v>
      </c>
      <c r="T60" s="23" t="n">
        <f aca="false">IF($I$1=0,INDEX(Plan!$GK$9:$GK$528,520),IF($I$1=1,Plan!GK$8,INDEX(Plan!$GK$9:$GK$528,$I$1-1)))</f>
        <v>0</v>
      </c>
      <c r="U60" s="23" t="n">
        <f aca="false">IF($I$1=0,INDEX(Plan!$GL$9:$GL$528,520),IF($I$1=1,Plan!GL$8,INDEX(Plan!$GL$9:$GL$528,$I$1-1)))</f>
        <v>0</v>
      </c>
      <c r="V60" s="23" t="n">
        <f aca="false">IF($I$1=0,INDEX(Plan!$GM$9:$GM$528,520),IF($I$1=1,Plan!GM$8,INDEX(Plan!$GM$9:$GM$528,$I$1-1)))</f>
        <v>0</v>
      </c>
      <c r="W60" s="23" t="n">
        <f aca="false">IF($I$1=0,INDEX(Plan!$GN$9:$GN$528,520),IF($I$1=1,Plan!GN$8,INDEX(Plan!$GN$9:$GN$528,$I$1-1)))</f>
        <v>0</v>
      </c>
      <c r="X60" s="23" t="n">
        <f aca="false">IF($I$1=0,INDEX(Plan!$GO$9:$GO$528,520),IF($I$1=1,Plan!GO$8,INDEX(Plan!$GO$9:$GO$528,$I$1-1)))</f>
        <v>0</v>
      </c>
      <c r="Y60" s="23" t="n">
        <f aca="false">IF($I$1=0,INDEX(Plan!$GP$9:$GP$528,520),IF($I$1=1,Plan!GP$8,INDEX(Plan!$GP$9:$GP$528,$I$1-1)))</f>
        <v>0</v>
      </c>
      <c r="Z60" s="23" t="n">
        <f aca="false">IF($I$1=0,INDEX(Plan!$GQ$9:$GQ$528,520),IF($I$1=1,Plan!GQ$8,INDEX(Plan!$GQ$9:$GQ$528,$I$1-1)))</f>
        <v>0</v>
      </c>
      <c r="AA60" s="23" t="n">
        <f aca="false">IF($I$1=0,INDEX(Plan!$GR$9:$GR$528,520),IF($I$1=1,Plan!GR$8,INDEX(Plan!$GR$9:$GR$528,$I$1-1)))</f>
        <v>0</v>
      </c>
      <c r="AB60" s="23" t="n">
        <f aca="false">IF($I$1=0,INDEX(Plan!$GS$9:$GS$528,520),IF($I$1=1,Plan!GS$8,INDEX(Plan!$GS$9:$GS$528,$I$1-1)))</f>
        <v>0</v>
      </c>
      <c r="AC60" s="23" t="n">
        <f aca="false">IF($I$1=0,INDEX(Plan!$GT$9:$GT$528,520),IF($I$1=1,Plan!GT$8,INDEX(Plan!$GT$9:$GT$528,$I$1-1)))</f>
        <v>0</v>
      </c>
      <c r="AD60" s="23" t="n">
        <f aca="false">IF($I$1=0,INDEX(Plan!$GU$9:$GU$528,520),IF($I$1=1,Plan!GU$8,INDEX(Plan!$GU$9:$GU$528,$I$1-1)))</f>
        <v>0</v>
      </c>
      <c r="AE60" s="23" t="n">
        <f aca="false">IF($I$1=0,INDEX(Plan!$GV$9:$GV$528,520),IF($I$1=1,Plan!GV$8,INDEX(Plan!$GV$9:$GV$528,$I$1-1)))</f>
        <v>0</v>
      </c>
      <c r="AF60" s="23" t="n">
        <f aca="false">IF($I$1=0,INDEX(Plan!$GW$9:$GW$528,520),IF($I$1=1,Plan!GW$8,INDEX(Plan!$GW$9:$GW$528,$I$1-1)))</f>
        <v>0</v>
      </c>
      <c r="AG60" s="23" t="n">
        <f aca="false">IF($I$1=0,INDEX(Plan!$GX$9:$GX$528,520),IF($I$1=1,Plan!GX$8,INDEX(Plan!$GX$9:$GX$528,$I$1-1)))</f>
        <v>0</v>
      </c>
      <c r="AH60" s="23" t="n">
        <f aca="false">IF($I$1=0,INDEX(Plan!$GY$9:$GY$528,520),IF($I$1=1,Plan!GY$8,INDEX(Plan!$GY$9:$GY$528,$I$1-1)))</f>
        <v>0</v>
      </c>
      <c r="AI60" s="23" t="n">
        <f aca="false">IF($I$1=0,INDEX(Plan!$GZ$9:$GZ$528,520),IF($I$1=1,Plan!GZ$8,INDEX(Plan!$GZ$9:$GZ$528,$I$1-1)))</f>
        <v>0</v>
      </c>
      <c r="AJ60" s="23" t="n">
        <f aca="false">IF($I$1=0,INDEX(Plan!$HA$9:$HA$528,520),IF($I$1=1,Plan!HA$8,INDEX(Plan!$HA$9:$HA$528,$I$1-1)))</f>
        <v>0</v>
      </c>
      <c r="AK60" s="23" t="n">
        <f aca="false">IF($I$1=0,INDEX(Plan!$HB$9:$HB$528,520),IF($I$1=1,Plan!HB$8,INDEX(Plan!$HB$9:$HB$528,$I$1-1)))</f>
        <v>0</v>
      </c>
      <c r="AL60" s="23" t="n">
        <f aca="false">IF($I$1=0,INDEX(Plan!$HC$9:$HC$528,520),IF($I$1=1,Plan!HC$8,INDEX(Plan!$HC$9:$HC$528,$I$1-1)))</f>
        <v>0</v>
      </c>
      <c r="AM60" s="23" t="n">
        <f aca="false">IF($I$1=0,INDEX(Plan!$HD$9:$HD$528,520),IF($I$1=1,Plan!HD$8,INDEX(Plan!$HD$9:$HD$528,$I$1-1)))</f>
        <v>0</v>
      </c>
      <c r="AN60" s="23" t="n">
        <f aca="false">IF($I$1=0,INDEX(Plan!$HE$9:$HE$528,520),IF($I$1=1,Plan!HE$8,INDEX(Plan!$HE$9:$HE$528,$I$1-1)))</f>
        <v>0</v>
      </c>
      <c r="AO60" s="23" t="n">
        <f aca="false">IF($I$1=0,INDEX(Plan!$HF$9:$HF$528,520),IF($I$1=1,Plan!HF$8,INDEX(Plan!$HF$9:$HF$528,$I$1-1)))</f>
        <v>0</v>
      </c>
      <c r="AP60" s="23" t="n">
        <f aca="false">IF($I$1=0,INDEX(Plan!$HG$9:$HG$528,520),IF($I$1=1,Plan!HG$8,INDEX(Plan!$HG$9:$HG$528,$I$1-1)))</f>
        <v>0</v>
      </c>
      <c r="AQ60" s="23" t="n">
        <f aca="false">IF($I$1=0,INDEX(Plan!$HH$9:$HH$528,520),IF($I$1=1,Plan!HH$8,INDEX(Plan!$HH$9:$HH$528,$I$1-1)))</f>
        <v>0</v>
      </c>
      <c r="AR60" s="23" t="n">
        <f aca="false">IF($I$1=0,INDEX(Plan!$HI$9:$HI$528,520),IF($I$1=1,Plan!HI$8,INDEX(Plan!$HI$9:$HI$528,$I$1-1)))</f>
        <v>0</v>
      </c>
      <c r="AS60" s="23" t="n">
        <f aca="false">IF($I$1=0,INDEX(Plan!$HJ$9:$HJ$528,520),IF($I$1=1,Plan!HJ$8,INDEX(Plan!$HJ$9:$HJ$528,$I$1-1)))</f>
        <v>0</v>
      </c>
      <c r="AT60" s="23" t="n">
        <f aca="false">IF($I$1=0,INDEX(Plan!$HK$9:$HK$528,520),IF($I$1=1,Plan!HK$8,INDEX(Plan!$HK$9:$HK$528,$I$1-1)))</f>
        <v>0</v>
      </c>
      <c r="AU60" s="23" t="n">
        <f aca="false">IF($I$1=0,INDEX(Plan!$HL$9:$HL$528,520),IF($I$1=1,Plan!HL$8,INDEX(Plan!$HL$9:$HL$528,$I$1-1)))</f>
        <v>0</v>
      </c>
      <c r="AV60" s="23" t="n">
        <f aca="false">IF($I$1=0,INDEX(Plan!$HM$9:$HM$528,520),IF($I$1=1,Plan!HM$8,INDEX(Plan!$HM$9:$HM$528,$I$1-1)))</f>
        <v>0</v>
      </c>
      <c r="AW60" s="23" t="n">
        <f aca="false">IF($I$1=0,INDEX(Plan!$HN$9:$HN$528,520),IF($I$1=1,Plan!HN$8,INDEX(Plan!$HN$9:$HN$528,$I$1-1)))</f>
        <v>0</v>
      </c>
      <c r="AX60" s="23" t="n">
        <f aca="false">IF($I$1=0,INDEX(Plan!$HO$9:$HO$528,520),IF($I$1=1,Plan!HO$8,INDEX(Plan!$HO$9:$HO$528,$I$1-1)))</f>
        <v>0</v>
      </c>
      <c r="AY60" s="23" t="n">
        <f aca="false">IF($I$1=0,INDEX(Plan!$HP$9:$HP$528,520),IF($I$1=1,Plan!HP$8,INDEX(Plan!$HP$9:$HP$528,$I$1-1)))</f>
        <v>0</v>
      </c>
      <c r="AZ60" s="23" t="n">
        <f aca="false">IF($I$1=0,INDEX(Plan!$HQ$9:$HQ$528,520),IF($I$1=1,Plan!HQ$8,INDEX(Plan!$HQ$9:$HQ$528,$I$1-1)))</f>
        <v>0</v>
      </c>
      <c r="BA60" s="1"/>
      <c r="BB60" s="1"/>
      <c r="BC60" s="1"/>
      <c r="BD60" s="1"/>
      <c r="BE60" s="1"/>
      <c r="BF60" s="1"/>
      <c r="BG60" s="1"/>
      <c r="BH60" s="1"/>
    </row>
    <row r="61" customFormat="false" ht="15" hidden="true" customHeight="false" outlineLevel="0" collapsed="false">
      <c r="A61" s="1"/>
      <c r="B61" s="1"/>
      <c r="C61" s="33" t="n">
        <f aca="false">IF($I$1=0,0,INDEX(Plan!$BX$9:$BX$528,$I$1))</f>
        <v>25</v>
      </c>
      <c r="D61" s="33" t="n">
        <f aca="false">IF($I$1=0,0,INDEX(Plan!$BY$9:$BY$528,$I$1))</f>
        <v>0</v>
      </c>
      <c r="E61" s="33" t="n">
        <f aca="false">IF($I$1=0,0,INDEX(Plan!$BZ$9:$BZ$528,$I$1))</f>
        <v>0</v>
      </c>
      <c r="F61" s="33" t="n">
        <f aca="false">IF($I$1=0,0,INDEX(Plan!$CA$9:$CA$528,$I$1))</f>
        <v>0</v>
      </c>
      <c r="G61" s="33" t="n">
        <f aca="false">IF($I$1=0,0,INDEX(Plan!$CB$9:$CB$528,$I$1))</f>
        <v>0</v>
      </c>
      <c r="H61" s="33" t="n">
        <f aca="false">IF($I$1=0,0,INDEX(Plan!$CC$9:$CC$528,$I$1))</f>
        <v>0</v>
      </c>
      <c r="I61" s="33" t="n">
        <f aca="false">IF($I$1=0,0,INDEX(Plan!$CD$9:$CD$528,$I$1))</f>
        <v>0</v>
      </c>
      <c r="J61" s="33" t="n">
        <f aca="false">IF($I$1=0,0,INDEX(Plan!$CE$9:$CE$528,$I$1))</f>
        <v>0</v>
      </c>
      <c r="K61" s="33" t="n">
        <f aca="false">IF($I$1=0,0,INDEX(Plan!$CF$9:$CF$528,$I$1))</f>
        <v>0</v>
      </c>
      <c r="L61" s="33" t="n">
        <f aca="false">IF($I$1=0,0,INDEX(Plan!$CG$9:$CG$528,$I$1))</f>
        <v>0</v>
      </c>
      <c r="M61" s="33" t="n">
        <f aca="false">IF($I$1=0,0,INDEX(Plan!$CH$9:$CH$528,$I$1))</f>
        <v>0</v>
      </c>
      <c r="N61" s="33" t="n">
        <f aca="false">IF($I$1=0,0,INDEX(Plan!$CI$9:$CI$528,$I$1))</f>
        <v>0</v>
      </c>
      <c r="O61" s="33" t="n">
        <f aca="false">IF($I$1=0,0,INDEX(Plan!$CJ$9:$CJ$528,$I$1))</f>
        <v>0</v>
      </c>
      <c r="P61" s="33" t="n">
        <f aca="false">IF($I$1=0,0,INDEX(Plan!$CK$9:$CK$528,$I$1))</f>
        <v>0</v>
      </c>
      <c r="Q61" s="33" t="n">
        <f aca="false">IF($I$1=0,0,INDEX(Plan!$CL$9:$CL$528,$I$1))</f>
        <v>0</v>
      </c>
      <c r="R61" s="33" t="n">
        <f aca="false">IF($I$1=0,0,INDEX(Plan!$CM$9:$CM$528,$I$1))</f>
        <v>0</v>
      </c>
      <c r="S61" s="33" t="n">
        <f aca="false">IF($I$1=0,0,INDEX(Plan!$CN$9:$CN$528,$I$1))</f>
        <v>0</v>
      </c>
      <c r="T61" s="33" t="n">
        <f aca="false">IF($I$1=0,0,INDEX(Plan!$CO$9:$CO$528,$I$1))</f>
        <v>0</v>
      </c>
      <c r="U61" s="33" t="n">
        <f aca="false">IF($I$1=0,0,INDEX(Plan!$CP$9:$CP$528,$I$1))</f>
        <v>0</v>
      </c>
      <c r="V61" s="33" t="n">
        <f aca="false">IF($I$1=0,0,INDEX(Plan!$CQ$9:$CQ$528,$I$1))</f>
        <v>0</v>
      </c>
      <c r="W61" s="33" t="n">
        <f aca="false">IF($I$1=0,0,INDEX(Plan!$CR$9:$CR$528,$I$1))</f>
        <v>0</v>
      </c>
      <c r="X61" s="33" t="n">
        <f aca="false">IF($I$1=0,0,INDEX(Plan!$CS$9:$CS$528,$I$1))</f>
        <v>0</v>
      </c>
      <c r="Y61" s="33" t="n">
        <f aca="false">IF($I$1=0,0,INDEX(Plan!$CT$9:$CT$528,$I$1))</f>
        <v>0</v>
      </c>
      <c r="Z61" s="33" t="n">
        <f aca="false">IF($I$1=0,0,INDEX(Plan!$CU$9:$CU$528,$I$1))</f>
        <v>0</v>
      </c>
      <c r="AA61" s="33" t="n">
        <f aca="false">IF($I$1=0,0,INDEX(Plan!$CV$9:$CV$528,$I$1))</f>
        <v>0</v>
      </c>
      <c r="AB61" s="33" t="n">
        <f aca="false">IF($I$1=0,0,INDEX(Plan!$CW$9:$CW$528,$I$1))</f>
        <v>0</v>
      </c>
      <c r="AC61" s="33" t="n">
        <f aca="false">IF($I$1=0,0,INDEX(Plan!$CX$9:$CX$528,$I$1))</f>
        <v>0</v>
      </c>
      <c r="AD61" s="33" t="n">
        <f aca="false">IF($I$1=0,0,INDEX(Plan!$CY$9:$CY$528,$I$1))</f>
        <v>0</v>
      </c>
      <c r="AE61" s="33" t="n">
        <f aca="false">IF($I$1=0,0,INDEX(Plan!$CZ$9:$CZ$528,$I$1))</f>
        <v>0</v>
      </c>
      <c r="AF61" s="33" t="n">
        <f aca="false">IF($I$1=0,0,INDEX(Plan!$DA$9:$DA$528,$I$1))</f>
        <v>0</v>
      </c>
      <c r="AG61" s="33" t="n">
        <f aca="false">IF($I$1=0,0,INDEX(Plan!$DB$9:$DB$528,$I$1))</f>
        <v>0</v>
      </c>
      <c r="AH61" s="33" t="n">
        <f aca="false">IF($I$1=0,0,INDEX(Plan!$DC$9:$DC$528,$I$1))</f>
        <v>0</v>
      </c>
      <c r="AI61" s="33" t="n">
        <f aca="false">IF($I$1=0,0,INDEX(Plan!$DD$9:$DD$528,$I$1))</f>
        <v>0</v>
      </c>
      <c r="AJ61" s="33" t="n">
        <f aca="false">IF($I$1=0,0,INDEX(Plan!$DE$9:$DE$528,$I$1))</f>
        <v>0</v>
      </c>
      <c r="AK61" s="33" t="n">
        <f aca="false">IF($I$1=0,0,INDEX(Plan!$DF$9:$DF$528,$I$1))</f>
        <v>0</v>
      </c>
      <c r="AL61" s="33" t="n">
        <f aca="false">IF($I$1=0,0,INDEX(Plan!$DG$9:$DG$528,$I$1))</f>
        <v>0</v>
      </c>
      <c r="AM61" s="33" t="n">
        <f aca="false">IF($I$1=0,0,INDEX(Plan!$DH$9:$DH$528,$I$1))</f>
        <v>0</v>
      </c>
      <c r="AN61" s="33" t="n">
        <f aca="false">IF($I$1=0,0,INDEX(Plan!$DI$9:$DI$528,$I$1))</f>
        <v>0</v>
      </c>
      <c r="AO61" s="33" t="n">
        <f aca="false">IF($I$1=0,0,INDEX(Plan!$DJ$9:$DJ$528,$I$1))</f>
        <v>0</v>
      </c>
      <c r="AP61" s="33" t="n">
        <f aca="false">IF($I$1=0,0,INDEX(Plan!$DK$9:$DK$528,$I$1))</f>
        <v>0</v>
      </c>
      <c r="AQ61" s="33" t="n">
        <f aca="false">IF($I$1=0,0,INDEX(Plan!$DL$9:$DL$528,$I$1))</f>
        <v>0</v>
      </c>
      <c r="AR61" s="33" t="n">
        <f aca="false">IF($I$1=0,0,INDEX(Plan!$DM$9:$DM$528,$I$1))</f>
        <v>0</v>
      </c>
      <c r="AS61" s="33" t="n">
        <f aca="false">IF($I$1=0,0,INDEX(Plan!$DN$9:$DN$528,$I$1))</f>
        <v>0</v>
      </c>
      <c r="AT61" s="33" t="n">
        <f aca="false">IF($I$1=0,0,INDEX(Plan!$DO$9:$DO$528,$I$1))</f>
        <v>0</v>
      </c>
      <c r="AU61" s="33" t="n">
        <f aca="false">IF($I$1=0,0,INDEX(Plan!$DP$9:$DP$528,$I$1))</f>
        <v>0</v>
      </c>
      <c r="AV61" s="33" t="n">
        <f aca="false">IF($I$1=0,0,INDEX(Plan!$DQ$9:$DQ$528,$I$1))</f>
        <v>0</v>
      </c>
      <c r="AW61" s="33" t="n">
        <f aca="false">IF($I$1=0,0,INDEX(Plan!$DR$9:$DR$528,$I$1))</f>
        <v>0</v>
      </c>
      <c r="AX61" s="33" t="n">
        <f aca="false">IF($I$1=0,0,INDEX(Plan!$DS$9:$DS$528,$I$1))</f>
        <v>0</v>
      </c>
      <c r="AY61" s="33" t="n">
        <f aca="false">IF($I$1=0,0,INDEX(Plan!$DT$9:$DT$528,$I$1))</f>
        <v>0</v>
      </c>
      <c r="AZ61" s="33" t="n">
        <f aca="false">IF($I$1=0,0,INDEX(Plan!$DU$9:$DU$528,$I$1))</f>
        <v>0</v>
      </c>
      <c r="BA61" s="1"/>
      <c r="BB61" s="1"/>
      <c r="BC61" s="1"/>
      <c r="BD61" s="1"/>
      <c r="BE61" s="1"/>
      <c r="BF61" s="1"/>
      <c r="BG61" s="1"/>
      <c r="BH61" s="1"/>
    </row>
    <row r="62" customFormat="false" ht="15" hidden="true" customHeight="false" outlineLevel="0" collapsed="false">
      <c r="A62" s="1"/>
      <c r="B62" s="1"/>
      <c r="C62" s="33" t="n">
        <f aca="false">IF($I$1=0,0,INDEX(Plan!$DV$9:$DV$528,$I$1))</f>
        <v>0</v>
      </c>
      <c r="D62" s="33" t="n">
        <f aca="false">IF($I$1=0,0,INDEX(Plan!$DW$9:$DW$528,$I$1))</f>
        <v>0</v>
      </c>
      <c r="E62" s="33" t="n">
        <f aca="false">IF($I$1=0,0,INDEX(Plan!$DX$9:$DX$528,$I$1))</f>
        <v>0</v>
      </c>
      <c r="F62" s="33" t="n">
        <f aca="false">IF($I$1=0,0,INDEX(Plan!$DY$9:$DY$528,$I$1))</f>
        <v>0</v>
      </c>
      <c r="G62" s="33" t="n">
        <f aca="false">IF($I$1=0,0,INDEX(Plan!$DZ$9:$DZ$528,$I$1))</f>
        <v>0</v>
      </c>
      <c r="H62" s="33" t="n">
        <f aca="false">IF($I$1=0,0,INDEX(Plan!$EA$9:$EA$528,$I$1))</f>
        <v>0</v>
      </c>
      <c r="I62" s="33" t="n">
        <f aca="false">IF($I$1=0,0,INDEX(Plan!$EB$9:$EB$528,$I$1))</f>
        <v>0</v>
      </c>
      <c r="J62" s="33" t="n">
        <f aca="false">IF($I$1=0,0,INDEX(Plan!$EC$9:$EC$528,$I$1))</f>
        <v>0</v>
      </c>
      <c r="K62" s="33" t="n">
        <f aca="false">IF($I$1=0,0,INDEX(Plan!$ED$9:$ED$528,$I$1))</f>
        <v>0</v>
      </c>
      <c r="L62" s="33" t="n">
        <f aca="false">IF($I$1=0,0,INDEX(Plan!$EE$9:$EE$528,$I$1))</f>
        <v>0</v>
      </c>
      <c r="M62" s="33" t="n">
        <f aca="false">IF($I$1=0,0,INDEX(Plan!$EF$9:$EF$528,$I$1))</f>
        <v>0</v>
      </c>
      <c r="N62" s="33" t="n">
        <f aca="false">IF($I$1=0,0,INDEX(Plan!$EG$9:$EG$528,$I$1))</f>
        <v>0</v>
      </c>
      <c r="O62" s="33" t="n">
        <f aca="false">IF($I$1=0,0,INDEX(Plan!$EH$9:$EH$528,$I$1))</f>
        <v>0</v>
      </c>
      <c r="P62" s="33" t="n">
        <f aca="false">IF($I$1=0,0,INDEX(Plan!$EI$9:$EI$528,$I$1))</f>
        <v>0</v>
      </c>
      <c r="Q62" s="33" t="n">
        <f aca="false">IF($I$1=0,0,INDEX(Plan!$EJ$9:$EJ$528,$I$1))</f>
        <v>0</v>
      </c>
      <c r="R62" s="33" t="n">
        <f aca="false">IF($I$1=0,0,INDEX(Plan!$EK$9:$EK$528,$I$1))</f>
        <v>0</v>
      </c>
      <c r="S62" s="33" t="n">
        <f aca="false">IF($I$1=0,0,INDEX(Plan!$EL$9:$EL$528,$I$1))</f>
        <v>0</v>
      </c>
      <c r="T62" s="33" t="n">
        <f aca="false">IF($I$1=0,0,INDEX(Plan!$EM$9:$EM$528,$I$1))</f>
        <v>0</v>
      </c>
      <c r="U62" s="33" t="n">
        <f aca="false">IF($I$1=0,0,INDEX(Plan!$EN$9:$EN$528,$I$1))</f>
        <v>0</v>
      </c>
      <c r="V62" s="33" t="n">
        <f aca="false">IF($I$1=0,0,INDEX(Plan!$EO$9:$EO$528,$I$1))</f>
        <v>0</v>
      </c>
      <c r="W62" s="33" t="n">
        <f aca="false">IF($I$1=0,0,INDEX(Plan!$EP$9:$EP$528,$I$1))</f>
        <v>0</v>
      </c>
      <c r="X62" s="33" t="n">
        <f aca="false">IF($I$1=0,0,INDEX(Plan!$EQ$9:$EQ$528,$I$1))</f>
        <v>0</v>
      </c>
      <c r="Y62" s="33" t="n">
        <f aca="false">IF($I$1=0,0,INDEX(Plan!$ER$9:$ER$528,$I$1))</f>
        <v>0</v>
      </c>
      <c r="Z62" s="33" t="n">
        <f aca="false">IF($I$1=0,0,INDEX(Plan!$ES$9:$ES$528,$I$1))</f>
        <v>0</v>
      </c>
      <c r="AA62" s="33" t="n">
        <f aca="false">IF($I$1=0,0,INDEX(Plan!$ET$9:$ET$528,$I$1))</f>
        <v>0</v>
      </c>
      <c r="AB62" s="33" t="n">
        <f aca="false">IF($I$1=0,0,INDEX(Plan!$EU$9:$EU$528,$I$1))</f>
        <v>0</v>
      </c>
      <c r="AC62" s="33" t="n">
        <f aca="false">IF($I$1=0,0,INDEX(Plan!$EV$9:$EV$528,$I$1))</f>
        <v>0</v>
      </c>
      <c r="AD62" s="33" t="n">
        <f aca="false">IF($I$1=0,0,INDEX(Plan!$EW$9:$EW$528,$I$1))</f>
        <v>0</v>
      </c>
      <c r="AE62" s="33" t="n">
        <f aca="false">IF($I$1=0,0,INDEX(Plan!$EX$9:$EX$528,$I$1))</f>
        <v>0</v>
      </c>
      <c r="AF62" s="33" t="n">
        <f aca="false">IF($I$1=0,0,INDEX(Plan!$EY$9:$EY$528,$I$1))</f>
        <v>0</v>
      </c>
      <c r="AG62" s="33" t="n">
        <f aca="false">IF($I$1=0,0,INDEX(Plan!$EZ$9:$EZ$528,$I$1))</f>
        <v>0</v>
      </c>
      <c r="AH62" s="33" t="n">
        <f aca="false">IF($I$1=0,0,INDEX(Plan!$FA$9:$FA$528,$I$1))</f>
        <v>0</v>
      </c>
      <c r="AI62" s="33" t="n">
        <f aca="false">IF($I$1=0,0,INDEX(Plan!$FB$9:$FB$528,$I$1))</f>
        <v>0</v>
      </c>
      <c r="AJ62" s="33" t="n">
        <f aca="false">IF($I$1=0,0,INDEX(Plan!$FC$9:$FC$528,$I$1))</f>
        <v>0</v>
      </c>
      <c r="AK62" s="33" t="n">
        <f aca="false">IF($I$1=0,0,INDEX(Plan!$FD$9:$FD$528,$I$1))</f>
        <v>0</v>
      </c>
      <c r="AL62" s="33" t="n">
        <f aca="false">IF($I$1=0,0,INDEX(Plan!$FE$9:$FE$528,$I$1))</f>
        <v>0</v>
      </c>
      <c r="AM62" s="33" t="n">
        <f aca="false">IF($I$1=0,0,INDEX(Plan!$FF$9:$FF$528,$I$1))</f>
        <v>0</v>
      </c>
      <c r="AN62" s="33" t="n">
        <f aca="false">IF($I$1=0,0,INDEX(Plan!$FG$9:$FG$528,$I$1))</f>
        <v>0</v>
      </c>
      <c r="AO62" s="33" t="n">
        <f aca="false">IF($I$1=0,0,INDEX(Plan!$FH$9:$FH$528,$I$1))</f>
        <v>0</v>
      </c>
      <c r="AP62" s="33" t="n">
        <f aca="false">IF($I$1=0,0,INDEX(Plan!$FI$9:$FI$528,$I$1))</f>
        <v>0</v>
      </c>
      <c r="AQ62" s="33" t="n">
        <f aca="false">IF($I$1=0,0,INDEX(Plan!$FJ$9:$FJ$528,$I$1))</f>
        <v>0</v>
      </c>
      <c r="AR62" s="33" t="n">
        <f aca="false">IF($I$1=0,0,INDEX(Plan!$FK$9:$FK$528,$I$1))</f>
        <v>0</v>
      </c>
      <c r="AS62" s="33" t="n">
        <f aca="false">IF($I$1=0,0,INDEX(Plan!$FL$9:$FL$528,$I$1))</f>
        <v>0</v>
      </c>
      <c r="AT62" s="33" t="n">
        <f aca="false">IF($I$1=0,0,INDEX(Plan!$FM$9:$FM$528,$I$1))</f>
        <v>0</v>
      </c>
      <c r="AU62" s="33" t="n">
        <f aca="false">IF($I$1=0,0,INDEX(Plan!$FN$9:$FN$528,$I$1))</f>
        <v>0</v>
      </c>
      <c r="AV62" s="33" t="n">
        <f aca="false">IF($I$1=0,0,INDEX(Plan!$FO$9:$FO$528,$I$1))</f>
        <v>0</v>
      </c>
      <c r="AW62" s="33" t="n">
        <f aca="false">IF($I$1=0,0,INDEX(Plan!$FP$9:$FP$528,$I$1))</f>
        <v>0</v>
      </c>
      <c r="AX62" s="33" t="n">
        <f aca="false">IF($I$1=0,0,INDEX(Plan!$FQ$9:$FQ$528,$I$1))</f>
        <v>0</v>
      </c>
      <c r="AY62" s="33" t="n">
        <f aca="false">IF($I$1=0,0,INDEX(Plan!$FR$9:$FR$528,$I$1))</f>
        <v>0</v>
      </c>
      <c r="AZ62" s="33" t="n">
        <f aca="false">IF($I$1=0,0,INDEX(Plan!$FS$9:$FS$528,$I$1))</f>
        <v>0</v>
      </c>
      <c r="BA62" s="1"/>
      <c r="BB62" s="1"/>
      <c r="BC62" s="1"/>
      <c r="BD62" s="1"/>
      <c r="BE62" s="1"/>
      <c r="BF62" s="1"/>
      <c r="BG62" s="1"/>
      <c r="BH62" s="1"/>
    </row>
    <row r="63" customFormat="false" ht="15" hidden="true" customHeight="false" outlineLevel="0" collapsed="false">
      <c r="A63" s="1"/>
      <c r="B63" s="1"/>
      <c r="C63" s="23" t="n">
        <f aca="false">IF(C61+C62&gt;0.005,1,0)</f>
        <v>1</v>
      </c>
      <c r="D63" s="23" t="n">
        <f aca="false">IF(D61+D62&gt;0.005,1,0)</f>
        <v>0</v>
      </c>
      <c r="E63" s="23" t="n">
        <f aca="false">IF(E61+E62&gt;0.005,1,0)</f>
        <v>0</v>
      </c>
      <c r="F63" s="23" t="n">
        <f aca="false">IF(F61+F62&gt;0.005,1,0)</f>
        <v>0</v>
      </c>
      <c r="G63" s="23" t="n">
        <f aca="false">IF(G61+G62&gt;0.005,1,0)</f>
        <v>0</v>
      </c>
      <c r="H63" s="23" t="n">
        <f aca="false">IF(H61+H62&gt;0.005,1,0)</f>
        <v>0</v>
      </c>
      <c r="I63" s="23" t="n">
        <f aca="false">IF(I61+I62&gt;0.005,1,0)</f>
        <v>0</v>
      </c>
      <c r="J63" s="23" t="n">
        <f aca="false">IF(J61+J62&gt;0.005,1,0)</f>
        <v>0</v>
      </c>
      <c r="K63" s="23" t="n">
        <f aca="false">IF(K61+K62&gt;0.005,1,0)</f>
        <v>0</v>
      </c>
      <c r="L63" s="23" t="n">
        <f aca="false">IF(L61+L62&gt;0.005,1,0)</f>
        <v>0</v>
      </c>
      <c r="M63" s="23" t="n">
        <f aca="false">IF(M61+M62&gt;0.005,1,0)</f>
        <v>0</v>
      </c>
      <c r="N63" s="23" t="n">
        <f aca="false">IF(N61+N62&gt;0.005,1,0)</f>
        <v>0</v>
      </c>
      <c r="O63" s="23" t="n">
        <f aca="false">IF(O61+O62&gt;0.005,1,0)</f>
        <v>0</v>
      </c>
      <c r="P63" s="23" t="n">
        <f aca="false">IF(P61+P62&gt;0.005,1,0)</f>
        <v>0</v>
      </c>
      <c r="Q63" s="23" t="n">
        <f aca="false">IF(Q61+Q62&gt;0.005,1,0)</f>
        <v>0</v>
      </c>
      <c r="R63" s="23" t="n">
        <f aca="false">IF(R61+R62&gt;0.005,1,0)</f>
        <v>0</v>
      </c>
      <c r="S63" s="23" t="n">
        <f aca="false">IF(S61+S62&gt;0.005,1,0)</f>
        <v>0</v>
      </c>
      <c r="T63" s="23" t="n">
        <f aca="false">IF(T61+T62&gt;0.005,1,0)</f>
        <v>0</v>
      </c>
      <c r="U63" s="23" t="n">
        <f aca="false">IF(U61+U62&gt;0.005,1,0)</f>
        <v>0</v>
      </c>
      <c r="V63" s="23" t="n">
        <f aca="false">IF(V61+V62&gt;0.005,1,0)</f>
        <v>0</v>
      </c>
      <c r="W63" s="23" t="n">
        <f aca="false">IF(W61+W62&gt;0.005,1,0)</f>
        <v>0</v>
      </c>
      <c r="X63" s="23" t="n">
        <f aca="false">IF(X61+X62&gt;0.005,1,0)</f>
        <v>0</v>
      </c>
      <c r="Y63" s="23" t="n">
        <f aca="false">IF(Y61+Y62&gt;0.005,1,0)</f>
        <v>0</v>
      </c>
      <c r="Z63" s="23" t="n">
        <f aca="false">IF(Z61+Z62&gt;0.005,1,0)</f>
        <v>0</v>
      </c>
      <c r="AA63" s="23" t="n">
        <f aca="false">IF(AA61+AA62&gt;0.005,1,0)</f>
        <v>0</v>
      </c>
      <c r="AB63" s="23" t="n">
        <f aca="false">IF(AB61+AB62&gt;0.005,1,0)</f>
        <v>0</v>
      </c>
      <c r="AC63" s="23" t="n">
        <f aca="false">IF(AC61+AC62&gt;0.005,1,0)</f>
        <v>0</v>
      </c>
      <c r="AD63" s="23" t="n">
        <f aca="false">IF(AD61+AD62&gt;0.005,1,0)</f>
        <v>0</v>
      </c>
      <c r="AE63" s="23" t="n">
        <f aca="false">IF(AE61+AE62&gt;0.005,1,0)</f>
        <v>0</v>
      </c>
      <c r="AF63" s="23" t="n">
        <f aca="false">IF(AF61+AF62&gt;0.005,1,0)</f>
        <v>0</v>
      </c>
      <c r="AG63" s="23" t="n">
        <f aca="false">IF(AG61+AG62&gt;0.005,1,0)</f>
        <v>0</v>
      </c>
      <c r="AH63" s="23" t="n">
        <f aca="false">IF(AH61+AH62&gt;0.005,1,0)</f>
        <v>0</v>
      </c>
      <c r="AI63" s="23" t="n">
        <f aca="false">IF(AI61+AI62&gt;0.005,1,0)</f>
        <v>0</v>
      </c>
      <c r="AJ63" s="23" t="n">
        <f aca="false">IF(AJ61+AJ62&gt;0.005,1,0)</f>
        <v>0</v>
      </c>
      <c r="AK63" s="23" t="n">
        <f aca="false">IF(AK61+AK62&gt;0.005,1,0)</f>
        <v>0</v>
      </c>
      <c r="AL63" s="23" t="n">
        <f aca="false">IF(AL61+AL62&gt;0.005,1,0)</f>
        <v>0</v>
      </c>
      <c r="AM63" s="23" t="n">
        <f aca="false">IF(AM61+AM62&gt;0.005,1,0)</f>
        <v>0</v>
      </c>
      <c r="AN63" s="23" t="n">
        <f aca="false">IF(AN61+AN62&gt;0.005,1,0)</f>
        <v>0</v>
      </c>
      <c r="AO63" s="23" t="n">
        <f aca="false">IF(AO61+AO62&gt;0.005,1,0)</f>
        <v>0</v>
      </c>
      <c r="AP63" s="23" t="n">
        <f aca="false">IF(AP61+AP62&gt;0.005,1,0)</f>
        <v>0</v>
      </c>
      <c r="AQ63" s="23" t="n">
        <f aca="false">IF(AQ61+AQ62&gt;0.005,1,0)</f>
        <v>0</v>
      </c>
      <c r="AR63" s="23" t="n">
        <f aca="false">IF(AR61+AR62&gt;0.005,1,0)</f>
        <v>0</v>
      </c>
      <c r="AS63" s="23" t="n">
        <f aca="false">IF(AS61+AS62&gt;0.005,1,0)</f>
        <v>0</v>
      </c>
      <c r="AT63" s="23" t="n">
        <f aca="false">IF(AT61+AT62&gt;0.005,1,0)</f>
        <v>0</v>
      </c>
      <c r="AU63" s="23" t="n">
        <f aca="false">IF(AU61+AU62&gt;0.005,1,0)</f>
        <v>0</v>
      </c>
      <c r="AV63" s="23" t="n">
        <f aca="false">IF(AV61+AV62&gt;0.005,1,0)</f>
        <v>0</v>
      </c>
      <c r="AW63" s="23" t="n">
        <f aca="false">IF(AW61+AW62&gt;0.005,1,0)</f>
        <v>0</v>
      </c>
      <c r="AX63" s="23" t="n">
        <f aca="false">IF(AX61+AX62&gt;0.005,1,0)</f>
        <v>0</v>
      </c>
      <c r="AY63" s="23" t="n">
        <f aca="false">IF(AY61+AY62&gt;0.005,1,0)</f>
        <v>0</v>
      </c>
      <c r="AZ63" s="23" t="n">
        <f aca="false">IF(AZ61+AZ62&gt;0.005,1,0)</f>
        <v>0</v>
      </c>
      <c r="BA63" s="1"/>
      <c r="BB63" s="1"/>
      <c r="BC63" s="1"/>
      <c r="BD63" s="1"/>
      <c r="BE63" s="1"/>
      <c r="BF63" s="1"/>
      <c r="BG63" s="1"/>
      <c r="BH63" s="1"/>
    </row>
    <row r="64" customFormat="false" ht="15" hidden="true" customHeight="false" outlineLevel="0" collapsed="false">
      <c r="A64" s="1"/>
      <c r="B64" s="1"/>
      <c r="C64" s="23" t="n">
        <f aca="false">C63</f>
        <v>1</v>
      </c>
      <c r="D64" s="23" t="n">
        <f aca="false">C64+D63</f>
        <v>1</v>
      </c>
      <c r="E64" s="23" t="n">
        <f aca="false">D64+E63</f>
        <v>1</v>
      </c>
      <c r="F64" s="23" t="n">
        <f aca="false">E64+F63</f>
        <v>1</v>
      </c>
      <c r="G64" s="23" t="n">
        <f aca="false">F64+G63</f>
        <v>1</v>
      </c>
      <c r="H64" s="23" t="n">
        <f aca="false">G64+H63</f>
        <v>1</v>
      </c>
      <c r="I64" s="23" t="n">
        <f aca="false">H64+I63</f>
        <v>1</v>
      </c>
      <c r="J64" s="23" t="n">
        <f aca="false">I64+J63</f>
        <v>1</v>
      </c>
      <c r="K64" s="23" t="n">
        <f aca="false">J64+K63</f>
        <v>1</v>
      </c>
      <c r="L64" s="23" t="n">
        <f aca="false">K64+L63</f>
        <v>1</v>
      </c>
      <c r="M64" s="23" t="n">
        <f aca="false">L64+M63</f>
        <v>1</v>
      </c>
      <c r="N64" s="23" t="n">
        <f aca="false">M64+N63</f>
        <v>1</v>
      </c>
      <c r="O64" s="23" t="n">
        <f aca="false">N64+O63</f>
        <v>1</v>
      </c>
      <c r="P64" s="23" t="n">
        <f aca="false">O64+P63</f>
        <v>1</v>
      </c>
      <c r="Q64" s="23" t="n">
        <f aca="false">P64+Q63</f>
        <v>1</v>
      </c>
      <c r="R64" s="23" t="n">
        <f aca="false">Q64+R63</f>
        <v>1</v>
      </c>
      <c r="S64" s="23" t="n">
        <f aca="false">R64+S63</f>
        <v>1</v>
      </c>
      <c r="T64" s="23" t="n">
        <f aca="false">S64+T63</f>
        <v>1</v>
      </c>
      <c r="U64" s="23" t="n">
        <f aca="false">T64+U63</f>
        <v>1</v>
      </c>
      <c r="V64" s="23" t="n">
        <f aca="false">U64+V63</f>
        <v>1</v>
      </c>
      <c r="W64" s="23" t="n">
        <f aca="false">V64+W63</f>
        <v>1</v>
      </c>
      <c r="X64" s="23" t="n">
        <f aca="false">W64+X63</f>
        <v>1</v>
      </c>
      <c r="Y64" s="23" t="n">
        <f aca="false">X64+Y63</f>
        <v>1</v>
      </c>
      <c r="Z64" s="23" t="n">
        <f aca="false">Y64+Z63</f>
        <v>1</v>
      </c>
      <c r="AA64" s="23" t="n">
        <f aca="false">Z64+AA63</f>
        <v>1</v>
      </c>
      <c r="AB64" s="23" t="n">
        <f aca="false">AA64+AB63</f>
        <v>1</v>
      </c>
      <c r="AC64" s="23" t="n">
        <f aca="false">AB64+AC63</f>
        <v>1</v>
      </c>
      <c r="AD64" s="23" t="n">
        <f aca="false">AC64+AD63</f>
        <v>1</v>
      </c>
      <c r="AE64" s="23" t="n">
        <f aca="false">AD64+AE63</f>
        <v>1</v>
      </c>
      <c r="AF64" s="23" t="n">
        <f aca="false">AE64+AF63</f>
        <v>1</v>
      </c>
      <c r="AG64" s="23" t="n">
        <f aca="false">AF64+AG63</f>
        <v>1</v>
      </c>
      <c r="AH64" s="23" t="n">
        <f aca="false">AG64+AH63</f>
        <v>1</v>
      </c>
      <c r="AI64" s="23" t="n">
        <f aca="false">AH64+AI63</f>
        <v>1</v>
      </c>
      <c r="AJ64" s="23" t="n">
        <f aca="false">AI64+AJ63</f>
        <v>1</v>
      </c>
      <c r="AK64" s="23" t="n">
        <f aca="false">AJ64+AK63</f>
        <v>1</v>
      </c>
      <c r="AL64" s="23" t="n">
        <f aca="false">AK64+AL63</f>
        <v>1</v>
      </c>
      <c r="AM64" s="23" t="n">
        <f aca="false">AL64+AM63</f>
        <v>1</v>
      </c>
      <c r="AN64" s="23" t="n">
        <f aca="false">AM64+AN63</f>
        <v>1</v>
      </c>
      <c r="AO64" s="23" t="n">
        <f aca="false">AN64+AO63</f>
        <v>1</v>
      </c>
      <c r="AP64" s="23" t="n">
        <f aca="false">AO64+AP63</f>
        <v>1</v>
      </c>
      <c r="AQ64" s="23" t="n">
        <f aca="false">AP64+AQ63</f>
        <v>1</v>
      </c>
      <c r="AR64" s="23" t="n">
        <f aca="false">AQ64+AR63</f>
        <v>1</v>
      </c>
      <c r="AS64" s="23" t="n">
        <f aca="false">AR64+AS63</f>
        <v>1</v>
      </c>
      <c r="AT64" s="23" t="n">
        <f aca="false">AS64+AT63</f>
        <v>1</v>
      </c>
      <c r="AU64" s="23" t="n">
        <f aca="false">AT64+AU63</f>
        <v>1</v>
      </c>
      <c r="AV64" s="23" t="n">
        <f aca="false">AU64+AV63</f>
        <v>1</v>
      </c>
      <c r="AW64" s="23" t="n">
        <f aca="false">AV64+AW63</f>
        <v>1</v>
      </c>
      <c r="AX64" s="23" t="n">
        <f aca="false">AW64+AX63</f>
        <v>1</v>
      </c>
      <c r="AY64" s="23" t="n">
        <f aca="false">AX64+AY63</f>
        <v>1</v>
      </c>
      <c r="AZ64" s="23" t="n">
        <f aca="false">AY64+AZ63</f>
        <v>1</v>
      </c>
      <c r="BA64" s="1"/>
      <c r="BB64" s="1"/>
      <c r="BC64" s="1"/>
      <c r="BD64" s="1"/>
      <c r="BE64" s="1"/>
      <c r="BF64" s="1"/>
      <c r="BG64" s="1"/>
      <c r="BH64" s="1"/>
    </row>
    <row r="65" customFormat="false" ht="15" hidden="true" customHeight="false" outlineLevel="0" collapsed="false">
      <c r="A65" s="1"/>
      <c r="B65" s="1"/>
      <c r="C65" s="34" t="n">
        <f aca="false">IF(OR($I$1=0,Helpers!$F$2=""),"",IF(AND(DATE(YEAR(INDEX(Plan!$B$9:$B$528,$I$1)),MONTH(INDEX(Plan!$B$9:$B$528,$I$1)),MIN(Helpers!$F$2,DAY(EOMONTH(INDEX(Plan!$B$9:$B$528,$I$1),0))))&gt;=INDEX(Plan!$B$9:$B$528,$I$1),DATE(YEAR(INDEX(Plan!$B$9:$B$528,$I$1)),MONTH(INDEX(Plan!$B$9:$B$528,$I$1)),MIN(Helpers!$F$2,DAY(EOMONTH(INDEX(Plan!$B$9:$B$528,$I$1),0))))&lt;INDEX(Plan!$C$9:$C$528,$I$1)),DATE(YEAR(INDEX(Plan!$B$9:$B$528,$I$1)),MONTH(INDEX(Plan!$B$9:$B$528,$I$1)),MIN(Helpers!$F$2,DAY(EOMONTH(INDEX(Plan!$B$9:$B$528,$I$1),0)))),IF(AND(DATE(YEAR(INDEX(Plan!$B$9:$B$528,$I$1)),MONTH(INDEX(Plan!$B$9:$B$528,$I$1))+1,MIN(Helpers!$F$2,DAY(EOMONTH(INDEX(Plan!$B$9:$B$528,$I$1),1))))&gt;=INDEX(Plan!$B$9:$B$528,$I$1),DATE(YEAR(INDEX(Plan!$B$9:$B$528,$I$1)),MONTH(INDEX(Plan!$B$9:$B$528,$I$1))+1,MIN(Helpers!$F$2,DAY(EOMONTH(INDEX(Plan!$B$9:$B$528,$I$1),1))))&lt;INDEX(Plan!$C$9:$C$528,$I$1)),DATE(YEAR(INDEX(Plan!$B$9:$B$528,$I$1)),MONTH(INDEX(Plan!$B$9:$B$528,$I$1))+1,MIN(Helpers!$F$2,DAY(EOMONTH(INDEX(Plan!$B$9:$B$528,$I$1),1)))),"")))</f>
        <v>46336</v>
      </c>
      <c r="D65" s="23" t="str">
        <f aca="false">IF(OR($I$1=0,Helpers!$F$3=""),"",IF(AND(DATE(YEAR(INDEX(Plan!$B$9:$B$528,$I$1)),MONTH(INDEX(Plan!$B$9:$B$528,$I$1)),MIN(Helpers!$F$3,DAY(EOMONTH(INDEX(Plan!$B$9:$B$528,$I$1),0))))&gt;=INDEX(Plan!$B$9:$B$528,$I$1),DATE(YEAR(INDEX(Plan!$B$9:$B$528,$I$1)),MONTH(INDEX(Plan!$B$9:$B$528,$I$1)),MIN(Helpers!$F$3,DAY(EOMONTH(INDEX(Plan!$B$9:$B$528,$I$1),0))))&lt;INDEX(Plan!$C$9:$C$528,$I$1)),DATE(YEAR(INDEX(Plan!$B$9:$B$528,$I$1)),MONTH(INDEX(Plan!$B$9:$B$528,$I$1)),MIN(Helpers!$F$3,DAY(EOMONTH(INDEX(Plan!$B$9:$B$528,$I$1),0)))),IF(AND(DATE(YEAR(INDEX(Plan!$B$9:$B$528,$I$1)),MONTH(INDEX(Plan!$B$9:$B$528,$I$1))+1,MIN(Helpers!$F$3,DAY(EOMONTH(INDEX(Plan!$B$9:$B$528,$I$1),1))))&gt;=INDEX(Plan!$B$9:$B$528,$I$1),DATE(YEAR(INDEX(Plan!$B$9:$B$528,$I$1)),MONTH(INDEX(Plan!$B$9:$B$528,$I$1))+1,MIN(Helpers!$F$3,DAY(EOMONTH(INDEX(Plan!$B$9:$B$528,$I$1),1))))&lt;INDEX(Plan!$C$9:$C$528,$I$1)),DATE(YEAR(INDEX(Plan!$B$9:$B$528,$I$1)),MONTH(INDEX(Plan!$B$9:$B$528,$I$1))+1,MIN(Helpers!$F$3,DAY(EOMONTH(INDEX(Plan!$B$9:$B$528,$I$1),1)))),"")))</f>
        <v/>
      </c>
      <c r="E65" s="23" t="str">
        <f aca="false">IF(OR($I$1=0,Helpers!$F$4=""),"",IF(AND(DATE(YEAR(INDEX(Plan!$B$9:$B$528,$I$1)),MONTH(INDEX(Plan!$B$9:$B$528,$I$1)),MIN(Helpers!$F$4,DAY(EOMONTH(INDEX(Plan!$B$9:$B$528,$I$1),0))))&gt;=INDEX(Plan!$B$9:$B$528,$I$1),DATE(YEAR(INDEX(Plan!$B$9:$B$528,$I$1)),MONTH(INDEX(Plan!$B$9:$B$528,$I$1)),MIN(Helpers!$F$4,DAY(EOMONTH(INDEX(Plan!$B$9:$B$528,$I$1),0))))&lt;INDEX(Plan!$C$9:$C$528,$I$1)),DATE(YEAR(INDEX(Plan!$B$9:$B$528,$I$1)),MONTH(INDEX(Plan!$B$9:$B$528,$I$1)),MIN(Helpers!$F$4,DAY(EOMONTH(INDEX(Plan!$B$9:$B$528,$I$1),0)))),IF(AND(DATE(YEAR(INDEX(Plan!$B$9:$B$528,$I$1)),MONTH(INDEX(Plan!$B$9:$B$528,$I$1))+1,MIN(Helpers!$F$4,DAY(EOMONTH(INDEX(Plan!$B$9:$B$528,$I$1),1))))&gt;=INDEX(Plan!$B$9:$B$528,$I$1),DATE(YEAR(INDEX(Plan!$B$9:$B$528,$I$1)),MONTH(INDEX(Plan!$B$9:$B$528,$I$1))+1,MIN(Helpers!$F$4,DAY(EOMONTH(INDEX(Plan!$B$9:$B$528,$I$1),1))))&lt;INDEX(Plan!$C$9:$C$528,$I$1)),DATE(YEAR(INDEX(Plan!$B$9:$B$528,$I$1)),MONTH(INDEX(Plan!$B$9:$B$528,$I$1))+1,MIN(Helpers!$F$4,DAY(EOMONTH(INDEX(Plan!$B$9:$B$528,$I$1),1)))),"")))</f>
        <v/>
      </c>
      <c r="F65" s="23" t="str">
        <f aca="false">IF(OR($I$1=0,Helpers!$F$5=""),"",IF(AND(DATE(YEAR(INDEX(Plan!$B$9:$B$528,$I$1)),MONTH(INDEX(Plan!$B$9:$B$528,$I$1)),MIN(Helpers!$F$5,DAY(EOMONTH(INDEX(Plan!$B$9:$B$528,$I$1),0))))&gt;=INDEX(Plan!$B$9:$B$528,$I$1),DATE(YEAR(INDEX(Plan!$B$9:$B$528,$I$1)),MONTH(INDEX(Plan!$B$9:$B$528,$I$1)),MIN(Helpers!$F$5,DAY(EOMONTH(INDEX(Plan!$B$9:$B$528,$I$1),0))))&lt;INDEX(Plan!$C$9:$C$528,$I$1)),DATE(YEAR(INDEX(Plan!$B$9:$B$528,$I$1)),MONTH(INDEX(Plan!$B$9:$B$528,$I$1)),MIN(Helpers!$F$5,DAY(EOMONTH(INDEX(Plan!$B$9:$B$528,$I$1),0)))),IF(AND(DATE(YEAR(INDEX(Plan!$B$9:$B$528,$I$1)),MONTH(INDEX(Plan!$B$9:$B$528,$I$1))+1,MIN(Helpers!$F$5,DAY(EOMONTH(INDEX(Plan!$B$9:$B$528,$I$1),1))))&gt;=INDEX(Plan!$B$9:$B$528,$I$1),DATE(YEAR(INDEX(Plan!$B$9:$B$528,$I$1)),MONTH(INDEX(Plan!$B$9:$B$528,$I$1))+1,MIN(Helpers!$F$5,DAY(EOMONTH(INDEX(Plan!$B$9:$B$528,$I$1),1))))&lt;INDEX(Plan!$C$9:$C$528,$I$1)),DATE(YEAR(INDEX(Plan!$B$9:$B$528,$I$1)),MONTH(INDEX(Plan!$B$9:$B$528,$I$1))+1,MIN(Helpers!$F$5,DAY(EOMONTH(INDEX(Plan!$B$9:$B$528,$I$1),1)))),"")))</f>
        <v/>
      </c>
      <c r="G65" s="23" t="str">
        <f aca="false">IF(OR($I$1=0,Helpers!$F$6=""),"",IF(AND(DATE(YEAR(INDEX(Plan!$B$9:$B$528,$I$1)),MONTH(INDEX(Plan!$B$9:$B$528,$I$1)),MIN(Helpers!$F$6,DAY(EOMONTH(INDEX(Plan!$B$9:$B$528,$I$1),0))))&gt;=INDEX(Plan!$B$9:$B$528,$I$1),DATE(YEAR(INDEX(Plan!$B$9:$B$528,$I$1)),MONTH(INDEX(Plan!$B$9:$B$528,$I$1)),MIN(Helpers!$F$6,DAY(EOMONTH(INDEX(Plan!$B$9:$B$528,$I$1),0))))&lt;INDEX(Plan!$C$9:$C$528,$I$1)),DATE(YEAR(INDEX(Plan!$B$9:$B$528,$I$1)),MONTH(INDEX(Plan!$B$9:$B$528,$I$1)),MIN(Helpers!$F$6,DAY(EOMONTH(INDEX(Plan!$B$9:$B$528,$I$1),0)))),IF(AND(DATE(YEAR(INDEX(Plan!$B$9:$B$528,$I$1)),MONTH(INDEX(Plan!$B$9:$B$528,$I$1))+1,MIN(Helpers!$F$6,DAY(EOMONTH(INDEX(Plan!$B$9:$B$528,$I$1),1))))&gt;=INDEX(Plan!$B$9:$B$528,$I$1),DATE(YEAR(INDEX(Plan!$B$9:$B$528,$I$1)),MONTH(INDEX(Plan!$B$9:$B$528,$I$1))+1,MIN(Helpers!$F$6,DAY(EOMONTH(INDEX(Plan!$B$9:$B$528,$I$1),1))))&lt;INDEX(Plan!$C$9:$C$528,$I$1)),DATE(YEAR(INDEX(Plan!$B$9:$B$528,$I$1)),MONTH(INDEX(Plan!$B$9:$B$528,$I$1))+1,MIN(Helpers!$F$6,DAY(EOMONTH(INDEX(Plan!$B$9:$B$528,$I$1),1)))),"")))</f>
        <v/>
      </c>
      <c r="H65" s="23" t="str">
        <f aca="false">IF(OR($I$1=0,Helpers!$F$7=""),"",IF(AND(DATE(YEAR(INDEX(Plan!$B$9:$B$528,$I$1)),MONTH(INDEX(Plan!$B$9:$B$528,$I$1)),MIN(Helpers!$F$7,DAY(EOMONTH(INDEX(Plan!$B$9:$B$528,$I$1),0))))&gt;=INDEX(Plan!$B$9:$B$528,$I$1),DATE(YEAR(INDEX(Plan!$B$9:$B$528,$I$1)),MONTH(INDEX(Plan!$B$9:$B$528,$I$1)),MIN(Helpers!$F$7,DAY(EOMONTH(INDEX(Plan!$B$9:$B$528,$I$1),0))))&lt;INDEX(Plan!$C$9:$C$528,$I$1)),DATE(YEAR(INDEX(Plan!$B$9:$B$528,$I$1)),MONTH(INDEX(Plan!$B$9:$B$528,$I$1)),MIN(Helpers!$F$7,DAY(EOMONTH(INDEX(Plan!$B$9:$B$528,$I$1),0)))),IF(AND(DATE(YEAR(INDEX(Plan!$B$9:$B$528,$I$1)),MONTH(INDEX(Plan!$B$9:$B$528,$I$1))+1,MIN(Helpers!$F$7,DAY(EOMONTH(INDEX(Plan!$B$9:$B$528,$I$1),1))))&gt;=INDEX(Plan!$B$9:$B$528,$I$1),DATE(YEAR(INDEX(Plan!$B$9:$B$528,$I$1)),MONTH(INDEX(Plan!$B$9:$B$528,$I$1))+1,MIN(Helpers!$F$7,DAY(EOMONTH(INDEX(Plan!$B$9:$B$528,$I$1),1))))&lt;INDEX(Plan!$C$9:$C$528,$I$1)),DATE(YEAR(INDEX(Plan!$B$9:$B$528,$I$1)),MONTH(INDEX(Plan!$B$9:$B$528,$I$1))+1,MIN(Helpers!$F$7,DAY(EOMONTH(INDEX(Plan!$B$9:$B$528,$I$1),1)))),"")))</f>
        <v/>
      </c>
      <c r="I65" s="23" t="str">
        <f aca="false">IF(OR($I$1=0,Helpers!$F$8=""),"",IF(AND(DATE(YEAR(INDEX(Plan!$B$9:$B$528,$I$1)),MONTH(INDEX(Plan!$B$9:$B$528,$I$1)),MIN(Helpers!$F$8,DAY(EOMONTH(INDEX(Plan!$B$9:$B$528,$I$1),0))))&gt;=INDEX(Plan!$B$9:$B$528,$I$1),DATE(YEAR(INDEX(Plan!$B$9:$B$528,$I$1)),MONTH(INDEX(Plan!$B$9:$B$528,$I$1)),MIN(Helpers!$F$8,DAY(EOMONTH(INDEX(Plan!$B$9:$B$528,$I$1),0))))&lt;INDEX(Plan!$C$9:$C$528,$I$1)),DATE(YEAR(INDEX(Plan!$B$9:$B$528,$I$1)),MONTH(INDEX(Plan!$B$9:$B$528,$I$1)),MIN(Helpers!$F$8,DAY(EOMONTH(INDEX(Plan!$B$9:$B$528,$I$1),0)))),IF(AND(DATE(YEAR(INDEX(Plan!$B$9:$B$528,$I$1)),MONTH(INDEX(Plan!$B$9:$B$528,$I$1))+1,MIN(Helpers!$F$8,DAY(EOMONTH(INDEX(Plan!$B$9:$B$528,$I$1),1))))&gt;=INDEX(Plan!$B$9:$B$528,$I$1),DATE(YEAR(INDEX(Plan!$B$9:$B$528,$I$1)),MONTH(INDEX(Plan!$B$9:$B$528,$I$1))+1,MIN(Helpers!$F$8,DAY(EOMONTH(INDEX(Plan!$B$9:$B$528,$I$1),1))))&lt;INDEX(Plan!$C$9:$C$528,$I$1)),DATE(YEAR(INDEX(Plan!$B$9:$B$528,$I$1)),MONTH(INDEX(Plan!$B$9:$B$528,$I$1))+1,MIN(Helpers!$F$8,DAY(EOMONTH(INDEX(Plan!$B$9:$B$528,$I$1),1)))),"")))</f>
        <v/>
      </c>
      <c r="J65" s="23" t="str">
        <f aca="false">IF(OR($I$1=0,Helpers!$F$9=""),"",IF(AND(DATE(YEAR(INDEX(Plan!$B$9:$B$528,$I$1)),MONTH(INDEX(Plan!$B$9:$B$528,$I$1)),MIN(Helpers!$F$9,DAY(EOMONTH(INDEX(Plan!$B$9:$B$528,$I$1),0))))&gt;=INDEX(Plan!$B$9:$B$528,$I$1),DATE(YEAR(INDEX(Plan!$B$9:$B$528,$I$1)),MONTH(INDEX(Plan!$B$9:$B$528,$I$1)),MIN(Helpers!$F$9,DAY(EOMONTH(INDEX(Plan!$B$9:$B$528,$I$1),0))))&lt;INDEX(Plan!$C$9:$C$528,$I$1)),DATE(YEAR(INDEX(Plan!$B$9:$B$528,$I$1)),MONTH(INDEX(Plan!$B$9:$B$528,$I$1)),MIN(Helpers!$F$9,DAY(EOMONTH(INDEX(Plan!$B$9:$B$528,$I$1),0)))),IF(AND(DATE(YEAR(INDEX(Plan!$B$9:$B$528,$I$1)),MONTH(INDEX(Plan!$B$9:$B$528,$I$1))+1,MIN(Helpers!$F$9,DAY(EOMONTH(INDEX(Plan!$B$9:$B$528,$I$1),1))))&gt;=INDEX(Plan!$B$9:$B$528,$I$1),DATE(YEAR(INDEX(Plan!$B$9:$B$528,$I$1)),MONTH(INDEX(Plan!$B$9:$B$528,$I$1))+1,MIN(Helpers!$F$9,DAY(EOMONTH(INDEX(Plan!$B$9:$B$528,$I$1),1))))&lt;INDEX(Plan!$C$9:$C$528,$I$1)),DATE(YEAR(INDEX(Plan!$B$9:$B$528,$I$1)),MONTH(INDEX(Plan!$B$9:$B$528,$I$1))+1,MIN(Helpers!$F$9,DAY(EOMONTH(INDEX(Plan!$B$9:$B$528,$I$1),1)))),"")))</f>
        <v/>
      </c>
      <c r="K65" s="23" t="str">
        <f aca="false">IF(OR($I$1=0,Helpers!$F$10=""),"",IF(AND(DATE(YEAR(INDEX(Plan!$B$9:$B$528,$I$1)),MONTH(INDEX(Plan!$B$9:$B$528,$I$1)),MIN(Helpers!$F$10,DAY(EOMONTH(INDEX(Plan!$B$9:$B$528,$I$1),0))))&gt;=INDEX(Plan!$B$9:$B$528,$I$1),DATE(YEAR(INDEX(Plan!$B$9:$B$528,$I$1)),MONTH(INDEX(Plan!$B$9:$B$528,$I$1)),MIN(Helpers!$F$10,DAY(EOMONTH(INDEX(Plan!$B$9:$B$528,$I$1),0))))&lt;INDEX(Plan!$C$9:$C$528,$I$1)),DATE(YEAR(INDEX(Plan!$B$9:$B$528,$I$1)),MONTH(INDEX(Plan!$B$9:$B$528,$I$1)),MIN(Helpers!$F$10,DAY(EOMONTH(INDEX(Plan!$B$9:$B$528,$I$1),0)))),IF(AND(DATE(YEAR(INDEX(Plan!$B$9:$B$528,$I$1)),MONTH(INDEX(Plan!$B$9:$B$528,$I$1))+1,MIN(Helpers!$F$10,DAY(EOMONTH(INDEX(Plan!$B$9:$B$528,$I$1),1))))&gt;=INDEX(Plan!$B$9:$B$528,$I$1),DATE(YEAR(INDEX(Plan!$B$9:$B$528,$I$1)),MONTH(INDEX(Plan!$B$9:$B$528,$I$1))+1,MIN(Helpers!$F$10,DAY(EOMONTH(INDEX(Plan!$B$9:$B$528,$I$1),1))))&lt;INDEX(Plan!$C$9:$C$528,$I$1)),DATE(YEAR(INDEX(Plan!$B$9:$B$528,$I$1)),MONTH(INDEX(Plan!$B$9:$B$528,$I$1))+1,MIN(Helpers!$F$10,DAY(EOMONTH(INDEX(Plan!$B$9:$B$528,$I$1),1)))),"")))</f>
        <v/>
      </c>
      <c r="L65" s="23" t="str">
        <f aca="false">IF(OR($I$1=0,Helpers!$F$11=""),"",IF(AND(DATE(YEAR(INDEX(Plan!$B$9:$B$528,$I$1)),MONTH(INDEX(Plan!$B$9:$B$528,$I$1)),MIN(Helpers!$F$11,DAY(EOMONTH(INDEX(Plan!$B$9:$B$528,$I$1),0))))&gt;=INDEX(Plan!$B$9:$B$528,$I$1),DATE(YEAR(INDEX(Plan!$B$9:$B$528,$I$1)),MONTH(INDEX(Plan!$B$9:$B$528,$I$1)),MIN(Helpers!$F$11,DAY(EOMONTH(INDEX(Plan!$B$9:$B$528,$I$1),0))))&lt;INDEX(Plan!$C$9:$C$528,$I$1)),DATE(YEAR(INDEX(Plan!$B$9:$B$528,$I$1)),MONTH(INDEX(Plan!$B$9:$B$528,$I$1)),MIN(Helpers!$F$11,DAY(EOMONTH(INDEX(Plan!$B$9:$B$528,$I$1),0)))),IF(AND(DATE(YEAR(INDEX(Plan!$B$9:$B$528,$I$1)),MONTH(INDEX(Plan!$B$9:$B$528,$I$1))+1,MIN(Helpers!$F$11,DAY(EOMONTH(INDEX(Plan!$B$9:$B$528,$I$1),1))))&gt;=INDEX(Plan!$B$9:$B$528,$I$1),DATE(YEAR(INDEX(Plan!$B$9:$B$528,$I$1)),MONTH(INDEX(Plan!$B$9:$B$528,$I$1))+1,MIN(Helpers!$F$11,DAY(EOMONTH(INDEX(Plan!$B$9:$B$528,$I$1),1))))&lt;INDEX(Plan!$C$9:$C$528,$I$1)),DATE(YEAR(INDEX(Plan!$B$9:$B$528,$I$1)),MONTH(INDEX(Plan!$B$9:$B$528,$I$1))+1,MIN(Helpers!$F$11,DAY(EOMONTH(INDEX(Plan!$B$9:$B$528,$I$1),1)))),"")))</f>
        <v/>
      </c>
      <c r="M65" s="23" t="str">
        <f aca="false">IF(OR($I$1=0,Helpers!$F$12=""),"",IF(AND(DATE(YEAR(INDEX(Plan!$B$9:$B$528,$I$1)),MONTH(INDEX(Plan!$B$9:$B$528,$I$1)),MIN(Helpers!$F$12,DAY(EOMONTH(INDEX(Plan!$B$9:$B$528,$I$1),0))))&gt;=INDEX(Plan!$B$9:$B$528,$I$1),DATE(YEAR(INDEX(Plan!$B$9:$B$528,$I$1)),MONTH(INDEX(Plan!$B$9:$B$528,$I$1)),MIN(Helpers!$F$12,DAY(EOMONTH(INDEX(Plan!$B$9:$B$528,$I$1),0))))&lt;INDEX(Plan!$C$9:$C$528,$I$1)),DATE(YEAR(INDEX(Plan!$B$9:$B$528,$I$1)),MONTH(INDEX(Plan!$B$9:$B$528,$I$1)),MIN(Helpers!$F$12,DAY(EOMONTH(INDEX(Plan!$B$9:$B$528,$I$1),0)))),IF(AND(DATE(YEAR(INDEX(Plan!$B$9:$B$528,$I$1)),MONTH(INDEX(Plan!$B$9:$B$528,$I$1))+1,MIN(Helpers!$F$12,DAY(EOMONTH(INDEX(Plan!$B$9:$B$528,$I$1),1))))&gt;=INDEX(Plan!$B$9:$B$528,$I$1),DATE(YEAR(INDEX(Plan!$B$9:$B$528,$I$1)),MONTH(INDEX(Plan!$B$9:$B$528,$I$1))+1,MIN(Helpers!$F$12,DAY(EOMONTH(INDEX(Plan!$B$9:$B$528,$I$1),1))))&lt;INDEX(Plan!$C$9:$C$528,$I$1)),DATE(YEAR(INDEX(Plan!$B$9:$B$528,$I$1)),MONTH(INDEX(Plan!$B$9:$B$528,$I$1))+1,MIN(Helpers!$F$12,DAY(EOMONTH(INDEX(Plan!$B$9:$B$528,$I$1),1)))),"")))</f>
        <v/>
      </c>
      <c r="N65" s="23" t="str">
        <f aca="false">IF(OR($I$1=0,Helpers!$F$13=""),"",IF(AND(DATE(YEAR(INDEX(Plan!$B$9:$B$528,$I$1)),MONTH(INDEX(Plan!$B$9:$B$528,$I$1)),MIN(Helpers!$F$13,DAY(EOMONTH(INDEX(Plan!$B$9:$B$528,$I$1),0))))&gt;=INDEX(Plan!$B$9:$B$528,$I$1),DATE(YEAR(INDEX(Plan!$B$9:$B$528,$I$1)),MONTH(INDEX(Plan!$B$9:$B$528,$I$1)),MIN(Helpers!$F$13,DAY(EOMONTH(INDEX(Plan!$B$9:$B$528,$I$1),0))))&lt;INDEX(Plan!$C$9:$C$528,$I$1)),DATE(YEAR(INDEX(Plan!$B$9:$B$528,$I$1)),MONTH(INDEX(Plan!$B$9:$B$528,$I$1)),MIN(Helpers!$F$13,DAY(EOMONTH(INDEX(Plan!$B$9:$B$528,$I$1),0)))),IF(AND(DATE(YEAR(INDEX(Plan!$B$9:$B$528,$I$1)),MONTH(INDEX(Plan!$B$9:$B$528,$I$1))+1,MIN(Helpers!$F$13,DAY(EOMONTH(INDEX(Plan!$B$9:$B$528,$I$1),1))))&gt;=INDEX(Plan!$B$9:$B$528,$I$1),DATE(YEAR(INDEX(Plan!$B$9:$B$528,$I$1)),MONTH(INDEX(Plan!$B$9:$B$528,$I$1))+1,MIN(Helpers!$F$13,DAY(EOMONTH(INDEX(Plan!$B$9:$B$528,$I$1),1))))&lt;INDEX(Plan!$C$9:$C$528,$I$1)),DATE(YEAR(INDEX(Plan!$B$9:$B$528,$I$1)),MONTH(INDEX(Plan!$B$9:$B$528,$I$1))+1,MIN(Helpers!$F$13,DAY(EOMONTH(INDEX(Plan!$B$9:$B$528,$I$1),1)))),"")))</f>
        <v/>
      </c>
      <c r="O65" s="23" t="str">
        <f aca="false">IF(OR($I$1=0,Helpers!$F$14=""),"",IF(AND(DATE(YEAR(INDEX(Plan!$B$9:$B$528,$I$1)),MONTH(INDEX(Plan!$B$9:$B$528,$I$1)),MIN(Helpers!$F$14,DAY(EOMONTH(INDEX(Plan!$B$9:$B$528,$I$1),0))))&gt;=INDEX(Plan!$B$9:$B$528,$I$1),DATE(YEAR(INDEX(Plan!$B$9:$B$528,$I$1)),MONTH(INDEX(Plan!$B$9:$B$528,$I$1)),MIN(Helpers!$F$14,DAY(EOMONTH(INDEX(Plan!$B$9:$B$528,$I$1),0))))&lt;INDEX(Plan!$C$9:$C$528,$I$1)),DATE(YEAR(INDEX(Plan!$B$9:$B$528,$I$1)),MONTH(INDEX(Plan!$B$9:$B$528,$I$1)),MIN(Helpers!$F$14,DAY(EOMONTH(INDEX(Plan!$B$9:$B$528,$I$1),0)))),IF(AND(DATE(YEAR(INDEX(Plan!$B$9:$B$528,$I$1)),MONTH(INDEX(Plan!$B$9:$B$528,$I$1))+1,MIN(Helpers!$F$14,DAY(EOMONTH(INDEX(Plan!$B$9:$B$528,$I$1),1))))&gt;=INDEX(Plan!$B$9:$B$528,$I$1),DATE(YEAR(INDEX(Plan!$B$9:$B$528,$I$1)),MONTH(INDEX(Plan!$B$9:$B$528,$I$1))+1,MIN(Helpers!$F$14,DAY(EOMONTH(INDEX(Plan!$B$9:$B$528,$I$1),1))))&lt;INDEX(Plan!$C$9:$C$528,$I$1)),DATE(YEAR(INDEX(Plan!$B$9:$B$528,$I$1)),MONTH(INDEX(Plan!$B$9:$B$528,$I$1))+1,MIN(Helpers!$F$14,DAY(EOMONTH(INDEX(Plan!$B$9:$B$528,$I$1),1)))),"")))</f>
        <v/>
      </c>
      <c r="P65" s="23" t="str">
        <f aca="false">IF(OR($I$1=0,Helpers!$F$15=""),"",IF(AND(DATE(YEAR(INDEX(Plan!$B$9:$B$528,$I$1)),MONTH(INDEX(Plan!$B$9:$B$528,$I$1)),MIN(Helpers!$F$15,DAY(EOMONTH(INDEX(Plan!$B$9:$B$528,$I$1),0))))&gt;=INDEX(Plan!$B$9:$B$528,$I$1),DATE(YEAR(INDEX(Plan!$B$9:$B$528,$I$1)),MONTH(INDEX(Plan!$B$9:$B$528,$I$1)),MIN(Helpers!$F$15,DAY(EOMONTH(INDEX(Plan!$B$9:$B$528,$I$1),0))))&lt;INDEX(Plan!$C$9:$C$528,$I$1)),DATE(YEAR(INDEX(Plan!$B$9:$B$528,$I$1)),MONTH(INDEX(Plan!$B$9:$B$528,$I$1)),MIN(Helpers!$F$15,DAY(EOMONTH(INDEX(Plan!$B$9:$B$528,$I$1),0)))),IF(AND(DATE(YEAR(INDEX(Plan!$B$9:$B$528,$I$1)),MONTH(INDEX(Plan!$B$9:$B$528,$I$1))+1,MIN(Helpers!$F$15,DAY(EOMONTH(INDEX(Plan!$B$9:$B$528,$I$1),1))))&gt;=INDEX(Plan!$B$9:$B$528,$I$1),DATE(YEAR(INDEX(Plan!$B$9:$B$528,$I$1)),MONTH(INDEX(Plan!$B$9:$B$528,$I$1))+1,MIN(Helpers!$F$15,DAY(EOMONTH(INDEX(Plan!$B$9:$B$528,$I$1),1))))&lt;INDEX(Plan!$C$9:$C$528,$I$1)),DATE(YEAR(INDEX(Plan!$B$9:$B$528,$I$1)),MONTH(INDEX(Plan!$B$9:$B$528,$I$1))+1,MIN(Helpers!$F$15,DAY(EOMONTH(INDEX(Plan!$B$9:$B$528,$I$1),1)))),"")))</f>
        <v/>
      </c>
      <c r="Q65" s="23" t="str">
        <f aca="false">IF(OR($I$1=0,Helpers!$F$16=""),"",IF(AND(DATE(YEAR(INDEX(Plan!$B$9:$B$528,$I$1)),MONTH(INDEX(Plan!$B$9:$B$528,$I$1)),MIN(Helpers!$F$16,DAY(EOMONTH(INDEX(Plan!$B$9:$B$528,$I$1),0))))&gt;=INDEX(Plan!$B$9:$B$528,$I$1),DATE(YEAR(INDEX(Plan!$B$9:$B$528,$I$1)),MONTH(INDEX(Plan!$B$9:$B$528,$I$1)),MIN(Helpers!$F$16,DAY(EOMONTH(INDEX(Plan!$B$9:$B$528,$I$1),0))))&lt;INDEX(Plan!$C$9:$C$528,$I$1)),DATE(YEAR(INDEX(Plan!$B$9:$B$528,$I$1)),MONTH(INDEX(Plan!$B$9:$B$528,$I$1)),MIN(Helpers!$F$16,DAY(EOMONTH(INDEX(Plan!$B$9:$B$528,$I$1),0)))),IF(AND(DATE(YEAR(INDEX(Plan!$B$9:$B$528,$I$1)),MONTH(INDEX(Plan!$B$9:$B$528,$I$1))+1,MIN(Helpers!$F$16,DAY(EOMONTH(INDEX(Plan!$B$9:$B$528,$I$1),1))))&gt;=INDEX(Plan!$B$9:$B$528,$I$1),DATE(YEAR(INDEX(Plan!$B$9:$B$528,$I$1)),MONTH(INDEX(Plan!$B$9:$B$528,$I$1))+1,MIN(Helpers!$F$16,DAY(EOMONTH(INDEX(Plan!$B$9:$B$528,$I$1),1))))&lt;INDEX(Plan!$C$9:$C$528,$I$1)),DATE(YEAR(INDEX(Plan!$B$9:$B$528,$I$1)),MONTH(INDEX(Plan!$B$9:$B$528,$I$1))+1,MIN(Helpers!$F$16,DAY(EOMONTH(INDEX(Plan!$B$9:$B$528,$I$1),1)))),"")))</f>
        <v/>
      </c>
      <c r="R65" s="23" t="str">
        <f aca="false">IF(OR($I$1=0,Helpers!$F$17=""),"",IF(AND(DATE(YEAR(INDEX(Plan!$B$9:$B$528,$I$1)),MONTH(INDEX(Plan!$B$9:$B$528,$I$1)),MIN(Helpers!$F$17,DAY(EOMONTH(INDEX(Plan!$B$9:$B$528,$I$1),0))))&gt;=INDEX(Plan!$B$9:$B$528,$I$1),DATE(YEAR(INDEX(Plan!$B$9:$B$528,$I$1)),MONTH(INDEX(Plan!$B$9:$B$528,$I$1)),MIN(Helpers!$F$17,DAY(EOMONTH(INDEX(Plan!$B$9:$B$528,$I$1),0))))&lt;INDEX(Plan!$C$9:$C$528,$I$1)),DATE(YEAR(INDEX(Plan!$B$9:$B$528,$I$1)),MONTH(INDEX(Plan!$B$9:$B$528,$I$1)),MIN(Helpers!$F$17,DAY(EOMONTH(INDEX(Plan!$B$9:$B$528,$I$1),0)))),IF(AND(DATE(YEAR(INDEX(Plan!$B$9:$B$528,$I$1)),MONTH(INDEX(Plan!$B$9:$B$528,$I$1))+1,MIN(Helpers!$F$17,DAY(EOMONTH(INDEX(Plan!$B$9:$B$528,$I$1),1))))&gt;=INDEX(Plan!$B$9:$B$528,$I$1),DATE(YEAR(INDEX(Plan!$B$9:$B$528,$I$1)),MONTH(INDEX(Plan!$B$9:$B$528,$I$1))+1,MIN(Helpers!$F$17,DAY(EOMONTH(INDEX(Plan!$B$9:$B$528,$I$1),1))))&lt;INDEX(Plan!$C$9:$C$528,$I$1)),DATE(YEAR(INDEX(Plan!$B$9:$B$528,$I$1)),MONTH(INDEX(Plan!$B$9:$B$528,$I$1))+1,MIN(Helpers!$F$17,DAY(EOMONTH(INDEX(Plan!$B$9:$B$528,$I$1),1)))),"")))</f>
        <v/>
      </c>
      <c r="S65" s="23" t="str">
        <f aca="false">IF(OR($I$1=0,Helpers!$F$18=""),"",IF(AND(DATE(YEAR(INDEX(Plan!$B$9:$B$528,$I$1)),MONTH(INDEX(Plan!$B$9:$B$528,$I$1)),MIN(Helpers!$F$18,DAY(EOMONTH(INDEX(Plan!$B$9:$B$528,$I$1),0))))&gt;=INDEX(Plan!$B$9:$B$528,$I$1),DATE(YEAR(INDEX(Plan!$B$9:$B$528,$I$1)),MONTH(INDEX(Plan!$B$9:$B$528,$I$1)),MIN(Helpers!$F$18,DAY(EOMONTH(INDEX(Plan!$B$9:$B$528,$I$1),0))))&lt;INDEX(Plan!$C$9:$C$528,$I$1)),DATE(YEAR(INDEX(Plan!$B$9:$B$528,$I$1)),MONTH(INDEX(Plan!$B$9:$B$528,$I$1)),MIN(Helpers!$F$18,DAY(EOMONTH(INDEX(Plan!$B$9:$B$528,$I$1),0)))),IF(AND(DATE(YEAR(INDEX(Plan!$B$9:$B$528,$I$1)),MONTH(INDEX(Plan!$B$9:$B$528,$I$1))+1,MIN(Helpers!$F$18,DAY(EOMONTH(INDEX(Plan!$B$9:$B$528,$I$1),1))))&gt;=INDEX(Plan!$B$9:$B$528,$I$1),DATE(YEAR(INDEX(Plan!$B$9:$B$528,$I$1)),MONTH(INDEX(Plan!$B$9:$B$528,$I$1))+1,MIN(Helpers!$F$18,DAY(EOMONTH(INDEX(Plan!$B$9:$B$528,$I$1),1))))&lt;INDEX(Plan!$C$9:$C$528,$I$1)),DATE(YEAR(INDEX(Plan!$B$9:$B$528,$I$1)),MONTH(INDEX(Plan!$B$9:$B$528,$I$1))+1,MIN(Helpers!$F$18,DAY(EOMONTH(INDEX(Plan!$B$9:$B$528,$I$1),1)))),"")))</f>
        <v/>
      </c>
      <c r="T65" s="23" t="str">
        <f aca="false">IF(OR($I$1=0,Helpers!$F$19=""),"",IF(AND(DATE(YEAR(INDEX(Plan!$B$9:$B$528,$I$1)),MONTH(INDEX(Plan!$B$9:$B$528,$I$1)),MIN(Helpers!$F$19,DAY(EOMONTH(INDEX(Plan!$B$9:$B$528,$I$1),0))))&gt;=INDEX(Plan!$B$9:$B$528,$I$1),DATE(YEAR(INDEX(Plan!$B$9:$B$528,$I$1)),MONTH(INDEX(Plan!$B$9:$B$528,$I$1)),MIN(Helpers!$F$19,DAY(EOMONTH(INDEX(Plan!$B$9:$B$528,$I$1),0))))&lt;INDEX(Plan!$C$9:$C$528,$I$1)),DATE(YEAR(INDEX(Plan!$B$9:$B$528,$I$1)),MONTH(INDEX(Plan!$B$9:$B$528,$I$1)),MIN(Helpers!$F$19,DAY(EOMONTH(INDEX(Plan!$B$9:$B$528,$I$1),0)))),IF(AND(DATE(YEAR(INDEX(Plan!$B$9:$B$528,$I$1)),MONTH(INDEX(Plan!$B$9:$B$528,$I$1))+1,MIN(Helpers!$F$19,DAY(EOMONTH(INDEX(Plan!$B$9:$B$528,$I$1),1))))&gt;=INDEX(Plan!$B$9:$B$528,$I$1),DATE(YEAR(INDEX(Plan!$B$9:$B$528,$I$1)),MONTH(INDEX(Plan!$B$9:$B$528,$I$1))+1,MIN(Helpers!$F$19,DAY(EOMONTH(INDEX(Plan!$B$9:$B$528,$I$1),1))))&lt;INDEX(Plan!$C$9:$C$528,$I$1)),DATE(YEAR(INDEX(Plan!$B$9:$B$528,$I$1)),MONTH(INDEX(Plan!$B$9:$B$528,$I$1))+1,MIN(Helpers!$F$19,DAY(EOMONTH(INDEX(Plan!$B$9:$B$528,$I$1),1)))),"")))</f>
        <v/>
      </c>
      <c r="U65" s="23" t="str">
        <f aca="false">IF(OR($I$1=0,Helpers!$F$20=""),"",IF(AND(DATE(YEAR(INDEX(Plan!$B$9:$B$528,$I$1)),MONTH(INDEX(Plan!$B$9:$B$528,$I$1)),MIN(Helpers!$F$20,DAY(EOMONTH(INDEX(Plan!$B$9:$B$528,$I$1),0))))&gt;=INDEX(Plan!$B$9:$B$528,$I$1),DATE(YEAR(INDEX(Plan!$B$9:$B$528,$I$1)),MONTH(INDEX(Plan!$B$9:$B$528,$I$1)),MIN(Helpers!$F$20,DAY(EOMONTH(INDEX(Plan!$B$9:$B$528,$I$1),0))))&lt;INDEX(Plan!$C$9:$C$528,$I$1)),DATE(YEAR(INDEX(Plan!$B$9:$B$528,$I$1)),MONTH(INDEX(Plan!$B$9:$B$528,$I$1)),MIN(Helpers!$F$20,DAY(EOMONTH(INDEX(Plan!$B$9:$B$528,$I$1),0)))),IF(AND(DATE(YEAR(INDEX(Plan!$B$9:$B$528,$I$1)),MONTH(INDEX(Plan!$B$9:$B$528,$I$1))+1,MIN(Helpers!$F$20,DAY(EOMONTH(INDEX(Plan!$B$9:$B$528,$I$1),1))))&gt;=INDEX(Plan!$B$9:$B$528,$I$1),DATE(YEAR(INDEX(Plan!$B$9:$B$528,$I$1)),MONTH(INDEX(Plan!$B$9:$B$528,$I$1))+1,MIN(Helpers!$F$20,DAY(EOMONTH(INDEX(Plan!$B$9:$B$528,$I$1),1))))&lt;INDEX(Plan!$C$9:$C$528,$I$1)),DATE(YEAR(INDEX(Plan!$B$9:$B$528,$I$1)),MONTH(INDEX(Plan!$B$9:$B$528,$I$1))+1,MIN(Helpers!$F$20,DAY(EOMONTH(INDEX(Plan!$B$9:$B$528,$I$1),1)))),"")))</f>
        <v/>
      </c>
      <c r="V65" s="23" t="str">
        <f aca="false">IF(OR($I$1=0,Helpers!$F$21=""),"",IF(AND(DATE(YEAR(INDEX(Plan!$B$9:$B$528,$I$1)),MONTH(INDEX(Plan!$B$9:$B$528,$I$1)),MIN(Helpers!$F$21,DAY(EOMONTH(INDEX(Plan!$B$9:$B$528,$I$1),0))))&gt;=INDEX(Plan!$B$9:$B$528,$I$1),DATE(YEAR(INDEX(Plan!$B$9:$B$528,$I$1)),MONTH(INDEX(Plan!$B$9:$B$528,$I$1)),MIN(Helpers!$F$21,DAY(EOMONTH(INDEX(Plan!$B$9:$B$528,$I$1),0))))&lt;INDEX(Plan!$C$9:$C$528,$I$1)),DATE(YEAR(INDEX(Plan!$B$9:$B$528,$I$1)),MONTH(INDEX(Plan!$B$9:$B$528,$I$1)),MIN(Helpers!$F$21,DAY(EOMONTH(INDEX(Plan!$B$9:$B$528,$I$1),0)))),IF(AND(DATE(YEAR(INDEX(Plan!$B$9:$B$528,$I$1)),MONTH(INDEX(Plan!$B$9:$B$528,$I$1))+1,MIN(Helpers!$F$21,DAY(EOMONTH(INDEX(Plan!$B$9:$B$528,$I$1),1))))&gt;=INDEX(Plan!$B$9:$B$528,$I$1),DATE(YEAR(INDEX(Plan!$B$9:$B$528,$I$1)),MONTH(INDEX(Plan!$B$9:$B$528,$I$1))+1,MIN(Helpers!$F$21,DAY(EOMONTH(INDEX(Plan!$B$9:$B$528,$I$1),1))))&lt;INDEX(Plan!$C$9:$C$528,$I$1)),DATE(YEAR(INDEX(Plan!$B$9:$B$528,$I$1)),MONTH(INDEX(Plan!$B$9:$B$528,$I$1))+1,MIN(Helpers!$F$21,DAY(EOMONTH(INDEX(Plan!$B$9:$B$528,$I$1),1)))),"")))</f>
        <v/>
      </c>
      <c r="W65" s="23" t="str">
        <f aca="false">IF(OR($I$1=0,Helpers!$F$22=""),"",IF(AND(DATE(YEAR(INDEX(Plan!$B$9:$B$528,$I$1)),MONTH(INDEX(Plan!$B$9:$B$528,$I$1)),MIN(Helpers!$F$22,DAY(EOMONTH(INDEX(Plan!$B$9:$B$528,$I$1),0))))&gt;=INDEX(Plan!$B$9:$B$528,$I$1),DATE(YEAR(INDEX(Plan!$B$9:$B$528,$I$1)),MONTH(INDEX(Plan!$B$9:$B$528,$I$1)),MIN(Helpers!$F$22,DAY(EOMONTH(INDEX(Plan!$B$9:$B$528,$I$1),0))))&lt;INDEX(Plan!$C$9:$C$528,$I$1)),DATE(YEAR(INDEX(Plan!$B$9:$B$528,$I$1)),MONTH(INDEX(Plan!$B$9:$B$528,$I$1)),MIN(Helpers!$F$22,DAY(EOMONTH(INDEX(Plan!$B$9:$B$528,$I$1),0)))),IF(AND(DATE(YEAR(INDEX(Plan!$B$9:$B$528,$I$1)),MONTH(INDEX(Plan!$B$9:$B$528,$I$1))+1,MIN(Helpers!$F$22,DAY(EOMONTH(INDEX(Plan!$B$9:$B$528,$I$1),1))))&gt;=INDEX(Plan!$B$9:$B$528,$I$1),DATE(YEAR(INDEX(Plan!$B$9:$B$528,$I$1)),MONTH(INDEX(Plan!$B$9:$B$528,$I$1))+1,MIN(Helpers!$F$22,DAY(EOMONTH(INDEX(Plan!$B$9:$B$528,$I$1),1))))&lt;INDEX(Plan!$C$9:$C$528,$I$1)),DATE(YEAR(INDEX(Plan!$B$9:$B$528,$I$1)),MONTH(INDEX(Plan!$B$9:$B$528,$I$1))+1,MIN(Helpers!$F$22,DAY(EOMONTH(INDEX(Plan!$B$9:$B$528,$I$1),1)))),"")))</f>
        <v/>
      </c>
      <c r="X65" s="23" t="str">
        <f aca="false">IF(OR($I$1=0,Helpers!$F$23=""),"",IF(AND(DATE(YEAR(INDEX(Plan!$B$9:$B$528,$I$1)),MONTH(INDEX(Plan!$B$9:$B$528,$I$1)),MIN(Helpers!$F$23,DAY(EOMONTH(INDEX(Plan!$B$9:$B$528,$I$1),0))))&gt;=INDEX(Plan!$B$9:$B$528,$I$1),DATE(YEAR(INDEX(Plan!$B$9:$B$528,$I$1)),MONTH(INDEX(Plan!$B$9:$B$528,$I$1)),MIN(Helpers!$F$23,DAY(EOMONTH(INDEX(Plan!$B$9:$B$528,$I$1),0))))&lt;INDEX(Plan!$C$9:$C$528,$I$1)),DATE(YEAR(INDEX(Plan!$B$9:$B$528,$I$1)),MONTH(INDEX(Plan!$B$9:$B$528,$I$1)),MIN(Helpers!$F$23,DAY(EOMONTH(INDEX(Plan!$B$9:$B$528,$I$1),0)))),IF(AND(DATE(YEAR(INDEX(Plan!$B$9:$B$528,$I$1)),MONTH(INDEX(Plan!$B$9:$B$528,$I$1))+1,MIN(Helpers!$F$23,DAY(EOMONTH(INDEX(Plan!$B$9:$B$528,$I$1),1))))&gt;=INDEX(Plan!$B$9:$B$528,$I$1),DATE(YEAR(INDEX(Plan!$B$9:$B$528,$I$1)),MONTH(INDEX(Plan!$B$9:$B$528,$I$1))+1,MIN(Helpers!$F$23,DAY(EOMONTH(INDEX(Plan!$B$9:$B$528,$I$1),1))))&lt;INDEX(Plan!$C$9:$C$528,$I$1)),DATE(YEAR(INDEX(Plan!$B$9:$B$528,$I$1)),MONTH(INDEX(Plan!$B$9:$B$528,$I$1))+1,MIN(Helpers!$F$23,DAY(EOMONTH(INDEX(Plan!$B$9:$B$528,$I$1),1)))),"")))</f>
        <v/>
      </c>
      <c r="Y65" s="23" t="str">
        <f aca="false">IF(OR($I$1=0,Helpers!$F$24=""),"",IF(AND(DATE(YEAR(INDEX(Plan!$B$9:$B$528,$I$1)),MONTH(INDEX(Plan!$B$9:$B$528,$I$1)),MIN(Helpers!$F$24,DAY(EOMONTH(INDEX(Plan!$B$9:$B$528,$I$1),0))))&gt;=INDEX(Plan!$B$9:$B$528,$I$1),DATE(YEAR(INDEX(Plan!$B$9:$B$528,$I$1)),MONTH(INDEX(Plan!$B$9:$B$528,$I$1)),MIN(Helpers!$F$24,DAY(EOMONTH(INDEX(Plan!$B$9:$B$528,$I$1),0))))&lt;INDEX(Plan!$C$9:$C$528,$I$1)),DATE(YEAR(INDEX(Plan!$B$9:$B$528,$I$1)),MONTH(INDEX(Plan!$B$9:$B$528,$I$1)),MIN(Helpers!$F$24,DAY(EOMONTH(INDEX(Plan!$B$9:$B$528,$I$1),0)))),IF(AND(DATE(YEAR(INDEX(Plan!$B$9:$B$528,$I$1)),MONTH(INDEX(Plan!$B$9:$B$528,$I$1))+1,MIN(Helpers!$F$24,DAY(EOMONTH(INDEX(Plan!$B$9:$B$528,$I$1),1))))&gt;=INDEX(Plan!$B$9:$B$528,$I$1),DATE(YEAR(INDEX(Plan!$B$9:$B$528,$I$1)),MONTH(INDEX(Plan!$B$9:$B$528,$I$1))+1,MIN(Helpers!$F$24,DAY(EOMONTH(INDEX(Plan!$B$9:$B$528,$I$1),1))))&lt;INDEX(Plan!$C$9:$C$528,$I$1)),DATE(YEAR(INDEX(Plan!$B$9:$B$528,$I$1)),MONTH(INDEX(Plan!$B$9:$B$528,$I$1))+1,MIN(Helpers!$F$24,DAY(EOMONTH(INDEX(Plan!$B$9:$B$528,$I$1),1)))),"")))</f>
        <v/>
      </c>
      <c r="Z65" s="23" t="str">
        <f aca="false">IF(OR($I$1=0,Helpers!$F$25=""),"",IF(AND(DATE(YEAR(INDEX(Plan!$B$9:$B$528,$I$1)),MONTH(INDEX(Plan!$B$9:$B$528,$I$1)),MIN(Helpers!$F$25,DAY(EOMONTH(INDEX(Plan!$B$9:$B$528,$I$1),0))))&gt;=INDEX(Plan!$B$9:$B$528,$I$1),DATE(YEAR(INDEX(Plan!$B$9:$B$528,$I$1)),MONTH(INDEX(Plan!$B$9:$B$528,$I$1)),MIN(Helpers!$F$25,DAY(EOMONTH(INDEX(Plan!$B$9:$B$528,$I$1),0))))&lt;INDEX(Plan!$C$9:$C$528,$I$1)),DATE(YEAR(INDEX(Plan!$B$9:$B$528,$I$1)),MONTH(INDEX(Plan!$B$9:$B$528,$I$1)),MIN(Helpers!$F$25,DAY(EOMONTH(INDEX(Plan!$B$9:$B$528,$I$1),0)))),IF(AND(DATE(YEAR(INDEX(Plan!$B$9:$B$528,$I$1)),MONTH(INDEX(Plan!$B$9:$B$528,$I$1))+1,MIN(Helpers!$F$25,DAY(EOMONTH(INDEX(Plan!$B$9:$B$528,$I$1),1))))&gt;=INDEX(Plan!$B$9:$B$528,$I$1),DATE(YEAR(INDEX(Plan!$B$9:$B$528,$I$1)),MONTH(INDEX(Plan!$B$9:$B$528,$I$1))+1,MIN(Helpers!$F$25,DAY(EOMONTH(INDEX(Plan!$B$9:$B$528,$I$1),1))))&lt;INDEX(Plan!$C$9:$C$528,$I$1)),DATE(YEAR(INDEX(Plan!$B$9:$B$528,$I$1)),MONTH(INDEX(Plan!$B$9:$B$528,$I$1))+1,MIN(Helpers!$F$25,DAY(EOMONTH(INDEX(Plan!$B$9:$B$528,$I$1),1)))),"")))</f>
        <v/>
      </c>
      <c r="AA65" s="23" t="str">
        <f aca="false">IF(OR($I$1=0,Helpers!$F$26=""),"",IF(AND(DATE(YEAR(INDEX(Plan!$B$9:$B$528,$I$1)),MONTH(INDEX(Plan!$B$9:$B$528,$I$1)),MIN(Helpers!$F$26,DAY(EOMONTH(INDEX(Plan!$B$9:$B$528,$I$1),0))))&gt;=INDEX(Plan!$B$9:$B$528,$I$1),DATE(YEAR(INDEX(Plan!$B$9:$B$528,$I$1)),MONTH(INDEX(Plan!$B$9:$B$528,$I$1)),MIN(Helpers!$F$26,DAY(EOMONTH(INDEX(Plan!$B$9:$B$528,$I$1),0))))&lt;INDEX(Plan!$C$9:$C$528,$I$1)),DATE(YEAR(INDEX(Plan!$B$9:$B$528,$I$1)),MONTH(INDEX(Plan!$B$9:$B$528,$I$1)),MIN(Helpers!$F$26,DAY(EOMONTH(INDEX(Plan!$B$9:$B$528,$I$1),0)))),IF(AND(DATE(YEAR(INDEX(Plan!$B$9:$B$528,$I$1)),MONTH(INDEX(Plan!$B$9:$B$528,$I$1))+1,MIN(Helpers!$F$26,DAY(EOMONTH(INDEX(Plan!$B$9:$B$528,$I$1),1))))&gt;=INDEX(Plan!$B$9:$B$528,$I$1),DATE(YEAR(INDEX(Plan!$B$9:$B$528,$I$1)),MONTH(INDEX(Plan!$B$9:$B$528,$I$1))+1,MIN(Helpers!$F$26,DAY(EOMONTH(INDEX(Plan!$B$9:$B$528,$I$1),1))))&lt;INDEX(Plan!$C$9:$C$528,$I$1)),DATE(YEAR(INDEX(Plan!$B$9:$B$528,$I$1)),MONTH(INDEX(Plan!$B$9:$B$528,$I$1))+1,MIN(Helpers!$F$26,DAY(EOMONTH(INDEX(Plan!$B$9:$B$528,$I$1),1)))),"")))</f>
        <v/>
      </c>
      <c r="AB65" s="23" t="str">
        <f aca="false">IF(OR($I$1=0,Helpers!$F$27=""),"",IF(AND(DATE(YEAR(INDEX(Plan!$B$9:$B$528,$I$1)),MONTH(INDEX(Plan!$B$9:$B$528,$I$1)),MIN(Helpers!$F$27,DAY(EOMONTH(INDEX(Plan!$B$9:$B$528,$I$1),0))))&gt;=INDEX(Plan!$B$9:$B$528,$I$1),DATE(YEAR(INDEX(Plan!$B$9:$B$528,$I$1)),MONTH(INDEX(Plan!$B$9:$B$528,$I$1)),MIN(Helpers!$F$27,DAY(EOMONTH(INDEX(Plan!$B$9:$B$528,$I$1),0))))&lt;INDEX(Plan!$C$9:$C$528,$I$1)),DATE(YEAR(INDEX(Plan!$B$9:$B$528,$I$1)),MONTH(INDEX(Plan!$B$9:$B$528,$I$1)),MIN(Helpers!$F$27,DAY(EOMONTH(INDEX(Plan!$B$9:$B$528,$I$1),0)))),IF(AND(DATE(YEAR(INDEX(Plan!$B$9:$B$528,$I$1)),MONTH(INDEX(Plan!$B$9:$B$528,$I$1))+1,MIN(Helpers!$F$27,DAY(EOMONTH(INDEX(Plan!$B$9:$B$528,$I$1),1))))&gt;=INDEX(Plan!$B$9:$B$528,$I$1),DATE(YEAR(INDEX(Plan!$B$9:$B$528,$I$1)),MONTH(INDEX(Plan!$B$9:$B$528,$I$1))+1,MIN(Helpers!$F$27,DAY(EOMONTH(INDEX(Plan!$B$9:$B$528,$I$1),1))))&lt;INDEX(Plan!$C$9:$C$528,$I$1)),DATE(YEAR(INDEX(Plan!$B$9:$B$528,$I$1)),MONTH(INDEX(Plan!$B$9:$B$528,$I$1))+1,MIN(Helpers!$F$27,DAY(EOMONTH(INDEX(Plan!$B$9:$B$528,$I$1),1)))),"")))</f>
        <v/>
      </c>
      <c r="AC65" s="23" t="str">
        <f aca="false">IF(OR($I$1=0,Helpers!$F$28=""),"",IF(AND(DATE(YEAR(INDEX(Plan!$B$9:$B$528,$I$1)),MONTH(INDEX(Plan!$B$9:$B$528,$I$1)),MIN(Helpers!$F$28,DAY(EOMONTH(INDEX(Plan!$B$9:$B$528,$I$1),0))))&gt;=INDEX(Plan!$B$9:$B$528,$I$1),DATE(YEAR(INDEX(Plan!$B$9:$B$528,$I$1)),MONTH(INDEX(Plan!$B$9:$B$528,$I$1)),MIN(Helpers!$F$28,DAY(EOMONTH(INDEX(Plan!$B$9:$B$528,$I$1),0))))&lt;INDEX(Plan!$C$9:$C$528,$I$1)),DATE(YEAR(INDEX(Plan!$B$9:$B$528,$I$1)),MONTH(INDEX(Plan!$B$9:$B$528,$I$1)),MIN(Helpers!$F$28,DAY(EOMONTH(INDEX(Plan!$B$9:$B$528,$I$1),0)))),IF(AND(DATE(YEAR(INDEX(Plan!$B$9:$B$528,$I$1)),MONTH(INDEX(Plan!$B$9:$B$528,$I$1))+1,MIN(Helpers!$F$28,DAY(EOMONTH(INDEX(Plan!$B$9:$B$528,$I$1),1))))&gt;=INDEX(Plan!$B$9:$B$528,$I$1),DATE(YEAR(INDEX(Plan!$B$9:$B$528,$I$1)),MONTH(INDEX(Plan!$B$9:$B$528,$I$1))+1,MIN(Helpers!$F$28,DAY(EOMONTH(INDEX(Plan!$B$9:$B$528,$I$1),1))))&lt;INDEX(Plan!$C$9:$C$528,$I$1)),DATE(YEAR(INDEX(Plan!$B$9:$B$528,$I$1)),MONTH(INDEX(Plan!$B$9:$B$528,$I$1))+1,MIN(Helpers!$F$28,DAY(EOMONTH(INDEX(Plan!$B$9:$B$528,$I$1),1)))),"")))</f>
        <v/>
      </c>
      <c r="AD65" s="23" t="str">
        <f aca="false">IF(OR($I$1=0,Helpers!$F$29=""),"",IF(AND(DATE(YEAR(INDEX(Plan!$B$9:$B$528,$I$1)),MONTH(INDEX(Plan!$B$9:$B$528,$I$1)),MIN(Helpers!$F$29,DAY(EOMONTH(INDEX(Plan!$B$9:$B$528,$I$1),0))))&gt;=INDEX(Plan!$B$9:$B$528,$I$1),DATE(YEAR(INDEX(Plan!$B$9:$B$528,$I$1)),MONTH(INDEX(Plan!$B$9:$B$528,$I$1)),MIN(Helpers!$F$29,DAY(EOMONTH(INDEX(Plan!$B$9:$B$528,$I$1),0))))&lt;INDEX(Plan!$C$9:$C$528,$I$1)),DATE(YEAR(INDEX(Plan!$B$9:$B$528,$I$1)),MONTH(INDEX(Plan!$B$9:$B$528,$I$1)),MIN(Helpers!$F$29,DAY(EOMONTH(INDEX(Plan!$B$9:$B$528,$I$1),0)))),IF(AND(DATE(YEAR(INDEX(Plan!$B$9:$B$528,$I$1)),MONTH(INDEX(Plan!$B$9:$B$528,$I$1))+1,MIN(Helpers!$F$29,DAY(EOMONTH(INDEX(Plan!$B$9:$B$528,$I$1),1))))&gt;=INDEX(Plan!$B$9:$B$528,$I$1),DATE(YEAR(INDEX(Plan!$B$9:$B$528,$I$1)),MONTH(INDEX(Plan!$B$9:$B$528,$I$1))+1,MIN(Helpers!$F$29,DAY(EOMONTH(INDEX(Plan!$B$9:$B$528,$I$1),1))))&lt;INDEX(Plan!$C$9:$C$528,$I$1)),DATE(YEAR(INDEX(Plan!$B$9:$B$528,$I$1)),MONTH(INDEX(Plan!$B$9:$B$528,$I$1))+1,MIN(Helpers!$F$29,DAY(EOMONTH(INDEX(Plan!$B$9:$B$528,$I$1),1)))),"")))</f>
        <v/>
      </c>
      <c r="AE65" s="23" t="str">
        <f aca="false">IF(OR($I$1=0,Helpers!$F$30=""),"",IF(AND(DATE(YEAR(INDEX(Plan!$B$9:$B$528,$I$1)),MONTH(INDEX(Plan!$B$9:$B$528,$I$1)),MIN(Helpers!$F$30,DAY(EOMONTH(INDEX(Plan!$B$9:$B$528,$I$1),0))))&gt;=INDEX(Plan!$B$9:$B$528,$I$1),DATE(YEAR(INDEX(Plan!$B$9:$B$528,$I$1)),MONTH(INDEX(Plan!$B$9:$B$528,$I$1)),MIN(Helpers!$F$30,DAY(EOMONTH(INDEX(Plan!$B$9:$B$528,$I$1),0))))&lt;INDEX(Plan!$C$9:$C$528,$I$1)),DATE(YEAR(INDEX(Plan!$B$9:$B$528,$I$1)),MONTH(INDEX(Plan!$B$9:$B$528,$I$1)),MIN(Helpers!$F$30,DAY(EOMONTH(INDEX(Plan!$B$9:$B$528,$I$1),0)))),IF(AND(DATE(YEAR(INDEX(Plan!$B$9:$B$528,$I$1)),MONTH(INDEX(Plan!$B$9:$B$528,$I$1))+1,MIN(Helpers!$F$30,DAY(EOMONTH(INDEX(Plan!$B$9:$B$528,$I$1),1))))&gt;=INDEX(Plan!$B$9:$B$528,$I$1),DATE(YEAR(INDEX(Plan!$B$9:$B$528,$I$1)),MONTH(INDEX(Plan!$B$9:$B$528,$I$1))+1,MIN(Helpers!$F$30,DAY(EOMONTH(INDEX(Plan!$B$9:$B$528,$I$1),1))))&lt;INDEX(Plan!$C$9:$C$528,$I$1)),DATE(YEAR(INDEX(Plan!$B$9:$B$528,$I$1)),MONTH(INDEX(Plan!$B$9:$B$528,$I$1))+1,MIN(Helpers!$F$30,DAY(EOMONTH(INDEX(Plan!$B$9:$B$528,$I$1),1)))),"")))</f>
        <v/>
      </c>
      <c r="AF65" s="23" t="str">
        <f aca="false">IF(OR($I$1=0,Helpers!$F$31=""),"",IF(AND(DATE(YEAR(INDEX(Plan!$B$9:$B$528,$I$1)),MONTH(INDEX(Plan!$B$9:$B$528,$I$1)),MIN(Helpers!$F$31,DAY(EOMONTH(INDEX(Plan!$B$9:$B$528,$I$1),0))))&gt;=INDEX(Plan!$B$9:$B$528,$I$1),DATE(YEAR(INDEX(Plan!$B$9:$B$528,$I$1)),MONTH(INDEX(Plan!$B$9:$B$528,$I$1)),MIN(Helpers!$F$31,DAY(EOMONTH(INDEX(Plan!$B$9:$B$528,$I$1),0))))&lt;INDEX(Plan!$C$9:$C$528,$I$1)),DATE(YEAR(INDEX(Plan!$B$9:$B$528,$I$1)),MONTH(INDEX(Plan!$B$9:$B$528,$I$1)),MIN(Helpers!$F$31,DAY(EOMONTH(INDEX(Plan!$B$9:$B$528,$I$1),0)))),IF(AND(DATE(YEAR(INDEX(Plan!$B$9:$B$528,$I$1)),MONTH(INDEX(Plan!$B$9:$B$528,$I$1))+1,MIN(Helpers!$F$31,DAY(EOMONTH(INDEX(Plan!$B$9:$B$528,$I$1),1))))&gt;=INDEX(Plan!$B$9:$B$528,$I$1),DATE(YEAR(INDEX(Plan!$B$9:$B$528,$I$1)),MONTH(INDEX(Plan!$B$9:$B$528,$I$1))+1,MIN(Helpers!$F$31,DAY(EOMONTH(INDEX(Plan!$B$9:$B$528,$I$1),1))))&lt;INDEX(Plan!$C$9:$C$528,$I$1)),DATE(YEAR(INDEX(Plan!$B$9:$B$528,$I$1)),MONTH(INDEX(Plan!$B$9:$B$528,$I$1))+1,MIN(Helpers!$F$31,DAY(EOMONTH(INDEX(Plan!$B$9:$B$528,$I$1),1)))),"")))</f>
        <v/>
      </c>
      <c r="AG65" s="23" t="str">
        <f aca="false">IF(OR($I$1=0,Helpers!$F$32=""),"",IF(AND(DATE(YEAR(INDEX(Plan!$B$9:$B$528,$I$1)),MONTH(INDEX(Plan!$B$9:$B$528,$I$1)),MIN(Helpers!$F$32,DAY(EOMONTH(INDEX(Plan!$B$9:$B$528,$I$1),0))))&gt;=INDEX(Plan!$B$9:$B$528,$I$1),DATE(YEAR(INDEX(Plan!$B$9:$B$528,$I$1)),MONTH(INDEX(Plan!$B$9:$B$528,$I$1)),MIN(Helpers!$F$32,DAY(EOMONTH(INDEX(Plan!$B$9:$B$528,$I$1),0))))&lt;INDEX(Plan!$C$9:$C$528,$I$1)),DATE(YEAR(INDEX(Plan!$B$9:$B$528,$I$1)),MONTH(INDEX(Plan!$B$9:$B$528,$I$1)),MIN(Helpers!$F$32,DAY(EOMONTH(INDEX(Plan!$B$9:$B$528,$I$1),0)))),IF(AND(DATE(YEAR(INDEX(Plan!$B$9:$B$528,$I$1)),MONTH(INDEX(Plan!$B$9:$B$528,$I$1))+1,MIN(Helpers!$F$32,DAY(EOMONTH(INDEX(Plan!$B$9:$B$528,$I$1),1))))&gt;=INDEX(Plan!$B$9:$B$528,$I$1),DATE(YEAR(INDEX(Plan!$B$9:$B$528,$I$1)),MONTH(INDEX(Plan!$B$9:$B$528,$I$1))+1,MIN(Helpers!$F$32,DAY(EOMONTH(INDEX(Plan!$B$9:$B$528,$I$1),1))))&lt;INDEX(Plan!$C$9:$C$528,$I$1)),DATE(YEAR(INDEX(Plan!$B$9:$B$528,$I$1)),MONTH(INDEX(Plan!$B$9:$B$528,$I$1))+1,MIN(Helpers!$F$32,DAY(EOMONTH(INDEX(Plan!$B$9:$B$528,$I$1),1)))),"")))</f>
        <v/>
      </c>
      <c r="AH65" s="23" t="str">
        <f aca="false">IF(OR($I$1=0,Helpers!$F$33=""),"",IF(AND(DATE(YEAR(INDEX(Plan!$B$9:$B$528,$I$1)),MONTH(INDEX(Plan!$B$9:$B$528,$I$1)),MIN(Helpers!$F$33,DAY(EOMONTH(INDEX(Plan!$B$9:$B$528,$I$1),0))))&gt;=INDEX(Plan!$B$9:$B$528,$I$1),DATE(YEAR(INDEX(Plan!$B$9:$B$528,$I$1)),MONTH(INDEX(Plan!$B$9:$B$528,$I$1)),MIN(Helpers!$F$33,DAY(EOMONTH(INDEX(Plan!$B$9:$B$528,$I$1),0))))&lt;INDEX(Plan!$C$9:$C$528,$I$1)),DATE(YEAR(INDEX(Plan!$B$9:$B$528,$I$1)),MONTH(INDEX(Plan!$B$9:$B$528,$I$1)),MIN(Helpers!$F$33,DAY(EOMONTH(INDEX(Plan!$B$9:$B$528,$I$1),0)))),IF(AND(DATE(YEAR(INDEX(Plan!$B$9:$B$528,$I$1)),MONTH(INDEX(Plan!$B$9:$B$528,$I$1))+1,MIN(Helpers!$F$33,DAY(EOMONTH(INDEX(Plan!$B$9:$B$528,$I$1),1))))&gt;=INDEX(Plan!$B$9:$B$528,$I$1),DATE(YEAR(INDEX(Plan!$B$9:$B$528,$I$1)),MONTH(INDEX(Plan!$B$9:$B$528,$I$1))+1,MIN(Helpers!$F$33,DAY(EOMONTH(INDEX(Plan!$B$9:$B$528,$I$1),1))))&lt;INDEX(Plan!$C$9:$C$528,$I$1)),DATE(YEAR(INDEX(Plan!$B$9:$B$528,$I$1)),MONTH(INDEX(Plan!$B$9:$B$528,$I$1))+1,MIN(Helpers!$F$33,DAY(EOMONTH(INDEX(Plan!$B$9:$B$528,$I$1),1)))),"")))</f>
        <v/>
      </c>
      <c r="AI65" s="23" t="str">
        <f aca="false">IF(OR($I$1=0,Helpers!$F$34=""),"",IF(AND(DATE(YEAR(INDEX(Plan!$B$9:$B$528,$I$1)),MONTH(INDEX(Plan!$B$9:$B$528,$I$1)),MIN(Helpers!$F$34,DAY(EOMONTH(INDEX(Plan!$B$9:$B$528,$I$1),0))))&gt;=INDEX(Plan!$B$9:$B$528,$I$1),DATE(YEAR(INDEX(Plan!$B$9:$B$528,$I$1)),MONTH(INDEX(Plan!$B$9:$B$528,$I$1)),MIN(Helpers!$F$34,DAY(EOMONTH(INDEX(Plan!$B$9:$B$528,$I$1),0))))&lt;INDEX(Plan!$C$9:$C$528,$I$1)),DATE(YEAR(INDEX(Plan!$B$9:$B$528,$I$1)),MONTH(INDEX(Plan!$B$9:$B$528,$I$1)),MIN(Helpers!$F$34,DAY(EOMONTH(INDEX(Plan!$B$9:$B$528,$I$1),0)))),IF(AND(DATE(YEAR(INDEX(Plan!$B$9:$B$528,$I$1)),MONTH(INDEX(Plan!$B$9:$B$528,$I$1))+1,MIN(Helpers!$F$34,DAY(EOMONTH(INDEX(Plan!$B$9:$B$528,$I$1),1))))&gt;=INDEX(Plan!$B$9:$B$528,$I$1),DATE(YEAR(INDEX(Plan!$B$9:$B$528,$I$1)),MONTH(INDEX(Plan!$B$9:$B$528,$I$1))+1,MIN(Helpers!$F$34,DAY(EOMONTH(INDEX(Plan!$B$9:$B$528,$I$1),1))))&lt;INDEX(Plan!$C$9:$C$528,$I$1)),DATE(YEAR(INDEX(Plan!$B$9:$B$528,$I$1)),MONTH(INDEX(Plan!$B$9:$B$528,$I$1))+1,MIN(Helpers!$F$34,DAY(EOMONTH(INDEX(Plan!$B$9:$B$528,$I$1),1)))),"")))</f>
        <v/>
      </c>
      <c r="AJ65" s="23" t="str">
        <f aca="false">IF(OR($I$1=0,Helpers!$F$35=""),"",IF(AND(DATE(YEAR(INDEX(Plan!$B$9:$B$528,$I$1)),MONTH(INDEX(Plan!$B$9:$B$528,$I$1)),MIN(Helpers!$F$35,DAY(EOMONTH(INDEX(Plan!$B$9:$B$528,$I$1),0))))&gt;=INDEX(Plan!$B$9:$B$528,$I$1),DATE(YEAR(INDEX(Plan!$B$9:$B$528,$I$1)),MONTH(INDEX(Plan!$B$9:$B$528,$I$1)),MIN(Helpers!$F$35,DAY(EOMONTH(INDEX(Plan!$B$9:$B$528,$I$1),0))))&lt;INDEX(Plan!$C$9:$C$528,$I$1)),DATE(YEAR(INDEX(Plan!$B$9:$B$528,$I$1)),MONTH(INDEX(Plan!$B$9:$B$528,$I$1)),MIN(Helpers!$F$35,DAY(EOMONTH(INDEX(Plan!$B$9:$B$528,$I$1),0)))),IF(AND(DATE(YEAR(INDEX(Plan!$B$9:$B$528,$I$1)),MONTH(INDEX(Plan!$B$9:$B$528,$I$1))+1,MIN(Helpers!$F$35,DAY(EOMONTH(INDEX(Plan!$B$9:$B$528,$I$1),1))))&gt;=INDEX(Plan!$B$9:$B$528,$I$1),DATE(YEAR(INDEX(Plan!$B$9:$B$528,$I$1)),MONTH(INDEX(Plan!$B$9:$B$528,$I$1))+1,MIN(Helpers!$F$35,DAY(EOMONTH(INDEX(Plan!$B$9:$B$528,$I$1),1))))&lt;INDEX(Plan!$C$9:$C$528,$I$1)),DATE(YEAR(INDEX(Plan!$B$9:$B$528,$I$1)),MONTH(INDEX(Plan!$B$9:$B$528,$I$1))+1,MIN(Helpers!$F$35,DAY(EOMONTH(INDEX(Plan!$B$9:$B$528,$I$1),1)))),"")))</f>
        <v/>
      </c>
      <c r="AK65" s="23" t="str">
        <f aca="false">IF(OR($I$1=0,Helpers!$F$36=""),"",IF(AND(DATE(YEAR(INDEX(Plan!$B$9:$B$528,$I$1)),MONTH(INDEX(Plan!$B$9:$B$528,$I$1)),MIN(Helpers!$F$36,DAY(EOMONTH(INDEX(Plan!$B$9:$B$528,$I$1),0))))&gt;=INDEX(Plan!$B$9:$B$528,$I$1),DATE(YEAR(INDEX(Plan!$B$9:$B$528,$I$1)),MONTH(INDEX(Plan!$B$9:$B$528,$I$1)),MIN(Helpers!$F$36,DAY(EOMONTH(INDEX(Plan!$B$9:$B$528,$I$1),0))))&lt;INDEX(Plan!$C$9:$C$528,$I$1)),DATE(YEAR(INDEX(Plan!$B$9:$B$528,$I$1)),MONTH(INDEX(Plan!$B$9:$B$528,$I$1)),MIN(Helpers!$F$36,DAY(EOMONTH(INDEX(Plan!$B$9:$B$528,$I$1),0)))),IF(AND(DATE(YEAR(INDEX(Plan!$B$9:$B$528,$I$1)),MONTH(INDEX(Plan!$B$9:$B$528,$I$1))+1,MIN(Helpers!$F$36,DAY(EOMONTH(INDEX(Plan!$B$9:$B$528,$I$1),1))))&gt;=INDEX(Plan!$B$9:$B$528,$I$1),DATE(YEAR(INDEX(Plan!$B$9:$B$528,$I$1)),MONTH(INDEX(Plan!$B$9:$B$528,$I$1))+1,MIN(Helpers!$F$36,DAY(EOMONTH(INDEX(Plan!$B$9:$B$528,$I$1),1))))&lt;INDEX(Plan!$C$9:$C$528,$I$1)),DATE(YEAR(INDEX(Plan!$B$9:$B$528,$I$1)),MONTH(INDEX(Plan!$B$9:$B$528,$I$1))+1,MIN(Helpers!$F$36,DAY(EOMONTH(INDEX(Plan!$B$9:$B$528,$I$1),1)))),"")))</f>
        <v/>
      </c>
      <c r="AL65" s="23" t="str">
        <f aca="false">IF(OR($I$1=0,Helpers!$F$37=""),"",IF(AND(DATE(YEAR(INDEX(Plan!$B$9:$B$528,$I$1)),MONTH(INDEX(Plan!$B$9:$B$528,$I$1)),MIN(Helpers!$F$37,DAY(EOMONTH(INDEX(Plan!$B$9:$B$528,$I$1),0))))&gt;=INDEX(Plan!$B$9:$B$528,$I$1),DATE(YEAR(INDEX(Plan!$B$9:$B$528,$I$1)),MONTH(INDEX(Plan!$B$9:$B$528,$I$1)),MIN(Helpers!$F$37,DAY(EOMONTH(INDEX(Plan!$B$9:$B$528,$I$1),0))))&lt;INDEX(Plan!$C$9:$C$528,$I$1)),DATE(YEAR(INDEX(Plan!$B$9:$B$528,$I$1)),MONTH(INDEX(Plan!$B$9:$B$528,$I$1)),MIN(Helpers!$F$37,DAY(EOMONTH(INDEX(Plan!$B$9:$B$528,$I$1),0)))),IF(AND(DATE(YEAR(INDEX(Plan!$B$9:$B$528,$I$1)),MONTH(INDEX(Plan!$B$9:$B$528,$I$1))+1,MIN(Helpers!$F$37,DAY(EOMONTH(INDEX(Plan!$B$9:$B$528,$I$1),1))))&gt;=INDEX(Plan!$B$9:$B$528,$I$1),DATE(YEAR(INDEX(Plan!$B$9:$B$528,$I$1)),MONTH(INDEX(Plan!$B$9:$B$528,$I$1))+1,MIN(Helpers!$F$37,DAY(EOMONTH(INDEX(Plan!$B$9:$B$528,$I$1),1))))&lt;INDEX(Plan!$C$9:$C$528,$I$1)),DATE(YEAR(INDEX(Plan!$B$9:$B$528,$I$1)),MONTH(INDEX(Plan!$B$9:$B$528,$I$1))+1,MIN(Helpers!$F$37,DAY(EOMONTH(INDEX(Plan!$B$9:$B$528,$I$1),1)))),"")))</f>
        <v/>
      </c>
      <c r="AM65" s="23" t="str">
        <f aca="false">IF(OR($I$1=0,Helpers!$F$38=""),"",IF(AND(DATE(YEAR(INDEX(Plan!$B$9:$B$528,$I$1)),MONTH(INDEX(Plan!$B$9:$B$528,$I$1)),MIN(Helpers!$F$38,DAY(EOMONTH(INDEX(Plan!$B$9:$B$528,$I$1),0))))&gt;=INDEX(Plan!$B$9:$B$528,$I$1),DATE(YEAR(INDEX(Plan!$B$9:$B$528,$I$1)),MONTH(INDEX(Plan!$B$9:$B$528,$I$1)),MIN(Helpers!$F$38,DAY(EOMONTH(INDEX(Plan!$B$9:$B$528,$I$1),0))))&lt;INDEX(Plan!$C$9:$C$528,$I$1)),DATE(YEAR(INDEX(Plan!$B$9:$B$528,$I$1)),MONTH(INDEX(Plan!$B$9:$B$528,$I$1)),MIN(Helpers!$F$38,DAY(EOMONTH(INDEX(Plan!$B$9:$B$528,$I$1),0)))),IF(AND(DATE(YEAR(INDEX(Plan!$B$9:$B$528,$I$1)),MONTH(INDEX(Plan!$B$9:$B$528,$I$1))+1,MIN(Helpers!$F$38,DAY(EOMONTH(INDEX(Plan!$B$9:$B$528,$I$1),1))))&gt;=INDEX(Plan!$B$9:$B$528,$I$1),DATE(YEAR(INDEX(Plan!$B$9:$B$528,$I$1)),MONTH(INDEX(Plan!$B$9:$B$528,$I$1))+1,MIN(Helpers!$F$38,DAY(EOMONTH(INDEX(Plan!$B$9:$B$528,$I$1),1))))&lt;INDEX(Plan!$C$9:$C$528,$I$1)),DATE(YEAR(INDEX(Plan!$B$9:$B$528,$I$1)),MONTH(INDEX(Plan!$B$9:$B$528,$I$1))+1,MIN(Helpers!$F$38,DAY(EOMONTH(INDEX(Plan!$B$9:$B$528,$I$1),1)))),"")))</f>
        <v/>
      </c>
      <c r="AN65" s="23" t="str">
        <f aca="false">IF(OR($I$1=0,Helpers!$F$39=""),"",IF(AND(DATE(YEAR(INDEX(Plan!$B$9:$B$528,$I$1)),MONTH(INDEX(Plan!$B$9:$B$528,$I$1)),MIN(Helpers!$F$39,DAY(EOMONTH(INDEX(Plan!$B$9:$B$528,$I$1),0))))&gt;=INDEX(Plan!$B$9:$B$528,$I$1),DATE(YEAR(INDEX(Plan!$B$9:$B$528,$I$1)),MONTH(INDEX(Plan!$B$9:$B$528,$I$1)),MIN(Helpers!$F$39,DAY(EOMONTH(INDEX(Plan!$B$9:$B$528,$I$1),0))))&lt;INDEX(Plan!$C$9:$C$528,$I$1)),DATE(YEAR(INDEX(Plan!$B$9:$B$528,$I$1)),MONTH(INDEX(Plan!$B$9:$B$528,$I$1)),MIN(Helpers!$F$39,DAY(EOMONTH(INDEX(Plan!$B$9:$B$528,$I$1),0)))),IF(AND(DATE(YEAR(INDEX(Plan!$B$9:$B$528,$I$1)),MONTH(INDEX(Plan!$B$9:$B$528,$I$1))+1,MIN(Helpers!$F$39,DAY(EOMONTH(INDEX(Plan!$B$9:$B$528,$I$1),1))))&gt;=INDEX(Plan!$B$9:$B$528,$I$1),DATE(YEAR(INDEX(Plan!$B$9:$B$528,$I$1)),MONTH(INDEX(Plan!$B$9:$B$528,$I$1))+1,MIN(Helpers!$F$39,DAY(EOMONTH(INDEX(Plan!$B$9:$B$528,$I$1),1))))&lt;INDEX(Plan!$C$9:$C$528,$I$1)),DATE(YEAR(INDEX(Plan!$B$9:$B$528,$I$1)),MONTH(INDEX(Plan!$B$9:$B$528,$I$1))+1,MIN(Helpers!$F$39,DAY(EOMONTH(INDEX(Plan!$B$9:$B$528,$I$1),1)))),"")))</f>
        <v/>
      </c>
      <c r="AO65" s="23" t="str">
        <f aca="false">IF(OR($I$1=0,Helpers!$F$40=""),"",IF(AND(DATE(YEAR(INDEX(Plan!$B$9:$B$528,$I$1)),MONTH(INDEX(Plan!$B$9:$B$528,$I$1)),MIN(Helpers!$F$40,DAY(EOMONTH(INDEX(Plan!$B$9:$B$528,$I$1),0))))&gt;=INDEX(Plan!$B$9:$B$528,$I$1),DATE(YEAR(INDEX(Plan!$B$9:$B$528,$I$1)),MONTH(INDEX(Plan!$B$9:$B$528,$I$1)),MIN(Helpers!$F$40,DAY(EOMONTH(INDEX(Plan!$B$9:$B$528,$I$1),0))))&lt;INDEX(Plan!$C$9:$C$528,$I$1)),DATE(YEAR(INDEX(Plan!$B$9:$B$528,$I$1)),MONTH(INDEX(Plan!$B$9:$B$528,$I$1)),MIN(Helpers!$F$40,DAY(EOMONTH(INDEX(Plan!$B$9:$B$528,$I$1),0)))),IF(AND(DATE(YEAR(INDEX(Plan!$B$9:$B$528,$I$1)),MONTH(INDEX(Plan!$B$9:$B$528,$I$1))+1,MIN(Helpers!$F$40,DAY(EOMONTH(INDEX(Plan!$B$9:$B$528,$I$1),1))))&gt;=INDEX(Plan!$B$9:$B$528,$I$1),DATE(YEAR(INDEX(Plan!$B$9:$B$528,$I$1)),MONTH(INDEX(Plan!$B$9:$B$528,$I$1))+1,MIN(Helpers!$F$40,DAY(EOMONTH(INDEX(Plan!$B$9:$B$528,$I$1),1))))&lt;INDEX(Plan!$C$9:$C$528,$I$1)),DATE(YEAR(INDEX(Plan!$B$9:$B$528,$I$1)),MONTH(INDEX(Plan!$B$9:$B$528,$I$1))+1,MIN(Helpers!$F$40,DAY(EOMONTH(INDEX(Plan!$B$9:$B$528,$I$1),1)))),"")))</f>
        <v/>
      </c>
      <c r="AP65" s="23" t="str">
        <f aca="false">IF(OR($I$1=0,Helpers!$F$41=""),"",IF(AND(DATE(YEAR(INDEX(Plan!$B$9:$B$528,$I$1)),MONTH(INDEX(Plan!$B$9:$B$528,$I$1)),MIN(Helpers!$F$41,DAY(EOMONTH(INDEX(Plan!$B$9:$B$528,$I$1),0))))&gt;=INDEX(Plan!$B$9:$B$528,$I$1),DATE(YEAR(INDEX(Plan!$B$9:$B$528,$I$1)),MONTH(INDEX(Plan!$B$9:$B$528,$I$1)),MIN(Helpers!$F$41,DAY(EOMONTH(INDEX(Plan!$B$9:$B$528,$I$1),0))))&lt;INDEX(Plan!$C$9:$C$528,$I$1)),DATE(YEAR(INDEX(Plan!$B$9:$B$528,$I$1)),MONTH(INDEX(Plan!$B$9:$B$528,$I$1)),MIN(Helpers!$F$41,DAY(EOMONTH(INDEX(Plan!$B$9:$B$528,$I$1),0)))),IF(AND(DATE(YEAR(INDEX(Plan!$B$9:$B$528,$I$1)),MONTH(INDEX(Plan!$B$9:$B$528,$I$1))+1,MIN(Helpers!$F$41,DAY(EOMONTH(INDEX(Plan!$B$9:$B$528,$I$1),1))))&gt;=INDEX(Plan!$B$9:$B$528,$I$1),DATE(YEAR(INDEX(Plan!$B$9:$B$528,$I$1)),MONTH(INDEX(Plan!$B$9:$B$528,$I$1))+1,MIN(Helpers!$F$41,DAY(EOMONTH(INDEX(Plan!$B$9:$B$528,$I$1),1))))&lt;INDEX(Plan!$C$9:$C$528,$I$1)),DATE(YEAR(INDEX(Plan!$B$9:$B$528,$I$1)),MONTH(INDEX(Plan!$B$9:$B$528,$I$1))+1,MIN(Helpers!$F$41,DAY(EOMONTH(INDEX(Plan!$B$9:$B$528,$I$1),1)))),"")))</f>
        <v/>
      </c>
      <c r="AQ65" s="23" t="str">
        <f aca="false">IF(OR($I$1=0,Helpers!$F$42=""),"",IF(AND(DATE(YEAR(INDEX(Plan!$B$9:$B$528,$I$1)),MONTH(INDEX(Plan!$B$9:$B$528,$I$1)),MIN(Helpers!$F$42,DAY(EOMONTH(INDEX(Plan!$B$9:$B$528,$I$1),0))))&gt;=INDEX(Plan!$B$9:$B$528,$I$1),DATE(YEAR(INDEX(Plan!$B$9:$B$528,$I$1)),MONTH(INDEX(Plan!$B$9:$B$528,$I$1)),MIN(Helpers!$F$42,DAY(EOMONTH(INDEX(Plan!$B$9:$B$528,$I$1),0))))&lt;INDEX(Plan!$C$9:$C$528,$I$1)),DATE(YEAR(INDEX(Plan!$B$9:$B$528,$I$1)),MONTH(INDEX(Plan!$B$9:$B$528,$I$1)),MIN(Helpers!$F$42,DAY(EOMONTH(INDEX(Plan!$B$9:$B$528,$I$1),0)))),IF(AND(DATE(YEAR(INDEX(Plan!$B$9:$B$528,$I$1)),MONTH(INDEX(Plan!$B$9:$B$528,$I$1))+1,MIN(Helpers!$F$42,DAY(EOMONTH(INDEX(Plan!$B$9:$B$528,$I$1),1))))&gt;=INDEX(Plan!$B$9:$B$528,$I$1),DATE(YEAR(INDEX(Plan!$B$9:$B$528,$I$1)),MONTH(INDEX(Plan!$B$9:$B$528,$I$1))+1,MIN(Helpers!$F$42,DAY(EOMONTH(INDEX(Plan!$B$9:$B$528,$I$1),1))))&lt;INDEX(Plan!$C$9:$C$528,$I$1)),DATE(YEAR(INDEX(Plan!$B$9:$B$528,$I$1)),MONTH(INDEX(Plan!$B$9:$B$528,$I$1))+1,MIN(Helpers!$F$42,DAY(EOMONTH(INDEX(Plan!$B$9:$B$528,$I$1),1)))),"")))</f>
        <v/>
      </c>
      <c r="AR65" s="23" t="str">
        <f aca="false">IF(OR($I$1=0,Helpers!$F$43=""),"",IF(AND(DATE(YEAR(INDEX(Plan!$B$9:$B$528,$I$1)),MONTH(INDEX(Plan!$B$9:$B$528,$I$1)),MIN(Helpers!$F$43,DAY(EOMONTH(INDEX(Plan!$B$9:$B$528,$I$1),0))))&gt;=INDEX(Plan!$B$9:$B$528,$I$1),DATE(YEAR(INDEX(Plan!$B$9:$B$528,$I$1)),MONTH(INDEX(Plan!$B$9:$B$528,$I$1)),MIN(Helpers!$F$43,DAY(EOMONTH(INDEX(Plan!$B$9:$B$528,$I$1),0))))&lt;INDEX(Plan!$C$9:$C$528,$I$1)),DATE(YEAR(INDEX(Plan!$B$9:$B$528,$I$1)),MONTH(INDEX(Plan!$B$9:$B$528,$I$1)),MIN(Helpers!$F$43,DAY(EOMONTH(INDEX(Plan!$B$9:$B$528,$I$1),0)))),IF(AND(DATE(YEAR(INDEX(Plan!$B$9:$B$528,$I$1)),MONTH(INDEX(Plan!$B$9:$B$528,$I$1))+1,MIN(Helpers!$F$43,DAY(EOMONTH(INDEX(Plan!$B$9:$B$528,$I$1),1))))&gt;=INDEX(Plan!$B$9:$B$528,$I$1),DATE(YEAR(INDEX(Plan!$B$9:$B$528,$I$1)),MONTH(INDEX(Plan!$B$9:$B$528,$I$1))+1,MIN(Helpers!$F$43,DAY(EOMONTH(INDEX(Plan!$B$9:$B$528,$I$1),1))))&lt;INDEX(Plan!$C$9:$C$528,$I$1)),DATE(YEAR(INDEX(Plan!$B$9:$B$528,$I$1)),MONTH(INDEX(Plan!$B$9:$B$528,$I$1))+1,MIN(Helpers!$F$43,DAY(EOMONTH(INDEX(Plan!$B$9:$B$528,$I$1),1)))),"")))</f>
        <v/>
      </c>
      <c r="AS65" s="23" t="str">
        <f aca="false">IF(OR($I$1=0,Helpers!$F$44=""),"",IF(AND(DATE(YEAR(INDEX(Plan!$B$9:$B$528,$I$1)),MONTH(INDEX(Plan!$B$9:$B$528,$I$1)),MIN(Helpers!$F$44,DAY(EOMONTH(INDEX(Plan!$B$9:$B$528,$I$1),0))))&gt;=INDEX(Plan!$B$9:$B$528,$I$1),DATE(YEAR(INDEX(Plan!$B$9:$B$528,$I$1)),MONTH(INDEX(Plan!$B$9:$B$528,$I$1)),MIN(Helpers!$F$44,DAY(EOMONTH(INDEX(Plan!$B$9:$B$528,$I$1),0))))&lt;INDEX(Plan!$C$9:$C$528,$I$1)),DATE(YEAR(INDEX(Plan!$B$9:$B$528,$I$1)),MONTH(INDEX(Plan!$B$9:$B$528,$I$1)),MIN(Helpers!$F$44,DAY(EOMONTH(INDEX(Plan!$B$9:$B$528,$I$1),0)))),IF(AND(DATE(YEAR(INDEX(Plan!$B$9:$B$528,$I$1)),MONTH(INDEX(Plan!$B$9:$B$528,$I$1))+1,MIN(Helpers!$F$44,DAY(EOMONTH(INDEX(Plan!$B$9:$B$528,$I$1),1))))&gt;=INDEX(Plan!$B$9:$B$528,$I$1),DATE(YEAR(INDEX(Plan!$B$9:$B$528,$I$1)),MONTH(INDEX(Plan!$B$9:$B$528,$I$1))+1,MIN(Helpers!$F$44,DAY(EOMONTH(INDEX(Plan!$B$9:$B$528,$I$1),1))))&lt;INDEX(Plan!$C$9:$C$528,$I$1)),DATE(YEAR(INDEX(Plan!$B$9:$B$528,$I$1)),MONTH(INDEX(Plan!$B$9:$B$528,$I$1))+1,MIN(Helpers!$F$44,DAY(EOMONTH(INDEX(Plan!$B$9:$B$528,$I$1),1)))),"")))</f>
        <v/>
      </c>
      <c r="AT65" s="23" t="str">
        <f aca="false">IF(OR($I$1=0,Helpers!$F$45=""),"",IF(AND(DATE(YEAR(INDEX(Plan!$B$9:$B$528,$I$1)),MONTH(INDEX(Plan!$B$9:$B$528,$I$1)),MIN(Helpers!$F$45,DAY(EOMONTH(INDEX(Plan!$B$9:$B$528,$I$1),0))))&gt;=INDEX(Plan!$B$9:$B$528,$I$1),DATE(YEAR(INDEX(Plan!$B$9:$B$528,$I$1)),MONTH(INDEX(Plan!$B$9:$B$528,$I$1)),MIN(Helpers!$F$45,DAY(EOMONTH(INDEX(Plan!$B$9:$B$528,$I$1),0))))&lt;INDEX(Plan!$C$9:$C$528,$I$1)),DATE(YEAR(INDEX(Plan!$B$9:$B$528,$I$1)),MONTH(INDEX(Plan!$B$9:$B$528,$I$1)),MIN(Helpers!$F$45,DAY(EOMONTH(INDEX(Plan!$B$9:$B$528,$I$1),0)))),IF(AND(DATE(YEAR(INDEX(Plan!$B$9:$B$528,$I$1)),MONTH(INDEX(Plan!$B$9:$B$528,$I$1))+1,MIN(Helpers!$F$45,DAY(EOMONTH(INDEX(Plan!$B$9:$B$528,$I$1),1))))&gt;=INDEX(Plan!$B$9:$B$528,$I$1),DATE(YEAR(INDEX(Plan!$B$9:$B$528,$I$1)),MONTH(INDEX(Plan!$B$9:$B$528,$I$1))+1,MIN(Helpers!$F$45,DAY(EOMONTH(INDEX(Plan!$B$9:$B$528,$I$1),1))))&lt;INDEX(Plan!$C$9:$C$528,$I$1)),DATE(YEAR(INDEX(Plan!$B$9:$B$528,$I$1)),MONTH(INDEX(Plan!$B$9:$B$528,$I$1))+1,MIN(Helpers!$F$45,DAY(EOMONTH(INDEX(Plan!$B$9:$B$528,$I$1),1)))),"")))</f>
        <v/>
      </c>
      <c r="AU65" s="23" t="str">
        <f aca="false">IF(OR($I$1=0,Helpers!$F$46=""),"",IF(AND(DATE(YEAR(INDEX(Plan!$B$9:$B$528,$I$1)),MONTH(INDEX(Plan!$B$9:$B$528,$I$1)),MIN(Helpers!$F$46,DAY(EOMONTH(INDEX(Plan!$B$9:$B$528,$I$1),0))))&gt;=INDEX(Plan!$B$9:$B$528,$I$1),DATE(YEAR(INDEX(Plan!$B$9:$B$528,$I$1)),MONTH(INDEX(Plan!$B$9:$B$528,$I$1)),MIN(Helpers!$F$46,DAY(EOMONTH(INDEX(Plan!$B$9:$B$528,$I$1),0))))&lt;INDEX(Plan!$C$9:$C$528,$I$1)),DATE(YEAR(INDEX(Plan!$B$9:$B$528,$I$1)),MONTH(INDEX(Plan!$B$9:$B$528,$I$1)),MIN(Helpers!$F$46,DAY(EOMONTH(INDEX(Plan!$B$9:$B$528,$I$1),0)))),IF(AND(DATE(YEAR(INDEX(Plan!$B$9:$B$528,$I$1)),MONTH(INDEX(Plan!$B$9:$B$528,$I$1))+1,MIN(Helpers!$F$46,DAY(EOMONTH(INDEX(Plan!$B$9:$B$528,$I$1),1))))&gt;=INDEX(Plan!$B$9:$B$528,$I$1),DATE(YEAR(INDEX(Plan!$B$9:$B$528,$I$1)),MONTH(INDEX(Plan!$B$9:$B$528,$I$1))+1,MIN(Helpers!$F$46,DAY(EOMONTH(INDEX(Plan!$B$9:$B$528,$I$1),1))))&lt;INDEX(Plan!$C$9:$C$528,$I$1)),DATE(YEAR(INDEX(Plan!$B$9:$B$528,$I$1)),MONTH(INDEX(Plan!$B$9:$B$528,$I$1))+1,MIN(Helpers!$F$46,DAY(EOMONTH(INDEX(Plan!$B$9:$B$528,$I$1),1)))),"")))</f>
        <v/>
      </c>
      <c r="AV65" s="23" t="str">
        <f aca="false">IF(OR($I$1=0,Helpers!$F$47=""),"",IF(AND(DATE(YEAR(INDEX(Plan!$B$9:$B$528,$I$1)),MONTH(INDEX(Plan!$B$9:$B$528,$I$1)),MIN(Helpers!$F$47,DAY(EOMONTH(INDEX(Plan!$B$9:$B$528,$I$1),0))))&gt;=INDEX(Plan!$B$9:$B$528,$I$1),DATE(YEAR(INDEX(Plan!$B$9:$B$528,$I$1)),MONTH(INDEX(Plan!$B$9:$B$528,$I$1)),MIN(Helpers!$F$47,DAY(EOMONTH(INDEX(Plan!$B$9:$B$528,$I$1),0))))&lt;INDEX(Plan!$C$9:$C$528,$I$1)),DATE(YEAR(INDEX(Plan!$B$9:$B$528,$I$1)),MONTH(INDEX(Plan!$B$9:$B$528,$I$1)),MIN(Helpers!$F$47,DAY(EOMONTH(INDEX(Plan!$B$9:$B$528,$I$1),0)))),IF(AND(DATE(YEAR(INDEX(Plan!$B$9:$B$528,$I$1)),MONTH(INDEX(Plan!$B$9:$B$528,$I$1))+1,MIN(Helpers!$F$47,DAY(EOMONTH(INDEX(Plan!$B$9:$B$528,$I$1),1))))&gt;=INDEX(Plan!$B$9:$B$528,$I$1),DATE(YEAR(INDEX(Plan!$B$9:$B$528,$I$1)),MONTH(INDEX(Plan!$B$9:$B$528,$I$1))+1,MIN(Helpers!$F$47,DAY(EOMONTH(INDEX(Plan!$B$9:$B$528,$I$1),1))))&lt;INDEX(Plan!$C$9:$C$528,$I$1)),DATE(YEAR(INDEX(Plan!$B$9:$B$528,$I$1)),MONTH(INDEX(Plan!$B$9:$B$528,$I$1))+1,MIN(Helpers!$F$47,DAY(EOMONTH(INDEX(Plan!$B$9:$B$528,$I$1),1)))),"")))</f>
        <v/>
      </c>
      <c r="AW65" s="23" t="str">
        <f aca="false">IF(OR($I$1=0,Helpers!$F$48=""),"",IF(AND(DATE(YEAR(INDEX(Plan!$B$9:$B$528,$I$1)),MONTH(INDEX(Plan!$B$9:$B$528,$I$1)),MIN(Helpers!$F$48,DAY(EOMONTH(INDEX(Plan!$B$9:$B$528,$I$1),0))))&gt;=INDEX(Plan!$B$9:$B$528,$I$1),DATE(YEAR(INDEX(Plan!$B$9:$B$528,$I$1)),MONTH(INDEX(Plan!$B$9:$B$528,$I$1)),MIN(Helpers!$F$48,DAY(EOMONTH(INDEX(Plan!$B$9:$B$528,$I$1),0))))&lt;INDEX(Plan!$C$9:$C$528,$I$1)),DATE(YEAR(INDEX(Plan!$B$9:$B$528,$I$1)),MONTH(INDEX(Plan!$B$9:$B$528,$I$1)),MIN(Helpers!$F$48,DAY(EOMONTH(INDEX(Plan!$B$9:$B$528,$I$1),0)))),IF(AND(DATE(YEAR(INDEX(Plan!$B$9:$B$528,$I$1)),MONTH(INDEX(Plan!$B$9:$B$528,$I$1))+1,MIN(Helpers!$F$48,DAY(EOMONTH(INDEX(Plan!$B$9:$B$528,$I$1),1))))&gt;=INDEX(Plan!$B$9:$B$528,$I$1),DATE(YEAR(INDEX(Plan!$B$9:$B$528,$I$1)),MONTH(INDEX(Plan!$B$9:$B$528,$I$1))+1,MIN(Helpers!$F$48,DAY(EOMONTH(INDEX(Plan!$B$9:$B$528,$I$1),1))))&lt;INDEX(Plan!$C$9:$C$528,$I$1)),DATE(YEAR(INDEX(Plan!$B$9:$B$528,$I$1)),MONTH(INDEX(Plan!$B$9:$B$528,$I$1))+1,MIN(Helpers!$F$48,DAY(EOMONTH(INDEX(Plan!$B$9:$B$528,$I$1),1)))),"")))</f>
        <v/>
      </c>
      <c r="AX65" s="23" t="str">
        <f aca="false">IF(OR($I$1=0,Helpers!$F$49=""),"",IF(AND(DATE(YEAR(INDEX(Plan!$B$9:$B$528,$I$1)),MONTH(INDEX(Plan!$B$9:$B$528,$I$1)),MIN(Helpers!$F$49,DAY(EOMONTH(INDEX(Plan!$B$9:$B$528,$I$1),0))))&gt;=INDEX(Plan!$B$9:$B$528,$I$1),DATE(YEAR(INDEX(Plan!$B$9:$B$528,$I$1)),MONTH(INDEX(Plan!$B$9:$B$528,$I$1)),MIN(Helpers!$F$49,DAY(EOMONTH(INDEX(Plan!$B$9:$B$528,$I$1),0))))&lt;INDEX(Plan!$C$9:$C$528,$I$1)),DATE(YEAR(INDEX(Plan!$B$9:$B$528,$I$1)),MONTH(INDEX(Plan!$B$9:$B$528,$I$1)),MIN(Helpers!$F$49,DAY(EOMONTH(INDEX(Plan!$B$9:$B$528,$I$1),0)))),IF(AND(DATE(YEAR(INDEX(Plan!$B$9:$B$528,$I$1)),MONTH(INDEX(Plan!$B$9:$B$528,$I$1))+1,MIN(Helpers!$F$49,DAY(EOMONTH(INDEX(Plan!$B$9:$B$528,$I$1),1))))&gt;=INDEX(Plan!$B$9:$B$528,$I$1),DATE(YEAR(INDEX(Plan!$B$9:$B$528,$I$1)),MONTH(INDEX(Plan!$B$9:$B$528,$I$1))+1,MIN(Helpers!$F$49,DAY(EOMONTH(INDEX(Plan!$B$9:$B$528,$I$1),1))))&lt;INDEX(Plan!$C$9:$C$528,$I$1)),DATE(YEAR(INDEX(Plan!$B$9:$B$528,$I$1)),MONTH(INDEX(Plan!$B$9:$B$528,$I$1))+1,MIN(Helpers!$F$49,DAY(EOMONTH(INDEX(Plan!$B$9:$B$528,$I$1),1)))),"")))</f>
        <v/>
      </c>
      <c r="AY65" s="23" t="str">
        <f aca="false">IF(OR($I$1=0,Helpers!$F$50=""),"",IF(AND(DATE(YEAR(INDEX(Plan!$B$9:$B$528,$I$1)),MONTH(INDEX(Plan!$B$9:$B$528,$I$1)),MIN(Helpers!$F$50,DAY(EOMONTH(INDEX(Plan!$B$9:$B$528,$I$1),0))))&gt;=INDEX(Plan!$B$9:$B$528,$I$1),DATE(YEAR(INDEX(Plan!$B$9:$B$528,$I$1)),MONTH(INDEX(Plan!$B$9:$B$528,$I$1)),MIN(Helpers!$F$50,DAY(EOMONTH(INDEX(Plan!$B$9:$B$528,$I$1),0))))&lt;INDEX(Plan!$C$9:$C$528,$I$1)),DATE(YEAR(INDEX(Plan!$B$9:$B$528,$I$1)),MONTH(INDEX(Plan!$B$9:$B$528,$I$1)),MIN(Helpers!$F$50,DAY(EOMONTH(INDEX(Plan!$B$9:$B$528,$I$1),0)))),IF(AND(DATE(YEAR(INDEX(Plan!$B$9:$B$528,$I$1)),MONTH(INDEX(Plan!$B$9:$B$528,$I$1))+1,MIN(Helpers!$F$50,DAY(EOMONTH(INDEX(Plan!$B$9:$B$528,$I$1),1))))&gt;=INDEX(Plan!$B$9:$B$528,$I$1),DATE(YEAR(INDEX(Plan!$B$9:$B$528,$I$1)),MONTH(INDEX(Plan!$B$9:$B$528,$I$1))+1,MIN(Helpers!$F$50,DAY(EOMONTH(INDEX(Plan!$B$9:$B$528,$I$1),1))))&lt;INDEX(Plan!$C$9:$C$528,$I$1)),DATE(YEAR(INDEX(Plan!$B$9:$B$528,$I$1)),MONTH(INDEX(Plan!$B$9:$B$528,$I$1))+1,MIN(Helpers!$F$50,DAY(EOMONTH(INDEX(Plan!$B$9:$B$528,$I$1),1)))),"")))</f>
        <v/>
      </c>
      <c r="AZ65" s="23" t="str">
        <f aca="false">IF(OR($I$1=0,Helpers!$F$51=""),"",IF(AND(DATE(YEAR(INDEX(Plan!$B$9:$B$528,$I$1)),MONTH(INDEX(Plan!$B$9:$B$528,$I$1)),MIN(Helpers!$F$51,DAY(EOMONTH(INDEX(Plan!$B$9:$B$528,$I$1),0))))&gt;=INDEX(Plan!$B$9:$B$528,$I$1),DATE(YEAR(INDEX(Plan!$B$9:$B$528,$I$1)),MONTH(INDEX(Plan!$B$9:$B$528,$I$1)),MIN(Helpers!$F$51,DAY(EOMONTH(INDEX(Plan!$B$9:$B$528,$I$1),0))))&lt;INDEX(Plan!$C$9:$C$528,$I$1)),DATE(YEAR(INDEX(Plan!$B$9:$B$528,$I$1)),MONTH(INDEX(Plan!$B$9:$B$528,$I$1)),MIN(Helpers!$F$51,DAY(EOMONTH(INDEX(Plan!$B$9:$B$528,$I$1),0)))),IF(AND(DATE(YEAR(INDEX(Plan!$B$9:$B$528,$I$1)),MONTH(INDEX(Plan!$B$9:$B$528,$I$1))+1,MIN(Helpers!$F$51,DAY(EOMONTH(INDEX(Plan!$B$9:$B$528,$I$1),1))))&gt;=INDEX(Plan!$B$9:$B$528,$I$1),DATE(YEAR(INDEX(Plan!$B$9:$B$528,$I$1)),MONTH(INDEX(Plan!$B$9:$B$528,$I$1))+1,MIN(Helpers!$F$51,DAY(EOMONTH(INDEX(Plan!$B$9:$B$528,$I$1),1))))&lt;INDEX(Plan!$C$9:$C$528,$I$1)),DATE(YEAR(INDEX(Plan!$B$9:$B$528,$I$1)),MONTH(INDEX(Plan!$B$9:$B$528,$I$1))+1,MIN(Helpers!$F$51,DAY(EOMONTH(INDEX(Plan!$B$9:$B$528,$I$1),1)))),"")))</f>
        <v/>
      </c>
      <c r="BA65" s="1"/>
      <c r="BB65" s="1"/>
      <c r="BC65" s="1"/>
      <c r="BD65" s="1"/>
      <c r="BE65" s="1"/>
      <c r="BF65" s="1"/>
      <c r="BG65" s="1"/>
      <c r="BH65" s="1"/>
    </row>
    <row r="66" customFormat="false" ht="15" hidden="true" customHeight="false" outlineLevel="0" collapsed="false">
      <c r="A66" s="1"/>
      <c r="B66" s="1"/>
      <c r="C66" s="1" t="n">
        <f aca="false">Helpers!$D$2</f>
        <v>0.24</v>
      </c>
      <c r="D66" s="1" t="n">
        <f aca="false">Helpers!$D$3</f>
        <v>0.18</v>
      </c>
      <c r="E66" s="1" t="n">
        <f aca="false">Helpers!$D$4</f>
        <v>0</v>
      </c>
      <c r="F66" s="1" t="n">
        <f aca="false">Helpers!$D$5</f>
        <v>0</v>
      </c>
      <c r="G66" s="1" t="n">
        <f aca="false">Helpers!$D$6</f>
        <v>0</v>
      </c>
      <c r="H66" s="1" t="n">
        <f aca="false">Helpers!$D$7</f>
        <v>0</v>
      </c>
      <c r="I66" s="1" t="n">
        <f aca="false">Helpers!$D$8</f>
        <v>0</v>
      </c>
      <c r="J66" s="1" t="n">
        <f aca="false">Helpers!$D$9</f>
        <v>0</v>
      </c>
      <c r="K66" s="1" t="n">
        <f aca="false">Helpers!$D$10</f>
        <v>0</v>
      </c>
      <c r="L66" s="1" t="n">
        <f aca="false">Helpers!$D$11</f>
        <v>0</v>
      </c>
      <c r="M66" s="1" t="n">
        <f aca="false">Helpers!$D$12</f>
        <v>0</v>
      </c>
      <c r="N66" s="1" t="n">
        <f aca="false">Helpers!$D$13</f>
        <v>0</v>
      </c>
      <c r="O66" s="1" t="n">
        <f aca="false">Helpers!$D$14</f>
        <v>0</v>
      </c>
      <c r="P66" s="1" t="n">
        <f aca="false">Helpers!$D$15</f>
        <v>0</v>
      </c>
      <c r="Q66" s="1" t="n">
        <f aca="false">Helpers!$D$16</f>
        <v>0</v>
      </c>
      <c r="R66" s="1" t="n">
        <f aca="false">Helpers!$D$17</f>
        <v>0</v>
      </c>
      <c r="S66" s="1" t="n">
        <f aca="false">Helpers!$D$18</f>
        <v>0</v>
      </c>
      <c r="T66" s="1" t="n">
        <f aca="false">Helpers!$D$19</f>
        <v>0</v>
      </c>
      <c r="U66" s="1" t="n">
        <f aca="false">Helpers!$D$20</f>
        <v>0</v>
      </c>
      <c r="V66" s="1" t="n">
        <f aca="false">Helpers!$D$21</f>
        <v>0</v>
      </c>
      <c r="W66" s="1" t="n">
        <f aca="false">Helpers!$D$22</f>
        <v>0</v>
      </c>
      <c r="X66" s="1" t="n">
        <f aca="false">Helpers!$D$23</f>
        <v>0</v>
      </c>
      <c r="Y66" s="1" t="n">
        <f aca="false">Helpers!$D$24</f>
        <v>0</v>
      </c>
      <c r="Z66" s="1" t="n">
        <f aca="false">Helpers!$D$25</f>
        <v>0</v>
      </c>
      <c r="AA66" s="1" t="n">
        <f aca="false">Helpers!$D$26</f>
        <v>0</v>
      </c>
      <c r="AB66" s="1" t="n">
        <f aca="false">Helpers!$D$27</f>
        <v>0</v>
      </c>
      <c r="AC66" s="1" t="n">
        <f aca="false">Helpers!$D$28</f>
        <v>0</v>
      </c>
      <c r="AD66" s="1" t="n">
        <f aca="false">Helpers!$D$29</f>
        <v>0</v>
      </c>
      <c r="AE66" s="1" t="n">
        <f aca="false">Helpers!$D$30</f>
        <v>0</v>
      </c>
      <c r="AF66" s="1" t="n">
        <f aca="false">Helpers!$D$31</f>
        <v>0</v>
      </c>
      <c r="AG66" s="1" t="n">
        <f aca="false">Helpers!$D$32</f>
        <v>0</v>
      </c>
      <c r="AH66" s="1" t="n">
        <f aca="false">Helpers!$D$33</f>
        <v>0</v>
      </c>
      <c r="AI66" s="1" t="n">
        <f aca="false">Helpers!$D$34</f>
        <v>0</v>
      </c>
      <c r="AJ66" s="1" t="n">
        <f aca="false">Helpers!$D$35</f>
        <v>0</v>
      </c>
      <c r="AK66" s="1" t="n">
        <f aca="false">Helpers!$D$36</f>
        <v>0</v>
      </c>
      <c r="AL66" s="1" t="n">
        <f aca="false">Helpers!$D$37</f>
        <v>0</v>
      </c>
      <c r="AM66" s="1" t="n">
        <f aca="false">Helpers!$D$38</f>
        <v>0</v>
      </c>
      <c r="AN66" s="1" t="n">
        <f aca="false">Helpers!$D$39</f>
        <v>0</v>
      </c>
      <c r="AO66" s="1" t="n">
        <f aca="false">Helpers!$D$40</f>
        <v>0</v>
      </c>
      <c r="AP66" s="1" t="n">
        <f aca="false">Helpers!$D$41</f>
        <v>0</v>
      </c>
      <c r="AQ66" s="1" t="n">
        <f aca="false">Helpers!$D$42</f>
        <v>0</v>
      </c>
      <c r="AR66" s="1" t="n">
        <f aca="false">Helpers!$D$43</f>
        <v>0</v>
      </c>
      <c r="AS66" s="1" t="n">
        <f aca="false">Helpers!$D$44</f>
        <v>0</v>
      </c>
      <c r="AT66" s="1" t="n">
        <f aca="false">Helpers!$D$45</f>
        <v>0</v>
      </c>
      <c r="AU66" s="1" t="n">
        <f aca="false">Helpers!$D$46</f>
        <v>0</v>
      </c>
      <c r="AV66" s="1" t="n">
        <f aca="false">Helpers!$D$47</f>
        <v>0</v>
      </c>
      <c r="AW66" s="1" t="n">
        <f aca="false">Helpers!$D$48</f>
        <v>0</v>
      </c>
      <c r="AX66" s="1" t="n">
        <f aca="false">Helpers!$D$49</f>
        <v>0</v>
      </c>
      <c r="AY66" s="1" t="n">
        <f aca="false">Helpers!$D$50</f>
        <v>0</v>
      </c>
      <c r="AZ66" s="1" t="n">
        <f aca="false">Helpers!$D$51</f>
        <v>0</v>
      </c>
      <c r="BA66" s="1"/>
      <c r="BB66" s="1"/>
      <c r="BC66" s="1"/>
      <c r="BD66" s="1"/>
      <c r="BE66" s="1"/>
      <c r="BF66" s="1"/>
      <c r="BG66" s="1"/>
      <c r="BH66" s="1"/>
    </row>
    <row r="67" customFormat="false" ht="15" hidden="false" customHeight="fals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customFormat="false" ht="15" hidden="false" customHeight="fals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customFormat="false" ht="15" hidden="false" customHeight="fals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customFormat="false" ht="15" hidden="false" customHeight="fals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Q5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1"/>
  <cols>
    <col collapsed="false" customWidth="true" hidden="false" outlineLevel="0" max="1" min="1" style="0" width="8"/>
    <col collapsed="false" customWidth="true" hidden="false" outlineLevel="0" max="3" min="2" style="0" width="15"/>
    <col collapsed="false" customWidth="true" hidden="false" outlineLevel="0" max="4" min="4" style="0" width="8"/>
    <col collapsed="false" customWidth="true" hidden="false" outlineLevel="0" max="13" min="5" style="0" width="11"/>
    <col collapsed="false" customWidth="true" hidden="false" outlineLevel="0" max="17" min="14" style="0" width="12"/>
    <col collapsed="false" customWidth="true" hidden="false" outlineLevel="0" max="18" min="18" style="0" width="13"/>
    <col collapsed="false" customWidth="true" hidden="false" outlineLevel="0" max="19" min="19" style="0" width="11"/>
    <col collapsed="false" customWidth="true" hidden="false" outlineLevel="0" max="20" min="20" style="0" width="12"/>
    <col collapsed="false" customWidth="true" hidden="false" outlineLevel="0" max="21" min="21" style="0" width="16"/>
    <col collapsed="false" customWidth="true" hidden="true" outlineLevel="0" max="22" min="22" style="0" width="8"/>
    <col collapsed="false" customWidth="true" hidden="true" outlineLevel="0" max="23" min="23" style="0" width="6"/>
    <col collapsed="false" customWidth="true" hidden="true" outlineLevel="0" max="24" min="24" style="0" width="13"/>
    <col collapsed="false" customWidth="true" hidden="true" outlineLevel="1" max="75" min="26" style="0" width="11"/>
    <col collapsed="false" customWidth="true" hidden="false" outlineLevel="0" max="225" min="76" style="0" width="11"/>
  </cols>
  <sheetData>
    <row r="1" customFormat="false" ht="24.45" hidden="false" customHeight="false" outlineLevel="0" collapsed="false">
      <c r="A1" s="35" t="s">
        <v>91</v>
      </c>
    </row>
    <row r="2" customFormat="false" ht="15" hidden="false" customHeight="false" outlineLevel="0" collapsed="false">
      <c r="A2" s="36" t="s">
        <v>92</v>
      </c>
    </row>
    <row r="3" customFormat="false" ht="15" hidden="false" customHeight="false" outlineLevel="0" collapsed="false">
      <c r="Z3" s="37" t="s">
        <v>93</v>
      </c>
      <c r="BX3" s="37" t="s">
        <v>94</v>
      </c>
      <c r="DV3" s="37" t="s">
        <v>95</v>
      </c>
      <c r="FT3" s="37" t="s">
        <v>96</v>
      </c>
    </row>
    <row r="4" customFormat="false" ht="15" hidden="false" customHeight="false" outlineLevel="0" collapsed="false">
      <c r="Z4" s="38" t="str">
        <f aca="false">Helpers!$C$2</f>
        <v>Card A</v>
      </c>
      <c r="AA4" s="38" t="str">
        <f aca="false">Helpers!$C$3</f>
        <v>Card B</v>
      </c>
      <c r="AB4" s="38" t="str">
        <f aca="false">Helpers!$C$4</f>
        <v/>
      </c>
      <c r="AC4" s="38" t="str">
        <f aca="false">Helpers!$C$5</f>
        <v/>
      </c>
      <c r="AD4" s="38" t="str">
        <f aca="false">Helpers!$C$6</f>
        <v/>
      </c>
      <c r="AE4" s="38" t="str">
        <f aca="false">Helpers!$C$7</f>
        <v/>
      </c>
      <c r="AF4" s="38" t="str">
        <f aca="false">Helpers!$C$8</f>
        <v/>
      </c>
      <c r="AG4" s="38" t="str">
        <f aca="false">Helpers!$C$9</f>
        <v/>
      </c>
      <c r="AH4" s="38" t="str">
        <f aca="false">Helpers!$C$10</f>
        <v/>
      </c>
      <c r="AI4" s="38" t="str">
        <f aca="false">Helpers!$C$11</f>
        <v/>
      </c>
      <c r="AJ4" s="38" t="str">
        <f aca="false">Helpers!$C$12</f>
        <v/>
      </c>
      <c r="AK4" s="38" t="str">
        <f aca="false">Helpers!$C$13</f>
        <v/>
      </c>
      <c r="AL4" s="38" t="str">
        <f aca="false">Helpers!$C$14</f>
        <v/>
      </c>
      <c r="AM4" s="38" t="str">
        <f aca="false">Helpers!$C$15</f>
        <v/>
      </c>
      <c r="AN4" s="38" t="str">
        <f aca="false">Helpers!$C$16</f>
        <v/>
      </c>
      <c r="AO4" s="38" t="str">
        <f aca="false">Helpers!$C$17</f>
        <v/>
      </c>
      <c r="AP4" s="38" t="str">
        <f aca="false">Helpers!$C$18</f>
        <v/>
      </c>
      <c r="AQ4" s="38" t="str">
        <f aca="false">Helpers!$C$19</f>
        <v/>
      </c>
      <c r="AR4" s="38" t="str">
        <f aca="false">Helpers!$C$20</f>
        <v/>
      </c>
      <c r="AS4" s="38" t="str">
        <f aca="false">Helpers!$C$21</f>
        <v/>
      </c>
      <c r="AT4" s="38" t="str">
        <f aca="false">Helpers!$C$22</f>
        <v/>
      </c>
      <c r="AU4" s="38" t="str">
        <f aca="false">Helpers!$C$23</f>
        <v/>
      </c>
      <c r="AV4" s="38" t="str">
        <f aca="false">Helpers!$C$24</f>
        <v/>
      </c>
      <c r="AW4" s="38" t="str">
        <f aca="false">Helpers!$C$25</f>
        <v/>
      </c>
      <c r="AX4" s="38" t="str">
        <f aca="false">Helpers!$C$26</f>
        <v/>
      </c>
      <c r="AY4" s="38" t="str">
        <f aca="false">Helpers!$C$27</f>
        <v/>
      </c>
      <c r="AZ4" s="38" t="str">
        <f aca="false">Helpers!$C$28</f>
        <v/>
      </c>
      <c r="BA4" s="38" t="str">
        <f aca="false">Helpers!$C$29</f>
        <v/>
      </c>
      <c r="BB4" s="38" t="str">
        <f aca="false">Helpers!$C$30</f>
        <v/>
      </c>
      <c r="BC4" s="38" t="str">
        <f aca="false">Helpers!$C$31</f>
        <v/>
      </c>
      <c r="BD4" s="38" t="str">
        <f aca="false">Helpers!$C$32</f>
        <v/>
      </c>
      <c r="BE4" s="38" t="str">
        <f aca="false">Helpers!$C$33</f>
        <v/>
      </c>
      <c r="BF4" s="38" t="str">
        <f aca="false">Helpers!$C$34</f>
        <v/>
      </c>
      <c r="BG4" s="38" t="str">
        <f aca="false">Helpers!$C$35</f>
        <v/>
      </c>
      <c r="BH4" s="38" t="str">
        <f aca="false">Helpers!$C$36</f>
        <v/>
      </c>
      <c r="BI4" s="38" t="str">
        <f aca="false">Helpers!$C$37</f>
        <v/>
      </c>
      <c r="BJ4" s="38" t="str">
        <f aca="false">Helpers!$C$38</f>
        <v/>
      </c>
      <c r="BK4" s="38" t="str">
        <f aca="false">Helpers!$C$39</f>
        <v/>
      </c>
      <c r="BL4" s="38" t="str">
        <f aca="false">Helpers!$C$40</f>
        <v/>
      </c>
      <c r="BM4" s="38" t="str">
        <f aca="false">Helpers!$C$41</f>
        <v/>
      </c>
      <c r="BN4" s="38" t="str">
        <f aca="false">Helpers!$C$42</f>
        <v/>
      </c>
      <c r="BO4" s="38" t="str">
        <f aca="false">Helpers!$C$43</f>
        <v/>
      </c>
      <c r="BP4" s="38" t="str">
        <f aca="false">Helpers!$C$44</f>
        <v/>
      </c>
      <c r="BQ4" s="38" t="str">
        <f aca="false">Helpers!$C$45</f>
        <v/>
      </c>
      <c r="BR4" s="38" t="str">
        <f aca="false">Helpers!$C$46</f>
        <v/>
      </c>
      <c r="BS4" s="38" t="str">
        <f aca="false">Helpers!$C$47</f>
        <v/>
      </c>
      <c r="BT4" s="38" t="str">
        <f aca="false">Helpers!$C$48</f>
        <v/>
      </c>
      <c r="BU4" s="38" t="str">
        <f aca="false">Helpers!$C$49</f>
        <v/>
      </c>
      <c r="BV4" s="38" t="str">
        <f aca="false">Helpers!$C$50</f>
        <v/>
      </c>
      <c r="BW4" s="38" t="str">
        <f aca="false">Helpers!$C$51</f>
        <v/>
      </c>
      <c r="BX4" s="38" t="str">
        <f aca="false">Helpers!$C$2</f>
        <v>Card A</v>
      </c>
      <c r="BY4" s="38" t="str">
        <f aca="false">Helpers!$C$3</f>
        <v>Card B</v>
      </c>
      <c r="BZ4" s="38" t="str">
        <f aca="false">Helpers!$C$4</f>
        <v/>
      </c>
      <c r="CA4" s="38" t="str">
        <f aca="false">Helpers!$C$5</f>
        <v/>
      </c>
      <c r="CB4" s="38" t="str">
        <f aca="false">Helpers!$C$6</f>
        <v/>
      </c>
      <c r="CC4" s="38" t="str">
        <f aca="false">Helpers!$C$7</f>
        <v/>
      </c>
      <c r="CD4" s="38" t="str">
        <f aca="false">Helpers!$C$8</f>
        <v/>
      </c>
      <c r="CE4" s="38" t="str">
        <f aca="false">Helpers!$C$9</f>
        <v/>
      </c>
      <c r="CF4" s="38" t="str">
        <f aca="false">Helpers!$C$10</f>
        <v/>
      </c>
      <c r="CG4" s="38" t="str">
        <f aca="false">Helpers!$C$11</f>
        <v/>
      </c>
      <c r="CH4" s="38" t="str">
        <f aca="false">Helpers!$C$12</f>
        <v/>
      </c>
      <c r="CI4" s="38" t="str">
        <f aca="false">Helpers!$C$13</f>
        <v/>
      </c>
      <c r="CJ4" s="38" t="str">
        <f aca="false">Helpers!$C$14</f>
        <v/>
      </c>
      <c r="CK4" s="38" t="str">
        <f aca="false">Helpers!$C$15</f>
        <v/>
      </c>
      <c r="CL4" s="38" t="str">
        <f aca="false">Helpers!$C$16</f>
        <v/>
      </c>
      <c r="CM4" s="38" t="str">
        <f aca="false">Helpers!$C$17</f>
        <v/>
      </c>
      <c r="CN4" s="38" t="str">
        <f aca="false">Helpers!$C$18</f>
        <v/>
      </c>
      <c r="CO4" s="38" t="str">
        <f aca="false">Helpers!$C$19</f>
        <v/>
      </c>
      <c r="CP4" s="38" t="str">
        <f aca="false">Helpers!$C$20</f>
        <v/>
      </c>
      <c r="CQ4" s="38" t="str">
        <f aca="false">Helpers!$C$21</f>
        <v/>
      </c>
      <c r="CR4" s="38" t="str">
        <f aca="false">Helpers!$C$22</f>
        <v/>
      </c>
      <c r="CS4" s="38" t="str">
        <f aca="false">Helpers!$C$23</f>
        <v/>
      </c>
      <c r="CT4" s="38" t="str">
        <f aca="false">Helpers!$C$24</f>
        <v/>
      </c>
      <c r="CU4" s="38" t="str">
        <f aca="false">Helpers!$C$25</f>
        <v/>
      </c>
      <c r="CV4" s="38" t="str">
        <f aca="false">Helpers!$C$26</f>
        <v/>
      </c>
      <c r="CW4" s="38" t="str">
        <f aca="false">Helpers!$C$27</f>
        <v/>
      </c>
      <c r="CX4" s="38" t="str">
        <f aca="false">Helpers!$C$28</f>
        <v/>
      </c>
      <c r="CY4" s="38" t="str">
        <f aca="false">Helpers!$C$29</f>
        <v/>
      </c>
      <c r="CZ4" s="38" t="str">
        <f aca="false">Helpers!$C$30</f>
        <v/>
      </c>
      <c r="DA4" s="38" t="str">
        <f aca="false">Helpers!$C$31</f>
        <v/>
      </c>
      <c r="DB4" s="38" t="str">
        <f aca="false">Helpers!$C$32</f>
        <v/>
      </c>
      <c r="DC4" s="38" t="str">
        <f aca="false">Helpers!$C$33</f>
        <v/>
      </c>
      <c r="DD4" s="38" t="str">
        <f aca="false">Helpers!$C$34</f>
        <v/>
      </c>
      <c r="DE4" s="38" t="str">
        <f aca="false">Helpers!$C$35</f>
        <v/>
      </c>
      <c r="DF4" s="38" t="str">
        <f aca="false">Helpers!$C$36</f>
        <v/>
      </c>
      <c r="DG4" s="38" t="str">
        <f aca="false">Helpers!$C$37</f>
        <v/>
      </c>
      <c r="DH4" s="38" t="str">
        <f aca="false">Helpers!$C$38</f>
        <v/>
      </c>
      <c r="DI4" s="38" t="str">
        <f aca="false">Helpers!$C$39</f>
        <v/>
      </c>
      <c r="DJ4" s="38" t="str">
        <f aca="false">Helpers!$C$40</f>
        <v/>
      </c>
      <c r="DK4" s="38" t="str">
        <f aca="false">Helpers!$C$41</f>
        <v/>
      </c>
      <c r="DL4" s="38" t="str">
        <f aca="false">Helpers!$C$42</f>
        <v/>
      </c>
      <c r="DM4" s="38" t="str">
        <f aca="false">Helpers!$C$43</f>
        <v/>
      </c>
      <c r="DN4" s="38" t="str">
        <f aca="false">Helpers!$C$44</f>
        <v/>
      </c>
      <c r="DO4" s="38" t="str">
        <f aca="false">Helpers!$C$45</f>
        <v/>
      </c>
      <c r="DP4" s="38" t="str">
        <f aca="false">Helpers!$C$46</f>
        <v/>
      </c>
      <c r="DQ4" s="38" t="str">
        <f aca="false">Helpers!$C$47</f>
        <v/>
      </c>
      <c r="DR4" s="38" t="str">
        <f aca="false">Helpers!$C$48</f>
        <v/>
      </c>
      <c r="DS4" s="38" t="str">
        <f aca="false">Helpers!$C$49</f>
        <v/>
      </c>
      <c r="DT4" s="38" t="str">
        <f aca="false">Helpers!$C$50</f>
        <v/>
      </c>
      <c r="DU4" s="38" t="str">
        <f aca="false">Helpers!$C$51</f>
        <v/>
      </c>
      <c r="DV4" s="38" t="str">
        <f aca="false">Helpers!$C$2</f>
        <v>Card A</v>
      </c>
      <c r="DW4" s="38" t="str">
        <f aca="false">Helpers!$C$3</f>
        <v>Card B</v>
      </c>
      <c r="DX4" s="38" t="str">
        <f aca="false">Helpers!$C$4</f>
        <v/>
      </c>
      <c r="DY4" s="38" t="str">
        <f aca="false">Helpers!$C$5</f>
        <v/>
      </c>
      <c r="DZ4" s="38" t="str">
        <f aca="false">Helpers!$C$6</f>
        <v/>
      </c>
      <c r="EA4" s="38" t="str">
        <f aca="false">Helpers!$C$7</f>
        <v/>
      </c>
      <c r="EB4" s="38" t="str">
        <f aca="false">Helpers!$C$8</f>
        <v/>
      </c>
      <c r="EC4" s="38" t="str">
        <f aca="false">Helpers!$C$9</f>
        <v/>
      </c>
      <c r="ED4" s="38" t="str">
        <f aca="false">Helpers!$C$10</f>
        <v/>
      </c>
      <c r="EE4" s="38" t="str">
        <f aca="false">Helpers!$C$11</f>
        <v/>
      </c>
      <c r="EF4" s="38" t="str">
        <f aca="false">Helpers!$C$12</f>
        <v/>
      </c>
      <c r="EG4" s="38" t="str">
        <f aca="false">Helpers!$C$13</f>
        <v/>
      </c>
      <c r="EH4" s="38" t="str">
        <f aca="false">Helpers!$C$14</f>
        <v/>
      </c>
      <c r="EI4" s="38" t="str">
        <f aca="false">Helpers!$C$15</f>
        <v/>
      </c>
      <c r="EJ4" s="38" t="str">
        <f aca="false">Helpers!$C$16</f>
        <v/>
      </c>
      <c r="EK4" s="38" t="str">
        <f aca="false">Helpers!$C$17</f>
        <v/>
      </c>
      <c r="EL4" s="38" t="str">
        <f aca="false">Helpers!$C$18</f>
        <v/>
      </c>
      <c r="EM4" s="38" t="str">
        <f aca="false">Helpers!$C$19</f>
        <v/>
      </c>
      <c r="EN4" s="38" t="str">
        <f aca="false">Helpers!$C$20</f>
        <v/>
      </c>
      <c r="EO4" s="38" t="str">
        <f aca="false">Helpers!$C$21</f>
        <v/>
      </c>
      <c r="EP4" s="38" t="str">
        <f aca="false">Helpers!$C$22</f>
        <v/>
      </c>
      <c r="EQ4" s="38" t="str">
        <f aca="false">Helpers!$C$23</f>
        <v/>
      </c>
      <c r="ER4" s="38" t="str">
        <f aca="false">Helpers!$C$24</f>
        <v/>
      </c>
      <c r="ES4" s="38" t="str">
        <f aca="false">Helpers!$C$25</f>
        <v/>
      </c>
      <c r="ET4" s="38" t="str">
        <f aca="false">Helpers!$C$26</f>
        <v/>
      </c>
      <c r="EU4" s="38" t="str">
        <f aca="false">Helpers!$C$27</f>
        <v/>
      </c>
      <c r="EV4" s="38" t="str">
        <f aca="false">Helpers!$C$28</f>
        <v/>
      </c>
      <c r="EW4" s="38" t="str">
        <f aca="false">Helpers!$C$29</f>
        <v/>
      </c>
      <c r="EX4" s="38" t="str">
        <f aca="false">Helpers!$C$30</f>
        <v/>
      </c>
      <c r="EY4" s="38" t="str">
        <f aca="false">Helpers!$C$31</f>
        <v/>
      </c>
      <c r="EZ4" s="38" t="str">
        <f aca="false">Helpers!$C$32</f>
        <v/>
      </c>
      <c r="FA4" s="38" t="str">
        <f aca="false">Helpers!$C$33</f>
        <v/>
      </c>
      <c r="FB4" s="38" t="str">
        <f aca="false">Helpers!$C$34</f>
        <v/>
      </c>
      <c r="FC4" s="38" t="str">
        <f aca="false">Helpers!$C$35</f>
        <v/>
      </c>
      <c r="FD4" s="38" t="str">
        <f aca="false">Helpers!$C$36</f>
        <v/>
      </c>
      <c r="FE4" s="38" t="str">
        <f aca="false">Helpers!$C$37</f>
        <v/>
      </c>
      <c r="FF4" s="38" t="str">
        <f aca="false">Helpers!$C$38</f>
        <v/>
      </c>
      <c r="FG4" s="38" t="str">
        <f aca="false">Helpers!$C$39</f>
        <v/>
      </c>
      <c r="FH4" s="38" t="str">
        <f aca="false">Helpers!$C$40</f>
        <v/>
      </c>
      <c r="FI4" s="38" t="str">
        <f aca="false">Helpers!$C$41</f>
        <v/>
      </c>
      <c r="FJ4" s="38" t="str">
        <f aca="false">Helpers!$C$42</f>
        <v/>
      </c>
      <c r="FK4" s="38" t="str">
        <f aca="false">Helpers!$C$43</f>
        <v/>
      </c>
      <c r="FL4" s="38" t="str">
        <f aca="false">Helpers!$C$44</f>
        <v/>
      </c>
      <c r="FM4" s="38" t="str">
        <f aca="false">Helpers!$C$45</f>
        <v/>
      </c>
      <c r="FN4" s="38" t="str">
        <f aca="false">Helpers!$C$46</f>
        <v/>
      </c>
      <c r="FO4" s="38" t="str">
        <f aca="false">Helpers!$C$47</f>
        <v/>
      </c>
      <c r="FP4" s="38" t="str">
        <f aca="false">Helpers!$C$48</f>
        <v/>
      </c>
      <c r="FQ4" s="38" t="str">
        <f aca="false">Helpers!$C$49</f>
        <v/>
      </c>
      <c r="FR4" s="38" t="str">
        <f aca="false">Helpers!$C$50</f>
        <v/>
      </c>
      <c r="FS4" s="38" t="str">
        <f aca="false">Helpers!$C$51</f>
        <v/>
      </c>
      <c r="FT4" s="38" t="str">
        <f aca="false">Helpers!$C$2</f>
        <v>Card A</v>
      </c>
      <c r="FU4" s="38" t="str">
        <f aca="false">Helpers!$C$3</f>
        <v>Card B</v>
      </c>
      <c r="FV4" s="38" t="str">
        <f aca="false">Helpers!$C$4</f>
        <v/>
      </c>
      <c r="FW4" s="38" t="str">
        <f aca="false">Helpers!$C$5</f>
        <v/>
      </c>
      <c r="FX4" s="38" t="str">
        <f aca="false">Helpers!$C$6</f>
        <v/>
      </c>
      <c r="FY4" s="38" t="str">
        <f aca="false">Helpers!$C$7</f>
        <v/>
      </c>
      <c r="FZ4" s="38" t="str">
        <f aca="false">Helpers!$C$8</f>
        <v/>
      </c>
      <c r="GA4" s="38" t="str">
        <f aca="false">Helpers!$C$9</f>
        <v/>
      </c>
      <c r="GB4" s="38" t="str">
        <f aca="false">Helpers!$C$10</f>
        <v/>
      </c>
      <c r="GC4" s="38" t="str">
        <f aca="false">Helpers!$C$11</f>
        <v/>
      </c>
      <c r="GD4" s="38" t="str">
        <f aca="false">Helpers!$C$12</f>
        <v/>
      </c>
      <c r="GE4" s="38" t="str">
        <f aca="false">Helpers!$C$13</f>
        <v/>
      </c>
      <c r="GF4" s="38" t="str">
        <f aca="false">Helpers!$C$14</f>
        <v/>
      </c>
      <c r="GG4" s="38" t="str">
        <f aca="false">Helpers!$C$15</f>
        <v/>
      </c>
      <c r="GH4" s="38" t="str">
        <f aca="false">Helpers!$C$16</f>
        <v/>
      </c>
      <c r="GI4" s="38" t="str">
        <f aca="false">Helpers!$C$17</f>
        <v/>
      </c>
      <c r="GJ4" s="38" t="str">
        <f aca="false">Helpers!$C$18</f>
        <v/>
      </c>
      <c r="GK4" s="38" t="str">
        <f aca="false">Helpers!$C$19</f>
        <v/>
      </c>
      <c r="GL4" s="38" t="str">
        <f aca="false">Helpers!$C$20</f>
        <v/>
      </c>
      <c r="GM4" s="38" t="str">
        <f aca="false">Helpers!$C$21</f>
        <v/>
      </c>
      <c r="GN4" s="38" t="str">
        <f aca="false">Helpers!$C$22</f>
        <v/>
      </c>
      <c r="GO4" s="38" t="str">
        <f aca="false">Helpers!$C$23</f>
        <v/>
      </c>
      <c r="GP4" s="38" t="str">
        <f aca="false">Helpers!$C$24</f>
        <v/>
      </c>
      <c r="GQ4" s="38" t="str">
        <f aca="false">Helpers!$C$25</f>
        <v/>
      </c>
      <c r="GR4" s="38" t="str">
        <f aca="false">Helpers!$C$26</f>
        <v/>
      </c>
      <c r="GS4" s="38" t="str">
        <f aca="false">Helpers!$C$27</f>
        <v/>
      </c>
      <c r="GT4" s="38" t="str">
        <f aca="false">Helpers!$C$28</f>
        <v/>
      </c>
      <c r="GU4" s="38" t="str">
        <f aca="false">Helpers!$C$29</f>
        <v/>
      </c>
      <c r="GV4" s="38" t="str">
        <f aca="false">Helpers!$C$30</f>
        <v/>
      </c>
      <c r="GW4" s="38" t="str">
        <f aca="false">Helpers!$C$31</f>
        <v/>
      </c>
      <c r="GX4" s="38" t="str">
        <f aca="false">Helpers!$C$32</f>
        <v/>
      </c>
      <c r="GY4" s="38" t="str">
        <f aca="false">Helpers!$C$33</f>
        <v/>
      </c>
      <c r="GZ4" s="38" t="str">
        <f aca="false">Helpers!$C$34</f>
        <v/>
      </c>
      <c r="HA4" s="38" t="str">
        <f aca="false">Helpers!$C$35</f>
        <v/>
      </c>
      <c r="HB4" s="38" t="str">
        <f aca="false">Helpers!$C$36</f>
        <v/>
      </c>
      <c r="HC4" s="38" t="str">
        <f aca="false">Helpers!$C$37</f>
        <v/>
      </c>
      <c r="HD4" s="38" t="str">
        <f aca="false">Helpers!$C$38</f>
        <v/>
      </c>
      <c r="HE4" s="38" t="str">
        <f aca="false">Helpers!$C$39</f>
        <v/>
      </c>
      <c r="HF4" s="38" t="str">
        <f aca="false">Helpers!$C$40</f>
        <v/>
      </c>
      <c r="HG4" s="38" t="str">
        <f aca="false">Helpers!$C$41</f>
        <v/>
      </c>
      <c r="HH4" s="38" t="str">
        <f aca="false">Helpers!$C$42</f>
        <v/>
      </c>
      <c r="HI4" s="38" t="str">
        <f aca="false">Helpers!$C$43</f>
        <v/>
      </c>
      <c r="HJ4" s="38" t="str">
        <f aca="false">Helpers!$C$44</f>
        <v/>
      </c>
      <c r="HK4" s="38" t="str">
        <f aca="false">Helpers!$C$45</f>
        <v/>
      </c>
      <c r="HL4" s="38" t="str">
        <f aca="false">Helpers!$C$46</f>
        <v/>
      </c>
      <c r="HM4" s="38" t="str">
        <f aca="false">Helpers!$C$47</f>
        <v/>
      </c>
      <c r="HN4" s="38" t="str">
        <f aca="false">Helpers!$C$48</f>
        <v/>
      </c>
      <c r="HO4" s="38" t="str">
        <f aca="false">Helpers!$C$49</f>
        <v/>
      </c>
      <c r="HP4" s="38" t="str">
        <f aca="false">Helpers!$C$50</f>
        <v/>
      </c>
      <c r="HQ4" s="38" t="str">
        <f aca="false">Helpers!$C$51</f>
        <v/>
      </c>
    </row>
    <row r="5" customFormat="false" ht="15" hidden="false" customHeight="false" outlineLevel="0" collapsed="false">
      <c r="Y5" s="38" t="s">
        <v>97</v>
      </c>
      <c r="Z5" s="38" t="n">
        <f aca="false">Helpers!$E$2</f>
        <v>25</v>
      </c>
      <c r="AA5" s="38" t="n">
        <f aca="false">Helpers!$E$3</f>
        <v>40</v>
      </c>
      <c r="AB5" s="38" t="n">
        <f aca="false">Helpers!$E$4</f>
        <v>0</v>
      </c>
      <c r="AC5" s="38" t="n">
        <f aca="false">Helpers!$E$5</f>
        <v>0</v>
      </c>
      <c r="AD5" s="38" t="n">
        <f aca="false">Helpers!$E$6</f>
        <v>0</v>
      </c>
      <c r="AE5" s="38" t="n">
        <f aca="false">Helpers!$E$7</f>
        <v>0</v>
      </c>
      <c r="AF5" s="38" t="n">
        <f aca="false">Helpers!$E$8</f>
        <v>0</v>
      </c>
      <c r="AG5" s="38" t="n">
        <f aca="false">Helpers!$E$9</f>
        <v>0</v>
      </c>
      <c r="AH5" s="38" t="n">
        <f aca="false">Helpers!$E$10</f>
        <v>0</v>
      </c>
      <c r="AI5" s="38" t="n">
        <f aca="false">Helpers!$E$11</f>
        <v>0</v>
      </c>
      <c r="AJ5" s="38" t="n">
        <f aca="false">Helpers!$E$12</f>
        <v>0</v>
      </c>
      <c r="AK5" s="38" t="n">
        <f aca="false">Helpers!$E$13</f>
        <v>0</v>
      </c>
      <c r="AL5" s="38" t="n">
        <f aca="false">Helpers!$E$14</f>
        <v>0</v>
      </c>
      <c r="AM5" s="38" t="n">
        <f aca="false">Helpers!$E$15</f>
        <v>0</v>
      </c>
      <c r="AN5" s="38" t="n">
        <f aca="false">Helpers!$E$16</f>
        <v>0</v>
      </c>
      <c r="AO5" s="38" t="n">
        <f aca="false">Helpers!$E$17</f>
        <v>0</v>
      </c>
      <c r="AP5" s="38" t="n">
        <f aca="false">Helpers!$E$18</f>
        <v>0</v>
      </c>
      <c r="AQ5" s="38" t="n">
        <f aca="false">Helpers!$E$19</f>
        <v>0</v>
      </c>
      <c r="AR5" s="38" t="n">
        <f aca="false">Helpers!$E$20</f>
        <v>0</v>
      </c>
      <c r="AS5" s="38" t="n">
        <f aca="false">Helpers!$E$21</f>
        <v>0</v>
      </c>
      <c r="AT5" s="38" t="n">
        <f aca="false">Helpers!$E$22</f>
        <v>0</v>
      </c>
      <c r="AU5" s="38" t="n">
        <f aca="false">Helpers!$E$23</f>
        <v>0</v>
      </c>
      <c r="AV5" s="38" t="n">
        <f aca="false">Helpers!$E$24</f>
        <v>0</v>
      </c>
      <c r="AW5" s="38" t="n">
        <f aca="false">Helpers!$E$25</f>
        <v>0</v>
      </c>
      <c r="AX5" s="38" t="n">
        <f aca="false">Helpers!$E$26</f>
        <v>0</v>
      </c>
      <c r="AY5" s="38" t="n">
        <f aca="false">Helpers!$E$27</f>
        <v>0</v>
      </c>
      <c r="AZ5" s="38" t="n">
        <f aca="false">Helpers!$E$28</f>
        <v>0</v>
      </c>
      <c r="BA5" s="38" t="n">
        <f aca="false">Helpers!$E$29</f>
        <v>0</v>
      </c>
      <c r="BB5" s="38" t="n">
        <f aca="false">Helpers!$E$30</f>
        <v>0</v>
      </c>
      <c r="BC5" s="38" t="n">
        <f aca="false">Helpers!$E$31</f>
        <v>0</v>
      </c>
      <c r="BD5" s="38" t="n">
        <f aca="false">Helpers!$E$32</f>
        <v>0</v>
      </c>
      <c r="BE5" s="38" t="n">
        <f aca="false">Helpers!$E$33</f>
        <v>0</v>
      </c>
      <c r="BF5" s="38" t="n">
        <f aca="false">Helpers!$E$34</f>
        <v>0</v>
      </c>
      <c r="BG5" s="38" t="n">
        <f aca="false">Helpers!$E$35</f>
        <v>0</v>
      </c>
      <c r="BH5" s="38" t="n">
        <f aca="false">Helpers!$E$36</f>
        <v>0</v>
      </c>
      <c r="BI5" s="38" t="n">
        <f aca="false">Helpers!$E$37</f>
        <v>0</v>
      </c>
      <c r="BJ5" s="38" t="n">
        <f aca="false">Helpers!$E$38</f>
        <v>0</v>
      </c>
      <c r="BK5" s="38" t="n">
        <f aca="false">Helpers!$E$39</f>
        <v>0</v>
      </c>
      <c r="BL5" s="38" t="n">
        <f aca="false">Helpers!$E$40</f>
        <v>0</v>
      </c>
      <c r="BM5" s="38" t="n">
        <f aca="false">Helpers!$E$41</f>
        <v>0</v>
      </c>
      <c r="BN5" s="38" t="n">
        <f aca="false">Helpers!$E$42</f>
        <v>0</v>
      </c>
      <c r="BO5" s="38" t="n">
        <f aca="false">Helpers!$E$43</f>
        <v>0</v>
      </c>
      <c r="BP5" s="38" t="n">
        <f aca="false">Helpers!$E$44</f>
        <v>0</v>
      </c>
      <c r="BQ5" s="38" t="n">
        <f aca="false">Helpers!$E$45</f>
        <v>0</v>
      </c>
      <c r="BR5" s="38" t="n">
        <f aca="false">Helpers!$E$46</f>
        <v>0</v>
      </c>
      <c r="BS5" s="38" t="n">
        <f aca="false">Helpers!$E$47</f>
        <v>0</v>
      </c>
      <c r="BT5" s="38" t="n">
        <f aca="false">Helpers!$E$48</f>
        <v>0</v>
      </c>
      <c r="BU5" s="38" t="n">
        <f aca="false">Helpers!$E$49</f>
        <v>0</v>
      </c>
      <c r="BV5" s="38" t="n">
        <f aca="false">Helpers!$E$50</f>
        <v>0</v>
      </c>
      <c r="BW5" s="38" t="n">
        <f aca="false">Helpers!$E$51</f>
        <v>0</v>
      </c>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t="n">
        <f aca="false">Helpers!$D$2</f>
        <v>0.24</v>
      </c>
      <c r="FU5" s="38" t="n">
        <f aca="false">Helpers!$D$3</f>
        <v>0.18</v>
      </c>
      <c r="FV5" s="38" t="n">
        <f aca="false">Helpers!$D$4</f>
        <v>0</v>
      </c>
      <c r="FW5" s="38" t="n">
        <f aca="false">Helpers!$D$5</f>
        <v>0</v>
      </c>
      <c r="FX5" s="38" t="n">
        <f aca="false">Helpers!$D$6</f>
        <v>0</v>
      </c>
      <c r="FY5" s="38" t="n">
        <f aca="false">Helpers!$D$7</f>
        <v>0</v>
      </c>
      <c r="FZ5" s="38" t="n">
        <f aca="false">Helpers!$D$8</f>
        <v>0</v>
      </c>
      <c r="GA5" s="38" t="n">
        <f aca="false">Helpers!$D$9</f>
        <v>0</v>
      </c>
      <c r="GB5" s="38" t="n">
        <f aca="false">Helpers!$D$10</f>
        <v>0</v>
      </c>
      <c r="GC5" s="38" t="n">
        <f aca="false">Helpers!$D$11</f>
        <v>0</v>
      </c>
      <c r="GD5" s="38" t="n">
        <f aca="false">Helpers!$D$12</f>
        <v>0</v>
      </c>
      <c r="GE5" s="38" t="n">
        <f aca="false">Helpers!$D$13</f>
        <v>0</v>
      </c>
      <c r="GF5" s="38" t="n">
        <f aca="false">Helpers!$D$14</f>
        <v>0</v>
      </c>
      <c r="GG5" s="38" t="n">
        <f aca="false">Helpers!$D$15</f>
        <v>0</v>
      </c>
      <c r="GH5" s="38" t="n">
        <f aca="false">Helpers!$D$16</f>
        <v>0</v>
      </c>
      <c r="GI5" s="38" t="n">
        <f aca="false">Helpers!$D$17</f>
        <v>0</v>
      </c>
      <c r="GJ5" s="38" t="n">
        <f aca="false">Helpers!$D$18</f>
        <v>0</v>
      </c>
      <c r="GK5" s="38" t="n">
        <f aca="false">Helpers!$D$19</f>
        <v>0</v>
      </c>
      <c r="GL5" s="38" t="n">
        <f aca="false">Helpers!$D$20</f>
        <v>0</v>
      </c>
      <c r="GM5" s="38" t="n">
        <f aca="false">Helpers!$D$21</f>
        <v>0</v>
      </c>
      <c r="GN5" s="38" t="n">
        <f aca="false">Helpers!$D$22</f>
        <v>0</v>
      </c>
      <c r="GO5" s="38" t="n">
        <f aca="false">Helpers!$D$23</f>
        <v>0</v>
      </c>
      <c r="GP5" s="38" t="n">
        <f aca="false">Helpers!$D$24</f>
        <v>0</v>
      </c>
      <c r="GQ5" s="38" t="n">
        <f aca="false">Helpers!$D$25</f>
        <v>0</v>
      </c>
      <c r="GR5" s="38" t="n">
        <f aca="false">Helpers!$D$26</f>
        <v>0</v>
      </c>
      <c r="GS5" s="38" t="n">
        <f aca="false">Helpers!$D$27</f>
        <v>0</v>
      </c>
      <c r="GT5" s="38" t="n">
        <f aca="false">Helpers!$D$28</f>
        <v>0</v>
      </c>
      <c r="GU5" s="38" t="n">
        <f aca="false">Helpers!$D$29</f>
        <v>0</v>
      </c>
      <c r="GV5" s="38" t="n">
        <f aca="false">Helpers!$D$30</f>
        <v>0</v>
      </c>
      <c r="GW5" s="38" t="n">
        <f aca="false">Helpers!$D$31</f>
        <v>0</v>
      </c>
      <c r="GX5" s="38" t="n">
        <f aca="false">Helpers!$D$32</f>
        <v>0</v>
      </c>
      <c r="GY5" s="38" t="n">
        <f aca="false">Helpers!$D$33</f>
        <v>0</v>
      </c>
      <c r="GZ5" s="38" t="n">
        <f aca="false">Helpers!$D$34</f>
        <v>0</v>
      </c>
      <c r="HA5" s="38" t="n">
        <f aca="false">Helpers!$D$35</f>
        <v>0</v>
      </c>
      <c r="HB5" s="38" t="n">
        <f aca="false">Helpers!$D$36</f>
        <v>0</v>
      </c>
      <c r="HC5" s="38" t="n">
        <f aca="false">Helpers!$D$37</f>
        <v>0</v>
      </c>
      <c r="HD5" s="38" t="n">
        <f aca="false">Helpers!$D$38</f>
        <v>0</v>
      </c>
      <c r="HE5" s="38" t="n">
        <f aca="false">Helpers!$D$39</f>
        <v>0</v>
      </c>
      <c r="HF5" s="38" t="n">
        <f aca="false">Helpers!$D$40</f>
        <v>0</v>
      </c>
      <c r="HG5" s="38" t="n">
        <f aca="false">Helpers!$D$41</f>
        <v>0</v>
      </c>
      <c r="HH5" s="38" t="n">
        <f aca="false">Helpers!$D$42</f>
        <v>0</v>
      </c>
      <c r="HI5" s="38" t="n">
        <f aca="false">Helpers!$D$43</f>
        <v>0</v>
      </c>
      <c r="HJ5" s="38" t="n">
        <f aca="false">Helpers!$D$44</f>
        <v>0</v>
      </c>
      <c r="HK5" s="38" t="n">
        <f aca="false">Helpers!$D$45</f>
        <v>0</v>
      </c>
      <c r="HL5" s="38" t="n">
        <f aca="false">Helpers!$D$46</f>
        <v>0</v>
      </c>
      <c r="HM5" s="38" t="n">
        <f aca="false">Helpers!$D$47</f>
        <v>0</v>
      </c>
      <c r="HN5" s="38" t="n">
        <f aca="false">Helpers!$D$48</f>
        <v>0</v>
      </c>
      <c r="HO5" s="38" t="n">
        <f aca="false">Helpers!$D$49</f>
        <v>0</v>
      </c>
      <c r="HP5" s="38" t="n">
        <f aca="false">Helpers!$D$50</f>
        <v>0</v>
      </c>
      <c r="HQ5" s="38" t="n">
        <f aca="false">Helpers!$D$51</f>
        <v>0</v>
      </c>
    </row>
    <row r="6" customFormat="false" ht="15" hidden="false" customHeight="false" outlineLevel="0" collapsed="false">
      <c r="Z6" s="39" t="n">
        <f aca="false">Helpers!$F$2</f>
        <v>10</v>
      </c>
      <c r="AA6" s="39" t="n">
        <f aca="false">Helpers!$F$3</f>
        <v>20</v>
      </c>
      <c r="AB6" s="38" t="str">
        <f aca="false">Helpers!$F$4</f>
        <v/>
      </c>
      <c r="AC6" s="38" t="str">
        <f aca="false">Helpers!$F$5</f>
        <v/>
      </c>
      <c r="AD6" s="38" t="str">
        <f aca="false">Helpers!$F$6</f>
        <v/>
      </c>
      <c r="AE6" s="38" t="str">
        <f aca="false">Helpers!$F$7</f>
        <v/>
      </c>
      <c r="AF6" s="38" t="str">
        <f aca="false">Helpers!$F$8</f>
        <v/>
      </c>
      <c r="AG6" s="38" t="str">
        <f aca="false">Helpers!$F$9</f>
        <v/>
      </c>
      <c r="AH6" s="38" t="str">
        <f aca="false">Helpers!$F$10</f>
        <v/>
      </c>
      <c r="AI6" s="38" t="str">
        <f aca="false">Helpers!$F$11</f>
        <v/>
      </c>
      <c r="AJ6" s="38" t="str">
        <f aca="false">Helpers!$F$12</f>
        <v/>
      </c>
      <c r="AK6" s="38" t="str">
        <f aca="false">Helpers!$F$13</f>
        <v/>
      </c>
      <c r="AL6" s="38" t="str">
        <f aca="false">Helpers!$F$14</f>
        <v/>
      </c>
      <c r="AM6" s="38" t="str">
        <f aca="false">Helpers!$F$15</f>
        <v/>
      </c>
      <c r="AN6" s="38" t="str">
        <f aca="false">Helpers!$F$16</f>
        <v/>
      </c>
      <c r="AO6" s="38" t="str">
        <f aca="false">Helpers!$F$17</f>
        <v/>
      </c>
      <c r="AP6" s="38" t="str">
        <f aca="false">Helpers!$F$18</f>
        <v/>
      </c>
      <c r="AQ6" s="38" t="str">
        <f aca="false">Helpers!$F$19</f>
        <v/>
      </c>
      <c r="AR6" s="38" t="str">
        <f aca="false">Helpers!$F$20</f>
        <v/>
      </c>
      <c r="AS6" s="38" t="str">
        <f aca="false">Helpers!$F$21</f>
        <v/>
      </c>
      <c r="AT6" s="38" t="str">
        <f aca="false">Helpers!$F$22</f>
        <v/>
      </c>
      <c r="AU6" s="38" t="str">
        <f aca="false">Helpers!$F$23</f>
        <v/>
      </c>
      <c r="AV6" s="38" t="str">
        <f aca="false">Helpers!$F$24</f>
        <v/>
      </c>
      <c r="AW6" s="38" t="str">
        <f aca="false">Helpers!$F$25</f>
        <v/>
      </c>
      <c r="AX6" s="38" t="str">
        <f aca="false">Helpers!$F$26</f>
        <v/>
      </c>
      <c r="AY6" s="38" t="str">
        <f aca="false">Helpers!$F$27</f>
        <v/>
      </c>
      <c r="AZ6" s="38" t="str">
        <f aca="false">Helpers!$F$28</f>
        <v/>
      </c>
      <c r="BA6" s="38" t="str">
        <f aca="false">Helpers!$F$29</f>
        <v/>
      </c>
      <c r="BB6" s="38" t="str">
        <f aca="false">Helpers!$F$30</f>
        <v/>
      </c>
      <c r="BC6" s="38" t="str">
        <f aca="false">Helpers!$F$31</f>
        <v/>
      </c>
      <c r="BD6" s="38" t="str">
        <f aca="false">Helpers!$F$32</f>
        <v/>
      </c>
      <c r="BE6" s="38" t="str">
        <f aca="false">Helpers!$F$33</f>
        <v/>
      </c>
      <c r="BF6" s="38" t="str">
        <f aca="false">Helpers!$F$34</f>
        <v/>
      </c>
      <c r="BG6" s="38" t="str">
        <f aca="false">Helpers!$F$35</f>
        <v/>
      </c>
      <c r="BH6" s="38" t="str">
        <f aca="false">Helpers!$F$36</f>
        <v/>
      </c>
      <c r="BI6" s="38" t="str">
        <f aca="false">Helpers!$F$37</f>
        <v/>
      </c>
      <c r="BJ6" s="38" t="str">
        <f aca="false">Helpers!$F$38</f>
        <v/>
      </c>
      <c r="BK6" s="38" t="str">
        <f aca="false">Helpers!$F$39</f>
        <v/>
      </c>
      <c r="BL6" s="38" t="str">
        <f aca="false">Helpers!$F$40</f>
        <v/>
      </c>
      <c r="BM6" s="38" t="str">
        <f aca="false">Helpers!$F$41</f>
        <v/>
      </c>
      <c r="BN6" s="38" t="str">
        <f aca="false">Helpers!$F$42</f>
        <v/>
      </c>
      <c r="BO6" s="38" t="str">
        <f aca="false">Helpers!$F$43</f>
        <v/>
      </c>
      <c r="BP6" s="38" t="str">
        <f aca="false">Helpers!$F$44</f>
        <v/>
      </c>
      <c r="BQ6" s="38" t="str">
        <f aca="false">Helpers!$F$45</f>
        <v/>
      </c>
      <c r="BR6" s="38" t="str">
        <f aca="false">Helpers!$F$46</f>
        <v/>
      </c>
      <c r="BS6" s="38" t="str">
        <f aca="false">Helpers!$F$47</f>
        <v/>
      </c>
      <c r="BT6" s="38" t="str">
        <f aca="false">Helpers!$F$48</f>
        <v/>
      </c>
      <c r="BU6" s="38" t="str">
        <f aca="false">Helpers!$F$49</f>
        <v/>
      </c>
      <c r="BV6" s="38" t="str">
        <f aca="false">Helpers!$F$50</f>
        <v/>
      </c>
      <c r="BW6" s="38" t="str">
        <f aca="false">Helpers!$F$51</f>
        <v/>
      </c>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t="n">
        <v>1</v>
      </c>
      <c r="DW6" s="38" t="n">
        <v>2</v>
      </c>
      <c r="DX6" s="38" t="n">
        <v>3</v>
      </c>
      <c r="DY6" s="38" t="n">
        <v>4</v>
      </c>
      <c r="DZ6" s="38" t="n">
        <v>5</v>
      </c>
      <c r="EA6" s="38" t="n">
        <v>6</v>
      </c>
      <c r="EB6" s="38" t="n">
        <v>7</v>
      </c>
      <c r="EC6" s="38" t="n">
        <v>8</v>
      </c>
      <c r="ED6" s="38" t="n">
        <v>9</v>
      </c>
      <c r="EE6" s="38" t="n">
        <v>10</v>
      </c>
      <c r="EF6" s="38" t="n">
        <v>11</v>
      </c>
      <c r="EG6" s="38" t="n">
        <v>12</v>
      </c>
      <c r="EH6" s="38" t="n">
        <v>13</v>
      </c>
      <c r="EI6" s="38" t="n">
        <v>14</v>
      </c>
      <c r="EJ6" s="38" t="n">
        <v>15</v>
      </c>
      <c r="EK6" s="38" t="n">
        <v>16</v>
      </c>
      <c r="EL6" s="38" t="n">
        <v>17</v>
      </c>
      <c r="EM6" s="38" t="n">
        <v>18</v>
      </c>
      <c r="EN6" s="38" t="n">
        <v>19</v>
      </c>
      <c r="EO6" s="38" t="n">
        <v>20</v>
      </c>
      <c r="EP6" s="38" t="n">
        <v>21</v>
      </c>
      <c r="EQ6" s="38" t="n">
        <v>22</v>
      </c>
      <c r="ER6" s="38" t="n">
        <v>23</v>
      </c>
      <c r="ES6" s="38" t="n">
        <v>24</v>
      </c>
      <c r="ET6" s="38" t="n">
        <v>25</v>
      </c>
      <c r="EU6" s="38" t="n">
        <v>26</v>
      </c>
      <c r="EV6" s="38" t="n">
        <v>27</v>
      </c>
      <c r="EW6" s="38" t="n">
        <v>28</v>
      </c>
      <c r="EX6" s="38" t="n">
        <v>29</v>
      </c>
      <c r="EY6" s="38" t="n">
        <v>30</v>
      </c>
      <c r="EZ6" s="38" t="n">
        <v>31</v>
      </c>
      <c r="FA6" s="38" t="n">
        <v>32</v>
      </c>
      <c r="FB6" s="38" t="n">
        <v>33</v>
      </c>
      <c r="FC6" s="38" t="n">
        <v>34</v>
      </c>
      <c r="FD6" s="38" t="n">
        <v>35</v>
      </c>
      <c r="FE6" s="38" t="n">
        <v>36</v>
      </c>
      <c r="FF6" s="38" t="n">
        <v>37</v>
      </c>
      <c r="FG6" s="38" t="n">
        <v>38</v>
      </c>
      <c r="FH6" s="38" t="n">
        <v>39</v>
      </c>
      <c r="FI6" s="38" t="n">
        <v>40</v>
      </c>
      <c r="FJ6" s="38" t="n">
        <v>41</v>
      </c>
      <c r="FK6" s="38" t="n">
        <v>42</v>
      </c>
      <c r="FL6" s="38" t="n">
        <v>43</v>
      </c>
      <c r="FM6" s="38" t="n">
        <v>44</v>
      </c>
      <c r="FN6" s="38" t="n">
        <v>45</v>
      </c>
      <c r="FO6" s="38" t="n">
        <v>46</v>
      </c>
      <c r="FP6" s="38" t="n">
        <v>47</v>
      </c>
      <c r="FQ6" s="38" t="n">
        <v>48</v>
      </c>
      <c r="FR6" s="38" t="n">
        <v>49</v>
      </c>
      <c r="FS6" s="38" t="n">
        <v>50</v>
      </c>
      <c r="FT6" s="38" t="n">
        <v>1</v>
      </c>
      <c r="FU6" s="38" t="n">
        <v>2</v>
      </c>
      <c r="FV6" s="38" t="n">
        <v>3</v>
      </c>
      <c r="FW6" s="38" t="n">
        <v>4</v>
      </c>
      <c r="FX6" s="38" t="n">
        <v>5</v>
      </c>
      <c r="FY6" s="38" t="n">
        <v>6</v>
      </c>
      <c r="FZ6" s="38" t="n">
        <v>7</v>
      </c>
      <c r="GA6" s="38" t="n">
        <v>8</v>
      </c>
      <c r="GB6" s="38" t="n">
        <v>9</v>
      </c>
      <c r="GC6" s="38" t="n">
        <v>10</v>
      </c>
      <c r="GD6" s="38" t="n">
        <v>11</v>
      </c>
      <c r="GE6" s="38" t="n">
        <v>12</v>
      </c>
      <c r="GF6" s="38" t="n">
        <v>13</v>
      </c>
      <c r="GG6" s="38" t="n">
        <v>14</v>
      </c>
      <c r="GH6" s="38" t="n">
        <v>15</v>
      </c>
      <c r="GI6" s="38" t="n">
        <v>16</v>
      </c>
      <c r="GJ6" s="38" t="n">
        <v>17</v>
      </c>
      <c r="GK6" s="38" t="n">
        <v>18</v>
      </c>
      <c r="GL6" s="38" t="n">
        <v>19</v>
      </c>
      <c r="GM6" s="38" t="n">
        <v>20</v>
      </c>
      <c r="GN6" s="38" t="n">
        <v>21</v>
      </c>
      <c r="GO6" s="38" t="n">
        <v>22</v>
      </c>
      <c r="GP6" s="38" t="n">
        <v>23</v>
      </c>
      <c r="GQ6" s="38" t="n">
        <v>24</v>
      </c>
      <c r="GR6" s="38" t="n">
        <v>25</v>
      </c>
      <c r="GS6" s="38" t="n">
        <v>26</v>
      </c>
      <c r="GT6" s="38" t="n">
        <v>27</v>
      </c>
      <c r="GU6" s="38" t="n">
        <v>28</v>
      </c>
      <c r="GV6" s="38" t="n">
        <v>29</v>
      </c>
      <c r="GW6" s="38" t="n">
        <v>30</v>
      </c>
      <c r="GX6" s="38" t="n">
        <v>31</v>
      </c>
      <c r="GY6" s="38" t="n">
        <v>32</v>
      </c>
      <c r="GZ6" s="38" t="n">
        <v>33</v>
      </c>
      <c r="HA6" s="38" t="n">
        <v>34</v>
      </c>
      <c r="HB6" s="38" t="n">
        <v>35</v>
      </c>
      <c r="HC6" s="38" t="n">
        <v>36</v>
      </c>
      <c r="HD6" s="38" t="n">
        <v>37</v>
      </c>
      <c r="HE6" s="38" t="n">
        <v>38</v>
      </c>
      <c r="HF6" s="38" t="n">
        <v>39</v>
      </c>
      <c r="HG6" s="38" t="n">
        <v>40</v>
      </c>
      <c r="HH6" s="38" t="n">
        <v>41</v>
      </c>
      <c r="HI6" s="38" t="n">
        <v>42</v>
      </c>
      <c r="HJ6" s="38" t="n">
        <v>43</v>
      </c>
      <c r="HK6" s="38" t="n">
        <v>44</v>
      </c>
      <c r="HL6" s="38" t="n">
        <v>45</v>
      </c>
      <c r="HM6" s="38" t="n">
        <v>46</v>
      </c>
      <c r="HN6" s="38" t="n">
        <v>47</v>
      </c>
      <c r="HO6" s="38" t="n">
        <v>48</v>
      </c>
      <c r="HP6" s="38" t="n">
        <v>49</v>
      </c>
      <c r="HQ6" s="38" t="n">
        <v>50</v>
      </c>
    </row>
    <row r="7" customFormat="false" ht="42" hidden="false" customHeight="true" outlineLevel="0" collapsed="false">
      <c r="A7" s="40" t="s">
        <v>98</v>
      </c>
      <c r="B7" s="40" t="s">
        <v>99</v>
      </c>
      <c r="C7" s="40" t="s">
        <v>100</v>
      </c>
      <c r="D7" s="40" t="s">
        <v>101</v>
      </c>
      <c r="E7" s="40" t="s">
        <v>102</v>
      </c>
      <c r="F7" s="40" t="s">
        <v>103</v>
      </c>
      <c r="G7" s="40" t="s">
        <v>104</v>
      </c>
      <c r="H7" s="40" t="s">
        <v>105</v>
      </c>
      <c r="I7" s="40" t="s">
        <v>106</v>
      </c>
      <c r="J7" s="40" t="s">
        <v>107</v>
      </c>
      <c r="K7" s="40" t="s">
        <v>108</v>
      </c>
      <c r="L7" s="40" t="s">
        <v>109</v>
      </c>
      <c r="M7" s="40" t="s">
        <v>110</v>
      </c>
      <c r="N7" s="40" t="s">
        <v>111</v>
      </c>
      <c r="O7" s="40" t="s">
        <v>112</v>
      </c>
      <c r="P7" s="40" t="s">
        <v>113</v>
      </c>
      <c r="Q7" s="40" t="s">
        <v>114</v>
      </c>
      <c r="R7" s="40" t="s">
        <v>115</v>
      </c>
      <c r="S7" s="40" t="s">
        <v>116</v>
      </c>
      <c r="T7" s="40" t="s">
        <v>117</v>
      </c>
      <c r="U7" s="40" t="s">
        <v>118</v>
      </c>
      <c r="V7" s="40" t="s">
        <v>119</v>
      </c>
      <c r="W7" s="40" t="s">
        <v>120</v>
      </c>
      <c r="X7" s="40" t="s">
        <v>121</v>
      </c>
      <c r="Z7" s="41" t="str">
        <f aca="false">IF(Helpers!$C$2="","#1",Helpers!$C$2)</f>
        <v>Card A</v>
      </c>
      <c r="AA7" s="41" t="str">
        <f aca="false">IF(Helpers!$C$3="","#2",Helpers!$C$3)</f>
        <v>Card B</v>
      </c>
      <c r="AB7" s="41" t="str">
        <f aca="false">IF(Helpers!$C$4="","#3",Helpers!$C$4)</f>
        <v>#3</v>
      </c>
      <c r="AC7" s="41" t="str">
        <f aca="false">IF(Helpers!$C$5="","#4",Helpers!$C$5)</f>
        <v>#4</v>
      </c>
      <c r="AD7" s="41" t="str">
        <f aca="false">IF(Helpers!$C$6="","#5",Helpers!$C$6)</f>
        <v>#5</v>
      </c>
      <c r="AE7" s="41" t="str">
        <f aca="false">IF(Helpers!$C$7="","#6",Helpers!$C$7)</f>
        <v>#6</v>
      </c>
      <c r="AF7" s="41" t="str">
        <f aca="false">IF(Helpers!$C$8="","#7",Helpers!$C$8)</f>
        <v>#7</v>
      </c>
      <c r="AG7" s="41" t="str">
        <f aca="false">IF(Helpers!$C$9="","#8",Helpers!$C$9)</f>
        <v>#8</v>
      </c>
      <c r="AH7" s="41" t="str">
        <f aca="false">IF(Helpers!$C$10="","#9",Helpers!$C$10)</f>
        <v>#9</v>
      </c>
      <c r="AI7" s="41" t="str">
        <f aca="false">IF(Helpers!$C$11="","#10",Helpers!$C$11)</f>
        <v>#10</v>
      </c>
      <c r="AJ7" s="41" t="str">
        <f aca="false">IF(Helpers!$C$12="","#11",Helpers!$C$12)</f>
        <v>#11</v>
      </c>
      <c r="AK7" s="41" t="str">
        <f aca="false">IF(Helpers!$C$13="","#12",Helpers!$C$13)</f>
        <v>#12</v>
      </c>
      <c r="AL7" s="41" t="str">
        <f aca="false">IF(Helpers!$C$14="","#13",Helpers!$C$14)</f>
        <v>#13</v>
      </c>
      <c r="AM7" s="41" t="str">
        <f aca="false">IF(Helpers!$C$15="","#14",Helpers!$C$15)</f>
        <v>#14</v>
      </c>
      <c r="AN7" s="41" t="str">
        <f aca="false">IF(Helpers!$C$16="","#15",Helpers!$C$16)</f>
        <v>#15</v>
      </c>
      <c r="AO7" s="41" t="str">
        <f aca="false">IF(Helpers!$C$17="","#16",Helpers!$C$17)</f>
        <v>#16</v>
      </c>
      <c r="AP7" s="41" t="str">
        <f aca="false">IF(Helpers!$C$18="","#17",Helpers!$C$18)</f>
        <v>#17</v>
      </c>
      <c r="AQ7" s="41" t="str">
        <f aca="false">IF(Helpers!$C$19="","#18",Helpers!$C$19)</f>
        <v>#18</v>
      </c>
      <c r="AR7" s="41" t="str">
        <f aca="false">IF(Helpers!$C$20="","#19",Helpers!$C$20)</f>
        <v>#19</v>
      </c>
      <c r="AS7" s="41" t="str">
        <f aca="false">IF(Helpers!$C$21="","#20",Helpers!$C$21)</f>
        <v>#20</v>
      </c>
      <c r="AT7" s="41" t="str">
        <f aca="false">IF(Helpers!$C$22="","#21",Helpers!$C$22)</f>
        <v>#21</v>
      </c>
      <c r="AU7" s="41" t="str">
        <f aca="false">IF(Helpers!$C$23="","#22",Helpers!$C$23)</f>
        <v>#22</v>
      </c>
      <c r="AV7" s="41" t="str">
        <f aca="false">IF(Helpers!$C$24="","#23",Helpers!$C$24)</f>
        <v>#23</v>
      </c>
      <c r="AW7" s="41" t="str">
        <f aca="false">IF(Helpers!$C$25="","#24",Helpers!$C$25)</f>
        <v>#24</v>
      </c>
      <c r="AX7" s="41" t="str">
        <f aca="false">IF(Helpers!$C$26="","#25",Helpers!$C$26)</f>
        <v>#25</v>
      </c>
      <c r="AY7" s="41" t="str">
        <f aca="false">IF(Helpers!$C$27="","#26",Helpers!$C$27)</f>
        <v>#26</v>
      </c>
      <c r="AZ7" s="41" t="str">
        <f aca="false">IF(Helpers!$C$28="","#27",Helpers!$C$28)</f>
        <v>#27</v>
      </c>
      <c r="BA7" s="41" t="str">
        <f aca="false">IF(Helpers!$C$29="","#28",Helpers!$C$29)</f>
        <v>#28</v>
      </c>
      <c r="BB7" s="41" t="str">
        <f aca="false">IF(Helpers!$C$30="","#29",Helpers!$C$30)</f>
        <v>#29</v>
      </c>
      <c r="BC7" s="41" t="str">
        <f aca="false">IF(Helpers!$C$31="","#30",Helpers!$C$31)</f>
        <v>#30</v>
      </c>
      <c r="BD7" s="41" t="str">
        <f aca="false">IF(Helpers!$C$32="","#31",Helpers!$C$32)</f>
        <v>#31</v>
      </c>
      <c r="BE7" s="41" t="str">
        <f aca="false">IF(Helpers!$C$33="","#32",Helpers!$C$33)</f>
        <v>#32</v>
      </c>
      <c r="BF7" s="41" t="str">
        <f aca="false">IF(Helpers!$C$34="","#33",Helpers!$C$34)</f>
        <v>#33</v>
      </c>
      <c r="BG7" s="41" t="str">
        <f aca="false">IF(Helpers!$C$35="","#34",Helpers!$C$35)</f>
        <v>#34</v>
      </c>
      <c r="BH7" s="41" t="str">
        <f aca="false">IF(Helpers!$C$36="","#35",Helpers!$C$36)</f>
        <v>#35</v>
      </c>
      <c r="BI7" s="41" t="str">
        <f aca="false">IF(Helpers!$C$37="","#36",Helpers!$C$37)</f>
        <v>#36</v>
      </c>
      <c r="BJ7" s="41" t="str">
        <f aca="false">IF(Helpers!$C$38="","#37",Helpers!$C$38)</f>
        <v>#37</v>
      </c>
      <c r="BK7" s="41" t="str">
        <f aca="false">IF(Helpers!$C$39="","#38",Helpers!$C$39)</f>
        <v>#38</v>
      </c>
      <c r="BL7" s="41" t="str">
        <f aca="false">IF(Helpers!$C$40="","#39",Helpers!$C$40)</f>
        <v>#39</v>
      </c>
      <c r="BM7" s="41" t="str">
        <f aca="false">IF(Helpers!$C$41="","#40",Helpers!$C$41)</f>
        <v>#40</v>
      </c>
      <c r="BN7" s="41" t="str">
        <f aca="false">IF(Helpers!$C$42="","#41",Helpers!$C$42)</f>
        <v>#41</v>
      </c>
      <c r="BO7" s="41" t="str">
        <f aca="false">IF(Helpers!$C$43="","#42",Helpers!$C$43)</f>
        <v>#42</v>
      </c>
      <c r="BP7" s="41" t="str">
        <f aca="false">IF(Helpers!$C$44="","#43",Helpers!$C$44)</f>
        <v>#43</v>
      </c>
      <c r="BQ7" s="41" t="str">
        <f aca="false">IF(Helpers!$C$45="","#44",Helpers!$C$45)</f>
        <v>#44</v>
      </c>
      <c r="BR7" s="41" t="str">
        <f aca="false">IF(Helpers!$C$46="","#45",Helpers!$C$46)</f>
        <v>#45</v>
      </c>
      <c r="BS7" s="41" t="str">
        <f aca="false">IF(Helpers!$C$47="","#46",Helpers!$C$47)</f>
        <v>#46</v>
      </c>
      <c r="BT7" s="41" t="str">
        <f aca="false">IF(Helpers!$C$48="","#47",Helpers!$C$48)</f>
        <v>#47</v>
      </c>
      <c r="BU7" s="41" t="str">
        <f aca="false">IF(Helpers!$C$49="","#48",Helpers!$C$49)</f>
        <v>#48</v>
      </c>
      <c r="BV7" s="41" t="str">
        <f aca="false">IF(Helpers!$C$50="","#49",Helpers!$C$50)</f>
        <v>#49</v>
      </c>
      <c r="BW7" s="41" t="str">
        <f aca="false">IF(Helpers!$C$51="","#50",Helpers!$C$51)</f>
        <v>#50</v>
      </c>
      <c r="BX7" s="41" t="str">
        <f aca="false">IF(Helpers!$C$2="","#1",Helpers!$C$2)</f>
        <v>Card A</v>
      </c>
      <c r="BY7" s="41" t="str">
        <f aca="false">IF(Helpers!$C$3="","#2",Helpers!$C$3)</f>
        <v>Card B</v>
      </c>
      <c r="BZ7" s="41" t="str">
        <f aca="false">IF(Helpers!$C$4="","#3",Helpers!$C$4)</f>
        <v>#3</v>
      </c>
      <c r="CA7" s="41" t="str">
        <f aca="false">IF(Helpers!$C$5="","#4",Helpers!$C$5)</f>
        <v>#4</v>
      </c>
      <c r="CB7" s="41" t="str">
        <f aca="false">IF(Helpers!$C$6="","#5",Helpers!$C$6)</f>
        <v>#5</v>
      </c>
      <c r="CC7" s="41" t="str">
        <f aca="false">IF(Helpers!$C$7="","#6",Helpers!$C$7)</f>
        <v>#6</v>
      </c>
      <c r="CD7" s="41" t="str">
        <f aca="false">IF(Helpers!$C$8="","#7",Helpers!$C$8)</f>
        <v>#7</v>
      </c>
      <c r="CE7" s="41" t="str">
        <f aca="false">IF(Helpers!$C$9="","#8",Helpers!$C$9)</f>
        <v>#8</v>
      </c>
      <c r="CF7" s="41" t="str">
        <f aca="false">IF(Helpers!$C$10="","#9",Helpers!$C$10)</f>
        <v>#9</v>
      </c>
      <c r="CG7" s="41" t="str">
        <f aca="false">IF(Helpers!$C$11="","#10",Helpers!$C$11)</f>
        <v>#10</v>
      </c>
      <c r="CH7" s="41" t="str">
        <f aca="false">IF(Helpers!$C$12="","#11",Helpers!$C$12)</f>
        <v>#11</v>
      </c>
      <c r="CI7" s="41" t="str">
        <f aca="false">IF(Helpers!$C$13="","#12",Helpers!$C$13)</f>
        <v>#12</v>
      </c>
      <c r="CJ7" s="41" t="str">
        <f aca="false">IF(Helpers!$C$14="","#13",Helpers!$C$14)</f>
        <v>#13</v>
      </c>
      <c r="CK7" s="41" t="str">
        <f aca="false">IF(Helpers!$C$15="","#14",Helpers!$C$15)</f>
        <v>#14</v>
      </c>
      <c r="CL7" s="41" t="str">
        <f aca="false">IF(Helpers!$C$16="","#15",Helpers!$C$16)</f>
        <v>#15</v>
      </c>
      <c r="CM7" s="41" t="str">
        <f aca="false">IF(Helpers!$C$17="","#16",Helpers!$C$17)</f>
        <v>#16</v>
      </c>
      <c r="CN7" s="41" t="str">
        <f aca="false">IF(Helpers!$C$18="","#17",Helpers!$C$18)</f>
        <v>#17</v>
      </c>
      <c r="CO7" s="41" t="str">
        <f aca="false">IF(Helpers!$C$19="","#18",Helpers!$C$19)</f>
        <v>#18</v>
      </c>
      <c r="CP7" s="41" t="str">
        <f aca="false">IF(Helpers!$C$20="","#19",Helpers!$C$20)</f>
        <v>#19</v>
      </c>
      <c r="CQ7" s="41" t="str">
        <f aca="false">IF(Helpers!$C$21="","#20",Helpers!$C$21)</f>
        <v>#20</v>
      </c>
      <c r="CR7" s="41" t="str">
        <f aca="false">IF(Helpers!$C$22="","#21",Helpers!$C$22)</f>
        <v>#21</v>
      </c>
      <c r="CS7" s="41" t="str">
        <f aca="false">IF(Helpers!$C$23="","#22",Helpers!$C$23)</f>
        <v>#22</v>
      </c>
      <c r="CT7" s="41" t="str">
        <f aca="false">IF(Helpers!$C$24="","#23",Helpers!$C$24)</f>
        <v>#23</v>
      </c>
      <c r="CU7" s="41" t="str">
        <f aca="false">IF(Helpers!$C$25="","#24",Helpers!$C$25)</f>
        <v>#24</v>
      </c>
      <c r="CV7" s="41" t="str">
        <f aca="false">IF(Helpers!$C$26="","#25",Helpers!$C$26)</f>
        <v>#25</v>
      </c>
      <c r="CW7" s="41" t="str">
        <f aca="false">IF(Helpers!$C$27="","#26",Helpers!$C$27)</f>
        <v>#26</v>
      </c>
      <c r="CX7" s="41" t="str">
        <f aca="false">IF(Helpers!$C$28="","#27",Helpers!$C$28)</f>
        <v>#27</v>
      </c>
      <c r="CY7" s="41" t="str">
        <f aca="false">IF(Helpers!$C$29="","#28",Helpers!$C$29)</f>
        <v>#28</v>
      </c>
      <c r="CZ7" s="41" t="str">
        <f aca="false">IF(Helpers!$C$30="","#29",Helpers!$C$30)</f>
        <v>#29</v>
      </c>
      <c r="DA7" s="41" t="str">
        <f aca="false">IF(Helpers!$C$31="","#30",Helpers!$C$31)</f>
        <v>#30</v>
      </c>
      <c r="DB7" s="41" t="str">
        <f aca="false">IF(Helpers!$C$32="","#31",Helpers!$C$32)</f>
        <v>#31</v>
      </c>
      <c r="DC7" s="41" t="str">
        <f aca="false">IF(Helpers!$C$33="","#32",Helpers!$C$33)</f>
        <v>#32</v>
      </c>
      <c r="DD7" s="41" t="str">
        <f aca="false">IF(Helpers!$C$34="","#33",Helpers!$C$34)</f>
        <v>#33</v>
      </c>
      <c r="DE7" s="41" t="str">
        <f aca="false">IF(Helpers!$C$35="","#34",Helpers!$C$35)</f>
        <v>#34</v>
      </c>
      <c r="DF7" s="41" t="str">
        <f aca="false">IF(Helpers!$C$36="","#35",Helpers!$C$36)</f>
        <v>#35</v>
      </c>
      <c r="DG7" s="41" t="str">
        <f aca="false">IF(Helpers!$C$37="","#36",Helpers!$C$37)</f>
        <v>#36</v>
      </c>
      <c r="DH7" s="41" t="str">
        <f aca="false">IF(Helpers!$C$38="","#37",Helpers!$C$38)</f>
        <v>#37</v>
      </c>
      <c r="DI7" s="41" t="str">
        <f aca="false">IF(Helpers!$C$39="","#38",Helpers!$C$39)</f>
        <v>#38</v>
      </c>
      <c r="DJ7" s="41" t="str">
        <f aca="false">IF(Helpers!$C$40="","#39",Helpers!$C$40)</f>
        <v>#39</v>
      </c>
      <c r="DK7" s="41" t="str">
        <f aca="false">IF(Helpers!$C$41="","#40",Helpers!$C$41)</f>
        <v>#40</v>
      </c>
      <c r="DL7" s="41" t="str">
        <f aca="false">IF(Helpers!$C$42="","#41",Helpers!$C$42)</f>
        <v>#41</v>
      </c>
      <c r="DM7" s="41" t="str">
        <f aca="false">IF(Helpers!$C$43="","#42",Helpers!$C$43)</f>
        <v>#42</v>
      </c>
      <c r="DN7" s="41" t="str">
        <f aca="false">IF(Helpers!$C$44="","#43",Helpers!$C$44)</f>
        <v>#43</v>
      </c>
      <c r="DO7" s="41" t="str">
        <f aca="false">IF(Helpers!$C$45="","#44",Helpers!$C$45)</f>
        <v>#44</v>
      </c>
      <c r="DP7" s="41" t="str">
        <f aca="false">IF(Helpers!$C$46="","#45",Helpers!$C$46)</f>
        <v>#45</v>
      </c>
      <c r="DQ7" s="41" t="str">
        <f aca="false">IF(Helpers!$C$47="","#46",Helpers!$C$47)</f>
        <v>#46</v>
      </c>
      <c r="DR7" s="41" t="str">
        <f aca="false">IF(Helpers!$C$48="","#47",Helpers!$C$48)</f>
        <v>#47</v>
      </c>
      <c r="DS7" s="41" t="str">
        <f aca="false">IF(Helpers!$C$49="","#48",Helpers!$C$49)</f>
        <v>#48</v>
      </c>
      <c r="DT7" s="41" t="str">
        <f aca="false">IF(Helpers!$C$50="","#49",Helpers!$C$50)</f>
        <v>#49</v>
      </c>
      <c r="DU7" s="41" t="str">
        <f aca="false">IF(Helpers!$C$51="","#50",Helpers!$C$51)</f>
        <v>#50</v>
      </c>
      <c r="DV7" s="41" t="str">
        <f aca="false">IF(Helpers!$C$2="","#1",Helpers!$C$2)</f>
        <v>Card A</v>
      </c>
      <c r="DW7" s="41" t="str">
        <f aca="false">IF(Helpers!$C$3="","#2",Helpers!$C$3)</f>
        <v>Card B</v>
      </c>
      <c r="DX7" s="41" t="str">
        <f aca="false">IF(Helpers!$C$4="","#3",Helpers!$C$4)</f>
        <v>#3</v>
      </c>
      <c r="DY7" s="41" t="str">
        <f aca="false">IF(Helpers!$C$5="","#4",Helpers!$C$5)</f>
        <v>#4</v>
      </c>
      <c r="DZ7" s="41" t="str">
        <f aca="false">IF(Helpers!$C$6="","#5",Helpers!$C$6)</f>
        <v>#5</v>
      </c>
      <c r="EA7" s="41" t="str">
        <f aca="false">IF(Helpers!$C$7="","#6",Helpers!$C$7)</f>
        <v>#6</v>
      </c>
      <c r="EB7" s="41" t="str">
        <f aca="false">IF(Helpers!$C$8="","#7",Helpers!$C$8)</f>
        <v>#7</v>
      </c>
      <c r="EC7" s="41" t="str">
        <f aca="false">IF(Helpers!$C$9="","#8",Helpers!$C$9)</f>
        <v>#8</v>
      </c>
      <c r="ED7" s="41" t="str">
        <f aca="false">IF(Helpers!$C$10="","#9",Helpers!$C$10)</f>
        <v>#9</v>
      </c>
      <c r="EE7" s="41" t="str">
        <f aca="false">IF(Helpers!$C$11="","#10",Helpers!$C$11)</f>
        <v>#10</v>
      </c>
      <c r="EF7" s="41" t="str">
        <f aca="false">IF(Helpers!$C$12="","#11",Helpers!$C$12)</f>
        <v>#11</v>
      </c>
      <c r="EG7" s="41" t="str">
        <f aca="false">IF(Helpers!$C$13="","#12",Helpers!$C$13)</f>
        <v>#12</v>
      </c>
      <c r="EH7" s="41" t="str">
        <f aca="false">IF(Helpers!$C$14="","#13",Helpers!$C$14)</f>
        <v>#13</v>
      </c>
      <c r="EI7" s="41" t="str">
        <f aca="false">IF(Helpers!$C$15="","#14",Helpers!$C$15)</f>
        <v>#14</v>
      </c>
      <c r="EJ7" s="41" t="str">
        <f aca="false">IF(Helpers!$C$16="","#15",Helpers!$C$16)</f>
        <v>#15</v>
      </c>
      <c r="EK7" s="41" t="str">
        <f aca="false">IF(Helpers!$C$17="","#16",Helpers!$C$17)</f>
        <v>#16</v>
      </c>
      <c r="EL7" s="41" t="str">
        <f aca="false">IF(Helpers!$C$18="","#17",Helpers!$C$18)</f>
        <v>#17</v>
      </c>
      <c r="EM7" s="41" t="str">
        <f aca="false">IF(Helpers!$C$19="","#18",Helpers!$C$19)</f>
        <v>#18</v>
      </c>
      <c r="EN7" s="41" t="str">
        <f aca="false">IF(Helpers!$C$20="","#19",Helpers!$C$20)</f>
        <v>#19</v>
      </c>
      <c r="EO7" s="41" t="str">
        <f aca="false">IF(Helpers!$C$21="","#20",Helpers!$C$21)</f>
        <v>#20</v>
      </c>
      <c r="EP7" s="41" t="str">
        <f aca="false">IF(Helpers!$C$22="","#21",Helpers!$C$22)</f>
        <v>#21</v>
      </c>
      <c r="EQ7" s="41" t="str">
        <f aca="false">IF(Helpers!$C$23="","#22",Helpers!$C$23)</f>
        <v>#22</v>
      </c>
      <c r="ER7" s="41" t="str">
        <f aca="false">IF(Helpers!$C$24="","#23",Helpers!$C$24)</f>
        <v>#23</v>
      </c>
      <c r="ES7" s="41" t="str">
        <f aca="false">IF(Helpers!$C$25="","#24",Helpers!$C$25)</f>
        <v>#24</v>
      </c>
      <c r="ET7" s="41" t="str">
        <f aca="false">IF(Helpers!$C$26="","#25",Helpers!$C$26)</f>
        <v>#25</v>
      </c>
      <c r="EU7" s="41" t="str">
        <f aca="false">IF(Helpers!$C$27="","#26",Helpers!$C$27)</f>
        <v>#26</v>
      </c>
      <c r="EV7" s="41" t="str">
        <f aca="false">IF(Helpers!$C$28="","#27",Helpers!$C$28)</f>
        <v>#27</v>
      </c>
      <c r="EW7" s="41" t="str">
        <f aca="false">IF(Helpers!$C$29="","#28",Helpers!$C$29)</f>
        <v>#28</v>
      </c>
      <c r="EX7" s="41" t="str">
        <f aca="false">IF(Helpers!$C$30="","#29",Helpers!$C$30)</f>
        <v>#29</v>
      </c>
      <c r="EY7" s="41" t="str">
        <f aca="false">IF(Helpers!$C$31="","#30",Helpers!$C$31)</f>
        <v>#30</v>
      </c>
      <c r="EZ7" s="41" t="str">
        <f aca="false">IF(Helpers!$C$32="","#31",Helpers!$C$32)</f>
        <v>#31</v>
      </c>
      <c r="FA7" s="41" t="str">
        <f aca="false">IF(Helpers!$C$33="","#32",Helpers!$C$33)</f>
        <v>#32</v>
      </c>
      <c r="FB7" s="41" t="str">
        <f aca="false">IF(Helpers!$C$34="","#33",Helpers!$C$34)</f>
        <v>#33</v>
      </c>
      <c r="FC7" s="41" t="str">
        <f aca="false">IF(Helpers!$C$35="","#34",Helpers!$C$35)</f>
        <v>#34</v>
      </c>
      <c r="FD7" s="41" t="str">
        <f aca="false">IF(Helpers!$C$36="","#35",Helpers!$C$36)</f>
        <v>#35</v>
      </c>
      <c r="FE7" s="41" t="str">
        <f aca="false">IF(Helpers!$C$37="","#36",Helpers!$C$37)</f>
        <v>#36</v>
      </c>
      <c r="FF7" s="41" t="str">
        <f aca="false">IF(Helpers!$C$38="","#37",Helpers!$C$38)</f>
        <v>#37</v>
      </c>
      <c r="FG7" s="41" t="str">
        <f aca="false">IF(Helpers!$C$39="","#38",Helpers!$C$39)</f>
        <v>#38</v>
      </c>
      <c r="FH7" s="41" t="str">
        <f aca="false">IF(Helpers!$C$40="","#39",Helpers!$C$40)</f>
        <v>#39</v>
      </c>
      <c r="FI7" s="41" t="str">
        <f aca="false">IF(Helpers!$C$41="","#40",Helpers!$C$41)</f>
        <v>#40</v>
      </c>
      <c r="FJ7" s="41" t="str">
        <f aca="false">IF(Helpers!$C$42="","#41",Helpers!$C$42)</f>
        <v>#41</v>
      </c>
      <c r="FK7" s="41" t="str">
        <f aca="false">IF(Helpers!$C$43="","#42",Helpers!$C$43)</f>
        <v>#42</v>
      </c>
      <c r="FL7" s="41" t="str">
        <f aca="false">IF(Helpers!$C$44="","#43",Helpers!$C$44)</f>
        <v>#43</v>
      </c>
      <c r="FM7" s="41" t="str">
        <f aca="false">IF(Helpers!$C$45="","#44",Helpers!$C$45)</f>
        <v>#44</v>
      </c>
      <c r="FN7" s="41" t="str">
        <f aca="false">IF(Helpers!$C$46="","#45",Helpers!$C$46)</f>
        <v>#45</v>
      </c>
      <c r="FO7" s="41" t="str">
        <f aca="false">IF(Helpers!$C$47="","#46",Helpers!$C$47)</f>
        <v>#46</v>
      </c>
      <c r="FP7" s="41" t="str">
        <f aca="false">IF(Helpers!$C$48="","#47",Helpers!$C$48)</f>
        <v>#47</v>
      </c>
      <c r="FQ7" s="41" t="str">
        <f aca="false">IF(Helpers!$C$49="","#48",Helpers!$C$49)</f>
        <v>#48</v>
      </c>
      <c r="FR7" s="41" t="str">
        <f aca="false">IF(Helpers!$C$50="","#49",Helpers!$C$50)</f>
        <v>#49</v>
      </c>
      <c r="FS7" s="41" t="str">
        <f aca="false">IF(Helpers!$C$51="","#50",Helpers!$C$51)</f>
        <v>#50</v>
      </c>
      <c r="FT7" s="41" t="str">
        <f aca="false">IF(Helpers!$C$2="","#1",Helpers!$C$2)</f>
        <v>Card A</v>
      </c>
      <c r="FU7" s="41" t="str">
        <f aca="false">IF(Helpers!$C$3="","#2",Helpers!$C$3)</f>
        <v>Card B</v>
      </c>
      <c r="FV7" s="41" t="str">
        <f aca="false">IF(Helpers!$C$4="","#3",Helpers!$C$4)</f>
        <v>#3</v>
      </c>
      <c r="FW7" s="41" t="str">
        <f aca="false">IF(Helpers!$C$5="","#4",Helpers!$C$5)</f>
        <v>#4</v>
      </c>
      <c r="FX7" s="41" t="str">
        <f aca="false">IF(Helpers!$C$6="","#5",Helpers!$C$6)</f>
        <v>#5</v>
      </c>
      <c r="FY7" s="41" t="str">
        <f aca="false">IF(Helpers!$C$7="","#6",Helpers!$C$7)</f>
        <v>#6</v>
      </c>
      <c r="FZ7" s="41" t="str">
        <f aca="false">IF(Helpers!$C$8="","#7",Helpers!$C$8)</f>
        <v>#7</v>
      </c>
      <c r="GA7" s="41" t="str">
        <f aca="false">IF(Helpers!$C$9="","#8",Helpers!$C$9)</f>
        <v>#8</v>
      </c>
      <c r="GB7" s="41" t="str">
        <f aca="false">IF(Helpers!$C$10="","#9",Helpers!$C$10)</f>
        <v>#9</v>
      </c>
      <c r="GC7" s="41" t="str">
        <f aca="false">IF(Helpers!$C$11="","#10",Helpers!$C$11)</f>
        <v>#10</v>
      </c>
      <c r="GD7" s="41" t="str">
        <f aca="false">IF(Helpers!$C$12="","#11",Helpers!$C$12)</f>
        <v>#11</v>
      </c>
      <c r="GE7" s="41" t="str">
        <f aca="false">IF(Helpers!$C$13="","#12",Helpers!$C$13)</f>
        <v>#12</v>
      </c>
      <c r="GF7" s="41" t="str">
        <f aca="false">IF(Helpers!$C$14="","#13",Helpers!$C$14)</f>
        <v>#13</v>
      </c>
      <c r="GG7" s="41" t="str">
        <f aca="false">IF(Helpers!$C$15="","#14",Helpers!$C$15)</f>
        <v>#14</v>
      </c>
      <c r="GH7" s="41" t="str">
        <f aca="false">IF(Helpers!$C$16="","#15",Helpers!$C$16)</f>
        <v>#15</v>
      </c>
      <c r="GI7" s="41" t="str">
        <f aca="false">IF(Helpers!$C$17="","#16",Helpers!$C$17)</f>
        <v>#16</v>
      </c>
      <c r="GJ7" s="41" t="str">
        <f aca="false">IF(Helpers!$C$18="","#17",Helpers!$C$18)</f>
        <v>#17</v>
      </c>
      <c r="GK7" s="41" t="str">
        <f aca="false">IF(Helpers!$C$19="","#18",Helpers!$C$19)</f>
        <v>#18</v>
      </c>
      <c r="GL7" s="41" t="str">
        <f aca="false">IF(Helpers!$C$20="","#19",Helpers!$C$20)</f>
        <v>#19</v>
      </c>
      <c r="GM7" s="41" t="str">
        <f aca="false">IF(Helpers!$C$21="","#20",Helpers!$C$21)</f>
        <v>#20</v>
      </c>
      <c r="GN7" s="41" t="str">
        <f aca="false">IF(Helpers!$C$22="","#21",Helpers!$C$22)</f>
        <v>#21</v>
      </c>
      <c r="GO7" s="41" t="str">
        <f aca="false">IF(Helpers!$C$23="","#22",Helpers!$C$23)</f>
        <v>#22</v>
      </c>
      <c r="GP7" s="41" t="str">
        <f aca="false">IF(Helpers!$C$24="","#23",Helpers!$C$24)</f>
        <v>#23</v>
      </c>
      <c r="GQ7" s="41" t="str">
        <f aca="false">IF(Helpers!$C$25="","#24",Helpers!$C$25)</f>
        <v>#24</v>
      </c>
      <c r="GR7" s="41" t="str">
        <f aca="false">IF(Helpers!$C$26="","#25",Helpers!$C$26)</f>
        <v>#25</v>
      </c>
      <c r="GS7" s="41" t="str">
        <f aca="false">IF(Helpers!$C$27="","#26",Helpers!$C$27)</f>
        <v>#26</v>
      </c>
      <c r="GT7" s="41" t="str">
        <f aca="false">IF(Helpers!$C$28="","#27",Helpers!$C$28)</f>
        <v>#27</v>
      </c>
      <c r="GU7" s="41" t="str">
        <f aca="false">IF(Helpers!$C$29="","#28",Helpers!$C$29)</f>
        <v>#28</v>
      </c>
      <c r="GV7" s="41" t="str">
        <f aca="false">IF(Helpers!$C$30="","#29",Helpers!$C$30)</f>
        <v>#29</v>
      </c>
      <c r="GW7" s="41" t="str">
        <f aca="false">IF(Helpers!$C$31="","#30",Helpers!$C$31)</f>
        <v>#30</v>
      </c>
      <c r="GX7" s="41" t="str">
        <f aca="false">IF(Helpers!$C$32="","#31",Helpers!$C$32)</f>
        <v>#31</v>
      </c>
      <c r="GY7" s="41" t="str">
        <f aca="false">IF(Helpers!$C$33="","#32",Helpers!$C$33)</f>
        <v>#32</v>
      </c>
      <c r="GZ7" s="41" t="str">
        <f aca="false">IF(Helpers!$C$34="","#33",Helpers!$C$34)</f>
        <v>#33</v>
      </c>
      <c r="HA7" s="41" t="str">
        <f aca="false">IF(Helpers!$C$35="","#34",Helpers!$C$35)</f>
        <v>#34</v>
      </c>
      <c r="HB7" s="41" t="str">
        <f aca="false">IF(Helpers!$C$36="","#35",Helpers!$C$36)</f>
        <v>#35</v>
      </c>
      <c r="HC7" s="41" t="str">
        <f aca="false">IF(Helpers!$C$37="","#36",Helpers!$C$37)</f>
        <v>#36</v>
      </c>
      <c r="HD7" s="41" t="str">
        <f aca="false">IF(Helpers!$C$38="","#37",Helpers!$C$38)</f>
        <v>#37</v>
      </c>
      <c r="HE7" s="41" t="str">
        <f aca="false">IF(Helpers!$C$39="","#38",Helpers!$C$39)</f>
        <v>#38</v>
      </c>
      <c r="HF7" s="41" t="str">
        <f aca="false">IF(Helpers!$C$40="","#39",Helpers!$C$40)</f>
        <v>#39</v>
      </c>
      <c r="HG7" s="41" t="str">
        <f aca="false">IF(Helpers!$C$41="","#40",Helpers!$C$41)</f>
        <v>#40</v>
      </c>
      <c r="HH7" s="41" t="str">
        <f aca="false">IF(Helpers!$C$42="","#41",Helpers!$C$42)</f>
        <v>#41</v>
      </c>
      <c r="HI7" s="41" t="str">
        <f aca="false">IF(Helpers!$C$43="","#42",Helpers!$C$43)</f>
        <v>#42</v>
      </c>
      <c r="HJ7" s="41" t="str">
        <f aca="false">IF(Helpers!$C$44="","#43",Helpers!$C$44)</f>
        <v>#43</v>
      </c>
      <c r="HK7" s="41" t="str">
        <f aca="false">IF(Helpers!$C$45="","#44",Helpers!$C$45)</f>
        <v>#44</v>
      </c>
      <c r="HL7" s="41" t="str">
        <f aca="false">IF(Helpers!$C$46="","#45",Helpers!$C$46)</f>
        <v>#45</v>
      </c>
      <c r="HM7" s="41" t="str">
        <f aca="false">IF(Helpers!$C$47="","#46",Helpers!$C$47)</f>
        <v>#46</v>
      </c>
      <c r="HN7" s="41" t="str">
        <f aca="false">IF(Helpers!$C$48="","#47",Helpers!$C$48)</f>
        <v>#47</v>
      </c>
      <c r="HO7" s="41" t="str">
        <f aca="false">IF(Helpers!$C$49="","#48",Helpers!$C$49)</f>
        <v>#48</v>
      </c>
      <c r="HP7" s="41" t="str">
        <f aca="false">IF(Helpers!$C$50="","#49",Helpers!$C$50)</f>
        <v>#49</v>
      </c>
      <c r="HQ7" s="41" t="str">
        <f aca="false">IF(Helpers!$C$51="","#50",Helpers!$C$51)</f>
        <v>#50</v>
      </c>
    </row>
    <row r="8" customFormat="false" ht="15" hidden="false" customHeight="false" outlineLevel="0" collapsed="false">
      <c r="A8" s="42" t="s">
        <v>122</v>
      </c>
      <c r="B8" s="43" t="n">
        <f aca="false">Setup!$C$8</f>
        <v>46325</v>
      </c>
      <c r="C8" s="42"/>
      <c r="D8" s="42"/>
      <c r="E8" s="42"/>
      <c r="F8" s="42"/>
      <c r="G8" s="42"/>
      <c r="H8" s="42"/>
      <c r="I8" s="42"/>
      <c r="J8" s="42"/>
      <c r="K8" s="42"/>
      <c r="L8" s="42" t="n">
        <f aca="false">N(Setup!$C$13)</f>
        <v>300</v>
      </c>
      <c r="M8" s="42" t="n">
        <v>0</v>
      </c>
      <c r="N8" s="42"/>
      <c r="O8" s="42"/>
      <c r="P8" s="42"/>
      <c r="Q8" s="42"/>
      <c r="R8" s="42"/>
      <c r="S8" s="42"/>
      <c r="T8" s="42" t="n">
        <f aca="false">SUM(FT8:HQ8)</f>
        <v>1700</v>
      </c>
      <c r="U8" s="42"/>
      <c r="V8" s="42"/>
      <c r="W8" s="42"/>
      <c r="X8" s="42" t="n">
        <f aca="false">T8</f>
        <v>1700</v>
      </c>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t="n">
        <f aca="false">Helpers!$G$2</f>
        <v>500</v>
      </c>
      <c r="FU8" s="42" t="n">
        <f aca="false">Helpers!$G$3</f>
        <v>1200</v>
      </c>
      <c r="FV8" s="42" t="n">
        <f aca="false">Helpers!$G$4</f>
        <v>0</v>
      </c>
      <c r="FW8" s="42" t="n">
        <f aca="false">Helpers!$G$5</f>
        <v>0</v>
      </c>
      <c r="FX8" s="42" t="n">
        <f aca="false">Helpers!$G$6</f>
        <v>0</v>
      </c>
      <c r="FY8" s="42" t="n">
        <f aca="false">Helpers!$G$7</f>
        <v>0</v>
      </c>
      <c r="FZ8" s="42" t="n">
        <f aca="false">Helpers!$G$8</f>
        <v>0</v>
      </c>
      <c r="GA8" s="42" t="n">
        <f aca="false">Helpers!$G$9</f>
        <v>0</v>
      </c>
      <c r="GB8" s="42" t="n">
        <f aca="false">Helpers!$G$10</f>
        <v>0</v>
      </c>
      <c r="GC8" s="42" t="n">
        <f aca="false">Helpers!$G$11</f>
        <v>0</v>
      </c>
      <c r="GD8" s="42" t="n">
        <f aca="false">Helpers!$G$12</f>
        <v>0</v>
      </c>
      <c r="GE8" s="42" t="n">
        <f aca="false">Helpers!$G$13</f>
        <v>0</v>
      </c>
      <c r="GF8" s="42" t="n">
        <f aca="false">Helpers!$G$14</f>
        <v>0</v>
      </c>
      <c r="GG8" s="42" t="n">
        <f aca="false">Helpers!$G$15</f>
        <v>0</v>
      </c>
      <c r="GH8" s="42" t="n">
        <f aca="false">Helpers!$G$16</f>
        <v>0</v>
      </c>
      <c r="GI8" s="42" t="n">
        <f aca="false">Helpers!$G$17</f>
        <v>0</v>
      </c>
      <c r="GJ8" s="42" t="n">
        <f aca="false">Helpers!$G$18</f>
        <v>0</v>
      </c>
      <c r="GK8" s="42" t="n">
        <f aca="false">Helpers!$G$19</f>
        <v>0</v>
      </c>
      <c r="GL8" s="42" t="n">
        <f aca="false">Helpers!$G$20</f>
        <v>0</v>
      </c>
      <c r="GM8" s="42" t="n">
        <f aca="false">Helpers!$G$21</f>
        <v>0</v>
      </c>
      <c r="GN8" s="42" t="n">
        <f aca="false">Helpers!$G$22</f>
        <v>0</v>
      </c>
      <c r="GO8" s="42" t="n">
        <f aca="false">Helpers!$G$23</f>
        <v>0</v>
      </c>
      <c r="GP8" s="42" t="n">
        <f aca="false">Helpers!$G$24</f>
        <v>0</v>
      </c>
      <c r="GQ8" s="42" t="n">
        <f aca="false">Helpers!$G$25</f>
        <v>0</v>
      </c>
      <c r="GR8" s="42" t="n">
        <f aca="false">Helpers!$G$26</f>
        <v>0</v>
      </c>
      <c r="GS8" s="42" t="n">
        <f aca="false">Helpers!$G$27</f>
        <v>0</v>
      </c>
      <c r="GT8" s="42" t="n">
        <f aca="false">Helpers!$G$28</f>
        <v>0</v>
      </c>
      <c r="GU8" s="42" t="n">
        <f aca="false">Helpers!$G$29</f>
        <v>0</v>
      </c>
      <c r="GV8" s="42" t="n">
        <f aca="false">Helpers!$G$30</f>
        <v>0</v>
      </c>
      <c r="GW8" s="42" t="n">
        <f aca="false">Helpers!$G$31</f>
        <v>0</v>
      </c>
      <c r="GX8" s="42" t="n">
        <f aca="false">Helpers!$G$32</f>
        <v>0</v>
      </c>
      <c r="GY8" s="42" t="n">
        <f aca="false">Helpers!$G$33</f>
        <v>0</v>
      </c>
      <c r="GZ8" s="42" t="n">
        <f aca="false">Helpers!$G$34</f>
        <v>0</v>
      </c>
      <c r="HA8" s="42" t="n">
        <f aca="false">Helpers!$G$35</f>
        <v>0</v>
      </c>
      <c r="HB8" s="42" t="n">
        <f aca="false">Helpers!$G$36</f>
        <v>0</v>
      </c>
      <c r="HC8" s="42" t="n">
        <f aca="false">Helpers!$G$37</f>
        <v>0</v>
      </c>
      <c r="HD8" s="42" t="n">
        <f aca="false">Helpers!$G$38</f>
        <v>0</v>
      </c>
      <c r="HE8" s="42" t="n">
        <f aca="false">Helpers!$G$39</f>
        <v>0</v>
      </c>
      <c r="HF8" s="42" t="n">
        <f aca="false">Helpers!$G$40</f>
        <v>0</v>
      </c>
      <c r="HG8" s="42" t="n">
        <f aca="false">Helpers!$G$41</f>
        <v>0</v>
      </c>
      <c r="HH8" s="42" t="n">
        <f aca="false">Helpers!$G$42</f>
        <v>0</v>
      </c>
      <c r="HI8" s="42" t="n">
        <f aca="false">Helpers!$G$43</f>
        <v>0</v>
      </c>
      <c r="HJ8" s="42" t="n">
        <f aca="false">Helpers!$G$44</f>
        <v>0</v>
      </c>
      <c r="HK8" s="42" t="n">
        <f aca="false">Helpers!$G$45</f>
        <v>0</v>
      </c>
      <c r="HL8" s="42" t="n">
        <f aca="false">Helpers!$G$46</f>
        <v>0</v>
      </c>
      <c r="HM8" s="42" t="n">
        <f aca="false">Helpers!$G$47</f>
        <v>0</v>
      </c>
      <c r="HN8" s="42" t="n">
        <f aca="false">Helpers!$G$48</f>
        <v>0</v>
      </c>
      <c r="HO8" s="42" t="n">
        <f aca="false">Helpers!$G$49</f>
        <v>0</v>
      </c>
      <c r="HP8" s="42" t="n">
        <f aca="false">Helpers!$G$50</f>
        <v>0</v>
      </c>
      <c r="HQ8" s="42" t="n">
        <f aca="false">Helpers!$G$51</f>
        <v>0</v>
      </c>
    </row>
    <row r="9" customFormat="false" ht="15" hidden="false" customHeight="false" outlineLevel="0" collapsed="false">
      <c r="A9" s="44" t="n">
        <v>1</v>
      </c>
      <c r="B9" s="45" t="n">
        <f aca="false">IF(Setup!$C$7="Every month",EDATE(Setup!$C$8,($A9-1)),IF(Setup!$C$7="Twice a month",DATE(YEAR(Setup!$C$8),MONTH(Setup!$C$8)+INT((($A9-1)+Setup!$C$41)/2),MIN(IF(MOD(($A9-1)+Setup!$C$41,2)=0,Setup!$C$39,Setup!$C$40),DAY(EOMONTH(DATE(YEAR(Setup!$C$8),MONTH(Setup!$C$8)+INT((($A9-1)+Setup!$C$41)/2),1),0)))),Setup!$C$8+($A9-1)*IF(Setup!$C$7="Every week",7,14)))</f>
        <v>46325</v>
      </c>
      <c r="C9" s="45" t="n">
        <f aca="false">IF(Setup!$C$7="Every month",EDATE(Setup!$C$8,$A9),IF(Setup!$C$7="Twice a month",DATE(YEAR(Setup!$C$8),MONTH(Setup!$C$8)+INT(($A9+Setup!$C$41)/2),MIN(IF(MOD($A9+Setup!$C$41,2)=0,Setup!$C$39,Setup!$C$40),DAY(EOMONTH(DATE(YEAR(Setup!$C$8),MONTH(Setup!$C$8)+INT(($A9+Setup!$C$41)/2),1),0)))),Setup!$C$8+$A9*IF(Setup!$C$7="Every week",7,14)))</f>
        <v>46339</v>
      </c>
      <c r="D9" s="46"/>
      <c r="E9" s="47"/>
      <c r="F9" s="47"/>
      <c r="G9" s="47"/>
      <c r="H9" s="47"/>
      <c r="I9" s="48" t="n">
        <f aca="false">N(Setup!$C$11)+N(E9)</f>
        <v>100</v>
      </c>
      <c r="J9" s="48" t="n">
        <f aca="false">MIN(Setup!$C$37,MAX(I9,0))</f>
        <v>9.23076923076923</v>
      </c>
      <c r="K9" s="48" t="n">
        <f aca="false">MIN(MAX(N(Setup!$C$14)-L8,0),MAX(I9-J9,0))</f>
        <v>90.7692307692308</v>
      </c>
      <c r="L9" s="48" t="n">
        <f aca="false">L8+K9-N(G9)</f>
        <v>390.769230769231</v>
      </c>
      <c r="M9" s="48" t="n">
        <f aca="false">M8+J9-N(H9)</f>
        <v>9.23076923076923</v>
      </c>
      <c r="N9" s="48" t="n">
        <f aca="false">SUM(BX9:DU9)</f>
        <v>25</v>
      </c>
      <c r="O9" s="48" t="n">
        <f aca="false">SUM(Z9:BW9)-N9</f>
        <v>0</v>
      </c>
      <c r="P9" s="48" t="n">
        <f aca="false">MAX(I9-J9-K9,0)+O9</f>
        <v>0</v>
      </c>
      <c r="Q9" s="48" t="n">
        <f aca="false">SUM(DV9:FS9)</f>
        <v>0</v>
      </c>
      <c r="R9" s="49" t="n">
        <f aca="false">N9+J9+K9+Q9</f>
        <v>125</v>
      </c>
      <c r="S9" s="48" t="n">
        <f aca="false">T9-T8-N(F9)+N9+Q9</f>
        <v>12.9230769230769</v>
      </c>
      <c r="T9" s="49" t="n">
        <f aca="false">SUM(FT9:HQ9)</f>
        <v>1687.92307692308</v>
      </c>
      <c r="U9" s="44" t="str">
        <f aca="false">IF(T8&lt;0.005,"",INDEX(Helpers!$C$2:$C$51,IF(_xlfn.MINIFS($DV$6:$FS$6,DV9:FS9,"&gt;0.005")=0,V9,_xlfn.MINIFS($DV$6:$FS$6,DV9:FS9,"&gt;0.005"))))</f>
        <v>Card A</v>
      </c>
      <c r="V9" s="44" t="n">
        <f aca="false">IF(_xlfn.MINIFS($FT$6:$HQ$6,FT8:HQ8,"&gt;0.005")=0,1,_xlfn.MINIFS($FT$6:$HQ$6,FT8:HQ8,"&gt;0.005"))</f>
        <v>1</v>
      </c>
      <c r="W9" s="44" t="n">
        <f aca="false">IF(AND(D9&lt;&gt;"Paid",T8&gt;0.005),1,0)</f>
        <v>1</v>
      </c>
      <c r="X9" s="48" t="n">
        <f aca="false">SUMPRODUCT(((Helpers!$G$2:$G$51*(1+(Helpers!$D$2:$D$51+0.000000001)/12)^(($B9-Setup!$C$8)/(365.25/12))-Helpers!$E$2:$E$51*((1+(Helpers!$D$2:$D$51+0.000000001)/12)^(($B9-Setup!$C$8)/(365.25/12))-1)/((Helpers!$D$2:$D$51+0.000000001)/12))&gt;0)*(Helpers!$G$2:$G$51*(1+(Helpers!$D$2:$D$51+0.000000001)/12)^(($B9-Setup!$C$8)/(365.25/12))-Helpers!$E$2:$E$51*((1+(Helpers!$D$2:$D$51+0.000000001)/12)^(($B9-Setup!$C$8)/(365.25/12))-1)/((Helpers!$D$2:$D$51+0.000000001)/12)))</f>
        <v>1700</v>
      </c>
      <c r="Y9" s="48"/>
      <c r="Z9" s="48" t="n">
        <f aca="false">IF(OR(N(Z$5)=0,Z$6=""),0,Z$5*((DATE(YEAR($B9),MONTH($B9),MIN(Z$6,DAY(EOMONTH($B9,0))))&gt;=$B9)*(DATE(YEAR($B9),MONTH($B9),MIN(Z$6,DAY(EOMONTH($B9,0))))&lt;$C9)+(DATE(YEAR($B9),MONTH($B9)+1,MIN(Z$6,DAY(EOMONTH($B9,1))))&gt;=$B9)*(DATE(YEAR($B9),MONTH($B9)+1,MIN(Z$6,DAY(EOMONTH($B9,1))))&lt;$C9)))</f>
        <v>25</v>
      </c>
      <c r="AA9" s="48" t="n">
        <f aca="false">IF(OR(N(AA$5)=0,AA$6=""),0,AA$5*((DATE(YEAR($B9),MONTH($B9),MIN(AA$6,DAY(EOMONTH($B9,0))))&gt;=$B9)*(DATE(YEAR($B9),MONTH($B9),MIN(AA$6,DAY(EOMONTH($B9,0))))&lt;$C9)+(DATE(YEAR($B9),MONTH($B9)+1,MIN(AA$6,DAY(EOMONTH($B9,1))))&gt;=$B9)*(DATE(YEAR($B9),MONTH($B9)+1,MIN(AA$6,DAY(EOMONTH($B9,1))))&lt;$C9)))</f>
        <v>0</v>
      </c>
      <c r="AB9" s="48" t="n">
        <f aca="false">IF(OR(N(AB$5)=0,AB$6=""),0,AB$5*((DATE(YEAR($B9),MONTH($B9),MIN(AB$6,DAY(EOMONTH($B9,0))))&gt;=$B9)*(DATE(YEAR($B9),MONTH($B9),MIN(AB$6,DAY(EOMONTH($B9,0))))&lt;$C9)+(DATE(YEAR($B9),MONTH($B9)+1,MIN(AB$6,DAY(EOMONTH($B9,1))))&gt;=$B9)*(DATE(YEAR($B9),MONTH($B9)+1,MIN(AB$6,DAY(EOMONTH($B9,1))))&lt;$C9)))</f>
        <v>0</v>
      </c>
      <c r="AC9" s="48" t="n">
        <f aca="false">IF(OR(N(AC$5)=0,AC$6=""),0,AC$5*((DATE(YEAR($B9),MONTH($B9),MIN(AC$6,DAY(EOMONTH($B9,0))))&gt;=$B9)*(DATE(YEAR($B9),MONTH($B9),MIN(AC$6,DAY(EOMONTH($B9,0))))&lt;$C9)+(DATE(YEAR($B9),MONTH($B9)+1,MIN(AC$6,DAY(EOMONTH($B9,1))))&gt;=$B9)*(DATE(YEAR($B9),MONTH($B9)+1,MIN(AC$6,DAY(EOMONTH($B9,1))))&lt;$C9)))</f>
        <v>0</v>
      </c>
      <c r="AD9" s="48" t="n">
        <f aca="false">IF(OR(N(AD$5)=0,AD$6=""),0,AD$5*((DATE(YEAR($B9),MONTH($B9),MIN(AD$6,DAY(EOMONTH($B9,0))))&gt;=$B9)*(DATE(YEAR($B9),MONTH($B9),MIN(AD$6,DAY(EOMONTH($B9,0))))&lt;$C9)+(DATE(YEAR($B9),MONTH($B9)+1,MIN(AD$6,DAY(EOMONTH($B9,1))))&gt;=$B9)*(DATE(YEAR($B9),MONTH($B9)+1,MIN(AD$6,DAY(EOMONTH($B9,1))))&lt;$C9)))</f>
        <v>0</v>
      </c>
      <c r="AE9" s="48" t="n">
        <f aca="false">IF(OR(N(AE$5)=0,AE$6=""),0,AE$5*((DATE(YEAR($B9),MONTH($B9),MIN(AE$6,DAY(EOMONTH($B9,0))))&gt;=$B9)*(DATE(YEAR($B9),MONTH($B9),MIN(AE$6,DAY(EOMONTH($B9,0))))&lt;$C9)+(DATE(YEAR($B9),MONTH($B9)+1,MIN(AE$6,DAY(EOMONTH($B9,1))))&gt;=$B9)*(DATE(YEAR($B9),MONTH($B9)+1,MIN(AE$6,DAY(EOMONTH($B9,1))))&lt;$C9)))</f>
        <v>0</v>
      </c>
      <c r="AF9" s="48" t="n">
        <f aca="false">IF(OR(N(AF$5)=0,AF$6=""),0,AF$5*((DATE(YEAR($B9),MONTH($B9),MIN(AF$6,DAY(EOMONTH($B9,0))))&gt;=$B9)*(DATE(YEAR($B9),MONTH($B9),MIN(AF$6,DAY(EOMONTH($B9,0))))&lt;$C9)+(DATE(YEAR($B9),MONTH($B9)+1,MIN(AF$6,DAY(EOMONTH($B9,1))))&gt;=$B9)*(DATE(YEAR($B9),MONTH($B9)+1,MIN(AF$6,DAY(EOMONTH($B9,1))))&lt;$C9)))</f>
        <v>0</v>
      </c>
      <c r="AG9" s="48" t="n">
        <f aca="false">IF(OR(N(AG$5)=0,AG$6=""),0,AG$5*((DATE(YEAR($B9),MONTH($B9),MIN(AG$6,DAY(EOMONTH($B9,0))))&gt;=$B9)*(DATE(YEAR($B9),MONTH($B9),MIN(AG$6,DAY(EOMONTH($B9,0))))&lt;$C9)+(DATE(YEAR($B9),MONTH($B9)+1,MIN(AG$6,DAY(EOMONTH($B9,1))))&gt;=$B9)*(DATE(YEAR($B9),MONTH($B9)+1,MIN(AG$6,DAY(EOMONTH($B9,1))))&lt;$C9)))</f>
        <v>0</v>
      </c>
      <c r="AH9" s="48" t="n">
        <f aca="false">IF(OR(N(AH$5)=0,AH$6=""),0,AH$5*((DATE(YEAR($B9),MONTH($B9),MIN(AH$6,DAY(EOMONTH($B9,0))))&gt;=$B9)*(DATE(YEAR($B9),MONTH($B9),MIN(AH$6,DAY(EOMONTH($B9,0))))&lt;$C9)+(DATE(YEAR($B9),MONTH($B9)+1,MIN(AH$6,DAY(EOMONTH($B9,1))))&gt;=$B9)*(DATE(YEAR($B9),MONTH($B9)+1,MIN(AH$6,DAY(EOMONTH($B9,1))))&lt;$C9)))</f>
        <v>0</v>
      </c>
      <c r="AI9" s="48" t="n">
        <f aca="false">IF(OR(N(AI$5)=0,AI$6=""),0,AI$5*((DATE(YEAR($B9),MONTH($B9),MIN(AI$6,DAY(EOMONTH($B9,0))))&gt;=$B9)*(DATE(YEAR($B9),MONTH($B9),MIN(AI$6,DAY(EOMONTH($B9,0))))&lt;$C9)+(DATE(YEAR($B9),MONTH($B9)+1,MIN(AI$6,DAY(EOMONTH($B9,1))))&gt;=$B9)*(DATE(YEAR($B9),MONTH($B9)+1,MIN(AI$6,DAY(EOMONTH($B9,1))))&lt;$C9)))</f>
        <v>0</v>
      </c>
      <c r="AJ9" s="48" t="n">
        <f aca="false">IF(OR(N(AJ$5)=0,AJ$6=""),0,AJ$5*((DATE(YEAR($B9),MONTH($B9),MIN(AJ$6,DAY(EOMONTH($B9,0))))&gt;=$B9)*(DATE(YEAR($B9),MONTH($B9),MIN(AJ$6,DAY(EOMONTH($B9,0))))&lt;$C9)+(DATE(YEAR($B9),MONTH($B9)+1,MIN(AJ$6,DAY(EOMONTH($B9,1))))&gt;=$B9)*(DATE(YEAR($B9),MONTH($B9)+1,MIN(AJ$6,DAY(EOMONTH($B9,1))))&lt;$C9)))</f>
        <v>0</v>
      </c>
      <c r="AK9" s="48" t="n">
        <f aca="false">IF(OR(N(AK$5)=0,AK$6=""),0,AK$5*((DATE(YEAR($B9),MONTH($B9),MIN(AK$6,DAY(EOMONTH($B9,0))))&gt;=$B9)*(DATE(YEAR($B9),MONTH($B9),MIN(AK$6,DAY(EOMONTH($B9,0))))&lt;$C9)+(DATE(YEAR($B9),MONTH($B9)+1,MIN(AK$6,DAY(EOMONTH($B9,1))))&gt;=$B9)*(DATE(YEAR($B9),MONTH($B9)+1,MIN(AK$6,DAY(EOMONTH($B9,1))))&lt;$C9)))</f>
        <v>0</v>
      </c>
      <c r="AL9" s="48" t="n">
        <f aca="false">IF(OR(N(AL$5)=0,AL$6=""),0,AL$5*((DATE(YEAR($B9),MONTH($B9),MIN(AL$6,DAY(EOMONTH($B9,0))))&gt;=$B9)*(DATE(YEAR($B9),MONTH($B9),MIN(AL$6,DAY(EOMONTH($B9,0))))&lt;$C9)+(DATE(YEAR($B9),MONTH($B9)+1,MIN(AL$6,DAY(EOMONTH($B9,1))))&gt;=$B9)*(DATE(YEAR($B9),MONTH($B9)+1,MIN(AL$6,DAY(EOMONTH($B9,1))))&lt;$C9)))</f>
        <v>0</v>
      </c>
      <c r="AM9" s="48" t="n">
        <f aca="false">IF(OR(N(AM$5)=0,AM$6=""),0,AM$5*((DATE(YEAR($B9),MONTH($B9),MIN(AM$6,DAY(EOMONTH($B9,0))))&gt;=$B9)*(DATE(YEAR($B9),MONTH($B9),MIN(AM$6,DAY(EOMONTH($B9,0))))&lt;$C9)+(DATE(YEAR($B9),MONTH($B9)+1,MIN(AM$6,DAY(EOMONTH($B9,1))))&gt;=$B9)*(DATE(YEAR($B9),MONTH($B9)+1,MIN(AM$6,DAY(EOMONTH($B9,1))))&lt;$C9)))</f>
        <v>0</v>
      </c>
      <c r="AN9" s="48" t="n">
        <f aca="false">IF(OR(N(AN$5)=0,AN$6=""),0,AN$5*((DATE(YEAR($B9),MONTH($B9),MIN(AN$6,DAY(EOMONTH($B9,0))))&gt;=$B9)*(DATE(YEAR($B9),MONTH($B9),MIN(AN$6,DAY(EOMONTH($B9,0))))&lt;$C9)+(DATE(YEAR($B9),MONTH($B9)+1,MIN(AN$6,DAY(EOMONTH($B9,1))))&gt;=$B9)*(DATE(YEAR($B9),MONTH($B9)+1,MIN(AN$6,DAY(EOMONTH($B9,1))))&lt;$C9)))</f>
        <v>0</v>
      </c>
      <c r="AO9" s="48" t="n">
        <f aca="false">IF(OR(N(AO$5)=0,AO$6=""),0,AO$5*((DATE(YEAR($B9),MONTH($B9),MIN(AO$6,DAY(EOMONTH($B9,0))))&gt;=$B9)*(DATE(YEAR($B9),MONTH($B9),MIN(AO$6,DAY(EOMONTH($B9,0))))&lt;$C9)+(DATE(YEAR($B9),MONTH($B9)+1,MIN(AO$6,DAY(EOMONTH($B9,1))))&gt;=$B9)*(DATE(YEAR($B9),MONTH($B9)+1,MIN(AO$6,DAY(EOMONTH($B9,1))))&lt;$C9)))</f>
        <v>0</v>
      </c>
      <c r="AP9" s="48" t="n">
        <f aca="false">IF(OR(N(AP$5)=0,AP$6=""),0,AP$5*((DATE(YEAR($B9),MONTH($B9),MIN(AP$6,DAY(EOMONTH($B9,0))))&gt;=$B9)*(DATE(YEAR($B9),MONTH($B9),MIN(AP$6,DAY(EOMONTH($B9,0))))&lt;$C9)+(DATE(YEAR($B9),MONTH($B9)+1,MIN(AP$6,DAY(EOMONTH($B9,1))))&gt;=$B9)*(DATE(YEAR($B9),MONTH($B9)+1,MIN(AP$6,DAY(EOMONTH($B9,1))))&lt;$C9)))</f>
        <v>0</v>
      </c>
      <c r="AQ9" s="48" t="n">
        <f aca="false">IF(OR(N(AQ$5)=0,AQ$6=""),0,AQ$5*((DATE(YEAR($B9),MONTH($B9),MIN(AQ$6,DAY(EOMONTH($B9,0))))&gt;=$B9)*(DATE(YEAR($B9),MONTH($B9),MIN(AQ$6,DAY(EOMONTH($B9,0))))&lt;$C9)+(DATE(YEAR($B9),MONTH($B9)+1,MIN(AQ$6,DAY(EOMONTH($B9,1))))&gt;=$B9)*(DATE(YEAR($B9),MONTH($B9)+1,MIN(AQ$6,DAY(EOMONTH($B9,1))))&lt;$C9)))</f>
        <v>0</v>
      </c>
      <c r="AR9" s="48" t="n">
        <f aca="false">IF(OR(N(AR$5)=0,AR$6=""),0,AR$5*((DATE(YEAR($B9),MONTH($B9),MIN(AR$6,DAY(EOMONTH($B9,0))))&gt;=$B9)*(DATE(YEAR($B9),MONTH($B9),MIN(AR$6,DAY(EOMONTH($B9,0))))&lt;$C9)+(DATE(YEAR($B9),MONTH($B9)+1,MIN(AR$6,DAY(EOMONTH($B9,1))))&gt;=$B9)*(DATE(YEAR($B9),MONTH($B9)+1,MIN(AR$6,DAY(EOMONTH($B9,1))))&lt;$C9)))</f>
        <v>0</v>
      </c>
      <c r="AS9" s="48" t="n">
        <f aca="false">IF(OR(N(AS$5)=0,AS$6=""),0,AS$5*((DATE(YEAR($B9),MONTH($B9),MIN(AS$6,DAY(EOMONTH($B9,0))))&gt;=$B9)*(DATE(YEAR($B9),MONTH($B9),MIN(AS$6,DAY(EOMONTH($B9,0))))&lt;$C9)+(DATE(YEAR($B9),MONTH($B9)+1,MIN(AS$6,DAY(EOMONTH($B9,1))))&gt;=$B9)*(DATE(YEAR($B9),MONTH($B9)+1,MIN(AS$6,DAY(EOMONTH($B9,1))))&lt;$C9)))</f>
        <v>0</v>
      </c>
      <c r="AT9" s="48" t="n">
        <f aca="false">IF(OR(N(AT$5)=0,AT$6=""),0,AT$5*((DATE(YEAR($B9),MONTH($B9),MIN(AT$6,DAY(EOMONTH($B9,0))))&gt;=$B9)*(DATE(YEAR($B9),MONTH($B9),MIN(AT$6,DAY(EOMONTH($B9,0))))&lt;$C9)+(DATE(YEAR($B9),MONTH($B9)+1,MIN(AT$6,DAY(EOMONTH($B9,1))))&gt;=$B9)*(DATE(YEAR($B9),MONTH($B9)+1,MIN(AT$6,DAY(EOMONTH($B9,1))))&lt;$C9)))</f>
        <v>0</v>
      </c>
      <c r="AU9" s="48" t="n">
        <f aca="false">IF(OR(N(AU$5)=0,AU$6=""),0,AU$5*((DATE(YEAR($B9),MONTH($B9),MIN(AU$6,DAY(EOMONTH($B9,0))))&gt;=$B9)*(DATE(YEAR($B9),MONTH($B9),MIN(AU$6,DAY(EOMONTH($B9,0))))&lt;$C9)+(DATE(YEAR($B9),MONTH($B9)+1,MIN(AU$6,DAY(EOMONTH($B9,1))))&gt;=$B9)*(DATE(YEAR($B9),MONTH($B9)+1,MIN(AU$6,DAY(EOMONTH($B9,1))))&lt;$C9)))</f>
        <v>0</v>
      </c>
      <c r="AV9" s="48" t="n">
        <f aca="false">IF(OR(N(AV$5)=0,AV$6=""),0,AV$5*((DATE(YEAR($B9),MONTH($B9),MIN(AV$6,DAY(EOMONTH($B9,0))))&gt;=$B9)*(DATE(YEAR($B9),MONTH($B9),MIN(AV$6,DAY(EOMONTH($B9,0))))&lt;$C9)+(DATE(YEAR($B9),MONTH($B9)+1,MIN(AV$6,DAY(EOMONTH($B9,1))))&gt;=$B9)*(DATE(YEAR($B9),MONTH($B9)+1,MIN(AV$6,DAY(EOMONTH($B9,1))))&lt;$C9)))</f>
        <v>0</v>
      </c>
      <c r="AW9" s="48" t="n">
        <f aca="false">IF(OR(N(AW$5)=0,AW$6=""),0,AW$5*((DATE(YEAR($B9),MONTH($B9),MIN(AW$6,DAY(EOMONTH($B9,0))))&gt;=$B9)*(DATE(YEAR($B9),MONTH($B9),MIN(AW$6,DAY(EOMONTH($B9,0))))&lt;$C9)+(DATE(YEAR($B9),MONTH($B9)+1,MIN(AW$6,DAY(EOMONTH($B9,1))))&gt;=$B9)*(DATE(YEAR($B9),MONTH($B9)+1,MIN(AW$6,DAY(EOMONTH($B9,1))))&lt;$C9)))</f>
        <v>0</v>
      </c>
      <c r="AX9" s="48" t="n">
        <f aca="false">IF(OR(N(AX$5)=0,AX$6=""),0,AX$5*((DATE(YEAR($B9),MONTH($B9),MIN(AX$6,DAY(EOMONTH($B9,0))))&gt;=$B9)*(DATE(YEAR($B9),MONTH($B9),MIN(AX$6,DAY(EOMONTH($B9,0))))&lt;$C9)+(DATE(YEAR($B9),MONTH($B9)+1,MIN(AX$6,DAY(EOMONTH($B9,1))))&gt;=$B9)*(DATE(YEAR($B9),MONTH($B9)+1,MIN(AX$6,DAY(EOMONTH($B9,1))))&lt;$C9)))</f>
        <v>0</v>
      </c>
      <c r="AY9" s="48" t="n">
        <f aca="false">IF(OR(N(AY$5)=0,AY$6=""),0,AY$5*((DATE(YEAR($B9),MONTH($B9),MIN(AY$6,DAY(EOMONTH($B9,0))))&gt;=$B9)*(DATE(YEAR($B9),MONTH($B9),MIN(AY$6,DAY(EOMONTH($B9,0))))&lt;$C9)+(DATE(YEAR($B9),MONTH($B9)+1,MIN(AY$6,DAY(EOMONTH($B9,1))))&gt;=$B9)*(DATE(YEAR($B9),MONTH($B9)+1,MIN(AY$6,DAY(EOMONTH($B9,1))))&lt;$C9)))</f>
        <v>0</v>
      </c>
      <c r="AZ9" s="48" t="n">
        <f aca="false">IF(OR(N(AZ$5)=0,AZ$6=""),0,AZ$5*((DATE(YEAR($B9),MONTH($B9),MIN(AZ$6,DAY(EOMONTH($B9,0))))&gt;=$B9)*(DATE(YEAR($B9),MONTH($B9),MIN(AZ$6,DAY(EOMONTH($B9,0))))&lt;$C9)+(DATE(YEAR($B9),MONTH($B9)+1,MIN(AZ$6,DAY(EOMONTH($B9,1))))&gt;=$B9)*(DATE(YEAR($B9),MONTH($B9)+1,MIN(AZ$6,DAY(EOMONTH($B9,1))))&lt;$C9)))</f>
        <v>0</v>
      </c>
      <c r="BA9" s="48" t="n">
        <f aca="false">IF(OR(N(BA$5)=0,BA$6=""),0,BA$5*((DATE(YEAR($B9),MONTH($B9),MIN(BA$6,DAY(EOMONTH($B9,0))))&gt;=$B9)*(DATE(YEAR($B9),MONTH($B9),MIN(BA$6,DAY(EOMONTH($B9,0))))&lt;$C9)+(DATE(YEAR($B9),MONTH($B9)+1,MIN(BA$6,DAY(EOMONTH($B9,1))))&gt;=$B9)*(DATE(YEAR($B9),MONTH($B9)+1,MIN(BA$6,DAY(EOMONTH($B9,1))))&lt;$C9)))</f>
        <v>0</v>
      </c>
      <c r="BB9" s="48" t="n">
        <f aca="false">IF(OR(N(BB$5)=0,BB$6=""),0,BB$5*((DATE(YEAR($B9),MONTH($B9),MIN(BB$6,DAY(EOMONTH($B9,0))))&gt;=$B9)*(DATE(YEAR($B9),MONTH($B9),MIN(BB$6,DAY(EOMONTH($B9,0))))&lt;$C9)+(DATE(YEAR($B9),MONTH($B9)+1,MIN(BB$6,DAY(EOMONTH($B9,1))))&gt;=$B9)*(DATE(YEAR($B9),MONTH($B9)+1,MIN(BB$6,DAY(EOMONTH($B9,1))))&lt;$C9)))</f>
        <v>0</v>
      </c>
      <c r="BC9" s="48" t="n">
        <f aca="false">IF(OR(N(BC$5)=0,BC$6=""),0,BC$5*((DATE(YEAR($B9),MONTH($B9),MIN(BC$6,DAY(EOMONTH($B9,0))))&gt;=$B9)*(DATE(YEAR($B9),MONTH($B9),MIN(BC$6,DAY(EOMONTH($B9,0))))&lt;$C9)+(DATE(YEAR($B9),MONTH($B9)+1,MIN(BC$6,DAY(EOMONTH($B9,1))))&gt;=$B9)*(DATE(YEAR($B9),MONTH($B9)+1,MIN(BC$6,DAY(EOMONTH($B9,1))))&lt;$C9)))</f>
        <v>0</v>
      </c>
      <c r="BD9" s="48" t="n">
        <f aca="false">IF(OR(N(BD$5)=0,BD$6=""),0,BD$5*((DATE(YEAR($B9),MONTH($B9),MIN(BD$6,DAY(EOMONTH($B9,0))))&gt;=$B9)*(DATE(YEAR($B9),MONTH($B9),MIN(BD$6,DAY(EOMONTH($B9,0))))&lt;$C9)+(DATE(YEAR($B9),MONTH($B9)+1,MIN(BD$6,DAY(EOMONTH($B9,1))))&gt;=$B9)*(DATE(YEAR($B9),MONTH($B9)+1,MIN(BD$6,DAY(EOMONTH($B9,1))))&lt;$C9)))</f>
        <v>0</v>
      </c>
      <c r="BE9" s="48" t="n">
        <f aca="false">IF(OR(N(BE$5)=0,BE$6=""),0,BE$5*((DATE(YEAR($B9),MONTH($B9),MIN(BE$6,DAY(EOMONTH($B9,0))))&gt;=$B9)*(DATE(YEAR($B9),MONTH($B9),MIN(BE$6,DAY(EOMONTH($B9,0))))&lt;$C9)+(DATE(YEAR($B9),MONTH($B9)+1,MIN(BE$6,DAY(EOMONTH($B9,1))))&gt;=$B9)*(DATE(YEAR($B9),MONTH($B9)+1,MIN(BE$6,DAY(EOMONTH($B9,1))))&lt;$C9)))</f>
        <v>0</v>
      </c>
      <c r="BF9" s="48" t="n">
        <f aca="false">IF(OR(N(BF$5)=0,BF$6=""),0,BF$5*((DATE(YEAR($B9),MONTH($B9),MIN(BF$6,DAY(EOMONTH($B9,0))))&gt;=$B9)*(DATE(YEAR($B9),MONTH($B9),MIN(BF$6,DAY(EOMONTH($B9,0))))&lt;$C9)+(DATE(YEAR($B9),MONTH($B9)+1,MIN(BF$6,DAY(EOMONTH($B9,1))))&gt;=$B9)*(DATE(YEAR($B9),MONTH($B9)+1,MIN(BF$6,DAY(EOMONTH($B9,1))))&lt;$C9)))</f>
        <v>0</v>
      </c>
      <c r="BG9" s="48" t="n">
        <f aca="false">IF(OR(N(BG$5)=0,BG$6=""),0,BG$5*((DATE(YEAR($B9),MONTH($B9),MIN(BG$6,DAY(EOMONTH($B9,0))))&gt;=$B9)*(DATE(YEAR($B9),MONTH($B9),MIN(BG$6,DAY(EOMONTH($B9,0))))&lt;$C9)+(DATE(YEAR($B9),MONTH($B9)+1,MIN(BG$6,DAY(EOMONTH($B9,1))))&gt;=$B9)*(DATE(YEAR($B9),MONTH($B9)+1,MIN(BG$6,DAY(EOMONTH($B9,1))))&lt;$C9)))</f>
        <v>0</v>
      </c>
      <c r="BH9" s="48" t="n">
        <f aca="false">IF(OR(N(BH$5)=0,BH$6=""),0,BH$5*((DATE(YEAR($B9),MONTH($B9),MIN(BH$6,DAY(EOMONTH($B9,0))))&gt;=$B9)*(DATE(YEAR($B9),MONTH($B9),MIN(BH$6,DAY(EOMONTH($B9,0))))&lt;$C9)+(DATE(YEAR($B9),MONTH($B9)+1,MIN(BH$6,DAY(EOMONTH($B9,1))))&gt;=$B9)*(DATE(YEAR($B9),MONTH($B9)+1,MIN(BH$6,DAY(EOMONTH($B9,1))))&lt;$C9)))</f>
        <v>0</v>
      </c>
      <c r="BI9" s="48" t="n">
        <f aca="false">IF(OR(N(BI$5)=0,BI$6=""),0,BI$5*((DATE(YEAR($B9),MONTH($B9),MIN(BI$6,DAY(EOMONTH($B9,0))))&gt;=$B9)*(DATE(YEAR($B9),MONTH($B9),MIN(BI$6,DAY(EOMONTH($B9,0))))&lt;$C9)+(DATE(YEAR($B9),MONTH($B9)+1,MIN(BI$6,DAY(EOMONTH($B9,1))))&gt;=$B9)*(DATE(YEAR($B9),MONTH($B9)+1,MIN(BI$6,DAY(EOMONTH($B9,1))))&lt;$C9)))</f>
        <v>0</v>
      </c>
      <c r="BJ9" s="48" t="n">
        <f aca="false">IF(OR(N(BJ$5)=0,BJ$6=""),0,BJ$5*((DATE(YEAR($B9),MONTH($B9),MIN(BJ$6,DAY(EOMONTH($B9,0))))&gt;=$B9)*(DATE(YEAR($B9),MONTH($B9),MIN(BJ$6,DAY(EOMONTH($B9,0))))&lt;$C9)+(DATE(YEAR($B9),MONTH($B9)+1,MIN(BJ$6,DAY(EOMONTH($B9,1))))&gt;=$B9)*(DATE(YEAR($B9),MONTH($B9)+1,MIN(BJ$6,DAY(EOMONTH($B9,1))))&lt;$C9)))</f>
        <v>0</v>
      </c>
      <c r="BK9" s="48" t="n">
        <f aca="false">IF(OR(N(BK$5)=0,BK$6=""),0,BK$5*((DATE(YEAR($B9),MONTH($B9),MIN(BK$6,DAY(EOMONTH($B9,0))))&gt;=$B9)*(DATE(YEAR($B9),MONTH($B9),MIN(BK$6,DAY(EOMONTH($B9,0))))&lt;$C9)+(DATE(YEAR($B9),MONTH($B9)+1,MIN(BK$6,DAY(EOMONTH($B9,1))))&gt;=$B9)*(DATE(YEAR($B9),MONTH($B9)+1,MIN(BK$6,DAY(EOMONTH($B9,1))))&lt;$C9)))</f>
        <v>0</v>
      </c>
      <c r="BL9" s="48" t="n">
        <f aca="false">IF(OR(N(BL$5)=0,BL$6=""),0,BL$5*((DATE(YEAR($B9),MONTH($B9),MIN(BL$6,DAY(EOMONTH($B9,0))))&gt;=$B9)*(DATE(YEAR($B9),MONTH($B9),MIN(BL$6,DAY(EOMONTH($B9,0))))&lt;$C9)+(DATE(YEAR($B9),MONTH($B9)+1,MIN(BL$6,DAY(EOMONTH($B9,1))))&gt;=$B9)*(DATE(YEAR($B9),MONTH($B9)+1,MIN(BL$6,DAY(EOMONTH($B9,1))))&lt;$C9)))</f>
        <v>0</v>
      </c>
      <c r="BM9" s="48" t="n">
        <f aca="false">IF(OR(N(BM$5)=0,BM$6=""),0,BM$5*((DATE(YEAR($B9),MONTH($B9),MIN(BM$6,DAY(EOMONTH($B9,0))))&gt;=$B9)*(DATE(YEAR($B9),MONTH($B9),MIN(BM$6,DAY(EOMONTH($B9,0))))&lt;$C9)+(DATE(YEAR($B9),MONTH($B9)+1,MIN(BM$6,DAY(EOMONTH($B9,1))))&gt;=$B9)*(DATE(YEAR($B9),MONTH($B9)+1,MIN(BM$6,DAY(EOMONTH($B9,1))))&lt;$C9)))</f>
        <v>0</v>
      </c>
      <c r="BN9" s="48" t="n">
        <f aca="false">IF(OR(N(BN$5)=0,BN$6=""),0,BN$5*((DATE(YEAR($B9),MONTH($B9),MIN(BN$6,DAY(EOMONTH($B9,0))))&gt;=$B9)*(DATE(YEAR($B9),MONTH($B9),MIN(BN$6,DAY(EOMONTH($B9,0))))&lt;$C9)+(DATE(YEAR($B9),MONTH($B9)+1,MIN(BN$6,DAY(EOMONTH($B9,1))))&gt;=$B9)*(DATE(YEAR($B9),MONTH($B9)+1,MIN(BN$6,DAY(EOMONTH($B9,1))))&lt;$C9)))</f>
        <v>0</v>
      </c>
      <c r="BO9" s="48" t="n">
        <f aca="false">IF(OR(N(BO$5)=0,BO$6=""),0,BO$5*((DATE(YEAR($B9),MONTH($B9),MIN(BO$6,DAY(EOMONTH($B9,0))))&gt;=$B9)*(DATE(YEAR($B9),MONTH($B9),MIN(BO$6,DAY(EOMONTH($B9,0))))&lt;$C9)+(DATE(YEAR($B9),MONTH($B9)+1,MIN(BO$6,DAY(EOMONTH($B9,1))))&gt;=$B9)*(DATE(YEAR($B9),MONTH($B9)+1,MIN(BO$6,DAY(EOMONTH($B9,1))))&lt;$C9)))</f>
        <v>0</v>
      </c>
      <c r="BP9" s="48" t="n">
        <f aca="false">IF(OR(N(BP$5)=0,BP$6=""),0,BP$5*((DATE(YEAR($B9),MONTH($B9),MIN(BP$6,DAY(EOMONTH($B9,0))))&gt;=$B9)*(DATE(YEAR($B9),MONTH($B9),MIN(BP$6,DAY(EOMONTH($B9,0))))&lt;$C9)+(DATE(YEAR($B9),MONTH($B9)+1,MIN(BP$6,DAY(EOMONTH($B9,1))))&gt;=$B9)*(DATE(YEAR($B9),MONTH($B9)+1,MIN(BP$6,DAY(EOMONTH($B9,1))))&lt;$C9)))</f>
        <v>0</v>
      </c>
      <c r="BQ9" s="48" t="n">
        <f aca="false">IF(OR(N(BQ$5)=0,BQ$6=""),0,BQ$5*((DATE(YEAR($B9),MONTH($B9),MIN(BQ$6,DAY(EOMONTH($B9,0))))&gt;=$B9)*(DATE(YEAR($B9),MONTH($B9),MIN(BQ$6,DAY(EOMONTH($B9,0))))&lt;$C9)+(DATE(YEAR($B9),MONTH($B9)+1,MIN(BQ$6,DAY(EOMONTH($B9,1))))&gt;=$B9)*(DATE(YEAR($B9),MONTH($B9)+1,MIN(BQ$6,DAY(EOMONTH($B9,1))))&lt;$C9)))</f>
        <v>0</v>
      </c>
      <c r="BR9" s="48" t="n">
        <f aca="false">IF(OR(N(BR$5)=0,BR$6=""),0,BR$5*((DATE(YEAR($B9),MONTH($B9),MIN(BR$6,DAY(EOMONTH($B9,0))))&gt;=$B9)*(DATE(YEAR($B9),MONTH($B9),MIN(BR$6,DAY(EOMONTH($B9,0))))&lt;$C9)+(DATE(YEAR($B9),MONTH($B9)+1,MIN(BR$6,DAY(EOMONTH($B9,1))))&gt;=$B9)*(DATE(YEAR($B9),MONTH($B9)+1,MIN(BR$6,DAY(EOMONTH($B9,1))))&lt;$C9)))</f>
        <v>0</v>
      </c>
      <c r="BS9" s="48" t="n">
        <f aca="false">IF(OR(N(BS$5)=0,BS$6=""),0,BS$5*((DATE(YEAR($B9),MONTH($B9),MIN(BS$6,DAY(EOMONTH($B9,0))))&gt;=$B9)*(DATE(YEAR($B9),MONTH($B9),MIN(BS$6,DAY(EOMONTH($B9,0))))&lt;$C9)+(DATE(YEAR($B9),MONTH($B9)+1,MIN(BS$6,DAY(EOMONTH($B9,1))))&gt;=$B9)*(DATE(YEAR($B9),MONTH($B9)+1,MIN(BS$6,DAY(EOMONTH($B9,1))))&lt;$C9)))</f>
        <v>0</v>
      </c>
      <c r="BT9" s="48" t="n">
        <f aca="false">IF(OR(N(BT$5)=0,BT$6=""),0,BT$5*((DATE(YEAR($B9),MONTH($B9),MIN(BT$6,DAY(EOMONTH($B9,0))))&gt;=$B9)*(DATE(YEAR($B9),MONTH($B9),MIN(BT$6,DAY(EOMONTH($B9,0))))&lt;$C9)+(DATE(YEAR($B9),MONTH($B9)+1,MIN(BT$6,DAY(EOMONTH($B9,1))))&gt;=$B9)*(DATE(YEAR($B9),MONTH($B9)+1,MIN(BT$6,DAY(EOMONTH($B9,1))))&lt;$C9)))</f>
        <v>0</v>
      </c>
      <c r="BU9" s="48" t="n">
        <f aca="false">IF(OR(N(BU$5)=0,BU$6=""),0,BU$5*((DATE(YEAR($B9),MONTH($B9),MIN(BU$6,DAY(EOMONTH($B9,0))))&gt;=$B9)*(DATE(YEAR($B9),MONTH($B9),MIN(BU$6,DAY(EOMONTH($B9,0))))&lt;$C9)+(DATE(YEAR($B9),MONTH($B9)+1,MIN(BU$6,DAY(EOMONTH($B9,1))))&gt;=$B9)*(DATE(YEAR($B9),MONTH($B9)+1,MIN(BU$6,DAY(EOMONTH($B9,1))))&lt;$C9)))</f>
        <v>0</v>
      </c>
      <c r="BV9" s="48" t="n">
        <f aca="false">IF(OR(N(BV$5)=0,BV$6=""),0,BV$5*((DATE(YEAR($B9),MONTH($B9),MIN(BV$6,DAY(EOMONTH($B9,0))))&gt;=$B9)*(DATE(YEAR($B9),MONTH($B9),MIN(BV$6,DAY(EOMONTH($B9,0))))&lt;$C9)+(DATE(YEAR($B9),MONTH($B9)+1,MIN(BV$6,DAY(EOMONTH($B9,1))))&gt;=$B9)*(DATE(YEAR($B9),MONTH($B9)+1,MIN(BV$6,DAY(EOMONTH($B9,1))))&lt;$C9)))</f>
        <v>0</v>
      </c>
      <c r="BW9" s="48" t="n">
        <f aca="false">IF(OR(N(BW$5)=0,BW$6=""),0,BW$5*((DATE(YEAR($B9),MONTH($B9),MIN(BW$6,DAY(EOMONTH($B9,0))))&gt;=$B9)*(DATE(YEAR($B9),MONTH($B9),MIN(BW$6,DAY(EOMONTH($B9,0))))&lt;$C9)+(DATE(YEAR($B9),MONTH($B9)+1,MIN(BW$6,DAY(EOMONTH($B9,1))))&gt;=$B9)*(DATE(YEAR($B9),MONTH($B9)+1,MIN(BW$6,DAY(EOMONTH($B9,1))))&lt;$C9)))</f>
        <v>0</v>
      </c>
      <c r="BX9" s="48" t="n">
        <f aca="false">MIN(Z9,(FT8*(1+FT$5/Setup!$C$36)+IF($V9=1,N($F9),0)))</f>
        <v>25</v>
      </c>
      <c r="BY9" s="48" t="n">
        <f aca="false">MIN(AA9,(FU8*(1+FU$5/Setup!$C$36)+IF($V9=2,N($F9),0)))</f>
        <v>0</v>
      </c>
      <c r="BZ9" s="48" t="n">
        <f aca="false">MIN(AB9,(FV8*(1+FV$5/Setup!$C$36)+IF($V9=3,N($F9),0)))</f>
        <v>0</v>
      </c>
      <c r="CA9" s="48" t="n">
        <f aca="false">MIN(AC9,(FW8*(1+FW$5/Setup!$C$36)+IF($V9=4,N($F9),0)))</f>
        <v>0</v>
      </c>
      <c r="CB9" s="48" t="n">
        <f aca="false">MIN(AD9,(FX8*(1+FX$5/Setup!$C$36)+IF($V9=5,N($F9),0)))</f>
        <v>0</v>
      </c>
      <c r="CC9" s="48" t="n">
        <f aca="false">MIN(AE9,(FY8*(1+FY$5/Setup!$C$36)+IF($V9=6,N($F9),0)))</f>
        <v>0</v>
      </c>
      <c r="CD9" s="48" t="n">
        <f aca="false">MIN(AF9,(FZ8*(1+FZ$5/Setup!$C$36)+IF($V9=7,N($F9),0)))</f>
        <v>0</v>
      </c>
      <c r="CE9" s="48" t="n">
        <f aca="false">MIN(AG9,(GA8*(1+GA$5/Setup!$C$36)+IF($V9=8,N($F9),0)))</f>
        <v>0</v>
      </c>
      <c r="CF9" s="48" t="n">
        <f aca="false">MIN(AH9,(GB8*(1+GB$5/Setup!$C$36)+IF($V9=9,N($F9),0)))</f>
        <v>0</v>
      </c>
      <c r="CG9" s="48" t="n">
        <f aca="false">MIN(AI9,(GC8*(1+GC$5/Setup!$C$36)+IF($V9=10,N($F9),0)))</f>
        <v>0</v>
      </c>
      <c r="CH9" s="48" t="n">
        <f aca="false">MIN(AJ9,(GD8*(1+GD$5/Setup!$C$36)+IF($V9=11,N($F9),0)))</f>
        <v>0</v>
      </c>
      <c r="CI9" s="48" t="n">
        <f aca="false">MIN(AK9,(GE8*(1+GE$5/Setup!$C$36)+IF($V9=12,N($F9),0)))</f>
        <v>0</v>
      </c>
      <c r="CJ9" s="48" t="n">
        <f aca="false">MIN(AL9,(GF8*(1+GF$5/Setup!$C$36)+IF($V9=13,N($F9),0)))</f>
        <v>0</v>
      </c>
      <c r="CK9" s="48" t="n">
        <f aca="false">MIN(AM9,(GG8*(1+GG$5/Setup!$C$36)+IF($V9=14,N($F9),0)))</f>
        <v>0</v>
      </c>
      <c r="CL9" s="48" t="n">
        <f aca="false">MIN(AN9,(GH8*(1+GH$5/Setup!$C$36)+IF($V9=15,N($F9),0)))</f>
        <v>0</v>
      </c>
      <c r="CM9" s="48" t="n">
        <f aca="false">MIN(AO9,(GI8*(1+GI$5/Setup!$C$36)+IF($V9=16,N($F9),0)))</f>
        <v>0</v>
      </c>
      <c r="CN9" s="48" t="n">
        <f aca="false">MIN(AP9,(GJ8*(1+GJ$5/Setup!$C$36)+IF($V9=17,N($F9),0)))</f>
        <v>0</v>
      </c>
      <c r="CO9" s="48" t="n">
        <f aca="false">MIN(AQ9,(GK8*(1+GK$5/Setup!$C$36)+IF($V9=18,N($F9),0)))</f>
        <v>0</v>
      </c>
      <c r="CP9" s="48" t="n">
        <f aca="false">MIN(AR9,(GL8*(1+GL$5/Setup!$C$36)+IF($V9=19,N($F9),0)))</f>
        <v>0</v>
      </c>
      <c r="CQ9" s="48" t="n">
        <f aca="false">MIN(AS9,(GM8*(1+GM$5/Setup!$C$36)+IF($V9=20,N($F9),0)))</f>
        <v>0</v>
      </c>
      <c r="CR9" s="48" t="n">
        <f aca="false">MIN(AT9,(GN8*(1+GN$5/Setup!$C$36)+IF($V9=21,N($F9),0)))</f>
        <v>0</v>
      </c>
      <c r="CS9" s="48" t="n">
        <f aca="false">MIN(AU9,(GO8*(1+GO$5/Setup!$C$36)+IF($V9=22,N($F9),0)))</f>
        <v>0</v>
      </c>
      <c r="CT9" s="48" t="n">
        <f aca="false">MIN(AV9,(GP8*(1+GP$5/Setup!$C$36)+IF($V9=23,N($F9),0)))</f>
        <v>0</v>
      </c>
      <c r="CU9" s="48" t="n">
        <f aca="false">MIN(AW9,(GQ8*(1+GQ$5/Setup!$C$36)+IF($V9=24,N($F9),0)))</f>
        <v>0</v>
      </c>
      <c r="CV9" s="48" t="n">
        <f aca="false">MIN(AX9,(GR8*(1+GR$5/Setup!$C$36)+IF($V9=25,N($F9),0)))</f>
        <v>0</v>
      </c>
      <c r="CW9" s="48" t="n">
        <f aca="false">MIN(AY9,(GS8*(1+GS$5/Setup!$C$36)+IF($V9=26,N($F9),0)))</f>
        <v>0</v>
      </c>
      <c r="CX9" s="48" t="n">
        <f aca="false">MIN(AZ9,(GT8*(1+GT$5/Setup!$C$36)+IF($V9=27,N($F9),0)))</f>
        <v>0</v>
      </c>
      <c r="CY9" s="48" t="n">
        <f aca="false">MIN(BA9,(GU8*(1+GU$5/Setup!$C$36)+IF($V9=28,N($F9),0)))</f>
        <v>0</v>
      </c>
      <c r="CZ9" s="48" t="n">
        <f aca="false">MIN(BB9,(GV8*(1+GV$5/Setup!$C$36)+IF($V9=29,N($F9),0)))</f>
        <v>0</v>
      </c>
      <c r="DA9" s="48" t="n">
        <f aca="false">MIN(BC9,(GW8*(1+GW$5/Setup!$C$36)+IF($V9=30,N($F9),0)))</f>
        <v>0</v>
      </c>
      <c r="DB9" s="48" t="n">
        <f aca="false">MIN(BD9,(GX8*(1+GX$5/Setup!$C$36)+IF($V9=31,N($F9),0)))</f>
        <v>0</v>
      </c>
      <c r="DC9" s="48" t="n">
        <f aca="false">MIN(BE9,(GY8*(1+GY$5/Setup!$C$36)+IF($V9=32,N($F9),0)))</f>
        <v>0</v>
      </c>
      <c r="DD9" s="48" t="n">
        <f aca="false">MIN(BF9,(GZ8*(1+GZ$5/Setup!$C$36)+IF($V9=33,N($F9),0)))</f>
        <v>0</v>
      </c>
      <c r="DE9" s="48" t="n">
        <f aca="false">MIN(BG9,(HA8*(1+HA$5/Setup!$C$36)+IF($V9=34,N($F9),0)))</f>
        <v>0</v>
      </c>
      <c r="DF9" s="48" t="n">
        <f aca="false">MIN(BH9,(HB8*(1+HB$5/Setup!$C$36)+IF($V9=35,N($F9),0)))</f>
        <v>0</v>
      </c>
      <c r="DG9" s="48" t="n">
        <f aca="false">MIN(BI9,(HC8*(1+HC$5/Setup!$C$36)+IF($V9=36,N($F9),0)))</f>
        <v>0</v>
      </c>
      <c r="DH9" s="48" t="n">
        <f aca="false">MIN(BJ9,(HD8*(1+HD$5/Setup!$C$36)+IF($V9=37,N($F9),0)))</f>
        <v>0</v>
      </c>
      <c r="DI9" s="48" t="n">
        <f aca="false">MIN(BK9,(HE8*(1+HE$5/Setup!$C$36)+IF($V9=38,N($F9),0)))</f>
        <v>0</v>
      </c>
      <c r="DJ9" s="48" t="n">
        <f aca="false">MIN(BL9,(HF8*(1+HF$5/Setup!$C$36)+IF($V9=39,N($F9),0)))</f>
        <v>0</v>
      </c>
      <c r="DK9" s="48" t="n">
        <f aca="false">MIN(BM9,(HG8*(1+HG$5/Setup!$C$36)+IF($V9=40,N($F9),0)))</f>
        <v>0</v>
      </c>
      <c r="DL9" s="48" t="n">
        <f aca="false">MIN(BN9,(HH8*(1+HH$5/Setup!$C$36)+IF($V9=41,N($F9),0)))</f>
        <v>0</v>
      </c>
      <c r="DM9" s="48" t="n">
        <f aca="false">MIN(BO9,(HI8*(1+HI$5/Setup!$C$36)+IF($V9=42,N($F9),0)))</f>
        <v>0</v>
      </c>
      <c r="DN9" s="48" t="n">
        <f aca="false">MIN(BP9,(HJ8*(1+HJ$5/Setup!$C$36)+IF($V9=43,N($F9),0)))</f>
        <v>0</v>
      </c>
      <c r="DO9" s="48" t="n">
        <f aca="false">MIN(BQ9,(HK8*(1+HK$5/Setup!$C$36)+IF($V9=44,N($F9),0)))</f>
        <v>0</v>
      </c>
      <c r="DP9" s="48" t="n">
        <f aca="false">MIN(BR9,(HL8*(1+HL$5/Setup!$C$36)+IF($V9=45,N($F9),0)))</f>
        <v>0</v>
      </c>
      <c r="DQ9" s="48" t="n">
        <f aca="false">MIN(BS9,(HM8*(1+HM$5/Setup!$C$36)+IF($V9=46,N($F9),0)))</f>
        <v>0</v>
      </c>
      <c r="DR9" s="48" t="n">
        <f aca="false">MIN(BT9,(HN8*(1+HN$5/Setup!$C$36)+IF($V9=47,N($F9),0)))</f>
        <v>0</v>
      </c>
      <c r="DS9" s="48" t="n">
        <f aca="false">MIN(BU9,(HO8*(1+HO$5/Setup!$C$36)+IF($V9=48,N($F9),0)))</f>
        <v>0</v>
      </c>
      <c r="DT9" s="48" t="n">
        <f aca="false">MIN(BV9,(HP8*(1+HP$5/Setup!$C$36)+IF($V9=49,N($F9),0)))</f>
        <v>0</v>
      </c>
      <c r="DU9" s="48" t="n">
        <f aca="false">MIN(BW9,(HQ8*(1+HQ$5/Setup!$C$36)+IF($V9=50,N($F9),0)))</f>
        <v>0</v>
      </c>
      <c r="DV9" s="48" t="n">
        <f aca="false">MIN(MAX((FT8*(1+FT$5/Setup!$C$36)+IF($V9=1,N($F9),0))-BX9,0),MAX($P9-0,0))</f>
        <v>0</v>
      </c>
      <c r="DW9" s="48" t="n">
        <f aca="false">MIN(MAX((FU8*(1+FU$5/Setup!$C$36)+IF($V9=2,N($F9),0))-BY9,0),MAX($P9-SUM(DV9:DV9),0))</f>
        <v>0</v>
      </c>
      <c r="DX9" s="48" t="n">
        <f aca="false">MIN(MAX((FV8*(1+FV$5/Setup!$C$36)+IF($V9=3,N($F9),0))-BZ9,0),MAX($P9-SUM(DV9:DW9),0))</f>
        <v>0</v>
      </c>
      <c r="DY9" s="48" t="n">
        <f aca="false">MIN(MAX((FW8*(1+FW$5/Setup!$C$36)+IF($V9=4,N($F9),0))-CA9,0),MAX($P9-SUM(DV9:DX9),0))</f>
        <v>0</v>
      </c>
      <c r="DZ9" s="48" t="n">
        <f aca="false">MIN(MAX((FX8*(1+FX$5/Setup!$C$36)+IF($V9=5,N($F9),0))-CB9,0),MAX($P9-SUM(DV9:DY9),0))</f>
        <v>0</v>
      </c>
      <c r="EA9" s="48" t="n">
        <f aca="false">MIN(MAX((FY8*(1+FY$5/Setup!$C$36)+IF($V9=6,N($F9),0))-CC9,0),MAX($P9-SUM(DV9:DZ9),0))</f>
        <v>0</v>
      </c>
      <c r="EB9" s="48" t="n">
        <f aca="false">MIN(MAX((FZ8*(1+FZ$5/Setup!$C$36)+IF($V9=7,N($F9),0))-CD9,0),MAX($P9-SUM(DV9:EA9),0))</f>
        <v>0</v>
      </c>
      <c r="EC9" s="48" t="n">
        <f aca="false">MIN(MAX((GA8*(1+GA$5/Setup!$C$36)+IF($V9=8,N($F9),0))-CE9,0),MAX($P9-SUM(DV9:EB9),0))</f>
        <v>0</v>
      </c>
      <c r="ED9" s="48" t="n">
        <f aca="false">MIN(MAX((GB8*(1+GB$5/Setup!$C$36)+IF($V9=9,N($F9),0))-CF9,0),MAX($P9-SUM(DV9:EC9),0))</f>
        <v>0</v>
      </c>
      <c r="EE9" s="48" t="n">
        <f aca="false">MIN(MAX((GC8*(1+GC$5/Setup!$C$36)+IF($V9=10,N($F9),0))-CG9,0),MAX($P9-SUM(DV9:ED9),0))</f>
        <v>0</v>
      </c>
      <c r="EF9" s="48" t="n">
        <f aca="false">MIN(MAX((GD8*(1+GD$5/Setup!$C$36)+IF($V9=11,N($F9),0))-CH9,0),MAX($P9-SUM(DV9:EE9),0))</f>
        <v>0</v>
      </c>
      <c r="EG9" s="48" t="n">
        <f aca="false">MIN(MAX((GE8*(1+GE$5/Setup!$C$36)+IF($V9=12,N($F9),0))-CI9,0),MAX($P9-SUM(DV9:EF9),0))</f>
        <v>0</v>
      </c>
      <c r="EH9" s="48" t="n">
        <f aca="false">MIN(MAX((GF8*(1+GF$5/Setup!$C$36)+IF($V9=13,N($F9),0))-CJ9,0),MAX($P9-SUM(DV9:EG9),0))</f>
        <v>0</v>
      </c>
      <c r="EI9" s="48" t="n">
        <f aca="false">MIN(MAX((GG8*(1+GG$5/Setup!$C$36)+IF($V9=14,N($F9),0))-CK9,0),MAX($P9-SUM(DV9:EH9),0))</f>
        <v>0</v>
      </c>
      <c r="EJ9" s="48" t="n">
        <f aca="false">MIN(MAX((GH8*(1+GH$5/Setup!$C$36)+IF($V9=15,N($F9),0))-CL9,0),MAX($P9-SUM(DV9:EI9),0))</f>
        <v>0</v>
      </c>
      <c r="EK9" s="48" t="n">
        <f aca="false">MIN(MAX((GI8*(1+GI$5/Setup!$C$36)+IF($V9=16,N($F9),0))-CM9,0),MAX($P9-SUM(DV9:EJ9),0))</f>
        <v>0</v>
      </c>
      <c r="EL9" s="48" t="n">
        <f aca="false">MIN(MAX((GJ8*(1+GJ$5/Setup!$C$36)+IF($V9=17,N($F9),0))-CN9,0),MAX($P9-SUM(DV9:EK9),0))</f>
        <v>0</v>
      </c>
      <c r="EM9" s="48" t="n">
        <f aca="false">MIN(MAX((GK8*(1+GK$5/Setup!$C$36)+IF($V9=18,N($F9),0))-CO9,0),MAX($P9-SUM(DV9:EL9),0))</f>
        <v>0</v>
      </c>
      <c r="EN9" s="48" t="n">
        <f aca="false">MIN(MAX((GL8*(1+GL$5/Setup!$C$36)+IF($V9=19,N($F9),0))-CP9,0),MAX($P9-SUM(DV9:EM9),0))</f>
        <v>0</v>
      </c>
      <c r="EO9" s="48" t="n">
        <f aca="false">MIN(MAX((GM8*(1+GM$5/Setup!$C$36)+IF($V9=20,N($F9),0))-CQ9,0),MAX($P9-SUM(DV9:EN9),0))</f>
        <v>0</v>
      </c>
      <c r="EP9" s="48" t="n">
        <f aca="false">MIN(MAX((GN8*(1+GN$5/Setup!$C$36)+IF($V9=21,N($F9),0))-CR9,0),MAX($P9-SUM(DV9:EO9),0))</f>
        <v>0</v>
      </c>
      <c r="EQ9" s="48" t="n">
        <f aca="false">MIN(MAX((GO8*(1+GO$5/Setup!$C$36)+IF($V9=22,N($F9),0))-CS9,0),MAX($P9-SUM(DV9:EP9),0))</f>
        <v>0</v>
      </c>
      <c r="ER9" s="48" t="n">
        <f aca="false">MIN(MAX((GP8*(1+GP$5/Setup!$C$36)+IF($V9=23,N($F9),0))-CT9,0),MAX($P9-SUM(DV9:EQ9),0))</f>
        <v>0</v>
      </c>
      <c r="ES9" s="48" t="n">
        <f aca="false">MIN(MAX((GQ8*(1+GQ$5/Setup!$C$36)+IF($V9=24,N($F9),0))-CU9,0),MAX($P9-SUM(DV9:ER9),0))</f>
        <v>0</v>
      </c>
      <c r="ET9" s="48" t="n">
        <f aca="false">MIN(MAX((GR8*(1+GR$5/Setup!$C$36)+IF($V9=25,N($F9),0))-CV9,0),MAX($P9-SUM(DV9:ES9),0))</f>
        <v>0</v>
      </c>
      <c r="EU9" s="48" t="n">
        <f aca="false">MIN(MAX((GS8*(1+GS$5/Setup!$C$36)+IF($V9=26,N($F9),0))-CW9,0),MAX($P9-SUM(DV9:ET9),0))</f>
        <v>0</v>
      </c>
      <c r="EV9" s="48" t="n">
        <f aca="false">MIN(MAX((GT8*(1+GT$5/Setup!$C$36)+IF($V9=27,N($F9),0))-CX9,0),MAX($P9-SUM(DV9:EU9),0))</f>
        <v>0</v>
      </c>
      <c r="EW9" s="48" t="n">
        <f aca="false">MIN(MAX((GU8*(1+GU$5/Setup!$C$36)+IF($V9=28,N($F9),0))-CY9,0),MAX($P9-SUM(DV9:EV9),0))</f>
        <v>0</v>
      </c>
      <c r="EX9" s="48" t="n">
        <f aca="false">MIN(MAX((GV8*(1+GV$5/Setup!$C$36)+IF($V9=29,N($F9),0))-CZ9,0),MAX($P9-SUM(DV9:EW9),0))</f>
        <v>0</v>
      </c>
      <c r="EY9" s="48" t="n">
        <f aca="false">MIN(MAX((GW8*(1+GW$5/Setup!$C$36)+IF($V9=30,N($F9),0))-DA9,0),MAX($P9-SUM(DV9:EX9),0))</f>
        <v>0</v>
      </c>
      <c r="EZ9" s="48" t="n">
        <f aca="false">MIN(MAX((GX8*(1+GX$5/Setup!$C$36)+IF($V9=31,N($F9),0))-DB9,0),MAX($P9-SUM(DV9:EY9),0))</f>
        <v>0</v>
      </c>
      <c r="FA9" s="48" t="n">
        <f aca="false">MIN(MAX((GY8*(1+GY$5/Setup!$C$36)+IF($V9=32,N($F9),0))-DC9,0),MAX($P9-SUM(DV9:EZ9),0))</f>
        <v>0</v>
      </c>
      <c r="FB9" s="48" t="n">
        <f aca="false">MIN(MAX((GZ8*(1+GZ$5/Setup!$C$36)+IF($V9=33,N($F9),0))-DD9,0),MAX($P9-SUM(DV9:FA9),0))</f>
        <v>0</v>
      </c>
      <c r="FC9" s="48" t="n">
        <f aca="false">MIN(MAX((HA8*(1+HA$5/Setup!$C$36)+IF($V9=34,N($F9),0))-DE9,0),MAX($P9-SUM(DV9:FB9),0))</f>
        <v>0</v>
      </c>
      <c r="FD9" s="48" t="n">
        <f aca="false">MIN(MAX((HB8*(1+HB$5/Setup!$C$36)+IF($V9=35,N($F9),0))-DF9,0),MAX($P9-SUM(DV9:FC9),0))</f>
        <v>0</v>
      </c>
      <c r="FE9" s="48" t="n">
        <f aca="false">MIN(MAX((HC8*(1+HC$5/Setup!$C$36)+IF($V9=36,N($F9),0))-DG9,0),MAX($P9-SUM(DV9:FD9),0))</f>
        <v>0</v>
      </c>
      <c r="FF9" s="48" t="n">
        <f aca="false">MIN(MAX((HD8*(1+HD$5/Setup!$C$36)+IF($V9=37,N($F9),0))-DH9,0),MAX($P9-SUM(DV9:FE9),0))</f>
        <v>0</v>
      </c>
      <c r="FG9" s="48" t="n">
        <f aca="false">MIN(MAX((HE8*(1+HE$5/Setup!$C$36)+IF($V9=38,N($F9),0))-DI9,0),MAX($P9-SUM(DV9:FF9),0))</f>
        <v>0</v>
      </c>
      <c r="FH9" s="48" t="n">
        <f aca="false">MIN(MAX((HF8*(1+HF$5/Setup!$C$36)+IF($V9=39,N($F9),0))-DJ9,0),MAX($P9-SUM(DV9:FG9),0))</f>
        <v>0</v>
      </c>
      <c r="FI9" s="48" t="n">
        <f aca="false">MIN(MAX((HG8*(1+HG$5/Setup!$C$36)+IF($V9=40,N($F9),0))-DK9,0),MAX($P9-SUM(DV9:FH9),0))</f>
        <v>0</v>
      </c>
      <c r="FJ9" s="48" t="n">
        <f aca="false">MIN(MAX((HH8*(1+HH$5/Setup!$C$36)+IF($V9=41,N($F9),0))-DL9,0),MAX($P9-SUM(DV9:FI9),0))</f>
        <v>0</v>
      </c>
      <c r="FK9" s="48" t="n">
        <f aca="false">MIN(MAX((HI8*(1+HI$5/Setup!$C$36)+IF($V9=42,N($F9),0))-DM9,0),MAX($P9-SUM(DV9:FJ9),0))</f>
        <v>0</v>
      </c>
      <c r="FL9" s="48" t="n">
        <f aca="false">MIN(MAX((HJ8*(1+HJ$5/Setup!$C$36)+IF($V9=43,N($F9),0))-DN9,0),MAX($P9-SUM(DV9:FK9),0))</f>
        <v>0</v>
      </c>
      <c r="FM9" s="48" t="n">
        <f aca="false">MIN(MAX((HK8*(1+HK$5/Setup!$C$36)+IF($V9=44,N($F9),0))-DO9,0),MAX($P9-SUM(DV9:FL9),0))</f>
        <v>0</v>
      </c>
      <c r="FN9" s="48" t="n">
        <f aca="false">MIN(MAX((HL8*(1+HL$5/Setup!$C$36)+IF($V9=45,N($F9),0))-DP9,0),MAX($P9-SUM(DV9:FM9),0))</f>
        <v>0</v>
      </c>
      <c r="FO9" s="48" t="n">
        <f aca="false">MIN(MAX((HM8*(1+HM$5/Setup!$C$36)+IF($V9=46,N($F9),0))-DQ9,0),MAX($P9-SUM(DV9:FN9),0))</f>
        <v>0</v>
      </c>
      <c r="FP9" s="48" t="n">
        <f aca="false">MIN(MAX((HN8*(1+HN$5/Setup!$C$36)+IF($V9=47,N($F9),0))-DR9,0),MAX($P9-SUM(DV9:FO9),0))</f>
        <v>0</v>
      </c>
      <c r="FQ9" s="48" t="n">
        <f aca="false">MIN(MAX((HO8*(1+HO$5/Setup!$C$36)+IF($V9=48,N($F9),0))-DS9,0),MAX($P9-SUM(DV9:FP9),0))</f>
        <v>0</v>
      </c>
      <c r="FR9" s="48" t="n">
        <f aca="false">MIN(MAX((HP8*(1+HP$5/Setup!$C$36)+IF($V9=49,N($F9),0))-DT9,0),MAX($P9-SUM(DV9:FQ9),0))</f>
        <v>0</v>
      </c>
      <c r="FS9" s="48" t="n">
        <f aca="false">MIN(MAX((HQ8*(1+HQ$5/Setup!$C$36)+IF($V9=50,N($F9),0))-DU9,0),MAX($P9-SUM(DV9:FR9),0))</f>
        <v>0</v>
      </c>
      <c r="FT9" s="48" t="n">
        <f aca="false">IF((FT8*(1+FT$5/Setup!$C$36)+IF($V9=1,N($F9),0))-BX9-DV9&lt;0.005,0,(FT8*(1+FT$5/Setup!$C$36)+IF($V9=1,N($F9),0))-BX9-DV9)</f>
        <v>479.615384615385</v>
      </c>
      <c r="FU9" s="48" t="n">
        <f aca="false">IF((FU8*(1+FU$5/Setup!$C$36)+IF($V9=2,N($F9),0))-BY9-DW9&lt;0.005,0,(FU8*(1+FU$5/Setup!$C$36)+IF($V9=2,N($F9),0))-BY9-DW9)</f>
        <v>1208.30769230769</v>
      </c>
      <c r="FV9" s="48" t="n">
        <f aca="false">IF((FV8*(1+FV$5/Setup!$C$36)+IF($V9=3,N($F9),0))-BZ9-DX9&lt;0.005,0,(FV8*(1+FV$5/Setup!$C$36)+IF($V9=3,N($F9),0))-BZ9-DX9)</f>
        <v>0</v>
      </c>
      <c r="FW9" s="48" t="n">
        <f aca="false">IF((FW8*(1+FW$5/Setup!$C$36)+IF($V9=4,N($F9),0))-CA9-DY9&lt;0.005,0,(FW8*(1+FW$5/Setup!$C$36)+IF($V9=4,N($F9),0))-CA9-DY9)</f>
        <v>0</v>
      </c>
      <c r="FX9" s="48" t="n">
        <f aca="false">IF((FX8*(1+FX$5/Setup!$C$36)+IF($V9=5,N($F9),0))-CB9-DZ9&lt;0.005,0,(FX8*(1+FX$5/Setup!$C$36)+IF($V9=5,N($F9),0))-CB9-DZ9)</f>
        <v>0</v>
      </c>
      <c r="FY9" s="48" t="n">
        <f aca="false">IF((FY8*(1+FY$5/Setup!$C$36)+IF($V9=6,N($F9),0))-CC9-EA9&lt;0.005,0,(FY8*(1+FY$5/Setup!$C$36)+IF($V9=6,N($F9),0))-CC9-EA9)</f>
        <v>0</v>
      </c>
      <c r="FZ9" s="48" t="n">
        <f aca="false">IF((FZ8*(1+FZ$5/Setup!$C$36)+IF($V9=7,N($F9),0))-CD9-EB9&lt;0.005,0,(FZ8*(1+FZ$5/Setup!$C$36)+IF($V9=7,N($F9),0))-CD9-EB9)</f>
        <v>0</v>
      </c>
      <c r="GA9" s="48" t="n">
        <f aca="false">IF((GA8*(1+GA$5/Setup!$C$36)+IF($V9=8,N($F9),0))-CE9-EC9&lt;0.005,0,(GA8*(1+GA$5/Setup!$C$36)+IF($V9=8,N($F9),0))-CE9-EC9)</f>
        <v>0</v>
      </c>
      <c r="GB9" s="48" t="n">
        <f aca="false">IF((GB8*(1+GB$5/Setup!$C$36)+IF($V9=9,N($F9),0))-CF9-ED9&lt;0.005,0,(GB8*(1+GB$5/Setup!$C$36)+IF($V9=9,N($F9),0))-CF9-ED9)</f>
        <v>0</v>
      </c>
      <c r="GC9" s="48" t="n">
        <f aca="false">IF((GC8*(1+GC$5/Setup!$C$36)+IF($V9=10,N($F9),0))-CG9-EE9&lt;0.005,0,(GC8*(1+GC$5/Setup!$C$36)+IF($V9=10,N($F9),0))-CG9-EE9)</f>
        <v>0</v>
      </c>
      <c r="GD9" s="48" t="n">
        <f aca="false">IF((GD8*(1+GD$5/Setup!$C$36)+IF($V9=11,N($F9),0))-CH9-EF9&lt;0.005,0,(GD8*(1+GD$5/Setup!$C$36)+IF($V9=11,N($F9),0))-CH9-EF9)</f>
        <v>0</v>
      </c>
      <c r="GE9" s="48" t="n">
        <f aca="false">IF((GE8*(1+GE$5/Setup!$C$36)+IF($V9=12,N($F9),0))-CI9-EG9&lt;0.005,0,(GE8*(1+GE$5/Setup!$C$36)+IF($V9=12,N($F9),0))-CI9-EG9)</f>
        <v>0</v>
      </c>
      <c r="GF9" s="48" t="n">
        <f aca="false">IF((GF8*(1+GF$5/Setup!$C$36)+IF($V9=13,N($F9),0))-CJ9-EH9&lt;0.005,0,(GF8*(1+GF$5/Setup!$C$36)+IF($V9=13,N($F9),0))-CJ9-EH9)</f>
        <v>0</v>
      </c>
      <c r="GG9" s="48" t="n">
        <f aca="false">IF((GG8*(1+GG$5/Setup!$C$36)+IF($V9=14,N($F9),0))-CK9-EI9&lt;0.005,0,(GG8*(1+GG$5/Setup!$C$36)+IF($V9=14,N($F9),0))-CK9-EI9)</f>
        <v>0</v>
      </c>
      <c r="GH9" s="48" t="n">
        <f aca="false">IF((GH8*(1+GH$5/Setup!$C$36)+IF($V9=15,N($F9),0))-CL9-EJ9&lt;0.005,0,(GH8*(1+GH$5/Setup!$C$36)+IF($V9=15,N($F9),0))-CL9-EJ9)</f>
        <v>0</v>
      </c>
      <c r="GI9" s="48" t="n">
        <f aca="false">IF((GI8*(1+GI$5/Setup!$C$36)+IF($V9=16,N($F9),0))-CM9-EK9&lt;0.005,0,(GI8*(1+GI$5/Setup!$C$36)+IF($V9=16,N($F9),0))-CM9-EK9)</f>
        <v>0</v>
      </c>
      <c r="GJ9" s="48" t="n">
        <f aca="false">IF((GJ8*(1+GJ$5/Setup!$C$36)+IF($V9=17,N($F9),0))-CN9-EL9&lt;0.005,0,(GJ8*(1+GJ$5/Setup!$C$36)+IF($V9=17,N($F9),0))-CN9-EL9)</f>
        <v>0</v>
      </c>
      <c r="GK9" s="48" t="n">
        <f aca="false">IF((GK8*(1+GK$5/Setup!$C$36)+IF($V9=18,N($F9),0))-CO9-EM9&lt;0.005,0,(GK8*(1+GK$5/Setup!$C$36)+IF($V9=18,N($F9),0))-CO9-EM9)</f>
        <v>0</v>
      </c>
      <c r="GL9" s="48" t="n">
        <f aca="false">IF((GL8*(1+GL$5/Setup!$C$36)+IF($V9=19,N($F9),0))-CP9-EN9&lt;0.005,0,(GL8*(1+GL$5/Setup!$C$36)+IF($V9=19,N($F9),0))-CP9-EN9)</f>
        <v>0</v>
      </c>
      <c r="GM9" s="48" t="n">
        <f aca="false">IF((GM8*(1+GM$5/Setup!$C$36)+IF($V9=20,N($F9),0))-CQ9-EO9&lt;0.005,0,(GM8*(1+GM$5/Setup!$C$36)+IF($V9=20,N($F9),0))-CQ9-EO9)</f>
        <v>0</v>
      </c>
      <c r="GN9" s="48" t="n">
        <f aca="false">IF((GN8*(1+GN$5/Setup!$C$36)+IF($V9=21,N($F9),0))-CR9-EP9&lt;0.005,0,(GN8*(1+GN$5/Setup!$C$36)+IF($V9=21,N($F9),0))-CR9-EP9)</f>
        <v>0</v>
      </c>
      <c r="GO9" s="48" t="n">
        <f aca="false">IF((GO8*(1+GO$5/Setup!$C$36)+IF($V9=22,N($F9),0))-CS9-EQ9&lt;0.005,0,(GO8*(1+GO$5/Setup!$C$36)+IF($V9=22,N($F9),0))-CS9-EQ9)</f>
        <v>0</v>
      </c>
      <c r="GP9" s="48" t="n">
        <f aca="false">IF((GP8*(1+GP$5/Setup!$C$36)+IF($V9=23,N($F9),0))-CT9-ER9&lt;0.005,0,(GP8*(1+GP$5/Setup!$C$36)+IF($V9=23,N($F9),0))-CT9-ER9)</f>
        <v>0</v>
      </c>
      <c r="GQ9" s="48" t="n">
        <f aca="false">IF((GQ8*(1+GQ$5/Setup!$C$36)+IF($V9=24,N($F9),0))-CU9-ES9&lt;0.005,0,(GQ8*(1+GQ$5/Setup!$C$36)+IF($V9=24,N($F9),0))-CU9-ES9)</f>
        <v>0</v>
      </c>
      <c r="GR9" s="48" t="n">
        <f aca="false">IF((GR8*(1+GR$5/Setup!$C$36)+IF($V9=25,N($F9),0))-CV9-ET9&lt;0.005,0,(GR8*(1+GR$5/Setup!$C$36)+IF($V9=25,N($F9),0))-CV9-ET9)</f>
        <v>0</v>
      </c>
      <c r="GS9" s="48" t="n">
        <f aca="false">IF((GS8*(1+GS$5/Setup!$C$36)+IF($V9=26,N($F9),0))-CW9-EU9&lt;0.005,0,(GS8*(1+GS$5/Setup!$C$36)+IF($V9=26,N($F9),0))-CW9-EU9)</f>
        <v>0</v>
      </c>
      <c r="GT9" s="48" t="n">
        <f aca="false">IF((GT8*(1+GT$5/Setup!$C$36)+IF($V9=27,N($F9),0))-CX9-EV9&lt;0.005,0,(GT8*(1+GT$5/Setup!$C$36)+IF($V9=27,N($F9),0))-CX9-EV9)</f>
        <v>0</v>
      </c>
      <c r="GU9" s="48" t="n">
        <f aca="false">IF((GU8*(1+GU$5/Setup!$C$36)+IF($V9=28,N($F9),0))-CY9-EW9&lt;0.005,0,(GU8*(1+GU$5/Setup!$C$36)+IF($V9=28,N($F9),0))-CY9-EW9)</f>
        <v>0</v>
      </c>
      <c r="GV9" s="48" t="n">
        <f aca="false">IF((GV8*(1+GV$5/Setup!$C$36)+IF($V9=29,N($F9),0))-CZ9-EX9&lt;0.005,0,(GV8*(1+GV$5/Setup!$C$36)+IF($V9=29,N($F9),0))-CZ9-EX9)</f>
        <v>0</v>
      </c>
      <c r="GW9" s="48" t="n">
        <f aca="false">IF((GW8*(1+GW$5/Setup!$C$36)+IF($V9=30,N($F9),0))-DA9-EY9&lt;0.005,0,(GW8*(1+GW$5/Setup!$C$36)+IF($V9=30,N($F9),0))-DA9-EY9)</f>
        <v>0</v>
      </c>
      <c r="GX9" s="48" t="n">
        <f aca="false">IF((GX8*(1+GX$5/Setup!$C$36)+IF($V9=31,N($F9),0))-DB9-EZ9&lt;0.005,0,(GX8*(1+GX$5/Setup!$C$36)+IF($V9=31,N($F9),0))-DB9-EZ9)</f>
        <v>0</v>
      </c>
      <c r="GY9" s="48" t="n">
        <f aca="false">IF((GY8*(1+GY$5/Setup!$C$36)+IF($V9=32,N($F9),0))-DC9-FA9&lt;0.005,0,(GY8*(1+GY$5/Setup!$C$36)+IF($V9=32,N($F9),0))-DC9-FA9)</f>
        <v>0</v>
      </c>
      <c r="GZ9" s="48" t="n">
        <f aca="false">IF((GZ8*(1+GZ$5/Setup!$C$36)+IF($V9=33,N($F9),0))-DD9-FB9&lt;0.005,0,(GZ8*(1+GZ$5/Setup!$C$36)+IF($V9=33,N($F9),0))-DD9-FB9)</f>
        <v>0</v>
      </c>
      <c r="HA9" s="48" t="n">
        <f aca="false">IF((HA8*(1+HA$5/Setup!$C$36)+IF($V9=34,N($F9),0))-DE9-FC9&lt;0.005,0,(HA8*(1+HA$5/Setup!$C$36)+IF($V9=34,N($F9),0))-DE9-FC9)</f>
        <v>0</v>
      </c>
      <c r="HB9" s="48" t="n">
        <f aca="false">IF((HB8*(1+HB$5/Setup!$C$36)+IF($V9=35,N($F9),0))-DF9-FD9&lt;0.005,0,(HB8*(1+HB$5/Setup!$C$36)+IF($V9=35,N($F9),0))-DF9-FD9)</f>
        <v>0</v>
      </c>
      <c r="HC9" s="48" t="n">
        <f aca="false">IF((HC8*(1+HC$5/Setup!$C$36)+IF($V9=36,N($F9),0))-DG9-FE9&lt;0.005,0,(HC8*(1+HC$5/Setup!$C$36)+IF($V9=36,N($F9),0))-DG9-FE9)</f>
        <v>0</v>
      </c>
      <c r="HD9" s="48" t="n">
        <f aca="false">IF((HD8*(1+HD$5/Setup!$C$36)+IF($V9=37,N($F9),0))-DH9-FF9&lt;0.005,0,(HD8*(1+HD$5/Setup!$C$36)+IF($V9=37,N($F9),0))-DH9-FF9)</f>
        <v>0</v>
      </c>
      <c r="HE9" s="48" t="n">
        <f aca="false">IF((HE8*(1+HE$5/Setup!$C$36)+IF($V9=38,N($F9),0))-DI9-FG9&lt;0.005,0,(HE8*(1+HE$5/Setup!$C$36)+IF($V9=38,N($F9),0))-DI9-FG9)</f>
        <v>0</v>
      </c>
      <c r="HF9" s="48" t="n">
        <f aca="false">IF((HF8*(1+HF$5/Setup!$C$36)+IF($V9=39,N($F9),0))-DJ9-FH9&lt;0.005,0,(HF8*(1+HF$5/Setup!$C$36)+IF($V9=39,N($F9),0))-DJ9-FH9)</f>
        <v>0</v>
      </c>
      <c r="HG9" s="48" t="n">
        <f aca="false">IF((HG8*(1+HG$5/Setup!$C$36)+IF($V9=40,N($F9),0))-DK9-FI9&lt;0.005,0,(HG8*(1+HG$5/Setup!$C$36)+IF($V9=40,N($F9),0))-DK9-FI9)</f>
        <v>0</v>
      </c>
      <c r="HH9" s="48" t="n">
        <f aca="false">IF((HH8*(1+HH$5/Setup!$C$36)+IF($V9=41,N($F9),0))-DL9-FJ9&lt;0.005,0,(HH8*(1+HH$5/Setup!$C$36)+IF($V9=41,N($F9),0))-DL9-FJ9)</f>
        <v>0</v>
      </c>
      <c r="HI9" s="48" t="n">
        <f aca="false">IF((HI8*(1+HI$5/Setup!$C$36)+IF($V9=42,N($F9),0))-DM9-FK9&lt;0.005,0,(HI8*(1+HI$5/Setup!$C$36)+IF($V9=42,N($F9),0))-DM9-FK9)</f>
        <v>0</v>
      </c>
      <c r="HJ9" s="48" t="n">
        <f aca="false">IF((HJ8*(1+HJ$5/Setup!$C$36)+IF($V9=43,N($F9),0))-DN9-FL9&lt;0.005,0,(HJ8*(1+HJ$5/Setup!$C$36)+IF($V9=43,N($F9),0))-DN9-FL9)</f>
        <v>0</v>
      </c>
      <c r="HK9" s="48" t="n">
        <f aca="false">IF((HK8*(1+HK$5/Setup!$C$36)+IF($V9=44,N($F9),0))-DO9-FM9&lt;0.005,0,(HK8*(1+HK$5/Setup!$C$36)+IF($V9=44,N($F9),0))-DO9-FM9)</f>
        <v>0</v>
      </c>
      <c r="HL9" s="48" t="n">
        <f aca="false">IF((HL8*(1+HL$5/Setup!$C$36)+IF($V9=45,N($F9),0))-DP9-FN9&lt;0.005,0,(HL8*(1+HL$5/Setup!$C$36)+IF($V9=45,N($F9),0))-DP9-FN9)</f>
        <v>0</v>
      </c>
      <c r="HM9" s="48" t="n">
        <f aca="false">IF((HM8*(1+HM$5/Setup!$C$36)+IF($V9=46,N($F9),0))-DQ9-FO9&lt;0.005,0,(HM8*(1+HM$5/Setup!$C$36)+IF($V9=46,N($F9),0))-DQ9-FO9)</f>
        <v>0</v>
      </c>
      <c r="HN9" s="48" t="n">
        <f aca="false">IF((HN8*(1+HN$5/Setup!$C$36)+IF($V9=47,N($F9),0))-DR9-FP9&lt;0.005,0,(HN8*(1+HN$5/Setup!$C$36)+IF($V9=47,N($F9),0))-DR9-FP9)</f>
        <v>0</v>
      </c>
      <c r="HO9" s="48" t="n">
        <f aca="false">IF((HO8*(1+HO$5/Setup!$C$36)+IF($V9=48,N($F9),0))-DS9-FQ9&lt;0.005,0,(HO8*(1+HO$5/Setup!$C$36)+IF($V9=48,N($F9),0))-DS9-FQ9)</f>
        <v>0</v>
      </c>
      <c r="HP9" s="48" t="n">
        <f aca="false">IF((HP8*(1+HP$5/Setup!$C$36)+IF($V9=49,N($F9),0))-DT9-FR9&lt;0.005,0,(HP8*(1+HP$5/Setup!$C$36)+IF($V9=49,N($F9),0))-DT9-FR9)</f>
        <v>0</v>
      </c>
      <c r="HQ9" s="48" t="n">
        <f aca="false">IF((HQ8*(1+HQ$5/Setup!$C$36)+IF($V9=50,N($F9),0))-DU9-FS9&lt;0.005,0,(HQ8*(1+HQ$5/Setup!$C$36)+IF($V9=50,N($F9),0))-DU9-FS9)</f>
        <v>0</v>
      </c>
    </row>
    <row r="10" customFormat="false" ht="15" hidden="false" customHeight="false" outlineLevel="0" collapsed="false">
      <c r="A10" s="44" t="n">
        <v>2</v>
      </c>
      <c r="B10" s="45" t="n">
        <f aca="false">IF(Setup!$C$7="Every month",EDATE(Setup!$C$8,($A10-1)),IF(Setup!$C$7="Twice a month",DATE(YEAR(Setup!$C$8),MONTH(Setup!$C$8)+INT((($A10-1)+Setup!$C$41)/2),MIN(IF(MOD(($A10-1)+Setup!$C$41,2)=0,Setup!$C$39,Setup!$C$40),DAY(EOMONTH(DATE(YEAR(Setup!$C$8),MONTH(Setup!$C$8)+INT((($A10-1)+Setup!$C$41)/2),1),0)))),Setup!$C$8+($A10-1)*IF(Setup!$C$7="Every week",7,14)))</f>
        <v>46339</v>
      </c>
      <c r="C10" s="45" t="n">
        <f aca="false">IF(Setup!$C$7="Every month",EDATE(Setup!$C$8,$A10),IF(Setup!$C$7="Twice a month",DATE(YEAR(Setup!$C$8),MONTH(Setup!$C$8)+INT(($A10+Setup!$C$41)/2),MIN(IF(MOD($A10+Setup!$C$41,2)=0,Setup!$C$39,Setup!$C$40),DAY(EOMONTH(DATE(YEAR(Setup!$C$8),MONTH(Setup!$C$8)+INT(($A10+Setup!$C$41)/2),1),0)))),Setup!$C$8+$A10*IF(Setup!$C$7="Every week",7,14)))</f>
        <v>46353</v>
      </c>
      <c r="D10" s="46"/>
      <c r="E10" s="47"/>
      <c r="F10" s="47"/>
      <c r="G10" s="47"/>
      <c r="H10" s="47"/>
      <c r="I10" s="48" t="n">
        <f aca="false">N(Setup!$C$11)+N(E10)</f>
        <v>100</v>
      </c>
      <c r="J10" s="48" t="n">
        <f aca="false">MIN(Setup!$C$37,MAX(I10,0))</f>
        <v>9.23076923076923</v>
      </c>
      <c r="K10" s="48" t="n">
        <f aca="false">MIN(MAX(N(Setup!$C$14)-L9,0),MAX(I10-J10,0))</f>
        <v>90.7692307692308</v>
      </c>
      <c r="L10" s="48" t="n">
        <f aca="false">L9+K10-N(G10)</f>
        <v>481.538461538462</v>
      </c>
      <c r="M10" s="48" t="n">
        <f aca="false">M9+J10-N(H10)</f>
        <v>18.4615384615385</v>
      </c>
      <c r="N10" s="48" t="n">
        <f aca="false">SUM(BX10:DU10)</f>
        <v>40</v>
      </c>
      <c r="O10" s="48" t="n">
        <f aca="false">SUM(Z10:BW10)-N10</f>
        <v>0</v>
      </c>
      <c r="P10" s="48" t="n">
        <f aca="false">MAX(I10-J10-K10,0)+O10</f>
        <v>0</v>
      </c>
      <c r="Q10" s="48" t="n">
        <f aca="false">SUM(DV10:FS10)</f>
        <v>0</v>
      </c>
      <c r="R10" s="49" t="n">
        <f aca="false">N10+J10+K10+Q10</f>
        <v>140</v>
      </c>
      <c r="S10" s="48" t="n">
        <f aca="false">T10-T9-N(F10)+N10+Q10</f>
        <v>12.792426035503</v>
      </c>
      <c r="T10" s="49" t="n">
        <f aca="false">SUM(FT10:HQ10)</f>
        <v>1660.71550295858</v>
      </c>
      <c r="U10" s="44" t="str">
        <f aca="false">IF(T9&lt;0.005,"",INDEX(Helpers!$C$2:$C$51,IF(_xlfn.MINIFS($DV$6:$FS$6,DV10:FS10,"&gt;0.005")=0,V10,_xlfn.MINIFS($DV$6:$FS$6,DV10:FS10,"&gt;0.005"))))</f>
        <v>Card A</v>
      </c>
      <c r="V10" s="44" t="n">
        <f aca="false">IF(_xlfn.MINIFS($FT$6:$HQ$6,FT9:HQ9,"&gt;0.005")=0,1,_xlfn.MINIFS($FT$6:$HQ$6,FT9:HQ9,"&gt;0.005"))</f>
        <v>1</v>
      </c>
      <c r="W10" s="44" t="n">
        <f aca="false">IF(AND(D10&lt;&gt;"Paid",T9&gt;0.005),1,0)</f>
        <v>1</v>
      </c>
      <c r="X10" s="48" t="n">
        <f aca="false">SUMPRODUCT(((Helpers!$G$2:$G$51*(1+(Helpers!$D$2:$D$51+0.000000001)/12)^(($B10-Setup!$C$8)/(365.25/12))-Helpers!$E$2:$E$51*((1+(Helpers!$D$2:$D$51+0.000000001)/12)^(($B10-Setup!$C$8)/(365.25/12))-1)/((Helpers!$D$2:$D$51+0.000000001)/12))&gt;0)*(Helpers!$G$2:$G$51*(1+(Helpers!$D$2:$D$51+0.000000001)/12)^(($B10-Setup!$C$8)/(365.25/12))-Helpers!$E$2:$E$51*((1+(Helpers!$D$2:$D$51+0.000000001)/12)^(($B10-Setup!$C$8)/(365.25/12))-1)/((Helpers!$D$2:$D$51+0.000000001)/12)))</f>
        <v>1683.05907416454</v>
      </c>
      <c r="Y10" s="48"/>
      <c r="Z10" s="48" t="n">
        <f aca="false">IF(OR(N(Z$5)=0,Z$6=""),0,Z$5*((DATE(YEAR($B10),MONTH($B10),MIN(Z$6,DAY(EOMONTH($B10,0))))&gt;=$B10)*(DATE(YEAR($B10),MONTH($B10),MIN(Z$6,DAY(EOMONTH($B10,0))))&lt;$C10)+(DATE(YEAR($B10),MONTH($B10)+1,MIN(Z$6,DAY(EOMONTH($B10,1))))&gt;=$B10)*(DATE(YEAR($B10),MONTH($B10)+1,MIN(Z$6,DAY(EOMONTH($B10,1))))&lt;$C10)))</f>
        <v>0</v>
      </c>
      <c r="AA10" s="48" t="n">
        <f aca="false">IF(OR(N(AA$5)=0,AA$6=""),0,AA$5*((DATE(YEAR($B10),MONTH($B10),MIN(AA$6,DAY(EOMONTH($B10,0))))&gt;=$B10)*(DATE(YEAR($B10),MONTH($B10),MIN(AA$6,DAY(EOMONTH($B10,0))))&lt;$C10)+(DATE(YEAR($B10),MONTH($B10)+1,MIN(AA$6,DAY(EOMONTH($B10,1))))&gt;=$B10)*(DATE(YEAR($B10),MONTH($B10)+1,MIN(AA$6,DAY(EOMONTH($B10,1))))&lt;$C10)))</f>
        <v>40</v>
      </c>
      <c r="AB10" s="48" t="n">
        <f aca="false">IF(OR(N(AB$5)=0,AB$6=""),0,AB$5*((DATE(YEAR($B10),MONTH($B10),MIN(AB$6,DAY(EOMONTH($B10,0))))&gt;=$B10)*(DATE(YEAR($B10),MONTH($B10),MIN(AB$6,DAY(EOMONTH($B10,0))))&lt;$C10)+(DATE(YEAR($B10),MONTH($B10)+1,MIN(AB$6,DAY(EOMONTH($B10,1))))&gt;=$B10)*(DATE(YEAR($B10),MONTH($B10)+1,MIN(AB$6,DAY(EOMONTH($B10,1))))&lt;$C10)))</f>
        <v>0</v>
      </c>
      <c r="AC10" s="48" t="n">
        <f aca="false">IF(OR(N(AC$5)=0,AC$6=""),0,AC$5*((DATE(YEAR($B10),MONTH($B10),MIN(AC$6,DAY(EOMONTH($B10,0))))&gt;=$B10)*(DATE(YEAR($B10),MONTH($B10),MIN(AC$6,DAY(EOMONTH($B10,0))))&lt;$C10)+(DATE(YEAR($B10),MONTH($B10)+1,MIN(AC$6,DAY(EOMONTH($B10,1))))&gt;=$B10)*(DATE(YEAR($B10),MONTH($B10)+1,MIN(AC$6,DAY(EOMONTH($B10,1))))&lt;$C10)))</f>
        <v>0</v>
      </c>
      <c r="AD10" s="48" t="n">
        <f aca="false">IF(OR(N(AD$5)=0,AD$6=""),0,AD$5*((DATE(YEAR($B10),MONTH($B10),MIN(AD$6,DAY(EOMONTH($B10,0))))&gt;=$B10)*(DATE(YEAR($B10),MONTH($B10),MIN(AD$6,DAY(EOMONTH($B10,0))))&lt;$C10)+(DATE(YEAR($B10),MONTH($B10)+1,MIN(AD$6,DAY(EOMONTH($B10,1))))&gt;=$B10)*(DATE(YEAR($B10),MONTH($B10)+1,MIN(AD$6,DAY(EOMONTH($B10,1))))&lt;$C10)))</f>
        <v>0</v>
      </c>
      <c r="AE10" s="48" t="n">
        <f aca="false">IF(OR(N(AE$5)=0,AE$6=""),0,AE$5*((DATE(YEAR($B10),MONTH($B10),MIN(AE$6,DAY(EOMONTH($B10,0))))&gt;=$B10)*(DATE(YEAR($B10),MONTH($B10),MIN(AE$6,DAY(EOMONTH($B10,0))))&lt;$C10)+(DATE(YEAR($B10),MONTH($B10)+1,MIN(AE$6,DAY(EOMONTH($B10,1))))&gt;=$B10)*(DATE(YEAR($B10),MONTH($B10)+1,MIN(AE$6,DAY(EOMONTH($B10,1))))&lt;$C10)))</f>
        <v>0</v>
      </c>
      <c r="AF10" s="48" t="n">
        <f aca="false">IF(OR(N(AF$5)=0,AF$6=""),0,AF$5*((DATE(YEAR($B10),MONTH($B10),MIN(AF$6,DAY(EOMONTH($B10,0))))&gt;=$B10)*(DATE(YEAR($B10),MONTH($B10),MIN(AF$6,DAY(EOMONTH($B10,0))))&lt;$C10)+(DATE(YEAR($B10),MONTH($B10)+1,MIN(AF$6,DAY(EOMONTH($B10,1))))&gt;=$B10)*(DATE(YEAR($B10),MONTH($B10)+1,MIN(AF$6,DAY(EOMONTH($B10,1))))&lt;$C10)))</f>
        <v>0</v>
      </c>
      <c r="AG10" s="48" t="n">
        <f aca="false">IF(OR(N(AG$5)=0,AG$6=""),0,AG$5*((DATE(YEAR($B10),MONTH($B10),MIN(AG$6,DAY(EOMONTH($B10,0))))&gt;=$B10)*(DATE(YEAR($B10),MONTH($B10),MIN(AG$6,DAY(EOMONTH($B10,0))))&lt;$C10)+(DATE(YEAR($B10),MONTH($B10)+1,MIN(AG$6,DAY(EOMONTH($B10,1))))&gt;=$B10)*(DATE(YEAR($B10),MONTH($B10)+1,MIN(AG$6,DAY(EOMONTH($B10,1))))&lt;$C10)))</f>
        <v>0</v>
      </c>
      <c r="AH10" s="48" t="n">
        <f aca="false">IF(OR(N(AH$5)=0,AH$6=""),0,AH$5*((DATE(YEAR($B10),MONTH($B10),MIN(AH$6,DAY(EOMONTH($B10,0))))&gt;=$B10)*(DATE(YEAR($B10),MONTH($B10),MIN(AH$6,DAY(EOMONTH($B10,0))))&lt;$C10)+(DATE(YEAR($B10),MONTH($B10)+1,MIN(AH$6,DAY(EOMONTH($B10,1))))&gt;=$B10)*(DATE(YEAR($B10),MONTH($B10)+1,MIN(AH$6,DAY(EOMONTH($B10,1))))&lt;$C10)))</f>
        <v>0</v>
      </c>
      <c r="AI10" s="48" t="n">
        <f aca="false">IF(OR(N(AI$5)=0,AI$6=""),0,AI$5*((DATE(YEAR($B10),MONTH($B10),MIN(AI$6,DAY(EOMONTH($B10,0))))&gt;=$B10)*(DATE(YEAR($B10),MONTH($B10),MIN(AI$6,DAY(EOMONTH($B10,0))))&lt;$C10)+(DATE(YEAR($B10),MONTH($B10)+1,MIN(AI$6,DAY(EOMONTH($B10,1))))&gt;=$B10)*(DATE(YEAR($B10),MONTH($B10)+1,MIN(AI$6,DAY(EOMONTH($B10,1))))&lt;$C10)))</f>
        <v>0</v>
      </c>
      <c r="AJ10" s="48" t="n">
        <f aca="false">IF(OR(N(AJ$5)=0,AJ$6=""),0,AJ$5*((DATE(YEAR($B10),MONTH($B10),MIN(AJ$6,DAY(EOMONTH($B10,0))))&gt;=$B10)*(DATE(YEAR($B10),MONTH($B10),MIN(AJ$6,DAY(EOMONTH($B10,0))))&lt;$C10)+(DATE(YEAR($B10),MONTH($B10)+1,MIN(AJ$6,DAY(EOMONTH($B10,1))))&gt;=$B10)*(DATE(YEAR($B10),MONTH($B10)+1,MIN(AJ$6,DAY(EOMONTH($B10,1))))&lt;$C10)))</f>
        <v>0</v>
      </c>
      <c r="AK10" s="48" t="n">
        <f aca="false">IF(OR(N(AK$5)=0,AK$6=""),0,AK$5*((DATE(YEAR($B10),MONTH($B10),MIN(AK$6,DAY(EOMONTH($B10,0))))&gt;=$B10)*(DATE(YEAR($B10),MONTH($B10),MIN(AK$6,DAY(EOMONTH($B10,0))))&lt;$C10)+(DATE(YEAR($B10),MONTH($B10)+1,MIN(AK$6,DAY(EOMONTH($B10,1))))&gt;=$B10)*(DATE(YEAR($B10),MONTH($B10)+1,MIN(AK$6,DAY(EOMONTH($B10,1))))&lt;$C10)))</f>
        <v>0</v>
      </c>
      <c r="AL10" s="48" t="n">
        <f aca="false">IF(OR(N(AL$5)=0,AL$6=""),0,AL$5*((DATE(YEAR($B10),MONTH($B10),MIN(AL$6,DAY(EOMONTH($B10,0))))&gt;=$B10)*(DATE(YEAR($B10),MONTH($B10),MIN(AL$6,DAY(EOMONTH($B10,0))))&lt;$C10)+(DATE(YEAR($B10),MONTH($B10)+1,MIN(AL$6,DAY(EOMONTH($B10,1))))&gt;=$B10)*(DATE(YEAR($B10),MONTH($B10)+1,MIN(AL$6,DAY(EOMONTH($B10,1))))&lt;$C10)))</f>
        <v>0</v>
      </c>
      <c r="AM10" s="48" t="n">
        <f aca="false">IF(OR(N(AM$5)=0,AM$6=""),0,AM$5*((DATE(YEAR($B10),MONTH($B10),MIN(AM$6,DAY(EOMONTH($B10,0))))&gt;=$B10)*(DATE(YEAR($B10),MONTH($B10),MIN(AM$6,DAY(EOMONTH($B10,0))))&lt;$C10)+(DATE(YEAR($B10),MONTH($B10)+1,MIN(AM$6,DAY(EOMONTH($B10,1))))&gt;=$B10)*(DATE(YEAR($B10),MONTH($B10)+1,MIN(AM$6,DAY(EOMONTH($B10,1))))&lt;$C10)))</f>
        <v>0</v>
      </c>
      <c r="AN10" s="48" t="n">
        <f aca="false">IF(OR(N(AN$5)=0,AN$6=""),0,AN$5*((DATE(YEAR($B10),MONTH($B10),MIN(AN$6,DAY(EOMONTH($B10,0))))&gt;=$B10)*(DATE(YEAR($B10),MONTH($B10),MIN(AN$6,DAY(EOMONTH($B10,0))))&lt;$C10)+(DATE(YEAR($B10),MONTH($B10)+1,MIN(AN$6,DAY(EOMONTH($B10,1))))&gt;=$B10)*(DATE(YEAR($B10),MONTH($B10)+1,MIN(AN$6,DAY(EOMONTH($B10,1))))&lt;$C10)))</f>
        <v>0</v>
      </c>
      <c r="AO10" s="48" t="n">
        <f aca="false">IF(OR(N(AO$5)=0,AO$6=""),0,AO$5*((DATE(YEAR($B10),MONTH($B10),MIN(AO$6,DAY(EOMONTH($B10,0))))&gt;=$B10)*(DATE(YEAR($B10),MONTH($B10),MIN(AO$6,DAY(EOMONTH($B10,0))))&lt;$C10)+(DATE(YEAR($B10),MONTH($B10)+1,MIN(AO$6,DAY(EOMONTH($B10,1))))&gt;=$B10)*(DATE(YEAR($B10),MONTH($B10)+1,MIN(AO$6,DAY(EOMONTH($B10,1))))&lt;$C10)))</f>
        <v>0</v>
      </c>
      <c r="AP10" s="48" t="n">
        <f aca="false">IF(OR(N(AP$5)=0,AP$6=""),0,AP$5*((DATE(YEAR($B10),MONTH($B10),MIN(AP$6,DAY(EOMONTH($B10,0))))&gt;=$B10)*(DATE(YEAR($B10),MONTH($B10),MIN(AP$6,DAY(EOMONTH($B10,0))))&lt;$C10)+(DATE(YEAR($B10),MONTH($B10)+1,MIN(AP$6,DAY(EOMONTH($B10,1))))&gt;=$B10)*(DATE(YEAR($B10),MONTH($B10)+1,MIN(AP$6,DAY(EOMONTH($B10,1))))&lt;$C10)))</f>
        <v>0</v>
      </c>
      <c r="AQ10" s="48" t="n">
        <f aca="false">IF(OR(N(AQ$5)=0,AQ$6=""),0,AQ$5*((DATE(YEAR($B10),MONTH($B10),MIN(AQ$6,DAY(EOMONTH($B10,0))))&gt;=$B10)*(DATE(YEAR($B10),MONTH($B10),MIN(AQ$6,DAY(EOMONTH($B10,0))))&lt;$C10)+(DATE(YEAR($B10),MONTH($B10)+1,MIN(AQ$6,DAY(EOMONTH($B10,1))))&gt;=$B10)*(DATE(YEAR($B10),MONTH($B10)+1,MIN(AQ$6,DAY(EOMONTH($B10,1))))&lt;$C10)))</f>
        <v>0</v>
      </c>
      <c r="AR10" s="48" t="n">
        <f aca="false">IF(OR(N(AR$5)=0,AR$6=""),0,AR$5*((DATE(YEAR($B10),MONTH($B10),MIN(AR$6,DAY(EOMONTH($B10,0))))&gt;=$B10)*(DATE(YEAR($B10),MONTH($B10),MIN(AR$6,DAY(EOMONTH($B10,0))))&lt;$C10)+(DATE(YEAR($B10),MONTH($B10)+1,MIN(AR$6,DAY(EOMONTH($B10,1))))&gt;=$B10)*(DATE(YEAR($B10),MONTH($B10)+1,MIN(AR$6,DAY(EOMONTH($B10,1))))&lt;$C10)))</f>
        <v>0</v>
      </c>
      <c r="AS10" s="48" t="n">
        <f aca="false">IF(OR(N(AS$5)=0,AS$6=""),0,AS$5*((DATE(YEAR($B10),MONTH($B10),MIN(AS$6,DAY(EOMONTH($B10,0))))&gt;=$B10)*(DATE(YEAR($B10),MONTH($B10),MIN(AS$6,DAY(EOMONTH($B10,0))))&lt;$C10)+(DATE(YEAR($B10),MONTH($B10)+1,MIN(AS$6,DAY(EOMONTH($B10,1))))&gt;=$B10)*(DATE(YEAR($B10),MONTH($B10)+1,MIN(AS$6,DAY(EOMONTH($B10,1))))&lt;$C10)))</f>
        <v>0</v>
      </c>
      <c r="AT10" s="48" t="n">
        <f aca="false">IF(OR(N(AT$5)=0,AT$6=""),0,AT$5*((DATE(YEAR($B10),MONTH($B10),MIN(AT$6,DAY(EOMONTH($B10,0))))&gt;=$B10)*(DATE(YEAR($B10),MONTH($B10),MIN(AT$6,DAY(EOMONTH($B10,0))))&lt;$C10)+(DATE(YEAR($B10),MONTH($B10)+1,MIN(AT$6,DAY(EOMONTH($B10,1))))&gt;=$B10)*(DATE(YEAR($B10),MONTH($B10)+1,MIN(AT$6,DAY(EOMONTH($B10,1))))&lt;$C10)))</f>
        <v>0</v>
      </c>
      <c r="AU10" s="48" t="n">
        <f aca="false">IF(OR(N(AU$5)=0,AU$6=""),0,AU$5*((DATE(YEAR($B10),MONTH($B10),MIN(AU$6,DAY(EOMONTH($B10,0))))&gt;=$B10)*(DATE(YEAR($B10),MONTH($B10),MIN(AU$6,DAY(EOMONTH($B10,0))))&lt;$C10)+(DATE(YEAR($B10),MONTH($B10)+1,MIN(AU$6,DAY(EOMONTH($B10,1))))&gt;=$B10)*(DATE(YEAR($B10),MONTH($B10)+1,MIN(AU$6,DAY(EOMONTH($B10,1))))&lt;$C10)))</f>
        <v>0</v>
      </c>
      <c r="AV10" s="48" t="n">
        <f aca="false">IF(OR(N(AV$5)=0,AV$6=""),0,AV$5*((DATE(YEAR($B10),MONTH($B10),MIN(AV$6,DAY(EOMONTH($B10,0))))&gt;=$B10)*(DATE(YEAR($B10),MONTH($B10),MIN(AV$6,DAY(EOMONTH($B10,0))))&lt;$C10)+(DATE(YEAR($B10),MONTH($B10)+1,MIN(AV$6,DAY(EOMONTH($B10,1))))&gt;=$B10)*(DATE(YEAR($B10),MONTH($B10)+1,MIN(AV$6,DAY(EOMONTH($B10,1))))&lt;$C10)))</f>
        <v>0</v>
      </c>
      <c r="AW10" s="48" t="n">
        <f aca="false">IF(OR(N(AW$5)=0,AW$6=""),0,AW$5*((DATE(YEAR($B10),MONTH($B10),MIN(AW$6,DAY(EOMONTH($B10,0))))&gt;=$B10)*(DATE(YEAR($B10),MONTH($B10),MIN(AW$6,DAY(EOMONTH($B10,0))))&lt;$C10)+(DATE(YEAR($B10),MONTH($B10)+1,MIN(AW$6,DAY(EOMONTH($B10,1))))&gt;=$B10)*(DATE(YEAR($B10),MONTH($B10)+1,MIN(AW$6,DAY(EOMONTH($B10,1))))&lt;$C10)))</f>
        <v>0</v>
      </c>
      <c r="AX10" s="48" t="n">
        <f aca="false">IF(OR(N(AX$5)=0,AX$6=""),0,AX$5*((DATE(YEAR($B10),MONTH($B10),MIN(AX$6,DAY(EOMONTH($B10,0))))&gt;=$B10)*(DATE(YEAR($B10),MONTH($B10),MIN(AX$6,DAY(EOMONTH($B10,0))))&lt;$C10)+(DATE(YEAR($B10),MONTH($B10)+1,MIN(AX$6,DAY(EOMONTH($B10,1))))&gt;=$B10)*(DATE(YEAR($B10),MONTH($B10)+1,MIN(AX$6,DAY(EOMONTH($B10,1))))&lt;$C10)))</f>
        <v>0</v>
      </c>
      <c r="AY10" s="48" t="n">
        <f aca="false">IF(OR(N(AY$5)=0,AY$6=""),0,AY$5*((DATE(YEAR($B10),MONTH($B10),MIN(AY$6,DAY(EOMONTH($B10,0))))&gt;=$B10)*(DATE(YEAR($B10),MONTH($B10),MIN(AY$6,DAY(EOMONTH($B10,0))))&lt;$C10)+(DATE(YEAR($B10),MONTH($B10)+1,MIN(AY$6,DAY(EOMONTH($B10,1))))&gt;=$B10)*(DATE(YEAR($B10),MONTH($B10)+1,MIN(AY$6,DAY(EOMONTH($B10,1))))&lt;$C10)))</f>
        <v>0</v>
      </c>
      <c r="AZ10" s="48" t="n">
        <f aca="false">IF(OR(N(AZ$5)=0,AZ$6=""),0,AZ$5*((DATE(YEAR($B10),MONTH($B10),MIN(AZ$6,DAY(EOMONTH($B10,0))))&gt;=$B10)*(DATE(YEAR($B10),MONTH($B10),MIN(AZ$6,DAY(EOMONTH($B10,0))))&lt;$C10)+(DATE(YEAR($B10),MONTH($B10)+1,MIN(AZ$6,DAY(EOMONTH($B10,1))))&gt;=$B10)*(DATE(YEAR($B10),MONTH($B10)+1,MIN(AZ$6,DAY(EOMONTH($B10,1))))&lt;$C10)))</f>
        <v>0</v>
      </c>
      <c r="BA10" s="48" t="n">
        <f aca="false">IF(OR(N(BA$5)=0,BA$6=""),0,BA$5*((DATE(YEAR($B10),MONTH($B10),MIN(BA$6,DAY(EOMONTH($B10,0))))&gt;=$B10)*(DATE(YEAR($B10),MONTH($B10),MIN(BA$6,DAY(EOMONTH($B10,0))))&lt;$C10)+(DATE(YEAR($B10),MONTH($B10)+1,MIN(BA$6,DAY(EOMONTH($B10,1))))&gt;=$B10)*(DATE(YEAR($B10),MONTH($B10)+1,MIN(BA$6,DAY(EOMONTH($B10,1))))&lt;$C10)))</f>
        <v>0</v>
      </c>
      <c r="BB10" s="48" t="n">
        <f aca="false">IF(OR(N(BB$5)=0,BB$6=""),0,BB$5*((DATE(YEAR($B10),MONTH($B10),MIN(BB$6,DAY(EOMONTH($B10,0))))&gt;=$B10)*(DATE(YEAR($B10),MONTH($B10),MIN(BB$6,DAY(EOMONTH($B10,0))))&lt;$C10)+(DATE(YEAR($B10),MONTH($B10)+1,MIN(BB$6,DAY(EOMONTH($B10,1))))&gt;=$B10)*(DATE(YEAR($B10),MONTH($B10)+1,MIN(BB$6,DAY(EOMONTH($B10,1))))&lt;$C10)))</f>
        <v>0</v>
      </c>
      <c r="BC10" s="48" t="n">
        <f aca="false">IF(OR(N(BC$5)=0,BC$6=""),0,BC$5*((DATE(YEAR($B10),MONTH($B10),MIN(BC$6,DAY(EOMONTH($B10,0))))&gt;=$B10)*(DATE(YEAR($B10),MONTH($B10),MIN(BC$6,DAY(EOMONTH($B10,0))))&lt;$C10)+(DATE(YEAR($B10),MONTH($B10)+1,MIN(BC$6,DAY(EOMONTH($B10,1))))&gt;=$B10)*(DATE(YEAR($B10),MONTH($B10)+1,MIN(BC$6,DAY(EOMONTH($B10,1))))&lt;$C10)))</f>
        <v>0</v>
      </c>
      <c r="BD10" s="48" t="n">
        <f aca="false">IF(OR(N(BD$5)=0,BD$6=""),0,BD$5*((DATE(YEAR($B10),MONTH($B10),MIN(BD$6,DAY(EOMONTH($B10,0))))&gt;=$B10)*(DATE(YEAR($B10),MONTH($B10),MIN(BD$6,DAY(EOMONTH($B10,0))))&lt;$C10)+(DATE(YEAR($B10),MONTH($B10)+1,MIN(BD$6,DAY(EOMONTH($B10,1))))&gt;=$B10)*(DATE(YEAR($B10),MONTH($B10)+1,MIN(BD$6,DAY(EOMONTH($B10,1))))&lt;$C10)))</f>
        <v>0</v>
      </c>
      <c r="BE10" s="48" t="n">
        <f aca="false">IF(OR(N(BE$5)=0,BE$6=""),0,BE$5*((DATE(YEAR($B10),MONTH($B10),MIN(BE$6,DAY(EOMONTH($B10,0))))&gt;=$B10)*(DATE(YEAR($B10),MONTH($B10),MIN(BE$6,DAY(EOMONTH($B10,0))))&lt;$C10)+(DATE(YEAR($B10),MONTH($B10)+1,MIN(BE$6,DAY(EOMONTH($B10,1))))&gt;=$B10)*(DATE(YEAR($B10),MONTH($B10)+1,MIN(BE$6,DAY(EOMONTH($B10,1))))&lt;$C10)))</f>
        <v>0</v>
      </c>
      <c r="BF10" s="48" t="n">
        <f aca="false">IF(OR(N(BF$5)=0,BF$6=""),0,BF$5*((DATE(YEAR($B10),MONTH($B10),MIN(BF$6,DAY(EOMONTH($B10,0))))&gt;=$B10)*(DATE(YEAR($B10),MONTH($B10),MIN(BF$6,DAY(EOMONTH($B10,0))))&lt;$C10)+(DATE(YEAR($B10),MONTH($B10)+1,MIN(BF$6,DAY(EOMONTH($B10,1))))&gt;=$B10)*(DATE(YEAR($B10),MONTH($B10)+1,MIN(BF$6,DAY(EOMONTH($B10,1))))&lt;$C10)))</f>
        <v>0</v>
      </c>
      <c r="BG10" s="48" t="n">
        <f aca="false">IF(OR(N(BG$5)=0,BG$6=""),0,BG$5*((DATE(YEAR($B10),MONTH($B10),MIN(BG$6,DAY(EOMONTH($B10,0))))&gt;=$B10)*(DATE(YEAR($B10),MONTH($B10),MIN(BG$6,DAY(EOMONTH($B10,0))))&lt;$C10)+(DATE(YEAR($B10),MONTH($B10)+1,MIN(BG$6,DAY(EOMONTH($B10,1))))&gt;=$B10)*(DATE(YEAR($B10),MONTH($B10)+1,MIN(BG$6,DAY(EOMONTH($B10,1))))&lt;$C10)))</f>
        <v>0</v>
      </c>
      <c r="BH10" s="48" t="n">
        <f aca="false">IF(OR(N(BH$5)=0,BH$6=""),0,BH$5*((DATE(YEAR($B10),MONTH($B10),MIN(BH$6,DAY(EOMONTH($B10,0))))&gt;=$B10)*(DATE(YEAR($B10),MONTH($B10),MIN(BH$6,DAY(EOMONTH($B10,0))))&lt;$C10)+(DATE(YEAR($B10),MONTH($B10)+1,MIN(BH$6,DAY(EOMONTH($B10,1))))&gt;=$B10)*(DATE(YEAR($B10),MONTH($B10)+1,MIN(BH$6,DAY(EOMONTH($B10,1))))&lt;$C10)))</f>
        <v>0</v>
      </c>
      <c r="BI10" s="48" t="n">
        <f aca="false">IF(OR(N(BI$5)=0,BI$6=""),0,BI$5*((DATE(YEAR($B10),MONTH($B10),MIN(BI$6,DAY(EOMONTH($B10,0))))&gt;=$B10)*(DATE(YEAR($B10),MONTH($B10),MIN(BI$6,DAY(EOMONTH($B10,0))))&lt;$C10)+(DATE(YEAR($B10),MONTH($B10)+1,MIN(BI$6,DAY(EOMONTH($B10,1))))&gt;=$B10)*(DATE(YEAR($B10),MONTH($B10)+1,MIN(BI$6,DAY(EOMONTH($B10,1))))&lt;$C10)))</f>
        <v>0</v>
      </c>
      <c r="BJ10" s="48" t="n">
        <f aca="false">IF(OR(N(BJ$5)=0,BJ$6=""),0,BJ$5*((DATE(YEAR($B10),MONTH($B10),MIN(BJ$6,DAY(EOMONTH($B10,0))))&gt;=$B10)*(DATE(YEAR($B10),MONTH($B10),MIN(BJ$6,DAY(EOMONTH($B10,0))))&lt;$C10)+(DATE(YEAR($B10),MONTH($B10)+1,MIN(BJ$6,DAY(EOMONTH($B10,1))))&gt;=$B10)*(DATE(YEAR($B10),MONTH($B10)+1,MIN(BJ$6,DAY(EOMONTH($B10,1))))&lt;$C10)))</f>
        <v>0</v>
      </c>
      <c r="BK10" s="48" t="n">
        <f aca="false">IF(OR(N(BK$5)=0,BK$6=""),0,BK$5*((DATE(YEAR($B10),MONTH($B10),MIN(BK$6,DAY(EOMONTH($B10,0))))&gt;=$B10)*(DATE(YEAR($B10),MONTH($B10),MIN(BK$6,DAY(EOMONTH($B10,0))))&lt;$C10)+(DATE(YEAR($B10),MONTH($B10)+1,MIN(BK$6,DAY(EOMONTH($B10,1))))&gt;=$B10)*(DATE(YEAR($B10),MONTH($B10)+1,MIN(BK$6,DAY(EOMONTH($B10,1))))&lt;$C10)))</f>
        <v>0</v>
      </c>
      <c r="BL10" s="48" t="n">
        <f aca="false">IF(OR(N(BL$5)=0,BL$6=""),0,BL$5*((DATE(YEAR($B10),MONTH($B10),MIN(BL$6,DAY(EOMONTH($B10,0))))&gt;=$B10)*(DATE(YEAR($B10),MONTH($B10),MIN(BL$6,DAY(EOMONTH($B10,0))))&lt;$C10)+(DATE(YEAR($B10),MONTH($B10)+1,MIN(BL$6,DAY(EOMONTH($B10,1))))&gt;=$B10)*(DATE(YEAR($B10),MONTH($B10)+1,MIN(BL$6,DAY(EOMONTH($B10,1))))&lt;$C10)))</f>
        <v>0</v>
      </c>
      <c r="BM10" s="48" t="n">
        <f aca="false">IF(OR(N(BM$5)=0,BM$6=""),0,BM$5*((DATE(YEAR($B10),MONTH($B10),MIN(BM$6,DAY(EOMONTH($B10,0))))&gt;=$B10)*(DATE(YEAR($B10),MONTH($B10),MIN(BM$6,DAY(EOMONTH($B10,0))))&lt;$C10)+(DATE(YEAR($B10),MONTH($B10)+1,MIN(BM$6,DAY(EOMONTH($B10,1))))&gt;=$B10)*(DATE(YEAR($B10),MONTH($B10)+1,MIN(BM$6,DAY(EOMONTH($B10,1))))&lt;$C10)))</f>
        <v>0</v>
      </c>
      <c r="BN10" s="48" t="n">
        <f aca="false">IF(OR(N(BN$5)=0,BN$6=""),0,BN$5*((DATE(YEAR($B10),MONTH($B10),MIN(BN$6,DAY(EOMONTH($B10,0))))&gt;=$B10)*(DATE(YEAR($B10),MONTH($B10),MIN(BN$6,DAY(EOMONTH($B10,0))))&lt;$C10)+(DATE(YEAR($B10),MONTH($B10)+1,MIN(BN$6,DAY(EOMONTH($B10,1))))&gt;=$B10)*(DATE(YEAR($B10),MONTH($B10)+1,MIN(BN$6,DAY(EOMONTH($B10,1))))&lt;$C10)))</f>
        <v>0</v>
      </c>
      <c r="BO10" s="48" t="n">
        <f aca="false">IF(OR(N(BO$5)=0,BO$6=""),0,BO$5*((DATE(YEAR($B10),MONTH($B10),MIN(BO$6,DAY(EOMONTH($B10,0))))&gt;=$B10)*(DATE(YEAR($B10),MONTH($B10),MIN(BO$6,DAY(EOMONTH($B10,0))))&lt;$C10)+(DATE(YEAR($B10),MONTH($B10)+1,MIN(BO$6,DAY(EOMONTH($B10,1))))&gt;=$B10)*(DATE(YEAR($B10),MONTH($B10)+1,MIN(BO$6,DAY(EOMONTH($B10,1))))&lt;$C10)))</f>
        <v>0</v>
      </c>
      <c r="BP10" s="48" t="n">
        <f aca="false">IF(OR(N(BP$5)=0,BP$6=""),0,BP$5*((DATE(YEAR($B10),MONTH($B10),MIN(BP$6,DAY(EOMONTH($B10,0))))&gt;=$B10)*(DATE(YEAR($B10),MONTH($B10),MIN(BP$6,DAY(EOMONTH($B10,0))))&lt;$C10)+(DATE(YEAR($B10),MONTH($B10)+1,MIN(BP$6,DAY(EOMONTH($B10,1))))&gt;=$B10)*(DATE(YEAR($B10),MONTH($B10)+1,MIN(BP$6,DAY(EOMONTH($B10,1))))&lt;$C10)))</f>
        <v>0</v>
      </c>
      <c r="BQ10" s="48" t="n">
        <f aca="false">IF(OR(N(BQ$5)=0,BQ$6=""),0,BQ$5*((DATE(YEAR($B10),MONTH($B10),MIN(BQ$6,DAY(EOMONTH($B10,0))))&gt;=$B10)*(DATE(YEAR($B10),MONTH($B10),MIN(BQ$6,DAY(EOMONTH($B10,0))))&lt;$C10)+(DATE(YEAR($B10),MONTH($B10)+1,MIN(BQ$6,DAY(EOMONTH($B10,1))))&gt;=$B10)*(DATE(YEAR($B10),MONTH($B10)+1,MIN(BQ$6,DAY(EOMONTH($B10,1))))&lt;$C10)))</f>
        <v>0</v>
      </c>
      <c r="BR10" s="48" t="n">
        <f aca="false">IF(OR(N(BR$5)=0,BR$6=""),0,BR$5*((DATE(YEAR($B10),MONTH($B10),MIN(BR$6,DAY(EOMONTH($B10,0))))&gt;=$B10)*(DATE(YEAR($B10),MONTH($B10),MIN(BR$6,DAY(EOMONTH($B10,0))))&lt;$C10)+(DATE(YEAR($B10),MONTH($B10)+1,MIN(BR$6,DAY(EOMONTH($B10,1))))&gt;=$B10)*(DATE(YEAR($B10),MONTH($B10)+1,MIN(BR$6,DAY(EOMONTH($B10,1))))&lt;$C10)))</f>
        <v>0</v>
      </c>
      <c r="BS10" s="48" t="n">
        <f aca="false">IF(OR(N(BS$5)=0,BS$6=""),0,BS$5*((DATE(YEAR($B10),MONTH($B10),MIN(BS$6,DAY(EOMONTH($B10,0))))&gt;=$B10)*(DATE(YEAR($B10),MONTH($B10),MIN(BS$6,DAY(EOMONTH($B10,0))))&lt;$C10)+(DATE(YEAR($B10),MONTH($B10)+1,MIN(BS$6,DAY(EOMONTH($B10,1))))&gt;=$B10)*(DATE(YEAR($B10),MONTH($B10)+1,MIN(BS$6,DAY(EOMONTH($B10,1))))&lt;$C10)))</f>
        <v>0</v>
      </c>
      <c r="BT10" s="48" t="n">
        <f aca="false">IF(OR(N(BT$5)=0,BT$6=""),0,BT$5*((DATE(YEAR($B10),MONTH($B10),MIN(BT$6,DAY(EOMONTH($B10,0))))&gt;=$B10)*(DATE(YEAR($B10),MONTH($B10),MIN(BT$6,DAY(EOMONTH($B10,0))))&lt;$C10)+(DATE(YEAR($B10),MONTH($B10)+1,MIN(BT$6,DAY(EOMONTH($B10,1))))&gt;=$B10)*(DATE(YEAR($B10),MONTH($B10)+1,MIN(BT$6,DAY(EOMONTH($B10,1))))&lt;$C10)))</f>
        <v>0</v>
      </c>
      <c r="BU10" s="48" t="n">
        <f aca="false">IF(OR(N(BU$5)=0,BU$6=""),0,BU$5*((DATE(YEAR($B10),MONTH($B10),MIN(BU$6,DAY(EOMONTH($B10,0))))&gt;=$B10)*(DATE(YEAR($B10),MONTH($B10),MIN(BU$6,DAY(EOMONTH($B10,0))))&lt;$C10)+(DATE(YEAR($B10),MONTH($B10)+1,MIN(BU$6,DAY(EOMONTH($B10,1))))&gt;=$B10)*(DATE(YEAR($B10),MONTH($B10)+1,MIN(BU$6,DAY(EOMONTH($B10,1))))&lt;$C10)))</f>
        <v>0</v>
      </c>
      <c r="BV10" s="48" t="n">
        <f aca="false">IF(OR(N(BV$5)=0,BV$6=""),0,BV$5*((DATE(YEAR($B10),MONTH($B10),MIN(BV$6,DAY(EOMONTH($B10,0))))&gt;=$B10)*(DATE(YEAR($B10),MONTH($B10),MIN(BV$6,DAY(EOMONTH($B10,0))))&lt;$C10)+(DATE(YEAR($B10),MONTH($B10)+1,MIN(BV$6,DAY(EOMONTH($B10,1))))&gt;=$B10)*(DATE(YEAR($B10),MONTH($B10)+1,MIN(BV$6,DAY(EOMONTH($B10,1))))&lt;$C10)))</f>
        <v>0</v>
      </c>
      <c r="BW10" s="48" t="n">
        <f aca="false">IF(OR(N(BW$5)=0,BW$6=""),0,BW$5*((DATE(YEAR($B10),MONTH($B10),MIN(BW$6,DAY(EOMONTH($B10,0))))&gt;=$B10)*(DATE(YEAR($B10),MONTH($B10),MIN(BW$6,DAY(EOMONTH($B10,0))))&lt;$C10)+(DATE(YEAR($B10),MONTH($B10)+1,MIN(BW$6,DAY(EOMONTH($B10,1))))&gt;=$B10)*(DATE(YEAR($B10),MONTH($B10)+1,MIN(BW$6,DAY(EOMONTH($B10,1))))&lt;$C10)))</f>
        <v>0</v>
      </c>
      <c r="BX10" s="48" t="n">
        <f aca="false">MIN(Z10,(FT9*(1+FT$5/Setup!$C$36)+IF($V10=1,N($F10),0)))</f>
        <v>0</v>
      </c>
      <c r="BY10" s="48" t="n">
        <f aca="false">MIN(AA10,(FU9*(1+FU$5/Setup!$C$36)+IF($V10=2,N($F10),0)))</f>
        <v>40</v>
      </c>
      <c r="BZ10" s="48" t="n">
        <f aca="false">MIN(AB10,(FV9*(1+FV$5/Setup!$C$36)+IF($V10=3,N($F10),0)))</f>
        <v>0</v>
      </c>
      <c r="CA10" s="48" t="n">
        <f aca="false">MIN(AC10,(FW9*(1+FW$5/Setup!$C$36)+IF($V10=4,N($F10),0)))</f>
        <v>0</v>
      </c>
      <c r="CB10" s="48" t="n">
        <f aca="false">MIN(AD10,(FX9*(1+FX$5/Setup!$C$36)+IF($V10=5,N($F10),0)))</f>
        <v>0</v>
      </c>
      <c r="CC10" s="48" t="n">
        <f aca="false">MIN(AE10,(FY9*(1+FY$5/Setup!$C$36)+IF($V10=6,N($F10),0)))</f>
        <v>0</v>
      </c>
      <c r="CD10" s="48" t="n">
        <f aca="false">MIN(AF10,(FZ9*(1+FZ$5/Setup!$C$36)+IF($V10=7,N($F10),0)))</f>
        <v>0</v>
      </c>
      <c r="CE10" s="48" t="n">
        <f aca="false">MIN(AG10,(GA9*(1+GA$5/Setup!$C$36)+IF($V10=8,N($F10),0)))</f>
        <v>0</v>
      </c>
      <c r="CF10" s="48" t="n">
        <f aca="false">MIN(AH10,(GB9*(1+GB$5/Setup!$C$36)+IF($V10=9,N($F10),0)))</f>
        <v>0</v>
      </c>
      <c r="CG10" s="48" t="n">
        <f aca="false">MIN(AI10,(GC9*(1+GC$5/Setup!$C$36)+IF($V10=10,N($F10),0)))</f>
        <v>0</v>
      </c>
      <c r="CH10" s="48" t="n">
        <f aca="false">MIN(AJ10,(GD9*(1+GD$5/Setup!$C$36)+IF($V10=11,N($F10),0)))</f>
        <v>0</v>
      </c>
      <c r="CI10" s="48" t="n">
        <f aca="false">MIN(AK10,(GE9*(1+GE$5/Setup!$C$36)+IF($V10=12,N($F10),0)))</f>
        <v>0</v>
      </c>
      <c r="CJ10" s="48" t="n">
        <f aca="false">MIN(AL10,(GF9*(1+GF$5/Setup!$C$36)+IF($V10=13,N($F10),0)))</f>
        <v>0</v>
      </c>
      <c r="CK10" s="48" t="n">
        <f aca="false">MIN(AM10,(GG9*(1+GG$5/Setup!$C$36)+IF($V10=14,N($F10),0)))</f>
        <v>0</v>
      </c>
      <c r="CL10" s="48" t="n">
        <f aca="false">MIN(AN10,(GH9*(1+GH$5/Setup!$C$36)+IF($V10=15,N($F10),0)))</f>
        <v>0</v>
      </c>
      <c r="CM10" s="48" t="n">
        <f aca="false">MIN(AO10,(GI9*(1+GI$5/Setup!$C$36)+IF($V10=16,N($F10),0)))</f>
        <v>0</v>
      </c>
      <c r="CN10" s="48" t="n">
        <f aca="false">MIN(AP10,(GJ9*(1+GJ$5/Setup!$C$36)+IF($V10=17,N($F10),0)))</f>
        <v>0</v>
      </c>
      <c r="CO10" s="48" t="n">
        <f aca="false">MIN(AQ10,(GK9*(1+GK$5/Setup!$C$36)+IF($V10=18,N($F10),0)))</f>
        <v>0</v>
      </c>
      <c r="CP10" s="48" t="n">
        <f aca="false">MIN(AR10,(GL9*(1+GL$5/Setup!$C$36)+IF($V10=19,N($F10),0)))</f>
        <v>0</v>
      </c>
      <c r="CQ10" s="48" t="n">
        <f aca="false">MIN(AS10,(GM9*(1+GM$5/Setup!$C$36)+IF($V10=20,N($F10),0)))</f>
        <v>0</v>
      </c>
      <c r="CR10" s="48" t="n">
        <f aca="false">MIN(AT10,(GN9*(1+GN$5/Setup!$C$36)+IF($V10=21,N($F10),0)))</f>
        <v>0</v>
      </c>
      <c r="CS10" s="48" t="n">
        <f aca="false">MIN(AU10,(GO9*(1+GO$5/Setup!$C$36)+IF($V10=22,N($F10),0)))</f>
        <v>0</v>
      </c>
      <c r="CT10" s="48" t="n">
        <f aca="false">MIN(AV10,(GP9*(1+GP$5/Setup!$C$36)+IF($V10=23,N($F10),0)))</f>
        <v>0</v>
      </c>
      <c r="CU10" s="48" t="n">
        <f aca="false">MIN(AW10,(GQ9*(1+GQ$5/Setup!$C$36)+IF($V10=24,N($F10),0)))</f>
        <v>0</v>
      </c>
      <c r="CV10" s="48" t="n">
        <f aca="false">MIN(AX10,(GR9*(1+GR$5/Setup!$C$36)+IF($V10=25,N($F10),0)))</f>
        <v>0</v>
      </c>
      <c r="CW10" s="48" t="n">
        <f aca="false">MIN(AY10,(GS9*(1+GS$5/Setup!$C$36)+IF($V10=26,N($F10),0)))</f>
        <v>0</v>
      </c>
      <c r="CX10" s="48" t="n">
        <f aca="false">MIN(AZ10,(GT9*(1+GT$5/Setup!$C$36)+IF($V10=27,N($F10),0)))</f>
        <v>0</v>
      </c>
      <c r="CY10" s="48" t="n">
        <f aca="false">MIN(BA10,(GU9*(1+GU$5/Setup!$C$36)+IF($V10=28,N($F10),0)))</f>
        <v>0</v>
      </c>
      <c r="CZ10" s="48" t="n">
        <f aca="false">MIN(BB10,(GV9*(1+GV$5/Setup!$C$36)+IF($V10=29,N($F10),0)))</f>
        <v>0</v>
      </c>
      <c r="DA10" s="48" t="n">
        <f aca="false">MIN(BC10,(GW9*(1+GW$5/Setup!$C$36)+IF($V10=30,N($F10),0)))</f>
        <v>0</v>
      </c>
      <c r="DB10" s="48" t="n">
        <f aca="false">MIN(BD10,(GX9*(1+GX$5/Setup!$C$36)+IF($V10=31,N($F10),0)))</f>
        <v>0</v>
      </c>
      <c r="DC10" s="48" t="n">
        <f aca="false">MIN(BE10,(GY9*(1+GY$5/Setup!$C$36)+IF($V10=32,N($F10),0)))</f>
        <v>0</v>
      </c>
      <c r="DD10" s="48" t="n">
        <f aca="false">MIN(BF10,(GZ9*(1+GZ$5/Setup!$C$36)+IF($V10=33,N($F10),0)))</f>
        <v>0</v>
      </c>
      <c r="DE10" s="48" t="n">
        <f aca="false">MIN(BG10,(HA9*(1+HA$5/Setup!$C$36)+IF($V10=34,N($F10),0)))</f>
        <v>0</v>
      </c>
      <c r="DF10" s="48" t="n">
        <f aca="false">MIN(BH10,(HB9*(1+HB$5/Setup!$C$36)+IF($V10=35,N($F10),0)))</f>
        <v>0</v>
      </c>
      <c r="DG10" s="48" t="n">
        <f aca="false">MIN(BI10,(HC9*(1+HC$5/Setup!$C$36)+IF($V10=36,N($F10),0)))</f>
        <v>0</v>
      </c>
      <c r="DH10" s="48" t="n">
        <f aca="false">MIN(BJ10,(HD9*(1+HD$5/Setup!$C$36)+IF($V10=37,N($F10),0)))</f>
        <v>0</v>
      </c>
      <c r="DI10" s="48" t="n">
        <f aca="false">MIN(BK10,(HE9*(1+HE$5/Setup!$C$36)+IF($V10=38,N($F10),0)))</f>
        <v>0</v>
      </c>
      <c r="DJ10" s="48" t="n">
        <f aca="false">MIN(BL10,(HF9*(1+HF$5/Setup!$C$36)+IF($V10=39,N($F10),0)))</f>
        <v>0</v>
      </c>
      <c r="DK10" s="48" t="n">
        <f aca="false">MIN(BM10,(HG9*(1+HG$5/Setup!$C$36)+IF($V10=40,N($F10),0)))</f>
        <v>0</v>
      </c>
      <c r="DL10" s="48" t="n">
        <f aca="false">MIN(BN10,(HH9*(1+HH$5/Setup!$C$36)+IF($V10=41,N($F10),0)))</f>
        <v>0</v>
      </c>
      <c r="DM10" s="48" t="n">
        <f aca="false">MIN(BO10,(HI9*(1+HI$5/Setup!$C$36)+IF($V10=42,N($F10),0)))</f>
        <v>0</v>
      </c>
      <c r="DN10" s="48" t="n">
        <f aca="false">MIN(BP10,(HJ9*(1+HJ$5/Setup!$C$36)+IF($V10=43,N($F10),0)))</f>
        <v>0</v>
      </c>
      <c r="DO10" s="48" t="n">
        <f aca="false">MIN(BQ10,(HK9*(1+HK$5/Setup!$C$36)+IF($V10=44,N($F10),0)))</f>
        <v>0</v>
      </c>
      <c r="DP10" s="48" t="n">
        <f aca="false">MIN(BR10,(HL9*(1+HL$5/Setup!$C$36)+IF($V10=45,N($F10),0)))</f>
        <v>0</v>
      </c>
      <c r="DQ10" s="48" t="n">
        <f aca="false">MIN(BS10,(HM9*(1+HM$5/Setup!$C$36)+IF($V10=46,N($F10),0)))</f>
        <v>0</v>
      </c>
      <c r="DR10" s="48" t="n">
        <f aca="false">MIN(BT10,(HN9*(1+HN$5/Setup!$C$36)+IF($V10=47,N($F10),0)))</f>
        <v>0</v>
      </c>
      <c r="DS10" s="48" t="n">
        <f aca="false">MIN(BU10,(HO9*(1+HO$5/Setup!$C$36)+IF($V10=48,N($F10),0)))</f>
        <v>0</v>
      </c>
      <c r="DT10" s="48" t="n">
        <f aca="false">MIN(BV10,(HP9*(1+HP$5/Setup!$C$36)+IF($V10=49,N($F10),0)))</f>
        <v>0</v>
      </c>
      <c r="DU10" s="48" t="n">
        <f aca="false">MIN(BW10,(HQ9*(1+HQ$5/Setup!$C$36)+IF($V10=50,N($F10),0)))</f>
        <v>0</v>
      </c>
      <c r="DV10" s="48" t="n">
        <f aca="false">MIN(MAX((FT9*(1+FT$5/Setup!$C$36)+IF($V10=1,N($F10),0))-BX10,0),MAX($P10-0,0))</f>
        <v>0</v>
      </c>
      <c r="DW10" s="48" t="n">
        <f aca="false">MIN(MAX((FU9*(1+FU$5/Setup!$C$36)+IF($V10=2,N($F10),0))-BY10,0),MAX($P10-SUM(DV10:DV10),0))</f>
        <v>0</v>
      </c>
      <c r="DX10" s="48" t="n">
        <f aca="false">MIN(MAX((FV9*(1+FV$5/Setup!$C$36)+IF($V10=3,N($F10),0))-BZ10,0),MAX($P10-SUM(DV10:DW10),0))</f>
        <v>0</v>
      </c>
      <c r="DY10" s="48" t="n">
        <f aca="false">MIN(MAX((FW9*(1+FW$5/Setup!$C$36)+IF($V10=4,N($F10),0))-CA10,0),MAX($P10-SUM(DV10:DX10),0))</f>
        <v>0</v>
      </c>
      <c r="DZ10" s="48" t="n">
        <f aca="false">MIN(MAX((FX9*(1+FX$5/Setup!$C$36)+IF($V10=5,N($F10),0))-CB10,0),MAX($P10-SUM(DV10:DY10),0))</f>
        <v>0</v>
      </c>
      <c r="EA10" s="48" t="n">
        <f aca="false">MIN(MAX((FY9*(1+FY$5/Setup!$C$36)+IF($V10=6,N($F10),0))-CC10,0),MAX($P10-SUM(DV10:DZ10),0))</f>
        <v>0</v>
      </c>
      <c r="EB10" s="48" t="n">
        <f aca="false">MIN(MAX((FZ9*(1+FZ$5/Setup!$C$36)+IF($V10=7,N($F10),0))-CD10,0),MAX($P10-SUM(DV10:EA10),0))</f>
        <v>0</v>
      </c>
      <c r="EC10" s="48" t="n">
        <f aca="false">MIN(MAX((GA9*(1+GA$5/Setup!$C$36)+IF($V10=8,N($F10),0))-CE10,0),MAX($P10-SUM(DV10:EB10),0))</f>
        <v>0</v>
      </c>
      <c r="ED10" s="48" t="n">
        <f aca="false">MIN(MAX((GB9*(1+GB$5/Setup!$C$36)+IF($V10=9,N($F10),0))-CF10,0),MAX($P10-SUM(DV10:EC10),0))</f>
        <v>0</v>
      </c>
      <c r="EE10" s="48" t="n">
        <f aca="false">MIN(MAX((GC9*(1+GC$5/Setup!$C$36)+IF($V10=10,N($F10),0))-CG10,0),MAX($P10-SUM(DV10:ED10),0))</f>
        <v>0</v>
      </c>
      <c r="EF10" s="48" t="n">
        <f aca="false">MIN(MAX((GD9*(1+GD$5/Setup!$C$36)+IF($V10=11,N($F10),0))-CH10,0),MAX($P10-SUM(DV10:EE10),0))</f>
        <v>0</v>
      </c>
      <c r="EG10" s="48" t="n">
        <f aca="false">MIN(MAX((GE9*(1+GE$5/Setup!$C$36)+IF($V10=12,N($F10),0))-CI10,0),MAX($P10-SUM(DV10:EF10),0))</f>
        <v>0</v>
      </c>
      <c r="EH10" s="48" t="n">
        <f aca="false">MIN(MAX((GF9*(1+GF$5/Setup!$C$36)+IF($V10=13,N($F10),0))-CJ10,0),MAX($P10-SUM(DV10:EG10),0))</f>
        <v>0</v>
      </c>
      <c r="EI10" s="48" t="n">
        <f aca="false">MIN(MAX((GG9*(1+GG$5/Setup!$C$36)+IF($V10=14,N($F10),0))-CK10,0),MAX($P10-SUM(DV10:EH10),0))</f>
        <v>0</v>
      </c>
      <c r="EJ10" s="48" t="n">
        <f aca="false">MIN(MAX((GH9*(1+GH$5/Setup!$C$36)+IF($V10=15,N($F10),0))-CL10,0),MAX($P10-SUM(DV10:EI10),0))</f>
        <v>0</v>
      </c>
      <c r="EK10" s="48" t="n">
        <f aca="false">MIN(MAX((GI9*(1+GI$5/Setup!$C$36)+IF($V10=16,N($F10),0))-CM10,0),MAX($P10-SUM(DV10:EJ10),0))</f>
        <v>0</v>
      </c>
      <c r="EL10" s="48" t="n">
        <f aca="false">MIN(MAX((GJ9*(1+GJ$5/Setup!$C$36)+IF($V10=17,N($F10),0))-CN10,0),MAX($P10-SUM(DV10:EK10),0))</f>
        <v>0</v>
      </c>
      <c r="EM10" s="48" t="n">
        <f aca="false">MIN(MAX((GK9*(1+GK$5/Setup!$C$36)+IF($V10=18,N($F10),0))-CO10,0),MAX($P10-SUM(DV10:EL10),0))</f>
        <v>0</v>
      </c>
      <c r="EN10" s="48" t="n">
        <f aca="false">MIN(MAX((GL9*(1+GL$5/Setup!$C$36)+IF($V10=19,N($F10),0))-CP10,0),MAX($P10-SUM(DV10:EM10),0))</f>
        <v>0</v>
      </c>
      <c r="EO10" s="48" t="n">
        <f aca="false">MIN(MAX((GM9*(1+GM$5/Setup!$C$36)+IF($V10=20,N($F10),0))-CQ10,0),MAX($P10-SUM(DV10:EN10),0))</f>
        <v>0</v>
      </c>
      <c r="EP10" s="48" t="n">
        <f aca="false">MIN(MAX((GN9*(1+GN$5/Setup!$C$36)+IF($V10=21,N($F10),0))-CR10,0),MAX($P10-SUM(DV10:EO10),0))</f>
        <v>0</v>
      </c>
      <c r="EQ10" s="48" t="n">
        <f aca="false">MIN(MAX((GO9*(1+GO$5/Setup!$C$36)+IF($V10=22,N($F10),0))-CS10,0),MAX($P10-SUM(DV10:EP10),0))</f>
        <v>0</v>
      </c>
      <c r="ER10" s="48" t="n">
        <f aca="false">MIN(MAX((GP9*(1+GP$5/Setup!$C$36)+IF($V10=23,N($F10),0))-CT10,0),MAX($P10-SUM(DV10:EQ10),0))</f>
        <v>0</v>
      </c>
      <c r="ES10" s="48" t="n">
        <f aca="false">MIN(MAX((GQ9*(1+GQ$5/Setup!$C$36)+IF($V10=24,N($F10),0))-CU10,0),MAX($P10-SUM(DV10:ER10),0))</f>
        <v>0</v>
      </c>
      <c r="ET10" s="48" t="n">
        <f aca="false">MIN(MAX((GR9*(1+GR$5/Setup!$C$36)+IF($V10=25,N($F10),0))-CV10,0),MAX($P10-SUM(DV10:ES10),0))</f>
        <v>0</v>
      </c>
      <c r="EU10" s="48" t="n">
        <f aca="false">MIN(MAX((GS9*(1+GS$5/Setup!$C$36)+IF($V10=26,N($F10),0))-CW10,0),MAX($P10-SUM(DV10:ET10),0))</f>
        <v>0</v>
      </c>
      <c r="EV10" s="48" t="n">
        <f aca="false">MIN(MAX((GT9*(1+GT$5/Setup!$C$36)+IF($V10=27,N($F10),0))-CX10,0),MAX($P10-SUM(DV10:EU10),0))</f>
        <v>0</v>
      </c>
      <c r="EW10" s="48" t="n">
        <f aca="false">MIN(MAX((GU9*(1+GU$5/Setup!$C$36)+IF($V10=28,N($F10),0))-CY10,0),MAX($P10-SUM(DV10:EV10),0))</f>
        <v>0</v>
      </c>
      <c r="EX10" s="48" t="n">
        <f aca="false">MIN(MAX((GV9*(1+GV$5/Setup!$C$36)+IF($V10=29,N($F10),0))-CZ10,0),MAX($P10-SUM(DV10:EW10),0))</f>
        <v>0</v>
      </c>
      <c r="EY10" s="48" t="n">
        <f aca="false">MIN(MAX((GW9*(1+GW$5/Setup!$C$36)+IF($V10=30,N($F10),0))-DA10,0),MAX($P10-SUM(DV10:EX10),0))</f>
        <v>0</v>
      </c>
      <c r="EZ10" s="48" t="n">
        <f aca="false">MIN(MAX((GX9*(1+GX$5/Setup!$C$36)+IF($V10=31,N($F10),0))-DB10,0),MAX($P10-SUM(DV10:EY10),0))</f>
        <v>0</v>
      </c>
      <c r="FA10" s="48" t="n">
        <f aca="false">MIN(MAX((GY9*(1+GY$5/Setup!$C$36)+IF($V10=32,N($F10),0))-DC10,0),MAX($P10-SUM(DV10:EZ10),0))</f>
        <v>0</v>
      </c>
      <c r="FB10" s="48" t="n">
        <f aca="false">MIN(MAX((GZ9*(1+GZ$5/Setup!$C$36)+IF($V10=33,N($F10),0))-DD10,0),MAX($P10-SUM(DV10:FA10),0))</f>
        <v>0</v>
      </c>
      <c r="FC10" s="48" t="n">
        <f aca="false">MIN(MAX((HA9*(1+HA$5/Setup!$C$36)+IF($V10=34,N($F10),0))-DE10,0),MAX($P10-SUM(DV10:FB10),0))</f>
        <v>0</v>
      </c>
      <c r="FD10" s="48" t="n">
        <f aca="false">MIN(MAX((HB9*(1+HB$5/Setup!$C$36)+IF($V10=35,N($F10),0))-DF10,0),MAX($P10-SUM(DV10:FC10),0))</f>
        <v>0</v>
      </c>
      <c r="FE10" s="48" t="n">
        <f aca="false">MIN(MAX((HC9*(1+HC$5/Setup!$C$36)+IF($V10=36,N($F10),0))-DG10,0),MAX($P10-SUM(DV10:FD10),0))</f>
        <v>0</v>
      </c>
      <c r="FF10" s="48" t="n">
        <f aca="false">MIN(MAX((HD9*(1+HD$5/Setup!$C$36)+IF($V10=37,N($F10),0))-DH10,0),MAX($P10-SUM(DV10:FE10),0))</f>
        <v>0</v>
      </c>
      <c r="FG10" s="48" t="n">
        <f aca="false">MIN(MAX((HE9*(1+HE$5/Setup!$C$36)+IF($V10=38,N($F10),0))-DI10,0),MAX($P10-SUM(DV10:FF10),0))</f>
        <v>0</v>
      </c>
      <c r="FH10" s="48" t="n">
        <f aca="false">MIN(MAX((HF9*(1+HF$5/Setup!$C$36)+IF($V10=39,N($F10),0))-DJ10,0),MAX($P10-SUM(DV10:FG10),0))</f>
        <v>0</v>
      </c>
      <c r="FI10" s="48" t="n">
        <f aca="false">MIN(MAX((HG9*(1+HG$5/Setup!$C$36)+IF($V10=40,N($F10),0))-DK10,0),MAX($P10-SUM(DV10:FH10),0))</f>
        <v>0</v>
      </c>
      <c r="FJ10" s="48" t="n">
        <f aca="false">MIN(MAX((HH9*(1+HH$5/Setup!$C$36)+IF($V10=41,N($F10),0))-DL10,0),MAX($P10-SUM(DV10:FI10),0))</f>
        <v>0</v>
      </c>
      <c r="FK10" s="48" t="n">
        <f aca="false">MIN(MAX((HI9*(1+HI$5/Setup!$C$36)+IF($V10=42,N($F10),0))-DM10,0),MAX($P10-SUM(DV10:FJ10),0))</f>
        <v>0</v>
      </c>
      <c r="FL10" s="48" t="n">
        <f aca="false">MIN(MAX((HJ9*(1+HJ$5/Setup!$C$36)+IF($V10=43,N($F10),0))-DN10,0),MAX($P10-SUM(DV10:FK10),0))</f>
        <v>0</v>
      </c>
      <c r="FM10" s="48" t="n">
        <f aca="false">MIN(MAX((HK9*(1+HK$5/Setup!$C$36)+IF($V10=44,N($F10),0))-DO10,0),MAX($P10-SUM(DV10:FL10),0))</f>
        <v>0</v>
      </c>
      <c r="FN10" s="48" t="n">
        <f aca="false">MIN(MAX((HL9*(1+HL$5/Setup!$C$36)+IF($V10=45,N($F10),0))-DP10,0),MAX($P10-SUM(DV10:FM10),0))</f>
        <v>0</v>
      </c>
      <c r="FO10" s="48" t="n">
        <f aca="false">MIN(MAX((HM9*(1+HM$5/Setup!$C$36)+IF($V10=46,N($F10),0))-DQ10,0),MAX($P10-SUM(DV10:FN10),0))</f>
        <v>0</v>
      </c>
      <c r="FP10" s="48" t="n">
        <f aca="false">MIN(MAX((HN9*(1+HN$5/Setup!$C$36)+IF($V10=47,N($F10),0))-DR10,0),MAX($P10-SUM(DV10:FO10),0))</f>
        <v>0</v>
      </c>
      <c r="FQ10" s="48" t="n">
        <f aca="false">MIN(MAX((HO9*(1+HO$5/Setup!$C$36)+IF($V10=48,N($F10),0))-DS10,0),MAX($P10-SUM(DV10:FP10),0))</f>
        <v>0</v>
      </c>
      <c r="FR10" s="48" t="n">
        <f aca="false">MIN(MAX((HP9*(1+HP$5/Setup!$C$36)+IF($V10=49,N($F10),0))-DT10,0),MAX($P10-SUM(DV10:FQ10),0))</f>
        <v>0</v>
      </c>
      <c r="FS10" s="48" t="n">
        <f aca="false">MIN(MAX((HQ9*(1+HQ$5/Setup!$C$36)+IF($V10=50,N($F10),0))-DU10,0),MAX($P10-SUM(DV10:FR10),0))</f>
        <v>0</v>
      </c>
      <c r="FT10" s="48" t="n">
        <f aca="false">IF((FT9*(1+FT$5/Setup!$C$36)+IF($V10=1,N($F10),0))-BX10-DV10&lt;0.005,0,(FT9*(1+FT$5/Setup!$C$36)+IF($V10=1,N($F10),0))-BX10-DV10)</f>
        <v>484.042603550296</v>
      </c>
      <c r="FU10" s="48" t="n">
        <f aca="false">IF((FU9*(1+FU$5/Setup!$C$36)+IF($V10=2,N($F10),0))-BY10-DW10&lt;0.005,0,(FU9*(1+FU$5/Setup!$C$36)+IF($V10=2,N($F10),0))-BY10-DW10)</f>
        <v>1176.67289940828</v>
      </c>
      <c r="FV10" s="48" t="n">
        <f aca="false">IF((FV9*(1+FV$5/Setup!$C$36)+IF($V10=3,N($F10),0))-BZ10-DX10&lt;0.005,0,(FV9*(1+FV$5/Setup!$C$36)+IF($V10=3,N($F10),0))-BZ10-DX10)</f>
        <v>0</v>
      </c>
      <c r="FW10" s="48" t="n">
        <f aca="false">IF((FW9*(1+FW$5/Setup!$C$36)+IF($V10=4,N($F10),0))-CA10-DY10&lt;0.005,0,(FW9*(1+FW$5/Setup!$C$36)+IF($V10=4,N($F10),0))-CA10-DY10)</f>
        <v>0</v>
      </c>
      <c r="FX10" s="48" t="n">
        <f aca="false">IF((FX9*(1+FX$5/Setup!$C$36)+IF($V10=5,N($F10),0))-CB10-DZ10&lt;0.005,0,(FX9*(1+FX$5/Setup!$C$36)+IF($V10=5,N($F10),0))-CB10-DZ10)</f>
        <v>0</v>
      </c>
      <c r="FY10" s="48" t="n">
        <f aca="false">IF((FY9*(1+FY$5/Setup!$C$36)+IF($V10=6,N($F10),0))-CC10-EA10&lt;0.005,0,(FY9*(1+FY$5/Setup!$C$36)+IF($V10=6,N($F10),0))-CC10-EA10)</f>
        <v>0</v>
      </c>
      <c r="FZ10" s="48" t="n">
        <f aca="false">IF((FZ9*(1+FZ$5/Setup!$C$36)+IF($V10=7,N($F10),0))-CD10-EB10&lt;0.005,0,(FZ9*(1+FZ$5/Setup!$C$36)+IF($V10=7,N($F10),0))-CD10-EB10)</f>
        <v>0</v>
      </c>
      <c r="GA10" s="48" t="n">
        <f aca="false">IF((GA9*(1+GA$5/Setup!$C$36)+IF($V10=8,N($F10),0))-CE10-EC10&lt;0.005,0,(GA9*(1+GA$5/Setup!$C$36)+IF($V10=8,N($F10),0))-CE10-EC10)</f>
        <v>0</v>
      </c>
      <c r="GB10" s="48" t="n">
        <f aca="false">IF((GB9*(1+GB$5/Setup!$C$36)+IF($V10=9,N($F10),0))-CF10-ED10&lt;0.005,0,(GB9*(1+GB$5/Setup!$C$36)+IF($V10=9,N($F10),0))-CF10-ED10)</f>
        <v>0</v>
      </c>
      <c r="GC10" s="48" t="n">
        <f aca="false">IF((GC9*(1+GC$5/Setup!$C$36)+IF($V10=10,N($F10),0))-CG10-EE10&lt;0.005,0,(GC9*(1+GC$5/Setup!$C$36)+IF($V10=10,N($F10),0))-CG10-EE10)</f>
        <v>0</v>
      </c>
      <c r="GD10" s="48" t="n">
        <f aca="false">IF((GD9*(1+GD$5/Setup!$C$36)+IF($V10=11,N($F10),0))-CH10-EF10&lt;0.005,0,(GD9*(1+GD$5/Setup!$C$36)+IF($V10=11,N($F10),0))-CH10-EF10)</f>
        <v>0</v>
      </c>
      <c r="GE10" s="48" t="n">
        <f aca="false">IF((GE9*(1+GE$5/Setup!$C$36)+IF($V10=12,N($F10),0))-CI10-EG10&lt;0.005,0,(GE9*(1+GE$5/Setup!$C$36)+IF($V10=12,N($F10),0))-CI10-EG10)</f>
        <v>0</v>
      </c>
      <c r="GF10" s="48" t="n">
        <f aca="false">IF((GF9*(1+GF$5/Setup!$C$36)+IF($V10=13,N($F10),0))-CJ10-EH10&lt;0.005,0,(GF9*(1+GF$5/Setup!$C$36)+IF($V10=13,N($F10),0))-CJ10-EH10)</f>
        <v>0</v>
      </c>
      <c r="GG10" s="48" t="n">
        <f aca="false">IF((GG9*(1+GG$5/Setup!$C$36)+IF($V10=14,N($F10),0))-CK10-EI10&lt;0.005,0,(GG9*(1+GG$5/Setup!$C$36)+IF($V10=14,N($F10),0))-CK10-EI10)</f>
        <v>0</v>
      </c>
      <c r="GH10" s="48" t="n">
        <f aca="false">IF((GH9*(1+GH$5/Setup!$C$36)+IF($V10=15,N($F10),0))-CL10-EJ10&lt;0.005,0,(GH9*(1+GH$5/Setup!$C$36)+IF($V10=15,N($F10),0))-CL10-EJ10)</f>
        <v>0</v>
      </c>
      <c r="GI10" s="48" t="n">
        <f aca="false">IF((GI9*(1+GI$5/Setup!$C$36)+IF($V10=16,N($F10),0))-CM10-EK10&lt;0.005,0,(GI9*(1+GI$5/Setup!$C$36)+IF($V10=16,N($F10),0))-CM10-EK10)</f>
        <v>0</v>
      </c>
      <c r="GJ10" s="48" t="n">
        <f aca="false">IF((GJ9*(1+GJ$5/Setup!$C$36)+IF($V10=17,N($F10),0))-CN10-EL10&lt;0.005,0,(GJ9*(1+GJ$5/Setup!$C$36)+IF($V10=17,N($F10),0))-CN10-EL10)</f>
        <v>0</v>
      </c>
      <c r="GK10" s="48" t="n">
        <f aca="false">IF((GK9*(1+GK$5/Setup!$C$36)+IF($V10=18,N($F10),0))-CO10-EM10&lt;0.005,0,(GK9*(1+GK$5/Setup!$C$36)+IF($V10=18,N($F10),0))-CO10-EM10)</f>
        <v>0</v>
      </c>
      <c r="GL10" s="48" t="n">
        <f aca="false">IF((GL9*(1+GL$5/Setup!$C$36)+IF($V10=19,N($F10),0))-CP10-EN10&lt;0.005,0,(GL9*(1+GL$5/Setup!$C$36)+IF($V10=19,N($F10),0))-CP10-EN10)</f>
        <v>0</v>
      </c>
      <c r="GM10" s="48" t="n">
        <f aca="false">IF((GM9*(1+GM$5/Setup!$C$36)+IF($V10=20,N($F10),0))-CQ10-EO10&lt;0.005,0,(GM9*(1+GM$5/Setup!$C$36)+IF($V10=20,N($F10),0))-CQ10-EO10)</f>
        <v>0</v>
      </c>
      <c r="GN10" s="48" t="n">
        <f aca="false">IF((GN9*(1+GN$5/Setup!$C$36)+IF($V10=21,N($F10),0))-CR10-EP10&lt;0.005,0,(GN9*(1+GN$5/Setup!$C$36)+IF($V10=21,N($F10),0))-CR10-EP10)</f>
        <v>0</v>
      </c>
      <c r="GO10" s="48" t="n">
        <f aca="false">IF((GO9*(1+GO$5/Setup!$C$36)+IF($V10=22,N($F10),0))-CS10-EQ10&lt;0.005,0,(GO9*(1+GO$5/Setup!$C$36)+IF($V10=22,N($F10),0))-CS10-EQ10)</f>
        <v>0</v>
      </c>
      <c r="GP10" s="48" t="n">
        <f aca="false">IF((GP9*(1+GP$5/Setup!$C$36)+IF($V10=23,N($F10),0))-CT10-ER10&lt;0.005,0,(GP9*(1+GP$5/Setup!$C$36)+IF($V10=23,N($F10),0))-CT10-ER10)</f>
        <v>0</v>
      </c>
      <c r="GQ10" s="48" t="n">
        <f aca="false">IF((GQ9*(1+GQ$5/Setup!$C$36)+IF($V10=24,N($F10),0))-CU10-ES10&lt;0.005,0,(GQ9*(1+GQ$5/Setup!$C$36)+IF($V10=24,N($F10),0))-CU10-ES10)</f>
        <v>0</v>
      </c>
      <c r="GR10" s="48" t="n">
        <f aca="false">IF((GR9*(1+GR$5/Setup!$C$36)+IF($V10=25,N($F10),0))-CV10-ET10&lt;0.005,0,(GR9*(1+GR$5/Setup!$C$36)+IF($V10=25,N($F10),0))-CV10-ET10)</f>
        <v>0</v>
      </c>
      <c r="GS10" s="48" t="n">
        <f aca="false">IF((GS9*(1+GS$5/Setup!$C$36)+IF($V10=26,N($F10),0))-CW10-EU10&lt;0.005,0,(GS9*(1+GS$5/Setup!$C$36)+IF($V10=26,N($F10),0))-CW10-EU10)</f>
        <v>0</v>
      </c>
      <c r="GT10" s="48" t="n">
        <f aca="false">IF((GT9*(1+GT$5/Setup!$C$36)+IF($V10=27,N($F10),0))-CX10-EV10&lt;0.005,0,(GT9*(1+GT$5/Setup!$C$36)+IF($V10=27,N($F10),0))-CX10-EV10)</f>
        <v>0</v>
      </c>
      <c r="GU10" s="48" t="n">
        <f aca="false">IF((GU9*(1+GU$5/Setup!$C$36)+IF($V10=28,N($F10),0))-CY10-EW10&lt;0.005,0,(GU9*(1+GU$5/Setup!$C$36)+IF($V10=28,N($F10),0))-CY10-EW10)</f>
        <v>0</v>
      </c>
      <c r="GV10" s="48" t="n">
        <f aca="false">IF((GV9*(1+GV$5/Setup!$C$36)+IF($V10=29,N($F10),0))-CZ10-EX10&lt;0.005,0,(GV9*(1+GV$5/Setup!$C$36)+IF($V10=29,N($F10),0))-CZ10-EX10)</f>
        <v>0</v>
      </c>
      <c r="GW10" s="48" t="n">
        <f aca="false">IF((GW9*(1+GW$5/Setup!$C$36)+IF($V10=30,N($F10),0))-DA10-EY10&lt;0.005,0,(GW9*(1+GW$5/Setup!$C$36)+IF($V10=30,N($F10),0))-DA10-EY10)</f>
        <v>0</v>
      </c>
      <c r="GX10" s="48" t="n">
        <f aca="false">IF((GX9*(1+GX$5/Setup!$C$36)+IF($V10=31,N($F10),0))-DB10-EZ10&lt;0.005,0,(GX9*(1+GX$5/Setup!$C$36)+IF($V10=31,N($F10),0))-DB10-EZ10)</f>
        <v>0</v>
      </c>
      <c r="GY10" s="48" t="n">
        <f aca="false">IF((GY9*(1+GY$5/Setup!$C$36)+IF($V10=32,N($F10),0))-DC10-FA10&lt;0.005,0,(GY9*(1+GY$5/Setup!$C$36)+IF($V10=32,N($F10),0))-DC10-FA10)</f>
        <v>0</v>
      </c>
      <c r="GZ10" s="48" t="n">
        <f aca="false">IF((GZ9*(1+GZ$5/Setup!$C$36)+IF($V10=33,N($F10),0))-DD10-FB10&lt;0.005,0,(GZ9*(1+GZ$5/Setup!$C$36)+IF($V10=33,N($F10),0))-DD10-FB10)</f>
        <v>0</v>
      </c>
      <c r="HA10" s="48" t="n">
        <f aca="false">IF((HA9*(1+HA$5/Setup!$C$36)+IF($V10=34,N($F10),0))-DE10-FC10&lt;0.005,0,(HA9*(1+HA$5/Setup!$C$36)+IF($V10=34,N($F10),0))-DE10-FC10)</f>
        <v>0</v>
      </c>
      <c r="HB10" s="48" t="n">
        <f aca="false">IF((HB9*(1+HB$5/Setup!$C$36)+IF($V10=35,N($F10),0))-DF10-FD10&lt;0.005,0,(HB9*(1+HB$5/Setup!$C$36)+IF($V10=35,N($F10),0))-DF10-FD10)</f>
        <v>0</v>
      </c>
      <c r="HC10" s="48" t="n">
        <f aca="false">IF((HC9*(1+HC$5/Setup!$C$36)+IF($V10=36,N($F10),0))-DG10-FE10&lt;0.005,0,(HC9*(1+HC$5/Setup!$C$36)+IF($V10=36,N($F10),0))-DG10-FE10)</f>
        <v>0</v>
      </c>
      <c r="HD10" s="48" t="n">
        <f aca="false">IF((HD9*(1+HD$5/Setup!$C$36)+IF($V10=37,N($F10),0))-DH10-FF10&lt;0.005,0,(HD9*(1+HD$5/Setup!$C$36)+IF($V10=37,N($F10),0))-DH10-FF10)</f>
        <v>0</v>
      </c>
      <c r="HE10" s="48" t="n">
        <f aca="false">IF((HE9*(1+HE$5/Setup!$C$36)+IF($V10=38,N($F10),0))-DI10-FG10&lt;0.005,0,(HE9*(1+HE$5/Setup!$C$36)+IF($V10=38,N($F10),0))-DI10-FG10)</f>
        <v>0</v>
      </c>
      <c r="HF10" s="48" t="n">
        <f aca="false">IF((HF9*(1+HF$5/Setup!$C$36)+IF($V10=39,N($F10),0))-DJ10-FH10&lt;0.005,0,(HF9*(1+HF$5/Setup!$C$36)+IF($V10=39,N($F10),0))-DJ10-FH10)</f>
        <v>0</v>
      </c>
      <c r="HG10" s="48" t="n">
        <f aca="false">IF((HG9*(1+HG$5/Setup!$C$36)+IF($V10=40,N($F10),0))-DK10-FI10&lt;0.005,0,(HG9*(1+HG$5/Setup!$C$36)+IF($V10=40,N($F10),0))-DK10-FI10)</f>
        <v>0</v>
      </c>
      <c r="HH10" s="48" t="n">
        <f aca="false">IF((HH9*(1+HH$5/Setup!$C$36)+IF($V10=41,N($F10),0))-DL10-FJ10&lt;0.005,0,(HH9*(1+HH$5/Setup!$C$36)+IF($V10=41,N($F10),0))-DL10-FJ10)</f>
        <v>0</v>
      </c>
      <c r="HI10" s="48" t="n">
        <f aca="false">IF((HI9*(1+HI$5/Setup!$C$36)+IF($V10=42,N($F10),0))-DM10-FK10&lt;0.005,0,(HI9*(1+HI$5/Setup!$C$36)+IF($V10=42,N($F10),0))-DM10-FK10)</f>
        <v>0</v>
      </c>
      <c r="HJ10" s="48" t="n">
        <f aca="false">IF((HJ9*(1+HJ$5/Setup!$C$36)+IF($V10=43,N($F10),0))-DN10-FL10&lt;0.005,0,(HJ9*(1+HJ$5/Setup!$C$36)+IF($V10=43,N($F10),0))-DN10-FL10)</f>
        <v>0</v>
      </c>
      <c r="HK10" s="48" t="n">
        <f aca="false">IF((HK9*(1+HK$5/Setup!$C$36)+IF($V10=44,N($F10),0))-DO10-FM10&lt;0.005,0,(HK9*(1+HK$5/Setup!$C$36)+IF($V10=44,N($F10),0))-DO10-FM10)</f>
        <v>0</v>
      </c>
      <c r="HL10" s="48" t="n">
        <f aca="false">IF((HL9*(1+HL$5/Setup!$C$36)+IF($V10=45,N($F10),0))-DP10-FN10&lt;0.005,0,(HL9*(1+HL$5/Setup!$C$36)+IF($V10=45,N($F10),0))-DP10-FN10)</f>
        <v>0</v>
      </c>
      <c r="HM10" s="48" t="n">
        <f aca="false">IF((HM9*(1+HM$5/Setup!$C$36)+IF($V10=46,N($F10),0))-DQ10-FO10&lt;0.005,0,(HM9*(1+HM$5/Setup!$C$36)+IF($V10=46,N($F10),0))-DQ10-FO10)</f>
        <v>0</v>
      </c>
      <c r="HN10" s="48" t="n">
        <f aca="false">IF((HN9*(1+HN$5/Setup!$C$36)+IF($V10=47,N($F10),0))-DR10-FP10&lt;0.005,0,(HN9*(1+HN$5/Setup!$C$36)+IF($V10=47,N($F10),0))-DR10-FP10)</f>
        <v>0</v>
      </c>
      <c r="HO10" s="48" t="n">
        <f aca="false">IF((HO9*(1+HO$5/Setup!$C$36)+IF($V10=48,N($F10),0))-DS10-FQ10&lt;0.005,0,(HO9*(1+HO$5/Setup!$C$36)+IF($V10=48,N($F10),0))-DS10-FQ10)</f>
        <v>0</v>
      </c>
      <c r="HP10" s="48" t="n">
        <f aca="false">IF((HP9*(1+HP$5/Setup!$C$36)+IF($V10=49,N($F10),0))-DT10-FR10&lt;0.005,0,(HP9*(1+HP$5/Setup!$C$36)+IF($V10=49,N($F10),0))-DT10-FR10)</f>
        <v>0</v>
      </c>
      <c r="HQ10" s="48" t="n">
        <f aca="false">IF((HQ9*(1+HQ$5/Setup!$C$36)+IF($V10=50,N($F10),0))-DU10-FS10&lt;0.005,0,(HQ9*(1+HQ$5/Setup!$C$36)+IF($V10=50,N($F10),0))-DU10-FS10)</f>
        <v>0</v>
      </c>
    </row>
    <row r="11" customFormat="false" ht="15" hidden="false" customHeight="false" outlineLevel="0" collapsed="false">
      <c r="A11" s="44" t="n">
        <v>3</v>
      </c>
      <c r="B11" s="45" t="n">
        <f aca="false">IF(Setup!$C$7="Every month",EDATE(Setup!$C$8,($A11-1)),IF(Setup!$C$7="Twice a month",DATE(YEAR(Setup!$C$8),MONTH(Setup!$C$8)+INT((($A11-1)+Setup!$C$41)/2),MIN(IF(MOD(($A11-1)+Setup!$C$41,2)=0,Setup!$C$39,Setup!$C$40),DAY(EOMONTH(DATE(YEAR(Setup!$C$8),MONTH(Setup!$C$8)+INT((($A11-1)+Setup!$C$41)/2),1),0)))),Setup!$C$8+($A11-1)*IF(Setup!$C$7="Every week",7,14)))</f>
        <v>46353</v>
      </c>
      <c r="C11" s="45" t="n">
        <f aca="false">IF(Setup!$C$7="Every month",EDATE(Setup!$C$8,$A11),IF(Setup!$C$7="Twice a month",DATE(YEAR(Setup!$C$8),MONTH(Setup!$C$8)+INT(($A11+Setup!$C$41)/2),MIN(IF(MOD($A11+Setup!$C$41,2)=0,Setup!$C$39,Setup!$C$40),DAY(EOMONTH(DATE(YEAR(Setup!$C$8),MONTH(Setup!$C$8)+INT(($A11+Setup!$C$41)/2),1),0)))),Setup!$C$8+$A11*IF(Setup!$C$7="Every week",7,14)))</f>
        <v>46367</v>
      </c>
      <c r="D11" s="46"/>
      <c r="E11" s="47"/>
      <c r="F11" s="47"/>
      <c r="G11" s="47"/>
      <c r="H11" s="47"/>
      <c r="I11" s="48" t="n">
        <f aca="false">N(Setup!$C$11)+N(E11)</f>
        <v>100</v>
      </c>
      <c r="J11" s="48" t="n">
        <f aca="false">MIN(Setup!$C$37,MAX(I11,0))</f>
        <v>9.23076923076923</v>
      </c>
      <c r="K11" s="48" t="n">
        <f aca="false">MIN(MAX(N(Setup!$C$14)-L10,0),MAX(I11-J11,0))</f>
        <v>18.4615384615385</v>
      </c>
      <c r="L11" s="48" t="n">
        <f aca="false">L10+K11-N(G11)</f>
        <v>500</v>
      </c>
      <c r="M11" s="48" t="n">
        <f aca="false">M10+J11-N(H11)</f>
        <v>27.6923076923077</v>
      </c>
      <c r="N11" s="48" t="n">
        <f aca="false">SUM(BX11:DU11)</f>
        <v>25</v>
      </c>
      <c r="O11" s="48" t="n">
        <f aca="false">SUM(Z11:BW11)-N11</f>
        <v>0</v>
      </c>
      <c r="P11" s="48" t="n">
        <f aca="false">MAX(I11-J11-K11,0)+O11</f>
        <v>72.3076923076923</v>
      </c>
      <c r="Q11" s="48" t="n">
        <f aca="false">SUM(DV11:FS11)</f>
        <v>72.3076923076923</v>
      </c>
      <c r="R11" s="49" t="n">
        <f aca="false">N11+J11+K11+Q11</f>
        <v>125</v>
      </c>
      <c r="S11" s="48" t="n">
        <f aca="false">T11-T10-N(F11)+N11+Q11</f>
        <v>12.6142825671372</v>
      </c>
      <c r="T11" s="49" t="n">
        <f aca="false">SUM(FT11:HQ11)</f>
        <v>1576.02209321802</v>
      </c>
      <c r="U11" s="44" t="str">
        <f aca="false">IF(T10&lt;0.005,"",INDEX(Helpers!$C$2:$C$51,IF(_xlfn.MINIFS($DV$6:$FS$6,DV11:FS11,"&gt;0.005")=0,V11,_xlfn.MINIFS($DV$6:$FS$6,DV11:FS11,"&gt;0.005"))))</f>
        <v>Card A</v>
      </c>
      <c r="V11" s="44" t="n">
        <f aca="false">IF(_xlfn.MINIFS($FT$6:$HQ$6,FT10:HQ10,"&gt;0.005")=0,1,_xlfn.MINIFS($FT$6:$HQ$6,FT10:HQ10,"&gt;0.005"))</f>
        <v>1</v>
      </c>
      <c r="W11" s="44" t="n">
        <f aca="false">IF(AND(D11&lt;&gt;"Paid",T10&gt;0.005),1,0)</f>
        <v>1</v>
      </c>
      <c r="X11" s="48" t="n">
        <f aca="false">SUMPRODUCT(((Helpers!$G$2:$G$51*(1+(Helpers!$D$2:$D$51+0.000000001)/12)^(($B11-Setup!$C$8)/(365.25/12))-Helpers!$E$2:$E$51*((1+(Helpers!$D$2:$D$51+0.000000001)/12)^(($B11-Setup!$C$8)/(365.25/12))-1)/((Helpers!$D$2:$D$51+0.000000001)/12))&gt;0)*(Helpers!$G$2:$G$51*(1+(Helpers!$D$2:$D$51+0.000000001)/12)^(($B11-Setup!$C$8)/(365.25/12))-Helpers!$E$2:$E$51*((1+(Helpers!$D$2:$D$51+0.000000001)/12)^(($B11-Setup!$C$8)/(365.25/12))-1)/((Helpers!$D$2:$D$51+0.000000001)/12)))</f>
        <v>1665.98610098789</v>
      </c>
      <c r="Y11" s="48"/>
      <c r="Z11" s="48" t="n">
        <f aca="false">IF(OR(N(Z$5)=0,Z$6=""),0,Z$5*((DATE(YEAR($B11),MONTH($B11),MIN(Z$6,DAY(EOMONTH($B11,0))))&gt;=$B11)*(DATE(YEAR($B11),MONTH($B11),MIN(Z$6,DAY(EOMONTH($B11,0))))&lt;$C11)+(DATE(YEAR($B11),MONTH($B11)+1,MIN(Z$6,DAY(EOMONTH($B11,1))))&gt;=$B11)*(DATE(YEAR($B11),MONTH($B11)+1,MIN(Z$6,DAY(EOMONTH($B11,1))))&lt;$C11)))</f>
        <v>25</v>
      </c>
      <c r="AA11" s="48" t="n">
        <f aca="false">IF(OR(N(AA$5)=0,AA$6=""),0,AA$5*((DATE(YEAR($B11),MONTH($B11),MIN(AA$6,DAY(EOMONTH($B11,0))))&gt;=$B11)*(DATE(YEAR($B11),MONTH($B11),MIN(AA$6,DAY(EOMONTH($B11,0))))&lt;$C11)+(DATE(YEAR($B11),MONTH($B11)+1,MIN(AA$6,DAY(EOMONTH($B11,1))))&gt;=$B11)*(DATE(YEAR($B11),MONTH($B11)+1,MIN(AA$6,DAY(EOMONTH($B11,1))))&lt;$C11)))</f>
        <v>0</v>
      </c>
      <c r="AB11" s="48" t="n">
        <f aca="false">IF(OR(N(AB$5)=0,AB$6=""),0,AB$5*((DATE(YEAR($B11),MONTH($B11),MIN(AB$6,DAY(EOMONTH($B11,0))))&gt;=$B11)*(DATE(YEAR($B11),MONTH($B11),MIN(AB$6,DAY(EOMONTH($B11,0))))&lt;$C11)+(DATE(YEAR($B11),MONTH($B11)+1,MIN(AB$6,DAY(EOMONTH($B11,1))))&gt;=$B11)*(DATE(YEAR($B11),MONTH($B11)+1,MIN(AB$6,DAY(EOMONTH($B11,1))))&lt;$C11)))</f>
        <v>0</v>
      </c>
      <c r="AC11" s="48" t="n">
        <f aca="false">IF(OR(N(AC$5)=0,AC$6=""),0,AC$5*((DATE(YEAR($B11),MONTH($B11),MIN(AC$6,DAY(EOMONTH($B11,0))))&gt;=$B11)*(DATE(YEAR($B11),MONTH($B11),MIN(AC$6,DAY(EOMONTH($B11,0))))&lt;$C11)+(DATE(YEAR($B11),MONTH($B11)+1,MIN(AC$6,DAY(EOMONTH($B11,1))))&gt;=$B11)*(DATE(YEAR($B11),MONTH($B11)+1,MIN(AC$6,DAY(EOMONTH($B11,1))))&lt;$C11)))</f>
        <v>0</v>
      </c>
      <c r="AD11" s="48" t="n">
        <f aca="false">IF(OR(N(AD$5)=0,AD$6=""),0,AD$5*((DATE(YEAR($B11),MONTH($B11),MIN(AD$6,DAY(EOMONTH($B11,0))))&gt;=$B11)*(DATE(YEAR($B11),MONTH($B11),MIN(AD$6,DAY(EOMONTH($B11,0))))&lt;$C11)+(DATE(YEAR($B11),MONTH($B11)+1,MIN(AD$6,DAY(EOMONTH($B11,1))))&gt;=$B11)*(DATE(YEAR($B11),MONTH($B11)+1,MIN(AD$6,DAY(EOMONTH($B11,1))))&lt;$C11)))</f>
        <v>0</v>
      </c>
      <c r="AE11" s="48" t="n">
        <f aca="false">IF(OR(N(AE$5)=0,AE$6=""),0,AE$5*((DATE(YEAR($B11),MONTH($B11),MIN(AE$6,DAY(EOMONTH($B11,0))))&gt;=$B11)*(DATE(YEAR($B11),MONTH($B11),MIN(AE$6,DAY(EOMONTH($B11,0))))&lt;$C11)+(DATE(YEAR($B11),MONTH($B11)+1,MIN(AE$6,DAY(EOMONTH($B11,1))))&gt;=$B11)*(DATE(YEAR($B11),MONTH($B11)+1,MIN(AE$6,DAY(EOMONTH($B11,1))))&lt;$C11)))</f>
        <v>0</v>
      </c>
      <c r="AF11" s="48" t="n">
        <f aca="false">IF(OR(N(AF$5)=0,AF$6=""),0,AF$5*((DATE(YEAR($B11),MONTH($B11),MIN(AF$6,DAY(EOMONTH($B11,0))))&gt;=$B11)*(DATE(YEAR($B11),MONTH($B11),MIN(AF$6,DAY(EOMONTH($B11,0))))&lt;$C11)+(DATE(YEAR($B11),MONTH($B11)+1,MIN(AF$6,DAY(EOMONTH($B11,1))))&gt;=$B11)*(DATE(YEAR($B11),MONTH($B11)+1,MIN(AF$6,DAY(EOMONTH($B11,1))))&lt;$C11)))</f>
        <v>0</v>
      </c>
      <c r="AG11" s="48" t="n">
        <f aca="false">IF(OR(N(AG$5)=0,AG$6=""),0,AG$5*((DATE(YEAR($B11),MONTH($B11),MIN(AG$6,DAY(EOMONTH($B11,0))))&gt;=$B11)*(DATE(YEAR($B11),MONTH($B11),MIN(AG$6,DAY(EOMONTH($B11,0))))&lt;$C11)+(DATE(YEAR($B11),MONTH($B11)+1,MIN(AG$6,DAY(EOMONTH($B11,1))))&gt;=$B11)*(DATE(YEAR($B11),MONTH($B11)+1,MIN(AG$6,DAY(EOMONTH($B11,1))))&lt;$C11)))</f>
        <v>0</v>
      </c>
      <c r="AH11" s="48" t="n">
        <f aca="false">IF(OR(N(AH$5)=0,AH$6=""),0,AH$5*((DATE(YEAR($B11),MONTH($B11),MIN(AH$6,DAY(EOMONTH($B11,0))))&gt;=$B11)*(DATE(YEAR($B11),MONTH($B11),MIN(AH$6,DAY(EOMONTH($B11,0))))&lt;$C11)+(DATE(YEAR($B11),MONTH($B11)+1,MIN(AH$6,DAY(EOMONTH($B11,1))))&gt;=$B11)*(DATE(YEAR($B11),MONTH($B11)+1,MIN(AH$6,DAY(EOMONTH($B11,1))))&lt;$C11)))</f>
        <v>0</v>
      </c>
      <c r="AI11" s="48" t="n">
        <f aca="false">IF(OR(N(AI$5)=0,AI$6=""),0,AI$5*((DATE(YEAR($B11),MONTH($B11),MIN(AI$6,DAY(EOMONTH($B11,0))))&gt;=$B11)*(DATE(YEAR($B11),MONTH($B11),MIN(AI$6,DAY(EOMONTH($B11,0))))&lt;$C11)+(DATE(YEAR($B11),MONTH($B11)+1,MIN(AI$6,DAY(EOMONTH($B11,1))))&gt;=$B11)*(DATE(YEAR($B11),MONTH($B11)+1,MIN(AI$6,DAY(EOMONTH($B11,1))))&lt;$C11)))</f>
        <v>0</v>
      </c>
      <c r="AJ11" s="48" t="n">
        <f aca="false">IF(OR(N(AJ$5)=0,AJ$6=""),0,AJ$5*((DATE(YEAR($B11),MONTH($B11),MIN(AJ$6,DAY(EOMONTH($B11,0))))&gt;=$B11)*(DATE(YEAR($B11),MONTH($B11),MIN(AJ$6,DAY(EOMONTH($B11,0))))&lt;$C11)+(DATE(YEAR($B11),MONTH($B11)+1,MIN(AJ$6,DAY(EOMONTH($B11,1))))&gt;=$B11)*(DATE(YEAR($B11),MONTH($B11)+1,MIN(AJ$6,DAY(EOMONTH($B11,1))))&lt;$C11)))</f>
        <v>0</v>
      </c>
      <c r="AK11" s="48" t="n">
        <f aca="false">IF(OR(N(AK$5)=0,AK$6=""),0,AK$5*((DATE(YEAR($B11),MONTH($B11),MIN(AK$6,DAY(EOMONTH($B11,0))))&gt;=$B11)*(DATE(YEAR($B11),MONTH($B11),MIN(AK$6,DAY(EOMONTH($B11,0))))&lt;$C11)+(DATE(YEAR($B11),MONTH($B11)+1,MIN(AK$6,DAY(EOMONTH($B11,1))))&gt;=$B11)*(DATE(YEAR($B11),MONTH($B11)+1,MIN(AK$6,DAY(EOMONTH($B11,1))))&lt;$C11)))</f>
        <v>0</v>
      </c>
      <c r="AL11" s="48" t="n">
        <f aca="false">IF(OR(N(AL$5)=0,AL$6=""),0,AL$5*((DATE(YEAR($B11),MONTH($B11),MIN(AL$6,DAY(EOMONTH($B11,0))))&gt;=$B11)*(DATE(YEAR($B11),MONTH($B11),MIN(AL$6,DAY(EOMONTH($B11,0))))&lt;$C11)+(DATE(YEAR($B11),MONTH($B11)+1,MIN(AL$6,DAY(EOMONTH($B11,1))))&gt;=$B11)*(DATE(YEAR($B11),MONTH($B11)+1,MIN(AL$6,DAY(EOMONTH($B11,1))))&lt;$C11)))</f>
        <v>0</v>
      </c>
      <c r="AM11" s="48" t="n">
        <f aca="false">IF(OR(N(AM$5)=0,AM$6=""),0,AM$5*((DATE(YEAR($B11),MONTH($B11),MIN(AM$6,DAY(EOMONTH($B11,0))))&gt;=$B11)*(DATE(YEAR($B11),MONTH($B11),MIN(AM$6,DAY(EOMONTH($B11,0))))&lt;$C11)+(DATE(YEAR($B11),MONTH($B11)+1,MIN(AM$6,DAY(EOMONTH($B11,1))))&gt;=$B11)*(DATE(YEAR($B11),MONTH($B11)+1,MIN(AM$6,DAY(EOMONTH($B11,1))))&lt;$C11)))</f>
        <v>0</v>
      </c>
      <c r="AN11" s="48" t="n">
        <f aca="false">IF(OR(N(AN$5)=0,AN$6=""),0,AN$5*((DATE(YEAR($B11),MONTH($B11),MIN(AN$6,DAY(EOMONTH($B11,0))))&gt;=$B11)*(DATE(YEAR($B11),MONTH($B11),MIN(AN$6,DAY(EOMONTH($B11,0))))&lt;$C11)+(DATE(YEAR($B11),MONTH($B11)+1,MIN(AN$6,DAY(EOMONTH($B11,1))))&gt;=$B11)*(DATE(YEAR($B11),MONTH($B11)+1,MIN(AN$6,DAY(EOMONTH($B11,1))))&lt;$C11)))</f>
        <v>0</v>
      </c>
      <c r="AO11" s="48" t="n">
        <f aca="false">IF(OR(N(AO$5)=0,AO$6=""),0,AO$5*((DATE(YEAR($B11),MONTH($B11),MIN(AO$6,DAY(EOMONTH($B11,0))))&gt;=$B11)*(DATE(YEAR($B11),MONTH($B11),MIN(AO$6,DAY(EOMONTH($B11,0))))&lt;$C11)+(DATE(YEAR($B11),MONTH($B11)+1,MIN(AO$6,DAY(EOMONTH($B11,1))))&gt;=$B11)*(DATE(YEAR($B11),MONTH($B11)+1,MIN(AO$6,DAY(EOMONTH($B11,1))))&lt;$C11)))</f>
        <v>0</v>
      </c>
      <c r="AP11" s="48" t="n">
        <f aca="false">IF(OR(N(AP$5)=0,AP$6=""),0,AP$5*((DATE(YEAR($B11),MONTH($B11),MIN(AP$6,DAY(EOMONTH($B11,0))))&gt;=$B11)*(DATE(YEAR($B11),MONTH($B11),MIN(AP$6,DAY(EOMONTH($B11,0))))&lt;$C11)+(DATE(YEAR($B11),MONTH($B11)+1,MIN(AP$6,DAY(EOMONTH($B11,1))))&gt;=$B11)*(DATE(YEAR($B11),MONTH($B11)+1,MIN(AP$6,DAY(EOMONTH($B11,1))))&lt;$C11)))</f>
        <v>0</v>
      </c>
      <c r="AQ11" s="48" t="n">
        <f aca="false">IF(OR(N(AQ$5)=0,AQ$6=""),0,AQ$5*((DATE(YEAR($B11),MONTH($B11),MIN(AQ$6,DAY(EOMONTH($B11,0))))&gt;=$B11)*(DATE(YEAR($B11),MONTH($B11),MIN(AQ$6,DAY(EOMONTH($B11,0))))&lt;$C11)+(DATE(YEAR($B11),MONTH($B11)+1,MIN(AQ$6,DAY(EOMONTH($B11,1))))&gt;=$B11)*(DATE(YEAR($B11),MONTH($B11)+1,MIN(AQ$6,DAY(EOMONTH($B11,1))))&lt;$C11)))</f>
        <v>0</v>
      </c>
      <c r="AR11" s="48" t="n">
        <f aca="false">IF(OR(N(AR$5)=0,AR$6=""),0,AR$5*((DATE(YEAR($B11),MONTH($B11),MIN(AR$6,DAY(EOMONTH($B11,0))))&gt;=$B11)*(DATE(YEAR($B11),MONTH($B11),MIN(AR$6,DAY(EOMONTH($B11,0))))&lt;$C11)+(DATE(YEAR($B11),MONTH($B11)+1,MIN(AR$6,DAY(EOMONTH($B11,1))))&gt;=$B11)*(DATE(YEAR($B11),MONTH($B11)+1,MIN(AR$6,DAY(EOMONTH($B11,1))))&lt;$C11)))</f>
        <v>0</v>
      </c>
      <c r="AS11" s="48" t="n">
        <f aca="false">IF(OR(N(AS$5)=0,AS$6=""),0,AS$5*((DATE(YEAR($B11),MONTH($B11),MIN(AS$6,DAY(EOMONTH($B11,0))))&gt;=$B11)*(DATE(YEAR($B11),MONTH($B11),MIN(AS$6,DAY(EOMONTH($B11,0))))&lt;$C11)+(DATE(YEAR($B11),MONTH($B11)+1,MIN(AS$6,DAY(EOMONTH($B11,1))))&gt;=$B11)*(DATE(YEAR($B11),MONTH($B11)+1,MIN(AS$6,DAY(EOMONTH($B11,1))))&lt;$C11)))</f>
        <v>0</v>
      </c>
      <c r="AT11" s="48" t="n">
        <f aca="false">IF(OR(N(AT$5)=0,AT$6=""),0,AT$5*((DATE(YEAR($B11),MONTH($B11),MIN(AT$6,DAY(EOMONTH($B11,0))))&gt;=$B11)*(DATE(YEAR($B11),MONTH($B11),MIN(AT$6,DAY(EOMONTH($B11,0))))&lt;$C11)+(DATE(YEAR($B11),MONTH($B11)+1,MIN(AT$6,DAY(EOMONTH($B11,1))))&gt;=$B11)*(DATE(YEAR($B11),MONTH($B11)+1,MIN(AT$6,DAY(EOMONTH($B11,1))))&lt;$C11)))</f>
        <v>0</v>
      </c>
      <c r="AU11" s="48" t="n">
        <f aca="false">IF(OR(N(AU$5)=0,AU$6=""),0,AU$5*((DATE(YEAR($B11),MONTH($B11),MIN(AU$6,DAY(EOMONTH($B11,0))))&gt;=$B11)*(DATE(YEAR($B11),MONTH($B11),MIN(AU$6,DAY(EOMONTH($B11,0))))&lt;$C11)+(DATE(YEAR($B11),MONTH($B11)+1,MIN(AU$6,DAY(EOMONTH($B11,1))))&gt;=$B11)*(DATE(YEAR($B11),MONTH($B11)+1,MIN(AU$6,DAY(EOMONTH($B11,1))))&lt;$C11)))</f>
        <v>0</v>
      </c>
      <c r="AV11" s="48" t="n">
        <f aca="false">IF(OR(N(AV$5)=0,AV$6=""),0,AV$5*((DATE(YEAR($B11),MONTH($B11),MIN(AV$6,DAY(EOMONTH($B11,0))))&gt;=$B11)*(DATE(YEAR($B11),MONTH($B11),MIN(AV$6,DAY(EOMONTH($B11,0))))&lt;$C11)+(DATE(YEAR($B11),MONTH($B11)+1,MIN(AV$6,DAY(EOMONTH($B11,1))))&gt;=$B11)*(DATE(YEAR($B11),MONTH($B11)+1,MIN(AV$6,DAY(EOMONTH($B11,1))))&lt;$C11)))</f>
        <v>0</v>
      </c>
      <c r="AW11" s="48" t="n">
        <f aca="false">IF(OR(N(AW$5)=0,AW$6=""),0,AW$5*((DATE(YEAR($B11),MONTH($B11),MIN(AW$6,DAY(EOMONTH($B11,0))))&gt;=$B11)*(DATE(YEAR($B11),MONTH($B11),MIN(AW$6,DAY(EOMONTH($B11,0))))&lt;$C11)+(DATE(YEAR($B11),MONTH($B11)+1,MIN(AW$6,DAY(EOMONTH($B11,1))))&gt;=$B11)*(DATE(YEAR($B11),MONTH($B11)+1,MIN(AW$6,DAY(EOMONTH($B11,1))))&lt;$C11)))</f>
        <v>0</v>
      </c>
      <c r="AX11" s="48" t="n">
        <f aca="false">IF(OR(N(AX$5)=0,AX$6=""),0,AX$5*((DATE(YEAR($B11),MONTH($B11),MIN(AX$6,DAY(EOMONTH($B11,0))))&gt;=$B11)*(DATE(YEAR($B11),MONTH($B11),MIN(AX$6,DAY(EOMONTH($B11,0))))&lt;$C11)+(DATE(YEAR($B11),MONTH($B11)+1,MIN(AX$6,DAY(EOMONTH($B11,1))))&gt;=$B11)*(DATE(YEAR($B11),MONTH($B11)+1,MIN(AX$6,DAY(EOMONTH($B11,1))))&lt;$C11)))</f>
        <v>0</v>
      </c>
      <c r="AY11" s="48" t="n">
        <f aca="false">IF(OR(N(AY$5)=0,AY$6=""),0,AY$5*((DATE(YEAR($B11),MONTH($B11),MIN(AY$6,DAY(EOMONTH($B11,0))))&gt;=$B11)*(DATE(YEAR($B11),MONTH($B11),MIN(AY$6,DAY(EOMONTH($B11,0))))&lt;$C11)+(DATE(YEAR($B11),MONTH($B11)+1,MIN(AY$6,DAY(EOMONTH($B11,1))))&gt;=$B11)*(DATE(YEAR($B11),MONTH($B11)+1,MIN(AY$6,DAY(EOMONTH($B11,1))))&lt;$C11)))</f>
        <v>0</v>
      </c>
      <c r="AZ11" s="48" t="n">
        <f aca="false">IF(OR(N(AZ$5)=0,AZ$6=""),0,AZ$5*((DATE(YEAR($B11),MONTH($B11),MIN(AZ$6,DAY(EOMONTH($B11,0))))&gt;=$B11)*(DATE(YEAR($B11),MONTH($B11),MIN(AZ$6,DAY(EOMONTH($B11,0))))&lt;$C11)+(DATE(YEAR($B11),MONTH($B11)+1,MIN(AZ$6,DAY(EOMONTH($B11,1))))&gt;=$B11)*(DATE(YEAR($B11),MONTH($B11)+1,MIN(AZ$6,DAY(EOMONTH($B11,1))))&lt;$C11)))</f>
        <v>0</v>
      </c>
      <c r="BA11" s="48" t="n">
        <f aca="false">IF(OR(N(BA$5)=0,BA$6=""),0,BA$5*((DATE(YEAR($B11),MONTH($B11),MIN(BA$6,DAY(EOMONTH($B11,0))))&gt;=$B11)*(DATE(YEAR($B11),MONTH($B11),MIN(BA$6,DAY(EOMONTH($B11,0))))&lt;$C11)+(DATE(YEAR($B11),MONTH($B11)+1,MIN(BA$6,DAY(EOMONTH($B11,1))))&gt;=$B11)*(DATE(YEAR($B11),MONTH($B11)+1,MIN(BA$6,DAY(EOMONTH($B11,1))))&lt;$C11)))</f>
        <v>0</v>
      </c>
      <c r="BB11" s="48" t="n">
        <f aca="false">IF(OR(N(BB$5)=0,BB$6=""),0,BB$5*((DATE(YEAR($B11),MONTH($B11),MIN(BB$6,DAY(EOMONTH($B11,0))))&gt;=$B11)*(DATE(YEAR($B11),MONTH($B11),MIN(BB$6,DAY(EOMONTH($B11,0))))&lt;$C11)+(DATE(YEAR($B11),MONTH($B11)+1,MIN(BB$6,DAY(EOMONTH($B11,1))))&gt;=$B11)*(DATE(YEAR($B11),MONTH($B11)+1,MIN(BB$6,DAY(EOMONTH($B11,1))))&lt;$C11)))</f>
        <v>0</v>
      </c>
      <c r="BC11" s="48" t="n">
        <f aca="false">IF(OR(N(BC$5)=0,BC$6=""),0,BC$5*((DATE(YEAR($B11),MONTH($B11),MIN(BC$6,DAY(EOMONTH($B11,0))))&gt;=$B11)*(DATE(YEAR($B11),MONTH($B11),MIN(BC$6,DAY(EOMONTH($B11,0))))&lt;$C11)+(DATE(YEAR($B11),MONTH($B11)+1,MIN(BC$6,DAY(EOMONTH($B11,1))))&gt;=$B11)*(DATE(YEAR($B11),MONTH($B11)+1,MIN(BC$6,DAY(EOMONTH($B11,1))))&lt;$C11)))</f>
        <v>0</v>
      </c>
      <c r="BD11" s="48" t="n">
        <f aca="false">IF(OR(N(BD$5)=0,BD$6=""),0,BD$5*((DATE(YEAR($B11),MONTH($B11),MIN(BD$6,DAY(EOMONTH($B11,0))))&gt;=$B11)*(DATE(YEAR($B11),MONTH($B11),MIN(BD$6,DAY(EOMONTH($B11,0))))&lt;$C11)+(DATE(YEAR($B11),MONTH($B11)+1,MIN(BD$6,DAY(EOMONTH($B11,1))))&gt;=$B11)*(DATE(YEAR($B11),MONTH($B11)+1,MIN(BD$6,DAY(EOMONTH($B11,1))))&lt;$C11)))</f>
        <v>0</v>
      </c>
      <c r="BE11" s="48" t="n">
        <f aca="false">IF(OR(N(BE$5)=0,BE$6=""),0,BE$5*((DATE(YEAR($B11),MONTH($B11),MIN(BE$6,DAY(EOMONTH($B11,0))))&gt;=$B11)*(DATE(YEAR($B11),MONTH($B11),MIN(BE$6,DAY(EOMONTH($B11,0))))&lt;$C11)+(DATE(YEAR($B11),MONTH($B11)+1,MIN(BE$6,DAY(EOMONTH($B11,1))))&gt;=$B11)*(DATE(YEAR($B11),MONTH($B11)+1,MIN(BE$6,DAY(EOMONTH($B11,1))))&lt;$C11)))</f>
        <v>0</v>
      </c>
      <c r="BF11" s="48" t="n">
        <f aca="false">IF(OR(N(BF$5)=0,BF$6=""),0,BF$5*((DATE(YEAR($B11),MONTH($B11),MIN(BF$6,DAY(EOMONTH($B11,0))))&gt;=$B11)*(DATE(YEAR($B11),MONTH($B11),MIN(BF$6,DAY(EOMONTH($B11,0))))&lt;$C11)+(DATE(YEAR($B11),MONTH($B11)+1,MIN(BF$6,DAY(EOMONTH($B11,1))))&gt;=$B11)*(DATE(YEAR($B11),MONTH($B11)+1,MIN(BF$6,DAY(EOMONTH($B11,1))))&lt;$C11)))</f>
        <v>0</v>
      </c>
      <c r="BG11" s="48" t="n">
        <f aca="false">IF(OR(N(BG$5)=0,BG$6=""),0,BG$5*((DATE(YEAR($B11),MONTH($B11),MIN(BG$6,DAY(EOMONTH($B11,0))))&gt;=$B11)*(DATE(YEAR($B11),MONTH($B11),MIN(BG$6,DAY(EOMONTH($B11,0))))&lt;$C11)+(DATE(YEAR($B11),MONTH($B11)+1,MIN(BG$6,DAY(EOMONTH($B11,1))))&gt;=$B11)*(DATE(YEAR($B11),MONTH($B11)+1,MIN(BG$6,DAY(EOMONTH($B11,1))))&lt;$C11)))</f>
        <v>0</v>
      </c>
      <c r="BH11" s="48" t="n">
        <f aca="false">IF(OR(N(BH$5)=0,BH$6=""),0,BH$5*((DATE(YEAR($B11),MONTH($B11),MIN(BH$6,DAY(EOMONTH($B11,0))))&gt;=$B11)*(DATE(YEAR($B11),MONTH($B11),MIN(BH$6,DAY(EOMONTH($B11,0))))&lt;$C11)+(DATE(YEAR($B11),MONTH($B11)+1,MIN(BH$6,DAY(EOMONTH($B11,1))))&gt;=$B11)*(DATE(YEAR($B11),MONTH($B11)+1,MIN(BH$6,DAY(EOMONTH($B11,1))))&lt;$C11)))</f>
        <v>0</v>
      </c>
      <c r="BI11" s="48" t="n">
        <f aca="false">IF(OR(N(BI$5)=0,BI$6=""),0,BI$5*((DATE(YEAR($B11),MONTH($B11),MIN(BI$6,DAY(EOMONTH($B11,0))))&gt;=$B11)*(DATE(YEAR($B11),MONTH($B11),MIN(BI$6,DAY(EOMONTH($B11,0))))&lt;$C11)+(DATE(YEAR($B11),MONTH($B11)+1,MIN(BI$6,DAY(EOMONTH($B11,1))))&gt;=$B11)*(DATE(YEAR($B11),MONTH($B11)+1,MIN(BI$6,DAY(EOMONTH($B11,1))))&lt;$C11)))</f>
        <v>0</v>
      </c>
      <c r="BJ11" s="48" t="n">
        <f aca="false">IF(OR(N(BJ$5)=0,BJ$6=""),0,BJ$5*((DATE(YEAR($B11),MONTH($B11),MIN(BJ$6,DAY(EOMONTH($B11,0))))&gt;=$B11)*(DATE(YEAR($B11),MONTH($B11),MIN(BJ$6,DAY(EOMONTH($B11,0))))&lt;$C11)+(DATE(YEAR($B11),MONTH($B11)+1,MIN(BJ$6,DAY(EOMONTH($B11,1))))&gt;=$B11)*(DATE(YEAR($B11),MONTH($B11)+1,MIN(BJ$6,DAY(EOMONTH($B11,1))))&lt;$C11)))</f>
        <v>0</v>
      </c>
      <c r="BK11" s="48" t="n">
        <f aca="false">IF(OR(N(BK$5)=0,BK$6=""),0,BK$5*((DATE(YEAR($B11),MONTH($B11),MIN(BK$6,DAY(EOMONTH($B11,0))))&gt;=$B11)*(DATE(YEAR($B11),MONTH($B11),MIN(BK$6,DAY(EOMONTH($B11,0))))&lt;$C11)+(DATE(YEAR($B11),MONTH($B11)+1,MIN(BK$6,DAY(EOMONTH($B11,1))))&gt;=$B11)*(DATE(YEAR($B11),MONTH($B11)+1,MIN(BK$6,DAY(EOMONTH($B11,1))))&lt;$C11)))</f>
        <v>0</v>
      </c>
      <c r="BL11" s="48" t="n">
        <f aca="false">IF(OR(N(BL$5)=0,BL$6=""),0,BL$5*((DATE(YEAR($B11),MONTH($B11),MIN(BL$6,DAY(EOMONTH($B11,0))))&gt;=$B11)*(DATE(YEAR($B11),MONTH($B11),MIN(BL$6,DAY(EOMONTH($B11,0))))&lt;$C11)+(DATE(YEAR($B11),MONTH($B11)+1,MIN(BL$6,DAY(EOMONTH($B11,1))))&gt;=$B11)*(DATE(YEAR($B11),MONTH($B11)+1,MIN(BL$6,DAY(EOMONTH($B11,1))))&lt;$C11)))</f>
        <v>0</v>
      </c>
      <c r="BM11" s="48" t="n">
        <f aca="false">IF(OR(N(BM$5)=0,BM$6=""),0,BM$5*((DATE(YEAR($B11),MONTH($B11),MIN(BM$6,DAY(EOMONTH($B11,0))))&gt;=$B11)*(DATE(YEAR($B11),MONTH($B11),MIN(BM$6,DAY(EOMONTH($B11,0))))&lt;$C11)+(DATE(YEAR($B11),MONTH($B11)+1,MIN(BM$6,DAY(EOMONTH($B11,1))))&gt;=$B11)*(DATE(YEAR($B11),MONTH($B11)+1,MIN(BM$6,DAY(EOMONTH($B11,1))))&lt;$C11)))</f>
        <v>0</v>
      </c>
      <c r="BN11" s="48" t="n">
        <f aca="false">IF(OR(N(BN$5)=0,BN$6=""),0,BN$5*((DATE(YEAR($B11),MONTH($B11),MIN(BN$6,DAY(EOMONTH($B11,0))))&gt;=$B11)*(DATE(YEAR($B11),MONTH($B11),MIN(BN$6,DAY(EOMONTH($B11,0))))&lt;$C11)+(DATE(YEAR($B11),MONTH($B11)+1,MIN(BN$6,DAY(EOMONTH($B11,1))))&gt;=$B11)*(DATE(YEAR($B11),MONTH($B11)+1,MIN(BN$6,DAY(EOMONTH($B11,1))))&lt;$C11)))</f>
        <v>0</v>
      </c>
      <c r="BO11" s="48" t="n">
        <f aca="false">IF(OR(N(BO$5)=0,BO$6=""),0,BO$5*((DATE(YEAR($B11),MONTH($B11),MIN(BO$6,DAY(EOMONTH($B11,0))))&gt;=$B11)*(DATE(YEAR($B11),MONTH($B11),MIN(BO$6,DAY(EOMONTH($B11,0))))&lt;$C11)+(DATE(YEAR($B11),MONTH($B11)+1,MIN(BO$6,DAY(EOMONTH($B11,1))))&gt;=$B11)*(DATE(YEAR($B11),MONTH($B11)+1,MIN(BO$6,DAY(EOMONTH($B11,1))))&lt;$C11)))</f>
        <v>0</v>
      </c>
      <c r="BP11" s="48" t="n">
        <f aca="false">IF(OR(N(BP$5)=0,BP$6=""),0,BP$5*((DATE(YEAR($B11),MONTH($B11),MIN(BP$6,DAY(EOMONTH($B11,0))))&gt;=$B11)*(DATE(YEAR($B11),MONTH($B11),MIN(BP$6,DAY(EOMONTH($B11,0))))&lt;$C11)+(DATE(YEAR($B11),MONTH($B11)+1,MIN(BP$6,DAY(EOMONTH($B11,1))))&gt;=$B11)*(DATE(YEAR($B11),MONTH($B11)+1,MIN(BP$6,DAY(EOMONTH($B11,1))))&lt;$C11)))</f>
        <v>0</v>
      </c>
      <c r="BQ11" s="48" t="n">
        <f aca="false">IF(OR(N(BQ$5)=0,BQ$6=""),0,BQ$5*((DATE(YEAR($B11),MONTH($B11),MIN(BQ$6,DAY(EOMONTH($B11,0))))&gt;=$B11)*(DATE(YEAR($B11),MONTH($B11),MIN(BQ$6,DAY(EOMONTH($B11,0))))&lt;$C11)+(DATE(YEAR($B11),MONTH($B11)+1,MIN(BQ$6,DAY(EOMONTH($B11,1))))&gt;=$B11)*(DATE(YEAR($B11),MONTH($B11)+1,MIN(BQ$6,DAY(EOMONTH($B11,1))))&lt;$C11)))</f>
        <v>0</v>
      </c>
      <c r="BR11" s="48" t="n">
        <f aca="false">IF(OR(N(BR$5)=0,BR$6=""),0,BR$5*((DATE(YEAR($B11),MONTH($B11),MIN(BR$6,DAY(EOMONTH($B11,0))))&gt;=$B11)*(DATE(YEAR($B11),MONTH($B11),MIN(BR$6,DAY(EOMONTH($B11,0))))&lt;$C11)+(DATE(YEAR($B11),MONTH($B11)+1,MIN(BR$6,DAY(EOMONTH($B11,1))))&gt;=$B11)*(DATE(YEAR($B11),MONTH($B11)+1,MIN(BR$6,DAY(EOMONTH($B11,1))))&lt;$C11)))</f>
        <v>0</v>
      </c>
      <c r="BS11" s="48" t="n">
        <f aca="false">IF(OR(N(BS$5)=0,BS$6=""),0,BS$5*((DATE(YEAR($B11),MONTH($B11),MIN(BS$6,DAY(EOMONTH($B11,0))))&gt;=$B11)*(DATE(YEAR($B11),MONTH($B11),MIN(BS$6,DAY(EOMONTH($B11,0))))&lt;$C11)+(DATE(YEAR($B11),MONTH($B11)+1,MIN(BS$6,DAY(EOMONTH($B11,1))))&gt;=$B11)*(DATE(YEAR($B11),MONTH($B11)+1,MIN(BS$6,DAY(EOMONTH($B11,1))))&lt;$C11)))</f>
        <v>0</v>
      </c>
      <c r="BT11" s="48" t="n">
        <f aca="false">IF(OR(N(BT$5)=0,BT$6=""),0,BT$5*((DATE(YEAR($B11),MONTH($B11),MIN(BT$6,DAY(EOMONTH($B11,0))))&gt;=$B11)*(DATE(YEAR($B11),MONTH($B11),MIN(BT$6,DAY(EOMONTH($B11,0))))&lt;$C11)+(DATE(YEAR($B11),MONTH($B11)+1,MIN(BT$6,DAY(EOMONTH($B11,1))))&gt;=$B11)*(DATE(YEAR($B11),MONTH($B11)+1,MIN(BT$6,DAY(EOMONTH($B11,1))))&lt;$C11)))</f>
        <v>0</v>
      </c>
      <c r="BU11" s="48" t="n">
        <f aca="false">IF(OR(N(BU$5)=0,BU$6=""),0,BU$5*((DATE(YEAR($B11),MONTH($B11),MIN(BU$6,DAY(EOMONTH($B11,0))))&gt;=$B11)*(DATE(YEAR($B11),MONTH($B11),MIN(BU$6,DAY(EOMONTH($B11,0))))&lt;$C11)+(DATE(YEAR($B11),MONTH($B11)+1,MIN(BU$6,DAY(EOMONTH($B11,1))))&gt;=$B11)*(DATE(YEAR($B11),MONTH($B11)+1,MIN(BU$6,DAY(EOMONTH($B11,1))))&lt;$C11)))</f>
        <v>0</v>
      </c>
      <c r="BV11" s="48" t="n">
        <f aca="false">IF(OR(N(BV$5)=0,BV$6=""),0,BV$5*((DATE(YEAR($B11),MONTH($B11),MIN(BV$6,DAY(EOMONTH($B11,0))))&gt;=$B11)*(DATE(YEAR($B11),MONTH($B11),MIN(BV$6,DAY(EOMONTH($B11,0))))&lt;$C11)+(DATE(YEAR($B11),MONTH($B11)+1,MIN(BV$6,DAY(EOMONTH($B11,1))))&gt;=$B11)*(DATE(YEAR($B11),MONTH($B11)+1,MIN(BV$6,DAY(EOMONTH($B11,1))))&lt;$C11)))</f>
        <v>0</v>
      </c>
      <c r="BW11" s="48" t="n">
        <f aca="false">IF(OR(N(BW$5)=0,BW$6=""),0,BW$5*((DATE(YEAR($B11),MONTH($B11),MIN(BW$6,DAY(EOMONTH($B11,0))))&gt;=$B11)*(DATE(YEAR($B11),MONTH($B11),MIN(BW$6,DAY(EOMONTH($B11,0))))&lt;$C11)+(DATE(YEAR($B11),MONTH($B11)+1,MIN(BW$6,DAY(EOMONTH($B11,1))))&gt;=$B11)*(DATE(YEAR($B11),MONTH($B11)+1,MIN(BW$6,DAY(EOMONTH($B11,1))))&lt;$C11)))</f>
        <v>0</v>
      </c>
      <c r="BX11" s="48" t="n">
        <f aca="false">MIN(Z11,(FT10*(1+FT$5/Setup!$C$36)+IF($V11=1,N($F11),0)))</f>
        <v>25</v>
      </c>
      <c r="BY11" s="48" t="n">
        <f aca="false">MIN(AA11,(FU10*(1+FU$5/Setup!$C$36)+IF($V11=2,N($F11),0)))</f>
        <v>0</v>
      </c>
      <c r="BZ11" s="48" t="n">
        <f aca="false">MIN(AB11,(FV10*(1+FV$5/Setup!$C$36)+IF($V11=3,N($F11),0)))</f>
        <v>0</v>
      </c>
      <c r="CA11" s="48" t="n">
        <f aca="false">MIN(AC11,(FW10*(1+FW$5/Setup!$C$36)+IF($V11=4,N($F11),0)))</f>
        <v>0</v>
      </c>
      <c r="CB11" s="48" t="n">
        <f aca="false">MIN(AD11,(FX10*(1+FX$5/Setup!$C$36)+IF($V11=5,N($F11),0)))</f>
        <v>0</v>
      </c>
      <c r="CC11" s="48" t="n">
        <f aca="false">MIN(AE11,(FY10*(1+FY$5/Setup!$C$36)+IF($V11=6,N($F11),0)))</f>
        <v>0</v>
      </c>
      <c r="CD11" s="48" t="n">
        <f aca="false">MIN(AF11,(FZ10*(1+FZ$5/Setup!$C$36)+IF($V11=7,N($F11),0)))</f>
        <v>0</v>
      </c>
      <c r="CE11" s="48" t="n">
        <f aca="false">MIN(AG11,(GA10*(1+GA$5/Setup!$C$36)+IF($V11=8,N($F11),0)))</f>
        <v>0</v>
      </c>
      <c r="CF11" s="48" t="n">
        <f aca="false">MIN(AH11,(GB10*(1+GB$5/Setup!$C$36)+IF($V11=9,N($F11),0)))</f>
        <v>0</v>
      </c>
      <c r="CG11" s="48" t="n">
        <f aca="false">MIN(AI11,(GC10*(1+GC$5/Setup!$C$36)+IF($V11=10,N($F11),0)))</f>
        <v>0</v>
      </c>
      <c r="CH11" s="48" t="n">
        <f aca="false">MIN(AJ11,(GD10*(1+GD$5/Setup!$C$36)+IF($V11=11,N($F11),0)))</f>
        <v>0</v>
      </c>
      <c r="CI11" s="48" t="n">
        <f aca="false">MIN(AK11,(GE10*(1+GE$5/Setup!$C$36)+IF($V11=12,N($F11),0)))</f>
        <v>0</v>
      </c>
      <c r="CJ11" s="48" t="n">
        <f aca="false">MIN(AL11,(GF10*(1+GF$5/Setup!$C$36)+IF($V11=13,N($F11),0)))</f>
        <v>0</v>
      </c>
      <c r="CK11" s="48" t="n">
        <f aca="false">MIN(AM11,(GG10*(1+GG$5/Setup!$C$36)+IF($V11=14,N($F11),0)))</f>
        <v>0</v>
      </c>
      <c r="CL11" s="48" t="n">
        <f aca="false">MIN(AN11,(GH10*(1+GH$5/Setup!$C$36)+IF($V11=15,N($F11),0)))</f>
        <v>0</v>
      </c>
      <c r="CM11" s="48" t="n">
        <f aca="false">MIN(AO11,(GI10*(1+GI$5/Setup!$C$36)+IF($V11=16,N($F11),0)))</f>
        <v>0</v>
      </c>
      <c r="CN11" s="48" t="n">
        <f aca="false">MIN(AP11,(GJ10*(1+GJ$5/Setup!$C$36)+IF($V11=17,N($F11),0)))</f>
        <v>0</v>
      </c>
      <c r="CO11" s="48" t="n">
        <f aca="false">MIN(AQ11,(GK10*(1+GK$5/Setup!$C$36)+IF($V11=18,N($F11),0)))</f>
        <v>0</v>
      </c>
      <c r="CP11" s="48" t="n">
        <f aca="false">MIN(AR11,(GL10*(1+GL$5/Setup!$C$36)+IF($V11=19,N($F11),0)))</f>
        <v>0</v>
      </c>
      <c r="CQ11" s="48" t="n">
        <f aca="false">MIN(AS11,(GM10*(1+GM$5/Setup!$C$36)+IF($V11=20,N($F11),0)))</f>
        <v>0</v>
      </c>
      <c r="CR11" s="48" t="n">
        <f aca="false">MIN(AT11,(GN10*(1+GN$5/Setup!$C$36)+IF($V11=21,N($F11),0)))</f>
        <v>0</v>
      </c>
      <c r="CS11" s="48" t="n">
        <f aca="false">MIN(AU11,(GO10*(1+GO$5/Setup!$C$36)+IF($V11=22,N($F11),0)))</f>
        <v>0</v>
      </c>
      <c r="CT11" s="48" t="n">
        <f aca="false">MIN(AV11,(GP10*(1+GP$5/Setup!$C$36)+IF($V11=23,N($F11),0)))</f>
        <v>0</v>
      </c>
      <c r="CU11" s="48" t="n">
        <f aca="false">MIN(AW11,(GQ10*(1+GQ$5/Setup!$C$36)+IF($V11=24,N($F11),0)))</f>
        <v>0</v>
      </c>
      <c r="CV11" s="48" t="n">
        <f aca="false">MIN(AX11,(GR10*(1+GR$5/Setup!$C$36)+IF($V11=25,N($F11),0)))</f>
        <v>0</v>
      </c>
      <c r="CW11" s="48" t="n">
        <f aca="false">MIN(AY11,(GS10*(1+GS$5/Setup!$C$36)+IF($V11=26,N($F11),0)))</f>
        <v>0</v>
      </c>
      <c r="CX11" s="48" t="n">
        <f aca="false">MIN(AZ11,(GT10*(1+GT$5/Setup!$C$36)+IF($V11=27,N($F11),0)))</f>
        <v>0</v>
      </c>
      <c r="CY11" s="48" t="n">
        <f aca="false">MIN(BA11,(GU10*(1+GU$5/Setup!$C$36)+IF($V11=28,N($F11),0)))</f>
        <v>0</v>
      </c>
      <c r="CZ11" s="48" t="n">
        <f aca="false">MIN(BB11,(GV10*(1+GV$5/Setup!$C$36)+IF($V11=29,N($F11),0)))</f>
        <v>0</v>
      </c>
      <c r="DA11" s="48" t="n">
        <f aca="false">MIN(BC11,(GW10*(1+GW$5/Setup!$C$36)+IF($V11=30,N($F11),0)))</f>
        <v>0</v>
      </c>
      <c r="DB11" s="48" t="n">
        <f aca="false">MIN(BD11,(GX10*(1+GX$5/Setup!$C$36)+IF($V11=31,N($F11),0)))</f>
        <v>0</v>
      </c>
      <c r="DC11" s="48" t="n">
        <f aca="false">MIN(BE11,(GY10*(1+GY$5/Setup!$C$36)+IF($V11=32,N($F11),0)))</f>
        <v>0</v>
      </c>
      <c r="DD11" s="48" t="n">
        <f aca="false">MIN(BF11,(GZ10*(1+GZ$5/Setup!$C$36)+IF($V11=33,N($F11),0)))</f>
        <v>0</v>
      </c>
      <c r="DE11" s="48" t="n">
        <f aca="false">MIN(BG11,(HA10*(1+HA$5/Setup!$C$36)+IF($V11=34,N($F11),0)))</f>
        <v>0</v>
      </c>
      <c r="DF11" s="48" t="n">
        <f aca="false">MIN(BH11,(HB10*(1+HB$5/Setup!$C$36)+IF($V11=35,N($F11),0)))</f>
        <v>0</v>
      </c>
      <c r="DG11" s="48" t="n">
        <f aca="false">MIN(BI11,(HC10*(1+HC$5/Setup!$C$36)+IF($V11=36,N($F11),0)))</f>
        <v>0</v>
      </c>
      <c r="DH11" s="48" t="n">
        <f aca="false">MIN(BJ11,(HD10*(1+HD$5/Setup!$C$36)+IF($V11=37,N($F11),0)))</f>
        <v>0</v>
      </c>
      <c r="DI11" s="48" t="n">
        <f aca="false">MIN(BK11,(HE10*(1+HE$5/Setup!$C$36)+IF($V11=38,N($F11),0)))</f>
        <v>0</v>
      </c>
      <c r="DJ11" s="48" t="n">
        <f aca="false">MIN(BL11,(HF10*(1+HF$5/Setup!$C$36)+IF($V11=39,N($F11),0)))</f>
        <v>0</v>
      </c>
      <c r="DK11" s="48" t="n">
        <f aca="false">MIN(BM11,(HG10*(1+HG$5/Setup!$C$36)+IF($V11=40,N($F11),0)))</f>
        <v>0</v>
      </c>
      <c r="DL11" s="48" t="n">
        <f aca="false">MIN(BN11,(HH10*(1+HH$5/Setup!$C$36)+IF($V11=41,N($F11),0)))</f>
        <v>0</v>
      </c>
      <c r="DM11" s="48" t="n">
        <f aca="false">MIN(BO11,(HI10*(1+HI$5/Setup!$C$36)+IF($V11=42,N($F11),0)))</f>
        <v>0</v>
      </c>
      <c r="DN11" s="48" t="n">
        <f aca="false">MIN(BP11,(HJ10*(1+HJ$5/Setup!$C$36)+IF($V11=43,N($F11),0)))</f>
        <v>0</v>
      </c>
      <c r="DO11" s="48" t="n">
        <f aca="false">MIN(BQ11,(HK10*(1+HK$5/Setup!$C$36)+IF($V11=44,N($F11),0)))</f>
        <v>0</v>
      </c>
      <c r="DP11" s="48" t="n">
        <f aca="false">MIN(BR11,(HL10*(1+HL$5/Setup!$C$36)+IF($V11=45,N($F11),0)))</f>
        <v>0</v>
      </c>
      <c r="DQ11" s="48" t="n">
        <f aca="false">MIN(BS11,(HM10*(1+HM$5/Setup!$C$36)+IF($V11=46,N($F11),0)))</f>
        <v>0</v>
      </c>
      <c r="DR11" s="48" t="n">
        <f aca="false">MIN(BT11,(HN10*(1+HN$5/Setup!$C$36)+IF($V11=47,N($F11),0)))</f>
        <v>0</v>
      </c>
      <c r="DS11" s="48" t="n">
        <f aca="false">MIN(BU11,(HO10*(1+HO$5/Setup!$C$36)+IF($V11=48,N($F11),0)))</f>
        <v>0</v>
      </c>
      <c r="DT11" s="48" t="n">
        <f aca="false">MIN(BV11,(HP10*(1+HP$5/Setup!$C$36)+IF($V11=49,N($F11),0)))</f>
        <v>0</v>
      </c>
      <c r="DU11" s="48" t="n">
        <f aca="false">MIN(BW11,(HQ10*(1+HQ$5/Setup!$C$36)+IF($V11=50,N($F11),0)))</f>
        <v>0</v>
      </c>
      <c r="DV11" s="48" t="n">
        <f aca="false">MIN(MAX((FT10*(1+FT$5/Setup!$C$36)+IF($V11=1,N($F11),0))-BX11,0),MAX($P11-0,0))</f>
        <v>72.3076923076923</v>
      </c>
      <c r="DW11" s="48" t="n">
        <f aca="false">MIN(MAX((FU10*(1+FU$5/Setup!$C$36)+IF($V11=2,N($F11),0))-BY11,0),MAX($P11-SUM(DV11:DV11),0))</f>
        <v>0</v>
      </c>
      <c r="DX11" s="48" t="n">
        <f aca="false">MIN(MAX((FV10*(1+FV$5/Setup!$C$36)+IF($V11=3,N($F11),0))-BZ11,0),MAX($P11-SUM(DV11:DW11),0))</f>
        <v>0</v>
      </c>
      <c r="DY11" s="48" t="n">
        <f aca="false">MIN(MAX((FW10*(1+FW$5/Setup!$C$36)+IF($V11=4,N($F11),0))-CA11,0),MAX($P11-SUM(DV11:DX11),0))</f>
        <v>0</v>
      </c>
      <c r="DZ11" s="48" t="n">
        <f aca="false">MIN(MAX((FX10*(1+FX$5/Setup!$C$36)+IF($V11=5,N($F11),0))-CB11,0),MAX($P11-SUM(DV11:DY11),0))</f>
        <v>0</v>
      </c>
      <c r="EA11" s="48" t="n">
        <f aca="false">MIN(MAX((FY10*(1+FY$5/Setup!$C$36)+IF($V11=6,N($F11),0))-CC11,0),MAX($P11-SUM(DV11:DZ11),0))</f>
        <v>0</v>
      </c>
      <c r="EB11" s="48" t="n">
        <f aca="false">MIN(MAX((FZ10*(1+FZ$5/Setup!$C$36)+IF($V11=7,N($F11),0))-CD11,0),MAX($P11-SUM(DV11:EA11),0))</f>
        <v>0</v>
      </c>
      <c r="EC11" s="48" t="n">
        <f aca="false">MIN(MAX((GA10*(1+GA$5/Setup!$C$36)+IF($V11=8,N($F11),0))-CE11,0),MAX($P11-SUM(DV11:EB11),0))</f>
        <v>0</v>
      </c>
      <c r="ED11" s="48" t="n">
        <f aca="false">MIN(MAX((GB10*(1+GB$5/Setup!$C$36)+IF($V11=9,N($F11),0))-CF11,0),MAX($P11-SUM(DV11:EC11),0))</f>
        <v>0</v>
      </c>
      <c r="EE11" s="48" t="n">
        <f aca="false">MIN(MAX((GC10*(1+GC$5/Setup!$C$36)+IF($V11=10,N($F11),0))-CG11,0),MAX($P11-SUM(DV11:ED11),0))</f>
        <v>0</v>
      </c>
      <c r="EF11" s="48" t="n">
        <f aca="false">MIN(MAX((GD10*(1+GD$5/Setup!$C$36)+IF($V11=11,N($F11),0))-CH11,0),MAX($P11-SUM(DV11:EE11),0))</f>
        <v>0</v>
      </c>
      <c r="EG11" s="48" t="n">
        <f aca="false">MIN(MAX((GE10*(1+GE$5/Setup!$C$36)+IF($V11=12,N($F11),0))-CI11,0),MAX($P11-SUM(DV11:EF11),0))</f>
        <v>0</v>
      </c>
      <c r="EH11" s="48" t="n">
        <f aca="false">MIN(MAX((GF10*(1+GF$5/Setup!$C$36)+IF($V11=13,N($F11),0))-CJ11,0),MAX($P11-SUM(DV11:EG11),0))</f>
        <v>0</v>
      </c>
      <c r="EI11" s="48" t="n">
        <f aca="false">MIN(MAX((GG10*(1+GG$5/Setup!$C$36)+IF($V11=14,N($F11),0))-CK11,0),MAX($P11-SUM(DV11:EH11),0))</f>
        <v>0</v>
      </c>
      <c r="EJ11" s="48" t="n">
        <f aca="false">MIN(MAX((GH10*(1+GH$5/Setup!$C$36)+IF($V11=15,N($F11),0))-CL11,0),MAX($P11-SUM(DV11:EI11),0))</f>
        <v>0</v>
      </c>
      <c r="EK11" s="48" t="n">
        <f aca="false">MIN(MAX((GI10*(1+GI$5/Setup!$C$36)+IF($V11=16,N($F11),0))-CM11,0),MAX($P11-SUM(DV11:EJ11),0))</f>
        <v>0</v>
      </c>
      <c r="EL11" s="48" t="n">
        <f aca="false">MIN(MAX((GJ10*(1+GJ$5/Setup!$C$36)+IF($V11=17,N($F11),0))-CN11,0),MAX($P11-SUM(DV11:EK11),0))</f>
        <v>0</v>
      </c>
      <c r="EM11" s="48" t="n">
        <f aca="false">MIN(MAX((GK10*(1+GK$5/Setup!$C$36)+IF($V11=18,N($F11),0))-CO11,0),MAX($P11-SUM(DV11:EL11),0))</f>
        <v>0</v>
      </c>
      <c r="EN11" s="48" t="n">
        <f aca="false">MIN(MAX((GL10*(1+GL$5/Setup!$C$36)+IF($V11=19,N($F11),0))-CP11,0),MAX($P11-SUM(DV11:EM11),0))</f>
        <v>0</v>
      </c>
      <c r="EO11" s="48" t="n">
        <f aca="false">MIN(MAX((GM10*(1+GM$5/Setup!$C$36)+IF($V11=20,N($F11),0))-CQ11,0),MAX($P11-SUM(DV11:EN11),0))</f>
        <v>0</v>
      </c>
      <c r="EP11" s="48" t="n">
        <f aca="false">MIN(MAX((GN10*(1+GN$5/Setup!$C$36)+IF($V11=21,N($F11),0))-CR11,0),MAX($P11-SUM(DV11:EO11),0))</f>
        <v>0</v>
      </c>
      <c r="EQ11" s="48" t="n">
        <f aca="false">MIN(MAX((GO10*(1+GO$5/Setup!$C$36)+IF($V11=22,N($F11),0))-CS11,0),MAX($P11-SUM(DV11:EP11),0))</f>
        <v>0</v>
      </c>
      <c r="ER11" s="48" t="n">
        <f aca="false">MIN(MAX((GP10*(1+GP$5/Setup!$C$36)+IF($V11=23,N($F11),0))-CT11,0),MAX($P11-SUM(DV11:EQ11),0))</f>
        <v>0</v>
      </c>
      <c r="ES11" s="48" t="n">
        <f aca="false">MIN(MAX((GQ10*(1+GQ$5/Setup!$C$36)+IF($V11=24,N($F11),0))-CU11,0),MAX($P11-SUM(DV11:ER11),0))</f>
        <v>0</v>
      </c>
      <c r="ET11" s="48" t="n">
        <f aca="false">MIN(MAX((GR10*(1+GR$5/Setup!$C$36)+IF($V11=25,N($F11),0))-CV11,0),MAX($P11-SUM(DV11:ES11),0))</f>
        <v>0</v>
      </c>
      <c r="EU11" s="48" t="n">
        <f aca="false">MIN(MAX((GS10*(1+GS$5/Setup!$C$36)+IF($V11=26,N($F11),0))-CW11,0),MAX($P11-SUM(DV11:ET11),0))</f>
        <v>0</v>
      </c>
      <c r="EV11" s="48" t="n">
        <f aca="false">MIN(MAX((GT10*(1+GT$5/Setup!$C$36)+IF($V11=27,N($F11),0))-CX11,0),MAX($P11-SUM(DV11:EU11),0))</f>
        <v>0</v>
      </c>
      <c r="EW11" s="48" t="n">
        <f aca="false">MIN(MAX((GU10*(1+GU$5/Setup!$C$36)+IF($V11=28,N($F11),0))-CY11,0),MAX($P11-SUM(DV11:EV11),0))</f>
        <v>0</v>
      </c>
      <c r="EX11" s="48" t="n">
        <f aca="false">MIN(MAX((GV10*(1+GV$5/Setup!$C$36)+IF($V11=29,N($F11),0))-CZ11,0),MAX($P11-SUM(DV11:EW11),0))</f>
        <v>0</v>
      </c>
      <c r="EY11" s="48" t="n">
        <f aca="false">MIN(MAX((GW10*(1+GW$5/Setup!$C$36)+IF($V11=30,N($F11),0))-DA11,0),MAX($P11-SUM(DV11:EX11),0))</f>
        <v>0</v>
      </c>
      <c r="EZ11" s="48" t="n">
        <f aca="false">MIN(MAX((GX10*(1+GX$5/Setup!$C$36)+IF($V11=31,N($F11),0))-DB11,0),MAX($P11-SUM(DV11:EY11),0))</f>
        <v>0</v>
      </c>
      <c r="FA11" s="48" t="n">
        <f aca="false">MIN(MAX((GY10*(1+GY$5/Setup!$C$36)+IF($V11=32,N($F11),0))-DC11,0),MAX($P11-SUM(DV11:EZ11),0))</f>
        <v>0</v>
      </c>
      <c r="FB11" s="48" t="n">
        <f aca="false">MIN(MAX((GZ10*(1+GZ$5/Setup!$C$36)+IF($V11=33,N($F11),0))-DD11,0),MAX($P11-SUM(DV11:FA11),0))</f>
        <v>0</v>
      </c>
      <c r="FC11" s="48" t="n">
        <f aca="false">MIN(MAX((HA10*(1+HA$5/Setup!$C$36)+IF($V11=34,N($F11),0))-DE11,0),MAX($P11-SUM(DV11:FB11),0))</f>
        <v>0</v>
      </c>
      <c r="FD11" s="48" t="n">
        <f aca="false">MIN(MAX((HB10*(1+HB$5/Setup!$C$36)+IF($V11=35,N($F11),0))-DF11,0),MAX($P11-SUM(DV11:FC11),0))</f>
        <v>0</v>
      </c>
      <c r="FE11" s="48" t="n">
        <f aca="false">MIN(MAX((HC10*(1+HC$5/Setup!$C$36)+IF($V11=36,N($F11),0))-DG11,0),MAX($P11-SUM(DV11:FD11),0))</f>
        <v>0</v>
      </c>
      <c r="FF11" s="48" t="n">
        <f aca="false">MIN(MAX((HD10*(1+HD$5/Setup!$C$36)+IF($V11=37,N($F11),0))-DH11,0),MAX($P11-SUM(DV11:FE11),0))</f>
        <v>0</v>
      </c>
      <c r="FG11" s="48" t="n">
        <f aca="false">MIN(MAX((HE10*(1+HE$5/Setup!$C$36)+IF($V11=38,N($F11),0))-DI11,0),MAX($P11-SUM(DV11:FF11),0))</f>
        <v>0</v>
      </c>
      <c r="FH11" s="48" t="n">
        <f aca="false">MIN(MAX((HF10*(1+HF$5/Setup!$C$36)+IF($V11=39,N($F11),0))-DJ11,0),MAX($P11-SUM(DV11:FG11),0))</f>
        <v>0</v>
      </c>
      <c r="FI11" s="48" t="n">
        <f aca="false">MIN(MAX((HG10*(1+HG$5/Setup!$C$36)+IF($V11=40,N($F11),0))-DK11,0),MAX($P11-SUM(DV11:FH11),0))</f>
        <v>0</v>
      </c>
      <c r="FJ11" s="48" t="n">
        <f aca="false">MIN(MAX((HH10*(1+HH$5/Setup!$C$36)+IF($V11=41,N($F11),0))-DL11,0),MAX($P11-SUM(DV11:FI11),0))</f>
        <v>0</v>
      </c>
      <c r="FK11" s="48" t="n">
        <f aca="false">MIN(MAX((HI10*(1+HI$5/Setup!$C$36)+IF($V11=42,N($F11),0))-DM11,0),MAX($P11-SUM(DV11:FJ11),0))</f>
        <v>0</v>
      </c>
      <c r="FL11" s="48" t="n">
        <f aca="false">MIN(MAX((HJ10*(1+HJ$5/Setup!$C$36)+IF($V11=43,N($F11),0))-DN11,0),MAX($P11-SUM(DV11:FK11),0))</f>
        <v>0</v>
      </c>
      <c r="FM11" s="48" t="n">
        <f aca="false">MIN(MAX((HK10*(1+HK$5/Setup!$C$36)+IF($V11=44,N($F11),0))-DO11,0),MAX($P11-SUM(DV11:FL11),0))</f>
        <v>0</v>
      </c>
      <c r="FN11" s="48" t="n">
        <f aca="false">MIN(MAX((HL10*(1+HL$5/Setup!$C$36)+IF($V11=45,N($F11),0))-DP11,0),MAX($P11-SUM(DV11:FM11),0))</f>
        <v>0</v>
      </c>
      <c r="FO11" s="48" t="n">
        <f aca="false">MIN(MAX((HM10*(1+HM$5/Setup!$C$36)+IF($V11=46,N($F11),0))-DQ11,0),MAX($P11-SUM(DV11:FN11),0))</f>
        <v>0</v>
      </c>
      <c r="FP11" s="48" t="n">
        <f aca="false">MIN(MAX((HN10*(1+HN$5/Setup!$C$36)+IF($V11=47,N($F11),0))-DR11,0),MAX($P11-SUM(DV11:FO11),0))</f>
        <v>0</v>
      </c>
      <c r="FQ11" s="48" t="n">
        <f aca="false">MIN(MAX((HO10*(1+HO$5/Setup!$C$36)+IF($V11=48,N($F11),0))-DS11,0),MAX($P11-SUM(DV11:FP11),0))</f>
        <v>0</v>
      </c>
      <c r="FR11" s="48" t="n">
        <f aca="false">MIN(MAX((HP10*(1+HP$5/Setup!$C$36)+IF($V11=49,N($F11),0))-DT11,0),MAX($P11-SUM(DV11:FQ11),0))</f>
        <v>0</v>
      </c>
      <c r="FS11" s="48" t="n">
        <f aca="false">MIN(MAX((HQ10*(1+HQ$5/Setup!$C$36)+IF($V11=50,N($F11),0))-DU11,0),MAX($P11-SUM(DV11:FR11),0))</f>
        <v>0</v>
      </c>
      <c r="FT11" s="48" t="n">
        <f aca="false">IF((FT10*(1+FT$5/Setup!$C$36)+IF($V11=1,N($F11),0))-BX11-DV11&lt;0.005,0,(FT10*(1+FT$5/Setup!$C$36)+IF($V11=1,N($F11),0))-BX11-DV11)</f>
        <v>391.202996813837</v>
      </c>
      <c r="FU11" s="48" t="n">
        <f aca="false">IF((FU10*(1+FU$5/Setup!$C$36)+IF($V11=2,N($F11),0))-BY11-DW11&lt;0.005,0,(FU10*(1+FU$5/Setup!$C$36)+IF($V11=2,N($F11),0))-BY11-DW11)</f>
        <v>1184.81909640419</v>
      </c>
      <c r="FV11" s="48" t="n">
        <f aca="false">IF((FV10*(1+FV$5/Setup!$C$36)+IF($V11=3,N($F11),0))-BZ11-DX11&lt;0.005,0,(FV10*(1+FV$5/Setup!$C$36)+IF($V11=3,N($F11),0))-BZ11-DX11)</f>
        <v>0</v>
      </c>
      <c r="FW11" s="48" t="n">
        <f aca="false">IF((FW10*(1+FW$5/Setup!$C$36)+IF($V11=4,N($F11),0))-CA11-DY11&lt;0.005,0,(FW10*(1+FW$5/Setup!$C$36)+IF($V11=4,N($F11),0))-CA11-DY11)</f>
        <v>0</v>
      </c>
      <c r="FX11" s="48" t="n">
        <f aca="false">IF((FX10*(1+FX$5/Setup!$C$36)+IF($V11=5,N($F11),0))-CB11-DZ11&lt;0.005,0,(FX10*(1+FX$5/Setup!$C$36)+IF($V11=5,N($F11),0))-CB11-DZ11)</f>
        <v>0</v>
      </c>
      <c r="FY11" s="48" t="n">
        <f aca="false">IF((FY10*(1+FY$5/Setup!$C$36)+IF($V11=6,N($F11),0))-CC11-EA11&lt;0.005,0,(FY10*(1+FY$5/Setup!$C$36)+IF($V11=6,N($F11),0))-CC11-EA11)</f>
        <v>0</v>
      </c>
      <c r="FZ11" s="48" t="n">
        <f aca="false">IF((FZ10*(1+FZ$5/Setup!$C$36)+IF($V11=7,N($F11),0))-CD11-EB11&lt;0.005,0,(FZ10*(1+FZ$5/Setup!$C$36)+IF($V11=7,N($F11),0))-CD11-EB11)</f>
        <v>0</v>
      </c>
      <c r="GA11" s="48" t="n">
        <f aca="false">IF((GA10*(1+GA$5/Setup!$C$36)+IF($V11=8,N($F11),0))-CE11-EC11&lt;0.005,0,(GA10*(1+GA$5/Setup!$C$36)+IF($V11=8,N($F11),0))-CE11-EC11)</f>
        <v>0</v>
      </c>
      <c r="GB11" s="48" t="n">
        <f aca="false">IF((GB10*(1+GB$5/Setup!$C$36)+IF($V11=9,N($F11),0))-CF11-ED11&lt;0.005,0,(GB10*(1+GB$5/Setup!$C$36)+IF($V11=9,N($F11),0))-CF11-ED11)</f>
        <v>0</v>
      </c>
      <c r="GC11" s="48" t="n">
        <f aca="false">IF((GC10*(1+GC$5/Setup!$C$36)+IF($V11=10,N($F11),0))-CG11-EE11&lt;0.005,0,(GC10*(1+GC$5/Setup!$C$36)+IF($V11=10,N($F11),0))-CG11-EE11)</f>
        <v>0</v>
      </c>
      <c r="GD11" s="48" t="n">
        <f aca="false">IF((GD10*(1+GD$5/Setup!$C$36)+IF($V11=11,N($F11),0))-CH11-EF11&lt;0.005,0,(GD10*(1+GD$5/Setup!$C$36)+IF($V11=11,N($F11),0))-CH11-EF11)</f>
        <v>0</v>
      </c>
      <c r="GE11" s="48" t="n">
        <f aca="false">IF((GE10*(1+GE$5/Setup!$C$36)+IF($V11=12,N($F11),0))-CI11-EG11&lt;0.005,0,(GE10*(1+GE$5/Setup!$C$36)+IF($V11=12,N($F11),0))-CI11-EG11)</f>
        <v>0</v>
      </c>
      <c r="GF11" s="48" t="n">
        <f aca="false">IF((GF10*(1+GF$5/Setup!$C$36)+IF($V11=13,N($F11),0))-CJ11-EH11&lt;0.005,0,(GF10*(1+GF$5/Setup!$C$36)+IF($V11=13,N($F11),0))-CJ11-EH11)</f>
        <v>0</v>
      </c>
      <c r="GG11" s="48" t="n">
        <f aca="false">IF((GG10*(1+GG$5/Setup!$C$36)+IF($V11=14,N($F11),0))-CK11-EI11&lt;0.005,0,(GG10*(1+GG$5/Setup!$C$36)+IF($V11=14,N($F11),0))-CK11-EI11)</f>
        <v>0</v>
      </c>
      <c r="GH11" s="48" t="n">
        <f aca="false">IF((GH10*(1+GH$5/Setup!$C$36)+IF($V11=15,N($F11),0))-CL11-EJ11&lt;0.005,0,(GH10*(1+GH$5/Setup!$C$36)+IF($V11=15,N($F11),0))-CL11-EJ11)</f>
        <v>0</v>
      </c>
      <c r="GI11" s="48" t="n">
        <f aca="false">IF((GI10*(1+GI$5/Setup!$C$36)+IF($V11=16,N($F11),0))-CM11-EK11&lt;0.005,0,(GI10*(1+GI$5/Setup!$C$36)+IF($V11=16,N($F11),0))-CM11-EK11)</f>
        <v>0</v>
      </c>
      <c r="GJ11" s="48" t="n">
        <f aca="false">IF((GJ10*(1+GJ$5/Setup!$C$36)+IF($V11=17,N($F11),0))-CN11-EL11&lt;0.005,0,(GJ10*(1+GJ$5/Setup!$C$36)+IF($V11=17,N($F11),0))-CN11-EL11)</f>
        <v>0</v>
      </c>
      <c r="GK11" s="48" t="n">
        <f aca="false">IF((GK10*(1+GK$5/Setup!$C$36)+IF($V11=18,N($F11),0))-CO11-EM11&lt;0.005,0,(GK10*(1+GK$5/Setup!$C$36)+IF($V11=18,N($F11),0))-CO11-EM11)</f>
        <v>0</v>
      </c>
      <c r="GL11" s="48" t="n">
        <f aca="false">IF((GL10*(1+GL$5/Setup!$C$36)+IF($V11=19,N($F11),0))-CP11-EN11&lt;0.005,0,(GL10*(1+GL$5/Setup!$C$36)+IF($V11=19,N($F11),0))-CP11-EN11)</f>
        <v>0</v>
      </c>
      <c r="GM11" s="48" t="n">
        <f aca="false">IF((GM10*(1+GM$5/Setup!$C$36)+IF($V11=20,N($F11),0))-CQ11-EO11&lt;0.005,0,(GM10*(1+GM$5/Setup!$C$36)+IF($V11=20,N($F11),0))-CQ11-EO11)</f>
        <v>0</v>
      </c>
      <c r="GN11" s="48" t="n">
        <f aca="false">IF((GN10*(1+GN$5/Setup!$C$36)+IF($V11=21,N($F11),0))-CR11-EP11&lt;0.005,0,(GN10*(1+GN$5/Setup!$C$36)+IF($V11=21,N($F11),0))-CR11-EP11)</f>
        <v>0</v>
      </c>
      <c r="GO11" s="48" t="n">
        <f aca="false">IF((GO10*(1+GO$5/Setup!$C$36)+IF($V11=22,N($F11),0))-CS11-EQ11&lt;0.005,0,(GO10*(1+GO$5/Setup!$C$36)+IF($V11=22,N($F11),0))-CS11-EQ11)</f>
        <v>0</v>
      </c>
      <c r="GP11" s="48" t="n">
        <f aca="false">IF((GP10*(1+GP$5/Setup!$C$36)+IF($V11=23,N($F11),0))-CT11-ER11&lt;0.005,0,(GP10*(1+GP$5/Setup!$C$36)+IF($V11=23,N($F11),0))-CT11-ER11)</f>
        <v>0</v>
      </c>
      <c r="GQ11" s="48" t="n">
        <f aca="false">IF((GQ10*(1+GQ$5/Setup!$C$36)+IF($V11=24,N($F11),0))-CU11-ES11&lt;0.005,0,(GQ10*(1+GQ$5/Setup!$C$36)+IF($V11=24,N($F11),0))-CU11-ES11)</f>
        <v>0</v>
      </c>
      <c r="GR11" s="48" t="n">
        <f aca="false">IF((GR10*(1+GR$5/Setup!$C$36)+IF($V11=25,N($F11),0))-CV11-ET11&lt;0.005,0,(GR10*(1+GR$5/Setup!$C$36)+IF($V11=25,N($F11),0))-CV11-ET11)</f>
        <v>0</v>
      </c>
      <c r="GS11" s="48" t="n">
        <f aca="false">IF((GS10*(1+GS$5/Setup!$C$36)+IF($V11=26,N($F11),0))-CW11-EU11&lt;0.005,0,(GS10*(1+GS$5/Setup!$C$36)+IF($V11=26,N($F11),0))-CW11-EU11)</f>
        <v>0</v>
      </c>
      <c r="GT11" s="48" t="n">
        <f aca="false">IF((GT10*(1+GT$5/Setup!$C$36)+IF($V11=27,N($F11),0))-CX11-EV11&lt;0.005,0,(GT10*(1+GT$5/Setup!$C$36)+IF($V11=27,N($F11),0))-CX11-EV11)</f>
        <v>0</v>
      </c>
      <c r="GU11" s="48" t="n">
        <f aca="false">IF((GU10*(1+GU$5/Setup!$C$36)+IF($V11=28,N($F11),0))-CY11-EW11&lt;0.005,0,(GU10*(1+GU$5/Setup!$C$36)+IF($V11=28,N($F11),0))-CY11-EW11)</f>
        <v>0</v>
      </c>
      <c r="GV11" s="48" t="n">
        <f aca="false">IF((GV10*(1+GV$5/Setup!$C$36)+IF($V11=29,N($F11),0))-CZ11-EX11&lt;0.005,0,(GV10*(1+GV$5/Setup!$C$36)+IF($V11=29,N($F11),0))-CZ11-EX11)</f>
        <v>0</v>
      </c>
      <c r="GW11" s="48" t="n">
        <f aca="false">IF((GW10*(1+GW$5/Setup!$C$36)+IF($V11=30,N($F11),0))-DA11-EY11&lt;0.005,0,(GW10*(1+GW$5/Setup!$C$36)+IF($V11=30,N($F11),0))-DA11-EY11)</f>
        <v>0</v>
      </c>
      <c r="GX11" s="48" t="n">
        <f aca="false">IF((GX10*(1+GX$5/Setup!$C$36)+IF($V11=31,N($F11),0))-DB11-EZ11&lt;0.005,0,(GX10*(1+GX$5/Setup!$C$36)+IF($V11=31,N($F11),0))-DB11-EZ11)</f>
        <v>0</v>
      </c>
      <c r="GY11" s="48" t="n">
        <f aca="false">IF((GY10*(1+GY$5/Setup!$C$36)+IF($V11=32,N($F11),0))-DC11-FA11&lt;0.005,0,(GY10*(1+GY$5/Setup!$C$36)+IF($V11=32,N($F11),0))-DC11-FA11)</f>
        <v>0</v>
      </c>
      <c r="GZ11" s="48" t="n">
        <f aca="false">IF((GZ10*(1+GZ$5/Setup!$C$36)+IF($V11=33,N($F11),0))-DD11-FB11&lt;0.005,0,(GZ10*(1+GZ$5/Setup!$C$36)+IF($V11=33,N($F11),0))-DD11-FB11)</f>
        <v>0</v>
      </c>
      <c r="HA11" s="48" t="n">
        <f aca="false">IF((HA10*(1+HA$5/Setup!$C$36)+IF($V11=34,N($F11),0))-DE11-FC11&lt;0.005,0,(HA10*(1+HA$5/Setup!$C$36)+IF($V11=34,N($F11),0))-DE11-FC11)</f>
        <v>0</v>
      </c>
      <c r="HB11" s="48" t="n">
        <f aca="false">IF((HB10*(1+HB$5/Setup!$C$36)+IF($V11=35,N($F11),0))-DF11-FD11&lt;0.005,0,(HB10*(1+HB$5/Setup!$C$36)+IF($V11=35,N($F11),0))-DF11-FD11)</f>
        <v>0</v>
      </c>
      <c r="HC11" s="48" t="n">
        <f aca="false">IF((HC10*(1+HC$5/Setup!$C$36)+IF($V11=36,N($F11),0))-DG11-FE11&lt;0.005,0,(HC10*(1+HC$5/Setup!$C$36)+IF($V11=36,N($F11),0))-DG11-FE11)</f>
        <v>0</v>
      </c>
      <c r="HD11" s="48" t="n">
        <f aca="false">IF((HD10*(1+HD$5/Setup!$C$36)+IF($V11=37,N($F11),0))-DH11-FF11&lt;0.005,0,(HD10*(1+HD$5/Setup!$C$36)+IF($V11=37,N($F11),0))-DH11-FF11)</f>
        <v>0</v>
      </c>
      <c r="HE11" s="48" t="n">
        <f aca="false">IF((HE10*(1+HE$5/Setup!$C$36)+IF($V11=38,N($F11),0))-DI11-FG11&lt;0.005,0,(HE10*(1+HE$5/Setup!$C$36)+IF($V11=38,N($F11),0))-DI11-FG11)</f>
        <v>0</v>
      </c>
      <c r="HF11" s="48" t="n">
        <f aca="false">IF((HF10*(1+HF$5/Setup!$C$36)+IF($V11=39,N($F11),0))-DJ11-FH11&lt;0.005,0,(HF10*(1+HF$5/Setup!$C$36)+IF($V11=39,N($F11),0))-DJ11-FH11)</f>
        <v>0</v>
      </c>
      <c r="HG11" s="48" t="n">
        <f aca="false">IF((HG10*(1+HG$5/Setup!$C$36)+IF($V11=40,N($F11),0))-DK11-FI11&lt;0.005,0,(HG10*(1+HG$5/Setup!$C$36)+IF($V11=40,N($F11),0))-DK11-FI11)</f>
        <v>0</v>
      </c>
      <c r="HH11" s="48" t="n">
        <f aca="false">IF((HH10*(1+HH$5/Setup!$C$36)+IF($V11=41,N($F11),0))-DL11-FJ11&lt;0.005,0,(HH10*(1+HH$5/Setup!$C$36)+IF($V11=41,N($F11),0))-DL11-FJ11)</f>
        <v>0</v>
      </c>
      <c r="HI11" s="48" t="n">
        <f aca="false">IF((HI10*(1+HI$5/Setup!$C$36)+IF($V11=42,N($F11),0))-DM11-FK11&lt;0.005,0,(HI10*(1+HI$5/Setup!$C$36)+IF($V11=42,N($F11),0))-DM11-FK11)</f>
        <v>0</v>
      </c>
      <c r="HJ11" s="48" t="n">
        <f aca="false">IF((HJ10*(1+HJ$5/Setup!$C$36)+IF($V11=43,N($F11),0))-DN11-FL11&lt;0.005,0,(HJ10*(1+HJ$5/Setup!$C$36)+IF($V11=43,N($F11),0))-DN11-FL11)</f>
        <v>0</v>
      </c>
      <c r="HK11" s="48" t="n">
        <f aca="false">IF((HK10*(1+HK$5/Setup!$C$36)+IF($V11=44,N($F11),0))-DO11-FM11&lt;0.005,0,(HK10*(1+HK$5/Setup!$C$36)+IF($V11=44,N($F11),0))-DO11-FM11)</f>
        <v>0</v>
      </c>
      <c r="HL11" s="48" t="n">
        <f aca="false">IF((HL10*(1+HL$5/Setup!$C$36)+IF($V11=45,N($F11),0))-DP11-FN11&lt;0.005,0,(HL10*(1+HL$5/Setup!$C$36)+IF($V11=45,N($F11),0))-DP11-FN11)</f>
        <v>0</v>
      </c>
      <c r="HM11" s="48" t="n">
        <f aca="false">IF((HM10*(1+HM$5/Setup!$C$36)+IF($V11=46,N($F11),0))-DQ11-FO11&lt;0.005,0,(HM10*(1+HM$5/Setup!$C$36)+IF($V11=46,N($F11),0))-DQ11-FO11)</f>
        <v>0</v>
      </c>
      <c r="HN11" s="48" t="n">
        <f aca="false">IF((HN10*(1+HN$5/Setup!$C$36)+IF($V11=47,N($F11),0))-DR11-FP11&lt;0.005,0,(HN10*(1+HN$5/Setup!$C$36)+IF($V11=47,N($F11),0))-DR11-FP11)</f>
        <v>0</v>
      </c>
      <c r="HO11" s="48" t="n">
        <f aca="false">IF((HO10*(1+HO$5/Setup!$C$36)+IF($V11=48,N($F11),0))-DS11-FQ11&lt;0.005,0,(HO10*(1+HO$5/Setup!$C$36)+IF($V11=48,N($F11),0))-DS11-FQ11)</f>
        <v>0</v>
      </c>
      <c r="HP11" s="48" t="n">
        <f aca="false">IF((HP10*(1+HP$5/Setup!$C$36)+IF($V11=49,N($F11),0))-DT11-FR11&lt;0.005,0,(HP10*(1+HP$5/Setup!$C$36)+IF($V11=49,N($F11),0))-DT11-FR11)</f>
        <v>0</v>
      </c>
      <c r="HQ11" s="48" t="n">
        <f aca="false">IF((HQ10*(1+HQ$5/Setup!$C$36)+IF($V11=50,N($F11),0))-DU11-FS11&lt;0.005,0,(HQ10*(1+HQ$5/Setup!$C$36)+IF($V11=50,N($F11),0))-DU11-FS11)</f>
        <v>0</v>
      </c>
    </row>
    <row r="12" customFormat="false" ht="15" hidden="false" customHeight="false" outlineLevel="0" collapsed="false">
      <c r="A12" s="44" t="n">
        <v>4</v>
      </c>
      <c r="B12" s="45" t="n">
        <f aca="false">IF(Setup!$C$7="Every month",EDATE(Setup!$C$8,($A12-1)),IF(Setup!$C$7="Twice a month",DATE(YEAR(Setup!$C$8),MONTH(Setup!$C$8)+INT((($A12-1)+Setup!$C$41)/2),MIN(IF(MOD(($A12-1)+Setup!$C$41,2)=0,Setup!$C$39,Setup!$C$40),DAY(EOMONTH(DATE(YEAR(Setup!$C$8),MONTH(Setup!$C$8)+INT((($A12-1)+Setup!$C$41)/2),1),0)))),Setup!$C$8+($A12-1)*IF(Setup!$C$7="Every week",7,14)))</f>
        <v>46367</v>
      </c>
      <c r="C12" s="45" t="n">
        <f aca="false">IF(Setup!$C$7="Every month",EDATE(Setup!$C$8,$A12),IF(Setup!$C$7="Twice a month",DATE(YEAR(Setup!$C$8),MONTH(Setup!$C$8)+INT(($A12+Setup!$C$41)/2),MIN(IF(MOD($A12+Setup!$C$41,2)=0,Setup!$C$39,Setup!$C$40),DAY(EOMONTH(DATE(YEAR(Setup!$C$8),MONTH(Setup!$C$8)+INT(($A12+Setup!$C$41)/2),1),0)))),Setup!$C$8+$A12*IF(Setup!$C$7="Every week",7,14)))</f>
        <v>46381</v>
      </c>
      <c r="D12" s="46"/>
      <c r="E12" s="47"/>
      <c r="F12" s="47"/>
      <c r="G12" s="47"/>
      <c r="H12" s="47"/>
      <c r="I12" s="48" t="n">
        <f aca="false">N(Setup!$C$11)+N(E12)</f>
        <v>100</v>
      </c>
      <c r="J12" s="48" t="n">
        <f aca="false">MIN(Setup!$C$37,MAX(I12,0))</f>
        <v>9.23076923076923</v>
      </c>
      <c r="K12" s="48" t="n">
        <f aca="false">MIN(MAX(N(Setup!$C$14)-L11,0),MAX(I12-J12,0))</f>
        <v>0</v>
      </c>
      <c r="L12" s="48" t="n">
        <f aca="false">L11+K12-N(G12)</f>
        <v>500</v>
      </c>
      <c r="M12" s="48" t="n">
        <f aca="false">M11+J12-N(H12)</f>
        <v>36.9230769230769</v>
      </c>
      <c r="N12" s="48" t="n">
        <f aca="false">SUM(BX12:DU12)</f>
        <v>40</v>
      </c>
      <c r="O12" s="48" t="n">
        <f aca="false">SUM(Z12:BW12)-N12</f>
        <v>0</v>
      </c>
      <c r="P12" s="48" t="n">
        <f aca="false">MAX(I12-J12-K12,0)+O12</f>
        <v>90.7692307692308</v>
      </c>
      <c r="Q12" s="48" t="n">
        <f aca="false">SUM(DV12:FS12)</f>
        <v>90.7692307692308</v>
      </c>
      <c r="R12" s="49" t="n">
        <f aca="false">N12+J12+K12+Q12</f>
        <v>140</v>
      </c>
      <c r="S12" s="48" t="n">
        <f aca="false">T12-T11-N(F12)+N12+Q12</f>
        <v>11.8136983303107</v>
      </c>
      <c r="T12" s="49" t="n">
        <f aca="false">SUM(FT12:HQ12)</f>
        <v>1457.0665607791</v>
      </c>
      <c r="U12" s="44" t="str">
        <f aca="false">IF(T11&lt;0.005,"",INDEX(Helpers!$C$2:$C$51,IF(_xlfn.MINIFS($DV$6:$FS$6,DV12:FS12,"&gt;0.005")=0,V12,_xlfn.MINIFS($DV$6:$FS$6,DV12:FS12,"&gt;0.005"))))</f>
        <v>Card A</v>
      </c>
      <c r="V12" s="44" t="n">
        <f aca="false">IF(_xlfn.MINIFS($FT$6:$HQ$6,FT11:HQ11,"&gt;0.005")=0,1,_xlfn.MINIFS($FT$6:$HQ$6,FT11:HQ11,"&gt;0.005"))</f>
        <v>1</v>
      </c>
      <c r="W12" s="44" t="n">
        <f aca="false">IF(AND(D12&lt;&gt;"Paid",T11&gt;0.005),1,0)</f>
        <v>1</v>
      </c>
      <c r="X12" s="48" t="n">
        <f aca="false">SUMPRODUCT(((Helpers!$G$2:$G$51*(1+(Helpers!$D$2:$D$51+0.000000001)/12)^(($B12-Setup!$C$8)/(365.25/12))-Helpers!$E$2:$E$51*((1+(Helpers!$D$2:$D$51+0.000000001)/12)^(($B12-Setup!$C$8)/(365.25/12))-1)/((Helpers!$D$2:$D$51+0.000000001)/12))&gt;0)*(Helpers!$G$2:$G$51*(1+(Helpers!$D$2:$D$51+0.000000001)/12)^(($B12-Setup!$C$8)/(365.25/12))-Helpers!$E$2:$E$51*((1+(Helpers!$D$2:$D$51+0.000000001)/12)^(($B12-Setup!$C$8)/(365.25/12))-1)/((Helpers!$D$2:$D$51+0.000000001)/12)))</f>
        <v>1648.78003002461</v>
      </c>
      <c r="Y12" s="48"/>
      <c r="Z12" s="48" t="n">
        <f aca="false">IF(OR(N(Z$5)=0,Z$6=""),0,Z$5*((DATE(YEAR($B12),MONTH($B12),MIN(Z$6,DAY(EOMONTH($B12,0))))&gt;=$B12)*(DATE(YEAR($B12),MONTH($B12),MIN(Z$6,DAY(EOMONTH($B12,0))))&lt;$C12)+(DATE(YEAR($B12),MONTH($B12)+1,MIN(Z$6,DAY(EOMONTH($B12,1))))&gt;=$B12)*(DATE(YEAR($B12),MONTH($B12)+1,MIN(Z$6,DAY(EOMONTH($B12,1))))&lt;$C12)))</f>
        <v>0</v>
      </c>
      <c r="AA12" s="48" t="n">
        <f aca="false">IF(OR(N(AA$5)=0,AA$6=""),0,AA$5*((DATE(YEAR($B12),MONTH($B12),MIN(AA$6,DAY(EOMONTH($B12,0))))&gt;=$B12)*(DATE(YEAR($B12),MONTH($B12),MIN(AA$6,DAY(EOMONTH($B12,0))))&lt;$C12)+(DATE(YEAR($B12),MONTH($B12)+1,MIN(AA$6,DAY(EOMONTH($B12,1))))&gt;=$B12)*(DATE(YEAR($B12),MONTH($B12)+1,MIN(AA$6,DAY(EOMONTH($B12,1))))&lt;$C12)))</f>
        <v>40</v>
      </c>
      <c r="AB12" s="48" t="n">
        <f aca="false">IF(OR(N(AB$5)=0,AB$6=""),0,AB$5*((DATE(YEAR($B12),MONTH($B12),MIN(AB$6,DAY(EOMONTH($B12,0))))&gt;=$B12)*(DATE(YEAR($B12),MONTH($B12),MIN(AB$6,DAY(EOMONTH($B12,0))))&lt;$C12)+(DATE(YEAR($B12),MONTH($B12)+1,MIN(AB$6,DAY(EOMONTH($B12,1))))&gt;=$B12)*(DATE(YEAR($B12),MONTH($B12)+1,MIN(AB$6,DAY(EOMONTH($B12,1))))&lt;$C12)))</f>
        <v>0</v>
      </c>
      <c r="AC12" s="48" t="n">
        <f aca="false">IF(OR(N(AC$5)=0,AC$6=""),0,AC$5*((DATE(YEAR($B12),MONTH($B12),MIN(AC$6,DAY(EOMONTH($B12,0))))&gt;=$B12)*(DATE(YEAR($B12),MONTH($B12),MIN(AC$6,DAY(EOMONTH($B12,0))))&lt;$C12)+(DATE(YEAR($B12),MONTH($B12)+1,MIN(AC$6,DAY(EOMONTH($B12,1))))&gt;=$B12)*(DATE(YEAR($B12),MONTH($B12)+1,MIN(AC$6,DAY(EOMONTH($B12,1))))&lt;$C12)))</f>
        <v>0</v>
      </c>
      <c r="AD12" s="48" t="n">
        <f aca="false">IF(OR(N(AD$5)=0,AD$6=""),0,AD$5*((DATE(YEAR($B12),MONTH($B12),MIN(AD$6,DAY(EOMONTH($B12,0))))&gt;=$B12)*(DATE(YEAR($B12),MONTH($B12),MIN(AD$6,DAY(EOMONTH($B12,0))))&lt;$C12)+(DATE(YEAR($B12),MONTH($B12)+1,MIN(AD$6,DAY(EOMONTH($B12,1))))&gt;=$B12)*(DATE(YEAR($B12),MONTH($B12)+1,MIN(AD$6,DAY(EOMONTH($B12,1))))&lt;$C12)))</f>
        <v>0</v>
      </c>
      <c r="AE12" s="48" t="n">
        <f aca="false">IF(OR(N(AE$5)=0,AE$6=""),0,AE$5*((DATE(YEAR($B12),MONTH($B12),MIN(AE$6,DAY(EOMONTH($B12,0))))&gt;=$B12)*(DATE(YEAR($B12),MONTH($B12),MIN(AE$6,DAY(EOMONTH($B12,0))))&lt;$C12)+(DATE(YEAR($B12),MONTH($B12)+1,MIN(AE$6,DAY(EOMONTH($B12,1))))&gt;=$B12)*(DATE(YEAR($B12),MONTH($B12)+1,MIN(AE$6,DAY(EOMONTH($B12,1))))&lt;$C12)))</f>
        <v>0</v>
      </c>
      <c r="AF12" s="48" t="n">
        <f aca="false">IF(OR(N(AF$5)=0,AF$6=""),0,AF$5*((DATE(YEAR($B12),MONTH($B12),MIN(AF$6,DAY(EOMONTH($B12,0))))&gt;=$B12)*(DATE(YEAR($B12),MONTH($B12),MIN(AF$6,DAY(EOMONTH($B12,0))))&lt;$C12)+(DATE(YEAR($B12),MONTH($B12)+1,MIN(AF$6,DAY(EOMONTH($B12,1))))&gt;=$B12)*(DATE(YEAR($B12),MONTH($B12)+1,MIN(AF$6,DAY(EOMONTH($B12,1))))&lt;$C12)))</f>
        <v>0</v>
      </c>
      <c r="AG12" s="48" t="n">
        <f aca="false">IF(OR(N(AG$5)=0,AG$6=""),0,AG$5*((DATE(YEAR($B12),MONTH($B12),MIN(AG$6,DAY(EOMONTH($B12,0))))&gt;=$B12)*(DATE(YEAR($B12),MONTH($B12),MIN(AG$6,DAY(EOMONTH($B12,0))))&lt;$C12)+(DATE(YEAR($B12),MONTH($B12)+1,MIN(AG$6,DAY(EOMONTH($B12,1))))&gt;=$B12)*(DATE(YEAR($B12),MONTH($B12)+1,MIN(AG$6,DAY(EOMONTH($B12,1))))&lt;$C12)))</f>
        <v>0</v>
      </c>
      <c r="AH12" s="48" t="n">
        <f aca="false">IF(OR(N(AH$5)=0,AH$6=""),0,AH$5*((DATE(YEAR($B12),MONTH($B12),MIN(AH$6,DAY(EOMONTH($B12,0))))&gt;=$B12)*(DATE(YEAR($B12),MONTH($B12),MIN(AH$6,DAY(EOMONTH($B12,0))))&lt;$C12)+(DATE(YEAR($B12),MONTH($B12)+1,MIN(AH$6,DAY(EOMONTH($B12,1))))&gt;=$B12)*(DATE(YEAR($B12),MONTH($B12)+1,MIN(AH$6,DAY(EOMONTH($B12,1))))&lt;$C12)))</f>
        <v>0</v>
      </c>
      <c r="AI12" s="48" t="n">
        <f aca="false">IF(OR(N(AI$5)=0,AI$6=""),0,AI$5*((DATE(YEAR($B12),MONTH($B12),MIN(AI$6,DAY(EOMONTH($B12,0))))&gt;=$B12)*(DATE(YEAR($B12),MONTH($B12),MIN(AI$6,DAY(EOMONTH($B12,0))))&lt;$C12)+(DATE(YEAR($B12),MONTH($B12)+1,MIN(AI$6,DAY(EOMONTH($B12,1))))&gt;=$B12)*(DATE(YEAR($B12),MONTH($B12)+1,MIN(AI$6,DAY(EOMONTH($B12,1))))&lt;$C12)))</f>
        <v>0</v>
      </c>
      <c r="AJ12" s="48" t="n">
        <f aca="false">IF(OR(N(AJ$5)=0,AJ$6=""),0,AJ$5*((DATE(YEAR($B12),MONTH($B12),MIN(AJ$6,DAY(EOMONTH($B12,0))))&gt;=$B12)*(DATE(YEAR($B12),MONTH($B12),MIN(AJ$6,DAY(EOMONTH($B12,0))))&lt;$C12)+(DATE(YEAR($B12),MONTH($B12)+1,MIN(AJ$6,DAY(EOMONTH($B12,1))))&gt;=$B12)*(DATE(YEAR($B12),MONTH($B12)+1,MIN(AJ$6,DAY(EOMONTH($B12,1))))&lt;$C12)))</f>
        <v>0</v>
      </c>
      <c r="AK12" s="48" t="n">
        <f aca="false">IF(OR(N(AK$5)=0,AK$6=""),0,AK$5*((DATE(YEAR($B12),MONTH($B12),MIN(AK$6,DAY(EOMONTH($B12,0))))&gt;=$B12)*(DATE(YEAR($B12),MONTH($B12),MIN(AK$6,DAY(EOMONTH($B12,0))))&lt;$C12)+(DATE(YEAR($B12),MONTH($B12)+1,MIN(AK$6,DAY(EOMONTH($B12,1))))&gt;=$B12)*(DATE(YEAR($B12),MONTH($B12)+1,MIN(AK$6,DAY(EOMONTH($B12,1))))&lt;$C12)))</f>
        <v>0</v>
      </c>
      <c r="AL12" s="48" t="n">
        <f aca="false">IF(OR(N(AL$5)=0,AL$6=""),0,AL$5*((DATE(YEAR($B12),MONTH($B12),MIN(AL$6,DAY(EOMONTH($B12,0))))&gt;=$B12)*(DATE(YEAR($B12),MONTH($B12),MIN(AL$6,DAY(EOMONTH($B12,0))))&lt;$C12)+(DATE(YEAR($B12),MONTH($B12)+1,MIN(AL$6,DAY(EOMONTH($B12,1))))&gt;=$B12)*(DATE(YEAR($B12),MONTH($B12)+1,MIN(AL$6,DAY(EOMONTH($B12,1))))&lt;$C12)))</f>
        <v>0</v>
      </c>
      <c r="AM12" s="48" t="n">
        <f aca="false">IF(OR(N(AM$5)=0,AM$6=""),0,AM$5*((DATE(YEAR($B12),MONTH($B12),MIN(AM$6,DAY(EOMONTH($B12,0))))&gt;=$B12)*(DATE(YEAR($B12),MONTH($B12),MIN(AM$6,DAY(EOMONTH($B12,0))))&lt;$C12)+(DATE(YEAR($B12),MONTH($B12)+1,MIN(AM$6,DAY(EOMONTH($B12,1))))&gt;=$B12)*(DATE(YEAR($B12),MONTH($B12)+1,MIN(AM$6,DAY(EOMONTH($B12,1))))&lt;$C12)))</f>
        <v>0</v>
      </c>
      <c r="AN12" s="48" t="n">
        <f aca="false">IF(OR(N(AN$5)=0,AN$6=""),0,AN$5*((DATE(YEAR($B12),MONTH($B12),MIN(AN$6,DAY(EOMONTH($B12,0))))&gt;=$B12)*(DATE(YEAR($B12),MONTH($B12),MIN(AN$6,DAY(EOMONTH($B12,0))))&lt;$C12)+(DATE(YEAR($B12),MONTH($B12)+1,MIN(AN$6,DAY(EOMONTH($B12,1))))&gt;=$B12)*(DATE(YEAR($B12),MONTH($B12)+1,MIN(AN$6,DAY(EOMONTH($B12,1))))&lt;$C12)))</f>
        <v>0</v>
      </c>
      <c r="AO12" s="48" t="n">
        <f aca="false">IF(OR(N(AO$5)=0,AO$6=""),0,AO$5*((DATE(YEAR($B12),MONTH($B12),MIN(AO$6,DAY(EOMONTH($B12,0))))&gt;=$B12)*(DATE(YEAR($B12),MONTH($B12),MIN(AO$6,DAY(EOMONTH($B12,0))))&lt;$C12)+(DATE(YEAR($B12),MONTH($B12)+1,MIN(AO$6,DAY(EOMONTH($B12,1))))&gt;=$B12)*(DATE(YEAR($B12),MONTH($B12)+1,MIN(AO$6,DAY(EOMONTH($B12,1))))&lt;$C12)))</f>
        <v>0</v>
      </c>
      <c r="AP12" s="48" t="n">
        <f aca="false">IF(OR(N(AP$5)=0,AP$6=""),0,AP$5*((DATE(YEAR($B12),MONTH($B12),MIN(AP$6,DAY(EOMONTH($B12,0))))&gt;=$B12)*(DATE(YEAR($B12),MONTH($B12),MIN(AP$6,DAY(EOMONTH($B12,0))))&lt;$C12)+(DATE(YEAR($B12),MONTH($B12)+1,MIN(AP$6,DAY(EOMONTH($B12,1))))&gt;=$B12)*(DATE(YEAR($B12),MONTH($B12)+1,MIN(AP$6,DAY(EOMONTH($B12,1))))&lt;$C12)))</f>
        <v>0</v>
      </c>
      <c r="AQ12" s="48" t="n">
        <f aca="false">IF(OR(N(AQ$5)=0,AQ$6=""),0,AQ$5*((DATE(YEAR($B12),MONTH($B12),MIN(AQ$6,DAY(EOMONTH($B12,0))))&gt;=$B12)*(DATE(YEAR($B12),MONTH($B12),MIN(AQ$6,DAY(EOMONTH($B12,0))))&lt;$C12)+(DATE(YEAR($B12),MONTH($B12)+1,MIN(AQ$6,DAY(EOMONTH($B12,1))))&gt;=$B12)*(DATE(YEAR($B12),MONTH($B12)+1,MIN(AQ$6,DAY(EOMONTH($B12,1))))&lt;$C12)))</f>
        <v>0</v>
      </c>
      <c r="AR12" s="48" t="n">
        <f aca="false">IF(OR(N(AR$5)=0,AR$6=""),0,AR$5*((DATE(YEAR($B12),MONTH($B12),MIN(AR$6,DAY(EOMONTH($B12,0))))&gt;=$B12)*(DATE(YEAR($B12),MONTH($B12),MIN(AR$6,DAY(EOMONTH($B12,0))))&lt;$C12)+(DATE(YEAR($B12),MONTH($B12)+1,MIN(AR$6,DAY(EOMONTH($B12,1))))&gt;=$B12)*(DATE(YEAR($B12),MONTH($B12)+1,MIN(AR$6,DAY(EOMONTH($B12,1))))&lt;$C12)))</f>
        <v>0</v>
      </c>
      <c r="AS12" s="48" t="n">
        <f aca="false">IF(OR(N(AS$5)=0,AS$6=""),0,AS$5*((DATE(YEAR($B12),MONTH($B12),MIN(AS$6,DAY(EOMONTH($B12,0))))&gt;=$B12)*(DATE(YEAR($B12),MONTH($B12),MIN(AS$6,DAY(EOMONTH($B12,0))))&lt;$C12)+(DATE(YEAR($B12),MONTH($B12)+1,MIN(AS$6,DAY(EOMONTH($B12,1))))&gt;=$B12)*(DATE(YEAR($B12),MONTH($B12)+1,MIN(AS$6,DAY(EOMONTH($B12,1))))&lt;$C12)))</f>
        <v>0</v>
      </c>
      <c r="AT12" s="48" t="n">
        <f aca="false">IF(OR(N(AT$5)=0,AT$6=""),0,AT$5*((DATE(YEAR($B12),MONTH($B12),MIN(AT$6,DAY(EOMONTH($B12,0))))&gt;=$B12)*(DATE(YEAR($B12),MONTH($B12),MIN(AT$6,DAY(EOMONTH($B12,0))))&lt;$C12)+(DATE(YEAR($B12),MONTH($B12)+1,MIN(AT$6,DAY(EOMONTH($B12,1))))&gt;=$B12)*(DATE(YEAR($B12),MONTH($B12)+1,MIN(AT$6,DAY(EOMONTH($B12,1))))&lt;$C12)))</f>
        <v>0</v>
      </c>
      <c r="AU12" s="48" t="n">
        <f aca="false">IF(OR(N(AU$5)=0,AU$6=""),0,AU$5*((DATE(YEAR($B12),MONTH($B12),MIN(AU$6,DAY(EOMONTH($B12,0))))&gt;=$B12)*(DATE(YEAR($B12),MONTH($B12),MIN(AU$6,DAY(EOMONTH($B12,0))))&lt;$C12)+(DATE(YEAR($B12),MONTH($B12)+1,MIN(AU$6,DAY(EOMONTH($B12,1))))&gt;=$B12)*(DATE(YEAR($B12),MONTH($B12)+1,MIN(AU$6,DAY(EOMONTH($B12,1))))&lt;$C12)))</f>
        <v>0</v>
      </c>
      <c r="AV12" s="48" t="n">
        <f aca="false">IF(OR(N(AV$5)=0,AV$6=""),0,AV$5*((DATE(YEAR($B12),MONTH($B12),MIN(AV$6,DAY(EOMONTH($B12,0))))&gt;=$B12)*(DATE(YEAR($B12),MONTH($B12),MIN(AV$6,DAY(EOMONTH($B12,0))))&lt;$C12)+(DATE(YEAR($B12),MONTH($B12)+1,MIN(AV$6,DAY(EOMONTH($B12,1))))&gt;=$B12)*(DATE(YEAR($B12),MONTH($B12)+1,MIN(AV$6,DAY(EOMONTH($B12,1))))&lt;$C12)))</f>
        <v>0</v>
      </c>
      <c r="AW12" s="48" t="n">
        <f aca="false">IF(OR(N(AW$5)=0,AW$6=""),0,AW$5*((DATE(YEAR($B12),MONTH($B12),MIN(AW$6,DAY(EOMONTH($B12,0))))&gt;=$B12)*(DATE(YEAR($B12),MONTH($B12),MIN(AW$6,DAY(EOMONTH($B12,0))))&lt;$C12)+(DATE(YEAR($B12),MONTH($B12)+1,MIN(AW$6,DAY(EOMONTH($B12,1))))&gt;=$B12)*(DATE(YEAR($B12),MONTH($B12)+1,MIN(AW$6,DAY(EOMONTH($B12,1))))&lt;$C12)))</f>
        <v>0</v>
      </c>
      <c r="AX12" s="48" t="n">
        <f aca="false">IF(OR(N(AX$5)=0,AX$6=""),0,AX$5*((DATE(YEAR($B12),MONTH($B12),MIN(AX$6,DAY(EOMONTH($B12,0))))&gt;=$B12)*(DATE(YEAR($B12),MONTH($B12),MIN(AX$6,DAY(EOMONTH($B12,0))))&lt;$C12)+(DATE(YEAR($B12),MONTH($B12)+1,MIN(AX$6,DAY(EOMONTH($B12,1))))&gt;=$B12)*(DATE(YEAR($B12),MONTH($B12)+1,MIN(AX$6,DAY(EOMONTH($B12,1))))&lt;$C12)))</f>
        <v>0</v>
      </c>
      <c r="AY12" s="48" t="n">
        <f aca="false">IF(OR(N(AY$5)=0,AY$6=""),0,AY$5*((DATE(YEAR($B12),MONTH($B12),MIN(AY$6,DAY(EOMONTH($B12,0))))&gt;=$B12)*(DATE(YEAR($B12),MONTH($B12),MIN(AY$6,DAY(EOMONTH($B12,0))))&lt;$C12)+(DATE(YEAR($B12),MONTH($B12)+1,MIN(AY$6,DAY(EOMONTH($B12,1))))&gt;=$B12)*(DATE(YEAR($B12),MONTH($B12)+1,MIN(AY$6,DAY(EOMONTH($B12,1))))&lt;$C12)))</f>
        <v>0</v>
      </c>
      <c r="AZ12" s="48" t="n">
        <f aca="false">IF(OR(N(AZ$5)=0,AZ$6=""),0,AZ$5*((DATE(YEAR($B12),MONTH($B12),MIN(AZ$6,DAY(EOMONTH($B12,0))))&gt;=$B12)*(DATE(YEAR($B12),MONTH($B12),MIN(AZ$6,DAY(EOMONTH($B12,0))))&lt;$C12)+(DATE(YEAR($B12),MONTH($B12)+1,MIN(AZ$6,DAY(EOMONTH($B12,1))))&gt;=$B12)*(DATE(YEAR($B12),MONTH($B12)+1,MIN(AZ$6,DAY(EOMONTH($B12,1))))&lt;$C12)))</f>
        <v>0</v>
      </c>
      <c r="BA12" s="48" t="n">
        <f aca="false">IF(OR(N(BA$5)=0,BA$6=""),0,BA$5*((DATE(YEAR($B12),MONTH($B12),MIN(BA$6,DAY(EOMONTH($B12,0))))&gt;=$B12)*(DATE(YEAR($B12),MONTH($B12),MIN(BA$6,DAY(EOMONTH($B12,0))))&lt;$C12)+(DATE(YEAR($B12),MONTH($B12)+1,MIN(BA$6,DAY(EOMONTH($B12,1))))&gt;=$B12)*(DATE(YEAR($B12),MONTH($B12)+1,MIN(BA$6,DAY(EOMONTH($B12,1))))&lt;$C12)))</f>
        <v>0</v>
      </c>
      <c r="BB12" s="48" t="n">
        <f aca="false">IF(OR(N(BB$5)=0,BB$6=""),0,BB$5*((DATE(YEAR($B12),MONTH($B12),MIN(BB$6,DAY(EOMONTH($B12,0))))&gt;=$B12)*(DATE(YEAR($B12),MONTH($B12),MIN(BB$6,DAY(EOMONTH($B12,0))))&lt;$C12)+(DATE(YEAR($B12),MONTH($B12)+1,MIN(BB$6,DAY(EOMONTH($B12,1))))&gt;=$B12)*(DATE(YEAR($B12),MONTH($B12)+1,MIN(BB$6,DAY(EOMONTH($B12,1))))&lt;$C12)))</f>
        <v>0</v>
      </c>
      <c r="BC12" s="48" t="n">
        <f aca="false">IF(OR(N(BC$5)=0,BC$6=""),0,BC$5*((DATE(YEAR($B12),MONTH($B12),MIN(BC$6,DAY(EOMONTH($B12,0))))&gt;=$B12)*(DATE(YEAR($B12),MONTH($B12),MIN(BC$6,DAY(EOMONTH($B12,0))))&lt;$C12)+(DATE(YEAR($B12),MONTH($B12)+1,MIN(BC$6,DAY(EOMONTH($B12,1))))&gt;=$B12)*(DATE(YEAR($B12),MONTH($B12)+1,MIN(BC$6,DAY(EOMONTH($B12,1))))&lt;$C12)))</f>
        <v>0</v>
      </c>
      <c r="BD12" s="48" t="n">
        <f aca="false">IF(OR(N(BD$5)=0,BD$6=""),0,BD$5*((DATE(YEAR($B12),MONTH($B12),MIN(BD$6,DAY(EOMONTH($B12,0))))&gt;=$B12)*(DATE(YEAR($B12),MONTH($B12),MIN(BD$6,DAY(EOMONTH($B12,0))))&lt;$C12)+(DATE(YEAR($B12),MONTH($B12)+1,MIN(BD$6,DAY(EOMONTH($B12,1))))&gt;=$B12)*(DATE(YEAR($B12),MONTH($B12)+1,MIN(BD$6,DAY(EOMONTH($B12,1))))&lt;$C12)))</f>
        <v>0</v>
      </c>
      <c r="BE12" s="48" t="n">
        <f aca="false">IF(OR(N(BE$5)=0,BE$6=""),0,BE$5*((DATE(YEAR($B12),MONTH($B12),MIN(BE$6,DAY(EOMONTH($B12,0))))&gt;=$B12)*(DATE(YEAR($B12),MONTH($B12),MIN(BE$6,DAY(EOMONTH($B12,0))))&lt;$C12)+(DATE(YEAR($B12),MONTH($B12)+1,MIN(BE$6,DAY(EOMONTH($B12,1))))&gt;=$B12)*(DATE(YEAR($B12),MONTH($B12)+1,MIN(BE$6,DAY(EOMONTH($B12,1))))&lt;$C12)))</f>
        <v>0</v>
      </c>
      <c r="BF12" s="48" t="n">
        <f aca="false">IF(OR(N(BF$5)=0,BF$6=""),0,BF$5*((DATE(YEAR($B12),MONTH($B12),MIN(BF$6,DAY(EOMONTH($B12,0))))&gt;=$B12)*(DATE(YEAR($B12),MONTH($B12),MIN(BF$6,DAY(EOMONTH($B12,0))))&lt;$C12)+(DATE(YEAR($B12),MONTH($B12)+1,MIN(BF$6,DAY(EOMONTH($B12,1))))&gt;=$B12)*(DATE(YEAR($B12),MONTH($B12)+1,MIN(BF$6,DAY(EOMONTH($B12,1))))&lt;$C12)))</f>
        <v>0</v>
      </c>
      <c r="BG12" s="48" t="n">
        <f aca="false">IF(OR(N(BG$5)=0,BG$6=""),0,BG$5*((DATE(YEAR($B12),MONTH($B12),MIN(BG$6,DAY(EOMONTH($B12,0))))&gt;=$B12)*(DATE(YEAR($B12),MONTH($B12),MIN(BG$6,DAY(EOMONTH($B12,0))))&lt;$C12)+(DATE(YEAR($B12),MONTH($B12)+1,MIN(BG$6,DAY(EOMONTH($B12,1))))&gt;=$B12)*(DATE(YEAR($B12),MONTH($B12)+1,MIN(BG$6,DAY(EOMONTH($B12,1))))&lt;$C12)))</f>
        <v>0</v>
      </c>
      <c r="BH12" s="48" t="n">
        <f aca="false">IF(OR(N(BH$5)=0,BH$6=""),0,BH$5*((DATE(YEAR($B12),MONTH($B12),MIN(BH$6,DAY(EOMONTH($B12,0))))&gt;=$B12)*(DATE(YEAR($B12),MONTH($B12),MIN(BH$6,DAY(EOMONTH($B12,0))))&lt;$C12)+(DATE(YEAR($B12),MONTH($B12)+1,MIN(BH$6,DAY(EOMONTH($B12,1))))&gt;=$B12)*(DATE(YEAR($B12),MONTH($B12)+1,MIN(BH$6,DAY(EOMONTH($B12,1))))&lt;$C12)))</f>
        <v>0</v>
      </c>
      <c r="BI12" s="48" t="n">
        <f aca="false">IF(OR(N(BI$5)=0,BI$6=""),0,BI$5*((DATE(YEAR($B12),MONTH($B12),MIN(BI$6,DAY(EOMONTH($B12,0))))&gt;=$B12)*(DATE(YEAR($B12),MONTH($B12),MIN(BI$6,DAY(EOMONTH($B12,0))))&lt;$C12)+(DATE(YEAR($B12),MONTH($B12)+1,MIN(BI$6,DAY(EOMONTH($B12,1))))&gt;=$B12)*(DATE(YEAR($B12),MONTH($B12)+1,MIN(BI$6,DAY(EOMONTH($B12,1))))&lt;$C12)))</f>
        <v>0</v>
      </c>
      <c r="BJ12" s="48" t="n">
        <f aca="false">IF(OR(N(BJ$5)=0,BJ$6=""),0,BJ$5*((DATE(YEAR($B12),MONTH($B12),MIN(BJ$6,DAY(EOMONTH($B12,0))))&gt;=$B12)*(DATE(YEAR($B12),MONTH($B12),MIN(BJ$6,DAY(EOMONTH($B12,0))))&lt;$C12)+(DATE(YEAR($B12),MONTH($B12)+1,MIN(BJ$6,DAY(EOMONTH($B12,1))))&gt;=$B12)*(DATE(YEAR($B12),MONTH($B12)+1,MIN(BJ$6,DAY(EOMONTH($B12,1))))&lt;$C12)))</f>
        <v>0</v>
      </c>
      <c r="BK12" s="48" t="n">
        <f aca="false">IF(OR(N(BK$5)=0,BK$6=""),0,BK$5*((DATE(YEAR($B12),MONTH($B12),MIN(BK$6,DAY(EOMONTH($B12,0))))&gt;=$B12)*(DATE(YEAR($B12),MONTH($B12),MIN(BK$6,DAY(EOMONTH($B12,0))))&lt;$C12)+(DATE(YEAR($B12),MONTH($B12)+1,MIN(BK$6,DAY(EOMONTH($B12,1))))&gt;=$B12)*(DATE(YEAR($B12),MONTH($B12)+1,MIN(BK$6,DAY(EOMONTH($B12,1))))&lt;$C12)))</f>
        <v>0</v>
      </c>
      <c r="BL12" s="48" t="n">
        <f aca="false">IF(OR(N(BL$5)=0,BL$6=""),0,BL$5*((DATE(YEAR($B12),MONTH($B12),MIN(BL$6,DAY(EOMONTH($B12,0))))&gt;=$B12)*(DATE(YEAR($B12),MONTH($B12),MIN(BL$6,DAY(EOMONTH($B12,0))))&lt;$C12)+(DATE(YEAR($B12),MONTH($B12)+1,MIN(BL$6,DAY(EOMONTH($B12,1))))&gt;=$B12)*(DATE(YEAR($B12),MONTH($B12)+1,MIN(BL$6,DAY(EOMONTH($B12,1))))&lt;$C12)))</f>
        <v>0</v>
      </c>
      <c r="BM12" s="48" t="n">
        <f aca="false">IF(OR(N(BM$5)=0,BM$6=""),0,BM$5*((DATE(YEAR($B12),MONTH($B12),MIN(BM$6,DAY(EOMONTH($B12,0))))&gt;=$B12)*(DATE(YEAR($B12),MONTH($B12),MIN(BM$6,DAY(EOMONTH($B12,0))))&lt;$C12)+(DATE(YEAR($B12),MONTH($B12)+1,MIN(BM$6,DAY(EOMONTH($B12,1))))&gt;=$B12)*(DATE(YEAR($B12),MONTH($B12)+1,MIN(BM$6,DAY(EOMONTH($B12,1))))&lt;$C12)))</f>
        <v>0</v>
      </c>
      <c r="BN12" s="48" t="n">
        <f aca="false">IF(OR(N(BN$5)=0,BN$6=""),0,BN$5*((DATE(YEAR($B12),MONTH($B12),MIN(BN$6,DAY(EOMONTH($B12,0))))&gt;=$B12)*(DATE(YEAR($B12),MONTH($B12),MIN(BN$6,DAY(EOMONTH($B12,0))))&lt;$C12)+(DATE(YEAR($B12),MONTH($B12)+1,MIN(BN$6,DAY(EOMONTH($B12,1))))&gt;=$B12)*(DATE(YEAR($B12),MONTH($B12)+1,MIN(BN$6,DAY(EOMONTH($B12,1))))&lt;$C12)))</f>
        <v>0</v>
      </c>
      <c r="BO12" s="48" t="n">
        <f aca="false">IF(OR(N(BO$5)=0,BO$6=""),0,BO$5*((DATE(YEAR($B12),MONTH($B12),MIN(BO$6,DAY(EOMONTH($B12,0))))&gt;=$B12)*(DATE(YEAR($B12),MONTH($B12),MIN(BO$6,DAY(EOMONTH($B12,0))))&lt;$C12)+(DATE(YEAR($B12),MONTH($B12)+1,MIN(BO$6,DAY(EOMONTH($B12,1))))&gt;=$B12)*(DATE(YEAR($B12),MONTH($B12)+1,MIN(BO$6,DAY(EOMONTH($B12,1))))&lt;$C12)))</f>
        <v>0</v>
      </c>
      <c r="BP12" s="48" t="n">
        <f aca="false">IF(OR(N(BP$5)=0,BP$6=""),0,BP$5*((DATE(YEAR($B12),MONTH($B12),MIN(BP$6,DAY(EOMONTH($B12,0))))&gt;=$B12)*(DATE(YEAR($B12),MONTH($B12),MIN(BP$6,DAY(EOMONTH($B12,0))))&lt;$C12)+(DATE(YEAR($B12),MONTH($B12)+1,MIN(BP$6,DAY(EOMONTH($B12,1))))&gt;=$B12)*(DATE(YEAR($B12),MONTH($B12)+1,MIN(BP$6,DAY(EOMONTH($B12,1))))&lt;$C12)))</f>
        <v>0</v>
      </c>
      <c r="BQ12" s="48" t="n">
        <f aca="false">IF(OR(N(BQ$5)=0,BQ$6=""),0,BQ$5*((DATE(YEAR($B12),MONTH($B12),MIN(BQ$6,DAY(EOMONTH($B12,0))))&gt;=$B12)*(DATE(YEAR($B12),MONTH($B12),MIN(BQ$6,DAY(EOMONTH($B12,0))))&lt;$C12)+(DATE(YEAR($B12),MONTH($B12)+1,MIN(BQ$6,DAY(EOMONTH($B12,1))))&gt;=$B12)*(DATE(YEAR($B12),MONTH($B12)+1,MIN(BQ$6,DAY(EOMONTH($B12,1))))&lt;$C12)))</f>
        <v>0</v>
      </c>
      <c r="BR12" s="48" t="n">
        <f aca="false">IF(OR(N(BR$5)=0,BR$6=""),0,BR$5*((DATE(YEAR($B12),MONTH($B12),MIN(BR$6,DAY(EOMONTH($B12,0))))&gt;=$B12)*(DATE(YEAR($B12),MONTH($B12),MIN(BR$6,DAY(EOMONTH($B12,0))))&lt;$C12)+(DATE(YEAR($B12),MONTH($B12)+1,MIN(BR$6,DAY(EOMONTH($B12,1))))&gt;=$B12)*(DATE(YEAR($B12),MONTH($B12)+1,MIN(BR$6,DAY(EOMONTH($B12,1))))&lt;$C12)))</f>
        <v>0</v>
      </c>
      <c r="BS12" s="48" t="n">
        <f aca="false">IF(OR(N(BS$5)=0,BS$6=""),0,BS$5*((DATE(YEAR($B12),MONTH($B12),MIN(BS$6,DAY(EOMONTH($B12,0))))&gt;=$B12)*(DATE(YEAR($B12),MONTH($B12),MIN(BS$6,DAY(EOMONTH($B12,0))))&lt;$C12)+(DATE(YEAR($B12),MONTH($B12)+1,MIN(BS$6,DAY(EOMONTH($B12,1))))&gt;=$B12)*(DATE(YEAR($B12),MONTH($B12)+1,MIN(BS$6,DAY(EOMONTH($B12,1))))&lt;$C12)))</f>
        <v>0</v>
      </c>
      <c r="BT12" s="48" t="n">
        <f aca="false">IF(OR(N(BT$5)=0,BT$6=""),0,BT$5*((DATE(YEAR($B12),MONTH($B12),MIN(BT$6,DAY(EOMONTH($B12,0))))&gt;=$B12)*(DATE(YEAR($B12),MONTH($B12),MIN(BT$6,DAY(EOMONTH($B12,0))))&lt;$C12)+(DATE(YEAR($B12),MONTH($B12)+1,MIN(BT$6,DAY(EOMONTH($B12,1))))&gt;=$B12)*(DATE(YEAR($B12),MONTH($B12)+1,MIN(BT$6,DAY(EOMONTH($B12,1))))&lt;$C12)))</f>
        <v>0</v>
      </c>
      <c r="BU12" s="48" t="n">
        <f aca="false">IF(OR(N(BU$5)=0,BU$6=""),0,BU$5*((DATE(YEAR($B12),MONTH($B12),MIN(BU$6,DAY(EOMONTH($B12,0))))&gt;=$B12)*(DATE(YEAR($B12),MONTH($B12),MIN(BU$6,DAY(EOMONTH($B12,0))))&lt;$C12)+(DATE(YEAR($B12),MONTH($B12)+1,MIN(BU$6,DAY(EOMONTH($B12,1))))&gt;=$B12)*(DATE(YEAR($B12),MONTH($B12)+1,MIN(BU$6,DAY(EOMONTH($B12,1))))&lt;$C12)))</f>
        <v>0</v>
      </c>
      <c r="BV12" s="48" t="n">
        <f aca="false">IF(OR(N(BV$5)=0,BV$6=""),0,BV$5*((DATE(YEAR($B12),MONTH($B12),MIN(BV$6,DAY(EOMONTH($B12,0))))&gt;=$B12)*(DATE(YEAR($B12),MONTH($B12),MIN(BV$6,DAY(EOMONTH($B12,0))))&lt;$C12)+(DATE(YEAR($B12),MONTH($B12)+1,MIN(BV$6,DAY(EOMONTH($B12,1))))&gt;=$B12)*(DATE(YEAR($B12),MONTH($B12)+1,MIN(BV$6,DAY(EOMONTH($B12,1))))&lt;$C12)))</f>
        <v>0</v>
      </c>
      <c r="BW12" s="48" t="n">
        <f aca="false">IF(OR(N(BW$5)=0,BW$6=""),0,BW$5*((DATE(YEAR($B12),MONTH($B12),MIN(BW$6,DAY(EOMONTH($B12,0))))&gt;=$B12)*(DATE(YEAR($B12),MONTH($B12),MIN(BW$6,DAY(EOMONTH($B12,0))))&lt;$C12)+(DATE(YEAR($B12),MONTH($B12)+1,MIN(BW$6,DAY(EOMONTH($B12,1))))&gt;=$B12)*(DATE(YEAR($B12),MONTH($B12)+1,MIN(BW$6,DAY(EOMONTH($B12,1))))&lt;$C12)))</f>
        <v>0</v>
      </c>
      <c r="BX12" s="48" t="n">
        <f aca="false">MIN(Z12,(FT11*(1+FT$5/Setup!$C$36)+IF($V12=1,N($F12),0)))</f>
        <v>0</v>
      </c>
      <c r="BY12" s="48" t="n">
        <f aca="false">MIN(AA12,(FU11*(1+FU$5/Setup!$C$36)+IF($V12=2,N($F12),0)))</f>
        <v>40</v>
      </c>
      <c r="BZ12" s="48" t="n">
        <f aca="false">MIN(AB12,(FV11*(1+FV$5/Setup!$C$36)+IF($V12=3,N($F12),0)))</f>
        <v>0</v>
      </c>
      <c r="CA12" s="48" t="n">
        <f aca="false">MIN(AC12,(FW11*(1+FW$5/Setup!$C$36)+IF($V12=4,N($F12),0)))</f>
        <v>0</v>
      </c>
      <c r="CB12" s="48" t="n">
        <f aca="false">MIN(AD12,(FX11*(1+FX$5/Setup!$C$36)+IF($V12=5,N($F12),0)))</f>
        <v>0</v>
      </c>
      <c r="CC12" s="48" t="n">
        <f aca="false">MIN(AE12,(FY11*(1+FY$5/Setup!$C$36)+IF($V12=6,N($F12),0)))</f>
        <v>0</v>
      </c>
      <c r="CD12" s="48" t="n">
        <f aca="false">MIN(AF12,(FZ11*(1+FZ$5/Setup!$C$36)+IF($V12=7,N($F12),0)))</f>
        <v>0</v>
      </c>
      <c r="CE12" s="48" t="n">
        <f aca="false">MIN(AG12,(GA11*(1+GA$5/Setup!$C$36)+IF($V12=8,N($F12),0)))</f>
        <v>0</v>
      </c>
      <c r="CF12" s="48" t="n">
        <f aca="false">MIN(AH12,(GB11*(1+GB$5/Setup!$C$36)+IF($V12=9,N($F12),0)))</f>
        <v>0</v>
      </c>
      <c r="CG12" s="48" t="n">
        <f aca="false">MIN(AI12,(GC11*(1+GC$5/Setup!$C$36)+IF($V12=10,N($F12),0)))</f>
        <v>0</v>
      </c>
      <c r="CH12" s="48" t="n">
        <f aca="false">MIN(AJ12,(GD11*(1+GD$5/Setup!$C$36)+IF($V12=11,N($F12),0)))</f>
        <v>0</v>
      </c>
      <c r="CI12" s="48" t="n">
        <f aca="false">MIN(AK12,(GE11*(1+GE$5/Setup!$C$36)+IF($V12=12,N($F12),0)))</f>
        <v>0</v>
      </c>
      <c r="CJ12" s="48" t="n">
        <f aca="false">MIN(AL12,(GF11*(1+GF$5/Setup!$C$36)+IF($V12=13,N($F12),0)))</f>
        <v>0</v>
      </c>
      <c r="CK12" s="48" t="n">
        <f aca="false">MIN(AM12,(GG11*(1+GG$5/Setup!$C$36)+IF($V12=14,N($F12),0)))</f>
        <v>0</v>
      </c>
      <c r="CL12" s="48" t="n">
        <f aca="false">MIN(AN12,(GH11*(1+GH$5/Setup!$C$36)+IF($V12=15,N($F12),0)))</f>
        <v>0</v>
      </c>
      <c r="CM12" s="48" t="n">
        <f aca="false">MIN(AO12,(GI11*(1+GI$5/Setup!$C$36)+IF($V12=16,N($F12),0)))</f>
        <v>0</v>
      </c>
      <c r="CN12" s="48" t="n">
        <f aca="false">MIN(AP12,(GJ11*(1+GJ$5/Setup!$C$36)+IF($V12=17,N($F12),0)))</f>
        <v>0</v>
      </c>
      <c r="CO12" s="48" t="n">
        <f aca="false">MIN(AQ12,(GK11*(1+GK$5/Setup!$C$36)+IF($V12=18,N($F12),0)))</f>
        <v>0</v>
      </c>
      <c r="CP12" s="48" t="n">
        <f aca="false">MIN(AR12,(GL11*(1+GL$5/Setup!$C$36)+IF($V12=19,N($F12),0)))</f>
        <v>0</v>
      </c>
      <c r="CQ12" s="48" t="n">
        <f aca="false">MIN(AS12,(GM11*(1+GM$5/Setup!$C$36)+IF($V12=20,N($F12),0)))</f>
        <v>0</v>
      </c>
      <c r="CR12" s="48" t="n">
        <f aca="false">MIN(AT12,(GN11*(1+GN$5/Setup!$C$36)+IF($V12=21,N($F12),0)))</f>
        <v>0</v>
      </c>
      <c r="CS12" s="48" t="n">
        <f aca="false">MIN(AU12,(GO11*(1+GO$5/Setup!$C$36)+IF($V12=22,N($F12),0)))</f>
        <v>0</v>
      </c>
      <c r="CT12" s="48" t="n">
        <f aca="false">MIN(AV12,(GP11*(1+GP$5/Setup!$C$36)+IF($V12=23,N($F12),0)))</f>
        <v>0</v>
      </c>
      <c r="CU12" s="48" t="n">
        <f aca="false">MIN(AW12,(GQ11*(1+GQ$5/Setup!$C$36)+IF($V12=24,N($F12),0)))</f>
        <v>0</v>
      </c>
      <c r="CV12" s="48" t="n">
        <f aca="false">MIN(AX12,(GR11*(1+GR$5/Setup!$C$36)+IF($V12=25,N($F12),0)))</f>
        <v>0</v>
      </c>
      <c r="CW12" s="48" t="n">
        <f aca="false">MIN(AY12,(GS11*(1+GS$5/Setup!$C$36)+IF($V12=26,N($F12),0)))</f>
        <v>0</v>
      </c>
      <c r="CX12" s="48" t="n">
        <f aca="false">MIN(AZ12,(GT11*(1+GT$5/Setup!$C$36)+IF($V12=27,N($F12),0)))</f>
        <v>0</v>
      </c>
      <c r="CY12" s="48" t="n">
        <f aca="false">MIN(BA12,(GU11*(1+GU$5/Setup!$C$36)+IF($V12=28,N($F12),0)))</f>
        <v>0</v>
      </c>
      <c r="CZ12" s="48" t="n">
        <f aca="false">MIN(BB12,(GV11*(1+GV$5/Setup!$C$36)+IF($V12=29,N($F12),0)))</f>
        <v>0</v>
      </c>
      <c r="DA12" s="48" t="n">
        <f aca="false">MIN(BC12,(GW11*(1+GW$5/Setup!$C$36)+IF($V12=30,N($F12),0)))</f>
        <v>0</v>
      </c>
      <c r="DB12" s="48" t="n">
        <f aca="false">MIN(BD12,(GX11*(1+GX$5/Setup!$C$36)+IF($V12=31,N($F12),0)))</f>
        <v>0</v>
      </c>
      <c r="DC12" s="48" t="n">
        <f aca="false">MIN(BE12,(GY11*(1+GY$5/Setup!$C$36)+IF($V12=32,N($F12),0)))</f>
        <v>0</v>
      </c>
      <c r="DD12" s="48" t="n">
        <f aca="false">MIN(BF12,(GZ11*(1+GZ$5/Setup!$C$36)+IF($V12=33,N($F12),0)))</f>
        <v>0</v>
      </c>
      <c r="DE12" s="48" t="n">
        <f aca="false">MIN(BG12,(HA11*(1+HA$5/Setup!$C$36)+IF($V12=34,N($F12),0)))</f>
        <v>0</v>
      </c>
      <c r="DF12" s="48" t="n">
        <f aca="false">MIN(BH12,(HB11*(1+HB$5/Setup!$C$36)+IF($V12=35,N($F12),0)))</f>
        <v>0</v>
      </c>
      <c r="DG12" s="48" t="n">
        <f aca="false">MIN(BI12,(HC11*(1+HC$5/Setup!$C$36)+IF($V12=36,N($F12),0)))</f>
        <v>0</v>
      </c>
      <c r="DH12" s="48" t="n">
        <f aca="false">MIN(BJ12,(HD11*(1+HD$5/Setup!$C$36)+IF($V12=37,N($F12),0)))</f>
        <v>0</v>
      </c>
      <c r="DI12" s="48" t="n">
        <f aca="false">MIN(BK12,(HE11*(1+HE$5/Setup!$C$36)+IF($V12=38,N($F12),0)))</f>
        <v>0</v>
      </c>
      <c r="DJ12" s="48" t="n">
        <f aca="false">MIN(BL12,(HF11*(1+HF$5/Setup!$C$36)+IF($V12=39,N($F12),0)))</f>
        <v>0</v>
      </c>
      <c r="DK12" s="48" t="n">
        <f aca="false">MIN(BM12,(HG11*(1+HG$5/Setup!$C$36)+IF($V12=40,N($F12),0)))</f>
        <v>0</v>
      </c>
      <c r="DL12" s="48" t="n">
        <f aca="false">MIN(BN12,(HH11*(1+HH$5/Setup!$C$36)+IF($V12=41,N($F12),0)))</f>
        <v>0</v>
      </c>
      <c r="DM12" s="48" t="n">
        <f aca="false">MIN(BO12,(HI11*(1+HI$5/Setup!$C$36)+IF($V12=42,N($F12),0)))</f>
        <v>0</v>
      </c>
      <c r="DN12" s="48" t="n">
        <f aca="false">MIN(BP12,(HJ11*(1+HJ$5/Setup!$C$36)+IF($V12=43,N($F12),0)))</f>
        <v>0</v>
      </c>
      <c r="DO12" s="48" t="n">
        <f aca="false">MIN(BQ12,(HK11*(1+HK$5/Setup!$C$36)+IF($V12=44,N($F12),0)))</f>
        <v>0</v>
      </c>
      <c r="DP12" s="48" t="n">
        <f aca="false">MIN(BR12,(HL11*(1+HL$5/Setup!$C$36)+IF($V12=45,N($F12),0)))</f>
        <v>0</v>
      </c>
      <c r="DQ12" s="48" t="n">
        <f aca="false">MIN(BS12,(HM11*(1+HM$5/Setup!$C$36)+IF($V12=46,N($F12),0)))</f>
        <v>0</v>
      </c>
      <c r="DR12" s="48" t="n">
        <f aca="false">MIN(BT12,(HN11*(1+HN$5/Setup!$C$36)+IF($V12=47,N($F12),0)))</f>
        <v>0</v>
      </c>
      <c r="DS12" s="48" t="n">
        <f aca="false">MIN(BU12,(HO11*(1+HO$5/Setup!$C$36)+IF($V12=48,N($F12),0)))</f>
        <v>0</v>
      </c>
      <c r="DT12" s="48" t="n">
        <f aca="false">MIN(BV12,(HP11*(1+HP$5/Setup!$C$36)+IF($V12=49,N($F12),0)))</f>
        <v>0</v>
      </c>
      <c r="DU12" s="48" t="n">
        <f aca="false">MIN(BW12,(HQ11*(1+HQ$5/Setup!$C$36)+IF($V12=50,N($F12),0)))</f>
        <v>0</v>
      </c>
      <c r="DV12" s="48" t="n">
        <f aca="false">MIN(MAX((FT11*(1+FT$5/Setup!$C$36)+IF($V12=1,N($F12),0))-BX12,0),MAX($P12-0,0))</f>
        <v>90.7692307692308</v>
      </c>
      <c r="DW12" s="48" t="n">
        <f aca="false">MIN(MAX((FU11*(1+FU$5/Setup!$C$36)+IF($V12=2,N($F12),0))-BY12,0),MAX($P12-SUM(DV12:DV12),0))</f>
        <v>0</v>
      </c>
      <c r="DX12" s="48" t="n">
        <f aca="false">MIN(MAX((FV11*(1+FV$5/Setup!$C$36)+IF($V12=3,N($F12),0))-BZ12,0),MAX($P12-SUM(DV12:DW12),0))</f>
        <v>0</v>
      </c>
      <c r="DY12" s="48" t="n">
        <f aca="false">MIN(MAX((FW11*(1+FW$5/Setup!$C$36)+IF($V12=4,N($F12),0))-CA12,0),MAX($P12-SUM(DV12:DX12),0))</f>
        <v>0</v>
      </c>
      <c r="DZ12" s="48" t="n">
        <f aca="false">MIN(MAX((FX11*(1+FX$5/Setup!$C$36)+IF($V12=5,N($F12),0))-CB12,0),MAX($P12-SUM(DV12:DY12),0))</f>
        <v>0</v>
      </c>
      <c r="EA12" s="48" t="n">
        <f aca="false">MIN(MAX((FY11*(1+FY$5/Setup!$C$36)+IF($V12=6,N($F12),0))-CC12,0),MAX($P12-SUM(DV12:DZ12),0))</f>
        <v>0</v>
      </c>
      <c r="EB12" s="48" t="n">
        <f aca="false">MIN(MAX((FZ11*(1+FZ$5/Setup!$C$36)+IF($V12=7,N($F12),0))-CD12,0),MAX($P12-SUM(DV12:EA12),0))</f>
        <v>0</v>
      </c>
      <c r="EC12" s="48" t="n">
        <f aca="false">MIN(MAX((GA11*(1+GA$5/Setup!$C$36)+IF($V12=8,N($F12),0))-CE12,0),MAX($P12-SUM(DV12:EB12),0))</f>
        <v>0</v>
      </c>
      <c r="ED12" s="48" t="n">
        <f aca="false">MIN(MAX((GB11*(1+GB$5/Setup!$C$36)+IF($V12=9,N($F12),0))-CF12,0),MAX($P12-SUM(DV12:EC12),0))</f>
        <v>0</v>
      </c>
      <c r="EE12" s="48" t="n">
        <f aca="false">MIN(MAX((GC11*(1+GC$5/Setup!$C$36)+IF($V12=10,N($F12),0))-CG12,0),MAX($P12-SUM(DV12:ED12),0))</f>
        <v>0</v>
      </c>
      <c r="EF12" s="48" t="n">
        <f aca="false">MIN(MAX((GD11*(1+GD$5/Setup!$C$36)+IF($V12=11,N($F12),0))-CH12,0),MAX($P12-SUM(DV12:EE12),0))</f>
        <v>0</v>
      </c>
      <c r="EG12" s="48" t="n">
        <f aca="false">MIN(MAX((GE11*(1+GE$5/Setup!$C$36)+IF($V12=12,N($F12),0))-CI12,0),MAX($P12-SUM(DV12:EF12),0))</f>
        <v>0</v>
      </c>
      <c r="EH12" s="48" t="n">
        <f aca="false">MIN(MAX((GF11*(1+GF$5/Setup!$C$36)+IF($V12=13,N($F12),0))-CJ12,0),MAX($P12-SUM(DV12:EG12),0))</f>
        <v>0</v>
      </c>
      <c r="EI12" s="48" t="n">
        <f aca="false">MIN(MAX((GG11*(1+GG$5/Setup!$C$36)+IF($V12=14,N($F12),0))-CK12,0),MAX($P12-SUM(DV12:EH12),0))</f>
        <v>0</v>
      </c>
      <c r="EJ12" s="48" t="n">
        <f aca="false">MIN(MAX((GH11*(1+GH$5/Setup!$C$36)+IF($V12=15,N($F12),0))-CL12,0),MAX($P12-SUM(DV12:EI12),0))</f>
        <v>0</v>
      </c>
      <c r="EK12" s="48" t="n">
        <f aca="false">MIN(MAX((GI11*(1+GI$5/Setup!$C$36)+IF($V12=16,N($F12),0))-CM12,0),MAX($P12-SUM(DV12:EJ12),0))</f>
        <v>0</v>
      </c>
      <c r="EL12" s="48" t="n">
        <f aca="false">MIN(MAX((GJ11*(1+GJ$5/Setup!$C$36)+IF($V12=17,N($F12),0))-CN12,0),MAX($P12-SUM(DV12:EK12),0))</f>
        <v>0</v>
      </c>
      <c r="EM12" s="48" t="n">
        <f aca="false">MIN(MAX((GK11*(1+GK$5/Setup!$C$36)+IF($V12=18,N($F12),0))-CO12,0),MAX($P12-SUM(DV12:EL12),0))</f>
        <v>0</v>
      </c>
      <c r="EN12" s="48" t="n">
        <f aca="false">MIN(MAX((GL11*(1+GL$5/Setup!$C$36)+IF($V12=19,N($F12),0))-CP12,0),MAX($P12-SUM(DV12:EM12),0))</f>
        <v>0</v>
      </c>
      <c r="EO12" s="48" t="n">
        <f aca="false">MIN(MAX((GM11*(1+GM$5/Setup!$C$36)+IF($V12=20,N($F12),0))-CQ12,0),MAX($P12-SUM(DV12:EN12),0))</f>
        <v>0</v>
      </c>
      <c r="EP12" s="48" t="n">
        <f aca="false">MIN(MAX((GN11*(1+GN$5/Setup!$C$36)+IF($V12=21,N($F12),0))-CR12,0),MAX($P12-SUM(DV12:EO12),0))</f>
        <v>0</v>
      </c>
      <c r="EQ12" s="48" t="n">
        <f aca="false">MIN(MAX((GO11*(1+GO$5/Setup!$C$36)+IF($V12=22,N($F12),0))-CS12,0),MAX($P12-SUM(DV12:EP12),0))</f>
        <v>0</v>
      </c>
      <c r="ER12" s="48" t="n">
        <f aca="false">MIN(MAX((GP11*(1+GP$5/Setup!$C$36)+IF($V12=23,N($F12),0))-CT12,0),MAX($P12-SUM(DV12:EQ12),0))</f>
        <v>0</v>
      </c>
      <c r="ES12" s="48" t="n">
        <f aca="false">MIN(MAX((GQ11*(1+GQ$5/Setup!$C$36)+IF($V12=24,N($F12),0))-CU12,0),MAX($P12-SUM(DV12:ER12),0))</f>
        <v>0</v>
      </c>
      <c r="ET12" s="48" t="n">
        <f aca="false">MIN(MAX((GR11*(1+GR$5/Setup!$C$36)+IF($V12=25,N($F12),0))-CV12,0),MAX($P12-SUM(DV12:ES12),0))</f>
        <v>0</v>
      </c>
      <c r="EU12" s="48" t="n">
        <f aca="false">MIN(MAX((GS11*(1+GS$5/Setup!$C$36)+IF($V12=26,N($F12),0))-CW12,0),MAX($P12-SUM(DV12:ET12),0))</f>
        <v>0</v>
      </c>
      <c r="EV12" s="48" t="n">
        <f aca="false">MIN(MAX((GT11*(1+GT$5/Setup!$C$36)+IF($V12=27,N($F12),0))-CX12,0),MAX($P12-SUM(DV12:EU12),0))</f>
        <v>0</v>
      </c>
      <c r="EW12" s="48" t="n">
        <f aca="false">MIN(MAX((GU11*(1+GU$5/Setup!$C$36)+IF($V12=28,N($F12),0))-CY12,0),MAX($P12-SUM(DV12:EV12),0))</f>
        <v>0</v>
      </c>
      <c r="EX12" s="48" t="n">
        <f aca="false">MIN(MAX((GV11*(1+GV$5/Setup!$C$36)+IF($V12=29,N($F12),0))-CZ12,0),MAX($P12-SUM(DV12:EW12),0))</f>
        <v>0</v>
      </c>
      <c r="EY12" s="48" t="n">
        <f aca="false">MIN(MAX((GW11*(1+GW$5/Setup!$C$36)+IF($V12=30,N($F12),0))-DA12,0),MAX($P12-SUM(DV12:EX12),0))</f>
        <v>0</v>
      </c>
      <c r="EZ12" s="48" t="n">
        <f aca="false">MIN(MAX((GX11*(1+GX$5/Setup!$C$36)+IF($V12=31,N($F12),0))-DB12,0),MAX($P12-SUM(DV12:EY12),0))</f>
        <v>0</v>
      </c>
      <c r="FA12" s="48" t="n">
        <f aca="false">MIN(MAX((GY11*(1+GY$5/Setup!$C$36)+IF($V12=32,N($F12),0))-DC12,0),MAX($P12-SUM(DV12:EZ12),0))</f>
        <v>0</v>
      </c>
      <c r="FB12" s="48" t="n">
        <f aca="false">MIN(MAX((GZ11*(1+GZ$5/Setup!$C$36)+IF($V12=33,N($F12),0))-DD12,0),MAX($P12-SUM(DV12:FA12),0))</f>
        <v>0</v>
      </c>
      <c r="FC12" s="48" t="n">
        <f aca="false">MIN(MAX((HA11*(1+HA$5/Setup!$C$36)+IF($V12=34,N($F12),0))-DE12,0),MAX($P12-SUM(DV12:FB12),0))</f>
        <v>0</v>
      </c>
      <c r="FD12" s="48" t="n">
        <f aca="false">MIN(MAX((HB11*(1+HB$5/Setup!$C$36)+IF($V12=35,N($F12),0))-DF12,0),MAX($P12-SUM(DV12:FC12),0))</f>
        <v>0</v>
      </c>
      <c r="FE12" s="48" t="n">
        <f aca="false">MIN(MAX((HC11*(1+HC$5/Setup!$C$36)+IF($V12=36,N($F12),0))-DG12,0),MAX($P12-SUM(DV12:FD12),0))</f>
        <v>0</v>
      </c>
      <c r="FF12" s="48" t="n">
        <f aca="false">MIN(MAX((HD11*(1+HD$5/Setup!$C$36)+IF($V12=37,N($F12),0))-DH12,0),MAX($P12-SUM(DV12:FE12),0))</f>
        <v>0</v>
      </c>
      <c r="FG12" s="48" t="n">
        <f aca="false">MIN(MAX((HE11*(1+HE$5/Setup!$C$36)+IF($V12=38,N($F12),0))-DI12,0),MAX($P12-SUM(DV12:FF12),0))</f>
        <v>0</v>
      </c>
      <c r="FH12" s="48" t="n">
        <f aca="false">MIN(MAX((HF11*(1+HF$5/Setup!$C$36)+IF($V12=39,N($F12),0))-DJ12,0),MAX($P12-SUM(DV12:FG12),0))</f>
        <v>0</v>
      </c>
      <c r="FI12" s="48" t="n">
        <f aca="false">MIN(MAX((HG11*(1+HG$5/Setup!$C$36)+IF($V12=40,N($F12),0))-DK12,0),MAX($P12-SUM(DV12:FH12),0))</f>
        <v>0</v>
      </c>
      <c r="FJ12" s="48" t="n">
        <f aca="false">MIN(MAX((HH11*(1+HH$5/Setup!$C$36)+IF($V12=41,N($F12),0))-DL12,0),MAX($P12-SUM(DV12:FI12),0))</f>
        <v>0</v>
      </c>
      <c r="FK12" s="48" t="n">
        <f aca="false">MIN(MAX((HI11*(1+HI$5/Setup!$C$36)+IF($V12=42,N($F12),0))-DM12,0),MAX($P12-SUM(DV12:FJ12),0))</f>
        <v>0</v>
      </c>
      <c r="FL12" s="48" t="n">
        <f aca="false">MIN(MAX((HJ11*(1+HJ$5/Setup!$C$36)+IF($V12=43,N($F12),0))-DN12,0),MAX($P12-SUM(DV12:FK12),0))</f>
        <v>0</v>
      </c>
      <c r="FM12" s="48" t="n">
        <f aca="false">MIN(MAX((HK11*(1+HK$5/Setup!$C$36)+IF($V12=44,N($F12),0))-DO12,0),MAX($P12-SUM(DV12:FL12),0))</f>
        <v>0</v>
      </c>
      <c r="FN12" s="48" t="n">
        <f aca="false">MIN(MAX((HL11*(1+HL$5/Setup!$C$36)+IF($V12=45,N($F12),0))-DP12,0),MAX($P12-SUM(DV12:FM12),0))</f>
        <v>0</v>
      </c>
      <c r="FO12" s="48" t="n">
        <f aca="false">MIN(MAX((HM11*(1+HM$5/Setup!$C$36)+IF($V12=46,N($F12),0))-DQ12,0),MAX($P12-SUM(DV12:FN12),0))</f>
        <v>0</v>
      </c>
      <c r="FP12" s="48" t="n">
        <f aca="false">MIN(MAX((HN11*(1+HN$5/Setup!$C$36)+IF($V12=47,N($F12),0))-DR12,0),MAX($P12-SUM(DV12:FO12),0))</f>
        <v>0</v>
      </c>
      <c r="FQ12" s="48" t="n">
        <f aca="false">MIN(MAX((HO11*(1+HO$5/Setup!$C$36)+IF($V12=48,N($F12),0))-DS12,0),MAX($P12-SUM(DV12:FP12),0))</f>
        <v>0</v>
      </c>
      <c r="FR12" s="48" t="n">
        <f aca="false">MIN(MAX((HP11*(1+HP$5/Setup!$C$36)+IF($V12=49,N($F12),0))-DT12,0),MAX($P12-SUM(DV12:FQ12),0))</f>
        <v>0</v>
      </c>
      <c r="FS12" s="48" t="n">
        <f aca="false">MIN(MAX((HQ11*(1+HQ$5/Setup!$C$36)+IF($V12=50,N($F12),0))-DU12,0),MAX($P12-SUM(DV12:FR12),0))</f>
        <v>0</v>
      </c>
      <c r="FT12" s="48" t="n">
        <f aca="false">IF((FT11*(1+FT$5/Setup!$C$36)+IF($V12=1,N($F12),0))-BX12-DV12&lt;0.005,0,(FT11*(1+FT$5/Setup!$C$36)+IF($V12=1,N($F12),0))-BX12-DV12)</f>
        <v>304.04487063058</v>
      </c>
      <c r="FU12" s="48" t="n">
        <f aca="false">IF((FU11*(1+FU$5/Setup!$C$36)+IF($V12=2,N($F12),0))-BY12-DW12&lt;0.005,0,(FU11*(1+FU$5/Setup!$C$36)+IF($V12=2,N($F12),0))-BY12-DW12)</f>
        <v>1153.02169014852</v>
      </c>
      <c r="FV12" s="48" t="n">
        <f aca="false">IF((FV11*(1+FV$5/Setup!$C$36)+IF($V12=3,N($F12),0))-BZ12-DX12&lt;0.005,0,(FV11*(1+FV$5/Setup!$C$36)+IF($V12=3,N($F12),0))-BZ12-DX12)</f>
        <v>0</v>
      </c>
      <c r="FW12" s="48" t="n">
        <f aca="false">IF((FW11*(1+FW$5/Setup!$C$36)+IF($V12=4,N($F12),0))-CA12-DY12&lt;0.005,0,(FW11*(1+FW$5/Setup!$C$36)+IF($V12=4,N($F12),0))-CA12-DY12)</f>
        <v>0</v>
      </c>
      <c r="FX12" s="48" t="n">
        <f aca="false">IF((FX11*(1+FX$5/Setup!$C$36)+IF($V12=5,N($F12),0))-CB12-DZ12&lt;0.005,0,(FX11*(1+FX$5/Setup!$C$36)+IF($V12=5,N($F12),0))-CB12-DZ12)</f>
        <v>0</v>
      </c>
      <c r="FY12" s="48" t="n">
        <f aca="false">IF((FY11*(1+FY$5/Setup!$C$36)+IF($V12=6,N($F12),0))-CC12-EA12&lt;0.005,0,(FY11*(1+FY$5/Setup!$C$36)+IF($V12=6,N($F12),0))-CC12-EA12)</f>
        <v>0</v>
      </c>
      <c r="FZ12" s="48" t="n">
        <f aca="false">IF((FZ11*(1+FZ$5/Setup!$C$36)+IF($V12=7,N($F12),0))-CD12-EB12&lt;0.005,0,(FZ11*(1+FZ$5/Setup!$C$36)+IF($V12=7,N($F12),0))-CD12-EB12)</f>
        <v>0</v>
      </c>
      <c r="GA12" s="48" t="n">
        <f aca="false">IF((GA11*(1+GA$5/Setup!$C$36)+IF($V12=8,N($F12),0))-CE12-EC12&lt;0.005,0,(GA11*(1+GA$5/Setup!$C$36)+IF($V12=8,N($F12),0))-CE12-EC12)</f>
        <v>0</v>
      </c>
      <c r="GB12" s="48" t="n">
        <f aca="false">IF((GB11*(1+GB$5/Setup!$C$36)+IF($V12=9,N($F12),0))-CF12-ED12&lt;0.005,0,(GB11*(1+GB$5/Setup!$C$36)+IF($V12=9,N($F12),0))-CF12-ED12)</f>
        <v>0</v>
      </c>
      <c r="GC12" s="48" t="n">
        <f aca="false">IF((GC11*(1+GC$5/Setup!$C$36)+IF($V12=10,N($F12),0))-CG12-EE12&lt;0.005,0,(GC11*(1+GC$5/Setup!$C$36)+IF($V12=10,N($F12),0))-CG12-EE12)</f>
        <v>0</v>
      </c>
      <c r="GD12" s="48" t="n">
        <f aca="false">IF((GD11*(1+GD$5/Setup!$C$36)+IF($V12=11,N($F12),0))-CH12-EF12&lt;0.005,0,(GD11*(1+GD$5/Setup!$C$36)+IF($V12=11,N($F12),0))-CH12-EF12)</f>
        <v>0</v>
      </c>
      <c r="GE12" s="48" t="n">
        <f aca="false">IF((GE11*(1+GE$5/Setup!$C$36)+IF($V12=12,N($F12),0))-CI12-EG12&lt;0.005,0,(GE11*(1+GE$5/Setup!$C$36)+IF($V12=12,N($F12),0))-CI12-EG12)</f>
        <v>0</v>
      </c>
      <c r="GF12" s="48" t="n">
        <f aca="false">IF((GF11*(1+GF$5/Setup!$C$36)+IF($V12=13,N($F12),0))-CJ12-EH12&lt;0.005,0,(GF11*(1+GF$5/Setup!$C$36)+IF($V12=13,N($F12),0))-CJ12-EH12)</f>
        <v>0</v>
      </c>
      <c r="GG12" s="48" t="n">
        <f aca="false">IF((GG11*(1+GG$5/Setup!$C$36)+IF($V12=14,N($F12),0))-CK12-EI12&lt;0.005,0,(GG11*(1+GG$5/Setup!$C$36)+IF($V12=14,N($F12),0))-CK12-EI12)</f>
        <v>0</v>
      </c>
      <c r="GH12" s="48" t="n">
        <f aca="false">IF((GH11*(1+GH$5/Setup!$C$36)+IF($V12=15,N($F12),0))-CL12-EJ12&lt;0.005,0,(GH11*(1+GH$5/Setup!$C$36)+IF($V12=15,N($F12),0))-CL12-EJ12)</f>
        <v>0</v>
      </c>
      <c r="GI12" s="48" t="n">
        <f aca="false">IF((GI11*(1+GI$5/Setup!$C$36)+IF($V12=16,N($F12),0))-CM12-EK12&lt;0.005,0,(GI11*(1+GI$5/Setup!$C$36)+IF($V12=16,N($F12),0))-CM12-EK12)</f>
        <v>0</v>
      </c>
      <c r="GJ12" s="48" t="n">
        <f aca="false">IF((GJ11*(1+GJ$5/Setup!$C$36)+IF($V12=17,N($F12),0))-CN12-EL12&lt;0.005,0,(GJ11*(1+GJ$5/Setup!$C$36)+IF($V12=17,N($F12),0))-CN12-EL12)</f>
        <v>0</v>
      </c>
      <c r="GK12" s="48" t="n">
        <f aca="false">IF((GK11*(1+GK$5/Setup!$C$36)+IF($V12=18,N($F12),0))-CO12-EM12&lt;0.005,0,(GK11*(1+GK$5/Setup!$C$36)+IF($V12=18,N($F12),0))-CO12-EM12)</f>
        <v>0</v>
      </c>
      <c r="GL12" s="48" t="n">
        <f aca="false">IF((GL11*(1+GL$5/Setup!$C$36)+IF($V12=19,N($F12),0))-CP12-EN12&lt;0.005,0,(GL11*(1+GL$5/Setup!$C$36)+IF($V12=19,N($F12),0))-CP12-EN12)</f>
        <v>0</v>
      </c>
      <c r="GM12" s="48" t="n">
        <f aca="false">IF((GM11*(1+GM$5/Setup!$C$36)+IF($V12=20,N($F12),0))-CQ12-EO12&lt;0.005,0,(GM11*(1+GM$5/Setup!$C$36)+IF($V12=20,N($F12),0))-CQ12-EO12)</f>
        <v>0</v>
      </c>
      <c r="GN12" s="48" t="n">
        <f aca="false">IF((GN11*(1+GN$5/Setup!$C$36)+IF($V12=21,N($F12),0))-CR12-EP12&lt;0.005,0,(GN11*(1+GN$5/Setup!$C$36)+IF($V12=21,N($F12),0))-CR12-EP12)</f>
        <v>0</v>
      </c>
      <c r="GO12" s="48" t="n">
        <f aca="false">IF((GO11*(1+GO$5/Setup!$C$36)+IF($V12=22,N($F12),0))-CS12-EQ12&lt;0.005,0,(GO11*(1+GO$5/Setup!$C$36)+IF($V12=22,N($F12),0))-CS12-EQ12)</f>
        <v>0</v>
      </c>
      <c r="GP12" s="48" t="n">
        <f aca="false">IF((GP11*(1+GP$5/Setup!$C$36)+IF($V12=23,N($F12),0))-CT12-ER12&lt;0.005,0,(GP11*(1+GP$5/Setup!$C$36)+IF($V12=23,N($F12),0))-CT12-ER12)</f>
        <v>0</v>
      </c>
      <c r="GQ12" s="48" t="n">
        <f aca="false">IF((GQ11*(1+GQ$5/Setup!$C$36)+IF($V12=24,N($F12),0))-CU12-ES12&lt;0.005,0,(GQ11*(1+GQ$5/Setup!$C$36)+IF($V12=24,N($F12),0))-CU12-ES12)</f>
        <v>0</v>
      </c>
      <c r="GR12" s="48" t="n">
        <f aca="false">IF((GR11*(1+GR$5/Setup!$C$36)+IF($V12=25,N($F12),0))-CV12-ET12&lt;0.005,0,(GR11*(1+GR$5/Setup!$C$36)+IF($V12=25,N($F12),0))-CV12-ET12)</f>
        <v>0</v>
      </c>
      <c r="GS12" s="48" t="n">
        <f aca="false">IF((GS11*(1+GS$5/Setup!$C$36)+IF($V12=26,N($F12),0))-CW12-EU12&lt;0.005,0,(GS11*(1+GS$5/Setup!$C$36)+IF($V12=26,N($F12),0))-CW12-EU12)</f>
        <v>0</v>
      </c>
      <c r="GT12" s="48" t="n">
        <f aca="false">IF((GT11*(1+GT$5/Setup!$C$36)+IF($V12=27,N($F12),0))-CX12-EV12&lt;0.005,0,(GT11*(1+GT$5/Setup!$C$36)+IF($V12=27,N($F12),0))-CX12-EV12)</f>
        <v>0</v>
      </c>
      <c r="GU12" s="48" t="n">
        <f aca="false">IF((GU11*(1+GU$5/Setup!$C$36)+IF($V12=28,N($F12),0))-CY12-EW12&lt;0.005,0,(GU11*(1+GU$5/Setup!$C$36)+IF($V12=28,N($F12),0))-CY12-EW12)</f>
        <v>0</v>
      </c>
      <c r="GV12" s="48" t="n">
        <f aca="false">IF((GV11*(1+GV$5/Setup!$C$36)+IF($V12=29,N($F12),0))-CZ12-EX12&lt;0.005,0,(GV11*(1+GV$5/Setup!$C$36)+IF($V12=29,N($F12),0))-CZ12-EX12)</f>
        <v>0</v>
      </c>
      <c r="GW12" s="48" t="n">
        <f aca="false">IF((GW11*(1+GW$5/Setup!$C$36)+IF($V12=30,N($F12),0))-DA12-EY12&lt;0.005,0,(GW11*(1+GW$5/Setup!$C$36)+IF($V12=30,N($F12),0))-DA12-EY12)</f>
        <v>0</v>
      </c>
      <c r="GX12" s="48" t="n">
        <f aca="false">IF((GX11*(1+GX$5/Setup!$C$36)+IF($V12=31,N($F12),0))-DB12-EZ12&lt;0.005,0,(GX11*(1+GX$5/Setup!$C$36)+IF($V12=31,N($F12),0))-DB12-EZ12)</f>
        <v>0</v>
      </c>
      <c r="GY12" s="48" t="n">
        <f aca="false">IF((GY11*(1+GY$5/Setup!$C$36)+IF($V12=32,N($F12),0))-DC12-FA12&lt;0.005,0,(GY11*(1+GY$5/Setup!$C$36)+IF($V12=32,N($F12),0))-DC12-FA12)</f>
        <v>0</v>
      </c>
      <c r="GZ12" s="48" t="n">
        <f aca="false">IF((GZ11*(1+GZ$5/Setup!$C$36)+IF($V12=33,N($F12),0))-DD12-FB12&lt;0.005,0,(GZ11*(1+GZ$5/Setup!$C$36)+IF($V12=33,N($F12),0))-DD12-FB12)</f>
        <v>0</v>
      </c>
      <c r="HA12" s="48" t="n">
        <f aca="false">IF((HA11*(1+HA$5/Setup!$C$36)+IF($V12=34,N($F12),0))-DE12-FC12&lt;0.005,0,(HA11*(1+HA$5/Setup!$C$36)+IF($V12=34,N($F12),0))-DE12-FC12)</f>
        <v>0</v>
      </c>
      <c r="HB12" s="48" t="n">
        <f aca="false">IF((HB11*(1+HB$5/Setup!$C$36)+IF($V12=35,N($F12),0))-DF12-FD12&lt;0.005,0,(HB11*(1+HB$5/Setup!$C$36)+IF($V12=35,N($F12),0))-DF12-FD12)</f>
        <v>0</v>
      </c>
      <c r="HC12" s="48" t="n">
        <f aca="false">IF((HC11*(1+HC$5/Setup!$C$36)+IF($V12=36,N($F12),0))-DG12-FE12&lt;0.005,0,(HC11*(1+HC$5/Setup!$C$36)+IF($V12=36,N($F12),0))-DG12-FE12)</f>
        <v>0</v>
      </c>
      <c r="HD12" s="48" t="n">
        <f aca="false">IF((HD11*(1+HD$5/Setup!$C$36)+IF($V12=37,N($F12),0))-DH12-FF12&lt;0.005,0,(HD11*(1+HD$5/Setup!$C$36)+IF($V12=37,N($F12),0))-DH12-FF12)</f>
        <v>0</v>
      </c>
      <c r="HE12" s="48" t="n">
        <f aca="false">IF((HE11*(1+HE$5/Setup!$C$36)+IF($V12=38,N($F12),0))-DI12-FG12&lt;0.005,0,(HE11*(1+HE$5/Setup!$C$36)+IF($V12=38,N($F12),0))-DI12-FG12)</f>
        <v>0</v>
      </c>
      <c r="HF12" s="48" t="n">
        <f aca="false">IF((HF11*(1+HF$5/Setup!$C$36)+IF($V12=39,N($F12),0))-DJ12-FH12&lt;0.005,0,(HF11*(1+HF$5/Setup!$C$36)+IF($V12=39,N($F12),0))-DJ12-FH12)</f>
        <v>0</v>
      </c>
      <c r="HG12" s="48" t="n">
        <f aca="false">IF((HG11*(1+HG$5/Setup!$C$36)+IF($V12=40,N($F12),0))-DK12-FI12&lt;0.005,0,(HG11*(1+HG$5/Setup!$C$36)+IF($V12=40,N($F12),0))-DK12-FI12)</f>
        <v>0</v>
      </c>
      <c r="HH12" s="48" t="n">
        <f aca="false">IF((HH11*(1+HH$5/Setup!$C$36)+IF($V12=41,N($F12),0))-DL12-FJ12&lt;0.005,0,(HH11*(1+HH$5/Setup!$C$36)+IF($V12=41,N($F12),0))-DL12-FJ12)</f>
        <v>0</v>
      </c>
      <c r="HI12" s="48" t="n">
        <f aca="false">IF((HI11*(1+HI$5/Setup!$C$36)+IF($V12=42,N($F12),0))-DM12-FK12&lt;0.005,0,(HI11*(1+HI$5/Setup!$C$36)+IF($V12=42,N($F12),0))-DM12-FK12)</f>
        <v>0</v>
      </c>
      <c r="HJ12" s="48" t="n">
        <f aca="false">IF((HJ11*(1+HJ$5/Setup!$C$36)+IF($V12=43,N($F12),0))-DN12-FL12&lt;0.005,0,(HJ11*(1+HJ$5/Setup!$C$36)+IF($V12=43,N($F12),0))-DN12-FL12)</f>
        <v>0</v>
      </c>
      <c r="HK12" s="48" t="n">
        <f aca="false">IF((HK11*(1+HK$5/Setup!$C$36)+IF($V12=44,N($F12),0))-DO12-FM12&lt;0.005,0,(HK11*(1+HK$5/Setup!$C$36)+IF($V12=44,N($F12),0))-DO12-FM12)</f>
        <v>0</v>
      </c>
      <c r="HL12" s="48" t="n">
        <f aca="false">IF((HL11*(1+HL$5/Setup!$C$36)+IF($V12=45,N($F12),0))-DP12-FN12&lt;0.005,0,(HL11*(1+HL$5/Setup!$C$36)+IF($V12=45,N($F12),0))-DP12-FN12)</f>
        <v>0</v>
      </c>
      <c r="HM12" s="48" t="n">
        <f aca="false">IF((HM11*(1+HM$5/Setup!$C$36)+IF($V12=46,N($F12),0))-DQ12-FO12&lt;0.005,0,(HM11*(1+HM$5/Setup!$C$36)+IF($V12=46,N($F12),0))-DQ12-FO12)</f>
        <v>0</v>
      </c>
      <c r="HN12" s="48" t="n">
        <f aca="false">IF((HN11*(1+HN$5/Setup!$C$36)+IF($V12=47,N($F12),0))-DR12-FP12&lt;0.005,0,(HN11*(1+HN$5/Setup!$C$36)+IF($V12=47,N($F12),0))-DR12-FP12)</f>
        <v>0</v>
      </c>
      <c r="HO12" s="48" t="n">
        <f aca="false">IF((HO11*(1+HO$5/Setup!$C$36)+IF($V12=48,N($F12),0))-DS12-FQ12&lt;0.005,0,(HO11*(1+HO$5/Setup!$C$36)+IF($V12=48,N($F12),0))-DS12-FQ12)</f>
        <v>0</v>
      </c>
      <c r="HP12" s="48" t="n">
        <f aca="false">IF((HP11*(1+HP$5/Setup!$C$36)+IF($V12=49,N($F12),0))-DT12-FR12&lt;0.005,0,(HP11*(1+HP$5/Setup!$C$36)+IF($V12=49,N($F12),0))-DT12-FR12)</f>
        <v>0</v>
      </c>
      <c r="HQ12" s="48" t="n">
        <f aca="false">IF((HQ11*(1+HQ$5/Setup!$C$36)+IF($V12=50,N($F12),0))-DU12-FS12&lt;0.005,0,(HQ11*(1+HQ$5/Setup!$C$36)+IF($V12=50,N($F12),0))-DU12-FS12)</f>
        <v>0</v>
      </c>
    </row>
    <row r="13" customFormat="false" ht="15" hidden="false" customHeight="false" outlineLevel="0" collapsed="false">
      <c r="A13" s="44" t="n">
        <v>5</v>
      </c>
      <c r="B13" s="45" t="n">
        <f aca="false">IF(Setup!$C$7="Every month",EDATE(Setup!$C$8,($A13-1)),IF(Setup!$C$7="Twice a month",DATE(YEAR(Setup!$C$8),MONTH(Setup!$C$8)+INT((($A13-1)+Setup!$C$41)/2),MIN(IF(MOD(($A13-1)+Setup!$C$41,2)=0,Setup!$C$39,Setup!$C$40),DAY(EOMONTH(DATE(YEAR(Setup!$C$8),MONTH(Setup!$C$8)+INT((($A13-1)+Setup!$C$41)/2),1),0)))),Setup!$C$8+($A13-1)*IF(Setup!$C$7="Every week",7,14)))</f>
        <v>46381</v>
      </c>
      <c r="C13" s="45" t="n">
        <f aca="false">IF(Setup!$C$7="Every month",EDATE(Setup!$C$8,$A13),IF(Setup!$C$7="Twice a month",DATE(YEAR(Setup!$C$8),MONTH(Setup!$C$8)+INT(($A13+Setup!$C$41)/2),MIN(IF(MOD($A13+Setup!$C$41,2)=0,Setup!$C$39,Setup!$C$40),DAY(EOMONTH(DATE(YEAR(Setup!$C$8),MONTH(Setup!$C$8)+INT(($A13+Setup!$C$41)/2),1),0)))),Setup!$C$8+$A13*IF(Setup!$C$7="Every week",7,14)))</f>
        <v>46395</v>
      </c>
      <c r="D13" s="46"/>
      <c r="E13" s="47"/>
      <c r="F13" s="47"/>
      <c r="G13" s="47"/>
      <c r="H13" s="47"/>
      <c r="I13" s="48" t="n">
        <f aca="false">N(Setup!$C$11)+N(E13)</f>
        <v>100</v>
      </c>
      <c r="J13" s="48" t="n">
        <f aca="false">MIN(Setup!$C$37,MAX(I13,0))</f>
        <v>9.23076923076923</v>
      </c>
      <c r="K13" s="48" t="n">
        <f aca="false">MIN(MAX(N(Setup!$C$14)-L12,0),MAX(I13-J13,0))</f>
        <v>0</v>
      </c>
      <c r="L13" s="48" t="n">
        <f aca="false">L12+K13-N(G13)</f>
        <v>500</v>
      </c>
      <c r="M13" s="48" t="n">
        <f aca="false">M12+J13-N(H13)</f>
        <v>46.1538461538461</v>
      </c>
      <c r="N13" s="48" t="n">
        <f aca="false">SUM(BX13:DU13)</f>
        <v>0</v>
      </c>
      <c r="O13" s="48" t="n">
        <f aca="false">SUM(Z13:BW13)-N13</f>
        <v>0</v>
      </c>
      <c r="P13" s="48" t="n">
        <f aca="false">MAX(I13-J13-K13,0)+O13</f>
        <v>90.7692307692308</v>
      </c>
      <c r="Q13" s="48" t="n">
        <f aca="false">SUM(DV13:FS13)</f>
        <v>90.7692307692308</v>
      </c>
      <c r="R13" s="49" t="n">
        <f aca="false">N13+J13+K13+Q13</f>
        <v>100</v>
      </c>
      <c r="S13" s="48" t="n">
        <f aca="false">T13-T12-N(F13)+N13+Q13</f>
        <v>10.7890258914645</v>
      </c>
      <c r="T13" s="49" t="n">
        <f aca="false">SUM(FT13:HQ13)</f>
        <v>1377.08635590134</v>
      </c>
      <c r="U13" s="44" t="str">
        <f aca="false">IF(T12&lt;0.005,"",INDEX(Helpers!$C$2:$C$51,IF(_xlfn.MINIFS($DV$6:$FS$6,DV13:FS13,"&gt;0.005")=0,V13,_xlfn.MINIFS($DV$6:$FS$6,DV13:FS13,"&gt;0.005"))))</f>
        <v>Card A</v>
      </c>
      <c r="V13" s="44" t="n">
        <f aca="false">IF(_xlfn.MINIFS($FT$6:$HQ$6,FT12:HQ12,"&gt;0.005")=0,1,_xlfn.MINIFS($FT$6:$HQ$6,FT12:HQ12,"&gt;0.005"))</f>
        <v>1</v>
      </c>
      <c r="W13" s="44" t="n">
        <f aca="false">IF(AND(D13&lt;&gt;"Paid",T12&gt;0.005),1,0)</f>
        <v>1</v>
      </c>
      <c r="X13" s="48" t="n">
        <f aca="false">SUMPRODUCT(((Helpers!$G$2:$G$51*(1+(Helpers!$D$2:$D$51+0.000000001)/12)^(($B13-Setup!$C$8)/(365.25/12))-Helpers!$E$2:$E$51*((1+(Helpers!$D$2:$D$51+0.000000001)/12)^(($B13-Setup!$C$8)/(365.25/12))-1)/((Helpers!$D$2:$D$51+0.000000001)/12))&gt;0)*(Helpers!$G$2:$G$51*(1+(Helpers!$D$2:$D$51+0.000000001)/12)^(($B13-Setup!$C$8)/(365.25/12))-Helpers!$E$2:$E$51*((1+(Helpers!$D$2:$D$51+0.000000001)/12)^(($B13-Setup!$C$8)/(365.25/12))-1)/((Helpers!$D$2:$D$51+0.000000001)/12)))</f>
        <v>1631.43980230195</v>
      </c>
      <c r="Y13" s="48"/>
      <c r="Z13" s="48" t="n">
        <f aca="false">IF(OR(N(Z$5)=0,Z$6=""),0,Z$5*((DATE(YEAR($B13),MONTH($B13),MIN(Z$6,DAY(EOMONTH($B13,0))))&gt;=$B13)*(DATE(YEAR($B13),MONTH($B13),MIN(Z$6,DAY(EOMONTH($B13,0))))&lt;$C13)+(DATE(YEAR($B13),MONTH($B13)+1,MIN(Z$6,DAY(EOMONTH($B13,1))))&gt;=$B13)*(DATE(YEAR($B13),MONTH($B13)+1,MIN(Z$6,DAY(EOMONTH($B13,1))))&lt;$C13)))</f>
        <v>0</v>
      </c>
      <c r="AA13" s="48" t="n">
        <f aca="false">IF(OR(N(AA$5)=0,AA$6=""),0,AA$5*((DATE(YEAR($B13),MONTH($B13),MIN(AA$6,DAY(EOMONTH($B13,0))))&gt;=$B13)*(DATE(YEAR($B13),MONTH($B13),MIN(AA$6,DAY(EOMONTH($B13,0))))&lt;$C13)+(DATE(YEAR($B13),MONTH($B13)+1,MIN(AA$6,DAY(EOMONTH($B13,1))))&gt;=$B13)*(DATE(YEAR($B13),MONTH($B13)+1,MIN(AA$6,DAY(EOMONTH($B13,1))))&lt;$C13)))</f>
        <v>0</v>
      </c>
      <c r="AB13" s="48" t="n">
        <f aca="false">IF(OR(N(AB$5)=0,AB$6=""),0,AB$5*((DATE(YEAR($B13),MONTH($B13),MIN(AB$6,DAY(EOMONTH($B13,0))))&gt;=$B13)*(DATE(YEAR($B13),MONTH($B13),MIN(AB$6,DAY(EOMONTH($B13,0))))&lt;$C13)+(DATE(YEAR($B13),MONTH($B13)+1,MIN(AB$6,DAY(EOMONTH($B13,1))))&gt;=$B13)*(DATE(YEAR($B13),MONTH($B13)+1,MIN(AB$6,DAY(EOMONTH($B13,1))))&lt;$C13)))</f>
        <v>0</v>
      </c>
      <c r="AC13" s="48" t="n">
        <f aca="false">IF(OR(N(AC$5)=0,AC$6=""),0,AC$5*((DATE(YEAR($B13),MONTH($B13),MIN(AC$6,DAY(EOMONTH($B13,0))))&gt;=$B13)*(DATE(YEAR($B13),MONTH($B13),MIN(AC$6,DAY(EOMONTH($B13,0))))&lt;$C13)+(DATE(YEAR($B13),MONTH($B13)+1,MIN(AC$6,DAY(EOMONTH($B13,1))))&gt;=$B13)*(DATE(YEAR($B13),MONTH($B13)+1,MIN(AC$6,DAY(EOMONTH($B13,1))))&lt;$C13)))</f>
        <v>0</v>
      </c>
      <c r="AD13" s="48" t="n">
        <f aca="false">IF(OR(N(AD$5)=0,AD$6=""),0,AD$5*((DATE(YEAR($B13),MONTH($B13),MIN(AD$6,DAY(EOMONTH($B13,0))))&gt;=$B13)*(DATE(YEAR($B13),MONTH($B13),MIN(AD$6,DAY(EOMONTH($B13,0))))&lt;$C13)+(DATE(YEAR($B13),MONTH($B13)+1,MIN(AD$6,DAY(EOMONTH($B13,1))))&gt;=$B13)*(DATE(YEAR($B13),MONTH($B13)+1,MIN(AD$6,DAY(EOMONTH($B13,1))))&lt;$C13)))</f>
        <v>0</v>
      </c>
      <c r="AE13" s="48" t="n">
        <f aca="false">IF(OR(N(AE$5)=0,AE$6=""),0,AE$5*((DATE(YEAR($B13),MONTH($B13),MIN(AE$6,DAY(EOMONTH($B13,0))))&gt;=$B13)*(DATE(YEAR($B13),MONTH($B13),MIN(AE$6,DAY(EOMONTH($B13,0))))&lt;$C13)+(DATE(YEAR($B13),MONTH($B13)+1,MIN(AE$6,DAY(EOMONTH($B13,1))))&gt;=$B13)*(DATE(YEAR($B13),MONTH($B13)+1,MIN(AE$6,DAY(EOMONTH($B13,1))))&lt;$C13)))</f>
        <v>0</v>
      </c>
      <c r="AF13" s="48" t="n">
        <f aca="false">IF(OR(N(AF$5)=0,AF$6=""),0,AF$5*((DATE(YEAR($B13),MONTH($B13),MIN(AF$6,DAY(EOMONTH($B13,0))))&gt;=$B13)*(DATE(YEAR($B13),MONTH($B13),MIN(AF$6,DAY(EOMONTH($B13,0))))&lt;$C13)+(DATE(YEAR($B13),MONTH($B13)+1,MIN(AF$6,DAY(EOMONTH($B13,1))))&gt;=$B13)*(DATE(YEAR($B13),MONTH($B13)+1,MIN(AF$6,DAY(EOMONTH($B13,1))))&lt;$C13)))</f>
        <v>0</v>
      </c>
      <c r="AG13" s="48" t="n">
        <f aca="false">IF(OR(N(AG$5)=0,AG$6=""),0,AG$5*((DATE(YEAR($B13),MONTH($B13),MIN(AG$6,DAY(EOMONTH($B13,0))))&gt;=$B13)*(DATE(YEAR($B13),MONTH($B13),MIN(AG$6,DAY(EOMONTH($B13,0))))&lt;$C13)+(DATE(YEAR($B13),MONTH($B13)+1,MIN(AG$6,DAY(EOMONTH($B13,1))))&gt;=$B13)*(DATE(YEAR($B13),MONTH($B13)+1,MIN(AG$6,DAY(EOMONTH($B13,1))))&lt;$C13)))</f>
        <v>0</v>
      </c>
      <c r="AH13" s="48" t="n">
        <f aca="false">IF(OR(N(AH$5)=0,AH$6=""),0,AH$5*((DATE(YEAR($B13),MONTH($B13),MIN(AH$6,DAY(EOMONTH($B13,0))))&gt;=$B13)*(DATE(YEAR($B13),MONTH($B13),MIN(AH$6,DAY(EOMONTH($B13,0))))&lt;$C13)+(DATE(YEAR($B13),MONTH($B13)+1,MIN(AH$6,DAY(EOMONTH($B13,1))))&gt;=$B13)*(DATE(YEAR($B13),MONTH($B13)+1,MIN(AH$6,DAY(EOMONTH($B13,1))))&lt;$C13)))</f>
        <v>0</v>
      </c>
      <c r="AI13" s="48" t="n">
        <f aca="false">IF(OR(N(AI$5)=0,AI$6=""),0,AI$5*((DATE(YEAR($B13),MONTH($B13),MIN(AI$6,DAY(EOMONTH($B13,0))))&gt;=$B13)*(DATE(YEAR($B13),MONTH($B13),MIN(AI$6,DAY(EOMONTH($B13,0))))&lt;$C13)+(DATE(YEAR($B13),MONTH($B13)+1,MIN(AI$6,DAY(EOMONTH($B13,1))))&gt;=$B13)*(DATE(YEAR($B13),MONTH($B13)+1,MIN(AI$6,DAY(EOMONTH($B13,1))))&lt;$C13)))</f>
        <v>0</v>
      </c>
      <c r="AJ13" s="48" t="n">
        <f aca="false">IF(OR(N(AJ$5)=0,AJ$6=""),0,AJ$5*((DATE(YEAR($B13),MONTH($B13),MIN(AJ$6,DAY(EOMONTH($B13,0))))&gt;=$B13)*(DATE(YEAR($B13),MONTH($B13),MIN(AJ$6,DAY(EOMONTH($B13,0))))&lt;$C13)+(DATE(YEAR($B13),MONTH($B13)+1,MIN(AJ$6,DAY(EOMONTH($B13,1))))&gt;=$B13)*(DATE(YEAR($B13),MONTH($B13)+1,MIN(AJ$6,DAY(EOMONTH($B13,1))))&lt;$C13)))</f>
        <v>0</v>
      </c>
      <c r="AK13" s="48" t="n">
        <f aca="false">IF(OR(N(AK$5)=0,AK$6=""),0,AK$5*((DATE(YEAR($B13),MONTH($B13),MIN(AK$6,DAY(EOMONTH($B13,0))))&gt;=$B13)*(DATE(YEAR($B13),MONTH($B13),MIN(AK$6,DAY(EOMONTH($B13,0))))&lt;$C13)+(DATE(YEAR($B13),MONTH($B13)+1,MIN(AK$6,DAY(EOMONTH($B13,1))))&gt;=$B13)*(DATE(YEAR($B13),MONTH($B13)+1,MIN(AK$6,DAY(EOMONTH($B13,1))))&lt;$C13)))</f>
        <v>0</v>
      </c>
      <c r="AL13" s="48" t="n">
        <f aca="false">IF(OR(N(AL$5)=0,AL$6=""),0,AL$5*((DATE(YEAR($B13),MONTH($B13),MIN(AL$6,DAY(EOMONTH($B13,0))))&gt;=$B13)*(DATE(YEAR($B13),MONTH($B13),MIN(AL$6,DAY(EOMONTH($B13,0))))&lt;$C13)+(DATE(YEAR($B13),MONTH($B13)+1,MIN(AL$6,DAY(EOMONTH($B13,1))))&gt;=$B13)*(DATE(YEAR($B13),MONTH($B13)+1,MIN(AL$6,DAY(EOMONTH($B13,1))))&lt;$C13)))</f>
        <v>0</v>
      </c>
      <c r="AM13" s="48" t="n">
        <f aca="false">IF(OR(N(AM$5)=0,AM$6=""),0,AM$5*((DATE(YEAR($B13),MONTH($B13),MIN(AM$6,DAY(EOMONTH($B13,0))))&gt;=$B13)*(DATE(YEAR($B13),MONTH($B13),MIN(AM$6,DAY(EOMONTH($B13,0))))&lt;$C13)+(DATE(YEAR($B13),MONTH($B13)+1,MIN(AM$6,DAY(EOMONTH($B13,1))))&gt;=$B13)*(DATE(YEAR($B13),MONTH($B13)+1,MIN(AM$6,DAY(EOMONTH($B13,1))))&lt;$C13)))</f>
        <v>0</v>
      </c>
      <c r="AN13" s="48" t="n">
        <f aca="false">IF(OR(N(AN$5)=0,AN$6=""),0,AN$5*((DATE(YEAR($B13),MONTH($B13),MIN(AN$6,DAY(EOMONTH($B13,0))))&gt;=$B13)*(DATE(YEAR($B13),MONTH($B13),MIN(AN$6,DAY(EOMONTH($B13,0))))&lt;$C13)+(DATE(YEAR($B13),MONTH($B13)+1,MIN(AN$6,DAY(EOMONTH($B13,1))))&gt;=$B13)*(DATE(YEAR($B13),MONTH($B13)+1,MIN(AN$6,DAY(EOMONTH($B13,1))))&lt;$C13)))</f>
        <v>0</v>
      </c>
      <c r="AO13" s="48" t="n">
        <f aca="false">IF(OR(N(AO$5)=0,AO$6=""),0,AO$5*((DATE(YEAR($B13),MONTH($B13),MIN(AO$6,DAY(EOMONTH($B13,0))))&gt;=$B13)*(DATE(YEAR($B13),MONTH($B13),MIN(AO$6,DAY(EOMONTH($B13,0))))&lt;$C13)+(DATE(YEAR($B13),MONTH($B13)+1,MIN(AO$6,DAY(EOMONTH($B13,1))))&gt;=$B13)*(DATE(YEAR($B13),MONTH($B13)+1,MIN(AO$6,DAY(EOMONTH($B13,1))))&lt;$C13)))</f>
        <v>0</v>
      </c>
      <c r="AP13" s="48" t="n">
        <f aca="false">IF(OR(N(AP$5)=0,AP$6=""),0,AP$5*((DATE(YEAR($B13),MONTH($B13),MIN(AP$6,DAY(EOMONTH($B13,0))))&gt;=$B13)*(DATE(YEAR($B13),MONTH($B13),MIN(AP$6,DAY(EOMONTH($B13,0))))&lt;$C13)+(DATE(YEAR($B13),MONTH($B13)+1,MIN(AP$6,DAY(EOMONTH($B13,1))))&gt;=$B13)*(DATE(YEAR($B13),MONTH($B13)+1,MIN(AP$6,DAY(EOMONTH($B13,1))))&lt;$C13)))</f>
        <v>0</v>
      </c>
      <c r="AQ13" s="48" t="n">
        <f aca="false">IF(OR(N(AQ$5)=0,AQ$6=""),0,AQ$5*((DATE(YEAR($B13),MONTH($B13),MIN(AQ$6,DAY(EOMONTH($B13,0))))&gt;=$B13)*(DATE(YEAR($B13),MONTH($B13),MIN(AQ$6,DAY(EOMONTH($B13,0))))&lt;$C13)+(DATE(YEAR($B13),MONTH($B13)+1,MIN(AQ$6,DAY(EOMONTH($B13,1))))&gt;=$B13)*(DATE(YEAR($B13),MONTH($B13)+1,MIN(AQ$6,DAY(EOMONTH($B13,1))))&lt;$C13)))</f>
        <v>0</v>
      </c>
      <c r="AR13" s="48" t="n">
        <f aca="false">IF(OR(N(AR$5)=0,AR$6=""),0,AR$5*((DATE(YEAR($B13),MONTH($B13),MIN(AR$6,DAY(EOMONTH($B13,0))))&gt;=$B13)*(DATE(YEAR($B13),MONTH($B13),MIN(AR$6,DAY(EOMONTH($B13,0))))&lt;$C13)+(DATE(YEAR($B13),MONTH($B13)+1,MIN(AR$6,DAY(EOMONTH($B13,1))))&gt;=$B13)*(DATE(YEAR($B13),MONTH($B13)+1,MIN(AR$6,DAY(EOMONTH($B13,1))))&lt;$C13)))</f>
        <v>0</v>
      </c>
      <c r="AS13" s="48" t="n">
        <f aca="false">IF(OR(N(AS$5)=0,AS$6=""),0,AS$5*((DATE(YEAR($B13),MONTH($B13),MIN(AS$6,DAY(EOMONTH($B13,0))))&gt;=$B13)*(DATE(YEAR($B13),MONTH($B13),MIN(AS$6,DAY(EOMONTH($B13,0))))&lt;$C13)+(DATE(YEAR($B13),MONTH($B13)+1,MIN(AS$6,DAY(EOMONTH($B13,1))))&gt;=$B13)*(DATE(YEAR($B13),MONTH($B13)+1,MIN(AS$6,DAY(EOMONTH($B13,1))))&lt;$C13)))</f>
        <v>0</v>
      </c>
      <c r="AT13" s="48" t="n">
        <f aca="false">IF(OR(N(AT$5)=0,AT$6=""),0,AT$5*((DATE(YEAR($B13),MONTH($B13),MIN(AT$6,DAY(EOMONTH($B13,0))))&gt;=$B13)*(DATE(YEAR($B13),MONTH($B13),MIN(AT$6,DAY(EOMONTH($B13,0))))&lt;$C13)+(DATE(YEAR($B13),MONTH($B13)+1,MIN(AT$6,DAY(EOMONTH($B13,1))))&gt;=$B13)*(DATE(YEAR($B13),MONTH($B13)+1,MIN(AT$6,DAY(EOMONTH($B13,1))))&lt;$C13)))</f>
        <v>0</v>
      </c>
      <c r="AU13" s="48" t="n">
        <f aca="false">IF(OR(N(AU$5)=0,AU$6=""),0,AU$5*((DATE(YEAR($B13),MONTH($B13),MIN(AU$6,DAY(EOMONTH($B13,0))))&gt;=$B13)*(DATE(YEAR($B13),MONTH($B13),MIN(AU$6,DAY(EOMONTH($B13,0))))&lt;$C13)+(DATE(YEAR($B13),MONTH($B13)+1,MIN(AU$6,DAY(EOMONTH($B13,1))))&gt;=$B13)*(DATE(YEAR($B13),MONTH($B13)+1,MIN(AU$6,DAY(EOMONTH($B13,1))))&lt;$C13)))</f>
        <v>0</v>
      </c>
      <c r="AV13" s="48" t="n">
        <f aca="false">IF(OR(N(AV$5)=0,AV$6=""),0,AV$5*((DATE(YEAR($B13),MONTH($B13),MIN(AV$6,DAY(EOMONTH($B13,0))))&gt;=$B13)*(DATE(YEAR($B13),MONTH($B13),MIN(AV$6,DAY(EOMONTH($B13,0))))&lt;$C13)+(DATE(YEAR($B13),MONTH($B13)+1,MIN(AV$6,DAY(EOMONTH($B13,1))))&gt;=$B13)*(DATE(YEAR($B13),MONTH($B13)+1,MIN(AV$6,DAY(EOMONTH($B13,1))))&lt;$C13)))</f>
        <v>0</v>
      </c>
      <c r="AW13" s="48" t="n">
        <f aca="false">IF(OR(N(AW$5)=0,AW$6=""),0,AW$5*((DATE(YEAR($B13),MONTH($B13),MIN(AW$6,DAY(EOMONTH($B13,0))))&gt;=$B13)*(DATE(YEAR($B13),MONTH($B13),MIN(AW$6,DAY(EOMONTH($B13,0))))&lt;$C13)+(DATE(YEAR($B13),MONTH($B13)+1,MIN(AW$6,DAY(EOMONTH($B13,1))))&gt;=$B13)*(DATE(YEAR($B13),MONTH($B13)+1,MIN(AW$6,DAY(EOMONTH($B13,1))))&lt;$C13)))</f>
        <v>0</v>
      </c>
      <c r="AX13" s="48" t="n">
        <f aca="false">IF(OR(N(AX$5)=0,AX$6=""),0,AX$5*((DATE(YEAR($B13),MONTH($B13),MIN(AX$6,DAY(EOMONTH($B13,0))))&gt;=$B13)*(DATE(YEAR($B13),MONTH($B13),MIN(AX$6,DAY(EOMONTH($B13,0))))&lt;$C13)+(DATE(YEAR($B13),MONTH($B13)+1,MIN(AX$6,DAY(EOMONTH($B13,1))))&gt;=$B13)*(DATE(YEAR($B13),MONTH($B13)+1,MIN(AX$6,DAY(EOMONTH($B13,1))))&lt;$C13)))</f>
        <v>0</v>
      </c>
      <c r="AY13" s="48" t="n">
        <f aca="false">IF(OR(N(AY$5)=0,AY$6=""),0,AY$5*((DATE(YEAR($B13),MONTH($B13),MIN(AY$6,DAY(EOMONTH($B13,0))))&gt;=$B13)*(DATE(YEAR($B13),MONTH($B13),MIN(AY$6,DAY(EOMONTH($B13,0))))&lt;$C13)+(DATE(YEAR($B13),MONTH($B13)+1,MIN(AY$6,DAY(EOMONTH($B13,1))))&gt;=$B13)*(DATE(YEAR($B13),MONTH($B13)+1,MIN(AY$6,DAY(EOMONTH($B13,1))))&lt;$C13)))</f>
        <v>0</v>
      </c>
      <c r="AZ13" s="48" t="n">
        <f aca="false">IF(OR(N(AZ$5)=0,AZ$6=""),0,AZ$5*((DATE(YEAR($B13),MONTH($B13),MIN(AZ$6,DAY(EOMONTH($B13,0))))&gt;=$B13)*(DATE(YEAR($B13),MONTH($B13),MIN(AZ$6,DAY(EOMONTH($B13,0))))&lt;$C13)+(DATE(YEAR($B13),MONTH($B13)+1,MIN(AZ$6,DAY(EOMONTH($B13,1))))&gt;=$B13)*(DATE(YEAR($B13),MONTH($B13)+1,MIN(AZ$6,DAY(EOMONTH($B13,1))))&lt;$C13)))</f>
        <v>0</v>
      </c>
      <c r="BA13" s="48" t="n">
        <f aca="false">IF(OR(N(BA$5)=0,BA$6=""),0,BA$5*((DATE(YEAR($B13),MONTH($B13),MIN(BA$6,DAY(EOMONTH($B13,0))))&gt;=$B13)*(DATE(YEAR($B13),MONTH($B13),MIN(BA$6,DAY(EOMONTH($B13,0))))&lt;$C13)+(DATE(YEAR($B13),MONTH($B13)+1,MIN(BA$6,DAY(EOMONTH($B13,1))))&gt;=$B13)*(DATE(YEAR($B13),MONTH($B13)+1,MIN(BA$6,DAY(EOMONTH($B13,1))))&lt;$C13)))</f>
        <v>0</v>
      </c>
      <c r="BB13" s="48" t="n">
        <f aca="false">IF(OR(N(BB$5)=0,BB$6=""),0,BB$5*((DATE(YEAR($B13),MONTH($B13),MIN(BB$6,DAY(EOMONTH($B13,0))))&gt;=$B13)*(DATE(YEAR($B13),MONTH($B13),MIN(BB$6,DAY(EOMONTH($B13,0))))&lt;$C13)+(DATE(YEAR($B13),MONTH($B13)+1,MIN(BB$6,DAY(EOMONTH($B13,1))))&gt;=$B13)*(DATE(YEAR($B13),MONTH($B13)+1,MIN(BB$6,DAY(EOMONTH($B13,1))))&lt;$C13)))</f>
        <v>0</v>
      </c>
      <c r="BC13" s="48" t="n">
        <f aca="false">IF(OR(N(BC$5)=0,BC$6=""),0,BC$5*((DATE(YEAR($B13),MONTH($B13),MIN(BC$6,DAY(EOMONTH($B13,0))))&gt;=$B13)*(DATE(YEAR($B13),MONTH($B13),MIN(BC$6,DAY(EOMONTH($B13,0))))&lt;$C13)+(DATE(YEAR($B13),MONTH($B13)+1,MIN(BC$6,DAY(EOMONTH($B13,1))))&gt;=$B13)*(DATE(YEAR($B13),MONTH($B13)+1,MIN(BC$6,DAY(EOMONTH($B13,1))))&lt;$C13)))</f>
        <v>0</v>
      </c>
      <c r="BD13" s="48" t="n">
        <f aca="false">IF(OR(N(BD$5)=0,BD$6=""),0,BD$5*((DATE(YEAR($B13),MONTH($B13),MIN(BD$6,DAY(EOMONTH($B13,0))))&gt;=$B13)*(DATE(YEAR($B13),MONTH($B13),MIN(BD$6,DAY(EOMONTH($B13,0))))&lt;$C13)+(DATE(YEAR($B13),MONTH($B13)+1,MIN(BD$6,DAY(EOMONTH($B13,1))))&gt;=$B13)*(DATE(YEAR($B13),MONTH($B13)+1,MIN(BD$6,DAY(EOMONTH($B13,1))))&lt;$C13)))</f>
        <v>0</v>
      </c>
      <c r="BE13" s="48" t="n">
        <f aca="false">IF(OR(N(BE$5)=0,BE$6=""),0,BE$5*((DATE(YEAR($B13),MONTH($B13),MIN(BE$6,DAY(EOMONTH($B13,0))))&gt;=$B13)*(DATE(YEAR($B13),MONTH($B13),MIN(BE$6,DAY(EOMONTH($B13,0))))&lt;$C13)+(DATE(YEAR($B13),MONTH($B13)+1,MIN(BE$6,DAY(EOMONTH($B13,1))))&gt;=$B13)*(DATE(YEAR($B13),MONTH($B13)+1,MIN(BE$6,DAY(EOMONTH($B13,1))))&lt;$C13)))</f>
        <v>0</v>
      </c>
      <c r="BF13" s="48" t="n">
        <f aca="false">IF(OR(N(BF$5)=0,BF$6=""),0,BF$5*((DATE(YEAR($B13),MONTH($B13),MIN(BF$6,DAY(EOMONTH($B13,0))))&gt;=$B13)*(DATE(YEAR($B13),MONTH($B13),MIN(BF$6,DAY(EOMONTH($B13,0))))&lt;$C13)+(DATE(YEAR($B13),MONTH($B13)+1,MIN(BF$6,DAY(EOMONTH($B13,1))))&gt;=$B13)*(DATE(YEAR($B13),MONTH($B13)+1,MIN(BF$6,DAY(EOMONTH($B13,1))))&lt;$C13)))</f>
        <v>0</v>
      </c>
      <c r="BG13" s="48" t="n">
        <f aca="false">IF(OR(N(BG$5)=0,BG$6=""),0,BG$5*((DATE(YEAR($B13),MONTH($B13),MIN(BG$6,DAY(EOMONTH($B13,0))))&gt;=$B13)*(DATE(YEAR($B13),MONTH($B13),MIN(BG$6,DAY(EOMONTH($B13,0))))&lt;$C13)+(DATE(YEAR($B13),MONTH($B13)+1,MIN(BG$6,DAY(EOMONTH($B13,1))))&gt;=$B13)*(DATE(YEAR($B13),MONTH($B13)+1,MIN(BG$6,DAY(EOMONTH($B13,1))))&lt;$C13)))</f>
        <v>0</v>
      </c>
      <c r="BH13" s="48" t="n">
        <f aca="false">IF(OR(N(BH$5)=0,BH$6=""),0,BH$5*((DATE(YEAR($B13),MONTH($B13),MIN(BH$6,DAY(EOMONTH($B13,0))))&gt;=$B13)*(DATE(YEAR($B13),MONTH($B13),MIN(BH$6,DAY(EOMONTH($B13,0))))&lt;$C13)+(DATE(YEAR($B13),MONTH($B13)+1,MIN(BH$6,DAY(EOMONTH($B13,1))))&gt;=$B13)*(DATE(YEAR($B13),MONTH($B13)+1,MIN(BH$6,DAY(EOMONTH($B13,1))))&lt;$C13)))</f>
        <v>0</v>
      </c>
      <c r="BI13" s="48" t="n">
        <f aca="false">IF(OR(N(BI$5)=0,BI$6=""),0,BI$5*((DATE(YEAR($B13),MONTH($B13),MIN(BI$6,DAY(EOMONTH($B13,0))))&gt;=$B13)*(DATE(YEAR($B13),MONTH($B13),MIN(BI$6,DAY(EOMONTH($B13,0))))&lt;$C13)+(DATE(YEAR($B13),MONTH($B13)+1,MIN(BI$6,DAY(EOMONTH($B13,1))))&gt;=$B13)*(DATE(YEAR($B13),MONTH($B13)+1,MIN(BI$6,DAY(EOMONTH($B13,1))))&lt;$C13)))</f>
        <v>0</v>
      </c>
      <c r="BJ13" s="48" t="n">
        <f aca="false">IF(OR(N(BJ$5)=0,BJ$6=""),0,BJ$5*((DATE(YEAR($B13),MONTH($B13),MIN(BJ$6,DAY(EOMONTH($B13,0))))&gt;=$B13)*(DATE(YEAR($B13),MONTH($B13),MIN(BJ$6,DAY(EOMONTH($B13,0))))&lt;$C13)+(DATE(YEAR($B13),MONTH($B13)+1,MIN(BJ$6,DAY(EOMONTH($B13,1))))&gt;=$B13)*(DATE(YEAR($B13),MONTH($B13)+1,MIN(BJ$6,DAY(EOMONTH($B13,1))))&lt;$C13)))</f>
        <v>0</v>
      </c>
      <c r="BK13" s="48" t="n">
        <f aca="false">IF(OR(N(BK$5)=0,BK$6=""),0,BK$5*((DATE(YEAR($B13),MONTH($B13),MIN(BK$6,DAY(EOMONTH($B13,0))))&gt;=$B13)*(DATE(YEAR($B13),MONTH($B13),MIN(BK$6,DAY(EOMONTH($B13,0))))&lt;$C13)+(DATE(YEAR($B13),MONTH($B13)+1,MIN(BK$6,DAY(EOMONTH($B13,1))))&gt;=$B13)*(DATE(YEAR($B13),MONTH($B13)+1,MIN(BK$6,DAY(EOMONTH($B13,1))))&lt;$C13)))</f>
        <v>0</v>
      </c>
      <c r="BL13" s="48" t="n">
        <f aca="false">IF(OR(N(BL$5)=0,BL$6=""),0,BL$5*((DATE(YEAR($B13),MONTH($B13),MIN(BL$6,DAY(EOMONTH($B13,0))))&gt;=$B13)*(DATE(YEAR($B13),MONTH($B13),MIN(BL$6,DAY(EOMONTH($B13,0))))&lt;$C13)+(DATE(YEAR($B13),MONTH($B13)+1,MIN(BL$6,DAY(EOMONTH($B13,1))))&gt;=$B13)*(DATE(YEAR($B13),MONTH($B13)+1,MIN(BL$6,DAY(EOMONTH($B13,1))))&lt;$C13)))</f>
        <v>0</v>
      </c>
      <c r="BM13" s="48" t="n">
        <f aca="false">IF(OR(N(BM$5)=0,BM$6=""),0,BM$5*((DATE(YEAR($B13),MONTH($B13),MIN(BM$6,DAY(EOMONTH($B13,0))))&gt;=$B13)*(DATE(YEAR($B13),MONTH($B13),MIN(BM$6,DAY(EOMONTH($B13,0))))&lt;$C13)+(DATE(YEAR($B13),MONTH($B13)+1,MIN(BM$6,DAY(EOMONTH($B13,1))))&gt;=$B13)*(DATE(YEAR($B13),MONTH($B13)+1,MIN(BM$6,DAY(EOMONTH($B13,1))))&lt;$C13)))</f>
        <v>0</v>
      </c>
      <c r="BN13" s="48" t="n">
        <f aca="false">IF(OR(N(BN$5)=0,BN$6=""),0,BN$5*((DATE(YEAR($B13),MONTH($B13),MIN(BN$6,DAY(EOMONTH($B13,0))))&gt;=$B13)*(DATE(YEAR($B13),MONTH($B13),MIN(BN$6,DAY(EOMONTH($B13,0))))&lt;$C13)+(DATE(YEAR($B13),MONTH($B13)+1,MIN(BN$6,DAY(EOMONTH($B13,1))))&gt;=$B13)*(DATE(YEAR($B13),MONTH($B13)+1,MIN(BN$6,DAY(EOMONTH($B13,1))))&lt;$C13)))</f>
        <v>0</v>
      </c>
      <c r="BO13" s="48" t="n">
        <f aca="false">IF(OR(N(BO$5)=0,BO$6=""),0,BO$5*((DATE(YEAR($B13),MONTH($B13),MIN(BO$6,DAY(EOMONTH($B13,0))))&gt;=$B13)*(DATE(YEAR($B13),MONTH($B13),MIN(BO$6,DAY(EOMONTH($B13,0))))&lt;$C13)+(DATE(YEAR($B13),MONTH($B13)+1,MIN(BO$6,DAY(EOMONTH($B13,1))))&gt;=$B13)*(DATE(YEAR($B13),MONTH($B13)+1,MIN(BO$6,DAY(EOMONTH($B13,1))))&lt;$C13)))</f>
        <v>0</v>
      </c>
      <c r="BP13" s="48" t="n">
        <f aca="false">IF(OR(N(BP$5)=0,BP$6=""),0,BP$5*((DATE(YEAR($B13),MONTH($B13),MIN(BP$6,DAY(EOMONTH($B13,0))))&gt;=$B13)*(DATE(YEAR($B13),MONTH($B13),MIN(BP$6,DAY(EOMONTH($B13,0))))&lt;$C13)+(DATE(YEAR($B13),MONTH($B13)+1,MIN(BP$6,DAY(EOMONTH($B13,1))))&gt;=$B13)*(DATE(YEAR($B13),MONTH($B13)+1,MIN(BP$6,DAY(EOMONTH($B13,1))))&lt;$C13)))</f>
        <v>0</v>
      </c>
      <c r="BQ13" s="48" t="n">
        <f aca="false">IF(OR(N(BQ$5)=0,BQ$6=""),0,BQ$5*((DATE(YEAR($B13),MONTH($B13),MIN(BQ$6,DAY(EOMONTH($B13,0))))&gt;=$B13)*(DATE(YEAR($B13),MONTH($B13),MIN(BQ$6,DAY(EOMONTH($B13,0))))&lt;$C13)+(DATE(YEAR($B13),MONTH($B13)+1,MIN(BQ$6,DAY(EOMONTH($B13,1))))&gt;=$B13)*(DATE(YEAR($B13),MONTH($B13)+1,MIN(BQ$6,DAY(EOMONTH($B13,1))))&lt;$C13)))</f>
        <v>0</v>
      </c>
      <c r="BR13" s="48" t="n">
        <f aca="false">IF(OR(N(BR$5)=0,BR$6=""),0,BR$5*((DATE(YEAR($B13),MONTH($B13),MIN(BR$6,DAY(EOMONTH($B13,0))))&gt;=$B13)*(DATE(YEAR($B13),MONTH($B13),MIN(BR$6,DAY(EOMONTH($B13,0))))&lt;$C13)+(DATE(YEAR($B13),MONTH($B13)+1,MIN(BR$6,DAY(EOMONTH($B13,1))))&gt;=$B13)*(DATE(YEAR($B13),MONTH($B13)+1,MIN(BR$6,DAY(EOMONTH($B13,1))))&lt;$C13)))</f>
        <v>0</v>
      </c>
      <c r="BS13" s="48" t="n">
        <f aca="false">IF(OR(N(BS$5)=0,BS$6=""),0,BS$5*((DATE(YEAR($B13),MONTH($B13),MIN(BS$6,DAY(EOMONTH($B13,0))))&gt;=$B13)*(DATE(YEAR($B13),MONTH($B13),MIN(BS$6,DAY(EOMONTH($B13,0))))&lt;$C13)+(DATE(YEAR($B13),MONTH($B13)+1,MIN(BS$6,DAY(EOMONTH($B13,1))))&gt;=$B13)*(DATE(YEAR($B13),MONTH($B13)+1,MIN(BS$6,DAY(EOMONTH($B13,1))))&lt;$C13)))</f>
        <v>0</v>
      </c>
      <c r="BT13" s="48" t="n">
        <f aca="false">IF(OR(N(BT$5)=0,BT$6=""),0,BT$5*((DATE(YEAR($B13),MONTH($B13),MIN(BT$6,DAY(EOMONTH($B13,0))))&gt;=$B13)*(DATE(YEAR($B13),MONTH($B13),MIN(BT$6,DAY(EOMONTH($B13,0))))&lt;$C13)+(DATE(YEAR($B13),MONTH($B13)+1,MIN(BT$6,DAY(EOMONTH($B13,1))))&gt;=$B13)*(DATE(YEAR($B13),MONTH($B13)+1,MIN(BT$6,DAY(EOMONTH($B13,1))))&lt;$C13)))</f>
        <v>0</v>
      </c>
      <c r="BU13" s="48" t="n">
        <f aca="false">IF(OR(N(BU$5)=0,BU$6=""),0,BU$5*((DATE(YEAR($B13),MONTH($B13),MIN(BU$6,DAY(EOMONTH($B13,0))))&gt;=$B13)*(DATE(YEAR($B13),MONTH($B13),MIN(BU$6,DAY(EOMONTH($B13,0))))&lt;$C13)+(DATE(YEAR($B13),MONTH($B13)+1,MIN(BU$6,DAY(EOMONTH($B13,1))))&gt;=$B13)*(DATE(YEAR($B13),MONTH($B13)+1,MIN(BU$6,DAY(EOMONTH($B13,1))))&lt;$C13)))</f>
        <v>0</v>
      </c>
      <c r="BV13" s="48" t="n">
        <f aca="false">IF(OR(N(BV$5)=0,BV$6=""),0,BV$5*((DATE(YEAR($B13),MONTH($B13),MIN(BV$6,DAY(EOMONTH($B13,0))))&gt;=$B13)*(DATE(YEAR($B13),MONTH($B13),MIN(BV$6,DAY(EOMONTH($B13,0))))&lt;$C13)+(DATE(YEAR($B13),MONTH($B13)+1,MIN(BV$6,DAY(EOMONTH($B13,1))))&gt;=$B13)*(DATE(YEAR($B13),MONTH($B13)+1,MIN(BV$6,DAY(EOMONTH($B13,1))))&lt;$C13)))</f>
        <v>0</v>
      </c>
      <c r="BW13" s="48" t="n">
        <f aca="false">IF(OR(N(BW$5)=0,BW$6=""),0,BW$5*((DATE(YEAR($B13),MONTH($B13),MIN(BW$6,DAY(EOMONTH($B13,0))))&gt;=$B13)*(DATE(YEAR($B13),MONTH($B13),MIN(BW$6,DAY(EOMONTH($B13,0))))&lt;$C13)+(DATE(YEAR($B13),MONTH($B13)+1,MIN(BW$6,DAY(EOMONTH($B13,1))))&gt;=$B13)*(DATE(YEAR($B13),MONTH($B13)+1,MIN(BW$6,DAY(EOMONTH($B13,1))))&lt;$C13)))</f>
        <v>0</v>
      </c>
      <c r="BX13" s="48" t="n">
        <f aca="false">MIN(Z13,(FT12*(1+FT$5/Setup!$C$36)+IF($V13=1,N($F13),0)))</f>
        <v>0</v>
      </c>
      <c r="BY13" s="48" t="n">
        <f aca="false">MIN(AA13,(FU12*(1+FU$5/Setup!$C$36)+IF($V13=2,N($F13),0)))</f>
        <v>0</v>
      </c>
      <c r="BZ13" s="48" t="n">
        <f aca="false">MIN(AB13,(FV12*(1+FV$5/Setup!$C$36)+IF($V13=3,N($F13),0)))</f>
        <v>0</v>
      </c>
      <c r="CA13" s="48" t="n">
        <f aca="false">MIN(AC13,(FW12*(1+FW$5/Setup!$C$36)+IF($V13=4,N($F13),0)))</f>
        <v>0</v>
      </c>
      <c r="CB13" s="48" t="n">
        <f aca="false">MIN(AD13,(FX12*(1+FX$5/Setup!$C$36)+IF($V13=5,N($F13),0)))</f>
        <v>0</v>
      </c>
      <c r="CC13" s="48" t="n">
        <f aca="false">MIN(AE13,(FY12*(1+FY$5/Setup!$C$36)+IF($V13=6,N($F13),0)))</f>
        <v>0</v>
      </c>
      <c r="CD13" s="48" t="n">
        <f aca="false">MIN(AF13,(FZ12*(1+FZ$5/Setup!$C$36)+IF($V13=7,N($F13),0)))</f>
        <v>0</v>
      </c>
      <c r="CE13" s="48" t="n">
        <f aca="false">MIN(AG13,(GA12*(1+GA$5/Setup!$C$36)+IF($V13=8,N($F13),0)))</f>
        <v>0</v>
      </c>
      <c r="CF13" s="48" t="n">
        <f aca="false">MIN(AH13,(GB12*(1+GB$5/Setup!$C$36)+IF($V13=9,N($F13),0)))</f>
        <v>0</v>
      </c>
      <c r="CG13" s="48" t="n">
        <f aca="false">MIN(AI13,(GC12*(1+GC$5/Setup!$C$36)+IF($V13=10,N($F13),0)))</f>
        <v>0</v>
      </c>
      <c r="CH13" s="48" t="n">
        <f aca="false">MIN(AJ13,(GD12*(1+GD$5/Setup!$C$36)+IF($V13=11,N($F13),0)))</f>
        <v>0</v>
      </c>
      <c r="CI13" s="48" t="n">
        <f aca="false">MIN(AK13,(GE12*(1+GE$5/Setup!$C$36)+IF($V13=12,N($F13),0)))</f>
        <v>0</v>
      </c>
      <c r="CJ13" s="48" t="n">
        <f aca="false">MIN(AL13,(GF12*(1+GF$5/Setup!$C$36)+IF($V13=13,N($F13),0)))</f>
        <v>0</v>
      </c>
      <c r="CK13" s="48" t="n">
        <f aca="false">MIN(AM13,(GG12*(1+GG$5/Setup!$C$36)+IF($V13=14,N($F13),0)))</f>
        <v>0</v>
      </c>
      <c r="CL13" s="48" t="n">
        <f aca="false">MIN(AN13,(GH12*(1+GH$5/Setup!$C$36)+IF($V13=15,N($F13),0)))</f>
        <v>0</v>
      </c>
      <c r="CM13" s="48" t="n">
        <f aca="false">MIN(AO13,(GI12*(1+GI$5/Setup!$C$36)+IF($V13=16,N($F13),0)))</f>
        <v>0</v>
      </c>
      <c r="CN13" s="48" t="n">
        <f aca="false">MIN(AP13,(GJ12*(1+GJ$5/Setup!$C$36)+IF($V13=17,N($F13),0)))</f>
        <v>0</v>
      </c>
      <c r="CO13" s="48" t="n">
        <f aca="false">MIN(AQ13,(GK12*(1+GK$5/Setup!$C$36)+IF($V13=18,N($F13),0)))</f>
        <v>0</v>
      </c>
      <c r="CP13" s="48" t="n">
        <f aca="false">MIN(AR13,(GL12*(1+GL$5/Setup!$C$36)+IF($V13=19,N($F13),0)))</f>
        <v>0</v>
      </c>
      <c r="CQ13" s="48" t="n">
        <f aca="false">MIN(AS13,(GM12*(1+GM$5/Setup!$C$36)+IF($V13=20,N($F13),0)))</f>
        <v>0</v>
      </c>
      <c r="CR13" s="48" t="n">
        <f aca="false">MIN(AT13,(GN12*(1+GN$5/Setup!$C$36)+IF($V13=21,N($F13),0)))</f>
        <v>0</v>
      </c>
      <c r="CS13" s="48" t="n">
        <f aca="false">MIN(AU13,(GO12*(1+GO$5/Setup!$C$36)+IF($V13=22,N($F13),0)))</f>
        <v>0</v>
      </c>
      <c r="CT13" s="48" t="n">
        <f aca="false">MIN(AV13,(GP12*(1+GP$5/Setup!$C$36)+IF($V13=23,N($F13),0)))</f>
        <v>0</v>
      </c>
      <c r="CU13" s="48" t="n">
        <f aca="false">MIN(AW13,(GQ12*(1+GQ$5/Setup!$C$36)+IF($V13=24,N($F13),0)))</f>
        <v>0</v>
      </c>
      <c r="CV13" s="48" t="n">
        <f aca="false">MIN(AX13,(GR12*(1+GR$5/Setup!$C$36)+IF($V13=25,N($F13),0)))</f>
        <v>0</v>
      </c>
      <c r="CW13" s="48" t="n">
        <f aca="false">MIN(AY13,(GS12*(1+GS$5/Setup!$C$36)+IF($V13=26,N($F13),0)))</f>
        <v>0</v>
      </c>
      <c r="CX13" s="48" t="n">
        <f aca="false">MIN(AZ13,(GT12*(1+GT$5/Setup!$C$36)+IF($V13=27,N($F13),0)))</f>
        <v>0</v>
      </c>
      <c r="CY13" s="48" t="n">
        <f aca="false">MIN(BA13,(GU12*(1+GU$5/Setup!$C$36)+IF($V13=28,N($F13),0)))</f>
        <v>0</v>
      </c>
      <c r="CZ13" s="48" t="n">
        <f aca="false">MIN(BB13,(GV12*(1+GV$5/Setup!$C$36)+IF($V13=29,N($F13),0)))</f>
        <v>0</v>
      </c>
      <c r="DA13" s="48" t="n">
        <f aca="false">MIN(BC13,(GW12*(1+GW$5/Setup!$C$36)+IF($V13=30,N($F13),0)))</f>
        <v>0</v>
      </c>
      <c r="DB13" s="48" t="n">
        <f aca="false">MIN(BD13,(GX12*(1+GX$5/Setup!$C$36)+IF($V13=31,N($F13),0)))</f>
        <v>0</v>
      </c>
      <c r="DC13" s="48" t="n">
        <f aca="false">MIN(BE13,(GY12*(1+GY$5/Setup!$C$36)+IF($V13=32,N($F13),0)))</f>
        <v>0</v>
      </c>
      <c r="DD13" s="48" t="n">
        <f aca="false">MIN(BF13,(GZ12*(1+GZ$5/Setup!$C$36)+IF($V13=33,N($F13),0)))</f>
        <v>0</v>
      </c>
      <c r="DE13" s="48" t="n">
        <f aca="false">MIN(BG13,(HA12*(1+HA$5/Setup!$C$36)+IF($V13=34,N($F13),0)))</f>
        <v>0</v>
      </c>
      <c r="DF13" s="48" t="n">
        <f aca="false">MIN(BH13,(HB12*(1+HB$5/Setup!$C$36)+IF($V13=35,N($F13),0)))</f>
        <v>0</v>
      </c>
      <c r="DG13" s="48" t="n">
        <f aca="false">MIN(BI13,(HC12*(1+HC$5/Setup!$C$36)+IF($V13=36,N($F13),0)))</f>
        <v>0</v>
      </c>
      <c r="DH13" s="48" t="n">
        <f aca="false">MIN(BJ13,(HD12*(1+HD$5/Setup!$C$36)+IF($V13=37,N($F13),0)))</f>
        <v>0</v>
      </c>
      <c r="DI13" s="48" t="n">
        <f aca="false">MIN(BK13,(HE12*(1+HE$5/Setup!$C$36)+IF($V13=38,N($F13),0)))</f>
        <v>0</v>
      </c>
      <c r="DJ13" s="48" t="n">
        <f aca="false">MIN(BL13,(HF12*(1+HF$5/Setup!$C$36)+IF($V13=39,N($F13),0)))</f>
        <v>0</v>
      </c>
      <c r="DK13" s="48" t="n">
        <f aca="false">MIN(BM13,(HG12*(1+HG$5/Setup!$C$36)+IF($V13=40,N($F13),0)))</f>
        <v>0</v>
      </c>
      <c r="DL13" s="48" t="n">
        <f aca="false">MIN(BN13,(HH12*(1+HH$5/Setup!$C$36)+IF($V13=41,N($F13),0)))</f>
        <v>0</v>
      </c>
      <c r="DM13" s="48" t="n">
        <f aca="false">MIN(BO13,(HI12*(1+HI$5/Setup!$C$36)+IF($V13=42,N($F13),0)))</f>
        <v>0</v>
      </c>
      <c r="DN13" s="48" t="n">
        <f aca="false">MIN(BP13,(HJ12*(1+HJ$5/Setup!$C$36)+IF($V13=43,N($F13),0)))</f>
        <v>0</v>
      </c>
      <c r="DO13" s="48" t="n">
        <f aca="false">MIN(BQ13,(HK12*(1+HK$5/Setup!$C$36)+IF($V13=44,N($F13),0)))</f>
        <v>0</v>
      </c>
      <c r="DP13" s="48" t="n">
        <f aca="false">MIN(BR13,(HL12*(1+HL$5/Setup!$C$36)+IF($V13=45,N($F13),0)))</f>
        <v>0</v>
      </c>
      <c r="DQ13" s="48" t="n">
        <f aca="false">MIN(BS13,(HM12*(1+HM$5/Setup!$C$36)+IF($V13=46,N($F13),0)))</f>
        <v>0</v>
      </c>
      <c r="DR13" s="48" t="n">
        <f aca="false">MIN(BT13,(HN12*(1+HN$5/Setup!$C$36)+IF($V13=47,N($F13),0)))</f>
        <v>0</v>
      </c>
      <c r="DS13" s="48" t="n">
        <f aca="false">MIN(BU13,(HO12*(1+HO$5/Setup!$C$36)+IF($V13=48,N($F13),0)))</f>
        <v>0</v>
      </c>
      <c r="DT13" s="48" t="n">
        <f aca="false">MIN(BV13,(HP12*(1+HP$5/Setup!$C$36)+IF($V13=49,N($F13),0)))</f>
        <v>0</v>
      </c>
      <c r="DU13" s="48" t="n">
        <f aca="false">MIN(BW13,(HQ12*(1+HQ$5/Setup!$C$36)+IF($V13=50,N($F13),0)))</f>
        <v>0</v>
      </c>
      <c r="DV13" s="48" t="n">
        <f aca="false">MIN(MAX((FT12*(1+FT$5/Setup!$C$36)+IF($V13=1,N($F13),0))-BX13,0),MAX($P13-0,0))</f>
        <v>90.7692307692308</v>
      </c>
      <c r="DW13" s="48" t="n">
        <f aca="false">MIN(MAX((FU12*(1+FU$5/Setup!$C$36)+IF($V13=2,N($F13),0))-BY13,0),MAX($P13-SUM(DV13:DV13),0))</f>
        <v>0</v>
      </c>
      <c r="DX13" s="48" t="n">
        <f aca="false">MIN(MAX((FV12*(1+FV$5/Setup!$C$36)+IF($V13=3,N($F13),0))-BZ13,0),MAX($P13-SUM(DV13:DW13),0))</f>
        <v>0</v>
      </c>
      <c r="DY13" s="48" t="n">
        <f aca="false">MIN(MAX((FW12*(1+FW$5/Setup!$C$36)+IF($V13=4,N($F13),0))-CA13,0),MAX($P13-SUM(DV13:DX13),0))</f>
        <v>0</v>
      </c>
      <c r="DZ13" s="48" t="n">
        <f aca="false">MIN(MAX((FX12*(1+FX$5/Setup!$C$36)+IF($V13=5,N($F13),0))-CB13,0),MAX($P13-SUM(DV13:DY13),0))</f>
        <v>0</v>
      </c>
      <c r="EA13" s="48" t="n">
        <f aca="false">MIN(MAX((FY12*(1+FY$5/Setup!$C$36)+IF($V13=6,N($F13),0))-CC13,0),MAX($P13-SUM(DV13:DZ13),0))</f>
        <v>0</v>
      </c>
      <c r="EB13" s="48" t="n">
        <f aca="false">MIN(MAX((FZ12*(1+FZ$5/Setup!$C$36)+IF($V13=7,N($F13),0))-CD13,0),MAX($P13-SUM(DV13:EA13),0))</f>
        <v>0</v>
      </c>
      <c r="EC13" s="48" t="n">
        <f aca="false">MIN(MAX((GA12*(1+GA$5/Setup!$C$36)+IF($V13=8,N($F13),0))-CE13,0),MAX($P13-SUM(DV13:EB13),0))</f>
        <v>0</v>
      </c>
      <c r="ED13" s="48" t="n">
        <f aca="false">MIN(MAX((GB12*(1+GB$5/Setup!$C$36)+IF($V13=9,N($F13),0))-CF13,0),MAX($P13-SUM(DV13:EC13),0))</f>
        <v>0</v>
      </c>
      <c r="EE13" s="48" t="n">
        <f aca="false">MIN(MAX((GC12*(1+GC$5/Setup!$C$36)+IF($V13=10,N($F13),0))-CG13,0),MAX($P13-SUM(DV13:ED13),0))</f>
        <v>0</v>
      </c>
      <c r="EF13" s="48" t="n">
        <f aca="false">MIN(MAX((GD12*(1+GD$5/Setup!$C$36)+IF($V13=11,N($F13),0))-CH13,0),MAX($P13-SUM(DV13:EE13),0))</f>
        <v>0</v>
      </c>
      <c r="EG13" s="48" t="n">
        <f aca="false">MIN(MAX((GE12*(1+GE$5/Setup!$C$36)+IF($V13=12,N($F13),0))-CI13,0),MAX($P13-SUM(DV13:EF13),0))</f>
        <v>0</v>
      </c>
      <c r="EH13" s="48" t="n">
        <f aca="false">MIN(MAX((GF12*(1+GF$5/Setup!$C$36)+IF($V13=13,N($F13),0))-CJ13,0),MAX($P13-SUM(DV13:EG13),0))</f>
        <v>0</v>
      </c>
      <c r="EI13" s="48" t="n">
        <f aca="false">MIN(MAX((GG12*(1+GG$5/Setup!$C$36)+IF($V13=14,N($F13),0))-CK13,0),MAX($P13-SUM(DV13:EH13),0))</f>
        <v>0</v>
      </c>
      <c r="EJ13" s="48" t="n">
        <f aca="false">MIN(MAX((GH12*(1+GH$5/Setup!$C$36)+IF($V13=15,N($F13),0))-CL13,0),MAX($P13-SUM(DV13:EI13),0))</f>
        <v>0</v>
      </c>
      <c r="EK13" s="48" t="n">
        <f aca="false">MIN(MAX((GI12*(1+GI$5/Setup!$C$36)+IF($V13=16,N($F13),0))-CM13,0),MAX($P13-SUM(DV13:EJ13),0))</f>
        <v>0</v>
      </c>
      <c r="EL13" s="48" t="n">
        <f aca="false">MIN(MAX((GJ12*(1+GJ$5/Setup!$C$36)+IF($V13=17,N($F13),0))-CN13,0),MAX($P13-SUM(DV13:EK13),0))</f>
        <v>0</v>
      </c>
      <c r="EM13" s="48" t="n">
        <f aca="false">MIN(MAX((GK12*(1+GK$5/Setup!$C$36)+IF($V13=18,N($F13),0))-CO13,0),MAX($P13-SUM(DV13:EL13),0))</f>
        <v>0</v>
      </c>
      <c r="EN13" s="48" t="n">
        <f aca="false">MIN(MAX((GL12*(1+GL$5/Setup!$C$36)+IF($V13=19,N($F13),0))-CP13,0),MAX($P13-SUM(DV13:EM13),0))</f>
        <v>0</v>
      </c>
      <c r="EO13" s="48" t="n">
        <f aca="false">MIN(MAX((GM12*(1+GM$5/Setup!$C$36)+IF($V13=20,N($F13),0))-CQ13,0),MAX($P13-SUM(DV13:EN13),0))</f>
        <v>0</v>
      </c>
      <c r="EP13" s="48" t="n">
        <f aca="false">MIN(MAX((GN12*(1+GN$5/Setup!$C$36)+IF($V13=21,N($F13),0))-CR13,0),MAX($P13-SUM(DV13:EO13),0))</f>
        <v>0</v>
      </c>
      <c r="EQ13" s="48" t="n">
        <f aca="false">MIN(MAX((GO12*(1+GO$5/Setup!$C$36)+IF($V13=22,N($F13),0))-CS13,0),MAX($P13-SUM(DV13:EP13),0))</f>
        <v>0</v>
      </c>
      <c r="ER13" s="48" t="n">
        <f aca="false">MIN(MAX((GP12*(1+GP$5/Setup!$C$36)+IF($V13=23,N($F13),0))-CT13,0),MAX($P13-SUM(DV13:EQ13),0))</f>
        <v>0</v>
      </c>
      <c r="ES13" s="48" t="n">
        <f aca="false">MIN(MAX((GQ12*(1+GQ$5/Setup!$C$36)+IF($V13=24,N($F13),0))-CU13,0),MAX($P13-SUM(DV13:ER13),0))</f>
        <v>0</v>
      </c>
      <c r="ET13" s="48" t="n">
        <f aca="false">MIN(MAX((GR12*(1+GR$5/Setup!$C$36)+IF($V13=25,N($F13),0))-CV13,0),MAX($P13-SUM(DV13:ES13),0))</f>
        <v>0</v>
      </c>
      <c r="EU13" s="48" t="n">
        <f aca="false">MIN(MAX((GS12*(1+GS$5/Setup!$C$36)+IF($V13=26,N($F13),0))-CW13,0),MAX($P13-SUM(DV13:ET13),0))</f>
        <v>0</v>
      </c>
      <c r="EV13" s="48" t="n">
        <f aca="false">MIN(MAX((GT12*(1+GT$5/Setup!$C$36)+IF($V13=27,N($F13),0))-CX13,0),MAX($P13-SUM(DV13:EU13),0))</f>
        <v>0</v>
      </c>
      <c r="EW13" s="48" t="n">
        <f aca="false">MIN(MAX((GU12*(1+GU$5/Setup!$C$36)+IF($V13=28,N($F13),0))-CY13,0),MAX($P13-SUM(DV13:EV13),0))</f>
        <v>0</v>
      </c>
      <c r="EX13" s="48" t="n">
        <f aca="false">MIN(MAX((GV12*(1+GV$5/Setup!$C$36)+IF($V13=29,N($F13),0))-CZ13,0),MAX($P13-SUM(DV13:EW13),0))</f>
        <v>0</v>
      </c>
      <c r="EY13" s="48" t="n">
        <f aca="false">MIN(MAX((GW12*(1+GW$5/Setup!$C$36)+IF($V13=30,N($F13),0))-DA13,0),MAX($P13-SUM(DV13:EX13),0))</f>
        <v>0</v>
      </c>
      <c r="EZ13" s="48" t="n">
        <f aca="false">MIN(MAX((GX12*(1+GX$5/Setup!$C$36)+IF($V13=31,N($F13),0))-DB13,0),MAX($P13-SUM(DV13:EY13),0))</f>
        <v>0</v>
      </c>
      <c r="FA13" s="48" t="n">
        <f aca="false">MIN(MAX((GY12*(1+GY$5/Setup!$C$36)+IF($V13=32,N($F13),0))-DC13,0),MAX($P13-SUM(DV13:EZ13),0))</f>
        <v>0</v>
      </c>
      <c r="FB13" s="48" t="n">
        <f aca="false">MIN(MAX((GZ12*(1+GZ$5/Setup!$C$36)+IF($V13=33,N($F13),0))-DD13,0),MAX($P13-SUM(DV13:FA13),0))</f>
        <v>0</v>
      </c>
      <c r="FC13" s="48" t="n">
        <f aca="false">MIN(MAX((HA12*(1+HA$5/Setup!$C$36)+IF($V13=34,N($F13),0))-DE13,0),MAX($P13-SUM(DV13:FB13),0))</f>
        <v>0</v>
      </c>
      <c r="FD13" s="48" t="n">
        <f aca="false">MIN(MAX((HB12*(1+HB$5/Setup!$C$36)+IF($V13=35,N($F13),0))-DF13,0),MAX($P13-SUM(DV13:FC13),0))</f>
        <v>0</v>
      </c>
      <c r="FE13" s="48" t="n">
        <f aca="false">MIN(MAX((HC12*(1+HC$5/Setup!$C$36)+IF($V13=36,N($F13),0))-DG13,0),MAX($P13-SUM(DV13:FD13),0))</f>
        <v>0</v>
      </c>
      <c r="FF13" s="48" t="n">
        <f aca="false">MIN(MAX((HD12*(1+HD$5/Setup!$C$36)+IF($V13=37,N($F13),0))-DH13,0),MAX($P13-SUM(DV13:FE13),0))</f>
        <v>0</v>
      </c>
      <c r="FG13" s="48" t="n">
        <f aca="false">MIN(MAX((HE12*(1+HE$5/Setup!$C$36)+IF($V13=38,N($F13),0))-DI13,0),MAX($P13-SUM(DV13:FF13),0))</f>
        <v>0</v>
      </c>
      <c r="FH13" s="48" t="n">
        <f aca="false">MIN(MAX((HF12*(1+HF$5/Setup!$C$36)+IF($V13=39,N($F13),0))-DJ13,0),MAX($P13-SUM(DV13:FG13),0))</f>
        <v>0</v>
      </c>
      <c r="FI13" s="48" t="n">
        <f aca="false">MIN(MAX((HG12*(1+HG$5/Setup!$C$36)+IF($V13=40,N($F13),0))-DK13,0),MAX($P13-SUM(DV13:FH13),0))</f>
        <v>0</v>
      </c>
      <c r="FJ13" s="48" t="n">
        <f aca="false">MIN(MAX((HH12*(1+HH$5/Setup!$C$36)+IF($V13=41,N($F13),0))-DL13,0),MAX($P13-SUM(DV13:FI13),0))</f>
        <v>0</v>
      </c>
      <c r="FK13" s="48" t="n">
        <f aca="false">MIN(MAX((HI12*(1+HI$5/Setup!$C$36)+IF($V13=42,N($F13),0))-DM13,0),MAX($P13-SUM(DV13:FJ13),0))</f>
        <v>0</v>
      </c>
      <c r="FL13" s="48" t="n">
        <f aca="false">MIN(MAX((HJ12*(1+HJ$5/Setup!$C$36)+IF($V13=43,N($F13),0))-DN13,0),MAX($P13-SUM(DV13:FK13),0))</f>
        <v>0</v>
      </c>
      <c r="FM13" s="48" t="n">
        <f aca="false">MIN(MAX((HK12*(1+HK$5/Setup!$C$36)+IF($V13=44,N($F13),0))-DO13,0),MAX($P13-SUM(DV13:FL13),0))</f>
        <v>0</v>
      </c>
      <c r="FN13" s="48" t="n">
        <f aca="false">MIN(MAX((HL12*(1+HL$5/Setup!$C$36)+IF($V13=45,N($F13),0))-DP13,0),MAX($P13-SUM(DV13:FM13),0))</f>
        <v>0</v>
      </c>
      <c r="FO13" s="48" t="n">
        <f aca="false">MIN(MAX((HM12*(1+HM$5/Setup!$C$36)+IF($V13=46,N($F13),0))-DQ13,0),MAX($P13-SUM(DV13:FN13),0))</f>
        <v>0</v>
      </c>
      <c r="FP13" s="48" t="n">
        <f aca="false">MIN(MAX((HN12*(1+HN$5/Setup!$C$36)+IF($V13=47,N($F13),0))-DR13,0),MAX($P13-SUM(DV13:FO13),0))</f>
        <v>0</v>
      </c>
      <c r="FQ13" s="48" t="n">
        <f aca="false">MIN(MAX((HO12*(1+HO$5/Setup!$C$36)+IF($V13=48,N($F13),0))-DS13,0),MAX($P13-SUM(DV13:FP13),0))</f>
        <v>0</v>
      </c>
      <c r="FR13" s="48" t="n">
        <f aca="false">MIN(MAX((HP12*(1+HP$5/Setup!$C$36)+IF($V13=49,N($F13),0))-DT13,0),MAX($P13-SUM(DV13:FQ13),0))</f>
        <v>0</v>
      </c>
      <c r="FS13" s="48" t="n">
        <f aca="false">MIN(MAX((HQ12*(1+HQ$5/Setup!$C$36)+IF($V13=50,N($F13),0))-DU13,0),MAX($P13-SUM(DV13:FR13),0))</f>
        <v>0</v>
      </c>
      <c r="FT13" s="48" t="n">
        <f aca="false">IF((FT12*(1+FT$5/Setup!$C$36)+IF($V13=1,N($F13),0))-BX13-DV13&lt;0.005,0,(FT12*(1+FT$5/Setup!$C$36)+IF($V13=1,N($F13),0))-BX13-DV13)</f>
        <v>216.082207897939</v>
      </c>
      <c r="FU13" s="48" t="n">
        <f aca="false">IF((FU12*(1+FU$5/Setup!$C$36)+IF($V13=2,N($F13),0))-BY13-DW13&lt;0.005,0,(FU12*(1+FU$5/Setup!$C$36)+IF($V13=2,N($F13),0))-BY13-DW13)</f>
        <v>1161.0041480034</v>
      </c>
      <c r="FV13" s="48" t="n">
        <f aca="false">IF((FV12*(1+FV$5/Setup!$C$36)+IF($V13=3,N($F13),0))-BZ13-DX13&lt;0.005,0,(FV12*(1+FV$5/Setup!$C$36)+IF($V13=3,N($F13),0))-BZ13-DX13)</f>
        <v>0</v>
      </c>
      <c r="FW13" s="48" t="n">
        <f aca="false">IF((FW12*(1+FW$5/Setup!$C$36)+IF($V13=4,N($F13),0))-CA13-DY13&lt;0.005,0,(FW12*(1+FW$5/Setup!$C$36)+IF($V13=4,N($F13),0))-CA13-DY13)</f>
        <v>0</v>
      </c>
      <c r="FX13" s="48" t="n">
        <f aca="false">IF((FX12*(1+FX$5/Setup!$C$36)+IF($V13=5,N($F13),0))-CB13-DZ13&lt;0.005,0,(FX12*(1+FX$5/Setup!$C$36)+IF($V13=5,N($F13),0))-CB13-DZ13)</f>
        <v>0</v>
      </c>
      <c r="FY13" s="48" t="n">
        <f aca="false">IF((FY12*(1+FY$5/Setup!$C$36)+IF($V13=6,N($F13),0))-CC13-EA13&lt;0.005,0,(FY12*(1+FY$5/Setup!$C$36)+IF($V13=6,N($F13),0))-CC13-EA13)</f>
        <v>0</v>
      </c>
      <c r="FZ13" s="48" t="n">
        <f aca="false">IF((FZ12*(1+FZ$5/Setup!$C$36)+IF($V13=7,N($F13),0))-CD13-EB13&lt;0.005,0,(FZ12*(1+FZ$5/Setup!$C$36)+IF($V13=7,N($F13),0))-CD13-EB13)</f>
        <v>0</v>
      </c>
      <c r="GA13" s="48" t="n">
        <f aca="false">IF((GA12*(1+GA$5/Setup!$C$36)+IF($V13=8,N($F13),0))-CE13-EC13&lt;0.005,0,(GA12*(1+GA$5/Setup!$C$36)+IF($V13=8,N($F13),0))-CE13-EC13)</f>
        <v>0</v>
      </c>
      <c r="GB13" s="48" t="n">
        <f aca="false">IF((GB12*(1+GB$5/Setup!$C$36)+IF($V13=9,N($F13),0))-CF13-ED13&lt;0.005,0,(GB12*(1+GB$5/Setup!$C$36)+IF($V13=9,N($F13),0))-CF13-ED13)</f>
        <v>0</v>
      </c>
      <c r="GC13" s="48" t="n">
        <f aca="false">IF((GC12*(1+GC$5/Setup!$C$36)+IF($V13=10,N($F13),0))-CG13-EE13&lt;0.005,0,(GC12*(1+GC$5/Setup!$C$36)+IF($V13=10,N($F13),0))-CG13-EE13)</f>
        <v>0</v>
      </c>
      <c r="GD13" s="48" t="n">
        <f aca="false">IF((GD12*(1+GD$5/Setup!$C$36)+IF($V13=11,N($F13),0))-CH13-EF13&lt;0.005,0,(GD12*(1+GD$5/Setup!$C$36)+IF($V13=11,N($F13),0))-CH13-EF13)</f>
        <v>0</v>
      </c>
      <c r="GE13" s="48" t="n">
        <f aca="false">IF((GE12*(1+GE$5/Setup!$C$36)+IF($V13=12,N($F13),0))-CI13-EG13&lt;0.005,0,(GE12*(1+GE$5/Setup!$C$36)+IF($V13=12,N($F13),0))-CI13-EG13)</f>
        <v>0</v>
      </c>
      <c r="GF13" s="48" t="n">
        <f aca="false">IF((GF12*(1+GF$5/Setup!$C$36)+IF($V13=13,N($F13),0))-CJ13-EH13&lt;0.005,0,(GF12*(1+GF$5/Setup!$C$36)+IF($V13=13,N($F13),0))-CJ13-EH13)</f>
        <v>0</v>
      </c>
      <c r="GG13" s="48" t="n">
        <f aca="false">IF((GG12*(1+GG$5/Setup!$C$36)+IF($V13=14,N($F13),0))-CK13-EI13&lt;0.005,0,(GG12*(1+GG$5/Setup!$C$36)+IF($V13=14,N($F13),0))-CK13-EI13)</f>
        <v>0</v>
      </c>
      <c r="GH13" s="48" t="n">
        <f aca="false">IF((GH12*(1+GH$5/Setup!$C$36)+IF($V13=15,N($F13),0))-CL13-EJ13&lt;0.005,0,(GH12*(1+GH$5/Setup!$C$36)+IF($V13=15,N($F13),0))-CL13-EJ13)</f>
        <v>0</v>
      </c>
      <c r="GI13" s="48" t="n">
        <f aca="false">IF((GI12*(1+GI$5/Setup!$C$36)+IF($V13=16,N($F13),0))-CM13-EK13&lt;0.005,0,(GI12*(1+GI$5/Setup!$C$36)+IF($V13=16,N($F13),0))-CM13-EK13)</f>
        <v>0</v>
      </c>
      <c r="GJ13" s="48" t="n">
        <f aca="false">IF((GJ12*(1+GJ$5/Setup!$C$36)+IF($V13=17,N($F13),0))-CN13-EL13&lt;0.005,0,(GJ12*(1+GJ$5/Setup!$C$36)+IF($V13=17,N($F13),0))-CN13-EL13)</f>
        <v>0</v>
      </c>
      <c r="GK13" s="48" t="n">
        <f aca="false">IF((GK12*(1+GK$5/Setup!$C$36)+IF($V13=18,N($F13),0))-CO13-EM13&lt;0.005,0,(GK12*(1+GK$5/Setup!$C$36)+IF($V13=18,N($F13),0))-CO13-EM13)</f>
        <v>0</v>
      </c>
      <c r="GL13" s="48" t="n">
        <f aca="false">IF((GL12*(1+GL$5/Setup!$C$36)+IF($V13=19,N($F13),0))-CP13-EN13&lt;0.005,0,(GL12*(1+GL$5/Setup!$C$36)+IF($V13=19,N($F13),0))-CP13-EN13)</f>
        <v>0</v>
      </c>
      <c r="GM13" s="48" t="n">
        <f aca="false">IF((GM12*(1+GM$5/Setup!$C$36)+IF($V13=20,N($F13),0))-CQ13-EO13&lt;0.005,0,(GM12*(1+GM$5/Setup!$C$36)+IF($V13=20,N($F13),0))-CQ13-EO13)</f>
        <v>0</v>
      </c>
      <c r="GN13" s="48" t="n">
        <f aca="false">IF((GN12*(1+GN$5/Setup!$C$36)+IF($V13=21,N($F13),0))-CR13-EP13&lt;0.005,0,(GN12*(1+GN$5/Setup!$C$36)+IF($V13=21,N($F13),0))-CR13-EP13)</f>
        <v>0</v>
      </c>
      <c r="GO13" s="48" t="n">
        <f aca="false">IF((GO12*(1+GO$5/Setup!$C$36)+IF($V13=22,N($F13),0))-CS13-EQ13&lt;0.005,0,(GO12*(1+GO$5/Setup!$C$36)+IF($V13=22,N($F13),0))-CS13-EQ13)</f>
        <v>0</v>
      </c>
      <c r="GP13" s="48" t="n">
        <f aca="false">IF((GP12*(1+GP$5/Setup!$C$36)+IF($V13=23,N($F13),0))-CT13-ER13&lt;0.005,0,(GP12*(1+GP$5/Setup!$C$36)+IF($V13=23,N($F13),0))-CT13-ER13)</f>
        <v>0</v>
      </c>
      <c r="GQ13" s="48" t="n">
        <f aca="false">IF((GQ12*(1+GQ$5/Setup!$C$36)+IF($V13=24,N($F13),0))-CU13-ES13&lt;0.005,0,(GQ12*(1+GQ$5/Setup!$C$36)+IF($V13=24,N($F13),0))-CU13-ES13)</f>
        <v>0</v>
      </c>
      <c r="GR13" s="48" t="n">
        <f aca="false">IF((GR12*(1+GR$5/Setup!$C$36)+IF($V13=25,N($F13),0))-CV13-ET13&lt;0.005,0,(GR12*(1+GR$5/Setup!$C$36)+IF($V13=25,N($F13),0))-CV13-ET13)</f>
        <v>0</v>
      </c>
      <c r="GS13" s="48" t="n">
        <f aca="false">IF((GS12*(1+GS$5/Setup!$C$36)+IF($V13=26,N($F13),0))-CW13-EU13&lt;0.005,0,(GS12*(1+GS$5/Setup!$C$36)+IF($V13=26,N($F13),0))-CW13-EU13)</f>
        <v>0</v>
      </c>
      <c r="GT13" s="48" t="n">
        <f aca="false">IF((GT12*(1+GT$5/Setup!$C$36)+IF($V13=27,N($F13),0))-CX13-EV13&lt;0.005,0,(GT12*(1+GT$5/Setup!$C$36)+IF($V13=27,N($F13),0))-CX13-EV13)</f>
        <v>0</v>
      </c>
      <c r="GU13" s="48" t="n">
        <f aca="false">IF((GU12*(1+GU$5/Setup!$C$36)+IF($V13=28,N($F13),0))-CY13-EW13&lt;0.005,0,(GU12*(1+GU$5/Setup!$C$36)+IF($V13=28,N($F13),0))-CY13-EW13)</f>
        <v>0</v>
      </c>
      <c r="GV13" s="48" t="n">
        <f aca="false">IF((GV12*(1+GV$5/Setup!$C$36)+IF($V13=29,N($F13),0))-CZ13-EX13&lt;0.005,0,(GV12*(1+GV$5/Setup!$C$36)+IF($V13=29,N($F13),0))-CZ13-EX13)</f>
        <v>0</v>
      </c>
      <c r="GW13" s="48" t="n">
        <f aca="false">IF((GW12*(1+GW$5/Setup!$C$36)+IF($V13=30,N($F13),0))-DA13-EY13&lt;0.005,0,(GW12*(1+GW$5/Setup!$C$36)+IF($V13=30,N($F13),0))-DA13-EY13)</f>
        <v>0</v>
      </c>
      <c r="GX13" s="48" t="n">
        <f aca="false">IF((GX12*(1+GX$5/Setup!$C$36)+IF($V13=31,N($F13),0))-DB13-EZ13&lt;0.005,0,(GX12*(1+GX$5/Setup!$C$36)+IF($V13=31,N($F13),0))-DB13-EZ13)</f>
        <v>0</v>
      </c>
      <c r="GY13" s="48" t="n">
        <f aca="false">IF((GY12*(1+GY$5/Setup!$C$36)+IF($V13=32,N($F13),0))-DC13-FA13&lt;0.005,0,(GY12*(1+GY$5/Setup!$C$36)+IF($V13=32,N($F13),0))-DC13-FA13)</f>
        <v>0</v>
      </c>
      <c r="GZ13" s="48" t="n">
        <f aca="false">IF((GZ12*(1+GZ$5/Setup!$C$36)+IF($V13=33,N($F13),0))-DD13-FB13&lt;0.005,0,(GZ12*(1+GZ$5/Setup!$C$36)+IF($V13=33,N($F13),0))-DD13-FB13)</f>
        <v>0</v>
      </c>
      <c r="HA13" s="48" t="n">
        <f aca="false">IF((HA12*(1+HA$5/Setup!$C$36)+IF($V13=34,N($F13),0))-DE13-FC13&lt;0.005,0,(HA12*(1+HA$5/Setup!$C$36)+IF($V13=34,N($F13),0))-DE13-FC13)</f>
        <v>0</v>
      </c>
      <c r="HB13" s="48" t="n">
        <f aca="false">IF((HB12*(1+HB$5/Setup!$C$36)+IF($V13=35,N($F13),0))-DF13-FD13&lt;0.005,0,(HB12*(1+HB$5/Setup!$C$36)+IF($V13=35,N($F13),0))-DF13-FD13)</f>
        <v>0</v>
      </c>
      <c r="HC13" s="48" t="n">
        <f aca="false">IF((HC12*(1+HC$5/Setup!$C$36)+IF($V13=36,N($F13),0))-DG13-FE13&lt;0.005,0,(HC12*(1+HC$5/Setup!$C$36)+IF($V13=36,N($F13),0))-DG13-FE13)</f>
        <v>0</v>
      </c>
      <c r="HD13" s="48" t="n">
        <f aca="false">IF((HD12*(1+HD$5/Setup!$C$36)+IF($V13=37,N($F13),0))-DH13-FF13&lt;0.005,0,(HD12*(1+HD$5/Setup!$C$36)+IF($V13=37,N($F13),0))-DH13-FF13)</f>
        <v>0</v>
      </c>
      <c r="HE13" s="48" t="n">
        <f aca="false">IF((HE12*(1+HE$5/Setup!$C$36)+IF($V13=38,N($F13),0))-DI13-FG13&lt;0.005,0,(HE12*(1+HE$5/Setup!$C$36)+IF($V13=38,N($F13),0))-DI13-FG13)</f>
        <v>0</v>
      </c>
      <c r="HF13" s="48" t="n">
        <f aca="false">IF((HF12*(1+HF$5/Setup!$C$36)+IF($V13=39,N($F13),0))-DJ13-FH13&lt;0.005,0,(HF12*(1+HF$5/Setup!$C$36)+IF($V13=39,N($F13),0))-DJ13-FH13)</f>
        <v>0</v>
      </c>
      <c r="HG13" s="48" t="n">
        <f aca="false">IF((HG12*(1+HG$5/Setup!$C$36)+IF($V13=40,N($F13),0))-DK13-FI13&lt;0.005,0,(HG12*(1+HG$5/Setup!$C$36)+IF($V13=40,N($F13),0))-DK13-FI13)</f>
        <v>0</v>
      </c>
      <c r="HH13" s="48" t="n">
        <f aca="false">IF((HH12*(1+HH$5/Setup!$C$36)+IF($V13=41,N($F13),0))-DL13-FJ13&lt;0.005,0,(HH12*(1+HH$5/Setup!$C$36)+IF($V13=41,N($F13),0))-DL13-FJ13)</f>
        <v>0</v>
      </c>
      <c r="HI13" s="48" t="n">
        <f aca="false">IF((HI12*(1+HI$5/Setup!$C$36)+IF($V13=42,N($F13),0))-DM13-FK13&lt;0.005,0,(HI12*(1+HI$5/Setup!$C$36)+IF($V13=42,N($F13),0))-DM13-FK13)</f>
        <v>0</v>
      </c>
      <c r="HJ13" s="48" t="n">
        <f aca="false">IF((HJ12*(1+HJ$5/Setup!$C$36)+IF($V13=43,N($F13),0))-DN13-FL13&lt;0.005,0,(HJ12*(1+HJ$5/Setup!$C$36)+IF($V13=43,N($F13),0))-DN13-FL13)</f>
        <v>0</v>
      </c>
      <c r="HK13" s="48" t="n">
        <f aca="false">IF((HK12*(1+HK$5/Setup!$C$36)+IF($V13=44,N($F13),0))-DO13-FM13&lt;0.005,0,(HK12*(1+HK$5/Setup!$C$36)+IF($V13=44,N($F13),0))-DO13-FM13)</f>
        <v>0</v>
      </c>
      <c r="HL13" s="48" t="n">
        <f aca="false">IF((HL12*(1+HL$5/Setup!$C$36)+IF($V13=45,N($F13),0))-DP13-FN13&lt;0.005,0,(HL12*(1+HL$5/Setup!$C$36)+IF($V13=45,N($F13),0))-DP13-FN13)</f>
        <v>0</v>
      </c>
      <c r="HM13" s="48" t="n">
        <f aca="false">IF((HM12*(1+HM$5/Setup!$C$36)+IF($V13=46,N($F13),0))-DQ13-FO13&lt;0.005,0,(HM12*(1+HM$5/Setup!$C$36)+IF($V13=46,N($F13),0))-DQ13-FO13)</f>
        <v>0</v>
      </c>
      <c r="HN13" s="48" t="n">
        <f aca="false">IF((HN12*(1+HN$5/Setup!$C$36)+IF($V13=47,N($F13),0))-DR13-FP13&lt;0.005,0,(HN12*(1+HN$5/Setup!$C$36)+IF($V13=47,N($F13),0))-DR13-FP13)</f>
        <v>0</v>
      </c>
      <c r="HO13" s="48" t="n">
        <f aca="false">IF((HO12*(1+HO$5/Setup!$C$36)+IF($V13=48,N($F13),0))-DS13-FQ13&lt;0.005,0,(HO12*(1+HO$5/Setup!$C$36)+IF($V13=48,N($F13),0))-DS13-FQ13)</f>
        <v>0</v>
      </c>
      <c r="HP13" s="48" t="n">
        <f aca="false">IF((HP12*(1+HP$5/Setup!$C$36)+IF($V13=49,N($F13),0))-DT13-FR13&lt;0.005,0,(HP12*(1+HP$5/Setup!$C$36)+IF($V13=49,N($F13),0))-DT13-FR13)</f>
        <v>0</v>
      </c>
      <c r="HQ13" s="48" t="n">
        <f aca="false">IF((HQ12*(1+HQ$5/Setup!$C$36)+IF($V13=50,N($F13),0))-DU13-FS13&lt;0.005,0,(HQ12*(1+HQ$5/Setup!$C$36)+IF($V13=50,N($F13),0))-DU13-FS13)</f>
        <v>0</v>
      </c>
    </row>
    <row r="14" customFormat="false" ht="15" hidden="false" customHeight="false" outlineLevel="0" collapsed="false">
      <c r="A14" s="44" t="n">
        <v>6</v>
      </c>
      <c r="B14" s="45" t="n">
        <f aca="false">IF(Setup!$C$7="Every month",EDATE(Setup!$C$8,($A14-1)),IF(Setup!$C$7="Twice a month",DATE(YEAR(Setup!$C$8),MONTH(Setup!$C$8)+INT((($A14-1)+Setup!$C$41)/2),MIN(IF(MOD(($A14-1)+Setup!$C$41,2)=0,Setup!$C$39,Setup!$C$40),DAY(EOMONTH(DATE(YEAR(Setup!$C$8),MONTH(Setup!$C$8)+INT((($A14-1)+Setup!$C$41)/2),1),0)))),Setup!$C$8+($A14-1)*IF(Setup!$C$7="Every week",7,14)))</f>
        <v>46395</v>
      </c>
      <c r="C14" s="45" t="n">
        <f aca="false">IF(Setup!$C$7="Every month",EDATE(Setup!$C$8,$A14),IF(Setup!$C$7="Twice a month",DATE(YEAR(Setup!$C$8),MONTH(Setup!$C$8)+INT(($A14+Setup!$C$41)/2),MIN(IF(MOD($A14+Setup!$C$41,2)=0,Setup!$C$39,Setup!$C$40),DAY(EOMONTH(DATE(YEAR(Setup!$C$8),MONTH(Setup!$C$8)+INT(($A14+Setup!$C$41)/2),1),0)))),Setup!$C$8+$A14*IF(Setup!$C$7="Every week",7,14)))</f>
        <v>46409</v>
      </c>
      <c r="D14" s="46"/>
      <c r="E14" s="47"/>
      <c r="F14" s="47"/>
      <c r="G14" s="47"/>
      <c r="H14" s="47"/>
      <c r="I14" s="48" t="n">
        <f aca="false">N(Setup!$C$11)+N(E14)</f>
        <v>100</v>
      </c>
      <c r="J14" s="48" t="n">
        <f aca="false">MIN(Setup!$C$37,MAX(I14,0))</f>
        <v>9.23076923076923</v>
      </c>
      <c r="K14" s="48" t="n">
        <f aca="false">MIN(MAX(N(Setup!$C$14)-L13,0),MAX(I14-J14,0))</f>
        <v>0</v>
      </c>
      <c r="L14" s="48" t="n">
        <f aca="false">L13+K14-N(G14)</f>
        <v>500</v>
      </c>
      <c r="M14" s="48" t="n">
        <f aca="false">M13+J14-N(H14)</f>
        <v>55.3846153846154</v>
      </c>
      <c r="N14" s="48" t="n">
        <f aca="false">SUM(BX14:DU14)</f>
        <v>65</v>
      </c>
      <c r="O14" s="48" t="n">
        <f aca="false">SUM(Z14:BW14)-N14</f>
        <v>0</v>
      </c>
      <c r="P14" s="48" t="n">
        <f aca="false">MAX(I14-J14-K14,0)+O14</f>
        <v>90.7692307692308</v>
      </c>
      <c r="Q14" s="48" t="n">
        <f aca="false">SUM(DV14:FS14)</f>
        <v>90.7692307692308</v>
      </c>
      <c r="R14" s="49" t="n">
        <f aca="false">N14+J14+K14+Q14</f>
        <v>165</v>
      </c>
      <c r="S14" s="48" t="n">
        <f aca="false">T14-T13-N(F14)+N14+Q14</f>
        <v>10.0323260206199</v>
      </c>
      <c r="T14" s="49" t="n">
        <f aca="false">SUM(FT14:HQ14)</f>
        <v>1231.34945115273</v>
      </c>
      <c r="U14" s="44" t="str">
        <f aca="false">IF(T13&lt;0.005,"",INDEX(Helpers!$C$2:$C$51,IF(_xlfn.MINIFS($DV$6:$FS$6,DV14:FS14,"&gt;0.005")=0,V14,_xlfn.MINIFS($DV$6:$FS$6,DV14:FS14,"&gt;0.005"))))</f>
        <v>Card A</v>
      </c>
      <c r="V14" s="44" t="n">
        <f aca="false">IF(_xlfn.MINIFS($FT$6:$HQ$6,FT13:HQ13,"&gt;0.005")=0,1,_xlfn.MINIFS($FT$6:$HQ$6,FT13:HQ13,"&gt;0.005"))</f>
        <v>1</v>
      </c>
      <c r="W14" s="44" t="n">
        <f aca="false">IF(AND(D14&lt;&gt;"Paid",T13&gt;0.005),1,0)</f>
        <v>1</v>
      </c>
      <c r="X14" s="48" t="n">
        <f aca="false">SUMPRODUCT(((Helpers!$G$2:$G$51*(1+(Helpers!$D$2:$D$51+0.000000001)/12)^(($B14-Setup!$C$8)/(365.25/12))-Helpers!$E$2:$E$51*((1+(Helpers!$D$2:$D$51+0.000000001)/12)^(($B14-Setup!$C$8)/(365.25/12))-1)/((Helpers!$D$2:$D$51+0.000000001)/12))&gt;0)*(Helpers!$G$2:$G$51*(1+(Helpers!$D$2:$D$51+0.000000001)/12)^(($B14-Setup!$C$8)/(365.25/12))-Helpers!$E$2:$E$51*((1+(Helpers!$D$2:$D$51+0.000000001)/12)^(($B14-Setup!$C$8)/(365.25/12))-1)/((Helpers!$D$2:$D$51+0.000000001)/12)))</f>
        <v>1613.96435024928</v>
      </c>
      <c r="Y14" s="48"/>
      <c r="Z14" s="48" t="n">
        <f aca="false">IF(OR(N(Z$5)=0,Z$6=""),0,Z$5*((DATE(YEAR($B14),MONTH($B14),MIN(Z$6,DAY(EOMONTH($B14,0))))&gt;=$B14)*(DATE(YEAR($B14),MONTH($B14),MIN(Z$6,DAY(EOMONTH($B14,0))))&lt;$C14)+(DATE(YEAR($B14),MONTH($B14)+1,MIN(Z$6,DAY(EOMONTH($B14,1))))&gt;=$B14)*(DATE(YEAR($B14),MONTH($B14)+1,MIN(Z$6,DAY(EOMONTH($B14,1))))&lt;$C14)))</f>
        <v>25</v>
      </c>
      <c r="AA14" s="48" t="n">
        <f aca="false">IF(OR(N(AA$5)=0,AA$6=""),0,AA$5*((DATE(YEAR($B14),MONTH($B14),MIN(AA$6,DAY(EOMONTH($B14,0))))&gt;=$B14)*(DATE(YEAR($B14),MONTH($B14),MIN(AA$6,DAY(EOMONTH($B14,0))))&lt;$C14)+(DATE(YEAR($B14),MONTH($B14)+1,MIN(AA$6,DAY(EOMONTH($B14,1))))&gt;=$B14)*(DATE(YEAR($B14),MONTH($B14)+1,MIN(AA$6,DAY(EOMONTH($B14,1))))&lt;$C14)))</f>
        <v>40</v>
      </c>
      <c r="AB14" s="48" t="n">
        <f aca="false">IF(OR(N(AB$5)=0,AB$6=""),0,AB$5*((DATE(YEAR($B14),MONTH($B14),MIN(AB$6,DAY(EOMONTH($B14,0))))&gt;=$B14)*(DATE(YEAR($B14),MONTH($B14),MIN(AB$6,DAY(EOMONTH($B14,0))))&lt;$C14)+(DATE(YEAR($B14),MONTH($B14)+1,MIN(AB$6,DAY(EOMONTH($B14,1))))&gt;=$B14)*(DATE(YEAR($B14),MONTH($B14)+1,MIN(AB$6,DAY(EOMONTH($B14,1))))&lt;$C14)))</f>
        <v>0</v>
      </c>
      <c r="AC14" s="48" t="n">
        <f aca="false">IF(OR(N(AC$5)=0,AC$6=""),0,AC$5*((DATE(YEAR($B14),MONTH($B14),MIN(AC$6,DAY(EOMONTH($B14,0))))&gt;=$B14)*(DATE(YEAR($B14),MONTH($B14),MIN(AC$6,DAY(EOMONTH($B14,0))))&lt;$C14)+(DATE(YEAR($B14),MONTH($B14)+1,MIN(AC$6,DAY(EOMONTH($B14,1))))&gt;=$B14)*(DATE(YEAR($B14),MONTH($B14)+1,MIN(AC$6,DAY(EOMONTH($B14,1))))&lt;$C14)))</f>
        <v>0</v>
      </c>
      <c r="AD14" s="48" t="n">
        <f aca="false">IF(OR(N(AD$5)=0,AD$6=""),0,AD$5*((DATE(YEAR($B14),MONTH($B14),MIN(AD$6,DAY(EOMONTH($B14,0))))&gt;=$B14)*(DATE(YEAR($B14),MONTH($B14),MIN(AD$6,DAY(EOMONTH($B14,0))))&lt;$C14)+(DATE(YEAR($B14),MONTH($B14)+1,MIN(AD$6,DAY(EOMONTH($B14,1))))&gt;=$B14)*(DATE(YEAR($B14),MONTH($B14)+1,MIN(AD$6,DAY(EOMONTH($B14,1))))&lt;$C14)))</f>
        <v>0</v>
      </c>
      <c r="AE14" s="48" t="n">
        <f aca="false">IF(OR(N(AE$5)=0,AE$6=""),0,AE$5*((DATE(YEAR($B14),MONTH($B14),MIN(AE$6,DAY(EOMONTH($B14,0))))&gt;=$B14)*(DATE(YEAR($B14),MONTH($B14),MIN(AE$6,DAY(EOMONTH($B14,0))))&lt;$C14)+(DATE(YEAR($B14),MONTH($B14)+1,MIN(AE$6,DAY(EOMONTH($B14,1))))&gt;=$B14)*(DATE(YEAR($B14),MONTH($B14)+1,MIN(AE$6,DAY(EOMONTH($B14,1))))&lt;$C14)))</f>
        <v>0</v>
      </c>
      <c r="AF14" s="48" t="n">
        <f aca="false">IF(OR(N(AF$5)=0,AF$6=""),0,AF$5*((DATE(YEAR($B14),MONTH($B14),MIN(AF$6,DAY(EOMONTH($B14,0))))&gt;=$B14)*(DATE(YEAR($B14),MONTH($B14),MIN(AF$6,DAY(EOMONTH($B14,0))))&lt;$C14)+(DATE(YEAR($B14),MONTH($B14)+1,MIN(AF$6,DAY(EOMONTH($B14,1))))&gt;=$B14)*(DATE(YEAR($B14),MONTH($B14)+1,MIN(AF$6,DAY(EOMONTH($B14,1))))&lt;$C14)))</f>
        <v>0</v>
      </c>
      <c r="AG14" s="48" t="n">
        <f aca="false">IF(OR(N(AG$5)=0,AG$6=""),0,AG$5*((DATE(YEAR($B14),MONTH($B14),MIN(AG$6,DAY(EOMONTH($B14,0))))&gt;=$B14)*(DATE(YEAR($B14),MONTH($B14),MIN(AG$6,DAY(EOMONTH($B14,0))))&lt;$C14)+(DATE(YEAR($B14),MONTH($B14)+1,MIN(AG$6,DAY(EOMONTH($B14,1))))&gt;=$B14)*(DATE(YEAR($B14),MONTH($B14)+1,MIN(AG$6,DAY(EOMONTH($B14,1))))&lt;$C14)))</f>
        <v>0</v>
      </c>
      <c r="AH14" s="48" t="n">
        <f aca="false">IF(OR(N(AH$5)=0,AH$6=""),0,AH$5*((DATE(YEAR($B14),MONTH($B14),MIN(AH$6,DAY(EOMONTH($B14,0))))&gt;=$B14)*(DATE(YEAR($B14),MONTH($B14),MIN(AH$6,DAY(EOMONTH($B14,0))))&lt;$C14)+(DATE(YEAR($B14),MONTH($B14)+1,MIN(AH$6,DAY(EOMONTH($B14,1))))&gt;=$B14)*(DATE(YEAR($B14),MONTH($B14)+1,MIN(AH$6,DAY(EOMONTH($B14,1))))&lt;$C14)))</f>
        <v>0</v>
      </c>
      <c r="AI14" s="48" t="n">
        <f aca="false">IF(OR(N(AI$5)=0,AI$6=""),0,AI$5*((DATE(YEAR($B14),MONTH($B14),MIN(AI$6,DAY(EOMONTH($B14,0))))&gt;=$B14)*(DATE(YEAR($B14),MONTH($B14),MIN(AI$6,DAY(EOMONTH($B14,0))))&lt;$C14)+(DATE(YEAR($B14),MONTH($B14)+1,MIN(AI$6,DAY(EOMONTH($B14,1))))&gt;=$B14)*(DATE(YEAR($B14),MONTH($B14)+1,MIN(AI$6,DAY(EOMONTH($B14,1))))&lt;$C14)))</f>
        <v>0</v>
      </c>
      <c r="AJ14" s="48" t="n">
        <f aca="false">IF(OR(N(AJ$5)=0,AJ$6=""),0,AJ$5*((DATE(YEAR($B14),MONTH($B14),MIN(AJ$6,DAY(EOMONTH($B14,0))))&gt;=$B14)*(DATE(YEAR($B14),MONTH($B14),MIN(AJ$6,DAY(EOMONTH($B14,0))))&lt;$C14)+(DATE(YEAR($B14),MONTH($B14)+1,MIN(AJ$6,DAY(EOMONTH($B14,1))))&gt;=$B14)*(DATE(YEAR($B14),MONTH($B14)+1,MIN(AJ$6,DAY(EOMONTH($B14,1))))&lt;$C14)))</f>
        <v>0</v>
      </c>
      <c r="AK14" s="48" t="n">
        <f aca="false">IF(OR(N(AK$5)=0,AK$6=""),0,AK$5*((DATE(YEAR($B14),MONTH($B14),MIN(AK$6,DAY(EOMONTH($B14,0))))&gt;=$B14)*(DATE(YEAR($B14),MONTH($B14),MIN(AK$6,DAY(EOMONTH($B14,0))))&lt;$C14)+(DATE(YEAR($B14),MONTH($B14)+1,MIN(AK$6,DAY(EOMONTH($B14,1))))&gt;=$B14)*(DATE(YEAR($B14),MONTH($B14)+1,MIN(AK$6,DAY(EOMONTH($B14,1))))&lt;$C14)))</f>
        <v>0</v>
      </c>
      <c r="AL14" s="48" t="n">
        <f aca="false">IF(OR(N(AL$5)=0,AL$6=""),0,AL$5*((DATE(YEAR($B14),MONTH($B14),MIN(AL$6,DAY(EOMONTH($B14,0))))&gt;=$B14)*(DATE(YEAR($B14),MONTH($B14),MIN(AL$6,DAY(EOMONTH($B14,0))))&lt;$C14)+(DATE(YEAR($B14),MONTH($B14)+1,MIN(AL$6,DAY(EOMONTH($B14,1))))&gt;=$B14)*(DATE(YEAR($B14),MONTH($B14)+1,MIN(AL$6,DAY(EOMONTH($B14,1))))&lt;$C14)))</f>
        <v>0</v>
      </c>
      <c r="AM14" s="48" t="n">
        <f aca="false">IF(OR(N(AM$5)=0,AM$6=""),0,AM$5*((DATE(YEAR($B14),MONTH($B14),MIN(AM$6,DAY(EOMONTH($B14,0))))&gt;=$B14)*(DATE(YEAR($B14),MONTH($B14),MIN(AM$6,DAY(EOMONTH($B14,0))))&lt;$C14)+(DATE(YEAR($B14),MONTH($B14)+1,MIN(AM$6,DAY(EOMONTH($B14,1))))&gt;=$B14)*(DATE(YEAR($B14),MONTH($B14)+1,MIN(AM$6,DAY(EOMONTH($B14,1))))&lt;$C14)))</f>
        <v>0</v>
      </c>
      <c r="AN14" s="48" t="n">
        <f aca="false">IF(OR(N(AN$5)=0,AN$6=""),0,AN$5*((DATE(YEAR($B14),MONTH($B14),MIN(AN$6,DAY(EOMONTH($B14,0))))&gt;=$B14)*(DATE(YEAR($B14),MONTH($B14),MIN(AN$6,DAY(EOMONTH($B14,0))))&lt;$C14)+(DATE(YEAR($B14),MONTH($B14)+1,MIN(AN$6,DAY(EOMONTH($B14,1))))&gt;=$B14)*(DATE(YEAR($B14),MONTH($B14)+1,MIN(AN$6,DAY(EOMONTH($B14,1))))&lt;$C14)))</f>
        <v>0</v>
      </c>
      <c r="AO14" s="48" t="n">
        <f aca="false">IF(OR(N(AO$5)=0,AO$6=""),0,AO$5*((DATE(YEAR($B14),MONTH($B14),MIN(AO$6,DAY(EOMONTH($B14,0))))&gt;=$B14)*(DATE(YEAR($B14),MONTH($B14),MIN(AO$6,DAY(EOMONTH($B14,0))))&lt;$C14)+(DATE(YEAR($B14),MONTH($B14)+1,MIN(AO$6,DAY(EOMONTH($B14,1))))&gt;=$B14)*(DATE(YEAR($B14),MONTH($B14)+1,MIN(AO$6,DAY(EOMONTH($B14,1))))&lt;$C14)))</f>
        <v>0</v>
      </c>
      <c r="AP14" s="48" t="n">
        <f aca="false">IF(OR(N(AP$5)=0,AP$6=""),0,AP$5*((DATE(YEAR($B14),MONTH($B14),MIN(AP$6,DAY(EOMONTH($B14,0))))&gt;=$B14)*(DATE(YEAR($B14),MONTH($B14),MIN(AP$6,DAY(EOMONTH($B14,0))))&lt;$C14)+(DATE(YEAR($B14),MONTH($B14)+1,MIN(AP$6,DAY(EOMONTH($B14,1))))&gt;=$B14)*(DATE(YEAR($B14),MONTH($B14)+1,MIN(AP$6,DAY(EOMONTH($B14,1))))&lt;$C14)))</f>
        <v>0</v>
      </c>
      <c r="AQ14" s="48" t="n">
        <f aca="false">IF(OR(N(AQ$5)=0,AQ$6=""),0,AQ$5*((DATE(YEAR($B14),MONTH($B14),MIN(AQ$6,DAY(EOMONTH($B14,0))))&gt;=$B14)*(DATE(YEAR($B14),MONTH($B14),MIN(AQ$6,DAY(EOMONTH($B14,0))))&lt;$C14)+(DATE(YEAR($B14),MONTH($B14)+1,MIN(AQ$6,DAY(EOMONTH($B14,1))))&gt;=$B14)*(DATE(YEAR($B14),MONTH($B14)+1,MIN(AQ$6,DAY(EOMONTH($B14,1))))&lt;$C14)))</f>
        <v>0</v>
      </c>
      <c r="AR14" s="48" t="n">
        <f aca="false">IF(OR(N(AR$5)=0,AR$6=""),0,AR$5*((DATE(YEAR($B14),MONTH($B14),MIN(AR$6,DAY(EOMONTH($B14,0))))&gt;=$B14)*(DATE(YEAR($B14),MONTH($B14),MIN(AR$6,DAY(EOMONTH($B14,0))))&lt;$C14)+(DATE(YEAR($B14),MONTH($B14)+1,MIN(AR$6,DAY(EOMONTH($B14,1))))&gt;=$B14)*(DATE(YEAR($B14),MONTH($B14)+1,MIN(AR$6,DAY(EOMONTH($B14,1))))&lt;$C14)))</f>
        <v>0</v>
      </c>
      <c r="AS14" s="48" t="n">
        <f aca="false">IF(OR(N(AS$5)=0,AS$6=""),0,AS$5*((DATE(YEAR($B14),MONTH($B14),MIN(AS$6,DAY(EOMONTH($B14,0))))&gt;=$B14)*(DATE(YEAR($B14),MONTH($B14),MIN(AS$6,DAY(EOMONTH($B14,0))))&lt;$C14)+(DATE(YEAR($B14),MONTH($B14)+1,MIN(AS$6,DAY(EOMONTH($B14,1))))&gt;=$B14)*(DATE(YEAR($B14),MONTH($B14)+1,MIN(AS$6,DAY(EOMONTH($B14,1))))&lt;$C14)))</f>
        <v>0</v>
      </c>
      <c r="AT14" s="48" t="n">
        <f aca="false">IF(OR(N(AT$5)=0,AT$6=""),0,AT$5*((DATE(YEAR($B14),MONTH($B14),MIN(AT$6,DAY(EOMONTH($B14,0))))&gt;=$B14)*(DATE(YEAR($B14),MONTH($B14),MIN(AT$6,DAY(EOMONTH($B14,0))))&lt;$C14)+(DATE(YEAR($B14),MONTH($B14)+1,MIN(AT$6,DAY(EOMONTH($B14,1))))&gt;=$B14)*(DATE(YEAR($B14),MONTH($B14)+1,MIN(AT$6,DAY(EOMONTH($B14,1))))&lt;$C14)))</f>
        <v>0</v>
      </c>
      <c r="AU14" s="48" t="n">
        <f aca="false">IF(OR(N(AU$5)=0,AU$6=""),0,AU$5*((DATE(YEAR($B14),MONTH($B14),MIN(AU$6,DAY(EOMONTH($B14,0))))&gt;=$B14)*(DATE(YEAR($B14),MONTH($B14),MIN(AU$6,DAY(EOMONTH($B14,0))))&lt;$C14)+(DATE(YEAR($B14),MONTH($B14)+1,MIN(AU$6,DAY(EOMONTH($B14,1))))&gt;=$B14)*(DATE(YEAR($B14),MONTH($B14)+1,MIN(AU$6,DAY(EOMONTH($B14,1))))&lt;$C14)))</f>
        <v>0</v>
      </c>
      <c r="AV14" s="48" t="n">
        <f aca="false">IF(OR(N(AV$5)=0,AV$6=""),0,AV$5*((DATE(YEAR($B14),MONTH($B14),MIN(AV$6,DAY(EOMONTH($B14,0))))&gt;=$B14)*(DATE(YEAR($B14),MONTH($B14),MIN(AV$6,DAY(EOMONTH($B14,0))))&lt;$C14)+(DATE(YEAR($B14),MONTH($B14)+1,MIN(AV$6,DAY(EOMONTH($B14,1))))&gt;=$B14)*(DATE(YEAR($B14),MONTH($B14)+1,MIN(AV$6,DAY(EOMONTH($B14,1))))&lt;$C14)))</f>
        <v>0</v>
      </c>
      <c r="AW14" s="48" t="n">
        <f aca="false">IF(OR(N(AW$5)=0,AW$6=""),0,AW$5*((DATE(YEAR($B14),MONTH($B14),MIN(AW$6,DAY(EOMONTH($B14,0))))&gt;=$B14)*(DATE(YEAR($B14),MONTH($B14),MIN(AW$6,DAY(EOMONTH($B14,0))))&lt;$C14)+(DATE(YEAR($B14),MONTH($B14)+1,MIN(AW$6,DAY(EOMONTH($B14,1))))&gt;=$B14)*(DATE(YEAR($B14),MONTH($B14)+1,MIN(AW$6,DAY(EOMONTH($B14,1))))&lt;$C14)))</f>
        <v>0</v>
      </c>
      <c r="AX14" s="48" t="n">
        <f aca="false">IF(OR(N(AX$5)=0,AX$6=""),0,AX$5*((DATE(YEAR($B14),MONTH($B14),MIN(AX$6,DAY(EOMONTH($B14,0))))&gt;=$B14)*(DATE(YEAR($B14),MONTH($B14),MIN(AX$6,DAY(EOMONTH($B14,0))))&lt;$C14)+(DATE(YEAR($B14),MONTH($B14)+1,MIN(AX$6,DAY(EOMONTH($B14,1))))&gt;=$B14)*(DATE(YEAR($B14),MONTH($B14)+1,MIN(AX$6,DAY(EOMONTH($B14,1))))&lt;$C14)))</f>
        <v>0</v>
      </c>
      <c r="AY14" s="48" t="n">
        <f aca="false">IF(OR(N(AY$5)=0,AY$6=""),0,AY$5*((DATE(YEAR($B14),MONTH($B14),MIN(AY$6,DAY(EOMONTH($B14,0))))&gt;=$B14)*(DATE(YEAR($B14),MONTH($B14),MIN(AY$6,DAY(EOMONTH($B14,0))))&lt;$C14)+(DATE(YEAR($B14),MONTH($B14)+1,MIN(AY$6,DAY(EOMONTH($B14,1))))&gt;=$B14)*(DATE(YEAR($B14),MONTH($B14)+1,MIN(AY$6,DAY(EOMONTH($B14,1))))&lt;$C14)))</f>
        <v>0</v>
      </c>
      <c r="AZ14" s="48" t="n">
        <f aca="false">IF(OR(N(AZ$5)=0,AZ$6=""),0,AZ$5*((DATE(YEAR($B14),MONTH($B14),MIN(AZ$6,DAY(EOMONTH($B14,0))))&gt;=$B14)*(DATE(YEAR($B14),MONTH($B14),MIN(AZ$6,DAY(EOMONTH($B14,0))))&lt;$C14)+(DATE(YEAR($B14),MONTH($B14)+1,MIN(AZ$6,DAY(EOMONTH($B14,1))))&gt;=$B14)*(DATE(YEAR($B14),MONTH($B14)+1,MIN(AZ$6,DAY(EOMONTH($B14,1))))&lt;$C14)))</f>
        <v>0</v>
      </c>
      <c r="BA14" s="48" t="n">
        <f aca="false">IF(OR(N(BA$5)=0,BA$6=""),0,BA$5*((DATE(YEAR($B14),MONTH($B14),MIN(BA$6,DAY(EOMONTH($B14,0))))&gt;=$B14)*(DATE(YEAR($B14),MONTH($B14),MIN(BA$6,DAY(EOMONTH($B14,0))))&lt;$C14)+(DATE(YEAR($B14),MONTH($B14)+1,MIN(BA$6,DAY(EOMONTH($B14,1))))&gt;=$B14)*(DATE(YEAR($B14),MONTH($B14)+1,MIN(BA$6,DAY(EOMONTH($B14,1))))&lt;$C14)))</f>
        <v>0</v>
      </c>
      <c r="BB14" s="48" t="n">
        <f aca="false">IF(OR(N(BB$5)=0,BB$6=""),0,BB$5*((DATE(YEAR($B14),MONTH($B14),MIN(BB$6,DAY(EOMONTH($B14,0))))&gt;=$B14)*(DATE(YEAR($B14),MONTH($B14),MIN(BB$6,DAY(EOMONTH($B14,0))))&lt;$C14)+(DATE(YEAR($B14),MONTH($B14)+1,MIN(BB$6,DAY(EOMONTH($B14,1))))&gt;=$B14)*(DATE(YEAR($B14),MONTH($B14)+1,MIN(BB$6,DAY(EOMONTH($B14,1))))&lt;$C14)))</f>
        <v>0</v>
      </c>
      <c r="BC14" s="48" t="n">
        <f aca="false">IF(OR(N(BC$5)=0,BC$6=""),0,BC$5*((DATE(YEAR($B14),MONTH($B14),MIN(BC$6,DAY(EOMONTH($B14,0))))&gt;=$B14)*(DATE(YEAR($B14),MONTH($B14),MIN(BC$6,DAY(EOMONTH($B14,0))))&lt;$C14)+(DATE(YEAR($B14),MONTH($B14)+1,MIN(BC$6,DAY(EOMONTH($B14,1))))&gt;=$B14)*(DATE(YEAR($B14),MONTH($B14)+1,MIN(BC$6,DAY(EOMONTH($B14,1))))&lt;$C14)))</f>
        <v>0</v>
      </c>
      <c r="BD14" s="48" t="n">
        <f aca="false">IF(OR(N(BD$5)=0,BD$6=""),0,BD$5*((DATE(YEAR($B14),MONTH($B14),MIN(BD$6,DAY(EOMONTH($B14,0))))&gt;=$B14)*(DATE(YEAR($B14),MONTH($B14),MIN(BD$6,DAY(EOMONTH($B14,0))))&lt;$C14)+(DATE(YEAR($B14),MONTH($B14)+1,MIN(BD$6,DAY(EOMONTH($B14,1))))&gt;=$B14)*(DATE(YEAR($B14),MONTH($B14)+1,MIN(BD$6,DAY(EOMONTH($B14,1))))&lt;$C14)))</f>
        <v>0</v>
      </c>
      <c r="BE14" s="48" t="n">
        <f aca="false">IF(OR(N(BE$5)=0,BE$6=""),0,BE$5*((DATE(YEAR($B14),MONTH($B14),MIN(BE$6,DAY(EOMONTH($B14,0))))&gt;=$B14)*(DATE(YEAR($B14),MONTH($B14),MIN(BE$6,DAY(EOMONTH($B14,0))))&lt;$C14)+(DATE(YEAR($B14),MONTH($B14)+1,MIN(BE$6,DAY(EOMONTH($B14,1))))&gt;=$B14)*(DATE(YEAR($B14),MONTH($B14)+1,MIN(BE$6,DAY(EOMONTH($B14,1))))&lt;$C14)))</f>
        <v>0</v>
      </c>
      <c r="BF14" s="48" t="n">
        <f aca="false">IF(OR(N(BF$5)=0,BF$6=""),0,BF$5*((DATE(YEAR($B14),MONTH($B14),MIN(BF$6,DAY(EOMONTH($B14,0))))&gt;=$B14)*(DATE(YEAR($B14),MONTH($B14),MIN(BF$6,DAY(EOMONTH($B14,0))))&lt;$C14)+(DATE(YEAR($B14),MONTH($B14)+1,MIN(BF$6,DAY(EOMONTH($B14,1))))&gt;=$B14)*(DATE(YEAR($B14),MONTH($B14)+1,MIN(BF$6,DAY(EOMONTH($B14,1))))&lt;$C14)))</f>
        <v>0</v>
      </c>
      <c r="BG14" s="48" t="n">
        <f aca="false">IF(OR(N(BG$5)=0,BG$6=""),0,BG$5*((DATE(YEAR($B14),MONTH($B14),MIN(BG$6,DAY(EOMONTH($B14,0))))&gt;=$B14)*(DATE(YEAR($B14),MONTH($B14),MIN(BG$6,DAY(EOMONTH($B14,0))))&lt;$C14)+(DATE(YEAR($B14),MONTH($B14)+1,MIN(BG$6,DAY(EOMONTH($B14,1))))&gt;=$B14)*(DATE(YEAR($B14),MONTH($B14)+1,MIN(BG$6,DAY(EOMONTH($B14,1))))&lt;$C14)))</f>
        <v>0</v>
      </c>
      <c r="BH14" s="48" t="n">
        <f aca="false">IF(OR(N(BH$5)=0,BH$6=""),0,BH$5*((DATE(YEAR($B14),MONTH($B14),MIN(BH$6,DAY(EOMONTH($B14,0))))&gt;=$B14)*(DATE(YEAR($B14),MONTH($B14),MIN(BH$6,DAY(EOMONTH($B14,0))))&lt;$C14)+(DATE(YEAR($B14),MONTH($B14)+1,MIN(BH$6,DAY(EOMONTH($B14,1))))&gt;=$B14)*(DATE(YEAR($B14),MONTH($B14)+1,MIN(BH$6,DAY(EOMONTH($B14,1))))&lt;$C14)))</f>
        <v>0</v>
      </c>
      <c r="BI14" s="48" t="n">
        <f aca="false">IF(OR(N(BI$5)=0,BI$6=""),0,BI$5*((DATE(YEAR($B14),MONTH($B14),MIN(BI$6,DAY(EOMONTH($B14,0))))&gt;=$B14)*(DATE(YEAR($B14),MONTH($B14),MIN(BI$6,DAY(EOMONTH($B14,0))))&lt;$C14)+(DATE(YEAR($B14),MONTH($B14)+1,MIN(BI$6,DAY(EOMONTH($B14,1))))&gt;=$B14)*(DATE(YEAR($B14),MONTH($B14)+1,MIN(BI$6,DAY(EOMONTH($B14,1))))&lt;$C14)))</f>
        <v>0</v>
      </c>
      <c r="BJ14" s="48" t="n">
        <f aca="false">IF(OR(N(BJ$5)=0,BJ$6=""),0,BJ$5*((DATE(YEAR($B14),MONTH($B14),MIN(BJ$6,DAY(EOMONTH($B14,0))))&gt;=$B14)*(DATE(YEAR($B14),MONTH($B14),MIN(BJ$6,DAY(EOMONTH($B14,0))))&lt;$C14)+(DATE(YEAR($B14),MONTH($B14)+1,MIN(BJ$6,DAY(EOMONTH($B14,1))))&gt;=$B14)*(DATE(YEAR($B14),MONTH($B14)+1,MIN(BJ$6,DAY(EOMONTH($B14,1))))&lt;$C14)))</f>
        <v>0</v>
      </c>
      <c r="BK14" s="48" t="n">
        <f aca="false">IF(OR(N(BK$5)=0,BK$6=""),0,BK$5*((DATE(YEAR($B14),MONTH($B14),MIN(BK$6,DAY(EOMONTH($B14,0))))&gt;=$B14)*(DATE(YEAR($B14),MONTH($B14),MIN(BK$6,DAY(EOMONTH($B14,0))))&lt;$C14)+(DATE(YEAR($B14),MONTH($B14)+1,MIN(BK$6,DAY(EOMONTH($B14,1))))&gt;=$B14)*(DATE(YEAR($B14),MONTH($B14)+1,MIN(BK$6,DAY(EOMONTH($B14,1))))&lt;$C14)))</f>
        <v>0</v>
      </c>
      <c r="BL14" s="48" t="n">
        <f aca="false">IF(OR(N(BL$5)=0,BL$6=""),0,BL$5*((DATE(YEAR($B14),MONTH($B14),MIN(BL$6,DAY(EOMONTH($B14,0))))&gt;=$B14)*(DATE(YEAR($B14),MONTH($B14),MIN(BL$6,DAY(EOMONTH($B14,0))))&lt;$C14)+(DATE(YEAR($B14),MONTH($B14)+1,MIN(BL$6,DAY(EOMONTH($B14,1))))&gt;=$B14)*(DATE(YEAR($B14),MONTH($B14)+1,MIN(BL$6,DAY(EOMONTH($B14,1))))&lt;$C14)))</f>
        <v>0</v>
      </c>
      <c r="BM14" s="48" t="n">
        <f aca="false">IF(OR(N(BM$5)=0,BM$6=""),0,BM$5*((DATE(YEAR($B14),MONTH($B14),MIN(BM$6,DAY(EOMONTH($B14,0))))&gt;=$B14)*(DATE(YEAR($B14),MONTH($B14),MIN(BM$6,DAY(EOMONTH($B14,0))))&lt;$C14)+(DATE(YEAR($B14),MONTH($B14)+1,MIN(BM$6,DAY(EOMONTH($B14,1))))&gt;=$B14)*(DATE(YEAR($B14),MONTH($B14)+1,MIN(BM$6,DAY(EOMONTH($B14,1))))&lt;$C14)))</f>
        <v>0</v>
      </c>
      <c r="BN14" s="48" t="n">
        <f aca="false">IF(OR(N(BN$5)=0,BN$6=""),0,BN$5*((DATE(YEAR($B14),MONTH($B14),MIN(BN$6,DAY(EOMONTH($B14,0))))&gt;=$B14)*(DATE(YEAR($B14),MONTH($B14),MIN(BN$6,DAY(EOMONTH($B14,0))))&lt;$C14)+(DATE(YEAR($B14),MONTH($B14)+1,MIN(BN$6,DAY(EOMONTH($B14,1))))&gt;=$B14)*(DATE(YEAR($B14),MONTH($B14)+1,MIN(BN$6,DAY(EOMONTH($B14,1))))&lt;$C14)))</f>
        <v>0</v>
      </c>
      <c r="BO14" s="48" t="n">
        <f aca="false">IF(OR(N(BO$5)=0,BO$6=""),0,BO$5*((DATE(YEAR($B14),MONTH($B14),MIN(BO$6,DAY(EOMONTH($B14,0))))&gt;=$B14)*(DATE(YEAR($B14),MONTH($B14),MIN(BO$6,DAY(EOMONTH($B14,0))))&lt;$C14)+(DATE(YEAR($B14),MONTH($B14)+1,MIN(BO$6,DAY(EOMONTH($B14,1))))&gt;=$B14)*(DATE(YEAR($B14),MONTH($B14)+1,MIN(BO$6,DAY(EOMONTH($B14,1))))&lt;$C14)))</f>
        <v>0</v>
      </c>
      <c r="BP14" s="48" t="n">
        <f aca="false">IF(OR(N(BP$5)=0,BP$6=""),0,BP$5*((DATE(YEAR($B14),MONTH($B14),MIN(BP$6,DAY(EOMONTH($B14,0))))&gt;=$B14)*(DATE(YEAR($B14),MONTH($B14),MIN(BP$6,DAY(EOMONTH($B14,0))))&lt;$C14)+(DATE(YEAR($B14),MONTH($B14)+1,MIN(BP$6,DAY(EOMONTH($B14,1))))&gt;=$B14)*(DATE(YEAR($B14),MONTH($B14)+1,MIN(BP$6,DAY(EOMONTH($B14,1))))&lt;$C14)))</f>
        <v>0</v>
      </c>
      <c r="BQ14" s="48" t="n">
        <f aca="false">IF(OR(N(BQ$5)=0,BQ$6=""),0,BQ$5*((DATE(YEAR($B14),MONTH($B14),MIN(BQ$6,DAY(EOMONTH($B14,0))))&gt;=$B14)*(DATE(YEAR($B14),MONTH($B14),MIN(BQ$6,DAY(EOMONTH($B14,0))))&lt;$C14)+(DATE(YEAR($B14),MONTH($B14)+1,MIN(BQ$6,DAY(EOMONTH($B14,1))))&gt;=$B14)*(DATE(YEAR($B14),MONTH($B14)+1,MIN(BQ$6,DAY(EOMONTH($B14,1))))&lt;$C14)))</f>
        <v>0</v>
      </c>
      <c r="BR14" s="48" t="n">
        <f aca="false">IF(OR(N(BR$5)=0,BR$6=""),0,BR$5*((DATE(YEAR($B14),MONTH($B14),MIN(BR$6,DAY(EOMONTH($B14,0))))&gt;=$B14)*(DATE(YEAR($B14),MONTH($B14),MIN(BR$6,DAY(EOMONTH($B14,0))))&lt;$C14)+(DATE(YEAR($B14),MONTH($B14)+1,MIN(BR$6,DAY(EOMONTH($B14,1))))&gt;=$B14)*(DATE(YEAR($B14),MONTH($B14)+1,MIN(BR$6,DAY(EOMONTH($B14,1))))&lt;$C14)))</f>
        <v>0</v>
      </c>
      <c r="BS14" s="48" t="n">
        <f aca="false">IF(OR(N(BS$5)=0,BS$6=""),0,BS$5*((DATE(YEAR($B14),MONTH($B14),MIN(BS$6,DAY(EOMONTH($B14,0))))&gt;=$B14)*(DATE(YEAR($B14),MONTH($B14),MIN(BS$6,DAY(EOMONTH($B14,0))))&lt;$C14)+(DATE(YEAR($B14),MONTH($B14)+1,MIN(BS$6,DAY(EOMONTH($B14,1))))&gt;=$B14)*(DATE(YEAR($B14),MONTH($B14)+1,MIN(BS$6,DAY(EOMONTH($B14,1))))&lt;$C14)))</f>
        <v>0</v>
      </c>
      <c r="BT14" s="48" t="n">
        <f aca="false">IF(OR(N(BT$5)=0,BT$6=""),0,BT$5*((DATE(YEAR($B14),MONTH($B14),MIN(BT$6,DAY(EOMONTH($B14,0))))&gt;=$B14)*(DATE(YEAR($B14),MONTH($B14),MIN(BT$6,DAY(EOMONTH($B14,0))))&lt;$C14)+(DATE(YEAR($B14),MONTH($B14)+1,MIN(BT$6,DAY(EOMONTH($B14,1))))&gt;=$B14)*(DATE(YEAR($B14),MONTH($B14)+1,MIN(BT$6,DAY(EOMONTH($B14,1))))&lt;$C14)))</f>
        <v>0</v>
      </c>
      <c r="BU14" s="48" t="n">
        <f aca="false">IF(OR(N(BU$5)=0,BU$6=""),0,BU$5*((DATE(YEAR($B14),MONTH($B14),MIN(BU$6,DAY(EOMONTH($B14,0))))&gt;=$B14)*(DATE(YEAR($B14),MONTH($B14),MIN(BU$6,DAY(EOMONTH($B14,0))))&lt;$C14)+(DATE(YEAR($B14),MONTH($B14)+1,MIN(BU$6,DAY(EOMONTH($B14,1))))&gt;=$B14)*(DATE(YEAR($B14),MONTH($B14)+1,MIN(BU$6,DAY(EOMONTH($B14,1))))&lt;$C14)))</f>
        <v>0</v>
      </c>
      <c r="BV14" s="48" t="n">
        <f aca="false">IF(OR(N(BV$5)=0,BV$6=""),0,BV$5*((DATE(YEAR($B14),MONTH($B14),MIN(BV$6,DAY(EOMONTH($B14,0))))&gt;=$B14)*(DATE(YEAR($B14),MONTH($B14),MIN(BV$6,DAY(EOMONTH($B14,0))))&lt;$C14)+(DATE(YEAR($B14),MONTH($B14)+1,MIN(BV$6,DAY(EOMONTH($B14,1))))&gt;=$B14)*(DATE(YEAR($B14),MONTH($B14)+1,MIN(BV$6,DAY(EOMONTH($B14,1))))&lt;$C14)))</f>
        <v>0</v>
      </c>
      <c r="BW14" s="48" t="n">
        <f aca="false">IF(OR(N(BW$5)=0,BW$6=""),0,BW$5*((DATE(YEAR($B14),MONTH($B14),MIN(BW$6,DAY(EOMONTH($B14,0))))&gt;=$B14)*(DATE(YEAR($B14),MONTH($B14),MIN(BW$6,DAY(EOMONTH($B14,0))))&lt;$C14)+(DATE(YEAR($B14),MONTH($B14)+1,MIN(BW$6,DAY(EOMONTH($B14,1))))&gt;=$B14)*(DATE(YEAR($B14),MONTH($B14)+1,MIN(BW$6,DAY(EOMONTH($B14,1))))&lt;$C14)))</f>
        <v>0</v>
      </c>
      <c r="BX14" s="48" t="n">
        <f aca="false">MIN(Z14,(FT13*(1+FT$5/Setup!$C$36)+IF($V14=1,N($F14),0)))</f>
        <v>25</v>
      </c>
      <c r="BY14" s="48" t="n">
        <f aca="false">MIN(AA14,(FU13*(1+FU$5/Setup!$C$36)+IF($V14=2,N($F14),0)))</f>
        <v>40</v>
      </c>
      <c r="BZ14" s="48" t="n">
        <f aca="false">MIN(AB14,(FV13*(1+FV$5/Setup!$C$36)+IF($V14=3,N($F14),0)))</f>
        <v>0</v>
      </c>
      <c r="CA14" s="48" t="n">
        <f aca="false">MIN(AC14,(FW13*(1+FW$5/Setup!$C$36)+IF($V14=4,N($F14),0)))</f>
        <v>0</v>
      </c>
      <c r="CB14" s="48" t="n">
        <f aca="false">MIN(AD14,(FX13*(1+FX$5/Setup!$C$36)+IF($V14=5,N($F14),0)))</f>
        <v>0</v>
      </c>
      <c r="CC14" s="48" t="n">
        <f aca="false">MIN(AE14,(FY13*(1+FY$5/Setup!$C$36)+IF($V14=6,N($F14),0)))</f>
        <v>0</v>
      </c>
      <c r="CD14" s="48" t="n">
        <f aca="false">MIN(AF14,(FZ13*(1+FZ$5/Setup!$C$36)+IF($V14=7,N($F14),0)))</f>
        <v>0</v>
      </c>
      <c r="CE14" s="48" t="n">
        <f aca="false">MIN(AG14,(GA13*(1+GA$5/Setup!$C$36)+IF($V14=8,N($F14),0)))</f>
        <v>0</v>
      </c>
      <c r="CF14" s="48" t="n">
        <f aca="false">MIN(AH14,(GB13*(1+GB$5/Setup!$C$36)+IF($V14=9,N($F14),0)))</f>
        <v>0</v>
      </c>
      <c r="CG14" s="48" t="n">
        <f aca="false">MIN(AI14,(GC13*(1+GC$5/Setup!$C$36)+IF($V14=10,N($F14),0)))</f>
        <v>0</v>
      </c>
      <c r="CH14" s="48" t="n">
        <f aca="false">MIN(AJ14,(GD13*(1+GD$5/Setup!$C$36)+IF($V14=11,N($F14),0)))</f>
        <v>0</v>
      </c>
      <c r="CI14" s="48" t="n">
        <f aca="false">MIN(AK14,(GE13*(1+GE$5/Setup!$C$36)+IF($V14=12,N($F14),0)))</f>
        <v>0</v>
      </c>
      <c r="CJ14" s="48" t="n">
        <f aca="false">MIN(AL14,(GF13*(1+GF$5/Setup!$C$36)+IF($V14=13,N($F14),0)))</f>
        <v>0</v>
      </c>
      <c r="CK14" s="48" t="n">
        <f aca="false">MIN(AM14,(GG13*(1+GG$5/Setup!$C$36)+IF($V14=14,N($F14),0)))</f>
        <v>0</v>
      </c>
      <c r="CL14" s="48" t="n">
        <f aca="false">MIN(AN14,(GH13*(1+GH$5/Setup!$C$36)+IF($V14=15,N($F14),0)))</f>
        <v>0</v>
      </c>
      <c r="CM14" s="48" t="n">
        <f aca="false">MIN(AO14,(GI13*(1+GI$5/Setup!$C$36)+IF($V14=16,N($F14),0)))</f>
        <v>0</v>
      </c>
      <c r="CN14" s="48" t="n">
        <f aca="false">MIN(AP14,(GJ13*(1+GJ$5/Setup!$C$36)+IF($V14=17,N($F14),0)))</f>
        <v>0</v>
      </c>
      <c r="CO14" s="48" t="n">
        <f aca="false">MIN(AQ14,(GK13*(1+GK$5/Setup!$C$36)+IF($V14=18,N($F14),0)))</f>
        <v>0</v>
      </c>
      <c r="CP14" s="48" t="n">
        <f aca="false">MIN(AR14,(GL13*(1+GL$5/Setup!$C$36)+IF($V14=19,N($F14),0)))</f>
        <v>0</v>
      </c>
      <c r="CQ14" s="48" t="n">
        <f aca="false">MIN(AS14,(GM13*(1+GM$5/Setup!$C$36)+IF($V14=20,N($F14),0)))</f>
        <v>0</v>
      </c>
      <c r="CR14" s="48" t="n">
        <f aca="false">MIN(AT14,(GN13*(1+GN$5/Setup!$C$36)+IF($V14=21,N($F14),0)))</f>
        <v>0</v>
      </c>
      <c r="CS14" s="48" t="n">
        <f aca="false">MIN(AU14,(GO13*(1+GO$5/Setup!$C$36)+IF($V14=22,N($F14),0)))</f>
        <v>0</v>
      </c>
      <c r="CT14" s="48" t="n">
        <f aca="false">MIN(AV14,(GP13*(1+GP$5/Setup!$C$36)+IF($V14=23,N($F14),0)))</f>
        <v>0</v>
      </c>
      <c r="CU14" s="48" t="n">
        <f aca="false">MIN(AW14,(GQ13*(1+GQ$5/Setup!$C$36)+IF($V14=24,N($F14),0)))</f>
        <v>0</v>
      </c>
      <c r="CV14" s="48" t="n">
        <f aca="false">MIN(AX14,(GR13*(1+GR$5/Setup!$C$36)+IF($V14=25,N($F14),0)))</f>
        <v>0</v>
      </c>
      <c r="CW14" s="48" t="n">
        <f aca="false">MIN(AY14,(GS13*(1+GS$5/Setup!$C$36)+IF($V14=26,N($F14),0)))</f>
        <v>0</v>
      </c>
      <c r="CX14" s="48" t="n">
        <f aca="false">MIN(AZ14,(GT13*(1+GT$5/Setup!$C$36)+IF($V14=27,N($F14),0)))</f>
        <v>0</v>
      </c>
      <c r="CY14" s="48" t="n">
        <f aca="false">MIN(BA14,(GU13*(1+GU$5/Setup!$C$36)+IF($V14=28,N($F14),0)))</f>
        <v>0</v>
      </c>
      <c r="CZ14" s="48" t="n">
        <f aca="false">MIN(BB14,(GV13*(1+GV$5/Setup!$C$36)+IF($V14=29,N($F14),0)))</f>
        <v>0</v>
      </c>
      <c r="DA14" s="48" t="n">
        <f aca="false">MIN(BC14,(GW13*(1+GW$5/Setup!$C$36)+IF($V14=30,N($F14),0)))</f>
        <v>0</v>
      </c>
      <c r="DB14" s="48" t="n">
        <f aca="false">MIN(BD14,(GX13*(1+GX$5/Setup!$C$36)+IF($V14=31,N($F14),0)))</f>
        <v>0</v>
      </c>
      <c r="DC14" s="48" t="n">
        <f aca="false">MIN(BE14,(GY13*(1+GY$5/Setup!$C$36)+IF($V14=32,N($F14),0)))</f>
        <v>0</v>
      </c>
      <c r="DD14" s="48" t="n">
        <f aca="false">MIN(BF14,(GZ13*(1+GZ$5/Setup!$C$36)+IF($V14=33,N($F14),0)))</f>
        <v>0</v>
      </c>
      <c r="DE14" s="48" t="n">
        <f aca="false">MIN(BG14,(HA13*(1+HA$5/Setup!$C$36)+IF($V14=34,N($F14),0)))</f>
        <v>0</v>
      </c>
      <c r="DF14" s="48" t="n">
        <f aca="false">MIN(BH14,(HB13*(1+HB$5/Setup!$C$36)+IF($V14=35,N($F14),0)))</f>
        <v>0</v>
      </c>
      <c r="DG14" s="48" t="n">
        <f aca="false">MIN(BI14,(HC13*(1+HC$5/Setup!$C$36)+IF($V14=36,N($F14),0)))</f>
        <v>0</v>
      </c>
      <c r="DH14" s="48" t="n">
        <f aca="false">MIN(BJ14,(HD13*(1+HD$5/Setup!$C$36)+IF($V14=37,N($F14),0)))</f>
        <v>0</v>
      </c>
      <c r="DI14" s="48" t="n">
        <f aca="false">MIN(BK14,(HE13*(1+HE$5/Setup!$C$36)+IF($V14=38,N($F14),0)))</f>
        <v>0</v>
      </c>
      <c r="DJ14" s="48" t="n">
        <f aca="false">MIN(BL14,(HF13*(1+HF$5/Setup!$C$36)+IF($V14=39,N($F14),0)))</f>
        <v>0</v>
      </c>
      <c r="DK14" s="48" t="n">
        <f aca="false">MIN(BM14,(HG13*(1+HG$5/Setup!$C$36)+IF($V14=40,N($F14),0)))</f>
        <v>0</v>
      </c>
      <c r="DL14" s="48" t="n">
        <f aca="false">MIN(BN14,(HH13*(1+HH$5/Setup!$C$36)+IF($V14=41,N($F14),0)))</f>
        <v>0</v>
      </c>
      <c r="DM14" s="48" t="n">
        <f aca="false">MIN(BO14,(HI13*(1+HI$5/Setup!$C$36)+IF($V14=42,N($F14),0)))</f>
        <v>0</v>
      </c>
      <c r="DN14" s="48" t="n">
        <f aca="false">MIN(BP14,(HJ13*(1+HJ$5/Setup!$C$36)+IF($V14=43,N($F14),0)))</f>
        <v>0</v>
      </c>
      <c r="DO14" s="48" t="n">
        <f aca="false">MIN(BQ14,(HK13*(1+HK$5/Setup!$C$36)+IF($V14=44,N($F14),0)))</f>
        <v>0</v>
      </c>
      <c r="DP14" s="48" t="n">
        <f aca="false">MIN(BR14,(HL13*(1+HL$5/Setup!$C$36)+IF($V14=45,N($F14),0)))</f>
        <v>0</v>
      </c>
      <c r="DQ14" s="48" t="n">
        <f aca="false">MIN(BS14,(HM13*(1+HM$5/Setup!$C$36)+IF($V14=46,N($F14),0)))</f>
        <v>0</v>
      </c>
      <c r="DR14" s="48" t="n">
        <f aca="false">MIN(BT14,(HN13*(1+HN$5/Setup!$C$36)+IF($V14=47,N($F14),0)))</f>
        <v>0</v>
      </c>
      <c r="DS14" s="48" t="n">
        <f aca="false">MIN(BU14,(HO13*(1+HO$5/Setup!$C$36)+IF($V14=48,N($F14),0)))</f>
        <v>0</v>
      </c>
      <c r="DT14" s="48" t="n">
        <f aca="false">MIN(BV14,(HP13*(1+HP$5/Setup!$C$36)+IF($V14=49,N($F14),0)))</f>
        <v>0</v>
      </c>
      <c r="DU14" s="48" t="n">
        <f aca="false">MIN(BW14,(HQ13*(1+HQ$5/Setup!$C$36)+IF($V14=50,N($F14),0)))</f>
        <v>0</v>
      </c>
      <c r="DV14" s="48" t="n">
        <f aca="false">MIN(MAX((FT13*(1+FT$5/Setup!$C$36)+IF($V14=1,N($F14),0))-BX14,0),MAX($P14-0,0))</f>
        <v>90.7692307692308</v>
      </c>
      <c r="DW14" s="48" t="n">
        <f aca="false">MIN(MAX((FU13*(1+FU$5/Setup!$C$36)+IF($V14=2,N($F14),0))-BY14,0),MAX($P14-SUM(DV14:DV14),0))</f>
        <v>0</v>
      </c>
      <c r="DX14" s="48" t="n">
        <f aca="false">MIN(MAX((FV13*(1+FV$5/Setup!$C$36)+IF($V14=3,N($F14),0))-BZ14,0),MAX($P14-SUM(DV14:DW14),0))</f>
        <v>0</v>
      </c>
      <c r="DY14" s="48" t="n">
        <f aca="false">MIN(MAX((FW13*(1+FW$5/Setup!$C$36)+IF($V14=4,N($F14),0))-CA14,0),MAX($P14-SUM(DV14:DX14),0))</f>
        <v>0</v>
      </c>
      <c r="DZ14" s="48" t="n">
        <f aca="false">MIN(MAX((FX13*(1+FX$5/Setup!$C$36)+IF($V14=5,N($F14),0))-CB14,0),MAX($P14-SUM(DV14:DY14),0))</f>
        <v>0</v>
      </c>
      <c r="EA14" s="48" t="n">
        <f aca="false">MIN(MAX((FY13*(1+FY$5/Setup!$C$36)+IF($V14=6,N($F14),0))-CC14,0),MAX($P14-SUM(DV14:DZ14),0))</f>
        <v>0</v>
      </c>
      <c r="EB14" s="48" t="n">
        <f aca="false">MIN(MAX((FZ13*(1+FZ$5/Setup!$C$36)+IF($V14=7,N($F14),0))-CD14,0),MAX($P14-SUM(DV14:EA14),0))</f>
        <v>0</v>
      </c>
      <c r="EC14" s="48" t="n">
        <f aca="false">MIN(MAX((GA13*(1+GA$5/Setup!$C$36)+IF($V14=8,N($F14),0))-CE14,0),MAX($P14-SUM(DV14:EB14),0))</f>
        <v>0</v>
      </c>
      <c r="ED14" s="48" t="n">
        <f aca="false">MIN(MAX((GB13*(1+GB$5/Setup!$C$36)+IF($V14=9,N($F14),0))-CF14,0),MAX($P14-SUM(DV14:EC14),0))</f>
        <v>0</v>
      </c>
      <c r="EE14" s="48" t="n">
        <f aca="false">MIN(MAX((GC13*(1+GC$5/Setup!$C$36)+IF($V14=10,N($F14),0))-CG14,0),MAX($P14-SUM(DV14:ED14),0))</f>
        <v>0</v>
      </c>
      <c r="EF14" s="48" t="n">
        <f aca="false">MIN(MAX((GD13*(1+GD$5/Setup!$C$36)+IF($V14=11,N($F14),0))-CH14,0),MAX($P14-SUM(DV14:EE14),0))</f>
        <v>0</v>
      </c>
      <c r="EG14" s="48" t="n">
        <f aca="false">MIN(MAX((GE13*(1+GE$5/Setup!$C$36)+IF($V14=12,N($F14),0))-CI14,0),MAX($P14-SUM(DV14:EF14),0))</f>
        <v>0</v>
      </c>
      <c r="EH14" s="48" t="n">
        <f aca="false">MIN(MAX((GF13*(1+GF$5/Setup!$C$36)+IF($V14=13,N($F14),0))-CJ14,0),MAX($P14-SUM(DV14:EG14),0))</f>
        <v>0</v>
      </c>
      <c r="EI14" s="48" t="n">
        <f aca="false">MIN(MAX((GG13*(1+GG$5/Setup!$C$36)+IF($V14=14,N($F14),0))-CK14,0),MAX($P14-SUM(DV14:EH14),0))</f>
        <v>0</v>
      </c>
      <c r="EJ14" s="48" t="n">
        <f aca="false">MIN(MAX((GH13*(1+GH$5/Setup!$C$36)+IF($V14=15,N($F14),0))-CL14,0),MAX($P14-SUM(DV14:EI14),0))</f>
        <v>0</v>
      </c>
      <c r="EK14" s="48" t="n">
        <f aca="false">MIN(MAX((GI13*(1+GI$5/Setup!$C$36)+IF($V14=16,N($F14),0))-CM14,0),MAX($P14-SUM(DV14:EJ14),0))</f>
        <v>0</v>
      </c>
      <c r="EL14" s="48" t="n">
        <f aca="false">MIN(MAX((GJ13*(1+GJ$5/Setup!$C$36)+IF($V14=17,N($F14),0))-CN14,0),MAX($P14-SUM(DV14:EK14),0))</f>
        <v>0</v>
      </c>
      <c r="EM14" s="48" t="n">
        <f aca="false">MIN(MAX((GK13*(1+GK$5/Setup!$C$36)+IF($V14=18,N($F14),0))-CO14,0),MAX($P14-SUM(DV14:EL14),0))</f>
        <v>0</v>
      </c>
      <c r="EN14" s="48" t="n">
        <f aca="false">MIN(MAX((GL13*(1+GL$5/Setup!$C$36)+IF($V14=19,N($F14),0))-CP14,0),MAX($P14-SUM(DV14:EM14),0))</f>
        <v>0</v>
      </c>
      <c r="EO14" s="48" t="n">
        <f aca="false">MIN(MAX((GM13*(1+GM$5/Setup!$C$36)+IF($V14=20,N($F14),0))-CQ14,0),MAX($P14-SUM(DV14:EN14),0))</f>
        <v>0</v>
      </c>
      <c r="EP14" s="48" t="n">
        <f aca="false">MIN(MAX((GN13*(1+GN$5/Setup!$C$36)+IF($V14=21,N($F14),0))-CR14,0),MAX($P14-SUM(DV14:EO14),0))</f>
        <v>0</v>
      </c>
      <c r="EQ14" s="48" t="n">
        <f aca="false">MIN(MAX((GO13*(1+GO$5/Setup!$C$36)+IF($V14=22,N($F14),0))-CS14,0),MAX($P14-SUM(DV14:EP14),0))</f>
        <v>0</v>
      </c>
      <c r="ER14" s="48" t="n">
        <f aca="false">MIN(MAX((GP13*(1+GP$5/Setup!$C$36)+IF($V14=23,N($F14),0))-CT14,0),MAX($P14-SUM(DV14:EQ14),0))</f>
        <v>0</v>
      </c>
      <c r="ES14" s="48" t="n">
        <f aca="false">MIN(MAX((GQ13*(1+GQ$5/Setup!$C$36)+IF($V14=24,N($F14),0))-CU14,0),MAX($P14-SUM(DV14:ER14),0))</f>
        <v>0</v>
      </c>
      <c r="ET14" s="48" t="n">
        <f aca="false">MIN(MAX((GR13*(1+GR$5/Setup!$C$36)+IF($V14=25,N($F14),0))-CV14,0),MAX($P14-SUM(DV14:ES14),0))</f>
        <v>0</v>
      </c>
      <c r="EU14" s="48" t="n">
        <f aca="false">MIN(MAX((GS13*(1+GS$5/Setup!$C$36)+IF($V14=26,N($F14),0))-CW14,0),MAX($P14-SUM(DV14:ET14),0))</f>
        <v>0</v>
      </c>
      <c r="EV14" s="48" t="n">
        <f aca="false">MIN(MAX((GT13*(1+GT$5/Setup!$C$36)+IF($V14=27,N($F14),0))-CX14,0),MAX($P14-SUM(DV14:EU14),0))</f>
        <v>0</v>
      </c>
      <c r="EW14" s="48" t="n">
        <f aca="false">MIN(MAX((GU13*(1+GU$5/Setup!$C$36)+IF($V14=28,N($F14),0))-CY14,0),MAX($P14-SUM(DV14:EV14),0))</f>
        <v>0</v>
      </c>
      <c r="EX14" s="48" t="n">
        <f aca="false">MIN(MAX((GV13*(1+GV$5/Setup!$C$36)+IF($V14=29,N($F14),0))-CZ14,0),MAX($P14-SUM(DV14:EW14),0))</f>
        <v>0</v>
      </c>
      <c r="EY14" s="48" t="n">
        <f aca="false">MIN(MAX((GW13*(1+GW$5/Setup!$C$36)+IF($V14=30,N($F14),0))-DA14,0),MAX($P14-SUM(DV14:EX14),0))</f>
        <v>0</v>
      </c>
      <c r="EZ14" s="48" t="n">
        <f aca="false">MIN(MAX((GX13*(1+GX$5/Setup!$C$36)+IF($V14=31,N($F14),0))-DB14,0),MAX($P14-SUM(DV14:EY14),0))</f>
        <v>0</v>
      </c>
      <c r="FA14" s="48" t="n">
        <f aca="false">MIN(MAX((GY13*(1+GY$5/Setup!$C$36)+IF($V14=32,N($F14),0))-DC14,0),MAX($P14-SUM(DV14:EZ14),0))</f>
        <v>0</v>
      </c>
      <c r="FB14" s="48" t="n">
        <f aca="false">MIN(MAX((GZ13*(1+GZ$5/Setup!$C$36)+IF($V14=33,N($F14),0))-DD14,0),MAX($P14-SUM(DV14:FA14),0))</f>
        <v>0</v>
      </c>
      <c r="FC14" s="48" t="n">
        <f aca="false">MIN(MAX((HA13*(1+HA$5/Setup!$C$36)+IF($V14=34,N($F14),0))-DE14,0),MAX($P14-SUM(DV14:FB14),0))</f>
        <v>0</v>
      </c>
      <c r="FD14" s="48" t="n">
        <f aca="false">MIN(MAX((HB13*(1+HB$5/Setup!$C$36)+IF($V14=35,N($F14),0))-DF14,0),MAX($P14-SUM(DV14:FC14),0))</f>
        <v>0</v>
      </c>
      <c r="FE14" s="48" t="n">
        <f aca="false">MIN(MAX((HC13*(1+HC$5/Setup!$C$36)+IF($V14=36,N($F14),0))-DG14,0),MAX($P14-SUM(DV14:FD14),0))</f>
        <v>0</v>
      </c>
      <c r="FF14" s="48" t="n">
        <f aca="false">MIN(MAX((HD13*(1+HD$5/Setup!$C$36)+IF($V14=37,N($F14),0))-DH14,0),MAX($P14-SUM(DV14:FE14),0))</f>
        <v>0</v>
      </c>
      <c r="FG14" s="48" t="n">
        <f aca="false">MIN(MAX((HE13*(1+HE$5/Setup!$C$36)+IF($V14=38,N($F14),0))-DI14,0),MAX($P14-SUM(DV14:FF14),0))</f>
        <v>0</v>
      </c>
      <c r="FH14" s="48" t="n">
        <f aca="false">MIN(MAX((HF13*(1+HF$5/Setup!$C$36)+IF($V14=39,N($F14),0))-DJ14,0),MAX($P14-SUM(DV14:FG14),0))</f>
        <v>0</v>
      </c>
      <c r="FI14" s="48" t="n">
        <f aca="false">MIN(MAX((HG13*(1+HG$5/Setup!$C$36)+IF($V14=40,N($F14),0))-DK14,0),MAX($P14-SUM(DV14:FH14),0))</f>
        <v>0</v>
      </c>
      <c r="FJ14" s="48" t="n">
        <f aca="false">MIN(MAX((HH13*(1+HH$5/Setup!$C$36)+IF($V14=41,N($F14),0))-DL14,0),MAX($P14-SUM(DV14:FI14),0))</f>
        <v>0</v>
      </c>
      <c r="FK14" s="48" t="n">
        <f aca="false">MIN(MAX((HI13*(1+HI$5/Setup!$C$36)+IF($V14=42,N($F14),0))-DM14,0),MAX($P14-SUM(DV14:FJ14),0))</f>
        <v>0</v>
      </c>
      <c r="FL14" s="48" t="n">
        <f aca="false">MIN(MAX((HJ13*(1+HJ$5/Setup!$C$36)+IF($V14=43,N($F14),0))-DN14,0),MAX($P14-SUM(DV14:FK14),0))</f>
        <v>0</v>
      </c>
      <c r="FM14" s="48" t="n">
        <f aca="false">MIN(MAX((HK13*(1+HK$5/Setup!$C$36)+IF($V14=44,N($F14),0))-DO14,0),MAX($P14-SUM(DV14:FL14),0))</f>
        <v>0</v>
      </c>
      <c r="FN14" s="48" t="n">
        <f aca="false">MIN(MAX((HL13*(1+HL$5/Setup!$C$36)+IF($V14=45,N($F14),0))-DP14,0),MAX($P14-SUM(DV14:FM14),0))</f>
        <v>0</v>
      </c>
      <c r="FO14" s="48" t="n">
        <f aca="false">MIN(MAX((HM13*(1+HM$5/Setup!$C$36)+IF($V14=46,N($F14),0))-DQ14,0),MAX($P14-SUM(DV14:FN14),0))</f>
        <v>0</v>
      </c>
      <c r="FP14" s="48" t="n">
        <f aca="false">MIN(MAX((HN13*(1+HN$5/Setup!$C$36)+IF($V14=47,N($F14),0))-DR14,0),MAX($P14-SUM(DV14:FO14),0))</f>
        <v>0</v>
      </c>
      <c r="FQ14" s="48" t="n">
        <f aca="false">MIN(MAX((HO13*(1+HO$5/Setup!$C$36)+IF($V14=48,N($F14),0))-DS14,0),MAX($P14-SUM(DV14:FP14),0))</f>
        <v>0</v>
      </c>
      <c r="FR14" s="48" t="n">
        <f aca="false">MIN(MAX((HP13*(1+HP$5/Setup!$C$36)+IF($V14=49,N($F14),0))-DT14,0),MAX($P14-SUM(DV14:FQ14),0))</f>
        <v>0</v>
      </c>
      <c r="FS14" s="48" t="n">
        <f aca="false">MIN(MAX((HQ13*(1+HQ$5/Setup!$C$36)+IF($V14=50,N($F14),0))-DU14,0),MAX($P14-SUM(DV14:FR14),0))</f>
        <v>0</v>
      </c>
      <c r="FT14" s="48" t="n">
        <f aca="false">IF((FT13*(1+FT$5/Setup!$C$36)+IF($V14=1,N($F14),0))-BX14-DV14&lt;0.005,0,(FT13*(1+FT$5/Setup!$C$36)+IF($V14=1,N($F14),0))-BX14-DV14)</f>
        <v>102.307582124689</v>
      </c>
      <c r="FU14" s="48" t="n">
        <f aca="false">IF((FU13*(1+FU$5/Setup!$C$36)+IF($V14=2,N($F14),0))-BY14-DW14&lt;0.005,0,(FU13*(1+FU$5/Setup!$C$36)+IF($V14=2,N($F14),0))-BY14-DW14)</f>
        <v>1129.04186902804</v>
      </c>
      <c r="FV14" s="48" t="n">
        <f aca="false">IF((FV13*(1+FV$5/Setup!$C$36)+IF($V14=3,N($F14),0))-BZ14-DX14&lt;0.005,0,(FV13*(1+FV$5/Setup!$C$36)+IF($V14=3,N($F14),0))-BZ14-DX14)</f>
        <v>0</v>
      </c>
      <c r="FW14" s="48" t="n">
        <f aca="false">IF((FW13*(1+FW$5/Setup!$C$36)+IF($V14=4,N($F14),0))-CA14-DY14&lt;0.005,0,(FW13*(1+FW$5/Setup!$C$36)+IF($V14=4,N($F14),0))-CA14-DY14)</f>
        <v>0</v>
      </c>
      <c r="FX14" s="48" t="n">
        <f aca="false">IF((FX13*(1+FX$5/Setup!$C$36)+IF($V14=5,N($F14),0))-CB14-DZ14&lt;0.005,0,(FX13*(1+FX$5/Setup!$C$36)+IF($V14=5,N($F14),0))-CB14-DZ14)</f>
        <v>0</v>
      </c>
      <c r="FY14" s="48" t="n">
        <f aca="false">IF((FY13*(1+FY$5/Setup!$C$36)+IF($V14=6,N($F14),0))-CC14-EA14&lt;0.005,0,(FY13*(1+FY$5/Setup!$C$36)+IF($V14=6,N($F14),0))-CC14-EA14)</f>
        <v>0</v>
      </c>
      <c r="FZ14" s="48" t="n">
        <f aca="false">IF((FZ13*(1+FZ$5/Setup!$C$36)+IF($V14=7,N($F14),0))-CD14-EB14&lt;0.005,0,(FZ13*(1+FZ$5/Setup!$C$36)+IF($V14=7,N($F14),0))-CD14-EB14)</f>
        <v>0</v>
      </c>
      <c r="GA14" s="48" t="n">
        <f aca="false">IF((GA13*(1+GA$5/Setup!$C$36)+IF($V14=8,N($F14),0))-CE14-EC14&lt;0.005,0,(GA13*(1+GA$5/Setup!$C$36)+IF($V14=8,N($F14),0))-CE14-EC14)</f>
        <v>0</v>
      </c>
      <c r="GB14" s="48" t="n">
        <f aca="false">IF((GB13*(1+GB$5/Setup!$C$36)+IF($V14=9,N($F14),0))-CF14-ED14&lt;0.005,0,(GB13*(1+GB$5/Setup!$C$36)+IF($V14=9,N($F14),0))-CF14-ED14)</f>
        <v>0</v>
      </c>
      <c r="GC14" s="48" t="n">
        <f aca="false">IF((GC13*(1+GC$5/Setup!$C$36)+IF($V14=10,N($F14),0))-CG14-EE14&lt;0.005,0,(GC13*(1+GC$5/Setup!$C$36)+IF($V14=10,N($F14),0))-CG14-EE14)</f>
        <v>0</v>
      </c>
      <c r="GD14" s="48" t="n">
        <f aca="false">IF((GD13*(1+GD$5/Setup!$C$36)+IF($V14=11,N($F14),0))-CH14-EF14&lt;0.005,0,(GD13*(1+GD$5/Setup!$C$36)+IF($V14=11,N($F14),0))-CH14-EF14)</f>
        <v>0</v>
      </c>
      <c r="GE14" s="48" t="n">
        <f aca="false">IF((GE13*(1+GE$5/Setup!$C$36)+IF($V14=12,N($F14),0))-CI14-EG14&lt;0.005,0,(GE13*(1+GE$5/Setup!$C$36)+IF($V14=12,N($F14),0))-CI14-EG14)</f>
        <v>0</v>
      </c>
      <c r="GF14" s="48" t="n">
        <f aca="false">IF((GF13*(1+GF$5/Setup!$C$36)+IF($V14=13,N($F14),0))-CJ14-EH14&lt;0.005,0,(GF13*(1+GF$5/Setup!$C$36)+IF($V14=13,N($F14),0))-CJ14-EH14)</f>
        <v>0</v>
      </c>
      <c r="GG14" s="48" t="n">
        <f aca="false">IF((GG13*(1+GG$5/Setup!$C$36)+IF($V14=14,N($F14),0))-CK14-EI14&lt;0.005,0,(GG13*(1+GG$5/Setup!$C$36)+IF($V14=14,N($F14),0))-CK14-EI14)</f>
        <v>0</v>
      </c>
      <c r="GH14" s="48" t="n">
        <f aca="false">IF((GH13*(1+GH$5/Setup!$C$36)+IF($V14=15,N($F14),0))-CL14-EJ14&lt;0.005,0,(GH13*(1+GH$5/Setup!$C$36)+IF($V14=15,N($F14),0))-CL14-EJ14)</f>
        <v>0</v>
      </c>
      <c r="GI14" s="48" t="n">
        <f aca="false">IF((GI13*(1+GI$5/Setup!$C$36)+IF($V14=16,N($F14),0))-CM14-EK14&lt;0.005,0,(GI13*(1+GI$5/Setup!$C$36)+IF($V14=16,N($F14),0))-CM14-EK14)</f>
        <v>0</v>
      </c>
      <c r="GJ14" s="48" t="n">
        <f aca="false">IF((GJ13*(1+GJ$5/Setup!$C$36)+IF($V14=17,N($F14),0))-CN14-EL14&lt;0.005,0,(GJ13*(1+GJ$5/Setup!$C$36)+IF($V14=17,N($F14),0))-CN14-EL14)</f>
        <v>0</v>
      </c>
      <c r="GK14" s="48" t="n">
        <f aca="false">IF((GK13*(1+GK$5/Setup!$C$36)+IF($V14=18,N($F14),0))-CO14-EM14&lt;0.005,0,(GK13*(1+GK$5/Setup!$C$36)+IF($V14=18,N($F14),0))-CO14-EM14)</f>
        <v>0</v>
      </c>
      <c r="GL14" s="48" t="n">
        <f aca="false">IF((GL13*(1+GL$5/Setup!$C$36)+IF($V14=19,N($F14),0))-CP14-EN14&lt;0.005,0,(GL13*(1+GL$5/Setup!$C$36)+IF($V14=19,N($F14),0))-CP14-EN14)</f>
        <v>0</v>
      </c>
      <c r="GM14" s="48" t="n">
        <f aca="false">IF((GM13*(1+GM$5/Setup!$C$36)+IF($V14=20,N($F14),0))-CQ14-EO14&lt;0.005,0,(GM13*(1+GM$5/Setup!$C$36)+IF($V14=20,N($F14),0))-CQ14-EO14)</f>
        <v>0</v>
      </c>
      <c r="GN14" s="48" t="n">
        <f aca="false">IF((GN13*(1+GN$5/Setup!$C$36)+IF($V14=21,N($F14),0))-CR14-EP14&lt;0.005,0,(GN13*(1+GN$5/Setup!$C$36)+IF($V14=21,N($F14),0))-CR14-EP14)</f>
        <v>0</v>
      </c>
      <c r="GO14" s="48" t="n">
        <f aca="false">IF((GO13*(1+GO$5/Setup!$C$36)+IF($V14=22,N($F14),0))-CS14-EQ14&lt;0.005,0,(GO13*(1+GO$5/Setup!$C$36)+IF($V14=22,N($F14),0))-CS14-EQ14)</f>
        <v>0</v>
      </c>
      <c r="GP14" s="48" t="n">
        <f aca="false">IF((GP13*(1+GP$5/Setup!$C$36)+IF($V14=23,N($F14),0))-CT14-ER14&lt;0.005,0,(GP13*(1+GP$5/Setup!$C$36)+IF($V14=23,N($F14),0))-CT14-ER14)</f>
        <v>0</v>
      </c>
      <c r="GQ14" s="48" t="n">
        <f aca="false">IF((GQ13*(1+GQ$5/Setup!$C$36)+IF($V14=24,N($F14),0))-CU14-ES14&lt;0.005,0,(GQ13*(1+GQ$5/Setup!$C$36)+IF($V14=24,N($F14),0))-CU14-ES14)</f>
        <v>0</v>
      </c>
      <c r="GR14" s="48" t="n">
        <f aca="false">IF((GR13*(1+GR$5/Setup!$C$36)+IF($V14=25,N($F14),0))-CV14-ET14&lt;0.005,0,(GR13*(1+GR$5/Setup!$C$36)+IF($V14=25,N($F14),0))-CV14-ET14)</f>
        <v>0</v>
      </c>
      <c r="GS14" s="48" t="n">
        <f aca="false">IF((GS13*(1+GS$5/Setup!$C$36)+IF($V14=26,N($F14),0))-CW14-EU14&lt;0.005,0,(GS13*(1+GS$5/Setup!$C$36)+IF($V14=26,N($F14),0))-CW14-EU14)</f>
        <v>0</v>
      </c>
      <c r="GT14" s="48" t="n">
        <f aca="false">IF((GT13*(1+GT$5/Setup!$C$36)+IF($V14=27,N($F14),0))-CX14-EV14&lt;0.005,0,(GT13*(1+GT$5/Setup!$C$36)+IF($V14=27,N($F14),0))-CX14-EV14)</f>
        <v>0</v>
      </c>
      <c r="GU14" s="48" t="n">
        <f aca="false">IF((GU13*(1+GU$5/Setup!$C$36)+IF($V14=28,N($F14),0))-CY14-EW14&lt;0.005,0,(GU13*(1+GU$5/Setup!$C$36)+IF($V14=28,N($F14),0))-CY14-EW14)</f>
        <v>0</v>
      </c>
      <c r="GV14" s="48" t="n">
        <f aca="false">IF((GV13*(1+GV$5/Setup!$C$36)+IF($V14=29,N($F14),0))-CZ14-EX14&lt;0.005,0,(GV13*(1+GV$5/Setup!$C$36)+IF($V14=29,N($F14),0))-CZ14-EX14)</f>
        <v>0</v>
      </c>
      <c r="GW14" s="48" t="n">
        <f aca="false">IF((GW13*(1+GW$5/Setup!$C$36)+IF($V14=30,N($F14),0))-DA14-EY14&lt;0.005,0,(GW13*(1+GW$5/Setup!$C$36)+IF($V14=30,N($F14),0))-DA14-EY14)</f>
        <v>0</v>
      </c>
      <c r="GX14" s="48" t="n">
        <f aca="false">IF((GX13*(1+GX$5/Setup!$C$36)+IF($V14=31,N($F14),0))-DB14-EZ14&lt;0.005,0,(GX13*(1+GX$5/Setup!$C$36)+IF($V14=31,N($F14),0))-DB14-EZ14)</f>
        <v>0</v>
      </c>
      <c r="GY14" s="48" t="n">
        <f aca="false">IF((GY13*(1+GY$5/Setup!$C$36)+IF($V14=32,N($F14),0))-DC14-FA14&lt;0.005,0,(GY13*(1+GY$5/Setup!$C$36)+IF($V14=32,N($F14),0))-DC14-FA14)</f>
        <v>0</v>
      </c>
      <c r="GZ14" s="48" t="n">
        <f aca="false">IF((GZ13*(1+GZ$5/Setup!$C$36)+IF($V14=33,N($F14),0))-DD14-FB14&lt;0.005,0,(GZ13*(1+GZ$5/Setup!$C$36)+IF($V14=33,N($F14),0))-DD14-FB14)</f>
        <v>0</v>
      </c>
      <c r="HA14" s="48" t="n">
        <f aca="false">IF((HA13*(1+HA$5/Setup!$C$36)+IF($V14=34,N($F14),0))-DE14-FC14&lt;0.005,0,(HA13*(1+HA$5/Setup!$C$36)+IF($V14=34,N($F14),0))-DE14-FC14)</f>
        <v>0</v>
      </c>
      <c r="HB14" s="48" t="n">
        <f aca="false">IF((HB13*(1+HB$5/Setup!$C$36)+IF($V14=35,N($F14),0))-DF14-FD14&lt;0.005,0,(HB13*(1+HB$5/Setup!$C$36)+IF($V14=35,N($F14),0))-DF14-FD14)</f>
        <v>0</v>
      </c>
      <c r="HC14" s="48" t="n">
        <f aca="false">IF((HC13*(1+HC$5/Setup!$C$36)+IF($V14=36,N($F14),0))-DG14-FE14&lt;0.005,0,(HC13*(1+HC$5/Setup!$C$36)+IF($V14=36,N($F14),0))-DG14-FE14)</f>
        <v>0</v>
      </c>
      <c r="HD14" s="48" t="n">
        <f aca="false">IF((HD13*(1+HD$5/Setup!$C$36)+IF($V14=37,N($F14),0))-DH14-FF14&lt;0.005,0,(HD13*(1+HD$5/Setup!$C$36)+IF($V14=37,N($F14),0))-DH14-FF14)</f>
        <v>0</v>
      </c>
      <c r="HE14" s="48" t="n">
        <f aca="false">IF((HE13*(1+HE$5/Setup!$C$36)+IF($V14=38,N($F14),0))-DI14-FG14&lt;0.005,0,(HE13*(1+HE$5/Setup!$C$36)+IF($V14=38,N($F14),0))-DI14-FG14)</f>
        <v>0</v>
      </c>
      <c r="HF14" s="48" t="n">
        <f aca="false">IF((HF13*(1+HF$5/Setup!$C$36)+IF($V14=39,N($F14),0))-DJ14-FH14&lt;0.005,0,(HF13*(1+HF$5/Setup!$C$36)+IF($V14=39,N($F14),0))-DJ14-FH14)</f>
        <v>0</v>
      </c>
      <c r="HG14" s="48" t="n">
        <f aca="false">IF((HG13*(1+HG$5/Setup!$C$36)+IF($V14=40,N($F14),0))-DK14-FI14&lt;0.005,0,(HG13*(1+HG$5/Setup!$C$36)+IF($V14=40,N($F14),0))-DK14-FI14)</f>
        <v>0</v>
      </c>
      <c r="HH14" s="48" t="n">
        <f aca="false">IF((HH13*(1+HH$5/Setup!$C$36)+IF($V14=41,N($F14),0))-DL14-FJ14&lt;0.005,0,(HH13*(1+HH$5/Setup!$C$36)+IF($V14=41,N($F14),0))-DL14-FJ14)</f>
        <v>0</v>
      </c>
      <c r="HI14" s="48" t="n">
        <f aca="false">IF((HI13*(1+HI$5/Setup!$C$36)+IF($V14=42,N($F14),0))-DM14-FK14&lt;0.005,0,(HI13*(1+HI$5/Setup!$C$36)+IF($V14=42,N($F14),0))-DM14-FK14)</f>
        <v>0</v>
      </c>
      <c r="HJ14" s="48" t="n">
        <f aca="false">IF((HJ13*(1+HJ$5/Setup!$C$36)+IF($V14=43,N($F14),0))-DN14-FL14&lt;0.005,0,(HJ13*(1+HJ$5/Setup!$C$36)+IF($V14=43,N($F14),0))-DN14-FL14)</f>
        <v>0</v>
      </c>
      <c r="HK14" s="48" t="n">
        <f aca="false">IF((HK13*(1+HK$5/Setup!$C$36)+IF($V14=44,N($F14),0))-DO14-FM14&lt;0.005,0,(HK13*(1+HK$5/Setup!$C$36)+IF($V14=44,N($F14),0))-DO14-FM14)</f>
        <v>0</v>
      </c>
      <c r="HL14" s="48" t="n">
        <f aca="false">IF((HL13*(1+HL$5/Setup!$C$36)+IF($V14=45,N($F14),0))-DP14-FN14&lt;0.005,0,(HL13*(1+HL$5/Setup!$C$36)+IF($V14=45,N($F14),0))-DP14-FN14)</f>
        <v>0</v>
      </c>
      <c r="HM14" s="48" t="n">
        <f aca="false">IF((HM13*(1+HM$5/Setup!$C$36)+IF($V14=46,N($F14),0))-DQ14-FO14&lt;0.005,0,(HM13*(1+HM$5/Setup!$C$36)+IF($V14=46,N($F14),0))-DQ14-FO14)</f>
        <v>0</v>
      </c>
      <c r="HN14" s="48" t="n">
        <f aca="false">IF((HN13*(1+HN$5/Setup!$C$36)+IF($V14=47,N($F14),0))-DR14-FP14&lt;0.005,0,(HN13*(1+HN$5/Setup!$C$36)+IF($V14=47,N($F14),0))-DR14-FP14)</f>
        <v>0</v>
      </c>
      <c r="HO14" s="48" t="n">
        <f aca="false">IF((HO13*(1+HO$5/Setup!$C$36)+IF($V14=48,N($F14),0))-DS14-FQ14&lt;0.005,0,(HO13*(1+HO$5/Setup!$C$36)+IF($V14=48,N($F14),0))-DS14-FQ14)</f>
        <v>0</v>
      </c>
      <c r="HP14" s="48" t="n">
        <f aca="false">IF((HP13*(1+HP$5/Setup!$C$36)+IF($V14=49,N($F14),0))-DT14-FR14&lt;0.005,0,(HP13*(1+HP$5/Setup!$C$36)+IF($V14=49,N($F14),0))-DT14-FR14)</f>
        <v>0</v>
      </c>
      <c r="HQ14" s="48" t="n">
        <f aca="false">IF((HQ13*(1+HQ$5/Setup!$C$36)+IF($V14=50,N($F14),0))-DU14-FS14&lt;0.005,0,(HQ13*(1+HQ$5/Setup!$C$36)+IF($V14=50,N($F14),0))-DU14-FS14)</f>
        <v>0</v>
      </c>
    </row>
    <row r="15" customFormat="false" ht="15" hidden="false" customHeight="false" outlineLevel="0" collapsed="false">
      <c r="A15" s="44" t="n">
        <v>7</v>
      </c>
      <c r="B15" s="45" t="n">
        <f aca="false">IF(Setup!$C$7="Every month",EDATE(Setup!$C$8,($A15-1)),IF(Setup!$C$7="Twice a month",DATE(YEAR(Setup!$C$8),MONTH(Setup!$C$8)+INT((($A15-1)+Setup!$C$41)/2),MIN(IF(MOD(($A15-1)+Setup!$C$41,2)=0,Setup!$C$39,Setup!$C$40),DAY(EOMONTH(DATE(YEAR(Setup!$C$8),MONTH(Setup!$C$8)+INT((($A15-1)+Setup!$C$41)/2),1),0)))),Setup!$C$8+($A15-1)*IF(Setup!$C$7="Every week",7,14)))</f>
        <v>46409</v>
      </c>
      <c r="C15" s="45" t="n">
        <f aca="false">IF(Setup!$C$7="Every month",EDATE(Setup!$C$8,$A15),IF(Setup!$C$7="Twice a month",DATE(YEAR(Setup!$C$8),MONTH(Setup!$C$8)+INT(($A15+Setup!$C$41)/2),MIN(IF(MOD($A15+Setup!$C$41,2)=0,Setup!$C$39,Setup!$C$40),DAY(EOMONTH(DATE(YEAR(Setup!$C$8),MONTH(Setup!$C$8)+INT(($A15+Setup!$C$41)/2),1),0)))),Setup!$C$8+$A15*IF(Setup!$C$7="Every week",7,14)))</f>
        <v>46423</v>
      </c>
      <c r="D15" s="46"/>
      <c r="E15" s="47"/>
      <c r="F15" s="47"/>
      <c r="G15" s="47"/>
      <c r="H15" s="47"/>
      <c r="I15" s="48" t="n">
        <f aca="false">N(Setup!$C$11)+N(E15)</f>
        <v>100</v>
      </c>
      <c r="J15" s="48" t="n">
        <f aca="false">MIN(Setup!$C$37,MAX(I15,0))</f>
        <v>9.23076923076923</v>
      </c>
      <c r="K15" s="48" t="n">
        <f aca="false">MIN(MAX(N(Setup!$C$14)-L14,0),MAX(I15-J15,0))</f>
        <v>0</v>
      </c>
      <c r="L15" s="48" t="n">
        <f aca="false">L14+K15-N(G15)</f>
        <v>500</v>
      </c>
      <c r="M15" s="48" t="n">
        <f aca="false">M14+J15-N(H15)</f>
        <v>64.6153846153846</v>
      </c>
      <c r="N15" s="48" t="n">
        <f aca="false">SUM(BX15:DU15)</f>
        <v>0</v>
      </c>
      <c r="O15" s="48" t="n">
        <f aca="false">SUM(Z15:BW15)-N15</f>
        <v>0</v>
      </c>
      <c r="P15" s="48" t="n">
        <f aca="false">MAX(I15-J15-K15,0)+O15</f>
        <v>90.7692307692308</v>
      </c>
      <c r="Q15" s="48" t="n">
        <f aca="false">SUM(DV15:FS15)</f>
        <v>90.7692307692308</v>
      </c>
      <c r="R15" s="49" t="n">
        <f aca="false">N15+J15+K15+Q15</f>
        <v>100</v>
      </c>
      <c r="S15" s="48" t="n">
        <f aca="false">T15-T14-N(F15)+N15+Q15</f>
        <v>8.76082138980661</v>
      </c>
      <c r="T15" s="49" t="n">
        <f aca="false">SUM(FT15:HQ15)</f>
        <v>1149.3410417733</v>
      </c>
      <c r="U15" s="44" t="str">
        <f aca="false">IF(T14&lt;0.005,"",INDEX(Helpers!$C$2:$C$51,IF(_xlfn.MINIFS($DV$6:$FS$6,DV15:FS15,"&gt;0.005")=0,V15,_xlfn.MINIFS($DV$6:$FS$6,DV15:FS15,"&gt;0.005"))))</f>
        <v>Card A</v>
      </c>
      <c r="V15" s="44" t="n">
        <f aca="false">IF(_xlfn.MINIFS($FT$6:$HQ$6,FT14:HQ14,"&gt;0.005")=0,1,_xlfn.MINIFS($FT$6:$HQ$6,FT14:HQ14,"&gt;0.005"))</f>
        <v>1</v>
      </c>
      <c r="W15" s="44" t="n">
        <f aca="false">IF(AND(D15&lt;&gt;"Paid",T14&gt;0.005),1,0)</f>
        <v>1</v>
      </c>
      <c r="X15" s="48" t="n">
        <f aca="false">SUMPRODUCT(((Helpers!$G$2:$G$51*(1+(Helpers!$D$2:$D$51+0.000000001)/12)^(($B15-Setup!$C$8)/(365.25/12))-Helpers!$E$2:$E$51*((1+(Helpers!$D$2:$D$51+0.000000001)/12)^(($B15-Setup!$C$8)/(365.25/12))-1)/((Helpers!$D$2:$D$51+0.000000001)/12))&gt;0)*(Helpers!$G$2:$G$51*(1+(Helpers!$D$2:$D$51+0.000000001)/12)^(($B15-Setup!$C$8)/(365.25/12))-Helpers!$E$2:$E$51*((1+(Helpers!$D$2:$D$51+0.000000001)/12)^(($B15-Setup!$C$8)/(365.25/12))-1)/((Helpers!$D$2:$D$51+0.000000001)/12)))</f>
        <v>1596.35259762689</v>
      </c>
      <c r="Y15" s="48"/>
      <c r="Z15" s="48" t="n">
        <f aca="false">IF(OR(N(Z$5)=0,Z$6=""),0,Z$5*((DATE(YEAR($B15),MONTH($B15),MIN(Z$6,DAY(EOMONTH($B15,0))))&gt;=$B15)*(DATE(YEAR($B15),MONTH($B15),MIN(Z$6,DAY(EOMONTH($B15,0))))&lt;$C15)+(DATE(YEAR($B15),MONTH($B15)+1,MIN(Z$6,DAY(EOMONTH($B15,1))))&gt;=$B15)*(DATE(YEAR($B15),MONTH($B15)+1,MIN(Z$6,DAY(EOMONTH($B15,1))))&lt;$C15)))</f>
        <v>0</v>
      </c>
      <c r="AA15" s="48" t="n">
        <f aca="false">IF(OR(N(AA$5)=0,AA$6=""),0,AA$5*((DATE(YEAR($B15),MONTH($B15),MIN(AA$6,DAY(EOMONTH($B15,0))))&gt;=$B15)*(DATE(YEAR($B15),MONTH($B15),MIN(AA$6,DAY(EOMONTH($B15,0))))&lt;$C15)+(DATE(YEAR($B15),MONTH($B15)+1,MIN(AA$6,DAY(EOMONTH($B15,1))))&gt;=$B15)*(DATE(YEAR($B15),MONTH($B15)+1,MIN(AA$6,DAY(EOMONTH($B15,1))))&lt;$C15)))</f>
        <v>0</v>
      </c>
      <c r="AB15" s="48" t="n">
        <f aca="false">IF(OR(N(AB$5)=0,AB$6=""),0,AB$5*((DATE(YEAR($B15),MONTH($B15),MIN(AB$6,DAY(EOMONTH($B15,0))))&gt;=$B15)*(DATE(YEAR($B15),MONTH($B15),MIN(AB$6,DAY(EOMONTH($B15,0))))&lt;$C15)+(DATE(YEAR($B15),MONTH($B15)+1,MIN(AB$6,DAY(EOMONTH($B15,1))))&gt;=$B15)*(DATE(YEAR($B15),MONTH($B15)+1,MIN(AB$6,DAY(EOMONTH($B15,1))))&lt;$C15)))</f>
        <v>0</v>
      </c>
      <c r="AC15" s="48" t="n">
        <f aca="false">IF(OR(N(AC$5)=0,AC$6=""),0,AC$5*((DATE(YEAR($B15),MONTH($B15),MIN(AC$6,DAY(EOMONTH($B15,0))))&gt;=$B15)*(DATE(YEAR($B15),MONTH($B15),MIN(AC$6,DAY(EOMONTH($B15,0))))&lt;$C15)+(DATE(YEAR($B15),MONTH($B15)+1,MIN(AC$6,DAY(EOMONTH($B15,1))))&gt;=$B15)*(DATE(YEAR($B15),MONTH($B15)+1,MIN(AC$6,DAY(EOMONTH($B15,1))))&lt;$C15)))</f>
        <v>0</v>
      </c>
      <c r="AD15" s="48" t="n">
        <f aca="false">IF(OR(N(AD$5)=0,AD$6=""),0,AD$5*((DATE(YEAR($B15),MONTH($B15),MIN(AD$6,DAY(EOMONTH($B15,0))))&gt;=$B15)*(DATE(YEAR($B15),MONTH($B15),MIN(AD$6,DAY(EOMONTH($B15,0))))&lt;$C15)+(DATE(YEAR($B15),MONTH($B15)+1,MIN(AD$6,DAY(EOMONTH($B15,1))))&gt;=$B15)*(DATE(YEAR($B15),MONTH($B15)+1,MIN(AD$6,DAY(EOMONTH($B15,1))))&lt;$C15)))</f>
        <v>0</v>
      </c>
      <c r="AE15" s="48" t="n">
        <f aca="false">IF(OR(N(AE$5)=0,AE$6=""),0,AE$5*((DATE(YEAR($B15),MONTH($B15),MIN(AE$6,DAY(EOMONTH($B15,0))))&gt;=$B15)*(DATE(YEAR($B15),MONTH($B15),MIN(AE$6,DAY(EOMONTH($B15,0))))&lt;$C15)+(DATE(YEAR($B15),MONTH($B15)+1,MIN(AE$6,DAY(EOMONTH($B15,1))))&gt;=$B15)*(DATE(YEAR($B15),MONTH($B15)+1,MIN(AE$6,DAY(EOMONTH($B15,1))))&lt;$C15)))</f>
        <v>0</v>
      </c>
      <c r="AF15" s="48" t="n">
        <f aca="false">IF(OR(N(AF$5)=0,AF$6=""),0,AF$5*((DATE(YEAR($B15),MONTH($B15),MIN(AF$6,DAY(EOMONTH($B15,0))))&gt;=$B15)*(DATE(YEAR($B15),MONTH($B15),MIN(AF$6,DAY(EOMONTH($B15,0))))&lt;$C15)+(DATE(YEAR($B15),MONTH($B15)+1,MIN(AF$6,DAY(EOMONTH($B15,1))))&gt;=$B15)*(DATE(YEAR($B15),MONTH($B15)+1,MIN(AF$6,DAY(EOMONTH($B15,1))))&lt;$C15)))</f>
        <v>0</v>
      </c>
      <c r="AG15" s="48" t="n">
        <f aca="false">IF(OR(N(AG$5)=0,AG$6=""),0,AG$5*((DATE(YEAR($B15),MONTH($B15),MIN(AG$6,DAY(EOMONTH($B15,0))))&gt;=$B15)*(DATE(YEAR($B15),MONTH($B15),MIN(AG$6,DAY(EOMONTH($B15,0))))&lt;$C15)+(DATE(YEAR($B15),MONTH($B15)+1,MIN(AG$6,DAY(EOMONTH($B15,1))))&gt;=$B15)*(DATE(YEAR($B15),MONTH($B15)+1,MIN(AG$6,DAY(EOMONTH($B15,1))))&lt;$C15)))</f>
        <v>0</v>
      </c>
      <c r="AH15" s="48" t="n">
        <f aca="false">IF(OR(N(AH$5)=0,AH$6=""),0,AH$5*((DATE(YEAR($B15),MONTH($B15),MIN(AH$6,DAY(EOMONTH($B15,0))))&gt;=$B15)*(DATE(YEAR($B15),MONTH($B15),MIN(AH$6,DAY(EOMONTH($B15,0))))&lt;$C15)+(DATE(YEAR($B15),MONTH($B15)+1,MIN(AH$6,DAY(EOMONTH($B15,1))))&gt;=$B15)*(DATE(YEAR($B15),MONTH($B15)+1,MIN(AH$6,DAY(EOMONTH($B15,1))))&lt;$C15)))</f>
        <v>0</v>
      </c>
      <c r="AI15" s="48" t="n">
        <f aca="false">IF(OR(N(AI$5)=0,AI$6=""),0,AI$5*((DATE(YEAR($B15),MONTH($B15),MIN(AI$6,DAY(EOMONTH($B15,0))))&gt;=$B15)*(DATE(YEAR($B15),MONTH($B15),MIN(AI$6,DAY(EOMONTH($B15,0))))&lt;$C15)+(DATE(YEAR($B15),MONTH($B15)+1,MIN(AI$6,DAY(EOMONTH($B15,1))))&gt;=$B15)*(DATE(YEAR($B15),MONTH($B15)+1,MIN(AI$6,DAY(EOMONTH($B15,1))))&lt;$C15)))</f>
        <v>0</v>
      </c>
      <c r="AJ15" s="48" t="n">
        <f aca="false">IF(OR(N(AJ$5)=0,AJ$6=""),0,AJ$5*((DATE(YEAR($B15),MONTH($B15),MIN(AJ$6,DAY(EOMONTH($B15,0))))&gt;=$B15)*(DATE(YEAR($B15),MONTH($B15),MIN(AJ$6,DAY(EOMONTH($B15,0))))&lt;$C15)+(DATE(YEAR($B15),MONTH($B15)+1,MIN(AJ$6,DAY(EOMONTH($B15,1))))&gt;=$B15)*(DATE(YEAR($B15),MONTH($B15)+1,MIN(AJ$6,DAY(EOMONTH($B15,1))))&lt;$C15)))</f>
        <v>0</v>
      </c>
      <c r="AK15" s="48" t="n">
        <f aca="false">IF(OR(N(AK$5)=0,AK$6=""),0,AK$5*((DATE(YEAR($B15),MONTH($B15),MIN(AK$6,DAY(EOMONTH($B15,0))))&gt;=$B15)*(DATE(YEAR($B15),MONTH($B15),MIN(AK$6,DAY(EOMONTH($B15,0))))&lt;$C15)+(DATE(YEAR($B15),MONTH($B15)+1,MIN(AK$6,DAY(EOMONTH($B15,1))))&gt;=$B15)*(DATE(YEAR($B15),MONTH($B15)+1,MIN(AK$6,DAY(EOMONTH($B15,1))))&lt;$C15)))</f>
        <v>0</v>
      </c>
      <c r="AL15" s="48" t="n">
        <f aca="false">IF(OR(N(AL$5)=0,AL$6=""),0,AL$5*((DATE(YEAR($B15),MONTH($B15),MIN(AL$6,DAY(EOMONTH($B15,0))))&gt;=$B15)*(DATE(YEAR($B15),MONTH($B15),MIN(AL$6,DAY(EOMONTH($B15,0))))&lt;$C15)+(DATE(YEAR($B15),MONTH($B15)+1,MIN(AL$6,DAY(EOMONTH($B15,1))))&gt;=$B15)*(DATE(YEAR($B15),MONTH($B15)+1,MIN(AL$6,DAY(EOMONTH($B15,1))))&lt;$C15)))</f>
        <v>0</v>
      </c>
      <c r="AM15" s="48" t="n">
        <f aca="false">IF(OR(N(AM$5)=0,AM$6=""),0,AM$5*((DATE(YEAR($B15),MONTH($B15),MIN(AM$6,DAY(EOMONTH($B15,0))))&gt;=$B15)*(DATE(YEAR($B15),MONTH($B15),MIN(AM$6,DAY(EOMONTH($B15,0))))&lt;$C15)+(DATE(YEAR($B15),MONTH($B15)+1,MIN(AM$6,DAY(EOMONTH($B15,1))))&gt;=$B15)*(DATE(YEAR($B15),MONTH($B15)+1,MIN(AM$6,DAY(EOMONTH($B15,1))))&lt;$C15)))</f>
        <v>0</v>
      </c>
      <c r="AN15" s="48" t="n">
        <f aca="false">IF(OR(N(AN$5)=0,AN$6=""),0,AN$5*((DATE(YEAR($B15),MONTH($B15),MIN(AN$6,DAY(EOMONTH($B15,0))))&gt;=$B15)*(DATE(YEAR($B15),MONTH($B15),MIN(AN$6,DAY(EOMONTH($B15,0))))&lt;$C15)+(DATE(YEAR($B15),MONTH($B15)+1,MIN(AN$6,DAY(EOMONTH($B15,1))))&gt;=$B15)*(DATE(YEAR($B15),MONTH($B15)+1,MIN(AN$6,DAY(EOMONTH($B15,1))))&lt;$C15)))</f>
        <v>0</v>
      </c>
      <c r="AO15" s="48" t="n">
        <f aca="false">IF(OR(N(AO$5)=0,AO$6=""),0,AO$5*((DATE(YEAR($B15),MONTH($B15),MIN(AO$6,DAY(EOMONTH($B15,0))))&gt;=$B15)*(DATE(YEAR($B15),MONTH($B15),MIN(AO$6,DAY(EOMONTH($B15,0))))&lt;$C15)+(DATE(YEAR($B15),MONTH($B15)+1,MIN(AO$6,DAY(EOMONTH($B15,1))))&gt;=$B15)*(DATE(YEAR($B15),MONTH($B15)+1,MIN(AO$6,DAY(EOMONTH($B15,1))))&lt;$C15)))</f>
        <v>0</v>
      </c>
      <c r="AP15" s="48" t="n">
        <f aca="false">IF(OR(N(AP$5)=0,AP$6=""),0,AP$5*((DATE(YEAR($B15),MONTH($B15),MIN(AP$6,DAY(EOMONTH($B15,0))))&gt;=$B15)*(DATE(YEAR($B15),MONTH($B15),MIN(AP$6,DAY(EOMONTH($B15,0))))&lt;$C15)+(DATE(YEAR($B15),MONTH($B15)+1,MIN(AP$6,DAY(EOMONTH($B15,1))))&gt;=$B15)*(DATE(YEAR($B15),MONTH($B15)+1,MIN(AP$6,DAY(EOMONTH($B15,1))))&lt;$C15)))</f>
        <v>0</v>
      </c>
      <c r="AQ15" s="48" t="n">
        <f aca="false">IF(OR(N(AQ$5)=0,AQ$6=""),0,AQ$5*((DATE(YEAR($B15),MONTH($B15),MIN(AQ$6,DAY(EOMONTH($B15,0))))&gt;=$B15)*(DATE(YEAR($B15),MONTH($B15),MIN(AQ$6,DAY(EOMONTH($B15,0))))&lt;$C15)+(DATE(YEAR($B15),MONTH($B15)+1,MIN(AQ$6,DAY(EOMONTH($B15,1))))&gt;=$B15)*(DATE(YEAR($B15),MONTH($B15)+1,MIN(AQ$6,DAY(EOMONTH($B15,1))))&lt;$C15)))</f>
        <v>0</v>
      </c>
      <c r="AR15" s="48" t="n">
        <f aca="false">IF(OR(N(AR$5)=0,AR$6=""),0,AR$5*((DATE(YEAR($B15),MONTH($B15),MIN(AR$6,DAY(EOMONTH($B15,0))))&gt;=$B15)*(DATE(YEAR($B15),MONTH($B15),MIN(AR$6,DAY(EOMONTH($B15,0))))&lt;$C15)+(DATE(YEAR($B15),MONTH($B15)+1,MIN(AR$6,DAY(EOMONTH($B15,1))))&gt;=$B15)*(DATE(YEAR($B15),MONTH($B15)+1,MIN(AR$6,DAY(EOMONTH($B15,1))))&lt;$C15)))</f>
        <v>0</v>
      </c>
      <c r="AS15" s="48" t="n">
        <f aca="false">IF(OR(N(AS$5)=0,AS$6=""),0,AS$5*((DATE(YEAR($B15),MONTH($B15),MIN(AS$6,DAY(EOMONTH($B15,0))))&gt;=$B15)*(DATE(YEAR($B15),MONTH($B15),MIN(AS$6,DAY(EOMONTH($B15,0))))&lt;$C15)+(DATE(YEAR($B15),MONTH($B15)+1,MIN(AS$6,DAY(EOMONTH($B15,1))))&gt;=$B15)*(DATE(YEAR($B15),MONTH($B15)+1,MIN(AS$6,DAY(EOMONTH($B15,1))))&lt;$C15)))</f>
        <v>0</v>
      </c>
      <c r="AT15" s="48" t="n">
        <f aca="false">IF(OR(N(AT$5)=0,AT$6=""),0,AT$5*((DATE(YEAR($B15),MONTH($B15),MIN(AT$6,DAY(EOMONTH($B15,0))))&gt;=$B15)*(DATE(YEAR($B15),MONTH($B15),MIN(AT$6,DAY(EOMONTH($B15,0))))&lt;$C15)+(DATE(YEAR($B15),MONTH($B15)+1,MIN(AT$6,DAY(EOMONTH($B15,1))))&gt;=$B15)*(DATE(YEAR($B15),MONTH($B15)+1,MIN(AT$6,DAY(EOMONTH($B15,1))))&lt;$C15)))</f>
        <v>0</v>
      </c>
      <c r="AU15" s="48" t="n">
        <f aca="false">IF(OR(N(AU$5)=0,AU$6=""),0,AU$5*((DATE(YEAR($B15),MONTH($B15),MIN(AU$6,DAY(EOMONTH($B15,0))))&gt;=$B15)*(DATE(YEAR($B15),MONTH($B15),MIN(AU$6,DAY(EOMONTH($B15,0))))&lt;$C15)+(DATE(YEAR($B15),MONTH($B15)+1,MIN(AU$6,DAY(EOMONTH($B15,1))))&gt;=$B15)*(DATE(YEAR($B15),MONTH($B15)+1,MIN(AU$6,DAY(EOMONTH($B15,1))))&lt;$C15)))</f>
        <v>0</v>
      </c>
      <c r="AV15" s="48" t="n">
        <f aca="false">IF(OR(N(AV$5)=0,AV$6=""),0,AV$5*((DATE(YEAR($B15),MONTH($B15),MIN(AV$6,DAY(EOMONTH($B15,0))))&gt;=$B15)*(DATE(YEAR($B15),MONTH($B15),MIN(AV$6,DAY(EOMONTH($B15,0))))&lt;$C15)+(DATE(YEAR($B15),MONTH($B15)+1,MIN(AV$6,DAY(EOMONTH($B15,1))))&gt;=$B15)*(DATE(YEAR($B15),MONTH($B15)+1,MIN(AV$6,DAY(EOMONTH($B15,1))))&lt;$C15)))</f>
        <v>0</v>
      </c>
      <c r="AW15" s="48" t="n">
        <f aca="false">IF(OR(N(AW$5)=0,AW$6=""),0,AW$5*((DATE(YEAR($B15),MONTH($B15),MIN(AW$6,DAY(EOMONTH($B15,0))))&gt;=$B15)*(DATE(YEAR($B15),MONTH($B15),MIN(AW$6,DAY(EOMONTH($B15,0))))&lt;$C15)+(DATE(YEAR($B15),MONTH($B15)+1,MIN(AW$6,DAY(EOMONTH($B15,1))))&gt;=$B15)*(DATE(YEAR($B15),MONTH($B15)+1,MIN(AW$6,DAY(EOMONTH($B15,1))))&lt;$C15)))</f>
        <v>0</v>
      </c>
      <c r="AX15" s="48" t="n">
        <f aca="false">IF(OR(N(AX$5)=0,AX$6=""),0,AX$5*((DATE(YEAR($B15),MONTH($B15),MIN(AX$6,DAY(EOMONTH($B15,0))))&gt;=$B15)*(DATE(YEAR($B15),MONTH($B15),MIN(AX$6,DAY(EOMONTH($B15,0))))&lt;$C15)+(DATE(YEAR($B15),MONTH($B15)+1,MIN(AX$6,DAY(EOMONTH($B15,1))))&gt;=$B15)*(DATE(YEAR($B15),MONTH($B15)+1,MIN(AX$6,DAY(EOMONTH($B15,1))))&lt;$C15)))</f>
        <v>0</v>
      </c>
      <c r="AY15" s="48" t="n">
        <f aca="false">IF(OR(N(AY$5)=0,AY$6=""),0,AY$5*((DATE(YEAR($B15),MONTH($B15),MIN(AY$6,DAY(EOMONTH($B15,0))))&gt;=$B15)*(DATE(YEAR($B15),MONTH($B15),MIN(AY$6,DAY(EOMONTH($B15,0))))&lt;$C15)+(DATE(YEAR($B15),MONTH($B15)+1,MIN(AY$6,DAY(EOMONTH($B15,1))))&gt;=$B15)*(DATE(YEAR($B15),MONTH($B15)+1,MIN(AY$6,DAY(EOMONTH($B15,1))))&lt;$C15)))</f>
        <v>0</v>
      </c>
      <c r="AZ15" s="48" t="n">
        <f aca="false">IF(OR(N(AZ$5)=0,AZ$6=""),0,AZ$5*((DATE(YEAR($B15),MONTH($B15),MIN(AZ$6,DAY(EOMONTH($B15,0))))&gt;=$B15)*(DATE(YEAR($B15),MONTH($B15),MIN(AZ$6,DAY(EOMONTH($B15,0))))&lt;$C15)+(DATE(YEAR($B15),MONTH($B15)+1,MIN(AZ$6,DAY(EOMONTH($B15,1))))&gt;=$B15)*(DATE(YEAR($B15),MONTH($B15)+1,MIN(AZ$6,DAY(EOMONTH($B15,1))))&lt;$C15)))</f>
        <v>0</v>
      </c>
      <c r="BA15" s="48" t="n">
        <f aca="false">IF(OR(N(BA$5)=0,BA$6=""),0,BA$5*((DATE(YEAR($B15),MONTH($B15),MIN(BA$6,DAY(EOMONTH($B15,0))))&gt;=$B15)*(DATE(YEAR($B15),MONTH($B15),MIN(BA$6,DAY(EOMONTH($B15,0))))&lt;$C15)+(DATE(YEAR($B15),MONTH($B15)+1,MIN(BA$6,DAY(EOMONTH($B15,1))))&gt;=$B15)*(DATE(YEAR($B15),MONTH($B15)+1,MIN(BA$6,DAY(EOMONTH($B15,1))))&lt;$C15)))</f>
        <v>0</v>
      </c>
      <c r="BB15" s="48" t="n">
        <f aca="false">IF(OR(N(BB$5)=0,BB$6=""),0,BB$5*((DATE(YEAR($B15),MONTH($B15),MIN(BB$6,DAY(EOMONTH($B15,0))))&gt;=$B15)*(DATE(YEAR($B15),MONTH($B15),MIN(BB$6,DAY(EOMONTH($B15,0))))&lt;$C15)+(DATE(YEAR($B15),MONTH($B15)+1,MIN(BB$6,DAY(EOMONTH($B15,1))))&gt;=$B15)*(DATE(YEAR($B15),MONTH($B15)+1,MIN(BB$6,DAY(EOMONTH($B15,1))))&lt;$C15)))</f>
        <v>0</v>
      </c>
      <c r="BC15" s="48" t="n">
        <f aca="false">IF(OR(N(BC$5)=0,BC$6=""),0,BC$5*((DATE(YEAR($B15),MONTH($B15),MIN(BC$6,DAY(EOMONTH($B15,0))))&gt;=$B15)*(DATE(YEAR($B15),MONTH($B15),MIN(BC$6,DAY(EOMONTH($B15,0))))&lt;$C15)+(DATE(YEAR($B15),MONTH($B15)+1,MIN(BC$6,DAY(EOMONTH($B15,1))))&gt;=$B15)*(DATE(YEAR($B15),MONTH($B15)+1,MIN(BC$6,DAY(EOMONTH($B15,1))))&lt;$C15)))</f>
        <v>0</v>
      </c>
      <c r="BD15" s="48" t="n">
        <f aca="false">IF(OR(N(BD$5)=0,BD$6=""),0,BD$5*((DATE(YEAR($B15),MONTH($B15),MIN(BD$6,DAY(EOMONTH($B15,0))))&gt;=$B15)*(DATE(YEAR($B15),MONTH($B15),MIN(BD$6,DAY(EOMONTH($B15,0))))&lt;$C15)+(DATE(YEAR($B15),MONTH($B15)+1,MIN(BD$6,DAY(EOMONTH($B15,1))))&gt;=$B15)*(DATE(YEAR($B15),MONTH($B15)+1,MIN(BD$6,DAY(EOMONTH($B15,1))))&lt;$C15)))</f>
        <v>0</v>
      </c>
      <c r="BE15" s="48" t="n">
        <f aca="false">IF(OR(N(BE$5)=0,BE$6=""),0,BE$5*((DATE(YEAR($B15),MONTH($B15),MIN(BE$6,DAY(EOMONTH($B15,0))))&gt;=$B15)*(DATE(YEAR($B15),MONTH($B15),MIN(BE$6,DAY(EOMONTH($B15,0))))&lt;$C15)+(DATE(YEAR($B15),MONTH($B15)+1,MIN(BE$6,DAY(EOMONTH($B15,1))))&gt;=$B15)*(DATE(YEAR($B15),MONTH($B15)+1,MIN(BE$6,DAY(EOMONTH($B15,1))))&lt;$C15)))</f>
        <v>0</v>
      </c>
      <c r="BF15" s="48" t="n">
        <f aca="false">IF(OR(N(BF$5)=0,BF$6=""),0,BF$5*((DATE(YEAR($B15),MONTH($B15),MIN(BF$6,DAY(EOMONTH($B15,0))))&gt;=$B15)*(DATE(YEAR($B15),MONTH($B15),MIN(BF$6,DAY(EOMONTH($B15,0))))&lt;$C15)+(DATE(YEAR($B15),MONTH($B15)+1,MIN(BF$6,DAY(EOMONTH($B15,1))))&gt;=$B15)*(DATE(YEAR($B15),MONTH($B15)+1,MIN(BF$6,DAY(EOMONTH($B15,1))))&lt;$C15)))</f>
        <v>0</v>
      </c>
      <c r="BG15" s="48" t="n">
        <f aca="false">IF(OR(N(BG$5)=0,BG$6=""),0,BG$5*((DATE(YEAR($B15),MONTH($B15),MIN(BG$6,DAY(EOMONTH($B15,0))))&gt;=$B15)*(DATE(YEAR($B15),MONTH($B15),MIN(BG$6,DAY(EOMONTH($B15,0))))&lt;$C15)+(DATE(YEAR($B15),MONTH($B15)+1,MIN(BG$6,DAY(EOMONTH($B15,1))))&gt;=$B15)*(DATE(YEAR($B15),MONTH($B15)+1,MIN(BG$6,DAY(EOMONTH($B15,1))))&lt;$C15)))</f>
        <v>0</v>
      </c>
      <c r="BH15" s="48" t="n">
        <f aca="false">IF(OR(N(BH$5)=0,BH$6=""),0,BH$5*((DATE(YEAR($B15),MONTH($B15),MIN(BH$6,DAY(EOMONTH($B15,0))))&gt;=$B15)*(DATE(YEAR($B15),MONTH($B15),MIN(BH$6,DAY(EOMONTH($B15,0))))&lt;$C15)+(DATE(YEAR($B15),MONTH($B15)+1,MIN(BH$6,DAY(EOMONTH($B15,1))))&gt;=$B15)*(DATE(YEAR($B15),MONTH($B15)+1,MIN(BH$6,DAY(EOMONTH($B15,1))))&lt;$C15)))</f>
        <v>0</v>
      </c>
      <c r="BI15" s="48" t="n">
        <f aca="false">IF(OR(N(BI$5)=0,BI$6=""),0,BI$5*((DATE(YEAR($B15),MONTH($B15),MIN(BI$6,DAY(EOMONTH($B15,0))))&gt;=$B15)*(DATE(YEAR($B15),MONTH($B15),MIN(BI$6,DAY(EOMONTH($B15,0))))&lt;$C15)+(DATE(YEAR($B15),MONTH($B15)+1,MIN(BI$6,DAY(EOMONTH($B15,1))))&gt;=$B15)*(DATE(YEAR($B15),MONTH($B15)+1,MIN(BI$6,DAY(EOMONTH($B15,1))))&lt;$C15)))</f>
        <v>0</v>
      </c>
      <c r="BJ15" s="48" t="n">
        <f aca="false">IF(OR(N(BJ$5)=0,BJ$6=""),0,BJ$5*((DATE(YEAR($B15),MONTH($B15),MIN(BJ$6,DAY(EOMONTH($B15,0))))&gt;=$B15)*(DATE(YEAR($B15),MONTH($B15),MIN(BJ$6,DAY(EOMONTH($B15,0))))&lt;$C15)+(DATE(YEAR($B15),MONTH($B15)+1,MIN(BJ$6,DAY(EOMONTH($B15,1))))&gt;=$B15)*(DATE(YEAR($B15),MONTH($B15)+1,MIN(BJ$6,DAY(EOMONTH($B15,1))))&lt;$C15)))</f>
        <v>0</v>
      </c>
      <c r="BK15" s="48" t="n">
        <f aca="false">IF(OR(N(BK$5)=0,BK$6=""),0,BK$5*((DATE(YEAR($B15),MONTH($B15),MIN(BK$6,DAY(EOMONTH($B15,0))))&gt;=$B15)*(DATE(YEAR($B15),MONTH($B15),MIN(BK$6,DAY(EOMONTH($B15,0))))&lt;$C15)+(DATE(YEAR($B15),MONTH($B15)+1,MIN(BK$6,DAY(EOMONTH($B15,1))))&gt;=$B15)*(DATE(YEAR($B15),MONTH($B15)+1,MIN(BK$6,DAY(EOMONTH($B15,1))))&lt;$C15)))</f>
        <v>0</v>
      </c>
      <c r="BL15" s="48" t="n">
        <f aca="false">IF(OR(N(BL$5)=0,BL$6=""),0,BL$5*((DATE(YEAR($B15),MONTH($B15),MIN(BL$6,DAY(EOMONTH($B15,0))))&gt;=$B15)*(DATE(YEAR($B15),MONTH($B15),MIN(BL$6,DAY(EOMONTH($B15,0))))&lt;$C15)+(DATE(YEAR($B15),MONTH($B15)+1,MIN(BL$6,DAY(EOMONTH($B15,1))))&gt;=$B15)*(DATE(YEAR($B15),MONTH($B15)+1,MIN(BL$6,DAY(EOMONTH($B15,1))))&lt;$C15)))</f>
        <v>0</v>
      </c>
      <c r="BM15" s="48" t="n">
        <f aca="false">IF(OR(N(BM$5)=0,BM$6=""),0,BM$5*((DATE(YEAR($B15),MONTH($B15),MIN(BM$6,DAY(EOMONTH($B15,0))))&gt;=$B15)*(DATE(YEAR($B15),MONTH($B15),MIN(BM$6,DAY(EOMONTH($B15,0))))&lt;$C15)+(DATE(YEAR($B15),MONTH($B15)+1,MIN(BM$6,DAY(EOMONTH($B15,1))))&gt;=$B15)*(DATE(YEAR($B15),MONTH($B15)+1,MIN(BM$6,DAY(EOMONTH($B15,1))))&lt;$C15)))</f>
        <v>0</v>
      </c>
      <c r="BN15" s="48" t="n">
        <f aca="false">IF(OR(N(BN$5)=0,BN$6=""),0,BN$5*((DATE(YEAR($B15),MONTH($B15),MIN(BN$6,DAY(EOMONTH($B15,0))))&gt;=$B15)*(DATE(YEAR($B15),MONTH($B15),MIN(BN$6,DAY(EOMONTH($B15,0))))&lt;$C15)+(DATE(YEAR($B15),MONTH($B15)+1,MIN(BN$6,DAY(EOMONTH($B15,1))))&gt;=$B15)*(DATE(YEAR($B15),MONTH($B15)+1,MIN(BN$6,DAY(EOMONTH($B15,1))))&lt;$C15)))</f>
        <v>0</v>
      </c>
      <c r="BO15" s="48" t="n">
        <f aca="false">IF(OR(N(BO$5)=0,BO$6=""),0,BO$5*((DATE(YEAR($B15),MONTH($B15),MIN(BO$6,DAY(EOMONTH($B15,0))))&gt;=$B15)*(DATE(YEAR($B15),MONTH($B15),MIN(BO$6,DAY(EOMONTH($B15,0))))&lt;$C15)+(DATE(YEAR($B15),MONTH($B15)+1,MIN(BO$6,DAY(EOMONTH($B15,1))))&gt;=$B15)*(DATE(YEAR($B15),MONTH($B15)+1,MIN(BO$6,DAY(EOMONTH($B15,1))))&lt;$C15)))</f>
        <v>0</v>
      </c>
      <c r="BP15" s="48" t="n">
        <f aca="false">IF(OR(N(BP$5)=0,BP$6=""),0,BP$5*((DATE(YEAR($B15),MONTH($B15),MIN(BP$6,DAY(EOMONTH($B15,0))))&gt;=$B15)*(DATE(YEAR($B15),MONTH($B15),MIN(BP$6,DAY(EOMONTH($B15,0))))&lt;$C15)+(DATE(YEAR($B15),MONTH($B15)+1,MIN(BP$6,DAY(EOMONTH($B15,1))))&gt;=$B15)*(DATE(YEAR($B15),MONTH($B15)+1,MIN(BP$6,DAY(EOMONTH($B15,1))))&lt;$C15)))</f>
        <v>0</v>
      </c>
      <c r="BQ15" s="48" t="n">
        <f aca="false">IF(OR(N(BQ$5)=0,BQ$6=""),0,BQ$5*((DATE(YEAR($B15),MONTH($B15),MIN(BQ$6,DAY(EOMONTH($B15,0))))&gt;=$B15)*(DATE(YEAR($B15),MONTH($B15),MIN(BQ$6,DAY(EOMONTH($B15,0))))&lt;$C15)+(DATE(YEAR($B15),MONTH($B15)+1,MIN(BQ$6,DAY(EOMONTH($B15,1))))&gt;=$B15)*(DATE(YEAR($B15),MONTH($B15)+1,MIN(BQ$6,DAY(EOMONTH($B15,1))))&lt;$C15)))</f>
        <v>0</v>
      </c>
      <c r="BR15" s="48" t="n">
        <f aca="false">IF(OR(N(BR$5)=0,BR$6=""),0,BR$5*((DATE(YEAR($B15),MONTH($B15),MIN(BR$6,DAY(EOMONTH($B15,0))))&gt;=$B15)*(DATE(YEAR($B15),MONTH($B15),MIN(BR$6,DAY(EOMONTH($B15,0))))&lt;$C15)+(DATE(YEAR($B15),MONTH($B15)+1,MIN(BR$6,DAY(EOMONTH($B15,1))))&gt;=$B15)*(DATE(YEAR($B15),MONTH($B15)+1,MIN(BR$6,DAY(EOMONTH($B15,1))))&lt;$C15)))</f>
        <v>0</v>
      </c>
      <c r="BS15" s="48" t="n">
        <f aca="false">IF(OR(N(BS$5)=0,BS$6=""),0,BS$5*((DATE(YEAR($B15),MONTH($B15),MIN(BS$6,DAY(EOMONTH($B15,0))))&gt;=$B15)*(DATE(YEAR($B15),MONTH($B15),MIN(BS$6,DAY(EOMONTH($B15,0))))&lt;$C15)+(DATE(YEAR($B15),MONTH($B15)+1,MIN(BS$6,DAY(EOMONTH($B15,1))))&gt;=$B15)*(DATE(YEAR($B15),MONTH($B15)+1,MIN(BS$6,DAY(EOMONTH($B15,1))))&lt;$C15)))</f>
        <v>0</v>
      </c>
      <c r="BT15" s="48" t="n">
        <f aca="false">IF(OR(N(BT$5)=0,BT$6=""),0,BT$5*((DATE(YEAR($B15),MONTH($B15),MIN(BT$6,DAY(EOMONTH($B15,0))))&gt;=$B15)*(DATE(YEAR($B15),MONTH($B15),MIN(BT$6,DAY(EOMONTH($B15,0))))&lt;$C15)+(DATE(YEAR($B15),MONTH($B15)+1,MIN(BT$6,DAY(EOMONTH($B15,1))))&gt;=$B15)*(DATE(YEAR($B15),MONTH($B15)+1,MIN(BT$6,DAY(EOMONTH($B15,1))))&lt;$C15)))</f>
        <v>0</v>
      </c>
      <c r="BU15" s="48" t="n">
        <f aca="false">IF(OR(N(BU$5)=0,BU$6=""),0,BU$5*((DATE(YEAR($B15),MONTH($B15),MIN(BU$6,DAY(EOMONTH($B15,0))))&gt;=$B15)*(DATE(YEAR($B15),MONTH($B15),MIN(BU$6,DAY(EOMONTH($B15,0))))&lt;$C15)+(DATE(YEAR($B15),MONTH($B15)+1,MIN(BU$6,DAY(EOMONTH($B15,1))))&gt;=$B15)*(DATE(YEAR($B15),MONTH($B15)+1,MIN(BU$6,DAY(EOMONTH($B15,1))))&lt;$C15)))</f>
        <v>0</v>
      </c>
      <c r="BV15" s="48" t="n">
        <f aca="false">IF(OR(N(BV$5)=0,BV$6=""),0,BV$5*((DATE(YEAR($B15),MONTH($B15),MIN(BV$6,DAY(EOMONTH($B15,0))))&gt;=$B15)*(DATE(YEAR($B15),MONTH($B15),MIN(BV$6,DAY(EOMONTH($B15,0))))&lt;$C15)+(DATE(YEAR($B15),MONTH($B15)+1,MIN(BV$6,DAY(EOMONTH($B15,1))))&gt;=$B15)*(DATE(YEAR($B15),MONTH($B15)+1,MIN(BV$6,DAY(EOMONTH($B15,1))))&lt;$C15)))</f>
        <v>0</v>
      </c>
      <c r="BW15" s="48" t="n">
        <f aca="false">IF(OR(N(BW$5)=0,BW$6=""),0,BW$5*((DATE(YEAR($B15),MONTH($B15),MIN(BW$6,DAY(EOMONTH($B15,0))))&gt;=$B15)*(DATE(YEAR($B15),MONTH($B15),MIN(BW$6,DAY(EOMONTH($B15,0))))&lt;$C15)+(DATE(YEAR($B15),MONTH($B15)+1,MIN(BW$6,DAY(EOMONTH($B15,1))))&gt;=$B15)*(DATE(YEAR($B15),MONTH($B15)+1,MIN(BW$6,DAY(EOMONTH($B15,1))))&lt;$C15)))</f>
        <v>0</v>
      </c>
      <c r="BX15" s="48" t="n">
        <f aca="false">MIN(Z15,(FT14*(1+FT$5/Setup!$C$36)+IF($V15=1,N($F15),0)))</f>
        <v>0</v>
      </c>
      <c r="BY15" s="48" t="n">
        <f aca="false">MIN(AA15,(FU14*(1+FU$5/Setup!$C$36)+IF($V15=2,N($F15),0)))</f>
        <v>0</v>
      </c>
      <c r="BZ15" s="48" t="n">
        <f aca="false">MIN(AB15,(FV14*(1+FV$5/Setup!$C$36)+IF($V15=3,N($F15),0)))</f>
        <v>0</v>
      </c>
      <c r="CA15" s="48" t="n">
        <f aca="false">MIN(AC15,(FW14*(1+FW$5/Setup!$C$36)+IF($V15=4,N($F15),0)))</f>
        <v>0</v>
      </c>
      <c r="CB15" s="48" t="n">
        <f aca="false">MIN(AD15,(FX14*(1+FX$5/Setup!$C$36)+IF($V15=5,N($F15),0)))</f>
        <v>0</v>
      </c>
      <c r="CC15" s="48" t="n">
        <f aca="false">MIN(AE15,(FY14*(1+FY$5/Setup!$C$36)+IF($V15=6,N($F15),0)))</f>
        <v>0</v>
      </c>
      <c r="CD15" s="48" t="n">
        <f aca="false">MIN(AF15,(FZ14*(1+FZ$5/Setup!$C$36)+IF($V15=7,N($F15),0)))</f>
        <v>0</v>
      </c>
      <c r="CE15" s="48" t="n">
        <f aca="false">MIN(AG15,(GA14*(1+GA$5/Setup!$C$36)+IF($V15=8,N($F15),0)))</f>
        <v>0</v>
      </c>
      <c r="CF15" s="48" t="n">
        <f aca="false">MIN(AH15,(GB14*(1+GB$5/Setup!$C$36)+IF($V15=9,N($F15),0)))</f>
        <v>0</v>
      </c>
      <c r="CG15" s="48" t="n">
        <f aca="false">MIN(AI15,(GC14*(1+GC$5/Setup!$C$36)+IF($V15=10,N($F15),0)))</f>
        <v>0</v>
      </c>
      <c r="CH15" s="48" t="n">
        <f aca="false">MIN(AJ15,(GD14*(1+GD$5/Setup!$C$36)+IF($V15=11,N($F15),0)))</f>
        <v>0</v>
      </c>
      <c r="CI15" s="48" t="n">
        <f aca="false">MIN(AK15,(GE14*(1+GE$5/Setup!$C$36)+IF($V15=12,N($F15),0)))</f>
        <v>0</v>
      </c>
      <c r="CJ15" s="48" t="n">
        <f aca="false">MIN(AL15,(GF14*(1+GF$5/Setup!$C$36)+IF($V15=13,N($F15),0)))</f>
        <v>0</v>
      </c>
      <c r="CK15" s="48" t="n">
        <f aca="false">MIN(AM15,(GG14*(1+GG$5/Setup!$C$36)+IF($V15=14,N($F15),0)))</f>
        <v>0</v>
      </c>
      <c r="CL15" s="48" t="n">
        <f aca="false">MIN(AN15,(GH14*(1+GH$5/Setup!$C$36)+IF($V15=15,N($F15),0)))</f>
        <v>0</v>
      </c>
      <c r="CM15" s="48" t="n">
        <f aca="false">MIN(AO15,(GI14*(1+GI$5/Setup!$C$36)+IF($V15=16,N($F15),0)))</f>
        <v>0</v>
      </c>
      <c r="CN15" s="48" t="n">
        <f aca="false">MIN(AP15,(GJ14*(1+GJ$5/Setup!$C$36)+IF($V15=17,N($F15),0)))</f>
        <v>0</v>
      </c>
      <c r="CO15" s="48" t="n">
        <f aca="false">MIN(AQ15,(GK14*(1+GK$5/Setup!$C$36)+IF($V15=18,N($F15),0)))</f>
        <v>0</v>
      </c>
      <c r="CP15" s="48" t="n">
        <f aca="false">MIN(AR15,(GL14*(1+GL$5/Setup!$C$36)+IF($V15=19,N($F15),0)))</f>
        <v>0</v>
      </c>
      <c r="CQ15" s="48" t="n">
        <f aca="false">MIN(AS15,(GM14*(1+GM$5/Setup!$C$36)+IF($V15=20,N($F15),0)))</f>
        <v>0</v>
      </c>
      <c r="CR15" s="48" t="n">
        <f aca="false">MIN(AT15,(GN14*(1+GN$5/Setup!$C$36)+IF($V15=21,N($F15),0)))</f>
        <v>0</v>
      </c>
      <c r="CS15" s="48" t="n">
        <f aca="false">MIN(AU15,(GO14*(1+GO$5/Setup!$C$36)+IF($V15=22,N($F15),0)))</f>
        <v>0</v>
      </c>
      <c r="CT15" s="48" t="n">
        <f aca="false">MIN(AV15,(GP14*(1+GP$5/Setup!$C$36)+IF($V15=23,N($F15),0)))</f>
        <v>0</v>
      </c>
      <c r="CU15" s="48" t="n">
        <f aca="false">MIN(AW15,(GQ14*(1+GQ$5/Setup!$C$36)+IF($V15=24,N($F15),0)))</f>
        <v>0</v>
      </c>
      <c r="CV15" s="48" t="n">
        <f aca="false">MIN(AX15,(GR14*(1+GR$5/Setup!$C$36)+IF($V15=25,N($F15),0)))</f>
        <v>0</v>
      </c>
      <c r="CW15" s="48" t="n">
        <f aca="false">MIN(AY15,(GS14*(1+GS$5/Setup!$C$36)+IF($V15=26,N($F15),0)))</f>
        <v>0</v>
      </c>
      <c r="CX15" s="48" t="n">
        <f aca="false">MIN(AZ15,(GT14*(1+GT$5/Setup!$C$36)+IF($V15=27,N($F15),0)))</f>
        <v>0</v>
      </c>
      <c r="CY15" s="48" t="n">
        <f aca="false">MIN(BA15,(GU14*(1+GU$5/Setup!$C$36)+IF($V15=28,N($F15),0)))</f>
        <v>0</v>
      </c>
      <c r="CZ15" s="48" t="n">
        <f aca="false">MIN(BB15,(GV14*(1+GV$5/Setup!$C$36)+IF($V15=29,N($F15),0)))</f>
        <v>0</v>
      </c>
      <c r="DA15" s="48" t="n">
        <f aca="false">MIN(BC15,(GW14*(1+GW$5/Setup!$C$36)+IF($V15=30,N($F15),0)))</f>
        <v>0</v>
      </c>
      <c r="DB15" s="48" t="n">
        <f aca="false">MIN(BD15,(GX14*(1+GX$5/Setup!$C$36)+IF($V15=31,N($F15),0)))</f>
        <v>0</v>
      </c>
      <c r="DC15" s="48" t="n">
        <f aca="false">MIN(BE15,(GY14*(1+GY$5/Setup!$C$36)+IF($V15=32,N($F15),0)))</f>
        <v>0</v>
      </c>
      <c r="DD15" s="48" t="n">
        <f aca="false">MIN(BF15,(GZ14*(1+GZ$5/Setup!$C$36)+IF($V15=33,N($F15),0)))</f>
        <v>0</v>
      </c>
      <c r="DE15" s="48" t="n">
        <f aca="false">MIN(BG15,(HA14*(1+HA$5/Setup!$C$36)+IF($V15=34,N($F15),0)))</f>
        <v>0</v>
      </c>
      <c r="DF15" s="48" t="n">
        <f aca="false">MIN(BH15,(HB14*(1+HB$5/Setup!$C$36)+IF($V15=35,N($F15),0)))</f>
        <v>0</v>
      </c>
      <c r="DG15" s="48" t="n">
        <f aca="false">MIN(BI15,(HC14*(1+HC$5/Setup!$C$36)+IF($V15=36,N($F15),0)))</f>
        <v>0</v>
      </c>
      <c r="DH15" s="48" t="n">
        <f aca="false">MIN(BJ15,(HD14*(1+HD$5/Setup!$C$36)+IF($V15=37,N($F15),0)))</f>
        <v>0</v>
      </c>
      <c r="DI15" s="48" t="n">
        <f aca="false">MIN(BK15,(HE14*(1+HE$5/Setup!$C$36)+IF($V15=38,N($F15),0)))</f>
        <v>0</v>
      </c>
      <c r="DJ15" s="48" t="n">
        <f aca="false">MIN(BL15,(HF14*(1+HF$5/Setup!$C$36)+IF($V15=39,N($F15),0)))</f>
        <v>0</v>
      </c>
      <c r="DK15" s="48" t="n">
        <f aca="false">MIN(BM15,(HG14*(1+HG$5/Setup!$C$36)+IF($V15=40,N($F15),0)))</f>
        <v>0</v>
      </c>
      <c r="DL15" s="48" t="n">
        <f aca="false">MIN(BN15,(HH14*(1+HH$5/Setup!$C$36)+IF($V15=41,N($F15),0)))</f>
        <v>0</v>
      </c>
      <c r="DM15" s="48" t="n">
        <f aca="false">MIN(BO15,(HI14*(1+HI$5/Setup!$C$36)+IF($V15=42,N($F15),0)))</f>
        <v>0</v>
      </c>
      <c r="DN15" s="48" t="n">
        <f aca="false">MIN(BP15,(HJ14*(1+HJ$5/Setup!$C$36)+IF($V15=43,N($F15),0)))</f>
        <v>0</v>
      </c>
      <c r="DO15" s="48" t="n">
        <f aca="false">MIN(BQ15,(HK14*(1+HK$5/Setup!$C$36)+IF($V15=44,N($F15),0)))</f>
        <v>0</v>
      </c>
      <c r="DP15" s="48" t="n">
        <f aca="false">MIN(BR15,(HL14*(1+HL$5/Setup!$C$36)+IF($V15=45,N($F15),0)))</f>
        <v>0</v>
      </c>
      <c r="DQ15" s="48" t="n">
        <f aca="false">MIN(BS15,(HM14*(1+HM$5/Setup!$C$36)+IF($V15=46,N($F15),0)))</f>
        <v>0</v>
      </c>
      <c r="DR15" s="48" t="n">
        <f aca="false">MIN(BT15,(HN14*(1+HN$5/Setup!$C$36)+IF($V15=47,N($F15),0)))</f>
        <v>0</v>
      </c>
      <c r="DS15" s="48" t="n">
        <f aca="false">MIN(BU15,(HO14*(1+HO$5/Setup!$C$36)+IF($V15=48,N($F15),0)))</f>
        <v>0</v>
      </c>
      <c r="DT15" s="48" t="n">
        <f aca="false">MIN(BV15,(HP14*(1+HP$5/Setup!$C$36)+IF($V15=49,N($F15),0)))</f>
        <v>0</v>
      </c>
      <c r="DU15" s="48" t="n">
        <f aca="false">MIN(BW15,(HQ14*(1+HQ$5/Setup!$C$36)+IF($V15=50,N($F15),0)))</f>
        <v>0</v>
      </c>
      <c r="DV15" s="48" t="n">
        <f aca="false">MIN(MAX((FT14*(1+FT$5/Setup!$C$36)+IF($V15=1,N($F15),0))-BX15,0),MAX($P15-0,0))</f>
        <v>90.7692307692308</v>
      </c>
      <c r="DW15" s="48" t="n">
        <f aca="false">MIN(MAX((FU14*(1+FU$5/Setup!$C$36)+IF($V15=2,N($F15),0))-BY15,0),MAX($P15-SUM(DV15:DV15),0))</f>
        <v>0</v>
      </c>
      <c r="DX15" s="48" t="n">
        <f aca="false">MIN(MAX((FV14*(1+FV$5/Setup!$C$36)+IF($V15=3,N($F15),0))-BZ15,0),MAX($P15-SUM(DV15:DW15),0))</f>
        <v>0</v>
      </c>
      <c r="DY15" s="48" t="n">
        <f aca="false">MIN(MAX((FW14*(1+FW$5/Setup!$C$36)+IF($V15=4,N($F15),0))-CA15,0),MAX($P15-SUM(DV15:DX15),0))</f>
        <v>0</v>
      </c>
      <c r="DZ15" s="48" t="n">
        <f aca="false">MIN(MAX((FX14*(1+FX$5/Setup!$C$36)+IF($V15=5,N($F15),0))-CB15,0),MAX($P15-SUM(DV15:DY15),0))</f>
        <v>0</v>
      </c>
      <c r="EA15" s="48" t="n">
        <f aca="false">MIN(MAX((FY14*(1+FY$5/Setup!$C$36)+IF($V15=6,N($F15),0))-CC15,0),MAX($P15-SUM(DV15:DZ15),0))</f>
        <v>0</v>
      </c>
      <c r="EB15" s="48" t="n">
        <f aca="false">MIN(MAX((FZ14*(1+FZ$5/Setup!$C$36)+IF($V15=7,N($F15),0))-CD15,0),MAX($P15-SUM(DV15:EA15),0))</f>
        <v>0</v>
      </c>
      <c r="EC15" s="48" t="n">
        <f aca="false">MIN(MAX((GA14*(1+GA$5/Setup!$C$36)+IF($V15=8,N($F15),0))-CE15,0),MAX($P15-SUM(DV15:EB15),0))</f>
        <v>0</v>
      </c>
      <c r="ED15" s="48" t="n">
        <f aca="false">MIN(MAX((GB14*(1+GB$5/Setup!$C$36)+IF($V15=9,N($F15),0))-CF15,0),MAX($P15-SUM(DV15:EC15),0))</f>
        <v>0</v>
      </c>
      <c r="EE15" s="48" t="n">
        <f aca="false">MIN(MAX((GC14*(1+GC$5/Setup!$C$36)+IF($V15=10,N($F15),0))-CG15,0),MAX($P15-SUM(DV15:ED15),0))</f>
        <v>0</v>
      </c>
      <c r="EF15" s="48" t="n">
        <f aca="false">MIN(MAX((GD14*(1+GD$5/Setup!$C$36)+IF($V15=11,N($F15),0))-CH15,0),MAX($P15-SUM(DV15:EE15),0))</f>
        <v>0</v>
      </c>
      <c r="EG15" s="48" t="n">
        <f aca="false">MIN(MAX((GE14*(1+GE$5/Setup!$C$36)+IF($V15=12,N($F15),0))-CI15,0),MAX($P15-SUM(DV15:EF15),0))</f>
        <v>0</v>
      </c>
      <c r="EH15" s="48" t="n">
        <f aca="false">MIN(MAX((GF14*(1+GF$5/Setup!$C$36)+IF($V15=13,N($F15),0))-CJ15,0),MAX($P15-SUM(DV15:EG15),0))</f>
        <v>0</v>
      </c>
      <c r="EI15" s="48" t="n">
        <f aca="false">MIN(MAX((GG14*(1+GG$5/Setup!$C$36)+IF($V15=14,N($F15),0))-CK15,0),MAX($P15-SUM(DV15:EH15),0))</f>
        <v>0</v>
      </c>
      <c r="EJ15" s="48" t="n">
        <f aca="false">MIN(MAX((GH14*(1+GH$5/Setup!$C$36)+IF($V15=15,N($F15),0))-CL15,0),MAX($P15-SUM(DV15:EI15),0))</f>
        <v>0</v>
      </c>
      <c r="EK15" s="48" t="n">
        <f aca="false">MIN(MAX((GI14*(1+GI$5/Setup!$C$36)+IF($V15=16,N($F15),0))-CM15,0),MAX($P15-SUM(DV15:EJ15),0))</f>
        <v>0</v>
      </c>
      <c r="EL15" s="48" t="n">
        <f aca="false">MIN(MAX((GJ14*(1+GJ$5/Setup!$C$36)+IF($V15=17,N($F15),0))-CN15,0),MAX($P15-SUM(DV15:EK15),0))</f>
        <v>0</v>
      </c>
      <c r="EM15" s="48" t="n">
        <f aca="false">MIN(MAX((GK14*(1+GK$5/Setup!$C$36)+IF($V15=18,N($F15),0))-CO15,0),MAX($P15-SUM(DV15:EL15),0))</f>
        <v>0</v>
      </c>
      <c r="EN15" s="48" t="n">
        <f aca="false">MIN(MAX((GL14*(1+GL$5/Setup!$C$36)+IF($V15=19,N($F15),0))-CP15,0),MAX($P15-SUM(DV15:EM15),0))</f>
        <v>0</v>
      </c>
      <c r="EO15" s="48" t="n">
        <f aca="false">MIN(MAX((GM14*(1+GM$5/Setup!$C$36)+IF($V15=20,N($F15),0))-CQ15,0),MAX($P15-SUM(DV15:EN15),0))</f>
        <v>0</v>
      </c>
      <c r="EP15" s="48" t="n">
        <f aca="false">MIN(MAX((GN14*(1+GN$5/Setup!$C$36)+IF($V15=21,N($F15),0))-CR15,0),MAX($P15-SUM(DV15:EO15),0))</f>
        <v>0</v>
      </c>
      <c r="EQ15" s="48" t="n">
        <f aca="false">MIN(MAX((GO14*(1+GO$5/Setup!$C$36)+IF($V15=22,N($F15),0))-CS15,0),MAX($P15-SUM(DV15:EP15),0))</f>
        <v>0</v>
      </c>
      <c r="ER15" s="48" t="n">
        <f aca="false">MIN(MAX((GP14*(1+GP$5/Setup!$C$36)+IF($V15=23,N($F15),0))-CT15,0),MAX($P15-SUM(DV15:EQ15),0))</f>
        <v>0</v>
      </c>
      <c r="ES15" s="48" t="n">
        <f aca="false">MIN(MAX((GQ14*(1+GQ$5/Setup!$C$36)+IF($V15=24,N($F15),0))-CU15,0),MAX($P15-SUM(DV15:ER15),0))</f>
        <v>0</v>
      </c>
      <c r="ET15" s="48" t="n">
        <f aca="false">MIN(MAX((GR14*(1+GR$5/Setup!$C$36)+IF($V15=25,N($F15),0))-CV15,0),MAX($P15-SUM(DV15:ES15),0))</f>
        <v>0</v>
      </c>
      <c r="EU15" s="48" t="n">
        <f aca="false">MIN(MAX((GS14*(1+GS$5/Setup!$C$36)+IF($V15=26,N($F15),0))-CW15,0),MAX($P15-SUM(DV15:ET15),0))</f>
        <v>0</v>
      </c>
      <c r="EV15" s="48" t="n">
        <f aca="false">MIN(MAX((GT14*(1+GT$5/Setup!$C$36)+IF($V15=27,N($F15),0))-CX15,0),MAX($P15-SUM(DV15:EU15),0))</f>
        <v>0</v>
      </c>
      <c r="EW15" s="48" t="n">
        <f aca="false">MIN(MAX((GU14*(1+GU$5/Setup!$C$36)+IF($V15=28,N($F15),0))-CY15,0),MAX($P15-SUM(DV15:EV15),0))</f>
        <v>0</v>
      </c>
      <c r="EX15" s="48" t="n">
        <f aca="false">MIN(MAX((GV14*(1+GV$5/Setup!$C$36)+IF($V15=29,N($F15),0))-CZ15,0),MAX($P15-SUM(DV15:EW15),0))</f>
        <v>0</v>
      </c>
      <c r="EY15" s="48" t="n">
        <f aca="false">MIN(MAX((GW14*(1+GW$5/Setup!$C$36)+IF($V15=30,N($F15),0))-DA15,0),MAX($P15-SUM(DV15:EX15),0))</f>
        <v>0</v>
      </c>
      <c r="EZ15" s="48" t="n">
        <f aca="false">MIN(MAX((GX14*(1+GX$5/Setup!$C$36)+IF($V15=31,N($F15),0))-DB15,0),MAX($P15-SUM(DV15:EY15),0))</f>
        <v>0</v>
      </c>
      <c r="FA15" s="48" t="n">
        <f aca="false">MIN(MAX((GY14*(1+GY$5/Setup!$C$36)+IF($V15=32,N($F15),0))-DC15,0),MAX($P15-SUM(DV15:EZ15),0))</f>
        <v>0</v>
      </c>
      <c r="FB15" s="48" t="n">
        <f aca="false">MIN(MAX((GZ14*(1+GZ$5/Setup!$C$36)+IF($V15=33,N($F15),0))-DD15,0),MAX($P15-SUM(DV15:FA15),0))</f>
        <v>0</v>
      </c>
      <c r="FC15" s="48" t="n">
        <f aca="false">MIN(MAX((HA14*(1+HA$5/Setup!$C$36)+IF($V15=34,N($F15),0))-DE15,0),MAX($P15-SUM(DV15:FB15),0))</f>
        <v>0</v>
      </c>
      <c r="FD15" s="48" t="n">
        <f aca="false">MIN(MAX((HB14*(1+HB$5/Setup!$C$36)+IF($V15=35,N($F15),0))-DF15,0),MAX($P15-SUM(DV15:FC15),0))</f>
        <v>0</v>
      </c>
      <c r="FE15" s="48" t="n">
        <f aca="false">MIN(MAX((HC14*(1+HC$5/Setup!$C$36)+IF($V15=36,N($F15),0))-DG15,0),MAX($P15-SUM(DV15:FD15),0))</f>
        <v>0</v>
      </c>
      <c r="FF15" s="48" t="n">
        <f aca="false">MIN(MAX((HD14*(1+HD$5/Setup!$C$36)+IF($V15=37,N($F15),0))-DH15,0),MAX($P15-SUM(DV15:FE15),0))</f>
        <v>0</v>
      </c>
      <c r="FG15" s="48" t="n">
        <f aca="false">MIN(MAX((HE14*(1+HE$5/Setup!$C$36)+IF($V15=38,N($F15),0))-DI15,0),MAX($P15-SUM(DV15:FF15),0))</f>
        <v>0</v>
      </c>
      <c r="FH15" s="48" t="n">
        <f aca="false">MIN(MAX((HF14*(1+HF$5/Setup!$C$36)+IF($V15=39,N($F15),0))-DJ15,0),MAX($P15-SUM(DV15:FG15),0))</f>
        <v>0</v>
      </c>
      <c r="FI15" s="48" t="n">
        <f aca="false">MIN(MAX((HG14*(1+HG$5/Setup!$C$36)+IF($V15=40,N($F15),0))-DK15,0),MAX($P15-SUM(DV15:FH15),0))</f>
        <v>0</v>
      </c>
      <c r="FJ15" s="48" t="n">
        <f aca="false">MIN(MAX((HH14*(1+HH$5/Setup!$C$36)+IF($V15=41,N($F15),0))-DL15,0),MAX($P15-SUM(DV15:FI15),0))</f>
        <v>0</v>
      </c>
      <c r="FK15" s="48" t="n">
        <f aca="false">MIN(MAX((HI14*(1+HI$5/Setup!$C$36)+IF($V15=42,N($F15),0))-DM15,0),MAX($P15-SUM(DV15:FJ15),0))</f>
        <v>0</v>
      </c>
      <c r="FL15" s="48" t="n">
        <f aca="false">MIN(MAX((HJ14*(1+HJ$5/Setup!$C$36)+IF($V15=43,N($F15),0))-DN15,0),MAX($P15-SUM(DV15:FK15),0))</f>
        <v>0</v>
      </c>
      <c r="FM15" s="48" t="n">
        <f aca="false">MIN(MAX((HK14*(1+HK$5/Setup!$C$36)+IF($V15=44,N($F15),0))-DO15,0),MAX($P15-SUM(DV15:FL15),0))</f>
        <v>0</v>
      </c>
      <c r="FN15" s="48" t="n">
        <f aca="false">MIN(MAX((HL14*(1+HL$5/Setup!$C$36)+IF($V15=45,N($F15),0))-DP15,0),MAX($P15-SUM(DV15:FM15),0))</f>
        <v>0</v>
      </c>
      <c r="FO15" s="48" t="n">
        <f aca="false">MIN(MAX((HM14*(1+HM$5/Setup!$C$36)+IF($V15=46,N($F15),0))-DQ15,0),MAX($P15-SUM(DV15:FN15),0))</f>
        <v>0</v>
      </c>
      <c r="FP15" s="48" t="n">
        <f aca="false">MIN(MAX((HN14*(1+HN$5/Setup!$C$36)+IF($V15=47,N($F15),0))-DR15,0),MAX($P15-SUM(DV15:FO15),0))</f>
        <v>0</v>
      </c>
      <c r="FQ15" s="48" t="n">
        <f aca="false">MIN(MAX((HO14*(1+HO$5/Setup!$C$36)+IF($V15=48,N($F15),0))-DS15,0),MAX($P15-SUM(DV15:FP15),0))</f>
        <v>0</v>
      </c>
      <c r="FR15" s="48" t="n">
        <f aca="false">MIN(MAX((HP14*(1+HP$5/Setup!$C$36)+IF($V15=49,N($F15),0))-DT15,0),MAX($P15-SUM(DV15:FQ15),0))</f>
        <v>0</v>
      </c>
      <c r="FS15" s="48" t="n">
        <f aca="false">MIN(MAX((HQ14*(1+HQ$5/Setup!$C$36)+IF($V15=50,N($F15),0))-DU15,0),MAX($P15-SUM(DV15:FR15),0))</f>
        <v>0</v>
      </c>
      <c r="FT15" s="48" t="n">
        <f aca="false">IF((FT14*(1+FT$5/Setup!$C$36)+IF($V15=1,N($F15),0))-BX15-DV15&lt;0.005,0,(FT14*(1+FT$5/Setup!$C$36)+IF($V15=1,N($F15),0))-BX15-DV15)</f>
        <v>12.4827290366096</v>
      </c>
      <c r="FU15" s="48" t="n">
        <f aca="false">IF((FU14*(1+FU$5/Setup!$C$36)+IF($V15=2,N($F15),0))-BY15-DW15&lt;0.005,0,(FU14*(1+FU$5/Setup!$C$36)+IF($V15=2,N($F15),0))-BY15-DW15)</f>
        <v>1136.85831273669</v>
      </c>
      <c r="FV15" s="48" t="n">
        <f aca="false">IF((FV14*(1+FV$5/Setup!$C$36)+IF($V15=3,N($F15),0))-BZ15-DX15&lt;0.005,0,(FV14*(1+FV$5/Setup!$C$36)+IF($V15=3,N($F15),0))-BZ15-DX15)</f>
        <v>0</v>
      </c>
      <c r="FW15" s="48" t="n">
        <f aca="false">IF((FW14*(1+FW$5/Setup!$C$36)+IF($V15=4,N($F15),0))-CA15-DY15&lt;0.005,0,(FW14*(1+FW$5/Setup!$C$36)+IF($V15=4,N($F15),0))-CA15-DY15)</f>
        <v>0</v>
      </c>
      <c r="FX15" s="48" t="n">
        <f aca="false">IF((FX14*(1+FX$5/Setup!$C$36)+IF($V15=5,N($F15),0))-CB15-DZ15&lt;0.005,0,(FX14*(1+FX$5/Setup!$C$36)+IF($V15=5,N($F15),0))-CB15-DZ15)</f>
        <v>0</v>
      </c>
      <c r="FY15" s="48" t="n">
        <f aca="false">IF((FY14*(1+FY$5/Setup!$C$36)+IF($V15=6,N($F15),0))-CC15-EA15&lt;0.005,0,(FY14*(1+FY$5/Setup!$C$36)+IF($V15=6,N($F15),0))-CC15-EA15)</f>
        <v>0</v>
      </c>
      <c r="FZ15" s="48" t="n">
        <f aca="false">IF((FZ14*(1+FZ$5/Setup!$C$36)+IF($V15=7,N($F15),0))-CD15-EB15&lt;0.005,0,(FZ14*(1+FZ$5/Setup!$C$36)+IF($V15=7,N($F15),0))-CD15-EB15)</f>
        <v>0</v>
      </c>
      <c r="GA15" s="48" t="n">
        <f aca="false">IF((GA14*(1+GA$5/Setup!$C$36)+IF($V15=8,N($F15),0))-CE15-EC15&lt;0.005,0,(GA14*(1+GA$5/Setup!$C$36)+IF($V15=8,N($F15),0))-CE15-EC15)</f>
        <v>0</v>
      </c>
      <c r="GB15" s="48" t="n">
        <f aca="false">IF((GB14*(1+GB$5/Setup!$C$36)+IF($V15=9,N($F15),0))-CF15-ED15&lt;0.005,0,(GB14*(1+GB$5/Setup!$C$36)+IF($V15=9,N($F15),0))-CF15-ED15)</f>
        <v>0</v>
      </c>
      <c r="GC15" s="48" t="n">
        <f aca="false">IF((GC14*(1+GC$5/Setup!$C$36)+IF($V15=10,N($F15),0))-CG15-EE15&lt;0.005,0,(GC14*(1+GC$5/Setup!$C$36)+IF($V15=10,N($F15),0))-CG15-EE15)</f>
        <v>0</v>
      </c>
      <c r="GD15" s="48" t="n">
        <f aca="false">IF((GD14*(1+GD$5/Setup!$C$36)+IF($V15=11,N($F15),0))-CH15-EF15&lt;0.005,0,(GD14*(1+GD$5/Setup!$C$36)+IF($V15=11,N($F15),0))-CH15-EF15)</f>
        <v>0</v>
      </c>
      <c r="GE15" s="48" t="n">
        <f aca="false">IF((GE14*(1+GE$5/Setup!$C$36)+IF($V15=12,N($F15),0))-CI15-EG15&lt;0.005,0,(GE14*(1+GE$5/Setup!$C$36)+IF($V15=12,N($F15),0))-CI15-EG15)</f>
        <v>0</v>
      </c>
      <c r="GF15" s="48" t="n">
        <f aca="false">IF((GF14*(1+GF$5/Setup!$C$36)+IF($V15=13,N($F15),0))-CJ15-EH15&lt;0.005,0,(GF14*(1+GF$5/Setup!$C$36)+IF($V15=13,N($F15),0))-CJ15-EH15)</f>
        <v>0</v>
      </c>
      <c r="GG15" s="48" t="n">
        <f aca="false">IF((GG14*(1+GG$5/Setup!$C$36)+IF($V15=14,N($F15),0))-CK15-EI15&lt;0.005,0,(GG14*(1+GG$5/Setup!$C$36)+IF($V15=14,N($F15),0))-CK15-EI15)</f>
        <v>0</v>
      </c>
      <c r="GH15" s="48" t="n">
        <f aca="false">IF((GH14*(1+GH$5/Setup!$C$36)+IF($V15=15,N($F15),0))-CL15-EJ15&lt;0.005,0,(GH14*(1+GH$5/Setup!$C$36)+IF($V15=15,N($F15),0))-CL15-EJ15)</f>
        <v>0</v>
      </c>
      <c r="GI15" s="48" t="n">
        <f aca="false">IF((GI14*(1+GI$5/Setup!$C$36)+IF($V15=16,N($F15),0))-CM15-EK15&lt;0.005,0,(GI14*(1+GI$5/Setup!$C$36)+IF($V15=16,N($F15),0))-CM15-EK15)</f>
        <v>0</v>
      </c>
      <c r="GJ15" s="48" t="n">
        <f aca="false">IF((GJ14*(1+GJ$5/Setup!$C$36)+IF($V15=17,N($F15),0))-CN15-EL15&lt;0.005,0,(GJ14*(1+GJ$5/Setup!$C$36)+IF($V15=17,N($F15),0))-CN15-EL15)</f>
        <v>0</v>
      </c>
      <c r="GK15" s="48" t="n">
        <f aca="false">IF((GK14*(1+GK$5/Setup!$C$36)+IF($V15=18,N($F15),0))-CO15-EM15&lt;0.005,0,(GK14*(1+GK$5/Setup!$C$36)+IF($V15=18,N($F15),0))-CO15-EM15)</f>
        <v>0</v>
      </c>
      <c r="GL15" s="48" t="n">
        <f aca="false">IF((GL14*(1+GL$5/Setup!$C$36)+IF($V15=19,N($F15),0))-CP15-EN15&lt;0.005,0,(GL14*(1+GL$5/Setup!$C$36)+IF($V15=19,N($F15),0))-CP15-EN15)</f>
        <v>0</v>
      </c>
      <c r="GM15" s="48" t="n">
        <f aca="false">IF((GM14*(1+GM$5/Setup!$C$36)+IF($V15=20,N($F15),0))-CQ15-EO15&lt;0.005,0,(GM14*(1+GM$5/Setup!$C$36)+IF($V15=20,N($F15),0))-CQ15-EO15)</f>
        <v>0</v>
      </c>
      <c r="GN15" s="48" t="n">
        <f aca="false">IF((GN14*(1+GN$5/Setup!$C$36)+IF($V15=21,N($F15),0))-CR15-EP15&lt;0.005,0,(GN14*(1+GN$5/Setup!$C$36)+IF($V15=21,N($F15),0))-CR15-EP15)</f>
        <v>0</v>
      </c>
      <c r="GO15" s="48" t="n">
        <f aca="false">IF((GO14*(1+GO$5/Setup!$C$36)+IF($V15=22,N($F15),0))-CS15-EQ15&lt;0.005,0,(GO14*(1+GO$5/Setup!$C$36)+IF($V15=22,N($F15),0))-CS15-EQ15)</f>
        <v>0</v>
      </c>
      <c r="GP15" s="48" t="n">
        <f aca="false">IF((GP14*(1+GP$5/Setup!$C$36)+IF($V15=23,N($F15),0))-CT15-ER15&lt;0.005,0,(GP14*(1+GP$5/Setup!$C$36)+IF($V15=23,N($F15),0))-CT15-ER15)</f>
        <v>0</v>
      </c>
      <c r="GQ15" s="48" t="n">
        <f aca="false">IF((GQ14*(1+GQ$5/Setup!$C$36)+IF($V15=24,N($F15),0))-CU15-ES15&lt;0.005,0,(GQ14*(1+GQ$5/Setup!$C$36)+IF($V15=24,N($F15),0))-CU15-ES15)</f>
        <v>0</v>
      </c>
      <c r="GR15" s="48" t="n">
        <f aca="false">IF((GR14*(1+GR$5/Setup!$C$36)+IF($V15=25,N($F15),0))-CV15-ET15&lt;0.005,0,(GR14*(1+GR$5/Setup!$C$36)+IF($V15=25,N($F15),0))-CV15-ET15)</f>
        <v>0</v>
      </c>
      <c r="GS15" s="48" t="n">
        <f aca="false">IF((GS14*(1+GS$5/Setup!$C$36)+IF($V15=26,N($F15),0))-CW15-EU15&lt;0.005,0,(GS14*(1+GS$5/Setup!$C$36)+IF($V15=26,N($F15),0))-CW15-EU15)</f>
        <v>0</v>
      </c>
      <c r="GT15" s="48" t="n">
        <f aca="false">IF((GT14*(1+GT$5/Setup!$C$36)+IF($V15=27,N($F15),0))-CX15-EV15&lt;0.005,0,(GT14*(1+GT$5/Setup!$C$36)+IF($V15=27,N($F15),0))-CX15-EV15)</f>
        <v>0</v>
      </c>
      <c r="GU15" s="48" t="n">
        <f aca="false">IF((GU14*(1+GU$5/Setup!$C$36)+IF($V15=28,N($F15),0))-CY15-EW15&lt;0.005,0,(GU14*(1+GU$5/Setup!$C$36)+IF($V15=28,N($F15),0))-CY15-EW15)</f>
        <v>0</v>
      </c>
      <c r="GV15" s="48" t="n">
        <f aca="false">IF((GV14*(1+GV$5/Setup!$C$36)+IF($V15=29,N($F15),0))-CZ15-EX15&lt;0.005,0,(GV14*(1+GV$5/Setup!$C$36)+IF($V15=29,N($F15),0))-CZ15-EX15)</f>
        <v>0</v>
      </c>
      <c r="GW15" s="48" t="n">
        <f aca="false">IF((GW14*(1+GW$5/Setup!$C$36)+IF($V15=30,N($F15),0))-DA15-EY15&lt;0.005,0,(GW14*(1+GW$5/Setup!$C$36)+IF($V15=30,N($F15),0))-DA15-EY15)</f>
        <v>0</v>
      </c>
      <c r="GX15" s="48" t="n">
        <f aca="false">IF((GX14*(1+GX$5/Setup!$C$36)+IF($V15=31,N($F15),0))-DB15-EZ15&lt;0.005,0,(GX14*(1+GX$5/Setup!$C$36)+IF($V15=31,N($F15),0))-DB15-EZ15)</f>
        <v>0</v>
      </c>
      <c r="GY15" s="48" t="n">
        <f aca="false">IF((GY14*(1+GY$5/Setup!$C$36)+IF($V15=32,N($F15),0))-DC15-FA15&lt;0.005,0,(GY14*(1+GY$5/Setup!$C$36)+IF($V15=32,N($F15),0))-DC15-FA15)</f>
        <v>0</v>
      </c>
      <c r="GZ15" s="48" t="n">
        <f aca="false">IF((GZ14*(1+GZ$5/Setup!$C$36)+IF($V15=33,N($F15),0))-DD15-FB15&lt;0.005,0,(GZ14*(1+GZ$5/Setup!$C$36)+IF($V15=33,N($F15),0))-DD15-FB15)</f>
        <v>0</v>
      </c>
      <c r="HA15" s="48" t="n">
        <f aca="false">IF((HA14*(1+HA$5/Setup!$C$36)+IF($V15=34,N($F15),0))-DE15-FC15&lt;0.005,0,(HA14*(1+HA$5/Setup!$C$36)+IF($V15=34,N($F15),0))-DE15-FC15)</f>
        <v>0</v>
      </c>
      <c r="HB15" s="48" t="n">
        <f aca="false">IF((HB14*(1+HB$5/Setup!$C$36)+IF($V15=35,N($F15),0))-DF15-FD15&lt;0.005,0,(HB14*(1+HB$5/Setup!$C$36)+IF($V15=35,N($F15),0))-DF15-FD15)</f>
        <v>0</v>
      </c>
      <c r="HC15" s="48" t="n">
        <f aca="false">IF((HC14*(1+HC$5/Setup!$C$36)+IF($V15=36,N($F15),0))-DG15-FE15&lt;0.005,0,(HC14*(1+HC$5/Setup!$C$36)+IF($V15=36,N($F15),0))-DG15-FE15)</f>
        <v>0</v>
      </c>
      <c r="HD15" s="48" t="n">
        <f aca="false">IF((HD14*(1+HD$5/Setup!$C$36)+IF($V15=37,N($F15),0))-DH15-FF15&lt;0.005,0,(HD14*(1+HD$5/Setup!$C$36)+IF($V15=37,N($F15),0))-DH15-FF15)</f>
        <v>0</v>
      </c>
      <c r="HE15" s="48" t="n">
        <f aca="false">IF((HE14*(1+HE$5/Setup!$C$36)+IF($V15=38,N($F15),0))-DI15-FG15&lt;0.005,0,(HE14*(1+HE$5/Setup!$C$36)+IF($V15=38,N($F15),0))-DI15-FG15)</f>
        <v>0</v>
      </c>
      <c r="HF15" s="48" t="n">
        <f aca="false">IF((HF14*(1+HF$5/Setup!$C$36)+IF($V15=39,N($F15),0))-DJ15-FH15&lt;0.005,0,(HF14*(1+HF$5/Setup!$C$36)+IF($V15=39,N($F15),0))-DJ15-FH15)</f>
        <v>0</v>
      </c>
      <c r="HG15" s="48" t="n">
        <f aca="false">IF((HG14*(1+HG$5/Setup!$C$36)+IF($V15=40,N($F15),0))-DK15-FI15&lt;0.005,0,(HG14*(1+HG$5/Setup!$C$36)+IF($V15=40,N($F15),0))-DK15-FI15)</f>
        <v>0</v>
      </c>
      <c r="HH15" s="48" t="n">
        <f aca="false">IF((HH14*(1+HH$5/Setup!$C$36)+IF($V15=41,N($F15),0))-DL15-FJ15&lt;0.005,0,(HH14*(1+HH$5/Setup!$C$36)+IF($V15=41,N($F15),0))-DL15-FJ15)</f>
        <v>0</v>
      </c>
      <c r="HI15" s="48" t="n">
        <f aca="false">IF((HI14*(1+HI$5/Setup!$C$36)+IF($V15=42,N($F15),0))-DM15-FK15&lt;0.005,0,(HI14*(1+HI$5/Setup!$C$36)+IF($V15=42,N($F15),0))-DM15-FK15)</f>
        <v>0</v>
      </c>
      <c r="HJ15" s="48" t="n">
        <f aca="false">IF((HJ14*(1+HJ$5/Setup!$C$36)+IF($V15=43,N($F15),0))-DN15-FL15&lt;0.005,0,(HJ14*(1+HJ$5/Setup!$C$36)+IF($V15=43,N($F15),0))-DN15-FL15)</f>
        <v>0</v>
      </c>
      <c r="HK15" s="48" t="n">
        <f aca="false">IF((HK14*(1+HK$5/Setup!$C$36)+IF($V15=44,N($F15),0))-DO15-FM15&lt;0.005,0,(HK14*(1+HK$5/Setup!$C$36)+IF($V15=44,N($F15),0))-DO15-FM15)</f>
        <v>0</v>
      </c>
      <c r="HL15" s="48" t="n">
        <f aca="false">IF((HL14*(1+HL$5/Setup!$C$36)+IF($V15=45,N($F15),0))-DP15-FN15&lt;0.005,0,(HL14*(1+HL$5/Setup!$C$36)+IF($V15=45,N($F15),0))-DP15-FN15)</f>
        <v>0</v>
      </c>
      <c r="HM15" s="48" t="n">
        <f aca="false">IF((HM14*(1+HM$5/Setup!$C$36)+IF($V15=46,N($F15),0))-DQ15-FO15&lt;0.005,0,(HM14*(1+HM$5/Setup!$C$36)+IF($V15=46,N($F15),0))-DQ15-FO15)</f>
        <v>0</v>
      </c>
      <c r="HN15" s="48" t="n">
        <f aca="false">IF((HN14*(1+HN$5/Setup!$C$36)+IF($V15=47,N($F15),0))-DR15-FP15&lt;0.005,0,(HN14*(1+HN$5/Setup!$C$36)+IF($V15=47,N($F15),0))-DR15-FP15)</f>
        <v>0</v>
      </c>
      <c r="HO15" s="48" t="n">
        <f aca="false">IF((HO14*(1+HO$5/Setup!$C$36)+IF($V15=48,N($F15),0))-DS15-FQ15&lt;0.005,0,(HO14*(1+HO$5/Setup!$C$36)+IF($V15=48,N($F15),0))-DS15-FQ15)</f>
        <v>0</v>
      </c>
      <c r="HP15" s="48" t="n">
        <f aca="false">IF((HP14*(1+HP$5/Setup!$C$36)+IF($V15=49,N($F15),0))-DT15-FR15&lt;0.005,0,(HP14*(1+HP$5/Setup!$C$36)+IF($V15=49,N($F15),0))-DT15-FR15)</f>
        <v>0</v>
      </c>
      <c r="HQ15" s="48" t="n">
        <f aca="false">IF((HQ14*(1+HQ$5/Setup!$C$36)+IF($V15=50,N($F15),0))-DU15-FS15&lt;0.005,0,(HQ14*(1+HQ$5/Setup!$C$36)+IF($V15=50,N($F15),0))-DU15-FS15)</f>
        <v>0</v>
      </c>
    </row>
    <row r="16" customFormat="false" ht="15" hidden="false" customHeight="false" outlineLevel="0" collapsed="false">
      <c r="A16" s="44" t="n">
        <v>8</v>
      </c>
      <c r="B16" s="45" t="n">
        <f aca="false">IF(Setup!$C$7="Every month",EDATE(Setup!$C$8,($A16-1)),IF(Setup!$C$7="Twice a month",DATE(YEAR(Setup!$C$8),MONTH(Setup!$C$8)+INT((($A16-1)+Setup!$C$41)/2),MIN(IF(MOD(($A16-1)+Setup!$C$41,2)=0,Setup!$C$39,Setup!$C$40),DAY(EOMONTH(DATE(YEAR(Setup!$C$8),MONTH(Setup!$C$8)+INT((($A16-1)+Setup!$C$41)/2),1),0)))),Setup!$C$8+($A16-1)*IF(Setup!$C$7="Every week",7,14)))</f>
        <v>46423</v>
      </c>
      <c r="C16" s="45" t="n">
        <f aca="false">IF(Setup!$C$7="Every month",EDATE(Setup!$C$8,$A16),IF(Setup!$C$7="Twice a month",DATE(YEAR(Setup!$C$8),MONTH(Setup!$C$8)+INT(($A16+Setup!$C$41)/2),MIN(IF(MOD($A16+Setup!$C$41,2)=0,Setup!$C$39,Setup!$C$40),DAY(EOMONTH(DATE(YEAR(Setup!$C$8),MONTH(Setup!$C$8)+INT(($A16+Setup!$C$41)/2),1),0)))),Setup!$C$8+$A16*IF(Setup!$C$7="Every week",7,14)))</f>
        <v>46437</v>
      </c>
      <c r="D16" s="46"/>
      <c r="E16" s="47"/>
      <c r="F16" s="47"/>
      <c r="G16" s="47"/>
      <c r="H16" s="47"/>
      <c r="I16" s="48" t="n">
        <f aca="false">N(Setup!$C$11)+N(E16)</f>
        <v>100</v>
      </c>
      <c r="J16" s="48" t="n">
        <f aca="false">MIN(Setup!$C$37,MAX(I16,0))</f>
        <v>9.23076923076923</v>
      </c>
      <c r="K16" s="48" t="n">
        <f aca="false">MIN(MAX(N(Setup!$C$14)-L15,0),MAX(I16-J16,0))</f>
        <v>0</v>
      </c>
      <c r="L16" s="48" t="n">
        <f aca="false">L15+K16-N(G16)</f>
        <v>500</v>
      </c>
      <c r="M16" s="48" t="n">
        <f aca="false">M15+J16-N(H16)</f>
        <v>73.8461538461538</v>
      </c>
      <c r="N16" s="48" t="n">
        <f aca="false">SUM(BX16:DU16)</f>
        <v>12.5979542277167</v>
      </c>
      <c r="O16" s="48" t="n">
        <f aca="false">SUM(Z16:BW16)-N16</f>
        <v>12.4020457722833</v>
      </c>
      <c r="P16" s="48" t="n">
        <f aca="false">MAX(I16-J16-K16,0)+O16</f>
        <v>103.171276541514</v>
      </c>
      <c r="Q16" s="48" t="n">
        <f aca="false">SUM(DV16:FS16)</f>
        <v>103.171276541514</v>
      </c>
      <c r="R16" s="49" t="n">
        <f aca="false">N16+J16+K16+Q16</f>
        <v>125</v>
      </c>
      <c r="S16" s="48" t="n">
        <f aca="false">T16-T15-N(F16)+N16+Q16</f>
        <v>7.9857827408228</v>
      </c>
      <c r="T16" s="49" t="n">
        <f aca="false">SUM(FT16:HQ16)</f>
        <v>1041.5575937449</v>
      </c>
      <c r="U16" s="44" t="str">
        <f aca="false">IF(T15&lt;0.005,"",INDEX(Helpers!$C$2:$C$51,IF(_xlfn.MINIFS($DV$6:$FS$6,DV16:FS16,"&gt;0.005")=0,V16,_xlfn.MINIFS($DV$6:$FS$6,DV16:FS16,"&gt;0.005"))))</f>
        <v>Card B</v>
      </c>
      <c r="V16" s="44" t="n">
        <f aca="false">IF(_xlfn.MINIFS($FT$6:$HQ$6,FT15:HQ15,"&gt;0.005")=0,1,_xlfn.MINIFS($FT$6:$HQ$6,FT15:HQ15,"&gt;0.005"))</f>
        <v>1</v>
      </c>
      <c r="W16" s="44" t="n">
        <f aca="false">IF(AND(D16&lt;&gt;"Paid",T15&gt;0.005),1,0)</f>
        <v>1</v>
      </c>
      <c r="X16" s="48" t="n">
        <f aca="false">SUMPRODUCT(((Helpers!$G$2:$G$51*(1+(Helpers!$D$2:$D$51+0.000000001)/12)^(($B16-Setup!$C$8)/(365.25/12))-Helpers!$E$2:$E$51*((1+(Helpers!$D$2:$D$51+0.000000001)/12)^(($B16-Setup!$C$8)/(365.25/12))-1)/((Helpers!$D$2:$D$51+0.000000001)/12))&gt;0)*(Helpers!$G$2:$G$51*(1+(Helpers!$D$2:$D$51+0.000000001)/12)^(($B16-Setup!$C$8)/(365.25/12))-Helpers!$E$2:$E$51*((1+(Helpers!$D$2:$D$51+0.000000001)/12)^(($B16-Setup!$C$8)/(365.25/12))-1)/((Helpers!$D$2:$D$51+0.000000001)/12)))</f>
        <v>1578.60345945426</v>
      </c>
      <c r="Y16" s="48"/>
      <c r="Z16" s="48" t="n">
        <f aca="false">IF(OR(N(Z$5)=0,Z$6=""),0,Z$5*((DATE(YEAR($B16),MONTH($B16),MIN(Z$6,DAY(EOMONTH($B16,0))))&gt;=$B16)*(DATE(YEAR($B16),MONTH($B16),MIN(Z$6,DAY(EOMONTH($B16,0))))&lt;$C16)+(DATE(YEAR($B16),MONTH($B16)+1,MIN(Z$6,DAY(EOMONTH($B16,1))))&gt;=$B16)*(DATE(YEAR($B16),MONTH($B16)+1,MIN(Z$6,DAY(EOMONTH($B16,1))))&lt;$C16)))</f>
        <v>25</v>
      </c>
      <c r="AA16" s="48" t="n">
        <f aca="false">IF(OR(N(AA$5)=0,AA$6=""),0,AA$5*((DATE(YEAR($B16),MONTH($B16),MIN(AA$6,DAY(EOMONTH($B16,0))))&gt;=$B16)*(DATE(YEAR($B16),MONTH($B16),MIN(AA$6,DAY(EOMONTH($B16,0))))&lt;$C16)+(DATE(YEAR($B16),MONTH($B16)+1,MIN(AA$6,DAY(EOMONTH($B16,1))))&gt;=$B16)*(DATE(YEAR($B16),MONTH($B16)+1,MIN(AA$6,DAY(EOMONTH($B16,1))))&lt;$C16)))</f>
        <v>0</v>
      </c>
      <c r="AB16" s="48" t="n">
        <f aca="false">IF(OR(N(AB$5)=0,AB$6=""),0,AB$5*((DATE(YEAR($B16),MONTH($B16),MIN(AB$6,DAY(EOMONTH($B16,0))))&gt;=$B16)*(DATE(YEAR($B16),MONTH($B16),MIN(AB$6,DAY(EOMONTH($B16,0))))&lt;$C16)+(DATE(YEAR($B16),MONTH($B16)+1,MIN(AB$6,DAY(EOMONTH($B16,1))))&gt;=$B16)*(DATE(YEAR($B16),MONTH($B16)+1,MIN(AB$6,DAY(EOMONTH($B16,1))))&lt;$C16)))</f>
        <v>0</v>
      </c>
      <c r="AC16" s="48" t="n">
        <f aca="false">IF(OR(N(AC$5)=0,AC$6=""),0,AC$5*((DATE(YEAR($B16),MONTH($B16),MIN(AC$6,DAY(EOMONTH($B16,0))))&gt;=$B16)*(DATE(YEAR($B16),MONTH($B16),MIN(AC$6,DAY(EOMONTH($B16,0))))&lt;$C16)+(DATE(YEAR($B16),MONTH($B16)+1,MIN(AC$6,DAY(EOMONTH($B16,1))))&gt;=$B16)*(DATE(YEAR($B16),MONTH($B16)+1,MIN(AC$6,DAY(EOMONTH($B16,1))))&lt;$C16)))</f>
        <v>0</v>
      </c>
      <c r="AD16" s="48" t="n">
        <f aca="false">IF(OR(N(AD$5)=0,AD$6=""),0,AD$5*((DATE(YEAR($B16),MONTH($B16),MIN(AD$6,DAY(EOMONTH($B16,0))))&gt;=$B16)*(DATE(YEAR($B16),MONTH($B16),MIN(AD$6,DAY(EOMONTH($B16,0))))&lt;$C16)+(DATE(YEAR($B16),MONTH($B16)+1,MIN(AD$6,DAY(EOMONTH($B16,1))))&gt;=$B16)*(DATE(YEAR($B16),MONTH($B16)+1,MIN(AD$6,DAY(EOMONTH($B16,1))))&lt;$C16)))</f>
        <v>0</v>
      </c>
      <c r="AE16" s="48" t="n">
        <f aca="false">IF(OR(N(AE$5)=0,AE$6=""),0,AE$5*((DATE(YEAR($B16),MONTH($B16),MIN(AE$6,DAY(EOMONTH($B16,0))))&gt;=$B16)*(DATE(YEAR($B16),MONTH($B16),MIN(AE$6,DAY(EOMONTH($B16,0))))&lt;$C16)+(DATE(YEAR($B16),MONTH($B16)+1,MIN(AE$6,DAY(EOMONTH($B16,1))))&gt;=$B16)*(DATE(YEAR($B16),MONTH($B16)+1,MIN(AE$6,DAY(EOMONTH($B16,1))))&lt;$C16)))</f>
        <v>0</v>
      </c>
      <c r="AF16" s="48" t="n">
        <f aca="false">IF(OR(N(AF$5)=0,AF$6=""),0,AF$5*((DATE(YEAR($B16),MONTH($B16),MIN(AF$6,DAY(EOMONTH($B16,0))))&gt;=$B16)*(DATE(YEAR($B16),MONTH($B16),MIN(AF$6,DAY(EOMONTH($B16,0))))&lt;$C16)+(DATE(YEAR($B16),MONTH($B16)+1,MIN(AF$6,DAY(EOMONTH($B16,1))))&gt;=$B16)*(DATE(YEAR($B16),MONTH($B16)+1,MIN(AF$6,DAY(EOMONTH($B16,1))))&lt;$C16)))</f>
        <v>0</v>
      </c>
      <c r="AG16" s="48" t="n">
        <f aca="false">IF(OR(N(AG$5)=0,AG$6=""),0,AG$5*((DATE(YEAR($B16),MONTH($B16),MIN(AG$6,DAY(EOMONTH($B16,0))))&gt;=$B16)*(DATE(YEAR($B16),MONTH($B16),MIN(AG$6,DAY(EOMONTH($B16,0))))&lt;$C16)+(DATE(YEAR($B16),MONTH($B16)+1,MIN(AG$6,DAY(EOMONTH($B16,1))))&gt;=$B16)*(DATE(YEAR($B16),MONTH($B16)+1,MIN(AG$6,DAY(EOMONTH($B16,1))))&lt;$C16)))</f>
        <v>0</v>
      </c>
      <c r="AH16" s="48" t="n">
        <f aca="false">IF(OR(N(AH$5)=0,AH$6=""),0,AH$5*((DATE(YEAR($B16),MONTH($B16),MIN(AH$6,DAY(EOMONTH($B16,0))))&gt;=$B16)*(DATE(YEAR($B16),MONTH($B16),MIN(AH$6,DAY(EOMONTH($B16,0))))&lt;$C16)+(DATE(YEAR($B16),MONTH($B16)+1,MIN(AH$6,DAY(EOMONTH($B16,1))))&gt;=$B16)*(DATE(YEAR($B16),MONTH($B16)+1,MIN(AH$6,DAY(EOMONTH($B16,1))))&lt;$C16)))</f>
        <v>0</v>
      </c>
      <c r="AI16" s="48" t="n">
        <f aca="false">IF(OR(N(AI$5)=0,AI$6=""),0,AI$5*((DATE(YEAR($B16),MONTH($B16),MIN(AI$6,DAY(EOMONTH($B16,0))))&gt;=$B16)*(DATE(YEAR($B16),MONTH($B16),MIN(AI$6,DAY(EOMONTH($B16,0))))&lt;$C16)+(DATE(YEAR($B16),MONTH($B16)+1,MIN(AI$6,DAY(EOMONTH($B16,1))))&gt;=$B16)*(DATE(YEAR($B16),MONTH($B16)+1,MIN(AI$6,DAY(EOMONTH($B16,1))))&lt;$C16)))</f>
        <v>0</v>
      </c>
      <c r="AJ16" s="48" t="n">
        <f aca="false">IF(OR(N(AJ$5)=0,AJ$6=""),0,AJ$5*((DATE(YEAR($B16),MONTH($B16),MIN(AJ$6,DAY(EOMONTH($B16,0))))&gt;=$B16)*(DATE(YEAR($B16),MONTH($B16),MIN(AJ$6,DAY(EOMONTH($B16,0))))&lt;$C16)+(DATE(YEAR($B16),MONTH($B16)+1,MIN(AJ$6,DAY(EOMONTH($B16,1))))&gt;=$B16)*(DATE(YEAR($B16),MONTH($B16)+1,MIN(AJ$6,DAY(EOMONTH($B16,1))))&lt;$C16)))</f>
        <v>0</v>
      </c>
      <c r="AK16" s="48" t="n">
        <f aca="false">IF(OR(N(AK$5)=0,AK$6=""),0,AK$5*((DATE(YEAR($B16),MONTH($B16),MIN(AK$6,DAY(EOMONTH($B16,0))))&gt;=$B16)*(DATE(YEAR($B16),MONTH($B16),MIN(AK$6,DAY(EOMONTH($B16,0))))&lt;$C16)+(DATE(YEAR($B16),MONTH($B16)+1,MIN(AK$6,DAY(EOMONTH($B16,1))))&gt;=$B16)*(DATE(YEAR($B16),MONTH($B16)+1,MIN(AK$6,DAY(EOMONTH($B16,1))))&lt;$C16)))</f>
        <v>0</v>
      </c>
      <c r="AL16" s="48" t="n">
        <f aca="false">IF(OR(N(AL$5)=0,AL$6=""),0,AL$5*((DATE(YEAR($B16),MONTH($B16),MIN(AL$6,DAY(EOMONTH($B16,0))))&gt;=$B16)*(DATE(YEAR($B16),MONTH($B16),MIN(AL$6,DAY(EOMONTH($B16,0))))&lt;$C16)+(DATE(YEAR($B16),MONTH($B16)+1,MIN(AL$6,DAY(EOMONTH($B16,1))))&gt;=$B16)*(DATE(YEAR($B16),MONTH($B16)+1,MIN(AL$6,DAY(EOMONTH($B16,1))))&lt;$C16)))</f>
        <v>0</v>
      </c>
      <c r="AM16" s="48" t="n">
        <f aca="false">IF(OR(N(AM$5)=0,AM$6=""),0,AM$5*((DATE(YEAR($B16),MONTH($B16),MIN(AM$6,DAY(EOMONTH($B16,0))))&gt;=$B16)*(DATE(YEAR($B16),MONTH($B16),MIN(AM$6,DAY(EOMONTH($B16,0))))&lt;$C16)+(DATE(YEAR($B16),MONTH($B16)+1,MIN(AM$6,DAY(EOMONTH($B16,1))))&gt;=$B16)*(DATE(YEAR($B16),MONTH($B16)+1,MIN(AM$6,DAY(EOMONTH($B16,1))))&lt;$C16)))</f>
        <v>0</v>
      </c>
      <c r="AN16" s="48" t="n">
        <f aca="false">IF(OR(N(AN$5)=0,AN$6=""),0,AN$5*((DATE(YEAR($B16),MONTH($B16),MIN(AN$6,DAY(EOMONTH($B16,0))))&gt;=$B16)*(DATE(YEAR($B16),MONTH($B16),MIN(AN$6,DAY(EOMONTH($B16,0))))&lt;$C16)+(DATE(YEAR($B16),MONTH($B16)+1,MIN(AN$6,DAY(EOMONTH($B16,1))))&gt;=$B16)*(DATE(YEAR($B16),MONTH($B16)+1,MIN(AN$6,DAY(EOMONTH($B16,1))))&lt;$C16)))</f>
        <v>0</v>
      </c>
      <c r="AO16" s="48" t="n">
        <f aca="false">IF(OR(N(AO$5)=0,AO$6=""),0,AO$5*((DATE(YEAR($B16),MONTH($B16),MIN(AO$6,DAY(EOMONTH($B16,0))))&gt;=$B16)*(DATE(YEAR($B16),MONTH($B16),MIN(AO$6,DAY(EOMONTH($B16,0))))&lt;$C16)+(DATE(YEAR($B16),MONTH($B16)+1,MIN(AO$6,DAY(EOMONTH($B16,1))))&gt;=$B16)*(DATE(YEAR($B16),MONTH($B16)+1,MIN(AO$6,DAY(EOMONTH($B16,1))))&lt;$C16)))</f>
        <v>0</v>
      </c>
      <c r="AP16" s="48" t="n">
        <f aca="false">IF(OR(N(AP$5)=0,AP$6=""),0,AP$5*((DATE(YEAR($B16),MONTH($B16),MIN(AP$6,DAY(EOMONTH($B16,0))))&gt;=$B16)*(DATE(YEAR($B16),MONTH($B16),MIN(AP$6,DAY(EOMONTH($B16,0))))&lt;$C16)+(DATE(YEAR($B16),MONTH($B16)+1,MIN(AP$6,DAY(EOMONTH($B16,1))))&gt;=$B16)*(DATE(YEAR($B16),MONTH($B16)+1,MIN(AP$6,DAY(EOMONTH($B16,1))))&lt;$C16)))</f>
        <v>0</v>
      </c>
      <c r="AQ16" s="48" t="n">
        <f aca="false">IF(OR(N(AQ$5)=0,AQ$6=""),0,AQ$5*((DATE(YEAR($B16),MONTH($B16),MIN(AQ$6,DAY(EOMONTH($B16,0))))&gt;=$B16)*(DATE(YEAR($B16),MONTH($B16),MIN(AQ$6,DAY(EOMONTH($B16,0))))&lt;$C16)+(DATE(YEAR($B16),MONTH($B16)+1,MIN(AQ$6,DAY(EOMONTH($B16,1))))&gt;=$B16)*(DATE(YEAR($B16),MONTH($B16)+1,MIN(AQ$6,DAY(EOMONTH($B16,1))))&lt;$C16)))</f>
        <v>0</v>
      </c>
      <c r="AR16" s="48" t="n">
        <f aca="false">IF(OR(N(AR$5)=0,AR$6=""),0,AR$5*((DATE(YEAR($B16),MONTH($B16),MIN(AR$6,DAY(EOMONTH($B16,0))))&gt;=$B16)*(DATE(YEAR($B16),MONTH($B16),MIN(AR$6,DAY(EOMONTH($B16,0))))&lt;$C16)+(DATE(YEAR($B16),MONTH($B16)+1,MIN(AR$6,DAY(EOMONTH($B16,1))))&gt;=$B16)*(DATE(YEAR($B16),MONTH($B16)+1,MIN(AR$6,DAY(EOMONTH($B16,1))))&lt;$C16)))</f>
        <v>0</v>
      </c>
      <c r="AS16" s="48" t="n">
        <f aca="false">IF(OR(N(AS$5)=0,AS$6=""),0,AS$5*((DATE(YEAR($B16),MONTH($B16),MIN(AS$6,DAY(EOMONTH($B16,0))))&gt;=$B16)*(DATE(YEAR($B16),MONTH($B16),MIN(AS$6,DAY(EOMONTH($B16,0))))&lt;$C16)+(DATE(YEAR($B16),MONTH($B16)+1,MIN(AS$6,DAY(EOMONTH($B16,1))))&gt;=$B16)*(DATE(YEAR($B16),MONTH($B16)+1,MIN(AS$6,DAY(EOMONTH($B16,1))))&lt;$C16)))</f>
        <v>0</v>
      </c>
      <c r="AT16" s="48" t="n">
        <f aca="false">IF(OR(N(AT$5)=0,AT$6=""),0,AT$5*((DATE(YEAR($B16),MONTH($B16),MIN(AT$6,DAY(EOMONTH($B16,0))))&gt;=$B16)*(DATE(YEAR($B16),MONTH($B16),MIN(AT$6,DAY(EOMONTH($B16,0))))&lt;$C16)+(DATE(YEAR($B16),MONTH($B16)+1,MIN(AT$6,DAY(EOMONTH($B16,1))))&gt;=$B16)*(DATE(YEAR($B16),MONTH($B16)+1,MIN(AT$6,DAY(EOMONTH($B16,1))))&lt;$C16)))</f>
        <v>0</v>
      </c>
      <c r="AU16" s="48" t="n">
        <f aca="false">IF(OR(N(AU$5)=0,AU$6=""),0,AU$5*((DATE(YEAR($B16),MONTH($B16),MIN(AU$6,DAY(EOMONTH($B16,0))))&gt;=$B16)*(DATE(YEAR($B16),MONTH($B16),MIN(AU$6,DAY(EOMONTH($B16,0))))&lt;$C16)+(DATE(YEAR($B16),MONTH($B16)+1,MIN(AU$6,DAY(EOMONTH($B16,1))))&gt;=$B16)*(DATE(YEAR($B16),MONTH($B16)+1,MIN(AU$6,DAY(EOMONTH($B16,1))))&lt;$C16)))</f>
        <v>0</v>
      </c>
      <c r="AV16" s="48" t="n">
        <f aca="false">IF(OR(N(AV$5)=0,AV$6=""),0,AV$5*((DATE(YEAR($B16),MONTH($B16),MIN(AV$6,DAY(EOMONTH($B16,0))))&gt;=$B16)*(DATE(YEAR($B16),MONTH($B16),MIN(AV$6,DAY(EOMONTH($B16,0))))&lt;$C16)+(DATE(YEAR($B16),MONTH($B16)+1,MIN(AV$6,DAY(EOMONTH($B16,1))))&gt;=$B16)*(DATE(YEAR($B16),MONTH($B16)+1,MIN(AV$6,DAY(EOMONTH($B16,1))))&lt;$C16)))</f>
        <v>0</v>
      </c>
      <c r="AW16" s="48" t="n">
        <f aca="false">IF(OR(N(AW$5)=0,AW$6=""),0,AW$5*((DATE(YEAR($B16),MONTH($B16),MIN(AW$6,DAY(EOMONTH($B16,0))))&gt;=$B16)*(DATE(YEAR($B16),MONTH($B16),MIN(AW$6,DAY(EOMONTH($B16,0))))&lt;$C16)+(DATE(YEAR($B16),MONTH($B16)+1,MIN(AW$6,DAY(EOMONTH($B16,1))))&gt;=$B16)*(DATE(YEAR($B16),MONTH($B16)+1,MIN(AW$6,DAY(EOMONTH($B16,1))))&lt;$C16)))</f>
        <v>0</v>
      </c>
      <c r="AX16" s="48" t="n">
        <f aca="false">IF(OR(N(AX$5)=0,AX$6=""),0,AX$5*((DATE(YEAR($B16),MONTH($B16),MIN(AX$6,DAY(EOMONTH($B16,0))))&gt;=$B16)*(DATE(YEAR($B16),MONTH($B16),MIN(AX$6,DAY(EOMONTH($B16,0))))&lt;$C16)+(DATE(YEAR($B16),MONTH($B16)+1,MIN(AX$6,DAY(EOMONTH($B16,1))))&gt;=$B16)*(DATE(YEAR($B16),MONTH($B16)+1,MIN(AX$6,DAY(EOMONTH($B16,1))))&lt;$C16)))</f>
        <v>0</v>
      </c>
      <c r="AY16" s="48" t="n">
        <f aca="false">IF(OR(N(AY$5)=0,AY$6=""),0,AY$5*((DATE(YEAR($B16),MONTH($B16),MIN(AY$6,DAY(EOMONTH($B16,0))))&gt;=$B16)*(DATE(YEAR($B16),MONTH($B16),MIN(AY$6,DAY(EOMONTH($B16,0))))&lt;$C16)+(DATE(YEAR($B16),MONTH($B16)+1,MIN(AY$6,DAY(EOMONTH($B16,1))))&gt;=$B16)*(DATE(YEAR($B16),MONTH($B16)+1,MIN(AY$6,DAY(EOMONTH($B16,1))))&lt;$C16)))</f>
        <v>0</v>
      </c>
      <c r="AZ16" s="48" t="n">
        <f aca="false">IF(OR(N(AZ$5)=0,AZ$6=""),0,AZ$5*((DATE(YEAR($B16),MONTH($B16),MIN(AZ$6,DAY(EOMONTH($B16,0))))&gt;=$B16)*(DATE(YEAR($B16),MONTH($B16),MIN(AZ$6,DAY(EOMONTH($B16,0))))&lt;$C16)+(DATE(YEAR($B16),MONTH($B16)+1,MIN(AZ$6,DAY(EOMONTH($B16,1))))&gt;=$B16)*(DATE(YEAR($B16),MONTH($B16)+1,MIN(AZ$6,DAY(EOMONTH($B16,1))))&lt;$C16)))</f>
        <v>0</v>
      </c>
      <c r="BA16" s="48" t="n">
        <f aca="false">IF(OR(N(BA$5)=0,BA$6=""),0,BA$5*((DATE(YEAR($B16),MONTH($B16),MIN(BA$6,DAY(EOMONTH($B16,0))))&gt;=$B16)*(DATE(YEAR($B16),MONTH($B16),MIN(BA$6,DAY(EOMONTH($B16,0))))&lt;$C16)+(DATE(YEAR($B16),MONTH($B16)+1,MIN(BA$6,DAY(EOMONTH($B16,1))))&gt;=$B16)*(DATE(YEAR($B16),MONTH($B16)+1,MIN(BA$6,DAY(EOMONTH($B16,1))))&lt;$C16)))</f>
        <v>0</v>
      </c>
      <c r="BB16" s="48" t="n">
        <f aca="false">IF(OR(N(BB$5)=0,BB$6=""),0,BB$5*((DATE(YEAR($B16),MONTH($B16),MIN(BB$6,DAY(EOMONTH($B16,0))))&gt;=$B16)*(DATE(YEAR($B16),MONTH($B16),MIN(BB$6,DAY(EOMONTH($B16,0))))&lt;$C16)+(DATE(YEAR($B16),MONTH($B16)+1,MIN(BB$6,DAY(EOMONTH($B16,1))))&gt;=$B16)*(DATE(YEAR($B16),MONTH($B16)+1,MIN(BB$6,DAY(EOMONTH($B16,1))))&lt;$C16)))</f>
        <v>0</v>
      </c>
      <c r="BC16" s="48" t="n">
        <f aca="false">IF(OR(N(BC$5)=0,BC$6=""),0,BC$5*((DATE(YEAR($B16),MONTH($B16),MIN(BC$6,DAY(EOMONTH($B16,0))))&gt;=$B16)*(DATE(YEAR($B16),MONTH($B16),MIN(BC$6,DAY(EOMONTH($B16,0))))&lt;$C16)+(DATE(YEAR($B16),MONTH($B16)+1,MIN(BC$6,DAY(EOMONTH($B16,1))))&gt;=$B16)*(DATE(YEAR($B16),MONTH($B16)+1,MIN(BC$6,DAY(EOMONTH($B16,1))))&lt;$C16)))</f>
        <v>0</v>
      </c>
      <c r="BD16" s="48" t="n">
        <f aca="false">IF(OR(N(BD$5)=0,BD$6=""),0,BD$5*((DATE(YEAR($B16),MONTH($B16),MIN(BD$6,DAY(EOMONTH($B16,0))))&gt;=$B16)*(DATE(YEAR($B16),MONTH($B16),MIN(BD$6,DAY(EOMONTH($B16,0))))&lt;$C16)+(DATE(YEAR($B16),MONTH($B16)+1,MIN(BD$6,DAY(EOMONTH($B16,1))))&gt;=$B16)*(DATE(YEAR($B16),MONTH($B16)+1,MIN(BD$6,DAY(EOMONTH($B16,1))))&lt;$C16)))</f>
        <v>0</v>
      </c>
      <c r="BE16" s="48" t="n">
        <f aca="false">IF(OR(N(BE$5)=0,BE$6=""),0,BE$5*((DATE(YEAR($B16),MONTH($B16),MIN(BE$6,DAY(EOMONTH($B16,0))))&gt;=$B16)*(DATE(YEAR($B16),MONTH($B16),MIN(BE$6,DAY(EOMONTH($B16,0))))&lt;$C16)+(DATE(YEAR($B16),MONTH($B16)+1,MIN(BE$6,DAY(EOMONTH($B16,1))))&gt;=$B16)*(DATE(YEAR($B16),MONTH($B16)+1,MIN(BE$6,DAY(EOMONTH($B16,1))))&lt;$C16)))</f>
        <v>0</v>
      </c>
      <c r="BF16" s="48" t="n">
        <f aca="false">IF(OR(N(BF$5)=0,BF$6=""),0,BF$5*((DATE(YEAR($B16),MONTH($B16),MIN(BF$6,DAY(EOMONTH($B16,0))))&gt;=$B16)*(DATE(YEAR($B16),MONTH($B16),MIN(BF$6,DAY(EOMONTH($B16,0))))&lt;$C16)+(DATE(YEAR($B16),MONTH($B16)+1,MIN(BF$6,DAY(EOMONTH($B16,1))))&gt;=$B16)*(DATE(YEAR($B16),MONTH($B16)+1,MIN(BF$6,DAY(EOMONTH($B16,1))))&lt;$C16)))</f>
        <v>0</v>
      </c>
      <c r="BG16" s="48" t="n">
        <f aca="false">IF(OR(N(BG$5)=0,BG$6=""),0,BG$5*((DATE(YEAR($B16),MONTH($B16),MIN(BG$6,DAY(EOMONTH($B16,0))))&gt;=$B16)*(DATE(YEAR($B16),MONTH($B16),MIN(BG$6,DAY(EOMONTH($B16,0))))&lt;$C16)+(DATE(YEAR($B16),MONTH($B16)+1,MIN(BG$6,DAY(EOMONTH($B16,1))))&gt;=$B16)*(DATE(YEAR($B16),MONTH($B16)+1,MIN(BG$6,DAY(EOMONTH($B16,1))))&lt;$C16)))</f>
        <v>0</v>
      </c>
      <c r="BH16" s="48" t="n">
        <f aca="false">IF(OR(N(BH$5)=0,BH$6=""),0,BH$5*((DATE(YEAR($B16),MONTH($B16),MIN(BH$6,DAY(EOMONTH($B16,0))))&gt;=$B16)*(DATE(YEAR($B16),MONTH($B16),MIN(BH$6,DAY(EOMONTH($B16,0))))&lt;$C16)+(DATE(YEAR($B16),MONTH($B16)+1,MIN(BH$6,DAY(EOMONTH($B16,1))))&gt;=$B16)*(DATE(YEAR($B16),MONTH($B16)+1,MIN(BH$6,DAY(EOMONTH($B16,1))))&lt;$C16)))</f>
        <v>0</v>
      </c>
      <c r="BI16" s="48" t="n">
        <f aca="false">IF(OR(N(BI$5)=0,BI$6=""),0,BI$5*((DATE(YEAR($B16),MONTH($B16),MIN(BI$6,DAY(EOMONTH($B16,0))))&gt;=$B16)*(DATE(YEAR($B16),MONTH($B16),MIN(BI$6,DAY(EOMONTH($B16,0))))&lt;$C16)+(DATE(YEAR($B16),MONTH($B16)+1,MIN(BI$6,DAY(EOMONTH($B16,1))))&gt;=$B16)*(DATE(YEAR($B16),MONTH($B16)+1,MIN(BI$6,DAY(EOMONTH($B16,1))))&lt;$C16)))</f>
        <v>0</v>
      </c>
      <c r="BJ16" s="48" t="n">
        <f aca="false">IF(OR(N(BJ$5)=0,BJ$6=""),0,BJ$5*((DATE(YEAR($B16),MONTH($B16),MIN(BJ$6,DAY(EOMONTH($B16,0))))&gt;=$B16)*(DATE(YEAR($B16),MONTH($B16),MIN(BJ$6,DAY(EOMONTH($B16,0))))&lt;$C16)+(DATE(YEAR($B16),MONTH($B16)+1,MIN(BJ$6,DAY(EOMONTH($B16,1))))&gt;=$B16)*(DATE(YEAR($B16),MONTH($B16)+1,MIN(BJ$6,DAY(EOMONTH($B16,1))))&lt;$C16)))</f>
        <v>0</v>
      </c>
      <c r="BK16" s="48" t="n">
        <f aca="false">IF(OR(N(BK$5)=0,BK$6=""),0,BK$5*((DATE(YEAR($B16),MONTH($B16),MIN(BK$6,DAY(EOMONTH($B16,0))))&gt;=$B16)*(DATE(YEAR($B16),MONTH($B16),MIN(BK$6,DAY(EOMONTH($B16,0))))&lt;$C16)+(DATE(YEAR($B16),MONTH($B16)+1,MIN(BK$6,DAY(EOMONTH($B16,1))))&gt;=$B16)*(DATE(YEAR($B16),MONTH($B16)+1,MIN(BK$6,DAY(EOMONTH($B16,1))))&lt;$C16)))</f>
        <v>0</v>
      </c>
      <c r="BL16" s="48" t="n">
        <f aca="false">IF(OR(N(BL$5)=0,BL$6=""),0,BL$5*((DATE(YEAR($B16),MONTH($B16),MIN(BL$6,DAY(EOMONTH($B16,0))))&gt;=$B16)*(DATE(YEAR($B16),MONTH($B16),MIN(BL$6,DAY(EOMONTH($B16,0))))&lt;$C16)+(DATE(YEAR($B16),MONTH($B16)+1,MIN(BL$6,DAY(EOMONTH($B16,1))))&gt;=$B16)*(DATE(YEAR($B16),MONTH($B16)+1,MIN(BL$6,DAY(EOMONTH($B16,1))))&lt;$C16)))</f>
        <v>0</v>
      </c>
      <c r="BM16" s="48" t="n">
        <f aca="false">IF(OR(N(BM$5)=0,BM$6=""),0,BM$5*((DATE(YEAR($B16),MONTH($B16),MIN(BM$6,DAY(EOMONTH($B16,0))))&gt;=$B16)*(DATE(YEAR($B16),MONTH($B16),MIN(BM$6,DAY(EOMONTH($B16,0))))&lt;$C16)+(DATE(YEAR($B16),MONTH($B16)+1,MIN(BM$6,DAY(EOMONTH($B16,1))))&gt;=$B16)*(DATE(YEAR($B16),MONTH($B16)+1,MIN(BM$6,DAY(EOMONTH($B16,1))))&lt;$C16)))</f>
        <v>0</v>
      </c>
      <c r="BN16" s="48" t="n">
        <f aca="false">IF(OR(N(BN$5)=0,BN$6=""),0,BN$5*((DATE(YEAR($B16),MONTH($B16),MIN(BN$6,DAY(EOMONTH($B16,0))))&gt;=$B16)*(DATE(YEAR($B16),MONTH($B16),MIN(BN$6,DAY(EOMONTH($B16,0))))&lt;$C16)+(DATE(YEAR($B16),MONTH($B16)+1,MIN(BN$6,DAY(EOMONTH($B16,1))))&gt;=$B16)*(DATE(YEAR($B16),MONTH($B16)+1,MIN(BN$6,DAY(EOMONTH($B16,1))))&lt;$C16)))</f>
        <v>0</v>
      </c>
      <c r="BO16" s="48" t="n">
        <f aca="false">IF(OR(N(BO$5)=0,BO$6=""),0,BO$5*((DATE(YEAR($B16),MONTH($B16),MIN(BO$6,DAY(EOMONTH($B16,0))))&gt;=$B16)*(DATE(YEAR($B16),MONTH($B16),MIN(BO$6,DAY(EOMONTH($B16,0))))&lt;$C16)+(DATE(YEAR($B16),MONTH($B16)+1,MIN(BO$6,DAY(EOMONTH($B16,1))))&gt;=$B16)*(DATE(YEAR($B16),MONTH($B16)+1,MIN(BO$6,DAY(EOMONTH($B16,1))))&lt;$C16)))</f>
        <v>0</v>
      </c>
      <c r="BP16" s="48" t="n">
        <f aca="false">IF(OR(N(BP$5)=0,BP$6=""),0,BP$5*((DATE(YEAR($B16),MONTH($B16),MIN(BP$6,DAY(EOMONTH($B16,0))))&gt;=$B16)*(DATE(YEAR($B16),MONTH($B16),MIN(BP$6,DAY(EOMONTH($B16,0))))&lt;$C16)+(DATE(YEAR($B16),MONTH($B16)+1,MIN(BP$6,DAY(EOMONTH($B16,1))))&gt;=$B16)*(DATE(YEAR($B16),MONTH($B16)+1,MIN(BP$6,DAY(EOMONTH($B16,1))))&lt;$C16)))</f>
        <v>0</v>
      </c>
      <c r="BQ16" s="48" t="n">
        <f aca="false">IF(OR(N(BQ$5)=0,BQ$6=""),0,BQ$5*((DATE(YEAR($B16),MONTH($B16),MIN(BQ$6,DAY(EOMONTH($B16,0))))&gt;=$B16)*(DATE(YEAR($B16),MONTH($B16),MIN(BQ$6,DAY(EOMONTH($B16,0))))&lt;$C16)+(DATE(YEAR($B16),MONTH($B16)+1,MIN(BQ$6,DAY(EOMONTH($B16,1))))&gt;=$B16)*(DATE(YEAR($B16),MONTH($B16)+1,MIN(BQ$6,DAY(EOMONTH($B16,1))))&lt;$C16)))</f>
        <v>0</v>
      </c>
      <c r="BR16" s="48" t="n">
        <f aca="false">IF(OR(N(BR$5)=0,BR$6=""),0,BR$5*((DATE(YEAR($B16),MONTH($B16),MIN(BR$6,DAY(EOMONTH($B16,0))))&gt;=$B16)*(DATE(YEAR($B16),MONTH($B16),MIN(BR$6,DAY(EOMONTH($B16,0))))&lt;$C16)+(DATE(YEAR($B16),MONTH($B16)+1,MIN(BR$6,DAY(EOMONTH($B16,1))))&gt;=$B16)*(DATE(YEAR($B16),MONTH($B16)+1,MIN(BR$6,DAY(EOMONTH($B16,1))))&lt;$C16)))</f>
        <v>0</v>
      </c>
      <c r="BS16" s="48" t="n">
        <f aca="false">IF(OR(N(BS$5)=0,BS$6=""),0,BS$5*((DATE(YEAR($B16),MONTH($B16),MIN(BS$6,DAY(EOMONTH($B16,0))))&gt;=$B16)*(DATE(YEAR($B16),MONTH($B16),MIN(BS$6,DAY(EOMONTH($B16,0))))&lt;$C16)+(DATE(YEAR($B16),MONTH($B16)+1,MIN(BS$6,DAY(EOMONTH($B16,1))))&gt;=$B16)*(DATE(YEAR($B16),MONTH($B16)+1,MIN(BS$6,DAY(EOMONTH($B16,1))))&lt;$C16)))</f>
        <v>0</v>
      </c>
      <c r="BT16" s="48" t="n">
        <f aca="false">IF(OR(N(BT$5)=0,BT$6=""),0,BT$5*((DATE(YEAR($B16),MONTH($B16),MIN(BT$6,DAY(EOMONTH($B16,0))))&gt;=$B16)*(DATE(YEAR($B16),MONTH($B16),MIN(BT$6,DAY(EOMONTH($B16,0))))&lt;$C16)+(DATE(YEAR($B16),MONTH($B16)+1,MIN(BT$6,DAY(EOMONTH($B16,1))))&gt;=$B16)*(DATE(YEAR($B16),MONTH($B16)+1,MIN(BT$6,DAY(EOMONTH($B16,1))))&lt;$C16)))</f>
        <v>0</v>
      </c>
      <c r="BU16" s="48" t="n">
        <f aca="false">IF(OR(N(BU$5)=0,BU$6=""),0,BU$5*((DATE(YEAR($B16),MONTH($B16),MIN(BU$6,DAY(EOMONTH($B16,0))))&gt;=$B16)*(DATE(YEAR($B16),MONTH($B16),MIN(BU$6,DAY(EOMONTH($B16,0))))&lt;$C16)+(DATE(YEAR($B16),MONTH($B16)+1,MIN(BU$6,DAY(EOMONTH($B16,1))))&gt;=$B16)*(DATE(YEAR($B16),MONTH($B16)+1,MIN(BU$6,DAY(EOMONTH($B16,1))))&lt;$C16)))</f>
        <v>0</v>
      </c>
      <c r="BV16" s="48" t="n">
        <f aca="false">IF(OR(N(BV$5)=0,BV$6=""),0,BV$5*((DATE(YEAR($B16),MONTH($B16),MIN(BV$6,DAY(EOMONTH($B16,0))))&gt;=$B16)*(DATE(YEAR($B16),MONTH($B16),MIN(BV$6,DAY(EOMONTH($B16,0))))&lt;$C16)+(DATE(YEAR($B16),MONTH($B16)+1,MIN(BV$6,DAY(EOMONTH($B16,1))))&gt;=$B16)*(DATE(YEAR($B16),MONTH($B16)+1,MIN(BV$6,DAY(EOMONTH($B16,1))))&lt;$C16)))</f>
        <v>0</v>
      </c>
      <c r="BW16" s="48" t="n">
        <f aca="false">IF(OR(N(BW$5)=0,BW$6=""),0,BW$5*((DATE(YEAR($B16),MONTH($B16),MIN(BW$6,DAY(EOMONTH($B16,0))))&gt;=$B16)*(DATE(YEAR($B16),MONTH($B16),MIN(BW$6,DAY(EOMONTH($B16,0))))&lt;$C16)+(DATE(YEAR($B16),MONTH($B16)+1,MIN(BW$6,DAY(EOMONTH($B16,1))))&gt;=$B16)*(DATE(YEAR($B16),MONTH($B16)+1,MIN(BW$6,DAY(EOMONTH($B16,1))))&lt;$C16)))</f>
        <v>0</v>
      </c>
      <c r="BX16" s="48" t="n">
        <f aca="false">MIN(Z16,(FT15*(1+FT$5/Setup!$C$36)+IF($V16=1,N($F16),0)))</f>
        <v>12.5979542277167</v>
      </c>
      <c r="BY16" s="48" t="n">
        <f aca="false">MIN(AA16,(FU15*(1+FU$5/Setup!$C$36)+IF($V16=2,N($F16),0)))</f>
        <v>0</v>
      </c>
      <c r="BZ16" s="48" t="n">
        <f aca="false">MIN(AB16,(FV15*(1+FV$5/Setup!$C$36)+IF($V16=3,N($F16),0)))</f>
        <v>0</v>
      </c>
      <c r="CA16" s="48" t="n">
        <f aca="false">MIN(AC16,(FW15*(1+FW$5/Setup!$C$36)+IF($V16=4,N($F16),0)))</f>
        <v>0</v>
      </c>
      <c r="CB16" s="48" t="n">
        <f aca="false">MIN(AD16,(FX15*(1+FX$5/Setup!$C$36)+IF($V16=5,N($F16),0)))</f>
        <v>0</v>
      </c>
      <c r="CC16" s="48" t="n">
        <f aca="false">MIN(AE16,(FY15*(1+FY$5/Setup!$C$36)+IF($V16=6,N($F16),0)))</f>
        <v>0</v>
      </c>
      <c r="CD16" s="48" t="n">
        <f aca="false">MIN(AF16,(FZ15*(1+FZ$5/Setup!$C$36)+IF($V16=7,N($F16),0)))</f>
        <v>0</v>
      </c>
      <c r="CE16" s="48" t="n">
        <f aca="false">MIN(AG16,(GA15*(1+GA$5/Setup!$C$36)+IF($V16=8,N($F16),0)))</f>
        <v>0</v>
      </c>
      <c r="CF16" s="48" t="n">
        <f aca="false">MIN(AH16,(GB15*(1+GB$5/Setup!$C$36)+IF($V16=9,N($F16),0)))</f>
        <v>0</v>
      </c>
      <c r="CG16" s="48" t="n">
        <f aca="false">MIN(AI16,(GC15*(1+GC$5/Setup!$C$36)+IF($V16=10,N($F16),0)))</f>
        <v>0</v>
      </c>
      <c r="CH16" s="48" t="n">
        <f aca="false">MIN(AJ16,(GD15*(1+GD$5/Setup!$C$36)+IF($V16=11,N($F16),0)))</f>
        <v>0</v>
      </c>
      <c r="CI16" s="48" t="n">
        <f aca="false">MIN(AK16,(GE15*(1+GE$5/Setup!$C$36)+IF($V16=12,N($F16),0)))</f>
        <v>0</v>
      </c>
      <c r="CJ16" s="48" t="n">
        <f aca="false">MIN(AL16,(GF15*(1+GF$5/Setup!$C$36)+IF($V16=13,N($F16),0)))</f>
        <v>0</v>
      </c>
      <c r="CK16" s="48" t="n">
        <f aca="false">MIN(AM16,(GG15*(1+GG$5/Setup!$C$36)+IF($V16=14,N($F16),0)))</f>
        <v>0</v>
      </c>
      <c r="CL16" s="48" t="n">
        <f aca="false">MIN(AN16,(GH15*(1+GH$5/Setup!$C$36)+IF($V16=15,N($F16),0)))</f>
        <v>0</v>
      </c>
      <c r="CM16" s="48" t="n">
        <f aca="false">MIN(AO16,(GI15*(1+GI$5/Setup!$C$36)+IF($V16=16,N($F16),0)))</f>
        <v>0</v>
      </c>
      <c r="CN16" s="48" t="n">
        <f aca="false">MIN(AP16,(GJ15*(1+GJ$5/Setup!$C$36)+IF($V16=17,N($F16),0)))</f>
        <v>0</v>
      </c>
      <c r="CO16" s="48" t="n">
        <f aca="false">MIN(AQ16,(GK15*(1+GK$5/Setup!$C$36)+IF($V16=18,N($F16),0)))</f>
        <v>0</v>
      </c>
      <c r="CP16" s="48" t="n">
        <f aca="false">MIN(AR16,(GL15*(1+GL$5/Setup!$C$36)+IF($V16=19,N($F16),0)))</f>
        <v>0</v>
      </c>
      <c r="CQ16" s="48" t="n">
        <f aca="false">MIN(AS16,(GM15*(1+GM$5/Setup!$C$36)+IF($V16=20,N($F16),0)))</f>
        <v>0</v>
      </c>
      <c r="CR16" s="48" t="n">
        <f aca="false">MIN(AT16,(GN15*(1+GN$5/Setup!$C$36)+IF($V16=21,N($F16),0)))</f>
        <v>0</v>
      </c>
      <c r="CS16" s="48" t="n">
        <f aca="false">MIN(AU16,(GO15*(1+GO$5/Setup!$C$36)+IF($V16=22,N($F16),0)))</f>
        <v>0</v>
      </c>
      <c r="CT16" s="48" t="n">
        <f aca="false">MIN(AV16,(GP15*(1+GP$5/Setup!$C$36)+IF($V16=23,N($F16),0)))</f>
        <v>0</v>
      </c>
      <c r="CU16" s="48" t="n">
        <f aca="false">MIN(AW16,(GQ15*(1+GQ$5/Setup!$C$36)+IF($V16=24,N($F16),0)))</f>
        <v>0</v>
      </c>
      <c r="CV16" s="48" t="n">
        <f aca="false">MIN(AX16,(GR15*(1+GR$5/Setup!$C$36)+IF($V16=25,N($F16),0)))</f>
        <v>0</v>
      </c>
      <c r="CW16" s="48" t="n">
        <f aca="false">MIN(AY16,(GS15*(1+GS$5/Setup!$C$36)+IF($V16=26,N($F16),0)))</f>
        <v>0</v>
      </c>
      <c r="CX16" s="48" t="n">
        <f aca="false">MIN(AZ16,(GT15*(1+GT$5/Setup!$C$36)+IF($V16=27,N($F16),0)))</f>
        <v>0</v>
      </c>
      <c r="CY16" s="48" t="n">
        <f aca="false">MIN(BA16,(GU15*(1+GU$5/Setup!$C$36)+IF($V16=28,N($F16),0)))</f>
        <v>0</v>
      </c>
      <c r="CZ16" s="48" t="n">
        <f aca="false">MIN(BB16,(GV15*(1+GV$5/Setup!$C$36)+IF($V16=29,N($F16),0)))</f>
        <v>0</v>
      </c>
      <c r="DA16" s="48" t="n">
        <f aca="false">MIN(BC16,(GW15*(1+GW$5/Setup!$C$36)+IF($V16=30,N($F16),0)))</f>
        <v>0</v>
      </c>
      <c r="DB16" s="48" t="n">
        <f aca="false">MIN(BD16,(GX15*(1+GX$5/Setup!$C$36)+IF($V16=31,N($F16),0)))</f>
        <v>0</v>
      </c>
      <c r="DC16" s="48" t="n">
        <f aca="false">MIN(BE16,(GY15*(1+GY$5/Setup!$C$36)+IF($V16=32,N($F16),0)))</f>
        <v>0</v>
      </c>
      <c r="DD16" s="48" t="n">
        <f aca="false">MIN(BF16,(GZ15*(1+GZ$5/Setup!$C$36)+IF($V16=33,N($F16),0)))</f>
        <v>0</v>
      </c>
      <c r="DE16" s="48" t="n">
        <f aca="false">MIN(BG16,(HA15*(1+HA$5/Setup!$C$36)+IF($V16=34,N($F16),0)))</f>
        <v>0</v>
      </c>
      <c r="DF16" s="48" t="n">
        <f aca="false">MIN(BH16,(HB15*(1+HB$5/Setup!$C$36)+IF($V16=35,N($F16),0)))</f>
        <v>0</v>
      </c>
      <c r="DG16" s="48" t="n">
        <f aca="false">MIN(BI16,(HC15*(1+HC$5/Setup!$C$36)+IF($V16=36,N($F16),0)))</f>
        <v>0</v>
      </c>
      <c r="DH16" s="48" t="n">
        <f aca="false">MIN(BJ16,(HD15*(1+HD$5/Setup!$C$36)+IF($V16=37,N($F16),0)))</f>
        <v>0</v>
      </c>
      <c r="DI16" s="48" t="n">
        <f aca="false">MIN(BK16,(HE15*(1+HE$5/Setup!$C$36)+IF($V16=38,N($F16),0)))</f>
        <v>0</v>
      </c>
      <c r="DJ16" s="48" t="n">
        <f aca="false">MIN(BL16,(HF15*(1+HF$5/Setup!$C$36)+IF($V16=39,N($F16),0)))</f>
        <v>0</v>
      </c>
      <c r="DK16" s="48" t="n">
        <f aca="false">MIN(BM16,(HG15*(1+HG$5/Setup!$C$36)+IF($V16=40,N($F16),0)))</f>
        <v>0</v>
      </c>
      <c r="DL16" s="48" t="n">
        <f aca="false">MIN(BN16,(HH15*(1+HH$5/Setup!$C$36)+IF($V16=41,N($F16),0)))</f>
        <v>0</v>
      </c>
      <c r="DM16" s="48" t="n">
        <f aca="false">MIN(BO16,(HI15*(1+HI$5/Setup!$C$36)+IF($V16=42,N($F16),0)))</f>
        <v>0</v>
      </c>
      <c r="DN16" s="48" t="n">
        <f aca="false">MIN(BP16,(HJ15*(1+HJ$5/Setup!$C$36)+IF($V16=43,N($F16),0)))</f>
        <v>0</v>
      </c>
      <c r="DO16" s="48" t="n">
        <f aca="false">MIN(BQ16,(HK15*(1+HK$5/Setup!$C$36)+IF($V16=44,N($F16),0)))</f>
        <v>0</v>
      </c>
      <c r="DP16" s="48" t="n">
        <f aca="false">MIN(BR16,(HL15*(1+HL$5/Setup!$C$36)+IF($V16=45,N($F16),0)))</f>
        <v>0</v>
      </c>
      <c r="DQ16" s="48" t="n">
        <f aca="false">MIN(BS16,(HM15*(1+HM$5/Setup!$C$36)+IF($V16=46,N($F16),0)))</f>
        <v>0</v>
      </c>
      <c r="DR16" s="48" t="n">
        <f aca="false">MIN(BT16,(HN15*(1+HN$5/Setup!$C$36)+IF($V16=47,N($F16),0)))</f>
        <v>0</v>
      </c>
      <c r="DS16" s="48" t="n">
        <f aca="false">MIN(BU16,(HO15*(1+HO$5/Setup!$C$36)+IF($V16=48,N($F16),0)))</f>
        <v>0</v>
      </c>
      <c r="DT16" s="48" t="n">
        <f aca="false">MIN(BV16,(HP15*(1+HP$5/Setup!$C$36)+IF($V16=49,N($F16),0)))</f>
        <v>0</v>
      </c>
      <c r="DU16" s="48" t="n">
        <f aca="false">MIN(BW16,(HQ15*(1+HQ$5/Setup!$C$36)+IF($V16=50,N($F16),0)))</f>
        <v>0</v>
      </c>
      <c r="DV16" s="48" t="n">
        <f aca="false">MIN(MAX((FT15*(1+FT$5/Setup!$C$36)+IF($V16=1,N($F16),0))-BX16,0),MAX($P16-0,0))</f>
        <v>0</v>
      </c>
      <c r="DW16" s="48" t="n">
        <f aca="false">MIN(MAX((FU15*(1+FU$5/Setup!$C$36)+IF($V16=2,N($F16),0))-BY16,0),MAX($P16-SUM(DV16:DV16),0))</f>
        <v>103.171276541514</v>
      </c>
      <c r="DX16" s="48" t="n">
        <f aca="false">MIN(MAX((FV15*(1+FV$5/Setup!$C$36)+IF($V16=3,N($F16),0))-BZ16,0),MAX($P16-SUM(DV16:DW16),0))</f>
        <v>0</v>
      </c>
      <c r="DY16" s="48" t="n">
        <f aca="false">MIN(MAX((FW15*(1+FW$5/Setup!$C$36)+IF($V16=4,N($F16),0))-CA16,0),MAX($P16-SUM(DV16:DX16),0))</f>
        <v>0</v>
      </c>
      <c r="DZ16" s="48" t="n">
        <f aca="false">MIN(MAX((FX15*(1+FX$5/Setup!$C$36)+IF($V16=5,N($F16),0))-CB16,0),MAX($P16-SUM(DV16:DY16),0))</f>
        <v>0</v>
      </c>
      <c r="EA16" s="48" t="n">
        <f aca="false">MIN(MAX((FY15*(1+FY$5/Setup!$C$36)+IF($V16=6,N($F16),0))-CC16,0),MAX($P16-SUM(DV16:DZ16),0))</f>
        <v>0</v>
      </c>
      <c r="EB16" s="48" t="n">
        <f aca="false">MIN(MAX((FZ15*(1+FZ$5/Setup!$C$36)+IF($V16=7,N($F16),0))-CD16,0),MAX($P16-SUM(DV16:EA16),0))</f>
        <v>0</v>
      </c>
      <c r="EC16" s="48" t="n">
        <f aca="false">MIN(MAX((GA15*(1+GA$5/Setup!$C$36)+IF($V16=8,N($F16),0))-CE16,0),MAX($P16-SUM(DV16:EB16),0))</f>
        <v>0</v>
      </c>
      <c r="ED16" s="48" t="n">
        <f aca="false">MIN(MAX((GB15*(1+GB$5/Setup!$C$36)+IF($V16=9,N($F16),0))-CF16,0),MAX($P16-SUM(DV16:EC16),0))</f>
        <v>0</v>
      </c>
      <c r="EE16" s="48" t="n">
        <f aca="false">MIN(MAX((GC15*(1+GC$5/Setup!$C$36)+IF($V16=10,N($F16),0))-CG16,0),MAX($P16-SUM(DV16:ED16),0))</f>
        <v>0</v>
      </c>
      <c r="EF16" s="48" t="n">
        <f aca="false">MIN(MAX((GD15*(1+GD$5/Setup!$C$36)+IF($V16=11,N($F16),0))-CH16,0),MAX($P16-SUM(DV16:EE16),0))</f>
        <v>0</v>
      </c>
      <c r="EG16" s="48" t="n">
        <f aca="false">MIN(MAX((GE15*(1+GE$5/Setup!$C$36)+IF($V16=12,N($F16),0))-CI16,0),MAX($P16-SUM(DV16:EF16),0))</f>
        <v>0</v>
      </c>
      <c r="EH16" s="48" t="n">
        <f aca="false">MIN(MAX((GF15*(1+GF$5/Setup!$C$36)+IF($V16=13,N($F16),0))-CJ16,0),MAX($P16-SUM(DV16:EG16),0))</f>
        <v>0</v>
      </c>
      <c r="EI16" s="48" t="n">
        <f aca="false">MIN(MAX((GG15*(1+GG$5/Setup!$C$36)+IF($V16=14,N($F16),0))-CK16,0),MAX($P16-SUM(DV16:EH16),0))</f>
        <v>0</v>
      </c>
      <c r="EJ16" s="48" t="n">
        <f aca="false">MIN(MAX((GH15*(1+GH$5/Setup!$C$36)+IF($V16=15,N($F16),0))-CL16,0),MAX($P16-SUM(DV16:EI16),0))</f>
        <v>0</v>
      </c>
      <c r="EK16" s="48" t="n">
        <f aca="false">MIN(MAX((GI15*(1+GI$5/Setup!$C$36)+IF($V16=16,N($F16),0))-CM16,0),MAX($P16-SUM(DV16:EJ16),0))</f>
        <v>0</v>
      </c>
      <c r="EL16" s="48" t="n">
        <f aca="false">MIN(MAX((GJ15*(1+GJ$5/Setup!$C$36)+IF($V16=17,N($F16),0))-CN16,0),MAX($P16-SUM(DV16:EK16),0))</f>
        <v>0</v>
      </c>
      <c r="EM16" s="48" t="n">
        <f aca="false">MIN(MAX((GK15*(1+GK$5/Setup!$C$36)+IF($V16=18,N($F16),0))-CO16,0),MAX($P16-SUM(DV16:EL16),0))</f>
        <v>0</v>
      </c>
      <c r="EN16" s="48" t="n">
        <f aca="false">MIN(MAX((GL15*(1+GL$5/Setup!$C$36)+IF($V16=19,N($F16),0))-CP16,0),MAX($P16-SUM(DV16:EM16),0))</f>
        <v>0</v>
      </c>
      <c r="EO16" s="48" t="n">
        <f aca="false">MIN(MAX((GM15*(1+GM$5/Setup!$C$36)+IF($V16=20,N($F16),0))-CQ16,0),MAX($P16-SUM(DV16:EN16),0))</f>
        <v>0</v>
      </c>
      <c r="EP16" s="48" t="n">
        <f aca="false">MIN(MAX((GN15*(1+GN$5/Setup!$C$36)+IF($V16=21,N($F16),0))-CR16,0),MAX($P16-SUM(DV16:EO16),0))</f>
        <v>0</v>
      </c>
      <c r="EQ16" s="48" t="n">
        <f aca="false">MIN(MAX((GO15*(1+GO$5/Setup!$C$36)+IF($V16=22,N($F16),0))-CS16,0),MAX($P16-SUM(DV16:EP16),0))</f>
        <v>0</v>
      </c>
      <c r="ER16" s="48" t="n">
        <f aca="false">MIN(MAX((GP15*(1+GP$5/Setup!$C$36)+IF($V16=23,N($F16),0))-CT16,0),MAX($P16-SUM(DV16:EQ16),0))</f>
        <v>0</v>
      </c>
      <c r="ES16" s="48" t="n">
        <f aca="false">MIN(MAX((GQ15*(1+GQ$5/Setup!$C$36)+IF($V16=24,N($F16),0))-CU16,0),MAX($P16-SUM(DV16:ER16),0))</f>
        <v>0</v>
      </c>
      <c r="ET16" s="48" t="n">
        <f aca="false">MIN(MAX((GR15*(1+GR$5/Setup!$C$36)+IF($V16=25,N($F16),0))-CV16,0),MAX($P16-SUM(DV16:ES16),0))</f>
        <v>0</v>
      </c>
      <c r="EU16" s="48" t="n">
        <f aca="false">MIN(MAX((GS15*(1+GS$5/Setup!$C$36)+IF($V16=26,N($F16),0))-CW16,0),MAX($P16-SUM(DV16:ET16),0))</f>
        <v>0</v>
      </c>
      <c r="EV16" s="48" t="n">
        <f aca="false">MIN(MAX((GT15*(1+GT$5/Setup!$C$36)+IF($V16=27,N($F16),0))-CX16,0),MAX($P16-SUM(DV16:EU16),0))</f>
        <v>0</v>
      </c>
      <c r="EW16" s="48" t="n">
        <f aca="false">MIN(MAX((GU15*(1+GU$5/Setup!$C$36)+IF($V16=28,N($F16),0))-CY16,0),MAX($P16-SUM(DV16:EV16),0))</f>
        <v>0</v>
      </c>
      <c r="EX16" s="48" t="n">
        <f aca="false">MIN(MAX((GV15*(1+GV$5/Setup!$C$36)+IF($V16=29,N($F16),0))-CZ16,0),MAX($P16-SUM(DV16:EW16),0))</f>
        <v>0</v>
      </c>
      <c r="EY16" s="48" t="n">
        <f aca="false">MIN(MAX((GW15*(1+GW$5/Setup!$C$36)+IF($V16=30,N($F16),0))-DA16,0),MAX($P16-SUM(DV16:EX16),0))</f>
        <v>0</v>
      </c>
      <c r="EZ16" s="48" t="n">
        <f aca="false">MIN(MAX((GX15*(1+GX$5/Setup!$C$36)+IF($V16=31,N($F16),0))-DB16,0),MAX($P16-SUM(DV16:EY16),0))</f>
        <v>0</v>
      </c>
      <c r="FA16" s="48" t="n">
        <f aca="false">MIN(MAX((GY15*(1+GY$5/Setup!$C$36)+IF($V16=32,N($F16),0))-DC16,0),MAX($P16-SUM(DV16:EZ16),0))</f>
        <v>0</v>
      </c>
      <c r="FB16" s="48" t="n">
        <f aca="false">MIN(MAX((GZ15*(1+GZ$5/Setup!$C$36)+IF($V16=33,N($F16),0))-DD16,0),MAX($P16-SUM(DV16:FA16),0))</f>
        <v>0</v>
      </c>
      <c r="FC16" s="48" t="n">
        <f aca="false">MIN(MAX((HA15*(1+HA$5/Setup!$C$36)+IF($V16=34,N($F16),0))-DE16,0),MAX($P16-SUM(DV16:FB16),0))</f>
        <v>0</v>
      </c>
      <c r="FD16" s="48" t="n">
        <f aca="false">MIN(MAX((HB15*(1+HB$5/Setup!$C$36)+IF($V16=35,N($F16),0))-DF16,0),MAX($P16-SUM(DV16:FC16),0))</f>
        <v>0</v>
      </c>
      <c r="FE16" s="48" t="n">
        <f aca="false">MIN(MAX((HC15*(1+HC$5/Setup!$C$36)+IF($V16=36,N($F16),0))-DG16,0),MAX($P16-SUM(DV16:FD16),0))</f>
        <v>0</v>
      </c>
      <c r="FF16" s="48" t="n">
        <f aca="false">MIN(MAX((HD15*(1+HD$5/Setup!$C$36)+IF($V16=37,N($F16),0))-DH16,0),MAX($P16-SUM(DV16:FE16),0))</f>
        <v>0</v>
      </c>
      <c r="FG16" s="48" t="n">
        <f aca="false">MIN(MAX((HE15*(1+HE$5/Setup!$C$36)+IF($V16=38,N($F16),0))-DI16,0),MAX($P16-SUM(DV16:FF16),0))</f>
        <v>0</v>
      </c>
      <c r="FH16" s="48" t="n">
        <f aca="false">MIN(MAX((HF15*(1+HF$5/Setup!$C$36)+IF($V16=39,N($F16),0))-DJ16,0),MAX($P16-SUM(DV16:FG16),0))</f>
        <v>0</v>
      </c>
      <c r="FI16" s="48" t="n">
        <f aca="false">MIN(MAX((HG15*(1+HG$5/Setup!$C$36)+IF($V16=40,N($F16),0))-DK16,0),MAX($P16-SUM(DV16:FH16),0))</f>
        <v>0</v>
      </c>
      <c r="FJ16" s="48" t="n">
        <f aca="false">MIN(MAX((HH15*(1+HH$5/Setup!$C$36)+IF($V16=41,N($F16),0))-DL16,0),MAX($P16-SUM(DV16:FI16),0))</f>
        <v>0</v>
      </c>
      <c r="FK16" s="48" t="n">
        <f aca="false">MIN(MAX((HI15*(1+HI$5/Setup!$C$36)+IF($V16=42,N($F16),0))-DM16,0),MAX($P16-SUM(DV16:FJ16),0))</f>
        <v>0</v>
      </c>
      <c r="FL16" s="48" t="n">
        <f aca="false">MIN(MAX((HJ15*(1+HJ$5/Setup!$C$36)+IF($V16=43,N($F16),0))-DN16,0),MAX($P16-SUM(DV16:FK16),0))</f>
        <v>0</v>
      </c>
      <c r="FM16" s="48" t="n">
        <f aca="false">MIN(MAX((HK15*(1+HK$5/Setup!$C$36)+IF($V16=44,N($F16),0))-DO16,0),MAX($P16-SUM(DV16:FL16),0))</f>
        <v>0</v>
      </c>
      <c r="FN16" s="48" t="n">
        <f aca="false">MIN(MAX((HL15*(1+HL$5/Setup!$C$36)+IF($V16=45,N($F16),0))-DP16,0),MAX($P16-SUM(DV16:FM16),0))</f>
        <v>0</v>
      </c>
      <c r="FO16" s="48" t="n">
        <f aca="false">MIN(MAX((HM15*(1+HM$5/Setup!$C$36)+IF($V16=46,N($F16),0))-DQ16,0),MAX($P16-SUM(DV16:FN16),0))</f>
        <v>0</v>
      </c>
      <c r="FP16" s="48" t="n">
        <f aca="false">MIN(MAX((HN15*(1+HN$5/Setup!$C$36)+IF($V16=47,N($F16),0))-DR16,0),MAX($P16-SUM(DV16:FO16),0))</f>
        <v>0</v>
      </c>
      <c r="FQ16" s="48" t="n">
        <f aca="false">MIN(MAX((HO15*(1+HO$5/Setup!$C$36)+IF($V16=48,N($F16),0))-DS16,0),MAX($P16-SUM(DV16:FP16),0))</f>
        <v>0</v>
      </c>
      <c r="FR16" s="48" t="n">
        <f aca="false">MIN(MAX((HP15*(1+HP$5/Setup!$C$36)+IF($V16=49,N($F16),0))-DT16,0),MAX($P16-SUM(DV16:FQ16),0))</f>
        <v>0</v>
      </c>
      <c r="FS16" s="48" t="n">
        <f aca="false">MIN(MAX((HQ15*(1+HQ$5/Setup!$C$36)+IF($V16=50,N($F16),0))-DU16,0),MAX($P16-SUM(DV16:FR16),0))</f>
        <v>0</v>
      </c>
      <c r="FT16" s="48" t="n">
        <f aca="false">IF((FT15*(1+FT$5/Setup!$C$36)+IF($V16=1,N($F16),0))-BX16-DV16&lt;0.005,0,(FT15*(1+FT$5/Setup!$C$36)+IF($V16=1,N($F16),0))-BX16-DV16)</f>
        <v>0</v>
      </c>
      <c r="FU16" s="48" t="n">
        <f aca="false">IF((FU15*(1+FU$5/Setup!$C$36)+IF($V16=2,N($F16),0))-BY16-DW16&lt;0.005,0,(FU15*(1+FU$5/Setup!$C$36)+IF($V16=2,N($F16),0))-BY16-DW16)</f>
        <v>1041.5575937449</v>
      </c>
      <c r="FV16" s="48" t="n">
        <f aca="false">IF((FV15*(1+FV$5/Setup!$C$36)+IF($V16=3,N($F16),0))-BZ16-DX16&lt;0.005,0,(FV15*(1+FV$5/Setup!$C$36)+IF($V16=3,N($F16),0))-BZ16-DX16)</f>
        <v>0</v>
      </c>
      <c r="FW16" s="48" t="n">
        <f aca="false">IF((FW15*(1+FW$5/Setup!$C$36)+IF($V16=4,N($F16),0))-CA16-DY16&lt;0.005,0,(FW15*(1+FW$5/Setup!$C$36)+IF($V16=4,N($F16),0))-CA16-DY16)</f>
        <v>0</v>
      </c>
      <c r="FX16" s="48" t="n">
        <f aca="false">IF((FX15*(1+FX$5/Setup!$C$36)+IF($V16=5,N($F16),0))-CB16-DZ16&lt;0.005,0,(FX15*(1+FX$5/Setup!$C$36)+IF($V16=5,N($F16),0))-CB16-DZ16)</f>
        <v>0</v>
      </c>
      <c r="FY16" s="48" t="n">
        <f aca="false">IF((FY15*(1+FY$5/Setup!$C$36)+IF($V16=6,N($F16),0))-CC16-EA16&lt;0.005,0,(FY15*(1+FY$5/Setup!$C$36)+IF($V16=6,N($F16),0))-CC16-EA16)</f>
        <v>0</v>
      </c>
      <c r="FZ16" s="48" t="n">
        <f aca="false">IF((FZ15*(1+FZ$5/Setup!$C$36)+IF($V16=7,N($F16),0))-CD16-EB16&lt;0.005,0,(FZ15*(1+FZ$5/Setup!$C$36)+IF($V16=7,N($F16),0))-CD16-EB16)</f>
        <v>0</v>
      </c>
      <c r="GA16" s="48" t="n">
        <f aca="false">IF((GA15*(1+GA$5/Setup!$C$36)+IF($V16=8,N($F16),0))-CE16-EC16&lt;0.005,0,(GA15*(1+GA$5/Setup!$C$36)+IF($V16=8,N($F16),0))-CE16-EC16)</f>
        <v>0</v>
      </c>
      <c r="GB16" s="48" t="n">
        <f aca="false">IF((GB15*(1+GB$5/Setup!$C$36)+IF($V16=9,N($F16),0))-CF16-ED16&lt;0.005,0,(GB15*(1+GB$5/Setup!$C$36)+IF($V16=9,N($F16),0))-CF16-ED16)</f>
        <v>0</v>
      </c>
      <c r="GC16" s="48" t="n">
        <f aca="false">IF((GC15*(1+GC$5/Setup!$C$36)+IF($V16=10,N($F16),0))-CG16-EE16&lt;0.005,0,(GC15*(1+GC$5/Setup!$C$36)+IF($V16=10,N($F16),0))-CG16-EE16)</f>
        <v>0</v>
      </c>
      <c r="GD16" s="48" t="n">
        <f aca="false">IF((GD15*(1+GD$5/Setup!$C$36)+IF($V16=11,N($F16),0))-CH16-EF16&lt;0.005,0,(GD15*(1+GD$5/Setup!$C$36)+IF($V16=11,N($F16),0))-CH16-EF16)</f>
        <v>0</v>
      </c>
      <c r="GE16" s="48" t="n">
        <f aca="false">IF((GE15*(1+GE$5/Setup!$C$36)+IF($V16=12,N($F16),0))-CI16-EG16&lt;0.005,0,(GE15*(1+GE$5/Setup!$C$36)+IF($V16=12,N($F16),0))-CI16-EG16)</f>
        <v>0</v>
      </c>
      <c r="GF16" s="48" t="n">
        <f aca="false">IF((GF15*(1+GF$5/Setup!$C$36)+IF($V16=13,N($F16),0))-CJ16-EH16&lt;0.005,0,(GF15*(1+GF$5/Setup!$C$36)+IF($V16=13,N($F16),0))-CJ16-EH16)</f>
        <v>0</v>
      </c>
      <c r="GG16" s="48" t="n">
        <f aca="false">IF((GG15*(1+GG$5/Setup!$C$36)+IF($V16=14,N($F16),0))-CK16-EI16&lt;0.005,0,(GG15*(1+GG$5/Setup!$C$36)+IF($V16=14,N($F16),0))-CK16-EI16)</f>
        <v>0</v>
      </c>
      <c r="GH16" s="48" t="n">
        <f aca="false">IF((GH15*(1+GH$5/Setup!$C$36)+IF($V16=15,N($F16),0))-CL16-EJ16&lt;0.005,0,(GH15*(1+GH$5/Setup!$C$36)+IF($V16=15,N($F16),0))-CL16-EJ16)</f>
        <v>0</v>
      </c>
      <c r="GI16" s="48" t="n">
        <f aca="false">IF((GI15*(1+GI$5/Setup!$C$36)+IF($V16=16,N($F16),0))-CM16-EK16&lt;0.005,0,(GI15*(1+GI$5/Setup!$C$36)+IF($V16=16,N($F16),0))-CM16-EK16)</f>
        <v>0</v>
      </c>
      <c r="GJ16" s="48" t="n">
        <f aca="false">IF((GJ15*(1+GJ$5/Setup!$C$36)+IF($V16=17,N($F16),0))-CN16-EL16&lt;0.005,0,(GJ15*(1+GJ$5/Setup!$C$36)+IF($V16=17,N($F16),0))-CN16-EL16)</f>
        <v>0</v>
      </c>
      <c r="GK16" s="48" t="n">
        <f aca="false">IF((GK15*(1+GK$5/Setup!$C$36)+IF($V16=18,N($F16),0))-CO16-EM16&lt;0.005,0,(GK15*(1+GK$5/Setup!$C$36)+IF($V16=18,N($F16),0))-CO16-EM16)</f>
        <v>0</v>
      </c>
      <c r="GL16" s="48" t="n">
        <f aca="false">IF((GL15*(1+GL$5/Setup!$C$36)+IF($V16=19,N($F16),0))-CP16-EN16&lt;0.005,0,(GL15*(1+GL$5/Setup!$C$36)+IF($V16=19,N($F16),0))-CP16-EN16)</f>
        <v>0</v>
      </c>
      <c r="GM16" s="48" t="n">
        <f aca="false">IF((GM15*(1+GM$5/Setup!$C$36)+IF($V16=20,N($F16),0))-CQ16-EO16&lt;0.005,0,(GM15*(1+GM$5/Setup!$C$36)+IF($V16=20,N($F16),0))-CQ16-EO16)</f>
        <v>0</v>
      </c>
      <c r="GN16" s="48" t="n">
        <f aca="false">IF((GN15*(1+GN$5/Setup!$C$36)+IF($V16=21,N($F16),0))-CR16-EP16&lt;0.005,0,(GN15*(1+GN$5/Setup!$C$36)+IF($V16=21,N($F16),0))-CR16-EP16)</f>
        <v>0</v>
      </c>
      <c r="GO16" s="48" t="n">
        <f aca="false">IF((GO15*(1+GO$5/Setup!$C$36)+IF($V16=22,N($F16),0))-CS16-EQ16&lt;0.005,0,(GO15*(1+GO$5/Setup!$C$36)+IF($V16=22,N($F16),0))-CS16-EQ16)</f>
        <v>0</v>
      </c>
      <c r="GP16" s="48" t="n">
        <f aca="false">IF((GP15*(1+GP$5/Setup!$C$36)+IF($V16=23,N($F16),0))-CT16-ER16&lt;0.005,0,(GP15*(1+GP$5/Setup!$C$36)+IF($V16=23,N($F16),0))-CT16-ER16)</f>
        <v>0</v>
      </c>
      <c r="GQ16" s="48" t="n">
        <f aca="false">IF((GQ15*(1+GQ$5/Setup!$C$36)+IF($V16=24,N($F16),0))-CU16-ES16&lt;0.005,0,(GQ15*(1+GQ$5/Setup!$C$36)+IF($V16=24,N($F16),0))-CU16-ES16)</f>
        <v>0</v>
      </c>
      <c r="GR16" s="48" t="n">
        <f aca="false">IF((GR15*(1+GR$5/Setup!$C$36)+IF($V16=25,N($F16),0))-CV16-ET16&lt;0.005,0,(GR15*(1+GR$5/Setup!$C$36)+IF($V16=25,N($F16),0))-CV16-ET16)</f>
        <v>0</v>
      </c>
      <c r="GS16" s="48" t="n">
        <f aca="false">IF((GS15*(1+GS$5/Setup!$C$36)+IF($V16=26,N($F16),0))-CW16-EU16&lt;0.005,0,(GS15*(1+GS$5/Setup!$C$36)+IF($V16=26,N($F16),0))-CW16-EU16)</f>
        <v>0</v>
      </c>
      <c r="GT16" s="48" t="n">
        <f aca="false">IF((GT15*(1+GT$5/Setup!$C$36)+IF($V16=27,N($F16),0))-CX16-EV16&lt;0.005,0,(GT15*(1+GT$5/Setup!$C$36)+IF($V16=27,N($F16),0))-CX16-EV16)</f>
        <v>0</v>
      </c>
      <c r="GU16" s="48" t="n">
        <f aca="false">IF((GU15*(1+GU$5/Setup!$C$36)+IF($V16=28,N($F16),0))-CY16-EW16&lt;0.005,0,(GU15*(1+GU$5/Setup!$C$36)+IF($V16=28,N($F16),0))-CY16-EW16)</f>
        <v>0</v>
      </c>
      <c r="GV16" s="48" t="n">
        <f aca="false">IF((GV15*(1+GV$5/Setup!$C$36)+IF($V16=29,N($F16),0))-CZ16-EX16&lt;0.005,0,(GV15*(1+GV$5/Setup!$C$36)+IF($V16=29,N($F16),0))-CZ16-EX16)</f>
        <v>0</v>
      </c>
      <c r="GW16" s="48" t="n">
        <f aca="false">IF((GW15*(1+GW$5/Setup!$C$36)+IF($V16=30,N($F16),0))-DA16-EY16&lt;0.005,0,(GW15*(1+GW$5/Setup!$C$36)+IF($V16=30,N($F16),0))-DA16-EY16)</f>
        <v>0</v>
      </c>
      <c r="GX16" s="48" t="n">
        <f aca="false">IF((GX15*(1+GX$5/Setup!$C$36)+IF($V16=31,N($F16),0))-DB16-EZ16&lt;0.005,0,(GX15*(1+GX$5/Setup!$C$36)+IF($V16=31,N($F16),0))-DB16-EZ16)</f>
        <v>0</v>
      </c>
      <c r="GY16" s="48" t="n">
        <f aca="false">IF((GY15*(1+GY$5/Setup!$C$36)+IF($V16=32,N($F16),0))-DC16-FA16&lt;0.005,0,(GY15*(1+GY$5/Setup!$C$36)+IF($V16=32,N($F16),0))-DC16-FA16)</f>
        <v>0</v>
      </c>
      <c r="GZ16" s="48" t="n">
        <f aca="false">IF((GZ15*(1+GZ$5/Setup!$C$36)+IF($V16=33,N($F16),0))-DD16-FB16&lt;0.005,0,(GZ15*(1+GZ$5/Setup!$C$36)+IF($V16=33,N($F16),0))-DD16-FB16)</f>
        <v>0</v>
      </c>
      <c r="HA16" s="48" t="n">
        <f aca="false">IF((HA15*(1+HA$5/Setup!$C$36)+IF($V16=34,N($F16),0))-DE16-FC16&lt;0.005,0,(HA15*(1+HA$5/Setup!$C$36)+IF($V16=34,N($F16),0))-DE16-FC16)</f>
        <v>0</v>
      </c>
      <c r="HB16" s="48" t="n">
        <f aca="false">IF((HB15*(1+HB$5/Setup!$C$36)+IF($V16=35,N($F16),0))-DF16-FD16&lt;0.005,0,(HB15*(1+HB$5/Setup!$C$36)+IF($V16=35,N($F16),0))-DF16-FD16)</f>
        <v>0</v>
      </c>
      <c r="HC16" s="48" t="n">
        <f aca="false">IF((HC15*(1+HC$5/Setup!$C$36)+IF($V16=36,N($F16),0))-DG16-FE16&lt;0.005,0,(HC15*(1+HC$5/Setup!$C$36)+IF($V16=36,N($F16),0))-DG16-FE16)</f>
        <v>0</v>
      </c>
      <c r="HD16" s="48" t="n">
        <f aca="false">IF((HD15*(1+HD$5/Setup!$C$36)+IF($V16=37,N($F16),0))-DH16-FF16&lt;0.005,0,(HD15*(1+HD$5/Setup!$C$36)+IF($V16=37,N($F16),0))-DH16-FF16)</f>
        <v>0</v>
      </c>
      <c r="HE16" s="48" t="n">
        <f aca="false">IF((HE15*(1+HE$5/Setup!$C$36)+IF($V16=38,N($F16),0))-DI16-FG16&lt;0.005,0,(HE15*(1+HE$5/Setup!$C$36)+IF($V16=38,N($F16),0))-DI16-FG16)</f>
        <v>0</v>
      </c>
      <c r="HF16" s="48" t="n">
        <f aca="false">IF((HF15*(1+HF$5/Setup!$C$36)+IF($V16=39,N($F16),0))-DJ16-FH16&lt;0.005,0,(HF15*(1+HF$5/Setup!$C$36)+IF($V16=39,N($F16),0))-DJ16-FH16)</f>
        <v>0</v>
      </c>
      <c r="HG16" s="48" t="n">
        <f aca="false">IF((HG15*(1+HG$5/Setup!$C$36)+IF($V16=40,N($F16),0))-DK16-FI16&lt;0.005,0,(HG15*(1+HG$5/Setup!$C$36)+IF($V16=40,N($F16),0))-DK16-FI16)</f>
        <v>0</v>
      </c>
      <c r="HH16" s="48" t="n">
        <f aca="false">IF((HH15*(1+HH$5/Setup!$C$36)+IF($V16=41,N($F16),0))-DL16-FJ16&lt;0.005,0,(HH15*(1+HH$5/Setup!$C$36)+IF($V16=41,N($F16),0))-DL16-FJ16)</f>
        <v>0</v>
      </c>
      <c r="HI16" s="48" t="n">
        <f aca="false">IF((HI15*(1+HI$5/Setup!$C$36)+IF($V16=42,N($F16),0))-DM16-FK16&lt;0.005,0,(HI15*(1+HI$5/Setup!$C$36)+IF($V16=42,N($F16),0))-DM16-FK16)</f>
        <v>0</v>
      </c>
      <c r="HJ16" s="48" t="n">
        <f aca="false">IF((HJ15*(1+HJ$5/Setup!$C$36)+IF($V16=43,N($F16),0))-DN16-FL16&lt;0.005,0,(HJ15*(1+HJ$5/Setup!$C$36)+IF($V16=43,N($F16),0))-DN16-FL16)</f>
        <v>0</v>
      </c>
      <c r="HK16" s="48" t="n">
        <f aca="false">IF((HK15*(1+HK$5/Setup!$C$36)+IF($V16=44,N($F16),0))-DO16-FM16&lt;0.005,0,(HK15*(1+HK$5/Setup!$C$36)+IF($V16=44,N($F16),0))-DO16-FM16)</f>
        <v>0</v>
      </c>
      <c r="HL16" s="48" t="n">
        <f aca="false">IF((HL15*(1+HL$5/Setup!$C$36)+IF($V16=45,N($F16),0))-DP16-FN16&lt;0.005,0,(HL15*(1+HL$5/Setup!$C$36)+IF($V16=45,N($F16),0))-DP16-FN16)</f>
        <v>0</v>
      </c>
      <c r="HM16" s="48" t="n">
        <f aca="false">IF((HM15*(1+HM$5/Setup!$C$36)+IF($V16=46,N($F16),0))-DQ16-FO16&lt;0.005,0,(HM15*(1+HM$5/Setup!$C$36)+IF($V16=46,N($F16),0))-DQ16-FO16)</f>
        <v>0</v>
      </c>
      <c r="HN16" s="48" t="n">
        <f aca="false">IF((HN15*(1+HN$5/Setup!$C$36)+IF($V16=47,N($F16),0))-DR16-FP16&lt;0.005,0,(HN15*(1+HN$5/Setup!$C$36)+IF($V16=47,N($F16),0))-DR16-FP16)</f>
        <v>0</v>
      </c>
      <c r="HO16" s="48" t="n">
        <f aca="false">IF((HO15*(1+HO$5/Setup!$C$36)+IF($V16=48,N($F16),0))-DS16-FQ16&lt;0.005,0,(HO15*(1+HO$5/Setup!$C$36)+IF($V16=48,N($F16),0))-DS16-FQ16)</f>
        <v>0</v>
      </c>
      <c r="HP16" s="48" t="n">
        <f aca="false">IF((HP15*(1+HP$5/Setup!$C$36)+IF($V16=49,N($F16),0))-DT16-FR16&lt;0.005,0,(HP15*(1+HP$5/Setup!$C$36)+IF($V16=49,N($F16),0))-DT16-FR16)</f>
        <v>0</v>
      </c>
      <c r="HQ16" s="48" t="n">
        <f aca="false">IF((HQ15*(1+HQ$5/Setup!$C$36)+IF($V16=50,N($F16),0))-DU16-FS16&lt;0.005,0,(HQ15*(1+HQ$5/Setup!$C$36)+IF($V16=50,N($F16),0))-DU16-FS16)</f>
        <v>0</v>
      </c>
    </row>
    <row r="17" customFormat="false" ht="15" hidden="false" customHeight="false" outlineLevel="0" collapsed="false">
      <c r="A17" s="44" t="n">
        <v>9</v>
      </c>
      <c r="B17" s="45" t="n">
        <f aca="false">IF(Setup!$C$7="Every month",EDATE(Setup!$C$8,($A17-1)),IF(Setup!$C$7="Twice a month",DATE(YEAR(Setup!$C$8),MONTH(Setup!$C$8)+INT((($A17-1)+Setup!$C$41)/2),MIN(IF(MOD(($A17-1)+Setup!$C$41,2)=0,Setup!$C$39,Setup!$C$40),DAY(EOMONTH(DATE(YEAR(Setup!$C$8),MONTH(Setup!$C$8)+INT((($A17-1)+Setup!$C$41)/2),1),0)))),Setup!$C$8+($A17-1)*IF(Setup!$C$7="Every week",7,14)))</f>
        <v>46437</v>
      </c>
      <c r="C17" s="45" t="n">
        <f aca="false">IF(Setup!$C$7="Every month",EDATE(Setup!$C$8,$A17),IF(Setup!$C$7="Twice a month",DATE(YEAR(Setup!$C$8),MONTH(Setup!$C$8)+INT(($A17+Setup!$C$41)/2),MIN(IF(MOD($A17+Setup!$C$41,2)=0,Setup!$C$39,Setup!$C$40),DAY(EOMONTH(DATE(YEAR(Setup!$C$8),MONTH(Setup!$C$8)+INT(($A17+Setup!$C$41)/2),1),0)))),Setup!$C$8+$A17*IF(Setup!$C$7="Every week",7,14)))</f>
        <v>46451</v>
      </c>
      <c r="D17" s="46"/>
      <c r="E17" s="47"/>
      <c r="F17" s="47"/>
      <c r="G17" s="47"/>
      <c r="H17" s="47"/>
      <c r="I17" s="48" t="n">
        <f aca="false">N(Setup!$C$11)+N(E17)</f>
        <v>100</v>
      </c>
      <c r="J17" s="48" t="n">
        <f aca="false">MIN(Setup!$C$37,MAX(I17,0))</f>
        <v>9.23076923076923</v>
      </c>
      <c r="K17" s="48" t="n">
        <f aca="false">MIN(MAX(N(Setup!$C$14)-L16,0),MAX(I17-J17,0))</f>
        <v>0</v>
      </c>
      <c r="L17" s="48" t="n">
        <f aca="false">L16+K17-N(G17)</f>
        <v>500</v>
      </c>
      <c r="M17" s="48" t="n">
        <f aca="false">M16+J17-N(H17)</f>
        <v>83.0769230769231</v>
      </c>
      <c r="N17" s="48" t="n">
        <f aca="false">SUM(BX17:DU17)</f>
        <v>40</v>
      </c>
      <c r="O17" s="48" t="n">
        <f aca="false">SUM(Z17:BW17)-N17</f>
        <v>0</v>
      </c>
      <c r="P17" s="48" t="n">
        <f aca="false">MAX(I17-J17-K17,0)+O17</f>
        <v>90.7692307692308</v>
      </c>
      <c r="Q17" s="48" t="n">
        <f aca="false">SUM(DV17:FS17)</f>
        <v>90.7692307692308</v>
      </c>
      <c r="R17" s="49" t="n">
        <f aca="false">N17+J17+K17+Q17</f>
        <v>140</v>
      </c>
      <c r="S17" s="48" t="n">
        <f aca="false">T17-T16-N(F17)+N17+Q17</f>
        <v>7.2107833413109</v>
      </c>
      <c r="T17" s="49" t="n">
        <f aca="false">SUM(FT17:HQ17)</f>
        <v>917.999146316976</v>
      </c>
      <c r="U17" s="44" t="str">
        <f aca="false">IF(T16&lt;0.005,"",INDEX(Helpers!$C$2:$C$51,IF(_xlfn.MINIFS($DV$6:$FS$6,DV17:FS17,"&gt;0.005")=0,V17,_xlfn.MINIFS($DV$6:$FS$6,DV17:FS17,"&gt;0.005"))))</f>
        <v>Card B</v>
      </c>
      <c r="V17" s="44" t="n">
        <f aca="false">IF(_xlfn.MINIFS($FT$6:$HQ$6,FT16:HQ16,"&gt;0.005")=0,1,_xlfn.MINIFS($FT$6:$HQ$6,FT16:HQ16,"&gt;0.005"))</f>
        <v>2</v>
      </c>
      <c r="W17" s="44" t="n">
        <f aca="false">IF(AND(D17&lt;&gt;"Paid",T16&gt;0.005),1,0)</f>
        <v>1</v>
      </c>
      <c r="X17" s="48" t="n">
        <f aca="false">SUMPRODUCT(((Helpers!$G$2:$G$51*(1+(Helpers!$D$2:$D$51+0.000000001)/12)^(($B17-Setup!$C$8)/(365.25/12))-Helpers!$E$2:$E$51*((1+(Helpers!$D$2:$D$51+0.000000001)/12)^(($B17-Setup!$C$8)/(365.25/12))-1)/((Helpers!$D$2:$D$51+0.000000001)/12))&gt;0)*(Helpers!$G$2:$G$51*(1+(Helpers!$D$2:$D$51+0.000000001)/12)^(($B17-Setup!$C$8)/(365.25/12))-Helpers!$E$2:$E$51*((1+(Helpers!$D$2:$D$51+0.000000001)/12)^(($B17-Setup!$C$8)/(365.25/12))-1)/((Helpers!$D$2:$D$51+0.000000001)/12)))</f>
        <v>1560.71584193767</v>
      </c>
      <c r="Y17" s="48"/>
      <c r="Z17" s="48" t="n">
        <f aca="false">IF(OR(N(Z$5)=0,Z$6=""),0,Z$5*((DATE(YEAR($B17),MONTH($B17),MIN(Z$6,DAY(EOMONTH($B17,0))))&gt;=$B17)*(DATE(YEAR($B17),MONTH($B17),MIN(Z$6,DAY(EOMONTH($B17,0))))&lt;$C17)+(DATE(YEAR($B17),MONTH($B17)+1,MIN(Z$6,DAY(EOMONTH($B17,1))))&gt;=$B17)*(DATE(YEAR($B17),MONTH($B17)+1,MIN(Z$6,DAY(EOMONTH($B17,1))))&lt;$C17)))</f>
        <v>0</v>
      </c>
      <c r="AA17" s="48" t="n">
        <f aca="false">IF(OR(N(AA$5)=0,AA$6=""),0,AA$5*((DATE(YEAR($B17),MONTH($B17),MIN(AA$6,DAY(EOMONTH($B17,0))))&gt;=$B17)*(DATE(YEAR($B17),MONTH($B17),MIN(AA$6,DAY(EOMONTH($B17,0))))&lt;$C17)+(DATE(YEAR($B17),MONTH($B17)+1,MIN(AA$6,DAY(EOMONTH($B17,1))))&gt;=$B17)*(DATE(YEAR($B17),MONTH($B17)+1,MIN(AA$6,DAY(EOMONTH($B17,1))))&lt;$C17)))</f>
        <v>40</v>
      </c>
      <c r="AB17" s="48" t="n">
        <f aca="false">IF(OR(N(AB$5)=0,AB$6=""),0,AB$5*((DATE(YEAR($B17),MONTH($B17),MIN(AB$6,DAY(EOMONTH($B17,0))))&gt;=$B17)*(DATE(YEAR($B17),MONTH($B17),MIN(AB$6,DAY(EOMONTH($B17,0))))&lt;$C17)+(DATE(YEAR($B17),MONTH($B17)+1,MIN(AB$6,DAY(EOMONTH($B17,1))))&gt;=$B17)*(DATE(YEAR($B17),MONTH($B17)+1,MIN(AB$6,DAY(EOMONTH($B17,1))))&lt;$C17)))</f>
        <v>0</v>
      </c>
      <c r="AC17" s="48" t="n">
        <f aca="false">IF(OR(N(AC$5)=0,AC$6=""),0,AC$5*((DATE(YEAR($B17),MONTH($B17),MIN(AC$6,DAY(EOMONTH($B17,0))))&gt;=$B17)*(DATE(YEAR($B17),MONTH($B17),MIN(AC$6,DAY(EOMONTH($B17,0))))&lt;$C17)+(DATE(YEAR($B17),MONTH($B17)+1,MIN(AC$6,DAY(EOMONTH($B17,1))))&gt;=$B17)*(DATE(YEAR($B17),MONTH($B17)+1,MIN(AC$6,DAY(EOMONTH($B17,1))))&lt;$C17)))</f>
        <v>0</v>
      </c>
      <c r="AD17" s="48" t="n">
        <f aca="false">IF(OR(N(AD$5)=0,AD$6=""),0,AD$5*((DATE(YEAR($B17),MONTH($B17),MIN(AD$6,DAY(EOMONTH($B17,0))))&gt;=$B17)*(DATE(YEAR($B17),MONTH($B17),MIN(AD$6,DAY(EOMONTH($B17,0))))&lt;$C17)+(DATE(YEAR($B17),MONTH($B17)+1,MIN(AD$6,DAY(EOMONTH($B17,1))))&gt;=$B17)*(DATE(YEAR($B17),MONTH($B17)+1,MIN(AD$6,DAY(EOMONTH($B17,1))))&lt;$C17)))</f>
        <v>0</v>
      </c>
      <c r="AE17" s="48" t="n">
        <f aca="false">IF(OR(N(AE$5)=0,AE$6=""),0,AE$5*((DATE(YEAR($B17),MONTH($B17),MIN(AE$6,DAY(EOMONTH($B17,0))))&gt;=$B17)*(DATE(YEAR($B17),MONTH($B17),MIN(AE$6,DAY(EOMONTH($B17,0))))&lt;$C17)+(DATE(YEAR($B17),MONTH($B17)+1,MIN(AE$6,DAY(EOMONTH($B17,1))))&gt;=$B17)*(DATE(YEAR($B17),MONTH($B17)+1,MIN(AE$6,DAY(EOMONTH($B17,1))))&lt;$C17)))</f>
        <v>0</v>
      </c>
      <c r="AF17" s="48" t="n">
        <f aca="false">IF(OR(N(AF$5)=0,AF$6=""),0,AF$5*((DATE(YEAR($B17),MONTH($B17),MIN(AF$6,DAY(EOMONTH($B17,0))))&gt;=$B17)*(DATE(YEAR($B17),MONTH($B17),MIN(AF$6,DAY(EOMONTH($B17,0))))&lt;$C17)+(DATE(YEAR($B17),MONTH($B17)+1,MIN(AF$6,DAY(EOMONTH($B17,1))))&gt;=$B17)*(DATE(YEAR($B17),MONTH($B17)+1,MIN(AF$6,DAY(EOMONTH($B17,1))))&lt;$C17)))</f>
        <v>0</v>
      </c>
      <c r="AG17" s="48" t="n">
        <f aca="false">IF(OR(N(AG$5)=0,AG$6=""),0,AG$5*((DATE(YEAR($B17),MONTH($B17),MIN(AG$6,DAY(EOMONTH($B17,0))))&gt;=$B17)*(DATE(YEAR($B17),MONTH($B17),MIN(AG$6,DAY(EOMONTH($B17,0))))&lt;$C17)+(DATE(YEAR($B17),MONTH($B17)+1,MIN(AG$6,DAY(EOMONTH($B17,1))))&gt;=$B17)*(DATE(YEAR($B17),MONTH($B17)+1,MIN(AG$6,DAY(EOMONTH($B17,1))))&lt;$C17)))</f>
        <v>0</v>
      </c>
      <c r="AH17" s="48" t="n">
        <f aca="false">IF(OR(N(AH$5)=0,AH$6=""),0,AH$5*((DATE(YEAR($B17),MONTH($B17),MIN(AH$6,DAY(EOMONTH($B17,0))))&gt;=$B17)*(DATE(YEAR($B17),MONTH($B17),MIN(AH$6,DAY(EOMONTH($B17,0))))&lt;$C17)+(DATE(YEAR($B17),MONTH($B17)+1,MIN(AH$6,DAY(EOMONTH($B17,1))))&gt;=$B17)*(DATE(YEAR($B17),MONTH($B17)+1,MIN(AH$6,DAY(EOMONTH($B17,1))))&lt;$C17)))</f>
        <v>0</v>
      </c>
      <c r="AI17" s="48" t="n">
        <f aca="false">IF(OR(N(AI$5)=0,AI$6=""),0,AI$5*((DATE(YEAR($B17),MONTH($B17),MIN(AI$6,DAY(EOMONTH($B17,0))))&gt;=$B17)*(DATE(YEAR($B17),MONTH($B17),MIN(AI$6,DAY(EOMONTH($B17,0))))&lt;$C17)+(DATE(YEAR($B17),MONTH($B17)+1,MIN(AI$6,DAY(EOMONTH($B17,1))))&gt;=$B17)*(DATE(YEAR($B17),MONTH($B17)+1,MIN(AI$6,DAY(EOMONTH($B17,1))))&lt;$C17)))</f>
        <v>0</v>
      </c>
      <c r="AJ17" s="48" t="n">
        <f aca="false">IF(OR(N(AJ$5)=0,AJ$6=""),0,AJ$5*((DATE(YEAR($B17),MONTH($B17),MIN(AJ$6,DAY(EOMONTH($B17,0))))&gt;=$B17)*(DATE(YEAR($B17),MONTH($B17),MIN(AJ$6,DAY(EOMONTH($B17,0))))&lt;$C17)+(DATE(YEAR($B17),MONTH($B17)+1,MIN(AJ$6,DAY(EOMONTH($B17,1))))&gt;=$B17)*(DATE(YEAR($B17),MONTH($B17)+1,MIN(AJ$6,DAY(EOMONTH($B17,1))))&lt;$C17)))</f>
        <v>0</v>
      </c>
      <c r="AK17" s="48" t="n">
        <f aca="false">IF(OR(N(AK$5)=0,AK$6=""),0,AK$5*((DATE(YEAR($B17),MONTH($B17),MIN(AK$6,DAY(EOMONTH($B17,0))))&gt;=$B17)*(DATE(YEAR($B17),MONTH($B17),MIN(AK$6,DAY(EOMONTH($B17,0))))&lt;$C17)+(DATE(YEAR($B17),MONTH($B17)+1,MIN(AK$6,DAY(EOMONTH($B17,1))))&gt;=$B17)*(DATE(YEAR($B17),MONTH($B17)+1,MIN(AK$6,DAY(EOMONTH($B17,1))))&lt;$C17)))</f>
        <v>0</v>
      </c>
      <c r="AL17" s="48" t="n">
        <f aca="false">IF(OR(N(AL$5)=0,AL$6=""),0,AL$5*((DATE(YEAR($B17),MONTH($B17),MIN(AL$6,DAY(EOMONTH($B17,0))))&gt;=$B17)*(DATE(YEAR($B17),MONTH($B17),MIN(AL$6,DAY(EOMONTH($B17,0))))&lt;$C17)+(DATE(YEAR($B17),MONTH($B17)+1,MIN(AL$6,DAY(EOMONTH($B17,1))))&gt;=$B17)*(DATE(YEAR($B17),MONTH($B17)+1,MIN(AL$6,DAY(EOMONTH($B17,1))))&lt;$C17)))</f>
        <v>0</v>
      </c>
      <c r="AM17" s="48" t="n">
        <f aca="false">IF(OR(N(AM$5)=0,AM$6=""),0,AM$5*((DATE(YEAR($B17),MONTH($B17),MIN(AM$6,DAY(EOMONTH($B17,0))))&gt;=$B17)*(DATE(YEAR($B17),MONTH($B17),MIN(AM$6,DAY(EOMONTH($B17,0))))&lt;$C17)+(DATE(YEAR($B17),MONTH($B17)+1,MIN(AM$6,DAY(EOMONTH($B17,1))))&gt;=$B17)*(DATE(YEAR($B17),MONTH($B17)+1,MIN(AM$6,DAY(EOMONTH($B17,1))))&lt;$C17)))</f>
        <v>0</v>
      </c>
      <c r="AN17" s="48" t="n">
        <f aca="false">IF(OR(N(AN$5)=0,AN$6=""),0,AN$5*((DATE(YEAR($B17),MONTH($B17),MIN(AN$6,DAY(EOMONTH($B17,0))))&gt;=$B17)*(DATE(YEAR($B17),MONTH($B17),MIN(AN$6,DAY(EOMONTH($B17,0))))&lt;$C17)+(DATE(YEAR($B17),MONTH($B17)+1,MIN(AN$6,DAY(EOMONTH($B17,1))))&gt;=$B17)*(DATE(YEAR($B17),MONTH($B17)+1,MIN(AN$6,DAY(EOMONTH($B17,1))))&lt;$C17)))</f>
        <v>0</v>
      </c>
      <c r="AO17" s="48" t="n">
        <f aca="false">IF(OR(N(AO$5)=0,AO$6=""),0,AO$5*((DATE(YEAR($B17),MONTH($B17),MIN(AO$6,DAY(EOMONTH($B17,0))))&gt;=$B17)*(DATE(YEAR($B17),MONTH($B17),MIN(AO$6,DAY(EOMONTH($B17,0))))&lt;$C17)+(DATE(YEAR($B17),MONTH($B17)+1,MIN(AO$6,DAY(EOMONTH($B17,1))))&gt;=$B17)*(DATE(YEAR($B17),MONTH($B17)+1,MIN(AO$6,DAY(EOMONTH($B17,1))))&lt;$C17)))</f>
        <v>0</v>
      </c>
      <c r="AP17" s="48" t="n">
        <f aca="false">IF(OR(N(AP$5)=0,AP$6=""),0,AP$5*((DATE(YEAR($B17),MONTH($B17),MIN(AP$6,DAY(EOMONTH($B17,0))))&gt;=$B17)*(DATE(YEAR($B17),MONTH($B17),MIN(AP$6,DAY(EOMONTH($B17,0))))&lt;$C17)+(DATE(YEAR($B17),MONTH($B17)+1,MIN(AP$6,DAY(EOMONTH($B17,1))))&gt;=$B17)*(DATE(YEAR($B17),MONTH($B17)+1,MIN(AP$6,DAY(EOMONTH($B17,1))))&lt;$C17)))</f>
        <v>0</v>
      </c>
      <c r="AQ17" s="48" t="n">
        <f aca="false">IF(OR(N(AQ$5)=0,AQ$6=""),0,AQ$5*((DATE(YEAR($B17),MONTH($B17),MIN(AQ$6,DAY(EOMONTH($B17,0))))&gt;=$B17)*(DATE(YEAR($B17),MONTH($B17),MIN(AQ$6,DAY(EOMONTH($B17,0))))&lt;$C17)+(DATE(YEAR($B17),MONTH($B17)+1,MIN(AQ$6,DAY(EOMONTH($B17,1))))&gt;=$B17)*(DATE(YEAR($B17),MONTH($B17)+1,MIN(AQ$6,DAY(EOMONTH($B17,1))))&lt;$C17)))</f>
        <v>0</v>
      </c>
      <c r="AR17" s="48" t="n">
        <f aca="false">IF(OR(N(AR$5)=0,AR$6=""),0,AR$5*((DATE(YEAR($B17),MONTH($B17),MIN(AR$6,DAY(EOMONTH($B17,0))))&gt;=$B17)*(DATE(YEAR($B17),MONTH($B17),MIN(AR$6,DAY(EOMONTH($B17,0))))&lt;$C17)+(DATE(YEAR($B17),MONTH($B17)+1,MIN(AR$6,DAY(EOMONTH($B17,1))))&gt;=$B17)*(DATE(YEAR($B17),MONTH($B17)+1,MIN(AR$6,DAY(EOMONTH($B17,1))))&lt;$C17)))</f>
        <v>0</v>
      </c>
      <c r="AS17" s="48" t="n">
        <f aca="false">IF(OR(N(AS$5)=0,AS$6=""),0,AS$5*((DATE(YEAR($B17),MONTH($B17),MIN(AS$6,DAY(EOMONTH($B17,0))))&gt;=$B17)*(DATE(YEAR($B17),MONTH($B17),MIN(AS$6,DAY(EOMONTH($B17,0))))&lt;$C17)+(DATE(YEAR($B17),MONTH($B17)+1,MIN(AS$6,DAY(EOMONTH($B17,1))))&gt;=$B17)*(DATE(YEAR($B17),MONTH($B17)+1,MIN(AS$6,DAY(EOMONTH($B17,1))))&lt;$C17)))</f>
        <v>0</v>
      </c>
      <c r="AT17" s="48" t="n">
        <f aca="false">IF(OR(N(AT$5)=0,AT$6=""),0,AT$5*((DATE(YEAR($B17),MONTH($B17),MIN(AT$6,DAY(EOMONTH($B17,0))))&gt;=$B17)*(DATE(YEAR($B17),MONTH($B17),MIN(AT$6,DAY(EOMONTH($B17,0))))&lt;$C17)+(DATE(YEAR($B17),MONTH($B17)+1,MIN(AT$6,DAY(EOMONTH($B17,1))))&gt;=$B17)*(DATE(YEAR($B17),MONTH($B17)+1,MIN(AT$6,DAY(EOMONTH($B17,1))))&lt;$C17)))</f>
        <v>0</v>
      </c>
      <c r="AU17" s="48" t="n">
        <f aca="false">IF(OR(N(AU$5)=0,AU$6=""),0,AU$5*((DATE(YEAR($B17),MONTH($B17),MIN(AU$6,DAY(EOMONTH($B17,0))))&gt;=$B17)*(DATE(YEAR($B17),MONTH($B17),MIN(AU$6,DAY(EOMONTH($B17,0))))&lt;$C17)+(DATE(YEAR($B17),MONTH($B17)+1,MIN(AU$6,DAY(EOMONTH($B17,1))))&gt;=$B17)*(DATE(YEAR($B17),MONTH($B17)+1,MIN(AU$6,DAY(EOMONTH($B17,1))))&lt;$C17)))</f>
        <v>0</v>
      </c>
      <c r="AV17" s="48" t="n">
        <f aca="false">IF(OR(N(AV$5)=0,AV$6=""),0,AV$5*((DATE(YEAR($B17),MONTH($B17),MIN(AV$6,DAY(EOMONTH($B17,0))))&gt;=$B17)*(DATE(YEAR($B17),MONTH($B17),MIN(AV$6,DAY(EOMONTH($B17,0))))&lt;$C17)+(DATE(YEAR($B17),MONTH($B17)+1,MIN(AV$6,DAY(EOMONTH($B17,1))))&gt;=$B17)*(DATE(YEAR($B17),MONTH($B17)+1,MIN(AV$6,DAY(EOMONTH($B17,1))))&lt;$C17)))</f>
        <v>0</v>
      </c>
      <c r="AW17" s="48" t="n">
        <f aca="false">IF(OR(N(AW$5)=0,AW$6=""),0,AW$5*((DATE(YEAR($B17),MONTH($B17),MIN(AW$6,DAY(EOMONTH($B17,0))))&gt;=$B17)*(DATE(YEAR($B17),MONTH($B17),MIN(AW$6,DAY(EOMONTH($B17,0))))&lt;$C17)+(DATE(YEAR($B17),MONTH($B17)+1,MIN(AW$6,DAY(EOMONTH($B17,1))))&gt;=$B17)*(DATE(YEAR($B17),MONTH($B17)+1,MIN(AW$6,DAY(EOMONTH($B17,1))))&lt;$C17)))</f>
        <v>0</v>
      </c>
      <c r="AX17" s="48" t="n">
        <f aca="false">IF(OR(N(AX$5)=0,AX$6=""),0,AX$5*((DATE(YEAR($B17),MONTH($B17),MIN(AX$6,DAY(EOMONTH($B17,0))))&gt;=$B17)*(DATE(YEAR($B17),MONTH($B17),MIN(AX$6,DAY(EOMONTH($B17,0))))&lt;$C17)+(DATE(YEAR($B17),MONTH($B17)+1,MIN(AX$6,DAY(EOMONTH($B17,1))))&gt;=$B17)*(DATE(YEAR($B17),MONTH($B17)+1,MIN(AX$6,DAY(EOMONTH($B17,1))))&lt;$C17)))</f>
        <v>0</v>
      </c>
      <c r="AY17" s="48" t="n">
        <f aca="false">IF(OR(N(AY$5)=0,AY$6=""),0,AY$5*((DATE(YEAR($B17),MONTH($B17),MIN(AY$6,DAY(EOMONTH($B17,0))))&gt;=$B17)*(DATE(YEAR($B17),MONTH($B17),MIN(AY$6,DAY(EOMONTH($B17,0))))&lt;$C17)+(DATE(YEAR($B17),MONTH($B17)+1,MIN(AY$6,DAY(EOMONTH($B17,1))))&gt;=$B17)*(DATE(YEAR($B17),MONTH($B17)+1,MIN(AY$6,DAY(EOMONTH($B17,1))))&lt;$C17)))</f>
        <v>0</v>
      </c>
      <c r="AZ17" s="48" t="n">
        <f aca="false">IF(OR(N(AZ$5)=0,AZ$6=""),0,AZ$5*((DATE(YEAR($B17),MONTH($B17),MIN(AZ$6,DAY(EOMONTH($B17,0))))&gt;=$B17)*(DATE(YEAR($B17),MONTH($B17),MIN(AZ$6,DAY(EOMONTH($B17,0))))&lt;$C17)+(DATE(YEAR($B17),MONTH($B17)+1,MIN(AZ$6,DAY(EOMONTH($B17,1))))&gt;=$B17)*(DATE(YEAR($B17),MONTH($B17)+1,MIN(AZ$6,DAY(EOMONTH($B17,1))))&lt;$C17)))</f>
        <v>0</v>
      </c>
      <c r="BA17" s="48" t="n">
        <f aca="false">IF(OR(N(BA$5)=0,BA$6=""),0,BA$5*((DATE(YEAR($B17),MONTH($B17),MIN(BA$6,DAY(EOMONTH($B17,0))))&gt;=$B17)*(DATE(YEAR($B17),MONTH($B17),MIN(BA$6,DAY(EOMONTH($B17,0))))&lt;$C17)+(DATE(YEAR($B17),MONTH($B17)+1,MIN(BA$6,DAY(EOMONTH($B17,1))))&gt;=$B17)*(DATE(YEAR($B17),MONTH($B17)+1,MIN(BA$6,DAY(EOMONTH($B17,1))))&lt;$C17)))</f>
        <v>0</v>
      </c>
      <c r="BB17" s="48" t="n">
        <f aca="false">IF(OR(N(BB$5)=0,BB$6=""),0,BB$5*((DATE(YEAR($B17),MONTH($B17),MIN(BB$6,DAY(EOMONTH($B17,0))))&gt;=$B17)*(DATE(YEAR($B17),MONTH($B17),MIN(BB$6,DAY(EOMONTH($B17,0))))&lt;$C17)+(DATE(YEAR($B17),MONTH($B17)+1,MIN(BB$6,DAY(EOMONTH($B17,1))))&gt;=$B17)*(DATE(YEAR($B17),MONTH($B17)+1,MIN(BB$6,DAY(EOMONTH($B17,1))))&lt;$C17)))</f>
        <v>0</v>
      </c>
      <c r="BC17" s="48" t="n">
        <f aca="false">IF(OR(N(BC$5)=0,BC$6=""),0,BC$5*((DATE(YEAR($B17),MONTH($B17),MIN(BC$6,DAY(EOMONTH($B17,0))))&gt;=$B17)*(DATE(YEAR($B17),MONTH($B17),MIN(BC$6,DAY(EOMONTH($B17,0))))&lt;$C17)+(DATE(YEAR($B17),MONTH($B17)+1,MIN(BC$6,DAY(EOMONTH($B17,1))))&gt;=$B17)*(DATE(YEAR($B17),MONTH($B17)+1,MIN(BC$6,DAY(EOMONTH($B17,1))))&lt;$C17)))</f>
        <v>0</v>
      </c>
      <c r="BD17" s="48" t="n">
        <f aca="false">IF(OR(N(BD$5)=0,BD$6=""),0,BD$5*((DATE(YEAR($B17),MONTH($B17),MIN(BD$6,DAY(EOMONTH($B17,0))))&gt;=$B17)*(DATE(YEAR($B17),MONTH($B17),MIN(BD$6,DAY(EOMONTH($B17,0))))&lt;$C17)+(DATE(YEAR($B17),MONTH($B17)+1,MIN(BD$6,DAY(EOMONTH($B17,1))))&gt;=$B17)*(DATE(YEAR($B17),MONTH($B17)+1,MIN(BD$6,DAY(EOMONTH($B17,1))))&lt;$C17)))</f>
        <v>0</v>
      </c>
      <c r="BE17" s="48" t="n">
        <f aca="false">IF(OR(N(BE$5)=0,BE$6=""),0,BE$5*((DATE(YEAR($B17),MONTH($B17),MIN(BE$6,DAY(EOMONTH($B17,0))))&gt;=$B17)*(DATE(YEAR($B17),MONTH($B17),MIN(BE$6,DAY(EOMONTH($B17,0))))&lt;$C17)+(DATE(YEAR($B17),MONTH($B17)+1,MIN(BE$6,DAY(EOMONTH($B17,1))))&gt;=$B17)*(DATE(YEAR($B17),MONTH($B17)+1,MIN(BE$6,DAY(EOMONTH($B17,1))))&lt;$C17)))</f>
        <v>0</v>
      </c>
      <c r="BF17" s="48" t="n">
        <f aca="false">IF(OR(N(BF$5)=0,BF$6=""),0,BF$5*((DATE(YEAR($B17),MONTH($B17),MIN(BF$6,DAY(EOMONTH($B17,0))))&gt;=$B17)*(DATE(YEAR($B17),MONTH($B17),MIN(BF$6,DAY(EOMONTH($B17,0))))&lt;$C17)+(DATE(YEAR($B17),MONTH($B17)+1,MIN(BF$6,DAY(EOMONTH($B17,1))))&gt;=$B17)*(DATE(YEAR($B17),MONTH($B17)+1,MIN(BF$6,DAY(EOMONTH($B17,1))))&lt;$C17)))</f>
        <v>0</v>
      </c>
      <c r="BG17" s="48" t="n">
        <f aca="false">IF(OR(N(BG$5)=0,BG$6=""),0,BG$5*((DATE(YEAR($B17),MONTH($B17),MIN(BG$6,DAY(EOMONTH($B17,0))))&gt;=$B17)*(DATE(YEAR($B17),MONTH($B17),MIN(BG$6,DAY(EOMONTH($B17,0))))&lt;$C17)+(DATE(YEAR($B17),MONTH($B17)+1,MIN(BG$6,DAY(EOMONTH($B17,1))))&gt;=$B17)*(DATE(YEAR($B17),MONTH($B17)+1,MIN(BG$6,DAY(EOMONTH($B17,1))))&lt;$C17)))</f>
        <v>0</v>
      </c>
      <c r="BH17" s="48" t="n">
        <f aca="false">IF(OR(N(BH$5)=0,BH$6=""),0,BH$5*((DATE(YEAR($B17),MONTH($B17),MIN(BH$6,DAY(EOMONTH($B17,0))))&gt;=$B17)*(DATE(YEAR($B17),MONTH($B17),MIN(BH$6,DAY(EOMONTH($B17,0))))&lt;$C17)+(DATE(YEAR($B17),MONTH($B17)+1,MIN(BH$6,DAY(EOMONTH($B17,1))))&gt;=$B17)*(DATE(YEAR($B17),MONTH($B17)+1,MIN(BH$6,DAY(EOMONTH($B17,1))))&lt;$C17)))</f>
        <v>0</v>
      </c>
      <c r="BI17" s="48" t="n">
        <f aca="false">IF(OR(N(BI$5)=0,BI$6=""),0,BI$5*((DATE(YEAR($B17),MONTH($B17),MIN(BI$6,DAY(EOMONTH($B17,0))))&gt;=$B17)*(DATE(YEAR($B17),MONTH($B17),MIN(BI$6,DAY(EOMONTH($B17,0))))&lt;$C17)+(DATE(YEAR($B17),MONTH($B17)+1,MIN(BI$6,DAY(EOMONTH($B17,1))))&gt;=$B17)*(DATE(YEAR($B17),MONTH($B17)+1,MIN(BI$6,DAY(EOMONTH($B17,1))))&lt;$C17)))</f>
        <v>0</v>
      </c>
      <c r="BJ17" s="48" t="n">
        <f aca="false">IF(OR(N(BJ$5)=0,BJ$6=""),0,BJ$5*((DATE(YEAR($B17),MONTH($B17),MIN(BJ$6,DAY(EOMONTH($B17,0))))&gt;=$B17)*(DATE(YEAR($B17),MONTH($B17),MIN(BJ$6,DAY(EOMONTH($B17,0))))&lt;$C17)+(DATE(YEAR($B17),MONTH($B17)+1,MIN(BJ$6,DAY(EOMONTH($B17,1))))&gt;=$B17)*(DATE(YEAR($B17),MONTH($B17)+1,MIN(BJ$6,DAY(EOMONTH($B17,1))))&lt;$C17)))</f>
        <v>0</v>
      </c>
      <c r="BK17" s="48" t="n">
        <f aca="false">IF(OR(N(BK$5)=0,BK$6=""),0,BK$5*((DATE(YEAR($B17),MONTH($B17),MIN(BK$6,DAY(EOMONTH($B17,0))))&gt;=$B17)*(DATE(YEAR($B17),MONTH($B17),MIN(BK$6,DAY(EOMONTH($B17,0))))&lt;$C17)+(DATE(YEAR($B17),MONTH($B17)+1,MIN(BK$6,DAY(EOMONTH($B17,1))))&gt;=$B17)*(DATE(YEAR($B17),MONTH($B17)+1,MIN(BK$6,DAY(EOMONTH($B17,1))))&lt;$C17)))</f>
        <v>0</v>
      </c>
      <c r="BL17" s="48" t="n">
        <f aca="false">IF(OR(N(BL$5)=0,BL$6=""),0,BL$5*((DATE(YEAR($B17),MONTH($B17),MIN(BL$6,DAY(EOMONTH($B17,0))))&gt;=$B17)*(DATE(YEAR($B17),MONTH($B17),MIN(BL$6,DAY(EOMONTH($B17,0))))&lt;$C17)+(DATE(YEAR($B17),MONTH($B17)+1,MIN(BL$6,DAY(EOMONTH($B17,1))))&gt;=$B17)*(DATE(YEAR($B17),MONTH($B17)+1,MIN(BL$6,DAY(EOMONTH($B17,1))))&lt;$C17)))</f>
        <v>0</v>
      </c>
      <c r="BM17" s="48" t="n">
        <f aca="false">IF(OR(N(BM$5)=0,BM$6=""),0,BM$5*((DATE(YEAR($B17),MONTH($B17),MIN(BM$6,DAY(EOMONTH($B17,0))))&gt;=$B17)*(DATE(YEAR($B17),MONTH($B17),MIN(BM$6,DAY(EOMONTH($B17,0))))&lt;$C17)+(DATE(YEAR($B17),MONTH($B17)+1,MIN(BM$6,DAY(EOMONTH($B17,1))))&gt;=$B17)*(DATE(YEAR($B17),MONTH($B17)+1,MIN(BM$6,DAY(EOMONTH($B17,1))))&lt;$C17)))</f>
        <v>0</v>
      </c>
      <c r="BN17" s="48" t="n">
        <f aca="false">IF(OR(N(BN$5)=0,BN$6=""),0,BN$5*((DATE(YEAR($B17),MONTH($B17),MIN(BN$6,DAY(EOMONTH($B17,0))))&gt;=$B17)*(DATE(YEAR($B17),MONTH($B17),MIN(BN$6,DAY(EOMONTH($B17,0))))&lt;$C17)+(DATE(YEAR($B17),MONTH($B17)+1,MIN(BN$6,DAY(EOMONTH($B17,1))))&gt;=$B17)*(DATE(YEAR($B17),MONTH($B17)+1,MIN(BN$6,DAY(EOMONTH($B17,1))))&lt;$C17)))</f>
        <v>0</v>
      </c>
      <c r="BO17" s="48" t="n">
        <f aca="false">IF(OR(N(BO$5)=0,BO$6=""),0,BO$5*((DATE(YEAR($B17),MONTH($B17),MIN(BO$6,DAY(EOMONTH($B17,0))))&gt;=$B17)*(DATE(YEAR($B17),MONTH($B17),MIN(BO$6,DAY(EOMONTH($B17,0))))&lt;$C17)+(DATE(YEAR($B17),MONTH($B17)+1,MIN(BO$6,DAY(EOMONTH($B17,1))))&gt;=$B17)*(DATE(YEAR($B17),MONTH($B17)+1,MIN(BO$6,DAY(EOMONTH($B17,1))))&lt;$C17)))</f>
        <v>0</v>
      </c>
      <c r="BP17" s="48" t="n">
        <f aca="false">IF(OR(N(BP$5)=0,BP$6=""),0,BP$5*((DATE(YEAR($B17),MONTH($B17),MIN(BP$6,DAY(EOMONTH($B17,0))))&gt;=$B17)*(DATE(YEAR($B17),MONTH($B17),MIN(BP$6,DAY(EOMONTH($B17,0))))&lt;$C17)+(DATE(YEAR($B17),MONTH($B17)+1,MIN(BP$6,DAY(EOMONTH($B17,1))))&gt;=$B17)*(DATE(YEAR($B17),MONTH($B17)+1,MIN(BP$6,DAY(EOMONTH($B17,1))))&lt;$C17)))</f>
        <v>0</v>
      </c>
      <c r="BQ17" s="48" t="n">
        <f aca="false">IF(OR(N(BQ$5)=0,BQ$6=""),0,BQ$5*((DATE(YEAR($B17),MONTH($B17),MIN(BQ$6,DAY(EOMONTH($B17,0))))&gt;=$B17)*(DATE(YEAR($B17),MONTH($B17),MIN(BQ$6,DAY(EOMONTH($B17,0))))&lt;$C17)+(DATE(YEAR($B17),MONTH($B17)+1,MIN(BQ$6,DAY(EOMONTH($B17,1))))&gt;=$B17)*(DATE(YEAR($B17),MONTH($B17)+1,MIN(BQ$6,DAY(EOMONTH($B17,1))))&lt;$C17)))</f>
        <v>0</v>
      </c>
      <c r="BR17" s="48" t="n">
        <f aca="false">IF(OR(N(BR$5)=0,BR$6=""),0,BR$5*((DATE(YEAR($B17),MONTH($B17),MIN(BR$6,DAY(EOMONTH($B17,0))))&gt;=$B17)*(DATE(YEAR($B17),MONTH($B17),MIN(BR$6,DAY(EOMONTH($B17,0))))&lt;$C17)+(DATE(YEAR($B17),MONTH($B17)+1,MIN(BR$6,DAY(EOMONTH($B17,1))))&gt;=$B17)*(DATE(YEAR($B17),MONTH($B17)+1,MIN(BR$6,DAY(EOMONTH($B17,1))))&lt;$C17)))</f>
        <v>0</v>
      </c>
      <c r="BS17" s="48" t="n">
        <f aca="false">IF(OR(N(BS$5)=0,BS$6=""),0,BS$5*((DATE(YEAR($B17),MONTH($B17),MIN(BS$6,DAY(EOMONTH($B17,0))))&gt;=$B17)*(DATE(YEAR($B17),MONTH($B17),MIN(BS$6,DAY(EOMONTH($B17,0))))&lt;$C17)+(DATE(YEAR($B17),MONTH($B17)+1,MIN(BS$6,DAY(EOMONTH($B17,1))))&gt;=$B17)*(DATE(YEAR($B17),MONTH($B17)+1,MIN(BS$6,DAY(EOMONTH($B17,1))))&lt;$C17)))</f>
        <v>0</v>
      </c>
      <c r="BT17" s="48" t="n">
        <f aca="false">IF(OR(N(BT$5)=0,BT$6=""),0,BT$5*((DATE(YEAR($B17),MONTH($B17),MIN(BT$6,DAY(EOMONTH($B17,0))))&gt;=$B17)*(DATE(YEAR($B17),MONTH($B17),MIN(BT$6,DAY(EOMONTH($B17,0))))&lt;$C17)+(DATE(YEAR($B17),MONTH($B17)+1,MIN(BT$6,DAY(EOMONTH($B17,1))))&gt;=$B17)*(DATE(YEAR($B17),MONTH($B17)+1,MIN(BT$6,DAY(EOMONTH($B17,1))))&lt;$C17)))</f>
        <v>0</v>
      </c>
      <c r="BU17" s="48" t="n">
        <f aca="false">IF(OR(N(BU$5)=0,BU$6=""),0,BU$5*((DATE(YEAR($B17),MONTH($B17),MIN(BU$6,DAY(EOMONTH($B17,0))))&gt;=$B17)*(DATE(YEAR($B17),MONTH($B17),MIN(BU$6,DAY(EOMONTH($B17,0))))&lt;$C17)+(DATE(YEAR($B17),MONTH($B17)+1,MIN(BU$6,DAY(EOMONTH($B17,1))))&gt;=$B17)*(DATE(YEAR($B17),MONTH($B17)+1,MIN(BU$6,DAY(EOMONTH($B17,1))))&lt;$C17)))</f>
        <v>0</v>
      </c>
      <c r="BV17" s="48" t="n">
        <f aca="false">IF(OR(N(BV$5)=0,BV$6=""),0,BV$5*((DATE(YEAR($B17),MONTH($B17),MIN(BV$6,DAY(EOMONTH($B17,0))))&gt;=$B17)*(DATE(YEAR($B17),MONTH($B17),MIN(BV$6,DAY(EOMONTH($B17,0))))&lt;$C17)+(DATE(YEAR($B17),MONTH($B17)+1,MIN(BV$6,DAY(EOMONTH($B17,1))))&gt;=$B17)*(DATE(YEAR($B17),MONTH($B17)+1,MIN(BV$6,DAY(EOMONTH($B17,1))))&lt;$C17)))</f>
        <v>0</v>
      </c>
      <c r="BW17" s="48" t="n">
        <f aca="false">IF(OR(N(BW$5)=0,BW$6=""),0,BW$5*((DATE(YEAR($B17),MONTH($B17),MIN(BW$6,DAY(EOMONTH($B17,0))))&gt;=$B17)*(DATE(YEAR($B17),MONTH($B17),MIN(BW$6,DAY(EOMONTH($B17,0))))&lt;$C17)+(DATE(YEAR($B17),MONTH($B17)+1,MIN(BW$6,DAY(EOMONTH($B17,1))))&gt;=$B17)*(DATE(YEAR($B17),MONTH($B17)+1,MIN(BW$6,DAY(EOMONTH($B17,1))))&lt;$C17)))</f>
        <v>0</v>
      </c>
      <c r="BX17" s="48" t="n">
        <f aca="false">MIN(Z17,(FT16*(1+FT$5/Setup!$C$36)+IF($V17=1,N($F17),0)))</f>
        <v>0</v>
      </c>
      <c r="BY17" s="48" t="n">
        <f aca="false">MIN(AA17,(FU16*(1+FU$5/Setup!$C$36)+IF($V17=2,N($F17),0)))</f>
        <v>40</v>
      </c>
      <c r="BZ17" s="48" t="n">
        <f aca="false">MIN(AB17,(FV16*(1+FV$5/Setup!$C$36)+IF($V17=3,N($F17),0)))</f>
        <v>0</v>
      </c>
      <c r="CA17" s="48" t="n">
        <f aca="false">MIN(AC17,(FW16*(1+FW$5/Setup!$C$36)+IF($V17=4,N($F17),0)))</f>
        <v>0</v>
      </c>
      <c r="CB17" s="48" t="n">
        <f aca="false">MIN(AD17,(FX16*(1+FX$5/Setup!$C$36)+IF($V17=5,N($F17),0)))</f>
        <v>0</v>
      </c>
      <c r="CC17" s="48" t="n">
        <f aca="false">MIN(AE17,(FY16*(1+FY$5/Setup!$C$36)+IF($V17=6,N($F17),0)))</f>
        <v>0</v>
      </c>
      <c r="CD17" s="48" t="n">
        <f aca="false">MIN(AF17,(FZ16*(1+FZ$5/Setup!$C$36)+IF($V17=7,N($F17),0)))</f>
        <v>0</v>
      </c>
      <c r="CE17" s="48" t="n">
        <f aca="false">MIN(AG17,(GA16*(1+GA$5/Setup!$C$36)+IF($V17=8,N($F17),0)))</f>
        <v>0</v>
      </c>
      <c r="CF17" s="48" t="n">
        <f aca="false">MIN(AH17,(GB16*(1+GB$5/Setup!$C$36)+IF($V17=9,N($F17),0)))</f>
        <v>0</v>
      </c>
      <c r="CG17" s="48" t="n">
        <f aca="false">MIN(AI17,(GC16*(1+GC$5/Setup!$C$36)+IF($V17=10,N($F17),0)))</f>
        <v>0</v>
      </c>
      <c r="CH17" s="48" t="n">
        <f aca="false">MIN(AJ17,(GD16*(1+GD$5/Setup!$C$36)+IF($V17=11,N($F17),0)))</f>
        <v>0</v>
      </c>
      <c r="CI17" s="48" t="n">
        <f aca="false">MIN(AK17,(GE16*(1+GE$5/Setup!$C$36)+IF($V17=12,N($F17),0)))</f>
        <v>0</v>
      </c>
      <c r="CJ17" s="48" t="n">
        <f aca="false">MIN(AL17,(GF16*(1+GF$5/Setup!$C$36)+IF($V17=13,N($F17),0)))</f>
        <v>0</v>
      </c>
      <c r="CK17" s="48" t="n">
        <f aca="false">MIN(AM17,(GG16*(1+GG$5/Setup!$C$36)+IF($V17=14,N($F17),0)))</f>
        <v>0</v>
      </c>
      <c r="CL17" s="48" t="n">
        <f aca="false">MIN(AN17,(GH16*(1+GH$5/Setup!$C$36)+IF($V17=15,N($F17),0)))</f>
        <v>0</v>
      </c>
      <c r="CM17" s="48" t="n">
        <f aca="false">MIN(AO17,(GI16*(1+GI$5/Setup!$C$36)+IF($V17=16,N($F17),0)))</f>
        <v>0</v>
      </c>
      <c r="CN17" s="48" t="n">
        <f aca="false">MIN(AP17,(GJ16*(1+GJ$5/Setup!$C$36)+IF($V17=17,N($F17),0)))</f>
        <v>0</v>
      </c>
      <c r="CO17" s="48" t="n">
        <f aca="false">MIN(AQ17,(GK16*(1+GK$5/Setup!$C$36)+IF($V17=18,N($F17),0)))</f>
        <v>0</v>
      </c>
      <c r="CP17" s="48" t="n">
        <f aca="false">MIN(AR17,(GL16*(1+GL$5/Setup!$C$36)+IF($V17=19,N($F17),0)))</f>
        <v>0</v>
      </c>
      <c r="CQ17" s="48" t="n">
        <f aca="false">MIN(AS17,(GM16*(1+GM$5/Setup!$C$36)+IF($V17=20,N($F17),0)))</f>
        <v>0</v>
      </c>
      <c r="CR17" s="48" t="n">
        <f aca="false">MIN(AT17,(GN16*(1+GN$5/Setup!$C$36)+IF($V17=21,N($F17),0)))</f>
        <v>0</v>
      </c>
      <c r="CS17" s="48" t="n">
        <f aca="false">MIN(AU17,(GO16*(1+GO$5/Setup!$C$36)+IF($V17=22,N($F17),0)))</f>
        <v>0</v>
      </c>
      <c r="CT17" s="48" t="n">
        <f aca="false">MIN(AV17,(GP16*(1+GP$5/Setup!$C$36)+IF($V17=23,N($F17),0)))</f>
        <v>0</v>
      </c>
      <c r="CU17" s="48" t="n">
        <f aca="false">MIN(AW17,(GQ16*(1+GQ$5/Setup!$C$36)+IF($V17=24,N($F17),0)))</f>
        <v>0</v>
      </c>
      <c r="CV17" s="48" t="n">
        <f aca="false">MIN(AX17,(GR16*(1+GR$5/Setup!$C$36)+IF($V17=25,N($F17),0)))</f>
        <v>0</v>
      </c>
      <c r="CW17" s="48" t="n">
        <f aca="false">MIN(AY17,(GS16*(1+GS$5/Setup!$C$36)+IF($V17=26,N($F17),0)))</f>
        <v>0</v>
      </c>
      <c r="CX17" s="48" t="n">
        <f aca="false">MIN(AZ17,(GT16*(1+GT$5/Setup!$C$36)+IF($V17=27,N($F17),0)))</f>
        <v>0</v>
      </c>
      <c r="CY17" s="48" t="n">
        <f aca="false">MIN(BA17,(GU16*(1+GU$5/Setup!$C$36)+IF($V17=28,N($F17),0)))</f>
        <v>0</v>
      </c>
      <c r="CZ17" s="48" t="n">
        <f aca="false">MIN(BB17,(GV16*(1+GV$5/Setup!$C$36)+IF($V17=29,N($F17),0)))</f>
        <v>0</v>
      </c>
      <c r="DA17" s="48" t="n">
        <f aca="false">MIN(BC17,(GW16*(1+GW$5/Setup!$C$36)+IF($V17=30,N($F17),0)))</f>
        <v>0</v>
      </c>
      <c r="DB17" s="48" t="n">
        <f aca="false">MIN(BD17,(GX16*(1+GX$5/Setup!$C$36)+IF($V17=31,N($F17),0)))</f>
        <v>0</v>
      </c>
      <c r="DC17" s="48" t="n">
        <f aca="false">MIN(BE17,(GY16*(1+GY$5/Setup!$C$36)+IF($V17=32,N($F17),0)))</f>
        <v>0</v>
      </c>
      <c r="DD17" s="48" t="n">
        <f aca="false">MIN(BF17,(GZ16*(1+GZ$5/Setup!$C$36)+IF($V17=33,N($F17),0)))</f>
        <v>0</v>
      </c>
      <c r="DE17" s="48" t="n">
        <f aca="false">MIN(BG17,(HA16*(1+HA$5/Setup!$C$36)+IF($V17=34,N($F17),0)))</f>
        <v>0</v>
      </c>
      <c r="DF17" s="48" t="n">
        <f aca="false">MIN(BH17,(HB16*(1+HB$5/Setup!$C$36)+IF($V17=35,N($F17),0)))</f>
        <v>0</v>
      </c>
      <c r="DG17" s="48" t="n">
        <f aca="false">MIN(BI17,(HC16*(1+HC$5/Setup!$C$36)+IF($V17=36,N($F17),0)))</f>
        <v>0</v>
      </c>
      <c r="DH17" s="48" t="n">
        <f aca="false">MIN(BJ17,(HD16*(1+HD$5/Setup!$C$36)+IF($V17=37,N($F17),0)))</f>
        <v>0</v>
      </c>
      <c r="DI17" s="48" t="n">
        <f aca="false">MIN(BK17,(HE16*(1+HE$5/Setup!$C$36)+IF($V17=38,N($F17),0)))</f>
        <v>0</v>
      </c>
      <c r="DJ17" s="48" t="n">
        <f aca="false">MIN(BL17,(HF16*(1+HF$5/Setup!$C$36)+IF($V17=39,N($F17),0)))</f>
        <v>0</v>
      </c>
      <c r="DK17" s="48" t="n">
        <f aca="false">MIN(BM17,(HG16*(1+HG$5/Setup!$C$36)+IF($V17=40,N($F17),0)))</f>
        <v>0</v>
      </c>
      <c r="DL17" s="48" t="n">
        <f aca="false">MIN(BN17,(HH16*(1+HH$5/Setup!$C$36)+IF($V17=41,N($F17),0)))</f>
        <v>0</v>
      </c>
      <c r="DM17" s="48" t="n">
        <f aca="false">MIN(BO17,(HI16*(1+HI$5/Setup!$C$36)+IF($V17=42,N($F17),0)))</f>
        <v>0</v>
      </c>
      <c r="DN17" s="48" t="n">
        <f aca="false">MIN(BP17,(HJ16*(1+HJ$5/Setup!$C$36)+IF($V17=43,N($F17),0)))</f>
        <v>0</v>
      </c>
      <c r="DO17" s="48" t="n">
        <f aca="false">MIN(BQ17,(HK16*(1+HK$5/Setup!$C$36)+IF($V17=44,N($F17),0)))</f>
        <v>0</v>
      </c>
      <c r="DP17" s="48" t="n">
        <f aca="false">MIN(BR17,(HL16*(1+HL$5/Setup!$C$36)+IF($V17=45,N($F17),0)))</f>
        <v>0</v>
      </c>
      <c r="DQ17" s="48" t="n">
        <f aca="false">MIN(BS17,(HM16*(1+HM$5/Setup!$C$36)+IF($V17=46,N($F17),0)))</f>
        <v>0</v>
      </c>
      <c r="DR17" s="48" t="n">
        <f aca="false">MIN(BT17,(HN16*(1+HN$5/Setup!$C$36)+IF($V17=47,N($F17),0)))</f>
        <v>0</v>
      </c>
      <c r="DS17" s="48" t="n">
        <f aca="false">MIN(BU17,(HO16*(1+HO$5/Setup!$C$36)+IF($V17=48,N($F17),0)))</f>
        <v>0</v>
      </c>
      <c r="DT17" s="48" t="n">
        <f aca="false">MIN(BV17,(HP16*(1+HP$5/Setup!$C$36)+IF($V17=49,N($F17),0)))</f>
        <v>0</v>
      </c>
      <c r="DU17" s="48" t="n">
        <f aca="false">MIN(BW17,(HQ16*(1+HQ$5/Setup!$C$36)+IF($V17=50,N($F17),0)))</f>
        <v>0</v>
      </c>
      <c r="DV17" s="48" t="n">
        <f aca="false">MIN(MAX((FT16*(1+FT$5/Setup!$C$36)+IF($V17=1,N($F17),0))-BX17,0),MAX($P17-0,0))</f>
        <v>0</v>
      </c>
      <c r="DW17" s="48" t="n">
        <f aca="false">MIN(MAX((FU16*(1+FU$5/Setup!$C$36)+IF($V17=2,N($F17),0))-BY17,0),MAX($P17-SUM(DV17:DV17),0))</f>
        <v>90.7692307692308</v>
      </c>
      <c r="DX17" s="48" t="n">
        <f aca="false">MIN(MAX((FV16*(1+FV$5/Setup!$C$36)+IF($V17=3,N($F17),0))-BZ17,0),MAX($P17-SUM(DV17:DW17),0))</f>
        <v>0</v>
      </c>
      <c r="DY17" s="48" t="n">
        <f aca="false">MIN(MAX((FW16*(1+FW$5/Setup!$C$36)+IF($V17=4,N($F17),0))-CA17,0),MAX($P17-SUM(DV17:DX17),0))</f>
        <v>0</v>
      </c>
      <c r="DZ17" s="48" t="n">
        <f aca="false">MIN(MAX((FX16*(1+FX$5/Setup!$C$36)+IF($V17=5,N($F17),0))-CB17,0),MAX($P17-SUM(DV17:DY17),0))</f>
        <v>0</v>
      </c>
      <c r="EA17" s="48" t="n">
        <f aca="false">MIN(MAX((FY16*(1+FY$5/Setup!$C$36)+IF($V17=6,N($F17),0))-CC17,0),MAX($P17-SUM(DV17:DZ17),0))</f>
        <v>0</v>
      </c>
      <c r="EB17" s="48" t="n">
        <f aca="false">MIN(MAX((FZ16*(1+FZ$5/Setup!$C$36)+IF($V17=7,N($F17),0))-CD17,0),MAX($P17-SUM(DV17:EA17),0))</f>
        <v>0</v>
      </c>
      <c r="EC17" s="48" t="n">
        <f aca="false">MIN(MAX((GA16*(1+GA$5/Setup!$C$36)+IF($V17=8,N($F17),0))-CE17,0),MAX($P17-SUM(DV17:EB17),0))</f>
        <v>0</v>
      </c>
      <c r="ED17" s="48" t="n">
        <f aca="false">MIN(MAX((GB16*(1+GB$5/Setup!$C$36)+IF($V17=9,N($F17),0))-CF17,0),MAX($P17-SUM(DV17:EC17),0))</f>
        <v>0</v>
      </c>
      <c r="EE17" s="48" t="n">
        <f aca="false">MIN(MAX((GC16*(1+GC$5/Setup!$C$36)+IF($V17=10,N($F17),0))-CG17,0),MAX($P17-SUM(DV17:ED17),0))</f>
        <v>0</v>
      </c>
      <c r="EF17" s="48" t="n">
        <f aca="false">MIN(MAX((GD16*(1+GD$5/Setup!$C$36)+IF($V17=11,N($F17),0))-CH17,0),MAX($P17-SUM(DV17:EE17),0))</f>
        <v>0</v>
      </c>
      <c r="EG17" s="48" t="n">
        <f aca="false">MIN(MAX((GE16*(1+GE$5/Setup!$C$36)+IF($V17=12,N($F17),0))-CI17,0),MAX($P17-SUM(DV17:EF17),0))</f>
        <v>0</v>
      </c>
      <c r="EH17" s="48" t="n">
        <f aca="false">MIN(MAX((GF16*(1+GF$5/Setup!$C$36)+IF($V17=13,N($F17),0))-CJ17,0),MAX($P17-SUM(DV17:EG17),0))</f>
        <v>0</v>
      </c>
      <c r="EI17" s="48" t="n">
        <f aca="false">MIN(MAX((GG16*(1+GG$5/Setup!$C$36)+IF($V17=14,N($F17),0))-CK17,0),MAX($P17-SUM(DV17:EH17),0))</f>
        <v>0</v>
      </c>
      <c r="EJ17" s="48" t="n">
        <f aca="false">MIN(MAX((GH16*(1+GH$5/Setup!$C$36)+IF($V17=15,N($F17),0))-CL17,0),MAX($P17-SUM(DV17:EI17),0))</f>
        <v>0</v>
      </c>
      <c r="EK17" s="48" t="n">
        <f aca="false">MIN(MAX((GI16*(1+GI$5/Setup!$C$36)+IF($V17=16,N($F17),0))-CM17,0),MAX($P17-SUM(DV17:EJ17),0))</f>
        <v>0</v>
      </c>
      <c r="EL17" s="48" t="n">
        <f aca="false">MIN(MAX((GJ16*(1+GJ$5/Setup!$C$36)+IF($V17=17,N($F17),0))-CN17,0),MAX($P17-SUM(DV17:EK17),0))</f>
        <v>0</v>
      </c>
      <c r="EM17" s="48" t="n">
        <f aca="false">MIN(MAX((GK16*(1+GK$5/Setup!$C$36)+IF($V17=18,N($F17),0))-CO17,0),MAX($P17-SUM(DV17:EL17),0))</f>
        <v>0</v>
      </c>
      <c r="EN17" s="48" t="n">
        <f aca="false">MIN(MAX((GL16*(1+GL$5/Setup!$C$36)+IF($V17=19,N($F17),0))-CP17,0),MAX($P17-SUM(DV17:EM17),0))</f>
        <v>0</v>
      </c>
      <c r="EO17" s="48" t="n">
        <f aca="false">MIN(MAX((GM16*(1+GM$5/Setup!$C$36)+IF($V17=20,N($F17),0))-CQ17,0),MAX($P17-SUM(DV17:EN17),0))</f>
        <v>0</v>
      </c>
      <c r="EP17" s="48" t="n">
        <f aca="false">MIN(MAX((GN16*(1+GN$5/Setup!$C$36)+IF($V17=21,N($F17),0))-CR17,0),MAX($P17-SUM(DV17:EO17),0))</f>
        <v>0</v>
      </c>
      <c r="EQ17" s="48" t="n">
        <f aca="false">MIN(MAX((GO16*(1+GO$5/Setup!$C$36)+IF($V17=22,N($F17),0))-CS17,0),MAX($P17-SUM(DV17:EP17),0))</f>
        <v>0</v>
      </c>
      <c r="ER17" s="48" t="n">
        <f aca="false">MIN(MAX((GP16*(1+GP$5/Setup!$C$36)+IF($V17=23,N($F17),0))-CT17,0),MAX($P17-SUM(DV17:EQ17),0))</f>
        <v>0</v>
      </c>
      <c r="ES17" s="48" t="n">
        <f aca="false">MIN(MAX((GQ16*(1+GQ$5/Setup!$C$36)+IF($V17=24,N($F17),0))-CU17,0),MAX($P17-SUM(DV17:ER17),0))</f>
        <v>0</v>
      </c>
      <c r="ET17" s="48" t="n">
        <f aca="false">MIN(MAX((GR16*(1+GR$5/Setup!$C$36)+IF($V17=25,N($F17),0))-CV17,0),MAX($P17-SUM(DV17:ES17),0))</f>
        <v>0</v>
      </c>
      <c r="EU17" s="48" t="n">
        <f aca="false">MIN(MAX((GS16*(1+GS$5/Setup!$C$36)+IF($V17=26,N($F17),0))-CW17,0),MAX($P17-SUM(DV17:ET17),0))</f>
        <v>0</v>
      </c>
      <c r="EV17" s="48" t="n">
        <f aca="false">MIN(MAX((GT16*(1+GT$5/Setup!$C$36)+IF($V17=27,N($F17),0))-CX17,0),MAX($P17-SUM(DV17:EU17),0))</f>
        <v>0</v>
      </c>
      <c r="EW17" s="48" t="n">
        <f aca="false">MIN(MAX((GU16*(1+GU$5/Setup!$C$36)+IF($V17=28,N($F17),0))-CY17,0),MAX($P17-SUM(DV17:EV17),0))</f>
        <v>0</v>
      </c>
      <c r="EX17" s="48" t="n">
        <f aca="false">MIN(MAX((GV16*(1+GV$5/Setup!$C$36)+IF($V17=29,N($F17),0))-CZ17,0),MAX($P17-SUM(DV17:EW17),0))</f>
        <v>0</v>
      </c>
      <c r="EY17" s="48" t="n">
        <f aca="false">MIN(MAX((GW16*(1+GW$5/Setup!$C$36)+IF($V17=30,N($F17),0))-DA17,0),MAX($P17-SUM(DV17:EX17),0))</f>
        <v>0</v>
      </c>
      <c r="EZ17" s="48" t="n">
        <f aca="false">MIN(MAX((GX16*(1+GX$5/Setup!$C$36)+IF($V17=31,N($F17),0))-DB17,0),MAX($P17-SUM(DV17:EY17),0))</f>
        <v>0</v>
      </c>
      <c r="FA17" s="48" t="n">
        <f aca="false">MIN(MAX((GY16*(1+GY$5/Setup!$C$36)+IF($V17=32,N($F17),0))-DC17,0),MAX($P17-SUM(DV17:EZ17),0))</f>
        <v>0</v>
      </c>
      <c r="FB17" s="48" t="n">
        <f aca="false">MIN(MAX((GZ16*(1+GZ$5/Setup!$C$36)+IF($V17=33,N($F17),0))-DD17,0),MAX($P17-SUM(DV17:FA17),0))</f>
        <v>0</v>
      </c>
      <c r="FC17" s="48" t="n">
        <f aca="false">MIN(MAX((HA16*(1+HA$5/Setup!$C$36)+IF($V17=34,N($F17),0))-DE17,0),MAX($P17-SUM(DV17:FB17),0))</f>
        <v>0</v>
      </c>
      <c r="FD17" s="48" t="n">
        <f aca="false">MIN(MAX((HB16*(1+HB$5/Setup!$C$36)+IF($V17=35,N($F17),0))-DF17,0),MAX($P17-SUM(DV17:FC17),0))</f>
        <v>0</v>
      </c>
      <c r="FE17" s="48" t="n">
        <f aca="false">MIN(MAX((HC16*(1+HC$5/Setup!$C$36)+IF($V17=36,N($F17),0))-DG17,0),MAX($P17-SUM(DV17:FD17),0))</f>
        <v>0</v>
      </c>
      <c r="FF17" s="48" t="n">
        <f aca="false">MIN(MAX((HD16*(1+HD$5/Setup!$C$36)+IF($V17=37,N($F17),0))-DH17,0),MAX($P17-SUM(DV17:FE17),0))</f>
        <v>0</v>
      </c>
      <c r="FG17" s="48" t="n">
        <f aca="false">MIN(MAX((HE16*(1+HE$5/Setup!$C$36)+IF($V17=38,N($F17),0))-DI17,0),MAX($P17-SUM(DV17:FF17),0))</f>
        <v>0</v>
      </c>
      <c r="FH17" s="48" t="n">
        <f aca="false">MIN(MAX((HF16*(1+HF$5/Setup!$C$36)+IF($V17=39,N($F17),0))-DJ17,0),MAX($P17-SUM(DV17:FG17),0))</f>
        <v>0</v>
      </c>
      <c r="FI17" s="48" t="n">
        <f aca="false">MIN(MAX((HG16*(1+HG$5/Setup!$C$36)+IF($V17=40,N($F17),0))-DK17,0),MAX($P17-SUM(DV17:FH17),0))</f>
        <v>0</v>
      </c>
      <c r="FJ17" s="48" t="n">
        <f aca="false">MIN(MAX((HH16*(1+HH$5/Setup!$C$36)+IF($V17=41,N($F17),0))-DL17,0),MAX($P17-SUM(DV17:FI17),0))</f>
        <v>0</v>
      </c>
      <c r="FK17" s="48" t="n">
        <f aca="false">MIN(MAX((HI16*(1+HI$5/Setup!$C$36)+IF($V17=42,N($F17),0))-DM17,0),MAX($P17-SUM(DV17:FJ17),0))</f>
        <v>0</v>
      </c>
      <c r="FL17" s="48" t="n">
        <f aca="false">MIN(MAX((HJ16*(1+HJ$5/Setup!$C$36)+IF($V17=43,N($F17),0))-DN17,0),MAX($P17-SUM(DV17:FK17),0))</f>
        <v>0</v>
      </c>
      <c r="FM17" s="48" t="n">
        <f aca="false">MIN(MAX((HK16*(1+HK$5/Setup!$C$36)+IF($V17=44,N($F17),0))-DO17,0),MAX($P17-SUM(DV17:FL17),0))</f>
        <v>0</v>
      </c>
      <c r="FN17" s="48" t="n">
        <f aca="false">MIN(MAX((HL16*(1+HL$5/Setup!$C$36)+IF($V17=45,N($F17),0))-DP17,0),MAX($P17-SUM(DV17:FM17),0))</f>
        <v>0</v>
      </c>
      <c r="FO17" s="48" t="n">
        <f aca="false">MIN(MAX((HM16*(1+HM$5/Setup!$C$36)+IF($V17=46,N($F17),0))-DQ17,0),MAX($P17-SUM(DV17:FN17),0))</f>
        <v>0</v>
      </c>
      <c r="FP17" s="48" t="n">
        <f aca="false">MIN(MAX((HN16*(1+HN$5/Setup!$C$36)+IF($V17=47,N($F17),0))-DR17,0),MAX($P17-SUM(DV17:FO17),0))</f>
        <v>0</v>
      </c>
      <c r="FQ17" s="48" t="n">
        <f aca="false">MIN(MAX((HO16*(1+HO$5/Setup!$C$36)+IF($V17=48,N($F17),0))-DS17,0),MAX($P17-SUM(DV17:FP17),0))</f>
        <v>0</v>
      </c>
      <c r="FR17" s="48" t="n">
        <f aca="false">MIN(MAX((HP16*(1+HP$5/Setup!$C$36)+IF($V17=49,N($F17),0))-DT17,0),MAX($P17-SUM(DV17:FQ17),0))</f>
        <v>0</v>
      </c>
      <c r="FS17" s="48" t="n">
        <f aca="false">MIN(MAX((HQ16*(1+HQ$5/Setup!$C$36)+IF($V17=50,N($F17),0))-DU17,0),MAX($P17-SUM(DV17:FR17),0))</f>
        <v>0</v>
      </c>
      <c r="FT17" s="48" t="n">
        <f aca="false">IF((FT16*(1+FT$5/Setup!$C$36)+IF($V17=1,N($F17),0))-BX17-DV17&lt;0.005,0,(FT16*(1+FT$5/Setup!$C$36)+IF($V17=1,N($F17),0))-BX17-DV17)</f>
        <v>0</v>
      </c>
      <c r="FU17" s="48" t="n">
        <f aca="false">IF((FU16*(1+FU$5/Setup!$C$36)+IF($V17=2,N($F17),0))-BY17-DW17&lt;0.005,0,(FU16*(1+FU$5/Setup!$C$36)+IF($V17=2,N($F17),0))-BY17-DW17)</f>
        <v>917.999146316976</v>
      </c>
      <c r="FV17" s="48" t="n">
        <f aca="false">IF((FV16*(1+FV$5/Setup!$C$36)+IF($V17=3,N($F17),0))-BZ17-DX17&lt;0.005,0,(FV16*(1+FV$5/Setup!$C$36)+IF($V17=3,N($F17),0))-BZ17-DX17)</f>
        <v>0</v>
      </c>
      <c r="FW17" s="48" t="n">
        <f aca="false">IF((FW16*(1+FW$5/Setup!$C$36)+IF($V17=4,N($F17),0))-CA17-DY17&lt;0.005,0,(FW16*(1+FW$5/Setup!$C$36)+IF($V17=4,N($F17),0))-CA17-DY17)</f>
        <v>0</v>
      </c>
      <c r="FX17" s="48" t="n">
        <f aca="false">IF((FX16*(1+FX$5/Setup!$C$36)+IF($V17=5,N($F17),0))-CB17-DZ17&lt;0.005,0,(FX16*(1+FX$5/Setup!$C$36)+IF($V17=5,N($F17),0))-CB17-DZ17)</f>
        <v>0</v>
      </c>
      <c r="FY17" s="48" t="n">
        <f aca="false">IF((FY16*(1+FY$5/Setup!$C$36)+IF($V17=6,N($F17),0))-CC17-EA17&lt;0.005,0,(FY16*(1+FY$5/Setup!$C$36)+IF($V17=6,N($F17),0))-CC17-EA17)</f>
        <v>0</v>
      </c>
      <c r="FZ17" s="48" t="n">
        <f aca="false">IF((FZ16*(1+FZ$5/Setup!$C$36)+IF($V17=7,N($F17),0))-CD17-EB17&lt;0.005,0,(FZ16*(1+FZ$5/Setup!$C$36)+IF($V17=7,N($F17),0))-CD17-EB17)</f>
        <v>0</v>
      </c>
      <c r="GA17" s="48" t="n">
        <f aca="false">IF((GA16*(1+GA$5/Setup!$C$36)+IF($V17=8,N($F17),0))-CE17-EC17&lt;0.005,0,(GA16*(1+GA$5/Setup!$C$36)+IF($V17=8,N($F17),0))-CE17-EC17)</f>
        <v>0</v>
      </c>
      <c r="GB17" s="48" t="n">
        <f aca="false">IF((GB16*(1+GB$5/Setup!$C$36)+IF($V17=9,N($F17),0))-CF17-ED17&lt;0.005,0,(GB16*(1+GB$5/Setup!$C$36)+IF($V17=9,N($F17),0))-CF17-ED17)</f>
        <v>0</v>
      </c>
      <c r="GC17" s="48" t="n">
        <f aca="false">IF((GC16*(1+GC$5/Setup!$C$36)+IF($V17=10,N($F17),0))-CG17-EE17&lt;0.005,0,(GC16*(1+GC$5/Setup!$C$36)+IF($V17=10,N($F17),0))-CG17-EE17)</f>
        <v>0</v>
      </c>
      <c r="GD17" s="48" t="n">
        <f aca="false">IF((GD16*(1+GD$5/Setup!$C$36)+IF($V17=11,N($F17),0))-CH17-EF17&lt;0.005,0,(GD16*(1+GD$5/Setup!$C$36)+IF($V17=11,N($F17),0))-CH17-EF17)</f>
        <v>0</v>
      </c>
      <c r="GE17" s="48" t="n">
        <f aca="false">IF((GE16*(1+GE$5/Setup!$C$36)+IF($V17=12,N($F17),0))-CI17-EG17&lt;0.005,0,(GE16*(1+GE$5/Setup!$C$36)+IF($V17=12,N($F17),0))-CI17-EG17)</f>
        <v>0</v>
      </c>
      <c r="GF17" s="48" t="n">
        <f aca="false">IF((GF16*(1+GF$5/Setup!$C$36)+IF($V17=13,N($F17),0))-CJ17-EH17&lt;0.005,0,(GF16*(1+GF$5/Setup!$C$36)+IF($V17=13,N($F17),0))-CJ17-EH17)</f>
        <v>0</v>
      </c>
      <c r="GG17" s="48" t="n">
        <f aca="false">IF((GG16*(1+GG$5/Setup!$C$36)+IF($V17=14,N($F17),0))-CK17-EI17&lt;0.005,0,(GG16*(1+GG$5/Setup!$C$36)+IF($V17=14,N($F17),0))-CK17-EI17)</f>
        <v>0</v>
      </c>
      <c r="GH17" s="48" t="n">
        <f aca="false">IF((GH16*(1+GH$5/Setup!$C$36)+IF($V17=15,N($F17),0))-CL17-EJ17&lt;0.005,0,(GH16*(1+GH$5/Setup!$C$36)+IF($V17=15,N($F17),0))-CL17-EJ17)</f>
        <v>0</v>
      </c>
      <c r="GI17" s="48" t="n">
        <f aca="false">IF((GI16*(1+GI$5/Setup!$C$36)+IF($V17=16,N($F17),0))-CM17-EK17&lt;0.005,0,(GI16*(1+GI$5/Setup!$C$36)+IF($V17=16,N($F17),0))-CM17-EK17)</f>
        <v>0</v>
      </c>
      <c r="GJ17" s="48" t="n">
        <f aca="false">IF((GJ16*(1+GJ$5/Setup!$C$36)+IF($V17=17,N($F17),0))-CN17-EL17&lt;0.005,0,(GJ16*(1+GJ$5/Setup!$C$36)+IF($V17=17,N($F17),0))-CN17-EL17)</f>
        <v>0</v>
      </c>
      <c r="GK17" s="48" t="n">
        <f aca="false">IF((GK16*(1+GK$5/Setup!$C$36)+IF($V17=18,N($F17),0))-CO17-EM17&lt;0.005,0,(GK16*(1+GK$5/Setup!$C$36)+IF($V17=18,N($F17),0))-CO17-EM17)</f>
        <v>0</v>
      </c>
      <c r="GL17" s="48" t="n">
        <f aca="false">IF((GL16*(1+GL$5/Setup!$C$36)+IF($V17=19,N($F17),0))-CP17-EN17&lt;0.005,0,(GL16*(1+GL$5/Setup!$C$36)+IF($V17=19,N($F17),0))-CP17-EN17)</f>
        <v>0</v>
      </c>
      <c r="GM17" s="48" t="n">
        <f aca="false">IF((GM16*(1+GM$5/Setup!$C$36)+IF($V17=20,N($F17),0))-CQ17-EO17&lt;0.005,0,(GM16*(1+GM$5/Setup!$C$36)+IF($V17=20,N($F17),0))-CQ17-EO17)</f>
        <v>0</v>
      </c>
      <c r="GN17" s="48" t="n">
        <f aca="false">IF((GN16*(1+GN$5/Setup!$C$36)+IF($V17=21,N($F17),0))-CR17-EP17&lt;0.005,0,(GN16*(1+GN$5/Setup!$C$36)+IF($V17=21,N($F17),0))-CR17-EP17)</f>
        <v>0</v>
      </c>
      <c r="GO17" s="48" t="n">
        <f aca="false">IF((GO16*(1+GO$5/Setup!$C$36)+IF($V17=22,N($F17),0))-CS17-EQ17&lt;0.005,0,(GO16*(1+GO$5/Setup!$C$36)+IF($V17=22,N($F17),0))-CS17-EQ17)</f>
        <v>0</v>
      </c>
      <c r="GP17" s="48" t="n">
        <f aca="false">IF((GP16*(1+GP$5/Setup!$C$36)+IF($V17=23,N($F17),0))-CT17-ER17&lt;0.005,0,(GP16*(1+GP$5/Setup!$C$36)+IF($V17=23,N($F17),0))-CT17-ER17)</f>
        <v>0</v>
      </c>
      <c r="GQ17" s="48" t="n">
        <f aca="false">IF((GQ16*(1+GQ$5/Setup!$C$36)+IF($V17=24,N($F17),0))-CU17-ES17&lt;0.005,0,(GQ16*(1+GQ$5/Setup!$C$36)+IF($V17=24,N($F17),0))-CU17-ES17)</f>
        <v>0</v>
      </c>
      <c r="GR17" s="48" t="n">
        <f aca="false">IF((GR16*(1+GR$5/Setup!$C$36)+IF($V17=25,N($F17),0))-CV17-ET17&lt;0.005,0,(GR16*(1+GR$5/Setup!$C$36)+IF($V17=25,N($F17),0))-CV17-ET17)</f>
        <v>0</v>
      </c>
      <c r="GS17" s="48" t="n">
        <f aca="false">IF((GS16*(1+GS$5/Setup!$C$36)+IF($V17=26,N($F17),0))-CW17-EU17&lt;0.005,0,(GS16*(1+GS$5/Setup!$C$36)+IF($V17=26,N($F17),0))-CW17-EU17)</f>
        <v>0</v>
      </c>
      <c r="GT17" s="48" t="n">
        <f aca="false">IF((GT16*(1+GT$5/Setup!$C$36)+IF($V17=27,N($F17),0))-CX17-EV17&lt;0.005,0,(GT16*(1+GT$5/Setup!$C$36)+IF($V17=27,N($F17),0))-CX17-EV17)</f>
        <v>0</v>
      </c>
      <c r="GU17" s="48" t="n">
        <f aca="false">IF((GU16*(1+GU$5/Setup!$C$36)+IF($V17=28,N($F17),0))-CY17-EW17&lt;0.005,0,(GU16*(1+GU$5/Setup!$C$36)+IF($V17=28,N($F17),0))-CY17-EW17)</f>
        <v>0</v>
      </c>
      <c r="GV17" s="48" t="n">
        <f aca="false">IF((GV16*(1+GV$5/Setup!$C$36)+IF($V17=29,N($F17),0))-CZ17-EX17&lt;0.005,0,(GV16*(1+GV$5/Setup!$C$36)+IF($V17=29,N($F17),0))-CZ17-EX17)</f>
        <v>0</v>
      </c>
      <c r="GW17" s="48" t="n">
        <f aca="false">IF((GW16*(1+GW$5/Setup!$C$36)+IF($V17=30,N($F17),0))-DA17-EY17&lt;0.005,0,(GW16*(1+GW$5/Setup!$C$36)+IF($V17=30,N($F17),0))-DA17-EY17)</f>
        <v>0</v>
      </c>
      <c r="GX17" s="48" t="n">
        <f aca="false">IF((GX16*(1+GX$5/Setup!$C$36)+IF($V17=31,N($F17),0))-DB17-EZ17&lt;0.005,0,(GX16*(1+GX$5/Setup!$C$36)+IF($V17=31,N($F17),0))-DB17-EZ17)</f>
        <v>0</v>
      </c>
      <c r="GY17" s="48" t="n">
        <f aca="false">IF((GY16*(1+GY$5/Setup!$C$36)+IF($V17=32,N($F17),0))-DC17-FA17&lt;0.005,0,(GY16*(1+GY$5/Setup!$C$36)+IF($V17=32,N($F17),0))-DC17-FA17)</f>
        <v>0</v>
      </c>
      <c r="GZ17" s="48" t="n">
        <f aca="false">IF((GZ16*(1+GZ$5/Setup!$C$36)+IF($V17=33,N($F17),0))-DD17-FB17&lt;0.005,0,(GZ16*(1+GZ$5/Setup!$C$36)+IF($V17=33,N($F17),0))-DD17-FB17)</f>
        <v>0</v>
      </c>
      <c r="HA17" s="48" t="n">
        <f aca="false">IF((HA16*(1+HA$5/Setup!$C$36)+IF($V17=34,N($F17),0))-DE17-FC17&lt;0.005,0,(HA16*(1+HA$5/Setup!$C$36)+IF($V17=34,N($F17),0))-DE17-FC17)</f>
        <v>0</v>
      </c>
      <c r="HB17" s="48" t="n">
        <f aca="false">IF((HB16*(1+HB$5/Setup!$C$36)+IF($V17=35,N($F17),0))-DF17-FD17&lt;0.005,0,(HB16*(1+HB$5/Setup!$C$36)+IF($V17=35,N($F17),0))-DF17-FD17)</f>
        <v>0</v>
      </c>
      <c r="HC17" s="48" t="n">
        <f aca="false">IF((HC16*(1+HC$5/Setup!$C$36)+IF($V17=36,N($F17),0))-DG17-FE17&lt;0.005,0,(HC16*(1+HC$5/Setup!$C$36)+IF($V17=36,N($F17),0))-DG17-FE17)</f>
        <v>0</v>
      </c>
      <c r="HD17" s="48" t="n">
        <f aca="false">IF((HD16*(1+HD$5/Setup!$C$36)+IF($V17=37,N($F17),0))-DH17-FF17&lt;0.005,0,(HD16*(1+HD$5/Setup!$C$36)+IF($V17=37,N($F17),0))-DH17-FF17)</f>
        <v>0</v>
      </c>
      <c r="HE17" s="48" t="n">
        <f aca="false">IF((HE16*(1+HE$5/Setup!$C$36)+IF($V17=38,N($F17),0))-DI17-FG17&lt;0.005,0,(HE16*(1+HE$5/Setup!$C$36)+IF($V17=38,N($F17),0))-DI17-FG17)</f>
        <v>0</v>
      </c>
      <c r="HF17" s="48" t="n">
        <f aca="false">IF((HF16*(1+HF$5/Setup!$C$36)+IF($V17=39,N($F17),0))-DJ17-FH17&lt;0.005,0,(HF16*(1+HF$5/Setup!$C$36)+IF($V17=39,N($F17),0))-DJ17-FH17)</f>
        <v>0</v>
      </c>
      <c r="HG17" s="48" t="n">
        <f aca="false">IF((HG16*(1+HG$5/Setup!$C$36)+IF($V17=40,N($F17),0))-DK17-FI17&lt;0.005,0,(HG16*(1+HG$5/Setup!$C$36)+IF($V17=40,N($F17),0))-DK17-FI17)</f>
        <v>0</v>
      </c>
      <c r="HH17" s="48" t="n">
        <f aca="false">IF((HH16*(1+HH$5/Setup!$C$36)+IF($V17=41,N($F17),0))-DL17-FJ17&lt;0.005,0,(HH16*(1+HH$5/Setup!$C$36)+IF($V17=41,N($F17),0))-DL17-FJ17)</f>
        <v>0</v>
      </c>
      <c r="HI17" s="48" t="n">
        <f aca="false">IF((HI16*(1+HI$5/Setup!$C$36)+IF($V17=42,N($F17),0))-DM17-FK17&lt;0.005,0,(HI16*(1+HI$5/Setup!$C$36)+IF($V17=42,N($F17),0))-DM17-FK17)</f>
        <v>0</v>
      </c>
      <c r="HJ17" s="48" t="n">
        <f aca="false">IF((HJ16*(1+HJ$5/Setup!$C$36)+IF($V17=43,N($F17),0))-DN17-FL17&lt;0.005,0,(HJ16*(1+HJ$5/Setup!$C$36)+IF($V17=43,N($F17),0))-DN17-FL17)</f>
        <v>0</v>
      </c>
      <c r="HK17" s="48" t="n">
        <f aca="false">IF((HK16*(1+HK$5/Setup!$C$36)+IF($V17=44,N($F17),0))-DO17-FM17&lt;0.005,0,(HK16*(1+HK$5/Setup!$C$36)+IF($V17=44,N($F17),0))-DO17-FM17)</f>
        <v>0</v>
      </c>
      <c r="HL17" s="48" t="n">
        <f aca="false">IF((HL16*(1+HL$5/Setup!$C$36)+IF($V17=45,N($F17),0))-DP17-FN17&lt;0.005,0,(HL16*(1+HL$5/Setup!$C$36)+IF($V17=45,N($F17),0))-DP17-FN17)</f>
        <v>0</v>
      </c>
      <c r="HM17" s="48" t="n">
        <f aca="false">IF((HM16*(1+HM$5/Setup!$C$36)+IF($V17=46,N($F17),0))-DQ17-FO17&lt;0.005,0,(HM16*(1+HM$5/Setup!$C$36)+IF($V17=46,N($F17),0))-DQ17-FO17)</f>
        <v>0</v>
      </c>
      <c r="HN17" s="48" t="n">
        <f aca="false">IF((HN16*(1+HN$5/Setup!$C$36)+IF($V17=47,N($F17),0))-DR17-FP17&lt;0.005,0,(HN16*(1+HN$5/Setup!$C$36)+IF($V17=47,N($F17),0))-DR17-FP17)</f>
        <v>0</v>
      </c>
      <c r="HO17" s="48" t="n">
        <f aca="false">IF((HO16*(1+HO$5/Setup!$C$36)+IF($V17=48,N($F17),0))-DS17-FQ17&lt;0.005,0,(HO16*(1+HO$5/Setup!$C$36)+IF($V17=48,N($F17),0))-DS17-FQ17)</f>
        <v>0</v>
      </c>
      <c r="HP17" s="48" t="n">
        <f aca="false">IF((HP16*(1+HP$5/Setup!$C$36)+IF($V17=49,N($F17),0))-DT17-FR17&lt;0.005,0,(HP16*(1+HP$5/Setup!$C$36)+IF($V17=49,N($F17),0))-DT17-FR17)</f>
        <v>0</v>
      </c>
      <c r="HQ17" s="48" t="n">
        <f aca="false">IF((HQ16*(1+HQ$5/Setup!$C$36)+IF($V17=50,N($F17),0))-DU17-FS17&lt;0.005,0,(HQ16*(1+HQ$5/Setup!$C$36)+IF($V17=50,N($F17),0))-DU17-FS17)</f>
        <v>0</v>
      </c>
    </row>
    <row r="18" customFormat="false" ht="15" hidden="false" customHeight="false" outlineLevel="0" collapsed="false">
      <c r="A18" s="44" t="n">
        <v>10</v>
      </c>
      <c r="B18" s="45" t="n">
        <f aca="false">IF(Setup!$C$7="Every month",EDATE(Setup!$C$8,($A18-1)),IF(Setup!$C$7="Twice a month",DATE(YEAR(Setup!$C$8),MONTH(Setup!$C$8)+INT((($A18-1)+Setup!$C$41)/2),MIN(IF(MOD(($A18-1)+Setup!$C$41,2)=0,Setup!$C$39,Setup!$C$40),DAY(EOMONTH(DATE(YEAR(Setup!$C$8),MONTH(Setup!$C$8)+INT((($A18-1)+Setup!$C$41)/2),1),0)))),Setup!$C$8+($A18-1)*IF(Setup!$C$7="Every week",7,14)))</f>
        <v>46451</v>
      </c>
      <c r="C18" s="45" t="n">
        <f aca="false">IF(Setup!$C$7="Every month",EDATE(Setup!$C$8,$A18),IF(Setup!$C$7="Twice a month",DATE(YEAR(Setup!$C$8),MONTH(Setup!$C$8)+INT(($A18+Setup!$C$41)/2),MIN(IF(MOD($A18+Setup!$C$41,2)=0,Setup!$C$39,Setup!$C$40),DAY(EOMONTH(DATE(YEAR(Setup!$C$8),MONTH(Setup!$C$8)+INT(($A18+Setup!$C$41)/2),1),0)))),Setup!$C$8+$A18*IF(Setup!$C$7="Every week",7,14)))</f>
        <v>46465</v>
      </c>
      <c r="D18" s="46"/>
      <c r="E18" s="47"/>
      <c r="F18" s="47"/>
      <c r="G18" s="47"/>
      <c r="H18" s="47"/>
      <c r="I18" s="48" t="n">
        <f aca="false">N(Setup!$C$11)+N(E18)</f>
        <v>100</v>
      </c>
      <c r="J18" s="48" t="n">
        <f aca="false">MIN(Setup!$C$37,MAX(I18,0))</f>
        <v>9.23076923076923</v>
      </c>
      <c r="K18" s="48" t="n">
        <f aca="false">MIN(MAX(N(Setup!$C$14)-L17,0),MAX(I18-J18,0))</f>
        <v>0</v>
      </c>
      <c r="L18" s="48" t="n">
        <f aca="false">L17+K18-N(G18)</f>
        <v>500</v>
      </c>
      <c r="M18" s="48" t="n">
        <f aca="false">M17+J18-N(H18)</f>
        <v>92.3076923076923</v>
      </c>
      <c r="N18" s="48" t="n">
        <f aca="false">SUM(BX18:DU18)</f>
        <v>0</v>
      </c>
      <c r="O18" s="48" t="n">
        <f aca="false">SUM(Z18:BW18)-N18</f>
        <v>25</v>
      </c>
      <c r="P18" s="48" t="n">
        <f aca="false">MAX(I18-J18-K18,0)+O18</f>
        <v>115.769230769231</v>
      </c>
      <c r="Q18" s="48" t="n">
        <f aca="false">SUM(DV18:FS18)</f>
        <v>115.769230769231</v>
      </c>
      <c r="R18" s="49" t="n">
        <f aca="false">N18+J18+K18+Q18</f>
        <v>125</v>
      </c>
      <c r="S18" s="48" t="n">
        <f aca="false">T18-T17-N(F18)+N18+Q18</f>
        <v>6.35537870527156</v>
      </c>
      <c r="T18" s="49" t="n">
        <f aca="false">SUM(FT18:HQ18)</f>
        <v>808.585294253016</v>
      </c>
      <c r="U18" s="44" t="str">
        <f aca="false">IF(T17&lt;0.005,"",INDEX(Helpers!$C$2:$C$51,IF(_xlfn.MINIFS($DV$6:$FS$6,DV18:FS18,"&gt;0.005")=0,V18,_xlfn.MINIFS($DV$6:$FS$6,DV18:FS18,"&gt;0.005"))))</f>
        <v>Card B</v>
      </c>
      <c r="V18" s="44" t="n">
        <f aca="false">IF(_xlfn.MINIFS($FT$6:$HQ$6,FT17:HQ17,"&gt;0.005")=0,1,_xlfn.MINIFS($FT$6:$HQ$6,FT17:HQ17,"&gt;0.005"))</f>
        <v>2</v>
      </c>
      <c r="W18" s="44" t="n">
        <f aca="false">IF(AND(D18&lt;&gt;"Paid",T17&gt;0.005),1,0)</f>
        <v>1</v>
      </c>
      <c r="X18" s="48" t="n">
        <f aca="false">SUMPRODUCT(((Helpers!$G$2:$G$51*(1+(Helpers!$D$2:$D$51+0.000000001)/12)^(($B18-Setup!$C$8)/(365.25/12))-Helpers!$E$2:$E$51*((1+(Helpers!$D$2:$D$51+0.000000001)/12)^(($B18-Setup!$C$8)/(365.25/12))-1)/((Helpers!$D$2:$D$51+0.000000001)/12))&gt;0)*(Helpers!$G$2:$G$51*(1+(Helpers!$D$2:$D$51+0.000000001)/12)^(($B18-Setup!$C$8)/(365.25/12))-Helpers!$E$2:$E$51*((1+(Helpers!$D$2:$D$51+0.000000001)/12)^(($B18-Setup!$C$8)/(365.25/12))-1)/((Helpers!$D$2:$D$51+0.000000001)/12)))</f>
        <v>1542.68864239722</v>
      </c>
      <c r="Y18" s="48"/>
      <c r="Z18" s="48" t="n">
        <f aca="false">IF(OR(N(Z$5)=0,Z$6=""),0,Z$5*((DATE(YEAR($B18),MONTH($B18),MIN(Z$6,DAY(EOMONTH($B18,0))))&gt;=$B18)*(DATE(YEAR($B18),MONTH($B18),MIN(Z$6,DAY(EOMONTH($B18,0))))&lt;$C18)+(DATE(YEAR($B18),MONTH($B18)+1,MIN(Z$6,DAY(EOMONTH($B18,1))))&gt;=$B18)*(DATE(YEAR($B18),MONTH($B18)+1,MIN(Z$6,DAY(EOMONTH($B18,1))))&lt;$C18)))</f>
        <v>25</v>
      </c>
      <c r="AA18" s="48" t="n">
        <f aca="false">IF(OR(N(AA$5)=0,AA$6=""),0,AA$5*((DATE(YEAR($B18),MONTH($B18),MIN(AA$6,DAY(EOMONTH($B18,0))))&gt;=$B18)*(DATE(YEAR($B18),MONTH($B18),MIN(AA$6,DAY(EOMONTH($B18,0))))&lt;$C18)+(DATE(YEAR($B18),MONTH($B18)+1,MIN(AA$6,DAY(EOMONTH($B18,1))))&gt;=$B18)*(DATE(YEAR($B18),MONTH($B18)+1,MIN(AA$6,DAY(EOMONTH($B18,1))))&lt;$C18)))</f>
        <v>0</v>
      </c>
      <c r="AB18" s="48" t="n">
        <f aca="false">IF(OR(N(AB$5)=0,AB$6=""),0,AB$5*((DATE(YEAR($B18),MONTH($B18),MIN(AB$6,DAY(EOMONTH($B18,0))))&gt;=$B18)*(DATE(YEAR($B18),MONTH($B18),MIN(AB$6,DAY(EOMONTH($B18,0))))&lt;$C18)+(DATE(YEAR($B18),MONTH($B18)+1,MIN(AB$6,DAY(EOMONTH($B18,1))))&gt;=$B18)*(DATE(YEAR($B18),MONTH($B18)+1,MIN(AB$6,DAY(EOMONTH($B18,1))))&lt;$C18)))</f>
        <v>0</v>
      </c>
      <c r="AC18" s="48" t="n">
        <f aca="false">IF(OR(N(AC$5)=0,AC$6=""),0,AC$5*((DATE(YEAR($B18),MONTH($B18),MIN(AC$6,DAY(EOMONTH($B18,0))))&gt;=$B18)*(DATE(YEAR($B18),MONTH($B18),MIN(AC$6,DAY(EOMONTH($B18,0))))&lt;$C18)+(DATE(YEAR($B18),MONTH($B18)+1,MIN(AC$6,DAY(EOMONTH($B18,1))))&gt;=$B18)*(DATE(YEAR($B18),MONTH($B18)+1,MIN(AC$6,DAY(EOMONTH($B18,1))))&lt;$C18)))</f>
        <v>0</v>
      </c>
      <c r="AD18" s="48" t="n">
        <f aca="false">IF(OR(N(AD$5)=0,AD$6=""),0,AD$5*((DATE(YEAR($B18),MONTH($B18),MIN(AD$6,DAY(EOMONTH($B18,0))))&gt;=$B18)*(DATE(YEAR($B18),MONTH($B18),MIN(AD$6,DAY(EOMONTH($B18,0))))&lt;$C18)+(DATE(YEAR($B18),MONTH($B18)+1,MIN(AD$6,DAY(EOMONTH($B18,1))))&gt;=$B18)*(DATE(YEAR($B18),MONTH($B18)+1,MIN(AD$6,DAY(EOMONTH($B18,1))))&lt;$C18)))</f>
        <v>0</v>
      </c>
      <c r="AE18" s="48" t="n">
        <f aca="false">IF(OR(N(AE$5)=0,AE$6=""),0,AE$5*((DATE(YEAR($B18),MONTH($B18),MIN(AE$6,DAY(EOMONTH($B18,0))))&gt;=$B18)*(DATE(YEAR($B18),MONTH($B18),MIN(AE$6,DAY(EOMONTH($B18,0))))&lt;$C18)+(DATE(YEAR($B18),MONTH($B18)+1,MIN(AE$6,DAY(EOMONTH($B18,1))))&gt;=$B18)*(DATE(YEAR($B18),MONTH($B18)+1,MIN(AE$6,DAY(EOMONTH($B18,1))))&lt;$C18)))</f>
        <v>0</v>
      </c>
      <c r="AF18" s="48" t="n">
        <f aca="false">IF(OR(N(AF$5)=0,AF$6=""),0,AF$5*((DATE(YEAR($B18),MONTH($B18),MIN(AF$6,DAY(EOMONTH($B18,0))))&gt;=$B18)*(DATE(YEAR($B18),MONTH($B18),MIN(AF$6,DAY(EOMONTH($B18,0))))&lt;$C18)+(DATE(YEAR($B18),MONTH($B18)+1,MIN(AF$6,DAY(EOMONTH($B18,1))))&gt;=$B18)*(DATE(YEAR($B18),MONTH($B18)+1,MIN(AF$6,DAY(EOMONTH($B18,1))))&lt;$C18)))</f>
        <v>0</v>
      </c>
      <c r="AG18" s="48" t="n">
        <f aca="false">IF(OR(N(AG$5)=0,AG$6=""),0,AG$5*((DATE(YEAR($B18),MONTH($B18),MIN(AG$6,DAY(EOMONTH($B18,0))))&gt;=$B18)*(DATE(YEAR($B18),MONTH($B18),MIN(AG$6,DAY(EOMONTH($B18,0))))&lt;$C18)+(DATE(YEAR($B18),MONTH($B18)+1,MIN(AG$6,DAY(EOMONTH($B18,1))))&gt;=$B18)*(DATE(YEAR($B18),MONTH($B18)+1,MIN(AG$6,DAY(EOMONTH($B18,1))))&lt;$C18)))</f>
        <v>0</v>
      </c>
      <c r="AH18" s="48" t="n">
        <f aca="false">IF(OR(N(AH$5)=0,AH$6=""),0,AH$5*((DATE(YEAR($B18),MONTH($B18),MIN(AH$6,DAY(EOMONTH($B18,0))))&gt;=$B18)*(DATE(YEAR($B18),MONTH($B18),MIN(AH$6,DAY(EOMONTH($B18,0))))&lt;$C18)+(DATE(YEAR($B18),MONTH($B18)+1,MIN(AH$6,DAY(EOMONTH($B18,1))))&gt;=$B18)*(DATE(YEAR($B18),MONTH($B18)+1,MIN(AH$6,DAY(EOMONTH($B18,1))))&lt;$C18)))</f>
        <v>0</v>
      </c>
      <c r="AI18" s="48" t="n">
        <f aca="false">IF(OR(N(AI$5)=0,AI$6=""),0,AI$5*((DATE(YEAR($B18),MONTH($B18),MIN(AI$6,DAY(EOMONTH($B18,0))))&gt;=$B18)*(DATE(YEAR($B18),MONTH($B18),MIN(AI$6,DAY(EOMONTH($B18,0))))&lt;$C18)+(DATE(YEAR($B18),MONTH($B18)+1,MIN(AI$6,DAY(EOMONTH($B18,1))))&gt;=$B18)*(DATE(YEAR($B18),MONTH($B18)+1,MIN(AI$6,DAY(EOMONTH($B18,1))))&lt;$C18)))</f>
        <v>0</v>
      </c>
      <c r="AJ18" s="48" t="n">
        <f aca="false">IF(OR(N(AJ$5)=0,AJ$6=""),0,AJ$5*((DATE(YEAR($B18),MONTH($B18),MIN(AJ$6,DAY(EOMONTH($B18,0))))&gt;=$B18)*(DATE(YEAR($B18),MONTH($B18),MIN(AJ$6,DAY(EOMONTH($B18,0))))&lt;$C18)+(DATE(YEAR($B18),MONTH($B18)+1,MIN(AJ$6,DAY(EOMONTH($B18,1))))&gt;=$B18)*(DATE(YEAR($B18),MONTH($B18)+1,MIN(AJ$6,DAY(EOMONTH($B18,1))))&lt;$C18)))</f>
        <v>0</v>
      </c>
      <c r="AK18" s="48" t="n">
        <f aca="false">IF(OR(N(AK$5)=0,AK$6=""),0,AK$5*((DATE(YEAR($B18),MONTH($B18),MIN(AK$6,DAY(EOMONTH($B18,0))))&gt;=$B18)*(DATE(YEAR($B18),MONTH($B18),MIN(AK$6,DAY(EOMONTH($B18,0))))&lt;$C18)+(DATE(YEAR($B18),MONTH($B18)+1,MIN(AK$6,DAY(EOMONTH($B18,1))))&gt;=$B18)*(DATE(YEAR($B18),MONTH($B18)+1,MIN(AK$6,DAY(EOMONTH($B18,1))))&lt;$C18)))</f>
        <v>0</v>
      </c>
      <c r="AL18" s="48" t="n">
        <f aca="false">IF(OR(N(AL$5)=0,AL$6=""),0,AL$5*((DATE(YEAR($B18),MONTH($B18),MIN(AL$6,DAY(EOMONTH($B18,0))))&gt;=$B18)*(DATE(YEAR($B18),MONTH($B18),MIN(AL$6,DAY(EOMONTH($B18,0))))&lt;$C18)+(DATE(YEAR($B18),MONTH($B18)+1,MIN(AL$6,DAY(EOMONTH($B18,1))))&gt;=$B18)*(DATE(YEAR($B18),MONTH($B18)+1,MIN(AL$6,DAY(EOMONTH($B18,1))))&lt;$C18)))</f>
        <v>0</v>
      </c>
      <c r="AM18" s="48" t="n">
        <f aca="false">IF(OR(N(AM$5)=0,AM$6=""),0,AM$5*((DATE(YEAR($B18),MONTH($B18),MIN(AM$6,DAY(EOMONTH($B18,0))))&gt;=$B18)*(DATE(YEAR($B18),MONTH($B18),MIN(AM$6,DAY(EOMONTH($B18,0))))&lt;$C18)+(DATE(YEAR($B18),MONTH($B18)+1,MIN(AM$6,DAY(EOMONTH($B18,1))))&gt;=$B18)*(DATE(YEAR($B18),MONTH($B18)+1,MIN(AM$6,DAY(EOMONTH($B18,1))))&lt;$C18)))</f>
        <v>0</v>
      </c>
      <c r="AN18" s="48" t="n">
        <f aca="false">IF(OR(N(AN$5)=0,AN$6=""),0,AN$5*((DATE(YEAR($B18),MONTH($B18),MIN(AN$6,DAY(EOMONTH($B18,0))))&gt;=$B18)*(DATE(YEAR($B18),MONTH($B18),MIN(AN$6,DAY(EOMONTH($B18,0))))&lt;$C18)+(DATE(YEAR($B18),MONTH($B18)+1,MIN(AN$6,DAY(EOMONTH($B18,1))))&gt;=$B18)*(DATE(YEAR($B18),MONTH($B18)+1,MIN(AN$6,DAY(EOMONTH($B18,1))))&lt;$C18)))</f>
        <v>0</v>
      </c>
      <c r="AO18" s="48" t="n">
        <f aca="false">IF(OR(N(AO$5)=0,AO$6=""),0,AO$5*((DATE(YEAR($B18),MONTH($B18),MIN(AO$6,DAY(EOMONTH($B18,0))))&gt;=$B18)*(DATE(YEAR($B18),MONTH($B18),MIN(AO$6,DAY(EOMONTH($B18,0))))&lt;$C18)+(DATE(YEAR($B18),MONTH($B18)+1,MIN(AO$6,DAY(EOMONTH($B18,1))))&gt;=$B18)*(DATE(YEAR($B18),MONTH($B18)+1,MIN(AO$6,DAY(EOMONTH($B18,1))))&lt;$C18)))</f>
        <v>0</v>
      </c>
      <c r="AP18" s="48" t="n">
        <f aca="false">IF(OR(N(AP$5)=0,AP$6=""),0,AP$5*((DATE(YEAR($B18),MONTH($B18),MIN(AP$6,DAY(EOMONTH($B18,0))))&gt;=$B18)*(DATE(YEAR($B18),MONTH($B18),MIN(AP$6,DAY(EOMONTH($B18,0))))&lt;$C18)+(DATE(YEAR($B18),MONTH($B18)+1,MIN(AP$6,DAY(EOMONTH($B18,1))))&gt;=$B18)*(DATE(YEAR($B18),MONTH($B18)+1,MIN(AP$6,DAY(EOMONTH($B18,1))))&lt;$C18)))</f>
        <v>0</v>
      </c>
      <c r="AQ18" s="48" t="n">
        <f aca="false">IF(OR(N(AQ$5)=0,AQ$6=""),0,AQ$5*((DATE(YEAR($B18),MONTH($B18),MIN(AQ$6,DAY(EOMONTH($B18,0))))&gt;=$B18)*(DATE(YEAR($B18),MONTH($B18),MIN(AQ$6,DAY(EOMONTH($B18,0))))&lt;$C18)+(DATE(YEAR($B18),MONTH($B18)+1,MIN(AQ$6,DAY(EOMONTH($B18,1))))&gt;=$B18)*(DATE(YEAR($B18),MONTH($B18)+1,MIN(AQ$6,DAY(EOMONTH($B18,1))))&lt;$C18)))</f>
        <v>0</v>
      </c>
      <c r="AR18" s="48" t="n">
        <f aca="false">IF(OR(N(AR$5)=0,AR$6=""),0,AR$5*((DATE(YEAR($B18),MONTH($B18),MIN(AR$6,DAY(EOMONTH($B18,0))))&gt;=$B18)*(DATE(YEAR($B18),MONTH($B18),MIN(AR$6,DAY(EOMONTH($B18,0))))&lt;$C18)+(DATE(YEAR($B18),MONTH($B18)+1,MIN(AR$6,DAY(EOMONTH($B18,1))))&gt;=$B18)*(DATE(YEAR($B18),MONTH($B18)+1,MIN(AR$6,DAY(EOMONTH($B18,1))))&lt;$C18)))</f>
        <v>0</v>
      </c>
      <c r="AS18" s="48" t="n">
        <f aca="false">IF(OR(N(AS$5)=0,AS$6=""),0,AS$5*((DATE(YEAR($B18),MONTH($B18),MIN(AS$6,DAY(EOMONTH($B18,0))))&gt;=$B18)*(DATE(YEAR($B18),MONTH($B18),MIN(AS$6,DAY(EOMONTH($B18,0))))&lt;$C18)+(DATE(YEAR($B18),MONTH($B18)+1,MIN(AS$6,DAY(EOMONTH($B18,1))))&gt;=$B18)*(DATE(YEAR($B18),MONTH($B18)+1,MIN(AS$6,DAY(EOMONTH($B18,1))))&lt;$C18)))</f>
        <v>0</v>
      </c>
      <c r="AT18" s="48" t="n">
        <f aca="false">IF(OR(N(AT$5)=0,AT$6=""),0,AT$5*((DATE(YEAR($B18),MONTH($B18),MIN(AT$6,DAY(EOMONTH($B18,0))))&gt;=$B18)*(DATE(YEAR($B18),MONTH($B18),MIN(AT$6,DAY(EOMONTH($B18,0))))&lt;$C18)+(DATE(YEAR($B18),MONTH($B18)+1,MIN(AT$6,DAY(EOMONTH($B18,1))))&gt;=$B18)*(DATE(YEAR($B18),MONTH($B18)+1,MIN(AT$6,DAY(EOMONTH($B18,1))))&lt;$C18)))</f>
        <v>0</v>
      </c>
      <c r="AU18" s="48" t="n">
        <f aca="false">IF(OR(N(AU$5)=0,AU$6=""),0,AU$5*((DATE(YEAR($B18),MONTH($B18),MIN(AU$6,DAY(EOMONTH($B18,0))))&gt;=$B18)*(DATE(YEAR($B18),MONTH($B18),MIN(AU$6,DAY(EOMONTH($B18,0))))&lt;$C18)+(DATE(YEAR($B18),MONTH($B18)+1,MIN(AU$6,DAY(EOMONTH($B18,1))))&gt;=$B18)*(DATE(YEAR($B18),MONTH($B18)+1,MIN(AU$6,DAY(EOMONTH($B18,1))))&lt;$C18)))</f>
        <v>0</v>
      </c>
      <c r="AV18" s="48" t="n">
        <f aca="false">IF(OR(N(AV$5)=0,AV$6=""),0,AV$5*((DATE(YEAR($B18),MONTH($B18),MIN(AV$6,DAY(EOMONTH($B18,0))))&gt;=$B18)*(DATE(YEAR($B18),MONTH($B18),MIN(AV$6,DAY(EOMONTH($B18,0))))&lt;$C18)+(DATE(YEAR($B18),MONTH($B18)+1,MIN(AV$6,DAY(EOMONTH($B18,1))))&gt;=$B18)*(DATE(YEAR($B18),MONTH($B18)+1,MIN(AV$6,DAY(EOMONTH($B18,1))))&lt;$C18)))</f>
        <v>0</v>
      </c>
      <c r="AW18" s="48" t="n">
        <f aca="false">IF(OR(N(AW$5)=0,AW$6=""),0,AW$5*((DATE(YEAR($B18),MONTH($B18),MIN(AW$6,DAY(EOMONTH($B18,0))))&gt;=$B18)*(DATE(YEAR($B18),MONTH($B18),MIN(AW$6,DAY(EOMONTH($B18,0))))&lt;$C18)+(DATE(YEAR($B18),MONTH($B18)+1,MIN(AW$6,DAY(EOMONTH($B18,1))))&gt;=$B18)*(DATE(YEAR($B18),MONTH($B18)+1,MIN(AW$6,DAY(EOMONTH($B18,1))))&lt;$C18)))</f>
        <v>0</v>
      </c>
      <c r="AX18" s="48" t="n">
        <f aca="false">IF(OR(N(AX$5)=0,AX$6=""),0,AX$5*((DATE(YEAR($B18),MONTH($B18),MIN(AX$6,DAY(EOMONTH($B18,0))))&gt;=$B18)*(DATE(YEAR($B18),MONTH($B18),MIN(AX$6,DAY(EOMONTH($B18,0))))&lt;$C18)+(DATE(YEAR($B18),MONTH($B18)+1,MIN(AX$6,DAY(EOMONTH($B18,1))))&gt;=$B18)*(DATE(YEAR($B18),MONTH($B18)+1,MIN(AX$6,DAY(EOMONTH($B18,1))))&lt;$C18)))</f>
        <v>0</v>
      </c>
      <c r="AY18" s="48" t="n">
        <f aca="false">IF(OR(N(AY$5)=0,AY$6=""),0,AY$5*((DATE(YEAR($B18),MONTH($B18),MIN(AY$6,DAY(EOMONTH($B18,0))))&gt;=$B18)*(DATE(YEAR($B18),MONTH($B18),MIN(AY$6,DAY(EOMONTH($B18,0))))&lt;$C18)+(DATE(YEAR($B18),MONTH($B18)+1,MIN(AY$6,DAY(EOMONTH($B18,1))))&gt;=$B18)*(DATE(YEAR($B18),MONTH($B18)+1,MIN(AY$6,DAY(EOMONTH($B18,1))))&lt;$C18)))</f>
        <v>0</v>
      </c>
      <c r="AZ18" s="48" t="n">
        <f aca="false">IF(OR(N(AZ$5)=0,AZ$6=""),0,AZ$5*((DATE(YEAR($B18),MONTH($B18),MIN(AZ$6,DAY(EOMONTH($B18,0))))&gt;=$B18)*(DATE(YEAR($B18),MONTH($B18),MIN(AZ$6,DAY(EOMONTH($B18,0))))&lt;$C18)+(DATE(YEAR($B18),MONTH($B18)+1,MIN(AZ$6,DAY(EOMONTH($B18,1))))&gt;=$B18)*(DATE(YEAR($B18),MONTH($B18)+1,MIN(AZ$6,DAY(EOMONTH($B18,1))))&lt;$C18)))</f>
        <v>0</v>
      </c>
      <c r="BA18" s="48" t="n">
        <f aca="false">IF(OR(N(BA$5)=0,BA$6=""),0,BA$5*((DATE(YEAR($B18),MONTH($B18),MIN(BA$6,DAY(EOMONTH($B18,0))))&gt;=$B18)*(DATE(YEAR($B18),MONTH($B18),MIN(BA$6,DAY(EOMONTH($B18,0))))&lt;$C18)+(DATE(YEAR($B18),MONTH($B18)+1,MIN(BA$6,DAY(EOMONTH($B18,1))))&gt;=$B18)*(DATE(YEAR($B18),MONTH($B18)+1,MIN(BA$6,DAY(EOMONTH($B18,1))))&lt;$C18)))</f>
        <v>0</v>
      </c>
      <c r="BB18" s="48" t="n">
        <f aca="false">IF(OR(N(BB$5)=0,BB$6=""),0,BB$5*((DATE(YEAR($B18),MONTH($B18),MIN(BB$6,DAY(EOMONTH($B18,0))))&gt;=$B18)*(DATE(YEAR($B18),MONTH($B18),MIN(BB$6,DAY(EOMONTH($B18,0))))&lt;$C18)+(DATE(YEAR($B18),MONTH($B18)+1,MIN(BB$6,DAY(EOMONTH($B18,1))))&gt;=$B18)*(DATE(YEAR($B18),MONTH($B18)+1,MIN(BB$6,DAY(EOMONTH($B18,1))))&lt;$C18)))</f>
        <v>0</v>
      </c>
      <c r="BC18" s="48" t="n">
        <f aca="false">IF(OR(N(BC$5)=0,BC$6=""),0,BC$5*((DATE(YEAR($B18),MONTH($B18),MIN(BC$6,DAY(EOMONTH($B18,0))))&gt;=$B18)*(DATE(YEAR($B18),MONTH($B18),MIN(BC$6,DAY(EOMONTH($B18,0))))&lt;$C18)+(DATE(YEAR($B18),MONTH($B18)+1,MIN(BC$6,DAY(EOMONTH($B18,1))))&gt;=$B18)*(DATE(YEAR($B18),MONTH($B18)+1,MIN(BC$6,DAY(EOMONTH($B18,1))))&lt;$C18)))</f>
        <v>0</v>
      </c>
      <c r="BD18" s="48" t="n">
        <f aca="false">IF(OR(N(BD$5)=0,BD$6=""),0,BD$5*((DATE(YEAR($B18),MONTH($B18),MIN(BD$6,DAY(EOMONTH($B18,0))))&gt;=$B18)*(DATE(YEAR($B18),MONTH($B18),MIN(BD$6,DAY(EOMONTH($B18,0))))&lt;$C18)+(DATE(YEAR($B18),MONTH($B18)+1,MIN(BD$6,DAY(EOMONTH($B18,1))))&gt;=$B18)*(DATE(YEAR($B18),MONTH($B18)+1,MIN(BD$6,DAY(EOMONTH($B18,1))))&lt;$C18)))</f>
        <v>0</v>
      </c>
      <c r="BE18" s="48" t="n">
        <f aca="false">IF(OR(N(BE$5)=0,BE$6=""),0,BE$5*((DATE(YEAR($B18),MONTH($B18),MIN(BE$6,DAY(EOMONTH($B18,0))))&gt;=$B18)*(DATE(YEAR($B18),MONTH($B18),MIN(BE$6,DAY(EOMONTH($B18,0))))&lt;$C18)+(DATE(YEAR($B18),MONTH($B18)+1,MIN(BE$6,DAY(EOMONTH($B18,1))))&gt;=$B18)*(DATE(YEAR($B18),MONTH($B18)+1,MIN(BE$6,DAY(EOMONTH($B18,1))))&lt;$C18)))</f>
        <v>0</v>
      </c>
      <c r="BF18" s="48" t="n">
        <f aca="false">IF(OR(N(BF$5)=0,BF$6=""),0,BF$5*((DATE(YEAR($B18),MONTH($B18),MIN(BF$6,DAY(EOMONTH($B18,0))))&gt;=$B18)*(DATE(YEAR($B18),MONTH($B18),MIN(BF$6,DAY(EOMONTH($B18,0))))&lt;$C18)+(DATE(YEAR($B18),MONTH($B18)+1,MIN(BF$6,DAY(EOMONTH($B18,1))))&gt;=$B18)*(DATE(YEAR($B18),MONTH($B18)+1,MIN(BF$6,DAY(EOMONTH($B18,1))))&lt;$C18)))</f>
        <v>0</v>
      </c>
      <c r="BG18" s="48" t="n">
        <f aca="false">IF(OR(N(BG$5)=0,BG$6=""),0,BG$5*((DATE(YEAR($B18),MONTH($B18),MIN(BG$6,DAY(EOMONTH($B18,0))))&gt;=$B18)*(DATE(YEAR($B18),MONTH($B18),MIN(BG$6,DAY(EOMONTH($B18,0))))&lt;$C18)+(DATE(YEAR($B18),MONTH($B18)+1,MIN(BG$6,DAY(EOMONTH($B18,1))))&gt;=$B18)*(DATE(YEAR($B18),MONTH($B18)+1,MIN(BG$6,DAY(EOMONTH($B18,1))))&lt;$C18)))</f>
        <v>0</v>
      </c>
      <c r="BH18" s="48" t="n">
        <f aca="false">IF(OR(N(BH$5)=0,BH$6=""),0,BH$5*((DATE(YEAR($B18),MONTH($B18),MIN(BH$6,DAY(EOMONTH($B18,0))))&gt;=$B18)*(DATE(YEAR($B18),MONTH($B18),MIN(BH$6,DAY(EOMONTH($B18,0))))&lt;$C18)+(DATE(YEAR($B18),MONTH($B18)+1,MIN(BH$6,DAY(EOMONTH($B18,1))))&gt;=$B18)*(DATE(YEAR($B18),MONTH($B18)+1,MIN(BH$6,DAY(EOMONTH($B18,1))))&lt;$C18)))</f>
        <v>0</v>
      </c>
      <c r="BI18" s="48" t="n">
        <f aca="false">IF(OR(N(BI$5)=0,BI$6=""),0,BI$5*((DATE(YEAR($B18),MONTH($B18),MIN(BI$6,DAY(EOMONTH($B18,0))))&gt;=$B18)*(DATE(YEAR($B18),MONTH($B18),MIN(BI$6,DAY(EOMONTH($B18,0))))&lt;$C18)+(DATE(YEAR($B18),MONTH($B18)+1,MIN(BI$6,DAY(EOMONTH($B18,1))))&gt;=$B18)*(DATE(YEAR($B18),MONTH($B18)+1,MIN(BI$6,DAY(EOMONTH($B18,1))))&lt;$C18)))</f>
        <v>0</v>
      </c>
      <c r="BJ18" s="48" t="n">
        <f aca="false">IF(OR(N(BJ$5)=0,BJ$6=""),0,BJ$5*((DATE(YEAR($B18),MONTH($B18),MIN(BJ$6,DAY(EOMONTH($B18,0))))&gt;=$B18)*(DATE(YEAR($B18),MONTH($B18),MIN(BJ$6,DAY(EOMONTH($B18,0))))&lt;$C18)+(DATE(YEAR($B18),MONTH($B18)+1,MIN(BJ$6,DAY(EOMONTH($B18,1))))&gt;=$B18)*(DATE(YEAR($B18),MONTH($B18)+1,MIN(BJ$6,DAY(EOMONTH($B18,1))))&lt;$C18)))</f>
        <v>0</v>
      </c>
      <c r="BK18" s="48" t="n">
        <f aca="false">IF(OR(N(BK$5)=0,BK$6=""),0,BK$5*((DATE(YEAR($B18),MONTH($B18),MIN(BK$6,DAY(EOMONTH($B18,0))))&gt;=$B18)*(DATE(YEAR($B18),MONTH($B18),MIN(BK$6,DAY(EOMONTH($B18,0))))&lt;$C18)+(DATE(YEAR($B18),MONTH($B18)+1,MIN(BK$6,DAY(EOMONTH($B18,1))))&gt;=$B18)*(DATE(YEAR($B18),MONTH($B18)+1,MIN(BK$6,DAY(EOMONTH($B18,1))))&lt;$C18)))</f>
        <v>0</v>
      </c>
      <c r="BL18" s="48" t="n">
        <f aca="false">IF(OR(N(BL$5)=0,BL$6=""),0,BL$5*((DATE(YEAR($B18),MONTH($B18),MIN(BL$6,DAY(EOMONTH($B18,0))))&gt;=$B18)*(DATE(YEAR($B18),MONTH($B18),MIN(BL$6,DAY(EOMONTH($B18,0))))&lt;$C18)+(DATE(YEAR($B18),MONTH($B18)+1,MIN(BL$6,DAY(EOMONTH($B18,1))))&gt;=$B18)*(DATE(YEAR($B18),MONTH($B18)+1,MIN(BL$6,DAY(EOMONTH($B18,1))))&lt;$C18)))</f>
        <v>0</v>
      </c>
      <c r="BM18" s="48" t="n">
        <f aca="false">IF(OR(N(BM$5)=0,BM$6=""),0,BM$5*((DATE(YEAR($B18),MONTH($B18),MIN(BM$6,DAY(EOMONTH($B18,0))))&gt;=$B18)*(DATE(YEAR($B18),MONTH($B18),MIN(BM$6,DAY(EOMONTH($B18,0))))&lt;$C18)+(DATE(YEAR($B18),MONTH($B18)+1,MIN(BM$6,DAY(EOMONTH($B18,1))))&gt;=$B18)*(DATE(YEAR($B18),MONTH($B18)+1,MIN(BM$6,DAY(EOMONTH($B18,1))))&lt;$C18)))</f>
        <v>0</v>
      </c>
      <c r="BN18" s="48" t="n">
        <f aca="false">IF(OR(N(BN$5)=0,BN$6=""),0,BN$5*((DATE(YEAR($B18),MONTH($B18),MIN(BN$6,DAY(EOMONTH($B18,0))))&gt;=$B18)*(DATE(YEAR($B18),MONTH($B18),MIN(BN$6,DAY(EOMONTH($B18,0))))&lt;$C18)+(DATE(YEAR($B18),MONTH($B18)+1,MIN(BN$6,DAY(EOMONTH($B18,1))))&gt;=$B18)*(DATE(YEAR($B18),MONTH($B18)+1,MIN(BN$6,DAY(EOMONTH($B18,1))))&lt;$C18)))</f>
        <v>0</v>
      </c>
      <c r="BO18" s="48" t="n">
        <f aca="false">IF(OR(N(BO$5)=0,BO$6=""),0,BO$5*((DATE(YEAR($B18),MONTH($B18),MIN(BO$6,DAY(EOMONTH($B18,0))))&gt;=$B18)*(DATE(YEAR($B18),MONTH($B18),MIN(BO$6,DAY(EOMONTH($B18,0))))&lt;$C18)+(DATE(YEAR($B18),MONTH($B18)+1,MIN(BO$6,DAY(EOMONTH($B18,1))))&gt;=$B18)*(DATE(YEAR($B18),MONTH($B18)+1,MIN(BO$6,DAY(EOMONTH($B18,1))))&lt;$C18)))</f>
        <v>0</v>
      </c>
      <c r="BP18" s="48" t="n">
        <f aca="false">IF(OR(N(BP$5)=0,BP$6=""),0,BP$5*((DATE(YEAR($B18),MONTH($B18),MIN(BP$6,DAY(EOMONTH($B18,0))))&gt;=$B18)*(DATE(YEAR($B18),MONTH($B18),MIN(BP$6,DAY(EOMONTH($B18,0))))&lt;$C18)+(DATE(YEAR($B18),MONTH($B18)+1,MIN(BP$6,DAY(EOMONTH($B18,1))))&gt;=$B18)*(DATE(YEAR($B18),MONTH($B18)+1,MIN(BP$6,DAY(EOMONTH($B18,1))))&lt;$C18)))</f>
        <v>0</v>
      </c>
      <c r="BQ18" s="48" t="n">
        <f aca="false">IF(OR(N(BQ$5)=0,BQ$6=""),0,BQ$5*((DATE(YEAR($B18),MONTH($B18),MIN(BQ$6,DAY(EOMONTH($B18,0))))&gt;=$B18)*(DATE(YEAR($B18),MONTH($B18),MIN(BQ$6,DAY(EOMONTH($B18,0))))&lt;$C18)+(DATE(YEAR($B18),MONTH($B18)+1,MIN(BQ$6,DAY(EOMONTH($B18,1))))&gt;=$B18)*(DATE(YEAR($B18),MONTH($B18)+1,MIN(BQ$6,DAY(EOMONTH($B18,1))))&lt;$C18)))</f>
        <v>0</v>
      </c>
      <c r="BR18" s="48" t="n">
        <f aca="false">IF(OR(N(BR$5)=0,BR$6=""),0,BR$5*((DATE(YEAR($B18),MONTH($B18),MIN(BR$6,DAY(EOMONTH($B18,0))))&gt;=$B18)*(DATE(YEAR($B18),MONTH($B18),MIN(BR$6,DAY(EOMONTH($B18,0))))&lt;$C18)+(DATE(YEAR($B18),MONTH($B18)+1,MIN(BR$6,DAY(EOMONTH($B18,1))))&gt;=$B18)*(DATE(YEAR($B18),MONTH($B18)+1,MIN(BR$6,DAY(EOMONTH($B18,1))))&lt;$C18)))</f>
        <v>0</v>
      </c>
      <c r="BS18" s="48" t="n">
        <f aca="false">IF(OR(N(BS$5)=0,BS$6=""),0,BS$5*((DATE(YEAR($B18),MONTH($B18),MIN(BS$6,DAY(EOMONTH($B18,0))))&gt;=$B18)*(DATE(YEAR($B18),MONTH($B18),MIN(BS$6,DAY(EOMONTH($B18,0))))&lt;$C18)+(DATE(YEAR($B18),MONTH($B18)+1,MIN(BS$6,DAY(EOMONTH($B18,1))))&gt;=$B18)*(DATE(YEAR($B18),MONTH($B18)+1,MIN(BS$6,DAY(EOMONTH($B18,1))))&lt;$C18)))</f>
        <v>0</v>
      </c>
      <c r="BT18" s="48" t="n">
        <f aca="false">IF(OR(N(BT$5)=0,BT$6=""),0,BT$5*((DATE(YEAR($B18),MONTH($B18),MIN(BT$6,DAY(EOMONTH($B18,0))))&gt;=$B18)*(DATE(YEAR($B18),MONTH($B18),MIN(BT$6,DAY(EOMONTH($B18,0))))&lt;$C18)+(DATE(YEAR($B18),MONTH($B18)+1,MIN(BT$6,DAY(EOMONTH($B18,1))))&gt;=$B18)*(DATE(YEAR($B18),MONTH($B18)+1,MIN(BT$6,DAY(EOMONTH($B18,1))))&lt;$C18)))</f>
        <v>0</v>
      </c>
      <c r="BU18" s="48" t="n">
        <f aca="false">IF(OR(N(BU$5)=0,BU$6=""),0,BU$5*((DATE(YEAR($B18),MONTH($B18),MIN(BU$6,DAY(EOMONTH($B18,0))))&gt;=$B18)*(DATE(YEAR($B18),MONTH($B18),MIN(BU$6,DAY(EOMONTH($B18,0))))&lt;$C18)+(DATE(YEAR($B18),MONTH($B18)+1,MIN(BU$6,DAY(EOMONTH($B18,1))))&gt;=$B18)*(DATE(YEAR($B18),MONTH($B18)+1,MIN(BU$6,DAY(EOMONTH($B18,1))))&lt;$C18)))</f>
        <v>0</v>
      </c>
      <c r="BV18" s="48" t="n">
        <f aca="false">IF(OR(N(BV$5)=0,BV$6=""),0,BV$5*((DATE(YEAR($B18),MONTH($B18),MIN(BV$6,DAY(EOMONTH($B18,0))))&gt;=$B18)*(DATE(YEAR($B18),MONTH($B18),MIN(BV$6,DAY(EOMONTH($B18,0))))&lt;$C18)+(DATE(YEAR($B18),MONTH($B18)+1,MIN(BV$6,DAY(EOMONTH($B18,1))))&gt;=$B18)*(DATE(YEAR($B18),MONTH($B18)+1,MIN(BV$6,DAY(EOMONTH($B18,1))))&lt;$C18)))</f>
        <v>0</v>
      </c>
      <c r="BW18" s="48" t="n">
        <f aca="false">IF(OR(N(BW$5)=0,BW$6=""),0,BW$5*((DATE(YEAR($B18),MONTH($B18),MIN(BW$6,DAY(EOMONTH($B18,0))))&gt;=$B18)*(DATE(YEAR($B18),MONTH($B18),MIN(BW$6,DAY(EOMONTH($B18,0))))&lt;$C18)+(DATE(YEAR($B18),MONTH($B18)+1,MIN(BW$6,DAY(EOMONTH($B18,1))))&gt;=$B18)*(DATE(YEAR($B18),MONTH($B18)+1,MIN(BW$6,DAY(EOMONTH($B18,1))))&lt;$C18)))</f>
        <v>0</v>
      </c>
      <c r="BX18" s="48" t="n">
        <f aca="false">MIN(Z18,(FT17*(1+FT$5/Setup!$C$36)+IF($V18=1,N($F18),0)))</f>
        <v>0</v>
      </c>
      <c r="BY18" s="48" t="n">
        <f aca="false">MIN(AA18,(FU17*(1+FU$5/Setup!$C$36)+IF($V18=2,N($F18),0)))</f>
        <v>0</v>
      </c>
      <c r="BZ18" s="48" t="n">
        <f aca="false">MIN(AB18,(FV17*(1+FV$5/Setup!$C$36)+IF($V18=3,N($F18),0)))</f>
        <v>0</v>
      </c>
      <c r="CA18" s="48" t="n">
        <f aca="false">MIN(AC18,(FW17*(1+FW$5/Setup!$C$36)+IF($V18=4,N($F18),0)))</f>
        <v>0</v>
      </c>
      <c r="CB18" s="48" t="n">
        <f aca="false">MIN(AD18,(FX17*(1+FX$5/Setup!$C$36)+IF($V18=5,N($F18),0)))</f>
        <v>0</v>
      </c>
      <c r="CC18" s="48" t="n">
        <f aca="false">MIN(AE18,(FY17*(1+FY$5/Setup!$C$36)+IF($V18=6,N($F18),0)))</f>
        <v>0</v>
      </c>
      <c r="CD18" s="48" t="n">
        <f aca="false">MIN(AF18,(FZ17*(1+FZ$5/Setup!$C$36)+IF($V18=7,N($F18),0)))</f>
        <v>0</v>
      </c>
      <c r="CE18" s="48" t="n">
        <f aca="false">MIN(AG18,(GA17*(1+GA$5/Setup!$C$36)+IF($V18=8,N($F18),0)))</f>
        <v>0</v>
      </c>
      <c r="CF18" s="48" t="n">
        <f aca="false">MIN(AH18,(GB17*(1+GB$5/Setup!$C$36)+IF($V18=9,N($F18),0)))</f>
        <v>0</v>
      </c>
      <c r="CG18" s="48" t="n">
        <f aca="false">MIN(AI18,(GC17*(1+GC$5/Setup!$C$36)+IF($V18=10,N($F18),0)))</f>
        <v>0</v>
      </c>
      <c r="CH18" s="48" t="n">
        <f aca="false">MIN(AJ18,(GD17*(1+GD$5/Setup!$C$36)+IF($V18=11,N($F18),0)))</f>
        <v>0</v>
      </c>
      <c r="CI18" s="48" t="n">
        <f aca="false">MIN(AK18,(GE17*(1+GE$5/Setup!$C$36)+IF($V18=12,N($F18),0)))</f>
        <v>0</v>
      </c>
      <c r="CJ18" s="48" t="n">
        <f aca="false">MIN(AL18,(GF17*(1+GF$5/Setup!$C$36)+IF($V18=13,N($F18),0)))</f>
        <v>0</v>
      </c>
      <c r="CK18" s="48" t="n">
        <f aca="false">MIN(AM18,(GG17*(1+GG$5/Setup!$C$36)+IF($V18=14,N($F18),0)))</f>
        <v>0</v>
      </c>
      <c r="CL18" s="48" t="n">
        <f aca="false">MIN(AN18,(GH17*(1+GH$5/Setup!$C$36)+IF($V18=15,N($F18),0)))</f>
        <v>0</v>
      </c>
      <c r="CM18" s="48" t="n">
        <f aca="false">MIN(AO18,(GI17*(1+GI$5/Setup!$C$36)+IF($V18=16,N($F18),0)))</f>
        <v>0</v>
      </c>
      <c r="CN18" s="48" t="n">
        <f aca="false">MIN(AP18,(GJ17*(1+GJ$5/Setup!$C$36)+IF($V18=17,N($F18),0)))</f>
        <v>0</v>
      </c>
      <c r="CO18" s="48" t="n">
        <f aca="false">MIN(AQ18,(GK17*(1+GK$5/Setup!$C$36)+IF($V18=18,N($F18),0)))</f>
        <v>0</v>
      </c>
      <c r="CP18" s="48" t="n">
        <f aca="false">MIN(AR18,(GL17*(1+GL$5/Setup!$C$36)+IF($V18=19,N($F18),0)))</f>
        <v>0</v>
      </c>
      <c r="CQ18" s="48" t="n">
        <f aca="false">MIN(AS18,(GM17*(1+GM$5/Setup!$C$36)+IF($V18=20,N($F18),0)))</f>
        <v>0</v>
      </c>
      <c r="CR18" s="48" t="n">
        <f aca="false">MIN(AT18,(GN17*(1+GN$5/Setup!$C$36)+IF($V18=21,N($F18),0)))</f>
        <v>0</v>
      </c>
      <c r="CS18" s="48" t="n">
        <f aca="false">MIN(AU18,(GO17*(1+GO$5/Setup!$C$36)+IF($V18=22,N($F18),0)))</f>
        <v>0</v>
      </c>
      <c r="CT18" s="48" t="n">
        <f aca="false">MIN(AV18,(GP17*(1+GP$5/Setup!$C$36)+IF($V18=23,N($F18),0)))</f>
        <v>0</v>
      </c>
      <c r="CU18" s="48" t="n">
        <f aca="false">MIN(AW18,(GQ17*(1+GQ$5/Setup!$C$36)+IF($V18=24,N($F18),0)))</f>
        <v>0</v>
      </c>
      <c r="CV18" s="48" t="n">
        <f aca="false">MIN(AX18,(GR17*(1+GR$5/Setup!$C$36)+IF($V18=25,N($F18),0)))</f>
        <v>0</v>
      </c>
      <c r="CW18" s="48" t="n">
        <f aca="false">MIN(AY18,(GS17*(1+GS$5/Setup!$C$36)+IF($V18=26,N($F18),0)))</f>
        <v>0</v>
      </c>
      <c r="CX18" s="48" t="n">
        <f aca="false">MIN(AZ18,(GT17*(1+GT$5/Setup!$C$36)+IF($V18=27,N($F18),0)))</f>
        <v>0</v>
      </c>
      <c r="CY18" s="48" t="n">
        <f aca="false">MIN(BA18,(GU17*(1+GU$5/Setup!$C$36)+IF($V18=28,N($F18),0)))</f>
        <v>0</v>
      </c>
      <c r="CZ18" s="48" t="n">
        <f aca="false">MIN(BB18,(GV17*(1+GV$5/Setup!$C$36)+IF($V18=29,N($F18),0)))</f>
        <v>0</v>
      </c>
      <c r="DA18" s="48" t="n">
        <f aca="false">MIN(BC18,(GW17*(1+GW$5/Setup!$C$36)+IF($V18=30,N($F18),0)))</f>
        <v>0</v>
      </c>
      <c r="DB18" s="48" t="n">
        <f aca="false">MIN(BD18,(GX17*(1+GX$5/Setup!$C$36)+IF($V18=31,N($F18),0)))</f>
        <v>0</v>
      </c>
      <c r="DC18" s="48" t="n">
        <f aca="false">MIN(BE18,(GY17*(1+GY$5/Setup!$C$36)+IF($V18=32,N($F18),0)))</f>
        <v>0</v>
      </c>
      <c r="DD18" s="48" t="n">
        <f aca="false">MIN(BF18,(GZ17*(1+GZ$5/Setup!$C$36)+IF($V18=33,N($F18),0)))</f>
        <v>0</v>
      </c>
      <c r="DE18" s="48" t="n">
        <f aca="false">MIN(BG18,(HA17*(1+HA$5/Setup!$C$36)+IF($V18=34,N($F18),0)))</f>
        <v>0</v>
      </c>
      <c r="DF18" s="48" t="n">
        <f aca="false">MIN(BH18,(HB17*(1+HB$5/Setup!$C$36)+IF($V18=35,N($F18),0)))</f>
        <v>0</v>
      </c>
      <c r="DG18" s="48" t="n">
        <f aca="false">MIN(BI18,(HC17*(1+HC$5/Setup!$C$36)+IF($V18=36,N($F18),0)))</f>
        <v>0</v>
      </c>
      <c r="DH18" s="48" t="n">
        <f aca="false">MIN(BJ18,(HD17*(1+HD$5/Setup!$C$36)+IF($V18=37,N($F18),0)))</f>
        <v>0</v>
      </c>
      <c r="DI18" s="48" t="n">
        <f aca="false">MIN(BK18,(HE17*(1+HE$5/Setup!$C$36)+IF($V18=38,N($F18),0)))</f>
        <v>0</v>
      </c>
      <c r="DJ18" s="48" t="n">
        <f aca="false">MIN(BL18,(HF17*(1+HF$5/Setup!$C$36)+IF($V18=39,N($F18),0)))</f>
        <v>0</v>
      </c>
      <c r="DK18" s="48" t="n">
        <f aca="false">MIN(BM18,(HG17*(1+HG$5/Setup!$C$36)+IF($V18=40,N($F18),0)))</f>
        <v>0</v>
      </c>
      <c r="DL18" s="48" t="n">
        <f aca="false">MIN(BN18,(HH17*(1+HH$5/Setup!$C$36)+IF($V18=41,N($F18),0)))</f>
        <v>0</v>
      </c>
      <c r="DM18" s="48" t="n">
        <f aca="false">MIN(BO18,(HI17*(1+HI$5/Setup!$C$36)+IF($V18=42,N($F18),0)))</f>
        <v>0</v>
      </c>
      <c r="DN18" s="48" t="n">
        <f aca="false">MIN(BP18,(HJ17*(1+HJ$5/Setup!$C$36)+IF($V18=43,N($F18),0)))</f>
        <v>0</v>
      </c>
      <c r="DO18" s="48" t="n">
        <f aca="false">MIN(BQ18,(HK17*(1+HK$5/Setup!$C$36)+IF($V18=44,N($F18),0)))</f>
        <v>0</v>
      </c>
      <c r="DP18" s="48" t="n">
        <f aca="false">MIN(BR18,(HL17*(1+HL$5/Setup!$C$36)+IF($V18=45,N($F18),0)))</f>
        <v>0</v>
      </c>
      <c r="DQ18" s="48" t="n">
        <f aca="false">MIN(BS18,(HM17*(1+HM$5/Setup!$C$36)+IF($V18=46,N($F18),0)))</f>
        <v>0</v>
      </c>
      <c r="DR18" s="48" t="n">
        <f aca="false">MIN(BT18,(HN17*(1+HN$5/Setup!$C$36)+IF($V18=47,N($F18),0)))</f>
        <v>0</v>
      </c>
      <c r="DS18" s="48" t="n">
        <f aca="false">MIN(BU18,(HO17*(1+HO$5/Setup!$C$36)+IF($V18=48,N($F18),0)))</f>
        <v>0</v>
      </c>
      <c r="DT18" s="48" t="n">
        <f aca="false">MIN(BV18,(HP17*(1+HP$5/Setup!$C$36)+IF($V18=49,N($F18),0)))</f>
        <v>0</v>
      </c>
      <c r="DU18" s="48" t="n">
        <f aca="false">MIN(BW18,(HQ17*(1+HQ$5/Setup!$C$36)+IF($V18=50,N($F18),0)))</f>
        <v>0</v>
      </c>
      <c r="DV18" s="48" t="n">
        <f aca="false">MIN(MAX((FT17*(1+FT$5/Setup!$C$36)+IF($V18=1,N($F18),0))-BX18,0),MAX($P18-0,0))</f>
        <v>0</v>
      </c>
      <c r="DW18" s="48" t="n">
        <f aca="false">MIN(MAX((FU17*(1+FU$5/Setup!$C$36)+IF($V18=2,N($F18),0))-BY18,0),MAX($P18-SUM(DV18:DV18),0))</f>
        <v>115.769230769231</v>
      </c>
      <c r="DX18" s="48" t="n">
        <f aca="false">MIN(MAX((FV17*(1+FV$5/Setup!$C$36)+IF($V18=3,N($F18),0))-BZ18,0),MAX($P18-SUM(DV18:DW18),0))</f>
        <v>0</v>
      </c>
      <c r="DY18" s="48" t="n">
        <f aca="false">MIN(MAX((FW17*(1+FW$5/Setup!$C$36)+IF($V18=4,N($F18),0))-CA18,0),MAX($P18-SUM(DV18:DX18),0))</f>
        <v>0</v>
      </c>
      <c r="DZ18" s="48" t="n">
        <f aca="false">MIN(MAX((FX17*(1+FX$5/Setup!$C$36)+IF($V18=5,N($F18),0))-CB18,0),MAX($P18-SUM(DV18:DY18),0))</f>
        <v>0</v>
      </c>
      <c r="EA18" s="48" t="n">
        <f aca="false">MIN(MAX((FY17*(1+FY$5/Setup!$C$36)+IF($V18=6,N($F18),0))-CC18,0),MAX($P18-SUM(DV18:DZ18),0))</f>
        <v>0</v>
      </c>
      <c r="EB18" s="48" t="n">
        <f aca="false">MIN(MAX((FZ17*(1+FZ$5/Setup!$C$36)+IF($V18=7,N($F18),0))-CD18,0),MAX($P18-SUM(DV18:EA18),0))</f>
        <v>0</v>
      </c>
      <c r="EC18" s="48" t="n">
        <f aca="false">MIN(MAX((GA17*(1+GA$5/Setup!$C$36)+IF($V18=8,N($F18),0))-CE18,0),MAX($P18-SUM(DV18:EB18),0))</f>
        <v>0</v>
      </c>
      <c r="ED18" s="48" t="n">
        <f aca="false">MIN(MAX((GB17*(1+GB$5/Setup!$C$36)+IF($V18=9,N($F18),0))-CF18,0),MAX($P18-SUM(DV18:EC18),0))</f>
        <v>0</v>
      </c>
      <c r="EE18" s="48" t="n">
        <f aca="false">MIN(MAX((GC17*(1+GC$5/Setup!$C$36)+IF($V18=10,N($F18),0))-CG18,0),MAX($P18-SUM(DV18:ED18),0))</f>
        <v>0</v>
      </c>
      <c r="EF18" s="48" t="n">
        <f aca="false">MIN(MAX((GD17*(1+GD$5/Setup!$C$36)+IF($V18=11,N($F18),0))-CH18,0),MAX($P18-SUM(DV18:EE18),0))</f>
        <v>0</v>
      </c>
      <c r="EG18" s="48" t="n">
        <f aca="false">MIN(MAX((GE17*(1+GE$5/Setup!$C$36)+IF($V18=12,N($F18),0))-CI18,0),MAX($P18-SUM(DV18:EF18),0))</f>
        <v>0</v>
      </c>
      <c r="EH18" s="48" t="n">
        <f aca="false">MIN(MAX((GF17*(1+GF$5/Setup!$C$36)+IF($V18=13,N($F18),0))-CJ18,0),MAX($P18-SUM(DV18:EG18),0))</f>
        <v>0</v>
      </c>
      <c r="EI18" s="48" t="n">
        <f aca="false">MIN(MAX((GG17*(1+GG$5/Setup!$C$36)+IF($V18=14,N($F18),0))-CK18,0),MAX($P18-SUM(DV18:EH18),0))</f>
        <v>0</v>
      </c>
      <c r="EJ18" s="48" t="n">
        <f aca="false">MIN(MAX((GH17*(1+GH$5/Setup!$C$36)+IF($V18=15,N($F18),0))-CL18,0),MAX($P18-SUM(DV18:EI18),0))</f>
        <v>0</v>
      </c>
      <c r="EK18" s="48" t="n">
        <f aca="false">MIN(MAX((GI17*(1+GI$5/Setup!$C$36)+IF($V18=16,N($F18),0))-CM18,0),MAX($P18-SUM(DV18:EJ18),0))</f>
        <v>0</v>
      </c>
      <c r="EL18" s="48" t="n">
        <f aca="false">MIN(MAX((GJ17*(1+GJ$5/Setup!$C$36)+IF($V18=17,N($F18),0))-CN18,0),MAX($P18-SUM(DV18:EK18),0))</f>
        <v>0</v>
      </c>
      <c r="EM18" s="48" t="n">
        <f aca="false">MIN(MAX((GK17*(1+GK$5/Setup!$C$36)+IF($V18=18,N($F18),0))-CO18,0),MAX($P18-SUM(DV18:EL18),0))</f>
        <v>0</v>
      </c>
      <c r="EN18" s="48" t="n">
        <f aca="false">MIN(MAX((GL17*(1+GL$5/Setup!$C$36)+IF($V18=19,N($F18),0))-CP18,0),MAX($P18-SUM(DV18:EM18),0))</f>
        <v>0</v>
      </c>
      <c r="EO18" s="48" t="n">
        <f aca="false">MIN(MAX((GM17*(1+GM$5/Setup!$C$36)+IF($V18=20,N($F18),0))-CQ18,0),MAX($P18-SUM(DV18:EN18),0))</f>
        <v>0</v>
      </c>
      <c r="EP18" s="48" t="n">
        <f aca="false">MIN(MAX((GN17*(1+GN$5/Setup!$C$36)+IF($V18=21,N($F18),0))-CR18,0),MAX($P18-SUM(DV18:EO18),0))</f>
        <v>0</v>
      </c>
      <c r="EQ18" s="48" t="n">
        <f aca="false">MIN(MAX((GO17*(1+GO$5/Setup!$C$36)+IF($V18=22,N($F18),0))-CS18,0),MAX($P18-SUM(DV18:EP18),0))</f>
        <v>0</v>
      </c>
      <c r="ER18" s="48" t="n">
        <f aca="false">MIN(MAX((GP17*(1+GP$5/Setup!$C$36)+IF($V18=23,N($F18),0))-CT18,0),MAX($P18-SUM(DV18:EQ18),0))</f>
        <v>0</v>
      </c>
      <c r="ES18" s="48" t="n">
        <f aca="false">MIN(MAX((GQ17*(1+GQ$5/Setup!$C$36)+IF($V18=24,N($F18),0))-CU18,0),MAX($P18-SUM(DV18:ER18),0))</f>
        <v>0</v>
      </c>
      <c r="ET18" s="48" t="n">
        <f aca="false">MIN(MAX((GR17*(1+GR$5/Setup!$C$36)+IF($V18=25,N($F18),0))-CV18,0),MAX($P18-SUM(DV18:ES18),0))</f>
        <v>0</v>
      </c>
      <c r="EU18" s="48" t="n">
        <f aca="false">MIN(MAX((GS17*(1+GS$5/Setup!$C$36)+IF($V18=26,N($F18),0))-CW18,0),MAX($P18-SUM(DV18:ET18),0))</f>
        <v>0</v>
      </c>
      <c r="EV18" s="48" t="n">
        <f aca="false">MIN(MAX((GT17*(1+GT$5/Setup!$C$36)+IF($V18=27,N($F18),0))-CX18,0),MAX($P18-SUM(DV18:EU18),0))</f>
        <v>0</v>
      </c>
      <c r="EW18" s="48" t="n">
        <f aca="false">MIN(MAX((GU17*(1+GU$5/Setup!$C$36)+IF($V18=28,N($F18),0))-CY18,0),MAX($P18-SUM(DV18:EV18),0))</f>
        <v>0</v>
      </c>
      <c r="EX18" s="48" t="n">
        <f aca="false">MIN(MAX((GV17*(1+GV$5/Setup!$C$36)+IF($V18=29,N($F18),0))-CZ18,0),MAX($P18-SUM(DV18:EW18),0))</f>
        <v>0</v>
      </c>
      <c r="EY18" s="48" t="n">
        <f aca="false">MIN(MAX((GW17*(1+GW$5/Setup!$C$36)+IF($V18=30,N($F18),0))-DA18,0),MAX($P18-SUM(DV18:EX18),0))</f>
        <v>0</v>
      </c>
      <c r="EZ18" s="48" t="n">
        <f aca="false">MIN(MAX((GX17*(1+GX$5/Setup!$C$36)+IF($V18=31,N($F18),0))-DB18,0),MAX($P18-SUM(DV18:EY18),0))</f>
        <v>0</v>
      </c>
      <c r="FA18" s="48" t="n">
        <f aca="false">MIN(MAX((GY17*(1+GY$5/Setup!$C$36)+IF($V18=32,N($F18),0))-DC18,0),MAX($P18-SUM(DV18:EZ18),0))</f>
        <v>0</v>
      </c>
      <c r="FB18" s="48" t="n">
        <f aca="false">MIN(MAX((GZ17*(1+GZ$5/Setup!$C$36)+IF($V18=33,N($F18),0))-DD18,0),MAX($P18-SUM(DV18:FA18),0))</f>
        <v>0</v>
      </c>
      <c r="FC18" s="48" t="n">
        <f aca="false">MIN(MAX((HA17*(1+HA$5/Setup!$C$36)+IF($V18=34,N($F18),0))-DE18,0),MAX($P18-SUM(DV18:FB18),0))</f>
        <v>0</v>
      </c>
      <c r="FD18" s="48" t="n">
        <f aca="false">MIN(MAX((HB17*(1+HB$5/Setup!$C$36)+IF($V18=35,N($F18),0))-DF18,0),MAX($P18-SUM(DV18:FC18),0))</f>
        <v>0</v>
      </c>
      <c r="FE18" s="48" t="n">
        <f aca="false">MIN(MAX((HC17*(1+HC$5/Setup!$C$36)+IF($V18=36,N($F18),0))-DG18,0),MAX($P18-SUM(DV18:FD18),0))</f>
        <v>0</v>
      </c>
      <c r="FF18" s="48" t="n">
        <f aca="false">MIN(MAX((HD17*(1+HD$5/Setup!$C$36)+IF($V18=37,N($F18),0))-DH18,0),MAX($P18-SUM(DV18:FE18),0))</f>
        <v>0</v>
      </c>
      <c r="FG18" s="48" t="n">
        <f aca="false">MIN(MAX((HE17*(1+HE$5/Setup!$C$36)+IF($V18=38,N($F18),0))-DI18,0),MAX($P18-SUM(DV18:FF18),0))</f>
        <v>0</v>
      </c>
      <c r="FH18" s="48" t="n">
        <f aca="false">MIN(MAX((HF17*(1+HF$5/Setup!$C$36)+IF($V18=39,N($F18),0))-DJ18,0),MAX($P18-SUM(DV18:FG18),0))</f>
        <v>0</v>
      </c>
      <c r="FI18" s="48" t="n">
        <f aca="false">MIN(MAX((HG17*(1+HG$5/Setup!$C$36)+IF($V18=40,N($F18),0))-DK18,0),MAX($P18-SUM(DV18:FH18),0))</f>
        <v>0</v>
      </c>
      <c r="FJ18" s="48" t="n">
        <f aca="false">MIN(MAX((HH17*(1+HH$5/Setup!$C$36)+IF($V18=41,N($F18),0))-DL18,0),MAX($P18-SUM(DV18:FI18),0))</f>
        <v>0</v>
      </c>
      <c r="FK18" s="48" t="n">
        <f aca="false">MIN(MAX((HI17*(1+HI$5/Setup!$C$36)+IF($V18=42,N($F18),0))-DM18,0),MAX($P18-SUM(DV18:FJ18),0))</f>
        <v>0</v>
      </c>
      <c r="FL18" s="48" t="n">
        <f aca="false">MIN(MAX((HJ17*(1+HJ$5/Setup!$C$36)+IF($V18=43,N($F18),0))-DN18,0),MAX($P18-SUM(DV18:FK18),0))</f>
        <v>0</v>
      </c>
      <c r="FM18" s="48" t="n">
        <f aca="false">MIN(MAX((HK17*(1+HK$5/Setup!$C$36)+IF($V18=44,N($F18),0))-DO18,0),MAX($P18-SUM(DV18:FL18),0))</f>
        <v>0</v>
      </c>
      <c r="FN18" s="48" t="n">
        <f aca="false">MIN(MAX((HL17*(1+HL$5/Setup!$C$36)+IF($V18=45,N($F18),0))-DP18,0),MAX($P18-SUM(DV18:FM18),0))</f>
        <v>0</v>
      </c>
      <c r="FO18" s="48" t="n">
        <f aca="false">MIN(MAX((HM17*(1+HM$5/Setup!$C$36)+IF($V18=46,N($F18),0))-DQ18,0),MAX($P18-SUM(DV18:FN18),0))</f>
        <v>0</v>
      </c>
      <c r="FP18" s="48" t="n">
        <f aca="false">MIN(MAX((HN17*(1+HN$5/Setup!$C$36)+IF($V18=47,N($F18),0))-DR18,0),MAX($P18-SUM(DV18:FO18),0))</f>
        <v>0</v>
      </c>
      <c r="FQ18" s="48" t="n">
        <f aca="false">MIN(MAX((HO17*(1+HO$5/Setup!$C$36)+IF($V18=48,N($F18),0))-DS18,0),MAX($P18-SUM(DV18:FP18),0))</f>
        <v>0</v>
      </c>
      <c r="FR18" s="48" t="n">
        <f aca="false">MIN(MAX((HP17*(1+HP$5/Setup!$C$36)+IF($V18=49,N($F18),0))-DT18,0),MAX($P18-SUM(DV18:FQ18),0))</f>
        <v>0</v>
      </c>
      <c r="FS18" s="48" t="n">
        <f aca="false">MIN(MAX((HQ17*(1+HQ$5/Setup!$C$36)+IF($V18=50,N($F18),0))-DU18,0),MAX($P18-SUM(DV18:FR18),0))</f>
        <v>0</v>
      </c>
      <c r="FT18" s="48" t="n">
        <f aca="false">IF((FT17*(1+FT$5/Setup!$C$36)+IF($V18=1,N($F18),0))-BX18-DV18&lt;0.005,0,(FT17*(1+FT$5/Setup!$C$36)+IF($V18=1,N($F18),0))-BX18-DV18)</f>
        <v>0</v>
      </c>
      <c r="FU18" s="48" t="n">
        <f aca="false">IF((FU17*(1+FU$5/Setup!$C$36)+IF($V18=2,N($F18),0))-BY18-DW18&lt;0.005,0,(FU17*(1+FU$5/Setup!$C$36)+IF($V18=2,N($F18),0))-BY18-DW18)</f>
        <v>808.585294253016</v>
      </c>
      <c r="FV18" s="48" t="n">
        <f aca="false">IF((FV17*(1+FV$5/Setup!$C$36)+IF($V18=3,N($F18),0))-BZ18-DX18&lt;0.005,0,(FV17*(1+FV$5/Setup!$C$36)+IF($V18=3,N($F18),0))-BZ18-DX18)</f>
        <v>0</v>
      </c>
      <c r="FW18" s="48" t="n">
        <f aca="false">IF((FW17*(1+FW$5/Setup!$C$36)+IF($V18=4,N($F18),0))-CA18-DY18&lt;0.005,0,(FW17*(1+FW$5/Setup!$C$36)+IF($V18=4,N($F18),0))-CA18-DY18)</f>
        <v>0</v>
      </c>
      <c r="FX18" s="48" t="n">
        <f aca="false">IF((FX17*(1+FX$5/Setup!$C$36)+IF($V18=5,N($F18),0))-CB18-DZ18&lt;0.005,0,(FX17*(1+FX$5/Setup!$C$36)+IF($V18=5,N($F18),0))-CB18-DZ18)</f>
        <v>0</v>
      </c>
      <c r="FY18" s="48" t="n">
        <f aca="false">IF((FY17*(1+FY$5/Setup!$C$36)+IF($V18=6,N($F18),0))-CC18-EA18&lt;0.005,0,(FY17*(1+FY$5/Setup!$C$36)+IF($V18=6,N($F18),0))-CC18-EA18)</f>
        <v>0</v>
      </c>
      <c r="FZ18" s="48" t="n">
        <f aca="false">IF((FZ17*(1+FZ$5/Setup!$C$36)+IF($V18=7,N($F18),0))-CD18-EB18&lt;0.005,0,(FZ17*(1+FZ$5/Setup!$C$36)+IF($V18=7,N($F18),0))-CD18-EB18)</f>
        <v>0</v>
      </c>
      <c r="GA18" s="48" t="n">
        <f aca="false">IF((GA17*(1+GA$5/Setup!$C$36)+IF($V18=8,N($F18),0))-CE18-EC18&lt;0.005,0,(GA17*(1+GA$5/Setup!$C$36)+IF($V18=8,N($F18),0))-CE18-EC18)</f>
        <v>0</v>
      </c>
      <c r="GB18" s="48" t="n">
        <f aca="false">IF((GB17*(1+GB$5/Setup!$C$36)+IF($V18=9,N($F18),0))-CF18-ED18&lt;0.005,0,(GB17*(1+GB$5/Setup!$C$36)+IF($V18=9,N($F18),0))-CF18-ED18)</f>
        <v>0</v>
      </c>
      <c r="GC18" s="48" t="n">
        <f aca="false">IF((GC17*(1+GC$5/Setup!$C$36)+IF($V18=10,N($F18),0))-CG18-EE18&lt;0.005,0,(GC17*(1+GC$5/Setup!$C$36)+IF($V18=10,N($F18),0))-CG18-EE18)</f>
        <v>0</v>
      </c>
      <c r="GD18" s="48" t="n">
        <f aca="false">IF((GD17*(1+GD$5/Setup!$C$36)+IF($V18=11,N($F18),0))-CH18-EF18&lt;0.005,0,(GD17*(1+GD$5/Setup!$C$36)+IF($V18=11,N($F18),0))-CH18-EF18)</f>
        <v>0</v>
      </c>
      <c r="GE18" s="48" t="n">
        <f aca="false">IF((GE17*(1+GE$5/Setup!$C$36)+IF($V18=12,N($F18),0))-CI18-EG18&lt;0.005,0,(GE17*(1+GE$5/Setup!$C$36)+IF($V18=12,N($F18),0))-CI18-EG18)</f>
        <v>0</v>
      </c>
      <c r="GF18" s="48" t="n">
        <f aca="false">IF((GF17*(1+GF$5/Setup!$C$36)+IF($V18=13,N($F18),0))-CJ18-EH18&lt;0.005,0,(GF17*(1+GF$5/Setup!$C$36)+IF($V18=13,N($F18),0))-CJ18-EH18)</f>
        <v>0</v>
      </c>
      <c r="GG18" s="48" t="n">
        <f aca="false">IF((GG17*(1+GG$5/Setup!$C$36)+IF($V18=14,N($F18),0))-CK18-EI18&lt;0.005,0,(GG17*(1+GG$5/Setup!$C$36)+IF($V18=14,N($F18),0))-CK18-EI18)</f>
        <v>0</v>
      </c>
      <c r="GH18" s="48" t="n">
        <f aca="false">IF((GH17*(1+GH$5/Setup!$C$36)+IF($V18=15,N($F18),0))-CL18-EJ18&lt;0.005,0,(GH17*(1+GH$5/Setup!$C$36)+IF($V18=15,N($F18),0))-CL18-EJ18)</f>
        <v>0</v>
      </c>
      <c r="GI18" s="48" t="n">
        <f aca="false">IF((GI17*(1+GI$5/Setup!$C$36)+IF($V18=16,N($F18),0))-CM18-EK18&lt;0.005,0,(GI17*(1+GI$5/Setup!$C$36)+IF($V18=16,N($F18),0))-CM18-EK18)</f>
        <v>0</v>
      </c>
      <c r="GJ18" s="48" t="n">
        <f aca="false">IF((GJ17*(1+GJ$5/Setup!$C$36)+IF($V18=17,N($F18),0))-CN18-EL18&lt;0.005,0,(GJ17*(1+GJ$5/Setup!$C$36)+IF($V18=17,N($F18),0))-CN18-EL18)</f>
        <v>0</v>
      </c>
      <c r="GK18" s="48" t="n">
        <f aca="false">IF((GK17*(1+GK$5/Setup!$C$36)+IF($V18=18,N($F18),0))-CO18-EM18&lt;0.005,0,(GK17*(1+GK$5/Setup!$C$36)+IF($V18=18,N($F18),0))-CO18-EM18)</f>
        <v>0</v>
      </c>
      <c r="GL18" s="48" t="n">
        <f aca="false">IF((GL17*(1+GL$5/Setup!$C$36)+IF($V18=19,N($F18),0))-CP18-EN18&lt;0.005,0,(GL17*(1+GL$5/Setup!$C$36)+IF($V18=19,N($F18),0))-CP18-EN18)</f>
        <v>0</v>
      </c>
      <c r="GM18" s="48" t="n">
        <f aca="false">IF((GM17*(1+GM$5/Setup!$C$36)+IF($V18=20,N($F18),0))-CQ18-EO18&lt;0.005,0,(GM17*(1+GM$5/Setup!$C$36)+IF($V18=20,N($F18),0))-CQ18-EO18)</f>
        <v>0</v>
      </c>
      <c r="GN18" s="48" t="n">
        <f aca="false">IF((GN17*(1+GN$5/Setup!$C$36)+IF($V18=21,N($F18),0))-CR18-EP18&lt;0.005,0,(GN17*(1+GN$5/Setup!$C$36)+IF($V18=21,N($F18),0))-CR18-EP18)</f>
        <v>0</v>
      </c>
      <c r="GO18" s="48" t="n">
        <f aca="false">IF((GO17*(1+GO$5/Setup!$C$36)+IF($V18=22,N($F18),0))-CS18-EQ18&lt;0.005,0,(GO17*(1+GO$5/Setup!$C$36)+IF($V18=22,N($F18),0))-CS18-EQ18)</f>
        <v>0</v>
      </c>
      <c r="GP18" s="48" t="n">
        <f aca="false">IF((GP17*(1+GP$5/Setup!$C$36)+IF($V18=23,N($F18),0))-CT18-ER18&lt;0.005,0,(GP17*(1+GP$5/Setup!$C$36)+IF($V18=23,N($F18),0))-CT18-ER18)</f>
        <v>0</v>
      </c>
      <c r="GQ18" s="48" t="n">
        <f aca="false">IF((GQ17*(1+GQ$5/Setup!$C$36)+IF($V18=24,N($F18),0))-CU18-ES18&lt;0.005,0,(GQ17*(1+GQ$5/Setup!$C$36)+IF($V18=24,N($F18),0))-CU18-ES18)</f>
        <v>0</v>
      </c>
      <c r="GR18" s="48" t="n">
        <f aca="false">IF((GR17*(1+GR$5/Setup!$C$36)+IF($V18=25,N($F18),0))-CV18-ET18&lt;0.005,0,(GR17*(1+GR$5/Setup!$C$36)+IF($V18=25,N($F18),0))-CV18-ET18)</f>
        <v>0</v>
      </c>
      <c r="GS18" s="48" t="n">
        <f aca="false">IF((GS17*(1+GS$5/Setup!$C$36)+IF($V18=26,N($F18),0))-CW18-EU18&lt;0.005,0,(GS17*(1+GS$5/Setup!$C$36)+IF($V18=26,N($F18),0))-CW18-EU18)</f>
        <v>0</v>
      </c>
      <c r="GT18" s="48" t="n">
        <f aca="false">IF((GT17*(1+GT$5/Setup!$C$36)+IF($V18=27,N($F18),0))-CX18-EV18&lt;0.005,0,(GT17*(1+GT$5/Setup!$C$36)+IF($V18=27,N($F18),0))-CX18-EV18)</f>
        <v>0</v>
      </c>
      <c r="GU18" s="48" t="n">
        <f aca="false">IF((GU17*(1+GU$5/Setup!$C$36)+IF($V18=28,N($F18),0))-CY18-EW18&lt;0.005,0,(GU17*(1+GU$5/Setup!$C$36)+IF($V18=28,N($F18),0))-CY18-EW18)</f>
        <v>0</v>
      </c>
      <c r="GV18" s="48" t="n">
        <f aca="false">IF((GV17*(1+GV$5/Setup!$C$36)+IF($V18=29,N($F18),0))-CZ18-EX18&lt;0.005,0,(GV17*(1+GV$5/Setup!$C$36)+IF($V18=29,N($F18),0))-CZ18-EX18)</f>
        <v>0</v>
      </c>
      <c r="GW18" s="48" t="n">
        <f aca="false">IF((GW17*(1+GW$5/Setup!$C$36)+IF($V18=30,N($F18),0))-DA18-EY18&lt;0.005,0,(GW17*(1+GW$5/Setup!$C$36)+IF($V18=30,N($F18),0))-DA18-EY18)</f>
        <v>0</v>
      </c>
      <c r="GX18" s="48" t="n">
        <f aca="false">IF((GX17*(1+GX$5/Setup!$C$36)+IF($V18=31,N($F18),0))-DB18-EZ18&lt;0.005,0,(GX17*(1+GX$5/Setup!$C$36)+IF($V18=31,N($F18),0))-DB18-EZ18)</f>
        <v>0</v>
      </c>
      <c r="GY18" s="48" t="n">
        <f aca="false">IF((GY17*(1+GY$5/Setup!$C$36)+IF($V18=32,N($F18),0))-DC18-FA18&lt;0.005,0,(GY17*(1+GY$5/Setup!$C$36)+IF($V18=32,N($F18),0))-DC18-FA18)</f>
        <v>0</v>
      </c>
      <c r="GZ18" s="48" t="n">
        <f aca="false">IF((GZ17*(1+GZ$5/Setup!$C$36)+IF($V18=33,N($F18),0))-DD18-FB18&lt;0.005,0,(GZ17*(1+GZ$5/Setup!$C$36)+IF($V18=33,N($F18),0))-DD18-FB18)</f>
        <v>0</v>
      </c>
      <c r="HA18" s="48" t="n">
        <f aca="false">IF((HA17*(1+HA$5/Setup!$C$36)+IF($V18=34,N($F18),0))-DE18-FC18&lt;0.005,0,(HA17*(1+HA$5/Setup!$C$36)+IF($V18=34,N($F18),0))-DE18-FC18)</f>
        <v>0</v>
      </c>
      <c r="HB18" s="48" t="n">
        <f aca="false">IF((HB17*(1+HB$5/Setup!$C$36)+IF($V18=35,N($F18),0))-DF18-FD18&lt;0.005,0,(HB17*(1+HB$5/Setup!$C$36)+IF($V18=35,N($F18),0))-DF18-FD18)</f>
        <v>0</v>
      </c>
      <c r="HC18" s="48" t="n">
        <f aca="false">IF((HC17*(1+HC$5/Setup!$C$36)+IF($V18=36,N($F18),0))-DG18-FE18&lt;0.005,0,(HC17*(1+HC$5/Setup!$C$36)+IF($V18=36,N($F18),0))-DG18-FE18)</f>
        <v>0</v>
      </c>
      <c r="HD18" s="48" t="n">
        <f aca="false">IF((HD17*(1+HD$5/Setup!$C$36)+IF($V18=37,N($F18),0))-DH18-FF18&lt;0.005,0,(HD17*(1+HD$5/Setup!$C$36)+IF($V18=37,N($F18),0))-DH18-FF18)</f>
        <v>0</v>
      </c>
      <c r="HE18" s="48" t="n">
        <f aca="false">IF((HE17*(1+HE$5/Setup!$C$36)+IF($V18=38,N($F18),0))-DI18-FG18&lt;0.005,0,(HE17*(1+HE$5/Setup!$C$36)+IF($V18=38,N($F18),0))-DI18-FG18)</f>
        <v>0</v>
      </c>
      <c r="HF18" s="48" t="n">
        <f aca="false">IF((HF17*(1+HF$5/Setup!$C$36)+IF($V18=39,N($F18),0))-DJ18-FH18&lt;0.005,0,(HF17*(1+HF$5/Setup!$C$36)+IF($V18=39,N($F18),0))-DJ18-FH18)</f>
        <v>0</v>
      </c>
      <c r="HG18" s="48" t="n">
        <f aca="false">IF((HG17*(1+HG$5/Setup!$C$36)+IF($V18=40,N($F18),0))-DK18-FI18&lt;0.005,0,(HG17*(1+HG$5/Setup!$C$36)+IF($V18=40,N($F18),0))-DK18-FI18)</f>
        <v>0</v>
      </c>
      <c r="HH18" s="48" t="n">
        <f aca="false">IF((HH17*(1+HH$5/Setup!$C$36)+IF($V18=41,N($F18),0))-DL18-FJ18&lt;0.005,0,(HH17*(1+HH$5/Setup!$C$36)+IF($V18=41,N($F18),0))-DL18-FJ18)</f>
        <v>0</v>
      </c>
      <c r="HI18" s="48" t="n">
        <f aca="false">IF((HI17*(1+HI$5/Setup!$C$36)+IF($V18=42,N($F18),0))-DM18-FK18&lt;0.005,0,(HI17*(1+HI$5/Setup!$C$36)+IF($V18=42,N($F18),0))-DM18-FK18)</f>
        <v>0</v>
      </c>
      <c r="HJ18" s="48" t="n">
        <f aca="false">IF((HJ17*(1+HJ$5/Setup!$C$36)+IF($V18=43,N($F18),0))-DN18-FL18&lt;0.005,0,(HJ17*(1+HJ$5/Setup!$C$36)+IF($V18=43,N($F18),0))-DN18-FL18)</f>
        <v>0</v>
      </c>
      <c r="HK18" s="48" t="n">
        <f aca="false">IF((HK17*(1+HK$5/Setup!$C$36)+IF($V18=44,N($F18),0))-DO18-FM18&lt;0.005,0,(HK17*(1+HK$5/Setup!$C$36)+IF($V18=44,N($F18),0))-DO18-FM18)</f>
        <v>0</v>
      </c>
      <c r="HL18" s="48" t="n">
        <f aca="false">IF((HL17*(1+HL$5/Setup!$C$36)+IF($V18=45,N($F18),0))-DP18-FN18&lt;0.005,0,(HL17*(1+HL$5/Setup!$C$36)+IF($V18=45,N($F18),0))-DP18-FN18)</f>
        <v>0</v>
      </c>
      <c r="HM18" s="48" t="n">
        <f aca="false">IF((HM17*(1+HM$5/Setup!$C$36)+IF($V18=46,N($F18),0))-DQ18-FO18&lt;0.005,0,(HM17*(1+HM$5/Setup!$C$36)+IF($V18=46,N($F18),0))-DQ18-FO18)</f>
        <v>0</v>
      </c>
      <c r="HN18" s="48" t="n">
        <f aca="false">IF((HN17*(1+HN$5/Setup!$C$36)+IF($V18=47,N($F18),0))-DR18-FP18&lt;0.005,0,(HN17*(1+HN$5/Setup!$C$36)+IF($V18=47,N($F18),0))-DR18-FP18)</f>
        <v>0</v>
      </c>
      <c r="HO18" s="48" t="n">
        <f aca="false">IF((HO17*(1+HO$5/Setup!$C$36)+IF($V18=48,N($F18),0))-DS18-FQ18&lt;0.005,0,(HO17*(1+HO$5/Setup!$C$36)+IF($V18=48,N($F18),0))-DS18-FQ18)</f>
        <v>0</v>
      </c>
      <c r="HP18" s="48" t="n">
        <f aca="false">IF((HP17*(1+HP$5/Setup!$C$36)+IF($V18=49,N($F18),0))-DT18-FR18&lt;0.005,0,(HP17*(1+HP$5/Setup!$C$36)+IF($V18=49,N($F18),0))-DT18-FR18)</f>
        <v>0</v>
      </c>
      <c r="HQ18" s="48" t="n">
        <f aca="false">IF((HQ17*(1+HQ$5/Setup!$C$36)+IF($V18=50,N($F18),0))-DU18-FS18&lt;0.005,0,(HQ17*(1+HQ$5/Setup!$C$36)+IF($V18=50,N($F18),0))-DU18-FS18)</f>
        <v>0</v>
      </c>
    </row>
    <row r="19" customFormat="false" ht="15" hidden="false" customHeight="false" outlineLevel="0" collapsed="false">
      <c r="A19" s="44" t="n">
        <v>11</v>
      </c>
      <c r="B19" s="45" t="n">
        <f aca="false">IF(Setup!$C$7="Every month",EDATE(Setup!$C$8,($A19-1)),IF(Setup!$C$7="Twice a month",DATE(YEAR(Setup!$C$8),MONTH(Setup!$C$8)+INT((($A19-1)+Setup!$C$41)/2),MIN(IF(MOD(($A19-1)+Setup!$C$41,2)=0,Setup!$C$39,Setup!$C$40),DAY(EOMONTH(DATE(YEAR(Setup!$C$8),MONTH(Setup!$C$8)+INT((($A19-1)+Setup!$C$41)/2),1),0)))),Setup!$C$8+($A19-1)*IF(Setup!$C$7="Every week",7,14)))</f>
        <v>46465</v>
      </c>
      <c r="C19" s="45" t="n">
        <f aca="false">IF(Setup!$C$7="Every month",EDATE(Setup!$C$8,$A19),IF(Setup!$C$7="Twice a month",DATE(YEAR(Setup!$C$8),MONTH(Setup!$C$8)+INT(($A19+Setup!$C$41)/2),MIN(IF(MOD($A19+Setup!$C$41,2)=0,Setup!$C$39,Setup!$C$40),DAY(EOMONTH(DATE(YEAR(Setup!$C$8),MONTH(Setup!$C$8)+INT(($A19+Setup!$C$41)/2),1),0)))),Setup!$C$8+$A19*IF(Setup!$C$7="Every week",7,14)))</f>
        <v>46479</v>
      </c>
      <c r="D19" s="46"/>
      <c r="E19" s="47"/>
      <c r="F19" s="47"/>
      <c r="G19" s="47"/>
      <c r="H19" s="47"/>
      <c r="I19" s="48" t="n">
        <f aca="false">N(Setup!$C$11)+N(E19)</f>
        <v>100</v>
      </c>
      <c r="J19" s="48" t="n">
        <f aca="false">MIN(Setup!$C$37,MAX(I19,0))</f>
        <v>9.23076923076923</v>
      </c>
      <c r="K19" s="48" t="n">
        <f aca="false">MIN(MAX(N(Setup!$C$14)-L18,0),MAX(I19-J19,0))</f>
        <v>0</v>
      </c>
      <c r="L19" s="48" t="n">
        <f aca="false">L18+K19-N(G19)</f>
        <v>500</v>
      </c>
      <c r="M19" s="48" t="n">
        <f aca="false">M18+J19-N(H19)</f>
        <v>101.538461538462</v>
      </c>
      <c r="N19" s="48" t="n">
        <f aca="false">SUM(BX19:DU19)</f>
        <v>40</v>
      </c>
      <c r="O19" s="48" t="n">
        <f aca="false">SUM(Z19:BW19)-N19</f>
        <v>0</v>
      </c>
      <c r="P19" s="48" t="n">
        <f aca="false">MAX(I19-J19-K19,0)+O19</f>
        <v>90.7692307692308</v>
      </c>
      <c r="Q19" s="48" t="n">
        <f aca="false">SUM(DV19:FS19)</f>
        <v>90.7692307692308</v>
      </c>
      <c r="R19" s="49" t="n">
        <f aca="false">N19+J19+K19+Q19</f>
        <v>140</v>
      </c>
      <c r="S19" s="48" t="n">
        <f aca="false">T19-T18-N(F19)+N19+Q19</f>
        <v>5.59789819098256</v>
      </c>
      <c r="T19" s="49" t="n">
        <f aca="false">SUM(FT19:HQ19)</f>
        <v>683.413961674768</v>
      </c>
      <c r="U19" s="44" t="str">
        <f aca="false">IF(T18&lt;0.005,"",INDEX(Helpers!$C$2:$C$51,IF(_xlfn.MINIFS($DV$6:$FS$6,DV19:FS19,"&gt;0.005")=0,V19,_xlfn.MINIFS($DV$6:$FS$6,DV19:FS19,"&gt;0.005"))))</f>
        <v>Card B</v>
      </c>
      <c r="V19" s="44" t="n">
        <f aca="false">IF(_xlfn.MINIFS($FT$6:$HQ$6,FT18:HQ18,"&gt;0.005")=0,1,_xlfn.MINIFS($FT$6:$HQ$6,FT18:HQ18,"&gt;0.005"))</f>
        <v>2</v>
      </c>
      <c r="W19" s="44" t="n">
        <f aca="false">IF(AND(D19&lt;&gt;"Paid",T18&gt;0.005),1,0)</f>
        <v>1</v>
      </c>
      <c r="X19" s="48" t="n">
        <f aca="false">SUMPRODUCT(((Helpers!$G$2:$G$51*(1+(Helpers!$D$2:$D$51+0.000000001)/12)^(($B19-Setup!$C$8)/(365.25/12))-Helpers!$E$2:$E$51*((1+(Helpers!$D$2:$D$51+0.000000001)/12)^(($B19-Setup!$C$8)/(365.25/12))-1)/((Helpers!$D$2:$D$51+0.000000001)/12))&gt;0)*(Helpers!$G$2:$G$51*(1+(Helpers!$D$2:$D$51+0.000000001)/12)^(($B19-Setup!$C$8)/(365.25/12))-Helpers!$E$2:$E$51*((1+(Helpers!$D$2:$D$51+0.000000001)/12)^(($B19-Setup!$C$8)/(365.25/12))-1)/((Helpers!$D$2:$D$51+0.000000001)/12)))</f>
        <v>1524.52074919323</v>
      </c>
      <c r="Y19" s="48"/>
      <c r="Z19" s="48" t="n">
        <f aca="false">IF(OR(N(Z$5)=0,Z$6=""),0,Z$5*((DATE(YEAR($B19),MONTH($B19),MIN(Z$6,DAY(EOMONTH($B19,0))))&gt;=$B19)*(DATE(YEAR($B19),MONTH($B19),MIN(Z$6,DAY(EOMONTH($B19,0))))&lt;$C19)+(DATE(YEAR($B19),MONTH($B19)+1,MIN(Z$6,DAY(EOMONTH($B19,1))))&gt;=$B19)*(DATE(YEAR($B19),MONTH($B19)+1,MIN(Z$6,DAY(EOMONTH($B19,1))))&lt;$C19)))</f>
        <v>0</v>
      </c>
      <c r="AA19" s="48" t="n">
        <f aca="false">IF(OR(N(AA$5)=0,AA$6=""),0,AA$5*((DATE(YEAR($B19),MONTH($B19),MIN(AA$6,DAY(EOMONTH($B19,0))))&gt;=$B19)*(DATE(YEAR($B19),MONTH($B19),MIN(AA$6,DAY(EOMONTH($B19,0))))&lt;$C19)+(DATE(YEAR($B19),MONTH($B19)+1,MIN(AA$6,DAY(EOMONTH($B19,1))))&gt;=$B19)*(DATE(YEAR($B19),MONTH($B19)+1,MIN(AA$6,DAY(EOMONTH($B19,1))))&lt;$C19)))</f>
        <v>40</v>
      </c>
      <c r="AB19" s="48" t="n">
        <f aca="false">IF(OR(N(AB$5)=0,AB$6=""),0,AB$5*((DATE(YEAR($B19),MONTH($B19),MIN(AB$6,DAY(EOMONTH($B19,0))))&gt;=$B19)*(DATE(YEAR($B19),MONTH($B19),MIN(AB$6,DAY(EOMONTH($B19,0))))&lt;$C19)+(DATE(YEAR($B19),MONTH($B19)+1,MIN(AB$6,DAY(EOMONTH($B19,1))))&gt;=$B19)*(DATE(YEAR($B19),MONTH($B19)+1,MIN(AB$6,DAY(EOMONTH($B19,1))))&lt;$C19)))</f>
        <v>0</v>
      </c>
      <c r="AC19" s="48" t="n">
        <f aca="false">IF(OR(N(AC$5)=0,AC$6=""),0,AC$5*((DATE(YEAR($B19),MONTH($B19),MIN(AC$6,DAY(EOMONTH($B19,0))))&gt;=$B19)*(DATE(YEAR($B19),MONTH($B19),MIN(AC$6,DAY(EOMONTH($B19,0))))&lt;$C19)+(DATE(YEAR($B19),MONTH($B19)+1,MIN(AC$6,DAY(EOMONTH($B19,1))))&gt;=$B19)*(DATE(YEAR($B19),MONTH($B19)+1,MIN(AC$6,DAY(EOMONTH($B19,1))))&lt;$C19)))</f>
        <v>0</v>
      </c>
      <c r="AD19" s="48" t="n">
        <f aca="false">IF(OR(N(AD$5)=0,AD$6=""),0,AD$5*((DATE(YEAR($B19),MONTH($B19),MIN(AD$6,DAY(EOMONTH($B19,0))))&gt;=$B19)*(DATE(YEAR($B19),MONTH($B19),MIN(AD$6,DAY(EOMONTH($B19,0))))&lt;$C19)+(DATE(YEAR($B19),MONTH($B19)+1,MIN(AD$6,DAY(EOMONTH($B19,1))))&gt;=$B19)*(DATE(YEAR($B19),MONTH($B19)+1,MIN(AD$6,DAY(EOMONTH($B19,1))))&lt;$C19)))</f>
        <v>0</v>
      </c>
      <c r="AE19" s="48" t="n">
        <f aca="false">IF(OR(N(AE$5)=0,AE$6=""),0,AE$5*((DATE(YEAR($B19),MONTH($B19),MIN(AE$6,DAY(EOMONTH($B19,0))))&gt;=$B19)*(DATE(YEAR($B19),MONTH($B19),MIN(AE$6,DAY(EOMONTH($B19,0))))&lt;$C19)+(DATE(YEAR($B19),MONTH($B19)+1,MIN(AE$6,DAY(EOMONTH($B19,1))))&gt;=$B19)*(DATE(YEAR($B19),MONTH($B19)+1,MIN(AE$6,DAY(EOMONTH($B19,1))))&lt;$C19)))</f>
        <v>0</v>
      </c>
      <c r="AF19" s="48" t="n">
        <f aca="false">IF(OR(N(AF$5)=0,AF$6=""),0,AF$5*((DATE(YEAR($B19),MONTH($B19),MIN(AF$6,DAY(EOMONTH($B19,0))))&gt;=$B19)*(DATE(YEAR($B19),MONTH($B19),MIN(AF$6,DAY(EOMONTH($B19,0))))&lt;$C19)+(DATE(YEAR($B19),MONTH($B19)+1,MIN(AF$6,DAY(EOMONTH($B19,1))))&gt;=$B19)*(DATE(YEAR($B19),MONTH($B19)+1,MIN(AF$6,DAY(EOMONTH($B19,1))))&lt;$C19)))</f>
        <v>0</v>
      </c>
      <c r="AG19" s="48" t="n">
        <f aca="false">IF(OR(N(AG$5)=0,AG$6=""),0,AG$5*((DATE(YEAR($B19),MONTH($B19),MIN(AG$6,DAY(EOMONTH($B19,0))))&gt;=$B19)*(DATE(YEAR($B19),MONTH($B19),MIN(AG$6,DAY(EOMONTH($B19,0))))&lt;$C19)+(DATE(YEAR($B19),MONTH($B19)+1,MIN(AG$6,DAY(EOMONTH($B19,1))))&gt;=$B19)*(DATE(YEAR($B19),MONTH($B19)+1,MIN(AG$6,DAY(EOMONTH($B19,1))))&lt;$C19)))</f>
        <v>0</v>
      </c>
      <c r="AH19" s="48" t="n">
        <f aca="false">IF(OR(N(AH$5)=0,AH$6=""),0,AH$5*((DATE(YEAR($B19),MONTH($B19),MIN(AH$6,DAY(EOMONTH($B19,0))))&gt;=$B19)*(DATE(YEAR($B19),MONTH($B19),MIN(AH$6,DAY(EOMONTH($B19,0))))&lt;$C19)+(DATE(YEAR($B19),MONTH($B19)+1,MIN(AH$6,DAY(EOMONTH($B19,1))))&gt;=$B19)*(DATE(YEAR($B19),MONTH($B19)+1,MIN(AH$6,DAY(EOMONTH($B19,1))))&lt;$C19)))</f>
        <v>0</v>
      </c>
      <c r="AI19" s="48" t="n">
        <f aca="false">IF(OR(N(AI$5)=0,AI$6=""),0,AI$5*((DATE(YEAR($B19),MONTH($B19),MIN(AI$6,DAY(EOMONTH($B19,0))))&gt;=$B19)*(DATE(YEAR($B19),MONTH($B19),MIN(AI$6,DAY(EOMONTH($B19,0))))&lt;$C19)+(DATE(YEAR($B19),MONTH($B19)+1,MIN(AI$6,DAY(EOMONTH($B19,1))))&gt;=$B19)*(DATE(YEAR($B19),MONTH($B19)+1,MIN(AI$6,DAY(EOMONTH($B19,1))))&lt;$C19)))</f>
        <v>0</v>
      </c>
      <c r="AJ19" s="48" t="n">
        <f aca="false">IF(OR(N(AJ$5)=0,AJ$6=""),0,AJ$5*((DATE(YEAR($B19),MONTH($B19),MIN(AJ$6,DAY(EOMONTH($B19,0))))&gt;=$B19)*(DATE(YEAR($B19),MONTH($B19),MIN(AJ$6,DAY(EOMONTH($B19,0))))&lt;$C19)+(DATE(YEAR($B19),MONTH($B19)+1,MIN(AJ$6,DAY(EOMONTH($B19,1))))&gt;=$B19)*(DATE(YEAR($B19),MONTH($B19)+1,MIN(AJ$6,DAY(EOMONTH($B19,1))))&lt;$C19)))</f>
        <v>0</v>
      </c>
      <c r="AK19" s="48" t="n">
        <f aca="false">IF(OR(N(AK$5)=0,AK$6=""),0,AK$5*((DATE(YEAR($B19),MONTH($B19),MIN(AK$6,DAY(EOMONTH($B19,0))))&gt;=$B19)*(DATE(YEAR($B19),MONTH($B19),MIN(AK$6,DAY(EOMONTH($B19,0))))&lt;$C19)+(DATE(YEAR($B19),MONTH($B19)+1,MIN(AK$6,DAY(EOMONTH($B19,1))))&gt;=$B19)*(DATE(YEAR($B19),MONTH($B19)+1,MIN(AK$6,DAY(EOMONTH($B19,1))))&lt;$C19)))</f>
        <v>0</v>
      </c>
      <c r="AL19" s="48" t="n">
        <f aca="false">IF(OR(N(AL$5)=0,AL$6=""),0,AL$5*((DATE(YEAR($B19),MONTH($B19),MIN(AL$6,DAY(EOMONTH($B19,0))))&gt;=$B19)*(DATE(YEAR($B19),MONTH($B19),MIN(AL$6,DAY(EOMONTH($B19,0))))&lt;$C19)+(DATE(YEAR($B19),MONTH($B19)+1,MIN(AL$6,DAY(EOMONTH($B19,1))))&gt;=$B19)*(DATE(YEAR($B19),MONTH($B19)+1,MIN(AL$6,DAY(EOMONTH($B19,1))))&lt;$C19)))</f>
        <v>0</v>
      </c>
      <c r="AM19" s="48" t="n">
        <f aca="false">IF(OR(N(AM$5)=0,AM$6=""),0,AM$5*((DATE(YEAR($B19),MONTH($B19),MIN(AM$6,DAY(EOMONTH($B19,0))))&gt;=$B19)*(DATE(YEAR($B19),MONTH($B19),MIN(AM$6,DAY(EOMONTH($B19,0))))&lt;$C19)+(DATE(YEAR($B19),MONTH($B19)+1,MIN(AM$6,DAY(EOMONTH($B19,1))))&gt;=$B19)*(DATE(YEAR($B19),MONTH($B19)+1,MIN(AM$6,DAY(EOMONTH($B19,1))))&lt;$C19)))</f>
        <v>0</v>
      </c>
      <c r="AN19" s="48" t="n">
        <f aca="false">IF(OR(N(AN$5)=0,AN$6=""),0,AN$5*((DATE(YEAR($B19),MONTH($B19),MIN(AN$6,DAY(EOMONTH($B19,0))))&gt;=$B19)*(DATE(YEAR($B19),MONTH($B19),MIN(AN$6,DAY(EOMONTH($B19,0))))&lt;$C19)+(DATE(YEAR($B19),MONTH($B19)+1,MIN(AN$6,DAY(EOMONTH($B19,1))))&gt;=$B19)*(DATE(YEAR($B19),MONTH($B19)+1,MIN(AN$6,DAY(EOMONTH($B19,1))))&lt;$C19)))</f>
        <v>0</v>
      </c>
      <c r="AO19" s="48" t="n">
        <f aca="false">IF(OR(N(AO$5)=0,AO$6=""),0,AO$5*((DATE(YEAR($B19),MONTH($B19),MIN(AO$6,DAY(EOMONTH($B19,0))))&gt;=$B19)*(DATE(YEAR($B19),MONTH($B19),MIN(AO$6,DAY(EOMONTH($B19,0))))&lt;$C19)+(DATE(YEAR($B19),MONTH($B19)+1,MIN(AO$6,DAY(EOMONTH($B19,1))))&gt;=$B19)*(DATE(YEAR($B19),MONTH($B19)+1,MIN(AO$6,DAY(EOMONTH($B19,1))))&lt;$C19)))</f>
        <v>0</v>
      </c>
      <c r="AP19" s="48" t="n">
        <f aca="false">IF(OR(N(AP$5)=0,AP$6=""),0,AP$5*((DATE(YEAR($B19),MONTH($B19),MIN(AP$6,DAY(EOMONTH($B19,0))))&gt;=$B19)*(DATE(YEAR($B19),MONTH($B19),MIN(AP$6,DAY(EOMONTH($B19,0))))&lt;$C19)+(DATE(YEAR($B19),MONTH($B19)+1,MIN(AP$6,DAY(EOMONTH($B19,1))))&gt;=$B19)*(DATE(YEAR($B19),MONTH($B19)+1,MIN(AP$6,DAY(EOMONTH($B19,1))))&lt;$C19)))</f>
        <v>0</v>
      </c>
      <c r="AQ19" s="48" t="n">
        <f aca="false">IF(OR(N(AQ$5)=0,AQ$6=""),0,AQ$5*((DATE(YEAR($B19),MONTH($B19),MIN(AQ$6,DAY(EOMONTH($B19,0))))&gt;=$B19)*(DATE(YEAR($B19),MONTH($B19),MIN(AQ$6,DAY(EOMONTH($B19,0))))&lt;$C19)+(DATE(YEAR($B19),MONTH($B19)+1,MIN(AQ$6,DAY(EOMONTH($B19,1))))&gt;=$B19)*(DATE(YEAR($B19),MONTH($B19)+1,MIN(AQ$6,DAY(EOMONTH($B19,1))))&lt;$C19)))</f>
        <v>0</v>
      </c>
      <c r="AR19" s="48" t="n">
        <f aca="false">IF(OR(N(AR$5)=0,AR$6=""),0,AR$5*((DATE(YEAR($B19),MONTH($B19),MIN(AR$6,DAY(EOMONTH($B19,0))))&gt;=$B19)*(DATE(YEAR($B19),MONTH($B19),MIN(AR$6,DAY(EOMONTH($B19,0))))&lt;$C19)+(DATE(YEAR($B19),MONTH($B19)+1,MIN(AR$6,DAY(EOMONTH($B19,1))))&gt;=$B19)*(DATE(YEAR($B19),MONTH($B19)+1,MIN(AR$6,DAY(EOMONTH($B19,1))))&lt;$C19)))</f>
        <v>0</v>
      </c>
      <c r="AS19" s="48" t="n">
        <f aca="false">IF(OR(N(AS$5)=0,AS$6=""),0,AS$5*((DATE(YEAR($B19),MONTH($B19),MIN(AS$6,DAY(EOMONTH($B19,0))))&gt;=$B19)*(DATE(YEAR($B19),MONTH($B19),MIN(AS$6,DAY(EOMONTH($B19,0))))&lt;$C19)+(DATE(YEAR($B19),MONTH($B19)+1,MIN(AS$6,DAY(EOMONTH($B19,1))))&gt;=$B19)*(DATE(YEAR($B19),MONTH($B19)+1,MIN(AS$6,DAY(EOMONTH($B19,1))))&lt;$C19)))</f>
        <v>0</v>
      </c>
      <c r="AT19" s="48" t="n">
        <f aca="false">IF(OR(N(AT$5)=0,AT$6=""),0,AT$5*((DATE(YEAR($B19),MONTH($B19),MIN(AT$6,DAY(EOMONTH($B19,0))))&gt;=$B19)*(DATE(YEAR($B19),MONTH($B19),MIN(AT$6,DAY(EOMONTH($B19,0))))&lt;$C19)+(DATE(YEAR($B19),MONTH($B19)+1,MIN(AT$6,DAY(EOMONTH($B19,1))))&gt;=$B19)*(DATE(YEAR($B19),MONTH($B19)+1,MIN(AT$6,DAY(EOMONTH($B19,1))))&lt;$C19)))</f>
        <v>0</v>
      </c>
      <c r="AU19" s="48" t="n">
        <f aca="false">IF(OR(N(AU$5)=0,AU$6=""),0,AU$5*((DATE(YEAR($B19),MONTH($B19),MIN(AU$6,DAY(EOMONTH($B19,0))))&gt;=$B19)*(DATE(YEAR($B19),MONTH($B19),MIN(AU$6,DAY(EOMONTH($B19,0))))&lt;$C19)+(DATE(YEAR($B19),MONTH($B19)+1,MIN(AU$6,DAY(EOMONTH($B19,1))))&gt;=$B19)*(DATE(YEAR($B19),MONTH($B19)+1,MIN(AU$6,DAY(EOMONTH($B19,1))))&lt;$C19)))</f>
        <v>0</v>
      </c>
      <c r="AV19" s="48" t="n">
        <f aca="false">IF(OR(N(AV$5)=0,AV$6=""),0,AV$5*((DATE(YEAR($B19),MONTH($B19),MIN(AV$6,DAY(EOMONTH($B19,0))))&gt;=$B19)*(DATE(YEAR($B19),MONTH($B19),MIN(AV$6,DAY(EOMONTH($B19,0))))&lt;$C19)+(DATE(YEAR($B19),MONTH($B19)+1,MIN(AV$6,DAY(EOMONTH($B19,1))))&gt;=$B19)*(DATE(YEAR($B19),MONTH($B19)+1,MIN(AV$6,DAY(EOMONTH($B19,1))))&lt;$C19)))</f>
        <v>0</v>
      </c>
      <c r="AW19" s="48" t="n">
        <f aca="false">IF(OR(N(AW$5)=0,AW$6=""),0,AW$5*((DATE(YEAR($B19),MONTH($B19),MIN(AW$6,DAY(EOMONTH($B19,0))))&gt;=$B19)*(DATE(YEAR($B19),MONTH($B19),MIN(AW$6,DAY(EOMONTH($B19,0))))&lt;$C19)+(DATE(YEAR($B19),MONTH($B19)+1,MIN(AW$6,DAY(EOMONTH($B19,1))))&gt;=$B19)*(DATE(YEAR($B19),MONTH($B19)+1,MIN(AW$6,DAY(EOMONTH($B19,1))))&lt;$C19)))</f>
        <v>0</v>
      </c>
      <c r="AX19" s="48" t="n">
        <f aca="false">IF(OR(N(AX$5)=0,AX$6=""),0,AX$5*((DATE(YEAR($B19),MONTH($B19),MIN(AX$6,DAY(EOMONTH($B19,0))))&gt;=$B19)*(DATE(YEAR($B19),MONTH($B19),MIN(AX$6,DAY(EOMONTH($B19,0))))&lt;$C19)+(DATE(YEAR($B19),MONTH($B19)+1,MIN(AX$6,DAY(EOMONTH($B19,1))))&gt;=$B19)*(DATE(YEAR($B19),MONTH($B19)+1,MIN(AX$6,DAY(EOMONTH($B19,1))))&lt;$C19)))</f>
        <v>0</v>
      </c>
      <c r="AY19" s="48" t="n">
        <f aca="false">IF(OR(N(AY$5)=0,AY$6=""),0,AY$5*((DATE(YEAR($B19),MONTH($B19),MIN(AY$6,DAY(EOMONTH($B19,0))))&gt;=$B19)*(DATE(YEAR($B19),MONTH($B19),MIN(AY$6,DAY(EOMONTH($B19,0))))&lt;$C19)+(DATE(YEAR($B19),MONTH($B19)+1,MIN(AY$6,DAY(EOMONTH($B19,1))))&gt;=$B19)*(DATE(YEAR($B19),MONTH($B19)+1,MIN(AY$6,DAY(EOMONTH($B19,1))))&lt;$C19)))</f>
        <v>0</v>
      </c>
      <c r="AZ19" s="48" t="n">
        <f aca="false">IF(OR(N(AZ$5)=0,AZ$6=""),0,AZ$5*((DATE(YEAR($B19),MONTH($B19),MIN(AZ$6,DAY(EOMONTH($B19,0))))&gt;=$B19)*(DATE(YEAR($B19),MONTH($B19),MIN(AZ$6,DAY(EOMONTH($B19,0))))&lt;$C19)+(DATE(YEAR($B19),MONTH($B19)+1,MIN(AZ$6,DAY(EOMONTH($B19,1))))&gt;=$B19)*(DATE(YEAR($B19),MONTH($B19)+1,MIN(AZ$6,DAY(EOMONTH($B19,1))))&lt;$C19)))</f>
        <v>0</v>
      </c>
      <c r="BA19" s="48" t="n">
        <f aca="false">IF(OR(N(BA$5)=0,BA$6=""),0,BA$5*((DATE(YEAR($B19),MONTH($B19),MIN(BA$6,DAY(EOMONTH($B19,0))))&gt;=$B19)*(DATE(YEAR($B19),MONTH($B19),MIN(BA$6,DAY(EOMONTH($B19,0))))&lt;$C19)+(DATE(YEAR($B19),MONTH($B19)+1,MIN(BA$6,DAY(EOMONTH($B19,1))))&gt;=$B19)*(DATE(YEAR($B19),MONTH($B19)+1,MIN(BA$6,DAY(EOMONTH($B19,1))))&lt;$C19)))</f>
        <v>0</v>
      </c>
      <c r="BB19" s="48" t="n">
        <f aca="false">IF(OR(N(BB$5)=0,BB$6=""),0,BB$5*((DATE(YEAR($B19),MONTH($B19),MIN(BB$6,DAY(EOMONTH($B19,0))))&gt;=$B19)*(DATE(YEAR($B19),MONTH($B19),MIN(BB$6,DAY(EOMONTH($B19,0))))&lt;$C19)+(DATE(YEAR($B19),MONTH($B19)+1,MIN(BB$6,DAY(EOMONTH($B19,1))))&gt;=$B19)*(DATE(YEAR($B19),MONTH($B19)+1,MIN(BB$6,DAY(EOMONTH($B19,1))))&lt;$C19)))</f>
        <v>0</v>
      </c>
      <c r="BC19" s="48" t="n">
        <f aca="false">IF(OR(N(BC$5)=0,BC$6=""),0,BC$5*((DATE(YEAR($B19),MONTH($B19),MIN(BC$6,DAY(EOMONTH($B19,0))))&gt;=$B19)*(DATE(YEAR($B19),MONTH($B19),MIN(BC$6,DAY(EOMONTH($B19,0))))&lt;$C19)+(DATE(YEAR($B19),MONTH($B19)+1,MIN(BC$6,DAY(EOMONTH($B19,1))))&gt;=$B19)*(DATE(YEAR($B19),MONTH($B19)+1,MIN(BC$6,DAY(EOMONTH($B19,1))))&lt;$C19)))</f>
        <v>0</v>
      </c>
      <c r="BD19" s="48" t="n">
        <f aca="false">IF(OR(N(BD$5)=0,BD$6=""),0,BD$5*((DATE(YEAR($B19),MONTH($B19),MIN(BD$6,DAY(EOMONTH($B19,0))))&gt;=$B19)*(DATE(YEAR($B19),MONTH($B19),MIN(BD$6,DAY(EOMONTH($B19,0))))&lt;$C19)+(DATE(YEAR($B19),MONTH($B19)+1,MIN(BD$6,DAY(EOMONTH($B19,1))))&gt;=$B19)*(DATE(YEAR($B19),MONTH($B19)+1,MIN(BD$6,DAY(EOMONTH($B19,1))))&lt;$C19)))</f>
        <v>0</v>
      </c>
      <c r="BE19" s="48" t="n">
        <f aca="false">IF(OR(N(BE$5)=0,BE$6=""),0,BE$5*((DATE(YEAR($B19),MONTH($B19),MIN(BE$6,DAY(EOMONTH($B19,0))))&gt;=$B19)*(DATE(YEAR($B19),MONTH($B19),MIN(BE$6,DAY(EOMONTH($B19,0))))&lt;$C19)+(DATE(YEAR($B19),MONTH($B19)+1,MIN(BE$6,DAY(EOMONTH($B19,1))))&gt;=$B19)*(DATE(YEAR($B19),MONTH($B19)+1,MIN(BE$6,DAY(EOMONTH($B19,1))))&lt;$C19)))</f>
        <v>0</v>
      </c>
      <c r="BF19" s="48" t="n">
        <f aca="false">IF(OR(N(BF$5)=0,BF$6=""),0,BF$5*((DATE(YEAR($B19),MONTH($B19),MIN(BF$6,DAY(EOMONTH($B19,0))))&gt;=$B19)*(DATE(YEAR($B19),MONTH($B19),MIN(BF$6,DAY(EOMONTH($B19,0))))&lt;$C19)+(DATE(YEAR($B19),MONTH($B19)+1,MIN(BF$6,DAY(EOMONTH($B19,1))))&gt;=$B19)*(DATE(YEAR($B19),MONTH($B19)+1,MIN(BF$6,DAY(EOMONTH($B19,1))))&lt;$C19)))</f>
        <v>0</v>
      </c>
      <c r="BG19" s="48" t="n">
        <f aca="false">IF(OR(N(BG$5)=0,BG$6=""),0,BG$5*((DATE(YEAR($B19),MONTH($B19),MIN(BG$6,DAY(EOMONTH($B19,0))))&gt;=$B19)*(DATE(YEAR($B19),MONTH($B19),MIN(BG$6,DAY(EOMONTH($B19,0))))&lt;$C19)+(DATE(YEAR($B19),MONTH($B19)+1,MIN(BG$6,DAY(EOMONTH($B19,1))))&gt;=$B19)*(DATE(YEAR($B19),MONTH($B19)+1,MIN(BG$6,DAY(EOMONTH($B19,1))))&lt;$C19)))</f>
        <v>0</v>
      </c>
      <c r="BH19" s="48" t="n">
        <f aca="false">IF(OR(N(BH$5)=0,BH$6=""),0,BH$5*((DATE(YEAR($B19),MONTH($B19),MIN(BH$6,DAY(EOMONTH($B19,0))))&gt;=$B19)*(DATE(YEAR($B19),MONTH($B19),MIN(BH$6,DAY(EOMONTH($B19,0))))&lt;$C19)+(DATE(YEAR($B19),MONTH($B19)+1,MIN(BH$6,DAY(EOMONTH($B19,1))))&gt;=$B19)*(DATE(YEAR($B19),MONTH($B19)+1,MIN(BH$6,DAY(EOMONTH($B19,1))))&lt;$C19)))</f>
        <v>0</v>
      </c>
      <c r="BI19" s="48" t="n">
        <f aca="false">IF(OR(N(BI$5)=0,BI$6=""),0,BI$5*((DATE(YEAR($B19),MONTH($B19),MIN(BI$6,DAY(EOMONTH($B19,0))))&gt;=$B19)*(DATE(YEAR($B19),MONTH($B19),MIN(BI$6,DAY(EOMONTH($B19,0))))&lt;$C19)+(DATE(YEAR($B19),MONTH($B19)+1,MIN(BI$6,DAY(EOMONTH($B19,1))))&gt;=$B19)*(DATE(YEAR($B19),MONTH($B19)+1,MIN(BI$6,DAY(EOMONTH($B19,1))))&lt;$C19)))</f>
        <v>0</v>
      </c>
      <c r="BJ19" s="48" t="n">
        <f aca="false">IF(OR(N(BJ$5)=0,BJ$6=""),0,BJ$5*((DATE(YEAR($B19),MONTH($B19),MIN(BJ$6,DAY(EOMONTH($B19,0))))&gt;=$B19)*(DATE(YEAR($B19),MONTH($B19),MIN(BJ$6,DAY(EOMONTH($B19,0))))&lt;$C19)+(DATE(YEAR($B19),MONTH($B19)+1,MIN(BJ$6,DAY(EOMONTH($B19,1))))&gt;=$B19)*(DATE(YEAR($B19),MONTH($B19)+1,MIN(BJ$6,DAY(EOMONTH($B19,1))))&lt;$C19)))</f>
        <v>0</v>
      </c>
      <c r="BK19" s="48" t="n">
        <f aca="false">IF(OR(N(BK$5)=0,BK$6=""),0,BK$5*((DATE(YEAR($B19),MONTH($B19),MIN(BK$6,DAY(EOMONTH($B19,0))))&gt;=$B19)*(DATE(YEAR($B19),MONTH($B19),MIN(BK$6,DAY(EOMONTH($B19,0))))&lt;$C19)+(DATE(YEAR($B19),MONTH($B19)+1,MIN(BK$6,DAY(EOMONTH($B19,1))))&gt;=$B19)*(DATE(YEAR($B19),MONTH($B19)+1,MIN(BK$6,DAY(EOMONTH($B19,1))))&lt;$C19)))</f>
        <v>0</v>
      </c>
      <c r="BL19" s="48" t="n">
        <f aca="false">IF(OR(N(BL$5)=0,BL$6=""),0,BL$5*((DATE(YEAR($B19),MONTH($B19),MIN(BL$6,DAY(EOMONTH($B19,0))))&gt;=$B19)*(DATE(YEAR($B19),MONTH($B19),MIN(BL$6,DAY(EOMONTH($B19,0))))&lt;$C19)+(DATE(YEAR($B19),MONTH($B19)+1,MIN(BL$6,DAY(EOMONTH($B19,1))))&gt;=$B19)*(DATE(YEAR($B19),MONTH($B19)+1,MIN(BL$6,DAY(EOMONTH($B19,1))))&lt;$C19)))</f>
        <v>0</v>
      </c>
      <c r="BM19" s="48" t="n">
        <f aca="false">IF(OR(N(BM$5)=0,BM$6=""),0,BM$5*((DATE(YEAR($B19),MONTH($B19),MIN(BM$6,DAY(EOMONTH($B19,0))))&gt;=$B19)*(DATE(YEAR($B19),MONTH($B19),MIN(BM$6,DAY(EOMONTH($B19,0))))&lt;$C19)+(DATE(YEAR($B19),MONTH($B19)+1,MIN(BM$6,DAY(EOMONTH($B19,1))))&gt;=$B19)*(DATE(YEAR($B19),MONTH($B19)+1,MIN(BM$6,DAY(EOMONTH($B19,1))))&lt;$C19)))</f>
        <v>0</v>
      </c>
      <c r="BN19" s="48" t="n">
        <f aca="false">IF(OR(N(BN$5)=0,BN$6=""),0,BN$5*((DATE(YEAR($B19),MONTH($B19),MIN(BN$6,DAY(EOMONTH($B19,0))))&gt;=$B19)*(DATE(YEAR($B19),MONTH($B19),MIN(BN$6,DAY(EOMONTH($B19,0))))&lt;$C19)+(DATE(YEAR($B19),MONTH($B19)+1,MIN(BN$6,DAY(EOMONTH($B19,1))))&gt;=$B19)*(DATE(YEAR($B19),MONTH($B19)+1,MIN(BN$6,DAY(EOMONTH($B19,1))))&lt;$C19)))</f>
        <v>0</v>
      </c>
      <c r="BO19" s="48" t="n">
        <f aca="false">IF(OR(N(BO$5)=0,BO$6=""),0,BO$5*((DATE(YEAR($B19),MONTH($B19),MIN(BO$6,DAY(EOMONTH($B19,0))))&gt;=$B19)*(DATE(YEAR($B19),MONTH($B19),MIN(BO$6,DAY(EOMONTH($B19,0))))&lt;$C19)+(DATE(YEAR($B19),MONTH($B19)+1,MIN(BO$6,DAY(EOMONTH($B19,1))))&gt;=$B19)*(DATE(YEAR($B19),MONTH($B19)+1,MIN(BO$6,DAY(EOMONTH($B19,1))))&lt;$C19)))</f>
        <v>0</v>
      </c>
      <c r="BP19" s="48" t="n">
        <f aca="false">IF(OR(N(BP$5)=0,BP$6=""),0,BP$5*((DATE(YEAR($B19),MONTH($B19),MIN(BP$6,DAY(EOMONTH($B19,0))))&gt;=$B19)*(DATE(YEAR($B19),MONTH($B19),MIN(BP$6,DAY(EOMONTH($B19,0))))&lt;$C19)+(DATE(YEAR($B19),MONTH($B19)+1,MIN(BP$6,DAY(EOMONTH($B19,1))))&gt;=$B19)*(DATE(YEAR($B19),MONTH($B19)+1,MIN(BP$6,DAY(EOMONTH($B19,1))))&lt;$C19)))</f>
        <v>0</v>
      </c>
      <c r="BQ19" s="48" t="n">
        <f aca="false">IF(OR(N(BQ$5)=0,BQ$6=""),0,BQ$5*((DATE(YEAR($B19),MONTH($B19),MIN(BQ$6,DAY(EOMONTH($B19,0))))&gt;=$B19)*(DATE(YEAR($B19),MONTH($B19),MIN(BQ$6,DAY(EOMONTH($B19,0))))&lt;$C19)+(DATE(YEAR($B19),MONTH($B19)+1,MIN(BQ$6,DAY(EOMONTH($B19,1))))&gt;=$B19)*(DATE(YEAR($B19),MONTH($B19)+1,MIN(BQ$6,DAY(EOMONTH($B19,1))))&lt;$C19)))</f>
        <v>0</v>
      </c>
      <c r="BR19" s="48" t="n">
        <f aca="false">IF(OR(N(BR$5)=0,BR$6=""),0,BR$5*((DATE(YEAR($B19),MONTH($B19),MIN(BR$6,DAY(EOMONTH($B19,0))))&gt;=$B19)*(DATE(YEAR($B19),MONTH($B19),MIN(BR$6,DAY(EOMONTH($B19,0))))&lt;$C19)+(DATE(YEAR($B19),MONTH($B19)+1,MIN(BR$6,DAY(EOMONTH($B19,1))))&gt;=$B19)*(DATE(YEAR($B19),MONTH($B19)+1,MIN(BR$6,DAY(EOMONTH($B19,1))))&lt;$C19)))</f>
        <v>0</v>
      </c>
      <c r="BS19" s="48" t="n">
        <f aca="false">IF(OR(N(BS$5)=0,BS$6=""),0,BS$5*((DATE(YEAR($B19),MONTH($B19),MIN(BS$6,DAY(EOMONTH($B19,0))))&gt;=$B19)*(DATE(YEAR($B19),MONTH($B19),MIN(BS$6,DAY(EOMONTH($B19,0))))&lt;$C19)+(DATE(YEAR($B19),MONTH($B19)+1,MIN(BS$6,DAY(EOMONTH($B19,1))))&gt;=$B19)*(DATE(YEAR($B19),MONTH($B19)+1,MIN(BS$6,DAY(EOMONTH($B19,1))))&lt;$C19)))</f>
        <v>0</v>
      </c>
      <c r="BT19" s="48" t="n">
        <f aca="false">IF(OR(N(BT$5)=0,BT$6=""),0,BT$5*((DATE(YEAR($B19),MONTH($B19),MIN(BT$6,DAY(EOMONTH($B19,0))))&gt;=$B19)*(DATE(YEAR($B19),MONTH($B19),MIN(BT$6,DAY(EOMONTH($B19,0))))&lt;$C19)+(DATE(YEAR($B19),MONTH($B19)+1,MIN(BT$6,DAY(EOMONTH($B19,1))))&gt;=$B19)*(DATE(YEAR($B19),MONTH($B19)+1,MIN(BT$6,DAY(EOMONTH($B19,1))))&lt;$C19)))</f>
        <v>0</v>
      </c>
      <c r="BU19" s="48" t="n">
        <f aca="false">IF(OR(N(BU$5)=0,BU$6=""),0,BU$5*((DATE(YEAR($B19),MONTH($B19),MIN(BU$6,DAY(EOMONTH($B19,0))))&gt;=$B19)*(DATE(YEAR($B19),MONTH($B19),MIN(BU$6,DAY(EOMONTH($B19,0))))&lt;$C19)+(DATE(YEAR($B19),MONTH($B19)+1,MIN(BU$6,DAY(EOMONTH($B19,1))))&gt;=$B19)*(DATE(YEAR($B19),MONTH($B19)+1,MIN(BU$6,DAY(EOMONTH($B19,1))))&lt;$C19)))</f>
        <v>0</v>
      </c>
      <c r="BV19" s="48" t="n">
        <f aca="false">IF(OR(N(BV$5)=0,BV$6=""),0,BV$5*((DATE(YEAR($B19),MONTH($B19),MIN(BV$6,DAY(EOMONTH($B19,0))))&gt;=$B19)*(DATE(YEAR($B19),MONTH($B19),MIN(BV$6,DAY(EOMONTH($B19,0))))&lt;$C19)+(DATE(YEAR($B19),MONTH($B19)+1,MIN(BV$6,DAY(EOMONTH($B19,1))))&gt;=$B19)*(DATE(YEAR($B19),MONTH($B19)+1,MIN(BV$6,DAY(EOMONTH($B19,1))))&lt;$C19)))</f>
        <v>0</v>
      </c>
      <c r="BW19" s="48" t="n">
        <f aca="false">IF(OR(N(BW$5)=0,BW$6=""),0,BW$5*((DATE(YEAR($B19),MONTH($B19),MIN(BW$6,DAY(EOMONTH($B19,0))))&gt;=$B19)*(DATE(YEAR($B19),MONTH($B19),MIN(BW$6,DAY(EOMONTH($B19,0))))&lt;$C19)+(DATE(YEAR($B19),MONTH($B19)+1,MIN(BW$6,DAY(EOMONTH($B19,1))))&gt;=$B19)*(DATE(YEAR($B19),MONTH($B19)+1,MIN(BW$6,DAY(EOMONTH($B19,1))))&lt;$C19)))</f>
        <v>0</v>
      </c>
      <c r="BX19" s="48" t="n">
        <f aca="false">MIN(Z19,(FT18*(1+FT$5/Setup!$C$36)+IF($V19=1,N($F19),0)))</f>
        <v>0</v>
      </c>
      <c r="BY19" s="48" t="n">
        <f aca="false">MIN(AA19,(FU18*(1+FU$5/Setup!$C$36)+IF($V19=2,N($F19),0)))</f>
        <v>40</v>
      </c>
      <c r="BZ19" s="48" t="n">
        <f aca="false">MIN(AB19,(FV18*(1+FV$5/Setup!$C$36)+IF($V19=3,N($F19),0)))</f>
        <v>0</v>
      </c>
      <c r="CA19" s="48" t="n">
        <f aca="false">MIN(AC19,(FW18*(1+FW$5/Setup!$C$36)+IF($V19=4,N($F19),0)))</f>
        <v>0</v>
      </c>
      <c r="CB19" s="48" t="n">
        <f aca="false">MIN(AD19,(FX18*(1+FX$5/Setup!$C$36)+IF($V19=5,N($F19),0)))</f>
        <v>0</v>
      </c>
      <c r="CC19" s="48" t="n">
        <f aca="false">MIN(AE19,(FY18*(1+FY$5/Setup!$C$36)+IF($V19=6,N($F19),0)))</f>
        <v>0</v>
      </c>
      <c r="CD19" s="48" t="n">
        <f aca="false">MIN(AF19,(FZ18*(1+FZ$5/Setup!$C$36)+IF($V19=7,N($F19),0)))</f>
        <v>0</v>
      </c>
      <c r="CE19" s="48" t="n">
        <f aca="false">MIN(AG19,(GA18*(1+GA$5/Setup!$C$36)+IF($V19=8,N($F19),0)))</f>
        <v>0</v>
      </c>
      <c r="CF19" s="48" t="n">
        <f aca="false">MIN(AH19,(GB18*(1+GB$5/Setup!$C$36)+IF($V19=9,N($F19),0)))</f>
        <v>0</v>
      </c>
      <c r="CG19" s="48" t="n">
        <f aca="false">MIN(AI19,(GC18*(1+GC$5/Setup!$C$36)+IF($V19=10,N($F19),0)))</f>
        <v>0</v>
      </c>
      <c r="CH19" s="48" t="n">
        <f aca="false">MIN(AJ19,(GD18*(1+GD$5/Setup!$C$36)+IF($V19=11,N($F19),0)))</f>
        <v>0</v>
      </c>
      <c r="CI19" s="48" t="n">
        <f aca="false">MIN(AK19,(GE18*(1+GE$5/Setup!$C$36)+IF($V19=12,N($F19),0)))</f>
        <v>0</v>
      </c>
      <c r="CJ19" s="48" t="n">
        <f aca="false">MIN(AL19,(GF18*(1+GF$5/Setup!$C$36)+IF($V19=13,N($F19),0)))</f>
        <v>0</v>
      </c>
      <c r="CK19" s="48" t="n">
        <f aca="false">MIN(AM19,(GG18*(1+GG$5/Setup!$C$36)+IF($V19=14,N($F19),0)))</f>
        <v>0</v>
      </c>
      <c r="CL19" s="48" t="n">
        <f aca="false">MIN(AN19,(GH18*(1+GH$5/Setup!$C$36)+IF($V19=15,N($F19),0)))</f>
        <v>0</v>
      </c>
      <c r="CM19" s="48" t="n">
        <f aca="false">MIN(AO19,(GI18*(1+GI$5/Setup!$C$36)+IF($V19=16,N($F19),0)))</f>
        <v>0</v>
      </c>
      <c r="CN19" s="48" t="n">
        <f aca="false">MIN(AP19,(GJ18*(1+GJ$5/Setup!$C$36)+IF($V19=17,N($F19),0)))</f>
        <v>0</v>
      </c>
      <c r="CO19" s="48" t="n">
        <f aca="false">MIN(AQ19,(GK18*(1+GK$5/Setup!$C$36)+IF($V19=18,N($F19),0)))</f>
        <v>0</v>
      </c>
      <c r="CP19" s="48" t="n">
        <f aca="false">MIN(AR19,(GL18*(1+GL$5/Setup!$C$36)+IF($V19=19,N($F19),0)))</f>
        <v>0</v>
      </c>
      <c r="CQ19" s="48" t="n">
        <f aca="false">MIN(AS19,(GM18*(1+GM$5/Setup!$C$36)+IF($V19=20,N($F19),0)))</f>
        <v>0</v>
      </c>
      <c r="CR19" s="48" t="n">
        <f aca="false">MIN(AT19,(GN18*(1+GN$5/Setup!$C$36)+IF($V19=21,N($F19),0)))</f>
        <v>0</v>
      </c>
      <c r="CS19" s="48" t="n">
        <f aca="false">MIN(AU19,(GO18*(1+GO$5/Setup!$C$36)+IF($V19=22,N($F19),0)))</f>
        <v>0</v>
      </c>
      <c r="CT19" s="48" t="n">
        <f aca="false">MIN(AV19,(GP18*(1+GP$5/Setup!$C$36)+IF($V19=23,N($F19),0)))</f>
        <v>0</v>
      </c>
      <c r="CU19" s="48" t="n">
        <f aca="false">MIN(AW19,(GQ18*(1+GQ$5/Setup!$C$36)+IF($V19=24,N($F19),0)))</f>
        <v>0</v>
      </c>
      <c r="CV19" s="48" t="n">
        <f aca="false">MIN(AX19,(GR18*(1+GR$5/Setup!$C$36)+IF($V19=25,N($F19),0)))</f>
        <v>0</v>
      </c>
      <c r="CW19" s="48" t="n">
        <f aca="false">MIN(AY19,(GS18*(1+GS$5/Setup!$C$36)+IF($V19=26,N($F19),0)))</f>
        <v>0</v>
      </c>
      <c r="CX19" s="48" t="n">
        <f aca="false">MIN(AZ19,(GT18*(1+GT$5/Setup!$C$36)+IF($V19=27,N($F19),0)))</f>
        <v>0</v>
      </c>
      <c r="CY19" s="48" t="n">
        <f aca="false">MIN(BA19,(GU18*(1+GU$5/Setup!$C$36)+IF($V19=28,N($F19),0)))</f>
        <v>0</v>
      </c>
      <c r="CZ19" s="48" t="n">
        <f aca="false">MIN(BB19,(GV18*(1+GV$5/Setup!$C$36)+IF($V19=29,N($F19),0)))</f>
        <v>0</v>
      </c>
      <c r="DA19" s="48" t="n">
        <f aca="false">MIN(BC19,(GW18*(1+GW$5/Setup!$C$36)+IF($V19=30,N($F19),0)))</f>
        <v>0</v>
      </c>
      <c r="DB19" s="48" t="n">
        <f aca="false">MIN(BD19,(GX18*(1+GX$5/Setup!$C$36)+IF($V19=31,N($F19),0)))</f>
        <v>0</v>
      </c>
      <c r="DC19" s="48" t="n">
        <f aca="false">MIN(BE19,(GY18*(1+GY$5/Setup!$C$36)+IF($V19=32,N($F19),0)))</f>
        <v>0</v>
      </c>
      <c r="DD19" s="48" t="n">
        <f aca="false">MIN(BF19,(GZ18*(1+GZ$5/Setup!$C$36)+IF($V19=33,N($F19),0)))</f>
        <v>0</v>
      </c>
      <c r="DE19" s="48" t="n">
        <f aca="false">MIN(BG19,(HA18*(1+HA$5/Setup!$C$36)+IF($V19=34,N($F19),0)))</f>
        <v>0</v>
      </c>
      <c r="DF19" s="48" t="n">
        <f aca="false">MIN(BH19,(HB18*(1+HB$5/Setup!$C$36)+IF($V19=35,N($F19),0)))</f>
        <v>0</v>
      </c>
      <c r="DG19" s="48" t="n">
        <f aca="false">MIN(BI19,(HC18*(1+HC$5/Setup!$C$36)+IF($V19=36,N($F19),0)))</f>
        <v>0</v>
      </c>
      <c r="DH19" s="48" t="n">
        <f aca="false">MIN(BJ19,(HD18*(1+HD$5/Setup!$C$36)+IF($V19=37,N($F19),0)))</f>
        <v>0</v>
      </c>
      <c r="DI19" s="48" t="n">
        <f aca="false">MIN(BK19,(HE18*(1+HE$5/Setup!$C$36)+IF($V19=38,N($F19),0)))</f>
        <v>0</v>
      </c>
      <c r="DJ19" s="48" t="n">
        <f aca="false">MIN(BL19,(HF18*(1+HF$5/Setup!$C$36)+IF($V19=39,N($F19),0)))</f>
        <v>0</v>
      </c>
      <c r="DK19" s="48" t="n">
        <f aca="false">MIN(BM19,(HG18*(1+HG$5/Setup!$C$36)+IF($V19=40,N($F19),0)))</f>
        <v>0</v>
      </c>
      <c r="DL19" s="48" t="n">
        <f aca="false">MIN(BN19,(HH18*(1+HH$5/Setup!$C$36)+IF($V19=41,N($F19),0)))</f>
        <v>0</v>
      </c>
      <c r="DM19" s="48" t="n">
        <f aca="false">MIN(BO19,(HI18*(1+HI$5/Setup!$C$36)+IF($V19=42,N($F19),0)))</f>
        <v>0</v>
      </c>
      <c r="DN19" s="48" t="n">
        <f aca="false">MIN(BP19,(HJ18*(1+HJ$5/Setup!$C$36)+IF($V19=43,N($F19),0)))</f>
        <v>0</v>
      </c>
      <c r="DO19" s="48" t="n">
        <f aca="false">MIN(BQ19,(HK18*(1+HK$5/Setup!$C$36)+IF($V19=44,N($F19),0)))</f>
        <v>0</v>
      </c>
      <c r="DP19" s="48" t="n">
        <f aca="false">MIN(BR19,(HL18*(1+HL$5/Setup!$C$36)+IF($V19=45,N($F19),0)))</f>
        <v>0</v>
      </c>
      <c r="DQ19" s="48" t="n">
        <f aca="false">MIN(BS19,(HM18*(1+HM$5/Setup!$C$36)+IF($V19=46,N($F19),0)))</f>
        <v>0</v>
      </c>
      <c r="DR19" s="48" t="n">
        <f aca="false">MIN(BT19,(HN18*(1+HN$5/Setup!$C$36)+IF($V19=47,N($F19),0)))</f>
        <v>0</v>
      </c>
      <c r="DS19" s="48" t="n">
        <f aca="false">MIN(BU19,(HO18*(1+HO$5/Setup!$C$36)+IF($V19=48,N($F19),0)))</f>
        <v>0</v>
      </c>
      <c r="DT19" s="48" t="n">
        <f aca="false">MIN(BV19,(HP18*(1+HP$5/Setup!$C$36)+IF($V19=49,N($F19),0)))</f>
        <v>0</v>
      </c>
      <c r="DU19" s="48" t="n">
        <f aca="false">MIN(BW19,(HQ18*(1+HQ$5/Setup!$C$36)+IF($V19=50,N($F19),0)))</f>
        <v>0</v>
      </c>
      <c r="DV19" s="48" t="n">
        <f aca="false">MIN(MAX((FT18*(1+FT$5/Setup!$C$36)+IF($V19=1,N($F19),0))-BX19,0),MAX($P19-0,0))</f>
        <v>0</v>
      </c>
      <c r="DW19" s="48" t="n">
        <f aca="false">MIN(MAX((FU18*(1+FU$5/Setup!$C$36)+IF($V19=2,N($F19),0))-BY19,0),MAX($P19-SUM(DV19:DV19),0))</f>
        <v>90.7692307692308</v>
      </c>
      <c r="DX19" s="48" t="n">
        <f aca="false">MIN(MAX((FV18*(1+FV$5/Setup!$C$36)+IF($V19=3,N($F19),0))-BZ19,0),MAX($P19-SUM(DV19:DW19),0))</f>
        <v>0</v>
      </c>
      <c r="DY19" s="48" t="n">
        <f aca="false">MIN(MAX((FW18*(1+FW$5/Setup!$C$36)+IF($V19=4,N($F19),0))-CA19,0),MAX($P19-SUM(DV19:DX19),0))</f>
        <v>0</v>
      </c>
      <c r="DZ19" s="48" t="n">
        <f aca="false">MIN(MAX((FX18*(1+FX$5/Setup!$C$36)+IF($V19=5,N($F19),0))-CB19,0),MAX($P19-SUM(DV19:DY19),0))</f>
        <v>0</v>
      </c>
      <c r="EA19" s="48" t="n">
        <f aca="false">MIN(MAX((FY18*(1+FY$5/Setup!$C$36)+IF($V19=6,N($F19),0))-CC19,0),MAX($P19-SUM(DV19:DZ19),0))</f>
        <v>0</v>
      </c>
      <c r="EB19" s="48" t="n">
        <f aca="false">MIN(MAX((FZ18*(1+FZ$5/Setup!$C$36)+IF($V19=7,N($F19),0))-CD19,0),MAX($P19-SUM(DV19:EA19),0))</f>
        <v>0</v>
      </c>
      <c r="EC19" s="48" t="n">
        <f aca="false">MIN(MAX((GA18*(1+GA$5/Setup!$C$36)+IF($V19=8,N($F19),0))-CE19,0),MAX($P19-SUM(DV19:EB19),0))</f>
        <v>0</v>
      </c>
      <c r="ED19" s="48" t="n">
        <f aca="false">MIN(MAX((GB18*(1+GB$5/Setup!$C$36)+IF($V19=9,N($F19),0))-CF19,0),MAX($P19-SUM(DV19:EC19),0))</f>
        <v>0</v>
      </c>
      <c r="EE19" s="48" t="n">
        <f aca="false">MIN(MAX((GC18*(1+GC$5/Setup!$C$36)+IF($V19=10,N($F19),0))-CG19,0),MAX($P19-SUM(DV19:ED19),0))</f>
        <v>0</v>
      </c>
      <c r="EF19" s="48" t="n">
        <f aca="false">MIN(MAX((GD18*(1+GD$5/Setup!$C$36)+IF($V19=11,N($F19),0))-CH19,0),MAX($P19-SUM(DV19:EE19),0))</f>
        <v>0</v>
      </c>
      <c r="EG19" s="48" t="n">
        <f aca="false">MIN(MAX((GE18*(1+GE$5/Setup!$C$36)+IF($V19=12,N($F19),0))-CI19,0),MAX($P19-SUM(DV19:EF19),0))</f>
        <v>0</v>
      </c>
      <c r="EH19" s="48" t="n">
        <f aca="false">MIN(MAX((GF18*(1+GF$5/Setup!$C$36)+IF($V19=13,N($F19),0))-CJ19,0),MAX($P19-SUM(DV19:EG19),0))</f>
        <v>0</v>
      </c>
      <c r="EI19" s="48" t="n">
        <f aca="false">MIN(MAX((GG18*(1+GG$5/Setup!$C$36)+IF($V19=14,N($F19),0))-CK19,0),MAX($P19-SUM(DV19:EH19),0))</f>
        <v>0</v>
      </c>
      <c r="EJ19" s="48" t="n">
        <f aca="false">MIN(MAX((GH18*(1+GH$5/Setup!$C$36)+IF($V19=15,N($F19),0))-CL19,0),MAX($P19-SUM(DV19:EI19),0))</f>
        <v>0</v>
      </c>
      <c r="EK19" s="48" t="n">
        <f aca="false">MIN(MAX((GI18*(1+GI$5/Setup!$C$36)+IF($V19=16,N($F19),0))-CM19,0),MAX($P19-SUM(DV19:EJ19),0))</f>
        <v>0</v>
      </c>
      <c r="EL19" s="48" t="n">
        <f aca="false">MIN(MAX((GJ18*(1+GJ$5/Setup!$C$36)+IF($V19=17,N($F19),0))-CN19,0),MAX($P19-SUM(DV19:EK19),0))</f>
        <v>0</v>
      </c>
      <c r="EM19" s="48" t="n">
        <f aca="false">MIN(MAX((GK18*(1+GK$5/Setup!$C$36)+IF($V19=18,N($F19),0))-CO19,0),MAX($P19-SUM(DV19:EL19),0))</f>
        <v>0</v>
      </c>
      <c r="EN19" s="48" t="n">
        <f aca="false">MIN(MAX((GL18*(1+GL$5/Setup!$C$36)+IF($V19=19,N($F19),0))-CP19,0),MAX($P19-SUM(DV19:EM19),0))</f>
        <v>0</v>
      </c>
      <c r="EO19" s="48" t="n">
        <f aca="false">MIN(MAX((GM18*(1+GM$5/Setup!$C$36)+IF($V19=20,N($F19),0))-CQ19,0),MAX($P19-SUM(DV19:EN19),0))</f>
        <v>0</v>
      </c>
      <c r="EP19" s="48" t="n">
        <f aca="false">MIN(MAX((GN18*(1+GN$5/Setup!$C$36)+IF($V19=21,N($F19),0))-CR19,0),MAX($P19-SUM(DV19:EO19),0))</f>
        <v>0</v>
      </c>
      <c r="EQ19" s="48" t="n">
        <f aca="false">MIN(MAX((GO18*(1+GO$5/Setup!$C$36)+IF($V19=22,N($F19),0))-CS19,0),MAX($P19-SUM(DV19:EP19),0))</f>
        <v>0</v>
      </c>
      <c r="ER19" s="48" t="n">
        <f aca="false">MIN(MAX((GP18*(1+GP$5/Setup!$C$36)+IF($V19=23,N($F19),0))-CT19,0),MAX($P19-SUM(DV19:EQ19),0))</f>
        <v>0</v>
      </c>
      <c r="ES19" s="48" t="n">
        <f aca="false">MIN(MAX((GQ18*(1+GQ$5/Setup!$C$36)+IF($V19=24,N($F19),0))-CU19,0),MAX($P19-SUM(DV19:ER19),0))</f>
        <v>0</v>
      </c>
      <c r="ET19" s="48" t="n">
        <f aca="false">MIN(MAX((GR18*(1+GR$5/Setup!$C$36)+IF($V19=25,N($F19),0))-CV19,0),MAX($P19-SUM(DV19:ES19),0))</f>
        <v>0</v>
      </c>
      <c r="EU19" s="48" t="n">
        <f aca="false">MIN(MAX((GS18*(1+GS$5/Setup!$C$36)+IF($V19=26,N($F19),0))-CW19,0),MAX($P19-SUM(DV19:ET19),0))</f>
        <v>0</v>
      </c>
      <c r="EV19" s="48" t="n">
        <f aca="false">MIN(MAX((GT18*(1+GT$5/Setup!$C$36)+IF($V19=27,N($F19),0))-CX19,0),MAX($P19-SUM(DV19:EU19),0))</f>
        <v>0</v>
      </c>
      <c r="EW19" s="48" t="n">
        <f aca="false">MIN(MAX((GU18*(1+GU$5/Setup!$C$36)+IF($V19=28,N($F19),0))-CY19,0),MAX($P19-SUM(DV19:EV19),0))</f>
        <v>0</v>
      </c>
      <c r="EX19" s="48" t="n">
        <f aca="false">MIN(MAX((GV18*(1+GV$5/Setup!$C$36)+IF($V19=29,N($F19),0))-CZ19,0),MAX($P19-SUM(DV19:EW19),0))</f>
        <v>0</v>
      </c>
      <c r="EY19" s="48" t="n">
        <f aca="false">MIN(MAX((GW18*(1+GW$5/Setup!$C$36)+IF($V19=30,N($F19),0))-DA19,0),MAX($P19-SUM(DV19:EX19),0))</f>
        <v>0</v>
      </c>
      <c r="EZ19" s="48" t="n">
        <f aca="false">MIN(MAX((GX18*(1+GX$5/Setup!$C$36)+IF($V19=31,N($F19),0))-DB19,0),MAX($P19-SUM(DV19:EY19),0))</f>
        <v>0</v>
      </c>
      <c r="FA19" s="48" t="n">
        <f aca="false">MIN(MAX((GY18*(1+GY$5/Setup!$C$36)+IF($V19=32,N($F19),0))-DC19,0),MAX($P19-SUM(DV19:EZ19),0))</f>
        <v>0</v>
      </c>
      <c r="FB19" s="48" t="n">
        <f aca="false">MIN(MAX((GZ18*(1+GZ$5/Setup!$C$36)+IF($V19=33,N($F19),0))-DD19,0),MAX($P19-SUM(DV19:FA19),0))</f>
        <v>0</v>
      </c>
      <c r="FC19" s="48" t="n">
        <f aca="false">MIN(MAX((HA18*(1+HA$5/Setup!$C$36)+IF($V19=34,N($F19),0))-DE19,0),MAX($P19-SUM(DV19:FB19),0))</f>
        <v>0</v>
      </c>
      <c r="FD19" s="48" t="n">
        <f aca="false">MIN(MAX((HB18*(1+HB$5/Setup!$C$36)+IF($V19=35,N($F19),0))-DF19,0),MAX($P19-SUM(DV19:FC19),0))</f>
        <v>0</v>
      </c>
      <c r="FE19" s="48" t="n">
        <f aca="false">MIN(MAX((HC18*(1+HC$5/Setup!$C$36)+IF($V19=36,N($F19),0))-DG19,0),MAX($P19-SUM(DV19:FD19),0))</f>
        <v>0</v>
      </c>
      <c r="FF19" s="48" t="n">
        <f aca="false">MIN(MAX((HD18*(1+HD$5/Setup!$C$36)+IF($V19=37,N($F19),0))-DH19,0),MAX($P19-SUM(DV19:FE19),0))</f>
        <v>0</v>
      </c>
      <c r="FG19" s="48" t="n">
        <f aca="false">MIN(MAX((HE18*(1+HE$5/Setup!$C$36)+IF($V19=38,N($F19),0))-DI19,0),MAX($P19-SUM(DV19:FF19),0))</f>
        <v>0</v>
      </c>
      <c r="FH19" s="48" t="n">
        <f aca="false">MIN(MAX((HF18*(1+HF$5/Setup!$C$36)+IF($V19=39,N($F19),0))-DJ19,0),MAX($P19-SUM(DV19:FG19),0))</f>
        <v>0</v>
      </c>
      <c r="FI19" s="48" t="n">
        <f aca="false">MIN(MAX((HG18*(1+HG$5/Setup!$C$36)+IF($V19=40,N($F19),0))-DK19,0),MAX($P19-SUM(DV19:FH19),0))</f>
        <v>0</v>
      </c>
      <c r="FJ19" s="48" t="n">
        <f aca="false">MIN(MAX((HH18*(1+HH$5/Setup!$C$36)+IF($V19=41,N($F19),0))-DL19,0),MAX($P19-SUM(DV19:FI19),0))</f>
        <v>0</v>
      </c>
      <c r="FK19" s="48" t="n">
        <f aca="false">MIN(MAX((HI18*(1+HI$5/Setup!$C$36)+IF($V19=42,N($F19),0))-DM19,0),MAX($P19-SUM(DV19:FJ19),0))</f>
        <v>0</v>
      </c>
      <c r="FL19" s="48" t="n">
        <f aca="false">MIN(MAX((HJ18*(1+HJ$5/Setup!$C$36)+IF($V19=43,N($F19),0))-DN19,0),MAX($P19-SUM(DV19:FK19),0))</f>
        <v>0</v>
      </c>
      <c r="FM19" s="48" t="n">
        <f aca="false">MIN(MAX((HK18*(1+HK$5/Setup!$C$36)+IF($V19=44,N($F19),0))-DO19,0),MAX($P19-SUM(DV19:FL19),0))</f>
        <v>0</v>
      </c>
      <c r="FN19" s="48" t="n">
        <f aca="false">MIN(MAX((HL18*(1+HL$5/Setup!$C$36)+IF($V19=45,N($F19),0))-DP19,0),MAX($P19-SUM(DV19:FM19),0))</f>
        <v>0</v>
      </c>
      <c r="FO19" s="48" t="n">
        <f aca="false">MIN(MAX((HM18*(1+HM$5/Setup!$C$36)+IF($V19=46,N($F19),0))-DQ19,0),MAX($P19-SUM(DV19:FN19),0))</f>
        <v>0</v>
      </c>
      <c r="FP19" s="48" t="n">
        <f aca="false">MIN(MAX((HN18*(1+HN$5/Setup!$C$36)+IF($V19=47,N($F19),0))-DR19,0),MAX($P19-SUM(DV19:FO19),0))</f>
        <v>0</v>
      </c>
      <c r="FQ19" s="48" t="n">
        <f aca="false">MIN(MAX((HO18*(1+HO$5/Setup!$C$36)+IF($V19=48,N($F19),0))-DS19,0),MAX($P19-SUM(DV19:FP19),0))</f>
        <v>0</v>
      </c>
      <c r="FR19" s="48" t="n">
        <f aca="false">MIN(MAX((HP18*(1+HP$5/Setup!$C$36)+IF($V19=49,N($F19),0))-DT19,0),MAX($P19-SUM(DV19:FQ19),0))</f>
        <v>0</v>
      </c>
      <c r="FS19" s="48" t="n">
        <f aca="false">MIN(MAX((HQ18*(1+HQ$5/Setup!$C$36)+IF($V19=50,N($F19),0))-DU19,0),MAX($P19-SUM(DV19:FR19),0))</f>
        <v>0</v>
      </c>
      <c r="FT19" s="48" t="n">
        <f aca="false">IF((FT18*(1+FT$5/Setup!$C$36)+IF($V19=1,N($F19),0))-BX19-DV19&lt;0.005,0,(FT18*(1+FT$5/Setup!$C$36)+IF($V19=1,N($F19),0))-BX19-DV19)</f>
        <v>0</v>
      </c>
      <c r="FU19" s="48" t="n">
        <f aca="false">IF((FU18*(1+FU$5/Setup!$C$36)+IF($V19=2,N($F19),0))-BY19-DW19&lt;0.005,0,(FU18*(1+FU$5/Setup!$C$36)+IF($V19=2,N($F19),0))-BY19-DW19)</f>
        <v>683.413961674768</v>
      </c>
      <c r="FV19" s="48" t="n">
        <f aca="false">IF((FV18*(1+FV$5/Setup!$C$36)+IF($V19=3,N($F19),0))-BZ19-DX19&lt;0.005,0,(FV18*(1+FV$5/Setup!$C$36)+IF($V19=3,N($F19),0))-BZ19-DX19)</f>
        <v>0</v>
      </c>
      <c r="FW19" s="48" t="n">
        <f aca="false">IF((FW18*(1+FW$5/Setup!$C$36)+IF($V19=4,N($F19),0))-CA19-DY19&lt;0.005,0,(FW18*(1+FW$5/Setup!$C$36)+IF($V19=4,N($F19),0))-CA19-DY19)</f>
        <v>0</v>
      </c>
      <c r="FX19" s="48" t="n">
        <f aca="false">IF((FX18*(1+FX$5/Setup!$C$36)+IF($V19=5,N($F19),0))-CB19-DZ19&lt;0.005,0,(FX18*(1+FX$5/Setup!$C$36)+IF($V19=5,N($F19),0))-CB19-DZ19)</f>
        <v>0</v>
      </c>
      <c r="FY19" s="48" t="n">
        <f aca="false">IF((FY18*(1+FY$5/Setup!$C$36)+IF($V19=6,N($F19),0))-CC19-EA19&lt;0.005,0,(FY18*(1+FY$5/Setup!$C$36)+IF($V19=6,N($F19),0))-CC19-EA19)</f>
        <v>0</v>
      </c>
      <c r="FZ19" s="48" t="n">
        <f aca="false">IF((FZ18*(1+FZ$5/Setup!$C$36)+IF($V19=7,N($F19),0))-CD19-EB19&lt;0.005,0,(FZ18*(1+FZ$5/Setup!$C$36)+IF($V19=7,N($F19),0))-CD19-EB19)</f>
        <v>0</v>
      </c>
      <c r="GA19" s="48" t="n">
        <f aca="false">IF((GA18*(1+GA$5/Setup!$C$36)+IF($V19=8,N($F19),0))-CE19-EC19&lt;0.005,0,(GA18*(1+GA$5/Setup!$C$36)+IF($V19=8,N($F19),0))-CE19-EC19)</f>
        <v>0</v>
      </c>
      <c r="GB19" s="48" t="n">
        <f aca="false">IF((GB18*(1+GB$5/Setup!$C$36)+IF($V19=9,N($F19),0))-CF19-ED19&lt;0.005,0,(GB18*(1+GB$5/Setup!$C$36)+IF($V19=9,N($F19),0))-CF19-ED19)</f>
        <v>0</v>
      </c>
      <c r="GC19" s="48" t="n">
        <f aca="false">IF((GC18*(1+GC$5/Setup!$C$36)+IF($V19=10,N($F19),0))-CG19-EE19&lt;0.005,0,(GC18*(1+GC$5/Setup!$C$36)+IF($V19=10,N($F19),0))-CG19-EE19)</f>
        <v>0</v>
      </c>
      <c r="GD19" s="48" t="n">
        <f aca="false">IF((GD18*(1+GD$5/Setup!$C$36)+IF($V19=11,N($F19),0))-CH19-EF19&lt;0.005,0,(GD18*(1+GD$5/Setup!$C$36)+IF($V19=11,N($F19),0))-CH19-EF19)</f>
        <v>0</v>
      </c>
      <c r="GE19" s="48" t="n">
        <f aca="false">IF((GE18*(1+GE$5/Setup!$C$36)+IF($V19=12,N($F19),0))-CI19-EG19&lt;0.005,0,(GE18*(1+GE$5/Setup!$C$36)+IF($V19=12,N($F19),0))-CI19-EG19)</f>
        <v>0</v>
      </c>
      <c r="GF19" s="48" t="n">
        <f aca="false">IF((GF18*(1+GF$5/Setup!$C$36)+IF($V19=13,N($F19),0))-CJ19-EH19&lt;0.005,0,(GF18*(1+GF$5/Setup!$C$36)+IF($V19=13,N($F19),0))-CJ19-EH19)</f>
        <v>0</v>
      </c>
      <c r="GG19" s="48" t="n">
        <f aca="false">IF((GG18*(1+GG$5/Setup!$C$36)+IF($V19=14,N($F19),0))-CK19-EI19&lt;0.005,0,(GG18*(1+GG$5/Setup!$C$36)+IF($V19=14,N($F19),0))-CK19-EI19)</f>
        <v>0</v>
      </c>
      <c r="GH19" s="48" t="n">
        <f aca="false">IF((GH18*(1+GH$5/Setup!$C$36)+IF($V19=15,N($F19),0))-CL19-EJ19&lt;0.005,0,(GH18*(1+GH$5/Setup!$C$36)+IF($V19=15,N($F19),0))-CL19-EJ19)</f>
        <v>0</v>
      </c>
      <c r="GI19" s="48" t="n">
        <f aca="false">IF((GI18*(1+GI$5/Setup!$C$36)+IF($V19=16,N($F19),0))-CM19-EK19&lt;0.005,0,(GI18*(1+GI$5/Setup!$C$36)+IF($V19=16,N($F19),0))-CM19-EK19)</f>
        <v>0</v>
      </c>
      <c r="GJ19" s="48" t="n">
        <f aca="false">IF((GJ18*(1+GJ$5/Setup!$C$36)+IF($V19=17,N($F19),0))-CN19-EL19&lt;0.005,0,(GJ18*(1+GJ$5/Setup!$C$36)+IF($V19=17,N($F19),0))-CN19-EL19)</f>
        <v>0</v>
      </c>
      <c r="GK19" s="48" t="n">
        <f aca="false">IF((GK18*(1+GK$5/Setup!$C$36)+IF($V19=18,N($F19),0))-CO19-EM19&lt;0.005,0,(GK18*(1+GK$5/Setup!$C$36)+IF($V19=18,N($F19),0))-CO19-EM19)</f>
        <v>0</v>
      </c>
      <c r="GL19" s="48" t="n">
        <f aca="false">IF((GL18*(1+GL$5/Setup!$C$36)+IF($V19=19,N($F19),0))-CP19-EN19&lt;0.005,0,(GL18*(1+GL$5/Setup!$C$36)+IF($V19=19,N($F19),0))-CP19-EN19)</f>
        <v>0</v>
      </c>
      <c r="GM19" s="48" t="n">
        <f aca="false">IF((GM18*(1+GM$5/Setup!$C$36)+IF($V19=20,N($F19),0))-CQ19-EO19&lt;0.005,0,(GM18*(1+GM$5/Setup!$C$36)+IF($V19=20,N($F19),0))-CQ19-EO19)</f>
        <v>0</v>
      </c>
      <c r="GN19" s="48" t="n">
        <f aca="false">IF((GN18*(1+GN$5/Setup!$C$36)+IF($V19=21,N($F19),0))-CR19-EP19&lt;0.005,0,(GN18*(1+GN$5/Setup!$C$36)+IF($V19=21,N($F19),0))-CR19-EP19)</f>
        <v>0</v>
      </c>
      <c r="GO19" s="48" t="n">
        <f aca="false">IF((GO18*(1+GO$5/Setup!$C$36)+IF($V19=22,N($F19),0))-CS19-EQ19&lt;0.005,0,(GO18*(1+GO$5/Setup!$C$36)+IF($V19=22,N($F19),0))-CS19-EQ19)</f>
        <v>0</v>
      </c>
      <c r="GP19" s="48" t="n">
        <f aca="false">IF((GP18*(1+GP$5/Setup!$C$36)+IF($V19=23,N($F19),0))-CT19-ER19&lt;0.005,0,(GP18*(1+GP$5/Setup!$C$36)+IF($V19=23,N($F19),0))-CT19-ER19)</f>
        <v>0</v>
      </c>
      <c r="GQ19" s="48" t="n">
        <f aca="false">IF((GQ18*(1+GQ$5/Setup!$C$36)+IF($V19=24,N($F19),0))-CU19-ES19&lt;0.005,0,(GQ18*(1+GQ$5/Setup!$C$36)+IF($V19=24,N($F19),0))-CU19-ES19)</f>
        <v>0</v>
      </c>
      <c r="GR19" s="48" t="n">
        <f aca="false">IF((GR18*(1+GR$5/Setup!$C$36)+IF($V19=25,N($F19),0))-CV19-ET19&lt;0.005,0,(GR18*(1+GR$5/Setup!$C$36)+IF($V19=25,N($F19),0))-CV19-ET19)</f>
        <v>0</v>
      </c>
      <c r="GS19" s="48" t="n">
        <f aca="false">IF((GS18*(1+GS$5/Setup!$C$36)+IF($V19=26,N($F19),0))-CW19-EU19&lt;0.005,0,(GS18*(1+GS$5/Setup!$C$36)+IF($V19=26,N($F19),0))-CW19-EU19)</f>
        <v>0</v>
      </c>
      <c r="GT19" s="48" t="n">
        <f aca="false">IF((GT18*(1+GT$5/Setup!$C$36)+IF($V19=27,N($F19),0))-CX19-EV19&lt;0.005,0,(GT18*(1+GT$5/Setup!$C$36)+IF($V19=27,N($F19),0))-CX19-EV19)</f>
        <v>0</v>
      </c>
      <c r="GU19" s="48" t="n">
        <f aca="false">IF((GU18*(1+GU$5/Setup!$C$36)+IF($V19=28,N($F19),0))-CY19-EW19&lt;0.005,0,(GU18*(1+GU$5/Setup!$C$36)+IF($V19=28,N($F19),0))-CY19-EW19)</f>
        <v>0</v>
      </c>
      <c r="GV19" s="48" t="n">
        <f aca="false">IF((GV18*(1+GV$5/Setup!$C$36)+IF($V19=29,N($F19),0))-CZ19-EX19&lt;0.005,0,(GV18*(1+GV$5/Setup!$C$36)+IF($V19=29,N($F19),0))-CZ19-EX19)</f>
        <v>0</v>
      </c>
      <c r="GW19" s="48" t="n">
        <f aca="false">IF((GW18*(1+GW$5/Setup!$C$36)+IF($V19=30,N($F19),0))-DA19-EY19&lt;0.005,0,(GW18*(1+GW$5/Setup!$C$36)+IF($V19=30,N($F19),0))-DA19-EY19)</f>
        <v>0</v>
      </c>
      <c r="GX19" s="48" t="n">
        <f aca="false">IF((GX18*(1+GX$5/Setup!$C$36)+IF($V19=31,N($F19),0))-DB19-EZ19&lt;0.005,0,(GX18*(1+GX$5/Setup!$C$36)+IF($V19=31,N($F19),0))-DB19-EZ19)</f>
        <v>0</v>
      </c>
      <c r="GY19" s="48" t="n">
        <f aca="false">IF((GY18*(1+GY$5/Setup!$C$36)+IF($V19=32,N($F19),0))-DC19-FA19&lt;0.005,0,(GY18*(1+GY$5/Setup!$C$36)+IF($V19=32,N($F19),0))-DC19-FA19)</f>
        <v>0</v>
      </c>
      <c r="GZ19" s="48" t="n">
        <f aca="false">IF((GZ18*(1+GZ$5/Setup!$C$36)+IF($V19=33,N($F19),0))-DD19-FB19&lt;0.005,0,(GZ18*(1+GZ$5/Setup!$C$36)+IF($V19=33,N($F19),0))-DD19-FB19)</f>
        <v>0</v>
      </c>
      <c r="HA19" s="48" t="n">
        <f aca="false">IF((HA18*(1+HA$5/Setup!$C$36)+IF($V19=34,N($F19),0))-DE19-FC19&lt;0.005,0,(HA18*(1+HA$5/Setup!$C$36)+IF($V19=34,N($F19),0))-DE19-FC19)</f>
        <v>0</v>
      </c>
      <c r="HB19" s="48" t="n">
        <f aca="false">IF((HB18*(1+HB$5/Setup!$C$36)+IF($V19=35,N($F19),0))-DF19-FD19&lt;0.005,0,(HB18*(1+HB$5/Setup!$C$36)+IF($V19=35,N($F19),0))-DF19-FD19)</f>
        <v>0</v>
      </c>
      <c r="HC19" s="48" t="n">
        <f aca="false">IF((HC18*(1+HC$5/Setup!$C$36)+IF($V19=36,N($F19),0))-DG19-FE19&lt;0.005,0,(HC18*(1+HC$5/Setup!$C$36)+IF($V19=36,N($F19),0))-DG19-FE19)</f>
        <v>0</v>
      </c>
      <c r="HD19" s="48" t="n">
        <f aca="false">IF((HD18*(1+HD$5/Setup!$C$36)+IF($V19=37,N($F19),0))-DH19-FF19&lt;0.005,0,(HD18*(1+HD$5/Setup!$C$36)+IF($V19=37,N($F19),0))-DH19-FF19)</f>
        <v>0</v>
      </c>
      <c r="HE19" s="48" t="n">
        <f aca="false">IF((HE18*(1+HE$5/Setup!$C$36)+IF($V19=38,N($F19),0))-DI19-FG19&lt;0.005,0,(HE18*(1+HE$5/Setup!$C$36)+IF($V19=38,N($F19),0))-DI19-FG19)</f>
        <v>0</v>
      </c>
      <c r="HF19" s="48" t="n">
        <f aca="false">IF((HF18*(1+HF$5/Setup!$C$36)+IF($V19=39,N($F19),0))-DJ19-FH19&lt;0.005,0,(HF18*(1+HF$5/Setup!$C$36)+IF($V19=39,N($F19),0))-DJ19-FH19)</f>
        <v>0</v>
      </c>
      <c r="HG19" s="48" t="n">
        <f aca="false">IF((HG18*(1+HG$5/Setup!$C$36)+IF($V19=40,N($F19),0))-DK19-FI19&lt;0.005,0,(HG18*(1+HG$5/Setup!$C$36)+IF($V19=40,N($F19),0))-DK19-FI19)</f>
        <v>0</v>
      </c>
      <c r="HH19" s="48" t="n">
        <f aca="false">IF((HH18*(1+HH$5/Setup!$C$36)+IF($V19=41,N($F19),0))-DL19-FJ19&lt;0.005,0,(HH18*(1+HH$5/Setup!$C$36)+IF($V19=41,N($F19),0))-DL19-FJ19)</f>
        <v>0</v>
      </c>
      <c r="HI19" s="48" t="n">
        <f aca="false">IF((HI18*(1+HI$5/Setup!$C$36)+IF($V19=42,N($F19),0))-DM19-FK19&lt;0.005,0,(HI18*(1+HI$5/Setup!$C$36)+IF($V19=42,N($F19),0))-DM19-FK19)</f>
        <v>0</v>
      </c>
      <c r="HJ19" s="48" t="n">
        <f aca="false">IF((HJ18*(1+HJ$5/Setup!$C$36)+IF($V19=43,N($F19),0))-DN19-FL19&lt;0.005,0,(HJ18*(1+HJ$5/Setup!$C$36)+IF($V19=43,N($F19),0))-DN19-FL19)</f>
        <v>0</v>
      </c>
      <c r="HK19" s="48" t="n">
        <f aca="false">IF((HK18*(1+HK$5/Setup!$C$36)+IF($V19=44,N($F19),0))-DO19-FM19&lt;0.005,0,(HK18*(1+HK$5/Setup!$C$36)+IF($V19=44,N($F19),0))-DO19-FM19)</f>
        <v>0</v>
      </c>
      <c r="HL19" s="48" t="n">
        <f aca="false">IF((HL18*(1+HL$5/Setup!$C$36)+IF($V19=45,N($F19),0))-DP19-FN19&lt;0.005,0,(HL18*(1+HL$5/Setup!$C$36)+IF($V19=45,N($F19),0))-DP19-FN19)</f>
        <v>0</v>
      </c>
      <c r="HM19" s="48" t="n">
        <f aca="false">IF((HM18*(1+HM$5/Setup!$C$36)+IF($V19=46,N($F19),0))-DQ19-FO19&lt;0.005,0,(HM18*(1+HM$5/Setup!$C$36)+IF($V19=46,N($F19),0))-DQ19-FO19)</f>
        <v>0</v>
      </c>
      <c r="HN19" s="48" t="n">
        <f aca="false">IF((HN18*(1+HN$5/Setup!$C$36)+IF($V19=47,N($F19),0))-DR19-FP19&lt;0.005,0,(HN18*(1+HN$5/Setup!$C$36)+IF($V19=47,N($F19),0))-DR19-FP19)</f>
        <v>0</v>
      </c>
      <c r="HO19" s="48" t="n">
        <f aca="false">IF((HO18*(1+HO$5/Setup!$C$36)+IF($V19=48,N($F19),0))-DS19-FQ19&lt;0.005,0,(HO18*(1+HO$5/Setup!$C$36)+IF($V19=48,N($F19),0))-DS19-FQ19)</f>
        <v>0</v>
      </c>
      <c r="HP19" s="48" t="n">
        <f aca="false">IF((HP18*(1+HP$5/Setup!$C$36)+IF($V19=49,N($F19),0))-DT19-FR19&lt;0.005,0,(HP18*(1+HP$5/Setup!$C$36)+IF($V19=49,N($F19),0))-DT19-FR19)</f>
        <v>0</v>
      </c>
      <c r="HQ19" s="48" t="n">
        <f aca="false">IF((HQ18*(1+HQ$5/Setup!$C$36)+IF($V19=50,N($F19),0))-DU19-FS19&lt;0.005,0,(HQ18*(1+HQ$5/Setup!$C$36)+IF($V19=50,N($F19),0))-DU19-FS19)</f>
        <v>0</v>
      </c>
    </row>
    <row r="20" customFormat="false" ht="15" hidden="false" customHeight="false" outlineLevel="0" collapsed="false">
      <c r="A20" s="44" t="n">
        <v>12</v>
      </c>
      <c r="B20" s="45" t="n">
        <f aca="false">IF(Setup!$C$7="Every month",EDATE(Setup!$C$8,($A20-1)),IF(Setup!$C$7="Twice a month",DATE(YEAR(Setup!$C$8),MONTH(Setup!$C$8)+INT((($A20-1)+Setup!$C$41)/2),MIN(IF(MOD(($A20-1)+Setup!$C$41,2)=0,Setup!$C$39,Setup!$C$40),DAY(EOMONTH(DATE(YEAR(Setup!$C$8),MONTH(Setup!$C$8)+INT((($A20-1)+Setup!$C$41)/2),1),0)))),Setup!$C$8+($A20-1)*IF(Setup!$C$7="Every week",7,14)))</f>
        <v>46479</v>
      </c>
      <c r="C20" s="45" t="n">
        <f aca="false">IF(Setup!$C$7="Every month",EDATE(Setup!$C$8,$A20),IF(Setup!$C$7="Twice a month",DATE(YEAR(Setup!$C$8),MONTH(Setup!$C$8)+INT(($A20+Setup!$C$41)/2),MIN(IF(MOD($A20+Setup!$C$41,2)=0,Setup!$C$39,Setup!$C$40),DAY(EOMONTH(DATE(YEAR(Setup!$C$8),MONTH(Setup!$C$8)+INT(($A20+Setup!$C$41)/2),1),0)))),Setup!$C$8+$A20*IF(Setup!$C$7="Every week",7,14)))</f>
        <v>46493</v>
      </c>
      <c r="D20" s="46"/>
      <c r="E20" s="47"/>
      <c r="F20" s="47"/>
      <c r="G20" s="47"/>
      <c r="H20" s="47"/>
      <c r="I20" s="48" t="n">
        <f aca="false">N(Setup!$C$11)+N(E20)</f>
        <v>100</v>
      </c>
      <c r="J20" s="48" t="n">
        <f aca="false">MIN(Setup!$C$37,MAX(I20,0))</f>
        <v>9.23076923076923</v>
      </c>
      <c r="K20" s="48" t="n">
        <f aca="false">MIN(MAX(N(Setup!$C$14)-L19,0),MAX(I20-J20,0))</f>
        <v>0</v>
      </c>
      <c r="L20" s="48" t="n">
        <f aca="false">L19+K20-N(G20)</f>
        <v>500</v>
      </c>
      <c r="M20" s="48" t="n">
        <f aca="false">M19+J20-N(H20)</f>
        <v>110.769230769231</v>
      </c>
      <c r="N20" s="48" t="n">
        <f aca="false">SUM(BX20:DU20)</f>
        <v>0</v>
      </c>
      <c r="O20" s="48" t="n">
        <f aca="false">SUM(Z20:BW20)-N20</f>
        <v>25</v>
      </c>
      <c r="P20" s="48" t="n">
        <f aca="false">MAX(I20-J20-K20,0)+O20</f>
        <v>115.769230769231</v>
      </c>
      <c r="Q20" s="48" t="n">
        <f aca="false">SUM(DV20:FS20)</f>
        <v>115.769230769231</v>
      </c>
      <c r="R20" s="49" t="n">
        <f aca="false">N20+J20+K20+Q20</f>
        <v>125</v>
      </c>
      <c r="S20" s="48" t="n">
        <f aca="false">T20-T19-N(F20)+N20+Q20</f>
        <v>4.73132742697914</v>
      </c>
      <c r="T20" s="49" t="n">
        <f aca="false">SUM(FT20:HQ20)</f>
        <v>572.376058332517</v>
      </c>
      <c r="U20" s="44" t="str">
        <f aca="false">IF(T19&lt;0.005,"",INDEX(Helpers!$C$2:$C$51,IF(_xlfn.MINIFS($DV$6:$FS$6,DV20:FS20,"&gt;0.005")=0,V20,_xlfn.MINIFS($DV$6:$FS$6,DV20:FS20,"&gt;0.005"))))</f>
        <v>Card B</v>
      </c>
      <c r="V20" s="44" t="n">
        <f aca="false">IF(_xlfn.MINIFS($FT$6:$HQ$6,FT19:HQ19,"&gt;0.005")=0,1,_xlfn.MINIFS($FT$6:$HQ$6,FT19:HQ19,"&gt;0.005"))</f>
        <v>2</v>
      </c>
      <c r="W20" s="44" t="n">
        <f aca="false">IF(AND(D20&lt;&gt;"Paid",T19&gt;0.005),1,0)</f>
        <v>1</v>
      </c>
      <c r="X20" s="48" t="n">
        <f aca="false">SUMPRODUCT(((Helpers!$G$2:$G$51*(1+(Helpers!$D$2:$D$51+0.000000001)/12)^(($B20-Setup!$C$8)/(365.25/12))-Helpers!$E$2:$E$51*((1+(Helpers!$D$2:$D$51+0.000000001)/12)^(($B20-Setup!$C$8)/(365.25/12))-1)/((Helpers!$D$2:$D$51+0.000000001)/12))&gt;0)*(Helpers!$G$2:$G$51*(1+(Helpers!$D$2:$D$51+0.000000001)/12)^(($B20-Setup!$C$8)/(365.25/12))-Helpers!$E$2:$E$51*((1+(Helpers!$D$2:$D$51+0.000000001)/12)^(($B20-Setup!$C$8)/(365.25/12))-1)/((Helpers!$D$2:$D$51+0.000000001)/12)))</f>
        <v>1506.21104165201</v>
      </c>
      <c r="Y20" s="48"/>
      <c r="Z20" s="48" t="n">
        <f aca="false">IF(OR(N(Z$5)=0,Z$6=""),0,Z$5*((DATE(YEAR($B20),MONTH($B20),MIN(Z$6,DAY(EOMONTH($B20,0))))&gt;=$B20)*(DATE(YEAR($B20),MONTH($B20),MIN(Z$6,DAY(EOMONTH($B20,0))))&lt;$C20)+(DATE(YEAR($B20),MONTH($B20)+1,MIN(Z$6,DAY(EOMONTH($B20,1))))&gt;=$B20)*(DATE(YEAR($B20),MONTH($B20)+1,MIN(Z$6,DAY(EOMONTH($B20,1))))&lt;$C20)))</f>
        <v>25</v>
      </c>
      <c r="AA20" s="48" t="n">
        <f aca="false">IF(OR(N(AA$5)=0,AA$6=""),0,AA$5*((DATE(YEAR($B20),MONTH($B20),MIN(AA$6,DAY(EOMONTH($B20,0))))&gt;=$B20)*(DATE(YEAR($B20),MONTH($B20),MIN(AA$6,DAY(EOMONTH($B20,0))))&lt;$C20)+(DATE(YEAR($B20),MONTH($B20)+1,MIN(AA$6,DAY(EOMONTH($B20,1))))&gt;=$B20)*(DATE(YEAR($B20),MONTH($B20)+1,MIN(AA$6,DAY(EOMONTH($B20,1))))&lt;$C20)))</f>
        <v>0</v>
      </c>
      <c r="AB20" s="48" t="n">
        <f aca="false">IF(OR(N(AB$5)=0,AB$6=""),0,AB$5*((DATE(YEAR($B20),MONTH($B20),MIN(AB$6,DAY(EOMONTH($B20,0))))&gt;=$B20)*(DATE(YEAR($B20),MONTH($B20),MIN(AB$6,DAY(EOMONTH($B20,0))))&lt;$C20)+(DATE(YEAR($B20),MONTH($B20)+1,MIN(AB$6,DAY(EOMONTH($B20,1))))&gt;=$B20)*(DATE(YEAR($B20),MONTH($B20)+1,MIN(AB$6,DAY(EOMONTH($B20,1))))&lt;$C20)))</f>
        <v>0</v>
      </c>
      <c r="AC20" s="48" t="n">
        <f aca="false">IF(OR(N(AC$5)=0,AC$6=""),0,AC$5*((DATE(YEAR($B20),MONTH($B20),MIN(AC$6,DAY(EOMONTH($B20,0))))&gt;=$B20)*(DATE(YEAR($B20),MONTH($B20),MIN(AC$6,DAY(EOMONTH($B20,0))))&lt;$C20)+(DATE(YEAR($B20),MONTH($B20)+1,MIN(AC$6,DAY(EOMONTH($B20,1))))&gt;=$B20)*(DATE(YEAR($B20),MONTH($B20)+1,MIN(AC$6,DAY(EOMONTH($B20,1))))&lt;$C20)))</f>
        <v>0</v>
      </c>
      <c r="AD20" s="48" t="n">
        <f aca="false">IF(OR(N(AD$5)=0,AD$6=""),0,AD$5*((DATE(YEAR($B20),MONTH($B20),MIN(AD$6,DAY(EOMONTH($B20,0))))&gt;=$B20)*(DATE(YEAR($B20),MONTH($B20),MIN(AD$6,DAY(EOMONTH($B20,0))))&lt;$C20)+(DATE(YEAR($B20),MONTH($B20)+1,MIN(AD$6,DAY(EOMONTH($B20,1))))&gt;=$B20)*(DATE(YEAR($B20),MONTH($B20)+1,MIN(AD$6,DAY(EOMONTH($B20,1))))&lt;$C20)))</f>
        <v>0</v>
      </c>
      <c r="AE20" s="48" t="n">
        <f aca="false">IF(OR(N(AE$5)=0,AE$6=""),0,AE$5*((DATE(YEAR($B20),MONTH($B20),MIN(AE$6,DAY(EOMONTH($B20,0))))&gt;=$B20)*(DATE(YEAR($B20),MONTH($B20),MIN(AE$6,DAY(EOMONTH($B20,0))))&lt;$C20)+(DATE(YEAR($B20),MONTH($B20)+1,MIN(AE$6,DAY(EOMONTH($B20,1))))&gt;=$B20)*(DATE(YEAR($B20),MONTH($B20)+1,MIN(AE$6,DAY(EOMONTH($B20,1))))&lt;$C20)))</f>
        <v>0</v>
      </c>
      <c r="AF20" s="48" t="n">
        <f aca="false">IF(OR(N(AF$5)=0,AF$6=""),0,AF$5*((DATE(YEAR($B20),MONTH($B20),MIN(AF$6,DAY(EOMONTH($B20,0))))&gt;=$B20)*(DATE(YEAR($B20),MONTH($B20),MIN(AF$6,DAY(EOMONTH($B20,0))))&lt;$C20)+(DATE(YEAR($B20),MONTH($B20)+1,MIN(AF$6,DAY(EOMONTH($B20,1))))&gt;=$B20)*(DATE(YEAR($B20),MONTH($B20)+1,MIN(AF$6,DAY(EOMONTH($B20,1))))&lt;$C20)))</f>
        <v>0</v>
      </c>
      <c r="AG20" s="48" t="n">
        <f aca="false">IF(OR(N(AG$5)=0,AG$6=""),0,AG$5*((DATE(YEAR($B20),MONTH($B20),MIN(AG$6,DAY(EOMONTH($B20,0))))&gt;=$B20)*(DATE(YEAR($B20),MONTH($B20),MIN(AG$6,DAY(EOMONTH($B20,0))))&lt;$C20)+(DATE(YEAR($B20),MONTH($B20)+1,MIN(AG$6,DAY(EOMONTH($B20,1))))&gt;=$B20)*(DATE(YEAR($B20),MONTH($B20)+1,MIN(AG$6,DAY(EOMONTH($B20,1))))&lt;$C20)))</f>
        <v>0</v>
      </c>
      <c r="AH20" s="48" t="n">
        <f aca="false">IF(OR(N(AH$5)=0,AH$6=""),0,AH$5*((DATE(YEAR($B20),MONTH($B20),MIN(AH$6,DAY(EOMONTH($B20,0))))&gt;=$B20)*(DATE(YEAR($B20),MONTH($B20),MIN(AH$6,DAY(EOMONTH($B20,0))))&lt;$C20)+(DATE(YEAR($B20),MONTH($B20)+1,MIN(AH$6,DAY(EOMONTH($B20,1))))&gt;=$B20)*(DATE(YEAR($B20),MONTH($B20)+1,MIN(AH$6,DAY(EOMONTH($B20,1))))&lt;$C20)))</f>
        <v>0</v>
      </c>
      <c r="AI20" s="48" t="n">
        <f aca="false">IF(OR(N(AI$5)=0,AI$6=""),0,AI$5*((DATE(YEAR($B20),MONTH($B20),MIN(AI$6,DAY(EOMONTH($B20,0))))&gt;=$B20)*(DATE(YEAR($B20),MONTH($B20),MIN(AI$6,DAY(EOMONTH($B20,0))))&lt;$C20)+(DATE(YEAR($B20),MONTH($B20)+1,MIN(AI$6,DAY(EOMONTH($B20,1))))&gt;=$B20)*(DATE(YEAR($B20),MONTH($B20)+1,MIN(AI$6,DAY(EOMONTH($B20,1))))&lt;$C20)))</f>
        <v>0</v>
      </c>
      <c r="AJ20" s="48" t="n">
        <f aca="false">IF(OR(N(AJ$5)=0,AJ$6=""),0,AJ$5*((DATE(YEAR($B20),MONTH($B20),MIN(AJ$6,DAY(EOMONTH($B20,0))))&gt;=$B20)*(DATE(YEAR($B20),MONTH($B20),MIN(AJ$6,DAY(EOMONTH($B20,0))))&lt;$C20)+(DATE(YEAR($B20),MONTH($B20)+1,MIN(AJ$6,DAY(EOMONTH($B20,1))))&gt;=$B20)*(DATE(YEAR($B20),MONTH($B20)+1,MIN(AJ$6,DAY(EOMONTH($B20,1))))&lt;$C20)))</f>
        <v>0</v>
      </c>
      <c r="AK20" s="48" t="n">
        <f aca="false">IF(OR(N(AK$5)=0,AK$6=""),0,AK$5*((DATE(YEAR($B20),MONTH($B20),MIN(AK$6,DAY(EOMONTH($B20,0))))&gt;=$B20)*(DATE(YEAR($B20),MONTH($B20),MIN(AK$6,DAY(EOMONTH($B20,0))))&lt;$C20)+(DATE(YEAR($B20),MONTH($B20)+1,MIN(AK$6,DAY(EOMONTH($B20,1))))&gt;=$B20)*(DATE(YEAR($B20),MONTH($B20)+1,MIN(AK$6,DAY(EOMONTH($B20,1))))&lt;$C20)))</f>
        <v>0</v>
      </c>
      <c r="AL20" s="48" t="n">
        <f aca="false">IF(OR(N(AL$5)=0,AL$6=""),0,AL$5*((DATE(YEAR($B20),MONTH($B20),MIN(AL$6,DAY(EOMONTH($B20,0))))&gt;=$B20)*(DATE(YEAR($B20),MONTH($B20),MIN(AL$6,DAY(EOMONTH($B20,0))))&lt;$C20)+(DATE(YEAR($B20),MONTH($B20)+1,MIN(AL$6,DAY(EOMONTH($B20,1))))&gt;=$B20)*(DATE(YEAR($B20),MONTH($B20)+1,MIN(AL$6,DAY(EOMONTH($B20,1))))&lt;$C20)))</f>
        <v>0</v>
      </c>
      <c r="AM20" s="48" t="n">
        <f aca="false">IF(OR(N(AM$5)=0,AM$6=""),0,AM$5*((DATE(YEAR($B20),MONTH($B20),MIN(AM$6,DAY(EOMONTH($B20,0))))&gt;=$B20)*(DATE(YEAR($B20),MONTH($B20),MIN(AM$6,DAY(EOMONTH($B20,0))))&lt;$C20)+(DATE(YEAR($B20),MONTH($B20)+1,MIN(AM$6,DAY(EOMONTH($B20,1))))&gt;=$B20)*(DATE(YEAR($B20),MONTH($B20)+1,MIN(AM$6,DAY(EOMONTH($B20,1))))&lt;$C20)))</f>
        <v>0</v>
      </c>
      <c r="AN20" s="48" t="n">
        <f aca="false">IF(OR(N(AN$5)=0,AN$6=""),0,AN$5*((DATE(YEAR($B20),MONTH($B20),MIN(AN$6,DAY(EOMONTH($B20,0))))&gt;=$B20)*(DATE(YEAR($B20),MONTH($B20),MIN(AN$6,DAY(EOMONTH($B20,0))))&lt;$C20)+(DATE(YEAR($B20),MONTH($B20)+1,MIN(AN$6,DAY(EOMONTH($B20,1))))&gt;=$B20)*(DATE(YEAR($B20),MONTH($B20)+1,MIN(AN$6,DAY(EOMONTH($B20,1))))&lt;$C20)))</f>
        <v>0</v>
      </c>
      <c r="AO20" s="48" t="n">
        <f aca="false">IF(OR(N(AO$5)=0,AO$6=""),0,AO$5*((DATE(YEAR($B20),MONTH($B20),MIN(AO$6,DAY(EOMONTH($B20,0))))&gt;=$B20)*(DATE(YEAR($B20),MONTH($B20),MIN(AO$6,DAY(EOMONTH($B20,0))))&lt;$C20)+(DATE(YEAR($B20),MONTH($B20)+1,MIN(AO$6,DAY(EOMONTH($B20,1))))&gt;=$B20)*(DATE(YEAR($B20),MONTH($B20)+1,MIN(AO$6,DAY(EOMONTH($B20,1))))&lt;$C20)))</f>
        <v>0</v>
      </c>
      <c r="AP20" s="48" t="n">
        <f aca="false">IF(OR(N(AP$5)=0,AP$6=""),0,AP$5*((DATE(YEAR($B20),MONTH($B20),MIN(AP$6,DAY(EOMONTH($B20,0))))&gt;=$B20)*(DATE(YEAR($B20),MONTH($B20),MIN(AP$6,DAY(EOMONTH($B20,0))))&lt;$C20)+(DATE(YEAR($B20),MONTH($B20)+1,MIN(AP$6,DAY(EOMONTH($B20,1))))&gt;=$B20)*(DATE(YEAR($B20),MONTH($B20)+1,MIN(AP$6,DAY(EOMONTH($B20,1))))&lt;$C20)))</f>
        <v>0</v>
      </c>
      <c r="AQ20" s="48" t="n">
        <f aca="false">IF(OR(N(AQ$5)=0,AQ$6=""),0,AQ$5*((DATE(YEAR($B20),MONTH($B20),MIN(AQ$6,DAY(EOMONTH($B20,0))))&gt;=$B20)*(DATE(YEAR($B20),MONTH($B20),MIN(AQ$6,DAY(EOMONTH($B20,0))))&lt;$C20)+(DATE(YEAR($B20),MONTH($B20)+1,MIN(AQ$6,DAY(EOMONTH($B20,1))))&gt;=$B20)*(DATE(YEAR($B20),MONTH($B20)+1,MIN(AQ$6,DAY(EOMONTH($B20,1))))&lt;$C20)))</f>
        <v>0</v>
      </c>
      <c r="AR20" s="48" t="n">
        <f aca="false">IF(OR(N(AR$5)=0,AR$6=""),0,AR$5*((DATE(YEAR($B20),MONTH($B20),MIN(AR$6,DAY(EOMONTH($B20,0))))&gt;=$B20)*(DATE(YEAR($B20),MONTH($B20),MIN(AR$6,DAY(EOMONTH($B20,0))))&lt;$C20)+(DATE(YEAR($B20),MONTH($B20)+1,MIN(AR$6,DAY(EOMONTH($B20,1))))&gt;=$B20)*(DATE(YEAR($B20),MONTH($B20)+1,MIN(AR$6,DAY(EOMONTH($B20,1))))&lt;$C20)))</f>
        <v>0</v>
      </c>
      <c r="AS20" s="48" t="n">
        <f aca="false">IF(OR(N(AS$5)=0,AS$6=""),0,AS$5*((DATE(YEAR($B20),MONTH($B20),MIN(AS$6,DAY(EOMONTH($B20,0))))&gt;=$B20)*(DATE(YEAR($B20),MONTH($B20),MIN(AS$6,DAY(EOMONTH($B20,0))))&lt;$C20)+(DATE(YEAR($B20),MONTH($B20)+1,MIN(AS$6,DAY(EOMONTH($B20,1))))&gt;=$B20)*(DATE(YEAR($B20),MONTH($B20)+1,MIN(AS$6,DAY(EOMONTH($B20,1))))&lt;$C20)))</f>
        <v>0</v>
      </c>
      <c r="AT20" s="48" t="n">
        <f aca="false">IF(OR(N(AT$5)=0,AT$6=""),0,AT$5*((DATE(YEAR($B20),MONTH($B20),MIN(AT$6,DAY(EOMONTH($B20,0))))&gt;=$B20)*(DATE(YEAR($B20),MONTH($B20),MIN(AT$6,DAY(EOMONTH($B20,0))))&lt;$C20)+(DATE(YEAR($B20),MONTH($B20)+1,MIN(AT$6,DAY(EOMONTH($B20,1))))&gt;=$B20)*(DATE(YEAR($B20),MONTH($B20)+1,MIN(AT$6,DAY(EOMONTH($B20,1))))&lt;$C20)))</f>
        <v>0</v>
      </c>
      <c r="AU20" s="48" t="n">
        <f aca="false">IF(OR(N(AU$5)=0,AU$6=""),0,AU$5*((DATE(YEAR($B20),MONTH($B20),MIN(AU$6,DAY(EOMONTH($B20,0))))&gt;=$B20)*(DATE(YEAR($B20),MONTH($B20),MIN(AU$6,DAY(EOMONTH($B20,0))))&lt;$C20)+(DATE(YEAR($B20),MONTH($B20)+1,MIN(AU$6,DAY(EOMONTH($B20,1))))&gt;=$B20)*(DATE(YEAR($B20),MONTH($B20)+1,MIN(AU$6,DAY(EOMONTH($B20,1))))&lt;$C20)))</f>
        <v>0</v>
      </c>
      <c r="AV20" s="48" t="n">
        <f aca="false">IF(OR(N(AV$5)=0,AV$6=""),0,AV$5*((DATE(YEAR($B20),MONTH($B20),MIN(AV$6,DAY(EOMONTH($B20,0))))&gt;=$B20)*(DATE(YEAR($B20),MONTH($B20),MIN(AV$6,DAY(EOMONTH($B20,0))))&lt;$C20)+(DATE(YEAR($B20),MONTH($B20)+1,MIN(AV$6,DAY(EOMONTH($B20,1))))&gt;=$B20)*(DATE(YEAR($B20),MONTH($B20)+1,MIN(AV$6,DAY(EOMONTH($B20,1))))&lt;$C20)))</f>
        <v>0</v>
      </c>
      <c r="AW20" s="48" t="n">
        <f aca="false">IF(OR(N(AW$5)=0,AW$6=""),0,AW$5*((DATE(YEAR($B20),MONTH($B20),MIN(AW$6,DAY(EOMONTH($B20,0))))&gt;=$B20)*(DATE(YEAR($B20),MONTH($B20),MIN(AW$6,DAY(EOMONTH($B20,0))))&lt;$C20)+(DATE(YEAR($B20),MONTH($B20)+1,MIN(AW$6,DAY(EOMONTH($B20,1))))&gt;=$B20)*(DATE(YEAR($B20),MONTH($B20)+1,MIN(AW$6,DAY(EOMONTH($B20,1))))&lt;$C20)))</f>
        <v>0</v>
      </c>
      <c r="AX20" s="48" t="n">
        <f aca="false">IF(OR(N(AX$5)=0,AX$6=""),0,AX$5*((DATE(YEAR($B20),MONTH($B20),MIN(AX$6,DAY(EOMONTH($B20,0))))&gt;=$B20)*(DATE(YEAR($B20),MONTH($B20),MIN(AX$6,DAY(EOMONTH($B20,0))))&lt;$C20)+(DATE(YEAR($B20),MONTH($B20)+1,MIN(AX$6,DAY(EOMONTH($B20,1))))&gt;=$B20)*(DATE(YEAR($B20),MONTH($B20)+1,MIN(AX$6,DAY(EOMONTH($B20,1))))&lt;$C20)))</f>
        <v>0</v>
      </c>
      <c r="AY20" s="48" t="n">
        <f aca="false">IF(OR(N(AY$5)=0,AY$6=""),0,AY$5*((DATE(YEAR($B20),MONTH($B20),MIN(AY$6,DAY(EOMONTH($B20,0))))&gt;=$B20)*(DATE(YEAR($B20),MONTH($B20),MIN(AY$6,DAY(EOMONTH($B20,0))))&lt;$C20)+(DATE(YEAR($B20),MONTH($B20)+1,MIN(AY$6,DAY(EOMONTH($B20,1))))&gt;=$B20)*(DATE(YEAR($B20),MONTH($B20)+1,MIN(AY$6,DAY(EOMONTH($B20,1))))&lt;$C20)))</f>
        <v>0</v>
      </c>
      <c r="AZ20" s="48" t="n">
        <f aca="false">IF(OR(N(AZ$5)=0,AZ$6=""),0,AZ$5*((DATE(YEAR($B20),MONTH($B20),MIN(AZ$6,DAY(EOMONTH($B20,0))))&gt;=$B20)*(DATE(YEAR($B20),MONTH($B20),MIN(AZ$6,DAY(EOMONTH($B20,0))))&lt;$C20)+(DATE(YEAR($B20),MONTH($B20)+1,MIN(AZ$6,DAY(EOMONTH($B20,1))))&gt;=$B20)*(DATE(YEAR($B20),MONTH($B20)+1,MIN(AZ$6,DAY(EOMONTH($B20,1))))&lt;$C20)))</f>
        <v>0</v>
      </c>
      <c r="BA20" s="48" t="n">
        <f aca="false">IF(OR(N(BA$5)=0,BA$6=""),0,BA$5*((DATE(YEAR($B20),MONTH($B20),MIN(BA$6,DAY(EOMONTH($B20,0))))&gt;=$B20)*(DATE(YEAR($B20),MONTH($B20),MIN(BA$6,DAY(EOMONTH($B20,0))))&lt;$C20)+(DATE(YEAR($B20),MONTH($B20)+1,MIN(BA$6,DAY(EOMONTH($B20,1))))&gt;=$B20)*(DATE(YEAR($B20),MONTH($B20)+1,MIN(BA$6,DAY(EOMONTH($B20,1))))&lt;$C20)))</f>
        <v>0</v>
      </c>
      <c r="BB20" s="48" t="n">
        <f aca="false">IF(OR(N(BB$5)=0,BB$6=""),0,BB$5*((DATE(YEAR($B20),MONTH($B20),MIN(BB$6,DAY(EOMONTH($B20,0))))&gt;=$B20)*(DATE(YEAR($B20),MONTH($B20),MIN(BB$6,DAY(EOMONTH($B20,0))))&lt;$C20)+(DATE(YEAR($B20),MONTH($B20)+1,MIN(BB$6,DAY(EOMONTH($B20,1))))&gt;=$B20)*(DATE(YEAR($B20),MONTH($B20)+1,MIN(BB$6,DAY(EOMONTH($B20,1))))&lt;$C20)))</f>
        <v>0</v>
      </c>
      <c r="BC20" s="48" t="n">
        <f aca="false">IF(OR(N(BC$5)=0,BC$6=""),0,BC$5*((DATE(YEAR($B20),MONTH($B20),MIN(BC$6,DAY(EOMONTH($B20,0))))&gt;=$B20)*(DATE(YEAR($B20),MONTH($B20),MIN(BC$6,DAY(EOMONTH($B20,0))))&lt;$C20)+(DATE(YEAR($B20),MONTH($B20)+1,MIN(BC$6,DAY(EOMONTH($B20,1))))&gt;=$B20)*(DATE(YEAR($B20),MONTH($B20)+1,MIN(BC$6,DAY(EOMONTH($B20,1))))&lt;$C20)))</f>
        <v>0</v>
      </c>
      <c r="BD20" s="48" t="n">
        <f aca="false">IF(OR(N(BD$5)=0,BD$6=""),0,BD$5*((DATE(YEAR($B20),MONTH($B20),MIN(BD$6,DAY(EOMONTH($B20,0))))&gt;=$B20)*(DATE(YEAR($B20),MONTH($B20),MIN(BD$6,DAY(EOMONTH($B20,0))))&lt;$C20)+(DATE(YEAR($B20),MONTH($B20)+1,MIN(BD$6,DAY(EOMONTH($B20,1))))&gt;=$B20)*(DATE(YEAR($B20),MONTH($B20)+1,MIN(BD$6,DAY(EOMONTH($B20,1))))&lt;$C20)))</f>
        <v>0</v>
      </c>
      <c r="BE20" s="48" t="n">
        <f aca="false">IF(OR(N(BE$5)=0,BE$6=""),0,BE$5*((DATE(YEAR($B20),MONTH($B20),MIN(BE$6,DAY(EOMONTH($B20,0))))&gt;=$B20)*(DATE(YEAR($B20),MONTH($B20),MIN(BE$6,DAY(EOMONTH($B20,0))))&lt;$C20)+(DATE(YEAR($B20),MONTH($B20)+1,MIN(BE$6,DAY(EOMONTH($B20,1))))&gt;=$B20)*(DATE(YEAR($B20),MONTH($B20)+1,MIN(BE$6,DAY(EOMONTH($B20,1))))&lt;$C20)))</f>
        <v>0</v>
      </c>
      <c r="BF20" s="48" t="n">
        <f aca="false">IF(OR(N(BF$5)=0,BF$6=""),0,BF$5*((DATE(YEAR($B20),MONTH($B20),MIN(BF$6,DAY(EOMONTH($B20,0))))&gt;=$B20)*(DATE(YEAR($B20),MONTH($B20),MIN(BF$6,DAY(EOMONTH($B20,0))))&lt;$C20)+(DATE(YEAR($B20),MONTH($B20)+1,MIN(BF$6,DAY(EOMONTH($B20,1))))&gt;=$B20)*(DATE(YEAR($B20),MONTH($B20)+1,MIN(BF$6,DAY(EOMONTH($B20,1))))&lt;$C20)))</f>
        <v>0</v>
      </c>
      <c r="BG20" s="48" t="n">
        <f aca="false">IF(OR(N(BG$5)=0,BG$6=""),0,BG$5*((DATE(YEAR($B20),MONTH($B20),MIN(BG$6,DAY(EOMONTH($B20,0))))&gt;=$B20)*(DATE(YEAR($B20),MONTH($B20),MIN(BG$6,DAY(EOMONTH($B20,0))))&lt;$C20)+(DATE(YEAR($B20),MONTH($B20)+1,MIN(BG$6,DAY(EOMONTH($B20,1))))&gt;=$B20)*(DATE(YEAR($B20),MONTH($B20)+1,MIN(BG$6,DAY(EOMONTH($B20,1))))&lt;$C20)))</f>
        <v>0</v>
      </c>
      <c r="BH20" s="48" t="n">
        <f aca="false">IF(OR(N(BH$5)=0,BH$6=""),0,BH$5*((DATE(YEAR($B20),MONTH($B20),MIN(BH$6,DAY(EOMONTH($B20,0))))&gt;=$B20)*(DATE(YEAR($B20),MONTH($B20),MIN(BH$6,DAY(EOMONTH($B20,0))))&lt;$C20)+(DATE(YEAR($B20),MONTH($B20)+1,MIN(BH$6,DAY(EOMONTH($B20,1))))&gt;=$B20)*(DATE(YEAR($B20),MONTH($B20)+1,MIN(BH$6,DAY(EOMONTH($B20,1))))&lt;$C20)))</f>
        <v>0</v>
      </c>
      <c r="BI20" s="48" t="n">
        <f aca="false">IF(OR(N(BI$5)=0,BI$6=""),0,BI$5*((DATE(YEAR($B20),MONTH($B20),MIN(BI$6,DAY(EOMONTH($B20,0))))&gt;=$B20)*(DATE(YEAR($B20),MONTH($B20),MIN(BI$6,DAY(EOMONTH($B20,0))))&lt;$C20)+(DATE(YEAR($B20),MONTH($B20)+1,MIN(BI$6,DAY(EOMONTH($B20,1))))&gt;=$B20)*(DATE(YEAR($B20),MONTH($B20)+1,MIN(BI$6,DAY(EOMONTH($B20,1))))&lt;$C20)))</f>
        <v>0</v>
      </c>
      <c r="BJ20" s="48" t="n">
        <f aca="false">IF(OR(N(BJ$5)=0,BJ$6=""),0,BJ$5*((DATE(YEAR($B20),MONTH($B20),MIN(BJ$6,DAY(EOMONTH($B20,0))))&gt;=$B20)*(DATE(YEAR($B20),MONTH($B20),MIN(BJ$6,DAY(EOMONTH($B20,0))))&lt;$C20)+(DATE(YEAR($B20),MONTH($B20)+1,MIN(BJ$6,DAY(EOMONTH($B20,1))))&gt;=$B20)*(DATE(YEAR($B20),MONTH($B20)+1,MIN(BJ$6,DAY(EOMONTH($B20,1))))&lt;$C20)))</f>
        <v>0</v>
      </c>
      <c r="BK20" s="48" t="n">
        <f aca="false">IF(OR(N(BK$5)=0,BK$6=""),0,BK$5*((DATE(YEAR($B20),MONTH($B20),MIN(BK$6,DAY(EOMONTH($B20,0))))&gt;=$B20)*(DATE(YEAR($B20),MONTH($B20),MIN(BK$6,DAY(EOMONTH($B20,0))))&lt;$C20)+(DATE(YEAR($B20),MONTH($B20)+1,MIN(BK$6,DAY(EOMONTH($B20,1))))&gt;=$B20)*(DATE(YEAR($B20),MONTH($B20)+1,MIN(BK$6,DAY(EOMONTH($B20,1))))&lt;$C20)))</f>
        <v>0</v>
      </c>
      <c r="BL20" s="48" t="n">
        <f aca="false">IF(OR(N(BL$5)=0,BL$6=""),0,BL$5*((DATE(YEAR($B20),MONTH($B20),MIN(BL$6,DAY(EOMONTH($B20,0))))&gt;=$B20)*(DATE(YEAR($B20),MONTH($B20),MIN(BL$6,DAY(EOMONTH($B20,0))))&lt;$C20)+(DATE(YEAR($B20),MONTH($B20)+1,MIN(BL$6,DAY(EOMONTH($B20,1))))&gt;=$B20)*(DATE(YEAR($B20),MONTH($B20)+1,MIN(BL$6,DAY(EOMONTH($B20,1))))&lt;$C20)))</f>
        <v>0</v>
      </c>
      <c r="BM20" s="48" t="n">
        <f aca="false">IF(OR(N(BM$5)=0,BM$6=""),0,BM$5*((DATE(YEAR($B20),MONTH($B20),MIN(BM$6,DAY(EOMONTH($B20,0))))&gt;=$B20)*(DATE(YEAR($B20),MONTH($B20),MIN(BM$6,DAY(EOMONTH($B20,0))))&lt;$C20)+(DATE(YEAR($B20),MONTH($B20)+1,MIN(BM$6,DAY(EOMONTH($B20,1))))&gt;=$B20)*(DATE(YEAR($B20),MONTH($B20)+1,MIN(BM$6,DAY(EOMONTH($B20,1))))&lt;$C20)))</f>
        <v>0</v>
      </c>
      <c r="BN20" s="48" t="n">
        <f aca="false">IF(OR(N(BN$5)=0,BN$6=""),0,BN$5*((DATE(YEAR($B20),MONTH($B20),MIN(BN$6,DAY(EOMONTH($B20,0))))&gt;=$B20)*(DATE(YEAR($B20),MONTH($B20),MIN(BN$6,DAY(EOMONTH($B20,0))))&lt;$C20)+(DATE(YEAR($B20),MONTH($B20)+1,MIN(BN$6,DAY(EOMONTH($B20,1))))&gt;=$B20)*(DATE(YEAR($B20),MONTH($B20)+1,MIN(BN$6,DAY(EOMONTH($B20,1))))&lt;$C20)))</f>
        <v>0</v>
      </c>
      <c r="BO20" s="48" t="n">
        <f aca="false">IF(OR(N(BO$5)=0,BO$6=""),0,BO$5*((DATE(YEAR($B20),MONTH($B20),MIN(BO$6,DAY(EOMONTH($B20,0))))&gt;=$B20)*(DATE(YEAR($B20),MONTH($B20),MIN(BO$6,DAY(EOMONTH($B20,0))))&lt;$C20)+(DATE(YEAR($B20),MONTH($B20)+1,MIN(BO$6,DAY(EOMONTH($B20,1))))&gt;=$B20)*(DATE(YEAR($B20),MONTH($B20)+1,MIN(BO$6,DAY(EOMONTH($B20,1))))&lt;$C20)))</f>
        <v>0</v>
      </c>
      <c r="BP20" s="48" t="n">
        <f aca="false">IF(OR(N(BP$5)=0,BP$6=""),0,BP$5*((DATE(YEAR($B20),MONTH($B20),MIN(BP$6,DAY(EOMONTH($B20,0))))&gt;=$B20)*(DATE(YEAR($B20),MONTH($B20),MIN(BP$6,DAY(EOMONTH($B20,0))))&lt;$C20)+(DATE(YEAR($B20),MONTH($B20)+1,MIN(BP$6,DAY(EOMONTH($B20,1))))&gt;=$B20)*(DATE(YEAR($B20),MONTH($B20)+1,MIN(BP$6,DAY(EOMONTH($B20,1))))&lt;$C20)))</f>
        <v>0</v>
      </c>
      <c r="BQ20" s="48" t="n">
        <f aca="false">IF(OR(N(BQ$5)=0,BQ$6=""),0,BQ$5*((DATE(YEAR($B20),MONTH($B20),MIN(BQ$6,DAY(EOMONTH($B20,0))))&gt;=$B20)*(DATE(YEAR($B20),MONTH($B20),MIN(BQ$6,DAY(EOMONTH($B20,0))))&lt;$C20)+(DATE(YEAR($B20),MONTH($B20)+1,MIN(BQ$6,DAY(EOMONTH($B20,1))))&gt;=$B20)*(DATE(YEAR($B20),MONTH($B20)+1,MIN(BQ$6,DAY(EOMONTH($B20,1))))&lt;$C20)))</f>
        <v>0</v>
      </c>
      <c r="BR20" s="48" t="n">
        <f aca="false">IF(OR(N(BR$5)=0,BR$6=""),0,BR$5*((DATE(YEAR($B20),MONTH($B20),MIN(BR$6,DAY(EOMONTH($B20,0))))&gt;=$B20)*(DATE(YEAR($B20),MONTH($B20),MIN(BR$6,DAY(EOMONTH($B20,0))))&lt;$C20)+(DATE(YEAR($B20),MONTH($B20)+1,MIN(BR$6,DAY(EOMONTH($B20,1))))&gt;=$B20)*(DATE(YEAR($B20),MONTH($B20)+1,MIN(BR$6,DAY(EOMONTH($B20,1))))&lt;$C20)))</f>
        <v>0</v>
      </c>
      <c r="BS20" s="48" t="n">
        <f aca="false">IF(OR(N(BS$5)=0,BS$6=""),0,BS$5*((DATE(YEAR($B20),MONTH($B20),MIN(BS$6,DAY(EOMONTH($B20,0))))&gt;=$B20)*(DATE(YEAR($B20),MONTH($B20),MIN(BS$6,DAY(EOMONTH($B20,0))))&lt;$C20)+(DATE(YEAR($B20),MONTH($B20)+1,MIN(BS$6,DAY(EOMONTH($B20,1))))&gt;=$B20)*(DATE(YEAR($B20),MONTH($B20)+1,MIN(BS$6,DAY(EOMONTH($B20,1))))&lt;$C20)))</f>
        <v>0</v>
      </c>
      <c r="BT20" s="48" t="n">
        <f aca="false">IF(OR(N(BT$5)=0,BT$6=""),0,BT$5*((DATE(YEAR($B20),MONTH($B20),MIN(BT$6,DAY(EOMONTH($B20,0))))&gt;=$B20)*(DATE(YEAR($B20),MONTH($B20),MIN(BT$6,DAY(EOMONTH($B20,0))))&lt;$C20)+(DATE(YEAR($B20),MONTH($B20)+1,MIN(BT$6,DAY(EOMONTH($B20,1))))&gt;=$B20)*(DATE(YEAR($B20),MONTH($B20)+1,MIN(BT$6,DAY(EOMONTH($B20,1))))&lt;$C20)))</f>
        <v>0</v>
      </c>
      <c r="BU20" s="48" t="n">
        <f aca="false">IF(OR(N(BU$5)=0,BU$6=""),0,BU$5*((DATE(YEAR($B20),MONTH($B20),MIN(BU$6,DAY(EOMONTH($B20,0))))&gt;=$B20)*(DATE(YEAR($B20),MONTH($B20),MIN(BU$6,DAY(EOMONTH($B20,0))))&lt;$C20)+(DATE(YEAR($B20),MONTH($B20)+1,MIN(BU$6,DAY(EOMONTH($B20,1))))&gt;=$B20)*(DATE(YEAR($B20),MONTH($B20)+1,MIN(BU$6,DAY(EOMONTH($B20,1))))&lt;$C20)))</f>
        <v>0</v>
      </c>
      <c r="BV20" s="48" t="n">
        <f aca="false">IF(OR(N(BV$5)=0,BV$6=""),0,BV$5*((DATE(YEAR($B20),MONTH($B20),MIN(BV$6,DAY(EOMONTH($B20,0))))&gt;=$B20)*(DATE(YEAR($B20),MONTH($B20),MIN(BV$6,DAY(EOMONTH($B20,0))))&lt;$C20)+(DATE(YEAR($B20),MONTH($B20)+1,MIN(BV$6,DAY(EOMONTH($B20,1))))&gt;=$B20)*(DATE(YEAR($B20),MONTH($B20)+1,MIN(BV$6,DAY(EOMONTH($B20,1))))&lt;$C20)))</f>
        <v>0</v>
      </c>
      <c r="BW20" s="48" t="n">
        <f aca="false">IF(OR(N(BW$5)=0,BW$6=""),0,BW$5*((DATE(YEAR($B20),MONTH($B20),MIN(BW$6,DAY(EOMONTH($B20,0))))&gt;=$B20)*(DATE(YEAR($B20),MONTH($B20),MIN(BW$6,DAY(EOMONTH($B20,0))))&lt;$C20)+(DATE(YEAR($B20),MONTH($B20)+1,MIN(BW$6,DAY(EOMONTH($B20,1))))&gt;=$B20)*(DATE(YEAR($B20),MONTH($B20)+1,MIN(BW$6,DAY(EOMONTH($B20,1))))&lt;$C20)))</f>
        <v>0</v>
      </c>
      <c r="BX20" s="48" t="n">
        <f aca="false">MIN(Z20,(FT19*(1+FT$5/Setup!$C$36)+IF($V20=1,N($F20),0)))</f>
        <v>0</v>
      </c>
      <c r="BY20" s="48" t="n">
        <f aca="false">MIN(AA20,(FU19*(1+FU$5/Setup!$C$36)+IF($V20=2,N($F20),0)))</f>
        <v>0</v>
      </c>
      <c r="BZ20" s="48" t="n">
        <f aca="false">MIN(AB20,(FV19*(1+FV$5/Setup!$C$36)+IF($V20=3,N($F20),0)))</f>
        <v>0</v>
      </c>
      <c r="CA20" s="48" t="n">
        <f aca="false">MIN(AC20,(FW19*(1+FW$5/Setup!$C$36)+IF($V20=4,N($F20),0)))</f>
        <v>0</v>
      </c>
      <c r="CB20" s="48" t="n">
        <f aca="false">MIN(AD20,(FX19*(1+FX$5/Setup!$C$36)+IF($V20=5,N($F20),0)))</f>
        <v>0</v>
      </c>
      <c r="CC20" s="48" t="n">
        <f aca="false">MIN(AE20,(FY19*(1+FY$5/Setup!$C$36)+IF($V20=6,N($F20),0)))</f>
        <v>0</v>
      </c>
      <c r="CD20" s="48" t="n">
        <f aca="false">MIN(AF20,(FZ19*(1+FZ$5/Setup!$C$36)+IF($V20=7,N($F20),0)))</f>
        <v>0</v>
      </c>
      <c r="CE20" s="48" t="n">
        <f aca="false">MIN(AG20,(GA19*(1+GA$5/Setup!$C$36)+IF($V20=8,N($F20),0)))</f>
        <v>0</v>
      </c>
      <c r="CF20" s="48" t="n">
        <f aca="false">MIN(AH20,(GB19*(1+GB$5/Setup!$C$36)+IF($V20=9,N($F20),0)))</f>
        <v>0</v>
      </c>
      <c r="CG20" s="48" t="n">
        <f aca="false">MIN(AI20,(GC19*(1+GC$5/Setup!$C$36)+IF($V20=10,N($F20),0)))</f>
        <v>0</v>
      </c>
      <c r="CH20" s="48" t="n">
        <f aca="false">MIN(AJ20,(GD19*(1+GD$5/Setup!$C$36)+IF($V20=11,N($F20),0)))</f>
        <v>0</v>
      </c>
      <c r="CI20" s="48" t="n">
        <f aca="false">MIN(AK20,(GE19*(1+GE$5/Setup!$C$36)+IF($V20=12,N($F20),0)))</f>
        <v>0</v>
      </c>
      <c r="CJ20" s="48" t="n">
        <f aca="false">MIN(AL20,(GF19*(1+GF$5/Setup!$C$36)+IF($V20=13,N($F20),0)))</f>
        <v>0</v>
      </c>
      <c r="CK20" s="48" t="n">
        <f aca="false">MIN(AM20,(GG19*(1+GG$5/Setup!$C$36)+IF($V20=14,N($F20),0)))</f>
        <v>0</v>
      </c>
      <c r="CL20" s="48" t="n">
        <f aca="false">MIN(AN20,(GH19*(1+GH$5/Setup!$C$36)+IF($V20=15,N($F20),0)))</f>
        <v>0</v>
      </c>
      <c r="CM20" s="48" t="n">
        <f aca="false">MIN(AO20,(GI19*(1+GI$5/Setup!$C$36)+IF($V20=16,N($F20),0)))</f>
        <v>0</v>
      </c>
      <c r="CN20" s="48" t="n">
        <f aca="false">MIN(AP20,(GJ19*(1+GJ$5/Setup!$C$36)+IF($V20=17,N($F20),0)))</f>
        <v>0</v>
      </c>
      <c r="CO20" s="48" t="n">
        <f aca="false">MIN(AQ20,(GK19*(1+GK$5/Setup!$C$36)+IF($V20=18,N($F20),0)))</f>
        <v>0</v>
      </c>
      <c r="CP20" s="48" t="n">
        <f aca="false">MIN(AR20,(GL19*(1+GL$5/Setup!$C$36)+IF($V20=19,N($F20),0)))</f>
        <v>0</v>
      </c>
      <c r="CQ20" s="48" t="n">
        <f aca="false">MIN(AS20,(GM19*(1+GM$5/Setup!$C$36)+IF($V20=20,N($F20),0)))</f>
        <v>0</v>
      </c>
      <c r="CR20" s="48" t="n">
        <f aca="false">MIN(AT20,(GN19*(1+GN$5/Setup!$C$36)+IF($V20=21,N($F20),0)))</f>
        <v>0</v>
      </c>
      <c r="CS20" s="48" t="n">
        <f aca="false">MIN(AU20,(GO19*(1+GO$5/Setup!$C$36)+IF($V20=22,N($F20),0)))</f>
        <v>0</v>
      </c>
      <c r="CT20" s="48" t="n">
        <f aca="false">MIN(AV20,(GP19*(1+GP$5/Setup!$C$36)+IF($V20=23,N($F20),0)))</f>
        <v>0</v>
      </c>
      <c r="CU20" s="48" t="n">
        <f aca="false">MIN(AW20,(GQ19*(1+GQ$5/Setup!$C$36)+IF($V20=24,N($F20),0)))</f>
        <v>0</v>
      </c>
      <c r="CV20" s="48" t="n">
        <f aca="false">MIN(AX20,(GR19*(1+GR$5/Setup!$C$36)+IF($V20=25,N($F20),0)))</f>
        <v>0</v>
      </c>
      <c r="CW20" s="48" t="n">
        <f aca="false">MIN(AY20,(GS19*(1+GS$5/Setup!$C$36)+IF($V20=26,N($F20),0)))</f>
        <v>0</v>
      </c>
      <c r="CX20" s="48" t="n">
        <f aca="false">MIN(AZ20,(GT19*(1+GT$5/Setup!$C$36)+IF($V20=27,N($F20),0)))</f>
        <v>0</v>
      </c>
      <c r="CY20" s="48" t="n">
        <f aca="false">MIN(BA20,(GU19*(1+GU$5/Setup!$C$36)+IF($V20=28,N($F20),0)))</f>
        <v>0</v>
      </c>
      <c r="CZ20" s="48" t="n">
        <f aca="false">MIN(BB20,(GV19*(1+GV$5/Setup!$C$36)+IF($V20=29,N($F20),0)))</f>
        <v>0</v>
      </c>
      <c r="DA20" s="48" t="n">
        <f aca="false">MIN(BC20,(GW19*(1+GW$5/Setup!$C$36)+IF($V20=30,N($F20),0)))</f>
        <v>0</v>
      </c>
      <c r="DB20" s="48" t="n">
        <f aca="false">MIN(BD20,(GX19*(1+GX$5/Setup!$C$36)+IF($V20=31,N($F20),0)))</f>
        <v>0</v>
      </c>
      <c r="DC20" s="48" t="n">
        <f aca="false">MIN(BE20,(GY19*(1+GY$5/Setup!$C$36)+IF($V20=32,N($F20),0)))</f>
        <v>0</v>
      </c>
      <c r="DD20" s="48" t="n">
        <f aca="false">MIN(BF20,(GZ19*(1+GZ$5/Setup!$C$36)+IF($V20=33,N($F20),0)))</f>
        <v>0</v>
      </c>
      <c r="DE20" s="48" t="n">
        <f aca="false">MIN(BG20,(HA19*(1+HA$5/Setup!$C$36)+IF($V20=34,N($F20),0)))</f>
        <v>0</v>
      </c>
      <c r="DF20" s="48" t="n">
        <f aca="false">MIN(BH20,(HB19*(1+HB$5/Setup!$C$36)+IF($V20=35,N($F20),0)))</f>
        <v>0</v>
      </c>
      <c r="DG20" s="48" t="n">
        <f aca="false">MIN(BI20,(HC19*(1+HC$5/Setup!$C$36)+IF($V20=36,N($F20),0)))</f>
        <v>0</v>
      </c>
      <c r="DH20" s="48" t="n">
        <f aca="false">MIN(BJ20,(HD19*(1+HD$5/Setup!$C$36)+IF($V20=37,N($F20),0)))</f>
        <v>0</v>
      </c>
      <c r="DI20" s="48" t="n">
        <f aca="false">MIN(BK20,(HE19*(1+HE$5/Setup!$C$36)+IF($V20=38,N($F20),0)))</f>
        <v>0</v>
      </c>
      <c r="DJ20" s="48" t="n">
        <f aca="false">MIN(BL20,(HF19*(1+HF$5/Setup!$C$36)+IF($V20=39,N($F20),0)))</f>
        <v>0</v>
      </c>
      <c r="DK20" s="48" t="n">
        <f aca="false">MIN(BM20,(HG19*(1+HG$5/Setup!$C$36)+IF($V20=40,N($F20),0)))</f>
        <v>0</v>
      </c>
      <c r="DL20" s="48" t="n">
        <f aca="false">MIN(BN20,(HH19*(1+HH$5/Setup!$C$36)+IF($V20=41,N($F20),0)))</f>
        <v>0</v>
      </c>
      <c r="DM20" s="48" t="n">
        <f aca="false">MIN(BO20,(HI19*(1+HI$5/Setup!$C$36)+IF($V20=42,N($F20),0)))</f>
        <v>0</v>
      </c>
      <c r="DN20" s="48" t="n">
        <f aca="false">MIN(BP20,(HJ19*(1+HJ$5/Setup!$C$36)+IF($V20=43,N($F20),0)))</f>
        <v>0</v>
      </c>
      <c r="DO20" s="48" t="n">
        <f aca="false">MIN(BQ20,(HK19*(1+HK$5/Setup!$C$36)+IF($V20=44,N($F20),0)))</f>
        <v>0</v>
      </c>
      <c r="DP20" s="48" t="n">
        <f aca="false">MIN(BR20,(HL19*(1+HL$5/Setup!$C$36)+IF($V20=45,N($F20),0)))</f>
        <v>0</v>
      </c>
      <c r="DQ20" s="48" t="n">
        <f aca="false">MIN(BS20,(HM19*(1+HM$5/Setup!$C$36)+IF($V20=46,N($F20),0)))</f>
        <v>0</v>
      </c>
      <c r="DR20" s="48" t="n">
        <f aca="false">MIN(BT20,(HN19*(1+HN$5/Setup!$C$36)+IF($V20=47,N($F20),0)))</f>
        <v>0</v>
      </c>
      <c r="DS20" s="48" t="n">
        <f aca="false">MIN(BU20,(HO19*(1+HO$5/Setup!$C$36)+IF($V20=48,N($F20),0)))</f>
        <v>0</v>
      </c>
      <c r="DT20" s="48" t="n">
        <f aca="false">MIN(BV20,(HP19*(1+HP$5/Setup!$C$36)+IF($V20=49,N($F20),0)))</f>
        <v>0</v>
      </c>
      <c r="DU20" s="48" t="n">
        <f aca="false">MIN(BW20,(HQ19*(1+HQ$5/Setup!$C$36)+IF($V20=50,N($F20),0)))</f>
        <v>0</v>
      </c>
      <c r="DV20" s="48" t="n">
        <f aca="false">MIN(MAX((FT19*(1+FT$5/Setup!$C$36)+IF($V20=1,N($F20),0))-BX20,0),MAX($P20-0,0))</f>
        <v>0</v>
      </c>
      <c r="DW20" s="48" t="n">
        <f aca="false">MIN(MAX((FU19*(1+FU$5/Setup!$C$36)+IF($V20=2,N($F20),0))-BY20,0),MAX($P20-SUM(DV20:DV20),0))</f>
        <v>115.769230769231</v>
      </c>
      <c r="DX20" s="48" t="n">
        <f aca="false">MIN(MAX((FV19*(1+FV$5/Setup!$C$36)+IF($V20=3,N($F20),0))-BZ20,0),MAX($P20-SUM(DV20:DW20),0))</f>
        <v>0</v>
      </c>
      <c r="DY20" s="48" t="n">
        <f aca="false">MIN(MAX((FW19*(1+FW$5/Setup!$C$36)+IF($V20=4,N($F20),0))-CA20,0),MAX($P20-SUM(DV20:DX20),0))</f>
        <v>0</v>
      </c>
      <c r="DZ20" s="48" t="n">
        <f aca="false">MIN(MAX((FX19*(1+FX$5/Setup!$C$36)+IF($V20=5,N($F20),0))-CB20,0),MAX($P20-SUM(DV20:DY20),0))</f>
        <v>0</v>
      </c>
      <c r="EA20" s="48" t="n">
        <f aca="false">MIN(MAX((FY19*(1+FY$5/Setup!$C$36)+IF($V20=6,N($F20),0))-CC20,0),MAX($P20-SUM(DV20:DZ20),0))</f>
        <v>0</v>
      </c>
      <c r="EB20" s="48" t="n">
        <f aca="false">MIN(MAX((FZ19*(1+FZ$5/Setup!$C$36)+IF($V20=7,N($F20),0))-CD20,0),MAX($P20-SUM(DV20:EA20),0))</f>
        <v>0</v>
      </c>
      <c r="EC20" s="48" t="n">
        <f aca="false">MIN(MAX((GA19*(1+GA$5/Setup!$C$36)+IF($V20=8,N($F20),0))-CE20,0),MAX($P20-SUM(DV20:EB20),0))</f>
        <v>0</v>
      </c>
      <c r="ED20" s="48" t="n">
        <f aca="false">MIN(MAX((GB19*(1+GB$5/Setup!$C$36)+IF($V20=9,N($F20),0))-CF20,0),MAX($P20-SUM(DV20:EC20),0))</f>
        <v>0</v>
      </c>
      <c r="EE20" s="48" t="n">
        <f aca="false">MIN(MAX((GC19*(1+GC$5/Setup!$C$36)+IF($V20=10,N($F20),0))-CG20,0),MAX($P20-SUM(DV20:ED20),0))</f>
        <v>0</v>
      </c>
      <c r="EF20" s="48" t="n">
        <f aca="false">MIN(MAX((GD19*(1+GD$5/Setup!$C$36)+IF($V20=11,N($F20),0))-CH20,0),MAX($P20-SUM(DV20:EE20),0))</f>
        <v>0</v>
      </c>
      <c r="EG20" s="48" t="n">
        <f aca="false">MIN(MAX((GE19*(1+GE$5/Setup!$C$36)+IF($V20=12,N($F20),0))-CI20,0),MAX($P20-SUM(DV20:EF20),0))</f>
        <v>0</v>
      </c>
      <c r="EH20" s="48" t="n">
        <f aca="false">MIN(MAX((GF19*(1+GF$5/Setup!$C$36)+IF($V20=13,N($F20),0))-CJ20,0),MAX($P20-SUM(DV20:EG20),0))</f>
        <v>0</v>
      </c>
      <c r="EI20" s="48" t="n">
        <f aca="false">MIN(MAX((GG19*(1+GG$5/Setup!$C$36)+IF($V20=14,N($F20),0))-CK20,0),MAX($P20-SUM(DV20:EH20),0))</f>
        <v>0</v>
      </c>
      <c r="EJ20" s="48" t="n">
        <f aca="false">MIN(MAX((GH19*(1+GH$5/Setup!$C$36)+IF($V20=15,N($F20),0))-CL20,0),MAX($P20-SUM(DV20:EI20),0))</f>
        <v>0</v>
      </c>
      <c r="EK20" s="48" t="n">
        <f aca="false">MIN(MAX((GI19*(1+GI$5/Setup!$C$36)+IF($V20=16,N($F20),0))-CM20,0),MAX($P20-SUM(DV20:EJ20),0))</f>
        <v>0</v>
      </c>
      <c r="EL20" s="48" t="n">
        <f aca="false">MIN(MAX((GJ19*(1+GJ$5/Setup!$C$36)+IF($V20=17,N($F20),0))-CN20,0),MAX($P20-SUM(DV20:EK20),0))</f>
        <v>0</v>
      </c>
      <c r="EM20" s="48" t="n">
        <f aca="false">MIN(MAX((GK19*(1+GK$5/Setup!$C$36)+IF($V20=18,N($F20),0))-CO20,0),MAX($P20-SUM(DV20:EL20),0))</f>
        <v>0</v>
      </c>
      <c r="EN20" s="48" t="n">
        <f aca="false">MIN(MAX((GL19*(1+GL$5/Setup!$C$36)+IF($V20=19,N($F20),0))-CP20,0),MAX($P20-SUM(DV20:EM20),0))</f>
        <v>0</v>
      </c>
      <c r="EO20" s="48" t="n">
        <f aca="false">MIN(MAX((GM19*(1+GM$5/Setup!$C$36)+IF($V20=20,N($F20),0))-CQ20,0),MAX($P20-SUM(DV20:EN20),0))</f>
        <v>0</v>
      </c>
      <c r="EP20" s="48" t="n">
        <f aca="false">MIN(MAX((GN19*(1+GN$5/Setup!$C$36)+IF($V20=21,N($F20),0))-CR20,0),MAX($P20-SUM(DV20:EO20),0))</f>
        <v>0</v>
      </c>
      <c r="EQ20" s="48" t="n">
        <f aca="false">MIN(MAX((GO19*(1+GO$5/Setup!$C$36)+IF($V20=22,N($F20),0))-CS20,0),MAX($P20-SUM(DV20:EP20),0))</f>
        <v>0</v>
      </c>
      <c r="ER20" s="48" t="n">
        <f aca="false">MIN(MAX((GP19*(1+GP$5/Setup!$C$36)+IF($V20=23,N($F20),0))-CT20,0),MAX($P20-SUM(DV20:EQ20),0))</f>
        <v>0</v>
      </c>
      <c r="ES20" s="48" t="n">
        <f aca="false">MIN(MAX((GQ19*(1+GQ$5/Setup!$C$36)+IF($V20=24,N($F20),0))-CU20,0),MAX($P20-SUM(DV20:ER20),0))</f>
        <v>0</v>
      </c>
      <c r="ET20" s="48" t="n">
        <f aca="false">MIN(MAX((GR19*(1+GR$5/Setup!$C$36)+IF($V20=25,N($F20),0))-CV20,0),MAX($P20-SUM(DV20:ES20),0))</f>
        <v>0</v>
      </c>
      <c r="EU20" s="48" t="n">
        <f aca="false">MIN(MAX((GS19*(1+GS$5/Setup!$C$36)+IF($V20=26,N($F20),0))-CW20,0),MAX($P20-SUM(DV20:ET20),0))</f>
        <v>0</v>
      </c>
      <c r="EV20" s="48" t="n">
        <f aca="false">MIN(MAX((GT19*(1+GT$5/Setup!$C$36)+IF($V20=27,N($F20),0))-CX20,0),MAX($P20-SUM(DV20:EU20),0))</f>
        <v>0</v>
      </c>
      <c r="EW20" s="48" t="n">
        <f aca="false">MIN(MAX((GU19*(1+GU$5/Setup!$C$36)+IF($V20=28,N($F20),0))-CY20,0),MAX($P20-SUM(DV20:EV20),0))</f>
        <v>0</v>
      </c>
      <c r="EX20" s="48" t="n">
        <f aca="false">MIN(MAX((GV19*(1+GV$5/Setup!$C$36)+IF($V20=29,N($F20),0))-CZ20,0),MAX($P20-SUM(DV20:EW20),0))</f>
        <v>0</v>
      </c>
      <c r="EY20" s="48" t="n">
        <f aca="false">MIN(MAX((GW19*(1+GW$5/Setup!$C$36)+IF($V20=30,N($F20),0))-DA20,0),MAX($P20-SUM(DV20:EX20),0))</f>
        <v>0</v>
      </c>
      <c r="EZ20" s="48" t="n">
        <f aca="false">MIN(MAX((GX19*(1+GX$5/Setup!$C$36)+IF($V20=31,N($F20),0))-DB20,0),MAX($P20-SUM(DV20:EY20),0))</f>
        <v>0</v>
      </c>
      <c r="FA20" s="48" t="n">
        <f aca="false">MIN(MAX((GY19*(1+GY$5/Setup!$C$36)+IF($V20=32,N($F20),0))-DC20,0),MAX($P20-SUM(DV20:EZ20),0))</f>
        <v>0</v>
      </c>
      <c r="FB20" s="48" t="n">
        <f aca="false">MIN(MAX((GZ19*(1+GZ$5/Setup!$C$36)+IF($V20=33,N($F20),0))-DD20,0),MAX($P20-SUM(DV20:FA20),0))</f>
        <v>0</v>
      </c>
      <c r="FC20" s="48" t="n">
        <f aca="false">MIN(MAX((HA19*(1+HA$5/Setup!$C$36)+IF($V20=34,N($F20),0))-DE20,0),MAX($P20-SUM(DV20:FB20),0))</f>
        <v>0</v>
      </c>
      <c r="FD20" s="48" t="n">
        <f aca="false">MIN(MAX((HB19*(1+HB$5/Setup!$C$36)+IF($V20=35,N($F20),0))-DF20,0),MAX($P20-SUM(DV20:FC20),0))</f>
        <v>0</v>
      </c>
      <c r="FE20" s="48" t="n">
        <f aca="false">MIN(MAX((HC19*(1+HC$5/Setup!$C$36)+IF($V20=36,N($F20),0))-DG20,0),MAX($P20-SUM(DV20:FD20),0))</f>
        <v>0</v>
      </c>
      <c r="FF20" s="48" t="n">
        <f aca="false">MIN(MAX((HD19*(1+HD$5/Setup!$C$36)+IF($V20=37,N($F20),0))-DH20,0),MAX($P20-SUM(DV20:FE20),0))</f>
        <v>0</v>
      </c>
      <c r="FG20" s="48" t="n">
        <f aca="false">MIN(MAX((HE19*(1+HE$5/Setup!$C$36)+IF($V20=38,N($F20),0))-DI20,0),MAX($P20-SUM(DV20:FF20),0))</f>
        <v>0</v>
      </c>
      <c r="FH20" s="48" t="n">
        <f aca="false">MIN(MAX((HF19*(1+HF$5/Setup!$C$36)+IF($V20=39,N($F20),0))-DJ20,0),MAX($P20-SUM(DV20:FG20),0))</f>
        <v>0</v>
      </c>
      <c r="FI20" s="48" t="n">
        <f aca="false">MIN(MAX((HG19*(1+HG$5/Setup!$C$36)+IF($V20=40,N($F20),0))-DK20,0),MAX($P20-SUM(DV20:FH20),0))</f>
        <v>0</v>
      </c>
      <c r="FJ20" s="48" t="n">
        <f aca="false">MIN(MAX((HH19*(1+HH$5/Setup!$C$36)+IF($V20=41,N($F20),0))-DL20,0),MAX($P20-SUM(DV20:FI20),0))</f>
        <v>0</v>
      </c>
      <c r="FK20" s="48" t="n">
        <f aca="false">MIN(MAX((HI19*(1+HI$5/Setup!$C$36)+IF($V20=42,N($F20),0))-DM20,0),MAX($P20-SUM(DV20:FJ20),0))</f>
        <v>0</v>
      </c>
      <c r="FL20" s="48" t="n">
        <f aca="false">MIN(MAX((HJ19*(1+HJ$5/Setup!$C$36)+IF($V20=43,N($F20),0))-DN20,0),MAX($P20-SUM(DV20:FK20),0))</f>
        <v>0</v>
      </c>
      <c r="FM20" s="48" t="n">
        <f aca="false">MIN(MAX((HK19*(1+HK$5/Setup!$C$36)+IF($V20=44,N($F20),0))-DO20,0),MAX($P20-SUM(DV20:FL20),0))</f>
        <v>0</v>
      </c>
      <c r="FN20" s="48" t="n">
        <f aca="false">MIN(MAX((HL19*(1+HL$5/Setup!$C$36)+IF($V20=45,N($F20),0))-DP20,0),MAX($P20-SUM(DV20:FM20),0))</f>
        <v>0</v>
      </c>
      <c r="FO20" s="48" t="n">
        <f aca="false">MIN(MAX((HM19*(1+HM$5/Setup!$C$36)+IF($V20=46,N($F20),0))-DQ20,0),MAX($P20-SUM(DV20:FN20),0))</f>
        <v>0</v>
      </c>
      <c r="FP20" s="48" t="n">
        <f aca="false">MIN(MAX((HN19*(1+HN$5/Setup!$C$36)+IF($V20=47,N($F20),0))-DR20,0),MAX($P20-SUM(DV20:FO20),0))</f>
        <v>0</v>
      </c>
      <c r="FQ20" s="48" t="n">
        <f aca="false">MIN(MAX((HO19*(1+HO$5/Setup!$C$36)+IF($V20=48,N($F20),0))-DS20,0),MAX($P20-SUM(DV20:FP20),0))</f>
        <v>0</v>
      </c>
      <c r="FR20" s="48" t="n">
        <f aca="false">MIN(MAX((HP19*(1+HP$5/Setup!$C$36)+IF($V20=49,N($F20),0))-DT20,0),MAX($P20-SUM(DV20:FQ20),0))</f>
        <v>0</v>
      </c>
      <c r="FS20" s="48" t="n">
        <f aca="false">MIN(MAX((HQ19*(1+HQ$5/Setup!$C$36)+IF($V20=50,N($F20),0))-DU20,0),MAX($P20-SUM(DV20:FR20),0))</f>
        <v>0</v>
      </c>
      <c r="FT20" s="48" t="n">
        <f aca="false">IF((FT19*(1+FT$5/Setup!$C$36)+IF($V20=1,N($F20),0))-BX20-DV20&lt;0.005,0,(FT19*(1+FT$5/Setup!$C$36)+IF($V20=1,N($F20),0))-BX20-DV20)</f>
        <v>0</v>
      </c>
      <c r="FU20" s="48" t="n">
        <f aca="false">IF((FU19*(1+FU$5/Setup!$C$36)+IF($V20=2,N($F20),0))-BY20-DW20&lt;0.005,0,(FU19*(1+FU$5/Setup!$C$36)+IF($V20=2,N($F20),0))-BY20-DW20)</f>
        <v>572.376058332517</v>
      </c>
      <c r="FV20" s="48" t="n">
        <f aca="false">IF((FV19*(1+FV$5/Setup!$C$36)+IF($V20=3,N($F20),0))-BZ20-DX20&lt;0.005,0,(FV19*(1+FV$5/Setup!$C$36)+IF($V20=3,N($F20),0))-BZ20-DX20)</f>
        <v>0</v>
      </c>
      <c r="FW20" s="48" t="n">
        <f aca="false">IF((FW19*(1+FW$5/Setup!$C$36)+IF($V20=4,N($F20),0))-CA20-DY20&lt;0.005,0,(FW19*(1+FW$5/Setup!$C$36)+IF($V20=4,N($F20),0))-CA20-DY20)</f>
        <v>0</v>
      </c>
      <c r="FX20" s="48" t="n">
        <f aca="false">IF((FX19*(1+FX$5/Setup!$C$36)+IF($V20=5,N($F20),0))-CB20-DZ20&lt;0.005,0,(FX19*(1+FX$5/Setup!$C$36)+IF($V20=5,N($F20),0))-CB20-DZ20)</f>
        <v>0</v>
      </c>
      <c r="FY20" s="48" t="n">
        <f aca="false">IF((FY19*(1+FY$5/Setup!$C$36)+IF($V20=6,N($F20),0))-CC20-EA20&lt;0.005,0,(FY19*(1+FY$5/Setup!$C$36)+IF($V20=6,N($F20),0))-CC20-EA20)</f>
        <v>0</v>
      </c>
      <c r="FZ20" s="48" t="n">
        <f aca="false">IF((FZ19*(1+FZ$5/Setup!$C$36)+IF($V20=7,N($F20),0))-CD20-EB20&lt;0.005,0,(FZ19*(1+FZ$5/Setup!$C$36)+IF($V20=7,N($F20),0))-CD20-EB20)</f>
        <v>0</v>
      </c>
      <c r="GA20" s="48" t="n">
        <f aca="false">IF((GA19*(1+GA$5/Setup!$C$36)+IF($V20=8,N($F20),0))-CE20-EC20&lt;0.005,0,(GA19*(1+GA$5/Setup!$C$36)+IF($V20=8,N($F20),0))-CE20-EC20)</f>
        <v>0</v>
      </c>
      <c r="GB20" s="48" t="n">
        <f aca="false">IF((GB19*(1+GB$5/Setup!$C$36)+IF($V20=9,N($F20),0))-CF20-ED20&lt;0.005,0,(GB19*(1+GB$5/Setup!$C$36)+IF($V20=9,N($F20),0))-CF20-ED20)</f>
        <v>0</v>
      </c>
      <c r="GC20" s="48" t="n">
        <f aca="false">IF((GC19*(1+GC$5/Setup!$C$36)+IF($V20=10,N($F20),0))-CG20-EE20&lt;0.005,0,(GC19*(1+GC$5/Setup!$C$36)+IF($V20=10,N($F20),0))-CG20-EE20)</f>
        <v>0</v>
      </c>
      <c r="GD20" s="48" t="n">
        <f aca="false">IF((GD19*(1+GD$5/Setup!$C$36)+IF($V20=11,N($F20),0))-CH20-EF20&lt;0.005,0,(GD19*(1+GD$5/Setup!$C$36)+IF($V20=11,N($F20),0))-CH20-EF20)</f>
        <v>0</v>
      </c>
      <c r="GE20" s="48" t="n">
        <f aca="false">IF((GE19*(1+GE$5/Setup!$C$36)+IF($V20=12,N($F20),0))-CI20-EG20&lt;0.005,0,(GE19*(1+GE$5/Setup!$C$36)+IF($V20=12,N($F20),0))-CI20-EG20)</f>
        <v>0</v>
      </c>
      <c r="GF20" s="48" t="n">
        <f aca="false">IF((GF19*(1+GF$5/Setup!$C$36)+IF($V20=13,N($F20),0))-CJ20-EH20&lt;0.005,0,(GF19*(1+GF$5/Setup!$C$36)+IF($V20=13,N($F20),0))-CJ20-EH20)</f>
        <v>0</v>
      </c>
      <c r="GG20" s="48" t="n">
        <f aca="false">IF((GG19*(1+GG$5/Setup!$C$36)+IF($V20=14,N($F20),0))-CK20-EI20&lt;0.005,0,(GG19*(1+GG$5/Setup!$C$36)+IF($V20=14,N($F20),0))-CK20-EI20)</f>
        <v>0</v>
      </c>
      <c r="GH20" s="48" t="n">
        <f aca="false">IF((GH19*(1+GH$5/Setup!$C$36)+IF($V20=15,N($F20),0))-CL20-EJ20&lt;0.005,0,(GH19*(1+GH$5/Setup!$C$36)+IF($V20=15,N($F20),0))-CL20-EJ20)</f>
        <v>0</v>
      </c>
      <c r="GI20" s="48" t="n">
        <f aca="false">IF((GI19*(1+GI$5/Setup!$C$36)+IF($V20=16,N($F20),0))-CM20-EK20&lt;0.005,0,(GI19*(1+GI$5/Setup!$C$36)+IF($V20=16,N($F20),0))-CM20-EK20)</f>
        <v>0</v>
      </c>
      <c r="GJ20" s="48" t="n">
        <f aca="false">IF((GJ19*(1+GJ$5/Setup!$C$36)+IF($V20=17,N($F20),0))-CN20-EL20&lt;0.005,0,(GJ19*(1+GJ$5/Setup!$C$36)+IF($V20=17,N($F20),0))-CN20-EL20)</f>
        <v>0</v>
      </c>
      <c r="GK20" s="48" t="n">
        <f aca="false">IF((GK19*(1+GK$5/Setup!$C$36)+IF($V20=18,N($F20),0))-CO20-EM20&lt;0.005,0,(GK19*(1+GK$5/Setup!$C$36)+IF($V20=18,N($F20),0))-CO20-EM20)</f>
        <v>0</v>
      </c>
      <c r="GL20" s="48" t="n">
        <f aca="false">IF((GL19*(1+GL$5/Setup!$C$36)+IF($V20=19,N($F20),0))-CP20-EN20&lt;0.005,0,(GL19*(1+GL$5/Setup!$C$36)+IF($V20=19,N($F20),0))-CP20-EN20)</f>
        <v>0</v>
      </c>
      <c r="GM20" s="48" t="n">
        <f aca="false">IF((GM19*(1+GM$5/Setup!$C$36)+IF($V20=20,N($F20),0))-CQ20-EO20&lt;0.005,0,(GM19*(1+GM$5/Setup!$C$36)+IF($V20=20,N($F20),0))-CQ20-EO20)</f>
        <v>0</v>
      </c>
      <c r="GN20" s="48" t="n">
        <f aca="false">IF((GN19*(1+GN$5/Setup!$C$36)+IF($V20=21,N($F20),0))-CR20-EP20&lt;0.005,0,(GN19*(1+GN$5/Setup!$C$36)+IF($V20=21,N($F20),0))-CR20-EP20)</f>
        <v>0</v>
      </c>
      <c r="GO20" s="48" t="n">
        <f aca="false">IF((GO19*(1+GO$5/Setup!$C$36)+IF($V20=22,N($F20),0))-CS20-EQ20&lt;0.005,0,(GO19*(1+GO$5/Setup!$C$36)+IF($V20=22,N($F20),0))-CS20-EQ20)</f>
        <v>0</v>
      </c>
      <c r="GP20" s="48" t="n">
        <f aca="false">IF((GP19*(1+GP$5/Setup!$C$36)+IF($V20=23,N($F20),0))-CT20-ER20&lt;0.005,0,(GP19*(1+GP$5/Setup!$C$36)+IF($V20=23,N($F20),0))-CT20-ER20)</f>
        <v>0</v>
      </c>
      <c r="GQ20" s="48" t="n">
        <f aca="false">IF((GQ19*(1+GQ$5/Setup!$C$36)+IF($V20=24,N($F20),0))-CU20-ES20&lt;0.005,0,(GQ19*(1+GQ$5/Setup!$C$36)+IF($V20=24,N($F20),0))-CU20-ES20)</f>
        <v>0</v>
      </c>
      <c r="GR20" s="48" t="n">
        <f aca="false">IF((GR19*(1+GR$5/Setup!$C$36)+IF($V20=25,N($F20),0))-CV20-ET20&lt;0.005,0,(GR19*(1+GR$5/Setup!$C$36)+IF($V20=25,N($F20),0))-CV20-ET20)</f>
        <v>0</v>
      </c>
      <c r="GS20" s="48" t="n">
        <f aca="false">IF((GS19*(1+GS$5/Setup!$C$36)+IF($V20=26,N($F20),0))-CW20-EU20&lt;0.005,0,(GS19*(1+GS$5/Setup!$C$36)+IF($V20=26,N($F20),0))-CW20-EU20)</f>
        <v>0</v>
      </c>
      <c r="GT20" s="48" t="n">
        <f aca="false">IF((GT19*(1+GT$5/Setup!$C$36)+IF($V20=27,N($F20),0))-CX20-EV20&lt;0.005,0,(GT19*(1+GT$5/Setup!$C$36)+IF($V20=27,N($F20),0))-CX20-EV20)</f>
        <v>0</v>
      </c>
      <c r="GU20" s="48" t="n">
        <f aca="false">IF((GU19*(1+GU$5/Setup!$C$36)+IF($V20=28,N($F20),0))-CY20-EW20&lt;0.005,0,(GU19*(1+GU$5/Setup!$C$36)+IF($V20=28,N($F20),0))-CY20-EW20)</f>
        <v>0</v>
      </c>
      <c r="GV20" s="48" t="n">
        <f aca="false">IF((GV19*(1+GV$5/Setup!$C$36)+IF($V20=29,N($F20),0))-CZ20-EX20&lt;0.005,0,(GV19*(1+GV$5/Setup!$C$36)+IF($V20=29,N($F20),0))-CZ20-EX20)</f>
        <v>0</v>
      </c>
      <c r="GW20" s="48" t="n">
        <f aca="false">IF((GW19*(1+GW$5/Setup!$C$36)+IF($V20=30,N($F20),0))-DA20-EY20&lt;0.005,0,(GW19*(1+GW$5/Setup!$C$36)+IF($V20=30,N($F20),0))-DA20-EY20)</f>
        <v>0</v>
      </c>
      <c r="GX20" s="48" t="n">
        <f aca="false">IF((GX19*(1+GX$5/Setup!$C$36)+IF($V20=31,N($F20),0))-DB20-EZ20&lt;0.005,0,(GX19*(1+GX$5/Setup!$C$36)+IF($V20=31,N($F20),0))-DB20-EZ20)</f>
        <v>0</v>
      </c>
      <c r="GY20" s="48" t="n">
        <f aca="false">IF((GY19*(1+GY$5/Setup!$C$36)+IF($V20=32,N($F20),0))-DC20-FA20&lt;0.005,0,(GY19*(1+GY$5/Setup!$C$36)+IF($V20=32,N($F20),0))-DC20-FA20)</f>
        <v>0</v>
      </c>
      <c r="GZ20" s="48" t="n">
        <f aca="false">IF((GZ19*(1+GZ$5/Setup!$C$36)+IF($V20=33,N($F20),0))-DD20-FB20&lt;0.005,0,(GZ19*(1+GZ$5/Setup!$C$36)+IF($V20=33,N($F20),0))-DD20-FB20)</f>
        <v>0</v>
      </c>
      <c r="HA20" s="48" t="n">
        <f aca="false">IF((HA19*(1+HA$5/Setup!$C$36)+IF($V20=34,N($F20),0))-DE20-FC20&lt;0.005,0,(HA19*(1+HA$5/Setup!$C$36)+IF($V20=34,N($F20),0))-DE20-FC20)</f>
        <v>0</v>
      </c>
      <c r="HB20" s="48" t="n">
        <f aca="false">IF((HB19*(1+HB$5/Setup!$C$36)+IF($V20=35,N($F20),0))-DF20-FD20&lt;0.005,0,(HB19*(1+HB$5/Setup!$C$36)+IF($V20=35,N($F20),0))-DF20-FD20)</f>
        <v>0</v>
      </c>
      <c r="HC20" s="48" t="n">
        <f aca="false">IF((HC19*(1+HC$5/Setup!$C$36)+IF($V20=36,N($F20),0))-DG20-FE20&lt;0.005,0,(HC19*(1+HC$5/Setup!$C$36)+IF($V20=36,N($F20),0))-DG20-FE20)</f>
        <v>0</v>
      </c>
      <c r="HD20" s="48" t="n">
        <f aca="false">IF((HD19*(1+HD$5/Setup!$C$36)+IF($V20=37,N($F20),0))-DH20-FF20&lt;0.005,0,(HD19*(1+HD$5/Setup!$C$36)+IF($V20=37,N($F20),0))-DH20-FF20)</f>
        <v>0</v>
      </c>
      <c r="HE20" s="48" t="n">
        <f aca="false">IF((HE19*(1+HE$5/Setup!$C$36)+IF($V20=38,N($F20),0))-DI20-FG20&lt;0.005,0,(HE19*(1+HE$5/Setup!$C$36)+IF($V20=38,N($F20),0))-DI20-FG20)</f>
        <v>0</v>
      </c>
      <c r="HF20" s="48" t="n">
        <f aca="false">IF((HF19*(1+HF$5/Setup!$C$36)+IF($V20=39,N($F20),0))-DJ20-FH20&lt;0.005,0,(HF19*(1+HF$5/Setup!$C$36)+IF($V20=39,N($F20),0))-DJ20-FH20)</f>
        <v>0</v>
      </c>
      <c r="HG20" s="48" t="n">
        <f aca="false">IF((HG19*(1+HG$5/Setup!$C$36)+IF($V20=40,N($F20),0))-DK20-FI20&lt;0.005,0,(HG19*(1+HG$5/Setup!$C$36)+IF($V20=40,N($F20),0))-DK20-FI20)</f>
        <v>0</v>
      </c>
      <c r="HH20" s="48" t="n">
        <f aca="false">IF((HH19*(1+HH$5/Setup!$C$36)+IF($V20=41,N($F20),0))-DL20-FJ20&lt;0.005,0,(HH19*(1+HH$5/Setup!$C$36)+IF($V20=41,N($F20),0))-DL20-FJ20)</f>
        <v>0</v>
      </c>
      <c r="HI20" s="48" t="n">
        <f aca="false">IF((HI19*(1+HI$5/Setup!$C$36)+IF($V20=42,N($F20),0))-DM20-FK20&lt;0.005,0,(HI19*(1+HI$5/Setup!$C$36)+IF($V20=42,N($F20),0))-DM20-FK20)</f>
        <v>0</v>
      </c>
      <c r="HJ20" s="48" t="n">
        <f aca="false">IF((HJ19*(1+HJ$5/Setup!$C$36)+IF($V20=43,N($F20),0))-DN20-FL20&lt;0.005,0,(HJ19*(1+HJ$5/Setup!$C$36)+IF($V20=43,N($F20),0))-DN20-FL20)</f>
        <v>0</v>
      </c>
      <c r="HK20" s="48" t="n">
        <f aca="false">IF((HK19*(1+HK$5/Setup!$C$36)+IF($V20=44,N($F20),0))-DO20-FM20&lt;0.005,0,(HK19*(1+HK$5/Setup!$C$36)+IF($V20=44,N($F20),0))-DO20-FM20)</f>
        <v>0</v>
      </c>
      <c r="HL20" s="48" t="n">
        <f aca="false">IF((HL19*(1+HL$5/Setup!$C$36)+IF($V20=45,N($F20),0))-DP20-FN20&lt;0.005,0,(HL19*(1+HL$5/Setup!$C$36)+IF($V20=45,N($F20),0))-DP20-FN20)</f>
        <v>0</v>
      </c>
      <c r="HM20" s="48" t="n">
        <f aca="false">IF((HM19*(1+HM$5/Setup!$C$36)+IF($V20=46,N($F20),0))-DQ20-FO20&lt;0.005,0,(HM19*(1+HM$5/Setup!$C$36)+IF($V20=46,N($F20),0))-DQ20-FO20)</f>
        <v>0</v>
      </c>
      <c r="HN20" s="48" t="n">
        <f aca="false">IF((HN19*(1+HN$5/Setup!$C$36)+IF($V20=47,N($F20),0))-DR20-FP20&lt;0.005,0,(HN19*(1+HN$5/Setup!$C$36)+IF($V20=47,N($F20),0))-DR20-FP20)</f>
        <v>0</v>
      </c>
      <c r="HO20" s="48" t="n">
        <f aca="false">IF((HO19*(1+HO$5/Setup!$C$36)+IF($V20=48,N($F20),0))-DS20-FQ20&lt;0.005,0,(HO19*(1+HO$5/Setup!$C$36)+IF($V20=48,N($F20),0))-DS20-FQ20)</f>
        <v>0</v>
      </c>
      <c r="HP20" s="48" t="n">
        <f aca="false">IF((HP19*(1+HP$5/Setup!$C$36)+IF($V20=49,N($F20),0))-DT20-FR20&lt;0.005,0,(HP19*(1+HP$5/Setup!$C$36)+IF($V20=49,N($F20),0))-DT20-FR20)</f>
        <v>0</v>
      </c>
      <c r="HQ20" s="48" t="n">
        <f aca="false">IF((HQ19*(1+HQ$5/Setup!$C$36)+IF($V20=50,N($F20),0))-DU20-FS20&lt;0.005,0,(HQ19*(1+HQ$5/Setup!$C$36)+IF($V20=50,N($F20),0))-DU20-FS20)</f>
        <v>0</v>
      </c>
    </row>
    <row r="21" customFormat="false" ht="15" hidden="false" customHeight="false" outlineLevel="0" collapsed="false">
      <c r="A21" s="44" t="n">
        <v>13</v>
      </c>
      <c r="B21" s="45" t="n">
        <f aca="false">IF(Setup!$C$7="Every month",EDATE(Setup!$C$8,($A21-1)),IF(Setup!$C$7="Twice a month",DATE(YEAR(Setup!$C$8),MONTH(Setup!$C$8)+INT((($A21-1)+Setup!$C$41)/2),MIN(IF(MOD(($A21-1)+Setup!$C$41,2)=0,Setup!$C$39,Setup!$C$40),DAY(EOMONTH(DATE(YEAR(Setup!$C$8),MONTH(Setup!$C$8)+INT((($A21-1)+Setup!$C$41)/2),1),0)))),Setup!$C$8+($A21-1)*IF(Setup!$C$7="Every week",7,14)))</f>
        <v>46493</v>
      </c>
      <c r="C21" s="45" t="n">
        <f aca="false">IF(Setup!$C$7="Every month",EDATE(Setup!$C$8,$A21),IF(Setup!$C$7="Twice a month",DATE(YEAR(Setup!$C$8),MONTH(Setup!$C$8)+INT(($A21+Setup!$C$41)/2),MIN(IF(MOD($A21+Setup!$C$41,2)=0,Setup!$C$39,Setup!$C$40),DAY(EOMONTH(DATE(YEAR(Setup!$C$8),MONTH(Setup!$C$8)+INT(($A21+Setup!$C$41)/2),1),0)))),Setup!$C$8+$A21*IF(Setup!$C$7="Every week",7,14)))</f>
        <v>46507</v>
      </c>
      <c r="D21" s="46"/>
      <c r="E21" s="47"/>
      <c r="F21" s="47"/>
      <c r="G21" s="47"/>
      <c r="H21" s="47"/>
      <c r="I21" s="48" t="n">
        <f aca="false">N(Setup!$C$11)+N(E21)</f>
        <v>100</v>
      </c>
      <c r="J21" s="48" t="n">
        <f aca="false">MIN(Setup!$C$37,MAX(I21,0))</f>
        <v>9.23076923076923</v>
      </c>
      <c r="K21" s="48" t="n">
        <f aca="false">MIN(MAX(N(Setup!$C$14)-L20,0),MAX(I21-J21,0))</f>
        <v>0</v>
      </c>
      <c r="L21" s="48" t="n">
        <f aca="false">L20+K21-N(G21)</f>
        <v>500</v>
      </c>
      <c r="M21" s="48" t="n">
        <f aca="false">M20+J21-N(H21)</f>
        <v>120</v>
      </c>
      <c r="N21" s="48" t="n">
        <f aca="false">SUM(BX21:DU21)</f>
        <v>40</v>
      </c>
      <c r="O21" s="48" t="n">
        <f aca="false">SUM(Z21:BW21)-N21</f>
        <v>0</v>
      </c>
      <c r="P21" s="48" t="n">
        <f aca="false">MAX(I21-J21-K21,0)+O21</f>
        <v>90.7692307692308</v>
      </c>
      <c r="Q21" s="48" t="n">
        <f aca="false">SUM(DV21:FS21)</f>
        <v>90.7692307692308</v>
      </c>
      <c r="R21" s="49" t="n">
        <f aca="false">N21+J21+K21+Q21</f>
        <v>140</v>
      </c>
      <c r="S21" s="48" t="n">
        <f aca="false">T21-T20-N(F21)+N21+Q21</f>
        <v>3.96260348076362</v>
      </c>
      <c r="T21" s="49" t="n">
        <f aca="false">SUM(FT21:HQ21)</f>
        <v>445.569431044049</v>
      </c>
      <c r="U21" s="44" t="str">
        <f aca="false">IF(T20&lt;0.005,"",INDEX(Helpers!$C$2:$C$51,IF(_xlfn.MINIFS($DV$6:$FS$6,DV21:FS21,"&gt;0.005")=0,V21,_xlfn.MINIFS($DV$6:$FS$6,DV21:FS21,"&gt;0.005"))))</f>
        <v>Card B</v>
      </c>
      <c r="V21" s="44" t="n">
        <f aca="false">IF(_xlfn.MINIFS($FT$6:$HQ$6,FT20:HQ20,"&gt;0.005")=0,1,_xlfn.MINIFS($FT$6:$HQ$6,FT20:HQ20,"&gt;0.005"))</f>
        <v>2</v>
      </c>
      <c r="W21" s="44" t="n">
        <f aca="false">IF(AND(D21&lt;&gt;"Paid",T20&gt;0.005),1,0)</f>
        <v>1</v>
      </c>
      <c r="X21" s="48" t="n">
        <f aca="false">SUMPRODUCT(((Helpers!$G$2:$G$51*(1+(Helpers!$D$2:$D$51+0.000000001)/12)^(($B21-Setup!$C$8)/(365.25/12))-Helpers!$E$2:$E$51*((1+(Helpers!$D$2:$D$51+0.000000001)/12)^(($B21-Setup!$C$8)/(365.25/12))-1)/((Helpers!$D$2:$D$51+0.000000001)/12))&gt;0)*(Helpers!$G$2:$G$51*(1+(Helpers!$D$2:$D$51+0.000000001)/12)^(($B21-Setup!$C$8)/(365.25/12))-Helpers!$E$2:$E$51*((1+(Helpers!$D$2:$D$51+0.000000001)/12)^(($B21-Setup!$C$8)/(365.25/12))-1)/((Helpers!$D$2:$D$51+0.000000001)/12)))</f>
        <v>1487.75838999105</v>
      </c>
      <c r="Y21" s="48"/>
      <c r="Z21" s="48" t="n">
        <f aca="false">IF(OR(N(Z$5)=0,Z$6=""),0,Z$5*((DATE(YEAR($B21),MONTH($B21),MIN(Z$6,DAY(EOMONTH($B21,0))))&gt;=$B21)*(DATE(YEAR($B21),MONTH($B21),MIN(Z$6,DAY(EOMONTH($B21,0))))&lt;$C21)+(DATE(YEAR($B21),MONTH($B21)+1,MIN(Z$6,DAY(EOMONTH($B21,1))))&gt;=$B21)*(DATE(YEAR($B21),MONTH($B21)+1,MIN(Z$6,DAY(EOMONTH($B21,1))))&lt;$C21)))</f>
        <v>0</v>
      </c>
      <c r="AA21" s="48" t="n">
        <f aca="false">IF(OR(N(AA$5)=0,AA$6=""),0,AA$5*((DATE(YEAR($B21),MONTH($B21),MIN(AA$6,DAY(EOMONTH($B21,0))))&gt;=$B21)*(DATE(YEAR($B21),MONTH($B21),MIN(AA$6,DAY(EOMONTH($B21,0))))&lt;$C21)+(DATE(YEAR($B21),MONTH($B21)+1,MIN(AA$6,DAY(EOMONTH($B21,1))))&gt;=$B21)*(DATE(YEAR($B21),MONTH($B21)+1,MIN(AA$6,DAY(EOMONTH($B21,1))))&lt;$C21)))</f>
        <v>40</v>
      </c>
      <c r="AB21" s="48" t="n">
        <f aca="false">IF(OR(N(AB$5)=0,AB$6=""),0,AB$5*((DATE(YEAR($B21),MONTH($B21),MIN(AB$6,DAY(EOMONTH($B21,0))))&gt;=$B21)*(DATE(YEAR($B21),MONTH($B21),MIN(AB$6,DAY(EOMONTH($B21,0))))&lt;$C21)+(DATE(YEAR($B21),MONTH($B21)+1,MIN(AB$6,DAY(EOMONTH($B21,1))))&gt;=$B21)*(DATE(YEAR($B21),MONTH($B21)+1,MIN(AB$6,DAY(EOMONTH($B21,1))))&lt;$C21)))</f>
        <v>0</v>
      </c>
      <c r="AC21" s="48" t="n">
        <f aca="false">IF(OR(N(AC$5)=0,AC$6=""),0,AC$5*((DATE(YEAR($B21),MONTH($B21),MIN(AC$6,DAY(EOMONTH($B21,0))))&gt;=$B21)*(DATE(YEAR($B21),MONTH($B21),MIN(AC$6,DAY(EOMONTH($B21,0))))&lt;$C21)+(DATE(YEAR($B21),MONTH($B21)+1,MIN(AC$6,DAY(EOMONTH($B21,1))))&gt;=$B21)*(DATE(YEAR($B21),MONTH($B21)+1,MIN(AC$6,DAY(EOMONTH($B21,1))))&lt;$C21)))</f>
        <v>0</v>
      </c>
      <c r="AD21" s="48" t="n">
        <f aca="false">IF(OR(N(AD$5)=0,AD$6=""),0,AD$5*((DATE(YEAR($B21),MONTH($B21),MIN(AD$6,DAY(EOMONTH($B21,0))))&gt;=$B21)*(DATE(YEAR($B21),MONTH($B21),MIN(AD$6,DAY(EOMONTH($B21,0))))&lt;$C21)+(DATE(YEAR($B21),MONTH($B21)+1,MIN(AD$6,DAY(EOMONTH($B21,1))))&gt;=$B21)*(DATE(YEAR($B21),MONTH($B21)+1,MIN(AD$6,DAY(EOMONTH($B21,1))))&lt;$C21)))</f>
        <v>0</v>
      </c>
      <c r="AE21" s="48" t="n">
        <f aca="false">IF(OR(N(AE$5)=0,AE$6=""),0,AE$5*((DATE(YEAR($B21),MONTH($B21),MIN(AE$6,DAY(EOMONTH($B21,0))))&gt;=$B21)*(DATE(YEAR($B21),MONTH($B21),MIN(AE$6,DAY(EOMONTH($B21,0))))&lt;$C21)+(DATE(YEAR($B21),MONTH($B21)+1,MIN(AE$6,DAY(EOMONTH($B21,1))))&gt;=$B21)*(DATE(YEAR($B21),MONTH($B21)+1,MIN(AE$6,DAY(EOMONTH($B21,1))))&lt;$C21)))</f>
        <v>0</v>
      </c>
      <c r="AF21" s="48" t="n">
        <f aca="false">IF(OR(N(AF$5)=0,AF$6=""),0,AF$5*((DATE(YEAR($B21),MONTH($B21),MIN(AF$6,DAY(EOMONTH($B21,0))))&gt;=$B21)*(DATE(YEAR($B21),MONTH($B21),MIN(AF$6,DAY(EOMONTH($B21,0))))&lt;$C21)+(DATE(YEAR($B21),MONTH($B21)+1,MIN(AF$6,DAY(EOMONTH($B21,1))))&gt;=$B21)*(DATE(YEAR($B21),MONTH($B21)+1,MIN(AF$6,DAY(EOMONTH($B21,1))))&lt;$C21)))</f>
        <v>0</v>
      </c>
      <c r="AG21" s="48" t="n">
        <f aca="false">IF(OR(N(AG$5)=0,AG$6=""),0,AG$5*((DATE(YEAR($B21),MONTH($B21),MIN(AG$6,DAY(EOMONTH($B21,0))))&gt;=$B21)*(DATE(YEAR($B21),MONTH($B21),MIN(AG$6,DAY(EOMONTH($B21,0))))&lt;$C21)+(DATE(YEAR($B21),MONTH($B21)+1,MIN(AG$6,DAY(EOMONTH($B21,1))))&gt;=$B21)*(DATE(YEAR($B21),MONTH($B21)+1,MIN(AG$6,DAY(EOMONTH($B21,1))))&lt;$C21)))</f>
        <v>0</v>
      </c>
      <c r="AH21" s="48" t="n">
        <f aca="false">IF(OR(N(AH$5)=0,AH$6=""),0,AH$5*((DATE(YEAR($B21),MONTH($B21),MIN(AH$6,DAY(EOMONTH($B21,0))))&gt;=$B21)*(DATE(YEAR($B21),MONTH($B21),MIN(AH$6,DAY(EOMONTH($B21,0))))&lt;$C21)+(DATE(YEAR($B21),MONTH($B21)+1,MIN(AH$6,DAY(EOMONTH($B21,1))))&gt;=$B21)*(DATE(YEAR($B21),MONTH($B21)+1,MIN(AH$6,DAY(EOMONTH($B21,1))))&lt;$C21)))</f>
        <v>0</v>
      </c>
      <c r="AI21" s="48" t="n">
        <f aca="false">IF(OR(N(AI$5)=0,AI$6=""),0,AI$5*((DATE(YEAR($B21),MONTH($B21),MIN(AI$6,DAY(EOMONTH($B21,0))))&gt;=$B21)*(DATE(YEAR($B21),MONTH($B21),MIN(AI$6,DAY(EOMONTH($B21,0))))&lt;$C21)+(DATE(YEAR($B21),MONTH($B21)+1,MIN(AI$6,DAY(EOMONTH($B21,1))))&gt;=$B21)*(DATE(YEAR($B21),MONTH($B21)+1,MIN(AI$6,DAY(EOMONTH($B21,1))))&lt;$C21)))</f>
        <v>0</v>
      </c>
      <c r="AJ21" s="48" t="n">
        <f aca="false">IF(OR(N(AJ$5)=0,AJ$6=""),0,AJ$5*((DATE(YEAR($B21),MONTH($B21),MIN(AJ$6,DAY(EOMONTH($B21,0))))&gt;=$B21)*(DATE(YEAR($B21),MONTH($B21),MIN(AJ$6,DAY(EOMONTH($B21,0))))&lt;$C21)+(DATE(YEAR($B21),MONTH($B21)+1,MIN(AJ$6,DAY(EOMONTH($B21,1))))&gt;=$B21)*(DATE(YEAR($B21),MONTH($B21)+1,MIN(AJ$6,DAY(EOMONTH($B21,1))))&lt;$C21)))</f>
        <v>0</v>
      </c>
      <c r="AK21" s="48" t="n">
        <f aca="false">IF(OR(N(AK$5)=0,AK$6=""),0,AK$5*((DATE(YEAR($B21),MONTH($B21),MIN(AK$6,DAY(EOMONTH($B21,0))))&gt;=$B21)*(DATE(YEAR($B21),MONTH($B21),MIN(AK$6,DAY(EOMONTH($B21,0))))&lt;$C21)+(DATE(YEAR($B21),MONTH($B21)+1,MIN(AK$6,DAY(EOMONTH($B21,1))))&gt;=$B21)*(DATE(YEAR($B21),MONTH($B21)+1,MIN(AK$6,DAY(EOMONTH($B21,1))))&lt;$C21)))</f>
        <v>0</v>
      </c>
      <c r="AL21" s="48" t="n">
        <f aca="false">IF(OR(N(AL$5)=0,AL$6=""),0,AL$5*((DATE(YEAR($B21),MONTH($B21),MIN(AL$6,DAY(EOMONTH($B21,0))))&gt;=$B21)*(DATE(YEAR($B21),MONTH($B21),MIN(AL$6,DAY(EOMONTH($B21,0))))&lt;$C21)+(DATE(YEAR($B21),MONTH($B21)+1,MIN(AL$6,DAY(EOMONTH($B21,1))))&gt;=$B21)*(DATE(YEAR($B21),MONTH($B21)+1,MIN(AL$6,DAY(EOMONTH($B21,1))))&lt;$C21)))</f>
        <v>0</v>
      </c>
      <c r="AM21" s="48" t="n">
        <f aca="false">IF(OR(N(AM$5)=0,AM$6=""),0,AM$5*((DATE(YEAR($B21),MONTH($B21),MIN(AM$6,DAY(EOMONTH($B21,0))))&gt;=$B21)*(DATE(YEAR($B21),MONTH($B21),MIN(AM$6,DAY(EOMONTH($B21,0))))&lt;$C21)+(DATE(YEAR($B21),MONTH($B21)+1,MIN(AM$6,DAY(EOMONTH($B21,1))))&gt;=$B21)*(DATE(YEAR($B21),MONTH($B21)+1,MIN(AM$6,DAY(EOMONTH($B21,1))))&lt;$C21)))</f>
        <v>0</v>
      </c>
      <c r="AN21" s="48" t="n">
        <f aca="false">IF(OR(N(AN$5)=0,AN$6=""),0,AN$5*((DATE(YEAR($B21),MONTH($B21),MIN(AN$6,DAY(EOMONTH($B21,0))))&gt;=$B21)*(DATE(YEAR($B21),MONTH($B21),MIN(AN$6,DAY(EOMONTH($B21,0))))&lt;$C21)+(DATE(YEAR($B21),MONTH($B21)+1,MIN(AN$6,DAY(EOMONTH($B21,1))))&gt;=$B21)*(DATE(YEAR($B21),MONTH($B21)+1,MIN(AN$6,DAY(EOMONTH($B21,1))))&lt;$C21)))</f>
        <v>0</v>
      </c>
      <c r="AO21" s="48" t="n">
        <f aca="false">IF(OR(N(AO$5)=0,AO$6=""),0,AO$5*((DATE(YEAR($B21),MONTH($B21),MIN(AO$6,DAY(EOMONTH($B21,0))))&gt;=$B21)*(DATE(YEAR($B21),MONTH($B21),MIN(AO$6,DAY(EOMONTH($B21,0))))&lt;$C21)+(DATE(YEAR($B21),MONTH($B21)+1,MIN(AO$6,DAY(EOMONTH($B21,1))))&gt;=$B21)*(DATE(YEAR($B21),MONTH($B21)+1,MIN(AO$6,DAY(EOMONTH($B21,1))))&lt;$C21)))</f>
        <v>0</v>
      </c>
      <c r="AP21" s="48" t="n">
        <f aca="false">IF(OR(N(AP$5)=0,AP$6=""),0,AP$5*((DATE(YEAR($B21),MONTH($B21),MIN(AP$6,DAY(EOMONTH($B21,0))))&gt;=$B21)*(DATE(YEAR($B21),MONTH($B21),MIN(AP$6,DAY(EOMONTH($B21,0))))&lt;$C21)+(DATE(YEAR($B21),MONTH($B21)+1,MIN(AP$6,DAY(EOMONTH($B21,1))))&gt;=$B21)*(DATE(YEAR($B21),MONTH($B21)+1,MIN(AP$6,DAY(EOMONTH($B21,1))))&lt;$C21)))</f>
        <v>0</v>
      </c>
      <c r="AQ21" s="48" t="n">
        <f aca="false">IF(OR(N(AQ$5)=0,AQ$6=""),0,AQ$5*((DATE(YEAR($B21),MONTH($B21),MIN(AQ$6,DAY(EOMONTH($B21,0))))&gt;=$B21)*(DATE(YEAR($B21),MONTH($B21),MIN(AQ$6,DAY(EOMONTH($B21,0))))&lt;$C21)+(DATE(YEAR($B21),MONTH($B21)+1,MIN(AQ$6,DAY(EOMONTH($B21,1))))&gt;=$B21)*(DATE(YEAR($B21),MONTH($B21)+1,MIN(AQ$6,DAY(EOMONTH($B21,1))))&lt;$C21)))</f>
        <v>0</v>
      </c>
      <c r="AR21" s="48" t="n">
        <f aca="false">IF(OR(N(AR$5)=0,AR$6=""),0,AR$5*((DATE(YEAR($B21),MONTH($B21),MIN(AR$6,DAY(EOMONTH($B21,0))))&gt;=$B21)*(DATE(YEAR($B21),MONTH($B21),MIN(AR$6,DAY(EOMONTH($B21,0))))&lt;$C21)+(DATE(YEAR($B21),MONTH($B21)+1,MIN(AR$6,DAY(EOMONTH($B21,1))))&gt;=$B21)*(DATE(YEAR($B21),MONTH($B21)+1,MIN(AR$6,DAY(EOMONTH($B21,1))))&lt;$C21)))</f>
        <v>0</v>
      </c>
      <c r="AS21" s="48" t="n">
        <f aca="false">IF(OR(N(AS$5)=0,AS$6=""),0,AS$5*((DATE(YEAR($B21),MONTH($B21),MIN(AS$6,DAY(EOMONTH($B21,0))))&gt;=$B21)*(DATE(YEAR($B21),MONTH($B21),MIN(AS$6,DAY(EOMONTH($B21,0))))&lt;$C21)+(DATE(YEAR($B21),MONTH($B21)+1,MIN(AS$6,DAY(EOMONTH($B21,1))))&gt;=$B21)*(DATE(YEAR($B21),MONTH($B21)+1,MIN(AS$6,DAY(EOMONTH($B21,1))))&lt;$C21)))</f>
        <v>0</v>
      </c>
      <c r="AT21" s="48" t="n">
        <f aca="false">IF(OR(N(AT$5)=0,AT$6=""),0,AT$5*((DATE(YEAR($B21),MONTH($B21),MIN(AT$6,DAY(EOMONTH($B21,0))))&gt;=$B21)*(DATE(YEAR($B21),MONTH($B21),MIN(AT$6,DAY(EOMONTH($B21,0))))&lt;$C21)+(DATE(YEAR($B21),MONTH($B21)+1,MIN(AT$6,DAY(EOMONTH($B21,1))))&gt;=$B21)*(DATE(YEAR($B21),MONTH($B21)+1,MIN(AT$6,DAY(EOMONTH($B21,1))))&lt;$C21)))</f>
        <v>0</v>
      </c>
      <c r="AU21" s="48" t="n">
        <f aca="false">IF(OR(N(AU$5)=0,AU$6=""),0,AU$5*((DATE(YEAR($B21),MONTH($B21),MIN(AU$6,DAY(EOMONTH($B21,0))))&gt;=$B21)*(DATE(YEAR($B21),MONTH($B21),MIN(AU$6,DAY(EOMONTH($B21,0))))&lt;$C21)+(DATE(YEAR($B21),MONTH($B21)+1,MIN(AU$6,DAY(EOMONTH($B21,1))))&gt;=$B21)*(DATE(YEAR($B21),MONTH($B21)+1,MIN(AU$6,DAY(EOMONTH($B21,1))))&lt;$C21)))</f>
        <v>0</v>
      </c>
      <c r="AV21" s="48" t="n">
        <f aca="false">IF(OR(N(AV$5)=0,AV$6=""),0,AV$5*((DATE(YEAR($B21),MONTH($B21),MIN(AV$6,DAY(EOMONTH($B21,0))))&gt;=$B21)*(DATE(YEAR($B21),MONTH($B21),MIN(AV$6,DAY(EOMONTH($B21,0))))&lt;$C21)+(DATE(YEAR($B21),MONTH($B21)+1,MIN(AV$6,DAY(EOMONTH($B21,1))))&gt;=$B21)*(DATE(YEAR($B21),MONTH($B21)+1,MIN(AV$6,DAY(EOMONTH($B21,1))))&lt;$C21)))</f>
        <v>0</v>
      </c>
      <c r="AW21" s="48" t="n">
        <f aca="false">IF(OR(N(AW$5)=0,AW$6=""),0,AW$5*((DATE(YEAR($B21),MONTH($B21),MIN(AW$6,DAY(EOMONTH($B21,0))))&gt;=$B21)*(DATE(YEAR($B21),MONTH($B21),MIN(AW$6,DAY(EOMONTH($B21,0))))&lt;$C21)+(DATE(YEAR($B21),MONTH($B21)+1,MIN(AW$6,DAY(EOMONTH($B21,1))))&gt;=$B21)*(DATE(YEAR($B21),MONTH($B21)+1,MIN(AW$6,DAY(EOMONTH($B21,1))))&lt;$C21)))</f>
        <v>0</v>
      </c>
      <c r="AX21" s="48" t="n">
        <f aca="false">IF(OR(N(AX$5)=0,AX$6=""),0,AX$5*((DATE(YEAR($B21),MONTH($B21),MIN(AX$6,DAY(EOMONTH($B21,0))))&gt;=$B21)*(DATE(YEAR($B21),MONTH($B21),MIN(AX$6,DAY(EOMONTH($B21,0))))&lt;$C21)+(DATE(YEAR($B21),MONTH($B21)+1,MIN(AX$6,DAY(EOMONTH($B21,1))))&gt;=$B21)*(DATE(YEAR($B21),MONTH($B21)+1,MIN(AX$6,DAY(EOMONTH($B21,1))))&lt;$C21)))</f>
        <v>0</v>
      </c>
      <c r="AY21" s="48" t="n">
        <f aca="false">IF(OR(N(AY$5)=0,AY$6=""),0,AY$5*((DATE(YEAR($B21),MONTH($B21),MIN(AY$6,DAY(EOMONTH($B21,0))))&gt;=$B21)*(DATE(YEAR($B21),MONTH($B21),MIN(AY$6,DAY(EOMONTH($B21,0))))&lt;$C21)+(DATE(YEAR($B21),MONTH($B21)+1,MIN(AY$6,DAY(EOMONTH($B21,1))))&gt;=$B21)*(DATE(YEAR($B21),MONTH($B21)+1,MIN(AY$6,DAY(EOMONTH($B21,1))))&lt;$C21)))</f>
        <v>0</v>
      </c>
      <c r="AZ21" s="48" t="n">
        <f aca="false">IF(OR(N(AZ$5)=0,AZ$6=""),0,AZ$5*((DATE(YEAR($B21),MONTH($B21),MIN(AZ$6,DAY(EOMONTH($B21,0))))&gt;=$B21)*(DATE(YEAR($B21),MONTH($B21),MIN(AZ$6,DAY(EOMONTH($B21,0))))&lt;$C21)+(DATE(YEAR($B21),MONTH($B21)+1,MIN(AZ$6,DAY(EOMONTH($B21,1))))&gt;=$B21)*(DATE(YEAR($B21),MONTH($B21)+1,MIN(AZ$6,DAY(EOMONTH($B21,1))))&lt;$C21)))</f>
        <v>0</v>
      </c>
      <c r="BA21" s="48" t="n">
        <f aca="false">IF(OR(N(BA$5)=0,BA$6=""),0,BA$5*((DATE(YEAR($B21),MONTH($B21),MIN(BA$6,DAY(EOMONTH($B21,0))))&gt;=$B21)*(DATE(YEAR($B21),MONTH($B21),MIN(BA$6,DAY(EOMONTH($B21,0))))&lt;$C21)+(DATE(YEAR($B21),MONTH($B21)+1,MIN(BA$6,DAY(EOMONTH($B21,1))))&gt;=$B21)*(DATE(YEAR($B21),MONTH($B21)+1,MIN(BA$6,DAY(EOMONTH($B21,1))))&lt;$C21)))</f>
        <v>0</v>
      </c>
      <c r="BB21" s="48" t="n">
        <f aca="false">IF(OR(N(BB$5)=0,BB$6=""),0,BB$5*((DATE(YEAR($B21),MONTH($B21),MIN(BB$6,DAY(EOMONTH($B21,0))))&gt;=$B21)*(DATE(YEAR($B21),MONTH($B21),MIN(BB$6,DAY(EOMONTH($B21,0))))&lt;$C21)+(DATE(YEAR($B21),MONTH($B21)+1,MIN(BB$6,DAY(EOMONTH($B21,1))))&gt;=$B21)*(DATE(YEAR($B21),MONTH($B21)+1,MIN(BB$6,DAY(EOMONTH($B21,1))))&lt;$C21)))</f>
        <v>0</v>
      </c>
      <c r="BC21" s="48" t="n">
        <f aca="false">IF(OR(N(BC$5)=0,BC$6=""),0,BC$5*((DATE(YEAR($B21),MONTH($B21),MIN(BC$6,DAY(EOMONTH($B21,0))))&gt;=$B21)*(DATE(YEAR($B21),MONTH($B21),MIN(BC$6,DAY(EOMONTH($B21,0))))&lt;$C21)+(DATE(YEAR($B21),MONTH($B21)+1,MIN(BC$6,DAY(EOMONTH($B21,1))))&gt;=$B21)*(DATE(YEAR($B21),MONTH($B21)+1,MIN(BC$6,DAY(EOMONTH($B21,1))))&lt;$C21)))</f>
        <v>0</v>
      </c>
      <c r="BD21" s="48" t="n">
        <f aca="false">IF(OR(N(BD$5)=0,BD$6=""),0,BD$5*((DATE(YEAR($B21),MONTH($B21),MIN(BD$6,DAY(EOMONTH($B21,0))))&gt;=$B21)*(DATE(YEAR($B21),MONTH($B21),MIN(BD$6,DAY(EOMONTH($B21,0))))&lt;$C21)+(DATE(YEAR($B21),MONTH($B21)+1,MIN(BD$6,DAY(EOMONTH($B21,1))))&gt;=$B21)*(DATE(YEAR($B21),MONTH($B21)+1,MIN(BD$6,DAY(EOMONTH($B21,1))))&lt;$C21)))</f>
        <v>0</v>
      </c>
      <c r="BE21" s="48" t="n">
        <f aca="false">IF(OR(N(BE$5)=0,BE$6=""),0,BE$5*((DATE(YEAR($B21),MONTH($B21),MIN(BE$6,DAY(EOMONTH($B21,0))))&gt;=$B21)*(DATE(YEAR($B21),MONTH($B21),MIN(BE$6,DAY(EOMONTH($B21,0))))&lt;$C21)+(DATE(YEAR($B21),MONTH($B21)+1,MIN(BE$6,DAY(EOMONTH($B21,1))))&gt;=$B21)*(DATE(YEAR($B21),MONTH($B21)+1,MIN(BE$6,DAY(EOMONTH($B21,1))))&lt;$C21)))</f>
        <v>0</v>
      </c>
      <c r="BF21" s="48" t="n">
        <f aca="false">IF(OR(N(BF$5)=0,BF$6=""),0,BF$5*((DATE(YEAR($B21),MONTH($B21),MIN(BF$6,DAY(EOMONTH($B21,0))))&gt;=$B21)*(DATE(YEAR($B21),MONTH($B21),MIN(BF$6,DAY(EOMONTH($B21,0))))&lt;$C21)+(DATE(YEAR($B21),MONTH($B21)+1,MIN(BF$6,DAY(EOMONTH($B21,1))))&gt;=$B21)*(DATE(YEAR($B21),MONTH($B21)+1,MIN(BF$6,DAY(EOMONTH($B21,1))))&lt;$C21)))</f>
        <v>0</v>
      </c>
      <c r="BG21" s="48" t="n">
        <f aca="false">IF(OR(N(BG$5)=0,BG$6=""),0,BG$5*((DATE(YEAR($B21),MONTH($B21),MIN(BG$6,DAY(EOMONTH($B21,0))))&gt;=$B21)*(DATE(YEAR($B21),MONTH($B21),MIN(BG$6,DAY(EOMONTH($B21,0))))&lt;$C21)+(DATE(YEAR($B21),MONTH($B21)+1,MIN(BG$6,DAY(EOMONTH($B21,1))))&gt;=$B21)*(DATE(YEAR($B21),MONTH($B21)+1,MIN(BG$6,DAY(EOMONTH($B21,1))))&lt;$C21)))</f>
        <v>0</v>
      </c>
      <c r="BH21" s="48" t="n">
        <f aca="false">IF(OR(N(BH$5)=0,BH$6=""),0,BH$5*((DATE(YEAR($B21),MONTH($B21),MIN(BH$6,DAY(EOMONTH($B21,0))))&gt;=$B21)*(DATE(YEAR($B21),MONTH($B21),MIN(BH$6,DAY(EOMONTH($B21,0))))&lt;$C21)+(DATE(YEAR($B21),MONTH($B21)+1,MIN(BH$6,DAY(EOMONTH($B21,1))))&gt;=$B21)*(DATE(YEAR($B21),MONTH($B21)+1,MIN(BH$6,DAY(EOMONTH($B21,1))))&lt;$C21)))</f>
        <v>0</v>
      </c>
      <c r="BI21" s="48" t="n">
        <f aca="false">IF(OR(N(BI$5)=0,BI$6=""),0,BI$5*((DATE(YEAR($B21),MONTH($B21),MIN(BI$6,DAY(EOMONTH($B21,0))))&gt;=$B21)*(DATE(YEAR($B21),MONTH($B21),MIN(BI$6,DAY(EOMONTH($B21,0))))&lt;$C21)+(DATE(YEAR($B21),MONTH($B21)+1,MIN(BI$6,DAY(EOMONTH($B21,1))))&gt;=$B21)*(DATE(YEAR($B21),MONTH($B21)+1,MIN(BI$6,DAY(EOMONTH($B21,1))))&lt;$C21)))</f>
        <v>0</v>
      </c>
      <c r="BJ21" s="48" t="n">
        <f aca="false">IF(OR(N(BJ$5)=0,BJ$6=""),0,BJ$5*((DATE(YEAR($B21),MONTH($B21),MIN(BJ$6,DAY(EOMONTH($B21,0))))&gt;=$B21)*(DATE(YEAR($B21),MONTH($B21),MIN(BJ$6,DAY(EOMONTH($B21,0))))&lt;$C21)+(DATE(YEAR($B21),MONTH($B21)+1,MIN(BJ$6,DAY(EOMONTH($B21,1))))&gt;=$B21)*(DATE(YEAR($B21),MONTH($B21)+1,MIN(BJ$6,DAY(EOMONTH($B21,1))))&lt;$C21)))</f>
        <v>0</v>
      </c>
      <c r="BK21" s="48" t="n">
        <f aca="false">IF(OR(N(BK$5)=0,BK$6=""),0,BK$5*((DATE(YEAR($B21),MONTH($B21),MIN(BK$6,DAY(EOMONTH($B21,0))))&gt;=$B21)*(DATE(YEAR($B21),MONTH($B21),MIN(BK$6,DAY(EOMONTH($B21,0))))&lt;$C21)+(DATE(YEAR($B21),MONTH($B21)+1,MIN(BK$6,DAY(EOMONTH($B21,1))))&gt;=$B21)*(DATE(YEAR($B21),MONTH($B21)+1,MIN(BK$6,DAY(EOMONTH($B21,1))))&lt;$C21)))</f>
        <v>0</v>
      </c>
      <c r="BL21" s="48" t="n">
        <f aca="false">IF(OR(N(BL$5)=0,BL$6=""),0,BL$5*((DATE(YEAR($B21),MONTH($B21),MIN(BL$6,DAY(EOMONTH($B21,0))))&gt;=$B21)*(DATE(YEAR($B21),MONTH($B21),MIN(BL$6,DAY(EOMONTH($B21,0))))&lt;$C21)+(DATE(YEAR($B21),MONTH($B21)+1,MIN(BL$6,DAY(EOMONTH($B21,1))))&gt;=$B21)*(DATE(YEAR($B21),MONTH($B21)+1,MIN(BL$6,DAY(EOMONTH($B21,1))))&lt;$C21)))</f>
        <v>0</v>
      </c>
      <c r="BM21" s="48" t="n">
        <f aca="false">IF(OR(N(BM$5)=0,BM$6=""),0,BM$5*((DATE(YEAR($B21),MONTH($B21),MIN(BM$6,DAY(EOMONTH($B21,0))))&gt;=$B21)*(DATE(YEAR($B21),MONTH($B21),MIN(BM$6,DAY(EOMONTH($B21,0))))&lt;$C21)+(DATE(YEAR($B21),MONTH($B21)+1,MIN(BM$6,DAY(EOMONTH($B21,1))))&gt;=$B21)*(DATE(YEAR($B21),MONTH($B21)+1,MIN(BM$6,DAY(EOMONTH($B21,1))))&lt;$C21)))</f>
        <v>0</v>
      </c>
      <c r="BN21" s="48" t="n">
        <f aca="false">IF(OR(N(BN$5)=0,BN$6=""),0,BN$5*((DATE(YEAR($B21),MONTH($B21),MIN(BN$6,DAY(EOMONTH($B21,0))))&gt;=$B21)*(DATE(YEAR($B21),MONTH($B21),MIN(BN$6,DAY(EOMONTH($B21,0))))&lt;$C21)+(DATE(YEAR($B21),MONTH($B21)+1,MIN(BN$6,DAY(EOMONTH($B21,1))))&gt;=$B21)*(DATE(YEAR($B21),MONTH($B21)+1,MIN(BN$6,DAY(EOMONTH($B21,1))))&lt;$C21)))</f>
        <v>0</v>
      </c>
      <c r="BO21" s="48" t="n">
        <f aca="false">IF(OR(N(BO$5)=0,BO$6=""),0,BO$5*((DATE(YEAR($B21),MONTH($B21),MIN(BO$6,DAY(EOMONTH($B21,0))))&gt;=$B21)*(DATE(YEAR($B21),MONTH($B21),MIN(BO$6,DAY(EOMONTH($B21,0))))&lt;$C21)+(DATE(YEAR($B21),MONTH($B21)+1,MIN(BO$6,DAY(EOMONTH($B21,1))))&gt;=$B21)*(DATE(YEAR($B21),MONTH($B21)+1,MIN(BO$6,DAY(EOMONTH($B21,1))))&lt;$C21)))</f>
        <v>0</v>
      </c>
      <c r="BP21" s="48" t="n">
        <f aca="false">IF(OR(N(BP$5)=0,BP$6=""),0,BP$5*((DATE(YEAR($B21),MONTH($B21),MIN(BP$6,DAY(EOMONTH($B21,0))))&gt;=$B21)*(DATE(YEAR($B21),MONTH($B21),MIN(BP$6,DAY(EOMONTH($B21,0))))&lt;$C21)+(DATE(YEAR($B21),MONTH($B21)+1,MIN(BP$6,DAY(EOMONTH($B21,1))))&gt;=$B21)*(DATE(YEAR($B21),MONTH($B21)+1,MIN(BP$6,DAY(EOMONTH($B21,1))))&lt;$C21)))</f>
        <v>0</v>
      </c>
      <c r="BQ21" s="48" t="n">
        <f aca="false">IF(OR(N(BQ$5)=0,BQ$6=""),0,BQ$5*((DATE(YEAR($B21),MONTH($B21),MIN(BQ$6,DAY(EOMONTH($B21,0))))&gt;=$B21)*(DATE(YEAR($B21),MONTH($B21),MIN(BQ$6,DAY(EOMONTH($B21,0))))&lt;$C21)+(DATE(YEAR($B21),MONTH($B21)+1,MIN(BQ$6,DAY(EOMONTH($B21,1))))&gt;=$B21)*(DATE(YEAR($B21),MONTH($B21)+1,MIN(BQ$6,DAY(EOMONTH($B21,1))))&lt;$C21)))</f>
        <v>0</v>
      </c>
      <c r="BR21" s="48" t="n">
        <f aca="false">IF(OR(N(BR$5)=0,BR$6=""),0,BR$5*((DATE(YEAR($B21),MONTH($B21),MIN(BR$6,DAY(EOMONTH($B21,0))))&gt;=$B21)*(DATE(YEAR($B21),MONTH($B21),MIN(BR$6,DAY(EOMONTH($B21,0))))&lt;$C21)+(DATE(YEAR($B21),MONTH($B21)+1,MIN(BR$6,DAY(EOMONTH($B21,1))))&gt;=$B21)*(DATE(YEAR($B21),MONTH($B21)+1,MIN(BR$6,DAY(EOMONTH($B21,1))))&lt;$C21)))</f>
        <v>0</v>
      </c>
      <c r="BS21" s="48" t="n">
        <f aca="false">IF(OR(N(BS$5)=0,BS$6=""),0,BS$5*((DATE(YEAR($B21),MONTH($B21),MIN(BS$6,DAY(EOMONTH($B21,0))))&gt;=$B21)*(DATE(YEAR($B21),MONTH($B21),MIN(BS$6,DAY(EOMONTH($B21,0))))&lt;$C21)+(DATE(YEAR($B21),MONTH($B21)+1,MIN(BS$6,DAY(EOMONTH($B21,1))))&gt;=$B21)*(DATE(YEAR($B21),MONTH($B21)+1,MIN(BS$6,DAY(EOMONTH($B21,1))))&lt;$C21)))</f>
        <v>0</v>
      </c>
      <c r="BT21" s="48" t="n">
        <f aca="false">IF(OR(N(BT$5)=0,BT$6=""),0,BT$5*((DATE(YEAR($B21),MONTH($B21),MIN(BT$6,DAY(EOMONTH($B21,0))))&gt;=$B21)*(DATE(YEAR($B21),MONTH($B21),MIN(BT$6,DAY(EOMONTH($B21,0))))&lt;$C21)+(DATE(YEAR($B21),MONTH($B21)+1,MIN(BT$6,DAY(EOMONTH($B21,1))))&gt;=$B21)*(DATE(YEAR($B21),MONTH($B21)+1,MIN(BT$6,DAY(EOMONTH($B21,1))))&lt;$C21)))</f>
        <v>0</v>
      </c>
      <c r="BU21" s="48" t="n">
        <f aca="false">IF(OR(N(BU$5)=0,BU$6=""),0,BU$5*((DATE(YEAR($B21),MONTH($B21),MIN(BU$6,DAY(EOMONTH($B21,0))))&gt;=$B21)*(DATE(YEAR($B21),MONTH($B21),MIN(BU$6,DAY(EOMONTH($B21,0))))&lt;$C21)+(DATE(YEAR($B21),MONTH($B21)+1,MIN(BU$6,DAY(EOMONTH($B21,1))))&gt;=$B21)*(DATE(YEAR($B21),MONTH($B21)+1,MIN(BU$6,DAY(EOMONTH($B21,1))))&lt;$C21)))</f>
        <v>0</v>
      </c>
      <c r="BV21" s="48" t="n">
        <f aca="false">IF(OR(N(BV$5)=0,BV$6=""),0,BV$5*((DATE(YEAR($B21),MONTH($B21),MIN(BV$6,DAY(EOMONTH($B21,0))))&gt;=$B21)*(DATE(YEAR($B21),MONTH($B21),MIN(BV$6,DAY(EOMONTH($B21,0))))&lt;$C21)+(DATE(YEAR($B21),MONTH($B21)+1,MIN(BV$6,DAY(EOMONTH($B21,1))))&gt;=$B21)*(DATE(YEAR($B21),MONTH($B21)+1,MIN(BV$6,DAY(EOMONTH($B21,1))))&lt;$C21)))</f>
        <v>0</v>
      </c>
      <c r="BW21" s="48" t="n">
        <f aca="false">IF(OR(N(BW$5)=0,BW$6=""),0,BW$5*((DATE(YEAR($B21),MONTH($B21),MIN(BW$6,DAY(EOMONTH($B21,0))))&gt;=$B21)*(DATE(YEAR($B21),MONTH($B21),MIN(BW$6,DAY(EOMONTH($B21,0))))&lt;$C21)+(DATE(YEAR($B21),MONTH($B21)+1,MIN(BW$6,DAY(EOMONTH($B21,1))))&gt;=$B21)*(DATE(YEAR($B21),MONTH($B21)+1,MIN(BW$6,DAY(EOMONTH($B21,1))))&lt;$C21)))</f>
        <v>0</v>
      </c>
      <c r="BX21" s="48" t="n">
        <f aca="false">MIN(Z21,(FT20*(1+FT$5/Setup!$C$36)+IF($V21=1,N($F21),0)))</f>
        <v>0</v>
      </c>
      <c r="BY21" s="48" t="n">
        <f aca="false">MIN(AA21,(FU20*(1+FU$5/Setup!$C$36)+IF($V21=2,N($F21),0)))</f>
        <v>40</v>
      </c>
      <c r="BZ21" s="48" t="n">
        <f aca="false">MIN(AB21,(FV20*(1+FV$5/Setup!$C$36)+IF($V21=3,N($F21),0)))</f>
        <v>0</v>
      </c>
      <c r="CA21" s="48" t="n">
        <f aca="false">MIN(AC21,(FW20*(1+FW$5/Setup!$C$36)+IF($V21=4,N($F21),0)))</f>
        <v>0</v>
      </c>
      <c r="CB21" s="48" t="n">
        <f aca="false">MIN(AD21,(FX20*(1+FX$5/Setup!$C$36)+IF($V21=5,N($F21),0)))</f>
        <v>0</v>
      </c>
      <c r="CC21" s="48" t="n">
        <f aca="false">MIN(AE21,(FY20*(1+FY$5/Setup!$C$36)+IF($V21=6,N($F21),0)))</f>
        <v>0</v>
      </c>
      <c r="CD21" s="48" t="n">
        <f aca="false">MIN(AF21,(FZ20*(1+FZ$5/Setup!$C$36)+IF($V21=7,N($F21),0)))</f>
        <v>0</v>
      </c>
      <c r="CE21" s="48" t="n">
        <f aca="false">MIN(AG21,(GA20*(1+GA$5/Setup!$C$36)+IF($V21=8,N($F21),0)))</f>
        <v>0</v>
      </c>
      <c r="CF21" s="48" t="n">
        <f aca="false">MIN(AH21,(GB20*(1+GB$5/Setup!$C$36)+IF($V21=9,N($F21),0)))</f>
        <v>0</v>
      </c>
      <c r="CG21" s="48" t="n">
        <f aca="false">MIN(AI21,(GC20*(1+GC$5/Setup!$C$36)+IF($V21=10,N($F21),0)))</f>
        <v>0</v>
      </c>
      <c r="CH21" s="48" t="n">
        <f aca="false">MIN(AJ21,(GD20*(1+GD$5/Setup!$C$36)+IF($V21=11,N($F21),0)))</f>
        <v>0</v>
      </c>
      <c r="CI21" s="48" t="n">
        <f aca="false">MIN(AK21,(GE20*(1+GE$5/Setup!$C$36)+IF($V21=12,N($F21),0)))</f>
        <v>0</v>
      </c>
      <c r="CJ21" s="48" t="n">
        <f aca="false">MIN(AL21,(GF20*(1+GF$5/Setup!$C$36)+IF($V21=13,N($F21),0)))</f>
        <v>0</v>
      </c>
      <c r="CK21" s="48" t="n">
        <f aca="false">MIN(AM21,(GG20*(1+GG$5/Setup!$C$36)+IF($V21=14,N($F21),0)))</f>
        <v>0</v>
      </c>
      <c r="CL21" s="48" t="n">
        <f aca="false">MIN(AN21,(GH20*(1+GH$5/Setup!$C$36)+IF($V21=15,N($F21),0)))</f>
        <v>0</v>
      </c>
      <c r="CM21" s="48" t="n">
        <f aca="false">MIN(AO21,(GI20*(1+GI$5/Setup!$C$36)+IF($V21=16,N($F21),0)))</f>
        <v>0</v>
      </c>
      <c r="CN21" s="48" t="n">
        <f aca="false">MIN(AP21,(GJ20*(1+GJ$5/Setup!$C$36)+IF($V21=17,N($F21),0)))</f>
        <v>0</v>
      </c>
      <c r="CO21" s="48" t="n">
        <f aca="false">MIN(AQ21,(GK20*(1+GK$5/Setup!$C$36)+IF($V21=18,N($F21),0)))</f>
        <v>0</v>
      </c>
      <c r="CP21" s="48" t="n">
        <f aca="false">MIN(AR21,(GL20*(1+GL$5/Setup!$C$36)+IF($V21=19,N($F21),0)))</f>
        <v>0</v>
      </c>
      <c r="CQ21" s="48" t="n">
        <f aca="false">MIN(AS21,(GM20*(1+GM$5/Setup!$C$36)+IF($V21=20,N($F21),0)))</f>
        <v>0</v>
      </c>
      <c r="CR21" s="48" t="n">
        <f aca="false">MIN(AT21,(GN20*(1+GN$5/Setup!$C$36)+IF($V21=21,N($F21),0)))</f>
        <v>0</v>
      </c>
      <c r="CS21" s="48" t="n">
        <f aca="false">MIN(AU21,(GO20*(1+GO$5/Setup!$C$36)+IF($V21=22,N($F21),0)))</f>
        <v>0</v>
      </c>
      <c r="CT21" s="48" t="n">
        <f aca="false">MIN(AV21,(GP20*(1+GP$5/Setup!$C$36)+IF($V21=23,N($F21),0)))</f>
        <v>0</v>
      </c>
      <c r="CU21" s="48" t="n">
        <f aca="false">MIN(AW21,(GQ20*(1+GQ$5/Setup!$C$36)+IF($V21=24,N($F21),0)))</f>
        <v>0</v>
      </c>
      <c r="CV21" s="48" t="n">
        <f aca="false">MIN(AX21,(GR20*(1+GR$5/Setup!$C$36)+IF($V21=25,N($F21),0)))</f>
        <v>0</v>
      </c>
      <c r="CW21" s="48" t="n">
        <f aca="false">MIN(AY21,(GS20*(1+GS$5/Setup!$C$36)+IF($V21=26,N($F21),0)))</f>
        <v>0</v>
      </c>
      <c r="CX21" s="48" t="n">
        <f aca="false">MIN(AZ21,(GT20*(1+GT$5/Setup!$C$36)+IF($V21=27,N($F21),0)))</f>
        <v>0</v>
      </c>
      <c r="CY21" s="48" t="n">
        <f aca="false">MIN(BA21,(GU20*(1+GU$5/Setup!$C$36)+IF($V21=28,N($F21),0)))</f>
        <v>0</v>
      </c>
      <c r="CZ21" s="48" t="n">
        <f aca="false">MIN(BB21,(GV20*(1+GV$5/Setup!$C$36)+IF($V21=29,N($F21),0)))</f>
        <v>0</v>
      </c>
      <c r="DA21" s="48" t="n">
        <f aca="false">MIN(BC21,(GW20*(1+GW$5/Setup!$C$36)+IF($V21=30,N($F21),0)))</f>
        <v>0</v>
      </c>
      <c r="DB21" s="48" t="n">
        <f aca="false">MIN(BD21,(GX20*(1+GX$5/Setup!$C$36)+IF($V21=31,N($F21),0)))</f>
        <v>0</v>
      </c>
      <c r="DC21" s="48" t="n">
        <f aca="false">MIN(BE21,(GY20*(1+GY$5/Setup!$C$36)+IF($V21=32,N($F21),0)))</f>
        <v>0</v>
      </c>
      <c r="DD21" s="48" t="n">
        <f aca="false">MIN(BF21,(GZ20*(1+GZ$5/Setup!$C$36)+IF($V21=33,N($F21),0)))</f>
        <v>0</v>
      </c>
      <c r="DE21" s="48" t="n">
        <f aca="false">MIN(BG21,(HA20*(1+HA$5/Setup!$C$36)+IF($V21=34,N($F21),0)))</f>
        <v>0</v>
      </c>
      <c r="DF21" s="48" t="n">
        <f aca="false">MIN(BH21,(HB20*(1+HB$5/Setup!$C$36)+IF($V21=35,N($F21),0)))</f>
        <v>0</v>
      </c>
      <c r="DG21" s="48" t="n">
        <f aca="false">MIN(BI21,(HC20*(1+HC$5/Setup!$C$36)+IF($V21=36,N($F21),0)))</f>
        <v>0</v>
      </c>
      <c r="DH21" s="48" t="n">
        <f aca="false">MIN(BJ21,(HD20*(1+HD$5/Setup!$C$36)+IF($V21=37,N($F21),0)))</f>
        <v>0</v>
      </c>
      <c r="DI21" s="48" t="n">
        <f aca="false">MIN(BK21,(HE20*(1+HE$5/Setup!$C$36)+IF($V21=38,N($F21),0)))</f>
        <v>0</v>
      </c>
      <c r="DJ21" s="48" t="n">
        <f aca="false">MIN(BL21,(HF20*(1+HF$5/Setup!$C$36)+IF($V21=39,N($F21),0)))</f>
        <v>0</v>
      </c>
      <c r="DK21" s="48" t="n">
        <f aca="false">MIN(BM21,(HG20*(1+HG$5/Setup!$C$36)+IF($V21=40,N($F21),0)))</f>
        <v>0</v>
      </c>
      <c r="DL21" s="48" t="n">
        <f aca="false">MIN(BN21,(HH20*(1+HH$5/Setup!$C$36)+IF($V21=41,N($F21),0)))</f>
        <v>0</v>
      </c>
      <c r="DM21" s="48" t="n">
        <f aca="false">MIN(BO21,(HI20*(1+HI$5/Setup!$C$36)+IF($V21=42,N($F21),0)))</f>
        <v>0</v>
      </c>
      <c r="DN21" s="48" t="n">
        <f aca="false">MIN(BP21,(HJ20*(1+HJ$5/Setup!$C$36)+IF($V21=43,N($F21),0)))</f>
        <v>0</v>
      </c>
      <c r="DO21" s="48" t="n">
        <f aca="false">MIN(BQ21,(HK20*(1+HK$5/Setup!$C$36)+IF($V21=44,N($F21),0)))</f>
        <v>0</v>
      </c>
      <c r="DP21" s="48" t="n">
        <f aca="false">MIN(BR21,(HL20*(1+HL$5/Setup!$C$36)+IF($V21=45,N($F21),0)))</f>
        <v>0</v>
      </c>
      <c r="DQ21" s="48" t="n">
        <f aca="false">MIN(BS21,(HM20*(1+HM$5/Setup!$C$36)+IF($V21=46,N($F21),0)))</f>
        <v>0</v>
      </c>
      <c r="DR21" s="48" t="n">
        <f aca="false">MIN(BT21,(HN20*(1+HN$5/Setup!$C$36)+IF($V21=47,N($F21),0)))</f>
        <v>0</v>
      </c>
      <c r="DS21" s="48" t="n">
        <f aca="false">MIN(BU21,(HO20*(1+HO$5/Setup!$C$36)+IF($V21=48,N($F21),0)))</f>
        <v>0</v>
      </c>
      <c r="DT21" s="48" t="n">
        <f aca="false">MIN(BV21,(HP20*(1+HP$5/Setup!$C$36)+IF($V21=49,N($F21),0)))</f>
        <v>0</v>
      </c>
      <c r="DU21" s="48" t="n">
        <f aca="false">MIN(BW21,(HQ20*(1+HQ$5/Setup!$C$36)+IF($V21=50,N($F21),0)))</f>
        <v>0</v>
      </c>
      <c r="DV21" s="48" t="n">
        <f aca="false">MIN(MAX((FT20*(1+FT$5/Setup!$C$36)+IF($V21=1,N($F21),0))-BX21,0),MAX($P21-0,0))</f>
        <v>0</v>
      </c>
      <c r="DW21" s="48" t="n">
        <f aca="false">MIN(MAX((FU20*(1+FU$5/Setup!$C$36)+IF($V21=2,N($F21),0))-BY21,0),MAX($P21-SUM(DV21:DV21),0))</f>
        <v>90.7692307692308</v>
      </c>
      <c r="DX21" s="48" t="n">
        <f aca="false">MIN(MAX((FV20*(1+FV$5/Setup!$C$36)+IF($V21=3,N($F21),0))-BZ21,0),MAX($P21-SUM(DV21:DW21),0))</f>
        <v>0</v>
      </c>
      <c r="DY21" s="48" t="n">
        <f aca="false">MIN(MAX((FW20*(1+FW$5/Setup!$C$36)+IF($V21=4,N($F21),0))-CA21,0),MAX($P21-SUM(DV21:DX21),0))</f>
        <v>0</v>
      </c>
      <c r="DZ21" s="48" t="n">
        <f aca="false">MIN(MAX((FX20*(1+FX$5/Setup!$C$36)+IF($V21=5,N($F21),0))-CB21,0),MAX($P21-SUM(DV21:DY21),0))</f>
        <v>0</v>
      </c>
      <c r="EA21" s="48" t="n">
        <f aca="false">MIN(MAX((FY20*(1+FY$5/Setup!$C$36)+IF($V21=6,N($F21),0))-CC21,0),MAX($P21-SUM(DV21:DZ21),0))</f>
        <v>0</v>
      </c>
      <c r="EB21" s="48" t="n">
        <f aca="false">MIN(MAX((FZ20*(1+FZ$5/Setup!$C$36)+IF($V21=7,N($F21),0))-CD21,0),MAX($P21-SUM(DV21:EA21),0))</f>
        <v>0</v>
      </c>
      <c r="EC21" s="48" t="n">
        <f aca="false">MIN(MAX((GA20*(1+GA$5/Setup!$C$36)+IF($V21=8,N($F21),0))-CE21,0),MAX($P21-SUM(DV21:EB21),0))</f>
        <v>0</v>
      </c>
      <c r="ED21" s="48" t="n">
        <f aca="false">MIN(MAX((GB20*(1+GB$5/Setup!$C$36)+IF($V21=9,N($F21),0))-CF21,0),MAX($P21-SUM(DV21:EC21),0))</f>
        <v>0</v>
      </c>
      <c r="EE21" s="48" t="n">
        <f aca="false">MIN(MAX((GC20*(1+GC$5/Setup!$C$36)+IF($V21=10,N($F21),0))-CG21,0),MAX($P21-SUM(DV21:ED21),0))</f>
        <v>0</v>
      </c>
      <c r="EF21" s="48" t="n">
        <f aca="false">MIN(MAX((GD20*(1+GD$5/Setup!$C$36)+IF($V21=11,N($F21),0))-CH21,0),MAX($P21-SUM(DV21:EE21),0))</f>
        <v>0</v>
      </c>
      <c r="EG21" s="48" t="n">
        <f aca="false">MIN(MAX((GE20*(1+GE$5/Setup!$C$36)+IF($V21=12,N($F21),0))-CI21,0),MAX($P21-SUM(DV21:EF21),0))</f>
        <v>0</v>
      </c>
      <c r="EH21" s="48" t="n">
        <f aca="false">MIN(MAX((GF20*(1+GF$5/Setup!$C$36)+IF($V21=13,N($F21),0))-CJ21,0),MAX($P21-SUM(DV21:EG21),0))</f>
        <v>0</v>
      </c>
      <c r="EI21" s="48" t="n">
        <f aca="false">MIN(MAX((GG20*(1+GG$5/Setup!$C$36)+IF($V21=14,N($F21),0))-CK21,0),MAX($P21-SUM(DV21:EH21),0))</f>
        <v>0</v>
      </c>
      <c r="EJ21" s="48" t="n">
        <f aca="false">MIN(MAX((GH20*(1+GH$5/Setup!$C$36)+IF($V21=15,N($F21),0))-CL21,0),MAX($P21-SUM(DV21:EI21),0))</f>
        <v>0</v>
      </c>
      <c r="EK21" s="48" t="n">
        <f aca="false">MIN(MAX((GI20*(1+GI$5/Setup!$C$36)+IF($V21=16,N($F21),0))-CM21,0),MAX($P21-SUM(DV21:EJ21),0))</f>
        <v>0</v>
      </c>
      <c r="EL21" s="48" t="n">
        <f aca="false">MIN(MAX((GJ20*(1+GJ$5/Setup!$C$36)+IF($V21=17,N($F21),0))-CN21,0),MAX($P21-SUM(DV21:EK21),0))</f>
        <v>0</v>
      </c>
      <c r="EM21" s="48" t="n">
        <f aca="false">MIN(MAX((GK20*(1+GK$5/Setup!$C$36)+IF($V21=18,N($F21),0))-CO21,0),MAX($P21-SUM(DV21:EL21),0))</f>
        <v>0</v>
      </c>
      <c r="EN21" s="48" t="n">
        <f aca="false">MIN(MAX((GL20*(1+GL$5/Setup!$C$36)+IF($V21=19,N($F21),0))-CP21,0),MAX($P21-SUM(DV21:EM21),0))</f>
        <v>0</v>
      </c>
      <c r="EO21" s="48" t="n">
        <f aca="false">MIN(MAX((GM20*(1+GM$5/Setup!$C$36)+IF($V21=20,N($F21),0))-CQ21,0),MAX($P21-SUM(DV21:EN21),0))</f>
        <v>0</v>
      </c>
      <c r="EP21" s="48" t="n">
        <f aca="false">MIN(MAX((GN20*(1+GN$5/Setup!$C$36)+IF($V21=21,N($F21),0))-CR21,0),MAX($P21-SUM(DV21:EO21),0))</f>
        <v>0</v>
      </c>
      <c r="EQ21" s="48" t="n">
        <f aca="false">MIN(MAX((GO20*(1+GO$5/Setup!$C$36)+IF($V21=22,N($F21),0))-CS21,0),MAX($P21-SUM(DV21:EP21),0))</f>
        <v>0</v>
      </c>
      <c r="ER21" s="48" t="n">
        <f aca="false">MIN(MAX((GP20*(1+GP$5/Setup!$C$36)+IF($V21=23,N($F21),0))-CT21,0),MAX($P21-SUM(DV21:EQ21),0))</f>
        <v>0</v>
      </c>
      <c r="ES21" s="48" t="n">
        <f aca="false">MIN(MAX((GQ20*(1+GQ$5/Setup!$C$36)+IF($V21=24,N($F21),0))-CU21,0),MAX($P21-SUM(DV21:ER21),0))</f>
        <v>0</v>
      </c>
      <c r="ET21" s="48" t="n">
        <f aca="false">MIN(MAX((GR20*(1+GR$5/Setup!$C$36)+IF($V21=25,N($F21),0))-CV21,0),MAX($P21-SUM(DV21:ES21),0))</f>
        <v>0</v>
      </c>
      <c r="EU21" s="48" t="n">
        <f aca="false">MIN(MAX((GS20*(1+GS$5/Setup!$C$36)+IF($V21=26,N($F21),0))-CW21,0),MAX($P21-SUM(DV21:ET21),0))</f>
        <v>0</v>
      </c>
      <c r="EV21" s="48" t="n">
        <f aca="false">MIN(MAX((GT20*(1+GT$5/Setup!$C$36)+IF($V21=27,N($F21),0))-CX21,0),MAX($P21-SUM(DV21:EU21),0))</f>
        <v>0</v>
      </c>
      <c r="EW21" s="48" t="n">
        <f aca="false">MIN(MAX((GU20*(1+GU$5/Setup!$C$36)+IF($V21=28,N($F21),0))-CY21,0),MAX($P21-SUM(DV21:EV21),0))</f>
        <v>0</v>
      </c>
      <c r="EX21" s="48" t="n">
        <f aca="false">MIN(MAX((GV20*(1+GV$5/Setup!$C$36)+IF($V21=29,N($F21),0))-CZ21,0),MAX($P21-SUM(DV21:EW21),0))</f>
        <v>0</v>
      </c>
      <c r="EY21" s="48" t="n">
        <f aca="false">MIN(MAX((GW20*(1+GW$5/Setup!$C$36)+IF($V21=30,N($F21),0))-DA21,0),MAX($P21-SUM(DV21:EX21),0))</f>
        <v>0</v>
      </c>
      <c r="EZ21" s="48" t="n">
        <f aca="false">MIN(MAX((GX20*(1+GX$5/Setup!$C$36)+IF($V21=31,N($F21),0))-DB21,0),MAX($P21-SUM(DV21:EY21),0))</f>
        <v>0</v>
      </c>
      <c r="FA21" s="48" t="n">
        <f aca="false">MIN(MAX((GY20*(1+GY$5/Setup!$C$36)+IF($V21=32,N($F21),0))-DC21,0),MAX($P21-SUM(DV21:EZ21),0))</f>
        <v>0</v>
      </c>
      <c r="FB21" s="48" t="n">
        <f aca="false">MIN(MAX((GZ20*(1+GZ$5/Setup!$C$36)+IF($V21=33,N($F21),0))-DD21,0),MAX($P21-SUM(DV21:FA21),0))</f>
        <v>0</v>
      </c>
      <c r="FC21" s="48" t="n">
        <f aca="false">MIN(MAX((HA20*(1+HA$5/Setup!$C$36)+IF($V21=34,N($F21),0))-DE21,0),MAX($P21-SUM(DV21:FB21),0))</f>
        <v>0</v>
      </c>
      <c r="FD21" s="48" t="n">
        <f aca="false">MIN(MAX((HB20*(1+HB$5/Setup!$C$36)+IF($V21=35,N($F21),0))-DF21,0),MAX($P21-SUM(DV21:FC21),0))</f>
        <v>0</v>
      </c>
      <c r="FE21" s="48" t="n">
        <f aca="false">MIN(MAX((HC20*(1+HC$5/Setup!$C$36)+IF($V21=36,N($F21),0))-DG21,0),MAX($P21-SUM(DV21:FD21),0))</f>
        <v>0</v>
      </c>
      <c r="FF21" s="48" t="n">
        <f aca="false">MIN(MAX((HD20*(1+HD$5/Setup!$C$36)+IF($V21=37,N($F21),0))-DH21,0),MAX($P21-SUM(DV21:FE21),0))</f>
        <v>0</v>
      </c>
      <c r="FG21" s="48" t="n">
        <f aca="false">MIN(MAX((HE20*(1+HE$5/Setup!$C$36)+IF($V21=38,N($F21),0))-DI21,0),MAX($P21-SUM(DV21:FF21),0))</f>
        <v>0</v>
      </c>
      <c r="FH21" s="48" t="n">
        <f aca="false">MIN(MAX((HF20*(1+HF$5/Setup!$C$36)+IF($V21=39,N($F21),0))-DJ21,0),MAX($P21-SUM(DV21:FG21),0))</f>
        <v>0</v>
      </c>
      <c r="FI21" s="48" t="n">
        <f aca="false">MIN(MAX((HG20*(1+HG$5/Setup!$C$36)+IF($V21=40,N($F21),0))-DK21,0),MAX($P21-SUM(DV21:FH21),0))</f>
        <v>0</v>
      </c>
      <c r="FJ21" s="48" t="n">
        <f aca="false">MIN(MAX((HH20*(1+HH$5/Setup!$C$36)+IF($V21=41,N($F21),0))-DL21,0),MAX($P21-SUM(DV21:FI21),0))</f>
        <v>0</v>
      </c>
      <c r="FK21" s="48" t="n">
        <f aca="false">MIN(MAX((HI20*(1+HI$5/Setup!$C$36)+IF($V21=42,N($F21),0))-DM21,0),MAX($P21-SUM(DV21:FJ21),0))</f>
        <v>0</v>
      </c>
      <c r="FL21" s="48" t="n">
        <f aca="false">MIN(MAX((HJ20*(1+HJ$5/Setup!$C$36)+IF($V21=43,N($F21),0))-DN21,0),MAX($P21-SUM(DV21:FK21),0))</f>
        <v>0</v>
      </c>
      <c r="FM21" s="48" t="n">
        <f aca="false">MIN(MAX((HK20*(1+HK$5/Setup!$C$36)+IF($V21=44,N($F21),0))-DO21,0),MAX($P21-SUM(DV21:FL21),0))</f>
        <v>0</v>
      </c>
      <c r="FN21" s="48" t="n">
        <f aca="false">MIN(MAX((HL20*(1+HL$5/Setup!$C$36)+IF($V21=45,N($F21),0))-DP21,0),MAX($P21-SUM(DV21:FM21),0))</f>
        <v>0</v>
      </c>
      <c r="FO21" s="48" t="n">
        <f aca="false">MIN(MAX((HM20*(1+HM$5/Setup!$C$36)+IF($V21=46,N($F21),0))-DQ21,0),MAX($P21-SUM(DV21:FN21),0))</f>
        <v>0</v>
      </c>
      <c r="FP21" s="48" t="n">
        <f aca="false">MIN(MAX((HN20*(1+HN$5/Setup!$C$36)+IF($V21=47,N($F21),0))-DR21,0),MAX($P21-SUM(DV21:FO21),0))</f>
        <v>0</v>
      </c>
      <c r="FQ21" s="48" t="n">
        <f aca="false">MIN(MAX((HO20*(1+HO$5/Setup!$C$36)+IF($V21=48,N($F21),0))-DS21,0),MAX($P21-SUM(DV21:FP21),0))</f>
        <v>0</v>
      </c>
      <c r="FR21" s="48" t="n">
        <f aca="false">MIN(MAX((HP20*(1+HP$5/Setup!$C$36)+IF($V21=49,N($F21),0))-DT21,0),MAX($P21-SUM(DV21:FQ21),0))</f>
        <v>0</v>
      </c>
      <c r="FS21" s="48" t="n">
        <f aca="false">MIN(MAX((HQ20*(1+HQ$5/Setup!$C$36)+IF($V21=50,N($F21),0))-DU21,0),MAX($P21-SUM(DV21:FR21),0))</f>
        <v>0</v>
      </c>
      <c r="FT21" s="48" t="n">
        <f aca="false">IF((FT20*(1+FT$5/Setup!$C$36)+IF($V21=1,N($F21),0))-BX21-DV21&lt;0.005,0,(FT20*(1+FT$5/Setup!$C$36)+IF($V21=1,N($F21),0))-BX21-DV21)</f>
        <v>0</v>
      </c>
      <c r="FU21" s="48" t="n">
        <f aca="false">IF((FU20*(1+FU$5/Setup!$C$36)+IF($V21=2,N($F21),0))-BY21-DW21&lt;0.005,0,(FU20*(1+FU$5/Setup!$C$36)+IF($V21=2,N($F21),0))-BY21-DW21)</f>
        <v>445.569431044049</v>
      </c>
      <c r="FV21" s="48" t="n">
        <f aca="false">IF((FV20*(1+FV$5/Setup!$C$36)+IF($V21=3,N($F21),0))-BZ21-DX21&lt;0.005,0,(FV20*(1+FV$5/Setup!$C$36)+IF($V21=3,N($F21),0))-BZ21-DX21)</f>
        <v>0</v>
      </c>
      <c r="FW21" s="48" t="n">
        <f aca="false">IF((FW20*(1+FW$5/Setup!$C$36)+IF($V21=4,N($F21),0))-CA21-DY21&lt;0.005,0,(FW20*(1+FW$5/Setup!$C$36)+IF($V21=4,N($F21),0))-CA21-DY21)</f>
        <v>0</v>
      </c>
      <c r="FX21" s="48" t="n">
        <f aca="false">IF((FX20*(1+FX$5/Setup!$C$36)+IF($V21=5,N($F21),0))-CB21-DZ21&lt;0.005,0,(FX20*(1+FX$5/Setup!$C$36)+IF($V21=5,N($F21),0))-CB21-DZ21)</f>
        <v>0</v>
      </c>
      <c r="FY21" s="48" t="n">
        <f aca="false">IF((FY20*(1+FY$5/Setup!$C$36)+IF($V21=6,N($F21),0))-CC21-EA21&lt;0.005,0,(FY20*(1+FY$5/Setup!$C$36)+IF($V21=6,N($F21),0))-CC21-EA21)</f>
        <v>0</v>
      </c>
      <c r="FZ21" s="48" t="n">
        <f aca="false">IF((FZ20*(1+FZ$5/Setup!$C$36)+IF($V21=7,N($F21),0))-CD21-EB21&lt;0.005,0,(FZ20*(1+FZ$5/Setup!$C$36)+IF($V21=7,N($F21),0))-CD21-EB21)</f>
        <v>0</v>
      </c>
      <c r="GA21" s="48" t="n">
        <f aca="false">IF((GA20*(1+GA$5/Setup!$C$36)+IF($V21=8,N($F21),0))-CE21-EC21&lt;0.005,0,(GA20*(1+GA$5/Setup!$C$36)+IF($V21=8,N($F21),0))-CE21-EC21)</f>
        <v>0</v>
      </c>
      <c r="GB21" s="48" t="n">
        <f aca="false">IF((GB20*(1+GB$5/Setup!$C$36)+IF($V21=9,N($F21),0))-CF21-ED21&lt;0.005,0,(GB20*(1+GB$5/Setup!$C$36)+IF($V21=9,N($F21),0))-CF21-ED21)</f>
        <v>0</v>
      </c>
      <c r="GC21" s="48" t="n">
        <f aca="false">IF((GC20*(1+GC$5/Setup!$C$36)+IF($V21=10,N($F21),0))-CG21-EE21&lt;0.005,0,(GC20*(1+GC$5/Setup!$C$36)+IF($V21=10,N($F21),0))-CG21-EE21)</f>
        <v>0</v>
      </c>
      <c r="GD21" s="48" t="n">
        <f aca="false">IF((GD20*(1+GD$5/Setup!$C$36)+IF($V21=11,N($F21),0))-CH21-EF21&lt;0.005,0,(GD20*(1+GD$5/Setup!$C$36)+IF($V21=11,N($F21),0))-CH21-EF21)</f>
        <v>0</v>
      </c>
      <c r="GE21" s="48" t="n">
        <f aca="false">IF((GE20*(1+GE$5/Setup!$C$36)+IF($V21=12,N($F21),0))-CI21-EG21&lt;0.005,0,(GE20*(1+GE$5/Setup!$C$36)+IF($V21=12,N($F21),0))-CI21-EG21)</f>
        <v>0</v>
      </c>
      <c r="GF21" s="48" t="n">
        <f aca="false">IF((GF20*(1+GF$5/Setup!$C$36)+IF($V21=13,N($F21),0))-CJ21-EH21&lt;0.005,0,(GF20*(1+GF$5/Setup!$C$36)+IF($V21=13,N($F21),0))-CJ21-EH21)</f>
        <v>0</v>
      </c>
      <c r="GG21" s="48" t="n">
        <f aca="false">IF((GG20*(1+GG$5/Setup!$C$36)+IF($V21=14,N($F21),0))-CK21-EI21&lt;0.005,0,(GG20*(1+GG$5/Setup!$C$36)+IF($V21=14,N($F21),0))-CK21-EI21)</f>
        <v>0</v>
      </c>
      <c r="GH21" s="48" t="n">
        <f aca="false">IF((GH20*(1+GH$5/Setup!$C$36)+IF($V21=15,N($F21),0))-CL21-EJ21&lt;0.005,0,(GH20*(1+GH$5/Setup!$C$36)+IF($V21=15,N($F21),0))-CL21-EJ21)</f>
        <v>0</v>
      </c>
      <c r="GI21" s="48" t="n">
        <f aca="false">IF((GI20*(1+GI$5/Setup!$C$36)+IF($V21=16,N($F21),0))-CM21-EK21&lt;0.005,0,(GI20*(1+GI$5/Setup!$C$36)+IF($V21=16,N($F21),0))-CM21-EK21)</f>
        <v>0</v>
      </c>
      <c r="GJ21" s="48" t="n">
        <f aca="false">IF((GJ20*(1+GJ$5/Setup!$C$36)+IF($V21=17,N($F21),0))-CN21-EL21&lt;0.005,0,(GJ20*(1+GJ$5/Setup!$C$36)+IF($V21=17,N($F21),0))-CN21-EL21)</f>
        <v>0</v>
      </c>
      <c r="GK21" s="48" t="n">
        <f aca="false">IF((GK20*(1+GK$5/Setup!$C$36)+IF($V21=18,N($F21),0))-CO21-EM21&lt;0.005,0,(GK20*(1+GK$5/Setup!$C$36)+IF($V21=18,N($F21),0))-CO21-EM21)</f>
        <v>0</v>
      </c>
      <c r="GL21" s="48" t="n">
        <f aca="false">IF((GL20*(1+GL$5/Setup!$C$36)+IF($V21=19,N($F21),0))-CP21-EN21&lt;0.005,0,(GL20*(1+GL$5/Setup!$C$36)+IF($V21=19,N($F21),0))-CP21-EN21)</f>
        <v>0</v>
      </c>
      <c r="GM21" s="48" t="n">
        <f aca="false">IF((GM20*(1+GM$5/Setup!$C$36)+IF($V21=20,N($F21),0))-CQ21-EO21&lt;0.005,0,(GM20*(1+GM$5/Setup!$C$36)+IF($V21=20,N($F21),0))-CQ21-EO21)</f>
        <v>0</v>
      </c>
      <c r="GN21" s="48" t="n">
        <f aca="false">IF((GN20*(1+GN$5/Setup!$C$36)+IF($V21=21,N($F21),0))-CR21-EP21&lt;0.005,0,(GN20*(1+GN$5/Setup!$C$36)+IF($V21=21,N($F21),0))-CR21-EP21)</f>
        <v>0</v>
      </c>
      <c r="GO21" s="48" t="n">
        <f aca="false">IF((GO20*(1+GO$5/Setup!$C$36)+IF($V21=22,N($F21),0))-CS21-EQ21&lt;0.005,0,(GO20*(1+GO$5/Setup!$C$36)+IF($V21=22,N($F21),0))-CS21-EQ21)</f>
        <v>0</v>
      </c>
      <c r="GP21" s="48" t="n">
        <f aca="false">IF((GP20*(1+GP$5/Setup!$C$36)+IF($V21=23,N($F21),0))-CT21-ER21&lt;0.005,0,(GP20*(1+GP$5/Setup!$C$36)+IF($V21=23,N($F21),0))-CT21-ER21)</f>
        <v>0</v>
      </c>
      <c r="GQ21" s="48" t="n">
        <f aca="false">IF((GQ20*(1+GQ$5/Setup!$C$36)+IF($V21=24,N($F21),0))-CU21-ES21&lt;0.005,0,(GQ20*(1+GQ$5/Setup!$C$36)+IF($V21=24,N($F21),0))-CU21-ES21)</f>
        <v>0</v>
      </c>
      <c r="GR21" s="48" t="n">
        <f aca="false">IF((GR20*(1+GR$5/Setup!$C$36)+IF($V21=25,N($F21),0))-CV21-ET21&lt;0.005,0,(GR20*(1+GR$5/Setup!$C$36)+IF($V21=25,N($F21),0))-CV21-ET21)</f>
        <v>0</v>
      </c>
      <c r="GS21" s="48" t="n">
        <f aca="false">IF((GS20*(1+GS$5/Setup!$C$36)+IF($V21=26,N($F21),0))-CW21-EU21&lt;0.005,0,(GS20*(1+GS$5/Setup!$C$36)+IF($V21=26,N($F21),0))-CW21-EU21)</f>
        <v>0</v>
      </c>
      <c r="GT21" s="48" t="n">
        <f aca="false">IF((GT20*(1+GT$5/Setup!$C$36)+IF($V21=27,N($F21),0))-CX21-EV21&lt;0.005,0,(GT20*(1+GT$5/Setup!$C$36)+IF($V21=27,N($F21),0))-CX21-EV21)</f>
        <v>0</v>
      </c>
      <c r="GU21" s="48" t="n">
        <f aca="false">IF((GU20*(1+GU$5/Setup!$C$36)+IF($V21=28,N($F21),0))-CY21-EW21&lt;0.005,0,(GU20*(1+GU$5/Setup!$C$36)+IF($V21=28,N($F21),0))-CY21-EW21)</f>
        <v>0</v>
      </c>
      <c r="GV21" s="48" t="n">
        <f aca="false">IF((GV20*(1+GV$5/Setup!$C$36)+IF($V21=29,N($F21),0))-CZ21-EX21&lt;0.005,0,(GV20*(1+GV$5/Setup!$C$36)+IF($V21=29,N($F21),0))-CZ21-EX21)</f>
        <v>0</v>
      </c>
      <c r="GW21" s="48" t="n">
        <f aca="false">IF((GW20*(1+GW$5/Setup!$C$36)+IF($V21=30,N($F21),0))-DA21-EY21&lt;0.005,0,(GW20*(1+GW$5/Setup!$C$36)+IF($V21=30,N($F21),0))-DA21-EY21)</f>
        <v>0</v>
      </c>
      <c r="GX21" s="48" t="n">
        <f aca="false">IF((GX20*(1+GX$5/Setup!$C$36)+IF($V21=31,N($F21),0))-DB21-EZ21&lt;0.005,0,(GX20*(1+GX$5/Setup!$C$36)+IF($V21=31,N($F21),0))-DB21-EZ21)</f>
        <v>0</v>
      </c>
      <c r="GY21" s="48" t="n">
        <f aca="false">IF((GY20*(1+GY$5/Setup!$C$36)+IF($V21=32,N($F21),0))-DC21-FA21&lt;0.005,0,(GY20*(1+GY$5/Setup!$C$36)+IF($V21=32,N($F21),0))-DC21-FA21)</f>
        <v>0</v>
      </c>
      <c r="GZ21" s="48" t="n">
        <f aca="false">IF((GZ20*(1+GZ$5/Setup!$C$36)+IF($V21=33,N($F21),0))-DD21-FB21&lt;0.005,0,(GZ20*(1+GZ$5/Setup!$C$36)+IF($V21=33,N($F21),0))-DD21-FB21)</f>
        <v>0</v>
      </c>
      <c r="HA21" s="48" t="n">
        <f aca="false">IF((HA20*(1+HA$5/Setup!$C$36)+IF($V21=34,N($F21),0))-DE21-FC21&lt;0.005,0,(HA20*(1+HA$5/Setup!$C$36)+IF($V21=34,N($F21),0))-DE21-FC21)</f>
        <v>0</v>
      </c>
      <c r="HB21" s="48" t="n">
        <f aca="false">IF((HB20*(1+HB$5/Setup!$C$36)+IF($V21=35,N($F21),0))-DF21-FD21&lt;0.005,0,(HB20*(1+HB$5/Setup!$C$36)+IF($V21=35,N($F21),0))-DF21-FD21)</f>
        <v>0</v>
      </c>
      <c r="HC21" s="48" t="n">
        <f aca="false">IF((HC20*(1+HC$5/Setup!$C$36)+IF($V21=36,N($F21),0))-DG21-FE21&lt;0.005,0,(HC20*(1+HC$5/Setup!$C$36)+IF($V21=36,N($F21),0))-DG21-FE21)</f>
        <v>0</v>
      </c>
      <c r="HD21" s="48" t="n">
        <f aca="false">IF((HD20*(1+HD$5/Setup!$C$36)+IF($V21=37,N($F21),0))-DH21-FF21&lt;0.005,0,(HD20*(1+HD$5/Setup!$C$36)+IF($V21=37,N($F21),0))-DH21-FF21)</f>
        <v>0</v>
      </c>
      <c r="HE21" s="48" t="n">
        <f aca="false">IF((HE20*(1+HE$5/Setup!$C$36)+IF($V21=38,N($F21),0))-DI21-FG21&lt;0.005,0,(HE20*(1+HE$5/Setup!$C$36)+IF($V21=38,N($F21),0))-DI21-FG21)</f>
        <v>0</v>
      </c>
      <c r="HF21" s="48" t="n">
        <f aca="false">IF((HF20*(1+HF$5/Setup!$C$36)+IF($V21=39,N($F21),0))-DJ21-FH21&lt;0.005,0,(HF20*(1+HF$5/Setup!$C$36)+IF($V21=39,N($F21),0))-DJ21-FH21)</f>
        <v>0</v>
      </c>
      <c r="HG21" s="48" t="n">
        <f aca="false">IF((HG20*(1+HG$5/Setup!$C$36)+IF($V21=40,N($F21),0))-DK21-FI21&lt;0.005,0,(HG20*(1+HG$5/Setup!$C$36)+IF($V21=40,N($F21),0))-DK21-FI21)</f>
        <v>0</v>
      </c>
      <c r="HH21" s="48" t="n">
        <f aca="false">IF((HH20*(1+HH$5/Setup!$C$36)+IF($V21=41,N($F21),0))-DL21-FJ21&lt;0.005,0,(HH20*(1+HH$5/Setup!$C$36)+IF($V21=41,N($F21),0))-DL21-FJ21)</f>
        <v>0</v>
      </c>
      <c r="HI21" s="48" t="n">
        <f aca="false">IF((HI20*(1+HI$5/Setup!$C$36)+IF($V21=42,N($F21),0))-DM21-FK21&lt;0.005,0,(HI20*(1+HI$5/Setup!$C$36)+IF($V21=42,N($F21),0))-DM21-FK21)</f>
        <v>0</v>
      </c>
      <c r="HJ21" s="48" t="n">
        <f aca="false">IF((HJ20*(1+HJ$5/Setup!$C$36)+IF($V21=43,N($F21),0))-DN21-FL21&lt;0.005,0,(HJ20*(1+HJ$5/Setup!$C$36)+IF($V21=43,N($F21),0))-DN21-FL21)</f>
        <v>0</v>
      </c>
      <c r="HK21" s="48" t="n">
        <f aca="false">IF((HK20*(1+HK$5/Setup!$C$36)+IF($V21=44,N($F21),0))-DO21-FM21&lt;0.005,0,(HK20*(1+HK$5/Setup!$C$36)+IF($V21=44,N($F21),0))-DO21-FM21)</f>
        <v>0</v>
      </c>
      <c r="HL21" s="48" t="n">
        <f aca="false">IF((HL20*(1+HL$5/Setup!$C$36)+IF($V21=45,N($F21),0))-DP21-FN21&lt;0.005,0,(HL20*(1+HL$5/Setup!$C$36)+IF($V21=45,N($F21),0))-DP21-FN21)</f>
        <v>0</v>
      </c>
      <c r="HM21" s="48" t="n">
        <f aca="false">IF((HM20*(1+HM$5/Setup!$C$36)+IF($V21=46,N($F21),0))-DQ21-FO21&lt;0.005,0,(HM20*(1+HM$5/Setup!$C$36)+IF($V21=46,N($F21),0))-DQ21-FO21)</f>
        <v>0</v>
      </c>
      <c r="HN21" s="48" t="n">
        <f aca="false">IF((HN20*(1+HN$5/Setup!$C$36)+IF($V21=47,N($F21),0))-DR21-FP21&lt;0.005,0,(HN20*(1+HN$5/Setup!$C$36)+IF($V21=47,N($F21),0))-DR21-FP21)</f>
        <v>0</v>
      </c>
      <c r="HO21" s="48" t="n">
        <f aca="false">IF((HO20*(1+HO$5/Setup!$C$36)+IF($V21=48,N($F21),0))-DS21-FQ21&lt;0.005,0,(HO20*(1+HO$5/Setup!$C$36)+IF($V21=48,N($F21),0))-DS21-FQ21)</f>
        <v>0</v>
      </c>
      <c r="HP21" s="48" t="n">
        <f aca="false">IF((HP20*(1+HP$5/Setup!$C$36)+IF($V21=49,N($F21),0))-DT21-FR21&lt;0.005,0,(HP20*(1+HP$5/Setup!$C$36)+IF($V21=49,N($F21),0))-DT21-FR21)</f>
        <v>0</v>
      </c>
      <c r="HQ21" s="48" t="n">
        <f aca="false">IF((HQ20*(1+HQ$5/Setup!$C$36)+IF($V21=50,N($F21),0))-DU21-FS21&lt;0.005,0,(HQ20*(1+HQ$5/Setup!$C$36)+IF($V21=50,N($F21),0))-DU21-FS21)</f>
        <v>0</v>
      </c>
    </row>
    <row r="22" customFormat="false" ht="15" hidden="false" customHeight="false" outlineLevel="0" collapsed="false">
      <c r="A22" s="44" t="n">
        <v>14</v>
      </c>
      <c r="B22" s="45" t="n">
        <f aca="false">IF(Setup!$C$7="Every month",EDATE(Setup!$C$8,($A22-1)),IF(Setup!$C$7="Twice a month",DATE(YEAR(Setup!$C$8),MONTH(Setup!$C$8)+INT((($A22-1)+Setup!$C$41)/2),MIN(IF(MOD(($A22-1)+Setup!$C$41,2)=0,Setup!$C$39,Setup!$C$40),DAY(EOMONTH(DATE(YEAR(Setup!$C$8),MONTH(Setup!$C$8)+INT((($A22-1)+Setup!$C$41)/2),1),0)))),Setup!$C$8+($A22-1)*IF(Setup!$C$7="Every week",7,14)))</f>
        <v>46507</v>
      </c>
      <c r="C22" s="45" t="n">
        <f aca="false">IF(Setup!$C$7="Every month",EDATE(Setup!$C$8,$A22),IF(Setup!$C$7="Twice a month",DATE(YEAR(Setup!$C$8),MONTH(Setup!$C$8)+INT(($A22+Setup!$C$41)/2),MIN(IF(MOD($A22+Setup!$C$41,2)=0,Setup!$C$39,Setup!$C$40),DAY(EOMONTH(DATE(YEAR(Setup!$C$8),MONTH(Setup!$C$8)+INT(($A22+Setup!$C$41)/2),1),0)))),Setup!$C$8+$A22*IF(Setup!$C$7="Every week",7,14)))</f>
        <v>46521</v>
      </c>
      <c r="D22" s="46"/>
      <c r="E22" s="47"/>
      <c r="F22" s="47"/>
      <c r="G22" s="47"/>
      <c r="H22" s="47"/>
      <c r="I22" s="48" t="n">
        <f aca="false">N(Setup!$C$11)+N(E22)</f>
        <v>100</v>
      </c>
      <c r="J22" s="48" t="n">
        <f aca="false">MIN(Setup!$C$37,MAX(I22,0))</f>
        <v>9.23076923076923</v>
      </c>
      <c r="K22" s="48" t="n">
        <f aca="false">MIN(MAX(N(Setup!$C$14)-L21,0),MAX(I22-J22,0))</f>
        <v>0</v>
      </c>
      <c r="L22" s="48" t="n">
        <f aca="false">L21+K22-N(G22)</f>
        <v>500</v>
      </c>
      <c r="M22" s="48" t="n">
        <f aca="false">M21+J22-N(H22)</f>
        <v>129.230769230769</v>
      </c>
      <c r="N22" s="48" t="n">
        <f aca="false">SUM(BX22:DU22)</f>
        <v>0</v>
      </c>
      <c r="O22" s="48" t="n">
        <f aca="false">SUM(Z22:BW22)-N22</f>
        <v>25</v>
      </c>
      <c r="P22" s="48" t="n">
        <f aca="false">MAX(I22-J22-K22,0)+O22</f>
        <v>115.769230769231</v>
      </c>
      <c r="Q22" s="48" t="n">
        <f aca="false">SUM(DV22:FS22)</f>
        <v>115.769230769231</v>
      </c>
      <c r="R22" s="49" t="n">
        <f aca="false">N22+J22+K22+Q22</f>
        <v>125</v>
      </c>
      <c r="S22" s="48" t="n">
        <f aca="false">T22-T21-N(F22)+N22+Q22</f>
        <v>3.08471144568961</v>
      </c>
      <c r="T22" s="49" t="n">
        <f aca="false">SUM(FT22:HQ22)</f>
        <v>332.884911720508</v>
      </c>
      <c r="U22" s="44" t="str">
        <f aca="false">IF(T21&lt;0.005,"",INDEX(Helpers!$C$2:$C$51,IF(_xlfn.MINIFS($DV$6:$FS$6,DV22:FS22,"&gt;0.005")=0,V22,_xlfn.MINIFS($DV$6:$FS$6,DV22:FS22,"&gt;0.005"))))</f>
        <v>Card B</v>
      </c>
      <c r="V22" s="44" t="n">
        <f aca="false">IF(_xlfn.MINIFS($FT$6:$HQ$6,FT21:HQ21,"&gt;0.005")=0,1,_xlfn.MINIFS($FT$6:$HQ$6,FT21:HQ21,"&gt;0.005"))</f>
        <v>2</v>
      </c>
      <c r="W22" s="44" t="n">
        <f aca="false">IF(AND(D22&lt;&gt;"Paid",T21&gt;0.005),1,0)</f>
        <v>1</v>
      </c>
      <c r="X22" s="48" t="n">
        <f aca="false">SUMPRODUCT(((Helpers!$G$2:$G$51*(1+(Helpers!$D$2:$D$51+0.000000001)/12)^(($B22-Setup!$C$8)/(365.25/12))-Helpers!$E$2:$E$51*((1+(Helpers!$D$2:$D$51+0.000000001)/12)^(($B22-Setup!$C$8)/(365.25/12))-1)/((Helpers!$D$2:$D$51+0.000000001)/12))&gt;0)*(Helpers!$G$2:$G$51*(1+(Helpers!$D$2:$D$51+0.000000001)/12)^(($B22-Setup!$C$8)/(365.25/12))-Helpers!$E$2:$E$51*((1+(Helpers!$D$2:$D$51+0.000000001)/12)^(($B22-Setup!$C$8)/(365.25/12))-1)/((Helpers!$D$2:$D$51+0.000000001)/12)))</f>
        <v>1469.16165524349</v>
      </c>
      <c r="Y22" s="48"/>
      <c r="Z22" s="48" t="n">
        <f aca="false">IF(OR(N(Z$5)=0,Z$6=""),0,Z$5*((DATE(YEAR($B22),MONTH($B22),MIN(Z$6,DAY(EOMONTH($B22,0))))&gt;=$B22)*(DATE(YEAR($B22),MONTH($B22),MIN(Z$6,DAY(EOMONTH($B22,0))))&lt;$C22)+(DATE(YEAR($B22),MONTH($B22)+1,MIN(Z$6,DAY(EOMONTH($B22,1))))&gt;=$B22)*(DATE(YEAR($B22),MONTH($B22)+1,MIN(Z$6,DAY(EOMONTH($B22,1))))&lt;$C22)))</f>
        <v>25</v>
      </c>
      <c r="AA22" s="48" t="n">
        <f aca="false">IF(OR(N(AA$5)=0,AA$6=""),0,AA$5*((DATE(YEAR($B22),MONTH($B22),MIN(AA$6,DAY(EOMONTH($B22,0))))&gt;=$B22)*(DATE(YEAR($B22),MONTH($B22),MIN(AA$6,DAY(EOMONTH($B22,0))))&lt;$C22)+(DATE(YEAR($B22),MONTH($B22)+1,MIN(AA$6,DAY(EOMONTH($B22,1))))&gt;=$B22)*(DATE(YEAR($B22),MONTH($B22)+1,MIN(AA$6,DAY(EOMONTH($B22,1))))&lt;$C22)))</f>
        <v>0</v>
      </c>
      <c r="AB22" s="48" t="n">
        <f aca="false">IF(OR(N(AB$5)=0,AB$6=""),0,AB$5*((DATE(YEAR($B22),MONTH($B22),MIN(AB$6,DAY(EOMONTH($B22,0))))&gt;=$B22)*(DATE(YEAR($B22),MONTH($B22),MIN(AB$6,DAY(EOMONTH($B22,0))))&lt;$C22)+(DATE(YEAR($B22),MONTH($B22)+1,MIN(AB$6,DAY(EOMONTH($B22,1))))&gt;=$B22)*(DATE(YEAR($B22),MONTH($B22)+1,MIN(AB$6,DAY(EOMONTH($B22,1))))&lt;$C22)))</f>
        <v>0</v>
      </c>
      <c r="AC22" s="48" t="n">
        <f aca="false">IF(OR(N(AC$5)=0,AC$6=""),0,AC$5*((DATE(YEAR($B22),MONTH($B22),MIN(AC$6,DAY(EOMONTH($B22,0))))&gt;=$B22)*(DATE(YEAR($B22),MONTH($B22),MIN(AC$6,DAY(EOMONTH($B22,0))))&lt;$C22)+(DATE(YEAR($B22),MONTH($B22)+1,MIN(AC$6,DAY(EOMONTH($B22,1))))&gt;=$B22)*(DATE(YEAR($B22),MONTH($B22)+1,MIN(AC$6,DAY(EOMONTH($B22,1))))&lt;$C22)))</f>
        <v>0</v>
      </c>
      <c r="AD22" s="48" t="n">
        <f aca="false">IF(OR(N(AD$5)=0,AD$6=""),0,AD$5*((DATE(YEAR($B22),MONTH($B22),MIN(AD$6,DAY(EOMONTH($B22,0))))&gt;=$B22)*(DATE(YEAR($B22),MONTH($B22),MIN(AD$6,DAY(EOMONTH($B22,0))))&lt;$C22)+(DATE(YEAR($B22),MONTH($B22)+1,MIN(AD$6,DAY(EOMONTH($B22,1))))&gt;=$B22)*(DATE(YEAR($B22),MONTH($B22)+1,MIN(AD$6,DAY(EOMONTH($B22,1))))&lt;$C22)))</f>
        <v>0</v>
      </c>
      <c r="AE22" s="48" t="n">
        <f aca="false">IF(OR(N(AE$5)=0,AE$6=""),0,AE$5*((DATE(YEAR($B22),MONTH($B22),MIN(AE$6,DAY(EOMONTH($B22,0))))&gt;=$B22)*(DATE(YEAR($B22),MONTH($B22),MIN(AE$6,DAY(EOMONTH($B22,0))))&lt;$C22)+(DATE(YEAR($B22),MONTH($B22)+1,MIN(AE$6,DAY(EOMONTH($B22,1))))&gt;=$B22)*(DATE(YEAR($B22),MONTH($B22)+1,MIN(AE$6,DAY(EOMONTH($B22,1))))&lt;$C22)))</f>
        <v>0</v>
      </c>
      <c r="AF22" s="48" t="n">
        <f aca="false">IF(OR(N(AF$5)=0,AF$6=""),0,AF$5*((DATE(YEAR($B22),MONTH($B22),MIN(AF$6,DAY(EOMONTH($B22,0))))&gt;=$B22)*(DATE(YEAR($B22),MONTH($B22),MIN(AF$6,DAY(EOMONTH($B22,0))))&lt;$C22)+(DATE(YEAR($B22),MONTH($B22)+1,MIN(AF$6,DAY(EOMONTH($B22,1))))&gt;=$B22)*(DATE(YEAR($B22),MONTH($B22)+1,MIN(AF$6,DAY(EOMONTH($B22,1))))&lt;$C22)))</f>
        <v>0</v>
      </c>
      <c r="AG22" s="48" t="n">
        <f aca="false">IF(OR(N(AG$5)=0,AG$6=""),0,AG$5*((DATE(YEAR($B22),MONTH($B22),MIN(AG$6,DAY(EOMONTH($B22,0))))&gt;=$B22)*(DATE(YEAR($B22),MONTH($B22),MIN(AG$6,DAY(EOMONTH($B22,0))))&lt;$C22)+(DATE(YEAR($B22),MONTH($B22)+1,MIN(AG$6,DAY(EOMONTH($B22,1))))&gt;=$B22)*(DATE(YEAR($B22),MONTH($B22)+1,MIN(AG$6,DAY(EOMONTH($B22,1))))&lt;$C22)))</f>
        <v>0</v>
      </c>
      <c r="AH22" s="48" t="n">
        <f aca="false">IF(OR(N(AH$5)=0,AH$6=""),0,AH$5*((DATE(YEAR($B22),MONTH($B22),MIN(AH$6,DAY(EOMONTH($B22,0))))&gt;=$B22)*(DATE(YEAR($B22),MONTH($B22),MIN(AH$6,DAY(EOMONTH($B22,0))))&lt;$C22)+(DATE(YEAR($B22),MONTH($B22)+1,MIN(AH$6,DAY(EOMONTH($B22,1))))&gt;=$B22)*(DATE(YEAR($B22),MONTH($B22)+1,MIN(AH$6,DAY(EOMONTH($B22,1))))&lt;$C22)))</f>
        <v>0</v>
      </c>
      <c r="AI22" s="48" t="n">
        <f aca="false">IF(OR(N(AI$5)=0,AI$6=""),0,AI$5*((DATE(YEAR($B22),MONTH($B22),MIN(AI$6,DAY(EOMONTH($B22,0))))&gt;=$B22)*(DATE(YEAR($B22),MONTH($B22),MIN(AI$6,DAY(EOMONTH($B22,0))))&lt;$C22)+(DATE(YEAR($B22),MONTH($B22)+1,MIN(AI$6,DAY(EOMONTH($B22,1))))&gt;=$B22)*(DATE(YEAR($B22),MONTH($B22)+1,MIN(AI$6,DAY(EOMONTH($B22,1))))&lt;$C22)))</f>
        <v>0</v>
      </c>
      <c r="AJ22" s="48" t="n">
        <f aca="false">IF(OR(N(AJ$5)=0,AJ$6=""),0,AJ$5*((DATE(YEAR($B22),MONTH($B22),MIN(AJ$6,DAY(EOMONTH($B22,0))))&gt;=$B22)*(DATE(YEAR($B22),MONTH($B22),MIN(AJ$6,DAY(EOMONTH($B22,0))))&lt;$C22)+(DATE(YEAR($B22),MONTH($B22)+1,MIN(AJ$6,DAY(EOMONTH($B22,1))))&gt;=$B22)*(DATE(YEAR($B22),MONTH($B22)+1,MIN(AJ$6,DAY(EOMONTH($B22,1))))&lt;$C22)))</f>
        <v>0</v>
      </c>
      <c r="AK22" s="48" t="n">
        <f aca="false">IF(OR(N(AK$5)=0,AK$6=""),0,AK$5*((DATE(YEAR($B22),MONTH($B22),MIN(AK$6,DAY(EOMONTH($B22,0))))&gt;=$B22)*(DATE(YEAR($B22),MONTH($B22),MIN(AK$6,DAY(EOMONTH($B22,0))))&lt;$C22)+(DATE(YEAR($B22),MONTH($B22)+1,MIN(AK$6,DAY(EOMONTH($B22,1))))&gt;=$B22)*(DATE(YEAR($B22),MONTH($B22)+1,MIN(AK$6,DAY(EOMONTH($B22,1))))&lt;$C22)))</f>
        <v>0</v>
      </c>
      <c r="AL22" s="48" t="n">
        <f aca="false">IF(OR(N(AL$5)=0,AL$6=""),0,AL$5*((DATE(YEAR($B22),MONTH($B22),MIN(AL$6,DAY(EOMONTH($B22,0))))&gt;=$B22)*(DATE(YEAR($B22),MONTH($B22),MIN(AL$6,DAY(EOMONTH($B22,0))))&lt;$C22)+(DATE(YEAR($B22),MONTH($B22)+1,MIN(AL$6,DAY(EOMONTH($B22,1))))&gt;=$B22)*(DATE(YEAR($B22),MONTH($B22)+1,MIN(AL$6,DAY(EOMONTH($B22,1))))&lt;$C22)))</f>
        <v>0</v>
      </c>
      <c r="AM22" s="48" t="n">
        <f aca="false">IF(OR(N(AM$5)=0,AM$6=""),0,AM$5*((DATE(YEAR($B22),MONTH($B22),MIN(AM$6,DAY(EOMONTH($B22,0))))&gt;=$B22)*(DATE(YEAR($B22),MONTH($B22),MIN(AM$6,DAY(EOMONTH($B22,0))))&lt;$C22)+(DATE(YEAR($B22),MONTH($B22)+1,MIN(AM$6,DAY(EOMONTH($B22,1))))&gt;=$B22)*(DATE(YEAR($B22),MONTH($B22)+1,MIN(AM$6,DAY(EOMONTH($B22,1))))&lt;$C22)))</f>
        <v>0</v>
      </c>
      <c r="AN22" s="48" t="n">
        <f aca="false">IF(OR(N(AN$5)=0,AN$6=""),0,AN$5*((DATE(YEAR($B22),MONTH($B22),MIN(AN$6,DAY(EOMONTH($B22,0))))&gt;=$B22)*(DATE(YEAR($B22),MONTH($B22),MIN(AN$6,DAY(EOMONTH($B22,0))))&lt;$C22)+(DATE(YEAR($B22),MONTH($B22)+1,MIN(AN$6,DAY(EOMONTH($B22,1))))&gt;=$B22)*(DATE(YEAR($B22),MONTH($B22)+1,MIN(AN$6,DAY(EOMONTH($B22,1))))&lt;$C22)))</f>
        <v>0</v>
      </c>
      <c r="AO22" s="48" t="n">
        <f aca="false">IF(OR(N(AO$5)=0,AO$6=""),0,AO$5*((DATE(YEAR($B22),MONTH($B22),MIN(AO$6,DAY(EOMONTH($B22,0))))&gt;=$B22)*(DATE(YEAR($B22),MONTH($B22),MIN(AO$6,DAY(EOMONTH($B22,0))))&lt;$C22)+(DATE(YEAR($B22),MONTH($B22)+1,MIN(AO$6,DAY(EOMONTH($B22,1))))&gt;=$B22)*(DATE(YEAR($B22),MONTH($B22)+1,MIN(AO$6,DAY(EOMONTH($B22,1))))&lt;$C22)))</f>
        <v>0</v>
      </c>
      <c r="AP22" s="48" t="n">
        <f aca="false">IF(OR(N(AP$5)=0,AP$6=""),0,AP$5*((DATE(YEAR($B22),MONTH($B22),MIN(AP$6,DAY(EOMONTH($B22,0))))&gt;=$B22)*(DATE(YEAR($B22),MONTH($B22),MIN(AP$6,DAY(EOMONTH($B22,0))))&lt;$C22)+(DATE(YEAR($B22),MONTH($B22)+1,MIN(AP$6,DAY(EOMONTH($B22,1))))&gt;=$B22)*(DATE(YEAR($B22),MONTH($B22)+1,MIN(AP$6,DAY(EOMONTH($B22,1))))&lt;$C22)))</f>
        <v>0</v>
      </c>
      <c r="AQ22" s="48" t="n">
        <f aca="false">IF(OR(N(AQ$5)=0,AQ$6=""),0,AQ$5*((DATE(YEAR($B22),MONTH($B22),MIN(AQ$6,DAY(EOMONTH($B22,0))))&gt;=$B22)*(DATE(YEAR($B22),MONTH($B22),MIN(AQ$6,DAY(EOMONTH($B22,0))))&lt;$C22)+(DATE(YEAR($B22),MONTH($B22)+1,MIN(AQ$6,DAY(EOMONTH($B22,1))))&gt;=$B22)*(DATE(YEAR($B22),MONTH($B22)+1,MIN(AQ$6,DAY(EOMONTH($B22,1))))&lt;$C22)))</f>
        <v>0</v>
      </c>
      <c r="AR22" s="48" t="n">
        <f aca="false">IF(OR(N(AR$5)=0,AR$6=""),0,AR$5*((DATE(YEAR($B22),MONTH($B22),MIN(AR$6,DAY(EOMONTH($B22,0))))&gt;=$B22)*(DATE(YEAR($B22),MONTH($B22),MIN(AR$6,DAY(EOMONTH($B22,0))))&lt;$C22)+(DATE(YEAR($B22),MONTH($B22)+1,MIN(AR$6,DAY(EOMONTH($B22,1))))&gt;=$B22)*(DATE(YEAR($B22),MONTH($B22)+1,MIN(AR$6,DAY(EOMONTH($B22,1))))&lt;$C22)))</f>
        <v>0</v>
      </c>
      <c r="AS22" s="48" t="n">
        <f aca="false">IF(OR(N(AS$5)=0,AS$6=""),0,AS$5*((DATE(YEAR($B22),MONTH($B22),MIN(AS$6,DAY(EOMONTH($B22,0))))&gt;=$B22)*(DATE(YEAR($B22),MONTH($B22),MIN(AS$6,DAY(EOMONTH($B22,0))))&lt;$C22)+(DATE(YEAR($B22),MONTH($B22)+1,MIN(AS$6,DAY(EOMONTH($B22,1))))&gt;=$B22)*(DATE(YEAR($B22),MONTH($B22)+1,MIN(AS$6,DAY(EOMONTH($B22,1))))&lt;$C22)))</f>
        <v>0</v>
      </c>
      <c r="AT22" s="48" t="n">
        <f aca="false">IF(OR(N(AT$5)=0,AT$6=""),0,AT$5*((DATE(YEAR($B22),MONTH($B22),MIN(AT$6,DAY(EOMONTH($B22,0))))&gt;=$B22)*(DATE(YEAR($B22),MONTH($B22),MIN(AT$6,DAY(EOMONTH($B22,0))))&lt;$C22)+(DATE(YEAR($B22),MONTH($B22)+1,MIN(AT$6,DAY(EOMONTH($B22,1))))&gt;=$B22)*(DATE(YEAR($B22),MONTH($B22)+1,MIN(AT$6,DAY(EOMONTH($B22,1))))&lt;$C22)))</f>
        <v>0</v>
      </c>
      <c r="AU22" s="48" t="n">
        <f aca="false">IF(OR(N(AU$5)=0,AU$6=""),0,AU$5*((DATE(YEAR($B22),MONTH($B22),MIN(AU$6,DAY(EOMONTH($B22,0))))&gt;=$B22)*(DATE(YEAR($B22),MONTH($B22),MIN(AU$6,DAY(EOMONTH($B22,0))))&lt;$C22)+(DATE(YEAR($B22),MONTH($B22)+1,MIN(AU$6,DAY(EOMONTH($B22,1))))&gt;=$B22)*(DATE(YEAR($B22),MONTH($B22)+1,MIN(AU$6,DAY(EOMONTH($B22,1))))&lt;$C22)))</f>
        <v>0</v>
      </c>
      <c r="AV22" s="48" t="n">
        <f aca="false">IF(OR(N(AV$5)=0,AV$6=""),0,AV$5*((DATE(YEAR($B22),MONTH($B22),MIN(AV$6,DAY(EOMONTH($B22,0))))&gt;=$B22)*(DATE(YEAR($B22),MONTH($B22),MIN(AV$6,DAY(EOMONTH($B22,0))))&lt;$C22)+(DATE(YEAR($B22),MONTH($B22)+1,MIN(AV$6,DAY(EOMONTH($B22,1))))&gt;=$B22)*(DATE(YEAR($B22),MONTH($B22)+1,MIN(AV$6,DAY(EOMONTH($B22,1))))&lt;$C22)))</f>
        <v>0</v>
      </c>
      <c r="AW22" s="48" t="n">
        <f aca="false">IF(OR(N(AW$5)=0,AW$6=""),0,AW$5*((DATE(YEAR($B22),MONTH($B22),MIN(AW$6,DAY(EOMONTH($B22,0))))&gt;=$B22)*(DATE(YEAR($B22),MONTH($B22),MIN(AW$6,DAY(EOMONTH($B22,0))))&lt;$C22)+(DATE(YEAR($B22),MONTH($B22)+1,MIN(AW$6,DAY(EOMONTH($B22,1))))&gt;=$B22)*(DATE(YEAR($B22),MONTH($B22)+1,MIN(AW$6,DAY(EOMONTH($B22,1))))&lt;$C22)))</f>
        <v>0</v>
      </c>
      <c r="AX22" s="48" t="n">
        <f aca="false">IF(OR(N(AX$5)=0,AX$6=""),0,AX$5*((DATE(YEAR($B22),MONTH($B22),MIN(AX$6,DAY(EOMONTH($B22,0))))&gt;=$B22)*(DATE(YEAR($B22),MONTH($B22),MIN(AX$6,DAY(EOMONTH($B22,0))))&lt;$C22)+(DATE(YEAR($B22),MONTH($B22)+1,MIN(AX$6,DAY(EOMONTH($B22,1))))&gt;=$B22)*(DATE(YEAR($B22),MONTH($B22)+1,MIN(AX$6,DAY(EOMONTH($B22,1))))&lt;$C22)))</f>
        <v>0</v>
      </c>
      <c r="AY22" s="48" t="n">
        <f aca="false">IF(OR(N(AY$5)=0,AY$6=""),0,AY$5*((DATE(YEAR($B22),MONTH($B22),MIN(AY$6,DAY(EOMONTH($B22,0))))&gt;=$B22)*(DATE(YEAR($B22),MONTH($B22),MIN(AY$6,DAY(EOMONTH($B22,0))))&lt;$C22)+(DATE(YEAR($B22),MONTH($B22)+1,MIN(AY$6,DAY(EOMONTH($B22,1))))&gt;=$B22)*(DATE(YEAR($B22),MONTH($B22)+1,MIN(AY$6,DAY(EOMONTH($B22,1))))&lt;$C22)))</f>
        <v>0</v>
      </c>
      <c r="AZ22" s="48" t="n">
        <f aca="false">IF(OR(N(AZ$5)=0,AZ$6=""),0,AZ$5*((DATE(YEAR($B22),MONTH($B22),MIN(AZ$6,DAY(EOMONTH($B22,0))))&gt;=$B22)*(DATE(YEAR($B22),MONTH($B22),MIN(AZ$6,DAY(EOMONTH($B22,0))))&lt;$C22)+(DATE(YEAR($B22),MONTH($B22)+1,MIN(AZ$6,DAY(EOMONTH($B22,1))))&gt;=$B22)*(DATE(YEAR($B22),MONTH($B22)+1,MIN(AZ$6,DAY(EOMONTH($B22,1))))&lt;$C22)))</f>
        <v>0</v>
      </c>
      <c r="BA22" s="48" t="n">
        <f aca="false">IF(OR(N(BA$5)=0,BA$6=""),0,BA$5*((DATE(YEAR($B22),MONTH($B22),MIN(BA$6,DAY(EOMONTH($B22,0))))&gt;=$B22)*(DATE(YEAR($B22),MONTH($B22),MIN(BA$6,DAY(EOMONTH($B22,0))))&lt;$C22)+(DATE(YEAR($B22),MONTH($B22)+1,MIN(BA$6,DAY(EOMONTH($B22,1))))&gt;=$B22)*(DATE(YEAR($B22),MONTH($B22)+1,MIN(BA$6,DAY(EOMONTH($B22,1))))&lt;$C22)))</f>
        <v>0</v>
      </c>
      <c r="BB22" s="48" t="n">
        <f aca="false">IF(OR(N(BB$5)=0,BB$6=""),0,BB$5*((DATE(YEAR($B22),MONTH($B22),MIN(BB$6,DAY(EOMONTH($B22,0))))&gt;=$B22)*(DATE(YEAR($B22),MONTH($B22),MIN(BB$6,DAY(EOMONTH($B22,0))))&lt;$C22)+(DATE(YEAR($B22),MONTH($B22)+1,MIN(BB$6,DAY(EOMONTH($B22,1))))&gt;=$B22)*(DATE(YEAR($B22),MONTH($B22)+1,MIN(BB$6,DAY(EOMONTH($B22,1))))&lt;$C22)))</f>
        <v>0</v>
      </c>
      <c r="BC22" s="48" t="n">
        <f aca="false">IF(OR(N(BC$5)=0,BC$6=""),0,BC$5*((DATE(YEAR($B22),MONTH($B22),MIN(BC$6,DAY(EOMONTH($B22,0))))&gt;=$B22)*(DATE(YEAR($B22),MONTH($B22),MIN(BC$6,DAY(EOMONTH($B22,0))))&lt;$C22)+(DATE(YEAR($B22),MONTH($B22)+1,MIN(BC$6,DAY(EOMONTH($B22,1))))&gt;=$B22)*(DATE(YEAR($B22),MONTH($B22)+1,MIN(BC$6,DAY(EOMONTH($B22,1))))&lt;$C22)))</f>
        <v>0</v>
      </c>
      <c r="BD22" s="48" t="n">
        <f aca="false">IF(OR(N(BD$5)=0,BD$6=""),0,BD$5*((DATE(YEAR($B22),MONTH($B22),MIN(BD$6,DAY(EOMONTH($B22,0))))&gt;=$B22)*(DATE(YEAR($B22),MONTH($B22),MIN(BD$6,DAY(EOMONTH($B22,0))))&lt;$C22)+(DATE(YEAR($B22),MONTH($B22)+1,MIN(BD$6,DAY(EOMONTH($B22,1))))&gt;=$B22)*(DATE(YEAR($B22),MONTH($B22)+1,MIN(BD$6,DAY(EOMONTH($B22,1))))&lt;$C22)))</f>
        <v>0</v>
      </c>
      <c r="BE22" s="48" t="n">
        <f aca="false">IF(OR(N(BE$5)=0,BE$6=""),0,BE$5*((DATE(YEAR($B22),MONTH($B22),MIN(BE$6,DAY(EOMONTH($B22,0))))&gt;=$B22)*(DATE(YEAR($B22),MONTH($B22),MIN(BE$6,DAY(EOMONTH($B22,0))))&lt;$C22)+(DATE(YEAR($B22),MONTH($B22)+1,MIN(BE$6,DAY(EOMONTH($B22,1))))&gt;=$B22)*(DATE(YEAR($B22),MONTH($B22)+1,MIN(BE$6,DAY(EOMONTH($B22,1))))&lt;$C22)))</f>
        <v>0</v>
      </c>
      <c r="BF22" s="48" t="n">
        <f aca="false">IF(OR(N(BF$5)=0,BF$6=""),0,BF$5*((DATE(YEAR($B22),MONTH($B22),MIN(BF$6,DAY(EOMONTH($B22,0))))&gt;=$B22)*(DATE(YEAR($B22),MONTH($B22),MIN(BF$6,DAY(EOMONTH($B22,0))))&lt;$C22)+(DATE(YEAR($B22),MONTH($B22)+1,MIN(BF$6,DAY(EOMONTH($B22,1))))&gt;=$B22)*(DATE(YEAR($B22),MONTH($B22)+1,MIN(BF$6,DAY(EOMONTH($B22,1))))&lt;$C22)))</f>
        <v>0</v>
      </c>
      <c r="BG22" s="48" t="n">
        <f aca="false">IF(OR(N(BG$5)=0,BG$6=""),0,BG$5*((DATE(YEAR($B22),MONTH($B22),MIN(BG$6,DAY(EOMONTH($B22,0))))&gt;=$B22)*(DATE(YEAR($B22),MONTH($B22),MIN(BG$6,DAY(EOMONTH($B22,0))))&lt;$C22)+(DATE(YEAR($B22),MONTH($B22)+1,MIN(BG$6,DAY(EOMONTH($B22,1))))&gt;=$B22)*(DATE(YEAR($B22),MONTH($B22)+1,MIN(BG$6,DAY(EOMONTH($B22,1))))&lt;$C22)))</f>
        <v>0</v>
      </c>
      <c r="BH22" s="48" t="n">
        <f aca="false">IF(OR(N(BH$5)=0,BH$6=""),0,BH$5*((DATE(YEAR($B22),MONTH($B22),MIN(BH$6,DAY(EOMONTH($B22,0))))&gt;=$B22)*(DATE(YEAR($B22),MONTH($B22),MIN(BH$6,DAY(EOMONTH($B22,0))))&lt;$C22)+(DATE(YEAR($B22),MONTH($B22)+1,MIN(BH$6,DAY(EOMONTH($B22,1))))&gt;=$B22)*(DATE(YEAR($B22),MONTH($B22)+1,MIN(BH$6,DAY(EOMONTH($B22,1))))&lt;$C22)))</f>
        <v>0</v>
      </c>
      <c r="BI22" s="48" t="n">
        <f aca="false">IF(OR(N(BI$5)=0,BI$6=""),0,BI$5*((DATE(YEAR($B22),MONTH($B22),MIN(BI$6,DAY(EOMONTH($B22,0))))&gt;=$B22)*(DATE(YEAR($B22),MONTH($B22),MIN(BI$6,DAY(EOMONTH($B22,0))))&lt;$C22)+(DATE(YEAR($B22),MONTH($B22)+1,MIN(BI$6,DAY(EOMONTH($B22,1))))&gt;=$B22)*(DATE(YEAR($B22),MONTH($B22)+1,MIN(BI$6,DAY(EOMONTH($B22,1))))&lt;$C22)))</f>
        <v>0</v>
      </c>
      <c r="BJ22" s="48" t="n">
        <f aca="false">IF(OR(N(BJ$5)=0,BJ$6=""),0,BJ$5*((DATE(YEAR($B22),MONTH($B22),MIN(BJ$6,DAY(EOMONTH($B22,0))))&gt;=$B22)*(DATE(YEAR($B22),MONTH($B22),MIN(BJ$6,DAY(EOMONTH($B22,0))))&lt;$C22)+(DATE(YEAR($B22),MONTH($B22)+1,MIN(BJ$6,DAY(EOMONTH($B22,1))))&gt;=$B22)*(DATE(YEAR($B22),MONTH($B22)+1,MIN(BJ$6,DAY(EOMONTH($B22,1))))&lt;$C22)))</f>
        <v>0</v>
      </c>
      <c r="BK22" s="48" t="n">
        <f aca="false">IF(OR(N(BK$5)=0,BK$6=""),0,BK$5*((DATE(YEAR($B22),MONTH($B22),MIN(BK$6,DAY(EOMONTH($B22,0))))&gt;=$B22)*(DATE(YEAR($B22),MONTH($B22),MIN(BK$6,DAY(EOMONTH($B22,0))))&lt;$C22)+(DATE(YEAR($B22),MONTH($B22)+1,MIN(BK$6,DAY(EOMONTH($B22,1))))&gt;=$B22)*(DATE(YEAR($B22),MONTH($B22)+1,MIN(BK$6,DAY(EOMONTH($B22,1))))&lt;$C22)))</f>
        <v>0</v>
      </c>
      <c r="BL22" s="48" t="n">
        <f aca="false">IF(OR(N(BL$5)=0,BL$6=""),0,BL$5*((DATE(YEAR($B22),MONTH($B22),MIN(BL$6,DAY(EOMONTH($B22,0))))&gt;=$B22)*(DATE(YEAR($B22),MONTH($B22),MIN(BL$6,DAY(EOMONTH($B22,0))))&lt;$C22)+(DATE(YEAR($B22),MONTH($B22)+1,MIN(BL$6,DAY(EOMONTH($B22,1))))&gt;=$B22)*(DATE(YEAR($B22),MONTH($B22)+1,MIN(BL$6,DAY(EOMONTH($B22,1))))&lt;$C22)))</f>
        <v>0</v>
      </c>
      <c r="BM22" s="48" t="n">
        <f aca="false">IF(OR(N(BM$5)=0,BM$6=""),0,BM$5*((DATE(YEAR($B22),MONTH($B22),MIN(BM$6,DAY(EOMONTH($B22,0))))&gt;=$B22)*(DATE(YEAR($B22),MONTH($B22),MIN(BM$6,DAY(EOMONTH($B22,0))))&lt;$C22)+(DATE(YEAR($B22),MONTH($B22)+1,MIN(BM$6,DAY(EOMONTH($B22,1))))&gt;=$B22)*(DATE(YEAR($B22),MONTH($B22)+1,MIN(BM$6,DAY(EOMONTH($B22,1))))&lt;$C22)))</f>
        <v>0</v>
      </c>
      <c r="BN22" s="48" t="n">
        <f aca="false">IF(OR(N(BN$5)=0,BN$6=""),0,BN$5*((DATE(YEAR($B22),MONTH($B22),MIN(BN$6,DAY(EOMONTH($B22,0))))&gt;=$B22)*(DATE(YEAR($B22),MONTH($B22),MIN(BN$6,DAY(EOMONTH($B22,0))))&lt;$C22)+(DATE(YEAR($B22),MONTH($B22)+1,MIN(BN$6,DAY(EOMONTH($B22,1))))&gt;=$B22)*(DATE(YEAR($B22),MONTH($B22)+1,MIN(BN$6,DAY(EOMONTH($B22,1))))&lt;$C22)))</f>
        <v>0</v>
      </c>
      <c r="BO22" s="48" t="n">
        <f aca="false">IF(OR(N(BO$5)=0,BO$6=""),0,BO$5*((DATE(YEAR($B22),MONTH($B22),MIN(BO$6,DAY(EOMONTH($B22,0))))&gt;=$B22)*(DATE(YEAR($B22),MONTH($B22),MIN(BO$6,DAY(EOMONTH($B22,0))))&lt;$C22)+(DATE(YEAR($B22),MONTH($B22)+1,MIN(BO$6,DAY(EOMONTH($B22,1))))&gt;=$B22)*(DATE(YEAR($B22),MONTH($B22)+1,MIN(BO$6,DAY(EOMONTH($B22,1))))&lt;$C22)))</f>
        <v>0</v>
      </c>
      <c r="BP22" s="48" t="n">
        <f aca="false">IF(OR(N(BP$5)=0,BP$6=""),0,BP$5*((DATE(YEAR($B22),MONTH($B22),MIN(BP$6,DAY(EOMONTH($B22,0))))&gt;=$B22)*(DATE(YEAR($B22),MONTH($B22),MIN(BP$6,DAY(EOMONTH($B22,0))))&lt;$C22)+(DATE(YEAR($B22),MONTH($B22)+1,MIN(BP$6,DAY(EOMONTH($B22,1))))&gt;=$B22)*(DATE(YEAR($B22),MONTH($B22)+1,MIN(BP$6,DAY(EOMONTH($B22,1))))&lt;$C22)))</f>
        <v>0</v>
      </c>
      <c r="BQ22" s="48" t="n">
        <f aca="false">IF(OR(N(BQ$5)=0,BQ$6=""),0,BQ$5*((DATE(YEAR($B22),MONTH($B22),MIN(BQ$6,DAY(EOMONTH($B22,0))))&gt;=$B22)*(DATE(YEAR($B22),MONTH($B22),MIN(BQ$6,DAY(EOMONTH($B22,0))))&lt;$C22)+(DATE(YEAR($B22),MONTH($B22)+1,MIN(BQ$6,DAY(EOMONTH($B22,1))))&gt;=$B22)*(DATE(YEAR($B22),MONTH($B22)+1,MIN(BQ$6,DAY(EOMONTH($B22,1))))&lt;$C22)))</f>
        <v>0</v>
      </c>
      <c r="BR22" s="48" t="n">
        <f aca="false">IF(OR(N(BR$5)=0,BR$6=""),0,BR$5*((DATE(YEAR($B22),MONTH($B22),MIN(BR$6,DAY(EOMONTH($B22,0))))&gt;=$B22)*(DATE(YEAR($B22),MONTH($B22),MIN(BR$6,DAY(EOMONTH($B22,0))))&lt;$C22)+(DATE(YEAR($B22),MONTH($B22)+1,MIN(BR$6,DAY(EOMONTH($B22,1))))&gt;=$B22)*(DATE(YEAR($B22),MONTH($B22)+1,MIN(BR$6,DAY(EOMONTH($B22,1))))&lt;$C22)))</f>
        <v>0</v>
      </c>
      <c r="BS22" s="48" t="n">
        <f aca="false">IF(OR(N(BS$5)=0,BS$6=""),0,BS$5*((DATE(YEAR($B22),MONTH($B22),MIN(BS$6,DAY(EOMONTH($B22,0))))&gt;=$B22)*(DATE(YEAR($B22),MONTH($B22),MIN(BS$6,DAY(EOMONTH($B22,0))))&lt;$C22)+(DATE(YEAR($B22),MONTH($B22)+1,MIN(BS$6,DAY(EOMONTH($B22,1))))&gt;=$B22)*(DATE(YEAR($B22),MONTH($B22)+1,MIN(BS$6,DAY(EOMONTH($B22,1))))&lt;$C22)))</f>
        <v>0</v>
      </c>
      <c r="BT22" s="48" t="n">
        <f aca="false">IF(OR(N(BT$5)=0,BT$6=""),0,BT$5*((DATE(YEAR($B22),MONTH($B22),MIN(BT$6,DAY(EOMONTH($B22,0))))&gt;=$B22)*(DATE(YEAR($B22),MONTH($B22),MIN(BT$6,DAY(EOMONTH($B22,0))))&lt;$C22)+(DATE(YEAR($B22),MONTH($B22)+1,MIN(BT$6,DAY(EOMONTH($B22,1))))&gt;=$B22)*(DATE(YEAR($B22),MONTH($B22)+1,MIN(BT$6,DAY(EOMONTH($B22,1))))&lt;$C22)))</f>
        <v>0</v>
      </c>
      <c r="BU22" s="48" t="n">
        <f aca="false">IF(OR(N(BU$5)=0,BU$6=""),0,BU$5*((DATE(YEAR($B22),MONTH($B22),MIN(BU$6,DAY(EOMONTH($B22,0))))&gt;=$B22)*(DATE(YEAR($B22),MONTH($B22),MIN(BU$6,DAY(EOMONTH($B22,0))))&lt;$C22)+(DATE(YEAR($B22),MONTH($B22)+1,MIN(BU$6,DAY(EOMONTH($B22,1))))&gt;=$B22)*(DATE(YEAR($B22),MONTH($B22)+1,MIN(BU$6,DAY(EOMONTH($B22,1))))&lt;$C22)))</f>
        <v>0</v>
      </c>
      <c r="BV22" s="48" t="n">
        <f aca="false">IF(OR(N(BV$5)=0,BV$6=""),0,BV$5*((DATE(YEAR($B22),MONTH($B22),MIN(BV$6,DAY(EOMONTH($B22,0))))&gt;=$B22)*(DATE(YEAR($B22),MONTH($B22),MIN(BV$6,DAY(EOMONTH($B22,0))))&lt;$C22)+(DATE(YEAR($B22),MONTH($B22)+1,MIN(BV$6,DAY(EOMONTH($B22,1))))&gt;=$B22)*(DATE(YEAR($B22),MONTH($B22)+1,MIN(BV$6,DAY(EOMONTH($B22,1))))&lt;$C22)))</f>
        <v>0</v>
      </c>
      <c r="BW22" s="48" t="n">
        <f aca="false">IF(OR(N(BW$5)=0,BW$6=""),0,BW$5*((DATE(YEAR($B22),MONTH($B22),MIN(BW$6,DAY(EOMONTH($B22,0))))&gt;=$B22)*(DATE(YEAR($B22),MONTH($B22),MIN(BW$6,DAY(EOMONTH($B22,0))))&lt;$C22)+(DATE(YEAR($B22),MONTH($B22)+1,MIN(BW$6,DAY(EOMONTH($B22,1))))&gt;=$B22)*(DATE(YEAR($B22),MONTH($B22)+1,MIN(BW$6,DAY(EOMONTH($B22,1))))&lt;$C22)))</f>
        <v>0</v>
      </c>
      <c r="BX22" s="48" t="n">
        <f aca="false">MIN(Z22,(FT21*(1+FT$5/Setup!$C$36)+IF($V22=1,N($F22),0)))</f>
        <v>0</v>
      </c>
      <c r="BY22" s="48" t="n">
        <f aca="false">MIN(AA22,(FU21*(1+FU$5/Setup!$C$36)+IF($V22=2,N($F22),0)))</f>
        <v>0</v>
      </c>
      <c r="BZ22" s="48" t="n">
        <f aca="false">MIN(AB22,(FV21*(1+FV$5/Setup!$C$36)+IF($V22=3,N($F22),0)))</f>
        <v>0</v>
      </c>
      <c r="CA22" s="48" t="n">
        <f aca="false">MIN(AC22,(FW21*(1+FW$5/Setup!$C$36)+IF($V22=4,N($F22),0)))</f>
        <v>0</v>
      </c>
      <c r="CB22" s="48" t="n">
        <f aca="false">MIN(AD22,(FX21*(1+FX$5/Setup!$C$36)+IF($V22=5,N($F22),0)))</f>
        <v>0</v>
      </c>
      <c r="CC22" s="48" t="n">
        <f aca="false">MIN(AE22,(FY21*(1+FY$5/Setup!$C$36)+IF($V22=6,N($F22),0)))</f>
        <v>0</v>
      </c>
      <c r="CD22" s="48" t="n">
        <f aca="false">MIN(AF22,(FZ21*(1+FZ$5/Setup!$C$36)+IF($V22=7,N($F22),0)))</f>
        <v>0</v>
      </c>
      <c r="CE22" s="48" t="n">
        <f aca="false">MIN(AG22,(GA21*(1+GA$5/Setup!$C$36)+IF($V22=8,N($F22),0)))</f>
        <v>0</v>
      </c>
      <c r="CF22" s="48" t="n">
        <f aca="false">MIN(AH22,(GB21*(1+GB$5/Setup!$C$36)+IF($V22=9,N($F22),0)))</f>
        <v>0</v>
      </c>
      <c r="CG22" s="48" t="n">
        <f aca="false">MIN(AI22,(GC21*(1+GC$5/Setup!$C$36)+IF($V22=10,N($F22),0)))</f>
        <v>0</v>
      </c>
      <c r="CH22" s="48" t="n">
        <f aca="false">MIN(AJ22,(GD21*(1+GD$5/Setup!$C$36)+IF($V22=11,N($F22),0)))</f>
        <v>0</v>
      </c>
      <c r="CI22" s="48" t="n">
        <f aca="false">MIN(AK22,(GE21*(1+GE$5/Setup!$C$36)+IF($V22=12,N($F22),0)))</f>
        <v>0</v>
      </c>
      <c r="CJ22" s="48" t="n">
        <f aca="false">MIN(AL22,(GF21*(1+GF$5/Setup!$C$36)+IF($V22=13,N($F22),0)))</f>
        <v>0</v>
      </c>
      <c r="CK22" s="48" t="n">
        <f aca="false">MIN(AM22,(GG21*(1+GG$5/Setup!$C$36)+IF($V22=14,N($F22),0)))</f>
        <v>0</v>
      </c>
      <c r="CL22" s="48" t="n">
        <f aca="false">MIN(AN22,(GH21*(1+GH$5/Setup!$C$36)+IF($V22=15,N($F22),0)))</f>
        <v>0</v>
      </c>
      <c r="CM22" s="48" t="n">
        <f aca="false">MIN(AO22,(GI21*(1+GI$5/Setup!$C$36)+IF($V22=16,N($F22),0)))</f>
        <v>0</v>
      </c>
      <c r="CN22" s="48" t="n">
        <f aca="false">MIN(AP22,(GJ21*(1+GJ$5/Setup!$C$36)+IF($V22=17,N($F22),0)))</f>
        <v>0</v>
      </c>
      <c r="CO22" s="48" t="n">
        <f aca="false">MIN(AQ22,(GK21*(1+GK$5/Setup!$C$36)+IF($V22=18,N($F22),0)))</f>
        <v>0</v>
      </c>
      <c r="CP22" s="48" t="n">
        <f aca="false">MIN(AR22,(GL21*(1+GL$5/Setup!$C$36)+IF($V22=19,N($F22),0)))</f>
        <v>0</v>
      </c>
      <c r="CQ22" s="48" t="n">
        <f aca="false">MIN(AS22,(GM21*(1+GM$5/Setup!$C$36)+IF($V22=20,N($F22),0)))</f>
        <v>0</v>
      </c>
      <c r="CR22" s="48" t="n">
        <f aca="false">MIN(AT22,(GN21*(1+GN$5/Setup!$C$36)+IF($V22=21,N($F22),0)))</f>
        <v>0</v>
      </c>
      <c r="CS22" s="48" t="n">
        <f aca="false">MIN(AU22,(GO21*(1+GO$5/Setup!$C$36)+IF($V22=22,N($F22),0)))</f>
        <v>0</v>
      </c>
      <c r="CT22" s="48" t="n">
        <f aca="false">MIN(AV22,(GP21*(1+GP$5/Setup!$C$36)+IF($V22=23,N($F22),0)))</f>
        <v>0</v>
      </c>
      <c r="CU22" s="48" t="n">
        <f aca="false">MIN(AW22,(GQ21*(1+GQ$5/Setup!$C$36)+IF($V22=24,N($F22),0)))</f>
        <v>0</v>
      </c>
      <c r="CV22" s="48" t="n">
        <f aca="false">MIN(AX22,(GR21*(1+GR$5/Setup!$C$36)+IF($V22=25,N($F22),0)))</f>
        <v>0</v>
      </c>
      <c r="CW22" s="48" t="n">
        <f aca="false">MIN(AY22,(GS21*(1+GS$5/Setup!$C$36)+IF($V22=26,N($F22),0)))</f>
        <v>0</v>
      </c>
      <c r="CX22" s="48" t="n">
        <f aca="false">MIN(AZ22,(GT21*(1+GT$5/Setup!$C$36)+IF($V22=27,N($F22),0)))</f>
        <v>0</v>
      </c>
      <c r="CY22" s="48" t="n">
        <f aca="false">MIN(BA22,(GU21*(1+GU$5/Setup!$C$36)+IF($V22=28,N($F22),0)))</f>
        <v>0</v>
      </c>
      <c r="CZ22" s="48" t="n">
        <f aca="false">MIN(BB22,(GV21*(1+GV$5/Setup!$C$36)+IF($V22=29,N($F22),0)))</f>
        <v>0</v>
      </c>
      <c r="DA22" s="48" t="n">
        <f aca="false">MIN(BC22,(GW21*(1+GW$5/Setup!$C$36)+IF($V22=30,N($F22),0)))</f>
        <v>0</v>
      </c>
      <c r="DB22" s="48" t="n">
        <f aca="false">MIN(BD22,(GX21*(1+GX$5/Setup!$C$36)+IF($V22=31,N($F22),0)))</f>
        <v>0</v>
      </c>
      <c r="DC22" s="48" t="n">
        <f aca="false">MIN(BE22,(GY21*(1+GY$5/Setup!$C$36)+IF($V22=32,N($F22),0)))</f>
        <v>0</v>
      </c>
      <c r="DD22" s="48" t="n">
        <f aca="false">MIN(BF22,(GZ21*(1+GZ$5/Setup!$C$36)+IF($V22=33,N($F22),0)))</f>
        <v>0</v>
      </c>
      <c r="DE22" s="48" t="n">
        <f aca="false">MIN(BG22,(HA21*(1+HA$5/Setup!$C$36)+IF($V22=34,N($F22),0)))</f>
        <v>0</v>
      </c>
      <c r="DF22" s="48" t="n">
        <f aca="false">MIN(BH22,(HB21*(1+HB$5/Setup!$C$36)+IF($V22=35,N($F22),0)))</f>
        <v>0</v>
      </c>
      <c r="DG22" s="48" t="n">
        <f aca="false">MIN(BI22,(HC21*(1+HC$5/Setup!$C$36)+IF($V22=36,N($F22),0)))</f>
        <v>0</v>
      </c>
      <c r="DH22" s="48" t="n">
        <f aca="false">MIN(BJ22,(HD21*(1+HD$5/Setup!$C$36)+IF($V22=37,N($F22),0)))</f>
        <v>0</v>
      </c>
      <c r="DI22" s="48" t="n">
        <f aca="false">MIN(BK22,(HE21*(1+HE$5/Setup!$C$36)+IF($V22=38,N($F22),0)))</f>
        <v>0</v>
      </c>
      <c r="DJ22" s="48" t="n">
        <f aca="false">MIN(BL22,(HF21*(1+HF$5/Setup!$C$36)+IF($V22=39,N($F22),0)))</f>
        <v>0</v>
      </c>
      <c r="DK22" s="48" t="n">
        <f aca="false">MIN(BM22,(HG21*(1+HG$5/Setup!$C$36)+IF($V22=40,N($F22),0)))</f>
        <v>0</v>
      </c>
      <c r="DL22" s="48" t="n">
        <f aca="false">MIN(BN22,(HH21*(1+HH$5/Setup!$C$36)+IF($V22=41,N($F22),0)))</f>
        <v>0</v>
      </c>
      <c r="DM22" s="48" t="n">
        <f aca="false">MIN(BO22,(HI21*(1+HI$5/Setup!$C$36)+IF($V22=42,N($F22),0)))</f>
        <v>0</v>
      </c>
      <c r="DN22" s="48" t="n">
        <f aca="false">MIN(BP22,(HJ21*(1+HJ$5/Setup!$C$36)+IF($V22=43,N($F22),0)))</f>
        <v>0</v>
      </c>
      <c r="DO22" s="48" t="n">
        <f aca="false">MIN(BQ22,(HK21*(1+HK$5/Setup!$C$36)+IF($V22=44,N($F22),0)))</f>
        <v>0</v>
      </c>
      <c r="DP22" s="48" t="n">
        <f aca="false">MIN(BR22,(HL21*(1+HL$5/Setup!$C$36)+IF($V22=45,N($F22),0)))</f>
        <v>0</v>
      </c>
      <c r="DQ22" s="48" t="n">
        <f aca="false">MIN(BS22,(HM21*(1+HM$5/Setup!$C$36)+IF($V22=46,N($F22),0)))</f>
        <v>0</v>
      </c>
      <c r="DR22" s="48" t="n">
        <f aca="false">MIN(BT22,(HN21*(1+HN$5/Setup!$C$36)+IF($V22=47,N($F22),0)))</f>
        <v>0</v>
      </c>
      <c r="DS22" s="48" t="n">
        <f aca="false">MIN(BU22,(HO21*(1+HO$5/Setup!$C$36)+IF($V22=48,N($F22),0)))</f>
        <v>0</v>
      </c>
      <c r="DT22" s="48" t="n">
        <f aca="false">MIN(BV22,(HP21*(1+HP$5/Setup!$C$36)+IF($V22=49,N($F22),0)))</f>
        <v>0</v>
      </c>
      <c r="DU22" s="48" t="n">
        <f aca="false">MIN(BW22,(HQ21*(1+HQ$5/Setup!$C$36)+IF($V22=50,N($F22),0)))</f>
        <v>0</v>
      </c>
      <c r="DV22" s="48" t="n">
        <f aca="false">MIN(MAX((FT21*(1+FT$5/Setup!$C$36)+IF($V22=1,N($F22),0))-BX22,0),MAX($P22-0,0))</f>
        <v>0</v>
      </c>
      <c r="DW22" s="48" t="n">
        <f aca="false">MIN(MAX((FU21*(1+FU$5/Setup!$C$36)+IF($V22=2,N($F22),0))-BY22,0),MAX($P22-SUM(DV22:DV22),0))</f>
        <v>115.769230769231</v>
      </c>
      <c r="DX22" s="48" t="n">
        <f aca="false">MIN(MAX((FV21*(1+FV$5/Setup!$C$36)+IF($V22=3,N($F22),0))-BZ22,0),MAX($P22-SUM(DV22:DW22),0))</f>
        <v>0</v>
      </c>
      <c r="DY22" s="48" t="n">
        <f aca="false">MIN(MAX((FW21*(1+FW$5/Setup!$C$36)+IF($V22=4,N($F22),0))-CA22,0),MAX($P22-SUM(DV22:DX22),0))</f>
        <v>0</v>
      </c>
      <c r="DZ22" s="48" t="n">
        <f aca="false">MIN(MAX((FX21*(1+FX$5/Setup!$C$36)+IF($V22=5,N($F22),0))-CB22,0),MAX($P22-SUM(DV22:DY22),0))</f>
        <v>0</v>
      </c>
      <c r="EA22" s="48" t="n">
        <f aca="false">MIN(MAX((FY21*(1+FY$5/Setup!$C$36)+IF($V22=6,N($F22),0))-CC22,0),MAX($P22-SUM(DV22:DZ22),0))</f>
        <v>0</v>
      </c>
      <c r="EB22" s="48" t="n">
        <f aca="false">MIN(MAX((FZ21*(1+FZ$5/Setup!$C$36)+IF($V22=7,N($F22),0))-CD22,0),MAX($P22-SUM(DV22:EA22),0))</f>
        <v>0</v>
      </c>
      <c r="EC22" s="48" t="n">
        <f aca="false">MIN(MAX((GA21*(1+GA$5/Setup!$C$36)+IF($V22=8,N($F22),0))-CE22,0),MAX($P22-SUM(DV22:EB22),0))</f>
        <v>0</v>
      </c>
      <c r="ED22" s="48" t="n">
        <f aca="false">MIN(MAX((GB21*(1+GB$5/Setup!$C$36)+IF($V22=9,N($F22),0))-CF22,0),MAX($P22-SUM(DV22:EC22),0))</f>
        <v>0</v>
      </c>
      <c r="EE22" s="48" t="n">
        <f aca="false">MIN(MAX((GC21*(1+GC$5/Setup!$C$36)+IF($V22=10,N($F22),0))-CG22,0),MAX($P22-SUM(DV22:ED22),0))</f>
        <v>0</v>
      </c>
      <c r="EF22" s="48" t="n">
        <f aca="false">MIN(MAX((GD21*(1+GD$5/Setup!$C$36)+IF($V22=11,N($F22),0))-CH22,0),MAX($P22-SUM(DV22:EE22),0))</f>
        <v>0</v>
      </c>
      <c r="EG22" s="48" t="n">
        <f aca="false">MIN(MAX((GE21*(1+GE$5/Setup!$C$36)+IF($V22=12,N($F22),0))-CI22,0),MAX($P22-SUM(DV22:EF22),0))</f>
        <v>0</v>
      </c>
      <c r="EH22" s="48" t="n">
        <f aca="false">MIN(MAX((GF21*(1+GF$5/Setup!$C$36)+IF($V22=13,N($F22),0))-CJ22,0),MAX($P22-SUM(DV22:EG22),0))</f>
        <v>0</v>
      </c>
      <c r="EI22" s="48" t="n">
        <f aca="false">MIN(MAX((GG21*(1+GG$5/Setup!$C$36)+IF($V22=14,N($F22),0))-CK22,0),MAX($P22-SUM(DV22:EH22),0))</f>
        <v>0</v>
      </c>
      <c r="EJ22" s="48" t="n">
        <f aca="false">MIN(MAX((GH21*(1+GH$5/Setup!$C$36)+IF($V22=15,N($F22),0))-CL22,0),MAX($P22-SUM(DV22:EI22),0))</f>
        <v>0</v>
      </c>
      <c r="EK22" s="48" t="n">
        <f aca="false">MIN(MAX((GI21*(1+GI$5/Setup!$C$36)+IF($V22=16,N($F22),0))-CM22,0),MAX($P22-SUM(DV22:EJ22),0))</f>
        <v>0</v>
      </c>
      <c r="EL22" s="48" t="n">
        <f aca="false">MIN(MAX((GJ21*(1+GJ$5/Setup!$C$36)+IF($V22=17,N($F22),0))-CN22,0),MAX($P22-SUM(DV22:EK22),0))</f>
        <v>0</v>
      </c>
      <c r="EM22" s="48" t="n">
        <f aca="false">MIN(MAX((GK21*(1+GK$5/Setup!$C$36)+IF($V22=18,N($F22),0))-CO22,0),MAX($P22-SUM(DV22:EL22),0))</f>
        <v>0</v>
      </c>
      <c r="EN22" s="48" t="n">
        <f aca="false">MIN(MAX((GL21*(1+GL$5/Setup!$C$36)+IF($V22=19,N($F22),0))-CP22,0),MAX($P22-SUM(DV22:EM22),0))</f>
        <v>0</v>
      </c>
      <c r="EO22" s="48" t="n">
        <f aca="false">MIN(MAX((GM21*(1+GM$5/Setup!$C$36)+IF($V22=20,N($F22),0))-CQ22,0),MAX($P22-SUM(DV22:EN22),0))</f>
        <v>0</v>
      </c>
      <c r="EP22" s="48" t="n">
        <f aca="false">MIN(MAX((GN21*(1+GN$5/Setup!$C$36)+IF($V22=21,N($F22),0))-CR22,0),MAX($P22-SUM(DV22:EO22),0))</f>
        <v>0</v>
      </c>
      <c r="EQ22" s="48" t="n">
        <f aca="false">MIN(MAX((GO21*(1+GO$5/Setup!$C$36)+IF($V22=22,N($F22),0))-CS22,0),MAX($P22-SUM(DV22:EP22),0))</f>
        <v>0</v>
      </c>
      <c r="ER22" s="48" t="n">
        <f aca="false">MIN(MAX((GP21*(1+GP$5/Setup!$C$36)+IF($V22=23,N($F22),0))-CT22,0),MAX($P22-SUM(DV22:EQ22),0))</f>
        <v>0</v>
      </c>
      <c r="ES22" s="48" t="n">
        <f aca="false">MIN(MAX((GQ21*(1+GQ$5/Setup!$C$36)+IF($V22=24,N($F22),0))-CU22,0),MAX($P22-SUM(DV22:ER22),0))</f>
        <v>0</v>
      </c>
      <c r="ET22" s="48" t="n">
        <f aca="false">MIN(MAX((GR21*(1+GR$5/Setup!$C$36)+IF($V22=25,N($F22),0))-CV22,0),MAX($P22-SUM(DV22:ES22),0))</f>
        <v>0</v>
      </c>
      <c r="EU22" s="48" t="n">
        <f aca="false">MIN(MAX((GS21*(1+GS$5/Setup!$C$36)+IF($V22=26,N($F22),0))-CW22,0),MAX($P22-SUM(DV22:ET22),0))</f>
        <v>0</v>
      </c>
      <c r="EV22" s="48" t="n">
        <f aca="false">MIN(MAX((GT21*(1+GT$5/Setup!$C$36)+IF($V22=27,N($F22),0))-CX22,0),MAX($P22-SUM(DV22:EU22),0))</f>
        <v>0</v>
      </c>
      <c r="EW22" s="48" t="n">
        <f aca="false">MIN(MAX((GU21*(1+GU$5/Setup!$C$36)+IF($V22=28,N($F22),0))-CY22,0),MAX($P22-SUM(DV22:EV22),0))</f>
        <v>0</v>
      </c>
      <c r="EX22" s="48" t="n">
        <f aca="false">MIN(MAX((GV21*(1+GV$5/Setup!$C$36)+IF($V22=29,N($F22),0))-CZ22,0),MAX($P22-SUM(DV22:EW22),0))</f>
        <v>0</v>
      </c>
      <c r="EY22" s="48" t="n">
        <f aca="false">MIN(MAX((GW21*(1+GW$5/Setup!$C$36)+IF($V22=30,N($F22),0))-DA22,0),MAX($P22-SUM(DV22:EX22),0))</f>
        <v>0</v>
      </c>
      <c r="EZ22" s="48" t="n">
        <f aca="false">MIN(MAX((GX21*(1+GX$5/Setup!$C$36)+IF($V22=31,N($F22),0))-DB22,0),MAX($P22-SUM(DV22:EY22),0))</f>
        <v>0</v>
      </c>
      <c r="FA22" s="48" t="n">
        <f aca="false">MIN(MAX((GY21*(1+GY$5/Setup!$C$36)+IF($V22=32,N($F22),0))-DC22,0),MAX($P22-SUM(DV22:EZ22),0))</f>
        <v>0</v>
      </c>
      <c r="FB22" s="48" t="n">
        <f aca="false">MIN(MAX((GZ21*(1+GZ$5/Setup!$C$36)+IF($V22=33,N($F22),0))-DD22,0),MAX($P22-SUM(DV22:FA22),0))</f>
        <v>0</v>
      </c>
      <c r="FC22" s="48" t="n">
        <f aca="false">MIN(MAX((HA21*(1+HA$5/Setup!$C$36)+IF($V22=34,N($F22),0))-DE22,0),MAX($P22-SUM(DV22:FB22),0))</f>
        <v>0</v>
      </c>
      <c r="FD22" s="48" t="n">
        <f aca="false">MIN(MAX((HB21*(1+HB$5/Setup!$C$36)+IF($V22=35,N($F22),0))-DF22,0),MAX($P22-SUM(DV22:FC22),0))</f>
        <v>0</v>
      </c>
      <c r="FE22" s="48" t="n">
        <f aca="false">MIN(MAX((HC21*(1+HC$5/Setup!$C$36)+IF($V22=36,N($F22),0))-DG22,0),MAX($P22-SUM(DV22:FD22),0))</f>
        <v>0</v>
      </c>
      <c r="FF22" s="48" t="n">
        <f aca="false">MIN(MAX((HD21*(1+HD$5/Setup!$C$36)+IF($V22=37,N($F22),0))-DH22,0),MAX($P22-SUM(DV22:FE22),0))</f>
        <v>0</v>
      </c>
      <c r="FG22" s="48" t="n">
        <f aca="false">MIN(MAX((HE21*(1+HE$5/Setup!$C$36)+IF($V22=38,N($F22),0))-DI22,0),MAX($P22-SUM(DV22:FF22),0))</f>
        <v>0</v>
      </c>
      <c r="FH22" s="48" t="n">
        <f aca="false">MIN(MAX((HF21*(1+HF$5/Setup!$C$36)+IF($V22=39,N($F22),0))-DJ22,0),MAX($P22-SUM(DV22:FG22),0))</f>
        <v>0</v>
      </c>
      <c r="FI22" s="48" t="n">
        <f aca="false">MIN(MAX((HG21*(1+HG$5/Setup!$C$36)+IF($V22=40,N($F22),0))-DK22,0),MAX($P22-SUM(DV22:FH22),0))</f>
        <v>0</v>
      </c>
      <c r="FJ22" s="48" t="n">
        <f aca="false">MIN(MAX((HH21*(1+HH$5/Setup!$C$36)+IF($V22=41,N($F22),0))-DL22,0),MAX($P22-SUM(DV22:FI22),0))</f>
        <v>0</v>
      </c>
      <c r="FK22" s="48" t="n">
        <f aca="false">MIN(MAX((HI21*(1+HI$5/Setup!$C$36)+IF($V22=42,N($F22),0))-DM22,0),MAX($P22-SUM(DV22:FJ22),0))</f>
        <v>0</v>
      </c>
      <c r="FL22" s="48" t="n">
        <f aca="false">MIN(MAX((HJ21*(1+HJ$5/Setup!$C$36)+IF($V22=43,N($F22),0))-DN22,0),MAX($P22-SUM(DV22:FK22),0))</f>
        <v>0</v>
      </c>
      <c r="FM22" s="48" t="n">
        <f aca="false">MIN(MAX((HK21*(1+HK$5/Setup!$C$36)+IF($V22=44,N($F22),0))-DO22,0),MAX($P22-SUM(DV22:FL22),0))</f>
        <v>0</v>
      </c>
      <c r="FN22" s="48" t="n">
        <f aca="false">MIN(MAX((HL21*(1+HL$5/Setup!$C$36)+IF($V22=45,N($F22),0))-DP22,0),MAX($P22-SUM(DV22:FM22),0))</f>
        <v>0</v>
      </c>
      <c r="FO22" s="48" t="n">
        <f aca="false">MIN(MAX((HM21*(1+HM$5/Setup!$C$36)+IF($V22=46,N($F22),0))-DQ22,0),MAX($P22-SUM(DV22:FN22),0))</f>
        <v>0</v>
      </c>
      <c r="FP22" s="48" t="n">
        <f aca="false">MIN(MAX((HN21*(1+HN$5/Setup!$C$36)+IF($V22=47,N($F22),0))-DR22,0),MAX($P22-SUM(DV22:FO22),0))</f>
        <v>0</v>
      </c>
      <c r="FQ22" s="48" t="n">
        <f aca="false">MIN(MAX((HO21*(1+HO$5/Setup!$C$36)+IF($V22=48,N($F22),0))-DS22,0),MAX($P22-SUM(DV22:FP22),0))</f>
        <v>0</v>
      </c>
      <c r="FR22" s="48" t="n">
        <f aca="false">MIN(MAX((HP21*(1+HP$5/Setup!$C$36)+IF($V22=49,N($F22),0))-DT22,0),MAX($P22-SUM(DV22:FQ22),0))</f>
        <v>0</v>
      </c>
      <c r="FS22" s="48" t="n">
        <f aca="false">MIN(MAX((HQ21*(1+HQ$5/Setup!$C$36)+IF($V22=50,N($F22),0))-DU22,0),MAX($P22-SUM(DV22:FR22),0))</f>
        <v>0</v>
      </c>
      <c r="FT22" s="48" t="n">
        <f aca="false">IF((FT21*(1+FT$5/Setup!$C$36)+IF($V22=1,N($F22),0))-BX22-DV22&lt;0.005,0,(FT21*(1+FT$5/Setup!$C$36)+IF($V22=1,N($F22),0))-BX22-DV22)</f>
        <v>0</v>
      </c>
      <c r="FU22" s="48" t="n">
        <f aca="false">IF((FU21*(1+FU$5/Setup!$C$36)+IF($V22=2,N($F22),0))-BY22-DW22&lt;0.005,0,(FU21*(1+FU$5/Setup!$C$36)+IF($V22=2,N($F22),0))-BY22-DW22)</f>
        <v>332.884911720508</v>
      </c>
      <c r="FV22" s="48" t="n">
        <f aca="false">IF((FV21*(1+FV$5/Setup!$C$36)+IF($V22=3,N($F22),0))-BZ22-DX22&lt;0.005,0,(FV21*(1+FV$5/Setup!$C$36)+IF($V22=3,N($F22),0))-BZ22-DX22)</f>
        <v>0</v>
      </c>
      <c r="FW22" s="48" t="n">
        <f aca="false">IF((FW21*(1+FW$5/Setup!$C$36)+IF($V22=4,N($F22),0))-CA22-DY22&lt;0.005,0,(FW21*(1+FW$5/Setup!$C$36)+IF($V22=4,N($F22),0))-CA22-DY22)</f>
        <v>0</v>
      </c>
      <c r="FX22" s="48" t="n">
        <f aca="false">IF((FX21*(1+FX$5/Setup!$C$36)+IF($V22=5,N($F22),0))-CB22-DZ22&lt;0.005,0,(FX21*(1+FX$5/Setup!$C$36)+IF($V22=5,N($F22),0))-CB22-DZ22)</f>
        <v>0</v>
      </c>
      <c r="FY22" s="48" t="n">
        <f aca="false">IF((FY21*(1+FY$5/Setup!$C$36)+IF($V22=6,N($F22),0))-CC22-EA22&lt;0.005,0,(FY21*(1+FY$5/Setup!$C$36)+IF($V22=6,N($F22),0))-CC22-EA22)</f>
        <v>0</v>
      </c>
      <c r="FZ22" s="48" t="n">
        <f aca="false">IF((FZ21*(1+FZ$5/Setup!$C$36)+IF($V22=7,N($F22),0))-CD22-EB22&lt;0.005,0,(FZ21*(1+FZ$5/Setup!$C$36)+IF($V22=7,N($F22),0))-CD22-EB22)</f>
        <v>0</v>
      </c>
      <c r="GA22" s="48" t="n">
        <f aca="false">IF((GA21*(1+GA$5/Setup!$C$36)+IF($V22=8,N($F22),0))-CE22-EC22&lt;0.005,0,(GA21*(1+GA$5/Setup!$C$36)+IF($V22=8,N($F22),0))-CE22-EC22)</f>
        <v>0</v>
      </c>
      <c r="GB22" s="48" t="n">
        <f aca="false">IF((GB21*(1+GB$5/Setup!$C$36)+IF($V22=9,N($F22),0))-CF22-ED22&lt;0.005,0,(GB21*(1+GB$5/Setup!$C$36)+IF($V22=9,N($F22),0))-CF22-ED22)</f>
        <v>0</v>
      </c>
      <c r="GC22" s="48" t="n">
        <f aca="false">IF((GC21*(1+GC$5/Setup!$C$36)+IF($V22=10,N($F22),0))-CG22-EE22&lt;0.005,0,(GC21*(1+GC$5/Setup!$C$36)+IF($V22=10,N($F22),0))-CG22-EE22)</f>
        <v>0</v>
      </c>
      <c r="GD22" s="48" t="n">
        <f aca="false">IF((GD21*(1+GD$5/Setup!$C$36)+IF($V22=11,N($F22),0))-CH22-EF22&lt;0.005,0,(GD21*(1+GD$5/Setup!$C$36)+IF($V22=11,N($F22),0))-CH22-EF22)</f>
        <v>0</v>
      </c>
      <c r="GE22" s="48" t="n">
        <f aca="false">IF((GE21*(1+GE$5/Setup!$C$36)+IF($V22=12,N($F22),0))-CI22-EG22&lt;0.005,0,(GE21*(1+GE$5/Setup!$C$36)+IF($V22=12,N($F22),0))-CI22-EG22)</f>
        <v>0</v>
      </c>
      <c r="GF22" s="48" t="n">
        <f aca="false">IF((GF21*(1+GF$5/Setup!$C$36)+IF($V22=13,N($F22),0))-CJ22-EH22&lt;0.005,0,(GF21*(1+GF$5/Setup!$C$36)+IF($V22=13,N($F22),0))-CJ22-EH22)</f>
        <v>0</v>
      </c>
      <c r="GG22" s="48" t="n">
        <f aca="false">IF((GG21*(1+GG$5/Setup!$C$36)+IF($V22=14,N($F22),0))-CK22-EI22&lt;0.005,0,(GG21*(1+GG$5/Setup!$C$36)+IF($V22=14,N($F22),0))-CK22-EI22)</f>
        <v>0</v>
      </c>
      <c r="GH22" s="48" t="n">
        <f aca="false">IF((GH21*(1+GH$5/Setup!$C$36)+IF($V22=15,N($F22),0))-CL22-EJ22&lt;0.005,0,(GH21*(1+GH$5/Setup!$C$36)+IF($V22=15,N($F22),0))-CL22-EJ22)</f>
        <v>0</v>
      </c>
      <c r="GI22" s="48" t="n">
        <f aca="false">IF((GI21*(1+GI$5/Setup!$C$36)+IF($V22=16,N($F22),0))-CM22-EK22&lt;0.005,0,(GI21*(1+GI$5/Setup!$C$36)+IF($V22=16,N($F22),0))-CM22-EK22)</f>
        <v>0</v>
      </c>
      <c r="GJ22" s="48" t="n">
        <f aca="false">IF((GJ21*(1+GJ$5/Setup!$C$36)+IF($V22=17,N($F22),0))-CN22-EL22&lt;0.005,0,(GJ21*(1+GJ$5/Setup!$C$36)+IF($V22=17,N($F22),0))-CN22-EL22)</f>
        <v>0</v>
      </c>
      <c r="GK22" s="48" t="n">
        <f aca="false">IF((GK21*(1+GK$5/Setup!$C$36)+IF($V22=18,N($F22),0))-CO22-EM22&lt;0.005,0,(GK21*(1+GK$5/Setup!$C$36)+IF($V22=18,N($F22),0))-CO22-EM22)</f>
        <v>0</v>
      </c>
      <c r="GL22" s="48" t="n">
        <f aca="false">IF((GL21*(1+GL$5/Setup!$C$36)+IF($V22=19,N($F22),0))-CP22-EN22&lt;0.005,0,(GL21*(1+GL$5/Setup!$C$36)+IF($V22=19,N($F22),0))-CP22-EN22)</f>
        <v>0</v>
      </c>
      <c r="GM22" s="48" t="n">
        <f aca="false">IF((GM21*(1+GM$5/Setup!$C$36)+IF($V22=20,N($F22),0))-CQ22-EO22&lt;0.005,0,(GM21*(1+GM$5/Setup!$C$36)+IF($V22=20,N($F22),0))-CQ22-EO22)</f>
        <v>0</v>
      </c>
      <c r="GN22" s="48" t="n">
        <f aca="false">IF((GN21*(1+GN$5/Setup!$C$36)+IF($V22=21,N($F22),0))-CR22-EP22&lt;0.005,0,(GN21*(1+GN$5/Setup!$C$36)+IF($V22=21,N($F22),0))-CR22-EP22)</f>
        <v>0</v>
      </c>
      <c r="GO22" s="48" t="n">
        <f aca="false">IF((GO21*(1+GO$5/Setup!$C$36)+IF($V22=22,N($F22),0))-CS22-EQ22&lt;0.005,0,(GO21*(1+GO$5/Setup!$C$36)+IF($V22=22,N($F22),0))-CS22-EQ22)</f>
        <v>0</v>
      </c>
      <c r="GP22" s="48" t="n">
        <f aca="false">IF((GP21*(1+GP$5/Setup!$C$36)+IF($V22=23,N($F22),0))-CT22-ER22&lt;0.005,0,(GP21*(1+GP$5/Setup!$C$36)+IF($V22=23,N($F22),0))-CT22-ER22)</f>
        <v>0</v>
      </c>
      <c r="GQ22" s="48" t="n">
        <f aca="false">IF((GQ21*(1+GQ$5/Setup!$C$36)+IF($V22=24,N($F22),0))-CU22-ES22&lt;0.005,0,(GQ21*(1+GQ$5/Setup!$C$36)+IF($V22=24,N($F22),0))-CU22-ES22)</f>
        <v>0</v>
      </c>
      <c r="GR22" s="48" t="n">
        <f aca="false">IF((GR21*(1+GR$5/Setup!$C$36)+IF($V22=25,N($F22),0))-CV22-ET22&lt;0.005,0,(GR21*(1+GR$5/Setup!$C$36)+IF($V22=25,N($F22),0))-CV22-ET22)</f>
        <v>0</v>
      </c>
      <c r="GS22" s="48" t="n">
        <f aca="false">IF((GS21*(1+GS$5/Setup!$C$36)+IF($V22=26,N($F22),0))-CW22-EU22&lt;0.005,0,(GS21*(1+GS$5/Setup!$C$36)+IF($V22=26,N($F22),0))-CW22-EU22)</f>
        <v>0</v>
      </c>
      <c r="GT22" s="48" t="n">
        <f aca="false">IF((GT21*(1+GT$5/Setup!$C$36)+IF($V22=27,N($F22),0))-CX22-EV22&lt;0.005,0,(GT21*(1+GT$5/Setup!$C$36)+IF($V22=27,N($F22),0))-CX22-EV22)</f>
        <v>0</v>
      </c>
      <c r="GU22" s="48" t="n">
        <f aca="false">IF((GU21*(1+GU$5/Setup!$C$36)+IF($V22=28,N($F22),0))-CY22-EW22&lt;0.005,0,(GU21*(1+GU$5/Setup!$C$36)+IF($V22=28,N($F22),0))-CY22-EW22)</f>
        <v>0</v>
      </c>
      <c r="GV22" s="48" t="n">
        <f aca="false">IF((GV21*(1+GV$5/Setup!$C$36)+IF($V22=29,N($F22),0))-CZ22-EX22&lt;0.005,0,(GV21*(1+GV$5/Setup!$C$36)+IF($V22=29,N($F22),0))-CZ22-EX22)</f>
        <v>0</v>
      </c>
      <c r="GW22" s="48" t="n">
        <f aca="false">IF((GW21*(1+GW$5/Setup!$C$36)+IF($V22=30,N($F22),0))-DA22-EY22&lt;0.005,0,(GW21*(1+GW$5/Setup!$C$36)+IF($V22=30,N($F22),0))-DA22-EY22)</f>
        <v>0</v>
      </c>
      <c r="GX22" s="48" t="n">
        <f aca="false">IF((GX21*(1+GX$5/Setup!$C$36)+IF($V22=31,N($F22),0))-DB22-EZ22&lt;0.005,0,(GX21*(1+GX$5/Setup!$C$36)+IF($V22=31,N($F22),0))-DB22-EZ22)</f>
        <v>0</v>
      </c>
      <c r="GY22" s="48" t="n">
        <f aca="false">IF((GY21*(1+GY$5/Setup!$C$36)+IF($V22=32,N($F22),0))-DC22-FA22&lt;0.005,0,(GY21*(1+GY$5/Setup!$C$36)+IF($V22=32,N($F22),0))-DC22-FA22)</f>
        <v>0</v>
      </c>
      <c r="GZ22" s="48" t="n">
        <f aca="false">IF((GZ21*(1+GZ$5/Setup!$C$36)+IF($V22=33,N($F22),0))-DD22-FB22&lt;0.005,0,(GZ21*(1+GZ$5/Setup!$C$36)+IF($V22=33,N($F22),0))-DD22-FB22)</f>
        <v>0</v>
      </c>
      <c r="HA22" s="48" t="n">
        <f aca="false">IF((HA21*(1+HA$5/Setup!$C$36)+IF($V22=34,N($F22),0))-DE22-FC22&lt;0.005,0,(HA21*(1+HA$5/Setup!$C$36)+IF($V22=34,N($F22),0))-DE22-FC22)</f>
        <v>0</v>
      </c>
      <c r="HB22" s="48" t="n">
        <f aca="false">IF((HB21*(1+HB$5/Setup!$C$36)+IF($V22=35,N($F22),0))-DF22-FD22&lt;0.005,0,(HB21*(1+HB$5/Setup!$C$36)+IF($V22=35,N($F22),0))-DF22-FD22)</f>
        <v>0</v>
      </c>
      <c r="HC22" s="48" t="n">
        <f aca="false">IF((HC21*(1+HC$5/Setup!$C$36)+IF($V22=36,N($F22),0))-DG22-FE22&lt;0.005,0,(HC21*(1+HC$5/Setup!$C$36)+IF($V22=36,N($F22),0))-DG22-FE22)</f>
        <v>0</v>
      </c>
      <c r="HD22" s="48" t="n">
        <f aca="false">IF((HD21*(1+HD$5/Setup!$C$36)+IF($V22=37,N($F22),0))-DH22-FF22&lt;0.005,0,(HD21*(1+HD$5/Setup!$C$36)+IF($V22=37,N($F22),0))-DH22-FF22)</f>
        <v>0</v>
      </c>
      <c r="HE22" s="48" t="n">
        <f aca="false">IF((HE21*(1+HE$5/Setup!$C$36)+IF($V22=38,N($F22),0))-DI22-FG22&lt;0.005,0,(HE21*(1+HE$5/Setup!$C$36)+IF($V22=38,N($F22),0))-DI22-FG22)</f>
        <v>0</v>
      </c>
      <c r="HF22" s="48" t="n">
        <f aca="false">IF((HF21*(1+HF$5/Setup!$C$36)+IF($V22=39,N($F22),0))-DJ22-FH22&lt;0.005,0,(HF21*(1+HF$5/Setup!$C$36)+IF($V22=39,N($F22),0))-DJ22-FH22)</f>
        <v>0</v>
      </c>
      <c r="HG22" s="48" t="n">
        <f aca="false">IF((HG21*(1+HG$5/Setup!$C$36)+IF($V22=40,N($F22),0))-DK22-FI22&lt;0.005,0,(HG21*(1+HG$5/Setup!$C$36)+IF($V22=40,N($F22),0))-DK22-FI22)</f>
        <v>0</v>
      </c>
      <c r="HH22" s="48" t="n">
        <f aca="false">IF((HH21*(1+HH$5/Setup!$C$36)+IF($V22=41,N($F22),0))-DL22-FJ22&lt;0.005,0,(HH21*(1+HH$5/Setup!$C$36)+IF($V22=41,N($F22),0))-DL22-FJ22)</f>
        <v>0</v>
      </c>
      <c r="HI22" s="48" t="n">
        <f aca="false">IF((HI21*(1+HI$5/Setup!$C$36)+IF($V22=42,N($F22),0))-DM22-FK22&lt;0.005,0,(HI21*(1+HI$5/Setup!$C$36)+IF($V22=42,N($F22),0))-DM22-FK22)</f>
        <v>0</v>
      </c>
      <c r="HJ22" s="48" t="n">
        <f aca="false">IF((HJ21*(1+HJ$5/Setup!$C$36)+IF($V22=43,N($F22),0))-DN22-FL22&lt;0.005,0,(HJ21*(1+HJ$5/Setup!$C$36)+IF($V22=43,N($F22),0))-DN22-FL22)</f>
        <v>0</v>
      </c>
      <c r="HK22" s="48" t="n">
        <f aca="false">IF((HK21*(1+HK$5/Setup!$C$36)+IF($V22=44,N($F22),0))-DO22-FM22&lt;0.005,0,(HK21*(1+HK$5/Setup!$C$36)+IF($V22=44,N($F22),0))-DO22-FM22)</f>
        <v>0</v>
      </c>
      <c r="HL22" s="48" t="n">
        <f aca="false">IF((HL21*(1+HL$5/Setup!$C$36)+IF($V22=45,N($F22),0))-DP22-FN22&lt;0.005,0,(HL21*(1+HL$5/Setup!$C$36)+IF($V22=45,N($F22),0))-DP22-FN22)</f>
        <v>0</v>
      </c>
      <c r="HM22" s="48" t="n">
        <f aca="false">IF((HM21*(1+HM$5/Setup!$C$36)+IF($V22=46,N($F22),0))-DQ22-FO22&lt;0.005,0,(HM21*(1+HM$5/Setup!$C$36)+IF($V22=46,N($F22),0))-DQ22-FO22)</f>
        <v>0</v>
      </c>
      <c r="HN22" s="48" t="n">
        <f aca="false">IF((HN21*(1+HN$5/Setup!$C$36)+IF($V22=47,N($F22),0))-DR22-FP22&lt;0.005,0,(HN21*(1+HN$5/Setup!$C$36)+IF($V22=47,N($F22),0))-DR22-FP22)</f>
        <v>0</v>
      </c>
      <c r="HO22" s="48" t="n">
        <f aca="false">IF((HO21*(1+HO$5/Setup!$C$36)+IF($V22=48,N($F22),0))-DS22-FQ22&lt;0.005,0,(HO21*(1+HO$5/Setup!$C$36)+IF($V22=48,N($F22),0))-DS22-FQ22)</f>
        <v>0</v>
      </c>
      <c r="HP22" s="48" t="n">
        <f aca="false">IF((HP21*(1+HP$5/Setup!$C$36)+IF($V22=49,N($F22),0))-DT22-FR22&lt;0.005,0,(HP21*(1+HP$5/Setup!$C$36)+IF($V22=49,N($F22),0))-DT22-FR22)</f>
        <v>0</v>
      </c>
      <c r="HQ22" s="48" t="n">
        <f aca="false">IF((HQ21*(1+HQ$5/Setup!$C$36)+IF($V22=50,N($F22),0))-DU22-FS22&lt;0.005,0,(HQ21*(1+HQ$5/Setup!$C$36)+IF($V22=50,N($F22),0))-DU22-FS22)</f>
        <v>0</v>
      </c>
    </row>
    <row r="23" customFormat="false" ht="15" hidden="false" customHeight="false" outlineLevel="0" collapsed="false">
      <c r="A23" s="44" t="n">
        <v>15</v>
      </c>
      <c r="B23" s="45" t="n">
        <f aca="false">IF(Setup!$C$7="Every month",EDATE(Setup!$C$8,($A23-1)),IF(Setup!$C$7="Twice a month",DATE(YEAR(Setup!$C$8),MONTH(Setup!$C$8)+INT((($A23-1)+Setup!$C$41)/2),MIN(IF(MOD(($A23-1)+Setup!$C$41,2)=0,Setup!$C$39,Setup!$C$40),DAY(EOMONTH(DATE(YEAR(Setup!$C$8),MONTH(Setup!$C$8)+INT((($A23-1)+Setup!$C$41)/2),1),0)))),Setup!$C$8+($A23-1)*IF(Setup!$C$7="Every week",7,14)))</f>
        <v>46521</v>
      </c>
      <c r="C23" s="45" t="n">
        <f aca="false">IF(Setup!$C$7="Every month",EDATE(Setup!$C$8,$A23),IF(Setup!$C$7="Twice a month",DATE(YEAR(Setup!$C$8),MONTH(Setup!$C$8)+INT(($A23+Setup!$C$41)/2),MIN(IF(MOD($A23+Setup!$C$41,2)=0,Setup!$C$39,Setup!$C$40),DAY(EOMONTH(DATE(YEAR(Setup!$C$8),MONTH(Setup!$C$8)+INT(($A23+Setup!$C$41)/2),1),0)))),Setup!$C$8+$A23*IF(Setup!$C$7="Every week",7,14)))</f>
        <v>46535</v>
      </c>
      <c r="D23" s="46"/>
      <c r="E23" s="47"/>
      <c r="F23" s="47"/>
      <c r="G23" s="47"/>
      <c r="H23" s="47"/>
      <c r="I23" s="48" t="n">
        <f aca="false">N(Setup!$C$11)+N(E23)</f>
        <v>100</v>
      </c>
      <c r="J23" s="48" t="n">
        <f aca="false">MIN(Setup!$C$37,MAX(I23,0))</f>
        <v>9.23076923076923</v>
      </c>
      <c r="K23" s="48" t="n">
        <f aca="false">MIN(MAX(N(Setup!$C$14)-L22,0),MAX(I23-J23,0))</f>
        <v>0</v>
      </c>
      <c r="L23" s="48" t="n">
        <f aca="false">L22+K23-N(G23)</f>
        <v>500</v>
      </c>
      <c r="M23" s="48" t="n">
        <f aca="false">M22+J23-N(H23)</f>
        <v>138.461538461538</v>
      </c>
      <c r="N23" s="48" t="n">
        <f aca="false">SUM(BX23:DU23)</f>
        <v>40</v>
      </c>
      <c r="O23" s="48" t="n">
        <f aca="false">SUM(Z23:BW23)-N23</f>
        <v>0</v>
      </c>
      <c r="P23" s="48" t="n">
        <f aca="false">MAX(I23-J23-K23,0)+O23</f>
        <v>90.7692307692308</v>
      </c>
      <c r="Q23" s="48" t="n">
        <f aca="false">SUM(DV23:FS23)</f>
        <v>90.7692307692308</v>
      </c>
      <c r="R23" s="49" t="n">
        <f aca="false">N23+J23+K23+Q23</f>
        <v>140</v>
      </c>
      <c r="S23" s="48" t="n">
        <f aca="false">T23-T22-N(F23)+N23+Q23</f>
        <v>2.3045878503728</v>
      </c>
      <c r="T23" s="49" t="n">
        <f aca="false">SUM(FT23:HQ23)</f>
        <v>204.42026880165</v>
      </c>
      <c r="U23" s="44" t="str">
        <f aca="false">IF(T22&lt;0.005,"",INDEX(Helpers!$C$2:$C$51,IF(_xlfn.MINIFS($DV$6:$FS$6,DV23:FS23,"&gt;0.005")=0,V23,_xlfn.MINIFS($DV$6:$FS$6,DV23:FS23,"&gt;0.005"))))</f>
        <v>Card B</v>
      </c>
      <c r="V23" s="44" t="n">
        <f aca="false">IF(_xlfn.MINIFS($FT$6:$HQ$6,FT22:HQ22,"&gt;0.005")=0,1,_xlfn.MINIFS($FT$6:$HQ$6,FT22:HQ22,"&gt;0.005"))</f>
        <v>2</v>
      </c>
      <c r="W23" s="44" t="n">
        <f aca="false">IF(AND(D23&lt;&gt;"Paid",T22&gt;0.005),1,0)</f>
        <v>1</v>
      </c>
      <c r="X23" s="48" t="n">
        <f aca="false">SUMPRODUCT(((Helpers!$G$2:$G$51*(1+(Helpers!$D$2:$D$51+0.000000001)/12)^(($B23-Setup!$C$8)/(365.25/12))-Helpers!$E$2:$E$51*((1+(Helpers!$D$2:$D$51+0.000000001)/12)^(($B23-Setup!$C$8)/(365.25/12))-1)/((Helpers!$D$2:$D$51+0.000000001)/12))&gt;0)*(Helpers!$G$2:$G$51*(1+(Helpers!$D$2:$D$51+0.000000001)/12)^(($B23-Setup!$C$8)/(365.25/12))-Helpers!$E$2:$E$51*((1+(Helpers!$D$2:$D$51+0.000000001)/12)^(($B23-Setup!$C$8)/(365.25/12))-1)/((Helpers!$D$2:$D$51+0.000000001)/12)))</f>
        <v>1450.41968918207</v>
      </c>
      <c r="Y23" s="48"/>
      <c r="Z23" s="48" t="n">
        <f aca="false">IF(OR(N(Z$5)=0,Z$6=""),0,Z$5*((DATE(YEAR($B23),MONTH($B23),MIN(Z$6,DAY(EOMONTH($B23,0))))&gt;=$B23)*(DATE(YEAR($B23),MONTH($B23),MIN(Z$6,DAY(EOMONTH($B23,0))))&lt;$C23)+(DATE(YEAR($B23),MONTH($B23)+1,MIN(Z$6,DAY(EOMONTH($B23,1))))&gt;=$B23)*(DATE(YEAR($B23),MONTH($B23)+1,MIN(Z$6,DAY(EOMONTH($B23,1))))&lt;$C23)))</f>
        <v>0</v>
      </c>
      <c r="AA23" s="48" t="n">
        <f aca="false">IF(OR(N(AA$5)=0,AA$6=""),0,AA$5*((DATE(YEAR($B23),MONTH($B23),MIN(AA$6,DAY(EOMONTH($B23,0))))&gt;=$B23)*(DATE(YEAR($B23),MONTH($B23),MIN(AA$6,DAY(EOMONTH($B23,0))))&lt;$C23)+(DATE(YEAR($B23),MONTH($B23)+1,MIN(AA$6,DAY(EOMONTH($B23,1))))&gt;=$B23)*(DATE(YEAR($B23),MONTH($B23)+1,MIN(AA$6,DAY(EOMONTH($B23,1))))&lt;$C23)))</f>
        <v>40</v>
      </c>
      <c r="AB23" s="48" t="n">
        <f aca="false">IF(OR(N(AB$5)=0,AB$6=""),0,AB$5*((DATE(YEAR($B23),MONTH($B23),MIN(AB$6,DAY(EOMONTH($B23,0))))&gt;=$B23)*(DATE(YEAR($B23),MONTH($B23),MIN(AB$6,DAY(EOMONTH($B23,0))))&lt;$C23)+(DATE(YEAR($B23),MONTH($B23)+1,MIN(AB$6,DAY(EOMONTH($B23,1))))&gt;=$B23)*(DATE(YEAR($B23),MONTH($B23)+1,MIN(AB$6,DAY(EOMONTH($B23,1))))&lt;$C23)))</f>
        <v>0</v>
      </c>
      <c r="AC23" s="48" t="n">
        <f aca="false">IF(OR(N(AC$5)=0,AC$6=""),0,AC$5*((DATE(YEAR($B23),MONTH($B23),MIN(AC$6,DAY(EOMONTH($B23,0))))&gt;=$B23)*(DATE(YEAR($B23),MONTH($B23),MIN(AC$6,DAY(EOMONTH($B23,0))))&lt;$C23)+(DATE(YEAR($B23),MONTH($B23)+1,MIN(AC$6,DAY(EOMONTH($B23,1))))&gt;=$B23)*(DATE(YEAR($B23),MONTH($B23)+1,MIN(AC$6,DAY(EOMONTH($B23,1))))&lt;$C23)))</f>
        <v>0</v>
      </c>
      <c r="AD23" s="48" t="n">
        <f aca="false">IF(OR(N(AD$5)=0,AD$6=""),0,AD$5*((DATE(YEAR($B23),MONTH($B23),MIN(AD$6,DAY(EOMONTH($B23,0))))&gt;=$B23)*(DATE(YEAR($B23),MONTH($B23),MIN(AD$6,DAY(EOMONTH($B23,0))))&lt;$C23)+(DATE(YEAR($B23),MONTH($B23)+1,MIN(AD$6,DAY(EOMONTH($B23,1))))&gt;=$B23)*(DATE(YEAR($B23),MONTH($B23)+1,MIN(AD$6,DAY(EOMONTH($B23,1))))&lt;$C23)))</f>
        <v>0</v>
      </c>
      <c r="AE23" s="48" t="n">
        <f aca="false">IF(OR(N(AE$5)=0,AE$6=""),0,AE$5*((DATE(YEAR($B23),MONTH($B23),MIN(AE$6,DAY(EOMONTH($B23,0))))&gt;=$B23)*(DATE(YEAR($B23),MONTH($B23),MIN(AE$6,DAY(EOMONTH($B23,0))))&lt;$C23)+(DATE(YEAR($B23),MONTH($B23)+1,MIN(AE$6,DAY(EOMONTH($B23,1))))&gt;=$B23)*(DATE(YEAR($B23),MONTH($B23)+1,MIN(AE$6,DAY(EOMONTH($B23,1))))&lt;$C23)))</f>
        <v>0</v>
      </c>
      <c r="AF23" s="48" t="n">
        <f aca="false">IF(OR(N(AF$5)=0,AF$6=""),0,AF$5*((DATE(YEAR($B23),MONTH($B23),MIN(AF$6,DAY(EOMONTH($B23,0))))&gt;=$B23)*(DATE(YEAR($B23),MONTH($B23),MIN(AF$6,DAY(EOMONTH($B23,0))))&lt;$C23)+(DATE(YEAR($B23),MONTH($B23)+1,MIN(AF$6,DAY(EOMONTH($B23,1))))&gt;=$B23)*(DATE(YEAR($B23),MONTH($B23)+1,MIN(AF$6,DAY(EOMONTH($B23,1))))&lt;$C23)))</f>
        <v>0</v>
      </c>
      <c r="AG23" s="48" t="n">
        <f aca="false">IF(OR(N(AG$5)=0,AG$6=""),0,AG$5*((DATE(YEAR($B23),MONTH($B23),MIN(AG$6,DAY(EOMONTH($B23,0))))&gt;=$B23)*(DATE(YEAR($B23),MONTH($B23),MIN(AG$6,DAY(EOMONTH($B23,0))))&lt;$C23)+(DATE(YEAR($B23),MONTH($B23)+1,MIN(AG$6,DAY(EOMONTH($B23,1))))&gt;=$B23)*(DATE(YEAR($B23),MONTH($B23)+1,MIN(AG$6,DAY(EOMONTH($B23,1))))&lt;$C23)))</f>
        <v>0</v>
      </c>
      <c r="AH23" s="48" t="n">
        <f aca="false">IF(OR(N(AH$5)=0,AH$6=""),0,AH$5*((DATE(YEAR($B23),MONTH($B23),MIN(AH$6,DAY(EOMONTH($B23,0))))&gt;=$B23)*(DATE(YEAR($B23),MONTH($B23),MIN(AH$6,DAY(EOMONTH($B23,0))))&lt;$C23)+(DATE(YEAR($B23),MONTH($B23)+1,MIN(AH$6,DAY(EOMONTH($B23,1))))&gt;=$B23)*(DATE(YEAR($B23),MONTH($B23)+1,MIN(AH$6,DAY(EOMONTH($B23,1))))&lt;$C23)))</f>
        <v>0</v>
      </c>
      <c r="AI23" s="48" t="n">
        <f aca="false">IF(OR(N(AI$5)=0,AI$6=""),0,AI$5*((DATE(YEAR($B23),MONTH($B23),MIN(AI$6,DAY(EOMONTH($B23,0))))&gt;=$B23)*(DATE(YEAR($B23),MONTH($B23),MIN(AI$6,DAY(EOMONTH($B23,0))))&lt;$C23)+(DATE(YEAR($B23),MONTH($B23)+1,MIN(AI$6,DAY(EOMONTH($B23,1))))&gt;=$B23)*(DATE(YEAR($B23),MONTH($B23)+1,MIN(AI$6,DAY(EOMONTH($B23,1))))&lt;$C23)))</f>
        <v>0</v>
      </c>
      <c r="AJ23" s="48" t="n">
        <f aca="false">IF(OR(N(AJ$5)=0,AJ$6=""),0,AJ$5*((DATE(YEAR($B23),MONTH($B23),MIN(AJ$6,DAY(EOMONTH($B23,0))))&gt;=$B23)*(DATE(YEAR($B23),MONTH($B23),MIN(AJ$6,DAY(EOMONTH($B23,0))))&lt;$C23)+(DATE(YEAR($B23),MONTH($B23)+1,MIN(AJ$6,DAY(EOMONTH($B23,1))))&gt;=$B23)*(DATE(YEAR($B23),MONTH($B23)+1,MIN(AJ$6,DAY(EOMONTH($B23,1))))&lt;$C23)))</f>
        <v>0</v>
      </c>
      <c r="AK23" s="48" t="n">
        <f aca="false">IF(OR(N(AK$5)=0,AK$6=""),0,AK$5*((DATE(YEAR($B23),MONTH($B23),MIN(AK$6,DAY(EOMONTH($B23,0))))&gt;=$B23)*(DATE(YEAR($B23),MONTH($B23),MIN(AK$6,DAY(EOMONTH($B23,0))))&lt;$C23)+(DATE(YEAR($B23),MONTH($B23)+1,MIN(AK$6,DAY(EOMONTH($B23,1))))&gt;=$B23)*(DATE(YEAR($B23),MONTH($B23)+1,MIN(AK$6,DAY(EOMONTH($B23,1))))&lt;$C23)))</f>
        <v>0</v>
      </c>
      <c r="AL23" s="48" t="n">
        <f aca="false">IF(OR(N(AL$5)=0,AL$6=""),0,AL$5*((DATE(YEAR($B23),MONTH($B23),MIN(AL$6,DAY(EOMONTH($B23,0))))&gt;=$B23)*(DATE(YEAR($B23),MONTH($B23),MIN(AL$6,DAY(EOMONTH($B23,0))))&lt;$C23)+(DATE(YEAR($B23),MONTH($B23)+1,MIN(AL$6,DAY(EOMONTH($B23,1))))&gt;=$B23)*(DATE(YEAR($B23),MONTH($B23)+1,MIN(AL$6,DAY(EOMONTH($B23,1))))&lt;$C23)))</f>
        <v>0</v>
      </c>
      <c r="AM23" s="48" t="n">
        <f aca="false">IF(OR(N(AM$5)=0,AM$6=""),0,AM$5*((DATE(YEAR($B23),MONTH($B23),MIN(AM$6,DAY(EOMONTH($B23,0))))&gt;=$B23)*(DATE(YEAR($B23),MONTH($B23),MIN(AM$6,DAY(EOMONTH($B23,0))))&lt;$C23)+(DATE(YEAR($B23),MONTH($B23)+1,MIN(AM$6,DAY(EOMONTH($B23,1))))&gt;=$B23)*(DATE(YEAR($B23),MONTH($B23)+1,MIN(AM$6,DAY(EOMONTH($B23,1))))&lt;$C23)))</f>
        <v>0</v>
      </c>
      <c r="AN23" s="48" t="n">
        <f aca="false">IF(OR(N(AN$5)=0,AN$6=""),0,AN$5*((DATE(YEAR($B23),MONTH($B23),MIN(AN$6,DAY(EOMONTH($B23,0))))&gt;=$B23)*(DATE(YEAR($B23),MONTH($B23),MIN(AN$6,DAY(EOMONTH($B23,0))))&lt;$C23)+(DATE(YEAR($B23),MONTH($B23)+1,MIN(AN$6,DAY(EOMONTH($B23,1))))&gt;=$B23)*(DATE(YEAR($B23),MONTH($B23)+1,MIN(AN$6,DAY(EOMONTH($B23,1))))&lt;$C23)))</f>
        <v>0</v>
      </c>
      <c r="AO23" s="48" t="n">
        <f aca="false">IF(OR(N(AO$5)=0,AO$6=""),0,AO$5*((DATE(YEAR($B23),MONTH($B23),MIN(AO$6,DAY(EOMONTH($B23,0))))&gt;=$B23)*(DATE(YEAR($B23),MONTH($B23),MIN(AO$6,DAY(EOMONTH($B23,0))))&lt;$C23)+(DATE(YEAR($B23),MONTH($B23)+1,MIN(AO$6,DAY(EOMONTH($B23,1))))&gt;=$B23)*(DATE(YEAR($B23),MONTH($B23)+1,MIN(AO$6,DAY(EOMONTH($B23,1))))&lt;$C23)))</f>
        <v>0</v>
      </c>
      <c r="AP23" s="48" t="n">
        <f aca="false">IF(OR(N(AP$5)=0,AP$6=""),0,AP$5*((DATE(YEAR($B23),MONTH($B23),MIN(AP$6,DAY(EOMONTH($B23,0))))&gt;=$B23)*(DATE(YEAR($B23),MONTH($B23),MIN(AP$6,DAY(EOMONTH($B23,0))))&lt;$C23)+(DATE(YEAR($B23),MONTH($B23)+1,MIN(AP$6,DAY(EOMONTH($B23,1))))&gt;=$B23)*(DATE(YEAR($B23),MONTH($B23)+1,MIN(AP$6,DAY(EOMONTH($B23,1))))&lt;$C23)))</f>
        <v>0</v>
      </c>
      <c r="AQ23" s="48" t="n">
        <f aca="false">IF(OR(N(AQ$5)=0,AQ$6=""),0,AQ$5*((DATE(YEAR($B23),MONTH($B23),MIN(AQ$6,DAY(EOMONTH($B23,0))))&gt;=$B23)*(DATE(YEAR($B23),MONTH($B23),MIN(AQ$6,DAY(EOMONTH($B23,0))))&lt;$C23)+(DATE(YEAR($B23),MONTH($B23)+1,MIN(AQ$6,DAY(EOMONTH($B23,1))))&gt;=$B23)*(DATE(YEAR($B23),MONTH($B23)+1,MIN(AQ$6,DAY(EOMONTH($B23,1))))&lt;$C23)))</f>
        <v>0</v>
      </c>
      <c r="AR23" s="48" t="n">
        <f aca="false">IF(OR(N(AR$5)=0,AR$6=""),0,AR$5*((DATE(YEAR($B23),MONTH($B23),MIN(AR$6,DAY(EOMONTH($B23,0))))&gt;=$B23)*(DATE(YEAR($B23),MONTH($B23),MIN(AR$6,DAY(EOMONTH($B23,0))))&lt;$C23)+(DATE(YEAR($B23),MONTH($B23)+1,MIN(AR$6,DAY(EOMONTH($B23,1))))&gt;=$B23)*(DATE(YEAR($B23),MONTH($B23)+1,MIN(AR$6,DAY(EOMONTH($B23,1))))&lt;$C23)))</f>
        <v>0</v>
      </c>
      <c r="AS23" s="48" t="n">
        <f aca="false">IF(OR(N(AS$5)=0,AS$6=""),0,AS$5*((DATE(YEAR($B23),MONTH($B23),MIN(AS$6,DAY(EOMONTH($B23,0))))&gt;=$B23)*(DATE(YEAR($B23),MONTH($B23),MIN(AS$6,DAY(EOMONTH($B23,0))))&lt;$C23)+(DATE(YEAR($B23),MONTH($B23)+1,MIN(AS$6,DAY(EOMONTH($B23,1))))&gt;=$B23)*(DATE(YEAR($B23),MONTH($B23)+1,MIN(AS$6,DAY(EOMONTH($B23,1))))&lt;$C23)))</f>
        <v>0</v>
      </c>
      <c r="AT23" s="48" t="n">
        <f aca="false">IF(OR(N(AT$5)=0,AT$6=""),0,AT$5*((DATE(YEAR($B23),MONTH($B23),MIN(AT$6,DAY(EOMONTH($B23,0))))&gt;=$B23)*(DATE(YEAR($B23),MONTH($B23),MIN(AT$6,DAY(EOMONTH($B23,0))))&lt;$C23)+(DATE(YEAR($B23),MONTH($B23)+1,MIN(AT$6,DAY(EOMONTH($B23,1))))&gt;=$B23)*(DATE(YEAR($B23),MONTH($B23)+1,MIN(AT$6,DAY(EOMONTH($B23,1))))&lt;$C23)))</f>
        <v>0</v>
      </c>
      <c r="AU23" s="48" t="n">
        <f aca="false">IF(OR(N(AU$5)=0,AU$6=""),0,AU$5*((DATE(YEAR($B23),MONTH($B23),MIN(AU$6,DAY(EOMONTH($B23,0))))&gt;=$B23)*(DATE(YEAR($B23),MONTH($B23),MIN(AU$6,DAY(EOMONTH($B23,0))))&lt;$C23)+(DATE(YEAR($B23),MONTH($B23)+1,MIN(AU$6,DAY(EOMONTH($B23,1))))&gt;=$B23)*(DATE(YEAR($B23),MONTH($B23)+1,MIN(AU$6,DAY(EOMONTH($B23,1))))&lt;$C23)))</f>
        <v>0</v>
      </c>
      <c r="AV23" s="48" t="n">
        <f aca="false">IF(OR(N(AV$5)=0,AV$6=""),0,AV$5*((DATE(YEAR($B23),MONTH($B23),MIN(AV$6,DAY(EOMONTH($B23,0))))&gt;=$B23)*(DATE(YEAR($B23),MONTH($B23),MIN(AV$6,DAY(EOMONTH($B23,0))))&lt;$C23)+(DATE(YEAR($B23),MONTH($B23)+1,MIN(AV$6,DAY(EOMONTH($B23,1))))&gt;=$B23)*(DATE(YEAR($B23),MONTH($B23)+1,MIN(AV$6,DAY(EOMONTH($B23,1))))&lt;$C23)))</f>
        <v>0</v>
      </c>
      <c r="AW23" s="48" t="n">
        <f aca="false">IF(OR(N(AW$5)=0,AW$6=""),0,AW$5*((DATE(YEAR($B23),MONTH($B23),MIN(AW$6,DAY(EOMONTH($B23,0))))&gt;=$B23)*(DATE(YEAR($B23),MONTH($B23),MIN(AW$6,DAY(EOMONTH($B23,0))))&lt;$C23)+(DATE(YEAR($B23),MONTH($B23)+1,MIN(AW$6,DAY(EOMONTH($B23,1))))&gt;=$B23)*(DATE(YEAR($B23),MONTH($B23)+1,MIN(AW$6,DAY(EOMONTH($B23,1))))&lt;$C23)))</f>
        <v>0</v>
      </c>
      <c r="AX23" s="48" t="n">
        <f aca="false">IF(OR(N(AX$5)=0,AX$6=""),0,AX$5*((DATE(YEAR($B23),MONTH($B23),MIN(AX$6,DAY(EOMONTH($B23,0))))&gt;=$B23)*(DATE(YEAR($B23),MONTH($B23),MIN(AX$6,DAY(EOMONTH($B23,0))))&lt;$C23)+(DATE(YEAR($B23),MONTH($B23)+1,MIN(AX$6,DAY(EOMONTH($B23,1))))&gt;=$B23)*(DATE(YEAR($B23),MONTH($B23)+1,MIN(AX$6,DAY(EOMONTH($B23,1))))&lt;$C23)))</f>
        <v>0</v>
      </c>
      <c r="AY23" s="48" t="n">
        <f aca="false">IF(OR(N(AY$5)=0,AY$6=""),0,AY$5*((DATE(YEAR($B23),MONTH($B23),MIN(AY$6,DAY(EOMONTH($B23,0))))&gt;=$B23)*(DATE(YEAR($B23),MONTH($B23),MIN(AY$6,DAY(EOMONTH($B23,0))))&lt;$C23)+(DATE(YEAR($B23),MONTH($B23)+1,MIN(AY$6,DAY(EOMONTH($B23,1))))&gt;=$B23)*(DATE(YEAR($B23),MONTH($B23)+1,MIN(AY$6,DAY(EOMONTH($B23,1))))&lt;$C23)))</f>
        <v>0</v>
      </c>
      <c r="AZ23" s="48" t="n">
        <f aca="false">IF(OR(N(AZ$5)=0,AZ$6=""),0,AZ$5*((DATE(YEAR($B23),MONTH($B23),MIN(AZ$6,DAY(EOMONTH($B23,0))))&gt;=$B23)*(DATE(YEAR($B23),MONTH($B23),MIN(AZ$6,DAY(EOMONTH($B23,0))))&lt;$C23)+(DATE(YEAR($B23),MONTH($B23)+1,MIN(AZ$6,DAY(EOMONTH($B23,1))))&gt;=$B23)*(DATE(YEAR($B23),MONTH($B23)+1,MIN(AZ$6,DAY(EOMONTH($B23,1))))&lt;$C23)))</f>
        <v>0</v>
      </c>
      <c r="BA23" s="48" t="n">
        <f aca="false">IF(OR(N(BA$5)=0,BA$6=""),0,BA$5*((DATE(YEAR($B23),MONTH($B23),MIN(BA$6,DAY(EOMONTH($B23,0))))&gt;=$B23)*(DATE(YEAR($B23),MONTH($B23),MIN(BA$6,DAY(EOMONTH($B23,0))))&lt;$C23)+(DATE(YEAR($B23),MONTH($B23)+1,MIN(BA$6,DAY(EOMONTH($B23,1))))&gt;=$B23)*(DATE(YEAR($B23),MONTH($B23)+1,MIN(BA$6,DAY(EOMONTH($B23,1))))&lt;$C23)))</f>
        <v>0</v>
      </c>
      <c r="BB23" s="48" t="n">
        <f aca="false">IF(OR(N(BB$5)=0,BB$6=""),0,BB$5*((DATE(YEAR($B23),MONTH($B23),MIN(BB$6,DAY(EOMONTH($B23,0))))&gt;=$B23)*(DATE(YEAR($B23),MONTH($B23),MIN(BB$6,DAY(EOMONTH($B23,0))))&lt;$C23)+(DATE(YEAR($B23),MONTH($B23)+1,MIN(BB$6,DAY(EOMONTH($B23,1))))&gt;=$B23)*(DATE(YEAR($B23),MONTH($B23)+1,MIN(BB$6,DAY(EOMONTH($B23,1))))&lt;$C23)))</f>
        <v>0</v>
      </c>
      <c r="BC23" s="48" t="n">
        <f aca="false">IF(OR(N(BC$5)=0,BC$6=""),0,BC$5*((DATE(YEAR($B23),MONTH($B23),MIN(BC$6,DAY(EOMONTH($B23,0))))&gt;=$B23)*(DATE(YEAR($B23),MONTH($B23),MIN(BC$6,DAY(EOMONTH($B23,0))))&lt;$C23)+(DATE(YEAR($B23),MONTH($B23)+1,MIN(BC$6,DAY(EOMONTH($B23,1))))&gt;=$B23)*(DATE(YEAR($B23),MONTH($B23)+1,MIN(BC$6,DAY(EOMONTH($B23,1))))&lt;$C23)))</f>
        <v>0</v>
      </c>
      <c r="BD23" s="48" t="n">
        <f aca="false">IF(OR(N(BD$5)=0,BD$6=""),0,BD$5*((DATE(YEAR($B23),MONTH($B23),MIN(BD$6,DAY(EOMONTH($B23,0))))&gt;=$B23)*(DATE(YEAR($B23),MONTH($B23),MIN(BD$6,DAY(EOMONTH($B23,0))))&lt;$C23)+(DATE(YEAR($B23),MONTH($B23)+1,MIN(BD$6,DAY(EOMONTH($B23,1))))&gt;=$B23)*(DATE(YEAR($B23),MONTH($B23)+1,MIN(BD$6,DAY(EOMONTH($B23,1))))&lt;$C23)))</f>
        <v>0</v>
      </c>
      <c r="BE23" s="48" t="n">
        <f aca="false">IF(OR(N(BE$5)=0,BE$6=""),0,BE$5*((DATE(YEAR($B23),MONTH($B23),MIN(BE$6,DAY(EOMONTH($B23,0))))&gt;=$B23)*(DATE(YEAR($B23),MONTH($B23),MIN(BE$6,DAY(EOMONTH($B23,0))))&lt;$C23)+(DATE(YEAR($B23),MONTH($B23)+1,MIN(BE$6,DAY(EOMONTH($B23,1))))&gt;=$B23)*(DATE(YEAR($B23),MONTH($B23)+1,MIN(BE$6,DAY(EOMONTH($B23,1))))&lt;$C23)))</f>
        <v>0</v>
      </c>
      <c r="BF23" s="48" t="n">
        <f aca="false">IF(OR(N(BF$5)=0,BF$6=""),0,BF$5*((DATE(YEAR($B23),MONTH($B23),MIN(BF$6,DAY(EOMONTH($B23,0))))&gt;=$B23)*(DATE(YEAR($B23),MONTH($B23),MIN(BF$6,DAY(EOMONTH($B23,0))))&lt;$C23)+(DATE(YEAR($B23),MONTH($B23)+1,MIN(BF$6,DAY(EOMONTH($B23,1))))&gt;=$B23)*(DATE(YEAR($B23),MONTH($B23)+1,MIN(BF$6,DAY(EOMONTH($B23,1))))&lt;$C23)))</f>
        <v>0</v>
      </c>
      <c r="BG23" s="48" t="n">
        <f aca="false">IF(OR(N(BG$5)=0,BG$6=""),0,BG$5*((DATE(YEAR($B23),MONTH($B23),MIN(BG$6,DAY(EOMONTH($B23,0))))&gt;=$B23)*(DATE(YEAR($B23),MONTH($B23),MIN(BG$6,DAY(EOMONTH($B23,0))))&lt;$C23)+(DATE(YEAR($B23),MONTH($B23)+1,MIN(BG$6,DAY(EOMONTH($B23,1))))&gt;=$B23)*(DATE(YEAR($B23),MONTH($B23)+1,MIN(BG$6,DAY(EOMONTH($B23,1))))&lt;$C23)))</f>
        <v>0</v>
      </c>
      <c r="BH23" s="48" t="n">
        <f aca="false">IF(OR(N(BH$5)=0,BH$6=""),0,BH$5*((DATE(YEAR($B23),MONTH($B23),MIN(BH$6,DAY(EOMONTH($B23,0))))&gt;=$B23)*(DATE(YEAR($B23),MONTH($B23),MIN(BH$6,DAY(EOMONTH($B23,0))))&lt;$C23)+(DATE(YEAR($B23),MONTH($B23)+1,MIN(BH$6,DAY(EOMONTH($B23,1))))&gt;=$B23)*(DATE(YEAR($B23),MONTH($B23)+1,MIN(BH$6,DAY(EOMONTH($B23,1))))&lt;$C23)))</f>
        <v>0</v>
      </c>
      <c r="BI23" s="48" t="n">
        <f aca="false">IF(OR(N(BI$5)=0,BI$6=""),0,BI$5*((DATE(YEAR($B23),MONTH($B23),MIN(BI$6,DAY(EOMONTH($B23,0))))&gt;=$B23)*(DATE(YEAR($B23),MONTH($B23),MIN(BI$6,DAY(EOMONTH($B23,0))))&lt;$C23)+(DATE(YEAR($B23),MONTH($B23)+1,MIN(BI$6,DAY(EOMONTH($B23,1))))&gt;=$B23)*(DATE(YEAR($B23),MONTH($B23)+1,MIN(BI$6,DAY(EOMONTH($B23,1))))&lt;$C23)))</f>
        <v>0</v>
      </c>
      <c r="BJ23" s="48" t="n">
        <f aca="false">IF(OR(N(BJ$5)=0,BJ$6=""),0,BJ$5*((DATE(YEAR($B23),MONTH($B23),MIN(BJ$6,DAY(EOMONTH($B23,0))))&gt;=$B23)*(DATE(YEAR($B23),MONTH($B23),MIN(BJ$6,DAY(EOMONTH($B23,0))))&lt;$C23)+(DATE(YEAR($B23),MONTH($B23)+1,MIN(BJ$6,DAY(EOMONTH($B23,1))))&gt;=$B23)*(DATE(YEAR($B23),MONTH($B23)+1,MIN(BJ$6,DAY(EOMONTH($B23,1))))&lt;$C23)))</f>
        <v>0</v>
      </c>
      <c r="BK23" s="48" t="n">
        <f aca="false">IF(OR(N(BK$5)=0,BK$6=""),0,BK$5*((DATE(YEAR($B23),MONTH($B23),MIN(BK$6,DAY(EOMONTH($B23,0))))&gt;=$B23)*(DATE(YEAR($B23),MONTH($B23),MIN(BK$6,DAY(EOMONTH($B23,0))))&lt;$C23)+(DATE(YEAR($B23),MONTH($B23)+1,MIN(BK$6,DAY(EOMONTH($B23,1))))&gt;=$B23)*(DATE(YEAR($B23),MONTH($B23)+1,MIN(BK$6,DAY(EOMONTH($B23,1))))&lt;$C23)))</f>
        <v>0</v>
      </c>
      <c r="BL23" s="48" t="n">
        <f aca="false">IF(OR(N(BL$5)=0,BL$6=""),0,BL$5*((DATE(YEAR($B23),MONTH($B23),MIN(BL$6,DAY(EOMONTH($B23,0))))&gt;=$B23)*(DATE(YEAR($B23),MONTH($B23),MIN(BL$6,DAY(EOMONTH($B23,0))))&lt;$C23)+(DATE(YEAR($B23),MONTH($B23)+1,MIN(BL$6,DAY(EOMONTH($B23,1))))&gt;=$B23)*(DATE(YEAR($B23),MONTH($B23)+1,MIN(BL$6,DAY(EOMONTH($B23,1))))&lt;$C23)))</f>
        <v>0</v>
      </c>
      <c r="BM23" s="48" t="n">
        <f aca="false">IF(OR(N(BM$5)=0,BM$6=""),0,BM$5*((DATE(YEAR($B23),MONTH($B23),MIN(BM$6,DAY(EOMONTH($B23,0))))&gt;=$B23)*(DATE(YEAR($B23),MONTH($B23),MIN(BM$6,DAY(EOMONTH($B23,0))))&lt;$C23)+(DATE(YEAR($B23),MONTH($B23)+1,MIN(BM$6,DAY(EOMONTH($B23,1))))&gt;=$B23)*(DATE(YEAR($B23),MONTH($B23)+1,MIN(BM$6,DAY(EOMONTH($B23,1))))&lt;$C23)))</f>
        <v>0</v>
      </c>
      <c r="BN23" s="48" t="n">
        <f aca="false">IF(OR(N(BN$5)=0,BN$6=""),0,BN$5*((DATE(YEAR($B23),MONTH($B23),MIN(BN$6,DAY(EOMONTH($B23,0))))&gt;=$B23)*(DATE(YEAR($B23),MONTH($B23),MIN(BN$6,DAY(EOMONTH($B23,0))))&lt;$C23)+(DATE(YEAR($B23),MONTH($B23)+1,MIN(BN$6,DAY(EOMONTH($B23,1))))&gt;=$B23)*(DATE(YEAR($B23),MONTH($B23)+1,MIN(BN$6,DAY(EOMONTH($B23,1))))&lt;$C23)))</f>
        <v>0</v>
      </c>
      <c r="BO23" s="48" t="n">
        <f aca="false">IF(OR(N(BO$5)=0,BO$6=""),0,BO$5*((DATE(YEAR($B23),MONTH($B23),MIN(BO$6,DAY(EOMONTH($B23,0))))&gt;=$B23)*(DATE(YEAR($B23),MONTH($B23),MIN(BO$6,DAY(EOMONTH($B23,0))))&lt;$C23)+(DATE(YEAR($B23),MONTH($B23)+1,MIN(BO$6,DAY(EOMONTH($B23,1))))&gt;=$B23)*(DATE(YEAR($B23),MONTH($B23)+1,MIN(BO$6,DAY(EOMONTH($B23,1))))&lt;$C23)))</f>
        <v>0</v>
      </c>
      <c r="BP23" s="48" t="n">
        <f aca="false">IF(OR(N(BP$5)=0,BP$6=""),0,BP$5*((DATE(YEAR($B23),MONTH($B23),MIN(BP$6,DAY(EOMONTH($B23,0))))&gt;=$B23)*(DATE(YEAR($B23),MONTH($B23),MIN(BP$6,DAY(EOMONTH($B23,0))))&lt;$C23)+(DATE(YEAR($B23),MONTH($B23)+1,MIN(BP$6,DAY(EOMONTH($B23,1))))&gt;=$B23)*(DATE(YEAR($B23),MONTH($B23)+1,MIN(BP$6,DAY(EOMONTH($B23,1))))&lt;$C23)))</f>
        <v>0</v>
      </c>
      <c r="BQ23" s="48" t="n">
        <f aca="false">IF(OR(N(BQ$5)=0,BQ$6=""),0,BQ$5*((DATE(YEAR($B23),MONTH($B23),MIN(BQ$6,DAY(EOMONTH($B23,0))))&gt;=$B23)*(DATE(YEAR($B23),MONTH($B23),MIN(BQ$6,DAY(EOMONTH($B23,0))))&lt;$C23)+(DATE(YEAR($B23),MONTH($B23)+1,MIN(BQ$6,DAY(EOMONTH($B23,1))))&gt;=$B23)*(DATE(YEAR($B23),MONTH($B23)+1,MIN(BQ$6,DAY(EOMONTH($B23,1))))&lt;$C23)))</f>
        <v>0</v>
      </c>
      <c r="BR23" s="48" t="n">
        <f aca="false">IF(OR(N(BR$5)=0,BR$6=""),0,BR$5*((DATE(YEAR($B23),MONTH($B23),MIN(BR$6,DAY(EOMONTH($B23,0))))&gt;=$B23)*(DATE(YEAR($B23),MONTH($B23),MIN(BR$6,DAY(EOMONTH($B23,0))))&lt;$C23)+(DATE(YEAR($B23),MONTH($B23)+1,MIN(BR$6,DAY(EOMONTH($B23,1))))&gt;=$B23)*(DATE(YEAR($B23),MONTH($B23)+1,MIN(BR$6,DAY(EOMONTH($B23,1))))&lt;$C23)))</f>
        <v>0</v>
      </c>
      <c r="BS23" s="48" t="n">
        <f aca="false">IF(OR(N(BS$5)=0,BS$6=""),0,BS$5*((DATE(YEAR($B23),MONTH($B23),MIN(BS$6,DAY(EOMONTH($B23,0))))&gt;=$B23)*(DATE(YEAR($B23),MONTH($B23),MIN(BS$6,DAY(EOMONTH($B23,0))))&lt;$C23)+(DATE(YEAR($B23),MONTH($B23)+1,MIN(BS$6,DAY(EOMONTH($B23,1))))&gt;=$B23)*(DATE(YEAR($B23),MONTH($B23)+1,MIN(BS$6,DAY(EOMONTH($B23,1))))&lt;$C23)))</f>
        <v>0</v>
      </c>
      <c r="BT23" s="48" t="n">
        <f aca="false">IF(OR(N(BT$5)=0,BT$6=""),0,BT$5*((DATE(YEAR($B23),MONTH($B23),MIN(BT$6,DAY(EOMONTH($B23,0))))&gt;=$B23)*(DATE(YEAR($B23),MONTH($B23),MIN(BT$6,DAY(EOMONTH($B23,0))))&lt;$C23)+(DATE(YEAR($B23),MONTH($B23)+1,MIN(BT$6,DAY(EOMONTH($B23,1))))&gt;=$B23)*(DATE(YEAR($B23),MONTH($B23)+1,MIN(BT$6,DAY(EOMONTH($B23,1))))&lt;$C23)))</f>
        <v>0</v>
      </c>
      <c r="BU23" s="48" t="n">
        <f aca="false">IF(OR(N(BU$5)=0,BU$6=""),0,BU$5*((DATE(YEAR($B23),MONTH($B23),MIN(BU$6,DAY(EOMONTH($B23,0))))&gt;=$B23)*(DATE(YEAR($B23),MONTH($B23),MIN(BU$6,DAY(EOMONTH($B23,0))))&lt;$C23)+(DATE(YEAR($B23),MONTH($B23)+1,MIN(BU$6,DAY(EOMONTH($B23,1))))&gt;=$B23)*(DATE(YEAR($B23),MONTH($B23)+1,MIN(BU$6,DAY(EOMONTH($B23,1))))&lt;$C23)))</f>
        <v>0</v>
      </c>
      <c r="BV23" s="48" t="n">
        <f aca="false">IF(OR(N(BV$5)=0,BV$6=""),0,BV$5*((DATE(YEAR($B23),MONTH($B23),MIN(BV$6,DAY(EOMONTH($B23,0))))&gt;=$B23)*(DATE(YEAR($B23),MONTH($B23),MIN(BV$6,DAY(EOMONTH($B23,0))))&lt;$C23)+(DATE(YEAR($B23),MONTH($B23)+1,MIN(BV$6,DAY(EOMONTH($B23,1))))&gt;=$B23)*(DATE(YEAR($B23),MONTH($B23)+1,MIN(BV$6,DAY(EOMONTH($B23,1))))&lt;$C23)))</f>
        <v>0</v>
      </c>
      <c r="BW23" s="48" t="n">
        <f aca="false">IF(OR(N(BW$5)=0,BW$6=""),0,BW$5*((DATE(YEAR($B23),MONTH($B23),MIN(BW$6,DAY(EOMONTH($B23,0))))&gt;=$B23)*(DATE(YEAR($B23),MONTH($B23),MIN(BW$6,DAY(EOMONTH($B23,0))))&lt;$C23)+(DATE(YEAR($B23),MONTH($B23)+1,MIN(BW$6,DAY(EOMONTH($B23,1))))&gt;=$B23)*(DATE(YEAR($B23),MONTH($B23)+1,MIN(BW$6,DAY(EOMONTH($B23,1))))&lt;$C23)))</f>
        <v>0</v>
      </c>
      <c r="BX23" s="48" t="n">
        <f aca="false">MIN(Z23,(FT22*(1+FT$5/Setup!$C$36)+IF($V23=1,N($F23),0)))</f>
        <v>0</v>
      </c>
      <c r="BY23" s="48" t="n">
        <f aca="false">MIN(AA23,(FU22*(1+FU$5/Setup!$C$36)+IF($V23=2,N($F23),0)))</f>
        <v>40</v>
      </c>
      <c r="BZ23" s="48" t="n">
        <f aca="false">MIN(AB23,(FV22*(1+FV$5/Setup!$C$36)+IF($V23=3,N($F23),0)))</f>
        <v>0</v>
      </c>
      <c r="CA23" s="48" t="n">
        <f aca="false">MIN(AC23,(FW22*(1+FW$5/Setup!$C$36)+IF($V23=4,N($F23),0)))</f>
        <v>0</v>
      </c>
      <c r="CB23" s="48" t="n">
        <f aca="false">MIN(AD23,(FX22*(1+FX$5/Setup!$C$36)+IF($V23=5,N($F23),0)))</f>
        <v>0</v>
      </c>
      <c r="CC23" s="48" t="n">
        <f aca="false">MIN(AE23,(FY22*(1+FY$5/Setup!$C$36)+IF($V23=6,N($F23),0)))</f>
        <v>0</v>
      </c>
      <c r="CD23" s="48" t="n">
        <f aca="false">MIN(AF23,(FZ22*(1+FZ$5/Setup!$C$36)+IF($V23=7,N($F23),0)))</f>
        <v>0</v>
      </c>
      <c r="CE23" s="48" t="n">
        <f aca="false">MIN(AG23,(GA22*(1+GA$5/Setup!$C$36)+IF($V23=8,N($F23),0)))</f>
        <v>0</v>
      </c>
      <c r="CF23" s="48" t="n">
        <f aca="false">MIN(AH23,(GB22*(1+GB$5/Setup!$C$36)+IF($V23=9,N($F23),0)))</f>
        <v>0</v>
      </c>
      <c r="CG23" s="48" t="n">
        <f aca="false">MIN(AI23,(GC22*(1+GC$5/Setup!$C$36)+IF($V23=10,N($F23),0)))</f>
        <v>0</v>
      </c>
      <c r="CH23" s="48" t="n">
        <f aca="false">MIN(AJ23,(GD22*(1+GD$5/Setup!$C$36)+IF($V23=11,N($F23),0)))</f>
        <v>0</v>
      </c>
      <c r="CI23" s="48" t="n">
        <f aca="false">MIN(AK23,(GE22*(1+GE$5/Setup!$C$36)+IF($V23=12,N($F23),0)))</f>
        <v>0</v>
      </c>
      <c r="CJ23" s="48" t="n">
        <f aca="false">MIN(AL23,(GF22*(1+GF$5/Setup!$C$36)+IF($V23=13,N($F23),0)))</f>
        <v>0</v>
      </c>
      <c r="CK23" s="48" t="n">
        <f aca="false">MIN(AM23,(GG22*(1+GG$5/Setup!$C$36)+IF($V23=14,N($F23),0)))</f>
        <v>0</v>
      </c>
      <c r="CL23" s="48" t="n">
        <f aca="false">MIN(AN23,(GH22*(1+GH$5/Setup!$C$36)+IF($V23=15,N($F23),0)))</f>
        <v>0</v>
      </c>
      <c r="CM23" s="48" t="n">
        <f aca="false">MIN(AO23,(GI22*(1+GI$5/Setup!$C$36)+IF($V23=16,N($F23),0)))</f>
        <v>0</v>
      </c>
      <c r="CN23" s="48" t="n">
        <f aca="false">MIN(AP23,(GJ22*(1+GJ$5/Setup!$C$36)+IF($V23=17,N($F23),0)))</f>
        <v>0</v>
      </c>
      <c r="CO23" s="48" t="n">
        <f aca="false">MIN(AQ23,(GK22*(1+GK$5/Setup!$C$36)+IF($V23=18,N($F23),0)))</f>
        <v>0</v>
      </c>
      <c r="CP23" s="48" t="n">
        <f aca="false">MIN(AR23,(GL22*(1+GL$5/Setup!$C$36)+IF($V23=19,N($F23),0)))</f>
        <v>0</v>
      </c>
      <c r="CQ23" s="48" t="n">
        <f aca="false">MIN(AS23,(GM22*(1+GM$5/Setup!$C$36)+IF($V23=20,N($F23),0)))</f>
        <v>0</v>
      </c>
      <c r="CR23" s="48" t="n">
        <f aca="false">MIN(AT23,(GN22*(1+GN$5/Setup!$C$36)+IF($V23=21,N($F23),0)))</f>
        <v>0</v>
      </c>
      <c r="CS23" s="48" t="n">
        <f aca="false">MIN(AU23,(GO22*(1+GO$5/Setup!$C$36)+IF($V23=22,N($F23),0)))</f>
        <v>0</v>
      </c>
      <c r="CT23" s="48" t="n">
        <f aca="false">MIN(AV23,(GP22*(1+GP$5/Setup!$C$36)+IF($V23=23,N($F23),0)))</f>
        <v>0</v>
      </c>
      <c r="CU23" s="48" t="n">
        <f aca="false">MIN(AW23,(GQ22*(1+GQ$5/Setup!$C$36)+IF($V23=24,N($F23),0)))</f>
        <v>0</v>
      </c>
      <c r="CV23" s="48" t="n">
        <f aca="false">MIN(AX23,(GR22*(1+GR$5/Setup!$C$36)+IF($V23=25,N($F23),0)))</f>
        <v>0</v>
      </c>
      <c r="CW23" s="48" t="n">
        <f aca="false">MIN(AY23,(GS22*(1+GS$5/Setup!$C$36)+IF($V23=26,N($F23),0)))</f>
        <v>0</v>
      </c>
      <c r="CX23" s="48" t="n">
        <f aca="false">MIN(AZ23,(GT22*(1+GT$5/Setup!$C$36)+IF($V23=27,N($F23),0)))</f>
        <v>0</v>
      </c>
      <c r="CY23" s="48" t="n">
        <f aca="false">MIN(BA23,(GU22*(1+GU$5/Setup!$C$36)+IF($V23=28,N($F23),0)))</f>
        <v>0</v>
      </c>
      <c r="CZ23" s="48" t="n">
        <f aca="false">MIN(BB23,(GV22*(1+GV$5/Setup!$C$36)+IF($V23=29,N($F23),0)))</f>
        <v>0</v>
      </c>
      <c r="DA23" s="48" t="n">
        <f aca="false">MIN(BC23,(GW22*(1+GW$5/Setup!$C$36)+IF($V23=30,N($F23),0)))</f>
        <v>0</v>
      </c>
      <c r="DB23" s="48" t="n">
        <f aca="false">MIN(BD23,(GX22*(1+GX$5/Setup!$C$36)+IF($V23=31,N($F23),0)))</f>
        <v>0</v>
      </c>
      <c r="DC23" s="48" t="n">
        <f aca="false">MIN(BE23,(GY22*(1+GY$5/Setup!$C$36)+IF($V23=32,N($F23),0)))</f>
        <v>0</v>
      </c>
      <c r="DD23" s="48" t="n">
        <f aca="false">MIN(BF23,(GZ22*(1+GZ$5/Setup!$C$36)+IF($V23=33,N($F23),0)))</f>
        <v>0</v>
      </c>
      <c r="DE23" s="48" t="n">
        <f aca="false">MIN(BG23,(HA22*(1+HA$5/Setup!$C$36)+IF($V23=34,N($F23),0)))</f>
        <v>0</v>
      </c>
      <c r="DF23" s="48" t="n">
        <f aca="false">MIN(BH23,(HB22*(1+HB$5/Setup!$C$36)+IF($V23=35,N($F23),0)))</f>
        <v>0</v>
      </c>
      <c r="DG23" s="48" t="n">
        <f aca="false">MIN(BI23,(HC22*(1+HC$5/Setup!$C$36)+IF($V23=36,N($F23),0)))</f>
        <v>0</v>
      </c>
      <c r="DH23" s="48" t="n">
        <f aca="false">MIN(BJ23,(HD22*(1+HD$5/Setup!$C$36)+IF($V23=37,N($F23),0)))</f>
        <v>0</v>
      </c>
      <c r="DI23" s="48" t="n">
        <f aca="false">MIN(BK23,(HE22*(1+HE$5/Setup!$C$36)+IF($V23=38,N($F23),0)))</f>
        <v>0</v>
      </c>
      <c r="DJ23" s="48" t="n">
        <f aca="false">MIN(BL23,(HF22*(1+HF$5/Setup!$C$36)+IF($V23=39,N($F23),0)))</f>
        <v>0</v>
      </c>
      <c r="DK23" s="48" t="n">
        <f aca="false">MIN(BM23,(HG22*(1+HG$5/Setup!$C$36)+IF($V23=40,N($F23),0)))</f>
        <v>0</v>
      </c>
      <c r="DL23" s="48" t="n">
        <f aca="false">MIN(BN23,(HH22*(1+HH$5/Setup!$C$36)+IF($V23=41,N($F23),0)))</f>
        <v>0</v>
      </c>
      <c r="DM23" s="48" t="n">
        <f aca="false">MIN(BO23,(HI22*(1+HI$5/Setup!$C$36)+IF($V23=42,N($F23),0)))</f>
        <v>0</v>
      </c>
      <c r="DN23" s="48" t="n">
        <f aca="false">MIN(BP23,(HJ22*(1+HJ$5/Setup!$C$36)+IF($V23=43,N($F23),0)))</f>
        <v>0</v>
      </c>
      <c r="DO23" s="48" t="n">
        <f aca="false">MIN(BQ23,(HK22*(1+HK$5/Setup!$C$36)+IF($V23=44,N($F23),0)))</f>
        <v>0</v>
      </c>
      <c r="DP23" s="48" t="n">
        <f aca="false">MIN(BR23,(HL22*(1+HL$5/Setup!$C$36)+IF($V23=45,N($F23),0)))</f>
        <v>0</v>
      </c>
      <c r="DQ23" s="48" t="n">
        <f aca="false">MIN(BS23,(HM22*(1+HM$5/Setup!$C$36)+IF($V23=46,N($F23),0)))</f>
        <v>0</v>
      </c>
      <c r="DR23" s="48" t="n">
        <f aca="false">MIN(BT23,(HN22*(1+HN$5/Setup!$C$36)+IF($V23=47,N($F23),0)))</f>
        <v>0</v>
      </c>
      <c r="DS23" s="48" t="n">
        <f aca="false">MIN(BU23,(HO22*(1+HO$5/Setup!$C$36)+IF($V23=48,N($F23),0)))</f>
        <v>0</v>
      </c>
      <c r="DT23" s="48" t="n">
        <f aca="false">MIN(BV23,(HP22*(1+HP$5/Setup!$C$36)+IF($V23=49,N($F23),0)))</f>
        <v>0</v>
      </c>
      <c r="DU23" s="48" t="n">
        <f aca="false">MIN(BW23,(HQ22*(1+HQ$5/Setup!$C$36)+IF($V23=50,N($F23),0)))</f>
        <v>0</v>
      </c>
      <c r="DV23" s="48" t="n">
        <f aca="false">MIN(MAX((FT22*(1+FT$5/Setup!$C$36)+IF($V23=1,N($F23),0))-BX23,0),MAX($P23-0,0))</f>
        <v>0</v>
      </c>
      <c r="DW23" s="48" t="n">
        <f aca="false">MIN(MAX((FU22*(1+FU$5/Setup!$C$36)+IF($V23=2,N($F23),0))-BY23,0),MAX($P23-SUM(DV23:DV23),0))</f>
        <v>90.7692307692308</v>
      </c>
      <c r="DX23" s="48" t="n">
        <f aca="false">MIN(MAX((FV22*(1+FV$5/Setup!$C$36)+IF($V23=3,N($F23),0))-BZ23,0),MAX($P23-SUM(DV23:DW23),0))</f>
        <v>0</v>
      </c>
      <c r="DY23" s="48" t="n">
        <f aca="false">MIN(MAX((FW22*(1+FW$5/Setup!$C$36)+IF($V23=4,N($F23),0))-CA23,0),MAX($P23-SUM(DV23:DX23),0))</f>
        <v>0</v>
      </c>
      <c r="DZ23" s="48" t="n">
        <f aca="false">MIN(MAX((FX22*(1+FX$5/Setup!$C$36)+IF($V23=5,N($F23),0))-CB23,0),MAX($P23-SUM(DV23:DY23),0))</f>
        <v>0</v>
      </c>
      <c r="EA23" s="48" t="n">
        <f aca="false">MIN(MAX((FY22*(1+FY$5/Setup!$C$36)+IF($V23=6,N($F23),0))-CC23,0),MAX($P23-SUM(DV23:DZ23),0))</f>
        <v>0</v>
      </c>
      <c r="EB23" s="48" t="n">
        <f aca="false">MIN(MAX((FZ22*(1+FZ$5/Setup!$C$36)+IF($V23=7,N($F23),0))-CD23,0),MAX($P23-SUM(DV23:EA23),0))</f>
        <v>0</v>
      </c>
      <c r="EC23" s="48" t="n">
        <f aca="false">MIN(MAX((GA22*(1+GA$5/Setup!$C$36)+IF($V23=8,N($F23),0))-CE23,0),MAX($P23-SUM(DV23:EB23),0))</f>
        <v>0</v>
      </c>
      <c r="ED23" s="48" t="n">
        <f aca="false">MIN(MAX((GB22*(1+GB$5/Setup!$C$36)+IF($V23=9,N($F23),0))-CF23,0),MAX($P23-SUM(DV23:EC23),0))</f>
        <v>0</v>
      </c>
      <c r="EE23" s="48" t="n">
        <f aca="false">MIN(MAX((GC22*(1+GC$5/Setup!$C$36)+IF($V23=10,N($F23),0))-CG23,0),MAX($P23-SUM(DV23:ED23),0))</f>
        <v>0</v>
      </c>
      <c r="EF23" s="48" t="n">
        <f aca="false">MIN(MAX((GD22*(1+GD$5/Setup!$C$36)+IF($V23=11,N($F23),0))-CH23,0),MAX($P23-SUM(DV23:EE23),0))</f>
        <v>0</v>
      </c>
      <c r="EG23" s="48" t="n">
        <f aca="false">MIN(MAX((GE22*(1+GE$5/Setup!$C$36)+IF($V23=12,N($F23),0))-CI23,0),MAX($P23-SUM(DV23:EF23),0))</f>
        <v>0</v>
      </c>
      <c r="EH23" s="48" t="n">
        <f aca="false">MIN(MAX((GF22*(1+GF$5/Setup!$C$36)+IF($V23=13,N($F23),0))-CJ23,0),MAX($P23-SUM(DV23:EG23),0))</f>
        <v>0</v>
      </c>
      <c r="EI23" s="48" t="n">
        <f aca="false">MIN(MAX((GG22*(1+GG$5/Setup!$C$36)+IF($V23=14,N($F23),0))-CK23,0),MAX($P23-SUM(DV23:EH23),0))</f>
        <v>0</v>
      </c>
      <c r="EJ23" s="48" t="n">
        <f aca="false">MIN(MAX((GH22*(1+GH$5/Setup!$C$36)+IF($V23=15,N($F23),0))-CL23,0),MAX($P23-SUM(DV23:EI23),0))</f>
        <v>0</v>
      </c>
      <c r="EK23" s="48" t="n">
        <f aca="false">MIN(MAX((GI22*(1+GI$5/Setup!$C$36)+IF($V23=16,N($F23),0))-CM23,0),MAX($P23-SUM(DV23:EJ23),0))</f>
        <v>0</v>
      </c>
      <c r="EL23" s="48" t="n">
        <f aca="false">MIN(MAX((GJ22*(1+GJ$5/Setup!$C$36)+IF($V23=17,N($F23),0))-CN23,0),MAX($P23-SUM(DV23:EK23),0))</f>
        <v>0</v>
      </c>
      <c r="EM23" s="48" t="n">
        <f aca="false">MIN(MAX((GK22*(1+GK$5/Setup!$C$36)+IF($V23=18,N($F23),0))-CO23,0),MAX($P23-SUM(DV23:EL23),0))</f>
        <v>0</v>
      </c>
      <c r="EN23" s="48" t="n">
        <f aca="false">MIN(MAX((GL22*(1+GL$5/Setup!$C$36)+IF($V23=19,N($F23),0))-CP23,0),MAX($P23-SUM(DV23:EM23),0))</f>
        <v>0</v>
      </c>
      <c r="EO23" s="48" t="n">
        <f aca="false">MIN(MAX((GM22*(1+GM$5/Setup!$C$36)+IF($V23=20,N($F23),0))-CQ23,0),MAX($P23-SUM(DV23:EN23),0))</f>
        <v>0</v>
      </c>
      <c r="EP23" s="48" t="n">
        <f aca="false">MIN(MAX((GN22*(1+GN$5/Setup!$C$36)+IF($V23=21,N($F23),0))-CR23,0),MAX($P23-SUM(DV23:EO23),0))</f>
        <v>0</v>
      </c>
      <c r="EQ23" s="48" t="n">
        <f aca="false">MIN(MAX((GO22*(1+GO$5/Setup!$C$36)+IF($V23=22,N($F23),0))-CS23,0),MAX($P23-SUM(DV23:EP23),0))</f>
        <v>0</v>
      </c>
      <c r="ER23" s="48" t="n">
        <f aca="false">MIN(MAX((GP22*(1+GP$5/Setup!$C$36)+IF($V23=23,N($F23),0))-CT23,0),MAX($P23-SUM(DV23:EQ23),0))</f>
        <v>0</v>
      </c>
      <c r="ES23" s="48" t="n">
        <f aca="false">MIN(MAX((GQ22*(1+GQ$5/Setup!$C$36)+IF($V23=24,N($F23),0))-CU23,0),MAX($P23-SUM(DV23:ER23),0))</f>
        <v>0</v>
      </c>
      <c r="ET23" s="48" t="n">
        <f aca="false">MIN(MAX((GR22*(1+GR$5/Setup!$C$36)+IF($V23=25,N($F23),0))-CV23,0),MAX($P23-SUM(DV23:ES23),0))</f>
        <v>0</v>
      </c>
      <c r="EU23" s="48" t="n">
        <f aca="false">MIN(MAX((GS22*(1+GS$5/Setup!$C$36)+IF($V23=26,N($F23),0))-CW23,0),MAX($P23-SUM(DV23:ET23),0))</f>
        <v>0</v>
      </c>
      <c r="EV23" s="48" t="n">
        <f aca="false">MIN(MAX((GT22*(1+GT$5/Setup!$C$36)+IF($V23=27,N($F23),0))-CX23,0),MAX($P23-SUM(DV23:EU23),0))</f>
        <v>0</v>
      </c>
      <c r="EW23" s="48" t="n">
        <f aca="false">MIN(MAX((GU22*(1+GU$5/Setup!$C$36)+IF($V23=28,N($F23),0))-CY23,0),MAX($P23-SUM(DV23:EV23),0))</f>
        <v>0</v>
      </c>
      <c r="EX23" s="48" t="n">
        <f aca="false">MIN(MAX((GV22*(1+GV$5/Setup!$C$36)+IF($V23=29,N($F23),0))-CZ23,0),MAX($P23-SUM(DV23:EW23),0))</f>
        <v>0</v>
      </c>
      <c r="EY23" s="48" t="n">
        <f aca="false">MIN(MAX((GW22*(1+GW$5/Setup!$C$36)+IF($V23=30,N($F23),0))-DA23,0),MAX($P23-SUM(DV23:EX23),0))</f>
        <v>0</v>
      </c>
      <c r="EZ23" s="48" t="n">
        <f aca="false">MIN(MAX((GX22*(1+GX$5/Setup!$C$36)+IF($V23=31,N($F23),0))-DB23,0),MAX($P23-SUM(DV23:EY23),0))</f>
        <v>0</v>
      </c>
      <c r="FA23" s="48" t="n">
        <f aca="false">MIN(MAX((GY22*(1+GY$5/Setup!$C$36)+IF($V23=32,N($F23),0))-DC23,0),MAX($P23-SUM(DV23:EZ23),0))</f>
        <v>0</v>
      </c>
      <c r="FB23" s="48" t="n">
        <f aca="false">MIN(MAX((GZ22*(1+GZ$5/Setup!$C$36)+IF($V23=33,N($F23),0))-DD23,0),MAX($P23-SUM(DV23:FA23),0))</f>
        <v>0</v>
      </c>
      <c r="FC23" s="48" t="n">
        <f aca="false">MIN(MAX((HA22*(1+HA$5/Setup!$C$36)+IF($V23=34,N($F23),0))-DE23,0),MAX($P23-SUM(DV23:FB23),0))</f>
        <v>0</v>
      </c>
      <c r="FD23" s="48" t="n">
        <f aca="false">MIN(MAX((HB22*(1+HB$5/Setup!$C$36)+IF($V23=35,N($F23),0))-DF23,0),MAX($P23-SUM(DV23:FC23),0))</f>
        <v>0</v>
      </c>
      <c r="FE23" s="48" t="n">
        <f aca="false">MIN(MAX((HC22*(1+HC$5/Setup!$C$36)+IF($V23=36,N($F23),0))-DG23,0),MAX($P23-SUM(DV23:FD23),0))</f>
        <v>0</v>
      </c>
      <c r="FF23" s="48" t="n">
        <f aca="false">MIN(MAX((HD22*(1+HD$5/Setup!$C$36)+IF($V23=37,N($F23),0))-DH23,0),MAX($P23-SUM(DV23:FE23),0))</f>
        <v>0</v>
      </c>
      <c r="FG23" s="48" t="n">
        <f aca="false">MIN(MAX((HE22*(1+HE$5/Setup!$C$36)+IF($V23=38,N($F23),0))-DI23,0),MAX($P23-SUM(DV23:FF23),0))</f>
        <v>0</v>
      </c>
      <c r="FH23" s="48" t="n">
        <f aca="false">MIN(MAX((HF22*(1+HF$5/Setup!$C$36)+IF($V23=39,N($F23),0))-DJ23,0),MAX($P23-SUM(DV23:FG23),0))</f>
        <v>0</v>
      </c>
      <c r="FI23" s="48" t="n">
        <f aca="false">MIN(MAX((HG22*(1+HG$5/Setup!$C$36)+IF($V23=40,N($F23),0))-DK23,0),MAX($P23-SUM(DV23:FH23),0))</f>
        <v>0</v>
      </c>
      <c r="FJ23" s="48" t="n">
        <f aca="false">MIN(MAX((HH22*(1+HH$5/Setup!$C$36)+IF($V23=41,N($F23),0))-DL23,0),MAX($P23-SUM(DV23:FI23),0))</f>
        <v>0</v>
      </c>
      <c r="FK23" s="48" t="n">
        <f aca="false">MIN(MAX((HI22*(1+HI$5/Setup!$C$36)+IF($V23=42,N($F23),0))-DM23,0),MAX($P23-SUM(DV23:FJ23),0))</f>
        <v>0</v>
      </c>
      <c r="FL23" s="48" t="n">
        <f aca="false">MIN(MAX((HJ22*(1+HJ$5/Setup!$C$36)+IF($V23=43,N($F23),0))-DN23,0),MAX($P23-SUM(DV23:FK23),0))</f>
        <v>0</v>
      </c>
      <c r="FM23" s="48" t="n">
        <f aca="false">MIN(MAX((HK22*(1+HK$5/Setup!$C$36)+IF($V23=44,N($F23),0))-DO23,0),MAX($P23-SUM(DV23:FL23),0))</f>
        <v>0</v>
      </c>
      <c r="FN23" s="48" t="n">
        <f aca="false">MIN(MAX((HL22*(1+HL$5/Setup!$C$36)+IF($V23=45,N($F23),0))-DP23,0),MAX($P23-SUM(DV23:FM23),0))</f>
        <v>0</v>
      </c>
      <c r="FO23" s="48" t="n">
        <f aca="false">MIN(MAX((HM22*(1+HM$5/Setup!$C$36)+IF($V23=46,N($F23),0))-DQ23,0),MAX($P23-SUM(DV23:FN23),0))</f>
        <v>0</v>
      </c>
      <c r="FP23" s="48" t="n">
        <f aca="false">MIN(MAX((HN22*(1+HN$5/Setup!$C$36)+IF($V23=47,N($F23),0))-DR23,0),MAX($P23-SUM(DV23:FO23),0))</f>
        <v>0</v>
      </c>
      <c r="FQ23" s="48" t="n">
        <f aca="false">MIN(MAX((HO22*(1+HO$5/Setup!$C$36)+IF($V23=48,N($F23),0))-DS23,0),MAX($P23-SUM(DV23:FP23),0))</f>
        <v>0</v>
      </c>
      <c r="FR23" s="48" t="n">
        <f aca="false">MIN(MAX((HP22*(1+HP$5/Setup!$C$36)+IF($V23=49,N($F23),0))-DT23,0),MAX($P23-SUM(DV23:FQ23),0))</f>
        <v>0</v>
      </c>
      <c r="FS23" s="48" t="n">
        <f aca="false">MIN(MAX((HQ22*(1+HQ$5/Setup!$C$36)+IF($V23=50,N($F23),0))-DU23,0),MAX($P23-SUM(DV23:FR23),0))</f>
        <v>0</v>
      </c>
      <c r="FT23" s="48" t="n">
        <f aca="false">IF((FT22*(1+FT$5/Setup!$C$36)+IF($V23=1,N($F23),0))-BX23-DV23&lt;0.005,0,(FT22*(1+FT$5/Setup!$C$36)+IF($V23=1,N($F23),0))-BX23-DV23)</f>
        <v>0</v>
      </c>
      <c r="FU23" s="48" t="n">
        <f aca="false">IF((FU22*(1+FU$5/Setup!$C$36)+IF($V23=2,N($F23),0))-BY23-DW23&lt;0.005,0,(FU22*(1+FU$5/Setup!$C$36)+IF($V23=2,N($F23),0))-BY23-DW23)</f>
        <v>204.42026880165</v>
      </c>
      <c r="FV23" s="48" t="n">
        <f aca="false">IF((FV22*(1+FV$5/Setup!$C$36)+IF($V23=3,N($F23),0))-BZ23-DX23&lt;0.005,0,(FV22*(1+FV$5/Setup!$C$36)+IF($V23=3,N($F23),0))-BZ23-DX23)</f>
        <v>0</v>
      </c>
      <c r="FW23" s="48" t="n">
        <f aca="false">IF((FW22*(1+FW$5/Setup!$C$36)+IF($V23=4,N($F23),0))-CA23-DY23&lt;0.005,0,(FW22*(1+FW$5/Setup!$C$36)+IF($V23=4,N($F23),0))-CA23-DY23)</f>
        <v>0</v>
      </c>
      <c r="FX23" s="48" t="n">
        <f aca="false">IF((FX22*(1+FX$5/Setup!$C$36)+IF($V23=5,N($F23),0))-CB23-DZ23&lt;0.005,0,(FX22*(1+FX$5/Setup!$C$36)+IF($V23=5,N($F23),0))-CB23-DZ23)</f>
        <v>0</v>
      </c>
      <c r="FY23" s="48" t="n">
        <f aca="false">IF((FY22*(1+FY$5/Setup!$C$36)+IF($V23=6,N($F23),0))-CC23-EA23&lt;0.005,0,(FY22*(1+FY$5/Setup!$C$36)+IF($V23=6,N($F23),0))-CC23-EA23)</f>
        <v>0</v>
      </c>
      <c r="FZ23" s="48" t="n">
        <f aca="false">IF((FZ22*(1+FZ$5/Setup!$C$36)+IF($V23=7,N($F23),0))-CD23-EB23&lt;0.005,0,(FZ22*(1+FZ$5/Setup!$C$36)+IF($V23=7,N($F23),0))-CD23-EB23)</f>
        <v>0</v>
      </c>
      <c r="GA23" s="48" t="n">
        <f aca="false">IF((GA22*(1+GA$5/Setup!$C$36)+IF($V23=8,N($F23),0))-CE23-EC23&lt;0.005,0,(GA22*(1+GA$5/Setup!$C$36)+IF($V23=8,N($F23),0))-CE23-EC23)</f>
        <v>0</v>
      </c>
      <c r="GB23" s="48" t="n">
        <f aca="false">IF((GB22*(1+GB$5/Setup!$C$36)+IF($V23=9,N($F23),0))-CF23-ED23&lt;0.005,0,(GB22*(1+GB$5/Setup!$C$36)+IF($V23=9,N($F23),0))-CF23-ED23)</f>
        <v>0</v>
      </c>
      <c r="GC23" s="48" t="n">
        <f aca="false">IF((GC22*(1+GC$5/Setup!$C$36)+IF($V23=10,N($F23),0))-CG23-EE23&lt;0.005,0,(GC22*(1+GC$5/Setup!$C$36)+IF($V23=10,N($F23),0))-CG23-EE23)</f>
        <v>0</v>
      </c>
      <c r="GD23" s="48" t="n">
        <f aca="false">IF((GD22*(1+GD$5/Setup!$C$36)+IF($V23=11,N($F23),0))-CH23-EF23&lt;0.005,0,(GD22*(1+GD$5/Setup!$C$36)+IF($V23=11,N($F23),0))-CH23-EF23)</f>
        <v>0</v>
      </c>
      <c r="GE23" s="48" t="n">
        <f aca="false">IF((GE22*(1+GE$5/Setup!$C$36)+IF($V23=12,N($F23),0))-CI23-EG23&lt;0.005,0,(GE22*(1+GE$5/Setup!$C$36)+IF($V23=12,N($F23),0))-CI23-EG23)</f>
        <v>0</v>
      </c>
      <c r="GF23" s="48" t="n">
        <f aca="false">IF((GF22*(1+GF$5/Setup!$C$36)+IF($V23=13,N($F23),0))-CJ23-EH23&lt;0.005,0,(GF22*(1+GF$5/Setup!$C$36)+IF($V23=13,N($F23),0))-CJ23-EH23)</f>
        <v>0</v>
      </c>
      <c r="GG23" s="48" t="n">
        <f aca="false">IF((GG22*(1+GG$5/Setup!$C$36)+IF($V23=14,N($F23),0))-CK23-EI23&lt;0.005,0,(GG22*(1+GG$5/Setup!$C$36)+IF($V23=14,N($F23),0))-CK23-EI23)</f>
        <v>0</v>
      </c>
      <c r="GH23" s="48" t="n">
        <f aca="false">IF((GH22*(1+GH$5/Setup!$C$36)+IF($V23=15,N($F23),0))-CL23-EJ23&lt;0.005,0,(GH22*(1+GH$5/Setup!$C$36)+IF($V23=15,N($F23),0))-CL23-EJ23)</f>
        <v>0</v>
      </c>
      <c r="GI23" s="48" t="n">
        <f aca="false">IF((GI22*(1+GI$5/Setup!$C$36)+IF($V23=16,N($F23),0))-CM23-EK23&lt;0.005,0,(GI22*(1+GI$5/Setup!$C$36)+IF($V23=16,N($F23),0))-CM23-EK23)</f>
        <v>0</v>
      </c>
      <c r="GJ23" s="48" t="n">
        <f aca="false">IF((GJ22*(1+GJ$5/Setup!$C$36)+IF($V23=17,N($F23),0))-CN23-EL23&lt;0.005,0,(GJ22*(1+GJ$5/Setup!$C$36)+IF($V23=17,N($F23),0))-CN23-EL23)</f>
        <v>0</v>
      </c>
      <c r="GK23" s="48" t="n">
        <f aca="false">IF((GK22*(1+GK$5/Setup!$C$36)+IF($V23=18,N($F23),0))-CO23-EM23&lt;0.005,0,(GK22*(1+GK$5/Setup!$C$36)+IF($V23=18,N($F23),0))-CO23-EM23)</f>
        <v>0</v>
      </c>
      <c r="GL23" s="48" t="n">
        <f aca="false">IF((GL22*(1+GL$5/Setup!$C$36)+IF($V23=19,N($F23),0))-CP23-EN23&lt;0.005,0,(GL22*(1+GL$5/Setup!$C$36)+IF($V23=19,N($F23),0))-CP23-EN23)</f>
        <v>0</v>
      </c>
      <c r="GM23" s="48" t="n">
        <f aca="false">IF((GM22*(1+GM$5/Setup!$C$36)+IF($V23=20,N($F23),0))-CQ23-EO23&lt;0.005,0,(GM22*(1+GM$5/Setup!$C$36)+IF($V23=20,N($F23),0))-CQ23-EO23)</f>
        <v>0</v>
      </c>
      <c r="GN23" s="48" t="n">
        <f aca="false">IF((GN22*(1+GN$5/Setup!$C$36)+IF($V23=21,N($F23),0))-CR23-EP23&lt;0.005,0,(GN22*(1+GN$5/Setup!$C$36)+IF($V23=21,N($F23),0))-CR23-EP23)</f>
        <v>0</v>
      </c>
      <c r="GO23" s="48" t="n">
        <f aca="false">IF((GO22*(1+GO$5/Setup!$C$36)+IF($V23=22,N($F23),0))-CS23-EQ23&lt;0.005,0,(GO22*(1+GO$5/Setup!$C$36)+IF($V23=22,N($F23),0))-CS23-EQ23)</f>
        <v>0</v>
      </c>
      <c r="GP23" s="48" t="n">
        <f aca="false">IF((GP22*(1+GP$5/Setup!$C$36)+IF($V23=23,N($F23),0))-CT23-ER23&lt;0.005,0,(GP22*(1+GP$5/Setup!$C$36)+IF($V23=23,N($F23),0))-CT23-ER23)</f>
        <v>0</v>
      </c>
      <c r="GQ23" s="48" t="n">
        <f aca="false">IF((GQ22*(1+GQ$5/Setup!$C$36)+IF($V23=24,N($F23),0))-CU23-ES23&lt;0.005,0,(GQ22*(1+GQ$5/Setup!$C$36)+IF($V23=24,N($F23),0))-CU23-ES23)</f>
        <v>0</v>
      </c>
      <c r="GR23" s="48" t="n">
        <f aca="false">IF((GR22*(1+GR$5/Setup!$C$36)+IF($V23=25,N($F23),0))-CV23-ET23&lt;0.005,0,(GR22*(1+GR$5/Setup!$C$36)+IF($V23=25,N($F23),0))-CV23-ET23)</f>
        <v>0</v>
      </c>
      <c r="GS23" s="48" t="n">
        <f aca="false">IF((GS22*(1+GS$5/Setup!$C$36)+IF($V23=26,N($F23),0))-CW23-EU23&lt;0.005,0,(GS22*(1+GS$5/Setup!$C$36)+IF($V23=26,N($F23),0))-CW23-EU23)</f>
        <v>0</v>
      </c>
      <c r="GT23" s="48" t="n">
        <f aca="false">IF((GT22*(1+GT$5/Setup!$C$36)+IF($V23=27,N($F23),0))-CX23-EV23&lt;0.005,0,(GT22*(1+GT$5/Setup!$C$36)+IF($V23=27,N($F23),0))-CX23-EV23)</f>
        <v>0</v>
      </c>
      <c r="GU23" s="48" t="n">
        <f aca="false">IF((GU22*(1+GU$5/Setup!$C$36)+IF($V23=28,N($F23),0))-CY23-EW23&lt;0.005,0,(GU22*(1+GU$5/Setup!$C$36)+IF($V23=28,N($F23),0))-CY23-EW23)</f>
        <v>0</v>
      </c>
      <c r="GV23" s="48" t="n">
        <f aca="false">IF((GV22*(1+GV$5/Setup!$C$36)+IF($V23=29,N($F23),0))-CZ23-EX23&lt;0.005,0,(GV22*(1+GV$5/Setup!$C$36)+IF($V23=29,N($F23),0))-CZ23-EX23)</f>
        <v>0</v>
      </c>
      <c r="GW23" s="48" t="n">
        <f aca="false">IF((GW22*(1+GW$5/Setup!$C$36)+IF($V23=30,N($F23),0))-DA23-EY23&lt;0.005,0,(GW22*(1+GW$5/Setup!$C$36)+IF($V23=30,N($F23),0))-DA23-EY23)</f>
        <v>0</v>
      </c>
      <c r="GX23" s="48" t="n">
        <f aca="false">IF((GX22*(1+GX$5/Setup!$C$36)+IF($V23=31,N($F23),0))-DB23-EZ23&lt;0.005,0,(GX22*(1+GX$5/Setup!$C$36)+IF($V23=31,N($F23),0))-DB23-EZ23)</f>
        <v>0</v>
      </c>
      <c r="GY23" s="48" t="n">
        <f aca="false">IF((GY22*(1+GY$5/Setup!$C$36)+IF($V23=32,N($F23),0))-DC23-FA23&lt;0.005,0,(GY22*(1+GY$5/Setup!$C$36)+IF($V23=32,N($F23),0))-DC23-FA23)</f>
        <v>0</v>
      </c>
      <c r="GZ23" s="48" t="n">
        <f aca="false">IF((GZ22*(1+GZ$5/Setup!$C$36)+IF($V23=33,N($F23),0))-DD23-FB23&lt;0.005,0,(GZ22*(1+GZ$5/Setup!$C$36)+IF($V23=33,N($F23),0))-DD23-FB23)</f>
        <v>0</v>
      </c>
      <c r="HA23" s="48" t="n">
        <f aca="false">IF((HA22*(1+HA$5/Setup!$C$36)+IF($V23=34,N($F23),0))-DE23-FC23&lt;0.005,0,(HA22*(1+HA$5/Setup!$C$36)+IF($V23=34,N($F23),0))-DE23-FC23)</f>
        <v>0</v>
      </c>
      <c r="HB23" s="48" t="n">
        <f aca="false">IF((HB22*(1+HB$5/Setup!$C$36)+IF($V23=35,N($F23),0))-DF23-FD23&lt;0.005,0,(HB22*(1+HB$5/Setup!$C$36)+IF($V23=35,N($F23),0))-DF23-FD23)</f>
        <v>0</v>
      </c>
      <c r="HC23" s="48" t="n">
        <f aca="false">IF((HC22*(1+HC$5/Setup!$C$36)+IF($V23=36,N($F23),0))-DG23-FE23&lt;0.005,0,(HC22*(1+HC$5/Setup!$C$36)+IF($V23=36,N($F23),0))-DG23-FE23)</f>
        <v>0</v>
      </c>
      <c r="HD23" s="48" t="n">
        <f aca="false">IF((HD22*(1+HD$5/Setup!$C$36)+IF($V23=37,N($F23),0))-DH23-FF23&lt;0.005,0,(HD22*(1+HD$5/Setup!$C$36)+IF($V23=37,N($F23),0))-DH23-FF23)</f>
        <v>0</v>
      </c>
      <c r="HE23" s="48" t="n">
        <f aca="false">IF((HE22*(1+HE$5/Setup!$C$36)+IF($V23=38,N($F23),0))-DI23-FG23&lt;0.005,0,(HE22*(1+HE$5/Setup!$C$36)+IF($V23=38,N($F23),0))-DI23-FG23)</f>
        <v>0</v>
      </c>
      <c r="HF23" s="48" t="n">
        <f aca="false">IF((HF22*(1+HF$5/Setup!$C$36)+IF($V23=39,N($F23),0))-DJ23-FH23&lt;0.005,0,(HF22*(1+HF$5/Setup!$C$36)+IF($V23=39,N($F23),0))-DJ23-FH23)</f>
        <v>0</v>
      </c>
      <c r="HG23" s="48" t="n">
        <f aca="false">IF((HG22*(1+HG$5/Setup!$C$36)+IF($V23=40,N($F23),0))-DK23-FI23&lt;0.005,0,(HG22*(1+HG$5/Setup!$C$36)+IF($V23=40,N($F23),0))-DK23-FI23)</f>
        <v>0</v>
      </c>
      <c r="HH23" s="48" t="n">
        <f aca="false">IF((HH22*(1+HH$5/Setup!$C$36)+IF($V23=41,N($F23),0))-DL23-FJ23&lt;0.005,0,(HH22*(1+HH$5/Setup!$C$36)+IF($V23=41,N($F23),0))-DL23-FJ23)</f>
        <v>0</v>
      </c>
      <c r="HI23" s="48" t="n">
        <f aca="false">IF((HI22*(1+HI$5/Setup!$C$36)+IF($V23=42,N($F23),0))-DM23-FK23&lt;0.005,0,(HI22*(1+HI$5/Setup!$C$36)+IF($V23=42,N($F23),0))-DM23-FK23)</f>
        <v>0</v>
      </c>
      <c r="HJ23" s="48" t="n">
        <f aca="false">IF((HJ22*(1+HJ$5/Setup!$C$36)+IF($V23=43,N($F23),0))-DN23-FL23&lt;0.005,0,(HJ22*(1+HJ$5/Setup!$C$36)+IF($V23=43,N($F23),0))-DN23-FL23)</f>
        <v>0</v>
      </c>
      <c r="HK23" s="48" t="n">
        <f aca="false">IF((HK22*(1+HK$5/Setup!$C$36)+IF($V23=44,N($F23),0))-DO23-FM23&lt;0.005,0,(HK22*(1+HK$5/Setup!$C$36)+IF($V23=44,N($F23),0))-DO23-FM23)</f>
        <v>0</v>
      </c>
      <c r="HL23" s="48" t="n">
        <f aca="false">IF((HL22*(1+HL$5/Setup!$C$36)+IF($V23=45,N($F23),0))-DP23-FN23&lt;0.005,0,(HL22*(1+HL$5/Setup!$C$36)+IF($V23=45,N($F23),0))-DP23-FN23)</f>
        <v>0</v>
      </c>
      <c r="HM23" s="48" t="n">
        <f aca="false">IF((HM22*(1+HM$5/Setup!$C$36)+IF($V23=46,N($F23),0))-DQ23-FO23&lt;0.005,0,(HM22*(1+HM$5/Setup!$C$36)+IF($V23=46,N($F23),0))-DQ23-FO23)</f>
        <v>0</v>
      </c>
      <c r="HN23" s="48" t="n">
        <f aca="false">IF((HN22*(1+HN$5/Setup!$C$36)+IF($V23=47,N($F23),0))-DR23-FP23&lt;0.005,0,(HN22*(1+HN$5/Setup!$C$36)+IF($V23=47,N($F23),0))-DR23-FP23)</f>
        <v>0</v>
      </c>
      <c r="HO23" s="48" t="n">
        <f aca="false">IF((HO22*(1+HO$5/Setup!$C$36)+IF($V23=48,N($F23),0))-DS23-FQ23&lt;0.005,0,(HO22*(1+HO$5/Setup!$C$36)+IF($V23=48,N($F23),0))-DS23-FQ23)</f>
        <v>0</v>
      </c>
      <c r="HP23" s="48" t="n">
        <f aca="false">IF((HP22*(1+HP$5/Setup!$C$36)+IF($V23=49,N($F23),0))-DT23-FR23&lt;0.005,0,(HP22*(1+HP$5/Setup!$C$36)+IF($V23=49,N($F23),0))-DT23-FR23)</f>
        <v>0</v>
      </c>
      <c r="HQ23" s="48" t="n">
        <f aca="false">IF((HQ22*(1+HQ$5/Setup!$C$36)+IF($V23=50,N($F23),0))-DU23-FS23&lt;0.005,0,(HQ22*(1+HQ$5/Setup!$C$36)+IF($V23=50,N($F23),0))-DU23-FS23)</f>
        <v>0</v>
      </c>
    </row>
    <row r="24" customFormat="false" ht="15" hidden="false" customHeight="false" outlineLevel="0" collapsed="false">
      <c r="A24" s="44" t="n">
        <v>16</v>
      </c>
      <c r="B24" s="45" t="n">
        <f aca="false">IF(Setup!$C$7="Every month",EDATE(Setup!$C$8,($A24-1)),IF(Setup!$C$7="Twice a month",DATE(YEAR(Setup!$C$8),MONTH(Setup!$C$8)+INT((($A24-1)+Setup!$C$41)/2),MIN(IF(MOD(($A24-1)+Setup!$C$41,2)=0,Setup!$C$39,Setup!$C$40),DAY(EOMONTH(DATE(YEAR(Setup!$C$8),MONTH(Setup!$C$8)+INT((($A24-1)+Setup!$C$41)/2),1),0)))),Setup!$C$8+($A24-1)*IF(Setup!$C$7="Every week",7,14)))</f>
        <v>46535</v>
      </c>
      <c r="C24" s="45" t="n">
        <f aca="false">IF(Setup!$C$7="Every month",EDATE(Setup!$C$8,$A24),IF(Setup!$C$7="Twice a month",DATE(YEAR(Setup!$C$8),MONTH(Setup!$C$8)+INT(($A24+Setup!$C$41)/2),MIN(IF(MOD($A24+Setup!$C$41,2)=0,Setup!$C$39,Setup!$C$40),DAY(EOMONTH(DATE(YEAR(Setup!$C$8),MONTH(Setup!$C$8)+INT(($A24+Setup!$C$41)/2),1),0)))),Setup!$C$8+$A24*IF(Setup!$C$7="Every week",7,14)))</f>
        <v>46549</v>
      </c>
      <c r="D24" s="46"/>
      <c r="E24" s="47"/>
      <c r="F24" s="47"/>
      <c r="G24" s="47"/>
      <c r="H24" s="47"/>
      <c r="I24" s="48" t="n">
        <f aca="false">N(Setup!$C$11)+N(E24)</f>
        <v>100</v>
      </c>
      <c r="J24" s="48" t="n">
        <f aca="false">MIN(Setup!$C$37,MAX(I24,0))</f>
        <v>9.23076923076923</v>
      </c>
      <c r="K24" s="48" t="n">
        <f aca="false">MIN(MAX(N(Setup!$C$14)-L23,0),MAX(I24-J24,0))</f>
        <v>0</v>
      </c>
      <c r="L24" s="48" t="n">
        <f aca="false">L23+K24-N(G24)</f>
        <v>500</v>
      </c>
      <c r="M24" s="48" t="n">
        <f aca="false">M23+J24-N(H24)</f>
        <v>147.692307692308</v>
      </c>
      <c r="N24" s="48" t="n">
        <f aca="false">SUM(BX24:DU24)</f>
        <v>0</v>
      </c>
      <c r="O24" s="48" t="n">
        <f aca="false">SUM(Z24:BW24)-N24</f>
        <v>25</v>
      </c>
      <c r="P24" s="48" t="n">
        <f aca="false">MAX(I24-J24-K24,0)+O24</f>
        <v>115.769230769231</v>
      </c>
      <c r="Q24" s="48" t="n">
        <f aca="false">SUM(DV24:FS24)</f>
        <v>115.769230769231</v>
      </c>
      <c r="R24" s="49" t="n">
        <f aca="false">N24+J24+K24+Q24</f>
        <v>125</v>
      </c>
      <c r="S24" s="48" t="n">
        <f aca="false">T24-T23-N(F24)+N24+Q24</f>
        <v>1.41521724554991</v>
      </c>
      <c r="T24" s="49" t="n">
        <f aca="false">SUM(FT24:HQ24)</f>
        <v>90.0662552779694</v>
      </c>
      <c r="U24" s="44" t="str">
        <f aca="false">IF(T23&lt;0.005,"",INDEX(Helpers!$C$2:$C$51,IF(_xlfn.MINIFS($DV$6:$FS$6,DV24:FS24,"&gt;0.005")=0,V24,_xlfn.MINIFS($DV$6:$FS$6,DV24:FS24,"&gt;0.005"))))</f>
        <v>Card B</v>
      </c>
      <c r="V24" s="44" t="n">
        <f aca="false">IF(_xlfn.MINIFS($FT$6:$HQ$6,FT23:HQ23,"&gt;0.005")=0,1,_xlfn.MINIFS($FT$6:$HQ$6,FT23:HQ23,"&gt;0.005"))</f>
        <v>2</v>
      </c>
      <c r="W24" s="44" t="n">
        <f aca="false">IF(AND(D24&lt;&gt;"Paid",T23&gt;0.005),1,0)</f>
        <v>1</v>
      </c>
      <c r="X24" s="48" t="n">
        <f aca="false">SUMPRODUCT(((Helpers!$G$2:$G$51*(1+(Helpers!$D$2:$D$51+0.000000001)/12)^(($B24-Setup!$C$8)/(365.25/12))-Helpers!$E$2:$E$51*((1+(Helpers!$D$2:$D$51+0.000000001)/12)^(($B24-Setup!$C$8)/(365.25/12))-1)/((Helpers!$D$2:$D$51+0.000000001)/12))&gt;0)*(Helpers!$G$2:$G$51*(1+(Helpers!$D$2:$D$51+0.000000001)/12)^(($B24-Setup!$C$8)/(365.25/12))-Helpers!$E$2:$E$51*((1+(Helpers!$D$2:$D$51+0.000000001)/12)^(($B24-Setup!$C$8)/(365.25/12))-1)/((Helpers!$D$2:$D$51+0.000000001)/12)))</f>
        <v>1431.53133424231</v>
      </c>
      <c r="Y24" s="48"/>
      <c r="Z24" s="48" t="n">
        <f aca="false">IF(OR(N(Z$5)=0,Z$6=""),0,Z$5*((DATE(YEAR($B24),MONTH($B24),MIN(Z$6,DAY(EOMONTH($B24,0))))&gt;=$B24)*(DATE(YEAR($B24),MONTH($B24),MIN(Z$6,DAY(EOMONTH($B24,0))))&lt;$C24)+(DATE(YEAR($B24),MONTH($B24)+1,MIN(Z$6,DAY(EOMONTH($B24,1))))&gt;=$B24)*(DATE(YEAR($B24),MONTH($B24)+1,MIN(Z$6,DAY(EOMONTH($B24,1))))&lt;$C24)))</f>
        <v>25</v>
      </c>
      <c r="AA24" s="48" t="n">
        <f aca="false">IF(OR(N(AA$5)=0,AA$6=""),0,AA$5*((DATE(YEAR($B24),MONTH($B24),MIN(AA$6,DAY(EOMONTH($B24,0))))&gt;=$B24)*(DATE(YEAR($B24),MONTH($B24),MIN(AA$6,DAY(EOMONTH($B24,0))))&lt;$C24)+(DATE(YEAR($B24),MONTH($B24)+1,MIN(AA$6,DAY(EOMONTH($B24,1))))&gt;=$B24)*(DATE(YEAR($B24),MONTH($B24)+1,MIN(AA$6,DAY(EOMONTH($B24,1))))&lt;$C24)))</f>
        <v>0</v>
      </c>
      <c r="AB24" s="48" t="n">
        <f aca="false">IF(OR(N(AB$5)=0,AB$6=""),0,AB$5*((DATE(YEAR($B24),MONTH($B24),MIN(AB$6,DAY(EOMONTH($B24,0))))&gt;=$B24)*(DATE(YEAR($B24),MONTH($B24),MIN(AB$6,DAY(EOMONTH($B24,0))))&lt;$C24)+(DATE(YEAR($B24),MONTH($B24)+1,MIN(AB$6,DAY(EOMONTH($B24,1))))&gt;=$B24)*(DATE(YEAR($B24),MONTH($B24)+1,MIN(AB$6,DAY(EOMONTH($B24,1))))&lt;$C24)))</f>
        <v>0</v>
      </c>
      <c r="AC24" s="48" t="n">
        <f aca="false">IF(OR(N(AC$5)=0,AC$6=""),0,AC$5*((DATE(YEAR($B24),MONTH($B24),MIN(AC$6,DAY(EOMONTH($B24,0))))&gt;=$B24)*(DATE(YEAR($B24),MONTH($B24),MIN(AC$6,DAY(EOMONTH($B24,0))))&lt;$C24)+(DATE(YEAR($B24),MONTH($B24)+1,MIN(AC$6,DAY(EOMONTH($B24,1))))&gt;=$B24)*(DATE(YEAR($B24),MONTH($B24)+1,MIN(AC$6,DAY(EOMONTH($B24,1))))&lt;$C24)))</f>
        <v>0</v>
      </c>
      <c r="AD24" s="48" t="n">
        <f aca="false">IF(OR(N(AD$5)=0,AD$6=""),0,AD$5*((DATE(YEAR($B24),MONTH($B24),MIN(AD$6,DAY(EOMONTH($B24,0))))&gt;=$B24)*(DATE(YEAR($B24),MONTH($B24),MIN(AD$6,DAY(EOMONTH($B24,0))))&lt;$C24)+(DATE(YEAR($B24),MONTH($B24)+1,MIN(AD$6,DAY(EOMONTH($B24,1))))&gt;=$B24)*(DATE(YEAR($B24),MONTH($B24)+1,MIN(AD$6,DAY(EOMONTH($B24,1))))&lt;$C24)))</f>
        <v>0</v>
      </c>
      <c r="AE24" s="48" t="n">
        <f aca="false">IF(OR(N(AE$5)=0,AE$6=""),0,AE$5*((DATE(YEAR($B24),MONTH($B24),MIN(AE$6,DAY(EOMONTH($B24,0))))&gt;=$B24)*(DATE(YEAR($B24),MONTH($B24),MIN(AE$6,DAY(EOMONTH($B24,0))))&lt;$C24)+(DATE(YEAR($B24),MONTH($B24)+1,MIN(AE$6,DAY(EOMONTH($B24,1))))&gt;=$B24)*(DATE(YEAR($B24),MONTH($B24)+1,MIN(AE$6,DAY(EOMONTH($B24,1))))&lt;$C24)))</f>
        <v>0</v>
      </c>
      <c r="AF24" s="48" t="n">
        <f aca="false">IF(OR(N(AF$5)=0,AF$6=""),0,AF$5*((DATE(YEAR($B24),MONTH($B24),MIN(AF$6,DAY(EOMONTH($B24,0))))&gt;=$B24)*(DATE(YEAR($B24),MONTH($B24),MIN(AF$6,DAY(EOMONTH($B24,0))))&lt;$C24)+(DATE(YEAR($B24),MONTH($B24)+1,MIN(AF$6,DAY(EOMONTH($B24,1))))&gt;=$B24)*(DATE(YEAR($B24),MONTH($B24)+1,MIN(AF$6,DAY(EOMONTH($B24,1))))&lt;$C24)))</f>
        <v>0</v>
      </c>
      <c r="AG24" s="48" t="n">
        <f aca="false">IF(OR(N(AG$5)=0,AG$6=""),0,AG$5*((DATE(YEAR($B24),MONTH($B24),MIN(AG$6,DAY(EOMONTH($B24,0))))&gt;=$B24)*(DATE(YEAR($B24),MONTH($B24),MIN(AG$6,DAY(EOMONTH($B24,0))))&lt;$C24)+(DATE(YEAR($B24),MONTH($B24)+1,MIN(AG$6,DAY(EOMONTH($B24,1))))&gt;=$B24)*(DATE(YEAR($B24),MONTH($B24)+1,MIN(AG$6,DAY(EOMONTH($B24,1))))&lt;$C24)))</f>
        <v>0</v>
      </c>
      <c r="AH24" s="48" t="n">
        <f aca="false">IF(OR(N(AH$5)=0,AH$6=""),0,AH$5*((DATE(YEAR($B24),MONTH($B24),MIN(AH$6,DAY(EOMONTH($B24,0))))&gt;=$B24)*(DATE(YEAR($B24),MONTH($B24),MIN(AH$6,DAY(EOMONTH($B24,0))))&lt;$C24)+(DATE(YEAR($B24),MONTH($B24)+1,MIN(AH$6,DAY(EOMONTH($B24,1))))&gt;=$B24)*(DATE(YEAR($B24),MONTH($B24)+1,MIN(AH$6,DAY(EOMONTH($B24,1))))&lt;$C24)))</f>
        <v>0</v>
      </c>
      <c r="AI24" s="48" t="n">
        <f aca="false">IF(OR(N(AI$5)=0,AI$6=""),0,AI$5*((DATE(YEAR($B24),MONTH($B24),MIN(AI$6,DAY(EOMONTH($B24,0))))&gt;=$B24)*(DATE(YEAR($B24),MONTH($B24),MIN(AI$6,DAY(EOMONTH($B24,0))))&lt;$C24)+(DATE(YEAR($B24),MONTH($B24)+1,MIN(AI$6,DAY(EOMONTH($B24,1))))&gt;=$B24)*(DATE(YEAR($B24),MONTH($B24)+1,MIN(AI$6,DAY(EOMONTH($B24,1))))&lt;$C24)))</f>
        <v>0</v>
      </c>
      <c r="AJ24" s="48" t="n">
        <f aca="false">IF(OR(N(AJ$5)=0,AJ$6=""),0,AJ$5*((DATE(YEAR($B24),MONTH($B24),MIN(AJ$6,DAY(EOMONTH($B24,0))))&gt;=$B24)*(DATE(YEAR($B24),MONTH($B24),MIN(AJ$6,DAY(EOMONTH($B24,0))))&lt;$C24)+(DATE(YEAR($B24),MONTH($B24)+1,MIN(AJ$6,DAY(EOMONTH($B24,1))))&gt;=$B24)*(DATE(YEAR($B24),MONTH($B24)+1,MIN(AJ$6,DAY(EOMONTH($B24,1))))&lt;$C24)))</f>
        <v>0</v>
      </c>
      <c r="AK24" s="48" t="n">
        <f aca="false">IF(OR(N(AK$5)=0,AK$6=""),0,AK$5*((DATE(YEAR($B24),MONTH($B24),MIN(AK$6,DAY(EOMONTH($B24,0))))&gt;=$B24)*(DATE(YEAR($B24),MONTH($B24),MIN(AK$6,DAY(EOMONTH($B24,0))))&lt;$C24)+(DATE(YEAR($B24),MONTH($B24)+1,MIN(AK$6,DAY(EOMONTH($B24,1))))&gt;=$B24)*(DATE(YEAR($B24),MONTH($B24)+1,MIN(AK$6,DAY(EOMONTH($B24,1))))&lt;$C24)))</f>
        <v>0</v>
      </c>
      <c r="AL24" s="48" t="n">
        <f aca="false">IF(OR(N(AL$5)=0,AL$6=""),0,AL$5*((DATE(YEAR($B24),MONTH($B24),MIN(AL$6,DAY(EOMONTH($B24,0))))&gt;=$B24)*(DATE(YEAR($B24),MONTH($B24),MIN(AL$6,DAY(EOMONTH($B24,0))))&lt;$C24)+(DATE(YEAR($B24),MONTH($B24)+1,MIN(AL$6,DAY(EOMONTH($B24,1))))&gt;=$B24)*(DATE(YEAR($B24),MONTH($B24)+1,MIN(AL$6,DAY(EOMONTH($B24,1))))&lt;$C24)))</f>
        <v>0</v>
      </c>
      <c r="AM24" s="48" t="n">
        <f aca="false">IF(OR(N(AM$5)=0,AM$6=""),0,AM$5*((DATE(YEAR($B24),MONTH($B24),MIN(AM$6,DAY(EOMONTH($B24,0))))&gt;=$B24)*(DATE(YEAR($B24),MONTH($B24),MIN(AM$6,DAY(EOMONTH($B24,0))))&lt;$C24)+(DATE(YEAR($B24),MONTH($B24)+1,MIN(AM$6,DAY(EOMONTH($B24,1))))&gt;=$B24)*(DATE(YEAR($B24),MONTH($B24)+1,MIN(AM$6,DAY(EOMONTH($B24,1))))&lt;$C24)))</f>
        <v>0</v>
      </c>
      <c r="AN24" s="48" t="n">
        <f aca="false">IF(OR(N(AN$5)=0,AN$6=""),0,AN$5*((DATE(YEAR($B24),MONTH($B24),MIN(AN$6,DAY(EOMONTH($B24,0))))&gt;=$B24)*(DATE(YEAR($B24),MONTH($B24),MIN(AN$6,DAY(EOMONTH($B24,0))))&lt;$C24)+(DATE(YEAR($B24),MONTH($B24)+1,MIN(AN$6,DAY(EOMONTH($B24,1))))&gt;=$B24)*(DATE(YEAR($B24),MONTH($B24)+1,MIN(AN$6,DAY(EOMONTH($B24,1))))&lt;$C24)))</f>
        <v>0</v>
      </c>
      <c r="AO24" s="48" t="n">
        <f aca="false">IF(OR(N(AO$5)=0,AO$6=""),0,AO$5*((DATE(YEAR($B24),MONTH($B24),MIN(AO$6,DAY(EOMONTH($B24,0))))&gt;=$B24)*(DATE(YEAR($B24),MONTH($B24),MIN(AO$6,DAY(EOMONTH($B24,0))))&lt;$C24)+(DATE(YEAR($B24),MONTH($B24)+1,MIN(AO$6,DAY(EOMONTH($B24,1))))&gt;=$B24)*(DATE(YEAR($B24),MONTH($B24)+1,MIN(AO$6,DAY(EOMONTH($B24,1))))&lt;$C24)))</f>
        <v>0</v>
      </c>
      <c r="AP24" s="48" t="n">
        <f aca="false">IF(OR(N(AP$5)=0,AP$6=""),0,AP$5*((DATE(YEAR($B24),MONTH($B24),MIN(AP$6,DAY(EOMONTH($B24,0))))&gt;=$B24)*(DATE(YEAR($B24),MONTH($B24),MIN(AP$6,DAY(EOMONTH($B24,0))))&lt;$C24)+(DATE(YEAR($B24),MONTH($B24)+1,MIN(AP$6,DAY(EOMONTH($B24,1))))&gt;=$B24)*(DATE(YEAR($B24),MONTH($B24)+1,MIN(AP$6,DAY(EOMONTH($B24,1))))&lt;$C24)))</f>
        <v>0</v>
      </c>
      <c r="AQ24" s="48" t="n">
        <f aca="false">IF(OR(N(AQ$5)=0,AQ$6=""),0,AQ$5*((DATE(YEAR($B24),MONTH($B24),MIN(AQ$6,DAY(EOMONTH($B24,0))))&gt;=$B24)*(DATE(YEAR($B24),MONTH($B24),MIN(AQ$6,DAY(EOMONTH($B24,0))))&lt;$C24)+(DATE(YEAR($B24),MONTH($B24)+1,MIN(AQ$6,DAY(EOMONTH($B24,1))))&gt;=$B24)*(DATE(YEAR($B24),MONTH($B24)+1,MIN(AQ$6,DAY(EOMONTH($B24,1))))&lt;$C24)))</f>
        <v>0</v>
      </c>
      <c r="AR24" s="48" t="n">
        <f aca="false">IF(OR(N(AR$5)=0,AR$6=""),0,AR$5*((DATE(YEAR($B24),MONTH($B24),MIN(AR$6,DAY(EOMONTH($B24,0))))&gt;=$B24)*(DATE(YEAR($B24),MONTH($B24),MIN(AR$6,DAY(EOMONTH($B24,0))))&lt;$C24)+(DATE(YEAR($B24),MONTH($B24)+1,MIN(AR$6,DAY(EOMONTH($B24,1))))&gt;=$B24)*(DATE(YEAR($B24),MONTH($B24)+1,MIN(AR$6,DAY(EOMONTH($B24,1))))&lt;$C24)))</f>
        <v>0</v>
      </c>
      <c r="AS24" s="48" t="n">
        <f aca="false">IF(OR(N(AS$5)=0,AS$6=""),0,AS$5*((DATE(YEAR($B24),MONTH($B24),MIN(AS$6,DAY(EOMONTH($B24,0))))&gt;=$B24)*(DATE(YEAR($B24),MONTH($B24),MIN(AS$6,DAY(EOMONTH($B24,0))))&lt;$C24)+(DATE(YEAR($B24),MONTH($B24)+1,MIN(AS$6,DAY(EOMONTH($B24,1))))&gt;=$B24)*(DATE(YEAR($B24),MONTH($B24)+1,MIN(AS$6,DAY(EOMONTH($B24,1))))&lt;$C24)))</f>
        <v>0</v>
      </c>
      <c r="AT24" s="48" t="n">
        <f aca="false">IF(OR(N(AT$5)=0,AT$6=""),0,AT$5*((DATE(YEAR($B24),MONTH($B24),MIN(AT$6,DAY(EOMONTH($B24,0))))&gt;=$B24)*(DATE(YEAR($B24),MONTH($B24),MIN(AT$6,DAY(EOMONTH($B24,0))))&lt;$C24)+(DATE(YEAR($B24),MONTH($B24)+1,MIN(AT$6,DAY(EOMONTH($B24,1))))&gt;=$B24)*(DATE(YEAR($B24),MONTH($B24)+1,MIN(AT$6,DAY(EOMONTH($B24,1))))&lt;$C24)))</f>
        <v>0</v>
      </c>
      <c r="AU24" s="48" t="n">
        <f aca="false">IF(OR(N(AU$5)=0,AU$6=""),0,AU$5*((DATE(YEAR($B24),MONTH($B24),MIN(AU$6,DAY(EOMONTH($B24,0))))&gt;=$B24)*(DATE(YEAR($B24),MONTH($B24),MIN(AU$6,DAY(EOMONTH($B24,0))))&lt;$C24)+(DATE(YEAR($B24),MONTH($B24)+1,MIN(AU$6,DAY(EOMONTH($B24,1))))&gt;=$B24)*(DATE(YEAR($B24),MONTH($B24)+1,MIN(AU$6,DAY(EOMONTH($B24,1))))&lt;$C24)))</f>
        <v>0</v>
      </c>
      <c r="AV24" s="48" t="n">
        <f aca="false">IF(OR(N(AV$5)=0,AV$6=""),0,AV$5*((DATE(YEAR($B24),MONTH($B24),MIN(AV$6,DAY(EOMONTH($B24,0))))&gt;=$B24)*(DATE(YEAR($B24),MONTH($B24),MIN(AV$6,DAY(EOMONTH($B24,0))))&lt;$C24)+(DATE(YEAR($B24),MONTH($B24)+1,MIN(AV$6,DAY(EOMONTH($B24,1))))&gt;=$B24)*(DATE(YEAR($B24),MONTH($B24)+1,MIN(AV$6,DAY(EOMONTH($B24,1))))&lt;$C24)))</f>
        <v>0</v>
      </c>
      <c r="AW24" s="48" t="n">
        <f aca="false">IF(OR(N(AW$5)=0,AW$6=""),0,AW$5*((DATE(YEAR($B24),MONTH($B24),MIN(AW$6,DAY(EOMONTH($B24,0))))&gt;=$B24)*(DATE(YEAR($B24),MONTH($B24),MIN(AW$6,DAY(EOMONTH($B24,0))))&lt;$C24)+(DATE(YEAR($B24),MONTH($B24)+1,MIN(AW$6,DAY(EOMONTH($B24,1))))&gt;=$B24)*(DATE(YEAR($B24),MONTH($B24)+1,MIN(AW$6,DAY(EOMONTH($B24,1))))&lt;$C24)))</f>
        <v>0</v>
      </c>
      <c r="AX24" s="48" t="n">
        <f aca="false">IF(OR(N(AX$5)=0,AX$6=""),0,AX$5*((DATE(YEAR($B24),MONTH($B24),MIN(AX$6,DAY(EOMONTH($B24,0))))&gt;=$B24)*(DATE(YEAR($B24),MONTH($B24),MIN(AX$6,DAY(EOMONTH($B24,0))))&lt;$C24)+(DATE(YEAR($B24),MONTH($B24)+1,MIN(AX$6,DAY(EOMONTH($B24,1))))&gt;=$B24)*(DATE(YEAR($B24),MONTH($B24)+1,MIN(AX$6,DAY(EOMONTH($B24,1))))&lt;$C24)))</f>
        <v>0</v>
      </c>
      <c r="AY24" s="48" t="n">
        <f aca="false">IF(OR(N(AY$5)=0,AY$6=""),0,AY$5*((DATE(YEAR($B24),MONTH($B24),MIN(AY$6,DAY(EOMONTH($B24,0))))&gt;=$B24)*(DATE(YEAR($B24),MONTH($B24),MIN(AY$6,DAY(EOMONTH($B24,0))))&lt;$C24)+(DATE(YEAR($B24),MONTH($B24)+1,MIN(AY$6,DAY(EOMONTH($B24,1))))&gt;=$B24)*(DATE(YEAR($B24),MONTH($B24)+1,MIN(AY$6,DAY(EOMONTH($B24,1))))&lt;$C24)))</f>
        <v>0</v>
      </c>
      <c r="AZ24" s="48" t="n">
        <f aca="false">IF(OR(N(AZ$5)=0,AZ$6=""),0,AZ$5*((DATE(YEAR($B24),MONTH($B24),MIN(AZ$6,DAY(EOMONTH($B24,0))))&gt;=$B24)*(DATE(YEAR($B24),MONTH($B24),MIN(AZ$6,DAY(EOMONTH($B24,0))))&lt;$C24)+(DATE(YEAR($B24),MONTH($B24)+1,MIN(AZ$6,DAY(EOMONTH($B24,1))))&gt;=$B24)*(DATE(YEAR($B24),MONTH($B24)+1,MIN(AZ$6,DAY(EOMONTH($B24,1))))&lt;$C24)))</f>
        <v>0</v>
      </c>
      <c r="BA24" s="48" t="n">
        <f aca="false">IF(OR(N(BA$5)=0,BA$6=""),0,BA$5*((DATE(YEAR($B24),MONTH($B24),MIN(BA$6,DAY(EOMONTH($B24,0))))&gt;=$B24)*(DATE(YEAR($B24),MONTH($B24),MIN(BA$6,DAY(EOMONTH($B24,0))))&lt;$C24)+(DATE(YEAR($B24),MONTH($B24)+1,MIN(BA$6,DAY(EOMONTH($B24,1))))&gt;=$B24)*(DATE(YEAR($B24),MONTH($B24)+1,MIN(BA$6,DAY(EOMONTH($B24,1))))&lt;$C24)))</f>
        <v>0</v>
      </c>
      <c r="BB24" s="48" t="n">
        <f aca="false">IF(OR(N(BB$5)=0,BB$6=""),0,BB$5*((DATE(YEAR($B24),MONTH($B24),MIN(BB$6,DAY(EOMONTH($B24,0))))&gt;=$B24)*(DATE(YEAR($B24),MONTH($B24),MIN(BB$6,DAY(EOMONTH($B24,0))))&lt;$C24)+(DATE(YEAR($B24),MONTH($B24)+1,MIN(BB$6,DAY(EOMONTH($B24,1))))&gt;=$B24)*(DATE(YEAR($B24),MONTH($B24)+1,MIN(BB$6,DAY(EOMONTH($B24,1))))&lt;$C24)))</f>
        <v>0</v>
      </c>
      <c r="BC24" s="48" t="n">
        <f aca="false">IF(OR(N(BC$5)=0,BC$6=""),0,BC$5*((DATE(YEAR($B24),MONTH($B24),MIN(BC$6,DAY(EOMONTH($B24,0))))&gt;=$B24)*(DATE(YEAR($B24),MONTH($B24),MIN(BC$6,DAY(EOMONTH($B24,0))))&lt;$C24)+(DATE(YEAR($B24),MONTH($B24)+1,MIN(BC$6,DAY(EOMONTH($B24,1))))&gt;=$B24)*(DATE(YEAR($B24),MONTH($B24)+1,MIN(BC$6,DAY(EOMONTH($B24,1))))&lt;$C24)))</f>
        <v>0</v>
      </c>
      <c r="BD24" s="48" t="n">
        <f aca="false">IF(OR(N(BD$5)=0,BD$6=""),0,BD$5*((DATE(YEAR($B24),MONTH($B24),MIN(BD$6,DAY(EOMONTH($B24,0))))&gt;=$B24)*(DATE(YEAR($B24),MONTH($B24),MIN(BD$6,DAY(EOMONTH($B24,0))))&lt;$C24)+(DATE(YEAR($B24),MONTH($B24)+1,MIN(BD$6,DAY(EOMONTH($B24,1))))&gt;=$B24)*(DATE(YEAR($B24),MONTH($B24)+1,MIN(BD$6,DAY(EOMONTH($B24,1))))&lt;$C24)))</f>
        <v>0</v>
      </c>
      <c r="BE24" s="48" t="n">
        <f aca="false">IF(OR(N(BE$5)=0,BE$6=""),0,BE$5*((DATE(YEAR($B24),MONTH($B24),MIN(BE$6,DAY(EOMONTH($B24,0))))&gt;=$B24)*(DATE(YEAR($B24),MONTH($B24),MIN(BE$6,DAY(EOMONTH($B24,0))))&lt;$C24)+(DATE(YEAR($B24),MONTH($B24)+1,MIN(BE$6,DAY(EOMONTH($B24,1))))&gt;=$B24)*(DATE(YEAR($B24),MONTH($B24)+1,MIN(BE$6,DAY(EOMONTH($B24,1))))&lt;$C24)))</f>
        <v>0</v>
      </c>
      <c r="BF24" s="48" t="n">
        <f aca="false">IF(OR(N(BF$5)=0,BF$6=""),0,BF$5*((DATE(YEAR($B24),MONTH($B24),MIN(BF$6,DAY(EOMONTH($B24,0))))&gt;=$B24)*(DATE(YEAR($B24),MONTH($B24),MIN(BF$6,DAY(EOMONTH($B24,0))))&lt;$C24)+(DATE(YEAR($B24),MONTH($B24)+1,MIN(BF$6,DAY(EOMONTH($B24,1))))&gt;=$B24)*(DATE(YEAR($B24),MONTH($B24)+1,MIN(BF$6,DAY(EOMONTH($B24,1))))&lt;$C24)))</f>
        <v>0</v>
      </c>
      <c r="BG24" s="48" t="n">
        <f aca="false">IF(OR(N(BG$5)=0,BG$6=""),0,BG$5*((DATE(YEAR($B24),MONTH($B24),MIN(BG$6,DAY(EOMONTH($B24,0))))&gt;=$B24)*(DATE(YEAR($B24),MONTH($B24),MIN(BG$6,DAY(EOMONTH($B24,0))))&lt;$C24)+(DATE(YEAR($B24),MONTH($B24)+1,MIN(BG$6,DAY(EOMONTH($B24,1))))&gt;=$B24)*(DATE(YEAR($B24),MONTH($B24)+1,MIN(BG$6,DAY(EOMONTH($B24,1))))&lt;$C24)))</f>
        <v>0</v>
      </c>
      <c r="BH24" s="48" t="n">
        <f aca="false">IF(OR(N(BH$5)=0,BH$6=""),0,BH$5*((DATE(YEAR($B24),MONTH($B24),MIN(BH$6,DAY(EOMONTH($B24,0))))&gt;=$B24)*(DATE(YEAR($B24),MONTH($B24),MIN(BH$6,DAY(EOMONTH($B24,0))))&lt;$C24)+(DATE(YEAR($B24),MONTH($B24)+1,MIN(BH$6,DAY(EOMONTH($B24,1))))&gt;=$B24)*(DATE(YEAR($B24),MONTH($B24)+1,MIN(BH$6,DAY(EOMONTH($B24,1))))&lt;$C24)))</f>
        <v>0</v>
      </c>
      <c r="BI24" s="48" t="n">
        <f aca="false">IF(OR(N(BI$5)=0,BI$6=""),0,BI$5*((DATE(YEAR($B24),MONTH($B24),MIN(BI$6,DAY(EOMONTH($B24,0))))&gt;=$B24)*(DATE(YEAR($B24),MONTH($B24),MIN(BI$6,DAY(EOMONTH($B24,0))))&lt;$C24)+(DATE(YEAR($B24),MONTH($B24)+1,MIN(BI$6,DAY(EOMONTH($B24,1))))&gt;=$B24)*(DATE(YEAR($B24),MONTH($B24)+1,MIN(BI$6,DAY(EOMONTH($B24,1))))&lt;$C24)))</f>
        <v>0</v>
      </c>
      <c r="BJ24" s="48" t="n">
        <f aca="false">IF(OR(N(BJ$5)=0,BJ$6=""),0,BJ$5*((DATE(YEAR($B24),MONTH($B24),MIN(BJ$6,DAY(EOMONTH($B24,0))))&gt;=$B24)*(DATE(YEAR($B24),MONTH($B24),MIN(BJ$6,DAY(EOMONTH($B24,0))))&lt;$C24)+(DATE(YEAR($B24),MONTH($B24)+1,MIN(BJ$6,DAY(EOMONTH($B24,1))))&gt;=$B24)*(DATE(YEAR($B24),MONTH($B24)+1,MIN(BJ$6,DAY(EOMONTH($B24,1))))&lt;$C24)))</f>
        <v>0</v>
      </c>
      <c r="BK24" s="48" t="n">
        <f aca="false">IF(OR(N(BK$5)=0,BK$6=""),0,BK$5*((DATE(YEAR($B24),MONTH($B24),MIN(BK$6,DAY(EOMONTH($B24,0))))&gt;=$B24)*(DATE(YEAR($B24),MONTH($B24),MIN(BK$6,DAY(EOMONTH($B24,0))))&lt;$C24)+(DATE(YEAR($B24),MONTH($B24)+1,MIN(BK$6,DAY(EOMONTH($B24,1))))&gt;=$B24)*(DATE(YEAR($B24),MONTH($B24)+1,MIN(BK$6,DAY(EOMONTH($B24,1))))&lt;$C24)))</f>
        <v>0</v>
      </c>
      <c r="BL24" s="48" t="n">
        <f aca="false">IF(OR(N(BL$5)=0,BL$6=""),0,BL$5*((DATE(YEAR($B24),MONTH($B24),MIN(BL$6,DAY(EOMONTH($B24,0))))&gt;=$B24)*(DATE(YEAR($B24),MONTH($B24),MIN(BL$6,DAY(EOMONTH($B24,0))))&lt;$C24)+(DATE(YEAR($B24),MONTH($B24)+1,MIN(BL$6,DAY(EOMONTH($B24,1))))&gt;=$B24)*(DATE(YEAR($B24),MONTH($B24)+1,MIN(BL$6,DAY(EOMONTH($B24,1))))&lt;$C24)))</f>
        <v>0</v>
      </c>
      <c r="BM24" s="48" t="n">
        <f aca="false">IF(OR(N(BM$5)=0,BM$6=""),0,BM$5*((DATE(YEAR($B24),MONTH($B24),MIN(BM$6,DAY(EOMONTH($B24,0))))&gt;=$B24)*(DATE(YEAR($B24),MONTH($B24),MIN(BM$6,DAY(EOMONTH($B24,0))))&lt;$C24)+(DATE(YEAR($B24),MONTH($B24)+1,MIN(BM$6,DAY(EOMONTH($B24,1))))&gt;=$B24)*(DATE(YEAR($B24),MONTH($B24)+1,MIN(BM$6,DAY(EOMONTH($B24,1))))&lt;$C24)))</f>
        <v>0</v>
      </c>
      <c r="BN24" s="48" t="n">
        <f aca="false">IF(OR(N(BN$5)=0,BN$6=""),0,BN$5*((DATE(YEAR($B24),MONTH($B24),MIN(BN$6,DAY(EOMONTH($B24,0))))&gt;=$B24)*(DATE(YEAR($B24),MONTH($B24),MIN(BN$6,DAY(EOMONTH($B24,0))))&lt;$C24)+(DATE(YEAR($B24),MONTH($B24)+1,MIN(BN$6,DAY(EOMONTH($B24,1))))&gt;=$B24)*(DATE(YEAR($B24),MONTH($B24)+1,MIN(BN$6,DAY(EOMONTH($B24,1))))&lt;$C24)))</f>
        <v>0</v>
      </c>
      <c r="BO24" s="48" t="n">
        <f aca="false">IF(OR(N(BO$5)=0,BO$6=""),0,BO$5*((DATE(YEAR($B24),MONTH($B24),MIN(BO$6,DAY(EOMONTH($B24,0))))&gt;=$B24)*(DATE(YEAR($B24),MONTH($B24),MIN(BO$6,DAY(EOMONTH($B24,0))))&lt;$C24)+(DATE(YEAR($B24),MONTH($B24)+1,MIN(BO$6,DAY(EOMONTH($B24,1))))&gt;=$B24)*(DATE(YEAR($B24),MONTH($B24)+1,MIN(BO$6,DAY(EOMONTH($B24,1))))&lt;$C24)))</f>
        <v>0</v>
      </c>
      <c r="BP24" s="48" t="n">
        <f aca="false">IF(OR(N(BP$5)=0,BP$6=""),0,BP$5*((DATE(YEAR($B24),MONTH($B24),MIN(BP$6,DAY(EOMONTH($B24,0))))&gt;=$B24)*(DATE(YEAR($B24),MONTH($B24),MIN(BP$6,DAY(EOMONTH($B24,0))))&lt;$C24)+(DATE(YEAR($B24),MONTH($B24)+1,MIN(BP$6,DAY(EOMONTH($B24,1))))&gt;=$B24)*(DATE(YEAR($B24),MONTH($B24)+1,MIN(BP$6,DAY(EOMONTH($B24,1))))&lt;$C24)))</f>
        <v>0</v>
      </c>
      <c r="BQ24" s="48" t="n">
        <f aca="false">IF(OR(N(BQ$5)=0,BQ$6=""),0,BQ$5*((DATE(YEAR($B24),MONTH($B24),MIN(BQ$6,DAY(EOMONTH($B24,0))))&gt;=$B24)*(DATE(YEAR($B24),MONTH($B24),MIN(BQ$6,DAY(EOMONTH($B24,0))))&lt;$C24)+(DATE(YEAR($B24),MONTH($B24)+1,MIN(BQ$6,DAY(EOMONTH($B24,1))))&gt;=$B24)*(DATE(YEAR($B24),MONTH($B24)+1,MIN(BQ$6,DAY(EOMONTH($B24,1))))&lt;$C24)))</f>
        <v>0</v>
      </c>
      <c r="BR24" s="48" t="n">
        <f aca="false">IF(OR(N(BR$5)=0,BR$6=""),0,BR$5*((DATE(YEAR($B24),MONTH($B24),MIN(BR$6,DAY(EOMONTH($B24,0))))&gt;=$B24)*(DATE(YEAR($B24),MONTH($B24),MIN(BR$6,DAY(EOMONTH($B24,0))))&lt;$C24)+(DATE(YEAR($B24),MONTH($B24)+1,MIN(BR$6,DAY(EOMONTH($B24,1))))&gt;=$B24)*(DATE(YEAR($B24),MONTH($B24)+1,MIN(BR$6,DAY(EOMONTH($B24,1))))&lt;$C24)))</f>
        <v>0</v>
      </c>
      <c r="BS24" s="48" t="n">
        <f aca="false">IF(OR(N(BS$5)=0,BS$6=""),0,BS$5*((DATE(YEAR($B24),MONTH($B24),MIN(BS$6,DAY(EOMONTH($B24,0))))&gt;=$B24)*(DATE(YEAR($B24),MONTH($B24),MIN(BS$6,DAY(EOMONTH($B24,0))))&lt;$C24)+(DATE(YEAR($B24),MONTH($B24)+1,MIN(BS$6,DAY(EOMONTH($B24,1))))&gt;=$B24)*(DATE(YEAR($B24),MONTH($B24)+1,MIN(BS$6,DAY(EOMONTH($B24,1))))&lt;$C24)))</f>
        <v>0</v>
      </c>
      <c r="BT24" s="48" t="n">
        <f aca="false">IF(OR(N(BT$5)=0,BT$6=""),0,BT$5*((DATE(YEAR($B24),MONTH($B24),MIN(BT$6,DAY(EOMONTH($B24,0))))&gt;=$B24)*(DATE(YEAR($B24),MONTH($B24),MIN(BT$6,DAY(EOMONTH($B24,0))))&lt;$C24)+(DATE(YEAR($B24),MONTH($B24)+1,MIN(BT$6,DAY(EOMONTH($B24,1))))&gt;=$B24)*(DATE(YEAR($B24),MONTH($B24)+1,MIN(BT$6,DAY(EOMONTH($B24,1))))&lt;$C24)))</f>
        <v>0</v>
      </c>
      <c r="BU24" s="48" t="n">
        <f aca="false">IF(OR(N(BU$5)=0,BU$6=""),0,BU$5*((DATE(YEAR($B24),MONTH($B24),MIN(BU$6,DAY(EOMONTH($B24,0))))&gt;=$B24)*(DATE(YEAR($B24),MONTH($B24),MIN(BU$6,DAY(EOMONTH($B24,0))))&lt;$C24)+(DATE(YEAR($B24),MONTH($B24)+1,MIN(BU$6,DAY(EOMONTH($B24,1))))&gt;=$B24)*(DATE(YEAR($B24),MONTH($B24)+1,MIN(BU$6,DAY(EOMONTH($B24,1))))&lt;$C24)))</f>
        <v>0</v>
      </c>
      <c r="BV24" s="48" t="n">
        <f aca="false">IF(OR(N(BV$5)=0,BV$6=""),0,BV$5*((DATE(YEAR($B24),MONTH($B24),MIN(BV$6,DAY(EOMONTH($B24,0))))&gt;=$B24)*(DATE(YEAR($B24),MONTH($B24),MIN(BV$6,DAY(EOMONTH($B24,0))))&lt;$C24)+(DATE(YEAR($B24),MONTH($B24)+1,MIN(BV$6,DAY(EOMONTH($B24,1))))&gt;=$B24)*(DATE(YEAR($B24),MONTH($B24)+1,MIN(BV$6,DAY(EOMONTH($B24,1))))&lt;$C24)))</f>
        <v>0</v>
      </c>
      <c r="BW24" s="48" t="n">
        <f aca="false">IF(OR(N(BW$5)=0,BW$6=""),0,BW$5*((DATE(YEAR($B24),MONTH($B24),MIN(BW$6,DAY(EOMONTH($B24,0))))&gt;=$B24)*(DATE(YEAR($B24),MONTH($B24),MIN(BW$6,DAY(EOMONTH($B24,0))))&lt;$C24)+(DATE(YEAR($B24),MONTH($B24)+1,MIN(BW$6,DAY(EOMONTH($B24,1))))&gt;=$B24)*(DATE(YEAR($B24),MONTH($B24)+1,MIN(BW$6,DAY(EOMONTH($B24,1))))&lt;$C24)))</f>
        <v>0</v>
      </c>
      <c r="BX24" s="48" t="n">
        <f aca="false">MIN(Z24,(FT23*(1+FT$5/Setup!$C$36)+IF($V24=1,N($F24),0)))</f>
        <v>0</v>
      </c>
      <c r="BY24" s="48" t="n">
        <f aca="false">MIN(AA24,(FU23*(1+FU$5/Setup!$C$36)+IF($V24=2,N($F24),0)))</f>
        <v>0</v>
      </c>
      <c r="BZ24" s="48" t="n">
        <f aca="false">MIN(AB24,(FV23*(1+FV$5/Setup!$C$36)+IF($V24=3,N($F24),0)))</f>
        <v>0</v>
      </c>
      <c r="CA24" s="48" t="n">
        <f aca="false">MIN(AC24,(FW23*(1+FW$5/Setup!$C$36)+IF($V24=4,N($F24),0)))</f>
        <v>0</v>
      </c>
      <c r="CB24" s="48" t="n">
        <f aca="false">MIN(AD24,(FX23*(1+FX$5/Setup!$C$36)+IF($V24=5,N($F24),0)))</f>
        <v>0</v>
      </c>
      <c r="CC24" s="48" t="n">
        <f aca="false">MIN(AE24,(FY23*(1+FY$5/Setup!$C$36)+IF($V24=6,N($F24),0)))</f>
        <v>0</v>
      </c>
      <c r="CD24" s="48" t="n">
        <f aca="false">MIN(AF24,(FZ23*(1+FZ$5/Setup!$C$36)+IF($V24=7,N($F24),0)))</f>
        <v>0</v>
      </c>
      <c r="CE24" s="48" t="n">
        <f aca="false">MIN(AG24,(GA23*(1+GA$5/Setup!$C$36)+IF($V24=8,N($F24),0)))</f>
        <v>0</v>
      </c>
      <c r="CF24" s="48" t="n">
        <f aca="false">MIN(AH24,(GB23*(1+GB$5/Setup!$C$36)+IF($V24=9,N($F24),0)))</f>
        <v>0</v>
      </c>
      <c r="CG24" s="48" t="n">
        <f aca="false">MIN(AI24,(GC23*(1+GC$5/Setup!$C$36)+IF($V24=10,N($F24),0)))</f>
        <v>0</v>
      </c>
      <c r="CH24" s="48" t="n">
        <f aca="false">MIN(AJ24,(GD23*(1+GD$5/Setup!$C$36)+IF($V24=11,N($F24),0)))</f>
        <v>0</v>
      </c>
      <c r="CI24" s="48" t="n">
        <f aca="false">MIN(AK24,(GE23*(1+GE$5/Setup!$C$36)+IF($V24=12,N($F24),0)))</f>
        <v>0</v>
      </c>
      <c r="CJ24" s="48" t="n">
        <f aca="false">MIN(AL24,(GF23*(1+GF$5/Setup!$C$36)+IF($V24=13,N($F24),0)))</f>
        <v>0</v>
      </c>
      <c r="CK24" s="48" t="n">
        <f aca="false">MIN(AM24,(GG23*(1+GG$5/Setup!$C$36)+IF($V24=14,N($F24),0)))</f>
        <v>0</v>
      </c>
      <c r="CL24" s="48" t="n">
        <f aca="false">MIN(AN24,(GH23*(1+GH$5/Setup!$C$36)+IF($V24=15,N($F24),0)))</f>
        <v>0</v>
      </c>
      <c r="CM24" s="48" t="n">
        <f aca="false">MIN(AO24,(GI23*(1+GI$5/Setup!$C$36)+IF($V24=16,N($F24),0)))</f>
        <v>0</v>
      </c>
      <c r="CN24" s="48" t="n">
        <f aca="false">MIN(AP24,(GJ23*(1+GJ$5/Setup!$C$36)+IF($V24=17,N($F24),0)))</f>
        <v>0</v>
      </c>
      <c r="CO24" s="48" t="n">
        <f aca="false">MIN(AQ24,(GK23*(1+GK$5/Setup!$C$36)+IF($V24=18,N($F24),0)))</f>
        <v>0</v>
      </c>
      <c r="CP24" s="48" t="n">
        <f aca="false">MIN(AR24,(GL23*(1+GL$5/Setup!$C$36)+IF($V24=19,N($F24),0)))</f>
        <v>0</v>
      </c>
      <c r="CQ24" s="48" t="n">
        <f aca="false">MIN(AS24,(GM23*(1+GM$5/Setup!$C$36)+IF($V24=20,N($F24),0)))</f>
        <v>0</v>
      </c>
      <c r="CR24" s="48" t="n">
        <f aca="false">MIN(AT24,(GN23*(1+GN$5/Setup!$C$36)+IF($V24=21,N($F24),0)))</f>
        <v>0</v>
      </c>
      <c r="CS24" s="48" t="n">
        <f aca="false">MIN(AU24,(GO23*(1+GO$5/Setup!$C$36)+IF($V24=22,N($F24),0)))</f>
        <v>0</v>
      </c>
      <c r="CT24" s="48" t="n">
        <f aca="false">MIN(AV24,(GP23*(1+GP$5/Setup!$C$36)+IF($V24=23,N($F24),0)))</f>
        <v>0</v>
      </c>
      <c r="CU24" s="48" t="n">
        <f aca="false">MIN(AW24,(GQ23*(1+GQ$5/Setup!$C$36)+IF($V24=24,N($F24),0)))</f>
        <v>0</v>
      </c>
      <c r="CV24" s="48" t="n">
        <f aca="false">MIN(AX24,(GR23*(1+GR$5/Setup!$C$36)+IF($V24=25,N($F24),0)))</f>
        <v>0</v>
      </c>
      <c r="CW24" s="48" t="n">
        <f aca="false">MIN(AY24,(GS23*(1+GS$5/Setup!$C$36)+IF($V24=26,N($F24),0)))</f>
        <v>0</v>
      </c>
      <c r="CX24" s="48" t="n">
        <f aca="false">MIN(AZ24,(GT23*(1+GT$5/Setup!$C$36)+IF($V24=27,N($F24),0)))</f>
        <v>0</v>
      </c>
      <c r="CY24" s="48" t="n">
        <f aca="false">MIN(BA24,(GU23*(1+GU$5/Setup!$C$36)+IF($V24=28,N($F24),0)))</f>
        <v>0</v>
      </c>
      <c r="CZ24" s="48" t="n">
        <f aca="false">MIN(BB24,(GV23*(1+GV$5/Setup!$C$36)+IF($V24=29,N($F24),0)))</f>
        <v>0</v>
      </c>
      <c r="DA24" s="48" t="n">
        <f aca="false">MIN(BC24,(GW23*(1+GW$5/Setup!$C$36)+IF($V24=30,N($F24),0)))</f>
        <v>0</v>
      </c>
      <c r="DB24" s="48" t="n">
        <f aca="false">MIN(BD24,(GX23*(1+GX$5/Setup!$C$36)+IF($V24=31,N($F24),0)))</f>
        <v>0</v>
      </c>
      <c r="DC24" s="48" t="n">
        <f aca="false">MIN(BE24,(GY23*(1+GY$5/Setup!$C$36)+IF($V24=32,N($F24),0)))</f>
        <v>0</v>
      </c>
      <c r="DD24" s="48" t="n">
        <f aca="false">MIN(BF24,(GZ23*(1+GZ$5/Setup!$C$36)+IF($V24=33,N($F24),0)))</f>
        <v>0</v>
      </c>
      <c r="DE24" s="48" t="n">
        <f aca="false">MIN(BG24,(HA23*(1+HA$5/Setup!$C$36)+IF($V24=34,N($F24),0)))</f>
        <v>0</v>
      </c>
      <c r="DF24" s="48" t="n">
        <f aca="false">MIN(BH24,(HB23*(1+HB$5/Setup!$C$36)+IF($V24=35,N($F24),0)))</f>
        <v>0</v>
      </c>
      <c r="DG24" s="48" t="n">
        <f aca="false">MIN(BI24,(HC23*(1+HC$5/Setup!$C$36)+IF($V24=36,N($F24),0)))</f>
        <v>0</v>
      </c>
      <c r="DH24" s="48" t="n">
        <f aca="false">MIN(BJ24,(HD23*(1+HD$5/Setup!$C$36)+IF($V24=37,N($F24),0)))</f>
        <v>0</v>
      </c>
      <c r="DI24" s="48" t="n">
        <f aca="false">MIN(BK24,(HE23*(1+HE$5/Setup!$C$36)+IF($V24=38,N($F24),0)))</f>
        <v>0</v>
      </c>
      <c r="DJ24" s="48" t="n">
        <f aca="false">MIN(BL24,(HF23*(1+HF$5/Setup!$C$36)+IF($V24=39,N($F24),0)))</f>
        <v>0</v>
      </c>
      <c r="DK24" s="48" t="n">
        <f aca="false">MIN(BM24,(HG23*(1+HG$5/Setup!$C$36)+IF($V24=40,N($F24),0)))</f>
        <v>0</v>
      </c>
      <c r="DL24" s="48" t="n">
        <f aca="false">MIN(BN24,(HH23*(1+HH$5/Setup!$C$36)+IF($V24=41,N($F24),0)))</f>
        <v>0</v>
      </c>
      <c r="DM24" s="48" t="n">
        <f aca="false">MIN(BO24,(HI23*(1+HI$5/Setup!$C$36)+IF($V24=42,N($F24),0)))</f>
        <v>0</v>
      </c>
      <c r="DN24" s="48" t="n">
        <f aca="false">MIN(BP24,(HJ23*(1+HJ$5/Setup!$C$36)+IF($V24=43,N($F24),0)))</f>
        <v>0</v>
      </c>
      <c r="DO24" s="48" t="n">
        <f aca="false">MIN(BQ24,(HK23*(1+HK$5/Setup!$C$36)+IF($V24=44,N($F24),0)))</f>
        <v>0</v>
      </c>
      <c r="DP24" s="48" t="n">
        <f aca="false">MIN(BR24,(HL23*(1+HL$5/Setup!$C$36)+IF($V24=45,N($F24),0)))</f>
        <v>0</v>
      </c>
      <c r="DQ24" s="48" t="n">
        <f aca="false">MIN(BS24,(HM23*(1+HM$5/Setup!$C$36)+IF($V24=46,N($F24),0)))</f>
        <v>0</v>
      </c>
      <c r="DR24" s="48" t="n">
        <f aca="false">MIN(BT24,(HN23*(1+HN$5/Setup!$C$36)+IF($V24=47,N($F24),0)))</f>
        <v>0</v>
      </c>
      <c r="DS24" s="48" t="n">
        <f aca="false">MIN(BU24,(HO23*(1+HO$5/Setup!$C$36)+IF($V24=48,N($F24),0)))</f>
        <v>0</v>
      </c>
      <c r="DT24" s="48" t="n">
        <f aca="false">MIN(BV24,(HP23*(1+HP$5/Setup!$C$36)+IF($V24=49,N($F24),0)))</f>
        <v>0</v>
      </c>
      <c r="DU24" s="48" t="n">
        <f aca="false">MIN(BW24,(HQ23*(1+HQ$5/Setup!$C$36)+IF($V24=50,N($F24),0)))</f>
        <v>0</v>
      </c>
      <c r="DV24" s="48" t="n">
        <f aca="false">MIN(MAX((FT23*(1+FT$5/Setup!$C$36)+IF($V24=1,N($F24),0))-BX24,0),MAX($P24-0,0))</f>
        <v>0</v>
      </c>
      <c r="DW24" s="48" t="n">
        <f aca="false">MIN(MAX((FU23*(1+FU$5/Setup!$C$36)+IF($V24=2,N($F24),0))-BY24,0),MAX($P24-SUM(DV24:DV24),0))</f>
        <v>115.769230769231</v>
      </c>
      <c r="DX24" s="48" t="n">
        <f aca="false">MIN(MAX((FV23*(1+FV$5/Setup!$C$36)+IF($V24=3,N($F24),0))-BZ24,0),MAX($P24-SUM(DV24:DW24),0))</f>
        <v>0</v>
      </c>
      <c r="DY24" s="48" t="n">
        <f aca="false">MIN(MAX((FW23*(1+FW$5/Setup!$C$36)+IF($V24=4,N($F24),0))-CA24,0),MAX($P24-SUM(DV24:DX24),0))</f>
        <v>0</v>
      </c>
      <c r="DZ24" s="48" t="n">
        <f aca="false">MIN(MAX((FX23*(1+FX$5/Setup!$C$36)+IF($V24=5,N($F24),0))-CB24,0),MAX($P24-SUM(DV24:DY24),0))</f>
        <v>0</v>
      </c>
      <c r="EA24" s="48" t="n">
        <f aca="false">MIN(MAX((FY23*(1+FY$5/Setup!$C$36)+IF($V24=6,N($F24),0))-CC24,0),MAX($P24-SUM(DV24:DZ24),0))</f>
        <v>0</v>
      </c>
      <c r="EB24" s="48" t="n">
        <f aca="false">MIN(MAX((FZ23*(1+FZ$5/Setup!$C$36)+IF($V24=7,N($F24),0))-CD24,0),MAX($P24-SUM(DV24:EA24),0))</f>
        <v>0</v>
      </c>
      <c r="EC24" s="48" t="n">
        <f aca="false">MIN(MAX((GA23*(1+GA$5/Setup!$C$36)+IF($V24=8,N($F24),0))-CE24,0),MAX($P24-SUM(DV24:EB24),0))</f>
        <v>0</v>
      </c>
      <c r="ED24" s="48" t="n">
        <f aca="false">MIN(MAX((GB23*(1+GB$5/Setup!$C$36)+IF($V24=9,N($F24),0))-CF24,0),MAX($P24-SUM(DV24:EC24),0))</f>
        <v>0</v>
      </c>
      <c r="EE24" s="48" t="n">
        <f aca="false">MIN(MAX((GC23*(1+GC$5/Setup!$C$36)+IF($V24=10,N($F24),0))-CG24,0),MAX($P24-SUM(DV24:ED24),0))</f>
        <v>0</v>
      </c>
      <c r="EF24" s="48" t="n">
        <f aca="false">MIN(MAX((GD23*(1+GD$5/Setup!$C$36)+IF($V24=11,N($F24),0))-CH24,0),MAX($P24-SUM(DV24:EE24),0))</f>
        <v>0</v>
      </c>
      <c r="EG24" s="48" t="n">
        <f aca="false">MIN(MAX((GE23*(1+GE$5/Setup!$C$36)+IF($V24=12,N($F24),0))-CI24,0),MAX($P24-SUM(DV24:EF24),0))</f>
        <v>0</v>
      </c>
      <c r="EH24" s="48" t="n">
        <f aca="false">MIN(MAX((GF23*(1+GF$5/Setup!$C$36)+IF($V24=13,N($F24),0))-CJ24,0),MAX($P24-SUM(DV24:EG24),0))</f>
        <v>0</v>
      </c>
      <c r="EI24" s="48" t="n">
        <f aca="false">MIN(MAX((GG23*(1+GG$5/Setup!$C$36)+IF($V24=14,N($F24),0))-CK24,0),MAX($P24-SUM(DV24:EH24),0))</f>
        <v>0</v>
      </c>
      <c r="EJ24" s="48" t="n">
        <f aca="false">MIN(MAX((GH23*(1+GH$5/Setup!$C$36)+IF($V24=15,N($F24),0))-CL24,0),MAX($P24-SUM(DV24:EI24),0))</f>
        <v>0</v>
      </c>
      <c r="EK24" s="48" t="n">
        <f aca="false">MIN(MAX((GI23*(1+GI$5/Setup!$C$36)+IF($V24=16,N($F24),0))-CM24,0),MAX($P24-SUM(DV24:EJ24),0))</f>
        <v>0</v>
      </c>
      <c r="EL24" s="48" t="n">
        <f aca="false">MIN(MAX((GJ23*(1+GJ$5/Setup!$C$36)+IF($V24=17,N($F24),0))-CN24,0),MAX($P24-SUM(DV24:EK24),0))</f>
        <v>0</v>
      </c>
      <c r="EM24" s="48" t="n">
        <f aca="false">MIN(MAX((GK23*(1+GK$5/Setup!$C$36)+IF($V24=18,N($F24),0))-CO24,0),MAX($P24-SUM(DV24:EL24),0))</f>
        <v>0</v>
      </c>
      <c r="EN24" s="48" t="n">
        <f aca="false">MIN(MAX((GL23*(1+GL$5/Setup!$C$36)+IF($V24=19,N($F24),0))-CP24,0),MAX($P24-SUM(DV24:EM24),0))</f>
        <v>0</v>
      </c>
      <c r="EO24" s="48" t="n">
        <f aca="false">MIN(MAX((GM23*(1+GM$5/Setup!$C$36)+IF($V24=20,N($F24),0))-CQ24,0),MAX($P24-SUM(DV24:EN24),0))</f>
        <v>0</v>
      </c>
      <c r="EP24" s="48" t="n">
        <f aca="false">MIN(MAX((GN23*(1+GN$5/Setup!$C$36)+IF($V24=21,N($F24),0))-CR24,0),MAX($P24-SUM(DV24:EO24),0))</f>
        <v>0</v>
      </c>
      <c r="EQ24" s="48" t="n">
        <f aca="false">MIN(MAX((GO23*(1+GO$5/Setup!$C$36)+IF($V24=22,N($F24),0))-CS24,0),MAX($P24-SUM(DV24:EP24),0))</f>
        <v>0</v>
      </c>
      <c r="ER24" s="48" t="n">
        <f aca="false">MIN(MAX((GP23*(1+GP$5/Setup!$C$36)+IF($V24=23,N($F24),0))-CT24,0),MAX($P24-SUM(DV24:EQ24),0))</f>
        <v>0</v>
      </c>
      <c r="ES24" s="48" t="n">
        <f aca="false">MIN(MAX((GQ23*(1+GQ$5/Setup!$C$36)+IF($V24=24,N($F24),0))-CU24,0),MAX($P24-SUM(DV24:ER24),0))</f>
        <v>0</v>
      </c>
      <c r="ET24" s="48" t="n">
        <f aca="false">MIN(MAX((GR23*(1+GR$5/Setup!$C$36)+IF($V24=25,N($F24),0))-CV24,0),MAX($P24-SUM(DV24:ES24),0))</f>
        <v>0</v>
      </c>
      <c r="EU24" s="48" t="n">
        <f aca="false">MIN(MAX((GS23*(1+GS$5/Setup!$C$36)+IF($V24=26,N($F24),0))-CW24,0),MAX($P24-SUM(DV24:ET24),0))</f>
        <v>0</v>
      </c>
      <c r="EV24" s="48" t="n">
        <f aca="false">MIN(MAX((GT23*(1+GT$5/Setup!$C$36)+IF($V24=27,N($F24),0))-CX24,0),MAX($P24-SUM(DV24:EU24),0))</f>
        <v>0</v>
      </c>
      <c r="EW24" s="48" t="n">
        <f aca="false">MIN(MAX((GU23*(1+GU$5/Setup!$C$36)+IF($V24=28,N($F24),0))-CY24,0),MAX($P24-SUM(DV24:EV24),0))</f>
        <v>0</v>
      </c>
      <c r="EX24" s="48" t="n">
        <f aca="false">MIN(MAX((GV23*(1+GV$5/Setup!$C$36)+IF($V24=29,N($F24),0))-CZ24,0),MAX($P24-SUM(DV24:EW24),0))</f>
        <v>0</v>
      </c>
      <c r="EY24" s="48" t="n">
        <f aca="false">MIN(MAX((GW23*(1+GW$5/Setup!$C$36)+IF($V24=30,N($F24),0))-DA24,0),MAX($P24-SUM(DV24:EX24),0))</f>
        <v>0</v>
      </c>
      <c r="EZ24" s="48" t="n">
        <f aca="false">MIN(MAX((GX23*(1+GX$5/Setup!$C$36)+IF($V24=31,N($F24),0))-DB24,0),MAX($P24-SUM(DV24:EY24),0))</f>
        <v>0</v>
      </c>
      <c r="FA24" s="48" t="n">
        <f aca="false">MIN(MAX((GY23*(1+GY$5/Setup!$C$36)+IF($V24=32,N($F24),0))-DC24,0),MAX($P24-SUM(DV24:EZ24),0))</f>
        <v>0</v>
      </c>
      <c r="FB24" s="48" t="n">
        <f aca="false">MIN(MAX((GZ23*(1+GZ$5/Setup!$C$36)+IF($V24=33,N($F24),0))-DD24,0),MAX($P24-SUM(DV24:FA24),0))</f>
        <v>0</v>
      </c>
      <c r="FC24" s="48" t="n">
        <f aca="false">MIN(MAX((HA23*(1+HA$5/Setup!$C$36)+IF($V24=34,N($F24),0))-DE24,0),MAX($P24-SUM(DV24:FB24),0))</f>
        <v>0</v>
      </c>
      <c r="FD24" s="48" t="n">
        <f aca="false">MIN(MAX((HB23*(1+HB$5/Setup!$C$36)+IF($V24=35,N($F24),0))-DF24,0),MAX($P24-SUM(DV24:FC24),0))</f>
        <v>0</v>
      </c>
      <c r="FE24" s="48" t="n">
        <f aca="false">MIN(MAX((HC23*(1+HC$5/Setup!$C$36)+IF($V24=36,N($F24),0))-DG24,0),MAX($P24-SUM(DV24:FD24),0))</f>
        <v>0</v>
      </c>
      <c r="FF24" s="48" t="n">
        <f aca="false">MIN(MAX((HD23*(1+HD$5/Setup!$C$36)+IF($V24=37,N($F24),0))-DH24,0),MAX($P24-SUM(DV24:FE24),0))</f>
        <v>0</v>
      </c>
      <c r="FG24" s="48" t="n">
        <f aca="false">MIN(MAX((HE23*(1+HE$5/Setup!$C$36)+IF($V24=38,N($F24),0))-DI24,0),MAX($P24-SUM(DV24:FF24),0))</f>
        <v>0</v>
      </c>
      <c r="FH24" s="48" t="n">
        <f aca="false">MIN(MAX((HF23*(1+HF$5/Setup!$C$36)+IF($V24=39,N($F24),0))-DJ24,0),MAX($P24-SUM(DV24:FG24),0))</f>
        <v>0</v>
      </c>
      <c r="FI24" s="48" t="n">
        <f aca="false">MIN(MAX((HG23*(1+HG$5/Setup!$C$36)+IF($V24=40,N($F24),0))-DK24,0),MAX($P24-SUM(DV24:FH24),0))</f>
        <v>0</v>
      </c>
      <c r="FJ24" s="48" t="n">
        <f aca="false">MIN(MAX((HH23*(1+HH$5/Setup!$C$36)+IF($V24=41,N($F24),0))-DL24,0),MAX($P24-SUM(DV24:FI24),0))</f>
        <v>0</v>
      </c>
      <c r="FK24" s="48" t="n">
        <f aca="false">MIN(MAX((HI23*(1+HI$5/Setup!$C$36)+IF($V24=42,N($F24),0))-DM24,0),MAX($P24-SUM(DV24:FJ24),0))</f>
        <v>0</v>
      </c>
      <c r="FL24" s="48" t="n">
        <f aca="false">MIN(MAX((HJ23*(1+HJ$5/Setup!$C$36)+IF($V24=43,N($F24),0))-DN24,0),MAX($P24-SUM(DV24:FK24),0))</f>
        <v>0</v>
      </c>
      <c r="FM24" s="48" t="n">
        <f aca="false">MIN(MAX((HK23*(1+HK$5/Setup!$C$36)+IF($V24=44,N($F24),0))-DO24,0),MAX($P24-SUM(DV24:FL24),0))</f>
        <v>0</v>
      </c>
      <c r="FN24" s="48" t="n">
        <f aca="false">MIN(MAX((HL23*(1+HL$5/Setup!$C$36)+IF($V24=45,N($F24),0))-DP24,0),MAX($P24-SUM(DV24:FM24),0))</f>
        <v>0</v>
      </c>
      <c r="FO24" s="48" t="n">
        <f aca="false">MIN(MAX((HM23*(1+HM$5/Setup!$C$36)+IF($V24=46,N($F24),0))-DQ24,0),MAX($P24-SUM(DV24:FN24),0))</f>
        <v>0</v>
      </c>
      <c r="FP24" s="48" t="n">
        <f aca="false">MIN(MAX((HN23*(1+HN$5/Setup!$C$36)+IF($V24=47,N($F24),0))-DR24,0),MAX($P24-SUM(DV24:FO24),0))</f>
        <v>0</v>
      </c>
      <c r="FQ24" s="48" t="n">
        <f aca="false">MIN(MAX((HO23*(1+HO$5/Setup!$C$36)+IF($V24=48,N($F24),0))-DS24,0),MAX($P24-SUM(DV24:FP24),0))</f>
        <v>0</v>
      </c>
      <c r="FR24" s="48" t="n">
        <f aca="false">MIN(MAX((HP23*(1+HP$5/Setup!$C$36)+IF($V24=49,N($F24),0))-DT24,0),MAX($P24-SUM(DV24:FQ24),0))</f>
        <v>0</v>
      </c>
      <c r="FS24" s="48" t="n">
        <f aca="false">MIN(MAX((HQ23*(1+HQ$5/Setup!$C$36)+IF($V24=50,N($F24),0))-DU24,0),MAX($P24-SUM(DV24:FR24),0))</f>
        <v>0</v>
      </c>
      <c r="FT24" s="48" t="n">
        <f aca="false">IF((FT23*(1+FT$5/Setup!$C$36)+IF($V24=1,N($F24),0))-BX24-DV24&lt;0.005,0,(FT23*(1+FT$5/Setup!$C$36)+IF($V24=1,N($F24),0))-BX24-DV24)</f>
        <v>0</v>
      </c>
      <c r="FU24" s="48" t="n">
        <f aca="false">IF((FU23*(1+FU$5/Setup!$C$36)+IF($V24=2,N($F24),0))-BY24-DW24&lt;0.005,0,(FU23*(1+FU$5/Setup!$C$36)+IF($V24=2,N($F24),0))-BY24-DW24)</f>
        <v>90.0662552779694</v>
      </c>
      <c r="FV24" s="48" t="n">
        <f aca="false">IF((FV23*(1+FV$5/Setup!$C$36)+IF($V24=3,N($F24),0))-BZ24-DX24&lt;0.005,0,(FV23*(1+FV$5/Setup!$C$36)+IF($V24=3,N($F24),0))-BZ24-DX24)</f>
        <v>0</v>
      </c>
      <c r="FW24" s="48" t="n">
        <f aca="false">IF((FW23*(1+FW$5/Setup!$C$36)+IF($V24=4,N($F24),0))-CA24-DY24&lt;0.005,0,(FW23*(1+FW$5/Setup!$C$36)+IF($V24=4,N($F24),0))-CA24-DY24)</f>
        <v>0</v>
      </c>
      <c r="FX24" s="48" t="n">
        <f aca="false">IF((FX23*(1+FX$5/Setup!$C$36)+IF($V24=5,N($F24),0))-CB24-DZ24&lt;0.005,0,(FX23*(1+FX$5/Setup!$C$36)+IF($V24=5,N($F24),0))-CB24-DZ24)</f>
        <v>0</v>
      </c>
      <c r="FY24" s="48" t="n">
        <f aca="false">IF((FY23*(1+FY$5/Setup!$C$36)+IF($V24=6,N($F24),0))-CC24-EA24&lt;0.005,0,(FY23*(1+FY$5/Setup!$C$36)+IF($V24=6,N($F24),0))-CC24-EA24)</f>
        <v>0</v>
      </c>
      <c r="FZ24" s="48" t="n">
        <f aca="false">IF((FZ23*(1+FZ$5/Setup!$C$36)+IF($V24=7,N($F24),0))-CD24-EB24&lt;0.005,0,(FZ23*(1+FZ$5/Setup!$C$36)+IF($V24=7,N($F24),0))-CD24-EB24)</f>
        <v>0</v>
      </c>
      <c r="GA24" s="48" t="n">
        <f aca="false">IF((GA23*(1+GA$5/Setup!$C$36)+IF($V24=8,N($F24),0))-CE24-EC24&lt;0.005,0,(GA23*(1+GA$5/Setup!$C$36)+IF($V24=8,N($F24),0))-CE24-EC24)</f>
        <v>0</v>
      </c>
      <c r="GB24" s="48" t="n">
        <f aca="false">IF((GB23*(1+GB$5/Setup!$C$36)+IF($V24=9,N($F24),0))-CF24-ED24&lt;0.005,0,(GB23*(1+GB$5/Setup!$C$36)+IF($V24=9,N($F24),0))-CF24-ED24)</f>
        <v>0</v>
      </c>
      <c r="GC24" s="48" t="n">
        <f aca="false">IF((GC23*(1+GC$5/Setup!$C$36)+IF($V24=10,N($F24),0))-CG24-EE24&lt;0.005,0,(GC23*(1+GC$5/Setup!$C$36)+IF($V24=10,N($F24),0))-CG24-EE24)</f>
        <v>0</v>
      </c>
      <c r="GD24" s="48" t="n">
        <f aca="false">IF((GD23*(1+GD$5/Setup!$C$36)+IF($V24=11,N($F24),0))-CH24-EF24&lt;0.005,0,(GD23*(1+GD$5/Setup!$C$36)+IF($V24=11,N($F24),0))-CH24-EF24)</f>
        <v>0</v>
      </c>
      <c r="GE24" s="48" t="n">
        <f aca="false">IF((GE23*(1+GE$5/Setup!$C$36)+IF($V24=12,N($F24),0))-CI24-EG24&lt;0.005,0,(GE23*(1+GE$5/Setup!$C$36)+IF($V24=12,N($F24),0))-CI24-EG24)</f>
        <v>0</v>
      </c>
      <c r="GF24" s="48" t="n">
        <f aca="false">IF((GF23*(1+GF$5/Setup!$C$36)+IF($V24=13,N($F24),0))-CJ24-EH24&lt;0.005,0,(GF23*(1+GF$5/Setup!$C$36)+IF($V24=13,N($F24),0))-CJ24-EH24)</f>
        <v>0</v>
      </c>
      <c r="GG24" s="48" t="n">
        <f aca="false">IF((GG23*(1+GG$5/Setup!$C$36)+IF($V24=14,N($F24),0))-CK24-EI24&lt;0.005,0,(GG23*(1+GG$5/Setup!$C$36)+IF($V24=14,N($F24),0))-CK24-EI24)</f>
        <v>0</v>
      </c>
      <c r="GH24" s="48" t="n">
        <f aca="false">IF((GH23*(1+GH$5/Setup!$C$36)+IF($V24=15,N($F24),0))-CL24-EJ24&lt;0.005,0,(GH23*(1+GH$5/Setup!$C$36)+IF($V24=15,N($F24),0))-CL24-EJ24)</f>
        <v>0</v>
      </c>
      <c r="GI24" s="48" t="n">
        <f aca="false">IF((GI23*(1+GI$5/Setup!$C$36)+IF($V24=16,N($F24),0))-CM24-EK24&lt;0.005,0,(GI23*(1+GI$5/Setup!$C$36)+IF($V24=16,N($F24),0))-CM24-EK24)</f>
        <v>0</v>
      </c>
      <c r="GJ24" s="48" t="n">
        <f aca="false">IF((GJ23*(1+GJ$5/Setup!$C$36)+IF($V24=17,N($F24),0))-CN24-EL24&lt;0.005,0,(GJ23*(1+GJ$5/Setup!$C$36)+IF($V24=17,N($F24),0))-CN24-EL24)</f>
        <v>0</v>
      </c>
      <c r="GK24" s="48" t="n">
        <f aca="false">IF((GK23*(1+GK$5/Setup!$C$36)+IF($V24=18,N($F24),0))-CO24-EM24&lt;0.005,0,(GK23*(1+GK$5/Setup!$C$36)+IF($V24=18,N($F24),0))-CO24-EM24)</f>
        <v>0</v>
      </c>
      <c r="GL24" s="48" t="n">
        <f aca="false">IF((GL23*(1+GL$5/Setup!$C$36)+IF($V24=19,N($F24),0))-CP24-EN24&lt;0.005,0,(GL23*(1+GL$5/Setup!$C$36)+IF($V24=19,N($F24),0))-CP24-EN24)</f>
        <v>0</v>
      </c>
      <c r="GM24" s="48" t="n">
        <f aca="false">IF((GM23*(1+GM$5/Setup!$C$36)+IF($V24=20,N($F24),0))-CQ24-EO24&lt;0.005,0,(GM23*(1+GM$5/Setup!$C$36)+IF($V24=20,N($F24),0))-CQ24-EO24)</f>
        <v>0</v>
      </c>
      <c r="GN24" s="48" t="n">
        <f aca="false">IF((GN23*(1+GN$5/Setup!$C$36)+IF($V24=21,N($F24),0))-CR24-EP24&lt;0.005,0,(GN23*(1+GN$5/Setup!$C$36)+IF($V24=21,N($F24),0))-CR24-EP24)</f>
        <v>0</v>
      </c>
      <c r="GO24" s="48" t="n">
        <f aca="false">IF((GO23*(1+GO$5/Setup!$C$36)+IF($V24=22,N($F24),0))-CS24-EQ24&lt;0.005,0,(GO23*(1+GO$5/Setup!$C$36)+IF($V24=22,N($F24),0))-CS24-EQ24)</f>
        <v>0</v>
      </c>
      <c r="GP24" s="48" t="n">
        <f aca="false">IF((GP23*(1+GP$5/Setup!$C$36)+IF($V24=23,N($F24),0))-CT24-ER24&lt;0.005,0,(GP23*(1+GP$5/Setup!$C$36)+IF($V24=23,N($F24),0))-CT24-ER24)</f>
        <v>0</v>
      </c>
      <c r="GQ24" s="48" t="n">
        <f aca="false">IF((GQ23*(1+GQ$5/Setup!$C$36)+IF($V24=24,N($F24),0))-CU24-ES24&lt;0.005,0,(GQ23*(1+GQ$5/Setup!$C$36)+IF($V24=24,N($F24),0))-CU24-ES24)</f>
        <v>0</v>
      </c>
      <c r="GR24" s="48" t="n">
        <f aca="false">IF((GR23*(1+GR$5/Setup!$C$36)+IF($V24=25,N($F24),0))-CV24-ET24&lt;0.005,0,(GR23*(1+GR$5/Setup!$C$36)+IF($V24=25,N($F24),0))-CV24-ET24)</f>
        <v>0</v>
      </c>
      <c r="GS24" s="48" t="n">
        <f aca="false">IF((GS23*(1+GS$5/Setup!$C$36)+IF($V24=26,N($F24),0))-CW24-EU24&lt;0.005,0,(GS23*(1+GS$5/Setup!$C$36)+IF($V24=26,N($F24),0))-CW24-EU24)</f>
        <v>0</v>
      </c>
      <c r="GT24" s="48" t="n">
        <f aca="false">IF((GT23*(1+GT$5/Setup!$C$36)+IF($V24=27,N($F24),0))-CX24-EV24&lt;0.005,0,(GT23*(1+GT$5/Setup!$C$36)+IF($V24=27,N($F24),0))-CX24-EV24)</f>
        <v>0</v>
      </c>
      <c r="GU24" s="48" t="n">
        <f aca="false">IF((GU23*(1+GU$5/Setup!$C$36)+IF($V24=28,N($F24),0))-CY24-EW24&lt;0.005,0,(GU23*(1+GU$5/Setup!$C$36)+IF($V24=28,N($F24),0))-CY24-EW24)</f>
        <v>0</v>
      </c>
      <c r="GV24" s="48" t="n">
        <f aca="false">IF((GV23*(1+GV$5/Setup!$C$36)+IF($V24=29,N($F24),0))-CZ24-EX24&lt;0.005,0,(GV23*(1+GV$5/Setup!$C$36)+IF($V24=29,N($F24),0))-CZ24-EX24)</f>
        <v>0</v>
      </c>
      <c r="GW24" s="48" t="n">
        <f aca="false">IF((GW23*(1+GW$5/Setup!$C$36)+IF($V24=30,N($F24),0))-DA24-EY24&lt;0.005,0,(GW23*(1+GW$5/Setup!$C$36)+IF($V24=30,N($F24),0))-DA24-EY24)</f>
        <v>0</v>
      </c>
      <c r="GX24" s="48" t="n">
        <f aca="false">IF((GX23*(1+GX$5/Setup!$C$36)+IF($V24=31,N($F24),0))-DB24-EZ24&lt;0.005,0,(GX23*(1+GX$5/Setup!$C$36)+IF($V24=31,N($F24),0))-DB24-EZ24)</f>
        <v>0</v>
      </c>
      <c r="GY24" s="48" t="n">
        <f aca="false">IF((GY23*(1+GY$5/Setup!$C$36)+IF($V24=32,N($F24),0))-DC24-FA24&lt;0.005,0,(GY23*(1+GY$5/Setup!$C$36)+IF($V24=32,N($F24),0))-DC24-FA24)</f>
        <v>0</v>
      </c>
      <c r="GZ24" s="48" t="n">
        <f aca="false">IF((GZ23*(1+GZ$5/Setup!$C$36)+IF($V24=33,N($F24),0))-DD24-FB24&lt;0.005,0,(GZ23*(1+GZ$5/Setup!$C$36)+IF($V24=33,N($F24),0))-DD24-FB24)</f>
        <v>0</v>
      </c>
      <c r="HA24" s="48" t="n">
        <f aca="false">IF((HA23*(1+HA$5/Setup!$C$36)+IF($V24=34,N($F24),0))-DE24-FC24&lt;0.005,0,(HA23*(1+HA$5/Setup!$C$36)+IF($V24=34,N($F24),0))-DE24-FC24)</f>
        <v>0</v>
      </c>
      <c r="HB24" s="48" t="n">
        <f aca="false">IF((HB23*(1+HB$5/Setup!$C$36)+IF($V24=35,N($F24),0))-DF24-FD24&lt;0.005,0,(HB23*(1+HB$5/Setup!$C$36)+IF($V24=35,N($F24),0))-DF24-FD24)</f>
        <v>0</v>
      </c>
      <c r="HC24" s="48" t="n">
        <f aca="false">IF((HC23*(1+HC$5/Setup!$C$36)+IF($V24=36,N($F24),0))-DG24-FE24&lt;0.005,0,(HC23*(1+HC$5/Setup!$C$36)+IF($V24=36,N($F24),0))-DG24-FE24)</f>
        <v>0</v>
      </c>
      <c r="HD24" s="48" t="n">
        <f aca="false">IF((HD23*(1+HD$5/Setup!$C$36)+IF($V24=37,N($F24),0))-DH24-FF24&lt;0.005,0,(HD23*(1+HD$5/Setup!$C$36)+IF($V24=37,N($F24),0))-DH24-FF24)</f>
        <v>0</v>
      </c>
      <c r="HE24" s="48" t="n">
        <f aca="false">IF((HE23*(1+HE$5/Setup!$C$36)+IF($V24=38,N($F24),0))-DI24-FG24&lt;0.005,0,(HE23*(1+HE$5/Setup!$C$36)+IF($V24=38,N($F24),0))-DI24-FG24)</f>
        <v>0</v>
      </c>
      <c r="HF24" s="48" t="n">
        <f aca="false">IF((HF23*(1+HF$5/Setup!$C$36)+IF($V24=39,N($F24),0))-DJ24-FH24&lt;0.005,0,(HF23*(1+HF$5/Setup!$C$36)+IF($V24=39,N($F24),0))-DJ24-FH24)</f>
        <v>0</v>
      </c>
      <c r="HG24" s="48" t="n">
        <f aca="false">IF((HG23*(1+HG$5/Setup!$C$36)+IF($V24=40,N($F24),0))-DK24-FI24&lt;0.005,0,(HG23*(1+HG$5/Setup!$C$36)+IF($V24=40,N($F24),0))-DK24-FI24)</f>
        <v>0</v>
      </c>
      <c r="HH24" s="48" t="n">
        <f aca="false">IF((HH23*(1+HH$5/Setup!$C$36)+IF($V24=41,N($F24),0))-DL24-FJ24&lt;0.005,0,(HH23*(1+HH$5/Setup!$C$36)+IF($V24=41,N($F24),0))-DL24-FJ24)</f>
        <v>0</v>
      </c>
      <c r="HI24" s="48" t="n">
        <f aca="false">IF((HI23*(1+HI$5/Setup!$C$36)+IF($V24=42,N($F24),0))-DM24-FK24&lt;0.005,0,(HI23*(1+HI$5/Setup!$C$36)+IF($V24=42,N($F24),0))-DM24-FK24)</f>
        <v>0</v>
      </c>
      <c r="HJ24" s="48" t="n">
        <f aca="false">IF((HJ23*(1+HJ$5/Setup!$C$36)+IF($V24=43,N($F24),0))-DN24-FL24&lt;0.005,0,(HJ23*(1+HJ$5/Setup!$C$36)+IF($V24=43,N($F24),0))-DN24-FL24)</f>
        <v>0</v>
      </c>
      <c r="HK24" s="48" t="n">
        <f aca="false">IF((HK23*(1+HK$5/Setup!$C$36)+IF($V24=44,N($F24),0))-DO24-FM24&lt;0.005,0,(HK23*(1+HK$5/Setup!$C$36)+IF($V24=44,N($F24),0))-DO24-FM24)</f>
        <v>0</v>
      </c>
      <c r="HL24" s="48" t="n">
        <f aca="false">IF((HL23*(1+HL$5/Setup!$C$36)+IF($V24=45,N($F24),0))-DP24-FN24&lt;0.005,0,(HL23*(1+HL$5/Setup!$C$36)+IF($V24=45,N($F24),0))-DP24-FN24)</f>
        <v>0</v>
      </c>
      <c r="HM24" s="48" t="n">
        <f aca="false">IF((HM23*(1+HM$5/Setup!$C$36)+IF($V24=46,N($F24),0))-DQ24-FO24&lt;0.005,0,(HM23*(1+HM$5/Setup!$C$36)+IF($V24=46,N($F24),0))-DQ24-FO24)</f>
        <v>0</v>
      </c>
      <c r="HN24" s="48" t="n">
        <f aca="false">IF((HN23*(1+HN$5/Setup!$C$36)+IF($V24=47,N($F24),0))-DR24-FP24&lt;0.005,0,(HN23*(1+HN$5/Setup!$C$36)+IF($V24=47,N($F24),0))-DR24-FP24)</f>
        <v>0</v>
      </c>
      <c r="HO24" s="48" t="n">
        <f aca="false">IF((HO23*(1+HO$5/Setup!$C$36)+IF($V24=48,N($F24),0))-DS24-FQ24&lt;0.005,0,(HO23*(1+HO$5/Setup!$C$36)+IF($V24=48,N($F24),0))-DS24-FQ24)</f>
        <v>0</v>
      </c>
      <c r="HP24" s="48" t="n">
        <f aca="false">IF((HP23*(1+HP$5/Setup!$C$36)+IF($V24=49,N($F24),0))-DT24-FR24&lt;0.005,0,(HP23*(1+HP$5/Setup!$C$36)+IF($V24=49,N($F24),0))-DT24-FR24)</f>
        <v>0</v>
      </c>
      <c r="HQ24" s="48" t="n">
        <f aca="false">IF((HQ23*(1+HQ$5/Setup!$C$36)+IF($V24=50,N($F24),0))-DU24-FS24&lt;0.005,0,(HQ23*(1+HQ$5/Setup!$C$36)+IF($V24=50,N($F24),0))-DU24-FS24)</f>
        <v>0</v>
      </c>
    </row>
    <row r="25" customFormat="false" ht="15" hidden="false" customHeight="false" outlineLevel="0" collapsed="false">
      <c r="A25" s="44" t="n">
        <v>17</v>
      </c>
      <c r="B25" s="45" t="n">
        <f aca="false">IF(Setup!$C$7="Every month",EDATE(Setup!$C$8,($A25-1)),IF(Setup!$C$7="Twice a month",DATE(YEAR(Setup!$C$8),MONTH(Setup!$C$8)+INT((($A25-1)+Setup!$C$41)/2),MIN(IF(MOD(($A25-1)+Setup!$C$41,2)=0,Setup!$C$39,Setup!$C$40),DAY(EOMONTH(DATE(YEAR(Setup!$C$8),MONTH(Setup!$C$8)+INT((($A25-1)+Setup!$C$41)/2),1),0)))),Setup!$C$8+($A25-1)*IF(Setup!$C$7="Every week",7,14)))</f>
        <v>46549</v>
      </c>
      <c r="C25" s="45" t="n">
        <f aca="false">IF(Setup!$C$7="Every month",EDATE(Setup!$C$8,$A25),IF(Setup!$C$7="Twice a month",DATE(YEAR(Setup!$C$8),MONTH(Setup!$C$8)+INT(($A25+Setup!$C$41)/2),MIN(IF(MOD($A25+Setup!$C$41,2)=0,Setup!$C$39,Setup!$C$40),DAY(EOMONTH(DATE(YEAR(Setup!$C$8),MONTH(Setup!$C$8)+INT(($A25+Setup!$C$41)/2),1),0)))),Setup!$C$8+$A25*IF(Setup!$C$7="Every week",7,14)))</f>
        <v>46563</v>
      </c>
      <c r="D25" s="46"/>
      <c r="E25" s="47"/>
      <c r="F25" s="47"/>
      <c r="G25" s="47"/>
      <c r="H25" s="47"/>
      <c r="I25" s="48" t="n">
        <f aca="false">N(Setup!$C$11)+N(E25)</f>
        <v>100</v>
      </c>
      <c r="J25" s="48" t="n">
        <f aca="false">MIN(Setup!$C$37,MAX(I25,0))</f>
        <v>9.23076923076923</v>
      </c>
      <c r="K25" s="48" t="n">
        <f aca="false">MIN(MAX(N(Setup!$C$14)-L24,0),MAX(I25-J25,0))</f>
        <v>0</v>
      </c>
      <c r="L25" s="48" t="n">
        <f aca="false">L24+K25-N(G25)</f>
        <v>500</v>
      </c>
      <c r="M25" s="48" t="n">
        <f aca="false">M24+J25-N(H25)</f>
        <v>156.923076923077</v>
      </c>
      <c r="N25" s="48" t="n">
        <f aca="false">SUM(BX25:DU25)</f>
        <v>40</v>
      </c>
      <c r="O25" s="48" t="n">
        <f aca="false">SUM(Z25:BW25)-N25</f>
        <v>0</v>
      </c>
      <c r="P25" s="48" t="n">
        <f aca="false">MAX(I25-J25-K25,0)+O25</f>
        <v>90.7692307692308</v>
      </c>
      <c r="Q25" s="48" t="n">
        <f aca="false">SUM(DV25:FS25)</f>
        <v>50.6897908914323</v>
      </c>
      <c r="R25" s="49" t="n">
        <f aca="false">N25+J25+K25+Q25</f>
        <v>99.9205601222015</v>
      </c>
      <c r="S25" s="48" t="n">
        <f aca="false">T25-T24-N(F25)+N25+Q25</f>
        <v>0.623535613462877</v>
      </c>
      <c r="T25" s="49" t="n">
        <f aca="false">SUM(FT25:HQ25)</f>
        <v>0</v>
      </c>
      <c r="U25" s="44" t="str">
        <f aca="false">IF(T24&lt;0.005,"",INDEX(Helpers!$C$2:$C$51,IF(_xlfn.MINIFS($DV$6:$FS$6,DV25:FS25,"&gt;0.005")=0,V25,_xlfn.MINIFS($DV$6:$FS$6,DV25:FS25,"&gt;0.005"))))</f>
        <v>Card B</v>
      </c>
      <c r="V25" s="44" t="n">
        <f aca="false">IF(_xlfn.MINIFS($FT$6:$HQ$6,FT24:HQ24,"&gt;0.005")=0,1,_xlfn.MINIFS($FT$6:$HQ$6,FT24:HQ24,"&gt;0.005"))</f>
        <v>2</v>
      </c>
      <c r="W25" s="44" t="n">
        <f aca="false">IF(AND(D25&lt;&gt;"Paid",T24&gt;0.005),1,0)</f>
        <v>1</v>
      </c>
      <c r="X25" s="48" t="n">
        <f aca="false">SUMPRODUCT(((Helpers!$G$2:$G$51*(1+(Helpers!$D$2:$D$51+0.000000001)/12)^(($B25-Setup!$C$8)/(365.25/12))-Helpers!$E$2:$E$51*((1+(Helpers!$D$2:$D$51+0.000000001)/12)^(($B25-Setup!$C$8)/(365.25/12))-1)/((Helpers!$D$2:$D$51+0.000000001)/12))&gt;0)*(Helpers!$G$2:$G$51*(1+(Helpers!$D$2:$D$51+0.000000001)/12)^(($B25-Setup!$C$8)/(365.25/12))-Helpers!$E$2:$E$51*((1+(Helpers!$D$2:$D$51+0.000000001)/12)^(($B25-Setup!$C$8)/(365.25/12))-1)/((Helpers!$D$2:$D$51+0.000000001)/12)))</f>
        <v>1412.49542344519</v>
      </c>
      <c r="Y25" s="48"/>
      <c r="Z25" s="48" t="n">
        <f aca="false">IF(OR(N(Z$5)=0,Z$6=""),0,Z$5*((DATE(YEAR($B25),MONTH($B25),MIN(Z$6,DAY(EOMONTH($B25,0))))&gt;=$B25)*(DATE(YEAR($B25),MONTH($B25),MIN(Z$6,DAY(EOMONTH($B25,0))))&lt;$C25)+(DATE(YEAR($B25),MONTH($B25)+1,MIN(Z$6,DAY(EOMONTH($B25,1))))&gt;=$B25)*(DATE(YEAR($B25),MONTH($B25)+1,MIN(Z$6,DAY(EOMONTH($B25,1))))&lt;$C25)))</f>
        <v>0</v>
      </c>
      <c r="AA25" s="48" t="n">
        <f aca="false">IF(OR(N(AA$5)=0,AA$6=""),0,AA$5*((DATE(YEAR($B25),MONTH($B25),MIN(AA$6,DAY(EOMONTH($B25,0))))&gt;=$B25)*(DATE(YEAR($B25),MONTH($B25),MIN(AA$6,DAY(EOMONTH($B25,0))))&lt;$C25)+(DATE(YEAR($B25),MONTH($B25)+1,MIN(AA$6,DAY(EOMONTH($B25,1))))&gt;=$B25)*(DATE(YEAR($B25),MONTH($B25)+1,MIN(AA$6,DAY(EOMONTH($B25,1))))&lt;$C25)))</f>
        <v>40</v>
      </c>
      <c r="AB25" s="48" t="n">
        <f aca="false">IF(OR(N(AB$5)=0,AB$6=""),0,AB$5*((DATE(YEAR($B25),MONTH($B25),MIN(AB$6,DAY(EOMONTH($B25,0))))&gt;=$B25)*(DATE(YEAR($B25),MONTH($B25),MIN(AB$6,DAY(EOMONTH($B25,0))))&lt;$C25)+(DATE(YEAR($B25),MONTH($B25)+1,MIN(AB$6,DAY(EOMONTH($B25,1))))&gt;=$B25)*(DATE(YEAR($B25),MONTH($B25)+1,MIN(AB$6,DAY(EOMONTH($B25,1))))&lt;$C25)))</f>
        <v>0</v>
      </c>
      <c r="AC25" s="48" t="n">
        <f aca="false">IF(OR(N(AC$5)=0,AC$6=""),0,AC$5*((DATE(YEAR($B25),MONTH($B25),MIN(AC$6,DAY(EOMONTH($B25,0))))&gt;=$B25)*(DATE(YEAR($B25),MONTH($B25),MIN(AC$6,DAY(EOMONTH($B25,0))))&lt;$C25)+(DATE(YEAR($B25),MONTH($B25)+1,MIN(AC$6,DAY(EOMONTH($B25,1))))&gt;=$B25)*(DATE(YEAR($B25),MONTH($B25)+1,MIN(AC$6,DAY(EOMONTH($B25,1))))&lt;$C25)))</f>
        <v>0</v>
      </c>
      <c r="AD25" s="48" t="n">
        <f aca="false">IF(OR(N(AD$5)=0,AD$6=""),0,AD$5*((DATE(YEAR($B25),MONTH($B25),MIN(AD$6,DAY(EOMONTH($B25,0))))&gt;=$B25)*(DATE(YEAR($B25),MONTH($B25),MIN(AD$6,DAY(EOMONTH($B25,0))))&lt;$C25)+(DATE(YEAR($B25),MONTH($B25)+1,MIN(AD$6,DAY(EOMONTH($B25,1))))&gt;=$B25)*(DATE(YEAR($B25),MONTH($B25)+1,MIN(AD$6,DAY(EOMONTH($B25,1))))&lt;$C25)))</f>
        <v>0</v>
      </c>
      <c r="AE25" s="48" t="n">
        <f aca="false">IF(OR(N(AE$5)=0,AE$6=""),0,AE$5*((DATE(YEAR($B25),MONTH($B25),MIN(AE$6,DAY(EOMONTH($B25,0))))&gt;=$B25)*(DATE(YEAR($B25),MONTH($B25),MIN(AE$6,DAY(EOMONTH($B25,0))))&lt;$C25)+(DATE(YEAR($B25),MONTH($B25)+1,MIN(AE$6,DAY(EOMONTH($B25,1))))&gt;=$B25)*(DATE(YEAR($B25),MONTH($B25)+1,MIN(AE$6,DAY(EOMONTH($B25,1))))&lt;$C25)))</f>
        <v>0</v>
      </c>
      <c r="AF25" s="48" t="n">
        <f aca="false">IF(OR(N(AF$5)=0,AF$6=""),0,AF$5*((DATE(YEAR($B25),MONTH($B25),MIN(AF$6,DAY(EOMONTH($B25,0))))&gt;=$B25)*(DATE(YEAR($B25),MONTH($B25),MIN(AF$6,DAY(EOMONTH($B25,0))))&lt;$C25)+(DATE(YEAR($B25),MONTH($B25)+1,MIN(AF$6,DAY(EOMONTH($B25,1))))&gt;=$B25)*(DATE(YEAR($B25),MONTH($B25)+1,MIN(AF$6,DAY(EOMONTH($B25,1))))&lt;$C25)))</f>
        <v>0</v>
      </c>
      <c r="AG25" s="48" t="n">
        <f aca="false">IF(OR(N(AG$5)=0,AG$6=""),0,AG$5*((DATE(YEAR($B25),MONTH($B25),MIN(AG$6,DAY(EOMONTH($B25,0))))&gt;=$B25)*(DATE(YEAR($B25),MONTH($B25),MIN(AG$6,DAY(EOMONTH($B25,0))))&lt;$C25)+(DATE(YEAR($B25),MONTH($B25)+1,MIN(AG$6,DAY(EOMONTH($B25,1))))&gt;=$B25)*(DATE(YEAR($B25),MONTH($B25)+1,MIN(AG$6,DAY(EOMONTH($B25,1))))&lt;$C25)))</f>
        <v>0</v>
      </c>
      <c r="AH25" s="48" t="n">
        <f aca="false">IF(OR(N(AH$5)=0,AH$6=""),0,AH$5*((DATE(YEAR($B25),MONTH($B25),MIN(AH$6,DAY(EOMONTH($B25,0))))&gt;=$B25)*(DATE(YEAR($B25),MONTH($B25),MIN(AH$6,DAY(EOMONTH($B25,0))))&lt;$C25)+(DATE(YEAR($B25),MONTH($B25)+1,MIN(AH$6,DAY(EOMONTH($B25,1))))&gt;=$B25)*(DATE(YEAR($B25),MONTH($B25)+1,MIN(AH$6,DAY(EOMONTH($B25,1))))&lt;$C25)))</f>
        <v>0</v>
      </c>
      <c r="AI25" s="48" t="n">
        <f aca="false">IF(OR(N(AI$5)=0,AI$6=""),0,AI$5*((DATE(YEAR($B25),MONTH($B25),MIN(AI$6,DAY(EOMONTH($B25,0))))&gt;=$B25)*(DATE(YEAR($B25),MONTH($B25),MIN(AI$6,DAY(EOMONTH($B25,0))))&lt;$C25)+(DATE(YEAR($B25),MONTH($B25)+1,MIN(AI$6,DAY(EOMONTH($B25,1))))&gt;=$B25)*(DATE(YEAR($B25),MONTH($B25)+1,MIN(AI$6,DAY(EOMONTH($B25,1))))&lt;$C25)))</f>
        <v>0</v>
      </c>
      <c r="AJ25" s="48" t="n">
        <f aca="false">IF(OR(N(AJ$5)=0,AJ$6=""),0,AJ$5*((DATE(YEAR($B25),MONTH($B25),MIN(AJ$6,DAY(EOMONTH($B25,0))))&gt;=$B25)*(DATE(YEAR($B25),MONTH($B25),MIN(AJ$6,DAY(EOMONTH($B25,0))))&lt;$C25)+(DATE(YEAR($B25),MONTH($B25)+1,MIN(AJ$6,DAY(EOMONTH($B25,1))))&gt;=$B25)*(DATE(YEAR($B25),MONTH($B25)+1,MIN(AJ$6,DAY(EOMONTH($B25,1))))&lt;$C25)))</f>
        <v>0</v>
      </c>
      <c r="AK25" s="48" t="n">
        <f aca="false">IF(OR(N(AK$5)=0,AK$6=""),0,AK$5*((DATE(YEAR($B25),MONTH($B25),MIN(AK$6,DAY(EOMONTH($B25,0))))&gt;=$B25)*(DATE(YEAR($B25),MONTH($B25),MIN(AK$6,DAY(EOMONTH($B25,0))))&lt;$C25)+(DATE(YEAR($B25),MONTH($B25)+1,MIN(AK$6,DAY(EOMONTH($B25,1))))&gt;=$B25)*(DATE(YEAR($B25),MONTH($B25)+1,MIN(AK$6,DAY(EOMONTH($B25,1))))&lt;$C25)))</f>
        <v>0</v>
      </c>
      <c r="AL25" s="48" t="n">
        <f aca="false">IF(OR(N(AL$5)=0,AL$6=""),0,AL$5*((DATE(YEAR($B25),MONTH($B25),MIN(AL$6,DAY(EOMONTH($B25,0))))&gt;=$B25)*(DATE(YEAR($B25),MONTH($B25),MIN(AL$6,DAY(EOMONTH($B25,0))))&lt;$C25)+(DATE(YEAR($B25),MONTH($B25)+1,MIN(AL$6,DAY(EOMONTH($B25,1))))&gt;=$B25)*(DATE(YEAR($B25),MONTH($B25)+1,MIN(AL$6,DAY(EOMONTH($B25,1))))&lt;$C25)))</f>
        <v>0</v>
      </c>
      <c r="AM25" s="48" t="n">
        <f aca="false">IF(OR(N(AM$5)=0,AM$6=""),0,AM$5*((DATE(YEAR($B25),MONTH($B25),MIN(AM$6,DAY(EOMONTH($B25,0))))&gt;=$B25)*(DATE(YEAR($B25),MONTH($B25),MIN(AM$6,DAY(EOMONTH($B25,0))))&lt;$C25)+(DATE(YEAR($B25),MONTH($B25)+1,MIN(AM$6,DAY(EOMONTH($B25,1))))&gt;=$B25)*(DATE(YEAR($B25),MONTH($B25)+1,MIN(AM$6,DAY(EOMONTH($B25,1))))&lt;$C25)))</f>
        <v>0</v>
      </c>
      <c r="AN25" s="48" t="n">
        <f aca="false">IF(OR(N(AN$5)=0,AN$6=""),0,AN$5*((DATE(YEAR($B25),MONTH($B25),MIN(AN$6,DAY(EOMONTH($B25,0))))&gt;=$B25)*(DATE(YEAR($B25),MONTH($B25),MIN(AN$6,DAY(EOMONTH($B25,0))))&lt;$C25)+(DATE(YEAR($B25),MONTH($B25)+1,MIN(AN$6,DAY(EOMONTH($B25,1))))&gt;=$B25)*(DATE(YEAR($B25),MONTH($B25)+1,MIN(AN$6,DAY(EOMONTH($B25,1))))&lt;$C25)))</f>
        <v>0</v>
      </c>
      <c r="AO25" s="48" t="n">
        <f aca="false">IF(OR(N(AO$5)=0,AO$6=""),0,AO$5*((DATE(YEAR($B25),MONTH($B25),MIN(AO$6,DAY(EOMONTH($B25,0))))&gt;=$B25)*(DATE(YEAR($B25),MONTH($B25),MIN(AO$6,DAY(EOMONTH($B25,0))))&lt;$C25)+(DATE(YEAR($B25),MONTH($B25)+1,MIN(AO$6,DAY(EOMONTH($B25,1))))&gt;=$B25)*(DATE(YEAR($B25),MONTH($B25)+1,MIN(AO$6,DAY(EOMONTH($B25,1))))&lt;$C25)))</f>
        <v>0</v>
      </c>
      <c r="AP25" s="48" t="n">
        <f aca="false">IF(OR(N(AP$5)=0,AP$6=""),0,AP$5*((DATE(YEAR($B25),MONTH($B25),MIN(AP$6,DAY(EOMONTH($B25,0))))&gt;=$B25)*(DATE(YEAR($B25),MONTH($B25),MIN(AP$6,DAY(EOMONTH($B25,0))))&lt;$C25)+(DATE(YEAR($B25),MONTH($B25)+1,MIN(AP$6,DAY(EOMONTH($B25,1))))&gt;=$B25)*(DATE(YEAR($B25),MONTH($B25)+1,MIN(AP$6,DAY(EOMONTH($B25,1))))&lt;$C25)))</f>
        <v>0</v>
      </c>
      <c r="AQ25" s="48" t="n">
        <f aca="false">IF(OR(N(AQ$5)=0,AQ$6=""),0,AQ$5*((DATE(YEAR($B25),MONTH($B25),MIN(AQ$6,DAY(EOMONTH($B25,0))))&gt;=$B25)*(DATE(YEAR($B25),MONTH($B25),MIN(AQ$6,DAY(EOMONTH($B25,0))))&lt;$C25)+(DATE(YEAR($B25),MONTH($B25)+1,MIN(AQ$6,DAY(EOMONTH($B25,1))))&gt;=$B25)*(DATE(YEAR($B25),MONTH($B25)+1,MIN(AQ$6,DAY(EOMONTH($B25,1))))&lt;$C25)))</f>
        <v>0</v>
      </c>
      <c r="AR25" s="48" t="n">
        <f aca="false">IF(OR(N(AR$5)=0,AR$6=""),0,AR$5*((DATE(YEAR($B25),MONTH($B25),MIN(AR$6,DAY(EOMONTH($B25,0))))&gt;=$B25)*(DATE(YEAR($B25),MONTH($B25),MIN(AR$6,DAY(EOMONTH($B25,0))))&lt;$C25)+(DATE(YEAR($B25),MONTH($B25)+1,MIN(AR$6,DAY(EOMONTH($B25,1))))&gt;=$B25)*(DATE(YEAR($B25),MONTH($B25)+1,MIN(AR$6,DAY(EOMONTH($B25,1))))&lt;$C25)))</f>
        <v>0</v>
      </c>
      <c r="AS25" s="48" t="n">
        <f aca="false">IF(OR(N(AS$5)=0,AS$6=""),0,AS$5*((DATE(YEAR($B25),MONTH($B25),MIN(AS$6,DAY(EOMONTH($B25,0))))&gt;=$B25)*(DATE(YEAR($B25),MONTH($B25),MIN(AS$6,DAY(EOMONTH($B25,0))))&lt;$C25)+(DATE(YEAR($B25),MONTH($B25)+1,MIN(AS$6,DAY(EOMONTH($B25,1))))&gt;=$B25)*(DATE(YEAR($B25),MONTH($B25)+1,MIN(AS$6,DAY(EOMONTH($B25,1))))&lt;$C25)))</f>
        <v>0</v>
      </c>
      <c r="AT25" s="48" t="n">
        <f aca="false">IF(OR(N(AT$5)=0,AT$6=""),0,AT$5*((DATE(YEAR($B25),MONTH($B25),MIN(AT$6,DAY(EOMONTH($B25,0))))&gt;=$B25)*(DATE(YEAR($B25),MONTH($B25),MIN(AT$6,DAY(EOMONTH($B25,0))))&lt;$C25)+(DATE(YEAR($B25),MONTH($B25)+1,MIN(AT$6,DAY(EOMONTH($B25,1))))&gt;=$B25)*(DATE(YEAR($B25),MONTH($B25)+1,MIN(AT$6,DAY(EOMONTH($B25,1))))&lt;$C25)))</f>
        <v>0</v>
      </c>
      <c r="AU25" s="48" t="n">
        <f aca="false">IF(OR(N(AU$5)=0,AU$6=""),0,AU$5*((DATE(YEAR($B25),MONTH($B25),MIN(AU$6,DAY(EOMONTH($B25,0))))&gt;=$B25)*(DATE(YEAR($B25),MONTH($B25),MIN(AU$6,DAY(EOMONTH($B25,0))))&lt;$C25)+(DATE(YEAR($B25),MONTH($B25)+1,MIN(AU$6,DAY(EOMONTH($B25,1))))&gt;=$B25)*(DATE(YEAR($B25),MONTH($B25)+1,MIN(AU$6,DAY(EOMONTH($B25,1))))&lt;$C25)))</f>
        <v>0</v>
      </c>
      <c r="AV25" s="48" t="n">
        <f aca="false">IF(OR(N(AV$5)=0,AV$6=""),0,AV$5*((DATE(YEAR($B25),MONTH($B25),MIN(AV$6,DAY(EOMONTH($B25,0))))&gt;=$B25)*(DATE(YEAR($B25),MONTH($B25),MIN(AV$6,DAY(EOMONTH($B25,0))))&lt;$C25)+(DATE(YEAR($B25),MONTH($B25)+1,MIN(AV$6,DAY(EOMONTH($B25,1))))&gt;=$B25)*(DATE(YEAR($B25),MONTH($B25)+1,MIN(AV$6,DAY(EOMONTH($B25,1))))&lt;$C25)))</f>
        <v>0</v>
      </c>
      <c r="AW25" s="48" t="n">
        <f aca="false">IF(OR(N(AW$5)=0,AW$6=""),0,AW$5*((DATE(YEAR($B25),MONTH($B25),MIN(AW$6,DAY(EOMONTH($B25,0))))&gt;=$B25)*(DATE(YEAR($B25),MONTH($B25),MIN(AW$6,DAY(EOMONTH($B25,0))))&lt;$C25)+(DATE(YEAR($B25),MONTH($B25)+1,MIN(AW$6,DAY(EOMONTH($B25,1))))&gt;=$B25)*(DATE(YEAR($B25),MONTH($B25)+1,MIN(AW$6,DAY(EOMONTH($B25,1))))&lt;$C25)))</f>
        <v>0</v>
      </c>
      <c r="AX25" s="48" t="n">
        <f aca="false">IF(OR(N(AX$5)=0,AX$6=""),0,AX$5*((DATE(YEAR($B25),MONTH($B25),MIN(AX$6,DAY(EOMONTH($B25,0))))&gt;=$B25)*(DATE(YEAR($B25),MONTH($B25),MIN(AX$6,DAY(EOMONTH($B25,0))))&lt;$C25)+(DATE(YEAR($B25),MONTH($B25)+1,MIN(AX$6,DAY(EOMONTH($B25,1))))&gt;=$B25)*(DATE(YEAR($B25),MONTH($B25)+1,MIN(AX$6,DAY(EOMONTH($B25,1))))&lt;$C25)))</f>
        <v>0</v>
      </c>
      <c r="AY25" s="48" t="n">
        <f aca="false">IF(OR(N(AY$5)=0,AY$6=""),0,AY$5*((DATE(YEAR($B25),MONTH($B25),MIN(AY$6,DAY(EOMONTH($B25,0))))&gt;=$B25)*(DATE(YEAR($B25),MONTH($B25),MIN(AY$6,DAY(EOMONTH($B25,0))))&lt;$C25)+(DATE(YEAR($B25),MONTH($B25)+1,MIN(AY$6,DAY(EOMONTH($B25,1))))&gt;=$B25)*(DATE(YEAR($B25),MONTH($B25)+1,MIN(AY$6,DAY(EOMONTH($B25,1))))&lt;$C25)))</f>
        <v>0</v>
      </c>
      <c r="AZ25" s="48" t="n">
        <f aca="false">IF(OR(N(AZ$5)=0,AZ$6=""),0,AZ$5*((DATE(YEAR($B25),MONTH($B25),MIN(AZ$6,DAY(EOMONTH($B25,0))))&gt;=$B25)*(DATE(YEAR($B25),MONTH($B25),MIN(AZ$6,DAY(EOMONTH($B25,0))))&lt;$C25)+(DATE(YEAR($B25),MONTH($B25)+1,MIN(AZ$6,DAY(EOMONTH($B25,1))))&gt;=$B25)*(DATE(YEAR($B25),MONTH($B25)+1,MIN(AZ$6,DAY(EOMONTH($B25,1))))&lt;$C25)))</f>
        <v>0</v>
      </c>
      <c r="BA25" s="48" t="n">
        <f aca="false">IF(OR(N(BA$5)=0,BA$6=""),0,BA$5*((DATE(YEAR($B25),MONTH($B25),MIN(BA$6,DAY(EOMONTH($B25,0))))&gt;=$B25)*(DATE(YEAR($B25),MONTH($B25),MIN(BA$6,DAY(EOMONTH($B25,0))))&lt;$C25)+(DATE(YEAR($B25),MONTH($B25)+1,MIN(BA$6,DAY(EOMONTH($B25,1))))&gt;=$B25)*(DATE(YEAR($B25),MONTH($B25)+1,MIN(BA$6,DAY(EOMONTH($B25,1))))&lt;$C25)))</f>
        <v>0</v>
      </c>
      <c r="BB25" s="48" t="n">
        <f aca="false">IF(OR(N(BB$5)=0,BB$6=""),0,BB$5*((DATE(YEAR($B25),MONTH($B25),MIN(BB$6,DAY(EOMONTH($B25,0))))&gt;=$B25)*(DATE(YEAR($B25),MONTH($B25),MIN(BB$6,DAY(EOMONTH($B25,0))))&lt;$C25)+(DATE(YEAR($B25),MONTH($B25)+1,MIN(BB$6,DAY(EOMONTH($B25,1))))&gt;=$B25)*(DATE(YEAR($B25),MONTH($B25)+1,MIN(BB$6,DAY(EOMONTH($B25,1))))&lt;$C25)))</f>
        <v>0</v>
      </c>
      <c r="BC25" s="48" t="n">
        <f aca="false">IF(OR(N(BC$5)=0,BC$6=""),0,BC$5*((DATE(YEAR($B25),MONTH($B25),MIN(BC$6,DAY(EOMONTH($B25,0))))&gt;=$B25)*(DATE(YEAR($B25),MONTH($B25),MIN(BC$6,DAY(EOMONTH($B25,0))))&lt;$C25)+(DATE(YEAR($B25),MONTH($B25)+1,MIN(BC$6,DAY(EOMONTH($B25,1))))&gt;=$B25)*(DATE(YEAR($B25),MONTH($B25)+1,MIN(BC$6,DAY(EOMONTH($B25,1))))&lt;$C25)))</f>
        <v>0</v>
      </c>
      <c r="BD25" s="48" t="n">
        <f aca="false">IF(OR(N(BD$5)=0,BD$6=""),0,BD$5*((DATE(YEAR($B25),MONTH($B25),MIN(BD$6,DAY(EOMONTH($B25,0))))&gt;=$B25)*(DATE(YEAR($B25),MONTH($B25),MIN(BD$6,DAY(EOMONTH($B25,0))))&lt;$C25)+(DATE(YEAR($B25),MONTH($B25)+1,MIN(BD$6,DAY(EOMONTH($B25,1))))&gt;=$B25)*(DATE(YEAR($B25),MONTH($B25)+1,MIN(BD$6,DAY(EOMONTH($B25,1))))&lt;$C25)))</f>
        <v>0</v>
      </c>
      <c r="BE25" s="48" t="n">
        <f aca="false">IF(OR(N(BE$5)=0,BE$6=""),0,BE$5*((DATE(YEAR($B25),MONTH($B25),MIN(BE$6,DAY(EOMONTH($B25,0))))&gt;=$B25)*(DATE(YEAR($B25),MONTH($B25),MIN(BE$6,DAY(EOMONTH($B25,0))))&lt;$C25)+(DATE(YEAR($B25),MONTH($B25)+1,MIN(BE$6,DAY(EOMONTH($B25,1))))&gt;=$B25)*(DATE(YEAR($B25),MONTH($B25)+1,MIN(BE$6,DAY(EOMONTH($B25,1))))&lt;$C25)))</f>
        <v>0</v>
      </c>
      <c r="BF25" s="48" t="n">
        <f aca="false">IF(OR(N(BF$5)=0,BF$6=""),0,BF$5*((DATE(YEAR($B25),MONTH($B25),MIN(BF$6,DAY(EOMONTH($B25,0))))&gt;=$B25)*(DATE(YEAR($B25),MONTH($B25),MIN(BF$6,DAY(EOMONTH($B25,0))))&lt;$C25)+(DATE(YEAR($B25),MONTH($B25)+1,MIN(BF$6,DAY(EOMONTH($B25,1))))&gt;=$B25)*(DATE(YEAR($B25),MONTH($B25)+1,MIN(BF$6,DAY(EOMONTH($B25,1))))&lt;$C25)))</f>
        <v>0</v>
      </c>
      <c r="BG25" s="48" t="n">
        <f aca="false">IF(OR(N(BG$5)=0,BG$6=""),0,BG$5*((DATE(YEAR($B25),MONTH($B25),MIN(BG$6,DAY(EOMONTH($B25,0))))&gt;=$B25)*(DATE(YEAR($B25),MONTH($B25),MIN(BG$6,DAY(EOMONTH($B25,0))))&lt;$C25)+(DATE(YEAR($B25),MONTH($B25)+1,MIN(BG$6,DAY(EOMONTH($B25,1))))&gt;=$B25)*(DATE(YEAR($B25),MONTH($B25)+1,MIN(BG$6,DAY(EOMONTH($B25,1))))&lt;$C25)))</f>
        <v>0</v>
      </c>
      <c r="BH25" s="48" t="n">
        <f aca="false">IF(OR(N(BH$5)=0,BH$6=""),0,BH$5*((DATE(YEAR($B25),MONTH($B25),MIN(BH$6,DAY(EOMONTH($B25,0))))&gt;=$B25)*(DATE(YEAR($B25),MONTH($B25),MIN(BH$6,DAY(EOMONTH($B25,0))))&lt;$C25)+(DATE(YEAR($B25),MONTH($B25)+1,MIN(BH$6,DAY(EOMONTH($B25,1))))&gt;=$B25)*(DATE(YEAR($B25),MONTH($B25)+1,MIN(BH$6,DAY(EOMONTH($B25,1))))&lt;$C25)))</f>
        <v>0</v>
      </c>
      <c r="BI25" s="48" t="n">
        <f aca="false">IF(OR(N(BI$5)=0,BI$6=""),0,BI$5*((DATE(YEAR($B25),MONTH($B25),MIN(BI$6,DAY(EOMONTH($B25,0))))&gt;=$B25)*(DATE(YEAR($B25),MONTH($B25),MIN(BI$6,DAY(EOMONTH($B25,0))))&lt;$C25)+(DATE(YEAR($B25),MONTH($B25)+1,MIN(BI$6,DAY(EOMONTH($B25,1))))&gt;=$B25)*(DATE(YEAR($B25),MONTH($B25)+1,MIN(BI$6,DAY(EOMONTH($B25,1))))&lt;$C25)))</f>
        <v>0</v>
      </c>
      <c r="BJ25" s="48" t="n">
        <f aca="false">IF(OR(N(BJ$5)=0,BJ$6=""),0,BJ$5*((DATE(YEAR($B25),MONTH($B25),MIN(BJ$6,DAY(EOMONTH($B25,0))))&gt;=$B25)*(DATE(YEAR($B25),MONTH($B25),MIN(BJ$6,DAY(EOMONTH($B25,0))))&lt;$C25)+(DATE(YEAR($B25),MONTH($B25)+1,MIN(BJ$6,DAY(EOMONTH($B25,1))))&gt;=$B25)*(DATE(YEAR($B25),MONTH($B25)+1,MIN(BJ$6,DAY(EOMONTH($B25,1))))&lt;$C25)))</f>
        <v>0</v>
      </c>
      <c r="BK25" s="48" t="n">
        <f aca="false">IF(OR(N(BK$5)=0,BK$6=""),0,BK$5*((DATE(YEAR($B25),MONTH($B25),MIN(BK$6,DAY(EOMONTH($B25,0))))&gt;=$B25)*(DATE(YEAR($B25),MONTH($B25),MIN(BK$6,DAY(EOMONTH($B25,0))))&lt;$C25)+(DATE(YEAR($B25),MONTH($B25)+1,MIN(BK$6,DAY(EOMONTH($B25,1))))&gt;=$B25)*(DATE(YEAR($B25),MONTH($B25)+1,MIN(BK$6,DAY(EOMONTH($B25,1))))&lt;$C25)))</f>
        <v>0</v>
      </c>
      <c r="BL25" s="48" t="n">
        <f aca="false">IF(OR(N(BL$5)=0,BL$6=""),0,BL$5*((DATE(YEAR($B25),MONTH($B25),MIN(BL$6,DAY(EOMONTH($B25,0))))&gt;=$B25)*(DATE(YEAR($B25),MONTH($B25),MIN(BL$6,DAY(EOMONTH($B25,0))))&lt;$C25)+(DATE(YEAR($B25),MONTH($B25)+1,MIN(BL$6,DAY(EOMONTH($B25,1))))&gt;=$B25)*(DATE(YEAR($B25),MONTH($B25)+1,MIN(BL$6,DAY(EOMONTH($B25,1))))&lt;$C25)))</f>
        <v>0</v>
      </c>
      <c r="BM25" s="48" t="n">
        <f aca="false">IF(OR(N(BM$5)=0,BM$6=""),0,BM$5*((DATE(YEAR($B25),MONTH($B25),MIN(BM$6,DAY(EOMONTH($B25,0))))&gt;=$B25)*(DATE(YEAR($B25),MONTH($B25),MIN(BM$6,DAY(EOMONTH($B25,0))))&lt;$C25)+(DATE(YEAR($B25),MONTH($B25)+1,MIN(BM$6,DAY(EOMONTH($B25,1))))&gt;=$B25)*(DATE(YEAR($B25),MONTH($B25)+1,MIN(BM$6,DAY(EOMONTH($B25,1))))&lt;$C25)))</f>
        <v>0</v>
      </c>
      <c r="BN25" s="48" t="n">
        <f aca="false">IF(OR(N(BN$5)=0,BN$6=""),0,BN$5*((DATE(YEAR($B25),MONTH($B25),MIN(BN$6,DAY(EOMONTH($B25,0))))&gt;=$B25)*(DATE(YEAR($B25),MONTH($B25),MIN(BN$6,DAY(EOMONTH($B25,0))))&lt;$C25)+(DATE(YEAR($B25),MONTH($B25)+1,MIN(BN$6,DAY(EOMONTH($B25,1))))&gt;=$B25)*(DATE(YEAR($B25),MONTH($B25)+1,MIN(BN$6,DAY(EOMONTH($B25,1))))&lt;$C25)))</f>
        <v>0</v>
      </c>
      <c r="BO25" s="48" t="n">
        <f aca="false">IF(OR(N(BO$5)=0,BO$6=""),0,BO$5*((DATE(YEAR($B25),MONTH($B25),MIN(BO$6,DAY(EOMONTH($B25,0))))&gt;=$B25)*(DATE(YEAR($B25),MONTH($B25),MIN(BO$6,DAY(EOMONTH($B25,0))))&lt;$C25)+(DATE(YEAR($B25),MONTH($B25)+1,MIN(BO$6,DAY(EOMONTH($B25,1))))&gt;=$B25)*(DATE(YEAR($B25),MONTH($B25)+1,MIN(BO$6,DAY(EOMONTH($B25,1))))&lt;$C25)))</f>
        <v>0</v>
      </c>
      <c r="BP25" s="48" t="n">
        <f aca="false">IF(OR(N(BP$5)=0,BP$6=""),0,BP$5*((DATE(YEAR($B25),MONTH($B25),MIN(BP$6,DAY(EOMONTH($B25,0))))&gt;=$B25)*(DATE(YEAR($B25),MONTH($B25),MIN(BP$6,DAY(EOMONTH($B25,0))))&lt;$C25)+(DATE(YEAR($B25),MONTH($B25)+1,MIN(BP$6,DAY(EOMONTH($B25,1))))&gt;=$B25)*(DATE(YEAR($B25),MONTH($B25)+1,MIN(BP$6,DAY(EOMONTH($B25,1))))&lt;$C25)))</f>
        <v>0</v>
      </c>
      <c r="BQ25" s="48" t="n">
        <f aca="false">IF(OR(N(BQ$5)=0,BQ$6=""),0,BQ$5*((DATE(YEAR($B25),MONTH($B25),MIN(BQ$6,DAY(EOMONTH($B25,0))))&gt;=$B25)*(DATE(YEAR($B25),MONTH($B25),MIN(BQ$6,DAY(EOMONTH($B25,0))))&lt;$C25)+(DATE(YEAR($B25),MONTH($B25)+1,MIN(BQ$6,DAY(EOMONTH($B25,1))))&gt;=$B25)*(DATE(YEAR($B25),MONTH($B25)+1,MIN(BQ$6,DAY(EOMONTH($B25,1))))&lt;$C25)))</f>
        <v>0</v>
      </c>
      <c r="BR25" s="48" t="n">
        <f aca="false">IF(OR(N(BR$5)=0,BR$6=""),0,BR$5*((DATE(YEAR($B25),MONTH($B25),MIN(BR$6,DAY(EOMONTH($B25,0))))&gt;=$B25)*(DATE(YEAR($B25),MONTH($B25),MIN(BR$6,DAY(EOMONTH($B25,0))))&lt;$C25)+(DATE(YEAR($B25),MONTH($B25)+1,MIN(BR$6,DAY(EOMONTH($B25,1))))&gt;=$B25)*(DATE(YEAR($B25),MONTH($B25)+1,MIN(BR$6,DAY(EOMONTH($B25,1))))&lt;$C25)))</f>
        <v>0</v>
      </c>
      <c r="BS25" s="48" t="n">
        <f aca="false">IF(OR(N(BS$5)=0,BS$6=""),0,BS$5*((DATE(YEAR($B25),MONTH($B25),MIN(BS$6,DAY(EOMONTH($B25,0))))&gt;=$B25)*(DATE(YEAR($B25),MONTH($B25),MIN(BS$6,DAY(EOMONTH($B25,0))))&lt;$C25)+(DATE(YEAR($B25),MONTH($B25)+1,MIN(BS$6,DAY(EOMONTH($B25,1))))&gt;=$B25)*(DATE(YEAR($B25),MONTH($B25)+1,MIN(BS$6,DAY(EOMONTH($B25,1))))&lt;$C25)))</f>
        <v>0</v>
      </c>
      <c r="BT25" s="48" t="n">
        <f aca="false">IF(OR(N(BT$5)=0,BT$6=""),0,BT$5*((DATE(YEAR($B25),MONTH($B25),MIN(BT$6,DAY(EOMONTH($B25,0))))&gt;=$B25)*(DATE(YEAR($B25),MONTH($B25),MIN(BT$6,DAY(EOMONTH($B25,0))))&lt;$C25)+(DATE(YEAR($B25),MONTH($B25)+1,MIN(BT$6,DAY(EOMONTH($B25,1))))&gt;=$B25)*(DATE(YEAR($B25),MONTH($B25)+1,MIN(BT$6,DAY(EOMONTH($B25,1))))&lt;$C25)))</f>
        <v>0</v>
      </c>
      <c r="BU25" s="48" t="n">
        <f aca="false">IF(OR(N(BU$5)=0,BU$6=""),0,BU$5*((DATE(YEAR($B25),MONTH($B25),MIN(BU$6,DAY(EOMONTH($B25,0))))&gt;=$B25)*(DATE(YEAR($B25),MONTH($B25),MIN(BU$6,DAY(EOMONTH($B25,0))))&lt;$C25)+(DATE(YEAR($B25),MONTH($B25)+1,MIN(BU$6,DAY(EOMONTH($B25,1))))&gt;=$B25)*(DATE(YEAR($B25),MONTH($B25)+1,MIN(BU$6,DAY(EOMONTH($B25,1))))&lt;$C25)))</f>
        <v>0</v>
      </c>
      <c r="BV25" s="48" t="n">
        <f aca="false">IF(OR(N(BV$5)=0,BV$6=""),0,BV$5*((DATE(YEAR($B25),MONTH($B25),MIN(BV$6,DAY(EOMONTH($B25,0))))&gt;=$B25)*(DATE(YEAR($B25),MONTH($B25),MIN(BV$6,DAY(EOMONTH($B25,0))))&lt;$C25)+(DATE(YEAR($B25),MONTH($B25)+1,MIN(BV$6,DAY(EOMONTH($B25,1))))&gt;=$B25)*(DATE(YEAR($B25),MONTH($B25)+1,MIN(BV$6,DAY(EOMONTH($B25,1))))&lt;$C25)))</f>
        <v>0</v>
      </c>
      <c r="BW25" s="48" t="n">
        <f aca="false">IF(OR(N(BW$5)=0,BW$6=""),0,BW$5*((DATE(YEAR($B25),MONTH($B25),MIN(BW$6,DAY(EOMONTH($B25,0))))&gt;=$B25)*(DATE(YEAR($B25),MONTH($B25),MIN(BW$6,DAY(EOMONTH($B25,0))))&lt;$C25)+(DATE(YEAR($B25),MONTH($B25)+1,MIN(BW$6,DAY(EOMONTH($B25,1))))&gt;=$B25)*(DATE(YEAR($B25),MONTH($B25)+1,MIN(BW$6,DAY(EOMONTH($B25,1))))&lt;$C25)))</f>
        <v>0</v>
      </c>
      <c r="BX25" s="48" t="n">
        <f aca="false">MIN(Z25,(FT24*(1+FT$5/Setup!$C$36)+IF($V25=1,N($F25),0)))</f>
        <v>0</v>
      </c>
      <c r="BY25" s="48" t="n">
        <f aca="false">MIN(AA25,(FU24*(1+FU$5/Setup!$C$36)+IF($V25=2,N($F25),0)))</f>
        <v>40</v>
      </c>
      <c r="BZ25" s="48" t="n">
        <f aca="false">MIN(AB25,(FV24*(1+FV$5/Setup!$C$36)+IF($V25=3,N($F25),0)))</f>
        <v>0</v>
      </c>
      <c r="CA25" s="48" t="n">
        <f aca="false">MIN(AC25,(FW24*(1+FW$5/Setup!$C$36)+IF($V25=4,N($F25),0)))</f>
        <v>0</v>
      </c>
      <c r="CB25" s="48" t="n">
        <f aca="false">MIN(AD25,(FX24*(1+FX$5/Setup!$C$36)+IF($V25=5,N($F25),0)))</f>
        <v>0</v>
      </c>
      <c r="CC25" s="48" t="n">
        <f aca="false">MIN(AE25,(FY24*(1+FY$5/Setup!$C$36)+IF($V25=6,N($F25),0)))</f>
        <v>0</v>
      </c>
      <c r="CD25" s="48" t="n">
        <f aca="false">MIN(AF25,(FZ24*(1+FZ$5/Setup!$C$36)+IF($V25=7,N($F25),0)))</f>
        <v>0</v>
      </c>
      <c r="CE25" s="48" t="n">
        <f aca="false">MIN(AG25,(GA24*(1+GA$5/Setup!$C$36)+IF($V25=8,N($F25),0)))</f>
        <v>0</v>
      </c>
      <c r="CF25" s="48" t="n">
        <f aca="false">MIN(AH25,(GB24*(1+GB$5/Setup!$C$36)+IF($V25=9,N($F25),0)))</f>
        <v>0</v>
      </c>
      <c r="CG25" s="48" t="n">
        <f aca="false">MIN(AI25,(GC24*(1+GC$5/Setup!$C$36)+IF($V25=10,N($F25),0)))</f>
        <v>0</v>
      </c>
      <c r="CH25" s="48" t="n">
        <f aca="false">MIN(AJ25,(GD24*(1+GD$5/Setup!$C$36)+IF($V25=11,N($F25),0)))</f>
        <v>0</v>
      </c>
      <c r="CI25" s="48" t="n">
        <f aca="false">MIN(AK25,(GE24*(1+GE$5/Setup!$C$36)+IF($V25=12,N($F25),0)))</f>
        <v>0</v>
      </c>
      <c r="CJ25" s="48" t="n">
        <f aca="false">MIN(AL25,(GF24*(1+GF$5/Setup!$C$36)+IF($V25=13,N($F25),0)))</f>
        <v>0</v>
      </c>
      <c r="CK25" s="48" t="n">
        <f aca="false">MIN(AM25,(GG24*(1+GG$5/Setup!$C$36)+IF($V25=14,N($F25),0)))</f>
        <v>0</v>
      </c>
      <c r="CL25" s="48" t="n">
        <f aca="false">MIN(AN25,(GH24*(1+GH$5/Setup!$C$36)+IF($V25=15,N($F25),0)))</f>
        <v>0</v>
      </c>
      <c r="CM25" s="48" t="n">
        <f aca="false">MIN(AO25,(GI24*(1+GI$5/Setup!$C$36)+IF($V25=16,N($F25),0)))</f>
        <v>0</v>
      </c>
      <c r="CN25" s="48" t="n">
        <f aca="false">MIN(AP25,(GJ24*(1+GJ$5/Setup!$C$36)+IF($V25=17,N($F25),0)))</f>
        <v>0</v>
      </c>
      <c r="CO25" s="48" t="n">
        <f aca="false">MIN(AQ25,(GK24*(1+GK$5/Setup!$C$36)+IF($V25=18,N($F25),0)))</f>
        <v>0</v>
      </c>
      <c r="CP25" s="48" t="n">
        <f aca="false">MIN(AR25,(GL24*(1+GL$5/Setup!$C$36)+IF($V25=19,N($F25),0)))</f>
        <v>0</v>
      </c>
      <c r="CQ25" s="48" t="n">
        <f aca="false">MIN(AS25,(GM24*(1+GM$5/Setup!$C$36)+IF($V25=20,N($F25),0)))</f>
        <v>0</v>
      </c>
      <c r="CR25" s="48" t="n">
        <f aca="false">MIN(AT25,(GN24*(1+GN$5/Setup!$C$36)+IF($V25=21,N($F25),0)))</f>
        <v>0</v>
      </c>
      <c r="CS25" s="48" t="n">
        <f aca="false">MIN(AU25,(GO24*(1+GO$5/Setup!$C$36)+IF($V25=22,N($F25),0)))</f>
        <v>0</v>
      </c>
      <c r="CT25" s="48" t="n">
        <f aca="false">MIN(AV25,(GP24*(1+GP$5/Setup!$C$36)+IF($V25=23,N($F25),0)))</f>
        <v>0</v>
      </c>
      <c r="CU25" s="48" t="n">
        <f aca="false">MIN(AW25,(GQ24*(1+GQ$5/Setup!$C$36)+IF($V25=24,N($F25),0)))</f>
        <v>0</v>
      </c>
      <c r="CV25" s="48" t="n">
        <f aca="false">MIN(AX25,(GR24*(1+GR$5/Setup!$C$36)+IF($V25=25,N($F25),0)))</f>
        <v>0</v>
      </c>
      <c r="CW25" s="48" t="n">
        <f aca="false">MIN(AY25,(GS24*(1+GS$5/Setup!$C$36)+IF($V25=26,N($F25),0)))</f>
        <v>0</v>
      </c>
      <c r="CX25" s="48" t="n">
        <f aca="false">MIN(AZ25,(GT24*(1+GT$5/Setup!$C$36)+IF($V25=27,N($F25),0)))</f>
        <v>0</v>
      </c>
      <c r="CY25" s="48" t="n">
        <f aca="false">MIN(BA25,(GU24*(1+GU$5/Setup!$C$36)+IF($V25=28,N($F25),0)))</f>
        <v>0</v>
      </c>
      <c r="CZ25" s="48" t="n">
        <f aca="false">MIN(BB25,(GV24*(1+GV$5/Setup!$C$36)+IF($V25=29,N($F25),0)))</f>
        <v>0</v>
      </c>
      <c r="DA25" s="48" t="n">
        <f aca="false">MIN(BC25,(GW24*(1+GW$5/Setup!$C$36)+IF($V25=30,N($F25),0)))</f>
        <v>0</v>
      </c>
      <c r="DB25" s="48" t="n">
        <f aca="false">MIN(BD25,(GX24*(1+GX$5/Setup!$C$36)+IF($V25=31,N($F25),0)))</f>
        <v>0</v>
      </c>
      <c r="DC25" s="48" t="n">
        <f aca="false">MIN(BE25,(GY24*(1+GY$5/Setup!$C$36)+IF($V25=32,N($F25),0)))</f>
        <v>0</v>
      </c>
      <c r="DD25" s="48" t="n">
        <f aca="false">MIN(BF25,(GZ24*(1+GZ$5/Setup!$C$36)+IF($V25=33,N($F25),0)))</f>
        <v>0</v>
      </c>
      <c r="DE25" s="48" t="n">
        <f aca="false">MIN(BG25,(HA24*(1+HA$5/Setup!$C$36)+IF($V25=34,N($F25),0)))</f>
        <v>0</v>
      </c>
      <c r="DF25" s="48" t="n">
        <f aca="false">MIN(BH25,(HB24*(1+HB$5/Setup!$C$36)+IF($V25=35,N($F25),0)))</f>
        <v>0</v>
      </c>
      <c r="DG25" s="48" t="n">
        <f aca="false">MIN(BI25,(HC24*(1+HC$5/Setup!$C$36)+IF($V25=36,N($F25),0)))</f>
        <v>0</v>
      </c>
      <c r="DH25" s="48" t="n">
        <f aca="false">MIN(BJ25,(HD24*(1+HD$5/Setup!$C$36)+IF($V25=37,N($F25),0)))</f>
        <v>0</v>
      </c>
      <c r="DI25" s="48" t="n">
        <f aca="false">MIN(BK25,(HE24*(1+HE$5/Setup!$C$36)+IF($V25=38,N($F25),0)))</f>
        <v>0</v>
      </c>
      <c r="DJ25" s="48" t="n">
        <f aca="false">MIN(BL25,(HF24*(1+HF$5/Setup!$C$36)+IF($V25=39,N($F25),0)))</f>
        <v>0</v>
      </c>
      <c r="DK25" s="48" t="n">
        <f aca="false">MIN(BM25,(HG24*(1+HG$5/Setup!$C$36)+IF($V25=40,N($F25),0)))</f>
        <v>0</v>
      </c>
      <c r="DL25" s="48" t="n">
        <f aca="false">MIN(BN25,(HH24*(1+HH$5/Setup!$C$36)+IF($V25=41,N($F25),0)))</f>
        <v>0</v>
      </c>
      <c r="DM25" s="48" t="n">
        <f aca="false">MIN(BO25,(HI24*(1+HI$5/Setup!$C$36)+IF($V25=42,N($F25),0)))</f>
        <v>0</v>
      </c>
      <c r="DN25" s="48" t="n">
        <f aca="false">MIN(BP25,(HJ24*(1+HJ$5/Setup!$C$36)+IF($V25=43,N($F25),0)))</f>
        <v>0</v>
      </c>
      <c r="DO25" s="48" t="n">
        <f aca="false">MIN(BQ25,(HK24*(1+HK$5/Setup!$C$36)+IF($V25=44,N($F25),0)))</f>
        <v>0</v>
      </c>
      <c r="DP25" s="48" t="n">
        <f aca="false">MIN(BR25,(HL24*(1+HL$5/Setup!$C$36)+IF($V25=45,N($F25),0)))</f>
        <v>0</v>
      </c>
      <c r="DQ25" s="48" t="n">
        <f aca="false">MIN(BS25,(HM24*(1+HM$5/Setup!$C$36)+IF($V25=46,N($F25),0)))</f>
        <v>0</v>
      </c>
      <c r="DR25" s="48" t="n">
        <f aca="false">MIN(BT25,(HN24*(1+HN$5/Setup!$C$36)+IF($V25=47,N($F25),0)))</f>
        <v>0</v>
      </c>
      <c r="DS25" s="48" t="n">
        <f aca="false">MIN(BU25,(HO24*(1+HO$5/Setup!$C$36)+IF($V25=48,N($F25),0)))</f>
        <v>0</v>
      </c>
      <c r="DT25" s="48" t="n">
        <f aca="false">MIN(BV25,(HP24*(1+HP$5/Setup!$C$36)+IF($V25=49,N($F25),0)))</f>
        <v>0</v>
      </c>
      <c r="DU25" s="48" t="n">
        <f aca="false">MIN(BW25,(HQ24*(1+HQ$5/Setup!$C$36)+IF($V25=50,N($F25),0)))</f>
        <v>0</v>
      </c>
      <c r="DV25" s="48" t="n">
        <f aca="false">MIN(MAX((FT24*(1+FT$5/Setup!$C$36)+IF($V25=1,N($F25),0))-BX25,0),MAX($P25-0,0))</f>
        <v>0</v>
      </c>
      <c r="DW25" s="48" t="n">
        <f aca="false">MIN(MAX((FU24*(1+FU$5/Setup!$C$36)+IF($V25=2,N($F25),0))-BY25,0),MAX($P25-SUM(DV25:DV25),0))</f>
        <v>50.6897908914323</v>
      </c>
      <c r="DX25" s="48" t="n">
        <f aca="false">MIN(MAX((FV24*(1+FV$5/Setup!$C$36)+IF($V25=3,N($F25),0))-BZ25,0),MAX($P25-SUM(DV25:DW25),0))</f>
        <v>0</v>
      </c>
      <c r="DY25" s="48" t="n">
        <f aca="false">MIN(MAX((FW24*(1+FW$5/Setup!$C$36)+IF($V25=4,N($F25),0))-CA25,0),MAX($P25-SUM(DV25:DX25),0))</f>
        <v>0</v>
      </c>
      <c r="DZ25" s="48" t="n">
        <f aca="false">MIN(MAX((FX24*(1+FX$5/Setup!$C$36)+IF($V25=5,N($F25),0))-CB25,0),MAX($P25-SUM(DV25:DY25),0))</f>
        <v>0</v>
      </c>
      <c r="EA25" s="48" t="n">
        <f aca="false">MIN(MAX((FY24*(1+FY$5/Setup!$C$36)+IF($V25=6,N($F25),0))-CC25,0),MAX($P25-SUM(DV25:DZ25),0))</f>
        <v>0</v>
      </c>
      <c r="EB25" s="48" t="n">
        <f aca="false">MIN(MAX((FZ24*(1+FZ$5/Setup!$C$36)+IF($V25=7,N($F25),0))-CD25,0),MAX($P25-SUM(DV25:EA25),0))</f>
        <v>0</v>
      </c>
      <c r="EC25" s="48" t="n">
        <f aca="false">MIN(MAX((GA24*(1+GA$5/Setup!$C$36)+IF($V25=8,N($F25),0))-CE25,0),MAX($P25-SUM(DV25:EB25),0))</f>
        <v>0</v>
      </c>
      <c r="ED25" s="48" t="n">
        <f aca="false">MIN(MAX((GB24*(1+GB$5/Setup!$C$36)+IF($V25=9,N($F25),0))-CF25,0),MAX($P25-SUM(DV25:EC25),0))</f>
        <v>0</v>
      </c>
      <c r="EE25" s="48" t="n">
        <f aca="false">MIN(MAX((GC24*(1+GC$5/Setup!$C$36)+IF($V25=10,N($F25),0))-CG25,0),MAX($P25-SUM(DV25:ED25),0))</f>
        <v>0</v>
      </c>
      <c r="EF25" s="48" t="n">
        <f aca="false">MIN(MAX((GD24*(1+GD$5/Setup!$C$36)+IF($V25=11,N($F25),0))-CH25,0),MAX($P25-SUM(DV25:EE25),0))</f>
        <v>0</v>
      </c>
      <c r="EG25" s="48" t="n">
        <f aca="false">MIN(MAX((GE24*(1+GE$5/Setup!$C$36)+IF($V25=12,N($F25),0))-CI25,0),MAX($P25-SUM(DV25:EF25),0))</f>
        <v>0</v>
      </c>
      <c r="EH25" s="48" t="n">
        <f aca="false">MIN(MAX((GF24*(1+GF$5/Setup!$C$36)+IF($V25=13,N($F25),0))-CJ25,0),MAX($P25-SUM(DV25:EG25),0))</f>
        <v>0</v>
      </c>
      <c r="EI25" s="48" t="n">
        <f aca="false">MIN(MAX((GG24*(1+GG$5/Setup!$C$36)+IF($V25=14,N($F25),0))-CK25,0),MAX($P25-SUM(DV25:EH25),0))</f>
        <v>0</v>
      </c>
      <c r="EJ25" s="48" t="n">
        <f aca="false">MIN(MAX((GH24*(1+GH$5/Setup!$C$36)+IF($V25=15,N($F25),0))-CL25,0),MAX($P25-SUM(DV25:EI25),0))</f>
        <v>0</v>
      </c>
      <c r="EK25" s="48" t="n">
        <f aca="false">MIN(MAX((GI24*(1+GI$5/Setup!$C$36)+IF($V25=16,N($F25),0))-CM25,0),MAX($P25-SUM(DV25:EJ25),0))</f>
        <v>0</v>
      </c>
      <c r="EL25" s="48" t="n">
        <f aca="false">MIN(MAX((GJ24*(1+GJ$5/Setup!$C$36)+IF($V25=17,N($F25),0))-CN25,0),MAX($P25-SUM(DV25:EK25),0))</f>
        <v>0</v>
      </c>
      <c r="EM25" s="48" t="n">
        <f aca="false">MIN(MAX((GK24*(1+GK$5/Setup!$C$36)+IF($V25=18,N($F25),0))-CO25,0),MAX($P25-SUM(DV25:EL25),0))</f>
        <v>0</v>
      </c>
      <c r="EN25" s="48" t="n">
        <f aca="false">MIN(MAX((GL24*(1+GL$5/Setup!$C$36)+IF($V25=19,N($F25),0))-CP25,0),MAX($P25-SUM(DV25:EM25),0))</f>
        <v>0</v>
      </c>
      <c r="EO25" s="48" t="n">
        <f aca="false">MIN(MAX((GM24*(1+GM$5/Setup!$C$36)+IF($V25=20,N($F25),0))-CQ25,0),MAX($P25-SUM(DV25:EN25),0))</f>
        <v>0</v>
      </c>
      <c r="EP25" s="48" t="n">
        <f aca="false">MIN(MAX((GN24*(1+GN$5/Setup!$C$36)+IF($V25=21,N($F25),0))-CR25,0),MAX($P25-SUM(DV25:EO25),0))</f>
        <v>0</v>
      </c>
      <c r="EQ25" s="48" t="n">
        <f aca="false">MIN(MAX((GO24*(1+GO$5/Setup!$C$36)+IF($V25=22,N($F25),0))-CS25,0),MAX($P25-SUM(DV25:EP25),0))</f>
        <v>0</v>
      </c>
      <c r="ER25" s="48" t="n">
        <f aca="false">MIN(MAX((GP24*(1+GP$5/Setup!$C$36)+IF($V25=23,N($F25),0))-CT25,0),MAX($P25-SUM(DV25:EQ25),0))</f>
        <v>0</v>
      </c>
      <c r="ES25" s="48" t="n">
        <f aca="false">MIN(MAX((GQ24*(1+GQ$5/Setup!$C$36)+IF($V25=24,N($F25),0))-CU25,0),MAX($P25-SUM(DV25:ER25),0))</f>
        <v>0</v>
      </c>
      <c r="ET25" s="48" t="n">
        <f aca="false">MIN(MAX((GR24*(1+GR$5/Setup!$C$36)+IF($V25=25,N($F25),0))-CV25,0),MAX($P25-SUM(DV25:ES25),0))</f>
        <v>0</v>
      </c>
      <c r="EU25" s="48" t="n">
        <f aca="false">MIN(MAX((GS24*(1+GS$5/Setup!$C$36)+IF($V25=26,N($F25),0))-CW25,0),MAX($P25-SUM(DV25:ET25),0))</f>
        <v>0</v>
      </c>
      <c r="EV25" s="48" t="n">
        <f aca="false">MIN(MAX((GT24*(1+GT$5/Setup!$C$36)+IF($V25=27,N($F25),0))-CX25,0),MAX($P25-SUM(DV25:EU25),0))</f>
        <v>0</v>
      </c>
      <c r="EW25" s="48" t="n">
        <f aca="false">MIN(MAX((GU24*(1+GU$5/Setup!$C$36)+IF($V25=28,N($F25),0))-CY25,0),MAX($P25-SUM(DV25:EV25),0))</f>
        <v>0</v>
      </c>
      <c r="EX25" s="48" t="n">
        <f aca="false">MIN(MAX((GV24*(1+GV$5/Setup!$C$36)+IF($V25=29,N($F25),0))-CZ25,0),MAX($P25-SUM(DV25:EW25),0))</f>
        <v>0</v>
      </c>
      <c r="EY25" s="48" t="n">
        <f aca="false">MIN(MAX((GW24*(1+GW$5/Setup!$C$36)+IF($V25=30,N($F25),0))-DA25,0),MAX($P25-SUM(DV25:EX25),0))</f>
        <v>0</v>
      </c>
      <c r="EZ25" s="48" t="n">
        <f aca="false">MIN(MAX((GX24*(1+GX$5/Setup!$C$36)+IF($V25=31,N($F25),0))-DB25,0),MAX($P25-SUM(DV25:EY25),0))</f>
        <v>0</v>
      </c>
      <c r="FA25" s="48" t="n">
        <f aca="false">MIN(MAX((GY24*(1+GY$5/Setup!$C$36)+IF($V25=32,N($F25),0))-DC25,0),MAX($P25-SUM(DV25:EZ25),0))</f>
        <v>0</v>
      </c>
      <c r="FB25" s="48" t="n">
        <f aca="false">MIN(MAX((GZ24*(1+GZ$5/Setup!$C$36)+IF($V25=33,N($F25),0))-DD25,0),MAX($P25-SUM(DV25:FA25),0))</f>
        <v>0</v>
      </c>
      <c r="FC25" s="48" t="n">
        <f aca="false">MIN(MAX((HA24*(1+HA$5/Setup!$C$36)+IF($V25=34,N($F25),0))-DE25,0),MAX($P25-SUM(DV25:FB25),0))</f>
        <v>0</v>
      </c>
      <c r="FD25" s="48" t="n">
        <f aca="false">MIN(MAX((HB24*(1+HB$5/Setup!$C$36)+IF($V25=35,N($F25),0))-DF25,0),MAX($P25-SUM(DV25:FC25),0))</f>
        <v>0</v>
      </c>
      <c r="FE25" s="48" t="n">
        <f aca="false">MIN(MAX((HC24*(1+HC$5/Setup!$C$36)+IF($V25=36,N($F25),0))-DG25,0),MAX($P25-SUM(DV25:FD25),0))</f>
        <v>0</v>
      </c>
      <c r="FF25" s="48" t="n">
        <f aca="false">MIN(MAX((HD24*(1+HD$5/Setup!$C$36)+IF($V25=37,N($F25),0))-DH25,0),MAX($P25-SUM(DV25:FE25),0))</f>
        <v>0</v>
      </c>
      <c r="FG25" s="48" t="n">
        <f aca="false">MIN(MAX((HE24*(1+HE$5/Setup!$C$36)+IF($V25=38,N($F25),0))-DI25,0),MAX($P25-SUM(DV25:FF25),0))</f>
        <v>0</v>
      </c>
      <c r="FH25" s="48" t="n">
        <f aca="false">MIN(MAX((HF24*(1+HF$5/Setup!$C$36)+IF($V25=39,N($F25),0))-DJ25,0),MAX($P25-SUM(DV25:FG25),0))</f>
        <v>0</v>
      </c>
      <c r="FI25" s="48" t="n">
        <f aca="false">MIN(MAX((HG24*(1+HG$5/Setup!$C$36)+IF($V25=40,N($F25),0))-DK25,0),MAX($P25-SUM(DV25:FH25),0))</f>
        <v>0</v>
      </c>
      <c r="FJ25" s="48" t="n">
        <f aca="false">MIN(MAX((HH24*(1+HH$5/Setup!$C$36)+IF($V25=41,N($F25),0))-DL25,0),MAX($P25-SUM(DV25:FI25),0))</f>
        <v>0</v>
      </c>
      <c r="FK25" s="48" t="n">
        <f aca="false">MIN(MAX((HI24*(1+HI$5/Setup!$C$36)+IF($V25=42,N($F25),0))-DM25,0),MAX($P25-SUM(DV25:FJ25),0))</f>
        <v>0</v>
      </c>
      <c r="FL25" s="48" t="n">
        <f aca="false">MIN(MAX((HJ24*(1+HJ$5/Setup!$C$36)+IF($V25=43,N($F25),0))-DN25,0),MAX($P25-SUM(DV25:FK25),0))</f>
        <v>0</v>
      </c>
      <c r="FM25" s="48" t="n">
        <f aca="false">MIN(MAX((HK24*(1+HK$5/Setup!$C$36)+IF($V25=44,N($F25),0))-DO25,0),MAX($P25-SUM(DV25:FL25),0))</f>
        <v>0</v>
      </c>
      <c r="FN25" s="48" t="n">
        <f aca="false">MIN(MAX((HL24*(1+HL$5/Setup!$C$36)+IF($V25=45,N($F25),0))-DP25,0),MAX($P25-SUM(DV25:FM25),0))</f>
        <v>0</v>
      </c>
      <c r="FO25" s="48" t="n">
        <f aca="false">MIN(MAX((HM24*(1+HM$5/Setup!$C$36)+IF($V25=46,N($F25),0))-DQ25,0),MAX($P25-SUM(DV25:FN25),0))</f>
        <v>0</v>
      </c>
      <c r="FP25" s="48" t="n">
        <f aca="false">MIN(MAX((HN24*(1+HN$5/Setup!$C$36)+IF($V25=47,N($F25),0))-DR25,0),MAX($P25-SUM(DV25:FO25),0))</f>
        <v>0</v>
      </c>
      <c r="FQ25" s="48" t="n">
        <f aca="false">MIN(MAX((HO24*(1+HO$5/Setup!$C$36)+IF($V25=48,N($F25),0))-DS25,0),MAX($P25-SUM(DV25:FP25),0))</f>
        <v>0</v>
      </c>
      <c r="FR25" s="48" t="n">
        <f aca="false">MIN(MAX((HP24*(1+HP$5/Setup!$C$36)+IF($V25=49,N($F25),0))-DT25,0),MAX($P25-SUM(DV25:FQ25),0))</f>
        <v>0</v>
      </c>
      <c r="FS25" s="48" t="n">
        <f aca="false">MIN(MAX((HQ24*(1+HQ$5/Setup!$C$36)+IF($V25=50,N($F25),0))-DU25,0),MAX($P25-SUM(DV25:FR25),0))</f>
        <v>0</v>
      </c>
      <c r="FT25" s="48" t="n">
        <f aca="false">IF((FT24*(1+FT$5/Setup!$C$36)+IF($V25=1,N($F25),0))-BX25-DV25&lt;0.005,0,(FT24*(1+FT$5/Setup!$C$36)+IF($V25=1,N($F25),0))-BX25-DV25)</f>
        <v>0</v>
      </c>
      <c r="FU25" s="48" t="n">
        <f aca="false">IF((FU24*(1+FU$5/Setup!$C$36)+IF($V25=2,N($F25),0))-BY25-DW25&lt;0.005,0,(FU24*(1+FU$5/Setup!$C$36)+IF($V25=2,N($F25),0))-BY25-DW25)</f>
        <v>0</v>
      </c>
      <c r="FV25" s="48" t="n">
        <f aca="false">IF((FV24*(1+FV$5/Setup!$C$36)+IF($V25=3,N($F25),0))-BZ25-DX25&lt;0.005,0,(FV24*(1+FV$5/Setup!$C$36)+IF($V25=3,N($F25),0))-BZ25-DX25)</f>
        <v>0</v>
      </c>
      <c r="FW25" s="48" t="n">
        <f aca="false">IF((FW24*(1+FW$5/Setup!$C$36)+IF($V25=4,N($F25),0))-CA25-DY25&lt;0.005,0,(FW24*(1+FW$5/Setup!$C$36)+IF($V25=4,N($F25),0))-CA25-DY25)</f>
        <v>0</v>
      </c>
      <c r="FX25" s="48" t="n">
        <f aca="false">IF((FX24*(1+FX$5/Setup!$C$36)+IF($V25=5,N($F25),0))-CB25-DZ25&lt;0.005,0,(FX24*(1+FX$5/Setup!$C$36)+IF($V25=5,N($F25),0))-CB25-DZ25)</f>
        <v>0</v>
      </c>
      <c r="FY25" s="48" t="n">
        <f aca="false">IF((FY24*(1+FY$5/Setup!$C$36)+IF($V25=6,N($F25),0))-CC25-EA25&lt;0.005,0,(FY24*(1+FY$5/Setup!$C$36)+IF($V25=6,N($F25),0))-CC25-EA25)</f>
        <v>0</v>
      </c>
      <c r="FZ25" s="48" t="n">
        <f aca="false">IF((FZ24*(1+FZ$5/Setup!$C$36)+IF($V25=7,N($F25),0))-CD25-EB25&lt;0.005,0,(FZ24*(1+FZ$5/Setup!$C$36)+IF($V25=7,N($F25),0))-CD25-EB25)</f>
        <v>0</v>
      </c>
      <c r="GA25" s="48" t="n">
        <f aca="false">IF((GA24*(1+GA$5/Setup!$C$36)+IF($V25=8,N($F25),0))-CE25-EC25&lt;0.005,0,(GA24*(1+GA$5/Setup!$C$36)+IF($V25=8,N($F25),0))-CE25-EC25)</f>
        <v>0</v>
      </c>
      <c r="GB25" s="48" t="n">
        <f aca="false">IF((GB24*(1+GB$5/Setup!$C$36)+IF($V25=9,N($F25),0))-CF25-ED25&lt;0.005,0,(GB24*(1+GB$5/Setup!$C$36)+IF($V25=9,N($F25),0))-CF25-ED25)</f>
        <v>0</v>
      </c>
      <c r="GC25" s="48" t="n">
        <f aca="false">IF((GC24*(1+GC$5/Setup!$C$36)+IF($V25=10,N($F25),0))-CG25-EE25&lt;0.005,0,(GC24*(1+GC$5/Setup!$C$36)+IF($V25=10,N($F25),0))-CG25-EE25)</f>
        <v>0</v>
      </c>
      <c r="GD25" s="48" t="n">
        <f aca="false">IF((GD24*(1+GD$5/Setup!$C$36)+IF($V25=11,N($F25),0))-CH25-EF25&lt;0.005,0,(GD24*(1+GD$5/Setup!$C$36)+IF($V25=11,N($F25),0))-CH25-EF25)</f>
        <v>0</v>
      </c>
      <c r="GE25" s="48" t="n">
        <f aca="false">IF((GE24*(1+GE$5/Setup!$C$36)+IF($V25=12,N($F25),0))-CI25-EG25&lt;0.005,0,(GE24*(1+GE$5/Setup!$C$36)+IF($V25=12,N($F25),0))-CI25-EG25)</f>
        <v>0</v>
      </c>
      <c r="GF25" s="48" t="n">
        <f aca="false">IF((GF24*(1+GF$5/Setup!$C$36)+IF($V25=13,N($F25),0))-CJ25-EH25&lt;0.005,0,(GF24*(1+GF$5/Setup!$C$36)+IF($V25=13,N($F25),0))-CJ25-EH25)</f>
        <v>0</v>
      </c>
      <c r="GG25" s="48" t="n">
        <f aca="false">IF((GG24*(1+GG$5/Setup!$C$36)+IF($V25=14,N($F25),0))-CK25-EI25&lt;0.005,0,(GG24*(1+GG$5/Setup!$C$36)+IF($V25=14,N($F25),0))-CK25-EI25)</f>
        <v>0</v>
      </c>
      <c r="GH25" s="48" t="n">
        <f aca="false">IF((GH24*(1+GH$5/Setup!$C$36)+IF($V25=15,N($F25),0))-CL25-EJ25&lt;0.005,0,(GH24*(1+GH$5/Setup!$C$36)+IF($V25=15,N($F25),0))-CL25-EJ25)</f>
        <v>0</v>
      </c>
      <c r="GI25" s="48" t="n">
        <f aca="false">IF((GI24*(1+GI$5/Setup!$C$36)+IF($V25=16,N($F25),0))-CM25-EK25&lt;0.005,0,(GI24*(1+GI$5/Setup!$C$36)+IF($V25=16,N($F25),0))-CM25-EK25)</f>
        <v>0</v>
      </c>
      <c r="GJ25" s="48" t="n">
        <f aca="false">IF((GJ24*(1+GJ$5/Setup!$C$36)+IF($V25=17,N($F25),0))-CN25-EL25&lt;0.005,0,(GJ24*(1+GJ$5/Setup!$C$36)+IF($V25=17,N($F25),0))-CN25-EL25)</f>
        <v>0</v>
      </c>
      <c r="GK25" s="48" t="n">
        <f aca="false">IF((GK24*(1+GK$5/Setup!$C$36)+IF($V25=18,N($F25),0))-CO25-EM25&lt;0.005,0,(GK24*(1+GK$5/Setup!$C$36)+IF($V25=18,N($F25),0))-CO25-EM25)</f>
        <v>0</v>
      </c>
      <c r="GL25" s="48" t="n">
        <f aca="false">IF((GL24*(1+GL$5/Setup!$C$36)+IF($V25=19,N($F25),0))-CP25-EN25&lt;0.005,0,(GL24*(1+GL$5/Setup!$C$36)+IF($V25=19,N($F25),0))-CP25-EN25)</f>
        <v>0</v>
      </c>
      <c r="GM25" s="48" t="n">
        <f aca="false">IF((GM24*(1+GM$5/Setup!$C$36)+IF($V25=20,N($F25),0))-CQ25-EO25&lt;0.005,0,(GM24*(1+GM$5/Setup!$C$36)+IF($V25=20,N($F25),0))-CQ25-EO25)</f>
        <v>0</v>
      </c>
      <c r="GN25" s="48" t="n">
        <f aca="false">IF((GN24*(1+GN$5/Setup!$C$36)+IF($V25=21,N($F25),0))-CR25-EP25&lt;0.005,0,(GN24*(1+GN$5/Setup!$C$36)+IF($V25=21,N($F25),0))-CR25-EP25)</f>
        <v>0</v>
      </c>
      <c r="GO25" s="48" t="n">
        <f aca="false">IF((GO24*(1+GO$5/Setup!$C$36)+IF($V25=22,N($F25),0))-CS25-EQ25&lt;0.005,0,(GO24*(1+GO$5/Setup!$C$36)+IF($V25=22,N($F25),0))-CS25-EQ25)</f>
        <v>0</v>
      </c>
      <c r="GP25" s="48" t="n">
        <f aca="false">IF((GP24*(1+GP$5/Setup!$C$36)+IF($V25=23,N($F25),0))-CT25-ER25&lt;0.005,0,(GP24*(1+GP$5/Setup!$C$36)+IF($V25=23,N($F25),0))-CT25-ER25)</f>
        <v>0</v>
      </c>
      <c r="GQ25" s="48" t="n">
        <f aca="false">IF((GQ24*(1+GQ$5/Setup!$C$36)+IF($V25=24,N($F25),0))-CU25-ES25&lt;0.005,0,(GQ24*(1+GQ$5/Setup!$C$36)+IF($V25=24,N($F25),0))-CU25-ES25)</f>
        <v>0</v>
      </c>
      <c r="GR25" s="48" t="n">
        <f aca="false">IF((GR24*(1+GR$5/Setup!$C$36)+IF($V25=25,N($F25),0))-CV25-ET25&lt;0.005,0,(GR24*(1+GR$5/Setup!$C$36)+IF($V25=25,N($F25),0))-CV25-ET25)</f>
        <v>0</v>
      </c>
      <c r="GS25" s="48" t="n">
        <f aca="false">IF((GS24*(1+GS$5/Setup!$C$36)+IF($V25=26,N($F25),0))-CW25-EU25&lt;0.005,0,(GS24*(1+GS$5/Setup!$C$36)+IF($V25=26,N($F25),0))-CW25-EU25)</f>
        <v>0</v>
      </c>
      <c r="GT25" s="48" t="n">
        <f aca="false">IF((GT24*(1+GT$5/Setup!$C$36)+IF($V25=27,N($F25),0))-CX25-EV25&lt;0.005,0,(GT24*(1+GT$5/Setup!$C$36)+IF($V25=27,N($F25),0))-CX25-EV25)</f>
        <v>0</v>
      </c>
      <c r="GU25" s="48" t="n">
        <f aca="false">IF((GU24*(1+GU$5/Setup!$C$36)+IF($V25=28,N($F25),0))-CY25-EW25&lt;0.005,0,(GU24*(1+GU$5/Setup!$C$36)+IF($V25=28,N($F25),0))-CY25-EW25)</f>
        <v>0</v>
      </c>
      <c r="GV25" s="48" t="n">
        <f aca="false">IF((GV24*(1+GV$5/Setup!$C$36)+IF($V25=29,N($F25),0))-CZ25-EX25&lt;0.005,0,(GV24*(1+GV$5/Setup!$C$36)+IF($V25=29,N($F25),0))-CZ25-EX25)</f>
        <v>0</v>
      </c>
      <c r="GW25" s="48" t="n">
        <f aca="false">IF((GW24*(1+GW$5/Setup!$C$36)+IF($V25=30,N($F25),0))-DA25-EY25&lt;0.005,0,(GW24*(1+GW$5/Setup!$C$36)+IF($V25=30,N($F25),0))-DA25-EY25)</f>
        <v>0</v>
      </c>
      <c r="GX25" s="48" t="n">
        <f aca="false">IF((GX24*(1+GX$5/Setup!$C$36)+IF($V25=31,N($F25),0))-DB25-EZ25&lt;0.005,0,(GX24*(1+GX$5/Setup!$C$36)+IF($V25=31,N($F25),0))-DB25-EZ25)</f>
        <v>0</v>
      </c>
      <c r="GY25" s="48" t="n">
        <f aca="false">IF((GY24*(1+GY$5/Setup!$C$36)+IF($V25=32,N($F25),0))-DC25-FA25&lt;0.005,0,(GY24*(1+GY$5/Setup!$C$36)+IF($V25=32,N($F25),0))-DC25-FA25)</f>
        <v>0</v>
      </c>
      <c r="GZ25" s="48" t="n">
        <f aca="false">IF((GZ24*(1+GZ$5/Setup!$C$36)+IF($V25=33,N($F25),0))-DD25-FB25&lt;0.005,0,(GZ24*(1+GZ$5/Setup!$C$36)+IF($V25=33,N($F25),0))-DD25-FB25)</f>
        <v>0</v>
      </c>
      <c r="HA25" s="48" t="n">
        <f aca="false">IF((HA24*(1+HA$5/Setup!$C$36)+IF($V25=34,N($F25),0))-DE25-FC25&lt;0.005,0,(HA24*(1+HA$5/Setup!$C$36)+IF($V25=34,N($F25),0))-DE25-FC25)</f>
        <v>0</v>
      </c>
      <c r="HB25" s="48" t="n">
        <f aca="false">IF((HB24*(1+HB$5/Setup!$C$36)+IF($V25=35,N($F25),0))-DF25-FD25&lt;0.005,0,(HB24*(1+HB$5/Setup!$C$36)+IF($V25=35,N($F25),0))-DF25-FD25)</f>
        <v>0</v>
      </c>
      <c r="HC25" s="48" t="n">
        <f aca="false">IF((HC24*(1+HC$5/Setup!$C$36)+IF($V25=36,N($F25),0))-DG25-FE25&lt;0.005,0,(HC24*(1+HC$5/Setup!$C$36)+IF($V25=36,N($F25),0))-DG25-FE25)</f>
        <v>0</v>
      </c>
      <c r="HD25" s="48" t="n">
        <f aca="false">IF((HD24*(1+HD$5/Setup!$C$36)+IF($V25=37,N($F25),0))-DH25-FF25&lt;0.005,0,(HD24*(1+HD$5/Setup!$C$36)+IF($V25=37,N($F25),0))-DH25-FF25)</f>
        <v>0</v>
      </c>
      <c r="HE25" s="48" t="n">
        <f aca="false">IF((HE24*(1+HE$5/Setup!$C$36)+IF($V25=38,N($F25),0))-DI25-FG25&lt;0.005,0,(HE24*(1+HE$5/Setup!$C$36)+IF($V25=38,N($F25),0))-DI25-FG25)</f>
        <v>0</v>
      </c>
      <c r="HF25" s="48" t="n">
        <f aca="false">IF((HF24*(1+HF$5/Setup!$C$36)+IF($V25=39,N($F25),0))-DJ25-FH25&lt;0.005,0,(HF24*(1+HF$5/Setup!$C$36)+IF($V25=39,N($F25),0))-DJ25-FH25)</f>
        <v>0</v>
      </c>
      <c r="HG25" s="48" t="n">
        <f aca="false">IF((HG24*(1+HG$5/Setup!$C$36)+IF($V25=40,N($F25),0))-DK25-FI25&lt;0.005,0,(HG24*(1+HG$5/Setup!$C$36)+IF($V25=40,N($F25),0))-DK25-FI25)</f>
        <v>0</v>
      </c>
      <c r="HH25" s="48" t="n">
        <f aca="false">IF((HH24*(1+HH$5/Setup!$C$36)+IF($V25=41,N($F25),0))-DL25-FJ25&lt;0.005,0,(HH24*(1+HH$5/Setup!$C$36)+IF($V25=41,N($F25),0))-DL25-FJ25)</f>
        <v>0</v>
      </c>
      <c r="HI25" s="48" t="n">
        <f aca="false">IF((HI24*(1+HI$5/Setup!$C$36)+IF($V25=42,N($F25),0))-DM25-FK25&lt;0.005,0,(HI24*(1+HI$5/Setup!$C$36)+IF($V25=42,N($F25),0))-DM25-FK25)</f>
        <v>0</v>
      </c>
      <c r="HJ25" s="48" t="n">
        <f aca="false">IF((HJ24*(1+HJ$5/Setup!$C$36)+IF($V25=43,N($F25),0))-DN25-FL25&lt;0.005,0,(HJ24*(1+HJ$5/Setup!$C$36)+IF($V25=43,N($F25),0))-DN25-FL25)</f>
        <v>0</v>
      </c>
      <c r="HK25" s="48" t="n">
        <f aca="false">IF((HK24*(1+HK$5/Setup!$C$36)+IF($V25=44,N($F25),0))-DO25-FM25&lt;0.005,0,(HK24*(1+HK$5/Setup!$C$36)+IF($V25=44,N($F25),0))-DO25-FM25)</f>
        <v>0</v>
      </c>
      <c r="HL25" s="48" t="n">
        <f aca="false">IF((HL24*(1+HL$5/Setup!$C$36)+IF($V25=45,N($F25),0))-DP25-FN25&lt;0.005,0,(HL24*(1+HL$5/Setup!$C$36)+IF($V25=45,N($F25),0))-DP25-FN25)</f>
        <v>0</v>
      </c>
      <c r="HM25" s="48" t="n">
        <f aca="false">IF((HM24*(1+HM$5/Setup!$C$36)+IF($V25=46,N($F25),0))-DQ25-FO25&lt;0.005,0,(HM24*(1+HM$5/Setup!$C$36)+IF($V25=46,N($F25),0))-DQ25-FO25)</f>
        <v>0</v>
      </c>
      <c r="HN25" s="48" t="n">
        <f aca="false">IF((HN24*(1+HN$5/Setup!$C$36)+IF($V25=47,N($F25),0))-DR25-FP25&lt;0.005,0,(HN24*(1+HN$5/Setup!$C$36)+IF($V25=47,N($F25),0))-DR25-FP25)</f>
        <v>0</v>
      </c>
      <c r="HO25" s="48" t="n">
        <f aca="false">IF((HO24*(1+HO$5/Setup!$C$36)+IF($V25=48,N($F25),0))-DS25-FQ25&lt;0.005,0,(HO24*(1+HO$5/Setup!$C$36)+IF($V25=48,N($F25),0))-DS25-FQ25)</f>
        <v>0</v>
      </c>
      <c r="HP25" s="48" t="n">
        <f aca="false">IF((HP24*(1+HP$5/Setup!$C$36)+IF($V25=49,N($F25),0))-DT25-FR25&lt;0.005,0,(HP24*(1+HP$5/Setup!$C$36)+IF($V25=49,N($F25),0))-DT25-FR25)</f>
        <v>0</v>
      </c>
      <c r="HQ25" s="48" t="n">
        <f aca="false">IF((HQ24*(1+HQ$5/Setup!$C$36)+IF($V25=50,N($F25),0))-DU25-FS25&lt;0.005,0,(HQ24*(1+HQ$5/Setup!$C$36)+IF($V25=50,N($F25),0))-DU25-FS25)</f>
        <v>0</v>
      </c>
    </row>
    <row r="26" customFormat="false" ht="15" hidden="false" customHeight="false" outlineLevel="0" collapsed="false">
      <c r="A26" s="44" t="n">
        <v>18</v>
      </c>
      <c r="B26" s="45" t="n">
        <f aca="false">IF(Setup!$C$7="Every month",EDATE(Setup!$C$8,($A26-1)),IF(Setup!$C$7="Twice a month",DATE(YEAR(Setup!$C$8),MONTH(Setup!$C$8)+INT((($A26-1)+Setup!$C$41)/2),MIN(IF(MOD(($A26-1)+Setup!$C$41,2)=0,Setup!$C$39,Setup!$C$40),DAY(EOMONTH(DATE(YEAR(Setup!$C$8),MONTH(Setup!$C$8)+INT((($A26-1)+Setup!$C$41)/2),1),0)))),Setup!$C$8+($A26-1)*IF(Setup!$C$7="Every week",7,14)))</f>
        <v>46563</v>
      </c>
      <c r="C26" s="45" t="n">
        <f aca="false">IF(Setup!$C$7="Every month",EDATE(Setup!$C$8,$A26),IF(Setup!$C$7="Twice a month",DATE(YEAR(Setup!$C$8),MONTH(Setup!$C$8)+INT(($A26+Setup!$C$41)/2),MIN(IF(MOD($A26+Setup!$C$41,2)=0,Setup!$C$39,Setup!$C$40),DAY(EOMONTH(DATE(YEAR(Setup!$C$8),MONTH(Setup!$C$8)+INT(($A26+Setup!$C$41)/2),1),0)))),Setup!$C$8+$A26*IF(Setup!$C$7="Every week",7,14)))</f>
        <v>46577</v>
      </c>
      <c r="D26" s="46"/>
      <c r="E26" s="47"/>
      <c r="F26" s="47"/>
      <c r="G26" s="47"/>
      <c r="H26" s="47"/>
      <c r="I26" s="48" t="n">
        <f aca="false">N(Setup!$C$11)+N(E26)</f>
        <v>100</v>
      </c>
      <c r="J26" s="48" t="n">
        <f aca="false">MIN(Setup!$C$37,MAX(I26,0))</f>
        <v>9.23076923076923</v>
      </c>
      <c r="K26" s="48" t="n">
        <f aca="false">MIN(MAX(N(Setup!$C$14)-L25,0),MAX(I26-J26,0))</f>
        <v>0</v>
      </c>
      <c r="L26" s="48" t="n">
        <f aca="false">L25+K26-N(G26)</f>
        <v>500</v>
      </c>
      <c r="M26" s="48" t="n">
        <f aca="false">M25+J26-N(H26)</f>
        <v>166.153846153846</v>
      </c>
      <c r="N26" s="48" t="n">
        <f aca="false">SUM(BX26:DU26)</f>
        <v>0</v>
      </c>
      <c r="O26" s="48" t="n">
        <f aca="false">SUM(Z26:BW26)-N26</f>
        <v>0</v>
      </c>
      <c r="P26" s="48" t="n">
        <f aca="false">MAX(I26-J26-K26,0)+O26</f>
        <v>90.7692307692308</v>
      </c>
      <c r="Q26" s="48" t="n">
        <f aca="false">SUM(DV26:FS26)</f>
        <v>0</v>
      </c>
      <c r="R26" s="49" t="n">
        <f aca="false">N26+J26+K26+Q26</f>
        <v>9.23076923076923</v>
      </c>
      <c r="S26" s="48" t="n">
        <f aca="false">T26-T25-N(F26)+N26+Q26</f>
        <v>0</v>
      </c>
      <c r="T26" s="49" t="n">
        <f aca="false">SUM(FT26:HQ26)</f>
        <v>0</v>
      </c>
      <c r="U26" s="44" t="str">
        <f aca="false">IF(T25&lt;0.005,"",INDEX(Helpers!$C$2:$C$51,IF(_xlfn.MINIFS($DV$6:$FS$6,DV26:FS26,"&gt;0.005")=0,V26,_xlfn.MINIFS($DV$6:$FS$6,DV26:FS26,"&gt;0.005"))))</f>
        <v/>
      </c>
      <c r="V26" s="44" t="n">
        <f aca="false">IF(_xlfn.MINIFS($FT$6:$HQ$6,FT25:HQ25,"&gt;0.005")=0,1,_xlfn.MINIFS($FT$6:$HQ$6,FT25:HQ25,"&gt;0.005"))</f>
        <v>1</v>
      </c>
      <c r="W26" s="44" t="n">
        <f aca="false">IF(AND(D26&lt;&gt;"Paid",T25&gt;0.005),1,0)</f>
        <v>0</v>
      </c>
      <c r="X26" s="48" t="n">
        <f aca="false">SUMPRODUCT(((Helpers!$G$2:$G$51*(1+(Helpers!$D$2:$D$51+0.000000001)/12)^(($B26-Setup!$C$8)/(365.25/12))-Helpers!$E$2:$E$51*((1+(Helpers!$D$2:$D$51+0.000000001)/12)^(($B26-Setup!$C$8)/(365.25/12))-1)/((Helpers!$D$2:$D$51+0.000000001)/12))&gt;0)*(Helpers!$G$2:$G$51*(1+(Helpers!$D$2:$D$51+0.000000001)/12)^(($B26-Setup!$C$8)/(365.25/12))-Helpers!$E$2:$E$51*((1+(Helpers!$D$2:$D$51+0.000000001)/12)^(($B26-Setup!$C$8)/(365.25/12))-1)/((Helpers!$D$2:$D$51+0.000000001)/12)))</f>
        <v>1393.310780319</v>
      </c>
      <c r="Y26" s="48"/>
      <c r="Z26" s="48" t="n">
        <f aca="false">IF(OR(N(Z$5)=0,Z$6=""),0,Z$5*((DATE(YEAR($B26),MONTH($B26),MIN(Z$6,DAY(EOMONTH($B26,0))))&gt;=$B26)*(DATE(YEAR($B26),MONTH($B26),MIN(Z$6,DAY(EOMONTH($B26,0))))&lt;$C26)+(DATE(YEAR($B26),MONTH($B26)+1,MIN(Z$6,DAY(EOMONTH($B26,1))))&gt;=$B26)*(DATE(YEAR($B26),MONTH($B26)+1,MIN(Z$6,DAY(EOMONTH($B26,1))))&lt;$C26)))</f>
        <v>0</v>
      </c>
      <c r="AA26" s="48" t="n">
        <f aca="false">IF(OR(N(AA$5)=0,AA$6=""),0,AA$5*((DATE(YEAR($B26),MONTH($B26),MIN(AA$6,DAY(EOMONTH($B26,0))))&gt;=$B26)*(DATE(YEAR($B26),MONTH($B26),MIN(AA$6,DAY(EOMONTH($B26,0))))&lt;$C26)+(DATE(YEAR($B26),MONTH($B26)+1,MIN(AA$6,DAY(EOMONTH($B26,1))))&gt;=$B26)*(DATE(YEAR($B26),MONTH($B26)+1,MIN(AA$6,DAY(EOMONTH($B26,1))))&lt;$C26)))</f>
        <v>0</v>
      </c>
      <c r="AB26" s="48" t="n">
        <f aca="false">IF(OR(N(AB$5)=0,AB$6=""),0,AB$5*((DATE(YEAR($B26),MONTH($B26),MIN(AB$6,DAY(EOMONTH($B26,0))))&gt;=$B26)*(DATE(YEAR($B26),MONTH($B26),MIN(AB$6,DAY(EOMONTH($B26,0))))&lt;$C26)+(DATE(YEAR($B26),MONTH($B26)+1,MIN(AB$6,DAY(EOMONTH($B26,1))))&gt;=$B26)*(DATE(YEAR($B26),MONTH($B26)+1,MIN(AB$6,DAY(EOMONTH($B26,1))))&lt;$C26)))</f>
        <v>0</v>
      </c>
      <c r="AC26" s="48" t="n">
        <f aca="false">IF(OR(N(AC$5)=0,AC$6=""),0,AC$5*((DATE(YEAR($B26),MONTH($B26),MIN(AC$6,DAY(EOMONTH($B26,0))))&gt;=$B26)*(DATE(YEAR($B26),MONTH($B26),MIN(AC$6,DAY(EOMONTH($B26,0))))&lt;$C26)+(DATE(YEAR($B26),MONTH($B26)+1,MIN(AC$6,DAY(EOMONTH($B26,1))))&gt;=$B26)*(DATE(YEAR($B26),MONTH($B26)+1,MIN(AC$6,DAY(EOMONTH($B26,1))))&lt;$C26)))</f>
        <v>0</v>
      </c>
      <c r="AD26" s="48" t="n">
        <f aca="false">IF(OR(N(AD$5)=0,AD$6=""),0,AD$5*((DATE(YEAR($B26),MONTH($B26),MIN(AD$6,DAY(EOMONTH($B26,0))))&gt;=$B26)*(DATE(YEAR($B26),MONTH($B26),MIN(AD$6,DAY(EOMONTH($B26,0))))&lt;$C26)+(DATE(YEAR($B26),MONTH($B26)+1,MIN(AD$6,DAY(EOMONTH($B26,1))))&gt;=$B26)*(DATE(YEAR($B26),MONTH($B26)+1,MIN(AD$6,DAY(EOMONTH($B26,1))))&lt;$C26)))</f>
        <v>0</v>
      </c>
      <c r="AE26" s="48" t="n">
        <f aca="false">IF(OR(N(AE$5)=0,AE$6=""),0,AE$5*((DATE(YEAR($B26),MONTH($B26),MIN(AE$6,DAY(EOMONTH($B26,0))))&gt;=$B26)*(DATE(YEAR($B26),MONTH($B26),MIN(AE$6,DAY(EOMONTH($B26,0))))&lt;$C26)+(DATE(YEAR($B26),MONTH($B26)+1,MIN(AE$6,DAY(EOMONTH($B26,1))))&gt;=$B26)*(DATE(YEAR($B26),MONTH($B26)+1,MIN(AE$6,DAY(EOMONTH($B26,1))))&lt;$C26)))</f>
        <v>0</v>
      </c>
      <c r="AF26" s="48" t="n">
        <f aca="false">IF(OR(N(AF$5)=0,AF$6=""),0,AF$5*((DATE(YEAR($B26),MONTH($B26),MIN(AF$6,DAY(EOMONTH($B26,0))))&gt;=$B26)*(DATE(YEAR($B26),MONTH($B26),MIN(AF$6,DAY(EOMONTH($B26,0))))&lt;$C26)+(DATE(YEAR($B26),MONTH($B26)+1,MIN(AF$6,DAY(EOMONTH($B26,1))))&gt;=$B26)*(DATE(YEAR($B26),MONTH($B26)+1,MIN(AF$6,DAY(EOMONTH($B26,1))))&lt;$C26)))</f>
        <v>0</v>
      </c>
      <c r="AG26" s="48" t="n">
        <f aca="false">IF(OR(N(AG$5)=0,AG$6=""),0,AG$5*((DATE(YEAR($B26),MONTH($B26),MIN(AG$6,DAY(EOMONTH($B26,0))))&gt;=$B26)*(DATE(YEAR($B26),MONTH($B26),MIN(AG$6,DAY(EOMONTH($B26,0))))&lt;$C26)+(DATE(YEAR($B26),MONTH($B26)+1,MIN(AG$6,DAY(EOMONTH($B26,1))))&gt;=$B26)*(DATE(YEAR($B26),MONTH($B26)+1,MIN(AG$6,DAY(EOMONTH($B26,1))))&lt;$C26)))</f>
        <v>0</v>
      </c>
      <c r="AH26" s="48" t="n">
        <f aca="false">IF(OR(N(AH$5)=0,AH$6=""),0,AH$5*((DATE(YEAR($B26),MONTH($B26),MIN(AH$6,DAY(EOMONTH($B26,0))))&gt;=$B26)*(DATE(YEAR($B26),MONTH($B26),MIN(AH$6,DAY(EOMONTH($B26,0))))&lt;$C26)+(DATE(YEAR($B26),MONTH($B26)+1,MIN(AH$6,DAY(EOMONTH($B26,1))))&gt;=$B26)*(DATE(YEAR($B26),MONTH($B26)+1,MIN(AH$6,DAY(EOMONTH($B26,1))))&lt;$C26)))</f>
        <v>0</v>
      </c>
      <c r="AI26" s="48" t="n">
        <f aca="false">IF(OR(N(AI$5)=0,AI$6=""),0,AI$5*((DATE(YEAR($B26),MONTH($B26),MIN(AI$6,DAY(EOMONTH($B26,0))))&gt;=$B26)*(DATE(YEAR($B26),MONTH($B26),MIN(AI$6,DAY(EOMONTH($B26,0))))&lt;$C26)+(DATE(YEAR($B26),MONTH($B26)+1,MIN(AI$6,DAY(EOMONTH($B26,1))))&gt;=$B26)*(DATE(YEAR($B26),MONTH($B26)+1,MIN(AI$6,DAY(EOMONTH($B26,1))))&lt;$C26)))</f>
        <v>0</v>
      </c>
      <c r="AJ26" s="48" t="n">
        <f aca="false">IF(OR(N(AJ$5)=0,AJ$6=""),0,AJ$5*((DATE(YEAR($B26),MONTH($B26),MIN(AJ$6,DAY(EOMONTH($B26,0))))&gt;=$B26)*(DATE(YEAR($B26),MONTH($B26),MIN(AJ$6,DAY(EOMONTH($B26,0))))&lt;$C26)+(DATE(YEAR($B26),MONTH($B26)+1,MIN(AJ$6,DAY(EOMONTH($B26,1))))&gt;=$B26)*(DATE(YEAR($B26),MONTH($B26)+1,MIN(AJ$6,DAY(EOMONTH($B26,1))))&lt;$C26)))</f>
        <v>0</v>
      </c>
      <c r="AK26" s="48" t="n">
        <f aca="false">IF(OR(N(AK$5)=0,AK$6=""),0,AK$5*((DATE(YEAR($B26),MONTH($B26),MIN(AK$6,DAY(EOMONTH($B26,0))))&gt;=$B26)*(DATE(YEAR($B26),MONTH($B26),MIN(AK$6,DAY(EOMONTH($B26,0))))&lt;$C26)+(DATE(YEAR($B26),MONTH($B26)+1,MIN(AK$6,DAY(EOMONTH($B26,1))))&gt;=$B26)*(DATE(YEAR($B26),MONTH($B26)+1,MIN(AK$6,DAY(EOMONTH($B26,1))))&lt;$C26)))</f>
        <v>0</v>
      </c>
      <c r="AL26" s="48" t="n">
        <f aca="false">IF(OR(N(AL$5)=0,AL$6=""),0,AL$5*((DATE(YEAR($B26),MONTH($B26),MIN(AL$6,DAY(EOMONTH($B26,0))))&gt;=$B26)*(DATE(YEAR($B26),MONTH($B26),MIN(AL$6,DAY(EOMONTH($B26,0))))&lt;$C26)+(DATE(YEAR($B26),MONTH($B26)+1,MIN(AL$6,DAY(EOMONTH($B26,1))))&gt;=$B26)*(DATE(YEAR($B26),MONTH($B26)+1,MIN(AL$6,DAY(EOMONTH($B26,1))))&lt;$C26)))</f>
        <v>0</v>
      </c>
      <c r="AM26" s="48" t="n">
        <f aca="false">IF(OR(N(AM$5)=0,AM$6=""),0,AM$5*((DATE(YEAR($B26),MONTH($B26),MIN(AM$6,DAY(EOMONTH($B26,0))))&gt;=$B26)*(DATE(YEAR($B26),MONTH($B26),MIN(AM$6,DAY(EOMONTH($B26,0))))&lt;$C26)+(DATE(YEAR($B26),MONTH($B26)+1,MIN(AM$6,DAY(EOMONTH($B26,1))))&gt;=$B26)*(DATE(YEAR($B26),MONTH($B26)+1,MIN(AM$6,DAY(EOMONTH($B26,1))))&lt;$C26)))</f>
        <v>0</v>
      </c>
      <c r="AN26" s="48" t="n">
        <f aca="false">IF(OR(N(AN$5)=0,AN$6=""),0,AN$5*((DATE(YEAR($B26),MONTH($B26),MIN(AN$6,DAY(EOMONTH($B26,0))))&gt;=$B26)*(DATE(YEAR($B26),MONTH($B26),MIN(AN$6,DAY(EOMONTH($B26,0))))&lt;$C26)+(DATE(YEAR($B26),MONTH($B26)+1,MIN(AN$6,DAY(EOMONTH($B26,1))))&gt;=$B26)*(DATE(YEAR($B26),MONTH($B26)+1,MIN(AN$6,DAY(EOMONTH($B26,1))))&lt;$C26)))</f>
        <v>0</v>
      </c>
      <c r="AO26" s="48" t="n">
        <f aca="false">IF(OR(N(AO$5)=0,AO$6=""),0,AO$5*((DATE(YEAR($B26),MONTH($B26),MIN(AO$6,DAY(EOMONTH($B26,0))))&gt;=$B26)*(DATE(YEAR($B26),MONTH($B26),MIN(AO$6,DAY(EOMONTH($B26,0))))&lt;$C26)+(DATE(YEAR($B26),MONTH($B26)+1,MIN(AO$6,DAY(EOMONTH($B26,1))))&gt;=$B26)*(DATE(YEAR($B26),MONTH($B26)+1,MIN(AO$6,DAY(EOMONTH($B26,1))))&lt;$C26)))</f>
        <v>0</v>
      </c>
      <c r="AP26" s="48" t="n">
        <f aca="false">IF(OR(N(AP$5)=0,AP$6=""),0,AP$5*((DATE(YEAR($B26),MONTH($B26),MIN(AP$6,DAY(EOMONTH($B26,0))))&gt;=$B26)*(DATE(YEAR($B26),MONTH($B26),MIN(AP$6,DAY(EOMONTH($B26,0))))&lt;$C26)+(DATE(YEAR($B26),MONTH($B26)+1,MIN(AP$6,DAY(EOMONTH($B26,1))))&gt;=$B26)*(DATE(YEAR($B26),MONTH($B26)+1,MIN(AP$6,DAY(EOMONTH($B26,1))))&lt;$C26)))</f>
        <v>0</v>
      </c>
      <c r="AQ26" s="48" t="n">
        <f aca="false">IF(OR(N(AQ$5)=0,AQ$6=""),0,AQ$5*((DATE(YEAR($B26),MONTH($B26),MIN(AQ$6,DAY(EOMONTH($B26,0))))&gt;=$B26)*(DATE(YEAR($B26),MONTH($B26),MIN(AQ$6,DAY(EOMONTH($B26,0))))&lt;$C26)+(DATE(YEAR($B26),MONTH($B26)+1,MIN(AQ$6,DAY(EOMONTH($B26,1))))&gt;=$B26)*(DATE(YEAR($B26),MONTH($B26)+1,MIN(AQ$6,DAY(EOMONTH($B26,1))))&lt;$C26)))</f>
        <v>0</v>
      </c>
      <c r="AR26" s="48" t="n">
        <f aca="false">IF(OR(N(AR$5)=0,AR$6=""),0,AR$5*((DATE(YEAR($B26),MONTH($B26),MIN(AR$6,DAY(EOMONTH($B26,0))))&gt;=$B26)*(DATE(YEAR($B26),MONTH($B26),MIN(AR$6,DAY(EOMONTH($B26,0))))&lt;$C26)+(DATE(YEAR($B26),MONTH($B26)+1,MIN(AR$6,DAY(EOMONTH($B26,1))))&gt;=$B26)*(DATE(YEAR($B26),MONTH($B26)+1,MIN(AR$6,DAY(EOMONTH($B26,1))))&lt;$C26)))</f>
        <v>0</v>
      </c>
      <c r="AS26" s="48" t="n">
        <f aca="false">IF(OR(N(AS$5)=0,AS$6=""),0,AS$5*((DATE(YEAR($B26),MONTH($B26),MIN(AS$6,DAY(EOMONTH($B26,0))))&gt;=$B26)*(DATE(YEAR($B26),MONTH($B26),MIN(AS$6,DAY(EOMONTH($B26,0))))&lt;$C26)+(DATE(YEAR($B26),MONTH($B26)+1,MIN(AS$6,DAY(EOMONTH($B26,1))))&gt;=$B26)*(DATE(YEAR($B26),MONTH($B26)+1,MIN(AS$6,DAY(EOMONTH($B26,1))))&lt;$C26)))</f>
        <v>0</v>
      </c>
      <c r="AT26" s="48" t="n">
        <f aca="false">IF(OR(N(AT$5)=0,AT$6=""),0,AT$5*((DATE(YEAR($B26),MONTH($B26),MIN(AT$6,DAY(EOMONTH($B26,0))))&gt;=$B26)*(DATE(YEAR($B26),MONTH($B26),MIN(AT$6,DAY(EOMONTH($B26,0))))&lt;$C26)+(DATE(YEAR($B26),MONTH($B26)+1,MIN(AT$6,DAY(EOMONTH($B26,1))))&gt;=$B26)*(DATE(YEAR($B26),MONTH($B26)+1,MIN(AT$6,DAY(EOMONTH($B26,1))))&lt;$C26)))</f>
        <v>0</v>
      </c>
      <c r="AU26" s="48" t="n">
        <f aca="false">IF(OR(N(AU$5)=0,AU$6=""),0,AU$5*((DATE(YEAR($B26),MONTH($B26),MIN(AU$6,DAY(EOMONTH($B26,0))))&gt;=$B26)*(DATE(YEAR($B26),MONTH($B26),MIN(AU$6,DAY(EOMONTH($B26,0))))&lt;$C26)+(DATE(YEAR($B26),MONTH($B26)+1,MIN(AU$6,DAY(EOMONTH($B26,1))))&gt;=$B26)*(DATE(YEAR($B26),MONTH($B26)+1,MIN(AU$6,DAY(EOMONTH($B26,1))))&lt;$C26)))</f>
        <v>0</v>
      </c>
      <c r="AV26" s="48" t="n">
        <f aca="false">IF(OR(N(AV$5)=0,AV$6=""),0,AV$5*((DATE(YEAR($B26),MONTH($B26),MIN(AV$6,DAY(EOMONTH($B26,0))))&gt;=$B26)*(DATE(YEAR($B26),MONTH($B26),MIN(AV$6,DAY(EOMONTH($B26,0))))&lt;$C26)+(DATE(YEAR($B26),MONTH($B26)+1,MIN(AV$6,DAY(EOMONTH($B26,1))))&gt;=$B26)*(DATE(YEAR($B26),MONTH($B26)+1,MIN(AV$6,DAY(EOMONTH($B26,1))))&lt;$C26)))</f>
        <v>0</v>
      </c>
      <c r="AW26" s="48" t="n">
        <f aca="false">IF(OR(N(AW$5)=0,AW$6=""),0,AW$5*((DATE(YEAR($B26),MONTH($B26),MIN(AW$6,DAY(EOMONTH($B26,0))))&gt;=$B26)*(DATE(YEAR($B26),MONTH($B26),MIN(AW$6,DAY(EOMONTH($B26,0))))&lt;$C26)+(DATE(YEAR($B26),MONTH($B26)+1,MIN(AW$6,DAY(EOMONTH($B26,1))))&gt;=$B26)*(DATE(YEAR($B26),MONTH($B26)+1,MIN(AW$6,DAY(EOMONTH($B26,1))))&lt;$C26)))</f>
        <v>0</v>
      </c>
      <c r="AX26" s="48" t="n">
        <f aca="false">IF(OR(N(AX$5)=0,AX$6=""),0,AX$5*((DATE(YEAR($B26),MONTH($B26),MIN(AX$6,DAY(EOMONTH($B26,0))))&gt;=$B26)*(DATE(YEAR($B26),MONTH($B26),MIN(AX$6,DAY(EOMONTH($B26,0))))&lt;$C26)+(DATE(YEAR($B26),MONTH($B26)+1,MIN(AX$6,DAY(EOMONTH($B26,1))))&gt;=$B26)*(DATE(YEAR($B26),MONTH($B26)+1,MIN(AX$6,DAY(EOMONTH($B26,1))))&lt;$C26)))</f>
        <v>0</v>
      </c>
      <c r="AY26" s="48" t="n">
        <f aca="false">IF(OR(N(AY$5)=0,AY$6=""),0,AY$5*((DATE(YEAR($B26),MONTH($B26),MIN(AY$6,DAY(EOMONTH($B26,0))))&gt;=$B26)*(DATE(YEAR($B26),MONTH($B26),MIN(AY$6,DAY(EOMONTH($B26,0))))&lt;$C26)+(DATE(YEAR($B26),MONTH($B26)+1,MIN(AY$6,DAY(EOMONTH($B26,1))))&gt;=$B26)*(DATE(YEAR($B26),MONTH($B26)+1,MIN(AY$6,DAY(EOMONTH($B26,1))))&lt;$C26)))</f>
        <v>0</v>
      </c>
      <c r="AZ26" s="48" t="n">
        <f aca="false">IF(OR(N(AZ$5)=0,AZ$6=""),0,AZ$5*((DATE(YEAR($B26),MONTH($B26),MIN(AZ$6,DAY(EOMONTH($B26,0))))&gt;=$B26)*(DATE(YEAR($B26),MONTH($B26),MIN(AZ$6,DAY(EOMONTH($B26,0))))&lt;$C26)+(DATE(YEAR($B26),MONTH($B26)+1,MIN(AZ$6,DAY(EOMONTH($B26,1))))&gt;=$B26)*(DATE(YEAR($B26),MONTH($B26)+1,MIN(AZ$6,DAY(EOMONTH($B26,1))))&lt;$C26)))</f>
        <v>0</v>
      </c>
      <c r="BA26" s="48" t="n">
        <f aca="false">IF(OR(N(BA$5)=0,BA$6=""),0,BA$5*((DATE(YEAR($B26),MONTH($B26),MIN(BA$6,DAY(EOMONTH($B26,0))))&gt;=$B26)*(DATE(YEAR($B26),MONTH($B26),MIN(BA$6,DAY(EOMONTH($B26,0))))&lt;$C26)+(DATE(YEAR($B26),MONTH($B26)+1,MIN(BA$6,DAY(EOMONTH($B26,1))))&gt;=$B26)*(DATE(YEAR($B26),MONTH($B26)+1,MIN(BA$6,DAY(EOMONTH($B26,1))))&lt;$C26)))</f>
        <v>0</v>
      </c>
      <c r="BB26" s="48" t="n">
        <f aca="false">IF(OR(N(BB$5)=0,BB$6=""),0,BB$5*((DATE(YEAR($B26),MONTH($B26),MIN(BB$6,DAY(EOMONTH($B26,0))))&gt;=$B26)*(DATE(YEAR($B26),MONTH($B26),MIN(BB$6,DAY(EOMONTH($B26,0))))&lt;$C26)+(DATE(YEAR($B26),MONTH($B26)+1,MIN(BB$6,DAY(EOMONTH($B26,1))))&gt;=$B26)*(DATE(YEAR($B26),MONTH($B26)+1,MIN(BB$6,DAY(EOMONTH($B26,1))))&lt;$C26)))</f>
        <v>0</v>
      </c>
      <c r="BC26" s="48" t="n">
        <f aca="false">IF(OR(N(BC$5)=0,BC$6=""),0,BC$5*((DATE(YEAR($B26),MONTH($B26),MIN(BC$6,DAY(EOMONTH($B26,0))))&gt;=$B26)*(DATE(YEAR($B26),MONTH($B26),MIN(BC$6,DAY(EOMONTH($B26,0))))&lt;$C26)+(DATE(YEAR($B26),MONTH($B26)+1,MIN(BC$6,DAY(EOMONTH($B26,1))))&gt;=$B26)*(DATE(YEAR($B26),MONTH($B26)+1,MIN(BC$6,DAY(EOMONTH($B26,1))))&lt;$C26)))</f>
        <v>0</v>
      </c>
      <c r="BD26" s="48" t="n">
        <f aca="false">IF(OR(N(BD$5)=0,BD$6=""),0,BD$5*((DATE(YEAR($B26),MONTH($B26),MIN(BD$6,DAY(EOMONTH($B26,0))))&gt;=$B26)*(DATE(YEAR($B26),MONTH($B26),MIN(BD$6,DAY(EOMONTH($B26,0))))&lt;$C26)+(DATE(YEAR($B26),MONTH($B26)+1,MIN(BD$6,DAY(EOMONTH($B26,1))))&gt;=$B26)*(DATE(YEAR($B26),MONTH($B26)+1,MIN(BD$6,DAY(EOMONTH($B26,1))))&lt;$C26)))</f>
        <v>0</v>
      </c>
      <c r="BE26" s="48" t="n">
        <f aca="false">IF(OR(N(BE$5)=0,BE$6=""),0,BE$5*((DATE(YEAR($B26),MONTH($B26),MIN(BE$6,DAY(EOMONTH($B26,0))))&gt;=$B26)*(DATE(YEAR($B26),MONTH($B26),MIN(BE$6,DAY(EOMONTH($B26,0))))&lt;$C26)+(DATE(YEAR($B26),MONTH($B26)+1,MIN(BE$6,DAY(EOMONTH($B26,1))))&gt;=$B26)*(DATE(YEAR($B26),MONTH($B26)+1,MIN(BE$6,DAY(EOMONTH($B26,1))))&lt;$C26)))</f>
        <v>0</v>
      </c>
      <c r="BF26" s="48" t="n">
        <f aca="false">IF(OR(N(BF$5)=0,BF$6=""),0,BF$5*((DATE(YEAR($B26),MONTH($B26),MIN(BF$6,DAY(EOMONTH($B26,0))))&gt;=$B26)*(DATE(YEAR($B26),MONTH($B26),MIN(BF$6,DAY(EOMONTH($B26,0))))&lt;$C26)+(DATE(YEAR($B26),MONTH($B26)+1,MIN(BF$6,DAY(EOMONTH($B26,1))))&gt;=$B26)*(DATE(YEAR($B26),MONTH($B26)+1,MIN(BF$6,DAY(EOMONTH($B26,1))))&lt;$C26)))</f>
        <v>0</v>
      </c>
      <c r="BG26" s="48" t="n">
        <f aca="false">IF(OR(N(BG$5)=0,BG$6=""),0,BG$5*((DATE(YEAR($B26),MONTH($B26),MIN(BG$6,DAY(EOMONTH($B26,0))))&gt;=$B26)*(DATE(YEAR($B26),MONTH($B26),MIN(BG$6,DAY(EOMONTH($B26,0))))&lt;$C26)+(DATE(YEAR($B26),MONTH($B26)+1,MIN(BG$6,DAY(EOMONTH($B26,1))))&gt;=$B26)*(DATE(YEAR($B26),MONTH($B26)+1,MIN(BG$6,DAY(EOMONTH($B26,1))))&lt;$C26)))</f>
        <v>0</v>
      </c>
      <c r="BH26" s="48" t="n">
        <f aca="false">IF(OR(N(BH$5)=0,BH$6=""),0,BH$5*((DATE(YEAR($B26),MONTH($B26),MIN(BH$6,DAY(EOMONTH($B26,0))))&gt;=$B26)*(DATE(YEAR($B26),MONTH($B26),MIN(BH$6,DAY(EOMONTH($B26,0))))&lt;$C26)+(DATE(YEAR($B26),MONTH($B26)+1,MIN(BH$6,DAY(EOMONTH($B26,1))))&gt;=$B26)*(DATE(YEAR($B26),MONTH($B26)+1,MIN(BH$6,DAY(EOMONTH($B26,1))))&lt;$C26)))</f>
        <v>0</v>
      </c>
      <c r="BI26" s="48" t="n">
        <f aca="false">IF(OR(N(BI$5)=0,BI$6=""),0,BI$5*((DATE(YEAR($B26),MONTH($B26),MIN(BI$6,DAY(EOMONTH($B26,0))))&gt;=$B26)*(DATE(YEAR($B26),MONTH($B26),MIN(BI$6,DAY(EOMONTH($B26,0))))&lt;$C26)+(DATE(YEAR($B26),MONTH($B26)+1,MIN(BI$6,DAY(EOMONTH($B26,1))))&gt;=$B26)*(DATE(YEAR($B26),MONTH($B26)+1,MIN(BI$6,DAY(EOMONTH($B26,1))))&lt;$C26)))</f>
        <v>0</v>
      </c>
      <c r="BJ26" s="48" t="n">
        <f aca="false">IF(OR(N(BJ$5)=0,BJ$6=""),0,BJ$5*((DATE(YEAR($B26),MONTH($B26),MIN(BJ$6,DAY(EOMONTH($B26,0))))&gt;=$B26)*(DATE(YEAR($B26),MONTH($B26),MIN(BJ$6,DAY(EOMONTH($B26,0))))&lt;$C26)+(DATE(YEAR($B26),MONTH($B26)+1,MIN(BJ$6,DAY(EOMONTH($B26,1))))&gt;=$B26)*(DATE(YEAR($B26),MONTH($B26)+1,MIN(BJ$6,DAY(EOMONTH($B26,1))))&lt;$C26)))</f>
        <v>0</v>
      </c>
      <c r="BK26" s="48" t="n">
        <f aca="false">IF(OR(N(BK$5)=0,BK$6=""),0,BK$5*((DATE(YEAR($B26),MONTH($B26),MIN(BK$6,DAY(EOMONTH($B26,0))))&gt;=$B26)*(DATE(YEAR($B26),MONTH($B26),MIN(BK$6,DAY(EOMONTH($B26,0))))&lt;$C26)+(DATE(YEAR($B26),MONTH($B26)+1,MIN(BK$6,DAY(EOMONTH($B26,1))))&gt;=$B26)*(DATE(YEAR($B26),MONTH($B26)+1,MIN(BK$6,DAY(EOMONTH($B26,1))))&lt;$C26)))</f>
        <v>0</v>
      </c>
      <c r="BL26" s="48" t="n">
        <f aca="false">IF(OR(N(BL$5)=0,BL$6=""),0,BL$5*((DATE(YEAR($B26),MONTH($B26),MIN(BL$6,DAY(EOMONTH($B26,0))))&gt;=$B26)*(DATE(YEAR($B26),MONTH($B26),MIN(BL$6,DAY(EOMONTH($B26,0))))&lt;$C26)+(DATE(YEAR($B26),MONTH($B26)+1,MIN(BL$6,DAY(EOMONTH($B26,1))))&gt;=$B26)*(DATE(YEAR($B26),MONTH($B26)+1,MIN(BL$6,DAY(EOMONTH($B26,1))))&lt;$C26)))</f>
        <v>0</v>
      </c>
      <c r="BM26" s="48" t="n">
        <f aca="false">IF(OR(N(BM$5)=0,BM$6=""),0,BM$5*((DATE(YEAR($B26),MONTH($B26),MIN(BM$6,DAY(EOMONTH($B26,0))))&gt;=$B26)*(DATE(YEAR($B26),MONTH($B26),MIN(BM$6,DAY(EOMONTH($B26,0))))&lt;$C26)+(DATE(YEAR($B26),MONTH($B26)+1,MIN(BM$6,DAY(EOMONTH($B26,1))))&gt;=$B26)*(DATE(YEAR($B26),MONTH($B26)+1,MIN(BM$6,DAY(EOMONTH($B26,1))))&lt;$C26)))</f>
        <v>0</v>
      </c>
      <c r="BN26" s="48" t="n">
        <f aca="false">IF(OR(N(BN$5)=0,BN$6=""),0,BN$5*((DATE(YEAR($B26),MONTH($B26),MIN(BN$6,DAY(EOMONTH($B26,0))))&gt;=$B26)*(DATE(YEAR($B26),MONTH($B26),MIN(BN$6,DAY(EOMONTH($B26,0))))&lt;$C26)+(DATE(YEAR($B26),MONTH($B26)+1,MIN(BN$6,DAY(EOMONTH($B26,1))))&gt;=$B26)*(DATE(YEAR($B26),MONTH($B26)+1,MIN(BN$6,DAY(EOMONTH($B26,1))))&lt;$C26)))</f>
        <v>0</v>
      </c>
      <c r="BO26" s="48" t="n">
        <f aca="false">IF(OR(N(BO$5)=0,BO$6=""),0,BO$5*((DATE(YEAR($B26),MONTH($B26),MIN(BO$6,DAY(EOMONTH($B26,0))))&gt;=$B26)*(DATE(YEAR($B26),MONTH($B26),MIN(BO$6,DAY(EOMONTH($B26,0))))&lt;$C26)+(DATE(YEAR($B26),MONTH($B26)+1,MIN(BO$6,DAY(EOMONTH($B26,1))))&gt;=$B26)*(DATE(YEAR($B26),MONTH($B26)+1,MIN(BO$6,DAY(EOMONTH($B26,1))))&lt;$C26)))</f>
        <v>0</v>
      </c>
      <c r="BP26" s="48" t="n">
        <f aca="false">IF(OR(N(BP$5)=0,BP$6=""),0,BP$5*((DATE(YEAR($B26),MONTH($B26),MIN(BP$6,DAY(EOMONTH($B26,0))))&gt;=$B26)*(DATE(YEAR($B26),MONTH($B26),MIN(BP$6,DAY(EOMONTH($B26,0))))&lt;$C26)+(DATE(YEAR($B26),MONTH($B26)+1,MIN(BP$6,DAY(EOMONTH($B26,1))))&gt;=$B26)*(DATE(YEAR($B26),MONTH($B26)+1,MIN(BP$6,DAY(EOMONTH($B26,1))))&lt;$C26)))</f>
        <v>0</v>
      </c>
      <c r="BQ26" s="48" t="n">
        <f aca="false">IF(OR(N(BQ$5)=0,BQ$6=""),0,BQ$5*((DATE(YEAR($B26),MONTH($B26),MIN(BQ$6,DAY(EOMONTH($B26,0))))&gt;=$B26)*(DATE(YEAR($B26),MONTH($B26),MIN(BQ$6,DAY(EOMONTH($B26,0))))&lt;$C26)+(DATE(YEAR($B26),MONTH($B26)+1,MIN(BQ$6,DAY(EOMONTH($B26,1))))&gt;=$B26)*(DATE(YEAR($B26),MONTH($B26)+1,MIN(BQ$6,DAY(EOMONTH($B26,1))))&lt;$C26)))</f>
        <v>0</v>
      </c>
      <c r="BR26" s="48" t="n">
        <f aca="false">IF(OR(N(BR$5)=0,BR$6=""),0,BR$5*((DATE(YEAR($B26),MONTH($B26),MIN(BR$6,DAY(EOMONTH($B26,0))))&gt;=$B26)*(DATE(YEAR($B26),MONTH($B26),MIN(BR$6,DAY(EOMONTH($B26,0))))&lt;$C26)+(DATE(YEAR($B26),MONTH($B26)+1,MIN(BR$6,DAY(EOMONTH($B26,1))))&gt;=$B26)*(DATE(YEAR($B26),MONTH($B26)+1,MIN(BR$6,DAY(EOMONTH($B26,1))))&lt;$C26)))</f>
        <v>0</v>
      </c>
      <c r="BS26" s="48" t="n">
        <f aca="false">IF(OR(N(BS$5)=0,BS$6=""),0,BS$5*((DATE(YEAR($B26),MONTH($B26),MIN(BS$6,DAY(EOMONTH($B26,0))))&gt;=$B26)*(DATE(YEAR($B26),MONTH($B26),MIN(BS$6,DAY(EOMONTH($B26,0))))&lt;$C26)+(DATE(YEAR($B26),MONTH($B26)+1,MIN(BS$6,DAY(EOMONTH($B26,1))))&gt;=$B26)*(DATE(YEAR($B26),MONTH($B26)+1,MIN(BS$6,DAY(EOMONTH($B26,1))))&lt;$C26)))</f>
        <v>0</v>
      </c>
      <c r="BT26" s="48" t="n">
        <f aca="false">IF(OR(N(BT$5)=0,BT$6=""),0,BT$5*((DATE(YEAR($B26),MONTH($B26),MIN(BT$6,DAY(EOMONTH($B26,0))))&gt;=$B26)*(DATE(YEAR($B26),MONTH($B26),MIN(BT$6,DAY(EOMONTH($B26,0))))&lt;$C26)+(DATE(YEAR($B26),MONTH($B26)+1,MIN(BT$6,DAY(EOMONTH($B26,1))))&gt;=$B26)*(DATE(YEAR($B26),MONTH($B26)+1,MIN(BT$6,DAY(EOMONTH($B26,1))))&lt;$C26)))</f>
        <v>0</v>
      </c>
      <c r="BU26" s="48" t="n">
        <f aca="false">IF(OR(N(BU$5)=0,BU$6=""),0,BU$5*((DATE(YEAR($B26),MONTH($B26),MIN(BU$6,DAY(EOMONTH($B26,0))))&gt;=$B26)*(DATE(YEAR($B26),MONTH($B26),MIN(BU$6,DAY(EOMONTH($B26,0))))&lt;$C26)+(DATE(YEAR($B26),MONTH($B26)+1,MIN(BU$6,DAY(EOMONTH($B26,1))))&gt;=$B26)*(DATE(YEAR($B26),MONTH($B26)+1,MIN(BU$6,DAY(EOMONTH($B26,1))))&lt;$C26)))</f>
        <v>0</v>
      </c>
      <c r="BV26" s="48" t="n">
        <f aca="false">IF(OR(N(BV$5)=0,BV$6=""),0,BV$5*((DATE(YEAR($B26),MONTH($B26),MIN(BV$6,DAY(EOMONTH($B26,0))))&gt;=$B26)*(DATE(YEAR($B26),MONTH($B26),MIN(BV$6,DAY(EOMONTH($B26,0))))&lt;$C26)+(DATE(YEAR($B26),MONTH($B26)+1,MIN(BV$6,DAY(EOMONTH($B26,1))))&gt;=$B26)*(DATE(YEAR($B26),MONTH($B26)+1,MIN(BV$6,DAY(EOMONTH($B26,1))))&lt;$C26)))</f>
        <v>0</v>
      </c>
      <c r="BW26" s="48" t="n">
        <f aca="false">IF(OR(N(BW$5)=0,BW$6=""),0,BW$5*((DATE(YEAR($B26),MONTH($B26),MIN(BW$6,DAY(EOMONTH($B26,0))))&gt;=$B26)*(DATE(YEAR($B26),MONTH($B26),MIN(BW$6,DAY(EOMONTH($B26,0))))&lt;$C26)+(DATE(YEAR($B26),MONTH($B26)+1,MIN(BW$6,DAY(EOMONTH($B26,1))))&gt;=$B26)*(DATE(YEAR($B26),MONTH($B26)+1,MIN(BW$6,DAY(EOMONTH($B26,1))))&lt;$C26)))</f>
        <v>0</v>
      </c>
      <c r="BX26" s="48" t="n">
        <f aca="false">MIN(Z26,(FT25*(1+FT$5/Setup!$C$36)+IF($V26=1,N($F26),0)))</f>
        <v>0</v>
      </c>
      <c r="BY26" s="48" t="n">
        <f aca="false">MIN(AA26,(FU25*(1+FU$5/Setup!$C$36)+IF($V26=2,N($F26),0)))</f>
        <v>0</v>
      </c>
      <c r="BZ26" s="48" t="n">
        <f aca="false">MIN(AB26,(FV25*(1+FV$5/Setup!$C$36)+IF($V26=3,N($F26),0)))</f>
        <v>0</v>
      </c>
      <c r="CA26" s="48" t="n">
        <f aca="false">MIN(AC26,(FW25*(1+FW$5/Setup!$C$36)+IF($V26=4,N($F26),0)))</f>
        <v>0</v>
      </c>
      <c r="CB26" s="48" t="n">
        <f aca="false">MIN(AD26,(FX25*(1+FX$5/Setup!$C$36)+IF($V26=5,N($F26),0)))</f>
        <v>0</v>
      </c>
      <c r="CC26" s="48" t="n">
        <f aca="false">MIN(AE26,(FY25*(1+FY$5/Setup!$C$36)+IF($V26=6,N($F26),0)))</f>
        <v>0</v>
      </c>
      <c r="CD26" s="48" t="n">
        <f aca="false">MIN(AF26,(FZ25*(1+FZ$5/Setup!$C$36)+IF($V26=7,N($F26),0)))</f>
        <v>0</v>
      </c>
      <c r="CE26" s="48" t="n">
        <f aca="false">MIN(AG26,(GA25*(1+GA$5/Setup!$C$36)+IF($V26=8,N($F26),0)))</f>
        <v>0</v>
      </c>
      <c r="CF26" s="48" t="n">
        <f aca="false">MIN(AH26,(GB25*(1+GB$5/Setup!$C$36)+IF($V26=9,N($F26),0)))</f>
        <v>0</v>
      </c>
      <c r="CG26" s="48" t="n">
        <f aca="false">MIN(AI26,(GC25*(1+GC$5/Setup!$C$36)+IF($V26=10,N($F26),0)))</f>
        <v>0</v>
      </c>
      <c r="CH26" s="48" t="n">
        <f aca="false">MIN(AJ26,(GD25*(1+GD$5/Setup!$C$36)+IF($V26=11,N($F26),0)))</f>
        <v>0</v>
      </c>
      <c r="CI26" s="48" t="n">
        <f aca="false">MIN(AK26,(GE25*(1+GE$5/Setup!$C$36)+IF($V26=12,N($F26),0)))</f>
        <v>0</v>
      </c>
      <c r="CJ26" s="48" t="n">
        <f aca="false">MIN(AL26,(GF25*(1+GF$5/Setup!$C$36)+IF($V26=13,N($F26),0)))</f>
        <v>0</v>
      </c>
      <c r="CK26" s="48" t="n">
        <f aca="false">MIN(AM26,(GG25*(1+GG$5/Setup!$C$36)+IF($V26=14,N($F26),0)))</f>
        <v>0</v>
      </c>
      <c r="CL26" s="48" t="n">
        <f aca="false">MIN(AN26,(GH25*(1+GH$5/Setup!$C$36)+IF($V26=15,N($F26),0)))</f>
        <v>0</v>
      </c>
      <c r="CM26" s="48" t="n">
        <f aca="false">MIN(AO26,(GI25*(1+GI$5/Setup!$C$36)+IF($V26=16,N($F26),0)))</f>
        <v>0</v>
      </c>
      <c r="CN26" s="48" t="n">
        <f aca="false">MIN(AP26,(GJ25*(1+GJ$5/Setup!$C$36)+IF($V26=17,N($F26),0)))</f>
        <v>0</v>
      </c>
      <c r="CO26" s="48" t="n">
        <f aca="false">MIN(AQ26,(GK25*(1+GK$5/Setup!$C$36)+IF($V26=18,N($F26),0)))</f>
        <v>0</v>
      </c>
      <c r="CP26" s="48" t="n">
        <f aca="false">MIN(AR26,(GL25*(1+GL$5/Setup!$C$36)+IF($V26=19,N($F26),0)))</f>
        <v>0</v>
      </c>
      <c r="CQ26" s="48" t="n">
        <f aca="false">MIN(AS26,(GM25*(1+GM$5/Setup!$C$36)+IF($V26=20,N($F26),0)))</f>
        <v>0</v>
      </c>
      <c r="CR26" s="48" t="n">
        <f aca="false">MIN(AT26,(GN25*(1+GN$5/Setup!$C$36)+IF($V26=21,N($F26),0)))</f>
        <v>0</v>
      </c>
      <c r="CS26" s="48" t="n">
        <f aca="false">MIN(AU26,(GO25*(1+GO$5/Setup!$C$36)+IF($V26=22,N($F26),0)))</f>
        <v>0</v>
      </c>
      <c r="CT26" s="48" t="n">
        <f aca="false">MIN(AV26,(GP25*(1+GP$5/Setup!$C$36)+IF($V26=23,N($F26),0)))</f>
        <v>0</v>
      </c>
      <c r="CU26" s="48" t="n">
        <f aca="false">MIN(AW26,(GQ25*(1+GQ$5/Setup!$C$36)+IF($V26=24,N($F26),0)))</f>
        <v>0</v>
      </c>
      <c r="CV26" s="48" t="n">
        <f aca="false">MIN(AX26,(GR25*(1+GR$5/Setup!$C$36)+IF($V26=25,N($F26),0)))</f>
        <v>0</v>
      </c>
      <c r="CW26" s="48" t="n">
        <f aca="false">MIN(AY26,(GS25*(1+GS$5/Setup!$C$36)+IF($V26=26,N($F26),0)))</f>
        <v>0</v>
      </c>
      <c r="CX26" s="48" t="n">
        <f aca="false">MIN(AZ26,(GT25*(1+GT$5/Setup!$C$36)+IF($V26=27,N($F26),0)))</f>
        <v>0</v>
      </c>
      <c r="CY26" s="48" t="n">
        <f aca="false">MIN(BA26,(GU25*(1+GU$5/Setup!$C$36)+IF($V26=28,N($F26),0)))</f>
        <v>0</v>
      </c>
      <c r="CZ26" s="48" t="n">
        <f aca="false">MIN(BB26,(GV25*(1+GV$5/Setup!$C$36)+IF($V26=29,N($F26),0)))</f>
        <v>0</v>
      </c>
      <c r="DA26" s="48" t="n">
        <f aca="false">MIN(BC26,(GW25*(1+GW$5/Setup!$C$36)+IF($V26=30,N($F26),0)))</f>
        <v>0</v>
      </c>
      <c r="DB26" s="48" t="n">
        <f aca="false">MIN(BD26,(GX25*(1+GX$5/Setup!$C$36)+IF($V26=31,N($F26),0)))</f>
        <v>0</v>
      </c>
      <c r="DC26" s="48" t="n">
        <f aca="false">MIN(BE26,(GY25*(1+GY$5/Setup!$C$36)+IF($V26=32,N($F26),0)))</f>
        <v>0</v>
      </c>
      <c r="DD26" s="48" t="n">
        <f aca="false">MIN(BF26,(GZ25*(1+GZ$5/Setup!$C$36)+IF($V26=33,N($F26),0)))</f>
        <v>0</v>
      </c>
      <c r="DE26" s="48" t="n">
        <f aca="false">MIN(BG26,(HA25*(1+HA$5/Setup!$C$36)+IF($V26=34,N($F26),0)))</f>
        <v>0</v>
      </c>
      <c r="DF26" s="48" t="n">
        <f aca="false">MIN(BH26,(HB25*(1+HB$5/Setup!$C$36)+IF($V26=35,N($F26),0)))</f>
        <v>0</v>
      </c>
      <c r="DG26" s="48" t="n">
        <f aca="false">MIN(BI26,(HC25*(1+HC$5/Setup!$C$36)+IF($V26=36,N($F26),0)))</f>
        <v>0</v>
      </c>
      <c r="DH26" s="48" t="n">
        <f aca="false">MIN(BJ26,(HD25*(1+HD$5/Setup!$C$36)+IF($V26=37,N($F26),0)))</f>
        <v>0</v>
      </c>
      <c r="DI26" s="48" t="n">
        <f aca="false">MIN(BK26,(HE25*(1+HE$5/Setup!$C$36)+IF($V26=38,N($F26),0)))</f>
        <v>0</v>
      </c>
      <c r="DJ26" s="48" t="n">
        <f aca="false">MIN(BL26,(HF25*(1+HF$5/Setup!$C$36)+IF($V26=39,N($F26),0)))</f>
        <v>0</v>
      </c>
      <c r="DK26" s="48" t="n">
        <f aca="false">MIN(BM26,(HG25*(1+HG$5/Setup!$C$36)+IF($V26=40,N($F26),0)))</f>
        <v>0</v>
      </c>
      <c r="DL26" s="48" t="n">
        <f aca="false">MIN(BN26,(HH25*(1+HH$5/Setup!$C$36)+IF($V26=41,N($F26),0)))</f>
        <v>0</v>
      </c>
      <c r="DM26" s="48" t="n">
        <f aca="false">MIN(BO26,(HI25*(1+HI$5/Setup!$C$36)+IF($V26=42,N($F26),0)))</f>
        <v>0</v>
      </c>
      <c r="DN26" s="48" t="n">
        <f aca="false">MIN(BP26,(HJ25*(1+HJ$5/Setup!$C$36)+IF($V26=43,N($F26),0)))</f>
        <v>0</v>
      </c>
      <c r="DO26" s="48" t="n">
        <f aca="false">MIN(BQ26,(HK25*(1+HK$5/Setup!$C$36)+IF($V26=44,N($F26),0)))</f>
        <v>0</v>
      </c>
      <c r="DP26" s="48" t="n">
        <f aca="false">MIN(BR26,(HL25*(1+HL$5/Setup!$C$36)+IF($V26=45,N($F26),0)))</f>
        <v>0</v>
      </c>
      <c r="DQ26" s="48" t="n">
        <f aca="false">MIN(BS26,(HM25*(1+HM$5/Setup!$C$36)+IF($V26=46,N($F26),0)))</f>
        <v>0</v>
      </c>
      <c r="DR26" s="48" t="n">
        <f aca="false">MIN(BT26,(HN25*(1+HN$5/Setup!$C$36)+IF($V26=47,N($F26),0)))</f>
        <v>0</v>
      </c>
      <c r="DS26" s="48" t="n">
        <f aca="false">MIN(BU26,(HO25*(1+HO$5/Setup!$C$36)+IF($V26=48,N($F26),0)))</f>
        <v>0</v>
      </c>
      <c r="DT26" s="48" t="n">
        <f aca="false">MIN(BV26,(HP25*(1+HP$5/Setup!$C$36)+IF($V26=49,N($F26),0)))</f>
        <v>0</v>
      </c>
      <c r="DU26" s="48" t="n">
        <f aca="false">MIN(BW26,(HQ25*(1+HQ$5/Setup!$C$36)+IF($V26=50,N($F26),0)))</f>
        <v>0</v>
      </c>
      <c r="DV26" s="48" t="n">
        <f aca="false">MIN(MAX((FT25*(1+FT$5/Setup!$C$36)+IF($V26=1,N($F26),0))-BX26,0),MAX($P26-0,0))</f>
        <v>0</v>
      </c>
      <c r="DW26" s="48" t="n">
        <f aca="false">MIN(MAX((FU25*(1+FU$5/Setup!$C$36)+IF($V26=2,N($F26),0))-BY26,0),MAX($P26-SUM(DV26:DV26),0))</f>
        <v>0</v>
      </c>
      <c r="DX26" s="48" t="n">
        <f aca="false">MIN(MAX((FV25*(1+FV$5/Setup!$C$36)+IF($V26=3,N($F26),0))-BZ26,0),MAX($P26-SUM(DV26:DW26),0))</f>
        <v>0</v>
      </c>
      <c r="DY26" s="48" t="n">
        <f aca="false">MIN(MAX((FW25*(1+FW$5/Setup!$C$36)+IF($V26=4,N($F26),0))-CA26,0),MAX($P26-SUM(DV26:DX26),0))</f>
        <v>0</v>
      </c>
      <c r="DZ26" s="48" t="n">
        <f aca="false">MIN(MAX((FX25*(1+FX$5/Setup!$C$36)+IF($V26=5,N($F26),0))-CB26,0),MAX($P26-SUM(DV26:DY26),0))</f>
        <v>0</v>
      </c>
      <c r="EA26" s="48" t="n">
        <f aca="false">MIN(MAX((FY25*(1+FY$5/Setup!$C$36)+IF($V26=6,N($F26),0))-CC26,0),MAX($P26-SUM(DV26:DZ26),0))</f>
        <v>0</v>
      </c>
      <c r="EB26" s="48" t="n">
        <f aca="false">MIN(MAX((FZ25*(1+FZ$5/Setup!$C$36)+IF($V26=7,N($F26),0))-CD26,0),MAX($P26-SUM(DV26:EA26),0))</f>
        <v>0</v>
      </c>
      <c r="EC26" s="48" t="n">
        <f aca="false">MIN(MAX((GA25*(1+GA$5/Setup!$C$36)+IF($V26=8,N($F26),0))-CE26,0),MAX($P26-SUM(DV26:EB26),0))</f>
        <v>0</v>
      </c>
      <c r="ED26" s="48" t="n">
        <f aca="false">MIN(MAX((GB25*(1+GB$5/Setup!$C$36)+IF($V26=9,N($F26),0))-CF26,0),MAX($P26-SUM(DV26:EC26),0))</f>
        <v>0</v>
      </c>
      <c r="EE26" s="48" t="n">
        <f aca="false">MIN(MAX((GC25*(1+GC$5/Setup!$C$36)+IF($V26=10,N($F26),0))-CG26,0),MAX($P26-SUM(DV26:ED26),0))</f>
        <v>0</v>
      </c>
      <c r="EF26" s="48" t="n">
        <f aca="false">MIN(MAX((GD25*(1+GD$5/Setup!$C$36)+IF($V26=11,N($F26),0))-CH26,0),MAX($P26-SUM(DV26:EE26),0))</f>
        <v>0</v>
      </c>
      <c r="EG26" s="48" t="n">
        <f aca="false">MIN(MAX((GE25*(1+GE$5/Setup!$C$36)+IF($V26=12,N($F26),0))-CI26,0),MAX($P26-SUM(DV26:EF26),0))</f>
        <v>0</v>
      </c>
      <c r="EH26" s="48" t="n">
        <f aca="false">MIN(MAX((GF25*(1+GF$5/Setup!$C$36)+IF($V26=13,N($F26),0))-CJ26,0),MAX($P26-SUM(DV26:EG26),0))</f>
        <v>0</v>
      </c>
      <c r="EI26" s="48" t="n">
        <f aca="false">MIN(MAX((GG25*(1+GG$5/Setup!$C$36)+IF($V26=14,N($F26),0))-CK26,0),MAX($P26-SUM(DV26:EH26),0))</f>
        <v>0</v>
      </c>
      <c r="EJ26" s="48" t="n">
        <f aca="false">MIN(MAX((GH25*(1+GH$5/Setup!$C$36)+IF($V26=15,N($F26),0))-CL26,0),MAX($P26-SUM(DV26:EI26),0))</f>
        <v>0</v>
      </c>
      <c r="EK26" s="48" t="n">
        <f aca="false">MIN(MAX((GI25*(1+GI$5/Setup!$C$36)+IF($V26=16,N($F26),0))-CM26,0),MAX($P26-SUM(DV26:EJ26),0))</f>
        <v>0</v>
      </c>
      <c r="EL26" s="48" t="n">
        <f aca="false">MIN(MAX((GJ25*(1+GJ$5/Setup!$C$36)+IF($V26=17,N($F26),0))-CN26,0),MAX($P26-SUM(DV26:EK26),0))</f>
        <v>0</v>
      </c>
      <c r="EM26" s="48" t="n">
        <f aca="false">MIN(MAX((GK25*(1+GK$5/Setup!$C$36)+IF($V26=18,N($F26),0))-CO26,0),MAX($P26-SUM(DV26:EL26),0))</f>
        <v>0</v>
      </c>
      <c r="EN26" s="48" t="n">
        <f aca="false">MIN(MAX((GL25*(1+GL$5/Setup!$C$36)+IF($V26=19,N($F26),0))-CP26,0),MAX($P26-SUM(DV26:EM26),0))</f>
        <v>0</v>
      </c>
      <c r="EO26" s="48" t="n">
        <f aca="false">MIN(MAX((GM25*(1+GM$5/Setup!$C$36)+IF($V26=20,N($F26),0))-CQ26,0),MAX($P26-SUM(DV26:EN26),0))</f>
        <v>0</v>
      </c>
      <c r="EP26" s="48" t="n">
        <f aca="false">MIN(MAX((GN25*(1+GN$5/Setup!$C$36)+IF($V26=21,N($F26),0))-CR26,0),MAX($P26-SUM(DV26:EO26),0))</f>
        <v>0</v>
      </c>
      <c r="EQ26" s="48" t="n">
        <f aca="false">MIN(MAX((GO25*(1+GO$5/Setup!$C$36)+IF($V26=22,N($F26),0))-CS26,0),MAX($P26-SUM(DV26:EP26),0))</f>
        <v>0</v>
      </c>
      <c r="ER26" s="48" t="n">
        <f aca="false">MIN(MAX((GP25*(1+GP$5/Setup!$C$36)+IF($V26=23,N($F26),0))-CT26,0),MAX($P26-SUM(DV26:EQ26),0))</f>
        <v>0</v>
      </c>
      <c r="ES26" s="48" t="n">
        <f aca="false">MIN(MAX((GQ25*(1+GQ$5/Setup!$C$36)+IF($V26=24,N($F26),0))-CU26,0),MAX($P26-SUM(DV26:ER26),0))</f>
        <v>0</v>
      </c>
      <c r="ET26" s="48" t="n">
        <f aca="false">MIN(MAX((GR25*(1+GR$5/Setup!$C$36)+IF($V26=25,N($F26),0))-CV26,0),MAX($P26-SUM(DV26:ES26),0))</f>
        <v>0</v>
      </c>
      <c r="EU26" s="48" t="n">
        <f aca="false">MIN(MAX((GS25*(1+GS$5/Setup!$C$36)+IF($V26=26,N($F26),0))-CW26,0),MAX($P26-SUM(DV26:ET26),0))</f>
        <v>0</v>
      </c>
      <c r="EV26" s="48" t="n">
        <f aca="false">MIN(MAX((GT25*(1+GT$5/Setup!$C$36)+IF($V26=27,N($F26),0))-CX26,0),MAX($P26-SUM(DV26:EU26),0))</f>
        <v>0</v>
      </c>
      <c r="EW26" s="48" t="n">
        <f aca="false">MIN(MAX((GU25*(1+GU$5/Setup!$C$36)+IF($V26=28,N($F26),0))-CY26,0),MAX($P26-SUM(DV26:EV26),0))</f>
        <v>0</v>
      </c>
      <c r="EX26" s="48" t="n">
        <f aca="false">MIN(MAX((GV25*(1+GV$5/Setup!$C$36)+IF($V26=29,N($F26),0))-CZ26,0),MAX($P26-SUM(DV26:EW26),0))</f>
        <v>0</v>
      </c>
      <c r="EY26" s="48" t="n">
        <f aca="false">MIN(MAX((GW25*(1+GW$5/Setup!$C$36)+IF($V26=30,N($F26),0))-DA26,0),MAX($P26-SUM(DV26:EX26),0))</f>
        <v>0</v>
      </c>
      <c r="EZ26" s="48" t="n">
        <f aca="false">MIN(MAX((GX25*(1+GX$5/Setup!$C$36)+IF($V26=31,N($F26),0))-DB26,0),MAX($P26-SUM(DV26:EY26),0))</f>
        <v>0</v>
      </c>
      <c r="FA26" s="48" t="n">
        <f aca="false">MIN(MAX((GY25*(1+GY$5/Setup!$C$36)+IF($V26=32,N($F26),0))-DC26,0),MAX($P26-SUM(DV26:EZ26),0))</f>
        <v>0</v>
      </c>
      <c r="FB26" s="48" t="n">
        <f aca="false">MIN(MAX((GZ25*(1+GZ$5/Setup!$C$36)+IF($V26=33,N($F26),0))-DD26,0),MAX($P26-SUM(DV26:FA26),0))</f>
        <v>0</v>
      </c>
      <c r="FC26" s="48" t="n">
        <f aca="false">MIN(MAX((HA25*(1+HA$5/Setup!$C$36)+IF($V26=34,N($F26),0))-DE26,0),MAX($P26-SUM(DV26:FB26),0))</f>
        <v>0</v>
      </c>
      <c r="FD26" s="48" t="n">
        <f aca="false">MIN(MAX((HB25*(1+HB$5/Setup!$C$36)+IF($V26=35,N($F26),0))-DF26,0),MAX($P26-SUM(DV26:FC26),0))</f>
        <v>0</v>
      </c>
      <c r="FE26" s="48" t="n">
        <f aca="false">MIN(MAX((HC25*(1+HC$5/Setup!$C$36)+IF($V26=36,N($F26),0))-DG26,0),MAX($P26-SUM(DV26:FD26),0))</f>
        <v>0</v>
      </c>
      <c r="FF26" s="48" t="n">
        <f aca="false">MIN(MAX((HD25*(1+HD$5/Setup!$C$36)+IF($V26=37,N($F26),0))-DH26,0),MAX($P26-SUM(DV26:FE26),0))</f>
        <v>0</v>
      </c>
      <c r="FG26" s="48" t="n">
        <f aca="false">MIN(MAX((HE25*(1+HE$5/Setup!$C$36)+IF($V26=38,N($F26),0))-DI26,0),MAX($P26-SUM(DV26:FF26),0))</f>
        <v>0</v>
      </c>
      <c r="FH26" s="48" t="n">
        <f aca="false">MIN(MAX((HF25*(1+HF$5/Setup!$C$36)+IF($V26=39,N($F26),0))-DJ26,0),MAX($P26-SUM(DV26:FG26),0))</f>
        <v>0</v>
      </c>
      <c r="FI26" s="48" t="n">
        <f aca="false">MIN(MAX((HG25*(1+HG$5/Setup!$C$36)+IF($V26=40,N($F26),0))-DK26,0),MAX($P26-SUM(DV26:FH26),0))</f>
        <v>0</v>
      </c>
      <c r="FJ26" s="48" t="n">
        <f aca="false">MIN(MAX((HH25*(1+HH$5/Setup!$C$36)+IF($V26=41,N($F26),0))-DL26,0),MAX($P26-SUM(DV26:FI26),0))</f>
        <v>0</v>
      </c>
      <c r="FK26" s="48" t="n">
        <f aca="false">MIN(MAX((HI25*(1+HI$5/Setup!$C$36)+IF($V26=42,N($F26),0))-DM26,0),MAX($P26-SUM(DV26:FJ26),0))</f>
        <v>0</v>
      </c>
      <c r="FL26" s="48" t="n">
        <f aca="false">MIN(MAX((HJ25*(1+HJ$5/Setup!$C$36)+IF($V26=43,N($F26),0))-DN26,0),MAX($P26-SUM(DV26:FK26),0))</f>
        <v>0</v>
      </c>
      <c r="FM26" s="48" t="n">
        <f aca="false">MIN(MAX((HK25*(1+HK$5/Setup!$C$36)+IF($V26=44,N($F26),0))-DO26,0),MAX($P26-SUM(DV26:FL26),0))</f>
        <v>0</v>
      </c>
      <c r="FN26" s="48" t="n">
        <f aca="false">MIN(MAX((HL25*(1+HL$5/Setup!$C$36)+IF($V26=45,N($F26),0))-DP26,0),MAX($P26-SUM(DV26:FM26),0))</f>
        <v>0</v>
      </c>
      <c r="FO26" s="48" t="n">
        <f aca="false">MIN(MAX((HM25*(1+HM$5/Setup!$C$36)+IF($V26=46,N($F26),0))-DQ26,0),MAX($P26-SUM(DV26:FN26),0))</f>
        <v>0</v>
      </c>
      <c r="FP26" s="48" t="n">
        <f aca="false">MIN(MAX((HN25*(1+HN$5/Setup!$C$36)+IF($V26=47,N($F26),0))-DR26,0),MAX($P26-SUM(DV26:FO26),0))</f>
        <v>0</v>
      </c>
      <c r="FQ26" s="48" t="n">
        <f aca="false">MIN(MAX((HO25*(1+HO$5/Setup!$C$36)+IF($V26=48,N($F26),0))-DS26,0),MAX($P26-SUM(DV26:FP26),0))</f>
        <v>0</v>
      </c>
      <c r="FR26" s="48" t="n">
        <f aca="false">MIN(MAX((HP25*(1+HP$5/Setup!$C$36)+IF($V26=49,N($F26),0))-DT26,0),MAX($P26-SUM(DV26:FQ26),0))</f>
        <v>0</v>
      </c>
      <c r="FS26" s="48" t="n">
        <f aca="false">MIN(MAX((HQ25*(1+HQ$5/Setup!$C$36)+IF($V26=50,N($F26),0))-DU26,0),MAX($P26-SUM(DV26:FR26),0))</f>
        <v>0</v>
      </c>
      <c r="FT26" s="48" t="n">
        <f aca="false">IF((FT25*(1+FT$5/Setup!$C$36)+IF($V26=1,N($F26),0))-BX26-DV26&lt;0.005,0,(FT25*(1+FT$5/Setup!$C$36)+IF($V26=1,N($F26),0))-BX26-DV26)</f>
        <v>0</v>
      </c>
      <c r="FU26" s="48" t="n">
        <f aca="false">IF((FU25*(1+FU$5/Setup!$C$36)+IF($V26=2,N($F26),0))-BY26-DW26&lt;0.005,0,(FU25*(1+FU$5/Setup!$C$36)+IF($V26=2,N($F26),0))-BY26-DW26)</f>
        <v>0</v>
      </c>
      <c r="FV26" s="48" t="n">
        <f aca="false">IF((FV25*(1+FV$5/Setup!$C$36)+IF($V26=3,N($F26),0))-BZ26-DX26&lt;0.005,0,(FV25*(1+FV$5/Setup!$C$36)+IF($V26=3,N($F26),0))-BZ26-DX26)</f>
        <v>0</v>
      </c>
      <c r="FW26" s="48" t="n">
        <f aca="false">IF((FW25*(1+FW$5/Setup!$C$36)+IF($V26=4,N($F26),0))-CA26-DY26&lt;0.005,0,(FW25*(1+FW$5/Setup!$C$36)+IF($V26=4,N($F26),0))-CA26-DY26)</f>
        <v>0</v>
      </c>
      <c r="FX26" s="48" t="n">
        <f aca="false">IF((FX25*(1+FX$5/Setup!$C$36)+IF($V26=5,N($F26),0))-CB26-DZ26&lt;0.005,0,(FX25*(1+FX$5/Setup!$C$36)+IF($V26=5,N($F26),0))-CB26-DZ26)</f>
        <v>0</v>
      </c>
      <c r="FY26" s="48" t="n">
        <f aca="false">IF((FY25*(1+FY$5/Setup!$C$36)+IF($V26=6,N($F26),0))-CC26-EA26&lt;0.005,0,(FY25*(1+FY$5/Setup!$C$36)+IF($V26=6,N($F26),0))-CC26-EA26)</f>
        <v>0</v>
      </c>
      <c r="FZ26" s="48" t="n">
        <f aca="false">IF((FZ25*(1+FZ$5/Setup!$C$36)+IF($V26=7,N($F26),0))-CD26-EB26&lt;0.005,0,(FZ25*(1+FZ$5/Setup!$C$36)+IF($V26=7,N($F26),0))-CD26-EB26)</f>
        <v>0</v>
      </c>
      <c r="GA26" s="48" t="n">
        <f aca="false">IF((GA25*(1+GA$5/Setup!$C$36)+IF($V26=8,N($F26),0))-CE26-EC26&lt;0.005,0,(GA25*(1+GA$5/Setup!$C$36)+IF($V26=8,N($F26),0))-CE26-EC26)</f>
        <v>0</v>
      </c>
      <c r="GB26" s="48" t="n">
        <f aca="false">IF((GB25*(1+GB$5/Setup!$C$36)+IF($V26=9,N($F26),0))-CF26-ED26&lt;0.005,0,(GB25*(1+GB$5/Setup!$C$36)+IF($V26=9,N($F26),0))-CF26-ED26)</f>
        <v>0</v>
      </c>
      <c r="GC26" s="48" t="n">
        <f aca="false">IF((GC25*(1+GC$5/Setup!$C$36)+IF($V26=10,N($F26),0))-CG26-EE26&lt;0.005,0,(GC25*(1+GC$5/Setup!$C$36)+IF($V26=10,N($F26),0))-CG26-EE26)</f>
        <v>0</v>
      </c>
      <c r="GD26" s="48" t="n">
        <f aca="false">IF((GD25*(1+GD$5/Setup!$C$36)+IF($V26=11,N($F26),0))-CH26-EF26&lt;0.005,0,(GD25*(1+GD$5/Setup!$C$36)+IF($V26=11,N($F26),0))-CH26-EF26)</f>
        <v>0</v>
      </c>
      <c r="GE26" s="48" t="n">
        <f aca="false">IF((GE25*(1+GE$5/Setup!$C$36)+IF($V26=12,N($F26),0))-CI26-EG26&lt;0.005,0,(GE25*(1+GE$5/Setup!$C$36)+IF($V26=12,N($F26),0))-CI26-EG26)</f>
        <v>0</v>
      </c>
      <c r="GF26" s="48" t="n">
        <f aca="false">IF((GF25*(1+GF$5/Setup!$C$36)+IF($V26=13,N($F26),0))-CJ26-EH26&lt;0.005,0,(GF25*(1+GF$5/Setup!$C$36)+IF($V26=13,N($F26),0))-CJ26-EH26)</f>
        <v>0</v>
      </c>
      <c r="GG26" s="48" t="n">
        <f aca="false">IF((GG25*(1+GG$5/Setup!$C$36)+IF($V26=14,N($F26),0))-CK26-EI26&lt;0.005,0,(GG25*(1+GG$5/Setup!$C$36)+IF($V26=14,N($F26),0))-CK26-EI26)</f>
        <v>0</v>
      </c>
      <c r="GH26" s="48" t="n">
        <f aca="false">IF((GH25*(1+GH$5/Setup!$C$36)+IF($V26=15,N($F26),0))-CL26-EJ26&lt;0.005,0,(GH25*(1+GH$5/Setup!$C$36)+IF($V26=15,N($F26),0))-CL26-EJ26)</f>
        <v>0</v>
      </c>
      <c r="GI26" s="48" t="n">
        <f aca="false">IF((GI25*(1+GI$5/Setup!$C$36)+IF($V26=16,N($F26),0))-CM26-EK26&lt;0.005,0,(GI25*(1+GI$5/Setup!$C$36)+IF($V26=16,N($F26),0))-CM26-EK26)</f>
        <v>0</v>
      </c>
      <c r="GJ26" s="48" t="n">
        <f aca="false">IF((GJ25*(1+GJ$5/Setup!$C$36)+IF($V26=17,N($F26),0))-CN26-EL26&lt;0.005,0,(GJ25*(1+GJ$5/Setup!$C$36)+IF($V26=17,N($F26),0))-CN26-EL26)</f>
        <v>0</v>
      </c>
      <c r="GK26" s="48" t="n">
        <f aca="false">IF((GK25*(1+GK$5/Setup!$C$36)+IF($V26=18,N($F26),0))-CO26-EM26&lt;0.005,0,(GK25*(1+GK$5/Setup!$C$36)+IF($V26=18,N($F26),0))-CO26-EM26)</f>
        <v>0</v>
      </c>
      <c r="GL26" s="48" t="n">
        <f aca="false">IF((GL25*(1+GL$5/Setup!$C$36)+IF($V26=19,N($F26),0))-CP26-EN26&lt;0.005,0,(GL25*(1+GL$5/Setup!$C$36)+IF($V26=19,N($F26),0))-CP26-EN26)</f>
        <v>0</v>
      </c>
      <c r="GM26" s="48" t="n">
        <f aca="false">IF((GM25*(1+GM$5/Setup!$C$36)+IF($V26=20,N($F26),0))-CQ26-EO26&lt;0.005,0,(GM25*(1+GM$5/Setup!$C$36)+IF($V26=20,N($F26),0))-CQ26-EO26)</f>
        <v>0</v>
      </c>
      <c r="GN26" s="48" t="n">
        <f aca="false">IF((GN25*(1+GN$5/Setup!$C$36)+IF($V26=21,N($F26),0))-CR26-EP26&lt;0.005,0,(GN25*(1+GN$5/Setup!$C$36)+IF($V26=21,N($F26),0))-CR26-EP26)</f>
        <v>0</v>
      </c>
      <c r="GO26" s="48" t="n">
        <f aca="false">IF((GO25*(1+GO$5/Setup!$C$36)+IF($V26=22,N($F26),0))-CS26-EQ26&lt;0.005,0,(GO25*(1+GO$5/Setup!$C$36)+IF($V26=22,N($F26),0))-CS26-EQ26)</f>
        <v>0</v>
      </c>
      <c r="GP26" s="48" t="n">
        <f aca="false">IF((GP25*(1+GP$5/Setup!$C$36)+IF($V26=23,N($F26),0))-CT26-ER26&lt;0.005,0,(GP25*(1+GP$5/Setup!$C$36)+IF($V26=23,N($F26),0))-CT26-ER26)</f>
        <v>0</v>
      </c>
      <c r="GQ26" s="48" t="n">
        <f aca="false">IF((GQ25*(1+GQ$5/Setup!$C$36)+IF($V26=24,N($F26),0))-CU26-ES26&lt;0.005,0,(GQ25*(1+GQ$5/Setup!$C$36)+IF($V26=24,N($F26),0))-CU26-ES26)</f>
        <v>0</v>
      </c>
      <c r="GR26" s="48" t="n">
        <f aca="false">IF((GR25*(1+GR$5/Setup!$C$36)+IF($V26=25,N($F26),0))-CV26-ET26&lt;0.005,0,(GR25*(1+GR$5/Setup!$C$36)+IF($V26=25,N($F26),0))-CV26-ET26)</f>
        <v>0</v>
      </c>
      <c r="GS26" s="48" t="n">
        <f aca="false">IF((GS25*(1+GS$5/Setup!$C$36)+IF($V26=26,N($F26),0))-CW26-EU26&lt;0.005,0,(GS25*(1+GS$5/Setup!$C$36)+IF($V26=26,N($F26),0))-CW26-EU26)</f>
        <v>0</v>
      </c>
      <c r="GT26" s="48" t="n">
        <f aca="false">IF((GT25*(1+GT$5/Setup!$C$36)+IF($V26=27,N($F26),0))-CX26-EV26&lt;0.005,0,(GT25*(1+GT$5/Setup!$C$36)+IF($V26=27,N($F26),0))-CX26-EV26)</f>
        <v>0</v>
      </c>
      <c r="GU26" s="48" t="n">
        <f aca="false">IF((GU25*(1+GU$5/Setup!$C$36)+IF($V26=28,N($F26),0))-CY26-EW26&lt;0.005,0,(GU25*(1+GU$5/Setup!$C$36)+IF($V26=28,N($F26),0))-CY26-EW26)</f>
        <v>0</v>
      </c>
      <c r="GV26" s="48" t="n">
        <f aca="false">IF((GV25*(1+GV$5/Setup!$C$36)+IF($V26=29,N($F26),0))-CZ26-EX26&lt;0.005,0,(GV25*(1+GV$5/Setup!$C$36)+IF($V26=29,N($F26),0))-CZ26-EX26)</f>
        <v>0</v>
      </c>
      <c r="GW26" s="48" t="n">
        <f aca="false">IF((GW25*(1+GW$5/Setup!$C$36)+IF($V26=30,N($F26),0))-DA26-EY26&lt;0.005,0,(GW25*(1+GW$5/Setup!$C$36)+IF($V26=30,N($F26),0))-DA26-EY26)</f>
        <v>0</v>
      </c>
      <c r="GX26" s="48" t="n">
        <f aca="false">IF((GX25*(1+GX$5/Setup!$C$36)+IF($V26=31,N($F26),0))-DB26-EZ26&lt;0.005,0,(GX25*(1+GX$5/Setup!$C$36)+IF($V26=31,N($F26),0))-DB26-EZ26)</f>
        <v>0</v>
      </c>
      <c r="GY26" s="48" t="n">
        <f aca="false">IF((GY25*(1+GY$5/Setup!$C$36)+IF($V26=32,N($F26),0))-DC26-FA26&lt;0.005,0,(GY25*(1+GY$5/Setup!$C$36)+IF($V26=32,N($F26),0))-DC26-FA26)</f>
        <v>0</v>
      </c>
      <c r="GZ26" s="48" t="n">
        <f aca="false">IF((GZ25*(1+GZ$5/Setup!$C$36)+IF($V26=33,N($F26),0))-DD26-FB26&lt;0.005,0,(GZ25*(1+GZ$5/Setup!$C$36)+IF($V26=33,N($F26),0))-DD26-FB26)</f>
        <v>0</v>
      </c>
      <c r="HA26" s="48" t="n">
        <f aca="false">IF((HA25*(1+HA$5/Setup!$C$36)+IF($V26=34,N($F26),0))-DE26-FC26&lt;0.005,0,(HA25*(1+HA$5/Setup!$C$36)+IF($V26=34,N($F26),0))-DE26-FC26)</f>
        <v>0</v>
      </c>
      <c r="HB26" s="48" t="n">
        <f aca="false">IF((HB25*(1+HB$5/Setup!$C$36)+IF($V26=35,N($F26),0))-DF26-FD26&lt;0.005,0,(HB25*(1+HB$5/Setup!$C$36)+IF($V26=35,N($F26),0))-DF26-FD26)</f>
        <v>0</v>
      </c>
      <c r="HC26" s="48" t="n">
        <f aca="false">IF((HC25*(1+HC$5/Setup!$C$36)+IF($V26=36,N($F26),0))-DG26-FE26&lt;0.005,0,(HC25*(1+HC$5/Setup!$C$36)+IF($V26=36,N($F26),0))-DG26-FE26)</f>
        <v>0</v>
      </c>
      <c r="HD26" s="48" t="n">
        <f aca="false">IF((HD25*(1+HD$5/Setup!$C$36)+IF($V26=37,N($F26),0))-DH26-FF26&lt;0.005,0,(HD25*(1+HD$5/Setup!$C$36)+IF($V26=37,N($F26),0))-DH26-FF26)</f>
        <v>0</v>
      </c>
      <c r="HE26" s="48" t="n">
        <f aca="false">IF((HE25*(1+HE$5/Setup!$C$36)+IF($V26=38,N($F26),0))-DI26-FG26&lt;0.005,0,(HE25*(1+HE$5/Setup!$C$36)+IF($V26=38,N($F26),0))-DI26-FG26)</f>
        <v>0</v>
      </c>
      <c r="HF26" s="48" t="n">
        <f aca="false">IF((HF25*(1+HF$5/Setup!$C$36)+IF($V26=39,N($F26),0))-DJ26-FH26&lt;0.005,0,(HF25*(1+HF$5/Setup!$C$36)+IF($V26=39,N($F26),0))-DJ26-FH26)</f>
        <v>0</v>
      </c>
      <c r="HG26" s="48" t="n">
        <f aca="false">IF((HG25*(1+HG$5/Setup!$C$36)+IF($V26=40,N($F26),0))-DK26-FI26&lt;0.005,0,(HG25*(1+HG$5/Setup!$C$36)+IF($V26=40,N($F26),0))-DK26-FI26)</f>
        <v>0</v>
      </c>
      <c r="HH26" s="48" t="n">
        <f aca="false">IF((HH25*(1+HH$5/Setup!$C$36)+IF($V26=41,N($F26),0))-DL26-FJ26&lt;0.005,0,(HH25*(1+HH$5/Setup!$C$36)+IF($V26=41,N($F26),0))-DL26-FJ26)</f>
        <v>0</v>
      </c>
      <c r="HI26" s="48" t="n">
        <f aca="false">IF((HI25*(1+HI$5/Setup!$C$36)+IF($V26=42,N($F26),0))-DM26-FK26&lt;0.005,0,(HI25*(1+HI$5/Setup!$C$36)+IF($V26=42,N($F26),0))-DM26-FK26)</f>
        <v>0</v>
      </c>
      <c r="HJ26" s="48" t="n">
        <f aca="false">IF((HJ25*(1+HJ$5/Setup!$C$36)+IF($V26=43,N($F26),0))-DN26-FL26&lt;0.005,0,(HJ25*(1+HJ$5/Setup!$C$36)+IF($V26=43,N($F26),0))-DN26-FL26)</f>
        <v>0</v>
      </c>
      <c r="HK26" s="48" t="n">
        <f aca="false">IF((HK25*(1+HK$5/Setup!$C$36)+IF($V26=44,N($F26),0))-DO26-FM26&lt;0.005,0,(HK25*(1+HK$5/Setup!$C$36)+IF($V26=44,N($F26),0))-DO26-FM26)</f>
        <v>0</v>
      </c>
      <c r="HL26" s="48" t="n">
        <f aca="false">IF((HL25*(1+HL$5/Setup!$C$36)+IF($V26=45,N($F26),0))-DP26-FN26&lt;0.005,0,(HL25*(1+HL$5/Setup!$C$36)+IF($V26=45,N($F26),0))-DP26-FN26)</f>
        <v>0</v>
      </c>
      <c r="HM26" s="48" t="n">
        <f aca="false">IF((HM25*(1+HM$5/Setup!$C$36)+IF($V26=46,N($F26),0))-DQ26-FO26&lt;0.005,0,(HM25*(1+HM$5/Setup!$C$36)+IF($V26=46,N($F26),0))-DQ26-FO26)</f>
        <v>0</v>
      </c>
      <c r="HN26" s="48" t="n">
        <f aca="false">IF((HN25*(1+HN$5/Setup!$C$36)+IF($V26=47,N($F26),0))-DR26-FP26&lt;0.005,0,(HN25*(1+HN$5/Setup!$C$36)+IF($V26=47,N($F26),0))-DR26-FP26)</f>
        <v>0</v>
      </c>
      <c r="HO26" s="48" t="n">
        <f aca="false">IF((HO25*(1+HO$5/Setup!$C$36)+IF($V26=48,N($F26),0))-DS26-FQ26&lt;0.005,0,(HO25*(1+HO$5/Setup!$C$36)+IF($V26=48,N($F26),0))-DS26-FQ26)</f>
        <v>0</v>
      </c>
      <c r="HP26" s="48" t="n">
        <f aca="false">IF((HP25*(1+HP$5/Setup!$C$36)+IF($V26=49,N($F26),0))-DT26-FR26&lt;0.005,0,(HP25*(1+HP$5/Setup!$C$36)+IF($V26=49,N($F26),0))-DT26-FR26)</f>
        <v>0</v>
      </c>
      <c r="HQ26" s="48" t="n">
        <f aca="false">IF((HQ25*(1+HQ$5/Setup!$C$36)+IF($V26=50,N($F26),0))-DU26-FS26&lt;0.005,0,(HQ25*(1+HQ$5/Setup!$C$36)+IF($V26=50,N($F26),0))-DU26-FS26)</f>
        <v>0</v>
      </c>
    </row>
    <row r="27" customFormat="false" ht="15" hidden="false" customHeight="false" outlineLevel="0" collapsed="false">
      <c r="A27" s="44" t="n">
        <v>19</v>
      </c>
      <c r="B27" s="45" t="n">
        <f aca="false">IF(Setup!$C$7="Every month",EDATE(Setup!$C$8,($A27-1)),IF(Setup!$C$7="Twice a month",DATE(YEAR(Setup!$C$8),MONTH(Setup!$C$8)+INT((($A27-1)+Setup!$C$41)/2),MIN(IF(MOD(($A27-1)+Setup!$C$41,2)=0,Setup!$C$39,Setup!$C$40),DAY(EOMONTH(DATE(YEAR(Setup!$C$8),MONTH(Setup!$C$8)+INT((($A27-1)+Setup!$C$41)/2),1),0)))),Setup!$C$8+($A27-1)*IF(Setup!$C$7="Every week",7,14)))</f>
        <v>46577</v>
      </c>
      <c r="C27" s="45" t="n">
        <f aca="false">IF(Setup!$C$7="Every month",EDATE(Setup!$C$8,$A27),IF(Setup!$C$7="Twice a month",DATE(YEAR(Setup!$C$8),MONTH(Setup!$C$8)+INT(($A27+Setup!$C$41)/2),MIN(IF(MOD($A27+Setup!$C$41,2)=0,Setup!$C$39,Setup!$C$40),DAY(EOMONTH(DATE(YEAR(Setup!$C$8),MONTH(Setup!$C$8)+INT(($A27+Setup!$C$41)/2),1),0)))),Setup!$C$8+$A27*IF(Setup!$C$7="Every week",7,14)))</f>
        <v>46591</v>
      </c>
      <c r="D27" s="46"/>
      <c r="E27" s="47"/>
      <c r="F27" s="47"/>
      <c r="G27" s="47"/>
      <c r="H27" s="47"/>
      <c r="I27" s="48" t="n">
        <f aca="false">N(Setup!$C$11)+N(E27)</f>
        <v>100</v>
      </c>
      <c r="J27" s="48" t="n">
        <f aca="false">MIN(Setup!$C$37,MAX(I27,0))</f>
        <v>9.23076923076923</v>
      </c>
      <c r="K27" s="48" t="n">
        <f aca="false">MIN(MAX(N(Setup!$C$14)-L26,0),MAX(I27-J27,0))</f>
        <v>0</v>
      </c>
      <c r="L27" s="48" t="n">
        <f aca="false">L26+K27-N(G27)</f>
        <v>500</v>
      </c>
      <c r="M27" s="48" t="n">
        <f aca="false">M26+J27-N(H27)</f>
        <v>175.384615384615</v>
      </c>
      <c r="N27" s="48" t="n">
        <f aca="false">SUM(BX27:DU27)</f>
        <v>0</v>
      </c>
      <c r="O27" s="48" t="n">
        <f aca="false">SUM(Z27:BW27)-N27</f>
        <v>65</v>
      </c>
      <c r="P27" s="48" t="n">
        <f aca="false">MAX(I27-J27-K27,0)+O27</f>
        <v>155.769230769231</v>
      </c>
      <c r="Q27" s="48" t="n">
        <f aca="false">SUM(DV27:FS27)</f>
        <v>0</v>
      </c>
      <c r="R27" s="49" t="n">
        <f aca="false">N27+J27+K27+Q27</f>
        <v>9.23076923076923</v>
      </c>
      <c r="S27" s="48" t="n">
        <f aca="false">T27-T26-N(F27)+N27+Q27</f>
        <v>0</v>
      </c>
      <c r="T27" s="49" t="n">
        <f aca="false">SUM(FT27:HQ27)</f>
        <v>0</v>
      </c>
      <c r="U27" s="44" t="str">
        <f aca="false">IF(T26&lt;0.005,"",INDEX(Helpers!$C$2:$C$51,IF(_xlfn.MINIFS($DV$6:$FS$6,DV27:FS27,"&gt;0.005")=0,V27,_xlfn.MINIFS($DV$6:$FS$6,DV27:FS27,"&gt;0.005"))))</f>
        <v/>
      </c>
      <c r="V27" s="44" t="n">
        <f aca="false">IF(_xlfn.MINIFS($FT$6:$HQ$6,FT26:HQ26,"&gt;0.005")=0,1,_xlfn.MINIFS($FT$6:$HQ$6,FT26:HQ26,"&gt;0.005"))</f>
        <v>1</v>
      </c>
      <c r="W27" s="44" t="n">
        <f aca="false">IF(AND(D27&lt;&gt;"Paid",T26&gt;0.005),1,0)</f>
        <v>0</v>
      </c>
      <c r="X27" s="48" t="n">
        <f aca="false">SUMPRODUCT(((Helpers!$G$2:$G$51*(1+(Helpers!$D$2:$D$51+0.000000001)/12)^(($B27-Setup!$C$8)/(365.25/12))-Helpers!$E$2:$E$51*((1+(Helpers!$D$2:$D$51+0.000000001)/12)^(($B27-Setup!$C$8)/(365.25/12))-1)/((Helpers!$D$2:$D$51+0.000000001)/12))&gt;0)*(Helpers!$G$2:$G$51*(1+(Helpers!$D$2:$D$51+0.000000001)/12)^(($B27-Setup!$C$8)/(365.25/12))-Helpers!$E$2:$E$51*((1+(Helpers!$D$2:$D$51+0.000000001)/12)^(($B27-Setup!$C$8)/(365.25/12))-1)/((Helpers!$D$2:$D$51+0.000000001)/12)))</f>
        <v>1373.9762188207</v>
      </c>
      <c r="Y27" s="48"/>
      <c r="Z27" s="48" t="n">
        <f aca="false">IF(OR(N(Z$5)=0,Z$6=""),0,Z$5*((DATE(YEAR($B27),MONTH($B27),MIN(Z$6,DAY(EOMONTH($B27,0))))&gt;=$B27)*(DATE(YEAR($B27),MONTH($B27),MIN(Z$6,DAY(EOMONTH($B27,0))))&lt;$C27)+(DATE(YEAR($B27),MONTH($B27)+1,MIN(Z$6,DAY(EOMONTH($B27,1))))&gt;=$B27)*(DATE(YEAR($B27),MONTH($B27)+1,MIN(Z$6,DAY(EOMONTH($B27,1))))&lt;$C27)))</f>
        <v>25</v>
      </c>
      <c r="AA27" s="48" t="n">
        <f aca="false">IF(OR(N(AA$5)=0,AA$6=""),0,AA$5*((DATE(YEAR($B27),MONTH($B27),MIN(AA$6,DAY(EOMONTH($B27,0))))&gt;=$B27)*(DATE(YEAR($B27),MONTH($B27),MIN(AA$6,DAY(EOMONTH($B27,0))))&lt;$C27)+(DATE(YEAR($B27),MONTH($B27)+1,MIN(AA$6,DAY(EOMONTH($B27,1))))&gt;=$B27)*(DATE(YEAR($B27),MONTH($B27)+1,MIN(AA$6,DAY(EOMONTH($B27,1))))&lt;$C27)))</f>
        <v>40</v>
      </c>
      <c r="AB27" s="48" t="n">
        <f aca="false">IF(OR(N(AB$5)=0,AB$6=""),0,AB$5*((DATE(YEAR($B27),MONTH($B27),MIN(AB$6,DAY(EOMONTH($B27,0))))&gt;=$B27)*(DATE(YEAR($B27),MONTH($B27),MIN(AB$6,DAY(EOMONTH($B27,0))))&lt;$C27)+(DATE(YEAR($B27),MONTH($B27)+1,MIN(AB$6,DAY(EOMONTH($B27,1))))&gt;=$B27)*(DATE(YEAR($B27),MONTH($B27)+1,MIN(AB$6,DAY(EOMONTH($B27,1))))&lt;$C27)))</f>
        <v>0</v>
      </c>
      <c r="AC27" s="48" t="n">
        <f aca="false">IF(OR(N(AC$5)=0,AC$6=""),0,AC$5*((DATE(YEAR($B27),MONTH($B27),MIN(AC$6,DAY(EOMONTH($B27,0))))&gt;=$B27)*(DATE(YEAR($B27),MONTH($B27),MIN(AC$6,DAY(EOMONTH($B27,0))))&lt;$C27)+(DATE(YEAR($B27),MONTH($B27)+1,MIN(AC$6,DAY(EOMONTH($B27,1))))&gt;=$B27)*(DATE(YEAR($B27),MONTH($B27)+1,MIN(AC$6,DAY(EOMONTH($B27,1))))&lt;$C27)))</f>
        <v>0</v>
      </c>
      <c r="AD27" s="48" t="n">
        <f aca="false">IF(OR(N(AD$5)=0,AD$6=""),0,AD$5*((DATE(YEAR($B27),MONTH($B27),MIN(AD$6,DAY(EOMONTH($B27,0))))&gt;=$B27)*(DATE(YEAR($B27),MONTH($B27),MIN(AD$6,DAY(EOMONTH($B27,0))))&lt;$C27)+(DATE(YEAR($B27),MONTH($B27)+1,MIN(AD$6,DAY(EOMONTH($B27,1))))&gt;=$B27)*(DATE(YEAR($B27),MONTH($B27)+1,MIN(AD$6,DAY(EOMONTH($B27,1))))&lt;$C27)))</f>
        <v>0</v>
      </c>
      <c r="AE27" s="48" t="n">
        <f aca="false">IF(OR(N(AE$5)=0,AE$6=""),0,AE$5*((DATE(YEAR($B27),MONTH($B27),MIN(AE$6,DAY(EOMONTH($B27,0))))&gt;=$B27)*(DATE(YEAR($B27),MONTH($B27),MIN(AE$6,DAY(EOMONTH($B27,0))))&lt;$C27)+(DATE(YEAR($B27),MONTH($B27)+1,MIN(AE$6,DAY(EOMONTH($B27,1))))&gt;=$B27)*(DATE(YEAR($B27),MONTH($B27)+1,MIN(AE$6,DAY(EOMONTH($B27,1))))&lt;$C27)))</f>
        <v>0</v>
      </c>
      <c r="AF27" s="48" t="n">
        <f aca="false">IF(OR(N(AF$5)=0,AF$6=""),0,AF$5*((DATE(YEAR($B27),MONTH($B27),MIN(AF$6,DAY(EOMONTH($B27,0))))&gt;=$B27)*(DATE(YEAR($B27),MONTH($B27),MIN(AF$6,DAY(EOMONTH($B27,0))))&lt;$C27)+(DATE(YEAR($B27),MONTH($B27)+1,MIN(AF$6,DAY(EOMONTH($B27,1))))&gt;=$B27)*(DATE(YEAR($B27),MONTH($B27)+1,MIN(AF$6,DAY(EOMONTH($B27,1))))&lt;$C27)))</f>
        <v>0</v>
      </c>
      <c r="AG27" s="48" t="n">
        <f aca="false">IF(OR(N(AG$5)=0,AG$6=""),0,AG$5*((DATE(YEAR($B27),MONTH($B27),MIN(AG$6,DAY(EOMONTH($B27,0))))&gt;=$B27)*(DATE(YEAR($B27),MONTH($B27),MIN(AG$6,DAY(EOMONTH($B27,0))))&lt;$C27)+(DATE(YEAR($B27),MONTH($B27)+1,MIN(AG$6,DAY(EOMONTH($B27,1))))&gt;=$B27)*(DATE(YEAR($B27),MONTH($B27)+1,MIN(AG$6,DAY(EOMONTH($B27,1))))&lt;$C27)))</f>
        <v>0</v>
      </c>
      <c r="AH27" s="48" t="n">
        <f aca="false">IF(OR(N(AH$5)=0,AH$6=""),0,AH$5*((DATE(YEAR($B27),MONTH($B27),MIN(AH$6,DAY(EOMONTH($B27,0))))&gt;=$B27)*(DATE(YEAR($B27),MONTH($B27),MIN(AH$6,DAY(EOMONTH($B27,0))))&lt;$C27)+(DATE(YEAR($B27),MONTH($B27)+1,MIN(AH$6,DAY(EOMONTH($B27,1))))&gt;=$B27)*(DATE(YEAR($B27),MONTH($B27)+1,MIN(AH$6,DAY(EOMONTH($B27,1))))&lt;$C27)))</f>
        <v>0</v>
      </c>
      <c r="AI27" s="48" t="n">
        <f aca="false">IF(OR(N(AI$5)=0,AI$6=""),0,AI$5*((DATE(YEAR($B27),MONTH($B27),MIN(AI$6,DAY(EOMONTH($B27,0))))&gt;=$B27)*(DATE(YEAR($B27),MONTH($B27),MIN(AI$6,DAY(EOMONTH($B27,0))))&lt;$C27)+(DATE(YEAR($B27),MONTH($B27)+1,MIN(AI$6,DAY(EOMONTH($B27,1))))&gt;=$B27)*(DATE(YEAR($B27),MONTH($B27)+1,MIN(AI$6,DAY(EOMONTH($B27,1))))&lt;$C27)))</f>
        <v>0</v>
      </c>
      <c r="AJ27" s="48" t="n">
        <f aca="false">IF(OR(N(AJ$5)=0,AJ$6=""),0,AJ$5*((DATE(YEAR($B27),MONTH($B27),MIN(AJ$6,DAY(EOMONTH($B27,0))))&gt;=$B27)*(DATE(YEAR($B27),MONTH($B27),MIN(AJ$6,DAY(EOMONTH($B27,0))))&lt;$C27)+(DATE(YEAR($B27),MONTH($B27)+1,MIN(AJ$6,DAY(EOMONTH($B27,1))))&gt;=$B27)*(DATE(YEAR($B27),MONTH($B27)+1,MIN(AJ$6,DAY(EOMONTH($B27,1))))&lt;$C27)))</f>
        <v>0</v>
      </c>
      <c r="AK27" s="48" t="n">
        <f aca="false">IF(OR(N(AK$5)=0,AK$6=""),0,AK$5*((DATE(YEAR($B27),MONTH($B27),MIN(AK$6,DAY(EOMONTH($B27,0))))&gt;=$B27)*(DATE(YEAR($B27),MONTH($B27),MIN(AK$6,DAY(EOMONTH($B27,0))))&lt;$C27)+(DATE(YEAR($B27),MONTH($B27)+1,MIN(AK$6,DAY(EOMONTH($B27,1))))&gt;=$B27)*(DATE(YEAR($B27),MONTH($B27)+1,MIN(AK$6,DAY(EOMONTH($B27,1))))&lt;$C27)))</f>
        <v>0</v>
      </c>
      <c r="AL27" s="48" t="n">
        <f aca="false">IF(OR(N(AL$5)=0,AL$6=""),0,AL$5*((DATE(YEAR($B27),MONTH($B27),MIN(AL$6,DAY(EOMONTH($B27,0))))&gt;=$B27)*(DATE(YEAR($B27),MONTH($B27),MIN(AL$6,DAY(EOMONTH($B27,0))))&lt;$C27)+(DATE(YEAR($B27),MONTH($B27)+1,MIN(AL$6,DAY(EOMONTH($B27,1))))&gt;=$B27)*(DATE(YEAR($B27),MONTH($B27)+1,MIN(AL$6,DAY(EOMONTH($B27,1))))&lt;$C27)))</f>
        <v>0</v>
      </c>
      <c r="AM27" s="48" t="n">
        <f aca="false">IF(OR(N(AM$5)=0,AM$6=""),0,AM$5*((DATE(YEAR($B27),MONTH($B27),MIN(AM$6,DAY(EOMONTH($B27,0))))&gt;=$B27)*(DATE(YEAR($B27),MONTH($B27),MIN(AM$6,DAY(EOMONTH($B27,0))))&lt;$C27)+(DATE(YEAR($B27),MONTH($B27)+1,MIN(AM$6,DAY(EOMONTH($B27,1))))&gt;=$B27)*(DATE(YEAR($B27),MONTH($B27)+1,MIN(AM$6,DAY(EOMONTH($B27,1))))&lt;$C27)))</f>
        <v>0</v>
      </c>
      <c r="AN27" s="48" t="n">
        <f aca="false">IF(OR(N(AN$5)=0,AN$6=""),0,AN$5*((DATE(YEAR($B27),MONTH($B27),MIN(AN$6,DAY(EOMONTH($B27,0))))&gt;=$B27)*(DATE(YEAR($B27),MONTH($B27),MIN(AN$6,DAY(EOMONTH($B27,0))))&lt;$C27)+(DATE(YEAR($B27),MONTH($B27)+1,MIN(AN$6,DAY(EOMONTH($B27,1))))&gt;=$B27)*(DATE(YEAR($B27),MONTH($B27)+1,MIN(AN$6,DAY(EOMONTH($B27,1))))&lt;$C27)))</f>
        <v>0</v>
      </c>
      <c r="AO27" s="48" t="n">
        <f aca="false">IF(OR(N(AO$5)=0,AO$6=""),0,AO$5*((DATE(YEAR($B27),MONTH($B27),MIN(AO$6,DAY(EOMONTH($B27,0))))&gt;=$B27)*(DATE(YEAR($B27),MONTH($B27),MIN(AO$6,DAY(EOMONTH($B27,0))))&lt;$C27)+(DATE(YEAR($B27),MONTH($B27)+1,MIN(AO$6,DAY(EOMONTH($B27,1))))&gt;=$B27)*(DATE(YEAR($B27),MONTH($B27)+1,MIN(AO$6,DAY(EOMONTH($B27,1))))&lt;$C27)))</f>
        <v>0</v>
      </c>
      <c r="AP27" s="48" t="n">
        <f aca="false">IF(OR(N(AP$5)=0,AP$6=""),0,AP$5*((DATE(YEAR($B27),MONTH($B27),MIN(AP$6,DAY(EOMONTH($B27,0))))&gt;=$B27)*(DATE(YEAR($B27),MONTH($B27),MIN(AP$6,DAY(EOMONTH($B27,0))))&lt;$C27)+(DATE(YEAR($B27),MONTH($B27)+1,MIN(AP$6,DAY(EOMONTH($B27,1))))&gt;=$B27)*(DATE(YEAR($B27),MONTH($B27)+1,MIN(AP$6,DAY(EOMONTH($B27,1))))&lt;$C27)))</f>
        <v>0</v>
      </c>
      <c r="AQ27" s="48" t="n">
        <f aca="false">IF(OR(N(AQ$5)=0,AQ$6=""),0,AQ$5*((DATE(YEAR($B27),MONTH($B27),MIN(AQ$6,DAY(EOMONTH($B27,0))))&gt;=$B27)*(DATE(YEAR($B27),MONTH($B27),MIN(AQ$6,DAY(EOMONTH($B27,0))))&lt;$C27)+(DATE(YEAR($B27),MONTH($B27)+1,MIN(AQ$6,DAY(EOMONTH($B27,1))))&gt;=$B27)*(DATE(YEAR($B27),MONTH($B27)+1,MIN(AQ$6,DAY(EOMONTH($B27,1))))&lt;$C27)))</f>
        <v>0</v>
      </c>
      <c r="AR27" s="48" t="n">
        <f aca="false">IF(OR(N(AR$5)=0,AR$6=""),0,AR$5*((DATE(YEAR($B27),MONTH($B27),MIN(AR$6,DAY(EOMONTH($B27,0))))&gt;=$B27)*(DATE(YEAR($B27),MONTH($B27),MIN(AR$6,DAY(EOMONTH($B27,0))))&lt;$C27)+(DATE(YEAR($B27),MONTH($B27)+1,MIN(AR$6,DAY(EOMONTH($B27,1))))&gt;=$B27)*(DATE(YEAR($B27),MONTH($B27)+1,MIN(AR$6,DAY(EOMONTH($B27,1))))&lt;$C27)))</f>
        <v>0</v>
      </c>
      <c r="AS27" s="48" t="n">
        <f aca="false">IF(OR(N(AS$5)=0,AS$6=""),0,AS$5*((DATE(YEAR($B27),MONTH($B27),MIN(AS$6,DAY(EOMONTH($B27,0))))&gt;=$B27)*(DATE(YEAR($B27),MONTH($B27),MIN(AS$6,DAY(EOMONTH($B27,0))))&lt;$C27)+(DATE(YEAR($B27),MONTH($B27)+1,MIN(AS$6,DAY(EOMONTH($B27,1))))&gt;=$B27)*(DATE(YEAR($B27),MONTH($B27)+1,MIN(AS$6,DAY(EOMONTH($B27,1))))&lt;$C27)))</f>
        <v>0</v>
      </c>
      <c r="AT27" s="48" t="n">
        <f aca="false">IF(OR(N(AT$5)=0,AT$6=""),0,AT$5*((DATE(YEAR($B27),MONTH($B27),MIN(AT$6,DAY(EOMONTH($B27,0))))&gt;=$B27)*(DATE(YEAR($B27),MONTH($B27),MIN(AT$6,DAY(EOMONTH($B27,0))))&lt;$C27)+(DATE(YEAR($B27),MONTH($B27)+1,MIN(AT$6,DAY(EOMONTH($B27,1))))&gt;=$B27)*(DATE(YEAR($B27),MONTH($B27)+1,MIN(AT$6,DAY(EOMONTH($B27,1))))&lt;$C27)))</f>
        <v>0</v>
      </c>
      <c r="AU27" s="48" t="n">
        <f aca="false">IF(OR(N(AU$5)=0,AU$6=""),0,AU$5*((DATE(YEAR($B27),MONTH($B27),MIN(AU$6,DAY(EOMONTH($B27,0))))&gt;=$B27)*(DATE(YEAR($B27),MONTH($B27),MIN(AU$6,DAY(EOMONTH($B27,0))))&lt;$C27)+(DATE(YEAR($B27),MONTH($B27)+1,MIN(AU$6,DAY(EOMONTH($B27,1))))&gt;=$B27)*(DATE(YEAR($B27),MONTH($B27)+1,MIN(AU$6,DAY(EOMONTH($B27,1))))&lt;$C27)))</f>
        <v>0</v>
      </c>
      <c r="AV27" s="48" t="n">
        <f aca="false">IF(OR(N(AV$5)=0,AV$6=""),0,AV$5*((DATE(YEAR($B27),MONTH($B27),MIN(AV$6,DAY(EOMONTH($B27,0))))&gt;=$B27)*(DATE(YEAR($B27),MONTH($B27),MIN(AV$6,DAY(EOMONTH($B27,0))))&lt;$C27)+(DATE(YEAR($B27),MONTH($B27)+1,MIN(AV$6,DAY(EOMONTH($B27,1))))&gt;=$B27)*(DATE(YEAR($B27),MONTH($B27)+1,MIN(AV$6,DAY(EOMONTH($B27,1))))&lt;$C27)))</f>
        <v>0</v>
      </c>
      <c r="AW27" s="48" t="n">
        <f aca="false">IF(OR(N(AW$5)=0,AW$6=""),0,AW$5*((DATE(YEAR($B27),MONTH($B27),MIN(AW$6,DAY(EOMONTH($B27,0))))&gt;=$B27)*(DATE(YEAR($B27),MONTH($B27),MIN(AW$6,DAY(EOMONTH($B27,0))))&lt;$C27)+(DATE(YEAR($B27),MONTH($B27)+1,MIN(AW$6,DAY(EOMONTH($B27,1))))&gt;=$B27)*(DATE(YEAR($B27),MONTH($B27)+1,MIN(AW$6,DAY(EOMONTH($B27,1))))&lt;$C27)))</f>
        <v>0</v>
      </c>
      <c r="AX27" s="48" t="n">
        <f aca="false">IF(OR(N(AX$5)=0,AX$6=""),0,AX$5*((DATE(YEAR($B27),MONTH($B27),MIN(AX$6,DAY(EOMONTH($B27,0))))&gt;=$B27)*(DATE(YEAR($B27),MONTH($B27),MIN(AX$6,DAY(EOMONTH($B27,0))))&lt;$C27)+(DATE(YEAR($B27),MONTH($B27)+1,MIN(AX$6,DAY(EOMONTH($B27,1))))&gt;=$B27)*(DATE(YEAR($B27),MONTH($B27)+1,MIN(AX$6,DAY(EOMONTH($B27,1))))&lt;$C27)))</f>
        <v>0</v>
      </c>
      <c r="AY27" s="48" t="n">
        <f aca="false">IF(OR(N(AY$5)=0,AY$6=""),0,AY$5*((DATE(YEAR($B27),MONTH($B27),MIN(AY$6,DAY(EOMONTH($B27,0))))&gt;=$B27)*(DATE(YEAR($B27),MONTH($B27),MIN(AY$6,DAY(EOMONTH($B27,0))))&lt;$C27)+(DATE(YEAR($B27),MONTH($B27)+1,MIN(AY$6,DAY(EOMONTH($B27,1))))&gt;=$B27)*(DATE(YEAR($B27),MONTH($B27)+1,MIN(AY$6,DAY(EOMONTH($B27,1))))&lt;$C27)))</f>
        <v>0</v>
      </c>
      <c r="AZ27" s="48" t="n">
        <f aca="false">IF(OR(N(AZ$5)=0,AZ$6=""),0,AZ$5*((DATE(YEAR($B27),MONTH($B27),MIN(AZ$6,DAY(EOMONTH($B27,0))))&gt;=$B27)*(DATE(YEAR($B27),MONTH($B27),MIN(AZ$6,DAY(EOMONTH($B27,0))))&lt;$C27)+(DATE(YEAR($B27),MONTH($B27)+1,MIN(AZ$6,DAY(EOMONTH($B27,1))))&gt;=$B27)*(DATE(YEAR($B27),MONTH($B27)+1,MIN(AZ$6,DAY(EOMONTH($B27,1))))&lt;$C27)))</f>
        <v>0</v>
      </c>
      <c r="BA27" s="48" t="n">
        <f aca="false">IF(OR(N(BA$5)=0,BA$6=""),0,BA$5*((DATE(YEAR($B27),MONTH($B27),MIN(BA$6,DAY(EOMONTH($B27,0))))&gt;=$B27)*(DATE(YEAR($B27),MONTH($B27),MIN(BA$6,DAY(EOMONTH($B27,0))))&lt;$C27)+(DATE(YEAR($B27),MONTH($B27)+1,MIN(BA$6,DAY(EOMONTH($B27,1))))&gt;=$B27)*(DATE(YEAR($B27),MONTH($B27)+1,MIN(BA$6,DAY(EOMONTH($B27,1))))&lt;$C27)))</f>
        <v>0</v>
      </c>
      <c r="BB27" s="48" t="n">
        <f aca="false">IF(OR(N(BB$5)=0,BB$6=""),0,BB$5*((DATE(YEAR($B27),MONTH($B27),MIN(BB$6,DAY(EOMONTH($B27,0))))&gt;=$B27)*(DATE(YEAR($B27),MONTH($B27),MIN(BB$6,DAY(EOMONTH($B27,0))))&lt;$C27)+(DATE(YEAR($B27),MONTH($B27)+1,MIN(BB$6,DAY(EOMONTH($B27,1))))&gt;=$B27)*(DATE(YEAR($B27),MONTH($B27)+1,MIN(BB$6,DAY(EOMONTH($B27,1))))&lt;$C27)))</f>
        <v>0</v>
      </c>
      <c r="BC27" s="48" t="n">
        <f aca="false">IF(OR(N(BC$5)=0,BC$6=""),0,BC$5*((DATE(YEAR($B27),MONTH($B27),MIN(BC$6,DAY(EOMONTH($B27,0))))&gt;=$B27)*(DATE(YEAR($B27),MONTH($B27),MIN(BC$6,DAY(EOMONTH($B27,0))))&lt;$C27)+(DATE(YEAR($B27),MONTH($B27)+1,MIN(BC$6,DAY(EOMONTH($B27,1))))&gt;=$B27)*(DATE(YEAR($B27),MONTH($B27)+1,MIN(BC$6,DAY(EOMONTH($B27,1))))&lt;$C27)))</f>
        <v>0</v>
      </c>
      <c r="BD27" s="48" t="n">
        <f aca="false">IF(OR(N(BD$5)=0,BD$6=""),0,BD$5*((DATE(YEAR($B27),MONTH($B27),MIN(BD$6,DAY(EOMONTH($B27,0))))&gt;=$B27)*(DATE(YEAR($B27),MONTH($B27),MIN(BD$6,DAY(EOMONTH($B27,0))))&lt;$C27)+(DATE(YEAR($B27),MONTH($B27)+1,MIN(BD$6,DAY(EOMONTH($B27,1))))&gt;=$B27)*(DATE(YEAR($B27),MONTH($B27)+1,MIN(BD$6,DAY(EOMONTH($B27,1))))&lt;$C27)))</f>
        <v>0</v>
      </c>
      <c r="BE27" s="48" t="n">
        <f aca="false">IF(OR(N(BE$5)=0,BE$6=""),0,BE$5*((DATE(YEAR($B27),MONTH($B27),MIN(BE$6,DAY(EOMONTH($B27,0))))&gt;=$B27)*(DATE(YEAR($B27),MONTH($B27),MIN(BE$6,DAY(EOMONTH($B27,0))))&lt;$C27)+(DATE(YEAR($B27),MONTH($B27)+1,MIN(BE$6,DAY(EOMONTH($B27,1))))&gt;=$B27)*(DATE(YEAR($B27),MONTH($B27)+1,MIN(BE$6,DAY(EOMONTH($B27,1))))&lt;$C27)))</f>
        <v>0</v>
      </c>
      <c r="BF27" s="48" t="n">
        <f aca="false">IF(OR(N(BF$5)=0,BF$6=""),0,BF$5*((DATE(YEAR($B27),MONTH($B27),MIN(BF$6,DAY(EOMONTH($B27,0))))&gt;=$B27)*(DATE(YEAR($B27),MONTH($B27),MIN(BF$6,DAY(EOMONTH($B27,0))))&lt;$C27)+(DATE(YEAR($B27),MONTH($B27)+1,MIN(BF$6,DAY(EOMONTH($B27,1))))&gt;=$B27)*(DATE(YEAR($B27),MONTH($B27)+1,MIN(BF$6,DAY(EOMONTH($B27,1))))&lt;$C27)))</f>
        <v>0</v>
      </c>
      <c r="BG27" s="48" t="n">
        <f aca="false">IF(OR(N(BG$5)=0,BG$6=""),0,BG$5*((DATE(YEAR($B27),MONTH($B27),MIN(BG$6,DAY(EOMONTH($B27,0))))&gt;=$B27)*(DATE(YEAR($B27),MONTH($B27),MIN(BG$6,DAY(EOMONTH($B27,0))))&lt;$C27)+(DATE(YEAR($B27),MONTH($B27)+1,MIN(BG$6,DAY(EOMONTH($B27,1))))&gt;=$B27)*(DATE(YEAR($B27),MONTH($B27)+1,MIN(BG$6,DAY(EOMONTH($B27,1))))&lt;$C27)))</f>
        <v>0</v>
      </c>
      <c r="BH27" s="48" t="n">
        <f aca="false">IF(OR(N(BH$5)=0,BH$6=""),0,BH$5*((DATE(YEAR($B27),MONTH($B27),MIN(BH$6,DAY(EOMONTH($B27,0))))&gt;=$B27)*(DATE(YEAR($B27),MONTH($B27),MIN(BH$6,DAY(EOMONTH($B27,0))))&lt;$C27)+(DATE(YEAR($B27),MONTH($B27)+1,MIN(BH$6,DAY(EOMONTH($B27,1))))&gt;=$B27)*(DATE(YEAR($B27),MONTH($B27)+1,MIN(BH$6,DAY(EOMONTH($B27,1))))&lt;$C27)))</f>
        <v>0</v>
      </c>
      <c r="BI27" s="48" t="n">
        <f aca="false">IF(OR(N(BI$5)=0,BI$6=""),0,BI$5*((DATE(YEAR($B27),MONTH($B27),MIN(BI$6,DAY(EOMONTH($B27,0))))&gt;=$B27)*(DATE(YEAR($B27),MONTH($B27),MIN(BI$6,DAY(EOMONTH($B27,0))))&lt;$C27)+(DATE(YEAR($B27),MONTH($B27)+1,MIN(BI$6,DAY(EOMONTH($B27,1))))&gt;=$B27)*(DATE(YEAR($B27),MONTH($B27)+1,MIN(BI$6,DAY(EOMONTH($B27,1))))&lt;$C27)))</f>
        <v>0</v>
      </c>
      <c r="BJ27" s="48" t="n">
        <f aca="false">IF(OR(N(BJ$5)=0,BJ$6=""),0,BJ$5*((DATE(YEAR($B27),MONTH($B27),MIN(BJ$6,DAY(EOMONTH($B27,0))))&gt;=$B27)*(DATE(YEAR($B27),MONTH($B27),MIN(BJ$6,DAY(EOMONTH($B27,0))))&lt;$C27)+(DATE(YEAR($B27),MONTH($B27)+1,MIN(BJ$6,DAY(EOMONTH($B27,1))))&gt;=$B27)*(DATE(YEAR($B27),MONTH($B27)+1,MIN(BJ$6,DAY(EOMONTH($B27,1))))&lt;$C27)))</f>
        <v>0</v>
      </c>
      <c r="BK27" s="48" t="n">
        <f aca="false">IF(OR(N(BK$5)=0,BK$6=""),0,BK$5*((DATE(YEAR($B27),MONTH($B27),MIN(BK$6,DAY(EOMONTH($B27,0))))&gt;=$B27)*(DATE(YEAR($B27),MONTH($B27),MIN(BK$6,DAY(EOMONTH($B27,0))))&lt;$C27)+(DATE(YEAR($B27),MONTH($B27)+1,MIN(BK$6,DAY(EOMONTH($B27,1))))&gt;=$B27)*(DATE(YEAR($B27),MONTH($B27)+1,MIN(BK$6,DAY(EOMONTH($B27,1))))&lt;$C27)))</f>
        <v>0</v>
      </c>
      <c r="BL27" s="48" t="n">
        <f aca="false">IF(OR(N(BL$5)=0,BL$6=""),0,BL$5*((DATE(YEAR($B27),MONTH($B27),MIN(BL$6,DAY(EOMONTH($B27,0))))&gt;=$B27)*(DATE(YEAR($B27),MONTH($B27),MIN(BL$6,DAY(EOMONTH($B27,0))))&lt;$C27)+(DATE(YEAR($B27),MONTH($B27)+1,MIN(BL$6,DAY(EOMONTH($B27,1))))&gt;=$B27)*(DATE(YEAR($B27),MONTH($B27)+1,MIN(BL$6,DAY(EOMONTH($B27,1))))&lt;$C27)))</f>
        <v>0</v>
      </c>
      <c r="BM27" s="48" t="n">
        <f aca="false">IF(OR(N(BM$5)=0,BM$6=""),0,BM$5*((DATE(YEAR($B27),MONTH($B27),MIN(BM$6,DAY(EOMONTH($B27,0))))&gt;=$B27)*(DATE(YEAR($B27),MONTH($B27),MIN(BM$6,DAY(EOMONTH($B27,0))))&lt;$C27)+(DATE(YEAR($B27),MONTH($B27)+1,MIN(BM$6,DAY(EOMONTH($B27,1))))&gt;=$B27)*(DATE(YEAR($B27),MONTH($B27)+1,MIN(BM$6,DAY(EOMONTH($B27,1))))&lt;$C27)))</f>
        <v>0</v>
      </c>
      <c r="BN27" s="48" t="n">
        <f aca="false">IF(OR(N(BN$5)=0,BN$6=""),0,BN$5*((DATE(YEAR($B27),MONTH($B27),MIN(BN$6,DAY(EOMONTH($B27,0))))&gt;=$B27)*(DATE(YEAR($B27),MONTH($B27),MIN(BN$6,DAY(EOMONTH($B27,0))))&lt;$C27)+(DATE(YEAR($B27),MONTH($B27)+1,MIN(BN$6,DAY(EOMONTH($B27,1))))&gt;=$B27)*(DATE(YEAR($B27),MONTH($B27)+1,MIN(BN$6,DAY(EOMONTH($B27,1))))&lt;$C27)))</f>
        <v>0</v>
      </c>
      <c r="BO27" s="48" t="n">
        <f aca="false">IF(OR(N(BO$5)=0,BO$6=""),0,BO$5*((DATE(YEAR($B27),MONTH($B27),MIN(BO$6,DAY(EOMONTH($B27,0))))&gt;=$B27)*(DATE(YEAR($B27),MONTH($B27),MIN(BO$6,DAY(EOMONTH($B27,0))))&lt;$C27)+(DATE(YEAR($B27),MONTH($B27)+1,MIN(BO$6,DAY(EOMONTH($B27,1))))&gt;=$B27)*(DATE(YEAR($B27),MONTH($B27)+1,MIN(BO$6,DAY(EOMONTH($B27,1))))&lt;$C27)))</f>
        <v>0</v>
      </c>
      <c r="BP27" s="48" t="n">
        <f aca="false">IF(OR(N(BP$5)=0,BP$6=""),0,BP$5*((DATE(YEAR($B27),MONTH($B27),MIN(BP$6,DAY(EOMONTH($B27,0))))&gt;=$B27)*(DATE(YEAR($B27),MONTH($B27),MIN(BP$6,DAY(EOMONTH($B27,0))))&lt;$C27)+(DATE(YEAR($B27),MONTH($B27)+1,MIN(BP$6,DAY(EOMONTH($B27,1))))&gt;=$B27)*(DATE(YEAR($B27),MONTH($B27)+1,MIN(BP$6,DAY(EOMONTH($B27,1))))&lt;$C27)))</f>
        <v>0</v>
      </c>
      <c r="BQ27" s="48" t="n">
        <f aca="false">IF(OR(N(BQ$5)=0,BQ$6=""),0,BQ$5*((DATE(YEAR($B27),MONTH($B27),MIN(BQ$6,DAY(EOMONTH($B27,0))))&gt;=$B27)*(DATE(YEAR($B27),MONTH($B27),MIN(BQ$6,DAY(EOMONTH($B27,0))))&lt;$C27)+(DATE(YEAR($B27),MONTH($B27)+1,MIN(BQ$6,DAY(EOMONTH($B27,1))))&gt;=$B27)*(DATE(YEAR($B27),MONTH($B27)+1,MIN(BQ$6,DAY(EOMONTH($B27,1))))&lt;$C27)))</f>
        <v>0</v>
      </c>
      <c r="BR27" s="48" t="n">
        <f aca="false">IF(OR(N(BR$5)=0,BR$6=""),0,BR$5*((DATE(YEAR($B27),MONTH($B27),MIN(BR$6,DAY(EOMONTH($B27,0))))&gt;=$B27)*(DATE(YEAR($B27),MONTH($B27),MIN(BR$6,DAY(EOMONTH($B27,0))))&lt;$C27)+(DATE(YEAR($B27),MONTH($B27)+1,MIN(BR$6,DAY(EOMONTH($B27,1))))&gt;=$B27)*(DATE(YEAR($B27),MONTH($B27)+1,MIN(BR$6,DAY(EOMONTH($B27,1))))&lt;$C27)))</f>
        <v>0</v>
      </c>
      <c r="BS27" s="48" t="n">
        <f aca="false">IF(OR(N(BS$5)=0,BS$6=""),0,BS$5*((DATE(YEAR($B27),MONTH($B27),MIN(BS$6,DAY(EOMONTH($B27,0))))&gt;=$B27)*(DATE(YEAR($B27),MONTH($B27),MIN(BS$6,DAY(EOMONTH($B27,0))))&lt;$C27)+(DATE(YEAR($B27),MONTH($B27)+1,MIN(BS$6,DAY(EOMONTH($B27,1))))&gt;=$B27)*(DATE(YEAR($B27),MONTH($B27)+1,MIN(BS$6,DAY(EOMONTH($B27,1))))&lt;$C27)))</f>
        <v>0</v>
      </c>
      <c r="BT27" s="48" t="n">
        <f aca="false">IF(OR(N(BT$5)=0,BT$6=""),0,BT$5*((DATE(YEAR($B27),MONTH($B27),MIN(BT$6,DAY(EOMONTH($B27,0))))&gt;=$B27)*(DATE(YEAR($B27),MONTH($B27),MIN(BT$6,DAY(EOMONTH($B27,0))))&lt;$C27)+(DATE(YEAR($B27),MONTH($B27)+1,MIN(BT$6,DAY(EOMONTH($B27,1))))&gt;=$B27)*(DATE(YEAR($B27),MONTH($B27)+1,MIN(BT$6,DAY(EOMONTH($B27,1))))&lt;$C27)))</f>
        <v>0</v>
      </c>
      <c r="BU27" s="48" t="n">
        <f aca="false">IF(OR(N(BU$5)=0,BU$6=""),0,BU$5*((DATE(YEAR($B27),MONTH($B27),MIN(BU$6,DAY(EOMONTH($B27,0))))&gt;=$B27)*(DATE(YEAR($B27),MONTH($B27),MIN(BU$6,DAY(EOMONTH($B27,0))))&lt;$C27)+(DATE(YEAR($B27),MONTH($B27)+1,MIN(BU$6,DAY(EOMONTH($B27,1))))&gt;=$B27)*(DATE(YEAR($B27),MONTH($B27)+1,MIN(BU$6,DAY(EOMONTH($B27,1))))&lt;$C27)))</f>
        <v>0</v>
      </c>
      <c r="BV27" s="48" t="n">
        <f aca="false">IF(OR(N(BV$5)=0,BV$6=""),0,BV$5*((DATE(YEAR($B27),MONTH($B27),MIN(BV$6,DAY(EOMONTH($B27,0))))&gt;=$B27)*(DATE(YEAR($B27),MONTH($B27),MIN(BV$6,DAY(EOMONTH($B27,0))))&lt;$C27)+(DATE(YEAR($B27),MONTH($B27)+1,MIN(BV$6,DAY(EOMONTH($B27,1))))&gt;=$B27)*(DATE(YEAR($B27),MONTH($B27)+1,MIN(BV$6,DAY(EOMONTH($B27,1))))&lt;$C27)))</f>
        <v>0</v>
      </c>
      <c r="BW27" s="48" t="n">
        <f aca="false">IF(OR(N(BW$5)=0,BW$6=""),0,BW$5*((DATE(YEAR($B27),MONTH($B27),MIN(BW$6,DAY(EOMONTH($B27,0))))&gt;=$B27)*(DATE(YEAR($B27),MONTH($B27),MIN(BW$6,DAY(EOMONTH($B27,0))))&lt;$C27)+(DATE(YEAR($B27),MONTH($B27)+1,MIN(BW$6,DAY(EOMONTH($B27,1))))&gt;=$B27)*(DATE(YEAR($B27),MONTH($B27)+1,MIN(BW$6,DAY(EOMONTH($B27,1))))&lt;$C27)))</f>
        <v>0</v>
      </c>
      <c r="BX27" s="48" t="n">
        <f aca="false">MIN(Z27,(FT26*(1+FT$5/Setup!$C$36)+IF($V27=1,N($F27),0)))</f>
        <v>0</v>
      </c>
      <c r="BY27" s="48" t="n">
        <f aca="false">MIN(AA27,(FU26*(1+FU$5/Setup!$C$36)+IF($V27=2,N($F27),0)))</f>
        <v>0</v>
      </c>
      <c r="BZ27" s="48" t="n">
        <f aca="false">MIN(AB27,(FV26*(1+FV$5/Setup!$C$36)+IF($V27=3,N($F27),0)))</f>
        <v>0</v>
      </c>
      <c r="CA27" s="48" t="n">
        <f aca="false">MIN(AC27,(FW26*(1+FW$5/Setup!$C$36)+IF($V27=4,N($F27),0)))</f>
        <v>0</v>
      </c>
      <c r="CB27" s="48" t="n">
        <f aca="false">MIN(AD27,(FX26*(1+FX$5/Setup!$C$36)+IF($V27=5,N($F27),0)))</f>
        <v>0</v>
      </c>
      <c r="CC27" s="48" t="n">
        <f aca="false">MIN(AE27,(FY26*(1+FY$5/Setup!$C$36)+IF($V27=6,N($F27),0)))</f>
        <v>0</v>
      </c>
      <c r="CD27" s="48" t="n">
        <f aca="false">MIN(AF27,(FZ26*(1+FZ$5/Setup!$C$36)+IF($V27=7,N($F27),0)))</f>
        <v>0</v>
      </c>
      <c r="CE27" s="48" t="n">
        <f aca="false">MIN(AG27,(GA26*(1+GA$5/Setup!$C$36)+IF($V27=8,N($F27),0)))</f>
        <v>0</v>
      </c>
      <c r="CF27" s="48" t="n">
        <f aca="false">MIN(AH27,(GB26*(1+GB$5/Setup!$C$36)+IF($V27=9,N($F27),0)))</f>
        <v>0</v>
      </c>
      <c r="CG27" s="48" t="n">
        <f aca="false">MIN(AI27,(GC26*(1+GC$5/Setup!$C$36)+IF($V27=10,N($F27),0)))</f>
        <v>0</v>
      </c>
      <c r="CH27" s="48" t="n">
        <f aca="false">MIN(AJ27,(GD26*(1+GD$5/Setup!$C$36)+IF($V27=11,N($F27),0)))</f>
        <v>0</v>
      </c>
      <c r="CI27" s="48" t="n">
        <f aca="false">MIN(AK27,(GE26*(1+GE$5/Setup!$C$36)+IF($V27=12,N($F27),0)))</f>
        <v>0</v>
      </c>
      <c r="CJ27" s="48" t="n">
        <f aca="false">MIN(AL27,(GF26*(1+GF$5/Setup!$C$36)+IF($V27=13,N($F27),0)))</f>
        <v>0</v>
      </c>
      <c r="CK27" s="48" t="n">
        <f aca="false">MIN(AM27,(GG26*(1+GG$5/Setup!$C$36)+IF($V27=14,N($F27),0)))</f>
        <v>0</v>
      </c>
      <c r="CL27" s="48" t="n">
        <f aca="false">MIN(AN27,(GH26*(1+GH$5/Setup!$C$36)+IF($V27=15,N($F27),0)))</f>
        <v>0</v>
      </c>
      <c r="CM27" s="48" t="n">
        <f aca="false">MIN(AO27,(GI26*(1+GI$5/Setup!$C$36)+IF($V27=16,N($F27),0)))</f>
        <v>0</v>
      </c>
      <c r="CN27" s="48" t="n">
        <f aca="false">MIN(AP27,(GJ26*(1+GJ$5/Setup!$C$36)+IF($V27=17,N($F27),0)))</f>
        <v>0</v>
      </c>
      <c r="CO27" s="48" t="n">
        <f aca="false">MIN(AQ27,(GK26*(1+GK$5/Setup!$C$36)+IF($V27=18,N($F27),0)))</f>
        <v>0</v>
      </c>
      <c r="CP27" s="48" t="n">
        <f aca="false">MIN(AR27,(GL26*(1+GL$5/Setup!$C$36)+IF($V27=19,N($F27),0)))</f>
        <v>0</v>
      </c>
      <c r="CQ27" s="48" t="n">
        <f aca="false">MIN(AS27,(GM26*(1+GM$5/Setup!$C$36)+IF($V27=20,N($F27),0)))</f>
        <v>0</v>
      </c>
      <c r="CR27" s="48" t="n">
        <f aca="false">MIN(AT27,(GN26*(1+GN$5/Setup!$C$36)+IF($V27=21,N($F27),0)))</f>
        <v>0</v>
      </c>
      <c r="CS27" s="48" t="n">
        <f aca="false">MIN(AU27,(GO26*(1+GO$5/Setup!$C$36)+IF($V27=22,N($F27),0)))</f>
        <v>0</v>
      </c>
      <c r="CT27" s="48" t="n">
        <f aca="false">MIN(AV27,(GP26*(1+GP$5/Setup!$C$36)+IF($V27=23,N($F27),0)))</f>
        <v>0</v>
      </c>
      <c r="CU27" s="48" t="n">
        <f aca="false">MIN(AW27,(GQ26*(1+GQ$5/Setup!$C$36)+IF($V27=24,N($F27),0)))</f>
        <v>0</v>
      </c>
      <c r="CV27" s="48" t="n">
        <f aca="false">MIN(AX27,(GR26*(1+GR$5/Setup!$C$36)+IF($V27=25,N($F27),0)))</f>
        <v>0</v>
      </c>
      <c r="CW27" s="48" t="n">
        <f aca="false">MIN(AY27,(GS26*(1+GS$5/Setup!$C$36)+IF($V27=26,N($F27),0)))</f>
        <v>0</v>
      </c>
      <c r="CX27" s="48" t="n">
        <f aca="false">MIN(AZ27,(GT26*(1+GT$5/Setup!$C$36)+IF($V27=27,N($F27),0)))</f>
        <v>0</v>
      </c>
      <c r="CY27" s="48" t="n">
        <f aca="false">MIN(BA27,(GU26*(1+GU$5/Setup!$C$36)+IF($V27=28,N($F27),0)))</f>
        <v>0</v>
      </c>
      <c r="CZ27" s="48" t="n">
        <f aca="false">MIN(BB27,(GV26*(1+GV$5/Setup!$C$36)+IF($V27=29,N($F27),0)))</f>
        <v>0</v>
      </c>
      <c r="DA27" s="48" t="n">
        <f aca="false">MIN(BC27,(GW26*(1+GW$5/Setup!$C$36)+IF($V27=30,N($F27),0)))</f>
        <v>0</v>
      </c>
      <c r="DB27" s="48" t="n">
        <f aca="false">MIN(BD27,(GX26*(1+GX$5/Setup!$C$36)+IF($V27=31,N($F27),0)))</f>
        <v>0</v>
      </c>
      <c r="DC27" s="48" t="n">
        <f aca="false">MIN(BE27,(GY26*(1+GY$5/Setup!$C$36)+IF($V27=32,N($F27),0)))</f>
        <v>0</v>
      </c>
      <c r="DD27" s="48" t="n">
        <f aca="false">MIN(BF27,(GZ26*(1+GZ$5/Setup!$C$36)+IF($V27=33,N($F27),0)))</f>
        <v>0</v>
      </c>
      <c r="DE27" s="48" t="n">
        <f aca="false">MIN(BG27,(HA26*(1+HA$5/Setup!$C$36)+IF($V27=34,N($F27),0)))</f>
        <v>0</v>
      </c>
      <c r="DF27" s="48" t="n">
        <f aca="false">MIN(BH27,(HB26*(1+HB$5/Setup!$C$36)+IF($V27=35,N($F27),0)))</f>
        <v>0</v>
      </c>
      <c r="DG27" s="48" t="n">
        <f aca="false">MIN(BI27,(HC26*(1+HC$5/Setup!$C$36)+IF($V27=36,N($F27),0)))</f>
        <v>0</v>
      </c>
      <c r="DH27" s="48" t="n">
        <f aca="false">MIN(BJ27,(HD26*(1+HD$5/Setup!$C$36)+IF($V27=37,N($F27),0)))</f>
        <v>0</v>
      </c>
      <c r="DI27" s="48" t="n">
        <f aca="false">MIN(BK27,(HE26*(1+HE$5/Setup!$C$36)+IF($V27=38,N($F27),0)))</f>
        <v>0</v>
      </c>
      <c r="DJ27" s="48" t="n">
        <f aca="false">MIN(BL27,(HF26*(1+HF$5/Setup!$C$36)+IF($V27=39,N($F27),0)))</f>
        <v>0</v>
      </c>
      <c r="DK27" s="48" t="n">
        <f aca="false">MIN(BM27,(HG26*(1+HG$5/Setup!$C$36)+IF($V27=40,N($F27),0)))</f>
        <v>0</v>
      </c>
      <c r="DL27" s="48" t="n">
        <f aca="false">MIN(BN27,(HH26*(1+HH$5/Setup!$C$36)+IF($V27=41,N($F27),0)))</f>
        <v>0</v>
      </c>
      <c r="DM27" s="48" t="n">
        <f aca="false">MIN(BO27,(HI26*(1+HI$5/Setup!$C$36)+IF($V27=42,N($F27),0)))</f>
        <v>0</v>
      </c>
      <c r="DN27" s="48" t="n">
        <f aca="false">MIN(BP27,(HJ26*(1+HJ$5/Setup!$C$36)+IF($V27=43,N($F27),0)))</f>
        <v>0</v>
      </c>
      <c r="DO27" s="48" t="n">
        <f aca="false">MIN(BQ27,(HK26*(1+HK$5/Setup!$C$36)+IF($V27=44,N($F27),0)))</f>
        <v>0</v>
      </c>
      <c r="DP27" s="48" t="n">
        <f aca="false">MIN(BR27,(HL26*(1+HL$5/Setup!$C$36)+IF($V27=45,N($F27),0)))</f>
        <v>0</v>
      </c>
      <c r="DQ27" s="48" t="n">
        <f aca="false">MIN(BS27,(HM26*(1+HM$5/Setup!$C$36)+IF($V27=46,N($F27),0)))</f>
        <v>0</v>
      </c>
      <c r="DR27" s="48" t="n">
        <f aca="false">MIN(BT27,(HN26*(1+HN$5/Setup!$C$36)+IF($V27=47,N($F27),0)))</f>
        <v>0</v>
      </c>
      <c r="DS27" s="48" t="n">
        <f aca="false">MIN(BU27,(HO26*(1+HO$5/Setup!$C$36)+IF($V27=48,N($F27),0)))</f>
        <v>0</v>
      </c>
      <c r="DT27" s="48" t="n">
        <f aca="false">MIN(BV27,(HP26*(1+HP$5/Setup!$C$36)+IF($V27=49,N($F27),0)))</f>
        <v>0</v>
      </c>
      <c r="DU27" s="48" t="n">
        <f aca="false">MIN(BW27,(HQ26*(1+HQ$5/Setup!$C$36)+IF($V27=50,N($F27),0)))</f>
        <v>0</v>
      </c>
      <c r="DV27" s="48" t="n">
        <f aca="false">MIN(MAX((FT26*(1+FT$5/Setup!$C$36)+IF($V27=1,N($F27),0))-BX27,0),MAX($P27-0,0))</f>
        <v>0</v>
      </c>
      <c r="DW27" s="48" t="n">
        <f aca="false">MIN(MAX((FU26*(1+FU$5/Setup!$C$36)+IF($V27=2,N($F27),0))-BY27,0),MAX($P27-SUM(DV27:DV27),0))</f>
        <v>0</v>
      </c>
      <c r="DX27" s="48" t="n">
        <f aca="false">MIN(MAX((FV26*(1+FV$5/Setup!$C$36)+IF($V27=3,N($F27),0))-BZ27,0),MAX($P27-SUM(DV27:DW27),0))</f>
        <v>0</v>
      </c>
      <c r="DY27" s="48" t="n">
        <f aca="false">MIN(MAX((FW26*(1+FW$5/Setup!$C$36)+IF($V27=4,N($F27),0))-CA27,0),MAX($P27-SUM(DV27:DX27),0))</f>
        <v>0</v>
      </c>
      <c r="DZ27" s="48" t="n">
        <f aca="false">MIN(MAX((FX26*(1+FX$5/Setup!$C$36)+IF($V27=5,N($F27),0))-CB27,0),MAX($P27-SUM(DV27:DY27),0))</f>
        <v>0</v>
      </c>
      <c r="EA27" s="48" t="n">
        <f aca="false">MIN(MAX((FY26*(1+FY$5/Setup!$C$36)+IF($V27=6,N($F27),0))-CC27,0),MAX($P27-SUM(DV27:DZ27),0))</f>
        <v>0</v>
      </c>
      <c r="EB27" s="48" t="n">
        <f aca="false">MIN(MAX((FZ26*(1+FZ$5/Setup!$C$36)+IF($V27=7,N($F27),0))-CD27,0),MAX($P27-SUM(DV27:EA27),0))</f>
        <v>0</v>
      </c>
      <c r="EC27" s="48" t="n">
        <f aca="false">MIN(MAX((GA26*(1+GA$5/Setup!$C$36)+IF($V27=8,N($F27),0))-CE27,0),MAX($P27-SUM(DV27:EB27),0))</f>
        <v>0</v>
      </c>
      <c r="ED27" s="48" t="n">
        <f aca="false">MIN(MAX((GB26*(1+GB$5/Setup!$C$36)+IF($V27=9,N($F27),0))-CF27,0),MAX($P27-SUM(DV27:EC27),0))</f>
        <v>0</v>
      </c>
      <c r="EE27" s="48" t="n">
        <f aca="false">MIN(MAX((GC26*(1+GC$5/Setup!$C$36)+IF($V27=10,N($F27),0))-CG27,0),MAX($P27-SUM(DV27:ED27),0))</f>
        <v>0</v>
      </c>
      <c r="EF27" s="48" t="n">
        <f aca="false">MIN(MAX((GD26*(1+GD$5/Setup!$C$36)+IF($V27=11,N($F27),0))-CH27,0),MAX($P27-SUM(DV27:EE27),0))</f>
        <v>0</v>
      </c>
      <c r="EG27" s="48" t="n">
        <f aca="false">MIN(MAX((GE26*(1+GE$5/Setup!$C$36)+IF($V27=12,N($F27),0))-CI27,0),MAX($P27-SUM(DV27:EF27),0))</f>
        <v>0</v>
      </c>
      <c r="EH27" s="48" t="n">
        <f aca="false">MIN(MAX((GF26*(1+GF$5/Setup!$C$36)+IF($V27=13,N($F27),0))-CJ27,0),MAX($P27-SUM(DV27:EG27),0))</f>
        <v>0</v>
      </c>
      <c r="EI27" s="48" t="n">
        <f aca="false">MIN(MAX((GG26*(1+GG$5/Setup!$C$36)+IF($V27=14,N($F27),0))-CK27,0),MAX($P27-SUM(DV27:EH27),0))</f>
        <v>0</v>
      </c>
      <c r="EJ27" s="48" t="n">
        <f aca="false">MIN(MAX((GH26*(1+GH$5/Setup!$C$36)+IF($V27=15,N($F27),0))-CL27,0),MAX($P27-SUM(DV27:EI27),0))</f>
        <v>0</v>
      </c>
      <c r="EK27" s="48" t="n">
        <f aca="false">MIN(MAX((GI26*(1+GI$5/Setup!$C$36)+IF($V27=16,N($F27),0))-CM27,0),MAX($P27-SUM(DV27:EJ27),0))</f>
        <v>0</v>
      </c>
      <c r="EL27" s="48" t="n">
        <f aca="false">MIN(MAX((GJ26*(1+GJ$5/Setup!$C$36)+IF($V27=17,N($F27),0))-CN27,0),MAX($P27-SUM(DV27:EK27),0))</f>
        <v>0</v>
      </c>
      <c r="EM27" s="48" t="n">
        <f aca="false">MIN(MAX((GK26*(1+GK$5/Setup!$C$36)+IF($V27=18,N($F27),0))-CO27,0),MAX($P27-SUM(DV27:EL27),0))</f>
        <v>0</v>
      </c>
      <c r="EN27" s="48" t="n">
        <f aca="false">MIN(MAX((GL26*(1+GL$5/Setup!$C$36)+IF($V27=19,N($F27),0))-CP27,0),MAX($P27-SUM(DV27:EM27),0))</f>
        <v>0</v>
      </c>
      <c r="EO27" s="48" t="n">
        <f aca="false">MIN(MAX((GM26*(1+GM$5/Setup!$C$36)+IF($V27=20,N($F27),0))-CQ27,0),MAX($P27-SUM(DV27:EN27),0))</f>
        <v>0</v>
      </c>
      <c r="EP27" s="48" t="n">
        <f aca="false">MIN(MAX((GN26*(1+GN$5/Setup!$C$36)+IF($V27=21,N($F27),0))-CR27,0),MAX($P27-SUM(DV27:EO27),0))</f>
        <v>0</v>
      </c>
      <c r="EQ27" s="48" t="n">
        <f aca="false">MIN(MAX((GO26*(1+GO$5/Setup!$C$36)+IF($V27=22,N($F27),0))-CS27,0),MAX($P27-SUM(DV27:EP27),0))</f>
        <v>0</v>
      </c>
      <c r="ER27" s="48" t="n">
        <f aca="false">MIN(MAX((GP26*(1+GP$5/Setup!$C$36)+IF($V27=23,N($F27),0))-CT27,0),MAX($P27-SUM(DV27:EQ27),0))</f>
        <v>0</v>
      </c>
      <c r="ES27" s="48" t="n">
        <f aca="false">MIN(MAX((GQ26*(1+GQ$5/Setup!$C$36)+IF($V27=24,N($F27),0))-CU27,0),MAX($P27-SUM(DV27:ER27),0))</f>
        <v>0</v>
      </c>
      <c r="ET27" s="48" t="n">
        <f aca="false">MIN(MAX((GR26*(1+GR$5/Setup!$C$36)+IF($V27=25,N($F27),0))-CV27,0),MAX($P27-SUM(DV27:ES27),0))</f>
        <v>0</v>
      </c>
      <c r="EU27" s="48" t="n">
        <f aca="false">MIN(MAX((GS26*(1+GS$5/Setup!$C$36)+IF($V27=26,N($F27),0))-CW27,0),MAX($P27-SUM(DV27:ET27),0))</f>
        <v>0</v>
      </c>
      <c r="EV27" s="48" t="n">
        <f aca="false">MIN(MAX((GT26*(1+GT$5/Setup!$C$36)+IF($V27=27,N($F27),0))-CX27,0),MAX($P27-SUM(DV27:EU27),0))</f>
        <v>0</v>
      </c>
      <c r="EW27" s="48" t="n">
        <f aca="false">MIN(MAX((GU26*(1+GU$5/Setup!$C$36)+IF($V27=28,N($F27),0))-CY27,0),MAX($P27-SUM(DV27:EV27),0))</f>
        <v>0</v>
      </c>
      <c r="EX27" s="48" t="n">
        <f aca="false">MIN(MAX((GV26*(1+GV$5/Setup!$C$36)+IF($V27=29,N($F27),0))-CZ27,0),MAX($P27-SUM(DV27:EW27),0))</f>
        <v>0</v>
      </c>
      <c r="EY27" s="48" t="n">
        <f aca="false">MIN(MAX((GW26*(1+GW$5/Setup!$C$36)+IF($V27=30,N($F27),0))-DA27,0),MAX($P27-SUM(DV27:EX27),0))</f>
        <v>0</v>
      </c>
      <c r="EZ27" s="48" t="n">
        <f aca="false">MIN(MAX((GX26*(1+GX$5/Setup!$C$36)+IF($V27=31,N($F27),0))-DB27,0),MAX($P27-SUM(DV27:EY27),0))</f>
        <v>0</v>
      </c>
      <c r="FA27" s="48" t="n">
        <f aca="false">MIN(MAX((GY26*(1+GY$5/Setup!$C$36)+IF($V27=32,N($F27),0))-DC27,0),MAX($P27-SUM(DV27:EZ27),0))</f>
        <v>0</v>
      </c>
      <c r="FB27" s="48" t="n">
        <f aca="false">MIN(MAX((GZ26*(1+GZ$5/Setup!$C$36)+IF($V27=33,N($F27),0))-DD27,0),MAX($P27-SUM(DV27:FA27),0))</f>
        <v>0</v>
      </c>
      <c r="FC27" s="48" t="n">
        <f aca="false">MIN(MAX((HA26*(1+HA$5/Setup!$C$36)+IF($V27=34,N($F27),0))-DE27,0),MAX($P27-SUM(DV27:FB27),0))</f>
        <v>0</v>
      </c>
      <c r="FD27" s="48" t="n">
        <f aca="false">MIN(MAX((HB26*(1+HB$5/Setup!$C$36)+IF($V27=35,N($F27),0))-DF27,0),MAX($P27-SUM(DV27:FC27),0))</f>
        <v>0</v>
      </c>
      <c r="FE27" s="48" t="n">
        <f aca="false">MIN(MAX((HC26*(1+HC$5/Setup!$C$36)+IF($V27=36,N($F27),0))-DG27,0),MAX($P27-SUM(DV27:FD27),0))</f>
        <v>0</v>
      </c>
      <c r="FF27" s="48" t="n">
        <f aca="false">MIN(MAX((HD26*(1+HD$5/Setup!$C$36)+IF($V27=37,N($F27),0))-DH27,0),MAX($P27-SUM(DV27:FE27),0))</f>
        <v>0</v>
      </c>
      <c r="FG27" s="48" t="n">
        <f aca="false">MIN(MAX((HE26*(1+HE$5/Setup!$C$36)+IF($V27=38,N($F27),0))-DI27,0),MAX($P27-SUM(DV27:FF27),0))</f>
        <v>0</v>
      </c>
      <c r="FH27" s="48" t="n">
        <f aca="false">MIN(MAX((HF26*(1+HF$5/Setup!$C$36)+IF($V27=39,N($F27),0))-DJ27,0),MAX($P27-SUM(DV27:FG27),0))</f>
        <v>0</v>
      </c>
      <c r="FI27" s="48" t="n">
        <f aca="false">MIN(MAX((HG26*(1+HG$5/Setup!$C$36)+IF($V27=40,N($F27),0))-DK27,0),MAX($P27-SUM(DV27:FH27),0))</f>
        <v>0</v>
      </c>
      <c r="FJ27" s="48" t="n">
        <f aca="false">MIN(MAX((HH26*(1+HH$5/Setup!$C$36)+IF($V27=41,N($F27),0))-DL27,0),MAX($P27-SUM(DV27:FI27),0))</f>
        <v>0</v>
      </c>
      <c r="FK27" s="48" t="n">
        <f aca="false">MIN(MAX((HI26*(1+HI$5/Setup!$C$36)+IF($V27=42,N($F27),0))-DM27,0),MAX($P27-SUM(DV27:FJ27),0))</f>
        <v>0</v>
      </c>
      <c r="FL27" s="48" t="n">
        <f aca="false">MIN(MAX((HJ26*(1+HJ$5/Setup!$C$36)+IF($V27=43,N($F27),0))-DN27,0),MAX($P27-SUM(DV27:FK27),0))</f>
        <v>0</v>
      </c>
      <c r="FM27" s="48" t="n">
        <f aca="false">MIN(MAX((HK26*(1+HK$5/Setup!$C$36)+IF($V27=44,N($F27),0))-DO27,0),MAX($P27-SUM(DV27:FL27),0))</f>
        <v>0</v>
      </c>
      <c r="FN27" s="48" t="n">
        <f aca="false">MIN(MAX((HL26*(1+HL$5/Setup!$C$36)+IF($V27=45,N($F27),0))-DP27,0),MAX($P27-SUM(DV27:FM27),0))</f>
        <v>0</v>
      </c>
      <c r="FO27" s="48" t="n">
        <f aca="false">MIN(MAX((HM26*(1+HM$5/Setup!$C$36)+IF($V27=46,N($F27),0))-DQ27,0),MAX($P27-SUM(DV27:FN27),0))</f>
        <v>0</v>
      </c>
      <c r="FP27" s="48" t="n">
        <f aca="false">MIN(MAX((HN26*(1+HN$5/Setup!$C$36)+IF($V27=47,N($F27),0))-DR27,0),MAX($P27-SUM(DV27:FO27),0))</f>
        <v>0</v>
      </c>
      <c r="FQ27" s="48" t="n">
        <f aca="false">MIN(MAX((HO26*(1+HO$5/Setup!$C$36)+IF($V27=48,N($F27),0))-DS27,0),MAX($P27-SUM(DV27:FP27),0))</f>
        <v>0</v>
      </c>
      <c r="FR27" s="48" t="n">
        <f aca="false">MIN(MAX((HP26*(1+HP$5/Setup!$C$36)+IF($V27=49,N($F27),0))-DT27,0),MAX($P27-SUM(DV27:FQ27),0))</f>
        <v>0</v>
      </c>
      <c r="FS27" s="48" t="n">
        <f aca="false">MIN(MAX((HQ26*(1+HQ$5/Setup!$C$36)+IF($V27=50,N($F27),0))-DU27,0),MAX($P27-SUM(DV27:FR27),0))</f>
        <v>0</v>
      </c>
      <c r="FT27" s="48" t="n">
        <f aca="false">IF((FT26*(1+FT$5/Setup!$C$36)+IF($V27=1,N($F27),0))-BX27-DV27&lt;0.005,0,(FT26*(1+FT$5/Setup!$C$36)+IF($V27=1,N($F27),0))-BX27-DV27)</f>
        <v>0</v>
      </c>
      <c r="FU27" s="48" t="n">
        <f aca="false">IF((FU26*(1+FU$5/Setup!$C$36)+IF($V27=2,N($F27),0))-BY27-DW27&lt;0.005,0,(FU26*(1+FU$5/Setup!$C$36)+IF($V27=2,N($F27),0))-BY27-DW27)</f>
        <v>0</v>
      </c>
      <c r="FV27" s="48" t="n">
        <f aca="false">IF((FV26*(1+FV$5/Setup!$C$36)+IF($V27=3,N($F27),0))-BZ27-DX27&lt;0.005,0,(FV26*(1+FV$5/Setup!$C$36)+IF($V27=3,N($F27),0))-BZ27-DX27)</f>
        <v>0</v>
      </c>
      <c r="FW27" s="48" t="n">
        <f aca="false">IF((FW26*(1+FW$5/Setup!$C$36)+IF($V27=4,N($F27),0))-CA27-DY27&lt;0.005,0,(FW26*(1+FW$5/Setup!$C$36)+IF($V27=4,N($F27),0))-CA27-DY27)</f>
        <v>0</v>
      </c>
      <c r="FX27" s="48" t="n">
        <f aca="false">IF((FX26*(1+FX$5/Setup!$C$36)+IF($V27=5,N($F27),0))-CB27-DZ27&lt;0.005,0,(FX26*(1+FX$5/Setup!$C$36)+IF($V27=5,N($F27),0))-CB27-DZ27)</f>
        <v>0</v>
      </c>
      <c r="FY27" s="48" t="n">
        <f aca="false">IF((FY26*(1+FY$5/Setup!$C$36)+IF($V27=6,N($F27),0))-CC27-EA27&lt;0.005,0,(FY26*(1+FY$5/Setup!$C$36)+IF($V27=6,N($F27),0))-CC27-EA27)</f>
        <v>0</v>
      </c>
      <c r="FZ27" s="48" t="n">
        <f aca="false">IF((FZ26*(1+FZ$5/Setup!$C$36)+IF($V27=7,N($F27),0))-CD27-EB27&lt;0.005,0,(FZ26*(1+FZ$5/Setup!$C$36)+IF($V27=7,N($F27),0))-CD27-EB27)</f>
        <v>0</v>
      </c>
      <c r="GA27" s="48" t="n">
        <f aca="false">IF((GA26*(1+GA$5/Setup!$C$36)+IF($V27=8,N($F27),0))-CE27-EC27&lt;0.005,0,(GA26*(1+GA$5/Setup!$C$36)+IF($V27=8,N($F27),0))-CE27-EC27)</f>
        <v>0</v>
      </c>
      <c r="GB27" s="48" t="n">
        <f aca="false">IF((GB26*(1+GB$5/Setup!$C$36)+IF($V27=9,N($F27),0))-CF27-ED27&lt;0.005,0,(GB26*(1+GB$5/Setup!$C$36)+IF($V27=9,N($F27),0))-CF27-ED27)</f>
        <v>0</v>
      </c>
      <c r="GC27" s="48" t="n">
        <f aca="false">IF((GC26*(1+GC$5/Setup!$C$36)+IF($V27=10,N($F27),0))-CG27-EE27&lt;0.005,0,(GC26*(1+GC$5/Setup!$C$36)+IF($V27=10,N($F27),0))-CG27-EE27)</f>
        <v>0</v>
      </c>
      <c r="GD27" s="48" t="n">
        <f aca="false">IF((GD26*(1+GD$5/Setup!$C$36)+IF($V27=11,N($F27),0))-CH27-EF27&lt;0.005,0,(GD26*(1+GD$5/Setup!$C$36)+IF($V27=11,N($F27),0))-CH27-EF27)</f>
        <v>0</v>
      </c>
      <c r="GE27" s="48" t="n">
        <f aca="false">IF((GE26*(1+GE$5/Setup!$C$36)+IF($V27=12,N($F27),0))-CI27-EG27&lt;0.005,0,(GE26*(1+GE$5/Setup!$C$36)+IF($V27=12,N($F27),0))-CI27-EG27)</f>
        <v>0</v>
      </c>
      <c r="GF27" s="48" t="n">
        <f aca="false">IF((GF26*(1+GF$5/Setup!$C$36)+IF($V27=13,N($F27),0))-CJ27-EH27&lt;0.005,0,(GF26*(1+GF$5/Setup!$C$36)+IF($V27=13,N($F27),0))-CJ27-EH27)</f>
        <v>0</v>
      </c>
      <c r="GG27" s="48" t="n">
        <f aca="false">IF((GG26*(1+GG$5/Setup!$C$36)+IF($V27=14,N($F27),0))-CK27-EI27&lt;0.005,0,(GG26*(1+GG$5/Setup!$C$36)+IF($V27=14,N($F27),0))-CK27-EI27)</f>
        <v>0</v>
      </c>
      <c r="GH27" s="48" t="n">
        <f aca="false">IF((GH26*(1+GH$5/Setup!$C$36)+IF($V27=15,N($F27),0))-CL27-EJ27&lt;0.005,0,(GH26*(1+GH$5/Setup!$C$36)+IF($V27=15,N($F27),0))-CL27-EJ27)</f>
        <v>0</v>
      </c>
      <c r="GI27" s="48" t="n">
        <f aca="false">IF((GI26*(1+GI$5/Setup!$C$36)+IF($V27=16,N($F27),0))-CM27-EK27&lt;0.005,0,(GI26*(1+GI$5/Setup!$C$36)+IF($V27=16,N($F27),0))-CM27-EK27)</f>
        <v>0</v>
      </c>
      <c r="GJ27" s="48" t="n">
        <f aca="false">IF((GJ26*(1+GJ$5/Setup!$C$36)+IF($V27=17,N($F27),0))-CN27-EL27&lt;0.005,0,(GJ26*(1+GJ$5/Setup!$C$36)+IF($V27=17,N($F27),0))-CN27-EL27)</f>
        <v>0</v>
      </c>
      <c r="GK27" s="48" t="n">
        <f aca="false">IF((GK26*(1+GK$5/Setup!$C$36)+IF($V27=18,N($F27),0))-CO27-EM27&lt;0.005,0,(GK26*(1+GK$5/Setup!$C$36)+IF($V27=18,N($F27),0))-CO27-EM27)</f>
        <v>0</v>
      </c>
      <c r="GL27" s="48" t="n">
        <f aca="false">IF((GL26*(1+GL$5/Setup!$C$36)+IF($V27=19,N($F27),0))-CP27-EN27&lt;0.005,0,(GL26*(1+GL$5/Setup!$C$36)+IF($V27=19,N($F27),0))-CP27-EN27)</f>
        <v>0</v>
      </c>
      <c r="GM27" s="48" t="n">
        <f aca="false">IF((GM26*(1+GM$5/Setup!$C$36)+IF($V27=20,N($F27),0))-CQ27-EO27&lt;0.005,0,(GM26*(1+GM$5/Setup!$C$36)+IF($V27=20,N($F27),0))-CQ27-EO27)</f>
        <v>0</v>
      </c>
      <c r="GN27" s="48" t="n">
        <f aca="false">IF((GN26*(1+GN$5/Setup!$C$36)+IF($V27=21,N($F27),0))-CR27-EP27&lt;0.005,0,(GN26*(1+GN$5/Setup!$C$36)+IF($V27=21,N($F27),0))-CR27-EP27)</f>
        <v>0</v>
      </c>
      <c r="GO27" s="48" t="n">
        <f aca="false">IF((GO26*(1+GO$5/Setup!$C$36)+IF($V27=22,N($F27),0))-CS27-EQ27&lt;0.005,0,(GO26*(1+GO$5/Setup!$C$36)+IF($V27=22,N($F27),0))-CS27-EQ27)</f>
        <v>0</v>
      </c>
      <c r="GP27" s="48" t="n">
        <f aca="false">IF((GP26*(1+GP$5/Setup!$C$36)+IF($V27=23,N($F27),0))-CT27-ER27&lt;0.005,0,(GP26*(1+GP$5/Setup!$C$36)+IF($V27=23,N($F27),0))-CT27-ER27)</f>
        <v>0</v>
      </c>
      <c r="GQ27" s="48" t="n">
        <f aca="false">IF((GQ26*(1+GQ$5/Setup!$C$36)+IF($V27=24,N($F27),0))-CU27-ES27&lt;0.005,0,(GQ26*(1+GQ$5/Setup!$C$36)+IF($V27=24,N($F27),0))-CU27-ES27)</f>
        <v>0</v>
      </c>
      <c r="GR27" s="48" t="n">
        <f aca="false">IF((GR26*(1+GR$5/Setup!$C$36)+IF($V27=25,N($F27),0))-CV27-ET27&lt;0.005,0,(GR26*(1+GR$5/Setup!$C$36)+IF($V27=25,N($F27),0))-CV27-ET27)</f>
        <v>0</v>
      </c>
      <c r="GS27" s="48" t="n">
        <f aca="false">IF((GS26*(1+GS$5/Setup!$C$36)+IF($V27=26,N($F27),0))-CW27-EU27&lt;0.005,0,(GS26*(1+GS$5/Setup!$C$36)+IF($V27=26,N($F27),0))-CW27-EU27)</f>
        <v>0</v>
      </c>
      <c r="GT27" s="48" t="n">
        <f aca="false">IF((GT26*(1+GT$5/Setup!$C$36)+IF($V27=27,N($F27),0))-CX27-EV27&lt;0.005,0,(GT26*(1+GT$5/Setup!$C$36)+IF($V27=27,N($F27),0))-CX27-EV27)</f>
        <v>0</v>
      </c>
      <c r="GU27" s="48" t="n">
        <f aca="false">IF((GU26*(1+GU$5/Setup!$C$36)+IF($V27=28,N($F27),0))-CY27-EW27&lt;0.005,0,(GU26*(1+GU$5/Setup!$C$36)+IF($V27=28,N($F27),0))-CY27-EW27)</f>
        <v>0</v>
      </c>
      <c r="GV27" s="48" t="n">
        <f aca="false">IF((GV26*(1+GV$5/Setup!$C$36)+IF($V27=29,N($F27),0))-CZ27-EX27&lt;0.005,0,(GV26*(1+GV$5/Setup!$C$36)+IF($V27=29,N($F27),0))-CZ27-EX27)</f>
        <v>0</v>
      </c>
      <c r="GW27" s="48" t="n">
        <f aca="false">IF((GW26*(1+GW$5/Setup!$C$36)+IF($V27=30,N($F27),0))-DA27-EY27&lt;0.005,0,(GW26*(1+GW$5/Setup!$C$36)+IF($V27=30,N($F27),0))-DA27-EY27)</f>
        <v>0</v>
      </c>
      <c r="GX27" s="48" t="n">
        <f aca="false">IF((GX26*(1+GX$5/Setup!$C$36)+IF($V27=31,N($F27),0))-DB27-EZ27&lt;0.005,0,(GX26*(1+GX$5/Setup!$C$36)+IF($V27=31,N($F27),0))-DB27-EZ27)</f>
        <v>0</v>
      </c>
      <c r="GY27" s="48" t="n">
        <f aca="false">IF((GY26*(1+GY$5/Setup!$C$36)+IF($V27=32,N($F27),0))-DC27-FA27&lt;0.005,0,(GY26*(1+GY$5/Setup!$C$36)+IF($V27=32,N($F27),0))-DC27-FA27)</f>
        <v>0</v>
      </c>
      <c r="GZ27" s="48" t="n">
        <f aca="false">IF((GZ26*(1+GZ$5/Setup!$C$36)+IF($V27=33,N($F27),0))-DD27-FB27&lt;0.005,0,(GZ26*(1+GZ$5/Setup!$C$36)+IF($V27=33,N($F27),0))-DD27-FB27)</f>
        <v>0</v>
      </c>
      <c r="HA27" s="48" t="n">
        <f aca="false">IF((HA26*(1+HA$5/Setup!$C$36)+IF($V27=34,N($F27),0))-DE27-FC27&lt;0.005,0,(HA26*(1+HA$5/Setup!$C$36)+IF($V27=34,N($F27),0))-DE27-FC27)</f>
        <v>0</v>
      </c>
      <c r="HB27" s="48" t="n">
        <f aca="false">IF((HB26*(1+HB$5/Setup!$C$36)+IF($V27=35,N($F27),0))-DF27-FD27&lt;0.005,0,(HB26*(1+HB$5/Setup!$C$36)+IF($V27=35,N($F27),0))-DF27-FD27)</f>
        <v>0</v>
      </c>
      <c r="HC27" s="48" t="n">
        <f aca="false">IF((HC26*(1+HC$5/Setup!$C$36)+IF($V27=36,N($F27),0))-DG27-FE27&lt;0.005,0,(HC26*(1+HC$5/Setup!$C$36)+IF($V27=36,N($F27),0))-DG27-FE27)</f>
        <v>0</v>
      </c>
      <c r="HD27" s="48" t="n">
        <f aca="false">IF((HD26*(1+HD$5/Setup!$C$36)+IF($V27=37,N($F27),0))-DH27-FF27&lt;0.005,0,(HD26*(1+HD$5/Setup!$C$36)+IF($V27=37,N($F27),0))-DH27-FF27)</f>
        <v>0</v>
      </c>
      <c r="HE27" s="48" t="n">
        <f aca="false">IF((HE26*(1+HE$5/Setup!$C$36)+IF($V27=38,N($F27),0))-DI27-FG27&lt;0.005,0,(HE26*(1+HE$5/Setup!$C$36)+IF($V27=38,N($F27),0))-DI27-FG27)</f>
        <v>0</v>
      </c>
      <c r="HF27" s="48" t="n">
        <f aca="false">IF((HF26*(1+HF$5/Setup!$C$36)+IF($V27=39,N($F27),0))-DJ27-FH27&lt;0.005,0,(HF26*(1+HF$5/Setup!$C$36)+IF($V27=39,N($F27),0))-DJ27-FH27)</f>
        <v>0</v>
      </c>
      <c r="HG27" s="48" t="n">
        <f aca="false">IF((HG26*(1+HG$5/Setup!$C$36)+IF($V27=40,N($F27),0))-DK27-FI27&lt;0.005,0,(HG26*(1+HG$5/Setup!$C$36)+IF($V27=40,N($F27),0))-DK27-FI27)</f>
        <v>0</v>
      </c>
      <c r="HH27" s="48" t="n">
        <f aca="false">IF((HH26*(1+HH$5/Setup!$C$36)+IF($V27=41,N($F27),0))-DL27-FJ27&lt;0.005,0,(HH26*(1+HH$5/Setup!$C$36)+IF($V27=41,N($F27),0))-DL27-FJ27)</f>
        <v>0</v>
      </c>
      <c r="HI27" s="48" t="n">
        <f aca="false">IF((HI26*(1+HI$5/Setup!$C$36)+IF($V27=42,N($F27),0))-DM27-FK27&lt;0.005,0,(HI26*(1+HI$5/Setup!$C$36)+IF($V27=42,N($F27),0))-DM27-FK27)</f>
        <v>0</v>
      </c>
      <c r="HJ27" s="48" t="n">
        <f aca="false">IF((HJ26*(1+HJ$5/Setup!$C$36)+IF($V27=43,N($F27),0))-DN27-FL27&lt;0.005,0,(HJ26*(1+HJ$5/Setup!$C$36)+IF($V27=43,N($F27),0))-DN27-FL27)</f>
        <v>0</v>
      </c>
      <c r="HK27" s="48" t="n">
        <f aca="false">IF((HK26*(1+HK$5/Setup!$C$36)+IF($V27=44,N($F27),0))-DO27-FM27&lt;0.005,0,(HK26*(1+HK$5/Setup!$C$36)+IF($V27=44,N($F27),0))-DO27-FM27)</f>
        <v>0</v>
      </c>
      <c r="HL27" s="48" t="n">
        <f aca="false">IF((HL26*(1+HL$5/Setup!$C$36)+IF($V27=45,N($F27),0))-DP27-FN27&lt;0.005,0,(HL26*(1+HL$5/Setup!$C$36)+IF($V27=45,N($F27),0))-DP27-FN27)</f>
        <v>0</v>
      </c>
      <c r="HM27" s="48" t="n">
        <f aca="false">IF((HM26*(1+HM$5/Setup!$C$36)+IF($V27=46,N($F27),0))-DQ27-FO27&lt;0.005,0,(HM26*(1+HM$5/Setup!$C$36)+IF($V27=46,N($F27),0))-DQ27-FO27)</f>
        <v>0</v>
      </c>
      <c r="HN27" s="48" t="n">
        <f aca="false">IF((HN26*(1+HN$5/Setup!$C$36)+IF($V27=47,N($F27),0))-DR27-FP27&lt;0.005,0,(HN26*(1+HN$5/Setup!$C$36)+IF($V27=47,N($F27),0))-DR27-FP27)</f>
        <v>0</v>
      </c>
      <c r="HO27" s="48" t="n">
        <f aca="false">IF((HO26*(1+HO$5/Setup!$C$36)+IF($V27=48,N($F27),0))-DS27-FQ27&lt;0.005,0,(HO26*(1+HO$5/Setup!$C$36)+IF($V27=48,N($F27),0))-DS27-FQ27)</f>
        <v>0</v>
      </c>
      <c r="HP27" s="48" t="n">
        <f aca="false">IF((HP26*(1+HP$5/Setup!$C$36)+IF($V27=49,N($F27),0))-DT27-FR27&lt;0.005,0,(HP26*(1+HP$5/Setup!$C$36)+IF($V27=49,N($F27),0))-DT27-FR27)</f>
        <v>0</v>
      </c>
      <c r="HQ27" s="48" t="n">
        <f aca="false">IF((HQ26*(1+HQ$5/Setup!$C$36)+IF($V27=50,N($F27),0))-DU27-FS27&lt;0.005,0,(HQ26*(1+HQ$5/Setup!$C$36)+IF($V27=50,N($F27),0))-DU27-FS27)</f>
        <v>0</v>
      </c>
    </row>
    <row r="28" customFormat="false" ht="15" hidden="false" customHeight="false" outlineLevel="0" collapsed="false">
      <c r="A28" s="44" t="n">
        <v>20</v>
      </c>
      <c r="B28" s="45" t="n">
        <f aca="false">IF(Setup!$C$7="Every month",EDATE(Setup!$C$8,($A28-1)),IF(Setup!$C$7="Twice a month",DATE(YEAR(Setup!$C$8),MONTH(Setup!$C$8)+INT((($A28-1)+Setup!$C$41)/2),MIN(IF(MOD(($A28-1)+Setup!$C$41,2)=0,Setup!$C$39,Setup!$C$40),DAY(EOMONTH(DATE(YEAR(Setup!$C$8),MONTH(Setup!$C$8)+INT((($A28-1)+Setup!$C$41)/2),1),0)))),Setup!$C$8+($A28-1)*IF(Setup!$C$7="Every week",7,14)))</f>
        <v>46591</v>
      </c>
      <c r="C28" s="45" t="n">
        <f aca="false">IF(Setup!$C$7="Every month",EDATE(Setup!$C$8,$A28),IF(Setup!$C$7="Twice a month",DATE(YEAR(Setup!$C$8),MONTH(Setup!$C$8)+INT(($A28+Setup!$C$41)/2),MIN(IF(MOD($A28+Setup!$C$41,2)=0,Setup!$C$39,Setup!$C$40),DAY(EOMONTH(DATE(YEAR(Setup!$C$8),MONTH(Setup!$C$8)+INT(($A28+Setup!$C$41)/2),1),0)))),Setup!$C$8+$A28*IF(Setup!$C$7="Every week",7,14)))</f>
        <v>46605</v>
      </c>
      <c r="D28" s="46"/>
      <c r="E28" s="47"/>
      <c r="F28" s="47"/>
      <c r="G28" s="47"/>
      <c r="H28" s="47"/>
      <c r="I28" s="48" t="n">
        <f aca="false">N(Setup!$C$11)+N(E28)</f>
        <v>100</v>
      </c>
      <c r="J28" s="48" t="n">
        <f aca="false">MIN(Setup!$C$37,MAX(I28,0))</f>
        <v>9.23076923076923</v>
      </c>
      <c r="K28" s="48" t="n">
        <f aca="false">MIN(MAX(N(Setup!$C$14)-L27,0),MAX(I28-J28,0))</f>
        <v>0</v>
      </c>
      <c r="L28" s="48" t="n">
        <f aca="false">L27+K28-N(G28)</f>
        <v>500</v>
      </c>
      <c r="M28" s="48" t="n">
        <f aca="false">M27+J28-N(H28)</f>
        <v>184.615384615385</v>
      </c>
      <c r="N28" s="48" t="n">
        <f aca="false">SUM(BX28:DU28)</f>
        <v>0</v>
      </c>
      <c r="O28" s="48" t="n">
        <f aca="false">SUM(Z28:BW28)-N28</f>
        <v>0</v>
      </c>
      <c r="P28" s="48" t="n">
        <f aca="false">MAX(I28-J28-K28,0)+O28</f>
        <v>90.7692307692308</v>
      </c>
      <c r="Q28" s="48" t="n">
        <f aca="false">SUM(DV28:FS28)</f>
        <v>0</v>
      </c>
      <c r="R28" s="49" t="n">
        <f aca="false">N28+J28+K28+Q28</f>
        <v>9.23076923076923</v>
      </c>
      <c r="S28" s="48" t="n">
        <f aca="false">T28-T27-N(F28)+N28+Q28</f>
        <v>0</v>
      </c>
      <c r="T28" s="49" t="n">
        <f aca="false">SUM(FT28:HQ28)</f>
        <v>0</v>
      </c>
      <c r="U28" s="44" t="str">
        <f aca="false">IF(T27&lt;0.005,"",INDEX(Helpers!$C$2:$C$51,IF(_xlfn.MINIFS($DV$6:$FS$6,DV28:FS28,"&gt;0.005")=0,V28,_xlfn.MINIFS($DV$6:$FS$6,DV28:FS28,"&gt;0.005"))))</f>
        <v/>
      </c>
      <c r="V28" s="44" t="n">
        <f aca="false">IF(_xlfn.MINIFS($FT$6:$HQ$6,FT27:HQ27,"&gt;0.005")=0,1,_xlfn.MINIFS($FT$6:$HQ$6,FT27:HQ27,"&gt;0.005"))</f>
        <v>1</v>
      </c>
      <c r="W28" s="44" t="n">
        <f aca="false">IF(AND(D28&lt;&gt;"Paid",T27&gt;0.005),1,0)</f>
        <v>0</v>
      </c>
      <c r="X28" s="48" t="n">
        <f aca="false">SUMPRODUCT(((Helpers!$G$2:$G$51*(1+(Helpers!$D$2:$D$51+0.000000001)/12)^(($B28-Setup!$C$8)/(365.25/12))-Helpers!$E$2:$E$51*((1+(Helpers!$D$2:$D$51+0.000000001)/12)^(($B28-Setup!$C$8)/(365.25/12))-1)/((Helpers!$D$2:$D$51+0.000000001)/12))&gt;0)*(Helpers!$G$2:$G$51*(1+(Helpers!$D$2:$D$51+0.000000001)/12)^(($B28-Setup!$C$8)/(365.25/12))-Helpers!$E$2:$E$51*((1+(Helpers!$D$2:$D$51+0.000000001)/12)^(($B28-Setup!$C$8)/(365.25/12))-1)/((Helpers!$D$2:$D$51+0.000000001)/12)))</f>
        <v>1354.49054325653</v>
      </c>
      <c r="Y28" s="48"/>
      <c r="Z28" s="48" t="n">
        <f aca="false">IF(OR(N(Z$5)=0,Z$6=""),0,Z$5*((DATE(YEAR($B28),MONTH($B28),MIN(Z$6,DAY(EOMONTH($B28,0))))&gt;=$B28)*(DATE(YEAR($B28),MONTH($B28),MIN(Z$6,DAY(EOMONTH($B28,0))))&lt;$C28)+(DATE(YEAR($B28),MONTH($B28)+1,MIN(Z$6,DAY(EOMONTH($B28,1))))&gt;=$B28)*(DATE(YEAR($B28),MONTH($B28)+1,MIN(Z$6,DAY(EOMONTH($B28,1))))&lt;$C28)))</f>
        <v>0</v>
      </c>
      <c r="AA28" s="48" t="n">
        <f aca="false">IF(OR(N(AA$5)=0,AA$6=""),0,AA$5*((DATE(YEAR($B28),MONTH($B28),MIN(AA$6,DAY(EOMONTH($B28,0))))&gt;=$B28)*(DATE(YEAR($B28),MONTH($B28),MIN(AA$6,DAY(EOMONTH($B28,0))))&lt;$C28)+(DATE(YEAR($B28),MONTH($B28)+1,MIN(AA$6,DAY(EOMONTH($B28,1))))&gt;=$B28)*(DATE(YEAR($B28),MONTH($B28)+1,MIN(AA$6,DAY(EOMONTH($B28,1))))&lt;$C28)))</f>
        <v>0</v>
      </c>
      <c r="AB28" s="48" t="n">
        <f aca="false">IF(OR(N(AB$5)=0,AB$6=""),0,AB$5*((DATE(YEAR($B28),MONTH($B28),MIN(AB$6,DAY(EOMONTH($B28,0))))&gt;=$B28)*(DATE(YEAR($B28),MONTH($B28),MIN(AB$6,DAY(EOMONTH($B28,0))))&lt;$C28)+(DATE(YEAR($B28),MONTH($B28)+1,MIN(AB$6,DAY(EOMONTH($B28,1))))&gt;=$B28)*(DATE(YEAR($B28),MONTH($B28)+1,MIN(AB$6,DAY(EOMONTH($B28,1))))&lt;$C28)))</f>
        <v>0</v>
      </c>
      <c r="AC28" s="48" t="n">
        <f aca="false">IF(OR(N(AC$5)=0,AC$6=""),0,AC$5*((DATE(YEAR($B28),MONTH($B28),MIN(AC$6,DAY(EOMONTH($B28,0))))&gt;=$B28)*(DATE(YEAR($B28),MONTH($B28),MIN(AC$6,DAY(EOMONTH($B28,0))))&lt;$C28)+(DATE(YEAR($B28),MONTH($B28)+1,MIN(AC$6,DAY(EOMONTH($B28,1))))&gt;=$B28)*(DATE(YEAR($B28),MONTH($B28)+1,MIN(AC$6,DAY(EOMONTH($B28,1))))&lt;$C28)))</f>
        <v>0</v>
      </c>
      <c r="AD28" s="48" t="n">
        <f aca="false">IF(OR(N(AD$5)=0,AD$6=""),0,AD$5*((DATE(YEAR($B28),MONTH($B28),MIN(AD$6,DAY(EOMONTH($B28,0))))&gt;=$B28)*(DATE(YEAR($B28),MONTH($B28),MIN(AD$6,DAY(EOMONTH($B28,0))))&lt;$C28)+(DATE(YEAR($B28),MONTH($B28)+1,MIN(AD$6,DAY(EOMONTH($B28,1))))&gt;=$B28)*(DATE(YEAR($B28),MONTH($B28)+1,MIN(AD$6,DAY(EOMONTH($B28,1))))&lt;$C28)))</f>
        <v>0</v>
      </c>
      <c r="AE28" s="48" t="n">
        <f aca="false">IF(OR(N(AE$5)=0,AE$6=""),0,AE$5*((DATE(YEAR($B28),MONTH($B28),MIN(AE$6,DAY(EOMONTH($B28,0))))&gt;=$B28)*(DATE(YEAR($B28),MONTH($B28),MIN(AE$6,DAY(EOMONTH($B28,0))))&lt;$C28)+(DATE(YEAR($B28),MONTH($B28)+1,MIN(AE$6,DAY(EOMONTH($B28,1))))&gt;=$B28)*(DATE(YEAR($B28),MONTH($B28)+1,MIN(AE$6,DAY(EOMONTH($B28,1))))&lt;$C28)))</f>
        <v>0</v>
      </c>
      <c r="AF28" s="48" t="n">
        <f aca="false">IF(OR(N(AF$5)=0,AF$6=""),0,AF$5*((DATE(YEAR($B28),MONTH($B28),MIN(AF$6,DAY(EOMONTH($B28,0))))&gt;=$B28)*(DATE(YEAR($B28),MONTH($B28),MIN(AF$6,DAY(EOMONTH($B28,0))))&lt;$C28)+(DATE(YEAR($B28),MONTH($B28)+1,MIN(AF$6,DAY(EOMONTH($B28,1))))&gt;=$B28)*(DATE(YEAR($B28),MONTH($B28)+1,MIN(AF$6,DAY(EOMONTH($B28,1))))&lt;$C28)))</f>
        <v>0</v>
      </c>
      <c r="AG28" s="48" t="n">
        <f aca="false">IF(OR(N(AG$5)=0,AG$6=""),0,AG$5*((DATE(YEAR($B28),MONTH($B28),MIN(AG$6,DAY(EOMONTH($B28,0))))&gt;=$B28)*(DATE(YEAR($B28),MONTH($B28),MIN(AG$6,DAY(EOMONTH($B28,0))))&lt;$C28)+(DATE(YEAR($B28),MONTH($B28)+1,MIN(AG$6,DAY(EOMONTH($B28,1))))&gt;=$B28)*(DATE(YEAR($B28),MONTH($B28)+1,MIN(AG$6,DAY(EOMONTH($B28,1))))&lt;$C28)))</f>
        <v>0</v>
      </c>
      <c r="AH28" s="48" t="n">
        <f aca="false">IF(OR(N(AH$5)=0,AH$6=""),0,AH$5*((DATE(YEAR($B28),MONTH($B28),MIN(AH$6,DAY(EOMONTH($B28,0))))&gt;=$B28)*(DATE(YEAR($B28),MONTH($B28),MIN(AH$6,DAY(EOMONTH($B28,0))))&lt;$C28)+(DATE(YEAR($B28),MONTH($B28)+1,MIN(AH$6,DAY(EOMONTH($B28,1))))&gt;=$B28)*(DATE(YEAR($B28),MONTH($B28)+1,MIN(AH$6,DAY(EOMONTH($B28,1))))&lt;$C28)))</f>
        <v>0</v>
      </c>
      <c r="AI28" s="48" t="n">
        <f aca="false">IF(OR(N(AI$5)=0,AI$6=""),0,AI$5*((DATE(YEAR($B28),MONTH($B28),MIN(AI$6,DAY(EOMONTH($B28,0))))&gt;=$B28)*(DATE(YEAR($B28),MONTH($B28),MIN(AI$6,DAY(EOMONTH($B28,0))))&lt;$C28)+(DATE(YEAR($B28),MONTH($B28)+1,MIN(AI$6,DAY(EOMONTH($B28,1))))&gt;=$B28)*(DATE(YEAR($B28),MONTH($B28)+1,MIN(AI$6,DAY(EOMONTH($B28,1))))&lt;$C28)))</f>
        <v>0</v>
      </c>
      <c r="AJ28" s="48" t="n">
        <f aca="false">IF(OR(N(AJ$5)=0,AJ$6=""),0,AJ$5*((DATE(YEAR($B28),MONTH($B28),MIN(AJ$6,DAY(EOMONTH($B28,0))))&gt;=$B28)*(DATE(YEAR($B28),MONTH($B28),MIN(AJ$6,DAY(EOMONTH($B28,0))))&lt;$C28)+(DATE(YEAR($B28),MONTH($B28)+1,MIN(AJ$6,DAY(EOMONTH($B28,1))))&gt;=$B28)*(DATE(YEAR($B28),MONTH($B28)+1,MIN(AJ$6,DAY(EOMONTH($B28,1))))&lt;$C28)))</f>
        <v>0</v>
      </c>
      <c r="AK28" s="48" t="n">
        <f aca="false">IF(OR(N(AK$5)=0,AK$6=""),0,AK$5*((DATE(YEAR($B28),MONTH($B28),MIN(AK$6,DAY(EOMONTH($B28,0))))&gt;=$B28)*(DATE(YEAR($B28),MONTH($B28),MIN(AK$6,DAY(EOMONTH($B28,0))))&lt;$C28)+(DATE(YEAR($B28),MONTH($B28)+1,MIN(AK$6,DAY(EOMONTH($B28,1))))&gt;=$B28)*(DATE(YEAR($B28),MONTH($B28)+1,MIN(AK$6,DAY(EOMONTH($B28,1))))&lt;$C28)))</f>
        <v>0</v>
      </c>
      <c r="AL28" s="48" t="n">
        <f aca="false">IF(OR(N(AL$5)=0,AL$6=""),0,AL$5*((DATE(YEAR($B28),MONTH($B28),MIN(AL$6,DAY(EOMONTH($B28,0))))&gt;=$B28)*(DATE(YEAR($B28),MONTH($B28),MIN(AL$6,DAY(EOMONTH($B28,0))))&lt;$C28)+(DATE(YEAR($B28),MONTH($B28)+1,MIN(AL$6,DAY(EOMONTH($B28,1))))&gt;=$B28)*(DATE(YEAR($B28),MONTH($B28)+1,MIN(AL$6,DAY(EOMONTH($B28,1))))&lt;$C28)))</f>
        <v>0</v>
      </c>
      <c r="AM28" s="48" t="n">
        <f aca="false">IF(OR(N(AM$5)=0,AM$6=""),0,AM$5*((DATE(YEAR($B28),MONTH($B28),MIN(AM$6,DAY(EOMONTH($B28,0))))&gt;=$B28)*(DATE(YEAR($B28),MONTH($B28),MIN(AM$6,DAY(EOMONTH($B28,0))))&lt;$C28)+(DATE(YEAR($B28),MONTH($B28)+1,MIN(AM$6,DAY(EOMONTH($B28,1))))&gt;=$B28)*(DATE(YEAR($B28),MONTH($B28)+1,MIN(AM$6,DAY(EOMONTH($B28,1))))&lt;$C28)))</f>
        <v>0</v>
      </c>
      <c r="AN28" s="48" t="n">
        <f aca="false">IF(OR(N(AN$5)=0,AN$6=""),0,AN$5*((DATE(YEAR($B28),MONTH($B28),MIN(AN$6,DAY(EOMONTH($B28,0))))&gt;=$B28)*(DATE(YEAR($B28),MONTH($B28),MIN(AN$6,DAY(EOMONTH($B28,0))))&lt;$C28)+(DATE(YEAR($B28),MONTH($B28)+1,MIN(AN$6,DAY(EOMONTH($B28,1))))&gt;=$B28)*(DATE(YEAR($B28),MONTH($B28)+1,MIN(AN$6,DAY(EOMONTH($B28,1))))&lt;$C28)))</f>
        <v>0</v>
      </c>
      <c r="AO28" s="48" t="n">
        <f aca="false">IF(OR(N(AO$5)=0,AO$6=""),0,AO$5*((DATE(YEAR($B28),MONTH($B28),MIN(AO$6,DAY(EOMONTH($B28,0))))&gt;=$B28)*(DATE(YEAR($B28),MONTH($B28),MIN(AO$6,DAY(EOMONTH($B28,0))))&lt;$C28)+(DATE(YEAR($B28),MONTH($B28)+1,MIN(AO$6,DAY(EOMONTH($B28,1))))&gt;=$B28)*(DATE(YEAR($B28),MONTH($B28)+1,MIN(AO$6,DAY(EOMONTH($B28,1))))&lt;$C28)))</f>
        <v>0</v>
      </c>
      <c r="AP28" s="48" t="n">
        <f aca="false">IF(OR(N(AP$5)=0,AP$6=""),0,AP$5*((DATE(YEAR($B28),MONTH($B28),MIN(AP$6,DAY(EOMONTH($B28,0))))&gt;=$B28)*(DATE(YEAR($B28),MONTH($B28),MIN(AP$6,DAY(EOMONTH($B28,0))))&lt;$C28)+(DATE(YEAR($B28),MONTH($B28)+1,MIN(AP$6,DAY(EOMONTH($B28,1))))&gt;=$B28)*(DATE(YEAR($B28),MONTH($B28)+1,MIN(AP$6,DAY(EOMONTH($B28,1))))&lt;$C28)))</f>
        <v>0</v>
      </c>
      <c r="AQ28" s="48" t="n">
        <f aca="false">IF(OR(N(AQ$5)=0,AQ$6=""),0,AQ$5*((DATE(YEAR($B28),MONTH($B28),MIN(AQ$6,DAY(EOMONTH($B28,0))))&gt;=$B28)*(DATE(YEAR($B28),MONTH($B28),MIN(AQ$6,DAY(EOMONTH($B28,0))))&lt;$C28)+(DATE(YEAR($B28),MONTH($B28)+1,MIN(AQ$6,DAY(EOMONTH($B28,1))))&gt;=$B28)*(DATE(YEAR($B28),MONTH($B28)+1,MIN(AQ$6,DAY(EOMONTH($B28,1))))&lt;$C28)))</f>
        <v>0</v>
      </c>
      <c r="AR28" s="48" t="n">
        <f aca="false">IF(OR(N(AR$5)=0,AR$6=""),0,AR$5*((DATE(YEAR($B28),MONTH($B28),MIN(AR$6,DAY(EOMONTH($B28,0))))&gt;=$B28)*(DATE(YEAR($B28),MONTH($B28),MIN(AR$6,DAY(EOMONTH($B28,0))))&lt;$C28)+(DATE(YEAR($B28),MONTH($B28)+1,MIN(AR$6,DAY(EOMONTH($B28,1))))&gt;=$B28)*(DATE(YEAR($B28),MONTH($B28)+1,MIN(AR$6,DAY(EOMONTH($B28,1))))&lt;$C28)))</f>
        <v>0</v>
      </c>
      <c r="AS28" s="48" t="n">
        <f aca="false">IF(OR(N(AS$5)=0,AS$6=""),0,AS$5*((DATE(YEAR($B28),MONTH($B28),MIN(AS$6,DAY(EOMONTH($B28,0))))&gt;=$B28)*(DATE(YEAR($B28),MONTH($B28),MIN(AS$6,DAY(EOMONTH($B28,0))))&lt;$C28)+(DATE(YEAR($B28),MONTH($B28)+1,MIN(AS$6,DAY(EOMONTH($B28,1))))&gt;=$B28)*(DATE(YEAR($B28),MONTH($B28)+1,MIN(AS$6,DAY(EOMONTH($B28,1))))&lt;$C28)))</f>
        <v>0</v>
      </c>
      <c r="AT28" s="48" t="n">
        <f aca="false">IF(OR(N(AT$5)=0,AT$6=""),0,AT$5*((DATE(YEAR($B28),MONTH($B28),MIN(AT$6,DAY(EOMONTH($B28,0))))&gt;=$B28)*(DATE(YEAR($B28),MONTH($B28),MIN(AT$6,DAY(EOMONTH($B28,0))))&lt;$C28)+(DATE(YEAR($B28),MONTH($B28)+1,MIN(AT$6,DAY(EOMONTH($B28,1))))&gt;=$B28)*(DATE(YEAR($B28),MONTH($B28)+1,MIN(AT$6,DAY(EOMONTH($B28,1))))&lt;$C28)))</f>
        <v>0</v>
      </c>
      <c r="AU28" s="48" t="n">
        <f aca="false">IF(OR(N(AU$5)=0,AU$6=""),0,AU$5*((DATE(YEAR($B28),MONTH($B28),MIN(AU$6,DAY(EOMONTH($B28,0))))&gt;=$B28)*(DATE(YEAR($B28),MONTH($B28),MIN(AU$6,DAY(EOMONTH($B28,0))))&lt;$C28)+(DATE(YEAR($B28),MONTH($B28)+1,MIN(AU$6,DAY(EOMONTH($B28,1))))&gt;=$B28)*(DATE(YEAR($B28),MONTH($B28)+1,MIN(AU$6,DAY(EOMONTH($B28,1))))&lt;$C28)))</f>
        <v>0</v>
      </c>
      <c r="AV28" s="48" t="n">
        <f aca="false">IF(OR(N(AV$5)=0,AV$6=""),0,AV$5*((DATE(YEAR($B28),MONTH($B28),MIN(AV$6,DAY(EOMONTH($B28,0))))&gt;=$B28)*(DATE(YEAR($B28),MONTH($B28),MIN(AV$6,DAY(EOMONTH($B28,0))))&lt;$C28)+(DATE(YEAR($B28),MONTH($B28)+1,MIN(AV$6,DAY(EOMONTH($B28,1))))&gt;=$B28)*(DATE(YEAR($B28),MONTH($B28)+1,MIN(AV$6,DAY(EOMONTH($B28,1))))&lt;$C28)))</f>
        <v>0</v>
      </c>
      <c r="AW28" s="48" t="n">
        <f aca="false">IF(OR(N(AW$5)=0,AW$6=""),0,AW$5*((DATE(YEAR($B28),MONTH($B28),MIN(AW$6,DAY(EOMONTH($B28,0))))&gt;=$B28)*(DATE(YEAR($B28),MONTH($B28),MIN(AW$6,DAY(EOMONTH($B28,0))))&lt;$C28)+(DATE(YEAR($B28),MONTH($B28)+1,MIN(AW$6,DAY(EOMONTH($B28,1))))&gt;=$B28)*(DATE(YEAR($B28),MONTH($B28)+1,MIN(AW$6,DAY(EOMONTH($B28,1))))&lt;$C28)))</f>
        <v>0</v>
      </c>
      <c r="AX28" s="48" t="n">
        <f aca="false">IF(OR(N(AX$5)=0,AX$6=""),0,AX$5*((DATE(YEAR($B28),MONTH($B28),MIN(AX$6,DAY(EOMONTH($B28,0))))&gt;=$B28)*(DATE(YEAR($B28),MONTH($B28),MIN(AX$6,DAY(EOMONTH($B28,0))))&lt;$C28)+(DATE(YEAR($B28),MONTH($B28)+1,MIN(AX$6,DAY(EOMONTH($B28,1))))&gt;=$B28)*(DATE(YEAR($B28),MONTH($B28)+1,MIN(AX$6,DAY(EOMONTH($B28,1))))&lt;$C28)))</f>
        <v>0</v>
      </c>
      <c r="AY28" s="48" t="n">
        <f aca="false">IF(OR(N(AY$5)=0,AY$6=""),0,AY$5*((DATE(YEAR($B28),MONTH($B28),MIN(AY$6,DAY(EOMONTH($B28,0))))&gt;=$B28)*(DATE(YEAR($B28),MONTH($B28),MIN(AY$6,DAY(EOMONTH($B28,0))))&lt;$C28)+(DATE(YEAR($B28),MONTH($B28)+1,MIN(AY$6,DAY(EOMONTH($B28,1))))&gt;=$B28)*(DATE(YEAR($B28),MONTH($B28)+1,MIN(AY$6,DAY(EOMONTH($B28,1))))&lt;$C28)))</f>
        <v>0</v>
      </c>
      <c r="AZ28" s="48" t="n">
        <f aca="false">IF(OR(N(AZ$5)=0,AZ$6=""),0,AZ$5*((DATE(YEAR($B28),MONTH($B28),MIN(AZ$6,DAY(EOMONTH($B28,0))))&gt;=$B28)*(DATE(YEAR($B28),MONTH($B28),MIN(AZ$6,DAY(EOMONTH($B28,0))))&lt;$C28)+(DATE(YEAR($B28),MONTH($B28)+1,MIN(AZ$6,DAY(EOMONTH($B28,1))))&gt;=$B28)*(DATE(YEAR($B28),MONTH($B28)+1,MIN(AZ$6,DAY(EOMONTH($B28,1))))&lt;$C28)))</f>
        <v>0</v>
      </c>
      <c r="BA28" s="48" t="n">
        <f aca="false">IF(OR(N(BA$5)=0,BA$6=""),0,BA$5*((DATE(YEAR($B28),MONTH($B28),MIN(BA$6,DAY(EOMONTH($B28,0))))&gt;=$B28)*(DATE(YEAR($B28),MONTH($B28),MIN(BA$6,DAY(EOMONTH($B28,0))))&lt;$C28)+(DATE(YEAR($B28),MONTH($B28)+1,MIN(BA$6,DAY(EOMONTH($B28,1))))&gt;=$B28)*(DATE(YEAR($B28),MONTH($B28)+1,MIN(BA$6,DAY(EOMONTH($B28,1))))&lt;$C28)))</f>
        <v>0</v>
      </c>
      <c r="BB28" s="48" t="n">
        <f aca="false">IF(OR(N(BB$5)=0,BB$6=""),0,BB$5*((DATE(YEAR($B28),MONTH($B28),MIN(BB$6,DAY(EOMONTH($B28,0))))&gt;=$B28)*(DATE(YEAR($B28),MONTH($B28),MIN(BB$6,DAY(EOMONTH($B28,0))))&lt;$C28)+(DATE(YEAR($B28),MONTH($B28)+1,MIN(BB$6,DAY(EOMONTH($B28,1))))&gt;=$B28)*(DATE(YEAR($B28),MONTH($B28)+1,MIN(BB$6,DAY(EOMONTH($B28,1))))&lt;$C28)))</f>
        <v>0</v>
      </c>
      <c r="BC28" s="48" t="n">
        <f aca="false">IF(OR(N(BC$5)=0,BC$6=""),0,BC$5*((DATE(YEAR($B28),MONTH($B28),MIN(BC$6,DAY(EOMONTH($B28,0))))&gt;=$B28)*(DATE(YEAR($B28),MONTH($B28),MIN(BC$6,DAY(EOMONTH($B28,0))))&lt;$C28)+(DATE(YEAR($B28),MONTH($B28)+1,MIN(BC$6,DAY(EOMONTH($B28,1))))&gt;=$B28)*(DATE(YEAR($B28),MONTH($B28)+1,MIN(BC$6,DAY(EOMONTH($B28,1))))&lt;$C28)))</f>
        <v>0</v>
      </c>
      <c r="BD28" s="48" t="n">
        <f aca="false">IF(OR(N(BD$5)=0,BD$6=""),0,BD$5*((DATE(YEAR($B28),MONTH($B28),MIN(BD$6,DAY(EOMONTH($B28,0))))&gt;=$B28)*(DATE(YEAR($B28),MONTH($B28),MIN(BD$6,DAY(EOMONTH($B28,0))))&lt;$C28)+(DATE(YEAR($B28),MONTH($B28)+1,MIN(BD$6,DAY(EOMONTH($B28,1))))&gt;=$B28)*(DATE(YEAR($B28),MONTH($B28)+1,MIN(BD$6,DAY(EOMONTH($B28,1))))&lt;$C28)))</f>
        <v>0</v>
      </c>
      <c r="BE28" s="48" t="n">
        <f aca="false">IF(OR(N(BE$5)=0,BE$6=""),0,BE$5*((DATE(YEAR($B28),MONTH($B28),MIN(BE$6,DAY(EOMONTH($B28,0))))&gt;=$B28)*(DATE(YEAR($B28),MONTH($B28),MIN(BE$6,DAY(EOMONTH($B28,0))))&lt;$C28)+(DATE(YEAR($B28),MONTH($B28)+1,MIN(BE$6,DAY(EOMONTH($B28,1))))&gt;=$B28)*(DATE(YEAR($B28),MONTH($B28)+1,MIN(BE$6,DAY(EOMONTH($B28,1))))&lt;$C28)))</f>
        <v>0</v>
      </c>
      <c r="BF28" s="48" t="n">
        <f aca="false">IF(OR(N(BF$5)=0,BF$6=""),0,BF$5*((DATE(YEAR($B28),MONTH($B28),MIN(BF$6,DAY(EOMONTH($B28,0))))&gt;=$B28)*(DATE(YEAR($B28),MONTH($B28),MIN(BF$6,DAY(EOMONTH($B28,0))))&lt;$C28)+(DATE(YEAR($B28),MONTH($B28)+1,MIN(BF$6,DAY(EOMONTH($B28,1))))&gt;=$B28)*(DATE(YEAR($B28),MONTH($B28)+1,MIN(BF$6,DAY(EOMONTH($B28,1))))&lt;$C28)))</f>
        <v>0</v>
      </c>
      <c r="BG28" s="48" t="n">
        <f aca="false">IF(OR(N(BG$5)=0,BG$6=""),0,BG$5*((DATE(YEAR($B28),MONTH($B28),MIN(BG$6,DAY(EOMONTH($B28,0))))&gt;=$B28)*(DATE(YEAR($B28),MONTH($B28),MIN(BG$6,DAY(EOMONTH($B28,0))))&lt;$C28)+(DATE(YEAR($B28),MONTH($B28)+1,MIN(BG$6,DAY(EOMONTH($B28,1))))&gt;=$B28)*(DATE(YEAR($B28),MONTH($B28)+1,MIN(BG$6,DAY(EOMONTH($B28,1))))&lt;$C28)))</f>
        <v>0</v>
      </c>
      <c r="BH28" s="48" t="n">
        <f aca="false">IF(OR(N(BH$5)=0,BH$6=""),0,BH$5*((DATE(YEAR($B28),MONTH($B28),MIN(BH$6,DAY(EOMONTH($B28,0))))&gt;=$B28)*(DATE(YEAR($B28),MONTH($B28),MIN(BH$6,DAY(EOMONTH($B28,0))))&lt;$C28)+(DATE(YEAR($B28),MONTH($B28)+1,MIN(BH$6,DAY(EOMONTH($B28,1))))&gt;=$B28)*(DATE(YEAR($B28),MONTH($B28)+1,MIN(BH$6,DAY(EOMONTH($B28,1))))&lt;$C28)))</f>
        <v>0</v>
      </c>
      <c r="BI28" s="48" t="n">
        <f aca="false">IF(OR(N(BI$5)=0,BI$6=""),0,BI$5*((DATE(YEAR($B28),MONTH($B28),MIN(BI$6,DAY(EOMONTH($B28,0))))&gt;=$B28)*(DATE(YEAR($B28),MONTH($B28),MIN(BI$6,DAY(EOMONTH($B28,0))))&lt;$C28)+(DATE(YEAR($B28),MONTH($B28)+1,MIN(BI$6,DAY(EOMONTH($B28,1))))&gt;=$B28)*(DATE(YEAR($B28),MONTH($B28)+1,MIN(BI$6,DAY(EOMONTH($B28,1))))&lt;$C28)))</f>
        <v>0</v>
      </c>
      <c r="BJ28" s="48" t="n">
        <f aca="false">IF(OR(N(BJ$5)=0,BJ$6=""),0,BJ$5*((DATE(YEAR($B28),MONTH($B28),MIN(BJ$6,DAY(EOMONTH($B28,0))))&gt;=$B28)*(DATE(YEAR($B28),MONTH($B28),MIN(BJ$6,DAY(EOMONTH($B28,0))))&lt;$C28)+(DATE(YEAR($B28),MONTH($B28)+1,MIN(BJ$6,DAY(EOMONTH($B28,1))))&gt;=$B28)*(DATE(YEAR($B28),MONTH($B28)+1,MIN(BJ$6,DAY(EOMONTH($B28,1))))&lt;$C28)))</f>
        <v>0</v>
      </c>
      <c r="BK28" s="48" t="n">
        <f aca="false">IF(OR(N(BK$5)=0,BK$6=""),0,BK$5*((DATE(YEAR($B28),MONTH($B28),MIN(BK$6,DAY(EOMONTH($B28,0))))&gt;=$B28)*(DATE(YEAR($B28),MONTH($B28),MIN(BK$6,DAY(EOMONTH($B28,0))))&lt;$C28)+(DATE(YEAR($B28),MONTH($B28)+1,MIN(BK$6,DAY(EOMONTH($B28,1))))&gt;=$B28)*(DATE(YEAR($B28),MONTH($B28)+1,MIN(BK$6,DAY(EOMONTH($B28,1))))&lt;$C28)))</f>
        <v>0</v>
      </c>
      <c r="BL28" s="48" t="n">
        <f aca="false">IF(OR(N(BL$5)=0,BL$6=""),0,BL$5*((DATE(YEAR($B28),MONTH($B28),MIN(BL$6,DAY(EOMONTH($B28,0))))&gt;=$B28)*(DATE(YEAR($B28),MONTH($B28),MIN(BL$6,DAY(EOMONTH($B28,0))))&lt;$C28)+(DATE(YEAR($B28),MONTH($B28)+1,MIN(BL$6,DAY(EOMONTH($B28,1))))&gt;=$B28)*(DATE(YEAR($B28),MONTH($B28)+1,MIN(BL$6,DAY(EOMONTH($B28,1))))&lt;$C28)))</f>
        <v>0</v>
      </c>
      <c r="BM28" s="48" t="n">
        <f aca="false">IF(OR(N(BM$5)=0,BM$6=""),0,BM$5*((DATE(YEAR($B28),MONTH($B28),MIN(BM$6,DAY(EOMONTH($B28,0))))&gt;=$B28)*(DATE(YEAR($B28),MONTH($B28),MIN(BM$6,DAY(EOMONTH($B28,0))))&lt;$C28)+(DATE(YEAR($B28),MONTH($B28)+1,MIN(BM$6,DAY(EOMONTH($B28,1))))&gt;=$B28)*(DATE(YEAR($B28),MONTH($B28)+1,MIN(BM$6,DAY(EOMONTH($B28,1))))&lt;$C28)))</f>
        <v>0</v>
      </c>
      <c r="BN28" s="48" t="n">
        <f aca="false">IF(OR(N(BN$5)=0,BN$6=""),0,BN$5*((DATE(YEAR($B28),MONTH($B28),MIN(BN$6,DAY(EOMONTH($B28,0))))&gt;=$B28)*(DATE(YEAR($B28),MONTH($B28),MIN(BN$6,DAY(EOMONTH($B28,0))))&lt;$C28)+(DATE(YEAR($B28),MONTH($B28)+1,MIN(BN$6,DAY(EOMONTH($B28,1))))&gt;=$B28)*(DATE(YEAR($B28),MONTH($B28)+1,MIN(BN$6,DAY(EOMONTH($B28,1))))&lt;$C28)))</f>
        <v>0</v>
      </c>
      <c r="BO28" s="48" t="n">
        <f aca="false">IF(OR(N(BO$5)=0,BO$6=""),0,BO$5*((DATE(YEAR($B28),MONTH($B28),MIN(BO$6,DAY(EOMONTH($B28,0))))&gt;=$B28)*(DATE(YEAR($B28),MONTH($B28),MIN(BO$6,DAY(EOMONTH($B28,0))))&lt;$C28)+(DATE(YEAR($B28),MONTH($B28)+1,MIN(BO$6,DAY(EOMONTH($B28,1))))&gt;=$B28)*(DATE(YEAR($B28),MONTH($B28)+1,MIN(BO$6,DAY(EOMONTH($B28,1))))&lt;$C28)))</f>
        <v>0</v>
      </c>
      <c r="BP28" s="48" t="n">
        <f aca="false">IF(OR(N(BP$5)=0,BP$6=""),0,BP$5*((DATE(YEAR($B28),MONTH($B28),MIN(BP$6,DAY(EOMONTH($B28,0))))&gt;=$B28)*(DATE(YEAR($B28),MONTH($B28),MIN(BP$6,DAY(EOMONTH($B28,0))))&lt;$C28)+(DATE(YEAR($B28),MONTH($B28)+1,MIN(BP$6,DAY(EOMONTH($B28,1))))&gt;=$B28)*(DATE(YEAR($B28),MONTH($B28)+1,MIN(BP$6,DAY(EOMONTH($B28,1))))&lt;$C28)))</f>
        <v>0</v>
      </c>
      <c r="BQ28" s="48" t="n">
        <f aca="false">IF(OR(N(BQ$5)=0,BQ$6=""),0,BQ$5*((DATE(YEAR($B28),MONTH($B28),MIN(BQ$6,DAY(EOMONTH($B28,0))))&gt;=$B28)*(DATE(YEAR($B28),MONTH($B28),MIN(BQ$6,DAY(EOMONTH($B28,0))))&lt;$C28)+(DATE(YEAR($B28),MONTH($B28)+1,MIN(BQ$6,DAY(EOMONTH($B28,1))))&gt;=$B28)*(DATE(YEAR($B28),MONTH($B28)+1,MIN(BQ$6,DAY(EOMONTH($B28,1))))&lt;$C28)))</f>
        <v>0</v>
      </c>
      <c r="BR28" s="48" t="n">
        <f aca="false">IF(OR(N(BR$5)=0,BR$6=""),0,BR$5*((DATE(YEAR($B28),MONTH($B28),MIN(BR$6,DAY(EOMONTH($B28,0))))&gt;=$B28)*(DATE(YEAR($B28),MONTH($B28),MIN(BR$6,DAY(EOMONTH($B28,0))))&lt;$C28)+(DATE(YEAR($B28),MONTH($B28)+1,MIN(BR$6,DAY(EOMONTH($B28,1))))&gt;=$B28)*(DATE(YEAR($B28),MONTH($B28)+1,MIN(BR$6,DAY(EOMONTH($B28,1))))&lt;$C28)))</f>
        <v>0</v>
      </c>
      <c r="BS28" s="48" t="n">
        <f aca="false">IF(OR(N(BS$5)=0,BS$6=""),0,BS$5*((DATE(YEAR($B28),MONTH($B28),MIN(BS$6,DAY(EOMONTH($B28,0))))&gt;=$B28)*(DATE(YEAR($B28),MONTH($B28),MIN(BS$6,DAY(EOMONTH($B28,0))))&lt;$C28)+(DATE(YEAR($B28),MONTH($B28)+1,MIN(BS$6,DAY(EOMONTH($B28,1))))&gt;=$B28)*(DATE(YEAR($B28),MONTH($B28)+1,MIN(BS$6,DAY(EOMONTH($B28,1))))&lt;$C28)))</f>
        <v>0</v>
      </c>
      <c r="BT28" s="48" t="n">
        <f aca="false">IF(OR(N(BT$5)=0,BT$6=""),0,BT$5*((DATE(YEAR($B28),MONTH($B28),MIN(BT$6,DAY(EOMONTH($B28,0))))&gt;=$B28)*(DATE(YEAR($B28),MONTH($B28),MIN(BT$6,DAY(EOMONTH($B28,0))))&lt;$C28)+(DATE(YEAR($B28),MONTH($B28)+1,MIN(BT$6,DAY(EOMONTH($B28,1))))&gt;=$B28)*(DATE(YEAR($B28),MONTH($B28)+1,MIN(BT$6,DAY(EOMONTH($B28,1))))&lt;$C28)))</f>
        <v>0</v>
      </c>
      <c r="BU28" s="48" t="n">
        <f aca="false">IF(OR(N(BU$5)=0,BU$6=""),0,BU$5*((DATE(YEAR($B28),MONTH($B28),MIN(BU$6,DAY(EOMONTH($B28,0))))&gt;=$B28)*(DATE(YEAR($B28),MONTH($B28),MIN(BU$6,DAY(EOMONTH($B28,0))))&lt;$C28)+(DATE(YEAR($B28),MONTH($B28)+1,MIN(BU$6,DAY(EOMONTH($B28,1))))&gt;=$B28)*(DATE(YEAR($B28),MONTH($B28)+1,MIN(BU$6,DAY(EOMONTH($B28,1))))&lt;$C28)))</f>
        <v>0</v>
      </c>
      <c r="BV28" s="48" t="n">
        <f aca="false">IF(OR(N(BV$5)=0,BV$6=""),0,BV$5*((DATE(YEAR($B28),MONTH($B28),MIN(BV$6,DAY(EOMONTH($B28,0))))&gt;=$B28)*(DATE(YEAR($B28),MONTH($B28),MIN(BV$6,DAY(EOMONTH($B28,0))))&lt;$C28)+(DATE(YEAR($B28),MONTH($B28)+1,MIN(BV$6,DAY(EOMONTH($B28,1))))&gt;=$B28)*(DATE(YEAR($B28),MONTH($B28)+1,MIN(BV$6,DAY(EOMONTH($B28,1))))&lt;$C28)))</f>
        <v>0</v>
      </c>
      <c r="BW28" s="48" t="n">
        <f aca="false">IF(OR(N(BW$5)=0,BW$6=""),0,BW$5*((DATE(YEAR($B28),MONTH($B28),MIN(BW$6,DAY(EOMONTH($B28,0))))&gt;=$B28)*(DATE(YEAR($B28),MONTH($B28),MIN(BW$6,DAY(EOMONTH($B28,0))))&lt;$C28)+(DATE(YEAR($B28),MONTH($B28)+1,MIN(BW$6,DAY(EOMONTH($B28,1))))&gt;=$B28)*(DATE(YEAR($B28),MONTH($B28)+1,MIN(BW$6,DAY(EOMONTH($B28,1))))&lt;$C28)))</f>
        <v>0</v>
      </c>
      <c r="BX28" s="48" t="n">
        <f aca="false">MIN(Z28,(FT27*(1+FT$5/Setup!$C$36)+IF($V28=1,N($F28),0)))</f>
        <v>0</v>
      </c>
      <c r="BY28" s="48" t="n">
        <f aca="false">MIN(AA28,(FU27*(1+FU$5/Setup!$C$36)+IF($V28=2,N($F28),0)))</f>
        <v>0</v>
      </c>
      <c r="BZ28" s="48" t="n">
        <f aca="false">MIN(AB28,(FV27*(1+FV$5/Setup!$C$36)+IF($V28=3,N($F28),0)))</f>
        <v>0</v>
      </c>
      <c r="CA28" s="48" t="n">
        <f aca="false">MIN(AC28,(FW27*(1+FW$5/Setup!$C$36)+IF($V28=4,N($F28),0)))</f>
        <v>0</v>
      </c>
      <c r="CB28" s="48" t="n">
        <f aca="false">MIN(AD28,(FX27*(1+FX$5/Setup!$C$36)+IF($V28=5,N($F28),0)))</f>
        <v>0</v>
      </c>
      <c r="CC28" s="48" t="n">
        <f aca="false">MIN(AE28,(FY27*(1+FY$5/Setup!$C$36)+IF($V28=6,N($F28),0)))</f>
        <v>0</v>
      </c>
      <c r="CD28" s="48" t="n">
        <f aca="false">MIN(AF28,(FZ27*(1+FZ$5/Setup!$C$36)+IF($V28=7,N($F28),0)))</f>
        <v>0</v>
      </c>
      <c r="CE28" s="48" t="n">
        <f aca="false">MIN(AG28,(GA27*(1+GA$5/Setup!$C$36)+IF($V28=8,N($F28),0)))</f>
        <v>0</v>
      </c>
      <c r="CF28" s="48" t="n">
        <f aca="false">MIN(AH28,(GB27*(1+GB$5/Setup!$C$36)+IF($V28=9,N($F28),0)))</f>
        <v>0</v>
      </c>
      <c r="CG28" s="48" t="n">
        <f aca="false">MIN(AI28,(GC27*(1+GC$5/Setup!$C$36)+IF($V28=10,N($F28),0)))</f>
        <v>0</v>
      </c>
      <c r="CH28" s="48" t="n">
        <f aca="false">MIN(AJ28,(GD27*(1+GD$5/Setup!$C$36)+IF($V28=11,N($F28),0)))</f>
        <v>0</v>
      </c>
      <c r="CI28" s="48" t="n">
        <f aca="false">MIN(AK28,(GE27*(1+GE$5/Setup!$C$36)+IF($V28=12,N($F28),0)))</f>
        <v>0</v>
      </c>
      <c r="CJ28" s="48" t="n">
        <f aca="false">MIN(AL28,(GF27*(1+GF$5/Setup!$C$36)+IF($V28=13,N($F28),0)))</f>
        <v>0</v>
      </c>
      <c r="CK28" s="48" t="n">
        <f aca="false">MIN(AM28,(GG27*(1+GG$5/Setup!$C$36)+IF($V28=14,N($F28),0)))</f>
        <v>0</v>
      </c>
      <c r="CL28" s="48" t="n">
        <f aca="false">MIN(AN28,(GH27*(1+GH$5/Setup!$C$36)+IF($V28=15,N($F28),0)))</f>
        <v>0</v>
      </c>
      <c r="CM28" s="48" t="n">
        <f aca="false">MIN(AO28,(GI27*(1+GI$5/Setup!$C$36)+IF($V28=16,N($F28),0)))</f>
        <v>0</v>
      </c>
      <c r="CN28" s="48" t="n">
        <f aca="false">MIN(AP28,(GJ27*(1+GJ$5/Setup!$C$36)+IF($V28=17,N($F28),0)))</f>
        <v>0</v>
      </c>
      <c r="CO28" s="48" t="n">
        <f aca="false">MIN(AQ28,(GK27*(1+GK$5/Setup!$C$36)+IF($V28=18,N($F28),0)))</f>
        <v>0</v>
      </c>
      <c r="CP28" s="48" t="n">
        <f aca="false">MIN(AR28,(GL27*(1+GL$5/Setup!$C$36)+IF($V28=19,N($F28),0)))</f>
        <v>0</v>
      </c>
      <c r="CQ28" s="48" t="n">
        <f aca="false">MIN(AS28,(GM27*(1+GM$5/Setup!$C$36)+IF($V28=20,N($F28),0)))</f>
        <v>0</v>
      </c>
      <c r="CR28" s="48" t="n">
        <f aca="false">MIN(AT28,(GN27*(1+GN$5/Setup!$C$36)+IF($V28=21,N($F28),0)))</f>
        <v>0</v>
      </c>
      <c r="CS28" s="48" t="n">
        <f aca="false">MIN(AU28,(GO27*(1+GO$5/Setup!$C$36)+IF($V28=22,N($F28),0)))</f>
        <v>0</v>
      </c>
      <c r="CT28" s="48" t="n">
        <f aca="false">MIN(AV28,(GP27*(1+GP$5/Setup!$C$36)+IF($V28=23,N($F28),0)))</f>
        <v>0</v>
      </c>
      <c r="CU28" s="48" t="n">
        <f aca="false">MIN(AW28,(GQ27*(1+GQ$5/Setup!$C$36)+IF($V28=24,N($F28),0)))</f>
        <v>0</v>
      </c>
      <c r="CV28" s="48" t="n">
        <f aca="false">MIN(AX28,(GR27*(1+GR$5/Setup!$C$36)+IF($V28=25,N($F28),0)))</f>
        <v>0</v>
      </c>
      <c r="CW28" s="48" t="n">
        <f aca="false">MIN(AY28,(GS27*(1+GS$5/Setup!$C$36)+IF($V28=26,N($F28),0)))</f>
        <v>0</v>
      </c>
      <c r="CX28" s="48" t="n">
        <f aca="false">MIN(AZ28,(GT27*(1+GT$5/Setup!$C$36)+IF($V28=27,N($F28),0)))</f>
        <v>0</v>
      </c>
      <c r="CY28" s="48" t="n">
        <f aca="false">MIN(BA28,(GU27*(1+GU$5/Setup!$C$36)+IF($V28=28,N($F28),0)))</f>
        <v>0</v>
      </c>
      <c r="CZ28" s="48" t="n">
        <f aca="false">MIN(BB28,(GV27*(1+GV$5/Setup!$C$36)+IF($V28=29,N($F28),0)))</f>
        <v>0</v>
      </c>
      <c r="DA28" s="48" t="n">
        <f aca="false">MIN(BC28,(GW27*(1+GW$5/Setup!$C$36)+IF($V28=30,N($F28),0)))</f>
        <v>0</v>
      </c>
      <c r="DB28" s="48" t="n">
        <f aca="false">MIN(BD28,(GX27*(1+GX$5/Setup!$C$36)+IF($V28=31,N($F28),0)))</f>
        <v>0</v>
      </c>
      <c r="DC28" s="48" t="n">
        <f aca="false">MIN(BE28,(GY27*(1+GY$5/Setup!$C$36)+IF($V28=32,N($F28),0)))</f>
        <v>0</v>
      </c>
      <c r="DD28" s="48" t="n">
        <f aca="false">MIN(BF28,(GZ27*(1+GZ$5/Setup!$C$36)+IF($V28=33,N($F28),0)))</f>
        <v>0</v>
      </c>
      <c r="DE28" s="48" t="n">
        <f aca="false">MIN(BG28,(HA27*(1+HA$5/Setup!$C$36)+IF($V28=34,N($F28),0)))</f>
        <v>0</v>
      </c>
      <c r="DF28" s="48" t="n">
        <f aca="false">MIN(BH28,(HB27*(1+HB$5/Setup!$C$36)+IF($V28=35,N($F28),0)))</f>
        <v>0</v>
      </c>
      <c r="DG28" s="48" t="n">
        <f aca="false">MIN(BI28,(HC27*(1+HC$5/Setup!$C$36)+IF($V28=36,N($F28),0)))</f>
        <v>0</v>
      </c>
      <c r="DH28" s="48" t="n">
        <f aca="false">MIN(BJ28,(HD27*(1+HD$5/Setup!$C$36)+IF($V28=37,N($F28),0)))</f>
        <v>0</v>
      </c>
      <c r="DI28" s="48" t="n">
        <f aca="false">MIN(BK28,(HE27*(1+HE$5/Setup!$C$36)+IF($V28=38,N($F28),0)))</f>
        <v>0</v>
      </c>
      <c r="DJ28" s="48" t="n">
        <f aca="false">MIN(BL28,(HF27*(1+HF$5/Setup!$C$36)+IF($V28=39,N($F28),0)))</f>
        <v>0</v>
      </c>
      <c r="DK28" s="48" t="n">
        <f aca="false">MIN(BM28,(HG27*(1+HG$5/Setup!$C$36)+IF($V28=40,N($F28),0)))</f>
        <v>0</v>
      </c>
      <c r="DL28" s="48" t="n">
        <f aca="false">MIN(BN28,(HH27*(1+HH$5/Setup!$C$36)+IF($V28=41,N($F28),0)))</f>
        <v>0</v>
      </c>
      <c r="DM28" s="48" t="n">
        <f aca="false">MIN(BO28,(HI27*(1+HI$5/Setup!$C$36)+IF($V28=42,N($F28),0)))</f>
        <v>0</v>
      </c>
      <c r="DN28" s="48" t="n">
        <f aca="false">MIN(BP28,(HJ27*(1+HJ$5/Setup!$C$36)+IF($V28=43,N($F28),0)))</f>
        <v>0</v>
      </c>
      <c r="DO28" s="48" t="n">
        <f aca="false">MIN(BQ28,(HK27*(1+HK$5/Setup!$C$36)+IF($V28=44,N($F28),0)))</f>
        <v>0</v>
      </c>
      <c r="DP28" s="48" t="n">
        <f aca="false">MIN(BR28,(HL27*(1+HL$5/Setup!$C$36)+IF($V28=45,N($F28),0)))</f>
        <v>0</v>
      </c>
      <c r="DQ28" s="48" t="n">
        <f aca="false">MIN(BS28,(HM27*(1+HM$5/Setup!$C$36)+IF($V28=46,N($F28),0)))</f>
        <v>0</v>
      </c>
      <c r="DR28" s="48" t="n">
        <f aca="false">MIN(BT28,(HN27*(1+HN$5/Setup!$C$36)+IF($V28=47,N($F28),0)))</f>
        <v>0</v>
      </c>
      <c r="DS28" s="48" t="n">
        <f aca="false">MIN(BU28,(HO27*(1+HO$5/Setup!$C$36)+IF($V28=48,N($F28),0)))</f>
        <v>0</v>
      </c>
      <c r="DT28" s="48" t="n">
        <f aca="false">MIN(BV28,(HP27*(1+HP$5/Setup!$C$36)+IF($V28=49,N($F28),0)))</f>
        <v>0</v>
      </c>
      <c r="DU28" s="48" t="n">
        <f aca="false">MIN(BW28,(HQ27*(1+HQ$5/Setup!$C$36)+IF($V28=50,N($F28),0)))</f>
        <v>0</v>
      </c>
      <c r="DV28" s="48" t="n">
        <f aca="false">MIN(MAX((FT27*(1+FT$5/Setup!$C$36)+IF($V28=1,N($F28),0))-BX28,0),MAX($P28-0,0))</f>
        <v>0</v>
      </c>
      <c r="DW28" s="48" t="n">
        <f aca="false">MIN(MAX((FU27*(1+FU$5/Setup!$C$36)+IF($V28=2,N($F28),0))-BY28,0),MAX($P28-SUM(DV28:DV28),0))</f>
        <v>0</v>
      </c>
      <c r="DX28" s="48" t="n">
        <f aca="false">MIN(MAX((FV27*(1+FV$5/Setup!$C$36)+IF($V28=3,N($F28),0))-BZ28,0),MAX($P28-SUM(DV28:DW28),0))</f>
        <v>0</v>
      </c>
      <c r="DY28" s="48" t="n">
        <f aca="false">MIN(MAX((FW27*(1+FW$5/Setup!$C$36)+IF($V28=4,N($F28),0))-CA28,0),MAX($P28-SUM(DV28:DX28),0))</f>
        <v>0</v>
      </c>
      <c r="DZ28" s="48" t="n">
        <f aca="false">MIN(MAX((FX27*(1+FX$5/Setup!$C$36)+IF($V28=5,N($F28),0))-CB28,0),MAX($P28-SUM(DV28:DY28),0))</f>
        <v>0</v>
      </c>
      <c r="EA28" s="48" t="n">
        <f aca="false">MIN(MAX((FY27*(1+FY$5/Setup!$C$36)+IF($V28=6,N($F28),0))-CC28,0),MAX($P28-SUM(DV28:DZ28),0))</f>
        <v>0</v>
      </c>
      <c r="EB28" s="48" t="n">
        <f aca="false">MIN(MAX((FZ27*(1+FZ$5/Setup!$C$36)+IF($V28=7,N($F28),0))-CD28,0),MAX($P28-SUM(DV28:EA28),0))</f>
        <v>0</v>
      </c>
      <c r="EC28" s="48" t="n">
        <f aca="false">MIN(MAX((GA27*(1+GA$5/Setup!$C$36)+IF($V28=8,N($F28),0))-CE28,0),MAX($P28-SUM(DV28:EB28),0))</f>
        <v>0</v>
      </c>
      <c r="ED28" s="48" t="n">
        <f aca="false">MIN(MAX((GB27*(1+GB$5/Setup!$C$36)+IF($V28=9,N($F28),0))-CF28,0),MAX($P28-SUM(DV28:EC28),0))</f>
        <v>0</v>
      </c>
      <c r="EE28" s="48" t="n">
        <f aca="false">MIN(MAX((GC27*(1+GC$5/Setup!$C$36)+IF($V28=10,N($F28),0))-CG28,0),MAX($P28-SUM(DV28:ED28),0))</f>
        <v>0</v>
      </c>
      <c r="EF28" s="48" t="n">
        <f aca="false">MIN(MAX((GD27*(1+GD$5/Setup!$C$36)+IF($V28=11,N($F28),0))-CH28,0),MAX($P28-SUM(DV28:EE28),0))</f>
        <v>0</v>
      </c>
      <c r="EG28" s="48" t="n">
        <f aca="false">MIN(MAX((GE27*(1+GE$5/Setup!$C$36)+IF($V28=12,N($F28),0))-CI28,0),MAX($P28-SUM(DV28:EF28),0))</f>
        <v>0</v>
      </c>
      <c r="EH28" s="48" t="n">
        <f aca="false">MIN(MAX((GF27*(1+GF$5/Setup!$C$36)+IF($V28=13,N($F28),0))-CJ28,0),MAX($P28-SUM(DV28:EG28),0))</f>
        <v>0</v>
      </c>
      <c r="EI28" s="48" t="n">
        <f aca="false">MIN(MAX((GG27*(1+GG$5/Setup!$C$36)+IF($V28=14,N($F28),0))-CK28,0),MAX($P28-SUM(DV28:EH28),0))</f>
        <v>0</v>
      </c>
      <c r="EJ28" s="48" t="n">
        <f aca="false">MIN(MAX((GH27*(1+GH$5/Setup!$C$36)+IF($V28=15,N($F28),0))-CL28,0),MAX($P28-SUM(DV28:EI28),0))</f>
        <v>0</v>
      </c>
      <c r="EK28" s="48" t="n">
        <f aca="false">MIN(MAX((GI27*(1+GI$5/Setup!$C$36)+IF($V28=16,N($F28),0))-CM28,0),MAX($P28-SUM(DV28:EJ28),0))</f>
        <v>0</v>
      </c>
      <c r="EL28" s="48" t="n">
        <f aca="false">MIN(MAX((GJ27*(1+GJ$5/Setup!$C$36)+IF($V28=17,N($F28),0))-CN28,0),MAX($P28-SUM(DV28:EK28),0))</f>
        <v>0</v>
      </c>
      <c r="EM28" s="48" t="n">
        <f aca="false">MIN(MAX((GK27*(1+GK$5/Setup!$C$36)+IF($V28=18,N($F28),0))-CO28,0),MAX($P28-SUM(DV28:EL28),0))</f>
        <v>0</v>
      </c>
      <c r="EN28" s="48" t="n">
        <f aca="false">MIN(MAX((GL27*(1+GL$5/Setup!$C$36)+IF($V28=19,N($F28),0))-CP28,0),MAX($P28-SUM(DV28:EM28),0))</f>
        <v>0</v>
      </c>
      <c r="EO28" s="48" t="n">
        <f aca="false">MIN(MAX((GM27*(1+GM$5/Setup!$C$36)+IF($V28=20,N($F28),0))-CQ28,0),MAX($P28-SUM(DV28:EN28),0))</f>
        <v>0</v>
      </c>
      <c r="EP28" s="48" t="n">
        <f aca="false">MIN(MAX((GN27*(1+GN$5/Setup!$C$36)+IF($V28=21,N($F28),0))-CR28,0),MAX($P28-SUM(DV28:EO28),0))</f>
        <v>0</v>
      </c>
      <c r="EQ28" s="48" t="n">
        <f aca="false">MIN(MAX((GO27*(1+GO$5/Setup!$C$36)+IF($V28=22,N($F28),0))-CS28,0),MAX($P28-SUM(DV28:EP28),0))</f>
        <v>0</v>
      </c>
      <c r="ER28" s="48" t="n">
        <f aca="false">MIN(MAX((GP27*(1+GP$5/Setup!$C$36)+IF($V28=23,N($F28),0))-CT28,0),MAX($P28-SUM(DV28:EQ28),0))</f>
        <v>0</v>
      </c>
      <c r="ES28" s="48" t="n">
        <f aca="false">MIN(MAX((GQ27*(1+GQ$5/Setup!$C$36)+IF($V28=24,N($F28),0))-CU28,0),MAX($P28-SUM(DV28:ER28),0))</f>
        <v>0</v>
      </c>
      <c r="ET28" s="48" t="n">
        <f aca="false">MIN(MAX((GR27*(1+GR$5/Setup!$C$36)+IF($V28=25,N($F28),0))-CV28,0),MAX($P28-SUM(DV28:ES28),0))</f>
        <v>0</v>
      </c>
      <c r="EU28" s="48" t="n">
        <f aca="false">MIN(MAX((GS27*(1+GS$5/Setup!$C$36)+IF($V28=26,N($F28),0))-CW28,0),MAX($P28-SUM(DV28:ET28),0))</f>
        <v>0</v>
      </c>
      <c r="EV28" s="48" t="n">
        <f aca="false">MIN(MAX((GT27*(1+GT$5/Setup!$C$36)+IF($V28=27,N($F28),0))-CX28,0),MAX($P28-SUM(DV28:EU28),0))</f>
        <v>0</v>
      </c>
      <c r="EW28" s="48" t="n">
        <f aca="false">MIN(MAX((GU27*(1+GU$5/Setup!$C$36)+IF($V28=28,N($F28),0))-CY28,0),MAX($P28-SUM(DV28:EV28),0))</f>
        <v>0</v>
      </c>
      <c r="EX28" s="48" t="n">
        <f aca="false">MIN(MAX((GV27*(1+GV$5/Setup!$C$36)+IF($V28=29,N($F28),0))-CZ28,0),MAX($P28-SUM(DV28:EW28),0))</f>
        <v>0</v>
      </c>
      <c r="EY28" s="48" t="n">
        <f aca="false">MIN(MAX((GW27*(1+GW$5/Setup!$C$36)+IF($V28=30,N($F28),0))-DA28,0),MAX($P28-SUM(DV28:EX28),0))</f>
        <v>0</v>
      </c>
      <c r="EZ28" s="48" t="n">
        <f aca="false">MIN(MAX((GX27*(1+GX$5/Setup!$C$36)+IF($V28=31,N($F28),0))-DB28,0),MAX($P28-SUM(DV28:EY28),0))</f>
        <v>0</v>
      </c>
      <c r="FA28" s="48" t="n">
        <f aca="false">MIN(MAX((GY27*(1+GY$5/Setup!$C$36)+IF($V28=32,N($F28),0))-DC28,0),MAX($P28-SUM(DV28:EZ28),0))</f>
        <v>0</v>
      </c>
      <c r="FB28" s="48" t="n">
        <f aca="false">MIN(MAX((GZ27*(1+GZ$5/Setup!$C$36)+IF($V28=33,N($F28),0))-DD28,0),MAX($P28-SUM(DV28:FA28),0))</f>
        <v>0</v>
      </c>
      <c r="FC28" s="48" t="n">
        <f aca="false">MIN(MAX((HA27*(1+HA$5/Setup!$C$36)+IF($V28=34,N($F28),0))-DE28,0),MAX($P28-SUM(DV28:FB28),0))</f>
        <v>0</v>
      </c>
      <c r="FD28" s="48" t="n">
        <f aca="false">MIN(MAX((HB27*(1+HB$5/Setup!$C$36)+IF($V28=35,N($F28),0))-DF28,0),MAX($P28-SUM(DV28:FC28),0))</f>
        <v>0</v>
      </c>
      <c r="FE28" s="48" t="n">
        <f aca="false">MIN(MAX((HC27*(1+HC$5/Setup!$C$36)+IF($V28=36,N($F28),0))-DG28,0),MAX($P28-SUM(DV28:FD28),0))</f>
        <v>0</v>
      </c>
      <c r="FF28" s="48" t="n">
        <f aca="false">MIN(MAX((HD27*(1+HD$5/Setup!$C$36)+IF($V28=37,N($F28),0))-DH28,0),MAX($P28-SUM(DV28:FE28),0))</f>
        <v>0</v>
      </c>
      <c r="FG28" s="48" t="n">
        <f aca="false">MIN(MAX((HE27*(1+HE$5/Setup!$C$36)+IF($V28=38,N($F28),0))-DI28,0),MAX($P28-SUM(DV28:FF28),0))</f>
        <v>0</v>
      </c>
      <c r="FH28" s="48" t="n">
        <f aca="false">MIN(MAX((HF27*(1+HF$5/Setup!$C$36)+IF($V28=39,N($F28),0))-DJ28,0),MAX($P28-SUM(DV28:FG28),0))</f>
        <v>0</v>
      </c>
      <c r="FI28" s="48" t="n">
        <f aca="false">MIN(MAX((HG27*(1+HG$5/Setup!$C$36)+IF($V28=40,N($F28),0))-DK28,0),MAX($P28-SUM(DV28:FH28),0))</f>
        <v>0</v>
      </c>
      <c r="FJ28" s="48" t="n">
        <f aca="false">MIN(MAX((HH27*(1+HH$5/Setup!$C$36)+IF($V28=41,N($F28),0))-DL28,0),MAX($P28-SUM(DV28:FI28),0))</f>
        <v>0</v>
      </c>
      <c r="FK28" s="48" t="n">
        <f aca="false">MIN(MAX((HI27*(1+HI$5/Setup!$C$36)+IF($V28=42,N($F28),0))-DM28,0),MAX($P28-SUM(DV28:FJ28),0))</f>
        <v>0</v>
      </c>
      <c r="FL28" s="48" t="n">
        <f aca="false">MIN(MAX((HJ27*(1+HJ$5/Setup!$C$36)+IF($V28=43,N($F28),0))-DN28,0),MAX($P28-SUM(DV28:FK28),0))</f>
        <v>0</v>
      </c>
      <c r="FM28" s="48" t="n">
        <f aca="false">MIN(MAX((HK27*(1+HK$5/Setup!$C$36)+IF($V28=44,N($F28),0))-DO28,0),MAX($P28-SUM(DV28:FL28),0))</f>
        <v>0</v>
      </c>
      <c r="FN28" s="48" t="n">
        <f aca="false">MIN(MAX((HL27*(1+HL$5/Setup!$C$36)+IF($V28=45,N($F28),0))-DP28,0),MAX($P28-SUM(DV28:FM28),0))</f>
        <v>0</v>
      </c>
      <c r="FO28" s="48" t="n">
        <f aca="false">MIN(MAX((HM27*(1+HM$5/Setup!$C$36)+IF($V28=46,N($F28),0))-DQ28,0),MAX($P28-SUM(DV28:FN28),0))</f>
        <v>0</v>
      </c>
      <c r="FP28" s="48" t="n">
        <f aca="false">MIN(MAX((HN27*(1+HN$5/Setup!$C$36)+IF($V28=47,N($F28),0))-DR28,0),MAX($P28-SUM(DV28:FO28),0))</f>
        <v>0</v>
      </c>
      <c r="FQ28" s="48" t="n">
        <f aca="false">MIN(MAX((HO27*(1+HO$5/Setup!$C$36)+IF($V28=48,N($F28),0))-DS28,0),MAX($P28-SUM(DV28:FP28),0))</f>
        <v>0</v>
      </c>
      <c r="FR28" s="48" t="n">
        <f aca="false">MIN(MAX((HP27*(1+HP$5/Setup!$C$36)+IF($V28=49,N($F28),0))-DT28,0),MAX($P28-SUM(DV28:FQ28),0))</f>
        <v>0</v>
      </c>
      <c r="FS28" s="48" t="n">
        <f aca="false">MIN(MAX((HQ27*(1+HQ$5/Setup!$C$36)+IF($V28=50,N($F28),0))-DU28,0),MAX($P28-SUM(DV28:FR28),0))</f>
        <v>0</v>
      </c>
      <c r="FT28" s="48" t="n">
        <f aca="false">IF((FT27*(1+FT$5/Setup!$C$36)+IF($V28=1,N($F28),0))-BX28-DV28&lt;0.005,0,(FT27*(1+FT$5/Setup!$C$36)+IF($V28=1,N($F28),0))-BX28-DV28)</f>
        <v>0</v>
      </c>
      <c r="FU28" s="48" t="n">
        <f aca="false">IF((FU27*(1+FU$5/Setup!$C$36)+IF($V28=2,N($F28),0))-BY28-DW28&lt;0.005,0,(FU27*(1+FU$5/Setup!$C$36)+IF($V28=2,N($F28),0))-BY28-DW28)</f>
        <v>0</v>
      </c>
      <c r="FV28" s="48" t="n">
        <f aca="false">IF((FV27*(1+FV$5/Setup!$C$36)+IF($V28=3,N($F28),0))-BZ28-DX28&lt;0.005,0,(FV27*(1+FV$5/Setup!$C$36)+IF($V28=3,N($F28),0))-BZ28-DX28)</f>
        <v>0</v>
      </c>
      <c r="FW28" s="48" t="n">
        <f aca="false">IF((FW27*(1+FW$5/Setup!$C$36)+IF($V28=4,N($F28),0))-CA28-DY28&lt;0.005,0,(FW27*(1+FW$5/Setup!$C$36)+IF($V28=4,N($F28),0))-CA28-DY28)</f>
        <v>0</v>
      </c>
      <c r="FX28" s="48" t="n">
        <f aca="false">IF((FX27*(1+FX$5/Setup!$C$36)+IF($V28=5,N($F28),0))-CB28-DZ28&lt;0.005,0,(FX27*(1+FX$5/Setup!$C$36)+IF($V28=5,N($F28),0))-CB28-DZ28)</f>
        <v>0</v>
      </c>
      <c r="FY28" s="48" t="n">
        <f aca="false">IF((FY27*(1+FY$5/Setup!$C$36)+IF($V28=6,N($F28),0))-CC28-EA28&lt;0.005,0,(FY27*(1+FY$5/Setup!$C$36)+IF($V28=6,N($F28),0))-CC28-EA28)</f>
        <v>0</v>
      </c>
      <c r="FZ28" s="48" t="n">
        <f aca="false">IF((FZ27*(1+FZ$5/Setup!$C$36)+IF($V28=7,N($F28),0))-CD28-EB28&lt;0.005,0,(FZ27*(1+FZ$5/Setup!$C$36)+IF($V28=7,N($F28),0))-CD28-EB28)</f>
        <v>0</v>
      </c>
      <c r="GA28" s="48" t="n">
        <f aca="false">IF((GA27*(1+GA$5/Setup!$C$36)+IF($V28=8,N($F28),0))-CE28-EC28&lt;0.005,0,(GA27*(1+GA$5/Setup!$C$36)+IF($V28=8,N($F28),0))-CE28-EC28)</f>
        <v>0</v>
      </c>
      <c r="GB28" s="48" t="n">
        <f aca="false">IF((GB27*(1+GB$5/Setup!$C$36)+IF($V28=9,N($F28),0))-CF28-ED28&lt;0.005,0,(GB27*(1+GB$5/Setup!$C$36)+IF($V28=9,N($F28),0))-CF28-ED28)</f>
        <v>0</v>
      </c>
      <c r="GC28" s="48" t="n">
        <f aca="false">IF((GC27*(1+GC$5/Setup!$C$36)+IF($V28=10,N($F28),0))-CG28-EE28&lt;0.005,0,(GC27*(1+GC$5/Setup!$C$36)+IF($V28=10,N($F28),0))-CG28-EE28)</f>
        <v>0</v>
      </c>
      <c r="GD28" s="48" t="n">
        <f aca="false">IF((GD27*(1+GD$5/Setup!$C$36)+IF($V28=11,N($F28),0))-CH28-EF28&lt;0.005,0,(GD27*(1+GD$5/Setup!$C$36)+IF($V28=11,N($F28),0))-CH28-EF28)</f>
        <v>0</v>
      </c>
      <c r="GE28" s="48" t="n">
        <f aca="false">IF((GE27*(1+GE$5/Setup!$C$36)+IF($V28=12,N($F28),0))-CI28-EG28&lt;0.005,0,(GE27*(1+GE$5/Setup!$C$36)+IF($V28=12,N($F28),0))-CI28-EG28)</f>
        <v>0</v>
      </c>
      <c r="GF28" s="48" t="n">
        <f aca="false">IF((GF27*(1+GF$5/Setup!$C$36)+IF($V28=13,N($F28),0))-CJ28-EH28&lt;0.005,0,(GF27*(1+GF$5/Setup!$C$36)+IF($V28=13,N($F28),0))-CJ28-EH28)</f>
        <v>0</v>
      </c>
      <c r="GG28" s="48" t="n">
        <f aca="false">IF((GG27*(1+GG$5/Setup!$C$36)+IF($V28=14,N($F28),0))-CK28-EI28&lt;0.005,0,(GG27*(1+GG$5/Setup!$C$36)+IF($V28=14,N($F28),0))-CK28-EI28)</f>
        <v>0</v>
      </c>
      <c r="GH28" s="48" t="n">
        <f aca="false">IF((GH27*(1+GH$5/Setup!$C$36)+IF($V28=15,N($F28),0))-CL28-EJ28&lt;0.005,0,(GH27*(1+GH$5/Setup!$C$36)+IF($V28=15,N($F28),0))-CL28-EJ28)</f>
        <v>0</v>
      </c>
      <c r="GI28" s="48" t="n">
        <f aca="false">IF((GI27*(1+GI$5/Setup!$C$36)+IF($V28=16,N($F28),0))-CM28-EK28&lt;0.005,0,(GI27*(1+GI$5/Setup!$C$36)+IF($V28=16,N($F28),0))-CM28-EK28)</f>
        <v>0</v>
      </c>
      <c r="GJ28" s="48" t="n">
        <f aca="false">IF((GJ27*(1+GJ$5/Setup!$C$36)+IF($V28=17,N($F28),0))-CN28-EL28&lt;0.005,0,(GJ27*(1+GJ$5/Setup!$C$36)+IF($V28=17,N($F28),0))-CN28-EL28)</f>
        <v>0</v>
      </c>
      <c r="GK28" s="48" t="n">
        <f aca="false">IF((GK27*(1+GK$5/Setup!$C$36)+IF($V28=18,N($F28),0))-CO28-EM28&lt;0.005,0,(GK27*(1+GK$5/Setup!$C$36)+IF($V28=18,N($F28),0))-CO28-EM28)</f>
        <v>0</v>
      </c>
      <c r="GL28" s="48" t="n">
        <f aca="false">IF((GL27*(1+GL$5/Setup!$C$36)+IF($V28=19,N($F28),0))-CP28-EN28&lt;0.005,0,(GL27*(1+GL$5/Setup!$C$36)+IF($V28=19,N($F28),0))-CP28-EN28)</f>
        <v>0</v>
      </c>
      <c r="GM28" s="48" t="n">
        <f aca="false">IF((GM27*(1+GM$5/Setup!$C$36)+IF($V28=20,N($F28),0))-CQ28-EO28&lt;0.005,0,(GM27*(1+GM$5/Setup!$C$36)+IF($V28=20,N($F28),0))-CQ28-EO28)</f>
        <v>0</v>
      </c>
      <c r="GN28" s="48" t="n">
        <f aca="false">IF((GN27*(1+GN$5/Setup!$C$36)+IF($V28=21,N($F28),0))-CR28-EP28&lt;0.005,0,(GN27*(1+GN$5/Setup!$C$36)+IF($V28=21,N($F28),0))-CR28-EP28)</f>
        <v>0</v>
      </c>
      <c r="GO28" s="48" t="n">
        <f aca="false">IF((GO27*(1+GO$5/Setup!$C$36)+IF($V28=22,N($F28),0))-CS28-EQ28&lt;0.005,0,(GO27*(1+GO$5/Setup!$C$36)+IF($V28=22,N($F28),0))-CS28-EQ28)</f>
        <v>0</v>
      </c>
      <c r="GP28" s="48" t="n">
        <f aca="false">IF((GP27*(1+GP$5/Setup!$C$36)+IF($V28=23,N($F28),0))-CT28-ER28&lt;0.005,0,(GP27*(1+GP$5/Setup!$C$36)+IF($V28=23,N($F28),0))-CT28-ER28)</f>
        <v>0</v>
      </c>
      <c r="GQ28" s="48" t="n">
        <f aca="false">IF((GQ27*(1+GQ$5/Setup!$C$36)+IF($V28=24,N($F28),0))-CU28-ES28&lt;0.005,0,(GQ27*(1+GQ$5/Setup!$C$36)+IF($V28=24,N($F28),0))-CU28-ES28)</f>
        <v>0</v>
      </c>
      <c r="GR28" s="48" t="n">
        <f aca="false">IF((GR27*(1+GR$5/Setup!$C$36)+IF($V28=25,N($F28),0))-CV28-ET28&lt;0.005,0,(GR27*(1+GR$5/Setup!$C$36)+IF($V28=25,N($F28),0))-CV28-ET28)</f>
        <v>0</v>
      </c>
      <c r="GS28" s="48" t="n">
        <f aca="false">IF((GS27*(1+GS$5/Setup!$C$36)+IF($V28=26,N($F28),0))-CW28-EU28&lt;0.005,0,(GS27*(1+GS$5/Setup!$C$36)+IF($V28=26,N($F28),0))-CW28-EU28)</f>
        <v>0</v>
      </c>
      <c r="GT28" s="48" t="n">
        <f aca="false">IF((GT27*(1+GT$5/Setup!$C$36)+IF($V28=27,N($F28),0))-CX28-EV28&lt;0.005,0,(GT27*(1+GT$5/Setup!$C$36)+IF($V28=27,N($F28),0))-CX28-EV28)</f>
        <v>0</v>
      </c>
      <c r="GU28" s="48" t="n">
        <f aca="false">IF((GU27*(1+GU$5/Setup!$C$36)+IF($V28=28,N($F28),0))-CY28-EW28&lt;0.005,0,(GU27*(1+GU$5/Setup!$C$36)+IF($V28=28,N($F28),0))-CY28-EW28)</f>
        <v>0</v>
      </c>
      <c r="GV28" s="48" t="n">
        <f aca="false">IF((GV27*(1+GV$5/Setup!$C$36)+IF($V28=29,N($F28),0))-CZ28-EX28&lt;0.005,0,(GV27*(1+GV$5/Setup!$C$36)+IF($V28=29,N($F28),0))-CZ28-EX28)</f>
        <v>0</v>
      </c>
      <c r="GW28" s="48" t="n">
        <f aca="false">IF((GW27*(1+GW$5/Setup!$C$36)+IF($V28=30,N($F28),0))-DA28-EY28&lt;0.005,0,(GW27*(1+GW$5/Setup!$C$36)+IF($V28=30,N($F28),0))-DA28-EY28)</f>
        <v>0</v>
      </c>
      <c r="GX28" s="48" t="n">
        <f aca="false">IF((GX27*(1+GX$5/Setup!$C$36)+IF($V28=31,N($F28),0))-DB28-EZ28&lt;0.005,0,(GX27*(1+GX$5/Setup!$C$36)+IF($V28=31,N($F28),0))-DB28-EZ28)</f>
        <v>0</v>
      </c>
      <c r="GY28" s="48" t="n">
        <f aca="false">IF((GY27*(1+GY$5/Setup!$C$36)+IF($V28=32,N($F28),0))-DC28-FA28&lt;0.005,0,(GY27*(1+GY$5/Setup!$C$36)+IF($V28=32,N($F28),0))-DC28-FA28)</f>
        <v>0</v>
      </c>
      <c r="GZ28" s="48" t="n">
        <f aca="false">IF((GZ27*(1+GZ$5/Setup!$C$36)+IF($V28=33,N($F28),0))-DD28-FB28&lt;0.005,0,(GZ27*(1+GZ$5/Setup!$C$36)+IF($V28=33,N($F28),0))-DD28-FB28)</f>
        <v>0</v>
      </c>
      <c r="HA28" s="48" t="n">
        <f aca="false">IF((HA27*(1+HA$5/Setup!$C$36)+IF($V28=34,N($F28),0))-DE28-FC28&lt;0.005,0,(HA27*(1+HA$5/Setup!$C$36)+IF($V28=34,N($F28),0))-DE28-FC28)</f>
        <v>0</v>
      </c>
      <c r="HB28" s="48" t="n">
        <f aca="false">IF((HB27*(1+HB$5/Setup!$C$36)+IF($V28=35,N($F28),0))-DF28-FD28&lt;0.005,0,(HB27*(1+HB$5/Setup!$C$36)+IF($V28=35,N($F28),0))-DF28-FD28)</f>
        <v>0</v>
      </c>
      <c r="HC28" s="48" t="n">
        <f aca="false">IF((HC27*(1+HC$5/Setup!$C$36)+IF($V28=36,N($F28),0))-DG28-FE28&lt;0.005,0,(HC27*(1+HC$5/Setup!$C$36)+IF($V28=36,N($F28),0))-DG28-FE28)</f>
        <v>0</v>
      </c>
      <c r="HD28" s="48" t="n">
        <f aca="false">IF((HD27*(1+HD$5/Setup!$C$36)+IF($V28=37,N($F28),0))-DH28-FF28&lt;0.005,0,(HD27*(1+HD$5/Setup!$C$36)+IF($V28=37,N($F28),0))-DH28-FF28)</f>
        <v>0</v>
      </c>
      <c r="HE28" s="48" t="n">
        <f aca="false">IF((HE27*(1+HE$5/Setup!$C$36)+IF($V28=38,N($F28),0))-DI28-FG28&lt;0.005,0,(HE27*(1+HE$5/Setup!$C$36)+IF($V28=38,N($F28),0))-DI28-FG28)</f>
        <v>0</v>
      </c>
      <c r="HF28" s="48" t="n">
        <f aca="false">IF((HF27*(1+HF$5/Setup!$C$36)+IF($V28=39,N($F28),0))-DJ28-FH28&lt;0.005,0,(HF27*(1+HF$5/Setup!$C$36)+IF($V28=39,N($F28),0))-DJ28-FH28)</f>
        <v>0</v>
      </c>
      <c r="HG28" s="48" t="n">
        <f aca="false">IF((HG27*(1+HG$5/Setup!$C$36)+IF($V28=40,N($F28),0))-DK28-FI28&lt;0.005,0,(HG27*(1+HG$5/Setup!$C$36)+IF($V28=40,N($F28),0))-DK28-FI28)</f>
        <v>0</v>
      </c>
      <c r="HH28" s="48" t="n">
        <f aca="false">IF((HH27*(1+HH$5/Setup!$C$36)+IF($V28=41,N($F28),0))-DL28-FJ28&lt;0.005,0,(HH27*(1+HH$5/Setup!$C$36)+IF($V28=41,N($F28),0))-DL28-FJ28)</f>
        <v>0</v>
      </c>
      <c r="HI28" s="48" t="n">
        <f aca="false">IF((HI27*(1+HI$5/Setup!$C$36)+IF($V28=42,N($F28),0))-DM28-FK28&lt;0.005,0,(HI27*(1+HI$5/Setup!$C$36)+IF($V28=42,N($F28),0))-DM28-FK28)</f>
        <v>0</v>
      </c>
      <c r="HJ28" s="48" t="n">
        <f aca="false">IF((HJ27*(1+HJ$5/Setup!$C$36)+IF($V28=43,N($F28),0))-DN28-FL28&lt;0.005,0,(HJ27*(1+HJ$5/Setup!$C$36)+IF($V28=43,N($F28),0))-DN28-FL28)</f>
        <v>0</v>
      </c>
      <c r="HK28" s="48" t="n">
        <f aca="false">IF((HK27*(1+HK$5/Setup!$C$36)+IF($V28=44,N($F28),0))-DO28-FM28&lt;0.005,0,(HK27*(1+HK$5/Setup!$C$36)+IF($V28=44,N($F28),0))-DO28-FM28)</f>
        <v>0</v>
      </c>
      <c r="HL28" s="48" t="n">
        <f aca="false">IF((HL27*(1+HL$5/Setup!$C$36)+IF($V28=45,N($F28),0))-DP28-FN28&lt;0.005,0,(HL27*(1+HL$5/Setup!$C$36)+IF($V28=45,N($F28),0))-DP28-FN28)</f>
        <v>0</v>
      </c>
      <c r="HM28" s="48" t="n">
        <f aca="false">IF((HM27*(1+HM$5/Setup!$C$36)+IF($V28=46,N($F28),0))-DQ28-FO28&lt;0.005,0,(HM27*(1+HM$5/Setup!$C$36)+IF($V28=46,N($F28),0))-DQ28-FO28)</f>
        <v>0</v>
      </c>
      <c r="HN28" s="48" t="n">
        <f aca="false">IF((HN27*(1+HN$5/Setup!$C$36)+IF($V28=47,N($F28),0))-DR28-FP28&lt;0.005,0,(HN27*(1+HN$5/Setup!$C$36)+IF($V28=47,N($F28),0))-DR28-FP28)</f>
        <v>0</v>
      </c>
      <c r="HO28" s="48" t="n">
        <f aca="false">IF((HO27*(1+HO$5/Setup!$C$36)+IF($V28=48,N($F28),0))-DS28-FQ28&lt;0.005,0,(HO27*(1+HO$5/Setup!$C$36)+IF($V28=48,N($F28),0))-DS28-FQ28)</f>
        <v>0</v>
      </c>
      <c r="HP28" s="48" t="n">
        <f aca="false">IF((HP27*(1+HP$5/Setup!$C$36)+IF($V28=49,N($F28),0))-DT28-FR28&lt;0.005,0,(HP27*(1+HP$5/Setup!$C$36)+IF($V28=49,N($F28),0))-DT28-FR28)</f>
        <v>0</v>
      </c>
      <c r="HQ28" s="48" t="n">
        <f aca="false">IF((HQ27*(1+HQ$5/Setup!$C$36)+IF($V28=50,N($F28),0))-DU28-FS28&lt;0.005,0,(HQ27*(1+HQ$5/Setup!$C$36)+IF($V28=50,N($F28),0))-DU28-FS28)</f>
        <v>0</v>
      </c>
    </row>
    <row r="29" customFormat="false" ht="15" hidden="false" customHeight="false" outlineLevel="0" collapsed="false">
      <c r="A29" s="44" t="n">
        <v>21</v>
      </c>
      <c r="B29" s="45" t="n">
        <f aca="false">IF(Setup!$C$7="Every month",EDATE(Setup!$C$8,($A29-1)),IF(Setup!$C$7="Twice a month",DATE(YEAR(Setup!$C$8),MONTH(Setup!$C$8)+INT((($A29-1)+Setup!$C$41)/2),MIN(IF(MOD(($A29-1)+Setup!$C$41,2)=0,Setup!$C$39,Setup!$C$40),DAY(EOMONTH(DATE(YEAR(Setup!$C$8),MONTH(Setup!$C$8)+INT((($A29-1)+Setup!$C$41)/2),1),0)))),Setup!$C$8+($A29-1)*IF(Setup!$C$7="Every week",7,14)))</f>
        <v>46605</v>
      </c>
      <c r="C29" s="45" t="n">
        <f aca="false">IF(Setup!$C$7="Every month",EDATE(Setup!$C$8,$A29),IF(Setup!$C$7="Twice a month",DATE(YEAR(Setup!$C$8),MONTH(Setup!$C$8)+INT(($A29+Setup!$C$41)/2),MIN(IF(MOD($A29+Setup!$C$41,2)=0,Setup!$C$39,Setup!$C$40),DAY(EOMONTH(DATE(YEAR(Setup!$C$8),MONTH(Setup!$C$8)+INT(($A29+Setup!$C$41)/2),1),0)))),Setup!$C$8+$A29*IF(Setup!$C$7="Every week",7,14)))</f>
        <v>46619</v>
      </c>
      <c r="D29" s="46"/>
      <c r="E29" s="47"/>
      <c r="F29" s="47"/>
      <c r="G29" s="47"/>
      <c r="H29" s="47"/>
      <c r="I29" s="48" t="n">
        <f aca="false">N(Setup!$C$11)+N(E29)</f>
        <v>100</v>
      </c>
      <c r="J29" s="48" t="n">
        <f aca="false">MIN(Setup!$C$37,MAX(I29,0))</f>
        <v>9.23076923076923</v>
      </c>
      <c r="K29" s="48" t="n">
        <f aca="false">MIN(MAX(N(Setup!$C$14)-L28,0),MAX(I29-J29,0))</f>
        <v>0</v>
      </c>
      <c r="L29" s="48" t="n">
        <f aca="false">L28+K29-N(G29)</f>
        <v>500</v>
      </c>
      <c r="M29" s="48" t="n">
        <f aca="false">M28+J29-N(H29)</f>
        <v>193.846153846154</v>
      </c>
      <c r="N29" s="48" t="n">
        <f aca="false">SUM(BX29:DU29)</f>
        <v>0</v>
      </c>
      <c r="O29" s="48" t="n">
        <f aca="false">SUM(Z29:BW29)-N29</f>
        <v>25</v>
      </c>
      <c r="P29" s="48" t="n">
        <f aca="false">MAX(I29-J29-K29,0)+O29</f>
        <v>115.769230769231</v>
      </c>
      <c r="Q29" s="48" t="n">
        <f aca="false">SUM(DV29:FS29)</f>
        <v>0</v>
      </c>
      <c r="R29" s="49" t="n">
        <f aca="false">N29+J29+K29+Q29</f>
        <v>9.23076923076923</v>
      </c>
      <c r="S29" s="48" t="n">
        <f aca="false">T29-T28-N(F29)+N29+Q29</f>
        <v>0</v>
      </c>
      <c r="T29" s="49" t="n">
        <f aca="false">SUM(FT29:HQ29)</f>
        <v>0</v>
      </c>
      <c r="U29" s="44" t="str">
        <f aca="false">IF(T28&lt;0.005,"",INDEX(Helpers!$C$2:$C$51,IF(_xlfn.MINIFS($DV$6:$FS$6,DV29:FS29,"&gt;0.005")=0,V29,_xlfn.MINIFS($DV$6:$FS$6,DV29:FS29,"&gt;0.005"))))</f>
        <v/>
      </c>
      <c r="V29" s="44" t="n">
        <f aca="false">IF(_xlfn.MINIFS($FT$6:$HQ$6,FT28:HQ28,"&gt;0.005")=0,1,_xlfn.MINIFS($FT$6:$HQ$6,FT28:HQ28,"&gt;0.005"))</f>
        <v>1</v>
      </c>
      <c r="W29" s="44" t="n">
        <f aca="false">IF(AND(D29&lt;&gt;"Paid",T28&gt;0.005),1,0)</f>
        <v>0</v>
      </c>
      <c r="X29" s="48" t="n">
        <f aca="false">SUMPRODUCT(((Helpers!$G$2:$G$51*(1+(Helpers!$D$2:$D$51+0.000000001)/12)^(($B29-Setup!$C$8)/(365.25/12))-Helpers!$E$2:$E$51*((1+(Helpers!$D$2:$D$51+0.000000001)/12)^(($B29-Setup!$C$8)/(365.25/12))-1)/((Helpers!$D$2:$D$51+0.000000001)/12))&gt;0)*(Helpers!$G$2:$G$51*(1+(Helpers!$D$2:$D$51+0.000000001)/12)^(($B29-Setup!$C$8)/(365.25/12))-Helpers!$E$2:$E$51*((1+(Helpers!$D$2:$D$51+0.000000001)/12)^(($B29-Setup!$C$8)/(365.25/12))-1)/((Helpers!$D$2:$D$51+0.000000001)/12)))</f>
        <v>1334.85254820191</v>
      </c>
      <c r="Y29" s="48"/>
      <c r="Z29" s="48" t="n">
        <f aca="false">IF(OR(N(Z$5)=0,Z$6=""),0,Z$5*((DATE(YEAR($B29),MONTH($B29),MIN(Z$6,DAY(EOMONTH($B29,0))))&gt;=$B29)*(DATE(YEAR($B29),MONTH($B29),MIN(Z$6,DAY(EOMONTH($B29,0))))&lt;$C29)+(DATE(YEAR($B29),MONTH($B29)+1,MIN(Z$6,DAY(EOMONTH($B29,1))))&gt;=$B29)*(DATE(YEAR($B29),MONTH($B29)+1,MIN(Z$6,DAY(EOMONTH($B29,1))))&lt;$C29)))</f>
        <v>25</v>
      </c>
      <c r="AA29" s="48" t="n">
        <f aca="false">IF(OR(N(AA$5)=0,AA$6=""),0,AA$5*((DATE(YEAR($B29),MONTH($B29),MIN(AA$6,DAY(EOMONTH($B29,0))))&gt;=$B29)*(DATE(YEAR($B29),MONTH($B29),MIN(AA$6,DAY(EOMONTH($B29,0))))&lt;$C29)+(DATE(YEAR($B29),MONTH($B29)+1,MIN(AA$6,DAY(EOMONTH($B29,1))))&gt;=$B29)*(DATE(YEAR($B29),MONTH($B29)+1,MIN(AA$6,DAY(EOMONTH($B29,1))))&lt;$C29)))</f>
        <v>0</v>
      </c>
      <c r="AB29" s="48" t="n">
        <f aca="false">IF(OR(N(AB$5)=0,AB$6=""),0,AB$5*((DATE(YEAR($B29),MONTH($B29),MIN(AB$6,DAY(EOMONTH($B29,0))))&gt;=$B29)*(DATE(YEAR($B29),MONTH($B29),MIN(AB$6,DAY(EOMONTH($B29,0))))&lt;$C29)+(DATE(YEAR($B29),MONTH($B29)+1,MIN(AB$6,DAY(EOMONTH($B29,1))))&gt;=$B29)*(DATE(YEAR($B29),MONTH($B29)+1,MIN(AB$6,DAY(EOMONTH($B29,1))))&lt;$C29)))</f>
        <v>0</v>
      </c>
      <c r="AC29" s="48" t="n">
        <f aca="false">IF(OR(N(AC$5)=0,AC$6=""),0,AC$5*((DATE(YEAR($B29),MONTH($B29),MIN(AC$6,DAY(EOMONTH($B29,0))))&gt;=$B29)*(DATE(YEAR($B29),MONTH($B29),MIN(AC$6,DAY(EOMONTH($B29,0))))&lt;$C29)+(DATE(YEAR($B29),MONTH($B29)+1,MIN(AC$6,DAY(EOMONTH($B29,1))))&gt;=$B29)*(DATE(YEAR($B29),MONTH($B29)+1,MIN(AC$6,DAY(EOMONTH($B29,1))))&lt;$C29)))</f>
        <v>0</v>
      </c>
      <c r="AD29" s="48" t="n">
        <f aca="false">IF(OR(N(AD$5)=0,AD$6=""),0,AD$5*((DATE(YEAR($B29),MONTH($B29),MIN(AD$6,DAY(EOMONTH($B29,0))))&gt;=$B29)*(DATE(YEAR($B29),MONTH($B29),MIN(AD$6,DAY(EOMONTH($B29,0))))&lt;$C29)+(DATE(YEAR($B29),MONTH($B29)+1,MIN(AD$6,DAY(EOMONTH($B29,1))))&gt;=$B29)*(DATE(YEAR($B29),MONTH($B29)+1,MIN(AD$6,DAY(EOMONTH($B29,1))))&lt;$C29)))</f>
        <v>0</v>
      </c>
      <c r="AE29" s="48" t="n">
        <f aca="false">IF(OR(N(AE$5)=0,AE$6=""),0,AE$5*((DATE(YEAR($B29),MONTH($B29),MIN(AE$6,DAY(EOMONTH($B29,0))))&gt;=$B29)*(DATE(YEAR($B29),MONTH($B29),MIN(AE$6,DAY(EOMONTH($B29,0))))&lt;$C29)+(DATE(YEAR($B29),MONTH($B29)+1,MIN(AE$6,DAY(EOMONTH($B29,1))))&gt;=$B29)*(DATE(YEAR($B29),MONTH($B29)+1,MIN(AE$6,DAY(EOMONTH($B29,1))))&lt;$C29)))</f>
        <v>0</v>
      </c>
      <c r="AF29" s="48" t="n">
        <f aca="false">IF(OR(N(AF$5)=0,AF$6=""),0,AF$5*((DATE(YEAR($B29),MONTH($B29),MIN(AF$6,DAY(EOMONTH($B29,0))))&gt;=$B29)*(DATE(YEAR($B29),MONTH($B29),MIN(AF$6,DAY(EOMONTH($B29,0))))&lt;$C29)+(DATE(YEAR($B29),MONTH($B29)+1,MIN(AF$6,DAY(EOMONTH($B29,1))))&gt;=$B29)*(DATE(YEAR($B29),MONTH($B29)+1,MIN(AF$6,DAY(EOMONTH($B29,1))))&lt;$C29)))</f>
        <v>0</v>
      </c>
      <c r="AG29" s="48" t="n">
        <f aca="false">IF(OR(N(AG$5)=0,AG$6=""),0,AG$5*((DATE(YEAR($B29),MONTH($B29),MIN(AG$6,DAY(EOMONTH($B29,0))))&gt;=$B29)*(DATE(YEAR($B29),MONTH($B29),MIN(AG$6,DAY(EOMONTH($B29,0))))&lt;$C29)+(DATE(YEAR($B29),MONTH($B29)+1,MIN(AG$6,DAY(EOMONTH($B29,1))))&gt;=$B29)*(DATE(YEAR($B29),MONTH($B29)+1,MIN(AG$6,DAY(EOMONTH($B29,1))))&lt;$C29)))</f>
        <v>0</v>
      </c>
      <c r="AH29" s="48" t="n">
        <f aca="false">IF(OR(N(AH$5)=0,AH$6=""),0,AH$5*((DATE(YEAR($B29),MONTH($B29),MIN(AH$6,DAY(EOMONTH($B29,0))))&gt;=$B29)*(DATE(YEAR($B29),MONTH($B29),MIN(AH$6,DAY(EOMONTH($B29,0))))&lt;$C29)+(DATE(YEAR($B29),MONTH($B29)+1,MIN(AH$6,DAY(EOMONTH($B29,1))))&gt;=$B29)*(DATE(YEAR($B29),MONTH($B29)+1,MIN(AH$6,DAY(EOMONTH($B29,1))))&lt;$C29)))</f>
        <v>0</v>
      </c>
      <c r="AI29" s="48" t="n">
        <f aca="false">IF(OR(N(AI$5)=0,AI$6=""),0,AI$5*((DATE(YEAR($B29),MONTH($B29),MIN(AI$6,DAY(EOMONTH($B29,0))))&gt;=$B29)*(DATE(YEAR($B29),MONTH($B29),MIN(AI$6,DAY(EOMONTH($B29,0))))&lt;$C29)+(DATE(YEAR($B29),MONTH($B29)+1,MIN(AI$6,DAY(EOMONTH($B29,1))))&gt;=$B29)*(DATE(YEAR($B29),MONTH($B29)+1,MIN(AI$6,DAY(EOMONTH($B29,1))))&lt;$C29)))</f>
        <v>0</v>
      </c>
      <c r="AJ29" s="48" t="n">
        <f aca="false">IF(OR(N(AJ$5)=0,AJ$6=""),0,AJ$5*((DATE(YEAR($B29),MONTH($B29),MIN(AJ$6,DAY(EOMONTH($B29,0))))&gt;=$B29)*(DATE(YEAR($B29),MONTH($B29),MIN(AJ$6,DAY(EOMONTH($B29,0))))&lt;$C29)+(DATE(YEAR($B29),MONTH($B29)+1,MIN(AJ$6,DAY(EOMONTH($B29,1))))&gt;=$B29)*(DATE(YEAR($B29),MONTH($B29)+1,MIN(AJ$6,DAY(EOMONTH($B29,1))))&lt;$C29)))</f>
        <v>0</v>
      </c>
      <c r="AK29" s="48" t="n">
        <f aca="false">IF(OR(N(AK$5)=0,AK$6=""),0,AK$5*((DATE(YEAR($B29),MONTH($B29),MIN(AK$6,DAY(EOMONTH($B29,0))))&gt;=$B29)*(DATE(YEAR($B29),MONTH($B29),MIN(AK$6,DAY(EOMONTH($B29,0))))&lt;$C29)+(DATE(YEAR($B29),MONTH($B29)+1,MIN(AK$6,DAY(EOMONTH($B29,1))))&gt;=$B29)*(DATE(YEAR($B29),MONTH($B29)+1,MIN(AK$6,DAY(EOMONTH($B29,1))))&lt;$C29)))</f>
        <v>0</v>
      </c>
      <c r="AL29" s="48" t="n">
        <f aca="false">IF(OR(N(AL$5)=0,AL$6=""),0,AL$5*((DATE(YEAR($B29),MONTH($B29),MIN(AL$6,DAY(EOMONTH($B29,0))))&gt;=$B29)*(DATE(YEAR($B29),MONTH($B29),MIN(AL$6,DAY(EOMONTH($B29,0))))&lt;$C29)+(DATE(YEAR($B29),MONTH($B29)+1,MIN(AL$6,DAY(EOMONTH($B29,1))))&gt;=$B29)*(DATE(YEAR($B29),MONTH($B29)+1,MIN(AL$6,DAY(EOMONTH($B29,1))))&lt;$C29)))</f>
        <v>0</v>
      </c>
      <c r="AM29" s="48" t="n">
        <f aca="false">IF(OR(N(AM$5)=0,AM$6=""),0,AM$5*((DATE(YEAR($B29),MONTH($B29),MIN(AM$6,DAY(EOMONTH($B29,0))))&gt;=$B29)*(DATE(YEAR($B29),MONTH($B29),MIN(AM$6,DAY(EOMONTH($B29,0))))&lt;$C29)+(DATE(YEAR($B29),MONTH($B29)+1,MIN(AM$6,DAY(EOMONTH($B29,1))))&gt;=$B29)*(DATE(YEAR($B29),MONTH($B29)+1,MIN(AM$6,DAY(EOMONTH($B29,1))))&lt;$C29)))</f>
        <v>0</v>
      </c>
      <c r="AN29" s="48" t="n">
        <f aca="false">IF(OR(N(AN$5)=0,AN$6=""),0,AN$5*((DATE(YEAR($B29),MONTH($B29),MIN(AN$6,DAY(EOMONTH($B29,0))))&gt;=$B29)*(DATE(YEAR($B29),MONTH($B29),MIN(AN$6,DAY(EOMONTH($B29,0))))&lt;$C29)+(DATE(YEAR($B29),MONTH($B29)+1,MIN(AN$6,DAY(EOMONTH($B29,1))))&gt;=$B29)*(DATE(YEAR($B29),MONTH($B29)+1,MIN(AN$6,DAY(EOMONTH($B29,1))))&lt;$C29)))</f>
        <v>0</v>
      </c>
      <c r="AO29" s="48" t="n">
        <f aca="false">IF(OR(N(AO$5)=0,AO$6=""),0,AO$5*((DATE(YEAR($B29),MONTH($B29),MIN(AO$6,DAY(EOMONTH($B29,0))))&gt;=$B29)*(DATE(YEAR($B29),MONTH($B29),MIN(AO$6,DAY(EOMONTH($B29,0))))&lt;$C29)+(DATE(YEAR($B29),MONTH($B29)+1,MIN(AO$6,DAY(EOMONTH($B29,1))))&gt;=$B29)*(DATE(YEAR($B29),MONTH($B29)+1,MIN(AO$6,DAY(EOMONTH($B29,1))))&lt;$C29)))</f>
        <v>0</v>
      </c>
      <c r="AP29" s="48" t="n">
        <f aca="false">IF(OR(N(AP$5)=0,AP$6=""),0,AP$5*((DATE(YEAR($B29),MONTH($B29),MIN(AP$6,DAY(EOMONTH($B29,0))))&gt;=$B29)*(DATE(YEAR($B29),MONTH($B29),MIN(AP$6,DAY(EOMONTH($B29,0))))&lt;$C29)+(DATE(YEAR($B29),MONTH($B29)+1,MIN(AP$6,DAY(EOMONTH($B29,1))))&gt;=$B29)*(DATE(YEAR($B29),MONTH($B29)+1,MIN(AP$6,DAY(EOMONTH($B29,1))))&lt;$C29)))</f>
        <v>0</v>
      </c>
      <c r="AQ29" s="48" t="n">
        <f aca="false">IF(OR(N(AQ$5)=0,AQ$6=""),0,AQ$5*((DATE(YEAR($B29),MONTH($B29),MIN(AQ$6,DAY(EOMONTH($B29,0))))&gt;=$B29)*(DATE(YEAR($B29),MONTH($B29),MIN(AQ$6,DAY(EOMONTH($B29,0))))&lt;$C29)+(DATE(YEAR($B29),MONTH($B29)+1,MIN(AQ$6,DAY(EOMONTH($B29,1))))&gt;=$B29)*(DATE(YEAR($B29),MONTH($B29)+1,MIN(AQ$6,DAY(EOMONTH($B29,1))))&lt;$C29)))</f>
        <v>0</v>
      </c>
      <c r="AR29" s="48" t="n">
        <f aca="false">IF(OR(N(AR$5)=0,AR$6=""),0,AR$5*((DATE(YEAR($B29),MONTH($B29),MIN(AR$6,DAY(EOMONTH($B29,0))))&gt;=$B29)*(DATE(YEAR($B29),MONTH($B29),MIN(AR$6,DAY(EOMONTH($B29,0))))&lt;$C29)+(DATE(YEAR($B29),MONTH($B29)+1,MIN(AR$6,DAY(EOMONTH($B29,1))))&gt;=$B29)*(DATE(YEAR($B29),MONTH($B29)+1,MIN(AR$6,DAY(EOMONTH($B29,1))))&lt;$C29)))</f>
        <v>0</v>
      </c>
      <c r="AS29" s="48" t="n">
        <f aca="false">IF(OR(N(AS$5)=0,AS$6=""),0,AS$5*((DATE(YEAR($B29),MONTH($B29),MIN(AS$6,DAY(EOMONTH($B29,0))))&gt;=$B29)*(DATE(YEAR($B29),MONTH($B29),MIN(AS$6,DAY(EOMONTH($B29,0))))&lt;$C29)+(DATE(YEAR($B29),MONTH($B29)+1,MIN(AS$6,DAY(EOMONTH($B29,1))))&gt;=$B29)*(DATE(YEAR($B29),MONTH($B29)+1,MIN(AS$6,DAY(EOMONTH($B29,1))))&lt;$C29)))</f>
        <v>0</v>
      </c>
      <c r="AT29" s="48" t="n">
        <f aca="false">IF(OR(N(AT$5)=0,AT$6=""),0,AT$5*((DATE(YEAR($B29),MONTH($B29),MIN(AT$6,DAY(EOMONTH($B29,0))))&gt;=$B29)*(DATE(YEAR($B29),MONTH($B29),MIN(AT$6,DAY(EOMONTH($B29,0))))&lt;$C29)+(DATE(YEAR($B29),MONTH($B29)+1,MIN(AT$6,DAY(EOMONTH($B29,1))))&gt;=$B29)*(DATE(YEAR($B29),MONTH($B29)+1,MIN(AT$6,DAY(EOMONTH($B29,1))))&lt;$C29)))</f>
        <v>0</v>
      </c>
      <c r="AU29" s="48" t="n">
        <f aca="false">IF(OR(N(AU$5)=0,AU$6=""),0,AU$5*((DATE(YEAR($B29),MONTH($B29),MIN(AU$6,DAY(EOMONTH($B29,0))))&gt;=$B29)*(DATE(YEAR($B29),MONTH($B29),MIN(AU$6,DAY(EOMONTH($B29,0))))&lt;$C29)+(DATE(YEAR($B29),MONTH($B29)+1,MIN(AU$6,DAY(EOMONTH($B29,1))))&gt;=$B29)*(DATE(YEAR($B29),MONTH($B29)+1,MIN(AU$6,DAY(EOMONTH($B29,1))))&lt;$C29)))</f>
        <v>0</v>
      </c>
      <c r="AV29" s="48" t="n">
        <f aca="false">IF(OR(N(AV$5)=0,AV$6=""),0,AV$5*((DATE(YEAR($B29),MONTH($B29),MIN(AV$6,DAY(EOMONTH($B29,0))))&gt;=$B29)*(DATE(YEAR($B29),MONTH($B29),MIN(AV$6,DAY(EOMONTH($B29,0))))&lt;$C29)+(DATE(YEAR($B29),MONTH($B29)+1,MIN(AV$6,DAY(EOMONTH($B29,1))))&gt;=$B29)*(DATE(YEAR($B29),MONTH($B29)+1,MIN(AV$6,DAY(EOMONTH($B29,1))))&lt;$C29)))</f>
        <v>0</v>
      </c>
      <c r="AW29" s="48" t="n">
        <f aca="false">IF(OR(N(AW$5)=0,AW$6=""),0,AW$5*((DATE(YEAR($B29),MONTH($B29),MIN(AW$6,DAY(EOMONTH($B29,0))))&gt;=$B29)*(DATE(YEAR($B29),MONTH($B29),MIN(AW$6,DAY(EOMONTH($B29,0))))&lt;$C29)+(DATE(YEAR($B29),MONTH($B29)+1,MIN(AW$6,DAY(EOMONTH($B29,1))))&gt;=$B29)*(DATE(YEAR($B29),MONTH($B29)+1,MIN(AW$6,DAY(EOMONTH($B29,1))))&lt;$C29)))</f>
        <v>0</v>
      </c>
      <c r="AX29" s="48" t="n">
        <f aca="false">IF(OR(N(AX$5)=0,AX$6=""),0,AX$5*((DATE(YEAR($B29),MONTH($B29),MIN(AX$6,DAY(EOMONTH($B29,0))))&gt;=$B29)*(DATE(YEAR($B29),MONTH($B29),MIN(AX$6,DAY(EOMONTH($B29,0))))&lt;$C29)+(DATE(YEAR($B29),MONTH($B29)+1,MIN(AX$6,DAY(EOMONTH($B29,1))))&gt;=$B29)*(DATE(YEAR($B29),MONTH($B29)+1,MIN(AX$6,DAY(EOMONTH($B29,1))))&lt;$C29)))</f>
        <v>0</v>
      </c>
      <c r="AY29" s="48" t="n">
        <f aca="false">IF(OR(N(AY$5)=0,AY$6=""),0,AY$5*((DATE(YEAR($B29),MONTH($B29),MIN(AY$6,DAY(EOMONTH($B29,0))))&gt;=$B29)*(DATE(YEAR($B29),MONTH($B29),MIN(AY$6,DAY(EOMONTH($B29,0))))&lt;$C29)+(DATE(YEAR($B29),MONTH($B29)+1,MIN(AY$6,DAY(EOMONTH($B29,1))))&gt;=$B29)*(DATE(YEAR($B29),MONTH($B29)+1,MIN(AY$6,DAY(EOMONTH($B29,1))))&lt;$C29)))</f>
        <v>0</v>
      </c>
      <c r="AZ29" s="48" t="n">
        <f aca="false">IF(OR(N(AZ$5)=0,AZ$6=""),0,AZ$5*((DATE(YEAR($B29),MONTH($B29),MIN(AZ$6,DAY(EOMONTH($B29,0))))&gt;=$B29)*(DATE(YEAR($B29),MONTH($B29),MIN(AZ$6,DAY(EOMONTH($B29,0))))&lt;$C29)+(DATE(YEAR($B29),MONTH($B29)+1,MIN(AZ$6,DAY(EOMONTH($B29,1))))&gt;=$B29)*(DATE(YEAR($B29),MONTH($B29)+1,MIN(AZ$6,DAY(EOMONTH($B29,1))))&lt;$C29)))</f>
        <v>0</v>
      </c>
      <c r="BA29" s="48" t="n">
        <f aca="false">IF(OR(N(BA$5)=0,BA$6=""),0,BA$5*((DATE(YEAR($B29),MONTH($B29),MIN(BA$6,DAY(EOMONTH($B29,0))))&gt;=$B29)*(DATE(YEAR($B29),MONTH($B29),MIN(BA$6,DAY(EOMONTH($B29,0))))&lt;$C29)+(DATE(YEAR($B29),MONTH($B29)+1,MIN(BA$6,DAY(EOMONTH($B29,1))))&gt;=$B29)*(DATE(YEAR($B29),MONTH($B29)+1,MIN(BA$6,DAY(EOMONTH($B29,1))))&lt;$C29)))</f>
        <v>0</v>
      </c>
      <c r="BB29" s="48" t="n">
        <f aca="false">IF(OR(N(BB$5)=0,BB$6=""),0,BB$5*((DATE(YEAR($B29),MONTH($B29),MIN(BB$6,DAY(EOMONTH($B29,0))))&gt;=$B29)*(DATE(YEAR($B29),MONTH($B29),MIN(BB$6,DAY(EOMONTH($B29,0))))&lt;$C29)+(DATE(YEAR($B29),MONTH($B29)+1,MIN(BB$6,DAY(EOMONTH($B29,1))))&gt;=$B29)*(DATE(YEAR($B29),MONTH($B29)+1,MIN(BB$6,DAY(EOMONTH($B29,1))))&lt;$C29)))</f>
        <v>0</v>
      </c>
      <c r="BC29" s="48" t="n">
        <f aca="false">IF(OR(N(BC$5)=0,BC$6=""),0,BC$5*((DATE(YEAR($B29),MONTH($B29),MIN(BC$6,DAY(EOMONTH($B29,0))))&gt;=$B29)*(DATE(YEAR($B29),MONTH($B29),MIN(BC$6,DAY(EOMONTH($B29,0))))&lt;$C29)+(DATE(YEAR($B29),MONTH($B29)+1,MIN(BC$6,DAY(EOMONTH($B29,1))))&gt;=$B29)*(DATE(YEAR($B29),MONTH($B29)+1,MIN(BC$6,DAY(EOMONTH($B29,1))))&lt;$C29)))</f>
        <v>0</v>
      </c>
      <c r="BD29" s="48" t="n">
        <f aca="false">IF(OR(N(BD$5)=0,BD$6=""),0,BD$5*((DATE(YEAR($B29),MONTH($B29),MIN(BD$6,DAY(EOMONTH($B29,0))))&gt;=$B29)*(DATE(YEAR($B29),MONTH($B29),MIN(BD$6,DAY(EOMONTH($B29,0))))&lt;$C29)+(DATE(YEAR($B29),MONTH($B29)+1,MIN(BD$6,DAY(EOMONTH($B29,1))))&gt;=$B29)*(DATE(YEAR($B29),MONTH($B29)+1,MIN(BD$6,DAY(EOMONTH($B29,1))))&lt;$C29)))</f>
        <v>0</v>
      </c>
      <c r="BE29" s="48" t="n">
        <f aca="false">IF(OR(N(BE$5)=0,BE$6=""),0,BE$5*((DATE(YEAR($B29),MONTH($B29),MIN(BE$6,DAY(EOMONTH($B29,0))))&gt;=$B29)*(DATE(YEAR($B29),MONTH($B29),MIN(BE$6,DAY(EOMONTH($B29,0))))&lt;$C29)+(DATE(YEAR($B29),MONTH($B29)+1,MIN(BE$6,DAY(EOMONTH($B29,1))))&gt;=$B29)*(DATE(YEAR($B29),MONTH($B29)+1,MIN(BE$6,DAY(EOMONTH($B29,1))))&lt;$C29)))</f>
        <v>0</v>
      </c>
      <c r="BF29" s="48" t="n">
        <f aca="false">IF(OR(N(BF$5)=0,BF$6=""),0,BF$5*((DATE(YEAR($B29),MONTH($B29),MIN(BF$6,DAY(EOMONTH($B29,0))))&gt;=$B29)*(DATE(YEAR($B29),MONTH($B29),MIN(BF$6,DAY(EOMONTH($B29,0))))&lt;$C29)+(DATE(YEAR($B29),MONTH($B29)+1,MIN(BF$6,DAY(EOMONTH($B29,1))))&gt;=$B29)*(DATE(YEAR($B29),MONTH($B29)+1,MIN(BF$6,DAY(EOMONTH($B29,1))))&lt;$C29)))</f>
        <v>0</v>
      </c>
      <c r="BG29" s="48" t="n">
        <f aca="false">IF(OR(N(BG$5)=0,BG$6=""),0,BG$5*((DATE(YEAR($B29),MONTH($B29),MIN(BG$6,DAY(EOMONTH($B29,0))))&gt;=$B29)*(DATE(YEAR($B29),MONTH($B29),MIN(BG$6,DAY(EOMONTH($B29,0))))&lt;$C29)+(DATE(YEAR($B29),MONTH($B29)+1,MIN(BG$6,DAY(EOMONTH($B29,1))))&gt;=$B29)*(DATE(YEAR($B29),MONTH($B29)+1,MIN(BG$6,DAY(EOMONTH($B29,1))))&lt;$C29)))</f>
        <v>0</v>
      </c>
      <c r="BH29" s="48" t="n">
        <f aca="false">IF(OR(N(BH$5)=0,BH$6=""),0,BH$5*((DATE(YEAR($B29),MONTH($B29),MIN(BH$6,DAY(EOMONTH($B29,0))))&gt;=$B29)*(DATE(YEAR($B29),MONTH($B29),MIN(BH$6,DAY(EOMONTH($B29,0))))&lt;$C29)+(DATE(YEAR($B29),MONTH($B29)+1,MIN(BH$6,DAY(EOMONTH($B29,1))))&gt;=$B29)*(DATE(YEAR($B29),MONTH($B29)+1,MIN(BH$6,DAY(EOMONTH($B29,1))))&lt;$C29)))</f>
        <v>0</v>
      </c>
      <c r="BI29" s="48" t="n">
        <f aca="false">IF(OR(N(BI$5)=0,BI$6=""),0,BI$5*((DATE(YEAR($B29),MONTH($B29),MIN(BI$6,DAY(EOMONTH($B29,0))))&gt;=$B29)*(DATE(YEAR($B29),MONTH($B29),MIN(BI$6,DAY(EOMONTH($B29,0))))&lt;$C29)+(DATE(YEAR($B29),MONTH($B29)+1,MIN(BI$6,DAY(EOMONTH($B29,1))))&gt;=$B29)*(DATE(YEAR($B29),MONTH($B29)+1,MIN(BI$6,DAY(EOMONTH($B29,1))))&lt;$C29)))</f>
        <v>0</v>
      </c>
      <c r="BJ29" s="48" t="n">
        <f aca="false">IF(OR(N(BJ$5)=0,BJ$6=""),0,BJ$5*((DATE(YEAR($B29),MONTH($B29),MIN(BJ$6,DAY(EOMONTH($B29,0))))&gt;=$B29)*(DATE(YEAR($B29),MONTH($B29),MIN(BJ$6,DAY(EOMONTH($B29,0))))&lt;$C29)+(DATE(YEAR($B29),MONTH($B29)+1,MIN(BJ$6,DAY(EOMONTH($B29,1))))&gt;=$B29)*(DATE(YEAR($B29),MONTH($B29)+1,MIN(BJ$6,DAY(EOMONTH($B29,1))))&lt;$C29)))</f>
        <v>0</v>
      </c>
      <c r="BK29" s="48" t="n">
        <f aca="false">IF(OR(N(BK$5)=0,BK$6=""),0,BK$5*((DATE(YEAR($B29),MONTH($B29),MIN(BK$6,DAY(EOMONTH($B29,0))))&gt;=$B29)*(DATE(YEAR($B29),MONTH($B29),MIN(BK$6,DAY(EOMONTH($B29,0))))&lt;$C29)+(DATE(YEAR($B29),MONTH($B29)+1,MIN(BK$6,DAY(EOMONTH($B29,1))))&gt;=$B29)*(DATE(YEAR($B29),MONTH($B29)+1,MIN(BK$6,DAY(EOMONTH($B29,1))))&lt;$C29)))</f>
        <v>0</v>
      </c>
      <c r="BL29" s="48" t="n">
        <f aca="false">IF(OR(N(BL$5)=0,BL$6=""),0,BL$5*((DATE(YEAR($B29),MONTH($B29),MIN(BL$6,DAY(EOMONTH($B29,0))))&gt;=$B29)*(DATE(YEAR($B29),MONTH($B29),MIN(BL$6,DAY(EOMONTH($B29,0))))&lt;$C29)+(DATE(YEAR($B29),MONTH($B29)+1,MIN(BL$6,DAY(EOMONTH($B29,1))))&gt;=$B29)*(DATE(YEAR($B29),MONTH($B29)+1,MIN(BL$6,DAY(EOMONTH($B29,1))))&lt;$C29)))</f>
        <v>0</v>
      </c>
      <c r="BM29" s="48" t="n">
        <f aca="false">IF(OR(N(BM$5)=0,BM$6=""),0,BM$5*((DATE(YEAR($B29),MONTH($B29),MIN(BM$6,DAY(EOMONTH($B29,0))))&gt;=$B29)*(DATE(YEAR($B29),MONTH($B29),MIN(BM$6,DAY(EOMONTH($B29,0))))&lt;$C29)+(DATE(YEAR($B29),MONTH($B29)+1,MIN(BM$6,DAY(EOMONTH($B29,1))))&gt;=$B29)*(DATE(YEAR($B29),MONTH($B29)+1,MIN(BM$6,DAY(EOMONTH($B29,1))))&lt;$C29)))</f>
        <v>0</v>
      </c>
      <c r="BN29" s="48" t="n">
        <f aca="false">IF(OR(N(BN$5)=0,BN$6=""),0,BN$5*((DATE(YEAR($B29),MONTH($B29),MIN(BN$6,DAY(EOMONTH($B29,0))))&gt;=$B29)*(DATE(YEAR($B29),MONTH($B29),MIN(BN$6,DAY(EOMONTH($B29,0))))&lt;$C29)+(DATE(YEAR($B29),MONTH($B29)+1,MIN(BN$6,DAY(EOMONTH($B29,1))))&gt;=$B29)*(DATE(YEAR($B29),MONTH($B29)+1,MIN(BN$6,DAY(EOMONTH($B29,1))))&lt;$C29)))</f>
        <v>0</v>
      </c>
      <c r="BO29" s="48" t="n">
        <f aca="false">IF(OR(N(BO$5)=0,BO$6=""),0,BO$5*((DATE(YEAR($B29),MONTH($B29),MIN(BO$6,DAY(EOMONTH($B29,0))))&gt;=$B29)*(DATE(YEAR($B29),MONTH($B29),MIN(BO$6,DAY(EOMONTH($B29,0))))&lt;$C29)+(DATE(YEAR($B29),MONTH($B29)+1,MIN(BO$6,DAY(EOMONTH($B29,1))))&gt;=$B29)*(DATE(YEAR($B29),MONTH($B29)+1,MIN(BO$6,DAY(EOMONTH($B29,1))))&lt;$C29)))</f>
        <v>0</v>
      </c>
      <c r="BP29" s="48" t="n">
        <f aca="false">IF(OR(N(BP$5)=0,BP$6=""),0,BP$5*((DATE(YEAR($B29),MONTH($B29),MIN(BP$6,DAY(EOMONTH($B29,0))))&gt;=$B29)*(DATE(YEAR($B29),MONTH($B29),MIN(BP$6,DAY(EOMONTH($B29,0))))&lt;$C29)+(DATE(YEAR($B29),MONTH($B29)+1,MIN(BP$6,DAY(EOMONTH($B29,1))))&gt;=$B29)*(DATE(YEAR($B29),MONTH($B29)+1,MIN(BP$6,DAY(EOMONTH($B29,1))))&lt;$C29)))</f>
        <v>0</v>
      </c>
      <c r="BQ29" s="48" t="n">
        <f aca="false">IF(OR(N(BQ$5)=0,BQ$6=""),0,BQ$5*((DATE(YEAR($B29),MONTH($B29),MIN(BQ$6,DAY(EOMONTH($B29,0))))&gt;=$B29)*(DATE(YEAR($B29),MONTH($B29),MIN(BQ$6,DAY(EOMONTH($B29,0))))&lt;$C29)+(DATE(YEAR($B29),MONTH($B29)+1,MIN(BQ$6,DAY(EOMONTH($B29,1))))&gt;=$B29)*(DATE(YEAR($B29),MONTH($B29)+1,MIN(BQ$6,DAY(EOMONTH($B29,1))))&lt;$C29)))</f>
        <v>0</v>
      </c>
      <c r="BR29" s="48" t="n">
        <f aca="false">IF(OR(N(BR$5)=0,BR$6=""),0,BR$5*((DATE(YEAR($B29),MONTH($B29),MIN(BR$6,DAY(EOMONTH($B29,0))))&gt;=$B29)*(DATE(YEAR($B29),MONTH($B29),MIN(BR$6,DAY(EOMONTH($B29,0))))&lt;$C29)+(DATE(YEAR($B29),MONTH($B29)+1,MIN(BR$6,DAY(EOMONTH($B29,1))))&gt;=$B29)*(DATE(YEAR($B29),MONTH($B29)+1,MIN(BR$6,DAY(EOMONTH($B29,1))))&lt;$C29)))</f>
        <v>0</v>
      </c>
      <c r="BS29" s="48" t="n">
        <f aca="false">IF(OR(N(BS$5)=0,BS$6=""),0,BS$5*((DATE(YEAR($B29),MONTH($B29),MIN(BS$6,DAY(EOMONTH($B29,0))))&gt;=$B29)*(DATE(YEAR($B29),MONTH($B29),MIN(BS$6,DAY(EOMONTH($B29,0))))&lt;$C29)+(DATE(YEAR($B29),MONTH($B29)+1,MIN(BS$6,DAY(EOMONTH($B29,1))))&gt;=$B29)*(DATE(YEAR($B29),MONTH($B29)+1,MIN(BS$6,DAY(EOMONTH($B29,1))))&lt;$C29)))</f>
        <v>0</v>
      </c>
      <c r="BT29" s="48" t="n">
        <f aca="false">IF(OR(N(BT$5)=0,BT$6=""),0,BT$5*((DATE(YEAR($B29),MONTH($B29),MIN(BT$6,DAY(EOMONTH($B29,0))))&gt;=$B29)*(DATE(YEAR($B29),MONTH($B29),MIN(BT$6,DAY(EOMONTH($B29,0))))&lt;$C29)+(DATE(YEAR($B29),MONTH($B29)+1,MIN(BT$6,DAY(EOMONTH($B29,1))))&gt;=$B29)*(DATE(YEAR($B29),MONTH($B29)+1,MIN(BT$6,DAY(EOMONTH($B29,1))))&lt;$C29)))</f>
        <v>0</v>
      </c>
      <c r="BU29" s="48" t="n">
        <f aca="false">IF(OR(N(BU$5)=0,BU$6=""),0,BU$5*((DATE(YEAR($B29),MONTH($B29),MIN(BU$6,DAY(EOMONTH($B29,0))))&gt;=$B29)*(DATE(YEAR($B29),MONTH($B29),MIN(BU$6,DAY(EOMONTH($B29,0))))&lt;$C29)+(DATE(YEAR($B29),MONTH($B29)+1,MIN(BU$6,DAY(EOMONTH($B29,1))))&gt;=$B29)*(DATE(YEAR($B29),MONTH($B29)+1,MIN(BU$6,DAY(EOMONTH($B29,1))))&lt;$C29)))</f>
        <v>0</v>
      </c>
      <c r="BV29" s="48" t="n">
        <f aca="false">IF(OR(N(BV$5)=0,BV$6=""),0,BV$5*((DATE(YEAR($B29),MONTH($B29),MIN(BV$6,DAY(EOMONTH($B29,0))))&gt;=$B29)*(DATE(YEAR($B29),MONTH($B29),MIN(BV$6,DAY(EOMONTH($B29,0))))&lt;$C29)+(DATE(YEAR($B29),MONTH($B29)+1,MIN(BV$6,DAY(EOMONTH($B29,1))))&gt;=$B29)*(DATE(YEAR($B29),MONTH($B29)+1,MIN(BV$6,DAY(EOMONTH($B29,1))))&lt;$C29)))</f>
        <v>0</v>
      </c>
      <c r="BW29" s="48" t="n">
        <f aca="false">IF(OR(N(BW$5)=0,BW$6=""),0,BW$5*((DATE(YEAR($B29),MONTH($B29),MIN(BW$6,DAY(EOMONTH($B29,0))))&gt;=$B29)*(DATE(YEAR($B29),MONTH($B29),MIN(BW$6,DAY(EOMONTH($B29,0))))&lt;$C29)+(DATE(YEAR($B29),MONTH($B29)+1,MIN(BW$6,DAY(EOMONTH($B29,1))))&gt;=$B29)*(DATE(YEAR($B29),MONTH($B29)+1,MIN(BW$6,DAY(EOMONTH($B29,1))))&lt;$C29)))</f>
        <v>0</v>
      </c>
      <c r="BX29" s="48" t="n">
        <f aca="false">MIN(Z29,(FT28*(1+FT$5/Setup!$C$36)+IF($V29=1,N($F29),0)))</f>
        <v>0</v>
      </c>
      <c r="BY29" s="48" t="n">
        <f aca="false">MIN(AA29,(FU28*(1+FU$5/Setup!$C$36)+IF($V29=2,N($F29),0)))</f>
        <v>0</v>
      </c>
      <c r="BZ29" s="48" t="n">
        <f aca="false">MIN(AB29,(FV28*(1+FV$5/Setup!$C$36)+IF($V29=3,N($F29),0)))</f>
        <v>0</v>
      </c>
      <c r="CA29" s="48" t="n">
        <f aca="false">MIN(AC29,(FW28*(1+FW$5/Setup!$C$36)+IF($V29=4,N($F29),0)))</f>
        <v>0</v>
      </c>
      <c r="CB29" s="48" t="n">
        <f aca="false">MIN(AD29,(FX28*(1+FX$5/Setup!$C$36)+IF($V29=5,N($F29),0)))</f>
        <v>0</v>
      </c>
      <c r="CC29" s="48" t="n">
        <f aca="false">MIN(AE29,(FY28*(1+FY$5/Setup!$C$36)+IF($V29=6,N($F29),0)))</f>
        <v>0</v>
      </c>
      <c r="CD29" s="48" t="n">
        <f aca="false">MIN(AF29,(FZ28*(1+FZ$5/Setup!$C$36)+IF($V29=7,N($F29),0)))</f>
        <v>0</v>
      </c>
      <c r="CE29" s="48" t="n">
        <f aca="false">MIN(AG29,(GA28*(1+GA$5/Setup!$C$36)+IF($V29=8,N($F29),0)))</f>
        <v>0</v>
      </c>
      <c r="CF29" s="48" t="n">
        <f aca="false">MIN(AH29,(GB28*(1+GB$5/Setup!$C$36)+IF($V29=9,N($F29),0)))</f>
        <v>0</v>
      </c>
      <c r="CG29" s="48" t="n">
        <f aca="false">MIN(AI29,(GC28*(1+GC$5/Setup!$C$36)+IF($V29=10,N($F29),0)))</f>
        <v>0</v>
      </c>
      <c r="CH29" s="48" t="n">
        <f aca="false">MIN(AJ29,(GD28*(1+GD$5/Setup!$C$36)+IF($V29=11,N($F29),0)))</f>
        <v>0</v>
      </c>
      <c r="CI29" s="48" t="n">
        <f aca="false">MIN(AK29,(GE28*(1+GE$5/Setup!$C$36)+IF($V29=12,N($F29),0)))</f>
        <v>0</v>
      </c>
      <c r="CJ29" s="48" t="n">
        <f aca="false">MIN(AL29,(GF28*(1+GF$5/Setup!$C$36)+IF($V29=13,N($F29),0)))</f>
        <v>0</v>
      </c>
      <c r="CK29" s="48" t="n">
        <f aca="false">MIN(AM29,(GG28*(1+GG$5/Setup!$C$36)+IF($V29=14,N($F29),0)))</f>
        <v>0</v>
      </c>
      <c r="CL29" s="48" t="n">
        <f aca="false">MIN(AN29,(GH28*(1+GH$5/Setup!$C$36)+IF($V29=15,N($F29),0)))</f>
        <v>0</v>
      </c>
      <c r="CM29" s="48" t="n">
        <f aca="false">MIN(AO29,(GI28*(1+GI$5/Setup!$C$36)+IF($V29=16,N($F29),0)))</f>
        <v>0</v>
      </c>
      <c r="CN29" s="48" t="n">
        <f aca="false">MIN(AP29,(GJ28*(1+GJ$5/Setup!$C$36)+IF($V29=17,N($F29),0)))</f>
        <v>0</v>
      </c>
      <c r="CO29" s="48" t="n">
        <f aca="false">MIN(AQ29,(GK28*(1+GK$5/Setup!$C$36)+IF($V29=18,N($F29),0)))</f>
        <v>0</v>
      </c>
      <c r="CP29" s="48" t="n">
        <f aca="false">MIN(AR29,(GL28*(1+GL$5/Setup!$C$36)+IF($V29=19,N($F29),0)))</f>
        <v>0</v>
      </c>
      <c r="CQ29" s="48" t="n">
        <f aca="false">MIN(AS29,(GM28*(1+GM$5/Setup!$C$36)+IF($V29=20,N($F29),0)))</f>
        <v>0</v>
      </c>
      <c r="CR29" s="48" t="n">
        <f aca="false">MIN(AT29,(GN28*(1+GN$5/Setup!$C$36)+IF($V29=21,N($F29),0)))</f>
        <v>0</v>
      </c>
      <c r="CS29" s="48" t="n">
        <f aca="false">MIN(AU29,(GO28*(1+GO$5/Setup!$C$36)+IF($V29=22,N($F29),0)))</f>
        <v>0</v>
      </c>
      <c r="CT29" s="48" t="n">
        <f aca="false">MIN(AV29,(GP28*(1+GP$5/Setup!$C$36)+IF($V29=23,N($F29),0)))</f>
        <v>0</v>
      </c>
      <c r="CU29" s="48" t="n">
        <f aca="false">MIN(AW29,(GQ28*(1+GQ$5/Setup!$C$36)+IF($V29=24,N($F29),0)))</f>
        <v>0</v>
      </c>
      <c r="CV29" s="48" t="n">
        <f aca="false">MIN(AX29,(GR28*(1+GR$5/Setup!$C$36)+IF($V29=25,N($F29),0)))</f>
        <v>0</v>
      </c>
      <c r="CW29" s="48" t="n">
        <f aca="false">MIN(AY29,(GS28*(1+GS$5/Setup!$C$36)+IF($V29=26,N($F29),0)))</f>
        <v>0</v>
      </c>
      <c r="CX29" s="48" t="n">
        <f aca="false">MIN(AZ29,(GT28*(1+GT$5/Setup!$C$36)+IF($V29=27,N($F29),0)))</f>
        <v>0</v>
      </c>
      <c r="CY29" s="48" t="n">
        <f aca="false">MIN(BA29,(GU28*(1+GU$5/Setup!$C$36)+IF($V29=28,N($F29),0)))</f>
        <v>0</v>
      </c>
      <c r="CZ29" s="48" t="n">
        <f aca="false">MIN(BB29,(GV28*(1+GV$5/Setup!$C$36)+IF($V29=29,N($F29),0)))</f>
        <v>0</v>
      </c>
      <c r="DA29" s="48" t="n">
        <f aca="false">MIN(BC29,(GW28*(1+GW$5/Setup!$C$36)+IF($V29=30,N($F29),0)))</f>
        <v>0</v>
      </c>
      <c r="DB29" s="48" t="n">
        <f aca="false">MIN(BD29,(GX28*(1+GX$5/Setup!$C$36)+IF($V29=31,N($F29),0)))</f>
        <v>0</v>
      </c>
      <c r="DC29" s="48" t="n">
        <f aca="false">MIN(BE29,(GY28*(1+GY$5/Setup!$C$36)+IF($V29=32,N($F29),0)))</f>
        <v>0</v>
      </c>
      <c r="DD29" s="48" t="n">
        <f aca="false">MIN(BF29,(GZ28*(1+GZ$5/Setup!$C$36)+IF($V29=33,N($F29),0)))</f>
        <v>0</v>
      </c>
      <c r="DE29" s="48" t="n">
        <f aca="false">MIN(BG29,(HA28*(1+HA$5/Setup!$C$36)+IF($V29=34,N($F29),0)))</f>
        <v>0</v>
      </c>
      <c r="DF29" s="48" t="n">
        <f aca="false">MIN(BH29,(HB28*(1+HB$5/Setup!$C$36)+IF($V29=35,N($F29),0)))</f>
        <v>0</v>
      </c>
      <c r="DG29" s="48" t="n">
        <f aca="false">MIN(BI29,(HC28*(1+HC$5/Setup!$C$36)+IF($V29=36,N($F29),0)))</f>
        <v>0</v>
      </c>
      <c r="DH29" s="48" t="n">
        <f aca="false">MIN(BJ29,(HD28*(1+HD$5/Setup!$C$36)+IF($V29=37,N($F29),0)))</f>
        <v>0</v>
      </c>
      <c r="DI29" s="48" t="n">
        <f aca="false">MIN(BK29,(HE28*(1+HE$5/Setup!$C$36)+IF($V29=38,N($F29),0)))</f>
        <v>0</v>
      </c>
      <c r="DJ29" s="48" t="n">
        <f aca="false">MIN(BL29,(HF28*(1+HF$5/Setup!$C$36)+IF($V29=39,N($F29),0)))</f>
        <v>0</v>
      </c>
      <c r="DK29" s="48" t="n">
        <f aca="false">MIN(BM29,(HG28*(1+HG$5/Setup!$C$36)+IF($V29=40,N($F29),0)))</f>
        <v>0</v>
      </c>
      <c r="DL29" s="48" t="n">
        <f aca="false">MIN(BN29,(HH28*(1+HH$5/Setup!$C$36)+IF($V29=41,N($F29),0)))</f>
        <v>0</v>
      </c>
      <c r="DM29" s="48" t="n">
        <f aca="false">MIN(BO29,(HI28*(1+HI$5/Setup!$C$36)+IF($V29=42,N($F29),0)))</f>
        <v>0</v>
      </c>
      <c r="DN29" s="48" t="n">
        <f aca="false">MIN(BP29,(HJ28*(1+HJ$5/Setup!$C$36)+IF($V29=43,N($F29),0)))</f>
        <v>0</v>
      </c>
      <c r="DO29" s="48" t="n">
        <f aca="false">MIN(BQ29,(HK28*(1+HK$5/Setup!$C$36)+IF($V29=44,N($F29),0)))</f>
        <v>0</v>
      </c>
      <c r="DP29" s="48" t="n">
        <f aca="false">MIN(BR29,(HL28*(1+HL$5/Setup!$C$36)+IF($V29=45,N($F29),0)))</f>
        <v>0</v>
      </c>
      <c r="DQ29" s="48" t="n">
        <f aca="false">MIN(BS29,(HM28*(1+HM$5/Setup!$C$36)+IF($V29=46,N($F29),0)))</f>
        <v>0</v>
      </c>
      <c r="DR29" s="48" t="n">
        <f aca="false">MIN(BT29,(HN28*(1+HN$5/Setup!$C$36)+IF($V29=47,N($F29),0)))</f>
        <v>0</v>
      </c>
      <c r="DS29" s="48" t="n">
        <f aca="false">MIN(BU29,(HO28*(1+HO$5/Setup!$C$36)+IF($V29=48,N($F29),0)))</f>
        <v>0</v>
      </c>
      <c r="DT29" s="48" t="n">
        <f aca="false">MIN(BV29,(HP28*(1+HP$5/Setup!$C$36)+IF($V29=49,N($F29),0)))</f>
        <v>0</v>
      </c>
      <c r="DU29" s="48" t="n">
        <f aca="false">MIN(BW29,(HQ28*(1+HQ$5/Setup!$C$36)+IF($V29=50,N($F29),0)))</f>
        <v>0</v>
      </c>
      <c r="DV29" s="48" t="n">
        <f aca="false">MIN(MAX((FT28*(1+FT$5/Setup!$C$36)+IF($V29=1,N($F29),0))-BX29,0),MAX($P29-0,0))</f>
        <v>0</v>
      </c>
      <c r="DW29" s="48" t="n">
        <f aca="false">MIN(MAX((FU28*(1+FU$5/Setup!$C$36)+IF($V29=2,N($F29),0))-BY29,0),MAX($P29-SUM(DV29:DV29),0))</f>
        <v>0</v>
      </c>
      <c r="DX29" s="48" t="n">
        <f aca="false">MIN(MAX((FV28*(1+FV$5/Setup!$C$36)+IF($V29=3,N($F29),0))-BZ29,0),MAX($P29-SUM(DV29:DW29),0))</f>
        <v>0</v>
      </c>
      <c r="DY29" s="48" t="n">
        <f aca="false">MIN(MAX((FW28*(1+FW$5/Setup!$C$36)+IF($V29=4,N($F29),0))-CA29,0),MAX($P29-SUM(DV29:DX29),0))</f>
        <v>0</v>
      </c>
      <c r="DZ29" s="48" t="n">
        <f aca="false">MIN(MAX((FX28*(1+FX$5/Setup!$C$36)+IF($V29=5,N($F29),0))-CB29,0),MAX($P29-SUM(DV29:DY29),0))</f>
        <v>0</v>
      </c>
      <c r="EA29" s="48" t="n">
        <f aca="false">MIN(MAX((FY28*(1+FY$5/Setup!$C$36)+IF($V29=6,N($F29),0))-CC29,0),MAX($P29-SUM(DV29:DZ29),0))</f>
        <v>0</v>
      </c>
      <c r="EB29" s="48" t="n">
        <f aca="false">MIN(MAX((FZ28*(1+FZ$5/Setup!$C$36)+IF($V29=7,N($F29),0))-CD29,0),MAX($P29-SUM(DV29:EA29),0))</f>
        <v>0</v>
      </c>
      <c r="EC29" s="48" t="n">
        <f aca="false">MIN(MAX((GA28*(1+GA$5/Setup!$C$36)+IF($V29=8,N($F29),0))-CE29,0),MAX($P29-SUM(DV29:EB29),0))</f>
        <v>0</v>
      </c>
      <c r="ED29" s="48" t="n">
        <f aca="false">MIN(MAX((GB28*(1+GB$5/Setup!$C$36)+IF($V29=9,N($F29),0))-CF29,0),MAX($P29-SUM(DV29:EC29),0))</f>
        <v>0</v>
      </c>
      <c r="EE29" s="48" t="n">
        <f aca="false">MIN(MAX((GC28*(1+GC$5/Setup!$C$36)+IF($V29=10,N($F29),0))-CG29,0),MAX($P29-SUM(DV29:ED29),0))</f>
        <v>0</v>
      </c>
      <c r="EF29" s="48" t="n">
        <f aca="false">MIN(MAX((GD28*(1+GD$5/Setup!$C$36)+IF($V29=11,N($F29),0))-CH29,0),MAX($P29-SUM(DV29:EE29),0))</f>
        <v>0</v>
      </c>
      <c r="EG29" s="48" t="n">
        <f aca="false">MIN(MAX((GE28*(1+GE$5/Setup!$C$36)+IF($V29=12,N($F29),0))-CI29,0),MAX($P29-SUM(DV29:EF29),0))</f>
        <v>0</v>
      </c>
      <c r="EH29" s="48" t="n">
        <f aca="false">MIN(MAX((GF28*(1+GF$5/Setup!$C$36)+IF($V29=13,N($F29),0))-CJ29,0),MAX($P29-SUM(DV29:EG29),0))</f>
        <v>0</v>
      </c>
      <c r="EI29" s="48" t="n">
        <f aca="false">MIN(MAX((GG28*(1+GG$5/Setup!$C$36)+IF($V29=14,N($F29),0))-CK29,0),MAX($P29-SUM(DV29:EH29),0))</f>
        <v>0</v>
      </c>
      <c r="EJ29" s="48" t="n">
        <f aca="false">MIN(MAX((GH28*(1+GH$5/Setup!$C$36)+IF($V29=15,N($F29),0))-CL29,0),MAX($P29-SUM(DV29:EI29),0))</f>
        <v>0</v>
      </c>
      <c r="EK29" s="48" t="n">
        <f aca="false">MIN(MAX((GI28*(1+GI$5/Setup!$C$36)+IF($V29=16,N($F29),0))-CM29,0),MAX($P29-SUM(DV29:EJ29),0))</f>
        <v>0</v>
      </c>
      <c r="EL29" s="48" t="n">
        <f aca="false">MIN(MAX((GJ28*(1+GJ$5/Setup!$C$36)+IF($V29=17,N($F29),0))-CN29,0),MAX($P29-SUM(DV29:EK29),0))</f>
        <v>0</v>
      </c>
      <c r="EM29" s="48" t="n">
        <f aca="false">MIN(MAX((GK28*(1+GK$5/Setup!$C$36)+IF($V29=18,N($F29),0))-CO29,0),MAX($P29-SUM(DV29:EL29),0))</f>
        <v>0</v>
      </c>
      <c r="EN29" s="48" t="n">
        <f aca="false">MIN(MAX((GL28*(1+GL$5/Setup!$C$36)+IF($V29=19,N($F29),0))-CP29,0),MAX($P29-SUM(DV29:EM29),0))</f>
        <v>0</v>
      </c>
      <c r="EO29" s="48" t="n">
        <f aca="false">MIN(MAX((GM28*(1+GM$5/Setup!$C$36)+IF($V29=20,N($F29),0))-CQ29,0),MAX($P29-SUM(DV29:EN29),0))</f>
        <v>0</v>
      </c>
      <c r="EP29" s="48" t="n">
        <f aca="false">MIN(MAX((GN28*(1+GN$5/Setup!$C$36)+IF($V29=21,N($F29),0))-CR29,0),MAX($P29-SUM(DV29:EO29),0))</f>
        <v>0</v>
      </c>
      <c r="EQ29" s="48" t="n">
        <f aca="false">MIN(MAX((GO28*(1+GO$5/Setup!$C$36)+IF($V29=22,N($F29),0))-CS29,0),MAX($P29-SUM(DV29:EP29),0))</f>
        <v>0</v>
      </c>
      <c r="ER29" s="48" t="n">
        <f aca="false">MIN(MAX((GP28*(1+GP$5/Setup!$C$36)+IF($V29=23,N($F29),0))-CT29,0),MAX($P29-SUM(DV29:EQ29),0))</f>
        <v>0</v>
      </c>
      <c r="ES29" s="48" t="n">
        <f aca="false">MIN(MAX((GQ28*(1+GQ$5/Setup!$C$36)+IF($V29=24,N($F29),0))-CU29,0),MAX($P29-SUM(DV29:ER29),0))</f>
        <v>0</v>
      </c>
      <c r="ET29" s="48" t="n">
        <f aca="false">MIN(MAX((GR28*(1+GR$5/Setup!$C$36)+IF($V29=25,N($F29),0))-CV29,0),MAX($P29-SUM(DV29:ES29),0))</f>
        <v>0</v>
      </c>
      <c r="EU29" s="48" t="n">
        <f aca="false">MIN(MAX((GS28*(1+GS$5/Setup!$C$36)+IF($V29=26,N($F29),0))-CW29,0),MAX($P29-SUM(DV29:ET29),0))</f>
        <v>0</v>
      </c>
      <c r="EV29" s="48" t="n">
        <f aca="false">MIN(MAX((GT28*(1+GT$5/Setup!$C$36)+IF($V29=27,N($F29),0))-CX29,0),MAX($P29-SUM(DV29:EU29),0))</f>
        <v>0</v>
      </c>
      <c r="EW29" s="48" t="n">
        <f aca="false">MIN(MAX((GU28*(1+GU$5/Setup!$C$36)+IF($V29=28,N($F29),0))-CY29,0),MAX($P29-SUM(DV29:EV29),0))</f>
        <v>0</v>
      </c>
      <c r="EX29" s="48" t="n">
        <f aca="false">MIN(MAX((GV28*(1+GV$5/Setup!$C$36)+IF($V29=29,N($F29),0))-CZ29,0),MAX($P29-SUM(DV29:EW29),0))</f>
        <v>0</v>
      </c>
      <c r="EY29" s="48" t="n">
        <f aca="false">MIN(MAX((GW28*(1+GW$5/Setup!$C$36)+IF($V29=30,N($F29),0))-DA29,0),MAX($P29-SUM(DV29:EX29),0))</f>
        <v>0</v>
      </c>
      <c r="EZ29" s="48" t="n">
        <f aca="false">MIN(MAX((GX28*(1+GX$5/Setup!$C$36)+IF($V29=31,N($F29),0))-DB29,0),MAX($P29-SUM(DV29:EY29),0))</f>
        <v>0</v>
      </c>
      <c r="FA29" s="48" t="n">
        <f aca="false">MIN(MAX((GY28*(1+GY$5/Setup!$C$36)+IF($V29=32,N($F29),0))-DC29,0),MAX($P29-SUM(DV29:EZ29),0))</f>
        <v>0</v>
      </c>
      <c r="FB29" s="48" t="n">
        <f aca="false">MIN(MAX((GZ28*(1+GZ$5/Setup!$C$36)+IF($V29=33,N($F29),0))-DD29,0),MAX($P29-SUM(DV29:FA29),0))</f>
        <v>0</v>
      </c>
      <c r="FC29" s="48" t="n">
        <f aca="false">MIN(MAX((HA28*(1+HA$5/Setup!$C$36)+IF($V29=34,N($F29),0))-DE29,0),MAX($P29-SUM(DV29:FB29),0))</f>
        <v>0</v>
      </c>
      <c r="FD29" s="48" t="n">
        <f aca="false">MIN(MAX((HB28*(1+HB$5/Setup!$C$36)+IF($V29=35,N($F29),0))-DF29,0),MAX($P29-SUM(DV29:FC29),0))</f>
        <v>0</v>
      </c>
      <c r="FE29" s="48" t="n">
        <f aca="false">MIN(MAX((HC28*(1+HC$5/Setup!$C$36)+IF($V29=36,N($F29),0))-DG29,0),MAX($P29-SUM(DV29:FD29),0))</f>
        <v>0</v>
      </c>
      <c r="FF29" s="48" t="n">
        <f aca="false">MIN(MAX((HD28*(1+HD$5/Setup!$C$36)+IF($V29=37,N($F29),0))-DH29,0),MAX($P29-SUM(DV29:FE29),0))</f>
        <v>0</v>
      </c>
      <c r="FG29" s="48" t="n">
        <f aca="false">MIN(MAX((HE28*(1+HE$5/Setup!$C$36)+IF($V29=38,N($F29),0))-DI29,0),MAX($P29-SUM(DV29:FF29),0))</f>
        <v>0</v>
      </c>
      <c r="FH29" s="48" t="n">
        <f aca="false">MIN(MAX((HF28*(1+HF$5/Setup!$C$36)+IF($V29=39,N($F29),0))-DJ29,0),MAX($P29-SUM(DV29:FG29),0))</f>
        <v>0</v>
      </c>
      <c r="FI29" s="48" t="n">
        <f aca="false">MIN(MAX((HG28*(1+HG$5/Setup!$C$36)+IF($V29=40,N($F29),0))-DK29,0),MAX($P29-SUM(DV29:FH29),0))</f>
        <v>0</v>
      </c>
      <c r="FJ29" s="48" t="n">
        <f aca="false">MIN(MAX((HH28*(1+HH$5/Setup!$C$36)+IF($V29=41,N($F29),0))-DL29,0),MAX($P29-SUM(DV29:FI29),0))</f>
        <v>0</v>
      </c>
      <c r="FK29" s="48" t="n">
        <f aca="false">MIN(MAX((HI28*(1+HI$5/Setup!$C$36)+IF($V29=42,N($F29),0))-DM29,0),MAX($P29-SUM(DV29:FJ29),0))</f>
        <v>0</v>
      </c>
      <c r="FL29" s="48" t="n">
        <f aca="false">MIN(MAX((HJ28*(1+HJ$5/Setup!$C$36)+IF($V29=43,N($F29),0))-DN29,0),MAX($P29-SUM(DV29:FK29),0))</f>
        <v>0</v>
      </c>
      <c r="FM29" s="48" t="n">
        <f aca="false">MIN(MAX((HK28*(1+HK$5/Setup!$C$36)+IF($V29=44,N($F29),0))-DO29,0),MAX($P29-SUM(DV29:FL29),0))</f>
        <v>0</v>
      </c>
      <c r="FN29" s="48" t="n">
        <f aca="false">MIN(MAX((HL28*(1+HL$5/Setup!$C$36)+IF($V29=45,N($F29),0))-DP29,0),MAX($P29-SUM(DV29:FM29),0))</f>
        <v>0</v>
      </c>
      <c r="FO29" s="48" t="n">
        <f aca="false">MIN(MAX((HM28*(1+HM$5/Setup!$C$36)+IF($V29=46,N($F29),0))-DQ29,0),MAX($P29-SUM(DV29:FN29),0))</f>
        <v>0</v>
      </c>
      <c r="FP29" s="48" t="n">
        <f aca="false">MIN(MAX((HN28*(1+HN$5/Setup!$C$36)+IF($V29=47,N($F29),0))-DR29,0),MAX($P29-SUM(DV29:FO29),0))</f>
        <v>0</v>
      </c>
      <c r="FQ29" s="48" t="n">
        <f aca="false">MIN(MAX((HO28*(1+HO$5/Setup!$C$36)+IF($V29=48,N($F29),0))-DS29,0),MAX($P29-SUM(DV29:FP29),0))</f>
        <v>0</v>
      </c>
      <c r="FR29" s="48" t="n">
        <f aca="false">MIN(MAX((HP28*(1+HP$5/Setup!$C$36)+IF($V29=49,N($F29),0))-DT29,0),MAX($P29-SUM(DV29:FQ29),0))</f>
        <v>0</v>
      </c>
      <c r="FS29" s="48" t="n">
        <f aca="false">MIN(MAX((HQ28*(1+HQ$5/Setup!$C$36)+IF($V29=50,N($F29),0))-DU29,0),MAX($P29-SUM(DV29:FR29),0))</f>
        <v>0</v>
      </c>
      <c r="FT29" s="48" t="n">
        <f aca="false">IF((FT28*(1+FT$5/Setup!$C$36)+IF($V29=1,N($F29),0))-BX29-DV29&lt;0.005,0,(FT28*(1+FT$5/Setup!$C$36)+IF($V29=1,N($F29),0))-BX29-DV29)</f>
        <v>0</v>
      </c>
      <c r="FU29" s="48" t="n">
        <f aca="false">IF((FU28*(1+FU$5/Setup!$C$36)+IF($V29=2,N($F29),0))-BY29-DW29&lt;0.005,0,(FU28*(1+FU$5/Setup!$C$36)+IF($V29=2,N($F29),0))-BY29-DW29)</f>
        <v>0</v>
      </c>
      <c r="FV29" s="48" t="n">
        <f aca="false">IF((FV28*(1+FV$5/Setup!$C$36)+IF($V29=3,N($F29),0))-BZ29-DX29&lt;0.005,0,(FV28*(1+FV$5/Setup!$C$36)+IF($V29=3,N($F29),0))-BZ29-DX29)</f>
        <v>0</v>
      </c>
      <c r="FW29" s="48" t="n">
        <f aca="false">IF((FW28*(1+FW$5/Setup!$C$36)+IF($V29=4,N($F29),0))-CA29-DY29&lt;0.005,0,(FW28*(1+FW$5/Setup!$C$36)+IF($V29=4,N($F29),0))-CA29-DY29)</f>
        <v>0</v>
      </c>
      <c r="FX29" s="48" t="n">
        <f aca="false">IF((FX28*(1+FX$5/Setup!$C$36)+IF($V29=5,N($F29),0))-CB29-DZ29&lt;0.005,0,(FX28*(1+FX$5/Setup!$C$36)+IF($V29=5,N($F29),0))-CB29-DZ29)</f>
        <v>0</v>
      </c>
      <c r="FY29" s="48" t="n">
        <f aca="false">IF((FY28*(1+FY$5/Setup!$C$36)+IF($V29=6,N($F29),0))-CC29-EA29&lt;0.005,0,(FY28*(1+FY$5/Setup!$C$36)+IF($V29=6,N($F29),0))-CC29-EA29)</f>
        <v>0</v>
      </c>
      <c r="FZ29" s="48" t="n">
        <f aca="false">IF((FZ28*(1+FZ$5/Setup!$C$36)+IF($V29=7,N($F29),0))-CD29-EB29&lt;0.005,0,(FZ28*(1+FZ$5/Setup!$C$36)+IF($V29=7,N($F29),0))-CD29-EB29)</f>
        <v>0</v>
      </c>
      <c r="GA29" s="48" t="n">
        <f aca="false">IF((GA28*(1+GA$5/Setup!$C$36)+IF($V29=8,N($F29),0))-CE29-EC29&lt;0.005,0,(GA28*(1+GA$5/Setup!$C$36)+IF($V29=8,N($F29),0))-CE29-EC29)</f>
        <v>0</v>
      </c>
      <c r="GB29" s="48" t="n">
        <f aca="false">IF((GB28*(1+GB$5/Setup!$C$36)+IF($V29=9,N($F29),0))-CF29-ED29&lt;0.005,0,(GB28*(1+GB$5/Setup!$C$36)+IF($V29=9,N($F29),0))-CF29-ED29)</f>
        <v>0</v>
      </c>
      <c r="GC29" s="48" t="n">
        <f aca="false">IF((GC28*(1+GC$5/Setup!$C$36)+IF($V29=10,N($F29),0))-CG29-EE29&lt;0.005,0,(GC28*(1+GC$5/Setup!$C$36)+IF($V29=10,N($F29),0))-CG29-EE29)</f>
        <v>0</v>
      </c>
      <c r="GD29" s="48" t="n">
        <f aca="false">IF((GD28*(1+GD$5/Setup!$C$36)+IF($V29=11,N($F29),0))-CH29-EF29&lt;0.005,0,(GD28*(1+GD$5/Setup!$C$36)+IF($V29=11,N($F29),0))-CH29-EF29)</f>
        <v>0</v>
      </c>
      <c r="GE29" s="48" t="n">
        <f aca="false">IF((GE28*(1+GE$5/Setup!$C$36)+IF($V29=12,N($F29),0))-CI29-EG29&lt;0.005,0,(GE28*(1+GE$5/Setup!$C$36)+IF($V29=12,N($F29),0))-CI29-EG29)</f>
        <v>0</v>
      </c>
      <c r="GF29" s="48" t="n">
        <f aca="false">IF((GF28*(1+GF$5/Setup!$C$36)+IF($V29=13,N($F29),0))-CJ29-EH29&lt;0.005,0,(GF28*(1+GF$5/Setup!$C$36)+IF($V29=13,N($F29),0))-CJ29-EH29)</f>
        <v>0</v>
      </c>
      <c r="GG29" s="48" t="n">
        <f aca="false">IF((GG28*(1+GG$5/Setup!$C$36)+IF($V29=14,N($F29),0))-CK29-EI29&lt;0.005,0,(GG28*(1+GG$5/Setup!$C$36)+IF($V29=14,N($F29),0))-CK29-EI29)</f>
        <v>0</v>
      </c>
      <c r="GH29" s="48" t="n">
        <f aca="false">IF((GH28*(1+GH$5/Setup!$C$36)+IF($V29=15,N($F29),0))-CL29-EJ29&lt;0.005,0,(GH28*(1+GH$5/Setup!$C$36)+IF($V29=15,N($F29),0))-CL29-EJ29)</f>
        <v>0</v>
      </c>
      <c r="GI29" s="48" t="n">
        <f aca="false">IF((GI28*(1+GI$5/Setup!$C$36)+IF($V29=16,N($F29),0))-CM29-EK29&lt;0.005,0,(GI28*(1+GI$5/Setup!$C$36)+IF($V29=16,N($F29),0))-CM29-EK29)</f>
        <v>0</v>
      </c>
      <c r="GJ29" s="48" t="n">
        <f aca="false">IF((GJ28*(1+GJ$5/Setup!$C$36)+IF($V29=17,N($F29),0))-CN29-EL29&lt;0.005,0,(GJ28*(1+GJ$5/Setup!$C$36)+IF($V29=17,N($F29),0))-CN29-EL29)</f>
        <v>0</v>
      </c>
      <c r="GK29" s="48" t="n">
        <f aca="false">IF((GK28*(1+GK$5/Setup!$C$36)+IF($V29=18,N($F29),0))-CO29-EM29&lt;0.005,0,(GK28*(1+GK$5/Setup!$C$36)+IF($V29=18,N($F29),0))-CO29-EM29)</f>
        <v>0</v>
      </c>
      <c r="GL29" s="48" t="n">
        <f aca="false">IF((GL28*(1+GL$5/Setup!$C$36)+IF($V29=19,N($F29),0))-CP29-EN29&lt;0.005,0,(GL28*(1+GL$5/Setup!$C$36)+IF($V29=19,N($F29),0))-CP29-EN29)</f>
        <v>0</v>
      </c>
      <c r="GM29" s="48" t="n">
        <f aca="false">IF((GM28*(1+GM$5/Setup!$C$36)+IF($V29=20,N($F29),0))-CQ29-EO29&lt;0.005,0,(GM28*(1+GM$5/Setup!$C$36)+IF($V29=20,N($F29),0))-CQ29-EO29)</f>
        <v>0</v>
      </c>
      <c r="GN29" s="48" t="n">
        <f aca="false">IF((GN28*(1+GN$5/Setup!$C$36)+IF($V29=21,N($F29),0))-CR29-EP29&lt;0.005,0,(GN28*(1+GN$5/Setup!$C$36)+IF($V29=21,N($F29),0))-CR29-EP29)</f>
        <v>0</v>
      </c>
      <c r="GO29" s="48" t="n">
        <f aca="false">IF((GO28*(1+GO$5/Setup!$C$36)+IF($V29=22,N($F29),0))-CS29-EQ29&lt;0.005,0,(GO28*(1+GO$5/Setup!$C$36)+IF($V29=22,N($F29),0))-CS29-EQ29)</f>
        <v>0</v>
      </c>
      <c r="GP29" s="48" t="n">
        <f aca="false">IF((GP28*(1+GP$5/Setup!$C$36)+IF($V29=23,N($F29),0))-CT29-ER29&lt;0.005,0,(GP28*(1+GP$5/Setup!$C$36)+IF($V29=23,N($F29),0))-CT29-ER29)</f>
        <v>0</v>
      </c>
      <c r="GQ29" s="48" t="n">
        <f aca="false">IF((GQ28*(1+GQ$5/Setup!$C$36)+IF($V29=24,N($F29),0))-CU29-ES29&lt;0.005,0,(GQ28*(1+GQ$5/Setup!$C$36)+IF($V29=24,N($F29),0))-CU29-ES29)</f>
        <v>0</v>
      </c>
      <c r="GR29" s="48" t="n">
        <f aca="false">IF((GR28*(1+GR$5/Setup!$C$36)+IF($V29=25,N($F29),0))-CV29-ET29&lt;0.005,0,(GR28*(1+GR$5/Setup!$C$36)+IF($V29=25,N($F29),0))-CV29-ET29)</f>
        <v>0</v>
      </c>
      <c r="GS29" s="48" t="n">
        <f aca="false">IF((GS28*(1+GS$5/Setup!$C$36)+IF($V29=26,N($F29),0))-CW29-EU29&lt;0.005,0,(GS28*(1+GS$5/Setup!$C$36)+IF($V29=26,N($F29),0))-CW29-EU29)</f>
        <v>0</v>
      </c>
      <c r="GT29" s="48" t="n">
        <f aca="false">IF((GT28*(1+GT$5/Setup!$C$36)+IF($V29=27,N($F29),0))-CX29-EV29&lt;0.005,0,(GT28*(1+GT$5/Setup!$C$36)+IF($V29=27,N($F29),0))-CX29-EV29)</f>
        <v>0</v>
      </c>
      <c r="GU29" s="48" t="n">
        <f aca="false">IF((GU28*(1+GU$5/Setup!$C$36)+IF($V29=28,N($F29),0))-CY29-EW29&lt;0.005,0,(GU28*(1+GU$5/Setup!$C$36)+IF($V29=28,N($F29),0))-CY29-EW29)</f>
        <v>0</v>
      </c>
      <c r="GV29" s="48" t="n">
        <f aca="false">IF((GV28*(1+GV$5/Setup!$C$36)+IF($V29=29,N($F29),0))-CZ29-EX29&lt;0.005,0,(GV28*(1+GV$5/Setup!$C$36)+IF($V29=29,N($F29),0))-CZ29-EX29)</f>
        <v>0</v>
      </c>
      <c r="GW29" s="48" t="n">
        <f aca="false">IF((GW28*(1+GW$5/Setup!$C$36)+IF($V29=30,N($F29),0))-DA29-EY29&lt;0.005,0,(GW28*(1+GW$5/Setup!$C$36)+IF($V29=30,N($F29),0))-DA29-EY29)</f>
        <v>0</v>
      </c>
      <c r="GX29" s="48" t="n">
        <f aca="false">IF((GX28*(1+GX$5/Setup!$C$36)+IF($V29=31,N($F29),0))-DB29-EZ29&lt;0.005,0,(GX28*(1+GX$5/Setup!$C$36)+IF($V29=31,N($F29),0))-DB29-EZ29)</f>
        <v>0</v>
      </c>
      <c r="GY29" s="48" t="n">
        <f aca="false">IF((GY28*(1+GY$5/Setup!$C$36)+IF($V29=32,N($F29),0))-DC29-FA29&lt;0.005,0,(GY28*(1+GY$5/Setup!$C$36)+IF($V29=32,N($F29),0))-DC29-FA29)</f>
        <v>0</v>
      </c>
      <c r="GZ29" s="48" t="n">
        <f aca="false">IF((GZ28*(1+GZ$5/Setup!$C$36)+IF($V29=33,N($F29),0))-DD29-FB29&lt;0.005,0,(GZ28*(1+GZ$5/Setup!$C$36)+IF($V29=33,N($F29),0))-DD29-FB29)</f>
        <v>0</v>
      </c>
      <c r="HA29" s="48" t="n">
        <f aca="false">IF((HA28*(1+HA$5/Setup!$C$36)+IF($V29=34,N($F29),0))-DE29-FC29&lt;0.005,0,(HA28*(1+HA$5/Setup!$C$36)+IF($V29=34,N($F29),0))-DE29-FC29)</f>
        <v>0</v>
      </c>
      <c r="HB29" s="48" t="n">
        <f aca="false">IF((HB28*(1+HB$5/Setup!$C$36)+IF($V29=35,N($F29),0))-DF29-FD29&lt;0.005,0,(HB28*(1+HB$5/Setup!$C$36)+IF($V29=35,N($F29),0))-DF29-FD29)</f>
        <v>0</v>
      </c>
      <c r="HC29" s="48" t="n">
        <f aca="false">IF((HC28*(1+HC$5/Setup!$C$36)+IF($V29=36,N($F29),0))-DG29-FE29&lt;0.005,0,(HC28*(1+HC$5/Setup!$C$36)+IF($V29=36,N($F29),0))-DG29-FE29)</f>
        <v>0</v>
      </c>
      <c r="HD29" s="48" t="n">
        <f aca="false">IF((HD28*(1+HD$5/Setup!$C$36)+IF($V29=37,N($F29),0))-DH29-FF29&lt;0.005,0,(HD28*(1+HD$5/Setup!$C$36)+IF($V29=37,N($F29),0))-DH29-FF29)</f>
        <v>0</v>
      </c>
      <c r="HE29" s="48" t="n">
        <f aca="false">IF((HE28*(1+HE$5/Setup!$C$36)+IF($V29=38,N($F29),0))-DI29-FG29&lt;0.005,0,(HE28*(1+HE$5/Setup!$C$36)+IF($V29=38,N($F29),0))-DI29-FG29)</f>
        <v>0</v>
      </c>
      <c r="HF29" s="48" t="n">
        <f aca="false">IF((HF28*(1+HF$5/Setup!$C$36)+IF($V29=39,N($F29),0))-DJ29-FH29&lt;0.005,0,(HF28*(1+HF$5/Setup!$C$36)+IF($V29=39,N($F29),0))-DJ29-FH29)</f>
        <v>0</v>
      </c>
      <c r="HG29" s="48" t="n">
        <f aca="false">IF((HG28*(1+HG$5/Setup!$C$36)+IF($V29=40,N($F29),0))-DK29-FI29&lt;0.005,0,(HG28*(1+HG$5/Setup!$C$36)+IF($V29=40,N($F29),0))-DK29-FI29)</f>
        <v>0</v>
      </c>
      <c r="HH29" s="48" t="n">
        <f aca="false">IF((HH28*(1+HH$5/Setup!$C$36)+IF($V29=41,N($F29),0))-DL29-FJ29&lt;0.005,0,(HH28*(1+HH$5/Setup!$C$36)+IF($V29=41,N($F29),0))-DL29-FJ29)</f>
        <v>0</v>
      </c>
      <c r="HI29" s="48" t="n">
        <f aca="false">IF((HI28*(1+HI$5/Setup!$C$36)+IF($V29=42,N($F29),0))-DM29-FK29&lt;0.005,0,(HI28*(1+HI$5/Setup!$C$36)+IF($V29=42,N($F29),0))-DM29-FK29)</f>
        <v>0</v>
      </c>
      <c r="HJ29" s="48" t="n">
        <f aca="false">IF((HJ28*(1+HJ$5/Setup!$C$36)+IF($V29=43,N($F29),0))-DN29-FL29&lt;0.005,0,(HJ28*(1+HJ$5/Setup!$C$36)+IF($V29=43,N($F29),0))-DN29-FL29)</f>
        <v>0</v>
      </c>
      <c r="HK29" s="48" t="n">
        <f aca="false">IF((HK28*(1+HK$5/Setup!$C$36)+IF($V29=44,N($F29),0))-DO29-FM29&lt;0.005,0,(HK28*(1+HK$5/Setup!$C$36)+IF($V29=44,N($F29),0))-DO29-FM29)</f>
        <v>0</v>
      </c>
      <c r="HL29" s="48" t="n">
        <f aca="false">IF((HL28*(1+HL$5/Setup!$C$36)+IF($V29=45,N($F29),0))-DP29-FN29&lt;0.005,0,(HL28*(1+HL$5/Setup!$C$36)+IF($V29=45,N($F29),0))-DP29-FN29)</f>
        <v>0</v>
      </c>
      <c r="HM29" s="48" t="n">
        <f aca="false">IF((HM28*(1+HM$5/Setup!$C$36)+IF($V29=46,N($F29),0))-DQ29-FO29&lt;0.005,0,(HM28*(1+HM$5/Setup!$C$36)+IF($V29=46,N($F29),0))-DQ29-FO29)</f>
        <v>0</v>
      </c>
      <c r="HN29" s="48" t="n">
        <f aca="false">IF((HN28*(1+HN$5/Setup!$C$36)+IF($V29=47,N($F29),0))-DR29-FP29&lt;0.005,0,(HN28*(1+HN$5/Setup!$C$36)+IF($V29=47,N($F29),0))-DR29-FP29)</f>
        <v>0</v>
      </c>
      <c r="HO29" s="48" t="n">
        <f aca="false">IF((HO28*(1+HO$5/Setup!$C$36)+IF($V29=48,N($F29),0))-DS29-FQ29&lt;0.005,0,(HO28*(1+HO$5/Setup!$C$36)+IF($V29=48,N($F29),0))-DS29-FQ29)</f>
        <v>0</v>
      </c>
      <c r="HP29" s="48" t="n">
        <f aca="false">IF((HP28*(1+HP$5/Setup!$C$36)+IF($V29=49,N($F29),0))-DT29-FR29&lt;0.005,0,(HP28*(1+HP$5/Setup!$C$36)+IF($V29=49,N($F29),0))-DT29-FR29)</f>
        <v>0</v>
      </c>
      <c r="HQ29" s="48" t="n">
        <f aca="false">IF((HQ28*(1+HQ$5/Setup!$C$36)+IF($V29=50,N($F29),0))-DU29-FS29&lt;0.005,0,(HQ28*(1+HQ$5/Setup!$C$36)+IF($V29=50,N($F29),0))-DU29-FS29)</f>
        <v>0</v>
      </c>
    </row>
    <row r="30" customFormat="false" ht="15" hidden="false" customHeight="false" outlineLevel="0" collapsed="false">
      <c r="A30" s="44" t="n">
        <v>22</v>
      </c>
      <c r="B30" s="45" t="n">
        <f aca="false">IF(Setup!$C$7="Every month",EDATE(Setup!$C$8,($A30-1)),IF(Setup!$C$7="Twice a month",DATE(YEAR(Setup!$C$8),MONTH(Setup!$C$8)+INT((($A30-1)+Setup!$C$41)/2),MIN(IF(MOD(($A30-1)+Setup!$C$41,2)=0,Setup!$C$39,Setup!$C$40),DAY(EOMONTH(DATE(YEAR(Setup!$C$8),MONTH(Setup!$C$8)+INT((($A30-1)+Setup!$C$41)/2),1),0)))),Setup!$C$8+($A30-1)*IF(Setup!$C$7="Every week",7,14)))</f>
        <v>46619</v>
      </c>
      <c r="C30" s="45" t="n">
        <f aca="false">IF(Setup!$C$7="Every month",EDATE(Setup!$C$8,$A30),IF(Setup!$C$7="Twice a month",DATE(YEAR(Setup!$C$8),MONTH(Setup!$C$8)+INT(($A30+Setup!$C$41)/2),MIN(IF(MOD($A30+Setup!$C$41,2)=0,Setup!$C$39,Setup!$C$40),DAY(EOMONTH(DATE(YEAR(Setup!$C$8),MONTH(Setup!$C$8)+INT(($A30+Setup!$C$41)/2),1),0)))),Setup!$C$8+$A30*IF(Setup!$C$7="Every week",7,14)))</f>
        <v>46633</v>
      </c>
      <c r="D30" s="46"/>
      <c r="E30" s="47"/>
      <c r="F30" s="47"/>
      <c r="G30" s="47"/>
      <c r="H30" s="47"/>
      <c r="I30" s="48" t="n">
        <f aca="false">N(Setup!$C$11)+N(E30)</f>
        <v>100</v>
      </c>
      <c r="J30" s="48" t="n">
        <f aca="false">MIN(Setup!$C$37,MAX(I30,0))</f>
        <v>9.23076923076923</v>
      </c>
      <c r="K30" s="48" t="n">
        <f aca="false">MIN(MAX(N(Setup!$C$14)-L29,0),MAX(I30-J30,0))</f>
        <v>0</v>
      </c>
      <c r="L30" s="48" t="n">
        <f aca="false">L29+K30-N(G30)</f>
        <v>500</v>
      </c>
      <c r="M30" s="48" t="n">
        <f aca="false">M29+J30-N(H30)</f>
        <v>203.076923076923</v>
      </c>
      <c r="N30" s="48" t="n">
        <f aca="false">SUM(BX30:DU30)</f>
        <v>0</v>
      </c>
      <c r="O30" s="48" t="n">
        <f aca="false">SUM(Z30:BW30)-N30</f>
        <v>40</v>
      </c>
      <c r="P30" s="48" t="n">
        <f aca="false">MAX(I30-J30-K30,0)+O30</f>
        <v>130.769230769231</v>
      </c>
      <c r="Q30" s="48" t="n">
        <f aca="false">SUM(DV30:FS30)</f>
        <v>0</v>
      </c>
      <c r="R30" s="49" t="n">
        <f aca="false">N30+J30+K30+Q30</f>
        <v>9.23076923076923</v>
      </c>
      <c r="S30" s="48" t="n">
        <f aca="false">T30-T29-N(F30)+N30+Q30</f>
        <v>0</v>
      </c>
      <c r="T30" s="49" t="n">
        <f aca="false">SUM(FT30:HQ30)</f>
        <v>0</v>
      </c>
      <c r="U30" s="44" t="str">
        <f aca="false">IF(T29&lt;0.005,"",INDEX(Helpers!$C$2:$C$51,IF(_xlfn.MINIFS($DV$6:$FS$6,DV30:FS30,"&gt;0.005")=0,V30,_xlfn.MINIFS($DV$6:$FS$6,DV30:FS30,"&gt;0.005"))))</f>
        <v/>
      </c>
      <c r="V30" s="44" t="n">
        <f aca="false">IF(_xlfn.MINIFS($FT$6:$HQ$6,FT29:HQ29,"&gt;0.005")=0,1,_xlfn.MINIFS($FT$6:$HQ$6,FT29:HQ29,"&gt;0.005"))</f>
        <v>1</v>
      </c>
      <c r="W30" s="44" t="n">
        <f aca="false">IF(AND(D30&lt;&gt;"Paid",T29&gt;0.005),1,0)</f>
        <v>0</v>
      </c>
      <c r="X30" s="48" t="n">
        <f aca="false">SUMPRODUCT(((Helpers!$G$2:$G$51*(1+(Helpers!$D$2:$D$51+0.000000001)/12)^(($B30-Setup!$C$8)/(365.25/12))-Helpers!$E$2:$E$51*((1+(Helpers!$D$2:$D$51+0.000000001)/12)^(($B30-Setup!$C$8)/(365.25/12))-1)/((Helpers!$D$2:$D$51+0.000000001)/12))&gt;0)*(Helpers!$G$2:$G$51*(1+(Helpers!$D$2:$D$51+0.000000001)/12)^(($B30-Setup!$C$8)/(365.25/12))-Helpers!$E$2:$E$51*((1+(Helpers!$D$2:$D$51+0.000000001)/12)^(($B30-Setup!$C$8)/(365.25/12))-1)/((Helpers!$D$2:$D$51+0.000000001)/12)))</f>
        <v>1315.06101842079</v>
      </c>
      <c r="Y30" s="48"/>
      <c r="Z30" s="48" t="n">
        <f aca="false">IF(OR(N(Z$5)=0,Z$6=""),0,Z$5*((DATE(YEAR($B30),MONTH($B30),MIN(Z$6,DAY(EOMONTH($B30,0))))&gt;=$B30)*(DATE(YEAR($B30),MONTH($B30),MIN(Z$6,DAY(EOMONTH($B30,0))))&lt;$C30)+(DATE(YEAR($B30),MONTH($B30)+1,MIN(Z$6,DAY(EOMONTH($B30,1))))&gt;=$B30)*(DATE(YEAR($B30),MONTH($B30)+1,MIN(Z$6,DAY(EOMONTH($B30,1))))&lt;$C30)))</f>
        <v>0</v>
      </c>
      <c r="AA30" s="48" t="n">
        <f aca="false">IF(OR(N(AA$5)=0,AA$6=""),0,AA$5*((DATE(YEAR($B30),MONTH($B30),MIN(AA$6,DAY(EOMONTH($B30,0))))&gt;=$B30)*(DATE(YEAR($B30),MONTH($B30),MIN(AA$6,DAY(EOMONTH($B30,0))))&lt;$C30)+(DATE(YEAR($B30),MONTH($B30)+1,MIN(AA$6,DAY(EOMONTH($B30,1))))&gt;=$B30)*(DATE(YEAR($B30),MONTH($B30)+1,MIN(AA$6,DAY(EOMONTH($B30,1))))&lt;$C30)))</f>
        <v>40</v>
      </c>
      <c r="AB30" s="48" t="n">
        <f aca="false">IF(OR(N(AB$5)=0,AB$6=""),0,AB$5*((DATE(YEAR($B30),MONTH($B30),MIN(AB$6,DAY(EOMONTH($B30,0))))&gt;=$B30)*(DATE(YEAR($B30),MONTH($B30),MIN(AB$6,DAY(EOMONTH($B30,0))))&lt;$C30)+(DATE(YEAR($B30),MONTH($B30)+1,MIN(AB$6,DAY(EOMONTH($B30,1))))&gt;=$B30)*(DATE(YEAR($B30),MONTH($B30)+1,MIN(AB$6,DAY(EOMONTH($B30,1))))&lt;$C30)))</f>
        <v>0</v>
      </c>
      <c r="AC30" s="48" t="n">
        <f aca="false">IF(OR(N(AC$5)=0,AC$6=""),0,AC$5*((DATE(YEAR($B30),MONTH($B30),MIN(AC$6,DAY(EOMONTH($B30,0))))&gt;=$B30)*(DATE(YEAR($B30),MONTH($B30),MIN(AC$6,DAY(EOMONTH($B30,0))))&lt;$C30)+(DATE(YEAR($B30),MONTH($B30)+1,MIN(AC$6,DAY(EOMONTH($B30,1))))&gt;=$B30)*(DATE(YEAR($B30),MONTH($B30)+1,MIN(AC$6,DAY(EOMONTH($B30,1))))&lt;$C30)))</f>
        <v>0</v>
      </c>
      <c r="AD30" s="48" t="n">
        <f aca="false">IF(OR(N(AD$5)=0,AD$6=""),0,AD$5*((DATE(YEAR($B30),MONTH($B30),MIN(AD$6,DAY(EOMONTH($B30,0))))&gt;=$B30)*(DATE(YEAR($B30),MONTH($B30),MIN(AD$6,DAY(EOMONTH($B30,0))))&lt;$C30)+(DATE(YEAR($B30),MONTH($B30)+1,MIN(AD$6,DAY(EOMONTH($B30,1))))&gt;=$B30)*(DATE(YEAR($B30),MONTH($B30)+1,MIN(AD$6,DAY(EOMONTH($B30,1))))&lt;$C30)))</f>
        <v>0</v>
      </c>
      <c r="AE30" s="48" t="n">
        <f aca="false">IF(OR(N(AE$5)=0,AE$6=""),0,AE$5*((DATE(YEAR($B30),MONTH($B30),MIN(AE$6,DAY(EOMONTH($B30,0))))&gt;=$B30)*(DATE(YEAR($B30),MONTH($B30),MIN(AE$6,DAY(EOMONTH($B30,0))))&lt;$C30)+(DATE(YEAR($B30),MONTH($B30)+1,MIN(AE$6,DAY(EOMONTH($B30,1))))&gt;=$B30)*(DATE(YEAR($B30),MONTH($B30)+1,MIN(AE$6,DAY(EOMONTH($B30,1))))&lt;$C30)))</f>
        <v>0</v>
      </c>
      <c r="AF30" s="48" t="n">
        <f aca="false">IF(OR(N(AF$5)=0,AF$6=""),0,AF$5*((DATE(YEAR($B30),MONTH($B30),MIN(AF$6,DAY(EOMONTH($B30,0))))&gt;=$B30)*(DATE(YEAR($B30),MONTH($B30),MIN(AF$6,DAY(EOMONTH($B30,0))))&lt;$C30)+(DATE(YEAR($B30),MONTH($B30)+1,MIN(AF$6,DAY(EOMONTH($B30,1))))&gt;=$B30)*(DATE(YEAR($B30),MONTH($B30)+1,MIN(AF$6,DAY(EOMONTH($B30,1))))&lt;$C30)))</f>
        <v>0</v>
      </c>
      <c r="AG30" s="48" t="n">
        <f aca="false">IF(OR(N(AG$5)=0,AG$6=""),0,AG$5*((DATE(YEAR($B30),MONTH($B30),MIN(AG$6,DAY(EOMONTH($B30,0))))&gt;=$B30)*(DATE(YEAR($B30),MONTH($B30),MIN(AG$6,DAY(EOMONTH($B30,0))))&lt;$C30)+(DATE(YEAR($B30),MONTH($B30)+1,MIN(AG$6,DAY(EOMONTH($B30,1))))&gt;=$B30)*(DATE(YEAR($B30),MONTH($B30)+1,MIN(AG$6,DAY(EOMONTH($B30,1))))&lt;$C30)))</f>
        <v>0</v>
      </c>
      <c r="AH30" s="48" t="n">
        <f aca="false">IF(OR(N(AH$5)=0,AH$6=""),0,AH$5*((DATE(YEAR($B30),MONTH($B30),MIN(AH$6,DAY(EOMONTH($B30,0))))&gt;=$B30)*(DATE(YEAR($B30),MONTH($B30),MIN(AH$6,DAY(EOMONTH($B30,0))))&lt;$C30)+(DATE(YEAR($B30),MONTH($B30)+1,MIN(AH$6,DAY(EOMONTH($B30,1))))&gt;=$B30)*(DATE(YEAR($B30),MONTH($B30)+1,MIN(AH$6,DAY(EOMONTH($B30,1))))&lt;$C30)))</f>
        <v>0</v>
      </c>
      <c r="AI30" s="48" t="n">
        <f aca="false">IF(OR(N(AI$5)=0,AI$6=""),0,AI$5*((DATE(YEAR($B30),MONTH($B30),MIN(AI$6,DAY(EOMONTH($B30,0))))&gt;=$B30)*(DATE(YEAR($B30),MONTH($B30),MIN(AI$6,DAY(EOMONTH($B30,0))))&lt;$C30)+(DATE(YEAR($B30),MONTH($B30)+1,MIN(AI$6,DAY(EOMONTH($B30,1))))&gt;=$B30)*(DATE(YEAR($B30),MONTH($B30)+1,MIN(AI$6,DAY(EOMONTH($B30,1))))&lt;$C30)))</f>
        <v>0</v>
      </c>
      <c r="AJ30" s="48" t="n">
        <f aca="false">IF(OR(N(AJ$5)=0,AJ$6=""),0,AJ$5*((DATE(YEAR($B30),MONTH($B30),MIN(AJ$6,DAY(EOMONTH($B30,0))))&gt;=$B30)*(DATE(YEAR($B30),MONTH($B30),MIN(AJ$6,DAY(EOMONTH($B30,0))))&lt;$C30)+(DATE(YEAR($B30),MONTH($B30)+1,MIN(AJ$6,DAY(EOMONTH($B30,1))))&gt;=$B30)*(DATE(YEAR($B30),MONTH($B30)+1,MIN(AJ$6,DAY(EOMONTH($B30,1))))&lt;$C30)))</f>
        <v>0</v>
      </c>
      <c r="AK30" s="48" t="n">
        <f aca="false">IF(OR(N(AK$5)=0,AK$6=""),0,AK$5*((DATE(YEAR($B30),MONTH($B30),MIN(AK$6,DAY(EOMONTH($B30,0))))&gt;=$B30)*(DATE(YEAR($B30),MONTH($B30),MIN(AK$6,DAY(EOMONTH($B30,0))))&lt;$C30)+(DATE(YEAR($B30),MONTH($B30)+1,MIN(AK$6,DAY(EOMONTH($B30,1))))&gt;=$B30)*(DATE(YEAR($B30),MONTH($B30)+1,MIN(AK$6,DAY(EOMONTH($B30,1))))&lt;$C30)))</f>
        <v>0</v>
      </c>
      <c r="AL30" s="48" t="n">
        <f aca="false">IF(OR(N(AL$5)=0,AL$6=""),0,AL$5*((DATE(YEAR($B30),MONTH($B30),MIN(AL$6,DAY(EOMONTH($B30,0))))&gt;=$B30)*(DATE(YEAR($B30),MONTH($B30),MIN(AL$6,DAY(EOMONTH($B30,0))))&lt;$C30)+(DATE(YEAR($B30),MONTH($B30)+1,MIN(AL$6,DAY(EOMONTH($B30,1))))&gt;=$B30)*(DATE(YEAR($B30),MONTH($B30)+1,MIN(AL$6,DAY(EOMONTH($B30,1))))&lt;$C30)))</f>
        <v>0</v>
      </c>
      <c r="AM30" s="48" t="n">
        <f aca="false">IF(OR(N(AM$5)=0,AM$6=""),0,AM$5*((DATE(YEAR($B30),MONTH($B30),MIN(AM$6,DAY(EOMONTH($B30,0))))&gt;=$B30)*(DATE(YEAR($B30),MONTH($B30),MIN(AM$6,DAY(EOMONTH($B30,0))))&lt;$C30)+(DATE(YEAR($B30),MONTH($B30)+1,MIN(AM$6,DAY(EOMONTH($B30,1))))&gt;=$B30)*(DATE(YEAR($B30),MONTH($B30)+1,MIN(AM$6,DAY(EOMONTH($B30,1))))&lt;$C30)))</f>
        <v>0</v>
      </c>
      <c r="AN30" s="48" t="n">
        <f aca="false">IF(OR(N(AN$5)=0,AN$6=""),0,AN$5*((DATE(YEAR($B30),MONTH($B30),MIN(AN$6,DAY(EOMONTH($B30,0))))&gt;=$B30)*(DATE(YEAR($B30),MONTH($B30),MIN(AN$6,DAY(EOMONTH($B30,0))))&lt;$C30)+(DATE(YEAR($B30),MONTH($B30)+1,MIN(AN$6,DAY(EOMONTH($B30,1))))&gt;=$B30)*(DATE(YEAR($B30),MONTH($B30)+1,MIN(AN$6,DAY(EOMONTH($B30,1))))&lt;$C30)))</f>
        <v>0</v>
      </c>
      <c r="AO30" s="48" t="n">
        <f aca="false">IF(OR(N(AO$5)=0,AO$6=""),0,AO$5*((DATE(YEAR($B30),MONTH($B30),MIN(AO$6,DAY(EOMONTH($B30,0))))&gt;=$B30)*(DATE(YEAR($B30),MONTH($B30),MIN(AO$6,DAY(EOMONTH($B30,0))))&lt;$C30)+(DATE(YEAR($B30),MONTH($B30)+1,MIN(AO$6,DAY(EOMONTH($B30,1))))&gt;=$B30)*(DATE(YEAR($B30),MONTH($B30)+1,MIN(AO$6,DAY(EOMONTH($B30,1))))&lt;$C30)))</f>
        <v>0</v>
      </c>
      <c r="AP30" s="48" t="n">
        <f aca="false">IF(OR(N(AP$5)=0,AP$6=""),0,AP$5*((DATE(YEAR($B30),MONTH($B30),MIN(AP$6,DAY(EOMONTH($B30,0))))&gt;=$B30)*(DATE(YEAR($B30),MONTH($B30),MIN(AP$6,DAY(EOMONTH($B30,0))))&lt;$C30)+(DATE(YEAR($B30),MONTH($B30)+1,MIN(AP$6,DAY(EOMONTH($B30,1))))&gt;=$B30)*(DATE(YEAR($B30),MONTH($B30)+1,MIN(AP$6,DAY(EOMONTH($B30,1))))&lt;$C30)))</f>
        <v>0</v>
      </c>
      <c r="AQ30" s="48" t="n">
        <f aca="false">IF(OR(N(AQ$5)=0,AQ$6=""),0,AQ$5*((DATE(YEAR($B30),MONTH($B30),MIN(AQ$6,DAY(EOMONTH($B30,0))))&gt;=$B30)*(DATE(YEAR($B30),MONTH($B30),MIN(AQ$6,DAY(EOMONTH($B30,0))))&lt;$C30)+(DATE(YEAR($B30),MONTH($B30)+1,MIN(AQ$6,DAY(EOMONTH($B30,1))))&gt;=$B30)*(DATE(YEAR($B30),MONTH($B30)+1,MIN(AQ$6,DAY(EOMONTH($B30,1))))&lt;$C30)))</f>
        <v>0</v>
      </c>
      <c r="AR30" s="48" t="n">
        <f aca="false">IF(OR(N(AR$5)=0,AR$6=""),0,AR$5*((DATE(YEAR($B30),MONTH($B30),MIN(AR$6,DAY(EOMONTH($B30,0))))&gt;=$B30)*(DATE(YEAR($B30),MONTH($B30),MIN(AR$6,DAY(EOMONTH($B30,0))))&lt;$C30)+(DATE(YEAR($B30),MONTH($B30)+1,MIN(AR$6,DAY(EOMONTH($B30,1))))&gt;=$B30)*(DATE(YEAR($B30),MONTH($B30)+1,MIN(AR$6,DAY(EOMONTH($B30,1))))&lt;$C30)))</f>
        <v>0</v>
      </c>
      <c r="AS30" s="48" t="n">
        <f aca="false">IF(OR(N(AS$5)=0,AS$6=""),0,AS$5*((DATE(YEAR($B30),MONTH($B30),MIN(AS$6,DAY(EOMONTH($B30,0))))&gt;=$B30)*(DATE(YEAR($B30),MONTH($B30),MIN(AS$6,DAY(EOMONTH($B30,0))))&lt;$C30)+(DATE(YEAR($B30),MONTH($B30)+1,MIN(AS$6,DAY(EOMONTH($B30,1))))&gt;=$B30)*(DATE(YEAR($B30),MONTH($B30)+1,MIN(AS$6,DAY(EOMONTH($B30,1))))&lt;$C30)))</f>
        <v>0</v>
      </c>
      <c r="AT30" s="48" t="n">
        <f aca="false">IF(OR(N(AT$5)=0,AT$6=""),0,AT$5*((DATE(YEAR($B30),MONTH($B30),MIN(AT$6,DAY(EOMONTH($B30,0))))&gt;=$B30)*(DATE(YEAR($B30),MONTH($B30),MIN(AT$6,DAY(EOMONTH($B30,0))))&lt;$C30)+(DATE(YEAR($B30),MONTH($B30)+1,MIN(AT$6,DAY(EOMONTH($B30,1))))&gt;=$B30)*(DATE(YEAR($B30),MONTH($B30)+1,MIN(AT$6,DAY(EOMONTH($B30,1))))&lt;$C30)))</f>
        <v>0</v>
      </c>
      <c r="AU30" s="48" t="n">
        <f aca="false">IF(OR(N(AU$5)=0,AU$6=""),0,AU$5*((DATE(YEAR($B30),MONTH($B30),MIN(AU$6,DAY(EOMONTH($B30,0))))&gt;=$B30)*(DATE(YEAR($B30),MONTH($B30),MIN(AU$6,DAY(EOMONTH($B30,0))))&lt;$C30)+(DATE(YEAR($B30),MONTH($B30)+1,MIN(AU$6,DAY(EOMONTH($B30,1))))&gt;=$B30)*(DATE(YEAR($B30),MONTH($B30)+1,MIN(AU$6,DAY(EOMONTH($B30,1))))&lt;$C30)))</f>
        <v>0</v>
      </c>
      <c r="AV30" s="48" t="n">
        <f aca="false">IF(OR(N(AV$5)=0,AV$6=""),0,AV$5*((DATE(YEAR($B30),MONTH($B30),MIN(AV$6,DAY(EOMONTH($B30,0))))&gt;=$B30)*(DATE(YEAR($B30),MONTH($B30),MIN(AV$6,DAY(EOMONTH($B30,0))))&lt;$C30)+(DATE(YEAR($B30),MONTH($B30)+1,MIN(AV$6,DAY(EOMONTH($B30,1))))&gt;=$B30)*(DATE(YEAR($B30),MONTH($B30)+1,MIN(AV$6,DAY(EOMONTH($B30,1))))&lt;$C30)))</f>
        <v>0</v>
      </c>
      <c r="AW30" s="48" t="n">
        <f aca="false">IF(OR(N(AW$5)=0,AW$6=""),0,AW$5*((DATE(YEAR($B30),MONTH($B30),MIN(AW$6,DAY(EOMONTH($B30,0))))&gt;=$B30)*(DATE(YEAR($B30),MONTH($B30),MIN(AW$6,DAY(EOMONTH($B30,0))))&lt;$C30)+(DATE(YEAR($B30),MONTH($B30)+1,MIN(AW$6,DAY(EOMONTH($B30,1))))&gt;=$B30)*(DATE(YEAR($B30),MONTH($B30)+1,MIN(AW$6,DAY(EOMONTH($B30,1))))&lt;$C30)))</f>
        <v>0</v>
      </c>
      <c r="AX30" s="48" t="n">
        <f aca="false">IF(OR(N(AX$5)=0,AX$6=""),0,AX$5*((DATE(YEAR($B30),MONTH($B30),MIN(AX$6,DAY(EOMONTH($B30,0))))&gt;=$B30)*(DATE(YEAR($B30),MONTH($B30),MIN(AX$6,DAY(EOMONTH($B30,0))))&lt;$C30)+(DATE(YEAR($B30),MONTH($B30)+1,MIN(AX$6,DAY(EOMONTH($B30,1))))&gt;=$B30)*(DATE(YEAR($B30),MONTH($B30)+1,MIN(AX$6,DAY(EOMONTH($B30,1))))&lt;$C30)))</f>
        <v>0</v>
      </c>
      <c r="AY30" s="48" t="n">
        <f aca="false">IF(OR(N(AY$5)=0,AY$6=""),0,AY$5*((DATE(YEAR($B30),MONTH($B30),MIN(AY$6,DAY(EOMONTH($B30,0))))&gt;=$B30)*(DATE(YEAR($B30),MONTH($B30),MIN(AY$6,DAY(EOMONTH($B30,0))))&lt;$C30)+(DATE(YEAR($B30),MONTH($B30)+1,MIN(AY$6,DAY(EOMONTH($B30,1))))&gt;=$B30)*(DATE(YEAR($B30),MONTH($B30)+1,MIN(AY$6,DAY(EOMONTH($B30,1))))&lt;$C30)))</f>
        <v>0</v>
      </c>
      <c r="AZ30" s="48" t="n">
        <f aca="false">IF(OR(N(AZ$5)=0,AZ$6=""),0,AZ$5*((DATE(YEAR($B30),MONTH($B30),MIN(AZ$6,DAY(EOMONTH($B30,0))))&gt;=$B30)*(DATE(YEAR($B30),MONTH($B30),MIN(AZ$6,DAY(EOMONTH($B30,0))))&lt;$C30)+(DATE(YEAR($B30),MONTH($B30)+1,MIN(AZ$6,DAY(EOMONTH($B30,1))))&gt;=$B30)*(DATE(YEAR($B30),MONTH($B30)+1,MIN(AZ$6,DAY(EOMONTH($B30,1))))&lt;$C30)))</f>
        <v>0</v>
      </c>
      <c r="BA30" s="48" t="n">
        <f aca="false">IF(OR(N(BA$5)=0,BA$6=""),0,BA$5*((DATE(YEAR($B30),MONTH($B30),MIN(BA$6,DAY(EOMONTH($B30,0))))&gt;=$B30)*(DATE(YEAR($B30),MONTH($B30),MIN(BA$6,DAY(EOMONTH($B30,0))))&lt;$C30)+(DATE(YEAR($B30),MONTH($B30)+1,MIN(BA$6,DAY(EOMONTH($B30,1))))&gt;=$B30)*(DATE(YEAR($B30),MONTH($B30)+1,MIN(BA$6,DAY(EOMONTH($B30,1))))&lt;$C30)))</f>
        <v>0</v>
      </c>
      <c r="BB30" s="48" t="n">
        <f aca="false">IF(OR(N(BB$5)=0,BB$6=""),0,BB$5*((DATE(YEAR($B30),MONTH($B30),MIN(BB$6,DAY(EOMONTH($B30,0))))&gt;=$B30)*(DATE(YEAR($B30),MONTH($B30),MIN(BB$6,DAY(EOMONTH($B30,0))))&lt;$C30)+(DATE(YEAR($B30),MONTH($B30)+1,MIN(BB$6,DAY(EOMONTH($B30,1))))&gt;=$B30)*(DATE(YEAR($B30),MONTH($B30)+1,MIN(BB$6,DAY(EOMONTH($B30,1))))&lt;$C30)))</f>
        <v>0</v>
      </c>
      <c r="BC30" s="48" t="n">
        <f aca="false">IF(OR(N(BC$5)=0,BC$6=""),0,BC$5*((DATE(YEAR($B30),MONTH($B30),MIN(BC$6,DAY(EOMONTH($B30,0))))&gt;=$B30)*(DATE(YEAR($B30),MONTH($B30),MIN(BC$6,DAY(EOMONTH($B30,0))))&lt;$C30)+(DATE(YEAR($B30),MONTH($B30)+1,MIN(BC$6,DAY(EOMONTH($B30,1))))&gt;=$B30)*(DATE(YEAR($B30),MONTH($B30)+1,MIN(BC$6,DAY(EOMONTH($B30,1))))&lt;$C30)))</f>
        <v>0</v>
      </c>
      <c r="BD30" s="48" t="n">
        <f aca="false">IF(OR(N(BD$5)=0,BD$6=""),0,BD$5*((DATE(YEAR($B30),MONTH($B30),MIN(BD$6,DAY(EOMONTH($B30,0))))&gt;=$B30)*(DATE(YEAR($B30),MONTH($B30),MIN(BD$6,DAY(EOMONTH($B30,0))))&lt;$C30)+(DATE(YEAR($B30),MONTH($B30)+1,MIN(BD$6,DAY(EOMONTH($B30,1))))&gt;=$B30)*(DATE(YEAR($B30),MONTH($B30)+1,MIN(BD$6,DAY(EOMONTH($B30,1))))&lt;$C30)))</f>
        <v>0</v>
      </c>
      <c r="BE30" s="48" t="n">
        <f aca="false">IF(OR(N(BE$5)=0,BE$6=""),0,BE$5*((DATE(YEAR($B30),MONTH($B30),MIN(BE$6,DAY(EOMONTH($B30,0))))&gt;=$B30)*(DATE(YEAR($B30),MONTH($B30),MIN(BE$6,DAY(EOMONTH($B30,0))))&lt;$C30)+(DATE(YEAR($B30),MONTH($B30)+1,MIN(BE$6,DAY(EOMONTH($B30,1))))&gt;=$B30)*(DATE(YEAR($B30),MONTH($B30)+1,MIN(BE$6,DAY(EOMONTH($B30,1))))&lt;$C30)))</f>
        <v>0</v>
      </c>
      <c r="BF30" s="48" t="n">
        <f aca="false">IF(OR(N(BF$5)=0,BF$6=""),0,BF$5*((DATE(YEAR($B30),MONTH($B30),MIN(BF$6,DAY(EOMONTH($B30,0))))&gt;=$B30)*(DATE(YEAR($B30),MONTH($B30),MIN(BF$6,DAY(EOMONTH($B30,0))))&lt;$C30)+(DATE(YEAR($B30),MONTH($B30)+1,MIN(BF$6,DAY(EOMONTH($B30,1))))&gt;=$B30)*(DATE(YEAR($B30),MONTH($B30)+1,MIN(BF$6,DAY(EOMONTH($B30,1))))&lt;$C30)))</f>
        <v>0</v>
      </c>
      <c r="BG30" s="48" t="n">
        <f aca="false">IF(OR(N(BG$5)=0,BG$6=""),0,BG$5*((DATE(YEAR($B30),MONTH($B30),MIN(BG$6,DAY(EOMONTH($B30,0))))&gt;=$B30)*(DATE(YEAR($B30),MONTH($B30),MIN(BG$6,DAY(EOMONTH($B30,0))))&lt;$C30)+(DATE(YEAR($B30),MONTH($B30)+1,MIN(BG$6,DAY(EOMONTH($B30,1))))&gt;=$B30)*(DATE(YEAR($B30),MONTH($B30)+1,MIN(BG$6,DAY(EOMONTH($B30,1))))&lt;$C30)))</f>
        <v>0</v>
      </c>
      <c r="BH30" s="48" t="n">
        <f aca="false">IF(OR(N(BH$5)=0,BH$6=""),0,BH$5*((DATE(YEAR($B30),MONTH($B30),MIN(BH$6,DAY(EOMONTH($B30,0))))&gt;=$B30)*(DATE(YEAR($B30),MONTH($B30),MIN(BH$6,DAY(EOMONTH($B30,0))))&lt;$C30)+(DATE(YEAR($B30),MONTH($B30)+1,MIN(BH$6,DAY(EOMONTH($B30,1))))&gt;=$B30)*(DATE(YEAR($B30),MONTH($B30)+1,MIN(BH$6,DAY(EOMONTH($B30,1))))&lt;$C30)))</f>
        <v>0</v>
      </c>
      <c r="BI30" s="48" t="n">
        <f aca="false">IF(OR(N(BI$5)=0,BI$6=""),0,BI$5*((DATE(YEAR($B30),MONTH($B30),MIN(BI$6,DAY(EOMONTH($B30,0))))&gt;=$B30)*(DATE(YEAR($B30),MONTH($B30),MIN(BI$6,DAY(EOMONTH($B30,0))))&lt;$C30)+(DATE(YEAR($B30),MONTH($B30)+1,MIN(BI$6,DAY(EOMONTH($B30,1))))&gt;=$B30)*(DATE(YEAR($B30),MONTH($B30)+1,MIN(BI$6,DAY(EOMONTH($B30,1))))&lt;$C30)))</f>
        <v>0</v>
      </c>
      <c r="BJ30" s="48" t="n">
        <f aca="false">IF(OR(N(BJ$5)=0,BJ$6=""),0,BJ$5*((DATE(YEAR($B30),MONTH($B30),MIN(BJ$6,DAY(EOMONTH($B30,0))))&gt;=$B30)*(DATE(YEAR($B30),MONTH($B30),MIN(BJ$6,DAY(EOMONTH($B30,0))))&lt;$C30)+(DATE(YEAR($B30),MONTH($B30)+1,MIN(BJ$6,DAY(EOMONTH($B30,1))))&gt;=$B30)*(DATE(YEAR($B30),MONTH($B30)+1,MIN(BJ$6,DAY(EOMONTH($B30,1))))&lt;$C30)))</f>
        <v>0</v>
      </c>
      <c r="BK30" s="48" t="n">
        <f aca="false">IF(OR(N(BK$5)=0,BK$6=""),0,BK$5*((DATE(YEAR($B30),MONTH($B30),MIN(BK$6,DAY(EOMONTH($B30,0))))&gt;=$B30)*(DATE(YEAR($B30),MONTH($B30),MIN(BK$6,DAY(EOMONTH($B30,0))))&lt;$C30)+(DATE(YEAR($B30),MONTH($B30)+1,MIN(BK$6,DAY(EOMONTH($B30,1))))&gt;=$B30)*(DATE(YEAR($B30),MONTH($B30)+1,MIN(BK$6,DAY(EOMONTH($B30,1))))&lt;$C30)))</f>
        <v>0</v>
      </c>
      <c r="BL30" s="48" t="n">
        <f aca="false">IF(OR(N(BL$5)=0,BL$6=""),0,BL$5*((DATE(YEAR($B30),MONTH($B30),MIN(BL$6,DAY(EOMONTH($B30,0))))&gt;=$B30)*(DATE(YEAR($B30),MONTH($B30),MIN(BL$6,DAY(EOMONTH($B30,0))))&lt;$C30)+(DATE(YEAR($B30),MONTH($B30)+1,MIN(BL$6,DAY(EOMONTH($B30,1))))&gt;=$B30)*(DATE(YEAR($B30),MONTH($B30)+1,MIN(BL$6,DAY(EOMONTH($B30,1))))&lt;$C30)))</f>
        <v>0</v>
      </c>
      <c r="BM30" s="48" t="n">
        <f aca="false">IF(OR(N(BM$5)=0,BM$6=""),0,BM$5*((DATE(YEAR($B30),MONTH($B30),MIN(BM$6,DAY(EOMONTH($B30,0))))&gt;=$B30)*(DATE(YEAR($B30),MONTH($B30),MIN(BM$6,DAY(EOMONTH($B30,0))))&lt;$C30)+(DATE(YEAR($B30),MONTH($B30)+1,MIN(BM$6,DAY(EOMONTH($B30,1))))&gt;=$B30)*(DATE(YEAR($B30),MONTH($B30)+1,MIN(BM$6,DAY(EOMONTH($B30,1))))&lt;$C30)))</f>
        <v>0</v>
      </c>
      <c r="BN30" s="48" t="n">
        <f aca="false">IF(OR(N(BN$5)=0,BN$6=""),0,BN$5*((DATE(YEAR($B30),MONTH($B30),MIN(BN$6,DAY(EOMONTH($B30,0))))&gt;=$B30)*(DATE(YEAR($B30),MONTH($B30),MIN(BN$6,DAY(EOMONTH($B30,0))))&lt;$C30)+(DATE(YEAR($B30),MONTH($B30)+1,MIN(BN$6,DAY(EOMONTH($B30,1))))&gt;=$B30)*(DATE(YEAR($B30),MONTH($B30)+1,MIN(BN$6,DAY(EOMONTH($B30,1))))&lt;$C30)))</f>
        <v>0</v>
      </c>
      <c r="BO30" s="48" t="n">
        <f aca="false">IF(OR(N(BO$5)=0,BO$6=""),0,BO$5*((DATE(YEAR($B30),MONTH($B30),MIN(BO$6,DAY(EOMONTH($B30,0))))&gt;=$B30)*(DATE(YEAR($B30),MONTH($B30),MIN(BO$6,DAY(EOMONTH($B30,0))))&lt;$C30)+(DATE(YEAR($B30),MONTH($B30)+1,MIN(BO$6,DAY(EOMONTH($B30,1))))&gt;=$B30)*(DATE(YEAR($B30),MONTH($B30)+1,MIN(BO$6,DAY(EOMONTH($B30,1))))&lt;$C30)))</f>
        <v>0</v>
      </c>
      <c r="BP30" s="48" t="n">
        <f aca="false">IF(OR(N(BP$5)=0,BP$6=""),0,BP$5*((DATE(YEAR($B30),MONTH($B30),MIN(BP$6,DAY(EOMONTH($B30,0))))&gt;=$B30)*(DATE(YEAR($B30),MONTH($B30),MIN(BP$6,DAY(EOMONTH($B30,0))))&lt;$C30)+(DATE(YEAR($B30),MONTH($B30)+1,MIN(BP$6,DAY(EOMONTH($B30,1))))&gt;=$B30)*(DATE(YEAR($B30),MONTH($B30)+1,MIN(BP$6,DAY(EOMONTH($B30,1))))&lt;$C30)))</f>
        <v>0</v>
      </c>
      <c r="BQ30" s="48" t="n">
        <f aca="false">IF(OR(N(BQ$5)=0,BQ$6=""),0,BQ$5*((DATE(YEAR($B30),MONTH($B30),MIN(BQ$6,DAY(EOMONTH($B30,0))))&gt;=$B30)*(DATE(YEAR($B30),MONTH($B30),MIN(BQ$6,DAY(EOMONTH($B30,0))))&lt;$C30)+(DATE(YEAR($B30),MONTH($B30)+1,MIN(BQ$6,DAY(EOMONTH($B30,1))))&gt;=$B30)*(DATE(YEAR($B30),MONTH($B30)+1,MIN(BQ$6,DAY(EOMONTH($B30,1))))&lt;$C30)))</f>
        <v>0</v>
      </c>
      <c r="BR30" s="48" t="n">
        <f aca="false">IF(OR(N(BR$5)=0,BR$6=""),0,BR$5*((DATE(YEAR($B30),MONTH($B30),MIN(BR$6,DAY(EOMONTH($B30,0))))&gt;=$B30)*(DATE(YEAR($B30),MONTH($B30),MIN(BR$6,DAY(EOMONTH($B30,0))))&lt;$C30)+(DATE(YEAR($B30),MONTH($B30)+1,MIN(BR$6,DAY(EOMONTH($B30,1))))&gt;=$B30)*(DATE(YEAR($B30),MONTH($B30)+1,MIN(BR$6,DAY(EOMONTH($B30,1))))&lt;$C30)))</f>
        <v>0</v>
      </c>
      <c r="BS30" s="48" t="n">
        <f aca="false">IF(OR(N(BS$5)=0,BS$6=""),0,BS$5*((DATE(YEAR($B30),MONTH($B30),MIN(BS$6,DAY(EOMONTH($B30,0))))&gt;=$B30)*(DATE(YEAR($B30),MONTH($B30),MIN(BS$6,DAY(EOMONTH($B30,0))))&lt;$C30)+(DATE(YEAR($B30),MONTH($B30)+1,MIN(BS$6,DAY(EOMONTH($B30,1))))&gt;=$B30)*(DATE(YEAR($B30),MONTH($B30)+1,MIN(BS$6,DAY(EOMONTH($B30,1))))&lt;$C30)))</f>
        <v>0</v>
      </c>
      <c r="BT30" s="48" t="n">
        <f aca="false">IF(OR(N(BT$5)=0,BT$6=""),0,BT$5*((DATE(YEAR($B30),MONTH($B30),MIN(BT$6,DAY(EOMONTH($B30,0))))&gt;=$B30)*(DATE(YEAR($B30),MONTH($B30),MIN(BT$6,DAY(EOMONTH($B30,0))))&lt;$C30)+(DATE(YEAR($B30),MONTH($B30)+1,MIN(BT$6,DAY(EOMONTH($B30,1))))&gt;=$B30)*(DATE(YEAR($B30),MONTH($B30)+1,MIN(BT$6,DAY(EOMONTH($B30,1))))&lt;$C30)))</f>
        <v>0</v>
      </c>
      <c r="BU30" s="48" t="n">
        <f aca="false">IF(OR(N(BU$5)=0,BU$6=""),0,BU$5*((DATE(YEAR($B30),MONTH($B30),MIN(BU$6,DAY(EOMONTH($B30,0))))&gt;=$B30)*(DATE(YEAR($B30),MONTH($B30),MIN(BU$6,DAY(EOMONTH($B30,0))))&lt;$C30)+(DATE(YEAR($B30),MONTH($B30)+1,MIN(BU$6,DAY(EOMONTH($B30,1))))&gt;=$B30)*(DATE(YEAR($B30),MONTH($B30)+1,MIN(BU$6,DAY(EOMONTH($B30,1))))&lt;$C30)))</f>
        <v>0</v>
      </c>
      <c r="BV30" s="48" t="n">
        <f aca="false">IF(OR(N(BV$5)=0,BV$6=""),0,BV$5*((DATE(YEAR($B30),MONTH($B30),MIN(BV$6,DAY(EOMONTH($B30,0))))&gt;=$B30)*(DATE(YEAR($B30),MONTH($B30),MIN(BV$6,DAY(EOMONTH($B30,0))))&lt;$C30)+(DATE(YEAR($B30),MONTH($B30)+1,MIN(BV$6,DAY(EOMONTH($B30,1))))&gt;=$B30)*(DATE(YEAR($B30),MONTH($B30)+1,MIN(BV$6,DAY(EOMONTH($B30,1))))&lt;$C30)))</f>
        <v>0</v>
      </c>
      <c r="BW30" s="48" t="n">
        <f aca="false">IF(OR(N(BW$5)=0,BW$6=""),0,BW$5*((DATE(YEAR($B30),MONTH($B30),MIN(BW$6,DAY(EOMONTH($B30,0))))&gt;=$B30)*(DATE(YEAR($B30),MONTH($B30),MIN(BW$6,DAY(EOMONTH($B30,0))))&lt;$C30)+(DATE(YEAR($B30),MONTH($B30)+1,MIN(BW$6,DAY(EOMONTH($B30,1))))&gt;=$B30)*(DATE(YEAR($B30),MONTH($B30)+1,MIN(BW$6,DAY(EOMONTH($B30,1))))&lt;$C30)))</f>
        <v>0</v>
      </c>
      <c r="BX30" s="48" t="n">
        <f aca="false">MIN(Z30,(FT29*(1+FT$5/Setup!$C$36)+IF($V30=1,N($F30),0)))</f>
        <v>0</v>
      </c>
      <c r="BY30" s="48" t="n">
        <f aca="false">MIN(AA30,(FU29*(1+FU$5/Setup!$C$36)+IF($V30=2,N($F30),0)))</f>
        <v>0</v>
      </c>
      <c r="BZ30" s="48" t="n">
        <f aca="false">MIN(AB30,(FV29*(1+FV$5/Setup!$C$36)+IF($V30=3,N($F30),0)))</f>
        <v>0</v>
      </c>
      <c r="CA30" s="48" t="n">
        <f aca="false">MIN(AC30,(FW29*(1+FW$5/Setup!$C$36)+IF($V30=4,N($F30),0)))</f>
        <v>0</v>
      </c>
      <c r="CB30" s="48" t="n">
        <f aca="false">MIN(AD30,(FX29*(1+FX$5/Setup!$C$36)+IF($V30=5,N($F30),0)))</f>
        <v>0</v>
      </c>
      <c r="CC30" s="48" t="n">
        <f aca="false">MIN(AE30,(FY29*(1+FY$5/Setup!$C$36)+IF($V30=6,N($F30),0)))</f>
        <v>0</v>
      </c>
      <c r="CD30" s="48" t="n">
        <f aca="false">MIN(AF30,(FZ29*(1+FZ$5/Setup!$C$36)+IF($V30=7,N($F30),0)))</f>
        <v>0</v>
      </c>
      <c r="CE30" s="48" t="n">
        <f aca="false">MIN(AG30,(GA29*(1+GA$5/Setup!$C$36)+IF($V30=8,N($F30),0)))</f>
        <v>0</v>
      </c>
      <c r="CF30" s="48" t="n">
        <f aca="false">MIN(AH30,(GB29*(1+GB$5/Setup!$C$36)+IF($V30=9,N($F30),0)))</f>
        <v>0</v>
      </c>
      <c r="CG30" s="48" t="n">
        <f aca="false">MIN(AI30,(GC29*(1+GC$5/Setup!$C$36)+IF($V30=10,N($F30),0)))</f>
        <v>0</v>
      </c>
      <c r="CH30" s="48" t="n">
        <f aca="false">MIN(AJ30,(GD29*(1+GD$5/Setup!$C$36)+IF($V30=11,N($F30),0)))</f>
        <v>0</v>
      </c>
      <c r="CI30" s="48" t="n">
        <f aca="false">MIN(AK30,(GE29*(1+GE$5/Setup!$C$36)+IF($V30=12,N($F30),0)))</f>
        <v>0</v>
      </c>
      <c r="CJ30" s="48" t="n">
        <f aca="false">MIN(AL30,(GF29*(1+GF$5/Setup!$C$36)+IF($V30=13,N($F30),0)))</f>
        <v>0</v>
      </c>
      <c r="CK30" s="48" t="n">
        <f aca="false">MIN(AM30,(GG29*(1+GG$5/Setup!$C$36)+IF($V30=14,N($F30),0)))</f>
        <v>0</v>
      </c>
      <c r="CL30" s="48" t="n">
        <f aca="false">MIN(AN30,(GH29*(1+GH$5/Setup!$C$36)+IF($V30=15,N($F30),0)))</f>
        <v>0</v>
      </c>
      <c r="CM30" s="48" t="n">
        <f aca="false">MIN(AO30,(GI29*(1+GI$5/Setup!$C$36)+IF($V30=16,N($F30),0)))</f>
        <v>0</v>
      </c>
      <c r="CN30" s="48" t="n">
        <f aca="false">MIN(AP30,(GJ29*(1+GJ$5/Setup!$C$36)+IF($V30=17,N($F30),0)))</f>
        <v>0</v>
      </c>
      <c r="CO30" s="48" t="n">
        <f aca="false">MIN(AQ30,(GK29*(1+GK$5/Setup!$C$36)+IF($V30=18,N($F30),0)))</f>
        <v>0</v>
      </c>
      <c r="CP30" s="48" t="n">
        <f aca="false">MIN(AR30,(GL29*(1+GL$5/Setup!$C$36)+IF($V30=19,N($F30),0)))</f>
        <v>0</v>
      </c>
      <c r="CQ30" s="48" t="n">
        <f aca="false">MIN(AS30,(GM29*(1+GM$5/Setup!$C$36)+IF($V30=20,N($F30),0)))</f>
        <v>0</v>
      </c>
      <c r="CR30" s="48" t="n">
        <f aca="false">MIN(AT30,(GN29*(1+GN$5/Setup!$C$36)+IF($V30=21,N($F30),0)))</f>
        <v>0</v>
      </c>
      <c r="CS30" s="48" t="n">
        <f aca="false">MIN(AU30,(GO29*(1+GO$5/Setup!$C$36)+IF($V30=22,N($F30),0)))</f>
        <v>0</v>
      </c>
      <c r="CT30" s="48" t="n">
        <f aca="false">MIN(AV30,(GP29*(1+GP$5/Setup!$C$36)+IF($V30=23,N($F30),0)))</f>
        <v>0</v>
      </c>
      <c r="CU30" s="48" t="n">
        <f aca="false">MIN(AW30,(GQ29*(1+GQ$5/Setup!$C$36)+IF($V30=24,N($F30),0)))</f>
        <v>0</v>
      </c>
      <c r="CV30" s="48" t="n">
        <f aca="false">MIN(AX30,(GR29*(1+GR$5/Setup!$C$36)+IF($V30=25,N($F30),0)))</f>
        <v>0</v>
      </c>
      <c r="CW30" s="48" t="n">
        <f aca="false">MIN(AY30,(GS29*(1+GS$5/Setup!$C$36)+IF($V30=26,N($F30),0)))</f>
        <v>0</v>
      </c>
      <c r="CX30" s="48" t="n">
        <f aca="false">MIN(AZ30,(GT29*(1+GT$5/Setup!$C$36)+IF($V30=27,N($F30),0)))</f>
        <v>0</v>
      </c>
      <c r="CY30" s="48" t="n">
        <f aca="false">MIN(BA30,(GU29*(1+GU$5/Setup!$C$36)+IF($V30=28,N($F30),0)))</f>
        <v>0</v>
      </c>
      <c r="CZ30" s="48" t="n">
        <f aca="false">MIN(BB30,(GV29*(1+GV$5/Setup!$C$36)+IF($V30=29,N($F30),0)))</f>
        <v>0</v>
      </c>
      <c r="DA30" s="48" t="n">
        <f aca="false">MIN(BC30,(GW29*(1+GW$5/Setup!$C$36)+IF($V30=30,N($F30),0)))</f>
        <v>0</v>
      </c>
      <c r="DB30" s="48" t="n">
        <f aca="false">MIN(BD30,(GX29*(1+GX$5/Setup!$C$36)+IF($V30=31,N($F30),0)))</f>
        <v>0</v>
      </c>
      <c r="DC30" s="48" t="n">
        <f aca="false">MIN(BE30,(GY29*(1+GY$5/Setup!$C$36)+IF($V30=32,N($F30),0)))</f>
        <v>0</v>
      </c>
      <c r="DD30" s="48" t="n">
        <f aca="false">MIN(BF30,(GZ29*(1+GZ$5/Setup!$C$36)+IF($V30=33,N($F30),0)))</f>
        <v>0</v>
      </c>
      <c r="DE30" s="48" t="n">
        <f aca="false">MIN(BG30,(HA29*(1+HA$5/Setup!$C$36)+IF($V30=34,N($F30),0)))</f>
        <v>0</v>
      </c>
      <c r="DF30" s="48" t="n">
        <f aca="false">MIN(BH30,(HB29*(1+HB$5/Setup!$C$36)+IF($V30=35,N($F30),0)))</f>
        <v>0</v>
      </c>
      <c r="DG30" s="48" t="n">
        <f aca="false">MIN(BI30,(HC29*(1+HC$5/Setup!$C$36)+IF($V30=36,N($F30),0)))</f>
        <v>0</v>
      </c>
      <c r="DH30" s="48" t="n">
        <f aca="false">MIN(BJ30,(HD29*(1+HD$5/Setup!$C$36)+IF($V30=37,N($F30),0)))</f>
        <v>0</v>
      </c>
      <c r="DI30" s="48" t="n">
        <f aca="false">MIN(BK30,(HE29*(1+HE$5/Setup!$C$36)+IF($V30=38,N($F30),0)))</f>
        <v>0</v>
      </c>
      <c r="DJ30" s="48" t="n">
        <f aca="false">MIN(BL30,(HF29*(1+HF$5/Setup!$C$36)+IF($V30=39,N($F30),0)))</f>
        <v>0</v>
      </c>
      <c r="DK30" s="48" t="n">
        <f aca="false">MIN(BM30,(HG29*(1+HG$5/Setup!$C$36)+IF($V30=40,N($F30),0)))</f>
        <v>0</v>
      </c>
      <c r="DL30" s="48" t="n">
        <f aca="false">MIN(BN30,(HH29*(1+HH$5/Setup!$C$36)+IF($V30=41,N($F30),0)))</f>
        <v>0</v>
      </c>
      <c r="DM30" s="48" t="n">
        <f aca="false">MIN(BO30,(HI29*(1+HI$5/Setup!$C$36)+IF($V30=42,N($F30),0)))</f>
        <v>0</v>
      </c>
      <c r="DN30" s="48" t="n">
        <f aca="false">MIN(BP30,(HJ29*(1+HJ$5/Setup!$C$36)+IF($V30=43,N($F30),0)))</f>
        <v>0</v>
      </c>
      <c r="DO30" s="48" t="n">
        <f aca="false">MIN(BQ30,(HK29*(1+HK$5/Setup!$C$36)+IF($V30=44,N($F30),0)))</f>
        <v>0</v>
      </c>
      <c r="DP30" s="48" t="n">
        <f aca="false">MIN(BR30,(HL29*(1+HL$5/Setup!$C$36)+IF($V30=45,N($F30),0)))</f>
        <v>0</v>
      </c>
      <c r="DQ30" s="48" t="n">
        <f aca="false">MIN(BS30,(HM29*(1+HM$5/Setup!$C$36)+IF($V30=46,N($F30),0)))</f>
        <v>0</v>
      </c>
      <c r="DR30" s="48" t="n">
        <f aca="false">MIN(BT30,(HN29*(1+HN$5/Setup!$C$36)+IF($V30=47,N($F30),0)))</f>
        <v>0</v>
      </c>
      <c r="DS30" s="48" t="n">
        <f aca="false">MIN(BU30,(HO29*(1+HO$5/Setup!$C$36)+IF($V30=48,N($F30),0)))</f>
        <v>0</v>
      </c>
      <c r="DT30" s="48" t="n">
        <f aca="false">MIN(BV30,(HP29*(1+HP$5/Setup!$C$36)+IF($V30=49,N($F30),0)))</f>
        <v>0</v>
      </c>
      <c r="DU30" s="48" t="n">
        <f aca="false">MIN(BW30,(HQ29*(1+HQ$5/Setup!$C$36)+IF($V30=50,N($F30),0)))</f>
        <v>0</v>
      </c>
      <c r="DV30" s="48" t="n">
        <f aca="false">MIN(MAX((FT29*(1+FT$5/Setup!$C$36)+IF($V30=1,N($F30),0))-BX30,0),MAX($P30-0,0))</f>
        <v>0</v>
      </c>
      <c r="DW30" s="48" t="n">
        <f aca="false">MIN(MAX((FU29*(1+FU$5/Setup!$C$36)+IF($V30=2,N($F30),0))-BY30,0),MAX($P30-SUM(DV30:DV30),0))</f>
        <v>0</v>
      </c>
      <c r="DX30" s="48" t="n">
        <f aca="false">MIN(MAX((FV29*(1+FV$5/Setup!$C$36)+IF($V30=3,N($F30),0))-BZ30,0),MAX($P30-SUM(DV30:DW30),0))</f>
        <v>0</v>
      </c>
      <c r="DY30" s="48" t="n">
        <f aca="false">MIN(MAX((FW29*(1+FW$5/Setup!$C$36)+IF($V30=4,N($F30),0))-CA30,0),MAX($P30-SUM(DV30:DX30),0))</f>
        <v>0</v>
      </c>
      <c r="DZ30" s="48" t="n">
        <f aca="false">MIN(MAX((FX29*(1+FX$5/Setup!$C$36)+IF($V30=5,N($F30),0))-CB30,0),MAX($P30-SUM(DV30:DY30),0))</f>
        <v>0</v>
      </c>
      <c r="EA30" s="48" t="n">
        <f aca="false">MIN(MAX((FY29*(1+FY$5/Setup!$C$36)+IF($V30=6,N($F30),0))-CC30,0),MAX($P30-SUM(DV30:DZ30),0))</f>
        <v>0</v>
      </c>
      <c r="EB30" s="48" t="n">
        <f aca="false">MIN(MAX((FZ29*(1+FZ$5/Setup!$C$36)+IF($V30=7,N($F30),0))-CD30,0),MAX($P30-SUM(DV30:EA30),0))</f>
        <v>0</v>
      </c>
      <c r="EC30" s="48" t="n">
        <f aca="false">MIN(MAX((GA29*(1+GA$5/Setup!$C$36)+IF($V30=8,N($F30),0))-CE30,0),MAX($P30-SUM(DV30:EB30),0))</f>
        <v>0</v>
      </c>
      <c r="ED30" s="48" t="n">
        <f aca="false">MIN(MAX((GB29*(1+GB$5/Setup!$C$36)+IF($V30=9,N($F30),0))-CF30,0),MAX($P30-SUM(DV30:EC30),0))</f>
        <v>0</v>
      </c>
      <c r="EE30" s="48" t="n">
        <f aca="false">MIN(MAX((GC29*(1+GC$5/Setup!$C$36)+IF($V30=10,N($F30),0))-CG30,0),MAX($P30-SUM(DV30:ED30),0))</f>
        <v>0</v>
      </c>
      <c r="EF30" s="48" t="n">
        <f aca="false">MIN(MAX((GD29*(1+GD$5/Setup!$C$36)+IF($V30=11,N($F30),0))-CH30,0),MAX($P30-SUM(DV30:EE30),0))</f>
        <v>0</v>
      </c>
      <c r="EG30" s="48" t="n">
        <f aca="false">MIN(MAX((GE29*(1+GE$5/Setup!$C$36)+IF($V30=12,N($F30),0))-CI30,0),MAX($P30-SUM(DV30:EF30),0))</f>
        <v>0</v>
      </c>
      <c r="EH30" s="48" t="n">
        <f aca="false">MIN(MAX((GF29*(1+GF$5/Setup!$C$36)+IF($V30=13,N($F30),0))-CJ30,0),MAX($P30-SUM(DV30:EG30),0))</f>
        <v>0</v>
      </c>
      <c r="EI30" s="48" t="n">
        <f aca="false">MIN(MAX((GG29*(1+GG$5/Setup!$C$36)+IF($V30=14,N($F30),0))-CK30,0),MAX($P30-SUM(DV30:EH30),0))</f>
        <v>0</v>
      </c>
      <c r="EJ30" s="48" t="n">
        <f aca="false">MIN(MAX((GH29*(1+GH$5/Setup!$C$36)+IF($V30=15,N($F30),0))-CL30,0),MAX($P30-SUM(DV30:EI30),0))</f>
        <v>0</v>
      </c>
      <c r="EK30" s="48" t="n">
        <f aca="false">MIN(MAX((GI29*(1+GI$5/Setup!$C$36)+IF($V30=16,N($F30),0))-CM30,0),MAX($P30-SUM(DV30:EJ30),0))</f>
        <v>0</v>
      </c>
      <c r="EL30" s="48" t="n">
        <f aca="false">MIN(MAX((GJ29*(1+GJ$5/Setup!$C$36)+IF($V30=17,N($F30),0))-CN30,0),MAX($P30-SUM(DV30:EK30),0))</f>
        <v>0</v>
      </c>
      <c r="EM30" s="48" t="n">
        <f aca="false">MIN(MAX((GK29*(1+GK$5/Setup!$C$36)+IF($V30=18,N($F30),0))-CO30,0),MAX($P30-SUM(DV30:EL30),0))</f>
        <v>0</v>
      </c>
      <c r="EN30" s="48" t="n">
        <f aca="false">MIN(MAX((GL29*(1+GL$5/Setup!$C$36)+IF($V30=19,N($F30),0))-CP30,0),MAX($P30-SUM(DV30:EM30),0))</f>
        <v>0</v>
      </c>
      <c r="EO30" s="48" t="n">
        <f aca="false">MIN(MAX((GM29*(1+GM$5/Setup!$C$36)+IF($V30=20,N($F30),0))-CQ30,0),MAX($P30-SUM(DV30:EN30),0))</f>
        <v>0</v>
      </c>
      <c r="EP30" s="48" t="n">
        <f aca="false">MIN(MAX((GN29*(1+GN$5/Setup!$C$36)+IF($V30=21,N($F30),0))-CR30,0),MAX($P30-SUM(DV30:EO30),0))</f>
        <v>0</v>
      </c>
      <c r="EQ30" s="48" t="n">
        <f aca="false">MIN(MAX((GO29*(1+GO$5/Setup!$C$36)+IF($V30=22,N($F30),0))-CS30,0),MAX($P30-SUM(DV30:EP30),0))</f>
        <v>0</v>
      </c>
      <c r="ER30" s="48" t="n">
        <f aca="false">MIN(MAX((GP29*(1+GP$5/Setup!$C$36)+IF($V30=23,N($F30),0))-CT30,0),MAX($P30-SUM(DV30:EQ30),0))</f>
        <v>0</v>
      </c>
      <c r="ES30" s="48" t="n">
        <f aca="false">MIN(MAX((GQ29*(1+GQ$5/Setup!$C$36)+IF($V30=24,N($F30),0))-CU30,0),MAX($P30-SUM(DV30:ER30),0))</f>
        <v>0</v>
      </c>
      <c r="ET30" s="48" t="n">
        <f aca="false">MIN(MAX((GR29*(1+GR$5/Setup!$C$36)+IF($V30=25,N($F30),0))-CV30,0),MAX($P30-SUM(DV30:ES30),0))</f>
        <v>0</v>
      </c>
      <c r="EU30" s="48" t="n">
        <f aca="false">MIN(MAX((GS29*(1+GS$5/Setup!$C$36)+IF($V30=26,N($F30),0))-CW30,0),MAX($P30-SUM(DV30:ET30),0))</f>
        <v>0</v>
      </c>
      <c r="EV30" s="48" t="n">
        <f aca="false">MIN(MAX((GT29*(1+GT$5/Setup!$C$36)+IF($V30=27,N($F30),0))-CX30,0),MAX($P30-SUM(DV30:EU30),0))</f>
        <v>0</v>
      </c>
      <c r="EW30" s="48" t="n">
        <f aca="false">MIN(MAX((GU29*(1+GU$5/Setup!$C$36)+IF($V30=28,N($F30),0))-CY30,0),MAX($P30-SUM(DV30:EV30),0))</f>
        <v>0</v>
      </c>
      <c r="EX30" s="48" t="n">
        <f aca="false">MIN(MAX((GV29*(1+GV$5/Setup!$C$36)+IF($V30=29,N($F30),0))-CZ30,0),MAX($P30-SUM(DV30:EW30),0))</f>
        <v>0</v>
      </c>
      <c r="EY30" s="48" t="n">
        <f aca="false">MIN(MAX((GW29*(1+GW$5/Setup!$C$36)+IF($V30=30,N($F30),0))-DA30,0),MAX($P30-SUM(DV30:EX30),0))</f>
        <v>0</v>
      </c>
      <c r="EZ30" s="48" t="n">
        <f aca="false">MIN(MAX((GX29*(1+GX$5/Setup!$C$36)+IF($V30=31,N($F30),0))-DB30,0),MAX($P30-SUM(DV30:EY30),0))</f>
        <v>0</v>
      </c>
      <c r="FA30" s="48" t="n">
        <f aca="false">MIN(MAX((GY29*(1+GY$5/Setup!$C$36)+IF($V30=32,N($F30),0))-DC30,0),MAX($P30-SUM(DV30:EZ30),0))</f>
        <v>0</v>
      </c>
      <c r="FB30" s="48" t="n">
        <f aca="false">MIN(MAX((GZ29*(1+GZ$5/Setup!$C$36)+IF($V30=33,N($F30),0))-DD30,0),MAX($P30-SUM(DV30:FA30),0))</f>
        <v>0</v>
      </c>
      <c r="FC30" s="48" t="n">
        <f aca="false">MIN(MAX((HA29*(1+HA$5/Setup!$C$36)+IF($V30=34,N($F30),0))-DE30,0),MAX($P30-SUM(DV30:FB30),0))</f>
        <v>0</v>
      </c>
      <c r="FD30" s="48" t="n">
        <f aca="false">MIN(MAX((HB29*(1+HB$5/Setup!$C$36)+IF($V30=35,N($F30),0))-DF30,0),MAX($P30-SUM(DV30:FC30),0))</f>
        <v>0</v>
      </c>
      <c r="FE30" s="48" t="n">
        <f aca="false">MIN(MAX((HC29*(1+HC$5/Setup!$C$36)+IF($V30=36,N($F30),0))-DG30,0),MAX($P30-SUM(DV30:FD30),0))</f>
        <v>0</v>
      </c>
      <c r="FF30" s="48" t="n">
        <f aca="false">MIN(MAX((HD29*(1+HD$5/Setup!$C$36)+IF($V30=37,N($F30),0))-DH30,0),MAX($P30-SUM(DV30:FE30),0))</f>
        <v>0</v>
      </c>
      <c r="FG30" s="48" t="n">
        <f aca="false">MIN(MAX((HE29*(1+HE$5/Setup!$C$36)+IF($V30=38,N($F30),0))-DI30,0),MAX($P30-SUM(DV30:FF30),0))</f>
        <v>0</v>
      </c>
      <c r="FH30" s="48" t="n">
        <f aca="false">MIN(MAX((HF29*(1+HF$5/Setup!$C$36)+IF($V30=39,N($F30),0))-DJ30,0),MAX($P30-SUM(DV30:FG30),0))</f>
        <v>0</v>
      </c>
      <c r="FI30" s="48" t="n">
        <f aca="false">MIN(MAX((HG29*(1+HG$5/Setup!$C$36)+IF($V30=40,N($F30),0))-DK30,0),MAX($P30-SUM(DV30:FH30),0))</f>
        <v>0</v>
      </c>
      <c r="FJ30" s="48" t="n">
        <f aca="false">MIN(MAX((HH29*(1+HH$5/Setup!$C$36)+IF($V30=41,N($F30),0))-DL30,0),MAX($P30-SUM(DV30:FI30),0))</f>
        <v>0</v>
      </c>
      <c r="FK30" s="48" t="n">
        <f aca="false">MIN(MAX((HI29*(1+HI$5/Setup!$C$36)+IF($V30=42,N($F30),0))-DM30,0),MAX($P30-SUM(DV30:FJ30),0))</f>
        <v>0</v>
      </c>
      <c r="FL30" s="48" t="n">
        <f aca="false">MIN(MAX((HJ29*(1+HJ$5/Setup!$C$36)+IF($V30=43,N($F30),0))-DN30,0),MAX($P30-SUM(DV30:FK30),0))</f>
        <v>0</v>
      </c>
      <c r="FM30" s="48" t="n">
        <f aca="false">MIN(MAX((HK29*(1+HK$5/Setup!$C$36)+IF($V30=44,N($F30),0))-DO30,0),MAX($P30-SUM(DV30:FL30),0))</f>
        <v>0</v>
      </c>
      <c r="FN30" s="48" t="n">
        <f aca="false">MIN(MAX((HL29*(1+HL$5/Setup!$C$36)+IF($V30=45,N($F30),0))-DP30,0),MAX($P30-SUM(DV30:FM30),0))</f>
        <v>0</v>
      </c>
      <c r="FO30" s="48" t="n">
        <f aca="false">MIN(MAX((HM29*(1+HM$5/Setup!$C$36)+IF($V30=46,N($F30),0))-DQ30,0),MAX($P30-SUM(DV30:FN30),0))</f>
        <v>0</v>
      </c>
      <c r="FP30" s="48" t="n">
        <f aca="false">MIN(MAX((HN29*(1+HN$5/Setup!$C$36)+IF($V30=47,N($F30),0))-DR30,0),MAX($P30-SUM(DV30:FO30),0))</f>
        <v>0</v>
      </c>
      <c r="FQ30" s="48" t="n">
        <f aca="false">MIN(MAX((HO29*(1+HO$5/Setup!$C$36)+IF($V30=48,N($F30),0))-DS30,0),MAX($P30-SUM(DV30:FP30),0))</f>
        <v>0</v>
      </c>
      <c r="FR30" s="48" t="n">
        <f aca="false">MIN(MAX((HP29*(1+HP$5/Setup!$C$36)+IF($V30=49,N($F30),0))-DT30,0),MAX($P30-SUM(DV30:FQ30),0))</f>
        <v>0</v>
      </c>
      <c r="FS30" s="48" t="n">
        <f aca="false">MIN(MAX((HQ29*(1+HQ$5/Setup!$C$36)+IF($V30=50,N($F30),0))-DU30,0),MAX($P30-SUM(DV30:FR30),0))</f>
        <v>0</v>
      </c>
      <c r="FT30" s="48" t="n">
        <f aca="false">IF((FT29*(1+FT$5/Setup!$C$36)+IF($V30=1,N($F30),0))-BX30-DV30&lt;0.005,0,(FT29*(1+FT$5/Setup!$C$36)+IF($V30=1,N($F30),0))-BX30-DV30)</f>
        <v>0</v>
      </c>
      <c r="FU30" s="48" t="n">
        <f aca="false">IF((FU29*(1+FU$5/Setup!$C$36)+IF($V30=2,N($F30),0))-BY30-DW30&lt;0.005,0,(FU29*(1+FU$5/Setup!$C$36)+IF($V30=2,N($F30),0))-BY30-DW30)</f>
        <v>0</v>
      </c>
      <c r="FV30" s="48" t="n">
        <f aca="false">IF((FV29*(1+FV$5/Setup!$C$36)+IF($V30=3,N($F30),0))-BZ30-DX30&lt;0.005,0,(FV29*(1+FV$5/Setup!$C$36)+IF($V30=3,N($F30),0))-BZ30-DX30)</f>
        <v>0</v>
      </c>
      <c r="FW30" s="48" t="n">
        <f aca="false">IF((FW29*(1+FW$5/Setup!$C$36)+IF($V30=4,N($F30),0))-CA30-DY30&lt;0.005,0,(FW29*(1+FW$5/Setup!$C$36)+IF($V30=4,N($F30),0))-CA30-DY30)</f>
        <v>0</v>
      </c>
      <c r="FX30" s="48" t="n">
        <f aca="false">IF((FX29*(1+FX$5/Setup!$C$36)+IF($V30=5,N($F30),0))-CB30-DZ30&lt;0.005,0,(FX29*(1+FX$5/Setup!$C$36)+IF($V30=5,N($F30),0))-CB30-DZ30)</f>
        <v>0</v>
      </c>
      <c r="FY30" s="48" t="n">
        <f aca="false">IF((FY29*(1+FY$5/Setup!$C$36)+IF($V30=6,N($F30),0))-CC30-EA30&lt;0.005,0,(FY29*(1+FY$5/Setup!$C$36)+IF($V30=6,N($F30),0))-CC30-EA30)</f>
        <v>0</v>
      </c>
      <c r="FZ30" s="48" t="n">
        <f aca="false">IF((FZ29*(1+FZ$5/Setup!$C$36)+IF($V30=7,N($F30),0))-CD30-EB30&lt;0.005,0,(FZ29*(1+FZ$5/Setup!$C$36)+IF($V30=7,N($F30),0))-CD30-EB30)</f>
        <v>0</v>
      </c>
      <c r="GA30" s="48" t="n">
        <f aca="false">IF((GA29*(1+GA$5/Setup!$C$36)+IF($V30=8,N($F30),0))-CE30-EC30&lt;0.005,0,(GA29*(1+GA$5/Setup!$C$36)+IF($V30=8,N($F30),0))-CE30-EC30)</f>
        <v>0</v>
      </c>
      <c r="GB30" s="48" t="n">
        <f aca="false">IF((GB29*(1+GB$5/Setup!$C$36)+IF($V30=9,N($F30),0))-CF30-ED30&lt;0.005,0,(GB29*(1+GB$5/Setup!$C$36)+IF($V30=9,N($F30),0))-CF30-ED30)</f>
        <v>0</v>
      </c>
      <c r="GC30" s="48" t="n">
        <f aca="false">IF((GC29*(1+GC$5/Setup!$C$36)+IF($V30=10,N($F30),0))-CG30-EE30&lt;0.005,0,(GC29*(1+GC$5/Setup!$C$36)+IF($V30=10,N($F30),0))-CG30-EE30)</f>
        <v>0</v>
      </c>
      <c r="GD30" s="48" t="n">
        <f aca="false">IF((GD29*(1+GD$5/Setup!$C$36)+IF($V30=11,N($F30),0))-CH30-EF30&lt;0.005,0,(GD29*(1+GD$5/Setup!$C$36)+IF($V30=11,N($F30),0))-CH30-EF30)</f>
        <v>0</v>
      </c>
      <c r="GE30" s="48" t="n">
        <f aca="false">IF((GE29*(1+GE$5/Setup!$C$36)+IF($V30=12,N($F30),0))-CI30-EG30&lt;0.005,0,(GE29*(1+GE$5/Setup!$C$36)+IF($V30=12,N($F30),0))-CI30-EG30)</f>
        <v>0</v>
      </c>
      <c r="GF30" s="48" t="n">
        <f aca="false">IF((GF29*(1+GF$5/Setup!$C$36)+IF($V30=13,N($F30),0))-CJ30-EH30&lt;0.005,0,(GF29*(1+GF$5/Setup!$C$36)+IF($V30=13,N($F30),0))-CJ30-EH30)</f>
        <v>0</v>
      </c>
      <c r="GG30" s="48" t="n">
        <f aca="false">IF((GG29*(1+GG$5/Setup!$C$36)+IF($V30=14,N($F30),0))-CK30-EI30&lt;0.005,0,(GG29*(1+GG$5/Setup!$C$36)+IF($V30=14,N($F30),0))-CK30-EI30)</f>
        <v>0</v>
      </c>
      <c r="GH30" s="48" t="n">
        <f aca="false">IF((GH29*(1+GH$5/Setup!$C$36)+IF($V30=15,N($F30),0))-CL30-EJ30&lt;0.005,0,(GH29*(1+GH$5/Setup!$C$36)+IF($V30=15,N($F30),0))-CL30-EJ30)</f>
        <v>0</v>
      </c>
      <c r="GI30" s="48" t="n">
        <f aca="false">IF((GI29*(1+GI$5/Setup!$C$36)+IF($V30=16,N($F30),0))-CM30-EK30&lt;0.005,0,(GI29*(1+GI$5/Setup!$C$36)+IF($V30=16,N($F30),0))-CM30-EK30)</f>
        <v>0</v>
      </c>
      <c r="GJ30" s="48" t="n">
        <f aca="false">IF((GJ29*(1+GJ$5/Setup!$C$36)+IF($V30=17,N($F30),0))-CN30-EL30&lt;0.005,0,(GJ29*(1+GJ$5/Setup!$C$36)+IF($V30=17,N($F30),0))-CN30-EL30)</f>
        <v>0</v>
      </c>
      <c r="GK30" s="48" t="n">
        <f aca="false">IF((GK29*(1+GK$5/Setup!$C$36)+IF($V30=18,N($F30),0))-CO30-EM30&lt;0.005,0,(GK29*(1+GK$5/Setup!$C$36)+IF($V30=18,N($F30),0))-CO30-EM30)</f>
        <v>0</v>
      </c>
      <c r="GL30" s="48" t="n">
        <f aca="false">IF((GL29*(1+GL$5/Setup!$C$36)+IF($V30=19,N($F30),0))-CP30-EN30&lt;0.005,0,(GL29*(1+GL$5/Setup!$C$36)+IF($V30=19,N($F30),0))-CP30-EN30)</f>
        <v>0</v>
      </c>
      <c r="GM30" s="48" t="n">
        <f aca="false">IF((GM29*(1+GM$5/Setup!$C$36)+IF($V30=20,N($F30),0))-CQ30-EO30&lt;0.005,0,(GM29*(1+GM$5/Setup!$C$36)+IF($V30=20,N($F30),0))-CQ30-EO30)</f>
        <v>0</v>
      </c>
      <c r="GN30" s="48" t="n">
        <f aca="false">IF((GN29*(1+GN$5/Setup!$C$36)+IF($V30=21,N($F30),0))-CR30-EP30&lt;0.005,0,(GN29*(1+GN$5/Setup!$C$36)+IF($V30=21,N($F30),0))-CR30-EP30)</f>
        <v>0</v>
      </c>
      <c r="GO30" s="48" t="n">
        <f aca="false">IF((GO29*(1+GO$5/Setup!$C$36)+IF($V30=22,N($F30),0))-CS30-EQ30&lt;0.005,0,(GO29*(1+GO$5/Setup!$C$36)+IF($V30=22,N($F30),0))-CS30-EQ30)</f>
        <v>0</v>
      </c>
      <c r="GP30" s="48" t="n">
        <f aca="false">IF((GP29*(1+GP$5/Setup!$C$36)+IF($V30=23,N($F30),0))-CT30-ER30&lt;0.005,0,(GP29*(1+GP$5/Setup!$C$36)+IF($V30=23,N($F30),0))-CT30-ER30)</f>
        <v>0</v>
      </c>
      <c r="GQ30" s="48" t="n">
        <f aca="false">IF((GQ29*(1+GQ$5/Setup!$C$36)+IF($V30=24,N($F30),0))-CU30-ES30&lt;0.005,0,(GQ29*(1+GQ$5/Setup!$C$36)+IF($V30=24,N($F30),0))-CU30-ES30)</f>
        <v>0</v>
      </c>
      <c r="GR30" s="48" t="n">
        <f aca="false">IF((GR29*(1+GR$5/Setup!$C$36)+IF($V30=25,N($F30),0))-CV30-ET30&lt;0.005,0,(GR29*(1+GR$5/Setup!$C$36)+IF($V30=25,N($F30),0))-CV30-ET30)</f>
        <v>0</v>
      </c>
      <c r="GS30" s="48" t="n">
        <f aca="false">IF((GS29*(1+GS$5/Setup!$C$36)+IF($V30=26,N($F30),0))-CW30-EU30&lt;0.005,0,(GS29*(1+GS$5/Setup!$C$36)+IF($V30=26,N($F30),0))-CW30-EU30)</f>
        <v>0</v>
      </c>
      <c r="GT30" s="48" t="n">
        <f aca="false">IF((GT29*(1+GT$5/Setup!$C$36)+IF($V30=27,N($F30),0))-CX30-EV30&lt;0.005,0,(GT29*(1+GT$5/Setup!$C$36)+IF($V30=27,N($F30),0))-CX30-EV30)</f>
        <v>0</v>
      </c>
      <c r="GU30" s="48" t="n">
        <f aca="false">IF((GU29*(1+GU$5/Setup!$C$36)+IF($V30=28,N($F30),0))-CY30-EW30&lt;0.005,0,(GU29*(1+GU$5/Setup!$C$36)+IF($V30=28,N($F30),0))-CY30-EW30)</f>
        <v>0</v>
      </c>
      <c r="GV30" s="48" t="n">
        <f aca="false">IF((GV29*(1+GV$5/Setup!$C$36)+IF($V30=29,N($F30),0))-CZ30-EX30&lt;0.005,0,(GV29*(1+GV$5/Setup!$C$36)+IF($V30=29,N($F30),0))-CZ30-EX30)</f>
        <v>0</v>
      </c>
      <c r="GW30" s="48" t="n">
        <f aca="false">IF((GW29*(1+GW$5/Setup!$C$36)+IF($V30=30,N($F30),0))-DA30-EY30&lt;0.005,0,(GW29*(1+GW$5/Setup!$C$36)+IF($V30=30,N($F30),0))-DA30-EY30)</f>
        <v>0</v>
      </c>
      <c r="GX30" s="48" t="n">
        <f aca="false">IF((GX29*(1+GX$5/Setup!$C$36)+IF($V30=31,N($F30),0))-DB30-EZ30&lt;0.005,0,(GX29*(1+GX$5/Setup!$C$36)+IF($V30=31,N($F30),0))-DB30-EZ30)</f>
        <v>0</v>
      </c>
      <c r="GY30" s="48" t="n">
        <f aca="false">IF((GY29*(1+GY$5/Setup!$C$36)+IF($V30=32,N($F30),0))-DC30-FA30&lt;0.005,0,(GY29*(1+GY$5/Setup!$C$36)+IF($V30=32,N($F30),0))-DC30-FA30)</f>
        <v>0</v>
      </c>
      <c r="GZ30" s="48" t="n">
        <f aca="false">IF((GZ29*(1+GZ$5/Setup!$C$36)+IF($V30=33,N($F30),0))-DD30-FB30&lt;0.005,0,(GZ29*(1+GZ$5/Setup!$C$36)+IF($V30=33,N($F30),0))-DD30-FB30)</f>
        <v>0</v>
      </c>
      <c r="HA30" s="48" t="n">
        <f aca="false">IF((HA29*(1+HA$5/Setup!$C$36)+IF($V30=34,N($F30),0))-DE30-FC30&lt;0.005,0,(HA29*(1+HA$5/Setup!$C$36)+IF($V30=34,N($F30),0))-DE30-FC30)</f>
        <v>0</v>
      </c>
      <c r="HB30" s="48" t="n">
        <f aca="false">IF((HB29*(1+HB$5/Setup!$C$36)+IF($V30=35,N($F30),0))-DF30-FD30&lt;0.005,0,(HB29*(1+HB$5/Setup!$C$36)+IF($V30=35,N($F30),0))-DF30-FD30)</f>
        <v>0</v>
      </c>
      <c r="HC30" s="48" t="n">
        <f aca="false">IF((HC29*(1+HC$5/Setup!$C$36)+IF($V30=36,N($F30),0))-DG30-FE30&lt;0.005,0,(HC29*(1+HC$5/Setup!$C$36)+IF($V30=36,N($F30),0))-DG30-FE30)</f>
        <v>0</v>
      </c>
      <c r="HD30" s="48" t="n">
        <f aca="false">IF((HD29*(1+HD$5/Setup!$C$36)+IF($V30=37,N($F30),0))-DH30-FF30&lt;0.005,0,(HD29*(1+HD$5/Setup!$C$36)+IF($V30=37,N($F30),0))-DH30-FF30)</f>
        <v>0</v>
      </c>
      <c r="HE30" s="48" t="n">
        <f aca="false">IF((HE29*(1+HE$5/Setup!$C$36)+IF($V30=38,N($F30),0))-DI30-FG30&lt;0.005,0,(HE29*(1+HE$5/Setup!$C$36)+IF($V30=38,N($F30),0))-DI30-FG30)</f>
        <v>0</v>
      </c>
      <c r="HF30" s="48" t="n">
        <f aca="false">IF((HF29*(1+HF$5/Setup!$C$36)+IF($V30=39,N($F30),0))-DJ30-FH30&lt;0.005,0,(HF29*(1+HF$5/Setup!$C$36)+IF($V30=39,N($F30),0))-DJ30-FH30)</f>
        <v>0</v>
      </c>
      <c r="HG30" s="48" t="n">
        <f aca="false">IF((HG29*(1+HG$5/Setup!$C$36)+IF($V30=40,N($F30),0))-DK30-FI30&lt;0.005,0,(HG29*(1+HG$5/Setup!$C$36)+IF($V30=40,N($F30),0))-DK30-FI30)</f>
        <v>0</v>
      </c>
      <c r="HH30" s="48" t="n">
        <f aca="false">IF((HH29*(1+HH$5/Setup!$C$36)+IF($V30=41,N($F30),0))-DL30-FJ30&lt;0.005,0,(HH29*(1+HH$5/Setup!$C$36)+IF($V30=41,N($F30),0))-DL30-FJ30)</f>
        <v>0</v>
      </c>
      <c r="HI30" s="48" t="n">
        <f aca="false">IF((HI29*(1+HI$5/Setup!$C$36)+IF($V30=42,N($F30),0))-DM30-FK30&lt;0.005,0,(HI29*(1+HI$5/Setup!$C$36)+IF($V30=42,N($F30),0))-DM30-FK30)</f>
        <v>0</v>
      </c>
      <c r="HJ30" s="48" t="n">
        <f aca="false">IF((HJ29*(1+HJ$5/Setup!$C$36)+IF($V30=43,N($F30),0))-DN30-FL30&lt;0.005,0,(HJ29*(1+HJ$5/Setup!$C$36)+IF($V30=43,N($F30),0))-DN30-FL30)</f>
        <v>0</v>
      </c>
      <c r="HK30" s="48" t="n">
        <f aca="false">IF((HK29*(1+HK$5/Setup!$C$36)+IF($V30=44,N($F30),0))-DO30-FM30&lt;0.005,0,(HK29*(1+HK$5/Setup!$C$36)+IF($V30=44,N($F30),0))-DO30-FM30)</f>
        <v>0</v>
      </c>
      <c r="HL30" s="48" t="n">
        <f aca="false">IF((HL29*(1+HL$5/Setup!$C$36)+IF($V30=45,N($F30),0))-DP30-FN30&lt;0.005,0,(HL29*(1+HL$5/Setup!$C$36)+IF($V30=45,N($F30),0))-DP30-FN30)</f>
        <v>0</v>
      </c>
      <c r="HM30" s="48" t="n">
        <f aca="false">IF((HM29*(1+HM$5/Setup!$C$36)+IF($V30=46,N($F30),0))-DQ30-FO30&lt;0.005,0,(HM29*(1+HM$5/Setup!$C$36)+IF($V30=46,N($F30),0))-DQ30-FO30)</f>
        <v>0</v>
      </c>
      <c r="HN30" s="48" t="n">
        <f aca="false">IF((HN29*(1+HN$5/Setup!$C$36)+IF($V30=47,N($F30),0))-DR30-FP30&lt;0.005,0,(HN29*(1+HN$5/Setup!$C$36)+IF($V30=47,N($F30),0))-DR30-FP30)</f>
        <v>0</v>
      </c>
      <c r="HO30" s="48" t="n">
        <f aca="false">IF((HO29*(1+HO$5/Setup!$C$36)+IF($V30=48,N($F30),0))-DS30-FQ30&lt;0.005,0,(HO29*(1+HO$5/Setup!$C$36)+IF($V30=48,N($F30),0))-DS30-FQ30)</f>
        <v>0</v>
      </c>
      <c r="HP30" s="48" t="n">
        <f aca="false">IF((HP29*(1+HP$5/Setup!$C$36)+IF($V30=49,N($F30),0))-DT30-FR30&lt;0.005,0,(HP29*(1+HP$5/Setup!$C$36)+IF($V30=49,N($F30),0))-DT30-FR30)</f>
        <v>0</v>
      </c>
      <c r="HQ30" s="48" t="n">
        <f aca="false">IF((HQ29*(1+HQ$5/Setup!$C$36)+IF($V30=50,N($F30),0))-DU30-FS30&lt;0.005,0,(HQ29*(1+HQ$5/Setup!$C$36)+IF($V30=50,N($F30),0))-DU30-FS30)</f>
        <v>0</v>
      </c>
    </row>
    <row r="31" customFormat="false" ht="15" hidden="false" customHeight="false" outlineLevel="0" collapsed="false">
      <c r="A31" s="44" t="n">
        <v>23</v>
      </c>
      <c r="B31" s="45" t="n">
        <f aca="false">IF(Setup!$C$7="Every month",EDATE(Setup!$C$8,($A31-1)),IF(Setup!$C$7="Twice a month",DATE(YEAR(Setup!$C$8),MONTH(Setup!$C$8)+INT((($A31-1)+Setup!$C$41)/2),MIN(IF(MOD(($A31-1)+Setup!$C$41,2)=0,Setup!$C$39,Setup!$C$40),DAY(EOMONTH(DATE(YEAR(Setup!$C$8),MONTH(Setup!$C$8)+INT((($A31-1)+Setup!$C$41)/2),1),0)))),Setup!$C$8+($A31-1)*IF(Setup!$C$7="Every week",7,14)))</f>
        <v>46633</v>
      </c>
      <c r="C31" s="45" t="n">
        <f aca="false">IF(Setup!$C$7="Every month",EDATE(Setup!$C$8,$A31),IF(Setup!$C$7="Twice a month",DATE(YEAR(Setup!$C$8),MONTH(Setup!$C$8)+INT(($A31+Setup!$C$41)/2),MIN(IF(MOD($A31+Setup!$C$41,2)=0,Setup!$C$39,Setup!$C$40),DAY(EOMONTH(DATE(YEAR(Setup!$C$8),MONTH(Setup!$C$8)+INT(($A31+Setup!$C$41)/2),1),0)))),Setup!$C$8+$A31*IF(Setup!$C$7="Every week",7,14)))</f>
        <v>46647</v>
      </c>
      <c r="D31" s="46"/>
      <c r="E31" s="47"/>
      <c r="F31" s="47"/>
      <c r="G31" s="47"/>
      <c r="H31" s="47"/>
      <c r="I31" s="48" t="n">
        <f aca="false">N(Setup!$C$11)+N(E31)</f>
        <v>100</v>
      </c>
      <c r="J31" s="48" t="n">
        <f aca="false">MIN(Setup!$C$37,MAX(I31,0))</f>
        <v>9.23076923076923</v>
      </c>
      <c r="K31" s="48" t="n">
        <f aca="false">MIN(MAX(N(Setup!$C$14)-L30,0),MAX(I31-J31,0))</f>
        <v>0</v>
      </c>
      <c r="L31" s="48" t="n">
        <f aca="false">L30+K31-N(G31)</f>
        <v>500</v>
      </c>
      <c r="M31" s="48" t="n">
        <f aca="false">M30+J31-N(H31)</f>
        <v>212.307692307692</v>
      </c>
      <c r="N31" s="48" t="n">
        <f aca="false">SUM(BX31:DU31)</f>
        <v>0</v>
      </c>
      <c r="O31" s="48" t="n">
        <f aca="false">SUM(Z31:BW31)-N31</f>
        <v>25</v>
      </c>
      <c r="P31" s="48" t="n">
        <f aca="false">MAX(I31-J31-K31,0)+O31</f>
        <v>115.769230769231</v>
      </c>
      <c r="Q31" s="48" t="n">
        <f aca="false">SUM(DV31:FS31)</f>
        <v>0</v>
      </c>
      <c r="R31" s="49" t="n">
        <f aca="false">N31+J31+K31+Q31</f>
        <v>9.23076923076923</v>
      </c>
      <c r="S31" s="48" t="n">
        <f aca="false">T31-T30-N(F31)+N31+Q31</f>
        <v>0</v>
      </c>
      <c r="T31" s="49" t="n">
        <f aca="false">SUM(FT31:HQ31)</f>
        <v>0</v>
      </c>
      <c r="U31" s="44" t="str">
        <f aca="false">IF(T30&lt;0.005,"",INDEX(Helpers!$C$2:$C$51,IF(_xlfn.MINIFS($DV$6:$FS$6,DV31:FS31,"&gt;0.005")=0,V31,_xlfn.MINIFS($DV$6:$FS$6,DV31:FS31,"&gt;0.005"))))</f>
        <v/>
      </c>
      <c r="V31" s="44" t="n">
        <f aca="false">IF(_xlfn.MINIFS($FT$6:$HQ$6,FT30:HQ30,"&gt;0.005")=0,1,_xlfn.MINIFS($FT$6:$HQ$6,FT30:HQ30,"&gt;0.005"))</f>
        <v>1</v>
      </c>
      <c r="W31" s="44" t="n">
        <f aca="false">IF(AND(D31&lt;&gt;"Paid",T30&gt;0.005),1,0)</f>
        <v>0</v>
      </c>
      <c r="X31" s="48" t="n">
        <f aca="false">SUMPRODUCT(((Helpers!$G$2:$G$51*(1+(Helpers!$D$2:$D$51+0.000000001)/12)^(($B31-Setup!$C$8)/(365.25/12))-Helpers!$E$2:$E$51*((1+(Helpers!$D$2:$D$51+0.000000001)/12)^(($B31-Setup!$C$8)/(365.25/12))-1)/((Helpers!$D$2:$D$51+0.000000001)/12))&gt;0)*(Helpers!$G$2:$G$51*(1+(Helpers!$D$2:$D$51+0.000000001)/12)^(($B31-Setup!$C$8)/(365.25/12))-Helpers!$E$2:$E$51*((1+(Helpers!$D$2:$D$51+0.000000001)/12)^(($B31-Setup!$C$8)/(365.25/12))-1)/((Helpers!$D$2:$D$51+0.000000001)/12)))</f>
        <v>1295.11472878421</v>
      </c>
      <c r="Y31" s="48"/>
      <c r="Z31" s="48" t="n">
        <f aca="false">IF(OR(N(Z$5)=0,Z$6=""),0,Z$5*((DATE(YEAR($B31),MONTH($B31),MIN(Z$6,DAY(EOMONTH($B31,0))))&gt;=$B31)*(DATE(YEAR($B31),MONTH($B31),MIN(Z$6,DAY(EOMONTH($B31,0))))&lt;$C31)+(DATE(YEAR($B31),MONTH($B31)+1,MIN(Z$6,DAY(EOMONTH($B31,1))))&gt;=$B31)*(DATE(YEAR($B31),MONTH($B31)+1,MIN(Z$6,DAY(EOMONTH($B31,1))))&lt;$C31)))</f>
        <v>25</v>
      </c>
      <c r="AA31" s="48" t="n">
        <f aca="false">IF(OR(N(AA$5)=0,AA$6=""),0,AA$5*((DATE(YEAR($B31),MONTH($B31),MIN(AA$6,DAY(EOMONTH($B31,0))))&gt;=$B31)*(DATE(YEAR($B31),MONTH($B31),MIN(AA$6,DAY(EOMONTH($B31,0))))&lt;$C31)+(DATE(YEAR($B31),MONTH($B31)+1,MIN(AA$6,DAY(EOMONTH($B31,1))))&gt;=$B31)*(DATE(YEAR($B31),MONTH($B31)+1,MIN(AA$6,DAY(EOMONTH($B31,1))))&lt;$C31)))</f>
        <v>0</v>
      </c>
      <c r="AB31" s="48" t="n">
        <f aca="false">IF(OR(N(AB$5)=0,AB$6=""),0,AB$5*((DATE(YEAR($B31),MONTH($B31),MIN(AB$6,DAY(EOMONTH($B31,0))))&gt;=$B31)*(DATE(YEAR($B31),MONTH($B31),MIN(AB$6,DAY(EOMONTH($B31,0))))&lt;$C31)+(DATE(YEAR($B31),MONTH($B31)+1,MIN(AB$6,DAY(EOMONTH($B31,1))))&gt;=$B31)*(DATE(YEAR($B31),MONTH($B31)+1,MIN(AB$6,DAY(EOMONTH($B31,1))))&lt;$C31)))</f>
        <v>0</v>
      </c>
      <c r="AC31" s="48" t="n">
        <f aca="false">IF(OR(N(AC$5)=0,AC$6=""),0,AC$5*((DATE(YEAR($B31),MONTH($B31),MIN(AC$6,DAY(EOMONTH($B31,0))))&gt;=$B31)*(DATE(YEAR($B31),MONTH($B31),MIN(AC$6,DAY(EOMONTH($B31,0))))&lt;$C31)+(DATE(YEAR($B31),MONTH($B31)+1,MIN(AC$6,DAY(EOMONTH($B31,1))))&gt;=$B31)*(DATE(YEAR($B31),MONTH($B31)+1,MIN(AC$6,DAY(EOMONTH($B31,1))))&lt;$C31)))</f>
        <v>0</v>
      </c>
      <c r="AD31" s="48" t="n">
        <f aca="false">IF(OR(N(AD$5)=0,AD$6=""),0,AD$5*((DATE(YEAR($B31),MONTH($B31),MIN(AD$6,DAY(EOMONTH($B31,0))))&gt;=$B31)*(DATE(YEAR($B31),MONTH($B31),MIN(AD$6,DAY(EOMONTH($B31,0))))&lt;$C31)+(DATE(YEAR($B31),MONTH($B31)+1,MIN(AD$6,DAY(EOMONTH($B31,1))))&gt;=$B31)*(DATE(YEAR($B31),MONTH($B31)+1,MIN(AD$6,DAY(EOMONTH($B31,1))))&lt;$C31)))</f>
        <v>0</v>
      </c>
      <c r="AE31" s="48" t="n">
        <f aca="false">IF(OR(N(AE$5)=0,AE$6=""),0,AE$5*((DATE(YEAR($B31),MONTH($B31),MIN(AE$6,DAY(EOMONTH($B31,0))))&gt;=$B31)*(DATE(YEAR($B31),MONTH($B31),MIN(AE$6,DAY(EOMONTH($B31,0))))&lt;$C31)+(DATE(YEAR($B31),MONTH($B31)+1,MIN(AE$6,DAY(EOMONTH($B31,1))))&gt;=$B31)*(DATE(YEAR($B31),MONTH($B31)+1,MIN(AE$6,DAY(EOMONTH($B31,1))))&lt;$C31)))</f>
        <v>0</v>
      </c>
      <c r="AF31" s="48" t="n">
        <f aca="false">IF(OR(N(AF$5)=0,AF$6=""),0,AF$5*((DATE(YEAR($B31),MONTH($B31),MIN(AF$6,DAY(EOMONTH($B31,0))))&gt;=$B31)*(DATE(YEAR($B31),MONTH($B31),MIN(AF$6,DAY(EOMONTH($B31,0))))&lt;$C31)+(DATE(YEAR($B31),MONTH($B31)+1,MIN(AF$6,DAY(EOMONTH($B31,1))))&gt;=$B31)*(DATE(YEAR($B31),MONTH($B31)+1,MIN(AF$6,DAY(EOMONTH($B31,1))))&lt;$C31)))</f>
        <v>0</v>
      </c>
      <c r="AG31" s="48" t="n">
        <f aca="false">IF(OR(N(AG$5)=0,AG$6=""),0,AG$5*((DATE(YEAR($B31),MONTH($B31),MIN(AG$6,DAY(EOMONTH($B31,0))))&gt;=$B31)*(DATE(YEAR($B31),MONTH($B31),MIN(AG$6,DAY(EOMONTH($B31,0))))&lt;$C31)+(DATE(YEAR($B31),MONTH($B31)+1,MIN(AG$6,DAY(EOMONTH($B31,1))))&gt;=$B31)*(DATE(YEAR($B31),MONTH($B31)+1,MIN(AG$6,DAY(EOMONTH($B31,1))))&lt;$C31)))</f>
        <v>0</v>
      </c>
      <c r="AH31" s="48" t="n">
        <f aca="false">IF(OR(N(AH$5)=0,AH$6=""),0,AH$5*((DATE(YEAR($B31),MONTH($B31),MIN(AH$6,DAY(EOMONTH($B31,0))))&gt;=$B31)*(DATE(YEAR($B31),MONTH($B31),MIN(AH$6,DAY(EOMONTH($B31,0))))&lt;$C31)+(DATE(YEAR($B31),MONTH($B31)+1,MIN(AH$6,DAY(EOMONTH($B31,1))))&gt;=$B31)*(DATE(YEAR($B31),MONTH($B31)+1,MIN(AH$6,DAY(EOMONTH($B31,1))))&lt;$C31)))</f>
        <v>0</v>
      </c>
      <c r="AI31" s="48" t="n">
        <f aca="false">IF(OR(N(AI$5)=0,AI$6=""),0,AI$5*((DATE(YEAR($B31),MONTH($B31),MIN(AI$6,DAY(EOMONTH($B31,0))))&gt;=$B31)*(DATE(YEAR($B31),MONTH($B31),MIN(AI$6,DAY(EOMONTH($B31,0))))&lt;$C31)+(DATE(YEAR($B31),MONTH($B31)+1,MIN(AI$6,DAY(EOMONTH($B31,1))))&gt;=$B31)*(DATE(YEAR($B31),MONTH($B31)+1,MIN(AI$6,DAY(EOMONTH($B31,1))))&lt;$C31)))</f>
        <v>0</v>
      </c>
      <c r="AJ31" s="48" t="n">
        <f aca="false">IF(OR(N(AJ$5)=0,AJ$6=""),0,AJ$5*((DATE(YEAR($B31),MONTH($B31),MIN(AJ$6,DAY(EOMONTH($B31,0))))&gt;=$B31)*(DATE(YEAR($B31),MONTH($B31),MIN(AJ$6,DAY(EOMONTH($B31,0))))&lt;$C31)+(DATE(YEAR($B31),MONTH($B31)+1,MIN(AJ$6,DAY(EOMONTH($B31,1))))&gt;=$B31)*(DATE(YEAR($B31),MONTH($B31)+1,MIN(AJ$6,DAY(EOMONTH($B31,1))))&lt;$C31)))</f>
        <v>0</v>
      </c>
      <c r="AK31" s="48" t="n">
        <f aca="false">IF(OR(N(AK$5)=0,AK$6=""),0,AK$5*((DATE(YEAR($B31),MONTH($B31),MIN(AK$6,DAY(EOMONTH($B31,0))))&gt;=$B31)*(DATE(YEAR($B31),MONTH($B31),MIN(AK$6,DAY(EOMONTH($B31,0))))&lt;$C31)+(DATE(YEAR($B31),MONTH($B31)+1,MIN(AK$6,DAY(EOMONTH($B31,1))))&gt;=$B31)*(DATE(YEAR($B31),MONTH($B31)+1,MIN(AK$6,DAY(EOMONTH($B31,1))))&lt;$C31)))</f>
        <v>0</v>
      </c>
      <c r="AL31" s="48" t="n">
        <f aca="false">IF(OR(N(AL$5)=0,AL$6=""),0,AL$5*((DATE(YEAR($B31),MONTH($B31),MIN(AL$6,DAY(EOMONTH($B31,0))))&gt;=$B31)*(DATE(YEAR($B31),MONTH($B31),MIN(AL$6,DAY(EOMONTH($B31,0))))&lt;$C31)+(DATE(YEAR($B31),MONTH($B31)+1,MIN(AL$6,DAY(EOMONTH($B31,1))))&gt;=$B31)*(DATE(YEAR($B31),MONTH($B31)+1,MIN(AL$6,DAY(EOMONTH($B31,1))))&lt;$C31)))</f>
        <v>0</v>
      </c>
      <c r="AM31" s="48" t="n">
        <f aca="false">IF(OR(N(AM$5)=0,AM$6=""),0,AM$5*((DATE(YEAR($B31),MONTH($B31),MIN(AM$6,DAY(EOMONTH($B31,0))))&gt;=$B31)*(DATE(YEAR($B31),MONTH($B31),MIN(AM$6,DAY(EOMONTH($B31,0))))&lt;$C31)+(DATE(YEAR($B31),MONTH($B31)+1,MIN(AM$6,DAY(EOMONTH($B31,1))))&gt;=$B31)*(DATE(YEAR($B31),MONTH($B31)+1,MIN(AM$6,DAY(EOMONTH($B31,1))))&lt;$C31)))</f>
        <v>0</v>
      </c>
      <c r="AN31" s="48" t="n">
        <f aca="false">IF(OR(N(AN$5)=0,AN$6=""),0,AN$5*((DATE(YEAR($B31),MONTH($B31),MIN(AN$6,DAY(EOMONTH($B31,0))))&gt;=$B31)*(DATE(YEAR($B31),MONTH($B31),MIN(AN$6,DAY(EOMONTH($B31,0))))&lt;$C31)+(DATE(YEAR($B31),MONTH($B31)+1,MIN(AN$6,DAY(EOMONTH($B31,1))))&gt;=$B31)*(DATE(YEAR($B31),MONTH($B31)+1,MIN(AN$6,DAY(EOMONTH($B31,1))))&lt;$C31)))</f>
        <v>0</v>
      </c>
      <c r="AO31" s="48" t="n">
        <f aca="false">IF(OR(N(AO$5)=0,AO$6=""),0,AO$5*((DATE(YEAR($B31),MONTH($B31),MIN(AO$6,DAY(EOMONTH($B31,0))))&gt;=$B31)*(DATE(YEAR($B31),MONTH($B31),MIN(AO$6,DAY(EOMONTH($B31,0))))&lt;$C31)+(DATE(YEAR($B31),MONTH($B31)+1,MIN(AO$6,DAY(EOMONTH($B31,1))))&gt;=$B31)*(DATE(YEAR($B31),MONTH($B31)+1,MIN(AO$6,DAY(EOMONTH($B31,1))))&lt;$C31)))</f>
        <v>0</v>
      </c>
      <c r="AP31" s="48" t="n">
        <f aca="false">IF(OR(N(AP$5)=0,AP$6=""),0,AP$5*((DATE(YEAR($B31),MONTH($B31),MIN(AP$6,DAY(EOMONTH($B31,0))))&gt;=$B31)*(DATE(YEAR($B31),MONTH($B31),MIN(AP$6,DAY(EOMONTH($B31,0))))&lt;$C31)+(DATE(YEAR($B31),MONTH($B31)+1,MIN(AP$6,DAY(EOMONTH($B31,1))))&gt;=$B31)*(DATE(YEAR($B31),MONTH($B31)+1,MIN(AP$6,DAY(EOMONTH($B31,1))))&lt;$C31)))</f>
        <v>0</v>
      </c>
      <c r="AQ31" s="48" t="n">
        <f aca="false">IF(OR(N(AQ$5)=0,AQ$6=""),0,AQ$5*((DATE(YEAR($B31),MONTH($B31),MIN(AQ$6,DAY(EOMONTH($B31,0))))&gt;=$B31)*(DATE(YEAR($B31),MONTH($B31),MIN(AQ$6,DAY(EOMONTH($B31,0))))&lt;$C31)+(DATE(YEAR($B31),MONTH($B31)+1,MIN(AQ$6,DAY(EOMONTH($B31,1))))&gt;=$B31)*(DATE(YEAR($B31),MONTH($B31)+1,MIN(AQ$6,DAY(EOMONTH($B31,1))))&lt;$C31)))</f>
        <v>0</v>
      </c>
      <c r="AR31" s="48" t="n">
        <f aca="false">IF(OR(N(AR$5)=0,AR$6=""),0,AR$5*((DATE(YEAR($B31),MONTH($B31),MIN(AR$6,DAY(EOMONTH($B31,0))))&gt;=$B31)*(DATE(YEAR($B31),MONTH($B31),MIN(AR$6,DAY(EOMONTH($B31,0))))&lt;$C31)+(DATE(YEAR($B31),MONTH($B31)+1,MIN(AR$6,DAY(EOMONTH($B31,1))))&gt;=$B31)*(DATE(YEAR($B31),MONTH($B31)+1,MIN(AR$6,DAY(EOMONTH($B31,1))))&lt;$C31)))</f>
        <v>0</v>
      </c>
      <c r="AS31" s="48" t="n">
        <f aca="false">IF(OR(N(AS$5)=0,AS$6=""),0,AS$5*((DATE(YEAR($B31),MONTH($B31),MIN(AS$6,DAY(EOMONTH($B31,0))))&gt;=$B31)*(DATE(YEAR($B31),MONTH($B31),MIN(AS$6,DAY(EOMONTH($B31,0))))&lt;$C31)+(DATE(YEAR($B31),MONTH($B31)+1,MIN(AS$6,DAY(EOMONTH($B31,1))))&gt;=$B31)*(DATE(YEAR($B31),MONTH($B31)+1,MIN(AS$6,DAY(EOMONTH($B31,1))))&lt;$C31)))</f>
        <v>0</v>
      </c>
      <c r="AT31" s="48" t="n">
        <f aca="false">IF(OR(N(AT$5)=0,AT$6=""),0,AT$5*((DATE(YEAR($B31),MONTH($B31),MIN(AT$6,DAY(EOMONTH($B31,0))))&gt;=$B31)*(DATE(YEAR($B31),MONTH($B31),MIN(AT$6,DAY(EOMONTH($B31,0))))&lt;$C31)+(DATE(YEAR($B31),MONTH($B31)+1,MIN(AT$6,DAY(EOMONTH($B31,1))))&gt;=$B31)*(DATE(YEAR($B31),MONTH($B31)+1,MIN(AT$6,DAY(EOMONTH($B31,1))))&lt;$C31)))</f>
        <v>0</v>
      </c>
      <c r="AU31" s="48" t="n">
        <f aca="false">IF(OR(N(AU$5)=0,AU$6=""),0,AU$5*((DATE(YEAR($B31),MONTH($B31),MIN(AU$6,DAY(EOMONTH($B31,0))))&gt;=$B31)*(DATE(YEAR($B31),MONTH($B31),MIN(AU$6,DAY(EOMONTH($B31,0))))&lt;$C31)+(DATE(YEAR($B31),MONTH($B31)+1,MIN(AU$6,DAY(EOMONTH($B31,1))))&gt;=$B31)*(DATE(YEAR($B31),MONTH($B31)+1,MIN(AU$6,DAY(EOMONTH($B31,1))))&lt;$C31)))</f>
        <v>0</v>
      </c>
      <c r="AV31" s="48" t="n">
        <f aca="false">IF(OR(N(AV$5)=0,AV$6=""),0,AV$5*((DATE(YEAR($B31),MONTH($B31),MIN(AV$6,DAY(EOMONTH($B31,0))))&gt;=$B31)*(DATE(YEAR($B31),MONTH($B31),MIN(AV$6,DAY(EOMONTH($B31,0))))&lt;$C31)+(DATE(YEAR($B31),MONTH($B31)+1,MIN(AV$6,DAY(EOMONTH($B31,1))))&gt;=$B31)*(DATE(YEAR($B31),MONTH($B31)+1,MIN(AV$6,DAY(EOMONTH($B31,1))))&lt;$C31)))</f>
        <v>0</v>
      </c>
      <c r="AW31" s="48" t="n">
        <f aca="false">IF(OR(N(AW$5)=0,AW$6=""),0,AW$5*((DATE(YEAR($B31),MONTH($B31),MIN(AW$6,DAY(EOMONTH($B31,0))))&gt;=$B31)*(DATE(YEAR($B31),MONTH($B31),MIN(AW$6,DAY(EOMONTH($B31,0))))&lt;$C31)+(DATE(YEAR($B31),MONTH($B31)+1,MIN(AW$6,DAY(EOMONTH($B31,1))))&gt;=$B31)*(DATE(YEAR($B31),MONTH($B31)+1,MIN(AW$6,DAY(EOMONTH($B31,1))))&lt;$C31)))</f>
        <v>0</v>
      </c>
      <c r="AX31" s="48" t="n">
        <f aca="false">IF(OR(N(AX$5)=0,AX$6=""),0,AX$5*((DATE(YEAR($B31),MONTH($B31),MIN(AX$6,DAY(EOMONTH($B31,0))))&gt;=$B31)*(DATE(YEAR($B31),MONTH($B31),MIN(AX$6,DAY(EOMONTH($B31,0))))&lt;$C31)+(DATE(YEAR($B31),MONTH($B31)+1,MIN(AX$6,DAY(EOMONTH($B31,1))))&gt;=$B31)*(DATE(YEAR($B31),MONTH($B31)+1,MIN(AX$6,DAY(EOMONTH($B31,1))))&lt;$C31)))</f>
        <v>0</v>
      </c>
      <c r="AY31" s="48" t="n">
        <f aca="false">IF(OR(N(AY$5)=0,AY$6=""),0,AY$5*((DATE(YEAR($B31),MONTH($B31),MIN(AY$6,DAY(EOMONTH($B31,0))))&gt;=$B31)*(DATE(YEAR($B31),MONTH($B31),MIN(AY$6,DAY(EOMONTH($B31,0))))&lt;$C31)+(DATE(YEAR($B31),MONTH($B31)+1,MIN(AY$6,DAY(EOMONTH($B31,1))))&gt;=$B31)*(DATE(YEAR($B31),MONTH($B31)+1,MIN(AY$6,DAY(EOMONTH($B31,1))))&lt;$C31)))</f>
        <v>0</v>
      </c>
      <c r="AZ31" s="48" t="n">
        <f aca="false">IF(OR(N(AZ$5)=0,AZ$6=""),0,AZ$5*((DATE(YEAR($B31),MONTH($B31),MIN(AZ$6,DAY(EOMONTH($B31,0))))&gt;=$B31)*(DATE(YEAR($B31),MONTH($B31),MIN(AZ$6,DAY(EOMONTH($B31,0))))&lt;$C31)+(DATE(YEAR($B31),MONTH($B31)+1,MIN(AZ$6,DAY(EOMONTH($B31,1))))&gt;=$B31)*(DATE(YEAR($B31),MONTH($B31)+1,MIN(AZ$6,DAY(EOMONTH($B31,1))))&lt;$C31)))</f>
        <v>0</v>
      </c>
      <c r="BA31" s="48" t="n">
        <f aca="false">IF(OR(N(BA$5)=0,BA$6=""),0,BA$5*((DATE(YEAR($B31),MONTH($B31),MIN(BA$6,DAY(EOMONTH($B31,0))))&gt;=$B31)*(DATE(YEAR($B31),MONTH($B31),MIN(BA$6,DAY(EOMONTH($B31,0))))&lt;$C31)+(DATE(YEAR($B31),MONTH($B31)+1,MIN(BA$6,DAY(EOMONTH($B31,1))))&gt;=$B31)*(DATE(YEAR($B31),MONTH($B31)+1,MIN(BA$6,DAY(EOMONTH($B31,1))))&lt;$C31)))</f>
        <v>0</v>
      </c>
      <c r="BB31" s="48" t="n">
        <f aca="false">IF(OR(N(BB$5)=0,BB$6=""),0,BB$5*((DATE(YEAR($B31),MONTH($B31),MIN(BB$6,DAY(EOMONTH($B31,0))))&gt;=$B31)*(DATE(YEAR($B31),MONTH($B31),MIN(BB$6,DAY(EOMONTH($B31,0))))&lt;$C31)+(DATE(YEAR($B31),MONTH($B31)+1,MIN(BB$6,DAY(EOMONTH($B31,1))))&gt;=$B31)*(DATE(YEAR($B31),MONTH($B31)+1,MIN(BB$6,DAY(EOMONTH($B31,1))))&lt;$C31)))</f>
        <v>0</v>
      </c>
      <c r="BC31" s="48" t="n">
        <f aca="false">IF(OR(N(BC$5)=0,BC$6=""),0,BC$5*((DATE(YEAR($B31),MONTH($B31),MIN(BC$6,DAY(EOMONTH($B31,0))))&gt;=$B31)*(DATE(YEAR($B31),MONTH($B31),MIN(BC$6,DAY(EOMONTH($B31,0))))&lt;$C31)+(DATE(YEAR($B31),MONTH($B31)+1,MIN(BC$6,DAY(EOMONTH($B31,1))))&gt;=$B31)*(DATE(YEAR($B31),MONTH($B31)+1,MIN(BC$6,DAY(EOMONTH($B31,1))))&lt;$C31)))</f>
        <v>0</v>
      </c>
      <c r="BD31" s="48" t="n">
        <f aca="false">IF(OR(N(BD$5)=0,BD$6=""),0,BD$5*((DATE(YEAR($B31),MONTH($B31),MIN(BD$6,DAY(EOMONTH($B31,0))))&gt;=$B31)*(DATE(YEAR($B31),MONTH($B31),MIN(BD$6,DAY(EOMONTH($B31,0))))&lt;$C31)+(DATE(YEAR($B31),MONTH($B31)+1,MIN(BD$6,DAY(EOMONTH($B31,1))))&gt;=$B31)*(DATE(YEAR($B31),MONTH($B31)+1,MIN(BD$6,DAY(EOMONTH($B31,1))))&lt;$C31)))</f>
        <v>0</v>
      </c>
      <c r="BE31" s="48" t="n">
        <f aca="false">IF(OR(N(BE$5)=0,BE$6=""),0,BE$5*((DATE(YEAR($B31),MONTH($B31),MIN(BE$6,DAY(EOMONTH($B31,0))))&gt;=$B31)*(DATE(YEAR($B31),MONTH($B31),MIN(BE$6,DAY(EOMONTH($B31,0))))&lt;$C31)+(DATE(YEAR($B31),MONTH($B31)+1,MIN(BE$6,DAY(EOMONTH($B31,1))))&gt;=$B31)*(DATE(YEAR($B31),MONTH($B31)+1,MIN(BE$6,DAY(EOMONTH($B31,1))))&lt;$C31)))</f>
        <v>0</v>
      </c>
      <c r="BF31" s="48" t="n">
        <f aca="false">IF(OR(N(BF$5)=0,BF$6=""),0,BF$5*((DATE(YEAR($B31),MONTH($B31),MIN(BF$6,DAY(EOMONTH($B31,0))))&gt;=$B31)*(DATE(YEAR($B31),MONTH($B31),MIN(BF$6,DAY(EOMONTH($B31,0))))&lt;$C31)+(DATE(YEAR($B31),MONTH($B31)+1,MIN(BF$6,DAY(EOMONTH($B31,1))))&gt;=$B31)*(DATE(YEAR($B31),MONTH($B31)+1,MIN(BF$6,DAY(EOMONTH($B31,1))))&lt;$C31)))</f>
        <v>0</v>
      </c>
      <c r="BG31" s="48" t="n">
        <f aca="false">IF(OR(N(BG$5)=0,BG$6=""),0,BG$5*((DATE(YEAR($B31),MONTH($B31),MIN(BG$6,DAY(EOMONTH($B31,0))))&gt;=$B31)*(DATE(YEAR($B31),MONTH($B31),MIN(BG$6,DAY(EOMONTH($B31,0))))&lt;$C31)+(DATE(YEAR($B31),MONTH($B31)+1,MIN(BG$6,DAY(EOMONTH($B31,1))))&gt;=$B31)*(DATE(YEAR($B31),MONTH($B31)+1,MIN(BG$6,DAY(EOMONTH($B31,1))))&lt;$C31)))</f>
        <v>0</v>
      </c>
      <c r="BH31" s="48" t="n">
        <f aca="false">IF(OR(N(BH$5)=0,BH$6=""),0,BH$5*((DATE(YEAR($B31),MONTH($B31),MIN(BH$6,DAY(EOMONTH($B31,0))))&gt;=$B31)*(DATE(YEAR($B31),MONTH($B31),MIN(BH$6,DAY(EOMONTH($B31,0))))&lt;$C31)+(DATE(YEAR($B31),MONTH($B31)+1,MIN(BH$6,DAY(EOMONTH($B31,1))))&gt;=$B31)*(DATE(YEAR($B31),MONTH($B31)+1,MIN(BH$6,DAY(EOMONTH($B31,1))))&lt;$C31)))</f>
        <v>0</v>
      </c>
      <c r="BI31" s="48" t="n">
        <f aca="false">IF(OR(N(BI$5)=0,BI$6=""),0,BI$5*((DATE(YEAR($B31),MONTH($B31),MIN(BI$6,DAY(EOMONTH($B31,0))))&gt;=$B31)*(DATE(YEAR($B31),MONTH($B31),MIN(BI$6,DAY(EOMONTH($B31,0))))&lt;$C31)+(DATE(YEAR($B31),MONTH($B31)+1,MIN(BI$6,DAY(EOMONTH($B31,1))))&gt;=$B31)*(DATE(YEAR($B31),MONTH($B31)+1,MIN(BI$6,DAY(EOMONTH($B31,1))))&lt;$C31)))</f>
        <v>0</v>
      </c>
      <c r="BJ31" s="48" t="n">
        <f aca="false">IF(OR(N(BJ$5)=0,BJ$6=""),0,BJ$5*((DATE(YEAR($B31),MONTH($B31),MIN(BJ$6,DAY(EOMONTH($B31,0))))&gt;=$B31)*(DATE(YEAR($B31),MONTH($B31),MIN(BJ$6,DAY(EOMONTH($B31,0))))&lt;$C31)+(DATE(YEAR($B31),MONTH($B31)+1,MIN(BJ$6,DAY(EOMONTH($B31,1))))&gt;=$B31)*(DATE(YEAR($B31),MONTH($B31)+1,MIN(BJ$6,DAY(EOMONTH($B31,1))))&lt;$C31)))</f>
        <v>0</v>
      </c>
      <c r="BK31" s="48" t="n">
        <f aca="false">IF(OR(N(BK$5)=0,BK$6=""),0,BK$5*((DATE(YEAR($B31),MONTH($B31),MIN(BK$6,DAY(EOMONTH($B31,0))))&gt;=$B31)*(DATE(YEAR($B31),MONTH($B31),MIN(BK$6,DAY(EOMONTH($B31,0))))&lt;$C31)+(DATE(YEAR($B31),MONTH($B31)+1,MIN(BK$6,DAY(EOMONTH($B31,1))))&gt;=$B31)*(DATE(YEAR($B31),MONTH($B31)+1,MIN(BK$6,DAY(EOMONTH($B31,1))))&lt;$C31)))</f>
        <v>0</v>
      </c>
      <c r="BL31" s="48" t="n">
        <f aca="false">IF(OR(N(BL$5)=0,BL$6=""),0,BL$5*((DATE(YEAR($B31),MONTH($B31),MIN(BL$6,DAY(EOMONTH($B31,0))))&gt;=$B31)*(DATE(YEAR($B31),MONTH($B31),MIN(BL$6,DAY(EOMONTH($B31,0))))&lt;$C31)+(DATE(YEAR($B31),MONTH($B31)+1,MIN(BL$6,DAY(EOMONTH($B31,1))))&gt;=$B31)*(DATE(YEAR($B31),MONTH($B31)+1,MIN(BL$6,DAY(EOMONTH($B31,1))))&lt;$C31)))</f>
        <v>0</v>
      </c>
      <c r="BM31" s="48" t="n">
        <f aca="false">IF(OR(N(BM$5)=0,BM$6=""),0,BM$5*((DATE(YEAR($B31),MONTH($B31),MIN(BM$6,DAY(EOMONTH($B31,0))))&gt;=$B31)*(DATE(YEAR($B31),MONTH($B31),MIN(BM$6,DAY(EOMONTH($B31,0))))&lt;$C31)+(DATE(YEAR($B31),MONTH($B31)+1,MIN(BM$6,DAY(EOMONTH($B31,1))))&gt;=$B31)*(DATE(YEAR($B31),MONTH($B31)+1,MIN(BM$6,DAY(EOMONTH($B31,1))))&lt;$C31)))</f>
        <v>0</v>
      </c>
      <c r="BN31" s="48" t="n">
        <f aca="false">IF(OR(N(BN$5)=0,BN$6=""),0,BN$5*((DATE(YEAR($B31),MONTH($B31),MIN(BN$6,DAY(EOMONTH($B31,0))))&gt;=$B31)*(DATE(YEAR($B31),MONTH($B31),MIN(BN$6,DAY(EOMONTH($B31,0))))&lt;$C31)+(DATE(YEAR($B31),MONTH($B31)+1,MIN(BN$6,DAY(EOMONTH($B31,1))))&gt;=$B31)*(DATE(YEAR($B31),MONTH($B31)+1,MIN(BN$6,DAY(EOMONTH($B31,1))))&lt;$C31)))</f>
        <v>0</v>
      </c>
      <c r="BO31" s="48" t="n">
        <f aca="false">IF(OR(N(BO$5)=0,BO$6=""),0,BO$5*((DATE(YEAR($B31),MONTH($B31),MIN(BO$6,DAY(EOMONTH($B31,0))))&gt;=$B31)*(DATE(YEAR($B31),MONTH($B31),MIN(BO$6,DAY(EOMONTH($B31,0))))&lt;$C31)+(DATE(YEAR($B31),MONTH($B31)+1,MIN(BO$6,DAY(EOMONTH($B31,1))))&gt;=$B31)*(DATE(YEAR($B31),MONTH($B31)+1,MIN(BO$6,DAY(EOMONTH($B31,1))))&lt;$C31)))</f>
        <v>0</v>
      </c>
      <c r="BP31" s="48" t="n">
        <f aca="false">IF(OR(N(BP$5)=0,BP$6=""),0,BP$5*((DATE(YEAR($B31),MONTH($B31),MIN(BP$6,DAY(EOMONTH($B31,0))))&gt;=$B31)*(DATE(YEAR($B31),MONTH($B31),MIN(BP$6,DAY(EOMONTH($B31,0))))&lt;$C31)+(DATE(YEAR($B31),MONTH($B31)+1,MIN(BP$6,DAY(EOMONTH($B31,1))))&gt;=$B31)*(DATE(YEAR($B31),MONTH($B31)+1,MIN(BP$6,DAY(EOMONTH($B31,1))))&lt;$C31)))</f>
        <v>0</v>
      </c>
      <c r="BQ31" s="48" t="n">
        <f aca="false">IF(OR(N(BQ$5)=0,BQ$6=""),0,BQ$5*((DATE(YEAR($B31),MONTH($B31),MIN(BQ$6,DAY(EOMONTH($B31,0))))&gt;=$B31)*(DATE(YEAR($B31),MONTH($B31),MIN(BQ$6,DAY(EOMONTH($B31,0))))&lt;$C31)+(DATE(YEAR($B31),MONTH($B31)+1,MIN(BQ$6,DAY(EOMONTH($B31,1))))&gt;=$B31)*(DATE(YEAR($B31),MONTH($B31)+1,MIN(BQ$6,DAY(EOMONTH($B31,1))))&lt;$C31)))</f>
        <v>0</v>
      </c>
      <c r="BR31" s="48" t="n">
        <f aca="false">IF(OR(N(BR$5)=0,BR$6=""),0,BR$5*((DATE(YEAR($B31),MONTH($B31),MIN(BR$6,DAY(EOMONTH($B31,0))))&gt;=$B31)*(DATE(YEAR($B31),MONTH($B31),MIN(BR$6,DAY(EOMONTH($B31,0))))&lt;$C31)+(DATE(YEAR($B31),MONTH($B31)+1,MIN(BR$6,DAY(EOMONTH($B31,1))))&gt;=$B31)*(DATE(YEAR($B31),MONTH($B31)+1,MIN(BR$6,DAY(EOMONTH($B31,1))))&lt;$C31)))</f>
        <v>0</v>
      </c>
      <c r="BS31" s="48" t="n">
        <f aca="false">IF(OR(N(BS$5)=0,BS$6=""),0,BS$5*((DATE(YEAR($B31),MONTH($B31),MIN(BS$6,DAY(EOMONTH($B31,0))))&gt;=$B31)*(DATE(YEAR($B31),MONTH($B31),MIN(BS$6,DAY(EOMONTH($B31,0))))&lt;$C31)+(DATE(YEAR($B31),MONTH($B31)+1,MIN(BS$6,DAY(EOMONTH($B31,1))))&gt;=$B31)*(DATE(YEAR($B31),MONTH($B31)+1,MIN(BS$6,DAY(EOMONTH($B31,1))))&lt;$C31)))</f>
        <v>0</v>
      </c>
      <c r="BT31" s="48" t="n">
        <f aca="false">IF(OR(N(BT$5)=0,BT$6=""),0,BT$5*((DATE(YEAR($B31),MONTH($B31),MIN(BT$6,DAY(EOMONTH($B31,0))))&gt;=$B31)*(DATE(YEAR($B31),MONTH($B31),MIN(BT$6,DAY(EOMONTH($B31,0))))&lt;$C31)+(DATE(YEAR($B31),MONTH($B31)+1,MIN(BT$6,DAY(EOMONTH($B31,1))))&gt;=$B31)*(DATE(YEAR($B31),MONTH($B31)+1,MIN(BT$6,DAY(EOMONTH($B31,1))))&lt;$C31)))</f>
        <v>0</v>
      </c>
      <c r="BU31" s="48" t="n">
        <f aca="false">IF(OR(N(BU$5)=0,BU$6=""),0,BU$5*((DATE(YEAR($B31),MONTH($B31),MIN(BU$6,DAY(EOMONTH($B31,0))))&gt;=$B31)*(DATE(YEAR($B31),MONTH($B31),MIN(BU$6,DAY(EOMONTH($B31,0))))&lt;$C31)+(DATE(YEAR($B31),MONTH($B31)+1,MIN(BU$6,DAY(EOMONTH($B31,1))))&gt;=$B31)*(DATE(YEAR($B31),MONTH($B31)+1,MIN(BU$6,DAY(EOMONTH($B31,1))))&lt;$C31)))</f>
        <v>0</v>
      </c>
      <c r="BV31" s="48" t="n">
        <f aca="false">IF(OR(N(BV$5)=0,BV$6=""),0,BV$5*((DATE(YEAR($B31),MONTH($B31),MIN(BV$6,DAY(EOMONTH($B31,0))))&gt;=$B31)*(DATE(YEAR($B31),MONTH($B31),MIN(BV$6,DAY(EOMONTH($B31,0))))&lt;$C31)+(DATE(YEAR($B31),MONTH($B31)+1,MIN(BV$6,DAY(EOMONTH($B31,1))))&gt;=$B31)*(DATE(YEAR($B31),MONTH($B31)+1,MIN(BV$6,DAY(EOMONTH($B31,1))))&lt;$C31)))</f>
        <v>0</v>
      </c>
      <c r="BW31" s="48" t="n">
        <f aca="false">IF(OR(N(BW$5)=0,BW$6=""),0,BW$5*((DATE(YEAR($B31),MONTH($B31),MIN(BW$6,DAY(EOMONTH($B31,0))))&gt;=$B31)*(DATE(YEAR($B31),MONTH($B31),MIN(BW$6,DAY(EOMONTH($B31,0))))&lt;$C31)+(DATE(YEAR($B31),MONTH($B31)+1,MIN(BW$6,DAY(EOMONTH($B31,1))))&gt;=$B31)*(DATE(YEAR($B31),MONTH($B31)+1,MIN(BW$6,DAY(EOMONTH($B31,1))))&lt;$C31)))</f>
        <v>0</v>
      </c>
      <c r="BX31" s="48" t="n">
        <f aca="false">MIN(Z31,(FT30*(1+FT$5/Setup!$C$36)+IF($V31=1,N($F31),0)))</f>
        <v>0</v>
      </c>
      <c r="BY31" s="48" t="n">
        <f aca="false">MIN(AA31,(FU30*(1+FU$5/Setup!$C$36)+IF($V31=2,N($F31),0)))</f>
        <v>0</v>
      </c>
      <c r="BZ31" s="48" t="n">
        <f aca="false">MIN(AB31,(FV30*(1+FV$5/Setup!$C$36)+IF($V31=3,N($F31),0)))</f>
        <v>0</v>
      </c>
      <c r="CA31" s="48" t="n">
        <f aca="false">MIN(AC31,(FW30*(1+FW$5/Setup!$C$36)+IF($V31=4,N($F31),0)))</f>
        <v>0</v>
      </c>
      <c r="CB31" s="48" t="n">
        <f aca="false">MIN(AD31,(FX30*(1+FX$5/Setup!$C$36)+IF($V31=5,N($F31),0)))</f>
        <v>0</v>
      </c>
      <c r="CC31" s="48" t="n">
        <f aca="false">MIN(AE31,(FY30*(1+FY$5/Setup!$C$36)+IF($V31=6,N($F31),0)))</f>
        <v>0</v>
      </c>
      <c r="CD31" s="48" t="n">
        <f aca="false">MIN(AF31,(FZ30*(1+FZ$5/Setup!$C$36)+IF($V31=7,N($F31),0)))</f>
        <v>0</v>
      </c>
      <c r="CE31" s="48" t="n">
        <f aca="false">MIN(AG31,(GA30*(1+GA$5/Setup!$C$36)+IF($V31=8,N($F31),0)))</f>
        <v>0</v>
      </c>
      <c r="CF31" s="48" t="n">
        <f aca="false">MIN(AH31,(GB30*(1+GB$5/Setup!$C$36)+IF($V31=9,N($F31),0)))</f>
        <v>0</v>
      </c>
      <c r="CG31" s="48" t="n">
        <f aca="false">MIN(AI31,(GC30*(1+GC$5/Setup!$C$36)+IF($V31=10,N($F31),0)))</f>
        <v>0</v>
      </c>
      <c r="CH31" s="48" t="n">
        <f aca="false">MIN(AJ31,(GD30*(1+GD$5/Setup!$C$36)+IF($V31=11,N($F31),0)))</f>
        <v>0</v>
      </c>
      <c r="CI31" s="48" t="n">
        <f aca="false">MIN(AK31,(GE30*(1+GE$5/Setup!$C$36)+IF($V31=12,N($F31),0)))</f>
        <v>0</v>
      </c>
      <c r="CJ31" s="48" t="n">
        <f aca="false">MIN(AL31,(GF30*(1+GF$5/Setup!$C$36)+IF($V31=13,N($F31),0)))</f>
        <v>0</v>
      </c>
      <c r="CK31" s="48" t="n">
        <f aca="false">MIN(AM31,(GG30*(1+GG$5/Setup!$C$36)+IF($V31=14,N($F31),0)))</f>
        <v>0</v>
      </c>
      <c r="CL31" s="48" t="n">
        <f aca="false">MIN(AN31,(GH30*(1+GH$5/Setup!$C$36)+IF($V31=15,N($F31),0)))</f>
        <v>0</v>
      </c>
      <c r="CM31" s="48" t="n">
        <f aca="false">MIN(AO31,(GI30*(1+GI$5/Setup!$C$36)+IF($V31=16,N($F31),0)))</f>
        <v>0</v>
      </c>
      <c r="CN31" s="48" t="n">
        <f aca="false">MIN(AP31,(GJ30*(1+GJ$5/Setup!$C$36)+IF($V31=17,N($F31),0)))</f>
        <v>0</v>
      </c>
      <c r="CO31" s="48" t="n">
        <f aca="false">MIN(AQ31,(GK30*(1+GK$5/Setup!$C$36)+IF($V31=18,N($F31),0)))</f>
        <v>0</v>
      </c>
      <c r="CP31" s="48" t="n">
        <f aca="false">MIN(AR31,(GL30*(1+GL$5/Setup!$C$36)+IF($V31=19,N($F31),0)))</f>
        <v>0</v>
      </c>
      <c r="CQ31" s="48" t="n">
        <f aca="false">MIN(AS31,(GM30*(1+GM$5/Setup!$C$36)+IF($V31=20,N($F31),0)))</f>
        <v>0</v>
      </c>
      <c r="CR31" s="48" t="n">
        <f aca="false">MIN(AT31,(GN30*(1+GN$5/Setup!$C$36)+IF($V31=21,N($F31),0)))</f>
        <v>0</v>
      </c>
      <c r="CS31" s="48" t="n">
        <f aca="false">MIN(AU31,(GO30*(1+GO$5/Setup!$C$36)+IF($V31=22,N($F31),0)))</f>
        <v>0</v>
      </c>
      <c r="CT31" s="48" t="n">
        <f aca="false">MIN(AV31,(GP30*(1+GP$5/Setup!$C$36)+IF($V31=23,N($F31),0)))</f>
        <v>0</v>
      </c>
      <c r="CU31" s="48" t="n">
        <f aca="false">MIN(AW31,(GQ30*(1+GQ$5/Setup!$C$36)+IF($V31=24,N($F31),0)))</f>
        <v>0</v>
      </c>
      <c r="CV31" s="48" t="n">
        <f aca="false">MIN(AX31,(GR30*(1+GR$5/Setup!$C$36)+IF($V31=25,N($F31),0)))</f>
        <v>0</v>
      </c>
      <c r="CW31" s="48" t="n">
        <f aca="false">MIN(AY31,(GS30*(1+GS$5/Setup!$C$36)+IF($V31=26,N($F31),0)))</f>
        <v>0</v>
      </c>
      <c r="CX31" s="48" t="n">
        <f aca="false">MIN(AZ31,(GT30*(1+GT$5/Setup!$C$36)+IF($V31=27,N($F31),0)))</f>
        <v>0</v>
      </c>
      <c r="CY31" s="48" t="n">
        <f aca="false">MIN(BA31,(GU30*(1+GU$5/Setup!$C$36)+IF($V31=28,N($F31),0)))</f>
        <v>0</v>
      </c>
      <c r="CZ31" s="48" t="n">
        <f aca="false">MIN(BB31,(GV30*(1+GV$5/Setup!$C$36)+IF($V31=29,N($F31),0)))</f>
        <v>0</v>
      </c>
      <c r="DA31" s="48" t="n">
        <f aca="false">MIN(BC31,(GW30*(1+GW$5/Setup!$C$36)+IF($V31=30,N($F31),0)))</f>
        <v>0</v>
      </c>
      <c r="DB31" s="48" t="n">
        <f aca="false">MIN(BD31,(GX30*(1+GX$5/Setup!$C$36)+IF($V31=31,N($F31),0)))</f>
        <v>0</v>
      </c>
      <c r="DC31" s="48" t="n">
        <f aca="false">MIN(BE31,(GY30*(1+GY$5/Setup!$C$36)+IF($V31=32,N($F31),0)))</f>
        <v>0</v>
      </c>
      <c r="DD31" s="48" t="n">
        <f aca="false">MIN(BF31,(GZ30*(1+GZ$5/Setup!$C$36)+IF($V31=33,N($F31),0)))</f>
        <v>0</v>
      </c>
      <c r="DE31" s="48" t="n">
        <f aca="false">MIN(BG31,(HA30*(1+HA$5/Setup!$C$36)+IF($V31=34,N($F31),0)))</f>
        <v>0</v>
      </c>
      <c r="DF31" s="48" t="n">
        <f aca="false">MIN(BH31,(HB30*(1+HB$5/Setup!$C$36)+IF($V31=35,N($F31),0)))</f>
        <v>0</v>
      </c>
      <c r="DG31" s="48" t="n">
        <f aca="false">MIN(BI31,(HC30*(1+HC$5/Setup!$C$36)+IF($V31=36,N($F31),0)))</f>
        <v>0</v>
      </c>
      <c r="DH31" s="48" t="n">
        <f aca="false">MIN(BJ31,(HD30*(1+HD$5/Setup!$C$36)+IF($V31=37,N($F31),0)))</f>
        <v>0</v>
      </c>
      <c r="DI31" s="48" t="n">
        <f aca="false">MIN(BK31,(HE30*(1+HE$5/Setup!$C$36)+IF($V31=38,N($F31),0)))</f>
        <v>0</v>
      </c>
      <c r="DJ31" s="48" t="n">
        <f aca="false">MIN(BL31,(HF30*(1+HF$5/Setup!$C$36)+IF($V31=39,N($F31),0)))</f>
        <v>0</v>
      </c>
      <c r="DK31" s="48" t="n">
        <f aca="false">MIN(BM31,(HG30*(1+HG$5/Setup!$C$36)+IF($V31=40,N($F31),0)))</f>
        <v>0</v>
      </c>
      <c r="DL31" s="48" t="n">
        <f aca="false">MIN(BN31,(HH30*(1+HH$5/Setup!$C$36)+IF($V31=41,N($F31),0)))</f>
        <v>0</v>
      </c>
      <c r="DM31" s="48" t="n">
        <f aca="false">MIN(BO31,(HI30*(1+HI$5/Setup!$C$36)+IF($V31=42,N($F31),0)))</f>
        <v>0</v>
      </c>
      <c r="DN31" s="48" t="n">
        <f aca="false">MIN(BP31,(HJ30*(1+HJ$5/Setup!$C$36)+IF($V31=43,N($F31),0)))</f>
        <v>0</v>
      </c>
      <c r="DO31" s="48" t="n">
        <f aca="false">MIN(BQ31,(HK30*(1+HK$5/Setup!$C$36)+IF($V31=44,N($F31),0)))</f>
        <v>0</v>
      </c>
      <c r="DP31" s="48" t="n">
        <f aca="false">MIN(BR31,(HL30*(1+HL$5/Setup!$C$36)+IF($V31=45,N($F31),0)))</f>
        <v>0</v>
      </c>
      <c r="DQ31" s="48" t="n">
        <f aca="false">MIN(BS31,(HM30*(1+HM$5/Setup!$C$36)+IF($V31=46,N($F31),0)))</f>
        <v>0</v>
      </c>
      <c r="DR31" s="48" t="n">
        <f aca="false">MIN(BT31,(HN30*(1+HN$5/Setup!$C$36)+IF($V31=47,N($F31),0)))</f>
        <v>0</v>
      </c>
      <c r="DS31" s="48" t="n">
        <f aca="false">MIN(BU31,(HO30*(1+HO$5/Setup!$C$36)+IF($V31=48,N($F31),0)))</f>
        <v>0</v>
      </c>
      <c r="DT31" s="48" t="n">
        <f aca="false">MIN(BV31,(HP30*(1+HP$5/Setup!$C$36)+IF($V31=49,N($F31),0)))</f>
        <v>0</v>
      </c>
      <c r="DU31" s="48" t="n">
        <f aca="false">MIN(BW31,(HQ30*(1+HQ$5/Setup!$C$36)+IF($V31=50,N($F31),0)))</f>
        <v>0</v>
      </c>
      <c r="DV31" s="48" t="n">
        <f aca="false">MIN(MAX((FT30*(1+FT$5/Setup!$C$36)+IF($V31=1,N($F31),0))-BX31,0),MAX($P31-0,0))</f>
        <v>0</v>
      </c>
      <c r="DW31" s="48" t="n">
        <f aca="false">MIN(MAX((FU30*(1+FU$5/Setup!$C$36)+IF($V31=2,N($F31),0))-BY31,0),MAX($P31-SUM(DV31:DV31),0))</f>
        <v>0</v>
      </c>
      <c r="DX31" s="48" t="n">
        <f aca="false">MIN(MAX((FV30*(1+FV$5/Setup!$C$36)+IF($V31=3,N($F31),0))-BZ31,0),MAX($P31-SUM(DV31:DW31),0))</f>
        <v>0</v>
      </c>
      <c r="DY31" s="48" t="n">
        <f aca="false">MIN(MAX((FW30*(1+FW$5/Setup!$C$36)+IF($V31=4,N($F31),0))-CA31,0),MAX($P31-SUM(DV31:DX31),0))</f>
        <v>0</v>
      </c>
      <c r="DZ31" s="48" t="n">
        <f aca="false">MIN(MAX((FX30*(1+FX$5/Setup!$C$36)+IF($V31=5,N($F31),0))-CB31,0),MAX($P31-SUM(DV31:DY31),0))</f>
        <v>0</v>
      </c>
      <c r="EA31" s="48" t="n">
        <f aca="false">MIN(MAX((FY30*(1+FY$5/Setup!$C$36)+IF($V31=6,N($F31),0))-CC31,0),MAX($P31-SUM(DV31:DZ31),0))</f>
        <v>0</v>
      </c>
      <c r="EB31" s="48" t="n">
        <f aca="false">MIN(MAX((FZ30*(1+FZ$5/Setup!$C$36)+IF($V31=7,N($F31),0))-CD31,0),MAX($P31-SUM(DV31:EA31),0))</f>
        <v>0</v>
      </c>
      <c r="EC31" s="48" t="n">
        <f aca="false">MIN(MAX((GA30*(1+GA$5/Setup!$C$36)+IF($V31=8,N($F31),0))-CE31,0),MAX($P31-SUM(DV31:EB31),0))</f>
        <v>0</v>
      </c>
      <c r="ED31" s="48" t="n">
        <f aca="false">MIN(MAX((GB30*(1+GB$5/Setup!$C$36)+IF($V31=9,N($F31),0))-CF31,0),MAX($P31-SUM(DV31:EC31),0))</f>
        <v>0</v>
      </c>
      <c r="EE31" s="48" t="n">
        <f aca="false">MIN(MAX((GC30*(1+GC$5/Setup!$C$36)+IF($V31=10,N($F31),0))-CG31,0),MAX($P31-SUM(DV31:ED31),0))</f>
        <v>0</v>
      </c>
      <c r="EF31" s="48" t="n">
        <f aca="false">MIN(MAX((GD30*(1+GD$5/Setup!$C$36)+IF($V31=11,N($F31),0))-CH31,0),MAX($P31-SUM(DV31:EE31),0))</f>
        <v>0</v>
      </c>
      <c r="EG31" s="48" t="n">
        <f aca="false">MIN(MAX((GE30*(1+GE$5/Setup!$C$36)+IF($V31=12,N($F31),0))-CI31,0),MAX($P31-SUM(DV31:EF31),0))</f>
        <v>0</v>
      </c>
      <c r="EH31" s="48" t="n">
        <f aca="false">MIN(MAX((GF30*(1+GF$5/Setup!$C$36)+IF($V31=13,N($F31),0))-CJ31,0),MAX($P31-SUM(DV31:EG31),0))</f>
        <v>0</v>
      </c>
      <c r="EI31" s="48" t="n">
        <f aca="false">MIN(MAX((GG30*(1+GG$5/Setup!$C$36)+IF($V31=14,N($F31),0))-CK31,0),MAX($P31-SUM(DV31:EH31),0))</f>
        <v>0</v>
      </c>
      <c r="EJ31" s="48" t="n">
        <f aca="false">MIN(MAX((GH30*(1+GH$5/Setup!$C$36)+IF($V31=15,N($F31),0))-CL31,0),MAX($P31-SUM(DV31:EI31),0))</f>
        <v>0</v>
      </c>
      <c r="EK31" s="48" t="n">
        <f aca="false">MIN(MAX((GI30*(1+GI$5/Setup!$C$36)+IF($V31=16,N($F31),0))-CM31,0),MAX($P31-SUM(DV31:EJ31),0))</f>
        <v>0</v>
      </c>
      <c r="EL31" s="48" t="n">
        <f aca="false">MIN(MAX((GJ30*(1+GJ$5/Setup!$C$36)+IF($V31=17,N($F31),0))-CN31,0),MAX($P31-SUM(DV31:EK31),0))</f>
        <v>0</v>
      </c>
      <c r="EM31" s="48" t="n">
        <f aca="false">MIN(MAX((GK30*(1+GK$5/Setup!$C$36)+IF($V31=18,N($F31),0))-CO31,0),MAX($P31-SUM(DV31:EL31),0))</f>
        <v>0</v>
      </c>
      <c r="EN31" s="48" t="n">
        <f aca="false">MIN(MAX((GL30*(1+GL$5/Setup!$C$36)+IF($V31=19,N($F31),0))-CP31,0),MAX($P31-SUM(DV31:EM31),0))</f>
        <v>0</v>
      </c>
      <c r="EO31" s="48" t="n">
        <f aca="false">MIN(MAX((GM30*(1+GM$5/Setup!$C$36)+IF($V31=20,N($F31),0))-CQ31,0),MAX($P31-SUM(DV31:EN31),0))</f>
        <v>0</v>
      </c>
      <c r="EP31" s="48" t="n">
        <f aca="false">MIN(MAX((GN30*(1+GN$5/Setup!$C$36)+IF($V31=21,N($F31),0))-CR31,0),MAX($P31-SUM(DV31:EO31),0))</f>
        <v>0</v>
      </c>
      <c r="EQ31" s="48" t="n">
        <f aca="false">MIN(MAX((GO30*(1+GO$5/Setup!$C$36)+IF($V31=22,N($F31),0))-CS31,0),MAX($P31-SUM(DV31:EP31),0))</f>
        <v>0</v>
      </c>
      <c r="ER31" s="48" t="n">
        <f aca="false">MIN(MAX((GP30*(1+GP$5/Setup!$C$36)+IF($V31=23,N($F31),0))-CT31,0),MAX($P31-SUM(DV31:EQ31),0))</f>
        <v>0</v>
      </c>
      <c r="ES31" s="48" t="n">
        <f aca="false">MIN(MAX((GQ30*(1+GQ$5/Setup!$C$36)+IF($V31=24,N($F31),0))-CU31,0),MAX($P31-SUM(DV31:ER31),0))</f>
        <v>0</v>
      </c>
      <c r="ET31" s="48" t="n">
        <f aca="false">MIN(MAX((GR30*(1+GR$5/Setup!$C$36)+IF($V31=25,N($F31),0))-CV31,0),MAX($P31-SUM(DV31:ES31),0))</f>
        <v>0</v>
      </c>
      <c r="EU31" s="48" t="n">
        <f aca="false">MIN(MAX((GS30*(1+GS$5/Setup!$C$36)+IF($V31=26,N($F31),0))-CW31,0),MAX($P31-SUM(DV31:ET31),0))</f>
        <v>0</v>
      </c>
      <c r="EV31" s="48" t="n">
        <f aca="false">MIN(MAX((GT30*(1+GT$5/Setup!$C$36)+IF($V31=27,N($F31),0))-CX31,0),MAX($P31-SUM(DV31:EU31),0))</f>
        <v>0</v>
      </c>
      <c r="EW31" s="48" t="n">
        <f aca="false">MIN(MAX((GU30*(1+GU$5/Setup!$C$36)+IF($V31=28,N($F31),0))-CY31,0),MAX($P31-SUM(DV31:EV31),0))</f>
        <v>0</v>
      </c>
      <c r="EX31" s="48" t="n">
        <f aca="false">MIN(MAX((GV30*(1+GV$5/Setup!$C$36)+IF($V31=29,N($F31),0))-CZ31,0),MAX($P31-SUM(DV31:EW31),0))</f>
        <v>0</v>
      </c>
      <c r="EY31" s="48" t="n">
        <f aca="false">MIN(MAX((GW30*(1+GW$5/Setup!$C$36)+IF($V31=30,N($F31),0))-DA31,0),MAX($P31-SUM(DV31:EX31),0))</f>
        <v>0</v>
      </c>
      <c r="EZ31" s="48" t="n">
        <f aca="false">MIN(MAX((GX30*(1+GX$5/Setup!$C$36)+IF($V31=31,N($F31),0))-DB31,0),MAX($P31-SUM(DV31:EY31),0))</f>
        <v>0</v>
      </c>
      <c r="FA31" s="48" t="n">
        <f aca="false">MIN(MAX((GY30*(1+GY$5/Setup!$C$36)+IF($V31=32,N($F31),0))-DC31,0),MAX($P31-SUM(DV31:EZ31),0))</f>
        <v>0</v>
      </c>
      <c r="FB31" s="48" t="n">
        <f aca="false">MIN(MAX((GZ30*(1+GZ$5/Setup!$C$36)+IF($V31=33,N($F31),0))-DD31,0),MAX($P31-SUM(DV31:FA31),0))</f>
        <v>0</v>
      </c>
      <c r="FC31" s="48" t="n">
        <f aca="false">MIN(MAX((HA30*(1+HA$5/Setup!$C$36)+IF($V31=34,N($F31),0))-DE31,0),MAX($P31-SUM(DV31:FB31),0))</f>
        <v>0</v>
      </c>
      <c r="FD31" s="48" t="n">
        <f aca="false">MIN(MAX((HB30*(1+HB$5/Setup!$C$36)+IF($V31=35,N($F31),0))-DF31,0),MAX($P31-SUM(DV31:FC31),0))</f>
        <v>0</v>
      </c>
      <c r="FE31" s="48" t="n">
        <f aca="false">MIN(MAX((HC30*(1+HC$5/Setup!$C$36)+IF($V31=36,N($F31),0))-DG31,0),MAX($P31-SUM(DV31:FD31),0))</f>
        <v>0</v>
      </c>
      <c r="FF31" s="48" t="n">
        <f aca="false">MIN(MAX((HD30*(1+HD$5/Setup!$C$36)+IF($V31=37,N($F31),0))-DH31,0),MAX($P31-SUM(DV31:FE31),0))</f>
        <v>0</v>
      </c>
      <c r="FG31" s="48" t="n">
        <f aca="false">MIN(MAX((HE30*(1+HE$5/Setup!$C$36)+IF($V31=38,N($F31),0))-DI31,0),MAX($P31-SUM(DV31:FF31),0))</f>
        <v>0</v>
      </c>
      <c r="FH31" s="48" t="n">
        <f aca="false">MIN(MAX((HF30*(1+HF$5/Setup!$C$36)+IF($V31=39,N($F31),0))-DJ31,0),MAX($P31-SUM(DV31:FG31),0))</f>
        <v>0</v>
      </c>
      <c r="FI31" s="48" t="n">
        <f aca="false">MIN(MAX((HG30*(1+HG$5/Setup!$C$36)+IF($V31=40,N($F31),0))-DK31,0),MAX($P31-SUM(DV31:FH31),0))</f>
        <v>0</v>
      </c>
      <c r="FJ31" s="48" t="n">
        <f aca="false">MIN(MAX((HH30*(1+HH$5/Setup!$C$36)+IF($V31=41,N($F31),0))-DL31,0),MAX($P31-SUM(DV31:FI31),0))</f>
        <v>0</v>
      </c>
      <c r="FK31" s="48" t="n">
        <f aca="false">MIN(MAX((HI30*(1+HI$5/Setup!$C$36)+IF($V31=42,N($F31),0))-DM31,0),MAX($P31-SUM(DV31:FJ31),0))</f>
        <v>0</v>
      </c>
      <c r="FL31" s="48" t="n">
        <f aca="false">MIN(MAX((HJ30*(1+HJ$5/Setup!$C$36)+IF($V31=43,N($F31),0))-DN31,0),MAX($P31-SUM(DV31:FK31),0))</f>
        <v>0</v>
      </c>
      <c r="FM31" s="48" t="n">
        <f aca="false">MIN(MAX((HK30*(1+HK$5/Setup!$C$36)+IF($V31=44,N($F31),0))-DO31,0),MAX($P31-SUM(DV31:FL31),0))</f>
        <v>0</v>
      </c>
      <c r="FN31" s="48" t="n">
        <f aca="false">MIN(MAX((HL30*(1+HL$5/Setup!$C$36)+IF($V31=45,N($F31),0))-DP31,0),MAX($P31-SUM(DV31:FM31),0))</f>
        <v>0</v>
      </c>
      <c r="FO31" s="48" t="n">
        <f aca="false">MIN(MAX((HM30*(1+HM$5/Setup!$C$36)+IF($V31=46,N($F31),0))-DQ31,0),MAX($P31-SUM(DV31:FN31),0))</f>
        <v>0</v>
      </c>
      <c r="FP31" s="48" t="n">
        <f aca="false">MIN(MAX((HN30*(1+HN$5/Setup!$C$36)+IF($V31=47,N($F31),0))-DR31,0),MAX($P31-SUM(DV31:FO31),0))</f>
        <v>0</v>
      </c>
      <c r="FQ31" s="48" t="n">
        <f aca="false">MIN(MAX((HO30*(1+HO$5/Setup!$C$36)+IF($V31=48,N($F31),0))-DS31,0),MAX($P31-SUM(DV31:FP31),0))</f>
        <v>0</v>
      </c>
      <c r="FR31" s="48" t="n">
        <f aca="false">MIN(MAX((HP30*(1+HP$5/Setup!$C$36)+IF($V31=49,N($F31),0))-DT31,0),MAX($P31-SUM(DV31:FQ31),0))</f>
        <v>0</v>
      </c>
      <c r="FS31" s="48" t="n">
        <f aca="false">MIN(MAX((HQ30*(1+HQ$5/Setup!$C$36)+IF($V31=50,N($F31),0))-DU31,0),MAX($P31-SUM(DV31:FR31),0))</f>
        <v>0</v>
      </c>
      <c r="FT31" s="48" t="n">
        <f aca="false">IF((FT30*(1+FT$5/Setup!$C$36)+IF($V31=1,N($F31),0))-BX31-DV31&lt;0.005,0,(FT30*(1+FT$5/Setup!$C$36)+IF($V31=1,N($F31),0))-BX31-DV31)</f>
        <v>0</v>
      </c>
      <c r="FU31" s="48" t="n">
        <f aca="false">IF((FU30*(1+FU$5/Setup!$C$36)+IF($V31=2,N($F31),0))-BY31-DW31&lt;0.005,0,(FU30*(1+FU$5/Setup!$C$36)+IF($V31=2,N($F31),0))-BY31-DW31)</f>
        <v>0</v>
      </c>
      <c r="FV31" s="48" t="n">
        <f aca="false">IF((FV30*(1+FV$5/Setup!$C$36)+IF($V31=3,N($F31),0))-BZ31-DX31&lt;0.005,0,(FV30*(1+FV$5/Setup!$C$36)+IF($V31=3,N($F31),0))-BZ31-DX31)</f>
        <v>0</v>
      </c>
      <c r="FW31" s="48" t="n">
        <f aca="false">IF((FW30*(1+FW$5/Setup!$C$36)+IF($V31=4,N($F31),0))-CA31-DY31&lt;0.005,0,(FW30*(1+FW$5/Setup!$C$36)+IF($V31=4,N($F31),0))-CA31-DY31)</f>
        <v>0</v>
      </c>
      <c r="FX31" s="48" t="n">
        <f aca="false">IF((FX30*(1+FX$5/Setup!$C$36)+IF($V31=5,N($F31),0))-CB31-DZ31&lt;0.005,0,(FX30*(1+FX$5/Setup!$C$36)+IF($V31=5,N($F31),0))-CB31-DZ31)</f>
        <v>0</v>
      </c>
      <c r="FY31" s="48" t="n">
        <f aca="false">IF((FY30*(1+FY$5/Setup!$C$36)+IF($V31=6,N($F31),0))-CC31-EA31&lt;0.005,0,(FY30*(1+FY$5/Setup!$C$36)+IF($V31=6,N($F31),0))-CC31-EA31)</f>
        <v>0</v>
      </c>
      <c r="FZ31" s="48" t="n">
        <f aca="false">IF((FZ30*(1+FZ$5/Setup!$C$36)+IF($V31=7,N($F31),0))-CD31-EB31&lt;0.005,0,(FZ30*(1+FZ$5/Setup!$C$36)+IF($V31=7,N($F31),0))-CD31-EB31)</f>
        <v>0</v>
      </c>
      <c r="GA31" s="48" t="n">
        <f aca="false">IF((GA30*(1+GA$5/Setup!$C$36)+IF($V31=8,N($F31),0))-CE31-EC31&lt;0.005,0,(GA30*(1+GA$5/Setup!$C$36)+IF($V31=8,N($F31),0))-CE31-EC31)</f>
        <v>0</v>
      </c>
      <c r="GB31" s="48" t="n">
        <f aca="false">IF((GB30*(1+GB$5/Setup!$C$36)+IF($V31=9,N($F31),0))-CF31-ED31&lt;0.005,0,(GB30*(1+GB$5/Setup!$C$36)+IF($V31=9,N($F31),0))-CF31-ED31)</f>
        <v>0</v>
      </c>
      <c r="GC31" s="48" t="n">
        <f aca="false">IF((GC30*(1+GC$5/Setup!$C$36)+IF($V31=10,N($F31),0))-CG31-EE31&lt;0.005,0,(GC30*(1+GC$5/Setup!$C$36)+IF($V31=10,N($F31),0))-CG31-EE31)</f>
        <v>0</v>
      </c>
      <c r="GD31" s="48" t="n">
        <f aca="false">IF((GD30*(1+GD$5/Setup!$C$36)+IF($V31=11,N($F31),0))-CH31-EF31&lt;0.005,0,(GD30*(1+GD$5/Setup!$C$36)+IF($V31=11,N($F31),0))-CH31-EF31)</f>
        <v>0</v>
      </c>
      <c r="GE31" s="48" t="n">
        <f aca="false">IF((GE30*(1+GE$5/Setup!$C$36)+IF($V31=12,N($F31),0))-CI31-EG31&lt;0.005,0,(GE30*(1+GE$5/Setup!$C$36)+IF($V31=12,N($F31),0))-CI31-EG31)</f>
        <v>0</v>
      </c>
      <c r="GF31" s="48" t="n">
        <f aca="false">IF((GF30*(1+GF$5/Setup!$C$36)+IF($V31=13,N($F31),0))-CJ31-EH31&lt;0.005,0,(GF30*(1+GF$5/Setup!$C$36)+IF($V31=13,N($F31),0))-CJ31-EH31)</f>
        <v>0</v>
      </c>
      <c r="GG31" s="48" t="n">
        <f aca="false">IF((GG30*(1+GG$5/Setup!$C$36)+IF($V31=14,N($F31),0))-CK31-EI31&lt;0.005,0,(GG30*(1+GG$5/Setup!$C$36)+IF($V31=14,N($F31),0))-CK31-EI31)</f>
        <v>0</v>
      </c>
      <c r="GH31" s="48" t="n">
        <f aca="false">IF((GH30*(1+GH$5/Setup!$C$36)+IF($V31=15,N($F31),0))-CL31-EJ31&lt;0.005,0,(GH30*(1+GH$5/Setup!$C$36)+IF($V31=15,N($F31),0))-CL31-EJ31)</f>
        <v>0</v>
      </c>
      <c r="GI31" s="48" t="n">
        <f aca="false">IF((GI30*(1+GI$5/Setup!$C$36)+IF($V31=16,N($F31),0))-CM31-EK31&lt;0.005,0,(GI30*(1+GI$5/Setup!$C$36)+IF($V31=16,N($F31),0))-CM31-EK31)</f>
        <v>0</v>
      </c>
      <c r="GJ31" s="48" t="n">
        <f aca="false">IF((GJ30*(1+GJ$5/Setup!$C$36)+IF($V31=17,N($F31),0))-CN31-EL31&lt;0.005,0,(GJ30*(1+GJ$5/Setup!$C$36)+IF($V31=17,N($F31),0))-CN31-EL31)</f>
        <v>0</v>
      </c>
      <c r="GK31" s="48" t="n">
        <f aca="false">IF((GK30*(1+GK$5/Setup!$C$36)+IF($V31=18,N($F31),0))-CO31-EM31&lt;0.005,0,(GK30*(1+GK$5/Setup!$C$36)+IF($V31=18,N($F31),0))-CO31-EM31)</f>
        <v>0</v>
      </c>
      <c r="GL31" s="48" t="n">
        <f aca="false">IF((GL30*(1+GL$5/Setup!$C$36)+IF($V31=19,N($F31),0))-CP31-EN31&lt;0.005,0,(GL30*(1+GL$5/Setup!$C$36)+IF($V31=19,N($F31),0))-CP31-EN31)</f>
        <v>0</v>
      </c>
      <c r="GM31" s="48" t="n">
        <f aca="false">IF((GM30*(1+GM$5/Setup!$C$36)+IF($V31=20,N($F31),0))-CQ31-EO31&lt;0.005,0,(GM30*(1+GM$5/Setup!$C$36)+IF($V31=20,N($F31),0))-CQ31-EO31)</f>
        <v>0</v>
      </c>
      <c r="GN31" s="48" t="n">
        <f aca="false">IF((GN30*(1+GN$5/Setup!$C$36)+IF($V31=21,N($F31),0))-CR31-EP31&lt;0.005,0,(GN30*(1+GN$5/Setup!$C$36)+IF($V31=21,N($F31),0))-CR31-EP31)</f>
        <v>0</v>
      </c>
      <c r="GO31" s="48" t="n">
        <f aca="false">IF((GO30*(1+GO$5/Setup!$C$36)+IF($V31=22,N($F31),0))-CS31-EQ31&lt;0.005,0,(GO30*(1+GO$5/Setup!$C$36)+IF($V31=22,N($F31),0))-CS31-EQ31)</f>
        <v>0</v>
      </c>
      <c r="GP31" s="48" t="n">
        <f aca="false">IF((GP30*(1+GP$5/Setup!$C$36)+IF($V31=23,N($F31),0))-CT31-ER31&lt;0.005,0,(GP30*(1+GP$5/Setup!$C$36)+IF($V31=23,N($F31),0))-CT31-ER31)</f>
        <v>0</v>
      </c>
      <c r="GQ31" s="48" t="n">
        <f aca="false">IF((GQ30*(1+GQ$5/Setup!$C$36)+IF($V31=24,N($F31),0))-CU31-ES31&lt;0.005,0,(GQ30*(1+GQ$5/Setup!$C$36)+IF($V31=24,N($F31),0))-CU31-ES31)</f>
        <v>0</v>
      </c>
      <c r="GR31" s="48" t="n">
        <f aca="false">IF((GR30*(1+GR$5/Setup!$C$36)+IF($V31=25,N($F31),0))-CV31-ET31&lt;0.005,0,(GR30*(1+GR$5/Setup!$C$36)+IF($V31=25,N($F31),0))-CV31-ET31)</f>
        <v>0</v>
      </c>
      <c r="GS31" s="48" t="n">
        <f aca="false">IF((GS30*(1+GS$5/Setup!$C$36)+IF($V31=26,N($F31),0))-CW31-EU31&lt;0.005,0,(GS30*(1+GS$5/Setup!$C$36)+IF($V31=26,N($F31),0))-CW31-EU31)</f>
        <v>0</v>
      </c>
      <c r="GT31" s="48" t="n">
        <f aca="false">IF((GT30*(1+GT$5/Setup!$C$36)+IF($V31=27,N($F31),0))-CX31-EV31&lt;0.005,0,(GT30*(1+GT$5/Setup!$C$36)+IF($V31=27,N($F31),0))-CX31-EV31)</f>
        <v>0</v>
      </c>
      <c r="GU31" s="48" t="n">
        <f aca="false">IF((GU30*(1+GU$5/Setup!$C$36)+IF($V31=28,N($F31),0))-CY31-EW31&lt;0.005,0,(GU30*(1+GU$5/Setup!$C$36)+IF($V31=28,N($F31),0))-CY31-EW31)</f>
        <v>0</v>
      </c>
      <c r="GV31" s="48" t="n">
        <f aca="false">IF((GV30*(1+GV$5/Setup!$C$36)+IF($V31=29,N($F31),0))-CZ31-EX31&lt;0.005,0,(GV30*(1+GV$5/Setup!$C$36)+IF($V31=29,N($F31),0))-CZ31-EX31)</f>
        <v>0</v>
      </c>
      <c r="GW31" s="48" t="n">
        <f aca="false">IF((GW30*(1+GW$5/Setup!$C$36)+IF($V31=30,N($F31),0))-DA31-EY31&lt;0.005,0,(GW30*(1+GW$5/Setup!$C$36)+IF($V31=30,N($F31),0))-DA31-EY31)</f>
        <v>0</v>
      </c>
      <c r="GX31" s="48" t="n">
        <f aca="false">IF((GX30*(1+GX$5/Setup!$C$36)+IF($V31=31,N($F31),0))-DB31-EZ31&lt;0.005,0,(GX30*(1+GX$5/Setup!$C$36)+IF($V31=31,N($F31),0))-DB31-EZ31)</f>
        <v>0</v>
      </c>
      <c r="GY31" s="48" t="n">
        <f aca="false">IF((GY30*(1+GY$5/Setup!$C$36)+IF($V31=32,N($F31),0))-DC31-FA31&lt;0.005,0,(GY30*(1+GY$5/Setup!$C$36)+IF($V31=32,N($F31),0))-DC31-FA31)</f>
        <v>0</v>
      </c>
      <c r="GZ31" s="48" t="n">
        <f aca="false">IF((GZ30*(1+GZ$5/Setup!$C$36)+IF($V31=33,N($F31),0))-DD31-FB31&lt;0.005,0,(GZ30*(1+GZ$5/Setup!$C$36)+IF($V31=33,N($F31),0))-DD31-FB31)</f>
        <v>0</v>
      </c>
      <c r="HA31" s="48" t="n">
        <f aca="false">IF((HA30*(1+HA$5/Setup!$C$36)+IF($V31=34,N($F31),0))-DE31-FC31&lt;0.005,0,(HA30*(1+HA$5/Setup!$C$36)+IF($V31=34,N($F31),0))-DE31-FC31)</f>
        <v>0</v>
      </c>
      <c r="HB31" s="48" t="n">
        <f aca="false">IF((HB30*(1+HB$5/Setup!$C$36)+IF($V31=35,N($F31),0))-DF31-FD31&lt;0.005,0,(HB30*(1+HB$5/Setup!$C$36)+IF($V31=35,N($F31),0))-DF31-FD31)</f>
        <v>0</v>
      </c>
      <c r="HC31" s="48" t="n">
        <f aca="false">IF((HC30*(1+HC$5/Setup!$C$36)+IF($V31=36,N($F31),0))-DG31-FE31&lt;0.005,0,(HC30*(1+HC$5/Setup!$C$36)+IF($V31=36,N($F31),0))-DG31-FE31)</f>
        <v>0</v>
      </c>
      <c r="HD31" s="48" t="n">
        <f aca="false">IF((HD30*(1+HD$5/Setup!$C$36)+IF($V31=37,N($F31),0))-DH31-FF31&lt;0.005,0,(HD30*(1+HD$5/Setup!$C$36)+IF($V31=37,N($F31),0))-DH31-FF31)</f>
        <v>0</v>
      </c>
      <c r="HE31" s="48" t="n">
        <f aca="false">IF((HE30*(1+HE$5/Setup!$C$36)+IF($V31=38,N($F31),0))-DI31-FG31&lt;0.005,0,(HE30*(1+HE$5/Setup!$C$36)+IF($V31=38,N($F31),0))-DI31-FG31)</f>
        <v>0</v>
      </c>
      <c r="HF31" s="48" t="n">
        <f aca="false">IF((HF30*(1+HF$5/Setup!$C$36)+IF($V31=39,N($F31),0))-DJ31-FH31&lt;0.005,0,(HF30*(1+HF$5/Setup!$C$36)+IF($V31=39,N($F31),0))-DJ31-FH31)</f>
        <v>0</v>
      </c>
      <c r="HG31" s="48" t="n">
        <f aca="false">IF((HG30*(1+HG$5/Setup!$C$36)+IF($V31=40,N($F31),0))-DK31-FI31&lt;0.005,0,(HG30*(1+HG$5/Setup!$C$36)+IF($V31=40,N($F31),0))-DK31-FI31)</f>
        <v>0</v>
      </c>
      <c r="HH31" s="48" t="n">
        <f aca="false">IF((HH30*(1+HH$5/Setup!$C$36)+IF($V31=41,N($F31),0))-DL31-FJ31&lt;0.005,0,(HH30*(1+HH$5/Setup!$C$36)+IF($V31=41,N($F31),0))-DL31-FJ31)</f>
        <v>0</v>
      </c>
      <c r="HI31" s="48" t="n">
        <f aca="false">IF((HI30*(1+HI$5/Setup!$C$36)+IF($V31=42,N($F31),0))-DM31-FK31&lt;0.005,0,(HI30*(1+HI$5/Setup!$C$36)+IF($V31=42,N($F31),0))-DM31-FK31)</f>
        <v>0</v>
      </c>
      <c r="HJ31" s="48" t="n">
        <f aca="false">IF((HJ30*(1+HJ$5/Setup!$C$36)+IF($V31=43,N($F31),0))-DN31-FL31&lt;0.005,0,(HJ30*(1+HJ$5/Setup!$C$36)+IF($V31=43,N($F31),0))-DN31-FL31)</f>
        <v>0</v>
      </c>
      <c r="HK31" s="48" t="n">
        <f aca="false">IF((HK30*(1+HK$5/Setup!$C$36)+IF($V31=44,N($F31),0))-DO31-FM31&lt;0.005,0,(HK30*(1+HK$5/Setup!$C$36)+IF($V31=44,N($F31),0))-DO31-FM31)</f>
        <v>0</v>
      </c>
      <c r="HL31" s="48" t="n">
        <f aca="false">IF((HL30*(1+HL$5/Setup!$C$36)+IF($V31=45,N($F31),0))-DP31-FN31&lt;0.005,0,(HL30*(1+HL$5/Setup!$C$36)+IF($V31=45,N($F31),0))-DP31-FN31)</f>
        <v>0</v>
      </c>
      <c r="HM31" s="48" t="n">
        <f aca="false">IF((HM30*(1+HM$5/Setup!$C$36)+IF($V31=46,N($F31),0))-DQ31-FO31&lt;0.005,0,(HM30*(1+HM$5/Setup!$C$36)+IF($V31=46,N($F31),0))-DQ31-FO31)</f>
        <v>0</v>
      </c>
      <c r="HN31" s="48" t="n">
        <f aca="false">IF((HN30*(1+HN$5/Setup!$C$36)+IF($V31=47,N($F31),0))-DR31-FP31&lt;0.005,0,(HN30*(1+HN$5/Setup!$C$36)+IF($V31=47,N($F31),0))-DR31-FP31)</f>
        <v>0</v>
      </c>
      <c r="HO31" s="48" t="n">
        <f aca="false">IF((HO30*(1+HO$5/Setup!$C$36)+IF($V31=48,N($F31),0))-DS31-FQ31&lt;0.005,0,(HO30*(1+HO$5/Setup!$C$36)+IF($V31=48,N($F31),0))-DS31-FQ31)</f>
        <v>0</v>
      </c>
      <c r="HP31" s="48" t="n">
        <f aca="false">IF((HP30*(1+HP$5/Setup!$C$36)+IF($V31=49,N($F31),0))-DT31-FR31&lt;0.005,0,(HP30*(1+HP$5/Setup!$C$36)+IF($V31=49,N($F31),0))-DT31-FR31)</f>
        <v>0</v>
      </c>
      <c r="HQ31" s="48" t="n">
        <f aca="false">IF((HQ30*(1+HQ$5/Setup!$C$36)+IF($V31=50,N($F31),0))-DU31-FS31&lt;0.005,0,(HQ30*(1+HQ$5/Setup!$C$36)+IF($V31=50,N($F31),0))-DU31-FS31)</f>
        <v>0</v>
      </c>
    </row>
    <row r="32" customFormat="false" ht="15" hidden="false" customHeight="false" outlineLevel="0" collapsed="false">
      <c r="A32" s="44" t="n">
        <v>24</v>
      </c>
      <c r="B32" s="45" t="n">
        <f aca="false">IF(Setup!$C$7="Every month",EDATE(Setup!$C$8,($A32-1)),IF(Setup!$C$7="Twice a month",DATE(YEAR(Setup!$C$8),MONTH(Setup!$C$8)+INT((($A32-1)+Setup!$C$41)/2),MIN(IF(MOD(($A32-1)+Setup!$C$41,2)=0,Setup!$C$39,Setup!$C$40),DAY(EOMONTH(DATE(YEAR(Setup!$C$8),MONTH(Setup!$C$8)+INT((($A32-1)+Setup!$C$41)/2),1),0)))),Setup!$C$8+($A32-1)*IF(Setup!$C$7="Every week",7,14)))</f>
        <v>46647</v>
      </c>
      <c r="C32" s="45" t="n">
        <f aca="false">IF(Setup!$C$7="Every month",EDATE(Setup!$C$8,$A32),IF(Setup!$C$7="Twice a month",DATE(YEAR(Setup!$C$8),MONTH(Setup!$C$8)+INT(($A32+Setup!$C$41)/2),MIN(IF(MOD($A32+Setup!$C$41,2)=0,Setup!$C$39,Setup!$C$40),DAY(EOMONTH(DATE(YEAR(Setup!$C$8),MONTH(Setup!$C$8)+INT(($A32+Setup!$C$41)/2),1),0)))),Setup!$C$8+$A32*IF(Setup!$C$7="Every week",7,14)))</f>
        <v>46661</v>
      </c>
      <c r="D32" s="46"/>
      <c r="E32" s="47"/>
      <c r="F32" s="47"/>
      <c r="G32" s="47"/>
      <c r="H32" s="47"/>
      <c r="I32" s="48" t="n">
        <f aca="false">N(Setup!$C$11)+N(E32)</f>
        <v>100</v>
      </c>
      <c r="J32" s="48" t="n">
        <f aca="false">MIN(Setup!$C$37,MAX(I32,0))</f>
        <v>9.23076923076923</v>
      </c>
      <c r="K32" s="48" t="n">
        <f aca="false">MIN(MAX(N(Setup!$C$14)-L31,0),MAX(I32-J32,0))</f>
        <v>0</v>
      </c>
      <c r="L32" s="48" t="n">
        <f aca="false">L31+K32-N(G32)</f>
        <v>500</v>
      </c>
      <c r="M32" s="48" t="n">
        <f aca="false">M31+J32-N(H32)</f>
        <v>221.538461538461</v>
      </c>
      <c r="N32" s="48" t="n">
        <f aca="false">SUM(BX32:DU32)</f>
        <v>0</v>
      </c>
      <c r="O32" s="48" t="n">
        <f aca="false">SUM(Z32:BW32)-N32</f>
        <v>40</v>
      </c>
      <c r="P32" s="48" t="n">
        <f aca="false">MAX(I32-J32-K32,0)+O32</f>
        <v>130.769230769231</v>
      </c>
      <c r="Q32" s="48" t="n">
        <f aca="false">SUM(DV32:FS32)</f>
        <v>0</v>
      </c>
      <c r="R32" s="49" t="n">
        <f aca="false">N32+J32+K32+Q32</f>
        <v>9.23076923076923</v>
      </c>
      <c r="S32" s="48" t="n">
        <f aca="false">T32-T31-N(F32)+N32+Q32</f>
        <v>0</v>
      </c>
      <c r="T32" s="49" t="n">
        <f aca="false">SUM(FT32:HQ32)</f>
        <v>0</v>
      </c>
      <c r="U32" s="44" t="str">
        <f aca="false">IF(T31&lt;0.005,"",INDEX(Helpers!$C$2:$C$51,IF(_xlfn.MINIFS($DV$6:$FS$6,DV32:FS32,"&gt;0.005")=0,V32,_xlfn.MINIFS($DV$6:$FS$6,DV32:FS32,"&gt;0.005"))))</f>
        <v/>
      </c>
      <c r="V32" s="44" t="n">
        <f aca="false">IF(_xlfn.MINIFS($FT$6:$HQ$6,FT31:HQ31,"&gt;0.005")=0,1,_xlfn.MINIFS($FT$6:$HQ$6,FT31:HQ31,"&gt;0.005"))</f>
        <v>1</v>
      </c>
      <c r="W32" s="44" t="n">
        <f aca="false">IF(AND(D32&lt;&gt;"Paid",T31&gt;0.005),1,0)</f>
        <v>0</v>
      </c>
      <c r="X32" s="48" t="n">
        <f aca="false">SUMPRODUCT(((Helpers!$G$2:$G$51*(1+(Helpers!$D$2:$D$51+0.000000001)/12)^(($B32-Setup!$C$8)/(365.25/12))-Helpers!$E$2:$E$51*((1+(Helpers!$D$2:$D$51+0.000000001)/12)^(($B32-Setup!$C$8)/(365.25/12))-1)/((Helpers!$D$2:$D$51+0.000000001)/12))&gt;0)*(Helpers!$G$2:$G$51*(1+(Helpers!$D$2:$D$51+0.000000001)/12)^(($B32-Setup!$C$8)/(365.25/12))-Helpers!$E$2:$E$51*((1+(Helpers!$D$2:$D$51+0.000000001)/12)^(($B32-Setup!$C$8)/(365.25/12))-1)/((Helpers!$D$2:$D$51+0.000000001)/12)))</f>
        <v>1275.01244418819</v>
      </c>
      <c r="Y32" s="48"/>
      <c r="Z32" s="48" t="n">
        <f aca="false">IF(OR(N(Z$5)=0,Z$6=""),0,Z$5*((DATE(YEAR($B32),MONTH($B32),MIN(Z$6,DAY(EOMONTH($B32,0))))&gt;=$B32)*(DATE(YEAR($B32),MONTH($B32),MIN(Z$6,DAY(EOMONTH($B32,0))))&lt;$C32)+(DATE(YEAR($B32),MONTH($B32)+1,MIN(Z$6,DAY(EOMONTH($B32,1))))&gt;=$B32)*(DATE(YEAR($B32),MONTH($B32)+1,MIN(Z$6,DAY(EOMONTH($B32,1))))&lt;$C32)))</f>
        <v>0</v>
      </c>
      <c r="AA32" s="48" t="n">
        <f aca="false">IF(OR(N(AA$5)=0,AA$6=""),0,AA$5*((DATE(YEAR($B32),MONTH($B32),MIN(AA$6,DAY(EOMONTH($B32,0))))&gt;=$B32)*(DATE(YEAR($B32),MONTH($B32),MIN(AA$6,DAY(EOMONTH($B32,0))))&lt;$C32)+(DATE(YEAR($B32),MONTH($B32)+1,MIN(AA$6,DAY(EOMONTH($B32,1))))&gt;=$B32)*(DATE(YEAR($B32),MONTH($B32)+1,MIN(AA$6,DAY(EOMONTH($B32,1))))&lt;$C32)))</f>
        <v>40</v>
      </c>
      <c r="AB32" s="48" t="n">
        <f aca="false">IF(OR(N(AB$5)=0,AB$6=""),0,AB$5*((DATE(YEAR($B32),MONTH($B32),MIN(AB$6,DAY(EOMONTH($B32,0))))&gt;=$B32)*(DATE(YEAR($B32),MONTH($B32),MIN(AB$6,DAY(EOMONTH($B32,0))))&lt;$C32)+(DATE(YEAR($B32),MONTH($B32)+1,MIN(AB$6,DAY(EOMONTH($B32,1))))&gt;=$B32)*(DATE(YEAR($B32),MONTH($B32)+1,MIN(AB$6,DAY(EOMONTH($B32,1))))&lt;$C32)))</f>
        <v>0</v>
      </c>
      <c r="AC32" s="48" t="n">
        <f aca="false">IF(OR(N(AC$5)=0,AC$6=""),0,AC$5*((DATE(YEAR($B32),MONTH($B32),MIN(AC$6,DAY(EOMONTH($B32,0))))&gt;=$B32)*(DATE(YEAR($B32),MONTH($B32),MIN(AC$6,DAY(EOMONTH($B32,0))))&lt;$C32)+(DATE(YEAR($B32),MONTH($B32)+1,MIN(AC$6,DAY(EOMONTH($B32,1))))&gt;=$B32)*(DATE(YEAR($B32),MONTH($B32)+1,MIN(AC$6,DAY(EOMONTH($B32,1))))&lt;$C32)))</f>
        <v>0</v>
      </c>
      <c r="AD32" s="48" t="n">
        <f aca="false">IF(OR(N(AD$5)=0,AD$6=""),0,AD$5*((DATE(YEAR($B32),MONTH($B32),MIN(AD$6,DAY(EOMONTH($B32,0))))&gt;=$B32)*(DATE(YEAR($B32),MONTH($B32),MIN(AD$6,DAY(EOMONTH($B32,0))))&lt;$C32)+(DATE(YEAR($B32),MONTH($B32)+1,MIN(AD$6,DAY(EOMONTH($B32,1))))&gt;=$B32)*(DATE(YEAR($B32),MONTH($B32)+1,MIN(AD$6,DAY(EOMONTH($B32,1))))&lt;$C32)))</f>
        <v>0</v>
      </c>
      <c r="AE32" s="48" t="n">
        <f aca="false">IF(OR(N(AE$5)=0,AE$6=""),0,AE$5*((DATE(YEAR($B32),MONTH($B32),MIN(AE$6,DAY(EOMONTH($B32,0))))&gt;=$B32)*(DATE(YEAR($B32),MONTH($B32),MIN(AE$6,DAY(EOMONTH($B32,0))))&lt;$C32)+(DATE(YEAR($B32),MONTH($B32)+1,MIN(AE$6,DAY(EOMONTH($B32,1))))&gt;=$B32)*(DATE(YEAR($B32),MONTH($B32)+1,MIN(AE$6,DAY(EOMONTH($B32,1))))&lt;$C32)))</f>
        <v>0</v>
      </c>
      <c r="AF32" s="48" t="n">
        <f aca="false">IF(OR(N(AF$5)=0,AF$6=""),0,AF$5*((DATE(YEAR($B32),MONTH($B32),MIN(AF$6,DAY(EOMONTH($B32,0))))&gt;=$B32)*(DATE(YEAR($B32),MONTH($B32),MIN(AF$6,DAY(EOMONTH($B32,0))))&lt;$C32)+(DATE(YEAR($B32),MONTH($B32)+1,MIN(AF$6,DAY(EOMONTH($B32,1))))&gt;=$B32)*(DATE(YEAR($B32),MONTH($B32)+1,MIN(AF$6,DAY(EOMONTH($B32,1))))&lt;$C32)))</f>
        <v>0</v>
      </c>
      <c r="AG32" s="48" t="n">
        <f aca="false">IF(OR(N(AG$5)=0,AG$6=""),0,AG$5*((DATE(YEAR($B32),MONTH($B32),MIN(AG$6,DAY(EOMONTH($B32,0))))&gt;=$B32)*(DATE(YEAR($B32),MONTH($B32),MIN(AG$6,DAY(EOMONTH($B32,0))))&lt;$C32)+(DATE(YEAR($B32),MONTH($B32)+1,MIN(AG$6,DAY(EOMONTH($B32,1))))&gt;=$B32)*(DATE(YEAR($B32),MONTH($B32)+1,MIN(AG$6,DAY(EOMONTH($B32,1))))&lt;$C32)))</f>
        <v>0</v>
      </c>
      <c r="AH32" s="48" t="n">
        <f aca="false">IF(OR(N(AH$5)=0,AH$6=""),0,AH$5*((DATE(YEAR($B32),MONTH($B32),MIN(AH$6,DAY(EOMONTH($B32,0))))&gt;=$B32)*(DATE(YEAR($B32),MONTH($B32),MIN(AH$6,DAY(EOMONTH($B32,0))))&lt;$C32)+(DATE(YEAR($B32),MONTH($B32)+1,MIN(AH$6,DAY(EOMONTH($B32,1))))&gt;=$B32)*(DATE(YEAR($B32),MONTH($B32)+1,MIN(AH$6,DAY(EOMONTH($B32,1))))&lt;$C32)))</f>
        <v>0</v>
      </c>
      <c r="AI32" s="48" t="n">
        <f aca="false">IF(OR(N(AI$5)=0,AI$6=""),0,AI$5*((DATE(YEAR($B32),MONTH($B32),MIN(AI$6,DAY(EOMONTH($B32,0))))&gt;=$B32)*(DATE(YEAR($B32),MONTH($B32),MIN(AI$6,DAY(EOMONTH($B32,0))))&lt;$C32)+(DATE(YEAR($B32),MONTH($B32)+1,MIN(AI$6,DAY(EOMONTH($B32,1))))&gt;=$B32)*(DATE(YEAR($B32),MONTH($B32)+1,MIN(AI$6,DAY(EOMONTH($B32,1))))&lt;$C32)))</f>
        <v>0</v>
      </c>
      <c r="AJ32" s="48" t="n">
        <f aca="false">IF(OR(N(AJ$5)=0,AJ$6=""),0,AJ$5*((DATE(YEAR($B32),MONTH($B32),MIN(AJ$6,DAY(EOMONTH($B32,0))))&gt;=$B32)*(DATE(YEAR($B32),MONTH($B32),MIN(AJ$6,DAY(EOMONTH($B32,0))))&lt;$C32)+(DATE(YEAR($B32),MONTH($B32)+1,MIN(AJ$6,DAY(EOMONTH($B32,1))))&gt;=$B32)*(DATE(YEAR($B32),MONTH($B32)+1,MIN(AJ$6,DAY(EOMONTH($B32,1))))&lt;$C32)))</f>
        <v>0</v>
      </c>
      <c r="AK32" s="48" t="n">
        <f aca="false">IF(OR(N(AK$5)=0,AK$6=""),0,AK$5*((DATE(YEAR($B32),MONTH($B32),MIN(AK$6,DAY(EOMONTH($B32,0))))&gt;=$B32)*(DATE(YEAR($B32),MONTH($B32),MIN(AK$6,DAY(EOMONTH($B32,0))))&lt;$C32)+(DATE(YEAR($B32),MONTH($B32)+1,MIN(AK$6,DAY(EOMONTH($B32,1))))&gt;=$B32)*(DATE(YEAR($B32),MONTH($B32)+1,MIN(AK$6,DAY(EOMONTH($B32,1))))&lt;$C32)))</f>
        <v>0</v>
      </c>
      <c r="AL32" s="48" t="n">
        <f aca="false">IF(OR(N(AL$5)=0,AL$6=""),0,AL$5*((DATE(YEAR($B32),MONTH($B32),MIN(AL$6,DAY(EOMONTH($B32,0))))&gt;=$B32)*(DATE(YEAR($B32),MONTH($B32),MIN(AL$6,DAY(EOMONTH($B32,0))))&lt;$C32)+(DATE(YEAR($B32),MONTH($B32)+1,MIN(AL$6,DAY(EOMONTH($B32,1))))&gt;=$B32)*(DATE(YEAR($B32),MONTH($B32)+1,MIN(AL$6,DAY(EOMONTH($B32,1))))&lt;$C32)))</f>
        <v>0</v>
      </c>
      <c r="AM32" s="48" t="n">
        <f aca="false">IF(OR(N(AM$5)=0,AM$6=""),0,AM$5*((DATE(YEAR($B32),MONTH($B32),MIN(AM$6,DAY(EOMONTH($B32,0))))&gt;=$B32)*(DATE(YEAR($B32),MONTH($B32),MIN(AM$6,DAY(EOMONTH($B32,0))))&lt;$C32)+(DATE(YEAR($B32),MONTH($B32)+1,MIN(AM$6,DAY(EOMONTH($B32,1))))&gt;=$B32)*(DATE(YEAR($B32),MONTH($B32)+1,MIN(AM$6,DAY(EOMONTH($B32,1))))&lt;$C32)))</f>
        <v>0</v>
      </c>
      <c r="AN32" s="48" t="n">
        <f aca="false">IF(OR(N(AN$5)=0,AN$6=""),0,AN$5*((DATE(YEAR($B32),MONTH($B32),MIN(AN$6,DAY(EOMONTH($B32,0))))&gt;=$B32)*(DATE(YEAR($B32),MONTH($B32),MIN(AN$6,DAY(EOMONTH($B32,0))))&lt;$C32)+(DATE(YEAR($B32),MONTH($B32)+1,MIN(AN$6,DAY(EOMONTH($B32,1))))&gt;=$B32)*(DATE(YEAR($B32),MONTH($B32)+1,MIN(AN$6,DAY(EOMONTH($B32,1))))&lt;$C32)))</f>
        <v>0</v>
      </c>
      <c r="AO32" s="48" t="n">
        <f aca="false">IF(OR(N(AO$5)=0,AO$6=""),0,AO$5*((DATE(YEAR($B32),MONTH($B32),MIN(AO$6,DAY(EOMONTH($B32,0))))&gt;=$B32)*(DATE(YEAR($B32),MONTH($B32),MIN(AO$6,DAY(EOMONTH($B32,0))))&lt;$C32)+(DATE(YEAR($B32),MONTH($B32)+1,MIN(AO$6,DAY(EOMONTH($B32,1))))&gt;=$B32)*(DATE(YEAR($B32),MONTH($B32)+1,MIN(AO$6,DAY(EOMONTH($B32,1))))&lt;$C32)))</f>
        <v>0</v>
      </c>
      <c r="AP32" s="48" t="n">
        <f aca="false">IF(OR(N(AP$5)=0,AP$6=""),0,AP$5*((DATE(YEAR($B32),MONTH($B32),MIN(AP$6,DAY(EOMONTH($B32,0))))&gt;=$B32)*(DATE(YEAR($B32),MONTH($B32),MIN(AP$6,DAY(EOMONTH($B32,0))))&lt;$C32)+(DATE(YEAR($B32),MONTH($B32)+1,MIN(AP$6,DAY(EOMONTH($B32,1))))&gt;=$B32)*(DATE(YEAR($B32),MONTH($B32)+1,MIN(AP$6,DAY(EOMONTH($B32,1))))&lt;$C32)))</f>
        <v>0</v>
      </c>
      <c r="AQ32" s="48" t="n">
        <f aca="false">IF(OR(N(AQ$5)=0,AQ$6=""),0,AQ$5*((DATE(YEAR($B32),MONTH($B32),MIN(AQ$6,DAY(EOMONTH($B32,0))))&gt;=$B32)*(DATE(YEAR($B32),MONTH($B32),MIN(AQ$6,DAY(EOMONTH($B32,0))))&lt;$C32)+(DATE(YEAR($B32),MONTH($B32)+1,MIN(AQ$6,DAY(EOMONTH($B32,1))))&gt;=$B32)*(DATE(YEAR($B32),MONTH($B32)+1,MIN(AQ$6,DAY(EOMONTH($B32,1))))&lt;$C32)))</f>
        <v>0</v>
      </c>
      <c r="AR32" s="48" t="n">
        <f aca="false">IF(OR(N(AR$5)=0,AR$6=""),0,AR$5*((DATE(YEAR($B32),MONTH($B32),MIN(AR$6,DAY(EOMONTH($B32,0))))&gt;=$B32)*(DATE(YEAR($B32),MONTH($B32),MIN(AR$6,DAY(EOMONTH($B32,0))))&lt;$C32)+(DATE(YEAR($B32),MONTH($B32)+1,MIN(AR$6,DAY(EOMONTH($B32,1))))&gt;=$B32)*(DATE(YEAR($B32),MONTH($B32)+1,MIN(AR$6,DAY(EOMONTH($B32,1))))&lt;$C32)))</f>
        <v>0</v>
      </c>
      <c r="AS32" s="48" t="n">
        <f aca="false">IF(OR(N(AS$5)=0,AS$6=""),0,AS$5*((DATE(YEAR($B32),MONTH($B32),MIN(AS$6,DAY(EOMONTH($B32,0))))&gt;=$B32)*(DATE(YEAR($B32),MONTH($B32),MIN(AS$6,DAY(EOMONTH($B32,0))))&lt;$C32)+(DATE(YEAR($B32),MONTH($B32)+1,MIN(AS$6,DAY(EOMONTH($B32,1))))&gt;=$B32)*(DATE(YEAR($B32),MONTH($B32)+1,MIN(AS$6,DAY(EOMONTH($B32,1))))&lt;$C32)))</f>
        <v>0</v>
      </c>
      <c r="AT32" s="48" t="n">
        <f aca="false">IF(OR(N(AT$5)=0,AT$6=""),0,AT$5*((DATE(YEAR($B32),MONTH($B32),MIN(AT$6,DAY(EOMONTH($B32,0))))&gt;=$B32)*(DATE(YEAR($B32),MONTH($B32),MIN(AT$6,DAY(EOMONTH($B32,0))))&lt;$C32)+(DATE(YEAR($B32),MONTH($B32)+1,MIN(AT$6,DAY(EOMONTH($B32,1))))&gt;=$B32)*(DATE(YEAR($B32),MONTH($B32)+1,MIN(AT$6,DAY(EOMONTH($B32,1))))&lt;$C32)))</f>
        <v>0</v>
      </c>
      <c r="AU32" s="48" t="n">
        <f aca="false">IF(OR(N(AU$5)=0,AU$6=""),0,AU$5*((DATE(YEAR($B32),MONTH($B32),MIN(AU$6,DAY(EOMONTH($B32,0))))&gt;=$B32)*(DATE(YEAR($B32),MONTH($B32),MIN(AU$6,DAY(EOMONTH($B32,0))))&lt;$C32)+(DATE(YEAR($B32),MONTH($B32)+1,MIN(AU$6,DAY(EOMONTH($B32,1))))&gt;=$B32)*(DATE(YEAR($B32),MONTH($B32)+1,MIN(AU$6,DAY(EOMONTH($B32,1))))&lt;$C32)))</f>
        <v>0</v>
      </c>
      <c r="AV32" s="48" t="n">
        <f aca="false">IF(OR(N(AV$5)=0,AV$6=""),0,AV$5*((DATE(YEAR($B32),MONTH($B32),MIN(AV$6,DAY(EOMONTH($B32,0))))&gt;=$B32)*(DATE(YEAR($B32),MONTH($B32),MIN(AV$6,DAY(EOMONTH($B32,0))))&lt;$C32)+(DATE(YEAR($B32),MONTH($B32)+1,MIN(AV$6,DAY(EOMONTH($B32,1))))&gt;=$B32)*(DATE(YEAR($B32),MONTH($B32)+1,MIN(AV$6,DAY(EOMONTH($B32,1))))&lt;$C32)))</f>
        <v>0</v>
      </c>
      <c r="AW32" s="48" t="n">
        <f aca="false">IF(OR(N(AW$5)=0,AW$6=""),0,AW$5*((DATE(YEAR($B32),MONTH($B32),MIN(AW$6,DAY(EOMONTH($B32,0))))&gt;=$B32)*(DATE(YEAR($B32),MONTH($B32),MIN(AW$6,DAY(EOMONTH($B32,0))))&lt;$C32)+(DATE(YEAR($B32),MONTH($B32)+1,MIN(AW$6,DAY(EOMONTH($B32,1))))&gt;=$B32)*(DATE(YEAR($B32),MONTH($B32)+1,MIN(AW$6,DAY(EOMONTH($B32,1))))&lt;$C32)))</f>
        <v>0</v>
      </c>
      <c r="AX32" s="48" t="n">
        <f aca="false">IF(OR(N(AX$5)=0,AX$6=""),0,AX$5*((DATE(YEAR($B32),MONTH($B32),MIN(AX$6,DAY(EOMONTH($B32,0))))&gt;=$B32)*(DATE(YEAR($B32),MONTH($B32),MIN(AX$6,DAY(EOMONTH($B32,0))))&lt;$C32)+(DATE(YEAR($B32),MONTH($B32)+1,MIN(AX$6,DAY(EOMONTH($B32,1))))&gt;=$B32)*(DATE(YEAR($B32),MONTH($B32)+1,MIN(AX$6,DAY(EOMONTH($B32,1))))&lt;$C32)))</f>
        <v>0</v>
      </c>
      <c r="AY32" s="48" t="n">
        <f aca="false">IF(OR(N(AY$5)=0,AY$6=""),0,AY$5*((DATE(YEAR($B32),MONTH($B32),MIN(AY$6,DAY(EOMONTH($B32,0))))&gt;=$B32)*(DATE(YEAR($B32),MONTH($B32),MIN(AY$6,DAY(EOMONTH($B32,0))))&lt;$C32)+(DATE(YEAR($B32),MONTH($B32)+1,MIN(AY$6,DAY(EOMONTH($B32,1))))&gt;=$B32)*(DATE(YEAR($B32),MONTH($B32)+1,MIN(AY$6,DAY(EOMONTH($B32,1))))&lt;$C32)))</f>
        <v>0</v>
      </c>
      <c r="AZ32" s="48" t="n">
        <f aca="false">IF(OR(N(AZ$5)=0,AZ$6=""),0,AZ$5*((DATE(YEAR($B32),MONTH($B32),MIN(AZ$6,DAY(EOMONTH($B32,0))))&gt;=$B32)*(DATE(YEAR($B32),MONTH($B32),MIN(AZ$6,DAY(EOMONTH($B32,0))))&lt;$C32)+(DATE(YEAR($B32),MONTH($B32)+1,MIN(AZ$6,DAY(EOMONTH($B32,1))))&gt;=$B32)*(DATE(YEAR($B32),MONTH($B32)+1,MIN(AZ$6,DAY(EOMONTH($B32,1))))&lt;$C32)))</f>
        <v>0</v>
      </c>
      <c r="BA32" s="48" t="n">
        <f aca="false">IF(OR(N(BA$5)=0,BA$6=""),0,BA$5*((DATE(YEAR($B32),MONTH($B32),MIN(BA$6,DAY(EOMONTH($B32,0))))&gt;=$B32)*(DATE(YEAR($B32),MONTH($B32),MIN(BA$6,DAY(EOMONTH($B32,0))))&lt;$C32)+(DATE(YEAR($B32),MONTH($B32)+1,MIN(BA$6,DAY(EOMONTH($B32,1))))&gt;=$B32)*(DATE(YEAR($B32),MONTH($B32)+1,MIN(BA$6,DAY(EOMONTH($B32,1))))&lt;$C32)))</f>
        <v>0</v>
      </c>
      <c r="BB32" s="48" t="n">
        <f aca="false">IF(OR(N(BB$5)=0,BB$6=""),0,BB$5*((DATE(YEAR($B32),MONTH($B32),MIN(BB$6,DAY(EOMONTH($B32,0))))&gt;=$B32)*(DATE(YEAR($B32),MONTH($B32),MIN(BB$6,DAY(EOMONTH($B32,0))))&lt;$C32)+(DATE(YEAR($B32),MONTH($B32)+1,MIN(BB$6,DAY(EOMONTH($B32,1))))&gt;=$B32)*(DATE(YEAR($B32),MONTH($B32)+1,MIN(BB$6,DAY(EOMONTH($B32,1))))&lt;$C32)))</f>
        <v>0</v>
      </c>
      <c r="BC32" s="48" t="n">
        <f aca="false">IF(OR(N(BC$5)=0,BC$6=""),0,BC$5*((DATE(YEAR($B32),MONTH($B32),MIN(BC$6,DAY(EOMONTH($B32,0))))&gt;=$B32)*(DATE(YEAR($B32),MONTH($B32),MIN(BC$6,DAY(EOMONTH($B32,0))))&lt;$C32)+(DATE(YEAR($B32),MONTH($B32)+1,MIN(BC$6,DAY(EOMONTH($B32,1))))&gt;=$B32)*(DATE(YEAR($B32),MONTH($B32)+1,MIN(BC$6,DAY(EOMONTH($B32,1))))&lt;$C32)))</f>
        <v>0</v>
      </c>
      <c r="BD32" s="48" t="n">
        <f aca="false">IF(OR(N(BD$5)=0,BD$6=""),0,BD$5*((DATE(YEAR($B32),MONTH($B32),MIN(BD$6,DAY(EOMONTH($B32,0))))&gt;=$B32)*(DATE(YEAR($B32),MONTH($B32),MIN(BD$6,DAY(EOMONTH($B32,0))))&lt;$C32)+(DATE(YEAR($B32),MONTH($B32)+1,MIN(BD$6,DAY(EOMONTH($B32,1))))&gt;=$B32)*(DATE(YEAR($B32),MONTH($B32)+1,MIN(BD$6,DAY(EOMONTH($B32,1))))&lt;$C32)))</f>
        <v>0</v>
      </c>
      <c r="BE32" s="48" t="n">
        <f aca="false">IF(OR(N(BE$5)=0,BE$6=""),0,BE$5*((DATE(YEAR($B32),MONTH($B32),MIN(BE$6,DAY(EOMONTH($B32,0))))&gt;=$B32)*(DATE(YEAR($B32),MONTH($B32),MIN(BE$6,DAY(EOMONTH($B32,0))))&lt;$C32)+(DATE(YEAR($B32),MONTH($B32)+1,MIN(BE$6,DAY(EOMONTH($B32,1))))&gt;=$B32)*(DATE(YEAR($B32),MONTH($B32)+1,MIN(BE$6,DAY(EOMONTH($B32,1))))&lt;$C32)))</f>
        <v>0</v>
      </c>
      <c r="BF32" s="48" t="n">
        <f aca="false">IF(OR(N(BF$5)=0,BF$6=""),0,BF$5*((DATE(YEAR($B32),MONTH($B32),MIN(BF$6,DAY(EOMONTH($B32,0))))&gt;=$B32)*(DATE(YEAR($B32),MONTH($B32),MIN(BF$6,DAY(EOMONTH($B32,0))))&lt;$C32)+(DATE(YEAR($B32),MONTH($B32)+1,MIN(BF$6,DAY(EOMONTH($B32,1))))&gt;=$B32)*(DATE(YEAR($B32),MONTH($B32)+1,MIN(BF$6,DAY(EOMONTH($B32,1))))&lt;$C32)))</f>
        <v>0</v>
      </c>
      <c r="BG32" s="48" t="n">
        <f aca="false">IF(OR(N(BG$5)=0,BG$6=""),0,BG$5*((DATE(YEAR($B32),MONTH($B32),MIN(BG$6,DAY(EOMONTH($B32,0))))&gt;=$B32)*(DATE(YEAR($B32),MONTH($B32),MIN(BG$6,DAY(EOMONTH($B32,0))))&lt;$C32)+(DATE(YEAR($B32),MONTH($B32)+1,MIN(BG$6,DAY(EOMONTH($B32,1))))&gt;=$B32)*(DATE(YEAR($B32),MONTH($B32)+1,MIN(BG$6,DAY(EOMONTH($B32,1))))&lt;$C32)))</f>
        <v>0</v>
      </c>
      <c r="BH32" s="48" t="n">
        <f aca="false">IF(OR(N(BH$5)=0,BH$6=""),0,BH$5*((DATE(YEAR($B32),MONTH($B32),MIN(BH$6,DAY(EOMONTH($B32,0))))&gt;=$B32)*(DATE(YEAR($B32),MONTH($B32),MIN(BH$6,DAY(EOMONTH($B32,0))))&lt;$C32)+(DATE(YEAR($B32),MONTH($B32)+1,MIN(BH$6,DAY(EOMONTH($B32,1))))&gt;=$B32)*(DATE(YEAR($B32),MONTH($B32)+1,MIN(BH$6,DAY(EOMONTH($B32,1))))&lt;$C32)))</f>
        <v>0</v>
      </c>
      <c r="BI32" s="48" t="n">
        <f aca="false">IF(OR(N(BI$5)=0,BI$6=""),0,BI$5*((DATE(YEAR($B32),MONTH($B32),MIN(BI$6,DAY(EOMONTH($B32,0))))&gt;=$B32)*(DATE(YEAR($B32),MONTH($B32),MIN(BI$6,DAY(EOMONTH($B32,0))))&lt;$C32)+(DATE(YEAR($B32),MONTH($B32)+1,MIN(BI$6,DAY(EOMONTH($B32,1))))&gt;=$B32)*(DATE(YEAR($B32),MONTH($B32)+1,MIN(BI$6,DAY(EOMONTH($B32,1))))&lt;$C32)))</f>
        <v>0</v>
      </c>
      <c r="BJ32" s="48" t="n">
        <f aca="false">IF(OR(N(BJ$5)=0,BJ$6=""),0,BJ$5*((DATE(YEAR($B32),MONTH($B32),MIN(BJ$6,DAY(EOMONTH($B32,0))))&gt;=$B32)*(DATE(YEAR($B32),MONTH($B32),MIN(BJ$6,DAY(EOMONTH($B32,0))))&lt;$C32)+(DATE(YEAR($B32),MONTH($B32)+1,MIN(BJ$6,DAY(EOMONTH($B32,1))))&gt;=$B32)*(DATE(YEAR($B32),MONTH($B32)+1,MIN(BJ$6,DAY(EOMONTH($B32,1))))&lt;$C32)))</f>
        <v>0</v>
      </c>
      <c r="BK32" s="48" t="n">
        <f aca="false">IF(OR(N(BK$5)=0,BK$6=""),0,BK$5*((DATE(YEAR($B32),MONTH($B32),MIN(BK$6,DAY(EOMONTH($B32,0))))&gt;=$B32)*(DATE(YEAR($B32),MONTH($B32),MIN(BK$6,DAY(EOMONTH($B32,0))))&lt;$C32)+(DATE(YEAR($B32),MONTH($B32)+1,MIN(BK$6,DAY(EOMONTH($B32,1))))&gt;=$B32)*(DATE(YEAR($B32),MONTH($B32)+1,MIN(BK$6,DAY(EOMONTH($B32,1))))&lt;$C32)))</f>
        <v>0</v>
      </c>
      <c r="BL32" s="48" t="n">
        <f aca="false">IF(OR(N(BL$5)=0,BL$6=""),0,BL$5*((DATE(YEAR($B32),MONTH($B32),MIN(BL$6,DAY(EOMONTH($B32,0))))&gt;=$B32)*(DATE(YEAR($B32),MONTH($B32),MIN(BL$6,DAY(EOMONTH($B32,0))))&lt;$C32)+(DATE(YEAR($B32),MONTH($B32)+1,MIN(BL$6,DAY(EOMONTH($B32,1))))&gt;=$B32)*(DATE(YEAR($B32),MONTH($B32)+1,MIN(BL$6,DAY(EOMONTH($B32,1))))&lt;$C32)))</f>
        <v>0</v>
      </c>
      <c r="BM32" s="48" t="n">
        <f aca="false">IF(OR(N(BM$5)=0,BM$6=""),0,BM$5*((DATE(YEAR($B32),MONTH($B32),MIN(BM$6,DAY(EOMONTH($B32,0))))&gt;=$B32)*(DATE(YEAR($B32),MONTH($B32),MIN(BM$6,DAY(EOMONTH($B32,0))))&lt;$C32)+(DATE(YEAR($B32),MONTH($B32)+1,MIN(BM$6,DAY(EOMONTH($B32,1))))&gt;=$B32)*(DATE(YEAR($B32),MONTH($B32)+1,MIN(BM$6,DAY(EOMONTH($B32,1))))&lt;$C32)))</f>
        <v>0</v>
      </c>
      <c r="BN32" s="48" t="n">
        <f aca="false">IF(OR(N(BN$5)=0,BN$6=""),0,BN$5*((DATE(YEAR($B32),MONTH($B32),MIN(BN$6,DAY(EOMONTH($B32,0))))&gt;=$B32)*(DATE(YEAR($B32),MONTH($B32),MIN(BN$6,DAY(EOMONTH($B32,0))))&lt;$C32)+(DATE(YEAR($B32),MONTH($B32)+1,MIN(BN$6,DAY(EOMONTH($B32,1))))&gt;=$B32)*(DATE(YEAR($B32),MONTH($B32)+1,MIN(BN$6,DAY(EOMONTH($B32,1))))&lt;$C32)))</f>
        <v>0</v>
      </c>
      <c r="BO32" s="48" t="n">
        <f aca="false">IF(OR(N(BO$5)=0,BO$6=""),0,BO$5*((DATE(YEAR($B32),MONTH($B32),MIN(BO$6,DAY(EOMONTH($B32,0))))&gt;=$B32)*(DATE(YEAR($B32),MONTH($B32),MIN(BO$6,DAY(EOMONTH($B32,0))))&lt;$C32)+(DATE(YEAR($B32),MONTH($B32)+1,MIN(BO$6,DAY(EOMONTH($B32,1))))&gt;=$B32)*(DATE(YEAR($B32),MONTH($B32)+1,MIN(BO$6,DAY(EOMONTH($B32,1))))&lt;$C32)))</f>
        <v>0</v>
      </c>
      <c r="BP32" s="48" t="n">
        <f aca="false">IF(OR(N(BP$5)=0,BP$6=""),0,BP$5*((DATE(YEAR($B32),MONTH($B32),MIN(BP$6,DAY(EOMONTH($B32,0))))&gt;=$B32)*(DATE(YEAR($B32),MONTH($B32),MIN(BP$6,DAY(EOMONTH($B32,0))))&lt;$C32)+(DATE(YEAR($B32),MONTH($B32)+1,MIN(BP$6,DAY(EOMONTH($B32,1))))&gt;=$B32)*(DATE(YEAR($B32),MONTH($B32)+1,MIN(BP$6,DAY(EOMONTH($B32,1))))&lt;$C32)))</f>
        <v>0</v>
      </c>
      <c r="BQ32" s="48" t="n">
        <f aca="false">IF(OR(N(BQ$5)=0,BQ$6=""),0,BQ$5*((DATE(YEAR($B32),MONTH($B32),MIN(BQ$6,DAY(EOMONTH($B32,0))))&gt;=$B32)*(DATE(YEAR($B32),MONTH($B32),MIN(BQ$6,DAY(EOMONTH($B32,0))))&lt;$C32)+(DATE(YEAR($B32),MONTH($B32)+1,MIN(BQ$6,DAY(EOMONTH($B32,1))))&gt;=$B32)*(DATE(YEAR($B32),MONTH($B32)+1,MIN(BQ$6,DAY(EOMONTH($B32,1))))&lt;$C32)))</f>
        <v>0</v>
      </c>
      <c r="BR32" s="48" t="n">
        <f aca="false">IF(OR(N(BR$5)=0,BR$6=""),0,BR$5*((DATE(YEAR($B32),MONTH($B32),MIN(BR$6,DAY(EOMONTH($B32,0))))&gt;=$B32)*(DATE(YEAR($B32),MONTH($B32),MIN(BR$6,DAY(EOMONTH($B32,0))))&lt;$C32)+(DATE(YEAR($B32),MONTH($B32)+1,MIN(BR$6,DAY(EOMONTH($B32,1))))&gt;=$B32)*(DATE(YEAR($B32),MONTH($B32)+1,MIN(BR$6,DAY(EOMONTH($B32,1))))&lt;$C32)))</f>
        <v>0</v>
      </c>
      <c r="BS32" s="48" t="n">
        <f aca="false">IF(OR(N(BS$5)=0,BS$6=""),0,BS$5*((DATE(YEAR($B32),MONTH($B32),MIN(BS$6,DAY(EOMONTH($B32,0))))&gt;=$B32)*(DATE(YEAR($B32),MONTH($B32),MIN(BS$6,DAY(EOMONTH($B32,0))))&lt;$C32)+(DATE(YEAR($B32),MONTH($B32)+1,MIN(BS$6,DAY(EOMONTH($B32,1))))&gt;=$B32)*(DATE(YEAR($B32),MONTH($B32)+1,MIN(BS$6,DAY(EOMONTH($B32,1))))&lt;$C32)))</f>
        <v>0</v>
      </c>
      <c r="BT32" s="48" t="n">
        <f aca="false">IF(OR(N(BT$5)=0,BT$6=""),0,BT$5*((DATE(YEAR($B32),MONTH($B32),MIN(BT$6,DAY(EOMONTH($B32,0))))&gt;=$B32)*(DATE(YEAR($B32),MONTH($B32),MIN(BT$6,DAY(EOMONTH($B32,0))))&lt;$C32)+(DATE(YEAR($B32),MONTH($B32)+1,MIN(BT$6,DAY(EOMONTH($B32,1))))&gt;=$B32)*(DATE(YEAR($B32),MONTH($B32)+1,MIN(BT$6,DAY(EOMONTH($B32,1))))&lt;$C32)))</f>
        <v>0</v>
      </c>
      <c r="BU32" s="48" t="n">
        <f aca="false">IF(OR(N(BU$5)=0,BU$6=""),0,BU$5*((DATE(YEAR($B32),MONTH($B32),MIN(BU$6,DAY(EOMONTH($B32,0))))&gt;=$B32)*(DATE(YEAR($B32),MONTH($B32),MIN(BU$6,DAY(EOMONTH($B32,0))))&lt;$C32)+(DATE(YEAR($B32),MONTH($B32)+1,MIN(BU$6,DAY(EOMONTH($B32,1))))&gt;=$B32)*(DATE(YEAR($B32),MONTH($B32)+1,MIN(BU$6,DAY(EOMONTH($B32,1))))&lt;$C32)))</f>
        <v>0</v>
      </c>
      <c r="BV32" s="48" t="n">
        <f aca="false">IF(OR(N(BV$5)=0,BV$6=""),0,BV$5*((DATE(YEAR($B32),MONTH($B32),MIN(BV$6,DAY(EOMONTH($B32,0))))&gt;=$B32)*(DATE(YEAR($B32),MONTH($B32),MIN(BV$6,DAY(EOMONTH($B32,0))))&lt;$C32)+(DATE(YEAR($B32),MONTH($B32)+1,MIN(BV$6,DAY(EOMONTH($B32,1))))&gt;=$B32)*(DATE(YEAR($B32),MONTH($B32)+1,MIN(BV$6,DAY(EOMONTH($B32,1))))&lt;$C32)))</f>
        <v>0</v>
      </c>
      <c r="BW32" s="48" t="n">
        <f aca="false">IF(OR(N(BW$5)=0,BW$6=""),0,BW$5*((DATE(YEAR($B32),MONTH($B32),MIN(BW$6,DAY(EOMONTH($B32,0))))&gt;=$B32)*(DATE(YEAR($B32),MONTH($B32),MIN(BW$6,DAY(EOMONTH($B32,0))))&lt;$C32)+(DATE(YEAR($B32),MONTH($B32)+1,MIN(BW$6,DAY(EOMONTH($B32,1))))&gt;=$B32)*(DATE(YEAR($B32),MONTH($B32)+1,MIN(BW$6,DAY(EOMONTH($B32,1))))&lt;$C32)))</f>
        <v>0</v>
      </c>
      <c r="BX32" s="48" t="n">
        <f aca="false">MIN(Z32,(FT31*(1+FT$5/Setup!$C$36)+IF($V32=1,N($F32),0)))</f>
        <v>0</v>
      </c>
      <c r="BY32" s="48" t="n">
        <f aca="false">MIN(AA32,(FU31*(1+FU$5/Setup!$C$36)+IF($V32=2,N($F32),0)))</f>
        <v>0</v>
      </c>
      <c r="BZ32" s="48" t="n">
        <f aca="false">MIN(AB32,(FV31*(1+FV$5/Setup!$C$36)+IF($V32=3,N($F32),0)))</f>
        <v>0</v>
      </c>
      <c r="CA32" s="48" t="n">
        <f aca="false">MIN(AC32,(FW31*(1+FW$5/Setup!$C$36)+IF($V32=4,N($F32),0)))</f>
        <v>0</v>
      </c>
      <c r="CB32" s="48" t="n">
        <f aca="false">MIN(AD32,(FX31*(1+FX$5/Setup!$C$36)+IF($V32=5,N($F32),0)))</f>
        <v>0</v>
      </c>
      <c r="CC32" s="48" t="n">
        <f aca="false">MIN(AE32,(FY31*(1+FY$5/Setup!$C$36)+IF($V32=6,N($F32),0)))</f>
        <v>0</v>
      </c>
      <c r="CD32" s="48" t="n">
        <f aca="false">MIN(AF32,(FZ31*(1+FZ$5/Setup!$C$36)+IF($V32=7,N($F32),0)))</f>
        <v>0</v>
      </c>
      <c r="CE32" s="48" t="n">
        <f aca="false">MIN(AG32,(GA31*(1+GA$5/Setup!$C$36)+IF($V32=8,N($F32),0)))</f>
        <v>0</v>
      </c>
      <c r="CF32" s="48" t="n">
        <f aca="false">MIN(AH32,(GB31*(1+GB$5/Setup!$C$36)+IF($V32=9,N($F32),0)))</f>
        <v>0</v>
      </c>
      <c r="CG32" s="48" t="n">
        <f aca="false">MIN(AI32,(GC31*(1+GC$5/Setup!$C$36)+IF($V32=10,N($F32),0)))</f>
        <v>0</v>
      </c>
      <c r="CH32" s="48" t="n">
        <f aca="false">MIN(AJ32,(GD31*(1+GD$5/Setup!$C$36)+IF($V32=11,N($F32),0)))</f>
        <v>0</v>
      </c>
      <c r="CI32" s="48" t="n">
        <f aca="false">MIN(AK32,(GE31*(1+GE$5/Setup!$C$36)+IF($V32=12,N($F32),0)))</f>
        <v>0</v>
      </c>
      <c r="CJ32" s="48" t="n">
        <f aca="false">MIN(AL32,(GF31*(1+GF$5/Setup!$C$36)+IF($V32=13,N($F32),0)))</f>
        <v>0</v>
      </c>
      <c r="CK32" s="48" t="n">
        <f aca="false">MIN(AM32,(GG31*(1+GG$5/Setup!$C$36)+IF($V32=14,N($F32),0)))</f>
        <v>0</v>
      </c>
      <c r="CL32" s="48" t="n">
        <f aca="false">MIN(AN32,(GH31*(1+GH$5/Setup!$C$36)+IF($V32=15,N($F32),0)))</f>
        <v>0</v>
      </c>
      <c r="CM32" s="48" t="n">
        <f aca="false">MIN(AO32,(GI31*(1+GI$5/Setup!$C$36)+IF($V32=16,N($F32),0)))</f>
        <v>0</v>
      </c>
      <c r="CN32" s="48" t="n">
        <f aca="false">MIN(AP32,(GJ31*(1+GJ$5/Setup!$C$36)+IF($V32=17,N($F32),0)))</f>
        <v>0</v>
      </c>
      <c r="CO32" s="48" t="n">
        <f aca="false">MIN(AQ32,(GK31*(1+GK$5/Setup!$C$36)+IF($V32=18,N($F32),0)))</f>
        <v>0</v>
      </c>
      <c r="CP32" s="48" t="n">
        <f aca="false">MIN(AR32,(GL31*(1+GL$5/Setup!$C$36)+IF($V32=19,N($F32),0)))</f>
        <v>0</v>
      </c>
      <c r="CQ32" s="48" t="n">
        <f aca="false">MIN(AS32,(GM31*(1+GM$5/Setup!$C$36)+IF($V32=20,N($F32),0)))</f>
        <v>0</v>
      </c>
      <c r="CR32" s="48" t="n">
        <f aca="false">MIN(AT32,(GN31*(1+GN$5/Setup!$C$36)+IF($V32=21,N($F32),0)))</f>
        <v>0</v>
      </c>
      <c r="CS32" s="48" t="n">
        <f aca="false">MIN(AU32,(GO31*(1+GO$5/Setup!$C$36)+IF($V32=22,N($F32),0)))</f>
        <v>0</v>
      </c>
      <c r="CT32" s="48" t="n">
        <f aca="false">MIN(AV32,(GP31*(1+GP$5/Setup!$C$36)+IF($V32=23,N($F32),0)))</f>
        <v>0</v>
      </c>
      <c r="CU32" s="48" t="n">
        <f aca="false">MIN(AW32,(GQ31*(1+GQ$5/Setup!$C$36)+IF($V32=24,N($F32),0)))</f>
        <v>0</v>
      </c>
      <c r="CV32" s="48" t="n">
        <f aca="false">MIN(AX32,(GR31*(1+GR$5/Setup!$C$36)+IF($V32=25,N($F32),0)))</f>
        <v>0</v>
      </c>
      <c r="CW32" s="48" t="n">
        <f aca="false">MIN(AY32,(GS31*(1+GS$5/Setup!$C$36)+IF($V32=26,N($F32),0)))</f>
        <v>0</v>
      </c>
      <c r="CX32" s="48" t="n">
        <f aca="false">MIN(AZ32,(GT31*(1+GT$5/Setup!$C$36)+IF($V32=27,N($F32),0)))</f>
        <v>0</v>
      </c>
      <c r="CY32" s="48" t="n">
        <f aca="false">MIN(BA32,(GU31*(1+GU$5/Setup!$C$36)+IF($V32=28,N($F32),0)))</f>
        <v>0</v>
      </c>
      <c r="CZ32" s="48" t="n">
        <f aca="false">MIN(BB32,(GV31*(1+GV$5/Setup!$C$36)+IF($V32=29,N($F32),0)))</f>
        <v>0</v>
      </c>
      <c r="DA32" s="48" t="n">
        <f aca="false">MIN(BC32,(GW31*(1+GW$5/Setup!$C$36)+IF($V32=30,N($F32),0)))</f>
        <v>0</v>
      </c>
      <c r="DB32" s="48" t="n">
        <f aca="false">MIN(BD32,(GX31*(1+GX$5/Setup!$C$36)+IF($V32=31,N($F32),0)))</f>
        <v>0</v>
      </c>
      <c r="DC32" s="48" t="n">
        <f aca="false">MIN(BE32,(GY31*(1+GY$5/Setup!$C$36)+IF($V32=32,N($F32),0)))</f>
        <v>0</v>
      </c>
      <c r="DD32" s="48" t="n">
        <f aca="false">MIN(BF32,(GZ31*(1+GZ$5/Setup!$C$36)+IF($V32=33,N($F32),0)))</f>
        <v>0</v>
      </c>
      <c r="DE32" s="48" t="n">
        <f aca="false">MIN(BG32,(HA31*(1+HA$5/Setup!$C$36)+IF($V32=34,N($F32),0)))</f>
        <v>0</v>
      </c>
      <c r="DF32" s="48" t="n">
        <f aca="false">MIN(BH32,(HB31*(1+HB$5/Setup!$C$36)+IF($V32=35,N($F32),0)))</f>
        <v>0</v>
      </c>
      <c r="DG32" s="48" t="n">
        <f aca="false">MIN(BI32,(HC31*(1+HC$5/Setup!$C$36)+IF($V32=36,N($F32),0)))</f>
        <v>0</v>
      </c>
      <c r="DH32" s="48" t="n">
        <f aca="false">MIN(BJ32,(HD31*(1+HD$5/Setup!$C$36)+IF($V32=37,N($F32),0)))</f>
        <v>0</v>
      </c>
      <c r="DI32" s="48" t="n">
        <f aca="false">MIN(BK32,(HE31*(1+HE$5/Setup!$C$36)+IF($V32=38,N($F32),0)))</f>
        <v>0</v>
      </c>
      <c r="DJ32" s="48" t="n">
        <f aca="false">MIN(BL32,(HF31*(1+HF$5/Setup!$C$36)+IF($V32=39,N($F32),0)))</f>
        <v>0</v>
      </c>
      <c r="DK32" s="48" t="n">
        <f aca="false">MIN(BM32,(HG31*(1+HG$5/Setup!$C$36)+IF($V32=40,N($F32),0)))</f>
        <v>0</v>
      </c>
      <c r="DL32" s="48" t="n">
        <f aca="false">MIN(BN32,(HH31*(1+HH$5/Setup!$C$36)+IF($V32=41,N($F32),0)))</f>
        <v>0</v>
      </c>
      <c r="DM32" s="48" t="n">
        <f aca="false">MIN(BO32,(HI31*(1+HI$5/Setup!$C$36)+IF($V32=42,N($F32),0)))</f>
        <v>0</v>
      </c>
      <c r="DN32" s="48" t="n">
        <f aca="false">MIN(BP32,(HJ31*(1+HJ$5/Setup!$C$36)+IF($V32=43,N($F32),0)))</f>
        <v>0</v>
      </c>
      <c r="DO32" s="48" t="n">
        <f aca="false">MIN(BQ32,(HK31*(1+HK$5/Setup!$C$36)+IF($V32=44,N($F32),0)))</f>
        <v>0</v>
      </c>
      <c r="DP32" s="48" t="n">
        <f aca="false">MIN(BR32,(HL31*(1+HL$5/Setup!$C$36)+IF($V32=45,N($F32),0)))</f>
        <v>0</v>
      </c>
      <c r="DQ32" s="48" t="n">
        <f aca="false">MIN(BS32,(HM31*(1+HM$5/Setup!$C$36)+IF($V32=46,N($F32),0)))</f>
        <v>0</v>
      </c>
      <c r="DR32" s="48" t="n">
        <f aca="false">MIN(BT32,(HN31*(1+HN$5/Setup!$C$36)+IF($V32=47,N($F32),0)))</f>
        <v>0</v>
      </c>
      <c r="DS32" s="48" t="n">
        <f aca="false">MIN(BU32,(HO31*(1+HO$5/Setup!$C$36)+IF($V32=48,N($F32),0)))</f>
        <v>0</v>
      </c>
      <c r="DT32" s="48" t="n">
        <f aca="false">MIN(BV32,(HP31*(1+HP$5/Setup!$C$36)+IF($V32=49,N($F32),0)))</f>
        <v>0</v>
      </c>
      <c r="DU32" s="48" t="n">
        <f aca="false">MIN(BW32,(HQ31*(1+HQ$5/Setup!$C$36)+IF($V32=50,N($F32),0)))</f>
        <v>0</v>
      </c>
      <c r="DV32" s="48" t="n">
        <f aca="false">MIN(MAX((FT31*(1+FT$5/Setup!$C$36)+IF($V32=1,N($F32),0))-BX32,0),MAX($P32-0,0))</f>
        <v>0</v>
      </c>
      <c r="DW32" s="48" t="n">
        <f aca="false">MIN(MAX((FU31*(1+FU$5/Setup!$C$36)+IF($V32=2,N($F32),0))-BY32,0),MAX($P32-SUM(DV32:DV32),0))</f>
        <v>0</v>
      </c>
      <c r="DX32" s="48" t="n">
        <f aca="false">MIN(MAX((FV31*(1+FV$5/Setup!$C$36)+IF($V32=3,N($F32),0))-BZ32,0),MAX($P32-SUM(DV32:DW32),0))</f>
        <v>0</v>
      </c>
      <c r="DY32" s="48" t="n">
        <f aca="false">MIN(MAX((FW31*(1+FW$5/Setup!$C$36)+IF($V32=4,N($F32),0))-CA32,0),MAX($P32-SUM(DV32:DX32),0))</f>
        <v>0</v>
      </c>
      <c r="DZ32" s="48" t="n">
        <f aca="false">MIN(MAX((FX31*(1+FX$5/Setup!$C$36)+IF($V32=5,N($F32),0))-CB32,0),MAX($P32-SUM(DV32:DY32),0))</f>
        <v>0</v>
      </c>
      <c r="EA32" s="48" t="n">
        <f aca="false">MIN(MAX((FY31*(1+FY$5/Setup!$C$36)+IF($V32=6,N($F32),0))-CC32,0),MAX($P32-SUM(DV32:DZ32),0))</f>
        <v>0</v>
      </c>
      <c r="EB32" s="48" t="n">
        <f aca="false">MIN(MAX((FZ31*(1+FZ$5/Setup!$C$36)+IF($V32=7,N($F32),0))-CD32,0),MAX($P32-SUM(DV32:EA32),0))</f>
        <v>0</v>
      </c>
      <c r="EC32" s="48" t="n">
        <f aca="false">MIN(MAX((GA31*(1+GA$5/Setup!$C$36)+IF($V32=8,N($F32),0))-CE32,0),MAX($P32-SUM(DV32:EB32),0))</f>
        <v>0</v>
      </c>
      <c r="ED32" s="48" t="n">
        <f aca="false">MIN(MAX((GB31*(1+GB$5/Setup!$C$36)+IF($V32=9,N($F32),0))-CF32,0),MAX($P32-SUM(DV32:EC32),0))</f>
        <v>0</v>
      </c>
      <c r="EE32" s="48" t="n">
        <f aca="false">MIN(MAX((GC31*(1+GC$5/Setup!$C$36)+IF($V32=10,N($F32),0))-CG32,0),MAX($P32-SUM(DV32:ED32),0))</f>
        <v>0</v>
      </c>
      <c r="EF32" s="48" t="n">
        <f aca="false">MIN(MAX((GD31*(1+GD$5/Setup!$C$36)+IF($V32=11,N($F32),0))-CH32,0),MAX($P32-SUM(DV32:EE32),0))</f>
        <v>0</v>
      </c>
      <c r="EG32" s="48" t="n">
        <f aca="false">MIN(MAX((GE31*(1+GE$5/Setup!$C$36)+IF($V32=12,N($F32),0))-CI32,0),MAX($P32-SUM(DV32:EF32),0))</f>
        <v>0</v>
      </c>
      <c r="EH32" s="48" t="n">
        <f aca="false">MIN(MAX((GF31*(1+GF$5/Setup!$C$36)+IF($V32=13,N($F32),0))-CJ32,0),MAX($P32-SUM(DV32:EG32),0))</f>
        <v>0</v>
      </c>
      <c r="EI32" s="48" t="n">
        <f aca="false">MIN(MAX((GG31*(1+GG$5/Setup!$C$36)+IF($V32=14,N($F32),0))-CK32,0),MAX($P32-SUM(DV32:EH32),0))</f>
        <v>0</v>
      </c>
      <c r="EJ32" s="48" t="n">
        <f aca="false">MIN(MAX((GH31*(1+GH$5/Setup!$C$36)+IF($V32=15,N($F32),0))-CL32,0),MAX($P32-SUM(DV32:EI32),0))</f>
        <v>0</v>
      </c>
      <c r="EK32" s="48" t="n">
        <f aca="false">MIN(MAX((GI31*(1+GI$5/Setup!$C$36)+IF($V32=16,N($F32),0))-CM32,0),MAX($P32-SUM(DV32:EJ32),0))</f>
        <v>0</v>
      </c>
      <c r="EL32" s="48" t="n">
        <f aca="false">MIN(MAX((GJ31*(1+GJ$5/Setup!$C$36)+IF($V32=17,N($F32),0))-CN32,0),MAX($P32-SUM(DV32:EK32),0))</f>
        <v>0</v>
      </c>
      <c r="EM32" s="48" t="n">
        <f aca="false">MIN(MAX((GK31*(1+GK$5/Setup!$C$36)+IF($V32=18,N($F32),0))-CO32,0),MAX($P32-SUM(DV32:EL32),0))</f>
        <v>0</v>
      </c>
      <c r="EN32" s="48" t="n">
        <f aca="false">MIN(MAX((GL31*(1+GL$5/Setup!$C$36)+IF($V32=19,N($F32),0))-CP32,0),MAX($P32-SUM(DV32:EM32),0))</f>
        <v>0</v>
      </c>
      <c r="EO32" s="48" t="n">
        <f aca="false">MIN(MAX((GM31*(1+GM$5/Setup!$C$36)+IF($V32=20,N($F32),0))-CQ32,0),MAX($P32-SUM(DV32:EN32),0))</f>
        <v>0</v>
      </c>
      <c r="EP32" s="48" t="n">
        <f aca="false">MIN(MAX((GN31*(1+GN$5/Setup!$C$36)+IF($V32=21,N($F32),0))-CR32,0),MAX($P32-SUM(DV32:EO32),0))</f>
        <v>0</v>
      </c>
      <c r="EQ32" s="48" t="n">
        <f aca="false">MIN(MAX((GO31*(1+GO$5/Setup!$C$36)+IF($V32=22,N($F32),0))-CS32,0),MAX($P32-SUM(DV32:EP32),0))</f>
        <v>0</v>
      </c>
      <c r="ER32" s="48" t="n">
        <f aca="false">MIN(MAX((GP31*(1+GP$5/Setup!$C$36)+IF($V32=23,N($F32),0))-CT32,0),MAX($P32-SUM(DV32:EQ32),0))</f>
        <v>0</v>
      </c>
      <c r="ES32" s="48" t="n">
        <f aca="false">MIN(MAX((GQ31*(1+GQ$5/Setup!$C$36)+IF($V32=24,N($F32),0))-CU32,0),MAX($P32-SUM(DV32:ER32),0))</f>
        <v>0</v>
      </c>
      <c r="ET32" s="48" t="n">
        <f aca="false">MIN(MAX((GR31*(1+GR$5/Setup!$C$36)+IF($V32=25,N($F32),0))-CV32,0),MAX($P32-SUM(DV32:ES32),0))</f>
        <v>0</v>
      </c>
      <c r="EU32" s="48" t="n">
        <f aca="false">MIN(MAX((GS31*(1+GS$5/Setup!$C$36)+IF($V32=26,N($F32),0))-CW32,0),MAX($P32-SUM(DV32:ET32),0))</f>
        <v>0</v>
      </c>
      <c r="EV32" s="48" t="n">
        <f aca="false">MIN(MAX((GT31*(1+GT$5/Setup!$C$36)+IF($V32=27,N($F32),0))-CX32,0),MAX($P32-SUM(DV32:EU32),0))</f>
        <v>0</v>
      </c>
      <c r="EW32" s="48" t="n">
        <f aca="false">MIN(MAX((GU31*(1+GU$5/Setup!$C$36)+IF($V32=28,N($F32),0))-CY32,0),MAX($P32-SUM(DV32:EV32),0))</f>
        <v>0</v>
      </c>
      <c r="EX32" s="48" t="n">
        <f aca="false">MIN(MAX((GV31*(1+GV$5/Setup!$C$36)+IF($V32=29,N($F32),0))-CZ32,0),MAX($P32-SUM(DV32:EW32),0))</f>
        <v>0</v>
      </c>
      <c r="EY32" s="48" t="n">
        <f aca="false">MIN(MAX((GW31*(1+GW$5/Setup!$C$36)+IF($V32=30,N($F32),0))-DA32,0),MAX($P32-SUM(DV32:EX32),0))</f>
        <v>0</v>
      </c>
      <c r="EZ32" s="48" t="n">
        <f aca="false">MIN(MAX((GX31*(1+GX$5/Setup!$C$36)+IF($V32=31,N($F32),0))-DB32,0),MAX($P32-SUM(DV32:EY32),0))</f>
        <v>0</v>
      </c>
      <c r="FA32" s="48" t="n">
        <f aca="false">MIN(MAX((GY31*(1+GY$5/Setup!$C$36)+IF($V32=32,N($F32),0))-DC32,0),MAX($P32-SUM(DV32:EZ32),0))</f>
        <v>0</v>
      </c>
      <c r="FB32" s="48" t="n">
        <f aca="false">MIN(MAX((GZ31*(1+GZ$5/Setup!$C$36)+IF($V32=33,N($F32),0))-DD32,0),MAX($P32-SUM(DV32:FA32),0))</f>
        <v>0</v>
      </c>
      <c r="FC32" s="48" t="n">
        <f aca="false">MIN(MAX((HA31*(1+HA$5/Setup!$C$36)+IF($V32=34,N($F32),0))-DE32,0),MAX($P32-SUM(DV32:FB32),0))</f>
        <v>0</v>
      </c>
      <c r="FD32" s="48" t="n">
        <f aca="false">MIN(MAX((HB31*(1+HB$5/Setup!$C$36)+IF($V32=35,N($F32),0))-DF32,0),MAX($P32-SUM(DV32:FC32),0))</f>
        <v>0</v>
      </c>
      <c r="FE32" s="48" t="n">
        <f aca="false">MIN(MAX((HC31*(1+HC$5/Setup!$C$36)+IF($V32=36,N($F32),0))-DG32,0),MAX($P32-SUM(DV32:FD32),0))</f>
        <v>0</v>
      </c>
      <c r="FF32" s="48" t="n">
        <f aca="false">MIN(MAX((HD31*(1+HD$5/Setup!$C$36)+IF($V32=37,N($F32),0))-DH32,0),MAX($P32-SUM(DV32:FE32),0))</f>
        <v>0</v>
      </c>
      <c r="FG32" s="48" t="n">
        <f aca="false">MIN(MAX((HE31*(1+HE$5/Setup!$C$36)+IF($V32=38,N($F32),0))-DI32,0),MAX($P32-SUM(DV32:FF32),0))</f>
        <v>0</v>
      </c>
      <c r="FH32" s="48" t="n">
        <f aca="false">MIN(MAX((HF31*(1+HF$5/Setup!$C$36)+IF($V32=39,N($F32),0))-DJ32,0),MAX($P32-SUM(DV32:FG32),0))</f>
        <v>0</v>
      </c>
      <c r="FI32" s="48" t="n">
        <f aca="false">MIN(MAX((HG31*(1+HG$5/Setup!$C$36)+IF($V32=40,N($F32),0))-DK32,0),MAX($P32-SUM(DV32:FH32),0))</f>
        <v>0</v>
      </c>
      <c r="FJ32" s="48" t="n">
        <f aca="false">MIN(MAX((HH31*(1+HH$5/Setup!$C$36)+IF($V32=41,N($F32),0))-DL32,0),MAX($P32-SUM(DV32:FI32),0))</f>
        <v>0</v>
      </c>
      <c r="FK32" s="48" t="n">
        <f aca="false">MIN(MAX((HI31*(1+HI$5/Setup!$C$36)+IF($V32=42,N($F32),0))-DM32,0),MAX($P32-SUM(DV32:FJ32),0))</f>
        <v>0</v>
      </c>
      <c r="FL32" s="48" t="n">
        <f aca="false">MIN(MAX((HJ31*(1+HJ$5/Setup!$C$36)+IF($V32=43,N($F32),0))-DN32,0),MAX($P32-SUM(DV32:FK32),0))</f>
        <v>0</v>
      </c>
      <c r="FM32" s="48" t="n">
        <f aca="false">MIN(MAX((HK31*(1+HK$5/Setup!$C$36)+IF($V32=44,N($F32),0))-DO32,0),MAX($P32-SUM(DV32:FL32),0))</f>
        <v>0</v>
      </c>
      <c r="FN32" s="48" t="n">
        <f aca="false">MIN(MAX((HL31*(1+HL$5/Setup!$C$36)+IF($V32=45,N($F32),0))-DP32,0),MAX($P32-SUM(DV32:FM32),0))</f>
        <v>0</v>
      </c>
      <c r="FO32" s="48" t="n">
        <f aca="false">MIN(MAX((HM31*(1+HM$5/Setup!$C$36)+IF($V32=46,N($F32),0))-DQ32,0),MAX($P32-SUM(DV32:FN32),0))</f>
        <v>0</v>
      </c>
      <c r="FP32" s="48" t="n">
        <f aca="false">MIN(MAX((HN31*(1+HN$5/Setup!$C$36)+IF($V32=47,N($F32),0))-DR32,0),MAX($P32-SUM(DV32:FO32),0))</f>
        <v>0</v>
      </c>
      <c r="FQ32" s="48" t="n">
        <f aca="false">MIN(MAX((HO31*(1+HO$5/Setup!$C$36)+IF($V32=48,N($F32),0))-DS32,0),MAX($P32-SUM(DV32:FP32),0))</f>
        <v>0</v>
      </c>
      <c r="FR32" s="48" t="n">
        <f aca="false">MIN(MAX((HP31*(1+HP$5/Setup!$C$36)+IF($V32=49,N($F32),0))-DT32,0),MAX($P32-SUM(DV32:FQ32),0))</f>
        <v>0</v>
      </c>
      <c r="FS32" s="48" t="n">
        <f aca="false">MIN(MAX((HQ31*(1+HQ$5/Setup!$C$36)+IF($V32=50,N($F32),0))-DU32,0),MAX($P32-SUM(DV32:FR32),0))</f>
        <v>0</v>
      </c>
      <c r="FT32" s="48" t="n">
        <f aca="false">IF((FT31*(1+FT$5/Setup!$C$36)+IF($V32=1,N($F32),0))-BX32-DV32&lt;0.005,0,(FT31*(1+FT$5/Setup!$C$36)+IF($V32=1,N($F32),0))-BX32-DV32)</f>
        <v>0</v>
      </c>
      <c r="FU32" s="48" t="n">
        <f aca="false">IF((FU31*(1+FU$5/Setup!$C$36)+IF($V32=2,N($F32),0))-BY32-DW32&lt;0.005,0,(FU31*(1+FU$5/Setup!$C$36)+IF($V32=2,N($F32),0))-BY32-DW32)</f>
        <v>0</v>
      </c>
      <c r="FV32" s="48" t="n">
        <f aca="false">IF((FV31*(1+FV$5/Setup!$C$36)+IF($V32=3,N($F32),0))-BZ32-DX32&lt;0.005,0,(FV31*(1+FV$5/Setup!$C$36)+IF($V32=3,N($F32),0))-BZ32-DX32)</f>
        <v>0</v>
      </c>
      <c r="FW32" s="48" t="n">
        <f aca="false">IF((FW31*(1+FW$5/Setup!$C$36)+IF($V32=4,N($F32),0))-CA32-DY32&lt;0.005,0,(FW31*(1+FW$5/Setup!$C$36)+IF($V32=4,N($F32),0))-CA32-DY32)</f>
        <v>0</v>
      </c>
      <c r="FX32" s="48" t="n">
        <f aca="false">IF((FX31*(1+FX$5/Setup!$C$36)+IF($V32=5,N($F32),0))-CB32-DZ32&lt;0.005,0,(FX31*(1+FX$5/Setup!$C$36)+IF($V32=5,N($F32),0))-CB32-DZ32)</f>
        <v>0</v>
      </c>
      <c r="FY32" s="48" t="n">
        <f aca="false">IF((FY31*(1+FY$5/Setup!$C$36)+IF($V32=6,N($F32),0))-CC32-EA32&lt;0.005,0,(FY31*(1+FY$5/Setup!$C$36)+IF($V32=6,N($F32),0))-CC32-EA32)</f>
        <v>0</v>
      </c>
      <c r="FZ32" s="48" t="n">
        <f aca="false">IF((FZ31*(1+FZ$5/Setup!$C$36)+IF($V32=7,N($F32),0))-CD32-EB32&lt;0.005,0,(FZ31*(1+FZ$5/Setup!$C$36)+IF($V32=7,N($F32),0))-CD32-EB32)</f>
        <v>0</v>
      </c>
      <c r="GA32" s="48" t="n">
        <f aca="false">IF((GA31*(1+GA$5/Setup!$C$36)+IF($V32=8,N($F32),0))-CE32-EC32&lt;0.005,0,(GA31*(1+GA$5/Setup!$C$36)+IF($V32=8,N($F32),0))-CE32-EC32)</f>
        <v>0</v>
      </c>
      <c r="GB32" s="48" t="n">
        <f aca="false">IF((GB31*(1+GB$5/Setup!$C$36)+IF($V32=9,N($F32),0))-CF32-ED32&lt;0.005,0,(GB31*(1+GB$5/Setup!$C$36)+IF($V32=9,N($F32),0))-CF32-ED32)</f>
        <v>0</v>
      </c>
      <c r="GC32" s="48" t="n">
        <f aca="false">IF((GC31*(1+GC$5/Setup!$C$36)+IF($V32=10,N($F32),0))-CG32-EE32&lt;0.005,0,(GC31*(1+GC$5/Setup!$C$36)+IF($V32=10,N($F32),0))-CG32-EE32)</f>
        <v>0</v>
      </c>
      <c r="GD32" s="48" t="n">
        <f aca="false">IF((GD31*(1+GD$5/Setup!$C$36)+IF($V32=11,N($F32),0))-CH32-EF32&lt;0.005,0,(GD31*(1+GD$5/Setup!$C$36)+IF($V32=11,N($F32),0))-CH32-EF32)</f>
        <v>0</v>
      </c>
      <c r="GE32" s="48" t="n">
        <f aca="false">IF((GE31*(1+GE$5/Setup!$C$36)+IF($V32=12,N($F32),0))-CI32-EG32&lt;0.005,0,(GE31*(1+GE$5/Setup!$C$36)+IF($V32=12,N($F32),0))-CI32-EG32)</f>
        <v>0</v>
      </c>
      <c r="GF32" s="48" t="n">
        <f aca="false">IF((GF31*(1+GF$5/Setup!$C$36)+IF($V32=13,N($F32),0))-CJ32-EH32&lt;0.005,0,(GF31*(1+GF$5/Setup!$C$36)+IF($V32=13,N($F32),0))-CJ32-EH32)</f>
        <v>0</v>
      </c>
      <c r="GG32" s="48" t="n">
        <f aca="false">IF((GG31*(1+GG$5/Setup!$C$36)+IF($V32=14,N($F32),0))-CK32-EI32&lt;0.005,0,(GG31*(1+GG$5/Setup!$C$36)+IF($V32=14,N($F32),0))-CK32-EI32)</f>
        <v>0</v>
      </c>
      <c r="GH32" s="48" t="n">
        <f aca="false">IF((GH31*(1+GH$5/Setup!$C$36)+IF($V32=15,N($F32),0))-CL32-EJ32&lt;0.005,0,(GH31*(1+GH$5/Setup!$C$36)+IF($V32=15,N($F32),0))-CL32-EJ32)</f>
        <v>0</v>
      </c>
      <c r="GI32" s="48" t="n">
        <f aca="false">IF((GI31*(1+GI$5/Setup!$C$36)+IF($V32=16,N($F32),0))-CM32-EK32&lt;0.005,0,(GI31*(1+GI$5/Setup!$C$36)+IF($V32=16,N($F32),0))-CM32-EK32)</f>
        <v>0</v>
      </c>
      <c r="GJ32" s="48" t="n">
        <f aca="false">IF((GJ31*(1+GJ$5/Setup!$C$36)+IF($V32=17,N($F32),0))-CN32-EL32&lt;0.005,0,(GJ31*(1+GJ$5/Setup!$C$36)+IF($V32=17,N($F32),0))-CN32-EL32)</f>
        <v>0</v>
      </c>
      <c r="GK32" s="48" t="n">
        <f aca="false">IF((GK31*(1+GK$5/Setup!$C$36)+IF($V32=18,N($F32),0))-CO32-EM32&lt;0.005,0,(GK31*(1+GK$5/Setup!$C$36)+IF($V32=18,N($F32),0))-CO32-EM32)</f>
        <v>0</v>
      </c>
      <c r="GL32" s="48" t="n">
        <f aca="false">IF((GL31*(1+GL$5/Setup!$C$36)+IF($V32=19,N($F32),0))-CP32-EN32&lt;0.005,0,(GL31*(1+GL$5/Setup!$C$36)+IF($V32=19,N($F32),0))-CP32-EN32)</f>
        <v>0</v>
      </c>
      <c r="GM32" s="48" t="n">
        <f aca="false">IF((GM31*(1+GM$5/Setup!$C$36)+IF($V32=20,N($F32),0))-CQ32-EO32&lt;0.005,0,(GM31*(1+GM$5/Setup!$C$36)+IF($V32=20,N($F32),0))-CQ32-EO32)</f>
        <v>0</v>
      </c>
      <c r="GN32" s="48" t="n">
        <f aca="false">IF((GN31*(1+GN$5/Setup!$C$36)+IF($V32=21,N($F32),0))-CR32-EP32&lt;0.005,0,(GN31*(1+GN$5/Setup!$C$36)+IF($V32=21,N($F32),0))-CR32-EP32)</f>
        <v>0</v>
      </c>
      <c r="GO32" s="48" t="n">
        <f aca="false">IF((GO31*(1+GO$5/Setup!$C$36)+IF($V32=22,N($F32),0))-CS32-EQ32&lt;0.005,0,(GO31*(1+GO$5/Setup!$C$36)+IF($V32=22,N($F32),0))-CS32-EQ32)</f>
        <v>0</v>
      </c>
      <c r="GP32" s="48" t="n">
        <f aca="false">IF((GP31*(1+GP$5/Setup!$C$36)+IF($V32=23,N($F32),0))-CT32-ER32&lt;0.005,0,(GP31*(1+GP$5/Setup!$C$36)+IF($V32=23,N($F32),0))-CT32-ER32)</f>
        <v>0</v>
      </c>
      <c r="GQ32" s="48" t="n">
        <f aca="false">IF((GQ31*(1+GQ$5/Setup!$C$36)+IF($V32=24,N($F32),0))-CU32-ES32&lt;0.005,0,(GQ31*(1+GQ$5/Setup!$C$36)+IF($V32=24,N($F32),0))-CU32-ES32)</f>
        <v>0</v>
      </c>
      <c r="GR32" s="48" t="n">
        <f aca="false">IF((GR31*(1+GR$5/Setup!$C$36)+IF($V32=25,N($F32),0))-CV32-ET32&lt;0.005,0,(GR31*(1+GR$5/Setup!$C$36)+IF($V32=25,N($F32),0))-CV32-ET32)</f>
        <v>0</v>
      </c>
      <c r="GS32" s="48" t="n">
        <f aca="false">IF((GS31*(1+GS$5/Setup!$C$36)+IF($V32=26,N($F32),0))-CW32-EU32&lt;0.005,0,(GS31*(1+GS$5/Setup!$C$36)+IF($V32=26,N($F32),0))-CW32-EU32)</f>
        <v>0</v>
      </c>
      <c r="GT32" s="48" t="n">
        <f aca="false">IF((GT31*(1+GT$5/Setup!$C$36)+IF($V32=27,N($F32),0))-CX32-EV32&lt;0.005,0,(GT31*(1+GT$5/Setup!$C$36)+IF($V32=27,N($F32),0))-CX32-EV32)</f>
        <v>0</v>
      </c>
      <c r="GU32" s="48" t="n">
        <f aca="false">IF((GU31*(1+GU$5/Setup!$C$36)+IF($V32=28,N($F32),0))-CY32-EW32&lt;0.005,0,(GU31*(1+GU$5/Setup!$C$36)+IF($V32=28,N($F32),0))-CY32-EW32)</f>
        <v>0</v>
      </c>
      <c r="GV32" s="48" t="n">
        <f aca="false">IF((GV31*(1+GV$5/Setup!$C$36)+IF($V32=29,N($F32),0))-CZ32-EX32&lt;0.005,0,(GV31*(1+GV$5/Setup!$C$36)+IF($V32=29,N($F32),0))-CZ32-EX32)</f>
        <v>0</v>
      </c>
      <c r="GW32" s="48" t="n">
        <f aca="false">IF((GW31*(1+GW$5/Setup!$C$36)+IF($V32=30,N($F32),0))-DA32-EY32&lt;0.005,0,(GW31*(1+GW$5/Setup!$C$36)+IF($V32=30,N($F32),0))-DA32-EY32)</f>
        <v>0</v>
      </c>
      <c r="GX32" s="48" t="n">
        <f aca="false">IF((GX31*(1+GX$5/Setup!$C$36)+IF($V32=31,N($F32),0))-DB32-EZ32&lt;0.005,0,(GX31*(1+GX$5/Setup!$C$36)+IF($V32=31,N($F32),0))-DB32-EZ32)</f>
        <v>0</v>
      </c>
      <c r="GY32" s="48" t="n">
        <f aca="false">IF((GY31*(1+GY$5/Setup!$C$36)+IF($V32=32,N($F32),0))-DC32-FA32&lt;0.005,0,(GY31*(1+GY$5/Setup!$C$36)+IF($V32=32,N($F32),0))-DC32-FA32)</f>
        <v>0</v>
      </c>
      <c r="GZ32" s="48" t="n">
        <f aca="false">IF((GZ31*(1+GZ$5/Setup!$C$36)+IF($V32=33,N($F32),0))-DD32-FB32&lt;0.005,0,(GZ31*(1+GZ$5/Setup!$C$36)+IF($V32=33,N($F32),0))-DD32-FB32)</f>
        <v>0</v>
      </c>
      <c r="HA32" s="48" t="n">
        <f aca="false">IF((HA31*(1+HA$5/Setup!$C$36)+IF($V32=34,N($F32),0))-DE32-FC32&lt;0.005,0,(HA31*(1+HA$5/Setup!$C$36)+IF($V32=34,N($F32),0))-DE32-FC32)</f>
        <v>0</v>
      </c>
      <c r="HB32" s="48" t="n">
        <f aca="false">IF((HB31*(1+HB$5/Setup!$C$36)+IF($V32=35,N($F32),0))-DF32-FD32&lt;0.005,0,(HB31*(1+HB$5/Setup!$C$36)+IF($V32=35,N($F32),0))-DF32-FD32)</f>
        <v>0</v>
      </c>
      <c r="HC32" s="48" t="n">
        <f aca="false">IF((HC31*(1+HC$5/Setup!$C$36)+IF($V32=36,N($F32),0))-DG32-FE32&lt;0.005,0,(HC31*(1+HC$5/Setup!$C$36)+IF($V32=36,N($F32),0))-DG32-FE32)</f>
        <v>0</v>
      </c>
      <c r="HD32" s="48" t="n">
        <f aca="false">IF((HD31*(1+HD$5/Setup!$C$36)+IF($V32=37,N($F32),0))-DH32-FF32&lt;0.005,0,(HD31*(1+HD$5/Setup!$C$36)+IF($V32=37,N($F32),0))-DH32-FF32)</f>
        <v>0</v>
      </c>
      <c r="HE32" s="48" t="n">
        <f aca="false">IF((HE31*(1+HE$5/Setup!$C$36)+IF($V32=38,N($F32),0))-DI32-FG32&lt;0.005,0,(HE31*(1+HE$5/Setup!$C$36)+IF($V32=38,N($F32),0))-DI32-FG32)</f>
        <v>0</v>
      </c>
      <c r="HF32" s="48" t="n">
        <f aca="false">IF((HF31*(1+HF$5/Setup!$C$36)+IF($V32=39,N($F32),0))-DJ32-FH32&lt;0.005,0,(HF31*(1+HF$5/Setup!$C$36)+IF($V32=39,N($F32),0))-DJ32-FH32)</f>
        <v>0</v>
      </c>
      <c r="HG32" s="48" t="n">
        <f aca="false">IF((HG31*(1+HG$5/Setup!$C$36)+IF($V32=40,N($F32),0))-DK32-FI32&lt;0.005,0,(HG31*(1+HG$5/Setup!$C$36)+IF($V32=40,N($F32),0))-DK32-FI32)</f>
        <v>0</v>
      </c>
      <c r="HH32" s="48" t="n">
        <f aca="false">IF((HH31*(1+HH$5/Setup!$C$36)+IF($V32=41,N($F32),0))-DL32-FJ32&lt;0.005,0,(HH31*(1+HH$5/Setup!$C$36)+IF($V32=41,N($F32),0))-DL32-FJ32)</f>
        <v>0</v>
      </c>
      <c r="HI32" s="48" t="n">
        <f aca="false">IF((HI31*(1+HI$5/Setup!$C$36)+IF($V32=42,N($F32),0))-DM32-FK32&lt;0.005,0,(HI31*(1+HI$5/Setup!$C$36)+IF($V32=42,N($F32),0))-DM32-FK32)</f>
        <v>0</v>
      </c>
      <c r="HJ32" s="48" t="n">
        <f aca="false">IF((HJ31*(1+HJ$5/Setup!$C$36)+IF($V32=43,N($F32),0))-DN32-FL32&lt;0.005,0,(HJ31*(1+HJ$5/Setup!$C$36)+IF($V32=43,N($F32),0))-DN32-FL32)</f>
        <v>0</v>
      </c>
      <c r="HK32" s="48" t="n">
        <f aca="false">IF((HK31*(1+HK$5/Setup!$C$36)+IF($V32=44,N($F32),0))-DO32-FM32&lt;0.005,0,(HK31*(1+HK$5/Setup!$C$36)+IF($V32=44,N($F32),0))-DO32-FM32)</f>
        <v>0</v>
      </c>
      <c r="HL32" s="48" t="n">
        <f aca="false">IF((HL31*(1+HL$5/Setup!$C$36)+IF($V32=45,N($F32),0))-DP32-FN32&lt;0.005,0,(HL31*(1+HL$5/Setup!$C$36)+IF($V32=45,N($F32),0))-DP32-FN32)</f>
        <v>0</v>
      </c>
      <c r="HM32" s="48" t="n">
        <f aca="false">IF((HM31*(1+HM$5/Setup!$C$36)+IF($V32=46,N($F32),0))-DQ32-FO32&lt;0.005,0,(HM31*(1+HM$5/Setup!$C$36)+IF($V32=46,N($F32),0))-DQ32-FO32)</f>
        <v>0</v>
      </c>
      <c r="HN32" s="48" t="n">
        <f aca="false">IF((HN31*(1+HN$5/Setup!$C$36)+IF($V32=47,N($F32),0))-DR32-FP32&lt;0.005,0,(HN31*(1+HN$5/Setup!$C$36)+IF($V32=47,N($F32),0))-DR32-FP32)</f>
        <v>0</v>
      </c>
      <c r="HO32" s="48" t="n">
        <f aca="false">IF((HO31*(1+HO$5/Setup!$C$36)+IF($V32=48,N($F32),0))-DS32-FQ32&lt;0.005,0,(HO31*(1+HO$5/Setup!$C$36)+IF($V32=48,N($F32),0))-DS32-FQ32)</f>
        <v>0</v>
      </c>
      <c r="HP32" s="48" t="n">
        <f aca="false">IF((HP31*(1+HP$5/Setup!$C$36)+IF($V32=49,N($F32),0))-DT32-FR32&lt;0.005,0,(HP31*(1+HP$5/Setup!$C$36)+IF($V32=49,N($F32),0))-DT32-FR32)</f>
        <v>0</v>
      </c>
      <c r="HQ32" s="48" t="n">
        <f aca="false">IF((HQ31*(1+HQ$5/Setup!$C$36)+IF($V32=50,N($F32),0))-DU32-FS32&lt;0.005,0,(HQ31*(1+HQ$5/Setup!$C$36)+IF($V32=50,N($F32),0))-DU32-FS32)</f>
        <v>0</v>
      </c>
    </row>
    <row r="33" customFormat="false" ht="15" hidden="false" customHeight="false" outlineLevel="0" collapsed="false">
      <c r="A33" s="44" t="n">
        <v>25</v>
      </c>
      <c r="B33" s="45" t="n">
        <f aca="false">IF(Setup!$C$7="Every month",EDATE(Setup!$C$8,($A33-1)),IF(Setup!$C$7="Twice a month",DATE(YEAR(Setup!$C$8),MONTH(Setup!$C$8)+INT((($A33-1)+Setup!$C$41)/2),MIN(IF(MOD(($A33-1)+Setup!$C$41,2)=0,Setup!$C$39,Setup!$C$40),DAY(EOMONTH(DATE(YEAR(Setup!$C$8),MONTH(Setup!$C$8)+INT((($A33-1)+Setup!$C$41)/2),1),0)))),Setup!$C$8+($A33-1)*IF(Setup!$C$7="Every week",7,14)))</f>
        <v>46661</v>
      </c>
      <c r="C33" s="45" t="n">
        <f aca="false">IF(Setup!$C$7="Every month",EDATE(Setup!$C$8,$A33),IF(Setup!$C$7="Twice a month",DATE(YEAR(Setup!$C$8),MONTH(Setup!$C$8)+INT(($A33+Setup!$C$41)/2),MIN(IF(MOD($A33+Setup!$C$41,2)=0,Setup!$C$39,Setup!$C$40),DAY(EOMONTH(DATE(YEAR(Setup!$C$8),MONTH(Setup!$C$8)+INT(($A33+Setup!$C$41)/2),1),0)))),Setup!$C$8+$A33*IF(Setup!$C$7="Every week",7,14)))</f>
        <v>46675</v>
      </c>
      <c r="D33" s="46"/>
      <c r="E33" s="47"/>
      <c r="F33" s="47"/>
      <c r="G33" s="47"/>
      <c r="H33" s="47"/>
      <c r="I33" s="48" t="n">
        <f aca="false">N(Setup!$C$11)+N(E33)</f>
        <v>100</v>
      </c>
      <c r="J33" s="48" t="n">
        <f aca="false">MIN(Setup!$C$37,MAX(I33,0))</f>
        <v>9.23076923076923</v>
      </c>
      <c r="K33" s="48" t="n">
        <f aca="false">MIN(MAX(N(Setup!$C$14)-L32,0),MAX(I33-J33,0))</f>
        <v>0</v>
      </c>
      <c r="L33" s="48" t="n">
        <f aca="false">L32+K33-N(G33)</f>
        <v>500</v>
      </c>
      <c r="M33" s="48" t="n">
        <f aca="false">M32+J33-N(H33)</f>
        <v>230.769230769231</v>
      </c>
      <c r="N33" s="48" t="n">
        <f aca="false">SUM(BX33:DU33)</f>
        <v>0</v>
      </c>
      <c r="O33" s="48" t="n">
        <f aca="false">SUM(Z33:BW33)-N33</f>
        <v>25</v>
      </c>
      <c r="P33" s="48" t="n">
        <f aca="false">MAX(I33-J33-K33,0)+O33</f>
        <v>115.769230769231</v>
      </c>
      <c r="Q33" s="48" t="n">
        <f aca="false">SUM(DV33:FS33)</f>
        <v>0</v>
      </c>
      <c r="R33" s="49" t="n">
        <f aca="false">N33+J33+K33+Q33</f>
        <v>9.23076923076923</v>
      </c>
      <c r="S33" s="48" t="n">
        <f aca="false">T33-T32-N(F33)+N33+Q33</f>
        <v>0</v>
      </c>
      <c r="T33" s="49" t="n">
        <f aca="false">SUM(FT33:HQ33)</f>
        <v>0</v>
      </c>
      <c r="U33" s="44" t="str">
        <f aca="false">IF(T32&lt;0.005,"",INDEX(Helpers!$C$2:$C$51,IF(_xlfn.MINIFS($DV$6:$FS$6,DV33:FS33,"&gt;0.005")=0,V33,_xlfn.MINIFS($DV$6:$FS$6,DV33:FS33,"&gt;0.005"))))</f>
        <v/>
      </c>
      <c r="V33" s="44" t="n">
        <f aca="false">IF(_xlfn.MINIFS($FT$6:$HQ$6,FT32:HQ32,"&gt;0.005")=0,1,_xlfn.MINIFS($FT$6:$HQ$6,FT32:HQ32,"&gt;0.005"))</f>
        <v>1</v>
      </c>
      <c r="W33" s="44" t="n">
        <f aca="false">IF(AND(D33&lt;&gt;"Paid",T32&gt;0.005),1,0)</f>
        <v>0</v>
      </c>
      <c r="X33" s="48" t="n">
        <f aca="false">SUMPRODUCT(((Helpers!$G$2:$G$51*(1+(Helpers!$D$2:$D$51+0.000000001)/12)^(($B33-Setup!$C$8)/(365.25/12))-Helpers!$E$2:$E$51*((1+(Helpers!$D$2:$D$51+0.000000001)/12)^(($B33-Setup!$C$8)/(365.25/12))-1)/((Helpers!$D$2:$D$51+0.000000001)/12))&gt;0)*(Helpers!$G$2:$G$51*(1+(Helpers!$D$2:$D$51+0.000000001)/12)^(($B33-Setup!$C$8)/(365.25/12))-Helpers!$E$2:$E$51*((1+(Helpers!$D$2:$D$51+0.000000001)/12)^(($B33-Setup!$C$8)/(365.25/12))-1)/((Helpers!$D$2:$D$51+0.000000001)/12)))</f>
        <v>1254.75291947099</v>
      </c>
      <c r="Y33" s="48"/>
      <c r="Z33" s="48" t="n">
        <f aca="false">IF(OR(N(Z$5)=0,Z$6=""),0,Z$5*((DATE(YEAR($B33),MONTH($B33),MIN(Z$6,DAY(EOMONTH($B33,0))))&gt;=$B33)*(DATE(YEAR($B33),MONTH($B33),MIN(Z$6,DAY(EOMONTH($B33,0))))&lt;$C33)+(DATE(YEAR($B33),MONTH($B33)+1,MIN(Z$6,DAY(EOMONTH($B33,1))))&gt;=$B33)*(DATE(YEAR($B33),MONTH($B33)+1,MIN(Z$6,DAY(EOMONTH($B33,1))))&lt;$C33)))</f>
        <v>25</v>
      </c>
      <c r="AA33" s="48" t="n">
        <f aca="false">IF(OR(N(AA$5)=0,AA$6=""),0,AA$5*((DATE(YEAR($B33),MONTH($B33),MIN(AA$6,DAY(EOMONTH($B33,0))))&gt;=$B33)*(DATE(YEAR($B33),MONTH($B33),MIN(AA$6,DAY(EOMONTH($B33,0))))&lt;$C33)+(DATE(YEAR($B33),MONTH($B33)+1,MIN(AA$6,DAY(EOMONTH($B33,1))))&gt;=$B33)*(DATE(YEAR($B33),MONTH($B33)+1,MIN(AA$6,DAY(EOMONTH($B33,1))))&lt;$C33)))</f>
        <v>0</v>
      </c>
      <c r="AB33" s="48" t="n">
        <f aca="false">IF(OR(N(AB$5)=0,AB$6=""),0,AB$5*((DATE(YEAR($B33),MONTH($B33),MIN(AB$6,DAY(EOMONTH($B33,0))))&gt;=$B33)*(DATE(YEAR($B33),MONTH($B33),MIN(AB$6,DAY(EOMONTH($B33,0))))&lt;$C33)+(DATE(YEAR($B33),MONTH($B33)+1,MIN(AB$6,DAY(EOMONTH($B33,1))))&gt;=$B33)*(DATE(YEAR($B33),MONTH($B33)+1,MIN(AB$6,DAY(EOMONTH($B33,1))))&lt;$C33)))</f>
        <v>0</v>
      </c>
      <c r="AC33" s="48" t="n">
        <f aca="false">IF(OR(N(AC$5)=0,AC$6=""),0,AC$5*((DATE(YEAR($B33),MONTH($B33),MIN(AC$6,DAY(EOMONTH($B33,0))))&gt;=$B33)*(DATE(YEAR($B33),MONTH($B33),MIN(AC$6,DAY(EOMONTH($B33,0))))&lt;$C33)+(DATE(YEAR($B33),MONTH($B33)+1,MIN(AC$6,DAY(EOMONTH($B33,1))))&gt;=$B33)*(DATE(YEAR($B33),MONTH($B33)+1,MIN(AC$6,DAY(EOMONTH($B33,1))))&lt;$C33)))</f>
        <v>0</v>
      </c>
      <c r="AD33" s="48" t="n">
        <f aca="false">IF(OR(N(AD$5)=0,AD$6=""),0,AD$5*((DATE(YEAR($B33),MONTH($B33),MIN(AD$6,DAY(EOMONTH($B33,0))))&gt;=$B33)*(DATE(YEAR($B33),MONTH($B33),MIN(AD$6,DAY(EOMONTH($B33,0))))&lt;$C33)+(DATE(YEAR($B33),MONTH($B33)+1,MIN(AD$6,DAY(EOMONTH($B33,1))))&gt;=$B33)*(DATE(YEAR($B33),MONTH($B33)+1,MIN(AD$6,DAY(EOMONTH($B33,1))))&lt;$C33)))</f>
        <v>0</v>
      </c>
      <c r="AE33" s="48" t="n">
        <f aca="false">IF(OR(N(AE$5)=0,AE$6=""),0,AE$5*((DATE(YEAR($B33),MONTH($B33),MIN(AE$6,DAY(EOMONTH($B33,0))))&gt;=$B33)*(DATE(YEAR($B33),MONTH($B33),MIN(AE$6,DAY(EOMONTH($B33,0))))&lt;$C33)+(DATE(YEAR($B33),MONTH($B33)+1,MIN(AE$6,DAY(EOMONTH($B33,1))))&gt;=$B33)*(DATE(YEAR($B33),MONTH($B33)+1,MIN(AE$6,DAY(EOMONTH($B33,1))))&lt;$C33)))</f>
        <v>0</v>
      </c>
      <c r="AF33" s="48" t="n">
        <f aca="false">IF(OR(N(AF$5)=0,AF$6=""),0,AF$5*((DATE(YEAR($B33),MONTH($B33),MIN(AF$6,DAY(EOMONTH($B33,0))))&gt;=$B33)*(DATE(YEAR($B33),MONTH($B33),MIN(AF$6,DAY(EOMONTH($B33,0))))&lt;$C33)+(DATE(YEAR($B33),MONTH($B33)+1,MIN(AF$6,DAY(EOMONTH($B33,1))))&gt;=$B33)*(DATE(YEAR($B33),MONTH($B33)+1,MIN(AF$6,DAY(EOMONTH($B33,1))))&lt;$C33)))</f>
        <v>0</v>
      </c>
      <c r="AG33" s="48" t="n">
        <f aca="false">IF(OR(N(AG$5)=0,AG$6=""),0,AG$5*((DATE(YEAR($B33),MONTH($B33),MIN(AG$6,DAY(EOMONTH($B33,0))))&gt;=$B33)*(DATE(YEAR($B33),MONTH($B33),MIN(AG$6,DAY(EOMONTH($B33,0))))&lt;$C33)+(DATE(YEAR($B33),MONTH($B33)+1,MIN(AG$6,DAY(EOMONTH($B33,1))))&gt;=$B33)*(DATE(YEAR($B33),MONTH($B33)+1,MIN(AG$6,DAY(EOMONTH($B33,1))))&lt;$C33)))</f>
        <v>0</v>
      </c>
      <c r="AH33" s="48" t="n">
        <f aca="false">IF(OR(N(AH$5)=0,AH$6=""),0,AH$5*((DATE(YEAR($B33),MONTH($B33),MIN(AH$6,DAY(EOMONTH($B33,0))))&gt;=$B33)*(DATE(YEAR($B33),MONTH($B33),MIN(AH$6,DAY(EOMONTH($B33,0))))&lt;$C33)+(DATE(YEAR($B33),MONTH($B33)+1,MIN(AH$6,DAY(EOMONTH($B33,1))))&gt;=$B33)*(DATE(YEAR($B33),MONTH($B33)+1,MIN(AH$6,DAY(EOMONTH($B33,1))))&lt;$C33)))</f>
        <v>0</v>
      </c>
      <c r="AI33" s="48" t="n">
        <f aca="false">IF(OR(N(AI$5)=0,AI$6=""),0,AI$5*((DATE(YEAR($B33),MONTH($B33),MIN(AI$6,DAY(EOMONTH($B33,0))))&gt;=$B33)*(DATE(YEAR($B33),MONTH($B33),MIN(AI$6,DAY(EOMONTH($B33,0))))&lt;$C33)+(DATE(YEAR($B33),MONTH($B33)+1,MIN(AI$6,DAY(EOMONTH($B33,1))))&gt;=$B33)*(DATE(YEAR($B33),MONTH($B33)+1,MIN(AI$6,DAY(EOMONTH($B33,1))))&lt;$C33)))</f>
        <v>0</v>
      </c>
      <c r="AJ33" s="48" t="n">
        <f aca="false">IF(OR(N(AJ$5)=0,AJ$6=""),0,AJ$5*((DATE(YEAR($B33),MONTH($B33),MIN(AJ$6,DAY(EOMONTH($B33,0))))&gt;=$B33)*(DATE(YEAR($B33),MONTH($B33),MIN(AJ$6,DAY(EOMONTH($B33,0))))&lt;$C33)+(DATE(YEAR($B33),MONTH($B33)+1,MIN(AJ$6,DAY(EOMONTH($B33,1))))&gt;=$B33)*(DATE(YEAR($B33),MONTH($B33)+1,MIN(AJ$6,DAY(EOMONTH($B33,1))))&lt;$C33)))</f>
        <v>0</v>
      </c>
      <c r="AK33" s="48" t="n">
        <f aca="false">IF(OR(N(AK$5)=0,AK$6=""),0,AK$5*((DATE(YEAR($B33),MONTH($B33),MIN(AK$6,DAY(EOMONTH($B33,0))))&gt;=$B33)*(DATE(YEAR($B33),MONTH($B33),MIN(AK$6,DAY(EOMONTH($B33,0))))&lt;$C33)+(DATE(YEAR($B33),MONTH($B33)+1,MIN(AK$6,DAY(EOMONTH($B33,1))))&gt;=$B33)*(DATE(YEAR($B33),MONTH($B33)+1,MIN(AK$6,DAY(EOMONTH($B33,1))))&lt;$C33)))</f>
        <v>0</v>
      </c>
      <c r="AL33" s="48" t="n">
        <f aca="false">IF(OR(N(AL$5)=0,AL$6=""),0,AL$5*((DATE(YEAR($B33),MONTH($B33),MIN(AL$6,DAY(EOMONTH($B33,0))))&gt;=$B33)*(DATE(YEAR($B33),MONTH($B33),MIN(AL$6,DAY(EOMONTH($B33,0))))&lt;$C33)+(DATE(YEAR($B33),MONTH($B33)+1,MIN(AL$6,DAY(EOMONTH($B33,1))))&gt;=$B33)*(DATE(YEAR($B33),MONTH($B33)+1,MIN(AL$6,DAY(EOMONTH($B33,1))))&lt;$C33)))</f>
        <v>0</v>
      </c>
      <c r="AM33" s="48" t="n">
        <f aca="false">IF(OR(N(AM$5)=0,AM$6=""),0,AM$5*((DATE(YEAR($B33),MONTH($B33),MIN(AM$6,DAY(EOMONTH($B33,0))))&gt;=$B33)*(DATE(YEAR($B33),MONTH($B33),MIN(AM$6,DAY(EOMONTH($B33,0))))&lt;$C33)+(DATE(YEAR($B33),MONTH($B33)+1,MIN(AM$6,DAY(EOMONTH($B33,1))))&gt;=$B33)*(DATE(YEAR($B33),MONTH($B33)+1,MIN(AM$6,DAY(EOMONTH($B33,1))))&lt;$C33)))</f>
        <v>0</v>
      </c>
      <c r="AN33" s="48" t="n">
        <f aca="false">IF(OR(N(AN$5)=0,AN$6=""),0,AN$5*((DATE(YEAR($B33),MONTH($B33),MIN(AN$6,DAY(EOMONTH($B33,0))))&gt;=$B33)*(DATE(YEAR($B33),MONTH($B33),MIN(AN$6,DAY(EOMONTH($B33,0))))&lt;$C33)+(DATE(YEAR($B33),MONTH($B33)+1,MIN(AN$6,DAY(EOMONTH($B33,1))))&gt;=$B33)*(DATE(YEAR($B33),MONTH($B33)+1,MIN(AN$6,DAY(EOMONTH($B33,1))))&lt;$C33)))</f>
        <v>0</v>
      </c>
      <c r="AO33" s="48" t="n">
        <f aca="false">IF(OR(N(AO$5)=0,AO$6=""),0,AO$5*((DATE(YEAR($B33),MONTH($B33),MIN(AO$6,DAY(EOMONTH($B33,0))))&gt;=$B33)*(DATE(YEAR($B33),MONTH($B33),MIN(AO$6,DAY(EOMONTH($B33,0))))&lt;$C33)+(DATE(YEAR($B33),MONTH($B33)+1,MIN(AO$6,DAY(EOMONTH($B33,1))))&gt;=$B33)*(DATE(YEAR($B33),MONTH($B33)+1,MIN(AO$6,DAY(EOMONTH($B33,1))))&lt;$C33)))</f>
        <v>0</v>
      </c>
      <c r="AP33" s="48" t="n">
        <f aca="false">IF(OR(N(AP$5)=0,AP$6=""),0,AP$5*((DATE(YEAR($B33),MONTH($B33),MIN(AP$6,DAY(EOMONTH($B33,0))))&gt;=$B33)*(DATE(YEAR($B33),MONTH($B33),MIN(AP$6,DAY(EOMONTH($B33,0))))&lt;$C33)+(DATE(YEAR($B33),MONTH($B33)+1,MIN(AP$6,DAY(EOMONTH($B33,1))))&gt;=$B33)*(DATE(YEAR($B33),MONTH($B33)+1,MIN(AP$6,DAY(EOMONTH($B33,1))))&lt;$C33)))</f>
        <v>0</v>
      </c>
      <c r="AQ33" s="48" t="n">
        <f aca="false">IF(OR(N(AQ$5)=0,AQ$6=""),0,AQ$5*((DATE(YEAR($B33),MONTH($B33),MIN(AQ$6,DAY(EOMONTH($B33,0))))&gt;=$B33)*(DATE(YEAR($B33),MONTH($B33),MIN(AQ$6,DAY(EOMONTH($B33,0))))&lt;$C33)+(DATE(YEAR($B33),MONTH($B33)+1,MIN(AQ$6,DAY(EOMONTH($B33,1))))&gt;=$B33)*(DATE(YEAR($B33),MONTH($B33)+1,MIN(AQ$6,DAY(EOMONTH($B33,1))))&lt;$C33)))</f>
        <v>0</v>
      </c>
      <c r="AR33" s="48" t="n">
        <f aca="false">IF(OR(N(AR$5)=0,AR$6=""),0,AR$5*((DATE(YEAR($B33),MONTH($B33),MIN(AR$6,DAY(EOMONTH($B33,0))))&gt;=$B33)*(DATE(YEAR($B33),MONTH($B33),MIN(AR$6,DAY(EOMONTH($B33,0))))&lt;$C33)+(DATE(YEAR($B33),MONTH($B33)+1,MIN(AR$6,DAY(EOMONTH($B33,1))))&gt;=$B33)*(DATE(YEAR($B33),MONTH($B33)+1,MIN(AR$6,DAY(EOMONTH($B33,1))))&lt;$C33)))</f>
        <v>0</v>
      </c>
      <c r="AS33" s="48" t="n">
        <f aca="false">IF(OR(N(AS$5)=0,AS$6=""),0,AS$5*((DATE(YEAR($B33),MONTH($B33),MIN(AS$6,DAY(EOMONTH($B33,0))))&gt;=$B33)*(DATE(YEAR($B33),MONTH($B33),MIN(AS$6,DAY(EOMONTH($B33,0))))&lt;$C33)+(DATE(YEAR($B33),MONTH($B33)+1,MIN(AS$6,DAY(EOMONTH($B33,1))))&gt;=$B33)*(DATE(YEAR($B33),MONTH($B33)+1,MIN(AS$6,DAY(EOMONTH($B33,1))))&lt;$C33)))</f>
        <v>0</v>
      </c>
      <c r="AT33" s="48" t="n">
        <f aca="false">IF(OR(N(AT$5)=0,AT$6=""),0,AT$5*((DATE(YEAR($B33),MONTH($B33),MIN(AT$6,DAY(EOMONTH($B33,0))))&gt;=$B33)*(DATE(YEAR($B33),MONTH($B33),MIN(AT$6,DAY(EOMONTH($B33,0))))&lt;$C33)+(DATE(YEAR($B33),MONTH($B33)+1,MIN(AT$6,DAY(EOMONTH($B33,1))))&gt;=$B33)*(DATE(YEAR($B33),MONTH($B33)+1,MIN(AT$6,DAY(EOMONTH($B33,1))))&lt;$C33)))</f>
        <v>0</v>
      </c>
      <c r="AU33" s="48" t="n">
        <f aca="false">IF(OR(N(AU$5)=0,AU$6=""),0,AU$5*((DATE(YEAR($B33),MONTH($B33),MIN(AU$6,DAY(EOMONTH($B33,0))))&gt;=$B33)*(DATE(YEAR($B33),MONTH($B33),MIN(AU$6,DAY(EOMONTH($B33,0))))&lt;$C33)+(DATE(YEAR($B33),MONTH($B33)+1,MIN(AU$6,DAY(EOMONTH($B33,1))))&gt;=$B33)*(DATE(YEAR($B33),MONTH($B33)+1,MIN(AU$6,DAY(EOMONTH($B33,1))))&lt;$C33)))</f>
        <v>0</v>
      </c>
      <c r="AV33" s="48" t="n">
        <f aca="false">IF(OR(N(AV$5)=0,AV$6=""),0,AV$5*((DATE(YEAR($B33),MONTH($B33),MIN(AV$6,DAY(EOMONTH($B33,0))))&gt;=$B33)*(DATE(YEAR($B33),MONTH($B33),MIN(AV$6,DAY(EOMONTH($B33,0))))&lt;$C33)+(DATE(YEAR($B33),MONTH($B33)+1,MIN(AV$6,DAY(EOMONTH($B33,1))))&gt;=$B33)*(DATE(YEAR($B33),MONTH($B33)+1,MIN(AV$6,DAY(EOMONTH($B33,1))))&lt;$C33)))</f>
        <v>0</v>
      </c>
      <c r="AW33" s="48" t="n">
        <f aca="false">IF(OR(N(AW$5)=0,AW$6=""),0,AW$5*((DATE(YEAR($B33),MONTH($B33),MIN(AW$6,DAY(EOMONTH($B33,0))))&gt;=$B33)*(DATE(YEAR($B33),MONTH($B33),MIN(AW$6,DAY(EOMONTH($B33,0))))&lt;$C33)+(DATE(YEAR($B33),MONTH($B33)+1,MIN(AW$6,DAY(EOMONTH($B33,1))))&gt;=$B33)*(DATE(YEAR($B33),MONTH($B33)+1,MIN(AW$6,DAY(EOMONTH($B33,1))))&lt;$C33)))</f>
        <v>0</v>
      </c>
      <c r="AX33" s="48" t="n">
        <f aca="false">IF(OR(N(AX$5)=0,AX$6=""),0,AX$5*((DATE(YEAR($B33),MONTH($B33),MIN(AX$6,DAY(EOMONTH($B33,0))))&gt;=$B33)*(DATE(YEAR($B33),MONTH($B33),MIN(AX$6,DAY(EOMONTH($B33,0))))&lt;$C33)+(DATE(YEAR($B33),MONTH($B33)+1,MIN(AX$6,DAY(EOMONTH($B33,1))))&gt;=$B33)*(DATE(YEAR($B33),MONTH($B33)+1,MIN(AX$6,DAY(EOMONTH($B33,1))))&lt;$C33)))</f>
        <v>0</v>
      </c>
      <c r="AY33" s="48" t="n">
        <f aca="false">IF(OR(N(AY$5)=0,AY$6=""),0,AY$5*((DATE(YEAR($B33),MONTH($B33),MIN(AY$6,DAY(EOMONTH($B33,0))))&gt;=$B33)*(DATE(YEAR($B33),MONTH($B33),MIN(AY$6,DAY(EOMONTH($B33,0))))&lt;$C33)+(DATE(YEAR($B33),MONTH($B33)+1,MIN(AY$6,DAY(EOMONTH($B33,1))))&gt;=$B33)*(DATE(YEAR($B33),MONTH($B33)+1,MIN(AY$6,DAY(EOMONTH($B33,1))))&lt;$C33)))</f>
        <v>0</v>
      </c>
      <c r="AZ33" s="48" t="n">
        <f aca="false">IF(OR(N(AZ$5)=0,AZ$6=""),0,AZ$5*((DATE(YEAR($B33),MONTH($B33),MIN(AZ$6,DAY(EOMONTH($B33,0))))&gt;=$B33)*(DATE(YEAR($B33),MONTH($B33),MIN(AZ$6,DAY(EOMONTH($B33,0))))&lt;$C33)+(DATE(YEAR($B33),MONTH($B33)+1,MIN(AZ$6,DAY(EOMONTH($B33,1))))&gt;=$B33)*(DATE(YEAR($B33),MONTH($B33)+1,MIN(AZ$6,DAY(EOMONTH($B33,1))))&lt;$C33)))</f>
        <v>0</v>
      </c>
      <c r="BA33" s="48" t="n">
        <f aca="false">IF(OR(N(BA$5)=0,BA$6=""),0,BA$5*((DATE(YEAR($B33),MONTH($B33),MIN(BA$6,DAY(EOMONTH($B33,0))))&gt;=$B33)*(DATE(YEAR($B33),MONTH($B33),MIN(BA$6,DAY(EOMONTH($B33,0))))&lt;$C33)+(DATE(YEAR($B33),MONTH($B33)+1,MIN(BA$6,DAY(EOMONTH($B33,1))))&gt;=$B33)*(DATE(YEAR($B33),MONTH($B33)+1,MIN(BA$6,DAY(EOMONTH($B33,1))))&lt;$C33)))</f>
        <v>0</v>
      </c>
      <c r="BB33" s="48" t="n">
        <f aca="false">IF(OR(N(BB$5)=0,BB$6=""),0,BB$5*((DATE(YEAR($B33),MONTH($B33),MIN(BB$6,DAY(EOMONTH($B33,0))))&gt;=$B33)*(DATE(YEAR($B33),MONTH($B33),MIN(BB$6,DAY(EOMONTH($B33,0))))&lt;$C33)+(DATE(YEAR($B33),MONTH($B33)+1,MIN(BB$6,DAY(EOMONTH($B33,1))))&gt;=$B33)*(DATE(YEAR($B33),MONTH($B33)+1,MIN(BB$6,DAY(EOMONTH($B33,1))))&lt;$C33)))</f>
        <v>0</v>
      </c>
      <c r="BC33" s="48" t="n">
        <f aca="false">IF(OR(N(BC$5)=0,BC$6=""),0,BC$5*((DATE(YEAR($B33),MONTH($B33),MIN(BC$6,DAY(EOMONTH($B33,0))))&gt;=$B33)*(DATE(YEAR($B33),MONTH($B33),MIN(BC$6,DAY(EOMONTH($B33,0))))&lt;$C33)+(DATE(YEAR($B33),MONTH($B33)+1,MIN(BC$6,DAY(EOMONTH($B33,1))))&gt;=$B33)*(DATE(YEAR($B33),MONTH($B33)+1,MIN(BC$6,DAY(EOMONTH($B33,1))))&lt;$C33)))</f>
        <v>0</v>
      </c>
      <c r="BD33" s="48" t="n">
        <f aca="false">IF(OR(N(BD$5)=0,BD$6=""),0,BD$5*((DATE(YEAR($B33),MONTH($B33),MIN(BD$6,DAY(EOMONTH($B33,0))))&gt;=$B33)*(DATE(YEAR($B33),MONTH($B33),MIN(BD$6,DAY(EOMONTH($B33,0))))&lt;$C33)+(DATE(YEAR($B33),MONTH($B33)+1,MIN(BD$6,DAY(EOMONTH($B33,1))))&gt;=$B33)*(DATE(YEAR($B33),MONTH($B33)+1,MIN(BD$6,DAY(EOMONTH($B33,1))))&lt;$C33)))</f>
        <v>0</v>
      </c>
      <c r="BE33" s="48" t="n">
        <f aca="false">IF(OR(N(BE$5)=0,BE$6=""),0,BE$5*((DATE(YEAR($B33),MONTH($B33),MIN(BE$6,DAY(EOMONTH($B33,0))))&gt;=$B33)*(DATE(YEAR($B33),MONTH($B33),MIN(BE$6,DAY(EOMONTH($B33,0))))&lt;$C33)+(DATE(YEAR($B33),MONTH($B33)+1,MIN(BE$6,DAY(EOMONTH($B33,1))))&gt;=$B33)*(DATE(YEAR($B33),MONTH($B33)+1,MIN(BE$6,DAY(EOMONTH($B33,1))))&lt;$C33)))</f>
        <v>0</v>
      </c>
      <c r="BF33" s="48" t="n">
        <f aca="false">IF(OR(N(BF$5)=0,BF$6=""),0,BF$5*((DATE(YEAR($B33),MONTH($B33),MIN(BF$6,DAY(EOMONTH($B33,0))))&gt;=$B33)*(DATE(YEAR($B33),MONTH($B33),MIN(BF$6,DAY(EOMONTH($B33,0))))&lt;$C33)+(DATE(YEAR($B33),MONTH($B33)+1,MIN(BF$6,DAY(EOMONTH($B33,1))))&gt;=$B33)*(DATE(YEAR($B33),MONTH($B33)+1,MIN(BF$6,DAY(EOMONTH($B33,1))))&lt;$C33)))</f>
        <v>0</v>
      </c>
      <c r="BG33" s="48" t="n">
        <f aca="false">IF(OR(N(BG$5)=0,BG$6=""),0,BG$5*((DATE(YEAR($B33),MONTH($B33),MIN(BG$6,DAY(EOMONTH($B33,0))))&gt;=$B33)*(DATE(YEAR($B33),MONTH($B33),MIN(BG$6,DAY(EOMONTH($B33,0))))&lt;$C33)+(DATE(YEAR($B33),MONTH($B33)+1,MIN(BG$6,DAY(EOMONTH($B33,1))))&gt;=$B33)*(DATE(YEAR($B33),MONTH($B33)+1,MIN(BG$6,DAY(EOMONTH($B33,1))))&lt;$C33)))</f>
        <v>0</v>
      </c>
      <c r="BH33" s="48" t="n">
        <f aca="false">IF(OR(N(BH$5)=0,BH$6=""),0,BH$5*((DATE(YEAR($B33),MONTH($B33),MIN(BH$6,DAY(EOMONTH($B33,0))))&gt;=$B33)*(DATE(YEAR($B33),MONTH($B33),MIN(BH$6,DAY(EOMONTH($B33,0))))&lt;$C33)+(DATE(YEAR($B33),MONTH($B33)+1,MIN(BH$6,DAY(EOMONTH($B33,1))))&gt;=$B33)*(DATE(YEAR($B33),MONTH($B33)+1,MIN(BH$6,DAY(EOMONTH($B33,1))))&lt;$C33)))</f>
        <v>0</v>
      </c>
      <c r="BI33" s="48" t="n">
        <f aca="false">IF(OR(N(BI$5)=0,BI$6=""),0,BI$5*((DATE(YEAR($B33),MONTH($B33),MIN(BI$6,DAY(EOMONTH($B33,0))))&gt;=$B33)*(DATE(YEAR($B33),MONTH($B33),MIN(BI$6,DAY(EOMONTH($B33,0))))&lt;$C33)+(DATE(YEAR($B33),MONTH($B33)+1,MIN(BI$6,DAY(EOMONTH($B33,1))))&gt;=$B33)*(DATE(YEAR($B33),MONTH($B33)+1,MIN(BI$6,DAY(EOMONTH($B33,1))))&lt;$C33)))</f>
        <v>0</v>
      </c>
      <c r="BJ33" s="48" t="n">
        <f aca="false">IF(OR(N(BJ$5)=0,BJ$6=""),0,BJ$5*((DATE(YEAR($B33),MONTH($B33),MIN(BJ$6,DAY(EOMONTH($B33,0))))&gt;=$B33)*(DATE(YEAR($B33),MONTH($B33),MIN(BJ$6,DAY(EOMONTH($B33,0))))&lt;$C33)+(DATE(YEAR($B33),MONTH($B33)+1,MIN(BJ$6,DAY(EOMONTH($B33,1))))&gt;=$B33)*(DATE(YEAR($B33),MONTH($B33)+1,MIN(BJ$6,DAY(EOMONTH($B33,1))))&lt;$C33)))</f>
        <v>0</v>
      </c>
      <c r="BK33" s="48" t="n">
        <f aca="false">IF(OR(N(BK$5)=0,BK$6=""),0,BK$5*((DATE(YEAR($B33),MONTH($B33),MIN(BK$6,DAY(EOMONTH($B33,0))))&gt;=$B33)*(DATE(YEAR($B33),MONTH($B33),MIN(BK$6,DAY(EOMONTH($B33,0))))&lt;$C33)+(DATE(YEAR($B33),MONTH($B33)+1,MIN(BK$6,DAY(EOMONTH($B33,1))))&gt;=$B33)*(DATE(YEAR($B33),MONTH($B33)+1,MIN(BK$6,DAY(EOMONTH($B33,1))))&lt;$C33)))</f>
        <v>0</v>
      </c>
      <c r="BL33" s="48" t="n">
        <f aca="false">IF(OR(N(BL$5)=0,BL$6=""),0,BL$5*((DATE(YEAR($B33),MONTH($B33),MIN(BL$6,DAY(EOMONTH($B33,0))))&gt;=$B33)*(DATE(YEAR($B33),MONTH($B33),MIN(BL$6,DAY(EOMONTH($B33,0))))&lt;$C33)+(DATE(YEAR($B33),MONTH($B33)+1,MIN(BL$6,DAY(EOMONTH($B33,1))))&gt;=$B33)*(DATE(YEAR($B33),MONTH($B33)+1,MIN(BL$6,DAY(EOMONTH($B33,1))))&lt;$C33)))</f>
        <v>0</v>
      </c>
      <c r="BM33" s="48" t="n">
        <f aca="false">IF(OR(N(BM$5)=0,BM$6=""),0,BM$5*((DATE(YEAR($B33),MONTH($B33),MIN(BM$6,DAY(EOMONTH($B33,0))))&gt;=$B33)*(DATE(YEAR($B33),MONTH($B33),MIN(BM$6,DAY(EOMONTH($B33,0))))&lt;$C33)+(DATE(YEAR($B33),MONTH($B33)+1,MIN(BM$6,DAY(EOMONTH($B33,1))))&gt;=$B33)*(DATE(YEAR($B33),MONTH($B33)+1,MIN(BM$6,DAY(EOMONTH($B33,1))))&lt;$C33)))</f>
        <v>0</v>
      </c>
      <c r="BN33" s="48" t="n">
        <f aca="false">IF(OR(N(BN$5)=0,BN$6=""),0,BN$5*((DATE(YEAR($B33),MONTH($B33),MIN(BN$6,DAY(EOMONTH($B33,0))))&gt;=$B33)*(DATE(YEAR($B33),MONTH($B33),MIN(BN$6,DAY(EOMONTH($B33,0))))&lt;$C33)+(DATE(YEAR($B33),MONTH($B33)+1,MIN(BN$6,DAY(EOMONTH($B33,1))))&gt;=$B33)*(DATE(YEAR($B33),MONTH($B33)+1,MIN(BN$6,DAY(EOMONTH($B33,1))))&lt;$C33)))</f>
        <v>0</v>
      </c>
      <c r="BO33" s="48" t="n">
        <f aca="false">IF(OR(N(BO$5)=0,BO$6=""),0,BO$5*((DATE(YEAR($B33),MONTH($B33),MIN(BO$6,DAY(EOMONTH($B33,0))))&gt;=$B33)*(DATE(YEAR($B33),MONTH($B33),MIN(BO$6,DAY(EOMONTH($B33,0))))&lt;$C33)+(DATE(YEAR($B33),MONTH($B33)+1,MIN(BO$6,DAY(EOMONTH($B33,1))))&gt;=$B33)*(DATE(YEAR($B33),MONTH($B33)+1,MIN(BO$6,DAY(EOMONTH($B33,1))))&lt;$C33)))</f>
        <v>0</v>
      </c>
      <c r="BP33" s="48" t="n">
        <f aca="false">IF(OR(N(BP$5)=0,BP$6=""),0,BP$5*((DATE(YEAR($B33),MONTH($B33),MIN(BP$6,DAY(EOMONTH($B33,0))))&gt;=$B33)*(DATE(YEAR($B33),MONTH($B33),MIN(BP$6,DAY(EOMONTH($B33,0))))&lt;$C33)+(DATE(YEAR($B33),MONTH($B33)+1,MIN(BP$6,DAY(EOMONTH($B33,1))))&gt;=$B33)*(DATE(YEAR($B33),MONTH($B33)+1,MIN(BP$6,DAY(EOMONTH($B33,1))))&lt;$C33)))</f>
        <v>0</v>
      </c>
      <c r="BQ33" s="48" t="n">
        <f aca="false">IF(OR(N(BQ$5)=0,BQ$6=""),0,BQ$5*((DATE(YEAR($B33),MONTH($B33),MIN(BQ$6,DAY(EOMONTH($B33,0))))&gt;=$B33)*(DATE(YEAR($B33),MONTH($B33),MIN(BQ$6,DAY(EOMONTH($B33,0))))&lt;$C33)+(DATE(YEAR($B33),MONTH($B33)+1,MIN(BQ$6,DAY(EOMONTH($B33,1))))&gt;=$B33)*(DATE(YEAR($B33),MONTH($B33)+1,MIN(BQ$6,DAY(EOMONTH($B33,1))))&lt;$C33)))</f>
        <v>0</v>
      </c>
      <c r="BR33" s="48" t="n">
        <f aca="false">IF(OR(N(BR$5)=0,BR$6=""),0,BR$5*((DATE(YEAR($B33),MONTH($B33),MIN(BR$6,DAY(EOMONTH($B33,0))))&gt;=$B33)*(DATE(YEAR($B33),MONTH($B33),MIN(BR$6,DAY(EOMONTH($B33,0))))&lt;$C33)+(DATE(YEAR($B33),MONTH($B33)+1,MIN(BR$6,DAY(EOMONTH($B33,1))))&gt;=$B33)*(DATE(YEAR($B33),MONTH($B33)+1,MIN(BR$6,DAY(EOMONTH($B33,1))))&lt;$C33)))</f>
        <v>0</v>
      </c>
      <c r="BS33" s="48" t="n">
        <f aca="false">IF(OR(N(BS$5)=0,BS$6=""),0,BS$5*((DATE(YEAR($B33),MONTH($B33),MIN(BS$6,DAY(EOMONTH($B33,0))))&gt;=$B33)*(DATE(YEAR($B33),MONTH($B33),MIN(BS$6,DAY(EOMONTH($B33,0))))&lt;$C33)+(DATE(YEAR($B33),MONTH($B33)+1,MIN(BS$6,DAY(EOMONTH($B33,1))))&gt;=$B33)*(DATE(YEAR($B33),MONTH($B33)+1,MIN(BS$6,DAY(EOMONTH($B33,1))))&lt;$C33)))</f>
        <v>0</v>
      </c>
      <c r="BT33" s="48" t="n">
        <f aca="false">IF(OR(N(BT$5)=0,BT$6=""),0,BT$5*((DATE(YEAR($B33),MONTH($B33),MIN(BT$6,DAY(EOMONTH($B33,0))))&gt;=$B33)*(DATE(YEAR($B33),MONTH($B33),MIN(BT$6,DAY(EOMONTH($B33,0))))&lt;$C33)+(DATE(YEAR($B33),MONTH($B33)+1,MIN(BT$6,DAY(EOMONTH($B33,1))))&gt;=$B33)*(DATE(YEAR($B33),MONTH($B33)+1,MIN(BT$6,DAY(EOMONTH($B33,1))))&lt;$C33)))</f>
        <v>0</v>
      </c>
      <c r="BU33" s="48" t="n">
        <f aca="false">IF(OR(N(BU$5)=0,BU$6=""),0,BU$5*((DATE(YEAR($B33),MONTH($B33),MIN(BU$6,DAY(EOMONTH($B33,0))))&gt;=$B33)*(DATE(YEAR($B33),MONTH($B33),MIN(BU$6,DAY(EOMONTH($B33,0))))&lt;$C33)+(DATE(YEAR($B33),MONTH($B33)+1,MIN(BU$6,DAY(EOMONTH($B33,1))))&gt;=$B33)*(DATE(YEAR($B33),MONTH($B33)+1,MIN(BU$6,DAY(EOMONTH($B33,1))))&lt;$C33)))</f>
        <v>0</v>
      </c>
      <c r="BV33" s="48" t="n">
        <f aca="false">IF(OR(N(BV$5)=0,BV$6=""),0,BV$5*((DATE(YEAR($B33),MONTH($B33),MIN(BV$6,DAY(EOMONTH($B33,0))))&gt;=$B33)*(DATE(YEAR($B33),MONTH($B33),MIN(BV$6,DAY(EOMONTH($B33,0))))&lt;$C33)+(DATE(YEAR($B33),MONTH($B33)+1,MIN(BV$6,DAY(EOMONTH($B33,1))))&gt;=$B33)*(DATE(YEAR($B33),MONTH($B33)+1,MIN(BV$6,DAY(EOMONTH($B33,1))))&lt;$C33)))</f>
        <v>0</v>
      </c>
      <c r="BW33" s="48" t="n">
        <f aca="false">IF(OR(N(BW$5)=0,BW$6=""),0,BW$5*((DATE(YEAR($B33),MONTH($B33),MIN(BW$6,DAY(EOMONTH($B33,0))))&gt;=$B33)*(DATE(YEAR($B33),MONTH($B33),MIN(BW$6,DAY(EOMONTH($B33,0))))&lt;$C33)+(DATE(YEAR($B33),MONTH($B33)+1,MIN(BW$6,DAY(EOMONTH($B33,1))))&gt;=$B33)*(DATE(YEAR($B33),MONTH($B33)+1,MIN(BW$6,DAY(EOMONTH($B33,1))))&lt;$C33)))</f>
        <v>0</v>
      </c>
      <c r="BX33" s="48" t="n">
        <f aca="false">MIN(Z33,(FT32*(1+FT$5/Setup!$C$36)+IF($V33=1,N($F33),0)))</f>
        <v>0</v>
      </c>
      <c r="BY33" s="48" t="n">
        <f aca="false">MIN(AA33,(FU32*(1+FU$5/Setup!$C$36)+IF($V33=2,N($F33),0)))</f>
        <v>0</v>
      </c>
      <c r="BZ33" s="48" t="n">
        <f aca="false">MIN(AB33,(FV32*(1+FV$5/Setup!$C$36)+IF($V33=3,N($F33),0)))</f>
        <v>0</v>
      </c>
      <c r="CA33" s="48" t="n">
        <f aca="false">MIN(AC33,(FW32*(1+FW$5/Setup!$C$36)+IF($V33=4,N($F33),0)))</f>
        <v>0</v>
      </c>
      <c r="CB33" s="48" t="n">
        <f aca="false">MIN(AD33,(FX32*(1+FX$5/Setup!$C$36)+IF($V33=5,N($F33),0)))</f>
        <v>0</v>
      </c>
      <c r="CC33" s="48" t="n">
        <f aca="false">MIN(AE33,(FY32*(1+FY$5/Setup!$C$36)+IF($V33=6,N($F33),0)))</f>
        <v>0</v>
      </c>
      <c r="CD33" s="48" t="n">
        <f aca="false">MIN(AF33,(FZ32*(1+FZ$5/Setup!$C$36)+IF($V33=7,N($F33),0)))</f>
        <v>0</v>
      </c>
      <c r="CE33" s="48" t="n">
        <f aca="false">MIN(AG33,(GA32*(1+GA$5/Setup!$C$36)+IF($V33=8,N($F33),0)))</f>
        <v>0</v>
      </c>
      <c r="CF33" s="48" t="n">
        <f aca="false">MIN(AH33,(GB32*(1+GB$5/Setup!$C$36)+IF($V33=9,N($F33),0)))</f>
        <v>0</v>
      </c>
      <c r="CG33" s="48" t="n">
        <f aca="false">MIN(AI33,(GC32*(1+GC$5/Setup!$C$36)+IF($V33=10,N($F33),0)))</f>
        <v>0</v>
      </c>
      <c r="CH33" s="48" t="n">
        <f aca="false">MIN(AJ33,(GD32*(1+GD$5/Setup!$C$36)+IF($V33=11,N($F33),0)))</f>
        <v>0</v>
      </c>
      <c r="CI33" s="48" t="n">
        <f aca="false">MIN(AK33,(GE32*(1+GE$5/Setup!$C$36)+IF($V33=12,N($F33),0)))</f>
        <v>0</v>
      </c>
      <c r="CJ33" s="48" t="n">
        <f aca="false">MIN(AL33,(GF32*(1+GF$5/Setup!$C$36)+IF($V33=13,N($F33),0)))</f>
        <v>0</v>
      </c>
      <c r="CK33" s="48" t="n">
        <f aca="false">MIN(AM33,(GG32*(1+GG$5/Setup!$C$36)+IF($V33=14,N($F33),0)))</f>
        <v>0</v>
      </c>
      <c r="CL33" s="48" t="n">
        <f aca="false">MIN(AN33,(GH32*(1+GH$5/Setup!$C$36)+IF($V33=15,N($F33),0)))</f>
        <v>0</v>
      </c>
      <c r="CM33" s="48" t="n">
        <f aca="false">MIN(AO33,(GI32*(1+GI$5/Setup!$C$36)+IF($V33=16,N($F33),0)))</f>
        <v>0</v>
      </c>
      <c r="CN33" s="48" t="n">
        <f aca="false">MIN(AP33,(GJ32*(1+GJ$5/Setup!$C$36)+IF($V33=17,N($F33),0)))</f>
        <v>0</v>
      </c>
      <c r="CO33" s="48" t="n">
        <f aca="false">MIN(AQ33,(GK32*(1+GK$5/Setup!$C$36)+IF($V33=18,N($F33),0)))</f>
        <v>0</v>
      </c>
      <c r="CP33" s="48" t="n">
        <f aca="false">MIN(AR33,(GL32*(1+GL$5/Setup!$C$36)+IF($V33=19,N($F33),0)))</f>
        <v>0</v>
      </c>
      <c r="CQ33" s="48" t="n">
        <f aca="false">MIN(AS33,(GM32*(1+GM$5/Setup!$C$36)+IF($V33=20,N($F33),0)))</f>
        <v>0</v>
      </c>
      <c r="CR33" s="48" t="n">
        <f aca="false">MIN(AT33,(GN32*(1+GN$5/Setup!$C$36)+IF($V33=21,N($F33),0)))</f>
        <v>0</v>
      </c>
      <c r="CS33" s="48" t="n">
        <f aca="false">MIN(AU33,(GO32*(1+GO$5/Setup!$C$36)+IF($V33=22,N($F33),0)))</f>
        <v>0</v>
      </c>
      <c r="CT33" s="48" t="n">
        <f aca="false">MIN(AV33,(GP32*(1+GP$5/Setup!$C$36)+IF($V33=23,N($F33),0)))</f>
        <v>0</v>
      </c>
      <c r="CU33" s="48" t="n">
        <f aca="false">MIN(AW33,(GQ32*(1+GQ$5/Setup!$C$36)+IF($V33=24,N($F33),0)))</f>
        <v>0</v>
      </c>
      <c r="CV33" s="48" t="n">
        <f aca="false">MIN(AX33,(GR32*(1+GR$5/Setup!$C$36)+IF($V33=25,N($F33),0)))</f>
        <v>0</v>
      </c>
      <c r="CW33" s="48" t="n">
        <f aca="false">MIN(AY33,(GS32*(1+GS$5/Setup!$C$36)+IF($V33=26,N($F33),0)))</f>
        <v>0</v>
      </c>
      <c r="CX33" s="48" t="n">
        <f aca="false">MIN(AZ33,(GT32*(1+GT$5/Setup!$C$36)+IF($V33=27,N($F33),0)))</f>
        <v>0</v>
      </c>
      <c r="CY33" s="48" t="n">
        <f aca="false">MIN(BA33,(GU32*(1+GU$5/Setup!$C$36)+IF($V33=28,N($F33),0)))</f>
        <v>0</v>
      </c>
      <c r="CZ33" s="48" t="n">
        <f aca="false">MIN(BB33,(GV32*(1+GV$5/Setup!$C$36)+IF($V33=29,N($F33),0)))</f>
        <v>0</v>
      </c>
      <c r="DA33" s="48" t="n">
        <f aca="false">MIN(BC33,(GW32*(1+GW$5/Setup!$C$36)+IF($V33=30,N($F33),0)))</f>
        <v>0</v>
      </c>
      <c r="DB33" s="48" t="n">
        <f aca="false">MIN(BD33,(GX32*(1+GX$5/Setup!$C$36)+IF($V33=31,N($F33),0)))</f>
        <v>0</v>
      </c>
      <c r="DC33" s="48" t="n">
        <f aca="false">MIN(BE33,(GY32*(1+GY$5/Setup!$C$36)+IF($V33=32,N($F33),0)))</f>
        <v>0</v>
      </c>
      <c r="DD33" s="48" t="n">
        <f aca="false">MIN(BF33,(GZ32*(1+GZ$5/Setup!$C$36)+IF($V33=33,N($F33),0)))</f>
        <v>0</v>
      </c>
      <c r="DE33" s="48" t="n">
        <f aca="false">MIN(BG33,(HA32*(1+HA$5/Setup!$C$36)+IF($V33=34,N($F33),0)))</f>
        <v>0</v>
      </c>
      <c r="DF33" s="48" t="n">
        <f aca="false">MIN(BH33,(HB32*(1+HB$5/Setup!$C$36)+IF($V33=35,N($F33),0)))</f>
        <v>0</v>
      </c>
      <c r="DG33" s="48" t="n">
        <f aca="false">MIN(BI33,(HC32*(1+HC$5/Setup!$C$36)+IF($V33=36,N($F33),0)))</f>
        <v>0</v>
      </c>
      <c r="DH33" s="48" t="n">
        <f aca="false">MIN(BJ33,(HD32*(1+HD$5/Setup!$C$36)+IF($V33=37,N($F33),0)))</f>
        <v>0</v>
      </c>
      <c r="DI33" s="48" t="n">
        <f aca="false">MIN(BK33,(HE32*(1+HE$5/Setup!$C$36)+IF($V33=38,N($F33),0)))</f>
        <v>0</v>
      </c>
      <c r="DJ33" s="48" t="n">
        <f aca="false">MIN(BL33,(HF32*(1+HF$5/Setup!$C$36)+IF($V33=39,N($F33),0)))</f>
        <v>0</v>
      </c>
      <c r="DK33" s="48" t="n">
        <f aca="false">MIN(BM33,(HG32*(1+HG$5/Setup!$C$36)+IF($V33=40,N($F33),0)))</f>
        <v>0</v>
      </c>
      <c r="DL33" s="48" t="n">
        <f aca="false">MIN(BN33,(HH32*(1+HH$5/Setup!$C$36)+IF($V33=41,N($F33),0)))</f>
        <v>0</v>
      </c>
      <c r="DM33" s="48" t="n">
        <f aca="false">MIN(BO33,(HI32*(1+HI$5/Setup!$C$36)+IF($V33=42,N($F33),0)))</f>
        <v>0</v>
      </c>
      <c r="DN33" s="48" t="n">
        <f aca="false">MIN(BP33,(HJ32*(1+HJ$5/Setup!$C$36)+IF($V33=43,N($F33),0)))</f>
        <v>0</v>
      </c>
      <c r="DO33" s="48" t="n">
        <f aca="false">MIN(BQ33,(HK32*(1+HK$5/Setup!$C$36)+IF($V33=44,N($F33),0)))</f>
        <v>0</v>
      </c>
      <c r="DP33" s="48" t="n">
        <f aca="false">MIN(BR33,(HL32*(1+HL$5/Setup!$C$36)+IF($V33=45,N($F33),0)))</f>
        <v>0</v>
      </c>
      <c r="DQ33" s="48" t="n">
        <f aca="false">MIN(BS33,(HM32*(1+HM$5/Setup!$C$36)+IF($V33=46,N($F33),0)))</f>
        <v>0</v>
      </c>
      <c r="DR33" s="48" t="n">
        <f aca="false">MIN(BT33,(HN32*(1+HN$5/Setup!$C$36)+IF($V33=47,N($F33),0)))</f>
        <v>0</v>
      </c>
      <c r="DS33" s="48" t="n">
        <f aca="false">MIN(BU33,(HO32*(1+HO$5/Setup!$C$36)+IF($V33=48,N($F33),0)))</f>
        <v>0</v>
      </c>
      <c r="DT33" s="48" t="n">
        <f aca="false">MIN(BV33,(HP32*(1+HP$5/Setup!$C$36)+IF($V33=49,N($F33),0)))</f>
        <v>0</v>
      </c>
      <c r="DU33" s="48" t="n">
        <f aca="false">MIN(BW33,(HQ32*(1+HQ$5/Setup!$C$36)+IF($V33=50,N($F33),0)))</f>
        <v>0</v>
      </c>
      <c r="DV33" s="48" t="n">
        <f aca="false">MIN(MAX((FT32*(1+FT$5/Setup!$C$36)+IF($V33=1,N($F33),0))-BX33,0),MAX($P33-0,0))</f>
        <v>0</v>
      </c>
      <c r="DW33" s="48" t="n">
        <f aca="false">MIN(MAX((FU32*(1+FU$5/Setup!$C$36)+IF($V33=2,N($F33),0))-BY33,0),MAX($P33-SUM(DV33:DV33),0))</f>
        <v>0</v>
      </c>
      <c r="DX33" s="48" t="n">
        <f aca="false">MIN(MAX((FV32*(1+FV$5/Setup!$C$36)+IF($V33=3,N($F33),0))-BZ33,0),MAX($P33-SUM(DV33:DW33),0))</f>
        <v>0</v>
      </c>
      <c r="DY33" s="48" t="n">
        <f aca="false">MIN(MAX((FW32*(1+FW$5/Setup!$C$36)+IF($V33=4,N($F33),0))-CA33,0),MAX($P33-SUM(DV33:DX33),0))</f>
        <v>0</v>
      </c>
      <c r="DZ33" s="48" t="n">
        <f aca="false">MIN(MAX((FX32*(1+FX$5/Setup!$C$36)+IF($V33=5,N($F33),0))-CB33,0),MAX($P33-SUM(DV33:DY33),0))</f>
        <v>0</v>
      </c>
      <c r="EA33" s="48" t="n">
        <f aca="false">MIN(MAX((FY32*(1+FY$5/Setup!$C$36)+IF($V33=6,N($F33),0))-CC33,0),MAX($P33-SUM(DV33:DZ33),0))</f>
        <v>0</v>
      </c>
      <c r="EB33" s="48" t="n">
        <f aca="false">MIN(MAX((FZ32*(1+FZ$5/Setup!$C$36)+IF($V33=7,N($F33),0))-CD33,0),MAX($P33-SUM(DV33:EA33),0))</f>
        <v>0</v>
      </c>
      <c r="EC33" s="48" t="n">
        <f aca="false">MIN(MAX((GA32*(1+GA$5/Setup!$C$36)+IF($V33=8,N($F33),0))-CE33,0),MAX($P33-SUM(DV33:EB33),0))</f>
        <v>0</v>
      </c>
      <c r="ED33" s="48" t="n">
        <f aca="false">MIN(MAX((GB32*(1+GB$5/Setup!$C$36)+IF($V33=9,N($F33),0))-CF33,0),MAX($P33-SUM(DV33:EC33),0))</f>
        <v>0</v>
      </c>
      <c r="EE33" s="48" t="n">
        <f aca="false">MIN(MAX((GC32*(1+GC$5/Setup!$C$36)+IF($V33=10,N($F33),0))-CG33,0),MAX($P33-SUM(DV33:ED33),0))</f>
        <v>0</v>
      </c>
      <c r="EF33" s="48" t="n">
        <f aca="false">MIN(MAX((GD32*(1+GD$5/Setup!$C$36)+IF($V33=11,N($F33),0))-CH33,0),MAX($P33-SUM(DV33:EE33),0))</f>
        <v>0</v>
      </c>
      <c r="EG33" s="48" t="n">
        <f aca="false">MIN(MAX((GE32*(1+GE$5/Setup!$C$36)+IF($V33=12,N($F33),0))-CI33,0),MAX($P33-SUM(DV33:EF33),0))</f>
        <v>0</v>
      </c>
      <c r="EH33" s="48" t="n">
        <f aca="false">MIN(MAX((GF32*(1+GF$5/Setup!$C$36)+IF($V33=13,N($F33),0))-CJ33,0),MAX($P33-SUM(DV33:EG33),0))</f>
        <v>0</v>
      </c>
      <c r="EI33" s="48" t="n">
        <f aca="false">MIN(MAX((GG32*(1+GG$5/Setup!$C$36)+IF($V33=14,N($F33),0))-CK33,0),MAX($P33-SUM(DV33:EH33),0))</f>
        <v>0</v>
      </c>
      <c r="EJ33" s="48" t="n">
        <f aca="false">MIN(MAX((GH32*(1+GH$5/Setup!$C$36)+IF($V33=15,N($F33),0))-CL33,0),MAX($P33-SUM(DV33:EI33),0))</f>
        <v>0</v>
      </c>
      <c r="EK33" s="48" t="n">
        <f aca="false">MIN(MAX((GI32*(1+GI$5/Setup!$C$36)+IF($V33=16,N($F33),0))-CM33,0),MAX($P33-SUM(DV33:EJ33),0))</f>
        <v>0</v>
      </c>
      <c r="EL33" s="48" t="n">
        <f aca="false">MIN(MAX((GJ32*(1+GJ$5/Setup!$C$36)+IF($V33=17,N($F33),0))-CN33,0),MAX($P33-SUM(DV33:EK33),0))</f>
        <v>0</v>
      </c>
      <c r="EM33" s="48" t="n">
        <f aca="false">MIN(MAX((GK32*(1+GK$5/Setup!$C$36)+IF($V33=18,N($F33),0))-CO33,0),MAX($P33-SUM(DV33:EL33),0))</f>
        <v>0</v>
      </c>
      <c r="EN33" s="48" t="n">
        <f aca="false">MIN(MAX((GL32*(1+GL$5/Setup!$C$36)+IF($V33=19,N($F33),0))-CP33,0),MAX($P33-SUM(DV33:EM33),0))</f>
        <v>0</v>
      </c>
      <c r="EO33" s="48" t="n">
        <f aca="false">MIN(MAX((GM32*(1+GM$5/Setup!$C$36)+IF($V33=20,N($F33),0))-CQ33,0),MAX($P33-SUM(DV33:EN33),0))</f>
        <v>0</v>
      </c>
      <c r="EP33" s="48" t="n">
        <f aca="false">MIN(MAX((GN32*(1+GN$5/Setup!$C$36)+IF($V33=21,N($F33),0))-CR33,0),MAX($P33-SUM(DV33:EO33),0))</f>
        <v>0</v>
      </c>
      <c r="EQ33" s="48" t="n">
        <f aca="false">MIN(MAX((GO32*(1+GO$5/Setup!$C$36)+IF($V33=22,N($F33),0))-CS33,0),MAX($P33-SUM(DV33:EP33),0))</f>
        <v>0</v>
      </c>
      <c r="ER33" s="48" t="n">
        <f aca="false">MIN(MAX((GP32*(1+GP$5/Setup!$C$36)+IF($V33=23,N($F33),0))-CT33,0),MAX($P33-SUM(DV33:EQ33),0))</f>
        <v>0</v>
      </c>
      <c r="ES33" s="48" t="n">
        <f aca="false">MIN(MAX((GQ32*(1+GQ$5/Setup!$C$36)+IF($V33=24,N($F33),0))-CU33,0),MAX($P33-SUM(DV33:ER33),0))</f>
        <v>0</v>
      </c>
      <c r="ET33" s="48" t="n">
        <f aca="false">MIN(MAX((GR32*(1+GR$5/Setup!$C$36)+IF($V33=25,N($F33),0))-CV33,0),MAX($P33-SUM(DV33:ES33),0))</f>
        <v>0</v>
      </c>
      <c r="EU33" s="48" t="n">
        <f aca="false">MIN(MAX((GS32*(1+GS$5/Setup!$C$36)+IF($V33=26,N($F33),0))-CW33,0),MAX($P33-SUM(DV33:ET33),0))</f>
        <v>0</v>
      </c>
      <c r="EV33" s="48" t="n">
        <f aca="false">MIN(MAX((GT32*(1+GT$5/Setup!$C$36)+IF($V33=27,N($F33),0))-CX33,0),MAX($P33-SUM(DV33:EU33),0))</f>
        <v>0</v>
      </c>
      <c r="EW33" s="48" t="n">
        <f aca="false">MIN(MAX((GU32*(1+GU$5/Setup!$C$36)+IF($V33=28,N($F33),0))-CY33,0),MAX($P33-SUM(DV33:EV33),0))</f>
        <v>0</v>
      </c>
      <c r="EX33" s="48" t="n">
        <f aca="false">MIN(MAX((GV32*(1+GV$5/Setup!$C$36)+IF($V33=29,N($F33),0))-CZ33,0),MAX($P33-SUM(DV33:EW33),0))</f>
        <v>0</v>
      </c>
      <c r="EY33" s="48" t="n">
        <f aca="false">MIN(MAX((GW32*(1+GW$5/Setup!$C$36)+IF($V33=30,N($F33),0))-DA33,0),MAX($P33-SUM(DV33:EX33),0))</f>
        <v>0</v>
      </c>
      <c r="EZ33" s="48" t="n">
        <f aca="false">MIN(MAX((GX32*(1+GX$5/Setup!$C$36)+IF($V33=31,N($F33),0))-DB33,0),MAX($P33-SUM(DV33:EY33),0))</f>
        <v>0</v>
      </c>
      <c r="FA33" s="48" t="n">
        <f aca="false">MIN(MAX((GY32*(1+GY$5/Setup!$C$36)+IF($V33=32,N($F33),0))-DC33,0),MAX($P33-SUM(DV33:EZ33),0))</f>
        <v>0</v>
      </c>
      <c r="FB33" s="48" t="n">
        <f aca="false">MIN(MAX((GZ32*(1+GZ$5/Setup!$C$36)+IF($V33=33,N($F33),0))-DD33,0),MAX($P33-SUM(DV33:FA33),0))</f>
        <v>0</v>
      </c>
      <c r="FC33" s="48" t="n">
        <f aca="false">MIN(MAX((HA32*(1+HA$5/Setup!$C$36)+IF($V33=34,N($F33),0))-DE33,0),MAX($P33-SUM(DV33:FB33),0))</f>
        <v>0</v>
      </c>
      <c r="FD33" s="48" t="n">
        <f aca="false">MIN(MAX((HB32*(1+HB$5/Setup!$C$36)+IF($V33=35,N($F33),0))-DF33,0),MAX($P33-SUM(DV33:FC33),0))</f>
        <v>0</v>
      </c>
      <c r="FE33" s="48" t="n">
        <f aca="false">MIN(MAX((HC32*(1+HC$5/Setup!$C$36)+IF($V33=36,N($F33),0))-DG33,0),MAX($P33-SUM(DV33:FD33),0))</f>
        <v>0</v>
      </c>
      <c r="FF33" s="48" t="n">
        <f aca="false">MIN(MAX((HD32*(1+HD$5/Setup!$C$36)+IF($V33=37,N($F33),0))-DH33,0),MAX($P33-SUM(DV33:FE33),0))</f>
        <v>0</v>
      </c>
      <c r="FG33" s="48" t="n">
        <f aca="false">MIN(MAX((HE32*(1+HE$5/Setup!$C$36)+IF($V33=38,N($F33),0))-DI33,0),MAX($P33-SUM(DV33:FF33),0))</f>
        <v>0</v>
      </c>
      <c r="FH33" s="48" t="n">
        <f aca="false">MIN(MAX((HF32*(1+HF$5/Setup!$C$36)+IF($V33=39,N($F33),0))-DJ33,0),MAX($P33-SUM(DV33:FG33),0))</f>
        <v>0</v>
      </c>
      <c r="FI33" s="48" t="n">
        <f aca="false">MIN(MAX((HG32*(1+HG$5/Setup!$C$36)+IF($V33=40,N($F33),0))-DK33,0),MAX($P33-SUM(DV33:FH33),0))</f>
        <v>0</v>
      </c>
      <c r="FJ33" s="48" t="n">
        <f aca="false">MIN(MAX((HH32*(1+HH$5/Setup!$C$36)+IF($V33=41,N($F33),0))-DL33,0),MAX($P33-SUM(DV33:FI33),0))</f>
        <v>0</v>
      </c>
      <c r="FK33" s="48" t="n">
        <f aca="false">MIN(MAX((HI32*(1+HI$5/Setup!$C$36)+IF($V33=42,N($F33),0))-DM33,0),MAX($P33-SUM(DV33:FJ33),0))</f>
        <v>0</v>
      </c>
      <c r="FL33" s="48" t="n">
        <f aca="false">MIN(MAX((HJ32*(1+HJ$5/Setup!$C$36)+IF($V33=43,N($F33),0))-DN33,0),MAX($P33-SUM(DV33:FK33),0))</f>
        <v>0</v>
      </c>
      <c r="FM33" s="48" t="n">
        <f aca="false">MIN(MAX((HK32*(1+HK$5/Setup!$C$36)+IF($V33=44,N($F33),0))-DO33,0),MAX($P33-SUM(DV33:FL33),0))</f>
        <v>0</v>
      </c>
      <c r="FN33" s="48" t="n">
        <f aca="false">MIN(MAX((HL32*(1+HL$5/Setup!$C$36)+IF($V33=45,N($F33),0))-DP33,0),MAX($P33-SUM(DV33:FM33),0))</f>
        <v>0</v>
      </c>
      <c r="FO33" s="48" t="n">
        <f aca="false">MIN(MAX((HM32*(1+HM$5/Setup!$C$36)+IF($V33=46,N($F33),0))-DQ33,0),MAX($P33-SUM(DV33:FN33),0))</f>
        <v>0</v>
      </c>
      <c r="FP33" s="48" t="n">
        <f aca="false">MIN(MAX((HN32*(1+HN$5/Setup!$C$36)+IF($V33=47,N($F33),0))-DR33,0),MAX($P33-SUM(DV33:FO33),0))</f>
        <v>0</v>
      </c>
      <c r="FQ33" s="48" t="n">
        <f aca="false">MIN(MAX((HO32*(1+HO$5/Setup!$C$36)+IF($V33=48,N($F33),0))-DS33,0),MAX($P33-SUM(DV33:FP33),0))</f>
        <v>0</v>
      </c>
      <c r="FR33" s="48" t="n">
        <f aca="false">MIN(MAX((HP32*(1+HP$5/Setup!$C$36)+IF($V33=49,N($F33),0))-DT33,0),MAX($P33-SUM(DV33:FQ33),0))</f>
        <v>0</v>
      </c>
      <c r="FS33" s="48" t="n">
        <f aca="false">MIN(MAX((HQ32*(1+HQ$5/Setup!$C$36)+IF($V33=50,N($F33),0))-DU33,0),MAX($P33-SUM(DV33:FR33),0))</f>
        <v>0</v>
      </c>
      <c r="FT33" s="48" t="n">
        <f aca="false">IF((FT32*(1+FT$5/Setup!$C$36)+IF($V33=1,N($F33),0))-BX33-DV33&lt;0.005,0,(FT32*(1+FT$5/Setup!$C$36)+IF($V33=1,N($F33),0))-BX33-DV33)</f>
        <v>0</v>
      </c>
      <c r="FU33" s="48" t="n">
        <f aca="false">IF((FU32*(1+FU$5/Setup!$C$36)+IF($V33=2,N($F33),0))-BY33-DW33&lt;0.005,0,(FU32*(1+FU$5/Setup!$C$36)+IF($V33=2,N($F33),0))-BY33-DW33)</f>
        <v>0</v>
      </c>
      <c r="FV33" s="48" t="n">
        <f aca="false">IF((FV32*(1+FV$5/Setup!$C$36)+IF($V33=3,N($F33),0))-BZ33-DX33&lt;0.005,0,(FV32*(1+FV$5/Setup!$C$36)+IF($V33=3,N($F33),0))-BZ33-DX33)</f>
        <v>0</v>
      </c>
      <c r="FW33" s="48" t="n">
        <f aca="false">IF((FW32*(1+FW$5/Setup!$C$36)+IF($V33=4,N($F33),0))-CA33-DY33&lt;0.005,0,(FW32*(1+FW$5/Setup!$C$36)+IF($V33=4,N($F33),0))-CA33-DY33)</f>
        <v>0</v>
      </c>
      <c r="FX33" s="48" t="n">
        <f aca="false">IF((FX32*(1+FX$5/Setup!$C$36)+IF($V33=5,N($F33),0))-CB33-DZ33&lt;0.005,0,(FX32*(1+FX$5/Setup!$C$36)+IF($V33=5,N($F33),0))-CB33-DZ33)</f>
        <v>0</v>
      </c>
      <c r="FY33" s="48" t="n">
        <f aca="false">IF((FY32*(1+FY$5/Setup!$C$36)+IF($V33=6,N($F33),0))-CC33-EA33&lt;0.005,0,(FY32*(1+FY$5/Setup!$C$36)+IF($V33=6,N($F33),0))-CC33-EA33)</f>
        <v>0</v>
      </c>
      <c r="FZ33" s="48" t="n">
        <f aca="false">IF((FZ32*(1+FZ$5/Setup!$C$36)+IF($V33=7,N($F33),0))-CD33-EB33&lt;0.005,0,(FZ32*(1+FZ$5/Setup!$C$36)+IF($V33=7,N($F33),0))-CD33-EB33)</f>
        <v>0</v>
      </c>
      <c r="GA33" s="48" t="n">
        <f aca="false">IF((GA32*(1+GA$5/Setup!$C$36)+IF($V33=8,N($F33),0))-CE33-EC33&lt;0.005,0,(GA32*(1+GA$5/Setup!$C$36)+IF($V33=8,N($F33),0))-CE33-EC33)</f>
        <v>0</v>
      </c>
      <c r="GB33" s="48" t="n">
        <f aca="false">IF((GB32*(1+GB$5/Setup!$C$36)+IF($V33=9,N($F33),0))-CF33-ED33&lt;0.005,0,(GB32*(1+GB$5/Setup!$C$36)+IF($V33=9,N($F33),0))-CF33-ED33)</f>
        <v>0</v>
      </c>
      <c r="GC33" s="48" t="n">
        <f aca="false">IF((GC32*(1+GC$5/Setup!$C$36)+IF($V33=10,N($F33),0))-CG33-EE33&lt;0.005,0,(GC32*(1+GC$5/Setup!$C$36)+IF($V33=10,N($F33),0))-CG33-EE33)</f>
        <v>0</v>
      </c>
      <c r="GD33" s="48" t="n">
        <f aca="false">IF((GD32*(1+GD$5/Setup!$C$36)+IF($V33=11,N($F33),0))-CH33-EF33&lt;0.005,0,(GD32*(1+GD$5/Setup!$C$36)+IF($V33=11,N($F33),0))-CH33-EF33)</f>
        <v>0</v>
      </c>
      <c r="GE33" s="48" t="n">
        <f aca="false">IF((GE32*(1+GE$5/Setup!$C$36)+IF($V33=12,N($F33),0))-CI33-EG33&lt;0.005,0,(GE32*(1+GE$5/Setup!$C$36)+IF($V33=12,N($F33),0))-CI33-EG33)</f>
        <v>0</v>
      </c>
      <c r="GF33" s="48" t="n">
        <f aca="false">IF((GF32*(1+GF$5/Setup!$C$36)+IF($V33=13,N($F33),0))-CJ33-EH33&lt;0.005,0,(GF32*(1+GF$5/Setup!$C$36)+IF($V33=13,N($F33),0))-CJ33-EH33)</f>
        <v>0</v>
      </c>
      <c r="GG33" s="48" t="n">
        <f aca="false">IF((GG32*(1+GG$5/Setup!$C$36)+IF($V33=14,N($F33),0))-CK33-EI33&lt;0.005,0,(GG32*(1+GG$5/Setup!$C$36)+IF($V33=14,N($F33),0))-CK33-EI33)</f>
        <v>0</v>
      </c>
      <c r="GH33" s="48" t="n">
        <f aca="false">IF((GH32*(1+GH$5/Setup!$C$36)+IF($V33=15,N($F33),0))-CL33-EJ33&lt;0.005,0,(GH32*(1+GH$5/Setup!$C$36)+IF($V33=15,N($F33),0))-CL33-EJ33)</f>
        <v>0</v>
      </c>
      <c r="GI33" s="48" t="n">
        <f aca="false">IF((GI32*(1+GI$5/Setup!$C$36)+IF($V33=16,N($F33),0))-CM33-EK33&lt;0.005,0,(GI32*(1+GI$5/Setup!$C$36)+IF($V33=16,N($F33),0))-CM33-EK33)</f>
        <v>0</v>
      </c>
      <c r="GJ33" s="48" t="n">
        <f aca="false">IF((GJ32*(1+GJ$5/Setup!$C$36)+IF($V33=17,N($F33),0))-CN33-EL33&lt;0.005,0,(GJ32*(1+GJ$5/Setup!$C$36)+IF($V33=17,N($F33),0))-CN33-EL33)</f>
        <v>0</v>
      </c>
      <c r="GK33" s="48" t="n">
        <f aca="false">IF((GK32*(1+GK$5/Setup!$C$36)+IF($V33=18,N($F33),0))-CO33-EM33&lt;0.005,0,(GK32*(1+GK$5/Setup!$C$36)+IF($V33=18,N($F33),0))-CO33-EM33)</f>
        <v>0</v>
      </c>
      <c r="GL33" s="48" t="n">
        <f aca="false">IF((GL32*(1+GL$5/Setup!$C$36)+IF($V33=19,N($F33),0))-CP33-EN33&lt;0.005,0,(GL32*(1+GL$5/Setup!$C$36)+IF($V33=19,N($F33),0))-CP33-EN33)</f>
        <v>0</v>
      </c>
      <c r="GM33" s="48" t="n">
        <f aca="false">IF((GM32*(1+GM$5/Setup!$C$36)+IF($V33=20,N($F33),0))-CQ33-EO33&lt;0.005,0,(GM32*(1+GM$5/Setup!$C$36)+IF($V33=20,N($F33),0))-CQ33-EO33)</f>
        <v>0</v>
      </c>
      <c r="GN33" s="48" t="n">
        <f aca="false">IF((GN32*(1+GN$5/Setup!$C$36)+IF($V33=21,N($F33),0))-CR33-EP33&lt;0.005,0,(GN32*(1+GN$5/Setup!$C$36)+IF($V33=21,N($F33),0))-CR33-EP33)</f>
        <v>0</v>
      </c>
      <c r="GO33" s="48" t="n">
        <f aca="false">IF((GO32*(1+GO$5/Setup!$C$36)+IF($V33=22,N($F33),0))-CS33-EQ33&lt;0.005,0,(GO32*(1+GO$5/Setup!$C$36)+IF($V33=22,N($F33),0))-CS33-EQ33)</f>
        <v>0</v>
      </c>
      <c r="GP33" s="48" t="n">
        <f aca="false">IF((GP32*(1+GP$5/Setup!$C$36)+IF($V33=23,N($F33),0))-CT33-ER33&lt;0.005,0,(GP32*(1+GP$5/Setup!$C$36)+IF($V33=23,N($F33),0))-CT33-ER33)</f>
        <v>0</v>
      </c>
      <c r="GQ33" s="48" t="n">
        <f aca="false">IF((GQ32*(1+GQ$5/Setup!$C$36)+IF($V33=24,N($F33),0))-CU33-ES33&lt;0.005,0,(GQ32*(1+GQ$5/Setup!$C$36)+IF($V33=24,N($F33),0))-CU33-ES33)</f>
        <v>0</v>
      </c>
      <c r="GR33" s="48" t="n">
        <f aca="false">IF((GR32*(1+GR$5/Setup!$C$36)+IF($V33=25,N($F33),0))-CV33-ET33&lt;0.005,0,(GR32*(1+GR$5/Setup!$C$36)+IF($V33=25,N($F33),0))-CV33-ET33)</f>
        <v>0</v>
      </c>
      <c r="GS33" s="48" t="n">
        <f aca="false">IF((GS32*(1+GS$5/Setup!$C$36)+IF($V33=26,N($F33),0))-CW33-EU33&lt;0.005,0,(GS32*(1+GS$5/Setup!$C$36)+IF($V33=26,N($F33),0))-CW33-EU33)</f>
        <v>0</v>
      </c>
      <c r="GT33" s="48" t="n">
        <f aca="false">IF((GT32*(1+GT$5/Setup!$C$36)+IF($V33=27,N($F33),0))-CX33-EV33&lt;0.005,0,(GT32*(1+GT$5/Setup!$C$36)+IF($V33=27,N($F33),0))-CX33-EV33)</f>
        <v>0</v>
      </c>
      <c r="GU33" s="48" t="n">
        <f aca="false">IF((GU32*(1+GU$5/Setup!$C$36)+IF($V33=28,N($F33),0))-CY33-EW33&lt;0.005,0,(GU32*(1+GU$5/Setup!$C$36)+IF($V33=28,N($F33),0))-CY33-EW33)</f>
        <v>0</v>
      </c>
      <c r="GV33" s="48" t="n">
        <f aca="false">IF((GV32*(1+GV$5/Setup!$C$36)+IF($V33=29,N($F33),0))-CZ33-EX33&lt;0.005,0,(GV32*(1+GV$5/Setup!$C$36)+IF($V33=29,N($F33),0))-CZ33-EX33)</f>
        <v>0</v>
      </c>
      <c r="GW33" s="48" t="n">
        <f aca="false">IF((GW32*(1+GW$5/Setup!$C$36)+IF($V33=30,N($F33),0))-DA33-EY33&lt;0.005,0,(GW32*(1+GW$5/Setup!$C$36)+IF($V33=30,N($F33),0))-DA33-EY33)</f>
        <v>0</v>
      </c>
      <c r="GX33" s="48" t="n">
        <f aca="false">IF((GX32*(1+GX$5/Setup!$C$36)+IF($V33=31,N($F33),0))-DB33-EZ33&lt;0.005,0,(GX32*(1+GX$5/Setup!$C$36)+IF($V33=31,N($F33),0))-DB33-EZ33)</f>
        <v>0</v>
      </c>
      <c r="GY33" s="48" t="n">
        <f aca="false">IF((GY32*(1+GY$5/Setup!$C$36)+IF($V33=32,N($F33),0))-DC33-FA33&lt;0.005,0,(GY32*(1+GY$5/Setup!$C$36)+IF($V33=32,N($F33),0))-DC33-FA33)</f>
        <v>0</v>
      </c>
      <c r="GZ33" s="48" t="n">
        <f aca="false">IF((GZ32*(1+GZ$5/Setup!$C$36)+IF($V33=33,N($F33),0))-DD33-FB33&lt;0.005,0,(GZ32*(1+GZ$5/Setup!$C$36)+IF($V33=33,N($F33),0))-DD33-FB33)</f>
        <v>0</v>
      </c>
      <c r="HA33" s="48" t="n">
        <f aca="false">IF((HA32*(1+HA$5/Setup!$C$36)+IF($V33=34,N($F33),0))-DE33-FC33&lt;0.005,0,(HA32*(1+HA$5/Setup!$C$36)+IF($V33=34,N($F33),0))-DE33-FC33)</f>
        <v>0</v>
      </c>
      <c r="HB33" s="48" t="n">
        <f aca="false">IF((HB32*(1+HB$5/Setup!$C$36)+IF($V33=35,N($F33),0))-DF33-FD33&lt;0.005,0,(HB32*(1+HB$5/Setup!$C$36)+IF($V33=35,N($F33),0))-DF33-FD33)</f>
        <v>0</v>
      </c>
      <c r="HC33" s="48" t="n">
        <f aca="false">IF((HC32*(1+HC$5/Setup!$C$36)+IF($V33=36,N($F33),0))-DG33-FE33&lt;0.005,0,(HC32*(1+HC$5/Setup!$C$36)+IF($V33=36,N($F33),0))-DG33-FE33)</f>
        <v>0</v>
      </c>
      <c r="HD33" s="48" t="n">
        <f aca="false">IF((HD32*(1+HD$5/Setup!$C$36)+IF($V33=37,N($F33),0))-DH33-FF33&lt;0.005,0,(HD32*(1+HD$5/Setup!$C$36)+IF($V33=37,N($F33),0))-DH33-FF33)</f>
        <v>0</v>
      </c>
      <c r="HE33" s="48" t="n">
        <f aca="false">IF((HE32*(1+HE$5/Setup!$C$36)+IF($V33=38,N($F33),0))-DI33-FG33&lt;0.005,0,(HE32*(1+HE$5/Setup!$C$36)+IF($V33=38,N($F33),0))-DI33-FG33)</f>
        <v>0</v>
      </c>
      <c r="HF33" s="48" t="n">
        <f aca="false">IF((HF32*(1+HF$5/Setup!$C$36)+IF($V33=39,N($F33),0))-DJ33-FH33&lt;0.005,0,(HF32*(1+HF$5/Setup!$C$36)+IF($V33=39,N($F33),0))-DJ33-FH33)</f>
        <v>0</v>
      </c>
      <c r="HG33" s="48" t="n">
        <f aca="false">IF((HG32*(1+HG$5/Setup!$C$36)+IF($V33=40,N($F33),0))-DK33-FI33&lt;0.005,0,(HG32*(1+HG$5/Setup!$C$36)+IF($V33=40,N($F33),0))-DK33-FI33)</f>
        <v>0</v>
      </c>
      <c r="HH33" s="48" t="n">
        <f aca="false">IF((HH32*(1+HH$5/Setup!$C$36)+IF($V33=41,N($F33),0))-DL33-FJ33&lt;0.005,0,(HH32*(1+HH$5/Setup!$C$36)+IF($V33=41,N($F33),0))-DL33-FJ33)</f>
        <v>0</v>
      </c>
      <c r="HI33" s="48" t="n">
        <f aca="false">IF((HI32*(1+HI$5/Setup!$C$36)+IF($V33=42,N($F33),0))-DM33-FK33&lt;0.005,0,(HI32*(1+HI$5/Setup!$C$36)+IF($V33=42,N($F33),0))-DM33-FK33)</f>
        <v>0</v>
      </c>
      <c r="HJ33" s="48" t="n">
        <f aca="false">IF((HJ32*(1+HJ$5/Setup!$C$36)+IF($V33=43,N($F33),0))-DN33-FL33&lt;0.005,0,(HJ32*(1+HJ$5/Setup!$C$36)+IF($V33=43,N($F33),0))-DN33-FL33)</f>
        <v>0</v>
      </c>
      <c r="HK33" s="48" t="n">
        <f aca="false">IF((HK32*(1+HK$5/Setup!$C$36)+IF($V33=44,N($F33),0))-DO33-FM33&lt;0.005,0,(HK32*(1+HK$5/Setup!$C$36)+IF($V33=44,N($F33),0))-DO33-FM33)</f>
        <v>0</v>
      </c>
      <c r="HL33" s="48" t="n">
        <f aca="false">IF((HL32*(1+HL$5/Setup!$C$36)+IF($V33=45,N($F33),0))-DP33-FN33&lt;0.005,0,(HL32*(1+HL$5/Setup!$C$36)+IF($V33=45,N($F33),0))-DP33-FN33)</f>
        <v>0</v>
      </c>
      <c r="HM33" s="48" t="n">
        <f aca="false">IF((HM32*(1+HM$5/Setup!$C$36)+IF($V33=46,N($F33),0))-DQ33-FO33&lt;0.005,0,(HM32*(1+HM$5/Setup!$C$36)+IF($V33=46,N($F33),0))-DQ33-FO33)</f>
        <v>0</v>
      </c>
      <c r="HN33" s="48" t="n">
        <f aca="false">IF((HN32*(1+HN$5/Setup!$C$36)+IF($V33=47,N($F33),0))-DR33-FP33&lt;0.005,0,(HN32*(1+HN$5/Setup!$C$36)+IF($V33=47,N($F33),0))-DR33-FP33)</f>
        <v>0</v>
      </c>
      <c r="HO33" s="48" t="n">
        <f aca="false">IF((HO32*(1+HO$5/Setup!$C$36)+IF($V33=48,N($F33),0))-DS33-FQ33&lt;0.005,0,(HO32*(1+HO$5/Setup!$C$36)+IF($V33=48,N($F33),0))-DS33-FQ33)</f>
        <v>0</v>
      </c>
      <c r="HP33" s="48" t="n">
        <f aca="false">IF((HP32*(1+HP$5/Setup!$C$36)+IF($V33=49,N($F33),0))-DT33-FR33&lt;0.005,0,(HP32*(1+HP$5/Setup!$C$36)+IF($V33=49,N($F33),0))-DT33-FR33)</f>
        <v>0</v>
      </c>
      <c r="HQ33" s="48" t="n">
        <f aca="false">IF((HQ32*(1+HQ$5/Setup!$C$36)+IF($V33=50,N($F33),0))-DU33-FS33&lt;0.005,0,(HQ32*(1+HQ$5/Setup!$C$36)+IF($V33=50,N($F33),0))-DU33-FS33)</f>
        <v>0</v>
      </c>
    </row>
    <row r="34" customFormat="false" ht="15" hidden="false" customHeight="false" outlineLevel="0" collapsed="false">
      <c r="A34" s="44" t="n">
        <v>26</v>
      </c>
      <c r="B34" s="45" t="n">
        <f aca="false">IF(Setup!$C$7="Every month",EDATE(Setup!$C$8,($A34-1)),IF(Setup!$C$7="Twice a month",DATE(YEAR(Setup!$C$8),MONTH(Setup!$C$8)+INT((($A34-1)+Setup!$C$41)/2),MIN(IF(MOD(($A34-1)+Setup!$C$41,2)=0,Setup!$C$39,Setup!$C$40),DAY(EOMONTH(DATE(YEAR(Setup!$C$8),MONTH(Setup!$C$8)+INT((($A34-1)+Setup!$C$41)/2),1),0)))),Setup!$C$8+($A34-1)*IF(Setup!$C$7="Every week",7,14)))</f>
        <v>46675</v>
      </c>
      <c r="C34" s="45" t="n">
        <f aca="false">IF(Setup!$C$7="Every month",EDATE(Setup!$C$8,$A34),IF(Setup!$C$7="Twice a month",DATE(YEAR(Setup!$C$8),MONTH(Setup!$C$8)+INT(($A34+Setup!$C$41)/2),MIN(IF(MOD($A34+Setup!$C$41,2)=0,Setup!$C$39,Setup!$C$40),DAY(EOMONTH(DATE(YEAR(Setup!$C$8),MONTH(Setup!$C$8)+INT(($A34+Setup!$C$41)/2),1),0)))),Setup!$C$8+$A34*IF(Setup!$C$7="Every week",7,14)))</f>
        <v>46689</v>
      </c>
      <c r="D34" s="46"/>
      <c r="E34" s="47"/>
      <c r="F34" s="47"/>
      <c r="G34" s="47"/>
      <c r="H34" s="47"/>
      <c r="I34" s="48" t="n">
        <f aca="false">N(Setup!$C$11)+N(E34)</f>
        <v>100</v>
      </c>
      <c r="J34" s="48" t="n">
        <f aca="false">MIN(Setup!$C$37,MAX(I34,0))</f>
        <v>9.23076923076923</v>
      </c>
      <c r="K34" s="48" t="n">
        <f aca="false">MIN(MAX(N(Setup!$C$14)-L33,0),MAX(I34-J34,0))</f>
        <v>0</v>
      </c>
      <c r="L34" s="48" t="n">
        <f aca="false">L33+K34-N(G34)</f>
        <v>500</v>
      </c>
      <c r="M34" s="48" t="n">
        <f aca="false">M33+J34-N(H34)</f>
        <v>240</v>
      </c>
      <c r="N34" s="48" t="n">
        <f aca="false">SUM(BX34:DU34)</f>
        <v>0</v>
      </c>
      <c r="O34" s="48" t="n">
        <f aca="false">SUM(Z34:BW34)-N34</f>
        <v>40</v>
      </c>
      <c r="P34" s="48" t="n">
        <f aca="false">MAX(I34-J34-K34,0)+O34</f>
        <v>130.769230769231</v>
      </c>
      <c r="Q34" s="48" t="n">
        <f aca="false">SUM(DV34:FS34)</f>
        <v>0</v>
      </c>
      <c r="R34" s="49" t="n">
        <f aca="false">N34+J34+K34+Q34</f>
        <v>9.23076923076923</v>
      </c>
      <c r="S34" s="48" t="n">
        <f aca="false">T34-T33-N(F34)+N34+Q34</f>
        <v>0</v>
      </c>
      <c r="T34" s="49" t="n">
        <f aca="false">SUM(FT34:HQ34)</f>
        <v>0</v>
      </c>
      <c r="U34" s="44" t="str">
        <f aca="false">IF(T33&lt;0.005,"",INDEX(Helpers!$C$2:$C$51,IF(_xlfn.MINIFS($DV$6:$FS$6,DV34:FS34,"&gt;0.005")=0,V34,_xlfn.MINIFS($DV$6:$FS$6,DV34:FS34,"&gt;0.005"))))</f>
        <v/>
      </c>
      <c r="V34" s="44" t="n">
        <f aca="false">IF(_xlfn.MINIFS($FT$6:$HQ$6,FT33:HQ33,"&gt;0.005")=0,1,_xlfn.MINIFS($FT$6:$HQ$6,FT33:HQ33,"&gt;0.005"))</f>
        <v>1</v>
      </c>
      <c r="W34" s="44" t="n">
        <f aca="false">IF(AND(D34&lt;&gt;"Paid",T33&gt;0.005),1,0)</f>
        <v>0</v>
      </c>
      <c r="X34" s="48" t="n">
        <f aca="false">SUMPRODUCT(((Helpers!$G$2:$G$51*(1+(Helpers!$D$2:$D$51+0.000000001)/12)^(($B34-Setup!$C$8)/(365.25/12))-Helpers!$E$2:$E$51*((1+(Helpers!$D$2:$D$51+0.000000001)/12)^(($B34-Setup!$C$8)/(365.25/12))-1)/((Helpers!$D$2:$D$51+0.000000001)/12))&gt;0)*(Helpers!$G$2:$G$51*(1+(Helpers!$D$2:$D$51+0.000000001)/12)^(($B34-Setup!$C$8)/(365.25/12))-Helpers!$E$2:$E$51*((1+(Helpers!$D$2:$D$51+0.000000001)/12)^(($B34-Setup!$C$8)/(365.25/12))-1)/((Helpers!$D$2:$D$51+0.000000001)/12)))</f>
        <v>1234.33489932958</v>
      </c>
      <c r="Y34" s="48"/>
      <c r="Z34" s="48" t="n">
        <f aca="false">IF(OR(N(Z$5)=0,Z$6=""),0,Z$5*((DATE(YEAR($B34),MONTH($B34),MIN(Z$6,DAY(EOMONTH($B34,0))))&gt;=$B34)*(DATE(YEAR($B34),MONTH($B34),MIN(Z$6,DAY(EOMONTH($B34,0))))&lt;$C34)+(DATE(YEAR($B34),MONTH($B34)+1,MIN(Z$6,DAY(EOMONTH($B34,1))))&gt;=$B34)*(DATE(YEAR($B34),MONTH($B34)+1,MIN(Z$6,DAY(EOMONTH($B34,1))))&lt;$C34)))</f>
        <v>0</v>
      </c>
      <c r="AA34" s="48" t="n">
        <f aca="false">IF(OR(N(AA$5)=0,AA$6=""),0,AA$5*((DATE(YEAR($B34),MONTH($B34),MIN(AA$6,DAY(EOMONTH($B34,0))))&gt;=$B34)*(DATE(YEAR($B34),MONTH($B34),MIN(AA$6,DAY(EOMONTH($B34,0))))&lt;$C34)+(DATE(YEAR($B34),MONTH($B34)+1,MIN(AA$6,DAY(EOMONTH($B34,1))))&gt;=$B34)*(DATE(YEAR($B34),MONTH($B34)+1,MIN(AA$6,DAY(EOMONTH($B34,1))))&lt;$C34)))</f>
        <v>40</v>
      </c>
      <c r="AB34" s="48" t="n">
        <f aca="false">IF(OR(N(AB$5)=0,AB$6=""),0,AB$5*((DATE(YEAR($B34),MONTH($B34),MIN(AB$6,DAY(EOMONTH($B34,0))))&gt;=$B34)*(DATE(YEAR($B34),MONTH($B34),MIN(AB$6,DAY(EOMONTH($B34,0))))&lt;$C34)+(DATE(YEAR($B34),MONTH($B34)+1,MIN(AB$6,DAY(EOMONTH($B34,1))))&gt;=$B34)*(DATE(YEAR($B34),MONTH($B34)+1,MIN(AB$6,DAY(EOMONTH($B34,1))))&lt;$C34)))</f>
        <v>0</v>
      </c>
      <c r="AC34" s="48" t="n">
        <f aca="false">IF(OR(N(AC$5)=0,AC$6=""),0,AC$5*((DATE(YEAR($B34),MONTH($B34),MIN(AC$6,DAY(EOMONTH($B34,0))))&gt;=$B34)*(DATE(YEAR($B34),MONTH($B34),MIN(AC$6,DAY(EOMONTH($B34,0))))&lt;$C34)+(DATE(YEAR($B34),MONTH($B34)+1,MIN(AC$6,DAY(EOMONTH($B34,1))))&gt;=$B34)*(DATE(YEAR($B34),MONTH($B34)+1,MIN(AC$6,DAY(EOMONTH($B34,1))))&lt;$C34)))</f>
        <v>0</v>
      </c>
      <c r="AD34" s="48" t="n">
        <f aca="false">IF(OR(N(AD$5)=0,AD$6=""),0,AD$5*((DATE(YEAR($B34),MONTH($B34),MIN(AD$6,DAY(EOMONTH($B34,0))))&gt;=$B34)*(DATE(YEAR($B34),MONTH($B34),MIN(AD$6,DAY(EOMONTH($B34,0))))&lt;$C34)+(DATE(YEAR($B34),MONTH($B34)+1,MIN(AD$6,DAY(EOMONTH($B34,1))))&gt;=$B34)*(DATE(YEAR($B34),MONTH($B34)+1,MIN(AD$6,DAY(EOMONTH($B34,1))))&lt;$C34)))</f>
        <v>0</v>
      </c>
      <c r="AE34" s="48" t="n">
        <f aca="false">IF(OR(N(AE$5)=0,AE$6=""),0,AE$5*((DATE(YEAR($B34),MONTH($B34),MIN(AE$6,DAY(EOMONTH($B34,0))))&gt;=$B34)*(DATE(YEAR($B34),MONTH($B34),MIN(AE$6,DAY(EOMONTH($B34,0))))&lt;$C34)+(DATE(YEAR($B34),MONTH($B34)+1,MIN(AE$6,DAY(EOMONTH($B34,1))))&gt;=$B34)*(DATE(YEAR($B34),MONTH($B34)+1,MIN(AE$6,DAY(EOMONTH($B34,1))))&lt;$C34)))</f>
        <v>0</v>
      </c>
      <c r="AF34" s="48" t="n">
        <f aca="false">IF(OR(N(AF$5)=0,AF$6=""),0,AF$5*((DATE(YEAR($B34),MONTH($B34),MIN(AF$6,DAY(EOMONTH($B34,0))))&gt;=$B34)*(DATE(YEAR($B34),MONTH($B34),MIN(AF$6,DAY(EOMONTH($B34,0))))&lt;$C34)+(DATE(YEAR($B34),MONTH($B34)+1,MIN(AF$6,DAY(EOMONTH($B34,1))))&gt;=$B34)*(DATE(YEAR($B34),MONTH($B34)+1,MIN(AF$6,DAY(EOMONTH($B34,1))))&lt;$C34)))</f>
        <v>0</v>
      </c>
      <c r="AG34" s="48" t="n">
        <f aca="false">IF(OR(N(AG$5)=0,AG$6=""),0,AG$5*((DATE(YEAR($B34),MONTH($B34),MIN(AG$6,DAY(EOMONTH($B34,0))))&gt;=$B34)*(DATE(YEAR($B34),MONTH($B34),MIN(AG$6,DAY(EOMONTH($B34,0))))&lt;$C34)+(DATE(YEAR($B34),MONTH($B34)+1,MIN(AG$6,DAY(EOMONTH($B34,1))))&gt;=$B34)*(DATE(YEAR($B34),MONTH($B34)+1,MIN(AG$6,DAY(EOMONTH($B34,1))))&lt;$C34)))</f>
        <v>0</v>
      </c>
      <c r="AH34" s="48" t="n">
        <f aca="false">IF(OR(N(AH$5)=0,AH$6=""),0,AH$5*((DATE(YEAR($B34),MONTH($B34),MIN(AH$6,DAY(EOMONTH($B34,0))))&gt;=$B34)*(DATE(YEAR($B34),MONTH($B34),MIN(AH$6,DAY(EOMONTH($B34,0))))&lt;$C34)+(DATE(YEAR($B34),MONTH($B34)+1,MIN(AH$6,DAY(EOMONTH($B34,1))))&gt;=$B34)*(DATE(YEAR($B34),MONTH($B34)+1,MIN(AH$6,DAY(EOMONTH($B34,1))))&lt;$C34)))</f>
        <v>0</v>
      </c>
      <c r="AI34" s="48" t="n">
        <f aca="false">IF(OR(N(AI$5)=0,AI$6=""),0,AI$5*((DATE(YEAR($B34),MONTH($B34),MIN(AI$6,DAY(EOMONTH($B34,0))))&gt;=$B34)*(DATE(YEAR($B34),MONTH($B34),MIN(AI$6,DAY(EOMONTH($B34,0))))&lt;$C34)+(DATE(YEAR($B34),MONTH($B34)+1,MIN(AI$6,DAY(EOMONTH($B34,1))))&gt;=$B34)*(DATE(YEAR($B34),MONTH($B34)+1,MIN(AI$6,DAY(EOMONTH($B34,1))))&lt;$C34)))</f>
        <v>0</v>
      </c>
      <c r="AJ34" s="48" t="n">
        <f aca="false">IF(OR(N(AJ$5)=0,AJ$6=""),0,AJ$5*((DATE(YEAR($B34),MONTH($B34),MIN(AJ$6,DAY(EOMONTH($B34,0))))&gt;=$B34)*(DATE(YEAR($B34),MONTH($B34),MIN(AJ$6,DAY(EOMONTH($B34,0))))&lt;$C34)+(DATE(YEAR($B34),MONTH($B34)+1,MIN(AJ$6,DAY(EOMONTH($B34,1))))&gt;=$B34)*(DATE(YEAR($B34),MONTH($B34)+1,MIN(AJ$6,DAY(EOMONTH($B34,1))))&lt;$C34)))</f>
        <v>0</v>
      </c>
      <c r="AK34" s="48" t="n">
        <f aca="false">IF(OR(N(AK$5)=0,AK$6=""),0,AK$5*((DATE(YEAR($B34),MONTH($B34),MIN(AK$6,DAY(EOMONTH($B34,0))))&gt;=$B34)*(DATE(YEAR($B34),MONTH($B34),MIN(AK$6,DAY(EOMONTH($B34,0))))&lt;$C34)+(DATE(YEAR($B34),MONTH($B34)+1,MIN(AK$6,DAY(EOMONTH($B34,1))))&gt;=$B34)*(DATE(YEAR($B34),MONTH($B34)+1,MIN(AK$6,DAY(EOMONTH($B34,1))))&lt;$C34)))</f>
        <v>0</v>
      </c>
      <c r="AL34" s="48" t="n">
        <f aca="false">IF(OR(N(AL$5)=0,AL$6=""),0,AL$5*((DATE(YEAR($B34),MONTH($B34),MIN(AL$6,DAY(EOMONTH($B34,0))))&gt;=$B34)*(DATE(YEAR($B34),MONTH($B34),MIN(AL$6,DAY(EOMONTH($B34,0))))&lt;$C34)+(DATE(YEAR($B34),MONTH($B34)+1,MIN(AL$6,DAY(EOMONTH($B34,1))))&gt;=$B34)*(DATE(YEAR($B34),MONTH($B34)+1,MIN(AL$6,DAY(EOMONTH($B34,1))))&lt;$C34)))</f>
        <v>0</v>
      </c>
      <c r="AM34" s="48" t="n">
        <f aca="false">IF(OR(N(AM$5)=0,AM$6=""),0,AM$5*((DATE(YEAR($B34),MONTH($B34),MIN(AM$6,DAY(EOMONTH($B34,0))))&gt;=$B34)*(DATE(YEAR($B34),MONTH($B34),MIN(AM$6,DAY(EOMONTH($B34,0))))&lt;$C34)+(DATE(YEAR($B34),MONTH($B34)+1,MIN(AM$6,DAY(EOMONTH($B34,1))))&gt;=$B34)*(DATE(YEAR($B34),MONTH($B34)+1,MIN(AM$6,DAY(EOMONTH($B34,1))))&lt;$C34)))</f>
        <v>0</v>
      </c>
      <c r="AN34" s="48" t="n">
        <f aca="false">IF(OR(N(AN$5)=0,AN$6=""),0,AN$5*((DATE(YEAR($B34),MONTH($B34),MIN(AN$6,DAY(EOMONTH($B34,0))))&gt;=$B34)*(DATE(YEAR($B34),MONTH($B34),MIN(AN$6,DAY(EOMONTH($B34,0))))&lt;$C34)+(DATE(YEAR($B34),MONTH($B34)+1,MIN(AN$6,DAY(EOMONTH($B34,1))))&gt;=$B34)*(DATE(YEAR($B34),MONTH($B34)+1,MIN(AN$6,DAY(EOMONTH($B34,1))))&lt;$C34)))</f>
        <v>0</v>
      </c>
      <c r="AO34" s="48" t="n">
        <f aca="false">IF(OR(N(AO$5)=0,AO$6=""),0,AO$5*((DATE(YEAR($B34),MONTH($B34),MIN(AO$6,DAY(EOMONTH($B34,0))))&gt;=$B34)*(DATE(YEAR($B34),MONTH($B34),MIN(AO$6,DAY(EOMONTH($B34,0))))&lt;$C34)+(DATE(YEAR($B34),MONTH($B34)+1,MIN(AO$6,DAY(EOMONTH($B34,1))))&gt;=$B34)*(DATE(YEAR($B34),MONTH($B34)+1,MIN(AO$6,DAY(EOMONTH($B34,1))))&lt;$C34)))</f>
        <v>0</v>
      </c>
      <c r="AP34" s="48" t="n">
        <f aca="false">IF(OR(N(AP$5)=0,AP$6=""),0,AP$5*((DATE(YEAR($B34),MONTH($B34),MIN(AP$6,DAY(EOMONTH($B34,0))))&gt;=$B34)*(DATE(YEAR($B34),MONTH($B34),MIN(AP$6,DAY(EOMONTH($B34,0))))&lt;$C34)+(DATE(YEAR($B34),MONTH($B34)+1,MIN(AP$6,DAY(EOMONTH($B34,1))))&gt;=$B34)*(DATE(YEAR($B34),MONTH($B34)+1,MIN(AP$6,DAY(EOMONTH($B34,1))))&lt;$C34)))</f>
        <v>0</v>
      </c>
      <c r="AQ34" s="48" t="n">
        <f aca="false">IF(OR(N(AQ$5)=0,AQ$6=""),0,AQ$5*((DATE(YEAR($B34),MONTH($B34),MIN(AQ$6,DAY(EOMONTH($B34,0))))&gt;=$B34)*(DATE(YEAR($B34),MONTH($B34),MIN(AQ$6,DAY(EOMONTH($B34,0))))&lt;$C34)+(DATE(YEAR($B34),MONTH($B34)+1,MIN(AQ$6,DAY(EOMONTH($B34,1))))&gt;=$B34)*(DATE(YEAR($B34),MONTH($B34)+1,MIN(AQ$6,DAY(EOMONTH($B34,1))))&lt;$C34)))</f>
        <v>0</v>
      </c>
      <c r="AR34" s="48" t="n">
        <f aca="false">IF(OR(N(AR$5)=0,AR$6=""),0,AR$5*((DATE(YEAR($B34),MONTH($B34),MIN(AR$6,DAY(EOMONTH($B34,0))))&gt;=$B34)*(DATE(YEAR($B34),MONTH($B34),MIN(AR$6,DAY(EOMONTH($B34,0))))&lt;$C34)+(DATE(YEAR($B34),MONTH($B34)+1,MIN(AR$6,DAY(EOMONTH($B34,1))))&gt;=$B34)*(DATE(YEAR($B34),MONTH($B34)+1,MIN(AR$6,DAY(EOMONTH($B34,1))))&lt;$C34)))</f>
        <v>0</v>
      </c>
      <c r="AS34" s="48" t="n">
        <f aca="false">IF(OR(N(AS$5)=0,AS$6=""),0,AS$5*((DATE(YEAR($B34),MONTH($B34),MIN(AS$6,DAY(EOMONTH($B34,0))))&gt;=$B34)*(DATE(YEAR($B34),MONTH($B34),MIN(AS$6,DAY(EOMONTH($B34,0))))&lt;$C34)+(DATE(YEAR($B34),MONTH($B34)+1,MIN(AS$6,DAY(EOMONTH($B34,1))))&gt;=$B34)*(DATE(YEAR($B34),MONTH($B34)+1,MIN(AS$6,DAY(EOMONTH($B34,1))))&lt;$C34)))</f>
        <v>0</v>
      </c>
      <c r="AT34" s="48" t="n">
        <f aca="false">IF(OR(N(AT$5)=0,AT$6=""),0,AT$5*((DATE(YEAR($B34),MONTH($B34),MIN(AT$6,DAY(EOMONTH($B34,0))))&gt;=$B34)*(DATE(YEAR($B34),MONTH($B34),MIN(AT$6,DAY(EOMONTH($B34,0))))&lt;$C34)+(DATE(YEAR($B34),MONTH($B34)+1,MIN(AT$6,DAY(EOMONTH($B34,1))))&gt;=$B34)*(DATE(YEAR($B34),MONTH($B34)+1,MIN(AT$6,DAY(EOMONTH($B34,1))))&lt;$C34)))</f>
        <v>0</v>
      </c>
      <c r="AU34" s="48" t="n">
        <f aca="false">IF(OR(N(AU$5)=0,AU$6=""),0,AU$5*((DATE(YEAR($B34),MONTH($B34),MIN(AU$6,DAY(EOMONTH($B34,0))))&gt;=$B34)*(DATE(YEAR($B34),MONTH($B34),MIN(AU$6,DAY(EOMONTH($B34,0))))&lt;$C34)+(DATE(YEAR($B34),MONTH($B34)+1,MIN(AU$6,DAY(EOMONTH($B34,1))))&gt;=$B34)*(DATE(YEAR($B34),MONTH($B34)+1,MIN(AU$6,DAY(EOMONTH($B34,1))))&lt;$C34)))</f>
        <v>0</v>
      </c>
      <c r="AV34" s="48" t="n">
        <f aca="false">IF(OR(N(AV$5)=0,AV$6=""),0,AV$5*((DATE(YEAR($B34),MONTH($B34),MIN(AV$6,DAY(EOMONTH($B34,0))))&gt;=$B34)*(DATE(YEAR($B34),MONTH($B34),MIN(AV$6,DAY(EOMONTH($B34,0))))&lt;$C34)+(DATE(YEAR($B34),MONTH($B34)+1,MIN(AV$6,DAY(EOMONTH($B34,1))))&gt;=$B34)*(DATE(YEAR($B34),MONTH($B34)+1,MIN(AV$6,DAY(EOMONTH($B34,1))))&lt;$C34)))</f>
        <v>0</v>
      </c>
      <c r="AW34" s="48" t="n">
        <f aca="false">IF(OR(N(AW$5)=0,AW$6=""),0,AW$5*((DATE(YEAR($B34),MONTH($B34),MIN(AW$6,DAY(EOMONTH($B34,0))))&gt;=$B34)*(DATE(YEAR($B34),MONTH($B34),MIN(AW$6,DAY(EOMONTH($B34,0))))&lt;$C34)+(DATE(YEAR($B34),MONTH($B34)+1,MIN(AW$6,DAY(EOMONTH($B34,1))))&gt;=$B34)*(DATE(YEAR($B34),MONTH($B34)+1,MIN(AW$6,DAY(EOMONTH($B34,1))))&lt;$C34)))</f>
        <v>0</v>
      </c>
      <c r="AX34" s="48" t="n">
        <f aca="false">IF(OR(N(AX$5)=0,AX$6=""),0,AX$5*((DATE(YEAR($B34),MONTH($B34),MIN(AX$6,DAY(EOMONTH($B34,0))))&gt;=$B34)*(DATE(YEAR($B34),MONTH($B34),MIN(AX$6,DAY(EOMONTH($B34,0))))&lt;$C34)+(DATE(YEAR($B34),MONTH($B34)+1,MIN(AX$6,DAY(EOMONTH($B34,1))))&gt;=$B34)*(DATE(YEAR($B34),MONTH($B34)+1,MIN(AX$6,DAY(EOMONTH($B34,1))))&lt;$C34)))</f>
        <v>0</v>
      </c>
      <c r="AY34" s="48" t="n">
        <f aca="false">IF(OR(N(AY$5)=0,AY$6=""),0,AY$5*((DATE(YEAR($B34),MONTH($B34),MIN(AY$6,DAY(EOMONTH($B34,0))))&gt;=$B34)*(DATE(YEAR($B34),MONTH($B34),MIN(AY$6,DAY(EOMONTH($B34,0))))&lt;$C34)+(DATE(YEAR($B34),MONTH($B34)+1,MIN(AY$6,DAY(EOMONTH($B34,1))))&gt;=$B34)*(DATE(YEAR($B34),MONTH($B34)+1,MIN(AY$6,DAY(EOMONTH($B34,1))))&lt;$C34)))</f>
        <v>0</v>
      </c>
      <c r="AZ34" s="48" t="n">
        <f aca="false">IF(OR(N(AZ$5)=0,AZ$6=""),0,AZ$5*((DATE(YEAR($B34),MONTH($B34),MIN(AZ$6,DAY(EOMONTH($B34,0))))&gt;=$B34)*(DATE(YEAR($B34),MONTH($B34),MIN(AZ$6,DAY(EOMONTH($B34,0))))&lt;$C34)+(DATE(YEAR($B34),MONTH($B34)+1,MIN(AZ$6,DAY(EOMONTH($B34,1))))&gt;=$B34)*(DATE(YEAR($B34),MONTH($B34)+1,MIN(AZ$6,DAY(EOMONTH($B34,1))))&lt;$C34)))</f>
        <v>0</v>
      </c>
      <c r="BA34" s="48" t="n">
        <f aca="false">IF(OR(N(BA$5)=0,BA$6=""),0,BA$5*((DATE(YEAR($B34),MONTH($B34),MIN(BA$6,DAY(EOMONTH($B34,0))))&gt;=$B34)*(DATE(YEAR($B34),MONTH($B34),MIN(BA$6,DAY(EOMONTH($B34,0))))&lt;$C34)+(DATE(YEAR($B34),MONTH($B34)+1,MIN(BA$6,DAY(EOMONTH($B34,1))))&gt;=$B34)*(DATE(YEAR($B34),MONTH($B34)+1,MIN(BA$6,DAY(EOMONTH($B34,1))))&lt;$C34)))</f>
        <v>0</v>
      </c>
      <c r="BB34" s="48" t="n">
        <f aca="false">IF(OR(N(BB$5)=0,BB$6=""),0,BB$5*((DATE(YEAR($B34),MONTH($B34),MIN(BB$6,DAY(EOMONTH($B34,0))))&gt;=$B34)*(DATE(YEAR($B34),MONTH($B34),MIN(BB$6,DAY(EOMONTH($B34,0))))&lt;$C34)+(DATE(YEAR($B34),MONTH($B34)+1,MIN(BB$6,DAY(EOMONTH($B34,1))))&gt;=$B34)*(DATE(YEAR($B34),MONTH($B34)+1,MIN(BB$6,DAY(EOMONTH($B34,1))))&lt;$C34)))</f>
        <v>0</v>
      </c>
      <c r="BC34" s="48" t="n">
        <f aca="false">IF(OR(N(BC$5)=0,BC$6=""),0,BC$5*((DATE(YEAR($B34),MONTH($B34),MIN(BC$6,DAY(EOMONTH($B34,0))))&gt;=$B34)*(DATE(YEAR($B34),MONTH($B34),MIN(BC$6,DAY(EOMONTH($B34,0))))&lt;$C34)+(DATE(YEAR($B34),MONTH($B34)+1,MIN(BC$6,DAY(EOMONTH($B34,1))))&gt;=$B34)*(DATE(YEAR($B34),MONTH($B34)+1,MIN(BC$6,DAY(EOMONTH($B34,1))))&lt;$C34)))</f>
        <v>0</v>
      </c>
      <c r="BD34" s="48" t="n">
        <f aca="false">IF(OR(N(BD$5)=0,BD$6=""),0,BD$5*((DATE(YEAR($B34),MONTH($B34),MIN(BD$6,DAY(EOMONTH($B34,0))))&gt;=$B34)*(DATE(YEAR($B34),MONTH($B34),MIN(BD$6,DAY(EOMONTH($B34,0))))&lt;$C34)+(DATE(YEAR($B34),MONTH($B34)+1,MIN(BD$6,DAY(EOMONTH($B34,1))))&gt;=$B34)*(DATE(YEAR($B34),MONTH($B34)+1,MIN(BD$6,DAY(EOMONTH($B34,1))))&lt;$C34)))</f>
        <v>0</v>
      </c>
      <c r="BE34" s="48" t="n">
        <f aca="false">IF(OR(N(BE$5)=0,BE$6=""),0,BE$5*((DATE(YEAR($B34),MONTH($B34),MIN(BE$6,DAY(EOMONTH($B34,0))))&gt;=$B34)*(DATE(YEAR($B34),MONTH($B34),MIN(BE$6,DAY(EOMONTH($B34,0))))&lt;$C34)+(DATE(YEAR($B34),MONTH($B34)+1,MIN(BE$6,DAY(EOMONTH($B34,1))))&gt;=$B34)*(DATE(YEAR($B34),MONTH($B34)+1,MIN(BE$6,DAY(EOMONTH($B34,1))))&lt;$C34)))</f>
        <v>0</v>
      </c>
      <c r="BF34" s="48" t="n">
        <f aca="false">IF(OR(N(BF$5)=0,BF$6=""),0,BF$5*((DATE(YEAR($B34),MONTH($B34),MIN(BF$6,DAY(EOMONTH($B34,0))))&gt;=$B34)*(DATE(YEAR($B34),MONTH($B34),MIN(BF$6,DAY(EOMONTH($B34,0))))&lt;$C34)+(DATE(YEAR($B34),MONTH($B34)+1,MIN(BF$6,DAY(EOMONTH($B34,1))))&gt;=$B34)*(DATE(YEAR($B34),MONTH($B34)+1,MIN(BF$6,DAY(EOMONTH($B34,1))))&lt;$C34)))</f>
        <v>0</v>
      </c>
      <c r="BG34" s="48" t="n">
        <f aca="false">IF(OR(N(BG$5)=0,BG$6=""),0,BG$5*((DATE(YEAR($B34),MONTH($B34),MIN(BG$6,DAY(EOMONTH($B34,0))))&gt;=$B34)*(DATE(YEAR($B34),MONTH($B34),MIN(BG$6,DAY(EOMONTH($B34,0))))&lt;$C34)+(DATE(YEAR($B34),MONTH($B34)+1,MIN(BG$6,DAY(EOMONTH($B34,1))))&gt;=$B34)*(DATE(YEAR($B34),MONTH($B34)+1,MIN(BG$6,DAY(EOMONTH($B34,1))))&lt;$C34)))</f>
        <v>0</v>
      </c>
      <c r="BH34" s="48" t="n">
        <f aca="false">IF(OR(N(BH$5)=0,BH$6=""),0,BH$5*((DATE(YEAR($B34),MONTH($B34),MIN(BH$6,DAY(EOMONTH($B34,0))))&gt;=$B34)*(DATE(YEAR($B34),MONTH($B34),MIN(BH$6,DAY(EOMONTH($B34,0))))&lt;$C34)+(DATE(YEAR($B34),MONTH($B34)+1,MIN(BH$6,DAY(EOMONTH($B34,1))))&gt;=$B34)*(DATE(YEAR($B34),MONTH($B34)+1,MIN(BH$6,DAY(EOMONTH($B34,1))))&lt;$C34)))</f>
        <v>0</v>
      </c>
      <c r="BI34" s="48" t="n">
        <f aca="false">IF(OR(N(BI$5)=0,BI$6=""),0,BI$5*((DATE(YEAR($B34),MONTH($B34),MIN(BI$6,DAY(EOMONTH($B34,0))))&gt;=$B34)*(DATE(YEAR($B34),MONTH($B34),MIN(BI$6,DAY(EOMONTH($B34,0))))&lt;$C34)+(DATE(YEAR($B34),MONTH($B34)+1,MIN(BI$6,DAY(EOMONTH($B34,1))))&gt;=$B34)*(DATE(YEAR($B34),MONTH($B34)+1,MIN(BI$6,DAY(EOMONTH($B34,1))))&lt;$C34)))</f>
        <v>0</v>
      </c>
      <c r="BJ34" s="48" t="n">
        <f aca="false">IF(OR(N(BJ$5)=0,BJ$6=""),0,BJ$5*((DATE(YEAR($B34),MONTH($B34),MIN(BJ$6,DAY(EOMONTH($B34,0))))&gt;=$B34)*(DATE(YEAR($B34),MONTH($B34),MIN(BJ$6,DAY(EOMONTH($B34,0))))&lt;$C34)+(DATE(YEAR($B34),MONTH($B34)+1,MIN(BJ$6,DAY(EOMONTH($B34,1))))&gt;=$B34)*(DATE(YEAR($B34),MONTH($B34)+1,MIN(BJ$6,DAY(EOMONTH($B34,1))))&lt;$C34)))</f>
        <v>0</v>
      </c>
      <c r="BK34" s="48" t="n">
        <f aca="false">IF(OR(N(BK$5)=0,BK$6=""),0,BK$5*((DATE(YEAR($B34),MONTH($B34),MIN(BK$6,DAY(EOMONTH($B34,0))))&gt;=$B34)*(DATE(YEAR($B34),MONTH($B34),MIN(BK$6,DAY(EOMONTH($B34,0))))&lt;$C34)+(DATE(YEAR($B34),MONTH($B34)+1,MIN(BK$6,DAY(EOMONTH($B34,1))))&gt;=$B34)*(DATE(YEAR($B34),MONTH($B34)+1,MIN(BK$6,DAY(EOMONTH($B34,1))))&lt;$C34)))</f>
        <v>0</v>
      </c>
      <c r="BL34" s="48" t="n">
        <f aca="false">IF(OR(N(BL$5)=0,BL$6=""),0,BL$5*((DATE(YEAR($B34),MONTH($B34),MIN(BL$6,DAY(EOMONTH($B34,0))))&gt;=$B34)*(DATE(YEAR($B34),MONTH($B34),MIN(BL$6,DAY(EOMONTH($B34,0))))&lt;$C34)+(DATE(YEAR($B34),MONTH($B34)+1,MIN(BL$6,DAY(EOMONTH($B34,1))))&gt;=$B34)*(DATE(YEAR($B34),MONTH($B34)+1,MIN(BL$6,DAY(EOMONTH($B34,1))))&lt;$C34)))</f>
        <v>0</v>
      </c>
      <c r="BM34" s="48" t="n">
        <f aca="false">IF(OR(N(BM$5)=0,BM$6=""),0,BM$5*((DATE(YEAR($B34),MONTH($B34),MIN(BM$6,DAY(EOMONTH($B34,0))))&gt;=$B34)*(DATE(YEAR($B34),MONTH($B34),MIN(BM$6,DAY(EOMONTH($B34,0))))&lt;$C34)+(DATE(YEAR($B34),MONTH($B34)+1,MIN(BM$6,DAY(EOMONTH($B34,1))))&gt;=$B34)*(DATE(YEAR($B34),MONTH($B34)+1,MIN(BM$6,DAY(EOMONTH($B34,1))))&lt;$C34)))</f>
        <v>0</v>
      </c>
      <c r="BN34" s="48" t="n">
        <f aca="false">IF(OR(N(BN$5)=0,BN$6=""),0,BN$5*((DATE(YEAR($B34),MONTH($B34),MIN(BN$6,DAY(EOMONTH($B34,0))))&gt;=$B34)*(DATE(YEAR($B34),MONTH($B34),MIN(BN$6,DAY(EOMONTH($B34,0))))&lt;$C34)+(DATE(YEAR($B34),MONTH($B34)+1,MIN(BN$6,DAY(EOMONTH($B34,1))))&gt;=$B34)*(DATE(YEAR($B34),MONTH($B34)+1,MIN(BN$6,DAY(EOMONTH($B34,1))))&lt;$C34)))</f>
        <v>0</v>
      </c>
      <c r="BO34" s="48" t="n">
        <f aca="false">IF(OR(N(BO$5)=0,BO$6=""),0,BO$5*((DATE(YEAR($B34),MONTH($B34),MIN(BO$6,DAY(EOMONTH($B34,0))))&gt;=$B34)*(DATE(YEAR($B34),MONTH($B34),MIN(BO$6,DAY(EOMONTH($B34,0))))&lt;$C34)+(DATE(YEAR($B34),MONTH($B34)+1,MIN(BO$6,DAY(EOMONTH($B34,1))))&gt;=$B34)*(DATE(YEAR($B34),MONTH($B34)+1,MIN(BO$6,DAY(EOMONTH($B34,1))))&lt;$C34)))</f>
        <v>0</v>
      </c>
      <c r="BP34" s="48" t="n">
        <f aca="false">IF(OR(N(BP$5)=0,BP$6=""),0,BP$5*((DATE(YEAR($B34),MONTH($B34),MIN(BP$6,DAY(EOMONTH($B34,0))))&gt;=$B34)*(DATE(YEAR($B34),MONTH($B34),MIN(BP$6,DAY(EOMONTH($B34,0))))&lt;$C34)+(DATE(YEAR($B34),MONTH($B34)+1,MIN(BP$6,DAY(EOMONTH($B34,1))))&gt;=$B34)*(DATE(YEAR($B34),MONTH($B34)+1,MIN(BP$6,DAY(EOMONTH($B34,1))))&lt;$C34)))</f>
        <v>0</v>
      </c>
      <c r="BQ34" s="48" t="n">
        <f aca="false">IF(OR(N(BQ$5)=0,BQ$6=""),0,BQ$5*((DATE(YEAR($B34),MONTH($B34),MIN(BQ$6,DAY(EOMONTH($B34,0))))&gt;=$B34)*(DATE(YEAR($B34),MONTH($B34),MIN(BQ$6,DAY(EOMONTH($B34,0))))&lt;$C34)+(DATE(YEAR($B34),MONTH($B34)+1,MIN(BQ$6,DAY(EOMONTH($B34,1))))&gt;=$B34)*(DATE(YEAR($B34),MONTH($B34)+1,MIN(BQ$6,DAY(EOMONTH($B34,1))))&lt;$C34)))</f>
        <v>0</v>
      </c>
      <c r="BR34" s="48" t="n">
        <f aca="false">IF(OR(N(BR$5)=0,BR$6=""),0,BR$5*((DATE(YEAR($B34),MONTH($B34),MIN(BR$6,DAY(EOMONTH($B34,0))))&gt;=$B34)*(DATE(YEAR($B34),MONTH($B34),MIN(BR$6,DAY(EOMONTH($B34,0))))&lt;$C34)+(DATE(YEAR($B34),MONTH($B34)+1,MIN(BR$6,DAY(EOMONTH($B34,1))))&gt;=$B34)*(DATE(YEAR($B34),MONTH($B34)+1,MIN(BR$6,DAY(EOMONTH($B34,1))))&lt;$C34)))</f>
        <v>0</v>
      </c>
      <c r="BS34" s="48" t="n">
        <f aca="false">IF(OR(N(BS$5)=0,BS$6=""),0,BS$5*((DATE(YEAR($B34),MONTH($B34),MIN(BS$6,DAY(EOMONTH($B34,0))))&gt;=$B34)*(DATE(YEAR($B34),MONTH($B34),MIN(BS$6,DAY(EOMONTH($B34,0))))&lt;$C34)+(DATE(YEAR($B34),MONTH($B34)+1,MIN(BS$6,DAY(EOMONTH($B34,1))))&gt;=$B34)*(DATE(YEAR($B34),MONTH($B34)+1,MIN(BS$6,DAY(EOMONTH($B34,1))))&lt;$C34)))</f>
        <v>0</v>
      </c>
      <c r="BT34" s="48" t="n">
        <f aca="false">IF(OR(N(BT$5)=0,BT$6=""),0,BT$5*((DATE(YEAR($B34),MONTH($B34),MIN(BT$6,DAY(EOMONTH($B34,0))))&gt;=$B34)*(DATE(YEAR($B34),MONTH($B34),MIN(BT$6,DAY(EOMONTH($B34,0))))&lt;$C34)+(DATE(YEAR($B34),MONTH($B34)+1,MIN(BT$6,DAY(EOMONTH($B34,1))))&gt;=$B34)*(DATE(YEAR($B34),MONTH($B34)+1,MIN(BT$6,DAY(EOMONTH($B34,1))))&lt;$C34)))</f>
        <v>0</v>
      </c>
      <c r="BU34" s="48" t="n">
        <f aca="false">IF(OR(N(BU$5)=0,BU$6=""),0,BU$5*((DATE(YEAR($B34),MONTH($B34),MIN(BU$6,DAY(EOMONTH($B34,0))))&gt;=$B34)*(DATE(YEAR($B34),MONTH($B34),MIN(BU$6,DAY(EOMONTH($B34,0))))&lt;$C34)+(DATE(YEAR($B34),MONTH($B34)+1,MIN(BU$6,DAY(EOMONTH($B34,1))))&gt;=$B34)*(DATE(YEAR($B34),MONTH($B34)+1,MIN(BU$6,DAY(EOMONTH($B34,1))))&lt;$C34)))</f>
        <v>0</v>
      </c>
      <c r="BV34" s="48" t="n">
        <f aca="false">IF(OR(N(BV$5)=0,BV$6=""),0,BV$5*((DATE(YEAR($B34),MONTH($B34),MIN(BV$6,DAY(EOMONTH($B34,0))))&gt;=$B34)*(DATE(YEAR($B34),MONTH($B34),MIN(BV$6,DAY(EOMONTH($B34,0))))&lt;$C34)+(DATE(YEAR($B34),MONTH($B34)+1,MIN(BV$6,DAY(EOMONTH($B34,1))))&gt;=$B34)*(DATE(YEAR($B34),MONTH($B34)+1,MIN(BV$6,DAY(EOMONTH($B34,1))))&lt;$C34)))</f>
        <v>0</v>
      </c>
      <c r="BW34" s="48" t="n">
        <f aca="false">IF(OR(N(BW$5)=0,BW$6=""),0,BW$5*((DATE(YEAR($B34),MONTH($B34),MIN(BW$6,DAY(EOMONTH($B34,0))))&gt;=$B34)*(DATE(YEAR($B34),MONTH($B34),MIN(BW$6,DAY(EOMONTH($B34,0))))&lt;$C34)+(DATE(YEAR($B34),MONTH($B34)+1,MIN(BW$6,DAY(EOMONTH($B34,1))))&gt;=$B34)*(DATE(YEAR($B34),MONTH($B34)+1,MIN(BW$6,DAY(EOMONTH($B34,1))))&lt;$C34)))</f>
        <v>0</v>
      </c>
      <c r="BX34" s="48" t="n">
        <f aca="false">MIN(Z34,(FT33*(1+FT$5/Setup!$C$36)+IF($V34=1,N($F34),0)))</f>
        <v>0</v>
      </c>
      <c r="BY34" s="48" t="n">
        <f aca="false">MIN(AA34,(FU33*(1+FU$5/Setup!$C$36)+IF($V34=2,N($F34),0)))</f>
        <v>0</v>
      </c>
      <c r="BZ34" s="48" t="n">
        <f aca="false">MIN(AB34,(FV33*(1+FV$5/Setup!$C$36)+IF($V34=3,N($F34),0)))</f>
        <v>0</v>
      </c>
      <c r="CA34" s="48" t="n">
        <f aca="false">MIN(AC34,(FW33*(1+FW$5/Setup!$C$36)+IF($V34=4,N($F34),0)))</f>
        <v>0</v>
      </c>
      <c r="CB34" s="48" t="n">
        <f aca="false">MIN(AD34,(FX33*(1+FX$5/Setup!$C$36)+IF($V34=5,N($F34),0)))</f>
        <v>0</v>
      </c>
      <c r="CC34" s="48" t="n">
        <f aca="false">MIN(AE34,(FY33*(1+FY$5/Setup!$C$36)+IF($V34=6,N($F34),0)))</f>
        <v>0</v>
      </c>
      <c r="CD34" s="48" t="n">
        <f aca="false">MIN(AF34,(FZ33*(1+FZ$5/Setup!$C$36)+IF($V34=7,N($F34),0)))</f>
        <v>0</v>
      </c>
      <c r="CE34" s="48" t="n">
        <f aca="false">MIN(AG34,(GA33*(1+GA$5/Setup!$C$36)+IF($V34=8,N($F34),0)))</f>
        <v>0</v>
      </c>
      <c r="CF34" s="48" t="n">
        <f aca="false">MIN(AH34,(GB33*(1+GB$5/Setup!$C$36)+IF($V34=9,N($F34),0)))</f>
        <v>0</v>
      </c>
      <c r="CG34" s="48" t="n">
        <f aca="false">MIN(AI34,(GC33*(1+GC$5/Setup!$C$36)+IF($V34=10,N($F34),0)))</f>
        <v>0</v>
      </c>
      <c r="CH34" s="48" t="n">
        <f aca="false">MIN(AJ34,(GD33*(1+GD$5/Setup!$C$36)+IF($V34=11,N($F34),0)))</f>
        <v>0</v>
      </c>
      <c r="CI34" s="48" t="n">
        <f aca="false">MIN(AK34,(GE33*(1+GE$5/Setup!$C$36)+IF($V34=12,N($F34),0)))</f>
        <v>0</v>
      </c>
      <c r="CJ34" s="48" t="n">
        <f aca="false">MIN(AL34,(GF33*(1+GF$5/Setup!$C$36)+IF($V34=13,N($F34),0)))</f>
        <v>0</v>
      </c>
      <c r="CK34" s="48" t="n">
        <f aca="false">MIN(AM34,(GG33*(1+GG$5/Setup!$C$36)+IF($V34=14,N($F34),0)))</f>
        <v>0</v>
      </c>
      <c r="CL34" s="48" t="n">
        <f aca="false">MIN(AN34,(GH33*(1+GH$5/Setup!$C$36)+IF($V34=15,N($F34),0)))</f>
        <v>0</v>
      </c>
      <c r="CM34" s="48" t="n">
        <f aca="false">MIN(AO34,(GI33*(1+GI$5/Setup!$C$36)+IF($V34=16,N($F34),0)))</f>
        <v>0</v>
      </c>
      <c r="CN34" s="48" t="n">
        <f aca="false">MIN(AP34,(GJ33*(1+GJ$5/Setup!$C$36)+IF($V34=17,N($F34),0)))</f>
        <v>0</v>
      </c>
      <c r="CO34" s="48" t="n">
        <f aca="false">MIN(AQ34,(GK33*(1+GK$5/Setup!$C$36)+IF($V34=18,N($F34),0)))</f>
        <v>0</v>
      </c>
      <c r="CP34" s="48" t="n">
        <f aca="false">MIN(AR34,(GL33*(1+GL$5/Setup!$C$36)+IF($V34=19,N($F34),0)))</f>
        <v>0</v>
      </c>
      <c r="CQ34" s="48" t="n">
        <f aca="false">MIN(AS34,(GM33*(1+GM$5/Setup!$C$36)+IF($V34=20,N($F34),0)))</f>
        <v>0</v>
      </c>
      <c r="CR34" s="48" t="n">
        <f aca="false">MIN(AT34,(GN33*(1+GN$5/Setup!$C$36)+IF($V34=21,N($F34),0)))</f>
        <v>0</v>
      </c>
      <c r="CS34" s="48" t="n">
        <f aca="false">MIN(AU34,(GO33*(1+GO$5/Setup!$C$36)+IF($V34=22,N($F34),0)))</f>
        <v>0</v>
      </c>
      <c r="CT34" s="48" t="n">
        <f aca="false">MIN(AV34,(GP33*(1+GP$5/Setup!$C$36)+IF($V34=23,N($F34),0)))</f>
        <v>0</v>
      </c>
      <c r="CU34" s="48" t="n">
        <f aca="false">MIN(AW34,(GQ33*(1+GQ$5/Setup!$C$36)+IF($V34=24,N($F34),0)))</f>
        <v>0</v>
      </c>
      <c r="CV34" s="48" t="n">
        <f aca="false">MIN(AX34,(GR33*(1+GR$5/Setup!$C$36)+IF($V34=25,N($F34),0)))</f>
        <v>0</v>
      </c>
      <c r="CW34" s="48" t="n">
        <f aca="false">MIN(AY34,(GS33*(1+GS$5/Setup!$C$36)+IF($V34=26,N($F34),0)))</f>
        <v>0</v>
      </c>
      <c r="CX34" s="48" t="n">
        <f aca="false">MIN(AZ34,(GT33*(1+GT$5/Setup!$C$36)+IF($V34=27,N($F34),0)))</f>
        <v>0</v>
      </c>
      <c r="CY34" s="48" t="n">
        <f aca="false">MIN(BA34,(GU33*(1+GU$5/Setup!$C$36)+IF($V34=28,N($F34),0)))</f>
        <v>0</v>
      </c>
      <c r="CZ34" s="48" t="n">
        <f aca="false">MIN(BB34,(GV33*(1+GV$5/Setup!$C$36)+IF($V34=29,N($F34),0)))</f>
        <v>0</v>
      </c>
      <c r="DA34" s="48" t="n">
        <f aca="false">MIN(BC34,(GW33*(1+GW$5/Setup!$C$36)+IF($V34=30,N($F34),0)))</f>
        <v>0</v>
      </c>
      <c r="DB34" s="48" t="n">
        <f aca="false">MIN(BD34,(GX33*(1+GX$5/Setup!$C$36)+IF($V34=31,N($F34),0)))</f>
        <v>0</v>
      </c>
      <c r="DC34" s="48" t="n">
        <f aca="false">MIN(BE34,(GY33*(1+GY$5/Setup!$C$36)+IF($V34=32,N($F34),0)))</f>
        <v>0</v>
      </c>
      <c r="DD34" s="48" t="n">
        <f aca="false">MIN(BF34,(GZ33*(1+GZ$5/Setup!$C$36)+IF($V34=33,N($F34),0)))</f>
        <v>0</v>
      </c>
      <c r="DE34" s="48" t="n">
        <f aca="false">MIN(BG34,(HA33*(1+HA$5/Setup!$C$36)+IF($V34=34,N($F34),0)))</f>
        <v>0</v>
      </c>
      <c r="DF34" s="48" t="n">
        <f aca="false">MIN(BH34,(HB33*(1+HB$5/Setup!$C$36)+IF($V34=35,N($F34),0)))</f>
        <v>0</v>
      </c>
      <c r="DG34" s="48" t="n">
        <f aca="false">MIN(BI34,(HC33*(1+HC$5/Setup!$C$36)+IF($V34=36,N($F34),0)))</f>
        <v>0</v>
      </c>
      <c r="DH34" s="48" t="n">
        <f aca="false">MIN(BJ34,(HD33*(1+HD$5/Setup!$C$36)+IF($V34=37,N($F34),0)))</f>
        <v>0</v>
      </c>
      <c r="DI34" s="48" t="n">
        <f aca="false">MIN(BK34,(HE33*(1+HE$5/Setup!$C$36)+IF($V34=38,N($F34),0)))</f>
        <v>0</v>
      </c>
      <c r="DJ34" s="48" t="n">
        <f aca="false">MIN(BL34,(HF33*(1+HF$5/Setup!$C$36)+IF($V34=39,N($F34),0)))</f>
        <v>0</v>
      </c>
      <c r="DK34" s="48" t="n">
        <f aca="false">MIN(BM34,(HG33*(1+HG$5/Setup!$C$36)+IF($V34=40,N($F34),0)))</f>
        <v>0</v>
      </c>
      <c r="DL34" s="48" t="n">
        <f aca="false">MIN(BN34,(HH33*(1+HH$5/Setup!$C$36)+IF($V34=41,N($F34),0)))</f>
        <v>0</v>
      </c>
      <c r="DM34" s="48" t="n">
        <f aca="false">MIN(BO34,(HI33*(1+HI$5/Setup!$C$36)+IF($V34=42,N($F34),0)))</f>
        <v>0</v>
      </c>
      <c r="DN34" s="48" t="n">
        <f aca="false">MIN(BP34,(HJ33*(1+HJ$5/Setup!$C$36)+IF($V34=43,N($F34),0)))</f>
        <v>0</v>
      </c>
      <c r="DO34" s="48" t="n">
        <f aca="false">MIN(BQ34,(HK33*(1+HK$5/Setup!$C$36)+IF($V34=44,N($F34),0)))</f>
        <v>0</v>
      </c>
      <c r="DP34" s="48" t="n">
        <f aca="false">MIN(BR34,(HL33*(1+HL$5/Setup!$C$36)+IF($V34=45,N($F34),0)))</f>
        <v>0</v>
      </c>
      <c r="DQ34" s="48" t="n">
        <f aca="false">MIN(BS34,(HM33*(1+HM$5/Setup!$C$36)+IF($V34=46,N($F34),0)))</f>
        <v>0</v>
      </c>
      <c r="DR34" s="48" t="n">
        <f aca="false">MIN(BT34,(HN33*(1+HN$5/Setup!$C$36)+IF($V34=47,N($F34),0)))</f>
        <v>0</v>
      </c>
      <c r="DS34" s="48" t="n">
        <f aca="false">MIN(BU34,(HO33*(1+HO$5/Setup!$C$36)+IF($V34=48,N($F34),0)))</f>
        <v>0</v>
      </c>
      <c r="DT34" s="48" t="n">
        <f aca="false">MIN(BV34,(HP33*(1+HP$5/Setup!$C$36)+IF($V34=49,N($F34),0)))</f>
        <v>0</v>
      </c>
      <c r="DU34" s="48" t="n">
        <f aca="false">MIN(BW34,(HQ33*(1+HQ$5/Setup!$C$36)+IF($V34=50,N($F34),0)))</f>
        <v>0</v>
      </c>
      <c r="DV34" s="48" t="n">
        <f aca="false">MIN(MAX((FT33*(1+FT$5/Setup!$C$36)+IF($V34=1,N($F34),0))-BX34,0),MAX($P34-0,0))</f>
        <v>0</v>
      </c>
      <c r="DW34" s="48" t="n">
        <f aca="false">MIN(MAX((FU33*(1+FU$5/Setup!$C$36)+IF($V34=2,N($F34),0))-BY34,0),MAX($P34-SUM(DV34:DV34),0))</f>
        <v>0</v>
      </c>
      <c r="DX34" s="48" t="n">
        <f aca="false">MIN(MAX((FV33*(1+FV$5/Setup!$C$36)+IF($V34=3,N($F34),0))-BZ34,0),MAX($P34-SUM(DV34:DW34),0))</f>
        <v>0</v>
      </c>
      <c r="DY34" s="48" t="n">
        <f aca="false">MIN(MAX((FW33*(1+FW$5/Setup!$C$36)+IF($V34=4,N($F34),0))-CA34,0),MAX($P34-SUM(DV34:DX34),0))</f>
        <v>0</v>
      </c>
      <c r="DZ34" s="48" t="n">
        <f aca="false">MIN(MAX((FX33*(1+FX$5/Setup!$C$36)+IF($V34=5,N($F34),0))-CB34,0),MAX($P34-SUM(DV34:DY34),0))</f>
        <v>0</v>
      </c>
      <c r="EA34" s="48" t="n">
        <f aca="false">MIN(MAX((FY33*(1+FY$5/Setup!$C$36)+IF($V34=6,N($F34),0))-CC34,0),MAX($P34-SUM(DV34:DZ34),0))</f>
        <v>0</v>
      </c>
      <c r="EB34" s="48" t="n">
        <f aca="false">MIN(MAX((FZ33*(1+FZ$5/Setup!$C$36)+IF($V34=7,N($F34),0))-CD34,0),MAX($P34-SUM(DV34:EA34),0))</f>
        <v>0</v>
      </c>
      <c r="EC34" s="48" t="n">
        <f aca="false">MIN(MAX((GA33*(1+GA$5/Setup!$C$36)+IF($V34=8,N($F34),0))-CE34,0),MAX($P34-SUM(DV34:EB34),0))</f>
        <v>0</v>
      </c>
      <c r="ED34" s="48" t="n">
        <f aca="false">MIN(MAX((GB33*(1+GB$5/Setup!$C$36)+IF($V34=9,N($F34),0))-CF34,0),MAX($P34-SUM(DV34:EC34),0))</f>
        <v>0</v>
      </c>
      <c r="EE34" s="48" t="n">
        <f aca="false">MIN(MAX((GC33*(1+GC$5/Setup!$C$36)+IF($V34=10,N($F34),0))-CG34,0),MAX($P34-SUM(DV34:ED34),0))</f>
        <v>0</v>
      </c>
      <c r="EF34" s="48" t="n">
        <f aca="false">MIN(MAX((GD33*(1+GD$5/Setup!$C$36)+IF($V34=11,N($F34),0))-CH34,0),MAX($P34-SUM(DV34:EE34),0))</f>
        <v>0</v>
      </c>
      <c r="EG34" s="48" t="n">
        <f aca="false">MIN(MAX((GE33*(1+GE$5/Setup!$C$36)+IF($V34=12,N($F34),0))-CI34,0),MAX($P34-SUM(DV34:EF34),0))</f>
        <v>0</v>
      </c>
      <c r="EH34" s="48" t="n">
        <f aca="false">MIN(MAX((GF33*(1+GF$5/Setup!$C$36)+IF($V34=13,N($F34),0))-CJ34,0),MAX($P34-SUM(DV34:EG34),0))</f>
        <v>0</v>
      </c>
      <c r="EI34" s="48" t="n">
        <f aca="false">MIN(MAX((GG33*(1+GG$5/Setup!$C$36)+IF($V34=14,N($F34),0))-CK34,0),MAX($P34-SUM(DV34:EH34),0))</f>
        <v>0</v>
      </c>
      <c r="EJ34" s="48" t="n">
        <f aca="false">MIN(MAX((GH33*(1+GH$5/Setup!$C$36)+IF($V34=15,N($F34),0))-CL34,0),MAX($P34-SUM(DV34:EI34),0))</f>
        <v>0</v>
      </c>
      <c r="EK34" s="48" t="n">
        <f aca="false">MIN(MAX((GI33*(1+GI$5/Setup!$C$36)+IF($V34=16,N($F34),0))-CM34,0),MAX($P34-SUM(DV34:EJ34),0))</f>
        <v>0</v>
      </c>
      <c r="EL34" s="48" t="n">
        <f aca="false">MIN(MAX((GJ33*(1+GJ$5/Setup!$C$36)+IF($V34=17,N($F34),0))-CN34,0),MAX($P34-SUM(DV34:EK34),0))</f>
        <v>0</v>
      </c>
      <c r="EM34" s="48" t="n">
        <f aca="false">MIN(MAX((GK33*(1+GK$5/Setup!$C$36)+IF($V34=18,N($F34),0))-CO34,0),MAX($P34-SUM(DV34:EL34),0))</f>
        <v>0</v>
      </c>
      <c r="EN34" s="48" t="n">
        <f aca="false">MIN(MAX((GL33*(1+GL$5/Setup!$C$36)+IF($V34=19,N($F34),0))-CP34,0),MAX($P34-SUM(DV34:EM34),0))</f>
        <v>0</v>
      </c>
      <c r="EO34" s="48" t="n">
        <f aca="false">MIN(MAX((GM33*(1+GM$5/Setup!$C$36)+IF($V34=20,N($F34),0))-CQ34,0),MAX($P34-SUM(DV34:EN34),0))</f>
        <v>0</v>
      </c>
      <c r="EP34" s="48" t="n">
        <f aca="false">MIN(MAX((GN33*(1+GN$5/Setup!$C$36)+IF($V34=21,N($F34),0))-CR34,0),MAX($P34-SUM(DV34:EO34),0))</f>
        <v>0</v>
      </c>
      <c r="EQ34" s="48" t="n">
        <f aca="false">MIN(MAX((GO33*(1+GO$5/Setup!$C$36)+IF($V34=22,N($F34),0))-CS34,0),MAX($P34-SUM(DV34:EP34),0))</f>
        <v>0</v>
      </c>
      <c r="ER34" s="48" t="n">
        <f aca="false">MIN(MAX((GP33*(1+GP$5/Setup!$C$36)+IF($V34=23,N($F34),0))-CT34,0),MAX($P34-SUM(DV34:EQ34),0))</f>
        <v>0</v>
      </c>
      <c r="ES34" s="48" t="n">
        <f aca="false">MIN(MAX((GQ33*(1+GQ$5/Setup!$C$36)+IF($V34=24,N($F34),0))-CU34,0),MAX($P34-SUM(DV34:ER34),0))</f>
        <v>0</v>
      </c>
      <c r="ET34" s="48" t="n">
        <f aca="false">MIN(MAX((GR33*(1+GR$5/Setup!$C$36)+IF($V34=25,N($F34),0))-CV34,0),MAX($P34-SUM(DV34:ES34),0))</f>
        <v>0</v>
      </c>
      <c r="EU34" s="48" t="n">
        <f aca="false">MIN(MAX((GS33*(1+GS$5/Setup!$C$36)+IF($V34=26,N($F34),0))-CW34,0),MAX($P34-SUM(DV34:ET34),0))</f>
        <v>0</v>
      </c>
      <c r="EV34" s="48" t="n">
        <f aca="false">MIN(MAX((GT33*(1+GT$5/Setup!$C$36)+IF($V34=27,N($F34),0))-CX34,0),MAX($P34-SUM(DV34:EU34),0))</f>
        <v>0</v>
      </c>
      <c r="EW34" s="48" t="n">
        <f aca="false">MIN(MAX((GU33*(1+GU$5/Setup!$C$36)+IF($V34=28,N($F34),0))-CY34,0),MAX($P34-SUM(DV34:EV34),0))</f>
        <v>0</v>
      </c>
      <c r="EX34" s="48" t="n">
        <f aca="false">MIN(MAX((GV33*(1+GV$5/Setup!$C$36)+IF($V34=29,N($F34),0))-CZ34,0),MAX($P34-SUM(DV34:EW34),0))</f>
        <v>0</v>
      </c>
      <c r="EY34" s="48" t="n">
        <f aca="false">MIN(MAX((GW33*(1+GW$5/Setup!$C$36)+IF($V34=30,N($F34),0))-DA34,0),MAX($P34-SUM(DV34:EX34),0))</f>
        <v>0</v>
      </c>
      <c r="EZ34" s="48" t="n">
        <f aca="false">MIN(MAX((GX33*(1+GX$5/Setup!$C$36)+IF($V34=31,N($F34),0))-DB34,0),MAX($P34-SUM(DV34:EY34),0))</f>
        <v>0</v>
      </c>
      <c r="FA34" s="48" t="n">
        <f aca="false">MIN(MAX((GY33*(1+GY$5/Setup!$C$36)+IF($V34=32,N($F34),0))-DC34,0),MAX($P34-SUM(DV34:EZ34),0))</f>
        <v>0</v>
      </c>
      <c r="FB34" s="48" t="n">
        <f aca="false">MIN(MAX((GZ33*(1+GZ$5/Setup!$C$36)+IF($V34=33,N($F34),0))-DD34,0),MAX($P34-SUM(DV34:FA34),0))</f>
        <v>0</v>
      </c>
      <c r="FC34" s="48" t="n">
        <f aca="false">MIN(MAX((HA33*(1+HA$5/Setup!$C$36)+IF($V34=34,N($F34),0))-DE34,0),MAX($P34-SUM(DV34:FB34),0))</f>
        <v>0</v>
      </c>
      <c r="FD34" s="48" t="n">
        <f aca="false">MIN(MAX((HB33*(1+HB$5/Setup!$C$36)+IF($V34=35,N($F34),0))-DF34,0),MAX($P34-SUM(DV34:FC34),0))</f>
        <v>0</v>
      </c>
      <c r="FE34" s="48" t="n">
        <f aca="false">MIN(MAX((HC33*(1+HC$5/Setup!$C$36)+IF($V34=36,N($F34),0))-DG34,0),MAX($P34-SUM(DV34:FD34),0))</f>
        <v>0</v>
      </c>
      <c r="FF34" s="48" t="n">
        <f aca="false">MIN(MAX((HD33*(1+HD$5/Setup!$C$36)+IF($V34=37,N($F34),0))-DH34,0),MAX($P34-SUM(DV34:FE34),0))</f>
        <v>0</v>
      </c>
      <c r="FG34" s="48" t="n">
        <f aca="false">MIN(MAX((HE33*(1+HE$5/Setup!$C$36)+IF($V34=38,N($F34),0))-DI34,0),MAX($P34-SUM(DV34:FF34),0))</f>
        <v>0</v>
      </c>
      <c r="FH34" s="48" t="n">
        <f aca="false">MIN(MAX((HF33*(1+HF$5/Setup!$C$36)+IF($V34=39,N($F34),0))-DJ34,0),MAX($P34-SUM(DV34:FG34),0))</f>
        <v>0</v>
      </c>
      <c r="FI34" s="48" t="n">
        <f aca="false">MIN(MAX((HG33*(1+HG$5/Setup!$C$36)+IF($V34=40,N($F34),0))-DK34,0),MAX($P34-SUM(DV34:FH34),0))</f>
        <v>0</v>
      </c>
      <c r="FJ34" s="48" t="n">
        <f aca="false">MIN(MAX((HH33*(1+HH$5/Setup!$C$36)+IF($V34=41,N($F34),0))-DL34,0),MAX($P34-SUM(DV34:FI34),0))</f>
        <v>0</v>
      </c>
      <c r="FK34" s="48" t="n">
        <f aca="false">MIN(MAX((HI33*(1+HI$5/Setup!$C$36)+IF($V34=42,N($F34),0))-DM34,0),MAX($P34-SUM(DV34:FJ34),0))</f>
        <v>0</v>
      </c>
      <c r="FL34" s="48" t="n">
        <f aca="false">MIN(MAX((HJ33*(1+HJ$5/Setup!$C$36)+IF($V34=43,N($F34),0))-DN34,0),MAX($P34-SUM(DV34:FK34),0))</f>
        <v>0</v>
      </c>
      <c r="FM34" s="48" t="n">
        <f aca="false">MIN(MAX((HK33*(1+HK$5/Setup!$C$36)+IF($V34=44,N($F34),0))-DO34,0),MAX($P34-SUM(DV34:FL34),0))</f>
        <v>0</v>
      </c>
      <c r="FN34" s="48" t="n">
        <f aca="false">MIN(MAX((HL33*(1+HL$5/Setup!$C$36)+IF($V34=45,N($F34),0))-DP34,0),MAX($P34-SUM(DV34:FM34),0))</f>
        <v>0</v>
      </c>
      <c r="FO34" s="48" t="n">
        <f aca="false">MIN(MAX((HM33*(1+HM$5/Setup!$C$36)+IF($V34=46,N($F34),0))-DQ34,0),MAX($P34-SUM(DV34:FN34),0))</f>
        <v>0</v>
      </c>
      <c r="FP34" s="48" t="n">
        <f aca="false">MIN(MAX((HN33*(1+HN$5/Setup!$C$36)+IF($V34=47,N($F34),0))-DR34,0),MAX($P34-SUM(DV34:FO34),0))</f>
        <v>0</v>
      </c>
      <c r="FQ34" s="48" t="n">
        <f aca="false">MIN(MAX((HO33*(1+HO$5/Setup!$C$36)+IF($V34=48,N($F34),0))-DS34,0),MAX($P34-SUM(DV34:FP34),0))</f>
        <v>0</v>
      </c>
      <c r="FR34" s="48" t="n">
        <f aca="false">MIN(MAX((HP33*(1+HP$5/Setup!$C$36)+IF($V34=49,N($F34),0))-DT34,0),MAX($P34-SUM(DV34:FQ34),0))</f>
        <v>0</v>
      </c>
      <c r="FS34" s="48" t="n">
        <f aca="false">MIN(MAX((HQ33*(1+HQ$5/Setup!$C$36)+IF($V34=50,N($F34),0))-DU34,0),MAX($P34-SUM(DV34:FR34),0))</f>
        <v>0</v>
      </c>
      <c r="FT34" s="48" t="n">
        <f aca="false">IF((FT33*(1+FT$5/Setup!$C$36)+IF($V34=1,N($F34),0))-BX34-DV34&lt;0.005,0,(FT33*(1+FT$5/Setup!$C$36)+IF($V34=1,N($F34),0))-BX34-DV34)</f>
        <v>0</v>
      </c>
      <c r="FU34" s="48" t="n">
        <f aca="false">IF((FU33*(1+FU$5/Setup!$C$36)+IF($V34=2,N($F34),0))-BY34-DW34&lt;0.005,0,(FU33*(1+FU$5/Setup!$C$36)+IF($V34=2,N($F34),0))-BY34-DW34)</f>
        <v>0</v>
      </c>
      <c r="FV34" s="48" t="n">
        <f aca="false">IF((FV33*(1+FV$5/Setup!$C$36)+IF($V34=3,N($F34),0))-BZ34-DX34&lt;0.005,0,(FV33*(1+FV$5/Setup!$C$36)+IF($V34=3,N($F34),0))-BZ34-DX34)</f>
        <v>0</v>
      </c>
      <c r="FW34" s="48" t="n">
        <f aca="false">IF((FW33*(1+FW$5/Setup!$C$36)+IF($V34=4,N($F34),0))-CA34-DY34&lt;0.005,0,(FW33*(1+FW$5/Setup!$C$36)+IF($V34=4,N($F34),0))-CA34-DY34)</f>
        <v>0</v>
      </c>
      <c r="FX34" s="48" t="n">
        <f aca="false">IF((FX33*(1+FX$5/Setup!$C$36)+IF($V34=5,N($F34),0))-CB34-DZ34&lt;0.005,0,(FX33*(1+FX$5/Setup!$C$36)+IF($V34=5,N($F34),0))-CB34-DZ34)</f>
        <v>0</v>
      </c>
      <c r="FY34" s="48" t="n">
        <f aca="false">IF((FY33*(1+FY$5/Setup!$C$36)+IF($V34=6,N($F34),0))-CC34-EA34&lt;0.005,0,(FY33*(1+FY$5/Setup!$C$36)+IF($V34=6,N($F34),0))-CC34-EA34)</f>
        <v>0</v>
      </c>
      <c r="FZ34" s="48" t="n">
        <f aca="false">IF((FZ33*(1+FZ$5/Setup!$C$36)+IF($V34=7,N($F34),0))-CD34-EB34&lt;0.005,0,(FZ33*(1+FZ$5/Setup!$C$36)+IF($V34=7,N($F34),0))-CD34-EB34)</f>
        <v>0</v>
      </c>
      <c r="GA34" s="48" t="n">
        <f aca="false">IF((GA33*(1+GA$5/Setup!$C$36)+IF($V34=8,N($F34),0))-CE34-EC34&lt;0.005,0,(GA33*(1+GA$5/Setup!$C$36)+IF($V34=8,N($F34),0))-CE34-EC34)</f>
        <v>0</v>
      </c>
      <c r="GB34" s="48" t="n">
        <f aca="false">IF((GB33*(1+GB$5/Setup!$C$36)+IF($V34=9,N($F34),0))-CF34-ED34&lt;0.005,0,(GB33*(1+GB$5/Setup!$C$36)+IF($V34=9,N($F34),0))-CF34-ED34)</f>
        <v>0</v>
      </c>
      <c r="GC34" s="48" t="n">
        <f aca="false">IF((GC33*(1+GC$5/Setup!$C$36)+IF($V34=10,N($F34),0))-CG34-EE34&lt;0.005,0,(GC33*(1+GC$5/Setup!$C$36)+IF($V34=10,N($F34),0))-CG34-EE34)</f>
        <v>0</v>
      </c>
      <c r="GD34" s="48" t="n">
        <f aca="false">IF((GD33*(1+GD$5/Setup!$C$36)+IF($V34=11,N($F34),0))-CH34-EF34&lt;0.005,0,(GD33*(1+GD$5/Setup!$C$36)+IF($V34=11,N($F34),0))-CH34-EF34)</f>
        <v>0</v>
      </c>
      <c r="GE34" s="48" t="n">
        <f aca="false">IF((GE33*(1+GE$5/Setup!$C$36)+IF($V34=12,N($F34),0))-CI34-EG34&lt;0.005,0,(GE33*(1+GE$5/Setup!$C$36)+IF($V34=12,N($F34),0))-CI34-EG34)</f>
        <v>0</v>
      </c>
      <c r="GF34" s="48" t="n">
        <f aca="false">IF((GF33*(1+GF$5/Setup!$C$36)+IF($V34=13,N($F34),0))-CJ34-EH34&lt;0.005,0,(GF33*(1+GF$5/Setup!$C$36)+IF($V34=13,N($F34),0))-CJ34-EH34)</f>
        <v>0</v>
      </c>
      <c r="GG34" s="48" t="n">
        <f aca="false">IF((GG33*(1+GG$5/Setup!$C$36)+IF($V34=14,N($F34),0))-CK34-EI34&lt;0.005,0,(GG33*(1+GG$5/Setup!$C$36)+IF($V34=14,N($F34),0))-CK34-EI34)</f>
        <v>0</v>
      </c>
      <c r="GH34" s="48" t="n">
        <f aca="false">IF((GH33*(1+GH$5/Setup!$C$36)+IF($V34=15,N($F34),0))-CL34-EJ34&lt;0.005,0,(GH33*(1+GH$5/Setup!$C$36)+IF($V34=15,N($F34),0))-CL34-EJ34)</f>
        <v>0</v>
      </c>
      <c r="GI34" s="48" t="n">
        <f aca="false">IF((GI33*(1+GI$5/Setup!$C$36)+IF($V34=16,N($F34),0))-CM34-EK34&lt;0.005,0,(GI33*(1+GI$5/Setup!$C$36)+IF($V34=16,N($F34),0))-CM34-EK34)</f>
        <v>0</v>
      </c>
      <c r="GJ34" s="48" t="n">
        <f aca="false">IF((GJ33*(1+GJ$5/Setup!$C$36)+IF($V34=17,N($F34),0))-CN34-EL34&lt;0.005,0,(GJ33*(1+GJ$5/Setup!$C$36)+IF($V34=17,N($F34),0))-CN34-EL34)</f>
        <v>0</v>
      </c>
      <c r="GK34" s="48" t="n">
        <f aca="false">IF((GK33*(1+GK$5/Setup!$C$36)+IF($V34=18,N($F34),0))-CO34-EM34&lt;0.005,0,(GK33*(1+GK$5/Setup!$C$36)+IF($V34=18,N($F34),0))-CO34-EM34)</f>
        <v>0</v>
      </c>
      <c r="GL34" s="48" t="n">
        <f aca="false">IF((GL33*(1+GL$5/Setup!$C$36)+IF($V34=19,N($F34),0))-CP34-EN34&lt;0.005,0,(GL33*(1+GL$5/Setup!$C$36)+IF($V34=19,N($F34),0))-CP34-EN34)</f>
        <v>0</v>
      </c>
      <c r="GM34" s="48" t="n">
        <f aca="false">IF((GM33*(1+GM$5/Setup!$C$36)+IF($V34=20,N($F34),0))-CQ34-EO34&lt;0.005,0,(GM33*(1+GM$5/Setup!$C$36)+IF($V34=20,N($F34),0))-CQ34-EO34)</f>
        <v>0</v>
      </c>
      <c r="GN34" s="48" t="n">
        <f aca="false">IF((GN33*(1+GN$5/Setup!$C$36)+IF($V34=21,N($F34),0))-CR34-EP34&lt;0.005,0,(GN33*(1+GN$5/Setup!$C$36)+IF($V34=21,N($F34),0))-CR34-EP34)</f>
        <v>0</v>
      </c>
      <c r="GO34" s="48" t="n">
        <f aca="false">IF((GO33*(1+GO$5/Setup!$C$36)+IF($V34=22,N($F34),0))-CS34-EQ34&lt;0.005,0,(GO33*(1+GO$5/Setup!$C$36)+IF($V34=22,N($F34),0))-CS34-EQ34)</f>
        <v>0</v>
      </c>
      <c r="GP34" s="48" t="n">
        <f aca="false">IF((GP33*(1+GP$5/Setup!$C$36)+IF($V34=23,N($F34),0))-CT34-ER34&lt;0.005,0,(GP33*(1+GP$5/Setup!$C$36)+IF($V34=23,N($F34),0))-CT34-ER34)</f>
        <v>0</v>
      </c>
      <c r="GQ34" s="48" t="n">
        <f aca="false">IF((GQ33*(1+GQ$5/Setup!$C$36)+IF($V34=24,N($F34),0))-CU34-ES34&lt;0.005,0,(GQ33*(1+GQ$5/Setup!$C$36)+IF($V34=24,N($F34),0))-CU34-ES34)</f>
        <v>0</v>
      </c>
      <c r="GR34" s="48" t="n">
        <f aca="false">IF((GR33*(1+GR$5/Setup!$C$36)+IF($V34=25,N($F34),0))-CV34-ET34&lt;0.005,0,(GR33*(1+GR$5/Setup!$C$36)+IF($V34=25,N($F34),0))-CV34-ET34)</f>
        <v>0</v>
      </c>
      <c r="GS34" s="48" t="n">
        <f aca="false">IF((GS33*(1+GS$5/Setup!$C$36)+IF($V34=26,N($F34),0))-CW34-EU34&lt;0.005,0,(GS33*(1+GS$5/Setup!$C$36)+IF($V34=26,N($F34),0))-CW34-EU34)</f>
        <v>0</v>
      </c>
      <c r="GT34" s="48" t="n">
        <f aca="false">IF((GT33*(1+GT$5/Setup!$C$36)+IF($V34=27,N($F34),0))-CX34-EV34&lt;0.005,0,(GT33*(1+GT$5/Setup!$C$36)+IF($V34=27,N($F34),0))-CX34-EV34)</f>
        <v>0</v>
      </c>
      <c r="GU34" s="48" t="n">
        <f aca="false">IF((GU33*(1+GU$5/Setup!$C$36)+IF($V34=28,N($F34),0))-CY34-EW34&lt;0.005,0,(GU33*(1+GU$5/Setup!$C$36)+IF($V34=28,N($F34),0))-CY34-EW34)</f>
        <v>0</v>
      </c>
      <c r="GV34" s="48" t="n">
        <f aca="false">IF((GV33*(1+GV$5/Setup!$C$36)+IF($V34=29,N($F34),0))-CZ34-EX34&lt;0.005,0,(GV33*(1+GV$5/Setup!$C$36)+IF($V34=29,N($F34),0))-CZ34-EX34)</f>
        <v>0</v>
      </c>
      <c r="GW34" s="48" t="n">
        <f aca="false">IF((GW33*(1+GW$5/Setup!$C$36)+IF($V34=30,N($F34),0))-DA34-EY34&lt;0.005,0,(GW33*(1+GW$5/Setup!$C$36)+IF($V34=30,N($F34),0))-DA34-EY34)</f>
        <v>0</v>
      </c>
      <c r="GX34" s="48" t="n">
        <f aca="false">IF((GX33*(1+GX$5/Setup!$C$36)+IF($V34=31,N($F34),0))-DB34-EZ34&lt;0.005,0,(GX33*(1+GX$5/Setup!$C$36)+IF($V34=31,N($F34),0))-DB34-EZ34)</f>
        <v>0</v>
      </c>
      <c r="GY34" s="48" t="n">
        <f aca="false">IF((GY33*(1+GY$5/Setup!$C$36)+IF($V34=32,N($F34),0))-DC34-FA34&lt;0.005,0,(GY33*(1+GY$5/Setup!$C$36)+IF($V34=32,N($F34),0))-DC34-FA34)</f>
        <v>0</v>
      </c>
      <c r="GZ34" s="48" t="n">
        <f aca="false">IF((GZ33*(1+GZ$5/Setup!$C$36)+IF($V34=33,N($F34),0))-DD34-FB34&lt;0.005,0,(GZ33*(1+GZ$5/Setup!$C$36)+IF($V34=33,N($F34),0))-DD34-FB34)</f>
        <v>0</v>
      </c>
      <c r="HA34" s="48" t="n">
        <f aca="false">IF((HA33*(1+HA$5/Setup!$C$36)+IF($V34=34,N($F34),0))-DE34-FC34&lt;0.005,0,(HA33*(1+HA$5/Setup!$C$36)+IF($V34=34,N($F34),0))-DE34-FC34)</f>
        <v>0</v>
      </c>
      <c r="HB34" s="48" t="n">
        <f aca="false">IF((HB33*(1+HB$5/Setup!$C$36)+IF($V34=35,N($F34),0))-DF34-FD34&lt;0.005,0,(HB33*(1+HB$5/Setup!$C$36)+IF($V34=35,N($F34),0))-DF34-FD34)</f>
        <v>0</v>
      </c>
      <c r="HC34" s="48" t="n">
        <f aca="false">IF((HC33*(1+HC$5/Setup!$C$36)+IF($V34=36,N($F34),0))-DG34-FE34&lt;0.005,0,(HC33*(1+HC$5/Setup!$C$36)+IF($V34=36,N($F34),0))-DG34-FE34)</f>
        <v>0</v>
      </c>
      <c r="HD34" s="48" t="n">
        <f aca="false">IF((HD33*(1+HD$5/Setup!$C$36)+IF($V34=37,N($F34),0))-DH34-FF34&lt;0.005,0,(HD33*(1+HD$5/Setup!$C$36)+IF($V34=37,N($F34),0))-DH34-FF34)</f>
        <v>0</v>
      </c>
      <c r="HE34" s="48" t="n">
        <f aca="false">IF((HE33*(1+HE$5/Setup!$C$36)+IF($V34=38,N($F34),0))-DI34-FG34&lt;0.005,0,(HE33*(1+HE$5/Setup!$C$36)+IF($V34=38,N($F34),0))-DI34-FG34)</f>
        <v>0</v>
      </c>
      <c r="HF34" s="48" t="n">
        <f aca="false">IF((HF33*(1+HF$5/Setup!$C$36)+IF($V34=39,N($F34),0))-DJ34-FH34&lt;0.005,0,(HF33*(1+HF$5/Setup!$C$36)+IF($V34=39,N($F34),0))-DJ34-FH34)</f>
        <v>0</v>
      </c>
      <c r="HG34" s="48" t="n">
        <f aca="false">IF((HG33*(1+HG$5/Setup!$C$36)+IF($V34=40,N($F34),0))-DK34-FI34&lt;0.005,0,(HG33*(1+HG$5/Setup!$C$36)+IF($V34=40,N($F34),0))-DK34-FI34)</f>
        <v>0</v>
      </c>
      <c r="HH34" s="48" t="n">
        <f aca="false">IF((HH33*(1+HH$5/Setup!$C$36)+IF($V34=41,N($F34),0))-DL34-FJ34&lt;0.005,0,(HH33*(1+HH$5/Setup!$C$36)+IF($V34=41,N($F34),0))-DL34-FJ34)</f>
        <v>0</v>
      </c>
      <c r="HI34" s="48" t="n">
        <f aca="false">IF((HI33*(1+HI$5/Setup!$C$36)+IF($V34=42,N($F34),0))-DM34-FK34&lt;0.005,0,(HI33*(1+HI$5/Setup!$C$36)+IF($V34=42,N($F34),0))-DM34-FK34)</f>
        <v>0</v>
      </c>
      <c r="HJ34" s="48" t="n">
        <f aca="false">IF((HJ33*(1+HJ$5/Setup!$C$36)+IF($V34=43,N($F34),0))-DN34-FL34&lt;0.005,0,(HJ33*(1+HJ$5/Setup!$C$36)+IF($V34=43,N($F34),0))-DN34-FL34)</f>
        <v>0</v>
      </c>
      <c r="HK34" s="48" t="n">
        <f aca="false">IF((HK33*(1+HK$5/Setup!$C$36)+IF($V34=44,N($F34),0))-DO34-FM34&lt;0.005,0,(HK33*(1+HK$5/Setup!$C$36)+IF($V34=44,N($F34),0))-DO34-FM34)</f>
        <v>0</v>
      </c>
      <c r="HL34" s="48" t="n">
        <f aca="false">IF((HL33*(1+HL$5/Setup!$C$36)+IF($V34=45,N($F34),0))-DP34-FN34&lt;0.005,0,(HL33*(1+HL$5/Setup!$C$36)+IF($V34=45,N($F34),0))-DP34-FN34)</f>
        <v>0</v>
      </c>
      <c r="HM34" s="48" t="n">
        <f aca="false">IF((HM33*(1+HM$5/Setup!$C$36)+IF($V34=46,N($F34),0))-DQ34-FO34&lt;0.005,0,(HM33*(1+HM$5/Setup!$C$36)+IF($V34=46,N($F34),0))-DQ34-FO34)</f>
        <v>0</v>
      </c>
      <c r="HN34" s="48" t="n">
        <f aca="false">IF((HN33*(1+HN$5/Setup!$C$36)+IF($V34=47,N($F34),0))-DR34-FP34&lt;0.005,0,(HN33*(1+HN$5/Setup!$C$36)+IF($V34=47,N($F34),0))-DR34-FP34)</f>
        <v>0</v>
      </c>
      <c r="HO34" s="48" t="n">
        <f aca="false">IF((HO33*(1+HO$5/Setup!$C$36)+IF($V34=48,N($F34),0))-DS34-FQ34&lt;0.005,0,(HO33*(1+HO$5/Setup!$C$36)+IF($V34=48,N($F34),0))-DS34-FQ34)</f>
        <v>0</v>
      </c>
      <c r="HP34" s="48" t="n">
        <f aca="false">IF((HP33*(1+HP$5/Setup!$C$36)+IF($V34=49,N($F34),0))-DT34-FR34&lt;0.005,0,(HP33*(1+HP$5/Setup!$C$36)+IF($V34=49,N($F34),0))-DT34-FR34)</f>
        <v>0</v>
      </c>
      <c r="HQ34" s="48" t="n">
        <f aca="false">IF((HQ33*(1+HQ$5/Setup!$C$36)+IF($V34=50,N($F34),0))-DU34-FS34&lt;0.005,0,(HQ33*(1+HQ$5/Setup!$C$36)+IF($V34=50,N($F34),0))-DU34-FS34)</f>
        <v>0</v>
      </c>
    </row>
    <row r="35" customFormat="false" ht="15" hidden="false" customHeight="false" outlineLevel="0" collapsed="false">
      <c r="A35" s="44" t="n">
        <v>27</v>
      </c>
      <c r="B35" s="45" t="n">
        <f aca="false">IF(Setup!$C$7="Every month",EDATE(Setup!$C$8,($A35-1)),IF(Setup!$C$7="Twice a month",DATE(YEAR(Setup!$C$8),MONTH(Setup!$C$8)+INT((($A35-1)+Setup!$C$41)/2),MIN(IF(MOD(($A35-1)+Setup!$C$41,2)=0,Setup!$C$39,Setup!$C$40),DAY(EOMONTH(DATE(YEAR(Setup!$C$8),MONTH(Setup!$C$8)+INT((($A35-1)+Setup!$C$41)/2),1),0)))),Setup!$C$8+($A35-1)*IF(Setup!$C$7="Every week",7,14)))</f>
        <v>46689</v>
      </c>
      <c r="C35" s="45" t="n">
        <f aca="false">IF(Setup!$C$7="Every month",EDATE(Setup!$C$8,$A35),IF(Setup!$C$7="Twice a month",DATE(YEAR(Setup!$C$8),MONTH(Setup!$C$8)+INT(($A35+Setup!$C$41)/2),MIN(IF(MOD($A35+Setup!$C$41,2)=0,Setup!$C$39,Setup!$C$40),DAY(EOMONTH(DATE(YEAR(Setup!$C$8),MONTH(Setup!$C$8)+INT(($A35+Setup!$C$41)/2),1),0)))),Setup!$C$8+$A35*IF(Setup!$C$7="Every week",7,14)))</f>
        <v>46703</v>
      </c>
      <c r="D35" s="46"/>
      <c r="E35" s="47"/>
      <c r="F35" s="47"/>
      <c r="G35" s="47"/>
      <c r="H35" s="47"/>
      <c r="I35" s="48" t="n">
        <f aca="false">N(Setup!$C$11)+N(E35)</f>
        <v>100</v>
      </c>
      <c r="J35" s="48" t="n">
        <f aca="false">MIN(Setup!$C$37,MAX(I35,0))</f>
        <v>9.23076923076923</v>
      </c>
      <c r="K35" s="48" t="n">
        <f aca="false">MIN(MAX(N(Setup!$C$14)-L34,0),MAX(I35-J35,0))</f>
        <v>0</v>
      </c>
      <c r="L35" s="48" t="n">
        <f aca="false">L34+K35-N(G35)</f>
        <v>500</v>
      </c>
      <c r="M35" s="48" t="n">
        <f aca="false">M34+J35-N(H35)</f>
        <v>249.230769230769</v>
      </c>
      <c r="N35" s="48" t="n">
        <f aca="false">SUM(BX35:DU35)</f>
        <v>0</v>
      </c>
      <c r="O35" s="48" t="n">
        <f aca="false">SUM(Z35:BW35)-N35</f>
        <v>25</v>
      </c>
      <c r="P35" s="48" t="n">
        <f aca="false">MAX(I35-J35-K35,0)+O35</f>
        <v>115.769230769231</v>
      </c>
      <c r="Q35" s="48" t="n">
        <f aca="false">SUM(DV35:FS35)</f>
        <v>0</v>
      </c>
      <c r="R35" s="49" t="n">
        <f aca="false">N35+J35+K35+Q35</f>
        <v>9.23076923076923</v>
      </c>
      <c r="S35" s="48" t="n">
        <f aca="false">T35-T34-N(F35)+N35+Q35</f>
        <v>0</v>
      </c>
      <c r="T35" s="49" t="n">
        <f aca="false">SUM(FT35:HQ35)</f>
        <v>0</v>
      </c>
      <c r="U35" s="44" t="str">
        <f aca="false">IF(T34&lt;0.005,"",INDEX(Helpers!$C$2:$C$51,IF(_xlfn.MINIFS($DV$6:$FS$6,DV35:FS35,"&gt;0.005")=0,V35,_xlfn.MINIFS($DV$6:$FS$6,DV35:FS35,"&gt;0.005"))))</f>
        <v/>
      </c>
      <c r="V35" s="44" t="n">
        <f aca="false">IF(_xlfn.MINIFS($FT$6:$HQ$6,FT34:HQ34,"&gt;0.005")=0,1,_xlfn.MINIFS($FT$6:$HQ$6,FT34:HQ34,"&gt;0.005"))</f>
        <v>1</v>
      </c>
      <c r="W35" s="44" t="n">
        <f aca="false">IF(AND(D35&lt;&gt;"Paid",T34&gt;0.005),1,0)</f>
        <v>0</v>
      </c>
      <c r="X35" s="48" t="n">
        <f aca="false">SUMPRODUCT(((Helpers!$G$2:$G$51*(1+(Helpers!$D$2:$D$51+0.000000001)/12)^(($B35-Setup!$C$8)/(365.25/12))-Helpers!$E$2:$E$51*((1+(Helpers!$D$2:$D$51+0.000000001)/12)^(($B35-Setup!$C$8)/(365.25/12))-1)/((Helpers!$D$2:$D$51+0.000000001)/12))&gt;0)*(Helpers!$G$2:$G$51*(1+(Helpers!$D$2:$D$51+0.000000001)/12)^(($B35-Setup!$C$8)/(365.25/12))-Helpers!$E$2:$E$51*((1+(Helpers!$D$2:$D$51+0.000000001)/12)^(($B35-Setup!$C$8)/(365.25/12))-1)/((Helpers!$D$2:$D$51+0.000000001)/12)))</f>
        <v>1213.75711823548</v>
      </c>
      <c r="Y35" s="48"/>
      <c r="Z35" s="48" t="n">
        <f aca="false">IF(OR(N(Z$5)=0,Z$6=""),0,Z$5*((DATE(YEAR($B35),MONTH($B35),MIN(Z$6,DAY(EOMONTH($B35,0))))&gt;=$B35)*(DATE(YEAR($B35),MONTH($B35),MIN(Z$6,DAY(EOMONTH($B35,0))))&lt;$C35)+(DATE(YEAR($B35),MONTH($B35)+1,MIN(Z$6,DAY(EOMONTH($B35,1))))&gt;=$B35)*(DATE(YEAR($B35),MONTH($B35)+1,MIN(Z$6,DAY(EOMONTH($B35,1))))&lt;$C35)))</f>
        <v>25</v>
      </c>
      <c r="AA35" s="48" t="n">
        <f aca="false">IF(OR(N(AA$5)=0,AA$6=""),0,AA$5*((DATE(YEAR($B35),MONTH($B35),MIN(AA$6,DAY(EOMONTH($B35,0))))&gt;=$B35)*(DATE(YEAR($B35),MONTH($B35),MIN(AA$6,DAY(EOMONTH($B35,0))))&lt;$C35)+(DATE(YEAR($B35),MONTH($B35)+1,MIN(AA$6,DAY(EOMONTH($B35,1))))&gt;=$B35)*(DATE(YEAR($B35),MONTH($B35)+1,MIN(AA$6,DAY(EOMONTH($B35,1))))&lt;$C35)))</f>
        <v>0</v>
      </c>
      <c r="AB35" s="48" t="n">
        <f aca="false">IF(OR(N(AB$5)=0,AB$6=""),0,AB$5*((DATE(YEAR($B35),MONTH($B35),MIN(AB$6,DAY(EOMONTH($B35,0))))&gt;=$B35)*(DATE(YEAR($B35),MONTH($B35),MIN(AB$6,DAY(EOMONTH($B35,0))))&lt;$C35)+(DATE(YEAR($B35),MONTH($B35)+1,MIN(AB$6,DAY(EOMONTH($B35,1))))&gt;=$B35)*(DATE(YEAR($B35),MONTH($B35)+1,MIN(AB$6,DAY(EOMONTH($B35,1))))&lt;$C35)))</f>
        <v>0</v>
      </c>
      <c r="AC35" s="48" t="n">
        <f aca="false">IF(OR(N(AC$5)=0,AC$6=""),0,AC$5*((DATE(YEAR($B35),MONTH($B35),MIN(AC$6,DAY(EOMONTH($B35,0))))&gt;=$B35)*(DATE(YEAR($B35),MONTH($B35),MIN(AC$6,DAY(EOMONTH($B35,0))))&lt;$C35)+(DATE(YEAR($B35),MONTH($B35)+1,MIN(AC$6,DAY(EOMONTH($B35,1))))&gt;=$B35)*(DATE(YEAR($B35),MONTH($B35)+1,MIN(AC$6,DAY(EOMONTH($B35,1))))&lt;$C35)))</f>
        <v>0</v>
      </c>
      <c r="AD35" s="48" t="n">
        <f aca="false">IF(OR(N(AD$5)=0,AD$6=""),0,AD$5*((DATE(YEAR($B35),MONTH($B35),MIN(AD$6,DAY(EOMONTH($B35,0))))&gt;=$B35)*(DATE(YEAR($B35),MONTH($B35),MIN(AD$6,DAY(EOMONTH($B35,0))))&lt;$C35)+(DATE(YEAR($B35),MONTH($B35)+1,MIN(AD$6,DAY(EOMONTH($B35,1))))&gt;=$B35)*(DATE(YEAR($B35),MONTH($B35)+1,MIN(AD$6,DAY(EOMONTH($B35,1))))&lt;$C35)))</f>
        <v>0</v>
      </c>
      <c r="AE35" s="48" t="n">
        <f aca="false">IF(OR(N(AE$5)=0,AE$6=""),0,AE$5*((DATE(YEAR($B35),MONTH($B35),MIN(AE$6,DAY(EOMONTH($B35,0))))&gt;=$B35)*(DATE(YEAR($B35),MONTH($B35),MIN(AE$6,DAY(EOMONTH($B35,0))))&lt;$C35)+(DATE(YEAR($B35),MONTH($B35)+1,MIN(AE$6,DAY(EOMONTH($B35,1))))&gt;=$B35)*(DATE(YEAR($B35),MONTH($B35)+1,MIN(AE$6,DAY(EOMONTH($B35,1))))&lt;$C35)))</f>
        <v>0</v>
      </c>
      <c r="AF35" s="48" t="n">
        <f aca="false">IF(OR(N(AF$5)=0,AF$6=""),0,AF$5*((DATE(YEAR($B35),MONTH($B35),MIN(AF$6,DAY(EOMONTH($B35,0))))&gt;=$B35)*(DATE(YEAR($B35),MONTH($B35),MIN(AF$6,DAY(EOMONTH($B35,0))))&lt;$C35)+(DATE(YEAR($B35),MONTH($B35)+1,MIN(AF$6,DAY(EOMONTH($B35,1))))&gt;=$B35)*(DATE(YEAR($B35),MONTH($B35)+1,MIN(AF$6,DAY(EOMONTH($B35,1))))&lt;$C35)))</f>
        <v>0</v>
      </c>
      <c r="AG35" s="48" t="n">
        <f aca="false">IF(OR(N(AG$5)=0,AG$6=""),0,AG$5*((DATE(YEAR($B35),MONTH($B35),MIN(AG$6,DAY(EOMONTH($B35,0))))&gt;=$B35)*(DATE(YEAR($B35),MONTH($B35),MIN(AG$6,DAY(EOMONTH($B35,0))))&lt;$C35)+(DATE(YEAR($B35),MONTH($B35)+1,MIN(AG$6,DAY(EOMONTH($B35,1))))&gt;=$B35)*(DATE(YEAR($B35),MONTH($B35)+1,MIN(AG$6,DAY(EOMONTH($B35,1))))&lt;$C35)))</f>
        <v>0</v>
      </c>
      <c r="AH35" s="48" t="n">
        <f aca="false">IF(OR(N(AH$5)=0,AH$6=""),0,AH$5*((DATE(YEAR($B35),MONTH($B35),MIN(AH$6,DAY(EOMONTH($B35,0))))&gt;=$B35)*(DATE(YEAR($B35),MONTH($B35),MIN(AH$6,DAY(EOMONTH($B35,0))))&lt;$C35)+(DATE(YEAR($B35),MONTH($B35)+1,MIN(AH$6,DAY(EOMONTH($B35,1))))&gt;=$B35)*(DATE(YEAR($B35),MONTH($B35)+1,MIN(AH$6,DAY(EOMONTH($B35,1))))&lt;$C35)))</f>
        <v>0</v>
      </c>
      <c r="AI35" s="48" t="n">
        <f aca="false">IF(OR(N(AI$5)=0,AI$6=""),0,AI$5*((DATE(YEAR($B35),MONTH($B35),MIN(AI$6,DAY(EOMONTH($B35,0))))&gt;=$B35)*(DATE(YEAR($B35),MONTH($B35),MIN(AI$6,DAY(EOMONTH($B35,0))))&lt;$C35)+(DATE(YEAR($B35),MONTH($B35)+1,MIN(AI$6,DAY(EOMONTH($B35,1))))&gt;=$B35)*(DATE(YEAR($B35),MONTH($B35)+1,MIN(AI$6,DAY(EOMONTH($B35,1))))&lt;$C35)))</f>
        <v>0</v>
      </c>
      <c r="AJ35" s="48" t="n">
        <f aca="false">IF(OR(N(AJ$5)=0,AJ$6=""),0,AJ$5*((DATE(YEAR($B35),MONTH($B35),MIN(AJ$6,DAY(EOMONTH($B35,0))))&gt;=$B35)*(DATE(YEAR($B35),MONTH($B35),MIN(AJ$6,DAY(EOMONTH($B35,0))))&lt;$C35)+(DATE(YEAR($B35),MONTH($B35)+1,MIN(AJ$6,DAY(EOMONTH($B35,1))))&gt;=$B35)*(DATE(YEAR($B35),MONTH($B35)+1,MIN(AJ$6,DAY(EOMONTH($B35,1))))&lt;$C35)))</f>
        <v>0</v>
      </c>
      <c r="AK35" s="48" t="n">
        <f aca="false">IF(OR(N(AK$5)=0,AK$6=""),0,AK$5*((DATE(YEAR($B35),MONTH($B35),MIN(AK$6,DAY(EOMONTH($B35,0))))&gt;=$B35)*(DATE(YEAR($B35),MONTH($B35),MIN(AK$6,DAY(EOMONTH($B35,0))))&lt;$C35)+(DATE(YEAR($B35),MONTH($B35)+1,MIN(AK$6,DAY(EOMONTH($B35,1))))&gt;=$B35)*(DATE(YEAR($B35),MONTH($B35)+1,MIN(AK$6,DAY(EOMONTH($B35,1))))&lt;$C35)))</f>
        <v>0</v>
      </c>
      <c r="AL35" s="48" t="n">
        <f aca="false">IF(OR(N(AL$5)=0,AL$6=""),0,AL$5*((DATE(YEAR($B35),MONTH($B35),MIN(AL$6,DAY(EOMONTH($B35,0))))&gt;=$B35)*(DATE(YEAR($B35),MONTH($B35),MIN(AL$6,DAY(EOMONTH($B35,0))))&lt;$C35)+(DATE(YEAR($B35),MONTH($B35)+1,MIN(AL$6,DAY(EOMONTH($B35,1))))&gt;=$B35)*(DATE(YEAR($B35),MONTH($B35)+1,MIN(AL$6,DAY(EOMONTH($B35,1))))&lt;$C35)))</f>
        <v>0</v>
      </c>
      <c r="AM35" s="48" t="n">
        <f aca="false">IF(OR(N(AM$5)=0,AM$6=""),0,AM$5*((DATE(YEAR($B35),MONTH($B35),MIN(AM$6,DAY(EOMONTH($B35,0))))&gt;=$B35)*(DATE(YEAR($B35),MONTH($B35),MIN(AM$6,DAY(EOMONTH($B35,0))))&lt;$C35)+(DATE(YEAR($B35),MONTH($B35)+1,MIN(AM$6,DAY(EOMONTH($B35,1))))&gt;=$B35)*(DATE(YEAR($B35),MONTH($B35)+1,MIN(AM$6,DAY(EOMONTH($B35,1))))&lt;$C35)))</f>
        <v>0</v>
      </c>
      <c r="AN35" s="48" t="n">
        <f aca="false">IF(OR(N(AN$5)=0,AN$6=""),0,AN$5*((DATE(YEAR($B35),MONTH($B35),MIN(AN$6,DAY(EOMONTH($B35,0))))&gt;=$B35)*(DATE(YEAR($B35),MONTH($B35),MIN(AN$6,DAY(EOMONTH($B35,0))))&lt;$C35)+(DATE(YEAR($B35),MONTH($B35)+1,MIN(AN$6,DAY(EOMONTH($B35,1))))&gt;=$B35)*(DATE(YEAR($B35),MONTH($B35)+1,MIN(AN$6,DAY(EOMONTH($B35,1))))&lt;$C35)))</f>
        <v>0</v>
      </c>
      <c r="AO35" s="48" t="n">
        <f aca="false">IF(OR(N(AO$5)=0,AO$6=""),0,AO$5*((DATE(YEAR($B35),MONTH($B35),MIN(AO$6,DAY(EOMONTH($B35,0))))&gt;=$B35)*(DATE(YEAR($B35),MONTH($B35),MIN(AO$6,DAY(EOMONTH($B35,0))))&lt;$C35)+(DATE(YEAR($B35),MONTH($B35)+1,MIN(AO$6,DAY(EOMONTH($B35,1))))&gt;=$B35)*(DATE(YEAR($B35),MONTH($B35)+1,MIN(AO$6,DAY(EOMONTH($B35,1))))&lt;$C35)))</f>
        <v>0</v>
      </c>
      <c r="AP35" s="48" t="n">
        <f aca="false">IF(OR(N(AP$5)=0,AP$6=""),0,AP$5*((DATE(YEAR($B35),MONTH($B35),MIN(AP$6,DAY(EOMONTH($B35,0))))&gt;=$B35)*(DATE(YEAR($B35),MONTH($B35),MIN(AP$6,DAY(EOMONTH($B35,0))))&lt;$C35)+(DATE(YEAR($B35),MONTH($B35)+1,MIN(AP$6,DAY(EOMONTH($B35,1))))&gt;=$B35)*(DATE(YEAR($B35),MONTH($B35)+1,MIN(AP$6,DAY(EOMONTH($B35,1))))&lt;$C35)))</f>
        <v>0</v>
      </c>
      <c r="AQ35" s="48" t="n">
        <f aca="false">IF(OR(N(AQ$5)=0,AQ$6=""),0,AQ$5*((DATE(YEAR($B35),MONTH($B35),MIN(AQ$6,DAY(EOMONTH($B35,0))))&gt;=$B35)*(DATE(YEAR($B35),MONTH($B35),MIN(AQ$6,DAY(EOMONTH($B35,0))))&lt;$C35)+(DATE(YEAR($B35),MONTH($B35)+1,MIN(AQ$6,DAY(EOMONTH($B35,1))))&gt;=$B35)*(DATE(YEAR($B35),MONTH($B35)+1,MIN(AQ$6,DAY(EOMONTH($B35,1))))&lt;$C35)))</f>
        <v>0</v>
      </c>
      <c r="AR35" s="48" t="n">
        <f aca="false">IF(OR(N(AR$5)=0,AR$6=""),0,AR$5*((DATE(YEAR($B35),MONTH($B35),MIN(AR$6,DAY(EOMONTH($B35,0))))&gt;=$B35)*(DATE(YEAR($B35),MONTH($B35),MIN(AR$6,DAY(EOMONTH($B35,0))))&lt;$C35)+(DATE(YEAR($B35),MONTH($B35)+1,MIN(AR$6,DAY(EOMONTH($B35,1))))&gt;=$B35)*(DATE(YEAR($B35),MONTH($B35)+1,MIN(AR$6,DAY(EOMONTH($B35,1))))&lt;$C35)))</f>
        <v>0</v>
      </c>
      <c r="AS35" s="48" t="n">
        <f aca="false">IF(OR(N(AS$5)=0,AS$6=""),0,AS$5*((DATE(YEAR($B35),MONTH($B35),MIN(AS$6,DAY(EOMONTH($B35,0))))&gt;=$B35)*(DATE(YEAR($B35),MONTH($B35),MIN(AS$6,DAY(EOMONTH($B35,0))))&lt;$C35)+(DATE(YEAR($B35),MONTH($B35)+1,MIN(AS$6,DAY(EOMONTH($B35,1))))&gt;=$B35)*(DATE(YEAR($B35),MONTH($B35)+1,MIN(AS$6,DAY(EOMONTH($B35,1))))&lt;$C35)))</f>
        <v>0</v>
      </c>
      <c r="AT35" s="48" t="n">
        <f aca="false">IF(OR(N(AT$5)=0,AT$6=""),0,AT$5*((DATE(YEAR($B35),MONTH($B35),MIN(AT$6,DAY(EOMONTH($B35,0))))&gt;=$B35)*(DATE(YEAR($B35),MONTH($B35),MIN(AT$6,DAY(EOMONTH($B35,0))))&lt;$C35)+(DATE(YEAR($B35),MONTH($B35)+1,MIN(AT$6,DAY(EOMONTH($B35,1))))&gt;=$B35)*(DATE(YEAR($B35),MONTH($B35)+1,MIN(AT$6,DAY(EOMONTH($B35,1))))&lt;$C35)))</f>
        <v>0</v>
      </c>
      <c r="AU35" s="48" t="n">
        <f aca="false">IF(OR(N(AU$5)=0,AU$6=""),0,AU$5*((DATE(YEAR($B35),MONTH($B35),MIN(AU$6,DAY(EOMONTH($B35,0))))&gt;=$B35)*(DATE(YEAR($B35),MONTH($B35),MIN(AU$6,DAY(EOMONTH($B35,0))))&lt;$C35)+(DATE(YEAR($B35),MONTH($B35)+1,MIN(AU$6,DAY(EOMONTH($B35,1))))&gt;=$B35)*(DATE(YEAR($B35),MONTH($B35)+1,MIN(AU$6,DAY(EOMONTH($B35,1))))&lt;$C35)))</f>
        <v>0</v>
      </c>
      <c r="AV35" s="48" t="n">
        <f aca="false">IF(OR(N(AV$5)=0,AV$6=""),0,AV$5*((DATE(YEAR($B35),MONTH($B35),MIN(AV$6,DAY(EOMONTH($B35,0))))&gt;=$B35)*(DATE(YEAR($B35),MONTH($B35),MIN(AV$6,DAY(EOMONTH($B35,0))))&lt;$C35)+(DATE(YEAR($B35),MONTH($B35)+1,MIN(AV$6,DAY(EOMONTH($B35,1))))&gt;=$B35)*(DATE(YEAR($B35),MONTH($B35)+1,MIN(AV$6,DAY(EOMONTH($B35,1))))&lt;$C35)))</f>
        <v>0</v>
      </c>
      <c r="AW35" s="48" t="n">
        <f aca="false">IF(OR(N(AW$5)=0,AW$6=""),0,AW$5*((DATE(YEAR($B35),MONTH($B35),MIN(AW$6,DAY(EOMONTH($B35,0))))&gt;=$B35)*(DATE(YEAR($B35),MONTH($B35),MIN(AW$6,DAY(EOMONTH($B35,0))))&lt;$C35)+(DATE(YEAR($B35),MONTH($B35)+1,MIN(AW$6,DAY(EOMONTH($B35,1))))&gt;=$B35)*(DATE(YEAR($B35),MONTH($B35)+1,MIN(AW$6,DAY(EOMONTH($B35,1))))&lt;$C35)))</f>
        <v>0</v>
      </c>
      <c r="AX35" s="48" t="n">
        <f aca="false">IF(OR(N(AX$5)=0,AX$6=""),0,AX$5*((DATE(YEAR($B35),MONTH($B35),MIN(AX$6,DAY(EOMONTH($B35,0))))&gt;=$B35)*(DATE(YEAR($B35),MONTH($B35),MIN(AX$6,DAY(EOMONTH($B35,0))))&lt;$C35)+(DATE(YEAR($B35),MONTH($B35)+1,MIN(AX$6,DAY(EOMONTH($B35,1))))&gt;=$B35)*(DATE(YEAR($B35),MONTH($B35)+1,MIN(AX$6,DAY(EOMONTH($B35,1))))&lt;$C35)))</f>
        <v>0</v>
      </c>
      <c r="AY35" s="48" t="n">
        <f aca="false">IF(OR(N(AY$5)=0,AY$6=""),0,AY$5*((DATE(YEAR($B35),MONTH($B35),MIN(AY$6,DAY(EOMONTH($B35,0))))&gt;=$B35)*(DATE(YEAR($B35),MONTH($B35),MIN(AY$6,DAY(EOMONTH($B35,0))))&lt;$C35)+(DATE(YEAR($B35),MONTH($B35)+1,MIN(AY$6,DAY(EOMONTH($B35,1))))&gt;=$B35)*(DATE(YEAR($B35),MONTH($B35)+1,MIN(AY$6,DAY(EOMONTH($B35,1))))&lt;$C35)))</f>
        <v>0</v>
      </c>
      <c r="AZ35" s="48" t="n">
        <f aca="false">IF(OR(N(AZ$5)=0,AZ$6=""),0,AZ$5*((DATE(YEAR($B35),MONTH($B35),MIN(AZ$6,DAY(EOMONTH($B35,0))))&gt;=$B35)*(DATE(YEAR($B35),MONTH($B35),MIN(AZ$6,DAY(EOMONTH($B35,0))))&lt;$C35)+(DATE(YEAR($B35),MONTH($B35)+1,MIN(AZ$6,DAY(EOMONTH($B35,1))))&gt;=$B35)*(DATE(YEAR($B35),MONTH($B35)+1,MIN(AZ$6,DAY(EOMONTH($B35,1))))&lt;$C35)))</f>
        <v>0</v>
      </c>
      <c r="BA35" s="48" t="n">
        <f aca="false">IF(OR(N(BA$5)=0,BA$6=""),0,BA$5*((DATE(YEAR($B35),MONTH($B35),MIN(BA$6,DAY(EOMONTH($B35,0))))&gt;=$B35)*(DATE(YEAR($B35),MONTH($B35),MIN(BA$6,DAY(EOMONTH($B35,0))))&lt;$C35)+(DATE(YEAR($B35),MONTH($B35)+1,MIN(BA$6,DAY(EOMONTH($B35,1))))&gt;=$B35)*(DATE(YEAR($B35),MONTH($B35)+1,MIN(BA$6,DAY(EOMONTH($B35,1))))&lt;$C35)))</f>
        <v>0</v>
      </c>
      <c r="BB35" s="48" t="n">
        <f aca="false">IF(OR(N(BB$5)=0,BB$6=""),0,BB$5*((DATE(YEAR($B35),MONTH($B35),MIN(BB$6,DAY(EOMONTH($B35,0))))&gt;=$B35)*(DATE(YEAR($B35),MONTH($B35),MIN(BB$6,DAY(EOMONTH($B35,0))))&lt;$C35)+(DATE(YEAR($B35),MONTH($B35)+1,MIN(BB$6,DAY(EOMONTH($B35,1))))&gt;=$B35)*(DATE(YEAR($B35),MONTH($B35)+1,MIN(BB$6,DAY(EOMONTH($B35,1))))&lt;$C35)))</f>
        <v>0</v>
      </c>
      <c r="BC35" s="48" t="n">
        <f aca="false">IF(OR(N(BC$5)=0,BC$6=""),0,BC$5*((DATE(YEAR($B35),MONTH($B35),MIN(BC$6,DAY(EOMONTH($B35,0))))&gt;=$B35)*(DATE(YEAR($B35),MONTH($B35),MIN(BC$6,DAY(EOMONTH($B35,0))))&lt;$C35)+(DATE(YEAR($B35),MONTH($B35)+1,MIN(BC$6,DAY(EOMONTH($B35,1))))&gt;=$B35)*(DATE(YEAR($B35),MONTH($B35)+1,MIN(BC$6,DAY(EOMONTH($B35,1))))&lt;$C35)))</f>
        <v>0</v>
      </c>
      <c r="BD35" s="48" t="n">
        <f aca="false">IF(OR(N(BD$5)=0,BD$6=""),0,BD$5*((DATE(YEAR($B35),MONTH($B35),MIN(BD$6,DAY(EOMONTH($B35,0))))&gt;=$B35)*(DATE(YEAR($B35),MONTH($B35),MIN(BD$6,DAY(EOMONTH($B35,0))))&lt;$C35)+(DATE(YEAR($B35),MONTH($B35)+1,MIN(BD$6,DAY(EOMONTH($B35,1))))&gt;=$B35)*(DATE(YEAR($B35),MONTH($B35)+1,MIN(BD$6,DAY(EOMONTH($B35,1))))&lt;$C35)))</f>
        <v>0</v>
      </c>
      <c r="BE35" s="48" t="n">
        <f aca="false">IF(OR(N(BE$5)=0,BE$6=""),0,BE$5*((DATE(YEAR($B35),MONTH($B35),MIN(BE$6,DAY(EOMONTH($B35,0))))&gt;=$B35)*(DATE(YEAR($B35),MONTH($B35),MIN(BE$6,DAY(EOMONTH($B35,0))))&lt;$C35)+(DATE(YEAR($B35),MONTH($B35)+1,MIN(BE$6,DAY(EOMONTH($B35,1))))&gt;=$B35)*(DATE(YEAR($B35),MONTH($B35)+1,MIN(BE$6,DAY(EOMONTH($B35,1))))&lt;$C35)))</f>
        <v>0</v>
      </c>
      <c r="BF35" s="48" t="n">
        <f aca="false">IF(OR(N(BF$5)=0,BF$6=""),0,BF$5*((DATE(YEAR($B35),MONTH($B35),MIN(BF$6,DAY(EOMONTH($B35,0))))&gt;=$B35)*(DATE(YEAR($B35),MONTH($B35),MIN(BF$6,DAY(EOMONTH($B35,0))))&lt;$C35)+(DATE(YEAR($B35),MONTH($B35)+1,MIN(BF$6,DAY(EOMONTH($B35,1))))&gt;=$B35)*(DATE(YEAR($B35),MONTH($B35)+1,MIN(BF$6,DAY(EOMONTH($B35,1))))&lt;$C35)))</f>
        <v>0</v>
      </c>
      <c r="BG35" s="48" t="n">
        <f aca="false">IF(OR(N(BG$5)=0,BG$6=""),0,BG$5*((DATE(YEAR($B35),MONTH($B35),MIN(BG$6,DAY(EOMONTH($B35,0))))&gt;=$B35)*(DATE(YEAR($B35),MONTH($B35),MIN(BG$6,DAY(EOMONTH($B35,0))))&lt;$C35)+(DATE(YEAR($B35),MONTH($B35)+1,MIN(BG$6,DAY(EOMONTH($B35,1))))&gt;=$B35)*(DATE(YEAR($B35),MONTH($B35)+1,MIN(BG$6,DAY(EOMONTH($B35,1))))&lt;$C35)))</f>
        <v>0</v>
      </c>
      <c r="BH35" s="48" t="n">
        <f aca="false">IF(OR(N(BH$5)=0,BH$6=""),0,BH$5*((DATE(YEAR($B35),MONTH($B35),MIN(BH$6,DAY(EOMONTH($B35,0))))&gt;=$B35)*(DATE(YEAR($B35),MONTH($B35),MIN(BH$6,DAY(EOMONTH($B35,0))))&lt;$C35)+(DATE(YEAR($B35),MONTH($B35)+1,MIN(BH$6,DAY(EOMONTH($B35,1))))&gt;=$B35)*(DATE(YEAR($B35),MONTH($B35)+1,MIN(BH$6,DAY(EOMONTH($B35,1))))&lt;$C35)))</f>
        <v>0</v>
      </c>
      <c r="BI35" s="48" t="n">
        <f aca="false">IF(OR(N(BI$5)=0,BI$6=""),0,BI$5*((DATE(YEAR($B35),MONTH($B35),MIN(BI$6,DAY(EOMONTH($B35,0))))&gt;=$B35)*(DATE(YEAR($B35),MONTH($B35),MIN(BI$6,DAY(EOMONTH($B35,0))))&lt;$C35)+(DATE(YEAR($B35),MONTH($B35)+1,MIN(BI$6,DAY(EOMONTH($B35,1))))&gt;=$B35)*(DATE(YEAR($B35),MONTH($B35)+1,MIN(BI$6,DAY(EOMONTH($B35,1))))&lt;$C35)))</f>
        <v>0</v>
      </c>
      <c r="BJ35" s="48" t="n">
        <f aca="false">IF(OR(N(BJ$5)=0,BJ$6=""),0,BJ$5*((DATE(YEAR($B35),MONTH($B35),MIN(BJ$6,DAY(EOMONTH($B35,0))))&gt;=$B35)*(DATE(YEAR($B35),MONTH($B35),MIN(BJ$6,DAY(EOMONTH($B35,0))))&lt;$C35)+(DATE(YEAR($B35),MONTH($B35)+1,MIN(BJ$6,DAY(EOMONTH($B35,1))))&gt;=$B35)*(DATE(YEAR($B35),MONTH($B35)+1,MIN(BJ$6,DAY(EOMONTH($B35,1))))&lt;$C35)))</f>
        <v>0</v>
      </c>
      <c r="BK35" s="48" t="n">
        <f aca="false">IF(OR(N(BK$5)=0,BK$6=""),0,BK$5*((DATE(YEAR($B35),MONTH($B35),MIN(BK$6,DAY(EOMONTH($B35,0))))&gt;=$B35)*(DATE(YEAR($B35),MONTH($B35),MIN(BK$6,DAY(EOMONTH($B35,0))))&lt;$C35)+(DATE(YEAR($B35),MONTH($B35)+1,MIN(BK$6,DAY(EOMONTH($B35,1))))&gt;=$B35)*(DATE(YEAR($B35),MONTH($B35)+1,MIN(BK$6,DAY(EOMONTH($B35,1))))&lt;$C35)))</f>
        <v>0</v>
      </c>
      <c r="BL35" s="48" t="n">
        <f aca="false">IF(OR(N(BL$5)=0,BL$6=""),0,BL$5*((DATE(YEAR($B35),MONTH($B35),MIN(BL$6,DAY(EOMONTH($B35,0))))&gt;=$B35)*(DATE(YEAR($B35),MONTH($B35),MIN(BL$6,DAY(EOMONTH($B35,0))))&lt;$C35)+(DATE(YEAR($B35),MONTH($B35)+1,MIN(BL$6,DAY(EOMONTH($B35,1))))&gt;=$B35)*(DATE(YEAR($B35),MONTH($B35)+1,MIN(BL$6,DAY(EOMONTH($B35,1))))&lt;$C35)))</f>
        <v>0</v>
      </c>
      <c r="BM35" s="48" t="n">
        <f aca="false">IF(OR(N(BM$5)=0,BM$6=""),0,BM$5*((DATE(YEAR($B35),MONTH($B35),MIN(BM$6,DAY(EOMONTH($B35,0))))&gt;=$B35)*(DATE(YEAR($B35),MONTH($B35),MIN(BM$6,DAY(EOMONTH($B35,0))))&lt;$C35)+(DATE(YEAR($B35),MONTH($B35)+1,MIN(BM$6,DAY(EOMONTH($B35,1))))&gt;=$B35)*(DATE(YEAR($B35),MONTH($B35)+1,MIN(BM$6,DAY(EOMONTH($B35,1))))&lt;$C35)))</f>
        <v>0</v>
      </c>
      <c r="BN35" s="48" t="n">
        <f aca="false">IF(OR(N(BN$5)=0,BN$6=""),0,BN$5*((DATE(YEAR($B35),MONTH($B35),MIN(BN$6,DAY(EOMONTH($B35,0))))&gt;=$B35)*(DATE(YEAR($B35),MONTH($B35),MIN(BN$6,DAY(EOMONTH($B35,0))))&lt;$C35)+(DATE(YEAR($B35),MONTH($B35)+1,MIN(BN$6,DAY(EOMONTH($B35,1))))&gt;=$B35)*(DATE(YEAR($B35),MONTH($B35)+1,MIN(BN$6,DAY(EOMONTH($B35,1))))&lt;$C35)))</f>
        <v>0</v>
      </c>
      <c r="BO35" s="48" t="n">
        <f aca="false">IF(OR(N(BO$5)=0,BO$6=""),0,BO$5*((DATE(YEAR($B35),MONTH($B35),MIN(BO$6,DAY(EOMONTH($B35,0))))&gt;=$B35)*(DATE(YEAR($B35),MONTH($B35),MIN(BO$6,DAY(EOMONTH($B35,0))))&lt;$C35)+(DATE(YEAR($B35),MONTH($B35)+1,MIN(BO$6,DAY(EOMONTH($B35,1))))&gt;=$B35)*(DATE(YEAR($B35),MONTH($B35)+1,MIN(BO$6,DAY(EOMONTH($B35,1))))&lt;$C35)))</f>
        <v>0</v>
      </c>
      <c r="BP35" s="48" t="n">
        <f aca="false">IF(OR(N(BP$5)=0,BP$6=""),0,BP$5*((DATE(YEAR($B35),MONTH($B35),MIN(BP$6,DAY(EOMONTH($B35,0))))&gt;=$B35)*(DATE(YEAR($B35),MONTH($B35),MIN(BP$6,DAY(EOMONTH($B35,0))))&lt;$C35)+(DATE(YEAR($B35),MONTH($B35)+1,MIN(BP$6,DAY(EOMONTH($B35,1))))&gt;=$B35)*(DATE(YEAR($B35),MONTH($B35)+1,MIN(BP$6,DAY(EOMONTH($B35,1))))&lt;$C35)))</f>
        <v>0</v>
      </c>
      <c r="BQ35" s="48" t="n">
        <f aca="false">IF(OR(N(BQ$5)=0,BQ$6=""),0,BQ$5*((DATE(YEAR($B35),MONTH($B35),MIN(BQ$6,DAY(EOMONTH($B35,0))))&gt;=$B35)*(DATE(YEAR($B35),MONTH($B35),MIN(BQ$6,DAY(EOMONTH($B35,0))))&lt;$C35)+(DATE(YEAR($B35),MONTH($B35)+1,MIN(BQ$6,DAY(EOMONTH($B35,1))))&gt;=$B35)*(DATE(YEAR($B35),MONTH($B35)+1,MIN(BQ$6,DAY(EOMONTH($B35,1))))&lt;$C35)))</f>
        <v>0</v>
      </c>
      <c r="BR35" s="48" t="n">
        <f aca="false">IF(OR(N(BR$5)=0,BR$6=""),0,BR$5*((DATE(YEAR($B35),MONTH($B35),MIN(BR$6,DAY(EOMONTH($B35,0))))&gt;=$B35)*(DATE(YEAR($B35),MONTH($B35),MIN(BR$6,DAY(EOMONTH($B35,0))))&lt;$C35)+(DATE(YEAR($B35),MONTH($B35)+1,MIN(BR$6,DAY(EOMONTH($B35,1))))&gt;=$B35)*(DATE(YEAR($B35),MONTH($B35)+1,MIN(BR$6,DAY(EOMONTH($B35,1))))&lt;$C35)))</f>
        <v>0</v>
      </c>
      <c r="BS35" s="48" t="n">
        <f aca="false">IF(OR(N(BS$5)=0,BS$6=""),0,BS$5*((DATE(YEAR($B35),MONTH($B35),MIN(BS$6,DAY(EOMONTH($B35,0))))&gt;=$B35)*(DATE(YEAR($B35),MONTH($B35),MIN(BS$6,DAY(EOMONTH($B35,0))))&lt;$C35)+(DATE(YEAR($B35),MONTH($B35)+1,MIN(BS$6,DAY(EOMONTH($B35,1))))&gt;=$B35)*(DATE(YEAR($B35),MONTH($B35)+1,MIN(BS$6,DAY(EOMONTH($B35,1))))&lt;$C35)))</f>
        <v>0</v>
      </c>
      <c r="BT35" s="48" t="n">
        <f aca="false">IF(OR(N(BT$5)=0,BT$6=""),0,BT$5*((DATE(YEAR($B35),MONTH($B35),MIN(BT$6,DAY(EOMONTH($B35,0))))&gt;=$B35)*(DATE(YEAR($B35),MONTH($B35),MIN(BT$6,DAY(EOMONTH($B35,0))))&lt;$C35)+(DATE(YEAR($B35),MONTH($B35)+1,MIN(BT$6,DAY(EOMONTH($B35,1))))&gt;=$B35)*(DATE(YEAR($B35),MONTH($B35)+1,MIN(BT$6,DAY(EOMONTH($B35,1))))&lt;$C35)))</f>
        <v>0</v>
      </c>
      <c r="BU35" s="48" t="n">
        <f aca="false">IF(OR(N(BU$5)=0,BU$6=""),0,BU$5*((DATE(YEAR($B35),MONTH($B35),MIN(BU$6,DAY(EOMONTH($B35,0))))&gt;=$B35)*(DATE(YEAR($B35),MONTH($B35),MIN(BU$6,DAY(EOMONTH($B35,0))))&lt;$C35)+(DATE(YEAR($B35),MONTH($B35)+1,MIN(BU$6,DAY(EOMONTH($B35,1))))&gt;=$B35)*(DATE(YEAR($B35),MONTH($B35)+1,MIN(BU$6,DAY(EOMONTH($B35,1))))&lt;$C35)))</f>
        <v>0</v>
      </c>
      <c r="BV35" s="48" t="n">
        <f aca="false">IF(OR(N(BV$5)=0,BV$6=""),0,BV$5*((DATE(YEAR($B35),MONTH($B35),MIN(BV$6,DAY(EOMONTH($B35,0))))&gt;=$B35)*(DATE(YEAR($B35),MONTH($B35),MIN(BV$6,DAY(EOMONTH($B35,0))))&lt;$C35)+(DATE(YEAR($B35),MONTH($B35)+1,MIN(BV$6,DAY(EOMONTH($B35,1))))&gt;=$B35)*(DATE(YEAR($B35),MONTH($B35)+1,MIN(BV$6,DAY(EOMONTH($B35,1))))&lt;$C35)))</f>
        <v>0</v>
      </c>
      <c r="BW35" s="48" t="n">
        <f aca="false">IF(OR(N(BW$5)=0,BW$6=""),0,BW$5*((DATE(YEAR($B35),MONTH($B35),MIN(BW$6,DAY(EOMONTH($B35,0))))&gt;=$B35)*(DATE(YEAR($B35),MONTH($B35),MIN(BW$6,DAY(EOMONTH($B35,0))))&lt;$C35)+(DATE(YEAR($B35),MONTH($B35)+1,MIN(BW$6,DAY(EOMONTH($B35,1))))&gt;=$B35)*(DATE(YEAR($B35),MONTH($B35)+1,MIN(BW$6,DAY(EOMONTH($B35,1))))&lt;$C35)))</f>
        <v>0</v>
      </c>
      <c r="BX35" s="48" t="n">
        <f aca="false">MIN(Z35,(FT34*(1+FT$5/Setup!$C$36)+IF($V35=1,N($F35),0)))</f>
        <v>0</v>
      </c>
      <c r="BY35" s="48" t="n">
        <f aca="false">MIN(AA35,(FU34*(1+FU$5/Setup!$C$36)+IF($V35=2,N($F35),0)))</f>
        <v>0</v>
      </c>
      <c r="BZ35" s="48" t="n">
        <f aca="false">MIN(AB35,(FV34*(1+FV$5/Setup!$C$36)+IF($V35=3,N($F35),0)))</f>
        <v>0</v>
      </c>
      <c r="CA35" s="48" t="n">
        <f aca="false">MIN(AC35,(FW34*(1+FW$5/Setup!$C$36)+IF($V35=4,N($F35),0)))</f>
        <v>0</v>
      </c>
      <c r="CB35" s="48" t="n">
        <f aca="false">MIN(AD35,(FX34*(1+FX$5/Setup!$C$36)+IF($V35=5,N($F35),0)))</f>
        <v>0</v>
      </c>
      <c r="CC35" s="48" t="n">
        <f aca="false">MIN(AE35,(FY34*(1+FY$5/Setup!$C$36)+IF($V35=6,N($F35),0)))</f>
        <v>0</v>
      </c>
      <c r="CD35" s="48" t="n">
        <f aca="false">MIN(AF35,(FZ34*(1+FZ$5/Setup!$C$36)+IF($V35=7,N($F35),0)))</f>
        <v>0</v>
      </c>
      <c r="CE35" s="48" t="n">
        <f aca="false">MIN(AG35,(GA34*(1+GA$5/Setup!$C$36)+IF($V35=8,N($F35),0)))</f>
        <v>0</v>
      </c>
      <c r="CF35" s="48" t="n">
        <f aca="false">MIN(AH35,(GB34*(1+GB$5/Setup!$C$36)+IF($V35=9,N($F35),0)))</f>
        <v>0</v>
      </c>
      <c r="CG35" s="48" t="n">
        <f aca="false">MIN(AI35,(GC34*(1+GC$5/Setup!$C$36)+IF($V35=10,N($F35),0)))</f>
        <v>0</v>
      </c>
      <c r="CH35" s="48" t="n">
        <f aca="false">MIN(AJ35,(GD34*(1+GD$5/Setup!$C$36)+IF($V35=11,N($F35),0)))</f>
        <v>0</v>
      </c>
      <c r="CI35" s="48" t="n">
        <f aca="false">MIN(AK35,(GE34*(1+GE$5/Setup!$C$36)+IF($V35=12,N($F35),0)))</f>
        <v>0</v>
      </c>
      <c r="CJ35" s="48" t="n">
        <f aca="false">MIN(AL35,(GF34*(1+GF$5/Setup!$C$36)+IF($V35=13,N($F35),0)))</f>
        <v>0</v>
      </c>
      <c r="CK35" s="48" t="n">
        <f aca="false">MIN(AM35,(GG34*(1+GG$5/Setup!$C$36)+IF($V35=14,N($F35),0)))</f>
        <v>0</v>
      </c>
      <c r="CL35" s="48" t="n">
        <f aca="false">MIN(AN35,(GH34*(1+GH$5/Setup!$C$36)+IF($V35=15,N($F35),0)))</f>
        <v>0</v>
      </c>
      <c r="CM35" s="48" t="n">
        <f aca="false">MIN(AO35,(GI34*(1+GI$5/Setup!$C$36)+IF($V35=16,N($F35),0)))</f>
        <v>0</v>
      </c>
      <c r="CN35" s="48" t="n">
        <f aca="false">MIN(AP35,(GJ34*(1+GJ$5/Setup!$C$36)+IF($V35=17,N($F35),0)))</f>
        <v>0</v>
      </c>
      <c r="CO35" s="48" t="n">
        <f aca="false">MIN(AQ35,(GK34*(1+GK$5/Setup!$C$36)+IF($V35=18,N($F35),0)))</f>
        <v>0</v>
      </c>
      <c r="CP35" s="48" t="n">
        <f aca="false">MIN(AR35,(GL34*(1+GL$5/Setup!$C$36)+IF($V35=19,N($F35),0)))</f>
        <v>0</v>
      </c>
      <c r="CQ35" s="48" t="n">
        <f aca="false">MIN(AS35,(GM34*(1+GM$5/Setup!$C$36)+IF($V35=20,N($F35),0)))</f>
        <v>0</v>
      </c>
      <c r="CR35" s="48" t="n">
        <f aca="false">MIN(AT35,(GN34*(1+GN$5/Setup!$C$36)+IF($V35=21,N($F35),0)))</f>
        <v>0</v>
      </c>
      <c r="CS35" s="48" t="n">
        <f aca="false">MIN(AU35,(GO34*(1+GO$5/Setup!$C$36)+IF($V35=22,N($F35),0)))</f>
        <v>0</v>
      </c>
      <c r="CT35" s="48" t="n">
        <f aca="false">MIN(AV35,(GP34*(1+GP$5/Setup!$C$36)+IF($V35=23,N($F35),0)))</f>
        <v>0</v>
      </c>
      <c r="CU35" s="48" t="n">
        <f aca="false">MIN(AW35,(GQ34*(1+GQ$5/Setup!$C$36)+IF($V35=24,N($F35),0)))</f>
        <v>0</v>
      </c>
      <c r="CV35" s="48" t="n">
        <f aca="false">MIN(AX35,(GR34*(1+GR$5/Setup!$C$36)+IF($V35=25,N($F35),0)))</f>
        <v>0</v>
      </c>
      <c r="CW35" s="48" t="n">
        <f aca="false">MIN(AY35,(GS34*(1+GS$5/Setup!$C$36)+IF($V35=26,N($F35),0)))</f>
        <v>0</v>
      </c>
      <c r="CX35" s="48" t="n">
        <f aca="false">MIN(AZ35,(GT34*(1+GT$5/Setup!$C$36)+IF($V35=27,N($F35),0)))</f>
        <v>0</v>
      </c>
      <c r="CY35" s="48" t="n">
        <f aca="false">MIN(BA35,(GU34*(1+GU$5/Setup!$C$36)+IF($V35=28,N($F35),0)))</f>
        <v>0</v>
      </c>
      <c r="CZ35" s="48" t="n">
        <f aca="false">MIN(BB35,(GV34*(1+GV$5/Setup!$C$36)+IF($V35=29,N($F35),0)))</f>
        <v>0</v>
      </c>
      <c r="DA35" s="48" t="n">
        <f aca="false">MIN(BC35,(GW34*(1+GW$5/Setup!$C$36)+IF($V35=30,N($F35),0)))</f>
        <v>0</v>
      </c>
      <c r="DB35" s="48" t="n">
        <f aca="false">MIN(BD35,(GX34*(1+GX$5/Setup!$C$36)+IF($V35=31,N($F35),0)))</f>
        <v>0</v>
      </c>
      <c r="DC35" s="48" t="n">
        <f aca="false">MIN(BE35,(GY34*(1+GY$5/Setup!$C$36)+IF($V35=32,N($F35),0)))</f>
        <v>0</v>
      </c>
      <c r="DD35" s="48" t="n">
        <f aca="false">MIN(BF35,(GZ34*(1+GZ$5/Setup!$C$36)+IF($V35=33,N($F35),0)))</f>
        <v>0</v>
      </c>
      <c r="DE35" s="48" t="n">
        <f aca="false">MIN(BG35,(HA34*(1+HA$5/Setup!$C$36)+IF($V35=34,N($F35),0)))</f>
        <v>0</v>
      </c>
      <c r="DF35" s="48" t="n">
        <f aca="false">MIN(BH35,(HB34*(1+HB$5/Setup!$C$36)+IF($V35=35,N($F35),0)))</f>
        <v>0</v>
      </c>
      <c r="DG35" s="48" t="n">
        <f aca="false">MIN(BI35,(HC34*(1+HC$5/Setup!$C$36)+IF($V35=36,N($F35),0)))</f>
        <v>0</v>
      </c>
      <c r="DH35" s="48" t="n">
        <f aca="false">MIN(BJ35,(HD34*(1+HD$5/Setup!$C$36)+IF($V35=37,N($F35),0)))</f>
        <v>0</v>
      </c>
      <c r="DI35" s="48" t="n">
        <f aca="false">MIN(BK35,(HE34*(1+HE$5/Setup!$C$36)+IF($V35=38,N($F35),0)))</f>
        <v>0</v>
      </c>
      <c r="DJ35" s="48" t="n">
        <f aca="false">MIN(BL35,(HF34*(1+HF$5/Setup!$C$36)+IF($V35=39,N($F35),0)))</f>
        <v>0</v>
      </c>
      <c r="DK35" s="48" t="n">
        <f aca="false">MIN(BM35,(HG34*(1+HG$5/Setup!$C$36)+IF($V35=40,N($F35),0)))</f>
        <v>0</v>
      </c>
      <c r="DL35" s="48" t="n">
        <f aca="false">MIN(BN35,(HH34*(1+HH$5/Setup!$C$36)+IF($V35=41,N($F35),0)))</f>
        <v>0</v>
      </c>
      <c r="DM35" s="48" t="n">
        <f aca="false">MIN(BO35,(HI34*(1+HI$5/Setup!$C$36)+IF($V35=42,N($F35),0)))</f>
        <v>0</v>
      </c>
      <c r="DN35" s="48" t="n">
        <f aca="false">MIN(BP35,(HJ34*(1+HJ$5/Setup!$C$36)+IF($V35=43,N($F35),0)))</f>
        <v>0</v>
      </c>
      <c r="DO35" s="48" t="n">
        <f aca="false">MIN(BQ35,(HK34*(1+HK$5/Setup!$C$36)+IF($V35=44,N($F35),0)))</f>
        <v>0</v>
      </c>
      <c r="DP35" s="48" t="n">
        <f aca="false">MIN(BR35,(HL34*(1+HL$5/Setup!$C$36)+IF($V35=45,N($F35),0)))</f>
        <v>0</v>
      </c>
      <c r="DQ35" s="48" t="n">
        <f aca="false">MIN(BS35,(HM34*(1+HM$5/Setup!$C$36)+IF($V35=46,N($F35),0)))</f>
        <v>0</v>
      </c>
      <c r="DR35" s="48" t="n">
        <f aca="false">MIN(BT35,(HN34*(1+HN$5/Setup!$C$36)+IF($V35=47,N($F35),0)))</f>
        <v>0</v>
      </c>
      <c r="DS35" s="48" t="n">
        <f aca="false">MIN(BU35,(HO34*(1+HO$5/Setup!$C$36)+IF($V35=48,N($F35),0)))</f>
        <v>0</v>
      </c>
      <c r="DT35" s="48" t="n">
        <f aca="false">MIN(BV35,(HP34*(1+HP$5/Setup!$C$36)+IF($V35=49,N($F35),0)))</f>
        <v>0</v>
      </c>
      <c r="DU35" s="48" t="n">
        <f aca="false">MIN(BW35,(HQ34*(1+HQ$5/Setup!$C$36)+IF($V35=50,N($F35),0)))</f>
        <v>0</v>
      </c>
      <c r="DV35" s="48" t="n">
        <f aca="false">MIN(MAX((FT34*(1+FT$5/Setup!$C$36)+IF($V35=1,N($F35),0))-BX35,0),MAX($P35-0,0))</f>
        <v>0</v>
      </c>
      <c r="DW35" s="48" t="n">
        <f aca="false">MIN(MAX((FU34*(1+FU$5/Setup!$C$36)+IF($V35=2,N($F35),0))-BY35,0),MAX($P35-SUM(DV35:DV35),0))</f>
        <v>0</v>
      </c>
      <c r="DX35" s="48" t="n">
        <f aca="false">MIN(MAX((FV34*(1+FV$5/Setup!$C$36)+IF($V35=3,N($F35),0))-BZ35,0),MAX($P35-SUM(DV35:DW35),0))</f>
        <v>0</v>
      </c>
      <c r="DY35" s="48" t="n">
        <f aca="false">MIN(MAX((FW34*(1+FW$5/Setup!$C$36)+IF($V35=4,N($F35),0))-CA35,0),MAX($P35-SUM(DV35:DX35),0))</f>
        <v>0</v>
      </c>
      <c r="DZ35" s="48" t="n">
        <f aca="false">MIN(MAX((FX34*(1+FX$5/Setup!$C$36)+IF($V35=5,N($F35),0))-CB35,0),MAX($P35-SUM(DV35:DY35),0))</f>
        <v>0</v>
      </c>
      <c r="EA35" s="48" t="n">
        <f aca="false">MIN(MAX((FY34*(1+FY$5/Setup!$C$36)+IF($V35=6,N($F35),0))-CC35,0),MAX($P35-SUM(DV35:DZ35),0))</f>
        <v>0</v>
      </c>
      <c r="EB35" s="48" t="n">
        <f aca="false">MIN(MAX((FZ34*(1+FZ$5/Setup!$C$36)+IF($V35=7,N($F35),0))-CD35,0),MAX($P35-SUM(DV35:EA35),0))</f>
        <v>0</v>
      </c>
      <c r="EC35" s="48" t="n">
        <f aca="false">MIN(MAX((GA34*(1+GA$5/Setup!$C$36)+IF($V35=8,N($F35),0))-CE35,0),MAX($P35-SUM(DV35:EB35),0))</f>
        <v>0</v>
      </c>
      <c r="ED35" s="48" t="n">
        <f aca="false">MIN(MAX((GB34*(1+GB$5/Setup!$C$36)+IF($V35=9,N($F35),0))-CF35,0),MAX($P35-SUM(DV35:EC35),0))</f>
        <v>0</v>
      </c>
      <c r="EE35" s="48" t="n">
        <f aca="false">MIN(MAX((GC34*(1+GC$5/Setup!$C$36)+IF($V35=10,N($F35),0))-CG35,0),MAX($P35-SUM(DV35:ED35),0))</f>
        <v>0</v>
      </c>
      <c r="EF35" s="48" t="n">
        <f aca="false">MIN(MAX((GD34*(1+GD$5/Setup!$C$36)+IF($V35=11,N($F35),0))-CH35,0),MAX($P35-SUM(DV35:EE35),0))</f>
        <v>0</v>
      </c>
      <c r="EG35" s="48" t="n">
        <f aca="false">MIN(MAX((GE34*(1+GE$5/Setup!$C$36)+IF($V35=12,N($F35),0))-CI35,0),MAX($P35-SUM(DV35:EF35),0))</f>
        <v>0</v>
      </c>
      <c r="EH35" s="48" t="n">
        <f aca="false">MIN(MAX((GF34*(1+GF$5/Setup!$C$36)+IF($V35=13,N($F35),0))-CJ35,0),MAX($P35-SUM(DV35:EG35),0))</f>
        <v>0</v>
      </c>
      <c r="EI35" s="48" t="n">
        <f aca="false">MIN(MAX((GG34*(1+GG$5/Setup!$C$36)+IF($V35=14,N($F35),0))-CK35,0),MAX($P35-SUM(DV35:EH35),0))</f>
        <v>0</v>
      </c>
      <c r="EJ35" s="48" t="n">
        <f aca="false">MIN(MAX((GH34*(1+GH$5/Setup!$C$36)+IF($V35=15,N($F35),0))-CL35,0),MAX($P35-SUM(DV35:EI35),0))</f>
        <v>0</v>
      </c>
      <c r="EK35" s="48" t="n">
        <f aca="false">MIN(MAX((GI34*(1+GI$5/Setup!$C$36)+IF($V35=16,N($F35),0))-CM35,0),MAX($P35-SUM(DV35:EJ35),0))</f>
        <v>0</v>
      </c>
      <c r="EL35" s="48" t="n">
        <f aca="false">MIN(MAX((GJ34*(1+GJ$5/Setup!$C$36)+IF($V35=17,N($F35),0))-CN35,0),MAX($P35-SUM(DV35:EK35),0))</f>
        <v>0</v>
      </c>
      <c r="EM35" s="48" t="n">
        <f aca="false">MIN(MAX((GK34*(1+GK$5/Setup!$C$36)+IF($V35=18,N($F35),0))-CO35,0),MAX($P35-SUM(DV35:EL35),0))</f>
        <v>0</v>
      </c>
      <c r="EN35" s="48" t="n">
        <f aca="false">MIN(MAX((GL34*(1+GL$5/Setup!$C$36)+IF($V35=19,N($F35),0))-CP35,0),MAX($P35-SUM(DV35:EM35),0))</f>
        <v>0</v>
      </c>
      <c r="EO35" s="48" t="n">
        <f aca="false">MIN(MAX((GM34*(1+GM$5/Setup!$C$36)+IF($V35=20,N($F35),0))-CQ35,0),MAX($P35-SUM(DV35:EN35),0))</f>
        <v>0</v>
      </c>
      <c r="EP35" s="48" t="n">
        <f aca="false">MIN(MAX((GN34*(1+GN$5/Setup!$C$36)+IF($V35=21,N($F35),0))-CR35,0),MAX($P35-SUM(DV35:EO35),0))</f>
        <v>0</v>
      </c>
      <c r="EQ35" s="48" t="n">
        <f aca="false">MIN(MAX((GO34*(1+GO$5/Setup!$C$36)+IF($V35=22,N($F35),0))-CS35,0),MAX($P35-SUM(DV35:EP35),0))</f>
        <v>0</v>
      </c>
      <c r="ER35" s="48" t="n">
        <f aca="false">MIN(MAX((GP34*(1+GP$5/Setup!$C$36)+IF($V35=23,N($F35),0))-CT35,0),MAX($P35-SUM(DV35:EQ35),0))</f>
        <v>0</v>
      </c>
      <c r="ES35" s="48" t="n">
        <f aca="false">MIN(MAX((GQ34*(1+GQ$5/Setup!$C$36)+IF($V35=24,N($F35),0))-CU35,0),MAX($P35-SUM(DV35:ER35),0))</f>
        <v>0</v>
      </c>
      <c r="ET35" s="48" t="n">
        <f aca="false">MIN(MAX((GR34*(1+GR$5/Setup!$C$36)+IF($V35=25,N($F35),0))-CV35,0),MAX($P35-SUM(DV35:ES35),0))</f>
        <v>0</v>
      </c>
      <c r="EU35" s="48" t="n">
        <f aca="false">MIN(MAX((GS34*(1+GS$5/Setup!$C$36)+IF($V35=26,N($F35),0))-CW35,0),MAX($P35-SUM(DV35:ET35),0))</f>
        <v>0</v>
      </c>
      <c r="EV35" s="48" t="n">
        <f aca="false">MIN(MAX((GT34*(1+GT$5/Setup!$C$36)+IF($V35=27,N($F35),0))-CX35,0),MAX($P35-SUM(DV35:EU35),0))</f>
        <v>0</v>
      </c>
      <c r="EW35" s="48" t="n">
        <f aca="false">MIN(MAX((GU34*(1+GU$5/Setup!$C$36)+IF($V35=28,N($F35),0))-CY35,0),MAX($P35-SUM(DV35:EV35),0))</f>
        <v>0</v>
      </c>
      <c r="EX35" s="48" t="n">
        <f aca="false">MIN(MAX((GV34*(1+GV$5/Setup!$C$36)+IF($V35=29,N($F35),0))-CZ35,0),MAX($P35-SUM(DV35:EW35),0))</f>
        <v>0</v>
      </c>
      <c r="EY35" s="48" t="n">
        <f aca="false">MIN(MAX((GW34*(1+GW$5/Setup!$C$36)+IF($V35=30,N($F35),0))-DA35,0),MAX($P35-SUM(DV35:EX35),0))</f>
        <v>0</v>
      </c>
      <c r="EZ35" s="48" t="n">
        <f aca="false">MIN(MAX((GX34*(1+GX$5/Setup!$C$36)+IF($V35=31,N($F35),0))-DB35,0),MAX($P35-SUM(DV35:EY35),0))</f>
        <v>0</v>
      </c>
      <c r="FA35" s="48" t="n">
        <f aca="false">MIN(MAX((GY34*(1+GY$5/Setup!$C$36)+IF($V35=32,N($F35),0))-DC35,0),MAX($P35-SUM(DV35:EZ35),0))</f>
        <v>0</v>
      </c>
      <c r="FB35" s="48" t="n">
        <f aca="false">MIN(MAX((GZ34*(1+GZ$5/Setup!$C$36)+IF($V35=33,N($F35),0))-DD35,0),MAX($P35-SUM(DV35:FA35),0))</f>
        <v>0</v>
      </c>
      <c r="FC35" s="48" t="n">
        <f aca="false">MIN(MAX((HA34*(1+HA$5/Setup!$C$36)+IF($V35=34,N($F35),0))-DE35,0),MAX($P35-SUM(DV35:FB35),0))</f>
        <v>0</v>
      </c>
      <c r="FD35" s="48" t="n">
        <f aca="false">MIN(MAX((HB34*(1+HB$5/Setup!$C$36)+IF($V35=35,N($F35),0))-DF35,0),MAX($P35-SUM(DV35:FC35),0))</f>
        <v>0</v>
      </c>
      <c r="FE35" s="48" t="n">
        <f aca="false">MIN(MAX((HC34*(1+HC$5/Setup!$C$36)+IF($V35=36,N($F35),0))-DG35,0),MAX($P35-SUM(DV35:FD35),0))</f>
        <v>0</v>
      </c>
      <c r="FF35" s="48" t="n">
        <f aca="false">MIN(MAX((HD34*(1+HD$5/Setup!$C$36)+IF($V35=37,N($F35),0))-DH35,0),MAX($P35-SUM(DV35:FE35),0))</f>
        <v>0</v>
      </c>
      <c r="FG35" s="48" t="n">
        <f aca="false">MIN(MAX((HE34*(1+HE$5/Setup!$C$36)+IF($V35=38,N($F35),0))-DI35,0),MAX($P35-SUM(DV35:FF35),0))</f>
        <v>0</v>
      </c>
      <c r="FH35" s="48" t="n">
        <f aca="false">MIN(MAX((HF34*(1+HF$5/Setup!$C$36)+IF($V35=39,N($F35),0))-DJ35,0),MAX($P35-SUM(DV35:FG35),0))</f>
        <v>0</v>
      </c>
      <c r="FI35" s="48" t="n">
        <f aca="false">MIN(MAX((HG34*(1+HG$5/Setup!$C$36)+IF($V35=40,N($F35),0))-DK35,0),MAX($P35-SUM(DV35:FH35),0))</f>
        <v>0</v>
      </c>
      <c r="FJ35" s="48" t="n">
        <f aca="false">MIN(MAX((HH34*(1+HH$5/Setup!$C$36)+IF($V35=41,N($F35),0))-DL35,0),MAX($P35-SUM(DV35:FI35),0))</f>
        <v>0</v>
      </c>
      <c r="FK35" s="48" t="n">
        <f aca="false">MIN(MAX((HI34*(1+HI$5/Setup!$C$36)+IF($V35=42,N($F35),0))-DM35,0),MAX($P35-SUM(DV35:FJ35),0))</f>
        <v>0</v>
      </c>
      <c r="FL35" s="48" t="n">
        <f aca="false">MIN(MAX((HJ34*(1+HJ$5/Setup!$C$36)+IF($V35=43,N($F35),0))-DN35,0),MAX($P35-SUM(DV35:FK35),0))</f>
        <v>0</v>
      </c>
      <c r="FM35" s="48" t="n">
        <f aca="false">MIN(MAX((HK34*(1+HK$5/Setup!$C$36)+IF($V35=44,N($F35),0))-DO35,0),MAX($P35-SUM(DV35:FL35),0))</f>
        <v>0</v>
      </c>
      <c r="FN35" s="48" t="n">
        <f aca="false">MIN(MAX((HL34*(1+HL$5/Setup!$C$36)+IF($V35=45,N($F35),0))-DP35,0),MAX($P35-SUM(DV35:FM35),0))</f>
        <v>0</v>
      </c>
      <c r="FO35" s="48" t="n">
        <f aca="false">MIN(MAX((HM34*(1+HM$5/Setup!$C$36)+IF($V35=46,N($F35),0))-DQ35,0),MAX($P35-SUM(DV35:FN35),0))</f>
        <v>0</v>
      </c>
      <c r="FP35" s="48" t="n">
        <f aca="false">MIN(MAX((HN34*(1+HN$5/Setup!$C$36)+IF($V35=47,N($F35),0))-DR35,0),MAX($P35-SUM(DV35:FO35),0))</f>
        <v>0</v>
      </c>
      <c r="FQ35" s="48" t="n">
        <f aca="false">MIN(MAX((HO34*(1+HO$5/Setup!$C$36)+IF($V35=48,N($F35),0))-DS35,0),MAX($P35-SUM(DV35:FP35),0))</f>
        <v>0</v>
      </c>
      <c r="FR35" s="48" t="n">
        <f aca="false">MIN(MAX((HP34*(1+HP$5/Setup!$C$36)+IF($V35=49,N($F35),0))-DT35,0),MAX($P35-SUM(DV35:FQ35),0))</f>
        <v>0</v>
      </c>
      <c r="FS35" s="48" t="n">
        <f aca="false">MIN(MAX((HQ34*(1+HQ$5/Setup!$C$36)+IF($V35=50,N($F35),0))-DU35,0),MAX($P35-SUM(DV35:FR35),0))</f>
        <v>0</v>
      </c>
      <c r="FT35" s="48" t="n">
        <f aca="false">IF((FT34*(1+FT$5/Setup!$C$36)+IF($V35=1,N($F35),0))-BX35-DV35&lt;0.005,0,(FT34*(1+FT$5/Setup!$C$36)+IF($V35=1,N($F35),0))-BX35-DV35)</f>
        <v>0</v>
      </c>
      <c r="FU35" s="48" t="n">
        <f aca="false">IF((FU34*(1+FU$5/Setup!$C$36)+IF($V35=2,N($F35),0))-BY35-DW35&lt;0.005,0,(FU34*(1+FU$5/Setup!$C$36)+IF($V35=2,N($F35),0))-BY35-DW35)</f>
        <v>0</v>
      </c>
      <c r="FV35" s="48" t="n">
        <f aca="false">IF((FV34*(1+FV$5/Setup!$C$36)+IF($V35=3,N($F35),0))-BZ35-DX35&lt;0.005,0,(FV34*(1+FV$5/Setup!$C$36)+IF($V35=3,N($F35),0))-BZ35-DX35)</f>
        <v>0</v>
      </c>
      <c r="FW35" s="48" t="n">
        <f aca="false">IF((FW34*(1+FW$5/Setup!$C$36)+IF($V35=4,N($F35),0))-CA35-DY35&lt;0.005,0,(FW34*(1+FW$5/Setup!$C$36)+IF($V35=4,N($F35),0))-CA35-DY35)</f>
        <v>0</v>
      </c>
      <c r="FX35" s="48" t="n">
        <f aca="false">IF((FX34*(1+FX$5/Setup!$C$36)+IF($V35=5,N($F35),0))-CB35-DZ35&lt;0.005,0,(FX34*(1+FX$5/Setup!$C$36)+IF($V35=5,N($F35),0))-CB35-DZ35)</f>
        <v>0</v>
      </c>
      <c r="FY35" s="48" t="n">
        <f aca="false">IF((FY34*(1+FY$5/Setup!$C$36)+IF($V35=6,N($F35),0))-CC35-EA35&lt;0.005,0,(FY34*(1+FY$5/Setup!$C$36)+IF($V35=6,N($F35),0))-CC35-EA35)</f>
        <v>0</v>
      </c>
      <c r="FZ35" s="48" t="n">
        <f aca="false">IF((FZ34*(1+FZ$5/Setup!$C$36)+IF($V35=7,N($F35),0))-CD35-EB35&lt;0.005,0,(FZ34*(1+FZ$5/Setup!$C$36)+IF($V35=7,N($F35),0))-CD35-EB35)</f>
        <v>0</v>
      </c>
      <c r="GA35" s="48" t="n">
        <f aca="false">IF((GA34*(1+GA$5/Setup!$C$36)+IF($V35=8,N($F35),0))-CE35-EC35&lt;0.005,0,(GA34*(1+GA$5/Setup!$C$36)+IF($V35=8,N($F35),0))-CE35-EC35)</f>
        <v>0</v>
      </c>
      <c r="GB35" s="48" t="n">
        <f aca="false">IF((GB34*(1+GB$5/Setup!$C$36)+IF($V35=9,N($F35),0))-CF35-ED35&lt;0.005,0,(GB34*(1+GB$5/Setup!$C$36)+IF($V35=9,N($F35),0))-CF35-ED35)</f>
        <v>0</v>
      </c>
      <c r="GC35" s="48" t="n">
        <f aca="false">IF((GC34*(1+GC$5/Setup!$C$36)+IF($V35=10,N($F35),0))-CG35-EE35&lt;0.005,0,(GC34*(1+GC$5/Setup!$C$36)+IF($V35=10,N($F35),0))-CG35-EE35)</f>
        <v>0</v>
      </c>
      <c r="GD35" s="48" t="n">
        <f aca="false">IF((GD34*(1+GD$5/Setup!$C$36)+IF($V35=11,N($F35),0))-CH35-EF35&lt;0.005,0,(GD34*(1+GD$5/Setup!$C$36)+IF($V35=11,N($F35),0))-CH35-EF35)</f>
        <v>0</v>
      </c>
      <c r="GE35" s="48" t="n">
        <f aca="false">IF((GE34*(1+GE$5/Setup!$C$36)+IF($V35=12,N($F35),0))-CI35-EG35&lt;0.005,0,(GE34*(1+GE$5/Setup!$C$36)+IF($V35=12,N($F35),0))-CI35-EG35)</f>
        <v>0</v>
      </c>
      <c r="GF35" s="48" t="n">
        <f aca="false">IF((GF34*(1+GF$5/Setup!$C$36)+IF($V35=13,N($F35),0))-CJ35-EH35&lt;0.005,0,(GF34*(1+GF$5/Setup!$C$36)+IF($V35=13,N($F35),0))-CJ35-EH35)</f>
        <v>0</v>
      </c>
      <c r="GG35" s="48" t="n">
        <f aca="false">IF((GG34*(1+GG$5/Setup!$C$36)+IF($V35=14,N($F35),0))-CK35-EI35&lt;0.005,0,(GG34*(1+GG$5/Setup!$C$36)+IF($V35=14,N($F35),0))-CK35-EI35)</f>
        <v>0</v>
      </c>
      <c r="GH35" s="48" t="n">
        <f aca="false">IF((GH34*(1+GH$5/Setup!$C$36)+IF($V35=15,N($F35),0))-CL35-EJ35&lt;0.005,0,(GH34*(1+GH$5/Setup!$C$36)+IF($V35=15,N($F35),0))-CL35-EJ35)</f>
        <v>0</v>
      </c>
      <c r="GI35" s="48" t="n">
        <f aca="false">IF((GI34*(1+GI$5/Setup!$C$36)+IF($V35=16,N($F35),0))-CM35-EK35&lt;0.005,0,(GI34*(1+GI$5/Setup!$C$36)+IF($V35=16,N($F35),0))-CM35-EK35)</f>
        <v>0</v>
      </c>
      <c r="GJ35" s="48" t="n">
        <f aca="false">IF((GJ34*(1+GJ$5/Setup!$C$36)+IF($V35=17,N($F35),0))-CN35-EL35&lt;0.005,0,(GJ34*(1+GJ$5/Setup!$C$36)+IF($V35=17,N($F35),0))-CN35-EL35)</f>
        <v>0</v>
      </c>
      <c r="GK35" s="48" t="n">
        <f aca="false">IF((GK34*(1+GK$5/Setup!$C$36)+IF($V35=18,N($F35),0))-CO35-EM35&lt;0.005,0,(GK34*(1+GK$5/Setup!$C$36)+IF($V35=18,N($F35),0))-CO35-EM35)</f>
        <v>0</v>
      </c>
      <c r="GL35" s="48" t="n">
        <f aca="false">IF((GL34*(1+GL$5/Setup!$C$36)+IF($V35=19,N($F35),0))-CP35-EN35&lt;0.005,0,(GL34*(1+GL$5/Setup!$C$36)+IF($V35=19,N($F35),0))-CP35-EN35)</f>
        <v>0</v>
      </c>
      <c r="GM35" s="48" t="n">
        <f aca="false">IF((GM34*(1+GM$5/Setup!$C$36)+IF($V35=20,N($F35),0))-CQ35-EO35&lt;0.005,0,(GM34*(1+GM$5/Setup!$C$36)+IF($V35=20,N($F35),0))-CQ35-EO35)</f>
        <v>0</v>
      </c>
      <c r="GN35" s="48" t="n">
        <f aca="false">IF((GN34*(1+GN$5/Setup!$C$36)+IF($V35=21,N($F35),0))-CR35-EP35&lt;0.005,0,(GN34*(1+GN$5/Setup!$C$36)+IF($V35=21,N($F35),0))-CR35-EP35)</f>
        <v>0</v>
      </c>
      <c r="GO35" s="48" t="n">
        <f aca="false">IF((GO34*(1+GO$5/Setup!$C$36)+IF($V35=22,N($F35),0))-CS35-EQ35&lt;0.005,0,(GO34*(1+GO$5/Setup!$C$36)+IF($V35=22,N($F35),0))-CS35-EQ35)</f>
        <v>0</v>
      </c>
      <c r="GP35" s="48" t="n">
        <f aca="false">IF((GP34*(1+GP$5/Setup!$C$36)+IF($V35=23,N($F35),0))-CT35-ER35&lt;0.005,0,(GP34*(1+GP$5/Setup!$C$36)+IF($V35=23,N($F35),0))-CT35-ER35)</f>
        <v>0</v>
      </c>
      <c r="GQ35" s="48" t="n">
        <f aca="false">IF((GQ34*(1+GQ$5/Setup!$C$36)+IF($V35=24,N($F35),0))-CU35-ES35&lt;0.005,0,(GQ34*(1+GQ$5/Setup!$C$36)+IF($V35=24,N($F35),0))-CU35-ES35)</f>
        <v>0</v>
      </c>
      <c r="GR35" s="48" t="n">
        <f aca="false">IF((GR34*(1+GR$5/Setup!$C$36)+IF($V35=25,N($F35),0))-CV35-ET35&lt;0.005,0,(GR34*(1+GR$5/Setup!$C$36)+IF($V35=25,N($F35),0))-CV35-ET35)</f>
        <v>0</v>
      </c>
      <c r="GS35" s="48" t="n">
        <f aca="false">IF((GS34*(1+GS$5/Setup!$C$36)+IF($V35=26,N($F35),0))-CW35-EU35&lt;0.005,0,(GS34*(1+GS$5/Setup!$C$36)+IF($V35=26,N($F35),0))-CW35-EU35)</f>
        <v>0</v>
      </c>
      <c r="GT35" s="48" t="n">
        <f aca="false">IF((GT34*(1+GT$5/Setup!$C$36)+IF($V35=27,N($F35),0))-CX35-EV35&lt;0.005,0,(GT34*(1+GT$5/Setup!$C$36)+IF($V35=27,N($F35),0))-CX35-EV35)</f>
        <v>0</v>
      </c>
      <c r="GU35" s="48" t="n">
        <f aca="false">IF((GU34*(1+GU$5/Setup!$C$36)+IF($V35=28,N($F35),0))-CY35-EW35&lt;0.005,0,(GU34*(1+GU$5/Setup!$C$36)+IF($V35=28,N($F35),0))-CY35-EW35)</f>
        <v>0</v>
      </c>
      <c r="GV35" s="48" t="n">
        <f aca="false">IF((GV34*(1+GV$5/Setup!$C$36)+IF($V35=29,N($F35),0))-CZ35-EX35&lt;0.005,0,(GV34*(1+GV$5/Setup!$C$36)+IF($V35=29,N($F35),0))-CZ35-EX35)</f>
        <v>0</v>
      </c>
      <c r="GW35" s="48" t="n">
        <f aca="false">IF((GW34*(1+GW$5/Setup!$C$36)+IF($V35=30,N($F35),0))-DA35-EY35&lt;0.005,0,(GW34*(1+GW$5/Setup!$C$36)+IF($V35=30,N($F35),0))-DA35-EY35)</f>
        <v>0</v>
      </c>
      <c r="GX35" s="48" t="n">
        <f aca="false">IF((GX34*(1+GX$5/Setup!$C$36)+IF($V35=31,N($F35),0))-DB35-EZ35&lt;0.005,0,(GX34*(1+GX$5/Setup!$C$36)+IF($V35=31,N($F35),0))-DB35-EZ35)</f>
        <v>0</v>
      </c>
      <c r="GY35" s="48" t="n">
        <f aca="false">IF((GY34*(1+GY$5/Setup!$C$36)+IF($V35=32,N($F35),0))-DC35-FA35&lt;0.005,0,(GY34*(1+GY$5/Setup!$C$36)+IF($V35=32,N($F35),0))-DC35-FA35)</f>
        <v>0</v>
      </c>
      <c r="GZ35" s="48" t="n">
        <f aca="false">IF((GZ34*(1+GZ$5/Setup!$C$36)+IF($V35=33,N($F35),0))-DD35-FB35&lt;0.005,0,(GZ34*(1+GZ$5/Setup!$C$36)+IF($V35=33,N($F35),0))-DD35-FB35)</f>
        <v>0</v>
      </c>
      <c r="HA35" s="48" t="n">
        <f aca="false">IF((HA34*(1+HA$5/Setup!$C$36)+IF($V35=34,N($F35),0))-DE35-FC35&lt;0.005,0,(HA34*(1+HA$5/Setup!$C$36)+IF($V35=34,N($F35),0))-DE35-FC35)</f>
        <v>0</v>
      </c>
      <c r="HB35" s="48" t="n">
        <f aca="false">IF((HB34*(1+HB$5/Setup!$C$36)+IF($V35=35,N($F35),0))-DF35-FD35&lt;0.005,0,(HB34*(1+HB$5/Setup!$C$36)+IF($V35=35,N($F35),0))-DF35-FD35)</f>
        <v>0</v>
      </c>
      <c r="HC35" s="48" t="n">
        <f aca="false">IF((HC34*(1+HC$5/Setup!$C$36)+IF($V35=36,N($F35),0))-DG35-FE35&lt;0.005,0,(HC34*(1+HC$5/Setup!$C$36)+IF($V35=36,N($F35),0))-DG35-FE35)</f>
        <v>0</v>
      </c>
      <c r="HD35" s="48" t="n">
        <f aca="false">IF((HD34*(1+HD$5/Setup!$C$36)+IF($V35=37,N($F35),0))-DH35-FF35&lt;0.005,0,(HD34*(1+HD$5/Setup!$C$36)+IF($V35=37,N($F35),0))-DH35-FF35)</f>
        <v>0</v>
      </c>
      <c r="HE35" s="48" t="n">
        <f aca="false">IF((HE34*(1+HE$5/Setup!$C$36)+IF($V35=38,N($F35),0))-DI35-FG35&lt;0.005,0,(HE34*(1+HE$5/Setup!$C$36)+IF($V35=38,N($F35),0))-DI35-FG35)</f>
        <v>0</v>
      </c>
      <c r="HF35" s="48" t="n">
        <f aca="false">IF((HF34*(1+HF$5/Setup!$C$36)+IF($V35=39,N($F35),0))-DJ35-FH35&lt;0.005,0,(HF34*(1+HF$5/Setup!$C$36)+IF($V35=39,N($F35),0))-DJ35-FH35)</f>
        <v>0</v>
      </c>
      <c r="HG35" s="48" t="n">
        <f aca="false">IF((HG34*(1+HG$5/Setup!$C$36)+IF($V35=40,N($F35),0))-DK35-FI35&lt;0.005,0,(HG34*(1+HG$5/Setup!$C$36)+IF($V35=40,N($F35),0))-DK35-FI35)</f>
        <v>0</v>
      </c>
      <c r="HH35" s="48" t="n">
        <f aca="false">IF((HH34*(1+HH$5/Setup!$C$36)+IF($V35=41,N($F35),0))-DL35-FJ35&lt;0.005,0,(HH34*(1+HH$5/Setup!$C$36)+IF($V35=41,N($F35),0))-DL35-FJ35)</f>
        <v>0</v>
      </c>
      <c r="HI35" s="48" t="n">
        <f aca="false">IF((HI34*(1+HI$5/Setup!$C$36)+IF($V35=42,N($F35),0))-DM35-FK35&lt;0.005,0,(HI34*(1+HI$5/Setup!$C$36)+IF($V35=42,N($F35),0))-DM35-FK35)</f>
        <v>0</v>
      </c>
      <c r="HJ35" s="48" t="n">
        <f aca="false">IF((HJ34*(1+HJ$5/Setup!$C$36)+IF($V35=43,N($F35),0))-DN35-FL35&lt;0.005,0,(HJ34*(1+HJ$5/Setup!$C$36)+IF($V35=43,N($F35),0))-DN35-FL35)</f>
        <v>0</v>
      </c>
      <c r="HK35" s="48" t="n">
        <f aca="false">IF((HK34*(1+HK$5/Setup!$C$36)+IF($V35=44,N($F35),0))-DO35-FM35&lt;0.005,0,(HK34*(1+HK$5/Setup!$C$36)+IF($V35=44,N($F35),0))-DO35-FM35)</f>
        <v>0</v>
      </c>
      <c r="HL35" s="48" t="n">
        <f aca="false">IF((HL34*(1+HL$5/Setup!$C$36)+IF($V35=45,N($F35),0))-DP35-FN35&lt;0.005,0,(HL34*(1+HL$5/Setup!$C$36)+IF($V35=45,N($F35),0))-DP35-FN35)</f>
        <v>0</v>
      </c>
      <c r="HM35" s="48" t="n">
        <f aca="false">IF((HM34*(1+HM$5/Setup!$C$36)+IF($V35=46,N($F35),0))-DQ35-FO35&lt;0.005,0,(HM34*(1+HM$5/Setup!$C$36)+IF($V35=46,N($F35),0))-DQ35-FO35)</f>
        <v>0</v>
      </c>
      <c r="HN35" s="48" t="n">
        <f aca="false">IF((HN34*(1+HN$5/Setup!$C$36)+IF($V35=47,N($F35),0))-DR35-FP35&lt;0.005,0,(HN34*(1+HN$5/Setup!$C$36)+IF($V35=47,N($F35),0))-DR35-FP35)</f>
        <v>0</v>
      </c>
      <c r="HO35" s="48" t="n">
        <f aca="false">IF((HO34*(1+HO$5/Setup!$C$36)+IF($V35=48,N($F35),0))-DS35-FQ35&lt;0.005,0,(HO34*(1+HO$5/Setup!$C$36)+IF($V35=48,N($F35),0))-DS35-FQ35)</f>
        <v>0</v>
      </c>
      <c r="HP35" s="48" t="n">
        <f aca="false">IF((HP34*(1+HP$5/Setup!$C$36)+IF($V35=49,N($F35),0))-DT35-FR35&lt;0.005,0,(HP34*(1+HP$5/Setup!$C$36)+IF($V35=49,N($F35),0))-DT35-FR35)</f>
        <v>0</v>
      </c>
      <c r="HQ35" s="48" t="n">
        <f aca="false">IF((HQ34*(1+HQ$5/Setup!$C$36)+IF($V35=50,N($F35),0))-DU35-FS35&lt;0.005,0,(HQ34*(1+HQ$5/Setup!$C$36)+IF($V35=50,N($F35),0))-DU35-FS35)</f>
        <v>0</v>
      </c>
    </row>
    <row r="36" customFormat="false" ht="15" hidden="false" customHeight="false" outlineLevel="0" collapsed="false">
      <c r="A36" s="44" t="n">
        <v>28</v>
      </c>
      <c r="B36" s="45" t="n">
        <f aca="false">IF(Setup!$C$7="Every month",EDATE(Setup!$C$8,($A36-1)),IF(Setup!$C$7="Twice a month",DATE(YEAR(Setup!$C$8),MONTH(Setup!$C$8)+INT((($A36-1)+Setup!$C$41)/2),MIN(IF(MOD(($A36-1)+Setup!$C$41,2)=0,Setup!$C$39,Setup!$C$40),DAY(EOMONTH(DATE(YEAR(Setup!$C$8),MONTH(Setup!$C$8)+INT((($A36-1)+Setup!$C$41)/2),1),0)))),Setup!$C$8+($A36-1)*IF(Setup!$C$7="Every week",7,14)))</f>
        <v>46703</v>
      </c>
      <c r="C36" s="45" t="n">
        <f aca="false">IF(Setup!$C$7="Every month",EDATE(Setup!$C$8,$A36),IF(Setup!$C$7="Twice a month",DATE(YEAR(Setup!$C$8),MONTH(Setup!$C$8)+INT(($A36+Setup!$C$41)/2),MIN(IF(MOD($A36+Setup!$C$41,2)=0,Setup!$C$39,Setup!$C$40),DAY(EOMONTH(DATE(YEAR(Setup!$C$8),MONTH(Setup!$C$8)+INT(($A36+Setup!$C$41)/2),1),0)))),Setup!$C$8+$A36*IF(Setup!$C$7="Every week",7,14)))</f>
        <v>46717</v>
      </c>
      <c r="D36" s="46"/>
      <c r="E36" s="47"/>
      <c r="F36" s="47"/>
      <c r="G36" s="47"/>
      <c r="H36" s="47"/>
      <c r="I36" s="48" t="n">
        <f aca="false">N(Setup!$C$11)+N(E36)</f>
        <v>100</v>
      </c>
      <c r="J36" s="48" t="n">
        <f aca="false">MIN(Setup!$C$37,MAX(I36,0))</f>
        <v>9.23076923076923</v>
      </c>
      <c r="K36" s="48" t="n">
        <f aca="false">MIN(MAX(N(Setup!$C$14)-L35,0),MAX(I36-J36,0))</f>
        <v>0</v>
      </c>
      <c r="L36" s="48" t="n">
        <f aca="false">L35+K36-N(G36)</f>
        <v>500</v>
      </c>
      <c r="M36" s="48" t="n">
        <f aca="false">M35+J36-N(H36)</f>
        <v>258.461538461538</v>
      </c>
      <c r="N36" s="48" t="n">
        <f aca="false">SUM(BX36:DU36)</f>
        <v>0</v>
      </c>
      <c r="O36" s="48" t="n">
        <f aca="false">SUM(Z36:BW36)-N36</f>
        <v>40</v>
      </c>
      <c r="P36" s="48" t="n">
        <f aca="false">MAX(I36-J36-K36,0)+O36</f>
        <v>130.769230769231</v>
      </c>
      <c r="Q36" s="48" t="n">
        <f aca="false">SUM(DV36:FS36)</f>
        <v>0</v>
      </c>
      <c r="R36" s="49" t="n">
        <f aca="false">N36+J36+K36+Q36</f>
        <v>9.23076923076923</v>
      </c>
      <c r="S36" s="48" t="n">
        <f aca="false">T36-T35-N(F36)+N36+Q36</f>
        <v>0</v>
      </c>
      <c r="T36" s="49" t="n">
        <f aca="false">SUM(FT36:HQ36)</f>
        <v>0</v>
      </c>
      <c r="U36" s="44" t="str">
        <f aca="false">IF(T35&lt;0.005,"",INDEX(Helpers!$C$2:$C$51,IF(_xlfn.MINIFS($DV$6:$FS$6,DV36:FS36,"&gt;0.005")=0,V36,_xlfn.MINIFS($DV$6:$FS$6,DV36:FS36,"&gt;0.005"))))</f>
        <v/>
      </c>
      <c r="V36" s="44" t="n">
        <f aca="false">IF(_xlfn.MINIFS($FT$6:$HQ$6,FT35:HQ35,"&gt;0.005")=0,1,_xlfn.MINIFS($FT$6:$HQ$6,FT35:HQ35,"&gt;0.005"))</f>
        <v>1</v>
      </c>
      <c r="W36" s="44" t="n">
        <f aca="false">IF(AND(D36&lt;&gt;"Paid",T35&gt;0.005),1,0)</f>
        <v>0</v>
      </c>
      <c r="X36" s="48" t="n">
        <f aca="false">SUMPRODUCT(((Helpers!$G$2:$G$51*(1+(Helpers!$D$2:$D$51+0.000000001)/12)^(($B36-Setup!$C$8)/(365.25/12))-Helpers!$E$2:$E$51*((1+(Helpers!$D$2:$D$51+0.000000001)/12)^(($B36-Setup!$C$8)/(365.25/12))-1)/((Helpers!$D$2:$D$51+0.000000001)/12))&gt;0)*(Helpers!$G$2:$G$51*(1+(Helpers!$D$2:$D$51+0.000000001)/12)^(($B36-Setup!$C$8)/(365.25/12))-Helpers!$E$2:$E$51*((1+(Helpers!$D$2:$D$51+0.000000001)/12)^(($B36-Setup!$C$8)/(365.25/12))-1)/((Helpers!$D$2:$D$51+0.000000001)/12)))</f>
        <v>1193.01830034984</v>
      </c>
      <c r="Y36" s="48"/>
      <c r="Z36" s="48" t="n">
        <f aca="false">IF(OR(N(Z$5)=0,Z$6=""),0,Z$5*((DATE(YEAR($B36),MONTH($B36),MIN(Z$6,DAY(EOMONTH($B36,0))))&gt;=$B36)*(DATE(YEAR($B36),MONTH($B36),MIN(Z$6,DAY(EOMONTH($B36,0))))&lt;$C36)+(DATE(YEAR($B36),MONTH($B36)+1,MIN(Z$6,DAY(EOMONTH($B36,1))))&gt;=$B36)*(DATE(YEAR($B36),MONTH($B36)+1,MIN(Z$6,DAY(EOMONTH($B36,1))))&lt;$C36)))</f>
        <v>0</v>
      </c>
      <c r="AA36" s="48" t="n">
        <f aca="false">IF(OR(N(AA$5)=0,AA$6=""),0,AA$5*((DATE(YEAR($B36),MONTH($B36),MIN(AA$6,DAY(EOMONTH($B36,0))))&gt;=$B36)*(DATE(YEAR($B36),MONTH($B36),MIN(AA$6,DAY(EOMONTH($B36,0))))&lt;$C36)+(DATE(YEAR($B36),MONTH($B36)+1,MIN(AA$6,DAY(EOMONTH($B36,1))))&gt;=$B36)*(DATE(YEAR($B36),MONTH($B36)+1,MIN(AA$6,DAY(EOMONTH($B36,1))))&lt;$C36)))</f>
        <v>40</v>
      </c>
      <c r="AB36" s="48" t="n">
        <f aca="false">IF(OR(N(AB$5)=0,AB$6=""),0,AB$5*((DATE(YEAR($B36),MONTH($B36),MIN(AB$6,DAY(EOMONTH($B36,0))))&gt;=$B36)*(DATE(YEAR($B36),MONTH($B36),MIN(AB$6,DAY(EOMONTH($B36,0))))&lt;$C36)+(DATE(YEAR($B36),MONTH($B36)+1,MIN(AB$6,DAY(EOMONTH($B36,1))))&gt;=$B36)*(DATE(YEAR($B36),MONTH($B36)+1,MIN(AB$6,DAY(EOMONTH($B36,1))))&lt;$C36)))</f>
        <v>0</v>
      </c>
      <c r="AC36" s="48" t="n">
        <f aca="false">IF(OR(N(AC$5)=0,AC$6=""),0,AC$5*((DATE(YEAR($B36),MONTH($B36),MIN(AC$6,DAY(EOMONTH($B36,0))))&gt;=$B36)*(DATE(YEAR($B36),MONTH($B36),MIN(AC$6,DAY(EOMONTH($B36,0))))&lt;$C36)+(DATE(YEAR($B36),MONTH($B36)+1,MIN(AC$6,DAY(EOMONTH($B36,1))))&gt;=$B36)*(DATE(YEAR($B36),MONTH($B36)+1,MIN(AC$6,DAY(EOMONTH($B36,1))))&lt;$C36)))</f>
        <v>0</v>
      </c>
      <c r="AD36" s="48" t="n">
        <f aca="false">IF(OR(N(AD$5)=0,AD$6=""),0,AD$5*((DATE(YEAR($B36),MONTH($B36),MIN(AD$6,DAY(EOMONTH($B36,0))))&gt;=$B36)*(DATE(YEAR($B36),MONTH($B36),MIN(AD$6,DAY(EOMONTH($B36,0))))&lt;$C36)+(DATE(YEAR($B36),MONTH($B36)+1,MIN(AD$6,DAY(EOMONTH($B36,1))))&gt;=$B36)*(DATE(YEAR($B36),MONTH($B36)+1,MIN(AD$6,DAY(EOMONTH($B36,1))))&lt;$C36)))</f>
        <v>0</v>
      </c>
      <c r="AE36" s="48" t="n">
        <f aca="false">IF(OR(N(AE$5)=0,AE$6=""),0,AE$5*((DATE(YEAR($B36),MONTH($B36),MIN(AE$6,DAY(EOMONTH($B36,0))))&gt;=$B36)*(DATE(YEAR($B36),MONTH($B36),MIN(AE$6,DAY(EOMONTH($B36,0))))&lt;$C36)+(DATE(YEAR($B36),MONTH($B36)+1,MIN(AE$6,DAY(EOMONTH($B36,1))))&gt;=$B36)*(DATE(YEAR($B36),MONTH($B36)+1,MIN(AE$6,DAY(EOMONTH($B36,1))))&lt;$C36)))</f>
        <v>0</v>
      </c>
      <c r="AF36" s="48" t="n">
        <f aca="false">IF(OR(N(AF$5)=0,AF$6=""),0,AF$5*((DATE(YEAR($B36),MONTH($B36),MIN(AF$6,DAY(EOMONTH($B36,0))))&gt;=$B36)*(DATE(YEAR($B36),MONTH($B36),MIN(AF$6,DAY(EOMONTH($B36,0))))&lt;$C36)+(DATE(YEAR($B36),MONTH($B36)+1,MIN(AF$6,DAY(EOMONTH($B36,1))))&gt;=$B36)*(DATE(YEAR($B36),MONTH($B36)+1,MIN(AF$6,DAY(EOMONTH($B36,1))))&lt;$C36)))</f>
        <v>0</v>
      </c>
      <c r="AG36" s="48" t="n">
        <f aca="false">IF(OR(N(AG$5)=0,AG$6=""),0,AG$5*((DATE(YEAR($B36),MONTH($B36),MIN(AG$6,DAY(EOMONTH($B36,0))))&gt;=$B36)*(DATE(YEAR($B36),MONTH($B36),MIN(AG$6,DAY(EOMONTH($B36,0))))&lt;$C36)+(DATE(YEAR($B36),MONTH($B36)+1,MIN(AG$6,DAY(EOMONTH($B36,1))))&gt;=$B36)*(DATE(YEAR($B36),MONTH($B36)+1,MIN(AG$6,DAY(EOMONTH($B36,1))))&lt;$C36)))</f>
        <v>0</v>
      </c>
      <c r="AH36" s="48" t="n">
        <f aca="false">IF(OR(N(AH$5)=0,AH$6=""),0,AH$5*((DATE(YEAR($B36),MONTH($B36),MIN(AH$6,DAY(EOMONTH($B36,0))))&gt;=$B36)*(DATE(YEAR($B36),MONTH($B36),MIN(AH$6,DAY(EOMONTH($B36,0))))&lt;$C36)+(DATE(YEAR($B36),MONTH($B36)+1,MIN(AH$6,DAY(EOMONTH($B36,1))))&gt;=$B36)*(DATE(YEAR($B36),MONTH($B36)+1,MIN(AH$6,DAY(EOMONTH($B36,1))))&lt;$C36)))</f>
        <v>0</v>
      </c>
      <c r="AI36" s="48" t="n">
        <f aca="false">IF(OR(N(AI$5)=0,AI$6=""),0,AI$5*((DATE(YEAR($B36),MONTH($B36),MIN(AI$6,DAY(EOMONTH($B36,0))))&gt;=$B36)*(DATE(YEAR($B36),MONTH($B36),MIN(AI$6,DAY(EOMONTH($B36,0))))&lt;$C36)+(DATE(YEAR($B36),MONTH($B36)+1,MIN(AI$6,DAY(EOMONTH($B36,1))))&gt;=$B36)*(DATE(YEAR($B36),MONTH($B36)+1,MIN(AI$6,DAY(EOMONTH($B36,1))))&lt;$C36)))</f>
        <v>0</v>
      </c>
      <c r="AJ36" s="48" t="n">
        <f aca="false">IF(OR(N(AJ$5)=0,AJ$6=""),0,AJ$5*((DATE(YEAR($B36),MONTH($B36),MIN(AJ$6,DAY(EOMONTH($B36,0))))&gt;=$B36)*(DATE(YEAR($B36),MONTH($B36),MIN(AJ$6,DAY(EOMONTH($B36,0))))&lt;$C36)+(DATE(YEAR($B36),MONTH($B36)+1,MIN(AJ$6,DAY(EOMONTH($B36,1))))&gt;=$B36)*(DATE(YEAR($B36),MONTH($B36)+1,MIN(AJ$6,DAY(EOMONTH($B36,1))))&lt;$C36)))</f>
        <v>0</v>
      </c>
      <c r="AK36" s="48" t="n">
        <f aca="false">IF(OR(N(AK$5)=0,AK$6=""),0,AK$5*((DATE(YEAR($B36),MONTH($B36),MIN(AK$6,DAY(EOMONTH($B36,0))))&gt;=$B36)*(DATE(YEAR($B36),MONTH($B36),MIN(AK$6,DAY(EOMONTH($B36,0))))&lt;$C36)+(DATE(YEAR($B36),MONTH($B36)+1,MIN(AK$6,DAY(EOMONTH($B36,1))))&gt;=$B36)*(DATE(YEAR($B36),MONTH($B36)+1,MIN(AK$6,DAY(EOMONTH($B36,1))))&lt;$C36)))</f>
        <v>0</v>
      </c>
      <c r="AL36" s="48" t="n">
        <f aca="false">IF(OR(N(AL$5)=0,AL$6=""),0,AL$5*((DATE(YEAR($B36),MONTH($B36),MIN(AL$6,DAY(EOMONTH($B36,0))))&gt;=$B36)*(DATE(YEAR($B36),MONTH($B36),MIN(AL$6,DAY(EOMONTH($B36,0))))&lt;$C36)+(DATE(YEAR($B36),MONTH($B36)+1,MIN(AL$6,DAY(EOMONTH($B36,1))))&gt;=$B36)*(DATE(YEAR($B36),MONTH($B36)+1,MIN(AL$6,DAY(EOMONTH($B36,1))))&lt;$C36)))</f>
        <v>0</v>
      </c>
      <c r="AM36" s="48" t="n">
        <f aca="false">IF(OR(N(AM$5)=0,AM$6=""),0,AM$5*((DATE(YEAR($B36),MONTH($B36),MIN(AM$6,DAY(EOMONTH($B36,0))))&gt;=$B36)*(DATE(YEAR($B36),MONTH($B36),MIN(AM$6,DAY(EOMONTH($B36,0))))&lt;$C36)+(DATE(YEAR($B36),MONTH($B36)+1,MIN(AM$6,DAY(EOMONTH($B36,1))))&gt;=$B36)*(DATE(YEAR($B36),MONTH($B36)+1,MIN(AM$6,DAY(EOMONTH($B36,1))))&lt;$C36)))</f>
        <v>0</v>
      </c>
      <c r="AN36" s="48" t="n">
        <f aca="false">IF(OR(N(AN$5)=0,AN$6=""),0,AN$5*((DATE(YEAR($B36),MONTH($B36),MIN(AN$6,DAY(EOMONTH($B36,0))))&gt;=$B36)*(DATE(YEAR($B36),MONTH($B36),MIN(AN$6,DAY(EOMONTH($B36,0))))&lt;$C36)+(DATE(YEAR($B36),MONTH($B36)+1,MIN(AN$6,DAY(EOMONTH($B36,1))))&gt;=$B36)*(DATE(YEAR($B36),MONTH($B36)+1,MIN(AN$6,DAY(EOMONTH($B36,1))))&lt;$C36)))</f>
        <v>0</v>
      </c>
      <c r="AO36" s="48" t="n">
        <f aca="false">IF(OR(N(AO$5)=0,AO$6=""),0,AO$5*((DATE(YEAR($B36),MONTH($B36),MIN(AO$6,DAY(EOMONTH($B36,0))))&gt;=$B36)*(DATE(YEAR($B36),MONTH($B36),MIN(AO$6,DAY(EOMONTH($B36,0))))&lt;$C36)+(DATE(YEAR($B36),MONTH($B36)+1,MIN(AO$6,DAY(EOMONTH($B36,1))))&gt;=$B36)*(DATE(YEAR($B36),MONTH($B36)+1,MIN(AO$6,DAY(EOMONTH($B36,1))))&lt;$C36)))</f>
        <v>0</v>
      </c>
      <c r="AP36" s="48" t="n">
        <f aca="false">IF(OR(N(AP$5)=0,AP$6=""),0,AP$5*((DATE(YEAR($B36),MONTH($B36),MIN(AP$6,DAY(EOMONTH($B36,0))))&gt;=$B36)*(DATE(YEAR($B36),MONTH($B36),MIN(AP$6,DAY(EOMONTH($B36,0))))&lt;$C36)+(DATE(YEAR($B36),MONTH($B36)+1,MIN(AP$6,DAY(EOMONTH($B36,1))))&gt;=$B36)*(DATE(YEAR($B36),MONTH($B36)+1,MIN(AP$6,DAY(EOMONTH($B36,1))))&lt;$C36)))</f>
        <v>0</v>
      </c>
      <c r="AQ36" s="48" t="n">
        <f aca="false">IF(OR(N(AQ$5)=0,AQ$6=""),0,AQ$5*((DATE(YEAR($B36),MONTH($B36),MIN(AQ$6,DAY(EOMONTH($B36,0))))&gt;=$B36)*(DATE(YEAR($B36),MONTH($B36),MIN(AQ$6,DAY(EOMONTH($B36,0))))&lt;$C36)+(DATE(YEAR($B36),MONTH($B36)+1,MIN(AQ$6,DAY(EOMONTH($B36,1))))&gt;=$B36)*(DATE(YEAR($B36),MONTH($B36)+1,MIN(AQ$6,DAY(EOMONTH($B36,1))))&lt;$C36)))</f>
        <v>0</v>
      </c>
      <c r="AR36" s="48" t="n">
        <f aca="false">IF(OR(N(AR$5)=0,AR$6=""),0,AR$5*((DATE(YEAR($B36),MONTH($B36),MIN(AR$6,DAY(EOMONTH($B36,0))))&gt;=$B36)*(DATE(YEAR($B36),MONTH($B36),MIN(AR$6,DAY(EOMONTH($B36,0))))&lt;$C36)+(DATE(YEAR($B36),MONTH($B36)+1,MIN(AR$6,DAY(EOMONTH($B36,1))))&gt;=$B36)*(DATE(YEAR($B36),MONTH($B36)+1,MIN(AR$6,DAY(EOMONTH($B36,1))))&lt;$C36)))</f>
        <v>0</v>
      </c>
      <c r="AS36" s="48" t="n">
        <f aca="false">IF(OR(N(AS$5)=0,AS$6=""),0,AS$5*((DATE(YEAR($B36),MONTH($B36),MIN(AS$6,DAY(EOMONTH($B36,0))))&gt;=$B36)*(DATE(YEAR($B36),MONTH($B36),MIN(AS$6,DAY(EOMONTH($B36,0))))&lt;$C36)+(DATE(YEAR($B36),MONTH($B36)+1,MIN(AS$6,DAY(EOMONTH($B36,1))))&gt;=$B36)*(DATE(YEAR($B36),MONTH($B36)+1,MIN(AS$6,DAY(EOMONTH($B36,1))))&lt;$C36)))</f>
        <v>0</v>
      </c>
      <c r="AT36" s="48" t="n">
        <f aca="false">IF(OR(N(AT$5)=0,AT$6=""),0,AT$5*((DATE(YEAR($B36),MONTH($B36),MIN(AT$6,DAY(EOMONTH($B36,0))))&gt;=$B36)*(DATE(YEAR($B36),MONTH($B36),MIN(AT$6,DAY(EOMONTH($B36,0))))&lt;$C36)+(DATE(YEAR($B36),MONTH($B36)+1,MIN(AT$6,DAY(EOMONTH($B36,1))))&gt;=$B36)*(DATE(YEAR($B36),MONTH($B36)+1,MIN(AT$6,DAY(EOMONTH($B36,1))))&lt;$C36)))</f>
        <v>0</v>
      </c>
      <c r="AU36" s="48" t="n">
        <f aca="false">IF(OR(N(AU$5)=0,AU$6=""),0,AU$5*((DATE(YEAR($B36),MONTH($B36),MIN(AU$6,DAY(EOMONTH($B36,0))))&gt;=$B36)*(DATE(YEAR($B36),MONTH($B36),MIN(AU$6,DAY(EOMONTH($B36,0))))&lt;$C36)+(DATE(YEAR($B36),MONTH($B36)+1,MIN(AU$6,DAY(EOMONTH($B36,1))))&gt;=$B36)*(DATE(YEAR($B36),MONTH($B36)+1,MIN(AU$6,DAY(EOMONTH($B36,1))))&lt;$C36)))</f>
        <v>0</v>
      </c>
      <c r="AV36" s="48" t="n">
        <f aca="false">IF(OR(N(AV$5)=0,AV$6=""),0,AV$5*((DATE(YEAR($B36),MONTH($B36),MIN(AV$6,DAY(EOMONTH($B36,0))))&gt;=$B36)*(DATE(YEAR($B36),MONTH($B36),MIN(AV$6,DAY(EOMONTH($B36,0))))&lt;$C36)+(DATE(YEAR($B36),MONTH($B36)+1,MIN(AV$6,DAY(EOMONTH($B36,1))))&gt;=$B36)*(DATE(YEAR($B36),MONTH($B36)+1,MIN(AV$6,DAY(EOMONTH($B36,1))))&lt;$C36)))</f>
        <v>0</v>
      </c>
      <c r="AW36" s="48" t="n">
        <f aca="false">IF(OR(N(AW$5)=0,AW$6=""),0,AW$5*((DATE(YEAR($B36),MONTH($B36),MIN(AW$6,DAY(EOMONTH($B36,0))))&gt;=$B36)*(DATE(YEAR($B36),MONTH($B36),MIN(AW$6,DAY(EOMONTH($B36,0))))&lt;$C36)+(DATE(YEAR($B36),MONTH($B36)+1,MIN(AW$6,DAY(EOMONTH($B36,1))))&gt;=$B36)*(DATE(YEAR($B36),MONTH($B36)+1,MIN(AW$6,DAY(EOMONTH($B36,1))))&lt;$C36)))</f>
        <v>0</v>
      </c>
      <c r="AX36" s="48" t="n">
        <f aca="false">IF(OR(N(AX$5)=0,AX$6=""),0,AX$5*((DATE(YEAR($B36),MONTH($B36),MIN(AX$6,DAY(EOMONTH($B36,0))))&gt;=$B36)*(DATE(YEAR($B36),MONTH($B36),MIN(AX$6,DAY(EOMONTH($B36,0))))&lt;$C36)+(DATE(YEAR($B36),MONTH($B36)+1,MIN(AX$6,DAY(EOMONTH($B36,1))))&gt;=$B36)*(DATE(YEAR($B36),MONTH($B36)+1,MIN(AX$6,DAY(EOMONTH($B36,1))))&lt;$C36)))</f>
        <v>0</v>
      </c>
      <c r="AY36" s="48" t="n">
        <f aca="false">IF(OR(N(AY$5)=0,AY$6=""),0,AY$5*((DATE(YEAR($B36),MONTH($B36),MIN(AY$6,DAY(EOMONTH($B36,0))))&gt;=$B36)*(DATE(YEAR($B36),MONTH($B36),MIN(AY$6,DAY(EOMONTH($B36,0))))&lt;$C36)+(DATE(YEAR($B36),MONTH($B36)+1,MIN(AY$6,DAY(EOMONTH($B36,1))))&gt;=$B36)*(DATE(YEAR($B36),MONTH($B36)+1,MIN(AY$6,DAY(EOMONTH($B36,1))))&lt;$C36)))</f>
        <v>0</v>
      </c>
      <c r="AZ36" s="48" t="n">
        <f aca="false">IF(OR(N(AZ$5)=0,AZ$6=""),0,AZ$5*((DATE(YEAR($B36),MONTH($B36),MIN(AZ$6,DAY(EOMONTH($B36,0))))&gt;=$B36)*(DATE(YEAR($B36),MONTH($B36),MIN(AZ$6,DAY(EOMONTH($B36,0))))&lt;$C36)+(DATE(YEAR($B36),MONTH($B36)+1,MIN(AZ$6,DAY(EOMONTH($B36,1))))&gt;=$B36)*(DATE(YEAR($B36),MONTH($B36)+1,MIN(AZ$6,DAY(EOMONTH($B36,1))))&lt;$C36)))</f>
        <v>0</v>
      </c>
      <c r="BA36" s="48" t="n">
        <f aca="false">IF(OR(N(BA$5)=0,BA$6=""),0,BA$5*((DATE(YEAR($B36),MONTH($B36),MIN(BA$6,DAY(EOMONTH($B36,0))))&gt;=$B36)*(DATE(YEAR($B36),MONTH($B36),MIN(BA$6,DAY(EOMONTH($B36,0))))&lt;$C36)+(DATE(YEAR($B36),MONTH($B36)+1,MIN(BA$6,DAY(EOMONTH($B36,1))))&gt;=$B36)*(DATE(YEAR($B36),MONTH($B36)+1,MIN(BA$6,DAY(EOMONTH($B36,1))))&lt;$C36)))</f>
        <v>0</v>
      </c>
      <c r="BB36" s="48" t="n">
        <f aca="false">IF(OR(N(BB$5)=0,BB$6=""),0,BB$5*((DATE(YEAR($B36),MONTH($B36),MIN(BB$6,DAY(EOMONTH($B36,0))))&gt;=$B36)*(DATE(YEAR($B36),MONTH($B36),MIN(BB$6,DAY(EOMONTH($B36,0))))&lt;$C36)+(DATE(YEAR($B36),MONTH($B36)+1,MIN(BB$6,DAY(EOMONTH($B36,1))))&gt;=$B36)*(DATE(YEAR($B36),MONTH($B36)+1,MIN(BB$6,DAY(EOMONTH($B36,1))))&lt;$C36)))</f>
        <v>0</v>
      </c>
      <c r="BC36" s="48" t="n">
        <f aca="false">IF(OR(N(BC$5)=0,BC$6=""),0,BC$5*((DATE(YEAR($B36),MONTH($B36),MIN(BC$6,DAY(EOMONTH($B36,0))))&gt;=$B36)*(DATE(YEAR($B36),MONTH($B36),MIN(BC$6,DAY(EOMONTH($B36,0))))&lt;$C36)+(DATE(YEAR($B36),MONTH($B36)+1,MIN(BC$6,DAY(EOMONTH($B36,1))))&gt;=$B36)*(DATE(YEAR($B36),MONTH($B36)+1,MIN(BC$6,DAY(EOMONTH($B36,1))))&lt;$C36)))</f>
        <v>0</v>
      </c>
      <c r="BD36" s="48" t="n">
        <f aca="false">IF(OR(N(BD$5)=0,BD$6=""),0,BD$5*((DATE(YEAR($B36),MONTH($B36),MIN(BD$6,DAY(EOMONTH($B36,0))))&gt;=$B36)*(DATE(YEAR($B36),MONTH($B36),MIN(BD$6,DAY(EOMONTH($B36,0))))&lt;$C36)+(DATE(YEAR($B36),MONTH($B36)+1,MIN(BD$6,DAY(EOMONTH($B36,1))))&gt;=$B36)*(DATE(YEAR($B36),MONTH($B36)+1,MIN(BD$6,DAY(EOMONTH($B36,1))))&lt;$C36)))</f>
        <v>0</v>
      </c>
      <c r="BE36" s="48" t="n">
        <f aca="false">IF(OR(N(BE$5)=0,BE$6=""),0,BE$5*((DATE(YEAR($B36),MONTH($B36),MIN(BE$6,DAY(EOMONTH($B36,0))))&gt;=$B36)*(DATE(YEAR($B36),MONTH($B36),MIN(BE$6,DAY(EOMONTH($B36,0))))&lt;$C36)+(DATE(YEAR($B36),MONTH($B36)+1,MIN(BE$6,DAY(EOMONTH($B36,1))))&gt;=$B36)*(DATE(YEAR($B36),MONTH($B36)+1,MIN(BE$6,DAY(EOMONTH($B36,1))))&lt;$C36)))</f>
        <v>0</v>
      </c>
      <c r="BF36" s="48" t="n">
        <f aca="false">IF(OR(N(BF$5)=0,BF$6=""),0,BF$5*((DATE(YEAR($B36),MONTH($B36),MIN(BF$6,DAY(EOMONTH($B36,0))))&gt;=$B36)*(DATE(YEAR($B36),MONTH($B36),MIN(BF$6,DAY(EOMONTH($B36,0))))&lt;$C36)+(DATE(YEAR($B36),MONTH($B36)+1,MIN(BF$6,DAY(EOMONTH($B36,1))))&gt;=$B36)*(DATE(YEAR($B36),MONTH($B36)+1,MIN(BF$6,DAY(EOMONTH($B36,1))))&lt;$C36)))</f>
        <v>0</v>
      </c>
      <c r="BG36" s="48" t="n">
        <f aca="false">IF(OR(N(BG$5)=0,BG$6=""),0,BG$5*((DATE(YEAR($B36),MONTH($B36),MIN(BG$6,DAY(EOMONTH($B36,0))))&gt;=$B36)*(DATE(YEAR($B36),MONTH($B36),MIN(BG$6,DAY(EOMONTH($B36,0))))&lt;$C36)+(DATE(YEAR($B36),MONTH($B36)+1,MIN(BG$6,DAY(EOMONTH($B36,1))))&gt;=$B36)*(DATE(YEAR($B36),MONTH($B36)+1,MIN(BG$6,DAY(EOMONTH($B36,1))))&lt;$C36)))</f>
        <v>0</v>
      </c>
      <c r="BH36" s="48" t="n">
        <f aca="false">IF(OR(N(BH$5)=0,BH$6=""),0,BH$5*((DATE(YEAR($B36),MONTH($B36),MIN(BH$6,DAY(EOMONTH($B36,0))))&gt;=$B36)*(DATE(YEAR($B36),MONTH($B36),MIN(BH$6,DAY(EOMONTH($B36,0))))&lt;$C36)+(DATE(YEAR($B36),MONTH($B36)+1,MIN(BH$6,DAY(EOMONTH($B36,1))))&gt;=$B36)*(DATE(YEAR($B36),MONTH($B36)+1,MIN(BH$6,DAY(EOMONTH($B36,1))))&lt;$C36)))</f>
        <v>0</v>
      </c>
      <c r="BI36" s="48" t="n">
        <f aca="false">IF(OR(N(BI$5)=0,BI$6=""),0,BI$5*((DATE(YEAR($B36),MONTH($B36),MIN(BI$6,DAY(EOMONTH($B36,0))))&gt;=$B36)*(DATE(YEAR($B36),MONTH($B36),MIN(BI$6,DAY(EOMONTH($B36,0))))&lt;$C36)+(DATE(YEAR($B36),MONTH($B36)+1,MIN(BI$6,DAY(EOMONTH($B36,1))))&gt;=$B36)*(DATE(YEAR($B36),MONTH($B36)+1,MIN(BI$6,DAY(EOMONTH($B36,1))))&lt;$C36)))</f>
        <v>0</v>
      </c>
      <c r="BJ36" s="48" t="n">
        <f aca="false">IF(OR(N(BJ$5)=0,BJ$6=""),0,BJ$5*((DATE(YEAR($B36),MONTH($B36),MIN(BJ$6,DAY(EOMONTH($B36,0))))&gt;=$B36)*(DATE(YEAR($B36),MONTH($B36),MIN(BJ$6,DAY(EOMONTH($B36,0))))&lt;$C36)+(DATE(YEAR($B36),MONTH($B36)+1,MIN(BJ$6,DAY(EOMONTH($B36,1))))&gt;=$B36)*(DATE(YEAR($B36),MONTH($B36)+1,MIN(BJ$6,DAY(EOMONTH($B36,1))))&lt;$C36)))</f>
        <v>0</v>
      </c>
      <c r="BK36" s="48" t="n">
        <f aca="false">IF(OR(N(BK$5)=0,BK$6=""),0,BK$5*((DATE(YEAR($B36),MONTH($B36),MIN(BK$6,DAY(EOMONTH($B36,0))))&gt;=$B36)*(DATE(YEAR($B36),MONTH($B36),MIN(BK$6,DAY(EOMONTH($B36,0))))&lt;$C36)+(DATE(YEAR($B36),MONTH($B36)+1,MIN(BK$6,DAY(EOMONTH($B36,1))))&gt;=$B36)*(DATE(YEAR($B36),MONTH($B36)+1,MIN(BK$6,DAY(EOMONTH($B36,1))))&lt;$C36)))</f>
        <v>0</v>
      </c>
      <c r="BL36" s="48" t="n">
        <f aca="false">IF(OR(N(BL$5)=0,BL$6=""),0,BL$5*((DATE(YEAR($B36),MONTH($B36),MIN(BL$6,DAY(EOMONTH($B36,0))))&gt;=$B36)*(DATE(YEAR($B36),MONTH($B36),MIN(BL$6,DAY(EOMONTH($B36,0))))&lt;$C36)+(DATE(YEAR($B36),MONTH($B36)+1,MIN(BL$6,DAY(EOMONTH($B36,1))))&gt;=$B36)*(DATE(YEAR($B36),MONTH($B36)+1,MIN(BL$6,DAY(EOMONTH($B36,1))))&lt;$C36)))</f>
        <v>0</v>
      </c>
      <c r="BM36" s="48" t="n">
        <f aca="false">IF(OR(N(BM$5)=0,BM$6=""),0,BM$5*((DATE(YEAR($B36),MONTH($B36),MIN(BM$6,DAY(EOMONTH($B36,0))))&gt;=$B36)*(DATE(YEAR($B36),MONTH($B36),MIN(BM$6,DAY(EOMONTH($B36,0))))&lt;$C36)+(DATE(YEAR($B36),MONTH($B36)+1,MIN(BM$6,DAY(EOMONTH($B36,1))))&gt;=$B36)*(DATE(YEAR($B36),MONTH($B36)+1,MIN(BM$6,DAY(EOMONTH($B36,1))))&lt;$C36)))</f>
        <v>0</v>
      </c>
      <c r="BN36" s="48" t="n">
        <f aca="false">IF(OR(N(BN$5)=0,BN$6=""),0,BN$5*((DATE(YEAR($B36),MONTH($B36),MIN(BN$6,DAY(EOMONTH($B36,0))))&gt;=$B36)*(DATE(YEAR($B36),MONTH($B36),MIN(BN$6,DAY(EOMONTH($B36,0))))&lt;$C36)+(DATE(YEAR($B36),MONTH($B36)+1,MIN(BN$6,DAY(EOMONTH($B36,1))))&gt;=$B36)*(DATE(YEAR($B36),MONTH($B36)+1,MIN(BN$6,DAY(EOMONTH($B36,1))))&lt;$C36)))</f>
        <v>0</v>
      </c>
      <c r="BO36" s="48" t="n">
        <f aca="false">IF(OR(N(BO$5)=0,BO$6=""),0,BO$5*((DATE(YEAR($B36),MONTH($B36),MIN(BO$6,DAY(EOMONTH($B36,0))))&gt;=$B36)*(DATE(YEAR($B36),MONTH($B36),MIN(BO$6,DAY(EOMONTH($B36,0))))&lt;$C36)+(DATE(YEAR($B36),MONTH($B36)+1,MIN(BO$6,DAY(EOMONTH($B36,1))))&gt;=$B36)*(DATE(YEAR($B36),MONTH($B36)+1,MIN(BO$6,DAY(EOMONTH($B36,1))))&lt;$C36)))</f>
        <v>0</v>
      </c>
      <c r="BP36" s="48" t="n">
        <f aca="false">IF(OR(N(BP$5)=0,BP$6=""),0,BP$5*((DATE(YEAR($B36),MONTH($B36),MIN(BP$6,DAY(EOMONTH($B36,0))))&gt;=$B36)*(DATE(YEAR($B36),MONTH($B36),MIN(BP$6,DAY(EOMONTH($B36,0))))&lt;$C36)+(DATE(YEAR($B36),MONTH($B36)+1,MIN(BP$6,DAY(EOMONTH($B36,1))))&gt;=$B36)*(DATE(YEAR($B36),MONTH($B36)+1,MIN(BP$6,DAY(EOMONTH($B36,1))))&lt;$C36)))</f>
        <v>0</v>
      </c>
      <c r="BQ36" s="48" t="n">
        <f aca="false">IF(OR(N(BQ$5)=0,BQ$6=""),0,BQ$5*((DATE(YEAR($B36),MONTH($B36),MIN(BQ$6,DAY(EOMONTH($B36,0))))&gt;=$B36)*(DATE(YEAR($B36),MONTH($B36),MIN(BQ$6,DAY(EOMONTH($B36,0))))&lt;$C36)+(DATE(YEAR($B36),MONTH($B36)+1,MIN(BQ$6,DAY(EOMONTH($B36,1))))&gt;=$B36)*(DATE(YEAR($B36),MONTH($B36)+1,MIN(BQ$6,DAY(EOMONTH($B36,1))))&lt;$C36)))</f>
        <v>0</v>
      </c>
      <c r="BR36" s="48" t="n">
        <f aca="false">IF(OR(N(BR$5)=0,BR$6=""),0,BR$5*((DATE(YEAR($B36),MONTH($B36),MIN(BR$6,DAY(EOMONTH($B36,0))))&gt;=$B36)*(DATE(YEAR($B36),MONTH($B36),MIN(BR$6,DAY(EOMONTH($B36,0))))&lt;$C36)+(DATE(YEAR($B36),MONTH($B36)+1,MIN(BR$6,DAY(EOMONTH($B36,1))))&gt;=$B36)*(DATE(YEAR($B36),MONTH($B36)+1,MIN(BR$6,DAY(EOMONTH($B36,1))))&lt;$C36)))</f>
        <v>0</v>
      </c>
      <c r="BS36" s="48" t="n">
        <f aca="false">IF(OR(N(BS$5)=0,BS$6=""),0,BS$5*((DATE(YEAR($B36),MONTH($B36),MIN(BS$6,DAY(EOMONTH($B36,0))))&gt;=$B36)*(DATE(YEAR($B36),MONTH($B36),MIN(BS$6,DAY(EOMONTH($B36,0))))&lt;$C36)+(DATE(YEAR($B36),MONTH($B36)+1,MIN(BS$6,DAY(EOMONTH($B36,1))))&gt;=$B36)*(DATE(YEAR($B36),MONTH($B36)+1,MIN(BS$6,DAY(EOMONTH($B36,1))))&lt;$C36)))</f>
        <v>0</v>
      </c>
      <c r="BT36" s="48" t="n">
        <f aca="false">IF(OR(N(BT$5)=0,BT$6=""),0,BT$5*((DATE(YEAR($B36),MONTH($B36),MIN(BT$6,DAY(EOMONTH($B36,0))))&gt;=$B36)*(DATE(YEAR($B36),MONTH($B36),MIN(BT$6,DAY(EOMONTH($B36,0))))&lt;$C36)+(DATE(YEAR($B36),MONTH($B36)+1,MIN(BT$6,DAY(EOMONTH($B36,1))))&gt;=$B36)*(DATE(YEAR($B36),MONTH($B36)+1,MIN(BT$6,DAY(EOMONTH($B36,1))))&lt;$C36)))</f>
        <v>0</v>
      </c>
      <c r="BU36" s="48" t="n">
        <f aca="false">IF(OR(N(BU$5)=0,BU$6=""),0,BU$5*((DATE(YEAR($B36),MONTH($B36),MIN(BU$6,DAY(EOMONTH($B36,0))))&gt;=$B36)*(DATE(YEAR($B36),MONTH($B36),MIN(BU$6,DAY(EOMONTH($B36,0))))&lt;$C36)+(DATE(YEAR($B36),MONTH($B36)+1,MIN(BU$6,DAY(EOMONTH($B36,1))))&gt;=$B36)*(DATE(YEAR($B36),MONTH($B36)+1,MIN(BU$6,DAY(EOMONTH($B36,1))))&lt;$C36)))</f>
        <v>0</v>
      </c>
      <c r="BV36" s="48" t="n">
        <f aca="false">IF(OR(N(BV$5)=0,BV$6=""),0,BV$5*((DATE(YEAR($B36),MONTH($B36),MIN(BV$6,DAY(EOMONTH($B36,0))))&gt;=$B36)*(DATE(YEAR($B36),MONTH($B36),MIN(BV$6,DAY(EOMONTH($B36,0))))&lt;$C36)+(DATE(YEAR($B36),MONTH($B36)+1,MIN(BV$6,DAY(EOMONTH($B36,1))))&gt;=$B36)*(DATE(YEAR($B36),MONTH($B36)+1,MIN(BV$6,DAY(EOMONTH($B36,1))))&lt;$C36)))</f>
        <v>0</v>
      </c>
      <c r="BW36" s="48" t="n">
        <f aca="false">IF(OR(N(BW$5)=0,BW$6=""),0,BW$5*((DATE(YEAR($B36),MONTH($B36),MIN(BW$6,DAY(EOMONTH($B36,0))))&gt;=$B36)*(DATE(YEAR($B36),MONTH($B36),MIN(BW$6,DAY(EOMONTH($B36,0))))&lt;$C36)+(DATE(YEAR($B36),MONTH($B36)+1,MIN(BW$6,DAY(EOMONTH($B36,1))))&gt;=$B36)*(DATE(YEAR($B36),MONTH($B36)+1,MIN(BW$6,DAY(EOMONTH($B36,1))))&lt;$C36)))</f>
        <v>0</v>
      </c>
      <c r="BX36" s="48" t="n">
        <f aca="false">MIN(Z36,(FT35*(1+FT$5/Setup!$C$36)+IF($V36=1,N($F36),0)))</f>
        <v>0</v>
      </c>
      <c r="BY36" s="48" t="n">
        <f aca="false">MIN(AA36,(FU35*(1+FU$5/Setup!$C$36)+IF($V36=2,N($F36),0)))</f>
        <v>0</v>
      </c>
      <c r="BZ36" s="48" t="n">
        <f aca="false">MIN(AB36,(FV35*(1+FV$5/Setup!$C$36)+IF($V36=3,N($F36),0)))</f>
        <v>0</v>
      </c>
      <c r="CA36" s="48" t="n">
        <f aca="false">MIN(AC36,(FW35*(1+FW$5/Setup!$C$36)+IF($V36=4,N($F36),0)))</f>
        <v>0</v>
      </c>
      <c r="CB36" s="48" t="n">
        <f aca="false">MIN(AD36,(FX35*(1+FX$5/Setup!$C$36)+IF($V36=5,N($F36),0)))</f>
        <v>0</v>
      </c>
      <c r="CC36" s="48" t="n">
        <f aca="false">MIN(AE36,(FY35*(1+FY$5/Setup!$C$36)+IF($V36=6,N($F36),0)))</f>
        <v>0</v>
      </c>
      <c r="CD36" s="48" t="n">
        <f aca="false">MIN(AF36,(FZ35*(1+FZ$5/Setup!$C$36)+IF($V36=7,N($F36),0)))</f>
        <v>0</v>
      </c>
      <c r="CE36" s="48" t="n">
        <f aca="false">MIN(AG36,(GA35*(1+GA$5/Setup!$C$36)+IF($V36=8,N($F36),0)))</f>
        <v>0</v>
      </c>
      <c r="CF36" s="48" t="n">
        <f aca="false">MIN(AH36,(GB35*(1+GB$5/Setup!$C$36)+IF($V36=9,N($F36),0)))</f>
        <v>0</v>
      </c>
      <c r="CG36" s="48" t="n">
        <f aca="false">MIN(AI36,(GC35*(1+GC$5/Setup!$C$36)+IF($V36=10,N($F36),0)))</f>
        <v>0</v>
      </c>
      <c r="CH36" s="48" t="n">
        <f aca="false">MIN(AJ36,(GD35*(1+GD$5/Setup!$C$36)+IF($V36=11,N($F36),0)))</f>
        <v>0</v>
      </c>
      <c r="CI36" s="48" t="n">
        <f aca="false">MIN(AK36,(GE35*(1+GE$5/Setup!$C$36)+IF($V36=12,N($F36),0)))</f>
        <v>0</v>
      </c>
      <c r="CJ36" s="48" t="n">
        <f aca="false">MIN(AL36,(GF35*(1+GF$5/Setup!$C$36)+IF($V36=13,N($F36),0)))</f>
        <v>0</v>
      </c>
      <c r="CK36" s="48" t="n">
        <f aca="false">MIN(AM36,(GG35*(1+GG$5/Setup!$C$36)+IF($V36=14,N($F36),0)))</f>
        <v>0</v>
      </c>
      <c r="CL36" s="48" t="n">
        <f aca="false">MIN(AN36,(GH35*(1+GH$5/Setup!$C$36)+IF($V36=15,N($F36),0)))</f>
        <v>0</v>
      </c>
      <c r="CM36" s="48" t="n">
        <f aca="false">MIN(AO36,(GI35*(1+GI$5/Setup!$C$36)+IF($V36=16,N($F36),0)))</f>
        <v>0</v>
      </c>
      <c r="CN36" s="48" t="n">
        <f aca="false">MIN(AP36,(GJ35*(1+GJ$5/Setup!$C$36)+IF($V36=17,N($F36),0)))</f>
        <v>0</v>
      </c>
      <c r="CO36" s="48" t="n">
        <f aca="false">MIN(AQ36,(GK35*(1+GK$5/Setup!$C$36)+IF($V36=18,N($F36),0)))</f>
        <v>0</v>
      </c>
      <c r="CP36" s="48" t="n">
        <f aca="false">MIN(AR36,(GL35*(1+GL$5/Setup!$C$36)+IF($V36=19,N($F36),0)))</f>
        <v>0</v>
      </c>
      <c r="CQ36" s="48" t="n">
        <f aca="false">MIN(AS36,(GM35*(1+GM$5/Setup!$C$36)+IF($V36=20,N($F36),0)))</f>
        <v>0</v>
      </c>
      <c r="CR36" s="48" t="n">
        <f aca="false">MIN(AT36,(GN35*(1+GN$5/Setup!$C$36)+IF($V36=21,N($F36),0)))</f>
        <v>0</v>
      </c>
      <c r="CS36" s="48" t="n">
        <f aca="false">MIN(AU36,(GO35*(1+GO$5/Setup!$C$36)+IF($V36=22,N($F36),0)))</f>
        <v>0</v>
      </c>
      <c r="CT36" s="48" t="n">
        <f aca="false">MIN(AV36,(GP35*(1+GP$5/Setup!$C$36)+IF($V36=23,N($F36),0)))</f>
        <v>0</v>
      </c>
      <c r="CU36" s="48" t="n">
        <f aca="false">MIN(AW36,(GQ35*(1+GQ$5/Setup!$C$36)+IF($V36=24,N($F36),0)))</f>
        <v>0</v>
      </c>
      <c r="CV36" s="48" t="n">
        <f aca="false">MIN(AX36,(GR35*(1+GR$5/Setup!$C$36)+IF($V36=25,N($F36),0)))</f>
        <v>0</v>
      </c>
      <c r="CW36" s="48" t="n">
        <f aca="false">MIN(AY36,(GS35*(1+GS$5/Setup!$C$36)+IF($V36=26,N($F36),0)))</f>
        <v>0</v>
      </c>
      <c r="CX36" s="48" t="n">
        <f aca="false">MIN(AZ36,(GT35*(1+GT$5/Setup!$C$36)+IF($V36=27,N($F36),0)))</f>
        <v>0</v>
      </c>
      <c r="CY36" s="48" t="n">
        <f aca="false">MIN(BA36,(GU35*(1+GU$5/Setup!$C$36)+IF($V36=28,N($F36),0)))</f>
        <v>0</v>
      </c>
      <c r="CZ36" s="48" t="n">
        <f aca="false">MIN(BB36,(GV35*(1+GV$5/Setup!$C$36)+IF($V36=29,N($F36),0)))</f>
        <v>0</v>
      </c>
      <c r="DA36" s="48" t="n">
        <f aca="false">MIN(BC36,(GW35*(1+GW$5/Setup!$C$36)+IF($V36=30,N($F36),0)))</f>
        <v>0</v>
      </c>
      <c r="DB36" s="48" t="n">
        <f aca="false">MIN(BD36,(GX35*(1+GX$5/Setup!$C$36)+IF($V36=31,N($F36),0)))</f>
        <v>0</v>
      </c>
      <c r="DC36" s="48" t="n">
        <f aca="false">MIN(BE36,(GY35*(1+GY$5/Setup!$C$36)+IF($V36=32,N($F36),0)))</f>
        <v>0</v>
      </c>
      <c r="DD36" s="48" t="n">
        <f aca="false">MIN(BF36,(GZ35*(1+GZ$5/Setup!$C$36)+IF($V36=33,N($F36),0)))</f>
        <v>0</v>
      </c>
      <c r="DE36" s="48" t="n">
        <f aca="false">MIN(BG36,(HA35*(1+HA$5/Setup!$C$36)+IF($V36=34,N($F36),0)))</f>
        <v>0</v>
      </c>
      <c r="DF36" s="48" t="n">
        <f aca="false">MIN(BH36,(HB35*(1+HB$5/Setup!$C$36)+IF($V36=35,N($F36),0)))</f>
        <v>0</v>
      </c>
      <c r="DG36" s="48" t="n">
        <f aca="false">MIN(BI36,(HC35*(1+HC$5/Setup!$C$36)+IF($V36=36,N($F36),0)))</f>
        <v>0</v>
      </c>
      <c r="DH36" s="48" t="n">
        <f aca="false">MIN(BJ36,(HD35*(1+HD$5/Setup!$C$36)+IF($V36=37,N($F36),0)))</f>
        <v>0</v>
      </c>
      <c r="DI36" s="48" t="n">
        <f aca="false">MIN(BK36,(HE35*(1+HE$5/Setup!$C$36)+IF($V36=38,N($F36),0)))</f>
        <v>0</v>
      </c>
      <c r="DJ36" s="48" t="n">
        <f aca="false">MIN(BL36,(HF35*(1+HF$5/Setup!$C$36)+IF($V36=39,N($F36),0)))</f>
        <v>0</v>
      </c>
      <c r="DK36" s="48" t="n">
        <f aca="false">MIN(BM36,(HG35*(1+HG$5/Setup!$C$36)+IF($V36=40,N($F36),0)))</f>
        <v>0</v>
      </c>
      <c r="DL36" s="48" t="n">
        <f aca="false">MIN(BN36,(HH35*(1+HH$5/Setup!$C$36)+IF($V36=41,N($F36),0)))</f>
        <v>0</v>
      </c>
      <c r="DM36" s="48" t="n">
        <f aca="false">MIN(BO36,(HI35*(1+HI$5/Setup!$C$36)+IF($V36=42,N($F36),0)))</f>
        <v>0</v>
      </c>
      <c r="DN36" s="48" t="n">
        <f aca="false">MIN(BP36,(HJ35*(1+HJ$5/Setup!$C$36)+IF($V36=43,N($F36),0)))</f>
        <v>0</v>
      </c>
      <c r="DO36" s="48" t="n">
        <f aca="false">MIN(BQ36,(HK35*(1+HK$5/Setup!$C$36)+IF($V36=44,N($F36),0)))</f>
        <v>0</v>
      </c>
      <c r="DP36" s="48" t="n">
        <f aca="false">MIN(BR36,(HL35*(1+HL$5/Setup!$C$36)+IF($V36=45,N($F36),0)))</f>
        <v>0</v>
      </c>
      <c r="DQ36" s="48" t="n">
        <f aca="false">MIN(BS36,(HM35*(1+HM$5/Setup!$C$36)+IF($V36=46,N($F36),0)))</f>
        <v>0</v>
      </c>
      <c r="DR36" s="48" t="n">
        <f aca="false">MIN(BT36,(HN35*(1+HN$5/Setup!$C$36)+IF($V36=47,N($F36),0)))</f>
        <v>0</v>
      </c>
      <c r="DS36" s="48" t="n">
        <f aca="false">MIN(BU36,(HO35*(1+HO$5/Setup!$C$36)+IF($V36=48,N($F36),0)))</f>
        <v>0</v>
      </c>
      <c r="DT36" s="48" t="n">
        <f aca="false">MIN(BV36,(HP35*(1+HP$5/Setup!$C$36)+IF($V36=49,N($F36),0)))</f>
        <v>0</v>
      </c>
      <c r="DU36" s="48" t="n">
        <f aca="false">MIN(BW36,(HQ35*(1+HQ$5/Setup!$C$36)+IF($V36=50,N($F36),0)))</f>
        <v>0</v>
      </c>
      <c r="DV36" s="48" t="n">
        <f aca="false">MIN(MAX((FT35*(1+FT$5/Setup!$C$36)+IF($V36=1,N($F36),0))-BX36,0),MAX($P36-0,0))</f>
        <v>0</v>
      </c>
      <c r="DW36" s="48" t="n">
        <f aca="false">MIN(MAX((FU35*(1+FU$5/Setup!$C$36)+IF($V36=2,N($F36),0))-BY36,0),MAX($P36-SUM(DV36:DV36),0))</f>
        <v>0</v>
      </c>
      <c r="DX36" s="48" t="n">
        <f aca="false">MIN(MAX((FV35*(1+FV$5/Setup!$C$36)+IF($V36=3,N($F36),0))-BZ36,0),MAX($P36-SUM(DV36:DW36),0))</f>
        <v>0</v>
      </c>
      <c r="DY36" s="48" t="n">
        <f aca="false">MIN(MAX((FW35*(1+FW$5/Setup!$C$36)+IF($V36=4,N($F36),0))-CA36,0),MAX($P36-SUM(DV36:DX36),0))</f>
        <v>0</v>
      </c>
      <c r="DZ36" s="48" t="n">
        <f aca="false">MIN(MAX((FX35*(1+FX$5/Setup!$C$36)+IF($V36=5,N($F36),0))-CB36,0),MAX($P36-SUM(DV36:DY36),0))</f>
        <v>0</v>
      </c>
      <c r="EA36" s="48" t="n">
        <f aca="false">MIN(MAX((FY35*(1+FY$5/Setup!$C$36)+IF($V36=6,N($F36),0))-CC36,0),MAX($P36-SUM(DV36:DZ36),0))</f>
        <v>0</v>
      </c>
      <c r="EB36" s="48" t="n">
        <f aca="false">MIN(MAX((FZ35*(1+FZ$5/Setup!$C$36)+IF($V36=7,N($F36),0))-CD36,0),MAX($P36-SUM(DV36:EA36),0))</f>
        <v>0</v>
      </c>
      <c r="EC36" s="48" t="n">
        <f aca="false">MIN(MAX((GA35*(1+GA$5/Setup!$C$36)+IF($V36=8,N($F36),0))-CE36,0),MAX($P36-SUM(DV36:EB36),0))</f>
        <v>0</v>
      </c>
      <c r="ED36" s="48" t="n">
        <f aca="false">MIN(MAX((GB35*(1+GB$5/Setup!$C$36)+IF($V36=9,N($F36),0))-CF36,0),MAX($P36-SUM(DV36:EC36),0))</f>
        <v>0</v>
      </c>
      <c r="EE36" s="48" t="n">
        <f aca="false">MIN(MAX((GC35*(1+GC$5/Setup!$C$36)+IF($V36=10,N($F36),0))-CG36,0),MAX($P36-SUM(DV36:ED36),0))</f>
        <v>0</v>
      </c>
      <c r="EF36" s="48" t="n">
        <f aca="false">MIN(MAX((GD35*(1+GD$5/Setup!$C$36)+IF($V36=11,N($F36),0))-CH36,0),MAX($P36-SUM(DV36:EE36),0))</f>
        <v>0</v>
      </c>
      <c r="EG36" s="48" t="n">
        <f aca="false">MIN(MAX((GE35*(1+GE$5/Setup!$C$36)+IF($V36=12,N($F36),0))-CI36,0),MAX($P36-SUM(DV36:EF36),0))</f>
        <v>0</v>
      </c>
      <c r="EH36" s="48" t="n">
        <f aca="false">MIN(MAX((GF35*(1+GF$5/Setup!$C$36)+IF($V36=13,N($F36),0))-CJ36,0),MAX($P36-SUM(DV36:EG36),0))</f>
        <v>0</v>
      </c>
      <c r="EI36" s="48" t="n">
        <f aca="false">MIN(MAX((GG35*(1+GG$5/Setup!$C$36)+IF($V36=14,N($F36),0))-CK36,0),MAX($P36-SUM(DV36:EH36),0))</f>
        <v>0</v>
      </c>
      <c r="EJ36" s="48" t="n">
        <f aca="false">MIN(MAX((GH35*(1+GH$5/Setup!$C$36)+IF($V36=15,N($F36),0))-CL36,0),MAX($P36-SUM(DV36:EI36),0))</f>
        <v>0</v>
      </c>
      <c r="EK36" s="48" t="n">
        <f aca="false">MIN(MAX((GI35*(1+GI$5/Setup!$C$36)+IF($V36=16,N($F36),0))-CM36,0),MAX($P36-SUM(DV36:EJ36),0))</f>
        <v>0</v>
      </c>
      <c r="EL36" s="48" t="n">
        <f aca="false">MIN(MAX((GJ35*(1+GJ$5/Setup!$C$36)+IF($V36=17,N($F36),0))-CN36,0),MAX($P36-SUM(DV36:EK36),0))</f>
        <v>0</v>
      </c>
      <c r="EM36" s="48" t="n">
        <f aca="false">MIN(MAX((GK35*(1+GK$5/Setup!$C$36)+IF($V36=18,N($F36),0))-CO36,0),MAX($P36-SUM(DV36:EL36),0))</f>
        <v>0</v>
      </c>
      <c r="EN36" s="48" t="n">
        <f aca="false">MIN(MAX((GL35*(1+GL$5/Setup!$C$36)+IF($V36=19,N($F36),0))-CP36,0),MAX($P36-SUM(DV36:EM36),0))</f>
        <v>0</v>
      </c>
      <c r="EO36" s="48" t="n">
        <f aca="false">MIN(MAX((GM35*(1+GM$5/Setup!$C$36)+IF($V36=20,N($F36),0))-CQ36,0),MAX($P36-SUM(DV36:EN36),0))</f>
        <v>0</v>
      </c>
      <c r="EP36" s="48" t="n">
        <f aca="false">MIN(MAX((GN35*(1+GN$5/Setup!$C$36)+IF($V36=21,N($F36),0))-CR36,0),MAX($P36-SUM(DV36:EO36),0))</f>
        <v>0</v>
      </c>
      <c r="EQ36" s="48" t="n">
        <f aca="false">MIN(MAX((GO35*(1+GO$5/Setup!$C$36)+IF($V36=22,N($F36),0))-CS36,0),MAX($P36-SUM(DV36:EP36),0))</f>
        <v>0</v>
      </c>
      <c r="ER36" s="48" t="n">
        <f aca="false">MIN(MAX((GP35*(1+GP$5/Setup!$C$36)+IF($V36=23,N($F36),0))-CT36,0),MAX($P36-SUM(DV36:EQ36),0))</f>
        <v>0</v>
      </c>
      <c r="ES36" s="48" t="n">
        <f aca="false">MIN(MAX((GQ35*(1+GQ$5/Setup!$C$36)+IF($V36=24,N($F36),0))-CU36,0),MAX($P36-SUM(DV36:ER36),0))</f>
        <v>0</v>
      </c>
      <c r="ET36" s="48" t="n">
        <f aca="false">MIN(MAX((GR35*(1+GR$5/Setup!$C$36)+IF($V36=25,N($F36),0))-CV36,0),MAX($P36-SUM(DV36:ES36),0))</f>
        <v>0</v>
      </c>
      <c r="EU36" s="48" t="n">
        <f aca="false">MIN(MAX((GS35*(1+GS$5/Setup!$C$36)+IF($V36=26,N($F36),0))-CW36,0),MAX($P36-SUM(DV36:ET36),0))</f>
        <v>0</v>
      </c>
      <c r="EV36" s="48" t="n">
        <f aca="false">MIN(MAX((GT35*(1+GT$5/Setup!$C$36)+IF($V36=27,N($F36),0))-CX36,0),MAX($P36-SUM(DV36:EU36),0))</f>
        <v>0</v>
      </c>
      <c r="EW36" s="48" t="n">
        <f aca="false">MIN(MAX((GU35*(1+GU$5/Setup!$C$36)+IF($V36=28,N($F36),0))-CY36,0),MAX($P36-SUM(DV36:EV36),0))</f>
        <v>0</v>
      </c>
      <c r="EX36" s="48" t="n">
        <f aca="false">MIN(MAX((GV35*(1+GV$5/Setup!$C$36)+IF($V36=29,N($F36),0))-CZ36,0),MAX($P36-SUM(DV36:EW36),0))</f>
        <v>0</v>
      </c>
      <c r="EY36" s="48" t="n">
        <f aca="false">MIN(MAX((GW35*(1+GW$5/Setup!$C$36)+IF($V36=30,N($F36),0))-DA36,0),MAX($P36-SUM(DV36:EX36),0))</f>
        <v>0</v>
      </c>
      <c r="EZ36" s="48" t="n">
        <f aca="false">MIN(MAX((GX35*(1+GX$5/Setup!$C$36)+IF($V36=31,N($F36),0))-DB36,0),MAX($P36-SUM(DV36:EY36),0))</f>
        <v>0</v>
      </c>
      <c r="FA36" s="48" t="n">
        <f aca="false">MIN(MAX((GY35*(1+GY$5/Setup!$C$36)+IF($V36=32,N($F36),0))-DC36,0),MAX($P36-SUM(DV36:EZ36),0))</f>
        <v>0</v>
      </c>
      <c r="FB36" s="48" t="n">
        <f aca="false">MIN(MAX((GZ35*(1+GZ$5/Setup!$C$36)+IF($V36=33,N($F36),0))-DD36,0),MAX($P36-SUM(DV36:FA36),0))</f>
        <v>0</v>
      </c>
      <c r="FC36" s="48" t="n">
        <f aca="false">MIN(MAX((HA35*(1+HA$5/Setup!$C$36)+IF($V36=34,N($F36),0))-DE36,0),MAX($P36-SUM(DV36:FB36),0))</f>
        <v>0</v>
      </c>
      <c r="FD36" s="48" t="n">
        <f aca="false">MIN(MAX((HB35*(1+HB$5/Setup!$C$36)+IF($V36=35,N($F36),0))-DF36,0),MAX($P36-SUM(DV36:FC36),0))</f>
        <v>0</v>
      </c>
      <c r="FE36" s="48" t="n">
        <f aca="false">MIN(MAX((HC35*(1+HC$5/Setup!$C$36)+IF($V36=36,N($F36),0))-DG36,0),MAX($P36-SUM(DV36:FD36),0))</f>
        <v>0</v>
      </c>
      <c r="FF36" s="48" t="n">
        <f aca="false">MIN(MAX((HD35*(1+HD$5/Setup!$C$36)+IF($V36=37,N($F36),0))-DH36,0),MAX($P36-SUM(DV36:FE36),0))</f>
        <v>0</v>
      </c>
      <c r="FG36" s="48" t="n">
        <f aca="false">MIN(MAX((HE35*(1+HE$5/Setup!$C$36)+IF($V36=38,N($F36),0))-DI36,0),MAX($P36-SUM(DV36:FF36),0))</f>
        <v>0</v>
      </c>
      <c r="FH36" s="48" t="n">
        <f aca="false">MIN(MAX((HF35*(1+HF$5/Setup!$C$36)+IF($V36=39,N($F36),0))-DJ36,0),MAX($P36-SUM(DV36:FG36),0))</f>
        <v>0</v>
      </c>
      <c r="FI36" s="48" t="n">
        <f aca="false">MIN(MAX((HG35*(1+HG$5/Setup!$C$36)+IF($V36=40,N($F36),0))-DK36,0),MAX($P36-SUM(DV36:FH36),0))</f>
        <v>0</v>
      </c>
      <c r="FJ36" s="48" t="n">
        <f aca="false">MIN(MAX((HH35*(1+HH$5/Setup!$C$36)+IF($V36=41,N($F36),0))-DL36,0),MAX($P36-SUM(DV36:FI36),0))</f>
        <v>0</v>
      </c>
      <c r="FK36" s="48" t="n">
        <f aca="false">MIN(MAX((HI35*(1+HI$5/Setup!$C$36)+IF($V36=42,N($F36),0))-DM36,0),MAX($P36-SUM(DV36:FJ36),0))</f>
        <v>0</v>
      </c>
      <c r="FL36" s="48" t="n">
        <f aca="false">MIN(MAX((HJ35*(1+HJ$5/Setup!$C$36)+IF($V36=43,N($F36),0))-DN36,0),MAX($P36-SUM(DV36:FK36),0))</f>
        <v>0</v>
      </c>
      <c r="FM36" s="48" t="n">
        <f aca="false">MIN(MAX((HK35*(1+HK$5/Setup!$C$36)+IF($V36=44,N($F36),0))-DO36,0),MAX($P36-SUM(DV36:FL36),0))</f>
        <v>0</v>
      </c>
      <c r="FN36" s="48" t="n">
        <f aca="false">MIN(MAX((HL35*(1+HL$5/Setup!$C$36)+IF($V36=45,N($F36),0))-DP36,0),MAX($P36-SUM(DV36:FM36),0))</f>
        <v>0</v>
      </c>
      <c r="FO36" s="48" t="n">
        <f aca="false">MIN(MAX((HM35*(1+HM$5/Setup!$C$36)+IF($V36=46,N($F36),0))-DQ36,0),MAX($P36-SUM(DV36:FN36),0))</f>
        <v>0</v>
      </c>
      <c r="FP36" s="48" t="n">
        <f aca="false">MIN(MAX((HN35*(1+HN$5/Setup!$C$36)+IF($V36=47,N($F36),0))-DR36,0),MAX($P36-SUM(DV36:FO36),0))</f>
        <v>0</v>
      </c>
      <c r="FQ36" s="48" t="n">
        <f aca="false">MIN(MAX((HO35*(1+HO$5/Setup!$C$36)+IF($V36=48,N($F36),0))-DS36,0),MAX($P36-SUM(DV36:FP36),0))</f>
        <v>0</v>
      </c>
      <c r="FR36" s="48" t="n">
        <f aca="false">MIN(MAX((HP35*(1+HP$5/Setup!$C$36)+IF($V36=49,N($F36),0))-DT36,0),MAX($P36-SUM(DV36:FQ36),0))</f>
        <v>0</v>
      </c>
      <c r="FS36" s="48" t="n">
        <f aca="false">MIN(MAX((HQ35*(1+HQ$5/Setup!$C$36)+IF($V36=50,N($F36),0))-DU36,0),MAX($P36-SUM(DV36:FR36),0))</f>
        <v>0</v>
      </c>
      <c r="FT36" s="48" t="n">
        <f aca="false">IF((FT35*(1+FT$5/Setup!$C$36)+IF($V36=1,N($F36),0))-BX36-DV36&lt;0.005,0,(FT35*(1+FT$5/Setup!$C$36)+IF($V36=1,N($F36),0))-BX36-DV36)</f>
        <v>0</v>
      </c>
      <c r="FU36" s="48" t="n">
        <f aca="false">IF((FU35*(1+FU$5/Setup!$C$36)+IF($V36=2,N($F36),0))-BY36-DW36&lt;0.005,0,(FU35*(1+FU$5/Setup!$C$36)+IF($V36=2,N($F36),0))-BY36-DW36)</f>
        <v>0</v>
      </c>
      <c r="FV36" s="48" t="n">
        <f aca="false">IF((FV35*(1+FV$5/Setup!$C$36)+IF($V36=3,N($F36),0))-BZ36-DX36&lt;0.005,0,(FV35*(1+FV$5/Setup!$C$36)+IF($V36=3,N($F36),0))-BZ36-DX36)</f>
        <v>0</v>
      </c>
      <c r="FW36" s="48" t="n">
        <f aca="false">IF((FW35*(1+FW$5/Setup!$C$36)+IF($V36=4,N($F36),0))-CA36-DY36&lt;0.005,0,(FW35*(1+FW$5/Setup!$C$36)+IF($V36=4,N($F36),0))-CA36-DY36)</f>
        <v>0</v>
      </c>
      <c r="FX36" s="48" t="n">
        <f aca="false">IF((FX35*(1+FX$5/Setup!$C$36)+IF($V36=5,N($F36),0))-CB36-DZ36&lt;0.005,0,(FX35*(1+FX$5/Setup!$C$36)+IF($V36=5,N($F36),0))-CB36-DZ36)</f>
        <v>0</v>
      </c>
      <c r="FY36" s="48" t="n">
        <f aca="false">IF((FY35*(1+FY$5/Setup!$C$36)+IF($V36=6,N($F36),0))-CC36-EA36&lt;0.005,0,(FY35*(1+FY$5/Setup!$C$36)+IF($V36=6,N($F36),0))-CC36-EA36)</f>
        <v>0</v>
      </c>
      <c r="FZ36" s="48" t="n">
        <f aca="false">IF((FZ35*(1+FZ$5/Setup!$C$36)+IF($V36=7,N($F36),0))-CD36-EB36&lt;0.005,0,(FZ35*(1+FZ$5/Setup!$C$36)+IF($V36=7,N($F36),0))-CD36-EB36)</f>
        <v>0</v>
      </c>
      <c r="GA36" s="48" t="n">
        <f aca="false">IF((GA35*(1+GA$5/Setup!$C$36)+IF($V36=8,N($F36),0))-CE36-EC36&lt;0.005,0,(GA35*(1+GA$5/Setup!$C$36)+IF($V36=8,N($F36),0))-CE36-EC36)</f>
        <v>0</v>
      </c>
      <c r="GB36" s="48" t="n">
        <f aca="false">IF((GB35*(1+GB$5/Setup!$C$36)+IF($V36=9,N($F36),0))-CF36-ED36&lt;0.005,0,(GB35*(1+GB$5/Setup!$C$36)+IF($V36=9,N($F36),0))-CF36-ED36)</f>
        <v>0</v>
      </c>
      <c r="GC36" s="48" t="n">
        <f aca="false">IF((GC35*(1+GC$5/Setup!$C$36)+IF($V36=10,N($F36),0))-CG36-EE36&lt;0.005,0,(GC35*(1+GC$5/Setup!$C$36)+IF($V36=10,N($F36),0))-CG36-EE36)</f>
        <v>0</v>
      </c>
      <c r="GD36" s="48" t="n">
        <f aca="false">IF((GD35*(1+GD$5/Setup!$C$36)+IF($V36=11,N($F36),0))-CH36-EF36&lt;0.005,0,(GD35*(1+GD$5/Setup!$C$36)+IF($V36=11,N($F36),0))-CH36-EF36)</f>
        <v>0</v>
      </c>
      <c r="GE36" s="48" t="n">
        <f aca="false">IF((GE35*(1+GE$5/Setup!$C$36)+IF($V36=12,N($F36),0))-CI36-EG36&lt;0.005,0,(GE35*(1+GE$5/Setup!$C$36)+IF($V36=12,N($F36),0))-CI36-EG36)</f>
        <v>0</v>
      </c>
      <c r="GF36" s="48" t="n">
        <f aca="false">IF((GF35*(1+GF$5/Setup!$C$36)+IF($V36=13,N($F36),0))-CJ36-EH36&lt;0.005,0,(GF35*(1+GF$5/Setup!$C$36)+IF($V36=13,N($F36),0))-CJ36-EH36)</f>
        <v>0</v>
      </c>
      <c r="GG36" s="48" t="n">
        <f aca="false">IF((GG35*(1+GG$5/Setup!$C$36)+IF($V36=14,N($F36),0))-CK36-EI36&lt;0.005,0,(GG35*(1+GG$5/Setup!$C$36)+IF($V36=14,N($F36),0))-CK36-EI36)</f>
        <v>0</v>
      </c>
      <c r="GH36" s="48" t="n">
        <f aca="false">IF((GH35*(1+GH$5/Setup!$C$36)+IF($V36=15,N($F36),0))-CL36-EJ36&lt;0.005,0,(GH35*(1+GH$5/Setup!$C$36)+IF($V36=15,N($F36),0))-CL36-EJ36)</f>
        <v>0</v>
      </c>
      <c r="GI36" s="48" t="n">
        <f aca="false">IF((GI35*(1+GI$5/Setup!$C$36)+IF($V36=16,N($F36),0))-CM36-EK36&lt;0.005,0,(GI35*(1+GI$5/Setup!$C$36)+IF($V36=16,N($F36),0))-CM36-EK36)</f>
        <v>0</v>
      </c>
      <c r="GJ36" s="48" t="n">
        <f aca="false">IF((GJ35*(1+GJ$5/Setup!$C$36)+IF($V36=17,N($F36),0))-CN36-EL36&lt;0.005,0,(GJ35*(1+GJ$5/Setup!$C$36)+IF($V36=17,N($F36),0))-CN36-EL36)</f>
        <v>0</v>
      </c>
      <c r="GK36" s="48" t="n">
        <f aca="false">IF((GK35*(1+GK$5/Setup!$C$36)+IF($V36=18,N($F36),0))-CO36-EM36&lt;0.005,0,(GK35*(1+GK$5/Setup!$C$36)+IF($V36=18,N($F36),0))-CO36-EM36)</f>
        <v>0</v>
      </c>
      <c r="GL36" s="48" t="n">
        <f aca="false">IF((GL35*(1+GL$5/Setup!$C$36)+IF($V36=19,N($F36),0))-CP36-EN36&lt;0.005,0,(GL35*(1+GL$5/Setup!$C$36)+IF($V36=19,N($F36),0))-CP36-EN36)</f>
        <v>0</v>
      </c>
      <c r="GM36" s="48" t="n">
        <f aca="false">IF((GM35*(1+GM$5/Setup!$C$36)+IF($V36=20,N($F36),0))-CQ36-EO36&lt;0.005,0,(GM35*(1+GM$5/Setup!$C$36)+IF($V36=20,N($F36),0))-CQ36-EO36)</f>
        <v>0</v>
      </c>
      <c r="GN36" s="48" t="n">
        <f aca="false">IF((GN35*(1+GN$5/Setup!$C$36)+IF($V36=21,N($F36),0))-CR36-EP36&lt;0.005,0,(GN35*(1+GN$5/Setup!$C$36)+IF($V36=21,N($F36),0))-CR36-EP36)</f>
        <v>0</v>
      </c>
      <c r="GO36" s="48" t="n">
        <f aca="false">IF((GO35*(1+GO$5/Setup!$C$36)+IF($V36=22,N($F36),0))-CS36-EQ36&lt;0.005,0,(GO35*(1+GO$5/Setup!$C$36)+IF($V36=22,N($F36),0))-CS36-EQ36)</f>
        <v>0</v>
      </c>
      <c r="GP36" s="48" t="n">
        <f aca="false">IF((GP35*(1+GP$5/Setup!$C$36)+IF($V36=23,N($F36),0))-CT36-ER36&lt;0.005,0,(GP35*(1+GP$5/Setup!$C$36)+IF($V36=23,N($F36),0))-CT36-ER36)</f>
        <v>0</v>
      </c>
      <c r="GQ36" s="48" t="n">
        <f aca="false">IF((GQ35*(1+GQ$5/Setup!$C$36)+IF($V36=24,N($F36),0))-CU36-ES36&lt;0.005,0,(GQ35*(1+GQ$5/Setup!$C$36)+IF($V36=24,N($F36),0))-CU36-ES36)</f>
        <v>0</v>
      </c>
      <c r="GR36" s="48" t="n">
        <f aca="false">IF((GR35*(1+GR$5/Setup!$C$36)+IF($V36=25,N($F36),0))-CV36-ET36&lt;0.005,0,(GR35*(1+GR$5/Setup!$C$36)+IF($V36=25,N($F36),0))-CV36-ET36)</f>
        <v>0</v>
      </c>
      <c r="GS36" s="48" t="n">
        <f aca="false">IF((GS35*(1+GS$5/Setup!$C$36)+IF($V36=26,N($F36),0))-CW36-EU36&lt;0.005,0,(GS35*(1+GS$5/Setup!$C$36)+IF($V36=26,N($F36),0))-CW36-EU36)</f>
        <v>0</v>
      </c>
      <c r="GT36" s="48" t="n">
        <f aca="false">IF((GT35*(1+GT$5/Setup!$C$36)+IF($V36=27,N($F36),0))-CX36-EV36&lt;0.005,0,(GT35*(1+GT$5/Setup!$C$36)+IF($V36=27,N($F36),0))-CX36-EV36)</f>
        <v>0</v>
      </c>
      <c r="GU36" s="48" t="n">
        <f aca="false">IF((GU35*(1+GU$5/Setup!$C$36)+IF($V36=28,N($F36),0))-CY36-EW36&lt;0.005,0,(GU35*(1+GU$5/Setup!$C$36)+IF($V36=28,N($F36),0))-CY36-EW36)</f>
        <v>0</v>
      </c>
      <c r="GV36" s="48" t="n">
        <f aca="false">IF((GV35*(1+GV$5/Setup!$C$36)+IF($V36=29,N($F36),0))-CZ36-EX36&lt;0.005,0,(GV35*(1+GV$5/Setup!$C$36)+IF($V36=29,N($F36),0))-CZ36-EX36)</f>
        <v>0</v>
      </c>
      <c r="GW36" s="48" t="n">
        <f aca="false">IF((GW35*(1+GW$5/Setup!$C$36)+IF($V36=30,N($F36),0))-DA36-EY36&lt;0.005,0,(GW35*(1+GW$5/Setup!$C$36)+IF($V36=30,N($F36),0))-DA36-EY36)</f>
        <v>0</v>
      </c>
      <c r="GX36" s="48" t="n">
        <f aca="false">IF((GX35*(1+GX$5/Setup!$C$36)+IF($V36=31,N($F36),0))-DB36-EZ36&lt;0.005,0,(GX35*(1+GX$5/Setup!$C$36)+IF($V36=31,N($F36),0))-DB36-EZ36)</f>
        <v>0</v>
      </c>
      <c r="GY36" s="48" t="n">
        <f aca="false">IF((GY35*(1+GY$5/Setup!$C$36)+IF($V36=32,N($F36),0))-DC36-FA36&lt;0.005,0,(GY35*(1+GY$5/Setup!$C$36)+IF($V36=32,N($F36),0))-DC36-FA36)</f>
        <v>0</v>
      </c>
      <c r="GZ36" s="48" t="n">
        <f aca="false">IF((GZ35*(1+GZ$5/Setup!$C$36)+IF($V36=33,N($F36),0))-DD36-FB36&lt;0.005,0,(GZ35*(1+GZ$5/Setup!$C$36)+IF($V36=33,N($F36),0))-DD36-FB36)</f>
        <v>0</v>
      </c>
      <c r="HA36" s="48" t="n">
        <f aca="false">IF((HA35*(1+HA$5/Setup!$C$36)+IF($V36=34,N($F36),0))-DE36-FC36&lt;0.005,0,(HA35*(1+HA$5/Setup!$C$36)+IF($V36=34,N($F36),0))-DE36-FC36)</f>
        <v>0</v>
      </c>
      <c r="HB36" s="48" t="n">
        <f aca="false">IF((HB35*(1+HB$5/Setup!$C$36)+IF($V36=35,N($F36),0))-DF36-FD36&lt;0.005,0,(HB35*(1+HB$5/Setup!$C$36)+IF($V36=35,N($F36),0))-DF36-FD36)</f>
        <v>0</v>
      </c>
      <c r="HC36" s="48" t="n">
        <f aca="false">IF((HC35*(1+HC$5/Setup!$C$36)+IF($V36=36,N($F36),0))-DG36-FE36&lt;0.005,0,(HC35*(1+HC$5/Setup!$C$36)+IF($V36=36,N($F36),0))-DG36-FE36)</f>
        <v>0</v>
      </c>
      <c r="HD36" s="48" t="n">
        <f aca="false">IF((HD35*(1+HD$5/Setup!$C$36)+IF($V36=37,N($F36),0))-DH36-FF36&lt;0.005,0,(HD35*(1+HD$5/Setup!$C$36)+IF($V36=37,N($F36),0))-DH36-FF36)</f>
        <v>0</v>
      </c>
      <c r="HE36" s="48" t="n">
        <f aca="false">IF((HE35*(1+HE$5/Setup!$C$36)+IF($V36=38,N($F36),0))-DI36-FG36&lt;0.005,0,(HE35*(1+HE$5/Setup!$C$36)+IF($V36=38,N($F36),0))-DI36-FG36)</f>
        <v>0</v>
      </c>
      <c r="HF36" s="48" t="n">
        <f aca="false">IF((HF35*(1+HF$5/Setup!$C$36)+IF($V36=39,N($F36),0))-DJ36-FH36&lt;0.005,0,(HF35*(1+HF$5/Setup!$C$36)+IF($V36=39,N($F36),0))-DJ36-FH36)</f>
        <v>0</v>
      </c>
      <c r="HG36" s="48" t="n">
        <f aca="false">IF((HG35*(1+HG$5/Setup!$C$36)+IF($V36=40,N($F36),0))-DK36-FI36&lt;0.005,0,(HG35*(1+HG$5/Setup!$C$36)+IF($V36=40,N($F36),0))-DK36-FI36)</f>
        <v>0</v>
      </c>
      <c r="HH36" s="48" t="n">
        <f aca="false">IF((HH35*(1+HH$5/Setup!$C$36)+IF($V36=41,N($F36),0))-DL36-FJ36&lt;0.005,0,(HH35*(1+HH$5/Setup!$C$36)+IF($V36=41,N($F36),0))-DL36-FJ36)</f>
        <v>0</v>
      </c>
      <c r="HI36" s="48" t="n">
        <f aca="false">IF((HI35*(1+HI$5/Setup!$C$36)+IF($V36=42,N($F36),0))-DM36-FK36&lt;0.005,0,(HI35*(1+HI$5/Setup!$C$36)+IF($V36=42,N($F36),0))-DM36-FK36)</f>
        <v>0</v>
      </c>
      <c r="HJ36" s="48" t="n">
        <f aca="false">IF((HJ35*(1+HJ$5/Setup!$C$36)+IF($V36=43,N($F36),0))-DN36-FL36&lt;0.005,0,(HJ35*(1+HJ$5/Setup!$C$36)+IF($V36=43,N($F36),0))-DN36-FL36)</f>
        <v>0</v>
      </c>
      <c r="HK36" s="48" t="n">
        <f aca="false">IF((HK35*(1+HK$5/Setup!$C$36)+IF($V36=44,N($F36),0))-DO36-FM36&lt;0.005,0,(HK35*(1+HK$5/Setup!$C$36)+IF($V36=44,N($F36),0))-DO36-FM36)</f>
        <v>0</v>
      </c>
      <c r="HL36" s="48" t="n">
        <f aca="false">IF((HL35*(1+HL$5/Setup!$C$36)+IF($V36=45,N($F36),0))-DP36-FN36&lt;0.005,0,(HL35*(1+HL$5/Setup!$C$36)+IF($V36=45,N($F36),0))-DP36-FN36)</f>
        <v>0</v>
      </c>
      <c r="HM36" s="48" t="n">
        <f aca="false">IF((HM35*(1+HM$5/Setup!$C$36)+IF($V36=46,N($F36),0))-DQ36-FO36&lt;0.005,0,(HM35*(1+HM$5/Setup!$C$36)+IF($V36=46,N($F36),0))-DQ36-FO36)</f>
        <v>0</v>
      </c>
      <c r="HN36" s="48" t="n">
        <f aca="false">IF((HN35*(1+HN$5/Setup!$C$36)+IF($V36=47,N($F36),0))-DR36-FP36&lt;0.005,0,(HN35*(1+HN$5/Setup!$C$36)+IF($V36=47,N($F36),0))-DR36-FP36)</f>
        <v>0</v>
      </c>
      <c r="HO36" s="48" t="n">
        <f aca="false">IF((HO35*(1+HO$5/Setup!$C$36)+IF($V36=48,N($F36),0))-DS36-FQ36&lt;0.005,0,(HO35*(1+HO$5/Setup!$C$36)+IF($V36=48,N($F36),0))-DS36-FQ36)</f>
        <v>0</v>
      </c>
      <c r="HP36" s="48" t="n">
        <f aca="false">IF((HP35*(1+HP$5/Setup!$C$36)+IF($V36=49,N($F36),0))-DT36-FR36&lt;0.005,0,(HP35*(1+HP$5/Setup!$C$36)+IF($V36=49,N($F36),0))-DT36-FR36)</f>
        <v>0</v>
      </c>
      <c r="HQ36" s="48" t="n">
        <f aca="false">IF((HQ35*(1+HQ$5/Setup!$C$36)+IF($V36=50,N($F36),0))-DU36-FS36&lt;0.005,0,(HQ35*(1+HQ$5/Setup!$C$36)+IF($V36=50,N($F36),0))-DU36-FS36)</f>
        <v>0</v>
      </c>
    </row>
    <row r="37" customFormat="false" ht="15" hidden="false" customHeight="false" outlineLevel="0" collapsed="false">
      <c r="A37" s="44" t="n">
        <v>29</v>
      </c>
      <c r="B37" s="45" t="n">
        <f aca="false">IF(Setup!$C$7="Every month",EDATE(Setup!$C$8,($A37-1)),IF(Setup!$C$7="Twice a month",DATE(YEAR(Setup!$C$8),MONTH(Setup!$C$8)+INT((($A37-1)+Setup!$C$41)/2),MIN(IF(MOD(($A37-1)+Setup!$C$41,2)=0,Setup!$C$39,Setup!$C$40),DAY(EOMONTH(DATE(YEAR(Setup!$C$8),MONTH(Setup!$C$8)+INT((($A37-1)+Setup!$C$41)/2),1),0)))),Setup!$C$8+($A37-1)*IF(Setup!$C$7="Every week",7,14)))</f>
        <v>46717</v>
      </c>
      <c r="C37" s="45" t="n">
        <f aca="false">IF(Setup!$C$7="Every month",EDATE(Setup!$C$8,$A37),IF(Setup!$C$7="Twice a month",DATE(YEAR(Setup!$C$8),MONTH(Setup!$C$8)+INT(($A37+Setup!$C$41)/2),MIN(IF(MOD($A37+Setup!$C$41,2)=0,Setup!$C$39,Setup!$C$40),DAY(EOMONTH(DATE(YEAR(Setup!$C$8),MONTH(Setup!$C$8)+INT(($A37+Setup!$C$41)/2),1),0)))),Setup!$C$8+$A37*IF(Setup!$C$7="Every week",7,14)))</f>
        <v>46731</v>
      </c>
      <c r="D37" s="46"/>
      <c r="E37" s="47"/>
      <c r="F37" s="47"/>
      <c r="G37" s="47"/>
      <c r="H37" s="47"/>
      <c r="I37" s="48" t="n">
        <f aca="false">N(Setup!$C$11)+N(E37)</f>
        <v>100</v>
      </c>
      <c r="J37" s="48" t="n">
        <f aca="false">MIN(Setup!$C$37,MAX(I37,0))</f>
        <v>9.23076923076923</v>
      </c>
      <c r="K37" s="48" t="n">
        <f aca="false">MIN(MAX(N(Setup!$C$14)-L36,0),MAX(I37-J37,0))</f>
        <v>0</v>
      </c>
      <c r="L37" s="48" t="n">
        <f aca="false">L36+K37-N(G37)</f>
        <v>500</v>
      </c>
      <c r="M37" s="48" t="n">
        <f aca="false">M36+J37-N(H37)</f>
        <v>267.692307692308</v>
      </c>
      <c r="N37" s="48" t="n">
        <f aca="false">SUM(BX37:DU37)</f>
        <v>0</v>
      </c>
      <c r="O37" s="48" t="n">
        <f aca="false">SUM(Z37:BW37)-N37</f>
        <v>0</v>
      </c>
      <c r="P37" s="48" t="n">
        <f aca="false">MAX(I37-J37-K37,0)+O37</f>
        <v>90.7692307692308</v>
      </c>
      <c r="Q37" s="48" t="n">
        <f aca="false">SUM(DV37:FS37)</f>
        <v>0</v>
      </c>
      <c r="R37" s="49" t="n">
        <f aca="false">N37+J37+K37+Q37</f>
        <v>9.23076923076923</v>
      </c>
      <c r="S37" s="48" t="n">
        <f aca="false">T37-T36-N(F37)+N37+Q37</f>
        <v>0</v>
      </c>
      <c r="T37" s="49" t="n">
        <f aca="false">SUM(FT37:HQ37)</f>
        <v>0</v>
      </c>
      <c r="U37" s="44" t="str">
        <f aca="false">IF(T36&lt;0.005,"",INDEX(Helpers!$C$2:$C$51,IF(_xlfn.MINIFS($DV$6:$FS$6,DV37:FS37,"&gt;0.005")=0,V37,_xlfn.MINIFS($DV$6:$FS$6,DV37:FS37,"&gt;0.005"))))</f>
        <v/>
      </c>
      <c r="V37" s="44" t="n">
        <f aca="false">IF(_xlfn.MINIFS($FT$6:$HQ$6,FT36:HQ36,"&gt;0.005")=0,1,_xlfn.MINIFS($FT$6:$HQ$6,FT36:HQ36,"&gt;0.005"))</f>
        <v>1</v>
      </c>
      <c r="W37" s="44" t="n">
        <f aca="false">IF(AND(D37&lt;&gt;"Paid",T36&gt;0.005),1,0)</f>
        <v>0</v>
      </c>
      <c r="X37" s="48" t="n">
        <f aca="false">SUMPRODUCT(((Helpers!$G$2:$G$51*(1+(Helpers!$D$2:$D$51+0.000000001)/12)^(($B37-Setup!$C$8)/(365.25/12))-Helpers!$E$2:$E$51*((1+(Helpers!$D$2:$D$51+0.000000001)/12)^(($B37-Setup!$C$8)/(365.25/12))-1)/((Helpers!$D$2:$D$51+0.000000001)/12))&gt;0)*(Helpers!$G$2:$G$51*(1+(Helpers!$D$2:$D$51+0.000000001)/12)^(($B37-Setup!$C$8)/(365.25/12))-Helpers!$E$2:$E$51*((1+(Helpers!$D$2:$D$51+0.000000001)/12)^(($B37-Setup!$C$8)/(365.25/12))-1)/((Helpers!$D$2:$D$51+0.000000001)/12)))</f>
        <v>1172.11715943786</v>
      </c>
      <c r="Y37" s="48"/>
      <c r="Z37" s="48" t="n">
        <f aca="false">IF(OR(N(Z$5)=0,Z$6=""),0,Z$5*((DATE(YEAR($B37),MONTH($B37),MIN(Z$6,DAY(EOMONTH($B37,0))))&gt;=$B37)*(DATE(YEAR($B37),MONTH($B37),MIN(Z$6,DAY(EOMONTH($B37,0))))&lt;$C37)+(DATE(YEAR($B37),MONTH($B37)+1,MIN(Z$6,DAY(EOMONTH($B37,1))))&gt;=$B37)*(DATE(YEAR($B37),MONTH($B37)+1,MIN(Z$6,DAY(EOMONTH($B37,1))))&lt;$C37)))</f>
        <v>0</v>
      </c>
      <c r="AA37" s="48" t="n">
        <f aca="false">IF(OR(N(AA$5)=0,AA$6=""),0,AA$5*((DATE(YEAR($B37),MONTH($B37),MIN(AA$6,DAY(EOMONTH($B37,0))))&gt;=$B37)*(DATE(YEAR($B37),MONTH($B37),MIN(AA$6,DAY(EOMONTH($B37,0))))&lt;$C37)+(DATE(YEAR($B37),MONTH($B37)+1,MIN(AA$6,DAY(EOMONTH($B37,1))))&gt;=$B37)*(DATE(YEAR($B37),MONTH($B37)+1,MIN(AA$6,DAY(EOMONTH($B37,1))))&lt;$C37)))</f>
        <v>0</v>
      </c>
      <c r="AB37" s="48" t="n">
        <f aca="false">IF(OR(N(AB$5)=0,AB$6=""),0,AB$5*((DATE(YEAR($B37),MONTH($B37),MIN(AB$6,DAY(EOMONTH($B37,0))))&gt;=$B37)*(DATE(YEAR($B37),MONTH($B37),MIN(AB$6,DAY(EOMONTH($B37,0))))&lt;$C37)+(DATE(YEAR($B37),MONTH($B37)+1,MIN(AB$6,DAY(EOMONTH($B37,1))))&gt;=$B37)*(DATE(YEAR($B37),MONTH($B37)+1,MIN(AB$6,DAY(EOMONTH($B37,1))))&lt;$C37)))</f>
        <v>0</v>
      </c>
      <c r="AC37" s="48" t="n">
        <f aca="false">IF(OR(N(AC$5)=0,AC$6=""),0,AC$5*((DATE(YEAR($B37),MONTH($B37),MIN(AC$6,DAY(EOMONTH($B37,0))))&gt;=$B37)*(DATE(YEAR($B37),MONTH($B37),MIN(AC$6,DAY(EOMONTH($B37,0))))&lt;$C37)+(DATE(YEAR($B37),MONTH($B37)+1,MIN(AC$6,DAY(EOMONTH($B37,1))))&gt;=$B37)*(DATE(YEAR($B37),MONTH($B37)+1,MIN(AC$6,DAY(EOMONTH($B37,1))))&lt;$C37)))</f>
        <v>0</v>
      </c>
      <c r="AD37" s="48" t="n">
        <f aca="false">IF(OR(N(AD$5)=0,AD$6=""),0,AD$5*((DATE(YEAR($B37),MONTH($B37),MIN(AD$6,DAY(EOMONTH($B37,0))))&gt;=$B37)*(DATE(YEAR($B37),MONTH($B37),MIN(AD$6,DAY(EOMONTH($B37,0))))&lt;$C37)+(DATE(YEAR($B37),MONTH($B37)+1,MIN(AD$6,DAY(EOMONTH($B37,1))))&gt;=$B37)*(DATE(YEAR($B37),MONTH($B37)+1,MIN(AD$6,DAY(EOMONTH($B37,1))))&lt;$C37)))</f>
        <v>0</v>
      </c>
      <c r="AE37" s="48" t="n">
        <f aca="false">IF(OR(N(AE$5)=0,AE$6=""),0,AE$5*((DATE(YEAR($B37),MONTH($B37),MIN(AE$6,DAY(EOMONTH($B37,0))))&gt;=$B37)*(DATE(YEAR($B37),MONTH($B37),MIN(AE$6,DAY(EOMONTH($B37,0))))&lt;$C37)+(DATE(YEAR($B37),MONTH($B37)+1,MIN(AE$6,DAY(EOMONTH($B37,1))))&gt;=$B37)*(DATE(YEAR($B37),MONTH($B37)+1,MIN(AE$6,DAY(EOMONTH($B37,1))))&lt;$C37)))</f>
        <v>0</v>
      </c>
      <c r="AF37" s="48" t="n">
        <f aca="false">IF(OR(N(AF$5)=0,AF$6=""),0,AF$5*((DATE(YEAR($B37),MONTH($B37),MIN(AF$6,DAY(EOMONTH($B37,0))))&gt;=$B37)*(DATE(YEAR($B37),MONTH($B37),MIN(AF$6,DAY(EOMONTH($B37,0))))&lt;$C37)+(DATE(YEAR($B37),MONTH($B37)+1,MIN(AF$6,DAY(EOMONTH($B37,1))))&gt;=$B37)*(DATE(YEAR($B37),MONTH($B37)+1,MIN(AF$6,DAY(EOMONTH($B37,1))))&lt;$C37)))</f>
        <v>0</v>
      </c>
      <c r="AG37" s="48" t="n">
        <f aca="false">IF(OR(N(AG$5)=0,AG$6=""),0,AG$5*((DATE(YEAR($B37),MONTH($B37),MIN(AG$6,DAY(EOMONTH($B37,0))))&gt;=$B37)*(DATE(YEAR($B37),MONTH($B37),MIN(AG$6,DAY(EOMONTH($B37,0))))&lt;$C37)+(DATE(YEAR($B37),MONTH($B37)+1,MIN(AG$6,DAY(EOMONTH($B37,1))))&gt;=$B37)*(DATE(YEAR($B37),MONTH($B37)+1,MIN(AG$6,DAY(EOMONTH($B37,1))))&lt;$C37)))</f>
        <v>0</v>
      </c>
      <c r="AH37" s="48" t="n">
        <f aca="false">IF(OR(N(AH$5)=0,AH$6=""),0,AH$5*((DATE(YEAR($B37),MONTH($B37),MIN(AH$6,DAY(EOMONTH($B37,0))))&gt;=$B37)*(DATE(YEAR($B37),MONTH($B37),MIN(AH$6,DAY(EOMONTH($B37,0))))&lt;$C37)+(DATE(YEAR($B37),MONTH($B37)+1,MIN(AH$6,DAY(EOMONTH($B37,1))))&gt;=$B37)*(DATE(YEAR($B37),MONTH($B37)+1,MIN(AH$6,DAY(EOMONTH($B37,1))))&lt;$C37)))</f>
        <v>0</v>
      </c>
      <c r="AI37" s="48" t="n">
        <f aca="false">IF(OR(N(AI$5)=0,AI$6=""),0,AI$5*((DATE(YEAR($B37),MONTH($B37),MIN(AI$6,DAY(EOMONTH($B37,0))))&gt;=$B37)*(DATE(YEAR($B37),MONTH($B37),MIN(AI$6,DAY(EOMONTH($B37,0))))&lt;$C37)+(DATE(YEAR($B37),MONTH($B37)+1,MIN(AI$6,DAY(EOMONTH($B37,1))))&gt;=$B37)*(DATE(YEAR($B37),MONTH($B37)+1,MIN(AI$6,DAY(EOMONTH($B37,1))))&lt;$C37)))</f>
        <v>0</v>
      </c>
      <c r="AJ37" s="48" t="n">
        <f aca="false">IF(OR(N(AJ$5)=0,AJ$6=""),0,AJ$5*((DATE(YEAR($B37),MONTH($B37),MIN(AJ$6,DAY(EOMONTH($B37,0))))&gt;=$B37)*(DATE(YEAR($B37),MONTH($B37),MIN(AJ$6,DAY(EOMONTH($B37,0))))&lt;$C37)+(DATE(YEAR($B37),MONTH($B37)+1,MIN(AJ$6,DAY(EOMONTH($B37,1))))&gt;=$B37)*(DATE(YEAR($B37),MONTH($B37)+1,MIN(AJ$6,DAY(EOMONTH($B37,1))))&lt;$C37)))</f>
        <v>0</v>
      </c>
      <c r="AK37" s="48" t="n">
        <f aca="false">IF(OR(N(AK$5)=0,AK$6=""),0,AK$5*((DATE(YEAR($B37),MONTH($B37),MIN(AK$6,DAY(EOMONTH($B37,0))))&gt;=$B37)*(DATE(YEAR($B37),MONTH($B37),MIN(AK$6,DAY(EOMONTH($B37,0))))&lt;$C37)+(DATE(YEAR($B37),MONTH($B37)+1,MIN(AK$6,DAY(EOMONTH($B37,1))))&gt;=$B37)*(DATE(YEAR($B37),MONTH($B37)+1,MIN(AK$6,DAY(EOMONTH($B37,1))))&lt;$C37)))</f>
        <v>0</v>
      </c>
      <c r="AL37" s="48" t="n">
        <f aca="false">IF(OR(N(AL$5)=0,AL$6=""),0,AL$5*((DATE(YEAR($B37),MONTH($B37),MIN(AL$6,DAY(EOMONTH($B37,0))))&gt;=$B37)*(DATE(YEAR($B37),MONTH($B37),MIN(AL$6,DAY(EOMONTH($B37,0))))&lt;$C37)+(DATE(YEAR($B37),MONTH($B37)+1,MIN(AL$6,DAY(EOMONTH($B37,1))))&gt;=$B37)*(DATE(YEAR($B37),MONTH($B37)+1,MIN(AL$6,DAY(EOMONTH($B37,1))))&lt;$C37)))</f>
        <v>0</v>
      </c>
      <c r="AM37" s="48" t="n">
        <f aca="false">IF(OR(N(AM$5)=0,AM$6=""),0,AM$5*((DATE(YEAR($B37),MONTH($B37),MIN(AM$6,DAY(EOMONTH($B37,0))))&gt;=$B37)*(DATE(YEAR($B37),MONTH($B37),MIN(AM$6,DAY(EOMONTH($B37,0))))&lt;$C37)+(DATE(YEAR($B37),MONTH($B37)+1,MIN(AM$6,DAY(EOMONTH($B37,1))))&gt;=$B37)*(DATE(YEAR($B37),MONTH($B37)+1,MIN(AM$6,DAY(EOMONTH($B37,1))))&lt;$C37)))</f>
        <v>0</v>
      </c>
      <c r="AN37" s="48" t="n">
        <f aca="false">IF(OR(N(AN$5)=0,AN$6=""),0,AN$5*((DATE(YEAR($B37),MONTH($B37),MIN(AN$6,DAY(EOMONTH($B37,0))))&gt;=$B37)*(DATE(YEAR($B37),MONTH($B37),MIN(AN$6,DAY(EOMONTH($B37,0))))&lt;$C37)+(DATE(YEAR($B37),MONTH($B37)+1,MIN(AN$6,DAY(EOMONTH($B37,1))))&gt;=$B37)*(DATE(YEAR($B37),MONTH($B37)+1,MIN(AN$6,DAY(EOMONTH($B37,1))))&lt;$C37)))</f>
        <v>0</v>
      </c>
      <c r="AO37" s="48" t="n">
        <f aca="false">IF(OR(N(AO$5)=0,AO$6=""),0,AO$5*((DATE(YEAR($B37),MONTH($B37),MIN(AO$6,DAY(EOMONTH($B37,0))))&gt;=$B37)*(DATE(YEAR($B37),MONTH($B37),MIN(AO$6,DAY(EOMONTH($B37,0))))&lt;$C37)+(DATE(YEAR($B37),MONTH($B37)+1,MIN(AO$6,DAY(EOMONTH($B37,1))))&gt;=$B37)*(DATE(YEAR($B37),MONTH($B37)+1,MIN(AO$6,DAY(EOMONTH($B37,1))))&lt;$C37)))</f>
        <v>0</v>
      </c>
      <c r="AP37" s="48" t="n">
        <f aca="false">IF(OR(N(AP$5)=0,AP$6=""),0,AP$5*((DATE(YEAR($B37),MONTH($B37),MIN(AP$6,DAY(EOMONTH($B37,0))))&gt;=$B37)*(DATE(YEAR($B37),MONTH($B37),MIN(AP$6,DAY(EOMONTH($B37,0))))&lt;$C37)+(DATE(YEAR($B37),MONTH($B37)+1,MIN(AP$6,DAY(EOMONTH($B37,1))))&gt;=$B37)*(DATE(YEAR($B37),MONTH($B37)+1,MIN(AP$6,DAY(EOMONTH($B37,1))))&lt;$C37)))</f>
        <v>0</v>
      </c>
      <c r="AQ37" s="48" t="n">
        <f aca="false">IF(OR(N(AQ$5)=0,AQ$6=""),0,AQ$5*((DATE(YEAR($B37),MONTH($B37),MIN(AQ$6,DAY(EOMONTH($B37,0))))&gt;=$B37)*(DATE(YEAR($B37),MONTH($B37),MIN(AQ$6,DAY(EOMONTH($B37,0))))&lt;$C37)+(DATE(YEAR($B37),MONTH($B37)+1,MIN(AQ$6,DAY(EOMONTH($B37,1))))&gt;=$B37)*(DATE(YEAR($B37),MONTH($B37)+1,MIN(AQ$6,DAY(EOMONTH($B37,1))))&lt;$C37)))</f>
        <v>0</v>
      </c>
      <c r="AR37" s="48" t="n">
        <f aca="false">IF(OR(N(AR$5)=0,AR$6=""),0,AR$5*((DATE(YEAR($B37),MONTH($B37),MIN(AR$6,DAY(EOMONTH($B37,0))))&gt;=$B37)*(DATE(YEAR($B37),MONTH($B37),MIN(AR$6,DAY(EOMONTH($B37,0))))&lt;$C37)+(DATE(YEAR($B37),MONTH($B37)+1,MIN(AR$6,DAY(EOMONTH($B37,1))))&gt;=$B37)*(DATE(YEAR($B37),MONTH($B37)+1,MIN(AR$6,DAY(EOMONTH($B37,1))))&lt;$C37)))</f>
        <v>0</v>
      </c>
      <c r="AS37" s="48" t="n">
        <f aca="false">IF(OR(N(AS$5)=0,AS$6=""),0,AS$5*((DATE(YEAR($B37),MONTH($B37),MIN(AS$6,DAY(EOMONTH($B37,0))))&gt;=$B37)*(DATE(YEAR($B37),MONTH($B37),MIN(AS$6,DAY(EOMONTH($B37,0))))&lt;$C37)+(DATE(YEAR($B37),MONTH($B37)+1,MIN(AS$6,DAY(EOMONTH($B37,1))))&gt;=$B37)*(DATE(YEAR($B37),MONTH($B37)+1,MIN(AS$6,DAY(EOMONTH($B37,1))))&lt;$C37)))</f>
        <v>0</v>
      </c>
      <c r="AT37" s="48" t="n">
        <f aca="false">IF(OR(N(AT$5)=0,AT$6=""),0,AT$5*((DATE(YEAR($B37),MONTH($B37),MIN(AT$6,DAY(EOMONTH($B37,0))))&gt;=$B37)*(DATE(YEAR($B37),MONTH($B37),MIN(AT$6,DAY(EOMONTH($B37,0))))&lt;$C37)+(DATE(YEAR($B37),MONTH($B37)+1,MIN(AT$6,DAY(EOMONTH($B37,1))))&gt;=$B37)*(DATE(YEAR($B37),MONTH($B37)+1,MIN(AT$6,DAY(EOMONTH($B37,1))))&lt;$C37)))</f>
        <v>0</v>
      </c>
      <c r="AU37" s="48" t="n">
        <f aca="false">IF(OR(N(AU$5)=0,AU$6=""),0,AU$5*((DATE(YEAR($B37),MONTH($B37),MIN(AU$6,DAY(EOMONTH($B37,0))))&gt;=$B37)*(DATE(YEAR($B37),MONTH($B37),MIN(AU$6,DAY(EOMONTH($B37,0))))&lt;$C37)+(DATE(YEAR($B37),MONTH($B37)+1,MIN(AU$6,DAY(EOMONTH($B37,1))))&gt;=$B37)*(DATE(YEAR($B37),MONTH($B37)+1,MIN(AU$6,DAY(EOMONTH($B37,1))))&lt;$C37)))</f>
        <v>0</v>
      </c>
      <c r="AV37" s="48" t="n">
        <f aca="false">IF(OR(N(AV$5)=0,AV$6=""),0,AV$5*((DATE(YEAR($B37),MONTH($B37),MIN(AV$6,DAY(EOMONTH($B37,0))))&gt;=$B37)*(DATE(YEAR($B37),MONTH($B37),MIN(AV$6,DAY(EOMONTH($B37,0))))&lt;$C37)+(DATE(YEAR($B37),MONTH($B37)+1,MIN(AV$6,DAY(EOMONTH($B37,1))))&gt;=$B37)*(DATE(YEAR($B37),MONTH($B37)+1,MIN(AV$6,DAY(EOMONTH($B37,1))))&lt;$C37)))</f>
        <v>0</v>
      </c>
      <c r="AW37" s="48" t="n">
        <f aca="false">IF(OR(N(AW$5)=0,AW$6=""),0,AW$5*((DATE(YEAR($B37),MONTH($B37),MIN(AW$6,DAY(EOMONTH($B37,0))))&gt;=$B37)*(DATE(YEAR($B37),MONTH($B37),MIN(AW$6,DAY(EOMONTH($B37,0))))&lt;$C37)+(DATE(YEAR($B37),MONTH($B37)+1,MIN(AW$6,DAY(EOMONTH($B37,1))))&gt;=$B37)*(DATE(YEAR($B37),MONTH($B37)+1,MIN(AW$6,DAY(EOMONTH($B37,1))))&lt;$C37)))</f>
        <v>0</v>
      </c>
      <c r="AX37" s="48" t="n">
        <f aca="false">IF(OR(N(AX$5)=0,AX$6=""),0,AX$5*((DATE(YEAR($B37),MONTH($B37),MIN(AX$6,DAY(EOMONTH($B37,0))))&gt;=$B37)*(DATE(YEAR($B37),MONTH($B37),MIN(AX$6,DAY(EOMONTH($B37,0))))&lt;$C37)+(DATE(YEAR($B37),MONTH($B37)+1,MIN(AX$6,DAY(EOMONTH($B37,1))))&gt;=$B37)*(DATE(YEAR($B37),MONTH($B37)+1,MIN(AX$6,DAY(EOMONTH($B37,1))))&lt;$C37)))</f>
        <v>0</v>
      </c>
      <c r="AY37" s="48" t="n">
        <f aca="false">IF(OR(N(AY$5)=0,AY$6=""),0,AY$5*((DATE(YEAR($B37),MONTH($B37),MIN(AY$6,DAY(EOMONTH($B37,0))))&gt;=$B37)*(DATE(YEAR($B37),MONTH($B37),MIN(AY$6,DAY(EOMONTH($B37,0))))&lt;$C37)+(DATE(YEAR($B37),MONTH($B37)+1,MIN(AY$6,DAY(EOMONTH($B37,1))))&gt;=$B37)*(DATE(YEAR($B37),MONTH($B37)+1,MIN(AY$6,DAY(EOMONTH($B37,1))))&lt;$C37)))</f>
        <v>0</v>
      </c>
      <c r="AZ37" s="48" t="n">
        <f aca="false">IF(OR(N(AZ$5)=0,AZ$6=""),0,AZ$5*((DATE(YEAR($B37),MONTH($B37),MIN(AZ$6,DAY(EOMONTH($B37,0))))&gt;=$B37)*(DATE(YEAR($B37),MONTH($B37),MIN(AZ$6,DAY(EOMONTH($B37,0))))&lt;$C37)+(DATE(YEAR($B37),MONTH($B37)+1,MIN(AZ$6,DAY(EOMONTH($B37,1))))&gt;=$B37)*(DATE(YEAR($B37),MONTH($B37)+1,MIN(AZ$6,DAY(EOMONTH($B37,1))))&lt;$C37)))</f>
        <v>0</v>
      </c>
      <c r="BA37" s="48" t="n">
        <f aca="false">IF(OR(N(BA$5)=0,BA$6=""),0,BA$5*((DATE(YEAR($B37),MONTH($B37),MIN(BA$6,DAY(EOMONTH($B37,0))))&gt;=$B37)*(DATE(YEAR($B37),MONTH($B37),MIN(BA$6,DAY(EOMONTH($B37,0))))&lt;$C37)+(DATE(YEAR($B37),MONTH($B37)+1,MIN(BA$6,DAY(EOMONTH($B37,1))))&gt;=$B37)*(DATE(YEAR($B37),MONTH($B37)+1,MIN(BA$6,DAY(EOMONTH($B37,1))))&lt;$C37)))</f>
        <v>0</v>
      </c>
      <c r="BB37" s="48" t="n">
        <f aca="false">IF(OR(N(BB$5)=0,BB$6=""),0,BB$5*((DATE(YEAR($B37),MONTH($B37),MIN(BB$6,DAY(EOMONTH($B37,0))))&gt;=$B37)*(DATE(YEAR($B37),MONTH($B37),MIN(BB$6,DAY(EOMONTH($B37,0))))&lt;$C37)+(DATE(YEAR($B37),MONTH($B37)+1,MIN(BB$6,DAY(EOMONTH($B37,1))))&gt;=$B37)*(DATE(YEAR($B37),MONTH($B37)+1,MIN(BB$6,DAY(EOMONTH($B37,1))))&lt;$C37)))</f>
        <v>0</v>
      </c>
      <c r="BC37" s="48" t="n">
        <f aca="false">IF(OR(N(BC$5)=0,BC$6=""),0,BC$5*((DATE(YEAR($B37),MONTH($B37),MIN(BC$6,DAY(EOMONTH($B37,0))))&gt;=$B37)*(DATE(YEAR($B37),MONTH($B37),MIN(BC$6,DAY(EOMONTH($B37,0))))&lt;$C37)+(DATE(YEAR($B37),MONTH($B37)+1,MIN(BC$6,DAY(EOMONTH($B37,1))))&gt;=$B37)*(DATE(YEAR($B37),MONTH($B37)+1,MIN(BC$6,DAY(EOMONTH($B37,1))))&lt;$C37)))</f>
        <v>0</v>
      </c>
      <c r="BD37" s="48" t="n">
        <f aca="false">IF(OR(N(BD$5)=0,BD$6=""),0,BD$5*((DATE(YEAR($B37),MONTH($B37),MIN(BD$6,DAY(EOMONTH($B37,0))))&gt;=$B37)*(DATE(YEAR($B37),MONTH($B37),MIN(BD$6,DAY(EOMONTH($B37,0))))&lt;$C37)+(DATE(YEAR($B37),MONTH($B37)+1,MIN(BD$6,DAY(EOMONTH($B37,1))))&gt;=$B37)*(DATE(YEAR($B37),MONTH($B37)+1,MIN(BD$6,DAY(EOMONTH($B37,1))))&lt;$C37)))</f>
        <v>0</v>
      </c>
      <c r="BE37" s="48" t="n">
        <f aca="false">IF(OR(N(BE$5)=0,BE$6=""),0,BE$5*((DATE(YEAR($B37),MONTH($B37),MIN(BE$6,DAY(EOMONTH($B37,0))))&gt;=$B37)*(DATE(YEAR($B37),MONTH($B37),MIN(BE$6,DAY(EOMONTH($B37,0))))&lt;$C37)+(DATE(YEAR($B37),MONTH($B37)+1,MIN(BE$6,DAY(EOMONTH($B37,1))))&gt;=$B37)*(DATE(YEAR($B37),MONTH($B37)+1,MIN(BE$6,DAY(EOMONTH($B37,1))))&lt;$C37)))</f>
        <v>0</v>
      </c>
      <c r="BF37" s="48" t="n">
        <f aca="false">IF(OR(N(BF$5)=0,BF$6=""),0,BF$5*((DATE(YEAR($B37),MONTH($B37),MIN(BF$6,DAY(EOMONTH($B37,0))))&gt;=$B37)*(DATE(YEAR($B37),MONTH($B37),MIN(BF$6,DAY(EOMONTH($B37,0))))&lt;$C37)+(DATE(YEAR($B37),MONTH($B37)+1,MIN(BF$6,DAY(EOMONTH($B37,1))))&gt;=$B37)*(DATE(YEAR($B37),MONTH($B37)+1,MIN(BF$6,DAY(EOMONTH($B37,1))))&lt;$C37)))</f>
        <v>0</v>
      </c>
      <c r="BG37" s="48" t="n">
        <f aca="false">IF(OR(N(BG$5)=0,BG$6=""),0,BG$5*((DATE(YEAR($B37),MONTH($B37),MIN(BG$6,DAY(EOMONTH($B37,0))))&gt;=$B37)*(DATE(YEAR($B37),MONTH($B37),MIN(BG$6,DAY(EOMONTH($B37,0))))&lt;$C37)+(DATE(YEAR($B37),MONTH($B37)+1,MIN(BG$6,DAY(EOMONTH($B37,1))))&gt;=$B37)*(DATE(YEAR($B37),MONTH($B37)+1,MIN(BG$6,DAY(EOMONTH($B37,1))))&lt;$C37)))</f>
        <v>0</v>
      </c>
      <c r="BH37" s="48" t="n">
        <f aca="false">IF(OR(N(BH$5)=0,BH$6=""),0,BH$5*((DATE(YEAR($B37),MONTH($B37),MIN(BH$6,DAY(EOMONTH($B37,0))))&gt;=$B37)*(DATE(YEAR($B37),MONTH($B37),MIN(BH$6,DAY(EOMONTH($B37,0))))&lt;$C37)+(DATE(YEAR($B37),MONTH($B37)+1,MIN(BH$6,DAY(EOMONTH($B37,1))))&gt;=$B37)*(DATE(YEAR($B37),MONTH($B37)+1,MIN(BH$6,DAY(EOMONTH($B37,1))))&lt;$C37)))</f>
        <v>0</v>
      </c>
      <c r="BI37" s="48" t="n">
        <f aca="false">IF(OR(N(BI$5)=0,BI$6=""),0,BI$5*((DATE(YEAR($B37),MONTH($B37),MIN(BI$6,DAY(EOMONTH($B37,0))))&gt;=$B37)*(DATE(YEAR($B37),MONTH($B37),MIN(BI$6,DAY(EOMONTH($B37,0))))&lt;$C37)+(DATE(YEAR($B37),MONTH($B37)+1,MIN(BI$6,DAY(EOMONTH($B37,1))))&gt;=$B37)*(DATE(YEAR($B37),MONTH($B37)+1,MIN(BI$6,DAY(EOMONTH($B37,1))))&lt;$C37)))</f>
        <v>0</v>
      </c>
      <c r="BJ37" s="48" t="n">
        <f aca="false">IF(OR(N(BJ$5)=0,BJ$6=""),0,BJ$5*((DATE(YEAR($B37),MONTH($B37),MIN(BJ$6,DAY(EOMONTH($B37,0))))&gt;=$B37)*(DATE(YEAR($B37),MONTH($B37),MIN(BJ$6,DAY(EOMONTH($B37,0))))&lt;$C37)+(DATE(YEAR($B37),MONTH($B37)+1,MIN(BJ$6,DAY(EOMONTH($B37,1))))&gt;=$B37)*(DATE(YEAR($B37),MONTH($B37)+1,MIN(BJ$6,DAY(EOMONTH($B37,1))))&lt;$C37)))</f>
        <v>0</v>
      </c>
      <c r="BK37" s="48" t="n">
        <f aca="false">IF(OR(N(BK$5)=0,BK$6=""),0,BK$5*((DATE(YEAR($B37),MONTH($B37),MIN(BK$6,DAY(EOMONTH($B37,0))))&gt;=$B37)*(DATE(YEAR($B37),MONTH($B37),MIN(BK$6,DAY(EOMONTH($B37,0))))&lt;$C37)+(DATE(YEAR($B37),MONTH($B37)+1,MIN(BK$6,DAY(EOMONTH($B37,1))))&gt;=$B37)*(DATE(YEAR($B37),MONTH($B37)+1,MIN(BK$6,DAY(EOMONTH($B37,1))))&lt;$C37)))</f>
        <v>0</v>
      </c>
      <c r="BL37" s="48" t="n">
        <f aca="false">IF(OR(N(BL$5)=0,BL$6=""),0,BL$5*((DATE(YEAR($B37),MONTH($B37),MIN(BL$6,DAY(EOMONTH($B37,0))))&gt;=$B37)*(DATE(YEAR($B37),MONTH($B37),MIN(BL$6,DAY(EOMONTH($B37,0))))&lt;$C37)+(DATE(YEAR($B37),MONTH($B37)+1,MIN(BL$6,DAY(EOMONTH($B37,1))))&gt;=$B37)*(DATE(YEAR($B37),MONTH($B37)+1,MIN(BL$6,DAY(EOMONTH($B37,1))))&lt;$C37)))</f>
        <v>0</v>
      </c>
      <c r="BM37" s="48" t="n">
        <f aca="false">IF(OR(N(BM$5)=0,BM$6=""),0,BM$5*((DATE(YEAR($B37),MONTH($B37),MIN(BM$6,DAY(EOMONTH($B37,0))))&gt;=$B37)*(DATE(YEAR($B37),MONTH($B37),MIN(BM$6,DAY(EOMONTH($B37,0))))&lt;$C37)+(DATE(YEAR($B37),MONTH($B37)+1,MIN(BM$6,DAY(EOMONTH($B37,1))))&gt;=$B37)*(DATE(YEAR($B37),MONTH($B37)+1,MIN(BM$6,DAY(EOMONTH($B37,1))))&lt;$C37)))</f>
        <v>0</v>
      </c>
      <c r="BN37" s="48" t="n">
        <f aca="false">IF(OR(N(BN$5)=0,BN$6=""),0,BN$5*((DATE(YEAR($B37),MONTH($B37),MIN(BN$6,DAY(EOMONTH($B37,0))))&gt;=$B37)*(DATE(YEAR($B37),MONTH($B37),MIN(BN$6,DAY(EOMONTH($B37,0))))&lt;$C37)+(DATE(YEAR($B37),MONTH($B37)+1,MIN(BN$6,DAY(EOMONTH($B37,1))))&gt;=$B37)*(DATE(YEAR($B37),MONTH($B37)+1,MIN(BN$6,DAY(EOMONTH($B37,1))))&lt;$C37)))</f>
        <v>0</v>
      </c>
      <c r="BO37" s="48" t="n">
        <f aca="false">IF(OR(N(BO$5)=0,BO$6=""),0,BO$5*((DATE(YEAR($B37),MONTH($B37),MIN(BO$6,DAY(EOMONTH($B37,0))))&gt;=$B37)*(DATE(YEAR($B37),MONTH($B37),MIN(BO$6,DAY(EOMONTH($B37,0))))&lt;$C37)+(DATE(YEAR($B37),MONTH($B37)+1,MIN(BO$6,DAY(EOMONTH($B37,1))))&gt;=$B37)*(DATE(YEAR($B37),MONTH($B37)+1,MIN(BO$6,DAY(EOMONTH($B37,1))))&lt;$C37)))</f>
        <v>0</v>
      </c>
      <c r="BP37" s="48" t="n">
        <f aca="false">IF(OR(N(BP$5)=0,BP$6=""),0,BP$5*((DATE(YEAR($B37),MONTH($B37),MIN(BP$6,DAY(EOMONTH($B37,0))))&gt;=$B37)*(DATE(YEAR($B37),MONTH($B37),MIN(BP$6,DAY(EOMONTH($B37,0))))&lt;$C37)+(DATE(YEAR($B37),MONTH($B37)+1,MIN(BP$6,DAY(EOMONTH($B37,1))))&gt;=$B37)*(DATE(YEAR($B37),MONTH($B37)+1,MIN(BP$6,DAY(EOMONTH($B37,1))))&lt;$C37)))</f>
        <v>0</v>
      </c>
      <c r="BQ37" s="48" t="n">
        <f aca="false">IF(OR(N(BQ$5)=0,BQ$6=""),0,BQ$5*((DATE(YEAR($B37),MONTH($B37),MIN(BQ$6,DAY(EOMONTH($B37,0))))&gt;=$B37)*(DATE(YEAR($B37),MONTH($B37),MIN(BQ$6,DAY(EOMONTH($B37,0))))&lt;$C37)+(DATE(YEAR($B37),MONTH($B37)+1,MIN(BQ$6,DAY(EOMONTH($B37,1))))&gt;=$B37)*(DATE(YEAR($B37),MONTH($B37)+1,MIN(BQ$6,DAY(EOMONTH($B37,1))))&lt;$C37)))</f>
        <v>0</v>
      </c>
      <c r="BR37" s="48" t="n">
        <f aca="false">IF(OR(N(BR$5)=0,BR$6=""),0,BR$5*((DATE(YEAR($B37),MONTH($B37),MIN(BR$6,DAY(EOMONTH($B37,0))))&gt;=$B37)*(DATE(YEAR($B37),MONTH($B37),MIN(BR$6,DAY(EOMONTH($B37,0))))&lt;$C37)+(DATE(YEAR($B37),MONTH($B37)+1,MIN(BR$6,DAY(EOMONTH($B37,1))))&gt;=$B37)*(DATE(YEAR($B37),MONTH($B37)+1,MIN(BR$6,DAY(EOMONTH($B37,1))))&lt;$C37)))</f>
        <v>0</v>
      </c>
      <c r="BS37" s="48" t="n">
        <f aca="false">IF(OR(N(BS$5)=0,BS$6=""),0,BS$5*((DATE(YEAR($B37),MONTH($B37),MIN(BS$6,DAY(EOMONTH($B37,0))))&gt;=$B37)*(DATE(YEAR($B37),MONTH($B37),MIN(BS$6,DAY(EOMONTH($B37,0))))&lt;$C37)+(DATE(YEAR($B37),MONTH($B37)+1,MIN(BS$6,DAY(EOMONTH($B37,1))))&gt;=$B37)*(DATE(YEAR($B37),MONTH($B37)+1,MIN(BS$6,DAY(EOMONTH($B37,1))))&lt;$C37)))</f>
        <v>0</v>
      </c>
      <c r="BT37" s="48" t="n">
        <f aca="false">IF(OR(N(BT$5)=0,BT$6=""),0,BT$5*((DATE(YEAR($B37),MONTH($B37),MIN(BT$6,DAY(EOMONTH($B37,0))))&gt;=$B37)*(DATE(YEAR($B37),MONTH($B37),MIN(BT$6,DAY(EOMONTH($B37,0))))&lt;$C37)+(DATE(YEAR($B37),MONTH($B37)+1,MIN(BT$6,DAY(EOMONTH($B37,1))))&gt;=$B37)*(DATE(YEAR($B37),MONTH($B37)+1,MIN(BT$6,DAY(EOMONTH($B37,1))))&lt;$C37)))</f>
        <v>0</v>
      </c>
      <c r="BU37" s="48" t="n">
        <f aca="false">IF(OR(N(BU$5)=0,BU$6=""),0,BU$5*((DATE(YEAR($B37),MONTH($B37),MIN(BU$6,DAY(EOMONTH($B37,0))))&gt;=$B37)*(DATE(YEAR($B37),MONTH($B37),MIN(BU$6,DAY(EOMONTH($B37,0))))&lt;$C37)+(DATE(YEAR($B37),MONTH($B37)+1,MIN(BU$6,DAY(EOMONTH($B37,1))))&gt;=$B37)*(DATE(YEAR($B37),MONTH($B37)+1,MIN(BU$6,DAY(EOMONTH($B37,1))))&lt;$C37)))</f>
        <v>0</v>
      </c>
      <c r="BV37" s="48" t="n">
        <f aca="false">IF(OR(N(BV$5)=0,BV$6=""),0,BV$5*((DATE(YEAR($B37),MONTH($B37),MIN(BV$6,DAY(EOMONTH($B37,0))))&gt;=$B37)*(DATE(YEAR($B37),MONTH($B37),MIN(BV$6,DAY(EOMONTH($B37,0))))&lt;$C37)+(DATE(YEAR($B37),MONTH($B37)+1,MIN(BV$6,DAY(EOMONTH($B37,1))))&gt;=$B37)*(DATE(YEAR($B37),MONTH($B37)+1,MIN(BV$6,DAY(EOMONTH($B37,1))))&lt;$C37)))</f>
        <v>0</v>
      </c>
      <c r="BW37" s="48" t="n">
        <f aca="false">IF(OR(N(BW$5)=0,BW$6=""),0,BW$5*((DATE(YEAR($B37),MONTH($B37),MIN(BW$6,DAY(EOMONTH($B37,0))))&gt;=$B37)*(DATE(YEAR($B37),MONTH($B37),MIN(BW$6,DAY(EOMONTH($B37,0))))&lt;$C37)+(DATE(YEAR($B37),MONTH($B37)+1,MIN(BW$6,DAY(EOMONTH($B37,1))))&gt;=$B37)*(DATE(YEAR($B37),MONTH($B37)+1,MIN(BW$6,DAY(EOMONTH($B37,1))))&lt;$C37)))</f>
        <v>0</v>
      </c>
      <c r="BX37" s="48" t="n">
        <f aca="false">MIN(Z37,(FT36*(1+FT$5/Setup!$C$36)+IF($V37=1,N($F37),0)))</f>
        <v>0</v>
      </c>
      <c r="BY37" s="48" t="n">
        <f aca="false">MIN(AA37,(FU36*(1+FU$5/Setup!$C$36)+IF($V37=2,N($F37),0)))</f>
        <v>0</v>
      </c>
      <c r="BZ37" s="48" t="n">
        <f aca="false">MIN(AB37,(FV36*(1+FV$5/Setup!$C$36)+IF($V37=3,N($F37),0)))</f>
        <v>0</v>
      </c>
      <c r="CA37" s="48" t="n">
        <f aca="false">MIN(AC37,(FW36*(1+FW$5/Setup!$C$36)+IF($V37=4,N($F37),0)))</f>
        <v>0</v>
      </c>
      <c r="CB37" s="48" t="n">
        <f aca="false">MIN(AD37,(FX36*(1+FX$5/Setup!$C$36)+IF($V37=5,N($F37),0)))</f>
        <v>0</v>
      </c>
      <c r="CC37" s="48" t="n">
        <f aca="false">MIN(AE37,(FY36*(1+FY$5/Setup!$C$36)+IF($V37=6,N($F37),0)))</f>
        <v>0</v>
      </c>
      <c r="CD37" s="48" t="n">
        <f aca="false">MIN(AF37,(FZ36*(1+FZ$5/Setup!$C$36)+IF($V37=7,N($F37),0)))</f>
        <v>0</v>
      </c>
      <c r="CE37" s="48" t="n">
        <f aca="false">MIN(AG37,(GA36*(1+GA$5/Setup!$C$36)+IF($V37=8,N($F37),0)))</f>
        <v>0</v>
      </c>
      <c r="CF37" s="48" t="n">
        <f aca="false">MIN(AH37,(GB36*(1+GB$5/Setup!$C$36)+IF($V37=9,N($F37),0)))</f>
        <v>0</v>
      </c>
      <c r="CG37" s="48" t="n">
        <f aca="false">MIN(AI37,(GC36*(1+GC$5/Setup!$C$36)+IF($V37=10,N($F37),0)))</f>
        <v>0</v>
      </c>
      <c r="CH37" s="48" t="n">
        <f aca="false">MIN(AJ37,(GD36*(1+GD$5/Setup!$C$36)+IF($V37=11,N($F37),0)))</f>
        <v>0</v>
      </c>
      <c r="CI37" s="48" t="n">
        <f aca="false">MIN(AK37,(GE36*(1+GE$5/Setup!$C$36)+IF($V37=12,N($F37),0)))</f>
        <v>0</v>
      </c>
      <c r="CJ37" s="48" t="n">
        <f aca="false">MIN(AL37,(GF36*(1+GF$5/Setup!$C$36)+IF($V37=13,N($F37),0)))</f>
        <v>0</v>
      </c>
      <c r="CK37" s="48" t="n">
        <f aca="false">MIN(AM37,(GG36*(1+GG$5/Setup!$C$36)+IF($V37=14,N($F37),0)))</f>
        <v>0</v>
      </c>
      <c r="CL37" s="48" t="n">
        <f aca="false">MIN(AN37,(GH36*(1+GH$5/Setup!$C$36)+IF($V37=15,N($F37),0)))</f>
        <v>0</v>
      </c>
      <c r="CM37" s="48" t="n">
        <f aca="false">MIN(AO37,(GI36*(1+GI$5/Setup!$C$36)+IF($V37=16,N($F37),0)))</f>
        <v>0</v>
      </c>
      <c r="CN37" s="48" t="n">
        <f aca="false">MIN(AP37,(GJ36*(1+GJ$5/Setup!$C$36)+IF($V37=17,N($F37),0)))</f>
        <v>0</v>
      </c>
      <c r="CO37" s="48" t="n">
        <f aca="false">MIN(AQ37,(GK36*(1+GK$5/Setup!$C$36)+IF($V37=18,N($F37),0)))</f>
        <v>0</v>
      </c>
      <c r="CP37" s="48" t="n">
        <f aca="false">MIN(AR37,(GL36*(1+GL$5/Setup!$C$36)+IF($V37=19,N($F37),0)))</f>
        <v>0</v>
      </c>
      <c r="CQ37" s="48" t="n">
        <f aca="false">MIN(AS37,(GM36*(1+GM$5/Setup!$C$36)+IF($V37=20,N($F37),0)))</f>
        <v>0</v>
      </c>
      <c r="CR37" s="48" t="n">
        <f aca="false">MIN(AT37,(GN36*(1+GN$5/Setup!$C$36)+IF($V37=21,N($F37),0)))</f>
        <v>0</v>
      </c>
      <c r="CS37" s="48" t="n">
        <f aca="false">MIN(AU37,(GO36*(1+GO$5/Setup!$C$36)+IF($V37=22,N($F37),0)))</f>
        <v>0</v>
      </c>
      <c r="CT37" s="48" t="n">
        <f aca="false">MIN(AV37,(GP36*(1+GP$5/Setup!$C$36)+IF($V37=23,N($F37),0)))</f>
        <v>0</v>
      </c>
      <c r="CU37" s="48" t="n">
        <f aca="false">MIN(AW37,(GQ36*(1+GQ$5/Setup!$C$36)+IF($V37=24,N($F37),0)))</f>
        <v>0</v>
      </c>
      <c r="CV37" s="48" t="n">
        <f aca="false">MIN(AX37,(GR36*(1+GR$5/Setup!$C$36)+IF($V37=25,N($F37),0)))</f>
        <v>0</v>
      </c>
      <c r="CW37" s="48" t="n">
        <f aca="false">MIN(AY37,(GS36*(1+GS$5/Setup!$C$36)+IF($V37=26,N($F37),0)))</f>
        <v>0</v>
      </c>
      <c r="CX37" s="48" t="n">
        <f aca="false">MIN(AZ37,(GT36*(1+GT$5/Setup!$C$36)+IF($V37=27,N($F37),0)))</f>
        <v>0</v>
      </c>
      <c r="CY37" s="48" t="n">
        <f aca="false">MIN(BA37,(GU36*(1+GU$5/Setup!$C$36)+IF($V37=28,N($F37),0)))</f>
        <v>0</v>
      </c>
      <c r="CZ37" s="48" t="n">
        <f aca="false">MIN(BB37,(GV36*(1+GV$5/Setup!$C$36)+IF($V37=29,N($F37),0)))</f>
        <v>0</v>
      </c>
      <c r="DA37" s="48" t="n">
        <f aca="false">MIN(BC37,(GW36*(1+GW$5/Setup!$C$36)+IF($V37=30,N($F37),0)))</f>
        <v>0</v>
      </c>
      <c r="DB37" s="48" t="n">
        <f aca="false">MIN(BD37,(GX36*(1+GX$5/Setup!$C$36)+IF($V37=31,N($F37),0)))</f>
        <v>0</v>
      </c>
      <c r="DC37" s="48" t="n">
        <f aca="false">MIN(BE37,(GY36*(1+GY$5/Setup!$C$36)+IF($V37=32,N($F37),0)))</f>
        <v>0</v>
      </c>
      <c r="DD37" s="48" t="n">
        <f aca="false">MIN(BF37,(GZ36*(1+GZ$5/Setup!$C$36)+IF($V37=33,N($F37),0)))</f>
        <v>0</v>
      </c>
      <c r="DE37" s="48" t="n">
        <f aca="false">MIN(BG37,(HA36*(1+HA$5/Setup!$C$36)+IF($V37=34,N($F37),0)))</f>
        <v>0</v>
      </c>
      <c r="DF37" s="48" t="n">
        <f aca="false">MIN(BH37,(HB36*(1+HB$5/Setup!$C$36)+IF($V37=35,N($F37),0)))</f>
        <v>0</v>
      </c>
      <c r="DG37" s="48" t="n">
        <f aca="false">MIN(BI37,(HC36*(1+HC$5/Setup!$C$36)+IF($V37=36,N($F37),0)))</f>
        <v>0</v>
      </c>
      <c r="DH37" s="48" t="n">
        <f aca="false">MIN(BJ37,(HD36*(1+HD$5/Setup!$C$36)+IF($V37=37,N($F37),0)))</f>
        <v>0</v>
      </c>
      <c r="DI37" s="48" t="n">
        <f aca="false">MIN(BK37,(HE36*(1+HE$5/Setup!$C$36)+IF($V37=38,N($F37),0)))</f>
        <v>0</v>
      </c>
      <c r="DJ37" s="48" t="n">
        <f aca="false">MIN(BL37,(HF36*(1+HF$5/Setup!$C$36)+IF($V37=39,N($F37),0)))</f>
        <v>0</v>
      </c>
      <c r="DK37" s="48" t="n">
        <f aca="false">MIN(BM37,(HG36*(1+HG$5/Setup!$C$36)+IF($V37=40,N($F37),0)))</f>
        <v>0</v>
      </c>
      <c r="DL37" s="48" t="n">
        <f aca="false">MIN(BN37,(HH36*(1+HH$5/Setup!$C$36)+IF($V37=41,N($F37),0)))</f>
        <v>0</v>
      </c>
      <c r="DM37" s="48" t="n">
        <f aca="false">MIN(BO37,(HI36*(1+HI$5/Setup!$C$36)+IF($V37=42,N($F37),0)))</f>
        <v>0</v>
      </c>
      <c r="DN37" s="48" t="n">
        <f aca="false">MIN(BP37,(HJ36*(1+HJ$5/Setup!$C$36)+IF($V37=43,N($F37),0)))</f>
        <v>0</v>
      </c>
      <c r="DO37" s="48" t="n">
        <f aca="false">MIN(BQ37,(HK36*(1+HK$5/Setup!$C$36)+IF($V37=44,N($F37),0)))</f>
        <v>0</v>
      </c>
      <c r="DP37" s="48" t="n">
        <f aca="false">MIN(BR37,(HL36*(1+HL$5/Setup!$C$36)+IF($V37=45,N($F37),0)))</f>
        <v>0</v>
      </c>
      <c r="DQ37" s="48" t="n">
        <f aca="false">MIN(BS37,(HM36*(1+HM$5/Setup!$C$36)+IF($V37=46,N($F37),0)))</f>
        <v>0</v>
      </c>
      <c r="DR37" s="48" t="n">
        <f aca="false">MIN(BT37,(HN36*(1+HN$5/Setup!$C$36)+IF($V37=47,N($F37),0)))</f>
        <v>0</v>
      </c>
      <c r="DS37" s="48" t="n">
        <f aca="false">MIN(BU37,(HO36*(1+HO$5/Setup!$C$36)+IF($V37=48,N($F37),0)))</f>
        <v>0</v>
      </c>
      <c r="DT37" s="48" t="n">
        <f aca="false">MIN(BV37,(HP36*(1+HP$5/Setup!$C$36)+IF($V37=49,N($F37),0)))</f>
        <v>0</v>
      </c>
      <c r="DU37" s="48" t="n">
        <f aca="false">MIN(BW37,(HQ36*(1+HQ$5/Setup!$C$36)+IF($V37=50,N($F37),0)))</f>
        <v>0</v>
      </c>
      <c r="DV37" s="48" t="n">
        <f aca="false">MIN(MAX((FT36*(1+FT$5/Setup!$C$36)+IF($V37=1,N($F37),0))-BX37,0),MAX($P37-0,0))</f>
        <v>0</v>
      </c>
      <c r="DW37" s="48" t="n">
        <f aca="false">MIN(MAX((FU36*(1+FU$5/Setup!$C$36)+IF($V37=2,N($F37),0))-BY37,0),MAX($P37-SUM(DV37:DV37),0))</f>
        <v>0</v>
      </c>
      <c r="DX37" s="48" t="n">
        <f aca="false">MIN(MAX((FV36*(1+FV$5/Setup!$C$36)+IF($V37=3,N($F37),0))-BZ37,0),MAX($P37-SUM(DV37:DW37),0))</f>
        <v>0</v>
      </c>
      <c r="DY37" s="48" t="n">
        <f aca="false">MIN(MAX((FW36*(1+FW$5/Setup!$C$36)+IF($V37=4,N($F37),0))-CA37,0),MAX($P37-SUM(DV37:DX37),0))</f>
        <v>0</v>
      </c>
      <c r="DZ37" s="48" t="n">
        <f aca="false">MIN(MAX((FX36*(1+FX$5/Setup!$C$36)+IF($V37=5,N($F37),0))-CB37,0),MAX($P37-SUM(DV37:DY37),0))</f>
        <v>0</v>
      </c>
      <c r="EA37" s="48" t="n">
        <f aca="false">MIN(MAX((FY36*(1+FY$5/Setup!$C$36)+IF($V37=6,N($F37),0))-CC37,0),MAX($P37-SUM(DV37:DZ37),0))</f>
        <v>0</v>
      </c>
      <c r="EB37" s="48" t="n">
        <f aca="false">MIN(MAX((FZ36*(1+FZ$5/Setup!$C$36)+IF($V37=7,N($F37),0))-CD37,0),MAX($P37-SUM(DV37:EA37),0))</f>
        <v>0</v>
      </c>
      <c r="EC37" s="48" t="n">
        <f aca="false">MIN(MAX((GA36*(1+GA$5/Setup!$C$36)+IF($V37=8,N($F37),0))-CE37,0),MAX($P37-SUM(DV37:EB37),0))</f>
        <v>0</v>
      </c>
      <c r="ED37" s="48" t="n">
        <f aca="false">MIN(MAX((GB36*(1+GB$5/Setup!$C$36)+IF($V37=9,N($F37),0))-CF37,0),MAX($P37-SUM(DV37:EC37),0))</f>
        <v>0</v>
      </c>
      <c r="EE37" s="48" t="n">
        <f aca="false">MIN(MAX((GC36*(1+GC$5/Setup!$C$36)+IF($V37=10,N($F37),0))-CG37,0),MAX($P37-SUM(DV37:ED37),0))</f>
        <v>0</v>
      </c>
      <c r="EF37" s="48" t="n">
        <f aca="false">MIN(MAX((GD36*(1+GD$5/Setup!$C$36)+IF($V37=11,N($F37),0))-CH37,0),MAX($P37-SUM(DV37:EE37),0))</f>
        <v>0</v>
      </c>
      <c r="EG37" s="48" t="n">
        <f aca="false">MIN(MAX((GE36*(1+GE$5/Setup!$C$36)+IF($V37=12,N($F37),0))-CI37,0),MAX($P37-SUM(DV37:EF37),0))</f>
        <v>0</v>
      </c>
      <c r="EH37" s="48" t="n">
        <f aca="false">MIN(MAX((GF36*(1+GF$5/Setup!$C$36)+IF($V37=13,N($F37),0))-CJ37,0),MAX($P37-SUM(DV37:EG37),0))</f>
        <v>0</v>
      </c>
      <c r="EI37" s="48" t="n">
        <f aca="false">MIN(MAX((GG36*(1+GG$5/Setup!$C$36)+IF($V37=14,N($F37),0))-CK37,0),MAX($P37-SUM(DV37:EH37),0))</f>
        <v>0</v>
      </c>
      <c r="EJ37" s="48" t="n">
        <f aca="false">MIN(MAX((GH36*(1+GH$5/Setup!$C$36)+IF($V37=15,N($F37),0))-CL37,0),MAX($P37-SUM(DV37:EI37),0))</f>
        <v>0</v>
      </c>
      <c r="EK37" s="48" t="n">
        <f aca="false">MIN(MAX((GI36*(1+GI$5/Setup!$C$36)+IF($V37=16,N($F37),0))-CM37,0),MAX($P37-SUM(DV37:EJ37),0))</f>
        <v>0</v>
      </c>
      <c r="EL37" s="48" t="n">
        <f aca="false">MIN(MAX((GJ36*(1+GJ$5/Setup!$C$36)+IF($V37=17,N($F37),0))-CN37,0),MAX($P37-SUM(DV37:EK37),0))</f>
        <v>0</v>
      </c>
      <c r="EM37" s="48" t="n">
        <f aca="false">MIN(MAX((GK36*(1+GK$5/Setup!$C$36)+IF($V37=18,N($F37),0))-CO37,0),MAX($P37-SUM(DV37:EL37),0))</f>
        <v>0</v>
      </c>
      <c r="EN37" s="48" t="n">
        <f aca="false">MIN(MAX((GL36*(1+GL$5/Setup!$C$36)+IF($V37=19,N($F37),0))-CP37,0),MAX($P37-SUM(DV37:EM37),0))</f>
        <v>0</v>
      </c>
      <c r="EO37" s="48" t="n">
        <f aca="false">MIN(MAX((GM36*(1+GM$5/Setup!$C$36)+IF($V37=20,N($F37),0))-CQ37,0),MAX($P37-SUM(DV37:EN37),0))</f>
        <v>0</v>
      </c>
      <c r="EP37" s="48" t="n">
        <f aca="false">MIN(MAX((GN36*(1+GN$5/Setup!$C$36)+IF($V37=21,N($F37),0))-CR37,0),MAX($P37-SUM(DV37:EO37),0))</f>
        <v>0</v>
      </c>
      <c r="EQ37" s="48" t="n">
        <f aca="false">MIN(MAX((GO36*(1+GO$5/Setup!$C$36)+IF($V37=22,N($F37),0))-CS37,0),MAX($P37-SUM(DV37:EP37),0))</f>
        <v>0</v>
      </c>
      <c r="ER37" s="48" t="n">
        <f aca="false">MIN(MAX((GP36*(1+GP$5/Setup!$C$36)+IF($V37=23,N($F37),0))-CT37,0),MAX($P37-SUM(DV37:EQ37),0))</f>
        <v>0</v>
      </c>
      <c r="ES37" s="48" t="n">
        <f aca="false">MIN(MAX((GQ36*(1+GQ$5/Setup!$C$36)+IF($V37=24,N($F37),0))-CU37,0),MAX($P37-SUM(DV37:ER37),0))</f>
        <v>0</v>
      </c>
      <c r="ET37" s="48" t="n">
        <f aca="false">MIN(MAX((GR36*(1+GR$5/Setup!$C$36)+IF($V37=25,N($F37),0))-CV37,0),MAX($P37-SUM(DV37:ES37),0))</f>
        <v>0</v>
      </c>
      <c r="EU37" s="48" t="n">
        <f aca="false">MIN(MAX((GS36*(1+GS$5/Setup!$C$36)+IF($V37=26,N($F37),0))-CW37,0),MAX($P37-SUM(DV37:ET37),0))</f>
        <v>0</v>
      </c>
      <c r="EV37" s="48" t="n">
        <f aca="false">MIN(MAX((GT36*(1+GT$5/Setup!$C$36)+IF($V37=27,N($F37),0))-CX37,0),MAX($P37-SUM(DV37:EU37),0))</f>
        <v>0</v>
      </c>
      <c r="EW37" s="48" t="n">
        <f aca="false">MIN(MAX((GU36*(1+GU$5/Setup!$C$36)+IF($V37=28,N($F37),0))-CY37,0),MAX($P37-SUM(DV37:EV37),0))</f>
        <v>0</v>
      </c>
      <c r="EX37" s="48" t="n">
        <f aca="false">MIN(MAX((GV36*(1+GV$5/Setup!$C$36)+IF($V37=29,N($F37),0))-CZ37,0),MAX($P37-SUM(DV37:EW37),0))</f>
        <v>0</v>
      </c>
      <c r="EY37" s="48" t="n">
        <f aca="false">MIN(MAX((GW36*(1+GW$5/Setup!$C$36)+IF($V37=30,N($F37),0))-DA37,0),MAX($P37-SUM(DV37:EX37),0))</f>
        <v>0</v>
      </c>
      <c r="EZ37" s="48" t="n">
        <f aca="false">MIN(MAX((GX36*(1+GX$5/Setup!$C$36)+IF($V37=31,N($F37),0))-DB37,0),MAX($P37-SUM(DV37:EY37),0))</f>
        <v>0</v>
      </c>
      <c r="FA37" s="48" t="n">
        <f aca="false">MIN(MAX((GY36*(1+GY$5/Setup!$C$36)+IF($V37=32,N($F37),0))-DC37,0),MAX($P37-SUM(DV37:EZ37),0))</f>
        <v>0</v>
      </c>
      <c r="FB37" s="48" t="n">
        <f aca="false">MIN(MAX((GZ36*(1+GZ$5/Setup!$C$36)+IF($V37=33,N($F37),0))-DD37,0),MAX($P37-SUM(DV37:FA37),0))</f>
        <v>0</v>
      </c>
      <c r="FC37" s="48" t="n">
        <f aca="false">MIN(MAX((HA36*(1+HA$5/Setup!$C$36)+IF($V37=34,N($F37),0))-DE37,0),MAX($P37-SUM(DV37:FB37),0))</f>
        <v>0</v>
      </c>
      <c r="FD37" s="48" t="n">
        <f aca="false">MIN(MAX((HB36*(1+HB$5/Setup!$C$36)+IF($V37=35,N($F37),0))-DF37,0),MAX($P37-SUM(DV37:FC37),0))</f>
        <v>0</v>
      </c>
      <c r="FE37" s="48" t="n">
        <f aca="false">MIN(MAX((HC36*(1+HC$5/Setup!$C$36)+IF($V37=36,N($F37),0))-DG37,0),MAX($P37-SUM(DV37:FD37),0))</f>
        <v>0</v>
      </c>
      <c r="FF37" s="48" t="n">
        <f aca="false">MIN(MAX((HD36*(1+HD$5/Setup!$C$36)+IF($V37=37,N($F37),0))-DH37,0),MAX($P37-SUM(DV37:FE37),0))</f>
        <v>0</v>
      </c>
      <c r="FG37" s="48" t="n">
        <f aca="false">MIN(MAX((HE36*(1+HE$5/Setup!$C$36)+IF($V37=38,N($F37),0))-DI37,0),MAX($P37-SUM(DV37:FF37),0))</f>
        <v>0</v>
      </c>
      <c r="FH37" s="48" t="n">
        <f aca="false">MIN(MAX((HF36*(1+HF$5/Setup!$C$36)+IF($V37=39,N($F37),0))-DJ37,0),MAX($P37-SUM(DV37:FG37),0))</f>
        <v>0</v>
      </c>
      <c r="FI37" s="48" t="n">
        <f aca="false">MIN(MAX((HG36*(1+HG$5/Setup!$C$36)+IF($V37=40,N($F37),0))-DK37,0),MAX($P37-SUM(DV37:FH37),0))</f>
        <v>0</v>
      </c>
      <c r="FJ37" s="48" t="n">
        <f aca="false">MIN(MAX((HH36*(1+HH$5/Setup!$C$36)+IF($V37=41,N($F37),0))-DL37,0),MAX($P37-SUM(DV37:FI37),0))</f>
        <v>0</v>
      </c>
      <c r="FK37" s="48" t="n">
        <f aca="false">MIN(MAX((HI36*(1+HI$5/Setup!$C$36)+IF($V37=42,N($F37),0))-DM37,0),MAX($P37-SUM(DV37:FJ37),0))</f>
        <v>0</v>
      </c>
      <c r="FL37" s="48" t="n">
        <f aca="false">MIN(MAX((HJ36*(1+HJ$5/Setup!$C$36)+IF($V37=43,N($F37),0))-DN37,0),MAX($P37-SUM(DV37:FK37),0))</f>
        <v>0</v>
      </c>
      <c r="FM37" s="48" t="n">
        <f aca="false">MIN(MAX((HK36*(1+HK$5/Setup!$C$36)+IF($V37=44,N($F37),0))-DO37,0),MAX($P37-SUM(DV37:FL37),0))</f>
        <v>0</v>
      </c>
      <c r="FN37" s="48" t="n">
        <f aca="false">MIN(MAX((HL36*(1+HL$5/Setup!$C$36)+IF($V37=45,N($F37),0))-DP37,0),MAX($P37-SUM(DV37:FM37),0))</f>
        <v>0</v>
      </c>
      <c r="FO37" s="48" t="n">
        <f aca="false">MIN(MAX((HM36*(1+HM$5/Setup!$C$36)+IF($V37=46,N($F37),0))-DQ37,0),MAX($P37-SUM(DV37:FN37),0))</f>
        <v>0</v>
      </c>
      <c r="FP37" s="48" t="n">
        <f aca="false">MIN(MAX((HN36*(1+HN$5/Setup!$C$36)+IF($V37=47,N($F37),0))-DR37,0),MAX($P37-SUM(DV37:FO37),0))</f>
        <v>0</v>
      </c>
      <c r="FQ37" s="48" t="n">
        <f aca="false">MIN(MAX((HO36*(1+HO$5/Setup!$C$36)+IF($V37=48,N($F37),0))-DS37,0),MAX($P37-SUM(DV37:FP37),0))</f>
        <v>0</v>
      </c>
      <c r="FR37" s="48" t="n">
        <f aca="false">MIN(MAX((HP36*(1+HP$5/Setup!$C$36)+IF($V37=49,N($F37),0))-DT37,0),MAX($P37-SUM(DV37:FQ37),0))</f>
        <v>0</v>
      </c>
      <c r="FS37" s="48" t="n">
        <f aca="false">MIN(MAX((HQ36*(1+HQ$5/Setup!$C$36)+IF($V37=50,N($F37),0))-DU37,0),MAX($P37-SUM(DV37:FR37),0))</f>
        <v>0</v>
      </c>
      <c r="FT37" s="48" t="n">
        <f aca="false">IF((FT36*(1+FT$5/Setup!$C$36)+IF($V37=1,N($F37),0))-BX37-DV37&lt;0.005,0,(FT36*(1+FT$5/Setup!$C$36)+IF($V37=1,N($F37),0))-BX37-DV37)</f>
        <v>0</v>
      </c>
      <c r="FU37" s="48" t="n">
        <f aca="false">IF((FU36*(1+FU$5/Setup!$C$36)+IF($V37=2,N($F37),0))-BY37-DW37&lt;0.005,0,(FU36*(1+FU$5/Setup!$C$36)+IF($V37=2,N($F37),0))-BY37-DW37)</f>
        <v>0</v>
      </c>
      <c r="FV37" s="48" t="n">
        <f aca="false">IF((FV36*(1+FV$5/Setup!$C$36)+IF($V37=3,N($F37),0))-BZ37-DX37&lt;0.005,0,(FV36*(1+FV$5/Setup!$C$36)+IF($V37=3,N($F37),0))-BZ37-DX37)</f>
        <v>0</v>
      </c>
      <c r="FW37" s="48" t="n">
        <f aca="false">IF((FW36*(1+FW$5/Setup!$C$36)+IF($V37=4,N($F37),0))-CA37-DY37&lt;0.005,0,(FW36*(1+FW$5/Setup!$C$36)+IF($V37=4,N($F37),0))-CA37-DY37)</f>
        <v>0</v>
      </c>
      <c r="FX37" s="48" t="n">
        <f aca="false">IF((FX36*(1+FX$5/Setup!$C$36)+IF($V37=5,N($F37),0))-CB37-DZ37&lt;0.005,0,(FX36*(1+FX$5/Setup!$C$36)+IF($V37=5,N($F37),0))-CB37-DZ37)</f>
        <v>0</v>
      </c>
      <c r="FY37" s="48" t="n">
        <f aca="false">IF((FY36*(1+FY$5/Setup!$C$36)+IF($V37=6,N($F37),0))-CC37-EA37&lt;0.005,0,(FY36*(1+FY$5/Setup!$C$36)+IF($V37=6,N($F37),0))-CC37-EA37)</f>
        <v>0</v>
      </c>
      <c r="FZ37" s="48" t="n">
        <f aca="false">IF((FZ36*(1+FZ$5/Setup!$C$36)+IF($V37=7,N($F37),0))-CD37-EB37&lt;0.005,0,(FZ36*(1+FZ$5/Setup!$C$36)+IF($V37=7,N($F37),0))-CD37-EB37)</f>
        <v>0</v>
      </c>
      <c r="GA37" s="48" t="n">
        <f aca="false">IF((GA36*(1+GA$5/Setup!$C$36)+IF($V37=8,N($F37),0))-CE37-EC37&lt;0.005,0,(GA36*(1+GA$5/Setup!$C$36)+IF($V37=8,N($F37),0))-CE37-EC37)</f>
        <v>0</v>
      </c>
      <c r="GB37" s="48" t="n">
        <f aca="false">IF((GB36*(1+GB$5/Setup!$C$36)+IF($V37=9,N($F37),0))-CF37-ED37&lt;0.005,0,(GB36*(1+GB$5/Setup!$C$36)+IF($V37=9,N($F37),0))-CF37-ED37)</f>
        <v>0</v>
      </c>
      <c r="GC37" s="48" t="n">
        <f aca="false">IF((GC36*(1+GC$5/Setup!$C$36)+IF($V37=10,N($F37),0))-CG37-EE37&lt;0.005,0,(GC36*(1+GC$5/Setup!$C$36)+IF($V37=10,N($F37),0))-CG37-EE37)</f>
        <v>0</v>
      </c>
      <c r="GD37" s="48" t="n">
        <f aca="false">IF((GD36*(1+GD$5/Setup!$C$36)+IF($V37=11,N($F37),0))-CH37-EF37&lt;0.005,0,(GD36*(1+GD$5/Setup!$C$36)+IF($V37=11,N($F37),0))-CH37-EF37)</f>
        <v>0</v>
      </c>
      <c r="GE37" s="48" t="n">
        <f aca="false">IF((GE36*(1+GE$5/Setup!$C$36)+IF($V37=12,N($F37),0))-CI37-EG37&lt;0.005,0,(GE36*(1+GE$5/Setup!$C$36)+IF($V37=12,N($F37),0))-CI37-EG37)</f>
        <v>0</v>
      </c>
      <c r="GF37" s="48" t="n">
        <f aca="false">IF((GF36*(1+GF$5/Setup!$C$36)+IF($V37=13,N($F37),0))-CJ37-EH37&lt;0.005,0,(GF36*(1+GF$5/Setup!$C$36)+IF($V37=13,N($F37),0))-CJ37-EH37)</f>
        <v>0</v>
      </c>
      <c r="GG37" s="48" t="n">
        <f aca="false">IF((GG36*(1+GG$5/Setup!$C$36)+IF($V37=14,N($F37),0))-CK37-EI37&lt;0.005,0,(GG36*(1+GG$5/Setup!$C$36)+IF($V37=14,N($F37),0))-CK37-EI37)</f>
        <v>0</v>
      </c>
      <c r="GH37" s="48" t="n">
        <f aca="false">IF((GH36*(1+GH$5/Setup!$C$36)+IF($V37=15,N($F37),0))-CL37-EJ37&lt;0.005,0,(GH36*(1+GH$5/Setup!$C$36)+IF($V37=15,N($F37),0))-CL37-EJ37)</f>
        <v>0</v>
      </c>
      <c r="GI37" s="48" t="n">
        <f aca="false">IF((GI36*(1+GI$5/Setup!$C$36)+IF($V37=16,N($F37),0))-CM37-EK37&lt;0.005,0,(GI36*(1+GI$5/Setup!$C$36)+IF($V37=16,N($F37),0))-CM37-EK37)</f>
        <v>0</v>
      </c>
      <c r="GJ37" s="48" t="n">
        <f aca="false">IF((GJ36*(1+GJ$5/Setup!$C$36)+IF($V37=17,N($F37),0))-CN37-EL37&lt;0.005,0,(GJ36*(1+GJ$5/Setup!$C$36)+IF($V37=17,N($F37),0))-CN37-EL37)</f>
        <v>0</v>
      </c>
      <c r="GK37" s="48" t="n">
        <f aca="false">IF((GK36*(1+GK$5/Setup!$C$36)+IF($V37=18,N($F37),0))-CO37-EM37&lt;0.005,0,(GK36*(1+GK$5/Setup!$C$36)+IF($V37=18,N($F37),0))-CO37-EM37)</f>
        <v>0</v>
      </c>
      <c r="GL37" s="48" t="n">
        <f aca="false">IF((GL36*(1+GL$5/Setup!$C$36)+IF($V37=19,N($F37),0))-CP37-EN37&lt;0.005,0,(GL36*(1+GL$5/Setup!$C$36)+IF($V37=19,N($F37),0))-CP37-EN37)</f>
        <v>0</v>
      </c>
      <c r="GM37" s="48" t="n">
        <f aca="false">IF((GM36*(1+GM$5/Setup!$C$36)+IF($V37=20,N($F37),0))-CQ37-EO37&lt;0.005,0,(GM36*(1+GM$5/Setup!$C$36)+IF($V37=20,N($F37),0))-CQ37-EO37)</f>
        <v>0</v>
      </c>
      <c r="GN37" s="48" t="n">
        <f aca="false">IF((GN36*(1+GN$5/Setup!$C$36)+IF($V37=21,N($F37),0))-CR37-EP37&lt;0.005,0,(GN36*(1+GN$5/Setup!$C$36)+IF($V37=21,N($F37),0))-CR37-EP37)</f>
        <v>0</v>
      </c>
      <c r="GO37" s="48" t="n">
        <f aca="false">IF((GO36*(1+GO$5/Setup!$C$36)+IF($V37=22,N($F37),0))-CS37-EQ37&lt;0.005,0,(GO36*(1+GO$5/Setup!$C$36)+IF($V37=22,N($F37),0))-CS37-EQ37)</f>
        <v>0</v>
      </c>
      <c r="GP37" s="48" t="n">
        <f aca="false">IF((GP36*(1+GP$5/Setup!$C$36)+IF($V37=23,N($F37),0))-CT37-ER37&lt;0.005,0,(GP36*(1+GP$5/Setup!$C$36)+IF($V37=23,N($F37),0))-CT37-ER37)</f>
        <v>0</v>
      </c>
      <c r="GQ37" s="48" t="n">
        <f aca="false">IF((GQ36*(1+GQ$5/Setup!$C$36)+IF($V37=24,N($F37),0))-CU37-ES37&lt;0.005,0,(GQ36*(1+GQ$5/Setup!$C$36)+IF($V37=24,N($F37),0))-CU37-ES37)</f>
        <v>0</v>
      </c>
      <c r="GR37" s="48" t="n">
        <f aca="false">IF((GR36*(1+GR$5/Setup!$C$36)+IF($V37=25,N($F37),0))-CV37-ET37&lt;0.005,0,(GR36*(1+GR$5/Setup!$C$36)+IF($V37=25,N($F37),0))-CV37-ET37)</f>
        <v>0</v>
      </c>
      <c r="GS37" s="48" t="n">
        <f aca="false">IF((GS36*(1+GS$5/Setup!$C$36)+IF($V37=26,N($F37),0))-CW37-EU37&lt;0.005,0,(GS36*(1+GS$5/Setup!$C$36)+IF($V37=26,N($F37),0))-CW37-EU37)</f>
        <v>0</v>
      </c>
      <c r="GT37" s="48" t="n">
        <f aca="false">IF((GT36*(1+GT$5/Setup!$C$36)+IF($V37=27,N($F37),0))-CX37-EV37&lt;0.005,0,(GT36*(1+GT$5/Setup!$C$36)+IF($V37=27,N($F37),0))-CX37-EV37)</f>
        <v>0</v>
      </c>
      <c r="GU37" s="48" t="n">
        <f aca="false">IF((GU36*(1+GU$5/Setup!$C$36)+IF($V37=28,N($F37),0))-CY37-EW37&lt;0.005,0,(GU36*(1+GU$5/Setup!$C$36)+IF($V37=28,N($F37),0))-CY37-EW37)</f>
        <v>0</v>
      </c>
      <c r="GV37" s="48" t="n">
        <f aca="false">IF((GV36*(1+GV$5/Setup!$C$36)+IF($V37=29,N($F37),0))-CZ37-EX37&lt;0.005,0,(GV36*(1+GV$5/Setup!$C$36)+IF($V37=29,N($F37),0))-CZ37-EX37)</f>
        <v>0</v>
      </c>
      <c r="GW37" s="48" t="n">
        <f aca="false">IF((GW36*(1+GW$5/Setup!$C$36)+IF($V37=30,N($F37),0))-DA37-EY37&lt;0.005,0,(GW36*(1+GW$5/Setup!$C$36)+IF($V37=30,N($F37),0))-DA37-EY37)</f>
        <v>0</v>
      </c>
      <c r="GX37" s="48" t="n">
        <f aca="false">IF((GX36*(1+GX$5/Setup!$C$36)+IF($V37=31,N($F37),0))-DB37-EZ37&lt;0.005,0,(GX36*(1+GX$5/Setup!$C$36)+IF($V37=31,N($F37),0))-DB37-EZ37)</f>
        <v>0</v>
      </c>
      <c r="GY37" s="48" t="n">
        <f aca="false">IF((GY36*(1+GY$5/Setup!$C$36)+IF($V37=32,N($F37),0))-DC37-FA37&lt;0.005,0,(GY36*(1+GY$5/Setup!$C$36)+IF($V37=32,N($F37),0))-DC37-FA37)</f>
        <v>0</v>
      </c>
      <c r="GZ37" s="48" t="n">
        <f aca="false">IF((GZ36*(1+GZ$5/Setup!$C$36)+IF($V37=33,N($F37),0))-DD37-FB37&lt;0.005,0,(GZ36*(1+GZ$5/Setup!$C$36)+IF($V37=33,N($F37),0))-DD37-FB37)</f>
        <v>0</v>
      </c>
      <c r="HA37" s="48" t="n">
        <f aca="false">IF((HA36*(1+HA$5/Setup!$C$36)+IF($V37=34,N($F37),0))-DE37-FC37&lt;0.005,0,(HA36*(1+HA$5/Setup!$C$36)+IF($V37=34,N($F37),0))-DE37-FC37)</f>
        <v>0</v>
      </c>
      <c r="HB37" s="48" t="n">
        <f aca="false">IF((HB36*(1+HB$5/Setup!$C$36)+IF($V37=35,N($F37),0))-DF37-FD37&lt;0.005,0,(HB36*(1+HB$5/Setup!$C$36)+IF($V37=35,N($F37),0))-DF37-FD37)</f>
        <v>0</v>
      </c>
      <c r="HC37" s="48" t="n">
        <f aca="false">IF((HC36*(1+HC$5/Setup!$C$36)+IF($V37=36,N($F37),0))-DG37-FE37&lt;0.005,0,(HC36*(1+HC$5/Setup!$C$36)+IF($V37=36,N($F37),0))-DG37-FE37)</f>
        <v>0</v>
      </c>
      <c r="HD37" s="48" t="n">
        <f aca="false">IF((HD36*(1+HD$5/Setup!$C$36)+IF($V37=37,N($F37),0))-DH37-FF37&lt;0.005,0,(HD36*(1+HD$5/Setup!$C$36)+IF($V37=37,N($F37),0))-DH37-FF37)</f>
        <v>0</v>
      </c>
      <c r="HE37" s="48" t="n">
        <f aca="false">IF((HE36*(1+HE$5/Setup!$C$36)+IF($V37=38,N($F37),0))-DI37-FG37&lt;0.005,0,(HE36*(1+HE$5/Setup!$C$36)+IF($V37=38,N($F37),0))-DI37-FG37)</f>
        <v>0</v>
      </c>
      <c r="HF37" s="48" t="n">
        <f aca="false">IF((HF36*(1+HF$5/Setup!$C$36)+IF($V37=39,N($F37),0))-DJ37-FH37&lt;0.005,0,(HF36*(1+HF$5/Setup!$C$36)+IF($V37=39,N($F37),0))-DJ37-FH37)</f>
        <v>0</v>
      </c>
      <c r="HG37" s="48" t="n">
        <f aca="false">IF((HG36*(1+HG$5/Setup!$C$36)+IF($V37=40,N($F37),0))-DK37-FI37&lt;0.005,0,(HG36*(1+HG$5/Setup!$C$36)+IF($V37=40,N($F37),0))-DK37-FI37)</f>
        <v>0</v>
      </c>
      <c r="HH37" s="48" t="n">
        <f aca="false">IF((HH36*(1+HH$5/Setup!$C$36)+IF($V37=41,N($F37),0))-DL37-FJ37&lt;0.005,0,(HH36*(1+HH$5/Setup!$C$36)+IF($V37=41,N($F37),0))-DL37-FJ37)</f>
        <v>0</v>
      </c>
      <c r="HI37" s="48" t="n">
        <f aca="false">IF((HI36*(1+HI$5/Setup!$C$36)+IF($V37=42,N($F37),0))-DM37-FK37&lt;0.005,0,(HI36*(1+HI$5/Setup!$C$36)+IF($V37=42,N($F37),0))-DM37-FK37)</f>
        <v>0</v>
      </c>
      <c r="HJ37" s="48" t="n">
        <f aca="false">IF((HJ36*(1+HJ$5/Setup!$C$36)+IF($V37=43,N($F37),0))-DN37-FL37&lt;0.005,0,(HJ36*(1+HJ$5/Setup!$C$36)+IF($V37=43,N($F37),0))-DN37-FL37)</f>
        <v>0</v>
      </c>
      <c r="HK37" s="48" t="n">
        <f aca="false">IF((HK36*(1+HK$5/Setup!$C$36)+IF($V37=44,N($F37),0))-DO37-FM37&lt;0.005,0,(HK36*(1+HK$5/Setup!$C$36)+IF($V37=44,N($F37),0))-DO37-FM37)</f>
        <v>0</v>
      </c>
      <c r="HL37" s="48" t="n">
        <f aca="false">IF((HL36*(1+HL$5/Setup!$C$36)+IF($V37=45,N($F37),0))-DP37-FN37&lt;0.005,0,(HL36*(1+HL$5/Setup!$C$36)+IF($V37=45,N($F37),0))-DP37-FN37)</f>
        <v>0</v>
      </c>
      <c r="HM37" s="48" t="n">
        <f aca="false">IF((HM36*(1+HM$5/Setup!$C$36)+IF($V37=46,N($F37),0))-DQ37-FO37&lt;0.005,0,(HM36*(1+HM$5/Setup!$C$36)+IF($V37=46,N($F37),0))-DQ37-FO37)</f>
        <v>0</v>
      </c>
      <c r="HN37" s="48" t="n">
        <f aca="false">IF((HN36*(1+HN$5/Setup!$C$36)+IF($V37=47,N($F37),0))-DR37-FP37&lt;0.005,0,(HN36*(1+HN$5/Setup!$C$36)+IF($V37=47,N($F37),0))-DR37-FP37)</f>
        <v>0</v>
      </c>
      <c r="HO37" s="48" t="n">
        <f aca="false">IF((HO36*(1+HO$5/Setup!$C$36)+IF($V37=48,N($F37),0))-DS37-FQ37&lt;0.005,0,(HO36*(1+HO$5/Setup!$C$36)+IF($V37=48,N($F37),0))-DS37-FQ37)</f>
        <v>0</v>
      </c>
      <c r="HP37" s="48" t="n">
        <f aca="false">IF((HP36*(1+HP$5/Setup!$C$36)+IF($V37=49,N($F37),0))-DT37-FR37&lt;0.005,0,(HP36*(1+HP$5/Setup!$C$36)+IF($V37=49,N($F37),0))-DT37-FR37)</f>
        <v>0</v>
      </c>
      <c r="HQ37" s="48" t="n">
        <f aca="false">IF((HQ36*(1+HQ$5/Setup!$C$36)+IF($V37=50,N($F37),0))-DU37-FS37&lt;0.005,0,(HQ36*(1+HQ$5/Setup!$C$36)+IF($V37=50,N($F37),0))-DU37-FS37)</f>
        <v>0</v>
      </c>
    </row>
    <row r="38" customFormat="false" ht="15" hidden="false" customHeight="false" outlineLevel="0" collapsed="false">
      <c r="A38" s="44" t="n">
        <v>30</v>
      </c>
      <c r="B38" s="45" t="n">
        <f aca="false">IF(Setup!$C$7="Every month",EDATE(Setup!$C$8,($A38-1)),IF(Setup!$C$7="Twice a month",DATE(YEAR(Setup!$C$8),MONTH(Setup!$C$8)+INT((($A38-1)+Setup!$C$41)/2),MIN(IF(MOD(($A38-1)+Setup!$C$41,2)=0,Setup!$C$39,Setup!$C$40),DAY(EOMONTH(DATE(YEAR(Setup!$C$8),MONTH(Setup!$C$8)+INT((($A38-1)+Setup!$C$41)/2),1),0)))),Setup!$C$8+($A38-1)*IF(Setup!$C$7="Every week",7,14)))</f>
        <v>46731</v>
      </c>
      <c r="C38" s="45" t="n">
        <f aca="false">IF(Setup!$C$7="Every month",EDATE(Setup!$C$8,$A38),IF(Setup!$C$7="Twice a month",DATE(YEAR(Setup!$C$8),MONTH(Setup!$C$8)+INT(($A38+Setup!$C$41)/2),MIN(IF(MOD($A38+Setup!$C$41,2)=0,Setup!$C$39,Setup!$C$40),DAY(EOMONTH(DATE(YEAR(Setup!$C$8),MONTH(Setup!$C$8)+INT(($A38+Setup!$C$41)/2),1),0)))),Setup!$C$8+$A38*IF(Setup!$C$7="Every week",7,14)))</f>
        <v>46745</v>
      </c>
      <c r="D38" s="46"/>
      <c r="E38" s="47"/>
      <c r="F38" s="47"/>
      <c r="G38" s="47"/>
      <c r="H38" s="47"/>
      <c r="I38" s="48" t="n">
        <f aca="false">N(Setup!$C$11)+N(E38)</f>
        <v>100</v>
      </c>
      <c r="J38" s="48" t="n">
        <f aca="false">MIN(Setup!$C$37,MAX(I38,0))</f>
        <v>9.23076923076923</v>
      </c>
      <c r="K38" s="48" t="n">
        <f aca="false">MIN(MAX(N(Setup!$C$14)-L37,0),MAX(I38-J38,0))</f>
        <v>0</v>
      </c>
      <c r="L38" s="48" t="n">
        <f aca="false">L37+K38-N(G38)</f>
        <v>500</v>
      </c>
      <c r="M38" s="48" t="n">
        <f aca="false">M37+J38-N(H38)</f>
        <v>276.923076923077</v>
      </c>
      <c r="N38" s="48" t="n">
        <f aca="false">SUM(BX38:DU38)</f>
        <v>0</v>
      </c>
      <c r="O38" s="48" t="n">
        <f aca="false">SUM(Z38:BW38)-N38</f>
        <v>65</v>
      </c>
      <c r="P38" s="48" t="n">
        <f aca="false">MAX(I38-J38-K38,0)+O38</f>
        <v>155.769230769231</v>
      </c>
      <c r="Q38" s="48" t="n">
        <f aca="false">SUM(DV38:FS38)</f>
        <v>0</v>
      </c>
      <c r="R38" s="49" t="n">
        <f aca="false">N38+J38+K38+Q38</f>
        <v>9.23076923076923</v>
      </c>
      <c r="S38" s="48" t="n">
        <f aca="false">T38-T37-N(F38)+N38+Q38</f>
        <v>0</v>
      </c>
      <c r="T38" s="49" t="n">
        <f aca="false">SUM(FT38:HQ38)</f>
        <v>0</v>
      </c>
      <c r="U38" s="44" t="str">
        <f aca="false">IF(T37&lt;0.005,"",INDEX(Helpers!$C$2:$C$51,IF(_xlfn.MINIFS($DV$6:$FS$6,DV38:FS38,"&gt;0.005")=0,V38,_xlfn.MINIFS($DV$6:$FS$6,DV38:FS38,"&gt;0.005"))))</f>
        <v/>
      </c>
      <c r="V38" s="44" t="n">
        <f aca="false">IF(_xlfn.MINIFS($FT$6:$HQ$6,FT37:HQ37,"&gt;0.005")=0,1,_xlfn.MINIFS($FT$6:$HQ$6,FT37:HQ37,"&gt;0.005"))</f>
        <v>1</v>
      </c>
      <c r="W38" s="44" t="n">
        <f aca="false">IF(AND(D38&lt;&gt;"Paid",T37&gt;0.005),1,0)</f>
        <v>0</v>
      </c>
      <c r="X38" s="48" t="n">
        <f aca="false">SUMPRODUCT(((Helpers!$G$2:$G$51*(1+(Helpers!$D$2:$D$51+0.000000001)/12)^(($B38-Setup!$C$8)/(365.25/12))-Helpers!$E$2:$E$51*((1+(Helpers!$D$2:$D$51+0.000000001)/12)^(($B38-Setup!$C$8)/(365.25/12))-1)/((Helpers!$D$2:$D$51+0.000000001)/12))&gt;0)*(Helpers!$G$2:$G$51*(1+(Helpers!$D$2:$D$51+0.000000001)/12)^(($B38-Setup!$C$8)/(365.25/12))-Helpers!$E$2:$E$51*((1+(Helpers!$D$2:$D$51+0.000000001)/12)^(($B38-Setup!$C$8)/(365.25/12))-1)/((Helpers!$D$2:$D$51+0.000000001)/12)))</f>
        <v>1151.05239878239</v>
      </c>
      <c r="Y38" s="48"/>
      <c r="Z38" s="48" t="n">
        <f aca="false">IF(OR(N(Z$5)=0,Z$6=""),0,Z$5*((DATE(YEAR($B38),MONTH($B38),MIN(Z$6,DAY(EOMONTH($B38,0))))&gt;=$B38)*(DATE(YEAR($B38),MONTH($B38),MIN(Z$6,DAY(EOMONTH($B38,0))))&lt;$C38)+(DATE(YEAR($B38),MONTH($B38)+1,MIN(Z$6,DAY(EOMONTH($B38,1))))&gt;=$B38)*(DATE(YEAR($B38),MONTH($B38)+1,MIN(Z$6,DAY(EOMONTH($B38,1))))&lt;$C38)))</f>
        <v>25</v>
      </c>
      <c r="AA38" s="48" t="n">
        <f aca="false">IF(OR(N(AA$5)=0,AA$6=""),0,AA$5*((DATE(YEAR($B38),MONTH($B38),MIN(AA$6,DAY(EOMONTH($B38,0))))&gt;=$B38)*(DATE(YEAR($B38),MONTH($B38),MIN(AA$6,DAY(EOMONTH($B38,0))))&lt;$C38)+(DATE(YEAR($B38),MONTH($B38)+1,MIN(AA$6,DAY(EOMONTH($B38,1))))&gt;=$B38)*(DATE(YEAR($B38),MONTH($B38)+1,MIN(AA$6,DAY(EOMONTH($B38,1))))&lt;$C38)))</f>
        <v>40</v>
      </c>
      <c r="AB38" s="48" t="n">
        <f aca="false">IF(OR(N(AB$5)=0,AB$6=""),0,AB$5*((DATE(YEAR($B38),MONTH($B38),MIN(AB$6,DAY(EOMONTH($B38,0))))&gt;=$B38)*(DATE(YEAR($B38),MONTH($B38),MIN(AB$6,DAY(EOMONTH($B38,0))))&lt;$C38)+(DATE(YEAR($B38),MONTH($B38)+1,MIN(AB$6,DAY(EOMONTH($B38,1))))&gt;=$B38)*(DATE(YEAR($B38),MONTH($B38)+1,MIN(AB$6,DAY(EOMONTH($B38,1))))&lt;$C38)))</f>
        <v>0</v>
      </c>
      <c r="AC38" s="48" t="n">
        <f aca="false">IF(OR(N(AC$5)=0,AC$6=""),0,AC$5*((DATE(YEAR($B38),MONTH($B38),MIN(AC$6,DAY(EOMONTH($B38,0))))&gt;=$B38)*(DATE(YEAR($B38),MONTH($B38),MIN(AC$6,DAY(EOMONTH($B38,0))))&lt;$C38)+(DATE(YEAR($B38),MONTH($B38)+1,MIN(AC$6,DAY(EOMONTH($B38,1))))&gt;=$B38)*(DATE(YEAR($B38),MONTH($B38)+1,MIN(AC$6,DAY(EOMONTH($B38,1))))&lt;$C38)))</f>
        <v>0</v>
      </c>
      <c r="AD38" s="48" t="n">
        <f aca="false">IF(OR(N(AD$5)=0,AD$6=""),0,AD$5*((DATE(YEAR($B38),MONTH($B38),MIN(AD$6,DAY(EOMONTH($B38,0))))&gt;=$B38)*(DATE(YEAR($B38),MONTH($B38),MIN(AD$6,DAY(EOMONTH($B38,0))))&lt;$C38)+(DATE(YEAR($B38),MONTH($B38)+1,MIN(AD$6,DAY(EOMONTH($B38,1))))&gt;=$B38)*(DATE(YEAR($B38),MONTH($B38)+1,MIN(AD$6,DAY(EOMONTH($B38,1))))&lt;$C38)))</f>
        <v>0</v>
      </c>
      <c r="AE38" s="48" t="n">
        <f aca="false">IF(OR(N(AE$5)=0,AE$6=""),0,AE$5*((DATE(YEAR($B38),MONTH($B38),MIN(AE$6,DAY(EOMONTH($B38,0))))&gt;=$B38)*(DATE(YEAR($B38),MONTH($B38),MIN(AE$6,DAY(EOMONTH($B38,0))))&lt;$C38)+(DATE(YEAR($B38),MONTH($B38)+1,MIN(AE$6,DAY(EOMONTH($B38,1))))&gt;=$B38)*(DATE(YEAR($B38),MONTH($B38)+1,MIN(AE$6,DAY(EOMONTH($B38,1))))&lt;$C38)))</f>
        <v>0</v>
      </c>
      <c r="AF38" s="48" t="n">
        <f aca="false">IF(OR(N(AF$5)=0,AF$6=""),0,AF$5*((DATE(YEAR($B38),MONTH($B38),MIN(AF$6,DAY(EOMONTH($B38,0))))&gt;=$B38)*(DATE(YEAR($B38),MONTH($B38),MIN(AF$6,DAY(EOMONTH($B38,0))))&lt;$C38)+(DATE(YEAR($B38),MONTH($B38)+1,MIN(AF$6,DAY(EOMONTH($B38,1))))&gt;=$B38)*(DATE(YEAR($B38),MONTH($B38)+1,MIN(AF$6,DAY(EOMONTH($B38,1))))&lt;$C38)))</f>
        <v>0</v>
      </c>
      <c r="AG38" s="48" t="n">
        <f aca="false">IF(OR(N(AG$5)=0,AG$6=""),0,AG$5*((DATE(YEAR($B38),MONTH($B38),MIN(AG$6,DAY(EOMONTH($B38,0))))&gt;=$B38)*(DATE(YEAR($B38),MONTH($B38),MIN(AG$6,DAY(EOMONTH($B38,0))))&lt;$C38)+(DATE(YEAR($B38),MONTH($B38)+1,MIN(AG$6,DAY(EOMONTH($B38,1))))&gt;=$B38)*(DATE(YEAR($B38),MONTH($B38)+1,MIN(AG$6,DAY(EOMONTH($B38,1))))&lt;$C38)))</f>
        <v>0</v>
      </c>
      <c r="AH38" s="48" t="n">
        <f aca="false">IF(OR(N(AH$5)=0,AH$6=""),0,AH$5*((DATE(YEAR($B38),MONTH($B38),MIN(AH$6,DAY(EOMONTH($B38,0))))&gt;=$B38)*(DATE(YEAR($B38),MONTH($B38),MIN(AH$6,DAY(EOMONTH($B38,0))))&lt;$C38)+(DATE(YEAR($B38),MONTH($B38)+1,MIN(AH$6,DAY(EOMONTH($B38,1))))&gt;=$B38)*(DATE(YEAR($B38),MONTH($B38)+1,MIN(AH$6,DAY(EOMONTH($B38,1))))&lt;$C38)))</f>
        <v>0</v>
      </c>
      <c r="AI38" s="48" t="n">
        <f aca="false">IF(OR(N(AI$5)=0,AI$6=""),0,AI$5*((DATE(YEAR($B38),MONTH($B38),MIN(AI$6,DAY(EOMONTH($B38,0))))&gt;=$B38)*(DATE(YEAR($B38),MONTH($B38),MIN(AI$6,DAY(EOMONTH($B38,0))))&lt;$C38)+(DATE(YEAR($B38),MONTH($B38)+1,MIN(AI$6,DAY(EOMONTH($B38,1))))&gt;=$B38)*(DATE(YEAR($B38),MONTH($B38)+1,MIN(AI$6,DAY(EOMONTH($B38,1))))&lt;$C38)))</f>
        <v>0</v>
      </c>
      <c r="AJ38" s="48" t="n">
        <f aca="false">IF(OR(N(AJ$5)=0,AJ$6=""),0,AJ$5*((DATE(YEAR($B38),MONTH($B38),MIN(AJ$6,DAY(EOMONTH($B38,0))))&gt;=$B38)*(DATE(YEAR($B38),MONTH($B38),MIN(AJ$6,DAY(EOMONTH($B38,0))))&lt;$C38)+(DATE(YEAR($B38),MONTH($B38)+1,MIN(AJ$6,DAY(EOMONTH($B38,1))))&gt;=$B38)*(DATE(YEAR($B38),MONTH($B38)+1,MIN(AJ$6,DAY(EOMONTH($B38,1))))&lt;$C38)))</f>
        <v>0</v>
      </c>
      <c r="AK38" s="48" t="n">
        <f aca="false">IF(OR(N(AK$5)=0,AK$6=""),0,AK$5*((DATE(YEAR($B38),MONTH($B38),MIN(AK$6,DAY(EOMONTH($B38,0))))&gt;=$B38)*(DATE(YEAR($B38),MONTH($B38),MIN(AK$6,DAY(EOMONTH($B38,0))))&lt;$C38)+(DATE(YEAR($B38),MONTH($B38)+1,MIN(AK$6,DAY(EOMONTH($B38,1))))&gt;=$B38)*(DATE(YEAR($B38),MONTH($B38)+1,MIN(AK$6,DAY(EOMONTH($B38,1))))&lt;$C38)))</f>
        <v>0</v>
      </c>
      <c r="AL38" s="48" t="n">
        <f aca="false">IF(OR(N(AL$5)=0,AL$6=""),0,AL$5*((DATE(YEAR($B38),MONTH($B38),MIN(AL$6,DAY(EOMONTH($B38,0))))&gt;=$B38)*(DATE(YEAR($B38),MONTH($B38),MIN(AL$6,DAY(EOMONTH($B38,0))))&lt;$C38)+(DATE(YEAR($B38),MONTH($B38)+1,MIN(AL$6,DAY(EOMONTH($B38,1))))&gt;=$B38)*(DATE(YEAR($B38),MONTH($B38)+1,MIN(AL$6,DAY(EOMONTH($B38,1))))&lt;$C38)))</f>
        <v>0</v>
      </c>
      <c r="AM38" s="48" t="n">
        <f aca="false">IF(OR(N(AM$5)=0,AM$6=""),0,AM$5*((DATE(YEAR($B38),MONTH($B38),MIN(AM$6,DAY(EOMONTH($B38,0))))&gt;=$B38)*(DATE(YEAR($B38),MONTH($B38),MIN(AM$6,DAY(EOMONTH($B38,0))))&lt;$C38)+(DATE(YEAR($B38),MONTH($B38)+1,MIN(AM$6,DAY(EOMONTH($B38,1))))&gt;=$B38)*(DATE(YEAR($B38),MONTH($B38)+1,MIN(AM$6,DAY(EOMONTH($B38,1))))&lt;$C38)))</f>
        <v>0</v>
      </c>
      <c r="AN38" s="48" t="n">
        <f aca="false">IF(OR(N(AN$5)=0,AN$6=""),0,AN$5*((DATE(YEAR($B38),MONTH($B38),MIN(AN$6,DAY(EOMONTH($B38,0))))&gt;=$B38)*(DATE(YEAR($B38),MONTH($B38),MIN(AN$6,DAY(EOMONTH($B38,0))))&lt;$C38)+(DATE(YEAR($B38),MONTH($B38)+1,MIN(AN$6,DAY(EOMONTH($B38,1))))&gt;=$B38)*(DATE(YEAR($B38),MONTH($B38)+1,MIN(AN$6,DAY(EOMONTH($B38,1))))&lt;$C38)))</f>
        <v>0</v>
      </c>
      <c r="AO38" s="48" t="n">
        <f aca="false">IF(OR(N(AO$5)=0,AO$6=""),0,AO$5*((DATE(YEAR($B38),MONTH($B38),MIN(AO$6,DAY(EOMONTH($B38,0))))&gt;=$B38)*(DATE(YEAR($B38),MONTH($B38),MIN(AO$6,DAY(EOMONTH($B38,0))))&lt;$C38)+(DATE(YEAR($B38),MONTH($B38)+1,MIN(AO$6,DAY(EOMONTH($B38,1))))&gt;=$B38)*(DATE(YEAR($B38),MONTH($B38)+1,MIN(AO$6,DAY(EOMONTH($B38,1))))&lt;$C38)))</f>
        <v>0</v>
      </c>
      <c r="AP38" s="48" t="n">
        <f aca="false">IF(OR(N(AP$5)=0,AP$6=""),0,AP$5*((DATE(YEAR($B38),MONTH($B38),MIN(AP$6,DAY(EOMONTH($B38,0))))&gt;=$B38)*(DATE(YEAR($B38),MONTH($B38),MIN(AP$6,DAY(EOMONTH($B38,0))))&lt;$C38)+(DATE(YEAR($B38),MONTH($B38)+1,MIN(AP$6,DAY(EOMONTH($B38,1))))&gt;=$B38)*(DATE(YEAR($B38),MONTH($B38)+1,MIN(AP$6,DAY(EOMONTH($B38,1))))&lt;$C38)))</f>
        <v>0</v>
      </c>
      <c r="AQ38" s="48" t="n">
        <f aca="false">IF(OR(N(AQ$5)=0,AQ$6=""),0,AQ$5*((DATE(YEAR($B38),MONTH($B38),MIN(AQ$6,DAY(EOMONTH($B38,0))))&gt;=$B38)*(DATE(YEAR($B38),MONTH($B38),MIN(AQ$6,DAY(EOMONTH($B38,0))))&lt;$C38)+(DATE(YEAR($B38),MONTH($B38)+1,MIN(AQ$6,DAY(EOMONTH($B38,1))))&gt;=$B38)*(DATE(YEAR($B38),MONTH($B38)+1,MIN(AQ$6,DAY(EOMONTH($B38,1))))&lt;$C38)))</f>
        <v>0</v>
      </c>
      <c r="AR38" s="48" t="n">
        <f aca="false">IF(OR(N(AR$5)=0,AR$6=""),0,AR$5*((DATE(YEAR($B38),MONTH($B38),MIN(AR$6,DAY(EOMONTH($B38,0))))&gt;=$B38)*(DATE(YEAR($B38),MONTH($B38),MIN(AR$6,DAY(EOMONTH($B38,0))))&lt;$C38)+(DATE(YEAR($B38),MONTH($B38)+1,MIN(AR$6,DAY(EOMONTH($B38,1))))&gt;=$B38)*(DATE(YEAR($B38),MONTH($B38)+1,MIN(AR$6,DAY(EOMONTH($B38,1))))&lt;$C38)))</f>
        <v>0</v>
      </c>
      <c r="AS38" s="48" t="n">
        <f aca="false">IF(OR(N(AS$5)=0,AS$6=""),0,AS$5*((DATE(YEAR($B38),MONTH($B38),MIN(AS$6,DAY(EOMONTH($B38,0))))&gt;=$B38)*(DATE(YEAR($B38),MONTH($B38),MIN(AS$6,DAY(EOMONTH($B38,0))))&lt;$C38)+(DATE(YEAR($B38),MONTH($B38)+1,MIN(AS$6,DAY(EOMONTH($B38,1))))&gt;=$B38)*(DATE(YEAR($B38),MONTH($B38)+1,MIN(AS$6,DAY(EOMONTH($B38,1))))&lt;$C38)))</f>
        <v>0</v>
      </c>
      <c r="AT38" s="48" t="n">
        <f aca="false">IF(OR(N(AT$5)=0,AT$6=""),0,AT$5*((DATE(YEAR($B38),MONTH($B38),MIN(AT$6,DAY(EOMONTH($B38,0))))&gt;=$B38)*(DATE(YEAR($B38),MONTH($B38),MIN(AT$6,DAY(EOMONTH($B38,0))))&lt;$C38)+(DATE(YEAR($B38),MONTH($B38)+1,MIN(AT$6,DAY(EOMONTH($B38,1))))&gt;=$B38)*(DATE(YEAR($B38),MONTH($B38)+1,MIN(AT$6,DAY(EOMONTH($B38,1))))&lt;$C38)))</f>
        <v>0</v>
      </c>
      <c r="AU38" s="48" t="n">
        <f aca="false">IF(OR(N(AU$5)=0,AU$6=""),0,AU$5*((DATE(YEAR($B38),MONTH($B38),MIN(AU$6,DAY(EOMONTH($B38,0))))&gt;=$B38)*(DATE(YEAR($B38),MONTH($B38),MIN(AU$6,DAY(EOMONTH($B38,0))))&lt;$C38)+(DATE(YEAR($B38),MONTH($B38)+1,MIN(AU$6,DAY(EOMONTH($B38,1))))&gt;=$B38)*(DATE(YEAR($B38),MONTH($B38)+1,MIN(AU$6,DAY(EOMONTH($B38,1))))&lt;$C38)))</f>
        <v>0</v>
      </c>
      <c r="AV38" s="48" t="n">
        <f aca="false">IF(OR(N(AV$5)=0,AV$6=""),0,AV$5*((DATE(YEAR($B38),MONTH($B38),MIN(AV$6,DAY(EOMONTH($B38,0))))&gt;=$B38)*(DATE(YEAR($B38),MONTH($B38),MIN(AV$6,DAY(EOMONTH($B38,0))))&lt;$C38)+(DATE(YEAR($B38),MONTH($B38)+1,MIN(AV$6,DAY(EOMONTH($B38,1))))&gt;=$B38)*(DATE(YEAR($B38),MONTH($B38)+1,MIN(AV$6,DAY(EOMONTH($B38,1))))&lt;$C38)))</f>
        <v>0</v>
      </c>
      <c r="AW38" s="48" t="n">
        <f aca="false">IF(OR(N(AW$5)=0,AW$6=""),0,AW$5*((DATE(YEAR($B38),MONTH($B38),MIN(AW$6,DAY(EOMONTH($B38,0))))&gt;=$B38)*(DATE(YEAR($B38),MONTH($B38),MIN(AW$6,DAY(EOMONTH($B38,0))))&lt;$C38)+(DATE(YEAR($B38),MONTH($B38)+1,MIN(AW$6,DAY(EOMONTH($B38,1))))&gt;=$B38)*(DATE(YEAR($B38),MONTH($B38)+1,MIN(AW$6,DAY(EOMONTH($B38,1))))&lt;$C38)))</f>
        <v>0</v>
      </c>
      <c r="AX38" s="48" t="n">
        <f aca="false">IF(OR(N(AX$5)=0,AX$6=""),0,AX$5*((DATE(YEAR($B38),MONTH($B38),MIN(AX$6,DAY(EOMONTH($B38,0))))&gt;=$B38)*(DATE(YEAR($B38),MONTH($B38),MIN(AX$6,DAY(EOMONTH($B38,0))))&lt;$C38)+(DATE(YEAR($B38),MONTH($B38)+1,MIN(AX$6,DAY(EOMONTH($B38,1))))&gt;=$B38)*(DATE(YEAR($B38),MONTH($B38)+1,MIN(AX$6,DAY(EOMONTH($B38,1))))&lt;$C38)))</f>
        <v>0</v>
      </c>
      <c r="AY38" s="48" t="n">
        <f aca="false">IF(OR(N(AY$5)=0,AY$6=""),0,AY$5*((DATE(YEAR($B38),MONTH($B38),MIN(AY$6,DAY(EOMONTH($B38,0))))&gt;=$B38)*(DATE(YEAR($B38),MONTH($B38),MIN(AY$6,DAY(EOMONTH($B38,0))))&lt;$C38)+(DATE(YEAR($B38),MONTH($B38)+1,MIN(AY$6,DAY(EOMONTH($B38,1))))&gt;=$B38)*(DATE(YEAR($B38),MONTH($B38)+1,MIN(AY$6,DAY(EOMONTH($B38,1))))&lt;$C38)))</f>
        <v>0</v>
      </c>
      <c r="AZ38" s="48" t="n">
        <f aca="false">IF(OR(N(AZ$5)=0,AZ$6=""),0,AZ$5*((DATE(YEAR($B38),MONTH($B38),MIN(AZ$6,DAY(EOMONTH($B38,0))))&gt;=$B38)*(DATE(YEAR($B38),MONTH($B38),MIN(AZ$6,DAY(EOMONTH($B38,0))))&lt;$C38)+(DATE(YEAR($B38),MONTH($B38)+1,MIN(AZ$6,DAY(EOMONTH($B38,1))))&gt;=$B38)*(DATE(YEAR($B38),MONTH($B38)+1,MIN(AZ$6,DAY(EOMONTH($B38,1))))&lt;$C38)))</f>
        <v>0</v>
      </c>
      <c r="BA38" s="48" t="n">
        <f aca="false">IF(OR(N(BA$5)=0,BA$6=""),0,BA$5*((DATE(YEAR($B38),MONTH($B38),MIN(BA$6,DAY(EOMONTH($B38,0))))&gt;=$B38)*(DATE(YEAR($B38),MONTH($B38),MIN(BA$6,DAY(EOMONTH($B38,0))))&lt;$C38)+(DATE(YEAR($B38),MONTH($B38)+1,MIN(BA$6,DAY(EOMONTH($B38,1))))&gt;=$B38)*(DATE(YEAR($B38),MONTH($B38)+1,MIN(BA$6,DAY(EOMONTH($B38,1))))&lt;$C38)))</f>
        <v>0</v>
      </c>
      <c r="BB38" s="48" t="n">
        <f aca="false">IF(OR(N(BB$5)=0,BB$6=""),0,BB$5*((DATE(YEAR($B38),MONTH($B38),MIN(BB$6,DAY(EOMONTH($B38,0))))&gt;=$B38)*(DATE(YEAR($B38),MONTH($B38),MIN(BB$6,DAY(EOMONTH($B38,0))))&lt;$C38)+(DATE(YEAR($B38),MONTH($B38)+1,MIN(BB$6,DAY(EOMONTH($B38,1))))&gt;=$B38)*(DATE(YEAR($B38),MONTH($B38)+1,MIN(BB$6,DAY(EOMONTH($B38,1))))&lt;$C38)))</f>
        <v>0</v>
      </c>
      <c r="BC38" s="48" t="n">
        <f aca="false">IF(OR(N(BC$5)=0,BC$6=""),0,BC$5*((DATE(YEAR($B38),MONTH($B38),MIN(BC$6,DAY(EOMONTH($B38,0))))&gt;=$B38)*(DATE(YEAR($B38),MONTH($B38),MIN(BC$6,DAY(EOMONTH($B38,0))))&lt;$C38)+(DATE(YEAR($B38),MONTH($B38)+1,MIN(BC$6,DAY(EOMONTH($B38,1))))&gt;=$B38)*(DATE(YEAR($B38),MONTH($B38)+1,MIN(BC$6,DAY(EOMONTH($B38,1))))&lt;$C38)))</f>
        <v>0</v>
      </c>
      <c r="BD38" s="48" t="n">
        <f aca="false">IF(OR(N(BD$5)=0,BD$6=""),0,BD$5*((DATE(YEAR($B38),MONTH($B38),MIN(BD$6,DAY(EOMONTH($B38,0))))&gt;=$B38)*(DATE(YEAR($B38),MONTH($B38),MIN(BD$6,DAY(EOMONTH($B38,0))))&lt;$C38)+(DATE(YEAR($B38),MONTH($B38)+1,MIN(BD$6,DAY(EOMONTH($B38,1))))&gt;=$B38)*(DATE(YEAR($B38),MONTH($B38)+1,MIN(BD$6,DAY(EOMONTH($B38,1))))&lt;$C38)))</f>
        <v>0</v>
      </c>
      <c r="BE38" s="48" t="n">
        <f aca="false">IF(OR(N(BE$5)=0,BE$6=""),0,BE$5*((DATE(YEAR($B38),MONTH($B38),MIN(BE$6,DAY(EOMONTH($B38,0))))&gt;=$B38)*(DATE(YEAR($B38),MONTH($B38),MIN(BE$6,DAY(EOMONTH($B38,0))))&lt;$C38)+(DATE(YEAR($B38),MONTH($B38)+1,MIN(BE$6,DAY(EOMONTH($B38,1))))&gt;=$B38)*(DATE(YEAR($B38),MONTH($B38)+1,MIN(BE$6,DAY(EOMONTH($B38,1))))&lt;$C38)))</f>
        <v>0</v>
      </c>
      <c r="BF38" s="48" t="n">
        <f aca="false">IF(OR(N(BF$5)=0,BF$6=""),0,BF$5*((DATE(YEAR($B38),MONTH($B38),MIN(BF$6,DAY(EOMONTH($B38,0))))&gt;=$B38)*(DATE(YEAR($B38),MONTH($B38),MIN(BF$6,DAY(EOMONTH($B38,0))))&lt;$C38)+(DATE(YEAR($B38),MONTH($B38)+1,MIN(BF$6,DAY(EOMONTH($B38,1))))&gt;=$B38)*(DATE(YEAR($B38),MONTH($B38)+1,MIN(BF$6,DAY(EOMONTH($B38,1))))&lt;$C38)))</f>
        <v>0</v>
      </c>
      <c r="BG38" s="48" t="n">
        <f aca="false">IF(OR(N(BG$5)=0,BG$6=""),0,BG$5*((DATE(YEAR($B38),MONTH($B38),MIN(BG$6,DAY(EOMONTH($B38,0))))&gt;=$B38)*(DATE(YEAR($B38),MONTH($B38),MIN(BG$6,DAY(EOMONTH($B38,0))))&lt;$C38)+(DATE(YEAR($B38),MONTH($B38)+1,MIN(BG$6,DAY(EOMONTH($B38,1))))&gt;=$B38)*(DATE(YEAR($B38),MONTH($B38)+1,MIN(BG$6,DAY(EOMONTH($B38,1))))&lt;$C38)))</f>
        <v>0</v>
      </c>
      <c r="BH38" s="48" t="n">
        <f aca="false">IF(OR(N(BH$5)=0,BH$6=""),0,BH$5*((DATE(YEAR($B38),MONTH($B38),MIN(BH$6,DAY(EOMONTH($B38,0))))&gt;=$B38)*(DATE(YEAR($B38),MONTH($B38),MIN(BH$6,DAY(EOMONTH($B38,0))))&lt;$C38)+(DATE(YEAR($B38),MONTH($B38)+1,MIN(BH$6,DAY(EOMONTH($B38,1))))&gt;=$B38)*(DATE(YEAR($B38),MONTH($B38)+1,MIN(BH$6,DAY(EOMONTH($B38,1))))&lt;$C38)))</f>
        <v>0</v>
      </c>
      <c r="BI38" s="48" t="n">
        <f aca="false">IF(OR(N(BI$5)=0,BI$6=""),0,BI$5*((DATE(YEAR($B38),MONTH($B38),MIN(BI$6,DAY(EOMONTH($B38,0))))&gt;=$B38)*(DATE(YEAR($B38),MONTH($B38),MIN(BI$6,DAY(EOMONTH($B38,0))))&lt;$C38)+(DATE(YEAR($B38),MONTH($B38)+1,MIN(BI$6,DAY(EOMONTH($B38,1))))&gt;=$B38)*(DATE(YEAR($B38),MONTH($B38)+1,MIN(BI$6,DAY(EOMONTH($B38,1))))&lt;$C38)))</f>
        <v>0</v>
      </c>
      <c r="BJ38" s="48" t="n">
        <f aca="false">IF(OR(N(BJ$5)=0,BJ$6=""),0,BJ$5*((DATE(YEAR($B38),MONTH($B38),MIN(BJ$6,DAY(EOMONTH($B38,0))))&gt;=$B38)*(DATE(YEAR($B38),MONTH($B38),MIN(BJ$6,DAY(EOMONTH($B38,0))))&lt;$C38)+(DATE(YEAR($B38),MONTH($B38)+1,MIN(BJ$6,DAY(EOMONTH($B38,1))))&gt;=$B38)*(DATE(YEAR($B38),MONTH($B38)+1,MIN(BJ$6,DAY(EOMONTH($B38,1))))&lt;$C38)))</f>
        <v>0</v>
      </c>
      <c r="BK38" s="48" t="n">
        <f aca="false">IF(OR(N(BK$5)=0,BK$6=""),0,BK$5*((DATE(YEAR($B38),MONTH($B38),MIN(BK$6,DAY(EOMONTH($B38,0))))&gt;=$B38)*(DATE(YEAR($B38),MONTH($B38),MIN(BK$6,DAY(EOMONTH($B38,0))))&lt;$C38)+(DATE(YEAR($B38),MONTH($B38)+1,MIN(BK$6,DAY(EOMONTH($B38,1))))&gt;=$B38)*(DATE(YEAR($B38),MONTH($B38)+1,MIN(BK$6,DAY(EOMONTH($B38,1))))&lt;$C38)))</f>
        <v>0</v>
      </c>
      <c r="BL38" s="48" t="n">
        <f aca="false">IF(OR(N(BL$5)=0,BL$6=""),0,BL$5*((DATE(YEAR($B38),MONTH($B38),MIN(BL$6,DAY(EOMONTH($B38,0))))&gt;=$B38)*(DATE(YEAR($B38),MONTH($B38),MIN(BL$6,DAY(EOMONTH($B38,0))))&lt;$C38)+(DATE(YEAR($B38),MONTH($B38)+1,MIN(BL$6,DAY(EOMONTH($B38,1))))&gt;=$B38)*(DATE(YEAR($B38),MONTH($B38)+1,MIN(BL$6,DAY(EOMONTH($B38,1))))&lt;$C38)))</f>
        <v>0</v>
      </c>
      <c r="BM38" s="48" t="n">
        <f aca="false">IF(OR(N(BM$5)=0,BM$6=""),0,BM$5*((DATE(YEAR($B38),MONTH($B38),MIN(BM$6,DAY(EOMONTH($B38,0))))&gt;=$B38)*(DATE(YEAR($B38),MONTH($B38),MIN(BM$6,DAY(EOMONTH($B38,0))))&lt;$C38)+(DATE(YEAR($B38),MONTH($B38)+1,MIN(BM$6,DAY(EOMONTH($B38,1))))&gt;=$B38)*(DATE(YEAR($B38),MONTH($B38)+1,MIN(BM$6,DAY(EOMONTH($B38,1))))&lt;$C38)))</f>
        <v>0</v>
      </c>
      <c r="BN38" s="48" t="n">
        <f aca="false">IF(OR(N(BN$5)=0,BN$6=""),0,BN$5*((DATE(YEAR($B38),MONTH($B38),MIN(BN$6,DAY(EOMONTH($B38,0))))&gt;=$B38)*(DATE(YEAR($B38),MONTH($B38),MIN(BN$6,DAY(EOMONTH($B38,0))))&lt;$C38)+(DATE(YEAR($B38),MONTH($B38)+1,MIN(BN$6,DAY(EOMONTH($B38,1))))&gt;=$B38)*(DATE(YEAR($B38),MONTH($B38)+1,MIN(BN$6,DAY(EOMONTH($B38,1))))&lt;$C38)))</f>
        <v>0</v>
      </c>
      <c r="BO38" s="48" t="n">
        <f aca="false">IF(OR(N(BO$5)=0,BO$6=""),0,BO$5*((DATE(YEAR($B38),MONTH($B38),MIN(BO$6,DAY(EOMONTH($B38,0))))&gt;=$B38)*(DATE(YEAR($B38),MONTH($B38),MIN(BO$6,DAY(EOMONTH($B38,0))))&lt;$C38)+(DATE(YEAR($B38),MONTH($B38)+1,MIN(BO$6,DAY(EOMONTH($B38,1))))&gt;=$B38)*(DATE(YEAR($B38),MONTH($B38)+1,MIN(BO$6,DAY(EOMONTH($B38,1))))&lt;$C38)))</f>
        <v>0</v>
      </c>
      <c r="BP38" s="48" t="n">
        <f aca="false">IF(OR(N(BP$5)=0,BP$6=""),0,BP$5*((DATE(YEAR($B38),MONTH($B38),MIN(BP$6,DAY(EOMONTH($B38,0))))&gt;=$B38)*(DATE(YEAR($B38),MONTH($B38),MIN(BP$6,DAY(EOMONTH($B38,0))))&lt;$C38)+(DATE(YEAR($B38),MONTH($B38)+1,MIN(BP$6,DAY(EOMONTH($B38,1))))&gt;=$B38)*(DATE(YEAR($B38),MONTH($B38)+1,MIN(BP$6,DAY(EOMONTH($B38,1))))&lt;$C38)))</f>
        <v>0</v>
      </c>
      <c r="BQ38" s="48" t="n">
        <f aca="false">IF(OR(N(BQ$5)=0,BQ$6=""),0,BQ$5*((DATE(YEAR($B38),MONTH($B38),MIN(BQ$6,DAY(EOMONTH($B38,0))))&gt;=$B38)*(DATE(YEAR($B38),MONTH($B38),MIN(BQ$6,DAY(EOMONTH($B38,0))))&lt;$C38)+(DATE(YEAR($B38),MONTH($B38)+1,MIN(BQ$6,DAY(EOMONTH($B38,1))))&gt;=$B38)*(DATE(YEAR($B38),MONTH($B38)+1,MIN(BQ$6,DAY(EOMONTH($B38,1))))&lt;$C38)))</f>
        <v>0</v>
      </c>
      <c r="BR38" s="48" t="n">
        <f aca="false">IF(OR(N(BR$5)=0,BR$6=""),0,BR$5*((DATE(YEAR($B38),MONTH($B38),MIN(BR$6,DAY(EOMONTH($B38,0))))&gt;=$B38)*(DATE(YEAR($B38),MONTH($B38),MIN(BR$6,DAY(EOMONTH($B38,0))))&lt;$C38)+(DATE(YEAR($B38),MONTH($B38)+1,MIN(BR$6,DAY(EOMONTH($B38,1))))&gt;=$B38)*(DATE(YEAR($B38),MONTH($B38)+1,MIN(BR$6,DAY(EOMONTH($B38,1))))&lt;$C38)))</f>
        <v>0</v>
      </c>
      <c r="BS38" s="48" t="n">
        <f aca="false">IF(OR(N(BS$5)=0,BS$6=""),0,BS$5*((DATE(YEAR($B38),MONTH($B38),MIN(BS$6,DAY(EOMONTH($B38,0))))&gt;=$B38)*(DATE(YEAR($B38),MONTH($B38),MIN(BS$6,DAY(EOMONTH($B38,0))))&lt;$C38)+(DATE(YEAR($B38),MONTH($B38)+1,MIN(BS$6,DAY(EOMONTH($B38,1))))&gt;=$B38)*(DATE(YEAR($B38),MONTH($B38)+1,MIN(BS$6,DAY(EOMONTH($B38,1))))&lt;$C38)))</f>
        <v>0</v>
      </c>
      <c r="BT38" s="48" t="n">
        <f aca="false">IF(OR(N(BT$5)=0,BT$6=""),0,BT$5*((DATE(YEAR($B38),MONTH($B38),MIN(BT$6,DAY(EOMONTH($B38,0))))&gt;=$B38)*(DATE(YEAR($B38),MONTH($B38),MIN(BT$6,DAY(EOMONTH($B38,0))))&lt;$C38)+(DATE(YEAR($B38),MONTH($B38)+1,MIN(BT$6,DAY(EOMONTH($B38,1))))&gt;=$B38)*(DATE(YEAR($B38),MONTH($B38)+1,MIN(BT$6,DAY(EOMONTH($B38,1))))&lt;$C38)))</f>
        <v>0</v>
      </c>
      <c r="BU38" s="48" t="n">
        <f aca="false">IF(OR(N(BU$5)=0,BU$6=""),0,BU$5*((DATE(YEAR($B38),MONTH($B38),MIN(BU$6,DAY(EOMONTH($B38,0))))&gt;=$B38)*(DATE(YEAR($B38),MONTH($B38),MIN(BU$6,DAY(EOMONTH($B38,0))))&lt;$C38)+(DATE(YEAR($B38),MONTH($B38)+1,MIN(BU$6,DAY(EOMONTH($B38,1))))&gt;=$B38)*(DATE(YEAR($B38),MONTH($B38)+1,MIN(BU$6,DAY(EOMONTH($B38,1))))&lt;$C38)))</f>
        <v>0</v>
      </c>
      <c r="BV38" s="48" t="n">
        <f aca="false">IF(OR(N(BV$5)=0,BV$6=""),0,BV$5*((DATE(YEAR($B38),MONTH($B38),MIN(BV$6,DAY(EOMONTH($B38,0))))&gt;=$B38)*(DATE(YEAR($B38),MONTH($B38),MIN(BV$6,DAY(EOMONTH($B38,0))))&lt;$C38)+(DATE(YEAR($B38),MONTH($B38)+1,MIN(BV$6,DAY(EOMONTH($B38,1))))&gt;=$B38)*(DATE(YEAR($B38),MONTH($B38)+1,MIN(BV$6,DAY(EOMONTH($B38,1))))&lt;$C38)))</f>
        <v>0</v>
      </c>
      <c r="BW38" s="48" t="n">
        <f aca="false">IF(OR(N(BW$5)=0,BW$6=""),0,BW$5*((DATE(YEAR($B38),MONTH($B38),MIN(BW$6,DAY(EOMONTH($B38,0))))&gt;=$B38)*(DATE(YEAR($B38),MONTH($B38),MIN(BW$6,DAY(EOMONTH($B38,0))))&lt;$C38)+(DATE(YEAR($B38),MONTH($B38)+1,MIN(BW$6,DAY(EOMONTH($B38,1))))&gt;=$B38)*(DATE(YEAR($B38),MONTH($B38)+1,MIN(BW$6,DAY(EOMONTH($B38,1))))&lt;$C38)))</f>
        <v>0</v>
      </c>
      <c r="BX38" s="48" t="n">
        <f aca="false">MIN(Z38,(FT37*(1+FT$5/Setup!$C$36)+IF($V38=1,N($F38),0)))</f>
        <v>0</v>
      </c>
      <c r="BY38" s="48" t="n">
        <f aca="false">MIN(AA38,(FU37*(1+FU$5/Setup!$C$36)+IF($V38=2,N($F38),0)))</f>
        <v>0</v>
      </c>
      <c r="BZ38" s="48" t="n">
        <f aca="false">MIN(AB38,(FV37*(1+FV$5/Setup!$C$36)+IF($V38=3,N($F38),0)))</f>
        <v>0</v>
      </c>
      <c r="CA38" s="48" t="n">
        <f aca="false">MIN(AC38,(FW37*(1+FW$5/Setup!$C$36)+IF($V38=4,N($F38),0)))</f>
        <v>0</v>
      </c>
      <c r="CB38" s="48" t="n">
        <f aca="false">MIN(AD38,(FX37*(1+FX$5/Setup!$C$36)+IF($V38=5,N($F38),0)))</f>
        <v>0</v>
      </c>
      <c r="CC38" s="48" t="n">
        <f aca="false">MIN(AE38,(FY37*(1+FY$5/Setup!$C$36)+IF($V38=6,N($F38),0)))</f>
        <v>0</v>
      </c>
      <c r="CD38" s="48" t="n">
        <f aca="false">MIN(AF38,(FZ37*(1+FZ$5/Setup!$C$36)+IF($V38=7,N($F38),0)))</f>
        <v>0</v>
      </c>
      <c r="CE38" s="48" t="n">
        <f aca="false">MIN(AG38,(GA37*(1+GA$5/Setup!$C$36)+IF($V38=8,N($F38),0)))</f>
        <v>0</v>
      </c>
      <c r="CF38" s="48" t="n">
        <f aca="false">MIN(AH38,(GB37*(1+GB$5/Setup!$C$36)+IF($V38=9,N($F38),0)))</f>
        <v>0</v>
      </c>
      <c r="CG38" s="48" t="n">
        <f aca="false">MIN(AI38,(GC37*(1+GC$5/Setup!$C$36)+IF($V38=10,N($F38),0)))</f>
        <v>0</v>
      </c>
      <c r="CH38" s="48" t="n">
        <f aca="false">MIN(AJ38,(GD37*(1+GD$5/Setup!$C$36)+IF($V38=11,N($F38),0)))</f>
        <v>0</v>
      </c>
      <c r="CI38" s="48" t="n">
        <f aca="false">MIN(AK38,(GE37*(1+GE$5/Setup!$C$36)+IF($V38=12,N($F38),0)))</f>
        <v>0</v>
      </c>
      <c r="CJ38" s="48" t="n">
        <f aca="false">MIN(AL38,(GF37*(1+GF$5/Setup!$C$36)+IF($V38=13,N($F38),0)))</f>
        <v>0</v>
      </c>
      <c r="CK38" s="48" t="n">
        <f aca="false">MIN(AM38,(GG37*(1+GG$5/Setup!$C$36)+IF($V38=14,N($F38),0)))</f>
        <v>0</v>
      </c>
      <c r="CL38" s="48" t="n">
        <f aca="false">MIN(AN38,(GH37*(1+GH$5/Setup!$C$36)+IF($V38=15,N($F38),0)))</f>
        <v>0</v>
      </c>
      <c r="CM38" s="48" t="n">
        <f aca="false">MIN(AO38,(GI37*(1+GI$5/Setup!$C$36)+IF($V38=16,N($F38),0)))</f>
        <v>0</v>
      </c>
      <c r="CN38" s="48" t="n">
        <f aca="false">MIN(AP38,(GJ37*(1+GJ$5/Setup!$C$36)+IF($V38=17,N($F38),0)))</f>
        <v>0</v>
      </c>
      <c r="CO38" s="48" t="n">
        <f aca="false">MIN(AQ38,(GK37*(1+GK$5/Setup!$C$36)+IF($V38=18,N($F38),0)))</f>
        <v>0</v>
      </c>
      <c r="CP38" s="48" t="n">
        <f aca="false">MIN(AR38,(GL37*(1+GL$5/Setup!$C$36)+IF($V38=19,N($F38),0)))</f>
        <v>0</v>
      </c>
      <c r="CQ38" s="48" t="n">
        <f aca="false">MIN(AS38,(GM37*(1+GM$5/Setup!$C$36)+IF($V38=20,N($F38),0)))</f>
        <v>0</v>
      </c>
      <c r="CR38" s="48" t="n">
        <f aca="false">MIN(AT38,(GN37*(1+GN$5/Setup!$C$36)+IF($V38=21,N($F38),0)))</f>
        <v>0</v>
      </c>
      <c r="CS38" s="48" t="n">
        <f aca="false">MIN(AU38,(GO37*(1+GO$5/Setup!$C$36)+IF($V38=22,N($F38),0)))</f>
        <v>0</v>
      </c>
      <c r="CT38" s="48" t="n">
        <f aca="false">MIN(AV38,(GP37*(1+GP$5/Setup!$C$36)+IF($V38=23,N($F38),0)))</f>
        <v>0</v>
      </c>
      <c r="CU38" s="48" t="n">
        <f aca="false">MIN(AW38,(GQ37*(1+GQ$5/Setup!$C$36)+IF($V38=24,N($F38),0)))</f>
        <v>0</v>
      </c>
      <c r="CV38" s="48" t="n">
        <f aca="false">MIN(AX38,(GR37*(1+GR$5/Setup!$C$36)+IF($V38=25,N($F38),0)))</f>
        <v>0</v>
      </c>
      <c r="CW38" s="48" t="n">
        <f aca="false">MIN(AY38,(GS37*(1+GS$5/Setup!$C$36)+IF($V38=26,N($F38),0)))</f>
        <v>0</v>
      </c>
      <c r="CX38" s="48" t="n">
        <f aca="false">MIN(AZ38,(GT37*(1+GT$5/Setup!$C$36)+IF($V38=27,N($F38),0)))</f>
        <v>0</v>
      </c>
      <c r="CY38" s="48" t="n">
        <f aca="false">MIN(BA38,(GU37*(1+GU$5/Setup!$C$36)+IF($V38=28,N($F38),0)))</f>
        <v>0</v>
      </c>
      <c r="CZ38" s="48" t="n">
        <f aca="false">MIN(BB38,(GV37*(1+GV$5/Setup!$C$36)+IF($V38=29,N($F38),0)))</f>
        <v>0</v>
      </c>
      <c r="DA38" s="48" t="n">
        <f aca="false">MIN(BC38,(GW37*(1+GW$5/Setup!$C$36)+IF($V38=30,N($F38),0)))</f>
        <v>0</v>
      </c>
      <c r="DB38" s="48" t="n">
        <f aca="false">MIN(BD38,(GX37*(1+GX$5/Setup!$C$36)+IF($V38=31,N($F38),0)))</f>
        <v>0</v>
      </c>
      <c r="DC38" s="48" t="n">
        <f aca="false">MIN(BE38,(GY37*(1+GY$5/Setup!$C$36)+IF($V38=32,N($F38),0)))</f>
        <v>0</v>
      </c>
      <c r="DD38" s="48" t="n">
        <f aca="false">MIN(BF38,(GZ37*(1+GZ$5/Setup!$C$36)+IF($V38=33,N($F38),0)))</f>
        <v>0</v>
      </c>
      <c r="DE38" s="48" t="n">
        <f aca="false">MIN(BG38,(HA37*(1+HA$5/Setup!$C$36)+IF($V38=34,N($F38),0)))</f>
        <v>0</v>
      </c>
      <c r="DF38" s="48" t="n">
        <f aca="false">MIN(BH38,(HB37*(1+HB$5/Setup!$C$36)+IF($V38=35,N($F38),0)))</f>
        <v>0</v>
      </c>
      <c r="DG38" s="48" t="n">
        <f aca="false">MIN(BI38,(HC37*(1+HC$5/Setup!$C$36)+IF($V38=36,N($F38),0)))</f>
        <v>0</v>
      </c>
      <c r="DH38" s="48" t="n">
        <f aca="false">MIN(BJ38,(HD37*(1+HD$5/Setup!$C$36)+IF($V38=37,N($F38),0)))</f>
        <v>0</v>
      </c>
      <c r="DI38" s="48" t="n">
        <f aca="false">MIN(BK38,(HE37*(1+HE$5/Setup!$C$36)+IF($V38=38,N($F38),0)))</f>
        <v>0</v>
      </c>
      <c r="DJ38" s="48" t="n">
        <f aca="false">MIN(BL38,(HF37*(1+HF$5/Setup!$C$36)+IF($V38=39,N($F38),0)))</f>
        <v>0</v>
      </c>
      <c r="DK38" s="48" t="n">
        <f aca="false">MIN(BM38,(HG37*(1+HG$5/Setup!$C$36)+IF($V38=40,N($F38),0)))</f>
        <v>0</v>
      </c>
      <c r="DL38" s="48" t="n">
        <f aca="false">MIN(BN38,(HH37*(1+HH$5/Setup!$C$36)+IF($V38=41,N($F38),0)))</f>
        <v>0</v>
      </c>
      <c r="DM38" s="48" t="n">
        <f aca="false">MIN(BO38,(HI37*(1+HI$5/Setup!$C$36)+IF($V38=42,N($F38),0)))</f>
        <v>0</v>
      </c>
      <c r="DN38" s="48" t="n">
        <f aca="false">MIN(BP38,(HJ37*(1+HJ$5/Setup!$C$36)+IF($V38=43,N($F38),0)))</f>
        <v>0</v>
      </c>
      <c r="DO38" s="48" t="n">
        <f aca="false">MIN(BQ38,(HK37*(1+HK$5/Setup!$C$36)+IF($V38=44,N($F38),0)))</f>
        <v>0</v>
      </c>
      <c r="DP38" s="48" t="n">
        <f aca="false">MIN(BR38,(HL37*(1+HL$5/Setup!$C$36)+IF($V38=45,N($F38),0)))</f>
        <v>0</v>
      </c>
      <c r="DQ38" s="48" t="n">
        <f aca="false">MIN(BS38,(HM37*(1+HM$5/Setup!$C$36)+IF($V38=46,N($F38),0)))</f>
        <v>0</v>
      </c>
      <c r="DR38" s="48" t="n">
        <f aca="false">MIN(BT38,(HN37*(1+HN$5/Setup!$C$36)+IF($V38=47,N($F38),0)))</f>
        <v>0</v>
      </c>
      <c r="DS38" s="48" t="n">
        <f aca="false">MIN(BU38,(HO37*(1+HO$5/Setup!$C$36)+IF($V38=48,N($F38),0)))</f>
        <v>0</v>
      </c>
      <c r="DT38" s="48" t="n">
        <f aca="false">MIN(BV38,(HP37*(1+HP$5/Setup!$C$36)+IF($V38=49,N($F38),0)))</f>
        <v>0</v>
      </c>
      <c r="DU38" s="48" t="n">
        <f aca="false">MIN(BW38,(HQ37*(1+HQ$5/Setup!$C$36)+IF($V38=50,N($F38),0)))</f>
        <v>0</v>
      </c>
      <c r="DV38" s="48" t="n">
        <f aca="false">MIN(MAX((FT37*(1+FT$5/Setup!$C$36)+IF($V38=1,N($F38),0))-BX38,0),MAX($P38-0,0))</f>
        <v>0</v>
      </c>
      <c r="DW38" s="48" t="n">
        <f aca="false">MIN(MAX((FU37*(1+FU$5/Setup!$C$36)+IF($V38=2,N($F38),0))-BY38,0),MAX($P38-SUM(DV38:DV38),0))</f>
        <v>0</v>
      </c>
      <c r="DX38" s="48" t="n">
        <f aca="false">MIN(MAX((FV37*(1+FV$5/Setup!$C$36)+IF($V38=3,N($F38),0))-BZ38,0),MAX($P38-SUM(DV38:DW38),0))</f>
        <v>0</v>
      </c>
      <c r="DY38" s="48" t="n">
        <f aca="false">MIN(MAX((FW37*(1+FW$5/Setup!$C$36)+IF($V38=4,N($F38),0))-CA38,0),MAX($P38-SUM(DV38:DX38),0))</f>
        <v>0</v>
      </c>
      <c r="DZ38" s="48" t="n">
        <f aca="false">MIN(MAX((FX37*(1+FX$5/Setup!$C$36)+IF($V38=5,N($F38),0))-CB38,0),MAX($P38-SUM(DV38:DY38),0))</f>
        <v>0</v>
      </c>
      <c r="EA38" s="48" t="n">
        <f aca="false">MIN(MAX((FY37*(1+FY$5/Setup!$C$36)+IF($V38=6,N($F38),0))-CC38,0),MAX($P38-SUM(DV38:DZ38),0))</f>
        <v>0</v>
      </c>
      <c r="EB38" s="48" t="n">
        <f aca="false">MIN(MAX((FZ37*(1+FZ$5/Setup!$C$36)+IF($V38=7,N($F38),0))-CD38,0),MAX($P38-SUM(DV38:EA38),0))</f>
        <v>0</v>
      </c>
      <c r="EC38" s="48" t="n">
        <f aca="false">MIN(MAX((GA37*(1+GA$5/Setup!$C$36)+IF($V38=8,N($F38),0))-CE38,0),MAX($P38-SUM(DV38:EB38),0))</f>
        <v>0</v>
      </c>
      <c r="ED38" s="48" t="n">
        <f aca="false">MIN(MAX((GB37*(1+GB$5/Setup!$C$36)+IF($V38=9,N($F38),0))-CF38,0),MAX($P38-SUM(DV38:EC38),0))</f>
        <v>0</v>
      </c>
      <c r="EE38" s="48" t="n">
        <f aca="false">MIN(MAX((GC37*(1+GC$5/Setup!$C$36)+IF($V38=10,N($F38),0))-CG38,0),MAX($P38-SUM(DV38:ED38),0))</f>
        <v>0</v>
      </c>
      <c r="EF38" s="48" t="n">
        <f aca="false">MIN(MAX((GD37*(1+GD$5/Setup!$C$36)+IF($V38=11,N($F38),0))-CH38,0),MAX($P38-SUM(DV38:EE38),0))</f>
        <v>0</v>
      </c>
      <c r="EG38" s="48" t="n">
        <f aca="false">MIN(MAX((GE37*(1+GE$5/Setup!$C$36)+IF($V38=12,N($F38),0))-CI38,0),MAX($P38-SUM(DV38:EF38),0))</f>
        <v>0</v>
      </c>
      <c r="EH38" s="48" t="n">
        <f aca="false">MIN(MAX((GF37*(1+GF$5/Setup!$C$36)+IF($V38=13,N($F38),0))-CJ38,0),MAX($P38-SUM(DV38:EG38),0))</f>
        <v>0</v>
      </c>
      <c r="EI38" s="48" t="n">
        <f aca="false">MIN(MAX((GG37*(1+GG$5/Setup!$C$36)+IF($V38=14,N($F38),0))-CK38,0),MAX($P38-SUM(DV38:EH38),0))</f>
        <v>0</v>
      </c>
      <c r="EJ38" s="48" t="n">
        <f aca="false">MIN(MAX((GH37*(1+GH$5/Setup!$C$36)+IF($V38=15,N($F38),0))-CL38,0),MAX($P38-SUM(DV38:EI38),0))</f>
        <v>0</v>
      </c>
      <c r="EK38" s="48" t="n">
        <f aca="false">MIN(MAX((GI37*(1+GI$5/Setup!$C$36)+IF($V38=16,N($F38),0))-CM38,0),MAX($P38-SUM(DV38:EJ38),0))</f>
        <v>0</v>
      </c>
      <c r="EL38" s="48" t="n">
        <f aca="false">MIN(MAX((GJ37*(1+GJ$5/Setup!$C$36)+IF($V38=17,N($F38),0))-CN38,0),MAX($P38-SUM(DV38:EK38),0))</f>
        <v>0</v>
      </c>
      <c r="EM38" s="48" t="n">
        <f aca="false">MIN(MAX((GK37*(1+GK$5/Setup!$C$36)+IF($V38=18,N($F38),0))-CO38,0),MAX($P38-SUM(DV38:EL38),0))</f>
        <v>0</v>
      </c>
      <c r="EN38" s="48" t="n">
        <f aca="false">MIN(MAX((GL37*(1+GL$5/Setup!$C$36)+IF($V38=19,N($F38),0))-CP38,0),MAX($P38-SUM(DV38:EM38),0))</f>
        <v>0</v>
      </c>
      <c r="EO38" s="48" t="n">
        <f aca="false">MIN(MAX((GM37*(1+GM$5/Setup!$C$36)+IF($V38=20,N($F38),0))-CQ38,0),MAX($P38-SUM(DV38:EN38),0))</f>
        <v>0</v>
      </c>
      <c r="EP38" s="48" t="n">
        <f aca="false">MIN(MAX((GN37*(1+GN$5/Setup!$C$36)+IF($V38=21,N($F38),0))-CR38,0),MAX($P38-SUM(DV38:EO38),0))</f>
        <v>0</v>
      </c>
      <c r="EQ38" s="48" t="n">
        <f aca="false">MIN(MAX((GO37*(1+GO$5/Setup!$C$36)+IF($V38=22,N($F38),0))-CS38,0),MAX($P38-SUM(DV38:EP38),0))</f>
        <v>0</v>
      </c>
      <c r="ER38" s="48" t="n">
        <f aca="false">MIN(MAX((GP37*(1+GP$5/Setup!$C$36)+IF($V38=23,N($F38),0))-CT38,0),MAX($P38-SUM(DV38:EQ38),0))</f>
        <v>0</v>
      </c>
      <c r="ES38" s="48" t="n">
        <f aca="false">MIN(MAX((GQ37*(1+GQ$5/Setup!$C$36)+IF($V38=24,N($F38),0))-CU38,0),MAX($P38-SUM(DV38:ER38),0))</f>
        <v>0</v>
      </c>
      <c r="ET38" s="48" t="n">
        <f aca="false">MIN(MAX((GR37*(1+GR$5/Setup!$C$36)+IF($V38=25,N($F38),0))-CV38,0),MAX($P38-SUM(DV38:ES38),0))</f>
        <v>0</v>
      </c>
      <c r="EU38" s="48" t="n">
        <f aca="false">MIN(MAX((GS37*(1+GS$5/Setup!$C$36)+IF($V38=26,N($F38),0))-CW38,0),MAX($P38-SUM(DV38:ET38),0))</f>
        <v>0</v>
      </c>
      <c r="EV38" s="48" t="n">
        <f aca="false">MIN(MAX((GT37*(1+GT$5/Setup!$C$36)+IF($V38=27,N($F38),0))-CX38,0),MAX($P38-SUM(DV38:EU38),0))</f>
        <v>0</v>
      </c>
      <c r="EW38" s="48" t="n">
        <f aca="false">MIN(MAX((GU37*(1+GU$5/Setup!$C$36)+IF($V38=28,N($F38),0))-CY38,0),MAX($P38-SUM(DV38:EV38),0))</f>
        <v>0</v>
      </c>
      <c r="EX38" s="48" t="n">
        <f aca="false">MIN(MAX((GV37*(1+GV$5/Setup!$C$36)+IF($V38=29,N($F38),0))-CZ38,0),MAX($P38-SUM(DV38:EW38),0))</f>
        <v>0</v>
      </c>
      <c r="EY38" s="48" t="n">
        <f aca="false">MIN(MAX((GW37*(1+GW$5/Setup!$C$36)+IF($V38=30,N($F38),0))-DA38,0),MAX($P38-SUM(DV38:EX38),0))</f>
        <v>0</v>
      </c>
      <c r="EZ38" s="48" t="n">
        <f aca="false">MIN(MAX((GX37*(1+GX$5/Setup!$C$36)+IF($V38=31,N($F38),0))-DB38,0),MAX($P38-SUM(DV38:EY38),0))</f>
        <v>0</v>
      </c>
      <c r="FA38" s="48" t="n">
        <f aca="false">MIN(MAX((GY37*(1+GY$5/Setup!$C$36)+IF($V38=32,N($F38),0))-DC38,0),MAX($P38-SUM(DV38:EZ38),0))</f>
        <v>0</v>
      </c>
      <c r="FB38" s="48" t="n">
        <f aca="false">MIN(MAX((GZ37*(1+GZ$5/Setup!$C$36)+IF($V38=33,N($F38),0))-DD38,0),MAX($P38-SUM(DV38:FA38),0))</f>
        <v>0</v>
      </c>
      <c r="FC38" s="48" t="n">
        <f aca="false">MIN(MAX((HA37*(1+HA$5/Setup!$C$36)+IF($V38=34,N($F38),0))-DE38,0),MAX($P38-SUM(DV38:FB38),0))</f>
        <v>0</v>
      </c>
      <c r="FD38" s="48" t="n">
        <f aca="false">MIN(MAX((HB37*(1+HB$5/Setup!$C$36)+IF($V38=35,N($F38),0))-DF38,0),MAX($P38-SUM(DV38:FC38),0))</f>
        <v>0</v>
      </c>
      <c r="FE38" s="48" t="n">
        <f aca="false">MIN(MAX((HC37*(1+HC$5/Setup!$C$36)+IF($V38=36,N($F38),0))-DG38,0),MAX($P38-SUM(DV38:FD38),0))</f>
        <v>0</v>
      </c>
      <c r="FF38" s="48" t="n">
        <f aca="false">MIN(MAX((HD37*(1+HD$5/Setup!$C$36)+IF($V38=37,N($F38),0))-DH38,0),MAX($P38-SUM(DV38:FE38),0))</f>
        <v>0</v>
      </c>
      <c r="FG38" s="48" t="n">
        <f aca="false">MIN(MAX((HE37*(1+HE$5/Setup!$C$36)+IF($V38=38,N($F38),0))-DI38,0),MAX($P38-SUM(DV38:FF38),0))</f>
        <v>0</v>
      </c>
      <c r="FH38" s="48" t="n">
        <f aca="false">MIN(MAX((HF37*(1+HF$5/Setup!$C$36)+IF($V38=39,N($F38),0))-DJ38,0),MAX($P38-SUM(DV38:FG38),0))</f>
        <v>0</v>
      </c>
      <c r="FI38" s="48" t="n">
        <f aca="false">MIN(MAX((HG37*(1+HG$5/Setup!$C$36)+IF($V38=40,N($F38),0))-DK38,0),MAX($P38-SUM(DV38:FH38),0))</f>
        <v>0</v>
      </c>
      <c r="FJ38" s="48" t="n">
        <f aca="false">MIN(MAX((HH37*(1+HH$5/Setup!$C$36)+IF($V38=41,N($F38),0))-DL38,0),MAX($P38-SUM(DV38:FI38),0))</f>
        <v>0</v>
      </c>
      <c r="FK38" s="48" t="n">
        <f aca="false">MIN(MAX((HI37*(1+HI$5/Setup!$C$36)+IF($V38=42,N($F38),0))-DM38,0),MAX($P38-SUM(DV38:FJ38),0))</f>
        <v>0</v>
      </c>
      <c r="FL38" s="48" t="n">
        <f aca="false">MIN(MAX((HJ37*(1+HJ$5/Setup!$C$36)+IF($V38=43,N($F38),0))-DN38,0),MAX($P38-SUM(DV38:FK38),0))</f>
        <v>0</v>
      </c>
      <c r="FM38" s="48" t="n">
        <f aca="false">MIN(MAX((HK37*(1+HK$5/Setup!$C$36)+IF($V38=44,N($F38),0))-DO38,0),MAX($P38-SUM(DV38:FL38),0))</f>
        <v>0</v>
      </c>
      <c r="FN38" s="48" t="n">
        <f aca="false">MIN(MAX((HL37*(1+HL$5/Setup!$C$36)+IF($V38=45,N($F38),0))-DP38,0),MAX($P38-SUM(DV38:FM38),0))</f>
        <v>0</v>
      </c>
      <c r="FO38" s="48" t="n">
        <f aca="false">MIN(MAX((HM37*(1+HM$5/Setup!$C$36)+IF($V38=46,N($F38),0))-DQ38,0),MAX($P38-SUM(DV38:FN38),0))</f>
        <v>0</v>
      </c>
      <c r="FP38" s="48" t="n">
        <f aca="false">MIN(MAX((HN37*(1+HN$5/Setup!$C$36)+IF($V38=47,N($F38),0))-DR38,0),MAX($P38-SUM(DV38:FO38),0))</f>
        <v>0</v>
      </c>
      <c r="FQ38" s="48" t="n">
        <f aca="false">MIN(MAX((HO37*(1+HO$5/Setup!$C$36)+IF($V38=48,N($F38),0))-DS38,0),MAX($P38-SUM(DV38:FP38),0))</f>
        <v>0</v>
      </c>
      <c r="FR38" s="48" t="n">
        <f aca="false">MIN(MAX((HP37*(1+HP$5/Setup!$C$36)+IF($V38=49,N($F38),0))-DT38,0),MAX($P38-SUM(DV38:FQ38),0))</f>
        <v>0</v>
      </c>
      <c r="FS38" s="48" t="n">
        <f aca="false">MIN(MAX((HQ37*(1+HQ$5/Setup!$C$36)+IF($V38=50,N($F38),0))-DU38,0),MAX($P38-SUM(DV38:FR38),0))</f>
        <v>0</v>
      </c>
      <c r="FT38" s="48" t="n">
        <f aca="false">IF((FT37*(1+FT$5/Setup!$C$36)+IF($V38=1,N($F38),0))-BX38-DV38&lt;0.005,0,(FT37*(1+FT$5/Setup!$C$36)+IF($V38=1,N($F38),0))-BX38-DV38)</f>
        <v>0</v>
      </c>
      <c r="FU38" s="48" t="n">
        <f aca="false">IF((FU37*(1+FU$5/Setup!$C$36)+IF($V38=2,N($F38),0))-BY38-DW38&lt;0.005,0,(FU37*(1+FU$5/Setup!$C$36)+IF($V38=2,N($F38),0))-BY38-DW38)</f>
        <v>0</v>
      </c>
      <c r="FV38" s="48" t="n">
        <f aca="false">IF((FV37*(1+FV$5/Setup!$C$36)+IF($V38=3,N($F38),0))-BZ38-DX38&lt;0.005,0,(FV37*(1+FV$5/Setup!$C$36)+IF($V38=3,N($F38),0))-BZ38-DX38)</f>
        <v>0</v>
      </c>
      <c r="FW38" s="48" t="n">
        <f aca="false">IF((FW37*(1+FW$5/Setup!$C$36)+IF($V38=4,N($F38),0))-CA38-DY38&lt;0.005,0,(FW37*(1+FW$5/Setup!$C$36)+IF($V38=4,N($F38),0))-CA38-DY38)</f>
        <v>0</v>
      </c>
      <c r="FX38" s="48" t="n">
        <f aca="false">IF((FX37*(1+FX$5/Setup!$C$36)+IF($V38=5,N($F38),0))-CB38-DZ38&lt;0.005,0,(FX37*(1+FX$5/Setup!$C$36)+IF($V38=5,N($F38),0))-CB38-DZ38)</f>
        <v>0</v>
      </c>
      <c r="FY38" s="48" t="n">
        <f aca="false">IF((FY37*(1+FY$5/Setup!$C$36)+IF($V38=6,N($F38),0))-CC38-EA38&lt;0.005,0,(FY37*(1+FY$5/Setup!$C$36)+IF($V38=6,N($F38),0))-CC38-EA38)</f>
        <v>0</v>
      </c>
      <c r="FZ38" s="48" t="n">
        <f aca="false">IF((FZ37*(1+FZ$5/Setup!$C$36)+IF($V38=7,N($F38),0))-CD38-EB38&lt;0.005,0,(FZ37*(1+FZ$5/Setup!$C$36)+IF($V38=7,N($F38),0))-CD38-EB38)</f>
        <v>0</v>
      </c>
      <c r="GA38" s="48" t="n">
        <f aca="false">IF((GA37*(1+GA$5/Setup!$C$36)+IF($V38=8,N($F38),0))-CE38-EC38&lt;0.005,0,(GA37*(1+GA$5/Setup!$C$36)+IF($V38=8,N($F38),0))-CE38-EC38)</f>
        <v>0</v>
      </c>
      <c r="GB38" s="48" t="n">
        <f aca="false">IF((GB37*(1+GB$5/Setup!$C$36)+IF($V38=9,N($F38),0))-CF38-ED38&lt;0.005,0,(GB37*(1+GB$5/Setup!$C$36)+IF($V38=9,N($F38),0))-CF38-ED38)</f>
        <v>0</v>
      </c>
      <c r="GC38" s="48" t="n">
        <f aca="false">IF((GC37*(1+GC$5/Setup!$C$36)+IF($V38=10,N($F38),0))-CG38-EE38&lt;0.005,0,(GC37*(1+GC$5/Setup!$C$36)+IF($V38=10,N($F38),0))-CG38-EE38)</f>
        <v>0</v>
      </c>
      <c r="GD38" s="48" t="n">
        <f aca="false">IF((GD37*(1+GD$5/Setup!$C$36)+IF($V38=11,N($F38),0))-CH38-EF38&lt;0.005,0,(GD37*(1+GD$5/Setup!$C$36)+IF($V38=11,N($F38),0))-CH38-EF38)</f>
        <v>0</v>
      </c>
      <c r="GE38" s="48" t="n">
        <f aca="false">IF((GE37*(1+GE$5/Setup!$C$36)+IF($V38=12,N($F38),0))-CI38-EG38&lt;0.005,0,(GE37*(1+GE$5/Setup!$C$36)+IF($V38=12,N($F38),0))-CI38-EG38)</f>
        <v>0</v>
      </c>
      <c r="GF38" s="48" t="n">
        <f aca="false">IF((GF37*(1+GF$5/Setup!$C$36)+IF($V38=13,N($F38),0))-CJ38-EH38&lt;0.005,0,(GF37*(1+GF$5/Setup!$C$36)+IF($V38=13,N($F38),0))-CJ38-EH38)</f>
        <v>0</v>
      </c>
      <c r="GG38" s="48" t="n">
        <f aca="false">IF((GG37*(1+GG$5/Setup!$C$36)+IF($V38=14,N($F38),0))-CK38-EI38&lt;0.005,0,(GG37*(1+GG$5/Setup!$C$36)+IF($V38=14,N($F38),0))-CK38-EI38)</f>
        <v>0</v>
      </c>
      <c r="GH38" s="48" t="n">
        <f aca="false">IF((GH37*(1+GH$5/Setup!$C$36)+IF($V38=15,N($F38),0))-CL38-EJ38&lt;0.005,0,(GH37*(1+GH$5/Setup!$C$36)+IF($V38=15,N($F38),0))-CL38-EJ38)</f>
        <v>0</v>
      </c>
      <c r="GI38" s="48" t="n">
        <f aca="false">IF((GI37*(1+GI$5/Setup!$C$36)+IF($V38=16,N($F38),0))-CM38-EK38&lt;0.005,0,(GI37*(1+GI$5/Setup!$C$36)+IF($V38=16,N($F38),0))-CM38-EK38)</f>
        <v>0</v>
      </c>
      <c r="GJ38" s="48" t="n">
        <f aca="false">IF((GJ37*(1+GJ$5/Setup!$C$36)+IF($V38=17,N($F38),0))-CN38-EL38&lt;0.005,0,(GJ37*(1+GJ$5/Setup!$C$36)+IF($V38=17,N($F38),0))-CN38-EL38)</f>
        <v>0</v>
      </c>
      <c r="GK38" s="48" t="n">
        <f aca="false">IF((GK37*(1+GK$5/Setup!$C$36)+IF($V38=18,N($F38),0))-CO38-EM38&lt;0.005,0,(GK37*(1+GK$5/Setup!$C$36)+IF($V38=18,N($F38),0))-CO38-EM38)</f>
        <v>0</v>
      </c>
      <c r="GL38" s="48" t="n">
        <f aca="false">IF((GL37*(1+GL$5/Setup!$C$36)+IF($V38=19,N($F38),0))-CP38-EN38&lt;0.005,0,(GL37*(1+GL$5/Setup!$C$36)+IF($V38=19,N($F38),0))-CP38-EN38)</f>
        <v>0</v>
      </c>
      <c r="GM38" s="48" t="n">
        <f aca="false">IF((GM37*(1+GM$5/Setup!$C$36)+IF($V38=20,N($F38),0))-CQ38-EO38&lt;0.005,0,(GM37*(1+GM$5/Setup!$C$36)+IF($V38=20,N($F38),0))-CQ38-EO38)</f>
        <v>0</v>
      </c>
      <c r="GN38" s="48" t="n">
        <f aca="false">IF((GN37*(1+GN$5/Setup!$C$36)+IF($V38=21,N($F38),0))-CR38-EP38&lt;0.005,0,(GN37*(1+GN$5/Setup!$C$36)+IF($V38=21,N($F38),0))-CR38-EP38)</f>
        <v>0</v>
      </c>
      <c r="GO38" s="48" t="n">
        <f aca="false">IF((GO37*(1+GO$5/Setup!$C$36)+IF($V38=22,N($F38),0))-CS38-EQ38&lt;0.005,0,(GO37*(1+GO$5/Setup!$C$36)+IF($V38=22,N($F38),0))-CS38-EQ38)</f>
        <v>0</v>
      </c>
      <c r="GP38" s="48" t="n">
        <f aca="false">IF((GP37*(1+GP$5/Setup!$C$36)+IF($V38=23,N($F38),0))-CT38-ER38&lt;0.005,0,(GP37*(1+GP$5/Setup!$C$36)+IF($V38=23,N($F38),0))-CT38-ER38)</f>
        <v>0</v>
      </c>
      <c r="GQ38" s="48" t="n">
        <f aca="false">IF((GQ37*(1+GQ$5/Setup!$C$36)+IF($V38=24,N($F38),0))-CU38-ES38&lt;0.005,0,(GQ37*(1+GQ$5/Setup!$C$36)+IF($V38=24,N($F38),0))-CU38-ES38)</f>
        <v>0</v>
      </c>
      <c r="GR38" s="48" t="n">
        <f aca="false">IF((GR37*(1+GR$5/Setup!$C$36)+IF($V38=25,N($F38),0))-CV38-ET38&lt;0.005,0,(GR37*(1+GR$5/Setup!$C$36)+IF($V38=25,N($F38),0))-CV38-ET38)</f>
        <v>0</v>
      </c>
      <c r="GS38" s="48" t="n">
        <f aca="false">IF((GS37*(1+GS$5/Setup!$C$36)+IF($V38=26,N($F38),0))-CW38-EU38&lt;0.005,0,(GS37*(1+GS$5/Setup!$C$36)+IF($V38=26,N($F38),0))-CW38-EU38)</f>
        <v>0</v>
      </c>
      <c r="GT38" s="48" t="n">
        <f aca="false">IF((GT37*(1+GT$5/Setup!$C$36)+IF($V38=27,N($F38),0))-CX38-EV38&lt;0.005,0,(GT37*(1+GT$5/Setup!$C$36)+IF($V38=27,N($F38),0))-CX38-EV38)</f>
        <v>0</v>
      </c>
      <c r="GU38" s="48" t="n">
        <f aca="false">IF((GU37*(1+GU$5/Setup!$C$36)+IF($V38=28,N($F38),0))-CY38-EW38&lt;0.005,0,(GU37*(1+GU$5/Setup!$C$36)+IF($V38=28,N($F38),0))-CY38-EW38)</f>
        <v>0</v>
      </c>
      <c r="GV38" s="48" t="n">
        <f aca="false">IF((GV37*(1+GV$5/Setup!$C$36)+IF($V38=29,N($F38),0))-CZ38-EX38&lt;0.005,0,(GV37*(1+GV$5/Setup!$C$36)+IF($V38=29,N($F38),0))-CZ38-EX38)</f>
        <v>0</v>
      </c>
      <c r="GW38" s="48" t="n">
        <f aca="false">IF((GW37*(1+GW$5/Setup!$C$36)+IF($V38=30,N($F38),0))-DA38-EY38&lt;0.005,0,(GW37*(1+GW$5/Setup!$C$36)+IF($V38=30,N($F38),0))-DA38-EY38)</f>
        <v>0</v>
      </c>
      <c r="GX38" s="48" t="n">
        <f aca="false">IF((GX37*(1+GX$5/Setup!$C$36)+IF($V38=31,N($F38),0))-DB38-EZ38&lt;0.005,0,(GX37*(1+GX$5/Setup!$C$36)+IF($V38=31,N($F38),0))-DB38-EZ38)</f>
        <v>0</v>
      </c>
      <c r="GY38" s="48" t="n">
        <f aca="false">IF((GY37*(1+GY$5/Setup!$C$36)+IF($V38=32,N($F38),0))-DC38-FA38&lt;0.005,0,(GY37*(1+GY$5/Setup!$C$36)+IF($V38=32,N($F38),0))-DC38-FA38)</f>
        <v>0</v>
      </c>
      <c r="GZ38" s="48" t="n">
        <f aca="false">IF((GZ37*(1+GZ$5/Setup!$C$36)+IF($V38=33,N($F38),0))-DD38-FB38&lt;0.005,0,(GZ37*(1+GZ$5/Setup!$C$36)+IF($V38=33,N($F38),0))-DD38-FB38)</f>
        <v>0</v>
      </c>
      <c r="HA38" s="48" t="n">
        <f aca="false">IF((HA37*(1+HA$5/Setup!$C$36)+IF($V38=34,N($F38),0))-DE38-FC38&lt;0.005,0,(HA37*(1+HA$5/Setup!$C$36)+IF($V38=34,N($F38),0))-DE38-FC38)</f>
        <v>0</v>
      </c>
      <c r="HB38" s="48" t="n">
        <f aca="false">IF((HB37*(1+HB$5/Setup!$C$36)+IF($V38=35,N($F38),0))-DF38-FD38&lt;0.005,0,(HB37*(1+HB$5/Setup!$C$36)+IF($V38=35,N($F38),0))-DF38-FD38)</f>
        <v>0</v>
      </c>
      <c r="HC38" s="48" t="n">
        <f aca="false">IF((HC37*(1+HC$5/Setup!$C$36)+IF($V38=36,N($F38),0))-DG38-FE38&lt;0.005,0,(HC37*(1+HC$5/Setup!$C$36)+IF($V38=36,N($F38),0))-DG38-FE38)</f>
        <v>0</v>
      </c>
      <c r="HD38" s="48" t="n">
        <f aca="false">IF((HD37*(1+HD$5/Setup!$C$36)+IF($V38=37,N($F38),0))-DH38-FF38&lt;0.005,0,(HD37*(1+HD$5/Setup!$C$36)+IF($V38=37,N($F38),0))-DH38-FF38)</f>
        <v>0</v>
      </c>
      <c r="HE38" s="48" t="n">
        <f aca="false">IF((HE37*(1+HE$5/Setup!$C$36)+IF($V38=38,N($F38),0))-DI38-FG38&lt;0.005,0,(HE37*(1+HE$5/Setup!$C$36)+IF($V38=38,N($F38),0))-DI38-FG38)</f>
        <v>0</v>
      </c>
      <c r="HF38" s="48" t="n">
        <f aca="false">IF((HF37*(1+HF$5/Setup!$C$36)+IF($V38=39,N($F38),0))-DJ38-FH38&lt;0.005,0,(HF37*(1+HF$5/Setup!$C$36)+IF($V38=39,N($F38),0))-DJ38-FH38)</f>
        <v>0</v>
      </c>
      <c r="HG38" s="48" t="n">
        <f aca="false">IF((HG37*(1+HG$5/Setup!$C$36)+IF($V38=40,N($F38),0))-DK38-FI38&lt;0.005,0,(HG37*(1+HG$5/Setup!$C$36)+IF($V38=40,N($F38),0))-DK38-FI38)</f>
        <v>0</v>
      </c>
      <c r="HH38" s="48" t="n">
        <f aca="false">IF((HH37*(1+HH$5/Setup!$C$36)+IF($V38=41,N($F38),0))-DL38-FJ38&lt;0.005,0,(HH37*(1+HH$5/Setup!$C$36)+IF($V38=41,N($F38),0))-DL38-FJ38)</f>
        <v>0</v>
      </c>
      <c r="HI38" s="48" t="n">
        <f aca="false">IF((HI37*(1+HI$5/Setup!$C$36)+IF($V38=42,N($F38),0))-DM38-FK38&lt;0.005,0,(HI37*(1+HI$5/Setup!$C$36)+IF($V38=42,N($F38),0))-DM38-FK38)</f>
        <v>0</v>
      </c>
      <c r="HJ38" s="48" t="n">
        <f aca="false">IF((HJ37*(1+HJ$5/Setup!$C$36)+IF($V38=43,N($F38),0))-DN38-FL38&lt;0.005,0,(HJ37*(1+HJ$5/Setup!$C$36)+IF($V38=43,N($F38),0))-DN38-FL38)</f>
        <v>0</v>
      </c>
      <c r="HK38" s="48" t="n">
        <f aca="false">IF((HK37*(1+HK$5/Setup!$C$36)+IF($V38=44,N($F38),0))-DO38-FM38&lt;0.005,0,(HK37*(1+HK$5/Setup!$C$36)+IF($V38=44,N($F38),0))-DO38-FM38)</f>
        <v>0</v>
      </c>
      <c r="HL38" s="48" t="n">
        <f aca="false">IF((HL37*(1+HL$5/Setup!$C$36)+IF($V38=45,N($F38),0))-DP38-FN38&lt;0.005,0,(HL37*(1+HL$5/Setup!$C$36)+IF($V38=45,N($F38),0))-DP38-FN38)</f>
        <v>0</v>
      </c>
      <c r="HM38" s="48" t="n">
        <f aca="false">IF((HM37*(1+HM$5/Setup!$C$36)+IF($V38=46,N($F38),0))-DQ38-FO38&lt;0.005,0,(HM37*(1+HM$5/Setup!$C$36)+IF($V38=46,N($F38),0))-DQ38-FO38)</f>
        <v>0</v>
      </c>
      <c r="HN38" s="48" t="n">
        <f aca="false">IF((HN37*(1+HN$5/Setup!$C$36)+IF($V38=47,N($F38),0))-DR38-FP38&lt;0.005,0,(HN37*(1+HN$5/Setup!$C$36)+IF($V38=47,N($F38),0))-DR38-FP38)</f>
        <v>0</v>
      </c>
      <c r="HO38" s="48" t="n">
        <f aca="false">IF((HO37*(1+HO$5/Setup!$C$36)+IF($V38=48,N($F38),0))-DS38-FQ38&lt;0.005,0,(HO37*(1+HO$5/Setup!$C$36)+IF($V38=48,N($F38),0))-DS38-FQ38)</f>
        <v>0</v>
      </c>
      <c r="HP38" s="48" t="n">
        <f aca="false">IF((HP37*(1+HP$5/Setup!$C$36)+IF($V38=49,N($F38),0))-DT38-FR38&lt;0.005,0,(HP37*(1+HP$5/Setup!$C$36)+IF($V38=49,N($F38),0))-DT38-FR38)</f>
        <v>0</v>
      </c>
      <c r="HQ38" s="48" t="n">
        <f aca="false">IF((HQ37*(1+HQ$5/Setup!$C$36)+IF($V38=50,N($F38),0))-DU38-FS38&lt;0.005,0,(HQ37*(1+HQ$5/Setup!$C$36)+IF($V38=50,N($F38),0))-DU38-FS38)</f>
        <v>0</v>
      </c>
    </row>
    <row r="39" customFormat="false" ht="15" hidden="false" customHeight="false" outlineLevel="0" collapsed="false">
      <c r="A39" s="44" t="n">
        <v>31</v>
      </c>
      <c r="B39" s="45" t="n">
        <f aca="false">IF(Setup!$C$7="Every month",EDATE(Setup!$C$8,($A39-1)),IF(Setup!$C$7="Twice a month",DATE(YEAR(Setup!$C$8),MONTH(Setup!$C$8)+INT((($A39-1)+Setup!$C$41)/2),MIN(IF(MOD(($A39-1)+Setup!$C$41,2)=0,Setup!$C$39,Setup!$C$40),DAY(EOMONTH(DATE(YEAR(Setup!$C$8),MONTH(Setup!$C$8)+INT((($A39-1)+Setup!$C$41)/2),1),0)))),Setup!$C$8+($A39-1)*IF(Setup!$C$7="Every week",7,14)))</f>
        <v>46745</v>
      </c>
      <c r="C39" s="45" t="n">
        <f aca="false">IF(Setup!$C$7="Every month",EDATE(Setup!$C$8,$A39),IF(Setup!$C$7="Twice a month",DATE(YEAR(Setup!$C$8),MONTH(Setup!$C$8)+INT(($A39+Setup!$C$41)/2),MIN(IF(MOD($A39+Setup!$C$41,2)=0,Setup!$C$39,Setup!$C$40),DAY(EOMONTH(DATE(YEAR(Setup!$C$8),MONTH(Setup!$C$8)+INT(($A39+Setup!$C$41)/2),1),0)))),Setup!$C$8+$A39*IF(Setup!$C$7="Every week",7,14)))</f>
        <v>46759</v>
      </c>
      <c r="D39" s="46"/>
      <c r="E39" s="47"/>
      <c r="F39" s="47"/>
      <c r="G39" s="47"/>
      <c r="H39" s="47"/>
      <c r="I39" s="48" t="n">
        <f aca="false">N(Setup!$C$11)+N(E39)</f>
        <v>100</v>
      </c>
      <c r="J39" s="48" t="n">
        <f aca="false">MIN(Setup!$C$37,MAX(I39,0))</f>
        <v>9.23076923076923</v>
      </c>
      <c r="K39" s="48" t="n">
        <f aca="false">MIN(MAX(N(Setup!$C$14)-L38,0),MAX(I39-J39,0))</f>
        <v>0</v>
      </c>
      <c r="L39" s="48" t="n">
        <f aca="false">L38+K39-N(G39)</f>
        <v>500</v>
      </c>
      <c r="M39" s="48" t="n">
        <f aca="false">M38+J39-N(H39)</f>
        <v>286.153846153846</v>
      </c>
      <c r="N39" s="48" t="n">
        <f aca="false">SUM(BX39:DU39)</f>
        <v>0</v>
      </c>
      <c r="O39" s="48" t="n">
        <f aca="false">SUM(Z39:BW39)-N39</f>
        <v>0</v>
      </c>
      <c r="P39" s="48" t="n">
        <f aca="false">MAX(I39-J39-K39,0)+O39</f>
        <v>90.7692307692308</v>
      </c>
      <c r="Q39" s="48" t="n">
        <f aca="false">SUM(DV39:FS39)</f>
        <v>0</v>
      </c>
      <c r="R39" s="49" t="n">
        <f aca="false">N39+J39+K39+Q39</f>
        <v>9.23076923076923</v>
      </c>
      <c r="S39" s="48" t="n">
        <f aca="false">T39-T38-N(F39)+N39+Q39</f>
        <v>0</v>
      </c>
      <c r="T39" s="49" t="n">
        <f aca="false">SUM(FT39:HQ39)</f>
        <v>0</v>
      </c>
      <c r="U39" s="44" t="str">
        <f aca="false">IF(T38&lt;0.005,"",INDEX(Helpers!$C$2:$C$51,IF(_xlfn.MINIFS($DV$6:$FS$6,DV39:FS39,"&gt;0.005")=0,V39,_xlfn.MINIFS($DV$6:$FS$6,DV39:FS39,"&gt;0.005"))))</f>
        <v/>
      </c>
      <c r="V39" s="44" t="n">
        <f aca="false">IF(_xlfn.MINIFS($FT$6:$HQ$6,FT38:HQ38,"&gt;0.005")=0,1,_xlfn.MINIFS($FT$6:$HQ$6,FT38:HQ38,"&gt;0.005"))</f>
        <v>1</v>
      </c>
      <c r="W39" s="44" t="n">
        <f aca="false">IF(AND(D39&lt;&gt;"Paid",T38&gt;0.005),1,0)</f>
        <v>0</v>
      </c>
      <c r="X39" s="48" t="n">
        <f aca="false">SUMPRODUCT(((Helpers!$G$2:$G$51*(1+(Helpers!$D$2:$D$51+0.000000001)/12)^(($B39-Setup!$C$8)/(365.25/12))-Helpers!$E$2:$E$51*((1+(Helpers!$D$2:$D$51+0.000000001)/12)^(($B39-Setup!$C$8)/(365.25/12))-1)/((Helpers!$D$2:$D$51+0.000000001)/12))&gt;0)*(Helpers!$G$2:$G$51*(1+(Helpers!$D$2:$D$51+0.000000001)/12)^(($B39-Setup!$C$8)/(365.25/12))-Helpers!$E$2:$E$51*((1+(Helpers!$D$2:$D$51+0.000000001)/12)^(($B39-Setup!$C$8)/(365.25/12))-1)/((Helpers!$D$2:$D$51+0.000000001)/12)))</f>
        <v>1129.8227110969</v>
      </c>
      <c r="Y39" s="48"/>
      <c r="Z39" s="48" t="n">
        <f aca="false">IF(OR(N(Z$5)=0,Z$6=""),0,Z$5*((DATE(YEAR($B39),MONTH($B39),MIN(Z$6,DAY(EOMONTH($B39,0))))&gt;=$B39)*(DATE(YEAR($B39),MONTH($B39),MIN(Z$6,DAY(EOMONTH($B39,0))))&lt;$C39)+(DATE(YEAR($B39),MONTH($B39)+1,MIN(Z$6,DAY(EOMONTH($B39,1))))&gt;=$B39)*(DATE(YEAR($B39),MONTH($B39)+1,MIN(Z$6,DAY(EOMONTH($B39,1))))&lt;$C39)))</f>
        <v>0</v>
      </c>
      <c r="AA39" s="48" t="n">
        <f aca="false">IF(OR(N(AA$5)=0,AA$6=""),0,AA$5*((DATE(YEAR($B39),MONTH($B39),MIN(AA$6,DAY(EOMONTH($B39,0))))&gt;=$B39)*(DATE(YEAR($B39),MONTH($B39),MIN(AA$6,DAY(EOMONTH($B39,0))))&lt;$C39)+(DATE(YEAR($B39),MONTH($B39)+1,MIN(AA$6,DAY(EOMONTH($B39,1))))&gt;=$B39)*(DATE(YEAR($B39),MONTH($B39)+1,MIN(AA$6,DAY(EOMONTH($B39,1))))&lt;$C39)))</f>
        <v>0</v>
      </c>
      <c r="AB39" s="48" t="n">
        <f aca="false">IF(OR(N(AB$5)=0,AB$6=""),0,AB$5*((DATE(YEAR($B39),MONTH($B39),MIN(AB$6,DAY(EOMONTH($B39,0))))&gt;=$B39)*(DATE(YEAR($B39),MONTH($B39),MIN(AB$6,DAY(EOMONTH($B39,0))))&lt;$C39)+(DATE(YEAR($B39),MONTH($B39)+1,MIN(AB$6,DAY(EOMONTH($B39,1))))&gt;=$B39)*(DATE(YEAR($B39),MONTH($B39)+1,MIN(AB$6,DAY(EOMONTH($B39,1))))&lt;$C39)))</f>
        <v>0</v>
      </c>
      <c r="AC39" s="48" t="n">
        <f aca="false">IF(OR(N(AC$5)=0,AC$6=""),0,AC$5*((DATE(YEAR($B39),MONTH($B39),MIN(AC$6,DAY(EOMONTH($B39,0))))&gt;=$B39)*(DATE(YEAR($B39),MONTH($B39),MIN(AC$6,DAY(EOMONTH($B39,0))))&lt;$C39)+(DATE(YEAR($B39),MONTH($B39)+1,MIN(AC$6,DAY(EOMONTH($B39,1))))&gt;=$B39)*(DATE(YEAR($B39),MONTH($B39)+1,MIN(AC$6,DAY(EOMONTH($B39,1))))&lt;$C39)))</f>
        <v>0</v>
      </c>
      <c r="AD39" s="48" t="n">
        <f aca="false">IF(OR(N(AD$5)=0,AD$6=""),0,AD$5*((DATE(YEAR($B39),MONTH($B39),MIN(AD$6,DAY(EOMONTH($B39,0))))&gt;=$B39)*(DATE(YEAR($B39),MONTH($B39),MIN(AD$6,DAY(EOMONTH($B39,0))))&lt;$C39)+(DATE(YEAR($B39),MONTH($B39)+1,MIN(AD$6,DAY(EOMONTH($B39,1))))&gt;=$B39)*(DATE(YEAR($B39),MONTH($B39)+1,MIN(AD$6,DAY(EOMONTH($B39,1))))&lt;$C39)))</f>
        <v>0</v>
      </c>
      <c r="AE39" s="48" t="n">
        <f aca="false">IF(OR(N(AE$5)=0,AE$6=""),0,AE$5*((DATE(YEAR($B39),MONTH($B39),MIN(AE$6,DAY(EOMONTH($B39,0))))&gt;=$B39)*(DATE(YEAR($B39),MONTH($B39),MIN(AE$6,DAY(EOMONTH($B39,0))))&lt;$C39)+(DATE(YEAR($B39),MONTH($B39)+1,MIN(AE$6,DAY(EOMONTH($B39,1))))&gt;=$B39)*(DATE(YEAR($B39),MONTH($B39)+1,MIN(AE$6,DAY(EOMONTH($B39,1))))&lt;$C39)))</f>
        <v>0</v>
      </c>
      <c r="AF39" s="48" t="n">
        <f aca="false">IF(OR(N(AF$5)=0,AF$6=""),0,AF$5*((DATE(YEAR($B39),MONTH($B39),MIN(AF$6,DAY(EOMONTH($B39,0))))&gt;=$B39)*(DATE(YEAR($B39),MONTH($B39),MIN(AF$6,DAY(EOMONTH($B39,0))))&lt;$C39)+(DATE(YEAR($B39),MONTH($B39)+1,MIN(AF$6,DAY(EOMONTH($B39,1))))&gt;=$B39)*(DATE(YEAR($B39),MONTH($B39)+1,MIN(AF$6,DAY(EOMONTH($B39,1))))&lt;$C39)))</f>
        <v>0</v>
      </c>
      <c r="AG39" s="48" t="n">
        <f aca="false">IF(OR(N(AG$5)=0,AG$6=""),0,AG$5*((DATE(YEAR($B39),MONTH($B39),MIN(AG$6,DAY(EOMONTH($B39,0))))&gt;=$B39)*(DATE(YEAR($B39),MONTH($B39),MIN(AG$6,DAY(EOMONTH($B39,0))))&lt;$C39)+(DATE(YEAR($B39),MONTH($B39)+1,MIN(AG$6,DAY(EOMONTH($B39,1))))&gt;=$B39)*(DATE(YEAR($B39),MONTH($B39)+1,MIN(AG$6,DAY(EOMONTH($B39,1))))&lt;$C39)))</f>
        <v>0</v>
      </c>
      <c r="AH39" s="48" t="n">
        <f aca="false">IF(OR(N(AH$5)=0,AH$6=""),0,AH$5*((DATE(YEAR($B39),MONTH($B39),MIN(AH$6,DAY(EOMONTH($B39,0))))&gt;=$B39)*(DATE(YEAR($B39),MONTH($B39),MIN(AH$6,DAY(EOMONTH($B39,0))))&lt;$C39)+(DATE(YEAR($B39),MONTH($B39)+1,MIN(AH$6,DAY(EOMONTH($B39,1))))&gt;=$B39)*(DATE(YEAR($B39),MONTH($B39)+1,MIN(AH$6,DAY(EOMONTH($B39,1))))&lt;$C39)))</f>
        <v>0</v>
      </c>
      <c r="AI39" s="48" t="n">
        <f aca="false">IF(OR(N(AI$5)=0,AI$6=""),0,AI$5*((DATE(YEAR($B39),MONTH($B39),MIN(AI$6,DAY(EOMONTH($B39,0))))&gt;=$B39)*(DATE(YEAR($B39),MONTH($B39),MIN(AI$6,DAY(EOMONTH($B39,0))))&lt;$C39)+(DATE(YEAR($B39),MONTH($B39)+1,MIN(AI$6,DAY(EOMONTH($B39,1))))&gt;=$B39)*(DATE(YEAR($B39),MONTH($B39)+1,MIN(AI$6,DAY(EOMONTH($B39,1))))&lt;$C39)))</f>
        <v>0</v>
      </c>
      <c r="AJ39" s="48" t="n">
        <f aca="false">IF(OR(N(AJ$5)=0,AJ$6=""),0,AJ$5*((DATE(YEAR($B39),MONTH($B39),MIN(AJ$6,DAY(EOMONTH($B39,0))))&gt;=$B39)*(DATE(YEAR($B39),MONTH($B39),MIN(AJ$6,DAY(EOMONTH($B39,0))))&lt;$C39)+(DATE(YEAR($B39),MONTH($B39)+1,MIN(AJ$6,DAY(EOMONTH($B39,1))))&gt;=$B39)*(DATE(YEAR($B39),MONTH($B39)+1,MIN(AJ$6,DAY(EOMONTH($B39,1))))&lt;$C39)))</f>
        <v>0</v>
      </c>
      <c r="AK39" s="48" t="n">
        <f aca="false">IF(OR(N(AK$5)=0,AK$6=""),0,AK$5*((DATE(YEAR($B39),MONTH($B39),MIN(AK$6,DAY(EOMONTH($B39,0))))&gt;=$B39)*(DATE(YEAR($B39),MONTH($B39),MIN(AK$6,DAY(EOMONTH($B39,0))))&lt;$C39)+(DATE(YEAR($B39),MONTH($B39)+1,MIN(AK$6,DAY(EOMONTH($B39,1))))&gt;=$B39)*(DATE(YEAR($B39),MONTH($B39)+1,MIN(AK$6,DAY(EOMONTH($B39,1))))&lt;$C39)))</f>
        <v>0</v>
      </c>
      <c r="AL39" s="48" t="n">
        <f aca="false">IF(OR(N(AL$5)=0,AL$6=""),0,AL$5*((DATE(YEAR($B39),MONTH($B39),MIN(AL$6,DAY(EOMONTH($B39,0))))&gt;=$B39)*(DATE(YEAR($B39),MONTH($B39),MIN(AL$6,DAY(EOMONTH($B39,0))))&lt;$C39)+(DATE(YEAR($B39),MONTH($B39)+1,MIN(AL$6,DAY(EOMONTH($B39,1))))&gt;=$B39)*(DATE(YEAR($B39),MONTH($B39)+1,MIN(AL$6,DAY(EOMONTH($B39,1))))&lt;$C39)))</f>
        <v>0</v>
      </c>
      <c r="AM39" s="48" t="n">
        <f aca="false">IF(OR(N(AM$5)=0,AM$6=""),0,AM$5*((DATE(YEAR($B39),MONTH($B39),MIN(AM$6,DAY(EOMONTH($B39,0))))&gt;=$B39)*(DATE(YEAR($B39),MONTH($B39),MIN(AM$6,DAY(EOMONTH($B39,0))))&lt;$C39)+(DATE(YEAR($B39),MONTH($B39)+1,MIN(AM$6,DAY(EOMONTH($B39,1))))&gt;=$B39)*(DATE(YEAR($B39),MONTH($B39)+1,MIN(AM$6,DAY(EOMONTH($B39,1))))&lt;$C39)))</f>
        <v>0</v>
      </c>
      <c r="AN39" s="48" t="n">
        <f aca="false">IF(OR(N(AN$5)=0,AN$6=""),0,AN$5*((DATE(YEAR($B39),MONTH($B39),MIN(AN$6,DAY(EOMONTH($B39,0))))&gt;=$B39)*(DATE(YEAR($B39),MONTH($B39),MIN(AN$6,DAY(EOMONTH($B39,0))))&lt;$C39)+(DATE(YEAR($B39),MONTH($B39)+1,MIN(AN$6,DAY(EOMONTH($B39,1))))&gt;=$B39)*(DATE(YEAR($B39),MONTH($B39)+1,MIN(AN$6,DAY(EOMONTH($B39,1))))&lt;$C39)))</f>
        <v>0</v>
      </c>
      <c r="AO39" s="48" t="n">
        <f aca="false">IF(OR(N(AO$5)=0,AO$6=""),0,AO$5*((DATE(YEAR($B39),MONTH($B39),MIN(AO$6,DAY(EOMONTH($B39,0))))&gt;=$B39)*(DATE(YEAR($B39),MONTH($B39),MIN(AO$6,DAY(EOMONTH($B39,0))))&lt;$C39)+(DATE(YEAR($B39),MONTH($B39)+1,MIN(AO$6,DAY(EOMONTH($B39,1))))&gt;=$B39)*(DATE(YEAR($B39),MONTH($B39)+1,MIN(AO$6,DAY(EOMONTH($B39,1))))&lt;$C39)))</f>
        <v>0</v>
      </c>
      <c r="AP39" s="48" t="n">
        <f aca="false">IF(OR(N(AP$5)=0,AP$6=""),0,AP$5*((DATE(YEAR($B39),MONTH($B39),MIN(AP$6,DAY(EOMONTH($B39,0))))&gt;=$B39)*(DATE(YEAR($B39),MONTH($B39),MIN(AP$6,DAY(EOMONTH($B39,0))))&lt;$C39)+(DATE(YEAR($B39),MONTH($B39)+1,MIN(AP$6,DAY(EOMONTH($B39,1))))&gt;=$B39)*(DATE(YEAR($B39),MONTH($B39)+1,MIN(AP$6,DAY(EOMONTH($B39,1))))&lt;$C39)))</f>
        <v>0</v>
      </c>
      <c r="AQ39" s="48" t="n">
        <f aca="false">IF(OR(N(AQ$5)=0,AQ$6=""),0,AQ$5*((DATE(YEAR($B39),MONTH($B39),MIN(AQ$6,DAY(EOMONTH($B39,0))))&gt;=$B39)*(DATE(YEAR($B39),MONTH($B39),MIN(AQ$6,DAY(EOMONTH($B39,0))))&lt;$C39)+(DATE(YEAR($B39),MONTH($B39)+1,MIN(AQ$6,DAY(EOMONTH($B39,1))))&gt;=$B39)*(DATE(YEAR($B39),MONTH($B39)+1,MIN(AQ$6,DAY(EOMONTH($B39,1))))&lt;$C39)))</f>
        <v>0</v>
      </c>
      <c r="AR39" s="48" t="n">
        <f aca="false">IF(OR(N(AR$5)=0,AR$6=""),0,AR$5*((DATE(YEAR($B39),MONTH($B39),MIN(AR$6,DAY(EOMONTH($B39,0))))&gt;=$B39)*(DATE(YEAR($B39),MONTH($B39),MIN(AR$6,DAY(EOMONTH($B39,0))))&lt;$C39)+(DATE(YEAR($B39),MONTH($B39)+1,MIN(AR$6,DAY(EOMONTH($B39,1))))&gt;=$B39)*(DATE(YEAR($B39),MONTH($B39)+1,MIN(AR$6,DAY(EOMONTH($B39,1))))&lt;$C39)))</f>
        <v>0</v>
      </c>
      <c r="AS39" s="48" t="n">
        <f aca="false">IF(OR(N(AS$5)=0,AS$6=""),0,AS$5*((DATE(YEAR($B39),MONTH($B39),MIN(AS$6,DAY(EOMONTH($B39,0))))&gt;=$B39)*(DATE(YEAR($B39),MONTH($B39),MIN(AS$6,DAY(EOMONTH($B39,0))))&lt;$C39)+(DATE(YEAR($B39),MONTH($B39)+1,MIN(AS$6,DAY(EOMONTH($B39,1))))&gt;=$B39)*(DATE(YEAR($B39),MONTH($B39)+1,MIN(AS$6,DAY(EOMONTH($B39,1))))&lt;$C39)))</f>
        <v>0</v>
      </c>
      <c r="AT39" s="48" t="n">
        <f aca="false">IF(OR(N(AT$5)=0,AT$6=""),0,AT$5*((DATE(YEAR($B39),MONTH($B39),MIN(AT$6,DAY(EOMONTH($B39,0))))&gt;=$B39)*(DATE(YEAR($B39),MONTH($B39),MIN(AT$6,DAY(EOMONTH($B39,0))))&lt;$C39)+(DATE(YEAR($B39),MONTH($B39)+1,MIN(AT$6,DAY(EOMONTH($B39,1))))&gt;=$B39)*(DATE(YEAR($B39),MONTH($B39)+1,MIN(AT$6,DAY(EOMONTH($B39,1))))&lt;$C39)))</f>
        <v>0</v>
      </c>
      <c r="AU39" s="48" t="n">
        <f aca="false">IF(OR(N(AU$5)=0,AU$6=""),0,AU$5*((DATE(YEAR($B39),MONTH($B39),MIN(AU$6,DAY(EOMONTH($B39,0))))&gt;=$B39)*(DATE(YEAR($B39),MONTH($B39),MIN(AU$6,DAY(EOMONTH($B39,0))))&lt;$C39)+(DATE(YEAR($B39),MONTH($B39)+1,MIN(AU$6,DAY(EOMONTH($B39,1))))&gt;=$B39)*(DATE(YEAR($B39),MONTH($B39)+1,MIN(AU$6,DAY(EOMONTH($B39,1))))&lt;$C39)))</f>
        <v>0</v>
      </c>
      <c r="AV39" s="48" t="n">
        <f aca="false">IF(OR(N(AV$5)=0,AV$6=""),0,AV$5*((DATE(YEAR($B39),MONTH($B39),MIN(AV$6,DAY(EOMONTH($B39,0))))&gt;=$B39)*(DATE(YEAR($B39),MONTH($B39),MIN(AV$6,DAY(EOMONTH($B39,0))))&lt;$C39)+(DATE(YEAR($B39),MONTH($B39)+1,MIN(AV$6,DAY(EOMONTH($B39,1))))&gt;=$B39)*(DATE(YEAR($B39),MONTH($B39)+1,MIN(AV$6,DAY(EOMONTH($B39,1))))&lt;$C39)))</f>
        <v>0</v>
      </c>
      <c r="AW39" s="48" t="n">
        <f aca="false">IF(OR(N(AW$5)=0,AW$6=""),0,AW$5*((DATE(YEAR($B39),MONTH($B39),MIN(AW$6,DAY(EOMONTH($B39,0))))&gt;=$B39)*(DATE(YEAR($B39),MONTH($B39),MIN(AW$6,DAY(EOMONTH($B39,0))))&lt;$C39)+(DATE(YEAR($B39),MONTH($B39)+1,MIN(AW$6,DAY(EOMONTH($B39,1))))&gt;=$B39)*(DATE(YEAR($B39),MONTH($B39)+1,MIN(AW$6,DAY(EOMONTH($B39,1))))&lt;$C39)))</f>
        <v>0</v>
      </c>
      <c r="AX39" s="48" t="n">
        <f aca="false">IF(OR(N(AX$5)=0,AX$6=""),0,AX$5*((DATE(YEAR($B39),MONTH($B39),MIN(AX$6,DAY(EOMONTH($B39,0))))&gt;=$B39)*(DATE(YEAR($B39),MONTH($B39),MIN(AX$6,DAY(EOMONTH($B39,0))))&lt;$C39)+(DATE(YEAR($B39),MONTH($B39)+1,MIN(AX$6,DAY(EOMONTH($B39,1))))&gt;=$B39)*(DATE(YEAR($B39),MONTH($B39)+1,MIN(AX$6,DAY(EOMONTH($B39,1))))&lt;$C39)))</f>
        <v>0</v>
      </c>
      <c r="AY39" s="48" t="n">
        <f aca="false">IF(OR(N(AY$5)=0,AY$6=""),0,AY$5*((DATE(YEAR($B39),MONTH($B39),MIN(AY$6,DAY(EOMONTH($B39,0))))&gt;=$B39)*(DATE(YEAR($B39),MONTH($B39),MIN(AY$6,DAY(EOMONTH($B39,0))))&lt;$C39)+(DATE(YEAR($B39),MONTH($B39)+1,MIN(AY$6,DAY(EOMONTH($B39,1))))&gt;=$B39)*(DATE(YEAR($B39),MONTH($B39)+1,MIN(AY$6,DAY(EOMONTH($B39,1))))&lt;$C39)))</f>
        <v>0</v>
      </c>
      <c r="AZ39" s="48" t="n">
        <f aca="false">IF(OR(N(AZ$5)=0,AZ$6=""),0,AZ$5*((DATE(YEAR($B39),MONTH($B39),MIN(AZ$6,DAY(EOMONTH($B39,0))))&gt;=$B39)*(DATE(YEAR($B39),MONTH($B39),MIN(AZ$6,DAY(EOMONTH($B39,0))))&lt;$C39)+(DATE(YEAR($B39),MONTH($B39)+1,MIN(AZ$6,DAY(EOMONTH($B39,1))))&gt;=$B39)*(DATE(YEAR($B39),MONTH($B39)+1,MIN(AZ$6,DAY(EOMONTH($B39,1))))&lt;$C39)))</f>
        <v>0</v>
      </c>
      <c r="BA39" s="48" t="n">
        <f aca="false">IF(OR(N(BA$5)=0,BA$6=""),0,BA$5*((DATE(YEAR($B39),MONTH($B39),MIN(BA$6,DAY(EOMONTH($B39,0))))&gt;=$B39)*(DATE(YEAR($B39),MONTH($B39),MIN(BA$6,DAY(EOMONTH($B39,0))))&lt;$C39)+(DATE(YEAR($B39),MONTH($B39)+1,MIN(BA$6,DAY(EOMONTH($B39,1))))&gt;=$B39)*(DATE(YEAR($B39),MONTH($B39)+1,MIN(BA$6,DAY(EOMONTH($B39,1))))&lt;$C39)))</f>
        <v>0</v>
      </c>
      <c r="BB39" s="48" t="n">
        <f aca="false">IF(OR(N(BB$5)=0,BB$6=""),0,BB$5*((DATE(YEAR($B39),MONTH($B39),MIN(BB$6,DAY(EOMONTH($B39,0))))&gt;=$B39)*(DATE(YEAR($B39),MONTH($B39),MIN(BB$6,DAY(EOMONTH($B39,0))))&lt;$C39)+(DATE(YEAR($B39),MONTH($B39)+1,MIN(BB$6,DAY(EOMONTH($B39,1))))&gt;=$B39)*(DATE(YEAR($B39),MONTH($B39)+1,MIN(BB$6,DAY(EOMONTH($B39,1))))&lt;$C39)))</f>
        <v>0</v>
      </c>
      <c r="BC39" s="48" t="n">
        <f aca="false">IF(OR(N(BC$5)=0,BC$6=""),0,BC$5*((DATE(YEAR($B39),MONTH($B39),MIN(BC$6,DAY(EOMONTH($B39,0))))&gt;=$B39)*(DATE(YEAR($B39),MONTH($B39),MIN(BC$6,DAY(EOMONTH($B39,0))))&lt;$C39)+(DATE(YEAR($B39),MONTH($B39)+1,MIN(BC$6,DAY(EOMONTH($B39,1))))&gt;=$B39)*(DATE(YEAR($B39),MONTH($B39)+1,MIN(BC$6,DAY(EOMONTH($B39,1))))&lt;$C39)))</f>
        <v>0</v>
      </c>
      <c r="BD39" s="48" t="n">
        <f aca="false">IF(OR(N(BD$5)=0,BD$6=""),0,BD$5*((DATE(YEAR($B39),MONTH($B39),MIN(BD$6,DAY(EOMONTH($B39,0))))&gt;=$B39)*(DATE(YEAR($B39),MONTH($B39),MIN(BD$6,DAY(EOMONTH($B39,0))))&lt;$C39)+(DATE(YEAR($B39),MONTH($B39)+1,MIN(BD$6,DAY(EOMONTH($B39,1))))&gt;=$B39)*(DATE(YEAR($B39),MONTH($B39)+1,MIN(BD$6,DAY(EOMONTH($B39,1))))&lt;$C39)))</f>
        <v>0</v>
      </c>
      <c r="BE39" s="48" t="n">
        <f aca="false">IF(OR(N(BE$5)=0,BE$6=""),0,BE$5*((DATE(YEAR($B39),MONTH($B39),MIN(BE$6,DAY(EOMONTH($B39,0))))&gt;=$B39)*(DATE(YEAR($B39),MONTH($B39),MIN(BE$6,DAY(EOMONTH($B39,0))))&lt;$C39)+(DATE(YEAR($B39),MONTH($B39)+1,MIN(BE$6,DAY(EOMONTH($B39,1))))&gt;=$B39)*(DATE(YEAR($B39),MONTH($B39)+1,MIN(BE$6,DAY(EOMONTH($B39,1))))&lt;$C39)))</f>
        <v>0</v>
      </c>
      <c r="BF39" s="48" t="n">
        <f aca="false">IF(OR(N(BF$5)=0,BF$6=""),0,BF$5*((DATE(YEAR($B39),MONTH($B39),MIN(BF$6,DAY(EOMONTH($B39,0))))&gt;=$B39)*(DATE(YEAR($B39),MONTH($B39),MIN(BF$6,DAY(EOMONTH($B39,0))))&lt;$C39)+(DATE(YEAR($B39),MONTH($B39)+1,MIN(BF$6,DAY(EOMONTH($B39,1))))&gt;=$B39)*(DATE(YEAR($B39),MONTH($B39)+1,MIN(BF$6,DAY(EOMONTH($B39,1))))&lt;$C39)))</f>
        <v>0</v>
      </c>
      <c r="BG39" s="48" t="n">
        <f aca="false">IF(OR(N(BG$5)=0,BG$6=""),0,BG$5*((DATE(YEAR($B39),MONTH($B39),MIN(BG$6,DAY(EOMONTH($B39,0))))&gt;=$B39)*(DATE(YEAR($B39),MONTH($B39),MIN(BG$6,DAY(EOMONTH($B39,0))))&lt;$C39)+(DATE(YEAR($B39),MONTH($B39)+1,MIN(BG$6,DAY(EOMONTH($B39,1))))&gt;=$B39)*(DATE(YEAR($B39),MONTH($B39)+1,MIN(BG$6,DAY(EOMONTH($B39,1))))&lt;$C39)))</f>
        <v>0</v>
      </c>
      <c r="BH39" s="48" t="n">
        <f aca="false">IF(OR(N(BH$5)=0,BH$6=""),0,BH$5*((DATE(YEAR($B39),MONTH($B39),MIN(BH$6,DAY(EOMONTH($B39,0))))&gt;=$B39)*(DATE(YEAR($B39),MONTH($B39),MIN(BH$6,DAY(EOMONTH($B39,0))))&lt;$C39)+(DATE(YEAR($B39),MONTH($B39)+1,MIN(BH$6,DAY(EOMONTH($B39,1))))&gt;=$B39)*(DATE(YEAR($B39),MONTH($B39)+1,MIN(BH$6,DAY(EOMONTH($B39,1))))&lt;$C39)))</f>
        <v>0</v>
      </c>
      <c r="BI39" s="48" t="n">
        <f aca="false">IF(OR(N(BI$5)=0,BI$6=""),0,BI$5*((DATE(YEAR($B39),MONTH($B39),MIN(BI$6,DAY(EOMONTH($B39,0))))&gt;=$B39)*(DATE(YEAR($B39),MONTH($B39),MIN(BI$6,DAY(EOMONTH($B39,0))))&lt;$C39)+(DATE(YEAR($B39),MONTH($B39)+1,MIN(BI$6,DAY(EOMONTH($B39,1))))&gt;=$B39)*(DATE(YEAR($B39),MONTH($B39)+1,MIN(BI$6,DAY(EOMONTH($B39,1))))&lt;$C39)))</f>
        <v>0</v>
      </c>
      <c r="BJ39" s="48" t="n">
        <f aca="false">IF(OR(N(BJ$5)=0,BJ$6=""),0,BJ$5*((DATE(YEAR($B39),MONTH($B39),MIN(BJ$6,DAY(EOMONTH($B39,0))))&gt;=$B39)*(DATE(YEAR($B39),MONTH($B39),MIN(BJ$6,DAY(EOMONTH($B39,0))))&lt;$C39)+(DATE(YEAR($B39),MONTH($B39)+1,MIN(BJ$6,DAY(EOMONTH($B39,1))))&gt;=$B39)*(DATE(YEAR($B39),MONTH($B39)+1,MIN(BJ$6,DAY(EOMONTH($B39,1))))&lt;$C39)))</f>
        <v>0</v>
      </c>
      <c r="BK39" s="48" t="n">
        <f aca="false">IF(OR(N(BK$5)=0,BK$6=""),0,BK$5*((DATE(YEAR($B39),MONTH($B39),MIN(BK$6,DAY(EOMONTH($B39,0))))&gt;=$B39)*(DATE(YEAR($B39),MONTH($B39),MIN(BK$6,DAY(EOMONTH($B39,0))))&lt;$C39)+(DATE(YEAR($B39),MONTH($B39)+1,MIN(BK$6,DAY(EOMONTH($B39,1))))&gt;=$B39)*(DATE(YEAR($B39),MONTH($B39)+1,MIN(BK$6,DAY(EOMONTH($B39,1))))&lt;$C39)))</f>
        <v>0</v>
      </c>
      <c r="BL39" s="48" t="n">
        <f aca="false">IF(OR(N(BL$5)=0,BL$6=""),0,BL$5*((DATE(YEAR($B39),MONTH($B39),MIN(BL$6,DAY(EOMONTH($B39,0))))&gt;=$B39)*(DATE(YEAR($B39),MONTH($B39),MIN(BL$6,DAY(EOMONTH($B39,0))))&lt;$C39)+(DATE(YEAR($B39),MONTH($B39)+1,MIN(BL$6,DAY(EOMONTH($B39,1))))&gt;=$B39)*(DATE(YEAR($B39),MONTH($B39)+1,MIN(BL$6,DAY(EOMONTH($B39,1))))&lt;$C39)))</f>
        <v>0</v>
      </c>
      <c r="BM39" s="48" t="n">
        <f aca="false">IF(OR(N(BM$5)=0,BM$6=""),0,BM$5*((DATE(YEAR($B39),MONTH($B39),MIN(BM$6,DAY(EOMONTH($B39,0))))&gt;=$B39)*(DATE(YEAR($B39),MONTH($B39),MIN(BM$6,DAY(EOMONTH($B39,0))))&lt;$C39)+(DATE(YEAR($B39),MONTH($B39)+1,MIN(BM$6,DAY(EOMONTH($B39,1))))&gt;=$B39)*(DATE(YEAR($B39),MONTH($B39)+1,MIN(BM$6,DAY(EOMONTH($B39,1))))&lt;$C39)))</f>
        <v>0</v>
      </c>
      <c r="BN39" s="48" t="n">
        <f aca="false">IF(OR(N(BN$5)=0,BN$6=""),0,BN$5*((DATE(YEAR($B39),MONTH($B39),MIN(BN$6,DAY(EOMONTH($B39,0))))&gt;=$B39)*(DATE(YEAR($B39),MONTH($B39),MIN(BN$6,DAY(EOMONTH($B39,0))))&lt;$C39)+(DATE(YEAR($B39),MONTH($B39)+1,MIN(BN$6,DAY(EOMONTH($B39,1))))&gt;=$B39)*(DATE(YEAR($B39),MONTH($B39)+1,MIN(BN$6,DAY(EOMONTH($B39,1))))&lt;$C39)))</f>
        <v>0</v>
      </c>
      <c r="BO39" s="48" t="n">
        <f aca="false">IF(OR(N(BO$5)=0,BO$6=""),0,BO$5*((DATE(YEAR($B39),MONTH($B39),MIN(BO$6,DAY(EOMONTH($B39,0))))&gt;=$B39)*(DATE(YEAR($B39),MONTH($B39),MIN(BO$6,DAY(EOMONTH($B39,0))))&lt;$C39)+(DATE(YEAR($B39),MONTH($B39)+1,MIN(BO$6,DAY(EOMONTH($B39,1))))&gt;=$B39)*(DATE(YEAR($B39),MONTH($B39)+1,MIN(BO$6,DAY(EOMONTH($B39,1))))&lt;$C39)))</f>
        <v>0</v>
      </c>
      <c r="BP39" s="48" t="n">
        <f aca="false">IF(OR(N(BP$5)=0,BP$6=""),0,BP$5*((DATE(YEAR($B39),MONTH($B39),MIN(BP$6,DAY(EOMONTH($B39,0))))&gt;=$B39)*(DATE(YEAR($B39),MONTH($B39),MIN(BP$6,DAY(EOMONTH($B39,0))))&lt;$C39)+(DATE(YEAR($B39),MONTH($B39)+1,MIN(BP$6,DAY(EOMONTH($B39,1))))&gt;=$B39)*(DATE(YEAR($B39),MONTH($B39)+1,MIN(BP$6,DAY(EOMONTH($B39,1))))&lt;$C39)))</f>
        <v>0</v>
      </c>
      <c r="BQ39" s="48" t="n">
        <f aca="false">IF(OR(N(BQ$5)=0,BQ$6=""),0,BQ$5*((DATE(YEAR($B39),MONTH($B39),MIN(BQ$6,DAY(EOMONTH($B39,0))))&gt;=$B39)*(DATE(YEAR($B39),MONTH($B39),MIN(BQ$6,DAY(EOMONTH($B39,0))))&lt;$C39)+(DATE(YEAR($B39),MONTH($B39)+1,MIN(BQ$6,DAY(EOMONTH($B39,1))))&gt;=$B39)*(DATE(YEAR($B39),MONTH($B39)+1,MIN(BQ$6,DAY(EOMONTH($B39,1))))&lt;$C39)))</f>
        <v>0</v>
      </c>
      <c r="BR39" s="48" t="n">
        <f aca="false">IF(OR(N(BR$5)=0,BR$6=""),0,BR$5*((DATE(YEAR($B39),MONTH($B39),MIN(BR$6,DAY(EOMONTH($B39,0))))&gt;=$B39)*(DATE(YEAR($B39),MONTH($B39),MIN(BR$6,DAY(EOMONTH($B39,0))))&lt;$C39)+(DATE(YEAR($B39),MONTH($B39)+1,MIN(BR$6,DAY(EOMONTH($B39,1))))&gt;=$B39)*(DATE(YEAR($B39),MONTH($B39)+1,MIN(BR$6,DAY(EOMONTH($B39,1))))&lt;$C39)))</f>
        <v>0</v>
      </c>
      <c r="BS39" s="48" t="n">
        <f aca="false">IF(OR(N(BS$5)=0,BS$6=""),0,BS$5*((DATE(YEAR($B39),MONTH($B39),MIN(BS$6,DAY(EOMONTH($B39,0))))&gt;=$B39)*(DATE(YEAR($B39),MONTH($B39),MIN(BS$6,DAY(EOMONTH($B39,0))))&lt;$C39)+(DATE(YEAR($B39),MONTH($B39)+1,MIN(BS$6,DAY(EOMONTH($B39,1))))&gt;=$B39)*(DATE(YEAR($B39),MONTH($B39)+1,MIN(BS$6,DAY(EOMONTH($B39,1))))&lt;$C39)))</f>
        <v>0</v>
      </c>
      <c r="BT39" s="48" t="n">
        <f aca="false">IF(OR(N(BT$5)=0,BT$6=""),0,BT$5*((DATE(YEAR($B39),MONTH($B39),MIN(BT$6,DAY(EOMONTH($B39,0))))&gt;=$B39)*(DATE(YEAR($B39),MONTH($B39),MIN(BT$6,DAY(EOMONTH($B39,0))))&lt;$C39)+(DATE(YEAR($B39),MONTH($B39)+1,MIN(BT$6,DAY(EOMONTH($B39,1))))&gt;=$B39)*(DATE(YEAR($B39),MONTH($B39)+1,MIN(BT$6,DAY(EOMONTH($B39,1))))&lt;$C39)))</f>
        <v>0</v>
      </c>
      <c r="BU39" s="48" t="n">
        <f aca="false">IF(OR(N(BU$5)=0,BU$6=""),0,BU$5*((DATE(YEAR($B39),MONTH($B39),MIN(BU$6,DAY(EOMONTH($B39,0))))&gt;=$B39)*(DATE(YEAR($B39),MONTH($B39),MIN(BU$6,DAY(EOMONTH($B39,0))))&lt;$C39)+(DATE(YEAR($B39),MONTH($B39)+1,MIN(BU$6,DAY(EOMONTH($B39,1))))&gt;=$B39)*(DATE(YEAR($B39),MONTH($B39)+1,MIN(BU$6,DAY(EOMONTH($B39,1))))&lt;$C39)))</f>
        <v>0</v>
      </c>
      <c r="BV39" s="48" t="n">
        <f aca="false">IF(OR(N(BV$5)=0,BV$6=""),0,BV$5*((DATE(YEAR($B39),MONTH($B39),MIN(BV$6,DAY(EOMONTH($B39,0))))&gt;=$B39)*(DATE(YEAR($B39),MONTH($B39),MIN(BV$6,DAY(EOMONTH($B39,0))))&lt;$C39)+(DATE(YEAR($B39),MONTH($B39)+1,MIN(BV$6,DAY(EOMONTH($B39,1))))&gt;=$B39)*(DATE(YEAR($B39),MONTH($B39)+1,MIN(BV$6,DAY(EOMONTH($B39,1))))&lt;$C39)))</f>
        <v>0</v>
      </c>
      <c r="BW39" s="48" t="n">
        <f aca="false">IF(OR(N(BW$5)=0,BW$6=""),0,BW$5*((DATE(YEAR($B39),MONTH($B39),MIN(BW$6,DAY(EOMONTH($B39,0))))&gt;=$B39)*(DATE(YEAR($B39),MONTH($B39),MIN(BW$6,DAY(EOMONTH($B39,0))))&lt;$C39)+(DATE(YEAR($B39),MONTH($B39)+1,MIN(BW$6,DAY(EOMONTH($B39,1))))&gt;=$B39)*(DATE(YEAR($B39),MONTH($B39)+1,MIN(BW$6,DAY(EOMONTH($B39,1))))&lt;$C39)))</f>
        <v>0</v>
      </c>
      <c r="BX39" s="48" t="n">
        <f aca="false">MIN(Z39,(FT38*(1+FT$5/Setup!$C$36)+IF($V39=1,N($F39),0)))</f>
        <v>0</v>
      </c>
      <c r="BY39" s="48" t="n">
        <f aca="false">MIN(AA39,(FU38*(1+FU$5/Setup!$C$36)+IF($V39=2,N($F39),0)))</f>
        <v>0</v>
      </c>
      <c r="BZ39" s="48" t="n">
        <f aca="false">MIN(AB39,(FV38*(1+FV$5/Setup!$C$36)+IF($V39=3,N($F39),0)))</f>
        <v>0</v>
      </c>
      <c r="CA39" s="48" t="n">
        <f aca="false">MIN(AC39,(FW38*(1+FW$5/Setup!$C$36)+IF($V39=4,N($F39),0)))</f>
        <v>0</v>
      </c>
      <c r="CB39" s="48" t="n">
        <f aca="false">MIN(AD39,(FX38*(1+FX$5/Setup!$C$36)+IF($V39=5,N($F39),0)))</f>
        <v>0</v>
      </c>
      <c r="CC39" s="48" t="n">
        <f aca="false">MIN(AE39,(FY38*(1+FY$5/Setup!$C$36)+IF($V39=6,N($F39),0)))</f>
        <v>0</v>
      </c>
      <c r="CD39" s="48" t="n">
        <f aca="false">MIN(AF39,(FZ38*(1+FZ$5/Setup!$C$36)+IF($V39=7,N($F39),0)))</f>
        <v>0</v>
      </c>
      <c r="CE39" s="48" t="n">
        <f aca="false">MIN(AG39,(GA38*(1+GA$5/Setup!$C$36)+IF($V39=8,N($F39),0)))</f>
        <v>0</v>
      </c>
      <c r="CF39" s="48" t="n">
        <f aca="false">MIN(AH39,(GB38*(1+GB$5/Setup!$C$36)+IF($V39=9,N($F39),0)))</f>
        <v>0</v>
      </c>
      <c r="CG39" s="48" t="n">
        <f aca="false">MIN(AI39,(GC38*(1+GC$5/Setup!$C$36)+IF($V39=10,N($F39),0)))</f>
        <v>0</v>
      </c>
      <c r="CH39" s="48" t="n">
        <f aca="false">MIN(AJ39,(GD38*(1+GD$5/Setup!$C$36)+IF($V39=11,N($F39),0)))</f>
        <v>0</v>
      </c>
      <c r="CI39" s="48" t="n">
        <f aca="false">MIN(AK39,(GE38*(1+GE$5/Setup!$C$36)+IF($V39=12,N($F39),0)))</f>
        <v>0</v>
      </c>
      <c r="CJ39" s="48" t="n">
        <f aca="false">MIN(AL39,(GF38*(1+GF$5/Setup!$C$36)+IF($V39=13,N($F39),0)))</f>
        <v>0</v>
      </c>
      <c r="CK39" s="48" t="n">
        <f aca="false">MIN(AM39,(GG38*(1+GG$5/Setup!$C$36)+IF($V39=14,N($F39),0)))</f>
        <v>0</v>
      </c>
      <c r="CL39" s="48" t="n">
        <f aca="false">MIN(AN39,(GH38*(1+GH$5/Setup!$C$36)+IF($V39=15,N($F39),0)))</f>
        <v>0</v>
      </c>
      <c r="CM39" s="48" t="n">
        <f aca="false">MIN(AO39,(GI38*(1+GI$5/Setup!$C$36)+IF($V39=16,N($F39),0)))</f>
        <v>0</v>
      </c>
      <c r="CN39" s="48" t="n">
        <f aca="false">MIN(AP39,(GJ38*(1+GJ$5/Setup!$C$36)+IF($V39=17,N($F39),0)))</f>
        <v>0</v>
      </c>
      <c r="CO39" s="48" t="n">
        <f aca="false">MIN(AQ39,(GK38*(1+GK$5/Setup!$C$36)+IF($V39=18,N($F39),0)))</f>
        <v>0</v>
      </c>
      <c r="CP39" s="48" t="n">
        <f aca="false">MIN(AR39,(GL38*(1+GL$5/Setup!$C$36)+IF($V39=19,N($F39),0)))</f>
        <v>0</v>
      </c>
      <c r="CQ39" s="48" t="n">
        <f aca="false">MIN(AS39,(GM38*(1+GM$5/Setup!$C$36)+IF($V39=20,N($F39),0)))</f>
        <v>0</v>
      </c>
      <c r="CR39" s="48" t="n">
        <f aca="false">MIN(AT39,(GN38*(1+GN$5/Setup!$C$36)+IF($V39=21,N($F39),0)))</f>
        <v>0</v>
      </c>
      <c r="CS39" s="48" t="n">
        <f aca="false">MIN(AU39,(GO38*(1+GO$5/Setup!$C$36)+IF($V39=22,N($F39),0)))</f>
        <v>0</v>
      </c>
      <c r="CT39" s="48" t="n">
        <f aca="false">MIN(AV39,(GP38*(1+GP$5/Setup!$C$36)+IF($V39=23,N($F39),0)))</f>
        <v>0</v>
      </c>
      <c r="CU39" s="48" t="n">
        <f aca="false">MIN(AW39,(GQ38*(1+GQ$5/Setup!$C$36)+IF($V39=24,N($F39),0)))</f>
        <v>0</v>
      </c>
      <c r="CV39" s="48" t="n">
        <f aca="false">MIN(AX39,(GR38*(1+GR$5/Setup!$C$36)+IF($V39=25,N($F39),0)))</f>
        <v>0</v>
      </c>
      <c r="CW39" s="48" t="n">
        <f aca="false">MIN(AY39,(GS38*(1+GS$5/Setup!$C$36)+IF($V39=26,N($F39),0)))</f>
        <v>0</v>
      </c>
      <c r="CX39" s="48" t="n">
        <f aca="false">MIN(AZ39,(GT38*(1+GT$5/Setup!$C$36)+IF($V39=27,N($F39),0)))</f>
        <v>0</v>
      </c>
      <c r="CY39" s="48" t="n">
        <f aca="false">MIN(BA39,(GU38*(1+GU$5/Setup!$C$36)+IF($V39=28,N($F39),0)))</f>
        <v>0</v>
      </c>
      <c r="CZ39" s="48" t="n">
        <f aca="false">MIN(BB39,(GV38*(1+GV$5/Setup!$C$36)+IF($V39=29,N($F39),0)))</f>
        <v>0</v>
      </c>
      <c r="DA39" s="48" t="n">
        <f aca="false">MIN(BC39,(GW38*(1+GW$5/Setup!$C$36)+IF($V39=30,N($F39),0)))</f>
        <v>0</v>
      </c>
      <c r="DB39" s="48" t="n">
        <f aca="false">MIN(BD39,(GX38*(1+GX$5/Setup!$C$36)+IF($V39=31,N($F39),0)))</f>
        <v>0</v>
      </c>
      <c r="DC39" s="48" t="n">
        <f aca="false">MIN(BE39,(GY38*(1+GY$5/Setup!$C$36)+IF($V39=32,N($F39),0)))</f>
        <v>0</v>
      </c>
      <c r="DD39" s="48" t="n">
        <f aca="false">MIN(BF39,(GZ38*(1+GZ$5/Setup!$C$36)+IF($V39=33,N($F39),0)))</f>
        <v>0</v>
      </c>
      <c r="DE39" s="48" t="n">
        <f aca="false">MIN(BG39,(HA38*(1+HA$5/Setup!$C$36)+IF($V39=34,N($F39),0)))</f>
        <v>0</v>
      </c>
      <c r="DF39" s="48" t="n">
        <f aca="false">MIN(BH39,(HB38*(1+HB$5/Setup!$C$36)+IF($V39=35,N($F39),0)))</f>
        <v>0</v>
      </c>
      <c r="DG39" s="48" t="n">
        <f aca="false">MIN(BI39,(HC38*(1+HC$5/Setup!$C$36)+IF($V39=36,N($F39),0)))</f>
        <v>0</v>
      </c>
      <c r="DH39" s="48" t="n">
        <f aca="false">MIN(BJ39,(HD38*(1+HD$5/Setup!$C$36)+IF($V39=37,N($F39),0)))</f>
        <v>0</v>
      </c>
      <c r="DI39" s="48" t="n">
        <f aca="false">MIN(BK39,(HE38*(1+HE$5/Setup!$C$36)+IF($V39=38,N($F39),0)))</f>
        <v>0</v>
      </c>
      <c r="DJ39" s="48" t="n">
        <f aca="false">MIN(BL39,(HF38*(1+HF$5/Setup!$C$36)+IF($V39=39,N($F39),0)))</f>
        <v>0</v>
      </c>
      <c r="DK39" s="48" t="n">
        <f aca="false">MIN(BM39,(HG38*(1+HG$5/Setup!$C$36)+IF($V39=40,N($F39),0)))</f>
        <v>0</v>
      </c>
      <c r="DL39" s="48" t="n">
        <f aca="false">MIN(BN39,(HH38*(1+HH$5/Setup!$C$36)+IF($V39=41,N($F39),0)))</f>
        <v>0</v>
      </c>
      <c r="DM39" s="48" t="n">
        <f aca="false">MIN(BO39,(HI38*(1+HI$5/Setup!$C$36)+IF($V39=42,N($F39),0)))</f>
        <v>0</v>
      </c>
      <c r="DN39" s="48" t="n">
        <f aca="false">MIN(BP39,(HJ38*(1+HJ$5/Setup!$C$36)+IF($V39=43,N($F39),0)))</f>
        <v>0</v>
      </c>
      <c r="DO39" s="48" t="n">
        <f aca="false">MIN(BQ39,(HK38*(1+HK$5/Setup!$C$36)+IF($V39=44,N($F39),0)))</f>
        <v>0</v>
      </c>
      <c r="DP39" s="48" t="n">
        <f aca="false">MIN(BR39,(HL38*(1+HL$5/Setup!$C$36)+IF($V39=45,N($F39),0)))</f>
        <v>0</v>
      </c>
      <c r="DQ39" s="48" t="n">
        <f aca="false">MIN(BS39,(HM38*(1+HM$5/Setup!$C$36)+IF($V39=46,N($F39),0)))</f>
        <v>0</v>
      </c>
      <c r="DR39" s="48" t="n">
        <f aca="false">MIN(BT39,(HN38*(1+HN$5/Setup!$C$36)+IF($V39=47,N($F39),0)))</f>
        <v>0</v>
      </c>
      <c r="DS39" s="48" t="n">
        <f aca="false">MIN(BU39,(HO38*(1+HO$5/Setup!$C$36)+IF($V39=48,N($F39),0)))</f>
        <v>0</v>
      </c>
      <c r="DT39" s="48" t="n">
        <f aca="false">MIN(BV39,(HP38*(1+HP$5/Setup!$C$36)+IF($V39=49,N($F39),0)))</f>
        <v>0</v>
      </c>
      <c r="DU39" s="48" t="n">
        <f aca="false">MIN(BW39,(HQ38*(1+HQ$5/Setup!$C$36)+IF($V39=50,N($F39),0)))</f>
        <v>0</v>
      </c>
      <c r="DV39" s="48" t="n">
        <f aca="false">MIN(MAX((FT38*(1+FT$5/Setup!$C$36)+IF($V39=1,N($F39),0))-BX39,0),MAX($P39-0,0))</f>
        <v>0</v>
      </c>
      <c r="DW39" s="48" t="n">
        <f aca="false">MIN(MAX((FU38*(1+FU$5/Setup!$C$36)+IF($V39=2,N($F39),0))-BY39,0),MAX($P39-SUM(DV39:DV39),0))</f>
        <v>0</v>
      </c>
      <c r="DX39" s="48" t="n">
        <f aca="false">MIN(MAX((FV38*(1+FV$5/Setup!$C$36)+IF($V39=3,N($F39),0))-BZ39,0),MAX($P39-SUM(DV39:DW39),0))</f>
        <v>0</v>
      </c>
      <c r="DY39" s="48" t="n">
        <f aca="false">MIN(MAX((FW38*(1+FW$5/Setup!$C$36)+IF($V39=4,N($F39),0))-CA39,0),MAX($P39-SUM(DV39:DX39),0))</f>
        <v>0</v>
      </c>
      <c r="DZ39" s="48" t="n">
        <f aca="false">MIN(MAX((FX38*(1+FX$5/Setup!$C$36)+IF($V39=5,N($F39),0))-CB39,0),MAX($P39-SUM(DV39:DY39),0))</f>
        <v>0</v>
      </c>
      <c r="EA39" s="48" t="n">
        <f aca="false">MIN(MAX((FY38*(1+FY$5/Setup!$C$36)+IF($V39=6,N($F39),0))-CC39,0),MAX($P39-SUM(DV39:DZ39),0))</f>
        <v>0</v>
      </c>
      <c r="EB39" s="48" t="n">
        <f aca="false">MIN(MAX((FZ38*(1+FZ$5/Setup!$C$36)+IF($V39=7,N($F39),0))-CD39,0),MAX($P39-SUM(DV39:EA39),0))</f>
        <v>0</v>
      </c>
      <c r="EC39" s="48" t="n">
        <f aca="false">MIN(MAX((GA38*(1+GA$5/Setup!$C$36)+IF($V39=8,N($F39),0))-CE39,0),MAX($P39-SUM(DV39:EB39),0))</f>
        <v>0</v>
      </c>
      <c r="ED39" s="48" t="n">
        <f aca="false">MIN(MAX((GB38*(1+GB$5/Setup!$C$36)+IF($V39=9,N($F39),0))-CF39,0),MAX($P39-SUM(DV39:EC39),0))</f>
        <v>0</v>
      </c>
      <c r="EE39" s="48" t="n">
        <f aca="false">MIN(MAX((GC38*(1+GC$5/Setup!$C$36)+IF($V39=10,N($F39),0))-CG39,0),MAX($P39-SUM(DV39:ED39),0))</f>
        <v>0</v>
      </c>
      <c r="EF39" s="48" t="n">
        <f aca="false">MIN(MAX((GD38*(1+GD$5/Setup!$C$36)+IF($V39=11,N($F39),0))-CH39,0),MAX($P39-SUM(DV39:EE39),0))</f>
        <v>0</v>
      </c>
      <c r="EG39" s="48" t="n">
        <f aca="false">MIN(MAX((GE38*(1+GE$5/Setup!$C$36)+IF($V39=12,N($F39),0))-CI39,0),MAX($P39-SUM(DV39:EF39),0))</f>
        <v>0</v>
      </c>
      <c r="EH39" s="48" t="n">
        <f aca="false">MIN(MAX((GF38*(1+GF$5/Setup!$C$36)+IF($V39=13,N($F39),0))-CJ39,0),MAX($P39-SUM(DV39:EG39),0))</f>
        <v>0</v>
      </c>
      <c r="EI39" s="48" t="n">
        <f aca="false">MIN(MAX((GG38*(1+GG$5/Setup!$C$36)+IF($V39=14,N($F39),0))-CK39,0),MAX($P39-SUM(DV39:EH39),0))</f>
        <v>0</v>
      </c>
      <c r="EJ39" s="48" t="n">
        <f aca="false">MIN(MAX((GH38*(1+GH$5/Setup!$C$36)+IF($V39=15,N($F39),0))-CL39,0),MAX($P39-SUM(DV39:EI39),0))</f>
        <v>0</v>
      </c>
      <c r="EK39" s="48" t="n">
        <f aca="false">MIN(MAX((GI38*(1+GI$5/Setup!$C$36)+IF($V39=16,N($F39),0))-CM39,0),MAX($P39-SUM(DV39:EJ39),0))</f>
        <v>0</v>
      </c>
      <c r="EL39" s="48" t="n">
        <f aca="false">MIN(MAX((GJ38*(1+GJ$5/Setup!$C$36)+IF($V39=17,N($F39),0))-CN39,0),MAX($P39-SUM(DV39:EK39),0))</f>
        <v>0</v>
      </c>
      <c r="EM39" s="48" t="n">
        <f aca="false">MIN(MAX((GK38*(1+GK$5/Setup!$C$36)+IF($V39=18,N($F39),0))-CO39,0),MAX($P39-SUM(DV39:EL39),0))</f>
        <v>0</v>
      </c>
      <c r="EN39" s="48" t="n">
        <f aca="false">MIN(MAX((GL38*(1+GL$5/Setup!$C$36)+IF($V39=19,N($F39),0))-CP39,0),MAX($P39-SUM(DV39:EM39),0))</f>
        <v>0</v>
      </c>
      <c r="EO39" s="48" t="n">
        <f aca="false">MIN(MAX((GM38*(1+GM$5/Setup!$C$36)+IF($V39=20,N($F39),0))-CQ39,0),MAX($P39-SUM(DV39:EN39),0))</f>
        <v>0</v>
      </c>
      <c r="EP39" s="48" t="n">
        <f aca="false">MIN(MAX((GN38*(1+GN$5/Setup!$C$36)+IF($V39=21,N($F39),0))-CR39,0),MAX($P39-SUM(DV39:EO39),0))</f>
        <v>0</v>
      </c>
      <c r="EQ39" s="48" t="n">
        <f aca="false">MIN(MAX((GO38*(1+GO$5/Setup!$C$36)+IF($V39=22,N($F39),0))-CS39,0),MAX($P39-SUM(DV39:EP39),0))</f>
        <v>0</v>
      </c>
      <c r="ER39" s="48" t="n">
        <f aca="false">MIN(MAX((GP38*(1+GP$5/Setup!$C$36)+IF($V39=23,N($F39),0))-CT39,0),MAX($P39-SUM(DV39:EQ39),0))</f>
        <v>0</v>
      </c>
      <c r="ES39" s="48" t="n">
        <f aca="false">MIN(MAX((GQ38*(1+GQ$5/Setup!$C$36)+IF($V39=24,N($F39),0))-CU39,0),MAX($P39-SUM(DV39:ER39),0))</f>
        <v>0</v>
      </c>
      <c r="ET39" s="48" t="n">
        <f aca="false">MIN(MAX((GR38*(1+GR$5/Setup!$C$36)+IF($V39=25,N($F39),0))-CV39,0),MAX($P39-SUM(DV39:ES39),0))</f>
        <v>0</v>
      </c>
      <c r="EU39" s="48" t="n">
        <f aca="false">MIN(MAX((GS38*(1+GS$5/Setup!$C$36)+IF($V39=26,N($F39),0))-CW39,0),MAX($P39-SUM(DV39:ET39),0))</f>
        <v>0</v>
      </c>
      <c r="EV39" s="48" t="n">
        <f aca="false">MIN(MAX((GT38*(1+GT$5/Setup!$C$36)+IF($V39=27,N($F39),0))-CX39,0),MAX($P39-SUM(DV39:EU39),0))</f>
        <v>0</v>
      </c>
      <c r="EW39" s="48" t="n">
        <f aca="false">MIN(MAX((GU38*(1+GU$5/Setup!$C$36)+IF($V39=28,N($F39),0))-CY39,0),MAX($P39-SUM(DV39:EV39),0))</f>
        <v>0</v>
      </c>
      <c r="EX39" s="48" t="n">
        <f aca="false">MIN(MAX((GV38*(1+GV$5/Setup!$C$36)+IF($V39=29,N($F39),0))-CZ39,0),MAX($P39-SUM(DV39:EW39),0))</f>
        <v>0</v>
      </c>
      <c r="EY39" s="48" t="n">
        <f aca="false">MIN(MAX((GW38*(1+GW$5/Setup!$C$36)+IF($V39=30,N($F39),0))-DA39,0),MAX($P39-SUM(DV39:EX39),0))</f>
        <v>0</v>
      </c>
      <c r="EZ39" s="48" t="n">
        <f aca="false">MIN(MAX((GX38*(1+GX$5/Setup!$C$36)+IF($V39=31,N($F39),0))-DB39,0),MAX($P39-SUM(DV39:EY39),0))</f>
        <v>0</v>
      </c>
      <c r="FA39" s="48" t="n">
        <f aca="false">MIN(MAX((GY38*(1+GY$5/Setup!$C$36)+IF($V39=32,N($F39),0))-DC39,0),MAX($P39-SUM(DV39:EZ39),0))</f>
        <v>0</v>
      </c>
      <c r="FB39" s="48" t="n">
        <f aca="false">MIN(MAX((GZ38*(1+GZ$5/Setup!$C$36)+IF($V39=33,N($F39),0))-DD39,0),MAX($P39-SUM(DV39:FA39),0))</f>
        <v>0</v>
      </c>
      <c r="FC39" s="48" t="n">
        <f aca="false">MIN(MAX((HA38*(1+HA$5/Setup!$C$36)+IF($V39=34,N($F39),0))-DE39,0),MAX($P39-SUM(DV39:FB39),0))</f>
        <v>0</v>
      </c>
      <c r="FD39" s="48" t="n">
        <f aca="false">MIN(MAX((HB38*(1+HB$5/Setup!$C$36)+IF($V39=35,N($F39),0))-DF39,0),MAX($P39-SUM(DV39:FC39),0))</f>
        <v>0</v>
      </c>
      <c r="FE39" s="48" t="n">
        <f aca="false">MIN(MAX((HC38*(1+HC$5/Setup!$C$36)+IF($V39=36,N($F39),0))-DG39,0),MAX($P39-SUM(DV39:FD39),0))</f>
        <v>0</v>
      </c>
      <c r="FF39" s="48" t="n">
        <f aca="false">MIN(MAX((HD38*(1+HD$5/Setup!$C$36)+IF($V39=37,N($F39),0))-DH39,0),MAX($P39-SUM(DV39:FE39),0))</f>
        <v>0</v>
      </c>
      <c r="FG39" s="48" t="n">
        <f aca="false">MIN(MAX((HE38*(1+HE$5/Setup!$C$36)+IF($V39=38,N($F39),0))-DI39,0),MAX($P39-SUM(DV39:FF39),0))</f>
        <v>0</v>
      </c>
      <c r="FH39" s="48" t="n">
        <f aca="false">MIN(MAX((HF38*(1+HF$5/Setup!$C$36)+IF($V39=39,N($F39),0))-DJ39,0),MAX($P39-SUM(DV39:FG39),0))</f>
        <v>0</v>
      </c>
      <c r="FI39" s="48" t="n">
        <f aca="false">MIN(MAX((HG38*(1+HG$5/Setup!$C$36)+IF($V39=40,N($F39),0))-DK39,0),MAX($P39-SUM(DV39:FH39),0))</f>
        <v>0</v>
      </c>
      <c r="FJ39" s="48" t="n">
        <f aca="false">MIN(MAX((HH38*(1+HH$5/Setup!$C$36)+IF($V39=41,N($F39),0))-DL39,0),MAX($P39-SUM(DV39:FI39),0))</f>
        <v>0</v>
      </c>
      <c r="FK39" s="48" t="n">
        <f aca="false">MIN(MAX((HI38*(1+HI$5/Setup!$C$36)+IF($V39=42,N($F39),0))-DM39,0),MAX($P39-SUM(DV39:FJ39),0))</f>
        <v>0</v>
      </c>
      <c r="FL39" s="48" t="n">
        <f aca="false">MIN(MAX((HJ38*(1+HJ$5/Setup!$C$36)+IF($V39=43,N($F39),0))-DN39,0),MAX($P39-SUM(DV39:FK39),0))</f>
        <v>0</v>
      </c>
      <c r="FM39" s="48" t="n">
        <f aca="false">MIN(MAX((HK38*(1+HK$5/Setup!$C$36)+IF($V39=44,N($F39),0))-DO39,0),MAX($P39-SUM(DV39:FL39),0))</f>
        <v>0</v>
      </c>
      <c r="FN39" s="48" t="n">
        <f aca="false">MIN(MAX((HL38*(1+HL$5/Setup!$C$36)+IF($V39=45,N($F39),0))-DP39,0),MAX($P39-SUM(DV39:FM39),0))</f>
        <v>0</v>
      </c>
      <c r="FO39" s="48" t="n">
        <f aca="false">MIN(MAX((HM38*(1+HM$5/Setup!$C$36)+IF($V39=46,N($F39),0))-DQ39,0),MAX($P39-SUM(DV39:FN39),0))</f>
        <v>0</v>
      </c>
      <c r="FP39" s="48" t="n">
        <f aca="false">MIN(MAX((HN38*(1+HN$5/Setup!$C$36)+IF($V39=47,N($F39),0))-DR39,0),MAX($P39-SUM(DV39:FO39),0))</f>
        <v>0</v>
      </c>
      <c r="FQ39" s="48" t="n">
        <f aca="false">MIN(MAX((HO38*(1+HO$5/Setup!$C$36)+IF($V39=48,N($F39),0))-DS39,0),MAX($P39-SUM(DV39:FP39),0))</f>
        <v>0</v>
      </c>
      <c r="FR39" s="48" t="n">
        <f aca="false">MIN(MAX((HP38*(1+HP$5/Setup!$C$36)+IF($V39=49,N($F39),0))-DT39,0),MAX($P39-SUM(DV39:FQ39),0))</f>
        <v>0</v>
      </c>
      <c r="FS39" s="48" t="n">
        <f aca="false">MIN(MAX((HQ38*(1+HQ$5/Setup!$C$36)+IF($V39=50,N($F39),0))-DU39,0),MAX($P39-SUM(DV39:FR39),0))</f>
        <v>0</v>
      </c>
      <c r="FT39" s="48" t="n">
        <f aca="false">IF((FT38*(1+FT$5/Setup!$C$36)+IF($V39=1,N($F39),0))-BX39-DV39&lt;0.005,0,(FT38*(1+FT$5/Setup!$C$36)+IF($V39=1,N($F39),0))-BX39-DV39)</f>
        <v>0</v>
      </c>
      <c r="FU39" s="48" t="n">
        <f aca="false">IF((FU38*(1+FU$5/Setup!$C$36)+IF($V39=2,N($F39),0))-BY39-DW39&lt;0.005,0,(FU38*(1+FU$5/Setup!$C$36)+IF($V39=2,N($F39),0))-BY39-DW39)</f>
        <v>0</v>
      </c>
      <c r="FV39" s="48" t="n">
        <f aca="false">IF((FV38*(1+FV$5/Setup!$C$36)+IF($V39=3,N($F39),0))-BZ39-DX39&lt;0.005,0,(FV38*(1+FV$5/Setup!$C$36)+IF($V39=3,N($F39),0))-BZ39-DX39)</f>
        <v>0</v>
      </c>
      <c r="FW39" s="48" t="n">
        <f aca="false">IF((FW38*(1+FW$5/Setup!$C$36)+IF($V39=4,N($F39),0))-CA39-DY39&lt;0.005,0,(FW38*(1+FW$5/Setup!$C$36)+IF($V39=4,N($F39),0))-CA39-DY39)</f>
        <v>0</v>
      </c>
      <c r="FX39" s="48" t="n">
        <f aca="false">IF((FX38*(1+FX$5/Setup!$C$36)+IF($V39=5,N($F39),0))-CB39-DZ39&lt;0.005,0,(FX38*(1+FX$5/Setup!$C$36)+IF($V39=5,N($F39),0))-CB39-DZ39)</f>
        <v>0</v>
      </c>
      <c r="FY39" s="48" t="n">
        <f aca="false">IF((FY38*(1+FY$5/Setup!$C$36)+IF($V39=6,N($F39),0))-CC39-EA39&lt;0.005,0,(FY38*(1+FY$5/Setup!$C$36)+IF($V39=6,N($F39),0))-CC39-EA39)</f>
        <v>0</v>
      </c>
      <c r="FZ39" s="48" t="n">
        <f aca="false">IF((FZ38*(1+FZ$5/Setup!$C$36)+IF($V39=7,N($F39),0))-CD39-EB39&lt;0.005,0,(FZ38*(1+FZ$5/Setup!$C$36)+IF($V39=7,N($F39),0))-CD39-EB39)</f>
        <v>0</v>
      </c>
      <c r="GA39" s="48" t="n">
        <f aca="false">IF((GA38*(1+GA$5/Setup!$C$36)+IF($V39=8,N($F39),0))-CE39-EC39&lt;0.005,0,(GA38*(1+GA$5/Setup!$C$36)+IF($V39=8,N($F39),0))-CE39-EC39)</f>
        <v>0</v>
      </c>
      <c r="GB39" s="48" t="n">
        <f aca="false">IF((GB38*(1+GB$5/Setup!$C$36)+IF($V39=9,N($F39),0))-CF39-ED39&lt;0.005,0,(GB38*(1+GB$5/Setup!$C$36)+IF($V39=9,N($F39),0))-CF39-ED39)</f>
        <v>0</v>
      </c>
      <c r="GC39" s="48" t="n">
        <f aca="false">IF((GC38*(1+GC$5/Setup!$C$36)+IF($V39=10,N($F39),0))-CG39-EE39&lt;0.005,0,(GC38*(1+GC$5/Setup!$C$36)+IF($V39=10,N($F39),0))-CG39-EE39)</f>
        <v>0</v>
      </c>
      <c r="GD39" s="48" t="n">
        <f aca="false">IF((GD38*(1+GD$5/Setup!$C$36)+IF($V39=11,N($F39),0))-CH39-EF39&lt;0.005,0,(GD38*(1+GD$5/Setup!$C$36)+IF($V39=11,N($F39),0))-CH39-EF39)</f>
        <v>0</v>
      </c>
      <c r="GE39" s="48" t="n">
        <f aca="false">IF((GE38*(1+GE$5/Setup!$C$36)+IF($V39=12,N($F39),0))-CI39-EG39&lt;0.005,0,(GE38*(1+GE$5/Setup!$C$36)+IF($V39=12,N($F39),0))-CI39-EG39)</f>
        <v>0</v>
      </c>
      <c r="GF39" s="48" t="n">
        <f aca="false">IF((GF38*(1+GF$5/Setup!$C$36)+IF($V39=13,N($F39),0))-CJ39-EH39&lt;0.005,0,(GF38*(1+GF$5/Setup!$C$36)+IF($V39=13,N($F39),0))-CJ39-EH39)</f>
        <v>0</v>
      </c>
      <c r="GG39" s="48" t="n">
        <f aca="false">IF((GG38*(1+GG$5/Setup!$C$36)+IF($V39=14,N($F39),0))-CK39-EI39&lt;0.005,0,(GG38*(1+GG$5/Setup!$C$36)+IF($V39=14,N($F39),0))-CK39-EI39)</f>
        <v>0</v>
      </c>
      <c r="GH39" s="48" t="n">
        <f aca="false">IF((GH38*(1+GH$5/Setup!$C$36)+IF($V39=15,N($F39),0))-CL39-EJ39&lt;0.005,0,(GH38*(1+GH$5/Setup!$C$36)+IF($V39=15,N($F39),0))-CL39-EJ39)</f>
        <v>0</v>
      </c>
      <c r="GI39" s="48" t="n">
        <f aca="false">IF((GI38*(1+GI$5/Setup!$C$36)+IF($V39=16,N($F39),0))-CM39-EK39&lt;0.005,0,(GI38*(1+GI$5/Setup!$C$36)+IF($V39=16,N($F39),0))-CM39-EK39)</f>
        <v>0</v>
      </c>
      <c r="GJ39" s="48" t="n">
        <f aca="false">IF((GJ38*(1+GJ$5/Setup!$C$36)+IF($V39=17,N($F39),0))-CN39-EL39&lt;0.005,0,(GJ38*(1+GJ$5/Setup!$C$36)+IF($V39=17,N($F39),0))-CN39-EL39)</f>
        <v>0</v>
      </c>
      <c r="GK39" s="48" t="n">
        <f aca="false">IF((GK38*(1+GK$5/Setup!$C$36)+IF($V39=18,N($F39),0))-CO39-EM39&lt;0.005,0,(GK38*(1+GK$5/Setup!$C$36)+IF($V39=18,N($F39),0))-CO39-EM39)</f>
        <v>0</v>
      </c>
      <c r="GL39" s="48" t="n">
        <f aca="false">IF((GL38*(1+GL$5/Setup!$C$36)+IF($V39=19,N($F39),0))-CP39-EN39&lt;0.005,0,(GL38*(1+GL$5/Setup!$C$36)+IF($V39=19,N($F39),0))-CP39-EN39)</f>
        <v>0</v>
      </c>
      <c r="GM39" s="48" t="n">
        <f aca="false">IF((GM38*(1+GM$5/Setup!$C$36)+IF($V39=20,N($F39),0))-CQ39-EO39&lt;0.005,0,(GM38*(1+GM$5/Setup!$C$36)+IF($V39=20,N($F39),0))-CQ39-EO39)</f>
        <v>0</v>
      </c>
      <c r="GN39" s="48" t="n">
        <f aca="false">IF((GN38*(1+GN$5/Setup!$C$36)+IF($V39=21,N($F39),0))-CR39-EP39&lt;0.005,0,(GN38*(1+GN$5/Setup!$C$36)+IF($V39=21,N($F39),0))-CR39-EP39)</f>
        <v>0</v>
      </c>
      <c r="GO39" s="48" t="n">
        <f aca="false">IF((GO38*(1+GO$5/Setup!$C$36)+IF($V39=22,N($F39),0))-CS39-EQ39&lt;0.005,0,(GO38*(1+GO$5/Setup!$C$36)+IF($V39=22,N($F39),0))-CS39-EQ39)</f>
        <v>0</v>
      </c>
      <c r="GP39" s="48" t="n">
        <f aca="false">IF((GP38*(1+GP$5/Setup!$C$36)+IF($V39=23,N($F39),0))-CT39-ER39&lt;0.005,0,(GP38*(1+GP$5/Setup!$C$36)+IF($V39=23,N($F39),0))-CT39-ER39)</f>
        <v>0</v>
      </c>
      <c r="GQ39" s="48" t="n">
        <f aca="false">IF((GQ38*(1+GQ$5/Setup!$C$36)+IF($V39=24,N($F39),0))-CU39-ES39&lt;0.005,0,(GQ38*(1+GQ$5/Setup!$C$36)+IF($V39=24,N($F39),0))-CU39-ES39)</f>
        <v>0</v>
      </c>
      <c r="GR39" s="48" t="n">
        <f aca="false">IF((GR38*(1+GR$5/Setup!$C$36)+IF($V39=25,N($F39),0))-CV39-ET39&lt;0.005,0,(GR38*(1+GR$5/Setup!$C$36)+IF($V39=25,N($F39),0))-CV39-ET39)</f>
        <v>0</v>
      </c>
      <c r="GS39" s="48" t="n">
        <f aca="false">IF((GS38*(1+GS$5/Setup!$C$36)+IF($V39=26,N($F39),0))-CW39-EU39&lt;0.005,0,(GS38*(1+GS$5/Setup!$C$36)+IF($V39=26,N($F39),0))-CW39-EU39)</f>
        <v>0</v>
      </c>
      <c r="GT39" s="48" t="n">
        <f aca="false">IF((GT38*(1+GT$5/Setup!$C$36)+IF($V39=27,N($F39),0))-CX39-EV39&lt;0.005,0,(GT38*(1+GT$5/Setup!$C$36)+IF($V39=27,N($F39),0))-CX39-EV39)</f>
        <v>0</v>
      </c>
      <c r="GU39" s="48" t="n">
        <f aca="false">IF((GU38*(1+GU$5/Setup!$C$36)+IF($V39=28,N($F39),0))-CY39-EW39&lt;0.005,0,(GU38*(1+GU$5/Setup!$C$36)+IF($V39=28,N($F39),0))-CY39-EW39)</f>
        <v>0</v>
      </c>
      <c r="GV39" s="48" t="n">
        <f aca="false">IF((GV38*(1+GV$5/Setup!$C$36)+IF($V39=29,N($F39),0))-CZ39-EX39&lt;0.005,0,(GV38*(1+GV$5/Setup!$C$36)+IF($V39=29,N($F39),0))-CZ39-EX39)</f>
        <v>0</v>
      </c>
      <c r="GW39" s="48" t="n">
        <f aca="false">IF((GW38*(1+GW$5/Setup!$C$36)+IF($V39=30,N($F39),0))-DA39-EY39&lt;0.005,0,(GW38*(1+GW$5/Setup!$C$36)+IF($V39=30,N($F39),0))-DA39-EY39)</f>
        <v>0</v>
      </c>
      <c r="GX39" s="48" t="n">
        <f aca="false">IF((GX38*(1+GX$5/Setup!$C$36)+IF($V39=31,N($F39),0))-DB39-EZ39&lt;0.005,0,(GX38*(1+GX$5/Setup!$C$36)+IF($V39=31,N($F39),0))-DB39-EZ39)</f>
        <v>0</v>
      </c>
      <c r="GY39" s="48" t="n">
        <f aca="false">IF((GY38*(1+GY$5/Setup!$C$36)+IF($V39=32,N($F39),0))-DC39-FA39&lt;0.005,0,(GY38*(1+GY$5/Setup!$C$36)+IF($V39=32,N($F39),0))-DC39-FA39)</f>
        <v>0</v>
      </c>
      <c r="GZ39" s="48" t="n">
        <f aca="false">IF((GZ38*(1+GZ$5/Setup!$C$36)+IF($V39=33,N($F39),0))-DD39-FB39&lt;0.005,0,(GZ38*(1+GZ$5/Setup!$C$36)+IF($V39=33,N($F39),0))-DD39-FB39)</f>
        <v>0</v>
      </c>
      <c r="HA39" s="48" t="n">
        <f aca="false">IF((HA38*(1+HA$5/Setup!$C$36)+IF($V39=34,N($F39),0))-DE39-FC39&lt;0.005,0,(HA38*(1+HA$5/Setup!$C$36)+IF($V39=34,N($F39),0))-DE39-FC39)</f>
        <v>0</v>
      </c>
      <c r="HB39" s="48" t="n">
        <f aca="false">IF((HB38*(1+HB$5/Setup!$C$36)+IF($V39=35,N($F39),0))-DF39-FD39&lt;0.005,0,(HB38*(1+HB$5/Setup!$C$36)+IF($V39=35,N($F39),0))-DF39-FD39)</f>
        <v>0</v>
      </c>
      <c r="HC39" s="48" t="n">
        <f aca="false">IF((HC38*(1+HC$5/Setup!$C$36)+IF($V39=36,N($F39),0))-DG39-FE39&lt;0.005,0,(HC38*(1+HC$5/Setup!$C$36)+IF($V39=36,N($F39),0))-DG39-FE39)</f>
        <v>0</v>
      </c>
      <c r="HD39" s="48" t="n">
        <f aca="false">IF((HD38*(1+HD$5/Setup!$C$36)+IF($V39=37,N($F39),0))-DH39-FF39&lt;0.005,0,(HD38*(1+HD$5/Setup!$C$36)+IF($V39=37,N($F39),0))-DH39-FF39)</f>
        <v>0</v>
      </c>
      <c r="HE39" s="48" t="n">
        <f aca="false">IF((HE38*(1+HE$5/Setup!$C$36)+IF($V39=38,N($F39),0))-DI39-FG39&lt;0.005,0,(HE38*(1+HE$5/Setup!$C$36)+IF($V39=38,N($F39),0))-DI39-FG39)</f>
        <v>0</v>
      </c>
      <c r="HF39" s="48" t="n">
        <f aca="false">IF((HF38*(1+HF$5/Setup!$C$36)+IF($V39=39,N($F39),0))-DJ39-FH39&lt;0.005,0,(HF38*(1+HF$5/Setup!$C$36)+IF($V39=39,N($F39),0))-DJ39-FH39)</f>
        <v>0</v>
      </c>
      <c r="HG39" s="48" t="n">
        <f aca="false">IF((HG38*(1+HG$5/Setup!$C$36)+IF($V39=40,N($F39),0))-DK39-FI39&lt;0.005,0,(HG38*(1+HG$5/Setup!$C$36)+IF($V39=40,N($F39),0))-DK39-FI39)</f>
        <v>0</v>
      </c>
      <c r="HH39" s="48" t="n">
        <f aca="false">IF((HH38*(1+HH$5/Setup!$C$36)+IF($V39=41,N($F39),0))-DL39-FJ39&lt;0.005,0,(HH38*(1+HH$5/Setup!$C$36)+IF($V39=41,N($F39),0))-DL39-FJ39)</f>
        <v>0</v>
      </c>
      <c r="HI39" s="48" t="n">
        <f aca="false">IF((HI38*(1+HI$5/Setup!$C$36)+IF($V39=42,N($F39),0))-DM39-FK39&lt;0.005,0,(HI38*(1+HI$5/Setup!$C$36)+IF($V39=42,N($F39),0))-DM39-FK39)</f>
        <v>0</v>
      </c>
      <c r="HJ39" s="48" t="n">
        <f aca="false">IF((HJ38*(1+HJ$5/Setup!$C$36)+IF($V39=43,N($F39),0))-DN39-FL39&lt;0.005,0,(HJ38*(1+HJ$5/Setup!$C$36)+IF($V39=43,N($F39),0))-DN39-FL39)</f>
        <v>0</v>
      </c>
      <c r="HK39" s="48" t="n">
        <f aca="false">IF((HK38*(1+HK$5/Setup!$C$36)+IF($V39=44,N($F39),0))-DO39-FM39&lt;0.005,0,(HK38*(1+HK$5/Setup!$C$36)+IF($V39=44,N($F39),0))-DO39-FM39)</f>
        <v>0</v>
      </c>
      <c r="HL39" s="48" t="n">
        <f aca="false">IF((HL38*(1+HL$5/Setup!$C$36)+IF($V39=45,N($F39),0))-DP39-FN39&lt;0.005,0,(HL38*(1+HL$5/Setup!$C$36)+IF($V39=45,N($F39),0))-DP39-FN39)</f>
        <v>0</v>
      </c>
      <c r="HM39" s="48" t="n">
        <f aca="false">IF((HM38*(1+HM$5/Setup!$C$36)+IF($V39=46,N($F39),0))-DQ39-FO39&lt;0.005,0,(HM38*(1+HM$5/Setup!$C$36)+IF($V39=46,N($F39),0))-DQ39-FO39)</f>
        <v>0</v>
      </c>
      <c r="HN39" s="48" t="n">
        <f aca="false">IF((HN38*(1+HN$5/Setup!$C$36)+IF($V39=47,N($F39),0))-DR39-FP39&lt;0.005,0,(HN38*(1+HN$5/Setup!$C$36)+IF($V39=47,N($F39),0))-DR39-FP39)</f>
        <v>0</v>
      </c>
      <c r="HO39" s="48" t="n">
        <f aca="false">IF((HO38*(1+HO$5/Setup!$C$36)+IF($V39=48,N($F39),0))-DS39-FQ39&lt;0.005,0,(HO38*(1+HO$5/Setup!$C$36)+IF($V39=48,N($F39),0))-DS39-FQ39)</f>
        <v>0</v>
      </c>
      <c r="HP39" s="48" t="n">
        <f aca="false">IF((HP38*(1+HP$5/Setup!$C$36)+IF($V39=49,N($F39),0))-DT39-FR39&lt;0.005,0,(HP38*(1+HP$5/Setup!$C$36)+IF($V39=49,N($F39),0))-DT39-FR39)</f>
        <v>0</v>
      </c>
      <c r="HQ39" s="48" t="n">
        <f aca="false">IF((HQ38*(1+HQ$5/Setup!$C$36)+IF($V39=50,N($F39),0))-DU39-FS39&lt;0.005,0,(HQ38*(1+HQ$5/Setup!$C$36)+IF($V39=50,N($F39),0))-DU39-FS39)</f>
        <v>0</v>
      </c>
    </row>
    <row r="40" customFormat="false" ht="15" hidden="false" customHeight="false" outlineLevel="0" collapsed="false">
      <c r="A40" s="44" t="n">
        <v>32</v>
      </c>
      <c r="B40" s="45" t="n">
        <f aca="false">IF(Setup!$C$7="Every month",EDATE(Setup!$C$8,($A40-1)),IF(Setup!$C$7="Twice a month",DATE(YEAR(Setup!$C$8),MONTH(Setup!$C$8)+INT((($A40-1)+Setup!$C$41)/2),MIN(IF(MOD(($A40-1)+Setup!$C$41,2)=0,Setup!$C$39,Setup!$C$40),DAY(EOMONTH(DATE(YEAR(Setup!$C$8),MONTH(Setup!$C$8)+INT((($A40-1)+Setup!$C$41)/2),1),0)))),Setup!$C$8+($A40-1)*IF(Setup!$C$7="Every week",7,14)))</f>
        <v>46759</v>
      </c>
      <c r="C40" s="45" t="n">
        <f aca="false">IF(Setup!$C$7="Every month",EDATE(Setup!$C$8,$A40),IF(Setup!$C$7="Twice a month",DATE(YEAR(Setup!$C$8),MONTH(Setup!$C$8)+INT(($A40+Setup!$C$41)/2),MIN(IF(MOD($A40+Setup!$C$41,2)=0,Setup!$C$39,Setup!$C$40),DAY(EOMONTH(DATE(YEAR(Setup!$C$8),MONTH(Setup!$C$8)+INT(($A40+Setup!$C$41)/2),1),0)))),Setup!$C$8+$A40*IF(Setup!$C$7="Every week",7,14)))</f>
        <v>46773</v>
      </c>
      <c r="D40" s="46"/>
      <c r="E40" s="47"/>
      <c r="F40" s="47"/>
      <c r="G40" s="47"/>
      <c r="H40" s="47"/>
      <c r="I40" s="48" t="n">
        <f aca="false">N(Setup!$C$11)+N(E40)</f>
        <v>100</v>
      </c>
      <c r="J40" s="48" t="n">
        <f aca="false">MIN(Setup!$C$37,MAX(I40,0))</f>
        <v>9.23076923076923</v>
      </c>
      <c r="K40" s="48" t="n">
        <f aca="false">MIN(MAX(N(Setup!$C$14)-L39,0),MAX(I40-J40,0))</f>
        <v>0</v>
      </c>
      <c r="L40" s="48" t="n">
        <f aca="false">L39+K40-N(G40)</f>
        <v>500</v>
      </c>
      <c r="M40" s="48" t="n">
        <f aca="false">M39+J40-N(H40)</f>
        <v>295.384615384615</v>
      </c>
      <c r="N40" s="48" t="n">
        <f aca="false">SUM(BX40:DU40)</f>
        <v>0</v>
      </c>
      <c r="O40" s="48" t="n">
        <f aca="false">SUM(Z40:BW40)-N40</f>
        <v>65</v>
      </c>
      <c r="P40" s="48" t="n">
        <f aca="false">MAX(I40-J40-K40,0)+O40</f>
        <v>155.769230769231</v>
      </c>
      <c r="Q40" s="48" t="n">
        <f aca="false">SUM(DV40:FS40)</f>
        <v>0</v>
      </c>
      <c r="R40" s="49" t="n">
        <f aca="false">N40+J40+K40+Q40</f>
        <v>9.23076923076923</v>
      </c>
      <c r="S40" s="48" t="n">
        <f aca="false">T40-T39-N(F40)+N40+Q40</f>
        <v>0</v>
      </c>
      <c r="T40" s="49" t="n">
        <f aca="false">SUM(FT40:HQ40)</f>
        <v>0</v>
      </c>
      <c r="U40" s="44" t="str">
        <f aca="false">IF(T39&lt;0.005,"",INDEX(Helpers!$C$2:$C$51,IF(_xlfn.MINIFS($DV$6:$FS$6,DV40:FS40,"&gt;0.005")=0,V40,_xlfn.MINIFS($DV$6:$FS$6,DV40:FS40,"&gt;0.005"))))</f>
        <v/>
      </c>
      <c r="V40" s="44" t="n">
        <f aca="false">IF(_xlfn.MINIFS($FT$6:$HQ$6,FT39:HQ39,"&gt;0.005")=0,1,_xlfn.MINIFS($FT$6:$HQ$6,FT39:HQ39,"&gt;0.005"))</f>
        <v>1</v>
      </c>
      <c r="W40" s="44" t="n">
        <f aca="false">IF(AND(D40&lt;&gt;"Paid",T39&gt;0.005),1,0)</f>
        <v>0</v>
      </c>
      <c r="X40" s="48" t="n">
        <f aca="false">SUMPRODUCT(((Helpers!$G$2:$G$51*(1+(Helpers!$D$2:$D$51+0.000000001)/12)^(($B40-Setup!$C$8)/(365.25/12))-Helpers!$E$2:$E$51*((1+(Helpers!$D$2:$D$51+0.000000001)/12)^(($B40-Setup!$C$8)/(365.25/12))-1)/((Helpers!$D$2:$D$51+0.000000001)/12))&gt;0)*(Helpers!$G$2:$G$51*(1+(Helpers!$D$2:$D$51+0.000000001)/12)^(($B40-Setup!$C$8)/(365.25/12))-Helpers!$E$2:$E$51*((1+(Helpers!$D$2:$D$51+0.000000001)/12)^(($B40-Setup!$C$8)/(365.25/12))-1)/((Helpers!$D$2:$D$51+0.000000001)/12)))</f>
        <v>1108.42677843766</v>
      </c>
      <c r="Y40" s="48"/>
      <c r="Z40" s="48" t="n">
        <f aca="false">IF(OR(N(Z$5)=0,Z$6=""),0,Z$5*((DATE(YEAR($B40),MONTH($B40),MIN(Z$6,DAY(EOMONTH($B40,0))))&gt;=$B40)*(DATE(YEAR($B40),MONTH($B40),MIN(Z$6,DAY(EOMONTH($B40,0))))&lt;$C40)+(DATE(YEAR($B40),MONTH($B40)+1,MIN(Z$6,DAY(EOMONTH($B40,1))))&gt;=$B40)*(DATE(YEAR($B40),MONTH($B40)+1,MIN(Z$6,DAY(EOMONTH($B40,1))))&lt;$C40)))</f>
        <v>25</v>
      </c>
      <c r="AA40" s="48" t="n">
        <f aca="false">IF(OR(N(AA$5)=0,AA$6=""),0,AA$5*((DATE(YEAR($B40),MONTH($B40),MIN(AA$6,DAY(EOMONTH($B40,0))))&gt;=$B40)*(DATE(YEAR($B40),MONTH($B40),MIN(AA$6,DAY(EOMONTH($B40,0))))&lt;$C40)+(DATE(YEAR($B40),MONTH($B40)+1,MIN(AA$6,DAY(EOMONTH($B40,1))))&gt;=$B40)*(DATE(YEAR($B40),MONTH($B40)+1,MIN(AA$6,DAY(EOMONTH($B40,1))))&lt;$C40)))</f>
        <v>40</v>
      </c>
      <c r="AB40" s="48" t="n">
        <f aca="false">IF(OR(N(AB$5)=0,AB$6=""),0,AB$5*((DATE(YEAR($B40),MONTH($B40),MIN(AB$6,DAY(EOMONTH($B40,0))))&gt;=$B40)*(DATE(YEAR($B40),MONTH($B40),MIN(AB$6,DAY(EOMONTH($B40,0))))&lt;$C40)+(DATE(YEAR($B40),MONTH($B40)+1,MIN(AB$6,DAY(EOMONTH($B40,1))))&gt;=$B40)*(DATE(YEAR($B40),MONTH($B40)+1,MIN(AB$6,DAY(EOMONTH($B40,1))))&lt;$C40)))</f>
        <v>0</v>
      </c>
      <c r="AC40" s="48" t="n">
        <f aca="false">IF(OR(N(AC$5)=0,AC$6=""),0,AC$5*((DATE(YEAR($B40),MONTH($B40),MIN(AC$6,DAY(EOMONTH($B40,0))))&gt;=$B40)*(DATE(YEAR($B40),MONTH($B40),MIN(AC$6,DAY(EOMONTH($B40,0))))&lt;$C40)+(DATE(YEAR($B40),MONTH($B40)+1,MIN(AC$6,DAY(EOMONTH($B40,1))))&gt;=$B40)*(DATE(YEAR($B40),MONTH($B40)+1,MIN(AC$6,DAY(EOMONTH($B40,1))))&lt;$C40)))</f>
        <v>0</v>
      </c>
      <c r="AD40" s="48" t="n">
        <f aca="false">IF(OR(N(AD$5)=0,AD$6=""),0,AD$5*((DATE(YEAR($B40),MONTH($B40),MIN(AD$6,DAY(EOMONTH($B40,0))))&gt;=$B40)*(DATE(YEAR($B40),MONTH($B40),MIN(AD$6,DAY(EOMONTH($B40,0))))&lt;$C40)+(DATE(YEAR($B40),MONTH($B40)+1,MIN(AD$6,DAY(EOMONTH($B40,1))))&gt;=$B40)*(DATE(YEAR($B40),MONTH($B40)+1,MIN(AD$6,DAY(EOMONTH($B40,1))))&lt;$C40)))</f>
        <v>0</v>
      </c>
      <c r="AE40" s="48" t="n">
        <f aca="false">IF(OR(N(AE$5)=0,AE$6=""),0,AE$5*((DATE(YEAR($B40),MONTH($B40),MIN(AE$6,DAY(EOMONTH($B40,0))))&gt;=$B40)*(DATE(YEAR($B40),MONTH($B40),MIN(AE$6,DAY(EOMONTH($B40,0))))&lt;$C40)+(DATE(YEAR($B40),MONTH($B40)+1,MIN(AE$6,DAY(EOMONTH($B40,1))))&gt;=$B40)*(DATE(YEAR($B40),MONTH($B40)+1,MIN(AE$6,DAY(EOMONTH($B40,1))))&lt;$C40)))</f>
        <v>0</v>
      </c>
      <c r="AF40" s="48" t="n">
        <f aca="false">IF(OR(N(AF$5)=0,AF$6=""),0,AF$5*((DATE(YEAR($B40),MONTH($B40),MIN(AF$6,DAY(EOMONTH($B40,0))))&gt;=$B40)*(DATE(YEAR($B40),MONTH($B40),MIN(AF$6,DAY(EOMONTH($B40,0))))&lt;$C40)+(DATE(YEAR($B40),MONTH($B40)+1,MIN(AF$6,DAY(EOMONTH($B40,1))))&gt;=$B40)*(DATE(YEAR($B40),MONTH($B40)+1,MIN(AF$6,DAY(EOMONTH($B40,1))))&lt;$C40)))</f>
        <v>0</v>
      </c>
      <c r="AG40" s="48" t="n">
        <f aca="false">IF(OR(N(AG$5)=0,AG$6=""),0,AG$5*((DATE(YEAR($B40),MONTH($B40),MIN(AG$6,DAY(EOMONTH($B40,0))))&gt;=$B40)*(DATE(YEAR($B40),MONTH($B40),MIN(AG$6,DAY(EOMONTH($B40,0))))&lt;$C40)+(DATE(YEAR($B40),MONTH($B40)+1,MIN(AG$6,DAY(EOMONTH($B40,1))))&gt;=$B40)*(DATE(YEAR($B40),MONTH($B40)+1,MIN(AG$6,DAY(EOMONTH($B40,1))))&lt;$C40)))</f>
        <v>0</v>
      </c>
      <c r="AH40" s="48" t="n">
        <f aca="false">IF(OR(N(AH$5)=0,AH$6=""),0,AH$5*((DATE(YEAR($B40),MONTH($B40),MIN(AH$6,DAY(EOMONTH($B40,0))))&gt;=$B40)*(DATE(YEAR($B40),MONTH($B40),MIN(AH$6,DAY(EOMONTH($B40,0))))&lt;$C40)+(DATE(YEAR($B40),MONTH($B40)+1,MIN(AH$6,DAY(EOMONTH($B40,1))))&gt;=$B40)*(DATE(YEAR($B40),MONTH($B40)+1,MIN(AH$6,DAY(EOMONTH($B40,1))))&lt;$C40)))</f>
        <v>0</v>
      </c>
      <c r="AI40" s="48" t="n">
        <f aca="false">IF(OR(N(AI$5)=0,AI$6=""),0,AI$5*((DATE(YEAR($B40),MONTH($B40),MIN(AI$6,DAY(EOMONTH($B40,0))))&gt;=$B40)*(DATE(YEAR($B40),MONTH($B40),MIN(AI$6,DAY(EOMONTH($B40,0))))&lt;$C40)+(DATE(YEAR($B40),MONTH($B40)+1,MIN(AI$6,DAY(EOMONTH($B40,1))))&gt;=$B40)*(DATE(YEAR($B40),MONTH($B40)+1,MIN(AI$6,DAY(EOMONTH($B40,1))))&lt;$C40)))</f>
        <v>0</v>
      </c>
      <c r="AJ40" s="48" t="n">
        <f aca="false">IF(OR(N(AJ$5)=0,AJ$6=""),0,AJ$5*((DATE(YEAR($B40),MONTH($B40),MIN(AJ$6,DAY(EOMONTH($B40,0))))&gt;=$B40)*(DATE(YEAR($B40),MONTH($B40),MIN(AJ$6,DAY(EOMONTH($B40,0))))&lt;$C40)+(DATE(YEAR($B40),MONTH($B40)+1,MIN(AJ$6,DAY(EOMONTH($B40,1))))&gt;=$B40)*(DATE(YEAR($B40),MONTH($B40)+1,MIN(AJ$6,DAY(EOMONTH($B40,1))))&lt;$C40)))</f>
        <v>0</v>
      </c>
      <c r="AK40" s="48" t="n">
        <f aca="false">IF(OR(N(AK$5)=0,AK$6=""),0,AK$5*((DATE(YEAR($B40),MONTH($B40),MIN(AK$6,DAY(EOMONTH($B40,0))))&gt;=$B40)*(DATE(YEAR($B40),MONTH($B40),MIN(AK$6,DAY(EOMONTH($B40,0))))&lt;$C40)+(DATE(YEAR($B40),MONTH($B40)+1,MIN(AK$6,DAY(EOMONTH($B40,1))))&gt;=$B40)*(DATE(YEAR($B40),MONTH($B40)+1,MIN(AK$6,DAY(EOMONTH($B40,1))))&lt;$C40)))</f>
        <v>0</v>
      </c>
      <c r="AL40" s="48" t="n">
        <f aca="false">IF(OR(N(AL$5)=0,AL$6=""),0,AL$5*((DATE(YEAR($B40),MONTH($B40),MIN(AL$6,DAY(EOMONTH($B40,0))))&gt;=$B40)*(DATE(YEAR($B40),MONTH($B40),MIN(AL$6,DAY(EOMONTH($B40,0))))&lt;$C40)+(DATE(YEAR($B40),MONTH($B40)+1,MIN(AL$6,DAY(EOMONTH($B40,1))))&gt;=$B40)*(DATE(YEAR($B40),MONTH($B40)+1,MIN(AL$6,DAY(EOMONTH($B40,1))))&lt;$C40)))</f>
        <v>0</v>
      </c>
      <c r="AM40" s="48" t="n">
        <f aca="false">IF(OR(N(AM$5)=0,AM$6=""),0,AM$5*((DATE(YEAR($B40),MONTH($B40),MIN(AM$6,DAY(EOMONTH($B40,0))))&gt;=$B40)*(DATE(YEAR($B40),MONTH($B40),MIN(AM$6,DAY(EOMONTH($B40,0))))&lt;$C40)+(DATE(YEAR($B40),MONTH($B40)+1,MIN(AM$6,DAY(EOMONTH($B40,1))))&gt;=$B40)*(DATE(YEAR($B40),MONTH($B40)+1,MIN(AM$6,DAY(EOMONTH($B40,1))))&lt;$C40)))</f>
        <v>0</v>
      </c>
      <c r="AN40" s="48" t="n">
        <f aca="false">IF(OR(N(AN$5)=0,AN$6=""),0,AN$5*((DATE(YEAR($B40),MONTH($B40),MIN(AN$6,DAY(EOMONTH($B40,0))))&gt;=$B40)*(DATE(YEAR($B40),MONTH($B40),MIN(AN$6,DAY(EOMONTH($B40,0))))&lt;$C40)+(DATE(YEAR($B40),MONTH($B40)+1,MIN(AN$6,DAY(EOMONTH($B40,1))))&gt;=$B40)*(DATE(YEAR($B40),MONTH($B40)+1,MIN(AN$6,DAY(EOMONTH($B40,1))))&lt;$C40)))</f>
        <v>0</v>
      </c>
      <c r="AO40" s="48" t="n">
        <f aca="false">IF(OR(N(AO$5)=0,AO$6=""),0,AO$5*((DATE(YEAR($B40),MONTH($B40),MIN(AO$6,DAY(EOMONTH($B40,0))))&gt;=$B40)*(DATE(YEAR($B40),MONTH($B40),MIN(AO$6,DAY(EOMONTH($B40,0))))&lt;$C40)+(DATE(YEAR($B40),MONTH($B40)+1,MIN(AO$6,DAY(EOMONTH($B40,1))))&gt;=$B40)*(DATE(YEAR($B40),MONTH($B40)+1,MIN(AO$6,DAY(EOMONTH($B40,1))))&lt;$C40)))</f>
        <v>0</v>
      </c>
      <c r="AP40" s="48" t="n">
        <f aca="false">IF(OR(N(AP$5)=0,AP$6=""),0,AP$5*((DATE(YEAR($B40),MONTH($B40),MIN(AP$6,DAY(EOMONTH($B40,0))))&gt;=$B40)*(DATE(YEAR($B40),MONTH($B40),MIN(AP$6,DAY(EOMONTH($B40,0))))&lt;$C40)+(DATE(YEAR($B40),MONTH($B40)+1,MIN(AP$6,DAY(EOMONTH($B40,1))))&gt;=$B40)*(DATE(YEAR($B40),MONTH($B40)+1,MIN(AP$6,DAY(EOMONTH($B40,1))))&lt;$C40)))</f>
        <v>0</v>
      </c>
      <c r="AQ40" s="48" t="n">
        <f aca="false">IF(OR(N(AQ$5)=0,AQ$6=""),0,AQ$5*((DATE(YEAR($B40),MONTH($B40),MIN(AQ$6,DAY(EOMONTH($B40,0))))&gt;=$B40)*(DATE(YEAR($B40),MONTH($B40),MIN(AQ$6,DAY(EOMONTH($B40,0))))&lt;$C40)+(DATE(YEAR($B40),MONTH($B40)+1,MIN(AQ$6,DAY(EOMONTH($B40,1))))&gt;=$B40)*(DATE(YEAR($B40),MONTH($B40)+1,MIN(AQ$6,DAY(EOMONTH($B40,1))))&lt;$C40)))</f>
        <v>0</v>
      </c>
      <c r="AR40" s="48" t="n">
        <f aca="false">IF(OR(N(AR$5)=0,AR$6=""),0,AR$5*((DATE(YEAR($B40),MONTH($B40),MIN(AR$6,DAY(EOMONTH($B40,0))))&gt;=$B40)*(DATE(YEAR($B40),MONTH($B40),MIN(AR$6,DAY(EOMONTH($B40,0))))&lt;$C40)+(DATE(YEAR($B40),MONTH($B40)+1,MIN(AR$6,DAY(EOMONTH($B40,1))))&gt;=$B40)*(DATE(YEAR($B40),MONTH($B40)+1,MIN(AR$6,DAY(EOMONTH($B40,1))))&lt;$C40)))</f>
        <v>0</v>
      </c>
      <c r="AS40" s="48" t="n">
        <f aca="false">IF(OR(N(AS$5)=0,AS$6=""),0,AS$5*((DATE(YEAR($B40),MONTH($B40),MIN(AS$6,DAY(EOMONTH($B40,0))))&gt;=$B40)*(DATE(YEAR($B40),MONTH($B40),MIN(AS$6,DAY(EOMONTH($B40,0))))&lt;$C40)+(DATE(YEAR($B40),MONTH($B40)+1,MIN(AS$6,DAY(EOMONTH($B40,1))))&gt;=$B40)*(DATE(YEAR($B40),MONTH($B40)+1,MIN(AS$6,DAY(EOMONTH($B40,1))))&lt;$C40)))</f>
        <v>0</v>
      </c>
      <c r="AT40" s="48" t="n">
        <f aca="false">IF(OR(N(AT$5)=0,AT$6=""),0,AT$5*((DATE(YEAR($B40),MONTH($B40),MIN(AT$6,DAY(EOMONTH($B40,0))))&gt;=$B40)*(DATE(YEAR($B40),MONTH($B40),MIN(AT$6,DAY(EOMONTH($B40,0))))&lt;$C40)+(DATE(YEAR($B40),MONTH($B40)+1,MIN(AT$6,DAY(EOMONTH($B40,1))))&gt;=$B40)*(DATE(YEAR($B40),MONTH($B40)+1,MIN(AT$6,DAY(EOMONTH($B40,1))))&lt;$C40)))</f>
        <v>0</v>
      </c>
      <c r="AU40" s="48" t="n">
        <f aca="false">IF(OR(N(AU$5)=0,AU$6=""),0,AU$5*((DATE(YEAR($B40),MONTH($B40),MIN(AU$6,DAY(EOMONTH($B40,0))))&gt;=$B40)*(DATE(YEAR($B40),MONTH($B40),MIN(AU$6,DAY(EOMONTH($B40,0))))&lt;$C40)+(DATE(YEAR($B40),MONTH($B40)+1,MIN(AU$6,DAY(EOMONTH($B40,1))))&gt;=$B40)*(DATE(YEAR($B40),MONTH($B40)+1,MIN(AU$6,DAY(EOMONTH($B40,1))))&lt;$C40)))</f>
        <v>0</v>
      </c>
      <c r="AV40" s="48" t="n">
        <f aca="false">IF(OR(N(AV$5)=0,AV$6=""),0,AV$5*((DATE(YEAR($B40),MONTH($B40),MIN(AV$6,DAY(EOMONTH($B40,0))))&gt;=$B40)*(DATE(YEAR($B40),MONTH($B40),MIN(AV$6,DAY(EOMONTH($B40,0))))&lt;$C40)+(DATE(YEAR($B40),MONTH($B40)+1,MIN(AV$6,DAY(EOMONTH($B40,1))))&gt;=$B40)*(DATE(YEAR($B40),MONTH($B40)+1,MIN(AV$6,DAY(EOMONTH($B40,1))))&lt;$C40)))</f>
        <v>0</v>
      </c>
      <c r="AW40" s="48" t="n">
        <f aca="false">IF(OR(N(AW$5)=0,AW$6=""),0,AW$5*((DATE(YEAR($B40),MONTH($B40),MIN(AW$6,DAY(EOMONTH($B40,0))))&gt;=$B40)*(DATE(YEAR($B40),MONTH($B40),MIN(AW$6,DAY(EOMONTH($B40,0))))&lt;$C40)+(DATE(YEAR($B40),MONTH($B40)+1,MIN(AW$6,DAY(EOMONTH($B40,1))))&gt;=$B40)*(DATE(YEAR($B40),MONTH($B40)+1,MIN(AW$6,DAY(EOMONTH($B40,1))))&lt;$C40)))</f>
        <v>0</v>
      </c>
      <c r="AX40" s="48" t="n">
        <f aca="false">IF(OR(N(AX$5)=0,AX$6=""),0,AX$5*((DATE(YEAR($B40),MONTH($B40),MIN(AX$6,DAY(EOMONTH($B40,0))))&gt;=$B40)*(DATE(YEAR($B40),MONTH($B40),MIN(AX$6,DAY(EOMONTH($B40,0))))&lt;$C40)+(DATE(YEAR($B40),MONTH($B40)+1,MIN(AX$6,DAY(EOMONTH($B40,1))))&gt;=$B40)*(DATE(YEAR($B40),MONTH($B40)+1,MIN(AX$6,DAY(EOMONTH($B40,1))))&lt;$C40)))</f>
        <v>0</v>
      </c>
      <c r="AY40" s="48" t="n">
        <f aca="false">IF(OR(N(AY$5)=0,AY$6=""),0,AY$5*((DATE(YEAR($B40),MONTH($B40),MIN(AY$6,DAY(EOMONTH($B40,0))))&gt;=$B40)*(DATE(YEAR($B40),MONTH($B40),MIN(AY$6,DAY(EOMONTH($B40,0))))&lt;$C40)+(DATE(YEAR($B40),MONTH($B40)+1,MIN(AY$6,DAY(EOMONTH($B40,1))))&gt;=$B40)*(DATE(YEAR($B40),MONTH($B40)+1,MIN(AY$6,DAY(EOMONTH($B40,1))))&lt;$C40)))</f>
        <v>0</v>
      </c>
      <c r="AZ40" s="48" t="n">
        <f aca="false">IF(OR(N(AZ$5)=0,AZ$6=""),0,AZ$5*((DATE(YEAR($B40),MONTH($B40),MIN(AZ$6,DAY(EOMONTH($B40,0))))&gt;=$B40)*(DATE(YEAR($B40),MONTH($B40),MIN(AZ$6,DAY(EOMONTH($B40,0))))&lt;$C40)+(DATE(YEAR($B40),MONTH($B40)+1,MIN(AZ$6,DAY(EOMONTH($B40,1))))&gt;=$B40)*(DATE(YEAR($B40),MONTH($B40)+1,MIN(AZ$6,DAY(EOMONTH($B40,1))))&lt;$C40)))</f>
        <v>0</v>
      </c>
      <c r="BA40" s="48" t="n">
        <f aca="false">IF(OR(N(BA$5)=0,BA$6=""),0,BA$5*((DATE(YEAR($B40),MONTH($B40),MIN(BA$6,DAY(EOMONTH($B40,0))))&gt;=$B40)*(DATE(YEAR($B40),MONTH($B40),MIN(BA$6,DAY(EOMONTH($B40,0))))&lt;$C40)+(DATE(YEAR($B40),MONTH($B40)+1,MIN(BA$6,DAY(EOMONTH($B40,1))))&gt;=$B40)*(DATE(YEAR($B40),MONTH($B40)+1,MIN(BA$6,DAY(EOMONTH($B40,1))))&lt;$C40)))</f>
        <v>0</v>
      </c>
      <c r="BB40" s="48" t="n">
        <f aca="false">IF(OR(N(BB$5)=0,BB$6=""),0,BB$5*((DATE(YEAR($B40),MONTH($B40),MIN(BB$6,DAY(EOMONTH($B40,0))))&gt;=$B40)*(DATE(YEAR($B40),MONTH($B40),MIN(BB$6,DAY(EOMONTH($B40,0))))&lt;$C40)+(DATE(YEAR($B40),MONTH($B40)+1,MIN(BB$6,DAY(EOMONTH($B40,1))))&gt;=$B40)*(DATE(YEAR($B40),MONTH($B40)+1,MIN(BB$6,DAY(EOMONTH($B40,1))))&lt;$C40)))</f>
        <v>0</v>
      </c>
      <c r="BC40" s="48" t="n">
        <f aca="false">IF(OR(N(BC$5)=0,BC$6=""),0,BC$5*((DATE(YEAR($B40),MONTH($B40),MIN(BC$6,DAY(EOMONTH($B40,0))))&gt;=$B40)*(DATE(YEAR($B40),MONTH($B40),MIN(BC$6,DAY(EOMONTH($B40,0))))&lt;$C40)+(DATE(YEAR($B40),MONTH($B40)+1,MIN(BC$6,DAY(EOMONTH($B40,1))))&gt;=$B40)*(DATE(YEAR($B40),MONTH($B40)+1,MIN(BC$6,DAY(EOMONTH($B40,1))))&lt;$C40)))</f>
        <v>0</v>
      </c>
      <c r="BD40" s="48" t="n">
        <f aca="false">IF(OR(N(BD$5)=0,BD$6=""),0,BD$5*((DATE(YEAR($B40),MONTH($B40),MIN(BD$6,DAY(EOMONTH($B40,0))))&gt;=$B40)*(DATE(YEAR($B40),MONTH($B40),MIN(BD$6,DAY(EOMONTH($B40,0))))&lt;$C40)+(DATE(YEAR($B40),MONTH($B40)+1,MIN(BD$6,DAY(EOMONTH($B40,1))))&gt;=$B40)*(DATE(YEAR($B40),MONTH($B40)+1,MIN(BD$6,DAY(EOMONTH($B40,1))))&lt;$C40)))</f>
        <v>0</v>
      </c>
      <c r="BE40" s="48" t="n">
        <f aca="false">IF(OR(N(BE$5)=0,BE$6=""),0,BE$5*((DATE(YEAR($B40),MONTH($B40),MIN(BE$6,DAY(EOMONTH($B40,0))))&gt;=$B40)*(DATE(YEAR($B40),MONTH($B40),MIN(BE$6,DAY(EOMONTH($B40,0))))&lt;$C40)+(DATE(YEAR($B40),MONTH($B40)+1,MIN(BE$6,DAY(EOMONTH($B40,1))))&gt;=$B40)*(DATE(YEAR($B40),MONTH($B40)+1,MIN(BE$6,DAY(EOMONTH($B40,1))))&lt;$C40)))</f>
        <v>0</v>
      </c>
      <c r="BF40" s="48" t="n">
        <f aca="false">IF(OR(N(BF$5)=0,BF$6=""),0,BF$5*((DATE(YEAR($B40),MONTH($B40),MIN(BF$6,DAY(EOMONTH($B40,0))))&gt;=$B40)*(DATE(YEAR($B40),MONTH($B40),MIN(BF$6,DAY(EOMONTH($B40,0))))&lt;$C40)+(DATE(YEAR($B40),MONTH($B40)+1,MIN(BF$6,DAY(EOMONTH($B40,1))))&gt;=$B40)*(DATE(YEAR($B40),MONTH($B40)+1,MIN(BF$6,DAY(EOMONTH($B40,1))))&lt;$C40)))</f>
        <v>0</v>
      </c>
      <c r="BG40" s="48" t="n">
        <f aca="false">IF(OR(N(BG$5)=0,BG$6=""),0,BG$5*((DATE(YEAR($B40),MONTH($B40),MIN(BG$6,DAY(EOMONTH($B40,0))))&gt;=$B40)*(DATE(YEAR($B40),MONTH($B40),MIN(BG$6,DAY(EOMONTH($B40,0))))&lt;$C40)+(DATE(YEAR($B40),MONTH($B40)+1,MIN(BG$6,DAY(EOMONTH($B40,1))))&gt;=$B40)*(DATE(YEAR($B40),MONTH($B40)+1,MIN(BG$6,DAY(EOMONTH($B40,1))))&lt;$C40)))</f>
        <v>0</v>
      </c>
      <c r="BH40" s="48" t="n">
        <f aca="false">IF(OR(N(BH$5)=0,BH$6=""),0,BH$5*((DATE(YEAR($B40),MONTH($B40),MIN(BH$6,DAY(EOMONTH($B40,0))))&gt;=$B40)*(DATE(YEAR($B40),MONTH($B40),MIN(BH$6,DAY(EOMONTH($B40,0))))&lt;$C40)+(DATE(YEAR($B40),MONTH($B40)+1,MIN(BH$6,DAY(EOMONTH($B40,1))))&gt;=$B40)*(DATE(YEAR($B40),MONTH($B40)+1,MIN(BH$6,DAY(EOMONTH($B40,1))))&lt;$C40)))</f>
        <v>0</v>
      </c>
      <c r="BI40" s="48" t="n">
        <f aca="false">IF(OR(N(BI$5)=0,BI$6=""),0,BI$5*((DATE(YEAR($B40),MONTH($B40),MIN(BI$6,DAY(EOMONTH($B40,0))))&gt;=$B40)*(DATE(YEAR($B40),MONTH($B40),MIN(BI$6,DAY(EOMONTH($B40,0))))&lt;$C40)+(DATE(YEAR($B40),MONTH($B40)+1,MIN(BI$6,DAY(EOMONTH($B40,1))))&gt;=$B40)*(DATE(YEAR($B40),MONTH($B40)+1,MIN(BI$6,DAY(EOMONTH($B40,1))))&lt;$C40)))</f>
        <v>0</v>
      </c>
      <c r="BJ40" s="48" t="n">
        <f aca="false">IF(OR(N(BJ$5)=0,BJ$6=""),0,BJ$5*((DATE(YEAR($B40),MONTH($B40),MIN(BJ$6,DAY(EOMONTH($B40,0))))&gt;=$B40)*(DATE(YEAR($B40),MONTH($B40),MIN(BJ$6,DAY(EOMONTH($B40,0))))&lt;$C40)+(DATE(YEAR($B40),MONTH($B40)+1,MIN(BJ$6,DAY(EOMONTH($B40,1))))&gt;=$B40)*(DATE(YEAR($B40),MONTH($B40)+1,MIN(BJ$6,DAY(EOMONTH($B40,1))))&lt;$C40)))</f>
        <v>0</v>
      </c>
      <c r="BK40" s="48" t="n">
        <f aca="false">IF(OR(N(BK$5)=0,BK$6=""),0,BK$5*((DATE(YEAR($B40),MONTH($B40),MIN(BK$6,DAY(EOMONTH($B40,0))))&gt;=$B40)*(DATE(YEAR($B40),MONTH($B40),MIN(BK$6,DAY(EOMONTH($B40,0))))&lt;$C40)+(DATE(YEAR($B40),MONTH($B40)+1,MIN(BK$6,DAY(EOMONTH($B40,1))))&gt;=$B40)*(DATE(YEAR($B40),MONTH($B40)+1,MIN(BK$6,DAY(EOMONTH($B40,1))))&lt;$C40)))</f>
        <v>0</v>
      </c>
      <c r="BL40" s="48" t="n">
        <f aca="false">IF(OR(N(BL$5)=0,BL$6=""),0,BL$5*((DATE(YEAR($B40),MONTH($B40),MIN(BL$6,DAY(EOMONTH($B40,0))))&gt;=$B40)*(DATE(YEAR($B40),MONTH($B40),MIN(BL$6,DAY(EOMONTH($B40,0))))&lt;$C40)+(DATE(YEAR($B40),MONTH($B40)+1,MIN(BL$6,DAY(EOMONTH($B40,1))))&gt;=$B40)*(DATE(YEAR($B40),MONTH($B40)+1,MIN(BL$6,DAY(EOMONTH($B40,1))))&lt;$C40)))</f>
        <v>0</v>
      </c>
      <c r="BM40" s="48" t="n">
        <f aca="false">IF(OR(N(BM$5)=0,BM$6=""),0,BM$5*((DATE(YEAR($B40),MONTH($B40),MIN(BM$6,DAY(EOMONTH($B40,0))))&gt;=$B40)*(DATE(YEAR($B40),MONTH($B40),MIN(BM$6,DAY(EOMONTH($B40,0))))&lt;$C40)+(DATE(YEAR($B40),MONTH($B40)+1,MIN(BM$6,DAY(EOMONTH($B40,1))))&gt;=$B40)*(DATE(YEAR($B40),MONTH($B40)+1,MIN(BM$6,DAY(EOMONTH($B40,1))))&lt;$C40)))</f>
        <v>0</v>
      </c>
      <c r="BN40" s="48" t="n">
        <f aca="false">IF(OR(N(BN$5)=0,BN$6=""),0,BN$5*((DATE(YEAR($B40),MONTH($B40),MIN(BN$6,DAY(EOMONTH($B40,0))))&gt;=$B40)*(DATE(YEAR($B40),MONTH($B40),MIN(BN$6,DAY(EOMONTH($B40,0))))&lt;$C40)+(DATE(YEAR($B40),MONTH($B40)+1,MIN(BN$6,DAY(EOMONTH($B40,1))))&gt;=$B40)*(DATE(YEAR($B40),MONTH($B40)+1,MIN(BN$6,DAY(EOMONTH($B40,1))))&lt;$C40)))</f>
        <v>0</v>
      </c>
      <c r="BO40" s="48" t="n">
        <f aca="false">IF(OR(N(BO$5)=0,BO$6=""),0,BO$5*((DATE(YEAR($B40),MONTH($B40),MIN(BO$6,DAY(EOMONTH($B40,0))))&gt;=$B40)*(DATE(YEAR($B40),MONTH($B40),MIN(BO$6,DAY(EOMONTH($B40,0))))&lt;$C40)+(DATE(YEAR($B40),MONTH($B40)+1,MIN(BO$6,DAY(EOMONTH($B40,1))))&gt;=$B40)*(DATE(YEAR($B40),MONTH($B40)+1,MIN(BO$6,DAY(EOMONTH($B40,1))))&lt;$C40)))</f>
        <v>0</v>
      </c>
      <c r="BP40" s="48" t="n">
        <f aca="false">IF(OR(N(BP$5)=0,BP$6=""),0,BP$5*((DATE(YEAR($B40),MONTH($B40),MIN(BP$6,DAY(EOMONTH($B40,0))))&gt;=$B40)*(DATE(YEAR($B40),MONTH($B40),MIN(BP$6,DAY(EOMONTH($B40,0))))&lt;$C40)+(DATE(YEAR($B40),MONTH($B40)+1,MIN(BP$6,DAY(EOMONTH($B40,1))))&gt;=$B40)*(DATE(YEAR($B40),MONTH($B40)+1,MIN(BP$6,DAY(EOMONTH($B40,1))))&lt;$C40)))</f>
        <v>0</v>
      </c>
      <c r="BQ40" s="48" t="n">
        <f aca="false">IF(OR(N(BQ$5)=0,BQ$6=""),0,BQ$5*((DATE(YEAR($B40),MONTH($B40),MIN(BQ$6,DAY(EOMONTH($B40,0))))&gt;=$B40)*(DATE(YEAR($B40),MONTH($B40),MIN(BQ$6,DAY(EOMONTH($B40,0))))&lt;$C40)+(DATE(YEAR($B40),MONTH($B40)+1,MIN(BQ$6,DAY(EOMONTH($B40,1))))&gt;=$B40)*(DATE(YEAR($B40),MONTH($B40)+1,MIN(BQ$6,DAY(EOMONTH($B40,1))))&lt;$C40)))</f>
        <v>0</v>
      </c>
      <c r="BR40" s="48" t="n">
        <f aca="false">IF(OR(N(BR$5)=0,BR$6=""),0,BR$5*((DATE(YEAR($B40),MONTH($B40),MIN(BR$6,DAY(EOMONTH($B40,0))))&gt;=$B40)*(DATE(YEAR($B40),MONTH($B40),MIN(BR$6,DAY(EOMONTH($B40,0))))&lt;$C40)+(DATE(YEAR($B40),MONTH($B40)+1,MIN(BR$6,DAY(EOMONTH($B40,1))))&gt;=$B40)*(DATE(YEAR($B40),MONTH($B40)+1,MIN(BR$6,DAY(EOMONTH($B40,1))))&lt;$C40)))</f>
        <v>0</v>
      </c>
      <c r="BS40" s="48" t="n">
        <f aca="false">IF(OR(N(BS$5)=0,BS$6=""),0,BS$5*((DATE(YEAR($B40),MONTH($B40),MIN(BS$6,DAY(EOMONTH($B40,0))))&gt;=$B40)*(DATE(YEAR($B40),MONTH($B40),MIN(BS$6,DAY(EOMONTH($B40,0))))&lt;$C40)+(DATE(YEAR($B40),MONTH($B40)+1,MIN(BS$6,DAY(EOMONTH($B40,1))))&gt;=$B40)*(DATE(YEAR($B40),MONTH($B40)+1,MIN(BS$6,DAY(EOMONTH($B40,1))))&lt;$C40)))</f>
        <v>0</v>
      </c>
      <c r="BT40" s="48" t="n">
        <f aca="false">IF(OR(N(BT$5)=0,BT$6=""),0,BT$5*((DATE(YEAR($B40),MONTH($B40),MIN(BT$6,DAY(EOMONTH($B40,0))))&gt;=$B40)*(DATE(YEAR($B40),MONTH($B40),MIN(BT$6,DAY(EOMONTH($B40,0))))&lt;$C40)+(DATE(YEAR($B40),MONTH($B40)+1,MIN(BT$6,DAY(EOMONTH($B40,1))))&gt;=$B40)*(DATE(YEAR($B40),MONTH($B40)+1,MIN(BT$6,DAY(EOMONTH($B40,1))))&lt;$C40)))</f>
        <v>0</v>
      </c>
      <c r="BU40" s="48" t="n">
        <f aca="false">IF(OR(N(BU$5)=0,BU$6=""),0,BU$5*((DATE(YEAR($B40),MONTH($B40),MIN(BU$6,DAY(EOMONTH($B40,0))))&gt;=$B40)*(DATE(YEAR($B40),MONTH($B40),MIN(BU$6,DAY(EOMONTH($B40,0))))&lt;$C40)+(DATE(YEAR($B40),MONTH($B40)+1,MIN(BU$6,DAY(EOMONTH($B40,1))))&gt;=$B40)*(DATE(YEAR($B40),MONTH($B40)+1,MIN(BU$6,DAY(EOMONTH($B40,1))))&lt;$C40)))</f>
        <v>0</v>
      </c>
      <c r="BV40" s="48" t="n">
        <f aca="false">IF(OR(N(BV$5)=0,BV$6=""),0,BV$5*((DATE(YEAR($B40),MONTH($B40),MIN(BV$6,DAY(EOMONTH($B40,0))))&gt;=$B40)*(DATE(YEAR($B40),MONTH($B40),MIN(BV$6,DAY(EOMONTH($B40,0))))&lt;$C40)+(DATE(YEAR($B40),MONTH($B40)+1,MIN(BV$6,DAY(EOMONTH($B40,1))))&gt;=$B40)*(DATE(YEAR($B40),MONTH($B40)+1,MIN(BV$6,DAY(EOMONTH($B40,1))))&lt;$C40)))</f>
        <v>0</v>
      </c>
      <c r="BW40" s="48" t="n">
        <f aca="false">IF(OR(N(BW$5)=0,BW$6=""),0,BW$5*((DATE(YEAR($B40),MONTH($B40),MIN(BW$6,DAY(EOMONTH($B40,0))))&gt;=$B40)*(DATE(YEAR($B40),MONTH($B40),MIN(BW$6,DAY(EOMONTH($B40,0))))&lt;$C40)+(DATE(YEAR($B40),MONTH($B40)+1,MIN(BW$6,DAY(EOMONTH($B40,1))))&gt;=$B40)*(DATE(YEAR($B40),MONTH($B40)+1,MIN(BW$6,DAY(EOMONTH($B40,1))))&lt;$C40)))</f>
        <v>0</v>
      </c>
      <c r="BX40" s="48" t="n">
        <f aca="false">MIN(Z40,(FT39*(1+FT$5/Setup!$C$36)+IF($V40=1,N($F40),0)))</f>
        <v>0</v>
      </c>
      <c r="BY40" s="48" t="n">
        <f aca="false">MIN(AA40,(FU39*(1+FU$5/Setup!$C$36)+IF($V40=2,N($F40),0)))</f>
        <v>0</v>
      </c>
      <c r="BZ40" s="48" t="n">
        <f aca="false">MIN(AB40,(FV39*(1+FV$5/Setup!$C$36)+IF($V40=3,N($F40),0)))</f>
        <v>0</v>
      </c>
      <c r="CA40" s="48" t="n">
        <f aca="false">MIN(AC40,(FW39*(1+FW$5/Setup!$C$36)+IF($V40=4,N($F40),0)))</f>
        <v>0</v>
      </c>
      <c r="CB40" s="48" t="n">
        <f aca="false">MIN(AD40,(FX39*(1+FX$5/Setup!$C$36)+IF($V40=5,N($F40),0)))</f>
        <v>0</v>
      </c>
      <c r="CC40" s="48" t="n">
        <f aca="false">MIN(AE40,(FY39*(1+FY$5/Setup!$C$36)+IF($V40=6,N($F40),0)))</f>
        <v>0</v>
      </c>
      <c r="CD40" s="48" t="n">
        <f aca="false">MIN(AF40,(FZ39*(1+FZ$5/Setup!$C$36)+IF($V40=7,N($F40),0)))</f>
        <v>0</v>
      </c>
      <c r="CE40" s="48" t="n">
        <f aca="false">MIN(AG40,(GA39*(1+GA$5/Setup!$C$36)+IF($V40=8,N($F40),0)))</f>
        <v>0</v>
      </c>
      <c r="CF40" s="48" t="n">
        <f aca="false">MIN(AH40,(GB39*(1+GB$5/Setup!$C$36)+IF($V40=9,N($F40),0)))</f>
        <v>0</v>
      </c>
      <c r="CG40" s="48" t="n">
        <f aca="false">MIN(AI40,(GC39*(1+GC$5/Setup!$C$36)+IF($V40=10,N($F40),0)))</f>
        <v>0</v>
      </c>
      <c r="CH40" s="48" t="n">
        <f aca="false">MIN(AJ40,(GD39*(1+GD$5/Setup!$C$36)+IF($V40=11,N($F40),0)))</f>
        <v>0</v>
      </c>
      <c r="CI40" s="48" t="n">
        <f aca="false">MIN(AK40,(GE39*(1+GE$5/Setup!$C$36)+IF($V40=12,N($F40),0)))</f>
        <v>0</v>
      </c>
      <c r="CJ40" s="48" t="n">
        <f aca="false">MIN(AL40,(GF39*(1+GF$5/Setup!$C$36)+IF($V40=13,N($F40),0)))</f>
        <v>0</v>
      </c>
      <c r="CK40" s="48" t="n">
        <f aca="false">MIN(AM40,(GG39*(1+GG$5/Setup!$C$36)+IF($V40=14,N($F40),0)))</f>
        <v>0</v>
      </c>
      <c r="CL40" s="48" t="n">
        <f aca="false">MIN(AN40,(GH39*(1+GH$5/Setup!$C$36)+IF($V40=15,N($F40),0)))</f>
        <v>0</v>
      </c>
      <c r="CM40" s="48" t="n">
        <f aca="false">MIN(AO40,(GI39*(1+GI$5/Setup!$C$36)+IF($V40=16,N($F40),0)))</f>
        <v>0</v>
      </c>
      <c r="CN40" s="48" t="n">
        <f aca="false">MIN(AP40,(GJ39*(1+GJ$5/Setup!$C$36)+IF($V40=17,N($F40),0)))</f>
        <v>0</v>
      </c>
      <c r="CO40" s="48" t="n">
        <f aca="false">MIN(AQ40,(GK39*(1+GK$5/Setup!$C$36)+IF($V40=18,N($F40),0)))</f>
        <v>0</v>
      </c>
      <c r="CP40" s="48" t="n">
        <f aca="false">MIN(AR40,(GL39*(1+GL$5/Setup!$C$36)+IF($V40=19,N($F40),0)))</f>
        <v>0</v>
      </c>
      <c r="CQ40" s="48" t="n">
        <f aca="false">MIN(AS40,(GM39*(1+GM$5/Setup!$C$36)+IF($V40=20,N($F40),0)))</f>
        <v>0</v>
      </c>
      <c r="CR40" s="48" t="n">
        <f aca="false">MIN(AT40,(GN39*(1+GN$5/Setup!$C$36)+IF($V40=21,N($F40),0)))</f>
        <v>0</v>
      </c>
      <c r="CS40" s="48" t="n">
        <f aca="false">MIN(AU40,(GO39*(1+GO$5/Setup!$C$36)+IF($V40=22,N($F40),0)))</f>
        <v>0</v>
      </c>
      <c r="CT40" s="48" t="n">
        <f aca="false">MIN(AV40,(GP39*(1+GP$5/Setup!$C$36)+IF($V40=23,N($F40),0)))</f>
        <v>0</v>
      </c>
      <c r="CU40" s="48" t="n">
        <f aca="false">MIN(AW40,(GQ39*(1+GQ$5/Setup!$C$36)+IF($V40=24,N($F40),0)))</f>
        <v>0</v>
      </c>
      <c r="CV40" s="48" t="n">
        <f aca="false">MIN(AX40,(GR39*(1+GR$5/Setup!$C$36)+IF($V40=25,N($F40),0)))</f>
        <v>0</v>
      </c>
      <c r="CW40" s="48" t="n">
        <f aca="false">MIN(AY40,(GS39*(1+GS$5/Setup!$C$36)+IF($V40=26,N($F40),0)))</f>
        <v>0</v>
      </c>
      <c r="CX40" s="48" t="n">
        <f aca="false">MIN(AZ40,(GT39*(1+GT$5/Setup!$C$36)+IF($V40=27,N($F40),0)))</f>
        <v>0</v>
      </c>
      <c r="CY40" s="48" t="n">
        <f aca="false">MIN(BA40,(GU39*(1+GU$5/Setup!$C$36)+IF($V40=28,N($F40),0)))</f>
        <v>0</v>
      </c>
      <c r="CZ40" s="48" t="n">
        <f aca="false">MIN(BB40,(GV39*(1+GV$5/Setup!$C$36)+IF($V40=29,N($F40),0)))</f>
        <v>0</v>
      </c>
      <c r="DA40" s="48" t="n">
        <f aca="false">MIN(BC40,(GW39*(1+GW$5/Setup!$C$36)+IF($V40=30,N($F40),0)))</f>
        <v>0</v>
      </c>
      <c r="DB40" s="48" t="n">
        <f aca="false">MIN(BD40,(GX39*(1+GX$5/Setup!$C$36)+IF($V40=31,N($F40),0)))</f>
        <v>0</v>
      </c>
      <c r="DC40" s="48" t="n">
        <f aca="false">MIN(BE40,(GY39*(1+GY$5/Setup!$C$36)+IF($V40=32,N($F40),0)))</f>
        <v>0</v>
      </c>
      <c r="DD40" s="48" t="n">
        <f aca="false">MIN(BF40,(GZ39*(1+GZ$5/Setup!$C$36)+IF($V40=33,N($F40),0)))</f>
        <v>0</v>
      </c>
      <c r="DE40" s="48" t="n">
        <f aca="false">MIN(BG40,(HA39*(1+HA$5/Setup!$C$36)+IF($V40=34,N($F40),0)))</f>
        <v>0</v>
      </c>
      <c r="DF40" s="48" t="n">
        <f aca="false">MIN(BH40,(HB39*(1+HB$5/Setup!$C$36)+IF($V40=35,N($F40),0)))</f>
        <v>0</v>
      </c>
      <c r="DG40" s="48" t="n">
        <f aca="false">MIN(BI40,(HC39*(1+HC$5/Setup!$C$36)+IF($V40=36,N($F40),0)))</f>
        <v>0</v>
      </c>
      <c r="DH40" s="48" t="n">
        <f aca="false">MIN(BJ40,(HD39*(1+HD$5/Setup!$C$36)+IF($V40=37,N($F40),0)))</f>
        <v>0</v>
      </c>
      <c r="DI40" s="48" t="n">
        <f aca="false">MIN(BK40,(HE39*(1+HE$5/Setup!$C$36)+IF($V40=38,N($F40),0)))</f>
        <v>0</v>
      </c>
      <c r="DJ40" s="48" t="n">
        <f aca="false">MIN(BL40,(HF39*(1+HF$5/Setup!$C$36)+IF($V40=39,N($F40),0)))</f>
        <v>0</v>
      </c>
      <c r="DK40" s="48" t="n">
        <f aca="false">MIN(BM40,(HG39*(1+HG$5/Setup!$C$36)+IF($V40=40,N($F40),0)))</f>
        <v>0</v>
      </c>
      <c r="DL40" s="48" t="n">
        <f aca="false">MIN(BN40,(HH39*(1+HH$5/Setup!$C$36)+IF($V40=41,N($F40),0)))</f>
        <v>0</v>
      </c>
      <c r="DM40" s="48" t="n">
        <f aca="false">MIN(BO40,(HI39*(1+HI$5/Setup!$C$36)+IF($V40=42,N($F40),0)))</f>
        <v>0</v>
      </c>
      <c r="DN40" s="48" t="n">
        <f aca="false">MIN(BP40,(HJ39*(1+HJ$5/Setup!$C$36)+IF($V40=43,N($F40),0)))</f>
        <v>0</v>
      </c>
      <c r="DO40" s="48" t="n">
        <f aca="false">MIN(BQ40,(HK39*(1+HK$5/Setup!$C$36)+IF($V40=44,N($F40),0)))</f>
        <v>0</v>
      </c>
      <c r="DP40" s="48" t="n">
        <f aca="false">MIN(BR40,(HL39*(1+HL$5/Setup!$C$36)+IF($V40=45,N($F40),0)))</f>
        <v>0</v>
      </c>
      <c r="DQ40" s="48" t="n">
        <f aca="false">MIN(BS40,(HM39*(1+HM$5/Setup!$C$36)+IF($V40=46,N($F40),0)))</f>
        <v>0</v>
      </c>
      <c r="DR40" s="48" t="n">
        <f aca="false">MIN(BT40,(HN39*(1+HN$5/Setup!$C$36)+IF($V40=47,N($F40),0)))</f>
        <v>0</v>
      </c>
      <c r="DS40" s="48" t="n">
        <f aca="false">MIN(BU40,(HO39*(1+HO$5/Setup!$C$36)+IF($V40=48,N($F40),0)))</f>
        <v>0</v>
      </c>
      <c r="DT40" s="48" t="n">
        <f aca="false">MIN(BV40,(HP39*(1+HP$5/Setup!$C$36)+IF($V40=49,N($F40),0)))</f>
        <v>0</v>
      </c>
      <c r="DU40" s="48" t="n">
        <f aca="false">MIN(BW40,(HQ39*(1+HQ$5/Setup!$C$36)+IF($V40=50,N($F40),0)))</f>
        <v>0</v>
      </c>
      <c r="DV40" s="48" t="n">
        <f aca="false">MIN(MAX((FT39*(1+FT$5/Setup!$C$36)+IF($V40=1,N($F40),0))-BX40,0),MAX($P40-0,0))</f>
        <v>0</v>
      </c>
      <c r="DW40" s="48" t="n">
        <f aca="false">MIN(MAX((FU39*(1+FU$5/Setup!$C$36)+IF($V40=2,N($F40),0))-BY40,0),MAX($P40-SUM(DV40:DV40),0))</f>
        <v>0</v>
      </c>
      <c r="DX40" s="48" t="n">
        <f aca="false">MIN(MAX((FV39*(1+FV$5/Setup!$C$36)+IF($V40=3,N($F40),0))-BZ40,0),MAX($P40-SUM(DV40:DW40),0))</f>
        <v>0</v>
      </c>
      <c r="DY40" s="48" t="n">
        <f aca="false">MIN(MAX((FW39*(1+FW$5/Setup!$C$36)+IF($V40=4,N($F40),0))-CA40,0),MAX($P40-SUM(DV40:DX40),0))</f>
        <v>0</v>
      </c>
      <c r="DZ40" s="48" t="n">
        <f aca="false">MIN(MAX((FX39*(1+FX$5/Setup!$C$36)+IF($V40=5,N($F40),0))-CB40,0),MAX($P40-SUM(DV40:DY40),0))</f>
        <v>0</v>
      </c>
      <c r="EA40" s="48" t="n">
        <f aca="false">MIN(MAX((FY39*(1+FY$5/Setup!$C$36)+IF($V40=6,N($F40),0))-CC40,0),MAX($P40-SUM(DV40:DZ40),0))</f>
        <v>0</v>
      </c>
      <c r="EB40" s="48" t="n">
        <f aca="false">MIN(MAX((FZ39*(1+FZ$5/Setup!$C$36)+IF($V40=7,N($F40),0))-CD40,0),MAX($P40-SUM(DV40:EA40),0))</f>
        <v>0</v>
      </c>
      <c r="EC40" s="48" t="n">
        <f aca="false">MIN(MAX((GA39*(1+GA$5/Setup!$C$36)+IF($V40=8,N($F40),0))-CE40,0),MAX($P40-SUM(DV40:EB40),0))</f>
        <v>0</v>
      </c>
      <c r="ED40" s="48" t="n">
        <f aca="false">MIN(MAX((GB39*(1+GB$5/Setup!$C$36)+IF($V40=9,N($F40),0))-CF40,0),MAX($P40-SUM(DV40:EC40),0))</f>
        <v>0</v>
      </c>
      <c r="EE40" s="48" t="n">
        <f aca="false">MIN(MAX((GC39*(1+GC$5/Setup!$C$36)+IF($V40=10,N($F40),0))-CG40,0),MAX($P40-SUM(DV40:ED40),0))</f>
        <v>0</v>
      </c>
      <c r="EF40" s="48" t="n">
        <f aca="false">MIN(MAX((GD39*(1+GD$5/Setup!$C$36)+IF($V40=11,N($F40),0))-CH40,0),MAX($P40-SUM(DV40:EE40),0))</f>
        <v>0</v>
      </c>
      <c r="EG40" s="48" t="n">
        <f aca="false">MIN(MAX((GE39*(1+GE$5/Setup!$C$36)+IF($V40=12,N($F40),0))-CI40,0),MAX($P40-SUM(DV40:EF40),0))</f>
        <v>0</v>
      </c>
      <c r="EH40" s="48" t="n">
        <f aca="false">MIN(MAX((GF39*(1+GF$5/Setup!$C$36)+IF($V40=13,N($F40),0))-CJ40,0),MAX($P40-SUM(DV40:EG40),0))</f>
        <v>0</v>
      </c>
      <c r="EI40" s="48" t="n">
        <f aca="false">MIN(MAX((GG39*(1+GG$5/Setup!$C$36)+IF($V40=14,N($F40),0))-CK40,0),MAX($P40-SUM(DV40:EH40),0))</f>
        <v>0</v>
      </c>
      <c r="EJ40" s="48" t="n">
        <f aca="false">MIN(MAX((GH39*(1+GH$5/Setup!$C$36)+IF($V40=15,N($F40),0))-CL40,0),MAX($P40-SUM(DV40:EI40),0))</f>
        <v>0</v>
      </c>
      <c r="EK40" s="48" t="n">
        <f aca="false">MIN(MAX((GI39*(1+GI$5/Setup!$C$36)+IF($V40=16,N($F40),0))-CM40,0),MAX($P40-SUM(DV40:EJ40),0))</f>
        <v>0</v>
      </c>
      <c r="EL40" s="48" t="n">
        <f aca="false">MIN(MAX((GJ39*(1+GJ$5/Setup!$C$36)+IF($V40=17,N($F40),0))-CN40,0),MAX($P40-SUM(DV40:EK40),0))</f>
        <v>0</v>
      </c>
      <c r="EM40" s="48" t="n">
        <f aca="false">MIN(MAX((GK39*(1+GK$5/Setup!$C$36)+IF($V40=18,N($F40),0))-CO40,0),MAX($P40-SUM(DV40:EL40),0))</f>
        <v>0</v>
      </c>
      <c r="EN40" s="48" t="n">
        <f aca="false">MIN(MAX((GL39*(1+GL$5/Setup!$C$36)+IF($V40=19,N($F40),0))-CP40,0),MAX($P40-SUM(DV40:EM40),0))</f>
        <v>0</v>
      </c>
      <c r="EO40" s="48" t="n">
        <f aca="false">MIN(MAX((GM39*(1+GM$5/Setup!$C$36)+IF($V40=20,N($F40),0))-CQ40,0),MAX($P40-SUM(DV40:EN40),0))</f>
        <v>0</v>
      </c>
      <c r="EP40" s="48" t="n">
        <f aca="false">MIN(MAX((GN39*(1+GN$5/Setup!$C$36)+IF($V40=21,N($F40),0))-CR40,0),MAX($P40-SUM(DV40:EO40),0))</f>
        <v>0</v>
      </c>
      <c r="EQ40" s="48" t="n">
        <f aca="false">MIN(MAX((GO39*(1+GO$5/Setup!$C$36)+IF($V40=22,N($F40),0))-CS40,0),MAX($P40-SUM(DV40:EP40),0))</f>
        <v>0</v>
      </c>
      <c r="ER40" s="48" t="n">
        <f aca="false">MIN(MAX((GP39*(1+GP$5/Setup!$C$36)+IF($V40=23,N($F40),0))-CT40,0),MAX($P40-SUM(DV40:EQ40),0))</f>
        <v>0</v>
      </c>
      <c r="ES40" s="48" t="n">
        <f aca="false">MIN(MAX((GQ39*(1+GQ$5/Setup!$C$36)+IF($V40=24,N($F40),0))-CU40,0),MAX($P40-SUM(DV40:ER40),0))</f>
        <v>0</v>
      </c>
      <c r="ET40" s="48" t="n">
        <f aca="false">MIN(MAX((GR39*(1+GR$5/Setup!$C$36)+IF($V40=25,N($F40),0))-CV40,0),MAX($P40-SUM(DV40:ES40),0))</f>
        <v>0</v>
      </c>
      <c r="EU40" s="48" t="n">
        <f aca="false">MIN(MAX((GS39*(1+GS$5/Setup!$C$36)+IF($V40=26,N($F40),0))-CW40,0),MAX($P40-SUM(DV40:ET40),0))</f>
        <v>0</v>
      </c>
      <c r="EV40" s="48" t="n">
        <f aca="false">MIN(MAX((GT39*(1+GT$5/Setup!$C$36)+IF($V40=27,N($F40),0))-CX40,0),MAX($P40-SUM(DV40:EU40),0))</f>
        <v>0</v>
      </c>
      <c r="EW40" s="48" t="n">
        <f aca="false">MIN(MAX((GU39*(1+GU$5/Setup!$C$36)+IF($V40=28,N($F40),0))-CY40,0),MAX($P40-SUM(DV40:EV40),0))</f>
        <v>0</v>
      </c>
      <c r="EX40" s="48" t="n">
        <f aca="false">MIN(MAX((GV39*(1+GV$5/Setup!$C$36)+IF($V40=29,N($F40),0))-CZ40,0),MAX($P40-SUM(DV40:EW40),0))</f>
        <v>0</v>
      </c>
      <c r="EY40" s="48" t="n">
        <f aca="false">MIN(MAX((GW39*(1+GW$5/Setup!$C$36)+IF($V40=30,N($F40),0))-DA40,0),MAX($P40-SUM(DV40:EX40),0))</f>
        <v>0</v>
      </c>
      <c r="EZ40" s="48" t="n">
        <f aca="false">MIN(MAX((GX39*(1+GX$5/Setup!$C$36)+IF($V40=31,N($F40),0))-DB40,0),MAX($P40-SUM(DV40:EY40),0))</f>
        <v>0</v>
      </c>
      <c r="FA40" s="48" t="n">
        <f aca="false">MIN(MAX((GY39*(1+GY$5/Setup!$C$36)+IF($V40=32,N($F40),0))-DC40,0),MAX($P40-SUM(DV40:EZ40),0))</f>
        <v>0</v>
      </c>
      <c r="FB40" s="48" t="n">
        <f aca="false">MIN(MAX((GZ39*(1+GZ$5/Setup!$C$36)+IF($V40=33,N($F40),0))-DD40,0),MAX($P40-SUM(DV40:FA40),0))</f>
        <v>0</v>
      </c>
      <c r="FC40" s="48" t="n">
        <f aca="false">MIN(MAX((HA39*(1+HA$5/Setup!$C$36)+IF($V40=34,N($F40),0))-DE40,0),MAX($P40-SUM(DV40:FB40),0))</f>
        <v>0</v>
      </c>
      <c r="FD40" s="48" t="n">
        <f aca="false">MIN(MAX((HB39*(1+HB$5/Setup!$C$36)+IF($V40=35,N($F40),0))-DF40,0),MAX($P40-SUM(DV40:FC40),0))</f>
        <v>0</v>
      </c>
      <c r="FE40" s="48" t="n">
        <f aca="false">MIN(MAX((HC39*(1+HC$5/Setup!$C$36)+IF($V40=36,N($F40),0))-DG40,0),MAX($P40-SUM(DV40:FD40),0))</f>
        <v>0</v>
      </c>
      <c r="FF40" s="48" t="n">
        <f aca="false">MIN(MAX((HD39*(1+HD$5/Setup!$C$36)+IF($V40=37,N($F40),0))-DH40,0),MAX($P40-SUM(DV40:FE40),0))</f>
        <v>0</v>
      </c>
      <c r="FG40" s="48" t="n">
        <f aca="false">MIN(MAX((HE39*(1+HE$5/Setup!$C$36)+IF($V40=38,N($F40),0))-DI40,0),MAX($P40-SUM(DV40:FF40),0))</f>
        <v>0</v>
      </c>
      <c r="FH40" s="48" t="n">
        <f aca="false">MIN(MAX((HF39*(1+HF$5/Setup!$C$36)+IF($V40=39,N($F40),0))-DJ40,0),MAX($P40-SUM(DV40:FG40),0))</f>
        <v>0</v>
      </c>
      <c r="FI40" s="48" t="n">
        <f aca="false">MIN(MAX((HG39*(1+HG$5/Setup!$C$36)+IF($V40=40,N($F40),0))-DK40,0),MAX($P40-SUM(DV40:FH40),0))</f>
        <v>0</v>
      </c>
      <c r="FJ40" s="48" t="n">
        <f aca="false">MIN(MAX((HH39*(1+HH$5/Setup!$C$36)+IF($V40=41,N($F40),0))-DL40,0),MAX($P40-SUM(DV40:FI40),0))</f>
        <v>0</v>
      </c>
      <c r="FK40" s="48" t="n">
        <f aca="false">MIN(MAX((HI39*(1+HI$5/Setup!$C$36)+IF($V40=42,N($F40),0))-DM40,0),MAX($P40-SUM(DV40:FJ40),0))</f>
        <v>0</v>
      </c>
      <c r="FL40" s="48" t="n">
        <f aca="false">MIN(MAX((HJ39*(1+HJ$5/Setup!$C$36)+IF($V40=43,N($F40),0))-DN40,0),MAX($P40-SUM(DV40:FK40),0))</f>
        <v>0</v>
      </c>
      <c r="FM40" s="48" t="n">
        <f aca="false">MIN(MAX((HK39*(1+HK$5/Setup!$C$36)+IF($V40=44,N($F40),0))-DO40,0),MAX($P40-SUM(DV40:FL40),0))</f>
        <v>0</v>
      </c>
      <c r="FN40" s="48" t="n">
        <f aca="false">MIN(MAX((HL39*(1+HL$5/Setup!$C$36)+IF($V40=45,N($F40),0))-DP40,0),MAX($P40-SUM(DV40:FM40),0))</f>
        <v>0</v>
      </c>
      <c r="FO40" s="48" t="n">
        <f aca="false">MIN(MAX((HM39*(1+HM$5/Setup!$C$36)+IF($V40=46,N($F40),0))-DQ40,0),MAX($P40-SUM(DV40:FN40),0))</f>
        <v>0</v>
      </c>
      <c r="FP40" s="48" t="n">
        <f aca="false">MIN(MAX((HN39*(1+HN$5/Setup!$C$36)+IF($V40=47,N($F40),0))-DR40,0),MAX($P40-SUM(DV40:FO40),0))</f>
        <v>0</v>
      </c>
      <c r="FQ40" s="48" t="n">
        <f aca="false">MIN(MAX((HO39*(1+HO$5/Setup!$C$36)+IF($V40=48,N($F40),0))-DS40,0),MAX($P40-SUM(DV40:FP40),0))</f>
        <v>0</v>
      </c>
      <c r="FR40" s="48" t="n">
        <f aca="false">MIN(MAX((HP39*(1+HP$5/Setup!$C$36)+IF($V40=49,N($F40),0))-DT40,0),MAX($P40-SUM(DV40:FQ40),0))</f>
        <v>0</v>
      </c>
      <c r="FS40" s="48" t="n">
        <f aca="false">MIN(MAX((HQ39*(1+HQ$5/Setup!$C$36)+IF($V40=50,N($F40),0))-DU40,0),MAX($P40-SUM(DV40:FR40),0))</f>
        <v>0</v>
      </c>
      <c r="FT40" s="48" t="n">
        <f aca="false">IF((FT39*(1+FT$5/Setup!$C$36)+IF($V40=1,N($F40),0))-BX40-DV40&lt;0.005,0,(FT39*(1+FT$5/Setup!$C$36)+IF($V40=1,N($F40),0))-BX40-DV40)</f>
        <v>0</v>
      </c>
      <c r="FU40" s="48" t="n">
        <f aca="false">IF((FU39*(1+FU$5/Setup!$C$36)+IF($V40=2,N($F40),0))-BY40-DW40&lt;0.005,0,(FU39*(1+FU$5/Setup!$C$36)+IF($V40=2,N($F40),0))-BY40-DW40)</f>
        <v>0</v>
      </c>
      <c r="FV40" s="48" t="n">
        <f aca="false">IF((FV39*(1+FV$5/Setup!$C$36)+IF($V40=3,N($F40),0))-BZ40-DX40&lt;0.005,0,(FV39*(1+FV$5/Setup!$C$36)+IF($V40=3,N($F40),0))-BZ40-DX40)</f>
        <v>0</v>
      </c>
      <c r="FW40" s="48" t="n">
        <f aca="false">IF((FW39*(1+FW$5/Setup!$C$36)+IF($V40=4,N($F40),0))-CA40-DY40&lt;0.005,0,(FW39*(1+FW$5/Setup!$C$36)+IF($V40=4,N($F40),0))-CA40-DY40)</f>
        <v>0</v>
      </c>
      <c r="FX40" s="48" t="n">
        <f aca="false">IF((FX39*(1+FX$5/Setup!$C$36)+IF($V40=5,N($F40),0))-CB40-DZ40&lt;0.005,0,(FX39*(1+FX$5/Setup!$C$36)+IF($V40=5,N($F40),0))-CB40-DZ40)</f>
        <v>0</v>
      </c>
      <c r="FY40" s="48" t="n">
        <f aca="false">IF((FY39*(1+FY$5/Setup!$C$36)+IF($V40=6,N($F40),0))-CC40-EA40&lt;0.005,0,(FY39*(1+FY$5/Setup!$C$36)+IF($V40=6,N($F40),0))-CC40-EA40)</f>
        <v>0</v>
      </c>
      <c r="FZ40" s="48" t="n">
        <f aca="false">IF((FZ39*(1+FZ$5/Setup!$C$36)+IF($V40=7,N($F40),0))-CD40-EB40&lt;0.005,0,(FZ39*(1+FZ$5/Setup!$C$36)+IF($V40=7,N($F40),0))-CD40-EB40)</f>
        <v>0</v>
      </c>
      <c r="GA40" s="48" t="n">
        <f aca="false">IF((GA39*(1+GA$5/Setup!$C$36)+IF($V40=8,N($F40),0))-CE40-EC40&lt;0.005,0,(GA39*(1+GA$5/Setup!$C$36)+IF($V40=8,N($F40),0))-CE40-EC40)</f>
        <v>0</v>
      </c>
      <c r="GB40" s="48" t="n">
        <f aca="false">IF((GB39*(1+GB$5/Setup!$C$36)+IF($V40=9,N($F40),0))-CF40-ED40&lt;0.005,0,(GB39*(1+GB$5/Setup!$C$36)+IF($V40=9,N($F40),0))-CF40-ED40)</f>
        <v>0</v>
      </c>
      <c r="GC40" s="48" t="n">
        <f aca="false">IF((GC39*(1+GC$5/Setup!$C$36)+IF($V40=10,N($F40),0))-CG40-EE40&lt;0.005,0,(GC39*(1+GC$5/Setup!$C$36)+IF($V40=10,N($F40),0))-CG40-EE40)</f>
        <v>0</v>
      </c>
      <c r="GD40" s="48" t="n">
        <f aca="false">IF((GD39*(1+GD$5/Setup!$C$36)+IF($V40=11,N($F40),0))-CH40-EF40&lt;0.005,0,(GD39*(1+GD$5/Setup!$C$36)+IF($V40=11,N($F40),0))-CH40-EF40)</f>
        <v>0</v>
      </c>
      <c r="GE40" s="48" t="n">
        <f aca="false">IF((GE39*(1+GE$5/Setup!$C$36)+IF($V40=12,N($F40),0))-CI40-EG40&lt;0.005,0,(GE39*(1+GE$5/Setup!$C$36)+IF($V40=12,N($F40),0))-CI40-EG40)</f>
        <v>0</v>
      </c>
      <c r="GF40" s="48" t="n">
        <f aca="false">IF((GF39*(1+GF$5/Setup!$C$36)+IF($V40=13,N($F40),0))-CJ40-EH40&lt;0.005,0,(GF39*(1+GF$5/Setup!$C$36)+IF($V40=13,N($F40),0))-CJ40-EH40)</f>
        <v>0</v>
      </c>
      <c r="GG40" s="48" t="n">
        <f aca="false">IF((GG39*(1+GG$5/Setup!$C$36)+IF($V40=14,N($F40),0))-CK40-EI40&lt;0.005,0,(GG39*(1+GG$5/Setup!$C$36)+IF($V40=14,N($F40),0))-CK40-EI40)</f>
        <v>0</v>
      </c>
      <c r="GH40" s="48" t="n">
        <f aca="false">IF((GH39*(1+GH$5/Setup!$C$36)+IF($V40=15,N($F40),0))-CL40-EJ40&lt;0.005,0,(GH39*(1+GH$5/Setup!$C$36)+IF($V40=15,N($F40),0))-CL40-EJ40)</f>
        <v>0</v>
      </c>
      <c r="GI40" s="48" t="n">
        <f aca="false">IF((GI39*(1+GI$5/Setup!$C$36)+IF($V40=16,N($F40),0))-CM40-EK40&lt;0.005,0,(GI39*(1+GI$5/Setup!$C$36)+IF($V40=16,N($F40),0))-CM40-EK40)</f>
        <v>0</v>
      </c>
      <c r="GJ40" s="48" t="n">
        <f aca="false">IF((GJ39*(1+GJ$5/Setup!$C$36)+IF($V40=17,N($F40),0))-CN40-EL40&lt;0.005,0,(GJ39*(1+GJ$5/Setup!$C$36)+IF($V40=17,N($F40),0))-CN40-EL40)</f>
        <v>0</v>
      </c>
      <c r="GK40" s="48" t="n">
        <f aca="false">IF((GK39*(1+GK$5/Setup!$C$36)+IF($V40=18,N($F40),0))-CO40-EM40&lt;0.005,0,(GK39*(1+GK$5/Setup!$C$36)+IF($V40=18,N($F40),0))-CO40-EM40)</f>
        <v>0</v>
      </c>
      <c r="GL40" s="48" t="n">
        <f aca="false">IF((GL39*(1+GL$5/Setup!$C$36)+IF($V40=19,N($F40),0))-CP40-EN40&lt;0.005,0,(GL39*(1+GL$5/Setup!$C$36)+IF($V40=19,N($F40),0))-CP40-EN40)</f>
        <v>0</v>
      </c>
      <c r="GM40" s="48" t="n">
        <f aca="false">IF((GM39*(1+GM$5/Setup!$C$36)+IF($V40=20,N($F40),0))-CQ40-EO40&lt;0.005,0,(GM39*(1+GM$5/Setup!$C$36)+IF($V40=20,N($F40),0))-CQ40-EO40)</f>
        <v>0</v>
      </c>
      <c r="GN40" s="48" t="n">
        <f aca="false">IF((GN39*(1+GN$5/Setup!$C$36)+IF($V40=21,N($F40),0))-CR40-EP40&lt;0.005,0,(GN39*(1+GN$5/Setup!$C$36)+IF($V40=21,N($F40),0))-CR40-EP40)</f>
        <v>0</v>
      </c>
      <c r="GO40" s="48" t="n">
        <f aca="false">IF((GO39*(1+GO$5/Setup!$C$36)+IF($V40=22,N($F40),0))-CS40-EQ40&lt;0.005,0,(GO39*(1+GO$5/Setup!$C$36)+IF($V40=22,N($F40),0))-CS40-EQ40)</f>
        <v>0</v>
      </c>
      <c r="GP40" s="48" t="n">
        <f aca="false">IF((GP39*(1+GP$5/Setup!$C$36)+IF($V40=23,N($F40),0))-CT40-ER40&lt;0.005,0,(GP39*(1+GP$5/Setup!$C$36)+IF($V40=23,N($F40),0))-CT40-ER40)</f>
        <v>0</v>
      </c>
      <c r="GQ40" s="48" t="n">
        <f aca="false">IF((GQ39*(1+GQ$5/Setup!$C$36)+IF($V40=24,N($F40),0))-CU40-ES40&lt;0.005,0,(GQ39*(1+GQ$5/Setup!$C$36)+IF($V40=24,N($F40),0))-CU40-ES40)</f>
        <v>0</v>
      </c>
      <c r="GR40" s="48" t="n">
        <f aca="false">IF((GR39*(1+GR$5/Setup!$C$36)+IF($V40=25,N($F40),0))-CV40-ET40&lt;0.005,0,(GR39*(1+GR$5/Setup!$C$36)+IF($V40=25,N($F40),0))-CV40-ET40)</f>
        <v>0</v>
      </c>
      <c r="GS40" s="48" t="n">
        <f aca="false">IF((GS39*(1+GS$5/Setup!$C$36)+IF($V40=26,N($F40),0))-CW40-EU40&lt;0.005,0,(GS39*(1+GS$5/Setup!$C$36)+IF($V40=26,N($F40),0))-CW40-EU40)</f>
        <v>0</v>
      </c>
      <c r="GT40" s="48" t="n">
        <f aca="false">IF((GT39*(1+GT$5/Setup!$C$36)+IF($V40=27,N($F40),0))-CX40-EV40&lt;0.005,0,(GT39*(1+GT$5/Setup!$C$36)+IF($V40=27,N($F40),0))-CX40-EV40)</f>
        <v>0</v>
      </c>
      <c r="GU40" s="48" t="n">
        <f aca="false">IF((GU39*(1+GU$5/Setup!$C$36)+IF($V40=28,N($F40),0))-CY40-EW40&lt;0.005,0,(GU39*(1+GU$5/Setup!$C$36)+IF($V40=28,N($F40),0))-CY40-EW40)</f>
        <v>0</v>
      </c>
      <c r="GV40" s="48" t="n">
        <f aca="false">IF((GV39*(1+GV$5/Setup!$C$36)+IF($V40=29,N($F40),0))-CZ40-EX40&lt;0.005,0,(GV39*(1+GV$5/Setup!$C$36)+IF($V40=29,N($F40),0))-CZ40-EX40)</f>
        <v>0</v>
      </c>
      <c r="GW40" s="48" t="n">
        <f aca="false">IF((GW39*(1+GW$5/Setup!$C$36)+IF($V40=30,N($F40),0))-DA40-EY40&lt;0.005,0,(GW39*(1+GW$5/Setup!$C$36)+IF($V40=30,N($F40),0))-DA40-EY40)</f>
        <v>0</v>
      </c>
      <c r="GX40" s="48" t="n">
        <f aca="false">IF((GX39*(1+GX$5/Setup!$C$36)+IF($V40=31,N($F40),0))-DB40-EZ40&lt;0.005,0,(GX39*(1+GX$5/Setup!$C$36)+IF($V40=31,N($F40),0))-DB40-EZ40)</f>
        <v>0</v>
      </c>
      <c r="GY40" s="48" t="n">
        <f aca="false">IF((GY39*(1+GY$5/Setup!$C$36)+IF($V40=32,N($F40),0))-DC40-FA40&lt;0.005,0,(GY39*(1+GY$5/Setup!$C$36)+IF($V40=32,N($F40),0))-DC40-FA40)</f>
        <v>0</v>
      </c>
      <c r="GZ40" s="48" t="n">
        <f aca="false">IF((GZ39*(1+GZ$5/Setup!$C$36)+IF($V40=33,N($F40),0))-DD40-FB40&lt;0.005,0,(GZ39*(1+GZ$5/Setup!$C$36)+IF($V40=33,N($F40),0))-DD40-FB40)</f>
        <v>0</v>
      </c>
      <c r="HA40" s="48" t="n">
        <f aca="false">IF((HA39*(1+HA$5/Setup!$C$36)+IF($V40=34,N($F40),0))-DE40-FC40&lt;0.005,0,(HA39*(1+HA$5/Setup!$C$36)+IF($V40=34,N($F40),0))-DE40-FC40)</f>
        <v>0</v>
      </c>
      <c r="HB40" s="48" t="n">
        <f aca="false">IF((HB39*(1+HB$5/Setup!$C$36)+IF($V40=35,N($F40),0))-DF40-FD40&lt;0.005,0,(HB39*(1+HB$5/Setup!$C$36)+IF($V40=35,N($F40),0))-DF40-FD40)</f>
        <v>0</v>
      </c>
      <c r="HC40" s="48" t="n">
        <f aca="false">IF((HC39*(1+HC$5/Setup!$C$36)+IF($V40=36,N($F40),0))-DG40-FE40&lt;0.005,0,(HC39*(1+HC$5/Setup!$C$36)+IF($V40=36,N($F40),0))-DG40-FE40)</f>
        <v>0</v>
      </c>
      <c r="HD40" s="48" t="n">
        <f aca="false">IF((HD39*(1+HD$5/Setup!$C$36)+IF($V40=37,N($F40),0))-DH40-FF40&lt;0.005,0,(HD39*(1+HD$5/Setup!$C$36)+IF($V40=37,N($F40),0))-DH40-FF40)</f>
        <v>0</v>
      </c>
      <c r="HE40" s="48" t="n">
        <f aca="false">IF((HE39*(1+HE$5/Setup!$C$36)+IF($V40=38,N($F40),0))-DI40-FG40&lt;0.005,0,(HE39*(1+HE$5/Setup!$C$36)+IF($V40=38,N($F40),0))-DI40-FG40)</f>
        <v>0</v>
      </c>
      <c r="HF40" s="48" t="n">
        <f aca="false">IF((HF39*(1+HF$5/Setup!$C$36)+IF($V40=39,N($F40),0))-DJ40-FH40&lt;0.005,0,(HF39*(1+HF$5/Setup!$C$36)+IF($V40=39,N($F40),0))-DJ40-FH40)</f>
        <v>0</v>
      </c>
      <c r="HG40" s="48" t="n">
        <f aca="false">IF((HG39*(1+HG$5/Setup!$C$36)+IF($V40=40,N($F40),0))-DK40-FI40&lt;0.005,0,(HG39*(1+HG$5/Setup!$C$36)+IF($V40=40,N($F40),0))-DK40-FI40)</f>
        <v>0</v>
      </c>
      <c r="HH40" s="48" t="n">
        <f aca="false">IF((HH39*(1+HH$5/Setup!$C$36)+IF($V40=41,N($F40),0))-DL40-FJ40&lt;0.005,0,(HH39*(1+HH$5/Setup!$C$36)+IF($V40=41,N($F40),0))-DL40-FJ40)</f>
        <v>0</v>
      </c>
      <c r="HI40" s="48" t="n">
        <f aca="false">IF((HI39*(1+HI$5/Setup!$C$36)+IF($V40=42,N($F40),0))-DM40-FK40&lt;0.005,0,(HI39*(1+HI$5/Setup!$C$36)+IF($V40=42,N($F40),0))-DM40-FK40)</f>
        <v>0</v>
      </c>
      <c r="HJ40" s="48" t="n">
        <f aca="false">IF((HJ39*(1+HJ$5/Setup!$C$36)+IF($V40=43,N($F40),0))-DN40-FL40&lt;0.005,0,(HJ39*(1+HJ$5/Setup!$C$36)+IF($V40=43,N($F40),0))-DN40-FL40)</f>
        <v>0</v>
      </c>
      <c r="HK40" s="48" t="n">
        <f aca="false">IF((HK39*(1+HK$5/Setup!$C$36)+IF($V40=44,N($F40),0))-DO40-FM40&lt;0.005,0,(HK39*(1+HK$5/Setup!$C$36)+IF($V40=44,N($F40),0))-DO40-FM40)</f>
        <v>0</v>
      </c>
      <c r="HL40" s="48" t="n">
        <f aca="false">IF((HL39*(1+HL$5/Setup!$C$36)+IF($V40=45,N($F40),0))-DP40-FN40&lt;0.005,0,(HL39*(1+HL$5/Setup!$C$36)+IF($V40=45,N($F40),0))-DP40-FN40)</f>
        <v>0</v>
      </c>
      <c r="HM40" s="48" t="n">
        <f aca="false">IF((HM39*(1+HM$5/Setup!$C$36)+IF($V40=46,N($F40),0))-DQ40-FO40&lt;0.005,0,(HM39*(1+HM$5/Setup!$C$36)+IF($V40=46,N($F40),0))-DQ40-FO40)</f>
        <v>0</v>
      </c>
      <c r="HN40" s="48" t="n">
        <f aca="false">IF((HN39*(1+HN$5/Setup!$C$36)+IF($V40=47,N($F40),0))-DR40-FP40&lt;0.005,0,(HN39*(1+HN$5/Setup!$C$36)+IF($V40=47,N($F40),0))-DR40-FP40)</f>
        <v>0</v>
      </c>
      <c r="HO40" s="48" t="n">
        <f aca="false">IF((HO39*(1+HO$5/Setup!$C$36)+IF($V40=48,N($F40),0))-DS40-FQ40&lt;0.005,0,(HO39*(1+HO$5/Setup!$C$36)+IF($V40=48,N($F40),0))-DS40-FQ40)</f>
        <v>0</v>
      </c>
      <c r="HP40" s="48" t="n">
        <f aca="false">IF((HP39*(1+HP$5/Setup!$C$36)+IF($V40=49,N($F40),0))-DT40-FR40&lt;0.005,0,(HP39*(1+HP$5/Setup!$C$36)+IF($V40=49,N($F40),0))-DT40-FR40)</f>
        <v>0</v>
      </c>
      <c r="HQ40" s="48" t="n">
        <f aca="false">IF((HQ39*(1+HQ$5/Setup!$C$36)+IF($V40=50,N($F40),0))-DU40-FS40&lt;0.005,0,(HQ39*(1+HQ$5/Setup!$C$36)+IF($V40=50,N($F40),0))-DU40-FS40)</f>
        <v>0</v>
      </c>
    </row>
    <row r="41" customFormat="false" ht="15" hidden="false" customHeight="false" outlineLevel="0" collapsed="false">
      <c r="A41" s="44" t="n">
        <v>33</v>
      </c>
      <c r="B41" s="45" t="n">
        <f aca="false">IF(Setup!$C$7="Every month",EDATE(Setup!$C$8,($A41-1)),IF(Setup!$C$7="Twice a month",DATE(YEAR(Setup!$C$8),MONTH(Setup!$C$8)+INT((($A41-1)+Setup!$C$41)/2),MIN(IF(MOD(($A41-1)+Setup!$C$41,2)=0,Setup!$C$39,Setup!$C$40),DAY(EOMONTH(DATE(YEAR(Setup!$C$8),MONTH(Setup!$C$8)+INT((($A41-1)+Setup!$C$41)/2),1),0)))),Setup!$C$8+($A41-1)*IF(Setup!$C$7="Every week",7,14)))</f>
        <v>46773</v>
      </c>
      <c r="C41" s="45" t="n">
        <f aca="false">IF(Setup!$C$7="Every month",EDATE(Setup!$C$8,$A41),IF(Setup!$C$7="Twice a month",DATE(YEAR(Setup!$C$8),MONTH(Setup!$C$8)+INT(($A41+Setup!$C$41)/2),MIN(IF(MOD($A41+Setup!$C$41,2)=0,Setup!$C$39,Setup!$C$40),DAY(EOMONTH(DATE(YEAR(Setup!$C$8),MONTH(Setup!$C$8)+INT(($A41+Setup!$C$41)/2),1),0)))),Setup!$C$8+$A41*IF(Setup!$C$7="Every week",7,14)))</f>
        <v>46787</v>
      </c>
      <c r="D41" s="46"/>
      <c r="E41" s="47"/>
      <c r="F41" s="47"/>
      <c r="G41" s="47"/>
      <c r="H41" s="47"/>
      <c r="I41" s="48" t="n">
        <f aca="false">N(Setup!$C$11)+N(E41)</f>
        <v>100</v>
      </c>
      <c r="J41" s="48" t="n">
        <f aca="false">MIN(Setup!$C$37,MAX(I41,0))</f>
        <v>9.23076923076923</v>
      </c>
      <c r="K41" s="48" t="n">
        <f aca="false">MIN(MAX(N(Setup!$C$14)-L40,0),MAX(I41-J41,0))</f>
        <v>0</v>
      </c>
      <c r="L41" s="48" t="n">
        <f aca="false">L40+K41-N(G41)</f>
        <v>500</v>
      </c>
      <c r="M41" s="48" t="n">
        <f aca="false">M40+J41-N(H41)</f>
        <v>304.615384615385</v>
      </c>
      <c r="N41" s="48" t="n">
        <f aca="false">SUM(BX41:DU41)</f>
        <v>0</v>
      </c>
      <c r="O41" s="48" t="n">
        <f aca="false">SUM(Z41:BW41)-N41</f>
        <v>0</v>
      </c>
      <c r="P41" s="48" t="n">
        <f aca="false">MAX(I41-J41-K41,0)+O41</f>
        <v>90.7692307692308</v>
      </c>
      <c r="Q41" s="48" t="n">
        <f aca="false">SUM(DV41:FS41)</f>
        <v>0</v>
      </c>
      <c r="R41" s="49" t="n">
        <f aca="false">N41+J41+K41+Q41</f>
        <v>9.23076923076923</v>
      </c>
      <c r="S41" s="48" t="n">
        <f aca="false">T41-T40-N(F41)+N41+Q41</f>
        <v>0</v>
      </c>
      <c r="T41" s="49" t="n">
        <f aca="false">SUM(FT41:HQ41)</f>
        <v>0</v>
      </c>
      <c r="U41" s="44" t="str">
        <f aca="false">IF(T40&lt;0.005,"",INDEX(Helpers!$C$2:$C$51,IF(_xlfn.MINIFS($DV$6:$FS$6,DV41:FS41,"&gt;0.005")=0,V41,_xlfn.MINIFS($DV$6:$FS$6,DV41:FS41,"&gt;0.005"))))</f>
        <v/>
      </c>
      <c r="V41" s="44" t="n">
        <f aca="false">IF(_xlfn.MINIFS($FT$6:$HQ$6,FT40:HQ40,"&gt;0.005")=0,1,_xlfn.MINIFS($FT$6:$HQ$6,FT40:HQ40,"&gt;0.005"))</f>
        <v>1</v>
      </c>
      <c r="W41" s="44" t="n">
        <f aca="false">IF(AND(D41&lt;&gt;"Paid",T40&gt;0.005),1,0)</f>
        <v>0</v>
      </c>
      <c r="X41" s="48" t="n">
        <f aca="false">SUMPRODUCT(((Helpers!$G$2:$G$51*(1+(Helpers!$D$2:$D$51+0.000000001)/12)^(($B41-Setup!$C$8)/(365.25/12))-Helpers!$E$2:$E$51*((1+(Helpers!$D$2:$D$51+0.000000001)/12)^(($B41-Setup!$C$8)/(365.25/12))-1)/((Helpers!$D$2:$D$51+0.000000001)/12))&gt;0)*(Helpers!$G$2:$G$51*(1+(Helpers!$D$2:$D$51+0.000000001)/12)^(($B41-Setup!$C$8)/(365.25/12))-Helpers!$E$2:$E$51*((1+(Helpers!$D$2:$D$51+0.000000001)/12)^(($B41-Setup!$C$8)/(365.25/12))-1)/((Helpers!$D$2:$D$51+0.000000001)/12)))</f>
        <v>1086.8632721152</v>
      </c>
      <c r="Y41" s="48"/>
      <c r="Z41" s="48" t="n">
        <f aca="false">IF(OR(N(Z$5)=0,Z$6=""),0,Z$5*((DATE(YEAR($B41),MONTH($B41),MIN(Z$6,DAY(EOMONTH($B41,0))))&gt;=$B41)*(DATE(YEAR($B41),MONTH($B41),MIN(Z$6,DAY(EOMONTH($B41,0))))&lt;$C41)+(DATE(YEAR($B41),MONTH($B41)+1,MIN(Z$6,DAY(EOMONTH($B41,1))))&gt;=$B41)*(DATE(YEAR($B41),MONTH($B41)+1,MIN(Z$6,DAY(EOMONTH($B41,1))))&lt;$C41)))</f>
        <v>0</v>
      </c>
      <c r="AA41" s="48" t="n">
        <f aca="false">IF(OR(N(AA$5)=0,AA$6=""),0,AA$5*((DATE(YEAR($B41),MONTH($B41),MIN(AA$6,DAY(EOMONTH($B41,0))))&gt;=$B41)*(DATE(YEAR($B41),MONTH($B41),MIN(AA$6,DAY(EOMONTH($B41,0))))&lt;$C41)+(DATE(YEAR($B41),MONTH($B41)+1,MIN(AA$6,DAY(EOMONTH($B41,1))))&gt;=$B41)*(DATE(YEAR($B41),MONTH($B41)+1,MIN(AA$6,DAY(EOMONTH($B41,1))))&lt;$C41)))</f>
        <v>0</v>
      </c>
      <c r="AB41" s="48" t="n">
        <f aca="false">IF(OR(N(AB$5)=0,AB$6=""),0,AB$5*((DATE(YEAR($B41),MONTH($B41),MIN(AB$6,DAY(EOMONTH($B41,0))))&gt;=$B41)*(DATE(YEAR($B41),MONTH($B41),MIN(AB$6,DAY(EOMONTH($B41,0))))&lt;$C41)+(DATE(YEAR($B41),MONTH($B41)+1,MIN(AB$6,DAY(EOMONTH($B41,1))))&gt;=$B41)*(DATE(YEAR($B41),MONTH($B41)+1,MIN(AB$6,DAY(EOMONTH($B41,1))))&lt;$C41)))</f>
        <v>0</v>
      </c>
      <c r="AC41" s="48" t="n">
        <f aca="false">IF(OR(N(AC$5)=0,AC$6=""),0,AC$5*((DATE(YEAR($B41),MONTH($B41),MIN(AC$6,DAY(EOMONTH($B41,0))))&gt;=$B41)*(DATE(YEAR($B41),MONTH($B41),MIN(AC$6,DAY(EOMONTH($B41,0))))&lt;$C41)+(DATE(YEAR($B41),MONTH($B41)+1,MIN(AC$6,DAY(EOMONTH($B41,1))))&gt;=$B41)*(DATE(YEAR($B41),MONTH($B41)+1,MIN(AC$6,DAY(EOMONTH($B41,1))))&lt;$C41)))</f>
        <v>0</v>
      </c>
      <c r="AD41" s="48" t="n">
        <f aca="false">IF(OR(N(AD$5)=0,AD$6=""),0,AD$5*((DATE(YEAR($B41),MONTH($B41),MIN(AD$6,DAY(EOMONTH($B41,0))))&gt;=$B41)*(DATE(YEAR($B41),MONTH($B41),MIN(AD$6,DAY(EOMONTH($B41,0))))&lt;$C41)+(DATE(YEAR($B41),MONTH($B41)+1,MIN(AD$6,DAY(EOMONTH($B41,1))))&gt;=$B41)*(DATE(YEAR($B41),MONTH($B41)+1,MIN(AD$6,DAY(EOMONTH($B41,1))))&lt;$C41)))</f>
        <v>0</v>
      </c>
      <c r="AE41" s="48" t="n">
        <f aca="false">IF(OR(N(AE$5)=0,AE$6=""),0,AE$5*((DATE(YEAR($B41),MONTH($B41),MIN(AE$6,DAY(EOMONTH($B41,0))))&gt;=$B41)*(DATE(YEAR($B41),MONTH($B41),MIN(AE$6,DAY(EOMONTH($B41,0))))&lt;$C41)+(DATE(YEAR($B41),MONTH($B41)+1,MIN(AE$6,DAY(EOMONTH($B41,1))))&gt;=$B41)*(DATE(YEAR($B41),MONTH($B41)+1,MIN(AE$6,DAY(EOMONTH($B41,1))))&lt;$C41)))</f>
        <v>0</v>
      </c>
      <c r="AF41" s="48" t="n">
        <f aca="false">IF(OR(N(AF$5)=0,AF$6=""),0,AF$5*((DATE(YEAR($B41),MONTH($B41),MIN(AF$6,DAY(EOMONTH($B41,0))))&gt;=$B41)*(DATE(YEAR($B41),MONTH($B41),MIN(AF$6,DAY(EOMONTH($B41,0))))&lt;$C41)+(DATE(YEAR($B41),MONTH($B41)+1,MIN(AF$6,DAY(EOMONTH($B41,1))))&gt;=$B41)*(DATE(YEAR($B41),MONTH($B41)+1,MIN(AF$6,DAY(EOMONTH($B41,1))))&lt;$C41)))</f>
        <v>0</v>
      </c>
      <c r="AG41" s="48" t="n">
        <f aca="false">IF(OR(N(AG$5)=0,AG$6=""),0,AG$5*((DATE(YEAR($B41),MONTH($B41),MIN(AG$6,DAY(EOMONTH($B41,0))))&gt;=$B41)*(DATE(YEAR($B41),MONTH($B41),MIN(AG$6,DAY(EOMONTH($B41,0))))&lt;$C41)+(DATE(YEAR($B41),MONTH($B41)+1,MIN(AG$6,DAY(EOMONTH($B41,1))))&gt;=$B41)*(DATE(YEAR($B41),MONTH($B41)+1,MIN(AG$6,DAY(EOMONTH($B41,1))))&lt;$C41)))</f>
        <v>0</v>
      </c>
      <c r="AH41" s="48" t="n">
        <f aca="false">IF(OR(N(AH$5)=0,AH$6=""),0,AH$5*((DATE(YEAR($B41),MONTH($B41),MIN(AH$6,DAY(EOMONTH($B41,0))))&gt;=$B41)*(DATE(YEAR($B41),MONTH($B41),MIN(AH$6,DAY(EOMONTH($B41,0))))&lt;$C41)+(DATE(YEAR($B41),MONTH($B41)+1,MIN(AH$6,DAY(EOMONTH($B41,1))))&gt;=$B41)*(DATE(YEAR($B41),MONTH($B41)+1,MIN(AH$6,DAY(EOMONTH($B41,1))))&lt;$C41)))</f>
        <v>0</v>
      </c>
      <c r="AI41" s="48" t="n">
        <f aca="false">IF(OR(N(AI$5)=0,AI$6=""),0,AI$5*((DATE(YEAR($B41),MONTH($B41),MIN(AI$6,DAY(EOMONTH($B41,0))))&gt;=$B41)*(DATE(YEAR($B41),MONTH($B41),MIN(AI$6,DAY(EOMONTH($B41,0))))&lt;$C41)+(DATE(YEAR($B41),MONTH($B41)+1,MIN(AI$6,DAY(EOMONTH($B41,1))))&gt;=$B41)*(DATE(YEAR($B41),MONTH($B41)+1,MIN(AI$6,DAY(EOMONTH($B41,1))))&lt;$C41)))</f>
        <v>0</v>
      </c>
      <c r="AJ41" s="48" t="n">
        <f aca="false">IF(OR(N(AJ$5)=0,AJ$6=""),0,AJ$5*((DATE(YEAR($B41),MONTH($B41),MIN(AJ$6,DAY(EOMONTH($B41,0))))&gt;=$B41)*(DATE(YEAR($B41),MONTH($B41),MIN(AJ$6,DAY(EOMONTH($B41,0))))&lt;$C41)+(DATE(YEAR($B41),MONTH($B41)+1,MIN(AJ$6,DAY(EOMONTH($B41,1))))&gt;=$B41)*(DATE(YEAR($B41),MONTH($B41)+1,MIN(AJ$6,DAY(EOMONTH($B41,1))))&lt;$C41)))</f>
        <v>0</v>
      </c>
      <c r="AK41" s="48" t="n">
        <f aca="false">IF(OR(N(AK$5)=0,AK$6=""),0,AK$5*((DATE(YEAR($B41),MONTH($B41),MIN(AK$6,DAY(EOMONTH($B41,0))))&gt;=$B41)*(DATE(YEAR($B41),MONTH($B41),MIN(AK$6,DAY(EOMONTH($B41,0))))&lt;$C41)+(DATE(YEAR($B41),MONTH($B41)+1,MIN(AK$6,DAY(EOMONTH($B41,1))))&gt;=$B41)*(DATE(YEAR($B41),MONTH($B41)+1,MIN(AK$6,DAY(EOMONTH($B41,1))))&lt;$C41)))</f>
        <v>0</v>
      </c>
      <c r="AL41" s="48" t="n">
        <f aca="false">IF(OR(N(AL$5)=0,AL$6=""),0,AL$5*((DATE(YEAR($B41),MONTH($B41),MIN(AL$6,DAY(EOMONTH($B41,0))))&gt;=$B41)*(DATE(YEAR($B41),MONTH($B41),MIN(AL$6,DAY(EOMONTH($B41,0))))&lt;$C41)+(DATE(YEAR($B41),MONTH($B41)+1,MIN(AL$6,DAY(EOMONTH($B41,1))))&gt;=$B41)*(DATE(YEAR($B41),MONTH($B41)+1,MIN(AL$6,DAY(EOMONTH($B41,1))))&lt;$C41)))</f>
        <v>0</v>
      </c>
      <c r="AM41" s="48" t="n">
        <f aca="false">IF(OR(N(AM$5)=0,AM$6=""),0,AM$5*((DATE(YEAR($B41),MONTH($B41),MIN(AM$6,DAY(EOMONTH($B41,0))))&gt;=$B41)*(DATE(YEAR($B41),MONTH($B41),MIN(AM$6,DAY(EOMONTH($B41,0))))&lt;$C41)+(DATE(YEAR($B41),MONTH($B41)+1,MIN(AM$6,DAY(EOMONTH($B41,1))))&gt;=$B41)*(DATE(YEAR($B41),MONTH($B41)+1,MIN(AM$6,DAY(EOMONTH($B41,1))))&lt;$C41)))</f>
        <v>0</v>
      </c>
      <c r="AN41" s="48" t="n">
        <f aca="false">IF(OR(N(AN$5)=0,AN$6=""),0,AN$5*((DATE(YEAR($B41),MONTH($B41),MIN(AN$6,DAY(EOMONTH($B41,0))))&gt;=$B41)*(DATE(YEAR($B41),MONTH($B41),MIN(AN$6,DAY(EOMONTH($B41,0))))&lt;$C41)+(DATE(YEAR($B41),MONTH($B41)+1,MIN(AN$6,DAY(EOMONTH($B41,1))))&gt;=$B41)*(DATE(YEAR($B41),MONTH($B41)+1,MIN(AN$6,DAY(EOMONTH($B41,1))))&lt;$C41)))</f>
        <v>0</v>
      </c>
      <c r="AO41" s="48" t="n">
        <f aca="false">IF(OR(N(AO$5)=0,AO$6=""),0,AO$5*((DATE(YEAR($B41),MONTH($B41),MIN(AO$6,DAY(EOMONTH($B41,0))))&gt;=$B41)*(DATE(YEAR($B41),MONTH($B41),MIN(AO$6,DAY(EOMONTH($B41,0))))&lt;$C41)+(DATE(YEAR($B41),MONTH($B41)+1,MIN(AO$6,DAY(EOMONTH($B41,1))))&gt;=$B41)*(DATE(YEAR($B41),MONTH($B41)+1,MIN(AO$6,DAY(EOMONTH($B41,1))))&lt;$C41)))</f>
        <v>0</v>
      </c>
      <c r="AP41" s="48" t="n">
        <f aca="false">IF(OR(N(AP$5)=0,AP$6=""),0,AP$5*((DATE(YEAR($B41),MONTH($B41),MIN(AP$6,DAY(EOMONTH($B41,0))))&gt;=$B41)*(DATE(YEAR($B41),MONTH($B41),MIN(AP$6,DAY(EOMONTH($B41,0))))&lt;$C41)+(DATE(YEAR($B41),MONTH($B41)+1,MIN(AP$6,DAY(EOMONTH($B41,1))))&gt;=$B41)*(DATE(YEAR($B41),MONTH($B41)+1,MIN(AP$6,DAY(EOMONTH($B41,1))))&lt;$C41)))</f>
        <v>0</v>
      </c>
      <c r="AQ41" s="48" t="n">
        <f aca="false">IF(OR(N(AQ$5)=0,AQ$6=""),0,AQ$5*((DATE(YEAR($B41),MONTH($B41),MIN(AQ$6,DAY(EOMONTH($B41,0))))&gt;=$B41)*(DATE(YEAR($B41),MONTH($B41),MIN(AQ$6,DAY(EOMONTH($B41,0))))&lt;$C41)+(DATE(YEAR($B41),MONTH($B41)+1,MIN(AQ$6,DAY(EOMONTH($B41,1))))&gt;=$B41)*(DATE(YEAR($B41),MONTH($B41)+1,MIN(AQ$6,DAY(EOMONTH($B41,1))))&lt;$C41)))</f>
        <v>0</v>
      </c>
      <c r="AR41" s="48" t="n">
        <f aca="false">IF(OR(N(AR$5)=0,AR$6=""),0,AR$5*((DATE(YEAR($B41),MONTH($B41),MIN(AR$6,DAY(EOMONTH($B41,0))))&gt;=$B41)*(DATE(YEAR($B41),MONTH($B41),MIN(AR$6,DAY(EOMONTH($B41,0))))&lt;$C41)+(DATE(YEAR($B41),MONTH($B41)+1,MIN(AR$6,DAY(EOMONTH($B41,1))))&gt;=$B41)*(DATE(YEAR($B41),MONTH($B41)+1,MIN(AR$6,DAY(EOMONTH($B41,1))))&lt;$C41)))</f>
        <v>0</v>
      </c>
      <c r="AS41" s="48" t="n">
        <f aca="false">IF(OR(N(AS$5)=0,AS$6=""),0,AS$5*((DATE(YEAR($B41),MONTH($B41),MIN(AS$6,DAY(EOMONTH($B41,0))))&gt;=$B41)*(DATE(YEAR($B41),MONTH($B41),MIN(AS$6,DAY(EOMONTH($B41,0))))&lt;$C41)+(DATE(YEAR($B41),MONTH($B41)+1,MIN(AS$6,DAY(EOMONTH($B41,1))))&gt;=$B41)*(DATE(YEAR($B41),MONTH($B41)+1,MIN(AS$6,DAY(EOMONTH($B41,1))))&lt;$C41)))</f>
        <v>0</v>
      </c>
      <c r="AT41" s="48" t="n">
        <f aca="false">IF(OR(N(AT$5)=0,AT$6=""),0,AT$5*((DATE(YEAR($B41),MONTH($B41),MIN(AT$6,DAY(EOMONTH($B41,0))))&gt;=$B41)*(DATE(YEAR($B41),MONTH($B41),MIN(AT$6,DAY(EOMONTH($B41,0))))&lt;$C41)+(DATE(YEAR($B41),MONTH($B41)+1,MIN(AT$6,DAY(EOMONTH($B41,1))))&gt;=$B41)*(DATE(YEAR($B41),MONTH($B41)+1,MIN(AT$6,DAY(EOMONTH($B41,1))))&lt;$C41)))</f>
        <v>0</v>
      </c>
      <c r="AU41" s="48" t="n">
        <f aca="false">IF(OR(N(AU$5)=0,AU$6=""),0,AU$5*((DATE(YEAR($B41),MONTH($B41),MIN(AU$6,DAY(EOMONTH($B41,0))))&gt;=$B41)*(DATE(YEAR($B41),MONTH($B41),MIN(AU$6,DAY(EOMONTH($B41,0))))&lt;$C41)+(DATE(YEAR($B41),MONTH($B41)+1,MIN(AU$6,DAY(EOMONTH($B41,1))))&gt;=$B41)*(DATE(YEAR($B41),MONTH($B41)+1,MIN(AU$6,DAY(EOMONTH($B41,1))))&lt;$C41)))</f>
        <v>0</v>
      </c>
      <c r="AV41" s="48" t="n">
        <f aca="false">IF(OR(N(AV$5)=0,AV$6=""),0,AV$5*((DATE(YEAR($B41),MONTH($B41),MIN(AV$6,DAY(EOMONTH($B41,0))))&gt;=$B41)*(DATE(YEAR($B41),MONTH($B41),MIN(AV$6,DAY(EOMONTH($B41,0))))&lt;$C41)+(DATE(YEAR($B41),MONTH($B41)+1,MIN(AV$6,DAY(EOMONTH($B41,1))))&gt;=$B41)*(DATE(YEAR($B41),MONTH($B41)+1,MIN(AV$6,DAY(EOMONTH($B41,1))))&lt;$C41)))</f>
        <v>0</v>
      </c>
      <c r="AW41" s="48" t="n">
        <f aca="false">IF(OR(N(AW$5)=0,AW$6=""),0,AW$5*((DATE(YEAR($B41),MONTH($B41),MIN(AW$6,DAY(EOMONTH($B41,0))))&gt;=$B41)*(DATE(YEAR($B41),MONTH($B41),MIN(AW$6,DAY(EOMONTH($B41,0))))&lt;$C41)+(DATE(YEAR($B41),MONTH($B41)+1,MIN(AW$6,DAY(EOMONTH($B41,1))))&gt;=$B41)*(DATE(YEAR($B41),MONTH($B41)+1,MIN(AW$6,DAY(EOMONTH($B41,1))))&lt;$C41)))</f>
        <v>0</v>
      </c>
      <c r="AX41" s="48" t="n">
        <f aca="false">IF(OR(N(AX$5)=0,AX$6=""),0,AX$5*((DATE(YEAR($B41),MONTH($B41),MIN(AX$6,DAY(EOMONTH($B41,0))))&gt;=$B41)*(DATE(YEAR($B41),MONTH($B41),MIN(AX$6,DAY(EOMONTH($B41,0))))&lt;$C41)+(DATE(YEAR($B41),MONTH($B41)+1,MIN(AX$6,DAY(EOMONTH($B41,1))))&gt;=$B41)*(DATE(YEAR($B41),MONTH($B41)+1,MIN(AX$6,DAY(EOMONTH($B41,1))))&lt;$C41)))</f>
        <v>0</v>
      </c>
      <c r="AY41" s="48" t="n">
        <f aca="false">IF(OR(N(AY$5)=0,AY$6=""),0,AY$5*((DATE(YEAR($B41),MONTH($B41),MIN(AY$6,DAY(EOMONTH($B41,0))))&gt;=$B41)*(DATE(YEAR($B41),MONTH($B41),MIN(AY$6,DAY(EOMONTH($B41,0))))&lt;$C41)+(DATE(YEAR($B41),MONTH($B41)+1,MIN(AY$6,DAY(EOMONTH($B41,1))))&gt;=$B41)*(DATE(YEAR($B41),MONTH($B41)+1,MIN(AY$6,DAY(EOMONTH($B41,1))))&lt;$C41)))</f>
        <v>0</v>
      </c>
      <c r="AZ41" s="48" t="n">
        <f aca="false">IF(OR(N(AZ$5)=0,AZ$6=""),0,AZ$5*((DATE(YEAR($B41),MONTH($B41),MIN(AZ$6,DAY(EOMONTH($B41,0))))&gt;=$B41)*(DATE(YEAR($B41),MONTH($B41),MIN(AZ$6,DAY(EOMONTH($B41,0))))&lt;$C41)+(DATE(YEAR($B41),MONTH($B41)+1,MIN(AZ$6,DAY(EOMONTH($B41,1))))&gt;=$B41)*(DATE(YEAR($B41),MONTH($B41)+1,MIN(AZ$6,DAY(EOMONTH($B41,1))))&lt;$C41)))</f>
        <v>0</v>
      </c>
      <c r="BA41" s="48" t="n">
        <f aca="false">IF(OR(N(BA$5)=0,BA$6=""),0,BA$5*((DATE(YEAR($B41),MONTH($B41),MIN(BA$6,DAY(EOMONTH($B41,0))))&gt;=$B41)*(DATE(YEAR($B41),MONTH($B41),MIN(BA$6,DAY(EOMONTH($B41,0))))&lt;$C41)+(DATE(YEAR($B41),MONTH($B41)+1,MIN(BA$6,DAY(EOMONTH($B41,1))))&gt;=$B41)*(DATE(YEAR($B41),MONTH($B41)+1,MIN(BA$6,DAY(EOMONTH($B41,1))))&lt;$C41)))</f>
        <v>0</v>
      </c>
      <c r="BB41" s="48" t="n">
        <f aca="false">IF(OR(N(BB$5)=0,BB$6=""),0,BB$5*((DATE(YEAR($B41),MONTH($B41),MIN(BB$6,DAY(EOMONTH($B41,0))))&gt;=$B41)*(DATE(YEAR($B41),MONTH($B41),MIN(BB$6,DAY(EOMONTH($B41,0))))&lt;$C41)+(DATE(YEAR($B41),MONTH($B41)+1,MIN(BB$6,DAY(EOMONTH($B41,1))))&gt;=$B41)*(DATE(YEAR($B41),MONTH($B41)+1,MIN(BB$6,DAY(EOMONTH($B41,1))))&lt;$C41)))</f>
        <v>0</v>
      </c>
      <c r="BC41" s="48" t="n">
        <f aca="false">IF(OR(N(BC$5)=0,BC$6=""),0,BC$5*((DATE(YEAR($B41),MONTH($B41),MIN(BC$6,DAY(EOMONTH($B41,0))))&gt;=$B41)*(DATE(YEAR($B41),MONTH($B41),MIN(BC$6,DAY(EOMONTH($B41,0))))&lt;$C41)+(DATE(YEAR($B41),MONTH($B41)+1,MIN(BC$6,DAY(EOMONTH($B41,1))))&gt;=$B41)*(DATE(YEAR($B41),MONTH($B41)+1,MIN(BC$6,DAY(EOMONTH($B41,1))))&lt;$C41)))</f>
        <v>0</v>
      </c>
      <c r="BD41" s="48" t="n">
        <f aca="false">IF(OR(N(BD$5)=0,BD$6=""),0,BD$5*((DATE(YEAR($B41),MONTH($B41),MIN(BD$6,DAY(EOMONTH($B41,0))))&gt;=$B41)*(DATE(YEAR($B41),MONTH($B41),MIN(BD$6,DAY(EOMONTH($B41,0))))&lt;$C41)+(DATE(YEAR($B41),MONTH($B41)+1,MIN(BD$6,DAY(EOMONTH($B41,1))))&gt;=$B41)*(DATE(YEAR($B41),MONTH($B41)+1,MIN(BD$6,DAY(EOMONTH($B41,1))))&lt;$C41)))</f>
        <v>0</v>
      </c>
      <c r="BE41" s="48" t="n">
        <f aca="false">IF(OR(N(BE$5)=0,BE$6=""),0,BE$5*((DATE(YEAR($B41),MONTH($B41),MIN(BE$6,DAY(EOMONTH($B41,0))))&gt;=$B41)*(DATE(YEAR($B41),MONTH($B41),MIN(BE$6,DAY(EOMONTH($B41,0))))&lt;$C41)+(DATE(YEAR($B41),MONTH($B41)+1,MIN(BE$6,DAY(EOMONTH($B41,1))))&gt;=$B41)*(DATE(YEAR($B41),MONTH($B41)+1,MIN(BE$6,DAY(EOMONTH($B41,1))))&lt;$C41)))</f>
        <v>0</v>
      </c>
      <c r="BF41" s="48" t="n">
        <f aca="false">IF(OR(N(BF$5)=0,BF$6=""),0,BF$5*((DATE(YEAR($B41),MONTH($B41),MIN(BF$6,DAY(EOMONTH($B41,0))))&gt;=$B41)*(DATE(YEAR($B41),MONTH($B41),MIN(BF$6,DAY(EOMONTH($B41,0))))&lt;$C41)+(DATE(YEAR($B41),MONTH($B41)+1,MIN(BF$6,DAY(EOMONTH($B41,1))))&gt;=$B41)*(DATE(YEAR($B41),MONTH($B41)+1,MIN(BF$6,DAY(EOMONTH($B41,1))))&lt;$C41)))</f>
        <v>0</v>
      </c>
      <c r="BG41" s="48" t="n">
        <f aca="false">IF(OR(N(BG$5)=0,BG$6=""),0,BG$5*((DATE(YEAR($B41),MONTH($B41),MIN(BG$6,DAY(EOMONTH($B41,0))))&gt;=$B41)*(DATE(YEAR($B41),MONTH($B41),MIN(BG$6,DAY(EOMONTH($B41,0))))&lt;$C41)+(DATE(YEAR($B41),MONTH($B41)+1,MIN(BG$6,DAY(EOMONTH($B41,1))))&gt;=$B41)*(DATE(YEAR($B41),MONTH($B41)+1,MIN(BG$6,DAY(EOMONTH($B41,1))))&lt;$C41)))</f>
        <v>0</v>
      </c>
      <c r="BH41" s="48" t="n">
        <f aca="false">IF(OR(N(BH$5)=0,BH$6=""),0,BH$5*((DATE(YEAR($B41),MONTH($B41),MIN(BH$6,DAY(EOMONTH($B41,0))))&gt;=$B41)*(DATE(YEAR($B41),MONTH($B41),MIN(BH$6,DAY(EOMONTH($B41,0))))&lt;$C41)+(DATE(YEAR($B41),MONTH($B41)+1,MIN(BH$6,DAY(EOMONTH($B41,1))))&gt;=$B41)*(DATE(YEAR($B41),MONTH($B41)+1,MIN(BH$6,DAY(EOMONTH($B41,1))))&lt;$C41)))</f>
        <v>0</v>
      </c>
      <c r="BI41" s="48" t="n">
        <f aca="false">IF(OR(N(BI$5)=0,BI$6=""),0,BI$5*((DATE(YEAR($B41),MONTH($B41),MIN(BI$6,DAY(EOMONTH($B41,0))))&gt;=$B41)*(DATE(YEAR($B41),MONTH($B41),MIN(BI$6,DAY(EOMONTH($B41,0))))&lt;$C41)+(DATE(YEAR($B41),MONTH($B41)+1,MIN(BI$6,DAY(EOMONTH($B41,1))))&gt;=$B41)*(DATE(YEAR($B41),MONTH($B41)+1,MIN(BI$6,DAY(EOMONTH($B41,1))))&lt;$C41)))</f>
        <v>0</v>
      </c>
      <c r="BJ41" s="48" t="n">
        <f aca="false">IF(OR(N(BJ$5)=0,BJ$6=""),0,BJ$5*((DATE(YEAR($B41),MONTH($B41),MIN(BJ$6,DAY(EOMONTH($B41,0))))&gt;=$B41)*(DATE(YEAR($B41),MONTH($B41),MIN(BJ$6,DAY(EOMONTH($B41,0))))&lt;$C41)+(DATE(YEAR($B41),MONTH($B41)+1,MIN(BJ$6,DAY(EOMONTH($B41,1))))&gt;=$B41)*(DATE(YEAR($B41),MONTH($B41)+1,MIN(BJ$6,DAY(EOMONTH($B41,1))))&lt;$C41)))</f>
        <v>0</v>
      </c>
      <c r="BK41" s="48" t="n">
        <f aca="false">IF(OR(N(BK$5)=0,BK$6=""),0,BK$5*((DATE(YEAR($B41),MONTH($B41),MIN(BK$6,DAY(EOMONTH($B41,0))))&gt;=$B41)*(DATE(YEAR($B41),MONTH($B41),MIN(BK$6,DAY(EOMONTH($B41,0))))&lt;$C41)+(DATE(YEAR($B41),MONTH($B41)+1,MIN(BK$6,DAY(EOMONTH($B41,1))))&gt;=$B41)*(DATE(YEAR($B41),MONTH($B41)+1,MIN(BK$6,DAY(EOMONTH($B41,1))))&lt;$C41)))</f>
        <v>0</v>
      </c>
      <c r="BL41" s="48" t="n">
        <f aca="false">IF(OR(N(BL$5)=0,BL$6=""),0,BL$5*((DATE(YEAR($B41),MONTH($B41),MIN(BL$6,DAY(EOMONTH($B41,0))))&gt;=$B41)*(DATE(YEAR($B41),MONTH($B41),MIN(BL$6,DAY(EOMONTH($B41,0))))&lt;$C41)+(DATE(YEAR($B41),MONTH($B41)+1,MIN(BL$6,DAY(EOMONTH($B41,1))))&gt;=$B41)*(DATE(YEAR($B41),MONTH($B41)+1,MIN(BL$6,DAY(EOMONTH($B41,1))))&lt;$C41)))</f>
        <v>0</v>
      </c>
      <c r="BM41" s="48" t="n">
        <f aca="false">IF(OR(N(BM$5)=0,BM$6=""),0,BM$5*((DATE(YEAR($B41),MONTH($B41),MIN(BM$6,DAY(EOMONTH($B41,0))))&gt;=$B41)*(DATE(YEAR($B41),MONTH($B41),MIN(BM$6,DAY(EOMONTH($B41,0))))&lt;$C41)+(DATE(YEAR($B41),MONTH($B41)+1,MIN(BM$6,DAY(EOMONTH($B41,1))))&gt;=$B41)*(DATE(YEAR($B41),MONTH($B41)+1,MIN(BM$6,DAY(EOMONTH($B41,1))))&lt;$C41)))</f>
        <v>0</v>
      </c>
      <c r="BN41" s="48" t="n">
        <f aca="false">IF(OR(N(BN$5)=0,BN$6=""),0,BN$5*((DATE(YEAR($B41),MONTH($B41),MIN(BN$6,DAY(EOMONTH($B41,0))))&gt;=$B41)*(DATE(YEAR($B41),MONTH($B41),MIN(BN$6,DAY(EOMONTH($B41,0))))&lt;$C41)+(DATE(YEAR($B41),MONTH($B41)+1,MIN(BN$6,DAY(EOMONTH($B41,1))))&gt;=$B41)*(DATE(YEAR($B41),MONTH($B41)+1,MIN(BN$6,DAY(EOMONTH($B41,1))))&lt;$C41)))</f>
        <v>0</v>
      </c>
      <c r="BO41" s="48" t="n">
        <f aca="false">IF(OR(N(BO$5)=0,BO$6=""),0,BO$5*((DATE(YEAR($B41),MONTH($B41),MIN(BO$6,DAY(EOMONTH($B41,0))))&gt;=$B41)*(DATE(YEAR($B41),MONTH($B41),MIN(BO$6,DAY(EOMONTH($B41,0))))&lt;$C41)+(DATE(YEAR($B41),MONTH($B41)+1,MIN(BO$6,DAY(EOMONTH($B41,1))))&gt;=$B41)*(DATE(YEAR($B41),MONTH($B41)+1,MIN(BO$6,DAY(EOMONTH($B41,1))))&lt;$C41)))</f>
        <v>0</v>
      </c>
      <c r="BP41" s="48" t="n">
        <f aca="false">IF(OR(N(BP$5)=0,BP$6=""),0,BP$5*((DATE(YEAR($B41),MONTH($B41),MIN(BP$6,DAY(EOMONTH($B41,0))))&gt;=$B41)*(DATE(YEAR($B41),MONTH($B41),MIN(BP$6,DAY(EOMONTH($B41,0))))&lt;$C41)+(DATE(YEAR($B41),MONTH($B41)+1,MIN(BP$6,DAY(EOMONTH($B41,1))))&gt;=$B41)*(DATE(YEAR($B41),MONTH($B41)+1,MIN(BP$6,DAY(EOMONTH($B41,1))))&lt;$C41)))</f>
        <v>0</v>
      </c>
      <c r="BQ41" s="48" t="n">
        <f aca="false">IF(OR(N(BQ$5)=0,BQ$6=""),0,BQ$5*((DATE(YEAR($B41),MONTH($B41),MIN(BQ$6,DAY(EOMONTH($B41,0))))&gt;=$B41)*(DATE(YEAR($B41),MONTH($B41),MIN(BQ$6,DAY(EOMONTH($B41,0))))&lt;$C41)+(DATE(YEAR($B41),MONTH($B41)+1,MIN(BQ$6,DAY(EOMONTH($B41,1))))&gt;=$B41)*(DATE(YEAR($B41),MONTH($B41)+1,MIN(BQ$6,DAY(EOMONTH($B41,1))))&lt;$C41)))</f>
        <v>0</v>
      </c>
      <c r="BR41" s="48" t="n">
        <f aca="false">IF(OR(N(BR$5)=0,BR$6=""),0,BR$5*((DATE(YEAR($B41),MONTH($B41),MIN(BR$6,DAY(EOMONTH($B41,0))))&gt;=$B41)*(DATE(YEAR($B41),MONTH($B41),MIN(BR$6,DAY(EOMONTH($B41,0))))&lt;$C41)+(DATE(YEAR($B41),MONTH($B41)+1,MIN(BR$6,DAY(EOMONTH($B41,1))))&gt;=$B41)*(DATE(YEAR($B41),MONTH($B41)+1,MIN(BR$6,DAY(EOMONTH($B41,1))))&lt;$C41)))</f>
        <v>0</v>
      </c>
      <c r="BS41" s="48" t="n">
        <f aca="false">IF(OR(N(BS$5)=0,BS$6=""),0,BS$5*((DATE(YEAR($B41),MONTH($B41),MIN(BS$6,DAY(EOMONTH($B41,0))))&gt;=$B41)*(DATE(YEAR($B41),MONTH($B41),MIN(BS$6,DAY(EOMONTH($B41,0))))&lt;$C41)+(DATE(YEAR($B41),MONTH($B41)+1,MIN(BS$6,DAY(EOMONTH($B41,1))))&gt;=$B41)*(DATE(YEAR($B41),MONTH($B41)+1,MIN(BS$6,DAY(EOMONTH($B41,1))))&lt;$C41)))</f>
        <v>0</v>
      </c>
      <c r="BT41" s="48" t="n">
        <f aca="false">IF(OR(N(BT$5)=0,BT$6=""),0,BT$5*((DATE(YEAR($B41),MONTH($B41),MIN(BT$6,DAY(EOMONTH($B41,0))))&gt;=$B41)*(DATE(YEAR($B41),MONTH($B41),MIN(BT$6,DAY(EOMONTH($B41,0))))&lt;$C41)+(DATE(YEAR($B41),MONTH($B41)+1,MIN(BT$6,DAY(EOMONTH($B41,1))))&gt;=$B41)*(DATE(YEAR($B41),MONTH($B41)+1,MIN(BT$6,DAY(EOMONTH($B41,1))))&lt;$C41)))</f>
        <v>0</v>
      </c>
      <c r="BU41" s="48" t="n">
        <f aca="false">IF(OR(N(BU$5)=0,BU$6=""),0,BU$5*((DATE(YEAR($B41),MONTH($B41),MIN(BU$6,DAY(EOMONTH($B41,0))))&gt;=$B41)*(DATE(YEAR($B41),MONTH($B41),MIN(BU$6,DAY(EOMONTH($B41,0))))&lt;$C41)+(DATE(YEAR($B41),MONTH($B41)+1,MIN(BU$6,DAY(EOMONTH($B41,1))))&gt;=$B41)*(DATE(YEAR($B41),MONTH($B41)+1,MIN(BU$6,DAY(EOMONTH($B41,1))))&lt;$C41)))</f>
        <v>0</v>
      </c>
      <c r="BV41" s="48" t="n">
        <f aca="false">IF(OR(N(BV$5)=0,BV$6=""),0,BV$5*((DATE(YEAR($B41),MONTH($B41),MIN(BV$6,DAY(EOMONTH($B41,0))))&gt;=$B41)*(DATE(YEAR($B41),MONTH($B41),MIN(BV$6,DAY(EOMONTH($B41,0))))&lt;$C41)+(DATE(YEAR($B41),MONTH($B41)+1,MIN(BV$6,DAY(EOMONTH($B41,1))))&gt;=$B41)*(DATE(YEAR($B41),MONTH($B41)+1,MIN(BV$6,DAY(EOMONTH($B41,1))))&lt;$C41)))</f>
        <v>0</v>
      </c>
      <c r="BW41" s="48" t="n">
        <f aca="false">IF(OR(N(BW$5)=0,BW$6=""),0,BW$5*((DATE(YEAR($B41),MONTH($B41),MIN(BW$6,DAY(EOMONTH($B41,0))))&gt;=$B41)*(DATE(YEAR($B41),MONTH($B41),MIN(BW$6,DAY(EOMONTH($B41,0))))&lt;$C41)+(DATE(YEAR($B41),MONTH($B41)+1,MIN(BW$6,DAY(EOMONTH($B41,1))))&gt;=$B41)*(DATE(YEAR($B41),MONTH($B41)+1,MIN(BW$6,DAY(EOMONTH($B41,1))))&lt;$C41)))</f>
        <v>0</v>
      </c>
      <c r="BX41" s="48" t="n">
        <f aca="false">MIN(Z41,(FT40*(1+FT$5/Setup!$C$36)+IF($V41=1,N($F41),0)))</f>
        <v>0</v>
      </c>
      <c r="BY41" s="48" t="n">
        <f aca="false">MIN(AA41,(FU40*(1+FU$5/Setup!$C$36)+IF($V41=2,N($F41),0)))</f>
        <v>0</v>
      </c>
      <c r="BZ41" s="48" t="n">
        <f aca="false">MIN(AB41,(FV40*(1+FV$5/Setup!$C$36)+IF($V41=3,N($F41),0)))</f>
        <v>0</v>
      </c>
      <c r="CA41" s="48" t="n">
        <f aca="false">MIN(AC41,(FW40*(1+FW$5/Setup!$C$36)+IF($V41=4,N($F41),0)))</f>
        <v>0</v>
      </c>
      <c r="CB41" s="48" t="n">
        <f aca="false">MIN(AD41,(FX40*(1+FX$5/Setup!$C$36)+IF($V41=5,N($F41),0)))</f>
        <v>0</v>
      </c>
      <c r="CC41" s="48" t="n">
        <f aca="false">MIN(AE41,(FY40*(1+FY$5/Setup!$C$36)+IF($V41=6,N($F41),0)))</f>
        <v>0</v>
      </c>
      <c r="CD41" s="48" t="n">
        <f aca="false">MIN(AF41,(FZ40*(1+FZ$5/Setup!$C$36)+IF($V41=7,N($F41),0)))</f>
        <v>0</v>
      </c>
      <c r="CE41" s="48" t="n">
        <f aca="false">MIN(AG41,(GA40*(1+GA$5/Setup!$C$36)+IF($V41=8,N($F41),0)))</f>
        <v>0</v>
      </c>
      <c r="CF41" s="48" t="n">
        <f aca="false">MIN(AH41,(GB40*(1+GB$5/Setup!$C$36)+IF($V41=9,N($F41),0)))</f>
        <v>0</v>
      </c>
      <c r="CG41" s="48" t="n">
        <f aca="false">MIN(AI41,(GC40*(1+GC$5/Setup!$C$36)+IF($V41=10,N($F41),0)))</f>
        <v>0</v>
      </c>
      <c r="CH41" s="48" t="n">
        <f aca="false">MIN(AJ41,(GD40*(1+GD$5/Setup!$C$36)+IF($V41=11,N($F41),0)))</f>
        <v>0</v>
      </c>
      <c r="CI41" s="48" t="n">
        <f aca="false">MIN(AK41,(GE40*(1+GE$5/Setup!$C$36)+IF($V41=12,N($F41),0)))</f>
        <v>0</v>
      </c>
      <c r="CJ41" s="48" t="n">
        <f aca="false">MIN(AL41,(GF40*(1+GF$5/Setup!$C$36)+IF($V41=13,N($F41),0)))</f>
        <v>0</v>
      </c>
      <c r="CK41" s="48" t="n">
        <f aca="false">MIN(AM41,(GG40*(1+GG$5/Setup!$C$36)+IF($V41=14,N($F41),0)))</f>
        <v>0</v>
      </c>
      <c r="CL41" s="48" t="n">
        <f aca="false">MIN(AN41,(GH40*(1+GH$5/Setup!$C$36)+IF($V41=15,N($F41),0)))</f>
        <v>0</v>
      </c>
      <c r="CM41" s="48" t="n">
        <f aca="false">MIN(AO41,(GI40*(1+GI$5/Setup!$C$36)+IF($V41=16,N($F41),0)))</f>
        <v>0</v>
      </c>
      <c r="CN41" s="48" t="n">
        <f aca="false">MIN(AP41,(GJ40*(1+GJ$5/Setup!$C$36)+IF($V41=17,N($F41),0)))</f>
        <v>0</v>
      </c>
      <c r="CO41" s="48" t="n">
        <f aca="false">MIN(AQ41,(GK40*(1+GK$5/Setup!$C$36)+IF($V41=18,N($F41),0)))</f>
        <v>0</v>
      </c>
      <c r="CP41" s="48" t="n">
        <f aca="false">MIN(AR41,(GL40*(1+GL$5/Setup!$C$36)+IF($V41=19,N($F41),0)))</f>
        <v>0</v>
      </c>
      <c r="CQ41" s="48" t="n">
        <f aca="false">MIN(AS41,(GM40*(1+GM$5/Setup!$C$36)+IF($V41=20,N($F41),0)))</f>
        <v>0</v>
      </c>
      <c r="CR41" s="48" t="n">
        <f aca="false">MIN(AT41,(GN40*(1+GN$5/Setup!$C$36)+IF($V41=21,N($F41),0)))</f>
        <v>0</v>
      </c>
      <c r="CS41" s="48" t="n">
        <f aca="false">MIN(AU41,(GO40*(1+GO$5/Setup!$C$36)+IF($V41=22,N($F41),0)))</f>
        <v>0</v>
      </c>
      <c r="CT41" s="48" t="n">
        <f aca="false">MIN(AV41,(GP40*(1+GP$5/Setup!$C$36)+IF($V41=23,N($F41),0)))</f>
        <v>0</v>
      </c>
      <c r="CU41" s="48" t="n">
        <f aca="false">MIN(AW41,(GQ40*(1+GQ$5/Setup!$C$36)+IF($V41=24,N($F41),0)))</f>
        <v>0</v>
      </c>
      <c r="CV41" s="48" t="n">
        <f aca="false">MIN(AX41,(GR40*(1+GR$5/Setup!$C$36)+IF($V41=25,N($F41),0)))</f>
        <v>0</v>
      </c>
      <c r="CW41" s="48" t="n">
        <f aca="false">MIN(AY41,(GS40*(1+GS$5/Setup!$C$36)+IF($V41=26,N($F41),0)))</f>
        <v>0</v>
      </c>
      <c r="CX41" s="48" t="n">
        <f aca="false">MIN(AZ41,(GT40*(1+GT$5/Setup!$C$36)+IF($V41=27,N($F41),0)))</f>
        <v>0</v>
      </c>
      <c r="CY41" s="48" t="n">
        <f aca="false">MIN(BA41,(GU40*(1+GU$5/Setup!$C$36)+IF($V41=28,N($F41),0)))</f>
        <v>0</v>
      </c>
      <c r="CZ41" s="48" t="n">
        <f aca="false">MIN(BB41,(GV40*(1+GV$5/Setup!$C$36)+IF($V41=29,N($F41),0)))</f>
        <v>0</v>
      </c>
      <c r="DA41" s="48" t="n">
        <f aca="false">MIN(BC41,(GW40*(1+GW$5/Setup!$C$36)+IF($V41=30,N($F41),0)))</f>
        <v>0</v>
      </c>
      <c r="DB41" s="48" t="n">
        <f aca="false">MIN(BD41,(GX40*(1+GX$5/Setup!$C$36)+IF($V41=31,N($F41),0)))</f>
        <v>0</v>
      </c>
      <c r="DC41" s="48" t="n">
        <f aca="false">MIN(BE41,(GY40*(1+GY$5/Setup!$C$36)+IF($V41=32,N($F41),0)))</f>
        <v>0</v>
      </c>
      <c r="DD41" s="48" t="n">
        <f aca="false">MIN(BF41,(GZ40*(1+GZ$5/Setup!$C$36)+IF($V41=33,N($F41),0)))</f>
        <v>0</v>
      </c>
      <c r="DE41" s="48" t="n">
        <f aca="false">MIN(BG41,(HA40*(1+HA$5/Setup!$C$36)+IF($V41=34,N($F41),0)))</f>
        <v>0</v>
      </c>
      <c r="DF41" s="48" t="n">
        <f aca="false">MIN(BH41,(HB40*(1+HB$5/Setup!$C$36)+IF($V41=35,N($F41),0)))</f>
        <v>0</v>
      </c>
      <c r="DG41" s="48" t="n">
        <f aca="false">MIN(BI41,(HC40*(1+HC$5/Setup!$C$36)+IF($V41=36,N($F41),0)))</f>
        <v>0</v>
      </c>
      <c r="DH41" s="48" t="n">
        <f aca="false">MIN(BJ41,(HD40*(1+HD$5/Setup!$C$36)+IF($V41=37,N($F41),0)))</f>
        <v>0</v>
      </c>
      <c r="DI41" s="48" t="n">
        <f aca="false">MIN(BK41,(HE40*(1+HE$5/Setup!$C$36)+IF($V41=38,N($F41),0)))</f>
        <v>0</v>
      </c>
      <c r="DJ41" s="48" t="n">
        <f aca="false">MIN(BL41,(HF40*(1+HF$5/Setup!$C$36)+IF($V41=39,N($F41),0)))</f>
        <v>0</v>
      </c>
      <c r="DK41" s="48" t="n">
        <f aca="false">MIN(BM41,(HG40*(1+HG$5/Setup!$C$36)+IF($V41=40,N($F41),0)))</f>
        <v>0</v>
      </c>
      <c r="DL41" s="48" t="n">
        <f aca="false">MIN(BN41,(HH40*(1+HH$5/Setup!$C$36)+IF($V41=41,N($F41),0)))</f>
        <v>0</v>
      </c>
      <c r="DM41" s="48" t="n">
        <f aca="false">MIN(BO41,(HI40*(1+HI$5/Setup!$C$36)+IF($V41=42,N($F41),0)))</f>
        <v>0</v>
      </c>
      <c r="DN41" s="48" t="n">
        <f aca="false">MIN(BP41,(HJ40*(1+HJ$5/Setup!$C$36)+IF($V41=43,N($F41),0)))</f>
        <v>0</v>
      </c>
      <c r="DO41" s="48" t="n">
        <f aca="false">MIN(BQ41,(HK40*(1+HK$5/Setup!$C$36)+IF($V41=44,N($F41),0)))</f>
        <v>0</v>
      </c>
      <c r="DP41" s="48" t="n">
        <f aca="false">MIN(BR41,(HL40*(1+HL$5/Setup!$C$36)+IF($V41=45,N($F41),0)))</f>
        <v>0</v>
      </c>
      <c r="DQ41" s="48" t="n">
        <f aca="false">MIN(BS41,(HM40*(1+HM$5/Setup!$C$36)+IF($V41=46,N($F41),0)))</f>
        <v>0</v>
      </c>
      <c r="DR41" s="48" t="n">
        <f aca="false">MIN(BT41,(HN40*(1+HN$5/Setup!$C$36)+IF($V41=47,N($F41),0)))</f>
        <v>0</v>
      </c>
      <c r="DS41" s="48" t="n">
        <f aca="false">MIN(BU41,(HO40*(1+HO$5/Setup!$C$36)+IF($V41=48,N($F41),0)))</f>
        <v>0</v>
      </c>
      <c r="DT41" s="48" t="n">
        <f aca="false">MIN(BV41,(HP40*(1+HP$5/Setup!$C$36)+IF($V41=49,N($F41),0)))</f>
        <v>0</v>
      </c>
      <c r="DU41" s="48" t="n">
        <f aca="false">MIN(BW41,(HQ40*(1+HQ$5/Setup!$C$36)+IF($V41=50,N($F41),0)))</f>
        <v>0</v>
      </c>
      <c r="DV41" s="48" t="n">
        <f aca="false">MIN(MAX((FT40*(1+FT$5/Setup!$C$36)+IF($V41=1,N($F41),0))-BX41,0),MAX($P41-0,0))</f>
        <v>0</v>
      </c>
      <c r="DW41" s="48" t="n">
        <f aca="false">MIN(MAX((FU40*(1+FU$5/Setup!$C$36)+IF($V41=2,N($F41),0))-BY41,0),MAX($P41-SUM(DV41:DV41),0))</f>
        <v>0</v>
      </c>
      <c r="DX41" s="48" t="n">
        <f aca="false">MIN(MAX((FV40*(1+FV$5/Setup!$C$36)+IF($V41=3,N($F41),0))-BZ41,0),MAX($P41-SUM(DV41:DW41),0))</f>
        <v>0</v>
      </c>
      <c r="DY41" s="48" t="n">
        <f aca="false">MIN(MAX((FW40*(1+FW$5/Setup!$C$36)+IF($V41=4,N($F41),0))-CA41,0),MAX($P41-SUM(DV41:DX41),0))</f>
        <v>0</v>
      </c>
      <c r="DZ41" s="48" t="n">
        <f aca="false">MIN(MAX((FX40*(1+FX$5/Setup!$C$36)+IF($V41=5,N($F41),0))-CB41,0),MAX($P41-SUM(DV41:DY41),0))</f>
        <v>0</v>
      </c>
      <c r="EA41" s="48" t="n">
        <f aca="false">MIN(MAX((FY40*(1+FY$5/Setup!$C$36)+IF($V41=6,N($F41),0))-CC41,0),MAX($P41-SUM(DV41:DZ41),0))</f>
        <v>0</v>
      </c>
      <c r="EB41" s="48" t="n">
        <f aca="false">MIN(MAX((FZ40*(1+FZ$5/Setup!$C$36)+IF($V41=7,N($F41),0))-CD41,0),MAX($P41-SUM(DV41:EA41),0))</f>
        <v>0</v>
      </c>
      <c r="EC41" s="48" t="n">
        <f aca="false">MIN(MAX((GA40*(1+GA$5/Setup!$C$36)+IF($V41=8,N($F41),0))-CE41,0),MAX($P41-SUM(DV41:EB41),0))</f>
        <v>0</v>
      </c>
      <c r="ED41" s="48" t="n">
        <f aca="false">MIN(MAX((GB40*(1+GB$5/Setup!$C$36)+IF($V41=9,N($F41),0))-CF41,0),MAX($P41-SUM(DV41:EC41),0))</f>
        <v>0</v>
      </c>
      <c r="EE41" s="48" t="n">
        <f aca="false">MIN(MAX((GC40*(1+GC$5/Setup!$C$36)+IF($V41=10,N($F41),0))-CG41,0),MAX($P41-SUM(DV41:ED41),0))</f>
        <v>0</v>
      </c>
      <c r="EF41" s="48" t="n">
        <f aca="false">MIN(MAX((GD40*(1+GD$5/Setup!$C$36)+IF($V41=11,N($F41),0))-CH41,0),MAX($P41-SUM(DV41:EE41),0))</f>
        <v>0</v>
      </c>
      <c r="EG41" s="48" t="n">
        <f aca="false">MIN(MAX((GE40*(1+GE$5/Setup!$C$36)+IF($V41=12,N($F41),0))-CI41,0),MAX($P41-SUM(DV41:EF41),0))</f>
        <v>0</v>
      </c>
      <c r="EH41" s="48" t="n">
        <f aca="false">MIN(MAX((GF40*(1+GF$5/Setup!$C$36)+IF($V41=13,N($F41),0))-CJ41,0),MAX($P41-SUM(DV41:EG41),0))</f>
        <v>0</v>
      </c>
      <c r="EI41" s="48" t="n">
        <f aca="false">MIN(MAX((GG40*(1+GG$5/Setup!$C$36)+IF($V41=14,N($F41),0))-CK41,0),MAX($P41-SUM(DV41:EH41),0))</f>
        <v>0</v>
      </c>
      <c r="EJ41" s="48" t="n">
        <f aca="false">MIN(MAX((GH40*(1+GH$5/Setup!$C$36)+IF($V41=15,N($F41),0))-CL41,0),MAX($P41-SUM(DV41:EI41),0))</f>
        <v>0</v>
      </c>
      <c r="EK41" s="48" t="n">
        <f aca="false">MIN(MAX((GI40*(1+GI$5/Setup!$C$36)+IF($V41=16,N($F41),0))-CM41,0),MAX($P41-SUM(DV41:EJ41),0))</f>
        <v>0</v>
      </c>
      <c r="EL41" s="48" t="n">
        <f aca="false">MIN(MAX((GJ40*(1+GJ$5/Setup!$C$36)+IF($V41=17,N($F41),0))-CN41,0),MAX($P41-SUM(DV41:EK41),0))</f>
        <v>0</v>
      </c>
      <c r="EM41" s="48" t="n">
        <f aca="false">MIN(MAX((GK40*(1+GK$5/Setup!$C$36)+IF($V41=18,N($F41),0))-CO41,0),MAX($P41-SUM(DV41:EL41),0))</f>
        <v>0</v>
      </c>
      <c r="EN41" s="48" t="n">
        <f aca="false">MIN(MAX((GL40*(1+GL$5/Setup!$C$36)+IF($V41=19,N($F41),0))-CP41,0),MAX($P41-SUM(DV41:EM41),0))</f>
        <v>0</v>
      </c>
      <c r="EO41" s="48" t="n">
        <f aca="false">MIN(MAX((GM40*(1+GM$5/Setup!$C$36)+IF($V41=20,N($F41),0))-CQ41,0),MAX($P41-SUM(DV41:EN41),0))</f>
        <v>0</v>
      </c>
      <c r="EP41" s="48" t="n">
        <f aca="false">MIN(MAX((GN40*(1+GN$5/Setup!$C$36)+IF($V41=21,N($F41),0))-CR41,0),MAX($P41-SUM(DV41:EO41),0))</f>
        <v>0</v>
      </c>
      <c r="EQ41" s="48" t="n">
        <f aca="false">MIN(MAX((GO40*(1+GO$5/Setup!$C$36)+IF($V41=22,N($F41),0))-CS41,0),MAX($P41-SUM(DV41:EP41),0))</f>
        <v>0</v>
      </c>
      <c r="ER41" s="48" t="n">
        <f aca="false">MIN(MAX((GP40*(1+GP$5/Setup!$C$36)+IF($V41=23,N($F41),0))-CT41,0),MAX($P41-SUM(DV41:EQ41),0))</f>
        <v>0</v>
      </c>
      <c r="ES41" s="48" t="n">
        <f aca="false">MIN(MAX((GQ40*(1+GQ$5/Setup!$C$36)+IF($V41=24,N($F41),0))-CU41,0),MAX($P41-SUM(DV41:ER41),0))</f>
        <v>0</v>
      </c>
      <c r="ET41" s="48" t="n">
        <f aca="false">MIN(MAX((GR40*(1+GR$5/Setup!$C$36)+IF($V41=25,N($F41),0))-CV41,0),MAX($P41-SUM(DV41:ES41),0))</f>
        <v>0</v>
      </c>
      <c r="EU41" s="48" t="n">
        <f aca="false">MIN(MAX((GS40*(1+GS$5/Setup!$C$36)+IF($V41=26,N($F41),0))-CW41,0),MAX($P41-SUM(DV41:ET41),0))</f>
        <v>0</v>
      </c>
      <c r="EV41" s="48" t="n">
        <f aca="false">MIN(MAX((GT40*(1+GT$5/Setup!$C$36)+IF($V41=27,N($F41),0))-CX41,0),MAX($P41-SUM(DV41:EU41),0))</f>
        <v>0</v>
      </c>
      <c r="EW41" s="48" t="n">
        <f aca="false">MIN(MAX((GU40*(1+GU$5/Setup!$C$36)+IF($V41=28,N($F41),0))-CY41,0),MAX($P41-SUM(DV41:EV41),0))</f>
        <v>0</v>
      </c>
      <c r="EX41" s="48" t="n">
        <f aca="false">MIN(MAX((GV40*(1+GV$5/Setup!$C$36)+IF($V41=29,N($F41),0))-CZ41,0),MAX($P41-SUM(DV41:EW41),0))</f>
        <v>0</v>
      </c>
      <c r="EY41" s="48" t="n">
        <f aca="false">MIN(MAX((GW40*(1+GW$5/Setup!$C$36)+IF($V41=30,N($F41),0))-DA41,0),MAX($P41-SUM(DV41:EX41),0))</f>
        <v>0</v>
      </c>
      <c r="EZ41" s="48" t="n">
        <f aca="false">MIN(MAX((GX40*(1+GX$5/Setup!$C$36)+IF($V41=31,N($F41),0))-DB41,0),MAX($P41-SUM(DV41:EY41),0))</f>
        <v>0</v>
      </c>
      <c r="FA41" s="48" t="n">
        <f aca="false">MIN(MAX((GY40*(1+GY$5/Setup!$C$36)+IF($V41=32,N($F41),0))-DC41,0),MAX($P41-SUM(DV41:EZ41),0))</f>
        <v>0</v>
      </c>
      <c r="FB41" s="48" t="n">
        <f aca="false">MIN(MAX((GZ40*(1+GZ$5/Setup!$C$36)+IF($V41=33,N($F41),0))-DD41,0),MAX($P41-SUM(DV41:FA41),0))</f>
        <v>0</v>
      </c>
      <c r="FC41" s="48" t="n">
        <f aca="false">MIN(MAX((HA40*(1+HA$5/Setup!$C$36)+IF($V41=34,N($F41),0))-DE41,0),MAX($P41-SUM(DV41:FB41),0))</f>
        <v>0</v>
      </c>
      <c r="FD41" s="48" t="n">
        <f aca="false">MIN(MAX((HB40*(1+HB$5/Setup!$C$36)+IF($V41=35,N($F41),0))-DF41,0),MAX($P41-SUM(DV41:FC41),0))</f>
        <v>0</v>
      </c>
      <c r="FE41" s="48" t="n">
        <f aca="false">MIN(MAX((HC40*(1+HC$5/Setup!$C$36)+IF($V41=36,N($F41),0))-DG41,0),MAX($P41-SUM(DV41:FD41),0))</f>
        <v>0</v>
      </c>
      <c r="FF41" s="48" t="n">
        <f aca="false">MIN(MAX((HD40*(1+HD$5/Setup!$C$36)+IF($V41=37,N($F41),0))-DH41,0),MAX($P41-SUM(DV41:FE41),0))</f>
        <v>0</v>
      </c>
      <c r="FG41" s="48" t="n">
        <f aca="false">MIN(MAX((HE40*(1+HE$5/Setup!$C$36)+IF($V41=38,N($F41),0))-DI41,0),MAX($P41-SUM(DV41:FF41),0))</f>
        <v>0</v>
      </c>
      <c r="FH41" s="48" t="n">
        <f aca="false">MIN(MAX((HF40*(1+HF$5/Setup!$C$36)+IF($V41=39,N($F41),0))-DJ41,0),MAX($P41-SUM(DV41:FG41),0))</f>
        <v>0</v>
      </c>
      <c r="FI41" s="48" t="n">
        <f aca="false">MIN(MAX((HG40*(1+HG$5/Setup!$C$36)+IF($V41=40,N($F41),0))-DK41,0),MAX($P41-SUM(DV41:FH41),0))</f>
        <v>0</v>
      </c>
      <c r="FJ41" s="48" t="n">
        <f aca="false">MIN(MAX((HH40*(1+HH$5/Setup!$C$36)+IF($V41=41,N($F41),0))-DL41,0),MAX($P41-SUM(DV41:FI41),0))</f>
        <v>0</v>
      </c>
      <c r="FK41" s="48" t="n">
        <f aca="false">MIN(MAX((HI40*(1+HI$5/Setup!$C$36)+IF($V41=42,N($F41),0))-DM41,0),MAX($P41-SUM(DV41:FJ41),0))</f>
        <v>0</v>
      </c>
      <c r="FL41" s="48" t="n">
        <f aca="false">MIN(MAX((HJ40*(1+HJ$5/Setup!$C$36)+IF($V41=43,N($F41),0))-DN41,0),MAX($P41-SUM(DV41:FK41),0))</f>
        <v>0</v>
      </c>
      <c r="FM41" s="48" t="n">
        <f aca="false">MIN(MAX((HK40*(1+HK$5/Setup!$C$36)+IF($V41=44,N($F41),0))-DO41,0),MAX($P41-SUM(DV41:FL41),0))</f>
        <v>0</v>
      </c>
      <c r="FN41" s="48" t="n">
        <f aca="false">MIN(MAX((HL40*(1+HL$5/Setup!$C$36)+IF($V41=45,N($F41),0))-DP41,0),MAX($P41-SUM(DV41:FM41),0))</f>
        <v>0</v>
      </c>
      <c r="FO41" s="48" t="n">
        <f aca="false">MIN(MAX((HM40*(1+HM$5/Setup!$C$36)+IF($V41=46,N($F41),0))-DQ41,0),MAX($P41-SUM(DV41:FN41),0))</f>
        <v>0</v>
      </c>
      <c r="FP41" s="48" t="n">
        <f aca="false">MIN(MAX((HN40*(1+HN$5/Setup!$C$36)+IF($V41=47,N($F41),0))-DR41,0),MAX($P41-SUM(DV41:FO41),0))</f>
        <v>0</v>
      </c>
      <c r="FQ41" s="48" t="n">
        <f aca="false">MIN(MAX((HO40*(1+HO$5/Setup!$C$36)+IF($V41=48,N($F41),0))-DS41,0),MAX($P41-SUM(DV41:FP41),0))</f>
        <v>0</v>
      </c>
      <c r="FR41" s="48" t="n">
        <f aca="false">MIN(MAX((HP40*(1+HP$5/Setup!$C$36)+IF($V41=49,N($F41),0))-DT41,0),MAX($P41-SUM(DV41:FQ41),0))</f>
        <v>0</v>
      </c>
      <c r="FS41" s="48" t="n">
        <f aca="false">MIN(MAX((HQ40*(1+HQ$5/Setup!$C$36)+IF($V41=50,N($F41),0))-DU41,0),MAX($P41-SUM(DV41:FR41),0))</f>
        <v>0</v>
      </c>
      <c r="FT41" s="48" t="n">
        <f aca="false">IF((FT40*(1+FT$5/Setup!$C$36)+IF($V41=1,N($F41),0))-BX41-DV41&lt;0.005,0,(FT40*(1+FT$5/Setup!$C$36)+IF($V41=1,N($F41),0))-BX41-DV41)</f>
        <v>0</v>
      </c>
      <c r="FU41" s="48" t="n">
        <f aca="false">IF((FU40*(1+FU$5/Setup!$C$36)+IF($V41=2,N($F41),0))-BY41-DW41&lt;0.005,0,(FU40*(1+FU$5/Setup!$C$36)+IF($V41=2,N($F41),0))-BY41-DW41)</f>
        <v>0</v>
      </c>
      <c r="FV41" s="48" t="n">
        <f aca="false">IF((FV40*(1+FV$5/Setup!$C$36)+IF($V41=3,N($F41),0))-BZ41-DX41&lt;0.005,0,(FV40*(1+FV$5/Setup!$C$36)+IF($V41=3,N($F41),0))-BZ41-DX41)</f>
        <v>0</v>
      </c>
      <c r="FW41" s="48" t="n">
        <f aca="false">IF((FW40*(1+FW$5/Setup!$C$36)+IF($V41=4,N($F41),0))-CA41-DY41&lt;0.005,0,(FW40*(1+FW$5/Setup!$C$36)+IF($V41=4,N($F41),0))-CA41-DY41)</f>
        <v>0</v>
      </c>
      <c r="FX41" s="48" t="n">
        <f aca="false">IF((FX40*(1+FX$5/Setup!$C$36)+IF($V41=5,N($F41),0))-CB41-DZ41&lt;0.005,0,(FX40*(1+FX$5/Setup!$C$36)+IF($V41=5,N($F41),0))-CB41-DZ41)</f>
        <v>0</v>
      </c>
      <c r="FY41" s="48" t="n">
        <f aca="false">IF((FY40*(1+FY$5/Setup!$C$36)+IF($V41=6,N($F41),0))-CC41-EA41&lt;0.005,0,(FY40*(1+FY$5/Setup!$C$36)+IF($V41=6,N($F41),0))-CC41-EA41)</f>
        <v>0</v>
      </c>
      <c r="FZ41" s="48" t="n">
        <f aca="false">IF((FZ40*(1+FZ$5/Setup!$C$36)+IF($V41=7,N($F41),0))-CD41-EB41&lt;0.005,0,(FZ40*(1+FZ$5/Setup!$C$36)+IF($V41=7,N($F41),0))-CD41-EB41)</f>
        <v>0</v>
      </c>
      <c r="GA41" s="48" t="n">
        <f aca="false">IF((GA40*(1+GA$5/Setup!$C$36)+IF($V41=8,N($F41),0))-CE41-EC41&lt;0.005,0,(GA40*(1+GA$5/Setup!$C$36)+IF($V41=8,N($F41),0))-CE41-EC41)</f>
        <v>0</v>
      </c>
      <c r="GB41" s="48" t="n">
        <f aca="false">IF((GB40*(1+GB$5/Setup!$C$36)+IF($V41=9,N($F41),0))-CF41-ED41&lt;0.005,0,(GB40*(1+GB$5/Setup!$C$36)+IF($V41=9,N($F41),0))-CF41-ED41)</f>
        <v>0</v>
      </c>
      <c r="GC41" s="48" t="n">
        <f aca="false">IF((GC40*(1+GC$5/Setup!$C$36)+IF($V41=10,N($F41),0))-CG41-EE41&lt;0.005,0,(GC40*(1+GC$5/Setup!$C$36)+IF($V41=10,N($F41),0))-CG41-EE41)</f>
        <v>0</v>
      </c>
      <c r="GD41" s="48" t="n">
        <f aca="false">IF((GD40*(1+GD$5/Setup!$C$36)+IF($V41=11,N($F41),0))-CH41-EF41&lt;0.005,0,(GD40*(1+GD$5/Setup!$C$36)+IF($V41=11,N($F41),0))-CH41-EF41)</f>
        <v>0</v>
      </c>
      <c r="GE41" s="48" t="n">
        <f aca="false">IF((GE40*(1+GE$5/Setup!$C$36)+IF($V41=12,N($F41),0))-CI41-EG41&lt;0.005,0,(GE40*(1+GE$5/Setup!$C$36)+IF($V41=12,N($F41),0))-CI41-EG41)</f>
        <v>0</v>
      </c>
      <c r="GF41" s="48" t="n">
        <f aca="false">IF((GF40*(1+GF$5/Setup!$C$36)+IF($V41=13,N($F41),0))-CJ41-EH41&lt;0.005,0,(GF40*(1+GF$5/Setup!$C$36)+IF($V41=13,N($F41),0))-CJ41-EH41)</f>
        <v>0</v>
      </c>
      <c r="GG41" s="48" t="n">
        <f aca="false">IF((GG40*(1+GG$5/Setup!$C$36)+IF($V41=14,N($F41),0))-CK41-EI41&lt;0.005,0,(GG40*(1+GG$5/Setup!$C$36)+IF($V41=14,N($F41),0))-CK41-EI41)</f>
        <v>0</v>
      </c>
      <c r="GH41" s="48" t="n">
        <f aca="false">IF((GH40*(1+GH$5/Setup!$C$36)+IF($V41=15,N($F41),0))-CL41-EJ41&lt;0.005,0,(GH40*(1+GH$5/Setup!$C$36)+IF($V41=15,N($F41),0))-CL41-EJ41)</f>
        <v>0</v>
      </c>
      <c r="GI41" s="48" t="n">
        <f aca="false">IF((GI40*(1+GI$5/Setup!$C$36)+IF($V41=16,N($F41),0))-CM41-EK41&lt;0.005,0,(GI40*(1+GI$5/Setup!$C$36)+IF($V41=16,N($F41),0))-CM41-EK41)</f>
        <v>0</v>
      </c>
      <c r="GJ41" s="48" t="n">
        <f aca="false">IF((GJ40*(1+GJ$5/Setup!$C$36)+IF($V41=17,N($F41),0))-CN41-EL41&lt;0.005,0,(GJ40*(1+GJ$5/Setup!$C$36)+IF($V41=17,N($F41),0))-CN41-EL41)</f>
        <v>0</v>
      </c>
      <c r="GK41" s="48" t="n">
        <f aca="false">IF((GK40*(1+GK$5/Setup!$C$36)+IF($V41=18,N($F41),0))-CO41-EM41&lt;0.005,0,(GK40*(1+GK$5/Setup!$C$36)+IF($V41=18,N($F41),0))-CO41-EM41)</f>
        <v>0</v>
      </c>
      <c r="GL41" s="48" t="n">
        <f aca="false">IF((GL40*(1+GL$5/Setup!$C$36)+IF($V41=19,N($F41),0))-CP41-EN41&lt;0.005,0,(GL40*(1+GL$5/Setup!$C$36)+IF($V41=19,N($F41),0))-CP41-EN41)</f>
        <v>0</v>
      </c>
      <c r="GM41" s="48" t="n">
        <f aca="false">IF((GM40*(1+GM$5/Setup!$C$36)+IF($V41=20,N($F41),0))-CQ41-EO41&lt;0.005,0,(GM40*(1+GM$5/Setup!$C$36)+IF($V41=20,N($F41),0))-CQ41-EO41)</f>
        <v>0</v>
      </c>
      <c r="GN41" s="48" t="n">
        <f aca="false">IF((GN40*(1+GN$5/Setup!$C$36)+IF($V41=21,N($F41),0))-CR41-EP41&lt;0.005,0,(GN40*(1+GN$5/Setup!$C$36)+IF($V41=21,N($F41),0))-CR41-EP41)</f>
        <v>0</v>
      </c>
      <c r="GO41" s="48" t="n">
        <f aca="false">IF((GO40*(1+GO$5/Setup!$C$36)+IF($V41=22,N($F41),0))-CS41-EQ41&lt;0.005,0,(GO40*(1+GO$5/Setup!$C$36)+IF($V41=22,N($F41),0))-CS41-EQ41)</f>
        <v>0</v>
      </c>
      <c r="GP41" s="48" t="n">
        <f aca="false">IF((GP40*(1+GP$5/Setup!$C$36)+IF($V41=23,N($F41),0))-CT41-ER41&lt;0.005,0,(GP40*(1+GP$5/Setup!$C$36)+IF($V41=23,N($F41),0))-CT41-ER41)</f>
        <v>0</v>
      </c>
      <c r="GQ41" s="48" t="n">
        <f aca="false">IF((GQ40*(1+GQ$5/Setup!$C$36)+IF($V41=24,N($F41),0))-CU41-ES41&lt;0.005,0,(GQ40*(1+GQ$5/Setup!$C$36)+IF($V41=24,N($F41),0))-CU41-ES41)</f>
        <v>0</v>
      </c>
      <c r="GR41" s="48" t="n">
        <f aca="false">IF((GR40*(1+GR$5/Setup!$C$36)+IF($V41=25,N($F41),0))-CV41-ET41&lt;0.005,0,(GR40*(1+GR$5/Setup!$C$36)+IF($V41=25,N($F41),0))-CV41-ET41)</f>
        <v>0</v>
      </c>
      <c r="GS41" s="48" t="n">
        <f aca="false">IF((GS40*(1+GS$5/Setup!$C$36)+IF($V41=26,N($F41),0))-CW41-EU41&lt;0.005,0,(GS40*(1+GS$5/Setup!$C$36)+IF($V41=26,N($F41),0))-CW41-EU41)</f>
        <v>0</v>
      </c>
      <c r="GT41" s="48" t="n">
        <f aca="false">IF((GT40*(1+GT$5/Setup!$C$36)+IF($V41=27,N($F41),0))-CX41-EV41&lt;0.005,0,(GT40*(1+GT$5/Setup!$C$36)+IF($V41=27,N($F41),0))-CX41-EV41)</f>
        <v>0</v>
      </c>
      <c r="GU41" s="48" t="n">
        <f aca="false">IF((GU40*(1+GU$5/Setup!$C$36)+IF($V41=28,N($F41),0))-CY41-EW41&lt;0.005,0,(GU40*(1+GU$5/Setup!$C$36)+IF($V41=28,N($F41),0))-CY41-EW41)</f>
        <v>0</v>
      </c>
      <c r="GV41" s="48" t="n">
        <f aca="false">IF((GV40*(1+GV$5/Setup!$C$36)+IF($V41=29,N($F41),0))-CZ41-EX41&lt;0.005,0,(GV40*(1+GV$5/Setup!$C$36)+IF($V41=29,N($F41),0))-CZ41-EX41)</f>
        <v>0</v>
      </c>
      <c r="GW41" s="48" t="n">
        <f aca="false">IF((GW40*(1+GW$5/Setup!$C$36)+IF($V41=30,N($F41),0))-DA41-EY41&lt;0.005,0,(GW40*(1+GW$5/Setup!$C$36)+IF($V41=30,N($F41),0))-DA41-EY41)</f>
        <v>0</v>
      </c>
      <c r="GX41" s="48" t="n">
        <f aca="false">IF((GX40*(1+GX$5/Setup!$C$36)+IF($V41=31,N($F41),0))-DB41-EZ41&lt;0.005,0,(GX40*(1+GX$5/Setup!$C$36)+IF($V41=31,N($F41),0))-DB41-EZ41)</f>
        <v>0</v>
      </c>
      <c r="GY41" s="48" t="n">
        <f aca="false">IF((GY40*(1+GY$5/Setup!$C$36)+IF($V41=32,N($F41),0))-DC41-FA41&lt;0.005,0,(GY40*(1+GY$5/Setup!$C$36)+IF($V41=32,N($F41),0))-DC41-FA41)</f>
        <v>0</v>
      </c>
      <c r="GZ41" s="48" t="n">
        <f aca="false">IF((GZ40*(1+GZ$5/Setup!$C$36)+IF($V41=33,N($F41),0))-DD41-FB41&lt;0.005,0,(GZ40*(1+GZ$5/Setup!$C$36)+IF($V41=33,N($F41),0))-DD41-FB41)</f>
        <v>0</v>
      </c>
      <c r="HA41" s="48" t="n">
        <f aca="false">IF((HA40*(1+HA$5/Setup!$C$36)+IF($V41=34,N($F41),0))-DE41-FC41&lt;0.005,0,(HA40*(1+HA$5/Setup!$C$36)+IF($V41=34,N($F41),0))-DE41-FC41)</f>
        <v>0</v>
      </c>
      <c r="HB41" s="48" t="n">
        <f aca="false">IF((HB40*(1+HB$5/Setup!$C$36)+IF($V41=35,N($F41),0))-DF41-FD41&lt;0.005,0,(HB40*(1+HB$5/Setup!$C$36)+IF($V41=35,N($F41),0))-DF41-FD41)</f>
        <v>0</v>
      </c>
      <c r="HC41" s="48" t="n">
        <f aca="false">IF((HC40*(1+HC$5/Setup!$C$36)+IF($V41=36,N($F41),0))-DG41-FE41&lt;0.005,0,(HC40*(1+HC$5/Setup!$C$36)+IF($V41=36,N($F41),0))-DG41-FE41)</f>
        <v>0</v>
      </c>
      <c r="HD41" s="48" t="n">
        <f aca="false">IF((HD40*(1+HD$5/Setup!$C$36)+IF($V41=37,N($F41),0))-DH41-FF41&lt;0.005,0,(HD40*(1+HD$5/Setup!$C$36)+IF($V41=37,N($F41),0))-DH41-FF41)</f>
        <v>0</v>
      </c>
      <c r="HE41" s="48" t="n">
        <f aca="false">IF((HE40*(1+HE$5/Setup!$C$36)+IF($V41=38,N($F41),0))-DI41-FG41&lt;0.005,0,(HE40*(1+HE$5/Setup!$C$36)+IF($V41=38,N($F41),0))-DI41-FG41)</f>
        <v>0</v>
      </c>
      <c r="HF41" s="48" t="n">
        <f aca="false">IF((HF40*(1+HF$5/Setup!$C$36)+IF($V41=39,N($F41),0))-DJ41-FH41&lt;0.005,0,(HF40*(1+HF$5/Setup!$C$36)+IF($V41=39,N($F41),0))-DJ41-FH41)</f>
        <v>0</v>
      </c>
      <c r="HG41" s="48" t="n">
        <f aca="false">IF((HG40*(1+HG$5/Setup!$C$36)+IF($V41=40,N($F41),0))-DK41-FI41&lt;0.005,0,(HG40*(1+HG$5/Setup!$C$36)+IF($V41=40,N($F41),0))-DK41-FI41)</f>
        <v>0</v>
      </c>
      <c r="HH41" s="48" t="n">
        <f aca="false">IF((HH40*(1+HH$5/Setup!$C$36)+IF($V41=41,N($F41),0))-DL41-FJ41&lt;0.005,0,(HH40*(1+HH$5/Setup!$C$36)+IF($V41=41,N($F41),0))-DL41-FJ41)</f>
        <v>0</v>
      </c>
      <c r="HI41" s="48" t="n">
        <f aca="false">IF((HI40*(1+HI$5/Setup!$C$36)+IF($V41=42,N($F41),0))-DM41-FK41&lt;0.005,0,(HI40*(1+HI$5/Setup!$C$36)+IF($V41=42,N($F41),0))-DM41-FK41)</f>
        <v>0</v>
      </c>
      <c r="HJ41" s="48" t="n">
        <f aca="false">IF((HJ40*(1+HJ$5/Setup!$C$36)+IF($V41=43,N($F41),0))-DN41-FL41&lt;0.005,0,(HJ40*(1+HJ$5/Setup!$C$36)+IF($V41=43,N($F41),0))-DN41-FL41)</f>
        <v>0</v>
      </c>
      <c r="HK41" s="48" t="n">
        <f aca="false">IF((HK40*(1+HK$5/Setup!$C$36)+IF($V41=44,N($F41),0))-DO41-FM41&lt;0.005,0,(HK40*(1+HK$5/Setup!$C$36)+IF($V41=44,N($F41),0))-DO41-FM41)</f>
        <v>0</v>
      </c>
      <c r="HL41" s="48" t="n">
        <f aca="false">IF((HL40*(1+HL$5/Setup!$C$36)+IF($V41=45,N($F41),0))-DP41-FN41&lt;0.005,0,(HL40*(1+HL$5/Setup!$C$36)+IF($V41=45,N($F41),0))-DP41-FN41)</f>
        <v>0</v>
      </c>
      <c r="HM41" s="48" t="n">
        <f aca="false">IF((HM40*(1+HM$5/Setup!$C$36)+IF($V41=46,N($F41),0))-DQ41-FO41&lt;0.005,0,(HM40*(1+HM$5/Setup!$C$36)+IF($V41=46,N($F41),0))-DQ41-FO41)</f>
        <v>0</v>
      </c>
      <c r="HN41" s="48" t="n">
        <f aca="false">IF((HN40*(1+HN$5/Setup!$C$36)+IF($V41=47,N($F41),0))-DR41-FP41&lt;0.005,0,(HN40*(1+HN$5/Setup!$C$36)+IF($V41=47,N($F41),0))-DR41-FP41)</f>
        <v>0</v>
      </c>
      <c r="HO41" s="48" t="n">
        <f aca="false">IF((HO40*(1+HO$5/Setup!$C$36)+IF($V41=48,N($F41),0))-DS41-FQ41&lt;0.005,0,(HO40*(1+HO$5/Setup!$C$36)+IF($V41=48,N($F41),0))-DS41-FQ41)</f>
        <v>0</v>
      </c>
      <c r="HP41" s="48" t="n">
        <f aca="false">IF((HP40*(1+HP$5/Setup!$C$36)+IF($V41=49,N($F41),0))-DT41-FR41&lt;0.005,0,(HP40*(1+HP$5/Setup!$C$36)+IF($V41=49,N($F41),0))-DT41-FR41)</f>
        <v>0</v>
      </c>
      <c r="HQ41" s="48" t="n">
        <f aca="false">IF((HQ40*(1+HQ$5/Setup!$C$36)+IF($V41=50,N($F41),0))-DU41-FS41&lt;0.005,0,(HQ40*(1+HQ$5/Setup!$C$36)+IF($V41=50,N($F41),0))-DU41-FS41)</f>
        <v>0</v>
      </c>
    </row>
    <row r="42" customFormat="false" ht="15" hidden="false" customHeight="false" outlineLevel="0" collapsed="false">
      <c r="A42" s="44" t="n">
        <v>34</v>
      </c>
      <c r="B42" s="45" t="n">
        <f aca="false">IF(Setup!$C$7="Every month",EDATE(Setup!$C$8,($A42-1)),IF(Setup!$C$7="Twice a month",DATE(YEAR(Setup!$C$8),MONTH(Setup!$C$8)+INT((($A42-1)+Setup!$C$41)/2),MIN(IF(MOD(($A42-1)+Setup!$C$41,2)=0,Setup!$C$39,Setup!$C$40),DAY(EOMONTH(DATE(YEAR(Setup!$C$8),MONTH(Setup!$C$8)+INT((($A42-1)+Setup!$C$41)/2),1),0)))),Setup!$C$8+($A42-1)*IF(Setup!$C$7="Every week",7,14)))</f>
        <v>46787</v>
      </c>
      <c r="C42" s="45" t="n">
        <f aca="false">IF(Setup!$C$7="Every month",EDATE(Setup!$C$8,$A42),IF(Setup!$C$7="Twice a month",DATE(YEAR(Setup!$C$8),MONTH(Setup!$C$8)+INT(($A42+Setup!$C$41)/2),MIN(IF(MOD($A42+Setup!$C$41,2)=0,Setup!$C$39,Setup!$C$40),DAY(EOMONTH(DATE(YEAR(Setup!$C$8),MONTH(Setup!$C$8)+INT(($A42+Setup!$C$41)/2),1),0)))),Setup!$C$8+$A42*IF(Setup!$C$7="Every week",7,14)))</f>
        <v>46801</v>
      </c>
      <c r="D42" s="46"/>
      <c r="E42" s="47"/>
      <c r="F42" s="47"/>
      <c r="G42" s="47"/>
      <c r="H42" s="47"/>
      <c r="I42" s="48" t="n">
        <f aca="false">N(Setup!$C$11)+N(E42)</f>
        <v>100</v>
      </c>
      <c r="J42" s="48" t="n">
        <f aca="false">MIN(Setup!$C$37,MAX(I42,0))</f>
        <v>9.23076923076923</v>
      </c>
      <c r="K42" s="48" t="n">
        <f aca="false">MIN(MAX(N(Setup!$C$14)-L41,0),MAX(I42-J42,0))</f>
        <v>0</v>
      </c>
      <c r="L42" s="48" t="n">
        <f aca="false">L41+K42-N(G42)</f>
        <v>500</v>
      </c>
      <c r="M42" s="48" t="n">
        <f aca="false">M41+J42-N(H42)</f>
        <v>313.846153846154</v>
      </c>
      <c r="N42" s="48" t="n">
        <f aca="false">SUM(BX42:DU42)</f>
        <v>0</v>
      </c>
      <c r="O42" s="48" t="n">
        <f aca="false">SUM(Z42:BW42)-N42</f>
        <v>25</v>
      </c>
      <c r="P42" s="48" t="n">
        <f aca="false">MAX(I42-J42-K42,0)+O42</f>
        <v>115.769230769231</v>
      </c>
      <c r="Q42" s="48" t="n">
        <f aca="false">SUM(DV42:FS42)</f>
        <v>0</v>
      </c>
      <c r="R42" s="49" t="n">
        <f aca="false">N42+J42+K42+Q42</f>
        <v>9.23076923076923</v>
      </c>
      <c r="S42" s="48" t="n">
        <f aca="false">T42-T41-N(F42)+N42+Q42</f>
        <v>0</v>
      </c>
      <c r="T42" s="49" t="n">
        <f aca="false">SUM(FT42:HQ42)</f>
        <v>0</v>
      </c>
      <c r="U42" s="44" t="str">
        <f aca="false">IF(T41&lt;0.005,"",INDEX(Helpers!$C$2:$C$51,IF(_xlfn.MINIFS($DV$6:$FS$6,DV42:FS42,"&gt;0.005")=0,V42,_xlfn.MINIFS($DV$6:$FS$6,DV42:FS42,"&gt;0.005"))))</f>
        <v/>
      </c>
      <c r="V42" s="44" t="n">
        <f aca="false">IF(_xlfn.MINIFS($FT$6:$HQ$6,FT41:HQ41,"&gt;0.005")=0,1,_xlfn.MINIFS($FT$6:$HQ$6,FT41:HQ41,"&gt;0.005"))</f>
        <v>1</v>
      </c>
      <c r="W42" s="44" t="n">
        <f aca="false">IF(AND(D42&lt;&gt;"Paid",T41&gt;0.005),1,0)</f>
        <v>0</v>
      </c>
      <c r="X42" s="48" t="n">
        <f aca="false">SUMPRODUCT(((Helpers!$G$2:$G$51*(1+(Helpers!$D$2:$D$51+0.000000001)/12)^(($B42-Setup!$C$8)/(365.25/12))-Helpers!$E$2:$E$51*((1+(Helpers!$D$2:$D$51+0.000000001)/12)^(($B42-Setup!$C$8)/(365.25/12))-1)/((Helpers!$D$2:$D$51+0.000000001)/12))&gt;0)*(Helpers!$G$2:$G$51*(1+(Helpers!$D$2:$D$51+0.000000001)/12)^(($B42-Setup!$C$8)/(365.25/12))-Helpers!$E$2:$E$51*((1+(Helpers!$D$2:$D$51+0.000000001)/12)^(($B42-Setup!$C$8)/(365.25/12))-1)/((Helpers!$D$2:$D$51+0.000000001)/12)))</f>
        <v>1065.130852605</v>
      </c>
      <c r="Y42" s="48"/>
      <c r="Z42" s="48" t="n">
        <f aca="false">IF(OR(N(Z$5)=0,Z$6=""),0,Z$5*((DATE(YEAR($B42),MONTH($B42),MIN(Z$6,DAY(EOMONTH($B42,0))))&gt;=$B42)*(DATE(YEAR($B42),MONTH($B42),MIN(Z$6,DAY(EOMONTH($B42,0))))&lt;$C42)+(DATE(YEAR($B42),MONTH($B42)+1,MIN(Z$6,DAY(EOMONTH($B42,1))))&gt;=$B42)*(DATE(YEAR($B42),MONTH($B42)+1,MIN(Z$6,DAY(EOMONTH($B42,1))))&lt;$C42)))</f>
        <v>25</v>
      </c>
      <c r="AA42" s="48" t="n">
        <f aca="false">IF(OR(N(AA$5)=0,AA$6=""),0,AA$5*((DATE(YEAR($B42),MONTH($B42),MIN(AA$6,DAY(EOMONTH($B42,0))))&gt;=$B42)*(DATE(YEAR($B42),MONTH($B42),MIN(AA$6,DAY(EOMONTH($B42,0))))&lt;$C42)+(DATE(YEAR($B42),MONTH($B42)+1,MIN(AA$6,DAY(EOMONTH($B42,1))))&gt;=$B42)*(DATE(YEAR($B42),MONTH($B42)+1,MIN(AA$6,DAY(EOMONTH($B42,1))))&lt;$C42)))</f>
        <v>0</v>
      </c>
      <c r="AB42" s="48" t="n">
        <f aca="false">IF(OR(N(AB$5)=0,AB$6=""),0,AB$5*((DATE(YEAR($B42),MONTH($B42),MIN(AB$6,DAY(EOMONTH($B42,0))))&gt;=$B42)*(DATE(YEAR($B42),MONTH($B42),MIN(AB$6,DAY(EOMONTH($B42,0))))&lt;$C42)+(DATE(YEAR($B42),MONTH($B42)+1,MIN(AB$6,DAY(EOMONTH($B42,1))))&gt;=$B42)*(DATE(YEAR($B42),MONTH($B42)+1,MIN(AB$6,DAY(EOMONTH($B42,1))))&lt;$C42)))</f>
        <v>0</v>
      </c>
      <c r="AC42" s="48" t="n">
        <f aca="false">IF(OR(N(AC$5)=0,AC$6=""),0,AC$5*((DATE(YEAR($B42),MONTH($B42),MIN(AC$6,DAY(EOMONTH($B42,0))))&gt;=$B42)*(DATE(YEAR($B42),MONTH($B42),MIN(AC$6,DAY(EOMONTH($B42,0))))&lt;$C42)+(DATE(YEAR($B42),MONTH($B42)+1,MIN(AC$6,DAY(EOMONTH($B42,1))))&gt;=$B42)*(DATE(YEAR($B42),MONTH($B42)+1,MIN(AC$6,DAY(EOMONTH($B42,1))))&lt;$C42)))</f>
        <v>0</v>
      </c>
      <c r="AD42" s="48" t="n">
        <f aca="false">IF(OR(N(AD$5)=0,AD$6=""),0,AD$5*((DATE(YEAR($B42),MONTH($B42),MIN(AD$6,DAY(EOMONTH($B42,0))))&gt;=$B42)*(DATE(YEAR($B42),MONTH($B42),MIN(AD$6,DAY(EOMONTH($B42,0))))&lt;$C42)+(DATE(YEAR($B42),MONTH($B42)+1,MIN(AD$6,DAY(EOMONTH($B42,1))))&gt;=$B42)*(DATE(YEAR($B42),MONTH($B42)+1,MIN(AD$6,DAY(EOMONTH($B42,1))))&lt;$C42)))</f>
        <v>0</v>
      </c>
      <c r="AE42" s="48" t="n">
        <f aca="false">IF(OR(N(AE$5)=0,AE$6=""),0,AE$5*((DATE(YEAR($B42),MONTH($B42),MIN(AE$6,DAY(EOMONTH($B42,0))))&gt;=$B42)*(DATE(YEAR($B42),MONTH($B42),MIN(AE$6,DAY(EOMONTH($B42,0))))&lt;$C42)+(DATE(YEAR($B42),MONTH($B42)+1,MIN(AE$6,DAY(EOMONTH($B42,1))))&gt;=$B42)*(DATE(YEAR($B42),MONTH($B42)+1,MIN(AE$6,DAY(EOMONTH($B42,1))))&lt;$C42)))</f>
        <v>0</v>
      </c>
      <c r="AF42" s="48" t="n">
        <f aca="false">IF(OR(N(AF$5)=0,AF$6=""),0,AF$5*((DATE(YEAR($B42),MONTH($B42),MIN(AF$6,DAY(EOMONTH($B42,0))))&gt;=$B42)*(DATE(YEAR($B42),MONTH($B42),MIN(AF$6,DAY(EOMONTH($B42,0))))&lt;$C42)+(DATE(YEAR($B42),MONTH($B42)+1,MIN(AF$6,DAY(EOMONTH($B42,1))))&gt;=$B42)*(DATE(YEAR($B42),MONTH($B42)+1,MIN(AF$6,DAY(EOMONTH($B42,1))))&lt;$C42)))</f>
        <v>0</v>
      </c>
      <c r="AG42" s="48" t="n">
        <f aca="false">IF(OR(N(AG$5)=0,AG$6=""),0,AG$5*((DATE(YEAR($B42),MONTH($B42),MIN(AG$6,DAY(EOMONTH($B42,0))))&gt;=$B42)*(DATE(YEAR($B42),MONTH($B42),MIN(AG$6,DAY(EOMONTH($B42,0))))&lt;$C42)+(DATE(YEAR($B42),MONTH($B42)+1,MIN(AG$6,DAY(EOMONTH($B42,1))))&gt;=$B42)*(DATE(YEAR($B42),MONTH($B42)+1,MIN(AG$6,DAY(EOMONTH($B42,1))))&lt;$C42)))</f>
        <v>0</v>
      </c>
      <c r="AH42" s="48" t="n">
        <f aca="false">IF(OR(N(AH$5)=0,AH$6=""),0,AH$5*((DATE(YEAR($B42),MONTH($B42),MIN(AH$6,DAY(EOMONTH($B42,0))))&gt;=$B42)*(DATE(YEAR($B42),MONTH($B42),MIN(AH$6,DAY(EOMONTH($B42,0))))&lt;$C42)+(DATE(YEAR($B42),MONTH($B42)+1,MIN(AH$6,DAY(EOMONTH($B42,1))))&gt;=$B42)*(DATE(YEAR($B42),MONTH($B42)+1,MIN(AH$6,DAY(EOMONTH($B42,1))))&lt;$C42)))</f>
        <v>0</v>
      </c>
      <c r="AI42" s="48" t="n">
        <f aca="false">IF(OR(N(AI$5)=0,AI$6=""),0,AI$5*((DATE(YEAR($B42),MONTH($B42),MIN(AI$6,DAY(EOMONTH($B42,0))))&gt;=$B42)*(DATE(YEAR($B42),MONTH($B42),MIN(AI$6,DAY(EOMONTH($B42,0))))&lt;$C42)+(DATE(YEAR($B42),MONTH($B42)+1,MIN(AI$6,DAY(EOMONTH($B42,1))))&gt;=$B42)*(DATE(YEAR($B42),MONTH($B42)+1,MIN(AI$6,DAY(EOMONTH($B42,1))))&lt;$C42)))</f>
        <v>0</v>
      </c>
      <c r="AJ42" s="48" t="n">
        <f aca="false">IF(OR(N(AJ$5)=0,AJ$6=""),0,AJ$5*((DATE(YEAR($B42),MONTH($B42),MIN(AJ$6,DAY(EOMONTH($B42,0))))&gt;=$B42)*(DATE(YEAR($B42),MONTH($B42),MIN(AJ$6,DAY(EOMONTH($B42,0))))&lt;$C42)+(DATE(YEAR($B42),MONTH($B42)+1,MIN(AJ$6,DAY(EOMONTH($B42,1))))&gt;=$B42)*(DATE(YEAR($B42),MONTH($B42)+1,MIN(AJ$6,DAY(EOMONTH($B42,1))))&lt;$C42)))</f>
        <v>0</v>
      </c>
      <c r="AK42" s="48" t="n">
        <f aca="false">IF(OR(N(AK$5)=0,AK$6=""),0,AK$5*((DATE(YEAR($B42),MONTH($B42),MIN(AK$6,DAY(EOMONTH($B42,0))))&gt;=$B42)*(DATE(YEAR($B42),MONTH($B42),MIN(AK$6,DAY(EOMONTH($B42,0))))&lt;$C42)+(DATE(YEAR($B42),MONTH($B42)+1,MIN(AK$6,DAY(EOMONTH($B42,1))))&gt;=$B42)*(DATE(YEAR($B42),MONTH($B42)+1,MIN(AK$6,DAY(EOMONTH($B42,1))))&lt;$C42)))</f>
        <v>0</v>
      </c>
      <c r="AL42" s="48" t="n">
        <f aca="false">IF(OR(N(AL$5)=0,AL$6=""),0,AL$5*((DATE(YEAR($B42),MONTH($B42),MIN(AL$6,DAY(EOMONTH($B42,0))))&gt;=$B42)*(DATE(YEAR($B42),MONTH($B42),MIN(AL$6,DAY(EOMONTH($B42,0))))&lt;$C42)+(DATE(YEAR($B42),MONTH($B42)+1,MIN(AL$6,DAY(EOMONTH($B42,1))))&gt;=$B42)*(DATE(YEAR($B42),MONTH($B42)+1,MIN(AL$6,DAY(EOMONTH($B42,1))))&lt;$C42)))</f>
        <v>0</v>
      </c>
      <c r="AM42" s="48" t="n">
        <f aca="false">IF(OR(N(AM$5)=0,AM$6=""),0,AM$5*((DATE(YEAR($B42),MONTH($B42),MIN(AM$6,DAY(EOMONTH($B42,0))))&gt;=$B42)*(DATE(YEAR($B42),MONTH($B42),MIN(AM$6,DAY(EOMONTH($B42,0))))&lt;$C42)+(DATE(YEAR($B42),MONTH($B42)+1,MIN(AM$6,DAY(EOMONTH($B42,1))))&gt;=$B42)*(DATE(YEAR($B42),MONTH($B42)+1,MIN(AM$6,DAY(EOMONTH($B42,1))))&lt;$C42)))</f>
        <v>0</v>
      </c>
      <c r="AN42" s="48" t="n">
        <f aca="false">IF(OR(N(AN$5)=0,AN$6=""),0,AN$5*((DATE(YEAR($B42),MONTH($B42),MIN(AN$6,DAY(EOMONTH($B42,0))))&gt;=$B42)*(DATE(YEAR($B42),MONTH($B42),MIN(AN$6,DAY(EOMONTH($B42,0))))&lt;$C42)+(DATE(YEAR($B42),MONTH($B42)+1,MIN(AN$6,DAY(EOMONTH($B42,1))))&gt;=$B42)*(DATE(YEAR($B42),MONTH($B42)+1,MIN(AN$6,DAY(EOMONTH($B42,1))))&lt;$C42)))</f>
        <v>0</v>
      </c>
      <c r="AO42" s="48" t="n">
        <f aca="false">IF(OR(N(AO$5)=0,AO$6=""),0,AO$5*((DATE(YEAR($B42),MONTH($B42),MIN(AO$6,DAY(EOMONTH($B42,0))))&gt;=$B42)*(DATE(YEAR($B42),MONTH($B42),MIN(AO$6,DAY(EOMONTH($B42,0))))&lt;$C42)+(DATE(YEAR($B42),MONTH($B42)+1,MIN(AO$6,DAY(EOMONTH($B42,1))))&gt;=$B42)*(DATE(YEAR($B42),MONTH($B42)+1,MIN(AO$6,DAY(EOMONTH($B42,1))))&lt;$C42)))</f>
        <v>0</v>
      </c>
      <c r="AP42" s="48" t="n">
        <f aca="false">IF(OR(N(AP$5)=0,AP$6=""),0,AP$5*((DATE(YEAR($B42),MONTH($B42),MIN(AP$6,DAY(EOMONTH($B42,0))))&gt;=$B42)*(DATE(YEAR($B42),MONTH($B42),MIN(AP$6,DAY(EOMONTH($B42,0))))&lt;$C42)+(DATE(YEAR($B42),MONTH($B42)+1,MIN(AP$6,DAY(EOMONTH($B42,1))))&gt;=$B42)*(DATE(YEAR($B42),MONTH($B42)+1,MIN(AP$6,DAY(EOMONTH($B42,1))))&lt;$C42)))</f>
        <v>0</v>
      </c>
      <c r="AQ42" s="48" t="n">
        <f aca="false">IF(OR(N(AQ$5)=0,AQ$6=""),0,AQ$5*((DATE(YEAR($B42),MONTH($B42),MIN(AQ$6,DAY(EOMONTH($B42,0))))&gt;=$B42)*(DATE(YEAR($B42),MONTH($B42),MIN(AQ$6,DAY(EOMONTH($B42,0))))&lt;$C42)+(DATE(YEAR($B42),MONTH($B42)+1,MIN(AQ$6,DAY(EOMONTH($B42,1))))&gt;=$B42)*(DATE(YEAR($B42),MONTH($B42)+1,MIN(AQ$6,DAY(EOMONTH($B42,1))))&lt;$C42)))</f>
        <v>0</v>
      </c>
      <c r="AR42" s="48" t="n">
        <f aca="false">IF(OR(N(AR$5)=0,AR$6=""),0,AR$5*((DATE(YEAR($B42),MONTH($B42),MIN(AR$6,DAY(EOMONTH($B42,0))))&gt;=$B42)*(DATE(YEAR($B42),MONTH($B42),MIN(AR$6,DAY(EOMONTH($B42,0))))&lt;$C42)+(DATE(YEAR($B42),MONTH($B42)+1,MIN(AR$6,DAY(EOMONTH($B42,1))))&gt;=$B42)*(DATE(YEAR($B42),MONTH($B42)+1,MIN(AR$6,DAY(EOMONTH($B42,1))))&lt;$C42)))</f>
        <v>0</v>
      </c>
      <c r="AS42" s="48" t="n">
        <f aca="false">IF(OR(N(AS$5)=0,AS$6=""),0,AS$5*((DATE(YEAR($B42),MONTH($B42),MIN(AS$6,DAY(EOMONTH($B42,0))))&gt;=$B42)*(DATE(YEAR($B42),MONTH($B42),MIN(AS$6,DAY(EOMONTH($B42,0))))&lt;$C42)+(DATE(YEAR($B42),MONTH($B42)+1,MIN(AS$6,DAY(EOMONTH($B42,1))))&gt;=$B42)*(DATE(YEAR($B42),MONTH($B42)+1,MIN(AS$6,DAY(EOMONTH($B42,1))))&lt;$C42)))</f>
        <v>0</v>
      </c>
      <c r="AT42" s="48" t="n">
        <f aca="false">IF(OR(N(AT$5)=0,AT$6=""),0,AT$5*((DATE(YEAR($B42),MONTH($B42),MIN(AT$6,DAY(EOMONTH($B42,0))))&gt;=$B42)*(DATE(YEAR($B42),MONTH($B42),MIN(AT$6,DAY(EOMONTH($B42,0))))&lt;$C42)+(DATE(YEAR($B42),MONTH($B42)+1,MIN(AT$6,DAY(EOMONTH($B42,1))))&gt;=$B42)*(DATE(YEAR($B42),MONTH($B42)+1,MIN(AT$6,DAY(EOMONTH($B42,1))))&lt;$C42)))</f>
        <v>0</v>
      </c>
      <c r="AU42" s="48" t="n">
        <f aca="false">IF(OR(N(AU$5)=0,AU$6=""),0,AU$5*((DATE(YEAR($B42),MONTH($B42),MIN(AU$6,DAY(EOMONTH($B42,0))))&gt;=$B42)*(DATE(YEAR($B42),MONTH($B42),MIN(AU$6,DAY(EOMONTH($B42,0))))&lt;$C42)+(DATE(YEAR($B42),MONTH($B42)+1,MIN(AU$6,DAY(EOMONTH($B42,1))))&gt;=$B42)*(DATE(YEAR($B42),MONTH($B42)+1,MIN(AU$6,DAY(EOMONTH($B42,1))))&lt;$C42)))</f>
        <v>0</v>
      </c>
      <c r="AV42" s="48" t="n">
        <f aca="false">IF(OR(N(AV$5)=0,AV$6=""),0,AV$5*((DATE(YEAR($B42),MONTH($B42),MIN(AV$6,DAY(EOMONTH($B42,0))))&gt;=$B42)*(DATE(YEAR($B42),MONTH($B42),MIN(AV$6,DAY(EOMONTH($B42,0))))&lt;$C42)+(DATE(YEAR($B42),MONTH($B42)+1,MIN(AV$6,DAY(EOMONTH($B42,1))))&gt;=$B42)*(DATE(YEAR($B42),MONTH($B42)+1,MIN(AV$6,DAY(EOMONTH($B42,1))))&lt;$C42)))</f>
        <v>0</v>
      </c>
      <c r="AW42" s="48" t="n">
        <f aca="false">IF(OR(N(AW$5)=0,AW$6=""),0,AW$5*((DATE(YEAR($B42),MONTH($B42),MIN(AW$6,DAY(EOMONTH($B42,0))))&gt;=$B42)*(DATE(YEAR($B42),MONTH($B42),MIN(AW$6,DAY(EOMONTH($B42,0))))&lt;$C42)+(DATE(YEAR($B42),MONTH($B42)+1,MIN(AW$6,DAY(EOMONTH($B42,1))))&gt;=$B42)*(DATE(YEAR($B42),MONTH($B42)+1,MIN(AW$6,DAY(EOMONTH($B42,1))))&lt;$C42)))</f>
        <v>0</v>
      </c>
      <c r="AX42" s="48" t="n">
        <f aca="false">IF(OR(N(AX$5)=0,AX$6=""),0,AX$5*((DATE(YEAR($B42),MONTH($B42),MIN(AX$6,DAY(EOMONTH($B42,0))))&gt;=$B42)*(DATE(YEAR($B42),MONTH($B42),MIN(AX$6,DAY(EOMONTH($B42,0))))&lt;$C42)+(DATE(YEAR($B42),MONTH($B42)+1,MIN(AX$6,DAY(EOMONTH($B42,1))))&gt;=$B42)*(DATE(YEAR($B42),MONTH($B42)+1,MIN(AX$6,DAY(EOMONTH($B42,1))))&lt;$C42)))</f>
        <v>0</v>
      </c>
      <c r="AY42" s="48" t="n">
        <f aca="false">IF(OR(N(AY$5)=0,AY$6=""),0,AY$5*((DATE(YEAR($B42),MONTH($B42),MIN(AY$6,DAY(EOMONTH($B42,0))))&gt;=$B42)*(DATE(YEAR($B42),MONTH($B42),MIN(AY$6,DAY(EOMONTH($B42,0))))&lt;$C42)+(DATE(YEAR($B42),MONTH($B42)+1,MIN(AY$6,DAY(EOMONTH($B42,1))))&gt;=$B42)*(DATE(YEAR($B42),MONTH($B42)+1,MIN(AY$6,DAY(EOMONTH($B42,1))))&lt;$C42)))</f>
        <v>0</v>
      </c>
      <c r="AZ42" s="48" t="n">
        <f aca="false">IF(OR(N(AZ$5)=0,AZ$6=""),0,AZ$5*((DATE(YEAR($B42),MONTH($B42),MIN(AZ$6,DAY(EOMONTH($B42,0))))&gt;=$B42)*(DATE(YEAR($B42),MONTH($B42),MIN(AZ$6,DAY(EOMONTH($B42,0))))&lt;$C42)+(DATE(YEAR($B42),MONTH($B42)+1,MIN(AZ$6,DAY(EOMONTH($B42,1))))&gt;=$B42)*(DATE(YEAR($B42),MONTH($B42)+1,MIN(AZ$6,DAY(EOMONTH($B42,1))))&lt;$C42)))</f>
        <v>0</v>
      </c>
      <c r="BA42" s="48" t="n">
        <f aca="false">IF(OR(N(BA$5)=0,BA$6=""),0,BA$5*((DATE(YEAR($B42),MONTH($B42),MIN(BA$6,DAY(EOMONTH($B42,0))))&gt;=$B42)*(DATE(YEAR($B42),MONTH($B42),MIN(BA$6,DAY(EOMONTH($B42,0))))&lt;$C42)+(DATE(YEAR($B42),MONTH($B42)+1,MIN(BA$6,DAY(EOMONTH($B42,1))))&gt;=$B42)*(DATE(YEAR($B42),MONTH($B42)+1,MIN(BA$6,DAY(EOMONTH($B42,1))))&lt;$C42)))</f>
        <v>0</v>
      </c>
      <c r="BB42" s="48" t="n">
        <f aca="false">IF(OR(N(BB$5)=0,BB$6=""),0,BB$5*((DATE(YEAR($B42),MONTH($B42),MIN(BB$6,DAY(EOMONTH($B42,0))))&gt;=$B42)*(DATE(YEAR($B42),MONTH($B42),MIN(BB$6,DAY(EOMONTH($B42,0))))&lt;$C42)+(DATE(YEAR($B42),MONTH($B42)+1,MIN(BB$6,DAY(EOMONTH($B42,1))))&gt;=$B42)*(DATE(YEAR($B42),MONTH($B42)+1,MIN(BB$6,DAY(EOMONTH($B42,1))))&lt;$C42)))</f>
        <v>0</v>
      </c>
      <c r="BC42" s="48" t="n">
        <f aca="false">IF(OR(N(BC$5)=0,BC$6=""),0,BC$5*((DATE(YEAR($B42),MONTH($B42),MIN(BC$6,DAY(EOMONTH($B42,0))))&gt;=$B42)*(DATE(YEAR($B42),MONTH($B42),MIN(BC$6,DAY(EOMONTH($B42,0))))&lt;$C42)+(DATE(YEAR($B42),MONTH($B42)+1,MIN(BC$6,DAY(EOMONTH($B42,1))))&gt;=$B42)*(DATE(YEAR($B42),MONTH($B42)+1,MIN(BC$6,DAY(EOMONTH($B42,1))))&lt;$C42)))</f>
        <v>0</v>
      </c>
      <c r="BD42" s="48" t="n">
        <f aca="false">IF(OR(N(BD$5)=0,BD$6=""),0,BD$5*((DATE(YEAR($B42),MONTH($B42),MIN(BD$6,DAY(EOMONTH($B42,0))))&gt;=$B42)*(DATE(YEAR($B42),MONTH($B42),MIN(BD$6,DAY(EOMONTH($B42,0))))&lt;$C42)+(DATE(YEAR($B42),MONTH($B42)+1,MIN(BD$6,DAY(EOMONTH($B42,1))))&gt;=$B42)*(DATE(YEAR($B42),MONTH($B42)+1,MIN(BD$6,DAY(EOMONTH($B42,1))))&lt;$C42)))</f>
        <v>0</v>
      </c>
      <c r="BE42" s="48" t="n">
        <f aca="false">IF(OR(N(BE$5)=0,BE$6=""),0,BE$5*((DATE(YEAR($B42),MONTH($B42),MIN(BE$6,DAY(EOMONTH($B42,0))))&gt;=$B42)*(DATE(YEAR($B42),MONTH($B42),MIN(BE$6,DAY(EOMONTH($B42,0))))&lt;$C42)+(DATE(YEAR($B42),MONTH($B42)+1,MIN(BE$6,DAY(EOMONTH($B42,1))))&gt;=$B42)*(DATE(YEAR($B42),MONTH($B42)+1,MIN(BE$6,DAY(EOMONTH($B42,1))))&lt;$C42)))</f>
        <v>0</v>
      </c>
      <c r="BF42" s="48" t="n">
        <f aca="false">IF(OR(N(BF$5)=0,BF$6=""),0,BF$5*((DATE(YEAR($B42),MONTH($B42),MIN(BF$6,DAY(EOMONTH($B42,0))))&gt;=$B42)*(DATE(YEAR($B42),MONTH($B42),MIN(BF$6,DAY(EOMONTH($B42,0))))&lt;$C42)+(DATE(YEAR($B42),MONTH($B42)+1,MIN(BF$6,DAY(EOMONTH($B42,1))))&gt;=$B42)*(DATE(YEAR($B42),MONTH($B42)+1,MIN(BF$6,DAY(EOMONTH($B42,1))))&lt;$C42)))</f>
        <v>0</v>
      </c>
      <c r="BG42" s="48" t="n">
        <f aca="false">IF(OR(N(BG$5)=0,BG$6=""),0,BG$5*((DATE(YEAR($B42),MONTH($B42),MIN(BG$6,DAY(EOMONTH($B42,0))))&gt;=$B42)*(DATE(YEAR($B42),MONTH($B42),MIN(BG$6,DAY(EOMONTH($B42,0))))&lt;$C42)+(DATE(YEAR($B42),MONTH($B42)+1,MIN(BG$6,DAY(EOMONTH($B42,1))))&gt;=$B42)*(DATE(YEAR($B42),MONTH($B42)+1,MIN(BG$6,DAY(EOMONTH($B42,1))))&lt;$C42)))</f>
        <v>0</v>
      </c>
      <c r="BH42" s="48" t="n">
        <f aca="false">IF(OR(N(BH$5)=0,BH$6=""),0,BH$5*((DATE(YEAR($B42),MONTH($B42),MIN(BH$6,DAY(EOMONTH($B42,0))))&gt;=$B42)*(DATE(YEAR($B42),MONTH($B42),MIN(BH$6,DAY(EOMONTH($B42,0))))&lt;$C42)+(DATE(YEAR($B42),MONTH($B42)+1,MIN(BH$6,DAY(EOMONTH($B42,1))))&gt;=$B42)*(DATE(YEAR($B42),MONTH($B42)+1,MIN(BH$6,DAY(EOMONTH($B42,1))))&lt;$C42)))</f>
        <v>0</v>
      </c>
      <c r="BI42" s="48" t="n">
        <f aca="false">IF(OR(N(BI$5)=0,BI$6=""),0,BI$5*((DATE(YEAR($B42),MONTH($B42),MIN(BI$6,DAY(EOMONTH($B42,0))))&gt;=$B42)*(DATE(YEAR($B42),MONTH($B42),MIN(BI$6,DAY(EOMONTH($B42,0))))&lt;$C42)+(DATE(YEAR($B42),MONTH($B42)+1,MIN(BI$6,DAY(EOMONTH($B42,1))))&gt;=$B42)*(DATE(YEAR($B42),MONTH($B42)+1,MIN(BI$6,DAY(EOMONTH($B42,1))))&lt;$C42)))</f>
        <v>0</v>
      </c>
      <c r="BJ42" s="48" t="n">
        <f aca="false">IF(OR(N(BJ$5)=0,BJ$6=""),0,BJ$5*((DATE(YEAR($B42),MONTH($B42),MIN(BJ$6,DAY(EOMONTH($B42,0))))&gt;=$B42)*(DATE(YEAR($B42),MONTH($B42),MIN(BJ$6,DAY(EOMONTH($B42,0))))&lt;$C42)+(DATE(YEAR($B42),MONTH($B42)+1,MIN(BJ$6,DAY(EOMONTH($B42,1))))&gt;=$B42)*(DATE(YEAR($B42),MONTH($B42)+1,MIN(BJ$6,DAY(EOMONTH($B42,1))))&lt;$C42)))</f>
        <v>0</v>
      </c>
      <c r="BK42" s="48" t="n">
        <f aca="false">IF(OR(N(BK$5)=0,BK$6=""),0,BK$5*((DATE(YEAR($B42),MONTH($B42),MIN(BK$6,DAY(EOMONTH($B42,0))))&gt;=$B42)*(DATE(YEAR($B42),MONTH($B42),MIN(BK$6,DAY(EOMONTH($B42,0))))&lt;$C42)+(DATE(YEAR($B42),MONTH($B42)+1,MIN(BK$6,DAY(EOMONTH($B42,1))))&gt;=$B42)*(DATE(YEAR($B42),MONTH($B42)+1,MIN(BK$6,DAY(EOMONTH($B42,1))))&lt;$C42)))</f>
        <v>0</v>
      </c>
      <c r="BL42" s="48" t="n">
        <f aca="false">IF(OR(N(BL$5)=0,BL$6=""),0,BL$5*((DATE(YEAR($B42),MONTH($B42),MIN(BL$6,DAY(EOMONTH($B42,0))))&gt;=$B42)*(DATE(YEAR($B42),MONTH($B42),MIN(BL$6,DAY(EOMONTH($B42,0))))&lt;$C42)+(DATE(YEAR($B42),MONTH($B42)+1,MIN(BL$6,DAY(EOMONTH($B42,1))))&gt;=$B42)*(DATE(YEAR($B42),MONTH($B42)+1,MIN(BL$6,DAY(EOMONTH($B42,1))))&lt;$C42)))</f>
        <v>0</v>
      </c>
      <c r="BM42" s="48" t="n">
        <f aca="false">IF(OR(N(BM$5)=0,BM$6=""),0,BM$5*((DATE(YEAR($B42),MONTH($B42),MIN(BM$6,DAY(EOMONTH($B42,0))))&gt;=$B42)*(DATE(YEAR($B42),MONTH($B42),MIN(BM$6,DAY(EOMONTH($B42,0))))&lt;$C42)+(DATE(YEAR($B42),MONTH($B42)+1,MIN(BM$6,DAY(EOMONTH($B42,1))))&gt;=$B42)*(DATE(YEAR($B42),MONTH($B42)+1,MIN(BM$6,DAY(EOMONTH($B42,1))))&lt;$C42)))</f>
        <v>0</v>
      </c>
      <c r="BN42" s="48" t="n">
        <f aca="false">IF(OR(N(BN$5)=0,BN$6=""),0,BN$5*((DATE(YEAR($B42),MONTH($B42),MIN(BN$6,DAY(EOMONTH($B42,0))))&gt;=$B42)*(DATE(YEAR($B42),MONTH($B42),MIN(BN$6,DAY(EOMONTH($B42,0))))&lt;$C42)+(DATE(YEAR($B42),MONTH($B42)+1,MIN(BN$6,DAY(EOMONTH($B42,1))))&gt;=$B42)*(DATE(YEAR($B42),MONTH($B42)+1,MIN(BN$6,DAY(EOMONTH($B42,1))))&lt;$C42)))</f>
        <v>0</v>
      </c>
      <c r="BO42" s="48" t="n">
        <f aca="false">IF(OR(N(BO$5)=0,BO$6=""),0,BO$5*((DATE(YEAR($B42),MONTH($B42),MIN(BO$6,DAY(EOMONTH($B42,0))))&gt;=$B42)*(DATE(YEAR($B42),MONTH($B42),MIN(BO$6,DAY(EOMONTH($B42,0))))&lt;$C42)+(DATE(YEAR($B42),MONTH($B42)+1,MIN(BO$6,DAY(EOMONTH($B42,1))))&gt;=$B42)*(DATE(YEAR($B42),MONTH($B42)+1,MIN(BO$6,DAY(EOMONTH($B42,1))))&lt;$C42)))</f>
        <v>0</v>
      </c>
      <c r="BP42" s="48" t="n">
        <f aca="false">IF(OR(N(BP$5)=0,BP$6=""),0,BP$5*((DATE(YEAR($B42),MONTH($B42),MIN(BP$6,DAY(EOMONTH($B42,0))))&gt;=$B42)*(DATE(YEAR($B42),MONTH($B42),MIN(BP$6,DAY(EOMONTH($B42,0))))&lt;$C42)+(DATE(YEAR($B42),MONTH($B42)+1,MIN(BP$6,DAY(EOMONTH($B42,1))))&gt;=$B42)*(DATE(YEAR($B42),MONTH($B42)+1,MIN(BP$6,DAY(EOMONTH($B42,1))))&lt;$C42)))</f>
        <v>0</v>
      </c>
      <c r="BQ42" s="48" t="n">
        <f aca="false">IF(OR(N(BQ$5)=0,BQ$6=""),0,BQ$5*((DATE(YEAR($B42),MONTH($B42),MIN(BQ$6,DAY(EOMONTH($B42,0))))&gt;=$B42)*(DATE(YEAR($B42),MONTH($B42),MIN(BQ$6,DAY(EOMONTH($B42,0))))&lt;$C42)+(DATE(YEAR($B42),MONTH($B42)+1,MIN(BQ$6,DAY(EOMONTH($B42,1))))&gt;=$B42)*(DATE(YEAR($B42),MONTH($B42)+1,MIN(BQ$6,DAY(EOMONTH($B42,1))))&lt;$C42)))</f>
        <v>0</v>
      </c>
      <c r="BR42" s="48" t="n">
        <f aca="false">IF(OR(N(BR$5)=0,BR$6=""),0,BR$5*((DATE(YEAR($B42),MONTH($B42),MIN(BR$6,DAY(EOMONTH($B42,0))))&gt;=$B42)*(DATE(YEAR($B42),MONTH($B42),MIN(BR$6,DAY(EOMONTH($B42,0))))&lt;$C42)+(DATE(YEAR($B42),MONTH($B42)+1,MIN(BR$6,DAY(EOMONTH($B42,1))))&gt;=$B42)*(DATE(YEAR($B42),MONTH($B42)+1,MIN(BR$6,DAY(EOMONTH($B42,1))))&lt;$C42)))</f>
        <v>0</v>
      </c>
      <c r="BS42" s="48" t="n">
        <f aca="false">IF(OR(N(BS$5)=0,BS$6=""),0,BS$5*((DATE(YEAR($B42),MONTH($B42),MIN(BS$6,DAY(EOMONTH($B42,0))))&gt;=$B42)*(DATE(YEAR($B42),MONTH($B42),MIN(BS$6,DAY(EOMONTH($B42,0))))&lt;$C42)+(DATE(YEAR($B42),MONTH($B42)+1,MIN(BS$6,DAY(EOMONTH($B42,1))))&gt;=$B42)*(DATE(YEAR($B42),MONTH($B42)+1,MIN(BS$6,DAY(EOMONTH($B42,1))))&lt;$C42)))</f>
        <v>0</v>
      </c>
      <c r="BT42" s="48" t="n">
        <f aca="false">IF(OR(N(BT$5)=0,BT$6=""),0,BT$5*((DATE(YEAR($B42),MONTH($B42),MIN(BT$6,DAY(EOMONTH($B42,0))))&gt;=$B42)*(DATE(YEAR($B42),MONTH($B42),MIN(BT$6,DAY(EOMONTH($B42,0))))&lt;$C42)+(DATE(YEAR($B42),MONTH($B42)+1,MIN(BT$6,DAY(EOMONTH($B42,1))))&gt;=$B42)*(DATE(YEAR($B42),MONTH($B42)+1,MIN(BT$6,DAY(EOMONTH($B42,1))))&lt;$C42)))</f>
        <v>0</v>
      </c>
      <c r="BU42" s="48" t="n">
        <f aca="false">IF(OR(N(BU$5)=0,BU$6=""),0,BU$5*((DATE(YEAR($B42),MONTH($B42),MIN(BU$6,DAY(EOMONTH($B42,0))))&gt;=$B42)*(DATE(YEAR($B42),MONTH($B42),MIN(BU$6,DAY(EOMONTH($B42,0))))&lt;$C42)+(DATE(YEAR($B42),MONTH($B42)+1,MIN(BU$6,DAY(EOMONTH($B42,1))))&gt;=$B42)*(DATE(YEAR($B42),MONTH($B42)+1,MIN(BU$6,DAY(EOMONTH($B42,1))))&lt;$C42)))</f>
        <v>0</v>
      </c>
      <c r="BV42" s="48" t="n">
        <f aca="false">IF(OR(N(BV$5)=0,BV$6=""),0,BV$5*((DATE(YEAR($B42),MONTH($B42),MIN(BV$6,DAY(EOMONTH($B42,0))))&gt;=$B42)*(DATE(YEAR($B42),MONTH($B42),MIN(BV$6,DAY(EOMONTH($B42,0))))&lt;$C42)+(DATE(YEAR($B42),MONTH($B42)+1,MIN(BV$6,DAY(EOMONTH($B42,1))))&gt;=$B42)*(DATE(YEAR($B42),MONTH($B42)+1,MIN(BV$6,DAY(EOMONTH($B42,1))))&lt;$C42)))</f>
        <v>0</v>
      </c>
      <c r="BW42" s="48" t="n">
        <f aca="false">IF(OR(N(BW$5)=0,BW$6=""),0,BW$5*((DATE(YEAR($B42),MONTH($B42),MIN(BW$6,DAY(EOMONTH($B42,0))))&gt;=$B42)*(DATE(YEAR($B42),MONTH($B42),MIN(BW$6,DAY(EOMONTH($B42,0))))&lt;$C42)+(DATE(YEAR($B42),MONTH($B42)+1,MIN(BW$6,DAY(EOMONTH($B42,1))))&gt;=$B42)*(DATE(YEAR($B42),MONTH($B42)+1,MIN(BW$6,DAY(EOMONTH($B42,1))))&lt;$C42)))</f>
        <v>0</v>
      </c>
      <c r="BX42" s="48" t="n">
        <f aca="false">MIN(Z42,(FT41*(1+FT$5/Setup!$C$36)+IF($V42=1,N($F42),0)))</f>
        <v>0</v>
      </c>
      <c r="BY42" s="48" t="n">
        <f aca="false">MIN(AA42,(FU41*(1+FU$5/Setup!$C$36)+IF($V42=2,N($F42),0)))</f>
        <v>0</v>
      </c>
      <c r="BZ42" s="48" t="n">
        <f aca="false">MIN(AB42,(FV41*(1+FV$5/Setup!$C$36)+IF($V42=3,N($F42),0)))</f>
        <v>0</v>
      </c>
      <c r="CA42" s="48" t="n">
        <f aca="false">MIN(AC42,(FW41*(1+FW$5/Setup!$C$36)+IF($V42=4,N($F42),0)))</f>
        <v>0</v>
      </c>
      <c r="CB42" s="48" t="n">
        <f aca="false">MIN(AD42,(FX41*(1+FX$5/Setup!$C$36)+IF($V42=5,N($F42),0)))</f>
        <v>0</v>
      </c>
      <c r="CC42" s="48" t="n">
        <f aca="false">MIN(AE42,(FY41*(1+FY$5/Setup!$C$36)+IF($V42=6,N($F42),0)))</f>
        <v>0</v>
      </c>
      <c r="CD42" s="48" t="n">
        <f aca="false">MIN(AF42,(FZ41*(1+FZ$5/Setup!$C$36)+IF($V42=7,N($F42),0)))</f>
        <v>0</v>
      </c>
      <c r="CE42" s="48" t="n">
        <f aca="false">MIN(AG42,(GA41*(1+GA$5/Setup!$C$36)+IF($V42=8,N($F42),0)))</f>
        <v>0</v>
      </c>
      <c r="CF42" s="48" t="n">
        <f aca="false">MIN(AH42,(GB41*(1+GB$5/Setup!$C$36)+IF($V42=9,N($F42),0)))</f>
        <v>0</v>
      </c>
      <c r="CG42" s="48" t="n">
        <f aca="false">MIN(AI42,(GC41*(1+GC$5/Setup!$C$36)+IF($V42=10,N($F42),0)))</f>
        <v>0</v>
      </c>
      <c r="CH42" s="48" t="n">
        <f aca="false">MIN(AJ42,(GD41*(1+GD$5/Setup!$C$36)+IF($V42=11,N($F42),0)))</f>
        <v>0</v>
      </c>
      <c r="CI42" s="48" t="n">
        <f aca="false">MIN(AK42,(GE41*(1+GE$5/Setup!$C$36)+IF($V42=12,N($F42),0)))</f>
        <v>0</v>
      </c>
      <c r="CJ42" s="48" t="n">
        <f aca="false">MIN(AL42,(GF41*(1+GF$5/Setup!$C$36)+IF($V42=13,N($F42),0)))</f>
        <v>0</v>
      </c>
      <c r="CK42" s="48" t="n">
        <f aca="false">MIN(AM42,(GG41*(1+GG$5/Setup!$C$36)+IF($V42=14,N($F42),0)))</f>
        <v>0</v>
      </c>
      <c r="CL42" s="48" t="n">
        <f aca="false">MIN(AN42,(GH41*(1+GH$5/Setup!$C$36)+IF($V42=15,N($F42),0)))</f>
        <v>0</v>
      </c>
      <c r="CM42" s="48" t="n">
        <f aca="false">MIN(AO42,(GI41*(1+GI$5/Setup!$C$36)+IF($V42=16,N($F42),0)))</f>
        <v>0</v>
      </c>
      <c r="CN42" s="48" t="n">
        <f aca="false">MIN(AP42,(GJ41*(1+GJ$5/Setup!$C$36)+IF($V42=17,N($F42),0)))</f>
        <v>0</v>
      </c>
      <c r="CO42" s="48" t="n">
        <f aca="false">MIN(AQ42,(GK41*(1+GK$5/Setup!$C$36)+IF($V42=18,N($F42),0)))</f>
        <v>0</v>
      </c>
      <c r="CP42" s="48" t="n">
        <f aca="false">MIN(AR42,(GL41*(1+GL$5/Setup!$C$36)+IF($V42=19,N($F42),0)))</f>
        <v>0</v>
      </c>
      <c r="CQ42" s="48" t="n">
        <f aca="false">MIN(AS42,(GM41*(1+GM$5/Setup!$C$36)+IF($V42=20,N($F42),0)))</f>
        <v>0</v>
      </c>
      <c r="CR42" s="48" t="n">
        <f aca="false">MIN(AT42,(GN41*(1+GN$5/Setup!$C$36)+IF($V42=21,N($F42),0)))</f>
        <v>0</v>
      </c>
      <c r="CS42" s="48" t="n">
        <f aca="false">MIN(AU42,(GO41*(1+GO$5/Setup!$C$36)+IF($V42=22,N($F42),0)))</f>
        <v>0</v>
      </c>
      <c r="CT42" s="48" t="n">
        <f aca="false">MIN(AV42,(GP41*(1+GP$5/Setup!$C$36)+IF($V42=23,N($F42),0)))</f>
        <v>0</v>
      </c>
      <c r="CU42" s="48" t="n">
        <f aca="false">MIN(AW42,(GQ41*(1+GQ$5/Setup!$C$36)+IF($V42=24,N($F42),0)))</f>
        <v>0</v>
      </c>
      <c r="CV42" s="48" t="n">
        <f aca="false">MIN(AX42,(GR41*(1+GR$5/Setup!$C$36)+IF($V42=25,N($F42),0)))</f>
        <v>0</v>
      </c>
      <c r="CW42" s="48" t="n">
        <f aca="false">MIN(AY42,(GS41*(1+GS$5/Setup!$C$36)+IF($V42=26,N($F42),0)))</f>
        <v>0</v>
      </c>
      <c r="CX42" s="48" t="n">
        <f aca="false">MIN(AZ42,(GT41*(1+GT$5/Setup!$C$36)+IF($V42=27,N($F42),0)))</f>
        <v>0</v>
      </c>
      <c r="CY42" s="48" t="n">
        <f aca="false">MIN(BA42,(GU41*(1+GU$5/Setup!$C$36)+IF($V42=28,N($F42),0)))</f>
        <v>0</v>
      </c>
      <c r="CZ42" s="48" t="n">
        <f aca="false">MIN(BB42,(GV41*(1+GV$5/Setup!$C$36)+IF($V42=29,N($F42),0)))</f>
        <v>0</v>
      </c>
      <c r="DA42" s="48" t="n">
        <f aca="false">MIN(BC42,(GW41*(1+GW$5/Setup!$C$36)+IF($V42=30,N($F42),0)))</f>
        <v>0</v>
      </c>
      <c r="DB42" s="48" t="n">
        <f aca="false">MIN(BD42,(GX41*(1+GX$5/Setup!$C$36)+IF($V42=31,N($F42),0)))</f>
        <v>0</v>
      </c>
      <c r="DC42" s="48" t="n">
        <f aca="false">MIN(BE42,(GY41*(1+GY$5/Setup!$C$36)+IF($V42=32,N($F42),0)))</f>
        <v>0</v>
      </c>
      <c r="DD42" s="48" t="n">
        <f aca="false">MIN(BF42,(GZ41*(1+GZ$5/Setup!$C$36)+IF($V42=33,N($F42),0)))</f>
        <v>0</v>
      </c>
      <c r="DE42" s="48" t="n">
        <f aca="false">MIN(BG42,(HA41*(1+HA$5/Setup!$C$36)+IF($V42=34,N($F42),0)))</f>
        <v>0</v>
      </c>
      <c r="DF42" s="48" t="n">
        <f aca="false">MIN(BH42,(HB41*(1+HB$5/Setup!$C$36)+IF($V42=35,N($F42),0)))</f>
        <v>0</v>
      </c>
      <c r="DG42" s="48" t="n">
        <f aca="false">MIN(BI42,(HC41*(1+HC$5/Setup!$C$36)+IF($V42=36,N($F42),0)))</f>
        <v>0</v>
      </c>
      <c r="DH42" s="48" t="n">
        <f aca="false">MIN(BJ42,(HD41*(1+HD$5/Setup!$C$36)+IF($V42=37,N($F42),0)))</f>
        <v>0</v>
      </c>
      <c r="DI42" s="48" t="n">
        <f aca="false">MIN(BK42,(HE41*(1+HE$5/Setup!$C$36)+IF($V42=38,N($F42),0)))</f>
        <v>0</v>
      </c>
      <c r="DJ42" s="48" t="n">
        <f aca="false">MIN(BL42,(HF41*(1+HF$5/Setup!$C$36)+IF($V42=39,N($F42),0)))</f>
        <v>0</v>
      </c>
      <c r="DK42" s="48" t="n">
        <f aca="false">MIN(BM42,(HG41*(1+HG$5/Setup!$C$36)+IF($V42=40,N($F42),0)))</f>
        <v>0</v>
      </c>
      <c r="DL42" s="48" t="n">
        <f aca="false">MIN(BN42,(HH41*(1+HH$5/Setup!$C$36)+IF($V42=41,N($F42),0)))</f>
        <v>0</v>
      </c>
      <c r="DM42" s="48" t="n">
        <f aca="false">MIN(BO42,(HI41*(1+HI$5/Setup!$C$36)+IF($V42=42,N($F42),0)))</f>
        <v>0</v>
      </c>
      <c r="DN42" s="48" t="n">
        <f aca="false">MIN(BP42,(HJ41*(1+HJ$5/Setup!$C$36)+IF($V42=43,N($F42),0)))</f>
        <v>0</v>
      </c>
      <c r="DO42" s="48" t="n">
        <f aca="false">MIN(BQ42,(HK41*(1+HK$5/Setup!$C$36)+IF($V42=44,N($F42),0)))</f>
        <v>0</v>
      </c>
      <c r="DP42" s="48" t="n">
        <f aca="false">MIN(BR42,(HL41*(1+HL$5/Setup!$C$36)+IF($V42=45,N($F42),0)))</f>
        <v>0</v>
      </c>
      <c r="DQ42" s="48" t="n">
        <f aca="false">MIN(BS42,(HM41*(1+HM$5/Setup!$C$36)+IF($V42=46,N($F42),0)))</f>
        <v>0</v>
      </c>
      <c r="DR42" s="48" t="n">
        <f aca="false">MIN(BT42,(HN41*(1+HN$5/Setup!$C$36)+IF($V42=47,N($F42),0)))</f>
        <v>0</v>
      </c>
      <c r="DS42" s="48" t="n">
        <f aca="false">MIN(BU42,(HO41*(1+HO$5/Setup!$C$36)+IF($V42=48,N($F42),0)))</f>
        <v>0</v>
      </c>
      <c r="DT42" s="48" t="n">
        <f aca="false">MIN(BV42,(HP41*(1+HP$5/Setup!$C$36)+IF($V42=49,N($F42),0)))</f>
        <v>0</v>
      </c>
      <c r="DU42" s="48" t="n">
        <f aca="false">MIN(BW42,(HQ41*(1+HQ$5/Setup!$C$36)+IF($V42=50,N($F42),0)))</f>
        <v>0</v>
      </c>
      <c r="DV42" s="48" t="n">
        <f aca="false">MIN(MAX((FT41*(1+FT$5/Setup!$C$36)+IF($V42=1,N($F42),0))-BX42,0),MAX($P42-0,0))</f>
        <v>0</v>
      </c>
      <c r="DW42" s="48" t="n">
        <f aca="false">MIN(MAX((FU41*(1+FU$5/Setup!$C$36)+IF($V42=2,N($F42),0))-BY42,0),MAX($P42-SUM(DV42:DV42),0))</f>
        <v>0</v>
      </c>
      <c r="DX42" s="48" t="n">
        <f aca="false">MIN(MAX((FV41*(1+FV$5/Setup!$C$36)+IF($V42=3,N($F42),0))-BZ42,0),MAX($P42-SUM(DV42:DW42),0))</f>
        <v>0</v>
      </c>
      <c r="DY42" s="48" t="n">
        <f aca="false">MIN(MAX((FW41*(1+FW$5/Setup!$C$36)+IF($V42=4,N($F42),0))-CA42,0),MAX($P42-SUM(DV42:DX42),0))</f>
        <v>0</v>
      </c>
      <c r="DZ42" s="48" t="n">
        <f aca="false">MIN(MAX((FX41*(1+FX$5/Setup!$C$36)+IF($V42=5,N($F42),0))-CB42,0),MAX($P42-SUM(DV42:DY42),0))</f>
        <v>0</v>
      </c>
      <c r="EA42" s="48" t="n">
        <f aca="false">MIN(MAX((FY41*(1+FY$5/Setup!$C$36)+IF($V42=6,N($F42),0))-CC42,0),MAX($P42-SUM(DV42:DZ42),0))</f>
        <v>0</v>
      </c>
      <c r="EB42" s="48" t="n">
        <f aca="false">MIN(MAX((FZ41*(1+FZ$5/Setup!$C$36)+IF($V42=7,N($F42),0))-CD42,0),MAX($P42-SUM(DV42:EA42),0))</f>
        <v>0</v>
      </c>
      <c r="EC42" s="48" t="n">
        <f aca="false">MIN(MAX((GA41*(1+GA$5/Setup!$C$36)+IF($V42=8,N($F42),0))-CE42,0),MAX($P42-SUM(DV42:EB42),0))</f>
        <v>0</v>
      </c>
      <c r="ED42" s="48" t="n">
        <f aca="false">MIN(MAX((GB41*(1+GB$5/Setup!$C$36)+IF($V42=9,N($F42),0))-CF42,0),MAX($P42-SUM(DV42:EC42),0))</f>
        <v>0</v>
      </c>
      <c r="EE42" s="48" t="n">
        <f aca="false">MIN(MAX((GC41*(1+GC$5/Setup!$C$36)+IF($V42=10,N($F42),0))-CG42,0),MAX($P42-SUM(DV42:ED42),0))</f>
        <v>0</v>
      </c>
      <c r="EF42" s="48" t="n">
        <f aca="false">MIN(MAX((GD41*(1+GD$5/Setup!$C$36)+IF($V42=11,N($F42),0))-CH42,0),MAX($P42-SUM(DV42:EE42),0))</f>
        <v>0</v>
      </c>
      <c r="EG42" s="48" t="n">
        <f aca="false">MIN(MAX((GE41*(1+GE$5/Setup!$C$36)+IF($V42=12,N($F42),0))-CI42,0),MAX($P42-SUM(DV42:EF42),0))</f>
        <v>0</v>
      </c>
      <c r="EH42" s="48" t="n">
        <f aca="false">MIN(MAX((GF41*(1+GF$5/Setup!$C$36)+IF($V42=13,N($F42),0))-CJ42,0),MAX($P42-SUM(DV42:EG42),0))</f>
        <v>0</v>
      </c>
      <c r="EI42" s="48" t="n">
        <f aca="false">MIN(MAX((GG41*(1+GG$5/Setup!$C$36)+IF($V42=14,N($F42),0))-CK42,0),MAX($P42-SUM(DV42:EH42),0))</f>
        <v>0</v>
      </c>
      <c r="EJ42" s="48" t="n">
        <f aca="false">MIN(MAX((GH41*(1+GH$5/Setup!$C$36)+IF($V42=15,N($F42),0))-CL42,0),MAX($P42-SUM(DV42:EI42),0))</f>
        <v>0</v>
      </c>
      <c r="EK42" s="48" t="n">
        <f aca="false">MIN(MAX((GI41*(1+GI$5/Setup!$C$36)+IF($V42=16,N($F42),0))-CM42,0),MAX($P42-SUM(DV42:EJ42),0))</f>
        <v>0</v>
      </c>
      <c r="EL42" s="48" t="n">
        <f aca="false">MIN(MAX((GJ41*(1+GJ$5/Setup!$C$36)+IF($V42=17,N($F42),0))-CN42,0),MAX($P42-SUM(DV42:EK42),0))</f>
        <v>0</v>
      </c>
      <c r="EM42" s="48" t="n">
        <f aca="false">MIN(MAX((GK41*(1+GK$5/Setup!$C$36)+IF($V42=18,N($F42),0))-CO42,0),MAX($P42-SUM(DV42:EL42),0))</f>
        <v>0</v>
      </c>
      <c r="EN42" s="48" t="n">
        <f aca="false">MIN(MAX((GL41*(1+GL$5/Setup!$C$36)+IF($V42=19,N($F42),0))-CP42,0),MAX($P42-SUM(DV42:EM42),0))</f>
        <v>0</v>
      </c>
      <c r="EO42" s="48" t="n">
        <f aca="false">MIN(MAX((GM41*(1+GM$5/Setup!$C$36)+IF($V42=20,N($F42),0))-CQ42,0),MAX($P42-SUM(DV42:EN42),0))</f>
        <v>0</v>
      </c>
      <c r="EP42" s="48" t="n">
        <f aca="false">MIN(MAX((GN41*(1+GN$5/Setup!$C$36)+IF($V42=21,N($F42),0))-CR42,0),MAX($P42-SUM(DV42:EO42),0))</f>
        <v>0</v>
      </c>
      <c r="EQ42" s="48" t="n">
        <f aca="false">MIN(MAX((GO41*(1+GO$5/Setup!$C$36)+IF($V42=22,N($F42),0))-CS42,0),MAX($P42-SUM(DV42:EP42),0))</f>
        <v>0</v>
      </c>
      <c r="ER42" s="48" t="n">
        <f aca="false">MIN(MAX((GP41*(1+GP$5/Setup!$C$36)+IF($V42=23,N($F42),0))-CT42,0),MAX($P42-SUM(DV42:EQ42),0))</f>
        <v>0</v>
      </c>
      <c r="ES42" s="48" t="n">
        <f aca="false">MIN(MAX((GQ41*(1+GQ$5/Setup!$C$36)+IF($V42=24,N($F42),0))-CU42,0),MAX($P42-SUM(DV42:ER42),0))</f>
        <v>0</v>
      </c>
      <c r="ET42" s="48" t="n">
        <f aca="false">MIN(MAX((GR41*(1+GR$5/Setup!$C$36)+IF($V42=25,N($F42),0))-CV42,0),MAX($P42-SUM(DV42:ES42),0))</f>
        <v>0</v>
      </c>
      <c r="EU42" s="48" t="n">
        <f aca="false">MIN(MAX((GS41*(1+GS$5/Setup!$C$36)+IF($V42=26,N($F42),0))-CW42,0),MAX($P42-SUM(DV42:ET42),0))</f>
        <v>0</v>
      </c>
      <c r="EV42" s="48" t="n">
        <f aca="false">MIN(MAX((GT41*(1+GT$5/Setup!$C$36)+IF($V42=27,N($F42),0))-CX42,0),MAX($P42-SUM(DV42:EU42),0))</f>
        <v>0</v>
      </c>
      <c r="EW42" s="48" t="n">
        <f aca="false">MIN(MAX((GU41*(1+GU$5/Setup!$C$36)+IF($V42=28,N($F42),0))-CY42,0),MAX($P42-SUM(DV42:EV42),0))</f>
        <v>0</v>
      </c>
      <c r="EX42" s="48" t="n">
        <f aca="false">MIN(MAX((GV41*(1+GV$5/Setup!$C$36)+IF($V42=29,N($F42),0))-CZ42,0),MAX($P42-SUM(DV42:EW42),0))</f>
        <v>0</v>
      </c>
      <c r="EY42" s="48" t="n">
        <f aca="false">MIN(MAX((GW41*(1+GW$5/Setup!$C$36)+IF($V42=30,N($F42),0))-DA42,0),MAX($P42-SUM(DV42:EX42),0))</f>
        <v>0</v>
      </c>
      <c r="EZ42" s="48" t="n">
        <f aca="false">MIN(MAX((GX41*(1+GX$5/Setup!$C$36)+IF($V42=31,N($F42),0))-DB42,0),MAX($P42-SUM(DV42:EY42),0))</f>
        <v>0</v>
      </c>
      <c r="FA42" s="48" t="n">
        <f aca="false">MIN(MAX((GY41*(1+GY$5/Setup!$C$36)+IF($V42=32,N($F42),0))-DC42,0),MAX($P42-SUM(DV42:EZ42),0))</f>
        <v>0</v>
      </c>
      <c r="FB42" s="48" t="n">
        <f aca="false">MIN(MAX((GZ41*(1+GZ$5/Setup!$C$36)+IF($V42=33,N($F42),0))-DD42,0),MAX($P42-SUM(DV42:FA42),0))</f>
        <v>0</v>
      </c>
      <c r="FC42" s="48" t="n">
        <f aca="false">MIN(MAX((HA41*(1+HA$5/Setup!$C$36)+IF($V42=34,N($F42),0))-DE42,0),MAX($P42-SUM(DV42:FB42),0))</f>
        <v>0</v>
      </c>
      <c r="FD42" s="48" t="n">
        <f aca="false">MIN(MAX((HB41*(1+HB$5/Setup!$C$36)+IF($V42=35,N($F42),0))-DF42,0),MAX($P42-SUM(DV42:FC42),0))</f>
        <v>0</v>
      </c>
      <c r="FE42" s="48" t="n">
        <f aca="false">MIN(MAX((HC41*(1+HC$5/Setup!$C$36)+IF($V42=36,N($F42),0))-DG42,0),MAX($P42-SUM(DV42:FD42),0))</f>
        <v>0</v>
      </c>
      <c r="FF42" s="48" t="n">
        <f aca="false">MIN(MAX((HD41*(1+HD$5/Setup!$C$36)+IF($V42=37,N($F42),0))-DH42,0),MAX($P42-SUM(DV42:FE42),0))</f>
        <v>0</v>
      </c>
      <c r="FG42" s="48" t="n">
        <f aca="false">MIN(MAX((HE41*(1+HE$5/Setup!$C$36)+IF($V42=38,N($F42),0))-DI42,0),MAX($P42-SUM(DV42:FF42),0))</f>
        <v>0</v>
      </c>
      <c r="FH42" s="48" t="n">
        <f aca="false">MIN(MAX((HF41*(1+HF$5/Setup!$C$36)+IF($V42=39,N($F42),0))-DJ42,0),MAX($P42-SUM(DV42:FG42),0))</f>
        <v>0</v>
      </c>
      <c r="FI42" s="48" t="n">
        <f aca="false">MIN(MAX((HG41*(1+HG$5/Setup!$C$36)+IF($V42=40,N($F42),0))-DK42,0),MAX($P42-SUM(DV42:FH42),0))</f>
        <v>0</v>
      </c>
      <c r="FJ42" s="48" t="n">
        <f aca="false">MIN(MAX((HH41*(1+HH$5/Setup!$C$36)+IF($V42=41,N($F42),0))-DL42,0),MAX($P42-SUM(DV42:FI42),0))</f>
        <v>0</v>
      </c>
      <c r="FK42" s="48" t="n">
        <f aca="false">MIN(MAX((HI41*(1+HI$5/Setup!$C$36)+IF($V42=42,N($F42),0))-DM42,0),MAX($P42-SUM(DV42:FJ42),0))</f>
        <v>0</v>
      </c>
      <c r="FL42" s="48" t="n">
        <f aca="false">MIN(MAX((HJ41*(1+HJ$5/Setup!$C$36)+IF($V42=43,N($F42),0))-DN42,0),MAX($P42-SUM(DV42:FK42),0))</f>
        <v>0</v>
      </c>
      <c r="FM42" s="48" t="n">
        <f aca="false">MIN(MAX((HK41*(1+HK$5/Setup!$C$36)+IF($V42=44,N($F42),0))-DO42,0),MAX($P42-SUM(DV42:FL42),0))</f>
        <v>0</v>
      </c>
      <c r="FN42" s="48" t="n">
        <f aca="false">MIN(MAX((HL41*(1+HL$5/Setup!$C$36)+IF($V42=45,N($F42),0))-DP42,0),MAX($P42-SUM(DV42:FM42),0))</f>
        <v>0</v>
      </c>
      <c r="FO42" s="48" t="n">
        <f aca="false">MIN(MAX((HM41*(1+HM$5/Setup!$C$36)+IF($V42=46,N($F42),0))-DQ42,0),MAX($P42-SUM(DV42:FN42),0))</f>
        <v>0</v>
      </c>
      <c r="FP42" s="48" t="n">
        <f aca="false">MIN(MAX((HN41*(1+HN$5/Setup!$C$36)+IF($V42=47,N($F42),0))-DR42,0),MAX($P42-SUM(DV42:FO42),0))</f>
        <v>0</v>
      </c>
      <c r="FQ42" s="48" t="n">
        <f aca="false">MIN(MAX((HO41*(1+HO$5/Setup!$C$36)+IF($V42=48,N($F42),0))-DS42,0),MAX($P42-SUM(DV42:FP42),0))</f>
        <v>0</v>
      </c>
      <c r="FR42" s="48" t="n">
        <f aca="false">MIN(MAX((HP41*(1+HP$5/Setup!$C$36)+IF($V42=49,N($F42),0))-DT42,0),MAX($P42-SUM(DV42:FQ42),0))</f>
        <v>0</v>
      </c>
      <c r="FS42" s="48" t="n">
        <f aca="false">MIN(MAX((HQ41*(1+HQ$5/Setup!$C$36)+IF($V42=50,N($F42),0))-DU42,0),MAX($P42-SUM(DV42:FR42),0))</f>
        <v>0</v>
      </c>
      <c r="FT42" s="48" t="n">
        <f aca="false">IF((FT41*(1+FT$5/Setup!$C$36)+IF($V42=1,N($F42),0))-BX42-DV42&lt;0.005,0,(FT41*(1+FT$5/Setup!$C$36)+IF($V42=1,N($F42),0))-BX42-DV42)</f>
        <v>0</v>
      </c>
      <c r="FU42" s="48" t="n">
        <f aca="false">IF((FU41*(1+FU$5/Setup!$C$36)+IF($V42=2,N($F42),0))-BY42-DW42&lt;0.005,0,(FU41*(1+FU$5/Setup!$C$36)+IF($V42=2,N($F42),0))-BY42-DW42)</f>
        <v>0</v>
      </c>
      <c r="FV42" s="48" t="n">
        <f aca="false">IF((FV41*(1+FV$5/Setup!$C$36)+IF($V42=3,N($F42),0))-BZ42-DX42&lt;0.005,0,(FV41*(1+FV$5/Setup!$C$36)+IF($V42=3,N($F42),0))-BZ42-DX42)</f>
        <v>0</v>
      </c>
      <c r="FW42" s="48" t="n">
        <f aca="false">IF((FW41*(1+FW$5/Setup!$C$36)+IF($V42=4,N($F42),0))-CA42-DY42&lt;0.005,0,(FW41*(1+FW$5/Setup!$C$36)+IF($V42=4,N($F42),0))-CA42-DY42)</f>
        <v>0</v>
      </c>
      <c r="FX42" s="48" t="n">
        <f aca="false">IF((FX41*(1+FX$5/Setup!$C$36)+IF($V42=5,N($F42),0))-CB42-DZ42&lt;0.005,0,(FX41*(1+FX$5/Setup!$C$36)+IF($V42=5,N($F42),0))-CB42-DZ42)</f>
        <v>0</v>
      </c>
      <c r="FY42" s="48" t="n">
        <f aca="false">IF((FY41*(1+FY$5/Setup!$C$36)+IF($V42=6,N($F42),0))-CC42-EA42&lt;0.005,0,(FY41*(1+FY$5/Setup!$C$36)+IF($V42=6,N($F42),0))-CC42-EA42)</f>
        <v>0</v>
      </c>
      <c r="FZ42" s="48" t="n">
        <f aca="false">IF((FZ41*(1+FZ$5/Setup!$C$36)+IF($V42=7,N($F42),0))-CD42-EB42&lt;0.005,0,(FZ41*(1+FZ$5/Setup!$C$36)+IF($V42=7,N($F42),0))-CD42-EB42)</f>
        <v>0</v>
      </c>
      <c r="GA42" s="48" t="n">
        <f aca="false">IF((GA41*(1+GA$5/Setup!$C$36)+IF($V42=8,N($F42),0))-CE42-EC42&lt;0.005,0,(GA41*(1+GA$5/Setup!$C$36)+IF($V42=8,N($F42),0))-CE42-EC42)</f>
        <v>0</v>
      </c>
      <c r="GB42" s="48" t="n">
        <f aca="false">IF((GB41*(1+GB$5/Setup!$C$36)+IF($V42=9,N($F42),0))-CF42-ED42&lt;0.005,0,(GB41*(1+GB$5/Setup!$C$36)+IF($V42=9,N($F42),0))-CF42-ED42)</f>
        <v>0</v>
      </c>
      <c r="GC42" s="48" t="n">
        <f aca="false">IF((GC41*(1+GC$5/Setup!$C$36)+IF($V42=10,N($F42),0))-CG42-EE42&lt;0.005,0,(GC41*(1+GC$5/Setup!$C$36)+IF($V42=10,N($F42),0))-CG42-EE42)</f>
        <v>0</v>
      </c>
      <c r="GD42" s="48" t="n">
        <f aca="false">IF((GD41*(1+GD$5/Setup!$C$36)+IF($V42=11,N($F42),0))-CH42-EF42&lt;0.005,0,(GD41*(1+GD$5/Setup!$C$36)+IF($V42=11,N($F42),0))-CH42-EF42)</f>
        <v>0</v>
      </c>
      <c r="GE42" s="48" t="n">
        <f aca="false">IF((GE41*(1+GE$5/Setup!$C$36)+IF($V42=12,N($F42),0))-CI42-EG42&lt;0.005,0,(GE41*(1+GE$5/Setup!$C$36)+IF($V42=12,N($F42),0))-CI42-EG42)</f>
        <v>0</v>
      </c>
      <c r="GF42" s="48" t="n">
        <f aca="false">IF((GF41*(1+GF$5/Setup!$C$36)+IF($V42=13,N($F42),0))-CJ42-EH42&lt;0.005,0,(GF41*(1+GF$5/Setup!$C$36)+IF($V42=13,N($F42),0))-CJ42-EH42)</f>
        <v>0</v>
      </c>
      <c r="GG42" s="48" t="n">
        <f aca="false">IF((GG41*(1+GG$5/Setup!$C$36)+IF($V42=14,N($F42),0))-CK42-EI42&lt;0.005,0,(GG41*(1+GG$5/Setup!$C$36)+IF($V42=14,N($F42),0))-CK42-EI42)</f>
        <v>0</v>
      </c>
      <c r="GH42" s="48" t="n">
        <f aca="false">IF((GH41*(1+GH$5/Setup!$C$36)+IF($V42=15,N($F42),0))-CL42-EJ42&lt;0.005,0,(GH41*(1+GH$5/Setup!$C$36)+IF($V42=15,N($F42),0))-CL42-EJ42)</f>
        <v>0</v>
      </c>
      <c r="GI42" s="48" t="n">
        <f aca="false">IF((GI41*(1+GI$5/Setup!$C$36)+IF($V42=16,N($F42),0))-CM42-EK42&lt;0.005,0,(GI41*(1+GI$5/Setup!$C$36)+IF($V42=16,N($F42),0))-CM42-EK42)</f>
        <v>0</v>
      </c>
      <c r="GJ42" s="48" t="n">
        <f aca="false">IF((GJ41*(1+GJ$5/Setup!$C$36)+IF($V42=17,N($F42),0))-CN42-EL42&lt;0.005,0,(GJ41*(1+GJ$5/Setup!$C$36)+IF($V42=17,N($F42),0))-CN42-EL42)</f>
        <v>0</v>
      </c>
      <c r="GK42" s="48" t="n">
        <f aca="false">IF((GK41*(1+GK$5/Setup!$C$36)+IF($V42=18,N($F42),0))-CO42-EM42&lt;0.005,0,(GK41*(1+GK$5/Setup!$C$36)+IF($V42=18,N($F42),0))-CO42-EM42)</f>
        <v>0</v>
      </c>
      <c r="GL42" s="48" t="n">
        <f aca="false">IF((GL41*(1+GL$5/Setup!$C$36)+IF($V42=19,N($F42),0))-CP42-EN42&lt;0.005,0,(GL41*(1+GL$5/Setup!$C$36)+IF($V42=19,N($F42),0))-CP42-EN42)</f>
        <v>0</v>
      </c>
      <c r="GM42" s="48" t="n">
        <f aca="false">IF((GM41*(1+GM$5/Setup!$C$36)+IF($V42=20,N($F42),0))-CQ42-EO42&lt;0.005,0,(GM41*(1+GM$5/Setup!$C$36)+IF($V42=20,N($F42),0))-CQ42-EO42)</f>
        <v>0</v>
      </c>
      <c r="GN42" s="48" t="n">
        <f aca="false">IF((GN41*(1+GN$5/Setup!$C$36)+IF($V42=21,N($F42),0))-CR42-EP42&lt;0.005,0,(GN41*(1+GN$5/Setup!$C$36)+IF($V42=21,N($F42),0))-CR42-EP42)</f>
        <v>0</v>
      </c>
      <c r="GO42" s="48" t="n">
        <f aca="false">IF((GO41*(1+GO$5/Setup!$C$36)+IF($V42=22,N($F42),0))-CS42-EQ42&lt;0.005,0,(GO41*(1+GO$5/Setup!$C$36)+IF($V42=22,N($F42),0))-CS42-EQ42)</f>
        <v>0</v>
      </c>
      <c r="GP42" s="48" t="n">
        <f aca="false">IF((GP41*(1+GP$5/Setup!$C$36)+IF($V42=23,N($F42),0))-CT42-ER42&lt;0.005,0,(GP41*(1+GP$5/Setup!$C$36)+IF($V42=23,N($F42),0))-CT42-ER42)</f>
        <v>0</v>
      </c>
      <c r="GQ42" s="48" t="n">
        <f aca="false">IF((GQ41*(1+GQ$5/Setup!$C$36)+IF($V42=24,N($F42),0))-CU42-ES42&lt;0.005,0,(GQ41*(1+GQ$5/Setup!$C$36)+IF($V42=24,N($F42),0))-CU42-ES42)</f>
        <v>0</v>
      </c>
      <c r="GR42" s="48" t="n">
        <f aca="false">IF((GR41*(1+GR$5/Setup!$C$36)+IF($V42=25,N($F42),0))-CV42-ET42&lt;0.005,0,(GR41*(1+GR$5/Setup!$C$36)+IF($V42=25,N($F42),0))-CV42-ET42)</f>
        <v>0</v>
      </c>
      <c r="GS42" s="48" t="n">
        <f aca="false">IF((GS41*(1+GS$5/Setup!$C$36)+IF($V42=26,N($F42),0))-CW42-EU42&lt;0.005,0,(GS41*(1+GS$5/Setup!$C$36)+IF($V42=26,N($F42),0))-CW42-EU42)</f>
        <v>0</v>
      </c>
      <c r="GT42" s="48" t="n">
        <f aca="false">IF((GT41*(1+GT$5/Setup!$C$36)+IF($V42=27,N($F42),0))-CX42-EV42&lt;0.005,0,(GT41*(1+GT$5/Setup!$C$36)+IF($V42=27,N($F42),0))-CX42-EV42)</f>
        <v>0</v>
      </c>
      <c r="GU42" s="48" t="n">
        <f aca="false">IF((GU41*(1+GU$5/Setup!$C$36)+IF($V42=28,N($F42),0))-CY42-EW42&lt;0.005,0,(GU41*(1+GU$5/Setup!$C$36)+IF($V42=28,N($F42),0))-CY42-EW42)</f>
        <v>0</v>
      </c>
      <c r="GV42" s="48" t="n">
        <f aca="false">IF((GV41*(1+GV$5/Setup!$C$36)+IF($V42=29,N($F42),0))-CZ42-EX42&lt;0.005,0,(GV41*(1+GV$5/Setup!$C$36)+IF($V42=29,N($F42),0))-CZ42-EX42)</f>
        <v>0</v>
      </c>
      <c r="GW42" s="48" t="n">
        <f aca="false">IF((GW41*(1+GW$5/Setup!$C$36)+IF($V42=30,N($F42),0))-DA42-EY42&lt;0.005,0,(GW41*(1+GW$5/Setup!$C$36)+IF($V42=30,N($F42),0))-DA42-EY42)</f>
        <v>0</v>
      </c>
      <c r="GX42" s="48" t="n">
        <f aca="false">IF((GX41*(1+GX$5/Setup!$C$36)+IF($V42=31,N($F42),0))-DB42-EZ42&lt;0.005,0,(GX41*(1+GX$5/Setup!$C$36)+IF($V42=31,N($F42),0))-DB42-EZ42)</f>
        <v>0</v>
      </c>
      <c r="GY42" s="48" t="n">
        <f aca="false">IF((GY41*(1+GY$5/Setup!$C$36)+IF($V42=32,N($F42),0))-DC42-FA42&lt;0.005,0,(GY41*(1+GY$5/Setup!$C$36)+IF($V42=32,N($F42),0))-DC42-FA42)</f>
        <v>0</v>
      </c>
      <c r="GZ42" s="48" t="n">
        <f aca="false">IF((GZ41*(1+GZ$5/Setup!$C$36)+IF($V42=33,N($F42),0))-DD42-FB42&lt;0.005,0,(GZ41*(1+GZ$5/Setup!$C$36)+IF($V42=33,N($F42),0))-DD42-FB42)</f>
        <v>0</v>
      </c>
      <c r="HA42" s="48" t="n">
        <f aca="false">IF((HA41*(1+HA$5/Setup!$C$36)+IF($V42=34,N($F42),0))-DE42-FC42&lt;0.005,0,(HA41*(1+HA$5/Setup!$C$36)+IF($V42=34,N($F42),0))-DE42-FC42)</f>
        <v>0</v>
      </c>
      <c r="HB42" s="48" t="n">
        <f aca="false">IF((HB41*(1+HB$5/Setup!$C$36)+IF($V42=35,N($F42),0))-DF42-FD42&lt;0.005,0,(HB41*(1+HB$5/Setup!$C$36)+IF($V42=35,N($F42),0))-DF42-FD42)</f>
        <v>0</v>
      </c>
      <c r="HC42" s="48" t="n">
        <f aca="false">IF((HC41*(1+HC$5/Setup!$C$36)+IF($V42=36,N($F42),0))-DG42-FE42&lt;0.005,0,(HC41*(1+HC$5/Setup!$C$36)+IF($V42=36,N($F42),0))-DG42-FE42)</f>
        <v>0</v>
      </c>
      <c r="HD42" s="48" t="n">
        <f aca="false">IF((HD41*(1+HD$5/Setup!$C$36)+IF($V42=37,N($F42),0))-DH42-FF42&lt;0.005,0,(HD41*(1+HD$5/Setup!$C$36)+IF($V42=37,N($F42),0))-DH42-FF42)</f>
        <v>0</v>
      </c>
      <c r="HE42" s="48" t="n">
        <f aca="false">IF((HE41*(1+HE$5/Setup!$C$36)+IF($V42=38,N($F42),0))-DI42-FG42&lt;0.005,0,(HE41*(1+HE$5/Setup!$C$36)+IF($V42=38,N($F42),0))-DI42-FG42)</f>
        <v>0</v>
      </c>
      <c r="HF42" s="48" t="n">
        <f aca="false">IF((HF41*(1+HF$5/Setup!$C$36)+IF($V42=39,N($F42),0))-DJ42-FH42&lt;0.005,0,(HF41*(1+HF$5/Setup!$C$36)+IF($V42=39,N($F42),0))-DJ42-FH42)</f>
        <v>0</v>
      </c>
      <c r="HG42" s="48" t="n">
        <f aca="false">IF((HG41*(1+HG$5/Setup!$C$36)+IF($V42=40,N($F42),0))-DK42-FI42&lt;0.005,0,(HG41*(1+HG$5/Setup!$C$36)+IF($V42=40,N($F42),0))-DK42-FI42)</f>
        <v>0</v>
      </c>
      <c r="HH42" s="48" t="n">
        <f aca="false">IF((HH41*(1+HH$5/Setup!$C$36)+IF($V42=41,N($F42),0))-DL42-FJ42&lt;0.005,0,(HH41*(1+HH$5/Setup!$C$36)+IF($V42=41,N($F42),0))-DL42-FJ42)</f>
        <v>0</v>
      </c>
      <c r="HI42" s="48" t="n">
        <f aca="false">IF((HI41*(1+HI$5/Setup!$C$36)+IF($V42=42,N($F42),0))-DM42-FK42&lt;0.005,0,(HI41*(1+HI$5/Setup!$C$36)+IF($V42=42,N($F42),0))-DM42-FK42)</f>
        <v>0</v>
      </c>
      <c r="HJ42" s="48" t="n">
        <f aca="false">IF((HJ41*(1+HJ$5/Setup!$C$36)+IF($V42=43,N($F42),0))-DN42-FL42&lt;0.005,0,(HJ41*(1+HJ$5/Setup!$C$36)+IF($V42=43,N($F42),0))-DN42-FL42)</f>
        <v>0</v>
      </c>
      <c r="HK42" s="48" t="n">
        <f aca="false">IF((HK41*(1+HK$5/Setup!$C$36)+IF($V42=44,N($F42),0))-DO42-FM42&lt;0.005,0,(HK41*(1+HK$5/Setup!$C$36)+IF($V42=44,N($F42),0))-DO42-FM42)</f>
        <v>0</v>
      </c>
      <c r="HL42" s="48" t="n">
        <f aca="false">IF((HL41*(1+HL$5/Setup!$C$36)+IF($V42=45,N($F42),0))-DP42-FN42&lt;0.005,0,(HL41*(1+HL$5/Setup!$C$36)+IF($V42=45,N($F42),0))-DP42-FN42)</f>
        <v>0</v>
      </c>
      <c r="HM42" s="48" t="n">
        <f aca="false">IF((HM41*(1+HM$5/Setup!$C$36)+IF($V42=46,N($F42),0))-DQ42-FO42&lt;0.005,0,(HM41*(1+HM$5/Setup!$C$36)+IF($V42=46,N($F42),0))-DQ42-FO42)</f>
        <v>0</v>
      </c>
      <c r="HN42" s="48" t="n">
        <f aca="false">IF((HN41*(1+HN$5/Setup!$C$36)+IF($V42=47,N($F42),0))-DR42-FP42&lt;0.005,0,(HN41*(1+HN$5/Setup!$C$36)+IF($V42=47,N($F42),0))-DR42-FP42)</f>
        <v>0</v>
      </c>
      <c r="HO42" s="48" t="n">
        <f aca="false">IF((HO41*(1+HO$5/Setup!$C$36)+IF($V42=48,N($F42),0))-DS42-FQ42&lt;0.005,0,(HO41*(1+HO$5/Setup!$C$36)+IF($V42=48,N($F42),0))-DS42-FQ42)</f>
        <v>0</v>
      </c>
      <c r="HP42" s="48" t="n">
        <f aca="false">IF((HP41*(1+HP$5/Setup!$C$36)+IF($V42=49,N($F42),0))-DT42-FR42&lt;0.005,0,(HP41*(1+HP$5/Setup!$C$36)+IF($V42=49,N($F42),0))-DT42-FR42)</f>
        <v>0</v>
      </c>
      <c r="HQ42" s="48" t="n">
        <f aca="false">IF((HQ41*(1+HQ$5/Setup!$C$36)+IF($V42=50,N($F42),0))-DU42-FS42&lt;0.005,0,(HQ41*(1+HQ$5/Setup!$C$36)+IF($V42=50,N($F42),0))-DU42-FS42)</f>
        <v>0</v>
      </c>
    </row>
    <row r="43" customFormat="false" ht="15" hidden="false" customHeight="false" outlineLevel="0" collapsed="false">
      <c r="A43" s="44" t="n">
        <v>35</v>
      </c>
      <c r="B43" s="45" t="n">
        <f aca="false">IF(Setup!$C$7="Every month",EDATE(Setup!$C$8,($A43-1)),IF(Setup!$C$7="Twice a month",DATE(YEAR(Setup!$C$8),MONTH(Setup!$C$8)+INT((($A43-1)+Setup!$C$41)/2),MIN(IF(MOD(($A43-1)+Setup!$C$41,2)=0,Setup!$C$39,Setup!$C$40),DAY(EOMONTH(DATE(YEAR(Setup!$C$8),MONTH(Setup!$C$8)+INT((($A43-1)+Setup!$C$41)/2),1),0)))),Setup!$C$8+($A43-1)*IF(Setup!$C$7="Every week",7,14)))</f>
        <v>46801</v>
      </c>
      <c r="C43" s="45" t="n">
        <f aca="false">IF(Setup!$C$7="Every month",EDATE(Setup!$C$8,$A43),IF(Setup!$C$7="Twice a month",DATE(YEAR(Setup!$C$8),MONTH(Setup!$C$8)+INT(($A43+Setup!$C$41)/2),MIN(IF(MOD($A43+Setup!$C$41,2)=0,Setup!$C$39,Setup!$C$40),DAY(EOMONTH(DATE(YEAR(Setup!$C$8),MONTH(Setup!$C$8)+INT(($A43+Setup!$C$41)/2),1),0)))),Setup!$C$8+$A43*IF(Setup!$C$7="Every week",7,14)))</f>
        <v>46815</v>
      </c>
      <c r="D43" s="46"/>
      <c r="E43" s="47"/>
      <c r="F43" s="47"/>
      <c r="G43" s="47"/>
      <c r="H43" s="47"/>
      <c r="I43" s="48" t="n">
        <f aca="false">N(Setup!$C$11)+N(E43)</f>
        <v>100</v>
      </c>
      <c r="J43" s="48" t="n">
        <f aca="false">MIN(Setup!$C$37,MAX(I43,0))</f>
        <v>9.23076923076923</v>
      </c>
      <c r="K43" s="48" t="n">
        <f aca="false">MIN(MAX(N(Setup!$C$14)-L42,0),MAX(I43-J43,0))</f>
        <v>0</v>
      </c>
      <c r="L43" s="48" t="n">
        <f aca="false">L42+K43-N(G43)</f>
        <v>500</v>
      </c>
      <c r="M43" s="48" t="n">
        <f aca="false">M42+J43-N(H43)</f>
        <v>323.076923076923</v>
      </c>
      <c r="N43" s="48" t="n">
        <f aca="false">SUM(BX43:DU43)</f>
        <v>0</v>
      </c>
      <c r="O43" s="48" t="n">
        <f aca="false">SUM(Z43:BW43)-N43</f>
        <v>40</v>
      </c>
      <c r="P43" s="48" t="n">
        <f aca="false">MAX(I43-J43-K43,0)+O43</f>
        <v>130.769230769231</v>
      </c>
      <c r="Q43" s="48" t="n">
        <f aca="false">SUM(DV43:FS43)</f>
        <v>0</v>
      </c>
      <c r="R43" s="49" t="n">
        <f aca="false">N43+J43+K43+Q43</f>
        <v>9.23076923076923</v>
      </c>
      <c r="S43" s="48" t="n">
        <f aca="false">T43-T42-N(F43)+N43+Q43</f>
        <v>0</v>
      </c>
      <c r="T43" s="49" t="n">
        <f aca="false">SUM(FT43:HQ43)</f>
        <v>0</v>
      </c>
      <c r="U43" s="44" t="str">
        <f aca="false">IF(T42&lt;0.005,"",INDEX(Helpers!$C$2:$C$51,IF(_xlfn.MINIFS($DV$6:$FS$6,DV43:FS43,"&gt;0.005")=0,V43,_xlfn.MINIFS($DV$6:$FS$6,DV43:FS43,"&gt;0.005"))))</f>
        <v/>
      </c>
      <c r="V43" s="44" t="n">
        <f aca="false">IF(_xlfn.MINIFS($FT$6:$HQ$6,FT42:HQ42,"&gt;0.005")=0,1,_xlfn.MINIFS($FT$6:$HQ$6,FT42:HQ42,"&gt;0.005"))</f>
        <v>1</v>
      </c>
      <c r="W43" s="44" t="n">
        <f aca="false">IF(AND(D43&lt;&gt;"Paid",T42&gt;0.005),1,0)</f>
        <v>0</v>
      </c>
      <c r="X43" s="48" t="n">
        <f aca="false">SUMPRODUCT(((Helpers!$G$2:$G$51*(1+(Helpers!$D$2:$D$51+0.000000001)/12)^(($B43-Setup!$C$8)/(365.25/12))-Helpers!$E$2:$E$51*((1+(Helpers!$D$2:$D$51+0.000000001)/12)^(($B43-Setup!$C$8)/(365.25/12))-1)/((Helpers!$D$2:$D$51+0.000000001)/12))&gt;0)*(Helpers!$G$2:$G$51*(1+(Helpers!$D$2:$D$51+0.000000001)/12)^(($B43-Setup!$C$8)/(365.25/12))-Helpers!$E$2:$E$51*((1+(Helpers!$D$2:$D$51+0.000000001)/12)^(($B43-Setup!$C$8)/(365.25/12))-1)/((Helpers!$D$2:$D$51+0.000000001)/12)))</f>
        <v>1043.22816945743</v>
      </c>
      <c r="Y43" s="48"/>
      <c r="Z43" s="48" t="n">
        <f aca="false">IF(OR(N(Z$5)=0,Z$6=""),0,Z$5*((DATE(YEAR($B43),MONTH($B43),MIN(Z$6,DAY(EOMONTH($B43,0))))&gt;=$B43)*(DATE(YEAR($B43),MONTH($B43),MIN(Z$6,DAY(EOMONTH($B43,0))))&lt;$C43)+(DATE(YEAR($B43),MONTH($B43)+1,MIN(Z$6,DAY(EOMONTH($B43,1))))&gt;=$B43)*(DATE(YEAR($B43),MONTH($B43)+1,MIN(Z$6,DAY(EOMONTH($B43,1))))&lt;$C43)))</f>
        <v>0</v>
      </c>
      <c r="AA43" s="48" t="n">
        <f aca="false">IF(OR(N(AA$5)=0,AA$6=""),0,AA$5*((DATE(YEAR($B43),MONTH($B43),MIN(AA$6,DAY(EOMONTH($B43,0))))&gt;=$B43)*(DATE(YEAR($B43),MONTH($B43),MIN(AA$6,DAY(EOMONTH($B43,0))))&lt;$C43)+(DATE(YEAR($B43),MONTH($B43)+1,MIN(AA$6,DAY(EOMONTH($B43,1))))&gt;=$B43)*(DATE(YEAR($B43),MONTH($B43)+1,MIN(AA$6,DAY(EOMONTH($B43,1))))&lt;$C43)))</f>
        <v>40</v>
      </c>
      <c r="AB43" s="48" t="n">
        <f aca="false">IF(OR(N(AB$5)=0,AB$6=""),0,AB$5*((DATE(YEAR($B43),MONTH($B43),MIN(AB$6,DAY(EOMONTH($B43,0))))&gt;=$B43)*(DATE(YEAR($B43),MONTH($B43),MIN(AB$6,DAY(EOMONTH($B43,0))))&lt;$C43)+(DATE(YEAR($B43),MONTH($B43)+1,MIN(AB$6,DAY(EOMONTH($B43,1))))&gt;=$B43)*(DATE(YEAR($B43),MONTH($B43)+1,MIN(AB$6,DAY(EOMONTH($B43,1))))&lt;$C43)))</f>
        <v>0</v>
      </c>
      <c r="AC43" s="48" t="n">
        <f aca="false">IF(OR(N(AC$5)=0,AC$6=""),0,AC$5*((DATE(YEAR($B43),MONTH($B43),MIN(AC$6,DAY(EOMONTH($B43,0))))&gt;=$B43)*(DATE(YEAR($B43),MONTH($B43),MIN(AC$6,DAY(EOMONTH($B43,0))))&lt;$C43)+(DATE(YEAR($B43),MONTH($B43)+1,MIN(AC$6,DAY(EOMONTH($B43,1))))&gt;=$B43)*(DATE(YEAR($B43),MONTH($B43)+1,MIN(AC$6,DAY(EOMONTH($B43,1))))&lt;$C43)))</f>
        <v>0</v>
      </c>
      <c r="AD43" s="48" t="n">
        <f aca="false">IF(OR(N(AD$5)=0,AD$6=""),0,AD$5*((DATE(YEAR($B43),MONTH($B43),MIN(AD$6,DAY(EOMONTH($B43,0))))&gt;=$B43)*(DATE(YEAR($B43),MONTH($B43),MIN(AD$6,DAY(EOMONTH($B43,0))))&lt;$C43)+(DATE(YEAR($B43),MONTH($B43)+1,MIN(AD$6,DAY(EOMONTH($B43,1))))&gt;=$B43)*(DATE(YEAR($B43),MONTH($B43)+1,MIN(AD$6,DAY(EOMONTH($B43,1))))&lt;$C43)))</f>
        <v>0</v>
      </c>
      <c r="AE43" s="48" t="n">
        <f aca="false">IF(OR(N(AE$5)=0,AE$6=""),0,AE$5*((DATE(YEAR($B43),MONTH($B43),MIN(AE$6,DAY(EOMONTH($B43,0))))&gt;=$B43)*(DATE(YEAR($B43),MONTH($B43),MIN(AE$6,DAY(EOMONTH($B43,0))))&lt;$C43)+(DATE(YEAR($B43),MONTH($B43)+1,MIN(AE$6,DAY(EOMONTH($B43,1))))&gt;=$B43)*(DATE(YEAR($B43),MONTH($B43)+1,MIN(AE$6,DAY(EOMONTH($B43,1))))&lt;$C43)))</f>
        <v>0</v>
      </c>
      <c r="AF43" s="48" t="n">
        <f aca="false">IF(OR(N(AF$5)=0,AF$6=""),0,AF$5*((DATE(YEAR($B43),MONTH($B43),MIN(AF$6,DAY(EOMONTH($B43,0))))&gt;=$B43)*(DATE(YEAR($B43),MONTH($B43),MIN(AF$6,DAY(EOMONTH($B43,0))))&lt;$C43)+(DATE(YEAR($B43),MONTH($B43)+1,MIN(AF$6,DAY(EOMONTH($B43,1))))&gt;=$B43)*(DATE(YEAR($B43),MONTH($B43)+1,MIN(AF$6,DAY(EOMONTH($B43,1))))&lt;$C43)))</f>
        <v>0</v>
      </c>
      <c r="AG43" s="48" t="n">
        <f aca="false">IF(OR(N(AG$5)=0,AG$6=""),0,AG$5*((DATE(YEAR($B43),MONTH($B43),MIN(AG$6,DAY(EOMONTH($B43,0))))&gt;=$B43)*(DATE(YEAR($B43),MONTH($B43),MIN(AG$6,DAY(EOMONTH($B43,0))))&lt;$C43)+(DATE(YEAR($B43),MONTH($B43)+1,MIN(AG$6,DAY(EOMONTH($B43,1))))&gt;=$B43)*(DATE(YEAR($B43),MONTH($B43)+1,MIN(AG$6,DAY(EOMONTH($B43,1))))&lt;$C43)))</f>
        <v>0</v>
      </c>
      <c r="AH43" s="48" t="n">
        <f aca="false">IF(OR(N(AH$5)=0,AH$6=""),0,AH$5*((DATE(YEAR($B43),MONTH($B43),MIN(AH$6,DAY(EOMONTH($B43,0))))&gt;=$B43)*(DATE(YEAR($B43),MONTH($B43),MIN(AH$6,DAY(EOMONTH($B43,0))))&lt;$C43)+(DATE(YEAR($B43),MONTH($B43)+1,MIN(AH$6,DAY(EOMONTH($B43,1))))&gt;=$B43)*(DATE(YEAR($B43),MONTH($B43)+1,MIN(AH$6,DAY(EOMONTH($B43,1))))&lt;$C43)))</f>
        <v>0</v>
      </c>
      <c r="AI43" s="48" t="n">
        <f aca="false">IF(OR(N(AI$5)=0,AI$6=""),0,AI$5*((DATE(YEAR($B43),MONTH($B43),MIN(AI$6,DAY(EOMONTH($B43,0))))&gt;=$B43)*(DATE(YEAR($B43),MONTH($B43),MIN(AI$6,DAY(EOMONTH($B43,0))))&lt;$C43)+(DATE(YEAR($B43),MONTH($B43)+1,MIN(AI$6,DAY(EOMONTH($B43,1))))&gt;=$B43)*(DATE(YEAR($B43),MONTH($B43)+1,MIN(AI$6,DAY(EOMONTH($B43,1))))&lt;$C43)))</f>
        <v>0</v>
      </c>
      <c r="AJ43" s="48" t="n">
        <f aca="false">IF(OR(N(AJ$5)=0,AJ$6=""),0,AJ$5*((DATE(YEAR($B43),MONTH($B43),MIN(AJ$6,DAY(EOMONTH($B43,0))))&gt;=$B43)*(DATE(YEAR($B43),MONTH($B43),MIN(AJ$6,DAY(EOMONTH($B43,0))))&lt;$C43)+(DATE(YEAR($B43),MONTH($B43)+1,MIN(AJ$6,DAY(EOMONTH($B43,1))))&gt;=$B43)*(DATE(YEAR($B43),MONTH($B43)+1,MIN(AJ$6,DAY(EOMONTH($B43,1))))&lt;$C43)))</f>
        <v>0</v>
      </c>
      <c r="AK43" s="48" t="n">
        <f aca="false">IF(OR(N(AK$5)=0,AK$6=""),0,AK$5*((DATE(YEAR($B43),MONTH($B43),MIN(AK$6,DAY(EOMONTH($B43,0))))&gt;=$B43)*(DATE(YEAR($B43),MONTH($B43),MIN(AK$6,DAY(EOMONTH($B43,0))))&lt;$C43)+(DATE(YEAR($B43),MONTH($B43)+1,MIN(AK$6,DAY(EOMONTH($B43,1))))&gt;=$B43)*(DATE(YEAR($B43),MONTH($B43)+1,MIN(AK$6,DAY(EOMONTH($B43,1))))&lt;$C43)))</f>
        <v>0</v>
      </c>
      <c r="AL43" s="48" t="n">
        <f aca="false">IF(OR(N(AL$5)=0,AL$6=""),0,AL$5*((DATE(YEAR($B43),MONTH($B43),MIN(AL$6,DAY(EOMONTH($B43,0))))&gt;=$B43)*(DATE(YEAR($B43),MONTH($B43),MIN(AL$6,DAY(EOMONTH($B43,0))))&lt;$C43)+(DATE(YEAR($B43),MONTH($B43)+1,MIN(AL$6,DAY(EOMONTH($B43,1))))&gt;=$B43)*(DATE(YEAR($B43),MONTH($B43)+1,MIN(AL$6,DAY(EOMONTH($B43,1))))&lt;$C43)))</f>
        <v>0</v>
      </c>
      <c r="AM43" s="48" t="n">
        <f aca="false">IF(OR(N(AM$5)=0,AM$6=""),0,AM$5*((DATE(YEAR($B43),MONTH($B43),MIN(AM$6,DAY(EOMONTH($B43,0))))&gt;=$B43)*(DATE(YEAR($B43),MONTH($B43),MIN(AM$6,DAY(EOMONTH($B43,0))))&lt;$C43)+(DATE(YEAR($B43),MONTH($B43)+1,MIN(AM$6,DAY(EOMONTH($B43,1))))&gt;=$B43)*(DATE(YEAR($B43),MONTH($B43)+1,MIN(AM$6,DAY(EOMONTH($B43,1))))&lt;$C43)))</f>
        <v>0</v>
      </c>
      <c r="AN43" s="48" t="n">
        <f aca="false">IF(OR(N(AN$5)=0,AN$6=""),0,AN$5*((DATE(YEAR($B43),MONTH($B43),MIN(AN$6,DAY(EOMONTH($B43,0))))&gt;=$B43)*(DATE(YEAR($B43),MONTH($B43),MIN(AN$6,DAY(EOMONTH($B43,0))))&lt;$C43)+(DATE(YEAR($B43),MONTH($B43)+1,MIN(AN$6,DAY(EOMONTH($B43,1))))&gt;=$B43)*(DATE(YEAR($B43),MONTH($B43)+1,MIN(AN$6,DAY(EOMONTH($B43,1))))&lt;$C43)))</f>
        <v>0</v>
      </c>
      <c r="AO43" s="48" t="n">
        <f aca="false">IF(OR(N(AO$5)=0,AO$6=""),0,AO$5*((DATE(YEAR($B43),MONTH($B43),MIN(AO$6,DAY(EOMONTH($B43,0))))&gt;=$B43)*(DATE(YEAR($B43),MONTH($B43),MIN(AO$6,DAY(EOMONTH($B43,0))))&lt;$C43)+(DATE(YEAR($B43),MONTH($B43)+1,MIN(AO$6,DAY(EOMONTH($B43,1))))&gt;=$B43)*(DATE(YEAR($B43),MONTH($B43)+1,MIN(AO$6,DAY(EOMONTH($B43,1))))&lt;$C43)))</f>
        <v>0</v>
      </c>
      <c r="AP43" s="48" t="n">
        <f aca="false">IF(OR(N(AP$5)=0,AP$6=""),0,AP$5*((DATE(YEAR($B43),MONTH($B43),MIN(AP$6,DAY(EOMONTH($B43,0))))&gt;=$B43)*(DATE(YEAR($B43),MONTH($B43),MIN(AP$6,DAY(EOMONTH($B43,0))))&lt;$C43)+(DATE(YEAR($B43),MONTH($B43)+1,MIN(AP$6,DAY(EOMONTH($B43,1))))&gt;=$B43)*(DATE(YEAR($B43),MONTH($B43)+1,MIN(AP$6,DAY(EOMONTH($B43,1))))&lt;$C43)))</f>
        <v>0</v>
      </c>
      <c r="AQ43" s="48" t="n">
        <f aca="false">IF(OR(N(AQ$5)=0,AQ$6=""),0,AQ$5*((DATE(YEAR($B43),MONTH($B43),MIN(AQ$6,DAY(EOMONTH($B43,0))))&gt;=$B43)*(DATE(YEAR($B43),MONTH($B43),MIN(AQ$6,DAY(EOMONTH($B43,0))))&lt;$C43)+(DATE(YEAR($B43),MONTH($B43)+1,MIN(AQ$6,DAY(EOMONTH($B43,1))))&gt;=$B43)*(DATE(YEAR($B43),MONTH($B43)+1,MIN(AQ$6,DAY(EOMONTH($B43,1))))&lt;$C43)))</f>
        <v>0</v>
      </c>
      <c r="AR43" s="48" t="n">
        <f aca="false">IF(OR(N(AR$5)=0,AR$6=""),0,AR$5*((DATE(YEAR($B43),MONTH($B43),MIN(AR$6,DAY(EOMONTH($B43,0))))&gt;=$B43)*(DATE(YEAR($B43),MONTH($B43),MIN(AR$6,DAY(EOMONTH($B43,0))))&lt;$C43)+(DATE(YEAR($B43),MONTH($B43)+1,MIN(AR$6,DAY(EOMONTH($B43,1))))&gt;=$B43)*(DATE(YEAR($B43),MONTH($B43)+1,MIN(AR$6,DAY(EOMONTH($B43,1))))&lt;$C43)))</f>
        <v>0</v>
      </c>
      <c r="AS43" s="48" t="n">
        <f aca="false">IF(OR(N(AS$5)=0,AS$6=""),0,AS$5*((DATE(YEAR($B43),MONTH($B43),MIN(AS$6,DAY(EOMONTH($B43,0))))&gt;=$B43)*(DATE(YEAR($B43),MONTH($B43),MIN(AS$6,DAY(EOMONTH($B43,0))))&lt;$C43)+(DATE(YEAR($B43),MONTH($B43)+1,MIN(AS$6,DAY(EOMONTH($B43,1))))&gt;=$B43)*(DATE(YEAR($B43),MONTH($B43)+1,MIN(AS$6,DAY(EOMONTH($B43,1))))&lt;$C43)))</f>
        <v>0</v>
      </c>
      <c r="AT43" s="48" t="n">
        <f aca="false">IF(OR(N(AT$5)=0,AT$6=""),0,AT$5*((DATE(YEAR($B43),MONTH($B43),MIN(AT$6,DAY(EOMONTH($B43,0))))&gt;=$B43)*(DATE(YEAR($B43),MONTH($B43),MIN(AT$6,DAY(EOMONTH($B43,0))))&lt;$C43)+(DATE(YEAR($B43),MONTH($B43)+1,MIN(AT$6,DAY(EOMONTH($B43,1))))&gt;=$B43)*(DATE(YEAR($B43),MONTH($B43)+1,MIN(AT$6,DAY(EOMONTH($B43,1))))&lt;$C43)))</f>
        <v>0</v>
      </c>
      <c r="AU43" s="48" t="n">
        <f aca="false">IF(OR(N(AU$5)=0,AU$6=""),0,AU$5*((DATE(YEAR($B43),MONTH($B43),MIN(AU$6,DAY(EOMONTH($B43,0))))&gt;=$B43)*(DATE(YEAR($B43),MONTH($B43),MIN(AU$6,DAY(EOMONTH($B43,0))))&lt;$C43)+(DATE(YEAR($B43),MONTH($B43)+1,MIN(AU$6,DAY(EOMONTH($B43,1))))&gt;=$B43)*(DATE(YEAR($B43),MONTH($B43)+1,MIN(AU$6,DAY(EOMONTH($B43,1))))&lt;$C43)))</f>
        <v>0</v>
      </c>
      <c r="AV43" s="48" t="n">
        <f aca="false">IF(OR(N(AV$5)=0,AV$6=""),0,AV$5*((DATE(YEAR($B43),MONTH($B43),MIN(AV$6,DAY(EOMONTH($B43,0))))&gt;=$B43)*(DATE(YEAR($B43),MONTH($B43),MIN(AV$6,DAY(EOMONTH($B43,0))))&lt;$C43)+(DATE(YEAR($B43),MONTH($B43)+1,MIN(AV$6,DAY(EOMONTH($B43,1))))&gt;=$B43)*(DATE(YEAR($B43),MONTH($B43)+1,MIN(AV$6,DAY(EOMONTH($B43,1))))&lt;$C43)))</f>
        <v>0</v>
      </c>
      <c r="AW43" s="48" t="n">
        <f aca="false">IF(OR(N(AW$5)=0,AW$6=""),0,AW$5*((DATE(YEAR($B43),MONTH($B43),MIN(AW$6,DAY(EOMONTH($B43,0))))&gt;=$B43)*(DATE(YEAR($B43),MONTH($B43),MIN(AW$6,DAY(EOMONTH($B43,0))))&lt;$C43)+(DATE(YEAR($B43),MONTH($B43)+1,MIN(AW$6,DAY(EOMONTH($B43,1))))&gt;=$B43)*(DATE(YEAR($B43),MONTH($B43)+1,MIN(AW$6,DAY(EOMONTH($B43,1))))&lt;$C43)))</f>
        <v>0</v>
      </c>
      <c r="AX43" s="48" t="n">
        <f aca="false">IF(OR(N(AX$5)=0,AX$6=""),0,AX$5*((DATE(YEAR($B43),MONTH($B43),MIN(AX$6,DAY(EOMONTH($B43,0))))&gt;=$B43)*(DATE(YEAR($B43),MONTH($B43),MIN(AX$6,DAY(EOMONTH($B43,0))))&lt;$C43)+(DATE(YEAR($B43),MONTH($B43)+1,MIN(AX$6,DAY(EOMONTH($B43,1))))&gt;=$B43)*(DATE(YEAR($B43),MONTH($B43)+1,MIN(AX$6,DAY(EOMONTH($B43,1))))&lt;$C43)))</f>
        <v>0</v>
      </c>
      <c r="AY43" s="48" t="n">
        <f aca="false">IF(OR(N(AY$5)=0,AY$6=""),0,AY$5*((DATE(YEAR($B43),MONTH($B43),MIN(AY$6,DAY(EOMONTH($B43,0))))&gt;=$B43)*(DATE(YEAR($B43),MONTH($B43),MIN(AY$6,DAY(EOMONTH($B43,0))))&lt;$C43)+(DATE(YEAR($B43),MONTH($B43)+1,MIN(AY$6,DAY(EOMONTH($B43,1))))&gt;=$B43)*(DATE(YEAR($B43),MONTH($B43)+1,MIN(AY$6,DAY(EOMONTH($B43,1))))&lt;$C43)))</f>
        <v>0</v>
      </c>
      <c r="AZ43" s="48" t="n">
        <f aca="false">IF(OR(N(AZ$5)=0,AZ$6=""),0,AZ$5*((DATE(YEAR($B43),MONTH($B43),MIN(AZ$6,DAY(EOMONTH($B43,0))))&gt;=$B43)*(DATE(YEAR($B43),MONTH($B43),MIN(AZ$6,DAY(EOMONTH($B43,0))))&lt;$C43)+(DATE(YEAR($B43),MONTH($B43)+1,MIN(AZ$6,DAY(EOMONTH($B43,1))))&gt;=$B43)*(DATE(YEAR($B43),MONTH($B43)+1,MIN(AZ$6,DAY(EOMONTH($B43,1))))&lt;$C43)))</f>
        <v>0</v>
      </c>
      <c r="BA43" s="48" t="n">
        <f aca="false">IF(OR(N(BA$5)=0,BA$6=""),0,BA$5*((DATE(YEAR($B43),MONTH($B43),MIN(BA$6,DAY(EOMONTH($B43,0))))&gt;=$B43)*(DATE(YEAR($B43),MONTH($B43),MIN(BA$6,DAY(EOMONTH($B43,0))))&lt;$C43)+(DATE(YEAR($B43),MONTH($B43)+1,MIN(BA$6,DAY(EOMONTH($B43,1))))&gt;=$B43)*(DATE(YEAR($B43),MONTH($B43)+1,MIN(BA$6,DAY(EOMONTH($B43,1))))&lt;$C43)))</f>
        <v>0</v>
      </c>
      <c r="BB43" s="48" t="n">
        <f aca="false">IF(OR(N(BB$5)=0,BB$6=""),0,BB$5*((DATE(YEAR($B43),MONTH($B43),MIN(BB$6,DAY(EOMONTH($B43,0))))&gt;=$B43)*(DATE(YEAR($B43),MONTH($B43),MIN(BB$6,DAY(EOMONTH($B43,0))))&lt;$C43)+(DATE(YEAR($B43),MONTH($B43)+1,MIN(BB$6,DAY(EOMONTH($B43,1))))&gt;=$B43)*(DATE(YEAR($B43),MONTH($B43)+1,MIN(BB$6,DAY(EOMONTH($B43,1))))&lt;$C43)))</f>
        <v>0</v>
      </c>
      <c r="BC43" s="48" t="n">
        <f aca="false">IF(OR(N(BC$5)=0,BC$6=""),0,BC$5*((DATE(YEAR($B43),MONTH($B43),MIN(BC$6,DAY(EOMONTH($B43,0))))&gt;=$B43)*(DATE(YEAR($B43),MONTH($B43),MIN(BC$6,DAY(EOMONTH($B43,0))))&lt;$C43)+(DATE(YEAR($B43),MONTH($B43)+1,MIN(BC$6,DAY(EOMONTH($B43,1))))&gt;=$B43)*(DATE(YEAR($B43),MONTH($B43)+1,MIN(BC$6,DAY(EOMONTH($B43,1))))&lt;$C43)))</f>
        <v>0</v>
      </c>
      <c r="BD43" s="48" t="n">
        <f aca="false">IF(OR(N(BD$5)=0,BD$6=""),0,BD$5*((DATE(YEAR($B43),MONTH($B43),MIN(BD$6,DAY(EOMONTH($B43,0))))&gt;=$B43)*(DATE(YEAR($B43),MONTH($B43),MIN(BD$6,DAY(EOMONTH($B43,0))))&lt;$C43)+(DATE(YEAR($B43),MONTH($B43)+1,MIN(BD$6,DAY(EOMONTH($B43,1))))&gt;=$B43)*(DATE(YEAR($B43),MONTH($B43)+1,MIN(BD$6,DAY(EOMONTH($B43,1))))&lt;$C43)))</f>
        <v>0</v>
      </c>
      <c r="BE43" s="48" t="n">
        <f aca="false">IF(OR(N(BE$5)=0,BE$6=""),0,BE$5*((DATE(YEAR($B43),MONTH($B43),MIN(BE$6,DAY(EOMONTH($B43,0))))&gt;=$B43)*(DATE(YEAR($B43),MONTH($B43),MIN(BE$6,DAY(EOMONTH($B43,0))))&lt;$C43)+(DATE(YEAR($B43),MONTH($B43)+1,MIN(BE$6,DAY(EOMONTH($B43,1))))&gt;=$B43)*(DATE(YEAR($B43),MONTH($B43)+1,MIN(BE$6,DAY(EOMONTH($B43,1))))&lt;$C43)))</f>
        <v>0</v>
      </c>
      <c r="BF43" s="48" t="n">
        <f aca="false">IF(OR(N(BF$5)=0,BF$6=""),0,BF$5*((DATE(YEAR($B43),MONTH($B43),MIN(BF$6,DAY(EOMONTH($B43,0))))&gt;=$B43)*(DATE(YEAR($B43),MONTH($B43),MIN(BF$6,DAY(EOMONTH($B43,0))))&lt;$C43)+(DATE(YEAR($B43),MONTH($B43)+1,MIN(BF$6,DAY(EOMONTH($B43,1))))&gt;=$B43)*(DATE(YEAR($B43),MONTH($B43)+1,MIN(BF$6,DAY(EOMONTH($B43,1))))&lt;$C43)))</f>
        <v>0</v>
      </c>
      <c r="BG43" s="48" t="n">
        <f aca="false">IF(OR(N(BG$5)=0,BG$6=""),0,BG$5*((DATE(YEAR($B43),MONTH($B43),MIN(BG$6,DAY(EOMONTH($B43,0))))&gt;=$B43)*(DATE(YEAR($B43),MONTH($B43),MIN(BG$6,DAY(EOMONTH($B43,0))))&lt;$C43)+(DATE(YEAR($B43),MONTH($B43)+1,MIN(BG$6,DAY(EOMONTH($B43,1))))&gt;=$B43)*(DATE(YEAR($B43),MONTH($B43)+1,MIN(BG$6,DAY(EOMONTH($B43,1))))&lt;$C43)))</f>
        <v>0</v>
      </c>
      <c r="BH43" s="48" t="n">
        <f aca="false">IF(OR(N(BH$5)=0,BH$6=""),0,BH$5*((DATE(YEAR($B43),MONTH($B43),MIN(BH$6,DAY(EOMONTH($B43,0))))&gt;=$B43)*(DATE(YEAR($B43),MONTH($B43),MIN(BH$6,DAY(EOMONTH($B43,0))))&lt;$C43)+(DATE(YEAR($B43),MONTH($B43)+1,MIN(BH$6,DAY(EOMONTH($B43,1))))&gt;=$B43)*(DATE(YEAR($B43),MONTH($B43)+1,MIN(BH$6,DAY(EOMONTH($B43,1))))&lt;$C43)))</f>
        <v>0</v>
      </c>
      <c r="BI43" s="48" t="n">
        <f aca="false">IF(OR(N(BI$5)=0,BI$6=""),0,BI$5*((DATE(YEAR($B43),MONTH($B43),MIN(BI$6,DAY(EOMONTH($B43,0))))&gt;=$B43)*(DATE(YEAR($B43),MONTH($B43),MIN(BI$6,DAY(EOMONTH($B43,0))))&lt;$C43)+(DATE(YEAR($B43),MONTH($B43)+1,MIN(BI$6,DAY(EOMONTH($B43,1))))&gt;=$B43)*(DATE(YEAR($B43),MONTH($B43)+1,MIN(BI$6,DAY(EOMONTH($B43,1))))&lt;$C43)))</f>
        <v>0</v>
      </c>
      <c r="BJ43" s="48" t="n">
        <f aca="false">IF(OR(N(BJ$5)=0,BJ$6=""),0,BJ$5*((DATE(YEAR($B43),MONTH($B43),MIN(BJ$6,DAY(EOMONTH($B43,0))))&gt;=$B43)*(DATE(YEAR($B43),MONTH($B43),MIN(BJ$6,DAY(EOMONTH($B43,0))))&lt;$C43)+(DATE(YEAR($B43),MONTH($B43)+1,MIN(BJ$6,DAY(EOMONTH($B43,1))))&gt;=$B43)*(DATE(YEAR($B43),MONTH($B43)+1,MIN(BJ$6,DAY(EOMONTH($B43,1))))&lt;$C43)))</f>
        <v>0</v>
      </c>
      <c r="BK43" s="48" t="n">
        <f aca="false">IF(OR(N(BK$5)=0,BK$6=""),0,BK$5*((DATE(YEAR($B43),MONTH($B43),MIN(BK$6,DAY(EOMONTH($B43,0))))&gt;=$B43)*(DATE(YEAR($B43),MONTH($B43),MIN(BK$6,DAY(EOMONTH($B43,0))))&lt;$C43)+(DATE(YEAR($B43),MONTH($B43)+1,MIN(BK$6,DAY(EOMONTH($B43,1))))&gt;=$B43)*(DATE(YEAR($B43),MONTH($B43)+1,MIN(BK$6,DAY(EOMONTH($B43,1))))&lt;$C43)))</f>
        <v>0</v>
      </c>
      <c r="BL43" s="48" t="n">
        <f aca="false">IF(OR(N(BL$5)=0,BL$6=""),0,BL$5*((DATE(YEAR($B43),MONTH($B43),MIN(BL$6,DAY(EOMONTH($B43,0))))&gt;=$B43)*(DATE(YEAR($B43),MONTH($B43),MIN(BL$6,DAY(EOMONTH($B43,0))))&lt;$C43)+(DATE(YEAR($B43),MONTH($B43)+1,MIN(BL$6,DAY(EOMONTH($B43,1))))&gt;=$B43)*(DATE(YEAR($B43),MONTH($B43)+1,MIN(BL$6,DAY(EOMONTH($B43,1))))&lt;$C43)))</f>
        <v>0</v>
      </c>
      <c r="BM43" s="48" t="n">
        <f aca="false">IF(OR(N(BM$5)=0,BM$6=""),0,BM$5*((DATE(YEAR($B43),MONTH($B43),MIN(BM$6,DAY(EOMONTH($B43,0))))&gt;=$B43)*(DATE(YEAR($B43),MONTH($B43),MIN(BM$6,DAY(EOMONTH($B43,0))))&lt;$C43)+(DATE(YEAR($B43),MONTH($B43)+1,MIN(BM$6,DAY(EOMONTH($B43,1))))&gt;=$B43)*(DATE(YEAR($B43),MONTH($B43)+1,MIN(BM$6,DAY(EOMONTH($B43,1))))&lt;$C43)))</f>
        <v>0</v>
      </c>
      <c r="BN43" s="48" t="n">
        <f aca="false">IF(OR(N(BN$5)=0,BN$6=""),0,BN$5*((DATE(YEAR($B43),MONTH($B43),MIN(BN$6,DAY(EOMONTH($B43,0))))&gt;=$B43)*(DATE(YEAR($B43),MONTH($B43),MIN(BN$6,DAY(EOMONTH($B43,0))))&lt;$C43)+(DATE(YEAR($B43),MONTH($B43)+1,MIN(BN$6,DAY(EOMONTH($B43,1))))&gt;=$B43)*(DATE(YEAR($B43),MONTH($B43)+1,MIN(BN$6,DAY(EOMONTH($B43,1))))&lt;$C43)))</f>
        <v>0</v>
      </c>
      <c r="BO43" s="48" t="n">
        <f aca="false">IF(OR(N(BO$5)=0,BO$6=""),0,BO$5*((DATE(YEAR($B43),MONTH($B43),MIN(BO$6,DAY(EOMONTH($B43,0))))&gt;=$B43)*(DATE(YEAR($B43),MONTH($B43),MIN(BO$6,DAY(EOMONTH($B43,0))))&lt;$C43)+(DATE(YEAR($B43),MONTH($B43)+1,MIN(BO$6,DAY(EOMONTH($B43,1))))&gt;=$B43)*(DATE(YEAR($B43),MONTH($B43)+1,MIN(BO$6,DAY(EOMONTH($B43,1))))&lt;$C43)))</f>
        <v>0</v>
      </c>
      <c r="BP43" s="48" t="n">
        <f aca="false">IF(OR(N(BP$5)=0,BP$6=""),0,BP$5*((DATE(YEAR($B43),MONTH($B43),MIN(BP$6,DAY(EOMONTH($B43,0))))&gt;=$B43)*(DATE(YEAR($B43),MONTH($B43),MIN(BP$6,DAY(EOMONTH($B43,0))))&lt;$C43)+(DATE(YEAR($B43),MONTH($B43)+1,MIN(BP$6,DAY(EOMONTH($B43,1))))&gt;=$B43)*(DATE(YEAR($B43),MONTH($B43)+1,MIN(BP$6,DAY(EOMONTH($B43,1))))&lt;$C43)))</f>
        <v>0</v>
      </c>
      <c r="BQ43" s="48" t="n">
        <f aca="false">IF(OR(N(BQ$5)=0,BQ$6=""),0,BQ$5*((DATE(YEAR($B43),MONTH($B43),MIN(BQ$6,DAY(EOMONTH($B43,0))))&gt;=$B43)*(DATE(YEAR($B43),MONTH($B43),MIN(BQ$6,DAY(EOMONTH($B43,0))))&lt;$C43)+(DATE(YEAR($B43),MONTH($B43)+1,MIN(BQ$6,DAY(EOMONTH($B43,1))))&gt;=$B43)*(DATE(YEAR($B43),MONTH($B43)+1,MIN(BQ$6,DAY(EOMONTH($B43,1))))&lt;$C43)))</f>
        <v>0</v>
      </c>
      <c r="BR43" s="48" t="n">
        <f aca="false">IF(OR(N(BR$5)=0,BR$6=""),0,BR$5*((DATE(YEAR($B43),MONTH($B43),MIN(BR$6,DAY(EOMONTH($B43,0))))&gt;=$B43)*(DATE(YEAR($B43),MONTH($B43),MIN(BR$6,DAY(EOMONTH($B43,0))))&lt;$C43)+(DATE(YEAR($B43),MONTH($B43)+1,MIN(BR$6,DAY(EOMONTH($B43,1))))&gt;=$B43)*(DATE(YEAR($B43),MONTH($B43)+1,MIN(BR$6,DAY(EOMONTH($B43,1))))&lt;$C43)))</f>
        <v>0</v>
      </c>
      <c r="BS43" s="48" t="n">
        <f aca="false">IF(OR(N(BS$5)=0,BS$6=""),0,BS$5*((DATE(YEAR($B43),MONTH($B43),MIN(BS$6,DAY(EOMONTH($B43,0))))&gt;=$B43)*(DATE(YEAR($B43),MONTH($B43),MIN(BS$6,DAY(EOMONTH($B43,0))))&lt;$C43)+(DATE(YEAR($B43),MONTH($B43)+1,MIN(BS$6,DAY(EOMONTH($B43,1))))&gt;=$B43)*(DATE(YEAR($B43),MONTH($B43)+1,MIN(BS$6,DAY(EOMONTH($B43,1))))&lt;$C43)))</f>
        <v>0</v>
      </c>
      <c r="BT43" s="48" t="n">
        <f aca="false">IF(OR(N(BT$5)=0,BT$6=""),0,BT$5*((DATE(YEAR($B43),MONTH($B43),MIN(BT$6,DAY(EOMONTH($B43,0))))&gt;=$B43)*(DATE(YEAR($B43),MONTH($B43),MIN(BT$6,DAY(EOMONTH($B43,0))))&lt;$C43)+(DATE(YEAR($B43),MONTH($B43)+1,MIN(BT$6,DAY(EOMONTH($B43,1))))&gt;=$B43)*(DATE(YEAR($B43),MONTH($B43)+1,MIN(BT$6,DAY(EOMONTH($B43,1))))&lt;$C43)))</f>
        <v>0</v>
      </c>
      <c r="BU43" s="48" t="n">
        <f aca="false">IF(OR(N(BU$5)=0,BU$6=""),0,BU$5*((DATE(YEAR($B43),MONTH($B43),MIN(BU$6,DAY(EOMONTH($B43,0))))&gt;=$B43)*(DATE(YEAR($B43),MONTH($B43),MIN(BU$6,DAY(EOMONTH($B43,0))))&lt;$C43)+(DATE(YEAR($B43),MONTH($B43)+1,MIN(BU$6,DAY(EOMONTH($B43,1))))&gt;=$B43)*(DATE(YEAR($B43),MONTH($B43)+1,MIN(BU$6,DAY(EOMONTH($B43,1))))&lt;$C43)))</f>
        <v>0</v>
      </c>
      <c r="BV43" s="48" t="n">
        <f aca="false">IF(OR(N(BV$5)=0,BV$6=""),0,BV$5*((DATE(YEAR($B43),MONTH($B43),MIN(BV$6,DAY(EOMONTH($B43,0))))&gt;=$B43)*(DATE(YEAR($B43),MONTH($B43),MIN(BV$6,DAY(EOMONTH($B43,0))))&lt;$C43)+(DATE(YEAR($B43),MONTH($B43)+1,MIN(BV$6,DAY(EOMONTH($B43,1))))&gt;=$B43)*(DATE(YEAR($B43),MONTH($B43)+1,MIN(BV$6,DAY(EOMONTH($B43,1))))&lt;$C43)))</f>
        <v>0</v>
      </c>
      <c r="BW43" s="48" t="n">
        <f aca="false">IF(OR(N(BW$5)=0,BW$6=""),0,BW$5*((DATE(YEAR($B43),MONTH($B43),MIN(BW$6,DAY(EOMONTH($B43,0))))&gt;=$B43)*(DATE(YEAR($B43),MONTH($B43),MIN(BW$6,DAY(EOMONTH($B43,0))))&lt;$C43)+(DATE(YEAR($B43),MONTH($B43)+1,MIN(BW$6,DAY(EOMONTH($B43,1))))&gt;=$B43)*(DATE(YEAR($B43),MONTH($B43)+1,MIN(BW$6,DAY(EOMONTH($B43,1))))&lt;$C43)))</f>
        <v>0</v>
      </c>
      <c r="BX43" s="48" t="n">
        <f aca="false">MIN(Z43,(FT42*(1+FT$5/Setup!$C$36)+IF($V43=1,N($F43),0)))</f>
        <v>0</v>
      </c>
      <c r="BY43" s="48" t="n">
        <f aca="false">MIN(AA43,(FU42*(1+FU$5/Setup!$C$36)+IF($V43=2,N($F43),0)))</f>
        <v>0</v>
      </c>
      <c r="BZ43" s="48" t="n">
        <f aca="false">MIN(AB43,(FV42*(1+FV$5/Setup!$C$36)+IF($V43=3,N($F43),0)))</f>
        <v>0</v>
      </c>
      <c r="CA43" s="48" t="n">
        <f aca="false">MIN(AC43,(FW42*(1+FW$5/Setup!$C$36)+IF($V43=4,N($F43),0)))</f>
        <v>0</v>
      </c>
      <c r="CB43" s="48" t="n">
        <f aca="false">MIN(AD43,(FX42*(1+FX$5/Setup!$C$36)+IF($V43=5,N($F43),0)))</f>
        <v>0</v>
      </c>
      <c r="CC43" s="48" t="n">
        <f aca="false">MIN(AE43,(FY42*(1+FY$5/Setup!$C$36)+IF($V43=6,N($F43),0)))</f>
        <v>0</v>
      </c>
      <c r="CD43" s="48" t="n">
        <f aca="false">MIN(AF43,(FZ42*(1+FZ$5/Setup!$C$36)+IF($V43=7,N($F43),0)))</f>
        <v>0</v>
      </c>
      <c r="CE43" s="48" t="n">
        <f aca="false">MIN(AG43,(GA42*(1+GA$5/Setup!$C$36)+IF($V43=8,N($F43),0)))</f>
        <v>0</v>
      </c>
      <c r="CF43" s="48" t="n">
        <f aca="false">MIN(AH43,(GB42*(1+GB$5/Setup!$C$36)+IF($V43=9,N($F43),0)))</f>
        <v>0</v>
      </c>
      <c r="CG43" s="48" t="n">
        <f aca="false">MIN(AI43,(GC42*(1+GC$5/Setup!$C$36)+IF($V43=10,N($F43),0)))</f>
        <v>0</v>
      </c>
      <c r="CH43" s="48" t="n">
        <f aca="false">MIN(AJ43,(GD42*(1+GD$5/Setup!$C$36)+IF($V43=11,N($F43),0)))</f>
        <v>0</v>
      </c>
      <c r="CI43" s="48" t="n">
        <f aca="false">MIN(AK43,(GE42*(1+GE$5/Setup!$C$36)+IF($V43=12,N($F43),0)))</f>
        <v>0</v>
      </c>
      <c r="CJ43" s="48" t="n">
        <f aca="false">MIN(AL43,(GF42*(1+GF$5/Setup!$C$36)+IF($V43=13,N($F43),0)))</f>
        <v>0</v>
      </c>
      <c r="CK43" s="48" t="n">
        <f aca="false">MIN(AM43,(GG42*(1+GG$5/Setup!$C$36)+IF($V43=14,N($F43),0)))</f>
        <v>0</v>
      </c>
      <c r="CL43" s="48" t="n">
        <f aca="false">MIN(AN43,(GH42*(1+GH$5/Setup!$C$36)+IF($V43=15,N($F43),0)))</f>
        <v>0</v>
      </c>
      <c r="CM43" s="48" t="n">
        <f aca="false">MIN(AO43,(GI42*(1+GI$5/Setup!$C$36)+IF($V43=16,N($F43),0)))</f>
        <v>0</v>
      </c>
      <c r="CN43" s="48" t="n">
        <f aca="false">MIN(AP43,(GJ42*(1+GJ$5/Setup!$C$36)+IF($V43=17,N($F43),0)))</f>
        <v>0</v>
      </c>
      <c r="CO43" s="48" t="n">
        <f aca="false">MIN(AQ43,(GK42*(1+GK$5/Setup!$C$36)+IF($V43=18,N($F43),0)))</f>
        <v>0</v>
      </c>
      <c r="CP43" s="48" t="n">
        <f aca="false">MIN(AR43,(GL42*(1+GL$5/Setup!$C$36)+IF($V43=19,N($F43),0)))</f>
        <v>0</v>
      </c>
      <c r="CQ43" s="48" t="n">
        <f aca="false">MIN(AS43,(GM42*(1+GM$5/Setup!$C$36)+IF($V43=20,N($F43),0)))</f>
        <v>0</v>
      </c>
      <c r="CR43" s="48" t="n">
        <f aca="false">MIN(AT43,(GN42*(1+GN$5/Setup!$C$36)+IF($V43=21,N($F43),0)))</f>
        <v>0</v>
      </c>
      <c r="CS43" s="48" t="n">
        <f aca="false">MIN(AU43,(GO42*(1+GO$5/Setup!$C$36)+IF($V43=22,N($F43),0)))</f>
        <v>0</v>
      </c>
      <c r="CT43" s="48" t="n">
        <f aca="false">MIN(AV43,(GP42*(1+GP$5/Setup!$C$36)+IF($V43=23,N($F43),0)))</f>
        <v>0</v>
      </c>
      <c r="CU43" s="48" t="n">
        <f aca="false">MIN(AW43,(GQ42*(1+GQ$5/Setup!$C$36)+IF($V43=24,N($F43),0)))</f>
        <v>0</v>
      </c>
      <c r="CV43" s="48" t="n">
        <f aca="false">MIN(AX43,(GR42*(1+GR$5/Setup!$C$36)+IF($V43=25,N($F43),0)))</f>
        <v>0</v>
      </c>
      <c r="CW43" s="48" t="n">
        <f aca="false">MIN(AY43,(GS42*(1+GS$5/Setup!$C$36)+IF($V43=26,N($F43),0)))</f>
        <v>0</v>
      </c>
      <c r="CX43" s="48" t="n">
        <f aca="false">MIN(AZ43,(GT42*(1+GT$5/Setup!$C$36)+IF($V43=27,N($F43),0)))</f>
        <v>0</v>
      </c>
      <c r="CY43" s="48" t="n">
        <f aca="false">MIN(BA43,(GU42*(1+GU$5/Setup!$C$36)+IF($V43=28,N($F43),0)))</f>
        <v>0</v>
      </c>
      <c r="CZ43" s="48" t="n">
        <f aca="false">MIN(BB43,(GV42*(1+GV$5/Setup!$C$36)+IF($V43=29,N($F43),0)))</f>
        <v>0</v>
      </c>
      <c r="DA43" s="48" t="n">
        <f aca="false">MIN(BC43,(GW42*(1+GW$5/Setup!$C$36)+IF($V43=30,N($F43),0)))</f>
        <v>0</v>
      </c>
      <c r="DB43" s="48" t="n">
        <f aca="false">MIN(BD43,(GX42*(1+GX$5/Setup!$C$36)+IF($V43=31,N($F43),0)))</f>
        <v>0</v>
      </c>
      <c r="DC43" s="48" t="n">
        <f aca="false">MIN(BE43,(GY42*(1+GY$5/Setup!$C$36)+IF($V43=32,N($F43),0)))</f>
        <v>0</v>
      </c>
      <c r="DD43" s="48" t="n">
        <f aca="false">MIN(BF43,(GZ42*(1+GZ$5/Setup!$C$36)+IF($V43=33,N($F43),0)))</f>
        <v>0</v>
      </c>
      <c r="DE43" s="48" t="n">
        <f aca="false">MIN(BG43,(HA42*(1+HA$5/Setup!$C$36)+IF($V43=34,N($F43),0)))</f>
        <v>0</v>
      </c>
      <c r="DF43" s="48" t="n">
        <f aca="false">MIN(BH43,(HB42*(1+HB$5/Setup!$C$36)+IF($V43=35,N($F43),0)))</f>
        <v>0</v>
      </c>
      <c r="DG43" s="48" t="n">
        <f aca="false">MIN(BI43,(HC42*(1+HC$5/Setup!$C$36)+IF($V43=36,N($F43),0)))</f>
        <v>0</v>
      </c>
      <c r="DH43" s="48" t="n">
        <f aca="false">MIN(BJ43,(HD42*(1+HD$5/Setup!$C$36)+IF($V43=37,N($F43),0)))</f>
        <v>0</v>
      </c>
      <c r="DI43" s="48" t="n">
        <f aca="false">MIN(BK43,(HE42*(1+HE$5/Setup!$C$36)+IF($V43=38,N($F43),0)))</f>
        <v>0</v>
      </c>
      <c r="DJ43" s="48" t="n">
        <f aca="false">MIN(BL43,(HF42*(1+HF$5/Setup!$C$36)+IF($V43=39,N($F43),0)))</f>
        <v>0</v>
      </c>
      <c r="DK43" s="48" t="n">
        <f aca="false">MIN(BM43,(HG42*(1+HG$5/Setup!$C$36)+IF($V43=40,N($F43),0)))</f>
        <v>0</v>
      </c>
      <c r="DL43" s="48" t="n">
        <f aca="false">MIN(BN43,(HH42*(1+HH$5/Setup!$C$36)+IF($V43=41,N($F43),0)))</f>
        <v>0</v>
      </c>
      <c r="DM43" s="48" t="n">
        <f aca="false">MIN(BO43,(HI42*(1+HI$5/Setup!$C$36)+IF($V43=42,N($F43),0)))</f>
        <v>0</v>
      </c>
      <c r="DN43" s="48" t="n">
        <f aca="false">MIN(BP43,(HJ42*(1+HJ$5/Setup!$C$36)+IF($V43=43,N($F43),0)))</f>
        <v>0</v>
      </c>
      <c r="DO43" s="48" t="n">
        <f aca="false">MIN(BQ43,(HK42*(1+HK$5/Setup!$C$36)+IF($V43=44,N($F43),0)))</f>
        <v>0</v>
      </c>
      <c r="DP43" s="48" t="n">
        <f aca="false">MIN(BR43,(HL42*(1+HL$5/Setup!$C$36)+IF($V43=45,N($F43),0)))</f>
        <v>0</v>
      </c>
      <c r="DQ43" s="48" t="n">
        <f aca="false">MIN(BS43,(HM42*(1+HM$5/Setup!$C$36)+IF($V43=46,N($F43),0)))</f>
        <v>0</v>
      </c>
      <c r="DR43" s="48" t="n">
        <f aca="false">MIN(BT43,(HN42*(1+HN$5/Setup!$C$36)+IF($V43=47,N($F43),0)))</f>
        <v>0</v>
      </c>
      <c r="DS43" s="48" t="n">
        <f aca="false">MIN(BU43,(HO42*(1+HO$5/Setup!$C$36)+IF($V43=48,N($F43),0)))</f>
        <v>0</v>
      </c>
      <c r="DT43" s="48" t="n">
        <f aca="false">MIN(BV43,(HP42*(1+HP$5/Setup!$C$36)+IF($V43=49,N($F43),0)))</f>
        <v>0</v>
      </c>
      <c r="DU43" s="48" t="n">
        <f aca="false">MIN(BW43,(HQ42*(1+HQ$5/Setup!$C$36)+IF($V43=50,N($F43),0)))</f>
        <v>0</v>
      </c>
      <c r="DV43" s="48" t="n">
        <f aca="false">MIN(MAX((FT42*(1+FT$5/Setup!$C$36)+IF($V43=1,N($F43),0))-BX43,0),MAX($P43-0,0))</f>
        <v>0</v>
      </c>
      <c r="DW43" s="48" t="n">
        <f aca="false">MIN(MAX((FU42*(1+FU$5/Setup!$C$36)+IF($V43=2,N($F43),0))-BY43,0),MAX($P43-SUM(DV43:DV43),0))</f>
        <v>0</v>
      </c>
      <c r="DX43" s="48" t="n">
        <f aca="false">MIN(MAX((FV42*(1+FV$5/Setup!$C$36)+IF($V43=3,N($F43),0))-BZ43,0),MAX($P43-SUM(DV43:DW43),0))</f>
        <v>0</v>
      </c>
      <c r="DY43" s="48" t="n">
        <f aca="false">MIN(MAX((FW42*(1+FW$5/Setup!$C$36)+IF($V43=4,N($F43),0))-CA43,0),MAX($P43-SUM(DV43:DX43),0))</f>
        <v>0</v>
      </c>
      <c r="DZ43" s="48" t="n">
        <f aca="false">MIN(MAX((FX42*(1+FX$5/Setup!$C$36)+IF($V43=5,N($F43),0))-CB43,0),MAX($P43-SUM(DV43:DY43),0))</f>
        <v>0</v>
      </c>
      <c r="EA43" s="48" t="n">
        <f aca="false">MIN(MAX((FY42*(1+FY$5/Setup!$C$36)+IF($V43=6,N($F43),0))-CC43,0),MAX($P43-SUM(DV43:DZ43),0))</f>
        <v>0</v>
      </c>
      <c r="EB43" s="48" t="n">
        <f aca="false">MIN(MAX((FZ42*(1+FZ$5/Setup!$C$36)+IF($V43=7,N($F43),0))-CD43,0),MAX($P43-SUM(DV43:EA43),0))</f>
        <v>0</v>
      </c>
      <c r="EC43" s="48" t="n">
        <f aca="false">MIN(MAX((GA42*(1+GA$5/Setup!$C$36)+IF($V43=8,N($F43),0))-CE43,0),MAX($P43-SUM(DV43:EB43),0))</f>
        <v>0</v>
      </c>
      <c r="ED43" s="48" t="n">
        <f aca="false">MIN(MAX((GB42*(1+GB$5/Setup!$C$36)+IF($V43=9,N($F43),0))-CF43,0),MAX($P43-SUM(DV43:EC43),0))</f>
        <v>0</v>
      </c>
      <c r="EE43" s="48" t="n">
        <f aca="false">MIN(MAX((GC42*(1+GC$5/Setup!$C$36)+IF($V43=10,N($F43),0))-CG43,0),MAX($P43-SUM(DV43:ED43),0))</f>
        <v>0</v>
      </c>
      <c r="EF43" s="48" t="n">
        <f aca="false">MIN(MAX((GD42*(1+GD$5/Setup!$C$36)+IF($V43=11,N($F43),0))-CH43,0),MAX($P43-SUM(DV43:EE43),0))</f>
        <v>0</v>
      </c>
      <c r="EG43" s="48" t="n">
        <f aca="false">MIN(MAX((GE42*(1+GE$5/Setup!$C$36)+IF($V43=12,N($F43),0))-CI43,0),MAX($P43-SUM(DV43:EF43),0))</f>
        <v>0</v>
      </c>
      <c r="EH43" s="48" t="n">
        <f aca="false">MIN(MAX((GF42*(1+GF$5/Setup!$C$36)+IF($V43=13,N($F43),0))-CJ43,0),MAX($P43-SUM(DV43:EG43),0))</f>
        <v>0</v>
      </c>
      <c r="EI43" s="48" t="n">
        <f aca="false">MIN(MAX((GG42*(1+GG$5/Setup!$C$36)+IF($V43=14,N($F43),0))-CK43,0),MAX($P43-SUM(DV43:EH43),0))</f>
        <v>0</v>
      </c>
      <c r="EJ43" s="48" t="n">
        <f aca="false">MIN(MAX((GH42*(1+GH$5/Setup!$C$36)+IF($V43=15,N($F43),0))-CL43,0),MAX($P43-SUM(DV43:EI43),0))</f>
        <v>0</v>
      </c>
      <c r="EK43" s="48" t="n">
        <f aca="false">MIN(MAX((GI42*(1+GI$5/Setup!$C$36)+IF($V43=16,N($F43),0))-CM43,0),MAX($P43-SUM(DV43:EJ43),0))</f>
        <v>0</v>
      </c>
      <c r="EL43" s="48" t="n">
        <f aca="false">MIN(MAX((GJ42*(1+GJ$5/Setup!$C$36)+IF($V43=17,N($F43),0))-CN43,0),MAX($P43-SUM(DV43:EK43),0))</f>
        <v>0</v>
      </c>
      <c r="EM43" s="48" t="n">
        <f aca="false">MIN(MAX((GK42*(1+GK$5/Setup!$C$36)+IF($V43=18,N($F43),0))-CO43,0),MAX($P43-SUM(DV43:EL43),0))</f>
        <v>0</v>
      </c>
      <c r="EN43" s="48" t="n">
        <f aca="false">MIN(MAX((GL42*(1+GL$5/Setup!$C$36)+IF($V43=19,N($F43),0))-CP43,0),MAX($P43-SUM(DV43:EM43),0))</f>
        <v>0</v>
      </c>
      <c r="EO43" s="48" t="n">
        <f aca="false">MIN(MAX((GM42*(1+GM$5/Setup!$C$36)+IF($V43=20,N($F43),0))-CQ43,0),MAX($P43-SUM(DV43:EN43),0))</f>
        <v>0</v>
      </c>
      <c r="EP43" s="48" t="n">
        <f aca="false">MIN(MAX((GN42*(1+GN$5/Setup!$C$36)+IF($V43=21,N($F43),0))-CR43,0),MAX($P43-SUM(DV43:EO43),0))</f>
        <v>0</v>
      </c>
      <c r="EQ43" s="48" t="n">
        <f aca="false">MIN(MAX((GO42*(1+GO$5/Setup!$C$36)+IF($V43=22,N($F43),0))-CS43,0),MAX($P43-SUM(DV43:EP43),0))</f>
        <v>0</v>
      </c>
      <c r="ER43" s="48" t="n">
        <f aca="false">MIN(MAX((GP42*(1+GP$5/Setup!$C$36)+IF($V43=23,N($F43),0))-CT43,0),MAX($P43-SUM(DV43:EQ43),0))</f>
        <v>0</v>
      </c>
      <c r="ES43" s="48" t="n">
        <f aca="false">MIN(MAX((GQ42*(1+GQ$5/Setup!$C$36)+IF($V43=24,N($F43),0))-CU43,0),MAX($P43-SUM(DV43:ER43),0))</f>
        <v>0</v>
      </c>
      <c r="ET43" s="48" t="n">
        <f aca="false">MIN(MAX((GR42*(1+GR$5/Setup!$C$36)+IF($V43=25,N($F43),0))-CV43,0),MAX($P43-SUM(DV43:ES43),0))</f>
        <v>0</v>
      </c>
      <c r="EU43" s="48" t="n">
        <f aca="false">MIN(MAX((GS42*(1+GS$5/Setup!$C$36)+IF($V43=26,N($F43),0))-CW43,0),MAX($P43-SUM(DV43:ET43),0))</f>
        <v>0</v>
      </c>
      <c r="EV43" s="48" t="n">
        <f aca="false">MIN(MAX((GT42*(1+GT$5/Setup!$C$36)+IF($V43=27,N($F43),0))-CX43,0),MAX($P43-SUM(DV43:EU43),0))</f>
        <v>0</v>
      </c>
      <c r="EW43" s="48" t="n">
        <f aca="false">MIN(MAX((GU42*(1+GU$5/Setup!$C$36)+IF($V43=28,N($F43),0))-CY43,0),MAX($P43-SUM(DV43:EV43),0))</f>
        <v>0</v>
      </c>
      <c r="EX43" s="48" t="n">
        <f aca="false">MIN(MAX((GV42*(1+GV$5/Setup!$C$36)+IF($V43=29,N($F43),0))-CZ43,0),MAX($P43-SUM(DV43:EW43),0))</f>
        <v>0</v>
      </c>
      <c r="EY43" s="48" t="n">
        <f aca="false">MIN(MAX((GW42*(1+GW$5/Setup!$C$36)+IF($V43=30,N($F43),0))-DA43,0),MAX($P43-SUM(DV43:EX43),0))</f>
        <v>0</v>
      </c>
      <c r="EZ43" s="48" t="n">
        <f aca="false">MIN(MAX((GX42*(1+GX$5/Setup!$C$36)+IF($V43=31,N($F43),0))-DB43,0),MAX($P43-SUM(DV43:EY43),0))</f>
        <v>0</v>
      </c>
      <c r="FA43" s="48" t="n">
        <f aca="false">MIN(MAX((GY42*(1+GY$5/Setup!$C$36)+IF($V43=32,N($F43),0))-DC43,0),MAX($P43-SUM(DV43:EZ43),0))</f>
        <v>0</v>
      </c>
      <c r="FB43" s="48" t="n">
        <f aca="false">MIN(MAX((GZ42*(1+GZ$5/Setup!$C$36)+IF($V43=33,N($F43),0))-DD43,0),MAX($P43-SUM(DV43:FA43),0))</f>
        <v>0</v>
      </c>
      <c r="FC43" s="48" t="n">
        <f aca="false">MIN(MAX((HA42*(1+HA$5/Setup!$C$36)+IF($V43=34,N($F43),0))-DE43,0),MAX($P43-SUM(DV43:FB43),0))</f>
        <v>0</v>
      </c>
      <c r="FD43" s="48" t="n">
        <f aca="false">MIN(MAX((HB42*(1+HB$5/Setup!$C$36)+IF($V43=35,N($F43),0))-DF43,0),MAX($P43-SUM(DV43:FC43),0))</f>
        <v>0</v>
      </c>
      <c r="FE43" s="48" t="n">
        <f aca="false">MIN(MAX((HC42*(1+HC$5/Setup!$C$36)+IF($V43=36,N($F43),0))-DG43,0),MAX($P43-SUM(DV43:FD43),0))</f>
        <v>0</v>
      </c>
      <c r="FF43" s="48" t="n">
        <f aca="false">MIN(MAX((HD42*(1+HD$5/Setup!$C$36)+IF($V43=37,N($F43),0))-DH43,0),MAX($P43-SUM(DV43:FE43),0))</f>
        <v>0</v>
      </c>
      <c r="FG43" s="48" t="n">
        <f aca="false">MIN(MAX((HE42*(1+HE$5/Setup!$C$36)+IF($V43=38,N($F43),0))-DI43,0),MAX($P43-SUM(DV43:FF43),0))</f>
        <v>0</v>
      </c>
      <c r="FH43" s="48" t="n">
        <f aca="false">MIN(MAX((HF42*(1+HF$5/Setup!$C$36)+IF($V43=39,N($F43),0))-DJ43,0),MAX($P43-SUM(DV43:FG43),0))</f>
        <v>0</v>
      </c>
      <c r="FI43" s="48" t="n">
        <f aca="false">MIN(MAX((HG42*(1+HG$5/Setup!$C$36)+IF($V43=40,N($F43),0))-DK43,0),MAX($P43-SUM(DV43:FH43),0))</f>
        <v>0</v>
      </c>
      <c r="FJ43" s="48" t="n">
        <f aca="false">MIN(MAX((HH42*(1+HH$5/Setup!$C$36)+IF($V43=41,N($F43),0))-DL43,0),MAX($P43-SUM(DV43:FI43),0))</f>
        <v>0</v>
      </c>
      <c r="FK43" s="48" t="n">
        <f aca="false">MIN(MAX((HI42*(1+HI$5/Setup!$C$36)+IF($V43=42,N($F43),0))-DM43,0),MAX($P43-SUM(DV43:FJ43),0))</f>
        <v>0</v>
      </c>
      <c r="FL43" s="48" t="n">
        <f aca="false">MIN(MAX((HJ42*(1+HJ$5/Setup!$C$36)+IF($V43=43,N($F43),0))-DN43,0),MAX($P43-SUM(DV43:FK43),0))</f>
        <v>0</v>
      </c>
      <c r="FM43" s="48" t="n">
        <f aca="false">MIN(MAX((HK42*(1+HK$5/Setup!$C$36)+IF($V43=44,N($F43),0))-DO43,0),MAX($P43-SUM(DV43:FL43),0))</f>
        <v>0</v>
      </c>
      <c r="FN43" s="48" t="n">
        <f aca="false">MIN(MAX((HL42*(1+HL$5/Setup!$C$36)+IF($V43=45,N($F43),0))-DP43,0),MAX($P43-SUM(DV43:FM43),0))</f>
        <v>0</v>
      </c>
      <c r="FO43" s="48" t="n">
        <f aca="false">MIN(MAX((HM42*(1+HM$5/Setup!$C$36)+IF($V43=46,N($F43),0))-DQ43,0),MAX($P43-SUM(DV43:FN43),0))</f>
        <v>0</v>
      </c>
      <c r="FP43" s="48" t="n">
        <f aca="false">MIN(MAX((HN42*(1+HN$5/Setup!$C$36)+IF($V43=47,N($F43),0))-DR43,0),MAX($P43-SUM(DV43:FO43),0))</f>
        <v>0</v>
      </c>
      <c r="FQ43" s="48" t="n">
        <f aca="false">MIN(MAX((HO42*(1+HO$5/Setup!$C$36)+IF($V43=48,N($F43),0))-DS43,0),MAX($P43-SUM(DV43:FP43),0))</f>
        <v>0</v>
      </c>
      <c r="FR43" s="48" t="n">
        <f aca="false">MIN(MAX((HP42*(1+HP$5/Setup!$C$36)+IF($V43=49,N($F43),0))-DT43,0),MAX($P43-SUM(DV43:FQ43),0))</f>
        <v>0</v>
      </c>
      <c r="FS43" s="48" t="n">
        <f aca="false">MIN(MAX((HQ42*(1+HQ$5/Setup!$C$36)+IF($V43=50,N($F43),0))-DU43,0),MAX($P43-SUM(DV43:FR43),0))</f>
        <v>0</v>
      </c>
      <c r="FT43" s="48" t="n">
        <f aca="false">IF((FT42*(1+FT$5/Setup!$C$36)+IF($V43=1,N($F43),0))-BX43-DV43&lt;0.005,0,(FT42*(1+FT$5/Setup!$C$36)+IF($V43=1,N($F43),0))-BX43-DV43)</f>
        <v>0</v>
      </c>
      <c r="FU43" s="48" t="n">
        <f aca="false">IF((FU42*(1+FU$5/Setup!$C$36)+IF($V43=2,N($F43),0))-BY43-DW43&lt;0.005,0,(FU42*(1+FU$5/Setup!$C$36)+IF($V43=2,N($F43),0))-BY43-DW43)</f>
        <v>0</v>
      </c>
      <c r="FV43" s="48" t="n">
        <f aca="false">IF((FV42*(1+FV$5/Setup!$C$36)+IF($V43=3,N($F43),0))-BZ43-DX43&lt;0.005,0,(FV42*(1+FV$5/Setup!$C$36)+IF($V43=3,N($F43),0))-BZ43-DX43)</f>
        <v>0</v>
      </c>
      <c r="FW43" s="48" t="n">
        <f aca="false">IF((FW42*(1+FW$5/Setup!$C$36)+IF($V43=4,N($F43),0))-CA43-DY43&lt;0.005,0,(FW42*(1+FW$5/Setup!$C$36)+IF($V43=4,N($F43),0))-CA43-DY43)</f>
        <v>0</v>
      </c>
      <c r="FX43" s="48" t="n">
        <f aca="false">IF((FX42*(1+FX$5/Setup!$C$36)+IF($V43=5,N($F43),0))-CB43-DZ43&lt;0.005,0,(FX42*(1+FX$5/Setup!$C$36)+IF($V43=5,N($F43),0))-CB43-DZ43)</f>
        <v>0</v>
      </c>
      <c r="FY43" s="48" t="n">
        <f aca="false">IF((FY42*(1+FY$5/Setup!$C$36)+IF($V43=6,N($F43),0))-CC43-EA43&lt;0.005,0,(FY42*(1+FY$5/Setup!$C$36)+IF($V43=6,N($F43),0))-CC43-EA43)</f>
        <v>0</v>
      </c>
      <c r="FZ43" s="48" t="n">
        <f aca="false">IF((FZ42*(1+FZ$5/Setup!$C$36)+IF($V43=7,N($F43),0))-CD43-EB43&lt;0.005,0,(FZ42*(1+FZ$5/Setup!$C$36)+IF($V43=7,N($F43),0))-CD43-EB43)</f>
        <v>0</v>
      </c>
      <c r="GA43" s="48" t="n">
        <f aca="false">IF((GA42*(1+GA$5/Setup!$C$36)+IF($V43=8,N($F43),0))-CE43-EC43&lt;0.005,0,(GA42*(1+GA$5/Setup!$C$36)+IF($V43=8,N($F43),0))-CE43-EC43)</f>
        <v>0</v>
      </c>
      <c r="GB43" s="48" t="n">
        <f aca="false">IF((GB42*(1+GB$5/Setup!$C$36)+IF($V43=9,N($F43),0))-CF43-ED43&lt;0.005,0,(GB42*(1+GB$5/Setup!$C$36)+IF($V43=9,N($F43),0))-CF43-ED43)</f>
        <v>0</v>
      </c>
      <c r="GC43" s="48" t="n">
        <f aca="false">IF((GC42*(1+GC$5/Setup!$C$36)+IF($V43=10,N($F43),0))-CG43-EE43&lt;0.005,0,(GC42*(1+GC$5/Setup!$C$36)+IF($V43=10,N($F43),0))-CG43-EE43)</f>
        <v>0</v>
      </c>
      <c r="GD43" s="48" t="n">
        <f aca="false">IF((GD42*(1+GD$5/Setup!$C$36)+IF($V43=11,N($F43),0))-CH43-EF43&lt;0.005,0,(GD42*(1+GD$5/Setup!$C$36)+IF($V43=11,N($F43),0))-CH43-EF43)</f>
        <v>0</v>
      </c>
      <c r="GE43" s="48" t="n">
        <f aca="false">IF((GE42*(1+GE$5/Setup!$C$36)+IF($V43=12,N($F43),0))-CI43-EG43&lt;0.005,0,(GE42*(1+GE$5/Setup!$C$36)+IF($V43=12,N($F43),0))-CI43-EG43)</f>
        <v>0</v>
      </c>
      <c r="GF43" s="48" t="n">
        <f aca="false">IF((GF42*(1+GF$5/Setup!$C$36)+IF($V43=13,N($F43),0))-CJ43-EH43&lt;0.005,0,(GF42*(1+GF$5/Setup!$C$36)+IF($V43=13,N($F43),0))-CJ43-EH43)</f>
        <v>0</v>
      </c>
      <c r="GG43" s="48" t="n">
        <f aca="false">IF((GG42*(1+GG$5/Setup!$C$36)+IF($V43=14,N($F43),0))-CK43-EI43&lt;0.005,0,(GG42*(1+GG$5/Setup!$C$36)+IF($V43=14,N($F43),0))-CK43-EI43)</f>
        <v>0</v>
      </c>
      <c r="GH43" s="48" t="n">
        <f aca="false">IF((GH42*(1+GH$5/Setup!$C$36)+IF($V43=15,N($F43),0))-CL43-EJ43&lt;0.005,0,(GH42*(1+GH$5/Setup!$C$36)+IF($V43=15,N($F43),0))-CL43-EJ43)</f>
        <v>0</v>
      </c>
      <c r="GI43" s="48" t="n">
        <f aca="false">IF((GI42*(1+GI$5/Setup!$C$36)+IF($V43=16,N($F43),0))-CM43-EK43&lt;0.005,0,(GI42*(1+GI$5/Setup!$C$36)+IF($V43=16,N($F43),0))-CM43-EK43)</f>
        <v>0</v>
      </c>
      <c r="GJ43" s="48" t="n">
        <f aca="false">IF((GJ42*(1+GJ$5/Setup!$C$36)+IF($V43=17,N($F43),0))-CN43-EL43&lt;0.005,0,(GJ42*(1+GJ$5/Setup!$C$36)+IF($V43=17,N($F43),0))-CN43-EL43)</f>
        <v>0</v>
      </c>
      <c r="GK43" s="48" t="n">
        <f aca="false">IF((GK42*(1+GK$5/Setup!$C$36)+IF($V43=18,N($F43),0))-CO43-EM43&lt;0.005,0,(GK42*(1+GK$5/Setup!$C$36)+IF($V43=18,N($F43),0))-CO43-EM43)</f>
        <v>0</v>
      </c>
      <c r="GL43" s="48" t="n">
        <f aca="false">IF((GL42*(1+GL$5/Setup!$C$36)+IF($V43=19,N($F43),0))-CP43-EN43&lt;0.005,0,(GL42*(1+GL$5/Setup!$C$36)+IF($V43=19,N($F43),0))-CP43-EN43)</f>
        <v>0</v>
      </c>
      <c r="GM43" s="48" t="n">
        <f aca="false">IF((GM42*(1+GM$5/Setup!$C$36)+IF($V43=20,N($F43),0))-CQ43-EO43&lt;0.005,0,(GM42*(1+GM$5/Setup!$C$36)+IF($V43=20,N($F43),0))-CQ43-EO43)</f>
        <v>0</v>
      </c>
      <c r="GN43" s="48" t="n">
        <f aca="false">IF((GN42*(1+GN$5/Setup!$C$36)+IF($V43=21,N($F43),0))-CR43-EP43&lt;0.005,0,(GN42*(1+GN$5/Setup!$C$36)+IF($V43=21,N($F43),0))-CR43-EP43)</f>
        <v>0</v>
      </c>
      <c r="GO43" s="48" t="n">
        <f aca="false">IF((GO42*(1+GO$5/Setup!$C$36)+IF($V43=22,N($F43),0))-CS43-EQ43&lt;0.005,0,(GO42*(1+GO$5/Setup!$C$36)+IF($V43=22,N($F43),0))-CS43-EQ43)</f>
        <v>0</v>
      </c>
      <c r="GP43" s="48" t="n">
        <f aca="false">IF((GP42*(1+GP$5/Setup!$C$36)+IF($V43=23,N($F43),0))-CT43-ER43&lt;0.005,0,(GP42*(1+GP$5/Setup!$C$36)+IF($V43=23,N($F43),0))-CT43-ER43)</f>
        <v>0</v>
      </c>
      <c r="GQ43" s="48" t="n">
        <f aca="false">IF((GQ42*(1+GQ$5/Setup!$C$36)+IF($V43=24,N($F43),0))-CU43-ES43&lt;0.005,0,(GQ42*(1+GQ$5/Setup!$C$36)+IF($V43=24,N($F43),0))-CU43-ES43)</f>
        <v>0</v>
      </c>
      <c r="GR43" s="48" t="n">
        <f aca="false">IF((GR42*(1+GR$5/Setup!$C$36)+IF($V43=25,N($F43),0))-CV43-ET43&lt;0.005,0,(GR42*(1+GR$5/Setup!$C$36)+IF($V43=25,N($F43),0))-CV43-ET43)</f>
        <v>0</v>
      </c>
      <c r="GS43" s="48" t="n">
        <f aca="false">IF((GS42*(1+GS$5/Setup!$C$36)+IF($V43=26,N($F43),0))-CW43-EU43&lt;0.005,0,(GS42*(1+GS$5/Setup!$C$36)+IF($V43=26,N($F43),0))-CW43-EU43)</f>
        <v>0</v>
      </c>
      <c r="GT43" s="48" t="n">
        <f aca="false">IF((GT42*(1+GT$5/Setup!$C$36)+IF($V43=27,N($F43),0))-CX43-EV43&lt;0.005,0,(GT42*(1+GT$5/Setup!$C$36)+IF($V43=27,N($F43),0))-CX43-EV43)</f>
        <v>0</v>
      </c>
      <c r="GU43" s="48" t="n">
        <f aca="false">IF((GU42*(1+GU$5/Setup!$C$36)+IF($V43=28,N($F43),0))-CY43-EW43&lt;0.005,0,(GU42*(1+GU$5/Setup!$C$36)+IF($V43=28,N($F43),0))-CY43-EW43)</f>
        <v>0</v>
      </c>
      <c r="GV43" s="48" t="n">
        <f aca="false">IF((GV42*(1+GV$5/Setup!$C$36)+IF($V43=29,N($F43),0))-CZ43-EX43&lt;0.005,0,(GV42*(1+GV$5/Setup!$C$36)+IF($V43=29,N($F43),0))-CZ43-EX43)</f>
        <v>0</v>
      </c>
      <c r="GW43" s="48" t="n">
        <f aca="false">IF((GW42*(1+GW$5/Setup!$C$36)+IF($V43=30,N($F43),0))-DA43-EY43&lt;0.005,0,(GW42*(1+GW$5/Setup!$C$36)+IF($V43=30,N($F43),0))-DA43-EY43)</f>
        <v>0</v>
      </c>
      <c r="GX43" s="48" t="n">
        <f aca="false">IF((GX42*(1+GX$5/Setup!$C$36)+IF($V43=31,N($F43),0))-DB43-EZ43&lt;0.005,0,(GX42*(1+GX$5/Setup!$C$36)+IF($V43=31,N($F43),0))-DB43-EZ43)</f>
        <v>0</v>
      </c>
      <c r="GY43" s="48" t="n">
        <f aca="false">IF((GY42*(1+GY$5/Setup!$C$36)+IF($V43=32,N($F43),0))-DC43-FA43&lt;0.005,0,(GY42*(1+GY$5/Setup!$C$36)+IF($V43=32,N($F43),0))-DC43-FA43)</f>
        <v>0</v>
      </c>
      <c r="GZ43" s="48" t="n">
        <f aca="false">IF((GZ42*(1+GZ$5/Setup!$C$36)+IF($V43=33,N($F43),0))-DD43-FB43&lt;0.005,0,(GZ42*(1+GZ$5/Setup!$C$36)+IF($V43=33,N($F43),0))-DD43-FB43)</f>
        <v>0</v>
      </c>
      <c r="HA43" s="48" t="n">
        <f aca="false">IF((HA42*(1+HA$5/Setup!$C$36)+IF($V43=34,N($F43),0))-DE43-FC43&lt;0.005,0,(HA42*(1+HA$5/Setup!$C$36)+IF($V43=34,N($F43),0))-DE43-FC43)</f>
        <v>0</v>
      </c>
      <c r="HB43" s="48" t="n">
        <f aca="false">IF((HB42*(1+HB$5/Setup!$C$36)+IF($V43=35,N($F43),0))-DF43-FD43&lt;0.005,0,(HB42*(1+HB$5/Setup!$C$36)+IF($V43=35,N($F43),0))-DF43-FD43)</f>
        <v>0</v>
      </c>
      <c r="HC43" s="48" t="n">
        <f aca="false">IF((HC42*(1+HC$5/Setup!$C$36)+IF($V43=36,N($F43),0))-DG43-FE43&lt;0.005,0,(HC42*(1+HC$5/Setup!$C$36)+IF($V43=36,N($F43),0))-DG43-FE43)</f>
        <v>0</v>
      </c>
      <c r="HD43" s="48" t="n">
        <f aca="false">IF((HD42*(1+HD$5/Setup!$C$36)+IF($V43=37,N($F43),0))-DH43-FF43&lt;0.005,0,(HD42*(1+HD$5/Setup!$C$36)+IF($V43=37,N($F43),0))-DH43-FF43)</f>
        <v>0</v>
      </c>
      <c r="HE43" s="48" t="n">
        <f aca="false">IF((HE42*(1+HE$5/Setup!$C$36)+IF($V43=38,N($F43),0))-DI43-FG43&lt;0.005,0,(HE42*(1+HE$5/Setup!$C$36)+IF($V43=38,N($F43),0))-DI43-FG43)</f>
        <v>0</v>
      </c>
      <c r="HF43" s="48" t="n">
        <f aca="false">IF((HF42*(1+HF$5/Setup!$C$36)+IF($V43=39,N($F43),0))-DJ43-FH43&lt;0.005,0,(HF42*(1+HF$5/Setup!$C$36)+IF($V43=39,N($F43),0))-DJ43-FH43)</f>
        <v>0</v>
      </c>
      <c r="HG43" s="48" t="n">
        <f aca="false">IF((HG42*(1+HG$5/Setup!$C$36)+IF($V43=40,N($F43),0))-DK43-FI43&lt;0.005,0,(HG42*(1+HG$5/Setup!$C$36)+IF($V43=40,N($F43),0))-DK43-FI43)</f>
        <v>0</v>
      </c>
      <c r="HH43" s="48" t="n">
        <f aca="false">IF((HH42*(1+HH$5/Setup!$C$36)+IF($V43=41,N($F43),0))-DL43-FJ43&lt;0.005,0,(HH42*(1+HH$5/Setup!$C$36)+IF($V43=41,N($F43),0))-DL43-FJ43)</f>
        <v>0</v>
      </c>
      <c r="HI43" s="48" t="n">
        <f aca="false">IF((HI42*(1+HI$5/Setup!$C$36)+IF($V43=42,N($F43),0))-DM43-FK43&lt;0.005,0,(HI42*(1+HI$5/Setup!$C$36)+IF($V43=42,N($F43),0))-DM43-FK43)</f>
        <v>0</v>
      </c>
      <c r="HJ43" s="48" t="n">
        <f aca="false">IF((HJ42*(1+HJ$5/Setup!$C$36)+IF($V43=43,N($F43),0))-DN43-FL43&lt;0.005,0,(HJ42*(1+HJ$5/Setup!$C$36)+IF($V43=43,N($F43),0))-DN43-FL43)</f>
        <v>0</v>
      </c>
      <c r="HK43" s="48" t="n">
        <f aca="false">IF((HK42*(1+HK$5/Setup!$C$36)+IF($V43=44,N($F43),0))-DO43-FM43&lt;0.005,0,(HK42*(1+HK$5/Setup!$C$36)+IF($V43=44,N($F43),0))-DO43-FM43)</f>
        <v>0</v>
      </c>
      <c r="HL43" s="48" t="n">
        <f aca="false">IF((HL42*(1+HL$5/Setup!$C$36)+IF($V43=45,N($F43),0))-DP43-FN43&lt;0.005,0,(HL42*(1+HL$5/Setup!$C$36)+IF($V43=45,N($F43),0))-DP43-FN43)</f>
        <v>0</v>
      </c>
      <c r="HM43" s="48" t="n">
        <f aca="false">IF((HM42*(1+HM$5/Setup!$C$36)+IF($V43=46,N($F43),0))-DQ43-FO43&lt;0.005,0,(HM42*(1+HM$5/Setup!$C$36)+IF($V43=46,N($F43),0))-DQ43-FO43)</f>
        <v>0</v>
      </c>
      <c r="HN43" s="48" t="n">
        <f aca="false">IF((HN42*(1+HN$5/Setup!$C$36)+IF($V43=47,N($F43),0))-DR43-FP43&lt;0.005,0,(HN42*(1+HN$5/Setup!$C$36)+IF($V43=47,N($F43),0))-DR43-FP43)</f>
        <v>0</v>
      </c>
      <c r="HO43" s="48" t="n">
        <f aca="false">IF((HO42*(1+HO$5/Setup!$C$36)+IF($V43=48,N($F43),0))-DS43-FQ43&lt;0.005,0,(HO42*(1+HO$5/Setup!$C$36)+IF($V43=48,N($F43),0))-DS43-FQ43)</f>
        <v>0</v>
      </c>
      <c r="HP43" s="48" t="n">
        <f aca="false">IF((HP42*(1+HP$5/Setup!$C$36)+IF($V43=49,N($F43),0))-DT43-FR43&lt;0.005,0,(HP42*(1+HP$5/Setup!$C$36)+IF($V43=49,N($F43),0))-DT43-FR43)</f>
        <v>0</v>
      </c>
      <c r="HQ43" s="48" t="n">
        <f aca="false">IF((HQ42*(1+HQ$5/Setup!$C$36)+IF($V43=50,N($F43),0))-DU43-FS43&lt;0.005,0,(HQ42*(1+HQ$5/Setup!$C$36)+IF($V43=50,N($F43),0))-DU43-FS43)</f>
        <v>0</v>
      </c>
    </row>
    <row r="44" customFormat="false" ht="15" hidden="false" customHeight="false" outlineLevel="0" collapsed="false">
      <c r="A44" s="44" t="n">
        <v>36</v>
      </c>
      <c r="B44" s="45" t="n">
        <f aca="false">IF(Setup!$C$7="Every month",EDATE(Setup!$C$8,($A44-1)),IF(Setup!$C$7="Twice a month",DATE(YEAR(Setup!$C$8),MONTH(Setup!$C$8)+INT((($A44-1)+Setup!$C$41)/2),MIN(IF(MOD(($A44-1)+Setup!$C$41,2)=0,Setup!$C$39,Setup!$C$40),DAY(EOMONTH(DATE(YEAR(Setup!$C$8),MONTH(Setup!$C$8)+INT((($A44-1)+Setup!$C$41)/2),1),0)))),Setup!$C$8+($A44-1)*IF(Setup!$C$7="Every week",7,14)))</f>
        <v>46815</v>
      </c>
      <c r="C44" s="45" t="n">
        <f aca="false">IF(Setup!$C$7="Every month",EDATE(Setup!$C$8,$A44),IF(Setup!$C$7="Twice a month",DATE(YEAR(Setup!$C$8),MONTH(Setup!$C$8)+INT(($A44+Setup!$C$41)/2),MIN(IF(MOD($A44+Setup!$C$41,2)=0,Setup!$C$39,Setup!$C$40),DAY(EOMONTH(DATE(YEAR(Setup!$C$8),MONTH(Setup!$C$8)+INT(($A44+Setup!$C$41)/2),1),0)))),Setup!$C$8+$A44*IF(Setup!$C$7="Every week",7,14)))</f>
        <v>46829</v>
      </c>
      <c r="D44" s="46"/>
      <c r="E44" s="47"/>
      <c r="F44" s="47"/>
      <c r="G44" s="47"/>
      <c r="H44" s="47"/>
      <c r="I44" s="48" t="n">
        <f aca="false">N(Setup!$C$11)+N(E44)</f>
        <v>100</v>
      </c>
      <c r="J44" s="48" t="n">
        <f aca="false">MIN(Setup!$C$37,MAX(I44,0))</f>
        <v>9.23076923076923</v>
      </c>
      <c r="K44" s="48" t="n">
        <f aca="false">MIN(MAX(N(Setup!$C$14)-L43,0),MAX(I44-J44,0))</f>
        <v>0</v>
      </c>
      <c r="L44" s="48" t="n">
        <f aca="false">L43+K44-N(G44)</f>
        <v>500</v>
      </c>
      <c r="M44" s="48" t="n">
        <f aca="false">M43+J44-N(H44)</f>
        <v>332.307692307692</v>
      </c>
      <c r="N44" s="48" t="n">
        <f aca="false">SUM(BX44:DU44)</f>
        <v>0</v>
      </c>
      <c r="O44" s="48" t="n">
        <f aca="false">SUM(Z44:BW44)-N44</f>
        <v>25</v>
      </c>
      <c r="P44" s="48" t="n">
        <f aca="false">MAX(I44-J44-K44,0)+O44</f>
        <v>115.769230769231</v>
      </c>
      <c r="Q44" s="48" t="n">
        <f aca="false">SUM(DV44:FS44)</f>
        <v>0</v>
      </c>
      <c r="R44" s="49" t="n">
        <f aca="false">N44+J44+K44+Q44</f>
        <v>9.23076923076923</v>
      </c>
      <c r="S44" s="48" t="n">
        <f aca="false">T44-T43-N(F44)+N44+Q44</f>
        <v>0</v>
      </c>
      <c r="T44" s="49" t="n">
        <f aca="false">SUM(FT44:HQ44)</f>
        <v>0</v>
      </c>
      <c r="U44" s="44" t="str">
        <f aca="false">IF(T43&lt;0.005,"",INDEX(Helpers!$C$2:$C$51,IF(_xlfn.MINIFS($DV$6:$FS$6,DV44:FS44,"&gt;0.005")=0,V44,_xlfn.MINIFS($DV$6:$FS$6,DV44:FS44,"&gt;0.005"))))</f>
        <v/>
      </c>
      <c r="V44" s="44" t="n">
        <f aca="false">IF(_xlfn.MINIFS($FT$6:$HQ$6,FT43:HQ43,"&gt;0.005")=0,1,_xlfn.MINIFS($FT$6:$HQ$6,FT43:HQ43,"&gt;0.005"))</f>
        <v>1</v>
      </c>
      <c r="W44" s="44" t="n">
        <f aca="false">IF(AND(D44&lt;&gt;"Paid",T43&gt;0.005),1,0)</f>
        <v>0</v>
      </c>
      <c r="X44" s="48" t="n">
        <f aca="false">SUMPRODUCT(((Helpers!$G$2:$G$51*(1+(Helpers!$D$2:$D$51+0.000000001)/12)^(($B44-Setup!$C$8)/(365.25/12))-Helpers!$E$2:$E$51*((1+(Helpers!$D$2:$D$51+0.000000001)/12)^(($B44-Setup!$C$8)/(365.25/12))-1)/((Helpers!$D$2:$D$51+0.000000001)/12))&gt;0)*(Helpers!$G$2:$G$51*(1+(Helpers!$D$2:$D$51+0.000000001)/12)^(($B44-Setup!$C$8)/(365.25/12))-Helpers!$E$2:$E$51*((1+(Helpers!$D$2:$D$51+0.000000001)/12)^(($B44-Setup!$C$8)/(365.25/12))-1)/((Helpers!$D$2:$D$51+0.000000001)/12)))</f>
        <v>1021.15386120696</v>
      </c>
      <c r="Y44" s="48"/>
      <c r="Z44" s="48" t="n">
        <f aca="false">IF(OR(N(Z$5)=0,Z$6=""),0,Z$5*((DATE(YEAR($B44),MONTH($B44),MIN(Z$6,DAY(EOMONTH($B44,0))))&gt;=$B44)*(DATE(YEAR($B44),MONTH($B44),MIN(Z$6,DAY(EOMONTH($B44,0))))&lt;$C44)+(DATE(YEAR($B44),MONTH($B44)+1,MIN(Z$6,DAY(EOMONTH($B44,1))))&gt;=$B44)*(DATE(YEAR($B44),MONTH($B44)+1,MIN(Z$6,DAY(EOMONTH($B44,1))))&lt;$C44)))</f>
        <v>25</v>
      </c>
      <c r="AA44" s="48" t="n">
        <f aca="false">IF(OR(N(AA$5)=0,AA$6=""),0,AA$5*((DATE(YEAR($B44),MONTH($B44),MIN(AA$6,DAY(EOMONTH($B44,0))))&gt;=$B44)*(DATE(YEAR($B44),MONTH($B44),MIN(AA$6,DAY(EOMONTH($B44,0))))&lt;$C44)+(DATE(YEAR($B44),MONTH($B44)+1,MIN(AA$6,DAY(EOMONTH($B44,1))))&gt;=$B44)*(DATE(YEAR($B44),MONTH($B44)+1,MIN(AA$6,DAY(EOMONTH($B44,1))))&lt;$C44)))</f>
        <v>0</v>
      </c>
      <c r="AB44" s="48" t="n">
        <f aca="false">IF(OR(N(AB$5)=0,AB$6=""),0,AB$5*((DATE(YEAR($B44),MONTH($B44),MIN(AB$6,DAY(EOMONTH($B44,0))))&gt;=$B44)*(DATE(YEAR($B44),MONTH($B44),MIN(AB$6,DAY(EOMONTH($B44,0))))&lt;$C44)+(DATE(YEAR($B44),MONTH($B44)+1,MIN(AB$6,DAY(EOMONTH($B44,1))))&gt;=$B44)*(DATE(YEAR($B44),MONTH($B44)+1,MIN(AB$6,DAY(EOMONTH($B44,1))))&lt;$C44)))</f>
        <v>0</v>
      </c>
      <c r="AC44" s="48" t="n">
        <f aca="false">IF(OR(N(AC$5)=0,AC$6=""),0,AC$5*((DATE(YEAR($B44),MONTH($B44),MIN(AC$6,DAY(EOMONTH($B44,0))))&gt;=$B44)*(DATE(YEAR($B44),MONTH($B44),MIN(AC$6,DAY(EOMONTH($B44,0))))&lt;$C44)+(DATE(YEAR($B44),MONTH($B44)+1,MIN(AC$6,DAY(EOMONTH($B44,1))))&gt;=$B44)*(DATE(YEAR($B44),MONTH($B44)+1,MIN(AC$6,DAY(EOMONTH($B44,1))))&lt;$C44)))</f>
        <v>0</v>
      </c>
      <c r="AD44" s="48" t="n">
        <f aca="false">IF(OR(N(AD$5)=0,AD$6=""),0,AD$5*((DATE(YEAR($B44),MONTH($B44),MIN(AD$6,DAY(EOMONTH($B44,0))))&gt;=$B44)*(DATE(YEAR($B44),MONTH($B44),MIN(AD$6,DAY(EOMONTH($B44,0))))&lt;$C44)+(DATE(YEAR($B44),MONTH($B44)+1,MIN(AD$6,DAY(EOMONTH($B44,1))))&gt;=$B44)*(DATE(YEAR($B44),MONTH($B44)+1,MIN(AD$6,DAY(EOMONTH($B44,1))))&lt;$C44)))</f>
        <v>0</v>
      </c>
      <c r="AE44" s="48" t="n">
        <f aca="false">IF(OR(N(AE$5)=0,AE$6=""),0,AE$5*((DATE(YEAR($B44),MONTH($B44),MIN(AE$6,DAY(EOMONTH($B44,0))))&gt;=$B44)*(DATE(YEAR($B44),MONTH($B44),MIN(AE$6,DAY(EOMONTH($B44,0))))&lt;$C44)+(DATE(YEAR($B44),MONTH($B44)+1,MIN(AE$6,DAY(EOMONTH($B44,1))))&gt;=$B44)*(DATE(YEAR($B44),MONTH($B44)+1,MIN(AE$6,DAY(EOMONTH($B44,1))))&lt;$C44)))</f>
        <v>0</v>
      </c>
      <c r="AF44" s="48" t="n">
        <f aca="false">IF(OR(N(AF$5)=0,AF$6=""),0,AF$5*((DATE(YEAR($B44),MONTH($B44),MIN(AF$6,DAY(EOMONTH($B44,0))))&gt;=$B44)*(DATE(YEAR($B44),MONTH($B44),MIN(AF$6,DAY(EOMONTH($B44,0))))&lt;$C44)+(DATE(YEAR($B44),MONTH($B44)+1,MIN(AF$6,DAY(EOMONTH($B44,1))))&gt;=$B44)*(DATE(YEAR($B44),MONTH($B44)+1,MIN(AF$6,DAY(EOMONTH($B44,1))))&lt;$C44)))</f>
        <v>0</v>
      </c>
      <c r="AG44" s="48" t="n">
        <f aca="false">IF(OR(N(AG$5)=0,AG$6=""),0,AG$5*((DATE(YEAR($B44),MONTH($B44),MIN(AG$6,DAY(EOMONTH($B44,0))))&gt;=$B44)*(DATE(YEAR($B44),MONTH($B44),MIN(AG$6,DAY(EOMONTH($B44,0))))&lt;$C44)+(DATE(YEAR($B44),MONTH($B44)+1,MIN(AG$6,DAY(EOMONTH($B44,1))))&gt;=$B44)*(DATE(YEAR($B44),MONTH($B44)+1,MIN(AG$6,DAY(EOMONTH($B44,1))))&lt;$C44)))</f>
        <v>0</v>
      </c>
      <c r="AH44" s="48" t="n">
        <f aca="false">IF(OR(N(AH$5)=0,AH$6=""),0,AH$5*((DATE(YEAR($B44),MONTH($B44),MIN(AH$6,DAY(EOMONTH($B44,0))))&gt;=$B44)*(DATE(YEAR($B44),MONTH($B44),MIN(AH$6,DAY(EOMONTH($B44,0))))&lt;$C44)+(DATE(YEAR($B44),MONTH($B44)+1,MIN(AH$6,DAY(EOMONTH($B44,1))))&gt;=$B44)*(DATE(YEAR($B44),MONTH($B44)+1,MIN(AH$6,DAY(EOMONTH($B44,1))))&lt;$C44)))</f>
        <v>0</v>
      </c>
      <c r="AI44" s="48" t="n">
        <f aca="false">IF(OR(N(AI$5)=0,AI$6=""),0,AI$5*((DATE(YEAR($B44),MONTH($B44),MIN(AI$6,DAY(EOMONTH($B44,0))))&gt;=$B44)*(DATE(YEAR($B44),MONTH($B44),MIN(AI$6,DAY(EOMONTH($B44,0))))&lt;$C44)+(DATE(YEAR($B44),MONTH($B44)+1,MIN(AI$6,DAY(EOMONTH($B44,1))))&gt;=$B44)*(DATE(YEAR($B44),MONTH($B44)+1,MIN(AI$6,DAY(EOMONTH($B44,1))))&lt;$C44)))</f>
        <v>0</v>
      </c>
      <c r="AJ44" s="48" t="n">
        <f aca="false">IF(OR(N(AJ$5)=0,AJ$6=""),0,AJ$5*((DATE(YEAR($B44),MONTH($B44),MIN(AJ$6,DAY(EOMONTH($B44,0))))&gt;=$B44)*(DATE(YEAR($B44),MONTH($B44),MIN(AJ$6,DAY(EOMONTH($B44,0))))&lt;$C44)+(DATE(YEAR($B44),MONTH($B44)+1,MIN(AJ$6,DAY(EOMONTH($B44,1))))&gt;=$B44)*(DATE(YEAR($B44),MONTH($B44)+1,MIN(AJ$6,DAY(EOMONTH($B44,1))))&lt;$C44)))</f>
        <v>0</v>
      </c>
      <c r="AK44" s="48" t="n">
        <f aca="false">IF(OR(N(AK$5)=0,AK$6=""),0,AK$5*((DATE(YEAR($B44),MONTH($B44),MIN(AK$6,DAY(EOMONTH($B44,0))))&gt;=$B44)*(DATE(YEAR($B44),MONTH($B44),MIN(AK$6,DAY(EOMONTH($B44,0))))&lt;$C44)+(DATE(YEAR($B44),MONTH($B44)+1,MIN(AK$6,DAY(EOMONTH($B44,1))))&gt;=$B44)*(DATE(YEAR($B44),MONTH($B44)+1,MIN(AK$6,DAY(EOMONTH($B44,1))))&lt;$C44)))</f>
        <v>0</v>
      </c>
      <c r="AL44" s="48" t="n">
        <f aca="false">IF(OR(N(AL$5)=0,AL$6=""),0,AL$5*((DATE(YEAR($B44),MONTH($B44),MIN(AL$6,DAY(EOMONTH($B44,0))))&gt;=$B44)*(DATE(YEAR($B44),MONTH($B44),MIN(AL$6,DAY(EOMONTH($B44,0))))&lt;$C44)+(DATE(YEAR($B44),MONTH($B44)+1,MIN(AL$6,DAY(EOMONTH($B44,1))))&gt;=$B44)*(DATE(YEAR($B44),MONTH($B44)+1,MIN(AL$6,DAY(EOMONTH($B44,1))))&lt;$C44)))</f>
        <v>0</v>
      </c>
      <c r="AM44" s="48" t="n">
        <f aca="false">IF(OR(N(AM$5)=0,AM$6=""),0,AM$5*((DATE(YEAR($B44),MONTH($B44),MIN(AM$6,DAY(EOMONTH($B44,0))))&gt;=$B44)*(DATE(YEAR($B44),MONTH($B44),MIN(AM$6,DAY(EOMONTH($B44,0))))&lt;$C44)+(DATE(YEAR($B44),MONTH($B44)+1,MIN(AM$6,DAY(EOMONTH($B44,1))))&gt;=$B44)*(DATE(YEAR($B44),MONTH($B44)+1,MIN(AM$6,DAY(EOMONTH($B44,1))))&lt;$C44)))</f>
        <v>0</v>
      </c>
      <c r="AN44" s="48" t="n">
        <f aca="false">IF(OR(N(AN$5)=0,AN$6=""),0,AN$5*((DATE(YEAR($B44),MONTH($B44),MIN(AN$6,DAY(EOMONTH($B44,0))))&gt;=$B44)*(DATE(YEAR($B44),MONTH($B44),MIN(AN$6,DAY(EOMONTH($B44,0))))&lt;$C44)+(DATE(YEAR($B44),MONTH($B44)+1,MIN(AN$6,DAY(EOMONTH($B44,1))))&gt;=$B44)*(DATE(YEAR($B44),MONTH($B44)+1,MIN(AN$6,DAY(EOMONTH($B44,1))))&lt;$C44)))</f>
        <v>0</v>
      </c>
      <c r="AO44" s="48" t="n">
        <f aca="false">IF(OR(N(AO$5)=0,AO$6=""),0,AO$5*((DATE(YEAR($B44),MONTH($B44),MIN(AO$6,DAY(EOMONTH($B44,0))))&gt;=$B44)*(DATE(YEAR($B44),MONTH($B44),MIN(AO$6,DAY(EOMONTH($B44,0))))&lt;$C44)+(DATE(YEAR($B44),MONTH($B44)+1,MIN(AO$6,DAY(EOMONTH($B44,1))))&gt;=$B44)*(DATE(YEAR($B44),MONTH($B44)+1,MIN(AO$6,DAY(EOMONTH($B44,1))))&lt;$C44)))</f>
        <v>0</v>
      </c>
      <c r="AP44" s="48" t="n">
        <f aca="false">IF(OR(N(AP$5)=0,AP$6=""),0,AP$5*((DATE(YEAR($B44),MONTH($B44),MIN(AP$6,DAY(EOMONTH($B44,0))))&gt;=$B44)*(DATE(YEAR($B44),MONTH($B44),MIN(AP$6,DAY(EOMONTH($B44,0))))&lt;$C44)+(DATE(YEAR($B44),MONTH($B44)+1,MIN(AP$6,DAY(EOMONTH($B44,1))))&gt;=$B44)*(DATE(YEAR($B44),MONTH($B44)+1,MIN(AP$6,DAY(EOMONTH($B44,1))))&lt;$C44)))</f>
        <v>0</v>
      </c>
      <c r="AQ44" s="48" t="n">
        <f aca="false">IF(OR(N(AQ$5)=0,AQ$6=""),0,AQ$5*((DATE(YEAR($B44),MONTH($B44),MIN(AQ$6,DAY(EOMONTH($B44,0))))&gt;=$B44)*(DATE(YEAR($B44),MONTH($B44),MIN(AQ$6,DAY(EOMONTH($B44,0))))&lt;$C44)+(DATE(YEAR($B44),MONTH($B44)+1,MIN(AQ$6,DAY(EOMONTH($B44,1))))&gt;=$B44)*(DATE(YEAR($B44),MONTH($B44)+1,MIN(AQ$6,DAY(EOMONTH($B44,1))))&lt;$C44)))</f>
        <v>0</v>
      </c>
      <c r="AR44" s="48" t="n">
        <f aca="false">IF(OR(N(AR$5)=0,AR$6=""),0,AR$5*((DATE(YEAR($B44),MONTH($B44),MIN(AR$6,DAY(EOMONTH($B44,0))))&gt;=$B44)*(DATE(YEAR($B44),MONTH($B44),MIN(AR$6,DAY(EOMONTH($B44,0))))&lt;$C44)+(DATE(YEAR($B44),MONTH($B44)+1,MIN(AR$6,DAY(EOMONTH($B44,1))))&gt;=$B44)*(DATE(YEAR($B44),MONTH($B44)+1,MIN(AR$6,DAY(EOMONTH($B44,1))))&lt;$C44)))</f>
        <v>0</v>
      </c>
      <c r="AS44" s="48" t="n">
        <f aca="false">IF(OR(N(AS$5)=0,AS$6=""),0,AS$5*((DATE(YEAR($B44),MONTH($B44),MIN(AS$6,DAY(EOMONTH($B44,0))))&gt;=$B44)*(DATE(YEAR($B44),MONTH($B44),MIN(AS$6,DAY(EOMONTH($B44,0))))&lt;$C44)+(DATE(YEAR($B44),MONTH($B44)+1,MIN(AS$6,DAY(EOMONTH($B44,1))))&gt;=$B44)*(DATE(YEAR($B44),MONTH($B44)+1,MIN(AS$6,DAY(EOMONTH($B44,1))))&lt;$C44)))</f>
        <v>0</v>
      </c>
      <c r="AT44" s="48" t="n">
        <f aca="false">IF(OR(N(AT$5)=0,AT$6=""),0,AT$5*((DATE(YEAR($B44),MONTH($B44),MIN(AT$6,DAY(EOMONTH($B44,0))))&gt;=$B44)*(DATE(YEAR($B44),MONTH($B44),MIN(AT$6,DAY(EOMONTH($B44,0))))&lt;$C44)+(DATE(YEAR($B44),MONTH($B44)+1,MIN(AT$6,DAY(EOMONTH($B44,1))))&gt;=$B44)*(DATE(YEAR($B44),MONTH($B44)+1,MIN(AT$6,DAY(EOMONTH($B44,1))))&lt;$C44)))</f>
        <v>0</v>
      </c>
      <c r="AU44" s="48" t="n">
        <f aca="false">IF(OR(N(AU$5)=0,AU$6=""),0,AU$5*((DATE(YEAR($B44),MONTH($B44),MIN(AU$6,DAY(EOMONTH($B44,0))))&gt;=$B44)*(DATE(YEAR($B44),MONTH($B44),MIN(AU$6,DAY(EOMONTH($B44,0))))&lt;$C44)+(DATE(YEAR($B44),MONTH($B44)+1,MIN(AU$6,DAY(EOMONTH($B44,1))))&gt;=$B44)*(DATE(YEAR($B44),MONTH($B44)+1,MIN(AU$6,DAY(EOMONTH($B44,1))))&lt;$C44)))</f>
        <v>0</v>
      </c>
      <c r="AV44" s="48" t="n">
        <f aca="false">IF(OR(N(AV$5)=0,AV$6=""),0,AV$5*((DATE(YEAR($B44),MONTH($B44),MIN(AV$6,DAY(EOMONTH($B44,0))))&gt;=$B44)*(DATE(YEAR($B44),MONTH($B44),MIN(AV$6,DAY(EOMONTH($B44,0))))&lt;$C44)+(DATE(YEAR($B44),MONTH($B44)+1,MIN(AV$6,DAY(EOMONTH($B44,1))))&gt;=$B44)*(DATE(YEAR($B44),MONTH($B44)+1,MIN(AV$6,DAY(EOMONTH($B44,1))))&lt;$C44)))</f>
        <v>0</v>
      </c>
      <c r="AW44" s="48" t="n">
        <f aca="false">IF(OR(N(AW$5)=0,AW$6=""),0,AW$5*((DATE(YEAR($B44),MONTH($B44),MIN(AW$6,DAY(EOMONTH($B44,0))))&gt;=$B44)*(DATE(YEAR($B44),MONTH($B44),MIN(AW$6,DAY(EOMONTH($B44,0))))&lt;$C44)+(DATE(YEAR($B44),MONTH($B44)+1,MIN(AW$6,DAY(EOMONTH($B44,1))))&gt;=$B44)*(DATE(YEAR($B44),MONTH($B44)+1,MIN(AW$6,DAY(EOMONTH($B44,1))))&lt;$C44)))</f>
        <v>0</v>
      </c>
      <c r="AX44" s="48" t="n">
        <f aca="false">IF(OR(N(AX$5)=0,AX$6=""),0,AX$5*((DATE(YEAR($B44),MONTH($B44),MIN(AX$6,DAY(EOMONTH($B44,0))))&gt;=$B44)*(DATE(YEAR($B44),MONTH($B44),MIN(AX$6,DAY(EOMONTH($B44,0))))&lt;$C44)+(DATE(YEAR($B44),MONTH($B44)+1,MIN(AX$6,DAY(EOMONTH($B44,1))))&gt;=$B44)*(DATE(YEAR($B44),MONTH($B44)+1,MIN(AX$6,DAY(EOMONTH($B44,1))))&lt;$C44)))</f>
        <v>0</v>
      </c>
      <c r="AY44" s="48" t="n">
        <f aca="false">IF(OR(N(AY$5)=0,AY$6=""),0,AY$5*((DATE(YEAR($B44),MONTH($B44),MIN(AY$6,DAY(EOMONTH($B44,0))))&gt;=$B44)*(DATE(YEAR($B44),MONTH($B44),MIN(AY$6,DAY(EOMONTH($B44,0))))&lt;$C44)+(DATE(YEAR($B44),MONTH($B44)+1,MIN(AY$6,DAY(EOMONTH($B44,1))))&gt;=$B44)*(DATE(YEAR($B44),MONTH($B44)+1,MIN(AY$6,DAY(EOMONTH($B44,1))))&lt;$C44)))</f>
        <v>0</v>
      </c>
      <c r="AZ44" s="48" t="n">
        <f aca="false">IF(OR(N(AZ$5)=0,AZ$6=""),0,AZ$5*((DATE(YEAR($B44),MONTH($B44),MIN(AZ$6,DAY(EOMONTH($B44,0))))&gt;=$B44)*(DATE(YEAR($B44),MONTH($B44),MIN(AZ$6,DAY(EOMONTH($B44,0))))&lt;$C44)+(DATE(YEAR($B44),MONTH($B44)+1,MIN(AZ$6,DAY(EOMONTH($B44,1))))&gt;=$B44)*(DATE(YEAR($B44),MONTH($B44)+1,MIN(AZ$6,DAY(EOMONTH($B44,1))))&lt;$C44)))</f>
        <v>0</v>
      </c>
      <c r="BA44" s="48" t="n">
        <f aca="false">IF(OR(N(BA$5)=0,BA$6=""),0,BA$5*((DATE(YEAR($B44),MONTH($B44),MIN(BA$6,DAY(EOMONTH($B44,0))))&gt;=$B44)*(DATE(YEAR($B44),MONTH($B44),MIN(BA$6,DAY(EOMONTH($B44,0))))&lt;$C44)+(DATE(YEAR($B44),MONTH($B44)+1,MIN(BA$6,DAY(EOMONTH($B44,1))))&gt;=$B44)*(DATE(YEAR($B44),MONTH($B44)+1,MIN(BA$6,DAY(EOMONTH($B44,1))))&lt;$C44)))</f>
        <v>0</v>
      </c>
      <c r="BB44" s="48" t="n">
        <f aca="false">IF(OR(N(BB$5)=0,BB$6=""),0,BB$5*((DATE(YEAR($B44),MONTH($B44),MIN(BB$6,DAY(EOMONTH($B44,0))))&gt;=$B44)*(DATE(YEAR($B44),MONTH($B44),MIN(BB$6,DAY(EOMONTH($B44,0))))&lt;$C44)+(DATE(YEAR($B44),MONTH($B44)+1,MIN(BB$6,DAY(EOMONTH($B44,1))))&gt;=$B44)*(DATE(YEAR($B44),MONTH($B44)+1,MIN(BB$6,DAY(EOMONTH($B44,1))))&lt;$C44)))</f>
        <v>0</v>
      </c>
      <c r="BC44" s="48" t="n">
        <f aca="false">IF(OR(N(BC$5)=0,BC$6=""),0,BC$5*((DATE(YEAR($B44),MONTH($B44),MIN(BC$6,DAY(EOMONTH($B44,0))))&gt;=$B44)*(DATE(YEAR($B44),MONTH($B44),MIN(BC$6,DAY(EOMONTH($B44,0))))&lt;$C44)+(DATE(YEAR($B44),MONTH($B44)+1,MIN(BC$6,DAY(EOMONTH($B44,1))))&gt;=$B44)*(DATE(YEAR($B44),MONTH($B44)+1,MIN(BC$6,DAY(EOMONTH($B44,1))))&lt;$C44)))</f>
        <v>0</v>
      </c>
      <c r="BD44" s="48" t="n">
        <f aca="false">IF(OR(N(BD$5)=0,BD$6=""),0,BD$5*((DATE(YEAR($B44),MONTH($B44),MIN(BD$6,DAY(EOMONTH($B44,0))))&gt;=$B44)*(DATE(YEAR($B44),MONTH($B44),MIN(BD$6,DAY(EOMONTH($B44,0))))&lt;$C44)+(DATE(YEAR($B44),MONTH($B44)+1,MIN(BD$6,DAY(EOMONTH($B44,1))))&gt;=$B44)*(DATE(YEAR($B44),MONTH($B44)+1,MIN(BD$6,DAY(EOMONTH($B44,1))))&lt;$C44)))</f>
        <v>0</v>
      </c>
      <c r="BE44" s="48" t="n">
        <f aca="false">IF(OR(N(BE$5)=0,BE$6=""),0,BE$5*((DATE(YEAR($B44),MONTH($B44),MIN(BE$6,DAY(EOMONTH($B44,0))))&gt;=$B44)*(DATE(YEAR($B44),MONTH($B44),MIN(BE$6,DAY(EOMONTH($B44,0))))&lt;$C44)+(DATE(YEAR($B44),MONTH($B44)+1,MIN(BE$6,DAY(EOMONTH($B44,1))))&gt;=$B44)*(DATE(YEAR($B44),MONTH($B44)+1,MIN(BE$6,DAY(EOMONTH($B44,1))))&lt;$C44)))</f>
        <v>0</v>
      </c>
      <c r="BF44" s="48" t="n">
        <f aca="false">IF(OR(N(BF$5)=0,BF$6=""),0,BF$5*((DATE(YEAR($B44),MONTH($B44),MIN(BF$6,DAY(EOMONTH($B44,0))))&gt;=$B44)*(DATE(YEAR($B44),MONTH($B44),MIN(BF$6,DAY(EOMONTH($B44,0))))&lt;$C44)+(DATE(YEAR($B44),MONTH($B44)+1,MIN(BF$6,DAY(EOMONTH($B44,1))))&gt;=$B44)*(DATE(YEAR($B44),MONTH($B44)+1,MIN(BF$6,DAY(EOMONTH($B44,1))))&lt;$C44)))</f>
        <v>0</v>
      </c>
      <c r="BG44" s="48" t="n">
        <f aca="false">IF(OR(N(BG$5)=0,BG$6=""),0,BG$5*((DATE(YEAR($B44),MONTH($B44),MIN(BG$6,DAY(EOMONTH($B44,0))))&gt;=$B44)*(DATE(YEAR($B44),MONTH($B44),MIN(BG$6,DAY(EOMONTH($B44,0))))&lt;$C44)+(DATE(YEAR($B44),MONTH($B44)+1,MIN(BG$6,DAY(EOMONTH($B44,1))))&gt;=$B44)*(DATE(YEAR($B44),MONTH($B44)+1,MIN(BG$6,DAY(EOMONTH($B44,1))))&lt;$C44)))</f>
        <v>0</v>
      </c>
      <c r="BH44" s="48" t="n">
        <f aca="false">IF(OR(N(BH$5)=0,BH$6=""),0,BH$5*((DATE(YEAR($B44),MONTH($B44),MIN(BH$6,DAY(EOMONTH($B44,0))))&gt;=$B44)*(DATE(YEAR($B44),MONTH($B44),MIN(BH$6,DAY(EOMONTH($B44,0))))&lt;$C44)+(DATE(YEAR($B44),MONTH($B44)+1,MIN(BH$6,DAY(EOMONTH($B44,1))))&gt;=$B44)*(DATE(YEAR($B44),MONTH($B44)+1,MIN(BH$6,DAY(EOMONTH($B44,1))))&lt;$C44)))</f>
        <v>0</v>
      </c>
      <c r="BI44" s="48" t="n">
        <f aca="false">IF(OR(N(BI$5)=0,BI$6=""),0,BI$5*((DATE(YEAR($B44),MONTH($B44),MIN(BI$6,DAY(EOMONTH($B44,0))))&gt;=$B44)*(DATE(YEAR($B44),MONTH($B44),MIN(BI$6,DAY(EOMONTH($B44,0))))&lt;$C44)+(DATE(YEAR($B44),MONTH($B44)+1,MIN(BI$6,DAY(EOMONTH($B44,1))))&gt;=$B44)*(DATE(YEAR($B44),MONTH($B44)+1,MIN(BI$6,DAY(EOMONTH($B44,1))))&lt;$C44)))</f>
        <v>0</v>
      </c>
      <c r="BJ44" s="48" t="n">
        <f aca="false">IF(OR(N(BJ$5)=0,BJ$6=""),0,BJ$5*((DATE(YEAR($B44),MONTH($B44),MIN(BJ$6,DAY(EOMONTH($B44,0))))&gt;=$B44)*(DATE(YEAR($B44),MONTH($B44),MIN(BJ$6,DAY(EOMONTH($B44,0))))&lt;$C44)+(DATE(YEAR($B44),MONTH($B44)+1,MIN(BJ$6,DAY(EOMONTH($B44,1))))&gt;=$B44)*(DATE(YEAR($B44),MONTH($B44)+1,MIN(BJ$6,DAY(EOMONTH($B44,1))))&lt;$C44)))</f>
        <v>0</v>
      </c>
      <c r="BK44" s="48" t="n">
        <f aca="false">IF(OR(N(BK$5)=0,BK$6=""),0,BK$5*((DATE(YEAR($B44),MONTH($B44),MIN(BK$6,DAY(EOMONTH($B44,0))))&gt;=$B44)*(DATE(YEAR($B44),MONTH($B44),MIN(BK$6,DAY(EOMONTH($B44,0))))&lt;$C44)+(DATE(YEAR($B44),MONTH($B44)+1,MIN(BK$6,DAY(EOMONTH($B44,1))))&gt;=$B44)*(DATE(YEAR($B44),MONTH($B44)+1,MIN(BK$6,DAY(EOMONTH($B44,1))))&lt;$C44)))</f>
        <v>0</v>
      </c>
      <c r="BL44" s="48" t="n">
        <f aca="false">IF(OR(N(BL$5)=0,BL$6=""),0,BL$5*((DATE(YEAR($B44),MONTH($B44),MIN(BL$6,DAY(EOMONTH($B44,0))))&gt;=$B44)*(DATE(YEAR($B44),MONTH($B44),MIN(BL$6,DAY(EOMONTH($B44,0))))&lt;$C44)+(DATE(YEAR($B44),MONTH($B44)+1,MIN(BL$6,DAY(EOMONTH($B44,1))))&gt;=$B44)*(DATE(YEAR($B44),MONTH($B44)+1,MIN(BL$6,DAY(EOMONTH($B44,1))))&lt;$C44)))</f>
        <v>0</v>
      </c>
      <c r="BM44" s="48" t="n">
        <f aca="false">IF(OR(N(BM$5)=0,BM$6=""),0,BM$5*((DATE(YEAR($B44),MONTH($B44),MIN(BM$6,DAY(EOMONTH($B44,0))))&gt;=$B44)*(DATE(YEAR($B44),MONTH($B44),MIN(BM$6,DAY(EOMONTH($B44,0))))&lt;$C44)+(DATE(YEAR($B44),MONTH($B44)+1,MIN(BM$6,DAY(EOMONTH($B44,1))))&gt;=$B44)*(DATE(YEAR($B44),MONTH($B44)+1,MIN(BM$6,DAY(EOMONTH($B44,1))))&lt;$C44)))</f>
        <v>0</v>
      </c>
      <c r="BN44" s="48" t="n">
        <f aca="false">IF(OR(N(BN$5)=0,BN$6=""),0,BN$5*((DATE(YEAR($B44),MONTH($B44),MIN(BN$6,DAY(EOMONTH($B44,0))))&gt;=$B44)*(DATE(YEAR($B44),MONTH($B44),MIN(BN$6,DAY(EOMONTH($B44,0))))&lt;$C44)+(DATE(YEAR($B44),MONTH($B44)+1,MIN(BN$6,DAY(EOMONTH($B44,1))))&gt;=$B44)*(DATE(YEAR($B44),MONTH($B44)+1,MIN(BN$6,DAY(EOMONTH($B44,1))))&lt;$C44)))</f>
        <v>0</v>
      </c>
      <c r="BO44" s="48" t="n">
        <f aca="false">IF(OR(N(BO$5)=0,BO$6=""),0,BO$5*((DATE(YEAR($B44),MONTH($B44),MIN(BO$6,DAY(EOMONTH($B44,0))))&gt;=$B44)*(DATE(YEAR($B44),MONTH($B44),MIN(BO$6,DAY(EOMONTH($B44,0))))&lt;$C44)+(DATE(YEAR($B44),MONTH($B44)+1,MIN(BO$6,DAY(EOMONTH($B44,1))))&gt;=$B44)*(DATE(YEAR($B44),MONTH($B44)+1,MIN(BO$6,DAY(EOMONTH($B44,1))))&lt;$C44)))</f>
        <v>0</v>
      </c>
      <c r="BP44" s="48" t="n">
        <f aca="false">IF(OR(N(BP$5)=0,BP$6=""),0,BP$5*((DATE(YEAR($B44),MONTH($B44),MIN(BP$6,DAY(EOMONTH($B44,0))))&gt;=$B44)*(DATE(YEAR($B44),MONTH($B44),MIN(BP$6,DAY(EOMONTH($B44,0))))&lt;$C44)+(DATE(YEAR($B44),MONTH($B44)+1,MIN(BP$6,DAY(EOMONTH($B44,1))))&gt;=$B44)*(DATE(YEAR($B44),MONTH($B44)+1,MIN(BP$6,DAY(EOMONTH($B44,1))))&lt;$C44)))</f>
        <v>0</v>
      </c>
      <c r="BQ44" s="48" t="n">
        <f aca="false">IF(OR(N(BQ$5)=0,BQ$6=""),0,BQ$5*((DATE(YEAR($B44),MONTH($B44),MIN(BQ$6,DAY(EOMONTH($B44,0))))&gt;=$B44)*(DATE(YEAR($B44),MONTH($B44),MIN(BQ$6,DAY(EOMONTH($B44,0))))&lt;$C44)+(DATE(YEAR($B44),MONTH($B44)+1,MIN(BQ$6,DAY(EOMONTH($B44,1))))&gt;=$B44)*(DATE(YEAR($B44),MONTH($B44)+1,MIN(BQ$6,DAY(EOMONTH($B44,1))))&lt;$C44)))</f>
        <v>0</v>
      </c>
      <c r="BR44" s="48" t="n">
        <f aca="false">IF(OR(N(BR$5)=0,BR$6=""),0,BR$5*((DATE(YEAR($B44),MONTH($B44),MIN(BR$6,DAY(EOMONTH($B44,0))))&gt;=$B44)*(DATE(YEAR($B44),MONTH($B44),MIN(BR$6,DAY(EOMONTH($B44,0))))&lt;$C44)+(DATE(YEAR($B44),MONTH($B44)+1,MIN(BR$6,DAY(EOMONTH($B44,1))))&gt;=$B44)*(DATE(YEAR($B44),MONTH($B44)+1,MIN(BR$6,DAY(EOMONTH($B44,1))))&lt;$C44)))</f>
        <v>0</v>
      </c>
      <c r="BS44" s="48" t="n">
        <f aca="false">IF(OR(N(BS$5)=0,BS$6=""),0,BS$5*((DATE(YEAR($B44),MONTH($B44),MIN(BS$6,DAY(EOMONTH($B44,0))))&gt;=$B44)*(DATE(YEAR($B44),MONTH($B44),MIN(BS$6,DAY(EOMONTH($B44,0))))&lt;$C44)+(DATE(YEAR($B44),MONTH($B44)+1,MIN(BS$6,DAY(EOMONTH($B44,1))))&gt;=$B44)*(DATE(YEAR($B44),MONTH($B44)+1,MIN(BS$6,DAY(EOMONTH($B44,1))))&lt;$C44)))</f>
        <v>0</v>
      </c>
      <c r="BT44" s="48" t="n">
        <f aca="false">IF(OR(N(BT$5)=0,BT$6=""),0,BT$5*((DATE(YEAR($B44),MONTH($B44),MIN(BT$6,DAY(EOMONTH($B44,0))))&gt;=$B44)*(DATE(YEAR($B44),MONTH($B44),MIN(BT$6,DAY(EOMONTH($B44,0))))&lt;$C44)+(DATE(YEAR($B44),MONTH($B44)+1,MIN(BT$6,DAY(EOMONTH($B44,1))))&gt;=$B44)*(DATE(YEAR($B44),MONTH($B44)+1,MIN(BT$6,DAY(EOMONTH($B44,1))))&lt;$C44)))</f>
        <v>0</v>
      </c>
      <c r="BU44" s="48" t="n">
        <f aca="false">IF(OR(N(BU$5)=0,BU$6=""),0,BU$5*((DATE(YEAR($B44),MONTH($B44),MIN(BU$6,DAY(EOMONTH($B44,0))))&gt;=$B44)*(DATE(YEAR($B44),MONTH($B44),MIN(BU$6,DAY(EOMONTH($B44,0))))&lt;$C44)+(DATE(YEAR($B44),MONTH($B44)+1,MIN(BU$6,DAY(EOMONTH($B44,1))))&gt;=$B44)*(DATE(YEAR($B44),MONTH($B44)+1,MIN(BU$6,DAY(EOMONTH($B44,1))))&lt;$C44)))</f>
        <v>0</v>
      </c>
      <c r="BV44" s="48" t="n">
        <f aca="false">IF(OR(N(BV$5)=0,BV$6=""),0,BV$5*((DATE(YEAR($B44),MONTH($B44),MIN(BV$6,DAY(EOMONTH($B44,0))))&gt;=$B44)*(DATE(YEAR($B44),MONTH($B44),MIN(BV$6,DAY(EOMONTH($B44,0))))&lt;$C44)+(DATE(YEAR($B44),MONTH($B44)+1,MIN(BV$6,DAY(EOMONTH($B44,1))))&gt;=$B44)*(DATE(YEAR($B44),MONTH($B44)+1,MIN(BV$6,DAY(EOMONTH($B44,1))))&lt;$C44)))</f>
        <v>0</v>
      </c>
      <c r="BW44" s="48" t="n">
        <f aca="false">IF(OR(N(BW$5)=0,BW$6=""),0,BW$5*((DATE(YEAR($B44),MONTH($B44),MIN(BW$6,DAY(EOMONTH($B44,0))))&gt;=$B44)*(DATE(YEAR($B44),MONTH($B44),MIN(BW$6,DAY(EOMONTH($B44,0))))&lt;$C44)+(DATE(YEAR($B44),MONTH($B44)+1,MIN(BW$6,DAY(EOMONTH($B44,1))))&gt;=$B44)*(DATE(YEAR($B44),MONTH($B44)+1,MIN(BW$6,DAY(EOMONTH($B44,1))))&lt;$C44)))</f>
        <v>0</v>
      </c>
      <c r="BX44" s="48" t="n">
        <f aca="false">MIN(Z44,(FT43*(1+FT$5/Setup!$C$36)+IF($V44=1,N($F44),0)))</f>
        <v>0</v>
      </c>
      <c r="BY44" s="48" t="n">
        <f aca="false">MIN(AA44,(FU43*(1+FU$5/Setup!$C$36)+IF($V44=2,N($F44),0)))</f>
        <v>0</v>
      </c>
      <c r="BZ44" s="48" t="n">
        <f aca="false">MIN(AB44,(FV43*(1+FV$5/Setup!$C$36)+IF($V44=3,N($F44),0)))</f>
        <v>0</v>
      </c>
      <c r="CA44" s="48" t="n">
        <f aca="false">MIN(AC44,(FW43*(1+FW$5/Setup!$C$36)+IF($V44=4,N($F44),0)))</f>
        <v>0</v>
      </c>
      <c r="CB44" s="48" t="n">
        <f aca="false">MIN(AD44,(FX43*(1+FX$5/Setup!$C$36)+IF($V44=5,N($F44),0)))</f>
        <v>0</v>
      </c>
      <c r="CC44" s="48" t="n">
        <f aca="false">MIN(AE44,(FY43*(1+FY$5/Setup!$C$36)+IF($V44=6,N($F44),0)))</f>
        <v>0</v>
      </c>
      <c r="CD44" s="48" t="n">
        <f aca="false">MIN(AF44,(FZ43*(1+FZ$5/Setup!$C$36)+IF($V44=7,N($F44),0)))</f>
        <v>0</v>
      </c>
      <c r="CE44" s="48" t="n">
        <f aca="false">MIN(AG44,(GA43*(1+GA$5/Setup!$C$36)+IF($V44=8,N($F44),0)))</f>
        <v>0</v>
      </c>
      <c r="CF44" s="48" t="n">
        <f aca="false">MIN(AH44,(GB43*(1+GB$5/Setup!$C$36)+IF($V44=9,N($F44),0)))</f>
        <v>0</v>
      </c>
      <c r="CG44" s="48" t="n">
        <f aca="false">MIN(AI44,(GC43*(1+GC$5/Setup!$C$36)+IF($V44=10,N($F44),0)))</f>
        <v>0</v>
      </c>
      <c r="CH44" s="48" t="n">
        <f aca="false">MIN(AJ44,(GD43*(1+GD$5/Setup!$C$36)+IF($V44=11,N($F44),0)))</f>
        <v>0</v>
      </c>
      <c r="CI44" s="48" t="n">
        <f aca="false">MIN(AK44,(GE43*(1+GE$5/Setup!$C$36)+IF($V44=12,N($F44),0)))</f>
        <v>0</v>
      </c>
      <c r="CJ44" s="48" t="n">
        <f aca="false">MIN(AL44,(GF43*(1+GF$5/Setup!$C$36)+IF($V44=13,N($F44),0)))</f>
        <v>0</v>
      </c>
      <c r="CK44" s="48" t="n">
        <f aca="false">MIN(AM44,(GG43*(1+GG$5/Setup!$C$36)+IF($V44=14,N($F44),0)))</f>
        <v>0</v>
      </c>
      <c r="CL44" s="48" t="n">
        <f aca="false">MIN(AN44,(GH43*(1+GH$5/Setup!$C$36)+IF($V44=15,N($F44),0)))</f>
        <v>0</v>
      </c>
      <c r="CM44" s="48" t="n">
        <f aca="false">MIN(AO44,(GI43*(1+GI$5/Setup!$C$36)+IF($V44=16,N($F44),0)))</f>
        <v>0</v>
      </c>
      <c r="CN44" s="48" t="n">
        <f aca="false">MIN(AP44,(GJ43*(1+GJ$5/Setup!$C$36)+IF($V44=17,N($F44),0)))</f>
        <v>0</v>
      </c>
      <c r="CO44" s="48" t="n">
        <f aca="false">MIN(AQ44,(GK43*(1+GK$5/Setup!$C$36)+IF($V44=18,N($F44),0)))</f>
        <v>0</v>
      </c>
      <c r="CP44" s="48" t="n">
        <f aca="false">MIN(AR44,(GL43*(1+GL$5/Setup!$C$36)+IF($V44=19,N($F44),0)))</f>
        <v>0</v>
      </c>
      <c r="CQ44" s="48" t="n">
        <f aca="false">MIN(AS44,(GM43*(1+GM$5/Setup!$C$36)+IF($V44=20,N($F44),0)))</f>
        <v>0</v>
      </c>
      <c r="CR44" s="48" t="n">
        <f aca="false">MIN(AT44,(GN43*(1+GN$5/Setup!$C$36)+IF($V44=21,N($F44),0)))</f>
        <v>0</v>
      </c>
      <c r="CS44" s="48" t="n">
        <f aca="false">MIN(AU44,(GO43*(1+GO$5/Setup!$C$36)+IF($V44=22,N($F44),0)))</f>
        <v>0</v>
      </c>
      <c r="CT44" s="48" t="n">
        <f aca="false">MIN(AV44,(GP43*(1+GP$5/Setup!$C$36)+IF($V44=23,N($F44),0)))</f>
        <v>0</v>
      </c>
      <c r="CU44" s="48" t="n">
        <f aca="false">MIN(AW44,(GQ43*(1+GQ$5/Setup!$C$36)+IF($V44=24,N($F44),0)))</f>
        <v>0</v>
      </c>
      <c r="CV44" s="48" t="n">
        <f aca="false">MIN(AX44,(GR43*(1+GR$5/Setup!$C$36)+IF($V44=25,N($F44),0)))</f>
        <v>0</v>
      </c>
      <c r="CW44" s="48" t="n">
        <f aca="false">MIN(AY44,(GS43*(1+GS$5/Setup!$C$36)+IF($V44=26,N($F44),0)))</f>
        <v>0</v>
      </c>
      <c r="CX44" s="48" t="n">
        <f aca="false">MIN(AZ44,(GT43*(1+GT$5/Setup!$C$36)+IF($V44=27,N($F44),0)))</f>
        <v>0</v>
      </c>
      <c r="CY44" s="48" t="n">
        <f aca="false">MIN(BA44,(GU43*(1+GU$5/Setup!$C$36)+IF($V44=28,N($F44),0)))</f>
        <v>0</v>
      </c>
      <c r="CZ44" s="48" t="n">
        <f aca="false">MIN(BB44,(GV43*(1+GV$5/Setup!$C$36)+IF($V44=29,N($F44),0)))</f>
        <v>0</v>
      </c>
      <c r="DA44" s="48" t="n">
        <f aca="false">MIN(BC44,(GW43*(1+GW$5/Setup!$C$36)+IF($V44=30,N($F44),0)))</f>
        <v>0</v>
      </c>
      <c r="DB44" s="48" t="n">
        <f aca="false">MIN(BD44,(GX43*(1+GX$5/Setup!$C$36)+IF($V44=31,N($F44),0)))</f>
        <v>0</v>
      </c>
      <c r="DC44" s="48" t="n">
        <f aca="false">MIN(BE44,(GY43*(1+GY$5/Setup!$C$36)+IF($V44=32,N($F44),0)))</f>
        <v>0</v>
      </c>
      <c r="DD44" s="48" t="n">
        <f aca="false">MIN(BF44,(GZ43*(1+GZ$5/Setup!$C$36)+IF($V44=33,N($F44),0)))</f>
        <v>0</v>
      </c>
      <c r="DE44" s="48" t="n">
        <f aca="false">MIN(BG44,(HA43*(1+HA$5/Setup!$C$36)+IF($V44=34,N($F44),0)))</f>
        <v>0</v>
      </c>
      <c r="DF44" s="48" t="n">
        <f aca="false">MIN(BH44,(HB43*(1+HB$5/Setup!$C$36)+IF($V44=35,N($F44),0)))</f>
        <v>0</v>
      </c>
      <c r="DG44" s="48" t="n">
        <f aca="false">MIN(BI44,(HC43*(1+HC$5/Setup!$C$36)+IF($V44=36,N($F44),0)))</f>
        <v>0</v>
      </c>
      <c r="DH44" s="48" t="n">
        <f aca="false">MIN(BJ44,(HD43*(1+HD$5/Setup!$C$36)+IF($V44=37,N($F44),0)))</f>
        <v>0</v>
      </c>
      <c r="DI44" s="48" t="n">
        <f aca="false">MIN(BK44,(HE43*(1+HE$5/Setup!$C$36)+IF($V44=38,N($F44),0)))</f>
        <v>0</v>
      </c>
      <c r="DJ44" s="48" t="n">
        <f aca="false">MIN(BL44,(HF43*(1+HF$5/Setup!$C$36)+IF($V44=39,N($F44),0)))</f>
        <v>0</v>
      </c>
      <c r="DK44" s="48" t="n">
        <f aca="false">MIN(BM44,(HG43*(1+HG$5/Setup!$C$36)+IF($V44=40,N($F44),0)))</f>
        <v>0</v>
      </c>
      <c r="DL44" s="48" t="n">
        <f aca="false">MIN(BN44,(HH43*(1+HH$5/Setup!$C$36)+IF($V44=41,N($F44),0)))</f>
        <v>0</v>
      </c>
      <c r="DM44" s="48" t="n">
        <f aca="false">MIN(BO44,(HI43*(1+HI$5/Setup!$C$36)+IF($V44=42,N($F44),0)))</f>
        <v>0</v>
      </c>
      <c r="DN44" s="48" t="n">
        <f aca="false">MIN(BP44,(HJ43*(1+HJ$5/Setup!$C$36)+IF($V44=43,N($F44),0)))</f>
        <v>0</v>
      </c>
      <c r="DO44" s="48" t="n">
        <f aca="false">MIN(BQ44,(HK43*(1+HK$5/Setup!$C$36)+IF($V44=44,N($F44),0)))</f>
        <v>0</v>
      </c>
      <c r="DP44" s="48" t="n">
        <f aca="false">MIN(BR44,(HL43*(1+HL$5/Setup!$C$36)+IF($V44=45,N($F44),0)))</f>
        <v>0</v>
      </c>
      <c r="DQ44" s="48" t="n">
        <f aca="false">MIN(BS44,(HM43*(1+HM$5/Setup!$C$36)+IF($V44=46,N($F44),0)))</f>
        <v>0</v>
      </c>
      <c r="DR44" s="48" t="n">
        <f aca="false">MIN(BT44,(HN43*(1+HN$5/Setup!$C$36)+IF($V44=47,N($F44),0)))</f>
        <v>0</v>
      </c>
      <c r="DS44" s="48" t="n">
        <f aca="false">MIN(BU44,(HO43*(1+HO$5/Setup!$C$36)+IF($V44=48,N($F44),0)))</f>
        <v>0</v>
      </c>
      <c r="DT44" s="48" t="n">
        <f aca="false">MIN(BV44,(HP43*(1+HP$5/Setup!$C$36)+IF($V44=49,N($F44),0)))</f>
        <v>0</v>
      </c>
      <c r="DU44" s="48" t="n">
        <f aca="false">MIN(BW44,(HQ43*(1+HQ$5/Setup!$C$36)+IF($V44=50,N($F44),0)))</f>
        <v>0</v>
      </c>
      <c r="DV44" s="48" t="n">
        <f aca="false">MIN(MAX((FT43*(1+FT$5/Setup!$C$36)+IF($V44=1,N($F44),0))-BX44,0),MAX($P44-0,0))</f>
        <v>0</v>
      </c>
      <c r="DW44" s="48" t="n">
        <f aca="false">MIN(MAX((FU43*(1+FU$5/Setup!$C$36)+IF($V44=2,N($F44),0))-BY44,0),MAX($P44-SUM(DV44:DV44),0))</f>
        <v>0</v>
      </c>
      <c r="DX44" s="48" t="n">
        <f aca="false">MIN(MAX((FV43*(1+FV$5/Setup!$C$36)+IF($V44=3,N($F44),0))-BZ44,0),MAX($P44-SUM(DV44:DW44),0))</f>
        <v>0</v>
      </c>
      <c r="DY44" s="48" t="n">
        <f aca="false">MIN(MAX((FW43*(1+FW$5/Setup!$C$36)+IF($V44=4,N($F44),0))-CA44,0),MAX($P44-SUM(DV44:DX44),0))</f>
        <v>0</v>
      </c>
      <c r="DZ44" s="48" t="n">
        <f aca="false">MIN(MAX((FX43*(1+FX$5/Setup!$C$36)+IF($V44=5,N($F44),0))-CB44,0),MAX($P44-SUM(DV44:DY44),0))</f>
        <v>0</v>
      </c>
      <c r="EA44" s="48" t="n">
        <f aca="false">MIN(MAX((FY43*(1+FY$5/Setup!$C$36)+IF($V44=6,N($F44),0))-CC44,0),MAX($P44-SUM(DV44:DZ44),0))</f>
        <v>0</v>
      </c>
      <c r="EB44" s="48" t="n">
        <f aca="false">MIN(MAX((FZ43*(1+FZ$5/Setup!$C$36)+IF($V44=7,N($F44),0))-CD44,0),MAX($P44-SUM(DV44:EA44),0))</f>
        <v>0</v>
      </c>
      <c r="EC44" s="48" t="n">
        <f aca="false">MIN(MAX((GA43*(1+GA$5/Setup!$C$36)+IF($V44=8,N($F44),0))-CE44,0),MAX($P44-SUM(DV44:EB44),0))</f>
        <v>0</v>
      </c>
      <c r="ED44" s="48" t="n">
        <f aca="false">MIN(MAX((GB43*(1+GB$5/Setup!$C$36)+IF($V44=9,N($F44),0))-CF44,0),MAX($P44-SUM(DV44:EC44),0))</f>
        <v>0</v>
      </c>
      <c r="EE44" s="48" t="n">
        <f aca="false">MIN(MAX((GC43*(1+GC$5/Setup!$C$36)+IF($V44=10,N($F44),0))-CG44,0),MAX($P44-SUM(DV44:ED44),0))</f>
        <v>0</v>
      </c>
      <c r="EF44" s="48" t="n">
        <f aca="false">MIN(MAX((GD43*(1+GD$5/Setup!$C$36)+IF($V44=11,N($F44),0))-CH44,0),MAX($P44-SUM(DV44:EE44),0))</f>
        <v>0</v>
      </c>
      <c r="EG44" s="48" t="n">
        <f aca="false">MIN(MAX((GE43*(1+GE$5/Setup!$C$36)+IF($V44=12,N($F44),0))-CI44,0),MAX($P44-SUM(DV44:EF44),0))</f>
        <v>0</v>
      </c>
      <c r="EH44" s="48" t="n">
        <f aca="false">MIN(MAX((GF43*(1+GF$5/Setup!$C$36)+IF($V44=13,N($F44),0))-CJ44,0),MAX($P44-SUM(DV44:EG44),0))</f>
        <v>0</v>
      </c>
      <c r="EI44" s="48" t="n">
        <f aca="false">MIN(MAX((GG43*(1+GG$5/Setup!$C$36)+IF($V44=14,N($F44),0))-CK44,0),MAX($P44-SUM(DV44:EH44),0))</f>
        <v>0</v>
      </c>
      <c r="EJ44" s="48" t="n">
        <f aca="false">MIN(MAX((GH43*(1+GH$5/Setup!$C$36)+IF($V44=15,N($F44),0))-CL44,0),MAX($P44-SUM(DV44:EI44),0))</f>
        <v>0</v>
      </c>
      <c r="EK44" s="48" t="n">
        <f aca="false">MIN(MAX((GI43*(1+GI$5/Setup!$C$36)+IF($V44=16,N($F44),0))-CM44,0),MAX($P44-SUM(DV44:EJ44),0))</f>
        <v>0</v>
      </c>
      <c r="EL44" s="48" t="n">
        <f aca="false">MIN(MAX((GJ43*(1+GJ$5/Setup!$C$36)+IF($V44=17,N($F44),0))-CN44,0),MAX($P44-SUM(DV44:EK44),0))</f>
        <v>0</v>
      </c>
      <c r="EM44" s="48" t="n">
        <f aca="false">MIN(MAX((GK43*(1+GK$5/Setup!$C$36)+IF($V44=18,N($F44),0))-CO44,0),MAX($P44-SUM(DV44:EL44),0))</f>
        <v>0</v>
      </c>
      <c r="EN44" s="48" t="n">
        <f aca="false">MIN(MAX((GL43*(1+GL$5/Setup!$C$36)+IF($V44=19,N($F44),0))-CP44,0),MAX($P44-SUM(DV44:EM44),0))</f>
        <v>0</v>
      </c>
      <c r="EO44" s="48" t="n">
        <f aca="false">MIN(MAX((GM43*(1+GM$5/Setup!$C$36)+IF($V44=20,N($F44),0))-CQ44,0),MAX($P44-SUM(DV44:EN44),0))</f>
        <v>0</v>
      </c>
      <c r="EP44" s="48" t="n">
        <f aca="false">MIN(MAX((GN43*(1+GN$5/Setup!$C$36)+IF($V44=21,N($F44),0))-CR44,0),MAX($P44-SUM(DV44:EO44),0))</f>
        <v>0</v>
      </c>
      <c r="EQ44" s="48" t="n">
        <f aca="false">MIN(MAX((GO43*(1+GO$5/Setup!$C$36)+IF($V44=22,N($F44),0))-CS44,0),MAX($P44-SUM(DV44:EP44),0))</f>
        <v>0</v>
      </c>
      <c r="ER44" s="48" t="n">
        <f aca="false">MIN(MAX((GP43*(1+GP$5/Setup!$C$36)+IF($V44=23,N($F44),0))-CT44,0),MAX($P44-SUM(DV44:EQ44),0))</f>
        <v>0</v>
      </c>
      <c r="ES44" s="48" t="n">
        <f aca="false">MIN(MAX((GQ43*(1+GQ$5/Setup!$C$36)+IF($V44=24,N($F44),0))-CU44,0),MAX($P44-SUM(DV44:ER44),0))</f>
        <v>0</v>
      </c>
      <c r="ET44" s="48" t="n">
        <f aca="false">MIN(MAX((GR43*(1+GR$5/Setup!$C$36)+IF($V44=25,N($F44),0))-CV44,0),MAX($P44-SUM(DV44:ES44),0))</f>
        <v>0</v>
      </c>
      <c r="EU44" s="48" t="n">
        <f aca="false">MIN(MAX((GS43*(1+GS$5/Setup!$C$36)+IF($V44=26,N($F44),0))-CW44,0),MAX($P44-SUM(DV44:ET44),0))</f>
        <v>0</v>
      </c>
      <c r="EV44" s="48" t="n">
        <f aca="false">MIN(MAX((GT43*(1+GT$5/Setup!$C$36)+IF($V44=27,N($F44),0))-CX44,0),MAX($P44-SUM(DV44:EU44),0))</f>
        <v>0</v>
      </c>
      <c r="EW44" s="48" t="n">
        <f aca="false">MIN(MAX((GU43*(1+GU$5/Setup!$C$36)+IF($V44=28,N($F44),0))-CY44,0),MAX($P44-SUM(DV44:EV44),0))</f>
        <v>0</v>
      </c>
      <c r="EX44" s="48" t="n">
        <f aca="false">MIN(MAX((GV43*(1+GV$5/Setup!$C$36)+IF($V44=29,N($F44),0))-CZ44,0),MAX($P44-SUM(DV44:EW44),0))</f>
        <v>0</v>
      </c>
      <c r="EY44" s="48" t="n">
        <f aca="false">MIN(MAX((GW43*(1+GW$5/Setup!$C$36)+IF($V44=30,N($F44),0))-DA44,0),MAX($P44-SUM(DV44:EX44),0))</f>
        <v>0</v>
      </c>
      <c r="EZ44" s="48" t="n">
        <f aca="false">MIN(MAX((GX43*(1+GX$5/Setup!$C$36)+IF($V44=31,N($F44),0))-DB44,0),MAX($P44-SUM(DV44:EY44),0))</f>
        <v>0</v>
      </c>
      <c r="FA44" s="48" t="n">
        <f aca="false">MIN(MAX((GY43*(1+GY$5/Setup!$C$36)+IF($V44=32,N($F44),0))-DC44,0),MAX($P44-SUM(DV44:EZ44),0))</f>
        <v>0</v>
      </c>
      <c r="FB44" s="48" t="n">
        <f aca="false">MIN(MAX((GZ43*(1+GZ$5/Setup!$C$36)+IF($V44=33,N($F44),0))-DD44,0),MAX($P44-SUM(DV44:FA44),0))</f>
        <v>0</v>
      </c>
      <c r="FC44" s="48" t="n">
        <f aca="false">MIN(MAX((HA43*(1+HA$5/Setup!$C$36)+IF($V44=34,N($F44),0))-DE44,0),MAX($P44-SUM(DV44:FB44),0))</f>
        <v>0</v>
      </c>
      <c r="FD44" s="48" t="n">
        <f aca="false">MIN(MAX((HB43*(1+HB$5/Setup!$C$36)+IF($V44=35,N($F44),0))-DF44,0),MAX($P44-SUM(DV44:FC44),0))</f>
        <v>0</v>
      </c>
      <c r="FE44" s="48" t="n">
        <f aca="false">MIN(MAX((HC43*(1+HC$5/Setup!$C$36)+IF($V44=36,N($F44),0))-DG44,0),MAX($P44-SUM(DV44:FD44),0))</f>
        <v>0</v>
      </c>
      <c r="FF44" s="48" t="n">
        <f aca="false">MIN(MAX((HD43*(1+HD$5/Setup!$C$36)+IF($V44=37,N($F44),0))-DH44,0),MAX($P44-SUM(DV44:FE44),0))</f>
        <v>0</v>
      </c>
      <c r="FG44" s="48" t="n">
        <f aca="false">MIN(MAX((HE43*(1+HE$5/Setup!$C$36)+IF($V44=38,N($F44),0))-DI44,0),MAX($P44-SUM(DV44:FF44),0))</f>
        <v>0</v>
      </c>
      <c r="FH44" s="48" t="n">
        <f aca="false">MIN(MAX((HF43*(1+HF$5/Setup!$C$36)+IF($V44=39,N($F44),0))-DJ44,0),MAX($P44-SUM(DV44:FG44),0))</f>
        <v>0</v>
      </c>
      <c r="FI44" s="48" t="n">
        <f aca="false">MIN(MAX((HG43*(1+HG$5/Setup!$C$36)+IF($V44=40,N($F44),0))-DK44,0),MAX($P44-SUM(DV44:FH44),0))</f>
        <v>0</v>
      </c>
      <c r="FJ44" s="48" t="n">
        <f aca="false">MIN(MAX((HH43*(1+HH$5/Setup!$C$36)+IF($V44=41,N($F44),0))-DL44,0),MAX($P44-SUM(DV44:FI44),0))</f>
        <v>0</v>
      </c>
      <c r="FK44" s="48" t="n">
        <f aca="false">MIN(MAX((HI43*(1+HI$5/Setup!$C$36)+IF($V44=42,N($F44),0))-DM44,0),MAX($P44-SUM(DV44:FJ44),0))</f>
        <v>0</v>
      </c>
      <c r="FL44" s="48" t="n">
        <f aca="false">MIN(MAX((HJ43*(1+HJ$5/Setup!$C$36)+IF($V44=43,N($F44),0))-DN44,0),MAX($P44-SUM(DV44:FK44),0))</f>
        <v>0</v>
      </c>
      <c r="FM44" s="48" t="n">
        <f aca="false">MIN(MAX((HK43*(1+HK$5/Setup!$C$36)+IF($V44=44,N($F44),0))-DO44,0),MAX($P44-SUM(DV44:FL44),0))</f>
        <v>0</v>
      </c>
      <c r="FN44" s="48" t="n">
        <f aca="false">MIN(MAX((HL43*(1+HL$5/Setup!$C$36)+IF($V44=45,N($F44),0))-DP44,0),MAX($P44-SUM(DV44:FM44),0))</f>
        <v>0</v>
      </c>
      <c r="FO44" s="48" t="n">
        <f aca="false">MIN(MAX((HM43*(1+HM$5/Setup!$C$36)+IF($V44=46,N($F44),0))-DQ44,0),MAX($P44-SUM(DV44:FN44),0))</f>
        <v>0</v>
      </c>
      <c r="FP44" s="48" t="n">
        <f aca="false">MIN(MAX((HN43*(1+HN$5/Setup!$C$36)+IF($V44=47,N($F44),0))-DR44,0),MAX($P44-SUM(DV44:FO44),0))</f>
        <v>0</v>
      </c>
      <c r="FQ44" s="48" t="n">
        <f aca="false">MIN(MAX((HO43*(1+HO$5/Setup!$C$36)+IF($V44=48,N($F44),0))-DS44,0),MAX($P44-SUM(DV44:FP44),0))</f>
        <v>0</v>
      </c>
      <c r="FR44" s="48" t="n">
        <f aca="false">MIN(MAX((HP43*(1+HP$5/Setup!$C$36)+IF($V44=49,N($F44),0))-DT44,0),MAX($P44-SUM(DV44:FQ44),0))</f>
        <v>0</v>
      </c>
      <c r="FS44" s="48" t="n">
        <f aca="false">MIN(MAX((HQ43*(1+HQ$5/Setup!$C$36)+IF($V44=50,N($F44),0))-DU44,0),MAX($P44-SUM(DV44:FR44),0))</f>
        <v>0</v>
      </c>
      <c r="FT44" s="48" t="n">
        <f aca="false">IF((FT43*(1+FT$5/Setup!$C$36)+IF($V44=1,N($F44),0))-BX44-DV44&lt;0.005,0,(FT43*(1+FT$5/Setup!$C$36)+IF($V44=1,N($F44),0))-BX44-DV44)</f>
        <v>0</v>
      </c>
      <c r="FU44" s="48" t="n">
        <f aca="false">IF((FU43*(1+FU$5/Setup!$C$36)+IF($V44=2,N($F44),0))-BY44-DW44&lt;0.005,0,(FU43*(1+FU$5/Setup!$C$36)+IF($V44=2,N($F44),0))-BY44-DW44)</f>
        <v>0</v>
      </c>
      <c r="FV44" s="48" t="n">
        <f aca="false">IF((FV43*(1+FV$5/Setup!$C$36)+IF($V44=3,N($F44),0))-BZ44-DX44&lt;0.005,0,(FV43*(1+FV$5/Setup!$C$36)+IF($V44=3,N($F44),0))-BZ44-DX44)</f>
        <v>0</v>
      </c>
      <c r="FW44" s="48" t="n">
        <f aca="false">IF((FW43*(1+FW$5/Setup!$C$36)+IF($V44=4,N($F44),0))-CA44-DY44&lt;0.005,0,(FW43*(1+FW$5/Setup!$C$36)+IF($V44=4,N($F44),0))-CA44-DY44)</f>
        <v>0</v>
      </c>
      <c r="FX44" s="48" t="n">
        <f aca="false">IF((FX43*(1+FX$5/Setup!$C$36)+IF($V44=5,N($F44),0))-CB44-DZ44&lt;0.005,0,(FX43*(1+FX$5/Setup!$C$36)+IF($V44=5,N($F44),0))-CB44-DZ44)</f>
        <v>0</v>
      </c>
      <c r="FY44" s="48" t="n">
        <f aca="false">IF((FY43*(1+FY$5/Setup!$C$36)+IF($V44=6,N($F44),0))-CC44-EA44&lt;0.005,0,(FY43*(1+FY$5/Setup!$C$36)+IF($V44=6,N($F44),0))-CC44-EA44)</f>
        <v>0</v>
      </c>
      <c r="FZ44" s="48" t="n">
        <f aca="false">IF((FZ43*(1+FZ$5/Setup!$C$36)+IF($V44=7,N($F44),0))-CD44-EB44&lt;0.005,0,(FZ43*(1+FZ$5/Setup!$C$36)+IF($V44=7,N($F44),0))-CD44-EB44)</f>
        <v>0</v>
      </c>
      <c r="GA44" s="48" t="n">
        <f aca="false">IF((GA43*(1+GA$5/Setup!$C$36)+IF($V44=8,N($F44),0))-CE44-EC44&lt;0.005,0,(GA43*(1+GA$5/Setup!$C$36)+IF($V44=8,N($F44),0))-CE44-EC44)</f>
        <v>0</v>
      </c>
      <c r="GB44" s="48" t="n">
        <f aca="false">IF((GB43*(1+GB$5/Setup!$C$36)+IF($V44=9,N($F44),0))-CF44-ED44&lt;0.005,0,(GB43*(1+GB$5/Setup!$C$36)+IF($V44=9,N($F44),0))-CF44-ED44)</f>
        <v>0</v>
      </c>
      <c r="GC44" s="48" t="n">
        <f aca="false">IF((GC43*(1+GC$5/Setup!$C$36)+IF($V44=10,N($F44),0))-CG44-EE44&lt;0.005,0,(GC43*(1+GC$5/Setup!$C$36)+IF($V44=10,N($F44),0))-CG44-EE44)</f>
        <v>0</v>
      </c>
      <c r="GD44" s="48" t="n">
        <f aca="false">IF((GD43*(1+GD$5/Setup!$C$36)+IF($V44=11,N($F44),0))-CH44-EF44&lt;0.005,0,(GD43*(1+GD$5/Setup!$C$36)+IF($V44=11,N($F44),0))-CH44-EF44)</f>
        <v>0</v>
      </c>
      <c r="GE44" s="48" t="n">
        <f aca="false">IF((GE43*(1+GE$5/Setup!$C$36)+IF($V44=12,N($F44),0))-CI44-EG44&lt;0.005,0,(GE43*(1+GE$5/Setup!$C$36)+IF($V44=12,N($F44),0))-CI44-EG44)</f>
        <v>0</v>
      </c>
      <c r="GF44" s="48" t="n">
        <f aca="false">IF((GF43*(1+GF$5/Setup!$C$36)+IF($V44=13,N($F44),0))-CJ44-EH44&lt;0.005,0,(GF43*(1+GF$5/Setup!$C$36)+IF($V44=13,N($F44),0))-CJ44-EH44)</f>
        <v>0</v>
      </c>
      <c r="GG44" s="48" t="n">
        <f aca="false">IF((GG43*(1+GG$5/Setup!$C$36)+IF($V44=14,N($F44),0))-CK44-EI44&lt;0.005,0,(GG43*(1+GG$5/Setup!$C$36)+IF($V44=14,N($F44),0))-CK44-EI44)</f>
        <v>0</v>
      </c>
      <c r="GH44" s="48" t="n">
        <f aca="false">IF((GH43*(1+GH$5/Setup!$C$36)+IF($V44=15,N($F44),0))-CL44-EJ44&lt;0.005,0,(GH43*(1+GH$5/Setup!$C$36)+IF($V44=15,N($F44),0))-CL44-EJ44)</f>
        <v>0</v>
      </c>
      <c r="GI44" s="48" t="n">
        <f aca="false">IF((GI43*(1+GI$5/Setup!$C$36)+IF($V44=16,N($F44),0))-CM44-EK44&lt;0.005,0,(GI43*(1+GI$5/Setup!$C$36)+IF($V44=16,N($F44),0))-CM44-EK44)</f>
        <v>0</v>
      </c>
      <c r="GJ44" s="48" t="n">
        <f aca="false">IF((GJ43*(1+GJ$5/Setup!$C$36)+IF($V44=17,N($F44),0))-CN44-EL44&lt;0.005,0,(GJ43*(1+GJ$5/Setup!$C$36)+IF($V44=17,N($F44),0))-CN44-EL44)</f>
        <v>0</v>
      </c>
      <c r="GK44" s="48" t="n">
        <f aca="false">IF((GK43*(1+GK$5/Setup!$C$36)+IF($V44=18,N($F44),0))-CO44-EM44&lt;0.005,0,(GK43*(1+GK$5/Setup!$C$36)+IF($V44=18,N($F44),0))-CO44-EM44)</f>
        <v>0</v>
      </c>
      <c r="GL44" s="48" t="n">
        <f aca="false">IF((GL43*(1+GL$5/Setup!$C$36)+IF($V44=19,N($F44),0))-CP44-EN44&lt;0.005,0,(GL43*(1+GL$5/Setup!$C$36)+IF($V44=19,N($F44),0))-CP44-EN44)</f>
        <v>0</v>
      </c>
      <c r="GM44" s="48" t="n">
        <f aca="false">IF((GM43*(1+GM$5/Setup!$C$36)+IF($V44=20,N($F44),0))-CQ44-EO44&lt;0.005,0,(GM43*(1+GM$5/Setup!$C$36)+IF($V44=20,N($F44),0))-CQ44-EO44)</f>
        <v>0</v>
      </c>
      <c r="GN44" s="48" t="n">
        <f aca="false">IF((GN43*(1+GN$5/Setup!$C$36)+IF($V44=21,N($F44),0))-CR44-EP44&lt;0.005,0,(GN43*(1+GN$5/Setup!$C$36)+IF($V44=21,N($F44),0))-CR44-EP44)</f>
        <v>0</v>
      </c>
      <c r="GO44" s="48" t="n">
        <f aca="false">IF((GO43*(1+GO$5/Setup!$C$36)+IF($V44=22,N($F44),0))-CS44-EQ44&lt;0.005,0,(GO43*(1+GO$5/Setup!$C$36)+IF($V44=22,N($F44),0))-CS44-EQ44)</f>
        <v>0</v>
      </c>
      <c r="GP44" s="48" t="n">
        <f aca="false">IF((GP43*(1+GP$5/Setup!$C$36)+IF($V44=23,N($F44),0))-CT44-ER44&lt;0.005,0,(GP43*(1+GP$5/Setup!$C$36)+IF($V44=23,N($F44),0))-CT44-ER44)</f>
        <v>0</v>
      </c>
      <c r="GQ44" s="48" t="n">
        <f aca="false">IF((GQ43*(1+GQ$5/Setup!$C$36)+IF($V44=24,N($F44),0))-CU44-ES44&lt;0.005,0,(GQ43*(1+GQ$5/Setup!$C$36)+IF($V44=24,N($F44),0))-CU44-ES44)</f>
        <v>0</v>
      </c>
      <c r="GR44" s="48" t="n">
        <f aca="false">IF((GR43*(1+GR$5/Setup!$C$36)+IF($V44=25,N($F44),0))-CV44-ET44&lt;0.005,0,(GR43*(1+GR$5/Setup!$C$36)+IF($V44=25,N($F44),0))-CV44-ET44)</f>
        <v>0</v>
      </c>
      <c r="GS44" s="48" t="n">
        <f aca="false">IF((GS43*(1+GS$5/Setup!$C$36)+IF($V44=26,N($F44),0))-CW44-EU44&lt;0.005,0,(GS43*(1+GS$5/Setup!$C$36)+IF($V44=26,N($F44),0))-CW44-EU44)</f>
        <v>0</v>
      </c>
      <c r="GT44" s="48" t="n">
        <f aca="false">IF((GT43*(1+GT$5/Setup!$C$36)+IF($V44=27,N($F44),0))-CX44-EV44&lt;0.005,0,(GT43*(1+GT$5/Setup!$C$36)+IF($V44=27,N($F44),0))-CX44-EV44)</f>
        <v>0</v>
      </c>
      <c r="GU44" s="48" t="n">
        <f aca="false">IF((GU43*(1+GU$5/Setup!$C$36)+IF($V44=28,N($F44),0))-CY44-EW44&lt;0.005,0,(GU43*(1+GU$5/Setup!$C$36)+IF($V44=28,N($F44),0))-CY44-EW44)</f>
        <v>0</v>
      </c>
      <c r="GV44" s="48" t="n">
        <f aca="false">IF((GV43*(1+GV$5/Setup!$C$36)+IF($V44=29,N($F44),0))-CZ44-EX44&lt;0.005,0,(GV43*(1+GV$5/Setup!$C$36)+IF($V44=29,N($F44),0))-CZ44-EX44)</f>
        <v>0</v>
      </c>
      <c r="GW44" s="48" t="n">
        <f aca="false">IF((GW43*(1+GW$5/Setup!$C$36)+IF($V44=30,N($F44),0))-DA44-EY44&lt;0.005,0,(GW43*(1+GW$5/Setup!$C$36)+IF($V44=30,N($F44),0))-DA44-EY44)</f>
        <v>0</v>
      </c>
      <c r="GX44" s="48" t="n">
        <f aca="false">IF((GX43*(1+GX$5/Setup!$C$36)+IF($V44=31,N($F44),0))-DB44-EZ44&lt;0.005,0,(GX43*(1+GX$5/Setup!$C$36)+IF($V44=31,N($F44),0))-DB44-EZ44)</f>
        <v>0</v>
      </c>
      <c r="GY44" s="48" t="n">
        <f aca="false">IF((GY43*(1+GY$5/Setup!$C$36)+IF($V44=32,N($F44),0))-DC44-FA44&lt;0.005,0,(GY43*(1+GY$5/Setup!$C$36)+IF($V44=32,N($F44),0))-DC44-FA44)</f>
        <v>0</v>
      </c>
      <c r="GZ44" s="48" t="n">
        <f aca="false">IF((GZ43*(1+GZ$5/Setup!$C$36)+IF($V44=33,N($F44),0))-DD44-FB44&lt;0.005,0,(GZ43*(1+GZ$5/Setup!$C$36)+IF($V44=33,N($F44),0))-DD44-FB44)</f>
        <v>0</v>
      </c>
      <c r="HA44" s="48" t="n">
        <f aca="false">IF((HA43*(1+HA$5/Setup!$C$36)+IF($V44=34,N($F44),0))-DE44-FC44&lt;0.005,0,(HA43*(1+HA$5/Setup!$C$36)+IF($V44=34,N($F44),0))-DE44-FC44)</f>
        <v>0</v>
      </c>
      <c r="HB44" s="48" t="n">
        <f aca="false">IF((HB43*(1+HB$5/Setup!$C$36)+IF($V44=35,N($F44),0))-DF44-FD44&lt;0.005,0,(HB43*(1+HB$5/Setup!$C$36)+IF($V44=35,N($F44),0))-DF44-FD44)</f>
        <v>0</v>
      </c>
      <c r="HC44" s="48" t="n">
        <f aca="false">IF((HC43*(1+HC$5/Setup!$C$36)+IF($V44=36,N($F44),0))-DG44-FE44&lt;0.005,0,(HC43*(1+HC$5/Setup!$C$36)+IF($V44=36,N($F44),0))-DG44-FE44)</f>
        <v>0</v>
      </c>
      <c r="HD44" s="48" t="n">
        <f aca="false">IF((HD43*(1+HD$5/Setup!$C$36)+IF($V44=37,N($F44),0))-DH44-FF44&lt;0.005,0,(HD43*(1+HD$5/Setup!$C$36)+IF($V44=37,N($F44),0))-DH44-FF44)</f>
        <v>0</v>
      </c>
      <c r="HE44" s="48" t="n">
        <f aca="false">IF((HE43*(1+HE$5/Setup!$C$36)+IF($V44=38,N($F44),0))-DI44-FG44&lt;0.005,0,(HE43*(1+HE$5/Setup!$C$36)+IF($V44=38,N($F44),0))-DI44-FG44)</f>
        <v>0</v>
      </c>
      <c r="HF44" s="48" t="n">
        <f aca="false">IF((HF43*(1+HF$5/Setup!$C$36)+IF($V44=39,N($F44),0))-DJ44-FH44&lt;0.005,0,(HF43*(1+HF$5/Setup!$C$36)+IF($V44=39,N($F44),0))-DJ44-FH44)</f>
        <v>0</v>
      </c>
      <c r="HG44" s="48" t="n">
        <f aca="false">IF((HG43*(1+HG$5/Setup!$C$36)+IF($V44=40,N($F44),0))-DK44-FI44&lt;0.005,0,(HG43*(1+HG$5/Setup!$C$36)+IF($V44=40,N($F44),0))-DK44-FI44)</f>
        <v>0</v>
      </c>
      <c r="HH44" s="48" t="n">
        <f aca="false">IF((HH43*(1+HH$5/Setup!$C$36)+IF($V44=41,N($F44),0))-DL44-FJ44&lt;0.005,0,(HH43*(1+HH$5/Setup!$C$36)+IF($V44=41,N($F44),0))-DL44-FJ44)</f>
        <v>0</v>
      </c>
      <c r="HI44" s="48" t="n">
        <f aca="false">IF((HI43*(1+HI$5/Setup!$C$36)+IF($V44=42,N($F44),0))-DM44-FK44&lt;0.005,0,(HI43*(1+HI$5/Setup!$C$36)+IF($V44=42,N($F44),0))-DM44-FK44)</f>
        <v>0</v>
      </c>
      <c r="HJ44" s="48" t="n">
        <f aca="false">IF((HJ43*(1+HJ$5/Setup!$C$36)+IF($V44=43,N($F44),0))-DN44-FL44&lt;0.005,0,(HJ43*(1+HJ$5/Setup!$C$36)+IF($V44=43,N($F44),0))-DN44-FL44)</f>
        <v>0</v>
      </c>
      <c r="HK44" s="48" t="n">
        <f aca="false">IF((HK43*(1+HK$5/Setup!$C$36)+IF($V44=44,N($F44),0))-DO44-FM44&lt;0.005,0,(HK43*(1+HK$5/Setup!$C$36)+IF($V44=44,N($F44),0))-DO44-FM44)</f>
        <v>0</v>
      </c>
      <c r="HL44" s="48" t="n">
        <f aca="false">IF((HL43*(1+HL$5/Setup!$C$36)+IF($V44=45,N($F44),0))-DP44-FN44&lt;0.005,0,(HL43*(1+HL$5/Setup!$C$36)+IF($V44=45,N($F44),0))-DP44-FN44)</f>
        <v>0</v>
      </c>
      <c r="HM44" s="48" t="n">
        <f aca="false">IF((HM43*(1+HM$5/Setup!$C$36)+IF($V44=46,N($F44),0))-DQ44-FO44&lt;0.005,0,(HM43*(1+HM$5/Setup!$C$36)+IF($V44=46,N($F44),0))-DQ44-FO44)</f>
        <v>0</v>
      </c>
      <c r="HN44" s="48" t="n">
        <f aca="false">IF((HN43*(1+HN$5/Setup!$C$36)+IF($V44=47,N($F44),0))-DR44-FP44&lt;0.005,0,(HN43*(1+HN$5/Setup!$C$36)+IF($V44=47,N($F44),0))-DR44-FP44)</f>
        <v>0</v>
      </c>
      <c r="HO44" s="48" t="n">
        <f aca="false">IF((HO43*(1+HO$5/Setup!$C$36)+IF($V44=48,N($F44),0))-DS44-FQ44&lt;0.005,0,(HO43*(1+HO$5/Setup!$C$36)+IF($V44=48,N($F44),0))-DS44-FQ44)</f>
        <v>0</v>
      </c>
      <c r="HP44" s="48" t="n">
        <f aca="false">IF((HP43*(1+HP$5/Setup!$C$36)+IF($V44=49,N($F44),0))-DT44-FR44&lt;0.005,0,(HP43*(1+HP$5/Setup!$C$36)+IF($V44=49,N($F44),0))-DT44-FR44)</f>
        <v>0</v>
      </c>
      <c r="HQ44" s="48" t="n">
        <f aca="false">IF((HQ43*(1+HQ$5/Setup!$C$36)+IF($V44=50,N($F44),0))-DU44-FS44&lt;0.005,0,(HQ43*(1+HQ$5/Setup!$C$36)+IF($V44=50,N($F44),0))-DU44-FS44)</f>
        <v>0</v>
      </c>
    </row>
    <row r="45" customFormat="false" ht="15" hidden="false" customHeight="false" outlineLevel="0" collapsed="false">
      <c r="A45" s="44" t="n">
        <v>37</v>
      </c>
      <c r="B45" s="45" t="n">
        <f aca="false">IF(Setup!$C$7="Every month",EDATE(Setup!$C$8,($A45-1)),IF(Setup!$C$7="Twice a month",DATE(YEAR(Setup!$C$8),MONTH(Setup!$C$8)+INT((($A45-1)+Setup!$C$41)/2),MIN(IF(MOD(($A45-1)+Setup!$C$41,2)=0,Setup!$C$39,Setup!$C$40),DAY(EOMONTH(DATE(YEAR(Setup!$C$8),MONTH(Setup!$C$8)+INT((($A45-1)+Setup!$C$41)/2),1),0)))),Setup!$C$8+($A45-1)*IF(Setup!$C$7="Every week",7,14)))</f>
        <v>46829</v>
      </c>
      <c r="C45" s="45" t="n">
        <f aca="false">IF(Setup!$C$7="Every month",EDATE(Setup!$C$8,$A45),IF(Setup!$C$7="Twice a month",DATE(YEAR(Setup!$C$8),MONTH(Setup!$C$8)+INT(($A45+Setup!$C$41)/2),MIN(IF(MOD($A45+Setup!$C$41,2)=0,Setup!$C$39,Setup!$C$40),DAY(EOMONTH(DATE(YEAR(Setup!$C$8),MONTH(Setup!$C$8)+INT(($A45+Setup!$C$41)/2),1),0)))),Setup!$C$8+$A45*IF(Setup!$C$7="Every week",7,14)))</f>
        <v>46843</v>
      </c>
      <c r="D45" s="46"/>
      <c r="E45" s="47"/>
      <c r="F45" s="47"/>
      <c r="G45" s="47"/>
      <c r="H45" s="47"/>
      <c r="I45" s="48" t="n">
        <f aca="false">N(Setup!$C$11)+N(E45)</f>
        <v>100</v>
      </c>
      <c r="J45" s="48" t="n">
        <f aca="false">MIN(Setup!$C$37,MAX(I45,0))</f>
        <v>9.23076923076923</v>
      </c>
      <c r="K45" s="48" t="n">
        <f aca="false">MIN(MAX(N(Setup!$C$14)-L44,0),MAX(I45-J45,0))</f>
        <v>0</v>
      </c>
      <c r="L45" s="48" t="n">
        <f aca="false">L44+K45-N(G45)</f>
        <v>500</v>
      </c>
      <c r="M45" s="48" t="n">
        <f aca="false">M44+J45-N(H45)</f>
        <v>341.538461538461</v>
      </c>
      <c r="N45" s="48" t="n">
        <f aca="false">SUM(BX45:DU45)</f>
        <v>0</v>
      </c>
      <c r="O45" s="48" t="n">
        <f aca="false">SUM(Z45:BW45)-N45</f>
        <v>40</v>
      </c>
      <c r="P45" s="48" t="n">
        <f aca="false">MAX(I45-J45-K45,0)+O45</f>
        <v>130.769230769231</v>
      </c>
      <c r="Q45" s="48" t="n">
        <f aca="false">SUM(DV45:FS45)</f>
        <v>0</v>
      </c>
      <c r="R45" s="49" t="n">
        <f aca="false">N45+J45+K45+Q45</f>
        <v>9.23076923076923</v>
      </c>
      <c r="S45" s="48" t="n">
        <f aca="false">T45-T44-N(F45)+N45+Q45</f>
        <v>0</v>
      </c>
      <c r="T45" s="49" t="n">
        <f aca="false">SUM(FT45:HQ45)</f>
        <v>0</v>
      </c>
      <c r="U45" s="44" t="str">
        <f aca="false">IF(T44&lt;0.005,"",INDEX(Helpers!$C$2:$C$51,IF(_xlfn.MINIFS($DV$6:$FS$6,DV45:FS45,"&gt;0.005")=0,V45,_xlfn.MINIFS($DV$6:$FS$6,DV45:FS45,"&gt;0.005"))))</f>
        <v/>
      </c>
      <c r="V45" s="44" t="n">
        <f aca="false">IF(_xlfn.MINIFS($FT$6:$HQ$6,FT44:HQ44,"&gt;0.005")=0,1,_xlfn.MINIFS($FT$6:$HQ$6,FT44:HQ44,"&gt;0.005"))</f>
        <v>1</v>
      </c>
      <c r="W45" s="44" t="n">
        <f aca="false">IF(AND(D45&lt;&gt;"Paid",T44&gt;0.005),1,0)</f>
        <v>0</v>
      </c>
      <c r="X45" s="48" t="n">
        <f aca="false">SUMPRODUCT(((Helpers!$G$2:$G$51*(1+(Helpers!$D$2:$D$51+0.000000001)/12)^(($B45-Setup!$C$8)/(365.25/12))-Helpers!$E$2:$E$51*((1+(Helpers!$D$2:$D$51+0.000000001)/12)^(($B45-Setup!$C$8)/(365.25/12))-1)/((Helpers!$D$2:$D$51+0.000000001)/12))&gt;0)*(Helpers!$G$2:$G$51*(1+(Helpers!$D$2:$D$51+0.000000001)/12)^(($B45-Setup!$C$8)/(365.25/12))-Helpers!$E$2:$E$51*((1+(Helpers!$D$2:$D$51+0.000000001)/12)^(($B45-Setup!$C$8)/(365.25/12))-1)/((Helpers!$D$2:$D$51+0.000000001)/12)))</f>
        <v>998.906555280567</v>
      </c>
      <c r="Y45" s="48"/>
      <c r="Z45" s="48" t="n">
        <f aca="false">IF(OR(N(Z$5)=0,Z$6=""),0,Z$5*((DATE(YEAR($B45),MONTH($B45),MIN(Z$6,DAY(EOMONTH($B45,0))))&gt;=$B45)*(DATE(YEAR($B45),MONTH($B45),MIN(Z$6,DAY(EOMONTH($B45,0))))&lt;$C45)+(DATE(YEAR($B45),MONTH($B45)+1,MIN(Z$6,DAY(EOMONTH($B45,1))))&gt;=$B45)*(DATE(YEAR($B45),MONTH($B45)+1,MIN(Z$6,DAY(EOMONTH($B45,1))))&lt;$C45)))</f>
        <v>0</v>
      </c>
      <c r="AA45" s="48" t="n">
        <f aca="false">IF(OR(N(AA$5)=0,AA$6=""),0,AA$5*((DATE(YEAR($B45),MONTH($B45),MIN(AA$6,DAY(EOMONTH($B45,0))))&gt;=$B45)*(DATE(YEAR($B45),MONTH($B45),MIN(AA$6,DAY(EOMONTH($B45,0))))&lt;$C45)+(DATE(YEAR($B45),MONTH($B45)+1,MIN(AA$6,DAY(EOMONTH($B45,1))))&gt;=$B45)*(DATE(YEAR($B45),MONTH($B45)+1,MIN(AA$6,DAY(EOMONTH($B45,1))))&lt;$C45)))</f>
        <v>40</v>
      </c>
      <c r="AB45" s="48" t="n">
        <f aca="false">IF(OR(N(AB$5)=0,AB$6=""),0,AB$5*((DATE(YEAR($B45),MONTH($B45),MIN(AB$6,DAY(EOMONTH($B45,0))))&gt;=$B45)*(DATE(YEAR($B45),MONTH($B45),MIN(AB$6,DAY(EOMONTH($B45,0))))&lt;$C45)+(DATE(YEAR($B45),MONTH($B45)+1,MIN(AB$6,DAY(EOMONTH($B45,1))))&gt;=$B45)*(DATE(YEAR($B45),MONTH($B45)+1,MIN(AB$6,DAY(EOMONTH($B45,1))))&lt;$C45)))</f>
        <v>0</v>
      </c>
      <c r="AC45" s="48" t="n">
        <f aca="false">IF(OR(N(AC$5)=0,AC$6=""),0,AC$5*((DATE(YEAR($B45),MONTH($B45),MIN(AC$6,DAY(EOMONTH($B45,0))))&gt;=$B45)*(DATE(YEAR($B45),MONTH($B45),MIN(AC$6,DAY(EOMONTH($B45,0))))&lt;$C45)+(DATE(YEAR($B45),MONTH($B45)+1,MIN(AC$6,DAY(EOMONTH($B45,1))))&gt;=$B45)*(DATE(YEAR($B45),MONTH($B45)+1,MIN(AC$6,DAY(EOMONTH($B45,1))))&lt;$C45)))</f>
        <v>0</v>
      </c>
      <c r="AD45" s="48" t="n">
        <f aca="false">IF(OR(N(AD$5)=0,AD$6=""),0,AD$5*((DATE(YEAR($B45),MONTH($B45),MIN(AD$6,DAY(EOMONTH($B45,0))))&gt;=$B45)*(DATE(YEAR($B45),MONTH($B45),MIN(AD$6,DAY(EOMONTH($B45,0))))&lt;$C45)+(DATE(YEAR($B45),MONTH($B45)+1,MIN(AD$6,DAY(EOMONTH($B45,1))))&gt;=$B45)*(DATE(YEAR($B45),MONTH($B45)+1,MIN(AD$6,DAY(EOMONTH($B45,1))))&lt;$C45)))</f>
        <v>0</v>
      </c>
      <c r="AE45" s="48" t="n">
        <f aca="false">IF(OR(N(AE$5)=0,AE$6=""),0,AE$5*((DATE(YEAR($B45),MONTH($B45),MIN(AE$6,DAY(EOMONTH($B45,0))))&gt;=$B45)*(DATE(YEAR($B45),MONTH($B45),MIN(AE$6,DAY(EOMONTH($B45,0))))&lt;$C45)+(DATE(YEAR($B45),MONTH($B45)+1,MIN(AE$6,DAY(EOMONTH($B45,1))))&gt;=$B45)*(DATE(YEAR($B45),MONTH($B45)+1,MIN(AE$6,DAY(EOMONTH($B45,1))))&lt;$C45)))</f>
        <v>0</v>
      </c>
      <c r="AF45" s="48" t="n">
        <f aca="false">IF(OR(N(AF$5)=0,AF$6=""),0,AF$5*((DATE(YEAR($B45),MONTH($B45),MIN(AF$6,DAY(EOMONTH($B45,0))))&gt;=$B45)*(DATE(YEAR($B45),MONTH($B45),MIN(AF$6,DAY(EOMONTH($B45,0))))&lt;$C45)+(DATE(YEAR($B45),MONTH($B45)+1,MIN(AF$6,DAY(EOMONTH($B45,1))))&gt;=$B45)*(DATE(YEAR($B45),MONTH($B45)+1,MIN(AF$6,DAY(EOMONTH($B45,1))))&lt;$C45)))</f>
        <v>0</v>
      </c>
      <c r="AG45" s="48" t="n">
        <f aca="false">IF(OR(N(AG$5)=0,AG$6=""),0,AG$5*((DATE(YEAR($B45),MONTH($B45),MIN(AG$6,DAY(EOMONTH($B45,0))))&gt;=$B45)*(DATE(YEAR($B45),MONTH($B45),MIN(AG$6,DAY(EOMONTH($B45,0))))&lt;$C45)+(DATE(YEAR($B45),MONTH($B45)+1,MIN(AG$6,DAY(EOMONTH($B45,1))))&gt;=$B45)*(DATE(YEAR($B45),MONTH($B45)+1,MIN(AG$6,DAY(EOMONTH($B45,1))))&lt;$C45)))</f>
        <v>0</v>
      </c>
      <c r="AH45" s="48" t="n">
        <f aca="false">IF(OR(N(AH$5)=0,AH$6=""),0,AH$5*((DATE(YEAR($B45),MONTH($B45),MIN(AH$6,DAY(EOMONTH($B45,0))))&gt;=$B45)*(DATE(YEAR($B45),MONTH($B45),MIN(AH$6,DAY(EOMONTH($B45,0))))&lt;$C45)+(DATE(YEAR($B45),MONTH($B45)+1,MIN(AH$6,DAY(EOMONTH($B45,1))))&gt;=$B45)*(DATE(YEAR($B45),MONTH($B45)+1,MIN(AH$6,DAY(EOMONTH($B45,1))))&lt;$C45)))</f>
        <v>0</v>
      </c>
      <c r="AI45" s="48" t="n">
        <f aca="false">IF(OR(N(AI$5)=0,AI$6=""),0,AI$5*((DATE(YEAR($B45),MONTH($B45),MIN(AI$6,DAY(EOMONTH($B45,0))))&gt;=$B45)*(DATE(YEAR($B45),MONTH($B45),MIN(AI$6,DAY(EOMONTH($B45,0))))&lt;$C45)+(DATE(YEAR($B45),MONTH($B45)+1,MIN(AI$6,DAY(EOMONTH($B45,1))))&gt;=$B45)*(DATE(YEAR($B45),MONTH($B45)+1,MIN(AI$6,DAY(EOMONTH($B45,1))))&lt;$C45)))</f>
        <v>0</v>
      </c>
      <c r="AJ45" s="48" t="n">
        <f aca="false">IF(OR(N(AJ$5)=0,AJ$6=""),0,AJ$5*((DATE(YEAR($B45),MONTH($B45),MIN(AJ$6,DAY(EOMONTH($B45,0))))&gt;=$B45)*(DATE(YEAR($B45),MONTH($B45),MIN(AJ$6,DAY(EOMONTH($B45,0))))&lt;$C45)+(DATE(YEAR($B45),MONTH($B45)+1,MIN(AJ$6,DAY(EOMONTH($B45,1))))&gt;=$B45)*(DATE(YEAR($B45),MONTH($B45)+1,MIN(AJ$6,DAY(EOMONTH($B45,1))))&lt;$C45)))</f>
        <v>0</v>
      </c>
      <c r="AK45" s="48" t="n">
        <f aca="false">IF(OR(N(AK$5)=0,AK$6=""),0,AK$5*((DATE(YEAR($B45),MONTH($B45),MIN(AK$6,DAY(EOMONTH($B45,0))))&gt;=$B45)*(DATE(YEAR($B45),MONTH($B45),MIN(AK$6,DAY(EOMONTH($B45,0))))&lt;$C45)+(DATE(YEAR($B45),MONTH($B45)+1,MIN(AK$6,DAY(EOMONTH($B45,1))))&gt;=$B45)*(DATE(YEAR($B45),MONTH($B45)+1,MIN(AK$6,DAY(EOMONTH($B45,1))))&lt;$C45)))</f>
        <v>0</v>
      </c>
      <c r="AL45" s="48" t="n">
        <f aca="false">IF(OR(N(AL$5)=0,AL$6=""),0,AL$5*((DATE(YEAR($B45),MONTH($B45),MIN(AL$6,DAY(EOMONTH($B45,0))))&gt;=$B45)*(DATE(YEAR($B45),MONTH($B45),MIN(AL$6,DAY(EOMONTH($B45,0))))&lt;$C45)+(DATE(YEAR($B45),MONTH($B45)+1,MIN(AL$6,DAY(EOMONTH($B45,1))))&gt;=$B45)*(DATE(YEAR($B45),MONTH($B45)+1,MIN(AL$6,DAY(EOMONTH($B45,1))))&lt;$C45)))</f>
        <v>0</v>
      </c>
      <c r="AM45" s="48" t="n">
        <f aca="false">IF(OR(N(AM$5)=0,AM$6=""),0,AM$5*((DATE(YEAR($B45),MONTH($B45),MIN(AM$6,DAY(EOMONTH($B45,0))))&gt;=$B45)*(DATE(YEAR($B45),MONTH($B45),MIN(AM$6,DAY(EOMONTH($B45,0))))&lt;$C45)+(DATE(YEAR($B45),MONTH($B45)+1,MIN(AM$6,DAY(EOMONTH($B45,1))))&gt;=$B45)*(DATE(YEAR($B45),MONTH($B45)+1,MIN(AM$6,DAY(EOMONTH($B45,1))))&lt;$C45)))</f>
        <v>0</v>
      </c>
      <c r="AN45" s="48" t="n">
        <f aca="false">IF(OR(N(AN$5)=0,AN$6=""),0,AN$5*((DATE(YEAR($B45),MONTH($B45),MIN(AN$6,DAY(EOMONTH($B45,0))))&gt;=$B45)*(DATE(YEAR($B45),MONTH($B45),MIN(AN$6,DAY(EOMONTH($B45,0))))&lt;$C45)+(DATE(YEAR($B45),MONTH($B45)+1,MIN(AN$6,DAY(EOMONTH($B45,1))))&gt;=$B45)*(DATE(YEAR($B45),MONTH($B45)+1,MIN(AN$6,DAY(EOMONTH($B45,1))))&lt;$C45)))</f>
        <v>0</v>
      </c>
      <c r="AO45" s="48" t="n">
        <f aca="false">IF(OR(N(AO$5)=0,AO$6=""),0,AO$5*((DATE(YEAR($B45),MONTH($B45),MIN(AO$6,DAY(EOMONTH($B45,0))))&gt;=$B45)*(DATE(YEAR($B45),MONTH($B45),MIN(AO$6,DAY(EOMONTH($B45,0))))&lt;$C45)+(DATE(YEAR($B45),MONTH($B45)+1,MIN(AO$6,DAY(EOMONTH($B45,1))))&gt;=$B45)*(DATE(YEAR($B45),MONTH($B45)+1,MIN(AO$6,DAY(EOMONTH($B45,1))))&lt;$C45)))</f>
        <v>0</v>
      </c>
      <c r="AP45" s="48" t="n">
        <f aca="false">IF(OR(N(AP$5)=0,AP$6=""),0,AP$5*((DATE(YEAR($B45),MONTH($B45),MIN(AP$6,DAY(EOMONTH($B45,0))))&gt;=$B45)*(DATE(YEAR($B45),MONTH($B45),MIN(AP$6,DAY(EOMONTH($B45,0))))&lt;$C45)+(DATE(YEAR($B45),MONTH($B45)+1,MIN(AP$6,DAY(EOMONTH($B45,1))))&gt;=$B45)*(DATE(YEAR($B45),MONTH($B45)+1,MIN(AP$6,DAY(EOMONTH($B45,1))))&lt;$C45)))</f>
        <v>0</v>
      </c>
      <c r="AQ45" s="48" t="n">
        <f aca="false">IF(OR(N(AQ$5)=0,AQ$6=""),0,AQ$5*((DATE(YEAR($B45),MONTH($B45),MIN(AQ$6,DAY(EOMONTH($B45,0))))&gt;=$B45)*(DATE(YEAR($B45),MONTH($B45),MIN(AQ$6,DAY(EOMONTH($B45,0))))&lt;$C45)+(DATE(YEAR($B45),MONTH($B45)+1,MIN(AQ$6,DAY(EOMONTH($B45,1))))&gt;=$B45)*(DATE(YEAR($B45),MONTH($B45)+1,MIN(AQ$6,DAY(EOMONTH($B45,1))))&lt;$C45)))</f>
        <v>0</v>
      </c>
      <c r="AR45" s="48" t="n">
        <f aca="false">IF(OR(N(AR$5)=0,AR$6=""),0,AR$5*((DATE(YEAR($B45),MONTH($B45),MIN(AR$6,DAY(EOMONTH($B45,0))))&gt;=$B45)*(DATE(YEAR($B45),MONTH($B45),MIN(AR$6,DAY(EOMONTH($B45,0))))&lt;$C45)+(DATE(YEAR($B45),MONTH($B45)+1,MIN(AR$6,DAY(EOMONTH($B45,1))))&gt;=$B45)*(DATE(YEAR($B45),MONTH($B45)+1,MIN(AR$6,DAY(EOMONTH($B45,1))))&lt;$C45)))</f>
        <v>0</v>
      </c>
      <c r="AS45" s="48" t="n">
        <f aca="false">IF(OR(N(AS$5)=0,AS$6=""),0,AS$5*((DATE(YEAR($B45),MONTH($B45),MIN(AS$6,DAY(EOMONTH($B45,0))))&gt;=$B45)*(DATE(YEAR($B45),MONTH($B45),MIN(AS$6,DAY(EOMONTH($B45,0))))&lt;$C45)+(DATE(YEAR($B45),MONTH($B45)+1,MIN(AS$6,DAY(EOMONTH($B45,1))))&gt;=$B45)*(DATE(YEAR($B45),MONTH($B45)+1,MIN(AS$6,DAY(EOMONTH($B45,1))))&lt;$C45)))</f>
        <v>0</v>
      </c>
      <c r="AT45" s="48" t="n">
        <f aca="false">IF(OR(N(AT$5)=0,AT$6=""),0,AT$5*((DATE(YEAR($B45),MONTH($B45),MIN(AT$6,DAY(EOMONTH($B45,0))))&gt;=$B45)*(DATE(YEAR($B45),MONTH($B45),MIN(AT$6,DAY(EOMONTH($B45,0))))&lt;$C45)+(DATE(YEAR($B45),MONTH($B45)+1,MIN(AT$6,DAY(EOMONTH($B45,1))))&gt;=$B45)*(DATE(YEAR($B45),MONTH($B45)+1,MIN(AT$6,DAY(EOMONTH($B45,1))))&lt;$C45)))</f>
        <v>0</v>
      </c>
      <c r="AU45" s="48" t="n">
        <f aca="false">IF(OR(N(AU$5)=0,AU$6=""),0,AU$5*((DATE(YEAR($B45),MONTH($B45),MIN(AU$6,DAY(EOMONTH($B45,0))))&gt;=$B45)*(DATE(YEAR($B45),MONTH($B45),MIN(AU$6,DAY(EOMONTH($B45,0))))&lt;$C45)+(DATE(YEAR($B45),MONTH($B45)+1,MIN(AU$6,DAY(EOMONTH($B45,1))))&gt;=$B45)*(DATE(YEAR($B45),MONTH($B45)+1,MIN(AU$6,DAY(EOMONTH($B45,1))))&lt;$C45)))</f>
        <v>0</v>
      </c>
      <c r="AV45" s="48" t="n">
        <f aca="false">IF(OR(N(AV$5)=0,AV$6=""),0,AV$5*((DATE(YEAR($B45),MONTH($B45),MIN(AV$6,DAY(EOMONTH($B45,0))))&gt;=$B45)*(DATE(YEAR($B45),MONTH($B45),MIN(AV$6,DAY(EOMONTH($B45,0))))&lt;$C45)+(DATE(YEAR($B45),MONTH($B45)+1,MIN(AV$6,DAY(EOMONTH($B45,1))))&gt;=$B45)*(DATE(YEAR($B45),MONTH($B45)+1,MIN(AV$6,DAY(EOMONTH($B45,1))))&lt;$C45)))</f>
        <v>0</v>
      </c>
      <c r="AW45" s="48" t="n">
        <f aca="false">IF(OR(N(AW$5)=0,AW$6=""),0,AW$5*((DATE(YEAR($B45),MONTH($B45),MIN(AW$6,DAY(EOMONTH($B45,0))))&gt;=$B45)*(DATE(YEAR($B45),MONTH($B45),MIN(AW$6,DAY(EOMONTH($B45,0))))&lt;$C45)+(DATE(YEAR($B45),MONTH($B45)+1,MIN(AW$6,DAY(EOMONTH($B45,1))))&gt;=$B45)*(DATE(YEAR($B45),MONTH($B45)+1,MIN(AW$6,DAY(EOMONTH($B45,1))))&lt;$C45)))</f>
        <v>0</v>
      </c>
      <c r="AX45" s="48" t="n">
        <f aca="false">IF(OR(N(AX$5)=0,AX$6=""),0,AX$5*((DATE(YEAR($B45),MONTH($B45),MIN(AX$6,DAY(EOMONTH($B45,0))))&gt;=$B45)*(DATE(YEAR($B45),MONTH($B45),MIN(AX$6,DAY(EOMONTH($B45,0))))&lt;$C45)+(DATE(YEAR($B45),MONTH($B45)+1,MIN(AX$6,DAY(EOMONTH($B45,1))))&gt;=$B45)*(DATE(YEAR($B45),MONTH($B45)+1,MIN(AX$6,DAY(EOMONTH($B45,1))))&lt;$C45)))</f>
        <v>0</v>
      </c>
      <c r="AY45" s="48" t="n">
        <f aca="false">IF(OR(N(AY$5)=0,AY$6=""),0,AY$5*((DATE(YEAR($B45),MONTH($B45),MIN(AY$6,DAY(EOMONTH($B45,0))))&gt;=$B45)*(DATE(YEAR($B45),MONTH($B45),MIN(AY$6,DAY(EOMONTH($B45,0))))&lt;$C45)+(DATE(YEAR($B45),MONTH($B45)+1,MIN(AY$6,DAY(EOMONTH($B45,1))))&gt;=$B45)*(DATE(YEAR($B45),MONTH($B45)+1,MIN(AY$6,DAY(EOMONTH($B45,1))))&lt;$C45)))</f>
        <v>0</v>
      </c>
      <c r="AZ45" s="48" t="n">
        <f aca="false">IF(OR(N(AZ$5)=0,AZ$6=""),0,AZ$5*((DATE(YEAR($B45),MONTH($B45),MIN(AZ$6,DAY(EOMONTH($B45,0))))&gt;=$B45)*(DATE(YEAR($B45),MONTH($B45),MIN(AZ$6,DAY(EOMONTH($B45,0))))&lt;$C45)+(DATE(YEAR($B45),MONTH($B45)+1,MIN(AZ$6,DAY(EOMONTH($B45,1))))&gt;=$B45)*(DATE(YEAR($B45),MONTH($B45)+1,MIN(AZ$6,DAY(EOMONTH($B45,1))))&lt;$C45)))</f>
        <v>0</v>
      </c>
      <c r="BA45" s="48" t="n">
        <f aca="false">IF(OR(N(BA$5)=0,BA$6=""),0,BA$5*((DATE(YEAR($B45),MONTH($B45),MIN(BA$6,DAY(EOMONTH($B45,0))))&gt;=$B45)*(DATE(YEAR($B45),MONTH($B45),MIN(BA$6,DAY(EOMONTH($B45,0))))&lt;$C45)+(DATE(YEAR($B45),MONTH($B45)+1,MIN(BA$6,DAY(EOMONTH($B45,1))))&gt;=$B45)*(DATE(YEAR($B45),MONTH($B45)+1,MIN(BA$6,DAY(EOMONTH($B45,1))))&lt;$C45)))</f>
        <v>0</v>
      </c>
      <c r="BB45" s="48" t="n">
        <f aca="false">IF(OR(N(BB$5)=0,BB$6=""),0,BB$5*((DATE(YEAR($B45),MONTH($B45),MIN(BB$6,DAY(EOMONTH($B45,0))))&gt;=$B45)*(DATE(YEAR($B45),MONTH($B45),MIN(BB$6,DAY(EOMONTH($B45,0))))&lt;$C45)+(DATE(YEAR($B45),MONTH($B45)+1,MIN(BB$6,DAY(EOMONTH($B45,1))))&gt;=$B45)*(DATE(YEAR($B45),MONTH($B45)+1,MIN(BB$6,DAY(EOMONTH($B45,1))))&lt;$C45)))</f>
        <v>0</v>
      </c>
      <c r="BC45" s="48" t="n">
        <f aca="false">IF(OR(N(BC$5)=0,BC$6=""),0,BC$5*((DATE(YEAR($B45),MONTH($B45),MIN(BC$6,DAY(EOMONTH($B45,0))))&gt;=$B45)*(DATE(YEAR($B45),MONTH($B45),MIN(BC$6,DAY(EOMONTH($B45,0))))&lt;$C45)+(DATE(YEAR($B45),MONTH($B45)+1,MIN(BC$6,DAY(EOMONTH($B45,1))))&gt;=$B45)*(DATE(YEAR($B45),MONTH($B45)+1,MIN(BC$6,DAY(EOMONTH($B45,1))))&lt;$C45)))</f>
        <v>0</v>
      </c>
      <c r="BD45" s="48" t="n">
        <f aca="false">IF(OR(N(BD$5)=0,BD$6=""),0,BD$5*((DATE(YEAR($B45),MONTH($B45),MIN(BD$6,DAY(EOMONTH($B45,0))))&gt;=$B45)*(DATE(YEAR($B45),MONTH($B45),MIN(BD$6,DAY(EOMONTH($B45,0))))&lt;$C45)+(DATE(YEAR($B45),MONTH($B45)+1,MIN(BD$6,DAY(EOMONTH($B45,1))))&gt;=$B45)*(DATE(YEAR($B45),MONTH($B45)+1,MIN(BD$6,DAY(EOMONTH($B45,1))))&lt;$C45)))</f>
        <v>0</v>
      </c>
      <c r="BE45" s="48" t="n">
        <f aca="false">IF(OR(N(BE$5)=0,BE$6=""),0,BE$5*((DATE(YEAR($B45),MONTH($B45),MIN(BE$6,DAY(EOMONTH($B45,0))))&gt;=$B45)*(DATE(YEAR($B45),MONTH($B45),MIN(BE$6,DAY(EOMONTH($B45,0))))&lt;$C45)+(DATE(YEAR($B45),MONTH($B45)+1,MIN(BE$6,DAY(EOMONTH($B45,1))))&gt;=$B45)*(DATE(YEAR($B45),MONTH($B45)+1,MIN(BE$6,DAY(EOMONTH($B45,1))))&lt;$C45)))</f>
        <v>0</v>
      </c>
      <c r="BF45" s="48" t="n">
        <f aca="false">IF(OR(N(BF$5)=0,BF$6=""),0,BF$5*((DATE(YEAR($B45),MONTH($B45),MIN(BF$6,DAY(EOMONTH($B45,0))))&gt;=$B45)*(DATE(YEAR($B45),MONTH($B45),MIN(BF$6,DAY(EOMONTH($B45,0))))&lt;$C45)+(DATE(YEAR($B45),MONTH($B45)+1,MIN(BF$6,DAY(EOMONTH($B45,1))))&gt;=$B45)*(DATE(YEAR($B45),MONTH($B45)+1,MIN(BF$6,DAY(EOMONTH($B45,1))))&lt;$C45)))</f>
        <v>0</v>
      </c>
      <c r="BG45" s="48" t="n">
        <f aca="false">IF(OR(N(BG$5)=0,BG$6=""),0,BG$5*((DATE(YEAR($B45),MONTH($B45),MIN(BG$6,DAY(EOMONTH($B45,0))))&gt;=$B45)*(DATE(YEAR($B45),MONTH($B45),MIN(BG$6,DAY(EOMONTH($B45,0))))&lt;$C45)+(DATE(YEAR($B45),MONTH($B45)+1,MIN(BG$6,DAY(EOMONTH($B45,1))))&gt;=$B45)*(DATE(YEAR($B45),MONTH($B45)+1,MIN(BG$6,DAY(EOMONTH($B45,1))))&lt;$C45)))</f>
        <v>0</v>
      </c>
      <c r="BH45" s="48" t="n">
        <f aca="false">IF(OR(N(BH$5)=0,BH$6=""),0,BH$5*((DATE(YEAR($B45),MONTH($B45),MIN(BH$6,DAY(EOMONTH($B45,0))))&gt;=$B45)*(DATE(YEAR($B45),MONTH($B45),MIN(BH$6,DAY(EOMONTH($B45,0))))&lt;$C45)+(DATE(YEAR($B45),MONTH($B45)+1,MIN(BH$6,DAY(EOMONTH($B45,1))))&gt;=$B45)*(DATE(YEAR($B45),MONTH($B45)+1,MIN(BH$6,DAY(EOMONTH($B45,1))))&lt;$C45)))</f>
        <v>0</v>
      </c>
      <c r="BI45" s="48" t="n">
        <f aca="false">IF(OR(N(BI$5)=0,BI$6=""),0,BI$5*((DATE(YEAR($B45),MONTH($B45),MIN(BI$6,DAY(EOMONTH($B45,0))))&gt;=$B45)*(DATE(YEAR($B45),MONTH($B45),MIN(BI$6,DAY(EOMONTH($B45,0))))&lt;$C45)+(DATE(YEAR($B45),MONTH($B45)+1,MIN(BI$6,DAY(EOMONTH($B45,1))))&gt;=$B45)*(DATE(YEAR($B45),MONTH($B45)+1,MIN(BI$6,DAY(EOMONTH($B45,1))))&lt;$C45)))</f>
        <v>0</v>
      </c>
      <c r="BJ45" s="48" t="n">
        <f aca="false">IF(OR(N(BJ$5)=0,BJ$6=""),0,BJ$5*((DATE(YEAR($B45),MONTH($B45),MIN(BJ$6,DAY(EOMONTH($B45,0))))&gt;=$B45)*(DATE(YEAR($B45),MONTH($B45),MIN(BJ$6,DAY(EOMONTH($B45,0))))&lt;$C45)+(DATE(YEAR($B45),MONTH($B45)+1,MIN(BJ$6,DAY(EOMONTH($B45,1))))&gt;=$B45)*(DATE(YEAR($B45),MONTH($B45)+1,MIN(BJ$6,DAY(EOMONTH($B45,1))))&lt;$C45)))</f>
        <v>0</v>
      </c>
      <c r="BK45" s="48" t="n">
        <f aca="false">IF(OR(N(BK$5)=0,BK$6=""),0,BK$5*((DATE(YEAR($B45),MONTH($B45),MIN(BK$6,DAY(EOMONTH($B45,0))))&gt;=$B45)*(DATE(YEAR($B45),MONTH($B45),MIN(BK$6,DAY(EOMONTH($B45,0))))&lt;$C45)+(DATE(YEAR($B45),MONTH($B45)+1,MIN(BK$6,DAY(EOMONTH($B45,1))))&gt;=$B45)*(DATE(YEAR($B45),MONTH($B45)+1,MIN(BK$6,DAY(EOMONTH($B45,1))))&lt;$C45)))</f>
        <v>0</v>
      </c>
      <c r="BL45" s="48" t="n">
        <f aca="false">IF(OR(N(BL$5)=0,BL$6=""),0,BL$5*((DATE(YEAR($B45),MONTH($B45),MIN(BL$6,DAY(EOMONTH($B45,0))))&gt;=$B45)*(DATE(YEAR($B45),MONTH($B45),MIN(BL$6,DAY(EOMONTH($B45,0))))&lt;$C45)+(DATE(YEAR($B45),MONTH($B45)+1,MIN(BL$6,DAY(EOMONTH($B45,1))))&gt;=$B45)*(DATE(YEAR($B45),MONTH($B45)+1,MIN(BL$6,DAY(EOMONTH($B45,1))))&lt;$C45)))</f>
        <v>0</v>
      </c>
      <c r="BM45" s="48" t="n">
        <f aca="false">IF(OR(N(BM$5)=0,BM$6=""),0,BM$5*((DATE(YEAR($B45),MONTH($B45),MIN(BM$6,DAY(EOMONTH($B45,0))))&gt;=$B45)*(DATE(YEAR($B45),MONTH($B45),MIN(BM$6,DAY(EOMONTH($B45,0))))&lt;$C45)+(DATE(YEAR($B45),MONTH($B45)+1,MIN(BM$6,DAY(EOMONTH($B45,1))))&gt;=$B45)*(DATE(YEAR($B45),MONTH($B45)+1,MIN(BM$6,DAY(EOMONTH($B45,1))))&lt;$C45)))</f>
        <v>0</v>
      </c>
      <c r="BN45" s="48" t="n">
        <f aca="false">IF(OR(N(BN$5)=0,BN$6=""),0,BN$5*((DATE(YEAR($B45),MONTH($B45),MIN(BN$6,DAY(EOMONTH($B45,0))))&gt;=$B45)*(DATE(YEAR($B45),MONTH($B45),MIN(BN$6,DAY(EOMONTH($B45,0))))&lt;$C45)+(DATE(YEAR($B45),MONTH($B45)+1,MIN(BN$6,DAY(EOMONTH($B45,1))))&gt;=$B45)*(DATE(YEAR($B45),MONTH($B45)+1,MIN(BN$6,DAY(EOMONTH($B45,1))))&lt;$C45)))</f>
        <v>0</v>
      </c>
      <c r="BO45" s="48" t="n">
        <f aca="false">IF(OR(N(BO$5)=0,BO$6=""),0,BO$5*((DATE(YEAR($B45),MONTH($B45),MIN(BO$6,DAY(EOMONTH($B45,0))))&gt;=$B45)*(DATE(YEAR($B45),MONTH($B45),MIN(BO$6,DAY(EOMONTH($B45,0))))&lt;$C45)+(DATE(YEAR($B45),MONTH($B45)+1,MIN(BO$6,DAY(EOMONTH($B45,1))))&gt;=$B45)*(DATE(YEAR($B45),MONTH($B45)+1,MIN(BO$6,DAY(EOMONTH($B45,1))))&lt;$C45)))</f>
        <v>0</v>
      </c>
      <c r="BP45" s="48" t="n">
        <f aca="false">IF(OR(N(BP$5)=0,BP$6=""),0,BP$5*((DATE(YEAR($B45),MONTH($B45),MIN(BP$6,DAY(EOMONTH($B45,0))))&gt;=$B45)*(DATE(YEAR($B45),MONTH($B45),MIN(BP$6,DAY(EOMONTH($B45,0))))&lt;$C45)+(DATE(YEAR($B45),MONTH($B45)+1,MIN(BP$6,DAY(EOMONTH($B45,1))))&gt;=$B45)*(DATE(YEAR($B45),MONTH($B45)+1,MIN(BP$6,DAY(EOMONTH($B45,1))))&lt;$C45)))</f>
        <v>0</v>
      </c>
      <c r="BQ45" s="48" t="n">
        <f aca="false">IF(OR(N(BQ$5)=0,BQ$6=""),0,BQ$5*((DATE(YEAR($B45),MONTH($B45),MIN(BQ$6,DAY(EOMONTH($B45,0))))&gt;=$B45)*(DATE(YEAR($B45),MONTH($B45),MIN(BQ$6,DAY(EOMONTH($B45,0))))&lt;$C45)+(DATE(YEAR($B45),MONTH($B45)+1,MIN(BQ$6,DAY(EOMONTH($B45,1))))&gt;=$B45)*(DATE(YEAR($B45),MONTH($B45)+1,MIN(BQ$6,DAY(EOMONTH($B45,1))))&lt;$C45)))</f>
        <v>0</v>
      </c>
      <c r="BR45" s="48" t="n">
        <f aca="false">IF(OR(N(BR$5)=0,BR$6=""),0,BR$5*((DATE(YEAR($B45),MONTH($B45),MIN(BR$6,DAY(EOMONTH($B45,0))))&gt;=$B45)*(DATE(YEAR($B45),MONTH($B45),MIN(BR$6,DAY(EOMONTH($B45,0))))&lt;$C45)+(DATE(YEAR($B45),MONTH($B45)+1,MIN(BR$6,DAY(EOMONTH($B45,1))))&gt;=$B45)*(DATE(YEAR($B45),MONTH($B45)+1,MIN(BR$6,DAY(EOMONTH($B45,1))))&lt;$C45)))</f>
        <v>0</v>
      </c>
      <c r="BS45" s="48" t="n">
        <f aca="false">IF(OR(N(BS$5)=0,BS$6=""),0,BS$5*((DATE(YEAR($B45),MONTH($B45),MIN(BS$6,DAY(EOMONTH($B45,0))))&gt;=$B45)*(DATE(YEAR($B45),MONTH($B45),MIN(BS$6,DAY(EOMONTH($B45,0))))&lt;$C45)+(DATE(YEAR($B45),MONTH($B45)+1,MIN(BS$6,DAY(EOMONTH($B45,1))))&gt;=$B45)*(DATE(YEAR($B45),MONTH($B45)+1,MIN(BS$6,DAY(EOMONTH($B45,1))))&lt;$C45)))</f>
        <v>0</v>
      </c>
      <c r="BT45" s="48" t="n">
        <f aca="false">IF(OR(N(BT$5)=0,BT$6=""),0,BT$5*((DATE(YEAR($B45),MONTH($B45),MIN(BT$6,DAY(EOMONTH($B45,0))))&gt;=$B45)*(DATE(YEAR($B45),MONTH($B45),MIN(BT$6,DAY(EOMONTH($B45,0))))&lt;$C45)+(DATE(YEAR($B45),MONTH($B45)+1,MIN(BT$6,DAY(EOMONTH($B45,1))))&gt;=$B45)*(DATE(YEAR($B45),MONTH($B45)+1,MIN(BT$6,DAY(EOMONTH($B45,1))))&lt;$C45)))</f>
        <v>0</v>
      </c>
      <c r="BU45" s="48" t="n">
        <f aca="false">IF(OR(N(BU$5)=0,BU$6=""),0,BU$5*((DATE(YEAR($B45),MONTH($B45),MIN(BU$6,DAY(EOMONTH($B45,0))))&gt;=$B45)*(DATE(YEAR($B45),MONTH($B45),MIN(BU$6,DAY(EOMONTH($B45,0))))&lt;$C45)+(DATE(YEAR($B45),MONTH($B45)+1,MIN(BU$6,DAY(EOMONTH($B45,1))))&gt;=$B45)*(DATE(YEAR($B45),MONTH($B45)+1,MIN(BU$6,DAY(EOMONTH($B45,1))))&lt;$C45)))</f>
        <v>0</v>
      </c>
      <c r="BV45" s="48" t="n">
        <f aca="false">IF(OR(N(BV$5)=0,BV$6=""),0,BV$5*((DATE(YEAR($B45),MONTH($B45),MIN(BV$6,DAY(EOMONTH($B45,0))))&gt;=$B45)*(DATE(YEAR($B45),MONTH($B45),MIN(BV$6,DAY(EOMONTH($B45,0))))&lt;$C45)+(DATE(YEAR($B45),MONTH($B45)+1,MIN(BV$6,DAY(EOMONTH($B45,1))))&gt;=$B45)*(DATE(YEAR($B45),MONTH($B45)+1,MIN(BV$6,DAY(EOMONTH($B45,1))))&lt;$C45)))</f>
        <v>0</v>
      </c>
      <c r="BW45" s="48" t="n">
        <f aca="false">IF(OR(N(BW$5)=0,BW$6=""),0,BW$5*((DATE(YEAR($B45),MONTH($B45),MIN(BW$6,DAY(EOMONTH($B45,0))))&gt;=$B45)*(DATE(YEAR($B45),MONTH($B45),MIN(BW$6,DAY(EOMONTH($B45,0))))&lt;$C45)+(DATE(YEAR($B45),MONTH($B45)+1,MIN(BW$6,DAY(EOMONTH($B45,1))))&gt;=$B45)*(DATE(YEAR($B45),MONTH($B45)+1,MIN(BW$6,DAY(EOMONTH($B45,1))))&lt;$C45)))</f>
        <v>0</v>
      </c>
      <c r="BX45" s="48" t="n">
        <f aca="false">MIN(Z45,(FT44*(1+FT$5/Setup!$C$36)+IF($V45=1,N($F45),0)))</f>
        <v>0</v>
      </c>
      <c r="BY45" s="48" t="n">
        <f aca="false">MIN(AA45,(FU44*(1+FU$5/Setup!$C$36)+IF($V45=2,N($F45),0)))</f>
        <v>0</v>
      </c>
      <c r="BZ45" s="48" t="n">
        <f aca="false">MIN(AB45,(FV44*(1+FV$5/Setup!$C$36)+IF($V45=3,N($F45),0)))</f>
        <v>0</v>
      </c>
      <c r="CA45" s="48" t="n">
        <f aca="false">MIN(AC45,(FW44*(1+FW$5/Setup!$C$36)+IF($V45=4,N($F45),0)))</f>
        <v>0</v>
      </c>
      <c r="CB45" s="48" t="n">
        <f aca="false">MIN(AD45,(FX44*(1+FX$5/Setup!$C$36)+IF($V45=5,N($F45),0)))</f>
        <v>0</v>
      </c>
      <c r="CC45" s="48" t="n">
        <f aca="false">MIN(AE45,(FY44*(1+FY$5/Setup!$C$36)+IF($V45=6,N($F45),0)))</f>
        <v>0</v>
      </c>
      <c r="CD45" s="48" t="n">
        <f aca="false">MIN(AF45,(FZ44*(1+FZ$5/Setup!$C$36)+IF($V45=7,N($F45),0)))</f>
        <v>0</v>
      </c>
      <c r="CE45" s="48" t="n">
        <f aca="false">MIN(AG45,(GA44*(1+GA$5/Setup!$C$36)+IF($V45=8,N($F45),0)))</f>
        <v>0</v>
      </c>
      <c r="CF45" s="48" t="n">
        <f aca="false">MIN(AH45,(GB44*(1+GB$5/Setup!$C$36)+IF($V45=9,N($F45),0)))</f>
        <v>0</v>
      </c>
      <c r="CG45" s="48" t="n">
        <f aca="false">MIN(AI45,(GC44*(1+GC$5/Setup!$C$36)+IF($V45=10,N($F45),0)))</f>
        <v>0</v>
      </c>
      <c r="CH45" s="48" t="n">
        <f aca="false">MIN(AJ45,(GD44*(1+GD$5/Setup!$C$36)+IF($V45=11,N($F45),0)))</f>
        <v>0</v>
      </c>
      <c r="CI45" s="48" t="n">
        <f aca="false">MIN(AK45,(GE44*(1+GE$5/Setup!$C$36)+IF($V45=12,N($F45),0)))</f>
        <v>0</v>
      </c>
      <c r="CJ45" s="48" t="n">
        <f aca="false">MIN(AL45,(GF44*(1+GF$5/Setup!$C$36)+IF($V45=13,N($F45),0)))</f>
        <v>0</v>
      </c>
      <c r="CK45" s="48" t="n">
        <f aca="false">MIN(AM45,(GG44*(1+GG$5/Setup!$C$36)+IF($V45=14,N($F45),0)))</f>
        <v>0</v>
      </c>
      <c r="CL45" s="48" t="n">
        <f aca="false">MIN(AN45,(GH44*(1+GH$5/Setup!$C$36)+IF($V45=15,N($F45),0)))</f>
        <v>0</v>
      </c>
      <c r="CM45" s="48" t="n">
        <f aca="false">MIN(AO45,(GI44*(1+GI$5/Setup!$C$36)+IF($V45=16,N($F45),0)))</f>
        <v>0</v>
      </c>
      <c r="CN45" s="48" t="n">
        <f aca="false">MIN(AP45,(GJ44*(1+GJ$5/Setup!$C$36)+IF($V45=17,N($F45),0)))</f>
        <v>0</v>
      </c>
      <c r="CO45" s="48" t="n">
        <f aca="false">MIN(AQ45,(GK44*(1+GK$5/Setup!$C$36)+IF($V45=18,N($F45),0)))</f>
        <v>0</v>
      </c>
      <c r="CP45" s="48" t="n">
        <f aca="false">MIN(AR45,(GL44*(1+GL$5/Setup!$C$36)+IF($V45=19,N($F45),0)))</f>
        <v>0</v>
      </c>
      <c r="CQ45" s="48" t="n">
        <f aca="false">MIN(AS45,(GM44*(1+GM$5/Setup!$C$36)+IF($V45=20,N($F45),0)))</f>
        <v>0</v>
      </c>
      <c r="CR45" s="48" t="n">
        <f aca="false">MIN(AT45,(GN44*(1+GN$5/Setup!$C$36)+IF($V45=21,N($F45),0)))</f>
        <v>0</v>
      </c>
      <c r="CS45" s="48" t="n">
        <f aca="false">MIN(AU45,(GO44*(1+GO$5/Setup!$C$36)+IF($V45=22,N($F45),0)))</f>
        <v>0</v>
      </c>
      <c r="CT45" s="48" t="n">
        <f aca="false">MIN(AV45,(GP44*(1+GP$5/Setup!$C$36)+IF($V45=23,N($F45),0)))</f>
        <v>0</v>
      </c>
      <c r="CU45" s="48" t="n">
        <f aca="false">MIN(AW45,(GQ44*(1+GQ$5/Setup!$C$36)+IF($V45=24,N($F45),0)))</f>
        <v>0</v>
      </c>
      <c r="CV45" s="48" t="n">
        <f aca="false">MIN(AX45,(GR44*(1+GR$5/Setup!$C$36)+IF($V45=25,N($F45),0)))</f>
        <v>0</v>
      </c>
      <c r="CW45" s="48" t="n">
        <f aca="false">MIN(AY45,(GS44*(1+GS$5/Setup!$C$36)+IF($V45=26,N($F45),0)))</f>
        <v>0</v>
      </c>
      <c r="CX45" s="48" t="n">
        <f aca="false">MIN(AZ45,(GT44*(1+GT$5/Setup!$C$36)+IF($V45=27,N($F45),0)))</f>
        <v>0</v>
      </c>
      <c r="CY45" s="48" t="n">
        <f aca="false">MIN(BA45,(GU44*(1+GU$5/Setup!$C$36)+IF($V45=28,N($F45),0)))</f>
        <v>0</v>
      </c>
      <c r="CZ45" s="48" t="n">
        <f aca="false">MIN(BB45,(GV44*(1+GV$5/Setup!$C$36)+IF($V45=29,N($F45),0)))</f>
        <v>0</v>
      </c>
      <c r="DA45" s="48" t="n">
        <f aca="false">MIN(BC45,(GW44*(1+GW$5/Setup!$C$36)+IF($V45=30,N($F45),0)))</f>
        <v>0</v>
      </c>
      <c r="DB45" s="48" t="n">
        <f aca="false">MIN(BD45,(GX44*(1+GX$5/Setup!$C$36)+IF($V45=31,N($F45),0)))</f>
        <v>0</v>
      </c>
      <c r="DC45" s="48" t="n">
        <f aca="false">MIN(BE45,(GY44*(1+GY$5/Setup!$C$36)+IF($V45=32,N($F45),0)))</f>
        <v>0</v>
      </c>
      <c r="DD45" s="48" t="n">
        <f aca="false">MIN(BF45,(GZ44*(1+GZ$5/Setup!$C$36)+IF($V45=33,N($F45),0)))</f>
        <v>0</v>
      </c>
      <c r="DE45" s="48" t="n">
        <f aca="false">MIN(BG45,(HA44*(1+HA$5/Setup!$C$36)+IF($V45=34,N($F45),0)))</f>
        <v>0</v>
      </c>
      <c r="DF45" s="48" t="n">
        <f aca="false">MIN(BH45,(HB44*(1+HB$5/Setup!$C$36)+IF($V45=35,N($F45),0)))</f>
        <v>0</v>
      </c>
      <c r="DG45" s="48" t="n">
        <f aca="false">MIN(BI45,(HC44*(1+HC$5/Setup!$C$36)+IF($V45=36,N($F45),0)))</f>
        <v>0</v>
      </c>
      <c r="DH45" s="48" t="n">
        <f aca="false">MIN(BJ45,(HD44*(1+HD$5/Setup!$C$36)+IF($V45=37,N($F45),0)))</f>
        <v>0</v>
      </c>
      <c r="DI45" s="48" t="n">
        <f aca="false">MIN(BK45,(HE44*(1+HE$5/Setup!$C$36)+IF($V45=38,N($F45),0)))</f>
        <v>0</v>
      </c>
      <c r="DJ45" s="48" t="n">
        <f aca="false">MIN(BL45,(HF44*(1+HF$5/Setup!$C$36)+IF($V45=39,N($F45),0)))</f>
        <v>0</v>
      </c>
      <c r="DK45" s="48" t="n">
        <f aca="false">MIN(BM45,(HG44*(1+HG$5/Setup!$C$36)+IF($V45=40,N($F45),0)))</f>
        <v>0</v>
      </c>
      <c r="DL45" s="48" t="n">
        <f aca="false">MIN(BN45,(HH44*(1+HH$5/Setup!$C$36)+IF($V45=41,N($F45),0)))</f>
        <v>0</v>
      </c>
      <c r="DM45" s="48" t="n">
        <f aca="false">MIN(BO45,(HI44*(1+HI$5/Setup!$C$36)+IF($V45=42,N($F45),0)))</f>
        <v>0</v>
      </c>
      <c r="DN45" s="48" t="n">
        <f aca="false">MIN(BP45,(HJ44*(1+HJ$5/Setup!$C$36)+IF($V45=43,N($F45),0)))</f>
        <v>0</v>
      </c>
      <c r="DO45" s="48" t="n">
        <f aca="false">MIN(BQ45,(HK44*(1+HK$5/Setup!$C$36)+IF($V45=44,N($F45),0)))</f>
        <v>0</v>
      </c>
      <c r="DP45" s="48" t="n">
        <f aca="false">MIN(BR45,(HL44*(1+HL$5/Setup!$C$36)+IF($V45=45,N($F45),0)))</f>
        <v>0</v>
      </c>
      <c r="DQ45" s="48" t="n">
        <f aca="false">MIN(BS45,(HM44*(1+HM$5/Setup!$C$36)+IF($V45=46,N($F45),0)))</f>
        <v>0</v>
      </c>
      <c r="DR45" s="48" t="n">
        <f aca="false">MIN(BT45,(HN44*(1+HN$5/Setup!$C$36)+IF($V45=47,N($F45),0)))</f>
        <v>0</v>
      </c>
      <c r="DS45" s="48" t="n">
        <f aca="false">MIN(BU45,(HO44*(1+HO$5/Setup!$C$36)+IF($V45=48,N($F45),0)))</f>
        <v>0</v>
      </c>
      <c r="DT45" s="48" t="n">
        <f aca="false">MIN(BV45,(HP44*(1+HP$5/Setup!$C$36)+IF($V45=49,N($F45),0)))</f>
        <v>0</v>
      </c>
      <c r="DU45" s="48" t="n">
        <f aca="false">MIN(BW45,(HQ44*(1+HQ$5/Setup!$C$36)+IF($V45=50,N($F45),0)))</f>
        <v>0</v>
      </c>
      <c r="DV45" s="48" t="n">
        <f aca="false">MIN(MAX((FT44*(1+FT$5/Setup!$C$36)+IF($V45=1,N($F45),0))-BX45,0),MAX($P45-0,0))</f>
        <v>0</v>
      </c>
      <c r="DW45" s="48" t="n">
        <f aca="false">MIN(MAX((FU44*(1+FU$5/Setup!$C$36)+IF($V45=2,N($F45),0))-BY45,0),MAX($P45-SUM(DV45:DV45),0))</f>
        <v>0</v>
      </c>
      <c r="DX45" s="48" t="n">
        <f aca="false">MIN(MAX((FV44*(1+FV$5/Setup!$C$36)+IF($V45=3,N($F45),0))-BZ45,0),MAX($P45-SUM(DV45:DW45),0))</f>
        <v>0</v>
      </c>
      <c r="DY45" s="48" t="n">
        <f aca="false">MIN(MAX((FW44*(1+FW$5/Setup!$C$36)+IF($V45=4,N($F45),0))-CA45,0),MAX($P45-SUM(DV45:DX45),0))</f>
        <v>0</v>
      </c>
      <c r="DZ45" s="48" t="n">
        <f aca="false">MIN(MAX((FX44*(1+FX$5/Setup!$C$36)+IF($V45=5,N($F45),0))-CB45,0),MAX($P45-SUM(DV45:DY45),0))</f>
        <v>0</v>
      </c>
      <c r="EA45" s="48" t="n">
        <f aca="false">MIN(MAX((FY44*(1+FY$5/Setup!$C$36)+IF($V45=6,N($F45),0))-CC45,0),MAX($P45-SUM(DV45:DZ45),0))</f>
        <v>0</v>
      </c>
      <c r="EB45" s="48" t="n">
        <f aca="false">MIN(MAX((FZ44*(1+FZ$5/Setup!$C$36)+IF($V45=7,N($F45),0))-CD45,0),MAX($P45-SUM(DV45:EA45),0))</f>
        <v>0</v>
      </c>
      <c r="EC45" s="48" t="n">
        <f aca="false">MIN(MAX((GA44*(1+GA$5/Setup!$C$36)+IF($V45=8,N($F45),0))-CE45,0),MAX($P45-SUM(DV45:EB45),0))</f>
        <v>0</v>
      </c>
      <c r="ED45" s="48" t="n">
        <f aca="false">MIN(MAX((GB44*(1+GB$5/Setup!$C$36)+IF($V45=9,N($F45),0))-CF45,0),MAX($P45-SUM(DV45:EC45),0))</f>
        <v>0</v>
      </c>
      <c r="EE45" s="48" t="n">
        <f aca="false">MIN(MAX((GC44*(1+GC$5/Setup!$C$36)+IF($V45=10,N($F45),0))-CG45,0),MAX($P45-SUM(DV45:ED45),0))</f>
        <v>0</v>
      </c>
      <c r="EF45" s="48" t="n">
        <f aca="false">MIN(MAX((GD44*(1+GD$5/Setup!$C$36)+IF($V45=11,N($F45),0))-CH45,0),MAX($P45-SUM(DV45:EE45),0))</f>
        <v>0</v>
      </c>
      <c r="EG45" s="48" t="n">
        <f aca="false">MIN(MAX((GE44*(1+GE$5/Setup!$C$36)+IF($V45=12,N($F45),0))-CI45,0),MAX($P45-SUM(DV45:EF45),0))</f>
        <v>0</v>
      </c>
      <c r="EH45" s="48" t="n">
        <f aca="false">MIN(MAX((GF44*(1+GF$5/Setup!$C$36)+IF($V45=13,N($F45),0))-CJ45,0),MAX($P45-SUM(DV45:EG45),0))</f>
        <v>0</v>
      </c>
      <c r="EI45" s="48" t="n">
        <f aca="false">MIN(MAX((GG44*(1+GG$5/Setup!$C$36)+IF($V45=14,N($F45),0))-CK45,0),MAX($P45-SUM(DV45:EH45),0))</f>
        <v>0</v>
      </c>
      <c r="EJ45" s="48" t="n">
        <f aca="false">MIN(MAX((GH44*(1+GH$5/Setup!$C$36)+IF($V45=15,N($F45),0))-CL45,0),MAX($P45-SUM(DV45:EI45),0))</f>
        <v>0</v>
      </c>
      <c r="EK45" s="48" t="n">
        <f aca="false">MIN(MAX((GI44*(1+GI$5/Setup!$C$36)+IF($V45=16,N($F45),0))-CM45,0),MAX($P45-SUM(DV45:EJ45),0))</f>
        <v>0</v>
      </c>
      <c r="EL45" s="48" t="n">
        <f aca="false">MIN(MAX((GJ44*(1+GJ$5/Setup!$C$36)+IF($V45=17,N($F45),0))-CN45,0),MAX($P45-SUM(DV45:EK45),0))</f>
        <v>0</v>
      </c>
      <c r="EM45" s="48" t="n">
        <f aca="false">MIN(MAX((GK44*(1+GK$5/Setup!$C$36)+IF($V45=18,N($F45),0))-CO45,0),MAX($P45-SUM(DV45:EL45),0))</f>
        <v>0</v>
      </c>
      <c r="EN45" s="48" t="n">
        <f aca="false">MIN(MAX((GL44*(1+GL$5/Setup!$C$36)+IF($V45=19,N($F45),0))-CP45,0),MAX($P45-SUM(DV45:EM45),0))</f>
        <v>0</v>
      </c>
      <c r="EO45" s="48" t="n">
        <f aca="false">MIN(MAX((GM44*(1+GM$5/Setup!$C$36)+IF($V45=20,N($F45),0))-CQ45,0),MAX($P45-SUM(DV45:EN45),0))</f>
        <v>0</v>
      </c>
      <c r="EP45" s="48" t="n">
        <f aca="false">MIN(MAX((GN44*(1+GN$5/Setup!$C$36)+IF($V45=21,N($F45),0))-CR45,0),MAX($P45-SUM(DV45:EO45),0))</f>
        <v>0</v>
      </c>
      <c r="EQ45" s="48" t="n">
        <f aca="false">MIN(MAX((GO44*(1+GO$5/Setup!$C$36)+IF($V45=22,N($F45),0))-CS45,0),MAX($P45-SUM(DV45:EP45),0))</f>
        <v>0</v>
      </c>
      <c r="ER45" s="48" t="n">
        <f aca="false">MIN(MAX((GP44*(1+GP$5/Setup!$C$36)+IF($V45=23,N($F45),0))-CT45,0),MAX($P45-SUM(DV45:EQ45),0))</f>
        <v>0</v>
      </c>
      <c r="ES45" s="48" t="n">
        <f aca="false">MIN(MAX((GQ44*(1+GQ$5/Setup!$C$36)+IF($V45=24,N($F45),0))-CU45,0),MAX($P45-SUM(DV45:ER45),0))</f>
        <v>0</v>
      </c>
      <c r="ET45" s="48" t="n">
        <f aca="false">MIN(MAX((GR44*(1+GR$5/Setup!$C$36)+IF($V45=25,N($F45),0))-CV45,0),MAX($P45-SUM(DV45:ES45),0))</f>
        <v>0</v>
      </c>
      <c r="EU45" s="48" t="n">
        <f aca="false">MIN(MAX((GS44*(1+GS$5/Setup!$C$36)+IF($V45=26,N($F45),0))-CW45,0),MAX($P45-SUM(DV45:ET45),0))</f>
        <v>0</v>
      </c>
      <c r="EV45" s="48" t="n">
        <f aca="false">MIN(MAX((GT44*(1+GT$5/Setup!$C$36)+IF($V45=27,N($F45),0))-CX45,0),MAX($P45-SUM(DV45:EU45),0))</f>
        <v>0</v>
      </c>
      <c r="EW45" s="48" t="n">
        <f aca="false">MIN(MAX((GU44*(1+GU$5/Setup!$C$36)+IF($V45=28,N($F45),0))-CY45,0),MAX($P45-SUM(DV45:EV45),0))</f>
        <v>0</v>
      </c>
      <c r="EX45" s="48" t="n">
        <f aca="false">MIN(MAX((GV44*(1+GV$5/Setup!$C$36)+IF($V45=29,N($F45),0))-CZ45,0),MAX($P45-SUM(DV45:EW45),0))</f>
        <v>0</v>
      </c>
      <c r="EY45" s="48" t="n">
        <f aca="false">MIN(MAX((GW44*(1+GW$5/Setup!$C$36)+IF($V45=30,N($F45),0))-DA45,0),MAX($P45-SUM(DV45:EX45),0))</f>
        <v>0</v>
      </c>
      <c r="EZ45" s="48" t="n">
        <f aca="false">MIN(MAX((GX44*(1+GX$5/Setup!$C$36)+IF($V45=31,N($F45),0))-DB45,0),MAX($P45-SUM(DV45:EY45),0))</f>
        <v>0</v>
      </c>
      <c r="FA45" s="48" t="n">
        <f aca="false">MIN(MAX((GY44*(1+GY$5/Setup!$C$36)+IF($V45=32,N($F45),0))-DC45,0),MAX($P45-SUM(DV45:EZ45),0))</f>
        <v>0</v>
      </c>
      <c r="FB45" s="48" t="n">
        <f aca="false">MIN(MAX((GZ44*(1+GZ$5/Setup!$C$36)+IF($V45=33,N($F45),0))-DD45,0),MAX($P45-SUM(DV45:FA45),0))</f>
        <v>0</v>
      </c>
      <c r="FC45" s="48" t="n">
        <f aca="false">MIN(MAX((HA44*(1+HA$5/Setup!$C$36)+IF($V45=34,N($F45),0))-DE45,0),MAX($P45-SUM(DV45:FB45),0))</f>
        <v>0</v>
      </c>
      <c r="FD45" s="48" t="n">
        <f aca="false">MIN(MAX((HB44*(1+HB$5/Setup!$C$36)+IF($V45=35,N($F45),0))-DF45,0),MAX($P45-SUM(DV45:FC45),0))</f>
        <v>0</v>
      </c>
      <c r="FE45" s="48" t="n">
        <f aca="false">MIN(MAX((HC44*(1+HC$5/Setup!$C$36)+IF($V45=36,N($F45),0))-DG45,0),MAX($P45-SUM(DV45:FD45),0))</f>
        <v>0</v>
      </c>
      <c r="FF45" s="48" t="n">
        <f aca="false">MIN(MAX((HD44*(1+HD$5/Setup!$C$36)+IF($V45=37,N($F45),0))-DH45,0),MAX($P45-SUM(DV45:FE45),0))</f>
        <v>0</v>
      </c>
      <c r="FG45" s="48" t="n">
        <f aca="false">MIN(MAX((HE44*(1+HE$5/Setup!$C$36)+IF($V45=38,N($F45),0))-DI45,0),MAX($P45-SUM(DV45:FF45),0))</f>
        <v>0</v>
      </c>
      <c r="FH45" s="48" t="n">
        <f aca="false">MIN(MAX((HF44*(1+HF$5/Setup!$C$36)+IF($V45=39,N($F45),0))-DJ45,0),MAX($P45-SUM(DV45:FG45),0))</f>
        <v>0</v>
      </c>
      <c r="FI45" s="48" t="n">
        <f aca="false">MIN(MAX((HG44*(1+HG$5/Setup!$C$36)+IF($V45=40,N($F45),0))-DK45,0),MAX($P45-SUM(DV45:FH45),0))</f>
        <v>0</v>
      </c>
      <c r="FJ45" s="48" t="n">
        <f aca="false">MIN(MAX((HH44*(1+HH$5/Setup!$C$36)+IF($V45=41,N($F45),0))-DL45,0),MAX($P45-SUM(DV45:FI45),0))</f>
        <v>0</v>
      </c>
      <c r="FK45" s="48" t="n">
        <f aca="false">MIN(MAX((HI44*(1+HI$5/Setup!$C$36)+IF($V45=42,N($F45),0))-DM45,0),MAX($P45-SUM(DV45:FJ45),0))</f>
        <v>0</v>
      </c>
      <c r="FL45" s="48" t="n">
        <f aca="false">MIN(MAX((HJ44*(1+HJ$5/Setup!$C$36)+IF($V45=43,N($F45),0))-DN45,0),MAX($P45-SUM(DV45:FK45),0))</f>
        <v>0</v>
      </c>
      <c r="FM45" s="48" t="n">
        <f aca="false">MIN(MAX((HK44*(1+HK$5/Setup!$C$36)+IF($V45=44,N($F45),0))-DO45,0),MAX($P45-SUM(DV45:FL45),0))</f>
        <v>0</v>
      </c>
      <c r="FN45" s="48" t="n">
        <f aca="false">MIN(MAX((HL44*(1+HL$5/Setup!$C$36)+IF($V45=45,N($F45),0))-DP45,0),MAX($P45-SUM(DV45:FM45),0))</f>
        <v>0</v>
      </c>
      <c r="FO45" s="48" t="n">
        <f aca="false">MIN(MAX((HM44*(1+HM$5/Setup!$C$36)+IF($V45=46,N($F45),0))-DQ45,0),MAX($P45-SUM(DV45:FN45),0))</f>
        <v>0</v>
      </c>
      <c r="FP45" s="48" t="n">
        <f aca="false">MIN(MAX((HN44*(1+HN$5/Setup!$C$36)+IF($V45=47,N($F45),0))-DR45,0),MAX($P45-SUM(DV45:FO45),0))</f>
        <v>0</v>
      </c>
      <c r="FQ45" s="48" t="n">
        <f aca="false">MIN(MAX((HO44*(1+HO$5/Setup!$C$36)+IF($V45=48,N($F45),0))-DS45,0),MAX($P45-SUM(DV45:FP45),0))</f>
        <v>0</v>
      </c>
      <c r="FR45" s="48" t="n">
        <f aca="false">MIN(MAX((HP44*(1+HP$5/Setup!$C$36)+IF($V45=49,N($F45),0))-DT45,0),MAX($P45-SUM(DV45:FQ45),0))</f>
        <v>0</v>
      </c>
      <c r="FS45" s="48" t="n">
        <f aca="false">MIN(MAX((HQ44*(1+HQ$5/Setup!$C$36)+IF($V45=50,N($F45),0))-DU45,0),MAX($P45-SUM(DV45:FR45),0))</f>
        <v>0</v>
      </c>
      <c r="FT45" s="48" t="n">
        <f aca="false">IF((FT44*(1+FT$5/Setup!$C$36)+IF($V45=1,N($F45),0))-BX45-DV45&lt;0.005,0,(FT44*(1+FT$5/Setup!$C$36)+IF($V45=1,N($F45),0))-BX45-DV45)</f>
        <v>0</v>
      </c>
      <c r="FU45" s="48" t="n">
        <f aca="false">IF((FU44*(1+FU$5/Setup!$C$36)+IF($V45=2,N($F45),0))-BY45-DW45&lt;0.005,0,(FU44*(1+FU$5/Setup!$C$36)+IF($V45=2,N($F45),0))-BY45-DW45)</f>
        <v>0</v>
      </c>
      <c r="FV45" s="48" t="n">
        <f aca="false">IF((FV44*(1+FV$5/Setup!$C$36)+IF($V45=3,N($F45),0))-BZ45-DX45&lt;0.005,0,(FV44*(1+FV$5/Setup!$C$36)+IF($V45=3,N($F45),0))-BZ45-DX45)</f>
        <v>0</v>
      </c>
      <c r="FW45" s="48" t="n">
        <f aca="false">IF((FW44*(1+FW$5/Setup!$C$36)+IF($V45=4,N($F45),0))-CA45-DY45&lt;0.005,0,(FW44*(1+FW$5/Setup!$C$36)+IF($V45=4,N($F45),0))-CA45-DY45)</f>
        <v>0</v>
      </c>
      <c r="FX45" s="48" t="n">
        <f aca="false">IF((FX44*(1+FX$5/Setup!$C$36)+IF($V45=5,N($F45),0))-CB45-DZ45&lt;0.005,0,(FX44*(1+FX$5/Setup!$C$36)+IF($V45=5,N($F45),0))-CB45-DZ45)</f>
        <v>0</v>
      </c>
      <c r="FY45" s="48" t="n">
        <f aca="false">IF((FY44*(1+FY$5/Setup!$C$36)+IF($V45=6,N($F45),0))-CC45-EA45&lt;0.005,0,(FY44*(1+FY$5/Setup!$C$36)+IF($V45=6,N($F45),0))-CC45-EA45)</f>
        <v>0</v>
      </c>
      <c r="FZ45" s="48" t="n">
        <f aca="false">IF((FZ44*(1+FZ$5/Setup!$C$36)+IF($V45=7,N($F45),0))-CD45-EB45&lt;0.005,0,(FZ44*(1+FZ$5/Setup!$C$36)+IF($V45=7,N($F45),0))-CD45-EB45)</f>
        <v>0</v>
      </c>
      <c r="GA45" s="48" t="n">
        <f aca="false">IF((GA44*(1+GA$5/Setup!$C$36)+IF($V45=8,N($F45),0))-CE45-EC45&lt;0.005,0,(GA44*(1+GA$5/Setup!$C$36)+IF($V45=8,N($F45),0))-CE45-EC45)</f>
        <v>0</v>
      </c>
      <c r="GB45" s="48" t="n">
        <f aca="false">IF((GB44*(1+GB$5/Setup!$C$36)+IF($V45=9,N($F45),0))-CF45-ED45&lt;0.005,0,(GB44*(1+GB$5/Setup!$C$36)+IF($V45=9,N($F45),0))-CF45-ED45)</f>
        <v>0</v>
      </c>
      <c r="GC45" s="48" t="n">
        <f aca="false">IF((GC44*(1+GC$5/Setup!$C$36)+IF($V45=10,N($F45),0))-CG45-EE45&lt;0.005,0,(GC44*(1+GC$5/Setup!$C$36)+IF($V45=10,N($F45),0))-CG45-EE45)</f>
        <v>0</v>
      </c>
      <c r="GD45" s="48" t="n">
        <f aca="false">IF((GD44*(1+GD$5/Setup!$C$36)+IF($V45=11,N($F45),0))-CH45-EF45&lt;0.005,0,(GD44*(1+GD$5/Setup!$C$36)+IF($V45=11,N($F45),0))-CH45-EF45)</f>
        <v>0</v>
      </c>
      <c r="GE45" s="48" t="n">
        <f aca="false">IF((GE44*(1+GE$5/Setup!$C$36)+IF($V45=12,N($F45),0))-CI45-EG45&lt;0.005,0,(GE44*(1+GE$5/Setup!$C$36)+IF($V45=12,N($F45),0))-CI45-EG45)</f>
        <v>0</v>
      </c>
      <c r="GF45" s="48" t="n">
        <f aca="false">IF((GF44*(1+GF$5/Setup!$C$36)+IF($V45=13,N($F45),0))-CJ45-EH45&lt;0.005,0,(GF44*(1+GF$5/Setup!$C$36)+IF($V45=13,N($F45),0))-CJ45-EH45)</f>
        <v>0</v>
      </c>
      <c r="GG45" s="48" t="n">
        <f aca="false">IF((GG44*(1+GG$5/Setup!$C$36)+IF($V45=14,N($F45),0))-CK45-EI45&lt;0.005,0,(GG44*(1+GG$5/Setup!$C$36)+IF($V45=14,N($F45),0))-CK45-EI45)</f>
        <v>0</v>
      </c>
      <c r="GH45" s="48" t="n">
        <f aca="false">IF((GH44*(1+GH$5/Setup!$C$36)+IF($V45=15,N($F45),0))-CL45-EJ45&lt;0.005,0,(GH44*(1+GH$5/Setup!$C$36)+IF($V45=15,N($F45),0))-CL45-EJ45)</f>
        <v>0</v>
      </c>
      <c r="GI45" s="48" t="n">
        <f aca="false">IF((GI44*(1+GI$5/Setup!$C$36)+IF($V45=16,N($F45),0))-CM45-EK45&lt;0.005,0,(GI44*(1+GI$5/Setup!$C$36)+IF($V45=16,N($F45),0))-CM45-EK45)</f>
        <v>0</v>
      </c>
      <c r="GJ45" s="48" t="n">
        <f aca="false">IF((GJ44*(1+GJ$5/Setup!$C$36)+IF($V45=17,N($F45),0))-CN45-EL45&lt;0.005,0,(GJ44*(1+GJ$5/Setup!$C$36)+IF($V45=17,N($F45),0))-CN45-EL45)</f>
        <v>0</v>
      </c>
      <c r="GK45" s="48" t="n">
        <f aca="false">IF((GK44*(1+GK$5/Setup!$C$36)+IF($V45=18,N($F45),0))-CO45-EM45&lt;0.005,0,(GK44*(1+GK$5/Setup!$C$36)+IF($V45=18,N($F45),0))-CO45-EM45)</f>
        <v>0</v>
      </c>
      <c r="GL45" s="48" t="n">
        <f aca="false">IF((GL44*(1+GL$5/Setup!$C$36)+IF($V45=19,N($F45),0))-CP45-EN45&lt;0.005,0,(GL44*(1+GL$5/Setup!$C$36)+IF($V45=19,N($F45),0))-CP45-EN45)</f>
        <v>0</v>
      </c>
      <c r="GM45" s="48" t="n">
        <f aca="false">IF((GM44*(1+GM$5/Setup!$C$36)+IF($V45=20,N($F45),0))-CQ45-EO45&lt;0.005,0,(GM44*(1+GM$5/Setup!$C$36)+IF($V45=20,N($F45),0))-CQ45-EO45)</f>
        <v>0</v>
      </c>
      <c r="GN45" s="48" t="n">
        <f aca="false">IF((GN44*(1+GN$5/Setup!$C$36)+IF($V45=21,N($F45),0))-CR45-EP45&lt;0.005,0,(GN44*(1+GN$5/Setup!$C$36)+IF($V45=21,N($F45),0))-CR45-EP45)</f>
        <v>0</v>
      </c>
      <c r="GO45" s="48" t="n">
        <f aca="false">IF((GO44*(1+GO$5/Setup!$C$36)+IF($V45=22,N($F45),0))-CS45-EQ45&lt;0.005,0,(GO44*(1+GO$5/Setup!$C$36)+IF($V45=22,N($F45),0))-CS45-EQ45)</f>
        <v>0</v>
      </c>
      <c r="GP45" s="48" t="n">
        <f aca="false">IF((GP44*(1+GP$5/Setup!$C$36)+IF($V45=23,N($F45),0))-CT45-ER45&lt;0.005,0,(GP44*(1+GP$5/Setup!$C$36)+IF($V45=23,N($F45),0))-CT45-ER45)</f>
        <v>0</v>
      </c>
      <c r="GQ45" s="48" t="n">
        <f aca="false">IF((GQ44*(1+GQ$5/Setup!$C$36)+IF($V45=24,N($F45),0))-CU45-ES45&lt;0.005,0,(GQ44*(1+GQ$5/Setup!$C$36)+IF($V45=24,N($F45),0))-CU45-ES45)</f>
        <v>0</v>
      </c>
      <c r="GR45" s="48" t="n">
        <f aca="false">IF((GR44*(1+GR$5/Setup!$C$36)+IF($V45=25,N($F45),0))-CV45-ET45&lt;0.005,0,(GR44*(1+GR$5/Setup!$C$36)+IF($V45=25,N($F45),0))-CV45-ET45)</f>
        <v>0</v>
      </c>
      <c r="GS45" s="48" t="n">
        <f aca="false">IF((GS44*(1+GS$5/Setup!$C$36)+IF($V45=26,N($F45),0))-CW45-EU45&lt;0.005,0,(GS44*(1+GS$5/Setup!$C$36)+IF($V45=26,N($F45),0))-CW45-EU45)</f>
        <v>0</v>
      </c>
      <c r="GT45" s="48" t="n">
        <f aca="false">IF((GT44*(1+GT$5/Setup!$C$36)+IF($V45=27,N($F45),0))-CX45-EV45&lt;0.005,0,(GT44*(1+GT$5/Setup!$C$36)+IF($V45=27,N($F45),0))-CX45-EV45)</f>
        <v>0</v>
      </c>
      <c r="GU45" s="48" t="n">
        <f aca="false">IF((GU44*(1+GU$5/Setup!$C$36)+IF($V45=28,N($F45),0))-CY45-EW45&lt;0.005,0,(GU44*(1+GU$5/Setup!$C$36)+IF($V45=28,N($F45),0))-CY45-EW45)</f>
        <v>0</v>
      </c>
      <c r="GV45" s="48" t="n">
        <f aca="false">IF((GV44*(1+GV$5/Setup!$C$36)+IF($V45=29,N($F45),0))-CZ45-EX45&lt;0.005,0,(GV44*(1+GV$5/Setup!$C$36)+IF($V45=29,N($F45),0))-CZ45-EX45)</f>
        <v>0</v>
      </c>
      <c r="GW45" s="48" t="n">
        <f aca="false">IF((GW44*(1+GW$5/Setup!$C$36)+IF($V45=30,N($F45),0))-DA45-EY45&lt;0.005,0,(GW44*(1+GW$5/Setup!$C$36)+IF($V45=30,N($F45),0))-DA45-EY45)</f>
        <v>0</v>
      </c>
      <c r="GX45" s="48" t="n">
        <f aca="false">IF((GX44*(1+GX$5/Setup!$C$36)+IF($V45=31,N($F45),0))-DB45-EZ45&lt;0.005,0,(GX44*(1+GX$5/Setup!$C$36)+IF($V45=31,N($F45),0))-DB45-EZ45)</f>
        <v>0</v>
      </c>
      <c r="GY45" s="48" t="n">
        <f aca="false">IF((GY44*(1+GY$5/Setup!$C$36)+IF($V45=32,N($F45),0))-DC45-FA45&lt;0.005,0,(GY44*(1+GY$5/Setup!$C$36)+IF($V45=32,N($F45),0))-DC45-FA45)</f>
        <v>0</v>
      </c>
      <c r="GZ45" s="48" t="n">
        <f aca="false">IF((GZ44*(1+GZ$5/Setup!$C$36)+IF($V45=33,N($F45),0))-DD45-FB45&lt;0.005,0,(GZ44*(1+GZ$5/Setup!$C$36)+IF($V45=33,N($F45),0))-DD45-FB45)</f>
        <v>0</v>
      </c>
      <c r="HA45" s="48" t="n">
        <f aca="false">IF((HA44*(1+HA$5/Setup!$C$36)+IF($V45=34,N($F45),0))-DE45-FC45&lt;0.005,0,(HA44*(1+HA$5/Setup!$C$36)+IF($V45=34,N($F45),0))-DE45-FC45)</f>
        <v>0</v>
      </c>
      <c r="HB45" s="48" t="n">
        <f aca="false">IF((HB44*(1+HB$5/Setup!$C$36)+IF($V45=35,N($F45),0))-DF45-FD45&lt;0.005,0,(HB44*(1+HB$5/Setup!$C$36)+IF($V45=35,N($F45),0))-DF45-FD45)</f>
        <v>0</v>
      </c>
      <c r="HC45" s="48" t="n">
        <f aca="false">IF((HC44*(1+HC$5/Setup!$C$36)+IF($V45=36,N($F45),0))-DG45-FE45&lt;0.005,0,(HC44*(1+HC$5/Setup!$C$36)+IF($V45=36,N($F45),0))-DG45-FE45)</f>
        <v>0</v>
      </c>
      <c r="HD45" s="48" t="n">
        <f aca="false">IF((HD44*(1+HD$5/Setup!$C$36)+IF($V45=37,N($F45),0))-DH45-FF45&lt;0.005,0,(HD44*(1+HD$5/Setup!$C$36)+IF($V45=37,N($F45),0))-DH45-FF45)</f>
        <v>0</v>
      </c>
      <c r="HE45" s="48" t="n">
        <f aca="false">IF((HE44*(1+HE$5/Setup!$C$36)+IF($V45=38,N($F45),0))-DI45-FG45&lt;0.005,0,(HE44*(1+HE$5/Setup!$C$36)+IF($V45=38,N($F45),0))-DI45-FG45)</f>
        <v>0</v>
      </c>
      <c r="HF45" s="48" t="n">
        <f aca="false">IF((HF44*(1+HF$5/Setup!$C$36)+IF($V45=39,N($F45),0))-DJ45-FH45&lt;0.005,0,(HF44*(1+HF$5/Setup!$C$36)+IF($V45=39,N($F45),0))-DJ45-FH45)</f>
        <v>0</v>
      </c>
      <c r="HG45" s="48" t="n">
        <f aca="false">IF((HG44*(1+HG$5/Setup!$C$36)+IF($V45=40,N($F45),0))-DK45-FI45&lt;0.005,0,(HG44*(1+HG$5/Setup!$C$36)+IF($V45=40,N($F45),0))-DK45-FI45)</f>
        <v>0</v>
      </c>
      <c r="HH45" s="48" t="n">
        <f aca="false">IF((HH44*(1+HH$5/Setup!$C$36)+IF($V45=41,N($F45),0))-DL45-FJ45&lt;0.005,0,(HH44*(1+HH$5/Setup!$C$36)+IF($V45=41,N($F45),0))-DL45-FJ45)</f>
        <v>0</v>
      </c>
      <c r="HI45" s="48" t="n">
        <f aca="false">IF((HI44*(1+HI$5/Setup!$C$36)+IF($V45=42,N($F45),0))-DM45-FK45&lt;0.005,0,(HI44*(1+HI$5/Setup!$C$36)+IF($V45=42,N($F45),0))-DM45-FK45)</f>
        <v>0</v>
      </c>
      <c r="HJ45" s="48" t="n">
        <f aca="false">IF((HJ44*(1+HJ$5/Setup!$C$36)+IF($V45=43,N($F45),0))-DN45-FL45&lt;0.005,0,(HJ44*(1+HJ$5/Setup!$C$36)+IF($V45=43,N($F45),0))-DN45-FL45)</f>
        <v>0</v>
      </c>
      <c r="HK45" s="48" t="n">
        <f aca="false">IF((HK44*(1+HK$5/Setup!$C$36)+IF($V45=44,N($F45),0))-DO45-FM45&lt;0.005,0,(HK44*(1+HK$5/Setup!$C$36)+IF($V45=44,N($F45),0))-DO45-FM45)</f>
        <v>0</v>
      </c>
      <c r="HL45" s="48" t="n">
        <f aca="false">IF((HL44*(1+HL$5/Setup!$C$36)+IF($V45=45,N($F45),0))-DP45-FN45&lt;0.005,0,(HL44*(1+HL$5/Setup!$C$36)+IF($V45=45,N($F45),0))-DP45-FN45)</f>
        <v>0</v>
      </c>
      <c r="HM45" s="48" t="n">
        <f aca="false">IF((HM44*(1+HM$5/Setup!$C$36)+IF($V45=46,N($F45),0))-DQ45-FO45&lt;0.005,0,(HM44*(1+HM$5/Setup!$C$36)+IF($V45=46,N($F45),0))-DQ45-FO45)</f>
        <v>0</v>
      </c>
      <c r="HN45" s="48" t="n">
        <f aca="false">IF((HN44*(1+HN$5/Setup!$C$36)+IF($V45=47,N($F45),0))-DR45-FP45&lt;0.005,0,(HN44*(1+HN$5/Setup!$C$36)+IF($V45=47,N($F45),0))-DR45-FP45)</f>
        <v>0</v>
      </c>
      <c r="HO45" s="48" t="n">
        <f aca="false">IF((HO44*(1+HO$5/Setup!$C$36)+IF($V45=48,N($F45),0))-DS45-FQ45&lt;0.005,0,(HO44*(1+HO$5/Setup!$C$36)+IF($V45=48,N($F45),0))-DS45-FQ45)</f>
        <v>0</v>
      </c>
      <c r="HP45" s="48" t="n">
        <f aca="false">IF((HP44*(1+HP$5/Setup!$C$36)+IF($V45=49,N($F45),0))-DT45-FR45&lt;0.005,0,(HP44*(1+HP$5/Setup!$C$36)+IF($V45=49,N($F45),0))-DT45-FR45)</f>
        <v>0</v>
      </c>
      <c r="HQ45" s="48" t="n">
        <f aca="false">IF((HQ44*(1+HQ$5/Setup!$C$36)+IF($V45=50,N($F45),0))-DU45-FS45&lt;0.005,0,(HQ44*(1+HQ$5/Setup!$C$36)+IF($V45=50,N($F45),0))-DU45-FS45)</f>
        <v>0</v>
      </c>
    </row>
    <row r="46" customFormat="false" ht="15" hidden="false" customHeight="false" outlineLevel="0" collapsed="false">
      <c r="A46" s="44" t="n">
        <v>38</v>
      </c>
      <c r="B46" s="45" t="n">
        <f aca="false">IF(Setup!$C$7="Every month",EDATE(Setup!$C$8,($A46-1)),IF(Setup!$C$7="Twice a month",DATE(YEAR(Setup!$C$8),MONTH(Setup!$C$8)+INT((($A46-1)+Setup!$C$41)/2),MIN(IF(MOD(($A46-1)+Setup!$C$41,2)=0,Setup!$C$39,Setup!$C$40),DAY(EOMONTH(DATE(YEAR(Setup!$C$8),MONTH(Setup!$C$8)+INT((($A46-1)+Setup!$C$41)/2),1),0)))),Setup!$C$8+($A46-1)*IF(Setup!$C$7="Every week",7,14)))</f>
        <v>46843</v>
      </c>
      <c r="C46" s="45" t="n">
        <f aca="false">IF(Setup!$C$7="Every month",EDATE(Setup!$C$8,$A46),IF(Setup!$C$7="Twice a month",DATE(YEAR(Setup!$C$8),MONTH(Setup!$C$8)+INT(($A46+Setup!$C$41)/2),MIN(IF(MOD($A46+Setup!$C$41,2)=0,Setup!$C$39,Setup!$C$40),DAY(EOMONTH(DATE(YEAR(Setup!$C$8),MONTH(Setup!$C$8)+INT(($A46+Setup!$C$41)/2),1),0)))),Setup!$C$8+$A46*IF(Setup!$C$7="Every week",7,14)))</f>
        <v>46857</v>
      </c>
      <c r="D46" s="46"/>
      <c r="E46" s="47"/>
      <c r="F46" s="47"/>
      <c r="G46" s="47"/>
      <c r="H46" s="47"/>
      <c r="I46" s="48" t="n">
        <f aca="false">N(Setup!$C$11)+N(E46)</f>
        <v>100</v>
      </c>
      <c r="J46" s="48" t="n">
        <f aca="false">MIN(Setup!$C$37,MAX(I46,0))</f>
        <v>9.23076923076923</v>
      </c>
      <c r="K46" s="48" t="n">
        <f aca="false">MIN(MAX(N(Setup!$C$14)-L45,0),MAX(I46-J46,0))</f>
        <v>0</v>
      </c>
      <c r="L46" s="48" t="n">
        <f aca="false">L45+K46-N(G46)</f>
        <v>500</v>
      </c>
      <c r="M46" s="48" t="n">
        <f aca="false">M45+J46-N(H46)</f>
        <v>350.769230769231</v>
      </c>
      <c r="N46" s="48" t="n">
        <f aca="false">SUM(BX46:DU46)</f>
        <v>0</v>
      </c>
      <c r="O46" s="48" t="n">
        <f aca="false">SUM(Z46:BW46)-N46</f>
        <v>25</v>
      </c>
      <c r="P46" s="48" t="n">
        <f aca="false">MAX(I46-J46-K46,0)+O46</f>
        <v>115.769230769231</v>
      </c>
      <c r="Q46" s="48" t="n">
        <f aca="false">SUM(DV46:FS46)</f>
        <v>0</v>
      </c>
      <c r="R46" s="49" t="n">
        <f aca="false">N46+J46+K46+Q46</f>
        <v>9.23076923076923</v>
      </c>
      <c r="S46" s="48" t="n">
        <f aca="false">T46-T45-N(F46)+N46+Q46</f>
        <v>0</v>
      </c>
      <c r="T46" s="49" t="n">
        <f aca="false">SUM(FT46:HQ46)</f>
        <v>0</v>
      </c>
      <c r="U46" s="44" t="str">
        <f aca="false">IF(T45&lt;0.005,"",INDEX(Helpers!$C$2:$C$51,IF(_xlfn.MINIFS($DV$6:$FS$6,DV46:FS46,"&gt;0.005")=0,V46,_xlfn.MINIFS($DV$6:$FS$6,DV46:FS46,"&gt;0.005"))))</f>
        <v/>
      </c>
      <c r="V46" s="44" t="n">
        <f aca="false">IF(_xlfn.MINIFS($FT$6:$HQ$6,FT45:HQ45,"&gt;0.005")=0,1,_xlfn.MINIFS($FT$6:$HQ$6,FT45:HQ45,"&gt;0.005"))</f>
        <v>1</v>
      </c>
      <c r="W46" s="44" t="n">
        <f aca="false">IF(AND(D46&lt;&gt;"Paid",T45&gt;0.005),1,0)</f>
        <v>0</v>
      </c>
      <c r="X46" s="48" t="n">
        <f aca="false">SUMPRODUCT(((Helpers!$G$2:$G$51*(1+(Helpers!$D$2:$D$51+0.000000001)/12)^(($B46-Setup!$C$8)/(365.25/12))-Helpers!$E$2:$E$51*((1+(Helpers!$D$2:$D$51+0.000000001)/12)^(($B46-Setup!$C$8)/(365.25/12))-1)/((Helpers!$D$2:$D$51+0.000000001)/12))&gt;0)*(Helpers!$G$2:$G$51*(1+(Helpers!$D$2:$D$51+0.000000001)/12)^(($B46-Setup!$C$8)/(365.25/12))-Helpers!$E$2:$E$51*((1+(Helpers!$D$2:$D$51+0.000000001)/12)^(($B46-Setup!$C$8)/(365.25/12))-1)/((Helpers!$D$2:$D$51+0.000000001)/12)))</f>
        <v>976.484867905357</v>
      </c>
      <c r="Y46" s="48"/>
      <c r="Z46" s="48" t="n">
        <f aca="false">IF(OR(N(Z$5)=0,Z$6=""),0,Z$5*((DATE(YEAR($B46),MONTH($B46),MIN(Z$6,DAY(EOMONTH($B46,0))))&gt;=$B46)*(DATE(YEAR($B46),MONTH($B46),MIN(Z$6,DAY(EOMONTH($B46,0))))&lt;$C46)+(DATE(YEAR($B46),MONTH($B46)+1,MIN(Z$6,DAY(EOMONTH($B46,1))))&gt;=$B46)*(DATE(YEAR($B46),MONTH($B46)+1,MIN(Z$6,DAY(EOMONTH($B46,1))))&lt;$C46)))</f>
        <v>25</v>
      </c>
      <c r="AA46" s="48" t="n">
        <f aca="false">IF(OR(N(AA$5)=0,AA$6=""),0,AA$5*((DATE(YEAR($B46),MONTH($B46),MIN(AA$6,DAY(EOMONTH($B46,0))))&gt;=$B46)*(DATE(YEAR($B46),MONTH($B46),MIN(AA$6,DAY(EOMONTH($B46,0))))&lt;$C46)+(DATE(YEAR($B46),MONTH($B46)+1,MIN(AA$6,DAY(EOMONTH($B46,1))))&gt;=$B46)*(DATE(YEAR($B46),MONTH($B46)+1,MIN(AA$6,DAY(EOMONTH($B46,1))))&lt;$C46)))</f>
        <v>0</v>
      </c>
      <c r="AB46" s="48" t="n">
        <f aca="false">IF(OR(N(AB$5)=0,AB$6=""),0,AB$5*((DATE(YEAR($B46),MONTH($B46),MIN(AB$6,DAY(EOMONTH($B46,0))))&gt;=$B46)*(DATE(YEAR($B46),MONTH($B46),MIN(AB$6,DAY(EOMONTH($B46,0))))&lt;$C46)+(DATE(YEAR($B46),MONTH($B46)+1,MIN(AB$6,DAY(EOMONTH($B46,1))))&gt;=$B46)*(DATE(YEAR($B46),MONTH($B46)+1,MIN(AB$6,DAY(EOMONTH($B46,1))))&lt;$C46)))</f>
        <v>0</v>
      </c>
      <c r="AC46" s="48" t="n">
        <f aca="false">IF(OR(N(AC$5)=0,AC$6=""),0,AC$5*((DATE(YEAR($B46),MONTH($B46),MIN(AC$6,DAY(EOMONTH($B46,0))))&gt;=$B46)*(DATE(YEAR($B46),MONTH($B46),MIN(AC$6,DAY(EOMONTH($B46,0))))&lt;$C46)+(DATE(YEAR($B46),MONTH($B46)+1,MIN(AC$6,DAY(EOMONTH($B46,1))))&gt;=$B46)*(DATE(YEAR($B46),MONTH($B46)+1,MIN(AC$6,DAY(EOMONTH($B46,1))))&lt;$C46)))</f>
        <v>0</v>
      </c>
      <c r="AD46" s="48" t="n">
        <f aca="false">IF(OR(N(AD$5)=0,AD$6=""),0,AD$5*((DATE(YEAR($B46),MONTH($B46),MIN(AD$6,DAY(EOMONTH($B46,0))))&gt;=$B46)*(DATE(YEAR($B46),MONTH($B46),MIN(AD$6,DAY(EOMONTH($B46,0))))&lt;$C46)+(DATE(YEAR($B46),MONTH($B46)+1,MIN(AD$6,DAY(EOMONTH($B46,1))))&gt;=$B46)*(DATE(YEAR($B46),MONTH($B46)+1,MIN(AD$6,DAY(EOMONTH($B46,1))))&lt;$C46)))</f>
        <v>0</v>
      </c>
      <c r="AE46" s="48" t="n">
        <f aca="false">IF(OR(N(AE$5)=0,AE$6=""),0,AE$5*((DATE(YEAR($B46),MONTH($B46),MIN(AE$6,DAY(EOMONTH($B46,0))))&gt;=$B46)*(DATE(YEAR($B46),MONTH($B46),MIN(AE$6,DAY(EOMONTH($B46,0))))&lt;$C46)+(DATE(YEAR($B46),MONTH($B46)+1,MIN(AE$6,DAY(EOMONTH($B46,1))))&gt;=$B46)*(DATE(YEAR($B46),MONTH($B46)+1,MIN(AE$6,DAY(EOMONTH($B46,1))))&lt;$C46)))</f>
        <v>0</v>
      </c>
      <c r="AF46" s="48" t="n">
        <f aca="false">IF(OR(N(AF$5)=0,AF$6=""),0,AF$5*((DATE(YEAR($B46),MONTH($B46),MIN(AF$6,DAY(EOMONTH($B46,0))))&gt;=$B46)*(DATE(YEAR($B46),MONTH($B46),MIN(AF$6,DAY(EOMONTH($B46,0))))&lt;$C46)+(DATE(YEAR($B46),MONTH($B46)+1,MIN(AF$6,DAY(EOMONTH($B46,1))))&gt;=$B46)*(DATE(YEAR($B46),MONTH($B46)+1,MIN(AF$6,DAY(EOMONTH($B46,1))))&lt;$C46)))</f>
        <v>0</v>
      </c>
      <c r="AG46" s="48" t="n">
        <f aca="false">IF(OR(N(AG$5)=0,AG$6=""),0,AG$5*((DATE(YEAR($B46),MONTH($B46),MIN(AG$6,DAY(EOMONTH($B46,0))))&gt;=$B46)*(DATE(YEAR($B46),MONTH($B46),MIN(AG$6,DAY(EOMONTH($B46,0))))&lt;$C46)+(DATE(YEAR($B46),MONTH($B46)+1,MIN(AG$6,DAY(EOMONTH($B46,1))))&gt;=$B46)*(DATE(YEAR($B46),MONTH($B46)+1,MIN(AG$6,DAY(EOMONTH($B46,1))))&lt;$C46)))</f>
        <v>0</v>
      </c>
      <c r="AH46" s="48" t="n">
        <f aca="false">IF(OR(N(AH$5)=0,AH$6=""),0,AH$5*((DATE(YEAR($B46),MONTH($B46),MIN(AH$6,DAY(EOMONTH($B46,0))))&gt;=$B46)*(DATE(YEAR($B46),MONTH($B46),MIN(AH$6,DAY(EOMONTH($B46,0))))&lt;$C46)+(DATE(YEAR($B46),MONTH($B46)+1,MIN(AH$6,DAY(EOMONTH($B46,1))))&gt;=$B46)*(DATE(YEAR($B46),MONTH($B46)+1,MIN(AH$6,DAY(EOMONTH($B46,1))))&lt;$C46)))</f>
        <v>0</v>
      </c>
      <c r="AI46" s="48" t="n">
        <f aca="false">IF(OR(N(AI$5)=0,AI$6=""),0,AI$5*((DATE(YEAR($B46),MONTH($B46),MIN(AI$6,DAY(EOMONTH($B46,0))))&gt;=$B46)*(DATE(YEAR($B46),MONTH($B46),MIN(AI$6,DAY(EOMONTH($B46,0))))&lt;$C46)+(DATE(YEAR($B46),MONTH($B46)+1,MIN(AI$6,DAY(EOMONTH($B46,1))))&gt;=$B46)*(DATE(YEAR($B46),MONTH($B46)+1,MIN(AI$6,DAY(EOMONTH($B46,1))))&lt;$C46)))</f>
        <v>0</v>
      </c>
      <c r="AJ46" s="48" t="n">
        <f aca="false">IF(OR(N(AJ$5)=0,AJ$6=""),0,AJ$5*((DATE(YEAR($B46),MONTH($B46),MIN(AJ$6,DAY(EOMONTH($B46,0))))&gt;=$B46)*(DATE(YEAR($B46),MONTH($B46),MIN(AJ$6,DAY(EOMONTH($B46,0))))&lt;$C46)+(DATE(YEAR($B46),MONTH($B46)+1,MIN(AJ$6,DAY(EOMONTH($B46,1))))&gt;=$B46)*(DATE(YEAR($B46),MONTH($B46)+1,MIN(AJ$6,DAY(EOMONTH($B46,1))))&lt;$C46)))</f>
        <v>0</v>
      </c>
      <c r="AK46" s="48" t="n">
        <f aca="false">IF(OR(N(AK$5)=0,AK$6=""),0,AK$5*((DATE(YEAR($B46),MONTH($B46),MIN(AK$6,DAY(EOMONTH($B46,0))))&gt;=$B46)*(DATE(YEAR($B46),MONTH($B46),MIN(AK$6,DAY(EOMONTH($B46,0))))&lt;$C46)+(DATE(YEAR($B46),MONTH($B46)+1,MIN(AK$6,DAY(EOMONTH($B46,1))))&gt;=$B46)*(DATE(YEAR($B46),MONTH($B46)+1,MIN(AK$6,DAY(EOMONTH($B46,1))))&lt;$C46)))</f>
        <v>0</v>
      </c>
      <c r="AL46" s="48" t="n">
        <f aca="false">IF(OR(N(AL$5)=0,AL$6=""),0,AL$5*((DATE(YEAR($B46),MONTH($B46),MIN(AL$6,DAY(EOMONTH($B46,0))))&gt;=$B46)*(DATE(YEAR($B46),MONTH($B46),MIN(AL$6,DAY(EOMONTH($B46,0))))&lt;$C46)+(DATE(YEAR($B46),MONTH($B46)+1,MIN(AL$6,DAY(EOMONTH($B46,1))))&gt;=$B46)*(DATE(YEAR($B46),MONTH($B46)+1,MIN(AL$6,DAY(EOMONTH($B46,1))))&lt;$C46)))</f>
        <v>0</v>
      </c>
      <c r="AM46" s="48" t="n">
        <f aca="false">IF(OR(N(AM$5)=0,AM$6=""),0,AM$5*((DATE(YEAR($B46),MONTH($B46),MIN(AM$6,DAY(EOMONTH($B46,0))))&gt;=$B46)*(DATE(YEAR($B46),MONTH($B46),MIN(AM$6,DAY(EOMONTH($B46,0))))&lt;$C46)+(DATE(YEAR($B46),MONTH($B46)+1,MIN(AM$6,DAY(EOMONTH($B46,1))))&gt;=$B46)*(DATE(YEAR($B46),MONTH($B46)+1,MIN(AM$6,DAY(EOMONTH($B46,1))))&lt;$C46)))</f>
        <v>0</v>
      </c>
      <c r="AN46" s="48" t="n">
        <f aca="false">IF(OR(N(AN$5)=0,AN$6=""),0,AN$5*((DATE(YEAR($B46),MONTH($B46),MIN(AN$6,DAY(EOMONTH($B46,0))))&gt;=$B46)*(DATE(YEAR($B46),MONTH($B46),MIN(AN$6,DAY(EOMONTH($B46,0))))&lt;$C46)+(DATE(YEAR($B46),MONTH($B46)+1,MIN(AN$6,DAY(EOMONTH($B46,1))))&gt;=$B46)*(DATE(YEAR($B46),MONTH($B46)+1,MIN(AN$6,DAY(EOMONTH($B46,1))))&lt;$C46)))</f>
        <v>0</v>
      </c>
      <c r="AO46" s="48" t="n">
        <f aca="false">IF(OR(N(AO$5)=0,AO$6=""),0,AO$5*((DATE(YEAR($B46),MONTH($B46),MIN(AO$6,DAY(EOMONTH($B46,0))))&gt;=$B46)*(DATE(YEAR($B46),MONTH($B46),MIN(AO$6,DAY(EOMONTH($B46,0))))&lt;$C46)+(DATE(YEAR($B46),MONTH($B46)+1,MIN(AO$6,DAY(EOMONTH($B46,1))))&gt;=$B46)*(DATE(YEAR($B46),MONTH($B46)+1,MIN(AO$6,DAY(EOMONTH($B46,1))))&lt;$C46)))</f>
        <v>0</v>
      </c>
      <c r="AP46" s="48" t="n">
        <f aca="false">IF(OR(N(AP$5)=0,AP$6=""),0,AP$5*((DATE(YEAR($B46),MONTH($B46),MIN(AP$6,DAY(EOMONTH($B46,0))))&gt;=$B46)*(DATE(YEAR($B46),MONTH($B46),MIN(AP$6,DAY(EOMONTH($B46,0))))&lt;$C46)+(DATE(YEAR($B46),MONTH($B46)+1,MIN(AP$6,DAY(EOMONTH($B46,1))))&gt;=$B46)*(DATE(YEAR($B46),MONTH($B46)+1,MIN(AP$6,DAY(EOMONTH($B46,1))))&lt;$C46)))</f>
        <v>0</v>
      </c>
      <c r="AQ46" s="48" t="n">
        <f aca="false">IF(OR(N(AQ$5)=0,AQ$6=""),0,AQ$5*((DATE(YEAR($B46),MONTH($B46),MIN(AQ$6,DAY(EOMONTH($B46,0))))&gt;=$B46)*(DATE(YEAR($B46),MONTH($B46),MIN(AQ$6,DAY(EOMONTH($B46,0))))&lt;$C46)+(DATE(YEAR($B46),MONTH($B46)+1,MIN(AQ$6,DAY(EOMONTH($B46,1))))&gt;=$B46)*(DATE(YEAR($B46),MONTH($B46)+1,MIN(AQ$6,DAY(EOMONTH($B46,1))))&lt;$C46)))</f>
        <v>0</v>
      </c>
      <c r="AR46" s="48" t="n">
        <f aca="false">IF(OR(N(AR$5)=0,AR$6=""),0,AR$5*((DATE(YEAR($B46),MONTH($B46),MIN(AR$6,DAY(EOMONTH($B46,0))))&gt;=$B46)*(DATE(YEAR($B46),MONTH($B46),MIN(AR$6,DAY(EOMONTH($B46,0))))&lt;$C46)+(DATE(YEAR($B46),MONTH($B46)+1,MIN(AR$6,DAY(EOMONTH($B46,1))))&gt;=$B46)*(DATE(YEAR($B46),MONTH($B46)+1,MIN(AR$6,DAY(EOMONTH($B46,1))))&lt;$C46)))</f>
        <v>0</v>
      </c>
      <c r="AS46" s="48" t="n">
        <f aca="false">IF(OR(N(AS$5)=0,AS$6=""),0,AS$5*((DATE(YEAR($B46),MONTH($B46),MIN(AS$6,DAY(EOMONTH($B46,0))))&gt;=$B46)*(DATE(YEAR($B46),MONTH($B46),MIN(AS$6,DAY(EOMONTH($B46,0))))&lt;$C46)+(DATE(YEAR($B46),MONTH($B46)+1,MIN(AS$6,DAY(EOMONTH($B46,1))))&gt;=$B46)*(DATE(YEAR($B46),MONTH($B46)+1,MIN(AS$6,DAY(EOMONTH($B46,1))))&lt;$C46)))</f>
        <v>0</v>
      </c>
      <c r="AT46" s="48" t="n">
        <f aca="false">IF(OR(N(AT$5)=0,AT$6=""),0,AT$5*((DATE(YEAR($B46),MONTH($B46),MIN(AT$6,DAY(EOMONTH($B46,0))))&gt;=$B46)*(DATE(YEAR($B46),MONTH($B46),MIN(AT$6,DAY(EOMONTH($B46,0))))&lt;$C46)+(DATE(YEAR($B46),MONTH($B46)+1,MIN(AT$6,DAY(EOMONTH($B46,1))))&gt;=$B46)*(DATE(YEAR($B46),MONTH($B46)+1,MIN(AT$6,DAY(EOMONTH($B46,1))))&lt;$C46)))</f>
        <v>0</v>
      </c>
      <c r="AU46" s="48" t="n">
        <f aca="false">IF(OR(N(AU$5)=0,AU$6=""),0,AU$5*((DATE(YEAR($B46),MONTH($B46),MIN(AU$6,DAY(EOMONTH($B46,0))))&gt;=$B46)*(DATE(YEAR($B46),MONTH($B46),MIN(AU$6,DAY(EOMONTH($B46,0))))&lt;$C46)+(DATE(YEAR($B46),MONTH($B46)+1,MIN(AU$6,DAY(EOMONTH($B46,1))))&gt;=$B46)*(DATE(YEAR($B46),MONTH($B46)+1,MIN(AU$6,DAY(EOMONTH($B46,1))))&lt;$C46)))</f>
        <v>0</v>
      </c>
      <c r="AV46" s="48" t="n">
        <f aca="false">IF(OR(N(AV$5)=0,AV$6=""),0,AV$5*((DATE(YEAR($B46),MONTH($B46),MIN(AV$6,DAY(EOMONTH($B46,0))))&gt;=$B46)*(DATE(YEAR($B46),MONTH($B46),MIN(AV$6,DAY(EOMONTH($B46,0))))&lt;$C46)+(DATE(YEAR($B46),MONTH($B46)+1,MIN(AV$6,DAY(EOMONTH($B46,1))))&gt;=$B46)*(DATE(YEAR($B46),MONTH($B46)+1,MIN(AV$6,DAY(EOMONTH($B46,1))))&lt;$C46)))</f>
        <v>0</v>
      </c>
      <c r="AW46" s="48" t="n">
        <f aca="false">IF(OR(N(AW$5)=0,AW$6=""),0,AW$5*((DATE(YEAR($B46),MONTH($B46),MIN(AW$6,DAY(EOMONTH($B46,0))))&gt;=$B46)*(DATE(YEAR($B46),MONTH($B46),MIN(AW$6,DAY(EOMONTH($B46,0))))&lt;$C46)+(DATE(YEAR($B46),MONTH($B46)+1,MIN(AW$6,DAY(EOMONTH($B46,1))))&gt;=$B46)*(DATE(YEAR($B46),MONTH($B46)+1,MIN(AW$6,DAY(EOMONTH($B46,1))))&lt;$C46)))</f>
        <v>0</v>
      </c>
      <c r="AX46" s="48" t="n">
        <f aca="false">IF(OR(N(AX$5)=0,AX$6=""),0,AX$5*((DATE(YEAR($B46),MONTH($B46),MIN(AX$6,DAY(EOMONTH($B46,0))))&gt;=$B46)*(DATE(YEAR($B46),MONTH($B46),MIN(AX$6,DAY(EOMONTH($B46,0))))&lt;$C46)+(DATE(YEAR($B46),MONTH($B46)+1,MIN(AX$6,DAY(EOMONTH($B46,1))))&gt;=$B46)*(DATE(YEAR($B46),MONTH($B46)+1,MIN(AX$6,DAY(EOMONTH($B46,1))))&lt;$C46)))</f>
        <v>0</v>
      </c>
      <c r="AY46" s="48" t="n">
        <f aca="false">IF(OR(N(AY$5)=0,AY$6=""),0,AY$5*((DATE(YEAR($B46),MONTH($B46),MIN(AY$6,DAY(EOMONTH($B46,0))))&gt;=$B46)*(DATE(YEAR($B46),MONTH($B46),MIN(AY$6,DAY(EOMONTH($B46,0))))&lt;$C46)+(DATE(YEAR($B46),MONTH($B46)+1,MIN(AY$6,DAY(EOMONTH($B46,1))))&gt;=$B46)*(DATE(YEAR($B46),MONTH($B46)+1,MIN(AY$6,DAY(EOMONTH($B46,1))))&lt;$C46)))</f>
        <v>0</v>
      </c>
      <c r="AZ46" s="48" t="n">
        <f aca="false">IF(OR(N(AZ$5)=0,AZ$6=""),0,AZ$5*((DATE(YEAR($B46),MONTH($B46),MIN(AZ$6,DAY(EOMONTH($B46,0))))&gt;=$B46)*(DATE(YEAR($B46),MONTH($B46),MIN(AZ$6,DAY(EOMONTH($B46,0))))&lt;$C46)+(DATE(YEAR($B46),MONTH($B46)+1,MIN(AZ$6,DAY(EOMONTH($B46,1))))&gt;=$B46)*(DATE(YEAR($B46),MONTH($B46)+1,MIN(AZ$6,DAY(EOMONTH($B46,1))))&lt;$C46)))</f>
        <v>0</v>
      </c>
      <c r="BA46" s="48" t="n">
        <f aca="false">IF(OR(N(BA$5)=0,BA$6=""),0,BA$5*((DATE(YEAR($B46),MONTH($B46),MIN(BA$6,DAY(EOMONTH($B46,0))))&gt;=$B46)*(DATE(YEAR($B46),MONTH($B46),MIN(BA$6,DAY(EOMONTH($B46,0))))&lt;$C46)+(DATE(YEAR($B46),MONTH($B46)+1,MIN(BA$6,DAY(EOMONTH($B46,1))))&gt;=$B46)*(DATE(YEAR($B46),MONTH($B46)+1,MIN(BA$6,DAY(EOMONTH($B46,1))))&lt;$C46)))</f>
        <v>0</v>
      </c>
      <c r="BB46" s="48" t="n">
        <f aca="false">IF(OR(N(BB$5)=0,BB$6=""),0,BB$5*((DATE(YEAR($B46),MONTH($B46),MIN(BB$6,DAY(EOMONTH($B46,0))))&gt;=$B46)*(DATE(YEAR($B46),MONTH($B46),MIN(BB$6,DAY(EOMONTH($B46,0))))&lt;$C46)+(DATE(YEAR($B46),MONTH($B46)+1,MIN(BB$6,DAY(EOMONTH($B46,1))))&gt;=$B46)*(DATE(YEAR($B46),MONTH($B46)+1,MIN(BB$6,DAY(EOMONTH($B46,1))))&lt;$C46)))</f>
        <v>0</v>
      </c>
      <c r="BC46" s="48" t="n">
        <f aca="false">IF(OR(N(BC$5)=0,BC$6=""),0,BC$5*((DATE(YEAR($B46),MONTH($B46),MIN(BC$6,DAY(EOMONTH($B46,0))))&gt;=$B46)*(DATE(YEAR($B46),MONTH($B46),MIN(BC$6,DAY(EOMONTH($B46,0))))&lt;$C46)+(DATE(YEAR($B46),MONTH($B46)+1,MIN(BC$6,DAY(EOMONTH($B46,1))))&gt;=$B46)*(DATE(YEAR($B46),MONTH($B46)+1,MIN(BC$6,DAY(EOMONTH($B46,1))))&lt;$C46)))</f>
        <v>0</v>
      </c>
      <c r="BD46" s="48" t="n">
        <f aca="false">IF(OR(N(BD$5)=0,BD$6=""),0,BD$5*((DATE(YEAR($B46),MONTH($B46),MIN(BD$6,DAY(EOMONTH($B46,0))))&gt;=$B46)*(DATE(YEAR($B46),MONTH($B46),MIN(BD$6,DAY(EOMONTH($B46,0))))&lt;$C46)+(DATE(YEAR($B46),MONTH($B46)+1,MIN(BD$6,DAY(EOMONTH($B46,1))))&gt;=$B46)*(DATE(YEAR($B46),MONTH($B46)+1,MIN(BD$6,DAY(EOMONTH($B46,1))))&lt;$C46)))</f>
        <v>0</v>
      </c>
      <c r="BE46" s="48" t="n">
        <f aca="false">IF(OR(N(BE$5)=0,BE$6=""),0,BE$5*((DATE(YEAR($B46),MONTH($B46),MIN(BE$6,DAY(EOMONTH($B46,0))))&gt;=$B46)*(DATE(YEAR($B46),MONTH($B46),MIN(BE$6,DAY(EOMONTH($B46,0))))&lt;$C46)+(DATE(YEAR($B46),MONTH($B46)+1,MIN(BE$6,DAY(EOMONTH($B46,1))))&gt;=$B46)*(DATE(YEAR($B46),MONTH($B46)+1,MIN(BE$6,DAY(EOMONTH($B46,1))))&lt;$C46)))</f>
        <v>0</v>
      </c>
      <c r="BF46" s="48" t="n">
        <f aca="false">IF(OR(N(BF$5)=0,BF$6=""),0,BF$5*((DATE(YEAR($B46),MONTH($B46),MIN(BF$6,DAY(EOMONTH($B46,0))))&gt;=$B46)*(DATE(YEAR($B46),MONTH($B46),MIN(BF$6,DAY(EOMONTH($B46,0))))&lt;$C46)+(DATE(YEAR($B46),MONTH($B46)+1,MIN(BF$6,DAY(EOMONTH($B46,1))))&gt;=$B46)*(DATE(YEAR($B46),MONTH($B46)+1,MIN(BF$6,DAY(EOMONTH($B46,1))))&lt;$C46)))</f>
        <v>0</v>
      </c>
      <c r="BG46" s="48" t="n">
        <f aca="false">IF(OR(N(BG$5)=0,BG$6=""),0,BG$5*((DATE(YEAR($B46),MONTH($B46),MIN(BG$6,DAY(EOMONTH($B46,0))))&gt;=$B46)*(DATE(YEAR($B46),MONTH($B46),MIN(BG$6,DAY(EOMONTH($B46,0))))&lt;$C46)+(DATE(YEAR($B46),MONTH($B46)+1,MIN(BG$6,DAY(EOMONTH($B46,1))))&gt;=$B46)*(DATE(YEAR($B46),MONTH($B46)+1,MIN(BG$6,DAY(EOMONTH($B46,1))))&lt;$C46)))</f>
        <v>0</v>
      </c>
      <c r="BH46" s="48" t="n">
        <f aca="false">IF(OR(N(BH$5)=0,BH$6=""),0,BH$5*((DATE(YEAR($B46),MONTH($B46),MIN(BH$6,DAY(EOMONTH($B46,0))))&gt;=$B46)*(DATE(YEAR($B46),MONTH($B46),MIN(BH$6,DAY(EOMONTH($B46,0))))&lt;$C46)+(DATE(YEAR($B46),MONTH($B46)+1,MIN(BH$6,DAY(EOMONTH($B46,1))))&gt;=$B46)*(DATE(YEAR($B46),MONTH($B46)+1,MIN(BH$6,DAY(EOMONTH($B46,1))))&lt;$C46)))</f>
        <v>0</v>
      </c>
      <c r="BI46" s="48" t="n">
        <f aca="false">IF(OR(N(BI$5)=0,BI$6=""),0,BI$5*((DATE(YEAR($B46),MONTH($B46),MIN(BI$6,DAY(EOMONTH($B46,0))))&gt;=$B46)*(DATE(YEAR($B46),MONTH($B46),MIN(BI$6,DAY(EOMONTH($B46,0))))&lt;$C46)+(DATE(YEAR($B46),MONTH($B46)+1,MIN(BI$6,DAY(EOMONTH($B46,1))))&gt;=$B46)*(DATE(YEAR($B46),MONTH($B46)+1,MIN(BI$6,DAY(EOMONTH($B46,1))))&lt;$C46)))</f>
        <v>0</v>
      </c>
      <c r="BJ46" s="48" t="n">
        <f aca="false">IF(OR(N(BJ$5)=0,BJ$6=""),0,BJ$5*((DATE(YEAR($B46),MONTH($B46),MIN(BJ$6,DAY(EOMONTH($B46,0))))&gt;=$B46)*(DATE(YEAR($B46),MONTH($B46),MIN(BJ$6,DAY(EOMONTH($B46,0))))&lt;$C46)+(DATE(YEAR($B46),MONTH($B46)+1,MIN(BJ$6,DAY(EOMONTH($B46,1))))&gt;=$B46)*(DATE(YEAR($B46),MONTH($B46)+1,MIN(BJ$6,DAY(EOMONTH($B46,1))))&lt;$C46)))</f>
        <v>0</v>
      </c>
      <c r="BK46" s="48" t="n">
        <f aca="false">IF(OR(N(BK$5)=0,BK$6=""),0,BK$5*((DATE(YEAR($B46),MONTH($B46),MIN(BK$6,DAY(EOMONTH($B46,0))))&gt;=$B46)*(DATE(YEAR($B46),MONTH($B46),MIN(BK$6,DAY(EOMONTH($B46,0))))&lt;$C46)+(DATE(YEAR($B46),MONTH($B46)+1,MIN(BK$6,DAY(EOMONTH($B46,1))))&gt;=$B46)*(DATE(YEAR($B46),MONTH($B46)+1,MIN(BK$6,DAY(EOMONTH($B46,1))))&lt;$C46)))</f>
        <v>0</v>
      </c>
      <c r="BL46" s="48" t="n">
        <f aca="false">IF(OR(N(BL$5)=0,BL$6=""),0,BL$5*((DATE(YEAR($B46),MONTH($B46),MIN(BL$6,DAY(EOMONTH($B46,0))))&gt;=$B46)*(DATE(YEAR($B46),MONTH($B46),MIN(BL$6,DAY(EOMONTH($B46,0))))&lt;$C46)+(DATE(YEAR($B46),MONTH($B46)+1,MIN(BL$6,DAY(EOMONTH($B46,1))))&gt;=$B46)*(DATE(YEAR($B46),MONTH($B46)+1,MIN(BL$6,DAY(EOMONTH($B46,1))))&lt;$C46)))</f>
        <v>0</v>
      </c>
      <c r="BM46" s="48" t="n">
        <f aca="false">IF(OR(N(BM$5)=0,BM$6=""),0,BM$5*((DATE(YEAR($B46),MONTH($B46),MIN(BM$6,DAY(EOMONTH($B46,0))))&gt;=$B46)*(DATE(YEAR($B46),MONTH($B46),MIN(BM$6,DAY(EOMONTH($B46,0))))&lt;$C46)+(DATE(YEAR($B46),MONTH($B46)+1,MIN(BM$6,DAY(EOMONTH($B46,1))))&gt;=$B46)*(DATE(YEAR($B46),MONTH($B46)+1,MIN(BM$6,DAY(EOMONTH($B46,1))))&lt;$C46)))</f>
        <v>0</v>
      </c>
      <c r="BN46" s="48" t="n">
        <f aca="false">IF(OR(N(BN$5)=0,BN$6=""),0,BN$5*((DATE(YEAR($B46),MONTH($B46),MIN(BN$6,DAY(EOMONTH($B46,0))))&gt;=$B46)*(DATE(YEAR($B46),MONTH($B46),MIN(BN$6,DAY(EOMONTH($B46,0))))&lt;$C46)+(DATE(YEAR($B46),MONTH($B46)+1,MIN(BN$6,DAY(EOMONTH($B46,1))))&gt;=$B46)*(DATE(YEAR($B46),MONTH($B46)+1,MIN(BN$6,DAY(EOMONTH($B46,1))))&lt;$C46)))</f>
        <v>0</v>
      </c>
      <c r="BO46" s="48" t="n">
        <f aca="false">IF(OR(N(BO$5)=0,BO$6=""),0,BO$5*((DATE(YEAR($B46),MONTH($B46),MIN(BO$6,DAY(EOMONTH($B46,0))))&gt;=$B46)*(DATE(YEAR($B46),MONTH($B46),MIN(BO$6,DAY(EOMONTH($B46,0))))&lt;$C46)+(DATE(YEAR($B46),MONTH($B46)+1,MIN(BO$6,DAY(EOMONTH($B46,1))))&gt;=$B46)*(DATE(YEAR($B46),MONTH($B46)+1,MIN(BO$6,DAY(EOMONTH($B46,1))))&lt;$C46)))</f>
        <v>0</v>
      </c>
      <c r="BP46" s="48" t="n">
        <f aca="false">IF(OR(N(BP$5)=0,BP$6=""),0,BP$5*((DATE(YEAR($B46),MONTH($B46),MIN(BP$6,DAY(EOMONTH($B46,0))))&gt;=$B46)*(DATE(YEAR($B46),MONTH($B46),MIN(BP$6,DAY(EOMONTH($B46,0))))&lt;$C46)+(DATE(YEAR($B46),MONTH($B46)+1,MIN(BP$6,DAY(EOMONTH($B46,1))))&gt;=$B46)*(DATE(YEAR($B46),MONTH($B46)+1,MIN(BP$6,DAY(EOMONTH($B46,1))))&lt;$C46)))</f>
        <v>0</v>
      </c>
      <c r="BQ46" s="48" t="n">
        <f aca="false">IF(OR(N(BQ$5)=0,BQ$6=""),0,BQ$5*((DATE(YEAR($B46),MONTH($B46),MIN(BQ$6,DAY(EOMONTH($B46,0))))&gt;=$B46)*(DATE(YEAR($B46),MONTH($B46),MIN(BQ$6,DAY(EOMONTH($B46,0))))&lt;$C46)+(DATE(YEAR($B46),MONTH($B46)+1,MIN(BQ$6,DAY(EOMONTH($B46,1))))&gt;=$B46)*(DATE(YEAR($B46),MONTH($B46)+1,MIN(BQ$6,DAY(EOMONTH($B46,1))))&lt;$C46)))</f>
        <v>0</v>
      </c>
      <c r="BR46" s="48" t="n">
        <f aca="false">IF(OR(N(BR$5)=0,BR$6=""),0,BR$5*((DATE(YEAR($B46),MONTH($B46),MIN(BR$6,DAY(EOMONTH($B46,0))))&gt;=$B46)*(DATE(YEAR($B46),MONTH($B46),MIN(BR$6,DAY(EOMONTH($B46,0))))&lt;$C46)+(DATE(YEAR($B46),MONTH($B46)+1,MIN(BR$6,DAY(EOMONTH($B46,1))))&gt;=$B46)*(DATE(YEAR($B46),MONTH($B46)+1,MIN(BR$6,DAY(EOMONTH($B46,1))))&lt;$C46)))</f>
        <v>0</v>
      </c>
      <c r="BS46" s="48" t="n">
        <f aca="false">IF(OR(N(BS$5)=0,BS$6=""),0,BS$5*((DATE(YEAR($B46),MONTH($B46),MIN(BS$6,DAY(EOMONTH($B46,0))))&gt;=$B46)*(DATE(YEAR($B46),MONTH($B46),MIN(BS$6,DAY(EOMONTH($B46,0))))&lt;$C46)+(DATE(YEAR($B46),MONTH($B46)+1,MIN(BS$6,DAY(EOMONTH($B46,1))))&gt;=$B46)*(DATE(YEAR($B46),MONTH($B46)+1,MIN(BS$6,DAY(EOMONTH($B46,1))))&lt;$C46)))</f>
        <v>0</v>
      </c>
      <c r="BT46" s="48" t="n">
        <f aca="false">IF(OR(N(BT$5)=0,BT$6=""),0,BT$5*((DATE(YEAR($B46),MONTH($B46),MIN(BT$6,DAY(EOMONTH($B46,0))))&gt;=$B46)*(DATE(YEAR($B46),MONTH($B46),MIN(BT$6,DAY(EOMONTH($B46,0))))&lt;$C46)+(DATE(YEAR($B46),MONTH($B46)+1,MIN(BT$6,DAY(EOMONTH($B46,1))))&gt;=$B46)*(DATE(YEAR($B46),MONTH($B46)+1,MIN(BT$6,DAY(EOMONTH($B46,1))))&lt;$C46)))</f>
        <v>0</v>
      </c>
      <c r="BU46" s="48" t="n">
        <f aca="false">IF(OR(N(BU$5)=0,BU$6=""),0,BU$5*((DATE(YEAR($B46),MONTH($B46),MIN(BU$6,DAY(EOMONTH($B46,0))))&gt;=$B46)*(DATE(YEAR($B46),MONTH($B46),MIN(BU$6,DAY(EOMONTH($B46,0))))&lt;$C46)+(DATE(YEAR($B46),MONTH($B46)+1,MIN(BU$6,DAY(EOMONTH($B46,1))))&gt;=$B46)*(DATE(YEAR($B46),MONTH($B46)+1,MIN(BU$6,DAY(EOMONTH($B46,1))))&lt;$C46)))</f>
        <v>0</v>
      </c>
      <c r="BV46" s="48" t="n">
        <f aca="false">IF(OR(N(BV$5)=0,BV$6=""),0,BV$5*((DATE(YEAR($B46),MONTH($B46),MIN(BV$6,DAY(EOMONTH($B46,0))))&gt;=$B46)*(DATE(YEAR($B46),MONTH($B46),MIN(BV$6,DAY(EOMONTH($B46,0))))&lt;$C46)+(DATE(YEAR($B46),MONTH($B46)+1,MIN(BV$6,DAY(EOMONTH($B46,1))))&gt;=$B46)*(DATE(YEAR($B46),MONTH($B46)+1,MIN(BV$6,DAY(EOMONTH($B46,1))))&lt;$C46)))</f>
        <v>0</v>
      </c>
      <c r="BW46" s="48" t="n">
        <f aca="false">IF(OR(N(BW$5)=0,BW$6=""),0,BW$5*((DATE(YEAR($B46),MONTH($B46),MIN(BW$6,DAY(EOMONTH($B46,0))))&gt;=$B46)*(DATE(YEAR($B46),MONTH($B46),MIN(BW$6,DAY(EOMONTH($B46,0))))&lt;$C46)+(DATE(YEAR($B46),MONTH($B46)+1,MIN(BW$6,DAY(EOMONTH($B46,1))))&gt;=$B46)*(DATE(YEAR($B46),MONTH($B46)+1,MIN(BW$6,DAY(EOMONTH($B46,1))))&lt;$C46)))</f>
        <v>0</v>
      </c>
      <c r="BX46" s="48" t="n">
        <f aca="false">MIN(Z46,(FT45*(1+FT$5/Setup!$C$36)+IF($V46=1,N($F46),0)))</f>
        <v>0</v>
      </c>
      <c r="BY46" s="48" t="n">
        <f aca="false">MIN(AA46,(FU45*(1+FU$5/Setup!$C$36)+IF($V46=2,N($F46),0)))</f>
        <v>0</v>
      </c>
      <c r="BZ46" s="48" t="n">
        <f aca="false">MIN(AB46,(FV45*(1+FV$5/Setup!$C$36)+IF($V46=3,N($F46),0)))</f>
        <v>0</v>
      </c>
      <c r="CA46" s="48" t="n">
        <f aca="false">MIN(AC46,(FW45*(1+FW$5/Setup!$C$36)+IF($V46=4,N($F46),0)))</f>
        <v>0</v>
      </c>
      <c r="CB46" s="48" t="n">
        <f aca="false">MIN(AD46,(FX45*(1+FX$5/Setup!$C$36)+IF($V46=5,N($F46),0)))</f>
        <v>0</v>
      </c>
      <c r="CC46" s="48" t="n">
        <f aca="false">MIN(AE46,(FY45*(1+FY$5/Setup!$C$36)+IF($V46=6,N($F46),0)))</f>
        <v>0</v>
      </c>
      <c r="CD46" s="48" t="n">
        <f aca="false">MIN(AF46,(FZ45*(1+FZ$5/Setup!$C$36)+IF($V46=7,N($F46),0)))</f>
        <v>0</v>
      </c>
      <c r="CE46" s="48" t="n">
        <f aca="false">MIN(AG46,(GA45*(1+GA$5/Setup!$C$36)+IF($V46=8,N($F46),0)))</f>
        <v>0</v>
      </c>
      <c r="CF46" s="48" t="n">
        <f aca="false">MIN(AH46,(GB45*(1+GB$5/Setup!$C$36)+IF($V46=9,N($F46),0)))</f>
        <v>0</v>
      </c>
      <c r="CG46" s="48" t="n">
        <f aca="false">MIN(AI46,(GC45*(1+GC$5/Setup!$C$36)+IF($V46=10,N($F46),0)))</f>
        <v>0</v>
      </c>
      <c r="CH46" s="48" t="n">
        <f aca="false">MIN(AJ46,(GD45*(1+GD$5/Setup!$C$36)+IF($V46=11,N($F46),0)))</f>
        <v>0</v>
      </c>
      <c r="CI46" s="48" t="n">
        <f aca="false">MIN(AK46,(GE45*(1+GE$5/Setup!$C$36)+IF($V46=12,N($F46),0)))</f>
        <v>0</v>
      </c>
      <c r="CJ46" s="48" t="n">
        <f aca="false">MIN(AL46,(GF45*(1+GF$5/Setup!$C$36)+IF($V46=13,N($F46),0)))</f>
        <v>0</v>
      </c>
      <c r="CK46" s="48" t="n">
        <f aca="false">MIN(AM46,(GG45*(1+GG$5/Setup!$C$36)+IF($V46=14,N($F46),0)))</f>
        <v>0</v>
      </c>
      <c r="CL46" s="48" t="n">
        <f aca="false">MIN(AN46,(GH45*(1+GH$5/Setup!$C$36)+IF($V46=15,N($F46),0)))</f>
        <v>0</v>
      </c>
      <c r="CM46" s="48" t="n">
        <f aca="false">MIN(AO46,(GI45*(1+GI$5/Setup!$C$36)+IF($V46=16,N($F46),0)))</f>
        <v>0</v>
      </c>
      <c r="CN46" s="48" t="n">
        <f aca="false">MIN(AP46,(GJ45*(1+GJ$5/Setup!$C$36)+IF($V46=17,N($F46),0)))</f>
        <v>0</v>
      </c>
      <c r="CO46" s="48" t="n">
        <f aca="false">MIN(AQ46,(GK45*(1+GK$5/Setup!$C$36)+IF($V46=18,N($F46),0)))</f>
        <v>0</v>
      </c>
      <c r="CP46" s="48" t="n">
        <f aca="false">MIN(AR46,(GL45*(1+GL$5/Setup!$C$36)+IF($V46=19,N($F46),0)))</f>
        <v>0</v>
      </c>
      <c r="CQ46" s="48" t="n">
        <f aca="false">MIN(AS46,(GM45*(1+GM$5/Setup!$C$36)+IF($V46=20,N($F46),0)))</f>
        <v>0</v>
      </c>
      <c r="CR46" s="48" t="n">
        <f aca="false">MIN(AT46,(GN45*(1+GN$5/Setup!$C$36)+IF($V46=21,N($F46),0)))</f>
        <v>0</v>
      </c>
      <c r="CS46" s="48" t="n">
        <f aca="false">MIN(AU46,(GO45*(1+GO$5/Setup!$C$36)+IF($V46=22,N($F46),0)))</f>
        <v>0</v>
      </c>
      <c r="CT46" s="48" t="n">
        <f aca="false">MIN(AV46,(GP45*(1+GP$5/Setup!$C$36)+IF($V46=23,N($F46),0)))</f>
        <v>0</v>
      </c>
      <c r="CU46" s="48" t="n">
        <f aca="false">MIN(AW46,(GQ45*(1+GQ$5/Setup!$C$36)+IF($V46=24,N($F46),0)))</f>
        <v>0</v>
      </c>
      <c r="CV46" s="48" t="n">
        <f aca="false">MIN(AX46,(GR45*(1+GR$5/Setup!$C$36)+IF($V46=25,N($F46),0)))</f>
        <v>0</v>
      </c>
      <c r="CW46" s="48" t="n">
        <f aca="false">MIN(AY46,(GS45*(1+GS$5/Setup!$C$36)+IF($V46=26,N($F46),0)))</f>
        <v>0</v>
      </c>
      <c r="CX46" s="48" t="n">
        <f aca="false">MIN(AZ46,(GT45*(1+GT$5/Setup!$C$36)+IF($V46=27,N($F46),0)))</f>
        <v>0</v>
      </c>
      <c r="CY46" s="48" t="n">
        <f aca="false">MIN(BA46,(GU45*(1+GU$5/Setup!$C$36)+IF($V46=28,N($F46),0)))</f>
        <v>0</v>
      </c>
      <c r="CZ46" s="48" t="n">
        <f aca="false">MIN(BB46,(GV45*(1+GV$5/Setup!$C$36)+IF($V46=29,N($F46),0)))</f>
        <v>0</v>
      </c>
      <c r="DA46" s="48" t="n">
        <f aca="false">MIN(BC46,(GW45*(1+GW$5/Setup!$C$36)+IF($V46=30,N($F46),0)))</f>
        <v>0</v>
      </c>
      <c r="DB46" s="48" t="n">
        <f aca="false">MIN(BD46,(GX45*(1+GX$5/Setup!$C$36)+IF($V46=31,N($F46),0)))</f>
        <v>0</v>
      </c>
      <c r="DC46" s="48" t="n">
        <f aca="false">MIN(BE46,(GY45*(1+GY$5/Setup!$C$36)+IF($V46=32,N($F46),0)))</f>
        <v>0</v>
      </c>
      <c r="DD46" s="48" t="n">
        <f aca="false">MIN(BF46,(GZ45*(1+GZ$5/Setup!$C$36)+IF($V46=33,N($F46),0)))</f>
        <v>0</v>
      </c>
      <c r="DE46" s="48" t="n">
        <f aca="false">MIN(BG46,(HA45*(1+HA$5/Setup!$C$36)+IF($V46=34,N($F46),0)))</f>
        <v>0</v>
      </c>
      <c r="DF46" s="48" t="n">
        <f aca="false">MIN(BH46,(HB45*(1+HB$5/Setup!$C$36)+IF($V46=35,N($F46),0)))</f>
        <v>0</v>
      </c>
      <c r="DG46" s="48" t="n">
        <f aca="false">MIN(BI46,(HC45*(1+HC$5/Setup!$C$36)+IF($V46=36,N($F46),0)))</f>
        <v>0</v>
      </c>
      <c r="DH46" s="48" t="n">
        <f aca="false">MIN(BJ46,(HD45*(1+HD$5/Setup!$C$36)+IF($V46=37,N($F46),0)))</f>
        <v>0</v>
      </c>
      <c r="DI46" s="48" t="n">
        <f aca="false">MIN(BK46,(HE45*(1+HE$5/Setup!$C$36)+IF($V46=38,N($F46),0)))</f>
        <v>0</v>
      </c>
      <c r="DJ46" s="48" t="n">
        <f aca="false">MIN(BL46,(HF45*(1+HF$5/Setup!$C$36)+IF($V46=39,N($F46),0)))</f>
        <v>0</v>
      </c>
      <c r="DK46" s="48" t="n">
        <f aca="false">MIN(BM46,(HG45*(1+HG$5/Setup!$C$36)+IF($V46=40,N($F46),0)))</f>
        <v>0</v>
      </c>
      <c r="DL46" s="48" t="n">
        <f aca="false">MIN(BN46,(HH45*(1+HH$5/Setup!$C$36)+IF($V46=41,N($F46),0)))</f>
        <v>0</v>
      </c>
      <c r="DM46" s="48" t="n">
        <f aca="false">MIN(BO46,(HI45*(1+HI$5/Setup!$C$36)+IF($V46=42,N($F46),0)))</f>
        <v>0</v>
      </c>
      <c r="DN46" s="48" t="n">
        <f aca="false">MIN(BP46,(HJ45*(1+HJ$5/Setup!$C$36)+IF($V46=43,N($F46),0)))</f>
        <v>0</v>
      </c>
      <c r="DO46" s="48" t="n">
        <f aca="false">MIN(BQ46,(HK45*(1+HK$5/Setup!$C$36)+IF($V46=44,N($F46),0)))</f>
        <v>0</v>
      </c>
      <c r="DP46" s="48" t="n">
        <f aca="false">MIN(BR46,(HL45*(1+HL$5/Setup!$C$36)+IF($V46=45,N($F46),0)))</f>
        <v>0</v>
      </c>
      <c r="DQ46" s="48" t="n">
        <f aca="false">MIN(BS46,(HM45*(1+HM$5/Setup!$C$36)+IF($V46=46,N($F46),0)))</f>
        <v>0</v>
      </c>
      <c r="DR46" s="48" t="n">
        <f aca="false">MIN(BT46,(HN45*(1+HN$5/Setup!$C$36)+IF($V46=47,N($F46),0)))</f>
        <v>0</v>
      </c>
      <c r="DS46" s="48" t="n">
        <f aca="false">MIN(BU46,(HO45*(1+HO$5/Setup!$C$36)+IF($V46=48,N($F46),0)))</f>
        <v>0</v>
      </c>
      <c r="DT46" s="48" t="n">
        <f aca="false">MIN(BV46,(HP45*(1+HP$5/Setup!$C$36)+IF($V46=49,N($F46),0)))</f>
        <v>0</v>
      </c>
      <c r="DU46" s="48" t="n">
        <f aca="false">MIN(BW46,(HQ45*(1+HQ$5/Setup!$C$36)+IF($V46=50,N($F46),0)))</f>
        <v>0</v>
      </c>
      <c r="DV46" s="48" t="n">
        <f aca="false">MIN(MAX((FT45*(1+FT$5/Setup!$C$36)+IF($V46=1,N($F46),0))-BX46,0),MAX($P46-0,0))</f>
        <v>0</v>
      </c>
      <c r="DW46" s="48" t="n">
        <f aca="false">MIN(MAX((FU45*(1+FU$5/Setup!$C$36)+IF($V46=2,N($F46),0))-BY46,0),MAX($P46-SUM(DV46:DV46),0))</f>
        <v>0</v>
      </c>
      <c r="DX46" s="48" t="n">
        <f aca="false">MIN(MAX((FV45*(1+FV$5/Setup!$C$36)+IF($V46=3,N($F46),0))-BZ46,0),MAX($P46-SUM(DV46:DW46),0))</f>
        <v>0</v>
      </c>
      <c r="DY46" s="48" t="n">
        <f aca="false">MIN(MAX((FW45*(1+FW$5/Setup!$C$36)+IF($V46=4,N($F46),0))-CA46,0),MAX($P46-SUM(DV46:DX46),0))</f>
        <v>0</v>
      </c>
      <c r="DZ46" s="48" t="n">
        <f aca="false">MIN(MAX((FX45*(1+FX$5/Setup!$C$36)+IF($V46=5,N($F46),0))-CB46,0),MAX($P46-SUM(DV46:DY46),0))</f>
        <v>0</v>
      </c>
      <c r="EA46" s="48" t="n">
        <f aca="false">MIN(MAX((FY45*(1+FY$5/Setup!$C$36)+IF($V46=6,N($F46),0))-CC46,0),MAX($P46-SUM(DV46:DZ46),0))</f>
        <v>0</v>
      </c>
      <c r="EB46" s="48" t="n">
        <f aca="false">MIN(MAX((FZ45*(1+FZ$5/Setup!$C$36)+IF($V46=7,N($F46),0))-CD46,0),MAX($P46-SUM(DV46:EA46),0))</f>
        <v>0</v>
      </c>
      <c r="EC46" s="48" t="n">
        <f aca="false">MIN(MAX((GA45*(1+GA$5/Setup!$C$36)+IF($V46=8,N($F46),0))-CE46,0),MAX($P46-SUM(DV46:EB46),0))</f>
        <v>0</v>
      </c>
      <c r="ED46" s="48" t="n">
        <f aca="false">MIN(MAX((GB45*(1+GB$5/Setup!$C$36)+IF($V46=9,N($F46),0))-CF46,0),MAX($P46-SUM(DV46:EC46),0))</f>
        <v>0</v>
      </c>
      <c r="EE46" s="48" t="n">
        <f aca="false">MIN(MAX((GC45*(1+GC$5/Setup!$C$36)+IF($V46=10,N($F46),0))-CG46,0),MAX($P46-SUM(DV46:ED46),0))</f>
        <v>0</v>
      </c>
      <c r="EF46" s="48" t="n">
        <f aca="false">MIN(MAX((GD45*(1+GD$5/Setup!$C$36)+IF($V46=11,N($F46),0))-CH46,0),MAX($P46-SUM(DV46:EE46),0))</f>
        <v>0</v>
      </c>
      <c r="EG46" s="48" t="n">
        <f aca="false">MIN(MAX((GE45*(1+GE$5/Setup!$C$36)+IF($V46=12,N($F46),0))-CI46,0),MAX($P46-SUM(DV46:EF46),0))</f>
        <v>0</v>
      </c>
      <c r="EH46" s="48" t="n">
        <f aca="false">MIN(MAX((GF45*(1+GF$5/Setup!$C$36)+IF($V46=13,N($F46),0))-CJ46,0),MAX($P46-SUM(DV46:EG46),0))</f>
        <v>0</v>
      </c>
      <c r="EI46" s="48" t="n">
        <f aca="false">MIN(MAX((GG45*(1+GG$5/Setup!$C$36)+IF($V46=14,N($F46),0))-CK46,0),MAX($P46-SUM(DV46:EH46),0))</f>
        <v>0</v>
      </c>
      <c r="EJ46" s="48" t="n">
        <f aca="false">MIN(MAX((GH45*(1+GH$5/Setup!$C$36)+IF($V46=15,N($F46),0))-CL46,0),MAX($P46-SUM(DV46:EI46),0))</f>
        <v>0</v>
      </c>
      <c r="EK46" s="48" t="n">
        <f aca="false">MIN(MAX((GI45*(1+GI$5/Setup!$C$36)+IF($V46=16,N($F46),0))-CM46,0),MAX($P46-SUM(DV46:EJ46),0))</f>
        <v>0</v>
      </c>
      <c r="EL46" s="48" t="n">
        <f aca="false">MIN(MAX((GJ45*(1+GJ$5/Setup!$C$36)+IF($V46=17,N($F46),0))-CN46,0),MAX($P46-SUM(DV46:EK46),0))</f>
        <v>0</v>
      </c>
      <c r="EM46" s="48" t="n">
        <f aca="false">MIN(MAX((GK45*(1+GK$5/Setup!$C$36)+IF($V46=18,N($F46),0))-CO46,0),MAX($P46-SUM(DV46:EL46),0))</f>
        <v>0</v>
      </c>
      <c r="EN46" s="48" t="n">
        <f aca="false">MIN(MAX((GL45*(1+GL$5/Setup!$C$36)+IF($V46=19,N($F46),0))-CP46,0),MAX($P46-SUM(DV46:EM46),0))</f>
        <v>0</v>
      </c>
      <c r="EO46" s="48" t="n">
        <f aca="false">MIN(MAX((GM45*(1+GM$5/Setup!$C$36)+IF($V46=20,N($F46),0))-CQ46,0),MAX($P46-SUM(DV46:EN46),0))</f>
        <v>0</v>
      </c>
      <c r="EP46" s="48" t="n">
        <f aca="false">MIN(MAX((GN45*(1+GN$5/Setup!$C$36)+IF($V46=21,N($F46),0))-CR46,0),MAX($P46-SUM(DV46:EO46),0))</f>
        <v>0</v>
      </c>
      <c r="EQ46" s="48" t="n">
        <f aca="false">MIN(MAX((GO45*(1+GO$5/Setup!$C$36)+IF($V46=22,N($F46),0))-CS46,0),MAX($P46-SUM(DV46:EP46),0))</f>
        <v>0</v>
      </c>
      <c r="ER46" s="48" t="n">
        <f aca="false">MIN(MAX((GP45*(1+GP$5/Setup!$C$36)+IF($V46=23,N($F46),0))-CT46,0),MAX($P46-SUM(DV46:EQ46),0))</f>
        <v>0</v>
      </c>
      <c r="ES46" s="48" t="n">
        <f aca="false">MIN(MAX((GQ45*(1+GQ$5/Setup!$C$36)+IF($V46=24,N($F46),0))-CU46,0),MAX($P46-SUM(DV46:ER46),0))</f>
        <v>0</v>
      </c>
      <c r="ET46" s="48" t="n">
        <f aca="false">MIN(MAX((GR45*(1+GR$5/Setup!$C$36)+IF($V46=25,N($F46),0))-CV46,0),MAX($P46-SUM(DV46:ES46),0))</f>
        <v>0</v>
      </c>
      <c r="EU46" s="48" t="n">
        <f aca="false">MIN(MAX((GS45*(1+GS$5/Setup!$C$36)+IF($V46=26,N($F46),0))-CW46,0),MAX($P46-SUM(DV46:ET46),0))</f>
        <v>0</v>
      </c>
      <c r="EV46" s="48" t="n">
        <f aca="false">MIN(MAX((GT45*(1+GT$5/Setup!$C$36)+IF($V46=27,N($F46),0))-CX46,0),MAX($P46-SUM(DV46:EU46),0))</f>
        <v>0</v>
      </c>
      <c r="EW46" s="48" t="n">
        <f aca="false">MIN(MAX((GU45*(1+GU$5/Setup!$C$36)+IF($V46=28,N($F46),0))-CY46,0),MAX($P46-SUM(DV46:EV46),0))</f>
        <v>0</v>
      </c>
      <c r="EX46" s="48" t="n">
        <f aca="false">MIN(MAX((GV45*(1+GV$5/Setup!$C$36)+IF($V46=29,N($F46),0))-CZ46,0),MAX($P46-SUM(DV46:EW46),0))</f>
        <v>0</v>
      </c>
      <c r="EY46" s="48" t="n">
        <f aca="false">MIN(MAX((GW45*(1+GW$5/Setup!$C$36)+IF($V46=30,N($F46),0))-DA46,0),MAX($P46-SUM(DV46:EX46),0))</f>
        <v>0</v>
      </c>
      <c r="EZ46" s="48" t="n">
        <f aca="false">MIN(MAX((GX45*(1+GX$5/Setup!$C$36)+IF($V46=31,N($F46),0))-DB46,0),MAX($P46-SUM(DV46:EY46),0))</f>
        <v>0</v>
      </c>
      <c r="FA46" s="48" t="n">
        <f aca="false">MIN(MAX((GY45*(1+GY$5/Setup!$C$36)+IF($V46=32,N($F46),0))-DC46,0),MAX($P46-SUM(DV46:EZ46),0))</f>
        <v>0</v>
      </c>
      <c r="FB46" s="48" t="n">
        <f aca="false">MIN(MAX((GZ45*(1+GZ$5/Setup!$C$36)+IF($V46=33,N($F46),0))-DD46,0),MAX($P46-SUM(DV46:FA46),0))</f>
        <v>0</v>
      </c>
      <c r="FC46" s="48" t="n">
        <f aca="false">MIN(MAX((HA45*(1+HA$5/Setup!$C$36)+IF($V46=34,N($F46),0))-DE46,0),MAX($P46-SUM(DV46:FB46),0))</f>
        <v>0</v>
      </c>
      <c r="FD46" s="48" t="n">
        <f aca="false">MIN(MAX((HB45*(1+HB$5/Setup!$C$36)+IF($V46=35,N($F46),0))-DF46,0),MAX($P46-SUM(DV46:FC46),0))</f>
        <v>0</v>
      </c>
      <c r="FE46" s="48" t="n">
        <f aca="false">MIN(MAX((HC45*(1+HC$5/Setup!$C$36)+IF($V46=36,N($F46),0))-DG46,0),MAX($P46-SUM(DV46:FD46),0))</f>
        <v>0</v>
      </c>
      <c r="FF46" s="48" t="n">
        <f aca="false">MIN(MAX((HD45*(1+HD$5/Setup!$C$36)+IF($V46=37,N($F46),0))-DH46,0),MAX($P46-SUM(DV46:FE46),0))</f>
        <v>0</v>
      </c>
      <c r="FG46" s="48" t="n">
        <f aca="false">MIN(MAX((HE45*(1+HE$5/Setup!$C$36)+IF($V46=38,N($F46),0))-DI46,0),MAX($P46-SUM(DV46:FF46),0))</f>
        <v>0</v>
      </c>
      <c r="FH46" s="48" t="n">
        <f aca="false">MIN(MAX((HF45*(1+HF$5/Setup!$C$36)+IF($V46=39,N($F46),0))-DJ46,0),MAX($P46-SUM(DV46:FG46),0))</f>
        <v>0</v>
      </c>
      <c r="FI46" s="48" t="n">
        <f aca="false">MIN(MAX((HG45*(1+HG$5/Setup!$C$36)+IF($V46=40,N($F46),0))-DK46,0),MAX($P46-SUM(DV46:FH46),0))</f>
        <v>0</v>
      </c>
      <c r="FJ46" s="48" t="n">
        <f aca="false">MIN(MAX((HH45*(1+HH$5/Setup!$C$36)+IF($V46=41,N($F46),0))-DL46,0),MAX($P46-SUM(DV46:FI46),0))</f>
        <v>0</v>
      </c>
      <c r="FK46" s="48" t="n">
        <f aca="false">MIN(MAX((HI45*(1+HI$5/Setup!$C$36)+IF($V46=42,N($F46),0))-DM46,0),MAX($P46-SUM(DV46:FJ46),0))</f>
        <v>0</v>
      </c>
      <c r="FL46" s="48" t="n">
        <f aca="false">MIN(MAX((HJ45*(1+HJ$5/Setup!$C$36)+IF($V46=43,N($F46),0))-DN46,0),MAX($P46-SUM(DV46:FK46),0))</f>
        <v>0</v>
      </c>
      <c r="FM46" s="48" t="n">
        <f aca="false">MIN(MAX((HK45*(1+HK$5/Setup!$C$36)+IF($V46=44,N($F46),0))-DO46,0),MAX($P46-SUM(DV46:FL46),0))</f>
        <v>0</v>
      </c>
      <c r="FN46" s="48" t="n">
        <f aca="false">MIN(MAX((HL45*(1+HL$5/Setup!$C$36)+IF($V46=45,N($F46),0))-DP46,0),MAX($P46-SUM(DV46:FM46),0))</f>
        <v>0</v>
      </c>
      <c r="FO46" s="48" t="n">
        <f aca="false">MIN(MAX((HM45*(1+HM$5/Setup!$C$36)+IF($V46=46,N($F46),0))-DQ46,0),MAX($P46-SUM(DV46:FN46),0))</f>
        <v>0</v>
      </c>
      <c r="FP46" s="48" t="n">
        <f aca="false">MIN(MAX((HN45*(1+HN$5/Setup!$C$36)+IF($V46=47,N($F46),0))-DR46,0),MAX($P46-SUM(DV46:FO46),0))</f>
        <v>0</v>
      </c>
      <c r="FQ46" s="48" t="n">
        <f aca="false">MIN(MAX((HO45*(1+HO$5/Setup!$C$36)+IF($V46=48,N($F46),0))-DS46,0),MAX($P46-SUM(DV46:FP46),0))</f>
        <v>0</v>
      </c>
      <c r="FR46" s="48" t="n">
        <f aca="false">MIN(MAX((HP45*(1+HP$5/Setup!$C$36)+IF($V46=49,N($F46),0))-DT46,0),MAX($P46-SUM(DV46:FQ46),0))</f>
        <v>0</v>
      </c>
      <c r="FS46" s="48" t="n">
        <f aca="false">MIN(MAX((HQ45*(1+HQ$5/Setup!$C$36)+IF($V46=50,N($F46),0))-DU46,0),MAX($P46-SUM(DV46:FR46),0))</f>
        <v>0</v>
      </c>
      <c r="FT46" s="48" t="n">
        <f aca="false">IF((FT45*(1+FT$5/Setup!$C$36)+IF($V46=1,N($F46),0))-BX46-DV46&lt;0.005,0,(FT45*(1+FT$5/Setup!$C$36)+IF($V46=1,N($F46),0))-BX46-DV46)</f>
        <v>0</v>
      </c>
      <c r="FU46" s="48" t="n">
        <f aca="false">IF((FU45*(1+FU$5/Setup!$C$36)+IF($V46=2,N($F46),0))-BY46-DW46&lt;0.005,0,(FU45*(1+FU$5/Setup!$C$36)+IF($V46=2,N($F46),0))-BY46-DW46)</f>
        <v>0</v>
      </c>
      <c r="FV46" s="48" t="n">
        <f aca="false">IF((FV45*(1+FV$5/Setup!$C$36)+IF($V46=3,N($F46),0))-BZ46-DX46&lt;0.005,0,(FV45*(1+FV$5/Setup!$C$36)+IF($V46=3,N($F46),0))-BZ46-DX46)</f>
        <v>0</v>
      </c>
      <c r="FW46" s="48" t="n">
        <f aca="false">IF((FW45*(1+FW$5/Setup!$C$36)+IF($V46=4,N($F46),0))-CA46-DY46&lt;0.005,0,(FW45*(1+FW$5/Setup!$C$36)+IF($V46=4,N($F46),0))-CA46-DY46)</f>
        <v>0</v>
      </c>
      <c r="FX46" s="48" t="n">
        <f aca="false">IF((FX45*(1+FX$5/Setup!$C$36)+IF($V46=5,N($F46),0))-CB46-DZ46&lt;0.005,0,(FX45*(1+FX$5/Setup!$C$36)+IF($V46=5,N($F46),0))-CB46-DZ46)</f>
        <v>0</v>
      </c>
      <c r="FY46" s="48" t="n">
        <f aca="false">IF((FY45*(1+FY$5/Setup!$C$36)+IF($V46=6,N($F46),0))-CC46-EA46&lt;0.005,0,(FY45*(1+FY$5/Setup!$C$36)+IF($V46=6,N($F46),0))-CC46-EA46)</f>
        <v>0</v>
      </c>
      <c r="FZ46" s="48" t="n">
        <f aca="false">IF((FZ45*(1+FZ$5/Setup!$C$36)+IF($V46=7,N($F46),0))-CD46-EB46&lt;0.005,0,(FZ45*(1+FZ$5/Setup!$C$36)+IF($V46=7,N($F46),0))-CD46-EB46)</f>
        <v>0</v>
      </c>
      <c r="GA46" s="48" t="n">
        <f aca="false">IF((GA45*(1+GA$5/Setup!$C$36)+IF($V46=8,N($F46),0))-CE46-EC46&lt;0.005,0,(GA45*(1+GA$5/Setup!$C$36)+IF($V46=8,N($F46),0))-CE46-EC46)</f>
        <v>0</v>
      </c>
      <c r="GB46" s="48" t="n">
        <f aca="false">IF((GB45*(1+GB$5/Setup!$C$36)+IF($V46=9,N($F46),0))-CF46-ED46&lt;0.005,0,(GB45*(1+GB$5/Setup!$C$36)+IF($V46=9,N($F46),0))-CF46-ED46)</f>
        <v>0</v>
      </c>
      <c r="GC46" s="48" t="n">
        <f aca="false">IF((GC45*(1+GC$5/Setup!$C$36)+IF($V46=10,N($F46),0))-CG46-EE46&lt;0.005,0,(GC45*(1+GC$5/Setup!$C$36)+IF($V46=10,N($F46),0))-CG46-EE46)</f>
        <v>0</v>
      </c>
      <c r="GD46" s="48" t="n">
        <f aca="false">IF((GD45*(1+GD$5/Setup!$C$36)+IF($V46=11,N($F46),0))-CH46-EF46&lt;0.005,0,(GD45*(1+GD$5/Setup!$C$36)+IF($V46=11,N($F46),0))-CH46-EF46)</f>
        <v>0</v>
      </c>
      <c r="GE46" s="48" t="n">
        <f aca="false">IF((GE45*(1+GE$5/Setup!$C$36)+IF($V46=12,N($F46),0))-CI46-EG46&lt;0.005,0,(GE45*(1+GE$5/Setup!$C$36)+IF($V46=12,N($F46),0))-CI46-EG46)</f>
        <v>0</v>
      </c>
      <c r="GF46" s="48" t="n">
        <f aca="false">IF((GF45*(1+GF$5/Setup!$C$36)+IF($V46=13,N($F46),0))-CJ46-EH46&lt;0.005,0,(GF45*(1+GF$5/Setup!$C$36)+IF($V46=13,N($F46),0))-CJ46-EH46)</f>
        <v>0</v>
      </c>
      <c r="GG46" s="48" t="n">
        <f aca="false">IF((GG45*(1+GG$5/Setup!$C$36)+IF($V46=14,N($F46),0))-CK46-EI46&lt;0.005,0,(GG45*(1+GG$5/Setup!$C$36)+IF($V46=14,N($F46),0))-CK46-EI46)</f>
        <v>0</v>
      </c>
      <c r="GH46" s="48" t="n">
        <f aca="false">IF((GH45*(1+GH$5/Setup!$C$36)+IF($V46=15,N($F46),0))-CL46-EJ46&lt;0.005,0,(GH45*(1+GH$5/Setup!$C$36)+IF($V46=15,N($F46),0))-CL46-EJ46)</f>
        <v>0</v>
      </c>
      <c r="GI46" s="48" t="n">
        <f aca="false">IF((GI45*(1+GI$5/Setup!$C$36)+IF($V46=16,N($F46),0))-CM46-EK46&lt;0.005,0,(GI45*(1+GI$5/Setup!$C$36)+IF($V46=16,N($F46),0))-CM46-EK46)</f>
        <v>0</v>
      </c>
      <c r="GJ46" s="48" t="n">
        <f aca="false">IF((GJ45*(1+GJ$5/Setup!$C$36)+IF($V46=17,N($F46),0))-CN46-EL46&lt;0.005,0,(GJ45*(1+GJ$5/Setup!$C$36)+IF($V46=17,N($F46),0))-CN46-EL46)</f>
        <v>0</v>
      </c>
      <c r="GK46" s="48" t="n">
        <f aca="false">IF((GK45*(1+GK$5/Setup!$C$36)+IF($V46=18,N($F46),0))-CO46-EM46&lt;0.005,0,(GK45*(1+GK$5/Setup!$C$36)+IF($V46=18,N($F46),0))-CO46-EM46)</f>
        <v>0</v>
      </c>
      <c r="GL46" s="48" t="n">
        <f aca="false">IF((GL45*(1+GL$5/Setup!$C$36)+IF($V46=19,N($F46),0))-CP46-EN46&lt;0.005,0,(GL45*(1+GL$5/Setup!$C$36)+IF($V46=19,N($F46),0))-CP46-EN46)</f>
        <v>0</v>
      </c>
      <c r="GM46" s="48" t="n">
        <f aca="false">IF((GM45*(1+GM$5/Setup!$C$36)+IF($V46=20,N($F46),0))-CQ46-EO46&lt;0.005,0,(GM45*(1+GM$5/Setup!$C$36)+IF($V46=20,N($F46),0))-CQ46-EO46)</f>
        <v>0</v>
      </c>
      <c r="GN46" s="48" t="n">
        <f aca="false">IF((GN45*(1+GN$5/Setup!$C$36)+IF($V46=21,N($F46),0))-CR46-EP46&lt;0.005,0,(GN45*(1+GN$5/Setup!$C$36)+IF($V46=21,N($F46),0))-CR46-EP46)</f>
        <v>0</v>
      </c>
      <c r="GO46" s="48" t="n">
        <f aca="false">IF((GO45*(1+GO$5/Setup!$C$36)+IF($V46=22,N($F46),0))-CS46-EQ46&lt;0.005,0,(GO45*(1+GO$5/Setup!$C$36)+IF($V46=22,N($F46),0))-CS46-EQ46)</f>
        <v>0</v>
      </c>
      <c r="GP46" s="48" t="n">
        <f aca="false">IF((GP45*(1+GP$5/Setup!$C$36)+IF($V46=23,N($F46),0))-CT46-ER46&lt;0.005,0,(GP45*(1+GP$5/Setup!$C$36)+IF($V46=23,N($F46),0))-CT46-ER46)</f>
        <v>0</v>
      </c>
      <c r="GQ46" s="48" t="n">
        <f aca="false">IF((GQ45*(1+GQ$5/Setup!$C$36)+IF($V46=24,N($F46),0))-CU46-ES46&lt;0.005,0,(GQ45*(1+GQ$5/Setup!$C$36)+IF($V46=24,N($F46),0))-CU46-ES46)</f>
        <v>0</v>
      </c>
      <c r="GR46" s="48" t="n">
        <f aca="false">IF((GR45*(1+GR$5/Setup!$C$36)+IF($V46=25,N($F46),0))-CV46-ET46&lt;0.005,0,(GR45*(1+GR$5/Setup!$C$36)+IF($V46=25,N($F46),0))-CV46-ET46)</f>
        <v>0</v>
      </c>
      <c r="GS46" s="48" t="n">
        <f aca="false">IF((GS45*(1+GS$5/Setup!$C$36)+IF($V46=26,N($F46),0))-CW46-EU46&lt;0.005,0,(GS45*(1+GS$5/Setup!$C$36)+IF($V46=26,N($F46),0))-CW46-EU46)</f>
        <v>0</v>
      </c>
      <c r="GT46" s="48" t="n">
        <f aca="false">IF((GT45*(1+GT$5/Setup!$C$36)+IF($V46=27,N($F46),0))-CX46-EV46&lt;0.005,0,(GT45*(1+GT$5/Setup!$C$36)+IF($V46=27,N($F46),0))-CX46-EV46)</f>
        <v>0</v>
      </c>
      <c r="GU46" s="48" t="n">
        <f aca="false">IF((GU45*(1+GU$5/Setup!$C$36)+IF($V46=28,N($F46),0))-CY46-EW46&lt;0.005,0,(GU45*(1+GU$5/Setup!$C$36)+IF($V46=28,N($F46),0))-CY46-EW46)</f>
        <v>0</v>
      </c>
      <c r="GV46" s="48" t="n">
        <f aca="false">IF((GV45*(1+GV$5/Setup!$C$36)+IF($V46=29,N($F46),0))-CZ46-EX46&lt;0.005,0,(GV45*(1+GV$5/Setup!$C$36)+IF($V46=29,N($F46),0))-CZ46-EX46)</f>
        <v>0</v>
      </c>
      <c r="GW46" s="48" t="n">
        <f aca="false">IF((GW45*(1+GW$5/Setup!$C$36)+IF($V46=30,N($F46),0))-DA46-EY46&lt;0.005,0,(GW45*(1+GW$5/Setup!$C$36)+IF($V46=30,N($F46),0))-DA46-EY46)</f>
        <v>0</v>
      </c>
      <c r="GX46" s="48" t="n">
        <f aca="false">IF((GX45*(1+GX$5/Setup!$C$36)+IF($V46=31,N($F46),0))-DB46-EZ46&lt;0.005,0,(GX45*(1+GX$5/Setup!$C$36)+IF($V46=31,N($F46),0))-DB46-EZ46)</f>
        <v>0</v>
      </c>
      <c r="GY46" s="48" t="n">
        <f aca="false">IF((GY45*(1+GY$5/Setup!$C$36)+IF($V46=32,N($F46),0))-DC46-FA46&lt;0.005,0,(GY45*(1+GY$5/Setup!$C$36)+IF($V46=32,N($F46),0))-DC46-FA46)</f>
        <v>0</v>
      </c>
      <c r="GZ46" s="48" t="n">
        <f aca="false">IF((GZ45*(1+GZ$5/Setup!$C$36)+IF($V46=33,N($F46),0))-DD46-FB46&lt;0.005,0,(GZ45*(1+GZ$5/Setup!$C$36)+IF($V46=33,N($F46),0))-DD46-FB46)</f>
        <v>0</v>
      </c>
      <c r="HA46" s="48" t="n">
        <f aca="false">IF((HA45*(1+HA$5/Setup!$C$36)+IF($V46=34,N($F46),0))-DE46-FC46&lt;0.005,0,(HA45*(1+HA$5/Setup!$C$36)+IF($V46=34,N($F46),0))-DE46-FC46)</f>
        <v>0</v>
      </c>
      <c r="HB46" s="48" t="n">
        <f aca="false">IF((HB45*(1+HB$5/Setup!$C$36)+IF($V46=35,N($F46),0))-DF46-FD46&lt;0.005,0,(HB45*(1+HB$5/Setup!$C$36)+IF($V46=35,N($F46),0))-DF46-FD46)</f>
        <v>0</v>
      </c>
      <c r="HC46" s="48" t="n">
        <f aca="false">IF((HC45*(1+HC$5/Setup!$C$36)+IF($V46=36,N($F46),0))-DG46-FE46&lt;0.005,0,(HC45*(1+HC$5/Setup!$C$36)+IF($V46=36,N($F46),0))-DG46-FE46)</f>
        <v>0</v>
      </c>
      <c r="HD46" s="48" t="n">
        <f aca="false">IF((HD45*(1+HD$5/Setup!$C$36)+IF($V46=37,N($F46),0))-DH46-FF46&lt;0.005,0,(HD45*(1+HD$5/Setup!$C$36)+IF($V46=37,N($F46),0))-DH46-FF46)</f>
        <v>0</v>
      </c>
      <c r="HE46" s="48" t="n">
        <f aca="false">IF((HE45*(1+HE$5/Setup!$C$36)+IF($V46=38,N($F46),0))-DI46-FG46&lt;0.005,0,(HE45*(1+HE$5/Setup!$C$36)+IF($V46=38,N($F46),0))-DI46-FG46)</f>
        <v>0</v>
      </c>
      <c r="HF46" s="48" t="n">
        <f aca="false">IF((HF45*(1+HF$5/Setup!$C$36)+IF($V46=39,N($F46),0))-DJ46-FH46&lt;0.005,0,(HF45*(1+HF$5/Setup!$C$36)+IF($V46=39,N($F46),0))-DJ46-FH46)</f>
        <v>0</v>
      </c>
      <c r="HG46" s="48" t="n">
        <f aca="false">IF((HG45*(1+HG$5/Setup!$C$36)+IF($V46=40,N($F46),0))-DK46-FI46&lt;0.005,0,(HG45*(1+HG$5/Setup!$C$36)+IF($V46=40,N($F46),0))-DK46-FI46)</f>
        <v>0</v>
      </c>
      <c r="HH46" s="48" t="n">
        <f aca="false">IF((HH45*(1+HH$5/Setup!$C$36)+IF($V46=41,N($F46),0))-DL46-FJ46&lt;0.005,0,(HH45*(1+HH$5/Setup!$C$36)+IF($V46=41,N($F46),0))-DL46-FJ46)</f>
        <v>0</v>
      </c>
      <c r="HI46" s="48" t="n">
        <f aca="false">IF((HI45*(1+HI$5/Setup!$C$36)+IF($V46=42,N($F46),0))-DM46-FK46&lt;0.005,0,(HI45*(1+HI$5/Setup!$C$36)+IF($V46=42,N($F46),0))-DM46-FK46)</f>
        <v>0</v>
      </c>
      <c r="HJ46" s="48" t="n">
        <f aca="false">IF((HJ45*(1+HJ$5/Setup!$C$36)+IF($V46=43,N($F46),0))-DN46-FL46&lt;0.005,0,(HJ45*(1+HJ$5/Setup!$C$36)+IF($V46=43,N($F46),0))-DN46-FL46)</f>
        <v>0</v>
      </c>
      <c r="HK46" s="48" t="n">
        <f aca="false">IF((HK45*(1+HK$5/Setup!$C$36)+IF($V46=44,N($F46),0))-DO46-FM46&lt;0.005,0,(HK45*(1+HK$5/Setup!$C$36)+IF($V46=44,N($F46),0))-DO46-FM46)</f>
        <v>0</v>
      </c>
      <c r="HL46" s="48" t="n">
        <f aca="false">IF((HL45*(1+HL$5/Setup!$C$36)+IF($V46=45,N($F46),0))-DP46-FN46&lt;0.005,0,(HL45*(1+HL$5/Setup!$C$36)+IF($V46=45,N($F46),0))-DP46-FN46)</f>
        <v>0</v>
      </c>
      <c r="HM46" s="48" t="n">
        <f aca="false">IF((HM45*(1+HM$5/Setup!$C$36)+IF($V46=46,N($F46),0))-DQ46-FO46&lt;0.005,0,(HM45*(1+HM$5/Setup!$C$36)+IF($V46=46,N($F46),0))-DQ46-FO46)</f>
        <v>0</v>
      </c>
      <c r="HN46" s="48" t="n">
        <f aca="false">IF((HN45*(1+HN$5/Setup!$C$36)+IF($V46=47,N($F46),0))-DR46-FP46&lt;0.005,0,(HN45*(1+HN$5/Setup!$C$36)+IF($V46=47,N($F46),0))-DR46-FP46)</f>
        <v>0</v>
      </c>
      <c r="HO46" s="48" t="n">
        <f aca="false">IF((HO45*(1+HO$5/Setup!$C$36)+IF($V46=48,N($F46),0))-DS46-FQ46&lt;0.005,0,(HO45*(1+HO$5/Setup!$C$36)+IF($V46=48,N($F46),0))-DS46-FQ46)</f>
        <v>0</v>
      </c>
      <c r="HP46" s="48" t="n">
        <f aca="false">IF((HP45*(1+HP$5/Setup!$C$36)+IF($V46=49,N($F46),0))-DT46-FR46&lt;0.005,0,(HP45*(1+HP$5/Setup!$C$36)+IF($V46=49,N($F46),0))-DT46-FR46)</f>
        <v>0</v>
      </c>
      <c r="HQ46" s="48" t="n">
        <f aca="false">IF((HQ45*(1+HQ$5/Setup!$C$36)+IF($V46=50,N($F46),0))-DU46-FS46&lt;0.005,0,(HQ45*(1+HQ$5/Setup!$C$36)+IF($V46=50,N($F46),0))-DU46-FS46)</f>
        <v>0</v>
      </c>
    </row>
    <row r="47" customFormat="false" ht="15" hidden="false" customHeight="false" outlineLevel="0" collapsed="false">
      <c r="A47" s="44" t="n">
        <v>39</v>
      </c>
      <c r="B47" s="45" t="n">
        <f aca="false">IF(Setup!$C$7="Every month",EDATE(Setup!$C$8,($A47-1)),IF(Setup!$C$7="Twice a month",DATE(YEAR(Setup!$C$8),MONTH(Setup!$C$8)+INT((($A47-1)+Setup!$C$41)/2),MIN(IF(MOD(($A47-1)+Setup!$C$41,2)=0,Setup!$C$39,Setup!$C$40),DAY(EOMONTH(DATE(YEAR(Setup!$C$8),MONTH(Setup!$C$8)+INT((($A47-1)+Setup!$C$41)/2),1),0)))),Setup!$C$8+($A47-1)*IF(Setup!$C$7="Every week",7,14)))</f>
        <v>46857</v>
      </c>
      <c r="C47" s="45" t="n">
        <f aca="false">IF(Setup!$C$7="Every month",EDATE(Setup!$C$8,$A47),IF(Setup!$C$7="Twice a month",DATE(YEAR(Setup!$C$8),MONTH(Setup!$C$8)+INT(($A47+Setup!$C$41)/2),MIN(IF(MOD($A47+Setup!$C$41,2)=0,Setup!$C$39,Setup!$C$40),DAY(EOMONTH(DATE(YEAR(Setup!$C$8),MONTH(Setup!$C$8)+INT(($A47+Setup!$C$41)/2),1),0)))),Setup!$C$8+$A47*IF(Setup!$C$7="Every week",7,14)))</f>
        <v>46871</v>
      </c>
      <c r="D47" s="46"/>
      <c r="E47" s="47"/>
      <c r="F47" s="47"/>
      <c r="G47" s="47"/>
      <c r="H47" s="47"/>
      <c r="I47" s="48" t="n">
        <f aca="false">N(Setup!$C$11)+N(E47)</f>
        <v>100</v>
      </c>
      <c r="J47" s="48" t="n">
        <f aca="false">MIN(Setup!$C$37,MAX(I47,0))</f>
        <v>9.23076923076923</v>
      </c>
      <c r="K47" s="48" t="n">
        <f aca="false">MIN(MAX(N(Setup!$C$14)-L46,0),MAX(I47-J47,0))</f>
        <v>0</v>
      </c>
      <c r="L47" s="48" t="n">
        <f aca="false">L46+K47-N(G47)</f>
        <v>500</v>
      </c>
      <c r="M47" s="48" t="n">
        <f aca="false">M46+J47-N(H47)</f>
        <v>360</v>
      </c>
      <c r="N47" s="48" t="n">
        <f aca="false">SUM(BX47:DU47)</f>
        <v>0</v>
      </c>
      <c r="O47" s="48" t="n">
        <f aca="false">SUM(Z47:BW47)-N47</f>
        <v>40</v>
      </c>
      <c r="P47" s="48" t="n">
        <f aca="false">MAX(I47-J47-K47,0)+O47</f>
        <v>130.769230769231</v>
      </c>
      <c r="Q47" s="48" t="n">
        <f aca="false">SUM(DV47:FS47)</f>
        <v>0</v>
      </c>
      <c r="R47" s="49" t="n">
        <f aca="false">N47+J47+K47+Q47</f>
        <v>9.23076923076923</v>
      </c>
      <c r="S47" s="48" t="n">
        <f aca="false">T47-T46-N(F47)+N47+Q47</f>
        <v>0</v>
      </c>
      <c r="T47" s="49" t="n">
        <f aca="false">SUM(FT47:HQ47)</f>
        <v>0</v>
      </c>
      <c r="U47" s="44" t="str">
        <f aca="false">IF(T46&lt;0.005,"",INDEX(Helpers!$C$2:$C$51,IF(_xlfn.MINIFS($DV$6:$FS$6,DV47:FS47,"&gt;0.005")=0,V47,_xlfn.MINIFS($DV$6:$FS$6,DV47:FS47,"&gt;0.005"))))</f>
        <v/>
      </c>
      <c r="V47" s="44" t="n">
        <f aca="false">IF(_xlfn.MINIFS($FT$6:$HQ$6,FT46:HQ46,"&gt;0.005")=0,1,_xlfn.MINIFS($FT$6:$HQ$6,FT46:HQ46,"&gt;0.005"))</f>
        <v>1</v>
      </c>
      <c r="W47" s="44" t="n">
        <f aca="false">IF(AND(D47&lt;&gt;"Paid",T46&gt;0.005),1,0)</f>
        <v>0</v>
      </c>
      <c r="X47" s="48" t="n">
        <f aca="false">SUMPRODUCT(((Helpers!$G$2:$G$51*(1+(Helpers!$D$2:$D$51+0.000000001)/12)^(($B47-Setup!$C$8)/(365.25/12))-Helpers!$E$2:$E$51*((1+(Helpers!$D$2:$D$51+0.000000001)/12)^(($B47-Setup!$C$8)/(365.25/12))-1)/((Helpers!$D$2:$D$51+0.000000001)/12))&gt;0)*(Helpers!$G$2:$G$51*(1+(Helpers!$D$2:$D$51+0.000000001)/12)^(($B47-Setup!$C$8)/(365.25/12))-Helpers!$E$2:$E$51*((1+(Helpers!$D$2:$D$51+0.000000001)/12)^(($B47-Setup!$C$8)/(365.25/12))-1)/((Helpers!$D$2:$D$51+0.000000001)/12)))</f>
        <v>953.887404015458</v>
      </c>
      <c r="Y47" s="48"/>
      <c r="Z47" s="48" t="n">
        <f aca="false">IF(OR(N(Z$5)=0,Z$6=""),0,Z$5*((DATE(YEAR($B47),MONTH($B47),MIN(Z$6,DAY(EOMONTH($B47,0))))&gt;=$B47)*(DATE(YEAR($B47),MONTH($B47),MIN(Z$6,DAY(EOMONTH($B47,0))))&lt;$C47)+(DATE(YEAR($B47),MONTH($B47)+1,MIN(Z$6,DAY(EOMONTH($B47,1))))&gt;=$B47)*(DATE(YEAR($B47),MONTH($B47)+1,MIN(Z$6,DAY(EOMONTH($B47,1))))&lt;$C47)))</f>
        <v>0</v>
      </c>
      <c r="AA47" s="48" t="n">
        <f aca="false">IF(OR(N(AA$5)=0,AA$6=""),0,AA$5*((DATE(YEAR($B47),MONTH($B47),MIN(AA$6,DAY(EOMONTH($B47,0))))&gt;=$B47)*(DATE(YEAR($B47),MONTH($B47),MIN(AA$6,DAY(EOMONTH($B47,0))))&lt;$C47)+(DATE(YEAR($B47),MONTH($B47)+1,MIN(AA$6,DAY(EOMONTH($B47,1))))&gt;=$B47)*(DATE(YEAR($B47),MONTH($B47)+1,MIN(AA$6,DAY(EOMONTH($B47,1))))&lt;$C47)))</f>
        <v>40</v>
      </c>
      <c r="AB47" s="48" t="n">
        <f aca="false">IF(OR(N(AB$5)=0,AB$6=""),0,AB$5*((DATE(YEAR($B47),MONTH($B47),MIN(AB$6,DAY(EOMONTH($B47,0))))&gt;=$B47)*(DATE(YEAR($B47),MONTH($B47),MIN(AB$6,DAY(EOMONTH($B47,0))))&lt;$C47)+(DATE(YEAR($B47),MONTH($B47)+1,MIN(AB$6,DAY(EOMONTH($B47,1))))&gt;=$B47)*(DATE(YEAR($B47),MONTH($B47)+1,MIN(AB$6,DAY(EOMONTH($B47,1))))&lt;$C47)))</f>
        <v>0</v>
      </c>
      <c r="AC47" s="48" t="n">
        <f aca="false">IF(OR(N(AC$5)=0,AC$6=""),0,AC$5*((DATE(YEAR($B47),MONTH($B47),MIN(AC$6,DAY(EOMONTH($B47,0))))&gt;=$B47)*(DATE(YEAR($B47),MONTH($B47),MIN(AC$6,DAY(EOMONTH($B47,0))))&lt;$C47)+(DATE(YEAR($B47),MONTH($B47)+1,MIN(AC$6,DAY(EOMONTH($B47,1))))&gt;=$B47)*(DATE(YEAR($B47),MONTH($B47)+1,MIN(AC$6,DAY(EOMONTH($B47,1))))&lt;$C47)))</f>
        <v>0</v>
      </c>
      <c r="AD47" s="48" t="n">
        <f aca="false">IF(OR(N(AD$5)=0,AD$6=""),0,AD$5*((DATE(YEAR($B47),MONTH($B47),MIN(AD$6,DAY(EOMONTH($B47,0))))&gt;=$B47)*(DATE(YEAR($B47),MONTH($B47),MIN(AD$6,DAY(EOMONTH($B47,0))))&lt;$C47)+(DATE(YEAR($B47),MONTH($B47)+1,MIN(AD$6,DAY(EOMONTH($B47,1))))&gt;=$B47)*(DATE(YEAR($B47),MONTH($B47)+1,MIN(AD$6,DAY(EOMONTH($B47,1))))&lt;$C47)))</f>
        <v>0</v>
      </c>
      <c r="AE47" s="48" t="n">
        <f aca="false">IF(OR(N(AE$5)=0,AE$6=""),0,AE$5*((DATE(YEAR($B47),MONTH($B47),MIN(AE$6,DAY(EOMONTH($B47,0))))&gt;=$B47)*(DATE(YEAR($B47),MONTH($B47),MIN(AE$6,DAY(EOMONTH($B47,0))))&lt;$C47)+(DATE(YEAR($B47),MONTH($B47)+1,MIN(AE$6,DAY(EOMONTH($B47,1))))&gt;=$B47)*(DATE(YEAR($B47),MONTH($B47)+1,MIN(AE$6,DAY(EOMONTH($B47,1))))&lt;$C47)))</f>
        <v>0</v>
      </c>
      <c r="AF47" s="48" t="n">
        <f aca="false">IF(OR(N(AF$5)=0,AF$6=""),0,AF$5*((DATE(YEAR($B47),MONTH($B47),MIN(AF$6,DAY(EOMONTH($B47,0))))&gt;=$B47)*(DATE(YEAR($B47),MONTH($B47),MIN(AF$6,DAY(EOMONTH($B47,0))))&lt;$C47)+(DATE(YEAR($B47),MONTH($B47)+1,MIN(AF$6,DAY(EOMONTH($B47,1))))&gt;=$B47)*(DATE(YEAR($B47),MONTH($B47)+1,MIN(AF$6,DAY(EOMONTH($B47,1))))&lt;$C47)))</f>
        <v>0</v>
      </c>
      <c r="AG47" s="48" t="n">
        <f aca="false">IF(OR(N(AG$5)=0,AG$6=""),0,AG$5*((DATE(YEAR($B47),MONTH($B47),MIN(AG$6,DAY(EOMONTH($B47,0))))&gt;=$B47)*(DATE(YEAR($B47),MONTH($B47),MIN(AG$6,DAY(EOMONTH($B47,0))))&lt;$C47)+(DATE(YEAR($B47),MONTH($B47)+1,MIN(AG$6,DAY(EOMONTH($B47,1))))&gt;=$B47)*(DATE(YEAR($B47),MONTH($B47)+1,MIN(AG$6,DAY(EOMONTH($B47,1))))&lt;$C47)))</f>
        <v>0</v>
      </c>
      <c r="AH47" s="48" t="n">
        <f aca="false">IF(OR(N(AH$5)=0,AH$6=""),0,AH$5*((DATE(YEAR($B47),MONTH($B47),MIN(AH$6,DAY(EOMONTH($B47,0))))&gt;=$B47)*(DATE(YEAR($B47),MONTH($B47),MIN(AH$6,DAY(EOMONTH($B47,0))))&lt;$C47)+(DATE(YEAR($B47),MONTH($B47)+1,MIN(AH$6,DAY(EOMONTH($B47,1))))&gt;=$B47)*(DATE(YEAR($B47),MONTH($B47)+1,MIN(AH$6,DAY(EOMONTH($B47,1))))&lt;$C47)))</f>
        <v>0</v>
      </c>
      <c r="AI47" s="48" t="n">
        <f aca="false">IF(OR(N(AI$5)=0,AI$6=""),0,AI$5*((DATE(YEAR($B47),MONTH($B47),MIN(AI$6,DAY(EOMONTH($B47,0))))&gt;=$B47)*(DATE(YEAR($B47),MONTH($B47),MIN(AI$6,DAY(EOMONTH($B47,0))))&lt;$C47)+(DATE(YEAR($B47),MONTH($B47)+1,MIN(AI$6,DAY(EOMONTH($B47,1))))&gt;=$B47)*(DATE(YEAR($B47),MONTH($B47)+1,MIN(AI$6,DAY(EOMONTH($B47,1))))&lt;$C47)))</f>
        <v>0</v>
      </c>
      <c r="AJ47" s="48" t="n">
        <f aca="false">IF(OR(N(AJ$5)=0,AJ$6=""),0,AJ$5*((DATE(YEAR($B47),MONTH($B47),MIN(AJ$6,DAY(EOMONTH($B47,0))))&gt;=$B47)*(DATE(YEAR($B47),MONTH($B47),MIN(AJ$6,DAY(EOMONTH($B47,0))))&lt;$C47)+(DATE(YEAR($B47),MONTH($B47)+1,MIN(AJ$6,DAY(EOMONTH($B47,1))))&gt;=$B47)*(DATE(YEAR($B47),MONTH($B47)+1,MIN(AJ$6,DAY(EOMONTH($B47,1))))&lt;$C47)))</f>
        <v>0</v>
      </c>
      <c r="AK47" s="48" t="n">
        <f aca="false">IF(OR(N(AK$5)=0,AK$6=""),0,AK$5*((DATE(YEAR($B47),MONTH($B47),MIN(AK$6,DAY(EOMONTH($B47,0))))&gt;=$B47)*(DATE(YEAR($B47),MONTH($B47),MIN(AK$6,DAY(EOMONTH($B47,0))))&lt;$C47)+(DATE(YEAR($B47),MONTH($B47)+1,MIN(AK$6,DAY(EOMONTH($B47,1))))&gt;=$B47)*(DATE(YEAR($B47),MONTH($B47)+1,MIN(AK$6,DAY(EOMONTH($B47,1))))&lt;$C47)))</f>
        <v>0</v>
      </c>
      <c r="AL47" s="48" t="n">
        <f aca="false">IF(OR(N(AL$5)=0,AL$6=""),0,AL$5*((DATE(YEAR($B47),MONTH($B47),MIN(AL$6,DAY(EOMONTH($B47,0))))&gt;=$B47)*(DATE(YEAR($B47),MONTH($B47),MIN(AL$6,DAY(EOMONTH($B47,0))))&lt;$C47)+(DATE(YEAR($B47),MONTH($B47)+1,MIN(AL$6,DAY(EOMONTH($B47,1))))&gt;=$B47)*(DATE(YEAR($B47),MONTH($B47)+1,MIN(AL$6,DAY(EOMONTH($B47,1))))&lt;$C47)))</f>
        <v>0</v>
      </c>
      <c r="AM47" s="48" t="n">
        <f aca="false">IF(OR(N(AM$5)=0,AM$6=""),0,AM$5*((DATE(YEAR($B47),MONTH($B47),MIN(AM$6,DAY(EOMONTH($B47,0))))&gt;=$B47)*(DATE(YEAR($B47),MONTH($B47),MIN(AM$6,DAY(EOMONTH($B47,0))))&lt;$C47)+(DATE(YEAR($B47),MONTH($B47)+1,MIN(AM$6,DAY(EOMONTH($B47,1))))&gt;=$B47)*(DATE(YEAR($B47),MONTH($B47)+1,MIN(AM$6,DAY(EOMONTH($B47,1))))&lt;$C47)))</f>
        <v>0</v>
      </c>
      <c r="AN47" s="48" t="n">
        <f aca="false">IF(OR(N(AN$5)=0,AN$6=""),0,AN$5*((DATE(YEAR($B47),MONTH($B47),MIN(AN$6,DAY(EOMONTH($B47,0))))&gt;=$B47)*(DATE(YEAR($B47),MONTH($B47),MIN(AN$6,DAY(EOMONTH($B47,0))))&lt;$C47)+(DATE(YEAR($B47),MONTH($B47)+1,MIN(AN$6,DAY(EOMONTH($B47,1))))&gt;=$B47)*(DATE(YEAR($B47),MONTH($B47)+1,MIN(AN$6,DAY(EOMONTH($B47,1))))&lt;$C47)))</f>
        <v>0</v>
      </c>
      <c r="AO47" s="48" t="n">
        <f aca="false">IF(OR(N(AO$5)=0,AO$6=""),0,AO$5*((DATE(YEAR($B47),MONTH($B47),MIN(AO$6,DAY(EOMONTH($B47,0))))&gt;=$B47)*(DATE(YEAR($B47),MONTH($B47),MIN(AO$6,DAY(EOMONTH($B47,0))))&lt;$C47)+(DATE(YEAR($B47),MONTH($B47)+1,MIN(AO$6,DAY(EOMONTH($B47,1))))&gt;=$B47)*(DATE(YEAR($B47),MONTH($B47)+1,MIN(AO$6,DAY(EOMONTH($B47,1))))&lt;$C47)))</f>
        <v>0</v>
      </c>
      <c r="AP47" s="48" t="n">
        <f aca="false">IF(OR(N(AP$5)=0,AP$6=""),0,AP$5*((DATE(YEAR($B47),MONTH($B47),MIN(AP$6,DAY(EOMONTH($B47,0))))&gt;=$B47)*(DATE(YEAR($B47),MONTH($B47),MIN(AP$6,DAY(EOMONTH($B47,0))))&lt;$C47)+(DATE(YEAR($B47),MONTH($B47)+1,MIN(AP$6,DAY(EOMONTH($B47,1))))&gt;=$B47)*(DATE(YEAR($B47),MONTH($B47)+1,MIN(AP$6,DAY(EOMONTH($B47,1))))&lt;$C47)))</f>
        <v>0</v>
      </c>
      <c r="AQ47" s="48" t="n">
        <f aca="false">IF(OR(N(AQ$5)=0,AQ$6=""),0,AQ$5*((DATE(YEAR($B47),MONTH($B47),MIN(AQ$6,DAY(EOMONTH($B47,0))))&gt;=$B47)*(DATE(YEAR($B47),MONTH($B47),MIN(AQ$6,DAY(EOMONTH($B47,0))))&lt;$C47)+(DATE(YEAR($B47),MONTH($B47)+1,MIN(AQ$6,DAY(EOMONTH($B47,1))))&gt;=$B47)*(DATE(YEAR($B47),MONTH($B47)+1,MIN(AQ$6,DAY(EOMONTH($B47,1))))&lt;$C47)))</f>
        <v>0</v>
      </c>
      <c r="AR47" s="48" t="n">
        <f aca="false">IF(OR(N(AR$5)=0,AR$6=""),0,AR$5*((DATE(YEAR($B47),MONTH($B47),MIN(AR$6,DAY(EOMONTH($B47,0))))&gt;=$B47)*(DATE(YEAR($B47),MONTH($B47),MIN(AR$6,DAY(EOMONTH($B47,0))))&lt;$C47)+(DATE(YEAR($B47),MONTH($B47)+1,MIN(AR$6,DAY(EOMONTH($B47,1))))&gt;=$B47)*(DATE(YEAR($B47),MONTH($B47)+1,MIN(AR$6,DAY(EOMONTH($B47,1))))&lt;$C47)))</f>
        <v>0</v>
      </c>
      <c r="AS47" s="48" t="n">
        <f aca="false">IF(OR(N(AS$5)=0,AS$6=""),0,AS$5*((DATE(YEAR($B47),MONTH($B47),MIN(AS$6,DAY(EOMONTH($B47,0))))&gt;=$B47)*(DATE(YEAR($B47),MONTH($B47),MIN(AS$6,DAY(EOMONTH($B47,0))))&lt;$C47)+(DATE(YEAR($B47),MONTH($B47)+1,MIN(AS$6,DAY(EOMONTH($B47,1))))&gt;=$B47)*(DATE(YEAR($B47),MONTH($B47)+1,MIN(AS$6,DAY(EOMONTH($B47,1))))&lt;$C47)))</f>
        <v>0</v>
      </c>
      <c r="AT47" s="48" t="n">
        <f aca="false">IF(OR(N(AT$5)=0,AT$6=""),0,AT$5*((DATE(YEAR($B47),MONTH($B47),MIN(AT$6,DAY(EOMONTH($B47,0))))&gt;=$B47)*(DATE(YEAR($B47),MONTH($B47),MIN(AT$6,DAY(EOMONTH($B47,0))))&lt;$C47)+(DATE(YEAR($B47),MONTH($B47)+1,MIN(AT$6,DAY(EOMONTH($B47,1))))&gt;=$B47)*(DATE(YEAR($B47),MONTH($B47)+1,MIN(AT$6,DAY(EOMONTH($B47,1))))&lt;$C47)))</f>
        <v>0</v>
      </c>
      <c r="AU47" s="48" t="n">
        <f aca="false">IF(OR(N(AU$5)=0,AU$6=""),0,AU$5*((DATE(YEAR($B47),MONTH($B47),MIN(AU$6,DAY(EOMONTH($B47,0))))&gt;=$B47)*(DATE(YEAR($B47),MONTH($B47),MIN(AU$6,DAY(EOMONTH($B47,0))))&lt;$C47)+(DATE(YEAR($B47),MONTH($B47)+1,MIN(AU$6,DAY(EOMONTH($B47,1))))&gt;=$B47)*(DATE(YEAR($B47),MONTH($B47)+1,MIN(AU$6,DAY(EOMONTH($B47,1))))&lt;$C47)))</f>
        <v>0</v>
      </c>
      <c r="AV47" s="48" t="n">
        <f aca="false">IF(OR(N(AV$5)=0,AV$6=""),0,AV$5*((DATE(YEAR($B47),MONTH($B47),MIN(AV$6,DAY(EOMONTH($B47,0))))&gt;=$B47)*(DATE(YEAR($B47),MONTH($B47),MIN(AV$6,DAY(EOMONTH($B47,0))))&lt;$C47)+(DATE(YEAR($B47),MONTH($B47)+1,MIN(AV$6,DAY(EOMONTH($B47,1))))&gt;=$B47)*(DATE(YEAR($B47),MONTH($B47)+1,MIN(AV$6,DAY(EOMONTH($B47,1))))&lt;$C47)))</f>
        <v>0</v>
      </c>
      <c r="AW47" s="48" t="n">
        <f aca="false">IF(OR(N(AW$5)=0,AW$6=""),0,AW$5*((DATE(YEAR($B47),MONTH($B47),MIN(AW$6,DAY(EOMONTH($B47,0))))&gt;=$B47)*(DATE(YEAR($B47),MONTH($B47),MIN(AW$6,DAY(EOMONTH($B47,0))))&lt;$C47)+(DATE(YEAR($B47),MONTH($B47)+1,MIN(AW$6,DAY(EOMONTH($B47,1))))&gt;=$B47)*(DATE(YEAR($B47),MONTH($B47)+1,MIN(AW$6,DAY(EOMONTH($B47,1))))&lt;$C47)))</f>
        <v>0</v>
      </c>
      <c r="AX47" s="48" t="n">
        <f aca="false">IF(OR(N(AX$5)=0,AX$6=""),0,AX$5*((DATE(YEAR($B47),MONTH($B47),MIN(AX$6,DAY(EOMONTH($B47,0))))&gt;=$B47)*(DATE(YEAR($B47),MONTH($B47),MIN(AX$6,DAY(EOMONTH($B47,0))))&lt;$C47)+(DATE(YEAR($B47),MONTH($B47)+1,MIN(AX$6,DAY(EOMONTH($B47,1))))&gt;=$B47)*(DATE(YEAR($B47),MONTH($B47)+1,MIN(AX$6,DAY(EOMONTH($B47,1))))&lt;$C47)))</f>
        <v>0</v>
      </c>
      <c r="AY47" s="48" t="n">
        <f aca="false">IF(OR(N(AY$5)=0,AY$6=""),0,AY$5*((DATE(YEAR($B47),MONTH($B47),MIN(AY$6,DAY(EOMONTH($B47,0))))&gt;=$B47)*(DATE(YEAR($B47),MONTH($B47),MIN(AY$6,DAY(EOMONTH($B47,0))))&lt;$C47)+(DATE(YEAR($B47),MONTH($B47)+1,MIN(AY$6,DAY(EOMONTH($B47,1))))&gt;=$B47)*(DATE(YEAR($B47),MONTH($B47)+1,MIN(AY$6,DAY(EOMONTH($B47,1))))&lt;$C47)))</f>
        <v>0</v>
      </c>
      <c r="AZ47" s="48" t="n">
        <f aca="false">IF(OR(N(AZ$5)=0,AZ$6=""),0,AZ$5*((DATE(YEAR($B47),MONTH($B47),MIN(AZ$6,DAY(EOMONTH($B47,0))))&gt;=$B47)*(DATE(YEAR($B47),MONTH($B47),MIN(AZ$6,DAY(EOMONTH($B47,0))))&lt;$C47)+(DATE(YEAR($B47),MONTH($B47)+1,MIN(AZ$6,DAY(EOMONTH($B47,1))))&gt;=$B47)*(DATE(YEAR($B47),MONTH($B47)+1,MIN(AZ$6,DAY(EOMONTH($B47,1))))&lt;$C47)))</f>
        <v>0</v>
      </c>
      <c r="BA47" s="48" t="n">
        <f aca="false">IF(OR(N(BA$5)=0,BA$6=""),0,BA$5*((DATE(YEAR($B47),MONTH($B47),MIN(BA$6,DAY(EOMONTH($B47,0))))&gt;=$B47)*(DATE(YEAR($B47),MONTH($B47),MIN(BA$6,DAY(EOMONTH($B47,0))))&lt;$C47)+(DATE(YEAR($B47),MONTH($B47)+1,MIN(BA$6,DAY(EOMONTH($B47,1))))&gt;=$B47)*(DATE(YEAR($B47),MONTH($B47)+1,MIN(BA$6,DAY(EOMONTH($B47,1))))&lt;$C47)))</f>
        <v>0</v>
      </c>
      <c r="BB47" s="48" t="n">
        <f aca="false">IF(OR(N(BB$5)=0,BB$6=""),0,BB$5*((DATE(YEAR($B47),MONTH($B47),MIN(BB$6,DAY(EOMONTH($B47,0))))&gt;=$B47)*(DATE(YEAR($B47),MONTH($B47),MIN(BB$6,DAY(EOMONTH($B47,0))))&lt;$C47)+(DATE(YEAR($B47),MONTH($B47)+1,MIN(BB$6,DAY(EOMONTH($B47,1))))&gt;=$B47)*(DATE(YEAR($B47),MONTH($B47)+1,MIN(BB$6,DAY(EOMONTH($B47,1))))&lt;$C47)))</f>
        <v>0</v>
      </c>
      <c r="BC47" s="48" t="n">
        <f aca="false">IF(OR(N(BC$5)=0,BC$6=""),0,BC$5*((DATE(YEAR($B47),MONTH($B47),MIN(BC$6,DAY(EOMONTH($B47,0))))&gt;=$B47)*(DATE(YEAR($B47),MONTH($B47),MIN(BC$6,DAY(EOMONTH($B47,0))))&lt;$C47)+(DATE(YEAR($B47),MONTH($B47)+1,MIN(BC$6,DAY(EOMONTH($B47,1))))&gt;=$B47)*(DATE(YEAR($B47),MONTH($B47)+1,MIN(BC$6,DAY(EOMONTH($B47,1))))&lt;$C47)))</f>
        <v>0</v>
      </c>
      <c r="BD47" s="48" t="n">
        <f aca="false">IF(OR(N(BD$5)=0,BD$6=""),0,BD$5*((DATE(YEAR($B47),MONTH($B47),MIN(BD$6,DAY(EOMONTH($B47,0))))&gt;=$B47)*(DATE(YEAR($B47),MONTH($B47),MIN(BD$6,DAY(EOMONTH($B47,0))))&lt;$C47)+(DATE(YEAR($B47),MONTH($B47)+1,MIN(BD$6,DAY(EOMONTH($B47,1))))&gt;=$B47)*(DATE(YEAR($B47),MONTH($B47)+1,MIN(BD$6,DAY(EOMONTH($B47,1))))&lt;$C47)))</f>
        <v>0</v>
      </c>
      <c r="BE47" s="48" t="n">
        <f aca="false">IF(OR(N(BE$5)=0,BE$6=""),0,BE$5*((DATE(YEAR($B47),MONTH($B47),MIN(BE$6,DAY(EOMONTH($B47,0))))&gt;=$B47)*(DATE(YEAR($B47),MONTH($B47),MIN(BE$6,DAY(EOMONTH($B47,0))))&lt;$C47)+(DATE(YEAR($B47),MONTH($B47)+1,MIN(BE$6,DAY(EOMONTH($B47,1))))&gt;=$B47)*(DATE(YEAR($B47),MONTH($B47)+1,MIN(BE$6,DAY(EOMONTH($B47,1))))&lt;$C47)))</f>
        <v>0</v>
      </c>
      <c r="BF47" s="48" t="n">
        <f aca="false">IF(OR(N(BF$5)=0,BF$6=""),0,BF$5*((DATE(YEAR($B47),MONTH($B47),MIN(BF$6,DAY(EOMONTH($B47,0))))&gt;=$B47)*(DATE(YEAR($B47),MONTH($B47),MIN(BF$6,DAY(EOMONTH($B47,0))))&lt;$C47)+(DATE(YEAR($B47),MONTH($B47)+1,MIN(BF$6,DAY(EOMONTH($B47,1))))&gt;=$B47)*(DATE(YEAR($B47),MONTH($B47)+1,MIN(BF$6,DAY(EOMONTH($B47,1))))&lt;$C47)))</f>
        <v>0</v>
      </c>
      <c r="BG47" s="48" t="n">
        <f aca="false">IF(OR(N(BG$5)=0,BG$6=""),0,BG$5*((DATE(YEAR($B47),MONTH($B47),MIN(BG$6,DAY(EOMONTH($B47,0))))&gt;=$B47)*(DATE(YEAR($B47),MONTH($B47),MIN(BG$6,DAY(EOMONTH($B47,0))))&lt;$C47)+(DATE(YEAR($B47),MONTH($B47)+1,MIN(BG$6,DAY(EOMONTH($B47,1))))&gt;=$B47)*(DATE(YEAR($B47),MONTH($B47)+1,MIN(BG$6,DAY(EOMONTH($B47,1))))&lt;$C47)))</f>
        <v>0</v>
      </c>
      <c r="BH47" s="48" t="n">
        <f aca="false">IF(OR(N(BH$5)=0,BH$6=""),0,BH$5*((DATE(YEAR($B47),MONTH($B47),MIN(BH$6,DAY(EOMONTH($B47,0))))&gt;=$B47)*(DATE(YEAR($B47),MONTH($B47),MIN(BH$6,DAY(EOMONTH($B47,0))))&lt;$C47)+(DATE(YEAR($B47),MONTH($B47)+1,MIN(BH$6,DAY(EOMONTH($B47,1))))&gt;=$B47)*(DATE(YEAR($B47),MONTH($B47)+1,MIN(BH$6,DAY(EOMONTH($B47,1))))&lt;$C47)))</f>
        <v>0</v>
      </c>
      <c r="BI47" s="48" t="n">
        <f aca="false">IF(OR(N(BI$5)=0,BI$6=""),0,BI$5*((DATE(YEAR($B47),MONTH($B47),MIN(BI$6,DAY(EOMONTH($B47,0))))&gt;=$B47)*(DATE(YEAR($B47),MONTH($B47),MIN(BI$6,DAY(EOMONTH($B47,0))))&lt;$C47)+(DATE(YEAR($B47),MONTH($B47)+1,MIN(BI$6,DAY(EOMONTH($B47,1))))&gt;=$B47)*(DATE(YEAR($B47),MONTH($B47)+1,MIN(BI$6,DAY(EOMONTH($B47,1))))&lt;$C47)))</f>
        <v>0</v>
      </c>
      <c r="BJ47" s="48" t="n">
        <f aca="false">IF(OR(N(BJ$5)=0,BJ$6=""),0,BJ$5*((DATE(YEAR($B47),MONTH($B47),MIN(BJ$6,DAY(EOMONTH($B47,0))))&gt;=$B47)*(DATE(YEAR($B47),MONTH($B47),MIN(BJ$6,DAY(EOMONTH($B47,0))))&lt;$C47)+(DATE(YEAR($B47),MONTH($B47)+1,MIN(BJ$6,DAY(EOMONTH($B47,1))))&gt;=$B47)*(DATE(YEAR($B47),MONTH($B47)+1,MIN(BJ$6,DAY(EOMONTH($B47,1))))&lt;$C47)))</f>
        <v>0</v>
      </c>
      <c r="BK47" s="48" t="n">
        <f aca="false">IF(OR(N(BK$5)=0,BK$6=""),0,BK$5*((DATE(YEAR($B47),MONTH($B47),MIN(BK$6,DAY(EOMONTH($B47,0))))&gt;=$B47)*(DATE(YEAR($B47),MONTH($B47),MIN(BK$6,DAY(EOMONTH($B47,0))))&lt;$C47)+(DATE(YEAR($B47),MONTH($B47)+1,MIN(BK$6,DAY(EOMONTH($B47,1))))&gt;=$B47)*(DATE(YEAR($B47),MONTH($B47)+1,MIN(BK$6,DAY(EOMONTH($B47,1))))&lt;$C47)))</f>
        <v>0</v>
      </c>
      <c r="BL47" s="48" t="n">
        <f aca="false">IF(OR(N(BL$5)=0,BL$6=""),0,BL$5*((DATE(YEAR($B47),MONTH($B47),MIN(BL$6,DAY(EOMONTH($B47,0))))&gt;=$B47)*(DATE(YEAR($B47),MONTH($B47),MIN(BL$6,DAY(EOMONTH($B47,0))))&lt;$C47)+(DATE(YEAR($B47),MONTH($B47)+1,MIN(BL$6,DAY(EOMONTH($B47,1))))&gt;=$B47)*(DATE(YEAR($B47),MONTH($B47)+1,MIN(BL$6,DAY(EOMONTH($B47,1))))&lt;$C47)))</f>
        <v>0</v>
      </c>
      <c r="BM47" s="48" t="n">
        <f aca="false">IF(OR(N(BM$5)=0,BM$6=""),0,BM$5*((DATE(YEAR($B47),MONTH($B47),MIN(BM$6,DAY(EOMONTH($B47,0))))&gt;=$B47)*(DATE(YEAR($B47),MONTH($B47),MIN(BM$6,DAY(EOMONTH($B47,0))))&lt;$C47)+(DATE(YEAR($B47),MONTH($B47)+1,MIN(BM$6,DAY(EOMONTH($B47,1))))&gt;=$B47)*(DATE(YEAR($B47),MONTH($B47)+1,MIN(BM$6,DAY(EOMONTH($B47,1))))&lt;$C47)))</f>
        <v>0</v>
      </c>
      <c r="BN47" s="48" t="n">
        <f aca="false">IF(OR(N(BN$5)=0,BN$6=""),0,BN$5*((DATE(YEAR($B47),MONTH($B47),MIN(BN$6,DAY(EOMONTH($B47,0))))&gt;=$B47)*(DATE(YEAR($B47),MONTH($B47),MIN(BN$6,DAY(EOMONTH($B47,0))))&lt;$C47)+(DATE(YEAR($B47),MONTH($B47)+1,MIN(BN$6,DAY(EOMONTH($B47,1))))&gt;=$B47)*(DATE(YEAR($B47),MONTH($B47)+1,MIN(BN$6,DAY(EOMONTH($B47,1))))&lt;$C47)))</f>
        <v>0</v>
      </c>
      <c r="BO47" s="48" t="n">
        <f aca="false">IF(OR(N(BO$5)=0,BO$6=""),0,BO$5*((DATE(YEAR($B47),MONTH($B47),MIN(BO$6,DAY(EOMONTH($B47,0))))&gt;=$B47)*(DATE(YEAR($B47),MONTH($B47),MIN(BO$6,DAY(EOMONTH($B47,0))))&lt;$C47)+(DATE(YEAR($B47),MONTH($B47)+1,MIN(BO$6,DAY(EOMONTH($B47,1))))&gt;=$B47)*(DATE(YEAR($B47),MONTH($B47)+1,MIN(BO$6,DAY(EOMONTH($B47,1))))&lt;$C47)))</f>
        <v>0</v>
      </c>
      <c r="BP47" s="48" t="n">
        <f aca="false">IF(OR(N(BP$5)=0,BP$6=""),0,BP$5*((DATE(YEAR($B47),MONTH($B47),MIN(BP$6,DAY(EOMONTH($B47,0))))&gt;=$B47)*(DATE(YEAR($B47),MONTH($B47),MIN(BP$6,DAY(EOMONTH($B47,0))))&lt;$C47)+(DATE(YEAR($B47),MONTH($B47)+1,MIN(BP$6,DAY(EOMONTH($B47,1))))&gt;=$B47)*(DATE(YEAR($B47),MONTH($B47)+1,MIN(BP$6,DAY(EOMONTH($B47,1))))&lt;$C47)))</f>
        <v>0</v>
      </c>
      <c r="BQ47" s="48" t="n">
        <f aca="false">IF(OR(N(BQ$5)=0,BQ$6=""),0,BQ$5*((DATE(YEAR($B47),MONTH($B47),MIN(BQ$6,DAY(EOMONTH($B47,0))))&gt;=$B47)*(DATE(YEAR($B47),MONTH($B47),MIN(BQ$6,DAY(EOMONTH($B47,0))))&lt;$C47)+(DATE(YEAR($B47),MONTH($B47)+1,MIN(BQ$6,DAY(EOMONTH($B47,1))))&gt;=$B47)*(DATE(YEAR($B47),MONTH($B47)+1,MIN(BQ$6,DAY(EOMONTH($B47,1))))&lt;$C47)))</f>
        <v>0</v>
      </c>
      <c r="BR47" s="48" t="n">
        <f aca="false">IF(OR(N(BR$5)=0,BR$6=""),0,BR$5*((DATE(YEAR($B47),MONTH($B47),MIN(BR$6,DAY(EOMONTH($B47,0))))&gt;=$B47)*(DATE(YEAR($B47),MONTH($B47),MIN(BR$6,DAY(EOMONTH($B47,0))))&lt;$C47)+(DATE(YEAR($B47),MONTH($B47)+1,MIN(BR$6,DAY(EOMONTH($B47,1))))&gt;=$B47)*(DATE(YEAR($B47),MONTH($B47)+1,MIN(BR$6,DAY(EOMONTH($B47,1))))&lt;$C47)))</f>
        <v>0</v>
      </c>
      <c r="BS47" s="48" t="n">
        <f aca="false">IF(OR(N(BS$5)=0,BS$6=""),0,BS$5*((DATE(YEAR($B47),MONTH($B47),MIN(BS$6,DAY(EOMONTH($B47,0))))&gt;=$B47)*(DATE(YEAR($B47),MONTH($B47),MIN(BS$6,DAY(EOMONTH($B47,0))))&lt;$C47)+(DATE(YEAR($B47),MONTH($B47)+1,MIN(BS$6,DAY(EOMONTH($B47,1))))&gt;=$B47)*(DATE(YEAR($B47),MONTH($B47)+1,MIN(BS$6,DAY(EOMONTH($B47,1))))&lt;$C47)))</f>
        <v>0</v>
      </c>
      <c r="BT47" s="48" t="n">
        <f aca="false">IF(OR(N(BT$5)=0,BT$6=""),0,BT$5*((DATE(YEAR($B47),MONTH($B47),MIN(BT$6,DAY(EOMONTH($B47,0))))&gt;=$B47)*(DATE(YEAR($B47),MONTH($B47),MIN(BT$6,DAY(EOMONTH($B47,0))))&lt;$C47)+(DATE(YEAR($B47),MONTH($B47)+1,MIN(BT$6,DAY(EOMONTH($B47,1))))&gt;=$B47)*(DATE(YEAR($B47),MONTH($B47)+1,MIN(BT$6,DAY(EOMONTH($B47,1))))&lt;$C47)))</f>
        <v>0</v>
      </c>
      <c r="BU47" s="48" t="n">
        <f aca="false">IF(OR(N(BU$5)=0,BU$6=""),0,BU$5*((DATE(YEAR($B47),MONTH($B47),MIN(BU$6,DAY(EOMONTH($B47,0))))&gt;=$B47)*(DATE(YEAR($B47),MONTH($B47),MIN(BU$6,DAY(EOMONTH($B47,0))))&lt;$C47)+(DATE(YEAR($B47),MONTH($B47)+1,MIN(BU$6,DAY(EOMONTH($B47,1))))&gt;=$B47)*(DATE(YEAR($B47),MONTH($B47)+1,MIN(BU$6,DAY(EOMONTH($B47,1))))&lt;$C47)))</f>
        <v>0</v>
      </c>
      <c r="BV47" s="48" t="n">
        <f aca="false">IF(OR(N(BV$5)=0,BV$6=""),0,BV$5*((DATE(YEAR($B47),MONTH($B47),MIN(BV$6,DAY(EOMONTH($B47,0))))&gt;=$B47)*(DATE(YEAR($B47),MONTH($B47),MIN(BV$6,DAY(EOMONTH($B47,0))))&lt;$C47)+(DATE(YEAR($B47),MONTH($B47)+1,MIN(BV$6,DAY(EOMONTH($B47,1))))&gt;=$B47)*(DATE(YEAR($B47),MONTH($B47)+1,MIN(BV$6,DAY(EOMONTH($B47,1))))&lt;$C47)))</f>
        <v>0</v>
      </c>
      <c r="BW47" s="48" t="n">
        <f aca="false">IF(OR(N(BW$5)=0,BW$6=""),0,BW$5*((DATE(YEAR($B47),MONTH($B47),MIN(BW$6,DAY(EOMONTH($B47,0))))&gt;=$B47)*(DATE(YEAR($B47),MONTH($B47),MIN(BW$6,DAY(EOMONTH($B47,0))))&lt;$C47)+(DATE(YEAR($B47),MONTH($B47)+1,MIN(BW$6,DAY(EOMONTH($B47,1))))&gt;=$B47)*(DATE(YEAR($B47),MONTH($B47)+1,MIN(BW$6,DAY(EOMONTH($B47,1))))&lt;$C47)))</f>
        <v>0</v>
      </c>
      <c r="BX47" s="48" t="n">
        <f aca="false">MIN(Z47,(FT46*(1+FT$5/Setup!$C$36)+IF($V47=1,N($F47),0)))</f>
        <v>0</v>
      </c>
      <c r="BY47" s="48" t="n">
        <f aca="false">MIN(AA47,(FU46*(1+FU$5/Setup!$C$36)+IF($V47=2,N($F47),0)))</f>
        <v>0</v>
      </c>
      <c r="BZ47" s="48" t="n">
        <f aca="false">MIN(AB47,(FV46*(1+FV$5/Setup!$C$36)+IF($V47=3,N($F47),0)))</f>
        <v>0</v>
      </c>
      <c r="CA47" s="48" t="n">
        <f aca="false">MIN(AC47,(FW46*(1+FW$5/Setup!$C$36)+IF($V47=4,N($F47),0)))</f>
        <v>0</v>
      </c>
      <c r="CB47" s="48" t="n">
        <f aca="false">MIN(AD47,(FX46*(1+FX$5/Setup!$C$36)+IF($V47=5,N($F47),0)))</f>
        <v>0</v>
      </c>
      <c r="CC47" s="48" t="n">
        <f aca="false">MIN(AE47,(FY46*(1+FY$5/Setup!$C$36)+IF($V47=6,N($F47),0)))</f>
        <v>0</v>
      </c>
      <c r="CD47" s="48" t="n">
        <f aca="false">MIN(AF47,(FZ46*(1+FZ$5/Setup!$C$36)+IF($V47=7,N($F47),0)))</f>
        <v>0</v>
      </c>
      <c r="CE47" s="48" t="n">
        <f aca="false">MIN(AG47,(GA46*(1+GA$5/Setup!$C$36)+IF($V47=8,N($F47),0)))</f>
        <v>0</v>
      </c>
      <c r="CF47" s="48" t="n">
        <f aca="false">MIN(AH47,(GB46*(1+GB$5/Setup!$C$36)+IF($V47=9,N($F47),0)))</f>
        <v>0</v>
      </c>
      <c r="CG47" s="48" t="n">
        <f aca="false">MIN(AI47,(GC46*(1+GC$5/Setup!$C$36)+IF($V47=10,N($F47),0)))</f>
        <v>0</v>
      </c>
      <c r="CH47" s="48" t="n">
        <f aca="false">MIN(AJ47,(GD46*(1+GD$5/Setup!$C$36)+IF($V47=11,N($F47),0)))</f>
        <v>0</v>
      </c>
      <c r="CI47" s="48" t="n">
        <f aca="false">MIN(AK47,(GE46*(1+GE$5/Setup!$C$36)+IF($V47=12,N($F47),0)))</f>
        <v>0</v>
      </c>
      <c r="CJ47" s="48" t="n">
        <f aca="false">MIN(AL47,(GF46*(1+GF$5/Setup!$C$36)+IF($V47=13,N($F47),0)))</f>
        <v>0</v>
      </c>
      <c r="CK47" s="48" t="n">
        <f aca="false">MIN(AM47,(GG46*(1+GG$5/Setup!$C$36)+IF($V47=14,N($F47),0)))</f>
        <v>0</v>
      </c>
      <c r="CL47" s="48" t="n">
        <f aca="false">MIN(AN47,(GH46*(1+GH$5/Setup!$C$36)+IF($V47=15,N($F47),0)))</f>
        <v>0</v>
      </c>
      <c r="CM47" s="48" t="n">
        <f aca="false">MIN(AO47,(GI46*(1+GI$5/Setup!$C$36)+IF($V47=16,N($F47),0)))</f>
        <v>0</v>
      </c>
      <c r="CN47" s="48" t="n">
        <f aca="false">MIN(AP47,(GJ46*(1+GJ$5/Setup!$C$36)+IF($V47=17,N($F47),0)))</f>
        <v>0</v>
      </c>
      <c r="CO47" s="48" t="n">
        <f aca="false">MIN(AQ47,(GK46*(1+GK$5/Setup!$C$36)+IF($V47=18,N($F47),0)))</f>
        <v>0</v>
      </c>
      <c r="CP47" s="48" t="n">
        <f aca="false">MIN(AR47,(GL46*(1+GL$5/Setup!$C$36)+IF($V47=19,N($F47),0)))</f>
        <v>0</v>
      </c>
      <c r="CQ47" s="48" t="n">
        <f aca="false">MIN(AS47,(GM46*(1+GM$5/Setup!$C$36)+IF($V47=20,N($F47),0)))</f>
        <v>0</v>
      </c>
      <c r="CR47" s="48" t="n">
        <f aca="false">MIN(AT47,(GN46*(1+GN$5/Setup!$C$36)+IF($V47=21,N($F47),0)))</f>
        <v>0</v>
      </c>
      <c r="CS47" s="48" t="n">
        <f aca="false">MIN(AU47,(GO46*(1+GO$5/Setup!$C$36)+IF($V47=22,N($F47),0)))</f>
        <v>0</v>
      </c>
      <c r="CT47" s="48" t="n">
        <f aca="false">MIN(AV47,(GP46*(1+GP$5/Setup!$C$36)+IF($V47=23,N($F47),0)))</f>
        <v>0</v>
      </c>
      <c r="CU47" s="48" t="n">
        <f aca="false">MIN(AW47,(GQ46*(1+GQ$5/Setup!$C$36)+IF($V47=24,N($F47),0)))</f>
        <v>0</v>
      </c>
      <c r="CV47" s="48" t="n">
        <f aca="false">MIN(AX47,(GR46*(1+GR$5/Setup!$C$36)+IF($V47=25,N($F47),0)))</f>
        <v>0</v>
      </c>
      <c r="CW47" s="48" t="n">
        <f aca="false">MIN(AY47,(GS46*(1+GS$5/Setup!$C$36)+IF($V47=26,N($F47),0)))</f>
        <v>0</v>
      </c>
      <c r="CX47" s="48" t="n">
        <f aca="false">MIN(AZ47,(GT46*(1+GT$5/Setup!$C$36)+IF($V47=27,N($F47),0)))</f>
        <v>0</v>
      </c>
      <c r="CY47" s="48" t="n">
        <f aca="false">MIN(BA47,(GU46*(1+GU$5/Setup!$C$36)+IF($V47=28,N($F47),0)))</f>
        <v>0</v>
      </c>
      <c r="CZ47" s="48" t="n">
        <f aca="false">MIN(BB47,(GV46*(1+GV$5/Setup!$C$36)+IF($V47=29,N($F47),0)))</f>
        <v>0</v>
      </c>
      <c r="DA47" s="48" t="n">
        <f aca="false">MIN(BC47,(GW46*(1+GW$5/Setup!$C$36)+IF($V47=30,N($F47),0)))</f>
        <v>0</v>
      </c>
      <c r="DB47" s="48" t="n">
        <f aca="false">MIN(BD47,(GX46*(1+GX$5/Setup!$C$36)+IF($V47=31,N($F47),0)))</f>
        <v>0</v>
      </c>
      <c r="DC47" s="48" t="n">
        <f aca="false">MIN(BE47,(GY46*(1+GY$5/Setup!$C$36)+IF($V47=32,N($F47),0)))</f>
        <v>0</v>
      </c>
      <c r="DD47" s="48" t="n">
        <f aca="false">MIN(BF47,(GZ46*(1+GZ$5/Setup!$C$36)+IF($V47=33,N($F47),0)))</f>
        <v>0</v>
      </c>
      <c r="DE47" s="48" t="n">
        <f aca="false">MIN(BG47,(HA46*(1+HA$5/Setup!$C$36)+IF($V47=34,N($F47),0)))</f>
        <v>0</v>
      </c>
      <c r="DF47" s="48" t="n">
        <f aca="false">MIN(BH47,(HB46*(1+HB$5/Setup!$C$36)+IF($V47=35,N($F47),0)))</f>
        <v>0</v>
      </c>
      <c r="DG47" s="48" t="n">
        <f aca="false">MIN(BI47,(HC46*(1+HC$5/Setup!$C$36)+IF($V47=36,N($F47),0)))</f>
        <v>0</v>
      </c>
      <c r="DH47" s="48" t="n">
        <f aca="false">MIN(BJ47,(HD46*(1+HD$5/Setup!$C$36)+IF($V47=37,N($F47),0)))</f>
        <v>0</v>
      </c>
      <c r="DI47" s="48" t="n">
        <f aca="false">MIN(BK47,(HE46*(1+HE$5/Setup!$C$36)+IF($V47=38,N($F47),0)))</f>
        <v>0</v>
      </c>
      <c r="DJ47" s="48" t="n">
        <f aca="false">MIN(BL47,(HF46*(1+HF$5/Setup!$C$36)+IF($V47=39,N($F47),0)))</f>
        <v>0</v>
      </c>
      <c r="DK47" s="48" t="n">
        <f aca="false">MIN(BM47,(HG46*(1+HG$5/Setup!$C$36)+IF($V47=40,N($F47),0)))</f>
        <v>0</v>
      </c>
      <c r="DL47" s="48" t="n">
        <f aca="false">MIN(BN47,(HH46*(1+HH$5/Setup!$C$36)+IF($V47=41,N($F47),0)))</f>
        <v>0</v>
      </c>
      <c r="DM47" s="48" t="n">
        <f aca="false">MIN(BO47,(HI46*(1+HI$5/Setup!$C$36)+IF($V47=42,N($F47),0)))</f>
        <v>0</v>
      </c>
      <c r="DN47" s="48" t="n">
        <f aca="false">MIN(BP47,(HJ46*(1+HJ$5/Setup!$C$36)+IF($V47=43,N($F47),0)))</f>
        <v>0</v>
      </c>
      <c r="DO47" s="48" t="n">
        <f aca="false">MIN(BQ47,(HK46*(1+HK$5/Setup!$C$36)+IF($V47=44,N($F47),0)))</f>
        <v>0</v>
      </c>
      <c r="DP47" s="48" t="n">
        <f aca="false">MIN(BR47,(HL46*(1+HL$5/Setup!$C$36)+IF($V47=45,N($F47),0)))</f>
        <v>0</v>
      </c>
      <c r="DQ47" s="48" t="n">
        <f aca="false">MIN(BS47,(HM46*(1+HM$5/Setup!$C$36)+IF($V47=46,N($F47),0)))</f>
        <v>0</v>
      </c>
      <c r="DR47" s="48" t="n">
        <f aca="false">MIN(BT47,(HN46*(1+HN$5/Setup!$C$36)+IF($V47=47,N($F47),0)))</f>
        <v>0</v>
      </c>
      <c r="DS47" s="48" t="n">
        <f aca="false">MIN(BU47,(HO46*(1+HO$5/Setup!$C$36)+IF($V47=48,N($F47),0)))</f>
        <v>0</v>
      </c>
      <c r="DT47" s="48" t="n">
        <f aca="false">MIN(BV47,(HP46*(1+HP$5/Setup!$C$36)+IF($V47=49,N($F47),0)))</f>
        <v>0</v>
      </c>
      <c r="DU47" s="48" t="n">
        <f aca="false">MIN(BW47,(HQ46*(1+HQ$5/Setup!$C$36)+IF($V47=50,N($F47),0)))</f>
        <v>0</v>
      </c>
      <c r="DV47" s="48" t="n">
        <f aca="false">MIN(MAX((FT46*(1+FT$5/Setup!$C$36)+IF($V47=1,N($F47),0))-BX47,0),MAX($P47-0,0))</f>
        <v>0</v>
      </c>
      <c r="DW47" s="48" t="n">
        <f aca="false">MIN(MAX((FU46*(1+FU$5/Setup!$C$36)+IF($V47=2,N($F47),0))-BY47,0),MAX($P47-SUM(DV47:DV47),0))</f>
        <v>0</v>
      </c>
      <c r="DX47" s="48" t="n">
        <f aca="false">MIN(MAX((FV46*(1+FV$5/Setup!$C$36)+IF($V47=3,N($F47),0))-BZ47,0),MAX($P47-SUM(DV47:DW47),0))</f>
        <v>0</v>
      </c>
      <c r="DY47" s="48" t="n">
        <f aca="false">MIN(MAX((FW46*(1+FW$5/Setup!$C$36)+IF($V47=4,N($F47),0))-CA47,0),MAX($P47-SUM(DV47:DX47),0))</f>
        <v>0</v>
      </c>
      <c r="DZ47" s="48" t="n">
        <f aca="false">MIN(MAX((FX46*(1+FX$5/Setup!$C$36)+IF($V47=5,N($F47),0))-CB47,0),MAX($P47-SUM(DV47:DY47),0))</f>
        <v>0</v>
      </c>
      <c r="EA47" s="48" t="n">
        <f aca="false">MIN(MAX((FY46*(1+FY$5/Setup!$C$36)+IF($V47=6,N($F47),0))-CC47,0),MAX($P47-SUM(DV47:DZ47),0))</f>
        <v>0</v>
      </c>
      <c r="EB47" s="48" t="n">
        <f aca="false">MIN(MAX((FZ46*(1+FZ$5/Setup!$C$36)+IF($V47=7,N($F47),0))-CD47,0),MAX($P47-SUM(DV47:EA47),0))</f>
        <v>0</v>
      </c>
      <c r="EC47" s="48" t="n">
        <f aca="false">MIN(MAX((GA46*(1+GA$5/Setup!$C$36)+IF($V47=8,N($F47),0))-CE47,0),MAX($P47-SUM(DV47:EB47),0))</f>
        <v>0</v>
      </c>
      <c r="ED47" s="48" t="n">
        <f aca="false">MIN(MAX((GB46*(1+GB$5/Setup!$C$36)+IF($V47=9,N($F47),0))-CF47,0),MAX($P47-SUM(DV47:EC47),0))</f>
        <v>0</v>
      </c>
      <c r="EE47" s="48" t="n">
        <f aca="false">MIN(MAX((GC46*(1+GC$5/Setup!$C$36)+IF($V47=10,N($F47),0))-CG47,0),MAX($P47-SUM(DV47:ED47),0))</f>
        <v>0</v>
      </c>
      <c r="EF47" s="48" t="n">
        <f aca="false">MIN(MAX((GD46*(1+GD$5/Setup!$C$36)+IF($V47=11,N($F47),0))-CH47,0),MAX($P47-SUM(DV47:EE47),0))</f>
        <v>0</v>
      </c>
      <c r="EG47" s="48" t="n">
        <f aca="false">MIN(MAX((GE46*(1+GE$5/Setup!$C$36)+IF($V47=12,N($F47),0))-CI47,0),MAX($P47-SUM(DV47:EF47),0))</f>
        <v>0</v>
      </c>
      <c r="EH47" s="48" t="n">
        <f aca="false">MIN(MAX((GF46*(1+GF$5/Setup!$C$36)+IF($V47=13,N($F47),0))-CJ47,0),MAX($P47-SUM(DV47:EG47),0))</f>
        <v>0</v>
      </c>
      <c r="EI47" s="48" t="n">
        <f aca="false">MIN(MAX((GG46*(1+GG$5/Setup!$C$36)+IF($V47=14,N($F47),0))-CK47,0),MAX($P47-SUM(DV47:EH47),0))</f>
        <v>0</v>
      </c>
      <c r="EJ47" s="48" t="n">
        <f aca="false">MIN(MAX((GH46*(1+GH$5/Setup!$C$36)+IF($V47=15,N($F47),0))-CL47,0),MAX($P47-SUM(DV47:EI47),0))</f>
        <v>0</v>
      </c>
      <c r="EK47" s="48" t="n">
        <f aca="false">MIN(MAX((GI46*(1+GI$5/Setup!$C$36)+IF($V47=16,N($F47),0))-CM47,0),MAX($P47-SUM(DV47:EJ47),0))</f>
        <v>0</v>
      </c>
      <c r="EL47" s="48" t="n">
        <f aca="false">MIN(MAX((GJ46*(1+GJ$5/Setup!$C$36)+IF($V47=17,N($F47),0))-CN47,0),MAX($P47-SUM(DV47:EK47),0))</f>
        <v>0</v>
      </c>
      <c r="EM47" s="48" t="n">
        <f aca="false">MIN(MAX((GK46*(1+GK$5/Setup!$C$36)+IF($V47=18,N($F47),0))-CO47,0),MAX($P47-SUM(DV47:EL47),0))</f>
        <v>0</v>
      </c>
      <c r="EN47" s="48" t="n">
        <f aca="false">MIN(MAX((GL46*(1+GL$5/Setup!$C$36)+IF($V47=19,N($F47),0))-CP47,0),MAX($P47-SUM(DV47:EM47),0))</f>
        <v>0</v>
      </c>
      <c r="EO47" s="48" t="n">
        <f aca="false">MIN(MAX((GM46*(1+GM$5/Setup!$C$36)+IF($V47=20,N($F47),0))-CQ47,0),MAX($P47-SUM(DV47:EN47),0))</f>
        <v>0</v>
      </c>
      <c r="EP47" s="48" t="n">
        <f aca="false">MIN(MAX((GN46*(1+GN$5/Setup!$C$36)+IF($V47=21,N($F47),0))-CR47,0),MAX($P47-SUM(DV47:EO47),0))</f>
        <v>0</v>
      </c>
      <c r="EQ47" s="48" t="n">
        <f aca="false">MIN(MAX((GO46*(1+GO$5/Setup!$C$36)+IF($V47=22,N($F47),0))-CS47,0),MAX($P47-SUM(DV47:EP47),0))</f>
        <v>0</v>
      </c>
      <c r="ER47" s="48" t="n">
        <f aca="false">MIN(MAX((GP46*(1+GP$5/Setup!$C$36)+IF($V47=23,N($F47),0))-CT47,0),MAX($P47-SUM(DV47:EQ47),0))</f>
        <v>0</v>
      </c>
      <c r="ES47" s="48" t="n">
        <f aca="false">MIN(MAX((GQ46*(1+GQ$5/Setup!$C$36)+IF($V47=24,N($F47),0))-CU47,0),MAX($P47-SUM(DV47:ER47),0))</f>
        <v>0</v>
      </c>
      <c r="ET47" s="48" t="n">
        <f aca="false">MIN(MAX((GR46*(1+GR$5/Setup!$C$36)+IF($V47=25,N($F47),0))-CV47,0),MAX($P47-SUM(DV47:ES47),0))</f>
        <v>0</v>
      </c>
      <c r="EU47" s="48" t="n">
        <f aca="false">MIN(MAX((GS46*(1+GS$5/Setup!$C$36)+IF($V47=26,N($F47),0))-CW47,0),MAX($P47-SUM(DV47:ET47),0))</f>
        <v>0</v>
      </c>
      <c r="EV47" s="48" t="n">
        <f aca="false">MIN(MAX((GT46*(1+GT$5/Setup!$C$36)+IF($V47=27,N($F47),0))-CX47,0),MAX($P47-SUM(DV47:EU47),0))</f>
        <v>0</v>
      </c>
      <c r="EW47" s="48" t="n">
        <f aca="false">MIN(MAX((GU46*(1+GU$5/Setup!$C$36)+IF($V47=28,N($F47),0))-CY47,0),MAX($P47-SUM(DV47:EV47),0))</f>
        <v>0</v>
      </c>
      <c r="EX47" s="48" t="n">
        <f aca="false">MIN(MAX((GV46*(1+GV$5/Setup!$C$36)+IF($V47=29,N($F47),0))-CZ47,0),MAX($P47-SUM(DV47:EW47),0))</f>
        <v>0</v>
      </c>
      <c r="EY47" s="48" t="n">
        <f aca="false">MIN(MAX((GW46*(1+GW$5/Setup!$C$36)+IF($V47=30,N($F47),0))-DA47,0),MAX($P47-SUM(DV47:EX47),0))</f>
        <v>0</v>
      </c>
      <c r="EZ47" s="48" t="n">
        <f aca="false">MIN(MAX((GX46*(1+GX$5/Setup!$C$36)+IF($V47=31,N($F47),0))-DB47,0),MAX($P47-SUM(DV47:EY47),0))</f>
        <v>0</v>
      </c>
      <c r="FA47" s="48" t="n">
        <f aca="false">MIN(MAX((GY46*(1+GY$5/Setup!$C$36)+IF($V47=32,N($F47),0))-DC47,0),MAX($P47-SUM(DV47:EZ47),0))</f>
        <v>0</v>
      </c>
      <c r="FB47" s="48" t="n">
        <f aca="false">MIN(MAX((GZ46*(1+GZ$5/Setup!$C$36)+IF($V47=33,N($F47),0))-DD47,0),MAX($P47-SUM(DV47:FA47),0))</f>
        <v>0</v>
      </c>
      <c r="FC47" s="48" t="n">
        <f aca="false">MIN(MAX((HA46*(1+HA$5/Setup!$C$36)+IF($V47=34,N($F47),0))-DE47,0),MAX($P47-SUM(DV47:FB47),0))</f>
        <v>0</v>
      </c>
      <c r="FD47" s="48" t="n">
        <f aca="false">MIN(MAX((HB46*(1+HB$5/Setup!$C$36)+IF($V47=35,N($F47),0))-DF47,0),MAX($P47-SUM(DV47:FC47),0))</f>
        <v>0</v>
      </c>
      <c r="FE47" s="48" t="n">
        <f aca="false">MIN(MAX((HC46*(1+HC$5/Setup!$C$36)+IF($V47=36,N($F47),0))-DG47,0),MAX($P47-SUM(DV47:FD47),0))</f>
        <v>0</v>
      </c>
      <c r="FF47" s="48" t="n">
        <f aca="false">MIN(MAX((HD46*(1+HD$5/Setup!$C$36)+IF($V47=37,N($F47),0))-DH47,0),MAX($P47-SUM(DV47:FE47),0))</f>
        <v>0</v>
      </c>
      <c r="FG47" s="48" t="n">
        <f aca="false">MIN(MAX((HE46*(1+HE$5/Setup!$C$36)+IF($V47=38,N($F47),0))-DI47,0),MAX($P47-SUM(DV47:FF47),0))</f>
        <v>0</v>
      </c>
      <c r="FH47" s="48" t="n">
        <f aca="false">MIN(MAX((HF46*(1+HF$5/Setup!$C$36)+IF($V47=39,N($F47),0))-DJ47,0),MAX($P47-SUM(DV47:FG47),0))</f>
        <v>0</v>
      </c>
      <c r="FI47" s="48" t="n">
        <f aca="false">MIN(MAX((HG46*(1+HG$5/Setup!$C$36)+IF($V47=40,N($F47),0))-DK47,0),MAX($P47-SUM(DV47:FH47),0))</f>
        <v>0</v>
      </c>
      <c r="FJ47" s="48" t="n">
        <f aca="false">MIN(MAX((HH46*(1+HH$5/Setup!$C$36)+IF($V47=41,N($F47),0))-DL47,0),MAX($P47-SUM(DV47:FI47),0))</f>
        <v>0</v>
      </c>
      <c r="FK47" s="48" t="n">
        <f aca="false">MIN(MAX((HI46*(1+HI$5/Setup!$C$36)+IF($V47=42,N($F47),0))-DM47,0),MAX($P47-SUM(DV47:FJ47),0))</f>
        <v>0</v>
      </c>
      <c r="FL47" s="48" t="n">
        <f aca="false">MIN(MAX((HJ46*(1+HJ$5/Setup!$C$36)+IF($V47=43,N($F47),0))-DN47,0),MAX($P47-SUM(DV47:FK47),0))</f>
        <v>0</v>
      </c>
      <c r="FM47" s="48" t="n">
        <f aca="false">MIN(MAX((HK46*(1+HK$5/Setup!$C$36)+IF($V47=44,N($F47),0))-DO47,0),MAX($P47-SUM(DV47:FL47),0))</f>
        <v>0</v>
      </c>
      <c r="FN47" s="48" t="n">
        <f aca="false">MIN(MAX((HL46*(1+HL$5/Setup!$C$36)+IF($V47=45,N($F47),0))-DP47,0),MAX($P47-SUM(DV47:FM47),0))</f>
        <v>0</v>
      </c>
      <c r="FO47" s="48" t="n">
        <f aca="false">MIN(MAX((HM46*(1+HM$5/Setup!$C$36)+IF($V47=46,N($F47),0))-DQ47,0),MAX($P47-SUM(DV47:FN47),0))</f>
        <v>0</v>
      </c>
      <c r="FP47" s="48" t="n">
        <f aca="false">MIN(MAX((HN46*(1+HN$5/Setup!$C$36)+IF($V47=47,N($F47),0))-DR47,0),MAX($P47-SUM(DV47:FO47),0))</f>
        <v>0</v>
      </c>
      <c r="FQ47" s="48" t="n">
        <f aca="false">MIN(MAX((HO46*(1+HO$5/Setup!$C$36)+IF($V47=48,N($F47),0))-DS47,0),MAX($P47-SUM(DV47:FP47),0))</f>
        <v>0</v>
      </c>
      <c r="FR47" s="48" t="n">
        <f aca="false">MIN(MAX((HP46*(1+HP$5/Setup!$C$36)+IF($V47=49,N($F47),0))-DT47,0),MAX($P47-SUM(DV47:FQ47),0))</f>
        <v>0</v>
      </c>
      <c r="FS47" s="48" t="n">
        <f aca="false">MIN(MAX((HQ46*(1+HQ$5/Setup!$C$36)+IF($V47=50,N($F47),0))-DU47,0),MAX($P47-SUM(DV47:FR47),0))</f>
        <v>0</v>
      </c>
      <c r="FT47" s="48" t="n">
        <f aca="false">IF((FT46*(1+FT$5/Setup!$C$36)+IF($V47=1,N($F47),0))-BX47-DV47&lt;0.005,0,(FT46*(1+FT$5/Setup!$C$36)+IF($V47=1,N($F47),0))-BX47-DV47)</f>
        <v>0</v>
      </c>
      <c r="FU47" s="48" t="n">
        <f aca="false">IF((FU46*(1+FU$5/Setup!$C$36)+IF($V47=2,N($F47),0))-BY47-DW47&lt;0.005,0,(FU46*(1+FU$5/Setup!$C$36)+IF($V47=2,N($F47),0))-BY47-DW47)</f>
        <v>0</v>
      </c>
      <c r="FV47" s="48" t="n">
        <f aca="false">IF((FV46*(1+FV$5/Setup!$C$36)+IF($V47=3,N($F47),0))-BZ47-DX47&lt;0.005,0,(FV46*(1+FV$5/Setup!$C$36)+IF($V47=3,N($F47),0))-BZ47-DX47)</f>
        <v>0</v>
      </c>
      <c r="FW47" s="48" t="n">
        <f aca="false">IF((FW46*(1+FW$5/Setup!$C$36)+IF($V47=4,N($F47),0))-CA47-DY47&lt;0.005,0,(FW46*(1+FW$5/Setup!$C$36)+IF($V47=4,N($F47),0))-CA47-DY47)</f>
        <v>0</v>
      </c>
      <c r="FX47" s="48" t="n">
        <f aca="false">IF((FX46*(1+FX$5/Setup!$C$36)+IF($V47=5,N($F47),0))-CB47-DZ47&lt;0.005,0,(FX46*(1+FX$5/Setup!$C$36)+IF($V47=5,N($F47),0))-CB47-DZ47)</f>
        <v>0</v>
      </c>
      <c r="FY47" s="48" t="n">
        <f aca="false">IF((FY46*(1+FY$5/Setup!$C$36)+IF($V47=6,N($F47),0))-CC47-EA47&lt;0.005,0,(FY46*(1+FY$5/Setup!$C$36)+IF($V47=6,N($F47),0))-CC47-EA47)</f>
        <v>0</v>
      </c>
      <c r="FZ47" s="48" t="n">
        <f aca="false">IF((FZ46*(1+FZ$5/Setup!$C$36)+IF($V47=7,N($F47),0))-CD47-EB47&lt;0.005,0,(FZ46*(1+FZ$5/Setup!$C$36)+IF($V47=7,N($F47),0))-CD47-EB47)</f>
        <v>0</v>
      </c>
      <c r="GA47" s="48" t="n">
        <f aca="false">IF((GA46*(1+GA$5/Setup!$C$36)+IF($V47=8,N($F47),0))-CE47-EC47&lt;0.005,0,(GA46*(1+GA$5/Setup!$C$36)+IF($V47=8,N($F47),0))-CE47-EC47)</f>
        <v>0</v>
      </c>
      <c r="GB47" s="48" t="n">
        <f aca="false">IF((GB46*(1+GB$5/Setup!$C$36)+IF($V47=9,N($F47),0))-CF47-ED47&lt;0.005,0,(GB46*(1+GB$5/Setup!$C$36)+IF($V47=9,N($F47),0))-CF47-ED47)</f>
        <v>0</v>
      </c>
      <c r="GC47" s="48" t="n">
        <f aca="false">IF((GC46*(1+GC$5/Setup!$C$36)+IF($V47=10,N($F47),0))-CG47-EE47&lt;0.005,0,(GC46*(1+GC$5/Setup!$C$36)+IF($V47=10,N($F47),0))-CG47-EE47)</f>
        <v>0</v>
      </c>
      <c r="GD47" s="48" t="n">
        <f aca="false">IF((GD46*(1+GD$5/Setup!$C$36)+IF($V47=11,N($F47),0))-CH47-EF47&lt;0.005,0,(GD46*(1+GD$5/Setup!$C$36)+IF($V47=11,N($F47),0))-CH47-EF47)</f>
        <v>0</v>
      </c>
      <c r="GE47" s="48" t="n">
        <f aca="false">IF((GE46*(1+GE$5/Setup!$C$36)+IF($V47=12,N($F47),0))-CI47-EG47&lt;0.005,0,(GE46*(1+GE$5/Setup!$C$36)+IF($V47=12,N($F47),0))-CI47-EG47)</f>
        <v>0</v>
      </c>
      <c r="GF47" s="48" t="n">
        <f aca="false">IF((GF46*(1+GF$5/Setup!$C$36)+IF($V47=13,N($F47),0))-CJ47-EH47&lt;0.005,0,(GF46*(1+GF$5/Setup!$C$36)+IF($V47=13,N($F47),0))-CJ47-EH47)</f>
        <v>0</v>
      </c>
      <c r="GG47" s="48" t="n">
        <f aca="false">IF((GG46*(1+GG$5/Setup!$C$36)+IF($V47=14,N($F47),0))-CK47-EI47&lt;0.005,0,(GG46*(1+GG$5/Setup!$C$36)+IF($V47=14,N($F47),0))-CK47-EI47)</f>
        <v>0</v>
      </c>
      <c r="GH47" s="48" t="n">
        <f aca="false">IF((GH46*(1+GH$5/Setup!$C$36)+IF($V47=15,N($F47),0))-CL47-EJ47&lt;0.005,0,(GH46*(1+GH$5/Setup!$C$36)+IF($V47=15,N($F47),0))-CL47-EJ47)</f>
        <v>0</v>
      </c>
      <c r="GI47" s="48" t="n">
        <f aca="false">IF((GI46*(1+GI$5/Setup!$C$36)+IF($V47=16,N($F47),0))-CM47-EK47&lt;0.005,0,(GI46*(1+GI$5/Setup!$C$36)+IF($V47=16,N($F47),0))-CM47-EK47)</f>
        <v>0</v>
      </c>
      <c r="GJ47" s="48" t="n">
        <f aca="false">IF((GJ46*(1+GJ$5/Setup!$C$36)+IF($V47=17,N($F47),0))-CN47-EL47&lt;0.005,0,(GJ46*(1+GJ$5/Setup!$C$36)+IF($V47=17,N($F47),0))-CN47-EL47)</f>
        <v>0</v>
      </c>
      <c r="GK47" s="48" t="n">
        <f aca="false">IF((GK46*(1+GK$5/Setup!$C$36)+IF($V47=18,N($F47),0))-CO47-EM47&lt;0.005,0,(GK46*(1+GK$5/Setup!$C$36)+IF($V47=18,N($F47),0))-CO47-EM47)</f>
        <v>0</v>
      </c>
      <c r="GL47" s="48" t="n">
        <f aca="false">IF((GL46*(1+GL$5/Setup!$C$36)+IF($V47=19,N($F47),0))-CP47-EN47&lt;0.005,0,(GL46*(1+GL$5/Setup!$C$36)+IF($V47=19,N($F47),0))-CP47-EN47)</f>
        <v>0</v>
      </c>
      <c r="GM47" s="48" t="n">
        <f aca="false">IF((GM46*(1+GM$5/Setup!$C$36)+IF($V47=20,N($F47),0))-CQ47-EO47&lt;0.005,0,(GM46*(1+GM$5/Setup!$C$36)+IF($V47=20,N($F47),0))-CQ47-EO47)</f>
        <v>0</v>
      </c>
      <c r="GN47" s="48" t="n">
        <f aca="false">IF((GN46*(1+GN$5/Setup!$C$36)+IF($V47=21,N($F47),0))-CR47-EP47&lt;0.005,0,(GN46*(1+GN$5/Setup!$C$36)+IF($V47=21,N($F47),0))-CR47-EP47)</f>
        <v>0</v>
      </c>
      <c r="GO47" s="48" t="n">
        <f aca="false">IF((GO46*(1+GO$5/Setup!$C$36)+IF($V47=22,N($F47),0))-CS47-EQ47&lt;0.005,0,(GO46*(1+GO$5/Setup!$C$36)+IF($V47=22,N($F47),0))-CS47-EQ47)</f>
        <v>0</v>
      </c>
      <c r="GP47" s="48" t="n">
        <f aca="false">IF((GP46*(1+GP$5/Setup!$C$36)+IF($V47=23,N($F47),0))-CT47-ER47&lt;0.005,0,(GP46*(1+GP$5/Setup!$C$36)+IF($V47=23,N($F47),0))-CT47-ER47)</f>
        <v>0</v>
      </c>
      <c r="GQ47" s="48" t="n">
        <f aca="false">IF((GQ46*(1+GQ$5/Setup!$C$36)+IF($V47=24,N($F47),0))-CU47-ES47&lt;0.005,0,(GQ46*(1+GQ$5/Setup!$C$36)+IF($V47=24,N($F47),0))-CU47-ES47)</f>
        <v>0</v>
      </c>
      <c r="GR47" s="48" t="n">
        <f aca="false">IF((GR46*(1+GR$5/Setup!$C$36)+IF($V47=25,N($F47),0))-CV47-ET47&lt;0.005,0,(GR46*(1+GR$5/Setup!$C$36)+IF($V47=25,N($F47),0))-CV47-ET47)</f>
        <v>0</v>
      </c>
      <c r="GS47" s="48" t="n">
        <f aca="false">IF((GS46*(1+GS$5/Setup!$C$36)+IF($V47=26,N($F47),0))-CW47-EU47&lt;0.005,0,(GS46*(1+GS$5/Setup!$C$36)+IF($V47=26,N($F47),0))-CW47-EU47)</f>
        <v>0</v>
      </c>
      <c r="GT47" s="48" t="n">
        <f aca="false">IF((GT46*(1+GT$5/Setup!$C$36)+IF($V47=27,N($F47),0))-CX47-EV47&lt;0.005,0,(GT46*(1+GT$5/Setup!$C$36)+IF($V47=27,N($F47),0))-CX47-EV47)</f>
        <v>0</v>
      </c>
      <c r="GU47" s="48" t="n">
        <f aca="false">IF((GU46*(1+GU$5/Setup!$C$36)+IF($V47=28,N($F47),0))-CY47-EW47&lt;0.005,0,(GU46*(1+GU$5/Setup!$C$36)+IF($V47=28,N($F47),0))-CY47-EW47)</f>
        <v>0</v>
      </c>
      <c r="GV47" s="48" t="n">
        <f aca="false">IF((GV46*(1+GV$5/Setup!$C$36)+IF($V47=29,N($F47),0))-CZ47-EX47&lt;0.005,0,(GV46*(1+GV$5/Setup!$C$36)+IF($V47=29,N($F47),0))-CZ47-EX47)</f>
        <v>0</v>
      </c>
      <c r="GW47" s="48" t="n">
        <f aca="false">IF((GW46*(1+GW$5/Setup!$C$36)+IF($V47=30,N($F47),0))-DA47-EY47&lt;0.005,0,(GW46*(1+GW$5/Setup!$C$36)+IF($V47=30,N($F47),0))-DA47-EY47)</f>
        <v>0</v>
      </c>
      <c r="GX47" s="48" t="n">
        <f aca="false">IF((GX46*(1+GX$5/Setup!$C$36)+IF($V47=31,N($F47),0))-DB47-EZ47&lt;0.005,0,(GX46*(1+GX$5/Setup!$C$36)+IF($V47=31,N($F47),0))-DB47-EZ47)</f>
        <v>0</v>
      </c>
      <c r="GY47" s="48" t="n">
        <f aca="false">IF((GY46*(1+GY$5/Setup!$C$36)+IF($V47=32,N($F47),0))-DC47-FA47&lt;0.005,0,(GY46*(1+GY$5/Setup!$C$36)+IF($V47=32,N($F47),0))-DC47-FA47)</f>
        <v>0</v>
      </c>
      <c r="GZ47" s="48" t="n">
        <f aca="false">IF((GZ46*(1+GZ$5/Setup!$C$36)+IF($V47=33,N($F47),0))-DD47-FB47&lt;0.005,0,(GZ46*(1+GZ$5/Setup!$C$36)+IF($V47=33,N($F47),0))-DD47-FB47)</f>
        <v>0</v>
      </c>
      <c r="HA47" s="48" t="n">
        <f aca="false">IF((HA46*(1+HA$5/Setup!$C$36)+IF($V47=34,N($F47),0))-DE47-FC47&lt;0.005,0,(HA46*(1+HA$5/Setup!$C$36)+IF($V47=34,N($F47),0))-DE47-FC47)</f>
        <v>0</v>
      </c>
      <c r="HB47" s="48" t="n">
        <f aca="false">IF((HB46*(1+HB$5/Setup!$C$36)+IF($V47=35,N($F47),0))-DF47-FD47&lt;0.005,0,(HB46*(1+HB$5/Setup!$C$36)+IF($V47=35,N($F47),0))-DF47-FD47)</f>
        <v>0</v>
      </c>
      <c r="HC47" s="48" t="n">
        <f aca="false">IF((HC46*(1+HC$5/Setup!$C$36)+IF($V47=36,N($F47),0))-DG47-FE47&lt;0.005,0,(HC46*(1+HC$5/Setup!$C$36)+IF($V47=36,N($F47),0))-DG47-FE47)</f>
        <v>0</v>
      </c>
      <c r="HD47" s="48" t="n">
        <f aca="false">IF((HD46*(1+HD$5/Setup!$C$36)+IF($V47=37,N($F47),0))-DH47-FF47&lt;0.005,0,(HD46*(1+HD$5/Setup!$C$36)+IF($V47=37,N($F47),0))-DH47-FF47)</f>
        <v>0</v>
      </c>
      <c r="HE47" s="48" t="n">
        <f aca="false">IF((HE46*(1+HE$5/Setup!$C$36)+IF($V47=38,N($F47),0))-DI47-FG47&lt;0.005,0,(HE46*(1+HE$5/Setup!$C$36)+IF($V47=38,N($F47),0))-DI47-FG47)</f>
        <v>0</v>
      </c>
      <c r="HF47" s="48" t="n">
        <f aca="false">IF((HF46*(1+HF$5/Setup!$C$36)+IF($V47=39,N($F47),0))-DJ47-FH47&lt;0.005,0,(HF46*(1+HF$5/Setup!$C$36)+IF($V47=39,N($F47),0))-DJ47-FH47)</f>
        <v>0</v>
      </c>
      <c r="HG47" s="48" t="n">
        <f aca="false">IF((HG46*(1+HG$5/Setup!$C$36)+IF($V47=40,N($F47),0))-DK47-FI47&lt;0.005,0,(HG46*(1+HG$5/Setup!$C$36)+IF($V47=40,N($F47),0))-DK47-FI47)</f>
        <v>0</v>
      </c>
      <c r="HH47" s="48" t="n">
        <f aca="false">IF((HH46*(1+HH$5/Setup!$C$36)+IF($V47=41,N($F47),0))-DL47-FJ47&lt;0.005,0,(HH46*(1+HH$5/Setup!$C$36)+IF($V47=41,N($F47),0))-DL47-FJ47)</f>
        <v>0</v>
      </c>
      <c r="HI47" s="48" t="n">
        <f aca="false">IF((HI46*(1+HI$5/Setup!$C$36)+IF($V47=42,N($F47),0))-DM47-FK47&lt;0.005,0,(HI46*(1+HI$5/Setup!$C$36)+IF($V47=42,N($F47),0))-DM47-FK47)</f>
        <v>0</v>
      </c>
      <c r="HJ47" s="48" t="n">
        <f aca="false">IF((HJ46*(1+HJ$5/Setup!$C$36)+IF($V47=43,N($F47),0))-DN47-FL47&lt;0.005,0,(HJ46*(1+HJ$5/Setup!$C$36)+IF($V47=43,N($F47),0))-DN47-FL47)</f>
        <v>0</v>
      </c>
      <c r="HK47" s="48" t="n">
        <f aca="false">IF((HK46*(1+HK$5/Setup!$C$36)+IF($V47=44,N($F47),0))-DO47-FM47&lt;0.005,0,(HK46*(1+HK$5/Setup!$C$36)+IF($V47=44,N($F47),0))-DO47-FM47)</f>
        <v>0</v>
      </c>
      <c r="HL47" s="48" t="n">
        <f aca="false">IF((HL46*(1+HL$5/Setup!$C$36)+IF($V47=45,N($F47),0))-DP47-FN47&lt;0.005,0,(HL46*(1+HL$5/Setup!$C$36)+IF($V47=45,N($F47),0))-DP47-FN47)</f>
        <v>0</v>
      </c>
      <c r="HM47" s="48" t="n">
        <f aca="false">IF((HM46*(1+HM$5/Setup!$C$36)+IF($V47=46,N($F47),0))-DQ47-FO47&lt;0.005,0,(HM46*(1+HM$5/Setup!$C$36)+IF($V47=46,N($F47),0))-DQ47-FO47)</f>
        <v>0</v>
      </c>
      <c r="HN47" s="48" t="n">
        <f aca="false">IF((HN46*(1+HN$5/Setup!$C$36)+IF($V47=47,N($F47),0))-DR47-FP47&lt;0.005,0,(HN46*(1+HN$5/Setup!$C$36)+IF($V47=47,N($F47),0))-DR47-FP47)</f>
        <v>0</v>
      </c>
      <c r="HO47" s="48" t="n">
        <f aca="false">IF((HO46*(1+HO$5/Setup!$C$36)+IF($V47=48,N($F47),0))-DS47-FQ47&lt;0.005,0,(HO46*(1+HO$5/Setup!$C$36)+IF($V47=48,N($F47),0))-DS47-FQ47)</f>
        <v>0</v>
      </c>
      <c r="HP47" s="48" t="n">
        <f aca="false">IF((HP46*(1+HP$5/Setup!$C$36)+IF($V47=49,N($F47),0))-DT47-FR47&lt;0.005,0,(HP46*(1+HP$5/Setup!$C$36)+IF($V47=49,N($F47),0))-DT47-FR47)</f>
        <v>0</v>
      </c>
      <c r="HQ47" s="48" t="n">
        <f aca="false">IF((HQ46*(1+HQ$5/Setup!$C$36)+IF($V47=50,N($F47),0))-DU47-FS47&lt;0.005,0,(HQ46*(1+HQ$5/Setup!$C$36)+IF($V47=50,N($F47),0))-DU47-FS47)</f>
        <v>0</v>
      </c>
    </row>
    <row r="48" customFormat="false" ht="15" hidden="false" customHeight="false" outlineLevel="0" collapsed="false">
      <c r="A48" s="44" t="n">
        <v>40</v>
      </c>
      <c r="B48" s="45" t="n">
        <f aca="false">IF(Setup!$C$7="Every month",EDATE(Setup!$C$8,($A48-1)),IF(Setup!$C$7="Twice a month",DATE(YEAR(Setup!$C$8),MONTH(Setup!$C$8)+INT((($A48-1)+Setup!$C$41)/2),MIN(IF(MOD(($A48-1)+Setup!$C$41,2)=0,Setup!$C$39,Setup!$C$40),DAY(EOMONTH(DATE(YEAR(Setup!$C$8),MONTH(Setup!$C$8)+INT((($A48-1)+Setup!$C$41)/2),1),0)))),Setup!$C$8+($A48-1)*IF(Setup!$C$7="Every week",7,14)))</f>
        <v>46871</v>
      </c>
      <c r="C48" s="45" t="n">
        <f aca="false">IF(Setup!$C$7="Every month",EDATE(Setup!$C$8,$A48),IF(Setup!$C$7="Twice a month",DATE(YEAR(Setup!$C$8),MONTH(Setup!$C$8)+INT(($A48+Setup!$C$41)/2),MIN(IF(MOD($A48+Setup!$C$41,2)=0,Setup!$C$39,Setup!$C$40),DAY(EOMONTH(DATE(YEAR(Setup!$C$8),MONTH(Setup!$C$8)+INT(($A48+Setup!$C$41)/2),1),0)))),Setup!$C$8+$A48*IF(Setup!$C$7="Every week",7,14)))</f>
        <v>46885</v>
      </c>
      <c r="D48" s="46"/>
      <c r="E48" s="47"/>
      <c r="F48" s="47"/>
      <c r="G48" s="47"/>
      <c r="H48" s="47"/>
      <c r="I48" s="48" t="n">
        <f aca="false">N(Setup!$C$11)+N(E48)</f>
        <v>100</v>
      </c>
      <c r="J48" s="48" t="n">
        <f aca="false">MIN(Setup!$C$37,MAX(I48,0))</f>
        <v>9.23076923076923</v>
      </c>
      <c r="K48" s="48" t="n">
        <f aca="false">MIN(MAX(N(Setup!$C$14)-L47,0),MAX(I48-J48,0))</f>
        <v>0</v>
      </c>
      <c r="L48" s="48" t="n">
        <f aca="false">L47+K48-N(G48)</f>
        <v>500</v>
      </c>
      <c r="M48" s="48" t="n">
        <f aca="false">M47+J48-N(H48)</f>
        <v>369.230769230769</v>
      </c>
      <c r="N48" s="48" t="n">
        <f aca="false">SUM(BX48:DU48)</f>
        <v>0</v>
      </c>
      <c r="O48" s="48" t="n">
        <f aca="false">SUM(Z48:BW48)-N48</f>
        <v>25</v>
      </c>
      <c r="P48" s="48" t="n">
        <f aca="false">MAX(I48-J48-K48,0)+O48</f>
        <v>115.769230769231</v>
      </c>
      <c r="Q48" s="48" t="n">
        <f aca="false">SUM(DV48:FS48)</f>
        <v>0</v>
      </c>
      <c r="R48" s="49" t="n">
        <f aca="false">N48+J48+K48+Q48</f>
        <v>9.23076923076923</v>
      </c>
      <c r="S48" s="48" t="n">
        <f aca="false">T48-T47-N(F48)+N48+Q48</f>
        <v>0</v>
      </c>
      <c r="T48" s="49" t="n">
        <f aca="false">SUM(FT48:HQ48)</f>
        <v>0</v>
      </c>
      <c r="U48" s="44" t="str">
        <f aca="false">IF(T47&lt;0.005,"",INDEX(Helpers!$C$2:$C$51,IF(_xlfn.MINIFS($DV$6:$FS$6,DV48:FS48,"&gt;0.005")=0,V48,_xlfn.MINIFS($DV$6:$FS$6,DV48:FS48,"&gt;0.005"))))</f>
        <v/>
      </c>
      <c r="V48" s="44" t="n">
        <f aca="false">IF(_xlfn.MINIFS($FT$6:$HQ$6,FT47:HQ47,"&gt;0.005")=0,1,_xlfn.MINIFS($FT$6:$HQ$6,FT47:HQ47,"&gt;0.005"))</f>
        <v>1</v>
      </c>
      <c r="W48" s="44" t="n">
        <f aca="false">IF(AND(D48&lt;&gt;"Paid",T47&gt;0.005),1,0)</f>
        <v>0</v>
      </c>
      <c r="X48" s="48" t="n">
        <f aca="false">SUMPRODUCT(((Helpers!$G$2:$G$51*(1+(Helpers!$D$2:$D$51+0.000000001)/12)^(($B48-Setup!$C$8)/(365.25/12))-Helpers!$E$2:$E$51*((1+(Helpers!$D$2:$D$51+0.000000001)/12)^(($B48-Setup!$C$8)/(365.25/12))-1)/((Helpers!$D$2:$D$51+0.000000001)/12))&gt;0)*(Helpers!$G$2:$G$51*(1+(Helpers!$D$2:$D$51+0.000000001)/12)^(($B48-Setup!$C$8)/(365.25/12))-Helpers!$E$2:$E$51*((1+(Helpers!$D$2:$D$51+0.000000001)/12)^(($B48-Setup!$C$8)/(365.25/12))-1)/((Helpers!$D$2:$D$51+0.000000001)/12)))</f>
        <v>931.112757158071</v>
      </c>
      <c r="Y48" s="48"/>
      <c r="Z48" s="48" t="n">
        <f aca="false">IF(OR(N(Z$5)=0,Z$6=""),0,Z$5*((DATE(YEAR($B48),MONTH($B48),MIN(Z$6,DAY(EOMONTH($B48,0))))&gt;=$B48)*(DATE(YEAR($B48),MONTH($B48),MIN(Z$6,DAY(EOMONTH($B48,0))))&lt;$C48)+(DATE(YEAR($B48),MONTH($B48)+1,MIN(Z$6,DAY(EOMONTH($B48,1))))&gt;=$B48)*(DATE(YEAR($B48),MONTH($B48)+1,MIN(Z$6,DAY(EOMONTH($B48,1))))&lt;$C48)))</f>
        <v>25</v>
      </c>
      <c r="AA48" s="48" t="n">
        <f aca="false">IF(OR(N(AA$5)=0,AA$6=""),0,AA$5*((DATE(YEAR($B48),MONTH($B48),MIN(AA$6,DAY(EOMONTH($B48,0))))&gt;=$B48)*(DATE(YEAR($B48),MONTH($B48),MIN(AA$6,DAY(EOMONTH($B48,0))))&lt;$C48)+(DATE(YEAR($B48),MONTH($B48)+1,MIN(AA$6,DAY(EOMONTH($B48,1))))&gt;=$B48)*(DATE(YEAR($B48),MONTH($B48)+1,MIN(AA$6,DAY(EOMONTH($B48,1))))&lt;$C48)))</f>
        <v>0</v>
      </c>
      <c r="AB48" s="48" t="n">
        <f aca="false">IF(OR(N(AB$5)=0,AB$6=""),0,AB$5*((DATE(YEAR($B48),MONTH($B48),MIN(AB$6,DAY(EOMONTH($B48,0))))&gt;=$B48)*(DATE(YEAR($B48),MONTH($B48),MIN(AB$6,DAY(EOMONTH($B48,0))))&lt;$C48)+(DATE(YEAR($B48),MONTH($B48)+1,MIN(AB$6,DAY(EOMONTH($B48,1))))&gt;=$B48)*(DATE(YEAR($B48),MONTH($B48)+1,MIN(AB$6,DAY(EOMONTH($B48,1))))&lt;$C48)))</f>
        <v>0</v>
      </c>
      <c r="AC48" s="48" t="n">
        <f aca="false">IF(OR(N(AC$5)=0,AC$6=""),0,AC$5*((DATE(YEAR($B48),MONTH($B48),MIN(AC$6,DAY(EOMONTH($B48,0))))&gt;=$B48)*(DATE(YEAR($B48),MONTH($B48),MIN(AC$6,DAY(EOMONTH($B48,0))))&lt;$C48)+(DATE(YEAR($B48),MONTH($B48)+1,MIN(AC$6,DAY(EOMONTH($B48,1))))&gt;=$B48)*(DATE(YEAR($B48),MONTH($B48)+1,MIN(AC$6,DAY(EOMONTH($B48,1))))&lt;$C48)))</f>
        <v>0</v>
      </c>
      <c r="AD48" s="48" t="n">
        <f aca="false">IF(OR(N(AD$5)=0,AD$6=""),0,AD$5*((DATE(YEAR($B48),MONTH($B48),MIN(AD$6,DAY(EOMONTH($B48,0))))&gt;=$B48)*(DATE(YEAR($B48),MONTH($B48),MIN(AD$6,DAY(EOMONTH($B48,0))))&lt;$C48)+(DATE(YEAR($B48),MONTH($B48)+1,MIN(AD$6,DAY(EOMONTH($B48,1))))&gt;=$B48)*(DATE(YEAR($B48),MONTH($B48)+1,MIN(AD$6,DAY(EOMONTH($B48,1))))&lt;$C48)))</f>
        <v>0</v>
      </c>
      <c r="AE48" s="48" t="n">
        <f aca="false">IF(OR(N(AE$5)=0,AE$6=""),0,AE$5*((DATE(YEAR($B48),MONTH($B48),MIN(AE$6,DAY(EOMONTH($B48,0))))&gt;=$B48)*(DATE(YEAR($B48),MONTH($B48),MIN(AE$6,DAY(EOMONTH($B48,0))))&lt;$C48)+(DATE(YEAR($B48),MONTH($B48)+1,MIN(AE$6,DAY(EOMONTH($B48,1))))&gt;=$B48)*(DATE(YEAR($B48),MONTH($B48)+1,MIN(AE$6,DAY(EOMONTH($B48,1))))&lt;$C48)))</f>
        <v>0</v>
      </c>
      <c r="AF48" s="48" t="n">
        <f aca="false">IF(OR(N(AF$5)=0,AF$6=""),0,AF$5*((DATE(YEAR($B48),MONTH($B48),MIN(AF$6,DAY(EOMONTH($B48,0))))&gt;=$B48)*(DATE(YEAR($B48),MONTH($B48),MIN(AF$6,DAY(EOMONTH($B48,0))))&lt;$C48)+(DATE(YEAR($B48),MONTH($B48)+1,MIN(AF$6,DAY(EOMONTH($B48,1))))&gt;=$B48)*(DATE(YEAR($B48),MONTH($B48)+1,MIN(AF$6,DAY(EOMONTH($B48,1))))&lt;$C48)))</f>
        <v>0</v>
      </c>
      <c r="AG48" s="48" t="n">
        <f aca="false">IF(OR(N(AG$5)=0,AG$6=""),0,AG$5*((DATE(YEAR($B48),MONTH($B48),MIN(AG$6,DAY(EOMONTH($B48,0))))&gt;=$B48)*(DATE(YEAR($B48),MONTH($B48),MIN(AG$6,DAY(EOMONTH($B48,0))))&lt;$C48)+(DATE(YEAR($B48),MONTH($B48)+1,MIN(AG$6,DAY(EOMONTH($B48,1))))&gt;=$B48)*(DATE(YEAR($B48),MONTH($B48)+1,MIN(AG$6,DAY(EOMONTH($B48,1))))&lt;$C48)))</f>
        <v>0</v>
      </c>
      <c r="AH48" s="48" t="n">
        <f aca="false">IF(OR(N(AH$5)=0,AH$6=""),0,AH$5*((DATE(YEAR($B48),MONTH($B48),MIN(AH$6,DAY(EOMONTH($B48,0))))&gt;=$B48)*(DATE(YEAR($B48),MONTH($B48),MIN(AH$6,DAY(EOMONTH($B48,0))))&lt;$C48)+(DATE(YEAR($B48),MONTH($B48)+1,MIN(AH$6,DAY(EOMONTH($B48,1))))&gt;=$B48)*(DATE(YEAR($B48),MONTH($B48)+1,MIN(AH$6,DAY(EOMONTH($B48,1))))&lt;$C48)))</f>
        <v>0</v>
      </c>
      <c r="AI48" s="48" t="n">
        <f aca="false">IF(OR(N(AI$5)=0,AI$6=""),0,AI$5*((DATE(YEAR($B48),MONTH($B48),MIN(AI$6,DAY(EOMONTH($B48,0))))&gt;=$B48)*(DATE(YEAR($B48),MONTH($B48),MIN(AI$6,DAY(EOMONTH($B48,0))))&lt;$C48)+(DATE(YEAR($B48),MONTH($B48)+1,MIN(AI$6,DAY(EOMONTH($B48,1))))&gt;=$B48)*(DATE(YEAR($B48),MONTH($B48)+1,MIN(AI$6,DAY(EOMONTH($B48,1))))&lt;$C48)))</f>
        <v>0</v>
      </c>
      <c r="AJ48" s="48" t="n">
        <f aca="false">IF(OR(N(AJ$5)=0,AJ$6=""),0,AJ$5*((DATE(YEAR($B48),MONTH($B48),MIN(AJ$6,DAY(EOMONTH($B48,0))))&gt;=$B48)*(DATE(YEAR($B48),MONTH($B48),MIN(AJ$6,DAY(EOMONTH($B48,0))))&lt;$C48)+(DATE(YEAR($B48),MONTH($B48)+1,MIN(AJ$6,DAY(EOMONTH($B48,1))))&gt;=$B48)*(DATE(YEAR($B48),MONTH($B48)+1,MIN(AJ$6,DAY(EOMONTH($B48,1))))&lt;$C48)))</f>
        <v>0</v>
      </c>
      <c r="AK48" s="48" t="n">
        <f aca="false">IF(OR(N(AK$5)=0,AK$6=""),0,AK$5*((DATE(YEAR($B48),MONTH($B48),MIN(AK$6,DAY(EOMONTH($B48,0))))&gt;=$B48)*(DATE(YEAR($B48),MONTH($B48),MIN(AK$6,DAY(EOMONTH($B48,0))))&lt;$C48)+(DATE(YEAR($B48),MONTH($B48)+1,MIN(AK$6,DAY(EOMONTH($B48,1))))&gt;=$B48)*(DATE(YEAR($B48),MONTH($B48)+1,MIN(AK$6,DAY(EOMONTH($B48,1))))&lt;$C48)))</f>
        <v>0</v>
      </c>
      <c r="AL48" s="48" t="n">
        <f aca="false">IF(OR(N(AL$5)=0,AL$6=""),0,AL$5*((DATE(YEAR($B48),MONTH($B48),MIN(AL$6,DAY(EOMONTH($B48,0))))&gt;=$B48)*(DATE(YEAR($B48),MONTH($B48),MIN(AL$6,DAY(EOMONTH($B48,0))))&lt;$C48)+(DATE(YEAR($B48),MONTH($B48)+1,MIN(AL$6,DAY(EOMONTH($B48,1))))&gt;=$B48)*(DATE(YEAR($B48),MONTH($B48)+1,MIN(AL$6,DAY(EOMONTH($B48,1))))&lt;$C48)))</f>
        <v>0</v>
      </c>
      <c r="AM48" s="48" t="n">
        <f aca="false">IF(OR(N(AM$5)=0,AM$6=""),0,AM$5*((DATE(YEAR($B48),MONTH($B48),MIN(AM$6,DAY(EOMONTH($B48,0))))&gt;=$B48)*(DATE(YEAR($B48),MONTH($B48),MIN(AM$6,DAY(EOMONTH($B48,0))))&lt;$C48)+(DATE(YEAR($B48),MONTH($B48)+1,MIN(AM$6,DAY(EOMONTH($B48,1))))&gt;=$B48)*(DATE(YEAR($B48),MONTH($B48)+1,MIN(AM$6,DAY(EOMONTH($B48,1))))&lt;$C48)))</f>
        <v>0</v>
      </c>
      <c r="AN48" s="48" t="n">
        <f aca="false">IF(OR(N(AN$5)=0,AN$6=""),0,AN$5*((DATE(YEAR($B48),MONTH($B48),MIN(AN$6,DAY(EOMONTH($B48,0))))&gt;=$B48)*(DATE(YEAR($B48),MONTH($B48),MIN(AN$6,DAY(EOMONTH($B48,0))))&lt;$C48)+(DATE(YEAR($B48),MONTH($B48)+1,MIN(AN$6,DAY(EOMONTH($B48,1))))&gt;=$B48)*(DATE(YEAR($B48),MONTH($B48)+1,MIN(AN$6,DAY(EOMONTH($B48,1))))&lt;$C48)))</f>
        <v>0</v>
      </c>
      <c r="AO48" s="48" t="n">
        <f aca="false">IF(OR(N(AO$5)=0,AO$6=""),0,AO$5*((DATE(YEAR($B48),MONTH($B48),MIN(AO$6,DAY(EOMONTH($B48,0))))&gt;=$B48)*(DATE(YEAR($B48),MONTH($B48),MIN(AO$6,DAY(EOMONTH($B48,0))))&lt;$C48)+(DATE(YEAR($B48),MONTH($B48)+1,MIN(AO$6,DAY(EOMONTH($B48,1))))&gt;=$B48)*(DATE(YEAR($B48),MONTH($B48)+1,MIN(AO$6,DAY(EOMONTH($B48,1))))&lt;$C48)))</f>
        <v>0</v>
      </c>
      <c r="AP48" s="48" t="n">
        <f aca="false">IF(OR(N(AP$5)=0,AP$6=""),0,AP$5*((DATE(YEAR($B48),MONTH($B48),MIN(AP$6,DAY(EOMONTH($B48,0))))&gt;=$B48)*(DATE(YEAR($B48),MONTH($B48),MIN(AP$6,DAY(EOMONTH($B48,0))))&lt;$C48)+(DATE(YEAR($B48),MONTH($B48)+1,MIN(AP$6,DAY(EOMONTH($B48,1))))&gt;=$B48)*(DATE(YEAR($B48),MONTH($B48)+1,MIN(AP$6,DAY(EOMONTH($B48,1))))&lt;$C48)))</f>
        <v>0</v>
      </c>
      <c r="AQ48" s="48" t="n">
        <f aca="false">IF(OR(N(AQ$5)=0,AQ$6=""),0,AQ$5*((DATE(YEAR($B48),MONTH($B48),MIN(AQ$6,DAY(EOMONTH($B48,0))))&gt;=$B48)*(DATE(YEAR($B48),MONTH($B48),MIN(AQ$6,DAY(EOMONTH($B48,0))))&lt;$C48)+(DATE(YEAR($B48),MONTH($B48)+1,MIN(AQ$6,DAY(EOMONTH($B48,1))))&gt;=$B48)*(DATE(YEAR($B48),MONTH($B48)+1,MIN(AQ$6,DAY(EOMONTH($B48,1))))&lt;$C48)))</f>
        <v>0</v>
      </c>
      <c r="AR48" s="48" t="n">
        <f aca="false">IF(OR(N(AR$5)=0,AR$6=""),0,AR$5*((DATE(YEAR($B48),MONTH($B48),MIN(AR$6,DAY(EOMONTH($B48,0))))&gt;=$B48)*(DATE(YEAR($B48),MONTH($B48),MIN(AR$6,DAY(EOMONTH($B48,0))))&lt;$C48)+(DATE(YEAR($B48),MONTH($B48)+1,MIN(AR$6,DAY(EOMONTH($B48,1))))&gt;=$B48)*(DATE(YEAR($B48),MONTH($B48)+1,MIN(AR$6,DAY(EOMONTH($B48,1))))&lt;$C48)))</f>
        <v>0</v>
      </c>
      <c r="AS48" s="48" t="n">
        <f aca="false">IF(OR(N(AS$5)=0,AS$6=""),0,AS$5*((DATE(YEAR($B48),MONTH($B48),MIN(AS$6,DAY(EOMONTH($B48,0))))&gt;=$B48)*(DATE(YEAR($B48),MONTH($B48),MIN(AS$6,DAY(EOMONTH($B48,0))))&lt;$C48)+(DATE(YEAR($B48),MONTH($B48)+1,MIN(AS$6,DAY(EOMONTH($B48,1))))&gt;=$B48)*(DATE(YEAR($B48),MONTH($B48)+1,MIN(AS$6,DAY(EOMONTH($B48,1))))&lt;$C48)))</f>
        <v>0</v>
      </c>
      <c r="AT48" s="48" t="n">
        <f aca="false">IF(OR(N(AT$5)=0,AT$6=""),0,AT$5*((DATE(YEAR($B48),MONTH($B48),MIN(AT$6,DAY(EOMONTH($B48,0))))&gt;=$B48)*(DATE(YEAR($B48),MONTH($B48),MIN(AT$6,DAY(EOMONTH($B48,0))))&lt;$C48)+(DATE(YEAR($B48),MONTH($B48)+1,MIN(AT$6,DAY(EOMONTH($B48,1))))&gt;=$B48)*(DATE(YEAR($B48),MONTH($B48)+1,MIN(AT$6,DAY(EOMONTH($B48,1))))&lt;$C48)))</f>
        <v>0</v>
      </c>
      <c r="AU48" s="48" t="n">
        <f aca="false">IF(OR(N(AU$5)=0,AU$6=""),0,AU$5*((DATE(YEAR($B48),MONTH($B48),MIN(AU$6,DAY(EOMONTH($B48,0))))&gt;=$B48)*(DATE(YEAR($B48),MONTH($B48),MIN(AU$6,DAY(EOMONTH($B48,0))))&lt;$C48)+(DATE(YEAR($B48),MONTH($B48)+1,MIN(AU$6,DAY(EOMONTH($B48,1))))&gt;=$B48)*(DATE(YEAR($B48),MONTH($B48)+1,MIN(AU$6,DAY(EOMONTH($B48,1))))&lt;$C48)))</f>
        <v>0</v>
      </c>
      <c r="AV48" s="48" t="n">
        <f aca="false">IF(OR(N(AV$5)=0,AV$6=""),0,AV$5*((DATE(YEAR($B48),MONTH($B48),MIN(AV$6,DAY(EOMONTH($B48,0))))&gt;=$B48)*(DATE(YEAR($B48),MONTH($B48),MIN(AV$6,DAY(EOMONTH($B48,0))))&lt;$C48)+(DATE(YEAR($B48),MONTH($B48)+1,MIN(AV$6,DAY(EOMONTH($B48,1))))&gt;=$B48)*(DATE(YEAR($B48),MONTH($B48)+1,MIN(AV$6,DAY(EOMONTH($B48,1))))&lt;$C48)))</f>
        <v>0</v>
      </c>
      <c r="AW48" s="48" t="n">
        <f aca="false">IF(OR(N(AW$5)=0,AW$6=""),0,AW$5*((DATE(YEAR($B48),MONTH($B48),MIN(AW$6,DAY(EOMONTH($B48,0))))&gt;=$B48)*(DATE(YEAR($B48),MONTH($B48),MIN(AW$6,DAY(EOMONTH($B48,0))))&lt;$C48)+(DATE(YEAR($B48),MONTH($B48)+1,MIN(AW$6,DAY(EOMONTH($B48,1))))&gt;=$B48)*(DATE(YEAR($B48),MONTH($B48)+1,MIN(AW$6,DAY(EOMONTH($B48,1))))&lt;$C48)))</f>
        <v>0</v>
      </c>
      <c r="AX48" s="48" t="n">
        <f aca="false">IF(OR(N(AX$5)=0,AX$6=""),0,AX$5*((DATE(YEAR($B48),MONTH($B48),MIN(AX$6,DAY(EOMONTH($B48,0))))&gt;=$B48)*(DATE(YEAR($B48),MONTH($B48),MIN(AX$6,DAY(EOMONTH($B48,0))))&lt;$C48)+(DATE(YEAR($B48),MONTH($B48)+1,MIN(AX$6,DAY(EOMONTH($B48,1))))&gt;=$B48)*(DATE(YEAR($B48),MONTH($B48)+1,MIN(AX$6,DAY(EOMONTH($B48,1))))&lt;$C48)))</f>
        <v>0</v>
      </c>
      <c r="AY48" s="48" t="n">
        <f aca="false">IF(OR(N(AY$5)=0,AY$6=""),0,AY$5*((DATE(YEAR($B48),MONTH($B48),MIN(AY$6,DAY(EOMONTH($B48,0))))&gt;=$B48)*(DATE(YEAR($B48),MONTH($B48),MIN(AY$6,DAY(EOMONTH($B48,0))))&lt;$C48)+(DATE(YEAR($B48),MONTH($B48)+1,MIN(AY$6,DAY(EOMONTH($B48,1))))&gt;=$B48)*(DATE(YEAR($B48),MONTH($B48)+1,MIN(AY$6,DAY(EOMONTH($B48,1))))&lt;$C48)))</f>
        <v>0</v>
      </c>
      <c r="AZ48" s="48" t="n">
        <f aca="false">IF(OR(N(AZ$5)=0,AZ$6=""),0,AZ$5*((DATE(YEAR($B48),MONTH($B48),MIN(AZ$6,DAY(EOMONTH($B48,0))))&gt;=$B48)*(DATE(YEAR($B48),MONTH($B48),MIN(AZ$6,DAY(EOMONTH($B48,0))))&lt;$C48)+(DATE(YEAR($B48),MONTH($B48)+1,MIN(AZ$6,DAY(EOMONTH($B48,1))))&gt;=$B48)*(DATE(YEAR($B48),MONTH($B48)+1,MIN(AZ$6,DAY(EOMONTH($B48,1))))&lt;$C48)))</f>
        <v>0</v>
      </c>
      <c r="BA48" s="48" t="n">
        <f aca="false">IF(OR(N(BA$5)=0,BA$6=""),0,BA$5*((DATE(YEAR($B48),MONTH($B48),MIN(BA$6,DAY(EOMONTH($B48,0))))&gt;=$B48)*(DATE(YEAR($B48),MONTH($B48),MIN(BA$6,DAY(EOMONTH($B48,0))))&lt;$C48)+(DATE(YEAR($B48),MONTH($B48)+1,MIN(BA$6,DAY(EOMONTH($B48,1))))&gt;=$B48)*(DATE(YEAR($B48),MONTH($B48)+1,MIN(BA$6,DAY(EOMONTH($B48,1))))&lt;$C48)))</f>
        <v>0</v>
      </c>
      <c r="BB48" s="48" t="n">
        <f aca="false">IF(OR(N(BB$5)=0,BB$6=""),0,BB$5*((DATE(YEAR($B48),MONTH($B48),MIN(BB$6,DAY(EOMONTH($B48,0))))&gt;=$B48)*(DATE(YEAR($B48),MONTH($B48),MIN(BB$6,DAY(EOMONTH($B48,0))))&lt;$C48)+(DATE(YEAR($B48),MONTH($B48)+1,MIN(BB$6,DAY(EOMONTH($B48,1))))&gt;=$B48)*(DATE(YEAR($B48),MONTH($B48)+1,MIN(BB$6,DAY(EOMONTH($B48,1))))&lt;$C48)))</f>
        <v>0</v>
      </c>
      <c r="BC48" s="48" t="n">
        <f aca="false">IF(OR(N(BC$5)=0,BC$6=""),0,BC$5*((DATE(YEAR($B48),MONTH($B48),MIN(BC$6,DAY(EOMONTH($B48,0))))&gt;=$B48)*(DATE(YEAR($B48),MONTH($B48),MIN(BC$6,DAY(EOMONTH($B48,0))))&lt;$C48)+(DATE(YEAR($B48),MONTH($B48)+1,MIN(BC$6,DAY(EOMONTH($B48,1))))&gt;=$B48)*(DATE(YEAR($B48),MONTH($B48)+1,MIN(BC$6,DAY(EOMONTH($B48,1))))&lt;$C48)))</f>
        <v>0</v>
      </c>
      <c r="BD48" s="48" t="n">
        <f aca="false">IF(OR(N(BD$5)=0,BD$6=""),0,BD$5*((DATE(YEAR($B48),MONTH($B48),MIN(BD$6,DAY(EOMONTH($B48,0))))&gt;=$B48)*(DATE(YEAR($B48),MONTH($B48),MIN(BD$6,DAY(EOMONTH($B48,0))))&lt;$C48)+(DATE(YEAR($B48),MONTH($B48)+1,MIN(BD$6,DAY(EOMONTH($B48,1))))&gt;=$B48)*(DATE(YEAR($B48),MONTH($B48)+1,MIN(BD$6,DAY(EOMONTH($B48,1))))&lt;$C48)))</f>
        <v>0</v>
      </c>
      <c r="BE48" s="48" t="n">
        <f aca="false">IF(OR(N(BE$5)=0,BE$6=""),0,BE$5*((DATE(YEAR($B48),MONTH($B48),MIN(BE$6,DAY(EOMONTH($B48,0))))&gt;=$B48)*(DATE(YEAR($B48),MONTH($B48),MIN(BE$6,DAY(EOMONTH($B48,0))))&lt;$C48)+(DATE(YEAR($B48),MONTH($B48)+1,MIN(BE$6,DAY(EOMONTH($B48,1))))&gt;=$B48)*(DATE(YEAR($B48),MONTH($B48)+1,MIN(BE$6,DAY(EOMONTH($B48,1))))&lt;$C48)))</f>
        <v>0</v>
      </c>
      <c r="BF48" s="48" t="n">
        <f aca="false">IF(OR(N(BF$5)=0,BF$6=""),0,BF$5*((DATE(YEAR($B48),MONTH($B48),MIN(BF$6,DAY(EOMONTH($B48,0))))&gt;=$B48)*(DATE(YEAR($B48),MONTH($B48),MIN(BF$6,DAY(EOMONTH($B48,0))))&lt;$C48)+(DATE(YEAR($B48),MONTH($B48)+1,MIN(BF$6,DAY(EOMONTH($B48,1))))&gt;=$B48)*(DATE(YEAR($B48),MONTH($B48)+1,MIN(BF$6,DAY(EOMONTH($B48,1))))&lt;$C48)))</f>
        <v>0</v>
      </c>
      <c r="BG48" s="48" t="n">
        <f aca="false">IF(OR(N(BG$5)=0,BG$6=""),0,BG$5*((DATE(YEAR($B48),MONTH($B48),MIN(BG$6,DAY(EOMONTH($B48,0))))&gt;=$B48)*(DATE(YEAR($B48),MONTH($B48),MIN(BG$6,DAY(EOMONTH($B48,0))))&lt;$C48)+(DATE(YEAR($B48),MONTH($B48)+1,MIN(BG$6,DAY(EOMONTH($B48,1))))&gt;=$B48)*(DATE(YEAR($B48),MONTH($B48)+1,MIN(BG$6,DAY(EOMONTH($B48,1))))&lt;$C48)))</f>
        <v>0</v>
      </c>
      <c r="BH48" s="48" t="n">
        <f aca="false">IF(OR(N(BH$5)=0,BH$6=""),0,BH$5*((DATE(YEAR($B48),MONTH($B48),MIN(BH$6,DAY(EOMONTH($B48,0))))&gt;=$B48)*(DATE(YEAR($B48),MONTH($B48),MIN(BH$6,DAY(EOMONTH($B48,0))))&lt;$C48)+(DATE(YEAR($B48),MONTH($B48)+1,MIN(BH$6,DAY(EOMONTH($B48,1))))&gt;=$B48)*(DATE(YEAR($B48),MONTH($B48)+1,MIN(BH$6,DAY(EOMONTH($B48,1))))&lt;$C48)))</f>
        <v>0</v>
      </c>
      <c r="BI48" s="48" t="n">
        <f aca="false">IF(OR(N(BI$5)=0,BI$6=""),0,BI$5*((DATE(YEAR($B48),MONTH($B48),MIN(BI$6,DAY(EOMONTH($B48,0))))&gt;=$B48)*(DATE(YEAR($B48),MONTH($B48),MIN(BI$6,DAY(EOMONTH($B48,0))))&lt;$C48)+(DATE(YEAR($B48),MONTH($B48)+1,MIN(BI$6,DAY(EOMONTH($B48,1))))&gt;=$B48)*(DATE(YEAR($B48),MONTH($B48)+1,MIN(BI$6,DAY(EOMONTH($B48,1))))&lt;$C48)))</f>
        <v>0</v>
      </c>
      <c r="BJ48" s="48" t="n">
        <f aca="false">IF(OR(N(BJ$5)=0,BJ$6=""),0,BJ$5*((DATE(YEAR($B48),MONTH($B48),MIN(BJ$6,DAY(EOMONTH($B48,0))))&gt;=$B48)*(DATE(YEAR($B48),MONTH($B48),MIN(BJ$6,DAY(EOMONTH($B48,0))))&lt;$C48)+(DATE(YEAR($B48),MONTH($B48)+1,MIN(BJ$6,DAY(EOMONTH($B48,1))))&gt;=$B48)*(DATE(YEAR($B48),MONTH($B48)+1,MIN(BJ$6,DAY(EOMONTH($B48,1))))&lt;$C48)))</f>
        <v>0</v>
      </c>
      <c r="BK48" s="48" t="n">
        <f aca="false">IF(OR(N(BK$5)=0,BK$6=""),0,BK$5*((DATE(YEAR($B48),MONTH($B48),MIN(BK$6,DAY(EOMONTH($B48,0))))&gt;=$B48)*(DATE(YEAR($B48),MONTH($B48),MIN(BK$6,DAY(EOMONTH($B48,0))))&lt;$C48)+(DATE(YEAR($B48),MONTH($B48)+1,MIN(BK$6,DAY(EOMONTH($B48,1))))&gt;=$B48)*(DATE(YEAR($B48),MONTH($B48)+1,MIN(BK$6,DAY(EOMONTH($B48,1))))&lt;$C48)))</f>
        <v>0</v>
      </c>
      <c r="BL48" s="48" t="n">
        <f aca="false">IF(OR(N(BL$5)=0,BL$6=""),0,BL$5*((DATE(YEAR($B48),MONTH($B48),MIN(BL$6,DAY(EOMONTH($B48,0))))&gt;=$B48)*(DATE(YEAR($B48),MONTH($B48),MIN(BL$6,DAY(EOMONTH($B48,0))))&lt;$C48)+(DATE(YEAR($B48),MONTH($B48)+1,MIN(BL$6,DAY(EOMONTH($B48,1))))&gt;=$B48)*(DATE(YEAR($B48),MONTH($B48)+1,MIN(BL$6,DAY(EOMONTH($B48,1))))&lt;$C48)))</f>
        <v>0</v>
      </c>
      <c r="BM48" s="48" t="n">
        <f aca="false">IF(OR(N(BM$5)=0,BM$6=""),0,BM$5*((DATE(YEAR($B48),MONTH($B48),MIN(BM$6,DAY(EOMONTH($B48,0))))&gt;=$B48)*(DATE(YEAR($B48),MONTH($B48),MIN(BM$6,DAY(EOMONTH($B48,0))))&lt;$C48)+(DATE(YEAR($B48),MONTH($B48)+1,MIN(BM$6,DAY(EOMONTH($B48,1))))&gt;=$B48)*(DATE(YEAR($B48),MONTH($B48)+1,MIN(BM$6,DAY(EOMONTH($B48,1))))&lt;$C48)))</f>
        <v>0</v>
      </c>
      <c r="BN48" s="48" t="n">
        <f aca="false">IF(OR(N(BN$5)=0,BN$6=""),0,BN$5*((DATE(YEAR($B48),MONTH($B48),MIN(BN$6,DAY(EOMONTH($B48,0))))&gt;=$B48)*(DATE(YEAR($B48),MONTH($B48),MIN(BN$6,DAY(EOMONTH($B48,0))))&lt;$C48)+(DATE(YEAR($B48),MONTH($B48)+1,MIN(BN$6,DAY(EOMONTH($B48,1))))&gt;=$B48)*(DATE(YEAR($B48),MONTH($B48)+1,MIN(BN$6,DAY(EOMONTH($B48,1))))&lt;$C48)))</f>
        <v>0</v>
      </c>
      <c r="BO48" s="48" t="n">
        <f aca="false">IF(OR(N(BO$5)=0,BO$6=""),0,BO$5*((DATE(YEAR($B48),MONTH($B48),MIN(BO$6,DAY(EOMONTH($B48,0))))&gt;=$B48)*(DATE(YEAR($B48),MONTH($B48),MIN(BO$6,DAY(EOMONTH($B48,0))))&lt;$C48)+(DATE(YEAR($B48),MONTH($B48)+1,MIN(BO$6,DAY(EOMONTH($B48,1))))&gt;=$B48)*(DATE(YEAR($B48),MONTH($B48)+1,MIN(BO$6,DAY(EOMONTH($B48,1))))&lt;$C48)))</f>
        <v>0</v>
      </c>
      <c r="BP48" s="48" t="n">
        <f aca="false">IF(OR(N(BP$5)=0,BP$6=""),0,BP$5*((DATE(YEAR($B48),MONTH($B48),MIN(BP$6,DAY(EOMONTH($B48,0))))&gt;=$B48)*(DATE(YEAR($B48),MONTH($B48),MIN(BP$6,DAY(EOMONTH($B48,0))))&lt;$C48)+(DATE(YEAR($B48),MONTH($B48)+1,MIN(BP$6,DAY(EOMONTH($B48,1))))&gt;=$B48)*(DATE(YEAR($B48),MONTH($B48)+1,MIN(BP$6,DAY(EOMONTH($B48,1))))&lt;$C48)))</f>
        <v>0</v>
      </c>
      <c r="BQ48" s="48" t="n">
        <f aca="false">IF(OR(N(BQ$5)=0,BQ$6=""),0,BQ$5*((DATE(YEAR($B48),MONTH($B48),MIN(BQ$6,DAY(EOMONTH($B48,0))))&gt;=$B48)*(DATE(YEAR($B48),MONTH($B48),MIN(BQ$6,DAY(EOMONTH($B48,0))))&lt;$C48)+(DATE(YEAR($B48),MONTH($B48)+1,MIN(BQ$6,DAY(EOMONTH($B48,1))))&gt;=$B48)*(DATE(YEAR($B48),MONTH($B48)+1,MIN(BQ$6,DAY(EOMONTH($B48,1))))&lt;$C48)))</f>
        <v>0</v>
      </c>
      <c r="BR48" s="48" t="n">
        <f aca="false">IF(OR(N(BR$5)=0,BR$6=""),0,BR$5*((DATE(YEAR($B48),MONTH($B48),MIN(BR$6,DAY(EOMONTH($B48,0))))&gt;=$B48)*(DATE(YEAR($B48),MONTH($B48),MIN(BR$6,DAY(EOMONTH($B48,0))))&lt;$C48)+(DATE(YEAR($B48),MONTH($B48)+1,MIN(BR$6,DAY(EOMONTH($B48,1))))&gt;=$B48)*(DATE(YEAR($B48),MONTH($B48)+1,MIN(BR$6,DAY(EOMONTH($B48,1))))&lt;$C48)))</f>
        <v>0</v>
      </c>
      <c r="BS48" s="48" t="n">
        <f aca="false">IF(OR(N(BS$5)=0,BS$6=""),0,BS$5*((DATE(YEAR($B48),MONTH($B48),MIN(BS$6,DAY(EOMONTH($B48,0))))&gt;=$B48)*(DATE(YEAR($B48),MONTH($B48),MIN(BS$6,DAY(EOMONTH($B48,0))))&lt;$C48)+(DATE(YEAR($B48),MONTH($B48)+1,MIN(BS$6,DAY(EOMONTH($B48,1))))&gt;=$B48)*(DATE(YEAR($B48),MONTH($B48)+1,MIN(BS$6,DAY(EOMONTH($B48,1))))&lt;$C48)))</f>
        <v>0</v>
      </c>
      <c r="BT48" s="48" t="n">
        <f aca="false">IF(OR(N(BT$5)=0,BT$6=""),0,BT$5*((DATE(YEAR($B48),MONTH($B48),MIN(BT$6,DAY(EOMONTH($B48,0))))&gt;=$B48)*(DATE(YEAR($B48),MONTH($B48),MIN(BT$6,DAY(EOMONTH($B48,0))))&lt;$C48)+(DATE(YEAR($B48),MONTH($B48)+1,MIN(BT$6,DAY(EOMONTH($B48,1))))&gt;=$B48)*(DATE(YEAR($B48),MONTH($B48)+1,MIN(BT$6,DAY(EOMONTH($B48,1))))&lt;$C48)))</f>
        <v>0</v>
      </c>
      <c r="BU48" s="48" t="n">
        <f aca="false">IF(OR(N(BU$5)=0,BU$6=""),0,BU$5*((DATE(YEAR($B48),MONTH($B48),MIN(BU$6,DAY(EOMONTH($B48,0))))&gt;=$B48)*(DATE(YEAR($B48),MONTH($B48),MIN(BU$6,DAY(EOMONTH($B48,0))))&lt;$C48)+(DATE(YEAR($B48),MONTH($B48)+1,MIN(BU$6,DAY(EOMONTH($B48,1))))&gt;=$B48)*(DATE(YEAR($B48),MONTH($B48)+1,MIN(BU$6,DAY(EOMONTH($B48,1))))&lt;$C48)))</f>
        <v>0</v>
      </c>
      <c r="BV48" s="48" t="n">
        <f aca="false">IF(OR(N(BV$5)=0,BV$6=""),0,BV$5*((DATE(YEAR($B48),MONTH($B48),MIN(BV$6,DAY(EOMONTH($B48,0))))&gt;=$B48)*(DATE(YEAR($B48),MONTH($B48),MIN(BV$6,DAY(EOMONTH($B48,0))))&lt;$C48)+(DATE(YEAR($B48),MONTH($B48)+1,MIN(BV$6,DAY(EOMONTH($B48,1))))&gt;=$B48)*(DATE(YEAR($B48),MONTH($B48)+1,MIN(BV$6,DAY(EOMONTH($B48,1))))&lt;$C48)))</f>
        <v>0</v>
      </c>
      <c r="BW48" s="48" t="n">
        <f aca="false">IF(OR(N(BW$5)=0,BW$6=""),0,BW$5*((DATE(YEAR($B48),MONTH($B48),MIN(BW$6,DAY(EOMONTH($B48,0))))&gt;=$B48)*(DATE(YEAR($B48),MONTH($B48),MIN(BW$6,DAY(EOMONTH($B48,0))))&lt;$C48)+(DATE(YEAR($B48),MONTH($B48)+1,MIN(BW$6,DAY(EOMONTH($B48,1))))&gt;=$B48)*(DATE(YEAR($B48),MONTH($B48)+1,MIN(BW$6,DAY(EOMONTH($B48,1))))&lt;$C48)))</f>
        <v>0</v>
      </c>
      <c r="BX48" s="48" t="n">
        <f aca="false">MIN(Z48,(FT47*(1+FT$5/Setup!$C$36)+IF($V48=1,N($F48),0)))</f>
        <v>0</v>
      </c>
      <c r="BY48" s="48" t="n">
        <f aca="false">MIN(AA48,(FU47*(1+FU$5/Setup!$C$36)+IF($V48=2,N($F48),0)))</f>
        <v>0</v>
      </c>
      <c r="BZ48" s="48" t="n">
        <f aca="false">MIN(AB48,(FV47*(1+FV$5/Setup!$C$36)+IF($V48=3,N($F48),0)))</f>
        <v>0</v>
      </c>
      <c r="CA48" s="48" t="n">
        <f aca="false">MIN(AC48,(FW47*(1+FW$5/Setup!$C$36)+IF($V48=4,N($F48),0)))</f>
        <v>0</v>
      </c>
      <c r="CB48" s="48" t="n">
        <f aca="false">MIN(AD48,(FX47*(1+FX$5/Setup!$C$36)+IF($V48=5,N($F48),0)))</f>
        <v>0</v>
      </c>
      <c r="CC48" s="48" t="n">
        <f aca="false">MIN(AE48,(FY47*(1+FY$5/Setup!$C$36)+IF($V48=6,N($F48),0)))</f>
        <v>0</v>
      </c>
      <c r="CD48" s="48" t="n">
        <f aca="false">MIN(AF48,(FZ47*(1+FZ$5/Setup!$C$36)+IF($V48=7,N($F48),0)))</f>
        <v>0</v>
      </c>
      <c r="CE48" s="48" t="n">
        <f aca="false">MIN(AG48,(GA47*(1+GA$5/Setup!$C$36)+IF($V48=8,N($F48),0)))</f>
        <v>0</v>
      </c>
      <c r="CF48" s="48" t="n">
        <f aca="false">MIN(AH48,(GB47*(1+GB$5/Setup!$C$36)+IF($V48=9,N($F48),0)))</f>
        <v>0</v>
      </c>
      <c r="CG48" s="48" t="n">
        <f aca="false">MIN(AI48,(GC47*(1+GC$5/Setup!$C$36)+IF($V48=10,N($F48),0)))</f>
        <v>0</v>
      </c>
      <c r="CH48" s="48" t="n">
        <f aca="false">MIN(AJ48,(GD47*(1+GD$5/Setup!$C$36)+IF($V48=11,N($F48),0)))</f>
        <v>0</v>
      </c>
      <c r="CI48" s="48" t="n">
        <f aca="false">MIN(AK48,(GE47*(1+GE$5/Setup!$C$36)+IF($V48=12,N($F48),0)))</f>
        <v>0</v>
      </c>
      <c r="CJ48" s="48" t="n">
        <f aca="false">MIN(AL48,(GF47*(1+GF$5/Setup!$C$36)+IF($V48=13,N($F48),0)))</f>
        <v>0</v>
      </c>
      <c r="CK48" s="48" t="n">
        <f aca="false">MIN(AM48,(GG47*(1+GG$5/Setup!$C$36)+IF($V48=14,N($F48),0)))</f>
        <v>0</v>
      </c>
      <c r="CL48" s="48" t="n">
        <f aca="false">MIN(AN48,(GH47*(1+GH$5/Setup!$C$36)+IF($V48=15,N($F48),0)))</f>
        <v>0</v>
      </c>
      <c r="CM48" s="48" t="n">
        <f aca="false">MIN(AO48,(GI47*(1+GI$5/Setup!$C$36)+IF($V48=16,N($F48),0)))</f>
        <v>0</v>
      </c>
      <c r="CN48" s="48" t="n">
        <f aca="false">MIN(AP48,(GJ47*(1+GJ$5/Setup!$C$36)+IF($V48=17,N($F48),0)))</f>
        <v>0</v>
      </c>
      <c r="CO48" s="48" t="n">
        <f aca="false">MIN(AQ48,(GK47*(1+GK$5/Setup!$C$36)+IF($V48=18,N($F48),0)))</f>
        <v>0</v>
      </c>
      <c r="CP48" s="48" t="n">
        <f aca="false">MIN(AR48,(GL47*(1+GL$5/Setup!$C$36)+IF($V48=19,N($F48),0)))</f>
        <v>0</v>
      </c>
      <c r="CQ48" s="48" t="n">
        <f aca="false">MIN(AS48,(GM47*(1+GM$5/Setup!$C$36)+IF($V48=20,N($F48),0)))</f>
        <v>0</v>
      </c>
      <c r="CR48" s="48" t="n">
        <f aca="false">MIN(AT48,(GN47*(1+GN$5/Setup!$C$36)+IF($V48=21,N($F48),0)))</f>
        <v>0</v>
      </c>
      <c r="CS48" s="48" t="n">
        <f aca="false">MIN(AU48,(GO47*(1+GO$5/Setup!$C$36)+IF($V48=22,N($F48),0)))</f>
        <v>0</v>
      </c>
      <c r="CT48" s="48" t="n">
        <f aca="false">MIN(AV48,(GP47*(1+GP$5/Setup!$C$36)+IF($V48=23,N($F48),0)))</f>
        <v>0</v>
      </c>
      <c r="CU48" s="48" t="n">
        <f aca="false">MIN(AW48,(GQ47*(1+GQ$5/Setup!$C$36)+IF($V48=24,N($F48),0)))</f>
        <v>0</v>
      </c>
      <c r="CV48" s="48" t="n">
        <f aca="false">MIN(AX48,(GR47*(1+GR$5/Setup!$C$36)+IF($V48=25,N($F48),0)))</f>
        <v>0</v>
      </c>
      <c r="CW48" s="48" t="n">
        <f aca="false">MIN(AY48,(GS47*(1+GS$5/Setup!$C$36)+IF($V48=26,N($F48),0)))</f>
        <v>0</v>
      </c>
      <c r="CX48" s="48" t="n">
        <f aca="false">MIN(AZ48,(GT47*(1+GT$5/Setup!$C$36)+IF($V48=27,N($F48),0)))</f>
        <v>0</v>
      </c>
      <c r="CY48" s="48" t="n">
        <f aca="false">MIN(BA48,(GU47*(1+GU$5/Setup!$C$36)+IF($V48=28,N($F48),0)))</f>
        <v>0</v>
      </c>
      <c r="CZ48" s="48" t="n">
        <f aca="false">MIN(BB48,(GV47*(1+GV$5/Setup!$C$36)+IF($V48=29,N($F48),0)))</f>
        <v>0</v>
      </c>
      <c r="DA48" s="48" t="n">
        <f aca="false">MIN(BC48,(GW47*(1+GW$5/Setup!$C$36)+IF($V48=30,N($F48),0)))</f>
        <v>0</v>
      </c>
      <c r="DB48" s="48" t="n">
        <f aca="false">MIN(BD48,(GX47*(1+GX$5/Setup!$C$36)+IF($V48=31,N($F48),0)))</f>
        <v>0</v>
      </c>
      <c r="DC48" s="48" t="n">
        <f aca="false">MIN(BE48,(GY47*(1+GY$5/Setup!$C$36)+IF($V48=32,N($F48),0)))</f>
        <v>0</v>
      </c>
      <c r="DD48" s="48" t="n">
        <f aca="false">MIN(BF48,(GZ47*(1+GZ$5/Setup!$C$36)+IF($V48=33,N($F48),0)))</f>
        <v>0</v>
      </c>
      <c r="DE48" s="48" t="n">
        <f aca="false">MIN(BG48,(HA47*(1+HA$5/Setup!$C$36)+IF($V48=34,N($F48),0)))</f>
        <v>0</v>
      </c>
      <c r="DF48" s="48" t="n">
        <f aca="false">MIN(BH48,(HB47*(1+HB$5/Setup!$C$36)+IF($V48=35,N($F48),0)))</f>
        <v>0</v>
      </c>
      <c r="DG48" s="48" t="n">
        <f aca="false">MIN(BI48,(HC47*(1+HC$5/Setup!$C$36)+IF($V48=36,N($F48),0)))</f>
        <v>0</v>
      </c>
      <c r="DH48" s="48" t="n">
        <f aca="false">MIN(BJ48,(HD47*(1+HD$5/Setup!$C$36)+IF($V48=37,N($F48),0)))</f>
        <v>0</v>
      </c>
      <c r="DI48" s="48" t="n">
        <f aca="false">MIN(BK48,(HE47*(1+HE$5/Setup!$C$36)+IF($V48=38,N($F48),0)))</f>
        <v>0</v>
      </c>
      <c r="DJ48" s="48" t="n">
        <f aca="false">MIN(BL48,(HF47*(1+HF$5/Setup!$C$36)+IF($V48=39,N($F48),0)))</f>
        <v>0</v>
      </c>
      <c r="DK48" s="48" t="n">
        <f aca="false">MIN(BM48,(HG47*(1+HG$5/Setup!$C$36)+IF($V48=40,N($F48),0)))</f>
        <v>0</v>
      </c>
      <c r="DL48" s="48" t="n">
        <f aca="false">MIN(BN48,(HH47*(1+HH$5/Setup!$C$36)+IF($V48=41,N($F48),0)))</f>
        <v>0</v>
      </c>
      <c r="DM48" s="48" t="n">
        <f aca="false">MIN(BO48,(HI47*(1+HI$5/Setup!$C$36)+IF($V48=42,N($F48),0)))</f>
        <v>0</v>
      </c>
      <c r="DN48" s="48" t="n">
        <f aca="false">MIN(BP48,(HJ47*(1+HJ$5/Setup!$C$36)+IF($V48=43,N($F48),0)))</f>
        <v>0</v>
      </c>
      <c r="DO48" s="48" t="n">
        <f aca="false">MIN(BQ48,(HK47*(1+HK$5/Setup!$C$36)+IF($V48=44,N($F48),0)))</f>
        <v>0</v>
      </c>
      <c r="DP48" s="48" t="n">
        <f aca="false">MIN(BR48,(HL47*(1+HL$5/Setup!$C$36)+IF($V48=45,N($F48),0)))</f>
        <v>0</v>
      </c>
      <c r="DQ48" s="48" t="n">
        <f aca="false">MIN(BS48,(HM47*(1+HM$5/Setup!$C$36)+IF($V48=46,N($F48),0)))</f>
        <v>0</v>
      </c>
      <c r="DR48" s="48" t="n">
        <f aca="false">MIN(BT48,(HN47*(1+HN$5/Setup!$C$36)+IF($V48=47,N($F48),0)))</f>
        <v>0</v>
      </c>
      <c r="DS48" s="48" t="n">
        <f aca="false">MIN(BU48,(HO47*(1+HO$5/Setup!$C$36)+IF($V48=48,N($F48),0)))</f>
        <v>0</v>
      </c>
      <c r="DT48" s="48" t="n">
        <f aca="false">MIN(BV48,(HP47*(1+HP$5/Setup!$C$36)+IF($V48=49,N($F48),0)))</f>
        <v>0</v>
      </c>
      <c r="DU48" s="48" t="n">
        <f aca="false">MIN(BW48,(HQ47*(1+HQ$5/Setup!$C$36)+IF($V48=50,N($F48),0)))</f>
        <v>0</v>
      </c>
      <c r="DV48" s="48" t="n">
        <f aca="false">MIN(MAX((FT47*(1+FT$5/Setup!$C$36)+IF($V48=1,N($F48),0))-BX48,0),MAX($P48-0,0))</f>
        <v>0</v>
      </c>
      <c r="DW48" s="48" t="n">
        <f aca="false">MIN(MAX((FU47*(1+FU$5/Setup!$C$36)+IF($V48=2,N($F48),0))-BY48,0),MAX($P48-SUM(DV48:DV48),0))</f>
        <v>0</v>
      </c>
      <c r="DX48" s="48" t="n">
        <f aca="false">MIN(MAX((FV47*(1+FV$5/Setup!$C$36)+IF($V48=3,N($F48),0))-BZ48,0),MAX($P48-SUM(DV48:DW48),0))</f>
        <v>0</v>
      </c>
      <c r="DY48" s="48" t="n">
        <f aca="false">MIN(MAX((FW47*(1+FW$5/Setup!$C$36)+IF($V48=4,N($F48),0))-CA48,0),MAX($P48-SUM(DV48:DX48),0))</f>
        <v>0</v>
      </c>
      <c r="DZ48" s="48" t="n">
        <f aca="false">MIN(MAX((FX47*(1+FX$5/Setup!$C$36)+IF($V48=5,N($F48),0))-CB48,0),MAX($P48-SUM(DV48:DY48),0))</f>
        <v>0</v>
      </c>
      <c r="EA48" s="48" t="n">
        <f aca="false">MIN(MAX((FY47*(1+FY$5/Setup!$C$36)+IF($V48=6,N($F48),0))-CC48,0),MAX($P48-SUM(DV48:DZ48),0))</f>
        <v>0</v>
      </c>
      <c r="EB48" s="48" t="n">
        <f aca="false">MIN(MAX((FZ47*(1+FZ$5/Setup!$C$36)+IF($V48=7,N($F48),0))-CD48,0),MAX($P48-SUM(DV48:EA48),0))</f>
        <v>0</v>
      </c>
      <c r="EC48" s="48" t="n">
        <f aca="false">MIN(MAX((GA47*(1+GA$5/Setup!$C$36)+IF($V48=8,N($F48),0))-CE48,0),MAX($P48-SUM(DV48:EB48),0))</f>
        <v>0</v>
      </c>
      <c r="ED48" s="48" t="n">
        <f aca="false">MIN(MAX((GB47*(1+GB$5/Setup!$C$36)+IF($V48=9,N($F48),0))-CF48,0),MAX($P48-SUM(DV48:EC48),0))</f>
        <v>0</v>
      </c>
      <c r="EE48" s="48" t="n">
        <f aca="false">MIN(MAX((GC47*(1+GC$5/Setup!$C$36)+IF($V48=10,N($F48),0))-CG48,0),MAX($P48-SUM(DV48:ED48),0))</f>
        <v>0</v>
      </c>
      <c r="EF48" s="48" t="n">
        <f aca="false">MIN(MAX((GD47*(1+GD$5/Setup!$C$36)+IF($V48=11,N($F48),0))-CH48,0),MAX($P48-SUM(DV48:EE48),0))</f>
        <v>0</v>
      </c>
      <c r="EG48" s="48" t="n">
        <f aca="false">MIN(MAX((GE47*(1+GE$5/Setup!$C$36)+IF($V48=12,N($F48),0))-CI48,0),MAX($P48-SUM(DV48:EF48),0))</f>
        <v>0</v>
      </c>
      <c r="EH48" s="48" t="n">
        <f aca="false">MIN(MAX((GF47*(1+GF$5/Setup!$C$36)+IF($V48=13,N($F48),0))-CJ48,0),MAX($P48-SUM(DV48:EG48),0))</f>
        <v>0</v>
      </c>
      <c r="EI48" s="48" t="n">
        <f aca="false">MIN(MAX((GG47*(1+GG$5/Setup!$C$36)+IF($V48=14,N($F48),0))-CK48,0),MAX($P48-SUM(DV48:EH48),0))</f>
        <v>0</v>
      </c>
      <c r="EJ48" s="48" t="n">
        <f aca="false">MIN(MAX((GH47*(1+GH$5/Setup!$C$36)+IF($V48=15,N($F48),0))-CL48,0),MAX($P48-SUM(DV48:EI48),0))</f>
        <v>0</v>
      </c>
      <c r="EK48" s="48" t="n">
        <f aca="false">MIN(MAX((GI47*(1+GI$5/Setup!$C$36)+IF($V48=16,N($F48),0))-CM48,0),MAX($P48-SUM(DV48:EJ48),0))</f>
        <v>0</v>
      </c>
      <c r="EL48" s="48" t="n">
        <f aca="false">MIN(MAX((GJ47*(1+GJ$5/Setup!$C$36)+IF($V48=17,N($F48),0))-CN48,0),MAX($P48-SUM(DV48:EK48),0))</f>
        <v>0</v>
      </c>
      <c r="EM48" s="48" t="n">
        <f aca="false">MIN(MAX((GK47*(1+GK$5/Setup!$C$36)+IF($V48=18,N($F48),0))-CO48,0),MAX($P48-SUM(DV48:EL48),0))</f>
        <v>0</v>
      </c>
      <c r="EN48" s="48" t="n">
        <f aca="false">MIN(MAX((GL47*(1+GL$5/Setup!$C$36)+IF($V48=19,N($F48),0))-CP48,0),MAX($P48-SUM(DV48:EM48),0))</f>
        <v>0</v>
      </c>
      <c r="EO48" s="48" t="n">
        <f aca="false">MIN(MAX((GM47*(1+GM$5/Setup!$C$36)+IF($V48=20,N($F48),0))-CQ48,0),MAX($P48-SUM(DV48:EN48),0))</f>
        <v>0</v>
      </c>
      <c r="EP48" s="48" t="n">
        <f aca="false">MIN(MAX((GN47*(1+GN$5/Setup!$C$36)+IF($V48=21,N($F48),0))-CR48,0),MAX($P48-SUM(DV48:EO48),0))</f>
        <v>0</v>
      </c>
      <c r="EQ48" s="48" t="n">
        <f aca="false">MIN(MAX((GO47*(1+GO$5/Setup!$C$36)+IF($V48=22,N($F48),0))-CS48,0),MAX($P48-SUM(DV48:EP48),0))</f>
        <v>0</v>
      </c>
      <c r="ER48" s="48" t="n">
        <f aca="false">MIN(MAX((GP47*(1+GP$5/Setup!$C$36)+IF($V48=23,N($F48),0))-CT48,0),MAX($P48-SUM(DV48:EQ48),0))</f>
        <v>0</v>
      </c>
      <c r="ES48" s="48" t="n">
        <f aca="false">MIN(MAX((GQ47*(1+GQ$5/Setup!$C$36)+IF($V48=24,N($F48),0))-CU48,0),MAX($P48-SUM(DV48:ER48),0))</f>
        <v>0</v>
      </c>
      <c r="ET48" s="48" t="n">
        <f aca="false">MIN(MAX((GR47*(1+GR$5/Setup!$C$36)+IF($V48=25,N($F48),0))-CV48,0),MAX($P48-SUM(DV48:ES48),0))</f>
        <v>0</v>
      </c>
      <c r="EU48" s="48" t="n">
        <f aca="false">MIN(MAX((GS47*(1+GS$5/Setup!$C$36)+IF($V48=26,N($F48),0))-CW48,0),MAX($P48-SUM(DV48:ET48),0))</f>
        <v>0</v>
      </c>
      <c r="EV48" s="48" t="n">
        <f aca="false">MIN(MAX((GT47*(1+GT$5/Setup!$C$36)+IF($V48=27,N($F48),0))-CX48,0),MAX($P48-SUM(DV48:EU48),0))</f>
        <v>0</v>
      </c>
      <c r="EW48" s="48" t="n">
        <f aca="false">MIN(MAX((GU47*(1+GU$5/Setup!$C$36)+IF($V48=28,N($F48),0))-CY48,0),MAX($P48-SUM(DV48:EV48),0))</f>
        <v>0</v>
      </c>
      <c r="EX48" s="48" t="n">
        <f aca="false">MIN(MAX((GV47*(1+GV$5/Setup!$C$36)+IF($V48=29,N($F48),0))-CZ48,0),MAX($P48-SUM(DV48:EW48),0))</f>
        <v>0</v>
      </c>
      <c r="EY48" s="48" t="n">
        <f aca="false">MIN(MAX((GW47*(1+GW$5/Setup!$C$36)+IF($V48=30,N($F48),0))-DA48,0),MAX($P48-SUM(DV48:EX48),0))</f>
        <v>0</v>
      </c>
      <c r="EZ48" s="48" t="n">
        <f aca="false">MIN(MAX((GX47*(1+GX$5/Setup!$C$36)+IF($V48=31,N($F48),0))-DB48,0),MAX($P48-SUM(DV48:EY48),0))</f>
        <v>0</v>
      </c>
      <c r="FA48" s="48" t="n">
        <f aca="false">MIN(MAX((GY47*(1+GY$5/Setup!$C$36)+IF($V48=32,N($F48),0))-DC48,0),MAX($P48-SUM(DV48:EZ48),0))</f>
        <v>0</v>
      </c>
      <c r="FB48" s="48" t="n">
        <f aca="false">MIN(MAX((GZ47*(1+GZ$5/Setup!$C$36)+IF($V48=33,N($F48),0))-DD48,0),MAX($P48-SUM(DV48:FA48),0))</f>
        <v>0</v>
      </c>
      <c r="FC48" s="48" t="n">
        <f aca="false">MIN(MAX((HA47*(1+HA$5/Setup!$C$36)+IF($V48=34,N($F48),0))-DE48,0),MAX($P48-SUM(DV48:FB48),0))</f>
        <v>0</v>
      </c>
      <c r="FD48" s="48" t="n">
        <f aca="false">MIN(MAX((HB47*(1+HB$5/Setup!$C$36)+IF($V48=35,N($F48),0))-DF48,0),MAX($P48-SUM(DV48:FC48),0))</f>
        <v>0</v>
      </c>
      <c r="FE48" s="48" t="n">
        <f aca="false">MIN(MAX((HC47*(1+HC$5/Setup!$C$36)+IF($V48=36,N($F48),0))-DG48,0),MAX($P48-SUM(DV48:FD48),0))</f>
        <v>0</v>
      </c>
      <c r="FF48" s="48" t="n">
        <f aca="false">MIN(MAX((HD47*(1+HD$5/Setup!$C$36)+IF($V48=37,N($F48),0))-DH48,0),MAX($P48-SUM(DV48:FE48),0))</f>
        <v>0</v>
      </c>
      <c r="FG48" s="48" t="n">
        <f aca="false">MIN(MAX((HE47*(1+HE$5/Setup!$C$36)+IF($V48=38,N($F48),0))-DI48,0),MAX($P48-SUM(DV48:FF48),0))</f>
        <v>0</v>
      </c>
      <c r="FH48" s="48" t="n">
        <f aca="false">MIN(MAX((HF47*(1+HF$5/Setup!$C$36)+IF($V48=39,N($F48),0))-DJ48,0),MAX($P48-SUM(DV48:FG48),0))</f>
        <v>0</v>
      </c>
      <c r="FI48" s="48" t="n">
        <f aca="false">MIN(MAX((HG47*(1+HG$5/Setup!$C$36)+IF($V48=40,N($F48),0))-DK48,0),MAX($P48-SUM(DV48:FH48),0))</f>
        <v>0</v>
      </c>
      <c r="FJ48" s="48" t="n">
        <f aca="false">MIN(MAX((HH47*(1+HH$5/Setup!$C$36)+IF($V48=41,N($F48),0))-DL48,0),MAX($P48-SUM(DV48:FI48),0))</f>
        <v>0</v>
      </c>
      <c r="FK48" s="48" t="n">
        <f aca="false">MIN(MAX((HI47*(1+HI$5/Setup!$C$36)+IF($V48=42,N($F48),0))-DM48,0),MAX($P48-SUM(DV48:FJ48),0))</f>
        <v>0</v>
      </c>
      <c r="FL48" s="48" t="n">
        <f aca="false">MIN(MAX((HJ47*(1+HJ$5/Setup!$C$36)+IF($V48=43,N($F48),0))-DN48,0),MAX($P48-SUM(DV48:FK48),0))</f>
        <v>0</v>
      </c>
      <c r="FM48" s="48" t="n">
        <f aca="false">MIN(MAX((HK47*(1+HK$5/Setup!$C$36)+IF($V48=44,N($F48),0))-DO48,0),MAX($P48-SUM(DV48:FL48),0))</f>
        <v>0</v>
      </c>
      <c r="FN48" s="48" t="n">
        <f aca="false">MIN(MAX((HL47*(1+HL$5/Setup!$C$36)+IF($V48=45,N($F48),0))-DP48,0),MAX($P48-SUM(DV48:FM48),0))</f>
        <v>0</v>
      </c>
      <c r="FO48" s="48" t="n">
        <f aca="false">MIN(MAX((HM47*(1+HM$5/Setup!$C$36)+IF($V48=46,N($F48),0))-DQ48,0),MAX($P48-SUM(DV48:FN48),0))</f>
        <v>0</v>
      </c>
      <c r="FP48" s="48" t="n">
        <f aca="false">MIN(MAX((HN47*(1+HN$5/Setup!$C$36)+IF($V48=47,N($F48),0))-DR48,0),MAX($P48-SUM(DV48:FO48),0))</f>
        <v>0</v>
      </c>
      <c r="FQ48" s="48" t="n">
        <f aca="false">MIN(MAX((HO47*(1+HO$5/Setup!$C$36)+IF($V48=48,N($F48),0))-DS48,0),MAX($P48-SUM(DV48:FP48),0))</f>
        <v>0</v>
      </c>
      <c r="FR48" s="48" t="n">
        <f aca="false">MIN(MAX((HP47*(1+HP$5/Setup!$C$36)+IF($V48=49,N($F48),0))-DT48,0),MAX($P48-SUM(DV48:FQ48),0))</f>
        <v>0</v>
      </c>
      <c r="FS48" s="48" t="n">
        <f aca="false">MIN(MAX((HQ47*(1+HQ$5/Setup!$C$36)+IF($V48=50,N($F48),0))-DU48,0),MAX($P48-SUM(DV48:FR48),0))</f>
        <v>0</v>
      </c>
      <c r="FT48" s="48" t="n">
        <f aca="false">IF((FT47*(1+FT$5/Setup!$C$36)+IF($V48=1,N($F48),0))-BX48-DV48&lt;0.005,0,(FT47*(1+FT$5/Setup!$C$36)+IF($V48=1,N($F48),0))-BX48-DV48)</f>
        <v>0</v>
      </c>
      <c r="FU48" s="48" t="n">
        <f aca="false">IF((FU47*(1+FU$5/Setup!$C$36)+IF($V48=2,N($F48),0))-BY48-DW48&lt;0.005,0,(FU47*(1+FU$5/Setup!$C$36)+IF($V48=2,N($F48),0))-BY48-DW48)</f>
        <v>0</v>
      </c>
      <c r="FV48" s="48" t="n">
        <f aca="false">IF((FV47*(1+FV$5/Setup!$C$36)+IF($V48=3,N($F48),0))-BZ48-DX48&lt;0.005,0,(FV47*(1+FV$5/Setup!$C$36)+IF($V48=3,N($F48),0))-BZ48-DX48)</f>
        <v>0</v>
      </c>
      <c r="FW48" s="48" t="n">
        <f aca="false">IF((FW47*(1+FW$5/Setup!$C$36)+IF($V48=4,N($F48),0))-CA48-DY48&lt;0.005,0,(FW47*(1+FW$5/Setup!$C$36)+IF($V48=4,N($F48),0))-CA48-DY48)</f>
        <v>0</v>
      </c>
      <c r="FX48" s="48" t="n">
        <f aca="false">IF((FX47*(1+FX$5/Setup!$C$36)+IF($V48=5,N($F48),0))-CB48-DZ48&lt;0.005,0,(FX47*(1+FX$5/Setup!$C$36)+IF($V48=5,N($F48),0))-CB48-DZ48)</f>
        <v>0</v>
      </c>
      <c r="FY48" s="48" t="n">
        <f aca="false">IF((FY47*(1+FY$5/Setup!$C$36)+IF($V48=6,N($F48),0))-CC48-EA48&lt;0.005,0,(FY47*(1+FY$5/Setup!$C$36)+IF($V48=6,N($F48),0))-CC48-EA48)</f>
        <v>0</v>
      </c>
      <c r="FZ48" s="48" t="n">
        <f aca="false">IF((FZ47*(1+FZ$5/Setup!$C$36)+IF($V48=7,N($F48),0))-CD48-EB48&lt;0.005,0,(FZ47*(1+FZ$5/Setup!$C$36)+IF($V48=7,N($F48),0))-CD48-EB48)</f>
        <v>0</v>
      </c>
      <c r="GA48" s="48" t="n">
        <f aca="false">IF((GA47*(1+GA$5/Setup!$C$36)+IF($V48=8,N($F48),0))-CE48-EC48&lt;0.005,0,(GA47*(1+GA$5/Setup!$C$36)+IF($V48=8,N($F48),0))-CE48-EC48)</f>
        <v>0</v>
      </c>
      <c r="GB48" s="48" t="n">
        <f aca="false">IF((GB47*(1+GB$5/Setup!$C$36)+IF($V48=9,N($F48),0))-CF48-ED48&lt;0.005,0,(GB47*(1+GB$5/Setup!$C$36)+IF($V48=9,N($F48),0))-CF48-ED48)</f>
        <v>0</v>
      </c>
      <c r="GC48" s="48" t="n">
        <f aca="false">IF((GC47*(1+GC$5/Setup!$C$36)+IF($V48=10,N($F48),0))-CG48-EE48&lt;0.005,0,(GC47*(1+GC$5/Setup!$C$36)+IF($V48=10,N($F48),0))-CG48-EE48)</f>
        <v>0</v>
      </c>
      <c r="GD48" s="48" t="n">
        <f aca="false">IF((GD47*(1+GD$5/Setup!$C$36)+IF($V48=11,N($F48),0))-CH48-EF48&lt;0.005,0,(GD47*(1+GD$5/Setup!$C$36)+IF($V48=11,N($F48),0))-CH48-EF48)</f>
        <v>0</v>
      </c>
      <c r="GE48" s="48" t="n">
        <f aca="false">IF((GE47*(1+GE$5/Setup!$C$36)+IF($V48=12,N($F48),0))-CI48-EG48&lt;0.005,0,(GE47*(1+GE$5/Setup!$C$36)+IF($V48=12,N($F48),0))-CI48-EG48)</f>
        <v>0</v>
      </c>
      <c r="GF48" s="48" t="n">
        <f aca="false">IF((GF47*(1+GF$5/Setup!$C$36)+IF($V48=13,N($F48),0))-CJ48-EH48&lt;0.005,0,(GF47*(1+GF$5/Setup!$C$36)+IF($V48=13,N($F48),0))-CJ48-EH48)</f>
        <v>0</v>
      </c>
      <c r="GG48" s="48" t="n">
        <f aca="false">IF((GG47*(1+GG$5/Setup!$C$36)+IF($V48=14,N($F48),0))-CK48-EI48&lt;0.005,0,(GG47*(1+GG$5/Setup!$C$36)+IF($V48=14,N($F48),0))-CK48-EI48)</f>
        <v>0</v>
      </c>
      <c r="GH48" s="48" t="n">
        <f aca="false">IF((GH47*(1+GH$5/Setup!$C$36)+IF($V48=15,N($F48),0))-CL48-EJ48&lt;0.005,0,(GH47*(1+GH$5/Setup!$C$36)+IF($V48=15,N($F48),0))-CL48-EJ48)</f>
        <v>0</v>
      </c>
      <c r="GI48" s="48" t="n">
        <f aca="false">IF((GI47*(1+GI$5/Setup!$C$36)+IF($V48=16,N($F48),0))-CM48-EK48&lt;0.005,0,(GI47*(1+GI$5/Setup!$C$36)+IF($V48=16,N($F48),0))-CM48-EK48)</f>
        <v>0</v>
      </c>
      <c r="GJ48" s="48" t="n">
        <f aca="false">IF((GJ47*(1+GJ$5/Setup!$C$36)+IF($V48=17,N($F48),0))-CN48-EL48&lt;0.005,0,(GJ47*(1+GJ$5/Setup!$C$36)+IF($V48=17,N($F48),0))-CN48-EL48)</f>
        <v>0</v>
      </c>
      <c r="GK48" s="48" t="n">
        <f aca="false">IF((GK47*(1+GK$5/Setup!$C$36)+IF($V48=18,N($F48),0))-CO48-EM48&lt;0.005,0,(GK47*(1+GK$5/Setup!$C$36)+IF($V48=18,N($F48),0))-CO48-EM48)</f>
        <v>0</v>
      </c>
      <c r="GL48" s="48" t="n">
        <f aca="false">IF((GL47*(1+GL$5/Setup!$C$36)+IF($V48=19,N($F48),0))-CP48-EN48&lt;0.005,0,(GL47*(1+GL$5/Setup!$C$36)+IF($V48=19,N($F48),0))-CP48-EN48)</f>
        <v>0</v>
      </c>
      <c r="GM48" s="48" t="n">
        <f aca="false">IF((GM47*(1+GM$5/Setup!$C$36)+IF($V48=20,N($F48),0))-CQ48-EO48&lt;0.005,0,(GM47*(1+GM$5/Setup!$C$36)+IF($V48=20,N($F48),0))-CQ48-EO48)</f>
        <v>0</v>
      </c>
      <c r="GN48" s="48" t="n">
        <f aca="false">IF((GN47*(1+GN$5/Setup!$C$36)+IF($V48=21,N($F48),0))-CR48-EP48&lt;0.005,0,(GN47*(1+GN$5/Setup!$C$36)+IF($V48=21,N($F48),0))-CR48-EP48)</f>
        <v>0</v>
      </c>
      <c r="GO48" s="48" t="n">
        <f aca="false">IF((GO47*(1+GO$5/Setup!$C$36)+IF($V48=22,N($F48),0))-CS48-EQ48&lt;0.005,0,(GO47*(1+GO$5/Setup!$C$36)+IF($V48=22,N($F48),0))-CS48-EQ48)</f>
        <v>0</v>
      </c>
      <c r="GP48" s="48" t="n">
        <f aca="false">IF((GP47*(1+GP$5/Setup!$C$36)+IF($V48=23,N($F48),0))-CT48-ER48&lt;0.005,0,(GP47*(1+GP$5/Setup!$C$36)+IF($V48=23,N($F48),0))-CT48-ER48)</f>
        <v>0</v>
      </c>
      <c r="GQ48" s="48" t="n">
        <f aca="false">IF((GQ47*(1+GQ$5/Setup!$C$36)+IF($V48=24,N($F48),0))-CU48-ES48&lt;0.005,0,(GQ47*(1+GQ$5/Setup!$C$36)+IF($V48=24,N($F48),0))-CU48-ES48)</f>
        <v>0</v>
      </c>
      <c r="GR48" s="48" t="n">
        <f aca="false">IF((GR47*(1+GR$5/Setup!$C$36)+IF($V48=25,N($F48),0))-CV48-ET48&lt;0.005,0,(GR47*(1+GR$5/Setup!$C$36)+IF($V48=25,N($F48),0))-CV48-ET48)</f>
        <v>0</v>
      </c>
      <c r="GS48" s="48" t="n">
        <f aca="false">IF((GS47*(1+GS$5/Setup!$C$36)+IF($V48=26,N($F48),0))-CW48-EU48&lt;0.005,0,(GS47*(1+GS$5/Setup!$C$36)+IF($V48=26,N($F48),0))-CW48-EU48)</f>
        <v>0</v>
      </c>
      <c r="GT48" s="48" t="n">
        <f aca="false">IF((GT47*(1+GT$5/Setup!$C$36)+IF($V48=27,N($F48),0))-CX48-EV48&lt;0.005,0,(GT47*(1+GT$5/Setup!$C$36)+IF($V48=27,N($F48),0))-CX48-EV48)</f>
        <v>0</v>
      </c>
      <c r="GU48" s="48" t="n">
        <f aca="false">IF((GU47*(1+GU$5/Setup!$C$36)+IF($V48=28,N($F48),0))-CY48-EW48&lt;0.005,0,(GU47*(1+GU$5/Setup!$C$36)+IF($V48=28,N($F48),0))-CY48-EW48)</f>
        <v>0</v>
      </c>
      <c r="GV48" s="48" t="n">
        <f aca="false">IF((GV47*(1+GV$5/Setup!$C$36)+IF($V48=29,N($F48),0))-CZ48-EX48&lt;0.005,0,(GV47*(1+GV$5/Setup!$C$36)+IF($V48=29,N($F48),0))-CZ48-EX48)</f>
        <v>0</v>
      </c>
      <c r="GW48" s="48" t="n">
        <f aca="false">IF((GW47*(1+GW$5/Setup!$C$36)+IF($V48=30,N($F48),0))-DA48-EY48&lt;0.005,0,(GW47*(1+GW$5/Setup!$C$36)+IF($V48=30,N($F48),0))-DA48-EY48)</f>
        <v>0</v>
      </c>
      <c r="GX48" s="48" t="n">
        <f aca="false">IF((GX47*(1+GX$5/Setup!$C$36)+IF($V48=31,N($F48),0))-DB48-EZ48&lt;0.005,0,(GX47*(1+GX$5/Setup!$C$36)+IF($V48=31,N($F48),0))-DB48-EZ48)</f>
        <v>0</v>
      </c>
      <c r="GY48" s="48" t="n">
        <f aca="false">IF((GY47*(1+GY$5/Setup!$C$36)+IF($V48=32,N($F48),0))-DC48-FA48&lt;0.005,0,(GY47*(1+GY$5/Setup!$C$36)+IF($V48=32,N($F48),0))-DC48-FA48)</f>
        <v>0</v>
      </c>
      <c r="GZ48" s="48" t="n">
        <f aca="false">IF((GZ47*(1+GZ$5/Setup!$C$36)+IF($V48=33,N($F48),0))-DD48-FB48&lt;0.005,0,(GZ47*(1+GZ$5/Setup!$C$36)+IF($V48=33,N($F48),0))-DD48-FB48)</f>
        <v>0</v>
      </c>
      <c r="HA48" s="48" t="n">
        <f aca="false">IF((HA47*(1+HA$5/Setup!$C$36)+IF($V48=34,N($F48),0))-DE48-FC48&lt;0.005,0,(HA47*(1+HA$5/Setup!$C$36)+IF($V48=34,N($F48),0))-DE48-FC48)</f>
        <v>0</v>
      </c>
      <c r="HB48" s="48" t="n">
        <f aca="false">IF((HB47*(1+HB$5/Setup!$C$36)+IF($V48=35,N($F48),0))-DF48-FD48&lt;0.005,0,(HB47*(1+HB$5/Setup!$C$36)+IF($V48=35,N($F48),0))-DF48-FD48)</f>
        <v>0</v>
      </c>
      <c r="HC48" s="48" t="n">
        <f aca="false">IF((HC47*(1+HC$5/Setup!$C$36)+IF($V48=36,N($F48),0))-DG48-FE48&lt;0.005,0,(HC47*(1+HC$5/Setup!$C$36)+IF($V48=36,N($F48),0))-DG48-FE48)</f>
        <v>0</v>
      </c>
      <c r="HD48" s="48" t="n">
        <f aca="false">IF((HD47*(1+HD$5/Setup!$C$36)+IF($V48=37,N($F48),0))-DH48-FF48&lt;0.005,0,(HD47*(1+HD$5/Setup!$C$36)+IF($V48=37,N($F48),0))-DH48-FF48)</f>
        <v>0</v>
      </c>
      <c r="HE48" s="48" t="n">
        <f aca="false">IF((HE47*(1+HE$5/Setup!$C$36)+IF($V48=38,N($F48),0))-DI48-FG48&lt;0.005,0,(HE47*(1+HE$5/Setup!$C$36)+IF($V48=38,N($F48),0))-DI48-FG48)</f>
        <v>0</v>
      </c>
      <c r="HF48" s="48" t="n">
        <f aca="false">IF((HF47*(1+HF$5/Setup!$C$36)+IF($V48=39,N($F48),0))-DJ48-FH48&lt;0.005,0,(HF47*(1+HF$5/Setup!$C$36)+IF($V48=39,N($F48),0))-DJ48-FH48)</f>
        <v>0</v>
      </c>
      <c r="HG48" s="48" t="n">
        <f aca="false">IF((HG47*(1+HG$5/Setup!$C$36)+IF($V48=40,N($F48),0))-DK48-FI48&lt;0.005,0,(HG47*(1+HG$5/Setup!$C$36)+IF($V48=40,N($F48),0))-DK48-FI48)</f>
        <v>0</v>
      </c>
      <c r="HH48" s="48" t="n">
        <f aca="false">IF((HH47*(1+HH$5/Setup!$C$36)+IF($V48=41,N($F48),0))-DL48-FJ48&lt;0.005,0,(HH47*(1+HH$5/Setup!$C$36)+IF($V48=41,N($F48),0))-DL48-FJ48)</f>
        <v>0</v>
      </c>
      <c r="HI48" s="48" t="n">
        <f aca="false">IF((HI47*(1+HI$5/Setup!$C$36)+IF($V48=42,N($F48),0))-DM48-FK48&lt;0.005,0,(HI47*(1+HI$5/Setup!$C$36)+IF($V48=42,N($F48),0))-DM48-FK48)</f>
        <v>0</v>
      </c>
      <c r="HJ48" s="48" t="n">
        <f aca="false">IF((HJ47*(1+HJ$5/Setup!$C$36)+IF($V48=43,N($F48),0))-DN48-FL48&lt;0.005,0,(HJ47*(1+HJ$5/Setup!$C$36)+IF($V48=43,N($F48),0))-DN48-FL48)</f>
        <v>0</v>
      </c>
      <c r="HK48" s="48" t="n">
        <f aca="false">IF((HK47*(1+HK$5/Setup!$C$36)+IF($V48=44,N($F48),0))-DO48-FM48&lt;0.005,0,(HK47*(1+HK$5/Setup!$C$36)+IF($V48=44,N($F48),0))-DO48-FM48)</f>
        <v>0</v>
      </c>
      <c r="HL48" s="48" t="n">
        <f aca="false">IF((HL47*(1+HL$5/Setup!$C$36)+IF($V48=45,N($F48),0))-DP48-FN48&lt;0.005,0,(HL47*(1+HL$5/Setup!$C$36)+IF($V48=45,N($F48),0))-DP48-FN48)</f>
        <v>0</v>
      </c>
      <c r="HM48" s="48" t="n">
        <f aca="false">IF((HM47*(1+HM$5/Setup!$C$36)+IF($V48=46,N($F48),0))-DQ48-FO48&lt;0.005,0,(HM47*(1+HM$5/Setup!$C$36)+IF($V48=46,N($F48),0))-DQ48-FO48)</f>
        <v>0</v>
      </c>
      <c r="HN48" s="48" t="n">
        <f aca="false">IF((HN47*(1+HN$5/Setup!$C$36)+IF($V48=47,N($F48),0))-DR48-FP48&lt;0.005,0,(HN47*(1+HN$5/Setup!$C$36)+IF($V48=47,N($F48),0))-DR48-FP48)</f>
        <v>0</v>
      </c>
      <c r="HO48" s="48" t="n">
        <f aca="false">IF((HO47*(1+HO$5/Setup!$C$36)+IF($V48=48,N($F48),0))-DS48-FQ48&lt;0.005,0,(HO47*(1+HO$5/Setup!$C$36)+IF($V48=48,N($F48),0))-DS48-FQ48)</f>
        <v>0</v>
      </c>
      <c r="HP48" s="48" t="n">
        <f aca="false">IF((HP47*(1+HP$5/Setup!$C$36)+IF($V48=49,N($F48),0))-DT48-FR48&lt;0.005,0,(HP47*(1+HP$5/Setup!$C$36)+IF($V48=49,N($F48),0))-DT48-FR48)</f>
        <v>0</v>
      </c>
      <c r="HQ48" s="48" t="n">
        <f aca="false">IF((HQ47*(1+HQ$5/Setup!$C$36)+IF($V48=50,N($F48),0))-DU48-FS48&lt;0.005,0,(HQ47*(1+HQ$5/Setup!$C$36)+IF($V48=50,N($F48),0))-DU48-FS48)</f>
        <v>0</v>
      </c>
    </row>
    <row r="49" customFormat="false" ht="15" hidden="false" customHeight="false" outlineLevel="0" collapsed="false">
      <c r="A49" s="44" t="n">
        <v>41</v>
      </c>
      <c r="B49" s="45" t="n">
        <f aca="false">IF(Setup!$C$7="Every month",EDATE(Setup!$C$8,($A49-1)),IF(Setup!$C$7="Twice a month",DATE(YEAR(Setup!$C$8),MONTH(Setup!$C$8)+INT((($A49-1)+Setup!$C$41)/2),MIN(IF(MOD(($A49-1)+Setup!$C$41,2)=0,Setup!$C$39,Setup!$C$40),DAY(EOMONTH(DATE(YEAR(Setup!$C$8),MONTH(Setup!$C$8)+INT((($A49-1)+Setup!$C$41)/2),1),0)))),Setup!$C$8+($A49-1)*IF(Setup!$C$7="Every week",7,14)))</f>
        <v>46885</v>
      </c>
      <c r="C49" s="45" t="n">
        <f aca="false">IF(Setup!$C$7="Every month",EDATE(Setup!$C$8,$A49),IF(Setup!$C$7="Twice a month",DATE(YEAR(Setup!$C$8),MONTH(Setup!$C$8)+INT(($A49+Setup!$C$41)/2),MIN(IF(MOD($A49+Setup!$C$41,2)=0,Setup!$C$39,Setup!$C$40),DAY(EOMONTH(DATE(YEAR(Setup!$C$8),MONTH(Setup!$C$8)+INT(($A49+Setup!$C$41)/2),1),0)))),Setup!$C$8+$A49*IF(Setup!$C$7="Every week",7,14)))</f>
        <v>46899</v>
      </c>
      <c r="D49" s="46"/>
      <c r="E49" s="47"/>
      <c r="F49" s="47"/>
      <c r="G49" s="47"/>
      <c r="H49" s="47"/>
      <c r="I49" s="48" t="n">
        <f aca="false">N(Setup!$C$11)+N(E49)</f>
        <v>100</v>
      </c>
      <c r="J49" s="48" t="n">
        <f aca="false">MIN(Setup!$C$37,MAX(I49,0))</f>
        <v>9.23076923076923</v>
      </c>
      <c r="K49" s="48" t="n">
        <f aca="false">MIN(MAX(N(Setup!$C$14)-L48,0),MAX(I49-J49,0))</f>
        <v>0</v>
      </c>
      <c r="L49" s="48" t="n">
        <f aca="false">L48+K49-N(G49)</f>
        <v>500</v>
      </c>
      <c r="M49" s="48" t="n">
        <f aca="false">M48+J49-N(H49)</f>
        <v>378.461538461538</v>
      </c>
      <c r="N49" s="48" t="n">
        <f aca="false">SUM(BX49:DU49)</f>
        <v>0</v>
      </c>
      <c r="O49" s="48" t="n">
        <f aca="false">SUM(Z49:BW49)-N49</f>
        <v>40</v>
      </c>
      <c r="P49" s="48" t="n">
        <f aca="false">MAX(I49-J49-K49,0)+O49</f>
        <v>130.769230769231</v>
      </c>
      <c r="Q49" s="48" t="n">
        <f aca="false">SUM(DV49:FS49)</f>
        <v>0</v>
      </c>
      <c r="R49" s="49" t="n">
        <f aca="false">N49+J49+K49+Q49</f>
        <v>9.23076923076923</v>
      </c>
      <c r="S49" s="48" t="n">
        <f aca="false">T49-T48-N(F49)+N49+Q49</f>
        <v>0</v>
      </c>
      <c r="T49" s="49" t="n">
        <f aca="false">SUM(FT49:HQ49)</f>
        <v>0</v>
      </c>
      <c r="U49" s="44" t="str">
        <f aca="false">IF(T48&lt;0.005,"",INDEX(Helpers!$C$2:$C$51,IF(_xlfn.MINIFS($DV$6:$FS$6,DV49:FS49,"&gt;0.005")=0,V49,_xlfn.MINIFS($DV$6:$FS$6,DV49:FS49,"&gt;0.005"))))</f>
        <v/>
      </c>
      <c r="V49" s="44" t="n">
        <f aca="false">IF(_xlfn.MINIFS($FT$6:$HQ$6,FT48:HQ48,"&gt;0.005")=0,1,_xlfn.MINIFS($FT$6:$HQ$6,FT48:HQ48,"&gt;0.005"))</f>
        <v>1</v>
      </c>
      <c r="W49" s="44" t="n">
        <f aca="false">IF(AND(D49&lt;&gt;"Paid",T48&gt;0.005),1,0)</f>
        <v>0</v>
      </c>
      <c r="X49" s="48" t="n">
        <f aca="false">SUMPRODUCT(((Helpers!$G$2:$G$51*(1+(Helpers!$D$2:$D$51+0.000000001)/12)^(($B49-Setup!$C$8)/(365.25/12))-Helpers!$E$2:$E$51*((1+(Helpers!$D$2:$D$51+0.000000001)/12)^(($B49-Setup!$C$8)/(365.25/12))-1)/((Helpers!$D$2:$D$51+0.000000001)/12))&gt;0)*(Helpers!$G$2:$G$51*(1+(Helpers!$D$2:$D$51+0.000000001)/12)^(($B49-Setup!$C$8)/(365.25/12))-Helpers!$E$2:$E$51*((1+(Helpers!$D$2:$D$51+0.000000001)/12)^(($B49-Setup!$C$8)/(365.25/12))-1)/((Helpers!$D$2:$D$51+0.000000001)/12)))</f>
        <v>908.159509398761</v>
      </c>
      <c r="Y49" s="48"/>
      <c r="Z49" s="48" t="n">
        <f aca="false">IF(OR(N(Z$5)=0,Z$6=""),0,Z$5*((DATE(YEAR($B49),MONTH($B49),MIN(Z$6,DAY(EOMONTH($B49,0))))&gt;=$B49)*(DATE(YEAR($B49),MONTH($B49),MIN(Z$6,DAY(EOMONTH($B49,0))))&lt;$C49)+(DATE(YEAR($B49),MONTH($B49)+1,MIN(Z$6,DAY(EOMONTH($B49,1))))&gt;=$B49)*(DATE(YEAR($B49),MONTH($B49)+1,MIN(Z$6,DAY(EOMONTH($B49,1))))&lt;$C49)))</f>
        <v>0</v>
      </c>
      <c r="AA49" s="48" t="n">
        <f aca="false">IF(OR(N(AA$5)=0,AA$6=""),0,AA$5*((DATE(YEAR($B49),MONTH($B49),MIN(AA$6,DAY(EOMONTH($B49,0))))&gt;=$B49)*(DATE(YEAR($B49),MONTH($B49),MIN(AA$6,DAY(EOMONTH($B49,0))))&lt;$C49)+(DATE(YEAR($B49),MONTH($B49)+1,MIN(AA$6,DAY(EOMONTH($B49,1))))&gt;=$B49)*(DATE(YEAR($B49),MONTH($B49)+1,MIN(AA$6,DAY(EOMONTH($B49,1))))&lt;$C49)))</f>
        <v>40</v>
      </c>
      <c r="AB49" s="48" t="n">
        <f aca="false">IF(OR(N(AB$5)=0,AB$6=""),0,AB$5*((DATE(YEAR($B49),MONTH($B49),MIN(AB$6,DAY(EOMONTH($B49,0))))&gt;=$B49)*(DATE(YEAR($B49),MONTH($B49),MIN(AB$6,DAY(EOMONTH($B49,0))))&lt;$C49)+(DATE(YEAR($B49),MONTH($B49)+1,MIN(AB$6,DAY(EOMONTH($B49,1))))&gt;=$B49)*(DATE(YEAR($B49),MONTH($B49)+1,MIN(AB$6,DAY(EOMONTH($B49,1))))&lt;$C49)))</f>
        <v>0</v>
      </c>
      <c r="AC49" s="48" t="n">
        <f aca="false">IF(OR(N(AC$5)=0,AC$6=""),0,AC$5*((DATE(YEAR($B49),MONTH($B49),MIN(AC$6,DAY(EOMONTH($B49,0))))&gt;=$B49)*(DATE(YEAR($B49),MONTH($B49),MIN(AC$6,DAY(EOMONTH($B49,0))))&lt;$C49)+(DATE(YEAR($B49),MONTH($B49)+1,MIN(AC$6,DAY(EOMONTH($B49,1))))&gt;=$B49)*(DATE(YEAR($B49),MONTH($B49)+1,MIN(AC$6,DAY(EOMONTH($B49,1))))&lt;$C49)))</f>
        <v>0</v>
      </c>
      <c r="AD49" s="48" t="n">
        <f aca="false">IF(OR(N(AD$5)=0,AD$6=""),0,AD$5*((DATE(YEAR($B49),MONTH($B49),MIN(AD$6,DAY(EOMONTH($B49,0))))&gt;=$B49)*(DATE(YEAR($B49),MONTH($B49),MIN(AD$6,DAY(EOMONTH($B49,0))))&lt;$C49)+(DATE(YEAR($B49),MONTH($B49)+1,MIN(AD$6,DAY(EOMONTH($B49,1))))&gt;=$B49)*(DATE(YEAR($B49),MONTH($B49)+1,MIN(AD$6,DAY(EOMONTH($B49,1))))&lt;$C49)))</f>
        <v>0</v>
      </c>
      <c r="AE49" s="48" t="n">
        <f aca="false">IF(OR(N(AE$5)=0,AE$6=""),0,AE$5*((DATE(YEAR($B49),MONTH($B49),MIN(AE$6,DAY(EOMONTH($B49,0))))&gt;=$B49)*(DATE(YEAR($B49),MONTH($B49),MIN(AE$6,DAY(EOMONTH($B49,0))))&lt;$C49)+(DATE(YEAR($B49),MONTH($B49)+1,MIN(AE$6,DAY(EOMONTH($B49,1))))&gt;=$B49)*(DATE(YEAR($B49),MONTH($B49)+1,MIN(AE$6,DAY(EOMONTH($B49,1))))&lt;$C49)))</f>
        <v>0</v>
      </c>
      <c r="AF49" s="48" t="n">
        <f aca="false">IF(OR(N(AF$5)=0,AF$6=""),0,AF$5*((DATE(YEAR($B49),MONTH($B49),MIN(AF$6,DAY(EOMONTH($B49,0))))&gt;=$B49)*(DATE(YEAR($B49),MONTH($B49),MIN(AF$6,DAY(EOMONTH($B49,0))))&lt;$C49)+(DATE(YEAR($B49),MONTH($B49)+1,MIN(AF$6,DAY(EOMONTH($B49,1))))&gt;=$B49)*(DATE(YEAR($B49),MONTH($B49)+1,MIN(AF$6,DAY(EOMONTH($B49,1))))&lt;$C49)))</f>
        <v>0</v>
      </c>
      <c r="AG49" s="48" t="n">
        <f aca="false">IF(OR(N(AG$5)=0,AG$6=""),0,AG$5*((DATE(YEAR($B49),MONTH($B49),MIN(AG$6,DAY(EOMONTH($B49,0))))&gt;=$B49)*(DATE(YEAR($B49),MONTH($B49),MIN(AG$6,DAY(EOMONTH($B49,0))))&lt;$C49)+(DATE(YEAR($B49),MONTH($B49)+1,MIN(AG$6,DAY(EOMONTH($B49,1))))&gt;=$B49)*(DATE(YEAR($B49),MONTH($B49)+1,MIN(AG$6,DAY(EOMONTH($B49,1))))&lt;$C49)))</f>
        <v>0</v>
      </c>
      <c r="AH49" s="48" t="n">
        <f aca="false">IF(OR(N(AH$5)=0,AH$6=""),0,AH$5*((DATE(YEAR($B49),MONTH($B49),MIN(AH$6,DAY(EOMONTH($B49,0))))&gt;=$B49)*(DATE(YEAR($B49),MONTH($B49),MIN(AH$6,DAY(EOMONTH($B49,0))))&lt;$C49)+(DATE(YEAR($B49),MONTH($B49)+1,MIN(AH$6,DAY(EOMONTH($B49,1))))&gt;=$B49)*(DATE(YEAR($B49),MONTH($B49)+1,MIN(AH$6,DAY(EOMONTH($B49,1))))&lt;$C49)))</f>
        <v>0</v>
      </c>
      <c r="AI49" s="48" t="n">
        <f aca="false">IF(OR(N(AI$5)=0,AI$6=""),0,AI$5*((DATE(YEAR($B49),MONTH($B49),MIN(AI$6,DAY(EOMONTH($B49,0))))&gt;=$B49)*(DATE(YEAR($B49),MONTH($B49),MIN(AI$6,DAY(EOMONTH($B49,0))))&lt;$C49)+(DATE(YEAR($B49),MONTH($B49)+1,MIN(AI$6,DAY(EOMONTH($B49,1))))&gt;=$B49)*(DATE(YEAR($B49),MONTH($B49)+1,MIN(AI$6,DAY(EOMONTH($B49,1))))&lt;$C49)))</f>
        <v>0</v>
      </c>
      <c r="AJ49" s="48" t="n">
        <f aca="false">IF(OR(N(AJ$5)=0,AJ$6=""),0,AJ$5*((DATE(YEAR($B49),MONTH($B49),MIN(AJ$6,DAY(EOMONTH($B49,0))))&gt;=$B49)*(DATE(YEAR($B49),MONTH($B49),MIN(AJ$6,DAY(EOMONTH($B49,0))))&lt;$C49)+(DATE(YEAR($B49),MONTH($B49)+1,MIN(AJ$6,DAY(EOMONTH($B49,1))))&gt;=$B49)*(DATE(YEAR($B49),MONTH($B49)+1,MIN(AJ$6,DAY(EOMONTH($B49,1))))&lt;$C49)))</f>
        <v>0</v>
      </c>
      <c r="AK49" s="48" t="n">
        <f aca="false">IF(OR(N(AK$5)=0,AK$6=""),0,AK$5*((DATE(YEAR($B49),MONTH($B49),MIN(AK$6,DAY(EOMONTH($B49,0))))&gt;=$B49)*(DATE(YEAR($B49),MONTH($B49),MIN(AK$6,DAY(EOMONTH($B49,0))))&lt;$C49)+(DATE(YEAR($B49),MONTH($B49)+1,MIN(AK$6,DAY(EOMONTH($B49,1))))&gt;=$B49)*(DATE(YEAR($B49),MONTH($B49)+1,MIN(AK$6,DAY(EOMONTH($B49,1))))&lt;$C49)))</f>
        <v>0</v>
      </c>
      <c r="AL49" s="48" t="n">
        <f aca="false">IF(OR(N(AL$5)=0,AL$6=""),0,AL$5*((DATE(YEAR($B49),MONTH($B49),MIN(AL$6,DAY(EOMONTH($B49,0))))&gt;=$B49)*(DATE(YEAR($B49),MONTH($B49),MIN(AL$6,DAY(EOMONTH($B49,0))))&lt;$C49)+(DATE(YEAR($B49),MONTH($B49)+1,MIN(AL$6,DAY(EOMONTH($B49,1))))&gt;=$B49)*(DATE(YEAR($B49),MONTH($B49)+1,MIN(AL$6,DAY(EOMONTH($B49,1))))&lt;$C49)))</f>
        <v>0</v>
      </c>
      <c r="AM49" s="48" t="n">
        <f aca="false">IF(OR(N(AM$5)=0,AM$6=""),0,AM$5*((DATE(YEAR($B49),MONTH($B49),MIN(AM$6,DAY(EOMONTH($B49,0))))&gt;=$B49)*(DATE(YEAR($B49),MONTH($B49),MIN(AM$6,DAY(EOMONTH($B49,0))))&lt;$C49)+(DATE(YEAR($B49),MONTH($B49)+1,MIN(AM$6,DAY(EOMONTH($B49,1))))&gt;=$B49)*(DATE(YEAR($B49),MONTH($B49)+1,MIN(AM$6,DAY(EOMONTH($B49,1))))&lt;$C49)))</f>
        <v>0</v>
      </c>
      <c r="AN49" s="48" t="n">
        <f aca="false">IF(OR(N(AN$5)=0,AN$6=""),0,AN$5*((DATE(YEAR($B49),MONTH($B49),MIN(AN$6,DAY(EOMONTH($B49,0))))&gt;=$B49)*(DATE(YEAR($B49),MONTH($B49),MIN(AN$6,DAY(EOMONTH($B49,0))))&lt;$C49)+(DATE(YEAR($B49),MONTH($B49)+1,MIN(AN$6,DAY(EOMONTH($B49,1))))&gt;=$B49)*(DATE(YEAR($B49),MONTH($B49)+1,MIN(AN$6,DAY(EOMONTH($B49,1))))&lt;$C49)))</f>
        <v>0</v>
      </c>
      <c r="AO49" s="48" t="n">
        <f aca="false">IF(OR(N(AO$5)=0,AO$6=""),0,AO$5*((DATE(YEAR($B49),MONTH($B49),MIN(AO$6,DAY(EOMONTH($B49,0))))&gt;=$B49)*(DATE(YEAR($B49),MONTH($B49),MIN(AO$6,DAY(EOMONTH($B49,0))))&lt;$C49)+(DATE(YEAR($B49),MONTH($B49)+1,MIN(AO$6,DAY(EOMONTH($B49,1))))&gt;=$B49)*(DATE(YEAR($B49),MONTH($B49)+1,MIN(AO$6,DAY(EOMONTH($B49,1))))&lt;$C49)))</f>
        <v>0</v>
      </c>
      <c r="AP49" s="48" t="n">
        <f aca="false">IF(OR(N(AP$5)=0,AP$6=""),0,AP$5*((DATE(YEAR($B49),MONTH($B49),MIN(AP$6,DAY(EOMONTH($B49,0))))&gt;=$B49)*(DATE(YEAR($B49),MONTH($B49),MIN(AP$6,DAY(EOMONTH($B49,0))))&lt;$C49)+(DATE(YEAR($B49),MONTH($B49)+1,MIN(AP$6,DAY(EOMONTH($B49,1))))&gt;=$B49)*(DATE(YEAR($B49),MONTH($B49)+1,MIN(AP$6,DAY(EOMONTH($B49,1))))&lt;$C49)))</f>
        <v>0</v>
      </c>
      <c r="AQ49" s="48" t="n">
        <f aca="false">IF(OR(N(AQ$5)=0,AQ$6=""),0,AQ$5*((DATE(YEAR($B49),MONTH($B49),MIN(AQ$6,DAY(EOMONTH($B49,0))))&gt;=$B49)*(DATE(YEAR($B49),MONTH($B49),MIN(AQ$6,DAY(EOMONTH($B49,0))))&lt;$C49)+(DATE(YEAR($B49),MONTH($B49)+1,MIN(AQ$6,DAY(EOMONTH($B49,1))))&gt;=$B49)*(DATE(YEAR($B49),MONTH($B49)+1,MIN(AQ$6,DAY(EOMONTH($B49,1))))&lt;$C49)))</f>
        <v>0</v>
      </c>
      <c r="AR49" s="48" t="n">
        <f aca="false">IF(OR(N(AR$5)=0,AR$6=""),0,AR$5*((DATE(YEAR($B49),MONTH($B49),MIN(AR$6,DAY(EOMONTH($B49,0))))&gt;=$B49)*(DATE(YEAR($B49),MONTH($B49),MIN(AR$6,DAY(EOMONTH($B49,0))))&lt;$C49)+(DATE(YEAR($B49),MONTH($B49)+1,MIN(AR$6,DAY(EOMONTH($B49,1))))&gt;=$B49)*(DATE(YEAR($B49),MONTH($B49)+1,MIN(AR$6,DAY(EOMONTH($B49,1))))&lt;$C49)))</f>
        <v>0</v>
      </c>
      <c r="AS49" s="48" t="n">
        <f aca="false">IF(OR(N(AS$5)=0,AS$6=""),0,AS$5*((DATE(YEAR($B49),MONTH($B49),MIN(AS$6,DAY(EOMONTH($B49,0))))&gt;=$B49)*(DATE(YEAR($B49),MONTH($B49),MIN(AS$6,DAY(EOMONTH($B49,0))))&lt;$C49)+(DATE(YEAR($B49),MONTH($B49)+1,MIN(AS$6,DAY(EOMONTH($B49,1))))&gt;=$B49)*(DATE(YEAR($B49),MONTH($B49)+1,MIN(AS$6,DAY(EOMONTH($B49,1))))&lt;$C49)))</f>
        <v>0</v>
      </c>
      <c r="AT49" s="48" t="n">
        <f aca="false">IF(OR(N(AT$5)=0,AT$6=""),0,AT$5*((DATE(YEAR($B49),MONTH($B49),MIN(AT$6,DAY(EOMONTH($B49,0))))&gt;=$B49)*(DATE(YEAR($B49),MONTH($B49),MIN(AT$6,DAY(EOMONTH($B49,0))))&lt;$C49)+(DATE(YEAR($B49),MONTH($B49)+1,MIN(AT$6,DAY(EOMONTH($B49,1))))&gt;=$B49)*(DATE(YEAR($B49),MONTH($B49)+1,MIN(AT$6,DAY(EOMONTH($B49,1))))&lt;$C49)))</f>
        <v>0</v>
      </c>
      <c r="AU49" s="48" t="n">
        <f aca="false">IF(OR(N(AU$5)=0,AU$6=""),0,AU$5*((DATE(YEAR($B49),MONTH($B49),MIN(AU$6,DAY(EOMONTH($B49,0))))&gt;=$B49)*(DATE(YEAR($B49),MONTH($B49),MIN(AU$6,DAY(EOMONTH($B49,0))))&lt;$C49)+(DATE(YEAR($B49),MONTH($B49)+1,MIN(AU$6,DAY(EOMONTH($B49,1))))&gt;=$B49)*(DATE(YEAR($B49),MONTH($B49)+1,MIN(AU$6,DAY(EOMONTH($B49,1))))&lt;$C49)))</f>
        <v>0</v>
      </c>
      <c r="AV49" s="48" t="n">
        <f aca="false">IF(OR(N(AV$5)=0,AV$6=""),0,AV$5*((DATE(YEAR($B49),MONTH($B49),MIN(AV$6,DAY(EOMONTH($B49,0))))&gt;=$B49)*(DATE(YEAR($B49),MONTH($B49),MIN(AV$6,DAY(EOMONTH($B49,0))))&lt;$C49)+(DATE(YEAR($B49),MONTH($B49)+1,MIN(AV$6,DAY(EOMONTH($B49,1))))&gt;=$B49)*(DATE(YEAR($B49),MONTH($B49)+1,MIN(AV$6,DAY(EOMONTH($B49,1))))&lt;$C49)))</f>
        <v>0</v>
      </c>
      <c r="AW49" s="48" t="n">
        <f aca="false">IF(OR(N(AW$5)=0,AW$6=""),0,AW$5*((DATE(YEAR($B49),MONTH($B49),MIN(AW$6,DAY(EOMONTH($B49,0))))&gt;=$B49)*(DATE(YEAR($B49),MONTH($B49),MIN(AW$6,DAY(EOMONTH($B49,0))))&lt;$C49)+(DATE(YEAR($B49),MONTH($B49)+1,MIN(AW$6,DAY(EOMONTH($B49,1))))&gt;=$B49)*(DATE(YEAR($B49),MONTH($B49)+1,MIN(AW$6,DAY(EOMONTH($B49,1))))&lt;$C49)))</f>
        <v>0</v>
      </c>
      <c r="AX49" s="48" t="n">
        <f aca="false">IF(OR(N(AX$5)=0,AX$6=""),0,AX$5*((DATE(YEAR($B49),MONTH($B49),MIN(AX$6,DAY(EOMONTH($B49,0))))&gt;=$B49)*(DATE(YEAR($B49),MONTH($B49),MIN(AX$6,DAY(EOMONTH($B49,0))))&lt;$C49)+(DATE(YEAR($B49),MONTH($B49)+1,MIN(AX$6,DAY(EOMONTH($B49,1))))&gt;=$B49)*(DATE(YEAR($B49),MONTH($B49)+1,MIN(AX$6,DAY(EOMONTH($B49,1))))&lt;$C49)))</f>
        <v>0</v>
      </c>
      <c r="AY49" s="48" t="n">
        <f aca="false">IF(OR(N(AY$5)=0,AY$6=""),0,AY$5*((DATE(YEAR($B49),MONTH($B49),MIN(AY$6,DAY(EOMONTH($B49,0))))&gt;=$B49)*(DATE(YEAR($B49),MONTH($B49),MIN(AY$6,DAY(EOMONTH($B49,0))))&lt;$C49)+(DATE(YEAR($B49),MONTH($B49)+1,MIN(AY$6,DAY(EOMONTH($B49,1))))&gt;=$B49)*(DATE(YEAR($B49),MONTH($B49)+1,MIN(AY$6,DAY(EOMONTH($B49,1))))&lt;$C49)))</f>
        <v>0</v>
      </c>
      <c r="AZ49" s="48" t="n">
        <f aca="false">IF(OR(N(AZ$5)=0,AZ$6=""),0,AZ$5*((DATE(YEAR($B49),MONTH($B49),MIN(AZ$6,DAY(EOMONTH($B49,0))))&gt;=$B49)*(DATE(YEAR($B49),MONTH($B49),MIN(AZ$6,DAY(EOMONTH($B49,0))))&lt;$C49)+(DATE(YEAR($B49),MONTH($B49)+1,MIN(AZ$6,DAY(EOMONTH($B49,1))))&gt;=$B49)*(DATE(YEAR($B49),MONTH($B49)+1,MIN(AZ$6,DAY(EOMONTH($B49,1))))&lt;$C49)))</f>
        <v>0</v>
      </c>
      <c r="BA49" s="48" t="n">
        <f aca="false">IF(OR(N(BA$5)=0,BA$6=""),0,BA$5*((DATE(YEAR($B49),MONTH($B49),MIN(BA$6,DAY(EOMONTH($B49,0))))&gt;=$B49)*(DATE(YEAR($B49),MONTH($B49),MIN(BA$6,DAY(EOMONTH($B49,0))))&lt;$C49)+(DATE(YEAR($B49),MONTH($B49)+1,MIN(BA$6,DAY(EOMONTH($B49,1))))&gt;=$B49)*(DATE(YEAR($B49),MONTH($B49)+1,MIN(BA$6,DAY(EOMONTH($B49,1))))&lt;$C49)))</f>
        <v>0</v>
      </c>
      <c r="BB49" s="48" t="n">
        <f aca="false">IF(OR(N(BB$5)=0,BB$6=""),0,BB$5*((DATE(YEAR($B49),MONTH($B49),MIN(BB$6,DAY(EOMONTH($B49,0))))&gt;=$B49)*(DATE(YEAR($B49),MONTH($B49),MIN(BB$6,DAY(EOMONTH($B49,0))))&lt;$C49)+(DATE(YEAR($B49),MONTH($B49)+1,MIN(BB$6,DAY(EOMONTH($B49,1))))&gt;=$B49)*(DATE(YEAR($B49),MONTH($B49)+1,MIN(BB$6,DAY(EOMONTH($B49,1))))&lt;$C49)))</f>
        <v>0</v>
      </c>
      <c r="BC49" s="48" t="n">
        <f aca="false">IF(OR(N(BC$5)=0,BC$6=""),0,BC$5*((DATE(YEAR($B49),MONTH($B49),MIN(BC$6,DAY(EOMONTH($B49,0))))&gt;=$B49)*(DATE(YEAR($B49),MONTH($B49),MIN(BC$6,DAY(EOMONTH($B49,0))))&lt;$C49)+(DATE(YEAR($B49),MONTH($B49)+1,MIN(BC$6,DAY(EOMONTH($B49,1))))&gt;=$B49)*(DATE(YEAR($B49),MONTH($B49)+1,MIN(BC$6,DAY(EOMONTH($B49,1))))&lt;$C49)))</f>
        <v>0</v>
      </c>
      <c r="BD49" s="48" t="n">
        <f aca="false">IF(OR(N(BD$5)=0,BD$6=""),0,BD$5*((DATE(YEAR($B49),MONTH($B49),MIN(BD$6,DAY(EOMONTH($B49,0))))&gt;=$B49)*(DATE(YEAR($B49),MONTH($B49),MIN(BD$6,DAY(EOMONTH($B49,0))))&lt;$C49)+(DATE(YEAR($B49),MONTH($B49)+1,MIN(BD$6,DAY(EOMONTH($B49,1))))&gt;=$B49)*(DATE(YEAR($B49),MONTH($B49)+1,MIN(BD$6,DAY(EOMONTH($B49,1))))&lt;$C49)))</f>
        <v>0</v>
      </c>
      <c r="BE49" s="48" t="n">
        <f aca="false">IF(OR(N(BE$5)=0,BE$6=""),0,BE$5*((DATE(YEAR($B49),MONTH($B49),MIN(BE$6,DAY(EOMONTH($B49,0))))&gt;=$B49)*(DATE(YEAR($B49),MONTH($B49),MIN(BE$6,DAY(EOMONTH($B49,0))))&lt;$C49)+(DATE(YEAR($B49),MONTH($B49)+1,MIN(BE$6,DAY(EOMONTH($B49,1))))&gt;=$B49)*(DATE(YEAR($B49),MONTH($B49)+1,MIN(BE$6,DAY(EOMONTH($B49,1))))&lt;$C49)))</f>
        <v>0</v>
      </c>
      <c r="BF49" s="48" t="n">
        <f aca="false">IF(OR(N(BF$5)=0,BF$6=""),0,BF$5*((DATE(YEAR($B49),MONTH($B49),MIN(BF$6,DAY(EOMONTH($B49,0))))&gt;=$B49)*(DATE(YEAR($B49),MONTH($B49),MIN(BF$6,DAY(EOMONTH($B49,0))))&lt;$C49)+(DATE(YEAR($B49),MONTH($B49)+1,MIN(BF$6,DAY(EOMONTH($B49,1))))&gt;=$B49)*(DATE(YEAR($B49),MONTH($B49)+1,MIN(BF$6,DAY(EOMONTH($B49,1))))&lt;$C49)))</f>
        <v>0</v>
      </c>
      <c r="BG49" s="48" t="n">
        <f aca="false">IF(OR(N(BG$5)=0,BG$6=""),0,BG$5*((DATE(YEAR($B49),MONTH($B49),MIN(BG$6,DAY(EOMONTH($B49,0))))&gt;=$B49)*(DATE(YEAR($B49),MONTH($B49),MIN(BG$6,DAY(EOMONTH($B49,0))))&lt;$C49)+(DATE(YEAR($B49),MONTH($B49)+1,MIN(BG$6,DAY(EOMONTH($B49,1))))&gt;=$B49)*(DATE(YEAR($B49),MONTH($B49)+1,MIN(BG$6,DAY(EOMONTH($B49,1))))&lt;$C49)))</f>
        <v>0</v>
      </c>
      <c r="BH49" s="48" t="n">
        <f aca="false">IF(OR(N(BH$5)=0,BH$6=""),0,BH$5*((DATE(YEAR($B49),MONTH($B49),MIN(BH$6,DAY(EOMONTH($B49,0))))&gt;=$B49)*(DATE(YEAR($B49),MONTH($B49),MIN(BH$6,DAY(EOMONTH($B49,0))))&lt;$C49)+(DATE(YEAR($B49),MONTH($B49)+1,MIN(BH$6,DAY(EOMONTH($B49,1))))&gt;=$B49)*(DATE(YEAR($B49),MONTH($B49)+1,MIN(BH$6,DAY(EOMONTH($B49,1))))&lt;$C49)))</f>
        <v>0</v>
      </c>
      <c r="BI49" s="48" t="n">
        <f aca="false">IF(OR(N(BI$5)=0,BI$6=""),0,BI$5*((DATE(YEAR($B49),MONTH($B49),MIN(BI$6,DAY(EOMONTH($B49,0))))&gt;=$B49)*(DATE(YEAR($B49),MONTH($B49),MIN(BI$6,DAY(EOMONTH($B49,0))))&lt;$C49)+(DATE(YEAR($B49),MONTH($B49)+1,MIN(BI$6,DAY(EOMONTH($B49,1))))&gt;=$B49)*(DATE(YEAR($B49),MONTH($B49)+1,MIN(BI$6,DAY(EOMONTH($B49,1))))&lt;$C49)))</f>
        <v>0</v>
      </c>
      <c r="BJ49" s="48" t="n">
        <f aca="false">IF(OR(N(BJ$5)=0,BJ$6=""),0,BJ$5*((DATE(YEAR($B49),MONTH($B49),MIN(BJ$6,DAY(EOMONTH($B49,0))))&gt;=$B49)*(DATE(YEAR($B49),MONTH($B49),MIN(BJ$6,DAY(EOMONTH($B49,0))))&lt;$C49)+(DATE(YEAR($B49),MONTH($B49)+1,MIN(BJ$6,DAY(EOMONTH($B49,1))))&gt;=$B49)*(DATE(YEAR($B49),MONTH($B49)+1,MIN(BJ$6,DAY(EOMONTH($B49,1))))&lt;$C49)))</f>
        <v>0</v>
      </c>
      <c r="BK49" s="48" t="n">
        <f aca="false">IF(OR(N(BK$5)=0,BK$6=""),0,BK$5*((DATE(YEAR($B49),MONTH($B49),MIN(BK$6,DAY(EOMONTH($B49,0))))&gt;=$B49)*(DATE(YEAR($B49),MONTH($B49),MIN(BK$6,DAY(EOMONTH($B49,0))))&lt;$C49)+(DATE(YEAR($B49),MONTH($B49)+1,MIN(BK$6,DAY(EOMONTH($B49,1))))&gt;=$B49)*(DATE(YEAR($B49),MONTH($B49)+1,MIN(BK$6,DAY(EOMONTH($B49,1))))&lt;$C49)))</f>
        <v>0</v>
      </c>
      <c r="BL49" s="48" t="n">
        <f aca="false">IF(OR(N(BL$5)=0,BL$6=""),0,BL$5*((DATE(YEAR($B49),MONTH($B49),MIN(BL$6,DAY(EOMONTH($B49,0))))&gt;=$B49)*(DATE(YEAR($B49),MONTH($B49),MIN(BL$6,DAY(EOMONTH($B49,0))))&lt;$C49)+(DATE(YEAR($B49),MONTH($B49)+1,MIN(BL$6,DAY(EOMONTH($B49,1))))&gt;=$B49)*(DATE(YEAR($B49),MONTH($B49)+1,MIN(BL$6,DAY(EOMONTH($B49,1))))&lt;$C49)))</f>
        <v>0</v>
      </c>
      <c r="BM49" s="48" t="n">
        <f aca="false">IF(OR(N(BM$5)=0,BM$6=""),0,BM$5*((DATE(YEAR($B49),MONTH($B49),MIN(BM$6,DAY(EOMONTH($B49,0))))&gt;=$B49)*(DATE(YEAR($B49),MONTH($B49),MIN(BM$6,DAY(EOMONTH($B49,0))))&lt;$C49)+(DATE(YEAR($B49),MONTH($B49)+1,MIN(BM$6,DAY(EOMONTH($B49,1))))&gt;=$B49)*(DATE(YEAR($B49),MONTH($B49)+1,MIN(BM$6,DAY(EOMONTH($B49,1))))&lt;$C49)))</f>
        <v>0</v>
      </c>
      <c r="BN49" s="48" t="n">
        <f aca="false">IF(OR(N(BN$5)=0,BN$6=""),0,BN$5*((DATE(YEAR($B49),MONTH($B49),MIN(BN$6,DAY(EOMONTH($B49,0))))&gt;=$B49)*(DATE(YEAR($B49),MONTH($B49),MIN(BN$6,DAY(EOMONTH($B49,0))))&lt;$C49)+(DATE(YEAR($B49),MONTH($B49)+1,MIN(BN$6,DAY(EOMONTH($B49,1))))&gt;=$B49)*(DATE(YEAR($B49),MONTH($B49)+1,MIN(BN$6,DAY(EOMONTH($B49,1))))&lt;$C49)))</f>
        <v>0</v>
      </c>
      <c r="BO49" s="48" t="n">
        <f aca="false">IF(OR(N(BO$5)=0,BO$6=""),0,BO$5*((DATE(YEAR($B49),MONTH($B49),MIN(BO$6,DAY(EOMONTH($B49,0))))&gt;=$B49)*(DATE(YEAR($B49),MONTH($B49),MIN(BO$6,DAY(EOMONTH($B49,0))))&lt;$C49)+(DATE(YEAR($B49),MONTH($B49)+1,MIN(BO$6,DAY(EOMONTH($B49,1))))&gt;=$B49)*(DATE(YEAR($B49),MONTH($B49)+1,MIN(BO$6,DAY(EOMONTH($B49,1))))&lt;$C49)))</f>
        <v>0</v>
      </c>
      <c r="BP49" s="48" t="n">
        <f aca="false">IF(OR(N(BP$5)=0,BP$6=""),0,BP$5*((DATE(YEAR($B49),MONTH($B49),MIN(BP$6,DAY(EOMONTH($B49,0))))&gt;=$B49)*(DATE(YEAR($B49),MONTH($B49),MIN(BP$6,DAY(EOMONTH($B49,0))))&lt;$C49)+(DATE(YEAR($B49),MONTH($B49)+1,MIN(BP$6,DAY(EOMONTH($B49,1))))&gt;=$B49)*(DATE(YEAR($B49),MONTH($B49)+1,MIN(BP$6,DAY(EOMONTH($B49,1))))&lt;$C49)))</f>
        <v>0</v>
      </c>
      <c r="BQ49" s="48" t="n">
        <f aca="false">IF(OR(N(BQ$5)=0,BQ$6=""),0,BQ$5*((DATE(YEAR($B49),MONTH($B49),MIN(BQ$6,DAY(EOMONTH($B49,0))))&gt;=$B49)*(DATE(YEAR($B49),MONTH($B49),MIN(BQ$6,DAY(EOMONTH($B49,0))))&lt;$C49)+(DATE(YEAR($B49),MONTH($B49)+1,MIN(BQ$6,DAY(EOMONTH($B49,1))))&gt;=$B49)*(DATE(YEAR($B49),MONTH($B49)+1,MIN(BQ$6,DAY(EOMONTH($B49,1))))&lt;$C49)))</f>
        <v>0</v>
      </c>
      <c r="BR49" s="48" t="n">
        <f aca="false">IF(OR(N(BR$5)=0,BR$6=""),0,BR$5*((DATE(YEAR($B49),MONTH($B49),MIN(BR$6,DAY(EOMONTH($B49,0))))&gt;=$B49)*(DATE(YEAR($B49),MONTH($B49),MIN(BR$6,DAY(EOMONTH($B49,0))))&lt;$C49)+(DATE(YEAR($B49),MONTH($B49)+1,MIN(BR$6,DAY(EOMONTH($B49,1))))&gt;=$B49)*(DATE(YEAR($B49),MONTH($B49)+1,MIN(BR$6,DAY(EOMONTH($B49,1))))&lt;$C49)))</f>
        <v>0</v>
      </c>
      <c r="BS49" s="48" t="n">
        <f aca="false">IF(OR(N(BS$5)=0,BS$6=""),0,BS$5*((DATE(YEAR($B49),MONTH($B49),MIN(BS$6,DAY(EOMONTH($B49,0))))&gt;=$B49)*(DATE(YEAR($B49),MONTH($B49),MIN(BS$6,DAY(EOMONTH($B49,0))))&lt;$C49)+(DATE(YEAR($B49),MONTH($B49)+1,MIN(BS$6,DAY(EOMONTH($B49,1))))&gt;=$B49)*(DATE(YEAR($B49),MONTH($B49)+1,MIN(BS$6,DAY(EOMONTH($B49,1))))&lt;$C49)))</f>
        <v>0</v>
      </c>
      <c r="BT49" s="48" t="n">
        <f aca="false">IF(OR(N(BT$5)=0,BT$6=""),0,BT$5*((DATE(YEAR($B49),MONTH($B49),MIN(BT$6,DAY(EOMONTH($B49,0))))&gt;=$B49)*(DATE(YEAR($B49),MONTH($B49),MIN(BT$6,DAY(EOMONTH($B49,0))))&lt;$C49)+(DATE(YEAR($B49),MONTH($B49)+1,MIN(BT$6,DAY(EOMONTH($B49,1))))&gt;=$B49)*(DATE(YEAR($B49),MONTH($B49)+1,MIN(BT$6,DAY(EOMONTH($B49,1))))&lt;$C49)))</f>
        <v>0</v>
      </c>
      <c r="BU49" s="48" t="n">
        <f aca="false">IF(OR(N(BU$5)=0,BU$6=""),0,BU$5*((DATE(YEAR($B49),MONTH($B49),MIN(BU$6,DAY(EOMONTH($B49,0))))&gt;=$B49)*(DATE(YEAR($B49),MONTH($B49),MIN(BU$6,DAY(EOMONTH($B49,0))))&lt;$C49)+(DATE(YEAR($B49),MONTH($B49)+1,MIN(BU$6,DAY(EOMONTH($B49,1))))&gt;=$B49)*(DATE(YEAR($B49),MONTH($B49)+1,MIN(BU$6,DAY(EOMONTH($B49,1))))&lt;$C49)))</f>
        <v>0</v>
      </c>
      <c r="BV49" s="48" t="n">
        <f aca="false">IF(OR(N(BV$5)=0,BV$6=""),0,BV$5*((DATE(YEAR($B49),MONTH($B49),MIN(BV$6,DAY(EOMONTH($B49,0))))&gt;=$B49)*(DATE(YEAR($B49),MONTH($B49),MIN(BV$6,DAY(EOMONTH($B49,0))))&lt;$C49)+(DATE(YEAR($B49),MONTH($B49)+1,MIN(BV$6,DAY(EOMONTH($B49,1))))&gt;=$B49)*(DATE(YEAR($B49),MONTH($B49)+1,MIN(BV$6,DAY(EOMONTH($B49,1))))&lt;$C49)))</f>
        <v>0</v>
      </c>
      <c r="BW49" s="48" t="n">
        <f aca="false">IF(OR(N(BW$5)=0,BW$6=""),0,BW$5*((DATE(YEAR($B49),MONTH($B49),MIN(BW$6,DAY(EOMONTH($B49,0))))&gt;=$B49)*(DATE(YEAR($B49),MONTH($B49),MIN(BW$6,DAY(EOMONTH($B49,0))))&lt;$C49)+(DATE(YEAR($B49),MONTH($B49)+1,MIN(BW$6,DAY(EOMONTH($B49,1))))&gt;=$B49)*(DATE(YEAR($B49),MONTH($B49)+1,MIN(BW$6,DAY(EOMONTH($B49,1))))&lt;$C49)))</f>
        <v>0</v>
      </c>
      <c r="BX49" s="48" t="n">
        <f aca="false">MIN(Z49,(FT48*(1+FT$5/Setup!$C$36)+IF($V49=1,N($F49),0)))</f>
        <v>0</v>
      </c>
      <c r="BY49" s="48" t="n">
        <f aca="false">MIN(AA49,(FU48*(1+FU$5/Setup!$C$36)+IF($V49=2,N($F49),0)))</f>
        <v>0</v>
      </c>
      <c r="BZ49" s="48" t="n">
        <f aca="false">MIN(AB49,(FV48*(1+FV$5/Setup!$C$36)+IF($V49=3,N($F49),0)))</f>
        <v>0</v>
      </c>
      <c r="CA49" s="48" t="n">
        <f aca="false">MIN(AC49,(FW48*(1+FW$5/Setup!$C$36)+IF($V49=4,N($F49),0)))</f>
        <v>0</v>
      </c>
      <c r="CB49" s="48" t="n">
        <f aca="false">MIN(AD49,(FX48*(1+FX$5/Setup!$C$36)+IF($V49=5,N($F49),0)))</f>
        <v>0</v>
      </c>
      <c r="CC49" s="48" t="n">
        <f aca="false">MIN(AE49,(FY48*(1+FY$5/Setup!$C$36)+IF($V49=6,N($F49),0)))</f>
        <v>0</v>
      </c>
      <c r="CD49" s="48" t="n">
        <f aca="false">MIN(AF49,(FZ48*(1+FZ$5/Setup!$C$36)+IF($V49=7,N($F49),0)))</f>
        <v>0</v>
      </c>
      <c r="CE49" s="48" t="n">
        <f aca="false">MIN(AG49,(GA48*(1+GA$5/Setup!$C$36)+IF($V49=8,N($F49),0)))</f>
        <v>0</v>
      </c>
      <c r="CF49" s="48" t="n">
        <f aca="false">MIN(AH49,(GB48*(1+GB$5/Setup!$C$36)+IF($V49=9,N($F49),0)))</f>
        <v>0</v>
      </c>
      <c r="CG49" s="48" t="n">
        <f aca="false">MIN(AI49,(GC48*(1+GC$5/Setup!$C$36)+IF($V49=10,N($F49),0)))</f>
        <v>0</v>
      </c>
      <c r="CH49" s="48" t="n">
        <f aca="false">MIN(AJ49,(GD48*(1+GD$5/Setup!$C$36)+IF($V49=11,N($F49),0)))</f>
        <v>0</v>
      </c>
      <c r="CI49" s="48" t="n">
        <f aca="false">MIN(AK49,(GE48*(1+GE$5/Setup!$C$36)+IF($V49=12,N($F49),0)))</f>
        <v>0</v>
      </c>
      <c r="CJ49" s="48" t="n">
        <f aca="false">MIN(AL49,(GF48*(1+GF$5/Setup!$C$36)+IF($V49=13,N($F49),0)))</f>
        <v>0</v>
      </c>
      <c r="CK49" s="48" t="n">
        <f aca="false">MIN(AM49,(GG48*(1+GG$5/Setup!$C$36)+IF($V49=14,N($F49),0)))</f>
        <v>0</v>
      </c>
      <c r="CL49" s="48" t="n">
        <f aca="false">MIN(AN49,(GH48*(1+GH$5/Setup!$C$36)+IF($V49=15,N($F49),0)))</f>
        <v>0</v>
      </c>
      <c r="CM49" s="48" t="n">
        <f aca="false">MIN(AO49,(GI48*(1+GI$5/Setup!$C$36)+IF($V49=16,N($F49),0)))</f>
        <v>0</v>
      </c>
      <c r="CN49" s="48" t="n">
        <f aca="false">MIN(AP49,(GJ48*(1+GJ$5/Setup!$C$36)+IF($V49=17,N($F49),0)))</f>
        <v>0</v>
      </c>
      <c r="CO49" s="48" t="n">
        <f aca="false">MIN(AQ49,(GK48*(1+GK$5/Setup!$C$36)+IF($V49=18,N($F49),0)))</f>
        <v>0</v>
      </c>
      <c r="CP49" s="48" t="n">
        <f aca="false">MIN(AR49,(GL48*(1+GL$5/Setup!$C$36)+IF($V49=19,N($F49),0)))</f>
        <v>0</v>
      </c>
      <c r="CQ49" s="48" t="n">
        <f aca="false">MIN(AS49,(GM48*(1+GM$5/Setup!$C$36)+IF($V49=20,N($F49),0)))</f>
        <v>0</v>
      </c>
      <c r="CR49" s="48" t="n">
        <f aca="false">MIN(AT49,(GN48*(1+GN$5/Setup!$C$36)+IF($V49=21,N($F49),0)))</f>
        <v>0</v>
      </c>
      <c r="CS49" s="48" t="n">
        <f aca="false">MIN(AU49,(GO48*(1+GO$5/Setup!$C$36)+IF($V49=22,N($F49),0)))</f>
        <v>0</v>
      </c>
      <c r="CT49" s="48" t="n">
        <f aca="false">MIN(AV49,(GP48*(1+GP$5/Setup!$C$36)+IF($V49=23,N($F49),0)))</f>
        <v>0</v>
      </c>
      <c r="CU49" s="48" t="n">
        <f aca="false">MIN(AW49,(GQ48*(1+GQ$5/Setup!$C$36)+IF($V49=24,N($F49),0)))</f>
        <v>0</v>
      </c>
      <c r="CV49" s="48" t="n">
        <f aca="false">MIN(AX49,(GR48*(1+GR$5/Setup!$C$36)+IF($V49=25,N($F49),0)))</f>
        <v>0</v>
      </c>
      <c r="CW49" s="48" t="n">
        <f aca="false">MIN(AY49,(GS48*(1+GS$5/Setup!$C$36)+IF($V49=26,N($F49),0)))</f>
        <v>0</v>
      </c>
      <c r="CX49" s="48" t="n">
        <f aca="false">MIN(AZ49,(GT48*(1+GT$5/Setup!$C$36)+IF($V49=27,N($F49),0)))</f>
        <v>0</v>
      </c>
      <c r="CY49" s="48" t="n">
        <f aca="false">MIN(BA49,(GU48*(1+GU$5/Setup!$C$36)+IF($V49=28,N($F49),0)))</f>
        <v>0</v>
      </c>
      <c r="CZ49" s="48" t="n">
        <f aca="false">MIN(BB49,(GV48*(1+GV$5/Setup!$C$36)+IF($V49=29,N($F49),0)))</f>
        <v>0</v>
      </c>
      <c r="DA49" s="48" t="n">
        <f aca="false">MIN(BC49,(GW48*(1+GW$5/Setup!$C$36)+IF($V49=30,N($F49),0)))</f>
        <v>0</v>
      </c>
      <c r="DB49" s="48" t="n">
        <f aca="false">MIN(BD49,(GX48*(1+GX$5/Setup!$C$36)+IF($V49=31,N($F49),0)))</f>
        <v>0</v>
      </c>
      <c r="DC49" s="48" t="n">
        <f aca="false">MIN(BE49,(GY48*(1+GY$5/Setup!$C$36)+IF($V49=32,N($F49),0)))</f>
        <v>0</v>
      </c>
      <c r="DD49" s="48" t="n">
        <f aca="false">MIN(BF49,(GZ48*(1+GZ$5/Setup!$C$36)+IF($V49=33,N($F49),0)))</f>
        <v>0</v>
      </c>
      <c r="DE49" s="48" t="n">
        <f aca="false">MIN(BG49,(HA48*(1+HA$5/Setup!$C$36)+IF($V49=34,N($F49),0)))</f>
        <v>0</v>
      </c>
      <c r="DF49" s="48" t="n">
        <f aca="false">MIN(BH49,(HB48*(1+HB$5/Setup!$C$36)+IF($V49=35,N($F49),0)))</f>
        <v>0</v>
      </c>
      <c r="DG49" s="48" t="n">
        <f aca="false">MIN(BI49,(HC48*(1+HC$5/Setup!$C$36)+IF($V49=36,N($F49),0)))</f>
        <v>0</v>
      </c>
      <c r="DH49" s="48" t="n">
        <f aca="false">MIN(BJ49,(HD48*(1+HD$5/Setup!$C$36)+IF($V49=37,N($F49),0)))</f>
        <v>0</v>
      </c>
      <c r="DI49" s="48" t="n">
        <f aca="false">MIN(BK49,(HE48*(1+HE$5/Setup!$C$36)+IF($V49=38,N($F49),0)))</f>
        <v>0</v>
      </c>
      <c r="DJ49" s="48" t="n">
        <f aca="false">MIN(BL49,(HF48*(1+HF$5/Setup!$C$36)+IF($V49=39,N($F49),0)))</f>
        <v>0</v>
      </c>
      <c r="DK49" s="48" t="n">
        <f aca="false">MIN(BM49,(HG48*(1+HG$5/Setup!$C$36)+IF($V49=40,N($F49),0)))</f>
        <v>0</v>
      </c>
      <c r="DL49" s="48" t="n">
        <f aca="false">MIN(BN49,(HH48*(1+HH$5/Setup!$C$36)+IF($V49=41,N($F49),0)))</f>
        <v>0</v>
      </c>
      <c r="DM49" s="48" t="n">
        <f aca="false">MIN(BO49,(HI48*(1+HI$5/Setup!$C$36)+IF($V49=42,N($F49),0)))</f>
        <v>0</v>
      </c>
      <c r="DN49" s="48" t="n">
        <f aca="false">MIN(BP49,(HJ48*(1+HJ$5/Setup!$C$36)+IF($V49=43,N($F49),0)))</f>
        <v>0</v>
      </c>
      <c r="DO49" s="48" t="n">
        <f aca="false">MIN(BQ49,(HK48*(1+HK$5/Setup!$C$36)+IF($V49=44,N($F49),0)))</f>
        <v>0</v>
      </c>
      <c r="DP49" s="48" t="n">
        <f aca="false">MIN(BR49,(HL48*(1+HL$5/Setup!$C$36)+IF($V49=45,N($F49),0)))</f>
        <v>0</v>
      </c>
      <c r="DQ49" s="48" t="n">
        <f aca="false">MIN(BS49,(HM48*(1+HM$5/Setup!$C$36)+IF($V49=46,N($F49),0)))</f>
        <v>0</v>
      </c>
      <c r="DR49" s="48" t="n">
        <f aca="false">MIN(BT49,(HN48*(1+HN$5/Setup!$C$36)+IF($V49=47,N($F49),0)))</f>
        <v>0</v>
      </c>
      <c r="DS49" s="48" t="n">
        <f aca="false">MIN(BU49,(HO48*(1+HO$5/Setup!$C$36)+IF($V49=48,N($F49),0)))</f>
        <v>0</v>
      </c>
      <c r="DT49" s="48" t="n">
        <f aca="false">MIN(BV49,(HP48*(1+HP$5/Setup!$C$36)+IF($V49=49,N($F49),0)))</f>
        <v>0</v>
      </c>
      <c r="DU49" s="48" t="n">
        <f aca="false">MIN(BW49,(HQ48*(1+HQ$5/Setup!$C$36)+IF($V49=50,N($F49),0)))</f>
        <v>0</v>
      </c>
      <c r="DV49" s="48" t="n">
        <f aca="false">MIN(MAX((FT48*(1+FT$5/Setup!$C$36)+IF($V49=1,N($F49),0))-BX49,0),MAX($P49-0,0))</f>
        <v>0</v>
      </c>
      <c r="DW49" s="48" t="n">
        <f aca="false">MIN(MAX((FU48*(1+FU$5/Setup!$C$36)+IF($V49=2,N($F49),0))-BY49,0),MAX($P49-SUM(DV49:DV49),0))</f>
        <v>0</v>
      </c>
      <c r="DX49" s="48" t="n">
        <f aca="false">MIN(MAX((FV48*(1+FV$5/Setup!$C$36)+IF($V49=3,N($F49),0))-BZ49,0),MAX($P49-SUM(DV49:DW49),0))</f>
        <v>0</v>
      </c>
      <c r="DY49" s="48" t="n">
        <f aca="false">MIN(MAX((FW48*(1+FW$5/Setup!$C$36)+IF($V49=4,N($F49),0))-CA49,0),MAX($P49-SUM(DV49:DX49),0))</f>
        <v>0</v>
      </c>
      <c r="DZ49" s="48" t="n">
        <f aca="false">MIN(MAX((FX48*(1+FX$5/Setup!$C$36)+IF($V49=5,N($F49),0))-CB49,0),MAX($P49-SUM(DV49:DY49),0))</f>
        <v>0</v>
      </c>
      <c r="EA49" s="48" t="n">
        <f aca="false">MIN(MAX((FY48*(1+FY$5/Setup!$C$36)+IF($V49=6,N($F49),0))-CC49,0),MAX($P49-SUM(DV49:DZ49),0))</f>
        <v>0</v>
      </c>
      <c r="EB49" s="48" t="n">
        <f aca="false">MIN(MAX((FZ48*(1+FZ$5/Setup!$C$36)+IF($V49=7,N($F49),0))-CD49,0),MAX($P49-SUM(DV49:EA49),0))</f>
        <v>0</v>
      </c>
      <c r="EC49" s="48" t="n">
        <f aca="false">MIN(MAX((GA48*(1+GA$5/Setup!$C$36)+IF($V49=8,N($F49),0))-CE49,0),MAX($P49-SUM(DV49:EB49),0))</f>
        <v>0</v>
      </c>
      <c r="ED49" s="48" t="n">
        <f aca="false">MIN(MAX((GB48*(1+GB$5/Setup!$C$36)+IF($V49=9,N($F49),0))-CF49,0),MAX($P49-SUM(DV49:EC49),0))</f>
        <v>0</v>
      </c>
      <c r="EE49" s="48" t="n">
        <f aca="false">MIN(MAX((GC48*(1+GC$5/Setup!$C$36)+IF($V49=10,N($F49),0))-CG49,0),MAX($P49-SUM(DV49:ED49),0))</f>
        <v>0</v>
      </c>
      <c r="EF49" s="48" t="n">
        <f aca="false">MIN(MAX((GD48*(1+GD$5/Setup!$C$36)+IF($V49=11,N($F49),0))-CH49,0),MAX($P49-SUM(DV49:EE49),0))</f>
        <v>0</v>
      </c>
      <c r="EG49" s="48" t="n">
        <f aca="false">MIN(MAX((GE48*(1+GE$5/Setup!$C$36)+IF($V49=12,N($F49),0))-CI49,0),MAX($P49-SUM(DV49:EF49),0))</f>
        <v>0</v>
      </c>
      <c r="EH49" s="48" t="n">
        <f aca="false">MIN(MAX((GF48*(1+GF$5/Setup!$C$36)+IF($V49=13,N($F49),0))-CJ49,0),MAX($P49-SUM(DV49:EG49),0))</f>
        <v>0</v>
      </c>
      <c r="EI49" s="48" t="n">
        <f aca="false">MIN(MAX((GG48*(1+GG$5/Setup!$C$36)+IF($V49=14,N($F49),0))-CK49,0),MAX($P49-SUM(DV49:EH49),0))</f>
        <v>0</v>
      </c>
      <c r="EJ49" s="48" t="n">
        <f aca="false">MIN(MAX((GH48*(1+GH$5/Setup!$C$36)+IF($V49=15,N($F49),0))-CL49,0),MAX($P49-SUM(DV49:EI49),0))</f>
        <v>0</v>
      </c>
      <c r="EK49" s="48" t="n">
        <f aca="false">MIN(MAX((GI48*(1+GI$5/Setup!$C$36)+IF($V49=16,N($F49),0))-CM49,0),MAX($P49-SUM(DV49:EJ49),0))</f>
        <v>0</v>
      </c>
      <c r="EL49" s="48" t="n">
        <f aca="false">MIN(MAX((GJ48*(1+GJ$5/Setup!$C$36)+IF($V49=17,N($F49),0))-CN49,0),MAX($P49-SUM(DV49:EK49),0))</f>
        <v>0</v>
      </c>
      <c r="EM49" s="48" t="n">
        <f aca="false">MIN(MAX((GK48*(1+GK$5/Setup!$C$36)+IF($V49=18,N($F49),0))-CO49,0),MAX($P49-SUM(DV49:EL49),0))</f>
        <v>0</v>
      </c>
      <c r="EN49" s="48" t="n">
        <f aca="false">MIN(MAX((GL48*(1+GL$5/Setup!$C$36)+IF($V49=19,N($F49),0))-CP49,0),MAX($P49-SUM(DV49:EM49),0))</f>
        <v>0</v>
      </c>
      <c r="EO49" s="48" t="n">
        <f aca="false">MIN(MAX((GM48*(1+GM$5/Setup!$C$36)+IF($V49=20,N($F49),0))-CQ49,0),MAX($P49-SUM(DV49:EN49),0))</f>
        <v>0</v>
      </c>
      <c r="EP49" s="48" t="n">
        <f aca="false">MIN(MAX((GN48*(1+GN$5/Setup!$C$36)+IF($V49=21,N($F49),0))-CR49,0),MAX($P49-SUM(DV49:EO49),0))</f>
        <v>0</v>
      </c>
      <c r="EQ49" s="48" t="n">
        <f aca="false">MIN(MAX((GO48*(1+GO$5/Setup!$C$36)+IF($V49=22,N($F49),0))-CS49,0),MAX($P49-SUM(DV49:EP49),0))</f>
        <v>0</v>
      </c>
      <c r="ER49" s="48" t="n">
        <f aca="false">MIN(MAX((GP48*(1+GP$5/Setup!$C$36)+IF($V49=23,N($F49),0))-CT49,0),MAX($P49-SUM(DV49:EQ49),0))</f>
        <v>0</v>
      </c>
      <c r="ES49" s="48" t="n">
        <f aca="false">MIN(MAX((GQ48*(1+GQ$5/Setup!$C$36)+IF($V49=24,N($F49),0))-CU49,0),MAX($P49-SUM(DV49:ER49),0))</f>
        <v>0</v>
      </c>
      <c r="ET49" s="48" t="n">
        <f aca="false">MIN(MAX((GR48*(1+GR$5/Setup!$C$36)+IF($V49=25,N($F49),0))-CV49,0),MAX($P49-SUM(DV49:ES49),0))</f>
        <v>0</v>
      </c>
      <c r="EU49" s="48" t="n">
        <f aca="false">MIN(MAX((GS48*(1+GS$5/Setup!$C$36)+IF($V49=26,N($F49),0))-CW49,0),MAX($P49-SUM(DV49:ET49),0))</f>
        <v>0</v>
      </c>
      <c r="EV49" s="48" t="n">
        <f aca="false">MIN(MAX((GT48*(1+GT$5/Setup!$C$36)+IF($V49=27,N($F49),0))-CX49,0),MAX($P49-SUM(DV49:EU49),0))</f>
        <v>0</v>
      </c>
      <c r="EW49" s="48" t="n">
        <f aca="false">MIN(MAX((GU48*(1+GU$5/Setup!$C$36)+IF($V49=28,N($F49),0))-CY49,0),MAX($P49-SUM(DV49:EV49),0))</f>
        <v>0</v>
      </c>
      <c r="EX49" s="48" t="n">
        <f aca="false">MIN(MAX((GV48*(1+GV$5/Setup!$C$36)+IF($V49=29,N($F49),0))-CZ49,0),MAX($P49-SUM(DV49:EW49),0))</f>
        <v>0</v>
      </c>
      <c r="EY49" s="48" t="n">
        <f aca="false">MIN(MAX((GW48*(1+GW$5/Setup!$C$36)+IF($V49=30,N($F49),0))-DA49,0),MAX($P49-SUM(DV49:EX49),0))</f>
        <v>0</v>
      </c>
      <c r="EZ49" s="48" t="n">
        <f aca="false">MIN(MAX((GX48*(1+GX$5/Setup!$C$36)+IF($V49=31,N($F49),0))-DB49,0),MAX($P49-SUM(DV49:EY49),0))</f>
        <v>0</v>
      </c>
      <c r="FA49" s="48" t="n">
        <f aca="false">MIN(MAX((GY48*(1+GY$5/Setup!$C$36)+IF($V49=32,N($F49),0))-DC49,0),MAX($P49-SUM(DV49:EZ49),0))</f>
        <v>0</v>
      </c>
      <c r="FB49" s="48" t="n">
        <f aca="false">MIN(MAX((GZ48*(1+GZ$5/Setup!$C$36)+IF($V49=33,N($F49),0))-DD49,0),MAX($P49-SUM(DV49:FA49),0))</f>
        <v>0</v>
      </c>
      <c r="FC49" s="48" t="n">
        <f aca="false">MIN(MAX((HA48*(1+HA$5/Setup!$C$36)+IF($V49=34,N($F49),0))-DE49,0),MAX($P49-SUM(DV49:FB49),0))</f>
        <v>0</v>
      </c>
      <c r="FD49" s="48" t="n">
        <f aca="false">MIN(MAX((HB48*(1+HB$5/Setup!$C$36)+IF($V49=35,N($F49),0))-DF49,0),MAX($P49-SUM(DV49:FC49),0))</f>
        <v>0</v>
      </c>
      <c r="FE49" s="48" t="n">
        <f aca="false">MIN(MAX((HC48*(1+HC$5/Setup!$C$36)+IF($V49=36,N($F49),0))-DG49,0),MAX($P49-SUM(DV49:FD49),0))</f>
        <v>0</v>
      </c>
      <c r="FF49" s="48" t="n">
        <f aca="false">MIN(MAX((HD48*(1+HD$5/Setup!$C$36)+IF($V49=37,N($F49),0))-DH49,0),MAX($P49-SUM(DV49:FE49),0))</f>
        <v>0</v>
      </c>
      <c r="FG49" s="48" t="n">
        <f aca="false">MIN(MAX((HE48*(1+HE$5/Setup!$C$36)+IF($V49=38,N($F49),0))-DI49,0),MAX($P49-SUM(DV49:FF49),0))</f>
        <v>0</v>
      </c>
      <c r="FH49" s="48" t="n">
        <f aca="false">MIN(MAX((HF48*(1+HF$5/Setup!$C$36)+IF($V49=39,N($F49),0))-DJ49,0),MAX($P49-SUM(DV49:FG49),0))</f>
        <v>0</v>
      </c>
      <c r="FI49" s="48" t="n">
        <f aca="false">MIN(MAX((HG48*(1+HG$5/Setup!$C$36)+IF($V49=40,N($F49),0))-DK49,0),MAX($P49-SUM(DV49:FH49),0))</f>
        <v>0</v>
      </c>
      <c r="FJ49" s="48" t="n">
        <f aca="false">MIN(MAX((HH48*(1+HH$5/Setup!$C$36)+IF($V49=41,N($F49),0))-DL49,0),MAX($P49-SUM(DV49:FI49),0))</f>
        <v>0</v>
      </c>
      <c r="FK49" s="48" t="n">
        <f aca="false">MIN(MAX((HI48*(1+HI$5/Setup!$C$36)+IF($V49=42,N($F49),0))-DM49,0),MAX($P49-SUM(DV49:FJ49),0))</f>
        <v>0</v>
      </c>
      <c r="FL49" s="48" t="n">
        <f aca="false">MIN(MAX((HJ48*(1+HJ$5/Setup!$C$36)+IF($V49=43,N($F49),0))-DN49,0),MAX($P49-SUM(DV49:FK49),0))</f>
        <v>0</v>
      </c>
      <c r="FM49" s="48" t="n">
        <f aca="false">MIN(MAX((HK48*(1+HK$5/Setup!$C$36)+IF($V49=44,N($F49),0))-DO49,0),MAX($P49-SUM(DV49:FL49),0))</f>
        <v>0</v>
      </c>
      <c r="FN49" s="48" t="n">
        <f aca="false">MIN(MAX((HL48*(1+HL$5/Setup!$C$36)+IF($V49=45,N($F49),0))-DP49,0),MAX($P49-SUM(DV49:FM49),0))</f>
        <v>0</v>
      </c>
      <c r="FO49" s="48" t="n">
        <f aca="false">MIN(MAX((HM48*(1+HM$5/Setup!$C$36)+IF($V49=46,N($F49),0))-DQ49,0),MAX($P49-SUM(DV49:FN49),0))</f>
        <v>0</v>
      </c>
      <c r="FP49" s="48" t="n">
        <f aca="false">MIN(MAX((HN48*(1+HN$5/Setup!$C$36)+IF($V49=47,N($F49),0))-DR49,0),MAX($P49-SUM(DV49:FO49),0))</f>
        <v>0</v>
      </c>
      <c r="FQ49" s="48" t="n">
        <f aca="false">MIN(MAX((HO48*(1+HO$5/Setup!$C$36)+IF($V49=48,N($F49),0))-DS49,0),MAX($P49-SUM(DV49:FP49),0))</f>
        <v>0</v>
      </c>
      <c r="FR49" s="48" t="n">
        <f aca="false">MIN(MAX((HP48*(1+HP$5/Setup!$C$36)+IF($V49=49,N($F49),0))-DT49,0),MAX($P49-SUM(DV49:FQ49),0))</f>
        <v>0</v>
      </c>
      <c r="FS49" s="48" t="n">
        <f aca="false">MIN(MAX((HQ48*(1+HQ$5/Setup!$C$36)+IF($V49=50,N($F49),0))-DU49,0),MAX($P49-SUM(DV49:FR49),0))</f>
        <v>0</v>
      </c>
      <c r="FT49" s="48" t="n">
        <f aca="false">IF((FT48*(1+FT$5/Setup!$C$36)+IF($V49=1,N($F49),0))-BX49-DV49&lt;0.005,0,(FT48*(1+FT$5/Setup!$C$36)+IF($V49=1,N($F49),0))-BX49-DV49)</f>
        <v>0</v>
      </c>
      <c r="FU49" s="48" t="n">
        <f aca="false">IF((FU48*(1+FU$5/Setup!$C$36)+IF($V49=2,N($F49),0))-BY49-DW49&lt;0.005,0,(FU48*(1+FU$5/Setup!$C$36)+IF($V49=2,N($F49),0))-BY49-DW49)</f>
        <v>0</v>
      </c>
      <c r="FV49" s="48" t="n">
        <f aca="false">IF((FV48*(1+FV$5/Setup!$C$36)+IF($V49=3,N($F49),0))-BZ49-DX49&lt;0.005,0,(FV48*(1+FV$5/Setup!$C$36)+IF($V49=3,N($F49),0))-BZ49-DX49)</f>
        <v>0</v>
      </c>
      <c r="FW49" s="48" t="n">
        <f aca="false">IF((FW48*(1+FW$5/Setup!$C$36)+IF($V49=4,N($F49),0))-CA49-DY49&lt;0.005,0,(FW48*(1+FW$5/Setup!$C$36)+IF($V49=4,N($F49),0))-CA49-DY49)</f>
        <v>0</v>
      </c>
      <c r="FX49" s="48" t="n">
        <f aca="false">IF((FX48*(1+FX$5/Setup!$C$36)+IF($V49=5,N($F49),0))-CB49-DZ49&lt;0.005,0,(FX48*(1+FX$5/Setup!$C$36)+IF($V49=5,N($F49),0))-CB49-DZ49)</f>
        <v>0</v>
      </c>
      <c r="FY49" s="48" t="n">
        <f aca="false">IF((FY48*(1+FY$5/Setup!$C$36)+IF($V49=6,N($F49),0))-CC49-EA49&lt;0.005,0,(FY48*(1+FY$5/Setup!$C$36)+IF($V49=6,N($F49),0))-CC49-EA49)</f>
        <v>0</v>
      </c>
      <c r="FZ49" s="48" t="n">
        <f aca="false">IF((FZ48*(1+FZ$5/Setup!$C$36)+IF($V49=7,N($F49),0))-CD49-EB49&lt;0.005,0,(FZ48*(1+FZ$5/Setup!$C$36)+IF($V49=7,N($F49),0))-CD49-EB49)</f>
        <v>0</v>
      </c>
      <c r="GA49" s="48" t="n">
        <f aca="false">IF((GA48*(1+GA$5/Setup!$C$36)+IF($V49=8,N($F49),0))-CE49-EC49&lt;0.005,0,(GA48*(1+GA$5/Setup!$C$36)+IF($V49=8,N($F49),0))-CE49-EC49)</f>
        <v>0</v>
      </c>
      <c r="GB49" s="48" t="n">
        <f aca="false">IF((GB48*(1+GB$5/Setup!$C$36)+IF($V49=9,N($F49),0))-CF49-ED49&lt;0.005,0,(GB48*(1+GB$5/Setup!$C$36)+IF($V49=9,N($F49),0))-CF49-ED49)</f>
        <v>0</v>
      </c>
      <c r="GC49" s="48" t="n">
        <f aca="false">IF((GC48*(1+GC$5/Setup!$C$36)+IF($V49=10,N($F49),0))-CG49-EE49&lt;0.005,0,(GC48*(1+GC$5/Setup!$C$36)+IF($V49=10,N($F49),0))-CG49-EE49)</f>
        <v>0</v>
      </c>
      <c r="GD49" s="48" t="n">
        <f aca="false">IF((GD48*(1+GD$5/Setup!$C$36)+IF($V49=11,N($F49),0))-CH49-EF49&lt;0.005,0,(GD48*(1+GD$5/Setup!$C$36)+IF($V49=11,N($F49),0))-CH49-EF49)</f>
        <v>0</v>
      </c>
      <c r="GE49" s="48" t="n">
        <f aca="false">IF((GE48*(1+GE$5/Setup!$C$36)+IF($V49=12,N($F49),0))-CI49-EG49&lt;0.005,0,(GE48*(1+GE$5/Setup!$C$36)+IF($V49=12,N($F49),0))-CI49-EG49)</f>
        <v>0</v>
      </c>
      <c r="GF49" s="48" t="n">
        <f aca="false">IF((GF48*(1+GF$5/Setup!$C$36)+IF($V49=13,N($F49),0))-CJ49-EH49&lt;0.005,0,(GF48*(1+GF$5/Setup!$C$36)+IF($V49=13,N($F49),0))-CJ49-EH49)</f>
        <v>0</v>
      </c>
      <c r="GG49" s="48" t="n">
        <f aca="false">IF((GG48*(1+GG$5/Setup!$C$36)+IF($V49=14,N($F49),0))-CK49-EI49&lt;0.005,0,(GG48*(1+GG$5/Setup!$C$36)+IF($V49=14,N($F49),0))-CK49-EI49)</f>
        <v>0</v>
      </c>
      <c r="GH49" s="48" t="n">
        <f aca="false">IF((GH48*(1+GH$5/Setup!$C$36)+IF($V49=15,N($F49),0))-CL49-EJ49&lt;0.005,0,(GH48*(1+GH$5/Setup!$C$36)+IF($V49=15,N($F49),0))-CL49-EJ49)</f>
        <v>0</v>
      </c>
      <c r="GI49" s="48" t="n">
        <f aca="false">IF((GI48*(1+GI$5/Setup!$C$36)+IF($V49=16,N($F49),0))-CM49-EK49&lt;0.005,0,(GI48*(1+GI$5/Setup!$C$36)+IF($V49=16,N($F49),0))-CM49-EK49)</f>
        <v>0</v>
      </c>
      <c r="GJ49" s="48" t="n">
        <f aca="false">IF((GJ48*(1+GJ$5/Setup!$C$36)+IF($V49=17,N($F49),0))-CN49-EL49&lt;0.005,0,(GJ48*(1+GJ$5/Setup!$C$36)+IF($V49=17,N($F49),0))-CN49-EL49)</f>
        <v>0</v>
      </c>
      <c r="GK49" s="48" t="n">
        <f aca="false">IF((GK48*(1+GK$5/Setup!$C$36)+IF($V49=18,N($F49),0))-CO49-EM49&lt;0.005,0,(GK48*(1+GK$5/Setup!$C$36)+IF($V49=18,N($F49),0))-CO49-EM49)</f>
        <v>0</v>
      </c>
      <c r="GL49" s="48" t="n">
        <f aca="false">IF((GL48*(1+GL$5/Setup!$C$36)+IF($V49=19,N($F49),0))-CP49-EN49&lt;0.005,0,(GL48*(1+GL$5/Setup!$C$36)+IF($V49=19,N($F49),0))-CP49-EN49)</f>
        <v>0</v>
      </c>
      <c r="GM49" s="48" t="n">
        <f aca="false">IF((GM48*(1+GM$5/Setup!$C$36)+IF($V49=20,N($F49),0))-CQ49-EO49&lt;0.005,0,(GM48*(1+GM$5/Setup!$C$36)+IF($V49=20,N($F49),0))-CQ49-EO49)</f>
        <v>0</v>
      </c>
      <c r="GN49" s="48" t="n">
        <f aca="false">IF((GN48*(1+GN$5/Setup!$C$36)+IF($V49=21,N($F49),0))-CR49-EP49&lt;0.005,0,(GN48*(1+GN$5/Setup!$C$36)+IF($V49=21,N($F49),0))-CR49-EP49)</f>
        <v>0</v>
      </c>
      <c r="GO49" s="48" t="n">
        <f aca="false">IF((GO48*(1+GO$5/Setup!$C$36)+IF($V49=22,N($F49),0))-CS49-EQ49&lt;0.005,0,(GO48*(1+GO$5/Setup!$C$36)+IF($V49=22,N($F49),0))-CS49-EQ49)</f>
        <v>0</v>
      </c>
      <c r="GP49" s="48" t="n">
        <f aca="false">IF((GP48*(1+GP$5/Setup!$C$36)+IF($V49=23,N($F49),0))-CT49-ER49&lt;0.005,0,(GP48*(1+GP$5/Setup!$C$36)+IF($V49=23,N($F49),0))-CT49-ER49)</f>
        <v>0</v>
      </c>
      <c r="GQ49" s="48" t="n">
        <f aca="false">IF((GQ48*(1+GQ$5/Setup!$C$36)+IF($V49=24,N($F49),0))-CU49-ES49&lt;0.005,0,(GQ48*(1+GQ$5/Setup!$C$36)+IF($V49=24,N($F49),0))-CU49-ES49)</f>
        <v>0</v>
      </c>
      <c r="GR49" s="48" t="n">
        <f aca="false">IF((GR48*(1+GR$5/Setup!$C$36)+IF($V49=25,N($F49),0))-CV49-ET49&lt;0.005,0,(GR48*(1+GR$5/Setup!$C$36)+IF($V49=25,N($F49),0))-CV49-ET49)</f>
        <v>0</v>
      </c>
      <c r="GS49" s="48" t="n">
        <f aca="false">IF((GS48*(1+GS$5/Setup!$C$36)+IF($V49=26,N($F49),0))-CW49-EU49&lt;0.005,0,(GS48*(1+GS$5/Setup!$C$36)+IF($V49=26,N($F49),0))-CW49-EU49)</f>
        <v>0</v>
      </c>
      <c r="GT49" s="48" t="n">
        <f aca="false">IF((GT48*(1+GT$5/Setup!$C$36)+IF($V49=27,N($F49),0))-CX49-EV49&lt;0.005,0,(GT48*(1+GT$5/Setup!$C$36)+IF($V49=27,N($F49),0))-CX49-EV49)</f>
        <v>0</v>
      </c>
      <c r="GU49" s="48" t="n">
        <f aca="false">IF((GU48*(1+GU$5/Setup!$C$36)+IF($V49=28,N($F49),0))-CY49-EW49&lt;0.005,0,(GU48*(1+GU$5/Setup!$C$36)+IF($V49=28,N($F49),0))-CY49-EW49)</f>
        <v>0</v>
      </c>
      <c r="GV49" s="48" t="n">
        <f aca="false">IF((GV48*(1+GV$5/Setup!$C$36)+IF($V49=29,N($F49),0))-CZ49-EX49&lt;0.005,0,(GV48*(1+GV$5/Setup!$C$36)+IF($V49=29,N($F49),0))-CZ49-EX49)</f>
        <v>0</v>
      </c>
      <c r="GW49" s="48" t="n">
        <f aca="false">IF((GW48*(1+GW$5/Setup!$C$36)+IF($V49=30,N($F49),0))-DA49-EY49&lt;0.005,0,(GW48*(1+GW$5/Setup!$C$36)+IF($V49=30,N($F49),0))-DA49-EY49)</f>
        <v>0</v>
      </c>
      <c r="GX49" s="48" t="n">
        <f aca="false">IF((GX48*(1+GX$5/Setup!$C$36)+IF($V49=31,N($F49),0))-DB49-EZ49&lt;0.005,0,(GX48*(1+GX$5/Setup!$C$36)+IF($V49=31,N($F49),0))-DB49-EZ49)</f>
        <v>0</v>
      </c>
      <c r="GY49" s="48" t="n">
        <f aca="false">IF((GY48*(1+GY$5/Setup!$C$36)+IF($V49=32,N($F49),0))-DC49-FA49&lt;0.005,0,(GY48*(1+GY$5/Setup!$C$36)+IF($V49=32,N($F49),0))-DC49-FA49)</f>
        <v>0</v>
      </c>
      <c r="GZ49" s="48" t="n">
        <f aca="false">IF((GZ48*(1+GZ$5/Setup!$C$36)+IF($V49=33,N($F49),0))-DD49-FB49&lt;0.005,0,(GZ48*(1+GZ$5/Setup!$C$36)+IF($V49=33,N($F49),0))-DD49-FB49)</f>
        <v>0</v>
      </c>
      <c r="HA49" s="48" t="n">
        <f aca="false">IF((HA48*(1+HA$5/Setup!$C$36)+IF($V49=34,N($F49),0))-DE49-FC49&lt;0.005,0,(HA48*(1+HA$5/Setup!$C$36)+IF($V49=34,N($F49),0))-DE49-FC49)</f>
        <v>0</v>
      </c>
      <c r="HB49" s="48" t="n">
        <f aca="false">IF((HB48*(1+HB$5/Setup!$C$36)+IF($V49=35,N($F49),0))-DF49-FD49&lt;0.005,0,(HB48*(1+HB$5/Setup!$C$36)+IF($V49=35,N($F49),0))-DF49-FD49)</f>
        <v>0</v>
      </c>
      <c r="HC49" s="48" t="n">
        <f aca="false">IF((HC48*(1+HC$5/Setup!$C$36)+IF($V49=36,N($F49),0))-DG49-FE49&lt;0.005,0,(HC48*(1+HC$5/Setup!$C$36)+IF($V49=36,N($F49),0))-DG49-FE49)</f>
        <v>0</v>
      </c>
      <c r="HD49" s="48" t="n">
        <f aca="false">IF((HD48*(1+HD$5/Setup!$C$36)+IF($V49=37,N($F49),0))-DH49-FF49&lt;0.005,0,(HD48*(1+HD$5/Setup!$C$36)+IF($V49=37,N($F49),0))-DH49-FF49)</f>
        <v>0</v>
      </c>
      <c r="HE49" s="48" t="n">
        <f aca="false">IF((HE48*(1+HE$5/Setup!$C$36)+IF($V49=38,N($F49),0))-DI49-FG49&lt;0.005,0,(HE48*(1+HE$5/Setup!$C$36)+IF($V49=38,N($F49),0))-DI49-FG49)</f>
        <v>0</v>
      </c>
      <c r="HF49" s="48" t="n">
        <f aca="false">IF((HF48*(1+HF$5/Setup!$C$36)+IF($V49=39,N($F49),0))-DJ49-FH49&lt;0.005,0,(HF48*(1+HF$5/Setup!$C$36)+IF($V49=39,N($F49),0))-DJ49-FH49)</f>
        <v>0</v>
      </c>
      <c r="HG49" s="48" t="n">
        <f aca="false">IF((HG48*(1+HG$5/Setup!$C$36)+IF($V49=40,N($F49),0))-DK49-FI49&lt;0.005,0,(HG48*(1+HG$5/Setup!$C$36)+IF($V49=40,N($F49),0))-DK49-FI49)</f>
        <v>0</v>
      </c>
      <c r="HH49" s="48" t="n">
        <f aca="false">IF((HH48*(1+HH$5/Setup!$C$36)+IF($V49=41,N($F49),0))-DL49-FJ49&lt;0.005,0,(HH48*(1+HH$5/Setup!$C$36)+IF($V49=41,N($F49),0))-DL49-FJ49)</f>
        <v>0</v>
      </c>
      <c r="HI49" s="48" t="n">
        <f aca="false">IF((HI48*(1+HI$5/Setup!$C$36)+IF($V49=42,N($F49),0))-DM49-FK49&lt;0.005,0,(HI48*(1+HI$5/Setup!$C$36)+IF($V49=42,N($F49),0))-DM49-FK49)</f>
        <v>0</v>
      </c>
      <c r="HJ49" s="48" t="n">
        <f aca="false">IF((HJ48*(1+HJ$5/Setup!$C$36)+IF($V49=43,N($F49),0))-DN49-FL49&lt;0.005,0,(HJ48*(1+HJ$5/Setup!$C$36)+IF($V49=43,N($F49),0))-DN49-FL49)</f>
        <v>0</v>
      </c>
      <c r="HK49" s="48" t="n">
        <f aca="false">IF((HK48*(1+HK$5/Setup!$C$36)+IF($V49=44,N($F49),0))-DO49-FM49&lt;0.005,0,(HK48*(1+HK$5/Setup!$C$36)+IF($V49=44,N($F49),0))-DO49-FM49)</f>
        <v>0</v>
      </c>
      <c r="HL49" s="48" t="n">
        <f aca="false">IF((HL48*(1+HL$5/Setup!$C$36)+IF($V49=45,N($F49),0))-DP49-FN49&lt;0.005,0,(HL48*(1+HL$5/Setup!$C$36)+IF($V49=45,N($F49),0))-DP49-FN49)</f>
        <v>0</v>
      </c>
      <c r="HM49" s="48" t="n">
        <f aca="false">IF((HM48*(1+HM$5/Setup!$C$36)+IF($V49=46,N($F49),0))-DQ49-FO49&lt;0.005,0,(HM48*(1+HM$5/Setup!$C$36)+IF($V49=46,N($F49),0))-DQ49-FO49)</f>
        <v>0</v>
      </c>
      <c r="HN49" s="48" t="n">
        <f aca="false">IF((HN48*(1+HN$5/Setup!$C$36)+IF($V49=47,N($F49),0))-DR49-FP49&lt;0.005,0,(HN48*(1+HN$5/Setup!$C$36)+IF($V49=47,N($F49),0))-DR49-FP49)</f>
        <v>0</v>
      </c>
      <c r="HO49" s="48" t="n">
        <f aca="false">IF((HO48*(1+HO$5/Setup!$C$36)+IF($V49=48,N($F49),0))-DS49-FQ49&lt;0.005,0,(HO48*(1+HO$5/Setup!$C$36)+IF($V49=48,N($F49),0))-DS49-FQ49)</f>
        <v>0</v>
      </c>
      <c r="HP49" s="48" t="n">
        <f aca="false">IF((HP48*(1+HP$5/Setup!$C$36)+IF($V49=49,N($F49),0))-DT49-FR49&lt;0.005,0,(HP48*(1+HP$5/Setup!$C$36)+IF($V49=49,N($F49),0))-DT49-FR49)</f>
        <v>0</v>
      </c>
      <c r="HQ49" s="48" t="n">
        <f aca="false">IF((HQ48*(1+HQ$5/Setup!$C$36)+IF($V49=50,N($F49),0))-DU49-FS49&lt;0.005,0,(HQ48*(1+HQ$5/Setup!$C$36)+IF($V49=50,N($F49),0))-DU49-FS49)</f>
        <v>0</v>
      </c>
    </row>
    <row r="50" customFormat="false" ht="15" hidden="false" customHeight="false" outlineLevel="0" collapsed="false">
      <c r="A50" s="44" t="n">
        <v>42</v>
      </c>
      <c r="B50" s="45" t="n">
        <f aca="false">IF(Setup!$C$7="Every month",EDATE(Setup!$C$8,($A50-1)),IF(Setup!$C$7="Twice a month",DATE(YEAR(Setup!$C$8),MONTH(Setup!$C$8)+INT((($A50-1)+Setup!$C$41)/2),MIN(IF(MOD(($A50-1)+Setup!$C$41,2)=0,Setup!$C$39,Setup!$C$40),DAY(EOMONTH(DATE(YEAR(Setup!$C$8),MONTH(Setup!$C$8)+INT((($A50-1)+Setup!$C$41)/2),1),0)))),Setup!$C$8+($A50-1)*IF(Setup!$C$7="Every week",7,14)))</f>
        <v>46899</v>
      </c>
      <c r="C50" s="45" t="n">
        <f aca="false">IF(Setup!$C$7="Every month",EDATE(Setup!$C$8,$A50),IF(Setup!$C$7="Twice a month",DATE(YEAR(Setup!$C$8),MONTH(Setup!$C$8)+INT(($A50+Setup!$C$41)/2),MIN(IF(MOD($A50+Setup!$C$41,2)=0,Setup!$C$39,Setup!$C$40),DAY(EOMONTH(DATE(YEAR(Setup!$C$8),MONTH(Setup!$C$8)+INT(($A50+Setup!$C$41)/2),1),0)))),Setup!$C$8+$A50*IF(Setup!$C$7="Every week",7,14)))</f>
        <v>46913</v>
      </c>
      <c r="D50" s="46"/>
      <c r="E50" s="47"/>
      <c r="F50" s="47"/>
      <c r="G50" s="47"/>
      <c r="H50" s="47"/>
      <c r="I50" s="48" t="n">
        <f aca="false">N(Setup!$C$11)+N(E50)</f>
        <v>100</v>
      </c>
      <c r="J50" s="48" t="n">
        <f aca="false">MIN(Setup!$C$37,MAX(I50,0))</f>
        <v>9.23076923076923</v>
      </c>
      <c r="K50" s="48" t="n">
        <f aca="false">MIN(MAX(N(Setup!$C$14)-L49,0),MAX(I50-J50,0))</f>
        <v>0</v>
      </c>
      <c r="L50" s="48" t="n">
        <f aca="false">L49+K50-N(G50)</f>
        <v>500</v>
      </c>
      <c r="M50" s="48" t="n">
        <f aca="false">M49+J50-N(H50)</f>
        <v>387.692307692308</v>
      </c>
      <c r="N50" s="48" t="n">
        <f aca="false">SUM(BX50:DU50)</f>
        <v>0</v>
      </c>
      <c r="O50" s="48" t="n">
        <f aca="false">SUM(Z50:BW50)-N50</f>
        <v>0</v>
      </c>
      <c r="P50" s="48" t="n">
        <f aca="false">MAX(I50-J50-K50,0)+O50</f>
        <v>90.7692307692308</v>
      </c>
      <c r="Q50" s="48" t="n">
        <f aca="false">SUM(DV50:FS50)</f>
        <v>0</v>
      </c>
      <c r="R50" s="49" t="n">
        <f aca="false">N50+J50+K50+Q50</f>
        <v>9.23076923076923</v>
      </c>
      <c r="S50" s="48" t="n">
        <f aca="false">T50-T49-N(F50)+N50+Q50</f>
        <v>0</v>
      </c>
      <c r="T50" s="49" t="n">
        <f aca="false">SUM(FT50:HQ50)</f>
        <v>0</v>
      </c>
      <c r="U50" s="44" t="str">
        <f aca="false">IF(T49&lt;0.005,"",INDEX(Helpers!$C$2:$C$51,IF(_xlfn.MINIFS($DV$6:$FS$6,DV50:FS50,"&gt;0.005")=0,V50,_xlfn.MINIFS($DV$6:$FS$6,DV50:FS50,"&gt;0.005"))))</f>
        <v/>
      </c>
      <c r="V50" s="44" t="n">
        <f aca="false">IF(_xlfn.MINIFS($FT$6:$HQ$6,FT49:HQ49,"&gt;0.005")=0,1,_xlfn.MINIFS($FT$6:$HQ$6,FT49:HQ49,"&gt;0.005"))</f>
        <v>1</v>
      </c>
      <c r="W50" s="44" t="n">
        <f aca="false">IF(AND(D50&lt;&gt;"Paid",T49&gt;0.005),1,0)</f>
        <v>0</v>
      </c>
      <c r="X50" s="48" t="n">
        <f aca="false">SUMPRODUCT(((Helpers!$G$2:$G$51*(1+(Helpers!$D$2:$D$51+0.000000001)/12)^(($B50-Setup!$C$8)/(365.25/12))-Helpers!$E$2:$E$51*((1+(Helpers!$D$2:$D$51+0.000000001)/12)^(($B50-Setup!$C$8)/(365.25/12))-1)/((Helpers!$D$2:$D$51+0.000000001)/12))&gt;0)*(Helpers!$G$2:$G$51*(1+(Helpers!$D$2:$D$51+0.000000001)/12)^(($B50-Setup!$C$8)/(365.25/12))-Helpers!$E$2:$E$51*((1+(Helpers!$D$2:$D$51+0.000000001)/12)^(($B50-Setup!$C$8)/(365.25/12))-1)/((Helpers!$D$2:$D$51+0.000000001)/12)))</f>
        <v>885.026231225924</v>
      </c>
      <c r="Y50" s="48"/>
      <c r="Z50" s="48" t="n">
        <f aca="false">IF(OR(N(Z$5)=0,Z$6=""),0,Z$5*((DATE(YEAR($B50),MONTH($B50),MIN(Z$6,DAY(EOMONTH($B50,0))))&gt;=$B50)*(DATE(YEAR($B50),MONTH($B50),MIN(Z$6,DAY(EOMONTH($B50,0))))&lt;$C50)+(DATE(YEAR($B50),MONTH($B50)+1,MIN(Z$6,DAY(EOMONTH($B50,1))))&gt;=$B50)*(DATE(YEAR($B50),MONTH($B50)+1,MIN(Z$6,DAY(EOMONTH($B50,1))))&lt;$C50)))</f>
        <v>0</v>
      </c>
      <c r="AA50" s="48" t="n">
        <f aca="false">IF(OR(N(AA$5)=0,AA$6=""),0,AA$5*((DATE(YEAR($B50),MONTH($B50),MIN(AA$6,DAY(EOMONTH($B50,0))))&gt;=$B50)*(DATE(YEAR($B50),MONTH($B50),MIN(AA$6,DAY(EOMONTH($B50,0))))&lt;$C50)+(DATE(YEAR($B50),MONTH($B50)+1,MIN(AA$6,DAY(EOMONTH($B50,1))))&gt;=$B50)*(DATE(YEAR($B50),MONTH($B50)+1,MIN(AA$6,DAY(EOMONTH($B50,1))))&lt;$C50)))</f>
        <v>0</v>
      </c>
      <c r="AB50" s="48" t="n">
        <f aca="false">IF(OR(N(AB$5)=0,AB$6=""),0,AB$5*((DATE(YEAR($B50),MONTH($B50),MIN(AB$6,DAY(EOMONTH($B50,0))))&gt;=$B50)*(DATE(YEAR($B50),MONTH($B50),MIN(AB$6,DAY(EOMONTH($B50,0))))&lt;$C50)+(DATE(YEAR($B50),MONTH($B50)+1,MIN(AB$6,DAY(EOMONTH($B50,1))))&gt;=$B50)*(DATE(YEAR($B50),MONTH($B50)+1,MIN(AB$6,DAY(EOMONTH($B50,1))))&lt;$C50)))</f>
        <v>0</v>
      </c>
      <c r="AC50" s="48" t="n">
        <f aca="false">IF(OR(N(AC$5)=0,AC$6=""),0,AC$5*((DATE(YEAR($B50),MONTH($B50),MIN(AC$6,DAY(EOMONTH($B50,0))))&gt;=$B50)*(DATE(YEAR($B50),MONTH($B50),MIN(AC$6,DAY(EOMONTH($B50,0))))&lt;$C50)+(DATE(YEAR($B50),MONTH($B50)+1,MIN(AC$6,DAY(EOMONTH($B50,1))))&gt;=$B50)*(DATE(YEAR($B50),MONTH($B50)+1,MIN(AC$6,DAY(EOMONTH($B50,1))))&lt;$C50)))</f>
        <v>0</v>
      </c>
      <c r="AD50" s="48" t="n">
        <f aca="false">IF(OR(N(AD$5)=0,AD$6=""),0,AD$5*((DATE(YEAR($B50),MONTH($B50),MIN(AD$6,DAY(EOMONTH($B50,0))))&gt;=$B50)*(DATE(YEAR($B50),MONTH($B50),MIN(AD$6,DAY(EOMONTH($B50,0))))&lt;$C50)+(DATE(YEAR($B50),MONTH($B50)+1,MIN(AD$6,DAY(EOMONTH($B50,1))))&gt;=$B50)*(DATE(YEAR($B50),MONTH($B50)+1,MIN(AD$6,DAY(EOMONTH($B50,1))))&lt;$C50)))</f>
        <v>0</v>
      </c>
      <c r="AE50" s="48" t="n">
        <f aca="false">IF(OR(N(AE$5)=0,AE$6=""),0,AE$5*((DATE(YEAR($B50),MONTH($B50),MIN(AE$6,DAY(EOMONTH($B50,0))))&gt;=$B50)*(DATE(YEAR($B50),MONTH($B50),MIN(AE$6,DAY(EOMONTH($B50,0))))&lt;$C50)+(DATE(YEAR($B50),MONTH($B50)+1,MIN(AE$6,DAY(EOMONTH($B50,1))))&gt;=$B50)*(DATE(YEAR($B50),MONTH($B50)+1,MIN(AE$6,DAY(EOMONTH($B50,1))))&lt;$C50)))</f>
        <v>0</v>
      </c>
      <c r="AF50" s="48" t="n">
        <f aca="false">IF(OR(N(AF$5)=0,AF$6=""),0,AF$5*((DATE(YEAR($B50),MONTH($B50),MIN(AF$6,DAY(EOMONTH($B50,0))))&gt;=$B50)*(DATE(YEAR($B50),MONTH($B50),MIN(AF$6,DAY(EOMONTH($B50,0))))&lt;$C50)+(DATE(YEAR($B50),MONTH($B50)+1,MIN(AF$6,DAY(EOMONTH($B50,1))))&gt;=$B50)*(DATE(YEAR($B50),MONTH($B50)+1,MIN(AF$6,DAY(EOMONTH($B50,1))))&lt;$C50)))</f>
        <v>0</v>
      </c>
      <c r="AG50" s="48" t="n">
        <f aca="false">IF(OR(N(AG$5)=0,AG$6=""),0,AG$5*((DATE(YEAR($B50),MONTH($B50),MIN(AG$6,DAY(EOMONTH($B50,0))))&gt;=$B50)*(DATE(YEAR($B50),MONTH($B50),MIN(AG$6,DAY(EOMONTH($B50,0))))&lt;$C50)+(DATE(YEAR($B50),MONTH($B50)+1,MIN(AG$6,DAY(EOMONTH($B50,1))))&gt;=$B50)*(DATE(YEAR($B50),MONTH($B50)+1,MIN(AG$6,DAY(EOMONTH($B50,1))))&lt;$C50)))</f>
        <v>0</v>
      </c>
      <c r="AH50" s="48" t="n">
        <f aca="false">IF(OR(N(AH$5)=0,AH$6=""),0,AH$5*((DATE(YEAR($B50),MONTH($B50),MIN(AH$6,DAY(EOMONTH($B50,0))))&gt;=$B50)*(DATE(YEAR($B50),MONTH($B50),MIN(AH$6,DAY(EOMONTH($B50,0))))&lt;$C50)+(DATE(YEAR($B50),MONTH($B50)+1,MIN(AH$6,DAY(EOMONTH($B50,1))))&gt;=$B50)*(DATE(YEAR($B50),MONTH($B50)+1,MIN(AH$6,DAY(EOMONTH($B50,1))))&lt;$C50)))</f>
        <v>0</v>
      </c>
      <c r="AI50" s="48" t="n">
        <f aca="false">IF(OR(N(AI$5)=0,AI$6=""),0,AI$5*((DATE(YEAR($B50),MONTH($B50),MIN(AI$6,DAY(EOMONTH($B50,0))))&gt;=$B50)*(DATE(YEAR($B50),MONTH($B50),MIN(AI$6,DAY(EOMONTH($B50,0))))&lt;$C50)+(DATE(YEAR($B50),MONTH($B50)+1,MIN(AI$6,DAY(EOMONTH($B50,1))))&gt;=$B50)*(DATE(YEAR($B50),MONTH($B50)+1,MIN(AI$6,DAY(EOMONTH($B50,1))))&lt;$C50)))</f>
        <v>0</v>
      </c>
      <c r="AJ50" s="48" t="n">
        <f aca="false">IF(OR(N(AJ$5)=0,AJ$6=""),0,AJ$5*((DATE(YEAR($B50),MONTH($B50),MIN(AJ$6,DAY(EOMONTH($B50,0))))&gt;=$B50)*(DATE(YEAR($B50),MONTH($B50),MIN(AJ$6,DAY(EOMONTH($B50,0))))&lt;$C50)+(DATE(YEAR($B50),MONTH($B50)+1,MIN(AJ$6,DAY(EOMONTH($B50,1))))&gt;=$B50)*(DATE(YEAR($B50),MONTH($B50)+1,MIN(AJ$6,DAY(EOMONTH($B50,1))))&lt;$C50)))</f>
        <v>0</v>
      </c>
      <c r="AK50" s="48" t="n">
        <f aca="false">IF(OR(N(AK$5)=0,AK$6=""),0,AK$5*((DATE(YEAR($B50),MONTH($B50),MIN(AK$6,DAY(EOMONTH($B50,0))))&gt;=$B50)*(DATE(YEAR($B50),MONTH($B50),MIN(AK$6,DAY(EOMONTH($B50,0))))&lt;$C50)+(DATE(YEAR($B50),MONTH($B50)+1,MIN(AK$6,DAY(EOMONTH($B50,1))))&gt;=$B50)*(DATE(YEAR($B50),MONTH($B50)+1,MIN(AK$6,DAY(EOMONTH($B50,1))))&lt;$C50)))</f>
        <v>0</v>
      </c>
      <c r="AL50" s="48" t="n">
        <f aca="false">IF(OR(N(AL$5)=0,AL$6=""),0,AL$5*((DATE(YEAR($B50),MONTH($B50),MIN(AL$6,DAY(EOMONTH($B50,0))))&gt;=$B50)*(DATE(YEAR($B50),MONTH($B50),MIN(AL$6,DAY(EOMONTH($B50,0))))&lt;$C50)+(DATE(YEAR($B50),MONTH($B50)+1,MIN(AL$6,DAY(EOMONTH($B50,1))))&gt;=$B50)*(DATE(YEAR($B50),MONTH($B50)+1,MIN(AL$6,DAY(EOMONTH($B50,1))))&lt;$C50)))</f>
        <v>0</v>
      </c>
      <c r="AM50" s="48" t="n">
        <f aca="false">IF(OR(N(AM$5)=0,AM$6=""),0,AM$5*((DATE(YEAR($B50),MONTH($B50),MIN(AM$6,DAY(EOMONTH($B50,0))))&gt;=$B50)*(DATE(YEAR($B50),MONTH($B50),MIN(AM$6,DAY(EOMONTH($B50,0))))&lt;$C50)+(DATE(YEAR($B50),MONTH($B50)+1,MIN(AM$6,DAY(EOMONTH($B50,1))))&gt;=$B50)*(DATE(YEAR($B50),MONTH($B50)+1,MIN(AM$6,DAY(EOMONTH($B50,1))))&lt;$C50)))</f>
        <v>0</v>
      </c>
      <c r="AN50" s="48" t="n">
        <f aca="false">IF(OR(N(AN$5)=0,AN$6=""),0,AN$5*((DATE(YEAR($B50),MONTH($B50),MIN(AN$6,DAY(EOMONTH($B50,0))))&gt;=$B50)*(DATE(YEAR($B50),MONTH($B50),MIN(AN$6,DAY(EOMONTH($B50,0))))&lt;$C50)+(DATE(YEAR($B50),MONTH($B50)+1,MIN(AN$6,DAY(EOMONTH($B50,1))))&gt;=$B50)*(DATE(YEAR($B50),MONTH($B50)+1,MIN(AN$6,DAY(EOMONTH($B50,1))))&lt;$C50)))</f>
        <v>0</v>
      </c>
      <c r="AO50" s="48" t="n">
        <f aca="false">IF(OR(N(AO$5)=0,AO$6=""),0,AO$5*((DATE(YEAR($B50),MONTH($B50),MIN(AO$6,DAY(EOMONTH($B50,0))))&gt;=$B50)*(DATE(YEAR($B50),MONTH($B50),MIN(AO$6,DAY(EOMONTH($B50,0))))&lt;$C50)+(DATE(YEAR($B50),MONTH($B50)+1,MIN(AO$6,DAY(EOMONTH($B50,1))))&gt;=$B50)*(DATE(YEAR($B50),MONTH($B50)+1,MIN(AO$6,DAY(EOMONTH($B50,1))))&lt;$C50)))</f>
        <v>0</v>
      </c>
      <c r="AP50" s="48" t="n">
        <f aca="false">IF(OR(N(AP$5)=0,AP$6=""),0,AP$5*((DATE(YEAR($B50),MONTH($B50),MIN(AP$6,DAY(EOMONTH($B50,0))))&gt;=$B50)*(DATE(YEAR($B50),MONTH($B50),MIN(AP$6,DAY(EOMONTH($B50,0))))&lt;$C50)+(DATE(YEAR($B50),MONTH($B50)+1,MIN(AP$6,DAY(EOMONTH($B50,1))))&gt;=$B50)*(DATE(YEAR($B50),MONTH($B50)+1,MIN(AP$6,DAY(EOMONTH($B50,1))))&lt;$C50)))</f>
        <v>0</v>
      </c>
      <c r="AQ50" s="48" t="n">
        <f aca="false">IF(OR(N(AQ$5)=0,AQ$6=""),0,AQ$5*((DATE(YEAR($B50),MONTH($B50),MIN(AQ$6,DAY(EOMONTH($B50,0))))&gt;=$B50)*(DATE(YEAR($B50),MONTH($B50),MIN(AQ$6,DAY(EOMONTH($B50,0))))&lt;$C50)+(DATE(YEAR($B50),MONTH($B50)+1,MIN(AQ$6,DAY(EOMONTH($B50,1))))&gt;=$B50)*(DATE(YEAR($B50),MONTH($B50)+1,MIN(AQ$6,DAY(EOMONTH($B50,1))))&lt;$C50)))</f>
        <v>0</v>
      </c>
      <c r="AR50" s="48" t="n">
        <f aca="false">IF(OR(N(AR$5)=0,AR$6=""),0,AR$5*((DATE(YEAR($B50),MONTH($B50),MIN(AR$6,DAY(EOMONTH($B50,0))))&gt;=$B50)*(DATE(YEAR($B50),MONTH($B50),MIN(AR$6,DAY(EOMONTH($B50,0))))&lt;$C50)+(DATE(YEAR($B50),MONTH($B50)+1,MIN(AR$6,DAY(EOMONTH($B50,1))))&gt;=$B50)*(DATE(YEAR($B50),MONTH($B50)+1,MIN(AR$6,DAY(EOMONTH($B50,1))))&lt;$C50)))</f>
        <v>0</v>
      </c>
      <c r="AS50" s="48" t="n">
        <f aca="false">IF(OR(N(AS$5)=0,AS$6=""),0,AS$5*((DATE(YEAR($B50),MONTH($B50),MIN(AS$6,DAY(EOMONTH($B50,0))))&gt;=$B50)*(DATE(YEAR($B50),MONTH($B50),MIN(AS$6,DAY(EOMONTH($B50,0))))&lt;$C50)+(DATE(YEAR($B50),MONTH($B50)+1,MIN(AS$6,DAY(EOMONTH($B50,1))))&gt;=$B50)*(DATE(YEAR($B50),MONTH($B50)+1,MIN(AS$6,DAY(EOMONTH($B50,1))))&lt;$C50)))</f>
        <v>0</v>
      </c>
      <c r="AT50" s="48" t="n">
        <f aca="false">IF(OR(N(AT$5)=0,AT$6=""),0,AT$5*((DATE(YEAR($B50),MONTH($B50),MIN(AT$6,DAY(EOMONTH($B50,0))))&gt;=$B50)*(DATE(YEAR($B50),MONTH($B50),MIN(AT$6,DAY(EOMONTH($B50,0))))&lt;$C50)+(DATE(YEAR($B50),MONTH($B50)+1,MIN(AT$6,DAY(EOMONTH($B50,1))))&gt;=$B50)*(DATE(YEAR($B50),MONTH($B50)+1,MIN(AT$6,DAY(EOMONTH($B50,1))))&lt;$C50)))</f>
        <v>0</v>
      </c>
      <c r="AU50" s="48" t="n">
        <f aca="false">IF(OR(N(AU$5)=0,AU$6=""),0,AU$5*((DATE(YEAR($B50),MONTH($B50),MIN(AU$6,DAY(EOMONTH($B50,0))))&gt;=$B50)*(DATE(YEAR($B50),MONTH($B50),MIN(AU$6,DAY(EOMONTH($B50,0))))&lt;$C50)+(DATE(YEAR($B50),MONTH($B50)+1,MIN(AU$6,DAY(EOMONTH($B50,1))))&gt;=$B50)*(DATE(YEAR($B50),MONTH($B50)+1,MIN(AU$6,DAY(EOMONTH($B50,1))))&lt;$C50)))</f>
        <v>0</v>
      </c>
      <c r="AV50" s="48" t="n">
        <f aca="false">IF(OR(N(AV$5)=0,AV$6=""),0,AV$5*((DATE(YEAR($B50),MONTH($B50),MIN(AV$6,DAY(EOMONTH($B50,0))))&gt;=$B50)*(DATE(YEAR($B50),MONTH($B50),MIN(AV$6,DAY(EOMONTH($B50,0))))&lt;$C50)+(DATE(YEAR($B50),MONTH($B50)+1,MIN(AV$6,DAY(EOMONTH($B50,1))))&gt;=$B50)*(DATE(YEAR($B50),MONTH($B50)+1,MIN(AV$6,DAY(EOMONTH($B50,1))))&lt;$C50)))</f>
        <v>0</v>
      </c>
      <c r="AW50" s="48" t="n">
        <f aca="false">IF(OR(N(AW$5)=0,AW$6=""),0,AW$5*((DATE(YEAR($B50),MONTH($B50),MIN(AW$6,DAY(EOMONTH($B50,0))))&gt;=$B50)*(DATE(YEAR($B50),MONTH($B50),MIN(AW$6,DAY(EOMONTH($B50,0))))&lt;$C50)+(DATE(YEAR($B50),MONTH($B50)+1,MIN(AW$6,DAY(EOMONTH($B50,1))))&gt;=$B50)*(DATE(YEAR($B50),MONTH($B50)+1,MIN(AW$6,DAY(EOMONTH($B50,1))))&lt;$C50)))</f>
        <v>0</v>
      </c>
      <c r="AX50" s="48" t="n">
        <f aca="false">IF(OR(N(AX$5)=0,AX$6=""),0,AX$5*((DATE(YEAR($B50),MONTH($B50),MIN(AX$6,DAY(EOMONTH($B50,0))))&gt;=$B50)*(DATE(YEAR($B50),MONTH($B50),MIN(AX$6,DAY(EOMONTH($B50,0))))&lt;$C50)+(DATE(YEAR($B50),MONTH($B50)+1,MIN(AX$6,DAY(EOMONTH($B50,1))))&gt;=$B50)*(DATE(YEAR($B50),MONTH($B50)+1,MIN(AX$6,DAY(EOMONTH($B50,1))))&lt;$C50)))</f>
        <v>0</v>
      </c>
      <c r="AY50" s="48" t="n">
        <f aca="false">IF(OR(N(AY$5)=0,AY$6=""),0,AY$5*((DATE(YEAR($B50),MONTH($B50),MIN(AY$6,DAY(EOMONTH($B50,0))))&gt;=$B50)*(DATE(YEAR($B50),MONTH($B50),MIN(AY$6,DAY(EOMONTH($B50,0))))&lt;$C50)+(DATE(YEAR($B50),MONTH($B50)+1,MIN(AY$6,DAY(EOMONTH($B50,1))))&gt;=$B50)*(DATE(YEAR($B50),MONTH($B50)+1,MIN(AY$6,DAY(EOMONTH($B50,1))))&lt;$C50)))</f>
        <v>0</v>
      </c>
      <c r="AZ50" s="48" t="n">
        <f aca="false">IF(OR(N(AZ$5)=0,AZ$6=""),0,AZ$5*((DATE(YEAR($B50),MONTH($B50),MIN(AZ$6,DAY(EOMONTH($B50,0))))&gt;=$B50)*(DATE(YEAR($B50),MONTH($B50),MIN(AZ$6,DAY(EOMONTH($B50,0))))&lt;$C50)+(DATE(YEAR($B50),MONTH($B50)+1,MIN(AZ$6,DAY(EOMONTH($B50,1))))&gt;=$B50)*(DATE(YEAR($B50),MONTH($B50)+1,MIN(AZ$6,DAY(EOMONTH($B50,1))))&lt;$C50)))</f>
        <v>0</v>
      </c>
      <c r="BA50" s="48" t="n">
        <f aca="false">IF(OR(N(BA$5)=0,BA$6=""),0,BA$5*((DATE(YEAR($B50),MONTH($B50),MIN(BA$6,DAY(EOMONTH($B50,0))))&gt;=$B50)*(DATE(YEAR($B50),MONTH($B50),MIN(BA$6,DAY(EOMONTH($B50,0))))&lt;$C50)+(DATE(YEAR($B50),MONTH($B50)+1,MIN(BA$6,DAY(EOMONTH($B50,1))))&gt;=$B50)*(DATE(YEAR($B50),MONTH($B50)+1,MIN(BA$6,DAY(EOMONTH($B50,1))))&lt;$C50)))</f>
        <v>0</v>
      </c>
      <c r="BB50" s="48" t="n">
        <f aca="false">IF(OR(N(BB$5)=0,BB$6=""),0,BB$5*((DATE(YEAR($B50),MONTH($B50),MIN(BB$6,DAY(EOMONTH($B50,0))))&gt;=$B50)*(DATE(YEAR($B50),MONTH($B50),MIN(BB$6,DAY(EOMONTH($B50,0))))&lt;$C50)+(DATE(YEAR($B50),MONTH($B50)+1,MIN(BB$6,DAY(EOMONTH($B50,1))))&gt;=$B50)*(DATE(YEAR($B50),MONTH($B50)+1,MIN(BB$6,DAY(EOMONTH($B50,1))))&lt;$C50)))</f>
        <v>0</v>
      </c>
      <c r="BC50" s="48" t="n">
        <f aca="false">IF(OR(N(BC$5)=0,BC$6=""),0,BC$5*((DATE(YEAR($B50),MONTH($B50),MIN(BC$6,DAY(EOMONTH($B50,0))))&gt;=$B50)*(DATE(YEAR($B50),MONTH($B50),MIN(BC$6,DAY(EOMONTH($B50,0))))&lt;$C50)+(DATE(YEAR($B50),MONTH($B50)+1,MIN(BC$6,DAY(EOMONTH($B50,1))))&gt;=$B50)*(DATE(YEAR($B50),MONTH($B50)+1,MIN(BC$6,DAY(EOMONTH($B50,1))))&lt;$C50)))</f>
        <v>0</v>
      </c>
      <c r="BD50" s="48" t="n">
        <f aca="false">IF(OR(N(BD$5)=0,BD$6=""),0,BD$5*((DATE(YEAR($B50),MONTH($B50),MIN(BD$6,DAY(EOMONTH($B50,0))))&gt;=$B50)*(DATE(YEAR($B50),MONTH($B50),MIN(BD$6,DAY(EOMONTH($B50,0))))&lt;$C50)+(DATE(YEAR($B50),MONTH($B50)+1,MIN(BD$6,DAY(EOMONTH($B50,1))))&gt;=$B50)*(DATE(YEAR($B50),MONTH($B50)+1,MIN(BD$6,DAY(EOMONTH($B50,1))))&lt;$C50)))</f>
        <v>0</v>
      </c>
      <c r="BE50" s="48" t="n">
        <f aca="false">IF(OR(N(BE$5)=0,BE$6=""),0,BE$5*((DATE(YEAR($B50),MONTH($B50),MIN(BE$6,DAY(EOMONTH($B50,0))))&gt;=$B50)*(DATE(YEAR($B50),MONTH($B50),MIN(BE$6,DAY(EOMONTH($B50,0))))&lt;$C50)+(DATE(YEAR($B50),MONTH($B50)+1,MIN(BE$6,DAY(EOMONTH($B50,1))))&gt;=$B50)*(DATE(YEAR($B50),MONTH($B50)+1,MIN(BE$6,DAY(EOMONTH($B50,1))))&lt;$C50)))</f>
        <v>0</v>
      </c>
      <c r="BF50" s="48" t="n">
        <f aca="false">IF(OR(N(BF$5)=0,BF$6=""),0,BF$5*((DATE(YEAR($B50),MONTH($B50),MIN(BF$6,DAY(EOMONTH($B50,0))))&gt;=$B50)*(DATE(YEAR($B50),MONTH($B50),MIN(BF$6,DAY(EOMONTH($B50,0))))&lt;$C50)+(DATE(YEAR($B50),MONTH($B50)+1,MIN(BF$6,DAY(EOMONTH($B50,1))))&gt;=$B50)*(DATE(YEAR($B50),MONTH($B50)+1,MIN(BF$6,DAY(EOMONTH($B50,1))))&lt;$C50)))</f>
        <v>0</v>
      </c>
      <c r="BG50" s="48" t="n">
        <f aca="false">IF(OR(N(BG$5)=0,BG$6=""),0,BG$5*((DATE(YEAR($B50),MONTH($B50),MIN(BG$6,DAY(EOMONTH($B50,0))))&gt;=$B50)*(DATE(YEAR($B50),MONTH($B50),MIN(BG$6,DAY(EOMONTH($B50,0))))&lt;$C50)+(DATE(YEAR($B50),MONTH($B50)+1,MIN(BG$6,DAY(EOMONTH($B50,1))))&gt;=$B50)*(DATE(YEAR($B50),MONTH($B50)+1,MIN(BG$6,DAY(EOMONTH($B50,1))))&lt;$C50)))</f>
        <v>0</v>
      </c>
      <c r="BH50" s="48" t="n">
        <f aca="false">IF(OR(N(BH$5)=0,BH$6=""),0,BH$5*((DATE(YEAR($B50),MONTH($B50),MIN(BH$6,DAY(EOMONTH($B50,0))))&gt;=$B50)*(DATE(YEAR($B50),MONTH($B50),MIN(BH$6,DAY(EOMONTH($B50,0))))&lt;$C50)+(DATE(YEAR($B50),MONTH($B50)+1,MIN(BH$6,DAY(EOMONTH($B50,1))))&gt;=$B50)*(DATE(YEAR($B50),MONTH($B50)+1,MIN(BH$6,DAY(EOMONTH($B50,1))))&lt;$C50)))</f>
        <v>0</v>
      </c>
      <c r="BI50" s="48" t="n">
        <f aca="false">IF(OR(N(BI$5)=0,BI$6=""),0,BI$5*((DATE(YEAR($B50),MONTH($B50),MIN(BI$6,DAY(EOMONTH($B50,0))))&gt;=$B50)*(DATE(YEAR($B50),MONTH($B50),MIN(BI$6,DAY(EOMONTH($B50,0))))&lt;$C50)+(DATE(YEAR($B50),MONTH($B50)+1,MIN(BI$6,DAY(EOMONTH($B50,1))))&gt;=$B50)*(DATE(YEAR($B50),MONTH($B50)+1,MIN(BI$6,DAY(EOMONTH($B50,1))))&lt;$C50)))</f>
        <v>0</v>
      </c>
      <c r="BJ50" s="48" t="n">
        <f aca="false">IF(OR(N(BJ$5)=0,BJ$6=""),0,BJ$5*((DATE(YEAR($B50),MONTH($B50),MIN(BJ$6,DAY(EOMONTH($B50,0))))&gt;=$B50)*(DATE(YEAR($B50),MONTH($B50),MIN(BJ$6,DAY(EOMONTH($B50,0))))&lt;$C50)+(DATE(YEAR($B50),MONTH($B50)+1,MIN(BJ$6,DAY(EOMONTH($B50,1))))&gt;=$B50)*(DATE(YEAR($B50),MONTH($B50)+1,MIN(BJ$6,DAY(EOMONTH($B50,1))))&lt;$C50)))</f>
        <v>0</v>
      </c>
      <c r="BK50" s="48" t="n">
        <f aca="false">IF(OR(N(BK$5)=0,BK$6=""),0,BK$5*((DATE(YEAR($B50),MONTH($B50),MIN(BK$6,DAY(EOMONTH($B50,0))))&gt;=$B50)*(DATE(YEAR($B50),MONTH($B50),MIN(BK$6,DAY(EOMONTH($B50,0))))&lt;$C50)+(DATE(YEAR($B50),MONTH($B50)+1,MIN(BK$6,DAY(EOMONTH($B50,1))))&gt;=$B50)*(DATE(YEAR($B50),MONTH($B50)+1,MIN(BK$6,DAY(EOMONTH($B50,1))))&lt;$C50)))</f>
        <v>0</v>
      </c>
      <c r="BL50" s="48" t="n">
        <f aca="false">IF(OR(N(BL$5)=0,BL$6=""),0,BL$5*((DATE(YEAR($B50),MONTH($B50),MIN(BL$6,DAY(EOMONTH($B50,0))))&gt;=$B50)*(DATE(YEAR($B50),MONTH($B50),MIN(BL$6,DAY(EOMONTH($B50,0))))&lt;$C50)+(DATE(YEAR($B50),MONTH($B50)+1,MIN(BL$6,DAY(EOMONTH($B50,1))))&gt;=$B50)*(DATE(YEAR($B50),MONTH($B50)+1,MIN(BL$6,DAY(EOMONTH($B50,1))))&lt;$C50)))</f>
        <v>0</v>
      </c>
      <c r="BM50" s="48" t="n">
        <f aca="false">IF(OR(N(BM$5)=0,BM$6=""),0,BM$5*((DATE(YEAR($B50),MONTH($B50),MIN(BM$6,DAY(EOMONTH($B50,0))))&gt;=$B50)*(DATE(YEAR($B50),MONTH($B50),MIN(BM$6,DAY(EOMONTH($B50,0))))&lt;$C50)+(DATE(YEAR($B50),MONTH($B50)+1,MIN(BM$6,DAY(EOMONTH($B50,1))))&gt;=$B50)*(DATE(YEAR($B50),MONTH($B50)+1,MIN(BM$6,DAY(EOMONTH($B50,1))))&lt;$C50)))</f>
        <v>0</v>
      </c>
      <c r="BN50" s="48" t="n">
        <f aca="false">IF(OR(N(BN$5)=0,BN$6=""),0,BN$5*((DATE(YEAR($B50),MONTH($B50),MIN(BN$6,DAY(EOMONTH($B50,0))))&gt;=$B50)*(DATE(YEAR($B50),MONTH($B50),MIN(BN$6,DAY(EOMONTH($B50,0))))&lt;$C50)+(DATE(YEAR($B50),MONTH($B50)+1,MIN(BN$6,DAY(EOMONTH($B50,1))))&gt;=$B50)*(DATE(YEAR($B50),MONTH($B50)+1,MIN(BN$6,DAY(EOMONTH($B50,1))))&lt;$C50)))</f>
        <v>0</v>
      </c>
      <c r="BO50" s="48" t="n">
        <f aca="false">IF(OR(N(BO$5)=0,BO$6=""),0,BO$5*((DATE(YEAR($B50),MONTH($B50),MIN(BO$6,DAY(EOMONTH($B50,0))))&gt;=$B50)*(DATE(YEAR($B50),MONTH($B50),MIN(BO$6,DAY(EOMONTH($B50,0))))&lt;$C50)+(DATE(YEAR($B50),MONTH($B50)+1,MIN(BO$6,DAY(EOMONTH($B50,1))))&gt;=$B50)*(DATE(YEAR($B50),MONTH($B50)+1,MIN(BO$6,DAY(EOMONTH($B50,1))))&lt;$C50)))</f>
        <v>0</v>
      </c>
      <c r="BP50" s="48" t="n">
        <f aca="false">IF(OR(N(BP$5)=0,BP$6=""),0,BP$5*((DATE(YEAR($B50),MONTH($B50),MIN(BP$6,DAY(EOMONTH($B50,0))))&gt;=$B50)*(DATE(YEAR($B50),MONTH($B50),MIN(BP$6,DAY(EOMONTH($B50,0))))&lt;$C50)+(DATE(YEAR($B50),MONTH($B50)+1,MIN(BP$6,DAY(EOMONTH($B50,1))))&gt;=$B50)*(DATE(YEAR($B50),MONTH($B50)+1,MIN(BP$6,DAY(EOMONTH($B50,1))))&lt;$C50)))</f>
        <v>0</v>
      </c>
      <c r="BQ50" s="48" t="n">
        <f aca="false">IF(OR(N(BQ$5)=0,BQ$6=""),0,BQ$5*((DATE(YEAR($B50),MONTH($B50),MIN(BQ$6,DAY(EOMONTH($B50,0))))&gt;=$B50)*(DATE(YEAR($B50),MONTH($B50),MIN(BQ$6,DAY(EOMONTH($B50,0))))&lt;$C50)+(DATE(YEAR($B50),MONTH($B50)+1,MIN(BQ$6,DAY(EOMONTH($B50,1))))&gt;=$B50)*(DATE(YEAR($B50),MONTH($B50)+1,MIN(BQ$6,DAY(EOMONTH($B50,1))))&lt;$C50)))</f>
        <v>0</v>
      </c>
      <c r="BR50" s="48" t="n">
        <f aca="false">IF(OR(N(BR$5)=0,BR$6=""),0,BR$5*((DATE(YEAR($B50),MONTH($B50),MIN(BR$6,DAY(EOMONTH($B50,0))))&gt;=$B50)*(DATE(YEAR($B50),MONTH($B50),MIN(BR$6,DAY(EOMONTH($B50,0))))&lt;$C50)+(DATE(YEAR($B50),MONTH($B50)+1,MIN(BR$6,DAY(EOMONTH($B50,1))))&gt;=$B50)*(DATE(YEAR($B50),MONTH($B50)+1,MIN(BR$6,DAY(EOMONTH($B50,1))))&lt;$C50)))</f>
        <v>0</v>
      </c>
      <c r="BS50" s="48" t="n">
        <f aca="false">IF(OR(N(BS$5)=0,BS$6=""),0,BS$5*((DATE(YEAR($B50),MONTH($B50),MIN(BS$6,DAY(EOMONTH($B50,0))))&gt;=$B50)*(DATE(YEAR($B50),MONTH($B50),MIN(BS$6,DAY(EOMONTH($B50,0))))&lt;$C50)+(DATE(YEAR($B50),MONTH($B50)+1,MIN(BS$6,DAY(EOMONTH($B50,1))))&gt;=$B50)*(DATE(YEAR($B50),MONTH($B50)+1,MIN(BS$6,DAY(EOMONTH($B50,1))))&lt;$C50)))</f>
        <v>0</v>
      </c>
      <c r="BT50" s="48" t="n">
        <f aca="false">IF(OR(N(BT$5)=0,BT$6=""),0,BT$5*((DATE(YEAR($B50),MONTH($B50),MIN(BT$6,DAY(EOMONTH($B50,0))))&gt;=$B50)*(DATE(YEAR($B50),MONTH($B50),MIN(BT$6,DAY(EOMONTH($B50,0))))&lt;$C50)+(DATE(YEAR($B50),MONTH($B50)+1,MIN(BT$6,DAY(EOMONTH($B50,1))))&gt;=$B50)*(DATE(YEAR($B50),MONTH($B50)+1,MIN(BT$6,DAY(EOMONTH($B50,1))))&lt;$C50)))</f>
        <v>0</v>
      </c>
      <c r="BU50" s="48" t="n">
        <f aca="false">IF(OR(N(BU$5)=0,BU$6=""),0,BU$5*((DATE(YEAR($B50),MONTH($B50),MIN(BU$6,DAY(EOMONTH($B50,0))))&gt;=$B50)*(DATE(YEAR($B50),MONTH($B50),MIN(BU$6,DAY(EOMONTH($B50,0))))&lt;$C50)+(DATE(YEAR($B50),MONTH($B50)+1,MIN(BU$6,DAY(EOMONTH($B50,1))))&gt;=$B50)*(DATE(YEAR($B50),MONTH($B50)+1,MIN(BU$6,DAY(EOMONTH($B50,1))))&lt;$C50)))</f>
        <v>0</v>
      </c>
      <c r="BV50" s="48" t="n">
        <f aca="false">IF(OR(N(BV$5)=0,BV$6=""),0,BV$5*((DATE(YEAR($B50),MONTH($B50),MIN(BV$6,DAY(EOMONTH($B50,0))))&gt;=$B50)*(DATE(YEAR($B50),MONTH($B50),MIN(BV$6,DAY(EOMONTH($B50,0))))&lt;$C50)+(DATE(YEAR($B50),MONTH($B50)+1,MIN(BV$6,DAY(EOMONTH($B50,1))))&gt;=$B50)*(DATE(YEAR($B50),MONTH($B50)+1,MIN(BV$6,DAY(EOMONTH($B50,1))))&lt;$C50)))</f>
        <v>0</v>
      </c>
      <c r="BW50" s="48" t="n">
        <f aca="false">IF(OR(N(BW$5)=0,BW$6=""),0,BW$5*((DATE(YEAR($B50),MONTH($B50),MIN(BW$6,DAY(EOMONTH($B50,0))))&gt;=$B50)*(DATE(YEAR($B50),MONTH($B50),MIN(BW$6,DAY(EOMONTH($B50,0))))&lt;$C50)+(DATE(YEAR($B50),MONTH($B50)+1,MIN(BW$6,DAY(EOMONTH($B50,1))))&gt;=$B50)*(DATE(YEAR($B50),MONTH($B50)+1,MIN(BW$6,DAY(EOMONTH($B50,1))))&lt;$C50)))</f>
        <v>0</v>
      </c>
      <c r="BX50" s="48" t="n">
        <f aca="false">MIN(Z50,(FT49*(1+FT$5/Setup!$C$36)+IF($V50=1,N($F50),0)))</f>
        <v>0</v>
      </c>
      <c r="BY50" s="48" t="n">
        <f aca="false">MIN(AA50,(FU49*(1+FU$5/Setup!$C$36)+IF($V50=2,N($F50),0)))</f>
        <v>0</v>
      </c>
      <c r="BZ50" s="48" t="n">
        <f aca="false">MIN(AB50,(FV49*(1+FV$5/Setup!$C$36)+IF($V50=3,N($F50),0)))</f>
        <v>0</v>
      </c>
      <c r="CA50" s="48" t="n">
        <f aca="false">MIN(AC50,(FW49*(1+FW$5/Setup!$C$36)+IF($V50=4,N($F50),0)))</f>
        <v>0</v>
      </c>
      <c r="CB50" s="48" t="n">
        <f aca="false">MIN(AD50,(FX49*(1+FX$5/Setup!$C$36)+IF($V50=5,N($F50),0)))</f>
        <v>0</v>
      </c>
      <c r="CC50" s="48" t="n">
        <f aca="false">MIN(AE50,(FY49*(1+FY$5/Setup!$C$36)+IF($V50=6,N($F50),0)))</f>
        <v>0</v>
      </c>
      <c r="CD50" s="48" t="n">
        <f aca="false">MIN(AF50,(FZ49*(1+FZ$5/Setup!$C$36)+IF($V50=7,N($F50),0)))</f>
        <v>0</v>
      </c>
      <c r="CE50" s="48" t="n">
        <f aca="false">MIN(AG50,(GA49*(1+GA$5/Setup!$C$36)+IF($V50=8,N($F50),0)))</f>
        <v>0</v>
      </c>
      <c r="CF50" s="48" t="n">
        <f aca="false">MIN(AH50,(GB49*(1+GB$5/Setup!$C$36)+IF($V50=9,N($F50),0)))</f>
        <v>0</v>
      </c>
      <c r="CG50" s="48" t="n">
        <f aca="false">MIN(AI50,(GC49*(1+GC$5/Setup!$C$36)+IF($V50=10,N($F50),0)))</f>
        <v>0</v>
      </c>
      <c r="CH50" s="48" t="n">
        <f aca="false">MIN(AJ50,(GD49*(1+GD$5/Setup!$C$36)+IF($V50=11,N($F50),0)))</f>
        <v>0</v>
      </c>
      <c r="CI50" s="48" t="n">
        <f aca="false">MIN(AK50,(GE49*(1+GE$5/Setup!$C$36)+IF($V50=12,N($F50),0)))</f>
        <v>0</v>
      </c>
      <c r="CJ50" s="48" t="n">
        <f aca="false">MIN(AL50,(GF49*(1+GF$5/Setup!$C$36)+IF($V50=13,N($F50),0)))</f>
        <v>0</v>
      </c>
      <c r="CK50" s="48" t="n">
        <f aca="false">MIN(AM50,(GG49*(1+GG$5/Setup!$C$36)+IF($V50=14,N($F50),0)))</f>
        <v>0</v>
      </c>
      <c r="CL50" s="48" t="n">
        <f aca="false">MIN(AN50,(GH49*(1+GH$5/Setup!$C$36)+IF($V50=15,N($F50),0)))</f>
        <v>0</v>
      </c>
      <c r="CM50" s="48" t="n">
        <f aca="false">MIN(AO50,(GI49*(1+GI$5/Setup!$C$36)+IF($V50=16,N($F50),0)))</f>
        <v>0</v>
      </c>
      <c r="CN50" s="48" t="n">
        <f aca="false">MIN(AP50,(GJ49*(1+GJ$5/Setup!$C$36)+IF($V50=17,N($F50),0)))</f>
        <v>0</v>
      </c>
      <c r="CO50" s="48" t="n">
        <f aca="false">MIN(AQ50,(GK49*(1+GK$5/Setup!$C$36)+IF($V50=18,N($F50),0)))</f>
        <v>0</v>
      </c>
      <c r="CP50" s="48" t="n">
        <f aca="false">MIN(AR50,(GL49*(1+GL$5/Setup!$C$36)+IF($V50=19,N($F50),0)))</f>
        <v>0</v>
      </c>
      <c r="CQ50" s="48" t="n">
        <f aca="false">MIN(AS50,(GM49*(1+GM$5/Setup!$C$36)+IF($V50=20,N($F50),0)))</f>
        <v>0</v>
      </c>
      <c r="CR50" s="48" t="n">
        <f aca="false">MIN(AT50,(GN49*(1+GN$5/Setup!$C$36)+IF($V50=21,N($F50),0)))</f>
        <v>0</v>
      </c>
      <c r="CS50" s="48" t="n">
        <f aca="false">MIN(AU50,(GO49*(1+GO$5/Setup!$C$36)+IF($V50=22,N($F50),0)))</f>
        <v>0</v>
      </c>
      <c r="CT50" s="48" t="n">
        <f aca="false">MIN(AV50,(GP49*(1+GP$5/Setup!$C$36)+IF($V50=23,N($F50),0)))</f>
        <v>0</v>
      </c>
      <c r="CU50" s="48" t="n">
        <f aca="false">MIN(AW50,(GQ49*(1+GQ$5/Setup!$C$36)+IF($V50=24,N($F50),0)))</f>
        <v>0</v>
      </c>
      <c r="CV50" s="48" t="n">
        <f aca="false">MIN(AX50,(GR49*(1+GR$5/Setup!$C$36)+IF($V50=25,N($F50),0)))</f>
        <v>0</v>
      </c>
      <c r="CW50" s="48" t="n">
        <f aca="false">MIN(AY50,(GS49*(1+GS$5/Setup!$C$36)+IF($V50=26,N($F50),0)))</f>
        <v>0</v>
      </c>
      <c r="CX50" s="48" t="n">
        <f aca="false">MIN(AZ50,(GT49*(1+GT$5/Setup!$C$36)+IF($V50=27,N($F50),0)))</f>
        <v>0</v>
      </c>
      <c r="CY50" s="48" t="n">
        <f aca="false">MIN(BA50,(GU49*(1+GU$5/Setup!$C$36)+IF($V50=28,N($F50),0)))</f>
        <v>0</v>
      </c>
      <c r="CZ50" s="48" t="n">
        <f aca="false">MIN(BB50,(GV49*(1+GV$5/Setup!$C$36)+IF($V50=29,N($F50),0)))</f>
        <v>0</v>
      </c>
      <c r="DA50" s="48" t="n">
        <f aca="false">MIN(BC50,(GW49*(1+GW$5/Setup!$C$36)+IF($V50=30,N($F50),0)))</f>
        <v>0</v>
      </c>
      <c r="DB50" s="48" t="n">
        <f aca="false">MIN(BD50,(GX49*(1+GX$5/Setup!$C$36)+IF($V50=31,N($F50),0)))</f>
        <v>0</v>
      </c>
      <c r="DC50" s="48" t="n">
        <f aca="false">MIN(BE50,(GY49*(1+GY$5/Setup!$C$36)+IF($V50=32,N($F50),0)))</f>
        <v>0</v>
      </c>
      <c r="DD50" s="48" t="n">
        <f aca="false">MIN(BF50,(GZ49*(1+GZ$5/Setup!$C$36)+IF($V50=33,N($F50),0)))</f>
        <v>0</v>
      </c>
      <c r="DE50" s="48" t="n">
        <f aca="false">MIN(BG50,(HA49*(1+HA$5/Setup!$C$36)+IF($V50=34,N($F50),0)))</f>
        <v>0</v>
      </c>
      <c r="DF50" s="48" t="n">
        <f aca="false">MIN(BH50,(HB49*(1+HB$5/Setup!$C$36)+IF($V50=35,N($F50),0)))</f>
        <v>0</v>
      </c>
      <c r="DG50" s="48" t="n">
        <f aca="false">MIN(BI50,(HC49*(1+HC$5/Setup!$C$36)+IF($V50=36,N($F50),0)))</f>
        <v>0</v>
      </c>
      <c r="DH50" s="48" t="n">
        <f aca="false">MIN(BJ50,(HD49*(1+HD$5/Setup!$C$36)+IF($V50=37,N($F50),0)))</f>
        <v>0</v>
      </c>
      <c r="DI50" s="48" t="n">
        <f aca="false">MIN(BK50,(HE49*(1+HE$5/Setup!$C$36)+IF($V50=38,N($F50),0)))</f>
        <v>0</v>
      </c>
      <c r="DJ50" s="48" t="n">
        <f aca="false">MIN(BL50,(HF49*(1+HF$5/Setup!$C$36)+IF($V50=39,N($F50),0)))</f>
        <v>0</v>
      </c>
      <c r="DK50" s="48" t="n">
        <f aca="false">MIN(BM50,(HG49*(1+HG$5/Setup!$C$36)+IF($V50=40,N($F50),0)))</f>
        <v>0</v>
      </c>
      <c r="DL50" s="48" t="n">
        <f aca="false">MIN(BN50,(HH49*(1+HH$5/Setup!$C$36)+IF($V50=41,N($F50),0)))</f>
        <v>0</v>
      </c>
      <c r="DM50" s="48" t="n">
        <f aca="false">MIN(BO50,(HI49*(1+HI$5/Setup!$C$36)+IF($V50=42,N($F50),0)))</f>
        <v>0</v>
      </c>
      <c r="DN50" s="48" t="n">
        <f aca="false">MIN(BP50,(HJ49*(1+HJ$5/Setup!$C$36)+IF($V50=43,N($F50),0)))</f>
        <v>0</v>
      </c>
      <c r="DO50" s="48" t="n">
        <f aca="false">MIN(BQ50,(HK49*(1+HK$5/Setup!$C$36)+IF($V50=44,N($F50),0)))</f>
        <v>0</v>
      </c>
      <c r="DP50" s="48" t="n">
        <f aca="false">MIN(BR50,(HL49*(1+HL$5/Setup!$C$36)+IF($V50=45,N($F50),0)))</f>
        <v>0</v>
      </c>
      <c r="DQ50" s="48" t="n">
        <f aca="false">MIN(BS50,(HM49*(1+HM$5/Setup!$C$36)+IF($V50=46,N($F50),0)))</f>
        <v>0</v>
      </c>
      <c r="DR50" s="48" t="n">
        <f aca="false">MIN(BT50,(HN49*(1+HN$5/Setup!$C$36)+IF($V50=47,N($F50),0)))</f>
        <v>0</v>
      </c>
      <c r="DS50" s="48" t="n">
        <f aca="false">MIN(BU50,(HO49*(1+HO$5/Setup!$C$36)+IF($V50=48,N($F50),0)))</f>
        <v>0</v>
      </c>
      <c r="DT50" s="48" t="n">
        <f aca="false">MIN(BV50,(HP49*(1+HP$5/Setup!$C$36)+IF($V50=49,N($F50),0)))</f>
        <v>0</v>
      </c>
      <c r="DU50" s="48" t="n">
        <f aca="false">MIN(BW50,(HQ49*(1+HQ$5/Setup!$C$36)+IF($V50=50,N($F50),0)))</f>
        <v>0</v>
      </c>
      <c r="DV50" s="48" t="n">
        <f aca="false">MIN(MAX((FT49*(1+FT$5/Setup!$C$36)+IF($V50=1,N($F50),0))-BX50,0),MAX($P50-0,0))</f>
        <v>0</v>
      </c>
      <c r="DW50" s="48" t="n">
        <f aca="false">MIN(MAX((FU49*(1+FU$5/Setup!$C$36)+IF($V50=2,N($F50),0))-BY50,0),MAX($P50-SUM(DV50:DV50),0))</f>
        <v>0</v>
      </c>
      <c r="DX50" s="48" t="n">
        <f aca="false">MIN(MAX((FV49*(1+FV$5/Setup!$C$36)+IF($V50=3,N($F50),0))-BZ50,0),MAX($P50-SUM(DV50:DW50),0))</f>
        <v>0</v>
      </c>
      <c r="DY50" s="48" t="n">
        <f aca="false">MIN(MAX((FW49*(1+FW$5/Setup!$C$36)+IF($V50=4,N($F50),0))-CA50,0),MAX($P50-SUM(DV50:DX50),0))</f>
        <v>0</v>
      </c>
      <c r="DZ50" s="48" t="n">
        <f aca="false">MIN(MAX((FX49*(1+FX$5/Setup!$C$36)+IF($V50=5,N($F50),0))-CB50,0),MAX($P50-SUM(DV50:DY50),0))</f>
        <v>0</v>
      </c>
      <c r="EA50" s="48" t="n">
        <f aca="false">MIN(MAX((FY49*(1+FY$5/Setup!$C$36)+IF($V50=6,N($F50),0))-CC50,0),MAX($P50-SUM(DV50:DZ50),0))</f>
        <v>0</v>
      </c>
      <c r="EB50" s="48" t="n">
        <f aca="false">MIN(MAX((FZ49*(1+FZ$5/Setup!$C$36)+IF($V50=7,N($F50),0))-CD50,0),MAX($P50-SUM(DV50:EA50),0))</f>
        <v>0</v>
      </c>
      <c r="EC50" s="48" t="n">
        <f aca="false">MIN(MAX((GA49*(1+GA$5/Setup!$C$36)+IF($V50=8,N($F50),0))-CE50,0),MAX($P50-SUM(DV50:EB50),0))</f>
        <v>0</v>
      </c>
      <c r="ED50" s="48" t="n">
        <f aca="false">MIN(MAX((GB49*(1+GB$5/Setup!$C$36)+IF($V50=9,N($F50),0))-CF50,0),MAX($P50-SUM(DV50:EC50),0))</f>
        <v>0</v>
      </c>
      <c r="EE50" s="48" t="n">
        <f aca="false">MIN(MAX((GC49*(1+GC$5/Setup!$C$36)+IF($V50=10,N($F50),0))-CG50,0),MAX($P50-SUM(DV50:ED50),0))</f>
        <v>0</v>
      </c>
      <c r="EF50" s="48" t="n">
        <f aca="false">MIN(MAX((GD49*(1+GD$5/Setup!$C$36)+IF($V50=11,N($F50),0))-CH50,0),MAX($P50-SUM(DV50:EE50),0))</f>
        <v>0</v>
      </c>
      <c r="EG50" s="48" t="n">
        <f aca="false">MIN(MAX((GE49*(1+GE$5/Setup!$C$36)+IF($V50=12,N($F50),0))-CI50,0),MAX($P50-SUM(DV50:EF50),0))</f>
        <v>0</v>
      </c>
      <c r="EH50" s="48" t="n">
        <f aca="false">MIN(MAX((GF49*(1+GF$5/Setup!$C$36)+IF($V50=13,N($F50),0))-CJ50,0),MAX($P50-SUM(DV50:EG50),0))</f>
        <v>0</v>
      </c>
      <c r="EI50" s="48" t="n">
        <f aca="false">MIN(MAX((GG49*(1+GG$5/Setup!$C$36)+IF($V50=14,N($F50),0))-CK50,0),MAX($P50-SUM(DV50:EH50),0))</f>
        <v>0</v>
      </c>
      <c r="EJ50" s="48" t="n">
        <f aca="false">MIN(MAX((GH49*(1+GH$5/Setup!$C$36)+IF($V50=15,N($F50),0))-CL50,0),MAX($P50-SUM(DV50:EI50),0))</f>
        <v>0</v>
      </c>
      <c r="EK50" s="48" t="n">
        <f aca="false">MIN(MAX((GI49*(1+GI$5/Setup!$C$36)+IF($V50=16,N($F50),0))-CM50,0),MAX($P50-SUM(DV50:EJ50),0))</f>
        <v>0</v>
      </c>
      <c r="EL50" s="48" t="n">
        <f aca="false">MIN(MAX((GJ49*(1+GJ$5/Setup!$C$36)+IF($V50=17,N($F50),0))-CN50,0),MAX($P50-SUM(DV50:EK50),0))</f>
        <v>0</v>
      </c>
      <c r="EM50" s="48" t="n">
        <f aca="false">MIN(MAX((GK49*(1+GK$5/Setup!$C$36)+IF($V50=18,N($F50),0))-CO50,0),MAX($P50-SUM(DV50:EL50),0))</f>
        <v>0</v>
      </c>
      <c r="EN50" s="48" t="n">
        <f aca="false">MIN(MAX((GL49*(1+GL$5/Setup!$C$36)+IF($V50=19,N($F50),0))-CP50,0),MAX($P50-SUM(DV50:EM50),0))</f>
        <v>0</v>
      </c>
      <c r="EO50" s="48" t="n">
        <f aca="false">MIN(MAX((GM49*(1+GM$5/Setup!$C$36)+IF($V50=20,N($F50),0))-CQ50,0),MAX($P50-SUM(DV50:EN50),0))</f>
        <v>0</v>
      </c>
      <c r="EP50" s="48" t="n">
        <f aca="false">MIN(MAX((GN49*(1+GN$5/Setup!$C$36)+IF($V50=21,N($F50),0))-CR50,0),MAX($P50-SUM(DV50:EO50),0))</f>
        <v>0</v>
      </c>
      <c r="EQ50" s="48" t="n">
        <f aca="false">MIN(MAX((GO49*(1+GO$5/Setup!$C$36)+IF($V50=22,N($F50),0))-CS50,0),MAX($P50-SUM(DV50:EP50),0))</f>
        <v>0</v>
      </c>
      <c r="ER50" s="48" t="n">
        <f aca="false">MIN(MAX((GP49*(1+GP$5/Setup!$C$36)+IF($V50=23,N($F50),0))-CT50,0),MAX($P50-SUM(DV50:EQ50),0))</f>
        <v>0</v>
      </c>
      <c r="ES50" s="48" t="n">
        <f aca="false">MIN(MAX((GQ49*(1+GQ$5/Setup!$C$36)+IF($V50=24,N($F50),0))-CU50,0),MAX($P50-SUM(DV50:ER50),0))</f>
        <v>0</v>
      </c>
      <c r="ET50" s="48" t="n">
        <f aca="false">MIN(MAX((GR49*(1+GR$5/Setup!$C$36)+IF($V50=25,N($F50),0))-CV50,0),MAX($P50-SUM(DV50:ES50),0))</f>
        <v>0</v>
      </c>
      <c r="EU50" s="48" t="n">
        <f aca="false">MIN(MAX((GS49*(1+GS$5/Setup!$C$36)+IF($V50=26,N($F50),0))-CW50,0),MAX($P50-SUM(DV50:ET50),0))</f>
        <v>0</v>
      </c>
      <c r="EV50" s="48" t="n">
        <f aca="false">MIN(MAX((GT49*(1+GT$5/Setup!$C$36)+IF($V50=27,N($F50),0))-CX50,0),MAX($P50-SUM(DV50:EU50),0))</f>
        <v>0</v>
      </c>
      <c r="EW50" s="48" t="n">
        <f aca="false">MIN(MAX((GU49*(1+GU$5/Setup!$C$36)+IF($V50=28,N($F50),0))-CY50,0),MAX($P50-SUM(DV50:EV50),0))</f>
        <v>0</v>
      </c>
      <c r="EX50" s="48" t="n">
        <f aca="false">MIN(MAX((GV49*(1+GV$5/Setup!$C$36)+IF($V50=29,N($F50),0))-CZ50,0),MAX($P50-SUM(DV50:EW50),0))</f>
        <v>0</v>
      </c>
      <c r="EY50" s="48" t="n">
        <f aca="false">MIN(MAX((GW49*(1+GW$5/Setup!$C$36)+IF($V50=30,N($F50),0))-DA50,0),MAX($P50-SUM(DV50:EX50),0))</f>
        <v>0</v>
      </c>
      <c r="EZ50" s="48" t="n">
        <f aca="false">MIN(MAX((GX49*(1+GX$5/Setup!$C$36)+IF($V50=31,N($F50),0))-DB50,0),MAX($P50-SUM(DV50:EY50),0))</f>
        <v>0</v>
      </c>
      <c r="FA50" s="48" t="n">
        <f aca="false">MIN(MAX((GY49*(1+GY$5/Setup!$C$36)+IF($V50=32,N($F50),0))-DC50,0),MAX($P50-SUM(DV50:EZ50),0))</f>
        <v>0</v>
      </c>
      <c r="FB50" s="48" t="n">
        <f aca="false">MIN(MAX((GZ49*(1+GZ$5/Setup!$C$36)+IF($V50=33,N($F50),0))-DD50,0),MAX($P50-SUM(DV50:FA50),0))</f>
        <v>0</v>
      </c>
      <c r="FC50" s="48" t="n">
        <f aca="false">MIN(MAX((HA49*(1+HA$5/Setup!$C$36)+IF($V50=34,N($F50),0))-DE50,0),MAX($P50-SUM(DV50:FB50),0))</f>
        <v>0</v>
      </c>
      <c r="FD50" s="48" t="n">
        <f aca="false">MIN(MAX((HB49*(1+HB$5/Setup!$C$36)+IF($V50=35,N($F50),0))-DF50,0),MAX($P50-SUM(DV50:FC50),0))</f>
        <v>0</v>
      </c>
      <c r="FE50" s="48" t="n">
        <f aca="false">MIN(MAX((HC49*(1+HC$5/Setup!$C$36)+IF($V50=36,N($F50),0))-DG50,0),MAX($P50-SUM(DV50:FD50),0))</f>
        <v>0</v>
      </c>
      <c r="FF50" s="48" t="n">
        <f aca="false">MIN(MAX((HD49*(1+HD$5/Setup!$C$36)+IF($V50=37,N($F50),0))-DH50,0),MAX($P50-SUM(DV50:FE50),0))</f>
        <v>0</v>
      </c>
      <c r="FG50" s="48" t="n">
        <f aca="false">MIN(MAX((HE49*(1+HE$5/Setup!$C$36)+IF($V50=38,N($F50),0))-DI50,0),MAX($P50-SUM(DV50:FF50),0))</f>
        <v>0</v>
      </c>
      <c r="FH50" s="48" t="n">
        <f aca="false">MIN(MAX((HF49*(1+HF$5/Setup!$C$36)+IF($V50=39,N($F50),0))-DJ50,0),MAX($P50-SUM(DV50:FG50),0))</f>
        <v>0</v>
      </c>
      <c r="FI50" s="48" t="n">
        <f aca="false">MIN(MAX((HG49*(1+HG$5/Setup!$C$36)+IF($V50=40,N($F50),0))-DK50,0),MAX($P50-SUM(DV50:FH50),0))</f>
        <v>0</v>
      </c>
      <c r="FJ50" s="48" t="n">
        <f aca="false">MIN(MAX((HH49*(1+HH$5/Setup!$C$36)+IF($V50=41,N($F50),0))-DL50,0),MAX($P50-SUM(DV50:FI50),0))</f>
        <v>0</v>
      </c>
      <c r="FK50" s="48" t="n">
        <f aca="false">MIN(MAX((HI49*(1+HI$5/Setup!$C$36)+IF($V50=42,N($F50),0))-DM50,0),MAX($P50-SUM(DV50:FJ50),0))</f>
        <v>0</v>
      </c>
      <c r="FL50" s="48" t="n">
        <f aca="false">MIN(MAX((HJ49*(1+HJ$5/Setup!$C$36)+IF($V50=43,N($F50),0))-DN50,0),MAX($P50-SUM(DV50:FK50),0))</f>
        <v>0</v>
      </c>
      <c r="FM50" s="48" t="n">
        <f aca="false">MIN(MAX((HK49*(1+HK$5/Setup!$C$36)+IF($V50=44,N($F50),0))-DO50,0),MAX($P50-SUM(DV50:FL50),0))</f>
        <v>0</v>
      </c>
      <c r="FN50" s="48" t="n">
        <f aca="false">MIN(MAX((HL49*(1+HL$5/Setup!$C$36)+IF($V50=45,N($F50),0))-DP50,0),MAX($P50-SUM(DV50:FM50),0))</f>
        <v>0</v>
      </c>
      <c r="FO50" s="48" t="n">
        <f aca="false">MIN(MAX((HM49*(1+HM$5/Setup!$C$36)+IF($V50=46,N($F50),0))-DQ50,0),MAX($P50-SUM(DV50:FN50),0))</f>
        <v>0</v>
      </c>
      <c r="FP50" s="48" t="n">
        <f aca="false">MIN(MAX((HN49*(1+HN$5/Setup!$C$36)+IF($V50=47,N($F50),0))-DR50,0),MAX($P50-SUM(DV50:FO50),0))</f>
        <v>0</v>
      </c>
      <c r="FQ50" s="48" t="n">
        <f aca="false">MIN(MAX((HO49*(1+HO$5/Setup!$C$36)+IF($V50=48,N($F50),0))-DS50,0),MAX($P50-SUM(DV50:FP50),0))</f>
        <v>0</v>
      </c>
      <c r="FR50" s="48" t="n">
        <f aca="false">MIN(MAX((HP49*(1+HP$5/Setup!$C$36)+IF($V50=49,N($F50),0))-DT50,0),MAX($P50-SUM(DV50:FQ50),0))</f>
        <v>0</v>
      </c>
      <c r="FS50" s="48" t="n">
        <f aca="false">MIN(MAX((HQ49*(1+HQ$5/Setup!$C$36)+IF($V50=50,N($F50),0))-DU50,0),MAX($P50-SUM(DV50:FR50),0))</f>
        <v>0</v>
      </c>
      <c r="FT50" s="48" t="n">
        <f aca="false">IF((FT49*(1+FT$5/Setup!$C$36)+IF($V50=1,N($F50),0))-BX50-DV50&lt;0.005,0,(FT49*(1+FT$5/Setup!$C$36)+IF($V50=1,N($F50),0))-BX50-DV50)</f>
        <v>0</v>
      </c>
      <c r="FU50" s="48" t="n">
        <f aca="false">IF((FU49*(1+FU$5/Setup!$C$36)+IF($V50=2,N($F50),0))-BY50-DW50&lt;0.005,0,(FU49*(1+FU$5/Setup!$C$36)+IF($V50=2,N($F50),0))-BY50-DW50)</f>
        <v>0</v>
      </c>
      <c r="FV50" s="48" t="n">
        <f aca="false">IF((FV49*(1+FV$5/Setup!$C$36)+IF($V50=3,N($F50),0))-BZ50-DX50&lt;0.005,0,(FV49*(1+FV$5/Setup!$C$36)+IF($V50=3,N($F50),0))-BZ50-DX50)</f>
        <v>0</v>
      </c>
      <c r="FW50" s="48" t="n">
        <f aca="false">IF((FW49*(1+FW$5/Setup!$C$36)+IF($V50=4,N($F50),0))-CA50-DY50&lt;0.005,0,(FW49*(1+FW$5/Setup!$C$36)+IF($V50=4,N($F50),0))-CA50-DY50)</f>
        <v>0</v>
      </c>
      <c r="FX50" s="48" t="n">
        <f aca="false">IF((FX49*(1+FX$5/Setup!$C$36)+IF($V50=5,N($F50),0))-CB50-DZ50&lt;0.005,0,(FX49*(1+FX$5/Setup!$C$36)+IF($V50=5,N($F50),0))-CB50-DZ50)</f>
        <v>0</v>
      </c>
      <c r="FY50" s="48" t="n">
        <f aca="false">IF((FY49*(1+FY$5/Setup!$C$36)+IF($V50=6,N($F50),0))-CC50-EA50&lt;0.005,0,(FY49*(1+FY$5/Setup!$C$36)+IF($V50=6,N($F50),0))-CC50-EA50)</f>
        <v>0</v>
      </c>
      <c r="FZ50" s="48" t="n">
        <f aca="false">IF((FZ49*(1+FZ$5/Setup!$C$36)+IF($V50=7,N($F50),0))-CD50-EB50&lt;0.005,0,(FZ49*(1+FZ$5/Setup!$C$36)+IF($V50=7,N($F50),0))-CD50-EB50)</f>
        <v>0</v>
      </c>
      <c r="GA50" s="48" t="n">
        <f aca="false">IF((GA49*(1+GA$5/Setup!$C$36)+IF($V50=8,N($F50),0))-CE50-EC50&lt;0.005,0,(GA49*(1+GA$5/Setup!$C$36)+IF($V50=8,N($F50),0))-CE50-EC50)</f>
        <v>0</v>
      </c>
      <c r="GB50" s="48" t="n">
        <f aca="false">IF((GB49*(1+GB$5/Setup!$C$36)+IF($V50=9,N($F50),0))-CF50-ED50&lt;0.005,0,(GB49*(1+GB$5/Setup!$C$36)+IF($V50=9,N($F50),0))-CF50-ED50)</f>
        <v>0</v>
      </c>
      <c r="GC50" s="48" t="n">
        <f aca="false">IF((GC49*(1+GC$5/Setup!$C$36)+IF($V50=10,N($F50),0))-CG50-EE50&lt;0.005,0,(GC49*(1+GC$5/Setup!$C$36)+IF($V50=10,N($F50),0))-CG50-EE50)</f>
        <v>0</v>
      </c>
      <c r="GD50" s="48" t="n">
        <f aca="false">IF((GD49*(1+GD$5/Setup!$C$36)+IF($V50=11,N($F50),0))-CH50-EF50&lt;0.005,0,(GD49*(1+GD$5/Setup!$C$36)+IF($V50=11,N($F50),0))-CH50-EF50)</f>
        <v>0</v>
      </c>
      <c r="GE50" s="48" t="n">
        <f aca="false">IF((GE49*(1+GE$5/Setup!$C$36)+IF($V50=12,N($F50),0))-CI50-EG50&lt;0.005,0,(GE49*(1+GE$5/Setup!$C$36)+IF($V50=12,N($F50),0))-CI50-EG50)</f>
        <v>0</v>
      </c>
      <c r="GF50" s="48" t="n">
        <f aca="false">IF((GF49*(1+GF$5/Setup!$C$36)+IF($V50=13,N($F50),0))-CJ50-EH50&lt;0.005,0,(GF49*(1+GF$5/Setup!$C$36)+IF($V50=13,N($F50),0))-CJ50-EH50)</f>
        <v>0</v>
      </c>
      <c r="GG50" s="48" t="n">
        <f aca="false">IF((GG49*(1+GG$5/Setup!$C$36)+IF($V50=14,N($F50),0))-CK50-EI50&lt;0.005,0,(GG49*(1+GG$5/Setup!$C$36)+IF($V50=14,N($F50),0))-CK50-EI50)</f>
        <v>0</v>
      </c>
      <c r="GH50" s="48" t="n">
        <f aca="false">IF((GH49*(1+GH$5/Setup!$C$36)+IF($V50=15,N($F50),0))-CL50-EJ50&lt;0.005,0,(GH49*(1+GH$5/Setup!$C$36)+IF($V50=15,N($F50),0))-CL50-EJ50)</f>
        <v>0</v>
      </c>
      <c r="GI50" s="48" t="n">
        <f aca="false">IF((GI49*(1+GI$5/Setup!$C$36)+IF($V50=16,N($F50),0))-CM50-EK50&lt;0.005,0,(GI49*(1+GI$5/Setup!$C$36)+IF($V50=16,N($F50),0))-CM50-EK50)</f>
        <v>0</v>
      </c>
      <c r="GJ50" s="48" t="n">
        <f aca="false">IF((GJ49*(1+GJ$5/Setup!$C$36)+IF($V50=17,N($F50),0))-CN50-EL50&lt;0.005,0,(GJ49*(1+GJ$5/Setup!$C$36)+IF($V50=17,N($F50),0))-CN50-EL50)</f>
        <v>0</v>
      </c>
      <c r="GK50" s="48" t="n">
        <f aca="false">IF((GK49*(1+GK$5/Setup!$C$36)+IF($V50=18,N($F50),0))-CO50-EM50&lt;0.005,0,(GK49*(1+GK$5/Setup!$C$36)+IF($V50=18,N($F50),0))-CO50-EM50)</f>
        <v>0</v>
      </c>
      <c r="GL50" s="48" t="n">
        <f aca="false">IF((GL49*(1+GL$5/Setup!$C$36)+IF($V50=19,N($F50),0))-CP50-EN50&lt;0.005,0,(GL49*(1+GL$5/Setup!$C$36)+IF($V50=19,N($F50),0))-CP50-EN50)</f>
        <v>0</v>
      </c>
      <c r="GM50" s="48" t="n">
        <f aca="false">IF((GM49*(1+GM$5/Setup!$C$36)+IF($V50=20,N($F50),0))-CQ50-EO50&lt;0.005,0,(GM49*(1+GM$5/Setup!$C$36)+IF($V50=20,N($F50),0))-CQ50-EO50)</f>
        <v>0</v>
      </c>
      <c r="GN50" s="48" t="n">
        <f aca="false">IF((GN49*(1+GN$5/Setup!$C$36)+IF($V50=21,N($F50),0))-CR50-EP50&lt;0.005,0,(GN49*(1+GN$5/Setup!$C$36)+IF($V50=21,N($F50),0))-CR50-EP50)</f>
        <v>0</v>
      </c>
      <c r="GO50" s="48" t="n">
        <f aca="false">IF((GO49*(1+GO$5/Setup!$C$36)+IF($V50=22,N($F50),0))-CS50-EQ50&lt;0.005,0,(GO49*(1+GO$5/Setup!$C$36)+IF($V50=22,N($F50),0))-CS50-EQ50)</f>
        <v>0</v>
      </c>
      <c r="GP50" s="48" t="n">
        <f aca="false">IF((GP49*(1+GP$5/Setup!$C$36)+IF($V50=23,N($F50),0))-CT50-ER50&lt;0.005,0,(GP49*(1+GP$5/Setup!$C$36)+IF($V50=23,N($F50),0))-CT50-ER50)</f>
        <v>0</v>
      </c>
      <c r="GQ50" s="48" t="n">
        <f aca="false">IF((GQ49*(1+GQ$5/Setup!$C$36)+IF($V50=24,N($F50),0))-CU50-ES50&lt;0.005,0,(GQ49*(1+GQ$5/Setup!$C$36)+IF($V50=24,N($F50),0))-CU50-ES50)</f>
        <v>0</v>
      </c>
      <c r="GR50" s="48" t="n">
        <f aca="false">IF((GR49*(1+GR$5/Setup!$C$36)+IF($V50=25,N($F50),0))-CV50-ET50&lt;0.005,0,(GR49*(1+GR$5/Setup!$C$36)+IF($V50=25,N($F50),0))-CV50-ET50)</f>
        <v>0</v>
      </c>
      <c r="GS50" s="48" t="n">
        <f aca="false">IF((GS49*(1+GS$5/Setup!$C$36)+IF($V50=26,N($F50),0))-CW50-EU50&lt;0.005,0,(GS49*(1+GS$5/Setup!$C$36)+IF($V50=26,N($F50),0))-CW50-EU50)</f>
        <v>0</v>
      </c>
      <c r="GT50" s="48" t="n">
        <f aca="false">IF((GT49*(1+GT$5/Setup!$C$36)+IF($V50=27,N($F50),0))-CX50-EV50&lt;0.005,0,(GT49*(1+GT$5/Setup!$C$36)+IF($V50=27,N($F50),0))-CX50-EV50)</f>
        <v>0</v>
      </c>
      <c r="GU50" s="48" t="n">
        <f aca="false">IF((GU49*(1+GU$5/Setup!$C$36)+IF($V50=28,N($F50),0))-CY50-EW50&lt;0.005,0,(GU49*(1+GU$5/Setup!$C$36)+IF($V50=28,N($F50),0))-CY50-EW50)</f>
        <v>0</v>
      </c>
      <c r="GV50" s="48" t="n">
        <f aca="false">IF((GV49*(1+GV$5/Setup!$C$36)+IF($V50=29,N($F50),0))-CZ50-EX50&lt;0.005,0,(GV49*(1+GV$5/Setup!$C$36)+IF($V50=29,N($F50),0))-CZ50-EX50)</f>
        <v>0</v>
      </c>
      <c r="GW50" s="48" t="n">
        <f aca="false">IF((GW49*(1+GW$5/Setup!$C$36)+IF($V50=30,N($F50),0))-DA50-EY50&lt;0.005,0,(GW49*(1+GW$5/Setup!$C$36)+IF($V50=30,N($F50),0))-DA50-EY50)</f>
        <v>0</v>
      </c>
      <c r="GX50" s="48" t="n">
        <f aca="false">IF((GX49*(1+GX$5/Setup!$C$36)+IF($V50=31,N($F50),0))-DB50-EZ50&lt;0.005,0,(GX49*(1+GX$5/Setup!$C$36)+IF($V50=31,N($F50),0))-DB50-EZ50)</f>
        <v>0</v>
      </c>
      <c r="GY50" s="48" t="n">
        <f aca="false">IF((GY49*(1+GY$5/Setup!$C$36)+IF($V50=32,N($F50),0))-DC50-FA50&lt;0.005,0,(GY49*(1+GY$5/Setup!$C$36)+IF($V50=32,N($F50),0))-DC50-FA50)</f>
        <v>0</v>
      </c>
      <c r="GZ50" s="48" t="n">
        <f aca="false">IF((GZ49*(1+GZ$5/Setup!$C$36)+IF($V50=33,N($F50),0))-DD50-FB50&lt;0.005,0,(GZ49*(1+GZ$5/Setup!$C$36)+IF($V50=33,N($F50),0))-DD50-FB50)</f>
        <v>0</v>
      </c>
      <c r="HA50" s="48" t="n">
        <f aca="false">IF((HA49*(1+HA$5/Setup!$C$36)+IF($V50=34,N($F50),0))-DE50-FC50&lt;0.005,0,(HA49*(1+HA$5/Setup!$C$36)+IF($V50=34,N($F50),0))-DE50-FC50)</f>
        <v>0</v>
      </c>
      <c r="HB50" s="48" t="n">
        <f aca="false">IF((HB49*(1+HB$5/Setup!$C$36)+IF($V50=35,N($F50),0))-DF50-FD50&lt;0.005,0,(HB49*(1+HB$5/Setup!$C$36)+IF($V50=35,N($F50),0))-DF50-FD50)</f>
        <v>0</v>
      </c>
      <c r="HC50" s="48" t="n">
        <f aca="false">IF((HC49*(1+HC$5/Setup!$C$36)+IF($V50=36,N($F50),0))-DG50-FE50&lt;0.005,0,(HC49*(1+HC$5/Setup!$C$36)+IF($V50=36,N($F50),0))-DG50-FE50)</f>
        <v>0</v>
      </c>
      <c r="HD50" s="48" t="n">
        <f aca="false">IF((HD49*(1+HD$5/Setup!$C$36)+IF($V50=37,N($F50),0))-DH50-FF50&lt;0.005,0,(HD49*(1+HD$5/Setup!$C$36)+IF($V50=37,N($F50),0))-DH50-FF50)</f>
        <v>0</v>
      </c>
      <c r="HE50" s="48" t="n">
        <f aca="false">IF((HE49*(1+HE$5/Setup!$C$36)+IF($V50=38,N($F50),0))-DI50-FG50&lt;0.005,0,(HE49*(1+HE$5/Setup!$C$36)+IF($V50=38,N($F50),0))-DI50-FG50)</f>
        <v>0</v>
      </c>
      <c r="HF50" s="48" t="n">
        <f aca="false">IF((HF49*(1+HF$5/Setup!$C$36)+IF($V50=39,N($F50),0))-DJ50-FH50&lt;0.005,0,(HF49*(1+HF$5/Setup!$C$36)+IF($V50=39,N($F50),0))-DJ50-FH50)</f>
        <v>0</v>
      </c>
      <c r="HG50" s="48" t="n">
        <f aca="false">IF((HG49*(1+HG$5/Setup!$C$36)+IF($V50=40,N($F50),0))-DK50-FI50&lt;0.005,0,(HG49*(1+HG$5/Setup!$C$36)+IF($V50=40,N($F50),0))-DK50-FI50)</f>
        <v>0</v>
      </c>
      <c r="HH50" s="48" t="n">
        <f aca="false">IF((HH49*(1+HH$5/Setup!$C$36)+IF($V50=41,N($F50),0))-DL50-FJ50&lt;0.005,0,(HH49*(1+HH$5/Setup!$C$36)+IF($V50=41,N($F50),0))-DL50-FJ50)</f>
        <v>0</v>
      </c>
      <c r="HI50" s="48" t="n">
        <f aca="false">IF((HI49*(1+HI$5/Setup!$C$36)+IF($V50=42,N($F50),0))-DM50-FK50&lt;0.005,0,(HI49*(1+HI$5/Setup!$C$36)+IF($V50=42,N($F50),0))-DM50-FK50)</f>
        <v>0</v>
      </c>
      <c r="HJ50" s="48" t="n">
        <f aca="false">IF((HJ49*(1+HJ$5/Setup!$C$36)+IF($V50=43,N($F50),0))-DN50-FL50&lt;0.005,0,(HJ49*(1+HJ$5/Setup!$C$36)+IF($V50=43,N($F50),0))-DN50-FL50)</f>
        <v>0</v>
      </c>
      <c r="HK50" s="48" t="n">
        <f aca="false">IF((HK49*(1+HK$5/Setup!$C$36)+IF($V50=44,N($F50),0))-DO50-FM50&lt;0.005,0,(HK49*(1+HK$5/Setup!$C$36)+IF($V50=44,N($F50),0))-DO50-FM50)</f>
        <v>0</v>
      </c>
      <c r="HL50" s="48" t="n">
        <f aca="false">IF((HL49*(1+HL$5/Setup!$C$36)+IF($V50=45,N($F50),0))-DP50-FN50&lt;0.005,0,(HL49*(1+HL$5/Setup!$C$36)+IF($V50=45,N($F50),0))-DP50-FN50)</f>
        <v>0</v>
      </c>
      <c r="HM50" s="48" t="n">
        <f aca="false">IF((HM49*(1+HM$5/Setup!$C$36)+IF($V50=46,N($F50),0))-DQ50-FO50&lt;0.005,0,(HM49*(1+HM$5/Setup!$C$36)+IF($V50=46,N($F50),0))-DQ50-FO50)</f>
        <v>0</v>
      </c>
      <c r="HN50" s="48" t="n">
        <f aca="false">IF((HN49*(1+HN$5/Setup!$C$36)+IF($V50=47,N($F50),0))-DR50-FP50&lt;0.005,0,(HN49*(1+HN$5/Setup!$C$36)+IF($V50=47,N($F50),0))-DR50-FP50)</f>
        <v>0</v>
      </c>
      <c r="HO50" s="48" t="n">
        <f aca="false">IF((HO49*(1+HO$5/Setup!$C$36)+IF($V50=48,N($F50),0))-DS50-FQ50&lt;0.005,0,(HO49*(1+HO$5/Setup!$C$36)+IF($V50=48,N($F50),0))-DS50-FQ50)</f>
        <v>0</v>
      </c>
      <c r="HP50" s="48" t="n">
        <f aca="false">IF((HP49*(1+HP$5/Setup!$C$36)+IF($V50=49,N($F50),0))-DT50-FR50&lt;0.005,0,(HP49*(1+HP$5/Setup!$C$36)+IF($V50=49,N($F50),0))-DT50-FR50)</f>
        <v>0</v>
      </c>
      <c r="HQ50" s="48" t="n">
        <f aca="false">IF((HQ49*(1+HQ$5/Setup!$C$36)+IF($V50=50,N($F50),0))-DU50-FS50&lt;0.005,0,(HQ49*(1+HQ$5/Setup!$C$36)+IF($V50=50,N($F50),0))-DU50-FS50)</f>
        <v>0</v>
      </c>
    </row>
    <row r="51" customFormat="false" ht="15" hidden="false" customHeight="false" outlineLevel="0" collapsed="false">
      <c r="A51" s="44" t="n">
        <v>43</v>
      </c>
      <c r="B51" s="45" t="n">
        <f aca="false">IF(Setup!$C$7="Every month",EDATE(Setup!$C$8,($A51-1)),IF(Setup!$C$7="Twice a month",DATE(YEAR(Setup!$C$8),MONTH(Setup!$C$8)+INT((($A51-1)+Setup!$C$41)/2),MIN(IF(MOD(($A51-1)+Setup!$C$41,2)=0,Setup!$C$39,Setup!$C$40),DAY(EOMONTH(DATE(YEAR(Setup!$C$8),MONTH(Setup!$C$8)+INT((($A51-1)+Setup!$C$41)/2),1),0)))),Setup!$C$8+($A51-1)*IF(Setup!$C$7="Every week",7,14)))</f>
        <v>46913</v>
      </c>
      <c r="C51" s="45" t="n">
        <f aca="false">IF(Setup!$C$7="Every month",EDATE(Setup!$C$8,$A51),IF(Setup!$C$7="Twice a month",DATE(YEAR(Setup!$C$8),MONTH(Setup!$C$8)+INT(($A51+Setup!$C$41)/2),MIN(IF(MOD($A51+Setup!$C$41,2)=0,Setup!$C$39,Setup!$C$40),DAY(EOMONTH(DATE(YEAR(Setup!$C$8),MONTH(Setup!$C$8)+INT(($A51+Setup!$C$41)/2),1),0)))),Setup!$C$8+$A51*IF(Setup!$C$7="Every week",7,14)))</f>
        <v>46927</v>
      </c>
      <c r="D51" s="46"/>
      <c r="E51" s="47"/>
      <c r="F51" s="47"/>
      <c r="G51" s="47"/>
      <c r="H51" s="47"/>
      <c r="I51" s="48" t="n">
        <f aca="false">N(Setup!$C$11)+N(E51)</f>
        <v>100</v>
      </c>
      <c r="J51" s="48" t="n">
        <f aca="false">MIN(Setup!$C$37,MAX(I51,0))</f>
        <v>9.23076923076923</v>
      </c>
      <c r="K51" s="48" t="n">
        <f aca="false">MIN(MAX(N(Setup!$C$14)-L50,0),MAX(I51-J51,0))</f>
        <v>0</v>
      </c>
      <c r="L51" s="48" t="n">
        <f aca="false">L50+K51-N(G51)</f>
        <v>500</v>
      </c>
      <c r="M51" s="48" t="n">
        <f aca="false">M50+J51-N(H51)</f>
        <v>396.923076923077</v>
      </c>
      <c r="N51" s="48" t="n">
        <f aca="false">SUM(BX51:DU51)</f>
        <v>0</v>
      </c>
      <c r="O51" s="48" t="n">
        <f aca="false">SUM(Z51:BW51)-N51</f>
        <v>65</v>
      </c>
      <c r="P51" s="48" t="n">
        <f aca="false">MAX(I51-J51-K51,0)+O51</f>
        <v>155.769230769231</v>
      </c>
      <c r="Q51" s="48" t="n">
        <f aca="false">SUM(DV51:FS51)</f>
        <v>0</v>
      </c>
      <c r="R51" s="49" t="n">
        <f aca="false">N51+J51+K51+Q51</f>
        <v>9.23076923076923</v>
      </c>
      <c r="S51" s="48" t="n">
        <f aca="false">T51-T50-N(F51)+N51+Q51</f>
        <v>0</v>
      </c>
      <c r="T51" s="49" t="n">
        <f aca="false">SUM(FT51:HQ51)</f>
        <v>0</v>
      </c>
      <c r="U51" s="44" t="str">
        <f aca="false">IF(T50&lt;0.005,"",INDEX(Helpers!$C$2:$C$51,IF(_xlfn.MINIFS($DV$6:$FS$6,DV51:FS51,"&gt;0.005")=0,V51,_xlfn.MINIFS($DV$6:$FS$6,DV51:FS51,"&gt;0.005"))))</f>
        <v/>
      </c>
      <c r="V51" s="44" t="n">
        <f aca="false">IF(_xlfn.MINIFS($FT$6:$HQ$6,FT50:HQ50,"&gt;0.005")=0,1,_xlfn.MINIFS($FT$6:$HQ$6,FT50:HQ50,"&gt;0.005"))</f>
        <v>1</v>
      </c>
      <c r="W51" s="44" t="n">
        <f aca="false">IF(AND(D51&lt;&gt;"Paid",T50&gt;0.005),1,0)</f>
        <v>0</v>
      </c>
      <c r="X51" s="48" t="n">
        <f aca="false">SUMPRODUCT(((Helpers!$G$2:$G$51*(1+(Helpers!$D$2:$D$51+0.000000001)/12)^(($B51-Setup!$C$8)/(365.25/12))-Helpers!$E$2:$E$51*((1+(Helpers!$D$2:$D$51+0.000000001)/12)^(($B51-Setup!$C$8)/(365.25/12))-1)/((Helpers!$D$2:$D$51+0.000000001)/12))&gt;0)*(Helpers!$G$2:$G$51*(1+(Helpers!$D$2:$D$51+0.000000001)/12)^(($B51-Setup!$C$8)/(365.25/12))-Helpers!$E$2:$E$51*((1+(Helpers!$D$2:$D$51+0.000000001)/12)^(($B51-Setup!$C$8)/(365.25/12))-1)/((Helpers!$D$2:$D$51+0.000000001)/12)))</f>
        <v>861.711481454462</v>
      </c>
      <c r="Y51" s="48"/>
      <c r="Z51" s="48" t="n">
        <f aca="false">IF(OR(N(Z$5)=0,Z$6=""),0,Z$5*((DATE(YEAR($B51),MONTH($B51),MIN(Z$6,DAY(EOMONTH($B51,0))))&gt;=$B51)*(DATE(YEAR($B51),MONTH($B51),MIN(Z$6,DAY(EOMONTH($B51,0))))&lt;$C51)+(DATE(YEAR($B51),MONTH($B51)+1,MIN(Z$6,DAY(EOMONTH($B51,1))))&gt;=$B51)*(DATE(YEAR($B51),MONTH($B51)+1,MIN(Z$6,DAY(EOMONTH($B51,1))))&lt;$C51)))</f>
        <v>25</v>
      </c>
      <c r="AA51" s="48" t="n">
        <f aca="false">IF(OR(N(AA$5)=0,AA$6=""),0,AA$5*((DATE(YEAR($B51),MONTH($B51),MIN(AA$6,DAY(EOMONTH($B51,0))))&gt;=$B51)*(DATE(YEAR($B51),MONTH($B51),MIN(AA$6,DAY(EOMONTH($B51,0))))&lt;$C51)+(DATE(YEAR($B51),MONTH($B51)+1,MIN(AA$6,DAY(EOMONTH($B51,1))))&gt;=$B51)*(DATE(YEAR($B51),MONTH($B51)+1,MIN(AA$6,DAY(EOMONTH($B51,1))))&lt;$C51)))</f>
        <v>40</v>
      </c>
      <c r="AB51" s="48" t="n">
        <f aca="false">IF(OR(N(AB$5)=0,AB$6=""),0,AB$5*((DATE(YEAR($B51),MONTH($B51),MIN(AB$6,DAY(EOMONTH($B51,0))))&gt;=$B51)*(DATE(YEAR($B51),MONTH($B51),MIN(AB$6,DAY(EOMONTH($B51,0))))&lt;$C51)+(DATE(YEAR($B51),MONTH($B51)+1,MIN(AB$6,DAY(EOMONTH($B51,1))))&gt;=$B51)*(DATE(YEAR($B51),MONTH($B51)+1,MIN(AB$6,DAY(EOMONTH($B51,1))))&lt;$C51)))</f>
        <v>0</v>
      </c>
      <c r="AC51" s="48" t="n">
        <f aca="false">IF(OR(N(AC$5)=0,AC$6=""),0,AC$5*((DATE(YEAR($B51),MONTH($B51),MIN(AC$6,DAY(EOMONTH($B51,0))))&gt;=$B51)*(DATE(YEAR($B51),MONTH($B51),MIN(AC$6,DAY(EOMONTH($B51,0))))&lt;$C51)+(DATE(YEAR($B51),MONTH($B51)+1,MIN(AC$6,DAY(EOMONTH($B51,1))))&gt;=$B51)*(DATE(YEAR($B51),MONTH($B51)+1,MIN(AC$6,DAY(EOMONTH($B51,1))))&lt;$C51)))</f>
        <v>0</v>
      </c>
      <c r="AD51" s="48" t="n">
        <f aca="false">IF(OR(N(AD$5)=0,AD$6=""),0,AD$5*((DATE(YEAR($B51),MONTH($B51),MIN(AD$6,DAY(EOMONTH($B51,0))))&gt;=$B51)*(DATE(YEAR($B51),MONTH($B51),MIN(AD$6,DAY(EOMONTH($B51,0))))&lt;$C51)+(DATE(YEAR($B51),MONTH($B51)+1,MIN(AD$6,DAY(EOMONTH($B51,1))))&gt;=$B51)*(DATE(YEAR($B51),MONTH($B51)+1,MIN(AD$6,DAY(EOMONTH($B51,1))))&lt;$C51)))</f>
        <v>0</v>
      </c>
      <c r="AE51" s="48" t="n">
        <f aca="false">IF(OR(N(AE$5)=0,AE$6=""),0,AE$5*((DATE(YEAR($B51),MONTH($B51),MIN(AE$6,DAY(EOMONTH($B51,0))))&gt;=$B51)*(DATE(YEAR($B51),MONTH($B51),MIN(AE$6,DAY(EOMONTH($B51,0))))&lt;$C51)+(DATE(YEAR($B51),MONTH($B51)+1,MIN(AE$6,DAY(EOMONTH($B51,1))))&gt;=$B51)*(DATE(YEAR($B51),MONTH($B51)+1,MIN(AE$6,DAY(EOMONTH($B51,1))))&lt;$C51)))</f>
        <v>0</v>
      </c>
      <c r="AF51" s="48" t="n">
        <f aca="false">IF(OR(N(AF$5)=0,AF$6=""),0,AF$5*((DATE(YEAR($B51),MONTH($B51),MIN(AF$6,DAY(EOMONTH($B51,0))))&gt;=$B51)*(DATE(YEAR($B51),MONTH($B51),MIN(AF$6,DAY(EOMONTH($B51,0))))&lt;$C51)+(DATE(YEAR($B51),MONTH($B51)+1,MIN(AF$6,DAY(EOMONTH($B51,1))))&gt;=$B51)*(DATE(YEAR($B51),MONTH($B51)+1,MIN(AF$6,DAY(EOMONTH($B51,1))))&lt;$C51)))</f>
        <v>0</v>
      </c>
      <c r="AG51" s="48" t="n">
        <f aca="false">IF(OR(N(AG$5)=0,AG$6=""),0,AG$5*((DATE(YEAR($B51),MONTH($B51),MIN(AG$6,DAY(EOMONTH($B51,0))))&gt;=$B51)*(DATE(YEAR($B51),MONTH($B51),MIN(AG$6,DAY(EOMONTH($B51,0))))&lt;$C51)+(DATE(YEAR($B51),MONTH($B51)+1,MIN(AG$6,DAY(EOMONTH($B51,1))))&gt;=$B51)*(DATE(YEAR($B51),MONTH($B51)+1,MIN(AG$6,DAY(EOMONTH($B51,1))))&lt;$C51)))</f>
        <v>0</v>
      </c>
      <c r="AH51" s="48" t="n">
        <f aca="false">IF(OR(N(AH$5)=0,AH$6=""),0,AH$5*((DATE(YEAR($B51),MONTH($B51),MIN(AH$6,DAY(EOMONTH($B51,0))))&gt;=$B51)*(DATE(YEAR($B51),MONTH($B51),MIN(AH$6,DAY(EOMONTH($B51,0))))&lt;$C51)+(DATE(YEAR($B51),MONTH($B51)+1,MIN(AH$6,DAY(EOMONTH($B51,1))))&gt;=$B51)*(DATE(YEAR($B51),MONTH($B51)+1,MIN(AH$6,DAY(EOMONTH($B51,1))))&lt;$C51)))</f>
        <v>0</v>
      </c>
      <c r="AI51" s="48" t="n">
        <f aca="false">IF(OR(N(AI$5)=0,AI$6=""),0,AI$5*((DATE(YEAR($B51),MONTH($B51),MIN(AI$6,DAY(EOMONTH($B51,0))))&gt;=$B51)*(DATE(YEAR($B51),MONTH($B51),MIN(AI$6,DAY(EOMONTH($B51,0))))&lt;$C51)+(DATE(YEAR($B51),MONTH($B51)+1,MIN(AI$6,DAY(EOMONTH($B51,1))))&gt;=$B51)*(DATE(YEAR($B51),MONTH($B51)+1,MIN(AI$6,DAY(EOMONTH($B51,1))))&lt;$C51)))</f>
        <v>0</v>
      </c>
      <c r="AJ51" s="48" t="n">
        <f aca="false">IF(OR(N(AJ$5)=0,AJ$6=""),0,AJ$5*((DATE(YEAR($B51),MONTH($B51),MIN(AJ$6,DAY(EOMONTH($B51,0))))&gt;=$B51)*(DATE(YEAR($B51),MONTH($B51),MIN(AJ$6,DAY(EOMONTH($B51,0))))&lt;$C51)+(DATE(YEAR($B51),MONTH($B51)+1,MIN(AJ$6,DAY(EOMONTH($B51,1))))&gt;=$B51)*(DATE(YEAR($B51),MONTH($B51)+1,MIN(AJ$6,DAY(EOMONTH($B51,1))))&lt;$C51)))</f>
        <v>0</v>
      </c>
      <c r="AK51" s="48" t="n">
        <f aca="false">IF(OR(N(AK$5)=0,AK$6=""),0,AK$5*((DATE(YEAR($B51),MONTH($B51),MIN(AK$6,DAY(EOMONTH($B51,0))))&gt;=$B51)*(DATE(YEAR($B51),MONTH($B51),MIN(AK$6,DAY(EOMONTH($B51,0))))&lt;$C51)+(DATE(YEAR($B51),MONTH($B51)+1,MIN(AK$6,DAY(EOMONTH($B51,1))))&gt;=$B51)*(DATE(YEAR($B51),MONTH($B51)+1,MIN(AK$6,DAY(EOMONTH($B51,1))))&lt;$C51)))</f>
        <v>0</v>
      </c>
      <c r="AL51" s="48" t="n">
        <f aca="false">IF(OR(N(AL$5)=0,AL$6=""),0,AL$5*((DATE(YEAR($B51),MONTH($B51),MIN(AL$6,DAY(EOMONTH($B51,0))))&gt;=$B51)*(DATE(YEAR($B51),MONTH($B51),MIN(AL$6,DAY(EOMONTH($B51,0))))&lt;$C51)+(DATE(YEAR($B51),MONTH($B51)+1,MIN(AL$6,DAY(EOMONTH($B51,1))))&gt;=$B51)*(DATE(YEAR($B51),MONTH($B51)+1,MIN(AL$6,DAY(EOMONTH($B51,1))))&lt;$C51)))</f>
        <v>0</v>
      </c>
      <c r="AM51" s="48" t="n">
        <f aca="false">IF(OR(N(AM$5)=0,AM$6=""),0,AM$5*((DATE(YEAR($B51),MONTH($B51),MIN(AM$6,DAY(EOMONTH($B51,0))))&gt;=$B51)*(DATE(YEAR($B51),MONTH($B51),MIN(AM$6,DAY(EOMONTH($B51,0))))&lt;$C51)+(DATE(YEAR($B51),MONTH($B51)+1,MIN(AM$6,DAY(EOMONTH($B51,1))))&gt;=$B51)*(DATE(YEAR($B51),MONTH($B51)+1,MIN(AM$6,DAY(EOMONTH($B51,1))))&lt;$C51)))</f>
        <v>0</v>
      </c>
      <c r="AN51" s="48" t="n">
        <f aca="false">IF(OR(N(AN$5)=0,AN$6=""),0,AN$5*((DATE(YEAR($B51),MONTH($B51),MIN(AN$6,DAY(EOMONTH($B51,0))))&gt;=$B51)*(DATE(YEAR($B51),MONTH($B51),MIN(AN$6,DAY(EOMONTH($B51,0))))&lt;$C51)+(DATE(YEAR($B51),MONTH($B51)+1,MIN(AN$6,DAY(EOMONTH($B51,1))))&gt;=$B51)*(DATE(YEAR($B51),MONTH($B51)+1,MIN(AN$6,DAY(EOMONTH($B51,1))))&lt;$C51)))</f>
        <v>0</v>
      </c>
      <c r="AO51" s="48" t="n">
        <f aca="false">IF(OR(N(AO$5)=0,AO$6=""),0,AO$5*((DATE(YEAR($B51),MONTH($B51),MIN(AO$6,DAY(EOMONTH($B51,0))))&gt;=$B51)*(DATE(YEAR($B51),MONTH($B51),MIN(AO$6,DAY(EOMONTH($B51,0))))&lt;$C51)+(DATE(YEAR($B51),MONTH($B51)+1,MIN(AO$6,DAY(EOMONTH($B51,1))))&gt;=$B51)*(DATE(YEAR($B51),MONTH($B51)+1,MIN(AO$6,DAY(EOMONTH($B51,1))))&lt;$C51)))</f>
        <v>0</v>
      </c>
      <c r="AP51" s="48" t="n">
        <f aca="false">IF(OR(N(AP$5)=0,AP$6=""),0,AP$5*((DATE(YEAR($B51),MONTH($B51),MIN(AP$6,DAY(EOMONTH($B51,0))))&gt;=$B51)*(DATE(YEAR($B51),MONTH($B51),MIN(AP$6,DAY(EOMONTH($B51,0))))&lt;$C51)+(DATE(YEAR($B51),MONTH($B51)+1,MIN(AP$6,DAY(EOMONTH($B51,1))))&gt;=$B51)*(DATE(YEAR($B51),MONTH($B51)+1,MIN(AP$6,DAY(EOMONTH($B51,1))))&lt;$C51)))</f>
        <v>0</v>
      </c>
      <c r="AQ51" s="48" t="n">
        <f aca="false">IF(OR(N(AQ$5)=0,AQ$6=""),0,AQ$5*((DATE(YEAR($B51),MONTH($B51),MIN(AQ$6,DAY(EOMONTH($B51,0))))&gt;=$B51)*(DATE(YEAR($B51),MONTH($B51),MIN(AQ$6,DAY(EOMONTH($B51,0))))&lt;$C51)+(DATE(YEAR($B51),MONTH($B51)+1,MIN(AQ$6,DAY(EOMONTH($B51,1))))&gt;=$B51)*(DATE(YEAR($B51),MONTH($B51)+1,MIN(AQ$6,DAY(EOMONTH($B51,1))))&lt;$C51)))</f>
        <v>0</v>
      </c>
      <c r="AR51" s="48" t="n">
        <f aca="false">IF(OR(N(AR$5)=0,AR$6=""),0,AR$5*((DATE(YEAR($B51),MONTH($B51),MIN(AR$6,DAY(EOMONTH($B51,0))))&gt;=$B51)*(DATE(YEAR($B51),MONTH($B51),MIN(AR$6,DAY(EOMONTH($B51,0))))&lt;$C51)+(DATE(YEAR($B51),MONTH($B51)+1,MIN(AR$6,DAY(EOMONTH($B51,1))))&gt;=$B51)*(DATE(YEAR($B51),MONTH($B51)+1,MIN(AR$6,DAY(EOMONTH($B51,1))))&lt;$C51)))</f>
        <v>0</v>
      </c>
      <c r="AS51" s="48" t="n">
        <f aca="false">IF(OR(N(AS$5)=0,AS$6=""),0,AS$5*((DATE(YEAR($B51),MONTH($B51),MIN(AS$6,DAY(EOMONTH($B51,0))))&gt;=$B51)*(DATE(YEAR($B51),MONTH($B51),MIN(AS$6,DAY(EOMONTH($B51,0))))&lt;$C51)+(DATE(YEAR($B51),MONTH($B51)+1,MIN(AS$6,DAY(EOMONTH($B51,1))))&gt;=$B51)*(DATE(YEAR($B51),MONTH($B51)+1,MIN(AS$6,DAY(EOMONTH($B51,1))))&lt;$C51)))</f>
        <v>0</v>
      </c>
      <c r="AT51" s="48" t="n">
        <f aca="false">IF(OR(N(AT$5)=0,AT$6=""),0,AT$5*((DATE(YEAR($B51),MONTH($B51),MIN(AT$6,DAY(EOMONTH($B51,0))))&gt;=$B51)*(DATE(YEAR($B51),MONTH($B51),MIN(AT$6,DAY(EOMONTH($B51,0))))&lt;$C51)+(DATE(YEAR($B51),MONTH($B51)+1,MIN(AT$6,DAY(EOMONTH($B51,1))))&gt;=$B51)*(DATE(YEAR($B51),MONTH($B51)+1,MIN(AT$6,DAY(EOMONTH($B51,1))))&lt;$C51)))</f>
        <v>0</v>
      </c>
      <c r="AU51" s="48" t="n">
        <f aca="false">IF(OR(N(AU$5)=0,AU$6=""),0,AU$5*((DATE(YEAR($B51),MONTH($B51),MIN(AU$6,DAY(EOMONTH($B51,0))))&gt;=$B51)*(DATE(YEAR($B51),MONTH($B51),MIN(AU$6,DAY(EOMONTH($B51,0))))&lt;$C51)+(DATE(YEAR($B51),MONTH($B51)+1,MIN(AU$6,DAY(EOMONTH($B51,1))))&gt;=$B51)*(DATE(YEAR($B51),MONTH($B51)+1,MIN(AU$6,DAY(EOMONTH($B51,1))))&lt;$C51)))</f>
        <v>0</v>
      </c>
      <c r="AV51" s="48" t="n">
        <f aca="false">IF(OR(N(AV$5)=0,AV$6=""),0,AV$5*((DATE(YEAR($B51),MONTH($B51),MIN(AV$6,DAY(EOMONTH($B51,0))))&gt;=$B51)*(DATE(YEAR($B51),MONTH($B51),MIN(AV$6,DAY(EOMONTH($B51,0))))&lt;$C51)+(DATE(YEAR($B51),MONTH($B51)+1,MIN(AV$6,DAY(EOMONTH($B51,1))))&gt;=$B51)*(DATE(YEAR($B51),MONTH($B51)+1,MIN(AV$6,DAY(EOMONTH($B51,1))))&lt;$C51)))</f>
        <v>0</v>
      </c>
      <c r="AW51" s="48" t="n">
        <f aca="false">IF(OR(N(AW$5)=0,AW$6=""),0,AW$5*((DATE(YEAR($B51),MONTH($B51),MIN(AW$6,DAY(EOMONTH($B51,0))))&gt;=$B51)*(DATE(YEAR($B51),MONTH($B51),MIN(AW$6,DAY(EOMONTH($B51,0))))&lt;$C51)+(DATE(YEAR($B51),MONTH($B51)+1,MIN(AW$6,DAY(EOMONTH($B51,1))))&gt;=$B51)*(DATE(YEAR($B51),MONTH($B51)+1,MIN(AW$6,DAY(EOMONTH($B51,1))))&lt;$C51)))</f>
        <v>0</v>
      </c>
      <c r="AX51" s="48" t="n">
        <f aca="false">IF(OR(N(AX$5)=0,AX$6=""),0,AX$5*((DATE(YEAR($B51),MONTH($B51),MIN(AX$6,DAY(EOMONTH($B51,0))))&gt;=$B51)*(DATE(YEAR($B51),MONTH($B51),MIN(AX$6,DAY(EOMONTH($B51,0))))&lt;$C51)+(DATE(YEAR($B51),MONTH($B51)+1,MIN(AX$6,DAY(EOMONTH($B51,1))))&gt;=$B51)*(DATE(YEAR($B51),MONTH($B51)+1,MIN(AX$6,DAY(EOMONTH($B51,1))))&lt;$C51)))</f>
        <v>0</v>
      </c>
      <c r="AY51" s="48" t="n">
        <f aca="false">IF(OR(N(AY$5)=0,AY$6=""),0,AY$5*((DATE(YEAR($B51),MONTH($B51),MIN(AY$6,DAY(EOMONTH($B51,0))))&gt;=$B51)*(DATE(YEAR($B51),MONTH($B51),MIN(AY$6,DAY(EOMONTH($B51,0))))&lt;$C51)+(DATE(YEAR($B51),MONTH($B51)+1,MIN(AY$6,DAY(EOMONTH($B51,1))))&gt;=$B51)*(DATE(YEAR($B51),MONTH($B51)+1,MIN(AY$6,DAY(EOMONTH($B51,1))))&lt;$C51)))</f>
        <v>0</v>
      </c>
      <c r="AZ51" s="48" t="n">
        <f aca="false">IF(OR(N(AZ$5)=0,AZ$6=""),0,AZ$5*((DATE(YEAR($B51),MONTH($B51),MIN(AZ$6,DAY(EOMONTH($B51,0))))&gt;=$B51)*(DATE(YEAR($B51),MONTH($B51),MIN(AZ$6,DAY(EOMONTH($B51,0))))&lt;$C51)+(DATE(YEAR($B51),MONTH($B51)+1,MIN(AZ$6,DAY(EOMONTH($B51,1))))&gt;=$B51)*(DATE(YEAR($B51),MONTH($B51)+1,MIN(AZ$6,DAY(EOMONTH($B51,1))))&lt;$C51)))</f>
        <v>0</v>
      </c>
      <c r="BA51" s="48" t="n">
        <f aca="false">IF(OR(N(BA$5)=0,BA$6=""),0,BA$5*((DATE(YEAR($B51),MONTH($B51),MIN(BA$6,DAY(EOMONTH($B51,0))))&gt;=$B51)*(DATE(YEAR($B51),MONTH($B51),MIN(BA$6,DAY(EOMONTH($B51,0))))&lt;$C51)+(DATE(YEAR($B51),MONTH($B51)+1,MIN(BA$6,DAY(EOMONTH($B51,1))))&gt;=$B51)*(DATE(YEAR($B51),MONTH($B51)+1,MIN(BA$6,DAY(EOMONTH($B51,1))))&lt;$C51)))</f>
        <v>0</v>
      </c>
      <c r="BB51" s="48" t="n">
        <f aca="false">IF(OR(N(BB$5)=0,BB$6=""),0,BB$5*((DATE(YEAR($B51),MONTH($B51),MIN(BB$6,DAY(EOMONTH($B51,0))))&gt;=$B51)*(DATE(YEAR($B51),MONTH($B51),MIN(BB$6,DAY(EOMONTH($B51,0))))&lt;$C51)+(DATE(YEAR($B51),MONTH($B51)+1,MIN(BB$6,DAY(EOMONTH($B51,1))))&gt;=$B51)*(DATE(YEAR($B51),MONTH($B51)+1,MIN(BB$6,DAY(EOMONTH($B51,1))))&lt;$C51)))</f>
        <v>0</v>
      </c>
      <c r="BC51" s="48" t="n">
        <f aca="false">IF(OR(N(BC$5)=0,BC$6=""),0,BC$5*((DATE(YEAR($B51),MONTH($B51),MIN(BC$6,DAY(EOMONTH($B51,0))))&gt;=$B51)*(DATE(YEAR($B51),MONTH($B51),MIN(BC$6,DAY(EOMONTH($B51,0))))&lt;$C51)+(DATE(YEAR($B51),MONTH($B51)+1,MIN(BC$6,DAY(EOMONTH($B51,1))))&gt;=$B51)*(DATE(YEAR($B51),MONTH($B51)+1,MIN(BC$6,DAY(EOMONTH($B51,1))))&lt;$C51)))</f>
        <v>0</v>
      </c>
      <c r="BD51" s="48" t="n">
        <f aca="false">IF(OR(N(BD$5)=0,BD$6=""),0,BD$5*((DATE(YEAR($B51),MONTH($B51),MIN(BD$6,DAY(EOMONTH($B51,0))))&gt;=$B51)*(DATE(YEAR($B51),MONTH($B51),MIN(BD$6,DAY(EOMONTH($B51,0))))&lt;$C51)+(DATE(YEAR($B51),MONTH($B51)+1,MIN(BD$6,DAY(EOMONTH($B51,1))))&gt;=$B51)*(DATE(YEAR($B51),MONTH($B51)+1,MIN(BD$6,DAY(EOMONTH($B51,1))))&lt;$C51)))</f>
        <v>0</v>
      </c>
      <c r="BE51" s="48" t="n">
        <f aca="false">IF(OR(N(BE$5)=0,BE$6=""),0,BE$5*((DATE(YEAR($B51),MONTH($B51),MIN(BE$6,DAY(EOMONTH($B51,0))))&gt;=$B51)*(DATE(YEAR($B51),MONTH($B51),MIN(BE$6,DAY(EOMONTH($B51,0))))&lt;$C51)+(DATE(YEAR($B51),MONTH($B51)+1,MIN(BE$6,DAY(EOMONTH($B51,1))))&gt;=$B51)*(DATE(YEAR($B51),MONTH($B51)+1,MIN(BE$6,DAY(EOMONTH($B51,1))))&lt;$C51)))</f>
        <v>0</v>
      </c>
      <c r="BF51" s="48" t="n">
        <f aca="false">IF(OR(N(BF$5)=0,BF$6=""),0,BF$5*((DATE(YEAR($B51),MONTH($B51),MIN(BF$6,DAY(EOMONTH($B51,0))))&gt;=$B51)*(DATE(YEAR($B51),MONTH($B51),MIN(BF$6,DAY(EOMONTH($B51,0))))&lt;$C51)+(DATE(YEAR($B51),MONTH($B51)+1,MIN(BF$6,DAY(EOMONTH($B51,1))))&gt;=$B51)*(DATE(YEAR($B51),MONTH($B51)+1,MIN(BF$6,DAY(EOMONTH($B51,1))))&lt;$C51)))</f>
        <v>0</v>
      </c>
      <c r="BG51" s="48" t="n">
        <f aca="false">IF(OR(N(BG$5)=0,BG$6=""),0,BG$5*((DATE(YEAR($B51),MONTH($B51),MIN(BG$6,DAY(EOMONTH($B51,0))))&gt;=$B51)*(DATE(YEAR($B51),MONTH($B51),MIN(BG$6,DAY(EOMONTH($B51,0))))&lt;$C51)+(DATE(YEAR($B51),MONTH($B51)+1,MIN(BG$6,DAY(EOMONTH($B51,1))))&gt;=$B51)*(DATE(YEAR($B51),MONTH($B51)+1,MIN(BG$6,DAY(EOMONTH($B51,1))))&lt;$C51)))</f>
        <v>0</v>
      </c>
      <c r="BH51" s="48" t="n">
        <f aca="false">IF(OR(N(BH$5)=0,BH$6=""),0,BH$5*((DATE(YEAR($B51),MONTH($B51),MIN(BH$6,DAY(EOMONTH($B51,0))))&gt;=$B51)*(DATE(YEAR($B51),MONTH($B51),MIN(BH$6,DAY(EOMONTH($B51,0))))&lt;$C51)+(DATE(YEAR($B51),MONTH($B51)+1,MIN(BH$6,DAY(EOMONTH($B51,1))))&gt;=$B51)*(DATE(YEAR($B51),MONTH($B51)+1,MIN(BH$6,DAY(EOMONTH($B51,1))))&lt;$C51)))</f>
        <v>0</v>
      </c>
      <c r="BI51" s="48" t="n">
        <f aca="false">IF(OR(N(BI$5)=0,BI$6=""),0,BI$5*((DATE(YEAR($B51),MONTH($B51),MIN(BI$6,DAY(EOMONTH($B51,0))))&gt;=$B51)*(DATE(YEAR($B51),MONTH($B51),MIN(BI$6,DAY(EOMONTH($B51,0))))&lt;$C51)+(DATE(YEAR($B51),MONTH($B51)+1,MIN(BI$6,DAY(EOMONTH($B51,1))))&gt;=$B51)*(DATE(YEAR($B51),MONTH($B51)+1,MIN(BI$6,DAY(EOMONTH($B51,1))))&lt;$C51)))</f>
        <v>0</v>
      </c>
      <c r="BJ51" s="48" t="n">
        <f aca="false">IF(OR(N(BJ$5)=0,BJ$6=""),0,BJ$5*((DATE(YEAR($B51),MONTH($B51),MIN(BJ$6,DAY(EOMONTH($B51,0))))&gt;=$B51)*(DATE(YEAR($B51),MONTH($B51),MIN(BJ$6,DAY(EOMONTH($B51,0))))&lt;$C51)+(DATE(YEAR($B51),MONTH($B51)+1,MIN(BJ$6,DAY(EOMONTH($B51,1))))&gt;=$B51)*(DATE(YEAR($B51),MONTH($B51)+1,MIN(BJ$6,DAY(EOMONTH($B51,1))))&lt;$C51)))</f>
        <v>0</v>
      </c>
      <c r="BK51" s="48" t="n">
        <f aca="false">IF(OR(N(BK$5)=0,BK$6=""),0,BK$5*((DATE(YEAR($B51),MONTH($B51),MIN(BK$6,DAY(EOMONTH($B51,0))))&gt;=$B51)*(DATE(YEAR($B51),MONTH($B51),MIN(BK$6,DAY(EOMONTH($B51,0))))&lt;$C51)+(DATE(YEAR($B51),MONTH($B51)+1,MIN(BK$6,DAY(EOMONTH($B51,1))))&gt;=$B51)*(DATE(YEAR($B51),MONTH($B51)+1,MIN(BK$6,DAY(EOMONTH($B51,1))))&lt;$C51)))</f>
        <v>0</v>
      </c>
      <c r="BL51" s="48" t="n">
        <f aca="false">IF(OR(N(BL$5)=0,BL$6=""),0,BL$5*((DATE(YEAR($B51),MONTH($B51),MIN(BL$6,DAY(EOMONTH($B51,0))))&gt;=$B51)*(DATE(YEAR($B51),MONTH($B51),MIN(BL$6,DAY(EOMONTH($B51,0))))&lt;$C51)+(DATE(YEAR($B51),MONTH($B51)+1,MIN(BL$6,DAY(EOMONTH($B51,1))))&gt;=$B51)*(DATE(YEAR($B51),MONTH($B51)+1,MIN(BL$6,DAY(EOMONTH($B51,1))))&lt;$C51)))</f>
        <v>0</v>
      </c>
      <c r="BM51" s="48" t="n">
        <f aca="false">IF(OR(N(BM$5)=0,BM$6=""),0,BM$5*((DATE(YEAR($B51),MONTH($B51),MIN(BM$6,DAY(EOMONTH($B51,0))))&gt;=$B51)*(DATE(YEAR($B51),MONTH($B51),MIN(BM$6,DAY(EOMONTH($B51,0))))&lt;$C51)+(DATE(YEAR($B51),MONTH($B51)+1,MIN(BM$6,DAY(EOMONTH($B51,1))))&gt;=$B51)*(DATE(YEAR($B51),MONTH($B51)+1,MIN(BM$6,DAY(EOMONTH($B51,1))))&lt;$C51)))</f>
        <v>0</v>
      </c>
      <c r="BN51" s="48" t="n">
        <f aca="false">IF(OR(N(BN$5)=0,BN$6=""),0,BN$5*((DATE(YEAR($B51),MONTH($B51),MIN(BN$6,DAY(EOMONTH($B51,0))))&gt;=$B51)*(DATE(YEAR($B51),MONTH($B51),MIN(BN$6,DAY(EOMONTH($B51,0))))&lt;$C51)+(DATE(YEAR($B51),MONTH($B51)+1,MIN(BN$6,DAY(EOMONTH($B51,1))))&gt;=$B51)*(DATE(YEAR($B51),MONTH($B51)+1,MIN(BN$6,DAY(EOMONTH($B51,1))))&lt;$C51)))</f>
        <v>0</v>
      </c>
      <c r="BO51" s="48" t="n">
        <f aca="false">IF(OR(N(BO$5)=0,BO$6=""),0,BO$5*((DATE(YEAR($B51),MONTH($B51),MIN(BO$6,DAY(EOMONTH($B51,0))))&gt;=$B51)*(DATE(YEAR($B51),MONTH($B51),MIN(BO$6,DAY(EOMONTH($B51,0))))&lt;$C51)+(DATE(YEAR($B51),MONTH($B51)+1,MIN(BO$6,DAY(EOMONTH($B51,1))))&gt;=$B51)*(DATE(YEAR($B51),MONTH($B51)+1,MIN(BO$6,DAY(EOMONTH($B51,1))))&lt;$C51)))</f>
        <v>0</v>
      </c>
      <c r="BP51" s="48" t="n">
        <f aca="false">IF(OR(N(BP$5)=0,BP$6=""),0,BP$5*((DATE(YEAR($B51),MONTH($B51),MIN(BP$6,DAY(EOMONTH($B51,0))))&gt;=$B51)*(DATE(YEAR($B51),MONTH($B51),MIN(BP$6,DAY(EOMONTH($B51,0))))&lt;$C51)+(DATE(YEAR($B51),MONTH($B51)+1,MIN(BP$6,DAY(EOMONTH($B51,1))))&gt;=$B51)*(DATE(YEAR($B51),MONTH($B51)+1,MIN(BP$6,DAY(EOMONTH($B51,1))))&lt;$C51)))</f>
        <v>0</v>
      </c>
      <c r="BQ51" s="48" t="n">
        <f aca="false">IF(OR(N(BQ$5)=0,BQ$6=""),0,BQ$5*((DATE(YEAR($B51),MONTH($B51),MIN(BQ$6,DAY(EOMONTH($B51,0))))&gt;=$B51)*(DATE(YEAR($B51),MONTH($B51),MIN(BQ$6,DAY(EOMONTH($B51,0))))&lt;$C51)+(DATE(YEAR($B51),MONTH($B51)+1,MIN(BQ$6,DAY(EOMONTH($B51,1))))&gt;=$B51)*(DATE(YEAR($B51),MONTH($B51)+1,MIN(BQ$6,DAY(EOMONTH($B51,1))))&lt;$C51)))</f>
        <v>0</v>
      </c>
      <c r="BR51" s="48" t="n">
        <f aca="false">IF(OR(N(BR$5)=0,BR$6=""),0,BR$5*((DATE(YEAR($B51),MONTH($B51),MIN(BR$6,DAY(EOMONTH($B51,0))))&gt;=$B51)*(DATE(YEAR($B51),MONTH($B51),MIN(BR$6,DAY(EOMONTH($B51,0))))&lt;$C51)+(DATE(YEAR($B51),MONTH($B51)+1,MIN(BR$6,DAY(EOMONTH($B51,1))))&gt;=$B51)*(DATE(YEAR($B51),MONTH($B51)+1,MIN(BR$6,DAY(EOMONTH($B51,1))))&lt;$C51)))</f>
        <v>0</v>
      </c>
      <c r="BS51" s="48" t="n">
        <f aca="false">IF(OR(N(BS$5)=0,BS$6=""),0,BS$5*((DATE(YEAR($B51),MONTH($B51),MIN(BS$6,DAY(EOMONTH($B51,0))))&gt;=$B51)*(DATE(YEAR($B51),MONTH($B51),MIN(BS$6,DAY(EOMONTH($B51,0))))&lt;$C51)+(DATE(YEAR($B51),MONTH($B51)+1,MIN(BS$6,DAY(EOMONTH($B51,1))))&gt;=$B51)*(DATE(YEAR($B51),MONTH($B51)+1,MIN(BS$6,DAY(EOMONTH($B51,1))))&lt;$C51)))</f>
        <v>0</v>
      </c>
      <c r="BT51" s="48" t="n">
        <f aca="false">IF(OR(N(BT$5)=0,BT$6=""),0,BT$5*((DATE(YEAR($B51),MONTH($B51),MIN(BT$6,DAY(EOMONTH($B51,0))))&gt;=$B51)*(DATE(YEAR($B51),MONTH($B51),MIN(BT$6,DAY(EOMONTH($B51,0))))&lt;$C51)+(DATE(YEAR($B51),MONTH($B51)+1,MIN(BT$6,DAY(EOMONTH($B51,1))))&gt;=$B51)*(DATE(YEAR($B51),MONTH($B51)+1,MIN(BT$6,DAY(EOMONTH($B51,1))))&lt;$C51)))</f>
        <v>0</v>
      </c>
      <c r="BU51" s="48" t="n">
        <f aca="false">IF(OR(N(BU$5)=0,BU$6=""),0,BU$5*((DATE(YEAR($B51),MONTH($B51),MIN(BU$6,DAY(EOMONTH($B51,0))))&gt;=$B51)*(DATE(YEAR($B51),MONTH($B51),MIN(BU$6,DAY(EOMONTH($B51,0))))&lt;$C51)+(DATE(YEAR($B51),MONTH($B51)+1,MIN(BU$6,DAY(EOMONTH($B51,1))))&gt;=$B51)*(DATE(YEAR($B51),MONTH($B51)+1,MIN(BU$6,DAY(EOMONTH($B51,1))))&lt;$C51)))</f>
        <v>0</v>
      </c>
      <c r="BV51" s="48" t="n">
        <f aca="false">IF(OR(N(BV$5)=0,BV$6=""),0,BV$5*((DATE(YEAR($B51),MONTH($B51),MIN(BV$6,DAY(EOMONTH($B51,0))))&gt;=$B51)*(DATE(YEAR($B51),MONTH($B51),MIN(BV$6,DAY(EOMONTH($B51,0))))&lt;$C51)+(DATE(YEAR($B51),MONTH($B51)+1,MIN(BV$6,DAY(EOMONTH($B51,1))))&gt;=$B51)*(DATE(YEAR($B51),MONTH($B51)+1,MIN(BV$6,DAY(EOMONTH($B51,1))))&lt;$C51)))</f>
        <v>0</v>
      </c>
      <c r="BW51" s="48" t="n">
        <f aca="false">IF(OR(N(BW$5)=0,BW$6=""),0,BW$5*((DATE(YEAR($B51),MONTH($B51),MIN(BW$6,DAY(EOMONTH($B51,0))))&gt;=$B51)*(DATE(YEAR($B51),MONTH($B51),MIN(BW$6,DAY(EOMONTH($B51,0))))&lt;$C51)+(DATE(YEAR($B51),MONTH($B51)+1,MIN(BW$6,DAY(EOMONTH($B51,1))))&gt;=$B51)*(DATE(YEAR($B51),MONTH($B51)+1,MIN(BW$6,DAY(EOMONTH($B51,1))))&lt;$C51)))</f>
        <v>0</v>
      </c>
      <c r="BX51" s="48" t="n">
        <f aca="false">MIN(Z51,(FT50*(1+FT$5/Setup!$C$36)+IF($V51=1,N($F51),0)))</f>
        <v>0</v>
      </c>
      <c r="BY51" s="48" t="n">
        <f aca="false">MIN(AA51,(FU50*(1+FU$5/Setup!$C$36)+IF($V51=2,N($F51),0)))</f>
        <v>0</v>
      </c>
      <c r="BZ51" s="48" t="n">
        <f aca="false">MIN(AB51,(FV50*(1+FV$5/Setup!$C$36)+IF($V51=3,N($F51),0)))</f>
        <v>0</v>
      </c>
      <c r="CA51" s="48" t="n">
        <f aca="false">MIN(AC51,(FW50*(1+FW$5/Setup!$C$36)+IF($V51=4,N($F51),0)))</f>
        <v>0</v>
      </c>
      <c r="CB51" s="48" t="n">
        <f aca="false">MIN(AD51,(FX50*(1+FX$5/Setup!$C$36)+IF($V51=5,N($F51),0)))</f>
        <v>0</v>
      </c>
      <c r="CC51" s="48" t="n">
        <f aca="false">MIN(AE51,(FY50*(1+FY$5/Setup!$C$36)+IF($V51=6,N($F51),0)))</f>
        <v>0</v>
      </c>
      <c r="CD51" s="48" t="n">
        <f aca="false">MIN(AF51,(FZ50*(1+FZ$5/Setup!$C$36)+IF($V51=7,N($F51),0)))</f>
        <v>0</v>
      </c>
      <c r="CE51" s="48" t="n">
        <f aca="false">MIN(AG51,(GA50*(1+GA$5/Setup!$C$36)+IF($V51=8,N($F51),0)))</f>
        <v>0</v>
      </c>
      <c r="CF51" s="48" t="n">
        <f aca="false">MIN(AH51,(GB50*(1+GB$5/Setup!$C$36)+IF($V51=9,N($F51),0)))</f>
        <v>0</v>
      </c>
      <c r="CG51" s="48" t="n">
        <f aca="false">MIN(AI51,(GC50*(1+GC$5/Setup!$C$36)+IF($V51=10,N($F51),0)))</f>
        <v>0</v>
      </c>
      <c r="CH51" s="48" t="n">
        <f aca="false">MIN(AJ51,(GD50*(1+GD$5/Setup!$C$36)+IF($V51=11,N($F51),0)))</f>
        <v>0</v>
      </c>
      <c r="CI51" s="48" t="n">
        <f aca="false">MIN(AK51,(GE50*(1+GE$5/Setup!$C$36)+IF($V51=12,N($F51),0)))</f>
        <v>0</v>
      </c>
      <c r="CJ51" s="48" t="n">
        <f aca="false">MIN(AL51,(GF50*(1+GF$5/Setup!$C$36)+IF($V51=13,N($F51),0)))</f>
        <v>0</v>
      </c>
      <c r="CK51" s="48" t="n">
        <f aca="false">MIN(AM51,(GG50*(1+GG$5/Setup!$C$36)+IF($V51=14,N($F51),0)))</f>
        <v>0</v>
      </c>
      <c r="CL51" s="48" t="n">
        <f aca="false">MIN(AN51,(GH50*(1+GH$5/Setup!$C$36)+IF($V51=15,N($F51),0)))</f>
        <v>0</v>
      </c>
      <c r="CM51" s="48" t="n">
        <f aca="false">MIN(AO51,(GI50*(1+GI$5/Setup!$C$36)+IF($V51=16,N($F51),0)))</f>
        <v>0</v>
      </c>
      <c r="CN51" s="48" t="n">
        <f aca="false">MIN(AP51,(GJ50*(1+GJ$5/Setup!$C$36)+IF($V51=17,N($F51),0)))</f>
        <v>0</v>
      </c>
      <c r="CO51" s="48" t="n">
        <f aca="false">MIN(AQ51,(GK50*(1+GK$5/Setup!$C$36)+IF($V51=18,N($F51),0)))</f>
        <v>0</v>
      </c>
      <c r="CP51" s="48" t="n">
        <f aca="false">MIN(AR51,(GL50*(1+GL$5/Setup!$C$36)+IF($V51=19,N($F51),0)))</f>
        <v>0</v>
      </c>
      <c r="CQ51" s="48" t="n">
        <f aca="false">MIN(AS51,(GM50*(1+GM$5/Setup!$C$36)+IF($V51=20,N($F51),0)))</f>
        <v>0</v>
      </c>
      <c r="CR51" s="48" t="n">
        <f aca="false">MIN(AT51,(GN50*(1+GN$5/Setup!$C$36)+IF($V51=21,N($F51),0)))</f>
        <v>0</v>
      </c>
      <c r="CS51" s="48" t="n">
        <f aca="false">MIN(AU51,(GO50*(1+GO$5/Setup!$C$36)+IF($V51=22,N($F51),0)))</f>
        <v>0</v>
      </c>
      <c r="CT51" s="48" t="n">
        <f aca="false">MIN(AV51,(GP50*(1+GP$5/Setup!$C$36)+IF($V51=23,N($F51),0)))</f>
        <v>0</v>
      </c>
      <c r="CU51" s="48" t="n">
        <f aca="false">MIN(AW51,(GQ50*(1+GQ$5/Setup!$C$36)+IF($V51=24,N($F51),0)))</f>
        <v>0</v>
      </c>
      <c r="CV51" s="48" t="n">
        <f aca="false">MIN(AX51,(GR50*(1+GR$5/Setup!$C$36)+IF($V51=25,N($F51),0)))</f>
        <v>0</v>
      </c>
      <c r="CW51" s="48" t="n">
        <f aca="false">MIN(AY51,(GS50*(1+GS$5/Setup!$C$36)+IF($V51=26,N($F51),0)))</f>
        <v>0</v>
      </c>
      <c r="CX51" s="48" t="n">
        <f aca="false">MIN(AZ51,(GT50*(1+GT$5/Setup!$C$36)+IF($V51=27,N($F51),0)))</f>
        <v>0</v>
      </c>
      <c r="CY51" s="48" t="n">
        <f aca="false">MIN(BA51,(GU50*(1+GU$5/Setup!$C$36)+IF($V51=28,N($F51),0)))</f>
        <v>0</v>
      </c>
      <c r="CZ51" s="48" t="n">
        <f aca="false">MIN(BB51,(GV50*(1+GV$5/Setup!$C$36)+IF($V51=29,N($F51),0)))</f>
        <v>0</v>
      </c>
      <c r="DA51" s="48" t="n">
        <f aca="false">MIN(BC51,(GW50*(1+GW$5/Setup!$C$36)+IF($V51=30,N($F51),0)))</f>
        <v>0</v>
      </c>
      <c r="DB51" s="48" t="n">
        <f aca="false">MIN(BD51,(GX50*(1+GX$5/Setup!$C$36)+IF($V51=31,N($F51),0)))</f>
        <v>0</v>
      </c>
      <c r="DC51" s="48" t="n">
        <f aca="false">MIN(BE51,(GY50*(1+GY$5/Setup!$C$36)+IF($V51=32,N($F51),0)))</f>
        <v>0</v>
      </c>
      <c r="DD51" s="48" t="n">
        <f aca="false">MIN(BF51,(GZ50*(1+GZ$5/Setup!$C$36)+IF($V51=33,N($F51),0)))</f>
        <v>0</v>
      </c>
      <c r="DE51" s="48" t="n">
        <f aca="false">MIN(BG51,(HA50*(1+HA$5/Setup!$C$36)+IF($V51=34,N($F51),0)))</f>
        <v>0</v>
      </c>
      <c r="DF51" s="48" t="n">
        <f aca="false">MIN(BH51,(HB50*(1+HB$5/Setup!$C$36)+IF($V51=35,N($F51),0)))</f>
        <v>0</v>
      </c>
      <c r="DG51" s="48" t="n">
        <f aca="false">MIN(BI51,(HC50*(1+HC$5/Setup!$C$36)+IF($V51=36,N($F51),0)))</f>
        <v>0</v>
      </c>
      <c r="DH51" s="48" t="n">
        <f aca="false">MIN(BJ51,(HD50*(1+HD$5/Setup!$C$36)+IF($V51=37,N($F51),0)))</f>
        <v>0</v>
      </c>
      <c r="DI51" s="48" t="n">
        <f aca="false">MIN(BK51,(HE50*(1+HE$5/Setup!$C$36)+IF($V51=38,N($F51),0)))</f>
        <v>0</v>
      </c>
      <c r="DJ51" s="48" t="n">
        <f aca="false">MIN(BL51,(HF50*(1+HF$5/Setup!$C$36)+IF($V51=39,N($F51),0)))</f>
        <v>0</v>
      </c>
      <c r="DK51" s="48" t="n">
        <f aca="false">MIN(BM51,(HG50*(1+HG$5/Setup!$C$36)+IF($V51=40,N($F51),0)))</f>
        <v>0</v>
      </c>
      <c r="DL51" s="48" t="n">
        <f aca="false">MIN(BN51,(HH50*(1+HH$5/Setup!$C$36)+IF($V51=41,N($F51),0)))</f>
        <v>0</v>
      </c>
      <c r="DM51" s="48" t="n">
        <f aca="false">MIN(BO51,(HI50*(1+HI$5/Setup!$C$36)+IF($V51=42,N($F51),0)))</f>
        <v>0</v>
      </c>
      <c r="DN51" s="48" t="n">
        <f aca="false">MIN(BP51,(HJ50*(1+HJ$5/Setup!$C$36)+IF($V51=43,N($F51),0)))</f>
        <v>0</v>
      </c>
      <c r="DO51" s="48" t="n">
        <f aca="false">MIN(BQ51,(HK50*(1+HK$5/Setup!$C$36)+IF($V51=44,N($F51),0)))</f>
        <v>0</v>
      </c>
      <c r="DP51" s="48" t="n">
        <f aca="false">MIN(BR51,(HL50*(1+HL$5/Setup!$C$36)+IF($V51=45,N($F51),0)))</f>
        <v>0</v>
      </c>
      <c r="DQ51" s="48" t="n">
        <f aca="false">MIN(BS51,(HM50*(1+HM$5/Setup!$C$36)+IF($V51=46,N($F51),0)))</f>
        <v>0</v>
      </c>
      <c r="DR51" s="48" t="n">
        <f aca="false">MIN(BT51,(HN50*(1+HN$5/Setup!$C$36)+IF($V51=47,N($F51),0)))</f>
        <v>0</v>
      </c>
      <c r="DS51" s="48" t="n">
        <f aca="false">MIN(BU51,(HO50*(1+HO$5/Setup!$C$36)+IF($V51=48,N($F51),0)))</f>
        <v>0</v>
      </c>
      <c r="DT51" s="48" t="n">
        <f aca="false">MIN(BV51,(HP50*(1+HP$5/Setup!$C$36)+IF($V51=49,N($F51),0)))</f>
        <v>0</v>
      </c>
      <c r="DU51" s="48" t="n">
        <f aca="false">MIN(BW51,(HQ50*(1+HQ$5/Setup!$C$36)+IF($V51=50,N($F51),0)))</f>
        <v>0</v>
      </c>
      <c r="DV51" s="48" t="n">
        <f aca="false">MIN(MAX((FT50*(1+FT$5/Setup!$C$36)+IF($V51=1,N($F51),0))-BX51,0),MAX($P51-0,0))</f>
        <v>0</v>
      </c>
      <c r="DW51" s="48" t="n">
        <f aca="false">MIN(MAX((FU50*(1+FU$5/Setup!$C$36)+IF($V51=2,N($F51),0))-BY51,0),MAX($P51-SUM(DV51:DV51),0))</f>
        <v>0</v>
      </c>
      <c r="DX51" s="48" t="n">
        <f aca="false">MIN(MAX((FV50*(1+FV$5/Setup!$C$36)+IF($V51=3,N($F51),0))-BZ51,0),MAX($P51-SUM(DV51:DW51),0))</f>
        <v>0</v>
      </c>
      <c r="DY51" s="48" t="n">
        <f aca="false">MIN(MAX((FW50*(1+FW$5/Setup!$C$36)+IF($V51=4,N($F51),0))-CA51,0),MAX($P51-SUM(DV51:DX51),0))</f>
        <v>0</v>
      </c>
      <c r="DZ51" s="48" t="n">
        <f aca="false">MIN(MAX((FX50*(1+FX$5/Setup!$C$36)+IF($V51=5,N($F51),0))-CB51,0),MAX($P51-SUM(DV51:DY51),0))</f>
        <v>0</v>
      </c>
      <c r="EA51" s="48" t="n">
        <f aca="false">MIN(MAX((FY50*(1+FY$5/Setup!$C$36)+IF($V51=6,N($F51),0))-CC51,0),MAX($P51-SUM(DV51:DZ51),0))</f>
        <v>0</v>
      </c>
      <c r="EB51" s="48" t="n">
        <f aca="false">MIN(MAX((FZ50*(1+FZ$5/Setup!$C$36)+IF($V51=7,N($F51),0))-CD51,0),MAX($P51-SUM(DV51:EA51),0))</f>
        <v>0</v>
      </c>
      <c r="EC51" s="48" t="n">
        <f aca="false">MIN(MAX((GA50*(1+GA$5/Setup!$C$36)+IF($V51=8,N($F51),0))-CE51,0),MAX($P51-SUM(DV51:EB51),0))</f>
        <v>0</v>
      </c>
      <c r="ED51" s="48" t="n">
        <f aca="false">MIN(MAX((GB50*(1+GB$5/Setup!$C$36)+IF($V51=9,N($F51),0))-CF51,0),MAX($P51-SUM(DV51:EC51),0))</f>
        <v>0</v>
      </c>
      <c r="EE51" s="48" t="n">
        <f aca="false">MIN(MAX((GC50*(1+GC$5/Setup!$C$36)+IF($V51=10,N($F51),0))-CG51,0),MAX($P51-SUM(DV51:ED51),0))</f>
        <v>0</v>
      </c>
      <c r="EF51" s="48" t="n">
        <f aca="false">MIN(MAX((GD50*(1+GD$5/Setup!$C$36)+IF($V51=11,N($F51),0))-CH51,0),MAX($P51-SUM(DV51:EE51),0))</f>
        <v>0</v>
      </c>
      <c r="EG51" s="48" t="n">
        <f aca="false">MIN(MAX((GE50*(1+GE$5/Setup!$C$36)+IF($V51=12,N($F51),0))-CI51,0),MAX($P51-SUM(DV51:EF51),0))</f>
        <v>0</v>
      </c>
      <c r="EH51" s="48" t="n">
        <f aca="false">MIN(MAX((GF50*(1+GF$5/Setup!$C$36)+IF($V51=13,N($F51),0))-CJ51,0),MAX($P51-SUM(DV51:EG51),0))</f>
        <v>0</v>
      </c>
      <c r="EI51" s="48" t="n">
        <f aca="false">MIN(MAX((GG50*(1+GG$5/Setup!$C$36)+IF($V51=14,N($F51),0))-CK51,0),MAX($P51-SUM(DV51:EH51),0))</f>
        <v>0</v>
      </c>
      <c r="EJ51" s="48" t="n">
        <f aca="false">MIN(MAX((GH50*(1+GH$5/Setup!$C$36)+IF($V51=15,N($F51),0))-CL51,0),MAX($P51-SUM(DV51:EI51),0))</f>
        <v>0</v>
      </c>
      <c r="EK51" s="48" t="n">
        <f aca="false">MIN(MAX((GI50*(1+GI$5/Setup!$C$36)+IF($V51=16,N($F51),0))-CM51,0),MAX($P51-SUM(DV51:EJ51),0))</f>
        <v>0</v>
      </c>
      <c r="EL51" s="48" t="n">
        <f aca="false">MIN(MAX((GJ50*(1+GJ$5/Setup!$C$36)+IF($V51=17,N($F51),0))-CN51,0),MAX($P51-SUM(DV51:EK51),0))</f>
        <v>0</v>
      </c>
      <c r="EM51" s="48" t="n">
        <f aca="false">MIN(MAX((GK50*(1+GK$5/Setup!$C$36)+IF($V51=18,N($F51),0))-CO51,0),MAX($P51-SUM(DV51:EL51),0))</f>
        <v>0</v>
      </c>
      <c r="EN51" s="48" t="n">
        <f aca="false">MIN(MAX((GL50*(1+GL$5/Setup!$C$36)+IF($V51=19,N($F51),0))-CP51,0),MAX($P51-SUM(DV51:EM51),0))</f>
        <v>0</v>
      </c>
      <c r="EO51" s="48" t="n">
        <f aca="false">MIN(MAX((GM50*(1+GM$5/Setup!$C$36)+IF($V51=20,N($F51),0))-CQ51,0),MAX($P51-SUM(DV51:EN51),0))</f>
        <v>0</v>
      </c>
      <c r="EP51" s="48" t="n">
        <f aca="false">MIN(MAX((GN50*(1+GN$5/Setup!$C$36)+IF($V51=21,N($F51),0))-CR51,0),MAX($P51-SUM(DV51:EO51),0))</f>
        <v>0</v>
      </c>
      <c r="EQ51" s="48" t="n">
        <f aca="false">MIN(MAX((GO50*(1+GO$5/Setup!$C$36)+IF($V51=22,N($F51),0))-CS51,0),MAX($P51-SUM(DV51:EP51),0))</f>
        <v>0</v>
      </c>
      <c r="ER51" s="48" t="n">
        <f aca="false">MIN(MAX((GP50*(1+GP$5/Setup!$C$36)+IF($V51=23,N($F51),0))-CT51,0),MAX($P51-SUM(DV51:EQ51),0))</f>
        <v>0</v>
      </c>
      <c r="ES51" s="48" t="n">
        <f aca="false">MIN(MAX((GQ50*(1+GQ$5/Setup!$C$36)+IF($V51=24,N($F51),0))-CU51,0),MAX($P51-SUM(DV51:ER51),0))</f>
        <v>0</v>
      </c>
      <c r="ET51" s="48" t="n">
        <f aca="false">MIN(MAX((GR50*(1+GR$5/Setup!$C$36)+IF($V51=25,N($F51),0))-CV51,0),MAX($P51-SUM(DV51:ES51),0))</f>
        <v>0</v>
      </c>
      <c r="EU51" s="48" t="n">
        <f aca="false">MIN(MAX((GS50*(1+GS$5/Setup!$C$36)+IF($V51=26,N($F51),0))-CW51,0),MAX($P51-SUM(DV51:ET51),0))</f>
        <v>0</v>
      </c>
      <c r="EV51" s="48" t="n">
        <f aca="false">MIN(MAX((GT50*(1+GT$5/Setup!$C$36)+IF($V51=27,N($F51),0))-CX51,0),MAX($P51-SUM(DV51:EU51),0))</f>
        <v>0</v>
      </c>
      <c r="EW51" s="48" t="n">
        <f aca="false">MIN(MAX((GU50*(1+GU$5/Setup!$C$36)+IF($V51=28,N($F51),0))-CY51,0),MAX($P51-SUM(DV51:EV51),0))</f>
        <v>0</v>
      </c>
      <c r="EX51" s="48" t="n">
        <f aca="false">MIN(MAX((GV50*(1+GV$5/Setup!$C$36)+IF($V51=29,N($F51),0))-CZ51,0),MAX($P51-SUM(DV51:EW51),0))</f>
        <v>0</v>
      </c>
      <c r="EY51" s="48" t="n">
        <f aca="false">MIN(MAX((GW50*(1+GW$5/Setup!$C$36)+IF($V51=30,N($F51),0))-DA51,0),MAX($P51-SUM(DV51:EX51),0))</f>
        <v>0</v>
      </c>
      <c r="EZ51" s="48" t="n">
        <f aca="false">MIN(MAX((GX50*(1+GX$5/Setup!$C$36)+IF($V51=31,N($F51),0))-DB51,0),MAX($P51-SUM(DV51:EY51),0))</f>
        <v>0</v>
      </c>
      <c r="FA51" s="48" t="n">
        <f aca="false">MIN(MAX((GY50*(1+GY$5/Setup!$C$36)+IF($V51=32,N($F51),0))-DC51,0),MAX($P51-SUM(DV51:EZ51),0))</f>
        <v>0</v>
      </c>
      <c r="FB51" s="48" t="n">
        <f aca="false">MIN(MAX((GZ50*(1+GZ$5/Setup!$C$36)+IF($V51=33,N($F51),0))-DD51,0),MAX($P51-SUM(DV51:FA51),0))</f>
        <v>0</v>
      </c>
      <c r="FC51" s="48" t="n">
        <f aca="false">MIN(MAX((HA50*(1+HA$5/Setup!$C$36)+IF($V51=34,N($F51),0))-DE51,0),MAX($P51-SUM(DV51:FB51),0))</f>
        <v>0</v>
      </c>
      <c r="FD51" s="48" t="n">
        <f aca="false">MIN(MAX((HB50*(1+HB$5/Setup!$C$36)+IF($V51=35,N($F51),0))-DF51,0),MAX($P51-SUM(DV51:FC51),0))</f>
        <v>0</v>
      </c>
      <c r="FE51" s="48" t="n">
        <f aca="false">MIN(MAX((HC50*(1+HC$5/Setup!$C$36)+IF($V51=36,N($F51),0))-DG51,0),MAX($P51-SUM(DV51:FD51),0))</f>
        <v>0</v>
      </c>
      <c r="FF51" s="48" t="n">
        <f aca="false">MIN(MAX((HD50*(1+HD$5/Setup!$C$36)+IF($V51=37,N($F51),0))-DH51,0),MAX($P51-SUM(DV51:FE51),0))</f>
        <v>0</v>
      </c>
      <c r="FG51" s="48" t="n">
        <f aca="false">MIN(MAX((HE50*(1+HE$5/Setup!$C$36)+IF($V51=38,N($F51),0))-DI51,0),MAX($P51-SUM(DV51:FF51),0))</f>
        <v>0</v>
      </c>
      <c r="FH51" s="48" t="n">
        <f aca="false">MIN(MAX((HF50*(1+HF$5/Setup!$C$36)+IF($V51=39,N($F51),0))-DJ51,0),MAX($P51-SUM(DV51:FG51),0))</f>
        <v>0</v>
      </c>
      <c r="FI51" s="48" t="n">
        <f aca="false">MIN(MAX((HG50*(1+HG$5/Setup!$C$36)+IF($V51=40,N($F51),0))-DK51,0),MAX($P51-SUM(DV51:FH51),0))</f>
        <v>0</v>
      </c>
      <c r="FJ51" s="48" t="n">
        <f aca="false">MIN(MAX((HH50*(1+HH$5/Setup!$C$36)+IF($V51=41,N($F51),0))-DL51,0),MAX($P51-SUM(DV51:FI51),0))</f>
        <v>0</v>
      </c>
      <c r="FK51" s="48" t="n">
        <f aca="false">MIN(MAX((HI50*(1+HI$5/Setup!$C$36)+IF($V51=42,N($F51),0))-DM51,0),MAX($P51-SUM(DV51:FJ51),0))</f>
        <v>0</v>
      </c>
      <c r="FL51" s="48" t="n">
        <f aca="false">MIN(MAX((HJ50*(1+HJ$5/Setup!$C$36)+IF($V51=43,N($F51),0))-DN51,0),MAX($P51-SUM(DV51:FK51),0))</f>
        <v>0</v>
      </c>
      <c r="FM51" s="48" t="n">
        <f aca="false">MIN(MAX((HK50*(1+HK$5/Setup!$C$36)+IF($V51=44,N($F51),0))-DO51,0),MAX($P51-SUM(DV51:FL51),0))</f>
        <v>0</v>
      </c>
      <c r="FN51" s="48" t="n">
        <f aca="false">MIN(MAX((HL50*(1+HL$5/Setup!$C$36)+IF($V51=45,N($F51),0))-DP51,0),MAX($P51-SUM(DV51:FM51),0))</f>
        <v>0</v>
      </c>
      <c r="FO51" s="48" t="n">
        <f aca="false">MIN(MAX((HM50*(1+HM$5/Setup!$C$36)+IF($V51=46,N($F51),0))-DQ51,0),MAX($P51-SUM(DV51:FN51),0))</f>
        <v>0</v>
      </c>
      <c r="FP51" s="48" t="n">
        <f aca="false">MIN(MAX((HN50*(1+HN$5/Setup!$C$36)+IF($V51=47,N($F51),0))-DR51,0),MAX($P51-SUM(DV51:FO51),0))</f>
        <v>0</v>
      </c>
      <c r="FQ51" s="48" t="n">
        <f aca="false">MIN(MAX((HO50*(1+HO$5/Setup!$C$36)+IF($V51=48,N($F51),0))-DS51,0),MAX($P51-SUM(DV51:FP51),0))</f>
        <v>0</v>
      </c>
      <c r="FR51" s="48" t="n">
        <f aca="false">MIN(MAX((HP50*(1+HP$5/Setup!$C$36)+IF($V51=49,N($F51),0))-DT51,0),MAX($P51-SUM(DV51:FQ51),0))</f>
        <v>0</v>
      </c>
      <c r="FS51" s="48" t="n">
        <f aca="false">MIN(MAX((HQ50*(1+HQ$5/Setup!$C$36)+IF($V51=50,N($F51),0))-DU51,0),MAX($P51-SUM(DV51:FR51),0))</f>
        <v>0</v>
      </c>
      <c r="FT51" s="48" t="n">
        <f aca="false">IF((FT50*(1+FT$5/Setup!$C$36)+IF($V51=1,N($F51),0))-BX51-DV51&lt;0.005,0,(FT50*(1+FT$5/Setup!$C$36)+IF($V51=1,N($F51),0))-BX51-DV51)</f>
        <v>0</v>
      </c>
      <c r="FU51" s="48" t="n">
        <f aca="false">IF((FU50*(1+FU$5/Setup!$C$36)+IF($V51=2,N($F51),0))-BY51-DW51&lt;0.005,0,(FU50*(1+FU$5/Setup!$C$36)+IF($V51=2,N($F51),0))-BY51-DW51)</f>
        <v>0</v>
      </c>
      <c r="FV51" s="48" t="n">
        <f aca="false">IF((FV50*(1+FV$5/Setup!$C$36)+IF($V51=3,N($F51),0))-BZ51-DX51&lt;0.005,0,(FV50*(1+FV$5/Setup!$C$36)+IF($V51=3,N($F51),0))-BZ51-DX51)</f>
        <v>0</v>
      </c>
      <c r="FW51" s="48" t="n">
        <f aca="false">IF((FW50*(1+FW$5/Setup!$C$36)+IF($V51=4,N($F51),0))-CA51-DY51&lt;0.005,0,(FW50*(1+FW$5/Setup!$C$36)+IF($V51=4,N($F51),0))-CA51-DY51)</f>
        <v>0</v>
      </c>
      <c r="FX51" s="48" t="n">
        <f aca="false">IF((FX50*(1+FX$5/Setup!$C$36)+IF($V51=5,N($F51),0))-CB51-DZ51&lt;0.005,0,(FX50*(1+FX$5/Setup!$C$36)+IF($V51=5,N($F51),0))-CB51-DZ51)</f>
        <v>0</v>
      </c>
      <c r="FY51" s="48" t="n">
        <f aca="false">IF((FY50*(1+FY$5/Setup!$C$36)+IF($V51=6,N($F51),0))-CC51-EA51&lt;0.005,0,(FY50*(1+FY$5/Setup!$C$36)+IF($V51=6,N($F51),0))-CC51-EA51)</f>
        <v>0</v>
      </c>
      <c r="FZ51" s="48" t="n">
        <f aca="false">IF((FZ50*(1+FZ$5/Setup!$C$36)+IF($V51=7,N($F51),0))-CD51-EB51&lt;0.005,0,(FZ50*(1+FZ$5/Setup!$C$36)+IF($V51=7,N($F51),0))-CD51-EB51)</f>
        <v>0</v>
      </c>
      <c r="GA51" s="48" t="n">
        <f aca="false">IF((GA50*(1+GA$5/Setup!$C$36)+IF($V51=8,N($F51),0))-CE51-EC51&lt;0.005,0,(GA50*(1+GA$5/Setup!$C$36)+IF($V51=8,N($F51),0))-CE51-EC51)</f>
        <v>0</v>
      </c>
      <c r="GB51" s="48" t="n">
        <f aca="false">IF((GB50*(1+GB$5/Setup!$C$36)+IF($V51=9,N($F51),0))-CF51-ED51&lt;0.005,0,(GB50*(1+GB$5/Setup!$C$36)+IF($V51=9,N($F51),0))-CF51-ED51)</f>
        <v>0</v>
      </c>
      <c r="GC51" s="48" t="n">
        <f aca="false">IF((GC50*(1+GC$5/Setup!$C$36)+IF($V51=10,N($F51),0))-CG51-EE51&lt;0.005,0,(GC50*(1+GC$5/Setup!$C$36)+IF($V51=10,N($F51),0))-CG51-EE51)</f>
        <v>0</v>
      </c>
      <c r="GD51" s="48" t="n">
        <f aca="false">IF((GD50*(1+GD$5/Setup!$C$36)+IF($V51=11,N($F51),0))-CH51-EF51&lt;0.005,0,(GD50*(1+GD$5/Setup!$C$36)+IF($V51=11,N($F51),0))-CH51-EF51)</f>
        <v>0</v>
      </c>
      <c r="GE51" s="48" t="n">
        <f aca="false">IF((GE50*(1+GE$5/Setup!$C$36)+IF($V51=12,N($F51),0))-CI51-EG51&lt;0.005,0,(GE50*(1+GE$5/Setup!$C$36)+IF($V51=12,N($F51),0))-CI51-EG51)</f>
        <v>0</v>
      </c>
      <c r="GF51" s="48" t="n">
        <f aca="false">IF((GF50*(1+GF$5/Setup!$C$36)+IF($V51=13,N($F51),0))-CJ51-EH51&lt;0.005,0,(GF50*(1+GF$5/Setup!$C$36)+IF($V51=13,N($F51),0))-CJ51-EH51)</f>
        <v>0</v>
      </c>
      <c r="GG51" s="48" t="n">
        <f aca="false">IF((GG50*(1+GG$5/Setup!$C$36)+IF($V51=14,N($F51),0))-CK51-EI51&lt;0.005,0,(GG50*(1+GG$5/Setup!$C$36)+IF($V51=14,N($F51),0))-CK51-EI51)</f>
        <v>0</v>
      </c>
      <c r="GH51" s="48" t="n">
        <f aca="false">IF((GH50*(1+GH$5/Setup!$C$36)+IF($V51=15,N($F51),0))-CL51-EJ51&lt;0.005,0,(GH50*(1+GH$5/Setup!$C$36)+IF($V51=15,N($F51),0))-CL51-EJ51)</f>
        <v>0</v>
      </c>
      <c r="GI51" s="48" t="n">
        <f aca="false">IF((GI50*(1+GI$5/Setup!$C$36)+IF($V51=16,N($F51),0))-CM51-EK51&lt;0.005,0,(GI50*(1+GI$5/Setup!$C$36)+IF($V51=16,N($F51),0))-CM51-EK51)</f>
        <v>0</v>
      </c>
      <c r="GJ51" s="48" t="n">
        <f aca="false">IF((GJ50*(1+GJ$5/Setup!$C$36)+IF($V51=17,N($F51),0))-CN51-EL51&lt;0.005,0,(GJ50*(1+GJ$5/Setup!$C$36)+IF($V51=17,N($F51),0))-CN51-EL51)</f>
        <v>0</v>
      </c>
      <c r="GK51" s="48" t="n">
        <f aca="false">IF((GK50*(1+GK$5/Setup!$C$36)+IF($V51=18,N($F51),0))-CO51-EM51&lt;0.005,0,(GK50*(1+GK$5/Setup!$C$36)+IF($V51=18,N($F51),0))-CO51-EM51)</f>
        <v>0</v>
      </c>
      <c r="GL51" s="48" t="n">
        <f aca="false">IF((GL50*(1+GL$5/Setup!$C$36)+IF($V51=19,N($F51),0))-CP51-EN51&lt;0.005,0,(GL50*(1+GL$5/Setup!$C$36)+IF($V51=19,N($F51),0))-CP51-EN51)</f>
        <v>0</v>
      </c>
      <c r="GM51" s="48" t="n">
        <f aca="false">IF((GM50*(1+GM$5/Setup!$C$36)+IF($V51=20,N($F51),0))-CQ51-EO51&lt;0.005,0,(GM50*(1+GM$5/Setup!$C$36)+IF($V51=20,N($F51),0))-CQ51-EO51)</f>
        <v>0</v>
      </c>
      <c r="GN51" s="48" t="n">
        <f aca="false">IF((GN50*(1+GN$5/Setup!$C$36)+IF($V51=21,N($F51),0))-CR51-EP51&lt;0.005,0,(GN50*(1+GN$5/Setup!$C$36)+IF($V51=21,N($F51),0))-CR51-EP51)</f>
        <v>0</v>
      </c>
      <c r="GO51" s="48" t="n">
        <f aca="false">IF((GO50*(1+GO$5/Setup!$C$36)+IF($V51=22,N($F51),0))-CS51-EQ51&lt;0.005,0,(GO50*(1+GO$5/Setup!$C$36)+IF($V51=22,N($F51),0))-CS51-EQ51)</f>
        <v>0</v>
      </c>
      <c r="GP51" s="48" t="n">
        <f aca="false">IF((GP50*(1+GP$5/Setup!$C$36)+IF($V51=23,N($F51),0))-CT51-ER51&lt;0.005,0,(GP50*(1+GP$5/Setup!$C$36)+IF($V51=23,N($F51),0))-CT51-ER51)</f>
        <v>0</v>
      </c>
      <c r="GQ51" s="48" t="n">
        <f aca="false">IF((GQ50*(1+GQ$5/Setup!$C$36)+IF($V51=24,N($F51),0))-CU51-ES51&lt;0.005,0,(GQ50*(1+GQ$5/Setup!$C$36)+IF($V51=24,N($F51),0))-CU51-ES51)</f>
        <v>0</v>
      </c>
      <c r="GR51" s="48" t="n">
        <f aca="false">IF((GR50*(1+GR$5/Setup!$C$36)+IF($V51=25,N($F51),0))-CV51-ET51&lt;0.005,0,(GR50*(1+GR$5/Setup!$C$36)+IF($V51=25,N($F51),0))-CV51-ET51)</f>
        <v>0</v>
      </c>
      <c r="GS51" s="48" t="n">
        <f aca="false">IF((GS50*(1+GS$5/Setup!$C$36)+IF($V51=26,N($F51),0))-CW51-EU51&lt;0.005,0,(GS50*(1+GS$5/Setup!$C$36)+IF($V51=26,N($F51),0))-CW51-EU51)</f>
        <v>0</v>
      </c>
      <c r="GT51" s="48" t="n">
        <f aca="false">IF((GT50*(1+GT$5/Setup!$C$36)+IF($V51=27,N($F51),0))-CX51-EV51&lt;0.005,0,(GT50*(1+GT$5/Setup!$C$36)+IF($V51=27,N($F51),0))-CX51-EV51)</f>
        <v>0</v>
      </c>
      <c r="GU51" s="48" t="n">
        <f aca="false">IF((GU50*(1+GU$5/Setup!$C$36)+IF($V51=28,N($F51),0))-CY51-EW51&lt;0.005,0,(GU50*(1+GU$5/Setup!$C$36)+IF($V51=28,N($F51),0))-CY51-EW51)</f>
        <v>0</v>
      </c>
      <c r="GV51" s="48" t="n">
        <f aca="false">IF((GV50*(1+GV$5/Setup!$C$36)+IF($V51=29,N($F51),0))-CZ51-EX51&lt;0.005,0,(GV50*(1+GV$5/Setup!$C$36)+IF($V51=29,N($F51),0))-CZ51-EX51)</f>
        <v>0</v>
      </c>
      <c r="GW51" s="48" t="n">
        <f aca="false">IF((GW50*(1+GW$5/Setup!$C$36)+IF($V51=30,N($F51),0))-DA51-EY51&lt;0.005,0,(GW50*(1+GW$5/Setup!$C$36)+IF($V51=30,N($F51),0))-DA51-EY51)</f>
        <v>0</v>
      </c>
      <c r="GX51" s="48" t="n">
        <f aca="false">IF((GX50*(1+GX$5/Setup!$C$36)+IF($V51=31,N($F51),0))-DB51-EZ51&lt;0.005,0,(GX50*(1+GX$5/Setup!$C$36)+IF($V51=31,N($F51),0))-DB51-EZ51)</f>
        <v>0</v>
      </c>
      <c r="GY51" s="48" t="n">
        <f aca="false">IF((GY50*(1+GY$5/Setup!$C$36)+IF($V51=32,N($F51),0))-DC51-FA51&lt;0.005,0,(GY50*(1+GY$5/Setup!$C$36)+IF($V51=32,N($F51),0))-DC51-FA51)</f>
        <v>0</v>
      </c>
      <c r="GZ51" s="48" t="n">
        <f aca="false">IF((GZ50*(1+GZ$5/Setup!$C$36)+IF($V51=33,N($F51),0))-DD51-FB51&lt;0.005,0,(GZ50*(1+GZ$5/Setup!$C$36)+IF($V51=33,N($F51),0))-DD51-FB51)</f>
        <v>0</v>
      </c>
      <c r="HA51" s="48" t="n">
        <f aca="false">IF((HA50*(1+HA$5/Setup!$C$36)+IF($V51=34,N($F51),0))-DE51-FC51&lt;0.005,0,(HA50*(1+HA$5/Setup!$C$36)+IF($V51=34,N($F51),0))-DE51-FC51)</f>
        <v>0</v>
      </c>
      <c r="HB51" s="48" t="n">
        <f aca="false">IF((HB50*(1+HB$5/Setup!$C$36)+IF($V51=35,N($F51),0))-DF51-FD51&lt;0.005,0,(HB50*(1+HB$5/Setup!$C$36)+IF($V51=35,N($F51),0))-DF51-FD51)</f>
        <v>0</v>
      </c>
      <c r="HC51" s="48" t="n">
        <f aca="false">IF((HC50*(1+HC$5/Setup!$C$36)+IF($V51=36,N($F51),0))-DG51-FE51&lt;0.005,0,(HC50*(1+HC$5/Setup!$C$36)+IF($V51=36,N($F51),0))-DG51-FE51)</f>
        <v>0</v>
      </c>
      <c r="HD51" s="48" t="n">
        <f aca="false">IF((HD50*(1+HD$5/Setup!$C$36)+IF($V51=37,N($F51),0))-DH51-FF51&lt;0.005,0,(HD50*(1+HD$5/Setup!$C$36)+IF($V51=37,N($F51),0))-DH51-FF51)</f>
        <v>0</v>
      </c>
      <c r="HE51" s="48" t="n">
        <f aca="false">IF((HE50*(1+HE$5/Setup!$C$36)+IF($V51=38,N($F51),0))-DI51-FG51&lt;0.005,0,(HE50*(1+HE$5/Setup!$C$36)+IF($V51=38,N($F51),0))-DI51-FG51)</f>
        <v>0</v>
      </c>
      <c r="HF51" s="48" t="n">
        <f aca="false">IF((HF50*(1+HF$5/Setup!$C$36)+IF($V51=39,N($F51),0))-DJ51-FH51&lt;0.005,0,(HF50*(1+HF$5/Setup!$C$36)+IF($V51=39,N($F51),0))-DJ51-FH51)</f>
        <v>0</v>
      </c>
      <c r="HG51" s="48" t="n">
        <f aca="false">IF((HG50*(1+HG$5/Setup!$C$36)+IF($V51=40,N($F51),0))-DK51-FI51&lt;0.005,0,(HG50*(1+HG$5/Setup!$C$36)+IF($V51=40,N($F51),0))-DK51-FI51)</f>
        <v>0</v>
      </c>
      <c r="HH51" s="48" t="n">
        <f aca="false">IF((HH50*(1+HH$5/Setup!$C$36)+IF($V51=41,N($F51),0))-DL51-FJ51&lt;0.005,0,(HH50*(1+HH$5/Setup!$C$36)+IF($V51=41,N($F51),0))-DL51-FJ51)</f>
        <v>0</v>
      </c>
      <c r="HI51" s="48" t="n">
        <f aca="false">IF((HI50*(1+HI$5/Setup!$C$36)+IF($V51=42,N($F51),0))-DM51-FK51&lt;0.005,0,(HI50*(1+HI$5/Setup!$C$36)+IF($V51=42,N($F51),0))-DM51-FK51)</f>
        <v>0</v>
      </c>
      <c r="HJ51" s="48" t="n">
        <f aca="false">IF((HJ50*(1+HJ$5/Setup!$C$36)+IF($V51=43,N($F51),0))-DN51-FL51&lt;0.005,0,(HJ50*(1+HJ$5/Setup!$C$36)+IF($V51=43,N($F51),0))-DN51-FL51)</f>
        <v>0</v>
      </c>
      <c r="HK51" s="48" t="n">
        <f aca="false">IF((HK50*(1+HK$5/Setup!$C$36)+IF($V51=44,N($F51),0))-DO51-FM51&lt;0.005,0,(HK50*(1+HK$5/Setup!$C$36)+IF($V51=44,N($F51),0))-DO51-FM51)</f>
        <v>0</v>
      </c>
      <c r="HL51" s="48" t="n">
        <f aca="false">IF((HL50*(1+HL$5/Setup!$C$36)+IF($V51=45,N($F51),0))-DP51-FN51&lt;0.005,0,(HL50*(1+HL$5/Setup!$C$36)+IF($V51=45,N($F51),0))-DP51-FN51)</f>
        <v>0</v>
      </c>
      <c r="HM51" s="48" t="n">
        <f aca="false">IF((HM50*(1+HM$5/Setup!$C$36)+IF($V51=46,N($F51),0))-DQ51-FO51&lt;0.005,0,(HM50*(1+HM$5/Setup!$C$36)+IF($V51=46,N($F51),0))-DQ51-FO51)</f>
        <v>0</v>
      </c>
      <c r="HN51" s="48" t="n">
        <f aca="false">IF((HN50*(1+HN$5/Setup!$C$36)+IF($V51=47,N($F51),0))-DR51-FP51&lt;0.005,0,(HN50*(1+HN$5/Setup!$C$36)+IF($V51=47,N($F51),0))-DR51-FP51)</f>
        <v>0</v>
      </c>
      <c r="HO51" s="48" t="n">
        <f aca="false">IF((HO50*(1+HO$5/Setup!$C$36)+IF($V51=48,N($F51),0))-DS51-FQ51&lt;0.005,0,(HO50*(1+HO$5/Setup!$C$36)+IF($V51=48,N($F51),0))-DS51-FQ51)</f>
        <v>0</v>
      </c>
      <c r="HP51" s="48" t="n">
        <f aca="false">IF((HP50*(1+HP$5/Setup!$C$36)+IF($V51=49,N($F51),0))-DT51-FR51&lt;0.005,0,(HP50*(1+HP$5/Setup!$C$36)+IF($V51=49,N($F51),0))-DT51-FR51)</f>
        <v>0</v>
      </c>
      <c r="HQ51" s="48" t="n">
        <f aca="false">IF((HQ50*(1+HQ$5/Setup!$C$36)+IF($V51=50,N($F51),0))-DU51-FS51&lt;0.005,0,(HQ50*(1+HQ$5/Setup!$C$36)+IF($V51=50,N($F51),0))-DU51-FS51)</f>
        <v>0</v>
      </c>
    </row>
    <row r="52" customFormat="false" ht="15" hidden="false" customHeight="false" outlineLevel="0" collapsed="false">
      <c r="A52" s="44" t="n">
        <v>44</v>
      </c>
      <c r="B52" s="45" t="n">
        <f aca="false">IF(Setup!$C$7="Every month",EDATE(Setup!$C$8,($A52-1)),IF(Setup!$C$7="Twice a month",DATE(YEAR(Setup!$C$8),MONTH(Setup!$C$8)+INT((($A52-1)+Setup!$C$41)/2),MIN(IF(MOD(($A52-1)+Setup!$C$41,2)=0,Setup!$C$39,Setup!$C$40),DAY(EOMONTH(DATE(YEAR(Setup!$C$8),MONTH(Setup!$C$8)+INT((($A52-1)+Setup!$C$41)/2),1),0)))),Setup!$C$8+($A52-1)*IF(Setup!$C$7="Every week",7,14)))</f>
        <v>46927</v>
      </c>
      <c r="C52" s="45" t="n">
        <f aca="false">IF(Setup!$C$7="Every month",EDATE(Setup!$C$8,$A52),IF(Setup!$C$7="Twice a month",DATE(YEAR(Setup!$C$8),MONTH(Setup!$C$8)+INT(($A52+Setup!$C$41)/2),MIN(IF(MOD($A52+Setup!$C$41,2)=0,Setup!$C$39,Setup!$C$40),DAY(EOMONTH(DATE(YEAR(Setup!$C$8),MONTH(Setup!$C$8)+INT(($A52+Setup!$C$41)/2),1),0)))),Setup!$C$8+$A52*IF(Setup!$C$7="Every week",7,14)))</f>
        <v>46941</v>
      </c>
      <c r="D52" s="46"/>
      <c r="E52" s="47"/>
      <c r="F52" s="47"/>
      <c r="G52" s="47"/>
      <c r="H52" s="47"/>
      <c r="I52" s="48" t="n">
        <f aca="false">N(Setup!$C$11)+N(E52)</f>
        <v>100</v>
      </c>
      <c r="J52" s="48" t="n">
        <f aca="false">MIN(Setup!$C$37,MAX(I52,0))</f>
        <v>9.23076923076923</v>
      </c>
      <c r="K52" s="48" t="n">
        <f aca="false">MIN(MAX(N(Setup!$C$14)-L51,0),MAX(I52-J52,0))</f>
        <v>0</v>
      </c>
      <c r="L52" s="48" t="n">
        <f aca="false">L51+K52-N(G52)</f>
        <v>500</v>
      </c>
      <c r="M52" s="48" t="n">
        <f aca="false">M51+J52-N(H52)</f>
        <v>406.153846153846</v>
      </c>
      <c r="N52" s="48" t="n">
        <f aca="false">SUM(BX52:DU52)</f>
        <v>0</v>
      </c>
      <c r="O52" s="48" t="n">
        <f aca="false">SUM(Z52:BW52)-N52</f>
        <v>0</v>
      </c>
      <c r="P52" s="48" t="n">
        <f aca="false">MAX(I52-J52-K52,0)+O52</f>
        <v>90.7692307692308</v>
      </c>
      <c r="Q52" s="48" t="n">
        <f aca="false">SUM(DV52:FS52)</f>
        <v>0</v>
      </c>
      <c r="R52" s="49" t="n">
        <f aca="false">N52+J52+K52+Q52</f>
        <v>9.23076923076923</v>
      </c>
      <c r="S52" s="48" t="n">
        <f aca="false">T52-T51-N(F52)+N52+Q52</f>
        <v>0</v>
      </c>
      <c r="T52" s="49" t="n">
        <f aca="false">SUM(FT52:HQ52)</f>
        <v>0</v>
      </c>
      <c r="U52" s="44" t="str">
        <f aca="false">IF(T51&lt;0.005,"",INDEX(Helpers!$C$2:$C$51,IF(_xlfn.MINIFS($DV$6:$FS$6,DV52:FS52,"&gt;0.005")=0,V52,_xlfn.MINIFS($DV$6:$FS$6,DV52:FS52,"&gt;0.005"))))</f>
        <v/>
      </c>
      <c r="V52" s="44" t="n">
        <f aca="false">IF(_xlfn.MINIFS($FT$6:$HQ$6,FT51:HQ51,"&gt;0.005")=0,1,_xlfn.MINIFS($FT$6:$HQ$6,FT51:HQ51,"&gt;0.005"))</f>
        <v>1</v>
      </c>
      <c r="W52" s="44" t="n">
        <f aca="false">IF(AND(D52&lt;&gt;"Paid",T51&gt;0.005),1,0)</f>
        <v>0</v>
      </c>
      <c r="X52" s="48" t="n">
        <f aca="false">SUMPRODUCT(((Helpers!$G$2:$G$51*(1+(Helpers!$D$2:$D$51+0.000000001)/12)^(($B52-Setup!$C$8)/(365.25/12))-Helpers!$E$2:$E$51*((1+(Helpers!$D$2:$D$51+0.000000001)/12)^(($B52-Setup!$C$8)/(365.25/12))-1)/((Helpers!$D$2:$D$51+0.000000001)/12))&gt;0)*(Helpers!$G$2:$G$51*(1+(Helpers!$D$2:$D$51+0.000000001)/12)^(($B52-Setup!$C$8)/(365.25/12))-Helpers!$E$2:$E$51*((1+(Helpers!$D$2:$D$51+0.000000001)/12)^(($B52-Setup!$C$8)/(365.25/12))-1)/((Helpers!$D$2:$D$51+0.000000001)/12)))</f>
        <v>838.213807128634</v>
      </c>
      <c r="Y52" s="48"/>
      <c r="Z52" s="48" t="n">
        <f aca="false">IF(OR(N(Z$5)=0,Z$6=""),0,Z$5*((DATE(YEAR($B52),MONTH($B52),MIN(Z$6,DAY(EOMONTH($B52,0))))&gt;=$B52)*(DATE(YEAR($B52),MONTH($B52),MIN(Z$6,DAY(EOMONTH($B52,0))))&lt;$C52)+(DATE(YEAR($B52),MONTH($B52)+1,MIN(Z$6,DAY(EOMONTH($B52,1))))&gt;=$B52)*(DATE(YEAR($B52),MONTH($B52)+1,MIN(Z$6,DAY(EOMONTH($B52,1))))&lt;$C52)))</f>
        <v>0</v>
      </c>
      <c r="AA52" s="48" t="n">
        <f aca="false">IF(OR(N(AA$5)=0,AA$6=""),0,AA$5*((DATE(YEAR($B52),MONTH($B52),MIN(AA$6,DAY(EOMONTH($B52,0))))&gt;=$B52)*(DATE(YEAR($B52),MONTH($B52),MIN(AA$6,DAY(EOMONTH($B52,0))))&lt;$C52)+(DATE(YEAR($B52),MONTH($B52)+1,MIN(AA$6,DAY(EOMONTH($B52,1))))&gt;=$B52)*(DATE(YEAR($B52),MONTH($B52)+1,MIN(AA$6,DAY(EOMONTH($B52,1))))&lt;$C52)))</f>
        <v>0</v>
      </c>
      <c r="AB52" s="48" t="n">
        <f aca="false">IF(OR(N(AB$5)=0,AB$6=""),0,AB$5*((DATE(YEAR($B52),MONTH($B52),MIN(AB$6,DAY(EOMONTH($B52,0))))&gt;=$B52)*(DATE(YEAR($B52),MONTH($B52),MIN(AB$6,DAY(EOMONTH($B52,0))))&lt;$C52)+(DATE(YEAR($B52),MONTH($B52)+1,MIN(AB$6,DAY(EOMONTH($B52,1))))&gt;=$B52)*(DATE(YEAR($B52),MONTH($B52)+1,MIN(AB$6,DAY(EOMONTH($B52,1))))&lt;$C52)))</f>
        <v>0</v>
      </c>
      <c r="AC52" s="48" t="n">
        <f aca="false">IF(OR(N(AC$5)=0,AC$6=""),0,AC$5*((DATE(YEAR($B52),MONTH($B52),MIN(AC$6,DAY(EOMONTH($B52,0))))&gt;=$B52)*(DATE(YEAR($B52),MONTH($B52),MIN(AC$6,DAY(EOMONTH($B52,0))))&lt;$C52)+(DATE(YEAR($B52),MONTH($B52)+1,MIN(AC$6,DAY(EOMONTH($B52,1))))&gt;=$B52)*(DATE(YEAR($B52),MONTH($B52)+1,MIN(AC$6,DAY(EOMONTH($B52,1))))&lt;$C52)))</f>
        <v>0</v>
      </c>
      <c r="AD52" s="48" t="n">
        <f aca="false">IF(OR(N(AD$5)=0,AD$6=""),0,AD$5*((DATE(YEAR($B52),MONTH($B52),MIN(AD$6,DAY(EOMONTH($B52,0))))&gt;=$B52)*(DATE(YEAR($B52),MONTH($B52),MIN(AD$6,DAY(EOMONTH($B52,0))))&lt;$C52)+(DATE(YEAR($B52),MONTH($B52)+1,MIN(AD$6,DAY(EOMONTH($B52,1))))&gt;=$B52)*(DATE(YEAR($B52),MONTH($B52)+1,MIN(AD$6,DAY(EOMONTH($B52,1))))&lt;$C52)))</f>
        <v>0</v>
      </c>
      <c r="AE52" s="48" t="n">
        <f aca="false">IF(OR(N(AE$5)=0,AE$6=""),0,AE$5*((DATE(YEAR($B52),MONTH($B52),MIN(AE$6,DAY(EOMONTH($B52,0))))&gt;=$B52)*(DATE(YEAR($B52),MONTH($B52),MIN(AE$6,DAY(EOMONTH($B52,0))))&lt;$C52)+(DATE(YEAR($B52),MONTH($B52)+1,MIN(AE$6,DAY(EOMONTH($B52,1))))&gt;=$B52)*(DATE(YEAR($B52),MONTH($B52)+1,MIN(AE$6,DAY(EOMONTH($B52,1))))&lt;$C52)))</f>
        <v>0</v>
      </c>
      <c r="AF52" s="48" t="n">
        <f aca="false">IF(OR(N(AF$5)=0,AF$6=""),0,AF$5*((DATE(YEAR($B52),MONTH($B52),MIN(AF$6,DAY(EOMONTH($B52,0))))&gt;=$B52)*(DATE(YEAR($B52),MONTH($B52),MIN(AF$6,DAY(EOMONTH($B52,0))))&lt;$C52)+(DATE(YEAR($B52),MONTH($B52)+1,MIN(AF$6,DAY(EOMONTH($B52,1))))&gt;=$B52)*(DATE(YEAR($B52),MONTH($B52)+1,MIN(AF$6,DAY(EOMONTH($B52,1))))&lt;$C52)))</f>
        <v>0</v>
      </c>
      <c r="AG52" s="48" t="n">
        <f aca="false">IF(OR(N(AG$5)=0,AG$6=""),0,AG$5*((DATE(YEAR($B52),MONTH($B52),MIN(AG$6,DAY(EOMONTH($B52,0))))&gt;=$B52)*(DATE(YEAR($B52),MONTH($B52),MIN(AG$6,DAY(EOMONTH($B52,0))))&lt;$C52)+(DATE(YEAR($B52),MONTH($B52)+1,MIN(AG$6,DAY(EOMONTH($B52,1))))&gt;=$B52)*(DATE(YEAR($B52),MONTH($B52)+1,MIN(AG$6,DAY(EOMONTH($B52,1))))&lt;$C52)))</f>
        <v>0</v>
      </c>
      <c r="AH52" s="48" t="n">
        <f aca="false">IF(OR(N(AH$5)=0,AH$6=""),0,AH$5*((DATE(YEAR($B52),MONTH($B52),MIN(AH$6,DAY(EOMONTH($B52,0))))&gt;=$B52)*(DATE(YEAR($B52),MONTH($B52),MIN(AH$6,DAY(EOMONTH($B52,0))))&lt;$C52)+(DATE(YEAR($B52),MONTH($B52)+1,MIN(AH$6,DAY(EOMONTH($B52,1))))&gt;=$B52)*(DATE(YEAR($B52),MONTH($B52)+1,MIN(AH$6,DAY(EOMONTH($B52,1))))&lt;$C52)))</f>
        <v>0</v>
      </c>
      <c r="AI52" s="48" t="n">
        <f aca="false">IF(OR(N(AI$5)=0,AI$6=""),0,AI$5*((DATE(YEAR($B52),MONTH($B52),MIN(AI$6,DAY(EOMONTH($B52,0))))&gt;=$B52)*(DATE(YEAR($B52),MONTH($B52),MIN(AI$6,DAY(EOMONTH($B52,0))))&lt;$C52)+(DATE(YEAR($B52),MONTH($B52)+1,MIN(AI$6,DAY(EOMONTH($B52,1))))&gt;=$B52)*(DATE(YEAR($B52),MONTH($B52)+1,MIN(AI$6,DAY(EOMONTH($B52,1))))&lt;$C52)))</f>
        <v>0</v>
      </c>
      <c r="AJ52" s="48" t="n">
        <f aca="false">IF(OR(N(AJ$5)=0,AJ$6=""),0,AJ$5*((DATE(YEAR($B52),MONTH($B52),MIN(AJ$6,DAY(EOMONTH($B52,0))))&gt;=$B52)*(DATE(YEAR($B52),MONTH($B52),MIN(AJ$6,DAY(EOMONTH($B52,0))))&lt;$C52)+(DATE(YEAR($B52),MONTH($B52)+1,MIN(AJ$6,DAY(EOMONTH($B52,1))))&gt;=$B52)*(DATE(YEAR($B52),MONTH($B52)+1,MIN(AJ$6,DAY(EOMONTH($B52,1))))&lt;$C52)))</f>
        <v>0</v>
      </c>
      <c r="AK52" s="48" t="n">
        <f aca="false">IF(OR(N(AK$5)=0,AK$6=""),0,AK$5*((DATE(YEAR($B52),MONTH($B52),MIN(AK$6,DAY(EOMONTH($B52,0))))&gt;=$B52)*(DATE(YEAR($B52),MONTH($B52),MIN(AK$6,DAY(EOMONTH($B52,0))))&lt;$C52)+(DATE(YEAR($B52),MONTH($B52)+1,MIN(AK$6,DAY(EOMONTH($B52,1))))&gt;=$B52)*(DATE(YEAR($B52),MONTH($B52)+1,MIN(AK$6,DAY(EOMONTH($B52,1))))&lt;$C52)))</f>
        <v>0</v>
      </c>
      <c r="AL52" s="48" t="n">
        <f aca="false">IF(OR(N(AL$5)=0,AL$6=""),0,AL$5*((DATE(YEAR($B52),MONTH($B52),MIN(AL$6,DAY(EOMONTH($B52,0))))&gt;=$B52)*(DATE(YEAR($B52),MONTH($B52),MIN(AL$6,DAY(EOMONTH($B52,0))))&lt;$C52)+(DATE(YEAR($B52),MONTH($B52)+1,MIN(AL$6,DAY(EOMONTH($B52,1))))&gt;=$B52)*(DATE(YEAR($B52),MONTH($B52)+1,MIN(AL$6,DAY(EOMONTH($B52,1))))&lt;$C52)))</f>
        <v>0</v>
      </c>
      <c r="AM52" s="48" t="n">
        <f aca="false">IF(OR(N(AM$5)=0,AM$6=""),0,AM$5*((DATE(YEAR($B52),MONTH($B52),MIN(AM$6,DAY(EOMONTH($B52,0))))&gt;=$B52)*(DATE(YEAR($B52),MONTH($B52),MIN(AM$6,DAY(EOMONTH($B52,0))))&lt;$C52)+(DATE(YEAR($B52),MONTH($B52)+1,MIN(AM$6,DAY(EOMONTH($B52,1))))&gt;=$B52)*(DATE(YEAR($B52),MONTH($B52)+1,MIN(AM$6,DAY(EOMONTH($B52,1))))&lt;$C52)))</f>
        <v>0</v>
      </c>
      <c r="AN52" s="48" t="n">
        <f aca="false">IF(OR(N(AN$5)=0,AN$6=""),0,AN$5*((DATE(YEAR($B52),MONTH($B52),MIN(AN$6,DAY(EOMONTH($B52,0))))&gt;=$B52)*(DATE(YEAR($B52),MONTH($B52),MIN(AN$6,DAY(EOMONTH($B52,0))))&lt;$C52)+(DATE(YEAR($B52),MONTH($B52)+1,MIN(AN$6,DAY(EOMONTH($B52,1))))&gt;=$B52)*(DATE(YEAR($B52),MONTH($B52)+1,MIN(AN$6,DAY(EOMONTH($B52,1))))&lt;$C52)))</f>
        <v>0</v>
      </c>
      <c r="AO52" s="48" t="n">
        <f aca="false">IF(OR(N(AO$5)=0,AO$6=""),0,AO$5*((DATE(YEAR($B52),MONTH($B52),MIN(AO$6,DAY(EOMONTH($B52,0))))&gt;=$B52)*(DATE(YEAR($B52),MONTH($B52),MIN(AO$6,DAY(EOMONTH($B52,0))))&lt;$C52)+(DATE(YEAR($B52),MONTH($B52)+1,MIN(AO$6,DAY(EOMONTH($B52,1))))&gt;=$B52)*(DATE(YEAR($B52),MONTH($B52)+1,MIN(AO$6,DAY(EOMONTH($B52,1))))&lt;$C52)))</f>
        <v>0</v>
      </c>
      <c r="AP52" s="48" t="n">
        <f aca="false">IF(OR(N(AP$5)=0,AP$6=""),0,AP$5*((DATE(YEAR($B52),MONTH($B52),MIN(AP$6,DAY(EOMONTH($B52,0))))&gt;=$B52)*(DATE(YEAR($B52),MONTH($B52),MIN(AP$6,DAY(EOMONTH($B52,0))))&lt;$C52)+(DATE(YEAR($B52),MONTH($B52)+1,MIN(AP$6,DAY(EOMONTH($B52,1))))&gt;=$B52)*(DATE(YEAR($B52),MONTH($B52)+1,MIN(AP$6,DAY(EOMONTH($B52,1))))&lt;$C52)))</f>
        <v>0</v>
      </c>
      <c r="AQ52" s="48" t="n">
        <f aca="false">IF(OR(N(AQ$5)=0,AQ$6=""),0,AQ$5*((DATE(YEAR($B52),MONTH($B52),MIN(AQ$6,DAY(EOMONTH($B52,0))))&gt;=$B52)*(DATE(YEAR($B52),MONTH($B52),MIN(AQ$6,DAY(EOMONTH($B52,0))))&lt;$C52)+(DATE(YEAR($B52),MONTH($B52)+1,MIN(AQ$6,DAY(EOMONTH($B52,1))))&gt;=$B52)*(DATE(YEAR($B52),MONTH($B52)+1,MIN(AQ$6,DAY(EOMONTH($B52,1))))&lt;$C52)))</f>
        <v>0</v>
      </c>
      <c r="AR52" s="48" t="n">
        <f aca="false">IF(OR(N(AR$5)=0,AR$6=""),0,AR$5*((DATE(YEAR($B52),MONTH($B52),MIN(AR$6,DAY(EOMONTH($B52,0))))&gt;=$B52)*(DATE(YEAR($B52),MONTH($B52),MIN(AR$6,DAY(EOMONTH($B52,0))))&lt;$C52)+(DATE(YEAR($B52),MONTH($B52)+1,MIN(AR$6,DAY(EOMONTH($B52,1))))&gt;=$B52)*(DATE(YEAR($B52),MONTH($B52)+1,MIN(AR$6,DAY(EOMONTH($B52,1))))&lt;$C52)))</f>
        <v>0</v>
      </c>
      <c r="AS52" s="48" t="n">
        <f aca="false">IF(OR(N(AS$5)=0,AS$6=""),0,AS$5*((DATE(YEAR($B52),MONTH($B52),MIN(AS$6,DAY(EOMONTH($B52,0))))&gt;=$B52)*(DATE(YEAR($B52),MONTH($B52),MIN(AS$6,DAY(EOMONTH($B52,0))))&lt;$C52)+(DATE(YEAR($B52),MONTH($B52)+1,MIN(AS$6,DAY(EOMONTH($B52,1))))&gt;=$B52)*(DATE(YEAR($B52),MONTH($B52)+1,MIN(AS$6,DAY(EOMONTH($B52,1))))&lt;$C52)))</f>
        <v>0</v>
      </c>
      <c r="AT52" s="48" t="n">
        <f aca="false">IF(OR(N(AT$5)=0,AT$6=""),0,AT$5*((DATE(YEAR($B52),MONTH($B52),MIN(AT$6,DAY(EOMONTH($B52,0))))&gt;=$B52)*(DATE(YEAR($B52),MONTH($B52),MIN(AT$6,DAY(EOMONTH($B52,0))))&lt;$C52)+(DATE(YEAR($B52),MONTH($B52)+1,MIN(AT$6,DAY(EOMONTH($B52,1))))&gt;=$B52)*(DATE(YEAR($B52),MONTH($B52)+1,MIN(AT$6,DAY(EOMONTH($B52,1))))&lt;$C52)))</f>
        <v>0</v>
      </c>
      <c r="AU52" s="48" t="n">
        <f aca="false">IF(OR(N(AU$5)=0,AU$6=""),0,AU$5*((DATE(YEAR($B52),MONTH($B52),MIN(AU$6,DAY(EOMONTH($B52,0))))&gt;=$B52)*(DATE(YEAR($B52),MONTH($B52),MIN(AU$6,DAY(EOMONTH($B52,0))))&lt;$C52)+(DATE(YEAR($B52),MONTH($B52)+1,MIN(AU$6,DAY(EOMONTH($B52,1))))&gt;=$B52)*(DATE(YEAR($B52),MONTH($B52)+1,MIN(AU$6,DAY(EOMONTH($B52,1))))&lt;$C52)))</f>
        <v>0</v>
      </c>
      <c r="AV52" s="48" t="n">
        <f aca="false">IF(OR(N(AV$5)=0,AV$6=""),0,AV$5*((DATE(YEAR($B52),MONTH($B52),MIN(AV$6,DAY(EOMONTH($B52,0))))&gt;=$B52)*(DATE(YEAR($B52),MONTH($B52),MIN(AV$6,DAY(EOMONTH($B52,0))))&lt;$C52)+(DATE(YEAR($B52),MONTH($B52)+1,MIN(AV$6,DAY(EOMONTH($B52,1))))&gt;=$B52)*(DATE(YEAR($B52),MONTH($B52)+1,MIN(AV$6,DAY(EOMONTH($B52,1))))&lt;$C52)))</f>
        <v>0</v>
      </c>
      <c r="AW52" s="48" t="n">
        <f aca="false">IF(OR(N(AW$5)=0,AW$6=""),0,AW$5*((DATE(YEAR($B52),MONTH($B52),MIN(AW$6,DAY(EOMONTH($B52,0))))&gt;=$B52)*(DATE(YEAR($B52),MONTH($B52),MIN(AW$6,DAY(EOMONTH($B52,0))))&lt;$C52)+(DATE(YEAR($B52),MONTH($B52)+1,MIN(AW$6,DAY(EOMONTH($B52,1))))&gt;=$B52)*(DATE(YEAR($B52),MONTH($B52)+1,MIN(AW$6,DAY(EOMONTH($B52,1))))&lt;$C52)))</f>
        <v>0</v>
      </c>
      <c r="AX52" s="48" t="n">
        <f aca="false">IF(OR(N(AX$5)=0,AX$6=""),0,AX$5*((DATE(YEAR($B52),MONTH($B52),MIN(AX$6,DAY(EOMONTH($B52,0))))&gt;=$B52)*(DATE(YEAR($B52),MONTH($B52),MIN(AX$6,DAY(EOMONTH($B52,0))))&lt;$C52)+(DATE(YEAR($B52),MONTH($B52)+1,MIN(AX$6,DAY(EOMONTH($B52,1))))&gt;=$B52)*(DATE(YEAR($B52),MONTH($B52)+1,MIN(AX$6,DAY(EOMONTH($B52,1))))&lt;$C52)))</f>
        <v>0</v>
      </c>
      <c r="AY52" s="48" t="n">
        <f aca="false">IF(OR(N(AY$5)=0,AY$6=""),0,AY$5*((DATE(YEAR($B52),MONTH($B52),MIN(AY$6,DAY(EOMONTH($B52,0))))&gt;=$B52)*(DATE(YEAR($B52),MONTH($B52),MIN(AY$6,DAY(EOMONTH($B52,0))))&lt;$C52)+(DATE(YEAR($B52),MONTH($B52)+1,MIN(AY$6,DAY(EOMONTH($B52,1))))&gt;=$B52)*(DATE(YEAR($B52),MONTH($B52)+1,MIN(AY$6,DAY(EOMONTH($B52,1))))&lt;$C52)))</f>
        <v>0</v>
      </c>
      <c r="AZ52" s="48" t="n">
        <f aca="false">IF(OR(N(AZ$5)=0,AZ$6=""),0,AZ$5*((DATE(YEAR($B52),MONTH($B52),MIN(AZ$6,DAY(EOMONTH($B52,0))))&gt;=$B52)*(DATE(YEAR($B52),MONTH($B52),MIN(AZ$6,DAY(EOMONTH($B52,0))))&lt;$C52)+(DATE(YEAR($B52),MONTH($B52)+1,MIN(AZ$6,DAY(EOMONTH($B52,1))))&gt;=$B52)*(DATE(YEAR($B52),MONTH($B52)+1,MIN(AZ$6,DAY(EOMONTH($B52,1))))&lt;$C52)))</f>
        <v>0</v>
      </c>
      <c r="BA52" s="48" t="n">
        <f aca="false">IF(OR(N(BA$5)=0,BA$6=""),0,BA$5*((DATE(YEAR($B52),MONTH($B52),MIN(BA$6,DAY(EOMONTH($B52,0))))&gt;=$B52)*(DATE(YEAR($B52),MONTH($B52),MIN(BA$6,DAY(EOMONTH($B52,0))))&lt;$C52)+(DATE(YEAR($B52),MONTH($B52)+1,MIN(BA$6,DAY(EOMONTH($B52,1))))&gt;=$B52)*(DATE(YEAR($B52),MONTH($B52)+1,MIN(BA$6,DAY(EOMONTH($B52,1))))&lt;$C52)))</f>
        <v>0</v>
      </c>
      <c r="BB52" s="48" t="n">
        <f aca="false">IF(OR(N(BB$5)=0,BB$6=""),0,BB$5*((DATE(YEAR($B52),MONTH($B52),MIN(BB$6,DAY(EOMONTH($B52,0))))&gt;=$B52)*(DATE(YEAR($B52),MONTH($B52),MIN(BB$6,DAY(EOMONTH($B52,0))))&lt;$C52)+(DATE(YEAR($B52),MONTH($B52)+1,MIN(BB$6,DAY(EOMONTH($B52,1))))&gt;=$B52)*(DATE(YEAR($B52),MONTH($B52)+1,MIN(BB$6,DAY(EOMONTH($B52,1))))&lt;$C52)))</f>
        <v>0</v>
      </c>
      <c r="BC52" s="48" t="n">
        <f aca="false">IF(OR(N(BC$5)=0,BC$6=""),0,BC$5*((DATE(YEAR($B52),MONTH($B52),MIN(BC$6,DAY(EOMONTH($B52,0))))&gt;=$B52)*(DATE(YEAR($B52),MONTH($B52),MIN(BC$6,DAY(EOMONTH($B52,0))))&lt;$C52)+(DATE(YEAR($B52),MONTH($B52)+1,MIN(BC$6,DAY(EOMONTH($B52,1))))&gt;=$B52)*(DATE(YEAR($B52),MONTH($B52)+1,MIN(BC$6,DAY(EOMONTH($B52,1))))&lt;$C52)))</f>
        <v>0</v>
      </c>
      <c r="BD52" s="48" t="n">
        <f aca="false">IF(OR(N(BD$5)=0,BD$6=""),0,BD$5*((DATE(YEAR($B52),MONTH($B52),MIN(BD$6,DAY(EOMONTH($B52,0))))&gt;=$B52)*(DATE(YEAR($B52),MONTH($B52),MIN(BD$6,DAY(EOMONTH($B52,0))))&lt;$C52)+(DATE(YEAR($B52),MONTH($B52)+1,MIN(BD$6,DAY(EOMONTH($B52,1))))&gt;=$B52)*(DATE(YEAR($B52),MONTH($B52)+1,MIN(BD$6,DAY(EOMONTH($B52,1))))&lt;$C52)))</f>
        <v>0</v>
      </c>
      <c r="BE52" s="48" t="n">
        <f aca="false">IF(OR(N(BE$5)=0,BE$6=""),0,BE$5*((DATE(YEAR($B52),MONTH($B52),MIN(BE$6,DAY(EOMONTH($B52,0))))&gt;=$B52)*(DATE(YEAR($B52),MONTH($B52),MIN(BE$6,DAY(EOMONTH($B52,0))))&lt;$C52)+(DATE(YEAR($B52),MONTH($B52)+1,MIN(BE$6,DAY(EOMONTH($B52,1))))&gt;=$B52)*(DATE(YEAR($B52),MONTH($B52)+1,MIN(BE$6,DAY(EOMONTH($B52,1))))&lt;$C52)))</f>
        <v>0</v>
      </c>
      <c r="BF52" s="48" t="n">
        <f aca="false">IF(OR(N(BF$5)=0,BF$6=""),0,BF$5*((DATE(YEAR($B52),MONTH($B52),MIN(BF$6,DAY(EOMONTH($B52,0))))&gt;=$B52)*(DATE(YEAR($B52),MONTH($B52),MIN(BF$6,DAY(EOMONTH($B52,0))))&lt;$C52)+(DATE(YEAR($B52),MONTH($B52)+1,MIN(BF$6,DAY(EOMONTH($B52,1))))&gt;=$B52)*(DATE(YEAR($B52),MONTH($B52)+1,MIN(BF$6,DAY(EOMONTH($B52,1))))&lt;$C52)))</f>
        <v>0</v>
      </c>
      <c r="BG52" s="48" t="n">
        <f aca="false">IF(OR(N(BG$5)=0,BG$6=""),0,BG$5*((DATE(YEAR($B52),MONTH($B52),MIN(BG$6,DAY(EOMONTH($B52,0))))&gt;=$B52)*(DATE(YEAR($B52),MONTH($B52),MIN(BG$6,DAY(EOMONTH($B52,0))))&lt;$C52)+(DATE(YEAR($B52),MONTH($B52)+1,MIN(BG$6,DAY(EOMONTH($B52,1))))&gt;=$B52)*(DATE(YEAR($B52),MONTH($B52)+1,MIN(BG$6,DAY(EOMONTH($B52,1))))&lt;$C52)))</f>
        <v>0</v>
      </c>
      <c r="BH52" s="48" t="n">
        <f aca="false">IF(OR(N(BH$5)=0,BH$6=""),0,BH$5*((DATE(YEAR($B52),MONTH($B52),MIN(BH$6,DAY(EOMONTH($B52,0))))&gt;=$B52)*(DATE(YEAR($B52),MONTH($B52),MIN(BH$6,DAY(EOMONTH($B52,0))))&lt;$C52)+(DATE(YEAR($B52),MONTH($B52)+1,MIN(BH$6,DAY(EOMONTH($B52,1))))&gt;=$B52)*(DATE(YEAR($B52),MONTH($B52)+1,MIN(BH$6,DAY(EOMONTH($B52,1))))&lt;$C52)))</f>
        <v>0</v>
      </c>
      <c r="BI52" s="48" t="n">
        <f aca="false">IF(OR(N(BI$5)=0,BI$6=""),0,BI$5*((DATE(YEAR($B52),MONTH($B52),MIN(BI$6,DAY(EOMONTH($B52,0))))&gt;=$B52)*(DATE(YEAR($B52),MONTH($B52),MIN(BI$6,DAY(EOMONTH($B52,0))))&lt;$C52)+(DATE(YEAR($B52),MONTH($B52)+1,MIN(BI$6,DAY(EOMONTH($B52,1))))&gt;=$B52)*(DATE(YEAR($B52),MONTH($B52)+1,MIN(BI$6,DAY(EOMONTH($B52,1))))&lt;$C52)))</f>
        <v>0</v>
      </c>
      <c r="BJ52" s="48" t="n">
        <f aca="false">IF(OR(N(BJ$5)=0,BJ$6=""),0,BJ$5*((DATE(YEAR($B52),MONTH($B52),MIN(BJ$6,DAY(EOMONTH($B52,0))))&gt;=$B52)*(DATE(YEAR($B52),MONTH($B52),MIN(BJ$6,DAY(EOMONTH($B52,0))))&lt;$C52)+(DATE(YEAR($B52),MONTH($B52)+1,MIN(BJ$6,DAY(EOMONTH($B52,1))))&gt;=$B52)*(DATE(YEAR($B52),MONTH($B52)+1,MIN(BJ$6,DAY(EOMONTH($B52,1))))&lt;$C52)))</f>
        <v>0</v>
      </c>
      <c r="BK52" s="48" t="n">
        <f aca="false">IF(OR(N(BK$5)=0,BK$6=""),0,BK$5*((DATE(YEAR($B52),MONTH($B52),MIN(BK$6,DAY(EOMONTH($B52,0))))&gt;=$B52)*(DATE(YEAR($B52),MONTH($B52),MIN(BK$6,DAY(EOMONTH($B52,0))))&lt;$C52)+(DATE(YEAR($B52),MONTH($B52)+1,MIN(BK$6,DAY(EOMONTH($B52,1))))&gt;=$B52)*(DATE(YEAR($B52),MONTH($B52)+1,MIN(BK$6,DAY(EOMONTH($B52,1))))&lt;$C52)))</f>
        <v>0</v>
      </c>
      <c r="BL52" s="48" t="n">
        <f aca="false">IF(OR(N(BL$5)=0,BL$6=""),0,BL$5*((DATE(YEAR($B52),MONTH($B52),MIN(BL$6,DAY(EOMONTH($B52,0))))&gt;=$B52)*(DATE(YEAR($B52),MONTH($B52),MIN(BL$6,DAY(EOMONTH($B52,0))))&lt;$C52)+(DATE(YEAR($B52),MONTH($B52)+1,MIN(BL$6,DAY(EOMONTH($B52,1))))&gt;=$B52)*(DATE(YEAR($B52),MONTH($B52)+1,MIN(BL$6,DAY(EOMONTH($B52,1))))&lt;$C52)))</f>
        <v>0</v>
      </c>
      <c r="BM52" s="48" t="n">
        <f aca="false">IF(OR(N(BM$5)=0,BM$6=""),0,BM$5*((DATE(YEAR($B52),MONTH($B52),MIN(BM$6,DAY(EOMONTH($B52,0))))&gt;=$B52)*(DATE(YEAR($B52),MONTH($B52),MIN(BM$6,DAY(EOMONTH($B52,0))))&lt;$C52)+(DATE(YEAR($B52),MONTH($B52)+1,MIN(BM$6,DAY(EOMONTH($B52,1))))&gt;=$B52)*(DATE(YEAR($B52),MONTH($B52)+1,MIN(BM$6,DAY(EOMONTH($B52,1))))&lt;$C52)))</f>
        <v>0</v>
      </c>
      <c r="BN52" s="48" t="n">
        <f aca="false">IF(OR(N(BN$5)=0,BN$6=""),0,BN$5*((DATE(YEAR($B52),MONTH($B52),MIN(BN$6,DAY(EOMONTH($B52,0))))&gt;=$B52)*(DATE(YEAR($B52),MONTH($B52),MIN(BN$6,DAY(EOMONTH($B52,0))))&lt;$C52)+(DATE(YEAR($B52),MONTH($B52)+1,MIN(BN$6,DAY(EOMONTH($B52,1))))&gt;=$B52)*(DATE(YEAR($B52),MONTH($B52)+1,MIN(BN$6,DAY(EOMONTH($B52,1))))&lt;$C52)))</f>
        <v>0</v>
      </c>
      <c r="BO52" s="48" t="n">
        <f aca="false">IF(OR(N(BO$5)=0,BO$6=""),0,BO$5*((DATE(YEAR($B52),MONTH($B52),MIN(BO$6,DAY(EOMONTH($B52,0))))&gt;=$B52)*(DATE(YEAR($B52),MONTH($B52),MIN(BO$6,DAY(EOMONTH($B52,0))))&lt;$C52)+(DATE(YEAR($B52),MONTH($B52)+1,MIN(BO$6,DAY(EOMONTH($B52,1))))&gt;=$B52)*(DATE(YEAR($B52),MONTH($B52)+1,MIN(BO$6,DAY(EOMONTH($B52,1))))&lt;$C52)))</f>
        <v>0</v>
      </c>
      <c r="BP52" s="48" t="n">
        <f aca="false">IF(OR(N(BP$5)=0,BP$6=""),0,BP$5*((DATE(YEAR($B52),MONTH($B52),MIN(BP$6,DAY(EOMONTH($B52,0))))&gt;=$B52)*(DATE(YEAR($B52),MONTH($B52),MIN(BP$6,DAY(EOMONTH($B52,0))))&lt;$C52)+(DATE(YEAR($B52),MONTH($B52)+1,MIN(BP$6,DAY(EOMONTH($B52,1))))&gt;=$B52)*(DATE(YEAR($B52),MONTH($B52)+1,MIN(BP$6,DAY(EOMONTH($B52,1))))&lt;$C52)))</f>
        <v>0</v>
      </c>
      <c r="BQ52" s="48" t="n">
        <f aca="false">IF(OR(N(BQ$5)=0,BQ$6=""),0,BQ$5*((DATE(YEAR($B52),MONTH($B52),MIN(BQ$6,DAY(EOMONTH($B52,0))))&gt;=$B52)*(DATE(YEAR($B52),MONTH($B52),MIN(BQ$6,DAY(EOMONTH($B52,0))))&lt;$C52)+(DATE(YEAR($B52),MONTH($B52)+1,MIN(BQ$6,DAY(EOMONTH($B52,1))))&gt;=$B52)*(DATE(YEAR($B52),MONTH($B52)+1,MIN(BQ$6,DAY(EOMONTH($B52,1))))&lt;$C52)))</f>
        <v>0</v>
      </c>
      <c r="BR52" s="48" t="n">
        <f aca="false">IF(OR(N(BR$5)=0,BR$6=""),0,BR$5*((DATE(YEAR($B52),MONTH($B52),MIN(BR$6,DAY(EOMONTH($B52,0))))&gt;=$B52)*(DATE(YEAR($B52),MONTH($B52),MIN(BR$6,DAY(EOMONTH($B52,0))))&lt;$C52)+(DATE(YEAR($B52),MONTH($B52)+1,MIN(BR$6,DAY(EOMONTH($B52,1))))&gt;=$B52)*(DATE(YEAR($B52),MONTH($B52)+1,MIN(BR$6,DAY(EOMONTH($B52,1))))&lt;$C52)))</f>
        <v>0</v>
      </c>
      <c r="BS52" s="48" t="n">
        <f aca="false">IF(OR(N(BS$5)=0,BS$6=""),0,BS$5*((DATE(YEAR($B52),MONTH($B52),MIN(BS$6,DAY(EOMONTH($B52,0))))&gt;=$B52)*(DATE(YEAR($B52),MONTH($B52),MIN(BS$6,DAY(EOMONTH($B52,0))))&lt;$C52)+(DATE(YEAR($B52),MONTH($B52)+1,MIN(BS$6,DAY(EOMONTH($B52,1))))&gt;=$B52)*(DATE(YEAR($B52),MONTH($B52)+1,MIN(BS$6,DAY(EOMONTH($B52,1))))&lt;$C52)))</f>
        <v>0</v>
      </c>
      <c r="BT52" s="48" t="n">
        <f aca="false">IF(OR(N(BT$5)=0,BT$6=""),0,BT$5*((DATE(YEAR($B52),MONTH($B52),MIN(BT$6,DAY(EOMONTH($B52,0))))&gt;=$B52)*(DATE(YEAR($B52),MONTH($B52),MIN(BT$6,DAY(EOMONTH($B52,0))))&lt;$C52)+(DATE(YEAR($B52),MONTH($B52)+1,MIN(BT$6,DAY(EOMONTH($B52,1))))&gt;=$B52)*(DATE(YEAR($B52),MONTH($B52)+1,MIN(BT$6,DAY(EOMONTH($B52,1))))&lt;$C52)))</f>
        <v>0</v>
      </c>
      <c r="BU52" s="48" t="n">
        <f aca="false">IF(OR(N(BU$5)=0,BU$6=""),0,BU$5*((DATE(YEAR($B52),MONTH($B52),MIN(BU$6,DAY(EOMONTH($B52,0))))&gt;=$B52)*(DATE(YEAR($B52),MONTH($B52),MIN(BU$6,DAY(EOMONTH($B52,0))))&lt;$C52)+(DATE(YEAR($B52),MONTH($B52)+1,MIN(BU$6,DAY(EOMONTH($B52,1))))&gt;=$B52)*(DATE(YEAR($B52),MONTH($B52)+1,MIN(BU$6,DAY(EOMONTH($B52,1))))&lt;$C52)))</f>
        <v>0</v>
      </c>
      <c r="BV52" s="48" t="n">
        <f aca="false">IF(OR(N(BV$5)=0,BV$6=""),0,BV$5*((DATE(YEAR($B52),MONTH($B52),MIN(BV$6,DAY(EOMONTH($B52,0))))&gt;=$B52)*(DATE(YEAR($B52),MONTH($B52),MIN(BV$6,DAY(EOMONTH($B52,0))))&lt;$C52)+(DATE(YEAR($B52),MONTH($B52)+1,MIN(BV$6,DAY(EOMONTH($B52,1))))&gt;=$B52)*(DATE(YEAR($B52),MONTH($B52)+1,MIN(BV$6,DAY(EOMONTH($B52,1))))&lt;$C52)))</f>
        <v>0</v>
      </c>
      <c r="BW52" s="48" t="n">
        <f aca="false">IF(OR(N(BW$5)=0,BW$6=""),0,BW$5*((DATE(YEAR($B52),MONTH($B52),MIN(BW$6,DAY(EOMONTH($B52,0))))&gt;=$B52)*(DATE(YEAR($B52),MONTH($B52),MIN(BW$6,DAY(EOMONTH($B52,0))))&lt;$C52)+(DATE(YEAR($B52),MONTH($B52)+1,MIN(BW$6,DAY(EOMONTH($B52,1))))&gt;=$B52)*(DATE(YEAR($B52),MONTH($B52)+1,MIN(BW$6,DAY(EOMONTH($B52,1))))&lt;$C52)))</f>
        <v>0</v>
      </c>
      <c r="BX52" s="48" t="n">
        <f aca="false">MIN(Z52,(FT51*(1+FT$5/Setup!$C$36)+IF($V52=1,N($F52),0)))</f>
        <v>0</v>
      </c>
      <c r="BY52" s="48" t="n">
        <f aca="false">MIN(AA52,(FU51*(1+FU$5/Setup!$C$36)+IF($V52=2,N($F52),0)))</f>
        <v>0</v>
      </c>
      <c r="BZ52" s="48" t="n">
        <f aca="false">MIN(AB52,(FV51*(1+FV$5/Setup!$C$36)+IF($V52=3,N($F52),0)))</f>
        <v>0</v>
      </c>
      <c r="CA52" s="48" t="n">
        <f aca="false">MIN(AC52,(FW51*(1+FW$5/Setup!$C$36)+IF($V52=4,N($F52),0)))</f>
        <v>0</v>
      </c>
      <c r="CB52" s="48" t="n">
        <f aca="false">MIN(AD52,(FX51*(1+FX$5/Setup!$C$36)+IF($V52=5,N($F52),0)))</f>
        <v>0</v>
      </c>
      <c r="CC52" s="48" t="n">
        <f aca="false">MIN(AE52,(FY51*(1+FY$5/Setup!$C$36)+IF($V52=6,N($F52),0)))</f>
        <v>0</v>
      </c>
      <c r="CD52" s="48" t="n">
        <f aca="false">MIN(AF52,(FZ51*(1+FZ$5/Setup!$C$36)+IF($V52=7,N($F52),0)))</f>
        <v>0</v>
      </c>
      <c r="CE52" s="48" t="n">
        <f aca="false">MIN(AG52,(GA51*(1+GA$5/Setup!$C$36)+IF($V52=8,N($F52),0)))</f>
        <v>0</v>
      </c>
      <c r="CF52" s="48" t="n">
        <f aca="false">MIN(AH52,(GB51*(1+GB$5/Setup!$C$36)+IF($V52=9,N($F52),0)))</f>
        <v>0</v>
      </c>
      <c r="CG52" s="48" t="n">
        <f aca="false">MIN(AI52,(GC51*(1+GC$5/Setup!$C$36)+IF($V52=10,N($F52),0)))</f>
        <v>0</v>
      </c>
      <c r="CH52" s="48" t="n">
        <f aca="false">MIN(AJ52,(GD51*(1+GD$5/Setup!$C$36)+IF($V52=11,N($F52),0)))</f>
        <v>0</v>
      </c>
      <c r="CI52" s="48" t="n">
        <f aca="false">MIN(AK52,(GE51*(1+GE$5/Setup!$C$36)+IF($V52=12,N($F52),0)))</f>
        <v>0</v>
      </c>
      <c r="CJ52" s="48" t="n">
        <f aca="false">MIN(AL52,(GF51*(1+GF$5/Setup!$C$36)+IF($V52=13,N($F52),0)))</f>
        <v>0</v>
      </c>
      <c r="CK52" s="48" t="n">
        <f aca="false">MIN(AM52,(GG51*(1+GG$5/Setup!$C$36)+IF($V52=14,N($F52),0)))</f>
        <v>0</v>
      </c>
      <c r="CL52" s="48" t="n">
        <f aca="false">MIN(AN52,(GH51*(1+GH$5/Setup!$C$36)+IF($V52=15,N($F52),0)))</f>
        <v>0</v>
      </c>
      <c r="CM52" s="48" t="n">
        <f aca="false">MIN(AO52,(GI51*(1+GI$5/Setup!$C$36)+IF($V52=16,N($F52),0)))</f>
        <v>0</v>
      </c>
      <c r="CN52" s="48" t="n">
        <f aca="false">MIN(AP52,(GJ51*(1+GJ$5/Setup!$C$36)+IF($V52=17,N($F52),0)))</f>
        <v>0</v>
      </c>
      <c r="CO52" s="48" t="n">
        <f aca="false">MIN(AQ52,(GK51*(1+GK$5/Setup!$C$36)+IF($V52=18,N($F52),0)))</f>
        <v>0</v>
      </c>
      <c r="CP52" s="48" t="n">
        <f aca="false">MIN(AR52,(GL51*(1+GL$5/Setup!$C$36)+IF($V52=19,N($F52),0)))</f>
        <v>0</v>
      </c>
      <c r="CQ52" s="48" t="n">
        <f aca="false">MIN(AS52,(GM51*(1+GM$5/Setup!$C$36)+IF($V52=20,N($F52),0)))</f>
        <v>0</v>
      </c>
      <c r="CR52" s="48" t="n">
        <f aca="false">MIN(AT52,(GN51*(1+GN$5/Setup!$C$36)+IF($V52=21,N($F52),0)))</f>
        <v>0</v>
      </c>
      <c r="CS52" s="48" t="n">
        <f aca="false">MIN(AU52,(GO51*(1+GO$5/Setup!$C$36)+IF($V52=22,N($F52),0)))</f>
        <v>0</v>
      </c>
      <c r="CT52" s="48" t="n">
        <f aca="false">MIN(AV52,(GP51*(1+GP$5/Setup!$C$36)+IF($V52=23,N($F52),0)))</f>
        <v>0</v>
      </c>
      <c r="CU52" s="48" t="n">
        <f aca="false">MIN(AW52,(GQ51*(1+GQ$5/Setup!$C$36)+IF($V52=24,N($F52),0)))</f>
        <v>0</v>
      </c>
      <c r="CV52" s="48" t="n">
        <f aca="false">MIN(AX52,(GR51*(1+GR$5/Setup!$C$36)+IF($V52=25,N($F52),0)))</f>
        <v>0</v>
      </c>
      <c r="CW52" s="48" t="n">
        <f aca="false">MIN(AY52,(GS51*(1+GS$5/Setup!$C$36)+IF($V52=26,N($F52),0)))</f>
        <v>0</v>
      </c>
      <c r="CX52" s="48" t="n">
        <f aca="false">MIN(AZ52,(GT51*(1+GT$5/Setup!$C$36)+IF($V52=27,N($F52),0)))</f>
        <v>0</v>
      </c>
      <c r="CY52" s="48" t="n">
        <f aca="false">MIN(BA52,(GU51*(1+GU$5/Setup!$C$36)+IF($V52=28,N($F52),0)))</f>
        <v>0</v>
      </c>
      <c r="CZ52" s="48" t="n">
        <f aca="false">MIN(BB52,(GV51*(1+GV$5/Setup!$C$36)+IF($V52=29,N($F52),0)))</f>
        <v>0</v>
      </c>
      <c r="DA52" s="48" t="n">
        <f aca="false">MIN(BC52,(GW51*(1+GW$5/Setup!$C$36)+IF($V52=30,N($F52),0)))</f>
        <v>0</v>
      </c>
      <c r="DB52" s="48" t="n">
        <f aca="false">MIN(BD52,(GX51*(1+GX$5/Setup!$C$36)+IF($V52=31,N($F52),0)))</f>
        <v>0</v>
      </c>
      <c r="DC52" s="48" t="n">
        <f aca="false">MIN(BE52,(GY51*(1+GY$5/Setup!$C$36)+IF($V52=32,N($F52),0)))</f>
        <v>0</v>
      </c>
      <c r="DD52" s="48" t="n">
        <f aca="false">MIN(BF52,(GZ51*(1+GZ$5/Setup!$C$36)+IF($V52=33,N($F52),0)))</f>
        <v>0</v>
      </c>
      <c r="DE52" s="48" t="n">
        <f aca="false">MIN(BG52,(HA51*(1+HA$5/Setup!$C$36)+IF($V52=34,N($F52),0)))</f>
        <v>0</v>
      </c>
      <c r="DF52" s="48" t="n">
        <f aca="false">MIN(BH52,(HB51*(1+HB$5/Setup!$C$36)+IF($V52=35,N($F52),0)))</f>
        <v>0</v>
      </c>
      <c r="DG52" s="48" t="n">
        <f aca="false">MIN(BI52,(HC51*(1+HC$5/Setup!$C$36)+IF($V52=36,N($F52),0)))</f>
        <v>0</v>
      </c>
      <c r="DH52" s="48" t="n">
        <f aca="false">MIN(BJ52,(HD51*(1+HD$5/Setup!$C$36)+IF($V52=37,N($F52),0)))</f>
        <v>0</v>
      </c>
      <c r="DI52" s="48" t="n">
        <f aca="false">MIN(BK52,(HE51*(1+HE$5/Setup!$C$36)+IF($V52=38,N($F52),0)))</f>
        <v>0</v>
      </c>
      <c r="DJ52" s="48" t="n">
        <f aca="false">MIN(BL52,(HF51*(1+HF$5/Setup!$C$36)+IF($V52=39,N($F52),0)))</f>
        <v>0</v>
      </c>
      <c r="DK52" s="48" t="n">
        <f aca="false">MIN(BM52,(HG51*(1+HG$5/Setup!$C$36)+IF($V52=40,N($F52),0)))</f>
        <v>0</v>
      </c>
      <c r="DL52" s="48" t="n">
        <f aca="false">MIN(BN52,(HH51*(1+HH$5/Setup!$C$36)+IF($V52=41,N($F52),0)))</f>
        <v>0</v>
      </c>
      <c r="DM52" s="48" t="n">
        <f aca="false">MIN(BO52,(HI51*(1+HI$5/Setup!$C$36)+IF($V52=42,N($F52),0)))</f>
        <v>0</v>
      </c>
      <c r="DN52" s="48" t="n">
        <f aca="false">MIN(BP52,(HJ51*(1+HJ$5/Setup!$C$36)+IF($V52=43,N($F52),0)))</f>
        <v>0</v>
      </c>
      <c r="DO52" s="48" t="n">
        <f aca="false">MIN(BQ52,(HK51*(1+HK$5/Setup!$C$36)+IF($V52=44,N($F52),0)))</f>
        <v>0</v>
      </c>
      <c r="DP52" s="48" t="n">
        <f aca="false">MIN(BR52,(HL51*(1+HL$5/Setup!$C$36)+IF($V52=45,N($F52),0)))</f>
        <v>0</v>
      </c>
      <c r="DQ52" s="48" t="n">
        <f aca="false">MIN(BS52,(HM51*(1+HM$5/Setup!$C$36)+IF($V52=46,N($F52),0)))</f>
        <v>0</v>
      </c>
      <c r="DR52" s="48" t="n">
        <f aca="false">MIN(BT52,(HN51*(1+HN$5/Setup!$C$36)+IF($V52=47,N($F52),0)))</f>
        <v>0</v>
      </c>
      <c r="DS52" s="48" t="n">
        <f aca="false">MIN(BU52,(HO51*(1+HO$5/Setup!$C$36)+IF($V52=48,N($F52),0)))</f>
        <v>0</v>
      </c>
      <c r="DT52" s="48" t="n">
        <f aca="false">MIN(BV52,(HP51*(1+HP$5/Setup!$C$36)+IF($V52=49,N($F52),0)))</f>
        <v>0</v>
      </c>
      <c r="DU52" s="48" t="n">
        <f aca="false">MIN(BW52,(HQ51*(1+HQ$5/Setup!$C$36)+IF($V52=50,N($F52),0)))</f>
        <v>0</v>
      </c>
      <c r="DV52" s="48" t="n">
        <f aca="false">MIN(MAX((FT51*(1+FT$5/Setup!$C$36)+IF($V52=1,N($F52),0))-BX52,0),MAX($P52-0,0))</f>
        <v>0</v>
      </c>
      <c r="DW52" s="48" t="n">
        <f aca="false">MIN(MAX((FU51*(1+FU$5/Setup!$C$36)+IF($V52=2,N($F52),0))-BY52,0),MAX($P52-SUM(DV52:DV52),0))</f>
        <v>0</v>
      </c>
      <c r="DX52" s="48" t="n">
        <f aca="false">MIN(MAX((FV51*(1+FV$5/Setup!$C$36)+IF($V52=3,N($F52),0))-BZ52,0),MAX($P52-SUM(DV52:DW52),0))</f>
        <v>0</v>
      </c>
      <c r="DY52" s="48" t="n">
        <f aca="false">MIN(MAX((FW51*(1+FW$5/Setup!$C$36)+IF($V52=4,N($F52),0))-CA52,0),MAX($P52-SUM(DV52:DX52),0))</f>
        <v>0</v>
      </c>
      <c r="DZ52" s="48" t="n">
        <f aca="false">MIN(MAX((FX51*(1+FX$5/Setup!$C$36)+IF($V52=5,N($F52),0))-CB52,0),MAX($P52-SUM(DV52:DY52),0))</f>
        <v>0</v>
      </c>
      <c r="EA52" s="48" t="n">
        <f aca="false">MIN(MAX((FY51*(1+FY$5/Setup!$C$36)+IF($V52=6,N($F52),0))-CC52,0),MAX($P52-SUM(DV52:DZ52),0))</f>
        <v>0</v>
      </c>
      <c r="EB52" s="48" t="n">
        <f aca="false">MIN(MAX((FZ51*(1+FZ$5/Setup!$C$36)+IF($V52=7,N($F52),0))-CD52,0),MAX($P52-SUM(DV52:EA52),0))</f>
        <v>0</v>
      </c>
      <c r="EC52" s="48" t="n">
        <f aca="false">MIN(MAX((GA51*(1+GA$5/Setup!$C$36)+IF($V52=8,N($F52),0))-CE52,0),MAX($P52-SUM(DV52:EB52),0))</f>
        <v>0</v>
      </c>
      <c r="ED52" s="48" t="n">
        <f aca="false">MIN(MAX((GB51*(1+GB$5/Setup!$C$36)+IF($V52=9,N($F52),0))-CF52,0),MAX($P52-SUM(DV52:EC52),0))</f>
        <v>0</v>
      </c>
      <c r="EE52" s="48" t="n">
        <f aca="false">MIN(MAX((GC51*(1+GC$5/Setup!$C$36)+IF($V52=10,N($F52),0))-CG52,0),MAX($P52-SUM(DV52:ED52),0))</f>
        <v>0</v>
      </c>
      <c r="EF52" s="48" t="n">
        <f aca="false">MIN(MAX((GD51*(1+GD$5/Setup!$C$36)+IF($V52=11,N($F52),0))-CH52,0),MAX($P52-SUM(DV52:EE52),0))</f>
        <v>0</v>
      </c>
      <c r="EG52" s="48" t="n">
        <f aca="false">MIN(MAX((GE51*(1+GE$5/Setup!$C$36)+IF($V52=12,N($F52),0))-CI52,0),MAX($P52-SUM(DV52:EF52),0))</f>
        <v>0</v>
      </c>
      <c r="EH52" s="48" t="n">
        <f aca="false">MIN(MAX((GF51*(1+GF$5/Setup!$C$36)+IF($V52=13,N($F52),0))-CJ52,0),MAX($P52-SUM(DV52:EG52),0))</f>
        <v>0</v>
      </c>
      <c r="EI52" s="48" t="n">
        <f aca="false">MIN(MAX((GG51*(1+GG$5/Setup!$C$36)+IF($V52=14,N($F52),0))-CK52,0),MAX($P52-SUM(DV52:EH52),0))</f>
        <v>0</v>
      </c>
      <c r="EJ52" s="48" t="n">
        <f aca="false">MIN(MAX((GH51*(1+GH$5/Setup!$C$36)+IF($V52=15,N($F52),0))-CL52,0),MAX($P52-SUM(DV52:EI52),0))</f>
        <v>0</v>
      </c>
      <c r="EK52" s="48" t="n">
        <f aca="false">MIN(MAX((GI51*(1+GI$5/Setup!$C$36)+IF($V52=16,N($F52),0))-CM52,0),MAX($P52-SUM(DV52:EJ52),0))</f>
        <v>0</v>
      </c>
      <c r="EL52" s="48" t="n">
        <f aca="false">MIN(MAX((GJ51*(1+GJ$5/Setup!$C$36)+IF($V52=17,N($F52),0))-CN52,0),MAX($P52-SUM(DV52:EK52),0))</f>
        <v>0</v>
      </c>
      <c r="EM52" s="48" t="n">
        <f aca="false">MIN(MAX((GK51*(1+GK$5/Setup!$C$36)+IF($V52=18,N($F52),0))-CO52,0),MAX($P52-SUM(DV52:EL52),0))</f>
        <v>0</v>
      </c>
      <c r="EN52" s="48" t="n">
        <f aca="false">MIN(MAX((GL51*(1+GL$5/Setup!$C$36)+IF($V52=19,N($F52),0))-CP52,0),MAX($P52-SUM(DV52:EM52),0))</f>
        <v>0</v>
      </c>
      <c r="EO52" s="48" t="n">
        <f aca="false">MIN(MAX((GM51*(1+GM$5/Setup!$C$36)+IF($V52=20,N($F52),0))-CQ52,0),MAX($P52-SUM(DV52:EN52),0))</f>
        <v>0</v>
      </c>
      <c r="EP52" s="48" t="n">
        <f aca="false">MIN(MAX((GN51*(1+GN$5/Setup!$C$36)+IF($V52=21,N($F52),0))-CR52,0),MAX($P52-SUM(DV52:EO52),0))</f>
        <v>0</v>
      </c>
      <c r="EQ52" s="48" t="n">
        <f aca="false">MIN(MAX((GO51*(1+GO$5/Setup!$C$36)+IF($V52=22,N($F52),0))-CS52,0),MAX($P52-SUM(DV52:EP52),0))</f>
        <v>0</v>
      </c>
      <c r="ER52" s="48" t="n">
        <f aca="false">MIN(MAX((GP51*(1+GP$5/Setup!$C$36)+IF($V52=23,N($F52),0))-CT52,0),MAX($P52-SUM(DV52:EQ52),0))</f>
        <v>0</v>
      </c>
      <c r="ES52" s="48" t="n">
        <f aca="false">MIN(MAX((GQ51*(1+GQ$5/Setup!$C$36)+IF($V52=24,N($F52),0))-CU52,0),MAX($P52-SUM(DV52:ER52),0))</f>
        <v>0</v>
      </c>
      <c r="ET52" s="48" t="n">
        <f aca="false">MIN(MAX((GR51*(1+GR$5/Setup!$C$36)+IF($V52=25,N($F52),0))-CV52,0),MAX($P52-SUM(DV52:ES52),0))</f>
        <v>0</v>
      </c>
      <c r="EU52" s="48" t="n">
        <f aca="false">MIN(MAX((GS51*(1+GS$5/Setup!$C$36)+IF($V52=26,N($F52),0))-CW52,0),MAX($P52-SUM(DV52:ET52),0))</f>
        <v>0</v>
      </c>
      <c r="EV52" s="48" t="n">
        <f aca="false">MIN(MAX((GT51*(1+GT$5/Setup!$C$36)+IF($V52=27,N($F52),0))-CX52,0),MAX($P52-SUM(DV52:EU52),0))</f>
        <v>0</v>
      </c>
      <c r="EW52" s="48" t="n">
        <f aca="false">MIN(MAX((GU51*(1+GU$5/Setup!$C$36)+IF($V52=28,N($F52),0))-CY52,0),MAX($P52-SUM(DV52:EV52),0))</f>
        <v>0</v>
      </c>
      <c r="EX52" s="48" t="n">
        <f aca="false">MIN(MAX((GV51*(1+GV$5/Setup!$C$36)+IF($V52=29,N($F52),0))-CZ52,0),MAX($P52-SUM(DV52:EW52),0))</f>
        <v>0</v>
      </c>
      <c r="EY52" s="48" t="n">
        <f aca="false">MIN(MAX((GW51*(1+GW$5/Setup!$C$36)+IF($V52=30,N($F52),0))-DA52,0),MAX($P52-SUM(DV52:EX52),0))</f>
        <v>0</v>
      </c>
      <c r="EZ52" s="48" t="n">
        <f aca="false">MIN(MAX((GX51*(1+GX$5/Setup!$C$36)+IF($V52=31,N($F52),0))-DB52,0),MAX($P52-SUM(DV52:EY52),0))</f>
        <v>0</v>
      </c>
      <c r="FA52" s="48" t="n">
        <f aca="false">MIN(MAX((GY51*(1+GY$5/Setup!$C$36)+IF($V52=32,N($F52),0))-DC52,0),MAX($P52-SUM(DV52:EZ52),0))</f>
        <v>0</v>
      </c>
      <c r="FB52" s="48" t="n">
        <f aca="false">MIN(MAX((GZ51*(1+GZ$5/Setup!$C$36)+IF($V52=33,N($F52),0))-DD52,0),MAX($P52-SUM(DV52:FA52),0))</f>
        <v>0</v>
      </c>
      <c r="FC52" s="48" t="n">
        <f aca="false">MIN(MAX((HA51*(1+HA$5/Setup!$C$36)+IF($V52=34,N($F52),0))-DE52,0),MAX($P52-SUM(DV52:FB52),0))</f>
        <v>0</v>
      </c>
      <c r="FD52" s="48" t="n">
        <f aca="false">MIN(MAX((HB51*(1+HB$5/Setup!$C$36)+IF($V52=35,N($F52),0))-DF52,0),MAX($P52-SUM(DV52:FC52),0))</f>
        <v>0</v>
      </c>
      <c r="FE52" s="48" t="n">
        <f aca="false">MIN(MAX((HC51*(1+HC$5/Setup!$C$36)+IF($V52=36,N($F52),0))-DG52,0),MAX($P52-SUM(DV52:FD52),0))</f>
        <v>0</v>
      </c>
      <c r="FF52" s="48" t="n">
        <f aca="false">MIN(MAX((HD51*(1+HD$5/Setup!$C$36)+IF($V52=37,N($F52),0))-DH52,0),MAX($P52-SUM(DV52:FE52),0))</f>
        <v>0</v>
      </c>
      <c r="FG52" s="48" t="n">
        <f aca="false">MIN(MAX((HE51*(1+HE$5/Setup!$C$36)+IF($V52=38,N($F52),0))-DI52,0),MAX($P52-SUM(DV52:FF52),0))</f>
        <v>0</v>
      </c>
      <c r="FH52" s="48" t="n">
        <f aca="false">MIN(MAX((HF51*(1+HF$5/Setup!$C$36)+IF($V52=39,N($F52),0))-DJ52,0),MAX($P52-SUM(DV52:FG52),0))</f>
        <v>0</v>
      </c>
      <c r="FI52" s="48" t="n">
        <f aca="false">MIN(MAX((HG51*(1+HG$5/Setup!$C$36)+IF($V52=40,N($F52),0))-DK52,0),MAX($P52-SUM(DV52:FH52),0))</f>
        <v>0</v>
      </c>
      <c r="FJ52" s="48" t="n">
        <f aca="false">MIN(MAX((HH51*(1+HH$5/Setup!$C$36)+IF($V52=41,N($F52),0))-DL52,0),MAX($P52-SUM(DV52:FI52),0))</f>
        <v>0</v>
      </c>
      <c r="FK52" s="48" t="n">
        <f aca="false">MIN(MAX((HI51*(1+HI$5/Setup!$C$36)+IF($V52=42,N($F52),0))-DM52,0),MAX($P52-SUM(DV52:FJ52),0))</f>
        <v>0</v>
      </c>
      <c r="FL52" s="48" t="n">
        <f aca="false">MIN(MAX((HJ51*(1+HJ$5/Setup!$C$36)+IF($V52=43,N($F52),0))-DN52,0),MAX($P52-SUM(DV52:FK52),0))</f>
        <v>0</v>
      </c>
      <c r="FM52" s="48" t="n">
        <f aca="false">MIN(MAX((HK51*(1+HK$5/Setup!$C$36)+IF($V52=44,N($F52),0))-DO52,0),MAX($P52-SUM(DV52:FL52),0))</f>
        <v>0</v>
      </c>
      <c r="FN52" s="48" t="n">
        <f aca="false">MIN(MAX((HL51*(1+HL$5/Setup!$C$36)+IF($V52=45,N($F52),0))-DP52,0),MAX($P52-SUM(DV52:FM52),0))</f>
        <v>0</v>
      </c>
      <c r="FO52" s="48" t="n">
        <f aca="false">MIN(MAX((HM51*(1+HM$5/Setup!$C$36)+IF($V52=46,N($F52),0))-DQ52,0),MAX($P52-SUM(DV52:FN52),0))</f>
        <v>0</v>
      </c>
      <c r="FP52" s="48" t="n">
        <f aca="false">MIN(MAX((HN51*(1+HN$5/Setup!$C$36)+IF($V52=47,N($F52),0))-DR52,0),MAX($P52-SUM(DV52:FO52),0))</f>
        <v>0</v>
      </c>
      <c r="FQ52" s="48" t="n">
        <f aca="false">MIN(MAX((HO51*(1+HO$5/Setup!$C$36)+IF($V52=48,N($F52),0))-DS52,0),MAX($P52-SUM(DV52:FP52),0))</f>
        <v>0</v>
      </c>
      <c r="FR52" s="48" t="n">
        <f aca="false">MIN(MAX((HP51*(1+HP$5/Setup!$C$36)+IF($V52=49,N($F52),0))-DT52,0),MAX($P52-SUM(DV52:FQ52),0))</f>
        <v>0</v>
      </c>
      <c r="FS52" s="48" t="n">
        <f aca="false">MIN(MAX((HQ51*(1+HQ$5/Setup!$C$36)+IF($V52=50,N($F52),0))-DU52,0),MAX($P52-SUM(DV52:FR52),0))</f>
        <v>0</v>
      </c>
      <c r="FT52" s="48" t="n">
        <f aca="false">IF((FT51*(1+FT$5/Setup!$C$36)+IF($V52=1,N($F52),0))-BX52-DV52&lt;0.005,0,(FT51*(1+FT$5/Setup!$C$36)+IF($V52=1,N($F52),0))-BX52-DV52)</f>
        <v>0</v>
      </c>
      <c r="FU52" s="48" t="n">
        <f aca="false">IF((FU51*(1+FU$5/Setup!$C$36)+IF($V52=2,N($F52),0))-BY52-DW52&lt;0.005,0,(FU51*(1+FU$5/Setup!$C$36)+IF($V52=2,N($F52),0))-BY52-DW52)</f>
        <v>0</v>
      </c>
      <c r="FV52" s="48" t="n">
        <f aca="false">IF((FV51*(1+FV$5/Setup!$C$36)+IF($V52=3,N($F52),0))-BZ52-DX52&lt;0.005,0,(FV51*(1+FV$5/Setup!$C$36)+IF($V52=3,N($F52),0))-BZ52-DX52)</f>
        <v>0</v>
      </c>
      <c r="FW52" s="48" t="n">
        <f aca="false">IF((FW51*(1+FW$5/Setup!$C$36)+IF($V52=4,N($F52),0))-CA52-DY52&lt;0.005,0,(FW51*(1+FW$5/Setup!$C$36)+IF($V52=4,N($F52),0))-CA52-DY52)</f>
        <v>0</v>
      </c>
      <c r="FX52" s="48" t="n">
        <f aca="false">IF((FX51*(1+FX$5/Setup!$C$36)+IF($V52=5,N($F52),0))-CB52-DZ52&lt;0.005,0,(FX51*(1+FX$5/Setup!$C$36)+IF($V52=5,N($F52),0))-CB52-DZ52)</f>
        <v>0</v>
      </c>
      <c r="FY52" s="48" t="n">
        <f aca="false">IF((FY51*(1+FY$5/Setup!$C$36)+IF($V52=6,N($F52),0))-CC52-EA52&lt;0.005,0,(FY51*(1+FY$5/Setup!$C$36)+IF($V52=6,N($F52),0))-CC52-EA52)</f>
        <v>0</v>
      </c>
      <c r="FZ52" s="48" t="n">
        <f aca="false">IF((FZ51*(1+FZ$5/Setup!$C$36)+IF($V52=7,N($F52),0))-CD52-EB52&lt;0.005,0,(FZ51*(1+FZ$5/Setup!$C$36)+IF($V52=7,N($F52),0))-CD52-EB52)</f>
        <v>0</v>
      </c>
      <c r="GA52" s="48" t="n">
        <f aca="false">IF((GA51*(1+GA$5/Setup!$C$36)+IF($V52=8,N($F52),0))-CE52-EC52&lt;0.005,0,(GA51*(1+GA$5/Setup!$C$36)+IF($V52=8,N($F52),0))-CE52-EC52)</f>
        <v>0</v>
      </c>
      <c r="GB52" s="48" t="n">
        <f aca="false">IF((GB51*(1+GB$5/Setup!$C$36)+IF($V52=9,N($F52),0))-CF52-ED52&lt;0.005,0,(GB51*(1+GB$5/Setup!$C$36)+IF($V52=9,N($F52),0))-CF52-ED52)</f>
        <v>0</v>
      </c>
      <c r="GC52" s="48" t="n">
        <f aca="false">IF((GC51*(1+GC$5/Setup!$C$36)+IF($V52=10,N($F52),0))-CG52-EE52&lt;0.005,0,(GC51*(1+GC$5/Setup!$C$36)+IF($V52=10,N($F52),0))-CG52-EE52)</f>
        <v>0</v>
      </c>
      <c r="GD52" s="48" t="n">
        <f aca="false">IF((GD51*(1+GD$5/Setup!$C$36)+IF($V52=11,N($F52),0))-CH52-EF52&lt;0.005,0,(GD51*(1+GD$5/Setup!$C$36)+IF($V52=11,N($F52),0))-CH52-EF52)</f>
        <v>0</v>
      </c>
      <c r="GE52" s="48" t="n">
        <f aca="false">IF((GE51*(1+GE$5/Setup!$C$36)+IF($V52=12,N($F52),0))-CI52-EG52&lt;0.005,0,(GE51*(1+GE$5/Setup!$C$36)+IF($V52=12,N($F52),0))-CI52-EG52)</f>
        <v>0</v>
      </c>
      <c r="GF52" s="48" t="n">
        <f aca="false">IF((GF51*(1+GF$5/Setup!$C$36)+IF($V52=13,N($F52),0))-CJ52-EH52&lt;0.005,0,(GF51*(1+GF$5/Setup!$C$36)+IF($V52=13,N($F52),0))-CJ52-EH52)</f>
        <v>0</v>
      </c>
      <c r="GG52" s="48" t="n">
        <f aca="false">IF((GG51*(1+GG$5/Setup!$C$36)+IF($V52=14,N($F52),0))-CK52-EI52&lt;0.005,0,(GG51*(1+GG$5/Setup!$C$36)+IF($V52=14,N($F52),0))-CK52-EI52)</f>
        <v>0</v>
      </c>
      <c r="GH52" s="48" t="n">
        <f aca="false">IF((GH51*(1+GH$5/Setup!$C$36)+IF($V52=15,N($F52),0))-CL52-EJ52&lt;0.005,0,(GH51*(1+GH$5/Setup!$C$36)+IF($V52=15,N($F52),0))-CL52-EJ52)</f>
        <v>0</v>
      </c>
      <c r="GI52" s="48" t="n">
        <f aca="false">IF((GI51*(1+GI$5/Setup!$C$36)+IF($V52=16,N($F52),0))-CM52-EK52&lt;0.005,0,(GI51*(1+GI$5/Setup!$C$36)+IF($V52=16,N($F52),0))-CM52-EK52)</f>
        <v>0</v>
      </c>
      <c r="GJ52" s="48" t="n">
        <f aca="false">IF((GJ51*(1+GJ$5/Setup!$C$36)+IF($V52=17,N($F52),0))-CN52-EL52&lt;0.005,0,(GJ51*(1+GJ$5/Setup!$C$36)+IF($V52=17,N($F52),0))-CN52-EL52)</f>
        <v>0</v>
      </c>
      <c r="GK52" s="48" t="n">
        <f aca="false">IF((GK51*(1+GK$5/Setup!$C$36)+IF($V52=18,N($F52),0))-CO52-EM52&lt;0.005,0,(GK51*(1+GK$5/Setup!$C$36)+IF($V52=18,N($F52),0))-CO52-EM52)</f>
        <v>0</v>
      </c>
      <c r="GL52" s="48" t="n">
        <f aca="false">IF((GL51*(1+GL$5/Setup!$C$36)+IF($V52=19,N($F52),0))-CP52-EN52&lt;0.005,0,(GL51*(1+GL$5/Setup!$C$36)+IF($V52=19,N($F52),0))-CP52-EN52)</f>
        <v>0</v>
      </c>
      <c r="GM52" s="48" t="n">
        <f aca="false">IF((GM51*(1+GM$5/Setup!$C$36)+IF($V52=20,N($F52),0))-CQ52-EO52&lt;0.005,0,(GM51*(1+GM$5/Setup!$C$36)+IF($V52=20,N($F52),0))-CQ52-EO52)</f>
        <v>0</v>
      </c>
      <c r="GN52" s="48" t="n">
        <f aca="false">IF((GN51*(1+GN$5/Setup!$C$36)+IF($V52=21,N($F52),0))-CR52-EP52&lt;0.005,0,(GN51*(1+GN$5/Setup!$C$36)+IF($V52=21,N($F52),0))-CR52-EP52)</f>
        <v>0</v>
      </c>
      <c r="GO52" s="48" t="n">
        <f aca="false">IF((GO51*(1+GO$5/Setup!$C$36)+IF($V52=22,N($F52),0))-CS52-EQ52&lt;0.005,0,(GO51*(1+GO$5/Setup!$C$36)+IF($V52=22,N($F52),0))-CS52-EQ52)</f>
        <v>0</v>
      </c>
      <c r="GP52" s="48" t="n">
        <f aca="false">IF((GP51*(1+GP$5/Setup!$C$36)+IF($V52=23,N($F52),0))-CT52-ER52&lt;0.005,0,(GP51*(1+GP$5/Setup!$C$36)+IF($V52=23,N($F52),0))-CT52-ER52)</f>
        <v>0</v>
      </c>
      <c r="GQ52" s="48" t="n">
        <f aca="false">IF((GQ51*(1+GQ$5/Setup!$C$36)+IF($V52=24,N($F52),0))-CU52-ES52&lt;0.005,0,(GQ51*(1+GQ$5/Setup!$C$36)+IF($V52=24,N($F52),0))-CU52-ES52)</f>
        <v>0</v>
      </c>
      <c r="GR52" s="48" t="n">
        <f aca="false">IF((GR51*(1+GR$5/Setup!$C$36)+IF($V52=25,N($F52),0))-CV52-ET52&lt;0.005,0,(GR51*(1+GR$5/Setup!$C$36)+IF($V52=25,N($F52),0))-CV52-ET52)</f>
        <v>0</v>
      </c>
      <c r="GS52" s="48" t="n">
        <f aca="false">IF((GS51*(1+GS$5/Setup!$C$36)+IF($V52=26,N($F52),0))-CW52-EU52&lt;0.005,0,(GS51*(1+GS$5/Setup!$C$36)+IF($V52=26,N($F52),0))-CW52-EU52)</f>
        <v>0</v>
      </c>
      <c r="GT52" s="48" t="n">
        <f aca="false">IF((GT51*(1+GT$5/Setup!$C$36)+IF($V52=27,N($F52),0))-CX52-EV52&lt;0.005,0,(GT51*(1+GT$5/Setup!$C$36)+IF($V52=27,N($F52),0))-CX52-EV52)</f>
        <v>0</v>
      </c>
      <c r="GU52" s="48" t="n">
        <f aca="false">IF((GU51*(1+GU$5/Setup!$C$36)+IF($V52=28,N($F52),0))-CY52-EW52&lt;0.005,0,(GU51*(1+GU$5/Setup!$C$36)+IF($V52=28,N($F52),0))-CY52-EW52)</f>
        <v>0</v>
      </c>
      <c r="GV52" s="48" t="n">
        <f aca="false">IF((GV51*(1+GV$5/Setup!$C$36)+IF($V52=29,N($F52),0))-CZ52-EX52&lt;0.005,0,(GV51*(1+GV$5/Setup!$C$36)+IF($V52=29,N($F52),0))-CZ52-EX52)</f>
        <v>0</v>
      </c>
      <c r="GW52" s="48" t="n">
        <f aca="false">IF((GW51*(1+GW$5/Setup!$C$36)+IF($V52=30,N($F52),0))-DA52-EY52&lt;0.005,0,(GW51*(1+GW$5/Setup!$C$36)+IF($V52=30,N($F52),0))-DA52-EY52)</f>
        <v>0</v>
      </c>
      <c r="GX52" s="48" t="n">
        <f aca="false">IF((GX51*(1+GX$5/Setup!$C$36)+IF($V52=31,N($F52),0))-DB52-EZ52&lt;0.005,0,(GX51*(1+GX$5/Setup!$C$36)+IF($V52=31,N($F52),0))-DB52-EZ52)</f>
        <v>0</v>
      </c>
      <c r="GY52" s="48" t="n">
        <f aca="false">IF((GY51*(1+GY$5/Setup!$C$36)+IF($V52=32,N($F52),0))-DC52-FA52&lt;0.005,0,(GY51*(1+GY$5/Setup!$C$36)+IF($V52=32,N($F52),0))-DC52-FA52)</f>
        <v>0</v>
      </c>
      <c r="GZ52" s="48" t="n">
        <f aca="false">IF((GZ51*(1+GZ$5/Setup!$C$36)+IF($V52=33,N($F52),0))-DD52-FB52&lt;0.005,0,(GZ51*(1+GZ$5/Setup!$C$36)+IF($V52=33,N($F52),0))-DD52-FB52)</f>
        <v>0</v>
      </c>
      <c r="HA52" s="48" t="n">
        <f aca="false">IF((HA51*(1+HA$5/Setup!$C$36)+IF($V52=34,N($F52),0))-DE52-FC52&lt;0.005,0,(HA51*(1+HA$5/Setup!$C$36)+IF($V52=34,N($F52),0))-DE52-FC52)</f>
        <v>0</v>
      </c>
      <c r="HB52" s="48" t="n">
        <f aca="false">IF((HB51*(1+HB$5/Setup!$C$36)+IF($V52=35,N($F52),0))-DF52-FD52&lt;0.005,0,(HB51*(1+HB$5/Setup!$C$36)+IF($V52=35,N($F52),0))-DF52-FD52)</f>
        <v>0</v>
      </c>
      <c r="HC52" s="48" t="n">
        <f aca="false">IF((HC51*(1+HC$5/Setup!$C$36)+IF($V52=36,N($F52),0))-DG52-FE52&lt;0.005,0,(HC51*(1+HC$5/Setup!$C$36)+IF($V52=36,N($F52),0))-DG52-FE52)</f>
        <v>0</v>
      </c>
      <c r="HD52" s="48" t="n">
        <f aca="false">IF((HD51*(1+HD$5/Setup!$C$36)+IF($V52=37,N($F52),0))-DH52-FF52&lt;0.005,0,(HD51*(1+HD$5/Setup!$C$36)+IF($V52=37,N($F52),0))-DH52-FF52)</f>
        <v>0</v>
      </c>
      <c r="HE52" s="48" t="n">
        <f aca="false">IF((HE51*(1+HE$5/Setup!$C$36)+IF($V52=38,N($F52),0))-DI52-FG52&lt;0.005,0,(HE51*(1+HE$5/Setup!$C$36)+IF($V52=38,N($F52),0))-DI52-FG52)</f>
        <v>0</v>
      </c>
      <c r="HF52" s="48" t="n">
        <f aca="false">IF((HF51*(1+HF$5/Setup!$C$36)+IF($V52=39,N($F52),0))-DJ52-FH52&lt;0.005,0,(HF51*(1+HF$5/Setup!$C$36)+IF($V52=39,N($F52),0))-DJ52-FH52)</f>
        <v>0</v>
      </c>
      <c r="HG52" s="48" t="n">
        <f aca="false">IF((HG51*(1+HG$5/Setup!$C$36)+IF($V52=40,N($F52),0))-DK52-FI52&lt;0.005,0,(HG51*(1+HG$5/Setup!$C$36)+IF($V52=40,N($F52),0))-DK52-FI52)</f>
        <v>0</v>
      </c>
      <c r="HH52" s="48" t="n">
        <f aca="false">IF((HH51*(1+HH$5/Setup!$C$36)+IF($V52=41,N($F52),0))-DL52-FJ52&lt;0.005,0,(HH51*(1+HH$5/Setup!$C$36)+IF($V52=41,N($F52),0))-DL52-FJ52)</f>
        <v>0</v>
      </c>
      <c r="HI52" s="48" t="n">
        <f aca="false">IF((HI51*(1+HI$5/Setup!$C$36)+IF($V52=42,N($F52),0))-DM52-FK52&lt;0.005,0,(HI51*(1+HI$5/Setup!$C$36)+IF($V52=42,N($F52),0))-DM52-FK52)</f>
        <v>0</v>
      </c>
      <c r="HJ52" s="48" t="n">
        <f aca="false">IF((HJ51*(1+HJ$5/Setup!$C$36)+IF($V52=43,N($F52),0))-DN52-FL52&lt;0.005,0,(HJ51*(1+HJ$5/Setup!$C$36)+IF($V52=43,N($F52),0))-DN52-FL52)</f>
        <v>0</v>
      </c>
      <c r="HK52" s="48" t="n">
        <f aca="false">IF((HK51*(1+HK$5/Setup!$C$36)+IF($V52=44,N($F52),0))-DO52-FM52&lt;0.005,0,(HK51*(1+HK$5/Setup!$C$36)+IF($V52=44,N($F52),0))-DO52-FM52)</f>
        <v>0</v>
      </c>
      <c r="HL52" s="48" t="n">
        <f aca="false">IF((HL51*(1+HL$5/Setup!$C$36)+IF($V52=45,N($F52),0))-DP52-FN52&lt;0.005,0,(HL51*(1+HL$5/Setup!$C$36)+IF($V52=45,N($F52),0))-DP52-FN52)</f>
        <v>0</v>
      </c>
      <c r="HM52" s="48" t="n">
        <f aca="false">IF((HM51*(1+HM$5/Setup!$C$36)+IF($V52=46,N($F52),0))-DQ52-FO52&lt;0.005,0,(HM51*(1+HM$5/Setup!$C$36)+IF($V52=46,N($F52),0))-DQ52-FO52)</f>
        <v>0</v>
      </c>
      <c r="HN52" s="48" t="n">
        <f aca="false">IF((HN51*(1+HN$5/Setup!$C$36)+IF($V52=47,N($F52),0))-DR52-FP52&lt;0.005,0,(HN51*(1+HN$5/Setup!$C$36)+IF($V52=47,N($F52),0))-DR52-FP52)</f>
        <v>0</v>
      </c>
      <c r="HO52" s="48" t="n">
        <f aca="false">IF((HO51*(1+HO$5/Setup!$C$36)+IF($V52=48,N($F52),0))-DS52-FQ52&lt;0.005,0,(HO51*(1+HO$5/Setup!$C$36)+IF($V52=48,N($F52),0))-DS52-FQ52)</f>
        <v>0</v>
      </c>
      <c r="HP52" s="48" t="n">
        <f aca="false">IF((HP51*(1+HP$5/Setup!$C$36)+IF($V52=49,N($F52),0))-DT52-FR52&lt;0.005,0,(HP51*(1+HP$5/Setup!$C$36)+IF($V52=49,N($F52),0))-DT52-FR52)</f>
        <v>0</v>
      </c>
      <c r="HQ52" s="48" t="n">
        <f aca="false">IF((HQ51*(1+HQ$5/Setup!$C$36)+IF($V52=50,N($F52),0))-DU52-FS52&lt;0.005,0,(HQ51*(1+HQ$5/Setup!$C$36)+IF($V52=50,N($F52),0))-DU52-FS52)</f>
        <v>0</v>
      </c>
    </row>
    <row r="53" customFormat="false" ht="15" hidden="false" customHeight="false" outlineLevel="0" collapsed="false">
      <c r="A53" s="44" t="n">
        <v>45</v>
      </c>
      <c r="B53" s="45" t="n">
        <f aca="false">IF(Setup!$C$7="Every month",EDATE(Setup!$C$8,($A53-1)),IF(Setup!$C$7="Twice a month",DATE(YEAR(Setup!$C$8),MONTH(Setup!$C$8)+INT((($A53-1)+Setup!$C$41)/2),MIN(IF(MOD(($A53-1)+Setup!$C$41,2)=0,Setup!$C$39,Setup!$C$40),DAY(EOMONTH(DATE(YEAR(Setup!$C$8),MONTH(Setup!$C$8)+INT((($A53-1)+Setup!$C$41)/2),1),0)))),Setup!$C$8+($A53-1)*IF(Setup!$C$7="Every week",7,14)))</f>
        <v>46941</v>
      </c>
      <c r="C53" s="45" t="n">
        <f aca="false">IF(Setup!$C$7="Every month",EDATE(Setup!$C$8,$A53),IF(Setup!$C$7="Twice a month",DATE(YEAR(Setup!$C$8),MONTH(Setup!$C$8)+INT(($A53+Setup!$C$41)/2),MIN(IF(MOD($A53+Setup!$C$41,2)=0,Setup!$C$39,Setup!$C$40),DAY(EOMONTH(DATE(YEAR(Setup!$C$8),MONTH(Setup!$C$8)+INT(($A53+Setup!$C$41)/2),1),0)))),Setup!$C$8+$A53*IF(Setup!$C$7="Every week",7,14)))</f>
        <v>46955</v>
      </c>
      <c r="D53" s="46"/>
      <c r="E53" s="47"/>
      <c r="F53" s="47"/>
      <c r="G53" s="47"/>
      <c r="H53" s="47"/>
      <c r="I53" s="48" t="n">
        <f aca="false">N(Setup!$C$11)+N(E53)</f>
        <v>100</v>
      </c>
      <c r="J53" s="48" t="n">
        <f aca="false">MIN(Setup!$C$37,MAX(I53,0))</f>
        <v>9.23076923076923</v>
      </c>
      <c r="K53" s="48" t="n">
        <f aca="false">MIN(MAX(N(Setup!$C$14)-L52,0),MAX(I53-J53,0))</f>
        <v>0</v>
      </c>
      <c r="L53" s="48" t="n">
        <f aca="false">L52+K53-N(G53)</f>
        <v>500</v>
      </c>
      <c r="M53" s="48" t="n">
        <f aca="false">M52+J53-N(H53)</f>
        <v>415.384615384615</v>
      </c>
      <c r="N53" s="48" t="n">
        <f aca="false">SUM(BX53:DU53)</f>
        <v>0</v>
      </c>
      <c r="O53" s="48" t="n">
        <f aca="false">SUM(Z53:BW53)-N53</f>
        <v>65</v>
      </c>
      <c r="P53" s="48" t="n">
        <f aca="false">MAX(I53-J53-K53,0)+O53</f>
        <v>155.769230769231</v>
      </c>
      <c r="Q53" s="48" t="n">
        <f aca="false">SUM(DV53:FS53)</f>
        <v>0</v>
      </c>
      <c r="R53" s="49" t="n">
        <f aca="false">N53+J53+K53+Q53</f>
        <v>9.23076923076923</v>
      </c>
      <c r="S53" s="48" t="n">
        <f aca="false">T53-T52-N(F53)+N53+Q53</f>
        <v>0</v>
      </c>
      <c r="T53" s="49" t="n">
        <f aca="false">SUM(FT53:HQ53)</f>
        <v>0</v>
      </c>
      <c r="U53" s="44" t="str">
        <f aca="false">IF(T52&lt;0.005,"",INDEX(Helpers!$C$2:$C$51,IF(_xlfn.MINIFS($DV$6:$FS$6,DV53:FS53,"&gt;0.005")=0,V53,_xlfn.MINIFS($DV$6:$FS$6,DV53:FS53,"&gt;0.005"))))</f>
        <v/>
      </c>
      <c r="V53" s="44" t="n">
        <f aca="false">IF(_xlfn.MINIFS($FT$6:$HQ$6,FT52:HQ52,"&gt;0.005")=0,1,_xlfn.MINIFS($FT$6:$HQ$6,FT52:HQ52,"&gt;0.005"))</f>
        <v>1</v>
      </c>
      <c r="W53" s="44" t="n">
        <f aca="false">IF(AND(D53&lt;&gt;"Paid",T52&gt;0.005),1,0)</f>
        <v>0</v>
      </c>
      <c r="X53" s="48" t="n">
        <f aca="false">SUMPRODUCT(((Helpers!$G$2:$G$51*(1+(Helpers!$D$2:$D$51+0.000000001)/12)^(($B53-Setup!$C$8)/(365.25/12))-Helpers!$E$2:$E$51*((1+(Helpers!$D$2:$D$51+0.000000001)/12)^(($B53-Setup!$C$8)/(365.25/12))-1)/((Helpers!$D$2:$D$51+0.000000001)/12))&gt;0)*(Helpers!$G$2:$G$51*(1+(Helpers!$D$2:$D$51+0.000000001)/12)^(($B53-Setup!$C$8)/(365.25/12))-Helpers!$E$2:$E$51*((1+(Helpers!$D$2:$D$51+0.000000001)/12)^(($B53-Setup!$C$8)/(365.25/12))-1)/((Helpers!$D$2:$D$51+0.000000001)/12)))</f>
        <v>814.531743424084</v>
      </c>
      <c r="Y53" s="48"/>
      <c r="Z53" s="48" t="n">
        <f aca="false">IF(OR(N(Z$5)=0,Z$6=""),0,Z$5*((DATE(YEAR($B53),MONTH($B53),MIN(Z$6,DAY(EOMONTH($B53,0))))&gt;=$B53)*(DATE(YEAR($B53),MONTH($B53),MIN(Z$6,DAY(EOMONTH($B53,0))))&lt;$C53)+(DATE(YEAR($B53),MONTH($B53)+1,MIN(Z$6,DAY(EOMONTH($B53,1))))&gt;=$B53)*(DATE(YEAR($B53),MONTH($B53)+1,MIN(Z$6,DAY(EOMONTH($B53,1))))&lt;$C53)))</f>
        <v>25</v>
      </c>
      <c r="AA53" s="48" t="n">
        <f aca="false">IF(OR(N(AA$5)=0,AA$6=""),0,AA$5*((DATE(YEAR($B53),MONTH($B53),MIN(AA$6,DAY(EOMONTH($B53,0))))&gt;=$B53)*(DATE(YEAR($B53),MONTH($B53),MIN(AA$6,DAY(EOMONTH($B53,0))))&lt;$C53)+(DATE(YEAR($B53),MONTH($B53)+1,MIN(AA$6,DAY(EOMONTH($B53,1))))&gt;=$B53)*(DATE(YEAR($B53),MONTH($B53)+1,MIN(AA$6,DAY(EOMONTH($B53,1))))&lt;$C53)))</f>
        <v>40</v>
      </c>
      <c r="AB53" s="48" t="n">
        <f aca="false">IF(OR(N(AB$5)=0,AB$6=""),0,AB$5*((DATE(YEAR($B53),MONTH($B53),MIN(AB$6,DAY(EOMONTH($B53,0))))&gt;=$B53)*(DATE(YEAR($B53),MONTH($B53),MIN(AB$6,DAY(EOMONTH($B53,0))))&lt;$C53)+(DATE(YEAR($B53),MONTH($B53)+1,MIN(AB$6,DAY(EOMONTH($B53,1))))&gt;=$B53)*(DATE(YEAR($B53),MONTH($B53)+1,MIN(AB$6,DAY(EOMONTH($B53,1))))&lt;$C53)))</f>
        <v>0</v>
      </c>
      <c r="AC53" s="48" t="n">
        <f aca="false">IF(OR(N(AC$5)=0,AC$6=""),0,AC$5*((DATE(YEAR($B53),MONTH($B53),MIN(AC$6,DAY(EOMONTH($B53,0))))&gt;=$B53)*(DATE(YEAR($B53),MONTH($B53),MIN(AC$6,DAY(EOMONTH($B53,0))))&lt;$C53)+(DATE(YEAR($B53),MONTH($B53)+1,MIN(AC$6,DAY(EOMONTH($B53,1))))&gt;=$B53)*(DATE(YEAR($B53),MONTH($B53)+1,MIN(AC$6,DAY(EOMONTH($B53,1))))&lt;$C53)))</f>
        <v>0</v>
      </c>
      <c r="AD53" s="48" t="n">
        <f aca="false">IF(OR(N(AD$5)=0,AD$6=""),0,AD$5*((DATE(YEAR($B53),MONTH($B53),MIN(AD$6,DAY(EOMONTH($B53,0))))&gt;=$B53)*(DATE(YEAR($B53),MONTH($B53),MIN(AD$6,DAY(EOMONTH($B53,0))))&lt;$C53)+(DATE(YEAR($B53),MONTH($B53)+1,MIN(AD$6,DAY(EOMONTH($B53,1))))&gt;=$B53)*(DATE(YEAR($B53),MONTH($B53)+1,MIN(AD$6,DAY(EOMONTH($B53,1))))&lt;$C53)))</f>
        <v>0</v>
      </c>
      <c r="AE53" s="48" t="n">
        <f aca="false">IF(OR(N(AE$5)=0,AE$6=""),0,AE$5*((DATE(YEAR($B53),MONTH($B53),MIN(AE$6,DAY(EOMONTH($B53,0))))&gt;=$B53)*(DATE(YEAR($B53),MONTH($B53),MIN(AE$6,DAY(EOMONTH($B53,0))))&lt;$C53)+(DATE(YEAR($B53),MONTH($B53)+1,MIN(AE$6,DAY(EOMONTH($B53,1))))&gt;=$B53)*(DATE(YEAR($B53),MONTH($B53)+1,MIN(AE$6,DAY(EOMONTH($B53,1))))&lt;$C53)))</f>
        <v>0</v>
      </c>
      <c r="AF53" s="48" t="n">
        <f aca="false">IF(OR(N(AF$5)=0,AF$6=""),0,AF$5*((DATE(YEAR($B53),MONTH($B53),MIN(AF$6,DAY(EOMONTH($B53,0))))&gt;=$B53)*(DATE(YEAR($B53),MONTH($B53),MIN(AF$6,DAY(EOMONTH($B53,0))))&lt;$C53)+(DATE(YEAR($B53),MONTH($B53)+1,MIN(AF$6,DAY(EOMONTH($B53,1))))&gt;=$B53)*(DATE(YEAR($B53),MONTH($B53)+1,MIN(AF$6,DAY(EOMONTH($B53,1))))&lt;$C53)))</f>
        <v>0</v>
      </c>
      <c r="AG53" s="48" t="n">
        <f aca="false">IF(OR(N(AG$5)=0,AG$6=""),0,AG$5*((DATE(YEAR($B53),MONTH($B53),MIN(AG$6,DAY(EOMONTH($B53,0))))&gt;=$B53)*(DATE(YEAR($B53),MONTH($B53),MIN(AG$6,DAY(EOMONTH($B53,0))))&lt;$C53)+(DATE(YEAR($B53),MONTH($B53)+1,MIN(AG$6,DAY(EOMONTH($B53,1))))&gt;=$B53)*(DATE(YEAR($B53),MONTH($B53)+1,MIN(AG$6,DAY(EOMONTH($B53,1))))&lt;$C53)))</f>
        <v>0</v>
      </c>
      <c r="AH53" s="48" t="n">
        <f aca="false">IF(OR(N(AH$5)=0,AH$6=""),0,AH$5*((DATE(YEAR($B53),MONTH($B53),MIN(AH$6,DAY(EOMONTH($B53,0))))&gt;=$B53)*(DATE(YEAR($B53),MONTH($B53),MIN(AH$6,DAY(EOMONTH($B53,0))))&lt;$C53)+(DATE(YEAR($B53),MONTH($B53)+1,MIN(AH$6,DAY(EOMONTH($B53,1))))&gt;=$B53)*(DATE(YEAR($B53),MONTH($B53)+1,MIN(AH$6,DAY(EOMONTH($B53,1))))&lt;$C53)))</f>
        <v>0</v>
      </c>
      <c r="AI53" s="48" t="n">
        <f aca="false">IF(OR(N(AI$5)=0,AI$6=""),0,AI$5*((DATE(YEAR($B53),MONTH($B53),MIN(AI$6,DAY(EOMONTH($B53,0))))&gt;=$B53)*(DATE(YEAR($B53),MONTH($B53),MIN(AI$6,DAY(EOMONTH($B53,0))))&lt;$C53)+(DATE(YEAR($B53),MONTH($B53)+1,MIN(AI$6,DAY(EOMONTH($B53,1))))&gt;=$B53)*(DATE(YEAR($B53),MONTH($B53)+1,MIN(AI$6,DAY(EOMONTH($B53,1))))&lt;$C53)))</f>
        <v>0</v>
      </c>
      <c r="AJ53" s="48" t="n">
        <f aca="false">IF(OR(N(AJ$5)=0,AJ$6=""),0,AJ$5*((DATE(YEAR($B53),MONTH($B53),MIN(AJ$6,DAY(EOMONTH($B53,0))))&gt;=$B53)*(DATE(YEAR($B53),MONTH($B53),MIN(AJ$6,DAY(EOMONTH($B53,0))))&lt;$C53)+(DATE(YEAR($B53),MONTH($B53)+1,MIN(AJ$6,DAY(EOMONTH($B53,1))))&gt;=$B53)*(DATE(YEAR($B53),MONTH($B53)+1,MIN(AJ$6,DAY(EOMONTH($B53,1))))&lt;$C53)))</f>
        <v>0</v>
      </c>
      <c r="AK53" s="48" t="n">
        <f aca="false">IF(OR(N(AK$5)=0,AK$6=""),0,AK$5*((DATE(YEAR($B53),MONTH($B53),MIN(AK$6,DAY(EOMONTH($B53,0))))&gt;=$B53)*(DATE(YEAR($B53),MONTH($B53),MIN(AK$6,DAY(EOMONTH($B53,0))))&lt;$C53)+(DATE(YEAR($B53),MONTH($B53)+1,MIN(AK$6,DAY(EOMONTH($B53,1))))&gt;=$B53)*(DATE(YEAR($B53),MONTH($B53)+1,MIN(AK$6,DAY(EOMONTH($B53,1))))&lt;$C53)))</f>
        <v>0</v>
      </c>
      <c r="AL53" s="48" t="n">
        <f aca="false">IF(OR(N(AL$5)=0,AL$6=""),0,AL$5*((DATE(YEAR($B53),MONTH($B53),MIN(AL$6,DAY(EOMONTH($B53,0))))&gt;=$B53)*(DATE(YEAR($B53),MONTH($B53),MIN(AL$6,DAY(EOMONTH($B53,0))))&lt;$C53)+(DATE(YEAR($B53),MONTH($B53)+1,MIN(AL$6,DAY(EOMONTH($B53,1))))&gt;=$B53)*(DATE(YEAR($B53),MONTH($B53)+1,MIN(AL$6,DAY(EOMONTH($B53,1))))&lt;$C53)))</f>
        <v>0</v>
      </c>
      <c r="AM53" s="48" t="n">
        <f aca="false">IF(OR(N(AM$5)=0,AM$6=""),0,AM$5*((DATE(YEAR($B53),MONTH($B53),MIN(AM$6,DAY(EOMONTH($B53,0))))&gt;=$B53)*(DATE(YEAR($B53),MONTH($B53),MIN(AM$6,DAY(EOMONTH($B53,0))))&lt;$C53)+(DATE(YEAR($B53),MONTH($B53)+1,MIN(AM$6,DAY(EOMONTH($B53,1))))&gt;=$B53)*(DATE(YEAR($B53),MONTH($B53)+1,MIN(AM$6,DAY(EOMONTH($B53,1))))&lt;$C53)))</f>
        <v>0</v>
      </c>
      <c r="AN53" s="48" t="n">
        <f aca="false">IF(OR(N(AN$5)=0,AN$6=""),0,AN$5*((DATE(YEAR($B53),MONTH($B53),MIN(AN$6,DAY(EOMONTH($B53,0))))&gt;=$B53)*(DATE(YEAR($B53),MONTH($B53),MIN(AN$6,DAY(EOMONTH($B53,0))))&lt;$C53)+(DATE(YEAR($B53),MONTH($B53)+1,MIN(AN$6,DAY(EOMONTH($B53,1))))&gt;=$B53)*(DATE(YEAR($B53),MONTH($B53)+1,MIN(AN$6,DAY(EOMONTH($B53,1))))&lt;$C53)))</f>
        <v>0</v>
      </c>
      <c r="AO53" s="48" t="n">
        <f aca="false">IF(OR(N(AO$5)=0,AO$6=""),0,AO$5*((DATE(YEAR($B53),MONTH($B53),MIN(AO$6,DAY(EOMONTH($B53,0))))&gt;=$B53)*(DATE(YEAR($B53),MONTH($B53),MIN(AO$6,DAY(EOMONTH($B53,0))))&lt;$C53)+(DATE(YEAR($B53),MONTH($B53)+1,MIN(AO$6,DAY(EOMONTH($B53,1))))&gt;=$B53)*(DATE(YEAR($B53),MONTH($B53)+1,MIN(AO$6,DAY(EOMONTH($B53,1))))&lt;$C53)))</f>
        <v>0</v>
      </c>
      <c r="AP53" s="48" t="n">
        <f aca="false">IF(OR(N(AP$5)=0,AP$6=""),0,AP$5*((DATE(YEAR($B53),MONTH($B53),MIN(AP$6,DAY(EOMONTH($B53,0))))&gt;=$B53)*(DATE(YEAR($B53),MONTH($B53),MIN(AP$6,DAY(EOMONTH($B53,0))))&lt;$C53)+(DATE(YEAR($B53),MONTH($B53)+1,MIN(AP$6,DAY(EOMONTH($B53,1))))&gt;=$B53)*(DATE(YEAR($B53),MONTH($B53)+1,MIN(AP$6,DAY(EOMONTH($B53,1))))&lt;$C53)))</f>
        <v>0</v>
      </c>
      <c r="AQ53" s="48" t="n">
        <f aca="false">IF(OR(N(AQ$5)=0,AQ$6=""),0,AQ$5*((DATE(YEAR($B53),MONTH($B53),MIN(AQ$6,DAY(EOMONTH($B53,0))))&gt;=$B53)*(DATE(YEAR($B53),MONTH($B53),MIN(AQ$6,DAY(EOMONTH($B53,0))))&lt;$C53)+(DATE(YEAR($B53),MONTH($B53)+1,MIN(AQ$6,DAY(EOMONTH($B53,1))))&gt;=$B53)*(DATE(YEAR($B53),MONTH($B53)+1,MIN(AQ$6,DAY(EOMONTH($B53,1))))&lt;$C53)))</f>
        <v>0</v>
      </c>
      <c r="AR53" s="48" t="n">
        <f aca="false">IF(OR(N(AR$5)=0,AR$6=""),0,AR$5*((DATE(YEAR($B53),MONTH($B53),MIN(AR$6,DAY(EOMONTH($B53,0))))&gt;=$B53)*(DATE(YEAR($B53),MONTH($B53),MIN(AR$6,DAY(EOMONTH($B53,0))))&lt;$C53)+(DATE(YEAR($B53),MONTH($B53)+1,MIN(AR$6,DAY(EOMONTH($B53,1))))&gt;=$B53)*(DATE(YEAR($B53),MONTH($B53)+1,MIN(AR$6,DAY(EOMONTH($B53,1))))&lt;$C53)))</f>
        <v>0</v>
      </c>
      <c r="AS53" s="48" t="n">
        <f aca="false">IF(OR(N(AS$5)=0,AS$6=""),0,AS$5*((DATE(YEAR($B53),MONTH($B53),MIN(AS$6,DAY(EOMONTH($B53,0))))&gt;=$B53)*(DATE(YEAR($B53),MONTH($B53),MIN(AS$6,DAY(EOMONTH($B53,0))))&lt;$C53)+(DATE(YEAR($B53),MONTH($B53)+1,MIN(AS$6,DAY(EOMONTH($B53,1))))&gt;=$B53)*(DATE(YEAR($B53),MONTH($B53)+1,MIN(AS$6,DAY(EOMONTH($B53,1))))&lt;$C53)))</f>
        <v>0</v>
      </c>
      <c r="AT53" s="48" t="n">
        <f aca="false">IF(OR(N(AT$5)=0,AT$6=""),0,AT$5*((DATE(YEAR($B53),MONTH($B53),MIN(AT$6,DAY(EOMONTH($B53,0))))&gt;=$B53)*(DATE(YEAR($B53),MONTH($B53),MIN(AT$6,DAY(EOMONTH($B53,0))))&lt;$C53)+(DATE(YEAR($B53),MONTH($B53)+1,MIN(AT$6,DAY(EOMONTH($B53,1))))&gt;=$B53)*(DATE(YEAR($B53),MONTH($B53)+1,MIN(AT$6,DAY(EOMONTH($B53,1))))&lt;$C53)))</f>
        <v>0</v>
      </c>
      <c r="AU53" s="48" t="n">
        <f aca="false">IF(OR(N(AU$5)=0,AU$6=""),0,AU$5*((DATE(YEAR($B53),MONTH($B53),MIN(AU$6,DAY(EOMONTH($B53,0))))&gt;=$B53)*(DATE(YEAR($B53),MONTH($B53),MIN(AU$6,DAY(EOMONTH($B53,0))))&lt;$C53)+(DATE(YEAR($B53),MONTH($B53)+1,MIN(AU$6,DAY(EOMONTH($B53,1))))&gt;=$B53)*(DATE(YEAR($B53),MONTH($B53)+1,MIN(AU$6,DAY(EOMONTH($B53,1))))&lt;$C53)))</f>
        <v>0</v>
      </c>
      <c r="AV53" s="48" t="n">
        <f aca="false">IF(OR(N(AV$5)=0,AV$6=""),0,AV$5*((DATE(YEAR($B53),MONTH($B53),MIN(AV$6,DAY(EOMONTH($B53,0))))&gt;=$B53)*(DATE(YEAR($B53),MONTH($B53),MIN(AV$6,DAY(EOMONTH($B53,0))))&lt;$C53)+(DATE(YEAR($B53),MONTH($B53)+1,MIN(AV$6,DAY(EOMONTH($B53,1))))&gt;=$B53)*(DATE(YEAR($B53),MONTH($B53)+1,MIN(AV$6,DAY(EOMONTH($B53,1))))&lt;$C53)))</f>
        <v>0</v>
      </c>
      <c r="AW53" s="48" t="n">
        <f aca="false">IF(OR(N(AW$5)=0,AW$6=""),0,AW$5*((DATE(YEAR($B53),MONTH($B53),MIN(AW$6,DAY(EOMONTH($B53,0))))&gt;=$B53)*(DATE(YEAR($B53),MONTH($B53),MIN(AW$6,DAY(EOMONTH($B53,0))))&lt;$C53)+(DATE(YEAR($B53),MONTH($B53)+1,MIN(AW$6,DAY(EOMONTH($B53,1))))&gt;=$B53)*(DATE(YEAR($B53),MONTH($B53)+1,MIN(AW$6,DAY(EOMONTH($B53,1))))&lt;$C53)))</f>
        <v>0</v>
      </c>
      <c r="AX53" s="48" t="n">
        <f aca="false">IF(OR(N(AX$5)=0,AX$6=""),0,AX$5*((DATE(YEAR($B53),MONTH($B53),MIN(AX$6,DAY(EOMONTH($B53,0))))&gt;=$B53)*(DATE(YEAR($B53),MONTH($B53),MIN(AX$6,DAY(EOMONTH($B53,0))))&lt;$C53)+(DATE(YEAR($B53),MONTH($B53)+1,MIN(AX$6,DAY(EOMONTH($B53,1))))&gt;=$B53)*(DATE(YEAR($B53),MONTH($B53)+1,MIN(AX$6,DAY(EOMONTH($B53,1))))&lt;$C53)))</f>
        <v>0</v>
      </c>
      <c r="AY53" s="48" t="n">
        <f aca="false">IF(OR(N(AY$5)=0,AY$6=""),0,AY$5*((DATE(YEAR($B53),MONTH($B53),MIN(AY$6,DAY(EOMONTH($B53,0))))&gt;=$B53)*(DATE(YEAR($B53),MONTH($B53),MIN(AY$6,DAY(EOMONTH($B53,0))))&lt;$C53)+(DATE(YEAR($B53),MONTH($B53)+1,MIN(AY$6,DAY(EOMONTH($B53,1))))&gt;=$B53)*(DATE(YEAR($B53),MONTH($B53)+1,MIN(AY$6,DAY(EOMONTH($B53,1))))&lt;$C53)))</f>
        <v>0</v>
      </c>
      <c r="AZ53" s="48" t="n">
        <f aca="false">IF(OR(N(AZ$5)=0,AZ$6=""),0,AZ$5*((DATE(YEAR($B53),MONTH($B53),MIN(AZ$6,DAY(EOMONTH($B53,0))))&gt;=$B53)*(DATE(YEAR($B53),MONTH($B53),MIN(AZ$6,DAY(EOMONTH($B53,0))))&lt;$C53)+(DATE(YEAR($B53),MONTH($B53)+1,MIN(AZ$6,DAY(EOMONTH($B53,1))))&gt;=$B53)*(DATE(YEAR($B53),MONTH($B53)+1,MIN(AZ$6,DAY(EOMONTH($B53,1))))&lt;$C53)))</f>
        <v>0</v>
      </c>
      <c r="BA53" s="48" t="n">
        <f aca="false">IF(OR(N(BA$5)=0,BA$6=""),0,BA$5*((DATE(YEAR($B53),MONTH($B53),MIN(BA$6,DAY(EOMONTH($B53,0))))&gt;=$B53)*(DATE(YEAR($B53),MONTH($B53),MIN(BA$6,DAY(EOMONTH($B53,0))))&lt;$C53)+(DATE(YEAR($B53),MONTH($B53)+1,MIN(BA$6,DAY(EOMONTH($B53,1))))&gt;=$B53)*(DATE(YEAR($B53),MONTH($B53)+1,MIN(BA$6,DAY(EOMONTH($B53,1))))&lt;$C53)))</f>
        <v>0</v>
      </c>
      <c r="BB53" s="48" t="n">
        <f aca="false">IF(OR(N(BB$5)=0,BB$6=""),0,BB$5*((DATE(YEAR($B53),MONTH($B53),MIN(BB$6,DAY(EOMONTH($B53,0))))&gt;=$B53)*(DATE(YEAR($B53),MONTH($B53),MIN(BB$6,DAY(EOMONTH($B53,0))))&lt;$C53)+(DATE(YEAR($B53),MONTH($B53)+1,MIN(BB$6,DAY(EOMONTH($B53,1))))&gt;=$B53)*(DATE(YEAR($B53),MONTH($B53)+1,MIN(BB$6,DAY(EOMONTH($B53,1))))&lt;$C53)))</f>
        <v>0</v>
      </c>
      <c r="BC53" s="48" t="n">
        <f aca="false">IF(OR(N(BC$5)=0,BC$6=""),0,BC$5*((DATE(YEAR($B53),MONTH($B53),MIN(BC$6,DAY(EOMONTH($B53,0))))&gt;=$B53)*(DATE(YEAR($B53),MONTH($B53),MIN(BC$6,DAY(EOMONTH($B53,0))))&lt;$C53)+(DATE(YEAR($B53),MONTH($B53)+1,MIN(BC$6,DAY(EOMONTH($B53,1))))&gt;=$B53)*(DATE(YEAR($B53),MONTH($B53)+1,MIN(BC$6,DAY(EOMONTH($B53,1))))&lt;$C53)))</f>
        <v>0</v>
      </c>
      <c r="BD53" s="48" t="n">
        <f aca="false">IF(OR(N(BD$5)=0,BD$6=""),0,BD$5*((DATE(YEAR($B53),MONTH($B53),MIN(BD$6,DAY(EOMONTH($B53,0))))&gt;=$B53)*(DATE(YEAR($B53),MONTH($B53),MIN(BD$6,DAY(EOMONTH($B53,0))))&lt;$C53)+(DATE(YEAR($B53),MONTH($B53)+1,MIN(BD$6,DAY(EOMONTH($B53,1))))&gt;=$B53)*(DATE(YEAR($B53),MONTH($B53)+1,MIN(BD$6,DAY(EOMONTH($B53,1))))&lt;$C53)))</f>
        <v>0</v>
      </c>
      <c r="BE53" s="48" t="n">
        <f aca="false">IF(OR(N(BE$5)=0,BE$6=""),0,BE$5*((DATE(YEAR($B53),MONTH($B53),MIN(BE$6,DAY(EOMONTH($B53,0))))&gt;=$B53)*(DATE(YEAR($B53),MONTH($B53),MIN(BE$6,DAY(EOMONTH($B53,0))))&lt;$C53)+(DATE(YEAR($B53),MONTH($B53)+1,MIN(BE$6,DAY(EOMONTH($B53,1))))&gt;=$B53)*(DATE(YEAR($B53),MONTH($B53)+1,MIN(BE$6,DAY(EOMONTH($B53,1))))&lt;$C53)))</f>
        <v>0</v>
      </c>
      <c r="BF53" s="48" t="n">
        <f aca="false">IF(OR(N(BF$5)=0,BF$6=""),0,BF$5*((DATE(YEAR($B53),MONTH($B53),MIN(BF$6,DAY(EOMONTH($B53,0))))&gt;=$B53)*(DATE(YEAR($B53),MONTH($B53),MIN(BF$6,DAY(EOMONTH($B53,0))))&lt;$C53)+(DATE(YEAR($B53),MONTH($B53)+1,MIN(BF$6,DAY(EOMONTH($B53,1))))&gt;=$B53)*(DATE(YEAR($B53),MONTH($B53)+1,MIN(BF$6,DAY(EOMONTH($B53,1))))&lt;$C53)))</f>
        <v>0</v>
      </c>
      <c r="BG53" s="48" t="n">
        <f aca="false">IF(OR(N(BG$5)=0,BG$6=""),0,BG$5*((DATE(YEAR($B53),MONTH($B53),MIN(BG$6,DAY(EOMONTH($B53,0))))&gt;=$B53)*(DATE(YEAR($B53),MONTH($B53),MIN(BG$6,DAY(EOMONTH($B53,0))))&lt;$C53)+(DATE(YEAR($B53),MONTH($B53)+1,MIN(BG$6,DAY(EOMONTH($B53,1))))&gt;=$B53)*(DATE(YEAR($B53),MONTH($B53)+1,MIN(BG$6,DAY(EOMONTH($B53,1))))&lt;$C53)))</f>
        <v>0</v>
      </c>
      <c r="BH53" s="48" t="n">
        <f aca="false">IF(OR(N(BH$5)=0,BH$6=""),0,BH$5*((DATE(YEAR($B53),MONTH($B53),MIN(BH$6,DAY(EOMONTH($B53,0))))&gt;=$B53)*(DATE(YEAR($B53),MONTH($B53),MIN(BH$6,DAY(EOMONTH($B53,0))))&lt;$C53)+(DATE(YEAR($B53),MONTH($B53)+1,MIN(BH$6,DAY(EOMONTH($B53,1))))&gt;=$B53)*(DATE(YEAR($B53),MONTH($B53)+1,MIN(BH$6,DAY(EOMONTH($B53,1))))&lt;$C53)))</f>
        <v>0</v>
      </c>
      <c r="BI53" s="48" t="n">
        <f aca="false">IF(OR(N(BI$5)=0,BI$6=""),0,BI$5*((DATE(YEAR($B53),MONTH($B53),MIN(BI$6,DAY(EOMONTH($B53,0))))&gt;=$B53)*(DATE(YEAR($B53),MONTH($B53),MIN(BI$6,DAY(EOMONTH($B53,0))))&lt;$C53)+(DATE(YEAR($B53),MONTH($B53)+1,MIN(BI$6,DAY(EOMONTH($B53,1))))&gt;=$B53)*(DATE(YEAR($B53),MONTH($B53)+1,MIN(BI$6,DAY(EOMONTH($B53,1))))&lt;$C53)))</f>
        <v>0</v>
      </c>
      <c r="BJ53" s="48" t="n">
        <f aca="false">IF(OR(N(BJ$5)=0,BJ$6=""),0,BJ$5*((DATE(YEAR($B53),MONTH($B53),MIN(BJ$6,DAY(EOMONTH($B53,0))))&gt;=$B53)*(DATE(YEAR($B53),MONTH($B53),MIN(BJ$6,DAY(EOMONTH($B53,0))))&lt;$C53)+(DATE(YEAR($B53),MONTH($B53)+1,MIN(BJ$6,DAY(EOMONTH($B53,1))))&gt;=$B53)*(DATE(YEAR($B53),MONTH($B53)+1,MIN(BJ$6,DAY(EOMONTH($B53,1))))&lt;$C53)))</f>
        <v>0</v>
      </c>
      <c r="BK53" s="48" t="n">
        <f aca="false">IF(OR(N(BK$5)=0,BK$6=""),0,BK$5*((DATE(YEAR($B53),MONTH($B53),MIN(BK$6,DAY(EOMONTH($B53,0))))&gt;=$B53)*(DATE(YEAR($B53),MONTH($B53),MIN(BK$6,DAY(EOMONTH($B53,0))))&lt;$C53)+(DATE(YEAR($B53),MONTH($B53)+1,MIN(BK$6,DAY(EOMONTH($B53,1))))&gt;=$B53)*(DATE(YEAR($B53),MONTH($B53)+1,MIN(BK$6,DAY(EOMONTH($B53,1))))&lt;$C53)))</f>
        <v>0</v>
      </c>
      <c r="BL53" s="48" t="n">
        <f aca="false">IF(OR(N(BL$5)=0,BL$6=""),0,BL$5*((DATE(YEAR($B53),MONTH($B53),MIN(BL$6,DAY(EOMONTH($B53,0))))&gt;=$B53)*(DATE(YEAR($B53),MONTH($B53),MIN(BL$6,DAY(EOMONTH($B53,0))))&lt;$C53)+(DATE(YEAR($B53),MONTH($B53)+1,MIN(BL$6,DAY(EOMONTH($B53,1))))&gt;=$B53)*(DATE(YEAR($B53),MONTH($B53)+1,MIN(BL$6,DAY(EOMONTH($B53,1))))&lt;$C53)))</f>
        <v>0</v>
      </c>
      <c r="BM53" s="48" t="n">
        <f aca="false">IF(OR(N(BM$5)=0,BM$6=""),0,BM$5*((DATE(YEAR($B53),MONTH($B53),MIN(BM$6,DAY(EOMONTH($B53,0))))&gt;=$B53)*(DATE(YEAR($B53),MONTH($B53),MIN(BM$6,DAY(EOMONTH($B53,0))))&lt;$C53)+(DATE(YEAR($B53),MONTH($B53)+1,MIN(BM$6,DAY(EOMONTH($B53,1))))&gt;=$B53)*(DATE(YEAR($B53),MONTH($B53)+1,MIN(BM$6,DAY(EOMONTH($B53,1))))&lt;$C53)))</f>
        <v>0</v>
      </c>
      <c r="BN53" s="48" t="n">
        <f aca="false">IF(OR(N(BN$5)=0,BN$6=""),0,BN$5*((DATE(YEAR($B53),MONTH($B53),MIN(BN$6,DAY(EOMONTH($B53,0))))&gt;=$B53)*(DATE(YEAR($B53),MONTH($B53),MIN(BN$6,DAY(EOMONTH($B53,0))))&lt;$C53)+(DATE(YEAR($B53),MONTH($B53)+1,MIN(BN$6,DAY(EOMONTH($B53,1))))&gt;=$B53)*(DATE(YEAR($B53),MONTH($B53)+1,MIN(BN$6,DAY(EOMONTH($B53,1))))&lt;$C53)))</f>
        <v>0</v>
      </c>
      <c r="BO53" s="48" t="n">
        <f aca="false">IF(OR(N(BO$5)=0,BO$6=""),0,BO$5*((DATE(YEAR($B53),MONTH($B53),MIN(BO$6,DAY(EOMONTH($B53,0))))&gt;=$B53)*(DATE(YEAR($B53),MONTH($B53),MIN(BO$6,DAY(EOMONTH($B53,0))))&lt;$C53)+(DATE(YEAR($B53),MONTH($B53)+1,MIN(BO$6,DAY(EOMONTH($B53,1))))&gt;=$B53)*(DATE(YEAR($B53),MONTH($B53)+1,MIN(BO$6,DAY(EOMONTH($B53,1))))&lt;$C53)))</f>
        <v>0</v>
      </c>
      <c r="BP53" s="48" t="n">
        <f aca="false">IF(OR(N(BP$5)=0,BP$6=""),0,BP$5*((DATE(YEAR($B53),MONTH($B53),MIN(BP$6,DAY(EOMONTH($B53,0))))&gt;=$B53)*(DATE(YEAR($B53),MONTH($B53),MIN(BP$6,DAY(EOMONTH($B53,0))))&lt;$C53)+(DATE(YEAR($B53),MONTH($B53)+1,MIN(BP$6,DAY(EOMONTH($B53,1))))&gt;=$B53)*(DATE(YEAR($B53),MONTH($B53)+1,MIN(BP$6,DAY(EOMONTH($B53,1))))&lt;$C53)))</f>
        <v>0</v>
      </c>
      <c r="BQ53" s="48" t="n">
        <f aca="false">IF(OR(N(BQ$5)=0,BQ$6=""),0,BQ$5*((DATE(YEAR($B53),MONTH($B53),MIN(BQ$6,DAY(EOMONTH($B53,0))))&gt;=$B53)*(DATE(YEAR($B53),MONTH($B53),MIN(BQ$6,DAY(EOMONTH($B53,0))))&lt;$C53)+(DATE(YEAR($B53),MONTH($B53)+1,MIN(BQ$6,DAY(EOMONTH($B53,1))))&gt;=$B53)*(DATE(YEAR($B53),MONTH($B53)+1,MIN(BQ$6,DAY(EOMONTH($B53,1))))&lt;$C53)))</f>
        <v>0</v>
      </c>
      <c r="BR53" s="48" t="n">
        <f aca="false">IF(OR(N(BR$5)=0,BR$6=""),0,BR$5*((DATE(YEAR($B53),MONTH($B53),MIN(BR$6,DAY(EOMONTH($B53,0))))&gt;=$B53)*(DATE(YEAR($B53),MONTH($B53),MIN(BR$6,DAY(EOMONTH($B53,0))))&lt;$C53)+(DATE(YEAR($B53),MONTH($B53)+1,MIN(BR$6,DAY(EOMONTH($B53,1))))&gt;=$B53)*(DATE(YEAR($B53),MONTH($B53)+1,MIN(BR$6,DAY(EOMONTH($B53,1))))&lt;$C53)))</f>
        <v>0</v>
      </c>
      <c r="BS53" s="48" t="n">
        <f aca="false">IF(OR(N(BS$5)=0,BS$6=""),0,BS$5*((DATE(YEAR($B53),MONTH($B53),MIN(BS$6,DAY(EOMONTH($B53,0))))&gt;=$B53)*(DATE(YEAR($B53),MONTH($B53),MIN(BS$6,DAY(EOMONTH($B53,0))))&lt;$C53)+(DATE(YEAR($B53),MONTH($B53)+1,MIN(BS$6,DAY(EOMONTH($B53,1))))&gt;=$B53)*(DATE(YEAR($B53),MONTH($B53)+1,MIN(BS$6,DAY(EOMONTH($B53,1))))&lt;$C53)))</f>
        <v>0</v>
      </c>
      <c r="BT53" s="48" t="n">
        <f aca="false">IF(OR(N(BT$5)=0,BT$6=""),0,BT$5*((DATE(YEAR($B53),MONTH($B53),MIN(BT$6,DAY(EOMONTH($B53,0))))&gt;=$B53)*(DATE(YEAR($B53),MONTH($B53),MIN(BT$6,DAY(EOMONTH($B53,0))))&lt;$C53)+(DATE(YEAR($B53),MONTH($B53)+1,MIN(BT$6,DAY(EOMONTH($B53,1))))&gt;=$B53)*(DATE(YEAR($B53),MONTH($B53)+1,MIN(BT$6,DAY(EOMONTH($B53,1))))&lt;$C53)))</f>
        <v>0</v>
      </c>
      <c r="BU53" s="48" t="n">
        <f aca="false">IF(OR(N(BU$5)=0,BU$6=""),0,BU$5*((DATE(YEAR($B53),MONTH($B53),MIN(BU$6,DAY(EOMONTH($B53,0))))&gt;=$B53)*(DATE(YEAR($B53),MONTH($B53),MIN(BU$6,DAY(EOMONTH($B53,0))))&lt;$C53)+(DATE(YEAR($B53),MONTH($B53)+1,MIN(BU$6,DAY(EOMONTH($B53,1))))&gt;=$B53)*(DATE(YEAR($B53),MONTH($B53)+1,MIN(BU$6,DAY(EOMONTH($B53,1))))&lt;$C53)))</f>
        <v>0</v>
      </c>
      <c r="BV53" s="48" t="n">
        <f aca="false">IF(OR(N(BV$5)=0,BV$6=""),0,BV$5*((DATE(YEAR($B53),MONTH($B53),MIN(BV$6,DAY(EOMONTH($B53,0))))&gt;=$B53)*(DATE(YEAR($B53),MONTH($B53),MIN(BV$6,DAY(EOMONTH($B53,0))))&lt;$C53)+(DATE(YEAR($B53),MONTH($B53)+1,MIN(BV$6,DAY(EOMONTH($B53,1))))&gt;=$B53)*(DATE(YEAR($B53),MONTH($B53)+1,MIN(BV$6,DAY(EOMONTH($B53,1))))&lt;$C53)))</f>
        <v>0</v>
      </c>
      <c r="BW53" s="48" t="n">
        <f aca="false">IF(OR(N(BW$5)=0,BW$6=""),0,BW$5*((DATE(YEAR($B53),MONTH($B53),MIN(BW$6,DAY(EOMONTH($B53,0))))&gt;=$B53)*(DATE(YEAR($B53),MONTH($B53),MIN(BW$6,DAY(EOMONTH($B53,0))))&lt;$C53)+(DATE(YEAR($B53),MONTH($B53)+1,MIN(BW$6,DAY(EOMONTH($B53,1))))&gt;=$B53)*(DATE(YEAR($B53),MONTH($B53)+1,MIN(BW$6,DAY(EOMONTH($B53,1))))&lt;$C53)))</f>
        <v>0</v>
      </c>
      <c r="BX53" s="48" t="n">
        <f aca="false">MIN(Z53,(FT52*(1+FT$5/Setup!$C$36)+IF($V53=1,N($F53),0)))</f>
        <v>0</v>
      </c>
      <c r="BY53" s="48" t="n">
        <f aca="false">MIN(AA53,(FU52*(1+FU$5/Setup!$C$36)+IF($V53=2,N($F53),0)))</f>
        <v>0</v>
      </c>
      <c r="BZ53" s="48" t="n">
        <f aca="false">MIN(AB53,(FV52*(1+FV$5/Setup!$C$36)+IF($V53=3,N($F53),0)))</f>
        <v>0</v>
      </c>
      <c r="CA53" s="48" t="n">
        <f aca="false">MIN(AC53,(FW52*(1+FW$5/Setup!$C$36)+IF($V53=4,N($F53),0)))</f>
        <v>0</v>
      </c>
      <c r="CB53" s="48" t="n">
        <f aca="false">MIN(AD53,(FX52*(1+FX$5/Setup!$C$36)+IF($V53=5,N($F53),0)))</f>
        <v>0</v>
      </c>
      <c r="CC53" s="48" t="n">
        <f aca="false">MIN(AE53,(FY52*(1+FY$5/Setup!$C$36)+IF($V53=6,N($F53),0)))</f>
        <v>0</v>
      </c>
      <c r="CD53" s="48" t="n">
        <f aca="false">MIN(AF53,(FZ52*(1+FZ$5/Setup!$C$36)+IF($V53=7,N($F53),0)))</f>
        <v>0</v>
      </c>
      <c r="CE53" s="48" t="n">
        <f aca="false">MIN(AG53,(GA52*(1+GA$5/Setup!$C$36)+IF($V53=8,N($F53),0)))</f>
        <v>0</v>
      </c>
      <c r="CF53" s="48" t="n">
        <f aca="false">MIN(AH53,(GB52*(1+GB$5/Setup!$C$36)+IF($V53=9,N($F53),0)))</f>
        <v>0</v>
      </c>
      <c r="CG53" s="48" t="n">
        <f aca="false">MIN(AI53,(GC52*(1+GC$5/Setup!$C$36)+IF($V53=10,N($F53),0)))</f>
        <v>0</v>
      </c>
      <c r="CH53" s="48" t="n">
        <f aca="false">MIN(AJ53,(GD52*(1+GD$5/Setup!$C$36)+IF($V53=11,N($F53),0)))</f>
        <v>0</v>
      </c>
      <c r="CI53" s="48" t="n">
        <f aca="false">MIN(AK53,(GE52*(1+GE$5/Setup!$C$36)+IF($V53=12,N($F53),0)))</f>
        <v>0</v>
      </c>
      <c r="CJ53" s="48" t="n">
        <f aca="false">MIN(AL53,(GF52*(1+GF$5/Setup!$C$36)+IF($V53=13,N($F53),0)))</f>
        <v>0</v>
      </c>
      <c r="CK53" s="48" t="n">
        <f aca="false">MIN(AM53,(GG52*(1+GG$5/Setup!$C$36)+IF($V53=14,N($F53),0)))</f>
        <v>0</v>
      </c>
      <c r="CL53" s="48" t="n">
        <f aca="false">MIN(AN53,(GH52*(1+GH$5/Setup!$C$36)+IF($V53=15,N($F53),0)))</f>
        <v>0</v>
      </c>
      <c r="CM53" s="48" t="n">
        <f aca="false">MIN(AO53,(GI52*(1+GI$5/Setup!$C$36)+IF($V53=16,N($F53),0)))</f>
        <v>0</v>
      </c>
      <c r="CN53" s="48" t="n">
        <f aca="false">MIN(AP53,(GJ52*(1+GJ$5/Setup!$C$36)+IF($V53=17,N($F53),0)))</f>
        <v>0</v>
      </c>
      <c r="CO53" s="48" t="n">
        <f aca="false">MIN(AQ53,(GK52*(1+GK$5/Setup!$C$36)+IF($V53=18,N($F53),0)))</f>
        <v>0</v>
      </c>
      <c r="CP53" s="48" t="n">
        <f aca="false">MIN(AR53,(GL52*(1+GL$5/Setup!$C$36)+IF($V53=19,N($F53),0)))</f>
        <v>0</v>
      </c>
      <c r="CQ53" s="48" t="n">
        <f aca="false">MIN(AS53,(GM52*(1+GM$5/Setup!$C$36)+IF($V53=20,N($F53),0)))</f>
        <v>0</v>
      </c>
      <c r="CR53" s="48" t="n">
        <f aca="false">MIN(AT53,(GN52*(1+GN$5/Setup!$C$36)+IF($V53=21,N($F53),0)))</f>
        <v>0</v>
      </c>
      <c r="CS53" s="48" t="n">
        <f aca="false">MIN(AU53,(GO52*(1+GO$5/Setup!$C$36)+IF($V53=22,N($F53),0)))</f>
        <v>0</v>
      </c>
      <c r="CT53" s="48" t="n">
        <f aca="false">MIN(AV53,(GP52*(1+GP$5/Setup!$C$36)+IF($V53=23,N($F53),0)))</f>
        <v>0</v>
      </c>
      <c r="CU53" s="48" t="n">
        <f aca="false">MIN(AW53,(GQ52*(1+GQ$5/Setup!$C$36)+IF($V53=24,N($F53),0)))</f>
        <v>0</v>
      </c>
      <c r="CV53" s="48" t="n">
        <f aca="false">MIN(AX53,(GR52*(1+GR$5/Setup!$C$36)+IF($V53=25,N($F53),0)))</f>
        <v>0</v>
      </c>
      <c r="CW53" s="48" t="n">
        <f aca="false">MIN(AY53,(GS52*(1+GS$5/Setup!$C$36)+IF($V53=26,N($F53),0)))</f>
        <v>0</v>
      </c>
      <c r="CX53" s="48" t="n">
        <f aca="false">MIN(AZ53,(GT52*(1+GT$5/Setup!$C$36)+IF($V53=27,N($F53),0)))</f>
        <v>0</v>
      </c>
      <c r="CY53" s="48" t="n">
        <f aca="false">MIN(BA53,(GU52*(1+GU$5/Setup!$C$36)+IF($V53=28,N($F53),0)))</f>
        <v>0</v>
      </c>
      <c r="CZ53" s="48" t="n">
        <f aca="false">MIN(BB53,(GV52*(1+GV$5/Setup!$C$36)+IF($V53=29,N($F53),0)))</f>
        <v>0</v>
      </c>
      <c r="DA53" s="48" t="n">
        <f aca="false">MIN(BC53,(GW52*(1+GW$5/Setup!$C$36)+IF($V53=30,N($F53),0)))</f>
        <v>0</v>
      </c>
      <c r="DB53" s="48" t="n">
        <f aca="false">MIN(BD53,(GX52*(1+GX$5/Setup!$C$36)+IF($V53=31,N($F53),0)))</f>
        <v>0</v>
      </c>
      <c r="DC53" s="48" t="n">
        <f aca="false">MIN(BE53,(GY52*(1+GY$5/Setup!$C$36)+IF($V53=32,N($F53),0)))</f>
        <v>0</v>
      </c>
      <c r="DD53" s="48" t="n">
        <f aca="false">MIN(BF53,(GZ52*(1+GZ$5/Setup!$C$36)+IF($V53=33,N($F53),0)))</f>
        <v>0</v>
      </c>
      <c r="DE53" s="48" t="n">
        <f aca="false">MIN(BG53,(HA52*(1+HA$5/Setup!$C$36)+IF($V53=34,N($F53),0)))</f>
        <v>0</v>
      </c>
      <c r="DF53" s="48" t="n">
        <f aca="false">MIN(BH53,(HB52*(1+HB$5/Setup!$C$36)+IF($V53=35,N($F53),0)))</f>
        <v>0</v>
      </c>
      <c r="DG53" s="48" t="n">
        <f aca="false">MIN(BI53,(HC52*(1+HC$5/Setup!$C$36)+IF($V53=36,N($F53),0)))</f>
        <v>0</v>
      </c>
      <c r="DH53" s="48" t="n">
        <f aca="false">MIN(BJ53,(HD52*(1+HD$5/Setup!$C$36)+IF($V53=37,N($F53),0)))</f>
        <v>0</v>
      </c>
      <c r="DI53" s="48" t="n">
        <f aca="false">MIN(BK53,(HE52*(1+HE$5/Setup!$C$36)+IF($V53=38,N($F53),0)))</f>
        <v>0</v>
      </c>
      <c r="DJ53" s="48" t="n">
        <f aca="false">MIN(BL53,(HF52*(1+HF$5/Setup!$C$36)+IF($V53=39,N($F53),0)))</f>
        <v>0</v>
      </c>
      <c r="DK53" s="48" t="n">
        <f aca="false">MIN(BM53,(HG52*(1+HG$5/Setup!$C$36)+IF($V53=40,N($F53),0)))</f>
        <v>0</v>
      </c>
      <c r="DL53" s="48" t="n">
        <f aca="false">MIN(BN53,(HH52*(1+HH$5/Setup!$C$36)+IF($V53=41,N($F53),0)))</f>
        <v>0</v>
      </c>
      <c r="DM53" s="48" t="n">
        <f aca="false">MIN(BO53,(HI52*(1+HI$5/Setup!$C$36)+IF($V53=42,N($F53),0)))</f>
        <v>0</v>
      </c>
      <c r="DN53" s="48" t="n">
        <f aca="false">MIN(BP53,(HJ52*(1+HJ$5/Setup!$C$36)+IF($V53=43,N($F53),0)))</f>
        <v>0</v>
      </c>
      <c r="DO53" s="48" t="n">
        <f aca="false">MIN(BQ53,(HK52*(1+HK$5/Setup!$C$36)+IF($V53=44,N($F53),0)))</f>
        <v>0</v>
      </c>
      <c r="DP53" s="48" t="n">
        <f aca="false">MIN(BR53,(HL52*(1+HL$5/Setup!$C$36)+IF($V53=45,N($F53),0)))</f>
        <v>0</v>
      </c>
      <c r="DQ53" s="48" t="n">
        <f aca="false">MIN(BS53,(HM52*(1+HM$5/Setup!$C$36)+IF($V53=46,N($F53),0)))</f>
        <v>0</v>
      </c>
      <c r="DR53" s="48" t="n">
        <f aca="false">MIN(BT53,(HN52*(1+HN$5/Setup!$C$36)+IF($V53=47,N($F53),0)))</f>
        <v>0</v>
      </c>
      <c r="DS53" s="48" t="n">
        <f aca="false">MIN(BU53,(HO52*(1+HO$5/Setup!$C$36)+IF($V53=48,N($F53),0)))</f>
        <v>0</v>
      </c>
      <c r="DT53" s="48" t="n">
        <f aca="false">MIN(BV53,(HP52*(1+HP$5/Setup!$C$36)+IF($V53=49,N($F53),0)))</f>
        <v>0</v>
      </c>
      <c r="DU53" s="48" t="n">
        <f aca="false">MIN(BW53,(HQ52*(1+HQ$5/Setup!$C$36)+IF($V53=50,N($F53),0)))</f>
        <v>0</v>
      </c>
      <c r="DV53" s="48" t="n">
        <f aca="false">MIN(MAX((FT52*(1+FT$5/Setup!$C$36)+IF($V53=1,N($F53),0))-BX53,0),MAX($P53-0,0))</f>
        <v>0</v>
      </c>
      <c r="DW53" s="48" t="n">
        <f aca="false">MIN(MAX((FU52*(1+FU$5/Setup!$C$36)+IF($V53=2,N($F53),0))-BY53,0),MAX($P53-SUM(DV53:DV53),0))</f>
        <v>0</v>
      </c>
      <c r="DX53" s="48" t="n">
        <f aca="false">MIN(MAX((FV52*(1+FV$5/Setup!$C$36)+IF($V53=3,N($F53),0))-BZ53,0),MAX($P53-SUM(DV53:DW53),0))</f>
        <v>0</v>
      </c>
      <c r="DY53" s="48" t="n">
        <f aca="false">MIN(MAX((FW52*(1+FW$5/Setup!$C$36)+IF($V53=4,N($F53),0))-CA53,0),MAX($P53-SUM(DV53:DX53),0))</f>
        <v>0</v>
      </c>
      <c r="DZ53" s="48" t="n">
        <f aca="false">MIN(MAX((FX52*(1+FX$5/Setup!$C$36)+IF($V53=5,N($F53),0))-CB53,0),MAX($P53-SUM(DV53:DY53),0))</f>
        <v>0</v>
      </c>
      <c r="EA53" s="48" t="n">
        <f aca="false">MIN(MAX((FY52*(1+FY$5/Setup!$C$36)+IF($V53=6,N($F53),0))-CC53,0),MAX($P53-SUM(DV53:DZ53),0))</f>
        <v>0</v>
      </c>
      <c r="EB53" s="48" t="n">
        <f aca="false">MIN(MAX((FZ52*(1+FZ$5/Setup!$C$36)+IF($V53=7,N($F53),0))-CD53,0),MAX($P53-SUM(DV53:EA53),0))</f>
        <v>0</v>
      </c>
      <c r="EC53" s="48" t="n">
        <f aca="false">MIN(MAX((GA52*(1+GA$5/Setup!$C$36)+IF($V53=8,N($F53),0))-CE53,0),MAX($P53-SUM(DV53:EB53),0))</f>
        <v>0</v>
      </c>
      <c r="ED53" s="48" t="n">
        <f aca="false">MIN(MAX((GB52*(1+GB$5/Setup!$C$36)+IF($V53=9,N($F53),0))-CF53,0),MAX($P53-SUM(DV53:EC53),0))</f>
        <v>0</v>
      </c>
      <c r="EE53" s="48" t="n">
        <f aca="false">MIN(MAX((GC52*(1+GC$5/Setup!$C$36)+IF($V53=10,N($F53),0))-CG53,0),MAX($P53-SUM(DV53:ED53),0))</f>
        <v>0</v>
      </c>
      <c r="EF53" s="48" t="n">
        <f aca="false">MIN(MAX((GD52*(1+GD$5/Setup!$C$36)+IF($V53=11,N($F53),0))-CH53,0),MAX($P53-SUM(DV53:EE53),0))</f>
        <v>0</v>
      </c>
      <c r="EG53" s="48" t="n">
        <f aca="false">MIN(MAX((GE52*(1+GE$5/Setup!$C$36)+IF($V53=12,N($F53),0))-CI53,0),MAX($P53-SUM(DV53:EF53),0))</f>
        <v>0</v>
      </c>
      <c r="EH53" s="48" t="n">
        <f aca="false">MIN(MAX((GF52*(1+GF$5/Setup!$C$36)+IF($V53=13,N($F53),0))-CJ53,0),MAX($P53-SUM(DV53:EG53),0))</f>
        <v>0</v>
      </c>
      <c r="EI53" s="48" t="n">
        <f aca="false">MIN(MAX((GG52*(1+GG$5/Setup!$C$36)+IF($V53=14,N($F53),0))-CK53,0),MAX($P53-SUM(DV53:EH53),0))</f>
        <v>0</v>
      </c>
      <c r="EJ53" s="48" t="n">
        <f aca="false">MIN(MAX((GH52*(1+GH$5/Setup!$C$36)+IF($V53=15,N($F53),0))-CL53,0),MAX($P53-SUM(DV53:EI53),0))</f>
        <v>0</v>
      </c>
      <c r="EK53" s="48" t="n">
        <f aca="false">MIN(MAX((GI52*(1+GI$5/Setup!$C$36)+IF($V53=16,N($F53),0))-CM53,0),MAX($P53-SUM(DV53:EJ53),0))</f>
        <v>0</v>
      </c>
      <c r="EL53" s="48" t="n">
        <f aca="false">MIN(MAX((GJ52*(1+GJ$5/Setup!$C$36)+IF($V53=17,N($F53),0))-CN53,0),MAX($P53-SUM(DV53:EK53),0))</f>
        <v>0</v>
      </c>
      <c r="EM53" s="48" t="n">
        <f aca="false">MIN(MAX((GK52*(1+GK$5/Setup!$C$36)+IF($V53=18,N($F53),0))-CO53,0),MAX($P53-SUM(DV53:EL53),0))</f>
        <v>0</v>
      </c>
      <c r="EN53" s="48" t="n">
        <f aca="false">MIN(MAX((GL52*(1+GL$5/Setup!$C$36)+IF($V53=19,N($F53),0))-CP53,0),MAX($P53-SUM(DV53:EM53),0))</f>
        <v>0</v>
      </c>
      <c r="EO53" s="48" t="n">
        <f aca="false">MIN(MAX((GM52*(1+GM$5/Setup!$C$36)+IF($V53=20,N($F53),0))-CQ53,0),MAX($P53-SUM(DV53:EN53),0))</f>
        <v>0</v>
      </c>
      <c r="EP53" s="48" t="n">
        <f aca="false">MIN(MAX((GN52*(1+GN$5/Setup!$C$36)+IF($V53=21,N($F53),0))-CR53,0),MAX($P53-SUM(DV53:EO53),0))</f>
        <v>0</v>
      </c>
      <c r="EQ53" s="48" t="n">
        <f aca="false">MIN(MAX((GO52*(1+GO$5/Setup!$C$36)+IF($V53=22,N($F53),0))-CS53,0),MAX($P53-SUM(DV53:EP53),0))</f>
        <v>0</v>
      </c>
      <c r="ER53" s="48" t="n">
        <f aca="false">MIN(MAX((GP52*(1+GP$5/Setup!$C$36)+IF($V53=23,N($F53),0))-CT53,0),MAX($P53-SUM(DV53:EQ53),0))</f>
        <v>0</v>
      </c>
      <c r="ES53" s="48" t="n">
        <f aca="false">MIN(MAX((GQ52*(1+GQ$5/Setup!$C$36)+IF($V53=24,N($F53),0))-CU53,0),MAX($P53-SUM(DV53:ER53),0))</f>
        <v>0</v>
      </c>
      <c r="ET53" s="48" t="n">
        <f aca="false">MIN(MAX((GR52*(1+GR$5/Setup!$C$36)+IF($V53=25,N($F53),0))-CV53,0),MAX($P53-SUM(DV53:ES53),0))</f>
        <v>0</v>
      </c>
      <c r="EU53" s="48" t="n">
        <f aca="false">MIN(MAX((GS52*(1+GS$5/Setup!$C$36)+IF($V53=26,N($F53),0))-CW53,0),MAX($P53-SUM(DV53:ET53),0))</f>
        <v>0</v>
      </c>
      <c r="EV53" s="48" t="n">
        <f aca="false">MIN(MAX((GT52*(1+GT$5/Setup!$C$36)+IF($V53=27,N($F53),0))-CX53,0),MAX($P53-SUM(DV53:EU53),0))</f>
        <v>0</v>
      </c>
      <c r="EW53" s="48" t="n">
        <f aca="false">MIN(MAX((GU52*(1+GU$5/Setup!$C$36)+IF($V53=28,N($F53),0))-CY53,0),MAX($P53-SUM(DV53:EV53),0))</f>
        <v>0</v>
      </c>
      <c r="EX53" s="48" t="n">
        <f aca="false">MIN(MAX((GV52*(1+GV$5/Setup!$C$36)+IF($V53=29,N($F53),0))-CZ53,0),MAX($P53-SUM(DV53:EW53),0))</f>
        <v>0</v>
      </c>
      <c r="EY53" s="48" t="n">
        <f aca="false">MIN(MAX((GW52*(1+GW$5/Setup!$C$36)+IF($V53=30,N($F53),0))-DA53,0),MAX($P53-SUM(DV53:EX53),0))</f>
        <v>0</v>
      </c>
      <c r="EZ53" s="48" t="n">
        <f aca="false">MIN(MAX((GX52*(1+GX$5/Setup!$C$36)+IF($V53=31,N($F53),0))-DB53,0),MAX($P53-SUM(DV53:EY53),0))</f>
        <v>0</v>
      </c>
      <c r="FA53" s="48" t="n">
        <f aca="false">MIN(MAX((GY52*(1+GY$5/Setup!$C$36)+IF($V53=32,N($F53),0))-DC53,0),MAX($P53-SUM(DV53:EZ53),0))</f>
        <v>0</v>
      </c>
      <c r="FB53" s="48" t="n">
        <f aca="false">MIN(MAX((GZ52*(1+GZ$5/Setup!$C$36)+IF($V53=33,N($F53),0))-DD53,0),MAX($P53-SUM(DV53:FA53),0))</f>
        <v>0</v>
      </c>
      <c r="FC53" s="48" t="n">
        <f aca="false">MIN(MAX((HA52*(1+HA$5/Setup!$C$36)+IF($V53=34,N($F53),0))-DE53,0),MAX($P53-SUM(DV53:FB53),0))</f>
        <v>0</v>
      </c>
      <c r="FD53" s="48" t="n">
        <f aca="false">MIN(MAX((HB52*(1+HB$5/Setup!$C$36)+IF($V53=35,N($F53),0))-DF53,0),MAX($P53-SUM(DV53:FC53),0))</f>
        <v>0</v>
      </c>
      <c r="FE53" s="48" t="n">
        <f aca="false">MIN(MAX((HC52*(1+HC$5/Setup!$C$36)+IF($V53=36,N($F53),0))-DG53,0),MAX($P53-SUM(DV53:FD53),0))</f>
        <v>0</v>
      </c>
      <c r="FF53" s="48" t="n">
        <f aca="false">MIN(MAX((HD52*(1+HD$5/Setup!$C$36)+IF($V53=37,N($F53),0))-DH53,0),MAX($P53-SUM(DV53:FE53),0))</f>
        <v>0</v>
      </c>
      <c r="FG53" s="48" t="n">
        <f aca="false">MIN(MAX((HE52*(1+HE$5/Setup!$C$36)+IF($V53=38,N($F53),0))-DI53,0),MAX($P53-SUM(DV53:FF53),0))</f>
        <v>0</v>
      </c>
      <c r="FH53" s="48" t="n">
        <f aca="false">MIN(MAX((HF52*(1+HF$5/Setup!$C$36)+IF($V53=39,N($F53),0))-DJ53,0),MAX($P53-SUM(DV53:FG53),0))</f>
        <v>0</v>
      </c>
      <c r="FI53" s="48" t="n">
        <f aca="false">MIN(MAX((HG52*(1+HG$5/Setup!$C$36)+IF($V53=40,N($F53),0))-DK53,0),MAX($P53-SUM(DV53:FH53),0))</f>
        <v>0</v>
      </c>
      <c r="FJ53" s="48" t="n">
        <f aca="false">MIN(MAX((HH52*(1+HH$5/Setup!$C$36)+IF($V53=41,N($F53),0))-DL53,0),MAX($P53-SUM(DV53:FI53),0))</f>
        <v>0</v>
      </c>
      <c r="FK53" s="48" t="n">
        <f aca="false">MIN(MAX((HI52*(1+HI$5/Setup!$C$36)+IF($V53=42,N($F53),0))-DM53,0),MAX($P53-SUM(DV53:FJ53),0))</f>
        <v>0</v>
      </c>
      <c r="FL53" s="48" t="n">
        <f aca="false">MIN(MAX((HJ52*(1+HJ$5/Setup!$C$36)+IF($V53=43,N($F53),0))-DN53,0),MAX($P53-SUM(DV53:FK53),0))</f>
        <v>0</v>
      </c>
      <c r="FM53" s="48" t="n">
        <f aca="false">MIN(MAX((HK52*(1+HK$5/Setup!$C$36)+IF($V53=44,N($F53),0))-DO53,0),MAX($P53-SUM(DV53:FL53),0))</f>
        <v>0</v>
      </c>
      <c r="FN53" s="48" t="n">
        <f aca="false">MIN(MAX((HL52*(1+HL$5/Setup!$C$36)+IF($V53=45,N($F53),0))-DP53,0),MAX($P53-SUM(DV53:FM53),0))</f>
        <v>0</v>
      </c>
      <c r="FO53" s="48" t="n">
        <f aca="false">MIN(MAX((HM52*(1+HM$5/Setup!$C$36)+IF($V53=46,N($F53),0))-DQ53,0),MAX($P53-SUM(DV53:FN53),0))</f>
        <v>0</v>
      </c>
      <c r="FP53" s="48" t="n">
        <f aca="false">MIN(MAX((HN52*(1+HN$5/Setup!$C$36)+IF($V53=47,N($F53),0))-DR53,0),MAX($P53-SUM(DV53:FO53),0))</f>
        <v>0</v>
      </c>
      <c r="FQ53" s="48" t="n">
        <f aca="false">MIN(MAX((HO52*(1+HO$5/Setup!$C$36)+IF($V53=48,N($F53),0))-DS53,0),MAX($P53-SUM(DV53:FP53),0))</f>
        <v>0</v>
      </c>
      <c r="FR53" s="48" t="n">
        <f aca="false">MIN(MAX((HP52*(1+HP$5/Setup!$C$36)+IF($V53=49,N($F53),0))-DT53,0),MAX($P53-SUM(DV53:FQ53),0))</f>
        <v>0</v>
      </c>
      <c r="FS53" s="48" t="n">
        <f aca="false">MIN(MAX((HQ52*(1+HQ$5/Setup!$C$36)+IF($V53=50,N($F53),0))-DU53,0),MAX($P53-SUM(DV53:FR53),0))</f>
        <v>0</v>
      </c>
      <c r="FT53" s="48" t="n">
        <f aca="false">IF((FT52*(1+FT$5/Setup!$C$36)+IF($V53=1,N($F53),0))-BX53-DV53&lt;0.005,0,(FT52*(1+FT$5/Setup!$C$36)+IF($V53=1,N($F53),0))-BX53-DV53)</f>
        <v>0</v>
      </c>
      <c r="FU53" s="48" t="n">
        <f aca="false">IF((FU52*(1+FU$5/Setup!$C$36)+IF($V53=2,N($F53),0))-BY53-DW53&lt;0.005,0,(FU52*(1+FU$5/Setup!$C$36)+IF($V53=2,N($F53),0))-BY53-DW53)</f>
        <v>0</v>
      </c>
      <c r="FV53" s="48" t="n">
        <f aca="false">IF((FV52*(1+FV$5/Setup!$C$36)+IF($V53=3,N($F53),0))-BZ53-DX53&lt;0.005,0,(FV52*(1+FV$5/Setup!$C$36)+IF($V53=3,N($F53),0))-BZ53-DX53)</f>
        <v>0</v>
      </c>
      <c r="FW53" s="48" t="n">
        <f aca="false">IF((FW52*(1+FW$5/Setup!$C$36)+IF($V53=4,N($F53),0))-CA53-DY53&lt;0.005,0,(FW52*(1+FW$5/Setup!$C$36)+IF($V53=4,N($F53),0))-CA53-DY53)</f>
        <v>0</v>
      </c>
      <c r="FX53" s="48" t="n">
        <f aca="false">IF((FX52*(1+FX$5/Setup!$C$36)+IF($V53=5,N($F53),0))-CB53-DZ53&lt;0.005,0,(FX52*(1+FX$5/Setup!$C$36)+IF($V53=5,N($F53),0))-CB53-DZ53)</f>
        <v>0</v>
      </c>
      <c r="FY53" s="48" t="n">
        <f aca="false">IF((FY52*(1+FY$5/Setup!$C$36)+IF($V53=6,N($F53),0))-CC53-EA53&lt;0.005,0,(FY52*(1+FY$5/Setup!$C$36)+IF($V53=6,N($F53),0))-CC53-EA53)</f>
        <v>0</v>
      </c>
      <c r="FZ53" s="48" t="n">
        <f aca="false">IF((FZ52*(1+FZ$5/Setup!$C$36)+IF($V53=7,N($F53),0))-CD53-EB53&lt;0.005,0,(FZ52*(1+FZ$5/Setup!$C$36)+IF($V53=7,N($F53),0))-CD53-EB53)</f>
        <v>0</v>
      </c>
      <c r="GA53" s="48" t="n">
        <f aca="false">IF((GA52*(1+GA$5/Setup!$C$36)+IF($V53=8,N($F53),0))-CE53-EC53&lt;0.005,0,(GA52*(1+GA$5/Setup!$C$36)+IF($V53=8,N($F53),0))-CE53-EC53)</f>
        <v>0</v>
      </c>
      <c r="GB53" s="48" t="n">
        <f aca="false">IF((GB52*(1+GB$5/Setup!$C$36)+IF($V53=9,N($F53),0))-CF53-ED53&lt;0.005,0,(GB52*(1+GB$5/Setup!$C$36)+IF($V53=9,N($F53),0))-CF53-ED53)</f>
        <v>0</v>
      </c>
      <c r="GC53" s="48" t="n">
        <f aca="false">IF((GC52*(1+GC$5/Setup!$C$36)+IF($V53=10,N($F53),0))-CG53-EE53&lt;0.005,0,(GC52*(1+GC$5/Setup!$C$36)+IF($V53=10,N($F53),0))-CG53-EE53)</f>
        <v>0</v>
      </c>
      <c r="GD53" s="48" t="n">
        <f aca="false">IF((GD52*(1+GD$5/Setup!$C$36)+IF($V53=11,N($F53),0))-CH53-EF53&lt;0.005,0,(GD52*(1+GD$5/Setup!$C$36)+IF($V53=11,N($F53),0))-CH53-EF53)</f>
        <v>0</v>
      </c>
      <c r="GE53" s="48" t="n">
        <f aca="false">IF((GE52*(1+GE$5/Setup!$C$36)+IF($V53=12,N($F53),0))-CI53-EG53&lt;0.005,0,(GE52*(1+GE$5/Setup!$C$36)+IF($V53=12,N($F53),0))-CI53-EG53)</f>
        <v>0</v>
      </c>
      <c r="GF53" s="48" t="n">
        <f aca="false">IF((GF52*(1+GF$5/Setup!$C$36)+IF($V53=13,N($F53),0))-CJ53-EH53&lt;0.005,0,(GF52*(1+GF$5/Setup!$C$36)+IF($V53=13,N($F53),0))-CJ53-EH53)</f>
        <v>0</v>
      </c>
      <c r="GG53" s="48" t="n">
        <f aca="false">IF((GG52*(1+GG$5/Setup!$C$36)+IF($V53=14,N($F53),0))-CK53-EI53&lt;0.005,0,(GG52*(1+GG$5/Setup!$C$36)+IF($V53=14,N($F53),0))-CK53-EI53)</f>
        <v>0</v>
      </c>
      <c r="GH53" s="48" t="n">
        <f aca="false">IF((GH52*(1+GH$5/Setup!$C$36)+IF($V53=15,N($F53),0))-CL53-EJ53&lt;0.005,0,(GH52*(1+GH$5/Setup!$C$36)+IF($V53=15,N($F53),0))-CL53-EJ53)</f>
        <v>0</v>
      </c>
      <c r="GI53" s="48" t="n">
        <f aca="false">IF((GI52*(1+GI$5/Setup!$C$36)+IF($V53=16,N($F53),0))-CM53-EK53&lt;0.005,0,(GI52*(1+GI$5/Setup!$C$36)+IF($V53=16,N($F53),0))-CM53-EK53)</f>
        <v>0</v>
      </c>
      <c r="GJ53" s="48" t="n">
        <f aca="false">IF((GJ52*(1+GJ$5/Setup!$C$36)+IF($V53=17,N($F53),0))-CN53-EL53&lt;0.005,0,(GJ52*(1+GJ$5/Setup!$C$36)+IF($V53=17,N($F53),0))-CN53-EL53)</f>
        <v>0</v>
      </c>
      <c r="GK53" s="48" t="n">
        <f aca="false">IF((GK52*(1+GK$5/Setup!$C$36)+IF($V53=18,N($F53),0))-CO53-EM53&lt;0.005,0,(GK52*(1+GK$5/Setup!$C$36)+IF($V53=18,N($F53),0))-CO53-EM53)</f>
        <v>0</v>
      </c>
      <c r="GL53" s="48" t="n">
        <f aca="false">IF((GL52*(1+GL$5/Setup!$C$36)+IF($V53=19,N($F53),0))-CP53-EN53&lt;0.005,0,(GL52*(1+GL$5/Setup!$C$36)+IF($V53=19,N($F53),0))-CP53-EN53)</f>
        <v>0</v>
      </c>
      <c r="GM53" s="48" t="n">
        <f aca="false">IF((GM52*(1+GM$5/Setup!$C$36)+IF($V53=20,N($F53),0))-CQ53-EO53&lt;0.005,0,(GM52*(1+GM$5/Setup!$C$36)+IF($V53=20,N($F53),0))-CQ53-EO53)</f>
        <v>0</v>
      </c>
      <c r="GN53" s="48" t="n">
        <f aca="false">IF((GN52*(1+GN$5/Setup!$C$36)+IF($V53=21,N($F53),0))-CR53-EP53&lt;0.005,0,(GN52*(1+GN$5/Setup!$C$36)+IF($V53=21,N($F53),0))-CR53-EP53)</f>
        <v>0</v>
      </c>
      <c r="GO53" s="48" t="n">
        <f aca="false">IF((GO52*(1+GO$5/Setup!$C$36)+IF($V53=22,N($F53),0))-CS53-EQ53&lt;0.005,0,(GO52*(1+GO$5/Setup!$C$36)+IF($V53=22,N($F53),0))-CS53-EQ53)</f>
        <v>0</v>
      </c>
      <c r="GP53" s="48" t="n">
        <f aca="false">IF((GP52*(1+GP$5/Setup!$C$36)+IF($V53=23,N($F53),0))-CT53-ER53&lt;0.005,0,(GP52*(1+GP$5/Setup!$C$36)+IF($V53=23,N($F53),0))-CT53-ER53)</f>
        <v>0</v>
      </c>
      <c r="GQ53" s="48" t="n">
        <f aca="false">IF((GQ52*(1+GQ$5/Setup!$C$36)+IF($V53=24,N($F53),0))-CU53-ES53&lt;0.005,0,(GQ52*(1+GQ$5/Setup!$C$36)+IF($V53=24,N($F53),0))-CU53-ES53)</f>
        <v>0</v>
      </c>
      <c r="GR53" s="48" t="n">
        <f aca="false">IF((GR52*(1+GR$5/Setup!$C$36)+IF($V53=25,N($F53),0))-CV53-ET53&lt;0.005,0,(GR52*(1+GR$5/Setup!$C$36)+IF($V53=25,N($F53),0))-CV53-ET53)</f>
        <v>0</v>
      </c>
      <c r="GS53" s="48" t="n">
        <f aca="false">IF((GS52*(1+GS$5/Setup!$C$36)+IF($V53=26,N($F53),0))-CW53-EU53&lt;0.005,0,(GS52*(1+GS$5/Setup!$C$36)+IF($V53=26,N($F53),0))-CW53-EU53)</f>
        <v>0</v>
      </c>
      <c r="GT53" s="48" t="n">
        <f aca="false">IF((GT52*(1+GT$5/Setup!$C$36)+IF($V53=27,N($F53),0))-CX53-EV53&lt;0.005,0,(GT52*(1+GT$5/Setup!$C$36)+IF($V53=27,N($F53),0))-CX53-EV53)</f>
        <v>0</v>
      </c>
      <c r="GU53" s="48" t="n">
        <f aca="false">IF((GU52*(1+GU$5/Setup!$C$36)+IF($V53=28,N($F53),0))-CY53-EW53&lt;0.005,0,(GU52*(1+GU$5/Setup!$C$36)+IF($V53=28,N($F53),0))-CY53-EW53)</f>
        <v>0</v>
      </c>
      <c r="GV53" s="48" t="n">
        <f aca="false">IF((GV52*(1+GV$5/Setup!$C$36)+IF($V53=29,N($F53),0))-CZ53-EX53&lt;0.005,0,(GV52*(1+GV$5/Setup!$C$36)+IF($V53=29,N($F53),0))-CZ53-EX53)</f>
        <v>0</v>
      </c>
      <c r="GW53" s="48" t="n">
        <f aca="false">IF((GW52*(1+GW$5/Setup!$C$36)+IF($V53=30,N($F53),0))-DA53-EY53&lt;0.005,0,(GW52*(1+GW$5/Setup!$C$36)+IF($V53=30,N($F53),0))-DA53-EY53)</f>
        <v>0</v>
      </c>
      <c r="GX53" s="48" t="n">
        <f aca="false">IF((GX52*(1+GX$5/Setup!$C$36)+IF($V53=31,N($F53),0))-DB53-EZ53&lt;0.005,0,(GX52*(1+GX$5/Setup!$C$36)+IF($V53=31,N($F53),0))-DB53-EZ53)</f>
        <v>0</v>
      </c>
      <c r="GY53" s="48" t="n">
        <f aca="false">IF((GY52*(1+GY$5/Setup!$C$36)+IF($V53=32,N($F53),0))-DC53-FA53&lt;0.005,0,(GY52*(1+GY$5/Setup!$C$36)+IF($V53=32,N($F53),0))-DC53-FA53)</f>
        <v>0</v>
      </c>
      <c r="GZ53" s="48" t="n">
        <f aca="false">IF((GZ52*(1+GZ$5/Setup!$C$36)+IF($V53=33,N($F53),0))-DD53-FB53&lt;0.005,0,(GZ52*(1+GZ$5/Setup!$C$36)+IF($V53=33,N($F53),0))-DD53-FB53)</f>
        <v>0</v>
      </c>
      <c r="HA53" s="48" t="n">
        <f aca="false">IF((HA52*(1+HA$5/Setup!$C$36)+IF($V53=34,N($F53),0))-DE53-FC53&lt;0.005,0,(HA52*(1+HA$5/Setup!$C$36)+IF($V53=34,N($F53),0))-DE53-FC53)</f>
        <v>0</v>
      </c>
      <c r="HB53" s="48" t="n">
        <f aca="false">IF((HB52*(1+HB$5/Setup!$C$36)+IF($V53=35,N($F53),0))-DF53-FD53&lt;0.005,0,(HB52*(1+HB$5/Setup!$C$36)+IF($V53=35,N($F53),0))-DF53-FD53)</f>
        <v>0</v>
      </c>
      <c r="HC53" s="48" t="n">
        <f aca="false">IF((HC52*(1+HC$5/Setup!$C$36)+IF($V53=36,N($F53),0))-DG53-FE53&lt;0.005,0,(HC52*(1+HC$5/Setup!$C$36)+IF($V53=36,N($F53),0))-DG53-FE53)</f>
        <v>0</v>
      </c>
      <c r="HD53" s="48" t="n">
        <f aca="false">IF((HD52*(1+HD$5/Setup!$C$36)+IF($V53=37,N($F53),0))-DH53-FF53&lt;0.005,0,(HD52*(1+HD$5/Setup!$C$36)+IF($V53=37,N($F53),0))-DH53-FF53)</f>
        <v>0</v>
      </c>
      <c r="HE53" s="48" t="n">
        <f aca="false">IF((HE52*(1+HE$5/Setup!$C$36)+IF($V53=38,N($F53),0))-DI53-FG53&lt;0.005,0,(HE52*(1+HE$5/Setup!$C$36)+IF($V53=38,N($F53),0))-DI53-FG53)</f>
        <v>0</v>
      </c>
      <c r="HF53" s="48" t="n">
        <f aca="false">IF((HF52*(1+HF$5/Setup!$C$36)+IF($V53=39,N($F53),0))-DJ53-FH53&lt;0.005,0,(HF52*(1+HF$5/Setup!$C$36)+IF($V53=39,N($F53),0))-DJ53-FH53)</f>
        <v>0</v>
      </c>
      <c r="HG53" s="48" t="n">
        <f aca="false">IF((HG52*(1+HG$5/Setup!$C$36)+IF($V53=40,N($F53),0))-DK53-FI53&lt;0.005,0,(HG52*(1+HG$5/Setup!$C$36)+IF($V53=40,N($F53),0))-DK53-FI53)</f>
        <v>0</v>
      </c>
      <c r="HH53" s="48" t="n">
        <f aca="false">IF((HH52*(1+HH$5/Setup!$C$36)+IF($V53=41,N($F53),0))-DL53-FJ53&lt;0.005,0,(HH52*(1+HH$5/Setup!$C$36)+IF($V53=41,N($F53),0))-DL53-FJ53)</f>
        <v>0</v>
      </c>
      <c r="HI53" s="48" t="n">
        <f aca="false">IF((HI52*(1+HI$5/Setup!$C$36)+IF($V53=42,N($F53),0))-DM53-FK53&lt;0.005,0,(HI52*(1+HI$5/Setup!$C$36)+IF($V53=42,N($F53),0))-DM53-FK53)</f>
        <v>0</v>
      </c>
      <c r="HJ53" s="48" t="n">
        <f aca="false">IF((HJ52*(1+HJ$5/Setup!$C$36)+IF($V53=43,N($F53),0))-DN53-FL53&lt;0.005,0,(HJ52*(1+HJ$5/Setup!$C$36)+IF($V53=43,N($F53),0))-DN53-FL53)</f>
        <v>0</v>
      </c>
      <c r="HK53" s="48" t="n">
        <f aca="false">IF((HK52*(1+HK$5/Setup!$C$36)+IF($V53=44,N($F53),0))-DO53-FM53&lt;0.005,0,(HK52*(1+HK$5/Setup!$C$36)+IF($V53=44,N($F53),0))-DO53-FM53)</f>
        <v>0</v>
      </c>
      <c r="HL53" s="48" t="n">
        <f aca="false">IF((HL52*(1+HL$5/Setup!$C$36)+IF($V53=45,N($F53),0))-DP53-FN53&lt;0.005,0,(HL52*(1+HL$5/Setup!$C$36)+IF($V53=45,N($F53),0))-DP53-FN53)</f>
        <v>0</v>
      </c>
      <c r="HM53" s="48" t="n">
        <f aca="false">IF((HM52*(1+HM$5/Setup!$C$36)+IF($V53=46,N($F53),0))-DQ53-FO53&lt;0.005,0,(HM52*(1+HM$5/Setup!$C$36)+IF($V53=46,N($F53),0))-DQ53-FO53)</f>
        <v>0</v>
      </c>
      <c r="HN53" s="48" t="n">
        <f aca="false">IF((HN52*(1+HN$5/Setup!$C$36)+IF($V53=47,N($F53),0))-DR53-FP53&lt;0.005,0,(HN52*(1+HN$5/Setup!$C$36)+IF($V53=47,N($F53),0))-DR53-FP53)</f>
        <v>0</v>
      </c>
      <c r="HO53" s="48" t="n">
        <f aca="false">IF((HO52*(1+HO$5/Setup!$C$36)+IF($V53=48,N($F53),0))-DS53-FQ53&lt;0.005,0,(HO52*(1+HO$5/Setup!$C$36)+IF($V53=48,N($F53),0))-DS53-FQ53)</f>
        <v>0</v>
      </c>
      <c r="HP53" s="48" t="n">
        <f aca="false">IF((HP52*(1+HP$5/Setup!$C$36)+IF($V53=49,N($F53),0))-DT53-FR53&lt;0.005,0,(HP52*(1+HP$5/Setup!$C$36)+IF($V53=49,N($F53),0))-DT53-FR53)</f>
        <v>0</v>
      </c>
      <c r="HQ53" s="48" t="n">
        <f aca="false">IF((HQ52*(1+HQ$5/Setup!$C$36)+IF($V53=50,N($F53),0))-DU53-FS53&lt;0.005,0,(HQ52*(1+HQ$5/Setup!$C$36)+IF($V53=50,N($F53),0))-DU53-FS53)</f>
        <v>0</v>
      </c>
    </row>
    <row r="54" customFormat="false" ht="15" hidden="false" customHeight="false" outlineLevel="0" collapsed="false">
      <c r="A54" s="44" t="n">
        <v>46</v>
      </c>
      <c r="B54" s="45" t="n">
        <f aca="false">IF(Setup!$C$7="Every month",EDATE(Setup!$C$8,($A54-1)),IF(Setup!$C$7="Twice a month",DATE(YEAR(Setup!$C$8),MONTH(Setup!$C$8)+INT((($A54-1)+Setup!$C$41)/2),MIN(IF(MOD(($A54-1)+Setup!$C$41,2)=0,Setup!$C$39,Setup!$C$40),DAY(EOMONTH(DATE(YEAR(Setup!$C$8),MONTH(Setup!$C$8)+INT((($A54-1)+Setup!$C$41)/2),1),0)))),Setup!$C$8+($A54-1)*IF(Setup!$C$7="Every week",7,14)))</f>
        <v>46955</v>
      </c>
      <c r="C54" s="45" t="n">
        <f aca="false">IF(Setup!$C$7="Every month",EDATE(Setup!$C$8,$A54),IF(Setup!$C$7="Twice a month",DATE(YEAR(Setup!$C$8),MONTH(Setup!$C$8)+INT(($A54+Setup!$C$41)/2),MIN(IF(MOD($A54+Setup!$C$41,2)=0,Setup!$C$39,Setup!$C$40),DAY(EOMONTH(DATE(YEAR(Setup!$C$8),MONTH(Setup!$C$8)+INT(($A54+Setup!$C$41)/2),1),0)))),Setup!$C$8+$A54*IF(Setup!$C$7="Every week",7,14)))</f>
        <v>46969</v>
      </c>
      <c r="D54" s="46"/>
      <c r="E54" s="47"/>
      <c r="F54" s="47"/>
      <c r="G54" s="47"/>
      <c r="H54" s="47"/>
      <c r="I54" s="48" t="n">
        <f aca="false">N(Setup!$C$11)+N(E54)</f>
        <v>100</v>
      </c>
      <c r="J54" s="48" t="n">
        <f aca="false">MIN(Setup!$C$37,MAX(I54,0))</f>
        <v>9.23076923076923</v>
      </c>
      <c r="K54" s="48" t="n">
        <f aca="false">MIN(MAX(N(Setup!$C$14)-L53,0),MAX(I54-J54,0))</f>
        <v>0</v>
      </c>
      <c r="L54" s="48" t="n">
        <f aca="false">L53+K54-N(G54)</f>
        <v>500</v>
      </c>
      <c r="M54" s="48" t="n">
        <f aca="false">M53+J54-N(H54)</f>
        <v>424.615384615384</v>
      </c>
      <c r="N54" s="48" t="n">
        <f aca="false">SUM(BX54:DU54)</f>
        <v>0</v>
      </c>
      <c r="O54" s="48" t="n">
        <f aca="false">SUM(Z54:BW54)-N54</f>
        <v>0</v>
      </c>
      <c r="P54" s="48" t="n">
        <f aca="false">MAX(I54-J54-K54,0)+O54</f>
        <v>90.7692307692308</v>
      </c>
      <c r="Q54" s="48" t="n">
        <f aca="false">SUM(DV54:FS54)</f>
        <v>0</v>
      </c>
      <c r="R54" s="49" t="n">
        <f aca="false">N54+J54+K54+Q54</f>
        <v>9.23076923076923</v>
      </c>
      <c r="S54" s="48" t="n">
        <f aca="false">T54-T53-N(F54)+N54+Q54</f>
        <v>0</v>
      </c>
      <c r="T54" s="49" t="n">
        <f aca="false">SUM(FT54:HQ54)</f>
        <v>0</v>
      </c>
      <c r="U54" s="44" t="str">
        <f aca="false">IF(T53&lt;0.005,"",INDEX(Helpers!$C$2:$C$51,IF(_xlfn.MINIFS($DV$6:$FS$6,DV54:FS54,"&gt;0.005")=0,V54,_xlfn.MINIFS($DV$6:$FS$6,DV54:FS54,"&gt;0.005"))))</f>
        <v/>
      </c>
      <c r="V54" s="44" t="n">
        <f aca="false">IF(_xlfn.MINIFS($FT$6:$HQ$6,FT53:HQ53,"&gt;0.005")=0,1,_xlfn.MINIFS($FT$6:$HQ$6,FT53:HQ53,"&gt;0.005"))</f>
        <v>1</v>
      </c>
      <c r="W54" s="44" t="n">
        <f aca="false">IF(AND(D54&lt;&gt;"Paid",T53&gt;0.005),1,0)</f>
        <v>0</v>
      </c>
      <c r="X54" s="48" t="n">
        <f aca="false">SUMPRODUCT(((Helpers!$G$2:$G$51*(1+(Helpers!$D$2:$D$51+0.000000001)/12)^(($B54-Setup!$C$8)/(365.25/12))-Helpers!$E$2:$E$51*((1+(Helpers!$D$2:$D$51+0.000000001)/12)^(($B54-Setup!$C$8)/(365.25/12))-1)/((Helpers!$D$2:$D$51+0.000000001)/12))&gt;0)*(Helpers!$G$2:$G$51*(1+(Helpers!$D$2:$D$51+0.000000001)/12)^(($B54-Setup!$C$8)/(365.25/12))-Helpers!$E$2:$E$51*((1+(Helpers!$D$2:$D$51+0.000000001)/12)^(($B54-Setup!$C$8)/(365.25/12))-1)/((Helpers!$D$2:$D$51+0.000000001)/12)))</f>
        <v>790.663813549046</v>
      </c>
      <c r="Y54" s="48"/>
      <c r="Z54" s="48" t="n">
        <f aca="false">IF(OR(N(Z$5)=0,Z$6=""),0,Z$5*((DATE(YEAR($B54),MONTH($B54),MIN(Z$6,DAY(EOMONTH($B54,0))))&gt;=$B54)*(DATE(YEAR($B54),MONTH($B54),MIN(Z$6,DAY(EOMONTH($B54,0))))&lt;$C54)+(DATE(YEAR($B54),MONTH($B54)+1,MIN(Z$6,DAY(EOMONTH($B54,1))))&gt;=$B54)*(DATE(YEAR($B54),MONTH($B54)+1,MIN(Z$6,DAY(EOMONTH($B54,1))))&lt;$C54)))</f>
        <v>0</v>
      </c>
      <c r="AA54" s="48" t="n">
        <f aca="false">IF(OR(N(AA$5)=0,AA$6=""),0,AA$5*((DATE(YEAR($B54),MONTH($B54),MIN(AA$6,DAY(EOMONTH($B54,0))))&gt;=$B54)*(DATE(YEAR($B54),MONTH($B54),MIN(AA$6,DAY(EOMONTH($B54,0))))&lt;$C54)+(DATE(YEAR($B54),MONTH($B54)+1,MIN(AA$6,DAY(EOMONTH($B54,1))))&gt;=$B54)*(DATE(YEAR($B54),MONTH($B54)+1,MIN(AA$6,DAY(EOMONTH($B54,1))))&lt;$C54)))</f>
        <v>0</v>
      </c>
      <c r="AB54" s="48" t="n">
        <f aca="false">IF(OR(N(AB$5)=0,AB$6=""),0,AB$5*((DATE(YEAR($B54),MONTH($B54),MIN(AB$6,DAY(EOMONTH($B54,0))))&gt;=$B54)*(DATE(YEAR($B54),MONTH($B54),MIN(AB$6,DAY(EOMONTH($B54,0))))&lt;$C54)+(DATE(YEAR($B54),MONTH($B54)+1,MIN(AB$6,DAY(EOMONTH($B54,1))))&gt;=$B54)*(DATE(YEAR($B54),MONTH($B54)+1,MIN(AB$6,DAY(EOMONTH($B54,1))))&lt;$C54)))</f>
        <v>0</v>
      </c>
      <c r="AC54" s="48" t="n">
        <f aca="false">IF(OR(N(AC$5)=0,AC$6=""),0,AC$5*((DATE(YEAR($B54),MONTH($B54),MIN(AC$6,DAY(EOMONTH($B54,0))))&gt;=$B54)*(DATE(YEAR($B54),MONTH($B54),MIN(AC$6,DAY(EOMONTH($B54,0))))&lt;$C54)+(DATE(YEAR($B54),MONTH($B54)+1,MIN(AC$6,DAY(EOMONTH($B54,1))))&gt;=$B54)*(DATE(YEAR($B54),MONTH($B54)+1,MIN(AC$6,DAY(EOMONTH($B54,1))))&lt;$C54)))</f>
        <v>0</v>
      </c>
      <c r="AD54" s="48" t="n">
        <f aca="false">IF(OR(N(AD$5)=0,AD$6=""),0,AD$5*((DATE(YEAR($B54),MONTH($B54),MIN(AD$6,DAY(EOMONTH($B54,0))))&gt;=$B54)*(DATE(YEAR($B54),MONTH($B54),MIN(AD$6,DAY(EOMONTH($B54,0))))&lt;$C54)+(DATE(YEAR($B54),MONTH($B54)+1,MIN(AD$6,DAY(EOMONTH($B54,1))))&gt;=$B54)*(DATE(YEAR($B54),MONTH($B54)+1,MIN(AD$6,DAY(EOMONTH($B54,1))))&lt;$C54)))</f>
        <v>0</v>
      </c>
      <c r="AE54" s="48" t="n">
        <f aca="false">IF(OR(N(AE$5)=0,AE$6=""),0,AE$5*((DATE(YEAR($B54),MONTH($B54),MIN(AE$6,DAY(EOMONTH($B54,0))))&gt;=$B54)*(DATE(YEAR($B54),MONTH($B54),MIN(AE$6,DAY(EOMONTH($B54,0))))&lt;$C54)+(DATE(YEAR($B54),MONTH($B54)+1,MIN(AE$6,DAY(EOMONTH($B54,1))))&gt;=$B54)*(DATE(YEAR($B54),MONTH($B54)+1,MIN(AE$6,DAY(EOMONTH($B54,1))))&lt;$C54)))</f>
        <v>0</v>
      </c>
      <c r="AF54" s="48" t="n">
        <f aca="false">IF(OR(N(AF$5)=0,AF$6=""),0,AF$5*((DATE(YEAR($B54),MONTH($B54),MIN(AF$6,DAY(EOMONTH($B54,0))))&gt;=$B54)*(DATE(YEAR($B54),MONTH($B54),MIN(AF$6,DAY(EOMONTH($B54,0))))&lt;$C54)+(DATE(YEAR($B54),MONTH($B54)+1,MIN(AF$6,DAY(EOMONTH($B54,1))))&gt;=$B54)*(DATE(YEAR($B54),MONTH($B54)+1,MIN(AF$6,DAY(EOMONTH($B54,1))))&lt;$C54)))</f>
        <v>0</v>
      </c>
      <c r="AG54" s="48" t="n">
        <f aca="false">IF(OR(N(AG$5)=0,AG$6=""),0,AG$5*((DATE(YEAR($B54),MONTH($B54),MIN(AG$6,DAY(EOMONTH($B54,0))))&gt;=$B54)*(DATE(YEAR($B54),MONTH($B54),MIN(AG$6,DAY(EOMONTH($B54,0))))&lt;$C54)+(DATE(YEAR($B54),MONTH($B54)+1,MIN(AG$6,DAY(EOMONTH($B54,1))))&gt;=$B54)*(DATE(YEAR($B54),MONTH($B54)+1,MIN(AG$6,DAY(EOMONTH($B54,1))))&lt;$C54)))</f>
        <v>0</v>
      </c>
      <c r="AH54" s="48" t="n">
        <f aca="false">IF(OR(N(AH$5)=0,AH$6=""),0,AH$5*((DATE(YEAR($B54),MONTH($B54),MIN(AH$6,DAY(EOMONTH($B54,0))))&gt;=$B54)*(DATE(YEAR($B54),MONTH($B54),MIN(AH$6,DAY(EOMONTH($B54,0))))&lt;$C54)+(DATE(YEAR($B54),MONTH($B54)+1,MIN(AH$6,DAY(EOMONTH($B54,1))))&gt;=$B54)*(DATE(YEAR($B54),MONTH($B54)+1,MIN(AH$6,DAY(EOMONTH($B54,1))))&lt;$C54)))</f>
        <v>0</v>
      </c>
      <c r="AI54" s="48" t="n">
        <f aca="false">IF(OR(N(AI$5)=0,AI$6=""),0,AI$5*((DATE(YEAR($B54),MONTH($B54),MIN(AI$6,DAY(EOMONTH($B54,0))))&gt;=$B54)*(DATE(YEAR($B54),MONTH($B54),MIN(AI$6,DAY(EOMONTH($B54,0))))&lt;$C54)+(DATE(YEAR($B54),MONTH($B54)+1,MIN(AI$6,DAY(EOMONTH($B54,1))))&gt;=$B54)*(DATE(YEAR($B54),MONTH($B54)+1,MIN(AI$6,DAY(EOMONTH($B54,1))))&lt;$C54)))</f>
        <v>0</v>
      </c>
      <c r="AJ54" s="48" t="n">
        <f aca="false">IF(OR(N(AJ$5)=0,AJ$6=""),0,AJ$5*((DATE(YEAR($B54),MONTH($B54),MIN(AJ$6,DAY(EOMONTH($B54,0))))&gt;=$B54)*(DATE(YEAR($B54),MONTH($B54),MIN(AJ$6,DAY(EOMONTH($B54,0))))&lt;$C54)+(DATE(YEAR($B54),MONTH($B54)+1,MIN(AJ$6,DAY(EOMONTH($B54,1))))&gt;=$B54)*(DATE(YEAR($B54),MONTH($B54)+1,MIN(AJ$6,DAY(EOMONTH($B54,1))))&lt;$C54)))</f>
        <v>0</v>
      </c>
      <c r="AK54" s="48" t="n">
        <f aca="false">IF(OR(N(AK$5)=0,AK$6=""),0,AK$5*((DATE(YEAR($B54),MONTH($B54),MIN(AK$6,DAY(EOMONTH($B54,0))))&gt;=$B54)*(DATE(YEAR($B54),MONTH($B54),MIN(AK$6,DAY(EOMONTH($B54,0))))&lt;$C54)+(DATE(YEAR($B54),MONTH($B54)+1,MIN(AK$6,DAY(EOMONTH($B54,1))))&gt;=$B54)*(DATE(YEAR($B54),MONTH($B54)+1,MIN(AK$6,DAY(EOMONTH($B54,1))))&lt;$C54)))</f>
        <v>0</v>
      </c>
      <c r="AL54" s="48" t="n">
        <f aca="false">IF(OR(N(AL$5)=0,AL$6=""),0,AL$5*((DATE(YEAR($B54),MONTH($B54),MIN(AL$6,DAY(EOMONTH($B54,0))))&gt;=$B54)*(DATE(YEAR($B54),MONTH($B54),MIN(AL$6,DAY(EOMONTH($B54,0))))&lt;$C54)+(DATE(YEAR($B54),MONTH($B54)+1,MIN(AL$6,DAY(EOMONTH($B54,1))))&gt;=$B54)*(DATE(YEAR($B54),MONTH($B54)+1,MIN(AL$6,DAY(EOMONTH($B54,1))))&lt;$C54)))</f>
        <v>0</v>
      </c>
      <c r="AM54" s="48" t="n">
        <f aca="false">IF(OR(N(AM$5)=0,AM$6=""),0,AM$5*((DATE(YEAR($B54),MONTH($B54),MIN(AM$6,DAY(EOMONTH($B54,0))))&gt;=$B54)*(DATE(YEAR($B54),MONTH($B54),MIN(AM$6,DAY(EOMONTH($B54,0))))&lt;$C54)+(DATE(YEAR($B54),MONTH($B54)+1,MIN(AM$6,DAY(EOMONTH($B54,1))))&gt;=$B54)*(DATE(YEAR($B54),MONTH($B54)+1,MIN(AM$6,DAY(EOMONTH($B54,1))))&lt;$C54)))</f>
        <v>0</v>
      </c>
      <c r="AN54" s="48" t="n">
        <f aca="false">IF(OR(N(AN$5)=0,AN$6=""),0,AN$5*((DATE(YEAR($B54),MONTH($B54),MIN(AN$6,DAY(EOMONTH($B54,0))))&gt;=$B54)*(DATE(YEAR($B54),MONTH($B54),MIN(AN$6,DAY(EOMONTH($B54,0))))&lt;$C54)+(DATE(YEAR($B54),MONTH($B54)+1,MIN(AN$6,DAY(EOMONTH($B54,1))))&gt;=$B54)*(DATE(YEAR($B54),MONTH($B54)+1,MIN(AN$6,DAY(EOMONTH($B54,1))))&lt;$C54)))</f>
        <v>0</v>
      </c>
      <c r="AO54" s="48" t="n">
        <f aca="false">IF(OR(N(AO$5)=0,AO$6=""),0,AO$5*((DATE(YEAR($B54),MONTH($B54),MIN(AO$6,DAY(EOMONTH($B54,0))))&gt;=$B54)*(DATE(YEAR($B54),MONTH($B54),MIN(AO$6,DAY(EOMONTH($B54,0))))&lt;$C54)+(DATE(YEAR($B54),MONTH($B54)+1,MIN(AO$6,DAY(EOMONTH($B54,1))))&gt;=$B54)*(DATE(YEAR($B54),MONTH($B54)+1,MIN(AO$6,DAY(EOMONTH($B54,1))))&lt;$C54)))</f>
        <v>0</v>
      </c>
      <c r="AP54" s="48" t="n">
        <f aca="false">IF(OR(N(AP$5)=0,AP$6=""),0,AP$5*((DATE(YEAR($B54),MONTH($B54),MIN(AP$6,DAY(EOMONTH($B54,0))))&gt;=$B54)*(DATE(YEAR($B54),MONTH($B54),MIN(AP$6,DAY(EOMONTH($B54,0))))&lt;$C54)+(DATE(YEAR($B54),MONTH($B54)+1,MIN(AP$6,DAY(EOMONTH($B54,1))))&gt;=$B54)*(DATE(YEAR($B54),MONTH($B54)+1,MIN(AP$6,DAY(EOMONTH($B54,1))))&lt;$C54)))</f>
        <v>0</v>
      </c>
      <c r="AQ54" s="48" t="n">
        <f aca="false">IF(OR(N(AQ$5)=0,AQ$6=""),0,AQ$5*((DATE(YEAR($B54),MONTH($B54),MIN(AQ$6,DAY(EOMONTH($B54,0))))&gt;=$B54)*(DATE(YEAR($B54),MONTH($B54),MIN(AQ$6,DAY(EOMONTH($B54,0))))&lt;$C54)+(DATE(YEAR($B54),MONTH($B54)+1,MIN(AQ$6,DAY(EOMONTH($B54,1))))&gt;=$B54)*(DATE(YEAR($B54),MONTH($B54)+1,MIN(AQ$6,DAY(EOMONTH($B54,1))))&lt;$C54)))</f>
        <v>0</v>
      </c>
      <c r="AR54" s="48" t="n">
        <f aca="false">IF(OR(N(AR$5)=0,AR$6=""),0,AR$5*((DATE(YEAR($B54),MONTH($B54),MIN(AR$6,DAY(EOMONTH($B54,0))))&gt;=$B54)*(DATE(YEAR($B54),MONTH($B54),MIN(AR$6,DAY(EOMONTH($B54,0))))&lt;$C54)+(DATE(YEAR($B54),MONTH($B54)+1,MIN(AR$6,DAY(EOMONTH($B54,1))))&gt;=$B54)*(DATE(YEAR($B54),MONTH($B54)+1,MIN(AR$6,DAY(EOMONTH($B54,1))))&lt;$C54)))</f>
        <v>0</v>
      </c>
      <c r="AS54" s="48" t="n">
        <f aca="false">IF(OR(N(AS$5)=0,AS$6=""),0,AS$5*((DATE(YEAR($B54),MONTH($B54),MIN(AS$6,DAY(EOMONTH($B54,0))))&gt;=$B54)*(DATE(YEAR($B54),MONTH($B54),MIN(AS$6,DAY(EOMONTH($B54,0))))&lt;$C54)+(DATE(YEAR($B54),MONTH($B54)+1,MIN(AS$6,DAY(EOMONTH($B54,1))))&gt;=$B54)*(DATE(YEAR($B54),MONTH($B54)+1,MIN(AS$6,DAY(EOMONTH($B54,1))))&lt;$C54)))</f>
        <v>0</v>
      </c>
      <c r="AT54" s="48" t="n">
        <f aca="false">IF(OR(N(AT$5)=0,AT$6=""),0,AT$5*((DATE(YEAR($B54),MONTH($B54),MIN(AT$6,DAY(EOMONTH($B54,0))))&gt;=$B54)*(DATE(YEAR($B54),MONTH($B54),MIN(AT$6,DAY(EOMONTH($B54,0))))&lt;$C54)+(DATE(YEAR($B54),MONTH($B54)+1,MIN(AT$6,DAY(EOMONTH($B54,1))))&gt;=$B54)*(DATE(YEAR($B54),MONTH($B54)+1,MIN(AT$6,DAY(EOMONTH($B54,1))))&lt;$C54)))</f>
        <v>0</v>
      </c>
      <c r="AU54" s="48" t="n">
        <f aca="false">IF(OR(N(AU$5)=0,AU$6=""),0,AU$5*((DATE(YEAR($B54),MONTH($B54),MIN(AU$6,DAY(EOMONTH($B54,0))))&gt;=$B54)*(DATE(YEAR($B54),MONTH($B54),MIN(AU$6,DAY(EOMONTH($B54,0))))&lt;$C54)+(DATE(YEAR($B54),MONTH($B54)+1,MIN(AU$6,DAY(EOMONTH($B54,1))))&gt;=$B54)*(DATE(YEAR($B54),MONTH($B54)+1,MIN(AU$6,DAY(EOMONTH($B54,1))))&lt;$C54)))</f>
        <v>0</v>
      </c>
      <c r="AV54" s="48" t="n">
        <f aca="false">IF(OR(N(AV$5)=0,AV$6=""),0,AV$5*((DATE(YEAR($B54),MONTH($B54),MIN(AV$6,DAY(EOMONTH($B54,0))))&gt;=$B54)*(DATE(YEAR($B54),MONTH($B54),MIN(AV$6,DAY(EOMONTH($B54,0))))&lt;$C54)+(DATE(YEAR($B54),MONTH($B54)+1,MIN(AV$6,DAY(EOMONTH($B54,1))))&gt;=$B54)*(DATE(YEAR($B54),MONTH($B54)+1,MIN(AV$6,DAY(EOMONTH($B54,1))))&lt;$C54)))</f>
        <v>0</v>
      </c>
      <c r="AW54" s="48" t="n">
        <f aca="false">IF(OR(N(AW$5)=0,AW$6=""),0,AW$5*((DATE(YEAR($B54),MONTH($B54),MIN(AW$6,DAY(EOMONTH($B54,0))))&gt;=$B54)*(DATE(YEAR($B54),MONTH($B54),MIN(AW$6,DAY(EOMONTH($B54,0))))&lt;$C54)+(DATE(YEAR($B54),MONTH($B54)+1,MIN(AW$6,DAY(EOMONTH($B54,1))))&gt;=$B54)*(DATE(YEAR($B54),MONTH($B54)+1,MIN(AW$6,DAY(EOMONTH($B54,1))))&lt;$C54)))</f>
        <v>0</v>
      </c>
      <c r="AX54" s="48" t="n">
        <f aca="false">IF(OR(N(AX$5)=0,AX$6=""),0,AX$5*((DATE(YEAR($B54),MONTH($B54),MIN(AX$6,DAY(EOMONTH($B54,0))))&gt;=$B54)*(DATE(YEAR($B54),MONTH($B54),MIN(AX$6,DAY(EOMONTH($B54,0))))&lt;$C54)+(DATE(YEAR($B54),MONTH($B54)+1,MIN(AX$6,DAY(EOMONTH($B54,1))))&gt;=$B54)*(DATE(YEAR($B54),MONTH($B54)+1,MIN(AX$6,DAY(EOMONTH($B54,1))))&lt;$C54)))</f>
        <v>0</v>
      </c>
      <c r="AY54" s="48" t="n">
        <f aca="false">IF(OR(N(AY$5)=0,AY$6=""),0,AY$5*((DATE(YEAR($B54),MONTH($B54),MIN(AY$6,DAY(EOMONTH($B54,0))))&gt;=$B54)*(DATE(YEAR($B54),MONTH($B54),MIN(AY$6,DAY(EOMONTH($B54,0))))&lt;$C54)+(DATE(YEAR($B54),MONTH($B54)+1,MIN(AY$6,DAY(EOMONTH($B54,1))))&gt;=$B54)*(DATE(YEAR($B54),MONTH($B54)+1,MIN(AY$6,DAY(EOMONTH($B54,1))))&lt;$C54)))</f>
        <v>0</v>
      </c>
      <c r="AZ54" s="48" t="n">
        <f aca="false">IF(OR(N(AZ$5)=0,AZ$6=""),0,AZ$5*((DATE(YEAR($B54),MONTH($B54),MIN(AZ$6,DAY(EOMONTH($B54,0))))&gt;=$B54)*(DATE(YEAR($B54),MONTH($B54),MIN(AZ$6,DAY(EOMONTH($B54,0))))&lt;$C54)+(DATE(YEAR($B54),MONTH($B54)+1,MIN(AZ$6,DAY(EOMONTH($B54,1))))&gt;=$B54)*(DATE(YEAR($B54),MONTH($B54)+1,MIN(AZ$6,DAY(EOMONTH($B54,1))))&lt;$C54)))</f>
        <v>0</v>
      </c>
      <c r="BA54" s="48" t="n">
        <f aca="false">IF(OR(N(BA$5)=0,BA$6=""),0,BA$5*((DATE(YEAR($B54),MONTH($B54),MIN(BA$6,DAY(EOMONTH($B54,0))))&gt;=$B54)*(DATE(YEAR($B54),MONTH($B54),MIN(BA$6,DAY(EOMONTH($B54,0))))&lt;$C54)+(DATE(YEAR($B54),MONTH($B54)+1,MIN(BA$6,DAY(EOMONTH($B54,1))))&gt;=$B54)*(DATE(YEAR($B54),MONTH($B54)+1,MIN(BA$6,DAY(EOMONTH($B54,1))))&lt;$C54)))</f>
        <v>0</v>
      </c>
      <c r="BB54" s="48" t="n">
        <f aca="false">IF(OR(N(BB$5)=0,BB$6=""),0,BB$5*((DATE(YEAR($B54),MONTH($B54),MIN(BB$6,DAY(EOMONTH($B54,0))))&gt;=$B54)*(DATE(YEAR($B54),MONTH($B54),MIN(BB$6,DAY(EOMONTH($B54,0))))&lt;$C54)+(DATE(YEAR($B54),MONTH($B54)+1,MIN(BB$6,DAY(EOMONTH($B54,1))))&gt;=$B54)*(DATE(YEAR($B54),MONTH($B54)+1,MIN(BB$6,DAY(EOMONTH($B54,1))))&lt;$C54)))</f>
        <v>0</v>
      </c>
      <c r="BC54" s="48" t="n">
        <f aca="false">IF(OR(N(BC$5)=0,BC$6=""),0,BC$5*((DATE(YEAR($B54),MONTH($B54),MIN(BC$6,DAY(EOMONTH($B54,0))))&gt;=$B54)*(DATE(YEAR($B54),MONTH($B54),MIN(BC$6,DAY(EOMONTH($B54,0))))&lt;$C54)+(DATE(YEAR($B54),MONTH($B54)+1,MIN(BC$6,DAY(EOMONTH($B54,1))))&gt;=$B54)*(DATE(YEAR($B54),MONTH($B54)+1,MIN(BC$6,DAY(EOMONTH($B54,1))))&lt;$C54)))</f>
        <v>0</v>
      </c>
      <c r="BD54" s="48" t="n">
        <f aca="false">IF(OR(N(BD$5)=0,BD$6=""),0,BD$5*((DATE(YEAR($B54),MONTH($B54),MIN(BD$6,DAY(EOMONTH($B54,0))))&gt;=$B54)*(DATE(YEAR($B54),MONTH($B54),MIN(BD$6,DAY(EOMONTH($B54,0))))&lt;$C54)+(DATE(YEAR($B54),MONTH($B54)+1,MIN(BD$6,DAY(EOMONTH($B54,1))))&gt;=$B54)*(DATE(YEAR($B54),MONTH($B54)+1,MIN(BD$6,DAY(EOMONTH($B54,1))))&lt;$C54)))</f>
        <v>0</v>
      </c>
      <c r="BE54" s="48" t="n">
        <f aca="false">IF(OR(N(BE$5)=0,BE$6=""),0,BE$5*((DATE(YEAR($B54),MONTH($B54),MIN(BE$6,DAY(EOMONTH($B54,0))))&gt;=$B54)*(DATE(YEAR($B54),MONTH($B54),MIN(BE$6,DAY(EOMONTH($B54,0))))&lt;$C54)+(DATE(YEAR($B54),MONTH($B54)+1,MIN(BE$6,DAY(EOMONTH($B54,1))))&gt;=$B54)*(DATE(YEAR($B54),MONTH($B54)+1,MIN(BE$6,DAY(EOMONTH($B54,1))))&lt;$C54)))</f>
        <v>0</v>
      </c>
      <c r="BF54" s="48" t="n">
        <f aca="false">IF(OR(N(BF$5)=0,BF$6=""),0,BF$5*((DATE(YEAR($B54),MONTH($B54),MIN(BF$6,DAY(EOMONTH($B54,0))))&gt;=$B54)*(DATE(YEAR($B54),MONTH($B54),MIN(BF$6,DAY(EOMONTH($B54,0))))&lt;$C54)+(DATE(YEAR($B54),MONTH($B54)+1,MIN(BF$6,DAY(EOMONTH($B54,1))))&gt;=$B54)*(DATE(YEAR($B54),MONTH($B54)+1,MIN(BF$6,DAY(EOMONTH($B54,1))))&lt;$C54)))</f>
        <v>0</v>
      </c>
      <c r="BG54" s="48" t="n">
        <f aca="false">IF(OR(N(BG$5)=0,BG$6=""),0,BG$5*((DATE(YEAR($B54),MONTH($B54),MIN(BG$6,DAY(EOMONTH($B54,0))))&gt;=$B54)*(DATE(YEAR($B54),MONTH($B54),MIN(BG$6,DAY(EOMONTH($B54,0))))&lt;$C54)+(DATE(YEAR($B54),MONTH($B54)+1,MIN(BG$6,DAY(EOMONTH($B54,1))))&gt;=$B54)*(DATE(YEAR($B54),MONTH($B54)+1,MIN(BG$6,DAY(EOMONTH($B54,1))))&lt;$C54)))</f>
        <v>0</v>
      </c>
      <c r="BH54" s="48" t="n">
        <f aca="false">IF(OR(N(BH$5)=0,BH$6=""),0,BH$5*((DATE(YEAR($B54),MONTH($B54),MIN(BH$6,DAY(EOMONTH($B54,0))))&gt;=$B54)*(DATE(YEAR($B54),MONTH($B54),MIN(BH$6,DAY(EOMONTH($B54,0))))&lt;$C54)+(DATE(YEAR($B54),MONTH($B54)+1,MIN(BH$6,DAY(EOMONTH($B54,1))))&gt;=$B54)*(DATE(YEAR($B54),MONTH($B54)+1,MIN(BH$6,DAY(EOMONTH($B54,1))))&lt;$C54)))</f>
        <v>0</v>
      </c>
      <c r="BI54" s="48" t="n">
        <f aca="false">IF(OR(N(BI$5)=0,BI$6=""),0,BI$5*((DATE(YEAR($B54),MONTH($B54),MIN(BI$6,DAY(EOMONTH($B54,0))))&gt;=$B54)*(DATE(YEAR($B54),MONTH($B54),MIN(BI$6,DAY(EOMONTH($B54,0))))&lt;$C54)+(DATE(YEAR($B54),MONTH($B54)+1,MIN(BI$6,DAY(EOMONTH($B54,1))))&gt;=$B54)*(DATE(YEAR($B54),MONTH($B54)+1,MIN(BI$6,DAY(EOMONTH($B54,1))))&lt;$C54)))</f>
        <v>0</v>
      </c>
      <c r="BJ54" s="48" t="n">
        <f aca="false">IF(OR(N(BJ$5)=0,BJ$6=""),0,BJ$5*((DATE(YEAR($B54),MONTH($B54),MIN(BJ$6,DAY(EOMONTH($B54,0))))&gt;=$B54)*(DATE(YEAR($B54),MONTH($B54),MIN(BJ$6,DAY(EOMONTH($B54,0))))&lt;$C54)+(DATE(YEAR($B54),MONTH($B54)+1,MIN(BJ$6,DAY(EOMONTH($B54,1))))&gt;=$B54)*(DATE(YEAR($B54),MONTH($B54)+1,MIN(BJ$6,DAY(EOMONTH($B54,1))))&lt;$C54)))</f>
        <v>0</v>
      </c>
      <c r="BK54" s="48" t="n">
        <f aca="false">IF(OR(N(BK$5)=0,BK$6=""),0,BK$5*((DATE(YEAR($B54),MONTH($B54),MIN(BK$6,DAY(EOMONTH($B54,0))))&gt;=$B54)*(DATE(YEAR($B54),MONTH($B54),MIN(BK$6,DAY(EOMONTH($B54,0))))&lt;$C54)+(DATE(YEAR($B54),MONTH($B54)+1,MIN(BK$6,DAY(EOMONTH($B54,1))))&gt;=$B54)*(DATE(YEAR($B54),MONTH($B54)+1,MIN(BK$6,DAY(EOMONTH($B54,1))))&lt;$C54)))</f>
        <v>0</v>
      </c>
      <c r="BL54" s="48" t="n">
        <f aca="false">IF(OR(N(BL$5)=0,BL$6=""),0,BL$5*((DATE(YEAR($B54),MONTH($B54),MIN(BL$6,DAY(EOMONTH($B54,0))))&gt;=$B54)*(DATE(YEAR($B54),MONTH($B54),MIN(BL$6,DAY(EOMONTH($B54,0))))&lt;$C54)+(DATE(YEAR($B54),MONTH($B54)+1,MIN(BL$6,DAY(EOMONTH($B54,1))))&gt;=$B54)*(DATE(YEAR($B54),MONTH($B54)+1,MIN(BL$6,DAY(EOMONTH($B54,1))))&lt;$C54)))</f>
        <v>0</v>
      </c>
      <c r="BM54" s="48" t="n">
        <f aca="false">IF(OR(N(BM$5)=0,BM$6=""),0,BM$5*((DATE(YEAR($B54),MONTH($B54),MIN(BM$6,DAY(EOMONTH($B54,0))))&gt;=$B54)*(DATE(YEAR($B54),MONTH($B54),MIN(BM$6,DAY(EOMONTH($B54,0))))&lt;$C54)+(DATE(YEAR($B54),MONTH($B54)+1,MIN(BM$6,DAY(EOMONTH($B54,1))))&gt;=$B54)*(DATE(YEAR($B54),MONTH($B54)+1,MIN(BM$6,DAY(EOMONTH($B54,1))))&lt;$C54)))</f>
        <v>0</v>
      </c>
      <c r="BN54" s="48" t="n">
        <f aca="false">IF(OR(N(BN$5)=0,BN$6=""),0,BN$5*((DATE(YEAR($B54),MONTH($B54),MIN(BN$6,DAY(EOMONTH($B54,0))))&gt;=$B54)*(DATE(YEAR($B54),MONTH($B54),MIN(BN$6,DAY(EOMONTH($B54,0))))&lt;$C54)+(DATE(YEAR($B54),MONTH($B54)+1,MIN(BN$6,DAY(EOMONTH($B54,1))))&gt;=$B54)*(DATE(YEAR($B54),MONTH($B54)+1,MIN(BN$6,DAY(EOMONTH($B54,1))))&lt;$C54)))</f>
        <v>0</v>
      </c>
      <c r="BO54" s="48" t="n">
        <f aca="false">IF(OR(N(BO$5)=0,BO$6=""),0,BO$5*((DATE(YEAR($B54),MONTH($B54),MIN(BO$6,DAY(EOMONTH($B54,0))))&gt;=$B54)*(DATE(YEAR($B54),MONTH($B54),MIN(BO$6,DAY(EOMONTH($B54,0))))&lt;$C54)+(DATE(YEAR($B54),MONTH($B54)+1,MIN(BO$6,DAY(EOMONTH($B54,1))))&gt;=$B54)*(DATE(YEAR($B54),MONTH($B54)+1,MIN(BO$6,DAY(EOMONTH($B54,1))))&lt;$C54)))</f>
        <v>0</v>
      </c>
      <c r="BP54" s="48" t="n">
        <f aca="false">IF(OR(N(BP$5)=0,BP$6=""),0,BP$5*((DATE(YEAR($B54),MONTH($B54),MIN(BP$6,DAY(EOMONTH($B54,0))))&gt;=$B54)*(DATE(YEAR($B54),MONTH($B54),MIN(BP$6,DAY(EOMONTH($B54,0))))&lt;$C54)+(DATE(YEAR($B54),MONTH($B54)+1,MIN(BP$6,DAY(EOMONTH($B54,1))))&gt;=$B54)*(DATE(YEAR($B54),MONTH($B54)+1,MIN(BP$6,DAY(EOMONTH($B54,1))))&lt;$C54)))</f>
        <v>0</v>
      </c>
      <c r="BQ54" s="48" t="n">
        <f aca="false">IF(OR(N(BQ$5)=0,BQ$6=""),0,BQ$5*((DATE(YEAR($B54),MONTH($B54),MIN(BQ$6,DAY(EOMONTH($B54,0))))&gt;=$B54)*(DATE(YEAR($B54),MONTH($B54),MIN(BQ$6,DAY(EOMONTH($B54,0))))&lt;$C54)+(DATE(YEAR($B54),MONTH($B54)+1,MIN(BQ$6,DAY(EOMONTH($B54,1))))&gt;=$B54)*(DATE(YEAR($B54),MONTH($B54)+1,MIN(BQ$6,DAY(EOMONTH($B54,1))))&lt;$C54)))</f>
        <v>0</v>
      </c>
      <c r="BR54" s="48" t="n">
        <f aca="false">IF(OR(N(BR$5)=0,BR$6=""),0,BR$5*((DATE(YEAR($B54),MONTH($B54),MIN(BR$6,DAY(EOMONTH($B54,0))))&gt;=$B54)*(DATE(YEAR($B54),MONTH($B54),MIN(BR$6,DAY(EOMONTH($B54,0))))&lt;$C54)+(DATE(YEAR($B54),MONTH($B54)+1,MIN(BR$6,DAY(EOMONTH($B54,1))))&gt;=$B54)*(DATE(YEAR($B54),MONTH($B54)+1,MIN(BR$6,DAY(EOMONTH($B54,1))))&lt;$C54)))</f>
        <v>0</v>
      </c>
      <c r="BS54" s="48" t="n">
        <f aca="false">IF(OR(N(BS$5)=0,BS$6=""),0,BS$5*((DATE(YEAR($B54),MONTH($B54),MIN(BS$6,DAY(EOMONTH($B54,0))))&gt;=$B54)*(DATE(YEAR($B54),MONTH($B54),MIN(BS$6,DAY(EOMONTH($B54,0))))&lt;$C54)+(DATE(YEAR($B54),MONTH($B54)+1,MIN(BS$6,DAY(EOMONTH($B54,1))))&gt;=$B54)*(DATE(YEAR($B54),MONTH($B54)+1,MIN(BS$6,DAY(EOMONTH($B54,1))))&lt;$C54)))</f>
        <v>0</v>
      </c>
      <c r="BT54" s="48" t="n">
        <f aca="false">IF(OR(N(BT$5)=0,BT$6=""),0,BT$5*((DATE(YEAR($B54),MONTH($B54),MIN(BT$6,DAY(EOMONTH($B54,0))))&gt;=$B54)*(DATE(YEAR($B54),MONTH($B54),MIN(BT$6,DAY(EOMONTH($B54,0))))&lt;$C54)+(DATE(YEAR($B54),MONTH($B54)+1,MIN(BT$6,DAY(EOMONTH($B54,1))))&gt;=$B54)*(DATE(YEAR($B54),MONTH($B54)+1,MIN(BT$6,DAY(EOMONTH($B54,1))))&lt;$C54)))</f>
        <v>0</v>
      </c>
      <c r="BU54" s="48" t="n">
        <f aca="false">IF(OR(N(BU$5)=0,BU$6=""),0,BU$5*((DATE(YEAR($B54),MONTH($B54),MIN(BU$6,DAY(EOMONTH($B54,0))))&gt;=$B54)*(DATE(YEAR($B54),MONTH($B54),MIN(BU$6,DAY(EOMONTH($B54,0))))&lt;$C54)+(DATE(YEAR($B54),MONTH($B54)+1,MIN(BU$6,DAY(EOMONTH($B54,1))))&gt;=$B54)*(DATE(YEAR($B54),MONTH($B54)+1,MIN(BU$6,DAY(EOMONTH($B54,1))))&lt;$C54)))</f>
        <v>0</v>
      </c>
      <c r="BV54" s="48" t="n">
        <f aca="false">IF(OR(N(BV$5)=0,BV$6=""),0,BV$5*((DATE(YEAR($B54),MONTH($B54),MIN(BV$6,DAY(EOMONTH($B54,0))))&gt;=$B54)*(DATE(YEAR($B54),MONTH($B54),MIN(BV$6,DAY(EOMONTH($B54,0))))&lt;$C54)+(DATE(YEAR($B54),MONTH($B54)+1,MIN(BV$6,DAY(EOMONTH($B54,1))))&gt;=$B54)*(DATE(YEAR($B54),MONTH($B54)+1,MIN(BV$6,DAY(EOMONTH($B54,1))))&lt;$C54)))</f>
        <v>0</v>
      </c>
      <c r="BW54" s="48" t="n">
        <f aca="false">IF(OR(N(BW$5)=0,BW$6=""),0,BW$5*((DATE(YEAR($B54),MONTH($B54),MIN(BW$6,DAY(EOMONTH($B54,0))))&gt;=$B54)*(DATE(YEAR($B54),MONTH($B54),MIN(BW$6,DAY(EOMONTH($B54,0))))&lt;$C54)+(DATE(YEAR($B54),MONTH($B54)+1,MIN(BW$6,DAY(EOMONTH($B54,1))))&gt;=$B54)*(DATE(YEAR($B54),MONTH($B54)+1,MIN(BW$6,DAY(EOMONTH($B54,1))))&lt;$C54)))</f>
        <v>0</v>
      </c>
      <c r="BX54" s="48" t="n">
        <f aca="false">MIN(Z54,(FT53*(1+FT$5/Setup!$C$36)+IF($V54=1,N($F54),0)))</f>
        <v>0</v>
      </c>
      <c r="BY54" s="48" t="n">
        <f aca="false">MIN(AA54,(FU53*(1+FU$5/Setup!$C$36)+IF($V54=2,N($F54),0)))</f>
        <v>0</v>
      </c>
      <c r="BZ54" s="48" t="n">
        <f aca="false">MIN(AB54,(FV53*(1+FV$5/Setup!$C$36)+IF($V54=3,N($F54),0)))</f>
        <v>0</v>
      </c>
      <c r="CA54" s="48" t="n">
        <f aca="false">MIN(AC54,(FW53*(1+FW$5/Setup!$C$36)+IF($V54=4,N($F54),0)))</f>
        <v>0</v>
      </c>
      <c r="CB54" s="48" t="n">
        <f aca="false">MIN(AD54,(FX53*(1+FX$5/Setup!$C$36)+IF($V54=5,N($F54),0)))</f>
        <v>0</v>
      </c>
      <c r="CC54" s="48" t="n">
        <f aca="false">MIN(AE54,(FY53*(1+FY$5/Setup!$C$36)+IF($V54=6,N($F54),0)))</f>
        <v>0</v>
      </c>
      <c r="CD54" s="48" t="n">
        <f aca="false">MIN(AF54,(FZ53*(1+FZ$5/Setup!$C$36)+IF($V54=7,N($F54),0)))</f>
        <v>0</v>
      </c>
      <c r="CE54" s="48" t="n">
        <f aca="false">MIN(AG54,(GA53*(1+GA$5/Setup!$C$36)+IF($V54=8,N($F54),0)))</f>
        <v>0</v>
      </c>
      <c r="CF54" s="48" t="n">
        <f aca="false">MIN(AH54,(GB53*(1+GB$5/Setup!$C$36)+IF($V54=9,N($F54),0)))</f>
        <v>0</v>
      </c>
      <c r="CG54" s="48" t="n">
        <f aca="false">MIN(AI54,(GC53*(1+GC$5/Setup!$C$36)+IF($V54=10,N($F54),0)))</f>
        <v>0</v>
      </c>
      <c r="CH54" s="48" t="n">
        <f aca="false">MIN(AJ54,(GD53*(1+GD$5/Setup!$C$36)+IF($V54=11,N($F54),0)))</f>
        <v>0</v>
      </c>
      <c r="CI54" s="48" t="n">
        <f aca="false">MIN(AK54,(GE53*(1+GE$5/Setup!$C$36)+IF($V54=12,N($F54),0)))</f>
        <v>0</v>
      </c>
      <c r="CJ54" s="48" t="n">
        <f aca="false">MIN(AL54,(GF53*(1+GF$5/Setup!$C$36)+IF($V54=13,N($F54),0)))</f>
        <v>0</v>
      </c>
      <c r="CK54" s="48" t="n">
        <f aca="false">MIN(AM54,(GG53*(1+GG$5/Setup!$C$36)+IF($V54=14,N($F54),0)))</f>
        <v>0</v>
      </c>
      <c r="CL54" s="48" t="n">
        <f aca="false">MIN(AN54,(GH53*(1+GH$5/Setup!$C$36)+IF($V54=15,N($F54),0)))</f>
        <v>0</v>
      </c>
      <c r="CM54" s="48" t="n">
        <f aca="false">MIN(AO54,(GI53*(1+GI$5/Setup!$C$36)+IF($V54=16,N($F54),0)))</f>
        <v>0</v>
      </c>
      <c r="CN54" s="48" t="n">
        <f aca="false">MIN(AP54,(GJ53*(1+GJ$5/Setup!$C$36)+IF($V54=17,N($F54),0)))</f>
        <v>0</v>
      </c>
      <c r="CO54" s="48" t="n">
        <f aca="false">MIN(AQ54,(GK53*(1+GK$5/Setup!$C$36)+IF($V54=18,N($F54),0)))</f>
        <v>0</v>
      </c>
      <c r="CP54" s="48" t="n">
        <f aca="false">MIN(AR54,(GL53*(1+GL$5/Setup!$C$36)+IF($V54=19,N($F54),0)))</f>
        <v>0</v>
      </c>
      <c r="CQ54" s="48" t="n">
        <f aca="false">MIN(AS54,(GM53*(1+GM$5/Setup!$C$36)+IF($V54=20,N($F54),0)))</f>
        <v>0</v>
      </c>
      <c r="CR54" s="48" t="n">
        <f aca="false">MIN(AT54,(GN53*(1+GN$5/Setup!$C$36)+IF($V54=21,N($F54),0)))</f>
        <v>0</v>
      </c>
      <c r="CS54" s="48" t="n">
        <f aca="false">MIN(AU54,(GO53*(1+GO$5/Setup!$C$36)+IF($V54=22,N($F54),0)))</f>
        <v>0</v>
      </c>
      <c r="CT54" s="48" t="n">
        <f aca="false">MIN(AV54,(GP53*(1+GP$5/Setup!$C$36)+IF($V54=23,N($F54),0)))</f>
        <v>0</v>
      </c>
      <c r="CU54" s="48" t="n">
        <f aca="false">MIN(AW54,(GQ53*(1+GQ$5/Setup!$C$36)+IF($V54=24,N($F54),0)))</f>
        <v>0</v>
      </c>
      <c r="CV54" s="48" t="n">
        <f aca="false">MIN(AX54,(GR53*(1+GR$5/Setup!$C$36)+IF($V54=25,N($F54),0)))</f>
        <v>0</v>
      </c>
      <c r="CW54" s="48" t="n">
        <f aca="false">MIN(AY54,(GS53*(1+GS$5/Setup!$C$36)+IF($V54=26,N($F54),0)))</f>
        <v>0</v>
      </c>
      <c r="CX54" s="48" t="n">
        <f aca="false">MIN(AZ54,(GT53*(1+GT$5/Setup!$C$36)+IF($V54=27,N($F54),0)))</f>
        <v>0</v>
      </c>
      <c r="CY54" s="48" t="n">
        <f aca="false">MIN(BA54,(GU53*(1+GU$5/Setup!$C$36)+IF($V54=28,N($F54),0)))</f>
        <v>0</v>
      </c>
      <c r="CZ54" s="48" t="n">
        <f aca="false">MIN(BB54,(GV53*(1+GV$5/Setup!$C$36)+IF($V54=29,N($F54),0)))</f>
        <v>0</v>
      </c>
      <c r="DA54" s="48" t="n">
        <f aca="false">MIN(BC54,(GW53*(1+GW$5/Setup!$C$36)+IF($V54=30,N($F54),0)))</f>
        <v>0</v>
      </c>
      <c r="DB54" s="48" t="n">
        <f aca="false">MIN(BD54,(GX53*(1+GX$5/Setup!$C$36)+IF($V54=31,N($F54),0)))</f>
        <v>0</v>
      </c>
      <c r="DC54" s="48" t="n">
        <f aca="false">MIN(BE54,(GY53*(1+GY$5/Setup!$C$36)+IF($V54=32,N($F54),0)))</f>
        <v>0</v>
      </c>
      <c r="DD54" s="48" t="n">
        <f aca="false">MIN(BF54,(GZ53*(1+GZ$5/Setup!$C$36)+IF($V54=33,N($F54),0)))</f>
        <v>0</v>
      </c>
      <c r="DE54" s="48" t="n">
        <f aca="false">MIN(BG54,(HA53*(1+HA$5/Setup!$C$36)+IF($V54=34,N($F54),0)))</f>
        <v>0</v>
      </c>
      <c r="DF54" s="48" t="n">
        <f aca="false">MIN(BH54,(HB53*(1+HB$5/Setup!$C$36)+IF($V54=35,N($F54),0)))</f>
        <v>0</v>
      </c>
      <c r="DG54" s="48" t="n">
        <f aca="false">MIN(BI54,(HC53*(1+HC$5/Setup!$C$36)+IF($V54=36,N($F54),0)))</f>
        <v>0</v>
      </c>
      <c r="DH54" s="48" t="n">
        <f aca="false">MIN(BJ54,(HD53*(1+HD$5/Setup!$C$36)+IF($V54=37,N($F54),0)))</f>
        <v>0</v>
      </c>
      <c r="DI54" s="48" t="n">
        <f aca="false">MIN(BK54,(HE53*(1+HE$5/Setup!$C$36)+IF($V54=38,N($F54),0)))</f>
        <v>0</v>
      </c>
      <c r="DJ54" s="48" t="n">
        <f aca="false">MIN(BL54,(HF53*(1+HF$5/Setup!$C$36)+IF($V54=39,N($F54),0)))</f>
        <v>0</v>
      </c>
      <c r="DK54" s="48" t="n">
        <f aca="false">MIN(BM54,(HG53*(1+HG$5/Setup!$C$36)+IF($V54=40,N($F54),0)))</f>
        <v>0</v>
      </c>
      <c r="DL54" s="48" t="n">
        <f aca="false">MIN(BN54,(HH53*(1+HH$5/Setup!$C$36)+IF($V54=41,N($F54),0)))</f>
        <v>0</v>
      </c>
      <c r="DM54" s="48" t="n">
        <f aca="false">MIN(BO54,(HI53*(1+HI$5/Setup!$C$36)+IF($V54=42,N($F54),0)))</f>
        <v>0</v>
      </c>
      <c r="DN54" s="48" t="n">
        <f aca="false">MIN(BP54,(HJ53*(1+HJ$5/Setup!$C$36)+IF($V54=43,N($F54),0)))</f>
        <v>0</v>
      </c>
      <c r="DO54" s="48" t="n">
        <f aca="false">MIN(BQ54,(HK53*(1+HK$5/Setup!$C$36)+IF($V54=44,N($F54),0)))</f>
        <v>0</v>
      </c>
      <c r="DP54" s="48" t="n">
        <f aca="false">MIN(BR54,(HL53*(1+HL$5/Setup!$C$36)+IF($V54=45,N($F54),0)))</f>
        <v>0</v>
      </c>
      <c r="DQ54" s="48" t="n">
        <f aca="false">MIN(BS54,(HM53*(1+HM$5/Setup!$C$36)+IF($V54=46,N($F54),0)))</f>
        <v>0</v>
      </c>
      <c r="DR54" s="48" t="n">
        <f aca="false">MIN(BT54,(HN53*(1+HN$5/Setup!$C$36)+IF($V54=47,N($F54),0)))</f>
        <v>0</v>
      </c>
      <c r="DS54" s="48" t="n">
        <f aca="false">MIN(BU54,(HO53*(1+HO$5/Setup!$C$36)+IF($V54=48,N($F54),0)))</f>
        <v>0</v>
      </c>
      <c r="DT54" s="48" t="n">
        <f aca="false">MIN(BV54,(HP53*(1+HP$5/Setup!$C$36)+IF($V54=49,N($F54),0)))</f>
        <v>0</v>
      </c>
      <c r="DU54" s="48" t="n">
        <f aca="false">MIN(BW54,(HQ53*(1+HQ$5/Setup!$C$36)+IF($V54=50,N($F54),0)))</f>
        <v>0</v>
      </c>
      <c r="DV54" s="48" t="n">
        <f aca="false">MIN(MAX((FT53*(1+FT$5/Setup!$C$36)+IF($V54=1,N($F54),0))-BX54,0),MAX($P54-0,0))</f>
        <v>0</v>
      </c>
      <c r="DW54" s="48" t="n">
        <f aca="false">MIN(MAX((FU53*(1+FU$5/Setup!$C$36)+IF($V54=2,N($F54),0))-BY54,0),MAX($P54-SUM(DV54:DV54),0))</f>
        <v>0</v>
      </c>
      <c r="DX54" s="48" t="n">
        <f aca="false">MIN(MAX((FV53*(1+FV$5/Setup!$C$36)+IF($V54=3,N($F54),0))-BZ54,0),MAX($P54-SUM(DV54:DW54),0))</f>
        <v>0</v>
      </c>
      <c r="DY54" s="48" t="n">
        <f aca="false">MIN(MAX((FW53*(1+FW$5/Setup!$C$36)+IF($V54=4,N($F54),0))-CA54,0),MAX($P54-SUM(DV54:DX54),0))</f>
        <v>0</v>
      </c>
      <c r="DZ54" s="48" t="n">
        <f aca="false">MIN(MAX((FX53*(1+FX$5/Setup!$C$36)+IF($V54=5,N($F54),0))-CB54,0),MAX($P54-SUM(DV54:DY54),0))</f>
        <v>0</v>
      </c>
      <c r="EA54" s="48" t="n">
        <f aca="false">MIN(MAX((FY53*(1+FY$5/Setup!$C$36)+IF($V54=6,N($F54),0))-CC54,0),MAX($P54-SUM(DV54:DZ54),0))</f>
        <v>0</v>
      </c>
      <c r="EB54" s="48" t="n">
        <f aca="false">MIN(MAX((FZ53*(1+FZ$5/Setup!$C$36)+IF($V54=7,N($F54),0))-CD54,0),MAX($P54-SUM(DV54:EA54),0))</f>
        <v>0</v>
      </c>
      <c r="EC54" s="48" t="n">
        <f aca="false">MIN(MAX((GA53*(1+GA$5/Setup!$C$36)+IF($V54=8,N($F54),0))-CE54,0),MAX($P54-SUM(DV54:EB54),0))</f>
        <v>0</v>
      </c>
      <c r="ED54" s="48" t="n">
        <f aca="false">MIN(MAX((GB53*(1+GB$5/Setup!$C$36)+IF($V54=9,N($F54),0))-CF54,0),MAX($P54-SUM(DV54:EC54),0))</f>
        <v>0</v>
      </c>
      <c r="EE54" s="48" t="n">
        <f aca="false">MIN(MAX((GC53*(1+GC$5/Setup!$C$36)+IF($V54=10,N($F54),0))-CG54,0),MAX($P54-SUM(DV54:ED54),0))</f>
        <v>0</v>
      </c>
      <c r="EF54" s="48" t="n">
        <f aca="false">MIN(MAX((GD53*(1+GD$5/Setup!$C$36)+IF($V54=11,N($F54),0))-CH54,0),MAX($P54-SUM(DV54:EE54),0))</f>
        <v>0</v>
      </c>
      <c r="EG54" s="48" t="n">
        <f aca="false">MIN(MAX((GE53*(1+GE$5/Setup!$C$36)+IF($V54=12,N($F54),0))-CI54,0),MAX($P54-SUM(DV54:EF54),0))</f>
        <v>0</v>
      </c>
      <c r="EH54" s="48" t="n">
        <f aca="false">MIN(MAX((GF53*(1+GF$5/Setup!$C$36)+IF($V54=13,N($F54),0))-CJ54,0),MAX($P54-SUM(DV54:EG54),0))</f>
        <v>0</v>
      </c>
      <c r="EI54" s="48" t="n">
        <f aca="false">MIN(MAX((GG53*(1+GG$5/Setup!$C$36)+IF($V54=14,N($F54),0))-CK54,0),MAX($P54-SUM(DV54:EH54),0))</f>
        <v>0</v>
      </c>
      <c r="EJ54" s="48" t="n">
        <f aca="false">MIN(MAX((GH53*(1+GH$5/Setup!$C$36)+IF($V54=15,N($F54),0))-CL54,0),MAX($P54-SUM(DV54:EI54),0))</f>
        <v>0</v>
      </c>
      <c r="EK54" s="48" t="n">
        <f aca="false">MIN(MAX((GI53*(1+GI$5/Setup!$C$36)+IF($V54=16,N($F54),0))-CM54,0),MAX($P54-SUM(DV54:EJ54),0))</f>
        <v>0</v>
      </c>
      <c r="EL54" s="48" t="n">
        <f aca="false">MIN(MAX((GJ53*(1+GJ$5/Setup!$C$36)+IF($V54=17,N($F54),0))-CN54,0),MAX($P54-SUM(DV54:EK54),0))</f>
        <v>0</v>
      </c>
      <c r="EM54" s="48" t="n">
        <f aca="false">MIN(MAX((GK53*(1+GK$5/Setup!$C$36)+IF($V54=18,N($F54),0))-CO54,0),MAX($P54-SUM(DV54:EL54),0))</f>
        <v>0</v>
      </c>
      <c r="EN54" s="48" t="n">
        <f aca="false">MIN(MAX((GL53*(1+GL$5/Setup!$C$36)+IF($V54=19,N($F54),0))-CP54,0),MAX($P54-SUM(DV54:EM54),0))</f>
        <v>0</v>
      </c>
      <c r="EO54" s="48" t="n">
        <f aca="false">MIN(MAX((GM53*(1+GM$5/Setup!$C$36)+IF($V54=20,N($F54),0))-CQ54,0),MAX($P54-SUM(DV54:EN54),0))</f>
        <v>0</v>
      </c>
      <c r="EP54" s="48" t="n">
        <f aca="false">MIN(MAX((GN53*(1+GN$5/Setup!$C$36)+IF($V54=21,N($F54),0))-CR54,0),MAX($P54-SUM(DV54:EO54),0))</f>
        <v>0</v>
      </c>
      <c r="EQ54" s="48" t="n">
        <f aca="false">MIN(MAX((GO53*(1+GO$5/Setup!$C$36)+IF($V54=22,N($F54),0))-CS54,0),MAX($P54-SUM(DV54:EP54),0))</f>
        <v>0</v>
      </c>
      <c r="ER54" s="48" t="n">
        <f aca="false">MIN(MAX((GP53*(1+GP$5/Setup!$C$36)+IF($V54=23,N($F54),0))-CT54,0),MAX($P54-SUM(DV54:EQ54),0))</f>
        <v>0</v>
      </c>
      <c r="ES54" s="48" t="n">
        <f aca="false">MIN(MAX((GQ53*(1+GQ$5/Setup!$C$36)+IF($V54=24,N($F54),0))-CU54,0),MAX($P54-SUM(DV54:ER54),0))</f>
        <v>0</v>
      </c>
      <c r="ET54" s="48" t="n">
        <f aca="false">MIN(MAX((GR53*(1+GR$5/Setup!$C$36)+IF($V54=25,N($F54),0))-CV54,0),MAX($P54-SUM(DV54:ES54),0))</f>
        <v>0</v>
      </c>
      <c r="EU54" s="48" t="n">
        <f aca="false">MIN(MAX((GS53*(1+GS$5/Setup!$C$36)+IF($V54=26,N($F54),0))-CW54,0),MAX($P54-SUM(DV54:ET54),0))</f>
        <v>0</v>
      </c>
      <c r="EV54" s="48" t="n">
        <f aca="false">MIN(MAX((GT53*(1+GT$5/Setup!$C$36)+IF($V54=27,N($F54),0))-CX54,0),MAX($P54-SUM(DV54:EU54),0))</f>
        <v>0</v>
      </c>
      <c r="EW54" s="48" t="n">
        <f aca="false">MIN(MAX((GU53*(1+GU$5/Setup!$C$36)+IF($V54=28,N($F54),0))-CY54,0),MAX($P54-SUM(DV54:EV54),0))</f>
        <v>0</v>
      </c>
      <c r="EX54" s="48" t="n">
        <f aca="false">MIN(MAX((GV53*(1+GV$5/Setup!$C$36)+IF($V54=29,N($F54),0))-CZ54,0),MAX($P54-SUM(DV54:EW54),0))</f>
        <v>0</v>
      </c>
      <c r="EY54" s="48" t="n">
        <f aca="false">MIN(MAX((GW53*(1+GW$5/Setup!$C$36)+IF($V54=30,N($F54),0))-DA54,0),MAX($P54-SUM(DV54:EX54),0))</f>
        <v>0</v>
      </c>
      <c r="EZ54" s="48" t="n">
        <f aca="false">MIN(MAX((GX53*(1+GX$5/Setup!$C$36)+IF($V54=31,N($F54),0))-DB54,0),MAX($P54-SUM(DV54:EY54),0))</f>
        <v>0</v>
      </c>
      <c r="FA54" s="48" t="n">
        <f aca="false">MIN(MAX((GY53*(1+GY$5/Setup!$C$36)+IF($V54=32,N($F54),0))-DC54,0),MAX($P54-SUM(DV54:EZ54),0))</f>
        <v>0</v>
      </c>
      <c r="FB54" s="48" t="n">
        <f aca="false">MIN(MAX((GZ53*(1+GZ$5/Setup!$C$36)+IF($V54=33,N($F54),0))-DD54,0),MAX($P54-SUM(DV54:FA54),0))</f>
        <v>0</v>
      </c>
      <c r="FC54" s="48" t="n">
        <f aca="false">MIN(MAX((HA53*(1+HA$5/Setup!$C$36)+IF($V54=34,N($F54),0))-DE54,0),MAX($P54-SUM(DV54:FB54),0))</f>
        <v>0</v>
      </c>
      <c r="FD54" s="48" t="n">
        <f aca="false">MIN(MAX((HB53*(1+HB$5/Setup!$C$36)+IF($V54=35,N($F54),0))-DF54,0),MAX($P54-SUM(DV54:FC54),0))</f>
        <v>0</v>
      </c>
      <c r="FE54" s="48" t="n">
        <f aca="false">MIN(MAX((HC53*(1+HC$5/Setup!$C$36)+IF($V54=36,N($F54),0))-DG54,0),MAX($P54-SUM(DV54:FD54),0))</f>
        <v>0</v>
      </c>
      <c r="FF54" s="48" t="n">
        <f aca="false">MIN(MAX((HD53*(1+HD$5/Setup!$C$36)+IF($V54=37,N($F54),0))-DH54,0),MAX($P54-SUM(DV54:FE54),0))</f>
        <v>0</v>
      </c>
      <c r="FG54" s="48" t="n">
        <f aca="false">MIN(MAX((HE53*(1+HE$5/Setup!$C$36)+IF($V54=38,N($F54),0))-DI54,0),MAX($P54-SUM(DV54:FF54),0))</f>
        <v>0</v>
      </c>
      <c r="FH54" s="48" t="n">
        <f aca="false">MIN(MAX((HF53*(1+HF$5/Setup!$C$36)+IF($V54=39,N($F54),0))-DJ54,0),MAX($P54-SUM(DV54:FG54),0))</f>
        <v>0</v>
      </c>
      <c r="FI54" s="48" t="n">
        <f aca="false">MIN(MAX((HG53*(1+HG$5/Setup!$C$36)+IF($V54=40,N($F54),0))-DK54,0),MAX($P54-SUM(DV54:FH54),0))</f>
        <v>0</v>
      </c>
      <c r="FJ54" s="48" t="n">
        <f aca="false">MIN(MAX((HH53*(1+HH$5/Setup!$C$36)+IF($V54=41,N($F54),0))-DL54,0),MAX($P54-SUM(DV54:FI54),0))</f>
        <v>0</v>
      </c>
      <c r="FK54" s="48" t="n">
        <f aca="false">MIN(MAX((HI53*(1+HI$5/Setup!$C$36)+IF($V54=42,N($F54),0))-DM54,0),MAX($P54-SUM(DV54:FJ54),0))</f>
        <v>0</v>
      </c>
      <c r="FL54" s="48" t="n">
        <f aca="false">MIN(MAX((HJ53*(1+HJ$5/Setup!$C$36)+IF($V54=43,N($F54),0))-DN54,0),MAX($P54-SUM(DV54:FK54),0))</f>
        <v>0</v>
      </c>
      <c r="FM54" s="48" t="n">
        <f aca="false">MIN(MAX((HK53*(1+HK$5/Setup!$C$36)+IF($V54=44,N($F54),0))-DO54,0),MAX($P54-SUM(DV54:FL54),0))</f>
        <v>0</v>
      </c>
      <c r="FN54" s="48" t="n">
        <f aca="false">MIN(MAX((HL53*(1+HL$5/Setup!$C$36)+IF($V54=45,N($F54),0))-DP54,0),MAX($P54-SUM(DV54:FM54),0))</f>
        <v>0</v>
      </c>
      <c r="FO54" s="48" t="n">
        <f aca="false">MIN(MAX((HM53*(1+HM$5/Setup!$C$36)+IF($V54=46,N($F54),0))-DQ54,0),MAX($P54-SUM(DV54:FN54),0))</f>
        <v>0</v>
      </c>
      <c r="FP54" s="48" t="n">
        <f aca="false">MIN(MAX((HN53*(1+HN$5/Setup!$C$36)+IF($V54=47,N($F54),0))-DR54,0),MAX($P54-SUM(DV54:FO54),0))</f>
        <v>0</v>
      </c>
      <c r="FQ54" s="48" t="n">
        <f aca="false">MIN(MAX((HO53*(1+HO$5/Setup!$C$36)+IF($V54=48,N($F54),0))-DS54,0),MAX($P54-SUM(DV54:FP54),0))</f>
        <v>0</v>
      </c>
      <c r="FR54" s="48" t="n">
        <f aca="false">MIN(MAX((HP53*(1+HP$5/Setup!$C$36)+IF($V54=49,N($F54),0))-DT54,0),MAX($P54-SUM(DV54:FQ54),0))</f>
        <v>0</v>
      </c>
      <c r="FS54" s="48" t="n">
        <f aca="false">MIN(MAX((HQ53*(1+HQ$5/Setup!$C$36)+IF($V54=50,N($F54),0))-DU54,0),MAX($P54-SUM(DV54:FR54),0))</f>
        <v>0</v>
      </c>
      <c r="FT54" s="48" t="n">
        <f aca="false">IF((FT53*(1+FT$5/Setup!$C$36)+IF($V54=1,N($F54),0))-BX54-DV54&lt;0.005,0,(FT53*(1+FT$5/Setup!$C$36)+IF($V54=1,N($F54),0))-BX54-DV54)</f>
        <v>0</v>
      </c>
      <c r="FU54" s="48" t="n">
        <f aca="false">IF((FU53*(1+FU$5/Setup!$C$36)+IF($V54=2,N($F54),0))-BY54-DW54&lt;0.005,0,(FU53*(1+FU$5/Setup!$C$36)+IF($V54=2,N($F54),0))-BY54-DW54)</f>
        <v>0</v>
      </c>
      <c r="FV54" s="48" t="n">
        <f aca="false">IF((FV53*(1+FV$5/Setup!$C$36)+IF($V54=3,N($F54),0))-BZ54-DX54&lt;0.005,0,(FV53*(1+FV$5/Setup!$C$36)+IF($V54=3,N($F54),0))-BZ54-DX54)</f>
        <v>0</v>
      </c>
      <c r="FW54" s="48" t="n">
        <f aca="false">IF((FW53*(1+FW$5/Setup!$C$36)+IF($V54=4,N($F54),0))-CA54-DY54&lt;0.005,0,(FW53*(1+FW$5/Setup!$C$36)+IF($V54=4,N($F54),0))-CA54-DY54)</f>
        <v>0</v>
      </c>
      <c r="FX54" s="48" t="n">
        <f aca="false">IF((FX53*(1+FX$5/Setup!$C$36)+IF($V54=5,N($F54),0))-CB54-DZ54&lt;0.005,0,(FX53*(1+FX$5/Setup!$C$36)+IF($V54=5,N($F54),0))-CB54-DZ54)</f>
        <v>0</v>
      </c>
      <c r="FY54" s="48" t="n">
        <f aca="false">IF((FY53*(1+FY$5/Setup!$C$36)+IF($V54=6,N($F54),0))-CC54-EA54&lt;0.005,0,(FY53*(1+FY$5/Setup!$C$36)+IF($V54=6,N($F54),0))-CC54-EA54)</f>
        <v>0</v>
      </c>
      <c r="FZ54" s="48" t="n">
        <f aca="false">IF((FZ53*(1+FZ$5/Setup!$C$36)+IF($V54=7,N($F54),0))-CD54-EB54&lt;0.005,0,(FZ53*(1+FZ$5/Setup!$C$36)+IF($V54=7,N($F54),0))-CD54-EB54)</f>
        <v>0</v>
      </c>
      <c r="GA54" s="48" t="n">
        <f aca="false">IF((GA53*(1+GA$5/Setup!$C$36)+IF($V54=8,N($F54),0))-CE54-EC54&lt;0.005,0,(GA53*(1+GA$5/Setup!$C$36)+IF($V54=8,N($F54),0))-CE54-EC54)</f>
        <v>0</v>
      </c>
      <c r="GB54" s="48" t="n">
        <f aca="false">IF((GB53*(1+GB$5/Setup!$C$36)+IF($V54=9,N($F54),0))-CF54-ED54&lt;0.005,0,(GB53*(1+GB$5/Setup!$C$36)+IF($V54=9,N($F54),0))-CF54-ED54)</f>
        <v>0</v>
      </c>
      <c r="GC54" s="48" t="n">
        <f aca="false">IF((GC53*(1+GC$5/Setup!$C$36)+IF($V54=10,N($F54),0))-CG54-EE54&lt;0.005,0,(GC53*(1+GC$5/Setup!$C$36)+IF($V54=10,N($F54),0))-CG54-EE54)</f>
        <v>0</v>
      </c>
      <c r="GD54" s="48" t="n">
        <f aca="false">IF((GD53*(1+GD$5/Setup!$C$36)+IF($V54=11,N($F54),0))-CH54-EF54&lt;0.005,0,(GD53*(1+GD$5/Setup!$C$36)+IF($V54=11,N($F54),0))-CH54-EF54)</f>
        <v>0</v>
      </c>
      <c r="GE54" s="48" t="n">
        <f aca="false">IF((GE53*(1+GE$5/Setup!$C$36)+IF($V54=12,N($F54),0))-CI54-EG54&lt;0.005,0,(GE53*(1+GE$5/Setup!$C$36)+IF($V54=12,N($F54),0))-CI54-EG54)</f>
        <v>0</v>
      </c>
      <c r="GF54" s="48" t="n">
        <f aca="false">IF((GF53*(1+GF$5/Setup!$C$36)+IF($V54=13,N($F54),0))-CJ54-EH54&lt;0.005,0,(GF53*(1+GF$5/Setup!$C$36)+IF($V54=13,N($F54),0))-CJ54-EH54)</f>
        <v>0</v>
      </c>
      <c r="GG54" s="48" t="n">
        <f aca="false">IF((GG53*(1+GG$5/Setup!$C$36)+IF($V54=14,N($F54),0))-CK54-EI54&lt;0.005,0,(GG53*(1+GG$5/Setup!$C$36)+IF($V54=14,N($F54),0))-CK54-EI54)</f>
        <v>0</v>
      </c>
      <c r="GH54" s="48" t="n">
        <f aca="false">IF((GH53*(1+GH$5/Setup!$C$36)+IF($V54=15,N($F54),0))-CL54-EJ54&lt;0.005,0,(GH53*(1+GH$5/Setup!$C$36)+IF($V54=15,N($F54),0))-CL54-EJ54)</f>
        <v>0</v>
      </c>
      <c r="GI54" s="48" t="n">
        <f aca="false">IF((GI53*(1+GI$5/Setup!$C$36)+IF($V54=16,N($F54),0))-CM54-EK54&lt;0.005,0,(GI53*(1+GI$5/Setup!$C$36)+IF($V54=16,N($F54),0))-CM54-EK54)</f>
        <v>0</v>
      </c>
      <c r="GJ54" s="48" t="n">
        <f aca="false">IF((GJ53*(1+GJ$5/Setup!$C$36)+IF($V54=17,N($F54),0))-CN54-EL54&lt;0.005,0,(GJ53*(1+GJ$5/Setup!$C$36)+IF($V54=17,N($F54),0))-CN54-EL54)</f>
        <v>0</v>
      </c>
      <c r="GK54" s="48" t="n">
        <f aca="false">IF((GK53*(1+GK$5/Setup!$C$36)+IF($V54=18,N($F54),0))-CO54-EM54&lt;0.005,0,(GK53*(1+GK$5/Setup!$C$36)+IF($V54=18,N($F54),0))-CO54-EM54)</f>
        <v>0</v>
      </c>
      <c r="GL54" s="48" t="n">
        <f aca="false">IF((GL53*(1+GL$5/Setup!$C$36)+IF($V54=19,N($F54),0))-CP54-EN54&lt;0.005,0,(GL53*(1+GL$5/Setup!$C$36)+IF($V54=19,N($F54),0))-CP54-EN54)</f>
        <v>0</v>
      </c>
      <c r="GM54" s="48" t="n">
        <f aca="false">IF((GM53*(1+GM$5/Setup!$C$36)+IF($V54=20,N($F54),0))-CQ54-EO54&lt;0.005,0,(GM53*(1+GM$5/Setup!$C$36)+IF($V54=20,N($F54),0))-CQ54-EO54)</f>
        <v>0</v>
      </c>
      <c r="GN54" s="48" t="n">
        <f aca="false">IF((GN53*(1+GN$5/Setup!$C$36)+IF($V54=21,N($F54),0))-CR54-EP54&lt;0.005,0,(GN53*(1+GN$5/Setup!$C$36)+IF($V54=21,N($F54),0))-CR54-EP54)</f>
        <v>0</v>
      </c>
      <c r="GO54" s="48" t="n">
        <f aca="false">IF((GO53*(1+GO$5/Setup!$C$36)+IF($V54=22,N($F54),0))-CS54-EQ54&lt;0.005,0,(GO53*(1+GO$5/Setup!$C$36)+IF($V54=22,N($F54),0))-CS54-EQ54)</f>
        <v>0</v>
      </c>
      <c r="GP54" s="48" t="n">
        <f aca="false">IF((GP53*(1+GP$5/Setup!$C$36)+IF($V54=23,N($F54),0))-CT54-ER54&lt;0.005,0,(GP53*(1+GP$5/Setup!$C$36)+IF($V54=23,N($F54),0))-CT54-ER54)</f>
        <v>0</v>
      </c>
      <c r="GQ54" s="48" t="n">
        <f aca="false">IF((GQ53*(1+GQ$5/Setup!$C$36)+IF($V54=24,N($F54),0))-CU54-ES54&lt;0.005,0,(GQ53*(1+GQ$5/Setup!$C$36)+IF($V54=24,N($F54),0))-CU54-ES54)</f>
        <v>0</v>
      </c>
      <c r="GR54" s="48" t="n">
        <f aca="false">IF((GR53*(1+GR$5/Setup!$C$36)+IF($V54=25,N($F54),0))-CV54-ET54&lt;0.005,0,(GR53*(1+GR$5/Setup!$C$36)+IF($V54=25,N($F54),0))-CV54-ET54)</f>
        <v>0</v>
      </c>
      <c r="GS54" s="48" t="n">
        <f aca="false">IF((GS53*(1+GS$5/Setup!$C$36)+IF($V54=26,N($F54),0))-CW54-EU54&lt;0.005,0,(GS53*(1+GS$5/Setup!$C$36)+IF($V54=26,N($F54),0))-CW54-EU54)</f>
        <v>0</v>
      </c>
      <c r="GT54" s="48" t="n">
        <f aca="false">IF((GT53*(1+GT$5/Setup!$C$36)+IF($V54=27,N($F54),0))-CX54-EV54&lt;0.005,0,(GT53*(1+GT$5/Setup!$C$36)+IF($V54=27,N($F54),0))-CX54-EV54)</f>
        <v>0</v>
      </c>
      <c r="GU54" s="48" t="n">
        <f aca="false">IF((GU53*(1+GU$5/Setup!$C$36)+IF($V54=28,N($F54),0))-CY54-EW54&lt;0.005,0,(GU53*(1+GU$5/Setup!$C$36)+IF($V54=28,N($F54),0))-CY54-EW54)</f>
        <v>0</v>
      </c>
      <c r="GV54" s="48" t="n">
        <f aca="false">IF((GV53*(1+GV$5/Setup!$C$36)+IF($V54=29,N($F54),0))-CZ54-EX54&lt;0.005,0,(GV53*(1+GV$5/Setup!$C$36)+IF($V54=29,N($F54),0))-CZ54-EX54)</f>
        <v>0</v>
      </c>
      <c r="GW54" s="48" t="n">
        <f aca="false">IF((GW53*(1+GW$5/Setup!$C$36)+IF($V54=30,N($F54),0))-DA54-EY54&lt;0.005,0,(GW53*(1+GW$5/Setup!$C$36)+IF($V54=30,N($F54),0))-DA54-EY54)</f>
        <v>0</v>
      </c>
      <c r="GX54" s="48" t="n">
        <f aca="false">IF((GX53*(1+GX$5/Setup!$C$36)+IF($V54=31,N($F54),0))-DB54-EZ54&lt;0.005,0,(GX53*(1+GX$5/Setup!$C$36)+IF($V54=31,N($F54),0))-DB54-EZ54)</f>
        <v>0</v>
      </c>
      <c r="GY54" s="48" t="n">
        <f aca="false">IF((GY53*(1+GY$5/Setup!$C$36)+IF($V54=32,N($F54),0))-DC54-FA54&lt;0.005,0,(GY53*(1+GY$5/Setup!$C$36)+IF($V54=32,N($F54),0))-DC54-FA54)</f>
        <v>0</v>
      </c>
      <c r="GZ54" s="48" t="n">
        <f aca="false">IF((GZ53*(1+GZ$5/Setup!$C$36)+IF($V54=33,N($F54),0))-DD54-FB54&lt;0.005,0,(GZ53*(1+GZ$5/Setup!$C$36)+IF($V54=33,N($F54),0))-DD54-FB54)</f>
        <v>0</v>
      </c>
      <c r="HA54" s="48" t="n">
        <f aca="false">IF((HA53*(1+HA$5/Setup!$C$36)+IF($V54=34,N($F54),0))-DE54-FC54&lt;0.005,0,(HA53*(1+HA$5/Setup!$C$36)+IF($V54=34,N($F54),0))-DE54-FC54)</f>
        <v>0</v>
      </c>
      <c r="HB54" s="48" t="n">
        <f aca="false">IF((HB53*(1+HB$5/Setup!$C$36)+IF($V54=35,N($F54),0))-DF54-FD54&lt;0.005,0,(HB53*(1+HB$5/Setup!$C$36)+IF($V54=35,N($F54),0))-DF54-FD54)</f>
        <v>0</v>
      </c>
      <c r="HC54" s="48" t="n">
        <f aca="false">IF((HC53*(1+HC$5/Setup!$C$36)+IF($V54=36,N($F54),0))-DG54-FE54&lt;0.005,0,(HC53*(1+HC$5/Setup!$C$36)+IF($V54=36,N($F54),0))-DG54-FE54)</f>
        <v>0</v>
      </c>
      <c r="HD54" s="48" t="n">
        <f aca="false">IF((HD53*(1+HD$5/Setup!$C$36)+IF($V54=37,N($F54),0))-DH54-FF54&lt;0.005,0,(HD53*(1+HD$5/Setup!$C$36)+IF($V54=37,N($F54),0))-DH54-FF54)</f>
        <v>0</v>
      </c>
      <c r="HE54" s="48" t="n">
        <f aca="false">IF((HE53*(1+HE$5/Setup!$C$36)+IF($V54=38,N($F54),0))-DI54-FG54&lt;0.005,0,(HE53*(1+HE$5/Setup!$C$36)+IF($V54=38,N($F54),0))-DI54-FG54)</f>
        <v>0</v>
      </c>
      <c r="HF54" s="48" t="n">
        <f aca="false">IF((HF53*(1+HF$5/Setup!$C$36)+IF($V54=39,N($F54),0))-DJ54-FH54&lt;0.005,0,(HF53*(1+HF$5/Setup!$C$36)+IF($V54=39,N($F54),0))-DJ54-FH54)</f>
        <v>0</v>
      </c>
      <c r="HG54" s="48" t="n">
        <f aca="false">IF((HG53*(1+HG$5/Setup!$C$36)+IF($V54=40,N($F54),0))-DK54-FI54&lt;0.005,0,(HG53*(1+HG$5/Setup!$C$36)+IF($V54=40,N($F54),0))-DK54-FI54)</f>
        <v>0</v>
      </c>
      <c r="HH54" s="48" t="n">
        <f aca="false">IF((HH53*(1+HH$5/Setup!$C$36)+IF($V54=41,N($F54),0))-DL54-FJ54&lt;0.005,0,(HH53*(1+HH$5/Setup!$C$36)+IF($V54=41,N($F54),0))-DL54-FJ54)</f>
        <v>0</v>
      </c>
      <c r="HI54" s="48" t="n">
        <f aca="false">IF((HI53*(1+HI$5/Setup!$C$36)+IF($V54=42,N($F54),0))-DM54-FK54&lt;0.005,0,(HI53*(1+HI$5/Setup!$C$36)+IF($V54=42,N($F54),0))-DM54-FK54)</f>
        <v>0</v>
      </c>
      <c r="HJ54" s="48" t="n">
        <f aca="false">IF((HJ53*(1+HJ$5/Setup!$C$36)+IF($V54=43,N($F54),0))-DN54-FL54&lt;0.005,0,(HJ53*(1+HJ$5/Setup!$C$36)+IF($V54=43,N($F54),0))-DN54-FL54)</f>
        <v>0</v>
      </c>
      <c r="HK54" s="48" t="n">
        <f aca="false">IF((HK53*(1+HK$5/Setup!$C$36)+IF($V54=44,N($F54),0))-DO54-FM54&lt;0.005,0,(HK53*(1+HK$5/Setup!$C$36)+IF($V54=44,N($F54),0))-DO54-FM54)</f>
        <v>0</v>
      </c>
      <c r="HL54" s="48" t="n">
        <f aca="false">IF((HL53*(1+HL$5/Setup!$C$36)+IF($V54=45,N($F54),0))-DP54-FN54&lt;0.005,0,(HL53*(1+HL$5/Setup!$C$36)+IF($V54=45,N($F54),0))-DP54-FN54)</f>
        <v>0</v>
      </c>
      <c r="HM54" s="48" t="n">
        <f aca="false">IF((HM53*(1+HM$5/Setup!$C$36)+IF($V54=46,N($F54),0))-DQ54-FO54&lt;0.005,0,(HM53*(1+HM$5/Setup!$C$36)+IF($V54=46,N($F54),0))-DQ54-FO54)</f>
        <v>0</v>
      </c>
      <c r="HN54" s="48" t="n">
        <f aca="false">IF((HN53*(1+HN$5/Setup!$C$36)+IF($V54=47,N($F54),0))-DR54-FP54&lt;0.005,0,(HN53*(1+HN$5/Setup!$C$36)+IF($V54=47,N($F54),0))-DR54-FP54)</f>
        <v>0</v>
      </c>
      <c r="HO54" s="48" t="n">
        <f aca="false">IF((HO53*(1+HO$5/Setup!$C$36)+IF($V54=48,N($F54),0))-DS54-FQ54&lt;0.005,0,(HO53*(1+HO$5/Setup!$C$36)+IF($V54=48,N($F54),0))-DS54-FQ54)</f>
        <v>0</v>
      </c>
      <c r="HP54" s="48" t="n">
        <f aca="false">IF((HP53*(1+HP$5/Setup!$C$36)+IF($V54=49,N($F54),0))-DT54-FR54&lt;0.005,0,(HP53*(1+HP$5/Setup!$C$36)+IF($V54=49,N($F54),0))-DT54-FR54)</f>
        <v>0</v>
      </c>
      <c r="HQ54" s="48" t="n">
        <f aca="false">IF((HQ53*(1+HQ$5/Setup!$C$36)+IF($V54=50,N($F54),0))-DU54-FS54&lt;0.005,0,(HQ53*(1+HQ$5/Setup!$C$36)+IF($V54=50,N($F54),0))-DU54-FS54)</f>
        <v>0</v>
      </c>
    </row>
    <row r="55" customFormat="false" ht="15" hidden="false" customHeight="false" outlineLevel="0" collapsed="false">
      <c r="A55" s="44" t="n">
        <v>47</v>
      </c>
      <c r="B55" s="45" t="n">
        <f aca="false">IF(Setup!$C$7="Every month",EDATE(Setup!$C$8,($A55-1)),IF(Setup!$C$7="Twice a month",DATE(YEAR(Setup!$C$8),MONTH(Setup!$C$8)+INT((($A55-1)+Setup!$C$41)/2),MIN(IF(MOD(($A55-1)+Setup!$C$41,2)=0,Setup!$C$39,Setup!$C$40),DAY(EOMONTH(DATE(YEAR(Setup!$C$8),MONTH(Setup!$C$8)+INT((($A55-1)+Setup!$C$41)/2),1),0)))),Setup!$C$8+($A55-1)*IF(Setup!$C$7="Every week",7,14)))</f>
        <v>46969</v>
      </c>
      <c r="C55" s="45" t="n">
        <f aca="false">IF(Setup!$C$7="Every month",EDATE(Setup!$C$8,$A55),IF(Setup!$C$7="Twice a month",DATE(YEAR(Setup!$C$8),MONTH(Setup!$C$8)+INT(($A55+Setup!$C$41)/2),MIN(IF(MOD($A55+Setup!$C$41,2)=0,Setup!$C$39,Setup!$C$40),DAY(EOMONTH(DATE(YEAR(Setup!$C$8),MONTH(Setup!$C$8)+INT(($A55+Setup!$C$41)/2),1),0)))),Setup!$C$8+$A55*IF(Setup!$C$7="Every week",7,14)))</f>
        <v>46983</v>
      </c>
      <c r="D55" s="46"/>
      <c r="E55" s="47"/>
      <c r="F55" s="47"/>
      <c r="G55" s="47"/>
      <c r="H55" s="47"/>
      <c r="I55" s="48" t="n">
        <f aca="false">N(Setup!$C$11)+N(E55)</f>
        <v>100</v>
      </c>
      <c r="J55" s="48" t="n">
        <f aca="false">MIN(Setup!$C$37,MAX(I55,0))</f>
        <v>9.23076923076923</v>
      </c>
      <c r="K55" s="48" t="n">
        <f aca="false">MIN(MAX(N(Setup!$C$14)-L54,0),MAX(I55-J55,0))</f>
        <v>0</v>
      </c>
      <c r="L55" s="48" t="n">
        <f aca="false">L54+K55-N(G55)</f>
        <v>500</v>
      </c>
      <c r="M55" s="48" t="n">
        <f aca="false">M54+J55-N(H55)</f>
        <v>433.846153846154</v>
      </c>
      <c r="N55" s="48" t="n">
        <f aca="false">SUM(BX55:DU55)</f>
        <v>0</v>
      </c>
      <c r="O55" s="48" t="n">
        <f aca="false">SUM(Z55:BW55)-N55</f>
        <v>25</v>
      </c>
      <c r="P55" s="48" t="n">
        <f aca="false">MAX(I55-J55-K55,0)+O55</f>
        <v>115.769230769231</v>
      </c>
      <c r="Q55" s="48" t="n">
        <f aca="false">SUM(DV55:FS55)</f>
        <v>0</v>
      </c>
      <c r="R55" s="49" t="n">
        <f aca="false">N55+J55+K55+Q55</f>
        <v>9.23076923076923</v>
      </c>
      <c r="S55" s="48" t="n">
        <f aca="false">T55-T54-N(F55)+N55+Q55</f>
        <v>0</v>
      </c>
      <c r="T55" s="49" t="n">
        <f aca="false">SUM(FT55:HQ55)</f>
        <v>0</v>
      </c>
      <c r="U55" s="44" t="str">
        <f aca="false">IF(T54&lt;0.005,"",INDEX(Helpers!$C$2:$C$51,IF(_xlfn.MINIFS($DV$6:$FS$6,DV55:FS55,"&gt;0.005")=0,V55,_xlfn.MINIFS($DV$6:$FS$6,DV55:FS55,"&gt;0.005"))))</f>
        <v/>
      </c>
      <c r="V55" s="44" t="n">
        <f aca="false">IF(_xlfn.MINIFS($FT$6:$HQ$6,FT54:HQ54,"&gt;0.005")=0,1,_xlfn.MINIFS($FT$6:$HQ$6,FT54:HQ54,"&gt;0.005"))</f>
        <v>1</v>
      </c>
      <c r="W55" s="44" t="n">
        <f aca="false">IF(AND(D55&lt;&gt;"Paid",T54&gt;0.005),1,0)</f>
        <v>0</v>
      </c>
      <c r="X55" s="48" t="n">
        <f aca="false">SUMPRODUCT(((Helpers!$G$2:$G$51*(1+(Helpers!$D$2:$D$51+0.000000001)/12)^(($B55-Setup!$C$8)/(365.25/12))-Helpers!$E$2:$E$51*((1+(Helpers!$D$2:$D$51+0.000000001)/12)^(($B55-Setup!$C$8)/(365.25/12))-1)/((Helpers!$D$2:$D$51+0.000000001)/12))&gt;0)*(Helpers!$G$2:$G$51*(1+(Helpers!$D$2:$D$51+0.000000001)/12)^(($B55-Setup!$C$8)/(365.25/12))-Helpers!$E$2:$E$51*((1+(Helpers!$D$2:$D$51+0.000000001)/12)^(($B55-Setup!$C$8)/(365.25/12))-1)/((Helpers!$D$2:$D$51+0.000000001)/12)))</f>
        <v>766.608528644703</v>
      </c>
      <c r="Y55" s="48"/>
      <c r="Z55" s="48" t="n">
        <f aca="false">IF(OR(N(Z$5)=0,Z$6=""),0,Z$5*((DATE(YEAR($B55),MONTH($B55),MIN(Z$6,DAY(EOMONTH($B55,0))))&gt;=$B55)*(DATE(YEAR($B55),MONTH($B55),MIN(Z$6,DAY(EOMONTH($B55,0))))&lt;$C55)+(DATE(YEAR($B55),MONTH($B55)+1,MIN(Z$6,DAY(EOMONTH($B55,1))))&gt;=$B55)*(DATE(YEAR($B55),MONTH($B55)+1,MIN(Z$6,DAY(EOMONTH($B55,1))))&lt;$C55)))</f>
        <v>25</v>
      </c>
      <c r="AA55" s="48" t="n">
        <f aca="false">IF(OR(N(AA$5)=0,AA$6=""),0,AA$5*((DATE(YEAR($B55),MONTH($B55),MIN(AA$6,DAY(EOMONTH($B55,0))))&gt;=$B55)*(DATE(YEAR($B55),MONTH($B55),MIN(AA$6,DAY(EOMONTH($B55,0))))&lt;$C55)+(DATE(YEAR($B55),MONTH($B55)+1,MIN(AA$6,DAY(EOMONTH($B55,1))))&gt;=$B55)*(DATE(YEAR($B55),MONTH($B55)+1,MIN(AA$6,DAY(EOMONTH($B55,1))))&lt;$C55)))</f>
        <v>0</v>
      </c>
      <c r="AB55" s="48" t="n">
        <f aca="false">IF(OR(N(AB$5)=0,AB$6=""),0,AB$5*((DATE(YEAR($B55),MONTH($B55),MIN(AB$6,DAY(EOMONTH($B55,0))))&gt;=$B55)*(DATE(YEAR($B55),MONTH($B55),MIN(AB$6,DAY(EOMONTH($B55,0))))&lt;$C55)+(DATE(YEAR($B55),MONTH($B55)+1,MIN(AB$6,DAY(EOMONTH($B55,1))))&gt;=$B55)*(DATE(YEAR($B55),MONTH($B55)+1,MIN(AB$6,DAY(EOMONTH($B55,1))))&lt;$C55)))</f>
        <v>0</v>
      </c>
      <c r="AC55" s="48" t="n">
        <f aca="false">IF(OR(N(AC$5)=0,AC$6=""),0,AC$5*((DATE(YEAR($B55),MONTH($B55),MIN(AC$6,DAY(EOMONTH($B55,0))))&gt;=$B55)*(DATE(YEAR($B55),MONTH($B55),MIN(AC$6,DAY(EOMONTH($B55,0))))&lt;$C55)+(DATE(YEAR($B55),MONTH($B55)+1,MIN(AC$6,DAY(EOMONTH($B55,1))))&gt;=$B55)*(DATE(YEAR($B55),MONTH($B55)+1,MIN(AC$6,DAY(EOMONTH($B55,1))))&lt;$C55)))</f>
        <v>0</v>
      </c>
      <c r="AD55" s="48" t="n">
        <f aca="false">IF(OR(N(AD$5)=0,AD$6=""),0,AD$5*((DATE(YEAR($B55),MONTH($B55),MIN(AD$6,DAY(EOMONTH($B55,0))))&gt;=$B55)*(DATE(YEAR($B55),MONTH($B55),MIN(AD$6,DAY(EOMONTH($B55,0))))&lt;$C55)+(DATE(YEAR($B55),MONTH($B55)+1,MIN(AD$6,DAY(EOMONTH($B55,1))))&gt;=$B55)*(DATE(YEAR($B55),MONTH($B55)+1,MIN(AD$6,DAY(EOMONTH($B55,1))))&lt;$C55)))</f>
        <v>0</v>
      </c>
      <c r="AE55" s="48" t="n">
        <f aca="false">IF(OR(N(AE$5)=0,AE$6=""),0,AE$5*((DATE(YEAR($B55),MONTH($B55),MIN(AE$6,DAY(EOMONTH($B55,0))))&gt;=$B55)*(DATE(YEAR($B55),MONTH($B55),MIN(AE$6,DAY(EOMONTH($B55,0))))&lt;$C55)+(DATE(YEAR($B55),MONTH($B55)+1,MIN(AE$6,DAY(EOMONTH($B55,1))))&gt;=$B55)*(DATE(YEAR($B55),MONTH($B55)+1,MIN(AE$6,DAY(EOMONTH($B55,1))))&lt;$C55)))</f>
        <v>0</v>
      </c>
      <c r="AF55" s="48" t="n">
        <f aca="false">IF(OR(N(AF$5)=0,AF$6=""),0,AF$5*((DATE(YEAR($B55),MONTH($B55),MIN(AF$6,DAY(EOMONTH($B55,0))))&gt;=$B55)*(DATE(YEAR($B55),MONTH($B55),MIN(AF$6,DAY(EOMONTH($B55,0))))&lt;$C55)+(DATE(YEAR($B55),MONTH($B55)+1,MIN(AF$6,DAY(EOMONTH($B55,1))))&gt;=$B55)*(DATE(YEAR($B55),MONTH($B55)+1,MIN(AF$6,DAY(EOMONTH($B55,1))))&lt;$C55)))</f>
        <v>0</v>
      </c>
      <c r="AG55" s="48" t="n">
        <f aca="false">IF(OR(N(AG$5)=0,AG$6=""),0,AG$5*((DATE(YEAR($B55),MONTH($B55),MIN(AG$6,DAY(EOMONTH($B55,0))))&gt;=$B55)*(DATE(YEAR($B55),MONTH($B55),MIN(AG$6,DAY(EOMONTH($B55,0))))&lt;$C55)+(DATE(YEAR($B55),MONTH($B55)+1,MIN(AG$6,DAY(EOMONTH($B55,1))))&gt;=$B55)*(DATE(YEAR($B55),MONTH($B55)+1,MIN(AG$6,DAY(EOMONTH($B55,1))))&lt;$C55)))</f>
        <v>0</v>
      </c>
      <c r="AH55" s="48" t="n">
        <f aca="false">IF(OR(N(AH$5)=0,AH$6=""),0,AH$5*((DATE(YEAR($B55),MONTH($B55),MIN(AH$6,DAY(EOMONTH($B55,0))))&gt;=$B55)*(DATE(YEAR($B55),MONTH($B55),MIN(AH$6,DAY(EOMONTH($B55,0))))&lt;$C55)+(DATE(YEAR($B55),MONTH($B55)+1,MIN(AH$6,DAY(EOMONTH($B55,1))))&gt;=$B55)*(DATE(YEAR($B55),MONTH($B55)+1,MIN(AH$6,DAY(EOMONTH($B55,1))))&lt;$C55)))</f>
        <v>0</v>
      </c>
      <c r="AI55" s="48" t="n">
        <f aca="false">IF(OR(N(AI$5)=0,AI$6=""),0,AI$5*((DATE(YEAR($B55),MONTH($B55),MIN(AI$6,DAY(EOMONTH($B55,0))))&gt;=$B55)*(DATE(YEAR($B55),MONTH($B55),MIN(AI$6,DAY(EOMONTH($B55,0))))&lt;$C55)+(DATE(YEAR($B55),MONTH($B55)+1,MIN(AI$6,DAY(EOMONTH($B55,1))))&gt;=$B55)*(DATE(YEAR($B55),MONTH($B55)+1,MIN(AI$6,DAY(EOMONTH($B55,1))))&lt;$C55)))</f>
        <v>0</v>
      </c>
      <c r="AJ55" s="48" t="n">
        <f aca="false">IF(OR(N(AJ$5)=0,AJ$6=""),0,AJ$5*((DATE(YEAR($B55),MONTH($B55),MIN(AJ$6,DAY(EOMONTH($B55,0))))&gt;=$B55)*(DATE(YEAR($B55),MONTH($B55),MIN(AJ$6,DAY(EOMONTH($B55,0))))&lt;$C55)+(DATE(YEAR($B55),MONTH($B55)+1,MIN(AJ$6,DAY(EOMONTH($B55,1))))&gt;=$B55)*(DATE(YEAR($B55),MONTH($B55)+1,MIN(AJ$6,DAY(EOMONTH($B55,1))))&lt;$C55)))</f>
        <v>0</v>
      </c>
      <c r="AK55" s="48" t="n">
        <f aca="false">IF(OR(N(AK$5)=0,AK$6=""),0,AK$5*((DATE(YEAR($B55),MONTH($B55),MIN(AK$6,DAY(EOMONTH($B55,0))))&gt;=$B55)*(DATE(YEAR($B55),MONTH($B55),MIN(AK$6,DAY(EOMONTH($B55,0))))&lt;$C55)+(DATE(YEAR($B55),MONTH($B55)+1,MIN(AK$6,DAY(EOMONTH($B55,1))))&gt;=$B55)*(DATE(YEAR($B55),MONTH($B55)+1,MIN(AK$6,DAY(EOMONTH($B55,1))))&lt;$C55)))</f>
        <v>0</v>
      </c>
      <c r="AL55" s="48" t="n">
        <f aca="false">IF(OR(N(AL$5)=0,AL$6=""),0,AL$5*((DATE(YEAR($B55),MONTH($B55),MIN(AL$6,DAY(EOMONTH($B55,0))))&gt;=$B55)*(DATE(YEAR($B55),MONTH($B55),MIN(AL$6,DAY(EOMONTH($B55,0))))&lt;$C55)+(DATE(YEAR($B55),MONTH($B55)+1,MIN(AL$6,DAY(EOMONTH($B55,1))))&gt;=$B55)*(DATE(YEAR($B55),MONTH($B55)+1,MIN(AL$6,DAY(EOMONTH($B55,1))))&lt;$C55)))</f>
        <v>0</v>
      </c>
      <c r="AM55" s="48" t="n">
        <f aca="false">IF(OR(N(AM$5)=0,AM$6=""),0,AM$5*((DATE(YEAR($B55),MONTH($B55),MIN(AM$6,DAY(EOMONTH($B55,0))))&gt;=$B55)*(DATE(YEAR($B55),MONTH($B55),MIN(AM$6,DAY(EOMONTH($B55,0))))&lt;$C55)+(DATE(YEAR($B55),MONTH($B55)+1,MIN(AM$6,DAY(EOMONTH($B55,1))))&gt;=$B55)*(DATE(YEAR($B55),MONTH($B55)+1,MIN(AM$6,DAY(EOMONTH($B55,1))))&lt;$C55)))</f>
        <v>0</v>
      </c>
      <c r="AN55" s="48" t="n">
        <f aca="false">IF(OR(N(AN$5)=0,AN$6=""),0,AN$5*((DATE(YEAR($B55),MONTH($B55),MIN(AN$6,DAY(EOMONTH($B55,0))))&gt;=$B55)*(DATE(YEAR($B55),MONTH($B55),MIN(AN$6,DAY(EOMONTH($B55,0))))&lt;$C55)+(DATE(YEAR($B55),MONTH($B55)+1,MIN(AN$6,DAY(EOMONTH($B55,1))))&gt;=$B55)*(DATE(YEAR($B55),MONTH($B55)+1,MIN(AN$6,DAY(EOMONTH($B55,1))))&lt;$C55)))</f>
        <v>0</v>
      </c>
      <c r="AO55" s="48" t="n">
        <f aca="false">IF(OR(N(AO$5)=0,AO$6=""),0,AO$5*((DATE(YEAR($B55),MONTH($B55),MIN(AO$6,DAY(EOMONTH($B55,0))))&gt;=$B55)*(DATE(YEAR($B55),MONTH($B55),MIN(AO$6,DAY(EOMONTH($B55,0))))&lt;$C55)+(DATE(YEAR($B55),MONTH($B55)+1,MIN(AO$6,DAY(EOMONTH($B55,1))))&gt;=$B55)*(DATE(YEAR($B55),MONTH($B55)+1,MIN(AO$6,DAY(EOMONTH($B55,1))))&lt;$C55)))</f>
        <v>0</v>
      </c>
      <c r="AP55" s="48" t="n">
        <f aca="false">IF(OR(N(AP$5)=0,AP$6=""),0,AP$5*((DATE(YEAR($B55),MONTH($B55),MIN(AP$6,DAY(EOMONTH($B55,0))))&gt;=$B55)*(DATE(YEAR($B55),MONTH($B55),MIN(AP$6,DAY(EOMONTH($B55,0))))&lt;$C55)+(DATE(YEAR($B55),MONTH($B55)+1,MIN(AP$6,DAY(EOMONTH($B55,1))))&gt;=$B55)*(DATE(YEAR($B55),MONTH($B55)+1,MIN(AP$6,DAY(EOMONTH($B55,1))))&lt;$C55)))</f>
        <v>0</v>
      </c>
      <c r="AQ55" s="48" t="n">
        <f aca="false">IF(OR(N(AQ$5)=0,AQ$6=""),0,AQ$5*((DATE(YEAR($B55),MONTH($B55),MIN(AQ$6,DAY(EOMONTH($B55,0))))&gt;=$B55)*(DATE(YEAR($B55),MONTH($B55),MIN(AQ$6,DAY(EOMONTH($B55,0))))&lt;$C55)+(DATE(YEAR($B55),MONTH($B55)+1,MIN(AQ$6,DAY(EOMONTH($B55,1))))&gt;=$B55)*(DATE(YEAR($B55),MONTH($B55)+1,MIN(AQ$6,DAY(EOMONTH($B55,1))))&lt;$C55)))</f>
        <v>0</v>
      </c>
      <c r="AR55" s="48" t="n">
        <f aca="false">IF(OR(N(AR$5)=0,AR$6=""),0,AR$5*((DATE(YEAR($B55),MONTH($B55),MIN(AR$6,DAY(EOMONTH($B55,0))))&gt;=$B55)*(DATE(YEAR($B55),MONTH($B55),MIN(AR$6,DAY(EOMONTH($B55,0))))&lt;$C55)+(DATE(YEAR($B55),MONTH($B55)+1,MIN(AR$6,DAY(EOMONTH($B55,1))))&gt;=$B55)*(DATE(YEAR($B55),MONTH($B55)+1,MIN(AR$6,DAY(EOMONTH($B55,1))))&lt;$C55)))</f>
        <v>0</v>
      </c>
      <c r="AS55" s="48" t="n">
        <f aca="false">IF(OR(N(AS$5)=0,AS$6=""),0,AS$5*((DATE(YEAR($B55),MONTH($B55),MIN(AS$6,DAY(EOMONTH($B55,0))))&gt;=$B55)*(DATE(YEAR($B55),MONTH($B55),MIN(AS$6,DAY(EOMONTH($B55,0))))&lt;$C55)+(DATE(YEAR($B55),MONTH($B55)+1,MIN(AS$6,DAY(EOMONTH($B55,1))))&gt;=$B55)*(DATE(YEAR($B55),MONTH($B55)+1,MIN(AS$6,DAY(EOMONTH($B55,1))))&lt;$C55)))</f>
        <v>0</v>
      </c>
      <c r="AT55" s="48" t="n">
        <f aca="false">IF(OR(N(AT$5)=0,AT$6=""),0,AT$5*((DATE(YEAR($B55),MONTH($B55),MIN(AT$6,DAY(EOMONTH($B55,0))))&gt;=$B55)*(DATE(YEAR($B55),MONTH($B55),MIN(AT$6,DAY(EOMONTH($B55,0))))&lt;$C55)+(DATE(YEAR($B55),MONTH($B55)+1,MIN(AT$6,DAY(EOMONTH($B55,1))))&gt;=$B55)*(DATE(YEAR($B55),MONTH($B55)+1,MIN(AT$6,DAY(EOMONTH($B55,1))))&lt;$C55)))</f>
        <v>0</v>
      </c>
      <c r="AU55" s="48" t="n">
        <f aca="false">IF(OR(N(AU$5)=0,AU$6=""),0,AU$5*((DATE(YEAR($B55),MONTH($B55),MIN(AU$6,DAY(EOMONTH($B55,0))))&gt;=$B55)*(DATE(YEAR($B55),MONTH($B55),MIN(AU$6,DAY(EOMONTH($B55,0))))&lt;$C55)+(DATE(YEAR($B55),MONTH($B55)+1,MIN(AU$6,DAY(EOMONTH($B55,1))))&gt;=$B55)*(DATE(YEAR($B55),MONTH($B55)+1,MIN(AU$6,DAY(EOMONTH($B55,1))))&lt;$C55)))</f>
        <v>0</v>
      </c>
      <c r="AV55" s="48" t="n">
        <f aca="false">IF(OR(N(AV$5)=0,AV$6=""),0,AV$5*((DATE(YEAR($B55),MONTH($B55),MIN(AV$6,DAY(EOMONTH($B55,0))))&gt;=$B55)*(DATE(YEAR($B55),MONTH($B55),MIN(AV$6,DAY(EOMONTH($B55,0))))&lt;$C55)+(DATE(YEAR($B55),MONTH($B55)+1,MIN(AV$6,DAY(EOMONTH($B55,1))))&gt;=$B55)*(DATE(YEAR($B55),MONTH($B55)+1,MIN(AV$6,DAY(EOMONTH($B55,1))))&lt;$C55)))</f>
        <v>0</v>
      </c>
      <c r="AW55" s="48" t="n">
        <f aca="false">IF(OR(N(AW$5)=0,AW$6=""),0,AW$5*((DATE(YEAR($B55),MONTH($B55),MIN(AW$6,DAY(EOMONTH($B55,0))))&gt;=$B55)*(DATE(YEAR($B55),MONTH($B55),MIN(AW$6,DAY(EOMONTH($B55,0))))&lt;$C55)+(DATE(YEAR($B55),MONTH($B55)+1,MIN(AW$6,DAY(EOMONTH($B55,1))))&gt;=$B55)*(DATE(YEAR($B55),MONTH($B55)+1,MIN(AW$6,DAY(EOMONTH($B55,1))))&lt;$C55)))</f>
        <v>0</v>
      </c>
      <c r="AX55" s="48" t="n">
        <f aca="false">IF(OR(N(AX$5)=0,AX$6=""),0,AX$5*((DATE(YEAR($B55),MONTH($B55),MIN(AX$6,DAY(EOMONTH($B55,0))))&gt;=$B55)*(DATE(YEAR($B55),MONTH($B55),MIN(AX$6,DAY(EOMONTH($B55,0))))&lt;$C55)+(DATE(YEAR($B55),MONTH($B55)+1,MIN(AX$6,DAY(EOMONTH($B55,1))))&gt;=$B55)*(DATE(YEAR($B55),MONTH($B55)+1,MIN(AX$6,DAY(EOMONTH($B55,1))))&lt;$C55)))</f>
        <v>0</v>
      </c>
      <c r="AY55" s="48" t="n">
        <f aca="false">IF(OR(N(AY$5)=0,AY$6=""),0,AY$5*((DATE(YEAR($B55),MONTH($B55),MIN(AY$6,DAY(EOMONTH($B55,0))))&gt;=$B55)*(DATE(YEAR($B55),MONTH($B55),MIN(AY$6,DAY(EOMONTH($B55,0))))&lt;$C55)+(DATE(YEAR($B55),MONTH($B55)+1,MIN(AY$6,DAY(EOMONTH($B55,1))))&gt;=$B55)*(DATE(YEAR($B55),MONTH($B55)+1,MIN(AY$6,DAY(EOMONTH($B55,1))))&lt;$C55)))</f>
        <v>0</v>
      </c>
      <c r="AZ55" s="48" t="n">
        <f aca="false">IF(OR(N(AZ$5)=0,AZ$6=""),0,AZ$5*((DATE(YEAR($B55),MONTH($B55),MIN(AZ$6,DAY(EOMONTH($B55,0))))&gt;=$B55)*(DATE(YEAR($B55),MONTH($B55),MIN(AZ$6,DAY(EOMONTH($B55,0))))&lt;$C55)+(DATE(YEAR($B55),MONTH($B55)+1,MIN(AZ$6,DAY(EOMONTH($B55,1))))&gt;=$B55)*(DATE(YEAR($B55),MONTH($B55)+1,MIN(AZ$6,DAY(EOMONTH($B55,1))))&lt;$C55)))</f>
        <v>0</v>
      </c>
      <c r="BA55" s="48" t="n">
        <f aca="false">IF(OR(N(BA$5)=0,BA$6=""),0,BA$5*((DATE(YEAR($B55),MONTH($B55),MIN(BA$6,DAY(EOMONTH($B55,0))))&gt;=$B55)*(DATE(YEAR($B55),MONTH($B55),MIN(BA$6,DAY(EOMONTH($B55,0))))&lt;$C55)+(DATE(YEAR($B55),MONTH($B55)+1,MIN(BA$6,DAY(EOMONTH($B55,1))))&gt;=$B55)*(DATE(YEAR($B55),MONTH($B55)+1,MIN(BA$6,DAY(EOMONTH($B55,1))))&lt;$C55)))</f>
        <v>0</v>
      </c>
      <c r="BB55" s="48" t="n">
        <f aca="false">IF(OR(N(BB$5)=0,BB$6=""),0,BB$5*((DATE(YEAR($B55),MONTH($B55),MIN(BB$6,DAY(EOMONTH($B55,0))))&gt;=$B55)*(DATE(YEAR($B55),MONTH($B55),MIN(BB$6,DAY(EOMONTH($B55,0))))&lt;$C55)+(DATE(YEAR($B55),MONTH($B55)+1,MIN(BB$6,DAY(EOMONTH($B55,1))))&gt;=$B55)*(DATE(YEAR($B55),MONTH($B55)+1,MIN(BB$6,DAY(EOMONTH($B55,1))))&lt;$C55)))</f>
        <v>0</v>
      </c>
      <c r="BC55" s="48" t="n">
        <f aca="false">IF(OR(N(BC$5)=0,BC$6=""),0,BC$5*((DATE(YEAR($B55),MONTH($B55),MIN(BC$6,DAY(EOMONTH($B55,0))))&gt;=$B55)*(DATE(YEAR($B55),MONTH($B55),MIN(BC$6,DAY(EOMONTH($B55,0))))&lt;$C55)+(DATE(YEAR($B55),MONTH($B55)+1,MIN(BC$6,DAY(EOMONTH($B55,1))))&gt;=$B55)*(DATE(YEAR($B55),MONTH($B55)+1,MIN(BC$6,DAY(EOMONTH($B55,1))))&lt;$C55)))</f>
        <v>0</v>
      </c>
      <c r="BD55" s="48" t="n">
        <f aca="false">IF(OR(N(BD$5)=0,BD$6=""),0,BD$5*((DATE(YEAR($B55),MONTH($B55),MIN(BD$6,DAY(EOMONTH($B55,0))))&gt;=$B55)*(DATE(YEAR($B55),MONTH($B55),MIN(BD$6,DAY(EOMONTH($B55,0))))&lt;$C55)+(DATE(YEAR($B55),MONTH($B55)+1,MIN(BD$6,DAY(EOMONTH($B55,1))))&gt;=$B55)*(DATE(YEAR($B55),MONTH($B55)+1,MIN(BD$6,DAY(EOMONTH($B55,1))))&lt;$C55)))</f>
        <v>0</v>
      </c>
      <c r="BE55" s="48" t="n">
        <f aca="false">IF(OR(N(BE$5)=0,BE$6=""),0,BE$5*((DATE(YEAR($B55),MONTH($B55),MIN(BE$6,DAY(EOMONTH($B55,0))))&gt;=$B55)*(DATE(YEAR($B55),MONTH($B55),MIN(BE$6,DAY(EOMONTH($B55,0))))&lt;$C55)+(DATE(YEAR($B55),MONTH($B55)+1,MIN(BE$6,DAY(EOMONTH($B55,1))))&gt;=$B55)*(DATE(YEAR($B55),MONTH($B55)+1,MIN(BE$6,DAY(EOMONTH($B55,1))))&lt;$C55)))</f>
        <v>0</v>
      </c>
      <c r="BF55" s="48" t="n">
        <f aca="false">IF(OR(N(BF$5)=0,BF$6=""),0,BF$5*((DATE(YEAR($B55),MONTH($B55),MIN(BF$6,DAY(EOMONTH($B55,0))))&gt;=$B55)*(DATE(YEAR($B55),MONTH($B55),MIN(BF$6,DAY(EOMONTH($B55,0))))&lt;$C55)+(DATE(YEAR($B55),MONTH($B55)+1,MIN(BF$6,DAY(EOMONTH($B55,1))))&gt;=$B55)*(DATE(YEAR($B55),MONTH($B55)+1,MIN(BF$6,DAY(EOMONTH($B55,1))))&lt;$C55)))</f>
        <v>0</v>
      </c>
      <c r="BG55" s="48" t="n">
        <f aca="false">IF(OR(N(BG$5)=0,BG$6=""),0,BG$5*((DATE(YEAR($B55),MONTH($B55),MIN(BG$6,DAY(EOMONTH($B55,0))))&gt;=$B55)*(DATE(YEAR($B55),MONTH($B55),MIN(BG$6,DAY(EOMONTH($B55,0))))&lt;$C55)+(DATE(YEAR($B55),MONTH($B55)+1,MIN(BG$6,DAY(EOMONTH($B55,1))))&gt;=$B55)*(DATE(YEAR($B55),MONTH($B55)+1,MIN(BG$6,DAY(EOMONTH($B55,1))))&lt;$C55)))</f>
        <v>0</v>
      </c>
      <c r="BH55" s="48" t="n">
        <f aca="false">IF(OR(N(BH$5)=0,BH$6=""),0,BH$5*((DATE(YEAR($B55),MONTH($B55),MIN(BH$6,DAY(EOMONTH($B55,0))))&gt;=$B55)*(DATE(YEAR($B55),MONTH($B55),MIN(BH$6,DAY(EOMONTH($B55,0))))&lt;$C55)+(DATE(YEAR($B55),MONTH($B55)+1,MIN(BH$6,DAY(EOMONTH($B55,1))))&gt;=$B55)*(DATE(YEAR($B55),MONTH($B55)+1,MIN(BH$6,DAY(EOMONTH($B55,1))))&lt;$C55)))</f>
        <v>0</v>
      </c>
      <c r="BI55" s="48" t="n">
        <f aca="false">IF(OR(N(BI$5)=0,BI$6=""),0,BI$5*((DATE(YEAR($B55),MONTH($B55),MIN(BI$6,DAY(EOMONTH($B55,0))))&gt;=$B55)*(DATE(YEAR($B55),MONTH($B55),MIN(BI$6,DAY(EOMONTH($B55,0))))&lt;$C55)+(DATE(YEAR($B55),MONTH($B55)+1,MIN(BI$6,DAY(EOMONTH($B55,1))))&gt;=$B55)*(DATE(YEAR($B55),MONTH($B55)+1,MIN(BI$6,DAY(EOMONTH($B55,1))))&lt;$C55)))</f>
        <v>0</v>
      </c>
      <c r="BJ55" s="48" t="n">
        <f aca="false">IF(OR(N(BJ$5)=0,BJ$6=""),0,BJ$5*((DATE(YEAR($B55),MONTH($B55),MIN(BJ$6,DAY(EOMONTH($B55,0))))&gt;=$B55)*(DATE(YEAR($B55),MONTH($B55),MIN(BJ$6,DAY(EOMONTH($B55,0))))&lt;$C55)+(DATE(YEAR($B55),MONTH($B55)+1,MIN(BJ$6,DAY(EOMONTH($B55,1))))&gt;=$B55)*(DATE(YEAR($B55),MONTH($B55)+1,MIN(BJ$6,DAY(EOMONTH($B55,1))))&lt;$C55)))</f>
        <v>0</v>
      </c>
      <c r="BK55" s="48" t="n">
        <f aca="false">IF(OR(N(BK$5)=0,BK$6=""),0,BK$5*((DATE(YEAR($B55),MONTH($B55),MIN(BK$6,DAY(EOMONTH($B55,0))))&gt;=$B55)*(DATE(YEAR($B55),MONTH($B55),MIN(BK$6,DAY(EOMONTH($B55,0))))&lt;$C55)+(DATE(YEAR($B55),MONTH($B55)+1,MIN(BK$6,DAY(EOMONTH($B55,1))))&gt;=$B55)*(DATE(YEAR($B55),MONTH($B55)+1,MIN(BK$6,DAY(EOMONTH($B55,1))))&lt;$C55)))</f>
        <v>0</v>
      </c>
      <c r="BL55" s="48" t="n">
        <f aca="false">IF(OR(N(BL$5)=0,BL$6=""),0,BL$5*((DATE(YEAR($B55),MONTH($B55),MIN(BL$6,DAY(EOMONTH($B55,0))))&gt;=$B55)*(DATE(YEAR($B55),MONTH($B55),MIN(BL$6,DAY(EOMONTH($B55,0))))&lt;$C55)+(DATE(YEAR($B55),MONTH($B55)+1,MIN(BL$6,DAY(EOMONTH($B55,1))))&gt;=$B55)*(DATE(YEAR($B55),MONTH($B55)+1,MIN(BL$6,DAY(EOMONTH($B55,1))))&lt;$C55)))</f>
        <v>0</v>
      </c>
      <c r="BM55" s="48" t="n">
        <f aca="false">IF(OR(N(BM$5)=0,BM$6=""),0,BM$5*((DATE(YEAR($B55),MONTH($B55),MIN(BM$6,DAY(EOMONTH($B55,0))))&gt;=$B55)*(DATE(YEAR($B55),MONTH($B55),MIN(BM$6,DAY(EOMONTH($B55,0))))&lt;$C55)+(DATE(YEAR($B55),MONTH($B55)+1,MIN(BM$6,DAY(EOMONTH($B55,1))))&gt;=$B55)*(DATE(YEAR($B55),MONTH($B55)+1,MIN(BM$6,DAY(EOMONTH($B55,1))))&lt;$C55)))</f>
        <v>0</v>
      </c>
      <c r="BN55" s="48" t="n">
        <f aca="false">IF(OR(N(BN$5)=0,BN$6=""),0,BN$5*((DATE(YEAR($B55),MONTH($B55),MIN(BN$6,DAY(EOMONTH($B55,0))))&gt;=$B55)*(DATE(YEAR($B55),MONTH($B55),MIN(BN$6,DAY(EOMONTH($B55,0))))&lt;$C55)+(DATE(YEAR($B55),MONTH($B55)+1,MIN(BN$6,DAY(EOMONTH($B55,1))))&gt;=$B55)*(DATE(YEAR($B55),MONTH($B55)+1,MIN(BN$6,DAY(EOMONTH($B55,1))))&lt;$C55)))</f>
        <v>0</v>
      </c>
      <c r="BO55" s="48" t="n">
        <f aca="false">IF(OR(N(BO$5)=0,BO$6=""),0,BO$5*((DATE(YEAR($B55),MONTH($B55),MIN(BO$6,DAY(EOMONTH($B55,0))))&gt;=$B55)*(DATE(YEAR($B55),MONTH($B55),MIN(BO$6,DAY(EOMONTH($B55,0))))&lt;$C55)+(DATE(YEAR($B55),MONTH($B55)+1,MIN(BO$6,DAY(EOMONTH($B55,1))))&gt;=$B55)*(DATE(YEAR($B55),MONTH($B55)+1,MIN(BO$6,DAY(EOMONTH($B55,1))))&lt;$C55)))</f>
        <v>0</v>
      </c>
      <c r="BP55" s="48" t="n">
        <f aca="false">IF(OR(N(BP$5)=0,BP$6=""),0,BP$5*((DATE(YEAR($B55),MONTH($B55),MIN(BP$6,DAY(EOMONTH($B55,0))))&gt;=$B55)*(DATE(YEAR($B55),MONTH($B55),MIN(BP$6,DAY(EOMONTH($B55,0))))&lt;$C55)+(DATE(YEAR($B55),MONTH($B55)+1,MIN(BP$6,DAY(EOMONTH($B55,1))))&gt;=$B55)*(DATE(YEAR($B55),MONTH($B55)+1,MIN(BP$6,DAY(EOMONTH($B55,1))))&lt;$C55)))</f>
        <v>0</v>
      </c>
      <c r="BQ55" s="48" t="n">
        <f aca="false">IF(OR(N(BQ$5)=0,BQ$6=""),0,BQ$5*((DATE(YEAR($B55),MONTH($B55),MIN(BQ$6,DAY(EOMONTH($B55,0))))&gt;=$B55)*(DATE(YEAR($B55),MONTH($B55),MIN(BQ$6,DAY(EOMONTH($B55,0))))&lt;$C55)+(DATE(YEAR($B55),MONTH($B55)+1,MIN(BQ$6,DAY(EOMONTH($B55,1))))&gt;=$B55)*(DATE(YEAR($B55),MONTH($B55)+1,MIN(BQ$6,DAY(EOMONTH($B55,1))))&lt;$C55)))</f>
        <v>0</v>
      </c>
      <c r="BR55" s="48" t="n">
        <f aca="false">IF(OR(N(BR$5)=0,BR$6=""),0,BR$5*((DATE(YEAR($B55),MONTH($B55),MIN(BR$6,DAY(EOMONTH($B55,0))))&gt;=$B55)*(DATE(YEAR($B55),MONTH($B55),MIN(BR$6,DAY(EOMONTH($B55,0))))&lt;$C55)+(DATE(YEAR($B55),MONTH($B55)+1,MIN(BR$6,DAY(EOMONTH($B55,1))))&gt;=$B55)*(DATE(YEAR($B55),MONTH($B55)+1,MIN(BR$6,DAY(EOMONTH($B55,1))))&lt;$C55)))</f>
        <v>0</v>
      </c>
      <c r="BS55" s="48" t="n">
        <f aca="false">IF(OR(N(BS$5)=0,BS$6=""),0,BS$5*((DATE(YEAR($B55),MONTH($B55),MIN(BS$6,DAY(EOMONTH($B55,0))))&gt;=$B55)*(DATE(YEAR($B55),MONTH($B55),MIN(BS$6,DAY(EOMONTH($B55,0))))&lt;$C55)+(DATE(YEAR($B55),MONTH($B55)+1,MIN(BS$6,DAY(EOMONTH($B55,1))))&gt;=$B55)*(DATE(YEAR($B55),MONTH($B55)+1,MIN(BS$6,DAY(EOMONTH($B55,1))))&lt;$C55)))</f>
        <v>0</v>
      </c>
      <c r="BT55" s="48" t="n">
        <f aca="false">IF(OR(N(BT$5)=0,BT$6=""),0,BT$5*((DATE(YEAR($B55),MONTH($B55),MIN(BT$6,DAY(EOMONTH($B55,0))))&gt;=$B55)*(DATE(YEAR($B55),MONTH($B55),MIN(BT$6,DAY(EOMONTH($B55,0))))&lt;$C55)+(DATE(YEAR($B55),MONTH($B55)+1,MIN(BT$6,DAY(EOMONTH($B55,1))))&gt;=$B55)*(DATE(YEAR($B55),MONTH($B55)+1,MIN(BT$6,DAY(EOMONTH($B55,1))))&lt;$C55)))</f>
        <v>0</v>
      </c>
      <c r="BU55" s="48" t="n">
        <f aca="false">IF(OR(N(BU$5)=0,BU$6=""),0,BU$5*((DATE(YEAR($B55),MONTH($B55),MIN(BU$6,DAY(EOMONTH($B55,0))))&gt;=$B55)*(DATE(YEAR($B55),MONTH($B55),MIN(BU$6,DAY(EOMONTH($B55,0))))&lt;$C55)+(DATE(YEAR($B55),MONTH($B55)+1,MIN(BU$6,DAY(EOMONTH($B55,1))))&gt;=$B55)*(DATE(YEAR($B55),MONTH($B55)+1,MIN(BU$6,DAY(EOMONTH($B55,1))))&lt;$C55)))</f>
        <v>0</v>
      </c>
      <c r="BV55" s="48" t="n">
        <f aca="false">IF(OR(N(BV$5)=0,BV$6=""),0,BV$5*((DATE(YEAR($B55),MONTH($B55),MIN(BV$6,DAY(EOMONTH($B55,0))))&gt;=$B55)*(DATE(YEAR($B55),MONTH($B55),MIN(BV$6,DAY(EOMONTH($B55,0))))&lt;$C55)+(DATE(YEAR($B55),MONTH($B55)+1,MIN(BV$6,DAY(EOMONTH($B55,1))))&gt;=$B55)*(DATE(YEAR($B55),MONTH($B55)+1,MIN(BV$6,DAY(EOMONTH($B55,1))))&lt;$C55)))</f>
        <v>0</v>
      </c>
      <c r="BW55" s="48" t="n">
        <f aca="false">IF(OR(N(BW$5)=0,BW$6=""),0,BW$5*((DATE(YEAR($B55),MONTH($B55),MIN(BW$6,DAY(EOMONTH($B55,0))))&gt;=$B55)*(DATE(YEAR($B55),MONTH($B55),MIN(BW$6,DAY(EOMONTH($B55,0))))&lt;$C55)+(DATE(YEAR($B55),MONTH($B55)+1,MIN(BW$6,DAY(EOMONTH($B55,1))))&gt;=$B55)*(DATE(YEAR($B55),MONTH($B55)+1,MIN(BW$6,DAY(EOMONTH($B55,1))))&lt;$C55)))</f>
        <v>0</v>
      </c>
      <c r="BX55" s="48" t="n">
        <f aca="false">MIN(Z55,(FT54*(1+FT$5/Setup!$C$36)+IF($V55=1,N($F55),0)))</f>
        <v>0</v>
      </c>
      <c r="BY55" s="48" t="n">
        <f aca="false">MIN(AA55,(FU54*(1+FU$5/Setup!$C$36)+IF($V55=2,N($F55),0)))</f>
        <v>0</v>
      </c>
      <c r="BZ55" s="48" t="n">
        <f aca="false">MIN(AB55,(FV54*(1+FV$5/Setup!$C$36)+IF($V55=3,N($F55),0)))</f>
        <v>0</v>
      </c>
      <c r="CA55" s="48" t="n">
        <f aca="false">MIN(AC55,(FW54*(1+FW$5/Setup!$C$36)+IF($V55=4,N($F55),0)))</f>
        <v>0</v>
      </c>
      <c r="CB55" s="48" t="n">
        <f aca="false">MIN(AD55,(FX54*(1+FX$5/Setup!$C$36)+IF($V55=5,N($F55),0)))</f>
        <v>0</v>
      </c>
      <c r="CC55" s="48" t="n">
        <f aca="false">MIN(AE55,(FY54*(1+FY$5/Setup!$C$36)+IF($V55=6,N($F55),0)))</f>
        <v>0</v>
      </c>
      <c r="CD55" s="48" t="n">
        <f aca="false">MIN(AF55,(FZ54*(1+FZ$5/Setup!$C$36)+IF($V55=7,N($F55),0)))</f>
        <v>0</v>
      </c>
      <c r="CE55" s="48" t="n">
        <f aca="false">MIN(AG55,(GA54*(1+GA$5/Setup!$C$36)+IF($V55=8,N($F55),0)))</f>
        <v>0</v>
      </c>
      <c r="CF55" s="48" t="n">
        <f aca="false">MIN(AH55,(GB54*(1+GB$5/Setup!$C$36)+IF($V55=9,N($F55),0)))</f>
        <v>0</v>
      </c>
      <c r="CG55" s="48" t="n">
        <f aca="false">MIN(AI55,(GC54*(1+GC$5/Setup!$C$36)+IF($V55=10,N($F55),0)))</f>
        <v>0</v>
      </c>
      <c r="CH55" s="48" t="n">
        <f aca="false">MIN(AJ55,(GD54*(1+GD$5/Setup!$C$36)+IF($V55=11,N($F55),0)))</f>
        <v>0</v>
      </c>
      <c r="CI55" s="48" t="n">
        <f aca="false">MIN(AK55,(GE54*(1+GE$5/Setup!$C$36)+IF($V55=12,N($F55),0)))</f>
        <v>0</v>
      </c>
      <c r="CJ55" s="48" t="n">
        <f aca="false">MIN(AL55,(GF54*(1+GF$5/Setup!$C$36)+IF($V55=13,N($F55),0)))</f>
        <v>0</v>
      </c>
      <c r="CK55" s="48" t="n">
        <f aca="false">MIN(AM55,(GG54*(1+GG$5/Setup!$C$36)+IF($V55=14,N($F55),0)))</f>
        <v>0</v>
      </c>
      <c r="CL55" s="48" t="n">
        <f aca="false">MIN(AN55,(GH54*(1+GH$5/Setup!$C$36)+IF($V55=15,N($F55),0)))</f>
        <v>0</v>
      </c>
      <c r="CM55" s="48" t="n">
        <f aca="false">MIN(AO55,(GI54*(1+GI$5/Setup!$C$36)+IF($V55=16,N($F55),0)))</f>
        <v>0</v>
      </c>
      <c r="CN55" s="48" t="n">
        <f aca="false">MIN(AP55,(GJ54*(1+GJ$5/Setup!$C$36)+IF($V55=17,N($F55),0)))</f>
        <v>0</v>
      </c>
      <c r="CO55" s="48" t="n">
        <f aca="false">MIN(AQ55,(GK54*(1+GK$5/Setup!$C$36)+IF($V55=18,N($F55),0)))</f>
        <v>0</v>
      </c>
      <c r="CP55" s="48" t="n">
        <f aca="false">MIN(AR55,(GL54*(1+GL$5/Setup!$C$36)+IF($V55=19,N($F55),0)))</f>
        <v>0</v>
      </c>
      <c r="CQ55" s="48" t="n">
        <f aca="false">MIN(AS55,(GM54*(1+GM$5/Setup!$C$36)+IF($V55=20,N($F55),0)))</f>
        <v>0</v>
      </c>
      <c r="CR55" s="48" t="n">
        <f aca="false">MIN(AT55,(GN54*(1+GN$5/Setup!$C$36)+IF($V55=21,N($F55),0)))</f>
        <v>0</v>
      </c>
      <c r="CS55" s="48" t="n">
        <f aca="false">MIN(AU55,(GO54*(1+GO$5/Setup!$C$36)+IF($V55=22,N($F55),0)))</f>
        <v>0</v>
      </c>
      <c r="CT55" s="48" t="n">
        <f aca="false">MIN(AV55,(GP54*(1+GP$5/Setup!$C$36)+IF($V55=23,N($F55),0)))</f>
        <v>0</v>
      </c>
      <c r="CU55" s="48" t="n">
        <f aca="false">MIN(AW55,(GQ54*(1+GQ$5/Setup!$C$36)+IF($V55=24,N($F55),0)))</f>
        <v>0</v>
      </c>
      <c r="CV55" s="48" t="n">
        <f aca="false">MIN(AX55,(GR54*(1+GR$5/Setup!$C$36)+IF($V55=25,N($F55),0)))</f>
        <v>0</v>
      </c>
      <c r="CW55" s="48" t="n">
        <f aca="false">MIN(AY55,(GS54*(1+GS$5/Setup!$C$36)+IF($V55=26,N($F55),0)))</f>
        <v>0</v>
      </c>
      <c r="CX55" s="48" t="n">
        <f aca="false">MIN(AZ55,(GT54*(1+GT$5/Setup!$C$36)+IF($V55=27,N($F55),0)))</f>
        <v>0</v>
      </c>
      <c r="CY55" s="48" t="n">
        <f aca="false">MIN(BA55,(GU54*(1+GU$5/Setup!$C$36)+IF($V55=28,N($F55),0)))</f>
        <v>0</v>
      </c>
      <c r="CZ55" s="48" t="n">
        <f aca="false">MIN(BB55,(GV54*(1+GV$5/Setup!$C$36)+IF($V55=29,N($F55),0)))</f>
        <v>0</v>
      </c>
      <c r="DA55" s="48" t="n">
        <f aca="false">MIN(BC55,(GW54*(1+GW$5/Setup!$C$36)+IF($V55=30,N($F55),0)))</f>
        <v>0</v>
      </c>
      <c r="DB55" s="48" t="n">
        <f aca="false">MIN(BD55,(GX54*(1+GX$5/Setup!$C$36)+IF($V55=31,N($F55),0)))</f>
        <v>0</v>
      </c>
      <c r="DC55" s="48" t="n">
        <f aca="false">MIN(BE55,(GY54*(1+GY$5/Setup!$C$36)+IF($V55=32,N($F55),0)))</f>
        <v>0</v>
      </c>
      <c r="DD55" s="48" t="n">
        <f aca="false">MIN(BF55,(GZ54*(1+GZ$5/Setup!$C$36)+IF($V55=33,N($F55),0)))</f>
        <v>0</v>
      </c>
      <c r="DE55" s="48" t="n">
        <f aca="false">MIN(BG55,(HA54*(1+HA$5/Setup!$C$36)+IF($V55=34,N($F55),0)))</f>
        <v>0</v>
      </c>
      <c r="DF55" s="48" t="n">
        <f aca="false">MIN(BH55,(HB54*(1+HB$5/Setup!$C$36)+IF($V55=35,N($F55),0)))</f>
        <v>0</v>
      </c>
      <c r="DG55" s="48" t="n">
        <f aca="false">MIN(BI55,(HC54*(1+HC$5/Setup!$C$36)+IF($V55=36,N($F55),0)))</f>
        <v>0</v>
      </c>
      <c r="DH55" s="48" t="n">
        <f aca="false">MIN(BJ55,(HD54*(1+HD$5/Setup!$C$36)+IF($V55=37,N($F55),0)))</f>
        <v>0</v>
      </c>
      <c r="DI55" s="48" t="n">
        <f aca="false">MIN(BK55,(HE54*(1+HE$5/Setup!$C$36)+IF($V55=38,N($F55),0)))</f>
        <v>0</v>
      </c>
      <c r="DJ55" s="48" t="n">
        <f aca="false">MIN(BL55,(HF54*(1+HF$5/Setup!$C$36)+IF($V55=39,N($F55),0)))</f>
        <v>0</v>
      </c>
      <c r="DK55" s="48" t="n">
        <f aca="false">MIN(BM55,(HG54*(1+HG$5/Setup!$C$36)+IF($V55=40,N($F55),0)))</f>
        <v>0</v>
      </c>
      <c r="DL55" s="48" t="n">
        <f aca="false">MIN(BN55,(HH54*(1+HH$5/Setup!$C$36)+IF($V55=41,N($F55),0)))</f>
        <v>0</v>
      </c>
      <c r="DM55" s="48" t="n">
        <f aca="false">MIN(BO55,(HI54*(1+HI$5/Setup!$C$36)+IF($V55=42,N($F55),0)))</f>
        <v>0</v>
      </c>
      <c r="DN55" s="48" t="n">
        <f aca="false">MIN(BP55,(HJ54*(1+HJ$5/Setup!$C$36)+IF($V55=43,N($F55),0)))</f>
        <v>0</v>
      </c>
      <c r="DO55" s="48" t="n">
        <f aca="false">MIN(BQ55,(HK54*(1+HK$5/Setup!$C$36)+IF($V55=44,N($F55),0)))</f>
        <v>0</v>
      </c>
      <c r="DP55" s="48" t="n">
        <f aca="false">MIN(BR55,(HL54*(1+HL$5/Setup!$C$36)+IF($V55=45,N($F55),0)))</f>
        <v>0</v>
      </c>
      <c r="DQ55" s="48" t="n">
        <f aca="false">MIN(BS55,(HM54*(1+HM$5/Setup!$C$36)+IF($V55=46,N($F55),0)))</f>
        <v>0</v>
      </c>
      <c r="DR55" s="48" t="n">
        <f aca="false">MIN(BT55,(HN54*(1+HN$5/Setup!$C$36)+IF($V55=47,N($F55),0)))</f>
        <v>0</v>
      </c>
      <c r="DS55" s="48" t="n">
        <f aca="false">MIN(BU55,(HO54*(1+HO$5/Setup!$C$36)+IF($V55=48,N($F55),0)))</f>
        <v>0</v>
      </c>
      <c r="DT55" s="48" t="n">
        <f aca="false">MIN(BV55,(HP54*(1+HP$5/Setup!$C$36)+IF($V55=49,N($F55),0)))</f>
        <v>0</v>
      </c>
      <c r="DU55" s="48" t="n">
        <f aca="false">MIN(BW55,(HQ54*(1+HQ$5/Setup!$C$36)+IF($V55=50,N($F55),0)))</f>
        <v>0</v>
      </c>
      <c r="DV55" s="48" t="n">
        <f aca="false">MIN(MAX((FT54*(1+FT$5/Setup!$C$36)+IF($V55=1,N($F55),0))-BX55,0),MAX($P55-0,0))</f>
        <v>0</v>
      </c>
      <c r="DW55" s="48" t="n">
        <f aca="false">MIN(MAX((FU54*(1+FU$5/Setup!$C$36)+IF($V55=2,N($F55),0))-BY55,0),MAX($P55-SUM(DV55:DV55),0))</f>
        <v>0</v>
      </c>
      <c r="DX55" s="48" t="n">
        <f aca="false">MIN(MAX((FV54*(1+FV$5/Setup!$C$36)+IF($V55=3,N($F55),0))-BZ55,0),MAX($P55-SUM(DV55:DW55),0))</f>
        <v>0</v>
      </c>
      <c r="DY55" s="48" t="n">
        <f aca="false">MIN(MAX((FW54*(1+FW$5/Setup!$C$36)+IF($V55=4,N($F55),0))-CA55,0),MAX($P55-SUM(DV55:DX55),0))</f>
        <v>0</v>
      </c>
      <c r="DZ55" s="48" t="n">
        <f aca="false">MIN(MAX((FX54*(1+FX$5/Setup!$C$36)+IF($V55=5,N($F55),0))-CB55,0),MAX($P55-SUM(DV55:DY55),0))</f>
        <v>0</v>
      </c>
      <c r="EA55" s="48" t="n">
        <f aca="false">MIN(MAX((FY54*(1+FY$5/Setup!$C$36)+IF($V55=6,N($F55),0))-CC55,0),MAX($P55-SUM(DV55:DZ55),0))</f>
        <v>0</v>
      </c>
      <c r="EB55" s="48" t="n">
        <f aca="false">MIN(MAX((FZ54*(1+FZ$5/Setup!$C$36)+IF($V55=7,N($F55),0))-CD55,0),MAX($P55-SUM(DV55:EA55),0))</f>
        <v>0</v>
      </c>
      <c r="EC55" s="48" t="n">
        <f aca="false">MIN(MAX((GA54*(1+GA$5/Setup!$C$36)+IF($V55=8,N($F55),0))-CE55,0),MAX($P55-SUM(DV55:EB55),0))</f>
        <v>0</v>
      </c>
      <c r="ED55" s="48" t="n">
        <f aca="false">MIN(MAX((GB54*(1+GB$5/Setup!$C$36)+IF($V55=9,N($F55),0))-CF55,0),MAX($P55-SUM(DV55:EC55),0))</f>
        <v>0</v>
      </c>
      <c r="EE55" s="48" t="n">
        <f aca="false">MIN(MAX((GC54*(1+GC$5/Setup!$C$36)+IF($V55=10,N($F55),0))-CG55,0),MAX($P55-SUM(DV55:ED55),0))</f>
        <v>0</v>
      </c>
      <c r="EF55" s="48" t="n">
        <f aca="false">MIN(MAX((GD54*(1+GD$5/Setup!$C$36)+IF($V55=11,N($F55),0))-CH55,0),MAX($P55-SUM(DV55:EE55),0))</f>
        <v>0</v>
      </c>
      <c r="EG55" s="48" t="n">
        <f aca="false">MIN(MAX((GE54*(1+GE$5/Setup!$C$36)+IF($V55=12,N($F55),0))-CI55,0),MAX($P55-SUM(DV55:EF55),0))</f>
        <v>0</v>
      </c>
      <c r="EH55" s="48" t="n">
        <f aca="false">MIN(MAX((GF54*(1+GF$5/Setup!$C$36)+IF($V55=13,N($F55),0))-CJ55,0),MAX($P55-SUM(DV55:EG55),0))</f>
        <v>0</v>
      </c>
      <c r="EI55" s="48" t="n">
        <f aca="false">MIN(MAX((GG54*(1+GG$5/Setup!$C$36)+IF($V55=14,N($F55),0))-CK55,0),MAX($P55-SUM(DV55:EH55),0))</f>
        <v>0</v>
      </c>
      <c r="EJ55" s="48" t="n">
        <f aca="false">MIN(MAX((GH54*(1+GH$5/Setup!$C$36)+IF($V55=15,N($F55),0))-CL55,0),MAX($P55-SUM(DV55:EI55),0))</f>
        <v>0</v>
      </c>
      <c r="EK55" s="48" t="n">
        <f aca="false">MIN(MAX((GI54*(1+GI$5/Setup!$C$36)+IF($V55=16,N($F55),0))-CM55,0),MAX($P55-SUM(DV55:EJ55),0))</f>
        <v>0</v>
      </c>
      <c r="EL55" s="48" t="n">
        <f aca="false">MIN(MAX((GJ54*(1+GJ$5/Setup!$C$36)+IF($V55=17,N($F55),0))-CN55,0),MAX($P55-SUM(DV55:EK55),0))</f>
        <v>0</v>
      </c>
      <c r="EM55" s="48" t="n">
        <f aca="false">MIN(MAX((GK54*(1+GK$5/Setup!$C$36)+IF($V55=18,N($F55),0))-CO55,0),MAX($P55-SUM(DV55:EL55),0))</f>
        <v>0</v>
      </c>
      <c r="EN55" s="48" t="n">
        <f aca="false">MIN(MAX((GL54*(1+GL$5/Setup!$C$36)+IF($V55=19,N($F55),0))-CP55,0),MAX($P55-SUM(DV55:EM55),0))</f>
        <v>0</v>
      </c>
      <c r="EO55" s="48" t="n">
        <f aca="false">MIN(MAX((GM54*(1+GM$5/Setup!$C$36)+IF($V55=20,N($F55),0))-CQ55,0),MAX($P55-SUM(DV55:EN55),0))</f>
        <v>0</v>
      </c>
      <c r="EP55" s="48" t="n">
        <f aca="false">MIN(MAX((GN54*(1+GN$5/Setup!$C$36)+IF($V55=21,N($F55),0))-CR55,0),MAX($P55-SUM(DV55:EO55),0))</f>
        <v>0</v>
      </c>
      <c r="EQ55" s="48" t="n">
        <f aca="false">MIN(MAX((GO54*(1+GO$5/Setup!$C$36)+IF($V55=22,N($F55),0))-CS55,0),MAX($P55-SUM(DV55:EP55),0))</f>
        <v>0</v>
      </c>
      <c r="ER55" s="48" t="n">
        <f aca="false">MIN(MAX((GP54*(1+GP$5/Setup!$C$36)+IF($V55=23,N($F55),0))-CT55,0),MAX($P55-SUM(DV55:EQ55),0))</f>
        <v>0</v>
      </c>
      <c r="ES55" s="48" t="n">
        <f aca="false">MIN(MAX((GQ54*(1+GQ$5/Setup!$C$36)+IF($V55=24,N($F55),0))-CU55,0),MAX($P55-SUM(DV55:ER55),0))</f>
        <v>0</v>
      </c>
      <c r="ET55" s="48" t="n">
        <f aca="false">MIN(MAX((GR54*(1+GR$5/Setup!$C$36)+IF($V55=25,N($F55),0))-CV55,0),MAX($P55-SUM(DV55:ES55),0))</f>
        <v>0</v>
      </c>
      <c r="EU55" s="48" t="n">
        <f aca="false">MIN(MAX((GS54*(1+GS$5/Setup!$C$36)+IF($V55=26,N($F55),0))-CW55,0),MAX($P55-SUM(DV55:ET55),0))</f>
        <v>0</v>
      </c>
      <c r="EV55" s="48" t="n">
        <f aca="false">MIN(MAX((GT54*(1+GT$5/Setup!$C$36)+IF($V55=27,N($F55),0))-CX55,0),MAX($P55-SUM(DV55:EU55),0))</f>
        <v>0</v>
      </c>
      <c r="EW55" s="48" t="n">
        <f aca="false">MIN(MAX((GU54*(1+GU$5/Setup!$C$36)+IF($V55=28,N($F55),0))-CY55,0),MAX($P55-SUM(DV55:EV55),0))</f>
        <v>0</v>
      </c>
      <c r="EX55" s="48" t="n">
        <f aca="false">MIN(MAX((GV54*(1+GV$5/Setup!$C$36)+IF($V55=29,N($F55),0))-CZ55,0),MAX($P55-SUM(DV55:EW55),0))</f>
        <v>0</v>
      </c>
      <c r="EY55" s="48" t="n">
        <f aca="false">MIN(MAX((GW54*(1+GW$5/Setup!$C$36)+IF($V55=30,N($F55),0))-DA55,0),MAX($P55-SUM(DV55:EX55),0))</f>
        <v>0</v>
      </c>
      <c r="EZ55" s="48" t="n">
        <f aca="false">MIN(MAX((GX54*(1+GX$5/Setup!$C$36)+IF($V55=31,N($F55),0))-DB55,0),MAX($P55-SUM(DV55:EY55),0))</f>
        <v>0</v>
      </c>
      <c r="FA55" s="48" t="n">
        <f aca="false">MIN(MAX((GY54*(1+GY$5/Setup!$C$36)+IF($V55=32,N($F55),0))-DC55,0),MAX($P55-SUM(DV55:EZ55),0))</f>
        <v>0</v>
      </c>
      <c r="FB55" s="48" t="n">
        <f aca="false">MIN(MAX((GZ54*(1+GZ$5/Setup!$C$36)+IF($V55=33,N($F55),0))-DD55,0),MAX($P55-SUM(DV55:FA55),0))</f>
        <v>0</v>
      </c>
      <c r="FC55" s="48" t="n">
        <f aca="false">MIN(MAX((HA54*(1+HA$5/Setup!$C$36)+IF($V55=34,N($F55),0))-DE55,0),MAX($P55-SUM(DV55:FB55),0))</f>
        <v>0</v>
      </c>
      <c r="FD55" s="48" t="n">
        <f aca="false">MIN(MAX((HB54*(1+HB$5/Setup!$C$36)+IF($V55=35,N($F55),0))-DF55,0),MAX($P55-SUM(DV55:FC55),0))</f>
        <v>0</v>
      </c>
      <c r="FE55" s="48" t="n">
        <f aca="false">MIN(MAX((HC54*(1+HC$5/Setup!$C$36)+IF($V55=36,N($F55),0))-DG55,0),MAX($P55-SUM(DV55:FD55),0))</f>
        <v>0</v>
      </c>
      <c r="FF55" s="48" t="n">
        <f aca="false">MIN(MAX((HD54*(1+HD$5/Setup!$C$36)+IF($V55=37,N($F55),0))-DH55,0),MAX($P55-SUM(DV55:FE55),0))</f>
        <v>0</v>
      </c>
      <c r="FG55" s="48" t="n">
        <f aca="false">MIN(MAX((HE54*(1+HE$5/Setup!$C$36)+IF($V55=38,N($F55),0))-DI55,0),MAX($P55-SUM(DV55:FF55),0))</f>
        <v>0</v>
      </c>
      <c r="FH55" s="48" t="n">
        <f aca="false">MIN(MAX((HF54*(1+HF$5/Setup!$C$36)+IF($V55=39,N($F55),0))-DJ55,0),MAX($P55-SUM(DV55:FG55),0))</f>
        <v>0</v>
      </c>
      <c r="FI55" s="48" t="n">
        <f aca="false">MIN(MAX((HG54*(1+HG$5/Setup!$C$36)+IF($V55=40,N($F55),0))-DK55,0),MAX($P55-SUM(DV55:FH55),0))</f>
        <v>0</v>
      </c>
      <c r="FJ55" s="48" t="n">
        <f aca="false">MIN(MAX((HH54*(1+HH$5/Setup!$C$36)+IF($V55=41,N($F55),0))-DL55,0),MAX($P55-SUM(DV55:FI55),0))</f>
        <v>0</v>
      </c>
      <c r="FK55" s="48" t="n">
        <f aca="false">MIN(MAX((HI54*(1+HI$5/Setup!$C$36)+IF($V55=42,N($F55),0))-DM55,0),MAX($P55-SUM(DV55:FJ55),0))</f>
        <v>0</v>
      </c>
      <c r="FL55" s="48" t="n">
        <f aca="false">MIN(MAX((HJ54*(1+HJ$5/Setup!$C$36)+IF($V55=43,N($F55),0))-DN55,0),MAX($P55-SUM(DV55:FK55),0))</f>
        <v>0</v>
      </c>
      <c r="FM55" s="48" t="n">
        <f aca="false">MIN(MAX((HK54*(1+HK$5/Setup!$C$36)+IF($V55=44,N($F55),0))-DO55,0),MAX($P55-SUM(DV55:FL55),0))</f>
        <v>0</v>
      </c>
      <c r="FN55" s="48" t="n">
        <f aca="false">MIN(MAX((HL54*(1+HL$5/Setup!$C$36)+IF($V55=45,N($F55),0))-DP55,0),MAX($P55-SUM(DV55:FM55),0))</f>
        <v>0</v>
      </c>
      <c r="FO55" s="48" t="n">
        <f aca="false">MIN(MAX((HM54*(1+HM$5/Setup!$C$36)+IF($V55=46,N($F55),0))-DQ55,0),MAX($P55-SUM(DV55:FN55),0))</f>
        <v>0</v>
      </c>
      <c r="FP55" s="48" t="n">
        <f aca="false">MIN(MAX((HN54*(1+HN$5/Setup!$C$36)+IF($V55=47,N($F55),0))-DR55,0),MAX($P55-SUM(DV55:FO55),0))</f>
        <v>0</v>
      </c>
      <c r="FQ55" s="48" t="n">
        <f aca="false">MIN(MAX((HO54*(1+HO$5/Setup!$C$36)+IF($V55=48,N($F55),0))-DS55,0),MAX($P55-SUM(DV55:FP55),0))</f>
        <v>0</v>
      </c>
      <c r="FR55" s="48" t="n">
        <f aca="false">MIN(MAX((HP54*(1+HP$5/Setup!$C$36)+IF($V55=49,N($F55),0))-DT55,0),MAX($P55-SUM(DV55:FQ55),0))</f>
        <v>0</v>
      </c>
      <c r="FS55" s="48" t="n">
        <f aca="false">MIN(MAX((HQ54*(1+HQ$5/Setup!$C$36)+IF($V55=50,N($F55),0))-DU55,0),MAX($P55-SUM(DV55:FR55),0))</f>
        <v>0</v>
      </c>
      <c r="FT55" s="48" t="n">
        <f aca="false">IF((FT54*(1+FT$5/Setup!$C$36)+IF($V55=1,N($F55),0))-BX55-DV55&lt;0.005,0,(FT54*(1+FT$5/Setup!$C$36)+IF($V55=1,N($F55),0))-BX55-DV55)</f>
        <v>0</v>
      </c>
      <c r="FU55" s="48" t="n">
        <f aca="false">IF((FU54*(1+FU$5/Setup!$C$36)+IF($V55=2,N($F55),0))-BY55-DW55&lt;0.005,0,(FU54*(1+FU$5/Setup!$C$36)+IF($V55=2,N($F55),0))-BY55-DW55)</f>
        <v>0</v>
      </c>
      <c r="FV55" s="48" t="n">
        <f aca="false">IF((FV54*(1+FV$5/Setup!$C$36)+IF($V55=3,N($F55),0))-BZ55-DX55&lt;0.005,0,(FV54*(1+FV$5/Setup!$C$36)+IF($V55=3,N($F55),0))-BZ55-DX55)</f>
        <v>0</v>
      </c>
      <c r="FW55" s="48" t="n">
        <f aca="false">IF((FW54*(1+FW$5/Setup!$C$36)+IF($V55=4,N($F55),0))-CA55-DY55&lt;0.005,0,(FW54*(1+FW$5/Setup!$C$36)+IF($V55=4,N($F55),0))-CA55-DY55)</f>
        <v>0</v>
      </c>
      <c r="FX55" s="48" t="n">
        <f aca="false">IF((FX54*(1+FX$5/Setup!$C$36)+IF($V55=5,N($F55),0))-CB55-DZ55&lt;0.005,0,(FX54*(1+FX$5/Setup!$C$36)+IF($V55=5,N($F55),0))-CB55-DZ55)</f>
        <v>0</v>
      </c>
      <c r="FY55" s="48" t="n">
        <f aca="false">IF((FY54*(1+FY$5/Setup!$C$36)+IF($V55=6,N($F55),0))-CC55-EA55&lt;0.005,0,(FY54*(1+FY$5/Setup!$C$36)+IF($V55=6,N($F55),0))-CC55-EA55)</f>
        <v>0</v>
      </c>
      <c r="FZ55" s="48" t="n">
        <f aca="false">IF((FZ54*(1+FZ$5/Setup!$C$36)+IF($V55=7,N($F55),0))-CD55-EB55&lt;0.005,0,(FZ54*(1+FZ$5/Setup!$C$36)+IF($V55=7,N($F55),0))-CD55-EB55)</f>
        <v>0</v>
      </c>
      <c r="GA55" s="48" t="n">
        <f aca="false">IF((GA54*(1+GA$5/Setup!$C$36)+IF($V55=8,N($F55),0))-CE55-EC55&lt;0.005,0,(GA54*(1+GA$5/Setup!$C$36)+IF($V55=8,N($F55),0))-CE55-EC55)</f>
        <v>0</v>
      </c>
      <c r="GB55" s="48" t="n">
        <f aca="false">IF((GB54*(1+GB$5/Setup!$C$36)+IF($V55=9,N($F55),0))-CF55-ED55&lt;0.005,0,(GB54*(1+GB$5/Setup!$C$36)+IF($V55=9,N($F55),0))-CF55-ED55)</f>
        <v>0</v>
      </c>
      <c r="GC55" s="48" t="n">
        <f aca="false">IF((GC54*(1+GC$5/Setup!$C$36)+IF($V55=10,N($F55),0))-CG55-EE55&lt;0.005,0,(GC54*(1+GC$5/Setup!$C$36)+IF($V55=10,N($F55),0))-CG55-EE55)</f>
        <v>0</v>
      </c>
      <c r="GD55" s="48" t="n">
        <f aca="false">IF((GD54*(1+GD$5/Setup!$C$36)+IF($V55=11,N($F55),0))-CH55-EF55&lt;0.005,0,(GD54*(1+GD$5/Setup!$C$36)+IF($V55=11,N($F55),0))-CH55-EF55)</f>
        <v>0</v>
      </c>
      <c r="GE55" s="48" t="n">
        <f aca="false">IF((GE54*(1+GE$5/Setup!$C$36)+IF($V55=12,N($F55),0))-CI55-EG55&lt;0.005,0,(GE54*(1+GE$5/Setup!$C$36)+IF($V55=12,N($F55),0))-CI55-EG55)</f>
        <v>0</v>
      </c>
      <c r="GF55" s="48" t="n">
        <f aca="false">IF((GF54*(1+GF$5/Setup!$C$36)+IF($V55=13,N($F55),0))-CJ55-EH55&lt;0.005,0,(GF54*(1+GF$5/Setup!$C$36)+IF($V55=13,N($F55),0))-CJ55-EH55)</f>
        <v>0</v>
      </c>
      <c r="GG55" s="48" t="n">
        <f aca="false">IF((GG54*(1+GG$5/Setup!$C$36)+IF($V55=14,N($F55),0))-CK55-EI55&lt;0.005,0,(GG54*(1+GG$5/Setup!$C$36)+IF($V55=14,N($F55),0))-CK55-EI55)</f>
        <v>0</v>
      </c>
      <c r="GH55" s="48" t="n">
        <f aca="false">IF((GH54*(1+GH$5/Setup!$C$36)+IF($V55=15,N($F55),0))-CL55-EJ55&lt;0.005,0,(GH54*(1+GH$5/Setup!$C$36)+IF($V55=15,N($F55),0))-CL55-EJ55)</f>
        <v>0</v>
      </c>
      <c r="GI55" s="48" t="n">
        <f aca="false">IF((GI54*(1+GI$5/Setup!$C$36)+IF($V55=16,N($F55),0))-CM55-EK55&lt;0.005,0,(GI54*(1+GI$5/Setup!$C$36)+IF($V55=16,N($F55),0))-CM55-EK55)</f>
        <v>0</v>
      </c>
      <c r="GJ55" s="48" t="n">
        <f aca="false">IF((GJ54*(1+GJ$5/Setup!$C$36)+IF($V55=17,N($F55),0))-CN55-EL55&lt;0.005,0,(GJ54*(1+GJ$5/Setup!$C$36)+IF($V55=17,N($F55),0))-CN55-EL55)</f>
        <v>0</v>
      </c>
      <c r="GK55" s="48" t="n">
        <f aca="false">IF((GK54*(1+GK$5/Setup!$C$36)+IF($V55=18,N($F55),0))-CO55-EM55&lt;0.005,0,(GK54*(1+GK$5/Setup!$C$36)+IF($V55=18,N($F55),0))-CO55-EM55)</f>
        <v>0</v>
      </c>
      <c r="GL55" s="48" t="n">
        <f aca="false">IF((GL54*(1+GL$5/Setup!$C$36)+IF($V55=19,N($F55),0))-CP55-EN55&lt;0.005,0,(GL54*(1+GL$5/Setup!$C$36)+IF($V55=19,N($F55),0))-CP55-EN55)</f>
        <v>0</v>
      </c>
      <c r="GM55" s="48" t="n">
        <f aca="false">IF((GM54*(1+GM$5/Setup!$C$36)+IF($V55=20,N($F55),0))-CQ55-EO55&lt;0.005,0,(GM54*(1+GM$5/Setup!$C$36)+IF($V55=20,N($F55),0))-CQ55-EO55)</f>
        <v>0</v>
      </c>
      <c r="GN55" s="48" t="n">
        <f aca="false">IF((GN54*(1+GN$5/Setup!$C$36)+IF($V55=21,N($F55),0))-CR55-EP55&lt;0.005,0,(GN54*(1+GN$5/Setup!$C$36)+IF($V55=21,N($F55),0))-CR55-EP55)</f>
        <v>0</v>
      </c>
      <c r="GO55" s="48" t="n">
        <f aca="false">IF((GO54*(1+GO$5/Setup!$C$36)+IF($V55=22,N($F55),0))-CS55-EQ55&lt;0.005,0,(GO54*(1+GO$5/Setup!$C$36)+IF($V55=22,N($F55),0))-CS55-EQ55)</f>
        <v>0</v>
      </c>
      <c r="GP55" s="48" t="n">
        <f aca="false">IF((GP54*(1+GP$5/Setup!$C$36)+IF($V55=23,N($F55),0))-CT55-ER55&lt;0.005,0,(GP54*(1+GP$5/Setup!$C$36)+IF($V55=23,N($F55),0))-CT55-ER55)</f>
        <v>0</v>
      </c>
      <c r="GQ55" s="48" t="n">
        <f aca="false">IF((GQ54*(1+GQ$5/Setup!$C$36)+IF($V55=24,N($F55),0))-CU55-ES55&lt;0.005,0,(GQ54*(1+GQ$5/Setup!$C$36)+IF($V55=24,N($F55),0))-CU55-ES55)</f>
        <v>0</v>
      </c>
      <c r="GR55" s="48" t="n">
        <f aca="false">IF((GR54*(1+GR$5/Setup!$C$36)+IF($V55=25,N($F55),0))-CV55-ET55&lt;0.005,0,(GR54*(1+GR$5/Setup!$C$36)+IF($V55=25,N($F55),0))-CV55-ET55)</f>
        <v>0</v>
      </c>
      <c r="GS55" s="48" t="n">
        <f aca="false">IF((GS54*(1+GS$5/Setup!$C$36)+IF($V55=26,N($F55),0))-CW55-EU55&lt;0.005,0,(GS54*(1+GS$5/Setup!$C$36)+IF($V55=26,N($F55),0))-CW55-EU55)</f>
        <v>0</v>
      </c>
      <c r="GT55" s="48" t="n">
        <f aca="false">IF((GT54*(1+GT$5/Setup!$C$36)+IF($V55=27,N($F55),0))-CX55-EV55&lt;0.005,0,(GT54*(1+GT$5/Setup!$C$36)+IF($V55=27,N($F55),0))-CX55-EV55)</f>
        <v>0</v>
      </c>
      <c r="GU55" s="48" t="n">
        <f aca="false">IF((GU54*(1+GU$5/Setup!$C$36)+IF($V55=28,N($F55),0))-CY55-EW55&lt;0.005,0,(GU54*(1+GU$5/Setup!$C$36)+IF($V55=28,N($F55),0))-CY55-EW55)</f>
        <v>0</v>
      </c>
      <c r="GV55" s="48" t="n">
        <f aca="false">IF((GV54*(1+GV$5/Setup!$C$36)+IF($V55=29,N($F55),0))-CZ55-EX55&lt;0.005,0,(GV54*(1+GV$5/Setup!$C$36)+IF($V55=29,N($F55),0))-CZ55-EX55)</f>
        <v>0</v>
      </c>
      <c r="GW55" s="48" t="n">
        <f aca="false">IF((GW54*(1+GW$5/Setup!$C$36)+IF($V55=30,N($F55),0))-DA55-EY55&lt;0.005,0,(GW54*(1+GW$5/Setup!$C$36)+IF($V55=30,N($F55),0))-DA55-EY55)</f>
        <v>0</v>
      </c>
      <c r="GX55" s="48" t="n">
        <f aca="false">IF((GX54*(1+GX$5/Setup!$C$36)+IF($V55=31,N($F55),0))-DB55-EZ55&lt;0.005,0,(GX54*(1+GX$5/Setup!$C$36)+IF($V55=31,N($F55),0))-DB55-EZ55)</f>
        <v>0</v>
      </c>
      <c r="GY55" s="48" t="n">
        <f aca="false">IF((GY54*(1+GY$5/Setup!$C$36)+IF($V55=32,N($F55),0))-DC55-FA55&lt;0.005,0,(GY54*(1+GY$5/Setup!$C$36)+IF($V55=32,N($F55),0))-DC55-FA55)</f>
        <v>0</v>
      </c>
      <c r="GZ55" s="48" t="n">
        <f aca="false">IF((GZ54*(1+GZ$5/Setup!$C$36)+IF($V55=33,N($F55),0))-DD55-FB55&lt;0.005,0,(GZ54*(1+GZ$5/Setup!$C$36)+IF($V55=33,N($F55),0))-DD55-FB55)</f>
        <v>0</v>
      </c>
      <c r="HA55" s="48" t="n">
        <f aca="false">IF((HA54*(1+HA$5/Setup!$C$36)+IF($V55=34,N($F55),0))-DE55-FC55&lt;0.005,0,(HA54*(1+HA$5/Setup!$C$36)+IF($V55=34,N($F55),0))-DE55-FC55)</f>
        <v>0</v>
      </c>
      <c r="HB55" s="48" t="n">
        <f aca="false">IF((HB54*(1+HB$5/Setup!$C$36)+IF($V55=35,N($F55),0))-DF55-FD55&lt;0.005,0,(HB54*(1+HB$5/Setup!$C$36)+IF($V55=35,N($F55),0))-DF55-FD55)</f>
        <v>0</v>
      </c>
      <c r="HC55" s="48" t="n">
        <f aca="false">IF((HC54*(1+HC$5/Setup!$C$36)+IF($V55=36,N($F55),0))-DG55-FE55&lt;0.005,0,(HC54*(1+HC$5/Setup!$C$36)+IF($V55=36,N($F55),0))-DG55-FE55)</f>
        <v>0</v>
      </c>
      <c r="HD55" s="48" t="n">
        <f aca="false">IF((HD54*(1+HD$5/Setup!$C$36)+IF($V55=37,N($F55),0))-DH55-FF55&lt;0.005,0,(HD54*(1+HD$5/Setup!$C$36)+IF($V55=37,N($F55),0))-DH55-FF55)</f>
        <v>0</v>
      </c>
      <c r="HE55" s="48" t="n">
        <f aca="false">IF((HE54*(1+HE$5/Setup!$C$36)+IF($V55=38,N($F55),0))-DI55-FG55&lt;0.005,0,(HE54*(1+HE$5/Setup!$C$36)+IF($V55=38,N($F55),0))-DI55-FG55)</f>
        <v>0</v>
      </c>
      <c r="HF55" s="48" t="n">
        <f aca="false">IF((HF54*(1+HF$5/Setup!$C$36)+IF($V55=39,N($F55),0))-DJ55-FH55&lt;0.005,0,(HF54*(1+HF$5/Setup!$C$36)+IF($V55=39,N($F55),0))-DJ55-FH55)</f>
        <v>0</v>
      </c>
      <c r="HG55" s="48" t="n">
        <f aca="false">IF((HG54*(1+HG$5/Setup!$C$36)+IF($V55=40,N($F55),0))-DK55-FI55&lt;0.005,0,(HG54*(1+HG$5/Setup!$C$36)+IF($V55=40,N($F55),0))-DK55-FI55)</f>
        <v>0</v>
      </c>
      <c r="HH55" s="48" t="n">
        <f aca="false">IF((HH54*(1+HH$5/Setup!$C$36)+IF($V55=41,N($F55),0))-DL55-FJ55&lt;0.005,0,(HH54*(1+HH$5/Setup!$C$36)+IF($V55=41,N($F55),0))-DL55-FJ55)</f>
        <v>0</v>
      </c>
      <c r="HI55" s="48" t="n">
        <f aca="false">IF((HI54*(1+HI$5/Setup!$C$36)+IF($V55=42,N($F55),0))-DM55-FK55&lt;0.005,0,(HI54*(1+HI$5/Setup!$C$36)+IF($V55=42,N($F55),0))-DM55-FK55)</f>
        <v>0</v>
      </c>
      <c r="HJ55" s="48" t="n">
        <f aca="false">IF((HJ54*(1+HJ$5/Setup!$C$36)+IF($V55=43,N($F55),0))-DN55-FL55&lt;0.005,0,(HJ54*(1+HJ$5/Setup!$C$36)+IF($V55=43,N($F55),0))-DN55-FL55)</f>
        <v>0</v>
      </c>
      <c r="HK55" s="48" t="n">
        <f aca="false">IF((HK54*(1+HK$5/Setup!$C$36)+IF($V55=44,N($F55),0))-DO55-FM55&lt;0.005,0,(HK54*(1+HK$5/Setup!$C$36)+IF($V55=44,N($F55),0))-DO55-FM55)</f>
        <v>0</v>
      </c>
      <c r="HL55" s="48" t="n">
        <f aca="false">IF((HL54*(1+HL$5/Setup!$C$36)+IF($V55=45,N($F55),0))-DP55-FN55&lt;0.005,0,(HL54*(1+HL$5/Setup!$C$36)+IF($V55=45,N($F55),0))-DP55-FN55)</f>
        <v>0</v>
      </c>
      <c r="HM55" s="48" t="n">
        <f aca="false">IF((HM54*(1+HM$5/Setup!$C$36)+IF($V55=46,N($F55),0))-DQ55-FO55&lt;0.005,0,(HM54*(1+HM$5/Setup!$C$36)+IF($V55=46,N($F55),0))-DQ55-FO55)</f>
        <v>0</v>
      </c>
      <c r="HN55" s="48" t="n">
        <f aca="false">IF((HN54*(1+HN$5/Setup!$C$36)+IF($V55=47,N($F55),0))-DR55-FP55&lt;0.005,0,(HN54*(1+HN$5/Setup!$C$36)+IF($V55=47,N($F55),0))-DR55-FP55)</f>
        <v>0</v>
      </c>
      <c r="HO55" s="48" t="n">
        <f aca="false">IF((HO54*(1+HO$5/Setup!$C$36)+IF($V55=48,N($F55),0))-DS55-FQ55&lt;0.005,0,(HO54*(1+HO$5/Setup!$C$36)+IF($V55=48,N($F55),0))-DS55-FQ55)</f>
        <v>0</v>
      </c>
      <c r="HP55" s="48" t="n">
        <f aca="false">IF((HP54*(1+HP$5/Setup!$C$36)+IF($V55=49,N($F55),0))-DT55-FR55&lt;0.005,0,(HP54*(1+HP$5/Setup!$C$36)+IF($V55=49,N($F55),0))-DT55-FR55)</f>
        <v>0</v>
      </c>
      <c r="HQ55" s="48" t="n">
        <f aca="false">IF((HQ54*(1+HQ$5/Setup!$C$36)+IF($V55=50,N($F55),0))-DU55-FS55&lt;0.005,0,(HQ54*(1+HQ$5/Setup!$C$36)+IF($V55=50,N($F55),0))-DU55-FS55)</f>
        <v>0</v>
      </c>
    </row>
    <row r="56" customFormat="false" ht="15" hidden="false" customHeight="false" outlineLevel="0" collapsed="false">
      <c r="A56" s="44" t="n">
        <v>48</v>
      </c>
      <c r="B56" s="45" t="n">
        <f aca="false">IF(Setup!$C$7="Every month",EDATE(Setup!$C$8,($A56-1)),IF(Setup!$C$7="Twice a month",DATE(YEAR(Setup!$C$8),MONTH(Setup!$C$8)+INT((($A56-1)+Setup!$C$41)/2),MIN(IF(MOD(($A56-1)+Setup!$C$41,2)=0,Setup!$C$39,Setup!$C$40),DAY(EOMONTH(DATE(YEAR(Setup!$C$8),MONTH(Setup!$C$8)+INT((($A56-1)+Setup!$C$41)/2),1),0)))),Setup!$C$8+($A56-1)*IF(Setup!$C$7="Every week",7,14)))</f>
        <v>46983</v>
      </c>
      <c r="C56" s="45" t="n">
        <f aca="false">IF(Setup!$C$7="Every month",EDATE(Setup!$C$8,$A56),IF(Setup!$C$7="Twice a month",DATE(YEAR(Setup!$C$8),MONTH(Setup!$C$8)+INT(($A56+Setup!$C$41)/2),MIN(IF(MOD($A56+Setup!$C$41,2)=0,Setup!$C$39,Setup!$C$40),DAY(EOMONTH(DATE(YEAR(Setup!$C$8),MONTH(Setup!$C$8)+INT(($A56+Setup!$C$41)/2),1),0)))),Setup!$C$8+$A56*IF(Setup!$C$7="Every week",7,14)))</f>
        <v>46997</v>
      </c>
      <c r="D56" s="46"/>
      <c r="E56" s="47"/>
      <c r="F56" s="47"/>
      <c r="G56" s="47"/>
      <c r="H56" s="47"/>
      <c r="I56" s="48" t="n">
        <f aca="false">N(Setup!$C$11)+N(E56)</f>
        <v>100</v>
      </c>
      <c r="J56" s="48" t="n">
        <f aca="false">MIN(Setup!$C$37,MAX(I56,0))</f>
        <v>9.23076923076923</v>
      </c>
      <c r="K56" s="48" t="n">
        <f aca="false">MIN(MAX(N(Setup!$C$14)-L55,0),MAX(I56-J56,0))</f>
        <v>0</v>
      </c>
      <c r="L56" s="48" t="n">
        <f aca="false">L55+K56-N(G56)</f>
        <v>500</v>
      </c>
      <c r="M56" s="48" t="n">
        <f aca="false">M55+J56-N(H56)</f>
        <v>443.076923076923</v>
      </c>
      <c r="N56" s="48" t="n">
        <f aca="false">SUM(BX56:DU56)</f>
        <v>0</v>
      </c>
      <c r="O56" s="48" t="n">
        <f aca="false">SUM(Z56:BW56)-N56</f>
        <v>40</v>
      </c>
      <c r="P56" s="48" t="n">
        <f aca="false">MAX(I56-J56-K56,0)+O56</f>
        <v>130.769230769231</v>
      </c>
      <c r="Q56" s="48" t="n">
        <f aca="false">SUM(DV56:FS56)</f>
        <v>0</v>
      </c>
      <c r="R56" s="49" t="n">
        <f aca="false">N56+J56+K56+Q56</f>
        <v>9.23076923076923</v>
      </c>
      <c r="S56" s="48" t="n">
        <f aca="false">T56-T55-N(F56)+N56+Q56</f>
        <v>0</v>
      </c>
      <c r="T56" s="49" t="n">
        <f aca="false">SUM(FT56:HQ56)</f>
        <v>0</v>
      </c>
      <c r="U56" s="44" t="str">
        <f aca="false">IF(T55&lt;0.005,"",INDEX(Helpers!$C$2:$C$51,IF(_xlfn.MINIFS($DV$6:$FS$6,DV56:FS56,"&gt;0.005")=0,V56,_xlfn.MINIFS($DV$6:$FS$6,DV56:FS56,"&gt;0.005"))))</f>
        <v/>
      </c>
      <c r="V56" s="44" t="n">
        <f aca="false">IF(_xlfn.MINIFS($FT$6:$HQ$6,FT55:HQ55,"&gt;0.005")=0,1,_xlfn.MINIFS($FT$6:$HQ$6,FT55:HQ55,"&gt;0.005"))</f>
        <v>1</v>
      </c>
      <c r="W56" s="44" t="n">
        <f aca="false">IF(AND(D56&lt;&gt;"Paid",T55&gt;0.005),1,0)</f>
        <v>0</v>
      </c>
      <c r="X56" s="48" t="n">
        <f aca="false">SUMPRODUCT(((Helpers!$G$2:$G$51*(1+(Helpers!$D$2:$D$51+0.000000001)/12)^(($B56-Setup!$C$8)/(365.25/12))-Helpers!$E$2:$E$51*((1+(Helpers!$D$2:$D$51+0.000000001)/12)^(($B56-Setup!$C$8)/(365.25/12))-1)/((Helpers!$D$2:$D$51+0.000000001)/12))&gt;0)*(Helpers!$G$2:$G$51*(1+(Helpers!$D$2:$D$51+0.000000001)/12)^(($B56-Setup!$C$8)/(365.25/12))-Helpers!$E$2:$E$51*((1+(Helpers!$D$2:$D$51+0.000000001)/12)^(($B56-Setup!$C$8)/(365.25/12))-1)/((Helpers!$D$2:$D$51+0.000000001)/12)))</f>
        <v>742.364387684709</v>
      </c>
      <c r="Y56" s="48"/>
      <c r="Z56" s="48" t="n">
        <f aca="false">IF(OR(N(Z$5)=0,Z$6=""),0,Z$5*((DATE(YEAR($B56),MONTH($B56),MIN(Z$6,DAY(EOMONTH($B56,0))))&gt;=$B56)*(DATE(YEAR($B56),MONTH($B56),MIN(Z$6,DAY(EOMONTH($B56,0))))&lt;$C56)+(DATE(YEAR($B56),MONTH($B56)+1,MIN(Z$6,DAY(EOMONTH($B56,1))))&gt;=$B56)*(DATE(YEAR($B56),MONTH($B56)+1,MIN(Z$6,DAY(EOMONTH($B56,1))))&lt;$C56)))</f>
        <v>0</v>
      </c>
      <c r="AA56" s="48" t="n">
        <f aca="false">IF(OR(N(AA$5)=0,AA$6=""),0,AA$5*((DATE(YEAR($B56),MONTH($B56),MIN(AA$6,DAY(EOMONTH($B56,0))))&gt;=$B56)*(DATE(YEAR($B56),MONTH($B56),MIN(AA$6,DAY(EOMONTH($B56,0))))&lt;$C56)+(DATE(YEAR($B56),MONTH($B56)+1,MIN(AA$6,DAY(EOMONTH($B56,1))))&gt;=$B56)*(DATE(YEAR($B56),MONTH($B56)+1,MIN(AA$6,DAY(EOMONTH($B56,1))))&lt;$C56)))</f>
        <v>40</v>
      </c>
      <c r="AB56" s="48" t="n">
        <f aca="false">IF(OR(N(AB$5)=0,AB$6=""),0,AB$5*((DATE(YEAR($B56),MONTH($B56),MIN(AB$6,DAY(EOMONTH($B56,0))))&gt;=$B56)*(DATE(YEAR($B56),MONTH($B56),MIN(AB$6,DAY(EOMONTH($B56,0))))&lt;$C56)+(DATE(YEAR($B56),MONTH($B56)+1,MIN(AB$6,DAY(EOMONTH($B56,1))))&gt;=$B56)*(DATE(YEAR($B56),MONTH($B56)+1,MIN(AB$6,DAY(EOMONTH($B56,1))))&lt;$C56)))</f>
        <v>0</v>
      </c>
      <c r="AC56" s="48" t="n">
        <f aca="false">IF(OR(N(AC$5)=0,AC$6=""),0,AC$5*((DATE(YEAR($B56),MONTH($B56),MIN(AC$6,DAY(EOMONTH($B56,0))))&gt;=$B56)*(DATE(YEAR($B56),MONTH($B56),MIN(AC$6,DAY(EOMONTH($B56,0))))&lt;$C56)+(DATE(YEAR($B56),MONTH($B56)+1,MIN(AC$6,DAY(EOMONTH($B56,1))))&gt;=$B56)*(DATE(YEAR($B56),MONTH($B56)+1,MIN(AC$6,DAY(EOMONTH($B56,1))))&lt;$C56)))</f>
        <v>0</v>
      </c>
      <c r="AD56" s="48" t="n">
        <f aca="false">IF(OR(N(AD$5)=0,AD$6=""),0,AD$5*((DATE(YEAR($B56),MONTH($B56),MIN(AD$6,DAY(EOMONTH($B56,0))))&gt;=$B56)*(DATE(YEAR($B56),MONTH($B56),MIN(AD$6,DAY(EOMONTH($B56,0))))&lt;$C56)+(DATE(YEAR($B56),MONTH($B56)+1,MIN(AD$6,DAY(EOMONTH($B56,1))))&gt;=$B56)*(DATE(YEAR($B56),MONTH($B56)+1,MIN(AD$6,DAY(EOMONTH($B56,1))))&lt;$C56)))</f>
        <v>0</v>
      </c>
      <c r="AE56" s="48" t="n">
        <f aca="false">IF(OR(N(AE$5)=0,AE$6=""),0,AE$5*((DATE(YEAR($B56),MONTH($B56),MIN(AE$6,DAY(EOMONTH($B56,0))))&gt;=$B56)*(DATE(YEAR($B56),MONTH($B56),MIN(AE$6,DAY(EOMONTH($B56,0))))&lt;$C56)+(DATE(YEAR($B56),MONTH($B56)+1,MIN(AE$6,DAY(EOMONTH($B56,1))))&gt;=$B56)*(DATE(YEAR($B56),MONTH($B56)+1,MIN(AE$6,DAY(EOMONTH($B56,1))))&lt;$C56)))</f>
        <v>0</v>
      </c>
      <c r="AF56" s="48" t="n">
        <f aca="false">IF(OR(N(AF$5)=0,AF$6=""),0,AF$5*((DATE(YEAR($B56),MONTH($B56),MIN(AF$6,DAY(EOMONTH($B56,0))))&gt;=$B56)*(DATE(YEAR($B56),MONTH($B56),MIN(AF$6,DAY(EOMONTH($B56,0))))&lt;$C56)+(DATE(YEAR($B56),MONTH($B56)+1,MIN(AF$6,DAY(EOMONTH($B56,1))))&gt;=$B56)*(DATE(YEAR($B56),MONTH($B56)+1,MIN(AF$6,DAY(EOMONTH($B56,1))))&lt;$C56)))</f>
        <v>0</v>
      </c>
      <c r="AG56" s="48" t="n">
        <f aca="false">IF(OR(N(AG$5)=0,AG$6=""),0,AG$5*((DATE(YEAR($B56),MONTH($B56),MIN(AG$6,DAY(EOMONTH($B56,0))))&gt;=$B56)*(DATE(YEAR($B56),MONTH($B56),MIN(AG$6,DAY(EOMONTH($B56,0))))&lt;$C56)+(DATE(YEAR($B56),MONTH($B56)+1,MIN(AG$6,DAY(EOMONTH($B56,1))))&gt;=$B56)*(DATE(YEAR($B56),MONTH($B56)+1,MIN(AG$6,DAY(EOMONTH($B56,1))))&lt;$C56)))</f>
        <v>0</v>
      </c>
      <c r="AH56" s="48" t="n">
        <f aca="false">IF(OR(N(AH$5)=0,AH$6=""),0,AH$5*((DATE(YEAR($B56),MONTH($B56),MIN(AH$6,DAY(EOMONTH($B56,0))))&gt;=$B56)*(DATE(YEAR($B56),MONTH($B56),MIN(AH$6,DAY(EOMONTH($B56,0))))&lt;$C56)+(DATE(YEAR($B56),MONTH($B56)+1,MIN(AH$6,DAY(EOMONTH($B56,1))))&gt;=$B56)*(DATE(YEAR($B56),MONTH($B56)+1,MIN(AH$6,DAY(EOMONTH($B56,1))))&lt;$C56)))</f>
        <v>0</v>
      </c>
      <c r="AI56" s="48" t="n">
        <f aca="false">IF(OR(N(AI$5)=0,AI$6=""),0,AI$5*((DATE(YEAR($B56),MONTH($B56),MIN(AI$6,DAY(EOMONTH($B56,0))))&gt;=$B56)*(DATE(YEAR($B56),MONTH($B56),MIN(AI$6,DAY(EOMONTH($B56,0))))&lt;$C56)+(DATE(YEAR($B56),MONTH($B56)+1,MIN(AI$6,DAY(EOMONTH($B56,1))))&gt;=$B56)*(DATE(YEAR($B56),MONTH($B56)+1,MIN(AI$6,DAY(EOMONTH($B56,1))))&lt;$C56)))</f>
        <v>0</v>
      </c>
      <c r="AJ56" s="48" t="n">
        <f aca="false">IF(OR(N(AJ$5)=0,AJ$6=""),0,AJ$5*((DATE(YEAR($B56),MONTH($B56),MIN(AJ$6,DAY(EOMONTH($B56,0))))&gt;=$B56)*(DATE(YEAR($B56),MONTH($B56),MIN(AJ$6,DAY(EOMONTH($B56,0))))&lt;$C56)+(DATE(YEAR($B56),MONTH($B56)+1,MIN(AJ$6,DAY(EOMONTH($B56,1))))&gt;=$B56)*(DATE(YEAR($B56),MONTH($B56)+1,MIN(AJ$6,DAY(EOMONTH($B56,1))))&lt;$C56)))</f>
        <v>0</v>
      </c>
      <c r="AK56" s="48" t="n">
        <f aca="false">IF(OR(N(AK$5)=0,AK$6=""),0,AK$5*((DATE(YEAR($B56),MONTH($B56),MIN(AK$6,DAY(EOMONTH($B56,0))))&gt;=$B56)*(DATE(YEAR($B56),MONTH($B56),MIN(AK$6,DAY(EOMONTH($B56,0))))&lt;$C56)+(DATE(YEAR($B56),MONTH($B56)+1,MIN(AK$6,DAY(EOMONTH($B56,1))))&gt;=$B56)*(DATE(YEAR($B56),MONTH($B56)+1,MIN(AK$6,DAY(EOMONTH($B56,1))))&lt;$C56)))</f>
        <v>0</v>
      </c>
      <c r="AL56" s="48" t="n">
        <f aca="false">IF(OR(N(AL$5)=0,AL$6=""),0,AL$5*((DATE(YEAR($B56),MONTH($B56),MIN(AL$6,DAY(EOMONTH($B56,0))))&gt;=$B56)*(DATE(YEAR($B56),MONTH($B56),MIN(AL$6,DAY(EOMONTH($B56,0))))&lt;$C56)+(DATE(YEAR($B56),MONTH($B56)+1,MIN(AL$6,DAY(EOMONTH($B56,1))))&gt;=$B56)*(DATE(YEAR($B56),MONTH($B56)+1,MIN(AL$6,DAY(EOMONTH($B56,1))))&lt;$C56)))</f>
        <v>0</v>
      </c>
      <c r="AM56" s="48" t="n">
        <f aca="false">IF(OR(N(AM$5)=0,AM$6=""),0,AM$5*((DATE(YEAR($B56),MONTH($B56),MIN(AM$6,DAY(EOMONTH($B56,0))))&gt;=$B56)*(DATE(YEAR($B56),MONTH($B56),MIN(AM$6,DAY(EOMONTH($B56,0))))&lt;$C56)+(DATE(YEAR($B56),MONTH($B56)+1,MIN(AM$6,DAY(EOMONTH($B56,1))))&gt;=$B56)*(DATE(YEAR($B56),MONTH($B56)+1,MIN(AM$6,DAY(EOMONTH($B56,1))))&lt;$C56)))</f>
        <v>0</v>
      </c>
      <c r="AN56" s="48" t="n">
        <f aca="false">IF(OR(N(AN$5)=0,AN$6=""),0,AN$5*((DATE(YEAR($B56),MONTH($B56),MIN(AN$6,DAY(EOMONTH($B56,0))))&gt;=$B56)*(DATE(YEAR($B56),MONTH($B56),MIN(AN$6,DAY(EOMONTH($B56,0))))&lt;$C56)+(DATE(YEAR($B56),MONTH($B56)+1,MIN(AN$6,DAY(EOMONTH($B56,1))))&gt;=$B56)*(DATE(YEAR($B56),MONTH($B56)+1,MIN(AN$6,DAY(EOMONTH($B56,1))))&lt;$C56)))</f>
        <v>0</v>
      </c>
      <c r="AO56" s="48" t="n">
        <f aca="false">IF(OR(N(AO$5)=0,AO$6=""),0,AO$5*((DATE(YEAR($B56),MONTH($B56),MIN(AO$6,DAY(EOMONTH($B56,0))))&gt;=$B56)*(DATE(YEAR($B56),MONTH($B56),MIN(AO$6,DAY(EOMONTH($B56,0))))&lt;$C56)+(DATE(YEAR($B56),MONTH($B56)+1,MIN(AO$6,DAY(EOMONTH($B56,1))))&gt;=$B56)*(DATE(YEAR($B56),MONTH($B56)+1,MIN(AO$6,DAY(EOMONTH($B56,1))))&lt;$C56)))</f>
        <v>0</v>
      </c>
      <c r="AP56" s="48" t="n">
        <f aca="false">IF(OR(N(AP$5)=0,AP$6=""),0,AP$5*((DATE(YEAR($B56),MONTH($B56),MIN(AP$6,DAY(EOMONTH($B56,0))))&gt;=$B56)*(DATE(YEAR($B56),MONTH($B56),MIN(AP$6,DAY(EOMONTH($B56,0))))&lt;$C56)+(DATE(YEAR($B56),MONTH($B56)+1,MIN(AP$6,DAY(EOMONTH($B56,1))))&gt;=$B56)*(DATE(YEAR($B56),MONTH($B56)+1,MIN(AP$6,DAY(EOMONTH($B56,1))))&lt;$C56)))</f>
        <v>0</v>
      </c>
      <c r="AQ56" s="48" t="n">
        <f aca="false">IF(OR(N(AQ$5)=0,AQ$6=""),0,AQ$5*((DATE(YEAR($B56),MONTH($B56),MIN(AQ$6,DAY(EOMONTH($B56,0))))&gt;=$B56)*(DATE(YEAR($B56),MONTH($B56),MIN(AQ$6,DAY(EOMONTH($B56,0))))&lt;$C56)+(DATE(YEAR($B56),MONTH($B56)+1,MIN(AQ$6,DAY(EOMONTH($B56,1))))&gt;=$B56)*(DATE(YEAR($B56),MONTH($B56)+1,MIN(AQ$6,DAY(EOMONTH($B56,1))))&lt;$C56)))</f>
        <v>0</v>
      </c>
      <c r="AR56" s="48" t="n">
        <f aca="false">IF(OR(N(AR$5)=0,AR$6=""),0,AR$5*((DATE(YEAR($B56),MONTH($B56),MIN(AR$6,DAY(EOMONTH($B56,0))))&gt;=$B56)*(DATE(YEAR($B56),MONTH($B56),MIN(AR$6,DAY(EOMONTH($B56,0))))&lt;$C56)+(DATE(YEAR($B56),MONTH($B56)+1,MIN(AR$6,DAY(EOMONTH($B56,1))))&gt;=$B56)*(DATE(YEAR($B56),MONTH($B56)+1,MIN(AR$6,DAY(EOMONTH($B56,1))))&lt;$C56)))</f>
        <v>0</v>
      </c>
      <c r="AS56" s="48" t="n">
        <f aca="false">IF(OR(N(AS$5)=0,AS$6=""),0,AS$5*((DATE(YEAR($B56),MONTH($B56),MIN(AS$6,DAY(EOMONTH($B56,0))))&gt;=$B56)*(DATE(YEAR($B56),MONTH($B56),MIN(AS$6,DAY(EOMONTH($B56,0))))&lt;$C56)+(DATE(YEAR($B56),MONTH($B56)+1,MIN(AS$6,DAY(EOMONTH($B56,1))))&gt;=$B56)*(DATE(YEAR($B56),MONTH($B56)+1,MIN(AS$6,DAY(EOMONTH($B56,1))))&lt;$C56)))</f>
        <v>0</v>
      </c>
      <c r="AT56" s="48" t="n">
        <f aca="false">IF(OR(N(AT$5)=0,AT$6=""),0,AT$5*((DATE(YEAR($B56),MONTH($B56),MIN(AT$6,DAY(EOMONTH($B56,0))))&gt;=$B56)*(DATE(YEAR($B56),MONTH($B56),MIN(AT$6,DAY(EOMONTH($B56,0))))&lt;$C56)+(DATE(YEAR($B56),MONTH($B56)+1,MIN(AT$6,DAY(EOMONTH($B56,1))))&gt;=$B56)*(DATE(YEAR($B56),MONTH($B56)+1,MIN(AT$6,DAY(EOMONTH($B56,1))))&lt;$C56)))</f>
        <v>0</v>
      </c>
      <c r="AU56" s="48" t="n">
        <f aca="false">IF(OR(N(AU$5)=0,AU$6=""),0,AU$5*((DATE(YEAR($B56),MONTH($B56),MIN(AU$6,DAY(EOMONTH($B56,0))))&gt;=$B56)*(DATE(YEAR($B56),MONTH($B56),MIN(AU$6,DAY(EOMONTH($B56,0))))&lt;$C56)+(DATE(YEAR($B56),MONTH($B56)+1,MIN(AU$6,DAY(EOMONTH($B56,1))))&gt;=$B56)*(DATE(YEAR($B56),MONTH($B56)+1,MIN(AU$6,DAY(EOMONTH($B56,1))))&lt;$C56)))</f>
        <v>0</v>
      </c>
      <c r="AV56" s="48" t="n">
        <f aca="false">IF(OR(N(AV$5)=0,AV$6=""),0,AV$5*((DATE(YEAR($B56),MONTH($B56),MIN(AV$6,DAY(EOMONTH($B56,0))))&gt;=$B56)*(DATE(YEAR($B56),MONTH($B56),MIN(AV$6,DAY(EOMONTH($B56,0))))&lt;$C56)+(DATE(YEAR($B56),MONTH($B56)+1,MIN(AV$6,DAY(EOMONTH($B56,1))))&gt;=$B56)*(DATE(YEAR($B56),MONTH($B56)+1,MIN(AV$6,DAY(EOMONTH($B56,1))))&lt;$C56)))</f>
        <v>0</v>
      </c>
      <c r="AW56" s="48" t="n">
        <f aca="false">IF(OR(N(AW$5)=0,AW$6=""),0,AW$5*((DATE(YEAR($B56),MONTH($B56),MIN(AW$6,DAY(EOMONTH($B56,0))))&gt;=$B56)*(DATE(YEAR($B56),MONTH($B56),MIN(AW$6,DAY(EOMONTH($B56,0))))&lt;$C56)+(DATE(YEAR($B56),MONTH($B56)+1,MIN(AW$6,DAY(EOMONTH($B56,1))))&gt;=$B56)*(DATE(YEAR($B56),MONTH($B56)+1,MIN(AW$6,DAY(EOMONTH($B56,1))))&lt;$C56)))</f>
        <v>0</v>
      </c>
      <c r="AX56" s="48" t="n">
        <f aca="false">IF(OR(N(AX$5)=0,AX$6=""),0,AX$5*((DATE(YEAR($B56),MONTH($B56),MIN(AX$6,DAY(EOMONTH($B56,0))))&gt;=$B56)*(DATE(YEAR($B56),MONTH($B56),MIN(AX$6,DAY(EOMONTH($B56,0))))&lt;$C56)+(DATE(YEAR($B56),MONTH($B56)+1,MIN(AX$6,DAY(EOMONTH($B56,1))))&gt;=$B56)*(DATE(YEAR($B56),MONTH($B56)+1,MIN(AX$6,DAY(EOMONTH($B56,1))))&lt;$C56)))</f>
        <v>0</v>
      </c>
      <c r="AY56" s="48" t="n">
        <f aca="false">IF(OR(N(AY$5)=0,AY$6=""),0,AY$5*((DATE(YEAR($B56),MONTH($B56),MIN(AY$6,DAY(EOMONTH($B56,0))))&gt;=$B56)*(DATE(YEAR($B56),MONTH($B56),MIN(AY$6,DAY(EOMONTH($B56,0))))&lt;$C56)+(DATE(YEAR($B56),MONTH($B56)+1,MIN(AY$6,DAY(EOMONTH($B56,1))))&gt;=$B56)*(DATE(YEAR($B56),MONTH($B56)+1,MIN(AY$6,DAY(EOMONTH($B56,1))))&lt;$C56)))</f>
        <v>0</v>
      </c>
      <c r="AZ56" s="48" t="n">
        <f aca="false">IF(OR(N(AZ$5)=0,AZ$6=""),0,AZ$5*((DATE(YEAR($B56),MONTH($B56),MIN(AZ$6,DAY(EOMONTH($B56,0))))&gt;=$B56)*(DATE(YEAR($B56),MONTH($B56),MIN(AZ$6,DAY(EOMONTH($B56,0))))&lt;$C56)+(DATE(YEAR($B56),MONTH($B56)+1,MIN(AZ$6,DAY(EOMONTH($B56,1))))&gt;=$B56)*(DATE(YEAR($B56),MONTH($B56)+1,MIN(AZ$6,DAY(EOMONTH($B56,1))))&lt;$C56)))</f>
        <v>0</v>
      </c>
      <c r="BA56" s="48" t="n">
        <f aca="false">IF(OR(N(BA$5)=0,BA$6=""),0,BA$5*((DATE(YEAR($B56),MONTH($B56),MIN(BA$6,DAY(EOMONTH($B56,0))))&gt;=$B56)*(DATE(YEAR($B56),MONTH($B56),MIN(BA$6,DAY(EOMONTH($B56,0))))&lt;$C56)+(DATE(YEAR($B56),MONTH($B56)+1,MIN(BA$6,DAY(EOMONTH($B56,1))))&gt;=$B56)*(DATE(YEAR($B56),MONTH($B56)+1,MIN(BA$6,DAY(EOMONTH($B56,1))))&lt;$C56)))</f>
        <v>0</v>
      </c>
      <c r="BB56" s="48" t="n">
        <f aca="false">IF(OR(N(BB$5)=0,BB$6=""),0,BB$5*((DATE(YEAR($B56),MONTH($B56),MIN(BB$6,DAY(EOMONTH($B56,0))))&gt;=$B56)*(DATE(YEAR($B56),MONTH($B56),MIN(BB$6,DAY(EOMONTH($B56,0))))&lt;$C56)+(DATE(YEAR($B56),MONTH($B56)+1,MIN(BB$6,DAY(EOMONTH($B56,1))))&gt;=$B56)*(DATE(YEAR($B56),MONTH($B56)+1,MIN(BB$6,DAY(EOMONTH($B56,1))))&lt;$C56)))</f>
        <v>0</v>
      </c>
      <c r="BC56" s="48" t="n">
        <f aca="false">IF(OR(N(BC$5)=0,BC$6=""),0,BC$5*((DATE(YEAR($B56),MONTH($B56),MIN(BC$6,DAY(EOMONTH($B56,0))))&gt;=$B56)*(DATE(YEAR($B56),MONTH($B56),MIN(BC$6,DAY(EOMONTH($B56,0))))&lt;$C56)+(DATE(YEAR($B56),MONTH($B56)+1,MIN(BC$6,DAY(EOMONTH($B56,1))))&gt;=$B56)*(DATE(YEAR($B56),MONTH($B56)+1,MIN(BC$6,DAY(EOMONTH($B56,1))))&lt;$C56)))</f>
        <v>0</v>
      </c>
      <c r="BD56" s="48" t="n">
        <f aca="false">IF(OR(N(BD$5)=0,BD$6=""),0,BD$5*((DATE(YEAR($B56),MONTH($B56),MIN(BD$6,DAY(EOMONTH($B56,0))))&gt;=$B56)*(DATE(YEAR($B56),MONTH($B56),MIN(BD$6,DAY(EOMONTH($B56,0))))&lt;$C56)+(DATE(YEAR($B56),MONTH($B56)+1,MIN(BD$6,DAY(EOMONTH($B56,1))))&gt;=$B56)*(DATE(YEAR($B56),MONTH($B56)+1,MIN(BD$6,DAY(EOMONTH($B56,1))))&lt;$C56)))</f>
        <v>0</v>
      </c>
      <c r="BE56" s="48" t="n">
        <f aca="false">IF(OR(N(BE$5)=0,BE$6=""),0,BE$5*((DATE(YEAR($B56),MONTH($B56),MIN(BE$6,DAY(EOMONTH($B56,0))))&gt;=$B56)*(DATE(YEAR($B56),MONTH($B56),MIN(BE$6,DAY(EOMONTH($B56,0))))&lt;$C56)+(DATE(YEAR($B56),MONTH($B56)+1,MIN(BE$6,DAY(EOMONTH($B56,1))))&gt;=$B56)*(DATE(YEAR($B56),MONTH($B56)+1,MIN(BE$6,DAY(EOMONTH($B56,1))))&lt;$C56)))</f>
        <v>0</v>
      </c>
      <c r="BF56" s="48" t="n">
        <f aca="false">IF(OR(N(BF$5)=0,BF$6=""),0,BF$5*((DATE(YEAR($B56),MONTH($B56),MIN(BF$6,DAY(EOMONTH($B56,0))))&gt;=$B56)*(DATE(YEAR($B56),MONTH($B56),MIN(BF$6,DAY(EOMONTH($B56,0))))&lt;$C56)+(DATE(YEAR($B56),MONTH($B56)+1,MIN(BF$6,DAY(EOMONTH($B56,1))))&gt;=$B56)*(DATE(YEAR($B56),MONTH($B56)+1,MIN(BF$6,DAY(EOMONTH($B56,1))))&lt;$C56)))</f>
        <v>0</v>
      </c>
      <c r="BG56" s="48" t="n">
        <f aca="false">IF(OR(N(BG$5)=0,BG$6=""),0,BG$5*((DATE(YEAR($B56),MONTH($B56),MIN(BG$6,DAY(EOMONTH($B56,0))))&gt;=$B56)*(DATE(YEAR($B56),MONTH($B56),MIN(BG$6,DAY(EOMONTH($B56,0))))&lt;$C56)+(DATE(YEAR($B56),MONTH($B56)+1,MIN(BG$6,DAY(EOMONTH($B56,1))))&gt;=$B56)*(DATE(YEAR($B56),MONTH($B56)+1,MIN(BG$6,DAY(EOMONTH($B56,1))))&lt;$C56)))</f>
        <v>0</v>
      </c>
      <c r="BH56" s="48" t="n">
        <f aca="false">IF(OR(N(BH$5)=0,BH$6=""),0,BH$5*((DATE(YEAR($B56),MONTH($B56),MIN(BH$6,DAY(EOMONTH($B56,0))))&gt;=$B56)*(DATE(YEAR($B56),MONTH($B56),MIN(BH$6,DAY(EOMONTH($B56,0))))&lt;$C56)+(DATE(YEAR($B56),MONTH($B56)+1,MIN(BH$6,DAY(EOMONTH($B56,1))))&gt;=$B56)*(DATE(YEAR($B56),MONTH($B56)+1,MIN(BH$6,DAY(EOMONTH($B56,1))))&lt;$C56)))</f>
        <v>0</v>
      </c>
      <c r="BI56" s="48" t="n">
        <f aca="false">IF(OR(N(BI$5)=0,BI$6=""),0,BI$5*((DATE(YEAR($B56),MONTH($B56),MIN(BI$6,DAY(EOMONTH($B56,0))))&gt;=$B56)*(DATE(YEAR($B56),MONTH($B56),MIN(BI$6,DAY(EOMONTH($B56,0))))&lt;$C56)+(DATE(YEAR($B56),MONTH($B56)+1,MIN(BI$6,DAY(EOMONTH($B56,1))))&gt;=$B56)*(DATE(YEAR($B56),MONTH($B56)+1,MIN(BI$6,DAY(EOMONTH($B56,1))))&lt;$C56)))</f>
        <v>0</v>
      </c>
      <c r="BJ56" s="48" t="n">
        <f aca="false">IF(OR(N(BJ$5)=0,BJ$6=""),0,BJ$5*((DATE(YEAR($B56),MONTH($B56),MIN(BJ$6,DAY(EOMONTH($B56,0))))&gt;=$B56)*(DATE(YEAR($B56),MONTH($B56),MIN(BJ$6,DAY(EOMONTH($B56,0))))&lt;$C56)+(DATE(YEAR($B56),MONTH($B56)+1,MIN(BJ$6,DAY(EOMONTH($B56,1))))&gt;=$B56)*(DATE(YEAR($B56),MONTH($B56)+1,MIN(BJ$6,DAY(EOMONTH($B56,1))))&lt;$C56)))</f>
        <v>0</v>
      </c>
      <c r="BK56" s="48" t="n">
        <f aca="false">IF(OR(N(BK$5)=0,BK$6=""),0,BK$5*((DATE(YEAR($B56),MONTH($B56),MIN(BK$6,DAY(EOMONTH($B56,0))))&gt;=$B56)*(DATE(YEAR($B56),MONTH($B56),MIN(BK$6,DAY(EOMONTH($B56,0))))&lt;$C56)+(DATE(YEAR($B56),MONTH($B56)+1,MIN(BK$6,DAY(EOMONTH($B56,1))))&gt;=$B56)*(DATE(YEAR($B56),MONTH($B56)+1,MIN(BK$6,DAY(EOMONTH($B56,1))))&lt;$C56)))</f>
        <v>0</v>
      </c>
      <c r="BL56" s="48" t="n">
        <f aca="false">IF(OR(N(BL$5)=0,BL$6=""),0,BL$5*((DATE(YEAR($B56),MONTH($B56),MIN(BL$6,DAY(EOMONTH($B56,0))))&gt;=$B56)*(DATE(YEAR($B56),MONTH($B56),MIN(BL$6,DAY(EOMONTH($B56,0))))&lt;$C56)+(DATE(YEAR($B56),MONTH($B56)+1,MIN(BL$6,DAY(EOMONTH($B56,1))))&gt;=$B56)*(DATE(YEAR($B56),MONTH($B56)+1,MIN(BL$6,DAY(EOMONTH($B56,1))))&lt;$C56)))</f>
        <v>0</v>
      </c>
      <c r="BM56" s="48" t="n">
        <f aca="false">IF(OR(N(BM$5)=0,BM$6=""),0,BM$5*((DATE(YEAR($B56),MONTH($B56),MIN(BM$6,DAY(EOMONTH($B56,0))))&gt;=$B56)*(DATE(YEAR($B56),MONTH($B56),MIN(BM$6,DAY(EOMONTH($B56,0))))&lt;$C56)+(DATE(YEAR($B56),MONTH($B56)+1,MIN(BM$6,DAY(EOMONTH($B56,1))))&gt;=$B56)*(DATE(YEAR($B56),MONTH($B56)+1,MIN(BM$6,DAY(EOMONTH($B56,1))))&lt;$C56)))</f>
        <v>0</v>
      </c>
      <c r="BN56" s="48" t="n">
        <f aca="false">IF(OR(N(BN$5)=0,BN$6=""),0,BN$5*((DATE(YEAR($B56),MONTH($B56),MIN(BN$6,DAY(EOMONTH($B56,0))))&gt;=$B56)*(DATE(YEAR($B56),MONTH($B56),MIN(BN$6,DAY(EOMONTH($B56,0))))&lt;$C56)+(DATE(YEAR($B56),MONTH($B56)+1,MIN(BN$6,DAY(EOMONTH($B56,1))))&gt;=$B56)*(DATE(YEAR($B56),MONTH($B56)+1,MIN(BN$6,DAY(EOMONTH($B56,1))))&lt;$C56)))</f>
        <v>0</v>
      </c>
      <c r="BO56" s="48" t="n">
        <f aca="false">IF(OR(N(BO$5)=0,BO$6=""),0,BO$5*((DATE(YEAR($B56),MONTH($B56),MIN(BO$6,DAY(EOMONTH($B56,0))))&gt;=$B56)*(DATE(YEAR($B56),MONTH($B56),MIN(BO$6,DAY(EOMONTH($B56,0))))&lt;$C56)+(DATE(YEAR($B56),MONTH($B56)+1,MIN(BO$6,DAY(EOMONTH($B56,1))))&gt;=$B56)*(DATE(YEAR($B56),MONTH($B56)+1,MIN(BO$6,DAY(EOMONTH($B56,1))))&lt;$C56)))</f>
        <v>0</v>
      </c>
      <c r="BP56" s="48" t="n">
        <f aca="false">IF(OR(N(BP$5)=0,BP$6=""),0,BP$5*((DATE(YEAR($B56),MONTH($B56),MIN(BP$6,DAY(EOMONTH($B56,0))))&gt;=$B56)*(DATE(YEAR($B56),MONTH($B56),MIN(BP$6,DAY(EOMONTH($B56,0))))&lt;$C56)+(DATE(YEAR($B56),MONTH($B56)+1,MIN(BP$6,DAY(EOMONTH($B56,1))))&gt;=$B56)*(DATE(YEAR($B56),MONTH($B56)+1,MIN(BP$6,DAY(EOMONTH($B56,1))))&lt;$C56)))</f>
        <v>0</v>
      </c>
      <c r="BQ56" s="48" t="n">
        <f aca="false">IF(OR(N(BQ$5)=0,BQ$6=""),0,BQ$5*((DATE(YEAR($B56),MONTH($B56),MIN(BQ$6,DAY(EOMONTH($B56,0))))&gt;=$B56)*(DATE(YEAR($B56),MONTH($B56),MIN(BQ$6,DAY(EOMONTH($B56,0))))&lt;$C56)+(DATE(YEAR($B56),MONTH($B56)+1,MIN(BQ$6,DAY(EOMONTH($B56,1))))&gt;=$B56)*(DATE(YEAR($B56),MONTH($B56)+1,MIN(BQ$6,DAY(EOMONTH($B56,1))))&lt;$C56)))</f>
        <v>0</v>
      </c>
      <c r="BR56" s="48" t="n">
        <f aca="false">IF(OR(N(BR$5)=0,BR$6=""),0,BR$5*((DATE(YEAR($B56),MONTH($B56),MIN(BR$6,DAY(EOMONTH($B56,0))))&gt;=$B56)*(DATE(YEAR($B56),MONTH($B56),MIN(BR$6,DAY(EOMONTH($B56,0))))&lt;$C56)+(DATE(YEAR($B56),MONTH($B56)+1,MIN(BR$6,DAY(EOMONTH($B56,1))))&gt;=$B56)*(DATE(YEAR($B56),MONTH($B56)+1,MIN(BR$6,DAY(EOMONTH($B56,1))))&lt;$C56)))</f>
        <v>0</v>
      </c>
      <c r="BS56" s="48" t="n">
        <f aca="false">IF(OR(N(BS$5)=0,BS$6=""),0,BS$5*((DATE(YEAR($B56),MONTH($B56),MIN(BS$6,DAY(EOMONTH($B56,0))))&gt;=$B56)*(DATE(YEAR($B56),MONTH($B56),MIN(BS$6,DAY(EOMONTH($B56,0))))&lt;$C56)+(DATE(YEAR($B56),MONTH($B56)+1,MIN(BS$6,DAY(EOMONTH($B56,1))))&gt;=$B56)*(DATE(YEAR($B56),MONTH($B56)+1,MIN(BS$6,DAY(EOMONTH($B56,1))))&lt;$C56)))</f>
        <v>0</v>
      </c>
      <c r="BT56" s="48" t="n">
        <f aca="false">IF(OR(N(BT$5)=0,BT$6=""),0,BT$5*((DATE(YEAR($B56),MONTH($B56),MIN(BT$6,DAY(EOMONTH($B56,0))))&gt;=$B56)*(DATE(YEAR($B56),MONTH($B56),MIN(BT$6,DAY(EOMONTH($B56,0))))&lt;$C56)+(DATE(YEAR($B56),MONTH($B56)+1,MIN(BT$6,DAY(EOMONTH($B56,1))))&gt;=$B56)*(DATE(YEAR($B56),MONTH($B56)+1,MIN(BT$6,DAY(EOMONTH($B56,1))))&lt;$C56)))</f>
        <v>0</v>
      </c>
      <c r="BU56" s="48" t="n">
        <f aca="false">IF(OR(N(BU$5)=0,BU$6=""),0,BU$5*((DATE(YEAR($B56),MONTH($B56),MIN(BU$6,DAY(EOMONTH($B56,0))))&gt;=$B56)*(DATE(YEAR($B56),MONTH($B56),MIN(BU$6,DAY(EOMONTH($B56,0))))&lt;$C56)+(DATE(YEAR($B56),MONTH($B56)+1,MIN(BU$6,DAY(EOMONTH($B56,1))))&gt;=$B56)*(DATE(YEAR($B56),MONTH($B56)+1,MIN(BU$6,DAY(EOMONTH($B56,1))))&lt;$C56)))</f>
        <v>0</v>
      </c>
      <c r="BV56" s="48" t="n">
        <f aca="false">IF(OR(N(BV$5)=0,BV$6=""),0,BV$5*((DATE(YEAR($B56),MONTH($B56),MIN(BV$6,DAY(EOMONTH($B56,0))))&gt;=$B56)*(DATE(YEAR($B56),MONTH($B56),MIN(BV$6,DAY(EOMONTH($B56,0))))&lt;$C56)+(DATE(YEAR($B56),MONTH($B56)+1,MIN(BV$6,DAY(EOMONTH($B56,1))))&gt;=$B56)*(DATE(YEAR($B56),MONTH($B56)+1,MIN(BV$6,DAY(EOMONTH($B56,1))))&lt;$C56)))</f>
        <v>0</v>
      </c>
      <c r="BW56" s="48" t="n">
        <f aca="false">IF(OR(N(BW$5)=0,BW$6=""),0,BW$5*((DATE(YEAR($B56),MONTH($B56),MIN(BW$6,DAY(EOMONTH($B56,0))))&gt;=$B56)*(DATE(YEAR($B56),MONTH($B56),MIN(BW$6,DAY(EOMONTH($B56,0))))&lt;$C56)+(DATE(YEAR($B56),MONTH($B56)+1,MIN(BW$6,DAY(EOMONTH($B56,1))))&gt;=$B56)*(DATE(YEAR($B56),MONTH($B56)+1,MIN(BW$6,DAY(EOMONTH($B56,1))))&lt;$C56)))</f>
        <v>0</v>
      </c>
      <c r="BX56" s="48" t="n">
        <f aca="false">MIN(Z56,(FT55*(1+FT$5/Setup!$C$36)+IF($V56=1,N($F56),0)))</f>
        <v>0</v>
      </c>
      <c r="BY56" s="48" t="n">
        <f aca="false">MIN(AA56,(FU55*(1+FU$5/Setup!$C$36)+IF($V56=2,N($F56),0)))</f>
        <v>0</v>
      </c>
      <c r="BZ56" s="48" t="n">
        <f aca="false">MIN(AB56,(FV55*(1+FV$5/Setup!$C$36)+IF($V56=3,N($F56),0)))</f>
        <v>0</v>
      </c>
      <c r="CA56" s="48" t="n">
        <f aca="false">MIN(AC56,(FW55*(1+FW$5/Setup!$C$36)+IF($V56=4,N($F56),0)))</f>
        <v>0</v>
      </c>
      <c r="CB56" s="48" t="n">
        <f aca="false">MIN(AD56,(FX55*(1+FX$5/Setup!$C$36)+IF($V56=5,N($F56),0)))</f>
        <v>0</v>
      </c>
      <c r="CC56" s="48" t="n">
        <f aca="false">MIN(AE56,(FY55*(1+FY$5/Setup!$C$36)+IF($V56=6,N($F56),0)))</f>
        <v>0</v>
      </c>
      <c r="CD56" s="48" t="n">
        <f aca="false">MIN(AF56,(FZ55*(1+FZ$5/Setup!$C$36)+IF($V56=7,N($F56),0)))</f>
        <v>0</v>
      </c>
      <c r="CE56" s="48" t="n">
        <f aca="false">MIN(AG56,(GA55*(1+GA$5/Setup!$C$36)+IF($V56=8,N($F56),0)))</f>
        <v>0</v>
      </c>
      <c r="CF56" s="48" t="n">
        <f aca="false">MIN(AH56,(GB55*(1+GB$5/Setup!$C$36)+IF($V56=9,N($F56),0)))</f>
        <v>0</v>
      </c>
      <c r="CG56" s="48" t="n">
        <f aca="false">MIN(AI56,(GC55*(1+GC$5/Setup!$C$36)+IF($V56=10,N($F56),0)))</f>
        <v>0</v>
      </c>
      <c r="CH56" s="48" t="n">
        <f aca="false">MIN(AJ56,(GD55*(1+GD$5/Setup!$C$36)+IF($V56=11,N($F56),0)))</f>
        <v>0</v>
      </c>
      <c r="CI56" s="48" t="n">
        <f aca="false">MIN(AK56,(GE55*(1+GE$5/Setup!$C$36)+IF($V56=12,N($F56),0)))</f>
        <v>0</v>
      </c>
      <c r="CJ56" s="48" t="n">
        <f aca="false">MIN(AL56,(GF55*(1+GF$5/Setup!$C$36)+IF($V56=13,N($F56),0)))</f>
        <v>0</v>
      </c>
      <c r="CK56" s="48" t="n">
        <f aca="false">MIN(AM56,(GG55*(1+GG$5/Setup!$C$36)+IF($V56=14,N($F56),0)))</f>
        <v>0</v>
      </c>
      <c r="CL56" s="48" t="n">
        <f aca="false">MIN(AN56,(GH55*(1+GH$5/Setup!$C$36)+IF($V56=15,N($F56),0)))</f>
        <v>0</v>
      </c>
      <c r="CM56" s="48" t="n">
        <f aca="false">MIN(AO56,(GI55*(1+GI$5/Setup!$C$36)+IF($V56=16,N($F56),0)))</f>
        <v>0</v>
      </c>
      <c r="CN56" s="48" t="n">
        <f aca="false">MIN(AP56,(GJ55*(1+GJ$5/Setup!$C$36)+IF($V56=17,N($F56),0)))</f>
        <v>0</v>
      </c>
      <c r="CO56" s="48" t="n">
        <f aca="false">MIN(AQ56,(GK55*(1+GK$5/Setup!$C$36)+IF($V56=18,N($F56),0)))</f>
        <v>0</v>
      </c>
      <c r="CP56" s="48" t="n">
        <f aca="false">MIN(AR56,(GL55*(1+GL$5/Setup!$C$36)+IF($V56=19,N($F56),0)))</f>
        <v>0</v>
      </c>
      <c r="CQ56" s="48" t="n">
        <f aca="false">MIN(AS56,(GM55*(1+GM$5/Setup!$C$36)+IF($V56=20,N($F56),0)))</f>
        <v>0</v>
      </c>
      <c r="CR56" s="48" t="n">
        <f aca="false">MIN(AT56,(GN55*(1+GN$5/Setup!$C$36)+IF($V56=21,N($F56),0)))</f>
        <v>0</v>
      </c>
      <c r="CS56" s="48" t="n">
        <f aca="false">MIN(AU56,(GO55*(1+GO$5/Setup!$C$36)+IF($V56=22,N($F56),0)))</f>
        <v>0</v>
      </c>
      <c r="CT56" s="48" t="n">
        <f aca="false">MIN(AV56,(GP55*(1+GP$5/Setup!$C$36)+IF($V56=23,N($F56),0)))</f>
        <v>0</v>
      </c>
      <c r="CU56" s="48" t="n">
        <f aca="false">MIN(AW56,(GQ55*(1+GQ$5/Setup!$C$36)+IF($V56=24,N($F56),0)))</f>
        <v>0</v>
      </c>
      <c r="CV56" s="48" t="n">
        <f aca="false">MIN(AX56,(GR55*(1+GR$5/Setup!$C$36)+IF($V56=25,N($F56),0)))</f>
        <v>0</v>
      </c>
      <c r="CW56" s="48" t="n">
        <f aca="false">MIN(AY56,(GS55*(1+GS$5/Setup!$C$36)+IF($V56=26,N($F56),0)))</f>
        <v>0</v>
      </c>
      <c r="CX56" s="48" t="n">
        <f aca="false">MIN(AZ56,(GT55*(1+GT$5/Setup!$C$36)+IF($V56=27,N($F56),0)))</f>
        <v>0</v>
      </c>
      <c r="CY56" s="48" t="n">
        <f aca="false">MIN(BA56,(GU55*(1+GU$5/Setup!$C$36)+IF($V56=28,N($F56),0)))</f>
        <v>0</v>
      </c>
      <c r="CZ56" s="48" t="n">
        <f aca="false">MIN(BB56,(GV55*(1+GV$5/Setup!$C$36)+IF($V56=29,N($F56),0)))</f>
        <v>0</v>
      </c>
      <c r="DA56" s="48" t="n">
        <f aca="false">MIN(BC56,(GW55*(1+GW$5/Setup!$C$36)+IF($V56=30,N($F56),0)))</f>
        <v>0</v>
      </c>
      <c r="DB56" s="48" t="n">
        <f aca="false">MIN(BD56,(GX55*(1+GX$5/Setup!$C$36)+IF($V56=31,N($F56),0)))</f>
        <v>0</v>
      </c>
      <c r="DC56" s="48" t="n">
        <f aca="false">MIN(BE56,(GY55*(1+GY$5/Setup!$C$36)+IF($V56=32,N($F56),0)))</f>
        <v>0</v>
      </c>
      <c r="DD56" s="48" t="n">
        <f aca="false">MIN(BF56,(GZ55*(1+GZ$5/Setup!$C$36)+IF($V56=33,N($F56),0)))</f>
        <v>0</v>
      </c>
      <c r="DE56" s="48" t="n">
        <f aca="false">MIN(BG56,(HA55*(1+HA$5/Setup!$C$36)+IF($V56=34,N($F56),0)))</f>
        <v>0</v>
      </c>
      <c r="DF56" s="48" t="n">
        <f aca="false">MIN(BH56,(HB55*(1+HB$5/Setup!$C$36)+IF($V56=35,N($F56),0)))</f>
        <v>0</v>
      </c>
      <c r="DG56" s="48" t="n">
        <f aca="false">MIN(BI56,(HC55*(1+HC$5/Setup!$C$36)+IF($V56=36,N($F56),0)))</f>
        <v>0</v>
      </c>
      <c r="DH56" s="48" t="n">
        <f aca="false">MIN(BJ56,(HD55*(1+HD$5/Setup!$C$36)+IF($V56=37,N($F56),0)))</f>
        <v>0</v>
      </c>
      <c r="DI56" s="48" t="n">
        <f aca="false">MIN(BK56,(HE55*(1+HE$5/Setup!$C$36)+IF($V56=38,N($F56),0)))</f>
        <v>0</v>
      </c>
      <c r="DJ56" s="48" t="n">
        <f aca="false">MIN(BL56,(HF55*(1+HF$5/Setup!$C$36)+IF($V56=39,N($F56),0)))</f>
        <v>0</v>
      </c>
      <c r="DK56" s="48" t="n">
        <f aca="false">MIN(BM56,(HG55*(1+HG$5/Setup!$C$36)+IF($V56=40,N($F56),0)))</f>
        <v>0</v>
      </c>
      <c r="DL56" s="48" t="n">
        <f aca="false">MIN(BN56,(HH55*(1+HH$5/Setup!$C$36)+IF($V56=41,N($F56),0)))</f>
        <v>0</v>
      </c>
      <c r="DM56" s="48" t="n">
        <f aca="false">MIN(BO56,(HI55*(1+HI$5/Setup!$C$36)+IF($V56=42,N($F56),0)))</f>
        <v>0</v>
      </c>
      <c r="DN56" s="48" t="n">
        <f aca="false">MIN(BP56,(HJ55*(1+HJ$5/Setup!$C$36)+IF($V56=43,N($F56),0)))</f>
        <v>0</v>
      </c>
      <c r="DO56" s="48" t="n">
        <f aca="false">MIN(BQ56,(HK55*(1+HK$5/Setup!$C$36)+IF($V56=44,N($F56),0)))</f>
        <v>0</v>
      </c>
      <c r="DP56" s="48" t="n">
        <f aca="false">MIN(BR56,(HL55*(1+HL$5/Setup!$C$36)+IF($V56=45,N($F56),0)))</f>
        <v>0</v>
      </c>
      <c r="DQ56" s="48" t="n">
        <f aca="false">MIN(BS56,(HM55*(1+HM$5/Setup!$C$36)+IF($V56=46,N($F56),0)))</f>
        <v>0</v>
      </c>
      <c r="DR56" s="48" t="n">
        <f aca="false">MIN(BT56,(HN55*(1+HN$5/Setup!$C$36)+IF($V56=47,N($F56),0)))</f>
        <v>0</v>
      </c>
      <c r="DS56" s="48" t="n">
        <f aca="false">MIN(BU56,(HO55*(1+HO$5/Setup!$C$36)+IF($V56=48,N($F56),0)))</f>
        <v>0</v>
      </c>
      <c r="DT56" s="48" t="n">
        <f aca="false">MIN(BV56,(HP55*(1+HP$5/Setup!$C$36)+IF($V56=49,N($F56),0)))</f>
        <v>0</v>
      </c>
      <c r="DU56" s="48" t="n">
        <f aca="false">MIN(BW56,(HQ55*(1+HQ$5/Setup!$C$36)+IF($V56=50,N($F56),0)))</f>
        <v>0</v>
      </c>
      <c r="DV56" s="48" t="n">
        <f aca="false">MIN(MAX((FT55*(1+FT$5/Setup!$C$36)+IF($V56=1,N($F56),0))-BX56,0),MAX($P56-0,0))</f>
        <v>0</v>
      </c>
      <c r="DW56" s="48" t="n">
        <f aca="false">MIN(MAX((FU55*(1+FU$5/Setup!$C$36)+IF($V56=2,N($F56),0))-BY56,0),MAX($P56-SUM(DV56:DV56),0))</f>
        <v>0</v>
      </c>
      <c r="DX56" s="48" t="n">
        <f aca="false">MIN(MAX((FV55*(1+FV$5/Setup!$C$36)+IF($V56=3,N($F56),0))-BZ56,0),MAX($P56-SUM(DV56:DW56),0))</f>
        <v>0</v>
      </c>
      <c r="DY56" s="48" t="n">
        <f aca="false">MIN(MAX((FW55*(1+FW$5/Setup!$C$36)+IF($V56=4,N($F56),0))-CA56,0),MAX($P56-SUM(DV56:DX56),0))</f>
        <v>0</v>
      </c>
      <c r="DZ56" s="48" t="n">
        <f aca="false">MIN(MAX((FX55*(1+FX$5/Setup!$C$36)+IF($V56=5,N($F56),0))-CB56,0),MAX($P56-SUM(DV56:DY56),0))</f>
        <v>0</v>
      </c>
      <c r="EA56" s="48" t="n">
        <f aca="false">MIN(MAX((FY55*(1+FY$5/Setup!$C$36)+IF($V56=6,N($F56),0))-CC56,0),MAX($P56-SUM(DV56:DZ56),0))</f>
        <v>0</v>
      </c>
      <c r="EB56" s="48" t="n">
        <f aca="false">MIN(MAX((FZ55*(1+FZ$5/Setup!$C$36)+IF($V56=7,N($F56),0))-CD56,0),MAX($P56-SUM(DV56:EA56),0))</f>
        <v>0</v>
      </c>
      <c r="EC56" s="48" t="n">
        <f aca="false">MIN(MAX((GA55*(1+GA$5/Setup!$C$36)+IF($V56=8,N($F56),0))-CE56,0),MAX($P56-SUM(DV56:EB56),0))</f>
        <v>0</v>
      </c>
      <c r="ED56" s="48" t="n">
        <f aca="false">MIN(MAX((GB55*(1+GB$5/Setup!$C$36)+IF($V56=9,N($F56),0))-CF56,0),MAX($P56-SUM(DV56:EC56),0))</f>
        <v>0</v>
      </c>
      <c r="EE56" s="48" t="n">
        <f aca="false">MIN(MAX((GC55*(1+GC$5/Setup!$C$36)+IF($V56=10,N($F56),0))-CG56,0),MAX($P56-SUM(DV56:ED56),0))</f>
        <v>0</v>
      </c>
      <c r="EF56" s="48" t="n">
        <f aca="false">MIN(MAX((GD55*(1+GD$5/Setup!$C$36)+IF($V56=11,N($F56),0))-CH56,0),MAX($P56-SUM(DV56:EE56),0))</f>
        <v>0</v>
      </c>
      <c r="EG56" s="48" t="n">
        <f aca="false">MIN(MAX((GE55*(1+GE$5/Setup!$C$36)+IF($V56=12,N($F56),0))-CI56,0),MAX($P56-SUM(DV56:EF56),0))</f>
        <v>0</v>
      </c>
      <c r="EH56" s="48" t="n">
        <f aca="false">MIN(MAX((GF55*(1+GF$5/Setup!$C$36)+IF($V56=13,N($F56),0))-CJ56,0),MAX($P56-SUM(DV56:EG56),0))</f>
        <v>0</v>
      </c>
      <c r="EI56" s="48" t="n">
        <f aca="false">MIN(MAX((GG55*(1+GG$5/Setup!$C$36)+IF($V56=14,N($F56),0))-CK56,0),MAX($P56-SUM(DV56:EH56),0))</f>
        <v>0</v>
      </c>
      <c r="EJ56" s="48" t="n">
        <f aca="false">MIN(MAX((GH55*(1+GH$5/Setup!$C$36)+IF($V56=15,N($F56),0))-CL56,0),MAX($P56-SUM(DV56:EI56),0))</f>
        <v>0</v>
      </c>
      <c r="EK56" s="48" t="n">
        <f aca="false">MIN(MAX((GI55*(1+GI$5/Setup!$C$36)+IF($V56=16,N($F56),0))-CM56,0),MAX($P56-SUM(DV56:EJ56),0))</f>
        <v>0</v>
      </c>
      <c r="EL56" s="48" t="n">
        <f aca="false">MIN(MAX((GJ55*(1+GJ$5/Setup!$C$36)+IF($V56=17,N($F56),0))-CN56,0),MAX($P56-SUM(DV56:EK56),0))</f>
        <v>0</v>
      </c>
      <c r="EM56" s="48" t="n">
        <f aca="false">MIN(MAX((GK55*(1+GK$5/Setup!$C$36)+IF($V56=18,N($F56),0))-CO56,0),MAX($P56-SUM(DV56:EL56),0))</f>
        <v>0</v>
      </c>
      <c r="EN56" s="48" t="n">
        <f aca="false">MIN(MAX((GL55*(1+GL$5/Setup!$C$36)+IF($V56=19,N($F56),0))-CP56,0),MAX($P56-SUM(DV56:EM56),0))</f>
        <v>0</v>
      </c>
      <c r="EO56" s="48" t="n">
        <f aca="false">MIN(MAX((GM55*(1+GM$5/Setup!$C$36)+IF($V56=20,N($F56),0))-CQ56,0),MAX($P56-SUM(DV56:EN56),0))</f>
        <v>0</v>
      </c>
      <c r="EP56" s="48" t="n">
        <f aca="false">MIN(MAX((GN55*(1+GN$5/Setup!$C$36)+IF($V56=21,N($F56),0))-CR56,0),MAX($P56-SUM(DV56:EO56),0))</f>
        <v>0</v>
      </c>
      <c r="EQ56" s="48" t="n">
        <f aca="false">MIN(MAX((GO55*(1+GO$5/Setup!$C$36)+IF($V56=22,N($F56),0))-CS56,0),MAX($P56-SUM(DV56:EP56),0))</f>
        <v>0</v>
      </c>
      <c r="ER56" s="48" t="n">
        <f aca="false">MIN(MAX((GP55*(1+GP$5/Setup!$C$36)+IF($V56=23,N($F56),0))-CT56,0),MAX($P56-SUM(DV56:EQ56),0))</f>
        <v>0</v>
      </c>
      <c r="ES56" s="48" t="n">
        <f aca="false">MIN(MAX((GQ55*(1+GQ$5/Setup!$C$36)+IF($V56=24,N($F56),0))-CU56,0),MAX($P56-SUM(DV56:ER56),0))</f>
        <v>0</v>
      </c>
      <c r="ET56" s="48" t="n">
        <f aca="false">MIN(MAX((GR55*(1+GR$5/Setup!$C$36)+IF($V56=25,N($F56),0))-CV56,0),MAX($P56-SUM(DV56:ES56),0))</f>
        <v>0</v>
      </c>
      <c r="EU56" s="48" t="n">
        <f aca="false">MIN(MAX((GS55*(1+GS$5/Setup!$C$36)+IF($V56=26,N($F56),0))-CW56,0),MAX($P56-SUM(DV56:ET56),0))</f>
        <v>0</v>
      </c>
      <c r="EV56" s="48" t="n">
        <f aca="false">MIN(MAX((GT55*(1+GT$5/Setup!$C$36)+IF($V56=27,N($F56),0))-CX56,0),MAX($P56-SUM(DV56:EU56),0))</f>
        <v>0</v>
      </c>
      <c r="EW56" s="48" t="n">
        <f aca="false">MIN(MAX((GU55*(1+GU$5/Setup!$C$36)+IF($V56=28,N($F56),0))-CY56,0),MAX($P56-SUM(DV56:EV56),0))</f>
        <v>0</v>
      </c>
      <c r="EX56" s="48" t="n">
        <f aca="false">MIN(MAX((GV55*(1+GV$5/Setup!$C$36)+IF($V56=29,N($F56),0))-CZ56,0),MAX($P56-SUM(DV56:EW56),0))</f>
        <v>0</v>
      </c>
      <c r="EY56" s="48" t="n">
        <f aca="false">MIN(MAX((GW55*(1+GW$5/Setup!$C$36)+IF($V56=30,N($F56),0))-DA56,0),MAX($P56-SUM(DV56:EX56),0))</f>
        <v>0</v>
      </c>
      <c r="EZ56" s="48" t="n">
        <f aca="false">MIN(MAX((GX55*(1+GX$5/Setup!$C$36)+IF($V56=31,N($F56),0))-DB56,0),MAX($P56-SUM(DV56:EY56),0))</f>
        <v>0</v>
      </c>
      <c r="FA56" s="48" t="n">
        <f aca="false">MIN(MAX((GY55*(1+GY$5/Setup!$C$36)+IF($V56=32,N($F56),0))-DC56,0),MAX($P56-SUM(DV56:EZ56),0))</f>
        <v>0</v>
      </c>
      <c r="FB56" s="48" t="n">
        <f aca="false">MIN(MAX((GZ55*(1+GZ$5/Setup!$C$36)+IF($V56=33,N($F56),0))-DD56,0),MAX($P56-SUM(DV56:FA56),0))</f>
        <v>0</v>
      </c>
      <c r="FC56" s="48" t="n">
        <f aca="false">MIN(MAX((HA55*(1+HA$5/Setup!$C$36)+IF($V56=34,N($F56),0))-DE56,0),MAX($P56-SUM(DV56:FB56),0))</f>
        <v>0</v>
      </c>
      <c r="FD56" s="48" t="n">
        <f aca="false">MIN(MAX((HB55*(1+HB$5/Setup!$C$36)+IF($V56=35,N($F56),0))-DF56,0),MAX($P56-SUM(DV56:FC56),0))</f>
        <v>0</v>
      </c>
      <c r="FE56" s="48" t="n">
        <f aca="false">MIN(MAX((HC55*(1+HC$5/Setup!$C$36)+IF($V56=36,N($F56),0))-DG56,0),MAX($P56-SUM(DV56:FD56),0))</f>
        <v>0</v>
      </c>
      <c r="FF56" s="48" t="n">
        <f aca="false">MIN(MAX((HD55*(1+HD$5/Setup!$C$36)+IF($V56=37,N($F56),0))-DH56,0),MAX($P56-SUM(DV56:FE56),0))</f>
        <v>0</v>
      </c>
      <c r="FG56" s="48" t="n">
        <f aca="false">MIN(MAX((HE55*(1+HE$5/Setup!$C$36)+IF($V56=38,N($F56),0))-DI56,0),MAX($P56-SUM(DV56:FF56),0))</f>
        <v>0</v>
      </c>
      <c r="FH56" s="48" t="n">
        <f aca="false">MIN(MAX((HF55*(1+HF$5/Setup!$C$36)+IF($V56=39,N($F56),0))-DJ56,0),MAX($P56-SUM(DV56:FG56),0))</f>
        <v>0</v>
      </c>
      <c r="FI56" s="48" t="n">
        <f aca="false">MIN(MAX((HG55*(1+HG$5/Setup!$C$36)+IF($V56=40,N($F56),0))-DK56,0),MAX($P56-SUM(DV56:FH56),0))</f>
        <v>0</v>
      </c>
      <c r="FJ56" s="48" t="n">
        <f aca="false">MIN(MAX((HH55*(1+HH$5/Setup!$C$36)+IF($V56=41,N($F56),0))-DL56,0),MAX($P56-SUM(DV56:FI56),0))</f>
        <v>0</v>
      </c>
      <c r="FK56" s="48" t="n">
        <f aca="false">MIN(MAX((HI55*(1+HI$5/Setup!$C$36)+IF($V56=42,N($F56),0))-DM56,0),MAX($P56-SUM(DV56:FJ56),0))</f>
        <v>0</v>
      </c>
      <c r="FL56" s="48" t="n">
        <f aca="false">MIN(MAX((HJ55*(1+HJ$5/Setup!$C$36)+IF($V56=43,N($F56),0))-DN56,0),MAX($P56-SUM(DV56:FK56),0))</f>
        <v>0</v>
      </c>
      <c r="FM56" s="48" t="n">
        <f aca="false">MIN(MAX((HK55*(1+HK$5/Setup!$C$36)+IF($V56=44,N($F56),0))-DO56,0),MAX($P56-SUM(DV56:FL56),0))</f>
        <v>0</v>
      </c>
      <c r="FN56" s="48" t="n">
        <f aca="false">MIN(MAX((HL55*(1+HL$5/Setup!$C$36)+IF($V56=45,N($F56),0))-DP56,0),MAX($P56-SUM(DV56:FM56),0))</f>
        <v>0</v>
      </c>
      <c r="FO56" s="48" t="n">
        <f aca="false">MIN(MAX((HM55*(1+HM$5/Setup!$C$36)+IF($V56=46,N($F56),0))-DQ56,0),MAX($P56-SUM(DV56:FN56),0))</f>
        <v>0</v>
      </c>
      <c r="FP56" s="48" t="n">
        <f aca="false">MIN(MAX((HN55*(1+HN$5/Setup!$C$36)+IF($V56=47,N($F56),0))-DR56,0),MAX($P56-SUM(DV56:FO56),0))</f>
        <v>0</v>
      </c>
      <c r="FQ56" s="48" t="n">
        <f aca="false">MIN(MAX((HO55*(1+HO$5/Setup!$C$36)+IF($V56=48,N($F56),0))-DS56,0),MAX($P56-SUM(DV56:FP56),0))</f>
        <v>0</v>
      </c>
      <c r="FR56" s="48" t="n">
        <f aca="false">MIN(MAX((HP55*(1+HP$5/Setup!$C$36)+IF($V56=49,N($F56),0))-DT56,0),MAX($P56-SUM(DV56:FQ56),0))</f>
        <v>0</v>
      </c>
      <c r="FS56" s="48" t="n">
        <f aca="false">MIN(MAX((HQ55*(1+HQ$5/Setup!$C$36)+IF($V56=50,N($F56),0))-DU56,0),MAX($P56-SUM(DV56:FR56),0))</f>
        <v>0</v>
      </c>
      <c r="FT56" s="48" t="n">
        <f aca="false">IF((FT55*(1+FT$5/Setup!$C$36)+IF($V56=1,N($F56),0))-BX56-DV56&lt;0.005,0,(FT55*(1+FT$5/Setup!$C$36)+IF($V56=1,N($F56),0))-BX56-DV56)</f>
        <v>0</v>
      </c>
      <c r="FU56" s="48" t="n">
        <f aca="false">IF((FU55*(1+FU$5/Setup!$C$36)+IF($V56=2,N($F56),0))-BY56-DW56&lt;0.005,0,(FU55*(1+FU$5/Setup!$C$36)+IF($V56=2,N($F56),0))-BY56-DW56)</f>
        <v>0</v>
      </c>
      <c r="FV56" s="48" t="n">
        <f aca="false">IF((FV55*(1+FV$5/Setup!$C$36)+IF($V56=3,N($F56),0))-BZ56-DX56&lt;0.005,0,(FV55*(1+FV$5/Setup!$C$36)+IF($V56=3,N($F56),0))-BZ56-DX56)</f>
        <v>0</v>
      </c>
      <c r="FW56" s="48" t="n">
        <f aca="false">IF((FW55*(1+FW$5/Setup!$C$36)+IF($V56=4,N($F56),0))-CA56-DY56&lt;0.005,0,(FW55*(1+FW$5/Setup!$C$36)+IF($V56=4,N($F56),0))-CA56-DY56)</f>
        <v>0</v>
      </c>
      <c r="FX56" s="48" t="n">
        <f aca="false">IF((FX55*(1+FX$5/Setup!$C$36)+IF($V56=5,N($F56),0))-CB56-DZ56&lt;0.005,0,(FX55*(1+FX$5/Setup!$C$36)+IF($V56=5,N($F56),0))-CB56-DZ56)</f>
        <v>0</v>
      </c>
      <c r="FY56" s="48" t="n">
        <f aca="false">IF((FY55*(1+FY$5/Setup!$C$36)+IF($V56=6,N($F56),0))-CC56-EA56&lt;0.005,0,(FY55*(1+FY$5/Setup!$C$36)+IF($V56=6,N($F56),0))-CC56-EA56)</f>
        <v>0</v>
      </c>
      <c r="FZ56" s="48" t="n">
        <f aca="false">IF((FZ55*(1+FZ$5/Setup!$C$36)+IF($V56=7,N($F56),0))-CD56-EB56&lt;0.005,0,(FZ55*(1+FZ$5/Setup!$C$36)+IF($V56=7,N($F56),0))-CD56-EB56)</f>
        <v>0</v>
      </c>
      <c r="GA56" s="48" t="n">
        <f aca="false">IF((GA55*(1+GA$5/Setup!$C$36)+IF($V56=8,N($F56),0))-CE56-EC56&lt;0.005,0,(GA55*(1+GA$5/Setup!$C$36)+IF($V56=8,N($F56),0))-CE56-EC56)</f>
        <v>0</v>
      </c>
      <c r="GB56" s="48" t="n">
        <f aca="false">IF((GB55*(1+GB$5/Setup!$C$36)+IF($V56=9,N($F56),0))-CF56-ED56&lt;0.005,0,(GB55*(1+GB$5/Setup!$C$36)+IF($V56=9,N($F56),0))-CF56-ED56)</f>
        <v>0</v>
      </c>
      <c r="GC56" s="48" t="n">
        <f aca="false">IF((GC55*(1+GC$5/Setup!$C$36)+IF($V56=10,N($F56),0))-CG56-EE56&lt;0.005,0,(GC55*(1+GC$5/Setup!$C$36)+IF($V56=10,N($F56),0))-CG56-EE56)</f>
        <v>0</v>
      </c>
      <c r="GD56" s="48" t="n">
        <f aca="false">IF((GD55*(1+GD$5/Setup!$C$36)+IF($V56=11,N($F56),0))-CH56-EF56&lt;0.005,0,(GD55*(1+GD$5/Setup!$C$36)+IF($V56=11,N($F56),0))-CH56-EF56)</f>
        <v>0</v>
      </c>
      <c r="GE56" s="48" t="n">
        <f aca="false">IF((GE55*(1+GE$5/Setup!$C$36)+IF($V56=12,N($F56),0))-CI56-EG56&lt;0.005,0,(GE55*(1+GE$5/Setup!$C$36)+IF($V56=12,N($F56),0))-CI56-EG56)</f>
        <v>0</v>
      </c>
      <c r="GF56" s="48" t="n">
        <f aca="false">IF((GF55*(1+GF$5/Setup!$C$36)+IF($V56=13,N($F56),0))-CJ56-EH56&lt;0.005,0,(GF55*(1+GF$5/Setup!$C$36)+IF($V56=13,N($F56),0))-CJ56-EH56)</f>
        <v>0</v>
      </c>
      <c r="GG56" s="48" t="n">
        <f aca="false">IF((GG55*(1+GG$5/Setup!$C$36)+IF($V56=14,N($F56),0))-CK56-EI56&lt;0.005,0,(GG55*(1+GG$5/Setup!$C$36)+IF($V56=14,N($F56),0))-CK56-EI56)</f>
        <v>0</v>
      </c>
      <c r="GH56" s="48" t="n">
        <f aca="false">IF((GH55*(1+GH$5/Setup!$C$36)+IF($V56=15,N($F56),0))-CL56-EJ56&lt;0.005,0,(GH55*(1+GH$5/Setup!$C$36)+IF($V56=15,N($F56),0))-CL56-EJ56)</f>
        <v>0</v>
      </c>
      <c r="GI56" s="48" t="n">
        <f aca="false">IF((GI55*(1+GI$5/Setup!$C$36)+IF($V56=16,N($F56),0))-CM56-EK56&lt;0.005,0,(GI55*(1+GI$5/Setup!$C$36)+IF($V56=16,N($F56),0))-CM56-EK56)</f>
        <v>0</v>
      </c>
      <c r="GJ56" s="48" t="n">
        <f aca="false">IF((GJ55*(1+GJ$5/Setup!$C$36)+IF($V56=17,N($F56),0))-CN56-EL56&lt;0.005,0,(GJ55*(1+GJ$5/Setup!$C$36)+IF($V56=17,N($F56),0))-CN56-EL56)</f>
        <v>0</v>
      </c>
      <c r="GK56" s="48" t="n">
        <f aca="false">IF((GK55*(1+GK$5/Setup!$C$36)+IF($V56=18,N($F56),0))-CO56-EM56&lt;0.005,0,(GK55*(1+GK$5/Setup!$C$36)+IF($V56=18,N($F56),0))-CO56-EM56)</f>
        <v>0</v>
      </c>
      <c r="GL56" s="48" t="n">
        <f aca="false">IF((GL55*(1+GL$5/Setup!$C$36)+IF($V56=19,N($F56),0))-CP56-EN56&lt;0.005,0,(GL55*(1+GL$5/Setup!$C$36)+IF($V56=19,N($F56),0))-CP56-EN56)</f>
        <v>0</v>
      </c>
      <c r="GM56" s="48" t="n">
        <f aca="false">IF((GM55*(1+GM$5/Setup!$C$36)+IF($V56=20,N($F56),0))-CQ56-EO56&lt;0.005,0,(GM55*(1+GM$5/Setup!$C$36)+IF($V56=20,N($F56),0))-CQ56-EO56)</f>
        <v>0</v>
      </c>
      <c r="GN56" s="48" t="n">
        <f aca="false">IF((GN55*(1+GN$5/Setup!$C$36)+IF($V56=21,N($F56),0))-CR56-EP56&lt;0.005,0,(GN55*(1+GN$5/Setup!$C$36)+IF($V56=21,N($F56),0))-CR56-EP56)</f>
        <v>0</v>
      </c>
      <c r="GO56" s="48" t="n">
        <f aca="false">IF((GO55*(1+GO$5/Setup!$C$36)+IF($V56=22,N($F56),0))-CS56-EQ56&lt;0.005,0,(GO55*(1+GO$5/Setup!$C$36)+IF($V56=22,N($F56),0))-CS56-EQ56)</f>
        <v>0</v>
      </c>
      <c r="GP56" s="48" t="n">
        <f aca="false">IF((GP55*(1+GP$5/Setup!$C$36)+IF($V56=23,N($F56),0))-CT56-ER56&lt;0.005,0,(GP55*(1+GP$5/Setup!$C$36)+IF($V56=23,N($F56),0))-CT56-ER56)</f>
        <v>0</v>
      </c>
      <c r="GQ56" s="48" t="n">
        <f aca="false">IF((GQ55*(1+GQ$5/Setup!$C$36)+IF($V56=24,N($F56),0))-CU56-ES56&lt;0.005,0,(GQ55*(1+GQ$5/Setup!$C$36)+IF($V56=24,N($F56),0))-CU56-ES56)</f>
        <v>0</v>
      </c>
      <c r="GR56" s="48" t="n">
        <f aca="false">IF((GR55*(1+GR$5/Setup!$C$36)+IF($V56=25,N($F56),0))-CV56-ET56&lt;0.005,0,(GR55*(1+GR$5/Setup!$C$36)+IF($V56=25,N($F56),0))-CV56-ET56)</f>
        <v>0</v>
      </c>
      <c r="GS56" s="48" t="n">
        <f aca="false">IF((GS55*(1+GS$5/Setup!$C$36)+IF($V56=26,N($F56),0))-CW56-EU56&lt;0.005,0,(GS55*(1+GS$5/Setup!$C$36)+IF($V56=26,N($F56),0))-CW56-EU56)</f>
        <v>0</v>
      </c>
      <c r="GT56" s="48" t="n">
        <f aca="false">IF((GT55*(1+GT$5/Setup!$C$36)+IF($V56=27,N($F56),0))-CX56-EV56&lt;0.005,0,(GT55*(1+GT$5/Setup!$C$36)+IF($V56=27,N($F56),0))-CX56-EV56)</f>
        <v>0</v>
      </c>
      <c r="GU56" s="48" t="n">
        <f aca="false">IF((GU55*(1+GU$5/Setup!$C$36)+IF($V56=28,N($F56),0))-CY56-EW56&lt;0.005,0,(GU55*(1+GU$5/Setup!$C$36)+IF($V56=28,N($F56),0))-CY56-EW56)</f>
        <v>0</v>
      </c>
      <c r="GV56" s="48" t="n">
        <f aca="false">IF((GV55*(1+GV$5/Setup!$C$36)+IF($V56=29,N($F56),0))-CZ56-EX56&lt;0.005,0,(GV55*(1+GV$5/Setup!$C$36)+IF($V56=29,N($F56),0))-CZ56-EX56)</f>
        <v>0</v>
      </c>
      <c r="GW56" s="48" t="n">
        <f aca="false">IF((GW55*(1+GW$5/Setup!$C$36)+IF($V56=30,N($F56),0))-DA56-EY56&lt;0.005,0,(GW55*(1+GW$5/Setup!$C$36)+IF($V56=30,N($F56),0))-DA56-EY56)</f>
        <v>0</v>
      </c>
      <c r="GX56" s="48" t="n">
        <f aca="false">IF((GX55*(1+GX$5/Setup!$C$36)+IF($V56=31,N($F56),0))-DB56-EZ56&lt;0.005,0,(GX55*(1+GX$5/Setup!$C$36)+IF($V56=31,N($F56),0))-DB56-EZ56)</f>
        <v>0</v>
      </c>
      <c r="GY56" s="48" t="n">
        <f aca="false">IF((GY55*(1+GY$5/Setup!$C$36)+IF($V56=32,N($F56),0))-DC56-FA56&lt;0.005,0,(GY55*(1+GY$5/Setup!$C$36)+IF($V56=32,N($F56),0))-DC56-FA56)</f>
        <v>0</v>
      </c>
      <c r="GZ56" s="48" t="n">
        <f aca="false">IF((GZ55*(1+GZ$5/Setup!$C$36)+IF($V56=33,N($F56),0))-DD56-FB56&lt;0.005,0,(GZ55*(1+GZ$5/Setup!$C$36)+IF($V56=33,N($F56),0))-DD56-FB56)</f>
        <v>0</v>
      </c>
      <c r="HA56" s="48" t="n">
        <f aca="false">IF((HA55*(1+HA$5/Setup!$C$36)+IF($V56=34,N($F56),0))-DE56-FC56&lt;0.005,0,(HA55*(1+HA$5/Setup!$C$36)+IF($V56=34,N($F56),0))-DE56-FC56)</f>
        <v>0</v>
      </c>
      <c r="HB56" s="48" t="n">
        <f aca="false">IF((HB55*(1+HB$5/Setup!$C$36)+IF($V56=35,N($F56),0))-DF56-FD56&lt;0.005,0,(HB55*(1+HB$5/Setup!$C$36)+IF($V56=35,N($F56),0))-DF56-FD56)</f>
        <v>0</v>
      </c>
      <c r="HC56" s="48" t="n">
        <f aca="false">IF((HC55*(1+HC$5/Setup!$C$36)+IF($V56=36,N($F56),0))-DG56-FE56&lt;0.005,0,(HC55*(1+HC$5/Setup!$C$36)+IF($V56=36,N($F56),0))-DG56-FE56)</f>
        <v>0</v>
      </c>
      <c r="HD56" s="48" t="n">
        <f aca="false">IF((HD55*(1+HD$5/Setup!$C$36)+IF($V56=37,N($F56),0))-DH56-FF56&lt;0.005,0,(HD55*(1+HD$5/Setup!$C$36)+IF($V56=37,N($F56),0))-DH56-FF56)</f>
        <v>0</v>
      </c>
      <c r="HE56" s="48" t="n">
        <f aca="false">IF((HE55*(1+HE$5/Setup!$C$36)+IF($V56=38,N($F56),0))-DI56-FG56&lt;0.005,0,(HE55*(1+HE$5/Setup!$C$36)+IF($V56=38,N($F56),0))-DI56-FG56)</f>
        <v>0</v>
      </c>
      <c r="HF56" s="48" t="n">
        <f aca="false">IF((HF55*(1+HF$5/Setup!$C$36)+IF($V56=39,N($F56),0))-DJ56-FH56&lt;0.005,0,(HF55*(1+HF$5/Setup!$C$36)+IF($V56=39,N($F56),0))-DJ56-FH56)</f>
        <v>0</v>
      </c>
      <c r="HG56" s="48" t="n">
        <f aca="false">IF((HG55*(1+HG$5/Setup!$C$36)+IF($V56=40,N($F56),0))-DK56-FI56&lt;0.005,0,(HG55*(1+HG$5/Setup!$C$36)+IF($V56=40,N($F56),0))-DK56-FI56)</f>
        <v>0</v>
      </c>
      <c r="HH56" s="48" t="n">
        <f aca="false">IF((HH55*(1+HH$5/Setup!$C$36)+IF($V56=41,N($F56),0))-DL56-FJ56&lt;0.005,0,(HH55*(1+HH$5/Setup!$C$36)+IF($V56=41,N($F56),0))-DL56-FJ56)</f>
        <v>0</v>
      </c>
      <c r="HI56" s="48" t="n">
        <f aca="false">IF((HI55*(1+HI$5/Setup!$C$36)+IF($V56=42,N($F56),0))-DM56-FK56&lt;0.005,0,(HI55*(1+HI$5/Setup!$C$36)+IF($V56=42,N($F56),0))-DM56-FK56)</f>
        <v>0</v>
      </c>
      <c r="HJ56" s="48" t="n">
        <f aca="false">IF((HJ55*(1+HJ$5/Setup!$C$36)+IF($V56=43,N($F56),0))-DN56-FL56&lt;0.005,0,(HJ55*(1+HJ$5/Setup!$C$36)+IF($V56=43,N($F56),0))-DN56-FL56)</f>
        <v>0</v>
      </c>
      <c r="HK56" s="48" t="n">
        <f aca="false">IF((HK55*(1+HK$5/Setup!$C$36)+IF($V56=44,N($F56),0))-DO56-FM56&lt;0.005,0,(HK55*(1+HK$5/Setup!$C$36)+IF($V56=44,N($F56),0))-DO56-FM56)</f>
        <v>0</v>
      </c>
      <c r="HL56" s="48" t="n">
        <f aca="false">IF((HL55*(1+HL$5/Setup!$C$36)+IF($V56=45,N($F56),0))-DP56-FN56&lt;0.005,0,(HL55*(1+HL$5/Setup!$C$36)+IF($V56=45,N($F56),0))-DP56-FN56)</f>
        <v>0</v>
      </c>
      <c r="HM56" s="48" t="n">
        <f aca="false">IF((HM55*(1+HM$5/Setup!$C$36)+IF($V56=46,N($F56),0))-DQ56-FO56&lt;0.005,0,(HM55*(1+HM$5/Setup!$C$36)+IF($V56=46,N($F56),0))-DQ56-FO56)</f>
        <v>0</v>
      </c>
      <c r="HN56" s="48" t="n">
        <f aca="false">IF((HN55*(1+HN$5/Setup!$C$36)+IF($V56=47,N($F56),0))-DR56-FP56&lt;0.005,0,(HN55*(1+HN$5/Setup!$C$36)+IF($V56=47,N($F56),0))-DR56-FP56)</f>
        <v>0</v>
      </c>
      <c r="HO56" s="48" t="n">
        <f aca="false">IF((HO55*(1+HO$5/Setup!$C$36)+IF($V56=48,N($F56),0))-DS56-FQ56&lt;0.005,0,(HO55*(1+HO$5/Setup!$C$36)+IF($V56=48,N($F56),0))-DS56-FQ56)</f>
        <v>0</v>
      </c>
      <c r="HP56" s="48" t="n">
        <f aca="false">IF((HP55*(1+HP$5/Setup!$C$36)+IF($V56=49,N($F56),0))-DT56-FR56&lt;0.005,0,(HP55*(1+HP$5/Setup!$C$36)+IF($V56=49,N($F56),0))-DT56-FR56)</f>
        <v>0</v>
      </c>
      <c r="HQ56" s="48" t="n">
        <f aca="false">IF((HQ55*(1+HQ$5/Setup!$C$36)+IF($V56=50,N($F56),0))-DU56-FS56&lt;0.005,0,(HQ55*(1+HQ$5/Setup!$C$36)+IF($V56=50,N($F56),0))-DU56-FS56)</f>
        <v>0</v>
      </c>
    </row>
    <row r="57" customFormat="false" ht="15" hidden="false" customHeight="false" outlineLevel="0" collapsed="false">
      <c r="A57" s="44" t="n">
        <v>49</v>
      </c>
      <c r="B57" s="45" t="n">
        <f aca="false">IF(Setup!$C$7="Every month",EDATE(Setup!$C$8,($A57-1)),IF(Setup!$C$7="Twice a month",DATE(YEAR(Setup!$C$8),MONTH(Setup!$C$8)+INT((($A57-1)+Setup!$C$41)/2),MIN(IF(MOD(($A57-1)+Setup!$C$41,2)=0,Setup!$C$39,Setup!$C$40),DAY(EOMONTH(DATE(YEAR(Setup!$C$8),MONTH(Setup!$C$8)+INT((($A57-1)+Setup!$C$41)/2),1),0)))),Setup!$C$8+($A57-1)*IF(Setup!$C$7="Every week",7,14)))</f>
        <v>46997</v>
      </c>
      <c r="C57" s="45" t="n">
        <f aca="false">IF(Setup!$C$7="Every month",EDATE(Setup!$C$8,$A57),IF(Setup!$C$7="Twice a month",DATE(YEAR(Setup!$C$8),MONTH(Setup!$C$8)+INT(($A57+Setup!$C$41)/2),MIN(IF(MOD($A57+Setup!$C$41,2)=0,Setup!$C$39,Setup!$C$40),DAY(EOMONTH(DATE(YEAR(Setup!$C$8),MONTH(Setup!$C$8)+INT(($A57+Setup!$C$41)/2),1),0)))),Setup!$C$8+$A57*IF(Setup!$C$7="Every week",7,14)))</f>
        <v>47011</v>
      </c>
      <c r="D57" s="46"/>
      <c r="E57" s="47"/>
      <c r="F57" s="47"/>
      <c r="G57" s="47"/>
      <c r="H57" s="47"/>
      <c r="I57" s="48" t="n">
        <f aca="false">N(Setup!$C$11)+N(E57)</f>
        <v>100</v>
      </c>
      <c r="J57" s="48" t="n">
        <f aca="false">MIN(Setup!$C$37,MAX(I57,0))</f>
        <v>9.23076923076923</v>
      </c>
      <c r="K57" s="48" t="n">
        <f aca="false">MIN(MAX(N(Setup!$C$14)-L56,0),MAX(I57-J57,0))</f>
        <v>0</v>
      </c>
      <c r="L57" s="48" t="n">
        <f aca="false">L56+K57-N(G57)</f>
        <v>500</v>
      </c>
      <c r="M57" s="48" t="n">
        <f aca="false">M56+J57-N(H57)</f>
        <v>452.307692307692</v>
      </c>
      <c r="N57" s="48" t="n">
        <f aca="false">SUM(BX57:DU57)</f>
        <v>0</v>
      </c>
      <c r="O57" s="48" t="n">
        <f aca="false">SUM(Z57:BW57)-N57</f>
        <v>25</v>
      </c>
      <c r="P57" s="48" t="n">
        <f aca="false">MAX(I57-J57-K57,0)+O57</f>
        <v>115.769230769231</v>
      </c>
      <c r="Q57" s="48" t="n">
        <f aca="false">SUM(DV57:FS57)</f>
        <v>0</v>
      </c>
      <c r="R57" s="49" t="n">
        <f aca="false">N57+J57+K57+Q57</f>
        <v>9.23076923076923</v>
      </c>
      <c r="S57" s="48" t="n">
        <f aca="false">T57-T56-N(F57)+N57+Q57</f>
        <v>0</v>
      </c>
      <c r="T57" s="49" t="n">
        <f aca="false">SUM(FT57:HQ57)</f>
        <v>0</v>
      </c>
      <c r="U57" s="44" t="str">
        <f aca="false">IF(T56&lt;0.005,"",INDEX(Helpers!$C$2:$C$51,IF(_xlfn.MINIFS($DV$6:$FS$6,DV57:FS57,"&gt;0.005")=0,V57,_xlfn.MINIFS($DV$6:$FS$6,DV57:FS57,"&gt;0.005"))))</f>
        <v/>
      </c>
      <c r="V57" s="44" t="n">
        <f aca="false">IF(_xlfn.MINIFS($FT$6:$HQ$6,FT56:HQ56,"&gt;0.005")=0,1,_xlfn.MINIFS($FT$6:$HQ$6,FT56:HQ56,"&gt;0.005"))</f>
        <v>1</v>
      </c>
      <c r="W57" s="44" t="n">
        <f aca="false">IF(AND(D57&lt;&gt;"Paid",T56&gt;0.005),1,0)</f>
        <v>0</v>
      </c>
      <c r="X57" s="48" t="n">
        <f aca="false">SUMPRODUCT(((Helpers!$G$2:$G$51*(1+(Helpers!$D$2:$D$51+0.000000001)/12)^(($B57-Setup!$C$8)/(365.25/12))-Helpers!$E$2:$E$51*((1+(Helpers!$D$2:$D$51+0.000000001)/12)^(($B57-Setup!$C$8)/(365.25/12))-1)/((Helpers!$D$2:$D$51+0.000000001)/12))&gt;0)*(Helpers!$G$2:$G$51*(1+(Helpers!$D$2:$D$51+0.000000001)/12)^(($B57-Setup!$C$8)/(365.25/12))-Helpers!$E$2:$E$51*((1+(Helpers!$D$2:$D$51+0.000000001)/12)^(($B57-Setup!$C$8)/(365.25/12))-1)/((Helpers!$D$2:$D$51+0.000000001)/12)))</f>
        <v>717.929877373862</v>
      </c>
      <c r="Y57" s="48"/>
      <c r="Z57" s="48" t="n">
        <f aca="false">IF(OR(N(Z$5)=0,Z$6=""),0,Z$5*((DATE(YEAR($B57),MONTH($B57),MIN(Z$6,DAY(EOMONTH($B57,0))))&gt;=$B57)*(DATE(YEAR($B57),MONTH($B57),MIN(Z$6,DAY(EOMONTH($B57,0))))&lt;$C57)+(DATE(YEAR($B57),MONTH($B57)+1,MIN(Z$6,DAY(EOMONTH($B57,1))))&gt;=$B57)*(DATE(YEAR($B57),MONTH($B57)+1,MIN(Z$6,DAY(EOMONTH($B57,1))))&lt;$C57)))</f>
        <v>25</v>
      </c>
      <c r="AA57" s="48" t="n">
        <f aca="false">IF(OR(N(AA$5)=0,AA$6=""),0,AA$5*((DATE(YEAR($B57),MONTH($B57),MIN(AA$6,DAY(EOMONTH($B57,0))))&gt;=$B57)*(DATE(YEAR($B57),MONTH($B57),MIN(AA$6,DAY(EOMONTH($B57,0))))&lt;$C57)+(DATE(YEAR($B57),MONTH($B57)+1,MIN(AA$6,DAY(EOMONTH($B57,1))))&gt;=$B57)*(DATE(YEAR($B57),MONTH($B57)+1,MIN(AA$6,DAY(EOMONTH($B57,1))))&lt;$C57)))</f>
        <v>0</v>
      </c>
      <c r="AB57" s="48" t="n">
        <f aca="false">IF(OR(N(AB$5)=0,AB$6=""),0,AB$5*((DATE(YEAR($B57),MONTH($B57),MIN(AB$6,DAY(EOMONTH($B57,0))))&gt;=$B57)*(DATE(YEAR($B57),MONTH($B57),MIN(AB$6,DAY(EOMONTH($B57,0))))&lt;$C57)+(DATE(YEAR($B57),MONTH($B57)+1,MIN(AB$6,DAY(EOMONTH($B57,1))))&gt;=$B57)*(DATE(YEAR($B57),MONTH($B57)+1,MIN(AB$6,DAY(EOMONTH($B57,1))))&lt;$C57)))</f>
        <v>0</v>
      </c>
      <c r="AC57" s="48" t="n">
        <f aca="false">IF(OR(N(AC$5)=0,AC$6=""),0,AC$5*((DATE(YEAR($B57),MONTH($B57),MIN(AC$6,DAY(EOMONTH($B57,0))))&gt;=$B57)*(DATE(YEAR($B57),MONTH($B57),MIN(AC$6,DAY(EOMONTH($B57,0))))&lt;$C57)+(DATE(YEAR($B57),MONTH($B57)+1,MIN(AC$6,DAY(EOMONTH($B57,1))))&gt;=$B57)*(DATE(YEAR($B57),MONTH($B57)+1,MIN(AC$6,DAY(EOMONTH($B57,1))))&lt;$C57)))</f>
        <v>0</v>
      </c>
      <c r="AD57" s="48" t="n">
        <f aca="false">IF(OR(N(AD$5)=0,AD$6=""),0,AD$5*((DATE(YEAR($B57),MONTH($B57),MIN(AD$6,DAY(EOMONTH($B57,0))))&gt;=$B57)*(DATE(YEAR($B57),MONTH($B57),MIN(AD$6,DAY(EOMONTH($B57,0))))&lt;$C57)+(DATE(YEAR($B57),MONTH($B57)+1,MIN(AD$6,DAY(EOMONTH($B57,1))))&gt;=$B57)*(DATE(YEAR($B57),MONTH($B57)+1,MIN(AD$6,DAY(EOMONTH($B57,1))))&lt;$C57)))</f>
        <v>0</v>
      </c>
      <c r="AE57" s="48" t="n">
        <f aca="false">IF(OR(N(AE$5)=0,AE$6=""),0,AE$5*((DATE(YEAR($B57),MONTH($B57),MIN(AE$6,DAY(EOMONTH($B57,0))))&gt;=$B57)*(DATE(YEAR($B57),MONTH($B57),MIN(AE$6,DAY(EOMONTH($B57,0))))&lt;$C57)+(DATE(YEAR($B57),MONTH($B57)+1,MIN(AE$6,DAY(EOMONTH($B57,1))))&gt;=$B57)*(DATE(YEAR($B57),MONTH($B57)+1,MIN(AE$6,DAY(EOMONTH($B57,1))))&lt;$C57)))</f>
        <v>0</v>
      </c>
      <c r="AF57" s="48" t="n">
        <f aca="false">IF(OR(N(AF$5)=0,AF$6=""),0,AF$5*((DATE(YEAR($B57),MONTH($B57),MIN(AF$6,DAY(EOMONTH($B57,0))))&gt;=$B57)*(DATE(YEAR($B57),MONTH($B57),MIN(AF$6,DAY(EOMONTH($B57,0))))&lt;$C57)+(DATE(YEAR($B57),MONTH($B57)+1,MIN(AF$6,DAY(EOMONTH($B57,1))))&gt;=$B57)*(DATE(YEAR($B57),MONTH($B57)+1,MIN(AF$6,DAY(EOMONTH($B57,1))))&lt;$C57)))</f>
        <v>0</v>
      </c>
      <c r="AG57" s="48" t="n">
        <f aca="false">IF(OR(N(AG$5)=0,AG$6=""),0,AG$5*((DATE(YEAR($B57),MONTH($B57),MIN(AG$6,DAY(EOMONTH($B57,0))))&gt;=$B57)*(DATE(YEAR($B57),MONTH($B57),MIN(AG$6,DAY(EOMONTH($B57,0))))&lt;$C57)+(DATE(YEAR($B57),MONTH($B57)+1,MIN(AG$6,DAY(EOMONTH($B57,1))))&gt;=$B57)*(DATE(YEAR($B57),MONTH($B57)+1,MIN(AG$6,DAY(EOMONTH($B57,1))))&lt;$C57)))</f>
        <v>0</v>
      </c>
      <c r="AH57" s="48" t="n">
        <f aca="false">IF(OR(N(AH$5)=0,AH$6=""),0,AH$5*((DATE(YEAR($B57),MONTH($B57),MIN(AH$6,DAY(EOMONTH($B57,0))))&gt;=$B57)*(DATE(YEAR($B57),MONTH($B57),MIN(AH$6,DAY(EOMONTH($B57,0))))&lt;$C57)+(DATE(YEAR($B57),MONTH($B57)+1,MIN(AH$6,DAY(EOMONTH($B57,1))))&gt;=$B57)*(DATE(YEAR($B57),MONTH($B57)+1,MIN(AH$6,DAY(EOMONTH($B57,1))))&lt;$C57)))</f>
        <v>0</v>
      </c>
      <c r="AI57" s="48" t="n">
        <f aca="false">IF(OR(N(AI$5)=0,AI$6=""),0,AI$5*((DATE(YEAR($B57),MONTH($B57),MIN(AI$6,DAY(EOMONTH($B57,0))))&gt;=$B57)*(DATE(YEAR($B57),MONTH($B57),MIN(AI$6,DAY(EOMONTH($B57,0))))&lt;$C57)+(DATE(YEAR($B57),MONTH($B57)+1,MIN(AI$6,DAY(EOMONTH($B57,1))))&gt;=$B57)*(DATE(YEAR($B57),MONTH($B57)+1,MIN(AI$6,DAY(EOMONTH($B57,1))))&lt;$C57)))</f>
        <v>0</v>
      </c>
      <c r="AJ57" s="48" t="n">
        <f aca="false">IF(OR(N(AJ$5)=0,AJ$6=""),0,AJ$5*((DATE(YEAR($B57),MONTH($B57),MIN(AJ$6,DAY(EOMONTH($B57,0))))&gt;=$B57)*(DATE(YEAR($B57),MONTH($B57),MIN(AJ$6,DAY(EOMONTH($B57,0))))&lt;$C57)+(DATE(YEAR($B57),MONTH($B57)+1,MIN(AJ$6,DAY(EOMONTH($B57,1))))&gt;=$B57)*(DATE(YEAR($B57),MONTH($B57)+1,MIN(AJ$6,DAY(EOMONTH($B57,1))))&lt;$C57)))</f>
        <v>0</v>
      </c>
      <c r="AK57" s="48" t="n">
        <f aca="false">IF(OR(N(AK$5)=0,AK$6=""),0,AK$5*((DATE(YEAR($B57),MONTH($B57),MIN(AK$6,DAY(EOMONTH($B57,0))))&gt;=$B57)*(DATE(YEAR($B57),MONTH($B57),MIN(AK$6,DAY(EOMONTH($B57,0))))&lt;$C57)+(DATE(YEAR($B57),MONTH($B57)+1,MIN(AK$6,DAY(EOMONTH($B57,1))))&gt;=$B57)*(DATE(YEAR($B57),MONTH($B57)+1,MIN(AK$6,DAY(EOMONTH($B57,1))))&lt;$C57)))</f>
        <v>0</v>
      </c>
      <c r="AL57" s="48" t="n">
        <f aca="false">IF(OR(N(AL$5)=0,AL$6=""),0,AL$5*((DATE(YEAR($B57),MONTH($B57),MIN(AL$6,DAY(EOMONTH($B57,0))))&gt;=$B57)*(DATE(YEAR($B57),MONTH($B57),MIN(AL$6,DAY(EOMONTH($B57,0))))&lt;$C57)+(DATE(YEAR($B57),MONTH($B57)+1,MIN(AL$6,DAY(EOMONTH($B57,1))))&gt;=$B57)*(DATE(YEAR($B57),MONTH($B57)+1,MIN(AL$6,DAY(EOMONTH($B57,1))))&lt;$C57)))</f>
        <v>0</v>
      </c>
      <c r="AM57" s="48" t="n">
        <f aca="false">IF(OR(N(AM$5)=0,AM$6=""),0,AM$5*((DATE(YEAR($B57),MONTH($B57),MIN(AM$6,DAY(EOMONTH($B57,0))))&gt;=$B57)*(DATE(YEAR($B57),MONTH($B57),MIN(AM$6,DAY(EOMONTH($B57,0))))&lt;$C57)+(DATE(YEAR($B57),MONTH($B57)+1,MIN(AM$6,DAY(EOMONTH($B57,1))))&gt;=$B57)*(DATE(YEAR($B57),MONTH($B57)+1,MIN(AM$6,DAY(EOMONTH($B57,1))))&lt;$C57)))</f>
        <v>0</v>
      </c>
      <c r="AN57" s="48" t="n">
        <f aca="false">IF(OR(N(AN$5)=0,AN$6=""),0,AN$5*((DATE(YEAR($B57),MONTH($B57),MIN(AN$6,DAY(EOMONTH($B57,0))))&gt;=$B57)*(DATE(YEAR($B57),MONTH($B57),MIN(AN$6,DAY(EOMONTH($B57,0))))&lt;$C57)+(DATE(YEAR($B57),MONTH($B57)+1,MIN(AN$6,DAY(EOMONTH($B57,1))))&gt;=$B57)*(DATE(YEAR($B57),MONTH($B57)+1,MIN(AN$6,DAY(EOMONTH($B57,1))))&lt;$C57)))</f>
        <v>0</v>
      </c>
      <c r="AO57" s="48" t="n">
        <f aca="false">IF(OR(N(AO$5)=0,AO$6=""),0,AO$5*((DATE(YEAR($B57),MONTH($B57),MIN(AO$6,DAY(EOMONTH($B57,0))))&gt;=$B57)*(DATE(YEAR($B57),MONTH($B57),MIN(AO$6,DAY(EOMONTH($B57,0))))&lt;$C57)+(DATE(YEAR($B57),MONTH($B57)+1,MIN(AO$6,DAY(EOMONTH($B57,1))))&gt;=$B57)*(DATE(YEAR($B57),MONTH($B57)+1,MIN(AO$6,DAY(EOMONTH($B57,1))))&lt;$C57)))</f>
        <v>0</v>
      </c>
      <c r="AP57" s="48" t="n">
        <f aca="false">IF(OR(N(AP$5)=0,AP$6=""),0,AP$5*((DATE(YEAR($B57),MONTH($B57),MIN(AP$6,DAY(EOMONTH($B57,0))))&gt;=$B57)*(DATE(YEAR($B57),MONTH($B57),MIN(AP$6,DAY(EOMONTH($B57,0))))&lt;$C57)+(DATE(YEAR($B57),MONTH($B57)+1,MIN(AP$6,DAY(EOMONTH($B57,1))))&gt;=$B57)*(DATE(YEAR($B57),MONTH($B57)+1,MIN(AP$6,DAY(EOMONTH($B57,1))))&lt;$C57)))</f>
        <v>0</v>
      </c>
      <c r="AQ57" s="48" t="n">
        <f aca="false">IF(OR(N(AQ$5)=0,AQ$6=""),0,AQ$5*((DATE(YEAR($B57),MONTH($B57),MIN(AQ$6,DAY(EOMONTH($B57,0))))&gt;=$B57)*(DATE(YEAR($B57),MONTH($B57),MIN(AQ$6,DAY(EOMONTH($B57,0))))&lt;$C57)+(DATE(YEAR($B57),MONTH($B57)+1,MIN(AQ$6,DAY(EOMONTH($B57,1))))&gt;=$B57)*(DATE(YEAR($B57),MONTH($B57)+1,MIN(AQ$6,DAY(EOMONTH($B57,1))))&lt;$C57)))</f>
        <v>0</v>
      </c>
      <c r="AR57" s="48" t="n">
        <f aca="false">IF(OR(N(AR$5)=0,AR$6=""),0,AR$5*((DATE(YEAR($B57),MONTH($B57),MIN(AR$6,DAY(EOMONTH($B57,0))))&gt;=$B57)*(DATE(YEAR($B57),MONTH($B57),MIN(AR$6,DAY(EOMONTH($B57,0))))&lt;$C57)+(DATE(YEAR($B57),MONTH($B57)+1,MIN(AR$6,DAY(EOMONTH($B57,1))))&gt;=$B57)*(DATE(YEAR($B57),MONTH($B57)+1,MIN(AR$6,DAY(EOMONTH($B57,1))))&lt;$C57)))</f>
        <v>0</v>
      </c>
      <c r="AS57" s="48" t="n">
        <f aca="false">IF(OR(N(AS$5)=0,AS$6=""),0,AS$5*((DATE(YEAR($B57),MONTH($B57),MIN(AS$6,DAY(EOMONTH($B57,0))))&gt;=$B57)*(DATE(YEAR($B57),MONTH($B57),MIN(AS$6,DAY(EOMONTH($B57,0))))&lt;$C57)+(DATE(YEAR($B57),MONTH($B57)+1,MIN(AS$6,DAY(EOMONTH($B57,1))))&gt;=$B57)*(DATE(YEAR($B57),MONTH($B57)+1,MIN(AS$6,DAY(EOMONTH($B57,1))))&lt;$C57)))</f>
        <v>0</v>
      </c>
      <c r="AT57" s="48" t="n">
        <f aca="false">IF(OR(N(AT$5)=0,AT$6=""),0,AT$5*((DATE(YEAR($B57),MONTH($B57),MIN(AT$6,DAY(EOMONTH($B57,0))))&gt;=$B57)*(DATE(YEAR($B57),MONTH($B57),MIN(AT$6,DAY(EOMONTH($B57,0))))&lt;$C57)+(DATE(YEAR($B57),MONTH($B57)+1,MIN(AT$6,DAY(EOMONTH($B57,1))))&gt;=$B57)*(DATE(YEAR($B57),MONTH($B57)+1,MIN(AT$6,DAY(EOMONTH($B57,1))))&lt;$C57)))</f>
        <v>0</v>
      </c>
      <c r="AU57" s="48" t="n">
        <f aca="false">IF(OR(N(AU$5)=0,AU$6=""),0,AU$5*((DATE(YEAR($B57),MONTH($B57),MIN(AU$6,DAY(EOMONTH($B57,0))))&gt;=$B57)*(DATE(YEAR($B57),MONTH($B57),MIN(AU$6,DAY(EOMONTH($B57,0))))&lt;$C57)+(DATE(YEAR($B57),MONTH($B57)+1,MIN(AU$6,DAY(EOMONTH($B57,1))))&gt;=$B57)*(DATE(YEAR($B57),MONTH($B57)+1,MIN(AU$6,DAY(EOMONTH($B57,1))))&lt;$C57)))</f>
        <v>0</v>
      </c>
      <c r="AV57" s="48" t="n">
        <f aca="false">IF(OR(N(AV$5)=0,AV$6=""),0,AV$5*((DATE(YEAR($B57),MONTH($B57),MIN(AV$6,DAY(EOMONTH($B57,0))))&gt;=$B57)*(DATE(YEAR($B57),MONTH($B57),MIN(AV$6,DAY(EOMONTH($B57,0))))&lt;$C57)+(DATE(YEAR($B57),MONTH($B57)+1,MIN(AV$6,DAY(EOMONTH($B57,1))))&gt;=$B57)*(DATE(YEAR($B57),MONTH($B57)+1,MIN(AV$6,DAY(EOMONTH($B57,1))))&lt;$C57)))</f>
        <v>0</v>
      </c>
      <c r="AW57" s="48" t="n">
        <f aca="false">IF(OR(N(AW$5)=0,AW$6=""),0,AW$5*((DATE(YEAR($B57),MONTH($B57),MIN(AW$6,DAY(EOMONTH($B57,0))))&gt;=$B57)*(DATE(YEAR($B57),MONTH($B57),MIN(AW$6,DAY(EOMONTH($B57,0))))&lt;$C57)+(DATE(YEAR($B57),MONTH($B57)+1,MIN(AW$6,DAY(EOMONTH($B57,1))))&gt;=$B57)*(DATE(YEAR($B57),MONTH($B57)+1,MIN(AW$6,DAY(EOMONTH($B57,1))))&lt;$C57)))</f>
        <v>0</v>
      </c>
      <c r="AX57" s="48" t="n">
        <f aca="false">IF(OR(N(AX$5)=0,AX$6=""),0,AX$5*((DATE(YEAR($B57),MONTH($B57),MIN(AX$6,DAY(EOMONTH($B57,0))))&gt;=$B57)*(DATE(YEAR($B57),MONTH($B57),MIN(AX$6,DAY(EOMONTH($B57,0))))&lt;$C57)+(DATE(YEAR($B57),MONTH($B57)+1,MIN(AX$6,DAY(EOMONTH($B57,1))))&gt;=$B57)*(DATE(YEAR($B57),MONTH($B57)+1,MIN(AX$6,DAY(EOMONTH($B57,1))))&lt;$C57)))</f>
        <v>0</v>
      </c>
      <c r="AY57" s="48" t="n">
        <f aca="false">IF(OR(N(AY$5)=0,AY$6=""),0,AY$5*((DATE(YEAR($B57),MONTH($B57),MIN(AY$6,DAY(EOMONTH($B57,0))))&gt;=$B57)*(DATE(YEAR($B57),MONTH($B57),MIN(AY$6,DAY(EOMONTH($B57,0))))&lt;$C57)+(DATE(YEAR($B57),MONTH($B57)+1,MIN(AY$6,DAY(EOMONTH($B57,1))))&gt;=$B57)*(DATE(YEAR($B57),MONTH($B57)+1,MIN(AY$6,DAY(EOMONTH($B57,1))))&lt;$C57)))</f>
        <v>0</v>
      </c>
      <c r="AZ57" s="48" t="n">
        <f aca="false">IF(OR(N(AZ$5)=0,AZ$6=""),0,AZ$5*((DATE(YEAR($B57),MONTH($B57),MIN(AZ$6,DAY(EOMONTH($B57,0))))&gt;=$B57)*(DATE(YEAR($B57),MONTH($B57),MIN(AZ$6,DAY(EOMONTH($B57,0))))&lt;$C57)+(DATE(YEAR($B57),MONTH($B57)+1,MIN(AZ$6,DAY(EOMONTH($B57,1))))&gt;=$B57)*(DATE(YEAR($B57),MONTH($B57)+1,MIN(AZ$6,DAY(EOMONTH($B57,1))))&lt;$C57)))</f>
        <v>0</v>
      </c>
      <c r="BA57" s="48" t="n">
        <f aca="false">IF(OR(N(BA$5)=0,BA$6=""),0,BA$5*((DATE(YEAR($B57),MONTH($B57),MIN(BA$6,DAY(EOMONTH($B57,0))))&gt;=$B57)*(DATE(YEAR($B57),MONTH($B57),MIN(BA$6,DAY(EOMONTH($B57,0))))&lt;$C57)+(DATE(YEAR($B57),MONTH($B57)+1,MIN(BA$6,DAY(EOMONTH($B57,1))))&gt;=$B57)*(DATE(YEAR($B57),MONTH($B57)+1,MIN(BA$6,DAY(EOMONTH($B57,1))))&lt;$C57)))</f>
        <v>0</v>
      </c>
      <c r="BB57" s="48" t="n">
        <f aca="false">IF(OR(N(BB$5)=0,BB$6=""),0,BB$5*((DATE(YEAR($B57),MONTH($B57),MIN(BB$6,DAY(EOMONTH($B57,0))))&gt;=$B57)*(DATE(YEAR($B57),MONTH($B57),MIN(BB$6,DAY(EOMONTH($B57,0))))&lt;$C57)+(DATE(YEAR($B57),MONTH($B57)+1,MIN(BB$6,DAY(EOMONTH($B57,1))))&gt;=$B57)*(DATE(YEAR($B57),MONTH($B57)+1,MIN(BB$6,DAY(EOMONTH($B57,1))))&lt;$C57)))</f>
        <v>0</v>
      </c>
      <c r="BC57" s="48" t="n">
        <f aca="false">IF(OR(N(BC$5)=0,BC$6=""),0,BC$5*((DATE(YEAR($B57),MONTH($B57),MIN(BC$6,DAY(EOMONTH($B57,0))))&gt;=$B57)*(DATE(YEAR($B57),MONTH($B57),MIN(BC$6,DAY(EOMONTH($B57,0))))&lt;$C57)+(DATE(YEAR($B57),MONTH($B57)+1,MIN(BC$6,DAY(EOMONTH($B57,1))))&gt;=$B57)*(DATE(YEAR($B57),MONTH($B57)+1,MIN(BC$6,DAY(EOMONTH($B57,1))))&lt;$C57)))</f>
        <v>0</v>
      </c>
      <c r="BD57" s="48" t="n">
        <f aca="false">IF(OR(N(BD$5)=0,BD$6=""),0,BD$5*((DATE(YEAR($B57),MONTH($B57),MIN(BD$6,DAY(EOMONTH($B57,0))))&gt;=$B57)*(DATE(YEAR($B57),MONTH($B57),MIN(BD$6,DAY(EOMONTH($B57,0))))&lt;$C57)+(DATE(YEAR($B57),MONTH($B57)+1,MIN(BD$6,DAY(EOMONTH($B57,1))))&gt;=$B57)*(DATE(YEAR($B57),MONTH($B57)+1,MIN(BD$6,DAY(EOMONTH($B57,1))))&lt;$C57)))</f>
        <v>0</v>
      </c>
      <c r="BE57" s="48" t="n">
        <f aca="false">IF(OR(N(BE$5)=0,BE$6=""),0,BE$5*((DATE(YEAR($B57),MONTH($B57),MIN(BE$6,DAY(EOMONTH($B57,0))))&gt;=$B57)*(DATE(YEAR($B57),MONTH($B57),MIN(BE$6,DAY(EOMONTH($B57,0))))&lt;$C57)+(DATE(YEAR($B57),MONTH($B57)+1,MIN(BE$6,DAY(EOMONTH($B57,1))))&gt;=$B57)*(DATE(YEAR($B57),MONTH($B57)+1,MIN(BE$6,DAY(EOMONTH($B57,1))))&lt;$C57)))</f>
        <v>0</v>
      </c>
      <c r="BF57" s="48" t="n">
        <f aca="false">IF(OR(N(BF$5)=0,BF$6=""),0,BF$5*((DATE(YEAR($B57),MONTH($B57),MIN(BF$6,DAY(EOMONTH($B57,0))))&gt;=$B57)*(DATE(YEAR($B57),MONTH($B57),MIN(BF$6,DAY(EOMONTH($B57,0))))&lt;$C57)+(DATE(YEAR($B57),MONTH($B57)+1,MIN(BF$6,DAY(EOMONTH($B57,1))))&gt;=$B57)*(DATE(YEAR($B57),MONTH($B57)+1,MIN(BF$6,DAY(EOMONTH($B57,1))))&lt;$C57)))</f>
        <v>0</v>
      </c>
      <c r="BG57" s="48" t="n">
        <f aca="false">IF(OR(N(BG$5)=0,BG$6=""),0,BG$5*((DATE(YEAR($B57),MONTH($B57),MIN(BG$6,DAY(EOMONTH($B57,0))))&gt;=$B57)*(DATE(YEAR($B57),MONTH($B57),MIN(BG$6,DAY(EOMONTH($B57,0))))&lt;$C57)+(DATE(YEAR($B57),MONTH($B57)+1,MIN(BG$6,DAY(EOMONTH($B57,1))))&gt;=$B57)*(DATE(YEAR($B57),MONTH($B57)+1,MIN(BG$6,DAY(EOMONTH($B57,1))))&lt;$C57)))</f>
        <v>0</v>
      </c>
      <c r="BH57" s="48" t="n">
        <f aca="false">IF(OR(N(BH$5)=0,BH$6=""),0,BH$5*((DATE(YEAR($B57),MONTH($B57),MIN(BH$6,DAY(EOMONTH($B57,0))))&gt;=$B57)*(DATE(YEAR($B57),MONTH($B57),MIN(BH$6,DAY(EOMONTH($B57,0))))&lt;$C57)+(DATE(YEAR($B57),MONTH($B57)+1,MIN(BH$6,DAY(EOMONTH($B57,1))))&gt;=$B57)*(DATE(YEAR($B57),MONTH($B57)+1,MIN(BH$6,DAY(EOMONTH($B57,1))))&lt;$C57)))</f>
        <v>0</v>
      </c>
      <c r="BI57" s="48" t="n">
        <f aca="false">IF(OR(N(BI$5)=0,BI$6=""),0,BI$5*((DATE(YEAR($B57),MONTH($B57),MIN(BI$6,DAY(EOMONTH($B57,0))))&gt;=$B57)*(DATE(YEAR($B57),MONTH($B57),MIN(BI$6,DAY(EOMONTH($B57,0))))&lt;$C57)+(DATE(YEAR($B57),MONTH($B57)+1,MIN(BI$6,DAY(EOMONTH($B57,1))))&gt;=$B57)*(DATE(YEAR($B57),MONTH($B57)+1,MIN(BI$6,DAY(EOMONTH($B57,1))))&lt;$C57)))</f>
        <v>0</v>
      </c>
      <c r="BJ57" s="48" t="n">
        <f aca="false">IF(OR(N(BJ$5)=0,BJ$6=""),0,BJ$5*((DATE(YEAR($B57),MONTH($B57),MIN(BJ$6,DAY(EOMONTH($B57,0))))&gt;=$B57)*(DATE(YEAR($B57),MONTH($B57),MIN(BJ$6,DAY(EOMONTH($B57,0))))&lt;$C57)+(DATE(YEAR($B57),MONTH($B57)+1,MIN(BJ$6,DAY(EOMONTH($B57,1))))&gt;=$B57)*(DATE(YEAR($B57),MONTH($B57)+1,MIN(BJ$6,DAY(EOMONTH($B57,1))))&lt;$C57)))</f>
        <v>0</v>
      </c>
      <c r="BK57" s="48" t="n">
        <f aca="false">IF(OR(N(BK$5)=0,BK$6=""),0,BK$5*((DATE(YEAR($B57),MONTH($B57),MIN(BK$6,DAY(EOMONTH($B57,0))))&gt;=$B57)*(DATE(YEAR($B57),MONTH($B57),MIN(BK$6,DAY(EOMONTH($B57,0))))&lt;$C57)+(DATE(YEAR($B57),MONTH($B57)+1,MIN(BK$6,DAY(EOMONTH($B57,1))))&gt;=$B57)*(DATE(YEAR($B57),MONTH($B57)+1,MIN(BK$6,DAY(EOMONTH($B57,1))))&lt;$C57)))</f>
        <v>0</v>
      </c>
      <c r="BL57" s="48" t="n">
        <f aca="false">IF(OR(N(BL$5)=0,BL$6=""),0,BL$5*((DATE(YEAR($B57),MONTH($B57),MIN(BL$6,DAY(EOMONTH($B57,0))))&gt;=$B57)*(DATE(YEAR($B57),MONTH($B57),MIN(BL$6,DAY(EOMONTH($B57,0))))&lt;$C57)+(DATE(YEAR($B57),MONTH($B57)+1,MIN(BL$6,DAY(EOMONTH($B57,1))))&gt;=$B57)*(DATE(YEAR($B57),MONTH($B57)+1,MIN(BL$6,DAY(EOMONTH($B57,1))))&lt;$C57)))</f>
        <v>0</v>
      </c>
      <c r="BM57" s="48" t="n">
        <f aca="false">IF(OR(N(BM$5)=0,BM$6=""),0,BM$5*((DATE(YEAR($B57),MONTH($B57),MIN(BM$6,DAY(EOMONTH($B57,0))))&gt;=$B57)*(DATE(YEAR($B57),MONTH($B57),MIN(BM$6,DAY(EOMONTH($B57,0))))&lt;$C57)+(DATE(YEAR($B57),MONTH($B57)+1,MIN(BM$6,DAY(EOMONTH($B57,1))))&gt;=$B57)*(DATE(YEAR($B57),MONTH($B57)+1,MIN(BM$6,DAY(EOMONTH($B57,1))))&lt;$C57)))</f>
        <v>0</v>
      </c>
      <c r="BN57" s="48" t="n">
        <f aca="false">IF(OR(N(BN$5)=0,BN$6=""),0,BN$5*((DATE(YEAR($B57),MONTH($B57),MIN(BN$6,DAY(EOMONTH($B57,0))))&gt;=$B57)*(DATE(YEAR($B57),MONTH($B57),MIN(BN$6,DAY(EOMONTH($B57,0))))&lt;$C57)+(DATE(YEAR($B57),MONTH($B57)+1,MIN(BN$6,DAY(EOMONTH($B57,1))))&gt;=$B57)*(DATE(YEAR($B57),MONTH($B57)+1,MIN(BN$6,DAY(EOMONTH($B57,1))))&lt;$C57)))</f>
        <v>0</v>
      </c>
      <c r="BO57" s="48" t="n">
        <f aca="false">IF(OR(N(BO$5)=0,BO$6=""),0,BO$5*((DATE(YEAR($B57),MONTH($B57),MIN(BO$6,DAY(EOMONTH($B57,0))))&gt;=$B57)*(DATE(YEAR($B57),MONTH($B57),MIN(BO$6,DAY(EOMONTH($B57,0))))&lt;$C57)+(DATE(YEAR($B57),MONTH($B57)+1,MIN(BO$6,DAY(EOMONTH($B57,1))))&gt;=$B57)*(DATE(YEAR($B57),MONTH($B57)+1,MIN(BO$6,DAY(EOMONTH($B57,1))))&lt;$C57)))</f>
        <v>0</v>
      </c>
      <c r="BP57" s="48" t="n">
        <f aca="false">IF(OR(N(BP$5)=0,BP$6=""),0,BP$5*((DATE(YEAR($B57),MONTH($B57),MIN(BP$6,DAY(EOMONTH($B57,0))))&gt;=$B57)*(DATE(YEAR($B57),MONTH($B57),MIN(BP$6,DAY(EOMONTH($B57,0))))&lt;$C57)+(DATE(YEAR($B57),MONTH($B57)+1,MIN(BP$6,DAY(EOMONTH($B57,1))))&gt;=$B57)*(DATE(YEAR($B57),MONTH($B57)+1,MIN(BP$6,DAY(EOMONTH($B57,1))))&lt;$C57)))</f>
        <v>0</v>
      </c>
      <c r="BQ57" s="48" t="n">
        <f aca="false">IF(OR(N(BQ$5)=0,BQ$6=""),0,BQ$5*((DATE(YEAR($B57),MONTH($B57),MIN(BQ$6,DAY(EOMONTH($B57,0))))&gt;=$B57)*(DATE(YEAR($B57),MONTH($B57),MIN(BQ$6,DAY(EOMONTH($B57,0))))&lt;$C57)+(DATE(YEAR($B57),MONTH($B57)+1,MIN(BQ$6,DAY(EOMONTH($B57,1))))&gt;=$B57)*(DATE(YEAR($B57),MONTH($B57)+1,MIN(BQ$6,DAY(EOMONTH($B57,1))))&lt;$C57)))</f>
        <v>0</v>
      </c>
      <c r="BR57" s="48" t="n">
        <f aca="false">IF(OR(N(BR$5)=0,BR$6=""),0,BR$5*((DATE(YEAR($B57),MONTH($B57),MIN(BR$6,DAY(EOMONTH($B57,0))))&gt;=$B57)*(DATE(YEAR($B57),MONTH($B57),MIN(BR$6,DAY(EOMONTH($B57,0))))&lt;$C57)+(DATE(YEAR($B57),MONTH($B57)+1,MIN(BR$6,DAY(EOMONTH($B57,1))))&gt;=$B57)*(DATE(YEAR($B57),MONTH($B57)+1,MIN(BR$6,DAY(EOMONTH($B57,1))))&lt;$C57)))</f>
        <v>0</v>
      </c>
      <c r="BS57" s="48" t="n">
        <f aca="false">IF(OR(N(BS$5)=0,BS$6=""),0,BS$5*((DATE(YEAR($B57),MONTH($B57),MIN(BS$6,DAY(EOMONTH($B57,0))))&gt;=$B57)*(DATE(YEAR($B57),MONTH($B57),MIN(BS$6,DAY(EOMONTH($B57,0))))&lt;$C57)+(DATE(YEAR($B57),MONTH($B57)+1,MIN(BS$6,DAY(EOMONTH($B57,1))))&gt;=$B57)*(DATE(YEAR($B57),MONTH($B57)+1,MIN(BS$6,DAY(EOMONTH($B57,1))))&lt;$C57)))</f>
        <v>0</v>
      </c>
      <c r="BT57" s="48" t="n">
        <f aca="false">IF(OR(N(BT$5)=0,BT$6=""),0,BT$5*((DATE(YEAR($B57),MONTH($B57),MIN(BT$6,DAY(EOMONTH($B57,0))))&gt;=$B57)*(DATE(YEAR($B57),MONTH($B57),MIN(BT$6,DAY(EOMONTH($B57,0))))&lt;$C57)+(DATE(YEAR($B57),MONTH($B57)+1,MIN(BT$6,DAY(EOMONTH($B57,1))))&gt;=$B57)*(DATE(YEAR($B57),MONTH($B57)+1,MIN(BT$6,DAY(EOMONTH($B57,1))))&lt;$C57)))</f>
        <v>0</v>
      </c>
      <c r="BU57" s="48" t="n">
        <f aca="false">IF(OR(N(BU$5)=0,BU$6=""),0,BU$5*((DATE(YEAR($B57),MONTH($B57),MIN(BU$6,DAY(EOMONTH($B57,0))))&gt;=$B57)*(DATE(YEAR($B57),MONTH($B57),MIN(BU$6,DAY(EOMONTH($B57,0))))&lt;$C57)+(DATE(YEAR($B57),MONTH($B57)+1,MIN(BU$6,DAY(EOMONTH($B57,1))))&gt;=$B57)*(DATE(YEAR($B57),MONTH($B57)+1,MIN(BU$6,DAY(EOMONTH($B57,1))))&lt;$C57)))</f>
        <v>0</v>
      </c>
      <c r="BV57" s="48" t="n">
        <f aca="false">IF(OR(N(BV$5)=0,BV$6=""),0,BV$5*((DATE(YEAR($B57),MONTH($B57),MIN(BV$6,DAY(EOMONTH($B57,0))))&gt;=$B57)*(DATE(YEAR($B57),MONTH($B57),MIN(BV$6,DAY(EOMONTH($B57,0))))&lt;$C57)+(DATE(YEAR($B57),MONTH($B57)+1,MIN(BV$6,DAY(EOMONTH($B57,1))))&gt;=$B57)*(DATE(YEAR($B57),MONTH($B57)+1,MIN(BV$6,DAY(EOMONTH($B57,1))))&lt;$C57)))</f>
        <v>0</v>
      </c>
      <c r="BW57" s="48" t="n">
        <f aca="false">IF(OR(N(BW$5)=0,BW$6=""),0,BW$5*((DATE(YEAR($B57),MONTH($B57),MIN(BW$6,DAY(EOMONTH($B57,0))))&gt;=$B57)*(DATE(YEAR($B57),MONTH($B57),MIN(BW$6,DAY(EOMONTH($B57,0))))&lt;$C57)+(DATE(YEAR($B57),MONTH($B57)+1,MIN(BW$6,DAY(EOMONTH($B57,1))))&gt;=$B57)*(DATE(YEAR($B57),MONTH($B57)+1,MIN(BW$6,DAY(EOMONTH($B57,1))))&lt;$C57)))</f>
        <v>0</v>
      </c>
      <c r="BX57" s="48" t="n">
        <f aca="false">MIN(Z57,(FT56*(1+FT$5/Setup!$C$36)+IF($V57=1,N($F57),0)))</f>
        <v>0</v>
      </c>
      <c r="BY57" s="48" t="n">
        <f aca="false">MIN(AA57,(FU56*(1+FU$5/Setup!$C$36)+IF($V57=2,N($F57),0)))</f>
        <v>0</v>
      </c>
      <c r="BZ57" s="48" t="n">
        <f aca="false">MIN(AB57,(FV56*(1+FV$5/Setup!$C$36)+IF($V57=3,N($F57),0)))</f>
        <v>0</v>
      </c>
      <c r="CA57" s="48" t="n">
        <f aca="false">MIN(AC57,(FW56*(1+FW$5/Setup!$C$36)+IF($V57=4,N($F57),0)))</f>
        <v>0</v>
      </c>
      <c r="CB57" s="48" t="n">
        <f aca="false">MIN(AD57,(FX56*(1+FX$5/Setup!$C$36)+IF($V57=5,N($F57),0)))</f>
        <v>0</v>
      </c>
      <c r="CC57" s="48" t="n">
        <f aca="false">MIN(AE57,(FY56*(1+FY$5/Setup!$C$36)+IF($V57=6,N($F57),0)))</f>
        <v>0</v>
      </c>
      <c r="CD57" s="48" t="n">
        <f aca="false">MIN(AF57,(FZ56*(1+FZ$5/Setup!$C$36)+IF($V57=7,N($F57),0)))</f>
        <v>0</v>
      </c>
      <c r="CE57" s="48" t="n">
        <f aca="false">MIN(AG57,(GA56*(1+GA$5/Setup!$C$36)+IF($V57=8,N($F57),0)))</f>
        <v>0</v>
      </c>
      <c r="CF57" s="48" t="n">
        <f aca="false">MIN(AH57,(GB56*(1+GB$5/Setup!$C$36)+IF($V57=9,N($F57),0)))</f>
        <v>0</v>
      </c>
      <c r="CG57" s="48" t="n">
        <f aca="false">MIN(AI57,(GC56*(1+GC$5/Setup!$C$36)+IF($V57=10,N($F57),0)))</f>
        <v>0</v>
      </c>
      <c r="CH57" s="48" t="n">
        <f aca="false">MIN(AJ57,(GD56*(1+GD$5/Setup!$C$36)+IF($V57=11,N($F57),0)))</f>
        <v>0</v>
      </c>
      <c r="CI57" s="48" t="n">
        <f aca="false">MIN(AK57,(GE56*(1+GE$5/Setup!$C$36)+IF($V57=12,N($F57),0)))</f>
        <v>0</v>
      </c>
      <c r="CJ57" s="48" t="n">
        <f aca="false">MIN(AL57,(GF56*(1+GF$5/Setup!$C$36)+IF($V57=13,N($F57),0)))</f>
        <v>0</v>
      </c>
      <c r="CK57" s="48" t="n">
        <f aca="false">MIN(AM57,(GG56*(1+GG$5/Setup!$C$36)+IF($V57=14,N($F57),0)))</f>
        <v>0</v>
      </c>
      <c r="CL57" s="48" t="n">
        <f aca="false">MIN(AN57,(GH56*(1+GH$5/Setup!$C$36)+IF($V57=15,N($F57),0)))</f>
        <v>0</v>
      </c>
      <c r="CM57" s="48" t="n">
        <f aca="false">MIN(AO57,(GI56*(1+GI$5/Setup!$C$36)+IF($V57=16,N($F57),0)))</f>
        <v>0</v>
      </c>
      <c r="CN57" s="48" t="n">
        <f aca="false">MIN(AP57,(GJ56*(1+GJ$5/Setup!$C$36)+IF($V57=17,N($F57),0)))</f>
        <v>0</v>
      </c>
      <c r="CO57" s="48" t="n">
        <f aca="false">MIN(AQ57,(GK56*(1+GK$5/Setup!$C$36)+IF($V57=18,N($F57),0)))</f>
        <v>0</v>
      </c>
      <c r="CP57" s="48" t="n">
        <f aca="false">MIN(AR57,(GL56*(1+GL$5/Setup!$C$36)+IF($V57=19,N($F57),0)))</f>
        <v>0</v>
      </c>
      <c r="CQ57" s="48" t="n">
        <f aca="false">MIN(AS57,(GM56*(1+GM$5/Setup!$C$36)+IF($V57=20,N($F57),0)))</f>
        <v>0</v>
      </c>
      <c r="CR57" s="48" t="n">
        <f aca="false">MIN(AT57,(GN56*(1+GN$5/Setup!$C$36)+IF($V57=21,N($F57),0)))</f>
        <v>0</v>
      </c>
      <c r="CS57" s="48" t="n">
        <f aca="false">MIN(AU57,(GO56*(1+GO$5/Setup!$C$36)+IF($V57=22,N($F57),0)))</f>
        <v>0</v>
      </c>
      <c r="CT57" s="48" t="n">
        <f aca="false">MIN(AV57,(GP56*(1+GP$5/Setup!$C$36)+IF($V57=23,N($F57),0)))</f>
        <v>0</v>
      </c>
      <c r="CU57" s="48" t="n">
        <f aca="false">MIN(AW57,(GQ56*(1+GQ$5/Setup!$C$36)+IF($V57=24,N($F57),0)))</f>
        <v>0</v>
      </c>
      <c r="CV57" s="48" t="n">
        <f aca="false">MIN(AX57,(GR56*(1+GR$5/Setup!$C$36)+IF($V57=25,N($F57),0)))</f>
        <v>0</v>
      </c>
      <c r="CW57" s="48" t="n">
        <f aca="false">MIN(AY57,(GS56*(1+GS$5/Setup!$C$36)+IF($V57=26,N($F57),0)))</f>
        <v>0</v>
      </c>
      <c r="CX57" s="48" t="n">
        <f aca="false">MIN(AZ57,(GT56*(1+GT$5/Setup!$C$36)+IF($V57=27,N($F57),0)))</f>
        <v>0</v>
      </c>
      <c r="CY57" s="48" t="n">
        <f aca="false">MIN(BA57,(GU56*(1+GU$5/Setup!$C$36)+IF($V57=28,N($F57),0)))</f>
        <v>0</v>
      </c>
      <c r="CZ57" s="48" t="n">
        <f aca="false">MIN(BB57,(GV56*(1+GV$5/Setup!$C$36)+IF($V57=29,N($F57),0)))</f>
        <v>0</v>
      </c>
      <c r="DA57" s="48" t="n">
        <f aca="false">MIN(BC57,(GW56*(1+GW$5/Setup!$C$36)+IF($V57=30,N($F57),0)))</f>
        <v>0</v>
      </c>
      <c r="DB57" s="48" t="n">
        <f aca="false">MIN(BD57,(GX56*(1+GX$5/Setup!$C$36)+IF($V57=31,N($F57),0)))</f>
        <v>0</v>
      </c>
      <c r="DC57" s="48" t="n">
        <f aca="false">MIN(BE57,(GY56*(1+GY$5/Setup!$C$36)+IF($V57=32,N($F57),0)))</f>
        <v>0</v>
      </c>
      <c r="DD57" s="48" t="n">
        <f aca="false">MIN(BF57,(GZ56*(1+GZ$5/Setup!$C$36)+IF($V57=33,N($F57),0)))</f>
        <v>0</v>
      </c>
      <c r="DE57" s="48" t="n">
        <f aca="false">MIN(BG57,(HA56*(1+HA$5/Setup!$C$36)+IF($V57=34,N($F57),0)))</f>
        <v>0</v>
      </c>
      <c r="DF57" s="48" t="n">
        <f aca="false">MIN(BH57,(HB56*(1+HB$5/Setup!$C$36)+IF($V57=35,N($F57),0)))</f>
        <v>0</v>
      </c>
      <c r="DG57" s="48" t="n">
        <f aca="false">MIN(BI57,(HC56*(1+HC$5/Setup!$C$36)+IF($V57=36,N($F57),0)))</f>
        <v>0</v>
      </c>
      <c r="DH57" s="48" t="n">
        <f aca="false">MIN(BJ57,(HD56*(1+HD$5/Setup!$C$36)+IF($V57=37,N($F57),0)))</f>
        <v>0</v>
      </c>
      <c r="DI57" s="48" t="n">
        <f aca="false">MIN(BK57,(HE56*(1+HE$5/Setup!$C$36)+IF($V57=38,N($F57),0)))</f>
        <v>0</v>
      </c>
      <c r="DJ57" s="48" t="n">
        <f aca="false">MIN(BL57,(HF56*(1+HF$5/Setup!$C$36)+IF($V57=39,N($F57),0)))</f>
        <v>0</v>
      </c>
      <c r="DK57" s="48" t="n">
        <f aca="false">MIN(BM57,(HG56*(1+HG$5/Setup!$C$36)+IF($V57=40,N($F57),0)))</f>
        <v>0</v>
      </c>
      <c r="DL57" s="48" t="n">
        <f aca="false">MIN(BN57,(HH56*(1+HH$5/Setup!$C$36)+IF($V57=41,N($F57),0)))</f>
        <v>0</v>
      </c>
      <c r="DM57" s="48" t="n">
        <f aca="false">MIN(BO57,(HI56*(1+HI$5/Setup!$C$36)+IF($V57=42,N($F57),0)))</f>
        <v>0</v>
      </c>
      <c r="DN57" s="48" t="n">
        <f aca="false">MIN(BP57,(HJ56*(1+HJ$5/Setup!$C$36)+IF($V57=43,N($F57),0)))</f>
        <v>0</v>
      </c>
      <c r="DO57" s="48" t="n">
        <f aca="false">MIN(BQ57,(HK56*(1+HK$5/Setup!$C$36)+IF($V57=44,N($F57),0)))</f>
        <v>0</v>
      </c>
      <c r="DP57" s="48" t="n">
        <f aca="false">MIN(BR57,(HL56*(1+HL$5/Setup!$C$36)+IF($V57=45,N($F57),0)))</f>
        <v>0</v>
      </c>
      <c r="DQ57" s="48" t="n">
        <f aca="false">MIN(BS57,(HM56*(1+HM$5/Setup!$C$36)+IF($V57=46,N($F57),0)))</f>
        <v>0</v>
      </c>
      <c r="DR57" s="48" t="n">
        <f aca="false">MIN(BT57,(HN56*(1+HN$5/Setup!$C$36)+IF($V57=47,N($F57),0)))</f>
        <v>0</v>
      </c>
      <c r="DS57" s="48" t="n">
        <f aca="false">MIN(BU57,(HO56*(1+HO$5/Setup!$C$36)+IF($V57=48,N($F57),0)))</f>
        <v>0</v>
      </c>
      <c r="DT57" s="48" t="n">
        <f aca="false">MIN(BV57,(HP56*(1+HP$5/Setup!$C$36)+IF($V57=49,N($F57),0)))</f>
        <v>0</v>
      </c>
      <c r="DU57" s="48" t="n">
        <f aca="false">MIN(BW57,(HQ56*(1+HQ$5/Setup!$C$36)+IF($V57=50,N($F57),0)))</f>
        <v>0</v>
      </c>
      <c r="DV57" s="48" t="n">
        <f aca="false">MIN(MAX((FT56*(1+FT$5/Setup!$C$36)+IF($V57=1,N($F57),0))-BX57,0),MAX($P57-0,0))</f>
        <v>0</v>
      </c>
      <c r="DW57" s="48" t="n">
        <f aca="false">MIN(MAX((FU56*(1+FU$5/Setup!$C$36)+IF($V57=2,N($F57),0))-BY57,0),MAX($P57-SUM(DV57:DV57),0))</f>
        <v>0</v>
      </c>
      <c r="DX57" s="48" t="n">
        <f aca="false">MIN(MAX((FV56*(1+FV$5/Setup!$C$36)+IF($V57=3,N($F57),0))-BZ57,0),MAX($P57-SUM(DV57:DW57),0))</f>
        <v>0</v>
      </c>
      <c r="DY57" s="48" t="n">
        <f aca="false">MIN(MAX((FW56*(1+FW$5/Setup!$C$36)+IF($V57=4,N($F57),0))-CA57,0),MAX($P57-SUM(DV57:DX57),0))</f>
        <v>0</v>
      </c>
      <c r="DZ57" s="48" t="n">
        <f aca="false">MIN(MAX((FX56*(1+FX$5/Setup!$C$36)+IF($V57=5,N($F57),0))-CB57,0),MAX($P57-SUM(DV57:DY57),0))</f>
        <v>0</v>
      </c>
      <c r="EA57" s="48" t="n">
        <f aca="false">MIN(MAX((FY56*(1+FY$5/Setup!$C$36)+IF($V57=6,N($F57),0))-CC57,0),MAX($P57-SUM(DV57:DZ57),0))</f>
        <v>0</v>
      </c>
      <c r="EB57" s="48" t="n">
        <f aca="false">MIN(MAX((FZ56*(1+FZ$5/Setup!$C$36)+IF($V57=7,N($F57),0))-CD57,0),MAX($P57-SUM(DV57:EA57),0))</f>
        <v>0</v>
      </c>
      <c r="EC57" s="48" t="n">
        <f aca="false">MIN(MAX((GA56*(1+GA$5/Setup!$C$36)+IF($V57=8,N($F57),0))-CE57,0),MAX($P57-SUM(DV57:EB57),0))</f>
        <v>0</v>
      </c>
      <c r="ED57" s="48" t="n">
        <f aca="false">MIN(MAX((GB56*(1+GB$5/Setup!$C$36)+IF($V57=9,N($F57),0))-CF57,0),MAX($P57-SUM(DV57:EC57),0))</f>
        <v>0</v>
      </c>
      <c r="EE57" s="48" t="n">
        <f aca="false">MIN(MAX((GC56*(1+GC$5/Setup!$C$36)+IF($V57=10,N($F57),0))-CG57,0),MAX($P57-SUM(DV57:ED57),0))</f>
        <v>0</v>
      </c>
      <c r="EF57" s="48" t="n">
        <f aca="false">MIN(MAX((GD56*(1+GD$5/Setup!$C$36)+IF($V57=11,N($F57),0))-CH57,0),MAX($P57-SUM(DV57:EE57),0))</f>
        <v>0</v>
      </c>
      <c r="EG57" s="48" t="n">
        <f aca="false">MIN(MAX((GE56*(1+GE$5/Setup!$C$36)+IF($V57=12,N($F57),0))-CI57,0),MAX($P57-SUM(DV57:EF57),0))</f>
        <v>0</v>
      </c>
      <c r="EH57" s="48" t="n">
        <f aca="false">MIN(MAX((GF56*(1+GF$5/Setup!$C$36)+IF($V57=13,N($F57),0))-CJ57,0),MAX($P57-SUM(DV57:EG57),0))</f>
        <v>0</v>
      </c>
      <c r="EI57" s="48" t="n">
        <f aca="false">MIN(MAX((GG56*(1+GG$5/Setup!$C$36)+IF($V57=14,N($F57),0))-CK57,0),MAX($P57-SUM(DV57:EH57),0))</f>
        <v>0</v>
      </c>
      <c r="EJ57" s="48" t="n">
        <f aca="false">MIN(MAX((GH56*(1+GH$5/Setup!$C$36)+IF($V57=15,N($F57),0))-CL57,0),MAX($P57-SUM(DV57:EI57),0))</f>
        <v>0</v>
      </c>
      <c r="EK57" s="48" t="n">
        <f aca="false">MIN(MAX((GI56*(1+GI$5/Setup!$C$36)+IF($V57=16,N($F57),0))-CM57,0),MAX($P57-SUM(DV57:EJ57),0))</f>
        <v>0</v>
      </c>
      <c r="EL57" s="48" t="n">
        <f aca="false">MIN(MAX((GJ56*(1+GJ$5/Setup!$C$36)+IF($V57=17,N($F57),0))-CN57,0),MAX($P57-SUM(DV57:EK57),0))</f>
        <v>0</v>
      </c>
      <c r="EM57" s="48" t="n">
        <f aca="false">MIN(MAX((GK56*(1+GK$5/Setup!$C$36)+IF($V57=18,N($F57),0))-CO57,0),MAX($P57-SUM(DV57:EL57),0))</f>
        <v>0</v>
      </c>
      <c r="EN57" s="48" t="n">
        <f aca="false">MIN(MAX((GL56*(1+GL$5/Setup!$C$36)+IF($V57=19,N($F57),0))-CP57,0),MAX($P57-SUM(DV57:EM57),0))</f>
        <v>0</v>
      </c>
      <c r="EO57" s="48" t="n">
        <f aca="false">MIN(MAX((GM56*(1+GM$5/Setup!$C$36)+IF($V57=20,N($F57),0))-CQ57,0),MAX($P57-SUM(DV57:EN57),0))</f>
        <v>0</v>
      </c>
      <c r="EP57" s="48" t="n">
        <f aca="false">MIN(MAX((GN56*(1+GN$5/Setup!$C$36)+IF($V57=21,N($F57),0))-CR57,0),MAX($P57-SUM(DV57:EO57),0))</f>
        <v>0</v>
      </c>
      <c r="EQ57" s="48" t="n">
        <f aca="false">MIN(MAX((GO56*(1+GO$5/Setup!$C$36)+IF($V57=22,N($F57),0))-CS57,0),MAX($P57-SUM(DV57:EP57),0))</f>
        <v>0</v>
      </c>
      <c r="ER57" s="48" t="n">
        <f aca="false">MIN(MAX((GP56*(1+GP$5/Setup!$C$36)+IF($V57=23,N($F57),0))-CT57,0),MAX($P57-SUM(DV57:EQ57),0))</f>
        <v>0</v>
      </c>
      <c r="ES57" s="48" t="n">
        <f aca="false">MIN(MAX((GQ56*(1+GQ$5/Setup!$C$36)+IF($V57=24,N($F57),0))-CU57,0),MAX($P57-SUM(DV57:ER57),0))</f>
        <v>0</v>
      </c>
      <c r="ET57" s="48" t="n">
        <f aca="false">MIN(MAX((GR56*(1+GR$5/Setup!$C$36)+IF($V57=25,N($F57),0))-CV57,0),MAX($P57-SUM(DV57:ES57),0))</f>
        <v>0</v>
      </c>
      <c r="EU57" s="48" t="n">
        <f aca="false">MIN(MAX((GS56*(1+GS$5/Setup!$C$36)+IF($V57=26,N($F57),0))-CW57,0),MAX($P57-SUM(DV57:ET57),0))</f>
        <v>0</v>
      </c>
      <c r="EV57" s="48" t="n">
        <f aca="false">MIN(MAX((GT56*(1+GT$5/Setup!$C$36)+IF($V57=27,N($F57),0))-CX57,0),MAX($P57-SUM(DV57:EU57),0))</f>
        <v>0</v>
      </c>
      <c r="EW57" s="48" t="n">
        <f aca="false">MIN(MAX((GU56*(1+GU$5/Setup!$C$36)+IF($V57=28,N($F57),0))-CY57,0),MAX($P57-SUM(DV57:EV57),0))</f>
        <v>0</v>
      </c>
      <c r="EX57" s="48" t="n">
        <f aca="false">MIN(MAX((GV56*(1+GV$5/Setup!$C$36)+IF($V57=29,N($F57),0))-CZ57,0),MAX($P57-SUM(DV57:EW57),0))</f>
        <v>0</v>
      </c>
      <c r="EY57" s="48" t="n">
        <f aca="false">MIN(MAX((GW56*(1+GW$5/Setup!$C$36)+IF($V57=30,N($F57),0))-DA57,0),MAX($P57-SUM(DV57:EX57),0))</f>
        <v>0</v>
      </c>
      <c r="EZ57" s="48" t="n">
        <f aca="false">MIN(MAX((GX56*(1+GX$5/Setup!$C$36)+IF($V57=31,N($F57),0))-DB57,0),MAX($P57-SUM(DV57:EY57),0))</f>
        <v>0</v>
      </c>
      <c r="FA57" s="48" t="n">
        <f aca="false">MIN(MAX((GY56*(1+GY$5/Setup!$C$36)+IF($V57=32,N($F57),0))-DC57,0),MAX($P57-SUM(DV57:EZ57),0))</f>
        <v>0</v>
      </c>
      <c r="FB57" s="48" t="n">
        <f aca="false">MIN(MAX((GZ56*(1+GZ$5/Setup!$C$36)+IF($V57=33,N($F57),0))-DD57,0),MAX($P57-SUM(DV57:FA57),0))</f>
        <v>0</v>
      </c>
      <c r="FC57" s="48" t="n">
        <f aca="false">MIN(MAX((HA56*(1+HA$5/Setup!$C$36)+IF($V57=34,N($F57),0))-DE57,0),MAX($P57-SUM(DV57:FB57),0))</f>
        <v>0</v>
      </c>
      <c r="FD57" s="48" t="n">
        <f aca="false">MIN(MAX((HB56*(1+HB$5/Setup!$C$36)+IF($V57=35,N($F57),0))-DF57,0),MAX($P57-SUM(DV57:FC57),0))</f>
        <v>0</v>
      </c>
      <c r="FE57" s="48" t="n">
        <f aca="false">MIN(MAX((HC56*(1+HC$5/Setup!$C$36)+IF($V57=36,N($F57),0))-DG57,0),MAX($P57-SUM(DV57:FD57),0))</f>
        <v>0</v>
      </c>
      <c r="FF57" s="48" t="n">
        <f aca="false">MIN(MAX((HD56*(1+HD$5/Setup!$C$36)+IF($V57=37,N($F57),0))-DH57,0),MAX($P57-SUM(DV57:FE57),0))</f>
        <v>0</v>
      </c>
      <c r="FG57" s="48" t="n">
        <f aca="false">MIN(MAX((HE56*(1+HE$5/Setup!$C$36)+IF($V57=38,N($F57),0))-DI57,0),MAX($P57-SUM(DV57:FF57),0))</f>
        <v>0</v>
      </c>
      <c r="FH57" s="48" t="n">
        <f aca="false">MIN(MAX((HF56*(1+HF$5/Setup!$C$36)+IF($V57=39,N($F57),0))-DJ57,0),MAX($P57-SUM(DV57:FG57),0))</f>
        <v>0</v>
      </c>
      <c r="FI57" s="48" t="n">
        <f aca="false">MIN(MAX((HG56*(1+HG$5/Setup!$C$36)+IF($V57=40,N($F57),0))-DK57,0),MAX($P57-SUM(DV57:FH57),0))</f>
        <v>0</v>
      </c>
      <c r="FJ57" s="48" t="n">
        <f aca="false">MIN(MAX((HH56*(1+HH$5/Setup!$C$36)+IF($V57=41,N($F57),0))-DL57,0),MAX($P57-SUM(DV57:FI57),0))</f>
        <v>0</v>
      </c>
      <c r="FK57" s="48" t="n">
        <f aca="false">MIN(MAX((HI56*(1+HI$5/Setup!$C$36)+IF($V57=42,N($F57),0))-DM57,0),MAX($P57-SUM(DV57:FJ57),0))</f>
        <v>0</v>
      </c>
      <c r="FL57" s="48" t="n">
        <f aca="false">MIN(MAX((HJ56*(1+HJ$5/Setup!$C$36)+IF($V57=43,N($F57),0))-DN57,0),MAX($P57-SUM(DV57:FK57),0))</f>
        <v>0</v>
      </c>
      <c r="FM57" s="48" t="n">
        <f aca="false">MIN(MAX((HK56*(1+HK$5/Setup!$C$36)+IF($V57=44,N($F57),0))-DO57,0),MAX($P57-SUM(DV57:FL57),0))</f>
        <v>0</v>
      </c>
      <c r="FN57" s="48" t="n">
        <f aca="false">MIN(MAX((HL56*(1+HL$5/Setup!$C$36)+IF($V57=45,N($F57),0))-DP57,0),MAX($P57-SUM(DV57:FM57),0))</f>
        <v>0</v>
      </c>
      <c r="FO57" s="48" t="n">
        <f aca="false">MIN(MAX((HM56*(1+HM$5/Setup!$C$36)+IF($V57=46,N($F57),0))-DQ57,0),MAX($P57-SUM(DV57:FN57),0))</f>
        <v>0</v>
      </c>
      <c r="FP57" s="48" t="n">
        <f aca="false">MIN(MAX((HN56*(1+HN$5/Setup!$C$36)+IF($V57=47,N($F57),0))-DR57,0),MAX($P57-SUM(DV57:FO57),0))</f>
        <v>0</v>
      </c>
      <c r="FQ57" s="48" t="n">
        <f aca="false">MIN(MAX((HO56*(1+HO$5/Setup!$C$36)+IF($V57=48,N($F57),0))-DS57,0),MAX($P57-SUM(DV57:FP57),0))</f>
        <v>0</v>
      </c>
      <c r="FR57" s="48" t="n">
        <f aca="false">MIN(MAX((HP56*(1+HP$5/Setup!$C$36)+IF($V57=49,N($F57),0))-DT57,0),MAX($P57-SUM(DV57:FQ57),0))</f>
        <v>0</v>
      </c>
      <c r="FS57" s="48" t="n">
        <f aca="false">MIN(MAX((HQ56*(1+HQ$5/Setup!$C$36)+IF($V57=50,N($F57),0))-DU57,0),MAX($P57-SUM(DV57:FR57),0))</f>
        <v>0</v>
      </c>
      <c r="FT57" s="48" t="n">
        <f aca="false">IF((FT56*(1+FT$5/Setup!$C$36)+IF($V57=1,N($F57),0))-BX57-DV57&lt;0.005,0,(FT56*(1+FT$5/Setup!$C$36)+IF($V57=1,N($F57),0))-BX57-DV57)</f>
        <v>0</v>
      </c>
      <c r="FU57" s="48" t="n">
        <f aca="false">IF((FU56*(1+FU$5/Setup!$C$36)+IF($V57=2,N($F57),0))-BY57-DW57&lt;0.005,0,(FU56*(1+FU$5/Setup!$C$36)+IF($V57=2,N($F57),0))-BY57-DW57)</f>
        <v>0</v>
      </c>
      <c r="FV57" s="48" t="n">
        <f aca="false">IF((FV56*(1+FV$5/Setup!$C$36)+IF($V57=3,N($F57),0))-BZ57-DX57&lt;0.005,0,(FV56*(1+FV$5/Setup!$C$36)+IF($V57=3,N($F57),0))-BZ57-DX57)</f>
        <v>0</v>
      </c>
      <c r="FW57" s="48" t="n">
        <f aca="false">IF((FW56*(1+FW$5/Setup!$C$36)+IF($V57=4,N($F57),0))-CA57-DY57&lt;0.005,0,(FW56*(1+FW$5/Setup!$C$36)+IF($V57=4,N($F57),0))-CA57-DY57)</f>
        <v>0</v>
      </c>
      <c r="FX57" s="48" t="n">
        <f aca="false">IF((FX56*(1+FX$5/Setup!$C$36)+IF($V57=5,N($F57),0))-CB57-DZ57&lt;0.005,0,(FX56*(1+FX$5/Setup!$C$36)+IF($V57=5,N($F57),0))-CB57-DZ57)</f>
        <v>0</v>
      </c>
      <c r="FY57" s="48" t="n">
        <f aca="false">IF((FY56*(1+FY$5/Setup!$C$36)+IF($V57=6,N($F57),0))-CC57-EA57&lt;0.005,0,(FY56*(1+FY$5/Setup!$C$36)+IF($V57=6,N($F57),0))-CC57-EA57)</f>
        <v>0</v>
      </c>
      <c r="FZ57" s="48" t="n">
        <f aca="false">IF((FZ56*(1+FZ$5/Setup!$C$36)+IF($V57=7,N($F57),0))-CD57-EB57&lt;0.005,0,(FZ56*(1+FZ$5/Setup!$C$36)+IF($V57=7,N($F57),0))-CD57-EB57)</f>
        <v>0</v>
      </c>
      <c r="GA57" s="48" t="n">
        <f aca="false">IF((GA56*(1+GA$5/Setup!$C$36)+IF($V57=8,N($F57),0))-CE57-EC57&lt;0.005,0,(GA56*(1+GA$5/Setup!$C$36)+IF($V57=8,N($F57),0))-CE57-EC57)</f>
        <v>0</v>
      </c>
      <c r="GB57" s="48" t="n">
        <f aca="false">IF((GB56*(1+GB$5/Setup!$C$36)+IF($V57=9,N($F57),0))-CF57-ED57&lt;0.005,0,(GB56*(1+GB$5/Setup!$C$36)+IF($V57=9,N($F57),0))-CF57-ED57)</f>
        <v>0</v>
      </c>
      <c r="GC57" s="48" t="n">
        <f aca="false">IF((GC56*(1+GC$5/Setup!$C$36)+IF($V57=10,N($F57),0))-CG57-EE57&lt;0.005,0,(GC56*(1+GC$5/Setup!$C$36)+IF($V57=10,N($F57),0))-CG57-EE57)</f>
        <v>0</v>
      </c>
      <c r="GD57" s="48" t="n">
        <f aca="false">IF((GD56*(1+GD$5/Setup!$C$36)+IF($V57=11,N($F57),0))-CH57-EF57&lt;0.005,0,(GD56*(1+GD$5/Setup!$C$36)+IF($V57=11,N($F57),0))-CH57-EF57)</f>
        <v>0</v>
      </c>
      <c r="GE57" s="48" t="n">
        <f aca="false">IF((GE56*(1+GE$5/Setup!$C$36)+IF($V57=12,N($F57),0))-CI57-EG57&lt;0.005,0,(GE56*(1+GE$5/Setup!$C$36)+IF($V57=12,N($F57),0))-CI57-EG57)</f>
        <v>0</v>
      </c>
      <c r="GF57" s="48" t="n">
        <f aca="false">IF((GF56*(1+GF$5/Setup!$C$36)+IF($V57=13,N($F57),0))-CJ57-EH57&lt;0.005,0,(GF56*(1+GF$5/Setup!$C$36)+IF($V57=13,N($F57),0))-CJ57-EH57)</f>
        <v>0</v>
      </c>
      <c r="GG57" s="48" t="n">
        <f aca="false">IF((GG56*(1+GG$5/Setup!$C$36)+IF($V57=14,N($F57),0))-CK57-EI57&lt;0.005,0,(GG56*(1+GG$5/Setup!$C$36)+IF($V57=14,N($F57),0))-CK57-EI57)</f>
        <v>0</v>
      </c>
      <c r="GH57" s="48" t="n">
        <f aca="false">IF((GH56*(1+GH$5/Setup!$C$36)+IF($V57=15,N($F57),0))-CL57-EJ57&lt;0.005,0,(GH56*(1+GH$5/Setup!$C$36)+IF($V57=15,N($F57),0))-CL57-EJ57)</f>
        <v>0</v>
      </c>
      <c r="GI57" s="48" t="n">
        <f aca="false">IF((GI56*(1+GI$5/Setup!$C$36)+IF($V57=16,N($F57),0))-CM57-EK57&lt;0.005,0,(GI56*(1+GI$5/Setup!$C$36)+IF($V57=16,N($F57),0))-CM57-EK57)</f>
        <v>0</v>
      </c>
      <c r="GJ57" s="48" t="n">
        <f aca="false">IF((GJ56*(1+GJ$5/Setup!$C$36)+IF($V57=17,N($F57),0))-CN57-EL57&lt;0.005,0,(GJ56*(1+GJ$5/Setup!$C$36)+IF($V57=17,N($F57),0))-CN57-EL57)</f>
        <v>0</v>
      </c>
      <c r="GK57" s="48" t="n">
        <f aca="false">IF((GK56*(1+GK$5/Setup!$C$36)+IF($V57=18,N($F57),0))-CO57-EM57&lt;0.005,0,(GK56*(1+GK$5/Setup!$C$36)+IF($V57=18,N($F57),0))-CO57-EM57)</f>
        <v>0</v>
      </c>
      <c r="GL57" s="48" t="n">
        <f aca="false">IF((GL56*(1+GL$5/Setup!$C$36)+IF($V57=19,N($F57),0))-CP57-EN57&lt;0.005,0,(GL56*(1+GL$5/Setup!$C$36)+IF($V57=19,N($F57),0))-CP57-EN57)</f>
        <v>0</v>
      </c>
      <c r="GM57" s="48" t="n">
        <f aca="false">IF((GM56*(1+GM$5/Setup!$C$36)+IF($V57=20,N($F57),0))-CQ57-EO57&lt;0.005,0,(GM56*(1+GM$5/Setup!$C$36)+IF($V57=20,N($F57),0))-CQ57-EO57)</f>
        <v>0</v>
      </c>
      <c r="GN57" s="48" t="n">
        <f aca="false">IF((GN56*(1+GN$5/Setup!$C$36)+IF($V57=21,N($F57),0))-CR57-EP57&lt;0.005,0,(GN56*(1+GN$5/Setup!$C$36)+IF($V57=21,N($F57),0))-CR57-EP57)</f>
        <v>0</v>
      </c>
      <c r="GO57" s="48" t="n">
        <f aca="false">IF((GO56*(1+GO$5/Setup!$C$36)+IF($V57=22,N($F57),0))-CS57-EQ57&lt;0.005,0,(GO56*(1+GO$5/Setup!$C$36)+IF($V57=22,N($F57),0))-CS57-EQ57)</f>
        <v>0</v>
      </c>
      <c r="GP57" s="48" t="n">
        <f aca="false">IF((GP56*(1+GP$5/Setup!$C$36)+IF($V57=23,N($F57),0))-CT57-ER57&lt;0.005,0,(GP56*(1+GP$5/Setup!$C$36)+IF($V57=23,N($F57),0))-CT57-ER57)</f>
        <v>0</v>
      </c>
      <c r="GQ57" s="48" t="n">
        <f aca="false">IF((GQ56*(1+GQ$5/Setup!$C$36)+IF($V57=24,N($F57),0))-CU57-ES57&lt;0.005,0,(GQ56*(1+GQ$5/Setup!$C$36)+IF($V57=24,N($F57),0))-CU57-ES57)</f>
        <v>0</v>
      </c>
      <c r="GR57" s="48" t="n">
        <f aca="false">IF((GR56*(1+GR$5/Setup!$C$36)+IF($V57=25,N($F57),0))-CV57-ET57&lt;0.005,0,(GR56*(1+GR$5/Setup!$C$36)+IF($V57=25,N($F57),0))-CV57-ET57)</f>
        <v>0</v>
      </c>
      <c r="GS57" s="48" t="n">
        <f aca="false">IF((GS56*(1+GS$5/Setup!$C$36)+IF($V57=26,N($F57),0))-CW57-EU57&lt;0.005,0,(GS56*(1+GS$5/Setup!$C$36)+IF($V57=26,N($F57),0))-CW57-EU57)</f>
        <v>0</v>
      </c>
      <c r="GT57" s="48" t="n">
        <f aca="false">IF((GT56*(1+GT$5/Setup!$C$36)+IF($V57=27,N($F57),0))-CX57-EV57&lt;0.005,0,(GT56*(1+GT$5/Setup!$C$36)+IF($V57=27,N($F57),0))-CX57-EV57)</f>
        <v>0</v>
      </c>
      <c r="GU57" s="48" t="n">
        <f aca="false">IF((GU56*(1+GU$5/Setup!$C$36)+IF($V57=28,N($F57),0))-CY57-EW57&lt;0.005,0,(GU56*(1+GU$5/Setup!$C$36)+IF($V57=28,N($F57),0))-CY57-EW57)</f>
        <v>0</v>
      </c>
      <c r="GV57" s="48" t="n">
        <f aca="false">IF((GV56*(1+GV$5/Setup!$C$36)+IF($V57=29,N($F57),0))-CZ57-EX57&lt;0.005,0,(GV56*(1+GV$5/Setup!$C$36)+IF($V57=29,N($F57),0))-CZ57-EX57)</f>
        <v>0</v>
      </c>
      <c r="GW57" s="48" t="n">
        <f aca="false">IF((GW56*(1+GW$5/Setup!$C$36)+IF($V57=30,N($F57),0))-DA57-EY57&lt;0.005,0,(GW56*(1+GW$5/Setup!$C$36)+IF($V57=30,N($F57),0))-DA57-EY57)</f>
        <v>0</v>
      </c>
      <c r="GX57" s="48" t="n">
        <f aca="false">IF((GX56*(1+GX$5/Setup!$C$36)+IF($V57=31,N($F57),0))-DB57-EZ57&lt;0.005,0,(GX56*(1+GX$5/Setup!$C$36)+IF($V57=31,N($F57),0))-DB57-EZ57)</f>
        <v>0</v>
      </c>
      <c r="GY57" s="48" t="n">
        <f aca="false">IF((GY56*(1+GY$5/Setup!$C$36)+IF($V57=32,N($F57),0))-DC57-FA57&lt;0.005,0,(GY56*(1+GY$5/Setup!$C$36)+IF($V57=32,N($F57),0))-DC57-FA57)</f>
        <v>0</v>
      </c>
      <c r="GZ57" s="48" t="n">
        <f aca="false">IF((GZ56*(1+GZ$5/Setup!$C$36)+IF($V57=33,N($F57),0))-DD57-FB57&lt;0.005,0,(GZ56*(1+GZ$5/Setup!$C$36)+IF($V57=33,N($F57),0))-DD57-FB57)</f>
        <v>0</v>
      </c>
      <c r="HA57" s="48" t="n">
        <f aca="false">IF((HA56*(1+HA$5/Setup!$C$36)+IF($V57=34,N($F57),0))-DE57-FC57&lt;0.005,0,(HA56*(1+HA$5/Setup!$C$36)+IF($V57=34,N($F57),0))-DE57-FC57)</f>
        <v>0</v>
      </c>
      <c r="HB57" s="48" t="n">
        <f aca="false">IF((HB56*(1+HB$5/Setup!$C$36)+IF($V57=35,N($F57),0))-DF57-FD57&lt;0.005,0,(HB56*(1+HB$5/Setup!$C$36)+IF($V57=35,N($F57),0))-DF57-FD57)</f>
        <v>0</v>
      </c>
      <c r="HC57" s="48" t="n">
        <f aca="false">IF((HC56*(1+HC$5/Setup!$C$36)+IF($V57=36,N($F57),0))-DG57-FE57&lt;0.005,0,(HC56*(1+HC$5/Setup!$C$36)+IF($V57=36,N($F57),0))-DG57-FE57)</f>
        <v>0</v>
      </c>
      <c r="HD57" s="48" t="n">
        <f aca="false">IF((HD56*(1+HD$5/Setup!$C$36)+IF($V57=37,N($F57),0))-DH57-FF57&lt;0.005,0,(HD56*(1+HD$5/Setup!$C$36)+IF($V57=37,N($F57),0))-DH57-FF57)</f>
        <v>0</v>
      </c>
      <c r="HE57" s="48" t="n">
        <f aca="false">IF((HE56*(1+HE$5/Setup!$C$36)+IF($V57=38,N($F57),0))-DI57-FG57&lt;0.005,0,(HE56*(1+HE$5/Setup!$C$36)+IF($V57=38,N($F57),0))-DI57-FG57)</f>
        <v>0</v>
      </c>
      <c r="HF57" s="48" t="n">
        <f aca="false">IF((HF56*(1+HF$5/Setup!$C$36)+IF($V57=39,N($F57),0))-DJ57-FH57&lt;0.005,0,(HF56*(1+HF$5/Setup!$C$36)+IF($V57=39,N($F57),0))-DJ57-FH57)</f>
        <v>0</v>
      </c>
      <c r="HG57" s="48" t="n">
        <f aca="false">IF((HG56*(1+HG$5/Setup!$C$36)+IF($V57=40,N($F57),0))-DK57-FI57&lt;0.005,0,(HG56*(1+HG$5/Setup!$C$36)+IF($V57=40,N($F57),0))-DK57-FI57)</f>
        <v>0</v>
      </c>
      <c r="HH57" s="48" t="n">
        <f aca="false">IF((HH56*(1+HH$5/Setup!$C$36)+IF($V57=41,N($F57),0))-DL57-FJ57&lt;0.005,0,(HH56*(1+HH$5/Setup!$C$36)+IF($V57=41,N($F57),0))-DL57-FJ57)</f>
        <v>0</v>
      </c>
      <c r="HI57" s="48" t="n">
        <f aca="false">IF((HI56*(1+HI$5/Setup!$C$36)+IF($V57=42,N($F57),0))-DM57-FK57&lt;0.005,0,(HI56*(1+HI$5/Setup!$C$36)+IF($V57=42,N($F57),0))-DM57-FK57)</f>
        <v>0</v>
      </c>
      <c r="HJ57" s="48" t="n">
        <f aca="false">IF((HJ56*(1+HJ$5/Setup!$C$36)+IF($V57=43,N($F57),0))-DN57-FL57&lt;0.005,0,(HJ56*(1+HJ$5/Setup!$C$36)+IF($V57=43,N($F57),0))-DN57-FL57)</f>
        <v>0</v>
      </c>
      <c r="HK57" s="48" t="n">
        <f aca="false">IF((HK56*(1+HK$5/Setup!$C$36)+IF($V57=44,N($F57),0))-DO57-FM57&lt;0.005,0,(HK56*(1+HK$5/Setup!$C$36)+IF($V57=44,N($F57),0))-DO57-FM57)</f>
        <v>0</v>
      </c>
      <c r="HL57" s="48" t="n">
        <f aca="false">IF((HL56*(1+HL$5/Setup!$C$36)+IF($V57=45,N($F57),0))-DP57-FN57&lt;0.005,0,(HL56*(1+HL$5/Setup!$C$36)+IF($V57=45,N($F57),0))-DP57-FN57)</f>
        <v>0</v>
      </c>
      <c r="HM57" s="48" t="n">
        <f aca="false">IF((HM56*(1+HM$5/Setup!$C$36)+IF($V57=46,N($F57),0))-DQ57-FO57&lt;0.005,0,(HM56*(1+HM$5/Setup!$C$36)+IF($V57=46,N($F57),0))-DQ57-FO57)</f>
        <v>0</v>
      </c>
      <c r="HN57" s="48" t="n">
        <f aca="false">IF((HN56*(1+HN$5/Setup!$C$36)+IF($V57=47,N($F57),0))-DR57-FP57&lt;0.005,0,(HN56*(1+HN$5/Setup!$C$36)+IF($V57=47,N($F57),0))-DR57-FP57)</f>
        <v>0</v>
      </c>
      <c r="HO57" s="48" t="n">
        <f aca="false">IF((HO56*(1+HO$5/Setup!$C$36)+IF($V57=48,N($F57),0))-DS57-FQ57&lt;0.005,0,(HO56*(1+HO$5/Setup!$C$36)+IF($V57=48,N($F57),0))-DS57-FQ57)</f>
        <v>0</v>
      </c>
      <c r="HP57" s="48" t="n">
        <f aca="false">IF((HP56*(1+HP$5/Setup!$C$36)+IF($V57=49,N($F57),0))-DT57-FR57&lt;0.005,0,(HP56*(1+HP$5/Setup!$C$36)+IF($V57=49,N($F57),0))-DT57-FR57)</f>
        <v>0</v>
      </c>
      <c r="HQ57" s="48" t="n">
        <f aca="false">IF((HQ56*(1+HQ$5/Setup!$C$36)+IF($V57=50,N($F57),0))-DU57-FS57&lt;0.005,0,(HQ56*(1+HQ$5/Setup!$C$36)+IF($V57=50,N($F57),0))-DU57-FS57)</f>
        <v>0</v>
      </c>
    </row>
    <row r="58" customFormat="false" ht="15" hidden="false" customHeight="false" outlineLevel="0" collapsed="false">
      <c r="A58" s="44" t="n">
        <v>50</v>
      </c>
      <c r="B58" s="45" t="n">
        <f aca="false">IF(Setup!$C$7="Every month",EDATE(Setup!$C$8,($A58-1)),IF(Setup!$C$7="Twice a month",DATE(YEAR(Setup!$C$8),MONTH(Setup!$C$8)+INT((($A58-1)+Setup!$C$41)/2),MIN(IF(MOD(($A58-1)+Setup!$C$41,2)=0,Setup!$C$39,Setup!$C$40),DAY(EOMONTH(DATE(YEAR(Setup!$C$8),MONTH(Setup!$C$8)+INT((($A58-1)+Setup!$C$41)/2),1),0)))),Setup!$C$8+($A58-1)*IF(Setup!$C$7="Every week",7,14)))</f>
        <v>47011</v>
      </c>
      <c r="C58" s="45" t="n">
        <f aca="false">IF(Setup!$C$7="Every month",EDATE(Setup!$C$8,$A58),IF(Setup!$C$7="Twice a month",DATE(YEAR(Setup!$C$8),MONTH(Setup!$C$8)+INT(($A58+Setup!$C$41)/2),MIN(IF(MOD($A58+Setup!$C$41,2)=0,Setup!$C$39,Setup!$C$40),DAY(EOMONTH(DATE(YEAR(Setup!$C$8),MONTH(Setup!$C$8)+INT(($A58+Setup!$C$41)/2),1),0)))),Setup!$C$8+$A58*IF(Setup!$C$7="Every week",7,14)))</f>
        <v>47025</v>
      </c>
      <c r="D58" s="46"/>
      <c r="E58" s="47"/>
      <c r="F58" s="47"/>
      <c r="G58" s="47"/>
      <c r="H58" s="47"/>
      <c r="I58" s="48" t="n">
        <f aca="false">N(Setup!$C$11)+N(E58)</f>
        <v>100</v>
      </c>
      <c r="J58" s="48" t="n">
        <f aca="false">MIN(Setup!$C$37,MAX(I58,0))</f>
        <v>9.23076923076923</v>
      </c>
      <c r="K58" s="48" t="n">
        <f aca="false">MIN(MAX(N(Setup!$C$14)-L57,0),MAX(I58-J58,0))</f>
        <v>0</v>
      </c>
      <c r="L58" s="48" t="n">
        <f aca="false">L57+K58-N(G58)</f>
        <v>500</v>
      </c>
      <c r="M58" s="48" t="n">
        <f aca="false">M57+J58-N(H58)</f>
        <v>461.538461538461</v>
      </c>
      <c r="N58" s="48" t="n">
        <f aca="false">SUM(BX58:DU58)</f>
        <v>0</v>
      </c>
      <c r="O58" s="48" t="n">
        <f aca="false">SUM(Z58:BW58)-N58</f>
        <v>40</v>
      </c>
      <c r="P58" s="48" t="n">
        <f aca="false">MAX(I58-J58-K58,0)+O58</f>
        <v>130.769230769231</v>
      </c>
      <c r="Q58" s="48" t="n">
        <f aca="false">SUM(DV58:FS58)</f>
        <v>0</v>
      </c>
      <c r="R58" s="49" t="n">
        <f aca="false">N58+J58+K58+Q58</f>
        <v>9.23076923076923</v>
      </c>
      <c r="S58" s="48" t="n">
        <f aca="false">T58-T57-N(F58)+N58+Q58</f>
        <v>0</v>
      </c>
      <c r="T58" s="49" t="n">
        <f aca="false">SUM(FT58:HQ58)</f>
        <v>0</v>
      </c>
      <c r="U58" s="44" t="str">
        <f aca="false">IF(T57&lt;0.005,"",INDEX(Helpers!$C$2:$C$51,IF(_xlfn.MINIFS($DV$6:$FS$6,DV58:FS58,"&gt;0.005")=0,V58,_xlfn.MINIFS($DV$6:$FS$6,DV58:FS58,"&gt;0.005"))))</f>
        <v/>
      </c>
      <c r="V58" s="44" t="n">
        <f aca="false">IF(_xlfn.MINIFS($FT$6:$HQ$6,FT57:HQ57,"&gt;0.005")=0,1,_xlfn.MINIFS($FT$6:$HQ$6,FT57:HQ57,"&gt;0.005"))</f>
        <v>1</v>
      </c>
      <c r="W58" s="44" t="n">
        <f aca="false">IF(AND(D58&lt;&gt;"Paid",T57&gt;0.005),1,0)</f>
        <v>0</v>
      </c>
      <c r="X58" s="48" t="n">
        <f aca="false">SUMPRODUCT(((Helpers!$G$2:$G$51*(1+(Helpers!$D$2:$D$51+0.000000001)/12)^(($B58-Setup!$C$8)/(365.25/12))-Helpers!$E$2:$E$51*((1+(Helpers!$D$2:$D$51+0.000000001)/12)^(($B58-Setup!$C$8)/(365.25/12))-1)/((Helpers!$D$2:$D$51+0.000000001)/12))&gt;0)*(Helpers!$G$2:$G$51*(1+(Helpers!$D$2:$D$51+0.000000001)/12)^(($B58-Setup!$C$8)/(365.25/12))-Helpers!$E$2:$E$51*((1+(Helpers!$D$2:$D$51+0.000000001)/12)^(($B58-Setup!$C$8)/(365.25/12))-1)/((Helpers!$D$2:$D$51+0.000000001)/12)))</f>
        <v>693.303472045909</v>
      </c>
      <c r="Y58" s="48"/>
      <c r="Z58" s="48" t="n">
        <f aca="false">IF(OR(N(Z$5)=0,Z$6=""),0,Z$5*((DATE(YEAR($B58),MONTH($B58),MIN(Z$6,DAY(EOMONTH($B58,0))))&gt;=$B58)*(DATE(YEAR($B58),MONTH($B58),MIN(Z$6,DAY(EOMONTH($B58,0))))&lt;$C58)+(DATE(YEAR($B58),MONTH($B58)+1,MIN(Z$6,DAY(EOMONTH($B58,1))))&gt;=$B58)*(DATE(YEAR($B58),MONTH($B58)+1,MIN(Z$6,DAY(EOMONTH($B58,1))))&lt;$C58)))</f>
        <v>0</v>
      </c>
      <c r="AA58" s="48" t="n">
        <f aca="false">IF(OR(N(AA$5)=0,AA$6=""),0,AA$5*((DATE(YEAR($B58),MONTH($B58),MIN(AA$6,DAY(EOMONTH($B58,0))))&gt;=$B58)*(DATE(YEAR($B58),MONTH($B58),MIN(AA$6,DAY(EOMONTH($B58,0))))&lt;$C58)+(DATE(YEAR($B58),MONTH($B58)+1,MIN(AA$6,DAY(EOMONTH($B58,1))))&gt;=$B58)*(DATE(YEAR($B58),MONTH($B58)+1,MIN(AA$6,DAY(EOMONTH($B58,1))))&lt;$C58)))</f>
        <v>40</v>
      </c>
      <c r="AB58" s="48" t="n">
        <f aca="false">IF(OR(N(AB$5)=0,AB$6=""),0,AB$5*((DATE(YEAR($B58),MONTH($B58),MIN(AB$6,DAY(EOMONTH($B58,0))))&gt;=$B58)*(DATE(YEAR($B58),MONTH($B58),MIN(AB$6,DAY(EOMONTH($B58,0))))&lt;$C58)+(DATE(YEAR($B58),MONTH($B58)+1,MIN(AB$6,DAY(EOMONTH($B58,1))))&gt;=$B58)*(DATE(YEAR($B58),MONTH($B58)+1,MIN(AB$6,DAY(EOMONTH($B58,1))))&lt;$C58)))</f>
        <v>0</v>
      </c>
      <c r="AC58" s="48" t="n">
        <f aca="false">IF(OR(N(AC$5)=0,AC$6=""),0,AC$5*((DATE(YEAR($B58),MONTH($B58),MIN(AC$6,DAY(EOMONTH($B58,0))))&gt;=$B58)*(DATE(YEAR($B58),MONTH($B58),MIN(AC$6,DAY(EOMONTH($B58,0))))&lt;$C58)+(DATE(YEAR($B58),MONTH($B58)+1,MIN(AC$6,DAY(EOMONTH($B58,1))))&gt;=$B58)*(DATE(YEAR($B58),MONTH($B58)+1,MIN(AC$6,DAY(EOMONTH($B58,1))))&lt;$C58)))</f>
        <v>0</v>
      </c>
      <c r="AD58" s="48" t="n">
        <f aca="false">IF(OR(N(AD$5)=0,AD$6=""),0,AD$5*((DATE(YEAR($B58),MONTH($B58),MIN(AD$6,DAY(EOMONTH($B58,0))))&gt;=$B58)*(DATE(YEAR($B58),MONTH($B58),MIN(AD$6,DAY(EOMONTH($B58,0))))&lt;$C58)+(DATE(YEAR($B58),MONTH($B58)+1,MIN(AD$6,DAY(EOMONTH($B58,1))))&gt;=$B58)*(DATE(YEAR($B58),MONTH($B58)+1,MIN(AD$6,DAY(EOMONTH($B58,1))))&lt;$C58)))</f>
        <v>0</v>
      </c>
      <c r="AE58" s="48" t="n">
        <f aca="false">IF(OR(N(AE$5)=0,AE$6=""),0,AE$5*((DATE(YEAR($B58),MONTH($B58),MIN(AE$6,DAY(EOMONTH($B58,0))))&gt;=$B58)*(DATE(YEAR($B58),MONTH($B58),MIN(AE$6,DAY(EOMONTH($B58,0))))&lt;$C58)+(DATE(YEAR($B58),MONTH($B58)+1,MIN(AE$6,DAY(EOMONTH($B58,1))))&gt;=$B58)*(DATE(YEAR($B58),MONTH($B58)+1,MIN(AE$6,DAY(EOMONTH($B58,1))))&lt;$C58)))</f>
        <v>0</v>
      </c>
      <c r="AF58" s="48" t="n">
        <f aca="false">IF(OR(N(AF$5)=0,AF$6=""),0,AF$5*((DATE(YEAR($B58),MONTH($B58),MIN(AF$6,DAY(EOMONTH($B58,0))))&gt;=$B58)*(DATE(YEAR($B58),MONTH($B58),MIN(AF$6,DAY(EOMONTH($B58,0))))&lt;$C58)+(DATE(YEAR($B58),MONTH($B58)+1,MIN(AF$6,DAY(EOMONTH($B58,1))))&gt;=$B58)*(DATE(YEAR($B58),MONTH($B58)+1,MIN(AF$6,DAY(EOMONTH($B58,1))))&lt;$C58)))</f>
        <v>0</v>
      </c>
      <c r="AG58" s="48" t="n">
        <f aca="false">IF(OR(N(AG$5)=0,AG$6=""),0,AG$5*((DATE(YEAR($B58),MONTH($B58),MIN(AG$6,DAY(EOMONTH($B58,0))))&gt;=$B58)*(DATE(YEAR($B58),MONTH($B58),MIN(AG$6,DAY(EOMONTH($B58,0))))&lt;$C58)+(DATE(YEAR($B58),MONTH($B58)+1,MIN(AG$6,DAY(EOMONTH($B58,1))))&gt;=$B58)*(DATE(YEAR($B58),MONTH($B58)+1,MIN(AG$6,DAY(EOMONTH($B58,1))))&lt;$C58)))</f>
        <v>0</v>
      </c>
      <c r="AH58" s="48" t="n">
        <f aca="false">IF(OR(N(AH$5)=0,AH$6=""),0,AH$5*((DATE(YEAR($B58),MONTH($B58),MIN(AH$6,DAY(EOMONTH($B58,0))))&gt;=$B58)*(DATE(YEAR($B58),MONTH($B58),MIN(AH$6,DAY(EOMONTH($B58,0))))&lt;$C58)+(DATE(YEAR($B58),MONTH($B58)+1,MIN(AH$6,DAY(EOMONTH($B58,1))))&gt;=$B58)*(DATE(YEAR($B58),MONTH($B58)+1,MIN(AH$6,DAY(EOMONTH($B58,1))))&lt;$C58)))</f>
        <v>0</v>
      </c>
      <c r="AI58" s="48" t="n">
        <f aca="false">IF(OR(N(AI$5)=0,AI$6=""),0,AI$5*((DATE(YEAR($B58),MONTH($B58),MIN(AI$6,DAY(EOMONTH($B58,0))))&gt;=$B58)*(DATE(YEAR($B58),MONTH($B58),MIN(AI$6,DAY(EOMONTH($B58,0))))&lt;$C58)+(DATE(YEAR($B58),MONTH($B58)+1,MIN(AI$6,DAY(EOMONTH($B58,1))))&gt;=$B58)*(DATE(YEAR($B58),MONTH($B58)+1,MIN(AI$6,DAY(EOMONTH($B58,1))))&lt;$C58)))</f>
        <v>0</v>
      </c>
      <c r="AJ58" s="48" t="n">
        <f aca="false">IF(OR(N(AJ$5)=0,AJ$6=""),0,AJ$5*((DATE(YEAR($B58),MONTH($B58),MIN(AJ$6,DAY(EOMONTH($B58,0))))&gt;=$B58)*(DATE(YEAR($B58),MONTH($B58),MIN(AJ$6,DAY(EOMONTH($B58,0))))&lt;$C58)+(DATE(YEAR($B58),MONTH($B58)+1,MIN(AJ$6,DAY(EOMONTH($B58,1))))&gt;=$B58)*(DATE(YEAR($B58),MONTH($B58)+1,MIN(AJ$6,DAY(EOMONTH($B58,1))))&lt;$C58)))</f>
        <v>0</v>
      </c>
      <c r="AK58" s="48" t="n">
        <f aca="false">IF(OR(N(AK$5)=0,AK$6=""),0,AK$5*((DATE(YEAR($B58),MONTH($B58),MIN(AK$6,DAY(EOMONTH($B58,0))))&gt;=$B58)*(DATE(YEAR($B58),MONTH($B58),MIN(AK$6,DAY(EOMONTH($B58,0))))&lt;$C58)+(DATE(YEAR($B58),MONTH($B58)+1,MIN(AK$6,DAY(EOMONTH($B58,1))))&gt;=$B58)*(DATE(YEAR($B58),MONTH($B58)+1,MIN(AK$6,DAY(EOMONTH($B58,1))))&lt;$C58)))</f>
        <v>0</v>
      </c>
      <c r="AL58" s="48" t="n">
        <f aca="false">IF(OR(N(AL$5)=0,AL$6=""),0,AL$5*((DATE(YEAR($B58),MONTH($B58),MIN(AL$6,DAY(EOMONTH($B58,0))))&gt;=$B58)*(DATE(YEAR($B58),MONTH($B58),MIN(AL$6,DAY(EOMONTH($B58,0))))&lt;$C58)+(DATE(YEAR($B58),MONTH($B58)+1,MIN(AL$6,DAY(EOMONTH($B58,1))))&gt;=$B58)*(DATE(YEAR($B58),MONTH($B58)+1,MIN(AL$6,DAY(EOMONTH($B58,1))))&lt;$C58)))</f>
        <v>0</v>
      </c>
      <c r="AM58" s="48" t="n">
        <f aca="false">IF(OR(N(AM$5)=0,AM$6=""),0,AM$5*((DATE(YEAR($B58),MONTH($B58),MIN(AM$6,DAY(EOMONTH($B58,0))))&gt;=$B58)*(DATE(YEAR($B58),MONTH($B58),MIN(AM$6,DAY(EOMONTH($B58,0))))&lt;$C58)+(DATE(YEAR($B58),MONTH($B58)+1,MIN(AM$6,DAY(EOMONTH($B58,1))))&gt;=$B58)*(DATE(YEAR($B58),MONTH($B58)+1,MIN(AM$6,DAY(EOMONTH($B58,1))))&lt;$C58)))</f>
        <v>0</v>
      </c>
      <c r="AN58" s="48" t="n">
        <f aca="false">IF(OR(N(AN$5)=0,AN$6=""),0,AN$5*((DATE(YEAR($B58),MONTH($B58),MIN(AN$6,DAY(EOMONTH($B58,0))))&gt;=$B58)*(DATE(YEAR($B58),MONTH($B58),MIN(AN$6,DAY(EOMONTH($B58,0))))&lt;$C58)+(DATE(YEAR($B58),MONTH($B58)+1,MIN(AN$6,DAY(EOMONTH($B58,1))))&gt;=$B58)*(DATE(YEAR($B58),MONTH($B58)+1,MIN(AN$6,DAY(EOMONTH($B58,1))))&lt;$C58)))</f>
        <v>0</v>
      </c>
      <c r="AO58" s="48" t="n">
        <f aca="false">IF(OR(N(AO$5)=0,AO$6=""),0,AO$5*((DATE(YEAR($B58),MONTH($B58),MIN(AO$6,DAY(EOMONTH($B58,0))))&gt;=$B58)*(DATE(YEAR($B58),MONTH($B58),MIN(AO$6,DAY(EOMONTH($B58,0))))&lt;$C58)+(DATE(YEAR($B58),MONTH($B58)+1,MIN(AO$6,DAY(EOMONTH($B58,1))))&gt;=$B58)*(DATE(YEAR($B58),MONTH($B58)+1,MIN(AO$6,DAY(EOMONTH($B58,1))))&lt;$C58)))</f>
        <v>0</v>
      </c>
      <c r="AP58" s="48" t="n">
        <f aca="false">IF(OR(N(AP$5)=0,AP$6=""),0,AP$5*((DATE(YEAR($B58),MONTH($B58),MIN(AP$6,DAY(EOMONTH($B58,0))))&gt;=$B58)*(DATE(YEAR($B58),MONTH($B58),MIN(AP$6,DAY(EOMONTH($B58,0))))&lt;$C58)+(DATE(YEAR($B58),MONTH($B58)+1,MIN(AP$6,DAY(EOMONTH($B58,1))))&gt;=$B58)*(DATE(YEAR($B58),MONTH($B58)+1,MIN(AP$6,DAY(EOMONTH($B58,1))))&lt;$C58)))</f>
        <v>0</v>
      </c>
      <c r="AQ58" s="48" t="n">
        <f aca="false">IF(OR(N(AQ$5)=0,AQ$6=""),0,AQ$5*((DATE(YEAR($B58),MONTH($B58),MIN(AQ$6,DAY(EOMONTH($B58,0))))&gt;=$B58)*(DATE(YEAR($B58),MONTH($B58),MIN(AQ$6,DAY(EOMONTH($B58,0))))&lt;$C58)+(DATE(YEAR($B58),MONTH($B58)+1,MIN(AQ$6,DAY(EOMONTH($B58,1))))&gt;=$B58)*(DATE(YEAR($B58),MONTH($B58)+1,MIN(AQ$6,DAY(EOMONTH($B58,1))))&lt;$C58)))</f>
        <v>0</v>
      </c>
      <c r="AR58" s="48" t="n">
        <f aca="false">IF(OR(N(AR$5)=0,AR$6=""),0,AR$5*((DATE(YEAR($B58),MONTH($B58),MIN(AR$6,DAY(EOMONTH($B58,0))))&gt;=$B58)*(DATE(YEAR($B58),MONTH($B58),MIN(AR$6,DAY(EOMONTH($B58,0))))&lt;$C58)+(DATE(YEAR($B58),MONTH($B58)+1,MIN(AR$6,DAY(EOMONTH($B58,1))))&gt;=$B58)*(DATE(YEAR($B58),MONTH($B58)+1,MIN(AR$6,DAY(EOMONTH($B58,1))))&lt;$C58)))</f>
        <v>0</v>
      </c>
      <c r="AS58" s="48" t="n">
        <f aca="false">IF(OR(N(AS$5)=0,AS$6=""),0,AS$5*((DATE(YEAR($B58),MONTH($B58),MIN(AS$6,DAY(EOMONTH($B58,0))))&gt;=$B58)*(DATE(YEAR($B58),MONTH($B58),MIN(AS$6,DAY(EOMONTH($B58,0))))&lt;$C58)+(DATE(YEAR($B58),MONTH($B58)+1,MIN(AS$6,DAY(EOMONTH($B58,1))))&gt;=$B58)*(DATE(YEAR($B58),MONTH($B58)+1,MIN(AS$6,DAY(EOMONTH($B58,1))))&lt;$C58)))</f>
        <v>0</v>
      </c>
      <c r="AT58" s="48" t="n">
        <f aca="false">IF(OR(N(AT$5)=0,AT$6=""),0,AT$5*((DATE(YEAR($B58),MONTH($B58),MIN(AT$6,DAY(EOMONTH($B58,0))))&gt;=$B58)*(DATE(YEAR($B58),MONTH($B58),MIN(AT$6,DAY(EOMONTH($B58,0))))&lt;$C58)+(DATE(YEAR($B58),MONTH($B58)+1,MIN(AT$6,DAY(EOMONTH($B58,1))))&gt;=$B58)*(DATE(YEAR($B58),MONTH($B58)+1,MIN(AT$6,DAY(EOMONTH($B58,1))))&lt;$C58)))</f>
        <v>0</v>
      </c>
      <c r="AU58" s="48" t="n">
        <f aca="false">IF(OR(N(AU$5)=0,AU$6=""),0,AU$5*((DATE(YEAR($B58),MONTH($B58),MIN(AU$6,DAY(EOMONTH($B58,0))))&gt;=$B58)*(DATE(YEAR($B58),MONTH($B58),MIN(AU$6,DAY(EOMONTH($B58,0))))&lt;$C58)+(DATE(YEAR($B58),MONTH($B58)+1,MIN(AU$6,DAY(EOMONTH($B58,1))))&gt;=$B58)*(DATE(YEAR($B58),MONTH($B58)+1,MIN(AU$6,DAY(EOMONTH($B58,1))))&lt;$C58)))</f>
        <v>0</v>
      </c>
      <c r="AV58" s="48" t="n">
        <f aca="false">IF(OR(N(AV$5)=0,AV$6=""),0,AV$5*((DATE(YEAR($B58),MONTH($B58),MIN(AV$6,DAY(EOMONTH($B58,0))))&gt;=$B58)*(DATE(YEAR($B58),MONTH($B58),MIN(AV$6,DAY(EOMONTH($B58,0))))&lt;$C58)+(DATE(YEAR($B58),MONTH($B58)+1,MIN(AV$6,DAY(EOMONTH($B58,1))))&gt;=$B58)*(DATE(YEAR($B58),MONTH($B58)+1,MIN(AV$6,DAY(EOMONTH($B58,1))))&lt;$C58)))</f>
        <v>0</v>
      </c>
      <c r="AW58" s="48" t="n">
        <f aca="false">IF(OR(N(AW$5)=0,AW$6=""),0,AW$5*((DATE(YEAR($B58),MONTH($B58),MIN(AW$6,DAY(EOMONTH($B58,0))))&gt;=$B58)*(DATE(YEAR($B58),MONTH($B58),MIN(AW$6,DAY(EOMONTH($B58,0))))&lt;$C58)+(DATE(YEAR($B58),MONTH($B58)+1,MIN(AW$6,DAY(EOMONTH($B58,1))))&gt;=$B58)*(DATE(YEAR($B58),MONTH($B58)+1,MIN(AW$6,DAY(EOMONTH($B58,1))))&lt;$C58)))</f>
        <v>0</v>
      </c>
      <c r="AX58" s="48" t="n">
        <f aca="false">IF(OR(N(AX$5)=0,AX$6=""),0,AX$5*((DATE(YEAR($B58),MONTH($B58),MIN(AX$6,DAY(EOMONTH($B58,0))))&gt;=$B58)*(DATE(YEAR($B58),MONTH($B58),MIN(AX$6,DAY(EOMONTH($B58,0))))&lt;$C58)+(DATE(YEAR($B58),MONTH($B58)+1,MIN(AX$6,DAY(EOMONTH($B58,1))))&gt;=$B58)*(DATE(YEAR($B58),MONTH($B58)+1,MIN(AX$6,DAY(EOMONTH($B58,1))))&lt;$C58)))</f>
        <v>0</v>
      </c>
      <c r="AY58" s="48" t="n">
        <f aca="false">IF(OR(N(AY$5)=0,AY$6=""),0,AY$5*((DATE(YEAR($B58),MONTH($B58),MIN(AY$6,DAY(EOMONTH($B58,0))))&gt;=$B58)*(DATE(YEAR($B58),MONTH($B58),MIN(AY$6,DAY(EOMONTH($B58,0))))&lt;$C58)+(DATE(YEAR($B58),MONTH($B58)+1,MIN(AY$6,DAY(EOMONTH($B58,1))))&gt;=$B58)*(DATE(YEAR($B58),MONTH($B58)+1,MIN(AY$6,DAY(EOMONTH($B58,1))))&lt;$C58)))</f>
        <v>0</v>
      </c>
      <c r="AZ58" s="48" t="n">
        <f aca="false">IF(OR(N(AZ$5)=0,AZ$6=""),0,AZ$5*((DATE(YEAR($B58),MONTH($B58),MIN(AZ$6,DAY(EOMONTH($B58,0))))&gt;=$B58)*(DATE(YEAR($B58),MONTH($B58),MIN(AZ$6,DAY(EOMONTH($B58,0))))&lt;$C58)+(DATE(YEAR($B58),MONTH($B58)+1,MIN(AZ$6,DAY(EOMONTH($B58,1))))&gt;=$B58)*(DATE(YEAR($B58),MONTH($B58)+1,MIN(AZ$6,DAY(EOMONTH($B58,1))))&lt;$C58)))</f>
        <v>0</v>
      </c>
      <c r="BA58" s="48" t="n">
        <f aca="false">IF(OR(N(BA$5)=0,BA$6=""),0,BA$5*((DATE(YEAR($B58),MONTH($B58),MIN(BA$6,DAY(EOMONTH($B58,0))))&gt;=$B58)*(DATE(YEAR($B58),MONTH($B58),MIN(BA$6,DAY(EOMONTH($B58,0))))&lt;$C58)+(DATE(YEAR($B58),MONTH($B58)+1,MIN(BA$6,DAY(EOMONTH($B58,1))))&gt;=$B58)*(DATE(YEAR($B58),MONTH($B58)+1,MIN(BA$6,DAY(EOMONTH($B58,1))))&lt;$C58)))</f>
        <v>0</v>
      </c>
      <c r="BB58" s="48" t="n">
        <f aca="false">IF(OR(N(BB$5)=0,BB$6=""),0,BB$5*((DATE(YEAR($B58),MONTH($B58),MIN(BB$6,DAY(EOMONTH($B58,0))))&gt;=$B58)*(DATE(YEAR($B58),MONTH($B58),MIN(BB$6,DAY(EOMONTH($B58,0))))&lt;$C58)+(DATE(YEAR($B58),MONTH($B58)+1,MIN(BB$6,DAY(EOMONTH($B58,1))))&gt;=$B58)*(DATE(YEAR($B58),MONTH($B58)+1,MIN(BB$6,DAY(EOMONTH($B58,1))))&lt;$C58)))</f>
        <v>0</v>
      </c>
      <c r="BC58" s="48" t="n">
        <f aca="false">IF(OR(N(BC$5)=0,BC$6=""),0,BC$5*((DATE(YEAR($B58),MONTH($B58),MIN(BC$6,DAY(EOMONTH($B58,0))))&gt;=$B58)*(DATE(YEAR($B58),MONTH($B58),MIN(BC$6,DAY(EOMONTH($B58,0))))&lt;$C58)+(DATE(YEAR($B58),MONTH($B58)+1,MIN(BC$6,DAY(EOMONTH($B58,1))))&gt;=$B58)*(DATE(YEAR($B58),MONTH($B58)+1,MIN(BC$6,DAY(EOMONTH($B58,1))))&lt;$C58)))</f>
        <v>0</v>
      </c>
      <c r="BD58" s="48" t="n">
        <f aca="false">IF(OR(N(BD$5)=0,BD$6=""),0,BD$5*((DATE(YEAR($B58),MONTH($B58),MIN(BD$6,DAY(EOMONTH($B58,0))))&gt;=$B58)*(DATE(YEAR($B58),MONTH($B58),MIN(BD$6,DAY(EOMONTH($B58,0))))&lt;$C58)+(DATE(YEAR($B58),MONTH($B58)+1,MIN(BD$6,DAY(EOMONTH($B58,1))))&gt;=$B58)*(DATE(YEAR($B58),MONTH($B58)+1,MIN(BD$6,DAY(EOMONTH($B58,1))))&lt;$C58)))</f>
        <v>0</v>
      </c>
      <c r="BE58" s="48" t="n">
        <f aca="false">IF(OR(N(BE$5)=0,BE$6=""),0,BE$5*((DATE(YEAR($B58),MONTH($B58),MIN(BE$6,DAY(EOMONTH($B58,0))))&gt;=$B58)*(DATE(YEAR($B58),MONTH($B58),MIN(BE$6,DAY(EOMONTH($B58,0))))&lt;$C58)+(DATE(YEAR($B58),MONTH($B58)+1,MIN(BE$6,DAY(EOMONTH($B58,1))))&gt;=$B58)*(DATE(YEAR($B58),MONTH($B58)+1,MIN(BE$6,DAY(EOMONTH($B58,1))))&lt;$C58)))</f>
        <v>0</v>
      </c>
      <c r="BF58" s="48" t="n">
        <f aca="false">IF(OR(N(BF$5)=0,BF$6=""),0,BF$5*((DATE(YEAR($B58),MONTH($B58),MIN(BF$6,DAY(EOMONTH($B58,0))))&gt;=$B58)*(DATE(YEAR($B58),MONTH($B58),MIN(BF$6,DAY(EOMONTH($B58,0))))&lt;$C58)+(DATE(YEAR($B58),MONTH($B58)+1,MIN(BF$6,DAY(EOMONTH($B58,1))))&gt;=$B58)*(DATE(YEAR($B58),MONTH($B58)+1,MIN(BF$6,DAY(EOMONTH($B58,1))))&lt;$C58)))</f>
        <v>0</v>
      </c>
      <c r="BG58" s="48" t="n">
        <f aca="false">IF(OR(N(BG$5)=0,BG$6=""),0,BG$5*((DATE(YEAR($B58),MONTH($B58),MIN(BG$6,DAY(EOMONTH($B58,0))))&gt;=$B58)*(DATE(YEAR($B58),MONTH($B58),MIN(BG$6,DAY(EOMONTH($B58,0))))&lt;$C58)+(DATE(YEAR($B58),MONTH($B58)+1,MIN(BG$6,DAY(EOMONTH($B58,1))))&gt;=$B58)*(DATE(YEAR($B58),MONTH($B58)+1,MIN(BG$6,DAY(EOMONTH($B58,1))))&lt;$C58)))</f>
        <v>0</v>
      </c>
      <c r="BH58" s="48" t="n">
        <f aca="false">IF(OR(N(BH$5)=0,BH$6=""),0,BH$5*((DATE(YEAR($B58),MONTH($B58),MIN(BH$6,DAY(EOMONTH($B58,0))))&gt;=$B58)*(DATE(YEAR($B58),MONTH($B58),MIN(BH$6,DAY(EOMONTH($B58,0))))&lt;$C58)+(DATE(YEAR($B58),MONTH($B58)+1,MIN(BH$6,DAY(EOMONTH($B58,1))))&gt;=$B58)*(DATE(YEAR($B58),MONTH($B58)+1,MIN(BH$6,DAY(EOMONTH($B58,1))))&lt;$C58)))</f>
        <v>0</v>
      </c>
      <c r="BI58" s="48" t="n">
        <f aca="false">IF(OR(N(BI$5)=0,BI$6=""),0,BI$5*((DATE(YEAR($B58),MONTH($B58),MIN(BI$6,DAY(EOMONTH($B58,0))))&gt;=$B58)*(DATE(YEAR($B58),MONTH($B58),MIN(BI$6,DAY(EOMONTH($B58,0))))&lt;$C58)+(DATE(YEAR($B58),MONTH($B58)+1,MIN(BI$6,DAY(EOMONTH($B58,1))))&gt;=$B58)*(DATE(YEAR($B58),MONTH($B58)+1,MIN(BI$6,DAY(EOMONTH($B58,1))))&lt;$C58)))</f>
        <v>0</v>
      </c>
      <c r="BJ58" s="48" t="n">
        <f aca="false">IF(OR(N(BJ$5)=0,BJ$6=""),0,BJ$5*((DATE(YEAR($B58),MONTH($B58),MIN(BJ$6,DAY(EOMONTH($B58,0))))&gt;=$B58)*(DATE(YEAR($B58),MONTH($B58),MIN(BJ$6,DAY(EOMONTH($B58,0))))&lt;$C58)+(DATE(YEAR($B58),MONTH($B58)+1,MIN(BJ$6,DAY(EOMONTH($B58,1))))&gt;=$B58)*(DATE(YEAR($B58),MONTH($B58)+1,MIN(BJ$6,DAY(EOMONTH($B58,1))))&lt;$C58)))</f>
        <v>0</v>
      </c>
      <c r="BK58" s="48" t="n">
        <f aca="false">IF(OR(N(BK$5)=0,BK$6=""),0,BK$5*((DATE(YEAR($B58),MONTH($B58),MIN(BK$6,DAY(EOMONTH($B58,0))))&gt;=$B58)*(DATE(YEAR($B58),MONTH($B58),MIN(BK$6,DAY(EOMONTH($B58,0))))&lt;$C58)+(DATE(YEAR($B58),MONTH($B58)+1,MIN(BK$6,DAY(EOMONTH($B58,1))))&gt;=$B58)*(DATE(YEAR($B58),MONTH($B58)+1,MIN(BK$6,DAY(EOMONTH($B58,1))))&lt;$C58)))</f>
        <v>0</v>
      </c>
      <c r="BL58" s="48" t="n">
        <f aca="false">IF(OR(N(BL$5)=0,BL$6=""),0,BL$5*((DATE(YEAR($B58),MONTH($B58),MIN(BL$6,DAY(EOMONTH($B58,0))))&gt;=$B58)*(DATE(YEAR($B58),MONTH($B58),MIN(BL$6,DAY(EOMONTH($B58,0))))&lt;$C58)+(DATE(YEAR($B58),MONTH($B58)+1,MIN(BL$6,DAY(EOMONTH($B58,1))))&gt;=$B58)*(DATE(YEAR($B58),MONTH($B58)+1,MIN(BL$6,DAY(EOMONTH($B58,1))))&lt;$C58)))</f>
        <v>0</v>
      </c>
      <c r="BM58" s="48" t="n">
        <f aca="false">IF(OR(N(BM$5)=0,BM$6=""),0,BM$5*((DATE(YEAR($B58),MONTH($B58),MIN(BM$6,DAY(EOMONTH($B58,0))))&gt;=$B58)*(DATE(YEAR($B58),MONTH($B58),MIN(BM$6,DAY(EOMONTH($B58,0))))&lt;$C58)+(DATE(YEAR($B58),MONTH($B58)+1,MIN(BM$6,DAY(EOMONTH($B58,1))))&gt;=$B58)*(DATE(YEAR($B58),MONTH($B58)+1,MIN(BM$6,DAY(EOMONTH($B58,1))))&lt;$C58)))</f>
        <v>0</v>
      </c>
      <c r="BN58" s="48" t="n">
        <f aca="false">IF(OR(N(BN$5)=0,BN$6=""),0,BN$5*((DATE(YEAR($B58),MONTH($B58),MIN(BN$6,DAY(EOMONTH($B58,0))))&gt;=$B58)*(DATE(YEAR($B58),MONTH($B58),MIN(BN$6,DAY(EOMONTH($B58,0))))&lt;$C58)+(DATE(YEAR($B58),MONTH($B58)+1,MIN(BN$6,DAY(EOMONTH($B58,1))))&gt;=$B58)*(DATE(YEAR($B58),MONTH($B58)+1,MIN(BN$6,DAY(EOMONTH($B58,1))))&lt;$C58)))</f>
        <v>0</v>
      </c>
      <c r="BO58" s="48" t="n">
        <f aca="false">IF(OR(N(BO$5)=0,BO$6=""),0,BO$5*((DATE(YEAR($B58),MONTH($B58),MIN(BO$6,DAY(EOMONTH($B58,0))))&gt;=$B58)*(DATE(YEAR($B58),MONTH($B58),MIN(BO$6,DAY(EOMONTH($B58,0))))&lt;$C58)+(DATE(YEAR($B58),MONTH($B58)+1,MIN(BO$6,DAY(EOMONTH($B58,1))))&gt;=$B58)*(DATE(YEAR($B58),MONTH($B58)+1,MIN(BO$6,DAY(EOMONTH($B58,1))))&lt;$C58)))</f>
        <v>0</v>
      </c>
      <c r="BP58" s="48" t="n">
        <f aca="false">IF(OR(N(BP$5)=0,BP$6=""),0,BP$5*((DATE(YEAR($B58),MONTH($B58),MIN(BP$6,DAY(EOMONTH($B58,0))))&gt;=$B58)*(DATE(YEAR($B58),MONTH($B58),MIN(BP$6,DAY(EOMONTH($B58,0))))&lt;$C58)+(DATE(YEAR($B58),MONTH($B58)+1,MIN(BP$6,DAY(EOMONTH($B58,1))))&gt;=$B58)*(DATE(YEAR($B58),MONTH($B58)+1,MIN(BP$6,DAY(EOMONTH($B58,1))))&lt;$C58)))</f>
        <v>0</v>
      </c>
      <c r="BQ58" s="48" t="n">
        <f aca="false">IF(OR(N(BQ$5)=0,BQ$6=""),0,BQ$5*((DATE(YEAR($B58),MONTH($B58),MIN(BQ$6,DAY(EOMONTH($B58,0))))&gt;=$B58)*(DATE(YEAR($B58),MONTH($B58),MIN(BQ$6,DAY(EOMONTH($B58,0))))&lt;$C58)+(DATE(YEAR($B58),MONTH($B58)+1,MIN(BQ$6,DAY(EOMONTH($B58,1))))&gt;=$B58)*(DATE(YEAR($B58),MONTH($B58)+1,MIN(BQ$6,DAY(EOMONTH($B58,1))))&lt;$C58)))</f>
        <v>0</v>
      </c>
      <c r="BR58" s="48" t="n">
        <f aca="false">IF(OR(N(BR$5)=0,BR$6=""),0,BR$5*((DATE(YEAR($B58),MONTH($B58),MIN(BR$6,DAY(EOMONTH($B58,0))))&gt;=$B58)*(DATE(YEAR($B58),MONTH($B58),MIN(BR$6,DAY(EOMONTH($B58,0))))&lt;$C58)+(DATE(YEAR($B58),MONTH($B58)+1,MIN(BR$6,DAY(EOMONTH($B58,1))))&gt;=$B58)*(DATE(YEAR($B58),MONTH($B58)+1,MIN(BR$6,DAY(EOMONTH($B58,1))))&lt;$C58)))</f>
        <v>0</v>
      </c>
      <c r="BS58" s="48" t="n">
        <f aca="false">IF(OR(N(BS$5)=0,BS$6=""),0,BS$5*((DATE(YEAR($B58),MONTH($B58),MIN(BS$6,DAY(EOMONTH($B58,0))))&gt;=$B58)*(DATE(YEAR($B58),MONTH($B58),MIN(BS$6,DAY(EOMONTH($B58,0))))&lt;$C58)+(DATE(YEAR($B58),MONTH($B58)+1,MIN(BS$6,DAY(EOMONTH($B58,1))))&gt;=$B58)*(DATE(YEAR($B58),MONTH($B58)+1,MIN(BS$6,DAY(EOMONTH($B58,1))))&lt;$C58)))</f>
        <v>0</v>
      </c>
      <c r="BT58" s="48" t="n">
        <f aca="false">IF(OR(N(BT$5)=0,BT$6=""),0,BT$5*((DATE(YEAR($B58),MONTH($B58),MIN(BT$6,DAY(EOMONTH($B58,0))))&gt;=$B58)*(DATE(YEAR($B58),MONTH($B58),MIN(BT$6,DAY(EOMONTH($B58,0))))&lt;$C58)+(DATE(YEAR($B58),MONTH($B58)+1,MIN(BT$6,DAY(EOMONTH($B58,1))))&gt;=$B58)*(DATE(YEAR($B58),MONTH($B58)+1,MIN(BT$6,DAY(EOMONTH($B58,1))))&lt;$C58)))</f>
        <v>0</v>
      </c>
      <c r="BU58" s="48" t="n">
        <f aca="false">IF(OR(N(BU$5)=0,BU$6=""),0,BU$5*((DATE(YEAR($B58),MONTH($B58),MIN(BU$6,DAY(EOMONTH($B58,0))))&gt;=$B58)*(DATE(YEAR($B58),MONTH($B58),MIN(BU$6,DAY(EOMONTH($B58,0))))&lt;$C58)+(DATE(YEAR($B58),MONTH($B58)+1,MIN(BU$6,DAY(EOMONTH($B58,1))))&gt;=$B58)*(DATE(YEAR($B58),MONTH($B58)+1,MIN(BU$6,DAY(EOMONTH($B58,1))))&lt;$C58)))</f>
        <v>0</v>
      </c>
      <c r="BV58" s="48" t="n">
        <f aca="false">IF(OR(N(BV$5)=0,BV$6=""),0,BV$5*((DATE(YEAR($B58),MONTH($B58),MIN(BV$6,DAY(EOMONTH($B58,0))))&gt;=$B58)*(DATE(YEAR($B58),MONTH($B58),MIN(BV$6,DAY(EOMONTH($B58,0))))&lt;$C58)+(DATE(YEAR($B58),MONTH($B58)+1,MIN(BV$6,DAY(EOMONTH($B58,1))))&gt;=$B58)*(DATE(YEAR($B58),MONTH($B58)+1,MIN(BV$6,DAY(EOMONTH($B58,1))))&lt;$C58)))</f>
        <v>0</v>
      </c>
      <c r="BW58" s="48" t="n">
        <f aca="false">IF(OR(N(BW$5)=0,BW$6=""),0,BW$5*((DATE(YEAR($B58),MONTH($B58),MIN(BW$6,DAY(EOMONTH($B58,0))))&gt;=$B58)*(DATE(YEAR($B58),MONTH($B58),MIN(BW$6,DAY(EOMONTH($B58,0))))&lt;$C58)+(DATE(YEAR($B58),MONTH($B58)+1,MIN(BW$6,DAY(EOMONTH($B58,1))))&gt;=$B58)*(DATE(YEAR($B58),MONTH($B58)+1,MIN(BW$6,DAY(EOMONTH($B58,1))))&lt;$C58)))</f>
        <v>0</v>
      </c>
      <c r="BX58" s="48" t="n">
        <f aca="false">MIN(Z58,(FT57*(1+FT$5/Setup!$C$36)+IF($V58=1,N($F58),0)))</f>
        <v>0</v>
      </c>
      <c r="BY58" s="48" t="n">
        <f aca="false">MIN(AA58,(FU57*(1+FU$5/Setup!$C$36)+IF($V58=2,N($F58),0)))</f>
        <v>0</v>
      </c>
      <c r="BZ58" s="48" t="n">
        <f aca="false">MIN(AB58,(FV57*(1+FV$5/Setup!$C$36)+IF($V58=3,N($F58),0)))</f>
        <v>0</v>
      </c>
      <c r="CA58" s="48" t="n">
        <f aca="false">MIN(AC58,(FW57*(1+FW$5/Setup!$C$36)+IF($V58=4,N($F58),0)))</f>
        <v>0</v>
      </c>
      <c r="CB58" s="48" t="n">
        <f aca="false">MIN(AD58,(FX57*(1+FX$5/Setup!$C$36)+IF($V58=5,N($F58),0)))</f>
        <v>0</v>
      </c>
      <c r="CC58" s="48" t="n">
        <f aca="false">MIN(AE58,(FY57*(1+FY$5/Setup!$C$36)+IF($V58=6,N($F58),0)))</f>
        <v>0</v>
      </c>
      <c r="CD58" s="48" t="n">
        <f aca="false">MIN(AF58,(FZ57*(1+FZ$5/Setup!$C$36)+IF($V58=7,N($F58),0)))</f>
        <v>0</v>
      </c>
      <c r="CE58" s="48" t="n">
        <f aca="false">MIN(AG58,(GA57*(1+GA$5/Setup!$C$36)+IF($V58=8,N($F58),0)))</f>
        <v>0</v>
      </c>
      <c r="CF58" s="48" t="n">
        <f aca="false">MIN(AH58,(GB57*(1+GB$5/Setup!$C$36)+IF($V58=9,N($F58),0)))</f>
        <v>0</v>
      </c>
      <c r="CG58" s="48" t="n">
        <f aca="false">MIN(AI58,(GC57*(1+GC$5/Setup!$C$36)+IF($V58=10,N($F58),0)))</f>
        <v>0</v>
      </c>
      <c r="CH58" s="48" t="n">
        <f aca="false">MIN(AJ58,(GD57*(1+GD$5/Setup!$C$36)+IF($V58=11,N($F58),0)))</f>
        <v>0</v>
      </c>
      <c r="CI58" s="48" t="n">
        <f aca="false">MIN(AK58,(GE57*(1+GE$5/Setup!$C$36)+IF($V58=12,N($F58),0)))</f>
        <v>0</v>
      </c>
      <c r="CJ58" s="48" t="n">
        <f aca="false">MIN(AL58,(GF57*(1+GF$5/Setup!$C$36)+IF($V58=13,N($F58),0)))</f>
        <v>0</v>
      </c>
      <c r="CK58" s="48" t="n">
        <f aca="false">MIN(AM58,(GG57*(1+GG$5/Setup!$C$36)+IF($V58=14,N($F58),0)))</f>
        <v>0</v>
      </c>
      <c r="CL58" s="48" t="n">
        <f aca="false">MIN(AN58,(GH57*(1+GH$5/Setup!$C$36)+IF($V58=15,N($F58),0)))</f>
        <v>0</v>
      </c>
      <c r="CM58" s="48" t="n">
        <f aca="false">MIN(AO58,(GI57*(1+GI$5/Setup!$C$36)+IF($V58=16,N($F58),0)))</f>
        <v>0</v>
      </c>
      <c r="CN58" s="48" t="n">
        <f aca="false">MIN(AP58,(GJ57*(1+GJ$5/Setup!$C$36)+IF($V58=17,N($F58),0)))</f>
        <v>0</v>
      </c>
      <c r="CO58" s="48" t="n">
        <f aca="false">MIN(AQ58,(GK57*(1+GK$5/Setup!$C$36)+IF($V58=18,N($F58),0)))</f>
        <v>0</v>
      </c>
      <c r="CP58" s="48" t="n">
        <f aca="false">MIN(AR58,(GL57*(1+GL$5/Setup!$C$36)+IF($V58=19,N($F58),0)))</f>
        <v>0</v>
      </c>
      <c r="CQ58" s="48" t="n">
        <f aca="false">MIN(AS58,(GM57*(1+GM$5/Setup!$C$36)+IF($V58=20,N($F58),0)))</f>
        <v>0</v>
      </c>
      <c r="CR58" s="48" t="n">
        <f aca="false">MIN(AT58,(GN57*(1+GN$5/Setup!$C$36)+IF($V58=21,N($F58),0)))</f>
        <v>0</v>
      </c>
      <c r="CS58" s="48" t="n">
        <f aca="false">MIN(AU58,(GO57*(1+GO$5/Setup!$C$36)+IF($V58=22,N($F58),0)))</f>
        <v>0</v>
      </c>
      <c r="CT58" s="48" t="n">
        <f aca="false">MIN(AV58,(GP57*(1+GP$5/Setup!$C$36)+IF($V58=23,N($F58),0)))</f>
        <v>0</v>
      </c>
      <c r="CU58" s="48" t="n">
        <f aca="false">MIN(AW58,(GQ57*(1+GQ$5/Setup!$C$36)+IF($V58=24,N($F58),0)))</f>
        <v>0</v>
      </c>
      <c r="CV58" s="48" t="n">
        <f aca="false">MIN(AX58,(GR57*(1+GR$5/Setup!$C$36)+IF($V58=25,N($F58),0)))</f>
        <v>0</v>
      </c>
      <c r="CW58" s="48" t="n">
        <f aca="false">MIN(AY58,(GS57*(1+GS$5/Setup!$C$36)+IF($V58=26,N($F58),0)))</f>
        <v>0</v>
      </c>
      <c r="CX58" s="48" t="n">
        <f aca="false">MIN(AZ58,(GT57*(1+GT$5/Setup!$C$36)+IF($V58=27,N($F58),0)))</f>
        <v>0</v>
      </c>
      <c r="CY58" s="48" t="n">
        <f aca="false">MIN(BA58,(GU57*(1+GU$5/Setup!$C$36)+IF($V58=28,N($F58),0)))</f>
        <v>0</v>
      </c>
      <c r="CZ58" s="48" t="n">
        <f aca="false">MIN(BB58,(GV57*(1+GV$5/Setup!$C$36)+IF($V58=29,N($F58),0)))</f>
        <v>0</v>
      </c>
      <c r="DA58" s="48" t="n">
        <f aca="false">MIN(BC58,(GW57*(1+GW$5/Setup!$C$36)+IF($V58=30,N($F58),0)))</f>
        <v>0</v>
      </c>
      <c r="DB58" s="48" t="n">
        <f aca="false">MIN(BD58,(GX57*(1+GX$5/Setup!$C$36)+IF($V58=31,N($F58),0)))</f>
        <v>0</v>
      </c>
      <c r="DC58" s="48" t="n">
        <f aca="false">MIN(BE58,(GY57*(1+GY$5/Setup!$C$36)+IF($V58=32,N($F58),0)))</f>
        <v>0</v>
      </c>
      <c r="DD58" s="48" t="n">
        <f aca="false">MIN(BF58,(GZ57*(1+GZ$5/Setup!$C$36)+IF($V58=33,N($F58),0)))</f>
        <v>0</v>
      </c>
      <c r="DE58" s="48" t="n">
        <f aca="false">MIN(BG58,(HA57*(1+HA$5/Setup!$C$36)+IF($V58=34,N($F58),0)))</f>
        <v>0</v>
      </c>
      <c r="DF58" s="48" t="n">
        <f aca="false">MIN(BH58,(HB57*(1+HB$5/Setup!$C$36)+IF($V58=35,N($F58),0)))</f>
        <v>0</v>
      </c>
      <c r="DG58" s="48" t="n">
        <f aca="false">MIN(BI58,(HC57*(1+HC$5/Setup!$C$36)+IF($V58=36,N($F58),0)))</f>
        <v>0</v>
      </c>
      <c r="DH58" s="48" t="n">
        <f aca="false">MIN(BJ58,(HD57*(1+HD$5/Setup!$C$36)+IF($V58=37,N($F58),0)))</f>
        <v>0</v>
      </c>
      <c r="DI58" s="48" t="n">
        <f aca="false">MIN(BK58,(HE57*(1+HE$5/Setup!$C$36)+IF($V58=38,N($F58),0)))</f>
        <v>0</v>
      </c>
      <c r="DJ58" s="48" t="n">
        <f aca="false">MIN(BL58,(HF57*(1+HF$5/Setup!$C$36)+IF($V58=39,N($F58),0)))</f>
        <v>0</v>
      </c>
      <c r="DK58" s="48" t="n">
        <f aca="false">MIN(BM58,(HG57*(1+HG$5/Setup!$C$36)+IF($V58=40,N($F58),0)))</f>
        <v>0</v>
      </c>
      <c r="DL58" s="48" t="n">
        <f aca="false">MIN(BN58,(HH57*(1+HH$5/Setup!$C$36)+IF($V58=41,N($F58),0)))</f>
        <v>0</v>
      </c>
      <c r="DM58" s="48" t="n">
        <f aca="false">MIN(BO58,(HI57*(1+HI$5/Setup!$C$36)+IF($V58=42,N($F58),0)))</f>
        <v>0</v>
      </c>
      <c r="DN58" s="48" t="n">
        <f aca="false">MIN(BP58,(HJ57*(1+HJ$5/Setup!$C$36)+IF($V58=43,N($F58),0)))</f>
        <v>0</v>
      </c>
      <c r="DO58" s="48" t="n">
        <f aca="false">MIN(BQ58,(HK57*(1+HK$5/Setup!$C$36)+IF($V58=44,N($F58),0)))</f>
        <v>0</v>
      </c>
      <c r="DP58" s="48" t="n">
        <f aca="false">MIN(BR58,(HL57*(1+HL$5/Setup!$C$36)+IF($V58=45,N($F58),0)))</f>
        <v>0</v>
      </c>
      <c r="DQ58" s="48" t="n">
        <f aca="false">MIN(BS58,(HM57*(1+HM$5/Setup!$C$36)+IF($V58=46,N($F58),0)))</f>
        <v>0</v>
      </c>
      <c r="DR58" s="48" t="n">
        <f aca="false">MIN(BT58,(HN57*(1+HN$5/Setup!$C$36)+IF($V58=47,N($F58),0)))</f>
        <v>0</v>
      </c>
      <c r="DS58" s="48" t="n">
        <f aca="false">MIN(BU58,(HO57*(1+HO$5/Setup!$C$36)+IF($V58=48,N($F58),0)))</f>
        <v>0</v>
      </c>
      <c r="DT58" s="48" t="n">
        <f aca="false">MIN(BV58,(HP57*(1+HP$5/Setup!$C$36)+IF($V58=49,N($F58),0)))</f>
        <v>0</v>
      </c>
      <c r="DU58" s="48" t="n">
        <f aca="false">MIN(BW58,(HQ57*(1+HQ$5/Setup!$C$36)+IF($V58=50,N($F58),0)))</f>
        <v>0</v>
      </c>
      <c r="DV58" s="48" t="n">
        <f aca="false">MIN(MAX((FT57*(1+FT$5/Setup!$C$36)+IF($V58=1,N($F58),0))-BX58,0),MAX($P58-0,0))</f>
        <v>0</v>
      </c>
      <c r="DW58" s="48" t="n">
        <f aca="false">MIN(MAX((FU57*(1+FU$5/Setup!$C$36)+IF($V58=2,N($F58),0))-BY58,0),MAX($P58-SUM(DV58:DV58),0))</f>
        <v>0</v>
      </c>
      <c r="DX58" s="48" t="n">
        <f aca="false">MIN(MAX((FV57*(1+FV$5/Setup!$C$36)+IF($V58=3,N($F58),0))-BZ58,0),MAX($P58-SUM(DV58:DW58),0))</f>
        <v>0</v>
      </c>
      <c r="DY58" s="48" t="n">
        <f aca="false">MIN(MAX((FW57*(1+FW$5/Setup!$C$36)+IF($V58=4,N($F58),0))-CA58,0),MAX($P58-SUM(DV58:DX58),0))</f>
        <v>0</v>
      </c>
      <c r="DZ58" s="48" t="n">
        <f aca="false">MIN(MAX((FX57*(1+FX$5/Setup!$C$36)+IF($V58=5,N($F58),0))-CB58,0),MAX($P58-SUM(DV58:DY58),0))</f>
        <v>0</v>
      </c>
      <c r="EA58" s="48" t="n">
        <f aca="false">MIN(MAX((FY57*(1+FY$5/Setup!$C$36)+IF($V58=6,N($F58),0))-CC58,0),MAX($P58-SUM(DV58:DZ58),0))</f>
        <v>0</v>
      </c>
      <c r="EB58" s="48" t="n">
        <f aca="false">MIN(MAX((FZ57*(1+FZ$5/Setup!$C$36)+IF($V58=7,N($F58),0))-CD58,0),MAX($P58-SUM(DV58:EA58),0))</f>
        <v>0</v>
      </c>
      <c r="EC58" s="48" t="n">
        <f aca="false">MIN(MAX((GA57*(1+GA$5/Setup!$C$36)+IF($V58=8,N($F58),0))-CE58,0),MAX($P58-SUM(DV58:EB58),0))</f>
        <v>0</v>
      </c>
      <c r="ED58" s="48" t="n">
        <f aca="false">MIN(MAX((GB57*(1+GB$5/Setup!$C$36)+IF($V58=9,N($F58),0))-CF58,0),MAX($P58-SUM(DV58:EC58),0))</f>
        <v>0</v>
      </c>
      <c r="EE58" s="48" t="n">
        <f aca="false">MIN(MAX((GC57*(1+GC$5/Setup!$C$36)+IF($V58=10,N($F58),0))-CG58,0),MAX($P58-SUM(DV58:ED58),0))</f>
        <v>0</v>
      </c>
      <c r="EF58" s="48" t="n">
        <f aca="false">MIN(MAX((GD57*(1+GD$5/Setup!$C$36)+IF($V58=11,N($F58),0))-CH58,0),MAX($P58-SUM(DV58:EE58),0))</f>
        <v>0</v>
      </c>
      <c r="EG58" s="48" t="n">
        <f aca="false">MIN(MAX((GE57*(1+GE$5/Setup!$C$36)+IF($V58=12,N($F58),0))-CI58,0),MAX($P58-SUM(DV58:EF58),0))</f>
        <v>0</v>
      </c>
      <c r="EH58" s="48" t="n">
        <f aca="false">MIN(MAX((GF57*(1+GF$5/Setup!$C$36)+IF($V58=13,N($F58),0))-CJ58,0),MAX($P58-SUM(DV58:EG58),0))</f>
        <v>0</v>
      </c>
      <c r="EI58" s="48" t="n">
        <f aca="false">MIN(MAX((GG57*(1+GG$5/Setup!$C$36)+IF($V58=14,N($F58),0))-CK58,0),MAX($P58-SUM(DV58:EH58),0))</f>
        <v>0</v>
      </c>
      <c r="EJ58" s="48" t="n">
        <f aca="false">MIN(MAX((GH57*(1+GH$5/Setup!$C$36)+IF($V58=15,N($F58),0))-CL58,0),MAX($P58-SUM(DV58:EI58),0))</f>
        <v>0</v>
      </c>
      <c r="EK58" s="48" t="n">
        <f aca="false">MIN(MAX((GI57*(1+GI$5/Setup!$C$36)+IF($V58=16,N($F58),0))-CM58,0),MAX($P58-SUM(DV58:EJ58),0))</f>
        <v>0</v>
      </c>
      <c r="EL58" s="48" t="n">
        <f aca="false">MIN(MAX((GJ57*(1+GJ$5/Setup!$C$36)+IF($V58=17,N($F58),0))-CN58,0),MAX($P58-SUM(DV58:EK58),0))</f>
        <v>0</v>
      </c>
      <c r="EM58" s="48" t="n">
        <f aca="false">MIN(MAX((GK57*(1+GK$5/Setup!$C$36)+IF($V58=18,N($F58),0))-CO58,0),MAX($P58-SUM(DV58:EL58),0))</f>
        <v>0</v>
      </c>
      <c r="EN58" s="48" t="n">
        <f aca="false">MIN(MAX((GL57*(1+GL$5/Setup!$C$36)+IF($V58=19,N($F58),0))-CP58,0),MAX($P58-SUM(DV58:EM58),0))</f>
        <v>0</v>
      </c>
      <c r="EO58" s="48" t="n">
        <f aca="false">MIN(MAX((GM57*(1+GM$5/Setup!$C$36)+IF($V58=20,N($F58),0))-CQ58,0),MAX($P58-SUM(DV58:EN58),0))</f>
        <v>0</v>
      </c>
      <c r="EP58" s="48" t="n">
        <f aca="false">MIN(MAX((GN57*(1+GN$5/Setup!$C$36)+IF($V58=21,N($F58),0))-CR58,0),MAX($P58-SUM(DV58:EO58),0))</f>
        <v>0</v>
      </c>
      <c r="EQ58" s="48" t="n">
        <f aca="false">MIN(MAX((GO57*(1+GO$5/Setup!$C$36)+IF($V58=22,N($F58),0))-CS58,0),MAX($P58-SUM(DV58:EP58),0))</f>
        <v>0</v>
      </c>
      <c r="ER58" s="48" t="n">
        <f aca="false">MIN(MAX((GP57*(1+GP$5/Setup!$C$36)+IF($V58=23,N($F58),0))-CT58,0),MAX($P58-SUM(DV58:EQ58),0))</f>
        <v>0</v>
      </c>
      <c r="ES58" s="48" t="n">
        <f aca="false">MIN(MAX((GQ57*(1+GQ$5/Setup!$C$36)+IF($V58=24,N($F58),0))-CU58,0),MAX($P58-SUM(DV58:ER58),0))</f>
        <v>0</v>
      </c>
      <c r="ET58" s="48" t="n">
        <f aca="false">MIN(MAX((GR57*(1+GR$5/Setup!$C$36)+IF($V58=25,N($F58),0))-CV58,0),MAX($P58-SUM(DV58:ES58),0))</f>
        <v>0</v>
      </c>
      <c r="EU58" s="48" t="n">
        <f aca="false">MIN(MAX((GS57*(1+GS$5/Setup!$C$36)+IF($V58=26,N($F58),0))-CW58,0),MAX($P58-SUM(DV58:ET58),0))</f>
        <v>0</v>
      </c>
      <c r="EV58" s="48" t="n">
        <f aca="false">MIN(MAX((GT57*(1+GT$5/Setup!$C$36)+IF($V58=27,N($F58),0))-CX58,0),MAX($P58-SUM(DV58:EU58),0))</f>
        <v>0</v>
      </c>
      <c r="EW58" s="48" t="n">
        <f aca="false">MIN(MAX((GU57*(1+GU$5/Setup!$C$36)+IF($V58=28,N($F58),0))-CY58,0),MAX($P58-SUM(DV58:EV58),0))</f>
        <v>0</v>
      </c>
      <c r="EX58" s="48" t="n">
        <f aca="false">MIN(MAX((GV57*(1+GV$5/Setup!$C$36)+IF($V58=29,N($F58),0))-CZ58,0),MAX($P58-SUM(DV58:EW58),0))</f>
        <v>0</v>
      </c>
      <c r="EY58" s="48" t="n">
        <f aca="false">MIN(MAX((GW57*(1+GW$5/Setup!$C$36)+IF($V58=30,N($F58),0))-DA58,0),MAX($P58-SUM(DV58:EX58),0))</f>
        <v>0</v>
      </c>
      <c r="EZ58" s="48" t="n">
        <f aca="false">MIN(MAX((GX57*(1+GX$5/Setup!$C$36)+IF($V58=31,N($F58),0))-DB58,0),MAX($P58-SUM(DV58:EY58),0))</f>
        <v>0</v>
      </c>
      <c r="FA58" s="48" t="n">
        <f aca="false">MIN(MAX((GY57*(1+GY$5/Setup!$C$36)+IF($V58=32,N($F58),0))-DC58,0),MAX($P58-SUM(DV58:EZ58),0))</f>
        <v>0</v>
      </c>
      <c r="FB58" s="48" t="n">
        <f aca="false">MIN(MAX((GZ57*(1+GZ$5/Setup!$C$36)+IF($V58=33,N($F58),0))-DD58,0),MAX($P58-SUM(DV58:FA58),0))</f>
        <v>0</v>
      </c>
      <c r="FC58" s="48" t="n">
        <f aca="false">MIN(MAX((HA57*(1+HA$5/Setup!$C$36)+IF($V58=34,N($F58),0))-DE58,0),MAX($P58-SUM(DV58:FB58),0))</f>
        <v>0</v>
      </c>
      <c r="FD58" s="48" t="n">
        <f aca="false">MIN(MAX((HB57*(1+HB$5/Setup!$C$36)+IF($V58=35,N($F58),0))-DF58,0),MAX($P58-SUM(DV58:FC58),0))</f>
        <v>0</v>
      </c>
      <c r="FE58" s="48" t="n">
        <f aca="false">MIN(MAX((HC57*(1+HC$5/Setup!$C$36)+IF($V58=36,N($F58),0))-DG58,0),MAX($P58-SUM(DV58:FD58),0))</f>
        <v>0</v>
      </c>
      <c r="FF58" s="48" t="n">
        <f aca="false">MIN(MAX((HD57*(1+HD$5/Setup!$C$36)+IF($V58=37,N($F58),0))-DH58,0),MAX($P58-SUM(DV58:FE58),0))</f>
        <v>0</v>
      </c>
      <c r="FG58" s="48" t="n">
        <f aca="false">MIN(MAX((HE57*(1+HE$5/Setup!$C$36)+IF($V58=38,N($F58),0))-DI58,0),MAX($P58-SUM(DV58:FF58),0))</f>
        <v>0</v>
      </c>
      <c r="FH58" s="48" t="n">
        <f aca="false">MIN(MAX((HF57*(1+HF$5/Setup!$C$36)+IF($V58=39,N($F58),0))-DJ58,0),MAX($P58-SUM(DV58:FG58),0))</f>
        <v>0</v>
      </c>
      <c r="FI58" s="48" t="n">
        <f aca="false">MIN(MAX((HG57*(1+HG$5/Setup!$C$36)+IF($V58=40,N($F58),0))-DK58,0),MAX($P58-SUM(DV58:FH58),0))</f>
        <v>0</v>
      </c>
      <c r="FJ58" s="48" t="n">
        <f aca="false">MIN(MAX((HH57*(1+HH$5/Setup!$C$36)+IF($V58=41,N($F58),0))-DL58,0),MAX($P58-SUM(DV58:FI58),0))</f>
        <v>0</v>
      </c>
      <c r="FK58" s="48" t="n">
        <f aca="false">MIN(MAX((HI57*(1+HI$5/Setup!$C$36)+IF($V58=42,N($F58),0))-DM58,0),MAX($P58-SUM(DV58:FJ58),0))</f>
        <v>0</v>
      </c>
      <c r="FL58" s="48" t="n">
        <f aca="false">MIN(MAX((HJ57*(1+HJ$5/Setup!$C$36)+IF($V58=43,N($F58),0))-DN58,0),MAX($P58-SUM(DV58:FK58),0))</f>
        <v>0</v>
      </c>
      <c r="FM58" s="48" t="n">
        <f aca="false">MIN(MAX((HK57*(1+HK$5/Setup!$C$36)+IF($V58=44,N($F58),0))-DO58,0),MAX($P58-SUM(DV58:FL58),0))</f>
        <v>0</v>
      </c>
      <c r="FN58" s="48" t="n">
        <f aca="false">MIN(MAX((HL57*(1+HL$5/Setup!$C$36)+IF($V58=45,N($F58),0))-DP58,0),MAX($P58-SUM(DV58:FM58),0))</f>
        <v>0</v>
      </c>
      <c r="FO58" s="48" t="n">
        <f aca="false">MIN(MAX((HM57*(1+HM$5/Setup!$C$36)+IF($V58=46,N($F58),0))-DQ58,0),MAX($P58-SUM(DV58:FN58),0))</f>
        <v>0</v>
      </c>
      <c r="FP58" s="48" t="n">
        <f aca="false">MIN(MAX((HN57*(1+HN$5/Setup!$C$36)+IF($V58=47,N($F58),0))-DR58,0),MAX($P58-SUM(DV58:FO58),0))</f>
        <v>0</v>
      </c>
      <c r="FQ58" s="48" t="n">
        <f aca="false">MIN(MAX((HO57*(1+HO$5/Setup!$C$36)+IF($V58=48,N($F58),0))-DS58,0),MAX($P58-SUM(DV58:FP58),0))</f>
        <v>0</v>
      </c>
      <c r="FR58" s="48" t="n">
        <f aca="false">MIN(MAX((HP57*(1+HP$5/Setup!$C$36)+IF($V58=49,N($F58),0))-DT58,0),MAX($P58-SUM(DV58:FQ58),0))</f>
        <v>0</v>
      </c>
      <c r="FS58" s="48" t="n">
        <f aca="false">MIN(MAX((HQ57*(1+HQ$5/Setup!$C$36)+IF($V58=50,N($F58),0))-DU58,0),MAX($P58-SUM(DV58:FR58),0))</f>
        <v>0</v>
      </c>
      <c r="FT58" s="48" t="n">
        <f aca="false">IF((FT57*(1+FT$5/Setup!$C$36)+IF($V58=1,N($F58),0))-BX58-DV58&lt;0.005,0,(FT57*(1+FT$5/Setup!$C$36)+IF($V58=1,N($F58),0))-BX58-DV58)</f>
        <v>0</v>
      </c>
      <c r="FU58" s="48" t="n">
        <f aca="false">IF((FU57*(1+FU$5/Setup!$C$36)+IF($V58=2,N($F58),0))-BY58-DW58&lt;0.005,0,(FU57*(1+FU$5/Setup!$C$36)+IF($V58=2,N($F58),0))-BY58-DW58)</f>
        <v>0</v>
      </c>
      <c r="FV58" s="48" t="n">
        <f aca="false">IF((FV57*(1+FV$5/Setup!$C$36)+IF($V58=3,N($F58),0))-BZ58-DX58&lt;0.005,0,(FV57*(1+FV$5/Setup!$C$36)+IF($V58=3,N($F58),0))-BZ58-DX58)</f>
        <v>0</v>
      </c>
      <c r="FW58" s="48" t="n">
        <f aca="false">IF((FW57*(1+FW$5/Setup!$C$36)+IF($V58=4,N($F58),0))-CA58-DY58&lt;0.005,0,(FW57*(1+FW$5/Setup!$C$36)+IF($V58=4,N($F58),0))-CA58-DY58)</f>
        <v>0</v>
      </c>
      <c r="FX58" s="48" t="n">
        <f aca="false">IF((FX57*(1+FX$5/Setup!$C$36)+IF($V58=5,N($F58),0))-CB58-DZ58&lt;0.005,0,(FX57*(1+FX$5/Setup!$C$36)+IF($V58=5,N($F58),0))-CB58-DZ58)</f>
        <v>0</v>
      </c>
      <c r="FY58" s="48" t="n">
        <f aca="false">IF((FY57*(1+FY$5/Setup!$C$36)+IF($V58=6,N($F58),0))-CC58-EA58&lt;0.005,0,(FY57*(1+FY$5/Setup!$C$36)+IF($V58=6,N($F58),0))-CC58-EA58)</f>
        <v>0</v>
      </c>
      <c r="FZ58" s="48" t="n">
        <f aca="false">IF((FZ57*(1+FZ$5/Setup!$C$36)+IF($V58=7,N($F58),0))-CD58-EB58&lt;0.005,0,(FZ57*(1+FZ$5/Setup!$C$36)+IF($V58=7,N($F58),0))-CD58-EB58)</f>
        <v>0</v>
      </c>
      <c r="GA58" s="48" t="n">
        <f aca="false">IF((GA57*(1+GA$5/Setup!$C$36)+IF($V58=8,N($F58),0))-CE58-EC58&lt;0.005,0,(GA57*(1+GA$5/Setup!$C$36)+IF($V58=8,N($F58),0))-CE58-EC58)</f>
        <v>0</v>
      </c>
      <c r="GB58" s="48" t="n">
        <f aca="false">IF((GB57*(1+GB$5/Setup!$C$36)+IF($V58=9,N($F58),0))-CF58-ED58&lt;0.005,0,(GB57*(1+GB$5/Setup!$C$36)+IF($V58=9,N($F58),0))-CF58-ED58)</f>
        <v>0</v>
      </c>
      <c r="GC58" s="48" t="n">
        <f aca="false">IF((GC57*(1+GC$5/Setup!$C$36)+IF($V58=10,N($F58),0))-CG58-EE58&lt;0.005,0,(GC57*(1+GC$5/Setup!$C$36)+IF($V58=10,N($F58),0))-CG58-EE58)</f>
        <v>0</v>
      </c>
      <c r="GD58" s="48" t="n">
        <f aca="false">IF((GD57*(1+GD$5/Setup!$C$36)+IF($V58=11,N($F58),0))-CH58-EF58&lt;0.005,0,(GD57*(1+GD$5/Setup!$C$36)+IF($V58=11,N($F58),0))-CH58-EF58)</f>
        <v>0</v>
      </c>
      <c r="GE58" s="48" t="n">
        <f aca="false">IF((GE57*(1+GE$5/Setup!$C$36)+IF($V58=12,N($F58),0))-CI58-EG58&lt;0.005,0,(GE57*(1+GE$5/Setup!$C$36)+IF($V58=12,N($F58),0))-CI58-EG58)</f>
        <v>0</v>
      </c>
      <c r="GF58" s="48" t="n">
        <f aca="false">IF((GF57*(1+GF$5/Setup!$C$36)+IF($V58=13,N($F58),0))-CJ58-EH58&lt;0.005,0,(GF57*(1+GF$5/Setup!$C$36)+IF($V58=13,N($F58),0))-CJ58-EH58)</f>
        <v>0</v>
      </c>
      <c r="GG58" s="48" t="n">
        <f aca="false">IF((GG57*(1+GG$5/Setup!$C$36)+IF($V58=14,N($F58),0))-CK58-EI58&lt;0.005,0,(GG57*(1+GG$5/Setup!$C$36)+IF($V58=14,N($F58),0))-CK58-EI58)</f>
        <v>0</v>
      </c>
      <c r="GH58" s="48" t="n">
        <f aca="false">IF((GH57*(1+GH$5/Setup!$C$36)+IF($V58=15,N($F58),0))-CL58-EJ58&lt;0.005,0,(GH57*(1+GH$5/Setup!$C$36)+IF($V58=15,N($F58),0))-CL58-EJ58)</f>
        <v>0</v>
      </c>
      <c r="GI58" s="48" t="n">
        <f aca="false">IF((GI57*(1+GI$5/Setup!$C$36)+IF($V58=16,N($F58),0))-CM58-EK58&lt;0.005,0,(GI57*(1+GI$5/Setup!$C$36)+IF($V58=16,N($F58),0))-CM58-EK58)</f>
        <v>0</v>
      </c>
      <c r="GJ58" s="48" t="n">
        <f aca="false">IF((GJ57*(1+GJ$5/Setup!$C$36)+IF($V58=17,N($F58),0))-CN58-EL58&lt;0.005,0,(GJ57*(1+GJ$5/Setup!$C$36)+IF($V58=17,N($F58),0))-CN58-EL58)</f>
        <v>0</v>
      </c>
      <c r="GK58" s="48" t="n">
        <f aca="false">IF((GK57*(1+GK$5/Setup!$C$36)+IF($V58=18,N($F58),0))-CO58-EM58&lt;0.005,0,(GK57*(1+GK$5/Setup!$C$36)+IF($V58=18,N($F58),0))-CO58-EM58)</f>
        <v>0</v>
      </c>
      <c r="GL58" s="48" t="n">
        <f aca="false">IF((GL57*(1+GL$5/Setup!$C$36)+IF($V58=19,N($F58),0))-CP58-EN58&lt;0.005,0,(GL57*(1+GL$5/Setup!$C$36)+IF($V58=19,N($F58),0))-CP58-EN58)</f>
        <v>0</v>
      </c>
      <c r="GM58" s="48" t="n">
        <f aca="false">IF((GM57*(1+GM$5/Setup!$C$36)+IF($V58=20,N($F58),0))-CQ58-EO58&lt;0.005,0,(GM57*(1+GM$5/Setup!$C$36)+IF($V58=20,N($F58),0))-CQ58-EO58)</f>
        <v>0</v>
      </c>
      <c r="GN58" s="48" t="n">
        <f aca="false">IF((GN57*(1+GN$5/Setup!$C$36)+IF($V58=21,N($F58),0))-CR58-EP58&lt;0.005,0,(GN57*(1+GN$5/Setup!$C$36)+IF($V58=21,N($F58),0))-CR58-EP58)</f>
        <v>0</v>
      </c>
      <c r="GO58" s="48" t="n">
        <f aca="false">IF((GO57*(1+GO$5/Setup!$C$36)+IF($V58=22,N($F58),0))-CS58-EQ58&lt;0.005,0,(GO57*(1+GO$5/Setup!$C$36)+IF($V58=22,N($F58),0))-CS58-EQ58)</f>
        <v>0</v>
      </c>
      <c r="GP58" s="48" t="n">
        <f aca="false">IF((GP57*(1+GP$5/Setup!$C$36)+IF($V58=23,N($F58),0))-CT58-ER58&lt;0.005,0,(GP57*(1+GP$5/Setup!$C$36)+IF($V58=23,N($F58),0))-CT58-ER58)</f>
        <v>0</v>
      </c>
      <c r="GQ58" s="48" t="n">
        <f aca="false">IF((GQ57*(1+GQ$5/Setup!$C$36)+IF($V58=24,N($F58),0))-CU58-ES58&lt;0.005,0,(GQ57*(1+GQ$5/Setup!$C$36)+IF($V58=24,N($F58),0))-CU58-ES58)</f>
        <v>0</v>
      </c>
      <c r="GR58" s="48" t="n">
        <f aca="false">IF((GR57*(1+GR$5/Setup!$C$36)+IF($V58=25,N($F58),0))-CV58-ET58&lt;0.005,0,(GR57*(1+GR$5/Setup!$C$36)+IF($V58=25,N($F58),0))-CV58-ET58)</f>
        <v>0</v>
      </c>
      <c r="GS58" s="48" t="n">
        <f aca="false">IF((GS57*(1+GS$5/Setup!$C$36)+IF($V58=26,N($F58),0))-CW58-EU58&lt;0.005,0,(GS57*(1+GS$5/Setup!$C$36)+IF($V58=26,N($F58),0))-CW58-EU58)</f>
        <v>0</v>
      </c>
      <c r="GT58" s="48" t="n">
        <f aca="false">IF((GT57*(1+GT$5/Setup!$C$36)+IF($V58=27,N($F58),0))-CX58-EV58&lt;0.005,0,(GT57*(1+GT$5/Setup!$C$36)+IF($V58=27,N($F58),0))-CX58-EV58)</f>
        <v>0</v>
      </c>
      <c r="GU58" s="48" t="n">
        <f aca="false">IF((GU57*(1+GU$5/Setup!$C$36)+IF($V58=28,N($F58),0))-CY58-EW58&lt;0.005,0,(GU57*(1+GU$5/Setup!$C$36)+IF($V58=28,N($F58),0))-CY58-EW58)</f>
        <v>0</v>
      </c>
      <c r="GV58" s="48" t="n">
        <f aca="false">IF((GV57*(1+GV$5/Setup!$C$36)+IF($V58=29,N($F58),0))-CZ58-EX58&lt;0.005,0,(GV57*(1+GV$5/Setup!$C$36)+IF($V58=29,N($F58),0))-CZ58-EX58)</f>
        <v>0</v>
      </c>
      <c r="GW58" s="48" t="n">
        <f aca="false">IF((GW57*(1+GW$5/Setup!$C$36)+IF($V58=30,N($F58),0))-DA58-EY58&lt;0.005,0,(GW57*(1+GW$5/Setup!$C$36)+IF($V58=30,N($F58),0))-DA58-EY58)</f>
        <v>0</v>
      </c>
      <c r="GX58" s="48" t="n">
        <f aca="false">IF((GX57*(1+GX$5/Setup!$C$36)+IF($V58=31,N($F58),0))-DB58-EZ58&lt;0.005,0,(GX57*(1+GX$5/Setup!$C$36)+IF($V58=31,N($F58),0))-DB58-EZ58)</f>
        <v>0</v>
      </c>
      <c r="GY58" s="48" t="n">
        <f aca="false">IF((GY57*(1+GY$5/Setup!$C$36)+IF($V58=32,N($F58),0))-DC58-FA58&lt;0.005,0,(GY57*(1+GY$5/Setup!$C$36)+IF($V58=32,N($F58),0))-DC58-FA58)</f>
        <v>0</v>
      </c>
      <c r="GZ58" s="48" t="n">
        <f aca="false">IF((GZ57*(1+GZ$5/Setup!$C$36)+IF($V58=33,N($F58),0))-DD58-FB58&lt;0.005,0,(GZ57*(1+GZ$5/Setup!$C$36)+IF($V58=33,N($F58),0))-DD58-FB58)</f>
        <v>0</v>
      </c>
      <c r="HA58" s="48" t="n">
        <f aca="false">IF((HA57*(1+HA$5/Setup!$C$36)+IF($V58=34,N($F58),0))-DE58-FC58&lt;0.005,0,(HA57*(1+HA$5/Setup!$C$36)+IF($V58=34,N($F58),0))-DE58-FC58)</f>
        <v>0</v>
      </c>
      <c r="HB58" s="48" t="n">
        <f aca="false">IF((HB57*(1+HB$5/Setup!$C$36)+IF($V58=35,N($F58),0))-DF58-FD58&lt;0.005,0,(HB57*(1+HB$5/Setup!$C$36)+IF($V58=35,N($F58),0))-DF58-FD58)</f>
        <v>0</v>
      </c>
      <c r="HC58" s="48" t="n">
        <f aca="false">IF((HC57*(1+HC$5/Setup!$C$36)+IF($V58=36,N($F58),0))-DG58-FE58&lt;0.005,0,(HC57*(1+HC$5/Setup!$C$36)+IF($V58=36,N($F58),0))-DG58-FE58)</f>
        <v>0</v>
      </c>
      <c r="HD58" s="48" t="n">
        <f aca="false">IF((HD57*(1+HD$5/Setup!$C$36)+IF($V58=37,N($F58),0))-DH58-FF58&lt;0.005,0,(HD57*(1+HD$5/Setup!$C$36)+IF($V58=37,N($F58),0))-DH58-FF58)</f>
        <v>0</v>
      </c>
      <c r="HE58" s="48" t="n">
        <f aca="false">IF((HE57*(1+HE$5/Setup!$C$36)+IF($V58=38,N($F58),0))-DI58-FG58&lt;0.005,0,(HE57*(1+HE$5/Setup!$C$36)+IF($V58=38,N($F58),0))-DI58-FG58)</f>
        <v>0</v>
      </c>
      <c r="HF58" s="48" t="n">
        <f aca="false">IF((HF57*(1+HF$5/Setup!$C$36)+IF($V58=39,N($F58),0))-DJ58-FH58&lt;0.005,0,(HF57*(1+HF$5/Setup!$C$36)+IF($V58=39,N($F58),0))-DJ58-FH58)</f>
        <v>0</v>
      </c>
      <c r="HG58" s="48" t="n">
        <f aca="false">IF((HG57*(1+HG$5/Setup!$C$36)+IF($V58=40,N($F58),0))-DK58-FI58&lt;0.005,0,(HG57*(1+HG$5/Setup!$C$36)+IF($V58=40,N($F58),0))-DK58-FI58)</f>
        <v>0</v>
      </c>
      <c r="HH58" s="48" t="n">
        <f aca="false">IF((HH57*(1+HH$5/Setup!$C$36)+IF($V58=41,N($F58),0))-DL58-FJ58&lt;0.005,0,(HH57*(1+HH$5/Setup!$C$36)+IF($V58=41,N($F58),0))-DL58-FJ58)</f>
        <v>0</v>
      </c>
      <c r="HI58" s="48" t="n">
        <f aca="false">IF((HI57*(1+HI$5/Setup!$C$36)+IF($V58=42,N($F58),0))-DM58-FK58&lt;0.005,0,(HI57*(1+HI$5/Setup!$C$36)+IF($V58=42,N($F58),0))-DM58-FK58)</f>
        <v>0</v>
      </c>
      <c r="HJ58" s="48" t="n">
        <f aca="false">IF((HJ57*(1+HJ$5/Setup!$C$36)+IF($V58=43,N($F58),0))-DN58-FL58&lt;0.005,0,(HJ57*(1+HJ$5/Setup!$C$36)+IF($V58=43,N($F58),0))-DN58-FL58)</f>
        <v>0</v>
      </c>
      <c r="HK58" s="48" t="n">
        <f aca="false">IF((HK57*(1+HK$5/Setup!$C$36)+IF($V58=44,N($F58),0))-DO58-FM58&lt;0.005,0,(HK57*(1+HK$5/Setup!$C$36)+IF($V58=44,N($F58),0))-DO58-FM58)</f>
        <v>0</v>
      </c>
      <c r="HL58" s="48" t="n">
        <f aca="false">IF((HL57*(1+HL$5/Setup!$C$36)+IF($V58=45,N($F58),0))-DP58-FN58&lt;0.005,0,(HL57*(1+HL$5/Setup!$C$36)+IF($V58=45,N($F58),0))-DP58-FN58)</f>
        <v>0</v>
      </c>
      <c r="HM58" s="48" t="n">
        <f aca="false">IF((HM57*(1+HM$5/Setup!$C$36)+IF($V58=46,N($F58),0))-DQ58-FO58&lt;0.005,0,(HM57*(1+HM$5/Setup!$C$36)+IF($V58=46,N($F58),0))-DQ58-FO58)</f>
        <v>0</v>
      </c>
      <c r="HN58" s="48" t="n">
        <f aca="false">IF((HN57*(1+HN$5/Setup!$C$36)+IF($V58=47,N($F58),0))-DR58-FP58&lt;0.005,0,(HN57*(1+HN$5/Setup!$C$36)+IF($V58=47,N($F58),0))-DR58-FP58)</f>
        <v>0</v>
      </c>
      <c r="HO58" s="48" t="n">
        <f aca="false">IF((HO57*(1+HO$5/Setup!$C$36)+IF($V58=48,N($F58),0))-DS58-FQ58&lt;0.005,0,(HO57*(1+HO$5/Setup!$C$36)+IF($V58=48,N($F58),0))-DS58-FQ58)</f>
        <v>0</v>
      </c>
      <c r="HP58" s="48" t="n">
        <f aca="false">IF((HP57*(1+HP$5/Setup!$C$36)+IF($V58=49,N($F58),0))-DT58-FR58&lt;0.005,0,(HP57*(1+HP$5/Setup!$C$36)+IF($V58=49,N($F58),0))-DT58-FR58)</f>
        <v>0</v>
      </c>
      <c r="HQ58" s="48" t="n">
        <f aca="false">IF((HQ57*(1+HQ$5/Setup!$C$36)+IF($V58=50,N($F58),0))-DU58-FS58&lt;0.005,0,(HQ57*(1+HQ$5/Setup!$C$36)+IF($V58=50,N($F58),0))-DU58-FS58)</f>
        <v>0</v>
      </c>
    </row>
    <row r="59" customFormat="false" ht="15" hidden="false" customHeight="false" outlineLevel="0" collapsed="false">
      <c r="A59" s="44" t="n">
        <v>51</v>
      </c>
      <c r="B59" s="45" t="n">
        <f aca="false">IF(Setup!$C$7="Every month",EDATE(Setup!$C$8,($A59-1)),IF(Setup!$C$7="Twice a month",DATE(YEAR(Setup!$C$8),MONTH(Setup!$C$8)+INT((($A59-1)+Setup!$C$41)/2),MIN(IF(MOD(($A59-1)+Setup!$C$41,2)=0,Setup!$C$39,Setup!$C$40),DAY(EOMONTH(DATE(YEAR(Setup!$C$8),MONTH(Setup!$C$8)+INT((($A59-1)+Setup!$C$41)/2),1),0)))),Setup!$C$8+($A59-1)*IF(Setup!$C$7="Every week",7,14)))</f>
        <v>47025</v>
      </c>
      <c r="C59" s="45" t="n">
        <f aca="false">IF(Setup!$C$7="Every month",EDATE(Setup!$C$8,$A59),IF(Setup!$C$7="Twice a month",DATE(YEAR(Setup!$C$8),MONTH(Setup!$C$8)+INT(($A59+Setup!$C$41)/2),MIN(IF(MOD($A59+Setup!$C$41,2)=0,Setup!$C$39,Setup!$C$40),DAY(EOMONTH(DATE(YEAR(Setup!$C$8),MONTH(Setup!$C$8)+INT(($A59+Setup!$C$41)/2),1),0)))),Setup!$C$8+$A59*IF(Setup!$C$7="Every week",7,14)))</f>
        <v>47039</v>
      </c>
      <c r="D59" s="46"/>
      <c r="E59" s="47"/>
      <c r="F59" s="47"/>
      <c r="G59" s="47"/>
      <c r="H59" s="47"/>
      <c r="I59" s="48" t="n">
        <f aca="false">N(Setup!$C$11)+N(E59)</f>
        <v>100</v>
      </c>
      <c r="J59" s="48" t="n">
        <f aca="false">MIN(Setup!$C$37,MAX(I59,0))</f>
        <v>9.23076923076923</v>
      </c>
      <c r="K59" s="48" t="n">
        <f aca="false">MIN(MAX(N(Setup!$C$14)-L58,0),MAX(I59-J59,0))</f>
        <v>0</v>
      </c>
      <c r="L59" s="48" t="n">
        <f aca="false">L58+K59-N(G59)</f>
        <v>500</v>
      </c>
      <c r="M59" s="48" t="n">
        <f aca="false">M58+J59-N(H59)</f>
        <v>470.769230769231</v>
      </c>
      <c r="N59" s="48" t="n">
        <f aca="false">SUM(BX59:DU59)</f>
        <v>0</v>
      </c>
      <c r="O59" s="48" t="n">
        <f aca="false">SUM(Z59:BW59)-N59</f>
        <v>25</v>
      </c>
      <c r="P59" s="48" t="n">
        <f aca="false">MAX(I59-J59-K59,0)+O59</f>
        <v>115.769230769231</v>
      </c>
      <c r="Q59" s="48" t="n">
        <f aca="false">SUM(DV59:FS59)</f>
        <v>0</v>
      </c>
      <c r="R59" s="49" t="n">
        <f aca="false">N59+J59+K59+Q59</f>
        <v>9.23076923076923</v>
      </c>
      <c r="S59" s="48" t="n">
        <f aca="false">T59-T58-N(F59)+N59+Q59</f>
        <v>0</v>
      </c>
      <c r="T59" s="49" t="n">
        <f aca="false">SUM(FT59:HQ59)</f>
        <v>0</v>
      </c>
      <c r="U59" s="44" t="str">
        <f aca="false">IF(T58&lt;0.005,"",INDEX(Helpers!$C$2:$C$51,IF(_xlfn.MINIFS($DV$6:$FS$6,DV59:FS59,"&gt;0.005")=0,V59,_xlfn.MINIFS($DV$6:$FS$6,DV59:FS59,"&gt;0.005"))))</f>
        <v/>
      </c>
      <c r="V59" s="44" t="n">
        <f aca="false">IF(_xlfn.MINIFS($FT$6:$HQ$6,FT58:HQ58,"&gt;0.005")=0,1,_xlfn.MINIFS($FT$6:$HQ$6,FT58:HQ58,"&gt;0.005"))</f>
        <v>1</v>
      </c>
      <c r="W59" s="44" t="n">
        <f aca="false">IF(AND(D59&lt;&gt;"Paid",T58&gt;0.005),1,0)</f>
        <v>0</v>
      </c>
      <c r="X59" s="48" t="n">
        <f aca="false">SUMPRODUCT(((Helpers!$G$2:$G$51*(1+(Helpers!$D$2:$D$51+0.000000001)/12)^(($B59-Setup!$C$8)/(365.25/12))-Helpers!$E$2:$E$51*((1+(Helpers!$D$2:$D$51+0.000000001)/12)^(($B59-Setup!$C$8)/(365.25/12))-1)/((Helpers!$D$2:$D$51+0.000000001)/12))&gt;0)*(Helpers!$G$2:$G$51*(1+(Helpers!$D$2:$D$51+0.000000001)/12)^(($B59-Setup!$C$8)/(365.25/12))-Helpers!$E$2:$E$51*((1+(Helpers!$D$2:$D$51+0.000000001)/12)^(($B59-Setup!$C$8)/(365.25/12))-1)/((Helpers!$D$2:$D$51+0.000000001)/12)))</f>
        <v>668.483633560492</v>
      </c>
      <c r="Y59" s="48"/>
      <c r="Z59" s="48" t="n">
        <f aca="false">IF(OR(N(Z$5)=0,Z$6=""),0,Z$5*((DATE(YEAR($B59),MONTH($B59),MIN(Z$6,DAY(EOMONTH($B59,0))))&gt;=$B59)*(DATE(YEAR($B59),MONTH($B59),MIN(Z$6,DAY(EOMONTH($B59,0))))&lt;$C59)+(DATE(YEAR($B59),MONTH($B59)+1,MIN(Z$6,DAY(EOMONTH($B59,1))))&gt;=$B59)*(DATE(YEAR($B59),MONTH($B59)+1,MIN(Z$6,DAY(EOMONTH($B59,1))))&lt;$C59)))</f>
        <v>25</v>
      </c>
      <c r="AA59" s="48" t="n">
        <f aca="false">IF(OR(N(AA$5)=0,AA$6=""),0,AA$5*((DATE(YEAR($B59),MONTH($B59),MIN(AA$6,DAY(EOMONTH($B59,0))))&gt;=$B59)*(DATE(YEAR($B59),MONTH($B59),MIN(AA$6,DAY(EOMONTH($B59,0))))&lt;$C59)+(DATE(YEAR($B59),MONTH($B59)+1,MIN(AA$6,DAY(EOMONTH($B59,1))))&gt;=$B59)*(DATE(YEAR($B59),MONTH($B59)+1,MIN(AA$6,DAY(EOMONTH($B59,1))))&lt;$C59)))</f>
        <v>0</v>
      </c>
      <c r="AB59" s="48" t="n">
        <f aca="false">IF(OR(N(AB$5)=0,AB$6=""),0,AB$5*((DATE(YEAR($B59),MONTH($B59),MIN(AB$6,DAY(EOMONTH($B59,0))))&gt;=$B59)*(DATE(YEAR($B59),MONTH($B59),MIN(AB$6,DAY(EOMONTH($B59,0))))&lt;$C59)+(DATE(YEAR($B59),MONTH($B59)+1,MIN(AB$6,DAY(EOMONTH($B59,1))))&gt;=$B59)*(DATE(YEAR($B59),MONTH($B59)+1,MIN(AB$6,DAY(EOMONTH($B59,1))))&lt;$C59)))</f>
        <v>0</v>
      </c>
      <c r="AC59" s="48" t="n">
        <f aca="false">IF(OR(N(AC$5)=0,AC$6=""),0,AC$5*((DATE(YEAR($B59),MONTH($B59),MIN(AC$6,DAY(EOMONTH($B59,0))))&gt;=$B59)*(DATE(YEAR($B59),MONTH($B59),MIN(AC$6,DAY(EOMONTH($B59,0))))&lt;$C59)+(DATE(YEAR($B59),MONTH($B59)+1,MIN(AC$6,DAY(EOMONTH($B59,1))))&gt;=$B59)*(DATE(YEAR($B59),MONTH($B59)+1,MIN(AC$6,DAY(EOMONTH($B59,1))))&lt;$C59)))</f>
        <v>0</v>
      </c>
      <c r="AD59" s="48" t="n">
        <f aca="false">IF(OR(N(AD$5)=0,AD$6=""),0,AD$5*((DATE(YEAR($B59),MONTH($B59),MIN(AD$6,DAY(EOMONTH($B59,0))))&gt;=$B59)*(DATE(YEAR($B59),MONTH($B59),MIN(AD$6,DAY(EOMONTH($B59,0))))&lt;$C59)+(DATE(YEAR($B59),MONTH($B59)+1,MIN(AD$6,DAY(EOMONTH($B59,1))))&gt;=$B59)*(DATE(YEAR($B59),MONTH($B59)+1,MIN(AD$6,DAY(EOMONTH($B59,1))))&lt;$C59)))</f>
        <v>0</v>
      </c>
      <c r="AE59" s="48" t="n">
        <f aca="false">IF(OR(N(AE$5)=0,AE$6=""),0,AE$5*((DATE(YEAR($B59),MONTH($B59),MIN(AE$6,DAY(EOMONTH($B59,0))))&gt;=$B59)*(DATE(YEAR($B59),MONTH($B59),MIN(AE$6,DAY(EOMONTH($B59,0))))&lt;$C59)+(DATE(YEAR($B59),MONTH($B59)+1,MIN(AE$6,DAY(EOMONTH($B59,1))))&gt;=$B59)*(DATE(YEAR($B59),MONTH($B59)+1,MIN(AE$6,DAY(EOMONTH($B59,1))))&lt;$C59)))</f>
        <v>0</v>
      </c>
      <c r="AF59" s="48" t="n">
        <f aca="false">IF(OR(N(AF$5)=0,AF$6=""),0,AF$5*((DATE(YEAR($B59),MONTH($B59),MIN(AF$6,DAY(EOMONTH($B59,0))))&gt;=$B59)*(DATE(YEAR($B59),MONTH($B59),MIN(AF$6,DAY(EOMONTH($B59,0))))&lt;$C59)+(DATE(YEAR($B59),MONTH($B59)+1,MIN(AF$6,DAY(EOMONTH($B59,1))))&gt;=$B59)*(DATE(YEAR($B59),MONTH($B59)+1,MIN(AF$6,DAY(EOMONTH($B59,1))))&lt;$C59)))</f>
        <v>0</v>
      </c>
      <c r="AG59" s="48" t="n">
        <f aca="false">IF(OR(N(AG$5)=0,AG$6=""),0,AG$5*((DATE(YEAR($B59),MONTH($B59),MIN(AG$6,DAY(EOMONTH($B59,0))))&gt;=$B59)*(DATE(YEAR($B59),MONTH($B59),MIN(AG$6,DAY(EOMONTH($B59,0))))&lt;$C59)+(DATE(YEAR($B59),MONTH($B59)+1,MIN(AG$6,DAY(EOMONTH($B59,1))))&gt;=$B59)*(DATE(YEAR($B59),MONTH($B59)+1,MIN(AG$6,DAY(EOMONTH($B59,1))))&lt;$C59)))</f>
        <v>0</v>
      </c>
      <c r="AH59" s="48" t="n">
        <f aca="false">IF(OR(N(AH$5)=0,AH$6=""),0,AH$5*((DATE(YEAR($B59),MONTH($B59),MIN(AH$6,DAY(EOMONTH($B59,0))))&gt;=$B59)*(DATE(YEAR($B59),MONTH($B59),MIN(AH$6,DAY(EOMONTH($B59,0))))&lt;$C59)+(DATE(YEAR($B59),MONTH($B59)+1,MIN(AH$6,DAY(EOMONTH($B59,1))))&gt;=$B59)*(DATE(YEAR($B59),MONTH($B59)+1,MIN(AH$6,DAY(EOMONTH($B59,1))))&lt;$C59)))</f>
        <v>0</v>
      </c>
      <c r="AI59" s="48" t="n">
        <f aca="false">IF(OR(N(AI$5)=0,AI$6=""),0,AI$5*((DATE(YEAR($B59),MONTH($B59),MIN(AI$6,DAY(EOMONTH($B59,0))))&gt;=$B59)*(DATE(YEAR($B59),MONTH($B59),MIN(AI$6,DAY(EOMONTH($B59,0))))&lt;$C59)+(DATE(YEAR($B59),MONTH($B59)+1,MIN(AI$6,DAY(EOMONTH($B59,1))))&gt;=$B59)*(DATE(YEAR($B59),MONTH($B59)+1,MIN(AI$6,DAY(EOMONTH($B59,1))))&lt;$C59)))</f>
        <v>0</v>
      </c>
      <c r="AJ59" s="48" t="n">
        <f aca="false">IF(OR(N(AJ$5)=0,AJ$6=""),0,AJ$5*((DATE(YEAR($B59),MONTH($B59),MIN(AJ$6,DAY(EOMONTH($B59,0))))&gt;=$B59)*(DATE(YEAR($B59),MONTH($B59),MIN(AJ$6,DAY(EOMONTH($B59,0))))&lt;$C59)+(DATE(YEAR($B59),MONTH($B59)+1,MIN(AJ$6,DAY(EOMONTH($B59,1))))&gt;=$B59)*(DATE(YEAR($B59),MONTH($B59)+1,MIN(AJ$6,DAY(EOMONTH($B59,1))))&lt;$C59)))</f>
        <v>0</v>
      </c>
      <c r="AK59" s="48" t="n">
        <f aca="false">IF(OR(N(AK$5)=0,AK$6=""),0,AK$5*((DATE(YEAR($B59),MONTH($B59),MIN(AK$6,DAY(EOMONTH($B59,0))))&gt;=$B59)*(DATE(YEAR($B59),MONTH($B59),MIN(AK$6,DAY(EOMONTH($B59,0))))&lt;$C59)+(DATE(YEAR($B59),MONTH($B59)+1,MIN(AK$6,DAY(EOMONTH($B59,1))))&gt;=$B59)*(DATE(YEAR($B59),MONTH($B59)+1,MIN(AK$6,DAY(EOMONTH($B59,1))))&lt;$C59)))</f>
        <v>0</v>
      </c>
      <c r="AL59" s="48" t="n">
        <f aca="false">IF(OR(N(AL$5)=0,AL$6=""),0,AL$5*((DATE(YEAR($B59),MONTH($B59),MIN(AL$6,DAY(EOMONTH($B59,0))))&gt;=$B59)*(DATE(YEAR($B59),MONTH($B59),MIN(AL$6,DAY(EOMONTH($B59,0))))&lt;$C59)+(DATE(YEAR($B59),MONTH($B59)+1,MIN(AL$6,DAY(EOMONTH($B59,1))))&gt;=$B59)*(DATE(YEAR($B59),MONTH($B59)+1,MIN(AL$6,DAY(EOMONTH($B59,1))))&lt;$C59)))</f>
        <v>0</v>
      </c>
      <c r="AM59" s="48" t="n">
        <f aca="false">IF(OR(N(AM$5)=0,AM$6=""),0,AM$5*((DATE(YEAR($B59),MONTH($B59),MIN(AM$6,DAY(EOMONTH($B59,0))))&gt;=$B59)*(DATE(YEAR($B59),MONTH($B59),MIN(AM$6,DAY(EOMONTH($B59,0))))&lt;$C59)+(DATE(YEAR($B59),MONTH($B59)+1,MIN(AM$6,DAY(EOMONTH($B59,1))))&gt;=$B59)*(DATE(YEAR($B59),MONTH($B59)+1,MIN(AM$6,DAY(EOMONTH($B59,1))))&lt;$C59)))</f>
        <v>0</v>
      </c>
      <c r="AN59" s="48" t="n">
        <f aca="false">IF(OR(N(AN$5)=0,AN$6=""),0,AN$5*((DATE(YEAR($B59),MONTH($B59),MIN(AN$6,DAY(EOMONTH($B59,0))))&gt;=$B59)*(DATE(YEAR($B59),MONTH($B59),MIN(AN$6,DAY(EOMONTH($B59,0))))&lt;$C59)+(DATE(YEAR($B59),MONTH($B59)+1,MIN(AN$6,DAY(EOMONTH($B59,1))))&gt;=$B59)*(DATE(YEAR($B59),MONTH($B59)+1,MIN(AN$6,DAY(EOMONTH($B59,1))))&lt;$C59)))</f>
        <v>0</v>
      </c>
      <c r="AO59" s="48" t="n">
        <f aca="false">IF(OR(N(AO$5)=0,AO$6=""),0,AO$5*((DATE(YEAR($B59),MONTH($B59),MIN(AO$6,DAY(EOMONTH($B59,0))))&gt;=$B59)*(DATE(YEAR($B59),MONTH($B59),MIN(AO$6,DAY(EOMONTH($B59,0))))&lt;$C59)+(DATE(YEAR($B59),MONTH($B59)+1,MIN(AO$6,DAY(EOMONTH($B59,1))))&gt;=$B59)*(DATE(YEAR($B59),MONTH($B59)+1,MIN(AO$6,DAY(EOMONTH($B59,1))))&lt;$C59)))</f>
        <v>0</v>
      </c>
      <c r="AP59" s="48" t="n">
        <f aca="false">IF(OR(N(AP$5)=0,AP$6=""),0,AP$5*((DATE(YEAR($B59),MONTH($B59),MIN(AP$6,DAY(EOMONTH($B59,0))))&gt;=$B59)*(DATE(YEAR($B59),MONTH($B59),MIN(AP$6,DAY(EOMONTH($B59,0))))&lt;$C59)+(DATE(YEAR($B59),MONTH($B59)+1,MIN(AP$6,DAY(EOMONTH($B59,1))))&gt;=$B59)*(DATE(YEAR($B59),MONTH($B59)+1,MIN(AP$6,DAY(EOMONTH($B59,1))))&lt;$C59)))</f>
        <v>0</v>
      </c>
      <c r="AQ59" s="48" t="n">
        <f aca="false">IF(OR(N(AQ$5)=0,AQ$6=""),0,AQ$5*((DATE(YEAR($B59),MONTH($B59),MIN(AQ$6,DAY(EOMONTH($B59,0))))&gt;=$B59)*(DATE(YEAR($B59),MONTH($B59),MIN(AQ$6,DAY(EOMONTH($B59,0))))&lt;$C59)+(DATE(YEAR($B59),MONTH($B59)+1,MIN(AQ$6,DAY(EOMONTH($B59,1))))&gt;=$B59)*(DATE(YEAR($B59),MONTH($B59)+1,MIN(AQ$6,DAY(EOMONTH($B59,1))))&lt;$C59)))</f>
        <v>0</v>
      </c>
      <c r="AR59" s="48" t="n">
        <f aca="false">IF(OR(N(AR$5)=0,AR$6=""),0,AR$5*((DATE(YEAR($B59),MONTH($B59),MIN(AR$6,DAY(EOMONTH($B59,0))))&gt;=$B59)*(DATE(YEAR($B59),MONTH($B59),MIN(AR$6,DAY(EOMONTH($B59,0))))&lt;$C59)+(DATE(YEAR($B59),MONTH($B59)+1,MIN(AR$6,DAY(EOMONTH($B59,1))))&gt;=$B59)*(DATE(YEAR($B59),MONTH($B59)+1,MIN(AR$6,DAY(EOMONTH($B59,1))))&lt;$C59)))</f>
        <v>0</v>
      </c>
      <c r="AS59" s="48" t="n">
        <f aca="false">IF(OR(N(AS$5)=0,AS$6=""),0,AS$5*((DATE(YEAR($B59),MONTH($B59),MIN(AS$6,DAY(EOMONTH($B59,0))))&gt;=$B59)*(DATE(YEAR($B59),MONTH($B59),MIN(AS$6,DAY(EOMONTH($B59,0))))&lt;$C59)+(DATE(YEAR($B59),MONTH($B59)+1,MIN(AS$6,DAY(EOMONTH($B59,1))))&gt;=$B59)*(DATE(YEAR($B59),MONTH($B59)+1,MIN(AS$6,DAY(EOMONTH($B59,1))))&lt;$C59)))</f>
        <v>0</v>
      </c>
      <c r="AT59" s="48" t="n">
        <f aca="false">IF(OR(N(AT$5)=0,AT$6=""),0,AT$5*((DATE(YEAR($B59),MONTH($B59),MIN(AT$6,DAY(EOMONTH($B59,0))))&gt;=$B59)*(DATE(YEAR($B59),MONTH($B59),MIN(AT$6,DAY(EOMONTH($B59,0))))&lt;$C59)+(DATE(YEAR($B59),MONTH($B59)+1,MIN(AT$6,DAY(EOMONTH($B59,1))))&gt;=$B59)*(DATE(YEAR($B59),MONTH($B59)+1,MIN(AT$6,DAY(EOMONTH($B59,1))))&lt;$C59)))</f>
        <v>0</v>
      </c>
      <c r="AU59" s="48" t="n">
        <f aca="false">IF(OR(N(AU$5)=0,AU$6=""),0,AU$5*((DATE(YEAR($B59),MONTH($B59),MIN(AU$6,DAY(EOMONTH($B59,0))))&gt;=$B59)*(DATE(YEAR($B59),MONTH($B59),MIN(AU$6,DAY(EOMONTH($B59,0))))&lt;$C59)+(DATE(YEAR($B59),MONTH($B59)+1,MIN(AU$6,DAY(EOMONTH($B59,1))))&gt;=$B59)*(DATE(YEAR($B59),MONTH($B59)+1,MIN(AU$6,DAY(EOMONTH($B59,1))))&lt;$C59)))</f>
        <v>0</v>
      </c>
      <c r="AV59" s="48" t="n">
        <f aca="false">IF(OR(N(AV$5)=0,AV$6=""),0,AV$5*((DATE(YEAR($B59),MONTH($B59),MIN(AV$6,DAY(EOMONTH($B59,0))))&gt;=$B59)*(DATE(YEAR($B59),MONTH($B59),MIN(AV$6,DAY(EOMONTH($B59,0))))&lt;$C59)+(DATE(YEAR($B59),MONTH($B59)+1,MIN(AV$6,DAY(EOMONTH($B59,1))))&gt;=$B59)*(DATE(YEAR($B59),MONTH($B59)+1,MIN(AV$6,DAY(EOMONTH($B59,1))))&lt;$C59)))</f>
        <v>0</v>
      </c>
      <c r="AW59" s="48" t="n">
        <f aca="false">IF(OR(N(AW$5)=0,AW$6=""),0,AW$5*((DATE(YEAR($B59),MONTH($B59),MIN(AW$6,DAY(EOMONTH($B59,0))))&gt;=$B59)*(DATE(YEAR($B59),MONTH($B59),MIN(AW$6,DAY(EOMONTH($B59,0))))&lt;$C59)+(DATE(YEAR($B59),MONTH($B59)+1,MIN(AW$6,DAY(EOMONTH($B59,1))))&gt;=$B59)*(DATE(YEAR($B59),MONTH($B59)+1,MIN(AW$6,DAY(EOMONTH($B59,1))))&lt;$C59)))</f>
        <v>0</v>
      </c>
      <c r="AX59" s="48" t="n">
        <f aca="false">IF(OR(N(AX$5)=0,AX$6=""),0,AX$5*((DATE(YEAR($B59),MONTH($B59),MIN(AX$6,DAY(EOMONTH($B59,0))))&gt;=$B59)*(DATE(YEAR($B59),MONTH($B59),MIN(AX$6,DAY(EOMONTH($B59,0))))&lt;$C59)+(DATE(YEAR($B59),MONTH($B59)+1,MIN(AX$6,DAY(EOMONTH($B59,1))))&gt;=$B59)*(DATE(YEAR($B59),MONTH($B59)+1,MIN(AX$6,DAY(EOMONTH($B59,1))))&lt;$C59)))</f>
        <v>0</v>
      </c>
      <c r="AY59" s="48" t="n">
        <f aca="false">IF(OR(N(AY$5)=0,AY$6=""),0,AY$5*((DATE(YEAR($B59),MONTH($B59),MIN(AY$6,DAY(EOMONTH($B59,0))))&gt;=$B59)*(DATE(YEAR($B59),MONTH($B59),MIN(AY$6,DAY(EOMONTH($B59,0))))&lt;$C59)+(DATE(YEAR($B59),MONTH($B59)+1,MIN(AY$6,DAY(EOMONTH($B59,1))))&gt;=$B59)*(DATE(YEAR($B59),MONTH($B59)+1,MIN(AY$6,DAY(EOMONTH($B59,1))))&lt;$C59)))</f>
        <v>0</v>
      </c>
      <c r="AZ59" s="48" t="n">
        <f aca="false">IF(OR(N(AZ$5)=0,AZ$6=""),0,AZ$5*((DATE(YEAR($B59),MONTH($B59),MIN(AZ$6,DAY(EOMONTH($B59,0))))&gt;=$B59)*(DATE(YEAR($B59),MONTH($B59),MIN(AZ$6,DAY(EOMONTH($B59,0))))&lt;$C59)+(DATE(YEAR($B59),MONTH($B59)+1,MIN(AZ$6,DAY(EOMONTH($B59,1))))&gt;=$B59)*(DATE(YEAR($B59),MONTH($B59)+1,MIN(AZ$6,DAY(EOMONTH($B59,1))))&lt;$C59)))</f>
        <v>0</v>
      </c>
      <c r="BA59" s="48" t="n">
        <f aca="false">IF(OR(N(BA$5)=0,BA$6=""),0,BA$5*((DATE(YEAR($B59),MONTH($B59),MIN(BA$6,DAY(EOMONTH($B59,0))))&gt;=$B59)*(DATE(YEAR($B59),MONTH($B59),MIN(BA$6,DAY(EOMONTH($B59,0))))&lt;$C59)+(DATE(YEAR($B59),MONTH($B59)+1,MIN(BA$6,DAY(EOMONTH($B59,1))))&gt;=$B59)*(DATE(YEAR($B59),MONTH($B59)+1,MIN(BA$6,DAY(EOMONTH($B59,1))))&lt;$C59)))</f>
        <v>0</v>
      </c>
      <c r="BB59" s="48" t="n">
        <f aca="false">IF(OR(N(BB$5)=0,BB$6=""),0,BB$5*((DATE(YEAR($B59),MONTH($B59),MIN(BB$6,DAY(EOMONTH($B59,0))))&gt;=$B59)*(DATE(YEAR($B59),MONTH($B59),MIN(BB$6,DAY(EOMONTH($B59,0))))&lt;$C59)+(DATE(YEAR($B59),MONTH($B59)+1,MIN(BB$6,DAY(EOMONTH($B59,1))))&gt;=$B59)*(DATE(YEAR($B59),MONTH($B59)+1,MIN(BB$6,DAY(EOMONTH($B59,1))))&lt;$C59)))</f>
        <v>0</v>
      </c>
      <c r="BC59" s="48" t="n">
        <f aca="false">IF(OR(N(BC$5)=0,BC$6=""),0,BC$5*((DATE(YEAR($B59),MONTH($B59),MIN(BC$6,DAY(EOMONTH($B59,0))))&gt;=$B59)*(DATE(YEAR($B59),MONTH($B59),MIN(BC$6,DAY(EOMONTH($B59,0))))&lt;$C59)+(DATE(YEAR($B59),MONTH($B59)+1,MIN(BC$6,DAY(EOMONTH($B59,1))))&gt;=$B59)*(DATE(YEAR($B59),MONTH($B59)+1,MIN(BC$6,DAY(EOMONTH($B59,1))))&lt;$C59)))</f>
        <v>0</v>
      </c>
      <c r="BD59" s="48" t="n">
        <f aca="false">IF(OR(N(BD$5)=0,BD$6=""),0,BD$5*((DATE(YEAR($B59),MONTH($B59),MIN(BD$6,DAY(EOMONTH($B59,0))))&gt;=$B59)*(DATE(YEAR($B59),MONTH($B59),MIN(BD$6,DAY(EOMONTH($B59,0))))&lt;$C59)+(DATE(YEAR($B59),MONTH($B59)+1,MIN(BD$6,DAY(EOMONTH($B59,1))))&gt;=$B59)*(DATE(YEAR($B59),MONTH($B59)+1,MIN(BD$6,DAY(EOMONTH($B59,1))))&lt;$C59)))</f>
        <v>0</v>
      </c>
      <c r="BE59" s="48" t="n">
        <f aca="false">IF(OR(N(BE$5)=0,BE$6=""),0,BE$5*((DATE(YEAR($B59),MONTH($B59),MIN(BE$6,DAY(EOMONTH($B59,0))))&gt;=$B59)*(DATE(YEAR($B59),MONTH($B59),MIN(BE$6,DAY(EOMONTH($B59,0))))&lt;$C59)+(DATE(YEAR($B59),MONTH($B59)+1,MIN(BE$6,DAY(EOMONTH($B59,1))))&gt;=$B59)*(DATE(YEAR($B59),MONTH($B59)+1,MIN(BE$6,DAY(EOMONTH($B59,1))))&lt;$C59)))</f>
        <v>0</v>
      </c>
      <c r="BF59" s="48" t="n">
        <f aca="false">IF(OR(N(BF$5)=0,BF$6=""),0,BF$5*((DATE(YEAR($B59),MONTH($B59),MIN(BF$6,DAY(EOMONTH($B59,0))))&gt;=$B59)*(DATE(YEAR($B59),MONTH($B59),MIN(BF$6,DAY(EOMONTH($B59,0))))&lt;$C59)+(DATE(YEAR($B59),MONTH($B59)+1,MIN(BF$6,DAY(EOMONTH($B59,1))))&gt;=$B59)*(DATE(YEAR($B59),MONTH($B59)+1,MIN(BF$6,DAY(EOMONTH($B59,1))))&lt;$C59)))</f>
        <v>0</v>
      </c>
      <c r="BG59" s="48" t="n">
        <f aca="false">IF(OR(N(BG$5)=0,BG$6=""),0,BG$5*((DATE(YEAR($B59),MONTH($B59),MIN(BG$6,DAY(EOMONTH($B59,0))))&gt;=$B59)*(DATE(YEAR($B59),MONTH($B59),MIN(BG$6,DAY(EOMONTH($B59,0))))&lt;$C59)+(DATE(YEAR($B59),MONTH($B59)+1,MIN(BG$6,DAY(EOMONTH($B59,1))))&gt;=$B59)*(DATE(YEAR($B59),MONTH($B59)+1,MIN(BG$6,DAY(EOMONTH($B59,1))))&lt;$C59)))</f>
        <v>0</v>
      </c>
      <c r="BH59" s="48" t="n">
        <f aca="false">IF(OR(N(BH$5)=0,BH$6=""),0,BH$5*((DATE(YEAR($B59),MONTH($B59),MIN(BH$6,DAY(EOMONTH($B59,0))))&gt;=$B59)*(DATE(YEAR($B59),MONTH($B59),MIN(BH$6,DAY(EOMONTH($B59,0))))&lt;$C59)+(DATE(YEAR($B59),MONTH($B59)+1,MIN(BH$6,DAY(EOMONTH($B59,1))))&gt;=$B59)*(DATE(YEAR($B59),MONTH($B59)+1,MIN(BH$6,DAY(EOMONTH($B59,1))))&lt;$C59)))</f>
        <v>0</v>
      </c>
      <c r="BI59" s="48" t="n">
        <f aca="false">IF(OR(N(BI$5)=0,BI$6=""),0,BI$5*((DATE(YEAR($B59),MONTH($B59),MIN(BI$6,DAY(EOMONTH($B59,0))))&gt;=$B59)*(DATE(YEAR($B59),MONTH($B59),MIN(BI$6,DAY(EOMONTH($B59,0))))&lt;$C59)+(DATE(YEAR($B59),MONTH($B59)+1,MIN(BI$6,DAY(EOMONTH($B59,1))))&gt;=$B59)*(DATE(YEAR($B59),MONTH($B59)+1,MIN(BI$6,DAY(EOMONTH($B59,1))))&lt;$C59)))</f>
        <v>0</v>
      </c>
      <c r="BJ59" s="48" t="n">
        <f aca="false">IF(OR(N(BJ$5)=0,BJ$6=""),0,BJ$5*((DATE(YEAR($B59),MONTH($B59),MIN(BJ$6,DAY(EOMONTH($B59,0))))&gt;=$B59)*(DATE(YEAR($B59),MONTH($B59),MIN(BJ$6,DAY(EOMONTH($B59,0))))&lt;$C59)+(DATE(YEAR($B59),MONTH($B59)+1,MIN(BJ$6,DAY(EOMONTH($B59,1))))&gt;=$B59)*(DATE(YEAR($B59),MONTH($B59)+1,MIN(BJ$6,DAY(EOMONTH($B59,1))))&lt;$C59)))</f>
        <v>0</v>
      </c>
      <c r="BK59" s="48" t="n">
        <f aca="false">IF(OR(N(BK$5)=0,BK$6=""),0,BK$5*((DATE(YEAR($B59),MONTH($B59),MIN(BK$6,DAY(EOMONTH($B59,0))))&gt;=$B59)*(DATE(YEAR($B59),MONTH($B59),MIN(BK$6,DAY(EOMONTH($B59,0))))&lt;$C59)+(DATE(YEAR($B59),MONTH($B59)+1,MIN(BK$6,DAY(EOMONTH($B59,1))))&gt;=$B59)*(DATE(YEAR($B59),MONTH($B59)+1,MIN(BK$6,DAY(EOMONTH($B59,1))))&lt;$C59)))</f>
        <v>0</v>
      </c>
      <c r="BL59" s="48" t="n">
        <f aca="false">IF(OR(N(BL$5)=0,BL$6=""),0,BL$5*((DATE(YEAR($B59),MONTH($B59),MIN(BL$6,DAY(EOMONTH($B59,0))))&gt;=$B59)*(DATE(YEAR($B59),MONTH($B59),MIN(BL$6,DAY(EOMONTH($B59,0))))&lt;$C59)+(DATE(YEAR($B59),MONTH($B59)+1,MIN(BL$6,DAY(EOMONTH($B59,1))))&gt;=$B59)*(DATE(YEAR($B59),MONTH($B59)+1,MIN(BL$6,DAY(EOMONTH($B59,1))))&lt;$C59)))</f>
        <v>0</v>
      </c>
      <c r="BM59" s="48" t="n">
        <f aca="false">IF(OR(N(BM$5)=0,BM$6=""),0,BM$5*((DATE(YEAR($B59),MONTH($B59),MIN(BM$6,DAY(EOMONTH($B59,0))))&gt;=$B59)*(DATE(YEAR($B59),MONTH($B59),MIN(BM$6,DAY(EOMONTH($B59,0))))&lt;$C59)+(DATE(YEAR($B59),MONTH($B59)+1,MIN(BM$6,DAY(EOMONTH($B59,1))))&gt;=$B59)*(DATE(YEAR($B59),MONTH($B59)+1,MIN(BM$6,DAY(EOMONTH($B59,1))))&lt;$C59)))</f>
        <v>0</v>
      </c>
      <c r="BN59" s="48" t="n">
        <f aca="false">IF(OR(N(BN$5)=0,BN$6=""),0,BN$5*((DATE(YEAR($B59),MONTH($B59),MIN(BN$6,DAY(EOMONTH($B59,0))))&gt;=$B59)*(DATE(YEAR($B59),MONTH($B59),MIN(BN$6,DAY(EOMONTH($B59,0))))&lt;$C59)+(DATE(YEAR($B59),MONTH($B59)+1,MIN(BN$6,DAY(EOMONTH($B59,1))))&gt;=$B59)*(DATE(YEAR($B59),MONTH($B59)+1,MIN(BN$6,DAY(EOMONTH($B59,1))))&lt;$C59)))</f>
        <v>0</v>
      </c>
      <c r="BO59" s="48" t="n">
        <f aca="false">IF(OR(N(BO$5)=0,BO$6=""),0,BO$5*((DATE(YEAR($B59),MONTH($B59),MIN(BO$6,DAY(EOMONTH($B59,0))))&gt;=$B59)*(DATE(YEAR($B59),MONTH($B59),MIN(BO$6,DAY(EOMONTH($B59,0))))&lt;$C59)+(DATE(YEAR($B59),MONTH($B59)+1,MIN(BO$6,DAY(EOMONTH($B59,1))))&gt;=$B59)*(DATE(YEAR($B59),MONTH($B59)+1,MIN(BO$6,DAY(EOMONTH($B59,1))))&lt;$C59)))</f>
        <v>0</v>
      </c>
      <c r="BP59" s="48" t="n">
        <f aca="false">IF(OR(N(BP$5)=0,BP$6=""),0,BP$5*((DATE(YEAR($B59),MONTH($B59),MIN(BP$6,DAY(EOMONTH($B59,0))))&gt;=$B59)*(DATE(YEAR($B59),MONTH($B59),MIN(BP$6,DAY(EOMONTH($B59,0))))&lt;$C59)+(DATE(YEAR($B59),MONTH($B59)+1,MIN(BP$6,DAY(EOMONTH($B59,1))))&gt;=$B59)*(DATE(YEAR($B59),MONTH($B59)+1,MIN(BP$6,DAY(EOMONTH($B59,1))))&lt;$C59)))</f>
        <v>0</v>
      </c>
      <c r="BQ59" s="48" t="n">
        <f aca="false">IF(OR(N(BQ$5)=0,BQ$6=""),0,BQ$5*((DATE(YEAR($B59),MONTH($B59),MIN(BQ$6,DAY(EOMONTH($B59,0))))&gt;=$B59)*(DATE(YEAR($B59),MONTH($B59),MIN(BQ$6,DAY(EOMONTH($B59,0))))&lt;$C59)+(DATE(YEAR($B59),MONTH($B59)+1,MIN(BQ$6,DAY(EOMONTH($B59,1))))&gt;=$B59)*(DATE(YEAR($B59),MONTH($B59)+1,MIN(BQ$6,DAY(EOMONTH($B59,1))))&lt;$C59)))</f>
        <v>0</v>
      </c>
      <c r="BR59" s="48" t="n">
        <f aca="false">IF(OR(N(BR$5)=0,BR$6=""),0,BR$5*((DATE(YEAR($B59),MONTH($B59),MIN(BR$6,DAY(EOMONTH($B59,0))))&gt;=$B59)*(DATE(YEAR($B59),MONTH($B59),MIN(BR$6,DAY(EOMONTH($B59,0))))&lt;$C59)+(DATE(YEAR($B59),MONTH($B59)+1,MIN(BR$6,DAY(EOMONTH($B59,1))))&gt;=$B59)*(DATE(YEAR($B59),MONTH($B59)+1,MIN(BR$6,DAY(EOMONTH($B59,1))))&lt;$C59)))</f>
        <v>0</v>
      </c>
      <c r="BS59" s="48" t="n">
        <f aca="false">IF(OR(N(BS$5)=0,BS$6=""),0,BS$5*((DATE(YEAR($B59),MONTH($B59),MIN(BS$6,DAY(EOMONTH($B59,0))))&gt;=$B59)*(DATE(YEAR($B59),MONTH($B59),MIN(BS$6,DAY(EOMONTH($B59,0))))&lt;$C59)+(DATE(YEAR($B59),MONTH($B59)+1,MIN(BS$6,DAY(EOMONTH($B59,1))))&gt;=$B59)*(DATE(YEAR($B59),MONTH($B59)+1,MIN(BS$6,DAY(EOMONTH($B59,1))))&lt;$C59)))</f>
        <v>0</v>
      </c>
      <c r="BT59" s="48" t="n">
        <f aca="false">IF(OR(N(BT$5)=0,BT$6=""),0,BT$5*((DATE(YEAR($B59),MONTH($B59),MIN(BT$6,DAY(EOMONTH($B59,0))))&gt;=$B59)*(DATE(YEAR($B59),MONTH($B59),MIN(BT$6,DAY(EOMONTH($B59,0))))&lt;$C59)+(DATE(YEAR($B59),MONTH($B59)+1,MIN(BT$6,DAY(EOMONTH($B59,1))))&gt;=$B59)*(DATE(YEAR($B59),MONTH($B59)+1,MIN(BT$6,DAY(EOMONTH($B59,1))))&lt;$C59)))</f>
        <v>0</v>
      </c>
      <c r="BU59" s="48" t="n">
        <f aca="false">IF(OR(N(BU$5)=0,BU$6=""),0,BU$5*((DATE(YEAR($B59),MONTH($B59),MIN(BU$6,DAY(EOMONTH($B59,0))))&gt;=$B59)*(DATE(YEAR($B59),MONTH($B59),MIN(BU$6,DAY(EOMONTH($B59,0))))&lt;$C59)+(DATE(YEAR($B59),MONTH($B59)+1,MIN(BU$6,DAY(EOMONTH($B59,1))))&gt;=$B59)*(DATE(YEAR($B59),MONTH($B59)+1,MIN(BU$6,DAY(EOMONTH($B59,1))))&lt;$C59)))</f>
        <v>0</v>
      </c>
      <c r="BV59" s="48" t="n">
        <f aca="false">IF(OR(N(BV$5)=0,BV$6=""),0,BV$5*((DATE(YEAR($B59),MONTH($B59),MIN(BV$6,DAY(EOMONTH($B59,0))))&gt;=$B59)*(DATE(YEAR($B59),MONTH($B59),MIN(BV$6,DAY(EOMONTH($B59,0))))&lt;$C59)+(DATE(YEAR($B59),MONTH($B59)+1,MIN(BV$6,DAY(EOMONTH($B59,1))))&gt;=$B59)*(DATE(YEAR($B59),MONTH($B59)+1,MIN(BV$6,DAY(EOMONTH($B59,1))))&lt;$C59)))</f>
        <v>0</v>
      </c>
      <c r="BW59" s="48" t="n">
        <f aca="false">IF(OR(N(BW$5)=0,BW$6=""),0,BW$5*((DATE(YEAR($B59),MONTH($B59),MIN(BW$6,DAY(EOMONTH($B59,0))))&gt;=$B59)*(DATE(YEAR($B59),MONTH($B59),MIN(BW$6,DAY(EOMONTH($B59,0))))&lt;$C59)+(DATE(YEAR($B59),MONTH($B59)+1,MIN(BW$6,DAY(EOMONTH($B59,1))))&gt;=$B59)*(DATE(YEAR($B59),MONTH($B59)+1,MIN(BW$6,DAY(EOMONTH($B59,1))))&lt;$C59)))</f>
        <v>0</v>
      </c>
      <c r="BX59" s="48" t="n">
        <f aca="false">MIN(Z59,(FT58*(1+FT$5/Setup!$C$36)+IF($V59=1,N($F59),0)))</f>
        <v>0</v>
      </c>
      <c r="BY59" s="48" t="n">
        <f aca="false">MIN(AA59,(FU58*(1+FU$5/Setup!$C$36)+IF($V59=2,N($F59),0)))</f>
        <v>0</v>
      </c>
      <c r="BZ59" s="48" t="n">
        <f aca="false">MIN(AB59,(FV58*(1+FV$5/Setup!$C$36)+IF($V59=3,N($F59),0)))</f>
        <v>0</v>
      </c>
      <c r="CA59" s="48" t="n">
        <f aca="false">MIN(AC59,(FW58*(1+FW$5/Setup!$C$36)+IF($V59=4,N($F59),0)))</f>
        <v>0</v>
      </c>
      <c r="CB59" s="48" t="n">
        <f aca="false">MIN(AD59,(FX58*(1+FX$5/Setup!$C$36)+IF($V59=5,N($F59),0)))</f>
        <v>0</v>
      </c>
      <c r="CC59" s="48" t="n">
        <f aca="false">MIN(AE59,(FY58*(1+FY$5/Setup!$C$36)+IF($V59=6,N($F59),0)))</f>
        <v>0</v>
      </c>
      <c r="CD59" s="48" t="n">
        <f aca="false">MIN(AF59,(FZ58*(1+FZ$5/Setup!$C$36)+IF($V59=7,N($F59),0)))</f>
        <v>0</v>
      </c>
      <c r="CE59" s="48" t="n">
        <f aca="false">MIN(AG59,(GA58*(1+GA$5/Setup!$C$36)+IF($V59=8,N($F59),0)))</f>
        <v>0</v>
      </c>
      <c r="CF59" s="48" t="n">
        <f aca="false">MIN(AH59,(GB58*(1+GB$5/Setup!$C$36)+IF($V59=9,N($F59),0)))</f>
        <v>0</v>
      </c>
      <c r="CG59" s="48" t="n">
        <f aca="false">MIN(AI59,(GC58*(1+GC$5/Setup!$C$36)+IF($V59=10,N($F59),0)))</f>
        <v>0</v>
      </c>
      <c r="CH59" s="48" t="n">
        <f aca="false">MIN(AJ59,(GD58*(1+GD$5/Setup!$C$36)+IF($V59=11,N($F59),0)))</f>
        <v>0</v>
      </c>
      <c r="CI59" s="48" t="n">
        <f aca="false">MIN(AK59,(GE58*(1+GE$5/Setup!$C$36)+IF($V59=12,N($F59),0)))</f>
        <v>0</v>
      </c>
      <c r="CJ59" s="48" t="n">
        <f aca="false">MIN(AL59,(GF58*(1+GF$5/Setup!$C$36)+IF($V59=13,N($F59),0)))</f>
        <v>0</v>
      </c>
      <c r="CK59" s="48" t="n">
        <f aca="false">MIN(AM59,(GG58*(1+GG$5/Setup!$C$36)+IF($V59=14,N($F59),0)))</f>
        <v>0</v>
      </c>
      <c r="CL59" s="48" t="n">
        <f aca="false">MIN(AN59,(GH58*(1+GH$5/Setup!$C$36)+IF($V59=15,N($F59),0)))</f>
        <v>0</v>
      </c>
      <c r="CM59" s="48" t="n">
        <f aca="false">MIN(AO59,(GI58*(1+GI$5/Setup!$C$36)+IF($V59=16,N($F59),0)))</f>
        <v>0</v>
      </c>
      <c r="CN59" s="48" t="n">
        <f aca="false">MIN(AP59,(GJ58*(1+GJ$5/Setup!$C$36)+IF($V59=17,N($F59),0)))</f>
        <v>0</v>
      </c>
      <c r="CO59" s="48" t="n">
        <f aca="false">MIN(AQ59,(GK58*(1+GK$5/Setup!$C$36)+IF($V59=18,N($F59),0)))</f>
        <v>0</v>
      </c>
      <c r="CP59" s="48" t="n">
        <f aca="false">MIN(AR59,(GL58*(1+GL$5/Setup!$C$36)+IF($V59=19,N($F59),0)))</f>
        <v>0</v>
      </c>
      <c r="CQ59" s="48" t="n">
        <f aca="false">MIN(AS59,(GM58*(1+GM$5/Setup!$C$36)+IF($V59=20,N($F59),0)))</f>
        <v>0</v>
      </c>
      <c r="CR59" s="48" t="n">
        <f aca="false">MIN(AT59,(GN58*(1+GN$5/Setup!$C$36)+IF($V59=21,N($F59),0)))</f>
        <v>0</v>
      </c>
      <c r="CS59" s="48" t="n">
        <f aca="false">MIN(AU59,(GO58*(1+GO$5/Setup!$C$36)+IF($V59=22,N($F59),0)))</f>
        <v>0</v>
      </c>
      <c r="CT59" s="48" t="n">
        <f aca="false">MIN(AV59,(GP58*(1+GP$5/Setup!$C$36)+IF($V59=23,N($F59),0)))</f>
        <v>0</v>
      </c>
      <c r="CU59" s="48" t="n">
        <f aca="false">MIN(AW59,(GQ58*(1+GQ$5/Setup!$C$36)+IF($V59=24,N($F59),0)))</f>
        <v>0</v>
      </c>
      <c r="CV59" s="48" t="n">
        <f aca="false">MIN(AX59,(GR58*(1+GR$5/Setup!$C$36)+IF($V59=25,N($F59),0)))</f>
        <v>0</v>
      </c>
      <c r="CW59" s="48" t="n">
        <f aca="false">MIN(AY59,(GS58*(1+GS$5/Setup!$C$36)+IF($V59=26,N($F59),0)))</f>
        <v>0</v>
      </c>
      <c r="CX59" s="48" t="n">
        <f aca="false">MIN(AZ59,(GT58*(1+GT$5/Setup!$C$36)+IF($V59=27,N($F59),0)))</f>
        <v>0</v>
      </c>
      <c r="CY59" s="48" t="n">
        <f aca="false">MIN(BA59,(GU58*(1+GU$5/Setup!$C$36)+IF($V59=28,N($F59),0)))</f>
        <v>0</v>
      </c>
      <c r="CZ59" s="48" t="n">
        <f aca="false">MIN(BB59,(GV58*(1+GV$5/Setup!$C$36)+IF($V59=29,N($F59),0)))</f>
        <v>0</v>
      </c>
      <c r="DA59" s="48" t="n">
        <f aca="false">MIN(BC59,(GW58*(1+GW$5/Setup!$C$36)+IF($V59=30,N($F59),0)))</f>
        <v>0</v>
      </c>
      <c r="DB59" s="48" t="n">
        <f aca="false">MIN(BD59,(GX58*(1+GX$5/Setup!$C$36)+IF($V59=31,N($F59),0)))</f>
        <v>0</v>
      </c>
      <c r="DC59" s="48" t="n">
        <f aca="false">MIN(BE59,(GY58*(1+GY$5/Setup!$C$36)+IF($V59=32,N($F59),0)))</f>
        <v>0</v>
      </c>
      <c r="DD59" s="48" t="n">
        <f aca="false">MIN(BF59,(GZ58*(1+GZ$5/Setup!$C$36)+IF($V59=33,N($F59),0)))</f>
        <v>0</v>
      </c>
      <c r="DE59" s="48" t="n">
        <f aca="false">MIN(BG59,(HA58*(1+HA$5/Setup!$C$36)+IF($V59=34,N($F59),0)))</f>
        <v>0</v>
      </c>
      <c r="DF59" s="48" t="n">
        <f aca="false">MIN(BH59,(HB58*(1+HB$5/Setup!$C$36)+IF($V59=35,N($F59),0)))</f>
        <v>0</v>
      </c>
      <c r="DG59" s="48" t="n">
        <f aca="false">MIN(BI59,(HC58*(1+HC$5/Setup!$C$36)+IF($V59=36,N($F59),0)))</f>
        <v>0</v>
      </c>
      <c r="DH59" s="48" t="n">
        <f aca="false">MIN(BJ59,(HD58*(1+HD$5/Setup!$C$36)+IF($V59=37,N($F59),0)))</f>
        <v>0</v>
      </c>
      <c r="DI59" s="48" t="n">
        <f aca="false">MIN(BK59,(HE58*(1+HE$5/Setup!$C$36)+IF($V59=38,N($F59),0)))</f>
        <v>0</v>
      </c>
      <c r="DJ59" s="48" t="n">
        <f aca="false">MIN(BL59,(HF58*(1+HF$5/Setup!$C$36)+IF($V59=39,N($F59),0)))</f>
        <v>0</v>
      </c>
      <c r="DK59" s="48" t="n">
        <f aca="false">MIN(BM59,(HG58*(1+HG$5/Setup!$C$36)+IF($V59=40,N($F59),0)))</f>
        <v>0</v>
      </c>
      <c r="DL59" s="48" t="n">
        <f aca="false">MIN(BN59,(HH58*(1+HH$5/Setup!$C$36)+IF($V59=41,N($F59),0)))</f>
        <v>0</v>
      </c>
      <c r="DM59" s="48" t="n">
        <f aca="false">MIN(BO59,(HI58*(1+HI$5/Setup!$C$36)+IF($V59=42,N($F59),0)))</f>
        <v>0</v>
      </c>
      <c r="DN59" s="48" t="n">
        <f aca="false">MIN(BP59,(HJ58*(1+HJ$5/Setup!$C$36)+IF($V59=43,N($F59),0)))</f>
        <v>0</v>
      </c>
      <c r="DO59" s="48" t="n">
        <f aca="false">MIN(BQ59,(HK58*(1+HK$5/Setup!$C$36)+IF($V59=44,N($F59),0)))</f>
        <v>0</v>
      </c>
      <c r="DP59" s="48" t="n">
        <f aca="false">MIN(BR59,(HL58*(1+HL$5/Setup!$C$36)+IF($V59=45,N($F59),0)))</f>
        <v>0</v>
      </c>
      <c r="DQ59" s="48" t="n">
        <f aca="false">MIN(BS59,(HM58*(1+HM$5/Setup!$C$36)+IF($V59=46,N($F59),0)))</f>
        <v>0</v>
      </c>
      <c r="DR59" s="48" t="n">
        <f aca="false">MIN(BT59,(HN58*(1+HN$5/Setup!$C$36)+IF($V59=47,N($F59),0)))</f>
        <v>0</v>
      </c>
      <c r="DS59" s="48" t="n">
        <f aca="false">MIN(BU59,(HO58*(1+HO$5/Setup!$C$36)+IF($V59=48,N($F59),0)))</f>
        <v>0</v>
      </c>
      <c r="DT59" s="48" t="n">
        <f aca="false">MIN(BV59,(HP58*(1+HP$5/Setup!$C$36)+IF($V59=49,N($F59),0)))</f>
        <v>0</v>
      </c>
      <c r="DU59" s="48" t="n">
        <f aca="false">MIN(BW59,(HQ58*(1+HQ$5/Setup!$C$36)+IF($V59=50,N($F59),0)))</f>
        <v>0</v>
      </c>
      <c r="DV59" s="48" t="n">
        <f aca="false">MIN(MAX((FT58*(1+FT$5/Setup!$C$36)+IF($V59=1,N($F59),0))-BX59,0),MAX($P59-0,0))</f>
        <v>0</v>
      </c>
      <c r="DW59" s="48" t="n">
        <f aca="false">MIN(MAX((FU58*(1+FU$5/Setup!$C$36)+IF($V59=2,N($F59),0))-BY59,0),MAX($P59-SUM(DV59:DV59),0))</f>
        <v>0</v>
      </c>
      <c r="DX59" s="48" t="n">
        <f aca="false">MIN(MAX((FV58*(1+FV$5/Setup!$C$36)+IF($V59=3,N($F59),0))-BZ59,0),MAX($P59-SUM(DV59:DW59),0))</f>
        <v>0</v>
      </c>
      <c r="DY59" s="48" t="n">
        <f aca="false">MIN(MAX((FW58*(1+FW$5/Setup!$C$36)+IF($V59=4,N($F59),0))-CA59,0),MAX($P59-SUM(DV59:DX59),0))</f>
        <v>0</v>
      </c>
      <c r="DZ59" s="48" t="n">
        <f aca="false">MIN(MAX((FX58*(1+FX$5/Setup!$C$36)+IF($V59=5,N($F59),0))-CB59,0),MAX($P59-SUM(DV59:DY59),0))</f>
        <v>0</v>
      </c>
      <c r="EA59" s="48" t="n">
        <f aca="false">MIN(MAX((FY58*(1+FY$5/Setup!$C$36)+IF($V59=6,N($F59),0))-CC59,0),MAX($P59-SUM(DV59:DZ59),0))</f>
        <v>0</v>
      </c>
      <c r="EB59" s="48" t="n">
        <f aca="false">MIN(MAX((FZ58*(1+FZ$5/Setup!$C$36)+IF($V59=7,N($F59),0))-CD59,0),MAX($P59-SUM(DV59:EA59),0))</f>
        <v>0</v>
      </c>
      <c r="EC59" s="48" t="n">
        <f aca="false">MIN(MAX((GA58*(1+GA$5/Setup!$C$36)+IF($V59=8,N($F59),0))-CE59,0),MAX($P59-SUM(DV59:EB59),0))</f>
        <v>0</v>
      </c>
      <c r="ED59" s="48" t="n">
        <f aca="false">MIN(MAX((GB58*(1+GB$5/Setup!$C$36)+IF($V59=9,N($F59),0))-CF59,0),MAX($P59-SUM(DV59:EC59),0))</f>
        <v>0</v>
      </c>
      <c r="EE59" s="48" t="n">
        <f aca="false">MIN(MAX((GC58*(1+GC$5/Setup!$C$36)+IF($V59=10,N($F59),0))-CG59,0),MAX($P59-SUM(DV59:ED59),0))</f>
        <v>0</v>
      </c>
      <c r="EF59" s="48" t="n">
        <f aca="false">MIN(MAX((GD58*(1+GD$5/Setup!$C$36)+IF($V59=11,N($F59),0))-CH59,0),MAX($P59-SUM(DV59:EE59),0))</f>
        <v>0</v>
      </c>
      <c r="EG59" s="48" t="n">
        <f aca="false">MIN(MAX((GE58*(1+GE$5/Setup!$C$36)+IF($V59=12,N($F59),0))-CI59,0),MAX($P59-SUM(DV59:EF59),0))</f>
        <v>0</v>
      </c>
      <c r="EH59" s="48" t="n">
        <f aca="false">MIN(MAX((GF58*(1+GF$5/Setup!$C$36)+IF($V59=13,N($F59),0))-CJ59,0),MAX($P59-SUM(DV59:EG59),0))</f>
        <v>0</v>
      </c>
      <c r="EI59" s="48" t="n">
        <f aca="false">MIN(MAX((GG58*(1+GG$5/Setup!$C$36)+IF($V59=14,N($F59),0))-CK59,0),MAX($P59-SUM(DV59:EH59),0))</f>
        <v>0</v>
      </c>
      <c r="EJ59" s="48" t="n">
        <f aca="false">MIN(MAX((GH58*(1+GH$5/Setup!$C$36)+IF($V59=15,N($F59),0))-CL59,0),MAX($P59-SUM(DV59:EI59),0))</f>
        <v>0</v>
      </c>
      <c r="EK59" s="48" t="n">
        <f aca="false">MIN(MAX((GI58*(1+GI$5/Setup!$C$36)+IF($V59=16,N($F59),0))-CM59,0),MAX($P59-SUM(DV59:EJ59),0))</f>
        <v>0</v>
      </c>
      <c r="EL59" s="48" t="n">
        <f aca="false">MIN(MAX((GJ58*(1+GJ$5/Setup!$C$36)+IF($V59=17,N($F59),0))-CN59,0),MAX($P59-SUM(DV59:EK59),0))</f>
        <v>0</v>
      </c>
      <c r="EM59" s="48" t="n">
        <f aca="false">MIN(MAX((GK58*(1+GK$5/Setup!$C$36)+IF($V59=18,N($F59),0))-CO59,0),MAX($P59-SUM(DV59:EL59),0))</f>
        <v>0</v>
      </c>
      <c r="EN59" s="48" t="n">
        <f aca="false">MIN(MAX((GL58*(1+GL$5/Setup!$C$36)+IF($V59=19,N($F59),0))-CP59,0),MAX($P59-SUM(DV59:EM59),0))</f>
        <v>0</v>
      </c>
      <c r="EO59" s="48" t="n">
        <f aca="false">MIN(MAX((GM58*(1+GM$5/Setup!$C$36)+IF($V59=20,N($F59),0))-CQ59,0),MAX($P59-SUM(DV59:EN59),0))</f>
        <v>0</v>
      </c>
      <c r="EP59" s="48" t="n">
        <f aca="false">MIN(MAX((GN58*(1+GN$5/Setup!$C$36)+IF($V59=21,N($F59),0))-CR59,0),MAX($P59-SUM(DV59:EO59),0))</f>
        <v>0</v>
      </c>
      <c r="EQ59" s="48" t="n">
        <f aca="false">MIN(MAX((GO58*(1+GO$5/Setup!$C$36)+IF($V59=22,N($F59),0))-CS59,0),MAX($P59-SUM(DV59:EP59),0))</f>
        <v>0</v>
      </c>
      <c r="ER59" s="48" t="n">
        <f aca="false">MIN(MAX((GP58*(1+GP$5/Setup!$C$36)+IF($V59=23,N($F59),0))-CT59,0),MAX($P59-SUM(DV59:EQ59),0))</f>
        <v>0</v>
      </c>
      <c r="ES59" s="48" t="n">
        <f aca="false">MIN(MAX((GQ58*(1+GQ$5/Setup!$C$36)+IF($V59=24,N($F59),0))-CU59,0),MAX($P59-SUM(DV59:ER59),0))</f>
        <v>0</v>
      </c>
      <c r="ET59" s="48" t="n">
        <f aca="false">MIN(MAX((GR58*(1+GR$5/Setup!$C$36)+IF($V59=25,N($F59),0))-CV59,0),MAX($P59-SUM(DV59:ES59),0))</f>
        <v>0</v>
      </c>
      <c r="EU59" s="48" t="n">
        <f aca="false">MIN(MAX((GS58*(1+GS$5/Setup!$C$36)+IF($V59=26,N($F59),0))-CW59,0),MAX($P59-SUM(DV59:ET59),0))</f>
        <v>0</v>
      </c>
      <c r="EV59" s="48" t="n">
        <f aca="false">MIN(MAX((GT58*(1+GT$5/Setup!$C$36)+IF($V59=27,N($F59),0))-CX59,0),MAX($P59-SUM(DV59:EU59),0))</f>
        <v>0</v>
      </c>
      <c r="EW59" s="48" t="n">
        <f aca="false">MIN(MAX((GU58*(1+GU$5/Setup!$C$36)+IF($V59=28,N($F59),0))-CY59,0),MAX($P59-SUM(DV59:EV59),0))</f>
        <v>0</v>
      </c>
      <c r="EX59" s="48" t="n">
        <f aca="false">MIN(MAX((GV58*(1+GV$5/Setup!$C$36)+IF($V59=29,N($F59),0))-CZ59,0),MAX($P59-SUM(DV59:EW59),0))</f>
        <v>0</v>
      </c>
      <c r="EY59" s="48" t="n">
        <f aca="false">MIN(MAX((GW58*(1+GW$5/Setup!$C$36)+IF($V59=30,N($F59),0))-DA59,0),MAX($P59-SUM(DV59:EX59),0))</f>
        <v>0</v>
      </c>
      <c r="EZ59" s="48" t="n">
        <f aca="false">MIN(MAX((GX58*(1+GX$5/Setup!$C$36)+IF($V59=31,N($F59),0))-DB59,0),MAX($P59-SUM(DV59:EY59),0))</f>
        <v>0</v>
      </c>
      <c r="FA59" s="48" t="n">
        <f aca="false">MIN(MAX((GY58*(1+GY$5/Setup!$C$36)+IF($V59=32,N($F59),0))-DC59,0),MAX($P59-SUM(DV59:EZ59),0))</f>
        <v>0</v>
      </c>
      <c r="FB59" s="48" t="n">
        <f aca="false">MIN(MAX((GZ58*(1+GZ$5/Setup!$C$36)+IF($V59=33,N($F59),0))-DD59,0),MAX($P59-SUM(DV59:FA59),0))</f>
        <v>0</v>
      </c>
      <c r="FC59" s="48" t="n">
        <f aca="false">MIN(MAX((HA58*(1+HA$5/Setup!$C$36)+IF($V59=34,N($F59),0))-DE59,0),MAX($P59-SUM(DV59:FB59),0))</f>
        <v>0</v>
      </c>
      <c r="FD59" s="48" t="n">
        <f aca="false">MIN(MAX((HB58*(1+HB$5/Setup!$C$36)+IF($V59=35,N($F59),0))-DF59,0),MAX($P59-SUM(DV59:FC59),0))</f>
        <v>0</v>
      </c>
      <c r="FE59" s="48" t="n">
        <f aca="false">MIN(MAX((HC58*(1+HC$5/Setup!$C$36)+IF($V59=36,N($F59),0))-DG59,0),MAX($P59-SUM(DV59:FD59),0))</f>
        <v>0</v>
      </c>
      <c r="FF59" s="48" t="n">
        <f aca="false">MIN(MAX((HD58*(1+HD$5/Setup!$C$36)+IF($V59=37,N($F59),0))-DH59,0),MAX($P59-SUM(DV59:FE59),0))</f>
        <v>0</v>
      </c>
      <c r="FG59" s="48" t="n">
        <f aca="false">MIN(MAX((HE58*(1+HE$5/Setup!$C$36)+IF($V59=38,N($F59),0))-DI59,0),MAX($P59-SUM(DV59:FF59),0))</f>
        <v>0</v>
      </c>
      <c r="FH59" s="48" t="n">
        <f aca="false">MIN(MAX((HF58*(1+HF$5/Setup!$C$36)+IF($V59=39,N($F59),0))-DJ59,0),MAX($P59-SUM(DV59:FG59),0))</f>
        <v>0</v>
      </c>
      <c r="FI59" s="48" t="n">
        <f aca="false">MIN(MAX((HG58*(1+HG$5/Setup!$C$36)+IF($V59=40,N($F59),0))-DK59,0),MAX($P59-SUM(DV59:FH59),0))</f>
        <v>0</v>
      </c>
      <c r="FJ59" s="48" t="n">
        <f aca="false">MIN(MAX((HH58*(1+HH$5/Setup!$C$36)+IF($V59=41,N($F59),0))-DL59,0),MAX($P59-SUM(DV59:FI59),0))</f>
        <v>0</v>
      </c>
      <c r="FK59" s="48" t="n">
        <f aca="false">MIN(MAX((HI58*(1+HI$5/Setup!$C$36)+IF($V59=42,N($F59),0))-DM59,0),MAX($P59-SUM(DV59:FJ59),0))</f>
        <v>0</v>
      </c>
      <c r="FL59" s="48" t="n">
        <f aca="false">MIN(MAX((HJ58*(1+HJ$5/Setup!$C$36)+IF($V59=43,N($F59),0))-DN59,0),MAX($P59-SUM(DV59:FK59),0))</f>
        <v>0</v>
      </c>
      <c r="FM59" s="48" t="n">
        <f aca="false">MIN(MAX((HK58*(1+HK$5/Setup!$C$36)+IF($V59=44,N($F59),0))-DO59,0),MAX($P59-SUM(DV59:FL59),0))</f>
        <v>0</v>
      </c>
      <c r="FN59" s="48" t="n">
        <f aca="false">MIN(MAX((HL58*(1+HL$5/Setup!$C$36)+IF($V59=45,N($F59),0))-DP59,0),MAX($P59-SUM(DV59:FM59),0))</f>
        <v>0</v>
      </c>
      <c r="FO59" s="48" t="n">
        <f aca="false">MIN(MAX((HM58*(1+HM$5/Setup!$C$36)+IF($V59=46,N($F59),0))-DQ59,0),MAX($P59-SUM(DV59:FN59),0))</f>
        <v>0</v>
      </c>
      <c r="FP59" s="48" t="n">
        <f aca="false">MIN(MAX((HN58*(1+HN$5/Setup!$C$36)+IF($V59=47,N($F59),0))-DR59,0),MAX($P59-SUM(DV59:FO59),0))</f>
        <v>0</v>
      </c>
      <c r="FQ59" s="48" t="n">
        <f aca="false">MIN(MAX((HO58*(1+HO$5/Setup!$C$36)+IF($V59=48,N($F59),0))-DS59,0),MAX($P59-SUM(DV59:FP59),0))</f>
        <v>0</v>
      </c>
      <c r="FR59" s="48" t="n">
        <f aca="false">MIN(MAX((HP58*(1+HP$5/Setup!$C$36)+IF($V59=49,N($F59),0))-DT59,0),MAX($P59-SUM(DV59:FQ59),0))</f>
        <v>0</v>
      </c>
      <c r="FS59" s="48" t="n">
        <f aca="false">MIN(MAX((HQ58*(1+HQ$5/Setup!$C$36)+IF($V59=50,N($F59),0))-DU59,0),MAX($P59-SUM(DV59:FR59),0))</f>
        <v>0</v>
      </c>
      <c r="FT59" s="48" t="n">
        <f aca="false">IF((FT58*(1+FT$5/Setup!$C$36)+IF($V59=1,N($F59),0))-BX59-DV59&lt;0.005,0,(FT58*(1+FT$5/Setup!$C$36)+IF($V59=1,N($F59),0))-BX59-DV59)</f>
        <v>0</v>
      </c>
      <c r="FU59" s="48" t="n">
        <f aca="false">IF((FU58*(1+FU$5/Setup!$C$36)+IF($V59=2,N($F59),0))-BY59-DW59&lt;0.005,0,(FU58*(1+FU$5/Setup!$C$36)+IF($V59=2,N($F59),0))-BY59-DW59)</f>
        <v>0</v>
      </c>
      <c r="FV59" s="48" t="n">
        <f aca="false">IF((FV58*(1+FV$5/Setup!$C$36)+IF($V59=3,N($F59),0))-BZ59-DX59&lt;0.005,0,(FV58*(1+FV$5/Setup!$C$36)+IF($V59=3,N($F59),0))-BZ59-DX59)</f>
        <v>0</v>
      </c>
      <c r="FW59" s="48" t="n">
        <f aca="false">IF((FW58*(1+FW$5/Setup!$C$36)+IF($V59=4,N($F59),0))-CA59-DY59&lt;0.005,0,(FW58*(1+FW$5/Setup!$C$36)+IF($V59=4,N($F59),0))-CA59-DY59)</f>
        <v>0</v>
      </c>
      <c r="FX59" s="48" t="n">
        <f aca="false">IF((FX58*(1+FX$5/Setup!$C$36)+IF($V59=5,N($F59),0))-CB59-DZ59&lt;0.005,0,(FX58*(1+FX$5/Setup!$C$36)+IF($V59=5,N($F59),0))-CB59-DZ59)</f>
        <v>0</v>
      </c>
      <c r="FY59" s="48" t="n">
        <f aca="false">IF((FY58*(1+FY$5/Setup!$C$36)+IF($V59=6,N($F59),0))-CC59-EA59&lt;0.005,0,(FY58*(1+FY$5/Setup!$C$36)+IF($V59=6,N($F59),0))-CC59-EA59)</f>
        <v>0</v>
      </c>
      <c r="FZ59" s="48" t="n">
        <f aca="false">IF((FZ58*(1+FZ$5/Setup!$C$36)+IF($V59=7,N($F59),0))-CD59-EB59&lt;0.005,0,(FZ58*(1+FZ$5/Setup!$C$36)+IF($V59=7,N($F59),0))-CD59-EB59)</f>
        <v>0</v>
      </c>
      <c r="GA59" s="48" t="n">
        <f aca="false">IF((GA58*(1+GA$5/Setup!$C$36)+IF($V59=8,N($F59),0))-CE59-EC59&lt;0.005,0,(GA58*(1+GA$5/Setup!$C$36)+IF($V59=8,N($F59),0))-CE59-EC59)</f>
        <v>0</v>
      </c>
      <c r="GB59" s="48" t="n">
        <f aca="false">IF((GB58*(1+GB$5/Setup!$C$36)+IF($V59=9,N($F59),0))-CF59-ED59&lt;0.005,0,(GB58*(1+GB$5/Setup!$C$36)+IF($V59=9,N($F59),0))-CF59-ED59)</f>
        <v>0</v>
      </c>
      <c r="GC59" s="48" t="n">
        <f aca="false">IF((GC58*(1+GC$5/Setup!$C$36)+IF($V59=10,N($F59),0))-CG59-EE59&lt;0.005,0,(GC58*(1+GC$5/Setup!$C$36)+IF($V59=10,N($F59),0))-CG59-EE59)</f>
        <v>0</v>
      </c>
      <c r="GD59" s="48" t="n">
        <f aca="false">IF((GD58*(1+GD$5/Setup!$C$36)+IF($V59=11,N($F59),0))-CH59-EF59&lt;0.005,0,(GD58*(1+GD$5/Setup!$C$36)+IF($V59=11,N($F59),0))-CH59-EF59)</f>
        <v>0</v>
      </c>
      <c r="GE59" s="48" t="n">
        <f aca="false">IF((GE58*(1+GE$5/Setup!$C$36)+IF($V59=12,N($F59),0))-CI59-EG59&lt;0.005,0,(GE58*(1+GE$5/Setup!$C$36)+IF($V59=12,N($F59),0))-CI59-EG59)</f>
        <v>0</v>
      </c>
      <c r="GF59" s="48" t="n">
        <f aca="false">IF((GF58*(1+GF$5/Setup!$C$36)+IF($V59=13,N($F59),0))-CJ59-EH59&lt;0.005,0,(GF58*(1+GF$5/Setup!$C$36)+IF($V59=13,N($F59),0))-CJ59-EH59)</f>
        <v>0</v>
      </c>
      <c r="GG59" s="48" t="n">
        <f aca="false">IF((GG58*(1+GG$5/Setup!$C$36)+IF($V59=14,N($F59),0))-CK59-EI59&lt;0.005,0,(GG58*(1+GG$5/Setup!$C$36)+IF($V59=14,N($F59),0))-CK59-EI59)</f>
        <v>0</v>
      </c>
      <c r="GH59" s="48" t="n">
        <f aca="false">IF((GH58*(1+GH$5/Setup!$C$36)+IF($V59=15,N($F59),0))-CL59-EJ59&lt;0.005,0,(GH58*(1+GH$5/Setup!$C$36)+IF($V59=15,N($F59),0))-CL59-EJ59)</f>
        <v>0</v>
      </c>
      <c r="GI59" s="48" t="n">
        <f aca="false">IF((GI58*(1+GI$5/Setup!$C$36)+IF($V59=16,N($F59),0))-CM59-EK59&lt;0.005,0,(GI58*(1+GI$5/Setup!$C$36)+IF($V59=16,N($F59),0))-CM59-EK59)</f>
        <v>0</v>
      </c>
      <c r="GJ59" s="48" t="n">
        <f aca="false">IF((GJ58*(1+GJ$5/Setup!$C$36)+IF($V59=17,N($F59),0))-CN59-EL59&lt;0.005,0,(GJ58*(1+GJ$5/Setup!$C$36)+IF($V59=17,N($F59),0))-CN59-EL59)</f>
        <v>0</v>
      </c>
      <c r="GK59" s="48" t="n">
        <f aca="false">IF((GK58*(1+GK$5/Setup!$C$36)+IF($V59=18,N($F59),0))-CO59-EM59&lt;0.005,0,(GK58*(1+GK$5/Setup!$C$36)+IF($V59=18,N($F59),0))-CO59-EM59)</f>
        <v>0</v>
      </c>
      <c r="GL59" s="48" t="n">
        <f aca="false">IF((GL58*(1+GL$5/Setup!$C$36)+IF($V59=19,N($F59),0))-CP59-EN59&lt;0.005,0,(GL58*(1+GL$5/Setup!$C$36)+IF($V59=19,N($F59),0))-CP59-EN59)</f>
        <v>0</v>
      </c>
      <c r="GM59" s="48" t="n">
        <f aca="false">IF((GM58*(1+GM$5/Setup!$C$36)+IF($V59=20,N($F59),0))-CQ59-EO59&lt;0.005,0,(GM58*(1+GM$5/Setup!$C$36)+IF($V59=20,N($F59),0))-CQ59-EO59)</f>
        <v>0</v>
      </c>
      <c r="GN59" s="48" t="n">
        <f aca="false">IF((GN58*(1+GN$5/Setup!$C$36)+IF($V59=21,N($F59),0))-CR59-EP59&lt;0.005,0,(GN58*(1+GN$5/Setup!$C$36)+IF($V59=21,N($F59),0))-CR59-EP59)</f>
        <v>0</v>
      </c>
      <c r="GO59" s="48" t="n">
        <f aca="false">IF((GO58*(1+GO$5/Setup!$C$36)+IF($V59=22,N($F59),0))-CS59-EQ59&lt;0.005,0,(GO58*(1+GO$5/Setup!$C$36)+IF($V59=22,N($F59),0))-CS59-EQ59)</f>
        <v>0</v>
      </c>
      <c r="GP59" s="48" t="n">
        <f aca="false">IF((GP58*(1+GP$5/Setup!$C$36)+IF($V59=23,N($F59),0))-CT59-ER59&lt;0.005,0,(GP58*(1+GP$5/Setup!$C$36)+IF($V59=23,N($F59),0))-CT59-ER59)</f>
        <v>0</v>
      </c>
      <c r="GQ59" s="48" t="n">
        <f aca="false">IF((GQ58*(1+GQ$5/Setup!$C$36)+IF($V59=24,N($F59),0))-CU59-ES59&lt;0.005,0,(GQ58*(1+GQ$5/Setup!$C$36)+IF($V59=24,N($F59),0))-CU59-ES59)</f>
        <v>0</v>
      </c>
      <c r="GR59" s="48" t="n">
        <f aca="false">IF((GR58*(1+GR$5/Setup!$C$36)+IF($V59=25,N($F59),0))-CV59-ET59&lt;0.005,0,(GR58*(1+GR$5/Setup!$C$36)+IF($V59=25,N($F59),0))-CV59-ET59)</f>
        <v>0</v>
      </c>
      <c r="GS59" s="48" t="n">
        <f aca="false">IF((GS58*(1+GS$5/Setup!$C$36)+IF($V59=26,N($F59),0))-CW59-EU59&lt;0.005,0,(GS58*(1+GS$5/Setup!$C$36)+IF($V59=26,N($F59),0))-CW59-EU59)</f>
        <v>0</v>
      </c>
      <c r="GT59" s="48" t="n">
        <f aca="false">IF((GT58*(1+GT$5/Setup!$C$36)+IF($V59=27,N($F59),0))-CX59-EV59&lt;0.005,0,(GT58*(1+GT$5/Setup!$C$36)+IF($V59=27,N($F59),0))-CX59-EV59)</f>
        <v>0</v>
      </c>
      <c r="GU59" s="48" t="n">
        <f aca="false">IF((GU58*(1+GU$5/Setup!$C$36)+IF($V59=28,N($F59),0))-CY59-EW59&lt;0.005,0,(GU58*(1+GU$5/Setup!$C$36)+IF($V59=28,N($F59),0))-CY59-EW59)</f>
        <v>0</v>
      </c>
      <c r="GV59" s="48" t="n">
        <f aca="false">IF((GV58*(1+GV$5/Setup!$C$36)+IF($V59=29,N($F59),0))-CZ59-EX59&lt;0.005,0,(GV58*(1+GV$5/Setup!$C$36)+IF($V59=29,N($F59),0))-CZ59-EX59)</f>
        <v>0</v>
      </c>
      <c r="GW59" s="48" t="n">
        <f aca="false">IF((GW58*(1+GW$5/Setup!$C$36)+IF($V59=30,N($F59),0))-DA59-EY59&lt;0.005,0,(GW58*(1+GW$5/Setup!$C$36)+IF($V59=30,N($F59),0))-DA59-EY59)</f>
        <v>0</v>
      </c>
      <c r="GX59" s="48" t="n">
        <f aca="false">IF((GX58*(1+GX$5/Setup!$C$36)+IF($V59=31,N($F59),0))-DB59-EZ59&lt;0.005,0,(GX58*(1+GX$5/Setup!$C$36)+IF($V59=31,N($F59),0))-DB59-EZ59)</f>
        <v>0</v>
      </c>
      <c r="GY59" s="48" t="n">
        <f aca="false">IF((GY58*(1+GY$5/Setup!$C$36)+IF($V59=32,N($F59),0))-DC59-FA59&lt;0.005,0,(GY58*(1+GY$5/Setup!$C$36)+IF($V59=32,N($F59),0))-DC59-FA59)</f>
        <v>0</v>
      </c>
      <c r="GZ59" s="48" t="n">
        <f aca="false">IF((GZ58*(1+GZ$5/Setup!$C$36)+IF($V59=33,N($F59),0))-DD59-FB59&lt;0.005,0,(GZ58*(1+GZ$5/Setup!$C$36)+IF($V59=33,N($F59),0))-DD59-FB59)</f>
        <v>0</v>
      </c>
      <c r="HA59" s="48" t="n">
        <f aca="false">IF((HA58*(1+HA$5/Setup!$C$36)+IF($V59=34,N($F59),0))-DE59-FC59&lt;0.005,0,(HA58*(1+HA$5/Setup!$C$36)+IF($V59=34,N($F59),0))-DE59-FC59)</f>
        <v>0</v>
      </c>
      <c r="HB59" s="48" t="n">
        <f aca="false">IF((HB58*(1+HB$5/Setup!$C$36)+IF($V59=35,N($F59),0))-DF59-FD59&lt;0.005,0,(HB58*(1+HB$5/Setup!$C$36)+IF($V59=35,N($F59),0))-DF59-FD59)</f>
        <v>0</v>
      </c>
      <c r="HC59" s="48" t="n">
        <f aca="false">IF((HC58*(1+HC$5/Setup!$C$36)+IF($V59=36,N($F59),0))-DG59-FE59&lt;0.005,0,(HC58*(1+HC$5/Setup!$C$36)+IF($V59=36,N($F59),0))-DG59-FE59)</f>
        <v>0</v>
      </c>
      <c r="HD59" s="48" t="n">
        <f aca="false">IF((HD58*(1+HD$5/Setup!$C$36)+IF($V59=37,N($F59),0))-DH59-FF59&lt;0.005,0,(HD58*(1+HD$5/Setup!$C$36)+IF($V59=37,N($F59),0))-DH59-FF59)</f>
        <v>0</v>
      </c>
      <c r="HE59" s="48" t="n">
        <f aca="false">IF((HE58*(1+HE$5/Setup!$C$36)+IF($V59=38,N($F59),0))-DI59-FG59&lt;0.005,0,(HE58*(1+HE$5/Setup!$C$36)+IF($V59=38,N($F59),0))-DI59-FG59)</f>
        <v>0</v>
      </c>
      <c r="HF59" s="48" t="n">
        <f aca="false">IF((HF58*(1+HF$5/Setup!$C$36)+IF($V59=39,N($F59),0))-DJ59-FH59&lt;0.005,0,(HF58*(1+HF$5/Setup!$C$36)+IF($V59=39,N($F59),0))-DJ59-FH59)</f>
        <v>0</v>
      </c>
      <c r="HG59" s="48" t="n">
        <f aca="false">IF((HG58*(1+HG$5/Setup!$C$36)+IF($V59=40,N($F59),0))-DK59-FI59&lt;0.005,0,(HG58*(1+HG$5/Setup!$C$36)+IF($V59=40,N($F59),0))-DK59-FI59)</f>
        <v>0</v>
      </c>
      <c r="HH59" s="48" t="n">
        <f aca="false">IF((HH58*(1+HH$5/Setup!$C$36)+IF($V59=41,N($F59),0))-DL59-FJ59&lt;0.005,0,(HH58*(1+HH$5/Setup!$C$36)+IF($V59=41,N($F59),0))-DL59-FJ59)</f>
        <v>0</v>
      </c>
      <c r="HI59" s="48" t="n">
        <f aca="false">IF((HI58*(1+HI$5/Setup!$C$36)+IF($V59=42,N($F59),0))-DM59-FK59&lt;0.005,0,(HI58*(1+HI$5/Setup!$C$36)+IF($V59=42,N($F59),0))-DM59-FK59)</f>
        <v>0</v>
      </c>
      <c r="HJ59" s="48" t="n">
        <f aca="false">IF((HJ58*(1+HJ$5/Setup!$C$36)+IF($V59=43,N($F59),0))-DN59-FL59&lt;0.005,0,(HJ58*(1+HJ$5/Setup!$C$36)+IF($V59=43,N($F59),0))-DN59-FL59)</f>
        <v>0</v>
      </c>
      <c r="HK59" s="48" t="n">
        <f aca="false">IF((HK58*(1+HK$5/Setup!$C$36)+IF($V59=44,N($F59),0))-DO59-FM59&lt;0.005,0,(HK58*(1+HK$5/Setup!$C$36)+IF($V59=44,N($F59),0))-DO59-FM59)</f>
        <v>0</v>
      </c>
      <c r="HL59" s="48" t="n">
        <f aca="false">IF((HL58*(1+HL$5/Setup!$C$36)+IF($V59=45,N($F59),0))-DP59-FN59&lt;0.005,0,(HL58*(1+HL$5/Setup!$C$36)+IF($V59=45,N($F59),0))-DP59-FN59)</f>
        <v>0</v>
      </c>
      <c r="HM59" s="48" t="n">
        <f aca="false">IF((HM58*(1+HM$5/Setup!$C$36)+IF($V59=46,N($F59),0))-DQ59-FO59&lt;0.005,0,(HM58*(1+HM$5/Setup!$C$36)+IF($V59=46,N($F59),0))-DQ59-FO59)</f>
        <v>0</v>
      </c>
      <c r="HN59" s="48" t="n">
        <f aca="false">IF((HN58*(1+HN$5/Setup!$C$36)+IF($V59=47,N($F59),0))-DR59-FP59&lt;0.005,0,(HN58*(1+HN$5/Setup!$C$36)+IF($V59=47,N($F59),0))-DR59-FP59)</f>
        <v>0</v>
      </c>
      <c r="HO59" s="48" t="n">
        <f aca="false">IF((HO58*(1+HO$5/Setup!$C$36)+IF($V59=48,N($F59),0))-DS59-FQ59&lt;0.005,0,(HO58*(1+HO$5/Setup!$C$36)+IF($V59=48,N($F59),0))-DS59-FQ59)</f>
        <v>0</v>
      </c>
      <c r="HP59" s="48" t="n">
        <f aca="false">IF((HP58*(1+HP$5/Setup!$C$36)+IF($V59=49,N($F59),0))-DT59-FR59&lt;0.005,0,(HP58*(1+HP$5/Setup!$C$36)+IF($V59=49,N($F59),0))-DT59-FR59)</f>
        <v>0</v>
      </c>
      <c r="HQ59" s="48" t="n">
        <f aca="false">IF((HQ58*(1+HQ$5/Setup!$C$36)+IF($V59=50,N($F59),0))-DU59-FS59&lt;0.005,0,(HQ58*(1+HQ$5/Setup!$C$36)+IF($V59=50,N($F59),0))-DU59-FS59)</f>
        <v>0</v>
      </c>
    </row>
    <row r="60" customFormat="false" ht="15" hidden="false" customHeight="false" outlineLevel="0" collapsed="false">
      <c r="A60" s="44" t="n">
        <v>52</v>
      </c>
      <c r="B60" s="45" t="n">
        <f aca="false">IF(Setup!$C$7="Every month",EDATE(Setup!$C$8,($A60-1)),IF(Setup!$C$7="Twice a month",DATE(YEAR(Setup!$C$8),MONTH(Setup!$C$8)+INT((($A60-1)+Setup!$C$41)/2),MIN(IF(MOD(($A60-1)+Setup!$C$41,2)=0,Setup!$C$39,Setup!$C$40),DAY(EOMONTH(DATE(YEAR(Setup!$C$8),MONTH(Setup!$C$8)+INT((($A60-1)+Setup!$C$41)/2),1),0)))),Setup!$C$8+($A60-1)*IF(Setup!$C$7="Every week",7,14)))</f>
        <v>47039</v>
      </c>
      <c r="C60" s="45" t="n">
        <f aca="false">IF(Setup!$C$7="Every month",EDATE(Setup!$C$8,$A60),IF(Setup!$C$7="Twice a month",DATE(YEAR(Setup!$C$8),MONTH(Setup!$C$8)+INT(($A60+Setup!$C$41)/2),MIN(IF(MOD($A60+Setup!$C$41,2)=0,Setup!$C$39,Setup!$C$40),DAY(EOMONTH(DATE(YEAR(Setup!$C$8),MONTH(Setup!$C$8)+INT(($A60+Setup!$C$41)/2),1),0)))),Setup!$C$8+$A60*IF(Setup!$C$7="Every week",7,14)))</f>
        <v>47053</v>
      </c>
      <c r="D60" s="46"/>
      <c r="E60" s="47"/>
      <c r="F60" s="47"/>
      <c r="G60" s="47"/>
      <c r="H60" s="47"/>
      <c r="I60" s="48" t="n">
        <f aca="false">N(Setup!$C$11)+N(E60)</f>
        <v>100</v>
      </c>
      <c r="J60" s="48" t="n">
        <f aca="false">MIN(Setup!$C$37,MAX(I60,0))</f>
        <v>9.23076923076923</v>
      </c>
      <c r="K60" s="48" t="n">
        <f aca="false">MIN(MAX(N(Setup!$C$14)-L59,0),MAX(I60-J60,0))</f>
        <v>0</v>
      </c>
      <c r="L60" s="48" t="n">
        <f aca="false">L59+K60-N(G60)</f>
        <v>500</v>
      </c>
      <c r="M60" s="48" t="n">
        <f aca="false">M59+J60-N(H60)</f>
        <v>480</v>
      </c>
      <c r="N60" s="48" t="n">
        <f aca="false">SUM(BX60:DU60)</f>
        <v>0</v>
      </c>
      <c r="O60" s="48" t="n">
        <f aca="false">SUM(Z60:BW60)-N60</f>
        <v>40</v>
      </c>
      <c r="P60" s="48" t="n">
        <f aca="false">MAX(I60-J60-K60,0)+O60</f>
        <v>130.769230769231</v>
      </c>
      <c r="Q60" s="48" t="n">
        <f aca="false">SUM(DV60:FS60)</f>
        <v>0</v>
      </c>
      <c r="R60" s="49" t="n">
        <f aca="false">N60+J60+K60+Q60</f>
        <v>9.23076923076923</v>
      </c>
      <c r="S60" s="48" t="n">
        <f aca="false">T60-T59-N(F60)+N60+Q60</f>
        <v>0</v>
      </c>
      <c r="T60" s="49" t="n">
        <f aca="false">SUM(FT60:HQ60)</f>
        <v>0</v>
      </c>
      <c r="U60" s="44" t="str">
        <f aca="false">IF(T59&lt;0.005,"",INDEX(Helpers!$C$2:$C$51,IF(_xlfn.MINIFS($DV$6:$FS$6,DV60:FS60,"&gt;0.005")=0,V60,_xlfn.MINIFS($DV$6:$FS$6,DV60:FS60,"&gt;0.005"))))</f>
        <v/>
      </c>
      <c r="V60" s="44" t="n">
        <f aca="false">IF(_xlfn.MINIFS($FT$6:$HQ$6,FT59:HQ59,"&gt;0.005")=0,1,_xlfn.MINIFS($FT$6:$HQ$6,FT59:HQ59,"&gt;0.005"))</f>
        <v>1</v>
      </c>
      <c r="W60" s="44" t="n">
        <f aca="false">IF(AND(D60&lt;&gt;"Paid",T59&gt;0.005),1,0)</f>
        <v>0</v>
      </c>
      <c r="X60" s="48" t="n">
        <f aca="false">SUMPRODUCT(((Helpers!$G$2:$G$51*(1+(Helpers!$D$2:$D$51+0.000000001)/12)^(($B60-Setup!$C$8)/(365.25/12))-Helpers!$E$2:$E$51*((1+(Helpers!$D$2:$D$51+0.000000001)/12)^(($B60-Setup!$C$8)/(365.25/12))-1)/((Helpers!$D$2:$D$51+0.000000001)/12))&gt;0)*(Helpers!$G$2:$G$51*(1+(Helpers!$D$2:$D$51+0.000000001)/12)^(($B60-Setup!$C$8)/(365.25/12))-Helpers!$E$2:$E$51*((1+(Helpers!$D$2:$D$51+0.000000001)/12)^(($B60-Setup!$C$8)/(365.25/12))-1)/((Helpers!$D$2:$D$51+0.000000001)/12)))</f>
        <v>643.468811199221</v>
      </c>
      <c r="Y60" s="48"/>
      <c r="Z60" s="48" t="n">
        <f aca="false">IF(OR(N(Z$5)=0,Z$6=""),0,Z$5*((DATE(YEAR($B60),MONTH($B60),MIN(Z$6,DAY(EOMONTH($B60,0))))&gt;=$B60)*(DATE(YEAR($B60),MONTH($B60),MIN(Z$6,DAY(EOMONTH($B60,0))))&lt;$C60)+(DATE(YEAR($B60),MONTH($B60)+1,MIN(Z$6,DAY(EOMONTH($B60,1))))&gt;=$B60)*(DATE(YEAR($B60),MONTH($B60)+1,MIN(Z$6,DAY(EOMONTH($B60,1))))&lt;$C60)))</f>
        <v>0</v>
      </c>
      <c r="AA60" s="48" t="n">
        <f aca="false">IF(OR(N(AA$5)=0,AA$6=""),0,AA$5*((DATE(YEAR($B60),MONTH($B60),MIN(AA$6,DAY(EOMONTH($B60,0))))&gt;=$B60)*(DATE(YEAR($B60),MONTH($B60),MIN(AA$6,DAY(EOMONTH($B60,0))))&lt;$C60)+(DATE(YEAR($B60),MONTH($B60)+1,MIN(AA$6,DAY(EOMONTH($B60,1))))&gt;=$B60)*(DATE(YEAR($B60),MONTH($B60)+1,MIN(AA$6,DAY(EOMONTH($B60,1))))&lt;$C60)))</f>
        <v>40</v>
      </c>
      <c r="AB60" s="48" t="n">
        <f aca="false">IF(OR(N(AB$5)=0,AB$6=""),0,AB$5*((DATE(YEAR($B60),MONTH($B60),MIN(AB$6,DAY(EOMONTH($B60,0))))&gt;=$B60)*(DATE(YEAR($B60),MONTH($B60),MIN(AB$6,DAY(EOMONTH($B60,0))))&lt;$C60)+(DATE(YEAR($B60),MONTH($B60)+1,MIN(AB$6,DAY(EOMONTH($B60,1))))&gt;=$B60)*(DATE(YEAR($B60),MONTH($B60)+1,MIN(AB$6,DAY(EOMONTH($B60,1))))&lt;$C60)))</f>
        <v>0</v>
      </c>
      <c r="AC60" s="48" t="n">
        <f aca="false">IF(OR(N(AC$5)=0,AC$6=""),0,AC$5*((DATE(YEAR($B60),MONTH($B60),MIN(AC$6,DAY(EOMONTH($B60,0))))&gt;=$B60)*(DATE(YEAR($B60),MONTH($B60),MIN(AC$6,DAY(EOMONTH($B60,0))))&lt;$C60)+(DATE(YEAR($B60),MONTH($B60)+1,MIN(AC$6,DAY(EOMONTH($B60,1))))&gt;=$B60)*(DATE(YEAR($B60),MONTH($B60)+1,MIN(AC$6,DAY(EOMONTH($B60,1))))&lt;$C60)))</f>
        <v>0</v>
      </c>
      <c r="AD60" s="48" t="n">
        <f aca="false">IF(OR(N(AD$5)=0,AD$6=""),0,AD$5*((DATE(YEAR($B60),MONTH($B60),MIN(AD$6,DAY(EOMONTH($B60,0))))&gt;=$B60)*(DATE(YEAR($B60),MONTH($B60),MIN(AD$6,DAY(EOMONTH($B60,0))))&lt;$C60)+(DATE(YEAR($B60),MONTH($B60)+1,MIN(AD$6,DAY(EOMONTH($B60,1))))&gt;=$B60)*(DATE(YEAR($B60),MONTH($B60)+1,MIN(AD$6,DAY(EOMONTH($B60,1))))&lt;$C60)))</f>
        <v>0</v>
      </c>
      <c r="AE60" s="48" t="n">
        <f aca="false">IF(OR(N(AE$5)=0,AE$6=""),0,AE$5*((DATE(YEAR($B60),MONTH($B60),MIN(AE$6,DAY(EOMONTH($B60,0))))&gt;=$B60)*(DATE(YEAR($B60),MONTH($B60),MIN(AE$6,DAY(EOMONTH($B60,0))))&lt;$C60)+(DATE(YEAR($B60),MONTH($B60)+1,MIN(AE$6,DAY(EOMONTH($B60,1))))&gt;=$B60)*(DATE(YEAR($B60),MONTH($B60)+1,MIN(AE$6,DAY(EOMONTH($B60,1))))&lt;$C60)))</f>
        <v>0</v>
      </c>
      <c r="AF60" s="48" t="n">
        <f aca="false">IF(OR(N(AF$5)=0,AF$6=""),0,AF$5*((DATE(YEAR($B60),MONTH($B60),MIN(AF$6,DAY(EOMONTH($B60,0))))&gt;=$B60)*(DATE(YEAR($B60),MONTH($B60),MIN(AF$6,DAY(EOMONTH($B60,0))))&lt;$C60)+(DATE(YEAR($B60),MONTH($B60)+1,MIN(AF$6,DAY(EOMONTH($B60,1))))&gt;=$B60)*(DATE(YEAR($B60),MONTH($B60)+1,MIN(AF$6,DAY(EOMONTH($B60,1))))&lt;$C60)))</f>
        <v>0</v>
      </c>
      <c r="AG60" s="48" t="n">
        <f aca="false">IF(OR(N(AG$5)=0,AG$6=""),0,AG$5*((DATE(YEAR($B60),MONTH($B60),MIN(AG$6,DAY(EOMONTH($B60,0))))&gt;=$B60)*(DATE(YEAR($B60),MONTH($B60),MIN(AG$6,DAY(EOMONTH($B60,0))))&lt;$C60)+(DATE(YEAR($B60),MONTH($B60)+1,MIN(AG$6,DAY(EOMONTH($B60,1))))&gt;=$B60)*(DATE(YEAR($B60),MONTH($B60)+1,MIN(AG$6,DAY(EOMONTH($B60,1))))&lt;$C60)))</f>
        <v>0</v>
      </c>
      <c r="AH60" s="48" t="n">
        <f aca="false">IF(OR(N(AH$5)=0,AH$6=""),0,AH$5*((DATE(YEAR($B60),MONTH($B60),MIN(AH$6,DAY(EOMONTH($B60,0))))&gt;=$B60)*(DATE(YEAR($B60),MONTH($B60),MIN(AH$6,DAY(EOMONTH($B60,0))))&lt;$C60)+(DATE(YEAR($B60),MONTH($B60)+1,MIN(AH$6,DAY(EOMONTH($B60,1))))&gt;=$B60)*(DATE(YEAR($B60),MONTH($B60)+1,MIN(AH$6,DAY(EOMONTH($B60,1))))&lt;$C60)))</f>
        <v>0</v>
      </c>
      <c r="AI60" s="48" t="n">
        <f aca="false">IF(OR(N(AI$5)=0,AI$6=""),0,AI$5*((DATE(YEAR($B60),MONTH($B60),MIN(AI$6,DAY(EOMONTH($B60,0))))&gt;=$B60)*(DATE(YEAR($B60),MONTH($B60),MIN(AI$6,DAY(EOMONTH($B60,0))))&lt;$C60)+(DATE(YEAR($B60),MONTH($B60)+1,MIN(AI$6,DAY(EOMONTH($B60,1))))&gt;=$B60)*(DATE(YEAR($B60),MONTH($B60)+1,MIN(AI$6,DAY(EOMONTH($B60,1))))&lt;$C60)))</f>
        <v>0</v>
      </c>
      <c r="AJ60" s="48" t="n">
        <f aca="false">IF(OR(N(AJ$5)=0,AJ$6=""),0,AJ$5*((DATE(YEAR($B60),MONTH($B60),MIN(AJ$6,DAY(EOMONTH($B60,0))))&gt;=$B60)*(DATE(YEAR($B60),MONTH($B60),MIN(AJ$6,DAY(EOMONTH($B60,0))))&lt;$C60)+(DATE(YEAR($B60),MONTH($B60)+1,MIN(AJ$6,DAY(EOMONTH($B60,1))))&gt;=$B60)*(DATE(YEAR($B60),MONTH($B60)+1,MIN(AJ$6,DAY(EOMONTH($B60,1))))&lt;$C60)))</f>
        <v>0</v>
      </c>
      <c r="AK60" s="48" t="n">
        <f aca="false">IF(OR(N(AK$5)=0,AK$6=""),0,AK$5*((DATE(YEAR($B60),MONTH($B60),MIN(AK$6,DAY(EOMONTH($B60,0))))&gt;=$B60)*(DATE(YEAR($B60),MONTH($B60),MIN(AK$6,DAY(EOMONTH($B60,0))))&lt;$C60)+(DATE(YEAR($B60),MONTH($B60)+1,MIN(AK$6,DAY(EOMONTH($B60,1))))&gt;=$B60)*(DATE(YEAR($B60),MONTH($B60)+1,MIN(AK$6,DAY(EOMONTH($B60,1))))&lt;$C60)))</f>
        <v>0</v>
      </c>
      <c r="AL60" s="48" t="n">
        <f aca="false">IF(OR(N(AL$5)=0,AL$6=""),0,AL$5*((DATE(YEAR($B60),MONTH($B60),MIN(AL$6,DAY(EOMONTH($B60,0))))&gt;=$B60)*(DATE(YEAR($B60),MONTH($B60),MIN(AL$6,DAY(EOMONTH($B60,0))))&lt;$C60)+(DATE(YEAR($B60),MONTH($B60)+1,MIN(AL$6,DAY(EOMONTH($B60,1))))&gt;=$B60)*(DATE(YEAR($B60),MONTH($B60)+1,MIN(AL$6,DAY(EOMONTH($B60,1))))&lt;$C60)))</f>
        <v>0</v>
      </c>
      <c r="AM60" s="48" t="n">
        <f aca="false">IF(OR(N(AM$5)=0,AM$6=""),0,AM$5*((DATE(YEAR($B60),MONTH($B60),MIN(AM$6,DAY(EOMONTH($B60,0))))&gt;=$B60)*(DATE(YEAR($B60),MONTH($B60),MIN(AM$6,DAY(EOMONTH($B60,0))))&lt;$C60)+(DATE(YEAR($B60),MONTH($B60)+1,MIN(AM$6,DAY(EOMONTH($B60,1))))&gt;=$B60)*(DATE(YEAR($B60),MONTH($B60)+1,MIN(AM$6,DAY(EOMONTH($B60,1))))&lt;$C60)))</f>
        <v>0</v>
      </c>
      <c r="AN60" s="48" t="n">
        <f aca="false">IF(OR(N(AN$5)=0,AN$6=""),0,AN$5*((DATE(YEAR($B60),MONTH($B60),MIN(AN$6,DAY(EOMONTH($B60,0))))&gt;=$B60)*(DATE(YEAR($B60),MONTH($B60),MIN(AN$6,DAY(EOMONTH($B60,0))))&lt;$C60)+(DATE(YEAR($B60),MONTH($B60)+1,MIN(AN$6,DAY(EOMONTH($B60,1))))&gt;=$B60)*(DATE(YEAR($B60),MONTH($B60)+1,MIN(AN$6,DAY(EOMONTH($B60,1))))&lt;$C60)))</f>
        <v>0</v>
      </c>
      <c r="AO60" s="48" t="n">
        <f aca="false">IF(OR(N(AO$5)=0,AO$6=""),0,AO$5*((DATE(YEAR($B60),MONTH($B60),MIN(AO$6,DAY(EOMONTH($B60,0))))&gt;=$B60)*(DATE(YEAR($B60),MONTH($B60),MIN(AO$6,DAY(EOMONTH($B60,0))))&lt;$C60)+(DATE(YEAR($B60),MONTH($B60)+1,MIN(AO$6,DAY(EOMONTH($B60,1))))&gt;=$B60)*(DATE(YEAR($B60),MONTH($B60)+1,MIN(AO$6,DAY(EOMONTH($B60,1))))&lt;$C60)))</f>
        <v>0</v>
      </c>
      <c r="AP60" s="48" t="n">
        <f aca="false">IF(OR(N(AP$5)=0,AP$6=""),0,AP$5*((DATE(YEAR($B60),MONTH($B60),MIN(AP$6,DAY(EOMONTH($B60,0))))&gt;=$B60)*(DATE(YEAR($B60),MONTH($B60),MIN(AP$6,DAY(EOMONTH($B60,0))))&lt;$C60)+(DATE(YEAR($B60),MONTH($B60)+1,MIN(AP$6,DAY(EOMONTH($B60,1))))&gt;=$B60)*(DATE(YEAR($B60),MONTH($B60)+1,MIN(AP$6,DAY(EOMONTH($B60,1))))&lt;$C60)))</f>
        <v>0</v>
      </c>
      <c r="AQ60" s="48" t="n">
        <f aca="false">IF(OR(N(AQ$5)=0,AQ$6=""),0,AQ$5*((DATE(YEAR($B60),MONTH($B60),MIN(AQ$6,DAY(EOMONTH($B60,0))))&gt;=$B60)*(DATE(YEAR($B60),MONTH($B60),MIN(AQ$6,DAY(EOMONTH($B60,0))))&lt;$C60)+(DATE(YEAR($B60),MONTH($B60)+1,MIN(AQ$6,DAY(EOMONTH($B60,1))))&gt;=$B60)*(DATE(YEAR($B60),MONTH($B60)+1,MIN(AQ$6,DAY(EOMONTH($B60,1))))&lt;$C60)))</f>
        <v>0</v>
      </c>
      <c r="AR60" s="48" t="n">
        <f aca="false">IF(OR(N(AR$5)=0,AR$6=""),0,AR$5*((DATE(YEAR($B60),MONTH($B60),MIN(AR$6,DAY(EOMONTH($B60,0))))&gt;=$B60)*(DATE(YEAR($B60),MONTH($B60),MIN(AR$6,DAY(EOMONTH($B60,0))))&lt;$C60)+(DATE(YEAR($B60),MONTH($B60)+1,MIN(AR$6,DAY(EOMONTH($B60,1))))&gt;=$B60)*(DATE(YEAR($B60),MONTH($B60)+1,MIN(AR$6,DAY(EOMONTH($B60,1))))&lt;$C60)))</f>
        <v>0</v>
      </c>
      <c r="AS60" s="48" t="n">
        <f aca="false">IF(OR(N(AS$5)=0,AS$6=""),0,AS$5*((DATE(YEAR($B60),MONTH($B60),MIN(AS$6,DAY(EOMONTH($B60,0))))&gt;=$B60)*(DATE(YEAR($B60),MONTH($B60),MIN(AS$6,DAY(EOMONTH($B60,0))))&lt;$C60)+(DATE(YEAR($B60),MONTH($B60)+1,MIN(AS$6,DAY(EOMONTH($B60,1))))&gt;=$B60)*(DATE(YEAR($B60),MONTH($B60)+1,MIN(AS$6,DAY(EOMONTH($B60,1))))&lt;$C60)))</f>
        <v>0</v>
      </c>
      <c r="AT60" s="48" t="n">
        <f aca="false">IF(OR(N(AT$5)=0,AT$6=""),0,AT$5*((DATE(YEAR($B60),MONTH($B60),MIN(AT$6,DAY(EOMONTH($B60,0))))&gt;=$B60)*(DATE(YEAR($B60),MONTH($B60),MIN(AT$6,DAY(EOMONTH($B60,0))))&lt;$C60)+(DATE(YEAR($B60),MONTH($B60)+1,MIN(AT$6,DAY(EOMONTH($B60,1))))&gt;=$B60)*(DATE(YEAR($B60),MONTH($B60)+1,MIN(AT$6,DAY(EOMONTH($B60,1))))&lt;$C60)))</f>
        <v>0</v>
      </c>
      <c r="AU60" s="48" t="n">
        <f aca="false">IF(OR(N(AU$5)=0,AU$6=""),0,AU$5*((DATE(YEAR($B60),MONTH($B60),MIN(AU$6,DAY(EOMONTH($B60,0))))&gt;=$B60)*(DATE(YEAR($B60),MONTH($B60),MIN(AU$6,DAY(EOMONTH($B60,0))))&lt;$C60)+(DATE(YEAR($B60),MONTH($B60)+1,MIN(AU$6,DAY(EOMONTH($B60,1))))&gt;=$B60)*(DATE(YEAR($B60),MONTH($B60)+1,MIN(AU$6,DAY(EOMONTH($B60,1))))&lt;$C60)))</f>
        <v>0</v>
      </c>
      <c r="AV60" s="48" t="n">
        <f aca="false">IF(OR(N(AV$5)=0,AV$6=""),0,AV$5*((DATE(YEAR($B60),MONTH($B60),MIN(AV$6,DAY(EOMONTH($B60,0))))&gt;=$B60)*(DATE(YEAR($B60),MONTH($B60),MIN(AV$6,DAY(EOMONTH($B60,0))))&lt;$C60)+(DATE(YEAR($B60),MONTH($B60)+1,MIN(AV$6,DAY(EOMONTH($B60,1))))&gt;=$B60)*(DATE(YEAR($B60),MONTH($B60)+1,MIN(AV$6,DAY(EOMONTH($B60,1))))&lt;$C60)))</f>
        <v>0</v>
      </c>
      <c r="AW60" s="48" t="n">
        <f aca="false">IF(OR(N(AW$5)=0,AW$6=""),0,AW$5*((DATE(YEAR($B60),MONTH($B60),MIN(AW$6,DAY(EOMONTH($B60,0))))&gt;=$B60)*(DATE(YEAR($B60),MONTH($B60),MIN(AW$6,DAY(EOMONTH($B60,0))))&lt;$C60)+(DATE(YEAR($B60),MONTH($B60)+1,MIN(AW$6,DAY(EOMONTH($B60,1))))&gt;=$B60)*(DATE(YEAR($B60),MONTH($B60)+1,MIN(AW$6,DAY(EOMONTH($B60,1))))&lt;$C60)))</f>
        <v>0</v>
      </c>
      <c r="AX60" s="48" t="n">
        <f aca="false">IF(OR(N(AX$5)=0,AX$6=""),0,AX$5*((DATE(YEAR($B60),MONTH($B60),MIN(AX$6,DAY(EOMONTH($B60,0))))&gt;=$B60)*(DATE(YEAR($B60),MONTH($B60),MIN(AX$6,DAY(EOMONTH($B60,0))))&lt;$C60)+(DATE(YEAR($B60),MONTH($B60)+1,MIN(AX$6,DAY(EOMONTH($B60,1))))&gt;=$B60)*(DATE(YEAR($B60),MONTH($B60)+1,MIN(AX$6,DAY(EOMONTH($B60,1))))&lt;$C60)))</f>
        <v>0</v>
      </c>
      <c r="AY60" s="48" t="n">
        <f aca="false">IF(OR(N(AY$5)=0,AY$6=""),0,AY$5*((DATE(YEAR($B60),MONTH($B60),MIN(AY$6,DAY(EOMONTH($B60,0))))&gt;=$B60)*(DATE(YEAR($B60),MONTH($B60),MIN(AY$6,DAY(EOMONTH($B60,0))))&lt;$C60)+(DATE(YEAR($B60),MONTH($B60)+1,MIN(AY$6,DAY(EOMONTH($B60,1))))&gt;=$B60)*(DATE(YEAR($B60),MONTH($B60)+1,MIN(AY$6,DAY(EOMONTH($B60,1))))&lt;$C60)))</f>
        <v>0</v>
      </c>
      <c r="AZ60" s="48" t="n">
        <f aca="false">IF(OR(N(AZ$5)=0,AZ$6=""),0,AZ$5*((DATE(YEAR($B60),MONTH($B60),MIN(AZ$6,DAY(EOMONTH($B60,0))))&gt;=$B60)*(DATE(YEAR($B60),MONTH($B60),MIN(AZ$6,DAY(EOMONTH($B60,0))))&lt;$C60)+(DATE(YEAR($B60),MONTH($B60)+1,MIN(AZ$6,DAY(EOMONTH($B60,1))))&gt;=$B60)*(DATE(YEAR($B60),MONTH($B60)+1,MIN(AZ$6,DAY(EOMONTH($B60,1))))&lt;$C60)))</f>
        <v>0</v>
      </c>
      <c r="BA60" s="48" t="n">
        <f aca="false">IF(OR(N(BA$5)=0,BA$6=""),0,BA$5*((DATE(YEAR($B60),MONTH($B60),MIN(BA$6,DAY(EOMONTH($B60,0))))&gt;=$B60)*(DATE(YEAR($B60),MONTH($B60),MIN(BA$6,DAY(EOMONTH($B60,0))))&lt;$C60)+(DATE(YEAR($B60),MONTH($B60)+1,MIN(BA$6,DAY(EOMONTH($B60,1))))&gt;=$B60)*(DATE(YEAR($B60),MONTH($B60)+1,MIN(BA$6,DAY(EOMONTH($B60,1))))&lt;$C60)))</f>
        <v>0</v>
      </c>
      <c r="BB60" s="48" t="n">
        <f aca="false">IF(OR(N(BB$5)=0,BB$6=""),0,BB$5*((DATE(YEAR($B60),MONTH($B60),MIN(BB$6,DAY(EOMONTH($B60,0))))&gt;=$B60)*(DATE(YEAR($B60),MONTH($B60),MIN(BB$6,DAY(EOMONTH($B60,0))))&lt;$C60)+(DATE(YEAR($B60),MONTH($B60)+1,MIN(BB$6,DAY(EOMONTH($B60,1))))&gt;=$B60)*(DATE(YEAR($B60),MONTH($B60)+1,MIN(BB$6,DAY(EOMONTH($B60,1))))&lt;$C60)))</f>
        <v>0</v>
      </c>
      <c r="BC60" s="48" t="n">
        <f aca="false">IF(OR(N(BC$5)=0,BC$6=""),0,BC$5*((DATE(YEAR($B60),MONTH($B60),MIN(BC$6,DAY(EOMONTH($B60,0))))&gt;=$B60)*(DATE(YEAR($B60),MONTH($B60),MIN(BC$6,DAY(EOMONTH($B60,0))))&lt;$C60)+(DATE(YEAR($B60),MONTH($B60)+1,MIN(BC$6,DAY(EOMONTH($B60,1))))&gt;=$B60)*(DATE(YEAR($B60),MONTH($B60)+1,MIN(BC$6,DAY(EOMONTH($B60,1))))&lt;$C60)))</f>
        <v>0</v>
      </c>
      <c r="BD60" s="48" t="n">
        <f aca="false">IF(OR(N(BD$5)=0,BD$6=""),0,BD$5*((DATE(YEAR($B60),MONTH($B60),MIN(BD$6,DAY(EOMONTH($B60,0))))&gt;=$B60)*(DATE(YEAR($B60),MONTH($B60),MIN(BD$6,DAY(EOMONTH($B60,0))))&lt;$C60)+(DATE(YEAR($B60),MONTH($B60)+1,MIN(BD$6,DAY(EOMONTH($B60,1))))&gt;=$B60)*(DATE(YEAR($B60),MONTH($B60)+1,MIN(BD$6,DAY(EOMONTH($B60,1))))&lt;$C60)))</f>
        <v>0</v>
      </c>
      <c r="BE60" s="48" t="n">
        <f aca="false">IF(OR(N(BE$5)=0,BE$6=""),0,BE$5*((DATE(YEAR($B60),MONTH($B60),MIN(BE$6,DAY(EOMONTH($B60,0))))&gt;=$B60)*(DATE(YEAR($B60),MONTH($B60),MIN(BE$6,DAY(EOMONTH($B60,0))))&lt;$C60)+(DATE(YEAR($B60),MONTH($B60)+1,MIN(BE$6,DAY(EOMONTH($B60,1))))&gt;=$B60)*(DATE(YEAR($B60),MONTH($B60)+1,MIN(BE$6,DAY(EOMONTH($B60,1))))&lt;$C60)))</f>
        <v>0</v>
      </c>
      <c r="BF60" s="48" t="n">
        <f aca="false">IF(OR(N(BF$5)=0,BF$6=""),0,BF$5*((DATE(YEAR($B60),MONTH($B60),MIN(BF$6,DAY(EOMONTH($B60,0))))&gt;=$B60)*(DATE(YEAR($B60),MONTH($B60),MIN(BF$6,DAY(EOMONTH($B60,0))))&lt;$C60)+(DATE(YEAR($B60),MONTH($B60)+1,MIN(BF$6,DAY(EOMONTH($B60,1))))&gt;=$B60)*(DATE(YEAR($B60),MONTH($B60)+1,MIN(BF$6,DAY(EOMONTH($B60,1))))&lt;$C60)))</f>
        <v>0</v>
      </c>
      <c r="BG60" s="48" t="n">
        <f aca="false">IF(OR(N(BG$5)=0,BG$6=""),0,BG$5*((DATE(YEAR($B60),MONTH($B60),MIN(BG$6,DAY(EOMONTH($B60,0))))&gt;=$B60)*(DATE(YEAR($B60),MONTH($B60),MIN(BG$6,DAY(EOMONTH($B60,0))))&lt;$C60)+(DATE(YEAR($B60),MONTH($B60)+1,MIN(BG$6,DAY(EOMONTH($B60,1))))&gt;=$B60)*(DATE(YEAR($B60),MONTH($B60)+1,MIN(BG$6,DAY(EOMONTH($B60,1))))&lt;$C60)))</f>
        <v>0</v>
      </c>
      <c r="BH60" s="48" t="n">
        <f aca="false">IF(OR(N(BH$5)=0,BH$6=""),0,BH$5*((DATE(YEAR($B60),MONTH($B60),MIN(BH$6,DAY(EOMONTH($B60,0))))&gt;=$B60)*(DATE(YEAR($B60),MONTH($B60),MIN(BH$6,DAY(EOMONTH($B60,0))))&lt;$C60)+(DATE(YEAR($B60),MONTH($B60)+1,MIN(BH$6,DAY(EOMONTH($B60,1))))&gt;=$B60)*(DATE(YEAR($B60),MONTH($B60)+1,MIN(BH$6,DAY(EOMONTH($B60,1))))&lt;$C60)))</f>
        <v>0</v>
      </c>
      <c r="BI60" s="48" t="n">
        <f aca="false">IF(OR(N(BI$5)=0,BI$6=""),0,BI$5*((DATE(YEAR($B60),MONTH($B60),MIN(BI$6,DAY(EOMONTH($B60,0))))&gt;=$B60)*(DATE(YEAR($B60),MONTH($B60),MIN(BI$6,DAY(EOMONTH($B60,0))))&lt;$C60)+(DATE(YEAR($B60),MONTH($B60)+1,MIN(BI$6,DAY(EOMONTH($B60,1))))&gt;=$B60)*(DATE(YEAR($B60),MONTH($B60)+1,MIN(BI$6,DAY(EOMONTH($B60,1))))&lt;$C60)))</f>
        <v>0</v>
      </c>
      <c r="BJ60" s="48" t="n">
        <f aca="false">IF(OR(N(BJ$5)=0,BJ$6=""),0,BJ$5*((DATE(YEAR($B60),MONTH($B60),MIN(BJ$6,DAY(EOMONTH($B60,0))))&gt;=$B60)*(DATE(YEAR($B60),MONTH($B60),MIN(BJ$6,DAY(EOMONTH($B60,0))))&lt;$C60)+(DATE(YEAR($B60),MONTH($B60)+1,MIN(BJ$6,DAY(EOMONTH($B60,1))))&gt;=$B60)*(DATE(YEAR($B60),MONTH($B60)+1,MIN(BJ$6,DAY(EOMONTH($B60,1))))&lt;$C60)))</f>
        <v>0</v>
      </c>
      <c r="BK60" s="48" t="n">
        <f aca="false">IF(OR(N(BK$5)=0,BK$6=""),0,BK$5*((DATE(YEAR($B60),MONTH($B60),MIN(BK$6,DAY(EOMONTH($B60,0))))&gt;=$B60)*(DATE(YEAR($B60),MONTH($B60),MIN(BK$6,DAY(EOMONTH($B60,0))))&lt;$C60)+(DATE(YEAR($B60),MONTH($B60)+1,MIN(BK$6,DAY(EOMONTH($B60,1))))&gt;=$B60)*(DATE(YEAR($B60),MONTH($B60)+1,MIN(BK$6,DAY(EOMONTH($B60,1))))&lt;$C60)))</f>
        <v>0</v>
      </c>
      <c r="BL60" s="48" t="n">
        <f aca="false">IF(OR(N(BL$5)=0,BL$6=""),0,BL$5*((DATE(YEAR($B60),MONTH($B60),MIN(BL$6,DAY(EOMONTH($B60,0))))&gt;=$B60)*(DATE(YEAR($B60),MONTH($B60),MIN(BL$6,DAY(EOMONTH($B60,0))))&lt;$C60)+(DATE(YEAR($B60),MONTH($B60)+1,MIN(BL$6,DAY(EOMONTH($B60,1))))&gt;=$B60)*(DATE(YEAR($B60),MONTH($B60)+1,MIN(BL$6,DAY(EOMONTH($B60,1))))&lt;$C60)))</f>
        <v>0</v>
      </c>
      <c r="BM60" s="48" t="n">
        <f aca="false">IF(OR(N(BM$5)=0,BM$6=""),0,BM$5*((DATE(YEAR($B60),MONTH($B60),MIN(BM$6,DAY(EOMONTH($B60,0))))&gt;=$B60)*(DATE(YEAR($B60),MONTH($B60),MIN(BM$6,DAY(EOMONTH($B60,0))))&lt;$C60)+(DATE(YEAR($B60),MONTH($B60)+1,MIN(BM$6,DAY(EOMONTH($B60,1))))&gt;=$B60)*(DATE(YEAR($B60),MONTH($B60)+1,MIN(BM$6,DAY(EOMONTH($B60,1))))&lt;$C60)))</f>
        <v>0</v>
      </c>
      <c r="BN60" s="48" t="n">
        <f aca="false">IF(OR(N(BN$5)=0,BN$6=""),0,BN$5*((DATE(YEAR($B60),MONTH($B60),MIN(BN$6,DAY(EOMONTH($B60,0))))&gt;=$B60)*(DATE(YEAR($B60),MONTH($B60),MIN(BN$6,DAY(EOMONTH($B60,0))))&lt;$C60)+(DATE(YEAR($B60),MONTH($B60)+1,MIN(BN$6,DAY(EOMONTH($B60,1))))&gt;=$B60)*(DATE(YEAR($B60),MONTH($B60)+1,MIN(BN$6,DAY(EOMONTH($B60,1))))&lt;$C60)))</f>
        <v>0</v>
      </c>
      <c r="BO60" s="48" t="n">
        <f aca="false">IF(OR(N(BO$5)=0,BO$6=""),0,BO$5*((DATE(YEAR($B60),MONTH($B60),MIN(BO$6,DAY(EOMONTH($B60,0))))&gt;=$B60)*(DATE(YEAR($B60),MONTH($B60),MIN(BO$6,DAY(EOMONTH($B60,0))))&lt;$C60)+(DATE(YEAR($B60),MONTH($B60)+1,MIN(BO$6,DAY(EOMONTH($B60,1))))&gt;=$B60)*(DATE(YEAR($B60),MONTH($B60)+1,MIN(BO$6,DAY(EOMONTH($B60,1))))&lt;$C60)))</f>
        <v>0</v>
      </c>
      <c r="BP60" s="48" t="n">
        <f aca="false">IF(OR(N(BP$5)=0,BP$6=""),0,BP$5*((DATE(YEAR($B60),MONTH($B60),MIN(BP$6,DAY(EOMONTH($B60,0))))&gt;=$B60)*(DATE(YEAR($B60),MONTH($B60),MIN(BP$6,DAY(EOMONTH($B60,0))))&lt;$C60)+(DATE(YEAR($B60),MONTH($B60)+1,MIN(BP$6,DAY(EOMONTH($B60,1))))&gt;=$B60)*(DATE(YEAR($B60),MONTH($B60)+1,MIN(BP$6,DAY(EOMONTH($B60,1))))&lt;$C60)))</f>
        <v>0</v>
      </c>
      <c r="BQ60" s="48" t="n">
        <f aca="false">IF(OR(N(BQ$5)=0,BQ$6=""),0,BQ$5*((DATE(YEAR($B60),MONTH($B60),MIN(BQ$6,DAY(EOMONTH($B60,0))))&gt;=$B60)*(DATE(YEAR($B60),MONTH($B60),MIN(BQ$6,DAY(EOMONTH($B60,0))))&lt;$C60)+(DATE(YEAR($B60),MONTH($B60)+1,MIN(BQ$6,DAY(EOMONTH($B60,1))))&gt;=$B60)*(DATE(YEAR($B60),MONTH($B60)+1,MIN(BQ$6,DAY(EOMONTH($B60,1))))&lt;$C60)))</f>
        <v>0</v>
      </c>
      <c r="BR60" s="48" t="n">
        <f aca="false">IF(OR(N(BR$5)=0,BR$6=""),0,BR$5*((DATE(YEAR($B60),MONTH($B60),MIN(BR$6,DAY(EOMONTH($B60,0))))&gt;=$B60)*(DATE(YEAR($B60),MONTH($B60),MIN(BR$6,DAY(EOMONTH($B60,0))))&lt;$C60)+(DATE(YEAR($B60),MONTH($B60)+1,MIN(BR$6,DAY(EOMONTH($B60,1))))&gt;=$B60)*(DATE(YEAR($B60),MONTH($B60)+1,MIN(BR$6,DAY(EOMONTH($B60,1))))&lt;$C60)))</f>
        <v>0</v>
      </c>
      <c r="BS60" s="48" t="n">
        <f aca="false">IF(OR(N(BS$5)=0,BS$6=""),0,BS$5*((DATE(YEAR($B60),MONTH($B60),MIN(BS$6,DAY(EOMONTH($B60,0))))&gt;=$B60)*(DATE(YEAR($B60),MONTH($B60),MIN(BS$6,DAY(EOMONTH($B60,0))))&lt;$C60)+(DATE(YEAR($B60),MONTH($B60)+1,MIN(BS$6,DAY(EOMONTH($B60,1))))&gt;=$B60)*(DATE(YEAR($B60),MONTH($B60)+1,MIN(BS$6,DAY(EOMONTH($B60,1))))&lt;$C60)))</f>
        <v>0</v>
      </c>
      <c r="BT60" s="48" t="n">
        <f aca="false">IF(OR(N(BT$5)=0,BT$6=""),0,BT$5*((DATE(YEAR($B60),MONTH($B60),MIN(BT$6,DAY(EOMONTH($B60,0))))&gt;=$B60)*(DATE(YEAR($B60),MONTH($B60),MIN(BT$6,DAY(EOMONTH($B60,0))))&lt;$C60)+(DATE(YEAR($B60),MONTH($B60)+1,MIN(BT$6,DAY(EOMONTH($B60,1))))&gt;=$B60)*(DATE(YEAR($B60),MONTH($B60)+1,MIN(BT$6,DAY(EOMONTH($B60,1))))&lt;$C60)))</f>
        <v>0</v>
      </c>
      <c r="BU60" s="48" t="n">
        <f aca="false">IF(OR(N(BU$5)=0,BU$6=""),0,BU$5*((DATE(YEAR($B60),MONTH($B60),MIN(BU$6,DAY(EOMONTH($B60,0))))&gt;=$B60)*(DATE(YEAR($B60),MONTH($B60),MIN(BU$6,DAY(EOMONTH($B60,0))))&lt;$C60)+(DATE(YEAR($B60),MONTH($B60)+1,MIN(BU$6,DAY(EOMONTH($B60,1))))&gt;=$B60)*(DATE(YEAR($B60),MONTH($B60)+1,MIN(BU$6,DAY(EOMONTH($B60,1))))&lt;$C60)))</f>
        <v>0</v>
      </c>
      <c r="BV60" s="48" t="n">
        <f aca="false">IF(OR(N(BV$5)=0,BV$6=""),0,BV$5*((DATE(YEAR($B60),MONTH($B60),MIN(BV$6,DAY(EOMONTH($B60,0))))&gt;=$B60)*(DATE(YEAR($B60),MONTH($B60),MIN(BV$6,DAY(EOMONTH($B60,0))))&lt;$C60)+(DATE(YEAR($B60),MONTH($B60)+1,MIN(BV$6,DAY(EOMONTH($B60,1))))&gt;=$B60)*(DATE(YEAR($B60),MONTH($B60)+1,MIN(BV$6,DAY(EOMONTH($B60,1))))&lt;$C60)))</f>
        <v>0</v>
      </c>
      <c r="BW60" s="48" t="n">
        <f aca="false">IF(OR(N(BW$5)=0,BW$6=""),0,BW$5*((DATE(YEAR($B60),MONTH($B60),MIN(BW$6,DAY(EOMONTH($B60,0))))&gt;=$B60)*(DATE(YEAR($B60),MONTH($B60),MIN(BW$6,DAY(EOMONTH($B60,0))))&lt;$C60)+(DATE(YEAR($B60),MONTH($B60)+1,MIN(BW$6,DAY(EOMONTH($B60,1))))&gt;=$B60)*(DATE(YEAR($B60),MONTH($B60)+1,MIN(BW$6,DAY(EOMONTH($B60,1))))&lt;$C60)))</f>
        <v>0</v>
      </c>
      <c r="BX60" s="48" t="n">
        <f aca="false">MIN(Z60,(FT59*(1+FT$5/Setup!$C$36)+IF($V60=1,N($F60),0)))</f>
        <v>0</v>
      </c>
      <c r="BY60" s="48" t="n">
        <f aca="false">MIN(AA60,(FU59*(1+FU$5/Setup!$C$36)+IF($V60=2,N($F60),0)))</f>
        <v>0</v>
      </c>
      <c r="BZ60" s="48" t="n">
        <f aca="false">MIN(AB60,(FV59*(1+FV$5/Setup!$C$36)+IF($V60=3,N($F60),0)))</f>
        <v>0</v>
      </c>
      <c r="CA60" s="48" t="n">
        <f aca="false">MIN(AC60,(FW59*(1+FW$5/Setup!$C$36)+IF($V60=4,N($F60),0)))</f>
        <v>0</v>
      </c>
      <c r="CB60" s="48" t="n">
        <f aca="false">MIN(AD60,(FX59*(1+FX$5/Setup!$C$36)+IF($V60=5,N($F60),0)))</f>
        <v>0</v>
      </c>
      <c r="CC60" s="48" t="n">
        <f aca="false">MIN(AE60,(FY59*(1+FY$5/Setup!$C$36)+IF($V60=6,N($F60),0)))</f>
        <v>0</v>
      </c>
      <c r="CD60" s="48" t="n">
        <f aca="false">MIN(AF60,(FZ59*(1+FZ$5/Setup!$C$36)+IF($V60=7,N($F60),0)))</f>
        <v>0</v>
      </c>
      <c r="CE60" s="48" t="n">
        <f aca="false">MIN(AG60,(GA59*(1+GA$5/Setup!$C$36)+IF($V60=8,N($F60),0)))</f>
        <v>0</v>
      </c>
      <c r="CF60" s="48" t="n">
        <f aca="false">MIN(AH60,(GB59*(1+GB$5/Setup!$C$36)+IF($V60=9,N($F60),0)))</f>
        <v>0</v>
      </c>
      <c r="CG60" s="48" t="n">
        <f aca="false">MIN(AI60,(GC59*(1+GC$5/Setup!$C$36)+IF($V60=10,N($F60),0)))</f>
        <v>0</v>
      </c>
      <c r="CH60" s="48" t="n">
        <f aca="false">MIN(AJ60,(GD59*(1+GD$5/Setup!$C$36)+IF($V60=11,N($F60),0)))</f>
        <v>0</v>
      </c>
      <c r="CI60" s="48" t="n">
        <f aca="false">MIN(AK60,(GE59*(1+GE$5/Setup!$C$36)+IF($V60=12,N($F60),0)))</f>
        <v>0</v>
      </c>
      <c r="CJ60" s="48" t="n">
        <f aca="false">MIN(AL60,(GF59*(1+GF$5/Setup!$C$36)+IF($V60=13,N($F60),0)))</f>
        <v>0</v>
      </c>
      <c r="CK60" s="48" t="n">
        <f aca="false">MIN(AM60,(GG59*(1+GG$5/Setup!$C$36)+IF($V60=14,N($F60),0)))</f>
        <v>0</v>
      </c>
      <c r="CL60" s="48" t="n">
        <f aca="false">MIN(AN60,(GH59*(1+GH$5/Setup!$C$36)+IF($V60=15,N($F60),0)))</f>
        <v>0</v>
      </c>
      <c r="CM60" s="48" t="n">
        <f aca="false">MIN(AO60,(GI59*(1+GI$5/Setup!$C$36)+IF($V60=16,N($F60),0)))</f>
        <v>0</v>
      </c>
      <c r="CN60" s="48" t="n">
        <f aca="false">MIN(AP60,(GJ59*(1+GJ$5/Setup!$C$36)+IF($V60=17,N($F60),0)))</f>
        <v>0</v>
      </c>
      <c r="CO60" s="48" t="n">
        <f aca="false">MIN(AQ60,(GK59*(1+GK$5/Setup!$C$36)+IF($V60=18,N($F60),0)))</f>
        <v>0</v>
      </c>
      <c r="CP60" s="48" t="n">
        <f aca="false">MIN(AR60,(GL59*(1+GL$5/Setup!$C$36)+IF($V60=19,N($F60),0)))</f>
        <v>0</v>
      </c>
      <c r="CQ60" s="48" t="n">
        <f aca="false">MIN(AS60,(GM59*(1+GM$5/Setup!$C$36)+IF($V60=20,N($F60),0)))</f>
        <v>0</v>
      </c>
      <c r="CR60" s="48" t="n">
        <f aca="false">MIN(AT60,(GN59*(1+GN$5/Setup!$C$36)+IF($V60=21,N($F60),0)))</f>
        <v>0</v>
      </c>
      <c r="CS60" s="48" t="n">
        <f aca="false">MIN(AU60,(GO59*(1+GO$5/Setup!$C$36)+IF($V60=22,N($F60),0)))</f>
        <v>0</v>
      </c>
      <c r="CT60" s="48" t="n">
        <f aca="false">MIN(AV60,(GP59*(1+GP$5/Setup!$C$36)+IF($V60=23,N($F60),0)))</f>
        <v>0</v>
      </c>
      <c r="CU60" s="48" t="n">
        <f aca="false">MIN(AW60,(GQ59*(1+GQ$5/Setup!$C$36)+IF($V60=24,N($F60),0)))</f>
        <v>0</v>
      </c>
      <c r="CV60" s="48" t="n">
        <f aca="false">MIN(AX60,(GR59*(1+GR$5/Setup!$C$36)+IF($V60=25,N($F60),0)))</f>
        <v>0</v>
      </c>
      <c r="CW60" s="48" t="n">
        <f aca="false">MIN(AY60,(GS59*(1+GS$5/Setup!$C$36)+IF($V60=26,N($F60),0)))</f>
        <v>0</v>
      </c>
      <c r="CX60" s="48" t="n">
        <f aca="false">MIN(AZ60,(GT59*(1+GT$5/Setup!$C$36)+IF($V60=27,N($F60),0)))</f>
        <v>0</v>
      </c>
      <c r="CY60" s="48" t="n">
        <f aca="false">MIN(BA60,(GU59*(1+GU$5/Setup!$C$36)+IF($V60=28,N($F60),0)))</f>
        <v>0</v>
      </c>
      <c r="CZ60" s="48" t="n">
        <f aca="false">MIN(BB60,(GV59*(1+GV$5/Setup!$C$36)+IF($V60=29,N($F60),0)))</f>
        <v>0</v>
      </c>
      <c r="DA60" s="48" t="n">
        <f aca="false">MIN(BC60,(GW59*(1+GW$5/Setup!$C$36)+IF($V60=30,N($F60),0)))</f>
        <v>0</v>
      </c>
      <c r="DB60" s="48" t="n">
        <f aca="false">MIN(BD60,(GX59*(1+GX$5/Setup!$C$36)+IF($V60=31,N($F60),0)))</f>
        <v>0</v>
      </c>
      <c r="DC60" s="48" t="n">
        <f aca="false">MIN(BE60,(GY59*(1+GY$5/Setup!$C$36)+IF($V60=32,N($F60),0)))</f>
        <v>0</v>
      </c>
      <c r="DD60" s="48" t="n">
        <f aca="false">MIN(BF60,(GZ59*(1+GZ$5/Setup!$C$36)+IF($V60=33,N($F60),0)))</f>
        <v>0</v>
      </c>
      <c r="DE60" s="48" t="n">
        <f aca="false">MIN(BG60,(HA59*(1+HA$5/Setup!$C$36)+IF($V60=34,N($F60),0)))</f>
        <v>0</v>
      </c>
      <c r="DF60" s="48" t="n">
        <f aca="false">MIN(BH60,(HB59*(1+HB$5/Setup!$C$36)+IF($V60=35,N($F60),0)))</f>
        <v>0</v>
      </c>
      <c r="DG60" s="48" t="n">
        <f aca="false">MIN(BI60,(HC59*(1+HC$5/Setup!$C$36)+IF($V60=36,N($F60),0)))</f>
        <v>0</v>
      </c>
      <c r="DH60" s="48" t="n">
        <f aca="false">MIN(BJ60,(HD59*(1+HD$5/Setup!$C$36)+IF($V60=37,N($F60),0)))</f>
        <v>0</v>
      </c>
      <c r="DI60" s="48" t="n">
        <f aca="false">MIN(BK60,(HE59*(1+HE$5/Setup!$C$36)+IF($V60=38,N($F60),0)))</f>
        <v>0</v>
      </c>
      <c r="DJ60" s="48" t="n">
        <f aca="false">MIN(BL60,(HF59*(1+HF$5/Setup!$C$36)+IF($V60=39,N($F60),0)))</f>
        <v>0</v>
      </c>
      <c r="DK60" s="48" t="n">
        <f aca="false">MIN(BM60,(HG59*(1+HG$5/Setup!$C$36)+IF($V60=40,N($F60),0)))</f>
        <v>0</v>
      </c>
      <c r="DL60" s="48" t="n">
        <f aca="false">MIN(BN60,(HH59*(1+HH$5/Setup!$C$36)+IF($V60=41,N($F60),0)))</f>
        <v>0</v>
      </c>
      <c r="DM60" s="48" t="n">
        <f aca="false">MIN(BO60,(HI59*(1+HI$5/Setup!$C$36)+IF($V60=42,N($F60),0)))</f>
        <v>0</v>
      </c>
      <c r="DN60" s="48" t="n">
        <f aca="false">MIN(BP60,(HJ59*(1+HJ$5/Setup!$C$36)+IF($V60=43,N($F60),0)))</f>
        <v>0</v>
      </c>
      <c r="DO60" s="48" t="n">
        <f aca="false">MIN(BQ60,(HK59*(1+HK$5/Setup!$C$36)+IF($V60=44,N($F60),0)))</f>
        <v>0</v>
      </c>
      <c r="DP60" s="48" t="n">
        <f aca="false">MIN(BR60,(HL59*(1+HL$5/Setup!$C$36)+IF($V60=45,N($F60),0)))</f>
        <v>0</v>
      </c>
      <c r="DQ60" s="48" t="n">
        <f aca="false">MIN(BS60,(HM59*(1+HM$5/Setup!$C$36)+IF($V60=46,N($F60),0)))</f>
        <v>0</v>
      </c>
      <c r="DR60" s="48" t="n">
        <f aca="false">MIN(BT60,(HN59*(1+HN$5/Setup!$C$36)+IF($V60=47,N($F60),0)))</f>
        <v>0</v>
      </c>
      <c r="DS60" s="48" t="n">
        <f aca="false">MIN(BU60,(HO59*(1+HO$5/Setup!$C$36)+IF($V60=48,N($F60),0)))</f>
        <v>0</v>
      </c>
      <c r="DT60" s="48" t="n">
        <f aca="false">MIN(BV60,(HP59*(1+HP$5/Setup!$C$36)+IF($V60=49,N($F60),0)))</f>
        <v>0</v>
      </c>
      <c r="DU60" s="48" t="n">
        <f aca="false">MIN(BW60,(HQ59*(1+HQ$5/Setup!$C$36)+IF($V60=50,N($F60),0)))</f>
        <v>0</v>
      </c>
      <c r="DV60" s="48" t="n">
        <f aca="false">MIN(MAX((FT59*(1+FT$5/Setup!$C$36)+IF($V60=1,N($F60),0))-BX60,0),MAX($P60-0,0))</f>
        <v>0</v>
      </c>
      <c r="DW60" s="48" t="n">
        <f aca="false">MIN(MAX((FU59*(1+FU$5/Setup!$C$36)+IF($V60=2,N($F60),0))-BY60,0),MAX($P60-SUM(DV60:DV60),0))</f>
        <v>0</v>
      </c>
      <c r="DX60" s="48" t="n">
        <f aca="false">MIN(MAX((FV59*(1+FV$5/Setup!$C$36)+IF($V60=3,N($F60),0))-BZ60,0),MAX($P60-SUM(DV60:DW60),0))</f>
        <v>0</v>
      </c>
      <c r="DY60" s="48" t="n">
        <f aca="false">MIN(MAX((FW59*(1+FW$5/Setup!$C$36)+IF($V60=4,N($F60),0))-CA60,0),MAX($P60-SUM(DV60:DX60),0))</f>
        <v>0</v>
      </c>
      <c r="DZ60" s="48" t="n">
        <f aca="false">MIN(MAX((FX59*(1+FX$5/Setup!$C$36)+IF($V60=5,N($F60),0))-CB60,0),MAX($P60-SUM(DV60:DY60),0))</f>
        <v>0</v>
      </c>
      <c r="EA60" s="48" t="n">
        <f aca="false">MIN(MAX((FY59*(1+FY$5/Setup!$C$36)+IF($V60=6,N($F60),0))-CC60,0),MAX($P60-SUM(DV60:DZ60),0))</f>
        <v>0</v>
      </c>
      <c r="EB60" s="48" t="n">
        <f aca="false">MIN(MAX((FZ59*(1+FZ$5/Setup!$C$36)+IF($V60=7,N($F60),0))-CD60,0),MAX($P60-SUM(DV60:EA60),0))</f>
        <v>0</v>
      </c>
      <c r="EC60" s="48" t="n">
        <f aca="false">MIN(MAX((GA59*(1+GA$5/Setup!$C$36)+IF($V60=8,N($F60),0))-CE60,0),MAX($P60-SUM(DV60:EB60),0))</f>
        <v>0</v>
      </c>
      <c r="ED60" s="48" t="n">
        <f aca="false">MIN(MAX((GB59*(1+GB$5/Setup!$C$36)+IF($V60=9,N($F60),0))-CF60,0),MAX($P60-SUM(DV60:EC60),0))</f>
        <v>0</v>
      </c>
      <c r="EE60" s="48" t="n">
        <f aca="false">MIN(MAX((GC59*(1+GC$5/Setup!$C$36)+IF($V60=10,N($F60),0))-CG60,0),MAX($P60-SUM(DV60:ED60),0))</f>
        <v>0</v>
      </c>
      <c r="EF60" s="48" t="n">
        <f aca="false">MIN(MAX((GD59*(1+GD$5/Setup!$C$36)+IF($V60=11,N($F60),0))-CH60,0),MAX($P60-SUM(DV60:EE60),0))</f>
        <v>0</v>
      </c>
      <c r="EG60" s="48" t="n">
        <f aca="false">MIN(MAX((GE59*(1+GE$5/Setup!$C$36)+IF($V60=12,N($F60),0))-CI60,0),MAX($P60-SUM(DV60:EF60),0))</f>
        <v>0</v>
      </c>
      <c r="EH60" s="48" t="n">
        <f aca="false">MIN(MAX((GF59*(1+GF$5/Setup!$C$36)+IF($V60=13,N($F60),0))-CJ60,0),MAX($P60-SUM(DV60:EG60),0))</f>
        <v>0</v>
      </c>
      <c r="EI60" s="48" t="n">
        <f aca="false">MIN(MAX((GG59*(1+GG$5/Setup!$C$36)+IF($V60=14,N($F60),0))-CK60,0),MAX($P60-SUM(DV60:EH60),0))</f>
        <v>0</v>
      </c>
      <c r="EJ60" s="48" t="n">
        <f aca="false">MIN(MAX((GH59*(1+GH$5/Setup!$C$36)+IF($V60=15,N($F60),0))-CL60,0),MAX($P60-SUM(DV60:EI60),0))</f>
        <v>0</v>
      </c>
      <c r="EK60" s="48" t="n">
        <f aca="false">MIN(MAX((GI59*(1+GI$5/Setup!$C$36)+IF($V60=16,N($F60),0))-CM60,0),MAX($P60-SUM(DV60:EJ60),0))</f>
        <v>0</v>
      </c>
      <c r="EL60" s="48" t="n">
        <f aca="false">MIN(MAX((GJ59*(1+GJ$5/Setup!$C$36)+IF($V60=17,N($F60),0))-CN60,0),MAX($P60-SUM(DV60:EK60),0))</f>
        <v>0</v>
      </c>
      <c r="EM60" s="48" t="n">
        <f aca="false">MIN(MAX((GK59*(1+GK$5/Setup!$C$36)+IF($V60=18,N($F60),0))-CO60,0),MAX($P60-SUM(DV60:EL60),0))</f>
        <v>0</v>
      </c>
      <c r="EN60" s="48" t="n">
        <f aca="false">MIN(MAX((GL59*(1+GL$5/Setup!$C$36)+IF($V60=19,N($F60),0))-CP60,0),MAX($P60-SUM(DV60:EM60),0))</f>
        <v>0</v>
      </c>
      <c r="EO60" s="48" t="n">
        <f aca="false">MIN(MAX((GM59*(1+GM$5/Setup!$C$36)+IF($V60=20,N($F60),0))-CQ60,0),MAX($P60-SUM(DV60:EN60),0))</f>
        <v>0</v>
      </c>
      <c r="EP60" s="48" t="n">
        <f aca="false">MIN(MAX((GN59*(1+GN$5/Setup!$C$36)+IF($V60=21,N($F60),0))-CR60,0),MAX($P60-SUM(DV60:EO60),0))</f>
        <v>0</v>
      </c>
      <c r="EQ60" s="48" t="n">
        <f aca="false">MIN(MAX((GO59*(1+GO$5/Setup!$C$36)+IF($V60=22,N($F60),0))-CS60,0),MAX($P60-SUM(DV60:EP60),0))</f>
        <v>0</v>
      </c>
      <c r="ER60" s="48" t="n">
        <f aca="false">MIN(MAX((GP59*(1+GP$5/Setup!$C$36)+IF($V60=23,N($F60),0))-CT60,0),MAX($P60-SUM(DV60:EQ60),0))</f>
        <v>0</v>
      </c>
      <c r="ES60" s="48" t="n">
        <f aca="false">MIN(MAX((GQ59*(1+GQ$5/Setup!$C$36)+IF($V60=24,N($F60),0))-CU60,0),MAX($P60-SUM(DV60:ER60),0))</f>
        <v>0</v>
      </c>
      <c r="ET60" s="48" t="n">
        <f aca="false">MIN(MAX((GR59*(1+GR$5/Setup!$C$36)+IF($V60=25,N($F60),0))-CV60,0),MAX($P60-SUM(DV60:ES60),0))</f>
        <v>0</v>
      </c>
      <c r="EU60" s="48" t="n">
        <f aca="false">MIN(MAX((GS59*(1+GS$5/Setup!$C$36)+IF($V60=26,N($F60),0))-CW60,0),MAX($P60-SUM(DV60:ET60),0))</f>
        <v>0</v>
      </c>
      <c r="EV60" s="48" t="n">
        <f aca="false">MIN(MAX((GT59*(1+GT$5/Setup!$C$36)+IF($V60=27,N($F60),0))-CX60,0),MAX($P60-SUM(DV60:EU60),0))</f>
        <v>0</v>
      </c>
      <c r="EW60" s="48" t="n">
        <f aca="false">MIN(MAX((GU59*(1+GU$5/Setup!$C$36)+IF($V60=28,N($F60),0))-CY60,0),MAX($P60-SUM(DV60:EV60),0))</f>
        <v>0</v>
      </c>
      <c r="EX60" s="48" t="n">
        <f aca="false">MIN(MAX((GV59*(1+GV$5/Setup!$C$36)+IF($V60=29,N($F60),0))-CZ60,0),MAX($P60-SUM(DV60:EW60),0))</f>
        <v>0</v>
      </c>
      <c r="EY60" s="48" t="n">
        <f aca="false">MIN(MAX((GW59*(1+GW$5/Setup!$C$36)+IF($V60=30,N($F60),0))-DA60,0),MAX($P60-SUM(DV60:EX60),0))</f>
        <v>0</v>
      </c>
      <c r="EZ60" s="48" t="n">
        <f aca="false">MIN(MAX((GX59*(1+GX$5/Setup!$C$36)+IF($V60=31,N($F60),0))-DB60,0),MAX($P60-SUM(DV60:EY60),0))</f>
        <v>0</v>
      </c>
      <c r="FA60" s="48" t="n">
        <f aca="false">MIN(MAX((GY59*(1+GY$5/Setup!$C$36)+IF($V60=32,N($F60),0))-DC60,0),MAX($P60-SUM(DV60:EZ60),0))</f>
        <v>0</v>
      </c>
      <c r="FB60" s="48" t="n">
        <f aca="false">MIN(MAX((GZ59*(1+GZ$5/Setup!$C$36)+IF($V60=33,N($F60),0))-DD60,0),MAX($P60-SUM(DV60:FA60),0))</f>
        <v>0</v>
      </c>
      <c r="FC60" s="48" t="n">
        <f aca="false">MIN(MAX((HA59*(1+HA$5/Setup!$C$36)+IF($V60=34,N($F60),0))-DE60,0),MAX($P60-SUM(DV60:FB60),0))</f>
        <v>0</v>
      </c>
      <c r="FD60" s="48" t="n">
        <f aca="false">MIN(MAX((HB59*(1+HB$5/Setup!$C$36)+IF($V60=35,N($F60),0))-DF60,0),MAX($P60-SUM(DV60:FC60),0))</f>
        <v>0</v>
      </c>
      <c r="FE60" s="48" t="n">
        <f aca="false">MIN(MAX((HC59*(1+HC$5/Setup!$C$36)+IF($V60=36,N($F60),0))-DG60,0),MAX($P60-SUM(DV60:FD60),0))</f>
        <v>0</v>
      </c>
      <c r="FF60" s="48" t="n">
        <f aca="false">MIN(MAX((HD59*(1+HD$5/Setup!$C$36)+IF($V60=37,N($F60),0))-DH60,0),MAX($P60-SUM(DV60:FE60),0))</f>
        <v>0</v>
      </c>
      <c r="FG60" s="48" t="n">
        <f aca="false">MIN(MAX((HE59*(1+HE$5/Setup!$C$36)+IF($V60=38,N($F60),0))-DI60,0),MAX($P60-SUM(DV60:FF60),0))</f>
        <v>0</v>
      </c>
      <c r="FH60" s="48" t="n">
        <f aca="false">MIN(MAX((HF59*(1+HF$5/Setup!$C$36)+IF($V60=39,N($F60),0))-DJ60,0),MAX($P60-SUM(DV60:FG60),0))</f>
        <v>0</v>
      </c>
      <c r="FI60" s="48" t="n">
        <f aca="false">MIN(MAX((HG59*(1+HG$5/Setup!$C$36)+IF($V60=40,N($F60),0))-DK60,0),MAX($P60-SUM(DV60:FH60),0))</f>
        <v>0</v>
      </c>
      <c r="FJ60" s="48" t="n">
        <f aca="false">MIN(MAX((HH59*(1+HH$5/Setup!$C$36)+IF($V60=41,N($F60),0))-DL60,0),MAX($P60-SUM(DV60:FI60),0))</f>
        <v>0</v>
      </c>
      <c r="FK60" s="48" t="n">
        <f aca="false">MIN(MAX((HI59*(1+HI$5/Setup!$C$36)+IF($V60=42,N($F60),0))-DM60,0),MAX($P60-SUM(DV60:FJ60),0))</f>
        <v>0</v>
      </c>
      <c r="FL60" s="48" t="n">
        <f aca="false">MIN(MAX((HJ59*(1+HJ$5/Setup!$C$36)+IF($V60=43,N($F60),0))-DN60,0),MAX($P60-SUM(DV60:FK60),0))</f>
        <v>0</v>
      </c>
      <c r="FM60" s="48" t="n">
        <f aca="false">MIN(MAX((HK59*(1+HK$5/Setup!$C$36)+IF($V60=44,N($F60),0))-DO60,0),MAX($P60-SUM(DV60:FL60),0))</f>
        <v>0</v>
      </c>
      <c r="FN60" s="48" t="n">
        <f aca="false">MIN(MAX((HL59*(1+HL$5/Setup!$C$36)+IF($V60=45,N($F60),0))-DP60,0),MAX($P60-SUM(DV60:FM60),0))</f>
        <v>0</v>
      </c>
      <c r="FO60" s="48" t="n">
        <f aca="false">MIN(MAX((HM59*(1+HM$5/Setup!$C$36)+IF($V60=46,N($F60),0))-DQ60,0),MAX($P60-SUM(DV60:FN60),0))</f>
        <v>0</v>
      </c>
      <c r="FP60" s="48" t="n">
        <f aca="false">MIN(MAX((HN59*(1+HN$5/Setup!$C$36)+IF($V60=47,N($F60),0))-DR60,0),MAX($P60-SUM(DV60:FO60),0))</f>
        <v>0</v>
      </c>
      <c r="FQ60" s="48" t="n">
        <f aca="false">MIN(MAX((HO59*(1+HO$5/Setup!$C$36)+IF($V60=48,N($F60),0))-DS60,0),MAX($P60-SUM(DV60:FP60),0))</f>
        <v>0</v>
      </c>
      <c r="FR60" s="48" t="n">
        <f aca="false">MIN(MAX((HP59*(1+HP$5/Setup!$C$36)+IF($V60=49,N($F60),0))-DT60,0),MAX($P60-SUM(DV60:FQ60),0))</f>
        <v>0</v>
      </c>
      <c r="FS60" s="48" t="n">
        <f aca="false">MIN(MAX((HQ59*(1+HQ$5/Setup!$C$36)+IF($V60=50,N($F60),0))-DU60,0),MAX($P60-SUM(DV60:FR60),0))</f>
        <v>0</v>
      </c>
      <c r="FT60" s="48" t="n">
        <f aca="false">IF((FT59*(1+FT$5/Setup!$C$36)+IF($V60=1,N($F60),0))-BX60-DV60&lt;0.005,0,(FT59*(1+FT$5/Setup!$C$36)+IF($V60=1,N($F60),0))-BX60-DV60)</f>
        <v>0</v>
      </c>
      <c r="FU60" s="48" t="n">
        <f aca="false">IF((FU59*(1+FU$5/Setup!$C$36)+IF($V60=2,N($F60),0))-BY60-DW60&lt;0.005,0,(FU59*(1+FU$5/Setup!$C$36)+IF($V60=2,N($F60),0))-BY60-DW60)</f>
        <v>0</v>
      </c>
      <c r="FV60" s="48" t="n">
        <f aca="false">IF((FV59*(1+FV$5/Setup!$C$36)+IF($V60=3,N($F60),0))-BZ60-DX60&lt;0.005,0,(FV59*(1+FV$5/Setup!$C$36)+IF($V60=3,N($F60),0))-BZ60-DX60)</f>
        <v>0</v>
      </c>
      <c r="FW60" s="48" t="n">
        <f aca="false">IF((FW59*(1+FW$5/Setup!$C$36)+IF($V60=4,N($F60),0))-CA60-DY60&lt;0.005,0,(FW59*(1+FW$5/Setup!$C$36)+IF($V60=4,N($F60),0))-CA60-DY60)</f>
        <v>0</v>
      </c>
      <c r="FX60" s="48" t="n">
        <f aca="false">IF((FX59*(1+FX$5/Setup!$C$36)+IF($V60=5,N($F60),0))-CB60-DZ60&lt;0.005,0,(FX59*(1+FX$5/Setup!$C$36)+IF($V60=5,N($F60),0))-CB60-DZ60)</f>
        <v>0</v>
      </c>
      <c r="FY60" s="48" t="n">
        <f aca="false">IF((FY59*(1+FY$5/Setup!$C$36)+IF($V60=6,N($F60),0))-CC60-EA60&lt;0.005,0,(FY59*(1+FY$5/Setup!$C$36)+IF($V60=6,N($F60),0))-CC60-EA60)</f>
        <v>0</v>
      </c>
      <c r="FZ60" s="48" t="n">
        <f aca="false">IF((FZ59*(1+FZ$5/Setup!$C$36)+IF($V60=7,N($F60),0))-CD60-EB60&lt;0.005,0,(FZ59*(1+FZ$5/Setup!$C$36)+IF($V60=7,N($F60),0))-CD60-EB60)</f>
        <v>0</v>
      </c>
      <c r="GA60" s="48" t="n">
        <f aca="false">IF((GA59*(1+GA$5/Setup!$C$36)+IF($V60=8,N($F60),0))-CE60-EC60&lt;0.005,0,(GA59*(1+GA$5/Setup!$C$36)+IF($V60=8,N($F60),0))-CE60-EC60)</f>
        <v>0</v>
      </c>
      <c r="GB60" s="48" t="n">
        <f aca="false">IF((GB59*(1+GB$5/Setup!$C$36)+IF($V60=9,N($F60),0))-CF60-ED60&lt;0.005,0,(GB59*(1+GB$5/Setup!$C$36)+IF($V60=9,N($F60),0))-CF60-ED60)</f>
        <v>0</v>
      </c>
      <c r="GC60" s="48" t="n">
        <f aca="false">IF((GC59*(1+GC$5/Setup!$C$36)+IF($V60=10,N($F60),0))-CG60-EE60&lt;0.005,0,(GC59*(1+GC$5/Setup!$C$36)+IF($V60=10,N($F60),0))-CG60-EE60)</f>
        <v>0</v>
      </c>
      <c r="GD60" s="48" t="n">
        <f aca="false">IF((GD59*(1+GD$5/Setup!$C$36)+IF($V60=11,N($F60),0))-CH60-EF60&lt;0.005,0,(GD59*(1+GD$5/Setup!$C$36)+IF($V60=11,N($F60),0))-CH60-EF60)</f>
        <v>0</v>
      </c>
      <c r="GE60" s="48" t="n">
        <f aca="false">IF((GE59*(1+GE$5/Setup!$C$36)+IF($V60=12,N($F60),0))-CI60-EG60&lt;0.005,0,(GE59*(1+GE$5/Setup!$C$36)+IF($V60=12,N($F60),0))-CI60-EG60)</f>
        <v>0</v>
      </c>
      <c r="GF60" s="48" t="n">
        <f aca="false">IF((GF59*(1+GF$5/Setup!$C$36)+IF($V60=13,N($F60),0))-CJ60-EH60&lt;0.005,0,(GF59*(1+GF$5/Setup!$C$36)+IF($V60=13,N($F60),0))-CJ60-EH60)</f>
        <v>0</v>
      </c>
      <c r="GG60" s="48" t="n">
        <f aca="false">IF((GG59*(1+GG$5/Setup!$C$36)+IF($V60=14,N($F60),0))-CK60-EI60&lt;0.005,0,(GG59*(1+GG$5/Setup!$C$36)+IF($V60=14,N($F60),0))-CK60-EI60)</f>
        <v>0</v>
      </c>
      <c r="GH60" s="48" t="n">
        <f aca="false">IF((GH59*(1+GH$5/Setup!$C$36)+IF($V60=15,N($F60),0))-CL60-EJ60&lt;0.005,0,(GH59*(1+GH$5/Setup!$C$36)+IF($V60=15,N($F60),0))-CL60-EJ60)</f>
        <v>0</v>
      </c>
      <c r="GI60" s="48" t="n">
        <f aca="false">IF((GI59*(1+GI$5/Setup!$C$36)+IF($V60=16,N($F60),0))-CM60-EK60&lt;0.005,0,(GI59*(1+GI$5/Setup!$C$36)+IF($V60=16,N($F60),0))-CM60-EK60)</f>
        <v>0</v>
      </c>
      <c r="GJ60" s="48" t="n">
        <f aca="false">IF((GJ59*(1+GJ$5/Setup!$C$36)+IF($V60=17,N($F60),0))-CN60-EL60&lt;0.005,0,(GJ59*(1+GJ$5/Setup!$C$36)+IF($V60=17,N($F60),0))-CN60-EL60)</f>
        <v>0</v>
      </c>
      <c r="GK60" s="48" t="n">
        <f aca="false">IF((GK59*(1+GK$5/Setup!$C$36)+IF($V60=18,N($F60),0))-CO60-EM60&lt;0.005,0,(GK59*(1+GK$5/Setup!$C$36)+IF($V60=18,N($F60),0))-CO60-EM60)</f>
        <v>0</v>
      </c>
      <c r="GL60" s="48" t="n">
        <f aca="false">IF((GL59*(1+GL$5/Setup!$C$36)+IF($V60=19,N($F60),0))-CP60-EN60&lt;0.005,0,(GL59*(1+GL$5/Setup!$C$36)+IF($V60=19,N($F60),0))-CP60-EN60)</f>
        <v>0</v>
      </c>
      <c r="GM60" s="48" t="n">
        <f aca="false">IF((GM59*(1+GM$5/Setup!$C$36)+IF($V60=20,N($F60),0))-CQ60-EO60&lt;0.005,0,(GM59*(1+GM$5/Setup!$C$36)+IF($V60=20,N($F60),0))-CQ60-EO60)</f>
        <v>0</v>
      </c>
      <c r="GN60" s="48" t="n">
        <f aca="false">IF((GN59*(1+GN$5/Setup!$C$36)+IF($V60=21,N($F60),0))-CR60-EP60&lt;0.005,0,(GN59*(1+GN$5/Setup!$C$36)+IF($V60=21,N($F60),0))-CR60-EP60)</f>
        <v>0</v>
      </c>
      <c r="GO60" s="48" t="n">
        <f aca="false">IF((GO59*(1+GO$5/Setup!$C$36)+IF($V60=22,N($F60),0))-CS60-EQ60&lt;0.005,0,(GO59*(1+GO$5/Setup!$C$36)+IF($V60=22,N($F60),0))-CS60-EQ60)</f>
        <v>0</v>
      </c>
      <c r="GP60" s="48" t="n">
        <f aca="false">IF((GP59*(1+GP$5/Setup!$C$36)+IF($V60=23,N($F60),0))-CT60-ER60&lt;0.005,0,(GP59*(1+GP$5/Setup!$C$36)+IF($V60=23,N($F60),0))-CT60-ER60)</f>
        <v>0</v>
      </c>
      <c r="GQ60" s="48" t="n">
        <f aca="false">IF((GQ59*(1+GQ$5/Setup!$C$36)+IF($V60=24,N($F60),0))-CU60-ES60&lt;0.005,0,(GQ59*(1+GQ$5/Setup!$C$36)+IF($V60=24,N($F60),0))-CU60-ES60)</f>
        <v>0</v>
      </c>
      <c r="GR60" s="48" t="n">
        <f aca="false">IF((GR59*(1+GR$5/Setup!$C$36)+IF($V60=25,N($F60),0))-CV60-ET60&lt;0.005,0,(GR59*(1+GR$5/Setup!$C$36)+IF($V60=25,N($F60),0))-CV60-ET60)</f>
        <v>0</v>
      </c>
      <c r="GS60" s="48" t="n">
        <f aca="false">IF((GS59*(1+GS$5/Setup!$C$36)+IF($V60=26,N($F60),0))-CW60-EU60&lt;0.005,0,(GS59*(1+GS$5/Setup!$C$36)+IF($V60=26,N($F60),0))-CW60-EU60)</f>
        <v>0</v>
      </c>
      <c r="GT60" s="48" t="n">
        <f aca="false">IF((GT59*(1+GT$5/Setup!$C$36)+IF($V60=27,N($F60),0))-CX60-EV60&lt;0.005,0,(GT59*(1+GT$5/Setup!$C$36)+IF($V60=27,N($F60),0))-CX60-EV60)</f>
        <v>0</v>
      </c>
      <c r="GU60" s="48" t="n">
        <f aca="false">IF((GU59*(1+GU$5/Setup!$C$36)+IF($V60=28,N($F60),0))-CY60-EW60&lt;0.005,0,(GU59*(1+GU$5/Setup!$C$36)+IF($V60=28,N($F60),0))-CY60-EW60)</f>
        <v>0</v>
      </c>
      <c r="GV60" s="48" t="n">
        <f aca="false">IF((GV59*(1+GV$5/Setup!$C$36)+IF($V60=29,N($F60),0))-CZ60-EX60&lt;0.005,0,(GV59*(1+GV$5/Setup!$C$36)+IF($V60=29,N($F60),0))-CZ60-EX60)</f>
        <v>0</v>
      </c>
      <c r="GW60" s="48" t="n">
        <f aca="false">IF((GW59*(1+GW$5/Setup!$C$36)+IF($V60=30,N($F60),0))-DA60-EY60&lt;0.005,0,(GW59*(1+GW$5/Setup!$C$36)+IF($V60=30,N($F60),0))-DA60-EY60)</f>
        <v>0</v>
      </c>
      <c r="GX60" s="48" t="n">
        <f aca="false">IF((GX59*(1+GX$5/Setup!$C$36)+IF($V60=31,N($F60),0))-DB60-EZ60&lt;0.005,0,(GX59*(1+GX$5/Setup!$C$36)+IF($V60=31,N($F60),0))-DB60-EZ60)</f>
        <v>0</v>
      </c>
      <c r="GY60" s="48" t="n">
        <f aca="false">IF((GY59*(1+GY$5/Setup!$C$36)+IF($V60=32,N($F60),0))-DC60-FA60&lt;0.005,0,(GY59*(1+GY$5/Setup!$C$36)+IF($V60=32,N($F60),0))-DC60-FA60)</f>
        <v>0</v>
      </c>
      <c r="GZ60" s="48" t="n">
        <f aca="false">IF((GZ59*(1+GZ$5/Setup!$C$36)+IF($V60=33,N($F60),0))-DD60-FB60&lt;0.005,0,(GZ59*(1+GZ$5/Setup!$C$36)+IF($V60=33,N($F60),0))-DD60-FB60)</f>
        <v>0</v>
      </c>
      <c r="HA60" s="48" t="n">
        <f aca="false">IF((HA59*(1+HA$5/Setup!$C$36)+IF($V60=34,N($F60),0))-DE60-FC60&lt;0.005,0,(HA59*(1+HA$5/Setup!$C$36)+IF($V60=34,N($F60),0))-DE60-FC60)</f>
        <v>0</v>
      </c>
      <c r="HB60" s="48" t="n">
        <f aca="false">IF((HB59*(1+HB$5/Setup!$C$36)+IF($V60=35,N($F60),0))-DF60-FD60&lt;0.005,0,(HB59*(1+HB$5/Setup!$C$36)+IF($V60=35,N($F60),0))-DF60-FD60)</f>
        <v>0</v>
      </c>
      <c r="HC60" s="48" t="n">
        <f aca="false">IF((HC59*(1+HC$5/Setup!$C$36)+IF($V60=36,N($F60),0))-DG60-FE60&lt;0.005,0,(HC59*(1+HC$5/Setup!$C$36)+IF($V60=36,N($F60),0))-DG60-FE60)</f>
        <v>0</v>
      </c>
      <c r="HD60" s="48" t="n">
        <f aca="false">IF((HD59*(1+HD$5/Setup!$C$36)+IF($V60=37,N($F60),0))-DH60-FF60&lt;0.005,0,(HD59*(1+HD$5/Setup!$C$36)+IF($V60=37,N($F60),0))-DH60-FF60)</f>
        <v>0</v>
      </c>
      <c r="HE60" s="48" t="n">
        <f aca="false">IF((HE59*(1+HE$5/Setup!$C$36)+IF($V60=38,N($F60),0))-DI60-FG60&lt;0.005,0,(HE59*(1+HE$5/Setup!$C$36)+IF($V60=38,N($F60),0))-DI60-FG60)</f>
        <v>0</v>
      </c>
      <c r="HF60" s="48" t="n">
        <f aca="false">IF((HF59*(1+HF$5/Setup!$C$36)+IF($V60=39,N($F60),0))-DJ60-FH60&lt;0.005,0,(HF59*(1+HF$5/Setup!$C$36)+IF($V60=39,N($F60),0))-DJ60-FH60)</f>
        <v>0</v>
      </c>
      <c r="HG60" s="48" t="n">
        <f aca="false">IF((HG59*(1+HG$5/Setup!$C$36)+IF($V60=40,N($F60),0))-DK60-FI60&lt;0.005,0,(HG59*(1+HG$5/Setup!$C$36)+IF($V60=40,N($F60),0))-DK60-FI60)</f>
        <v>0</v>
      </c>
      <c r="HH60" s="48" t="n">
        <f aca="false">IF((HH59*(1+HH$5/Setup!$C$36)+IF($V60=41,N($F60),0))-DL60-FJ60&lt;0.005,0,(HH59*(1+HH$5/Setup!$C$36)+IF($V60=41,N($F60),0))-DL60-FJ60)</f>
        <v>0</v>
      </c>
      <c r="HI60" s="48" t="n">
        <f aca="false">IF((HI59*(1+HI$5/Setup!$C$36)+IF($V60=42,N($F60),0))-DM60-FK60&lt;0.005,0,(HI59*(1+HI$5/Setup!$C$36)+IF($V60=42,N($F60),0))-DM60-FK60)</f>
        <v>0</v>
      </c>
      <c r="HJ60" s="48" t="n">
        <f aca="false">IF((HJ59*(1+HJ$5/Setup!$C$36)+IF($V60=43,N($F60),0))-DN60-FL60&lt;0.005,0,(HJ59*(1+HJ$5/Setup!$C$36)+IF($V60=43,N($F60),0))-DN60-FL60)</f>
        <v>0</v>
      </c>
      <c r="HK60" s="48" t="n">
        <f aca="false">IF((HK59*(1+HK$5/Setup!$C$36)+IF($V60=44,N($F60),0))-DO60-FM60&lt;0.005,0,(HK59*(1+HK$5/Setup!$C$36)+IF($V60=44,N($F60),0))-DO60-FM60)</f>
        <v>0</v>
      </c>
      <c r="HL60" s="48" t="n">
        <f aca="false">IF((HL59*(1+HL$5/Setup!$C$36)+IF($V60=45,N($F60),0))-DP60-FN60&lt;0.005,0,(HL59*(1+HL$5/Setup!$C$36)+IF($V60=45,N($F60),0))-DP60-FN60)</f>
        <v>0</v>
      </c>
      <c r="HM60" s="48" t="n">
        <f aca="false">IF((HM59*(1+HM$5/Setup!$C$36)+IF($V60=46,N($F60),0))-DQ60-FO60&lt;0.005,0,(HM59*(1+HM$5/Setup!$C$36)+IF($V60=46,N($F60),0))-DQ60-FO60)</f>
        <v>0</v>
      </c>
      <c r="HN60" s="48" t="n">
        <f aca="false">IF((HN59*(1+HN$5/Setup!$C$36)+IF($V60=47,N($F60),0))-DR60-FP60&lt;0.005,0,(HN59*(1+HN$5/Setup!$C$36)+IF($V60=47,N($F60),0))-DR60-FP60)</f>
        <v>0</v>
      </c>
      <c r="HO60" s="48" t="n">
        <f aca="false">IF((HO59*(1+HO$5/Setup!$C$36)+IF($V60=48,N($F60),0))-DS60-FQ60&lt;0.005,0,(HO59*(1+HO$5/Setup!$C$36)+IF($V60=48,N($F60),0))-DS60-FQ60)</f>
        <v>0</v>
      </c>
      <c r="HP60" s="48" t="n">
        <f aca="false">IF((HP59*(1+HP$5/Setup!$C$36)+IF($V60=49,N($F60),0))-DT60-FR60&lt;0.005,0,(HP59*(1+HP$5/Setup!$C$36)+IF($V60=49,N($F60),0))-DT60-FR60)</f>
        <v>0</v>
      </c>
      <c r="HQ60" s="48" t="n">
        <f aca="false">IF((HQ59*(1+HQ$5/Setup!$C$36)+IF($V60=50,N($F60),0))-DU60-FS60&lt;0.005,0,(HQ59*(1+HQ$5/Setup!$C$36)+IF($V60=50,N($F60),0))-DU60-FS60)</f>
        <v>0</v>
      </c>
    </row>
    <row r="61" customFormat="false" ht="15" hidden="false" customHeight="false" outlineLevel="0" collapsed="false">
      <c r="A61" s="44" t="n">
        <v>53</v>
      </c>
      <c r="B61" s="45" t="n">
        <f aca="false">IF(Setup!$C$7="Every month",EDATE(Setup!$C$8,($A61-1)),IF(Setup!$C$7="Twice a month",DATE(YEAR(Setup!$C$8),MONTH(Setup!$C$8)+INT((($A61-1)+Setup!$C$41)/2),MIN(IF(MOD(($A61-1)+Setup!$C$41,2)=0,Setup!$C$39,Setup!$C$40),DAY(EOMONTH(DATE(YEAR(Setup!$C$8),MONTH(Setup!$C$8)+INT((($A61-1)+Setup!$C$41)/2),1),0)))),Setup!$C$8+($A61-1)*IF(Setup!$C$7="Every week",7,14)))</f>
        <v>47053</v>
      </c>
      <c r="C61" s="45" t="n">
        <f aca="false">IF(Setup!$C$7="Every month",EDATE(Setup!$C$8,$A61),IF(Setup!$C$7="Twice a month",DATE(YEAR(Setup!$C$8),MONTH(Setup!$C$8)+INT(($A61+Setup!$C$41)/2),MIN(IF(MOD($A61+Setup!$C$41,2)=0,Setup!$C$39,Setup!$C$40),DAY(EOMONTH(DATE(YEAR(Setup!$C$8),MONTH(Setup!$C$8)+INT(($A61+Setup!$C$41)/2),1),0)))),Setup!$C$8+$A61*IF(Setup!$C$7="Every week",7,14)))</f>
        <v>47067</v>
      </c>
      <c r="D61" s="46"/>
      <c r="E61" s="47"/>
      <c r="F61" s="47"/>
      <c r="G61" s="47"/>
      <c r="H61" s="47"/>
      <c r="I61" s="48" t="n">
        <f aca="false">N(Setup!$C$11)+N(E61)</f>
        <v>100</v>
      </c>
      <c r="J61" s="48" t="n">
        <f aca="false">MIN(Setup!$C$37,MAX(I61,0))</f>
        <v>9.23076923076923</v>
      </c>
      <c r="K61" s="48" t="n">
        <f aca="false">MIN(MAX(N(Setup!$C$14)-L60,0),MAX(I61-J61,0))</f>
        <v>0</v>
      </c>
      <c r="L61" s="48" t="n">
        <f aca="false">L60+K61-N(G61)</f>
        <v>500</v>
      </c>
      <c r="M61" s="48" t="n">
        <f aca="false">M60+J61-N(H61)</f>
        <v>489.230769230769</v>
      </c>
      <c r="N61" s="48" t="n">
        <f aca="false">SUM(BX61:DU61)</f>
        <v>0</v>
      </c>
      <c r="O61" s="48" t="n">
        <f aca="false">SUM(Z61:BW61)-N61</f>
        <v>0</v>
      </c>
      <c r="P61" s="48" t="n">
        <f aca="false">MAX(I61-J61-K61,0)+O61</f>
        <v>90.7692307692308</v>
      </c>
      <c r="Q61" s="48" t="n">
        <f aca="false">SUM(DV61:FS61)</f>
        <v>0</v>
      </c>
      <c r="R61" s="49" t="n">
        <f aca="false">N61+J61+K61+Q61</f>
        <v>9.23076923076923</v>
      </c>
      <c r="S61" s="48" t="n">
        <f aca="false">T61-T60-N(F61)+N61+Q61</f>
        <v>0</v>
      </c>
      <c r="T61" s="49" t="n">
        <f aca="false">SUM(FT61:HQ61)</f>
        <v>0</v>
      </c>
      <c r="U61" s="44" t="str">
        <f aca="false">IF(T60&lt;0.005,"",INDEX(Helpers!$C$2:$C$51,IF(_xlfn.MINIFS($DV$6:$FS$6,DV61:FS61,"&gt;0.005")=0,V61,_xlfn.MINIFS($DV$6:$FS$6,DV61:FS61,"&gt;0.005"))))</f>
        <v/>
      </c>
      <c r="V61" s="44" t="n">
        <f aca="false">IF(_xlfn.MINIFS($FT$6:$HQ$6,FT60:HQ60,"&gt;0.005")=0,1,_xlfn.MINIFS($FT$6:$HQ$6,FT60:HQ60,"&gt;0.005"))</f>
        <v>1</v>
      </c>
      <c r="W61" s="44" t="n">
        <f aca="false">IF(AND(D61&lt;&gt;"Paid",T60&gt;0.005),1,0)</f>
        <v>0</v>
      </c>
      <c r="X61" s="48" t="n">
        <f aca="false">SUMPRODUCT(((Helpers!$G$2:$G$51*(1+(Helpers!$D$2:$D$51+0.000000001)/12)^(($B61-Setup!$C$8)/(365.25/12))-Helpers!$E$2:$E$51*((1+(Helpers!$D$2:$D$51+0.000000001)/12)^(($B61-Setup!$C$8)/(365.25/12))-1)/((Helpers!$D$2:$D$51+0.000000001)/12))&gt;0)*(Helpers!$G$2:$G$51*(1+(Helpers!$D$2:$D$51+0.000000001)/12)^(($B61-Setup!$C$8)/(365.25/12))-Helpers!$E$2:$E$51*((1+(Helpers!$D$2:$D$51+0.000000001)/12)^(($B61-Setup!$C$8)/(365.25/12))-1)/((Helpers!$D$2:$D$51+0.000000001)/12)))</f>
        <v>618.257441560866</v>
      </c>
      <c r="Y61" s="48"/>
      <c r="Z61" s="48" t="n">
        <f aca="false">IF(OR(N(Z$5)=0,Z$6=""),0,Z$5*((DATE(YEAR($B61),MONTH($B61),MIN(Z$6,DAY(EOMONTH($B61,0))))&gt;=$B61)*(DATE(YEAR($B61),MONTH($B61),MIN(Z$6,DAY(EOMONTH($B61,0))))&lt;$C61)+(DATE(YEAR($B61),MONTH($B61)+1,MIN(Z$6,DAY(EOMONTH($B61,1))))&gt;=$B61)*(DATE(YEAR($B61),MONTH($B61)+1,MIN(Z$6,DAY(EOMONTH($B61,1))))&lt;$C61)))</f>
        <v>0</v>
      </c>
      <c r="AA61" s="48" t="n">
        <f aca="false">IF(OR(N(AA$5)=0,AA$6=""),0,AA$5*((DATE(YEAR($B61),MONTH($B61),MIN(AA$6,DAY(EOMONTH($B61,0))))&gt;=$B61)*(DATE(YEAR($B61),MONTH($B61),MIN(AA$6,DAY(EOMONTH($B61,0))))&lt;$C61)+(DATE(YEAR($B61),MONTH($B61)+1,MIN(AA$6,DAY(EOMONTH($B61,1))))&gt;=$B61)*(DATE(YEAR($B61),MONTH($B61)+1,MIN(AA$6,DAY(EOMONTH($B61,1))))&lt;$C61)))</f>
        <v>0</v>
      </c>
      <c r="AB61" s="48" t="n">
        <f aca="false">IF(OR(N(AB$5)=0,AB$6=""),0,AB$5*((DATE(YEAR($B61),MONTH($B61),MIN(AB$6,DAY(EOMONTH($B61,0))))&gt;=$B61)*(DATE(YEAR($B61),MONTH($B61),MIN(AB$6,DAY(EOMONTH($B61,0))))&lt;$C61)+(DATE(YEAR($B61),MONTH($B61)+1,MIN(AB$6,DAY(EOMONTH($B61,1))))&gt;=$B61)*(DATE(YEAR($B61),MONTH($B61)+1,MIN(AB$6,DAY(EOMONTH($B61,1))))&lt;$C61)))</f>
        <v>0</v>
      </c>
      <c r="AC61" s="48" t="n">
        <f aca="false">IF(OR(N(AC$5)=0,AC$6=""),0,AC$5*((DATE(YEAR($B61),MONTH($B61),MIN(AC$6,DAY(EOMONTH($B61,0))))&gt;=$B61)*(DATE(YEAR($B61),MONTH($B61),MIN(AC$6,DAY(EOMONTH($B61,0))))&lt;$C61)+(DATE(YEAR($B61),MONTH($B61)+1,MIN(AC$6,DAY(EOMONTH($B61,1))))&gt;=$B61)*(DATE(YEAR($B61),MONTH($B61)+1,MIN(AC$6,DAY(EOMONTH($B61,1))))&lt;$C61)))</f>
        <v>0</v>
      </c>
      <c r="AD61" s="48" t="n">
        <f aca="false">IF(OR(N(AD$5)=0,AD$6=""),0,AD$5*((DATE(YEAR($B61),MONTH($B61),MIN(AD$6,DAY(EOMONTH($B61,0))))&gt;=$B61)*(DATE(YEAR($B61),MONTH($B61),MIN(AD$6,DAY(EOMONTH($B61,0))))&lt;$C61)+(DATE(YEAR($B61),MONTH($B61)+1,MIN(AD$6,DAY(EOMONTH($B61,1))))&gt;=$B61)*(DATE(YEAR($B61),MONTH($B61)+1,MIN(AD$6,DAY(EOMONTH($B61,1))))&lt;$C61)))</f>
        <v>0</v>
      </c>
      <c r="AE61" s="48" t="n">
        <f aca="false">IF(OR(N(AE$5)=0,AE$6=""),0,AE$5*((DATE(YEAR($B61),MONTH($B61),MIN(AE$6,DAY(EOMONTH($B61,0))))&gt;=$B61)*(DATE(YEAR($B61),MONTH($B61),MIN(AE$6,DAY(EOMONTH($B61,0))))&lt;$C61)+(DATE(YEAR($B61),MONTH($B61)+1,MIN(AE$6,DAY(EOMONTH($B61,1))))&gt;=$B61)*(DATE(YEAR($B61),MONTH($B61)+1,MIN(AE$6,DAY(EOMONTH($B61,1))))&lt;$C61)))</f>
        <v>0</v>
      </c>
      <c r="AF61" s="48" t="n">
        <f aca="false">IF(OR(N(AF$5)=0,AF$6=""),0,AF$5*((DATE(YEAR($B61),MONTH($B61),MIN(AF$6,DAY(EOMONTH($B61,0))))&gt;=$B61)*(DATE(YEAR($B61),MONTH($B61),MIN(AF$6,DAY(EOMONTH($B61,0))))&lt;$C61)+(DATE(YEAR($B61),MONTH($B61)+1,MIN(AF$6,DAY(EOMONTH($B61,1))))&gt;=$B61)*(DATE(YEAR($B61),MONTH($B61)+1,MIN(AF$6,DAY(EOMONTH($B61,1))))&lt;$C61)))</f>
        <v>0</v>
      </c>
      <c r="AG61" s="48" t="n">
        <f aca="false">IF(OR(N(AG$5)=0,AG$6=""),0,AG$5*((DATE(YEAR($B61),MONTH($B61),MIN(AG$6,DAY(EOMONTH($B61,0))))&gt;=$B61)*(DATE(YEAR($B61),MONTH($B61),MIN(AG$6,DAY(EOMONTH($B61,0))))&lt;$C61)+(DATE(YEAR($B61),MONTH($B61)+1,MIN(AG$6,DAY(EOMONTH($B61,1))))&gt;=$B61)*(DATE(YEAR($B61),MONTH($B61)+1,MIN(AG$6,DAY(EOMONTH($B61,1))))&lt;$C61)))</f>
        <v>0</v>
      </c>
      <c r="AH61" s="48" t="n">
        <f aca="false">IF(OR(N(AH$5)=0,AH$6=""),0,AH$5*((DATE(YEAR($B61),MONTH($B61),MIN(AH$6,DAY(EOMONTH($B61,0))))&gt;=$B61)*(DATE(YEAR($B61),MONTH($B61),MIN(AH$6,DAY(EOMONTH($B61,0))))&lt;$C61)+(DATE(YEAR($B61),MONTH($B61)+1,MIN(AH$6,DAY(EOMONTH($B61,1))))&gt;=$B61)*(DATE(YEAR($B61),MONTH($B61)+1,MIN(AH$6,DAY(EOMONTH($B61,1))))&lt;$C61)))</f>
        <v>0</v>
      </c>
      <c r="AI61" s="48" t="n">
        <f aca="false">IF(OR(N(AI$5)=0,AI$6=""),0,AI$5*((DATE(YEAR($B61),MONTH($B61),MIN(AI$6,DAY(EOMONTH($B61,0))))&gt;=$B61)*(DATE(YEAR($B61),MONTH($B61),MIN(AI$6,DAY(EOMONTH($B61,0))))&lt;$C61)+(DATE(YEAR($B61),MONTH($B61)+1,MIN(AI$6,DAY(EOMONTH($B61,1))))&gt;=$B61)*(DATE(YEAR($B61),MONTH($B61)+1,MIN(AI$6,DAY(EOMONTH($B61,1))))&lt;$C61)))</f>
        <v>0</v>
      </c>
      <c r="AJ61" s="48" t="n">
        <f aca="false">IF(OR(N(AJ$5)=0,AJ$6=""),0,AJ$5*((DATE(YEAR($B61),MONTH($B61),MIN(AJ$6,DAY(EOMONTH($B61,0))))&gt;=$B61)*(DATE(YEAR($B61),MONTH($B61),MIN(AJ$6,DAY(EOMONTH($B61,0))))&lt;$C61)+(DATE(YEAR($B61),MONTH($B61)+1,MIN(AJ$6,DAY(EOMONTH($B61,1))))&gt;=$B61)*(DATE(YEAR($B61),MONTH($B61)+1,MIN(AJ$6,DAY(EOMONTH($B61,1))))&lt;$C61)))</f>
        <v>0</v>
      </c>
      <c r="AK61" s="48" t="n">
        <f aca="false">IF(OR(N(AK$5)=0,AK$6=""),0,AK$5*((DATE(YEAR($B61),MONTH($B61),MIN(AK$6,DAY(EOMONTH($B61,0))))&gt;=$B61)*(DATE(YEAR($B61),MONTH($B61),MIN(AK$6,DAY(EOMONTH($B61,0))))&lt;$C61)+(DATE(YEAR($B61),MONTH($B61)+1,MIN(AK$6,DAY(EOMONTH($B61,1))))&gt;=$B61)*(DATE(YEAR($B61),MONTH($B61)+1,MIN(AK$6,DAY(EOMONTH($B61,1))))&lt;$C61)))</f>
        <v>0</v>
      </c>
      <c r="AL61" s="48" t="n">
        <f aca="false">IF(OR(N(AL$5)=0,AL$6=""),0,AL$5*((DATE(YEAR($B61),MONTH($B61),MIN(AL$6,DAY(EOMONTH($B61,0))))&gt;=$B61)*(DATE(YEAR($B61),MONTH($B61),MIN(AL$6,DAY(EOMONTH($B61,0))))&lt;$C61)+(DATE(YEAR($B61),MONTH($B61)+1,MIN(AL$6,DAY(EOMONTH($B61,1))))&gt;=$B61)*(DATE(YEAR($B61),MONTH($B61)+1,MIN(AL$6,DAY(EOMONTH($B61,1))))&lt;$C61)))</f>
        <v>0</v>
      </c>
      <c r="AM61" s="48" t="n">
        <f aca="false">IF(OR(N(AM$5)=0,AM$6=""),0,AM$5*((DATE(YEAR($B61),MONTH($B61),MIN(AM$6,DAY(EOMONTH($B61,0))))&gt;=$B61)*(DATE(YEAR($B61),MONTH($B61),MIN(AM$6,DAY(EOMONTH($B61,0))))&lt;$C61)+(DATE(YEAR($B61),MONTH($B61)+1,MIN(AM$6,DAY(EOMONTH($B61,1))))&gt;=$B61)*(DATE(YEAR($B61),MONTH($B61)+1,MIN(AM$6,DAY(EOMONTH($B61,1))))&lt;$C61)))</f>
        <v>0</v>
      </c>
      <c r="AN61" s="48" t="n">
        <f aca="false">IF(OR(N(AN$5)=0,AN$6=""),0,AN$5*((DATE(YEAR($B61),MONTH($B61),MIN(AN$6,DAY(EOMONTH($B61,0))))&gt;=$B61)*(DATE(YEAR($B61),MONTH($B61),MIN(AN$6,DAY(EOMONTH($B61,0))))&lt;$C61)+(DATE(YEAR($B61),MONTH($B61)+1,MIN(AN$6,DAY(EOMONTH($B61,1))))&gt;=$B61)*(DATE(YEAR($B61),MONTH($B61)+1,MIN(AN$6,DAY(EOMONTH($B61,1))))&lt;$C61)))</f>
        <v>0</v>
      </c>
      <c r="AO61" s="48" t="n">
        <f aca="false">IF(OR(N(AO$5)=0,AO$6=""),0,AO$5*((DATE(YEAR($B61),MONTH($B61),MIN(AO$6,DAY(EOMONTH($B61,0))))&gt;=$B61)*(DATE(YEAR($B61),MONTH($B61),MIN(AO$6,DAY(EOMONTH($B61,0))))&lt;$C61)+(DATE(YEAR($B61),MONTH($B61)+1,MIN(AO$6,DAY(EOMONTH($B61,1))))&gt;=$B61)*(DATE(YEAR($B61),MONTH($B61)+1,MIN(AO$6,DAY(EOMONTH($B61,1))))&lt;$C61)))</f>
        <v>0</v>
      </c>
      <c r="AP61" s="48" t="n">
        <f aca="false">IF(OR(N(AP$5)=0,AP$6=""),0,AP$5*((DATE(YEAR($B61),MONTH($B61),MIN(AP$6,DAY(EOMONTH($B61,0))))&gt;=$B61)*(DATE(YEAR($B61),MONTH($B61),MIN(AP$6,DAY(EOMONTH($B61,0))))&lt;$C61)+(DATE(YEAR($B61),MONTH($B61)+1,MIN(AP$6,DAY(EOMONTH($B61,1))))&gt;=$B61)*(DATE(YEAR($B61),MONTH($B61)+1,MIN(AP$6,DAY(EOMONTH($B61,1))))&lt;$C61)))</f>
        <v>0</v>
      </c>
      <c r="AQ61" s="48" t="n">
        <f aca="false">IF(OR(N(AQ$5)=0,AQ$6=""),0,AQ$5*((DATE(YEAR($B61),MONTH($B61),MIN(AQ$6,DAY(EOMONTH($B61,0))))&gt;=$B61)*(DATE(YEAR($B61),MONTH($B61),MIN(AQ$6,DAY(EOMONTH($B61,0))))&lt;$C61)+(DATE(YEAR($B61),MONTH($B61)+1,MIN(AQ$6,DAY(EOMONTH($B61,1))))&gt;=$B61)*(DATE(YEAR($B61),MONTH($B61)+1,MIN(AQ$6,DAY(EOMONTH($B61,1))))&lt;$C61)))</f>
        <v>0</v>
      </c>
      <c r="AR61" s="48" t="n">
        <f aca="false">IF(OR(N(AR$5)=0,AR$6=""),0,AR$5*((DATE(YEAR($B61),MONTH($B61),MIN(AR$6,DAY(EOMONTH($B61,0))))&gt;=$B61)*(DATE(YEAR($B61),MONTH($B61),MIN(AR$6,DAY(EOMONTH($B61,0))))&lt;$C61)+(DATE(YEAR($B61),MONTH($B61)+1,MIN(AR$6,DAY(EOMONTH($B61,1))))&gt;=$B61)*(DATE(YEAR($B61),MONTH($B61)+1,MIN(AR$6,DAY(EOMONTH($B61,1))))&lt;$C61)))</f>
        <v>0</v>
      </c>
      <c r="AS61" s="48" t="n">
        <f aca="false">IF(OR(N(AS$5)=0,AS$6=""),0,AS$5*((DATE(YEAR($B61),MONTH($B61),MIN(AS$6,DAY(EOMONTH($B61,0))))&gt;=$B61)*(DATE(YEAR($B61),MONTH($B61),MIN(AS$6,DAY(EOMONTH($B61,0))))&lt;$C61)+(DATE(YEAR($B61),MONTH($B61)+1,MIN(AS$6,DAY(EOMONTH($B61,1))))&gt;=$B61)*(DATE(YEAR($B61),MONTH($B61)+1,MIN(AS$6,DAY(EOMONTH($B61,1))))&lt;$C61)))</f>
        <v>0</v>
      </c>
      <c r="AT61" s="48" t="n">
        <f aca="false">IF(OR(N(AT$5)=0,AT$6=""),0,AT$5*((DATE(YEAR($B61),MONTH($B61),MIN(AT$6,DAY(EOMONTH($B61,0))))&gt;=$B61)*(DATE(YEAR($B61),MONTH($B61),MIN(AT$6,DAY(EOMONTH($B61,0))))&lt;$C61)+(DATE(YEAR($B61),MONTH($B61)+1,MIN(AT$6,DAY(EOMONTH($B61,1))))&gt;=$B61)*(DATE(YEAR($B61),MONTH($B61)+1,MIN(AT$6,DAY(EOMONTH($B61,1))))&lt;$C61)))</f>
        <v>0</v>
      </c>
      <c r="AU61" s="48" t="n">
        <f aca="false">IF(OR(N(AU$5)=0,AU$6=""),0,AU$5*((DATE(YEAR($B61),MONTH($B61),MIN(AU$6,DAY(EOMONTH($B61,0))))&gt;=$B61)*(DATE(YEAR($B61),MONTH($B61),MIN(AU$6,DAY(EOMONTH($B61,0))))&lt;$C61)+(DATE(YEAR($B61),MONTH($B61)+1,MIN(AU$6,DAY(EOMONTH($B61,1))))&gt;=$B61)*(DATE(YEAR($B61),MONTH($B61)+1,MIN(AU$6,DAY(EOMONTH($B61,1))))&lt;$C61)))</f>
        <v>0</v>
      </c>
      <c r="AV61" s="48" t="n">
        <f aca="false">IF(OR(N(AV$5)=0,AV$6=""),0,AV$5*((DATE(YEAR($B61),MONTH($B61),MIN(AV$6,DAY(EOMONTH($B61,0))))&gt;=$B61)*(DATE(YEAR($B61),MONTH($B61),MIN(AV$6,DAY(EOMONTH($B61,0))))&lt;$C61)+(DATE(YEAR($B61),MONTH($B61)+1,MIN(AV$6,DAY(EOMONTH($B61,1))))&gt;=$B61)*(DATE(YEAR($B61),MONTH($B61)+1,MIN(AV$6,DAY(EOMONTH($B61,1))))&lt;$C61)))</f>
        <v>0</v>
      </c>
      <c r="AW61" s="48" t="n">
        <f aca="false">IF(OR(N(AW$5)=0,AW$6=""),0,AW$5*((DATE(YEAR($B61),MONTH($B61),MIN(AW$6,DAY(EOMONTH($B61,0))))&gt;=$B61)*(DATE(YEAR($B61),MONTH($B61),MIN(AW$6,DAY(EOMONTH($B61,0))))&lt;$C61)+(DATE(YEAR($B61),MONTH($B61)+1,MIN(AW$6,DAY(EOMONTH($B61,1))))&gt;=$B61)*(DATE(YEAR($B61),MONTH($B61)+1,MIN(AW$6,DAY(EOMONTH($B61,1))))&lt;$C61)))</f>
        <v>0</v>
      </c>
      <c r="AX61" s="48" t="n">
        <f aca="false">IF(OR(N(AX$5)=0,AX$6=""),0,AX$5*((DATE(YEAR($B61),MONTH($B61),MIN(AX$6,DAY(EOMONTH($B61,0))))&gt;=$B61)*(DATE(YEAR($B61),MONTH($B61),MIN(AX$6,DAY(EOMONTH($B61,0))))&lt;$C61)+(DATE(YEAR($B61),MONTH($B61)+1,MIN(AX$6,DAY(EOMONTH($B61,1))))&gt;=$B61)*(DATE(YEAR($B61),MONTH($B61)+1,MIN(AX$6,DAY(EOMONTH($B61,1))))&lt;$C61)))</f>
        <v>0</v>
      </c>
      <c r="AY61" s="48" t="n">
        <f aca="false">IF(OR(N(AY$5)=0,AY$6=""),0,AY$5*((DATE(YEAR($B61),MONTH($B61),MIN(AY$6,DAY(EOMONTH($B61,0))))&gt;=$B61)*(DATE(YEAR($B61),MONTH($B61),MIN(AY$6,DAY(EOMONTH($B61,0))))&lt;$C61)+(DATE(YEAR($B61),MONTH($B61)+1,MIN(AY$6,DAY(EOMONTH($B61,1))))&gt;=$B61)*(DATE(YEAR($B61),MONTH($B61)+1,MIN(AY$6,DAY(EOMONTH($B61,1))))&lt;$C61)))</f>
        <v>0</v>
      </c>
      <c r="AZ61" s="48" t="n">
        <f aca="false">IF(OR(N(AZ$5)=0,AZ$6=""),0,AZ$5*((DATE(YEAR($B61),MONTH($B61),MIN(AZ$6,DAY(EOMONTH($B61,0))))&gt;=$B61)*(DATE(YEAR($B61),MONTH($B61),MIN(AZ$6,DAY(EOMONTH($B61,0))))&lt;$C61)+(DATE(YEAR($B61),MONTH($B61)+1,MIN(AZ$6,DAY(EOMONTH($B61,1))))&gt;=$B61)*(DATE(YEAR($B61),MONTH($B61)+1,MIN(AZ$6,DAY(EOMONTH($B61,1))))&lt;$C61)))</f>
        <v>0</v>
      </c>
      <c r="BA61" s="48" t="n">
        <f aca="false">IF(OR(N(BA$5)=0,BA$6=""),0,BA$5*((DATE(YEAR($B61),MONTH($B61),MIN(BA$6,DAY(EOMONTH($B61,0))))&gt;=$B61)*(DATE(YEAR($B61),MONTH($B61),MIN(BA$6,DAY(EOMONTH($B61,0))))&lt;$C61)+(DATE(YEAR($B61),MONTH($B61)+1,MIN(BA$6,DAY(EOMONTH($B61,1))))&gt;=$B61)*(DATE(YEAR($B61),MONTH($B61)+1,MIN(BA$6,DAY(EOMONTH($B61,1))))&lt;$C61)))</f>
        <v>0</v>
      </c>
      <c r="BB61" s="48" t="n">
        <f aca="false">IF(OR(N(BB$5)=0,BB$6=""),0,BB$5*((DATE(YEAR($B61),MONTH($B61),MIN(BB$6,DAY(EOMONTH($B61,0))))&gt;=$B61)*(DATE(YEAR($B61),MONTH($B61),MIN(BB$6,DAY(EOMONTH($B61,0))))&lt;$C61)+(DATE(YEAR($B61),MONTH($B61)+1,MIN(BB$6,DAY(EOMONTH($B61,1))))&gt;=$B61)*(DATE(YEAR($B61),MONTH($B61)+1,MIN(BB$6,DAY(EOMONTH($B61,1))))&lt;$C61)))</f>
        <v>0</v>
      </c>
      <c r="BC61" s="48" t="n">
        <f aca="false">IF(OR(N(BC$5)=0,BC$6=""),0,BC$5*((DATE(YEAR($B61),MONTH($B61),MIN(BC$6,DAY(EOMONTH($B61,0))))&gt;=$B61)*(DATE(YEAR($B61),MONTH($B61),MIN(BC$6,DAY(EOMONTH($B61,0))))&lt;$C61)+(DATE(YEAR($B61),MONTH($B61)+1,MIN(BC$6,DAY(EOMONTH($B61,1))))&gt;=$B61)*(DATE(YEAR($B61),MONTH($B61)+1,MIN(BC$6,DAY(EOMONTH($B61,1))))&lt;$C61)))</f>
        <v>0</v>
      </c>
      <c r="BD61" s="48" t="n">
        <f aca="false">IF(OR(N(BD$5)=0,BD$6=""),0,BD$5*((DATE(YEAR($B61),MONTH($B61),MIN(BD$6,DAY(EOMONTH($B61,0))))&gt;=$B61)*(DATE(YEAR($B61),MONTH($B61),MIN(BD$6,DAY(EOMONTH($B61,0))))&lt;$C61)+(DATE(YEAR($B61),MONTH($B61)+1,MIN(BD$6,DAY(EOMONTH($B61,1))))&gt;=$B61)*(DATE(YEAR($B61),MONTH($B61)+1,MIN(BD$6,DAY(EOMONTH($B61,1))))&lt;$C61)))</f>
        <v>0</v>
      </c>
      <c r="BE61" s="48" t="n">
        <f aca="false">IF(OR(N(BE$5)=0,BE$6=""),0,BE$5*((DATE(YEAR($B61),MONTH($B61),MIN(BE$6,DAY(EOMONTH($B61,0))))&gt;=$B61)*(DATE(YEAR($B61),MONTH($B61),MIN(BE$6,DAY(EOMONTH($B61,0))))&lt;$C61)+(DATE(YEAR($B61),MONTH($B61)+1,MIN(BE$6,DAY(EOMONTH($B61,1))))&gt;=$B61)*(DATE(YEAR($B61),MONTH($B61)+1,MIN(BE$6,DAY(EOMONTH($B61,1))))&lt;$C61)))</f>
        <v>0</v>
      </c>
      <c r="BF61" s="48" t="n">
        <f aca="false">IF(OR(N(BF$5)=0,BF$6=""),0,BF$5*((DATE(YEAR($B61),MONTH($B61),MIN(BF$6,DAY(EOMONTH($B61,0))))&gt;=$B61)*(DATE(YEAR($B61),MONTH($B61),MIN(BF$6,DAY(EOMONTH($B61,0))))&lt;$C61)+(DATE(YEAR($B61),MONTH($B61)+1,MIN(BF$6,DAY(EOMONTH($B61,1))))&gt;=$B61)*(DATE(YEAR($B61),MONTH($B61)+1,MIN(BF$6,DAY(EOMONTH($B61,1))))&lt;$C61)))</f>
        <v>0</v>
      </c>
      <c r="BG61" s="48" t="n">
        <f aca="false">IF(OR(N(BG$5)=0,BG$6=""),0,BG$5*((DATE(YEAR($B61),MONTH($B61),MIN(BG$6,DAY(EOMONTH($B61,0))))&gt;=$B61)*(DATE(YEAR($B61),MONTH($B61),MIN(BG$6,DAY(EOMONTH($B61,0))))&lt;$C61)+(DATE(YEAR($B61),MONTH($B61)+1,MIN(BG$6,DAY(EOMONTH($B61,1))))&gt;=$B61)*(DATE(YEAR($B61),MONTH($B61)+1,MIN(BG$6,DAY(EOMONTH($B61,1))))&lt;$C61)))</f>
        <v>0</v>
      </c>
      <c r="BH61" s="48" t="n">
        <f aca="false">IF(OR(N(BH$5)=0,BH$6=""),0,BH$5*((DATE(YEAR($B61),MONTH($B61),MIN(BH$6,DAY(EOMONTH($B61,0))))&gt;=$B61)*(DATE(YEAR($B61),MONTH($B61),MIN(BH$6,DAY(EOMONTH($B61,0))))&lt;$C61)+(DATE(YEAR($B61),MONTH($B61)+1,MIN(BH$6,DAY(EOMONTH($B61,1))))&gt;=$B61)*(DATE(YEAR($B61),MONTH($B61)+1,MIN(BH$6,DAY(EOMONTH($B61,1))))&lt;$C61)))</f>
        <v>0</v>
      </c>
      <c r="BI61" s="48" t="n">
        <f aca="false">IF(OR(N(BI$5)=0,BI$6=""),0,BI$5*((DATE(YEAR($B61),MONTH($B61),MIN(BI$6,DAY(EOMONTH($B61,0))))&gt;=$B61)*(DATE(YEAR($B61),MONTH($B61),MIN(BI$6,DAY(EOMONTH($B61,0))))&lt;$C61)+(DATE(YEAR($B61),MONTH($B61)+1,MIN(BI$6,DAY(EOMONTH($B61,1))))&gt;=$B61)*(DATE(YEAR($B61),MONTH($B61)+1,MIN(BI$6,DAY(EOMONTH($B61,1))))&lt;$C61)))</f>
        <v>0</v>
      </c>
      <c r="BJ61" s="48" t="n">
        <f aca="false">IF(OR(N(BJ$5)=0,BJ$6=""),0,BJ$5*((DATE(YEAR($B61),MONTH($B61),MIN(BJ$6,DAY(EOMONTH($B61,0))))&gt;=$B61)*(DATE(YEAR($B61),MONTH($B61),MIN(BJ$6,DAY(EOMONTH($B61,0))))&lt;$C61)+(DATE(YEAR($B61),MONTH($B61)+1,MIN(BJ$6,DAY(EOMONTH($B61,1))))&gt;=$B61)*(DATE(YEAR($B61),MONTH($B61)+1,MIN(BJ$6,DAY(EOMONTH($B61,1))))&lt;$C61)))</f>
        <v>0</v>
      </c>
      <c r="BK61" s="48" t="n">
        <f aca="false">IF(OR(N(BK$5)=0,BK$6=""),0,BK$5*((DATE(YEAR($B61),MONTH($B61),MIN(BK$6,DAY(EOMONTH($B61,0))))&gt;=$B61)*(DATE(YEAR($B61),MONTH($B61),MIN(BK$6,DAY(EOMONTH($B61,0))))&lt;$C61)+(DATE(YEAR($B61),MONTH($B61)+1,MIN(BK$6,DAY(EOMONTH($B61,1))))&gt;=$B61)*(DATE(YEAR($B61),MONTH($B61)+1,MIN(BK$6,DAY(EOMONTH($B61,1))))&lt;$C61)))</f>
        <v>0</v>
      </c>
      <c r="BL61" s="48" t="n">
        <f aca="false">IF(OR(N(BL$5)=0,BL$6=""),0,BL$5*((DATE(YEAR($B61),MONTH($B61),MIN(BL$6,DAY(EOMONTH($B61,0))))&gt;=$B61)*(DATE(YEAR($B61),MONTH($B61),MIN(BL$6,DAY(EOMONTH($B61,0))))&lt;$C61)+(DATE(YEAR($B61),MONTH($B61)+1,MIN(BL$6,DAY(EOMONTH($B61,1))))&gt;=$B61)*(DATE(YEAR($B61),MONTH($B61)+1,MIN(BL$6,DAY(EOMONTH($B61,1))))&lt;$C61)))</f>
        <v>0</v>
      </c>
      <c r="BM61" s="48" t="n">
        <f aca="false">IF(OR(N(BM$5)=0,BM$6=""),0,BM$5*((DATE(YEAR($B61),MONTH($B61),MIN(BM$6,DAY(EOMONTH($B61,0))))&gt;=$B61)*(DATE(YEAR($B61),MONTH($B61),MIN(BM$6,DAY(EOMONTH($B61,0))))&lt;$C61)+(DATE(YEAR($B61),MONTH($B61)+1,MIN(BM$6,DAY(EOMONTH($B61,1))))&gt;=$B61)*(DATE(YEAR($B61),MONTH($B61)+1,MIN(BM$6,DAY(EOMONTH($B61,1))))&lt;$C61)))</f>
        <v>0</v>
      </c>
      <c r="BN61" s="48" t="n">
        <f aca="false">IF(OR(N(BN$5)=0,BN$6=""),0,BN$5*((DATE(YEAR($B61),MONTH($B61),MIN(BN$6,DAY(EOMONTH($B61,0))))&gt;=$B61)*(DATE(YEAR($B61),MONTH($B61),MIN(BN$6,DAY(EOMONTH($B61,0))))&lt;$C61)+(DATE(YEAR($B61),MONTH($B61)+1,MIN(BN$6,DAY(EOMONTH($B61,1))))&gt;=$B61)*(DATE(YEAR($B61),MONTH($B61)+1,MIN(BN$6,DAY(EOMONTH($B61,1))))&lt;$C61)))</f>
        <v>0</v>
      </c>
      <c r="BO61" s="48" t="n">
        <f aca="false">IF(OR(N(BO$5)=0,BO$6=""),0,BO$5*((DATE(YEAR($B61),MONTH($B61),MIN(BO$6,DAY(EOMONTH($B61,0))))&gt;=$B61)*(DATE(YEAR($B61),MONTH($B61),MIN(BO$6,DAY(EOMONTH($B61,0))))&lt;$C61)+(DATE(YEAR($B61),MONTH($B61)+1,MIN(BO$6,DAY(EOMONTH($B61,1))))&gt;=$B61)*(DATE(YEAR($B61),MONTH($B61)+1,MIN(BO$6,DAY(EOMONTH($B61,1))))&lt;$C61)))</f>
        <v>0</v>
      </c>
      <c r="BP61" s="48" t="n">
        <f aca="false">IF(OR(N(BP$5)=0,BP$6=""),0,BP$5*((DATE(YEAR($B61),MONTH($B61),MIN(BP$6,DAY(EOMONTH($B61,0))))&gt;=$B61)*(DATE(YEAR($B61),MONTH($B61),MIN(BP$6,DAY(EOMONTH($B61,0))))&lt;$C61)+(DATE(YEAR($B61),MONTH($B61)+1,MIN(BP$6,DAY(EOMONTH($B61,1))))&gt;=$B61)*(DATE(YEAR($B61),MONTH($B61)+1,MIN(BP$6,DAY(EOMONTH($B61,1))))&lt;$C61)))</f>
        <v>0</v>
      </c>
      <c r="BQ61" s="48" t="n">
        <f aca="false">IF(OR(N(BQ$5)=0,BQ$6=""),0,BQ$5*((DATE(YEAR($B61),MONTH($B61),MIN(BQ$6,DAY(EOMONTH($B61,0))))&gt;=$B61)*(DATE(YEAR($B61),MONTH($B61),MIN(BQ$6,DAY(EOMONTH($B61,0))))&lt;$C61)+(DATE(YEAR($B61),MONTH($B61)+1,MIN(BQ$6,DAY(EOMONTH($B61,1))))&gt;=$B61)*(DATE(YEAR($B61),MONTH($B61)+1,MIN(BQ$6,DAY(EOMONTH($B61,1))))&lt;$C61)))</f>
        <v>0</v>
      </c>
      <c r="BR61" s="48" t="n">
        <f aca="false">IF(OR(N(BR$5)=0,BR$6=""),0,BR$5*((DATE(YEAR($B61),MONTH($B61),MIN(BR$6,DAY(EOMONTH($B61,0))))&gt;=$B61)*(DATE(YEAR($B61),MONTH($B61),MIN(BR$6,DAY(EOMONTH($B61,0))))&lt;$C61)+(DATE(YEAR($B61),MONTH($B61)+1,MIN(BR$6,DAY(EOMONTH($B61,1))))&gt;=$B61)*(DATE(YEAR($B61),MONTH($B61)+1,MIN(BR$6,DAY(EOMONTH($B61,1))))&lt;$C61)))</f>
        <v>0</v>
      </c>
      <c r="BS61" s="48" t="n">
        <f aca="false">IF(OR(N(BS$5)=0,BS$6=""),0,BS$5*((DATE(YEAR($B61),MONTH($B61),MIN(BS$6,DAY(EOMONTH($B61,0))))&gt;=$B61)*(DATE(YEAR($B61),MONTH($B61),MIN(BS$6,DAY(EOMONTH($B61,0))))&lt;$C61)+(DATE(YEAR($B61),MONTH($B61)+1,MIN(BS$6,DAY(EOMONTH($B61,1))))&gt;=$B61)*(DATE(YEAR($B61),MONTH($B61)+1,MIN(BS$6,DAY(EOMONTH($B61,1))))&lt;$C61)))</f>
        <v>0</v>
      </c>
      <c r="BT61" s="48" t="n">
        <f aca="false">IF(OR(N(BT$5)=0,BT$6=""),0,BT$5*((DATE(YEAR($B61),MONTH($B61),MIN(BT$6,DAY(EOMONTH($B61,0))))&gt;=$B61)*(DATE(YEAR($B61),MONTH($B61),MIN(BT$6,DAY(EOMONTH($B61,0))))&lt;$C61)+(DATE(YEAR($B61),MONTH($B61)+1,MIN(BT$6,DAY(EOMONTH($B61,1))))&gt;=$B61)*(DATE(YEAR($B61),MONTH($B61)+1,MIN(BT$6,DAY(EOMONTH($B61,1))))&lt;$C61)))</f>
        <v>0</v>
      </c>
      <c r="BU61" s="48" t="n">
        <f aca="false">IF(OR(N(BU$5)=0,BU$6=""),0,BU$5*((DATE(YEAR($B61),MONTH($B61),MIN(BU$6,DAY(EOMONTH($B61,0))))&gt;=$B61)*(DATE(YEAR($B61),MONTH($B61),MIN(BU$6,DAY(EOMONTH($B61,0))))&lt;$C61)+(DATE(YEAR($B61),MONTH($B61)+1,MIN(BU$6,DAY(EOMONTH($B61,1))))&gt;=$B61)*(DATE(YEAR($B61),MONTH($B61)+1,MIN(BU$6,DAY(EOMONTH($B61,1))))&lt;$C61)))</f>
        <v>0</v>
      </c>
      <c r="BV61" s="48" t="n">
        <f aca="false">IF(OR(N(BV$5)=0,BV$6=""),0,BV$5*((DATE(YEAR($B61),MONTH($B61),MIN(BV$6,DAY(EOMONTH($B61,0))))&gt;=$B61)*(DATE(YEAR($B61),MONTH($B61),MIN(BV$6,DAY(EOMONTH($B61,0))))&lt;$C61)+(DATE(YEAR($B61),MONTH($B61)+1,MIN(BV$6,DAY(EOMONTH($B61,1))))&gt;=$B61)*(DATE(YEAR($B61),MONTH($B61)+1,MIN(BV$6,DAY(EOMONTH($B61,1))))&lt;$C61)))</f>
        <v>0</v>
      </c>
      <c r="BW61" s="48" t="n">
        <f aca="false">IF(OR(N(BW$5)=0,BW$6=""),0,BW$5*((DATE(YEAR($B61),MONTH($B61),MIN(BW$6,DAY(EOMONTH($B61,0))))&gt;=$B61)*(DATE(YEAR($B61),MONTH($B61),MIN(BW$6,DAY(EOMONTH($B61,0))))&lt;$C61)+(DATE(YEAR($B61),MONTH($B61)+1,MIN(BW$6,DAY(EOMONTH($B61,1))))&gt;=$B61)*(DATE(YEAR($B61),MONTH($B61)+1,MIN(BW$6,DAY(EOMONTH($B61,1))))&lt;$C61)))</f>
        <v>0</v>
      </c>
      <c r="BX61" s="48" t="n">
        <f aca="false">MIN(Z61,(FT60*(1+FT$5/Setup!$C$36)+IF($V61=1,N($F61),0)))</f>
        <v>0</v>
      </c>
      <c r="BY61" s="48" t="n">
        <f aca="false">MIN(AA61,(FU60*(1+FU$5/Setup!$C$36)+IF($V61=2,N($F61),0)))</f>
        <v>0</v>
      </c>
      <c r="BZ61" s="48" t="n">
        <f aca="false">MIN(AB61,(FV60*(1+FV$5/Setup!$C$36)+IF($V61=3,N($F61),0)))</f>
        <v>0</v>
      </c>
      <c r="CA61" s="48" t="n">
        <f aca="false">MIN(AC61,(FW60*(1+FW$5/Setup!$C$36)+IF($V61=4,N($F61),0)))</f>
        <v>0</v>
      </c>
      <c r="CB61" s="48" t="n">
        <f aca="false">MIN(AD61,(FX60*(1+FX$5/Setup!$C$36)+IF($V61=5,N($F61),0)))</f>
        <v>0</v>
      </c>
      <c r="CC61" s="48" t="n">
        <f aca="false">MIN(AE61,(FY60*(1+FY$5/Setup!$C$36)+IF($V61=6,N($F61),0)))</f>
        <v>0</v>
      </c>
      <c r="CD61" s="48" t="n">
        <f aca="false">MIN(AF61,(FZ60*(1+FZ$5/Setup!$C$36)+IF($V61=7,N($F61),0)))</f>
        <v>0</v>
      </c>
      <c r="CE61" s="48" t="n">
        <f aca="false">MIN(AG61,(GA60*(1+GA$5/Setup!$C$36)+IF($V61=8,N($F61),0)))</f>
        <v>0</v>
      </c>
      <c r="CF61" s="48" t="n">
        <f aca="false">MIN(AH61,(GB60*(1+GB$5/Setup!$C$36)+IF($V61=9,N($F61),0)))</f>
        <v>0</v>
      </c>
      <c r="CG61" s="48" t="n">
        <f aca="false">MIN(AI61,(GC60*(1+GC$5/Setup!$C$36)+IF($V61=10,N($F61),0)))</f>
        <v>0</v>
      </c>
      <c r="CH61" s="48" t="n">
        <f aca="false">MIN(AJ61,(GD60*(1+GD$5/Setup!$C$36)+IF($V61=11,N($F61),0)))</f>
        <v>0</v>
      </c>
      <c r="CI61" s="48" t="n">
        <f aca="false">MIN(AK61,(GE60*(1+GE$5/Setup!$C$36)+IF($V61=12,N($F61),0)))</f>
        <v>0</v>
      </c>
      <c r="CJ61" s="48" t="n">
        <f aca="false">MIN(AL61,(GF60*(1+GF$5/Setup!$C$36)+IF($V61=13,N($F61),0)))</f>
        <v>0</v>
      </c>
      <c r="CK61" s="48" t="n">
        <f aca="false">MIN(AM61,(GG60*(1+GG$5/Setup!$C$36)+IF($V61=14,N($F61),0)))</f>
        <v>0</v>
      </c>
      <c r="CL61" s="48" t="n">
        <f aca="false">MIN(AN61,(GH60*(1+GH$5/Setup!$C$36)+IF($V61=15,N($F61),0)))</f>
        <v>0</v>
      </c>
      <c r="CM61" s="48" t="n">
        <f aca="false">MIN(AO61,(GI60*(1+GI$5/Setup!$C$36)+IF($V61=16,N($F61),0)))</f>
        <v>0</v>
      </c>
      <c r="CN61" s="48" t="n">
        <f aca="false">MIN(AP61,(GJ60*(1+GJ$5/Setup!$C$36)+IF($V61=17,N($F61),0)))</f>
        <v>0</v>
      </c>
      <c r="CO61" s="48" t="n">
        <f aca="false">MIN(AQ61,(GK60*(1+GK$5/Setup!$C$36)+IF($V61=18,N($F61),0)))</f>
        <v>0</v>
      </c>
      <c r="CP61" s="48" t="n">
        <f aca="false">MIN(AR61,(GL60*(1+GL$5/Setup!$C$36)+IF($V61=19,N($F61),0)))</f>
        <v>0</v>
      </c>
      <c r="CQ61" s="48" t="n">
        <f aca="false">MIN(AS61,(GM60*(1+GM$5/Setup!$C$36)+IF($V61=20,N($F61),0)))</f>
        <v>0</v>
      </c>
      <c r="CR61" s="48" t="n">
        <f aca="false">MIN(AT61,(GN60*(1+GN$5/Setup!$C$36)+IF($V61=21,N($F61),0)))</f>
        <v>0</v>
      </c>
      <c r="CS61" s="48" t="n">
        <f aca="false">MIN(AU61,(GO60*(1+GO$5/Setup!$C$36)+IF($V61=22,N($F61),0)))</f>
        <v>0</v>
      </c>
      <c r="CT61" s="48" t="n">
        <f aca="false">MIN(AV61,(GP60*(1+GP$5/Setup!$C$36)+IF($V61=23,N($F61),0)))</f>
        <v>0</v>
      </c>
      <c r="CU61" s="48" t="n">
        <f aca="false">MIN(AW61,(GQ60*(1+GQ$5/Setup!$C$36)+IF($V61=24,N($F61),0)))</f>
        <v>0</v>
      </c>
      <c r="CV61" s="48" t="n">
        <f aca="false">MIN(AX61,(GR60*(1+GR$5/Setup!$C$36)+IF($V61=25,N($F61),0)))</f>
        <v>0</v>
      </c>
      <c r="CW61" s="48" t="n">
        <f aca="false">MIN(AY61,(GS60*(1+GS$5/Setup!$C$36)+IF($V61=26,N($F61),0)))</f>
        <v>0</v>
      </c>
      <c r="CX61" s="48" t="n">
        <f aca="false">MIN(AZ61,(GT60*(1+GT$5/Setup!$C$36)+IF($V61=27,N($F61),0)))</f>
        <v>0</v>
      </c>
      <c r="CY61" s="48" t="n">
        <f aca="false">MIN(BA61,(GU60*(1+GU$5/Setup!$C$36)+IF($V61=28,N($F61),0)))</f>
        <v>0</v>
      </c>
      <c r="CZ61" s="48" t="n">
        <f aca="false">MIN(BB61,(GV60*(1+GV$5/Setup!$C$36)+IF($V61=29,N($F61),0)))</f>
        <v>0</v>
      </c>
      <c r="DA61" s="48" t="n">
        <f aca="false">MIN(BC61,(GW60*(1+GW$5/Setup!$C$36)+IF($V61=30,N($F61),0)))</f>
        <v>0</v>
      </c>
      <c r="DB61" s="48" t="n">
        <f aca="false">MIN(BD61,(GX60*(1+GX$5/Setup!$C$36)+IF($V61=31,N($F61),0)))</f>
        <v>0</v>
      </c>
      <c r="DC61" s="48" t="n">
        <f aca="false">MIN(BE61,(GY60*(1+GY$5/Setup!$C$36)+IF($V61=32,N($F61),0)))</f>
        <v>0</v>
      </c>
      <c r="DD61" s="48" t="n">
        <f aca="false">MIN(BF61,(GZ60*(1+GZ$5/Setup!$C$36)+IF($V61=33,N($F61),0)))</f>
        <v>0</v>
      </c>
      <c r="DE61" s="48" t="n">
        <f aca="false">MIN(BG61,(HA60*(1+HA$5/Setup!$C$36)+IF($V61=34,N($F61),0)))</f>
        <v>0</v>
      </c>
      <c r="DF61" s="48" t="n">
        <f aca="false">MIN(BH61,(HB60*(1+HB$5/Setup!$C$36)+IF($V61=35,N($F61),0)))</f>
        <v>0</v>
      </c>
      <c r="DG61" s="48" t="n">
        <f aca="false">MIN(BI61,(HC60*(1+HC$5/Setup!$C$36)+IF($V61=36,N($F61),0)))</f>
        <v>0</v>
      </c>
      <c r="DH61" s="48" t="n">
        <f aca="false">MIN(BJ61,(HD60*(1+HD$5/Setup!$C$36)+IF($V61=37,N($F61),0)))</f>
        <v>0</v>
      </c>
      <c r="DI61" s="48" t="n">
        <f aca="false">MIN(BK61,(HE60*(1+HE$5/Setup!$C$36)+IF($V61=38,N($F61),0)))</f>
        <v>0</v>
      </c>
      <c r="DJ61" s="48" t="n">
        <f aca="false">MIN(BL61,(HF60*(1+HF$5/Setup!$C$36)+IF($V61=39,N($F61),0)))</f>
        <v>0</v>
      </c>
      <c r="DK61" s="48" t="n">
        <f aca="false">MIN(BM61,(HG60*(1+HG$5/Setup!$C$36)+IF($V61=40,N($F61),0)))</f>
        <v>0</v>
      </c>
      <c r="DL61" s="48" t="n">
        <f aca="false">MIN(BN61,(HH60*(1+HH$5/Setup!$C$36)+IF($V61=41,N($F61),0)))</f>
        <v>0</v>
      </c>
      <c r="DM61" s="48" t="n">
        <f aca="false">MIN(BO61,(HI60*(1+HI$5/Setup!$C$36)+IF($V61=42,N($F61),0)))</f>
        <v>0</v>
      </c>
      <c r="DN61" s="48" t="n">
        <f aca="false">MIN(BP61,(HJ60*(1+HJ$5/Setup!$C$36)+IF($V61=43,N($F61),0)))</f>
        <v>0</v>
      </c>
      <c r="DO61" s="48" t="n">
        <f aca="false">MIN(BQ61,(HK60*(1+HK$5/Setup!$C$36)+IF($V61=44,N($F61),0)))</f>
        <v>0</v>
      </c>
      <c r="DP61" s="48" t="n">
        <f aca="false">MIN(BR61,(HL60*(1+HL$5/Setup!$C$36)+IF($V61=45,N($F61),0)))</f>
        <v>0</v>
      </c>
      <c r="DQ61" s="48" t="n">
        <f aca="false">MIN(BS61,(HM60*(1+HM$5/Setup!$C$36)+IF($V61=46,N($F61),0)))</f>
        <v>0</v>
      </c>
      <c r="DR61" s="48" t="n">
        <f aca="false">MIN(BT61,(HN60*(1+HN$5/Setup!$C$36)+IF($V61=47,N($F61),0)))</f>
        <v>0</v>
      </c>
      <c r="DS61" s="48" t="n">
        <f aca="false">MIN(BU61,(HO60*(1+HO$5/Setup!$C$36)+IF($V61=48,N($F61),0)))</f>
        <v>0</v>
      </c>
      <c r="DT61" s="48" t="n">
        <f aca="false">MIN(BV61,(HP60*(1+HP$5/Setup!$C$36)+IF($V61=49,N($F61),0)))</f>
        <v>0</v>
      </c>
      <c r="DU61" s="48" t="n">
        <f aca="false">MIN(BW61,(HQ60*(1+HQ$5/Setup!$C$36)+IF($V61=50,N($F61),0)))</f>
        <v>0</v>
      </c>
      <c r="DV61" s="48" t="n">
        <f aca="false">MIN(MAX((FT60*(1+FT$5/Setup!$C$36)+IF($V61=1,N($F61),0))-BX61,0),MAX($P61-0,0))</f>
        <v>0</v>
      </c>
      <c r="DW61" s="48" t="n">
        <f aca="false">MIN(MAX((FU60*(1+FU$5/Setup!$C$36)+IF($V61=2,N($F61),0))-BY61,0),MAX($P61-SUM(DV61:DV61),0))</f>
        <v>0</v>
      </c>
      <c r="DX61" s="48" t="n">
        <f aca="false">MIN(MAX((FV60*(1+FV$5/Setup!$C$36)+IF($V61=3,N($F61),0))-BZ61,0),MAX($P61-SUM(DV61:DW61),0))</f>
        <v>0</v>
      </c>
      <c r="DY61" s="48" t="n">
        <f aca="false">MIN(MAX((FW60*(1+FW$5/Setup!$C$36)+IF($V61=4,N($F61),0))-CA61,0),MAX($P61-SUM(DV61:DX61),0))</f>
        <v>0</v>
      </c>
      <c r="DZ61" s="48" t="n">
        <f aca="false">MIN(MAX((FX60*(1+FX$5/Setup!$C$36)+IF($V61=5,N($F61),0))-CB61,0),MAX($P61-SUM(DV61:DY61),0))</f>
        <v>0</v>
      </c>
      <c r="EA61" s="48" t="n">
        <f aca="false">MIN(MAX((FY60*(1+FY$5/Setup!$C$36)+IF($V61=6,N($F61),0))-CC61,0),MAX($P61-SUM(DV61:DZ61),0))</f>
        <v>0</v>
      </c>
      <c r="EB61" s="48" t="n">
        <f aca="false">MIN(MAX((FZ60*(1+FZ$5/Setup!$C$36)+IF($V61=7,N($F61),0))-CD61,0),MAX($P61-SUM(DV61:EA61),0))</f>
        <v>0</v>
      </c>
      <c r="EC61" s="48" t="n">
        <f aca="false">MIN(MAX((GA60*(1+GA$5/Setup!$C$36)+IF($V61=8,N($F61),0))-CE61,0),MAX($P61-SUM(DV61:EB61),0))</f>
        <v>0</v>
      </c>
      <c r="ED61" s="48" t="n">
        <f aca="false">MIN(MAX((GB60*(1+GB$5/Setup!$C$36)+IF($V61=9,N($F61),0))-CF61,0),MAX($P61-SUM(DV61:EC61),0))</f>
        <v>0</v>
      </c>
      <c r="EE61" s="48" t="n">
        <f aca="false">MIN(MAX((GC60*(1+GC$5/Setup!$C$36)+IF($V61=10,N($F61),0))-CG61,0),MAX($P61-SUM(DV61:ED61),0))</f>
        <v>0</v>
      </c>
      <c r="EF61" s="48" t="n">
        <f aca="false">MIN(MAX((GD60*(1+GD$5/Setup!$C$36)+IF($V61=11,N($F61),0))-CH61,0),MAX($P61-SUM(DV61:EE61),0))</f>
        <v>0</v>
      </c>
      <c r="EG61" s="48" t="n">
        <f aca="false">MIN(MAX((GE60*(1+GE$5/Setup!$C$36)+IF($V61=12,N($F61),0))-CI61,0),MAX($P61-SUM(DV61:EF61),0))</f>
        <v>0</v>
      </c>
      <c r="EH61" s="48" t="n">
        <f aca="false">MIN(MAX((GF60*(1+GF$5/Setup!$C$36)+IF($V61=13,N($F61),0))-CJ61,0),MAX($P61-SUM(DV61:EG61),0))</f>
        <v>0</v>
      </c>
      <c r="EI61" s="48" t="n">
        <f aca="false">MIN(MAX((GG60*(1+GG$5/Setup!$C$36)+IF($V61=14,N($F61),0))-CK61,0),MAX($P61-SUM(DV61:EH61),0))</f>
        <v>0</v>
      </c>
      <c r="EJ61" s="48" t="n">
        <f aca="false">MIN(MAX((GH60*(1+GH$5/Setup!$C$36)+IF($V61=15,N($F61),0))-CL61,0),MAX($P61-SUM(DV61:EI61),0))</f>
        <v>0</v>
      </c>
      <c r="EK61" s="48" t="n">
        <f aca="false">MIN(MAX((GI60*(1+GI$5/Setup!$C$36)+IF($V61=16,N($F61),0))-CM61,0),MAX($P61-SUM(DV61:EJ61),0))</f>
        <v>0</v>
      </c>
      <c r="EL61" s="48" t="n">
        <f aca="false">MIN(MAX((GJ60*(1+GJ$5/Setup!$C$36)+IF($V61=17,N($F61),0))-CN61,0),MAX($P61-SUM(DV61:EK61),0))</f>
        <v>0</v>
      </c>
      <c r="EM61" s="48" t="n">
        <f aca="false">MIN(MAX((GK60*(1+GK$5/Setup!$C$36)+IF($V61=18,N($F61),0))-CO61,0),MAX($P61-SUM(DV61:EL61),0))</f>
        <v>0</v>
      </c>
      <c r="EN61" s="48" t="n">
        <f aca="false">MIN(MAX((GL60*(1+GL$5/Setup!$C$36)+IF($V61=19,N($F61),0))-CP61,0),MAX($P61-SUM(DV61:EM61),0))</f>
        <v>0</v>
      </c>
      <c r="EO61" s="48" t="n">
        <f aca="false">MIN(MAX((GM60*(1+GM$5/Setup!$C$36)+IF($V61=20,N($F61),0))-CQ61,0),MAX($P61-SUM(DV61:EN61),0))</f>
        <v>0</v>
      </c>
      <c r="EP61" s="48" t="n">
        <f aca="false">MIN(MAX((GN60*(1+GN$5/Setup!$C$36)+IF($V61=21,N($F61),0))-CR61,0),MAX($P61-SUM(DV61:EO61),0))</f>
        <v>0</v>
      </c>
      <c r="EQ61" s="48" t="n">
        <f aca="false">MIN(MAX((GO60*(1+GO$5/Setup!$C$36)+IF($V61=22,N($F61),0))-CS61,0),MAX($P61-SUM(DV61:EP61),0))</f>
        <v>0</v>
      </c>
      <c r="ER61" s="48" t="n">
        <f aca="false">MIN(MAX((GP60*(1+GP$5/Setup!$C$36)+IF($V61=23,N($F61),0))-CT61,0),MAX($P61-SUM(DV61:EQ61),0))</f>
        <v>0</v>
      </c>
      <c r="ES61" s="48" t="n">
        <f aca="false">MIN(MAX((GQ60*(1+GQ$5/Setup!$C$36)+IF($V61=24,N($F61),0))-CU61,0),MAX($P61-SUM(DV61:ER61),0))</f>
        <v>0</v>
      </c>
      <c r="ET61" s="48" t="n">
        <f aca="false">MIN(MAX((GR60*(1+GR$5/Setup!$C$36)+IF($V61=25,N($F61),0))-CV61,0),MAX($P61-SUM(DV61:ES61),0))</f>
        <v>0</v>
      </c>
      <c r="EU61" s="48" t="n">
        <f aca="false">MIN(MAX((GS60*(1+GS$5/Setup!$C$36)+IF($V61=26,N($F61),0))-CW61,0),MAX($P61-SUM(DV61:ET61),0))</f>
        <v>0</v>
      </c>
      <c r="EV61" s="48" t="n">
        <f aca="false">MIN(MAX((GT60*(1+GT$5/Setup!$C$36)+IF($V61=27,N($F61),0))-CX61,0),MAX($P61-SUM(DV61:EU61),0))</f>
        <v>0</v>
      </c>
      <c r="EW61" s="48" t="n">
        <f aca="false">MIN(MAX((GU60*(1+GU$5/Setup!$C$36)+IF($V61=28,N($F61),0))-CY61,0),MAX($P61-SUM(DV61:EV61),0))</f>
        <v>0</v>
      </c>
      <c r="EX61" s="48" t="n">
        <f aca="false">MIN(MAX((GV60*(1+GV$5/Setup!$C$36)+IF($V61=29,N($F61),0))-CZ61,0),MAX($P61-SUM(DV61:EW61),0))</f>
        <v>0</v>
      </c>
      <c r="EY61" s="48" t="n">
        <f aca="false">MIN(MAX((GW60*(1+GW$5/Setup!$C$36)+IF($V61=30,N($F61),0))-DA61,0),MAX($P61-SUM(DV61:EX61),0))</f>
        <v>0</v>
      </c>
      <c r="EZ61" s="48" t="n">
        <f aca="false">MIN(MAX((GX60*(1+GX$5/Setup!$C$36)+IF($V61=31,N($F61),0))-DB61,0),MAX($P61-SUM(DV61:EY61),0))</f>
        <v>0</v>
      </c>
      <c r="FA61" s="48" t="n">
        <f aca="false">MIN(MAX((GY60*(1+GY$5/Setup!$C$36)+IF($V61=32,N($F61),0))-DC61,0),MAX($P61-SUM(DV61:EZ61),0))</f>
        <v>0</v>
      </c>
      <c r="FB61" s="48" t="n">
        <f aca="false">MIN(MAX((GZ60*(1+GZ$5/Setup!$C$36)+IF($V61=33,N($F61),0))-DD61,0),MAX($P61-SUM(DV61:FA61),0))</f>
        <v>0</v>
      </c>
      <c r="FC61" s="48" t="n">
        <f aca="false">MIN(MAX((HA60*(1+HA$5/Setup!$C$36)+IF($V61=34,N($F61),0))-DE61,0),MAX($P61-SUM(DV61:FB61),0))</f>
        <v>0</v>
      </c>
      <c r="FD61" s="48" t="n">
        <f aca="false">MIN(MAX((HB60*(1+HB$5/Setup!$C$36)+IF($V61=35,N($F61),0))-DF61,0),MAX($P61-SUM(DV61:FC61),0))</f>
        <v>0</v>
      </c>
      <c r="FE61" s="48" t="n">
        <f aca="false">MIN(MAX((HC60*(1+HC$5/Setup!$C$36)+IF($V61=36,N($F61),0))-DG61,0),MAX($P61-SUM(DV61:FD61),0))</f>
        <v>0</v>
      </c>
      <c r="FF61" s="48" t="n">
        <f aca="false">MIN(MAX((HD60*(1+HD$5/Setup!$C$36)+IF($V61=37,N($F61),0))-DH61,0),MAX($P61-SUM(DV61:FE61),0))</f>
        <v>0</v>
      </c>
      <c r="FG61" s="48" t="n">
        <f aca="false">MIN(MAX((HE60*(1+HE$5/Setup!$C$36)+IF($V61=38,N($F61),0))-DI61,0),MAX($P61-SUM(DV61:FF61),0))</f>
        <v>0</v>
      </c>
      <c r="FH61" s="48" t="n">
        <f aca="false">MIN(MAX((HF60*(1+HF$5/Setup!$C$36)+IF($V61=39,N($F61),0))-DJ61,0),MAX($P61-SUM(DV61:FG61),0))</f>
        <v>0</v>
      </c>
      <c r="FI61" s="48" t="n">
        <f aca="false">MIN(MAX((HG60*(1+HG$5/Setup!$C$36)+IF($V61=40,N($F61),0))-DK61,0),MAX($P61-SUM(DV61:FH61),0))</f>
        <v>0</v>
      </c>
      <c r="FJ61" s="48" t="n">
        <f aca="false">MIN(MAX((HH60*(1+HH$5/Setup!$C$36)+IF($V61=41,N($F61),0))-DL61,0),MAX($P61-SUM(DV61:FI61),0))</f>
        <v>0</v>
      </c>
      <c r="FK61" s="48" t="n">
        <f aca="false">MIN(MAX((HI60*(1+HI$5/Setup!$C$36)+IF($V61=42,N($F61),0))-DM61,0),MAX($P61-SUM(DV61:FJ61),0))</f>
        <v>0</v>
      </c>
      <c r="FL61" s="48" t="n">
        <f aca="false">MIN(MAX((HJ60*(1+HJ$5/Setup!$C$36)+IF($V61=43,N($F61),0))-DN61,0),MAX($P61-SUM(DV61:FK61),0))</f>
        <v>0</v>
      </c>
      <c r="FM61" s="48" t="n">
        <f aca="false">MIN(MAX((HK60*(1+HK$5/Setup!$C$36)+IF($V61=44,N($F61),0))-DO61,0),MAX($P61-SUM(DV61:FL61),0))</f>
        <v>0</v>
      </c>
      <c r="FN61" s="48" t="n">
        <f aca="false">MIN(MAX((HL60*(1+HL$5/Setup!$C$36)+IF($V61=45,N($F61),0))-DP61,0),MAX($P61-SUM(DV61:FM61),0))</f>
        <v>0</v>
      </c>
      <c r="FO61" s="48" t="n">
        <f aca="false">MIN(MAX((HM60*(1+HM$5/Setup!$C$36)+IF($V61=46,N($F61),0))-DQ61,0),MAX($P61-SUM(DV61:FN61),0))</f>
        <v>0</v>
      </c>
      <c r="FP61" s="48" t="n">
        <f aca="false">MIN(MAX((HN60*(1+HN$5/Setup!$C$36)+IF($V61=47,N($F61),0))-DR61,0),MAX($P61-SUM(DV61:FO61),0))</f>
        <v>0</v>
      </c>
      <c r="FQ61" s="48" t="n">
        <f aca="false">MIN(MAX((HO60*(1+HO$5/Setup!$C$36)+IF($V61=48,N($F61),0))-DS61,0),MAX($P61-SUM(DV61:FP61),0))</f>
        <v>0</v>
      </c>
      <c r="FR61" s="48" t="n">
        <f aca="false">MIN(MAX((HP60*(1+HP$5/Setup!$C$36)+IF($V61=49,N($F61),0))-DT61,0),MAX($P61-SUM(DV61:FQ61),0))</f>
        <v>0</v>
      </c>
      <c r="FS61" s="48" t="n">
        <f aca="false">MIN(MAX((HQ60*(1+HQ$5/Setup!$C$36)+IF($V61=50,N($F61),0))-DU61,0),MAX($P61-SUM(DV61:FR61),0))</f>
        <v>0</v>
      </c>
      <c r="FT61" s="48" t="n">
        <f aca="false">IF((FT60*(1+FT$5/Setup!$C$36)+IF($V61=1,N($F61),0))-BX61-DV61&lt;0.005,0,(FT60*(1+FT$5/Setup!$C$36)+IF($V61=1,N($F61),0))-BX61-DV61)</f>
        <v>0</v>
      </c>
      <c r="FU61" s="48" t="n">
        <f aca="false">IF((FU60*(1+FU$5/Setup!$C$36)+IF($V61=2,N($F61),0))-BY61-DW61&lt;0.005,0,(FU60*(1+FU$5/Setup!$C$36)+IF($V61=2,N($F61),0))-BY61-DW61)</f>
        <v>0</v>
      </c>
      <c r="FV61" s="48" t="n">
        <f aca="false">IF((FV60*(1+FV$5/Setup!$C$36)+IF($V61=3,N($F61),0))-BZ61-DX61&lt;0.005,0,(FV60*(1+FV$5/Setup!$C$36)+IF($V61=3,N($F61),0))-BZ61-DX61)</f>
        <v>0</v>
      </c>
      <c r="FW61" s="48" t="n">
        <f aca="false">IF((FW60*(1+FW$5/Setup!$C$36)+IF($V61=4,N($F61),0))-CA61-DY61&lt;0.005,0,(FW60*(1+FW$5/Setup!$C$36)+IF($V61=4,N($F61),0))-CA61-DY61)</f>
        <v>0</v>
      </c>
      <c r="FX61" s="48" t="n">
        <f aca="false">IF((FX60*(1+FX$5/Setup!$C$36)+IF($V61=5,N($F61),0))-CB61-DZ61&lt;0.005,0,(FX60*(1+FX$5/Setup!$C$36)+IF($V61=5,N($F61),0))-CB61-DZ61)</f>
        <v>0</v>
      </c>
      <c r="FY61" s="48" t="n">
        <f aca="false">IF((FY60*(1+FY$5/Setup!$C$36)+IF($V61=6,N($F61),0))-CC61-EA61&lt;0.005,0,(FY60*(1+FY$5/Setup!$C$36)+IF($V61=6,N($F61),0))-CC61-EA61)</f>
        <v>0</v>
      </c>
      <c r="FZ61" s="48" t="n">
        <f aca="false">IF((FZ60*(1+FZ$5/Setup!$C$36)+IF($V61=7,N($F61),0))-CD61-EB61&lt;0.005,0,(FZ60*(1+FZ$5/Setup!$C$36)+IF($V61=7,N($F61),0))-CD61-EB61)</f>
        <v>0</v>
      </c>
      <c r="GA61" s="48" t="n">
        <f aca="false">IF((GA60*(1+GA$5/Setup!$C$36)+IF($V61=8,N($F61),0))-CE61-EC61&lt;0.005,0,(GA60*(1+GA$5/Setup!$C$36)+IF($V61=8,N($F61),0))-CE61-EC61)</f>
        <v>0</v>
      </c>
      <c r="GB61" s="48" t="n">
        <f aca="false">IF((GB60*(1+GB$5/Setup!$C$36)+IF($V61=9,N($F61),0))-CF61-ED61&lt;0.005,0,(GB60*(1+GB$5/Setup!$C$36)+IF($V61=9,N($F61),0))-CF61-ED61)</f>
        <v>0</v>
      </c>
      <c r="GC61" s="48" t="n">
        <f aca="false">IF((GC60*(1+GC$5/Setup!$C$36)+IF($V61=10,N($F61),0))-CG61-EE61&lt;0.005,0,(GC60*(1+GC$5/Setup!$C$36)+IF($V61=10,N($F61),0))-CG61-EE61)</f>
        <v>0</v>
      </c>
      <c r="GD61" s="48" t="n">
        <f aca="false">IF((GD60*(1+GD$5/Setup!$C$36)+IF($V61=11,N($F61),0))-CH61-EF61&lt;0.005,0,(GD60*(1+GD$5/Setup!$C$36)+IF($V61=11,N($F61),0))-CH61-EF61)</f>
        <v>0</v>
      </c>
      <c r="GE61" s="48" t="n">
        <f aca="false">IF((GE60*(1+GE$5/Setup!$C$36)+IF($V61=12,N($F61),0))-CI61-EG61&lt;0.005,0,(GE60*(1+GE$5/Setup!$C$36)+IF($V61=12,N($F61),0))-CI61-EG61)</f>
        <v>0</v>
      </c>
      <c r="GF61" s="48" t="n">
        <f aca="false">IF((GF60*(1+GF$5/Setup!$C$36)+IF($V61=13,N($F61),0))-CJ61-EH61&lt;0.005,0,(GF60*(1+GF$5/Setup!$C$36)+IF($V61=13,N($F61),0))-CJ61-EH61)</f>
        <v>0</v>
      </c>
      <c r="GG61" s="48" t="n">
        <f aca="false">IF((GG60*(1+GG$5/Setup!$C$36)+IF($V61=14,N($F61),0))-CK61-EI61&lt;0.005,0,(GG60*(1+GG$5/Setup!$C$36)+IF($V61=14,N($F61),0))-CK61-EI61)</f>
        <v>0</v>
      </c>
      <c r="GH61" s="48" t="n">
        <f aca="false">IF((GH60*(1+GH$5/Setup!$C$36)+IF($V61=15,N($F61),0))-CL61-EJ61&lt;0.005,0,(GH60*(1+GH$5/Setup!$C$36)+IF($V61=15,N($F61),0))-CL61-EJ61)</f>
        <v>0</v>
      </c>
      <c r="GI61" s="48" t="n">
        <f aca="false">IF((GI60*(1+GI$5/Setup!$C$36)+IF($V61=16,N($F61),0))-CM61-EK61&lt;0.005,0,(GI60*(1+GI$5/Setup!$C$36)+IF($V61=16,N($F61),0))-CM61-EK61)</f>
        <v>0</v>
      </c>
      <c r="GJ61" s="48" t="n">
        <f aca="false">IF((GJ60*(1+GJ$5/Setup!$C$36)+IF($V61=17,N($F61),0))-CN61-EL61&lt;0.005,0,(GJ60*(1+GJ$5/Setup!$C$36)+IF($V61=17,N($F61),0))-CN61-EL61)</f>
        <v>0</v>
      </c>
      <c r="GK61" s="48" t="n">
        <f aca="false">IF((GK60*(1+GK$5/Setup!$C$36)+IF($V61=18,N($F61),0))-CO61-EM61&lt;0.005,0,(GK60*(1+GK$5/Setup!$C$36)+IF($V61=18,N($F61),0))-CO61-EM61)</f>
        <v>0</v>
      </c>
      <c r="GL61" s="48" t="n">
        <f aca="false">IF((GL60*(1+GL$5/Setup!$C$36)+IF($V61=19,N($F61),0))-CP61-EN61&lt;0.005,0,(GL60*(1+GL$5/Setup!$C$36)+IF($V61=19,N($F61),0))-CP61-EN61)</f>
        <v>0</v>
      </c>
      <c r="GM61" s="48" t="n">
        <f aca="false">IF((GM60*(1+GM$5/Setup!$C$36)+IF($V61=20,N($F61),0))-CQ61-EO61&lt;0.005,0,(GM60*(1+GM$5/Setup!$C$36)+IF($V61=20,N($F61),0))-CQ61-EO61)</f>
        <v>0</v>
      </c>
      <c r="GN61" s="48" t="n">
        <f aca="false">IF((GN60*(1+GN$5/Setup!$C$36)+IF($V61=21,N($F61),0))-CR61-EP61&lt;0.005,0,(GN60*(1+GN$5/Setup!$C$36)+IF($V61=21,N($F61),0))-CR61-EP61)</f>
        <v>0</v>
      </c>
      <c r="GO61" s="48" t="n">
        <f aca="false">IF((GO60*(1+GO$5/Setup!$C$36)+IF($V61=22,N($F61),0))-CS61-EQ61&lt;0.005,0,(GO60*(1+GO$5/Setup!$C$36)+IF($V61=22,N($F61),0))-CS61-EQ61)</f>
        <v>0</v>
      </c>
      <c r="GP61" s="48" t="n">
        <f aca="false">IF((GP60*(1+GP$5/Setup!$C$36)+IF($V61=23,N($F61),0))-CT61-ER61&lt;0.005,0,(GP60*(1+GP$5/Setup!$C$36)+IF($V61=23,N($F61),0))-CT61-ER61)</f>
        <v>0</v>
      </c>
      <c r="GQ61" s="48" t="n">
        <f aca="false">IF((GQ60*(1+GQ$5/Setup!$C$36)+IF($V61=24,N($F61),0))-CU61-ES61&lt;0.005,0,(GQ60*(1+GQ$5/Setup!$C$36)+IF($V61=24,N($F61),0))-CU61-ES61)</f>
        <v>0</v>
      </c>
      <c r="GR61" s="48" t="n">
        <f aca="false">IF((GR60*(1+GR$5/Setup!$C$36)+IF($V61=25,N($F61),0))-CV61-ET61&lt;0.005,0,(GR60*(1+GR$5/Setup!$C$36)+IF($V61=25,N($F61),0))-CV61-ET61)</f>
        <v>0</v>
      </c>
      <c r="GS61" s="48" t="n">
        <f aca="false">IF((GS60*(1+GS$5/Setup!$C$36)+IF($V61=26,N($F61),0))-CW61-EU61&lt;0.005,0,(GS60*(1+GS$5/Setup!$C$36)+IF($V61=26,N($F61),0))-CW61-EU61)</f>
        <v>0</v>
      </c>
      <c r="GT61" s="48" t="n">
        <f aca="false">IF((GT60*(1+GT$5/Setup!$C$36)+IF($V61=27,N($F61),0))-CX61-EV61&lt;0.005,0,(GT60*(1+GT$5/Setup!$C$36)+IF($V61=27,N($F61),0))-CX61-EV61)</f>
        <v>0</v>
      </c>
      <c r="GU61" s="48" t="n">
        <f aca="false">IF((GU60*(1+GU$5/Setup!$C$36)+IF($V61=28,N($F61),0))-CY61-EW61&lt;0.005,0,(GU60*(1+GU$5/Setup!$C$36)+IF($V61=28,N($F61),0))-CY61-EW61)</f>
        <v>0</v>
      </c>
      <c r="GV61" s="48" t="n">
        <f aca="false">IF((GV60*(1+GV$5/Setup!$C$36)+IF($V61=29,N($F61),0))-CZ61-EX61&lt;0.005,0,(GV60*(1+GV$5/Setup!$C$36)+IF($V61=29,N($F61),0))-CZ61-EX61)</f>
        <v>0</v>
      </c>
      <c r="GW61" s="48" t="n">
        <f aca="false">IF((GW60*(1+GW$5/Setup!$C$36)+IF($V61=30,N($F61),0))-DA61-EY61&lt;0.005,0,(GW60*(1+GW$5/Setup!$C$36)+IF($V61=30,N($F61),0))-DA61-EY61)</f>
        <v>0</v>
      </c>
      <c r="GX61" s="48" t="n">
        <f aca="false">IF((GX60*(1+GX$5/Setup!$C$36)+IF($V61=31,N($F61),0))-DB61-EZ61&lt;0.005,0,(GX60*(1+GX$5/Setup!$C$36)+IF($V61=31,N($F61),0))-DB61-EZ61)</f>
        <v>0</v>
      </c>
      <c r="GY61" s="48" t="n">
        <f aca="false">IF((GY60*(1+GY$5/Setup!$C$36)+IF($V61=32,N($F61),0))-DC61-FA61&lt;0.005,0,(GY60*(1+GY$5/Setup!$C$36)+IF($V61=32,N($F61),0))-DC61-FA61)</f>
        <v>0</v>
      </c>
      <c r="GZ61" s="48" t="n">
        <f aca="false">IF((GZ60*(1+GZ$5/Setup!$C$36)+IF($V61=33,N($F61),0))-DD61-FB61&lt;0.005,0,(GZ60*(1+GZ$5/Setup!$C$36)+IF($V61=33,N($F61),0))-DD61-FB61)</f>
        <v>0</v>
      </c>
      <c r="HA61" s="48" t="n">
        <f aca="false">IF((HA60*(1+HA$5/Setup!$C$36)+IF($V61=34,N($F61),0))-DE61-FC61&lt;0.005,0,(HA60*(1+HA$5/Setup!$C$36)+IF($V61=34,N($F61),0))-DE61-FC61)</f>
        <v>0</v>
      </c>
      <c r="HB61" s="48" t="n">
        <f aca="false">IF((HB60*(1+HB$5/Setup!$C$36)+IF($V61=35,N($F61),0))-DF61-FD61&lt;0.005,0,(HB60*(1+HB$5/Setup!$C$36)+IF($V61=35,N($F61),0))-DF61-FD61)</f>
        <v>0</v>
      </c>
      <c r="HC61" s="48" t="n">
        <f aca="false">IF((HC60*(1+HC$5/Setup!$C$36)+IF($V61=36,N($F61),0))-DG61-FE61&lt;0.005,0,(HC60*(1+HC$5/Setup!$C$36)+IF($V61=36,N($F61),0))-DG61-FE61)</f>
        <v>0</v>
      </c>
      <c r="HD61" s="48" t="n">
        <f aca="false">IF((HD60*(1+HD$5/Setup!$C$36)+IF($V61=37,N($F61),0))-DH61-FF61&lt;0.005,0,(HD60*(1+HD$5/Setup!$C$36)+IF($V61=37,N($F61),0))-DH61-FF61)</f>
        <v>0</v>
      </c>
      <c r="HE61" s="48" t="n">
        <f aca="false">IF((HE60*(1+HE$5/Setup!$C$36)+IF($V61=38,N($F61),0))-DI61-FG61&lt;0.005,0,(HE60*(1+HE$5/Setup!$C$36)+IF($V61=38,N($F61),0))-DI61-FG61)</f>
        <v>0</v>
      </c>
      <c r="HF61" s="48" t="n">
        <f aca="false">IF((HF60*(1+HF$5/Setup!$C$36)+IF($V61=39,N($F61),0))-DJ61-FH61&lt;0.005,0,(HF60*(1+HF$5/Setup!$C$36)+IF($V61=39,N($F61),0))-DJ61-FH61)</f>
        <v>0</v>
      </c>
      <c r="HG61" s="48" t="n">
        <f aca="false">IF((HG60*(1+HG$5/Setup!$C$36)+IF($V61=40,N($F61),0))-DK61-FI61&lt;0.005,0,(HG60*(1+HG$5/Setup!$C$36)+IF($V61=40,N($F61),0))-DK61-FI61)</f>
        <v>0</v>
      </c>
      <c r="HH61" s="48" t="n">
        <f aca="false">IF((HH60*(1+HH$5/Setup!$C$36)+IF($V61=41,N($F61),0))-DL61-FJ61&lt;0.005,0,(HH60*(1+HH$5/Setup!$C$36)+IF($V61=41,N($F61),0))-DL61-FJ61)</f>
        <v>0</v>
      </c>
      <c r="HI61" s="48" t="n">
        <f aca="false">IF((HI60*(1+HI$5/Setup!$C$36)+IF($V61=42,N($F61),0))-DM61-FK61&lt;0.005,0,(HI60*(1+HI$5/Setup!$C$36)+IF($V61=42,N($F61),0))-DM61-FK61)</f>
        <v>0</v>
      </c>
      <c r="HJ61" s="48" t="n">
        <f aca="false">IF((HJ60*(1+HJ$5/Setup!$C$36)+IF($V61=43,N($F61),0))-DN61-FL61&lt;0.005,0,(HJ60*(1+HJ$5/Setup!$C$36)+IF($V61=43,N($F61),0))-DN61-FL61)</f>
        <v>0</v>
      </c>
      <c r="HK61" s="48" t="n">
        <f aca="false">IF((HK60*(1+HK$5/Setup!$C$36)+IF($V61=44,N($F61),0))-DO61-FM61&lt;0.005,0,(HK60*(1+HK$5/Setup!$C$36)+IF($V61=44,N($F61),0))-DO61-FM61)</f>
        <v>0</v>
      </c>
      <c r="HL61" s="48" t="n">
        <f aca="false">IF((HL60*(1+HL$5/Setup!$C$36)+IF($V61=45,N($F61),0))-DP61-FN61&lt;0.005,0,(HL60*(1+HL$5/Setup!$C$36)+IF($V61=45,N($F61),0))-DP61-FN61)</f>
        <v>0</v>
      </c>
      <c r="HM61" s="48" t="n">
        <f aca="false">IF((HM60*(1+HM$5/Setup!$C$36)+IF($V61=46,N($F61),0))-DQ61-FO61&lt;0.005,0,(HM60*(1+HM$5/Setup!$C$36)+IF($V61=46,N($F61),0))-DQ61-FO61)</f>
        <v>0</v>
      </c>
      <c r="HN61" s="48" t="n">
        <f aca="false">IF((HN60*(1+HN$5/Setup!$C$36)+IF($V61=47,N($F61),0))-DR61-FP61&lt;0.005,0,(HN60*(1+HN$5/Setup!$C$36)+IF($V61=47,N($F61),0))-DR61-FP61)</f>
        <v>0</v>
      </c>
      <c r="HO61" s="48" t="n">
        <f aca="false">IF((HO60*(1+HO$5/Setup!$C$36)+IF($V61=48,N($F61),0))-DS61-FQ61&lt;0.005,0,(HO60*(1+HO$5/Setup!$C$36)+IF($V61=48,N($F61),0))-DS61-FQ61)</f>
        <v>0</v>
      </c>
      <c r="HP61" s="48" t="n">
        <f aca="false">IF((HP60*(1+HP$5/Setup!$C$36)+IF($V61=49,N($F61),0))-DT61-FR61&lt;0.005,0,(HP60*(1+HP$5/Setup!$C$36)+IF($V61=49,N($F61),0))-DT61-FR61)</f>
        <v>0</v>
      </c>
      <c r="HQ61" s="48" t="n">
        <f aca="false">IF((HQ60*(1+HQ$5/Setup!$C$36)+IF($V61=50,N($F61),0))-DU61-FS61&lt;0.005,0,(HQ60*(1+HQ$5/Setup!$C$36)+IF($V61=50,N($F61),0))-DU61-FS61)</f>
        <v>0</v>
      </c>
    </row>
    <row r="62" customFormat="false" ht="15" hidden="false" customHeight="false" outlineLevel="0" collapsed="false">
      <c r="A62" s="44" t="n">
        <v>54</v>
      </c>
      <c r="B62" s="45" t="n">
        <f aca="false">IF(Setup!$C$7="Every month",EDATE(Setup!$C$8,($A62-1)),IF(Setup!$C$7="Twice a month",DATE(YEAR(Setup!$C$8),MONTH(Setup!$C$8)+INT((($A62-1)+Setup!$C$41)/2),MIN(IF(MOD(($A62-1)+Setup!$C$41,2)=0,Setup!$C$39,Setup!$C$40),DAY(EOMONTH(DATE(YEAR(Setup!$C$8),MONTH(Setup!$C$8)+INT((($A62-1)+Setup!$C$41)/2),1),0)))),Setup!$C$8+($A62-1)*IF(Setup!$C$7="Every week",7,14)))</f>
        <v>47067</v>
      </c>
      <c r="C62" s="45" t="n">
        <f aca="false">IF(Setup!$C$7="Every month",EDATE(Setup!$C$8,$A62),IF(Setup!$C$7="Twice a month",DATE(YEAR(Setup!$C$8),MONTH(Setup!$C$8)+INT(($A62+Setup!$C$41)/2),MIN(IF(MOD($A62+Setup!$C$41,2)=0,Setup!$C$39,Setup!$C$40),DAY(EOMONTH(DATE(YEAR(Setup!$C$8),MONTH(Setup!$C$8)+INT(($A62+Setup!$C$41)/2),1),0)))),Setup!$C$8+$A62*IF(Setup!$C$7="Every week",7,14)))</f>
        <v>47081</v>
      </c>
      <c r="D62" s="46"/>
      <c r="E62" s="47"/>
      <c r="F62" s="47"/>
      <c r="G62" s="47"/>
      <c r="H62" s="47"/>
      <c r="I62" s="48" t="n">
        <f aca="false">N(Setup!$C$11)+N(E62)</f>
        <v>100</v>
      </c>
      <c r="J62" s="48" t="n">
        <f aca="false">MIN(Setup!$C$37,MAX(I62,0))</f>
        <v>9.23076923076923</v>
      </c>
      <c r="K62" s="48" t="n">
        <f aca="false">MIN(MAX(N(Setup!$C$14)-L61,0),MAX(I62-J62,0))</f>
        <v>0</v>
      </c>
      <c r="L62" s="48" t="n">
        <f aca="false">L61+K62-N(G62)</f>
        <v>500</v>
      </c>
      <c r="M62" s="48" t="n">
        <f aca="false">M61+J62-N(H62)</f>
        <v>498.461538461538</v>
      </c>
      <c r="N62" s="48" t="n">
        <f aca="false">SUM(BX62:DU62)</f>
        <v>0</v>
      </c>
      <c r="O62" s="48" t="n">
        <f aca="false">SUM(Z62:BW62)-N62</f>
        <v>65</v>
      </c>
      <c r="P62" s="48" t="n">
        <f aca="false">MAX(I62-J62-K62,0)+O62</f>
        <v>155.769230769231</v>
      </c>
      <c r="Q62" s="48" t="n">
        <f aca="false">SUM(DV62:FS62)</f>
        <v>0</v>
      </c>
      <c r="R62" s="49" t="n">
        <f aca="false">N62+J62+K62+Q62</f>
        <v>9.23076923076923</v>
      </c>
      <c r="S62" s="48" t="n">
        <f aca="false">T62-T61-N(F62)+N62+Q62</f>
        <v>0</v>
      </c>
      <c r="T62" s="49" t="n">
        <f aca="false">SUM(FT62:HQ62)</f>
        <v>0</v>
      </c>
      <c r="U62" s="44" t="str">
        <f aca="false">IF(T61&lt;0.005,"",INDEX(Helpers!$C$2:$C$51,IF(_xlfn.MINIFS($DV$6:$FS$6,DV62:FS62,"&gt;0.005")=0,V62,_xlfn.MINIFS($DV$6:$FS$6,DV62:FS62,"&gt;0.005"))))</f>
        <v/>
      </c>
      <c r="V62" s="44" t="n">
        <f aca="false">IF(_xlfn.MINIFS($FT$6:$HQ$6,FT61:HQ61,"&gt;0.005")=0,1,_xlfn.MINIFS($FT$6:$HQ$6,FT61:HQ61,"&gt;0.005"))</f>
        <v>1</v>
      </c>
      <c r="W62" s="44" t="n">
        <f aca="false">IF(AND(D62&lt;&gt;"Paid",T61&gt;0.005),1,0)</f>
        <v>0</v>
      </c>
      <c r="X62" s="48" t="n">
        <f aca="false">SUMPRODUCT(((Helpers!$G$2:$G$51*(1+(Helpers!$D$2:$D$51+0.000000001)/12)^(($B62-Setup!$C$8)/(365.25/12))-Helpers!$E$2:$E$51*((1+(Helpers!$D$2:$D$51+0.000000001)/12)^(($B62-Setup!$C$8)/(365.25/12))-1)/((Helpers!$D$2:$D$51+0.000000001)/12))&gt;0)*(Helpers!$G$2:$G$51*(1+(Helpers!$D$2:$D$51+0.000000001)/12)^(($B62-Setup!$C$8)/(365.25/12))-Helpers!$E$2:$E$51*((1+(Helpers!$D$2:$D$51+0.000000001)/12)^(($B62-Setup!$C$8)/(365.25/12))-1)/((Helpers!$D$2:$D$51+0.000000001)/12)))</f>
        <v>592.847948455654</v>
      </c>
      <c r="Y62" s="48"/>
      <c r="Z62" s="48" t="n">
        <f aca="false">IF(OR(N(Z$5)=0,Z$6=""),0,Z$5*((DATE(YEAR($B62),MONTH($B62),MIN(Z$6,DAY(EOMONTH($B62,0))))&gt;=$B62)*(DATE(YEAR($B62),MONTH($B62),MIN(Z$6,DAY(EOMONTH($B62,0))))&lt;$C62)+(DATE(YEAR($B62),MONTH($B62)+1,MIN(Z$6,DAY(EOMONTH($B62,1))))&gt;=$B62)*(DATE(YEAR($B62),MONTH($B62)+1,MIN(Z$6,DAY(EOMONTH($B62,1))))&lt;$C62)))</f>
        <v>25</v>
      </c>
      <c r="AA62" s="48" t="n">
        <f aca="false">IF(OR(N(AA$5)=0,AA$6=""),0,AA$5*((DATE(YEAR($B62),MONTH($B62),MIN(AA$6,DAY(EOMONTH($B62,0))))&gt;=$B62)*(DATE(YEAR($B62),MONTH($B62),MIN(AA$6,DAY(EOMONTH($B62,0))))&lt;$C62)+(DATE(YEAR($B62),MONTH($B62)+1,MIN(AA$6,DAY(EOMONTH($B62,1))))&gt;=$B62)*(DATE(YEAR($B62),MONTH($B62)+1,MIN(AA$6,DAY(EOMONTH($B62,1))))&lt;$C62)))</f>
        <v>40</v>
      </c>
      <c r="AB62" s="48" t="n">
        <f aca="false">IF(OR(N(AB$5)=0,AB$6=""),0,AB$5*((DATE(YEAR($B62),MONTH($B62),MIN(AB$6,DAY(EOMONTH($B62,0))))&gt;=$B62)*(DATE(YEAR($B62),MONTH($B62),MIN(AB$6,DAY(EOMONTH($B62,0))))&lt;$C62)+(DATE(YEAR($B62),MONTH($B62)+1,MIN(AB$6,DAY(EOMONTH($B62,1))))&gt;=$B62)*(DATE(YEAR($B62),MONTH($B62)+1,MIN(AB$6,DAY(EOMONTH($B62,1))))&lt;$C62)))</f>
        <v>0</v>
      </c>
      <c r="AC62" s="48" t="n">
        <f aca="false">IF(OR(N(AC$5)=0,AC$6=""),0,AC$5*((DATE(YEAR($B62),MONTH($B62),MIN(AC$6,DAY(EOMONTH($B62,0))))&gt;=$B62)*(DATE(YEAR($B62),MONTH($B62),MIN(AC$6,DAY(EOMONTH($B62,0))))&lt;$C62)+(DATE(YEAR($B62),MONTH($B62)+1,MIN(AC$6,DAY(EOMONTH($B62,1))))&gt;=$B62)*(DATE(YEAR($B62),MONTH($B62)+1,MIN(AC$6,DAY(EOMONTH($B62,1))))&lt;$C62)))</f>
        <v>0</v>
      </c>
      <c r="AD62" s="48" t="n">
        <f aca="false">IF(OR(N(AD$5)=0,AD$6=""),0,AD$5*((DATE(YEAR($B62),MONTH($B62),MIN(AD$6,DAY(EOMONTH($B62,0))))&gt;=$B62)*(DATE(YEAR($B62),MONTH($B62),MIN(AD$6,DAY(EOMONTH($B62,0))))&lt;$C62)+(DATE(YEAR($B62),MONTH($B62)+1,MIN(AD$6,DAY(EOMONTH($B62,1))))&gt;=$B62)*(DATE(YEAR($B62),MONTH($B62)+1,MIN(AD$6,DAY(EOMONTH($B62,1))))&lt;$C62)))</f>
        <v>0</v>
      </c>
      <c r="AE62" s="48" t="n">
        <f aca="false">IF(OR(N(AE$5)=0,AE$6=""),0,AE$5*((DATE(YEAR($B62),MONTH($B62),MIN(AE$6,DAY(EOMONTH($B62,0))))&gt;=$B62)*(DATE(YEAR($B62),MONTH($B62),MIN(AE$6,DAY(EOMONTH($B62,0))))&lt;$C62)+(DATE(YEAR($B62),MONTH($B62)+1,MIN(AE$6,DAY(EOMONTH($B62,1))))&gt;=$B62)*(DATE(YEAR($B62),MONTH($B62)+1,MIN(AE$6,DAY(EOMONTH($B62,1))))&lt;$C62)))</f>
        <v>0</v>
      </c>
      <c r="AF62" s="48" t="n">
        <f aca="false">IF(OR(N(AF$5)=0,AF$6=""),0,AF$5*((DATE(YEAR($B62),MONTH($B62),MIN(AF$6,DAY(EOMONTH($B62,0))))&gt;=$B62)*(DATE(YEAR($B62),MONTH($B62),MIN(AF$6,DAY(EOMONTH($B62,0))))&lt;$C62)+(DATE(YEAR($B62),MONTH($B62)+1,MIN(AF$6,DAY(EOMONTH($B62,1))))&gt;=$B62)*(DATE(YEAR($B62),MONTH($B62)+1,MIN(AF$6,DAY(EOMONTH($B62,1))))&lt;$C62)))</f>
        <v>0</v>
      </c>
      <c r="AG62" s="48" t="n">
        <f aca="false">IF(OR(N(AG$5)=0,AG$6=""),0,AG$5*((DATE(YEAR($B62),MONTH($B62),MIN(AG$6,DAY(EOMONTH($B62,0))))&gt;=$B62)*(DATE(YEAR($B62),MONTH($B62),MIN(AG$6,DAY(EOMONTH($B62,0))))&lt;$C62)+(DATE(YEAR($B62),MONTH($B62)+1,MIN(AG$6,DAY(EOMONTH($B62,1))))&gt;=$B62)*(DATE(YEAR($B62),MONTH($B62)+1,MIN(AG$6,DAY(EOMONTH($B62,1))))&lt;$C62)))</f>
        <v>0</v>
      </c>
      <c r="AH62" s="48" t="n">
        <f aca="false">IF(OR(N(AH$5)=0,AH$6=""),0,AH$5*((DATE(YEAR($B62),MONTH($B62),MIN(AH$6,DAY(EOMONTH($B62,0))))&gt;=$B62)*(DATE(YEAR($B62),MONTH($B62),MIN(AH$6,DAY(EOMONTH($B62,0))))&lt;$C62)+(DATE(YEAR($B62),MONTH($B62)+1,MIN(AH$6,DAY(EOMONTH($B62,1))))&gt;=$B62)*(DATE(YEAR($B62),MONTH($B62)+1,MIN(AH$6,DAY(EOMONTH($B62,1))))&lt;$C62)))</f>
        <v>0</v>
      </c>
      <c r="AI62" s="48" t="n">
        <f aca="false">IF(OR(N(AI$5)=0,AI$6=""),0,AI$5*((DATE(YEAR($B62),MONTH($B62),MIN(AI$6,DAY(EOMONTH($B62,0))))&gt;=$B62)*(DATE(YEAR($B62),MONTH($B62),MIN(AI$6,DAY(EOMONTH($B62,0))))&lt;$C62)+(DATE(YEAR($B62),MONTH($B62)+1,MIN(AI$6,DAY(EOMONTH($B62,1))))&gt;=$B62)*(DATE(YEAR($B62),MONTH($B62)+1,MIN(AI$6,DAY(EOMONTH($B62,1))))&lt;$C62)))</f>
        <v>0</v>
      </c>
      <c r="AJ62" s="48" t="n">
        <f aca="false">IF(OR(N(AJ$5)=0,AJ$6=""),0,AJ$5*((DATE(YEAR($B62),MONTH($B62),MIN(AJ$6,DAY(EOMONTH($B62,0))))&gt;=$B62)*(DATE(YEAR($B62),MONTH($B62),MIN(AJ$6,DAY(EOMONTH($B62,0))))&lt;$C62)+(DATE(YEAR($B62),MONTH($B62)+1,MIN(AJ$6,DAY(EOMONTH($B62,1))))&gt;=$B62)*(DATE(YEAR($B62),MONTH($B62)+1,MIN(AJ$6,DAY(EOMONTH($B62,1))))&lt;$C62)))</f>
        <v>0</v>
      </c>
      <c r="AK62" s="48" t="n">
        <f aca="false">IF(OR(N(AK$5)=0,AK$6=""),0,AK$5*((DATE(YEAR($B62),MONTH($B62),MIN(AK$6,DAY(EOMONTH($B62,0))))&gt;=$B62)*(DATE(YEAR($B62),MONTH($B62),MIN(AK$6,DAY(EOMONTH($B62,0))))&lt;$C62)+(DATE(YEAR($B62),MONTH($B62)+1,MIN(AK$6,DAY(EOMONTH($B62,1))))&gt;=$B62)*(DATE(YEAR($B62),MONTH($B62)+1,MIN(AK$6,DAY(EOMONTH($B62,1))))&lt;$C62)))</f>
        <v>0</v>
      </c>
      <c r="AL62" s="48" t="n">
        <f aca="false">IF(OR(N(AL$5)=0,AL$6=""),0,AL$5*((DATE(YEAR($B62),MONTH($B62),MIN(AL$6,DAY(EOMONTH($B62,0))))&gt;=$B62)*(DATE(YEAR($B62),MONTH($B62),MIN(AL$6,DAY(EOMONTH($B62,0))))&lt;$C62)+(DATE(YEAR($B62),MONTH($B62)+1,MIN(AL$6,DAY(EOMONTH($B62,1))))&gt;=$B62)*(DATE(YEAR($B62),MONTH($B62)+1,MIN(AL$6,DAY(EOMONTH($B62,1))))&lt;$C62)))</f>
        <v>0</v>
      </c>
      <c r="AM62" s="48" t="n">
        <f aca="false">IF(OR(N(AM$5)=0,AM$6=""),0,AM$5*((DATE(YEAR($B62),MONTH($B62),MIN(AM$6,DAY(EOMONTH($B62,0))))&gt;=$B62)*(DATE(YEAR($B62),MONTH($B62),MIN(AM$6,DAY(EOMONTH($B62,0))))&lt;$C62)+(DATE(YEAR($B62),MONTH($B62)+1,MIN(AM$6,DAY(EOMONTH($B62,1))))&gt;=$B62)*(DATE(YEAR($B62),MONTH($B62)+1,MIN(AM$6,DAY(EOMONTH($B62,1))))&lt;$C62)))</f>
        <v>0</v>
      </c>
      <c r="AN62" s="48" t="n">
        <f aca="false">IF(OR(N(AN$5)=0,AN$6=""),0,AN$5*((DATE(YEAR($B62),MONTH($B62),MIN(AN$6,DAY(EOMONTH($B62,0))))&gt;=$B62)*(DATE(YEAR($B62),MONTH($B62),MIN(AN$6,DAY(EOMONTH($B62,0))))&lt;$C62)+(DATE(YEAR($B62),MONTH($B62)+1,MIN(AN$6,DAY(EOMONTH($B62,1))))&gt;=$B62)*(DATE(YEAR($B62),MONTH($B62)+1,MIN(AN$6,DAY(EOMONTH($B62,1))))&lt;$C62)))</f>
        <v>0</v>
      </c>
      <c r="AO62" s="48" t="n">
        <f aca="false">IF(OR(N(AO$5)=0,AO$6=""),0,AO$5*((DATE(YEAR($B62),MONTH($B62),MIN(AO$6,DAY(EOMONTH($B62,0))))&gt;=$B62)*(DATE(YEAR($B62),MONTH($B62),MIN(AO$6,DAY(EOMONTH($B62,0))))&lt;$C62)+(DATE(YEAR($B62),MONTH($B62)+1,MIN(AO$6,DAY(EOMONTH($B62,1))))&gt;=$B62)*(DATE(YEAR($B62),MONTH($B62)+1,MIN(AO$6,DAY(EOMONTH($B62,1))))&lt;$C62)))</f>
        <v>0</v>
      </c>
      <c r="AP62" s="48" t="n">
        <f aca="false">IF(OR(N(AP$5)=0,AP$6=""),0,AP$5*((DATE(YEAR($B62),MONTH($B62),MIN(AP$6,DAY(EOMONTH($B62,0))))&gt;=$B62)*(DATE(YEAR($B62),MONTH($B62),MIN(AP$6,DAY(EOMONTH($B62,0))))&lt;$C62)+(DATE(YEAR($B62),MONTH($B62)+1,MIN(AP$6,DAY(EOMONTH($B62,1))))&gt;=$B62)*(DATE(YEAR($B62),MONTH($B62)+1,MIN(AP$6,DAY(EOMONTH($B62,1))))&lt;$C62)))</f>
        <v>0</v>
      </c>
      <c r="AQ62" s="48" t="n">
        <f aca="false">IF(OR(N(AQ$5)=0,AQ$6=""),0,AQ$5*((DATE(YEAR($B62),MONTH($B62),MIN(AQ$6,DAY(EOMONTH($B62,0))))&gt;=$B62)*(DATE(YEAR($B62),MONTH($B62),MIN(AQ$6,DAY(EOMONTH($B62,0))))&lt;$C62)+(DATE(YEAR($B62),MONTH($B62)+1,MIN(AQ$6,DAY(EOMONTH($B62,1))))&gt;=$B62)*(DATE(YEAR($B62),MONTH($B62)+1,MIN(AQ$6,DAY(EOMONTH($B62,1))))&lt;$C62)))</f>
        <v>0</v>
      </c>
      <c r="AR62" s="48" t="n">
        <f aca="false">IF(OR(N(AR$5)=0,AR$6=""),0,AR$5*((DATE(YEAR($B62),MONTH($B62),MIN(AR$6,DAY(EOMONTH($B62,0))))&gt;=$B62)*(DATE(YEAR($B62),MONTH($B62),MIN(AR$6,DAY(EOMONTH($B62,0))))&lt;$C62)+(DATE(YEAR($B62),MONTH($B62)+1,MIN(AR$6,DAY(EOMONTH($B62,1))))&gt;=$B62)*(DATE(YEAR($B62),MONTH($B62)+1,MIN(AR$6,DAY(EOMONTH($B62,1))))&lt;$C62)))</f>
        <v>0</v>
      </c>
      <c r="AS62" s="48" t="n">
        <f aca="false">IF(OR(N(AS$5)=0,AS$6=""),0,AS$5*((DATE(YEAR($B62),MONTH($B62),MIN(AS$6,DAY(EOMONTH($B62,0))))&gt;=$B62)*(DATE(YEAR($B62),MONTH($B62),MIN(AS$6,DAY(EOMONTH($B62,0))))&lt;$C62)+(DATE(YEAR($B62),MONTH($B62)+1,MIN(AS$6,DAY(EOMONTH($B62,1))))&gt;=$B62)*(DATE(YEAR($B62),MONTH($B62)+1,MIN(AS$6,DAY(EOMONTH($B62,1))))&lt;$C62)))</f>
        <v>0</v>
      </c>
      <c r="AT62" s="48" t="n">
        <f aca="false">IF(OR(N(AT$5)=0,AT$6=""),0,AT$5*((DATE(YEAR($B62),MONTH($B62),MIN(AT$6,DAY(EOMONTH($B62,0))))&gt;=$B62)*(DATE(YEAR($B62),MONTH($B62),MIN(AT$6,DAY(EOMONTH($B62,0))))&lt;$C62)+(DATE(YEAR($B62),MONTH($B62)+1,MIN(AT$6,DAY(EOMONTH($B62,1))))&gt;=$B62)*(DATE(YEAR($B62),MONTH($B62)+1,MIN(AT$6,DAY(EOMONTH($B62,1))))&lt;$C62)))</f>
        <v>0</v>
      </c>
      <c r="AU62" s="48" t="n">
        <f aca="false">IF(OR(N(AU$5)=0,AU$6=""),0,AU$5*((DATE(YEAR($B62),MONTH($B62),MIN(AU$6,DAY(EOMONTH($B62,0))))&gt;=$B62)*(DATE(YEAR($B62),MONTH($B62),MIN(AU$6,DAY(EOMONTH($B62,0))))&lt;$C62)+(DATE(YEAR($B62),MONTH($B62)+1,MIN(AU$6,DAY(EOMONTH($B62,1))))&gt;=$B62)*(DATE(YEAR($B62),MONTH($B62)+1,MIN(AU$6,DAY(EOMONTH($B62,1))))&lt;$C62)))</f>
        <v>0</v>
      </c>
      <c r="AV62" s="48" t="n">
        <f aca="false">IF(OR(N(AV$5)=0,AV$6=""),0,AV$5*((DATE(YEAR($B62),MONTH($B62),MIN(AV$6,DAY(EOMONTH($B62,0))))&gt;=$B62)*(DATE(YEAR($B62),MONTH($B62),MIN(AV$6,DAY(EOMONTH($B62,0))))&lt;$C62)+(DATE(YEAR($B62),MONTH($B62)+1,MIN(AV$6,DAY(EOMONTH($B62,1))))&gt;=$B62)*(DATE(YEAR($B62),MONTH($B62)+1,MIN(AV$6,DAY(EOMONTH($B62,1))))&lt;$C62)))</f>
        <v>0</v>
      </c>
      <c r="AW62" s="48" t="n">
        <f aca="false">IF(OR(N(AW$5)=0,AW$6=""),0,AW$5*((DATE(YEAR($B62),MONTH($B62),MIN(AW$6,DAY(EOMONTH($B62,0))))&gt;=$B62)*(DATE(YEAR($B62),MONTH($B62),MIN(AW$6,DAY(EOMONTH($B62,0))))&lt;$C62)+(DATE(YEAR($B62),MONTH($B62)+1,MIN(AW$6,DAY(EOMONTH($B62,1))))&gt;=$B62)*(DATE(YEAR($B62),MONTH($B62)+1,MIN(AW$6,DAY(EOMONTH($B62,1))))&lt;$C62)))</f>
        <v>0</v>
      </c>
      <c r="AX62" s="48" t="n">
        <f aca="false">IF(OR(N(AX$5)=0,AX$6=""),0,AX$5*((DATE(YEAR($B62),MONTH($B62),MIN(AX$6,DAY(EOMONTH($B62,0))))&gt;=$B62)*(DATE(YEAR($B62),MONTH($B62),MIN(AX$6,DAY(EOMONTH($B62,0))))&lt;$C62)+(DATE(YEAR($B62),MONTH($B62)+1,MIN(AX$6,DAY(EOMONTH($B62,1))))&gt;=$B62)*(DATE(YEAR($B62),MONTH($B62)+1,MIN(AX$6,DAY(EOMONTH($B62,1))))&lt;$C62)))</f>
        <v>0</v>
      </c>
      <c r="AY62" s="48" t="n">
        <f aca="false">IF(OR(N(AY$5)=0,AY$6=""),0,AY$5*((DATE(YEAR($B62),MONTH($B62),MIN(AY$6,DAY(EOMONTH($B62,0))))&gt;=$B62)*(DATE(YEAR($B62),MONTH($B62),MIN(AY$6,DAY(EOMONTH($B62,0))))&lt;$C62)+(DATE(YEAR($B62),MONTH($B62)+1,MIN(AY$6,DAY(EOMONTH($B62,1))))&gt;=$B62)*(DATE(YEAR($B62),MONTH($B62)+1,MIN(AY$6,DAY(EOMONTH($B62,1))))&lt;$C62)))</f>
        <v>0</v>
      </c>
      <c r="AZ62" s="48" t="n">
        <f aca="false">IF(OR(N(AZ$5)=0,AZ$6=""),0,AZ$5*((DATE(YEAR($B62),MONTH($B62),MIN(AZ$6,DAY(EOMONTH($B62,0))))&gt;=$B62)*(DATE(YEAR($B62),MONTH($B62),MIN(AZ$6,DAY(EOMONTH($B62,0))))&lt;$C62)+(DATE(YEAR($B62),MONTH($B62)+1,MIN(AZ$6,DAY(EOMONTH($B62,1))))&gt;=$B62)*(DATE(YEAR($B62),MONTH($B62)+1,MIN(AZ$6,DAY(EOMONTH($B62,1))))&lt;$C62)))</f>
        <v>0</v>
      </c>
      <c r="BA62" s="48" t="n">
        <f aca="false">IF(OR(N(BA$5)=0,BA$6=""),0,BA$5*((DATE(YEAR($B62),MONTH($B62),MIN(BA$6,DAY(EOMONTH($B62,0))))&gt;=$B62)*(DATE(YEAR($B62),MONTH($B62),MIN(BA$6,DAY(EOMONTH($B62,0))))&lt;$C62)+(DATE(YEAR($B62),MONTH($B62)+1,MIN(BA$6,DAY(EOMONTH($B62,1))))&gt;=$B62)*(DATE(YEAR($B62),MONTH($B62)+1,MIN(BA$6,DAY(EOMONTH($B62,1))))&lt;$C62)))</f>
        <v>0</v>
      </c>
      <c r="BB62" s="48" t="n">
        <f aca="false">IF(OR(N(BB$5)=0,BB$6=""),0,BB$5*((DATE(YEAR($B62),MONTH($B62),MIN(BB$6,DAY(EOMONTH($B62,0))))&gt;=$B62)*(DATE(YEAR($B62),MONTH($B62),MIN(BB$6,DAY(EOMONTH($B62,0))))&lt;$C62)+(DATE(YEAR($B62),MONTH($B62)+1,MIN(BB$6,DAY(EOMONTH($B62,1))))&gt;=$B62)*(DATE(YEAR($B62),MONTH($B62)+1,MIN(BB$6,DAY(EOMONTH($B62,1))))&lt;$C62)))</f>
        <v>0</v>
      </c>
      <c r="BC62" s="48" t="n">
        <f aca="false">IF(OR(N(BC$5)=0,BC$6=""),0,BC$5*((DATE(YEAR($B62),MONTH($B62),MIN(BC$6,DAY(EOMONTH($B62,0))))&gt;=$B62)*(DATE(YEAR($B62),MONTH($B62),MIN(BC$6,DAY(EOMONTH($B62,0))))&lt;$C62)+(DATE(YEAR($B62),MONTH($B62)+1,MIN(BC$6,DAY(EOMONTH($B62,1))))&gt;=$B62)*(DATE(YEAR($B62),MONTH($B62)+1,MIN(BC$6,DAY(EOMONTH($B62,1))))&lt;$C62)))</f>
        <v>0</v>
      </c>
      <c r="BD62" s="48" t="n">
        <f aca="false">IF(OR(N(BD$5)=0,BD$6=""),0,BD$5*((DATE(YEAR($B62),MONTH($B62),MIN(BD$6,DAY(EOMONTH($B62,0))))&gt;=$B62)*(DATE(YEAR($B62),MONTH($B62),MIN(BD$6,DAY(EOMONTH($B62,0))))&lt;$C62)+(DATE(YEAR($B62),MONTH($B62)+1,MIN(BD$6,DAY(EOMONTH($B62,1))))&gt;=$B62)*(DATE(YEAR($B62),MONTH($B62)+1,MIN(BD$6,DAY(EOMONTH($B62,1))))&lt;$C62)))</f>
        <v>0</v>
      </c>
      <c r="BE62" s="48" t="n">
        <f aca="false">IF(OR(N(BE$5)=0,BE$6=""),0,BE$5*((DATE(YEAR($B62),MONTH($B62),MIN(BE$6,DAY(EOMONTH($B62,0))))&gt;=$B62)*(DATE(YEAR($B62),MONTH($B62),MIN(BE$6,DAY(EOMONTH($B62,0))))&lt;$C62)+(DATE(YEAR($B62),MONTH($B62)+1,MIN(BE$6,DAY(EOMONTH($B62,1))))&gt;=$B62)*(DATE(YEAR($B62),MONTH($B62)+1,MIN(BE$6,DAY(EOMONTH($B62,1))))&lt;$C62)))</f>
        <v>0</v>
      </c>
      <c r="BF62" s="48" t="n">
        <f aca="false">IF(OR(N(BF$5)=0,BF$6=""),0,BF$5*((DATE(YEAR($B62),MONTH($B62),MIN(BF$6,DAY(EOMONTH($B62,0))))&gt;=$B62)*(DATE(YEAR($B62),MONTH($B62),MIN(BF$6,DAY(EOMONTH($B62,0))))&lt;$C62)+(DATE(YEAR($B62),MONTH($B62)+1,MIN(BF$6,DAY(EOMONTH($B62,1))))&gt;=$B62)*(DATE(YEAR($B62),MONTH($B62)+1,MIN(BF$6,DAY(EOMONTH($B62,1))))&lt;$C62)))</f>
        <v>0</v>
      </c>
      <c r="BG62" s="48" t="n">
        <f aca="false">IF(OR(N(BG$5)=0,BG$6=""),0,BG$5*((DATE(YEAR($B62),MONTH($B62),MIN(BG$6,DAY(EOMONTH($B62,0))))&gt;=$B62)*(DATE(YEAR($B62),MONTH($B62),MIN(BG$6,DAY(EOMONTH($B62,0))))&lt;$C62)+(DATE(YEAR($B62),MONTH($B62)+1,MIN(BG$6,DAY(EOMONTH($B62,1))))&gt;=$B62)*(DATE(YEAR($B62),MONTH($B62)+1,MIN(BG$6,DAY(EOMONTH($B62,1))))&lt;$C62)))</f>
        <v>0</v>
      </c>
      <c r="BH62" s="48" t="n">
        <f aca="false">IF(OR(N(BH$5)=0,BH$6=""),0,BH$5*((DATE(YEAR($B62),MONTH($B62),MIN(BH$6,DAY(EOMONTH($B62,0))))&gt;=$B62)*(DATE(YEAR($B62),MONTH($B62),MIN(BH$6,DAY(EOMONTH($B62,0))))&lt;$C62)+(DATE(YEAR($B62),MONTH($B62)+1,MIN(BH$6,DAY(EOMONTH($B62,1))))&gt;=$B62)*(DATE(YEAR($B62),MONTH($B62)+1,MIN(BH$6,DAY(EOMONTH($B62,1))))&lt;$C62)))</f>
        <v>0</v>
      </c>
      <c r="BI62" s="48" t="n">
        <f aca="false">IF(OR(N(BI$5)=0,BI$6=""),0,BI$5*((DATE(YEAR($B62),MONTH($B62),MIN(BI$6,DAY(EOMONTH($B62,0))))&gt;=$B62)*(DATE(YEAR($B62),MONTH($B62),MIN(BI$6,DAY(EOMONTH($B62,0))))&lt;$C62)+(DATE(YEAR($B62),MONTH($B62)+1,MIN(BI$6,DAY(EOMONTH($B62,1))))&gt;=$B62)*(DATE(YEAR($B62),MONTH($B62)+1,MIN(BI$6,DAY(EOMONTH($B62,1))))&lt;$C62)))</f>
        <v>0</v>
      </c>
      <c r="BJ62" s="48" t="n">
        <f aca="false">IF(OR(N(BJ$5)=0,BJ$6=""),0,BJ$5*((DATE(YEAR($B62),MONTH($B62),MIN(BJ$6,DAY(EOMONTH($B62,0))))&gt;=$B62)*(DATE(YEAR($B62),MONTH($B62),MIN(BJ$6,DAY(EOMONTH($B62,0))))&lt;$C62)+(DATE(YEAR($B62),MONTH($B62)+1,MIN(BJ$6,DAY(EOMONTH($B62,1))))&gt;=$B62)*(DATE(YEAR($B62),MONTH($B62)+1,MIN(BJ$6,DAY(EOMONTH($B62,1))))&lt;$C62)))</f>
        <v>0</v>
      </c>
      <c r="BK62" s="48" t="n">
        <f aca="false">IF(OR(N(BK$5)=0,BK$6=""),0,BK$5*((DATE(YEAR($B62),MONTH($B62),MIN(BK$6,DAY(EOMONTH($B62,0))))&gt;=$B62)*(DATE(YEAR($B62),MONTH($B62),MIN(BK$6,DAY(EOMONTH($B62,0))))&lt;$C62)+(DATE(YEAR($B62),MONTH($B62)+1,MIN(BK$6,DAY(EOMONTH($B62,1))))&gt;=$B62)*(DATE(YEAR($B62),MONTH($B62)+1,MIN(BK$6,DAY(EOMONTH($B62,1))))&lt;$C62)))</f>
        <v>0</v>
      </c>
      <c r="BL62" s="48" t="n">
        <f aca="false">IF(OR(N(BL$5)=0,BL$6=""),0,BL$5*((DATE(YEAR($B62),MONTH($B62),MIN(BL$6,DAY(EOMONTH($B62,0))))&gt;=$B62)*(DATE(YEAR($B62),MONTH($B62),MIN(BL$6,DAY(EOMONTH($B62,0))))&lt;$C62)+(DATE(YEAR($B62),MONTH($B62)+1,MIN(BL$6,DAY(EOMONTH($B62,1))))&gt;=$B62)*(DATE(YEAR($B62),MONTH($B62)+1,MIN(BL$6,DAY(EOMONTH($B62,1))))&lt;$C62)))</f>
        <v>0</v>
      </c>
      <c r="BM62" s="48" t="n">
        <f aca="false">IF(OR(N(BM$5)=0,BM$6=""),0,BM$5*((DATE(YEAR($B62),MONTH($B62),MIN(BM$6,DAY(EOMONTH($B62,0))))&gt;=$B62)*(DATE(YEAR($B62),MONTH($B62),MIN(BM$6,DAY(EOMONTH($B62,0))))&lt;$C62)+(DATE(YEAR($B62),MONTH($B62)+1,MIN(BM$6,DAY(EOMONTH($B62,1))))&gt;=$B62)*(DATE(YEAR($B62),MONTH($B62)+1,MIN(BM$6,DAY(EOMONTH($B62,1))))&lt;$C62)))</f>
        <v>0</v>
      </c>
      <c r="BN62" s="48" t="n">
        <f aca="false">IF(OR(N(BN$5)=0,BN$6=""),0,BN$5*((DATE(YEAR($B62),MONTH($B62),MIN(BN$6,DAY(EOMONTH($B62,0))))&gt;=$B62)*(DATE(YEAR($B62),MONTH($B62),MIN(BN$6,DAY(EOMONTH($B62,0))))&lt;$C62)+(DATE(YEAR($B62),MONTH($B62)+1,MIN(BN$6,DAY(EOMONTH($B62,1))))&gt;=$B62)*(DATE(YEAR($B62),MONTH($B62)+1,MIN(BN$6,DAY(EOMONTH($B62,1))))&lt;$C62)))</f>
        <v>0</v>
      </c>
      <c r="BO62" s="48" t="n">
        <f aca="false">IF(OR(N(BO$5)=0,BO$6=""),0,BO$5*((DATE(YEAR($B62),MONTH($B62),MIN(BO$6,DAY(EOMONTH($B62,0))))&gt;=$B62)*(DATE(YEAR($B62),MONTH($B62),MIN(BO$6,DAY(EOMONTH($B62,0))))&lt;$C62)+(DATE(YEAR($B62),MONTH($B62)+1,MIN(BO$6,DAY(EOMONTH($B62,1))))&gt;=$B62)*(DATE(YEAR($B62),MONTH($B62)+1,MIN(BO$6,DAY(EOMONTH($B62,1))))&lt;$C62)))</f>
        <v>0</v>
      </c>
      <c r="BP62" s="48" t="n">
        <f aca="false">IF(OR(N(BP$5)=0,BP$6=""),0,BP$5*((DATE(YEAR($B62),MONTH($B62),MIN(BP$6,DAY(EOMONTH($B62,0))))&gt;=$B62)*(DATE(YEAR($B62),MONTH($B62),MIN(BP$6,DAY(EOMONTH($B62,0))))&lt;$C62)+(DATE(YEAR($B62),MONTH($B62)+1,MIN(BP$6,DAY(EOMONTH($B62,1))))&gt;=$B62)*(DATE(YEAR($B62),MONTH($B62)+1,MIN(BP$6,DAY(EOMONTH($B62,1))))&lt;$C62)))</f>
        <v>0</v>
      </c>
      <c r="BQ62" s="48" t="n">
        <f aca="false">IF(OR(N(BQ$5)=0,BQ$6=""),0,BQ$5*((DATE(YEAR($B62),MONTH($B62),MIN(BQ$6,DAY(EOMONTH($B62,0))))&gt;=$B62)*(DATE(YEAR($B62),MONTH($B62),MIN(BQ$6,DAY(EOMONTH($B62,0))))&lt;$C62)+(DATE(YEAR($B62),MONTH($B62)+1,MIN(BQ$6,DAY(EOMONTH($B62,1))))&gt;=$B62)*(DATE(YEAR($B62),MONTH($B62)+1,MIN(BQ$6,DAY(EOMONTH($B62,1))))&lt;$C62)))</f>
        <v>0</v>
      </c>
      <c r="BR62" s="48" t="n">
        <f aca="false">IF(OR(N(BR$5)=0,BR$6=""),0,BR$5*((DATE(YEAR($B62),MONTH($B62),MIN(BR$6,DAY(EOMONTH($B62,0))))&gt;=$B62)*(DATE(YEAR($B62),MONTH($B62),MIN(BR$6,DAY(EOMONTH($B62,0))))&lt;$C62)+(DATE(YEAR($B62),MONTH($B62)+1,MIN(BR$6,DAY(EOMONTH($B62,1))))&gt;=$B62)*(DATE(YEAR($B62),MONTH($B62)+1,MIN(BR$6,DAY(EOMONTH($B62,1))))&lt;$C62)))</f>
        <v>0</v>
      </c>
      <c r="BS62" s="48" t="n">
        <f aca="false">IF(OR(N(BS$5)=0,BS$6=""),0,BS$5*((DATE(YEAR($B62),MONTH($B62),MIN(BS$6,DAY(EOMONTH($B62,0))))&gt;=$B62)*(DATE(YEAR($B62),MONTH($B62),MIN(BS$6,DAY(EOMONTH($B62,0))))&lt;$C62)+(DATE(YEAR($B62),MONTH($B62)+1,MIN(BS$6,DAY(EOMONTH($B62,1))))&gt;=$B62)*(DATE(YEAR($B62),MONTH($B62)+1,MIN(BS$6,DAY(EOMONTH($B62,1))))&lt;$C62)))</f>
        <v>0</v>
      </c>
      <c r="BT62" s="48" t="n">
        <f aca="false">IF(OR(N(BT$5)=0,BT$6=""),0,BT$5*((DATE(YEAR($B62),MONTH($B62),MIN(BT$6,DAY(EOMONTH($B62,0))))&gt;=$B62)*(DATE(YEAR($B62),MONTH($B62),MIN(BT$6,DAY(EOMONTH($B62,0))))&lt;$C62)+(DATE(YEAR($B62),MONTH($B62)+1,MIN(BT$6,DAY(EOMONTH($B62,1))))&gt;=$B62)*(DATE(YEAR($B62),MONTH($B62)+1,MIN(BT$6,DAY(EOMONTH($B62,1))))&lt;$C62)))</f>
        <v>0</v>
      </c>
      <c r="BU62" s="48" t="n">
        <f aca="false">IF(OR(N(BU$5)=0,BU$6=""),0,BU$5*((DATE(YEAR($B62),MONTH($B62),MIN(BU$6,DAY(EOMONTH($B62,0))))&gt;=$B62)*(DATE(YEAR($B62),MONTH($B62),MIN(BU$6,DAY(EOMONTH($B62,0))))&lt;$C62)+(DATE(YEAR($B62),MONTH($B62)+1,MIN(BU$6,DAY(EOMONTH($B62,1))))&gt;=$B62)*(DATE(YEAR($B62),MONTH($B62)+1,MIN(BU$6,DAY(EOMONTH($B62,1))))&lt;$C62)))</f>
        <v>0</v>
      </c>
      <c r="BV62" s="48" t="n">
        <f aca="false">IF(OR(N(BV$5)=0,BV$6=""),0,BV$5*((DATE(YEAR($B62),MONTH($B62),MIN(BV$6,DAY(EOMONTH($B62,0))))&gt;=$B62)*(DATE(YEAR($B62),MONTH($B62),MIN(BV$6,DAY(EOMONTH($B62,0))))&lt;$C62)+(DATE(YEAR($B62),MONTH($B62)+1,MIN(BV$6,DAY(EOMONTH($B62,1))))&gt;=$B62)*(DATE(YEAR($B62),MONTH($B62)+1,MIN(BV$6,DAY(EOMONTH($B62,1))))&lt;$C62)))</f>
        <v>0</v>
      </c>
      <c r="BW62" s="48" t="n">
        <f aca="false">IF(OR(N(BW$5)=0,BW$6=""),0,BW$5*((DATE(YEAR($B62),MONTH($B62),MIN(BW$6,DAY(EOMONTH($B62,0))))&gt;=$B62)*(DATE(YEAR($B62),MONTH($B62),MIN(BW$6,DAY(EOMONTH($B62,0))))&lt;$C62)+(DATE(YEAR($B62),MONTH($B62)+1,MIN(BW$6,DAY(EOMONTH($B62,1))))&gt;=$B62)*(DATE(YEAR($B62),MONTH($B62)+1,MIN(BW$6,DAY(EOMONTH($B62,1))))&lt;$C62)))</f>
        <v>0</v>
      </c>
      <c r="BX62" s="48" t="n">
        <f aca="false">MIN(Z62,(FT61*(1+FT$5/Setup!$C$36)+IF($V62=1,N($F62),0)))</f>
        <v>0</v>
      </c>
      <c r="BY62" s="48" t="n">
        <f aca="false">MIN(AA62,(FU61*(1+FU$5/Setup!$C$36)+IF($V62=2,N($F62),0)))</f>
        <v>0</v>
      </c>
      <c r="BZ62" s="48" t="n">
        <f aca="false">MIN(AB62,(FV61*(1+FV$5/Setup!$C$36)+IF($V62=3,N($F62),0)))</f>
        <v>0</v>
      </c>
      <c r="CA62" s="48" t="n">
        <f aca="false">MIN(AC62,(FW61*(1+FW$5/Setup!$C$36)+IF($V62=4,N($F62),0)))</f>
        <v>0</v>
      </c>
      <c r="CB62" s="48" t="n">
        <f aca="false">MIN(AD62,(FX61*(1+FX$5/Setup!$C$36)+IF($V62=5,N($F62),0)))</f>
        <v>0</v>
      </c>
      <c r="CC62" s="48" t="n">
        <f aca="false">MIN(AE62,(FY61*(1+FY$5/Setup!$C$36)+IF($V62=6,N($F62),0)))</f>
        <v>0</v>
      </c>
      <c r="CD62" s="48" t="n">
        <f aca="false">MIN(AF62,(FZ61*(1+FZ$5/Setup!$C$36)+IF($V62=7,N($F62),0)))</f>
        <v>0</v>
      </c>
      <c r="CE62" s="48" t="n">
        <f aca="false">MIN(AG62,(GA61*(1+GA$5/Setup!$C$36)+IF($V62=8,N($F62),0)))</f>
        <v>0</v>
      </c>
      <c r="CF62" s="48" t="n">
        <f aca="false">MIN(AH62,(GB61*(1+GB$5/Setup!$C$36)+IF($V62=9,N($F62),0)))</f>
        <v>0</v>
      </c>
      <c r="CG62" s="48" t="n">
        <f aca="false">MIN(AI62,(GC61*(1+GC$5/Setup!$C$36)+IF($V62=10,N($F62),0)))</f>
        <v>0</v>
      </c>
      <c r="CH62" s="48" t="n">
        <f aca="false">MIN(AJ62,(GD61*(1+GD$5/Setup!$C$36)+IF($V62=11,N($F62),0)))</f>
        <v>0</v>
      </c>
      <c r="CI62" s="48" t="n">
        <f aca="false">MIN(AK62,(GE61*(1+GE$5/Setup!$C$36)+IF($V62=12,N($F62),0)))</f>
        <v>0</v>
      </c>
      <c r="CJ62" s="48" t="n">
        <f aca="false">MIN(AL62,(GF61*(1+GF$5/Setup!$C$36)+IF($V62=13,N($F62),0)))</f>
        <v>0</v>
      </c>
      <c r="CK62" s="48" t="n">
        <f aca="false">MIN(AM62,(GG61*(1+GG$5/Setup!$C$36)+IF($V62=14,N($F62),0)))</f>
        <v>0</v>
      </c>
      <c r="CL62" s="48" t="n">
        <f aca="false">MIN(AN62,(GH61*(1+GH$5/Setup!$C$36)+IF($V62=15,N($F62),0)))</f>
        <v>0</v>
      </c>
      <c r="CM62" s="48" t="n">
        <f aca="false">MIN(AO62,(GI61*(1+GI$5/Setup!$C$36)+IF($V62=16,N($F62),0)))</f>
        <v>0</v>
      </c>
      <c r="CN62" s="48" t="n">
        <f aca="false">MIN(AP62,(GJ61*(1+GJ$5/Setup!$C$36)+IF($V62=17,N($F62),0)))</f>
        <v>0</v>
      </c>
      <c r="CO62" s="48" t="n">
        <f aca="false">MIN(AQ62,(GK61*(1+GK$5/Setup!$C$36)+IF($V62=18,N($F62),0)))</f>
        <v>0</v>
      </c>
      <c r="CP62" s="48" t="n">
        <f aca="false">MIN(AR62,(GL61*(1+GL$5/Setup!$C$36)+IF($V62=19,N($F62),0)))</f>
        <v>0</v>
      </c>
      <c r="CQ62" s="48" t="n">
        <f aca="false">MIN(AS62,(GM61*(1+GM$5/Setup!$C$36)+IF($V62=20,N($F62),0)))</f>
        <v>0</v>
      </c>
      <c r="CR62" s="48" t="n">
        <f aca="false">MIN(AT62,(GN61*(1+GN$5/Setup!$C$36)+IF($V62=21,N($F62),0)))</f>
        <v>0</v>
      </c>
      <c r="CS62" s="48" t="n">
        <f aca="false">MIN(AU62,(GO61*(1+GO$5/Setup!$C$36)+IF($V62=22,N($F62),0)))</f>
        <v>0</v>
      </c>
      <c r="CT62" s="48" t="n">
        <f aca="false">MIN(AV62,(GP61*(1+GP$5/Setup!$C$36)+IF($V62=23,N($F62),0)))</f>
        <v>0</v>
      </c>
      <c r="CU62" s="48" t="n">
        <f aca="false">MIN(AW62,(GQ61*(1+GQ$5/Setup!$C$36)+IF($V62=24,N($F62),0)))</f>
        <v>0</v>
      </c>
      <c r="CV62" s="48" t="n">
        <f aca="false">MIN(AX62,(GR61*(1+GR$5/Setup!$C$36)+IF($V62=25,N($F62),0)))</f>
        <v>0</v>
      </c>
      <c r="CW62" s="48" t="n">
        <f aca="false">MIN(AY62,(GS61*(1+GS$5/Setup!$C$36)+IF($V62=26,N($F62),0)))</f>
        <v>0</v>
      </c>
      <c r="CX62" s="48" t="n">
        <f aca="false">MIN(AZ62,(GT61*(1+GT$5/Setup!$C$36)+IF($V62=27,N($F62),0)))</f>
        <v>0</v>
      </c>
      <c r="CY62" s="48" t="n">
        <f aca="false">MIN(BA62,(GU61*(1+GU$5/Setup!$C$36)+IF($V62=28,N($F62),0)))</f>
        <v>0</v>
      </c>
      <c r="CZ62" s="48" t="n">
        <f aca="false">MIN(BB62,(GV61*(1+GV$5/Setup!$C$36)+IF($V62=29,N($F62),0)))</f>
        <v>0</v>
      </c>
      <c r="DA62" s="48" t="n">
        <f aca="false">MIN(BC62,(GW61*(1+GW$5/Setup!$C$36)+IF($V62=30,N($F62),0)))</f>
        <v>0</v>
      </c>
      <c r="DB62" s="48" t="n">
        <f aca="false">MIN(BD62,(GX61*(1+GX$5/Setup!$C$36)+IF($V62=31,N($F62),0)))</f>
        <v>0</v>
      </c>
      <c r="DC62" s="48" t="n">
        <f aca="false">MIN(BE62,(GY61*(1+GY$5/Setup!$C$36)+IF($V62=32,N($F62),0)))</f>
        <v>0</v>
      </c>
      <c r="DD62" s="48" t="n">
        <f aca="false">MIN(BF62,(GZ61*(1+GZ$5/Setup!$C$36)+IF($V62=33,N($F62),0)))</f>
        <v>0</v>
      </c>
      <c r="DE62" s="48" t="n">
        <f aca="false">MIN(BG62,(HA61*(1+HA$5/Setup!$C$36)+IF($V62=34,N($F62),0)))</f>
        <v>0</v>
      </c>
      <c r="DF62" s="48" t="n">
        <f aca="false">MIN(BH62,(HB61*(1+HB$5/Setup!$C$36)+IF($V62=35,N($F62),0)))</f>
        <v>0</v>
      </c>
      <c r="DG62" s="48" t="n">
        <f aca="false">MIN(BI62,(HC61*(1+HC$5/Setup!$C$36)+IF($V62=36,N($F62),0)))</f>
        <v>0</v>
      </c>
      <c r="DH62" s="48" t="n">
        <f aca="false">MIN(BJ62,(HD61*(1+HD$5/Setup!$C$36)+IF($V62=37,N($F62),0)))</f>
        <v>0</v>
      </c>
      <c r="DI62" s="48" t="n">
        <f aca="false">MIN(BK62,(HE61*(1+HE$5/Setup!$C$36)+IF($V62=38,N($F62),0)))</f>
        <v>0</v>
      </c>
      <c r="DJ62" s="48" t="n">
        <f aca="false">MIN(BL62,(HF61*(1+HF$5/Setup!$C$36)+IF($V62=39,N($F62),0)))</f>
        <v>0</v>
      </c>
      <c r="DK62" s="48" t="n">
        <f aca="false">MIN(BM62,(HG61*(1+HG$5/Setup!$C$36)+IF($V62=40,N($F62),0)))</f>
        <v>0</v>
      </c>
      <c r="DL62" s="48" t="n">
        <f aca="false">MIN(BN62,(HH61*(1+HH$5/Setup!$C$36)+IF($V62=41,N($F62),0)))</f>
        <v>0</v>
      </c>
      <c r="DM62" s="48" t="n">
        <f aca="false">MIN(BO62,(HI61*(1+HI$5/Setup!$C$36)+IF($V62=42,N($F62),0)))</f>
        <v>0</v>
      </c>
      <c r="DN62" s="48" t="n">
        <f aca="false">MIN(BP62,(HJ61*(1+HJ$5/Setup!$C$36)+IF($V62=43,N($F62),0)))</f>
        <v>0</v>
      </c>
      <c r="DO62" s="48" t="n">
        <f aca="false">MIN(BQ62,(HK61*(1+HK$5/Setup!$C$36)+IF($V62=44,N($F62),0)))</f>
        <v>0</v>
      </c>
      <c r="DP62" s="48" t="n">
        <f aca="false">MIN(BR62,(HL61*(1+HL$5/Setup!$C$36)+IF($V62=45,N($F62),0)))</f>
        <v>0</v>
      </c>
      <c r="DQ62" s="48" t="n">
        <f aca="false">MIN(BS62,(HM61*(1+HM$5/Setup!$C$36)+IF($V62=46,N($F62),0)))</f>
        <v>0</v>
      </c>
      <c r="DR62" s="48" t="n">
        <f aca="false">MIN(BT62,(HN61*(1+HN$5/Setup!$C$36)+IF($V62=47,N($F62),0)))</f>
        <v>0</v>
      </c>
      <c r="DS62" s="48" t="n">
        <f aca="false">MIN(BU62,(HO61*(1+HO$5/Setup!$C$36)+IF($V62=48,N($F62),0)))</f>
        <v>0</v>
      </c>
      <c r="DT62" s="48" t="n">
        <f aca="false">MIN(BV62,(HP61*(1+HP$5/Setup!$C$36)+IF($V62=49,N($F62),0)))</f>
        <v>0</v>
      </c>
      <c r="DU62" s="48" t="n">
        <f aca="false">MIN(BW62,(HQ61*(1+HQ$5/Setup!$C$36)+IF($V62=50,N($F62),0)))</f>
        <v>0</v>
      </c>
      <c r="DV62" s="48" t="n">
        <f aca="false">MIN(MAX((FT61*(1+FT$5/Setup!$C$36)+IF($V62=1,N($F62),0))-BX62,0),MAX($P62-0,0))</f>
        <v>0</v>
      </c>
      <c r="DW62" s="48" t="n">
        <f aca="false">MIN(MAX((FU61*(1+FU$5/Setup!$C$36)+IF($V62=2,N($F62),0))-BY62,0),MAX($P62-SUM(DV62:DV62),0))</f>
        <v>0</v>
      </c>
      <c r="DX62" s="48" t="n">
        <f aca="false">MIN(MAX((FV61*(1+FV$5/Setup!$C$36)+IF($V62=3,N($F62),0))-BZ62,0),MAX($P62-SUM(DV62:DW62),0))</f>
        <v>0</v>
      </c>
      <c r="DY62" s="48" t="n">
        <f aca="false">MIN(MAX((FW61*(1+FW$5/Setup!$C$36)+IF($V62=4,N($F62),0))-CA62,0),MAX($P62-SUM(DV62:DX62),0))</f>
        <v>0</v>
      </c>
      <c r="DZ62" s="48" t="n">
        <f aca="false">MIN(MAX((FX61*(1+FX$5/Setup!$C$36)+IF($V62=5,N($F62),0))-CB62,0),MAX($P62-SUM(DV62:DY62),0))</f>
        <v>0</v>
      </c>
      <c r="EA62" s="48" t="n">
        <f aca="false">MIN(MAX((FY61*(1+FY$5/Setup!$C$36)+IF($V62=6,N($F62),0))-CC62,0),MAX($P62-SUM(DV62:DZ62),0))</f>
        <v>0</v>
      </c>
      <c r="EB62" s="48" t="n">
        <f aca="false">MIN(MAX((FZ61*(1+FZ$5/Setup!$C$36)+IF($V62=7,N($F62),0))-CD62,0),MAX($P62-SUM(DV62:EA62),0))</f>
        <v>0</v>
      </c>
      <c r="EC62" s="48" t="n">
        <f aca="false">MIN(MAX((GA61*(1+GA$5/Setup!$C$36)+IF($V62=8,N($F62),0))-CE62,0),MAX($P62-SUM(DV62:EB62),0))</f>
        <v>0</v>
      </c>
      <c r="ED62" s="48" t="n">
        <f aca="false">MIN(MAX((GB61*(1+GB$5/Setup!$C$36)+IF($V62=9,N($F62),0))-CF62,0),MAX($P62-SUM(DV62:EC62),0))</f>
        <v>0</v>
      </c>
      <c r="EE62" s="48" t="n">
        <f aca="false">MIN(MAX((GC61*(1+GC$5/Setup!$C$36)+IF($V62=10,N($F62),0))-CG62,0),MAX($P62-SUM(DV62:ED62),0))</f>
        <v>0</v>
      </c>
      <c r="EF62" s="48" t="n">
        <f aca="false">MIN(MAX((GD61*(1+GD$5/Setup!$C$36)+IF($V62=11,N($F62),0))-CH62,0),MAX($P62-SUM(DV62:EE62),0))</f>
        <v>0</v>
      </c>
      <c r="EG62" s="48" t="n">
        <f aca="false">MIN(MAX((GE61*(1+GE$5/Setup!$C$36)+IF($V62=12,N($F62),0))-CI62,0),MAX($P62-SUM(DV62:EF62),0))</f>
        <v>0</v>
      </c>
      <c r="EH62" s="48" t="n">
        <f aca="false">MIN(MAX((GF61*(1+GF$5/Setup!$C$36)+IF($V62=13,N($F62),0))-CJ62,0),MAX($P62-SUM(DV62:EG62),0))</f>
        <v>0</v>
      </c>
      <c r="EI62" s="48" t="n">
        <f aca="false">MIN(MAX((GG61*(1+GG$5/Setup!$C$36)+IF($V62=14,N($F62),0))-CK62,0),MAX($P62-SUM(DV62:EH62),0))</f>
        <v>0</v>
      </c>
      <c r="EJ62" s="48" t="n">
        <f aca="false">MIN(MAX((GH61*(1+GH$5/Setup!$C$36)+IF($V62=15,N($F62),0))-CL62,0),MAX($P62-SUM(DV62:EI62),0))</f>
        <v>0</v>
      </c>
      <c r="EK62" s="48" t="n">
        <f aca="false">MIN(MAX((GI61*(1+GI$5/Setup!$C$36)+IF($V62=16,N($F62),0))-CM62,0),MAX($P62-SUM(DV62:EJ62),0))</f>
        <v>0</v>
      </c>
      <c r="EL62" s="48" t="n">
        <f aca="false">MIN(MAX((GJ61*(1+GJ$5/Setup!$C$36)+IF($V62=17,N($F62),0))-CN62,0),MAX($P62-SUM(DV62:EK62),0))</f>
        <v>0</v>
      </c>
      <c r="EM62" s="48" t="n">
        <f aca="false">MIN(MAX((GK61*(1+GK$5/Setup!$C$36)+IF($V62=18,N($F62),0))-CO62,0),MAX($P62-SUM(DV62:EL62),0))</f>
        <v>0</v>
      </c>
      <c r="EN62" s="48" t="n">
        <f aca="false">MIN(MAX((GL61*(1+GL$5/Setup!$C$36)+IF($V62=19,N($F62),0))-CP62,0),MAX($P62-SUM(DV62:EM62),0))</f>
        <v>0</v>
      </c>
      <c r="EO62" s="48" t="n">
        <f aca="false">MIN(MAX((GM61*(1+GM$5/Setup!$C$36)+IF($V62=20,N($F62),0))-CQ62,0),MAX($P62-SUM(DV62:EN62),0))</f>
        <v>0</v>
      </c>
      <c r="EP62" s="48" t="n">
        <f aca="false">MIN(MAX((GN61*(1+GN$5/Setup!$C$36)+IF($V62=21,N($F62),0))-CR62,0),MAX($P62-SUM(DV62:EO62),0))</f>
        <v>0</v>
      </c>
      <c r="EQ62" s="48" t="n">
        <f aca="false">MIN(MAX((GO61*(1+GO$5/Setup!$C$36)+IF($V62=22,N($F62),0))-CS62,0),MAX($P62-SUM(DV62:EP62),0))</f>
        <v>0</v>
      </c>
      <c r="ER62" s="48" t="n">
        <f aca="false">MIN(MAX((GP61*(1+GP$5/Setup!$C$36)+IF($V62=23,N($F62),0))-CT62,0),MAX($P62-SUM(DV62:EQ62),0))</f>
        <v>0</v>
      </c>
      <c r="ES62" s="48" t="n">
        <f aca="false">MIN(MAX((GQ61*(1+GQ$5/Setup!$C$36)+IF($V62=24,N($F62),0))-CU62,0),MAX($P62-SUM(DV62:ER62),0))</f>
        <v>0</v>
      </c>
      <c r="ET62" s="48" t="n">
        <f aca="false">MIN(MAX((GR61*(1+GR$5/Setup!$C$36)+IF($V62=25,N($F62),0))-CV62,0),MAX($P62-SUM(DV62:ES62),0))</f>
        <v>0</v>
      </c>
      <c r="EU62" s="48" t="n">
        <f aca="false">MIN(MAX((GS61*(1+GS$5/Setup!$C$36)+IF($V62=26,N($F62),0))-CW62,0),MAX($P62-SUM(DV62:ET62),0))</f>
        <v>0</v>
      </c>
      <c r="EV62" s="48" t="n">
        <f aca="false">MIN(MAX((GT61*(1+GT$5/Setup!$C$36)+IF($V62=27,N($F62),0))-CX62,0),MAX($P62-SUM(DV62:EU62),0))</f>
        <v>0</v>
      </c>
      <c r="EW62" s="48" t="n">
        <f aca="false">MIN(MAX((GU61*(1+GU$5/Setup!$C$36)+IF($V62=28,N($F62),0))-CY62,0),MAX($P62-SUM(DV62:EV62),0))</f>
        <v>0</v>
      </c>
      <c r="EX62" s="48" t="n">
        <f aca="false">MIN(MAX((GV61*(1+GV$5/Setup!$C$36)+IF($V62=29,N($F62),0))-CZ62,0),MAX($P62-SUM(DV62:EW62),0))</f>
        <v>0</v>
      </c>
      <c r="EY62" s="48" t="n">
        <f aca="false">MIN(MAX((GW61*(1+GW$5/Setup!$C$36)+IF($V62=30,N($F62),0))-DA62,0),MAX($P62-SUM(DV62:EX62),0))</f>
        <v>0</v>
      </c>
      <c r="EZ62" s="48" t="n">
        <f aca="false">MIN(MAX((GX61*(1+GX$5/Setup!$C$36)+IF($V62=31,N($F62),0))-DB62,0),MAX($P62-SUM(DV62:EY62),0))</f>
        <v>0</v>
      </c>
      <c r="FA62" s="48" t="n">
        <f aca="false">MIN(MAX((GY61*(1+GY$5/Setup!$C$36)+IF($V62=32,N($F62),0))-DC62,0),MAX($P62-SUM(DV62:EZ62),0))</f>
        <v>0</v>
      </c>
      <c r="FB62" s="48" t="n">
        <f aca="false">MIN(MAX((GZ61*(1+GZ$5/Setup!$C$36)+IF($V62=33,N($F62),0))-DD62,0),MAX($P62-SUM(DV62:FA62),0))</f>
        <v>0</v>
      </c>
      <c r="FC62" s="48" t="n">
        <f aca="false">MIN(MAX((HA61*(1+HA$5/Setup!$C$36)+IF($V62=34,N($F62),0))-DE62,0),MAX($P62-SUM(DV62:FB62),0))</f>
        <v>0</v>
      </c>
      <c r="FD62" s="48" t="n">
        <f aca="false">MIN(MAX((HB61*(1+HB$5/Setup!$C$36)+IF($V62=35,N($F62),0))-DF62,0),MAX($P62-SUM(DV62:FC62),0))</f>
        <v>0</v>
      </c>
      <c r="FE62" s="48" t="n">
        <f aca="false">MIN(MAX((HC61*(1+HC$5/Setup!$C$36)+IF($V62=36,N($F62),0))-DG62,0),MAX($P62-SUM(DV62:FD62),0))</f>
        <v>0</v>
      </c>
      <c r="FF62" s="48" t="n">
        <f aca="false">MIN(MAX((HD61*(1+HD$5/Setup!$C$36)+IF($V62=37,N($F62),0))-DH62,0),MAX($P62-SUM(DV62:FE62),0))</f>
        <v>0</v>
      </c>
      <c r="FG62" s="48" t="n">
        <f aca="false">MIN(MAX((HE61*(1+HE$5/Setup!$C$36)+IF($V62=38,N($F62),0))-DI62,0),MAX($P62-SUM(DV62:FF62),0))</f>
        <v>0</v>
      </c>
      <c r="FH62" s="48" t="n">
        <f aca="false">MIN(MAX((HF61*(1+HF$5/Setup!$C$36)+IF($V62=39,N($F62),0))-DJ62,0),MAX($P62-SUM(DV62:FG62),0))</f>
        <v>0</v>
      </c>
      <c r="FI62" s="48" t="n">
        <f aca="false">MIN(MAX((HG61*(1+HG$5/Setup!$C$36)+IF($V62=40,N($F62),0))-DK62,0),MAX($P62-SUM(DV62:FH62),0))</f>
        <v>0</v>
      </c>
      <c r="FJ62" s="48" t="n">
        <f aca="false">MIN(MAX((HH61*(1+HH$5/Setup!$C$36)+IF($V62=41,N($F62),0))-DL62,0),MAX($P62-SUM(DV62:FI62),0))</f>
        <v>0</v>
      </c>
      <c r="FK62" s="48" t="n">
        <f aca="false">MIN(MAX((HI61*(1+HI$5/Setup!$C$36)+IF($V62=42,N($F62),0))-DM62,0),MAX($P62-SUM(DV62:FJ62),0))</f>
        <v>0</v>
      </c>
      <c r="FL62" s="48" t="n">
        <f aca="false">MIN(MAX((HJ61*(1+HJ$5/Setup!$C$36)+IF($V62=43,N($F62),0))-DN62,0),MAX($P62-SUM(DV62:FK62),0))</f>
        <v>0</v>
      </c>
      <c r="FM62" s="48" t="n">
        <f aca="false">MIN(MAX((HK61*(1+HK$5/Setup!$C$36)+IF($V62=44,N($F62),0))-DO62,0),MAX($P62-SUM(DV62:FL62),0))</f>
        <v>0</v>
      </c>
      <c r="FN62" s="48" t="n">
        <f aca="false">MIN(MAX((HL61*(1+HL$5/Setup!$C$36)+IF($V62=45,N($F62),0))-DP62,0),MAX($P62-SUM(DV62:FM62),0))</f>
        <v>0</v>
      </c>
      <c r="FO62" s="48" t="n">
        <f aca="false">MIN(MAX((HM61*(1+HM$5/Setup!$C$36)+IF($V62=46,N($F62),0))-DQ62,0),MAX($P62-SUM(DV62:FN62),0))</f>
        <v>0</v>
      </c>
      <c r="FP62" s="48" t="n">
        <f aca="false">MIN(MAX((HN61*(1+HN$5/Setup!$C$36)+IF($V62=47,N($F62),0))-DR62,0),MAX($P62-SUM(DV62:FO62),0))</f>
        <v>0</v>
      </c>
      <c r="FQ62" s="48" t="n">
        <f aca="false">MIN(MAX((HO61*(1+HO$5/Setup!$C$36)+IF($V62=48,N($F62),0))-DS62,0),MAX($P62-SUM(DV62:FP62),0))</f>
        <v>0</v>
      </c>
      <c r="FR62" s="48" t="n">
        <f aca="false">MIN(MAX((HP61*(1+HP$5/Setup!$C$36)+IF($V62=49,N($F62),0))-DT62,0),MAX($P62-SUM(DV62:FQ62),0))</f>
        <v>0</v>
      </c>
      <c r="FS62" s="48" t="n">
        <f aca="false">MIN(MAX((HQ61*(1+HQ$5/Setup!$C$36)+IF($V62=50,N($F62),0))-DU62,0),MAX($P62-SUM(DV62:FR62),0))</f>
        <v>0</v>
      </c>
      <c r="FT62" s="48" t="n">
        <f aca="false">IF((FT61*(1+FT$5/Setup!$C$36)+IF($V62=1,N($F62),0))-BX62-DV62&lt;0.005,0,(FT61*(1+FT$5/Setup!$C$36)+IF($V62=1,N($F62),0))-BX62-DV62)</f>
        <v>0</v>
      </c>
      <c r="FU62" s="48" t="n">
        <f aca="false">IF((FU61*(1+FU$5/Setup!$C$36)+IF($V62=2,N($F62),0))-BY62-DW62&lt;0.005,0,(FU61*(1+FU$5/Setup!$C$36)+IF($V62=2,N($F62),0))-BY62-DW62)</f>
        <v>0</v>
      </c>
      <c r="FV62" s="48" t="n">
        <f aca="false">IF((FV61*(1+FV$5/Setup!$C$36)+IF($V62=3,N($F62),0))-BZ62-DX62&lt;0.005,0,(FV61*(1+FV$5/Setup!$C$36)+IF($V62=3,N($F62),0))-BZ62-DX62)</f>
        <v>0</v>
      </c>
      <c r="FW62" s="48" t="n">
        <f aca="false">IF((FW61*(1+FW$5/Setup!$C$36)+IF($V62=4,N($F62),0))-CA62-DY62&lt;0.005,0,(FW61*(1+FW$5/Setup!$C$36)+IF($V62=4,N($F62),0))-CA62-DY62)</f>
        <v>0</v>
      </c>
      <c r="FX62" s="48" t="n">
        <f aca="false">IF((FX61*(1+FX$5/Setup!$C$36)+IF($V62=5,N($F62),0))-CB62-DZ62&lt;0.005,0,(FX61*(1+FX$5/Setup!$C$36)+IF($V62=5,N($F62),0))-CB62-DZ62)</f>
        <v>0</v>
      </c>
      <c r="FY62" s="48" t="n">
        <f aca="false">IF((FY61*(1+FY$5/Setup!$C$36)+IF($V62=6,N($F62),0))-CC62-EA62&lt;0.005,0,(FY61*(1+FY$5/Setup!$C$36)+IF($V62=6,N($F62),0))-CC62-EA62)</f>
        <v>0</v>
      </c>
      <c r="FZ62" s="48" t="n">
        <f aca="false">IF((FZ61*(1+FZ$5/Setup!$C$36)+IF($V62=7,N($F62),0))-CD62-EB62&lt;0.005,0,(FZ61*(1+FZ$5/Setup!$C$36)+IF($V62=7,N($F62),0))-CD62-EB62)</f>
        <v>0</v>
      </c>
      <c r="GA62" s="48" t="n">
        <f aca="false">IF((GA61*(1+GA$5/Setup!$C$36)+IF($V62=8,N($F62),0))-CE62-EC62&lt;0.005,0,(GA61*(1+GA$5/Setup!$C$36)+IF($V62=8,N($F62),0))-CE62-EC62)</f>
        <v>0</v>
      </c>
      <c r="GB62" s="48" t="n">
        <f aca="false">IF((GB61*(1+GB$5/Setup!$C$36)+IF($V62=9,N($F62),0))-CF62-ED62&lt;0.005,0,(GB61*(1+GB$5/Setup!$C$36)+IF($V62=9,N($F62),0))-CF62-ED62)</f>
        <v>0</v>
      </c>
      <c r="GC62" s="48" t="n">
        <f aca="false">IF((GC61*(1+GC$5/Setup!$C$36)+IF($V62=10,N($F62),0))-CG62-EE62&lt;0.005,0,(GC61*(1+GC$5/Setup!$C$36)+IF($V62=10,N($F62),0))-CG62-EE62)</f>
        <v>0</v>
      </c>
      <c r="GD62" s="48" t="n">
        <f aca="false">IF((GD61*(1+GD$5/Setup!$C$36)+IF($V62=11,N($F62),0))-CH62-EF62&lt;0.005,0,(GD61*(1+GD$5/Setup!$C$36)+IF($V62=11,N($F62),0))-CH62-EF62)</f>
        <v>0</v>
      </c>
      <c r="GE62" s="48" t="n">
        <f aca="false">IF((GE61*(1+GE$5/Setup!$C$36)+IF($V62=12,N($F62),0))-CI62-EG62&lt;0.005,0,(GE61*(1+GE$5/Setup!$C$36)+IF($V62=12,N($F62),0))-CI62-EG62)</f>
        <v>0</v>
      </c>
      <c r="GF62" s="48" t="n">
        <f aca="false">IF((GF61*(1+GF$5/Setup!$C$36)+IF($V62=13,N($F62),0))-CJ62-EH62&lt;0.005,0,(GF61*(1+GF$5/Setup!$C$36)+IF($V62=13,N($F62),0))-CJ62-EH62)</f>
        <v>0</v>
      </c>
      <c r="GG62" s="48" t="n">
        <f aca="false">IF((GG61*(1+GG$5/Setup!$C$36)+IF($V62=14,N($F62),0))-CK62-EI62&lt;0.005,0,(GG61*(1+GG$5/Setup!$C$36)+IF($V62=14,N($F62),0))-CK62-EI62)</f>
        <v>0</v>
      </c>
      <c r="GH62" s="48" t="n">
        <f aca="false">IF((GH61*(1+GH$5/Setup!$C$36)+IF($V62=15,N($F62),0))-CL62-EJ62&lt;0.005,0,(GH61*(1+GH$5/Setup!$C$36)+IF($V62=15,N($F62),0))-CL62-EJ62)</f>
        <v>0</v>
      </c>
      <c r="GI62" s="48" t="n">
        <f aca="false">IF((GI61*(1+GI$5/Setup!$C$36)+IF($V62=16,N($F62),0))-CM62-EK62&lt;0.005,0,(GI61*(1+GI$5/Setup!$C$36)+IF($V62=16,N($F62),0))-CM62-EK62)</f>
        <v>0</v>
      </c>
      <c r="GJ62" s="48" t="n">
        <f aca="false">IF((GJ61*(1+GJ$5/Setup!$C$36)+IF($V62=17,N($F62),0))-CN62-EL62&lt;0.005,0,(GJ61*(1+GJ$5/Setup!$C$36)+IF($V62=17,N($F62),0))-CN62-EL62)</f>
        <v>0</v>
      </c>
      <c r="GK62" s="48" t="n">
        <f aca="false">IF((GK61*(1+GK$5/Setup!$C$36)+IF($V62=18,N($F62),0))-CO62-EM62&lt;0.005,0,(GK61*(1+GK$5/Setup!$C$36)+IF($V62=18,N($F62),0))-CO62-EM62)</f>
        <v>0</v>
      </c>
      <c r="GL62" s="48" t="n">
        <f aca="false">IF((GL61*(1+GL$5/Setup!$C$36)+IF($V62=19,N($F62),0))-CP62-EN62&lt;0.005,0,(GL61*(1+GL$5/Setup!$C$36)+IF($V62=19,N($F62),0))-CP62-EN62)</f>
        <v>0</v>
      </c>
      <c r="GM62" s="48" t="n">
        <f aca="false">IF((GM61*(1+GM$5/Setup!$C$36)+IF($V62=20,N($F62),0))-CQ62-EO62&lt;0.005,0,(GM61*(1+GM$5/Setup!$C$36)+IF($V62=20,N($F62),0))-CQ62-EO62)</f>
        <v>0</v>
      </c>
      <c r="GN62" s="48" t="n">
        <f aca="false">IF((GN61*(1+GN$5/Setup!$C$36)+IF($V62=21,N($F62),0))-CR62-EP62&lt;0.005,0,(GN61*(1+GN$5/Setup!$C$36)+IF($V62=21,N($F62),0))-CR62-EP62)</f>
        <v>0</v>
      </c>
      <c r="GO62" s="48" t="n">
        <f aca="false">IF((GO61*(1+GO$5/Setup!$C$36)+IF($V62=22,N($F62),0))-CS62-EQ62&lt;0.005,0,(GO61*(1+GO$5/Setup!$C$36)+IF($V62=22,N($F62),0))-CS62-EQ62)</f>
        <v>0</v>
      </c>
      <c r="GP62" s="48" t="n">
        <f aca="false">IF((GP61*(1+GP$5/Setup!$C$36)+IF($V62=23,N($F62),0))-CT62-ER62&lt;0.005,0,(GP61*(1+GP$5/Setup!$C$36)+IF($V62=23,N($F62),0))-CT62-ER62)</f>
        <v>0</v>
      </c>
      <c r="GQ62" s="48" t="n">
        <f aca="false">IF((GQ61*(1+GQ$5/Setup!$C$36)+IF($V62=24,N($F62),0))-CU62-ES62&lt;0.005,0,(GQ61*(1+GQ$5/Setup!$C$36)+IF($V62=24,N($F62),0))-CU62-ES62)</f>
        <v>0</v>
      </c>
      <c r="GR62" s="48" t="n">
        <f aca="false">IF((GR61*(1+GR$5/Setup!$C$36)+IF($V62=25,N($F62),0))-CV62-ET62&lt;0.005,0,(GR61*(1+GR$5/Setup!$C$36)+IF($V62=25,N($F62),0))-CV62-ET62)</f>
        <v>0</v>
      </c>
      <c r="GS62" s="48" t="n">
        <f aca="false">IF((GS61*(1+GS$5/Setup!$C$36)+IF($V62=26,N($F62),0))-CW62-EU62&lt;0.005,0,(GS61*(1+GS$5/Setup!$C$36)+IF($V62=26,N($F62),0))-CW62-EU62)</f>
        <v>0</v>
      </c>
      <c r="GT62" s="48" t="n">
        <f aca="false">IF((GT61*(1+GT$5/Setup!$C$36)+IF($V62=27,N($F62),0))-CX62-EV62&lt;0.005,0,(GT61*(1+GT$5/Setup!$C$36)+IF($V62=27,N($F62),0))-CX62-EV62)</f>
        <v>0</v>
      </c>
      <c r="GU62" s="48" t="n">
        <f aca="false">IF((GU61*(1+GU$5/Setup!$C$36)+IF($V62=28,N($F62),0))-CY62-EW62&lt;0.005,0,(GU61*(1+GU$5/Setup!$C$36)+IF($V62=28,N($F62),0))-CY62-EW62)</f>
        <v>0</v>
      </c>
      <c r="GV62" s="48" t="n">
        <f aca="false">IF((GV61*(1+GV$5/Setup!$C$36)+IF($V62=29,N($F62),0))-CZ62-EX62&lt;0.005,0,(GV61*(1+GV$5/Setup!$C$36)+IF($V62=29,N($F62),0))-CZ62-EX62)</f>
        <v>0</v>
      </c>
      <c r="GW62" s="48" t="n">
        <f aca="false">IF((GW61*(1+GW$5/Setup!$C$36)+IF($V62=30,N($F62),0))-DA62-EY62&lt;0.005,0,(GW61*(1+GW$5/Setup!$C$36)+IF($V62=30,N($F62),0))-DA62-EY62)</f>
        <v>0</v>
      </c>
      <c r="GX62" s="48" t="n">
        <f aca="false">IF((GX61*(1+GX$5/Setup!$C$36)+IF($V62=31,N($F62),0))-DB62-EZ62&lt;0.005,0,(GX61*(1+GX$5/Setup!$C$36)+IF($V62=31,N($F62),0))-DB62-EZ62)</f>
        <v>0</v>
      </c>
      <c r="GY62" s="48" t="n">
        <f aca="false">IF((GY61*(1+GY$5/Setup!$C$36)+IF($V62=32,N($F62),0))-DC62-FA62&lt;0.005,0,(GY61*(1+GY$5/Setup!$C$36)+IF($V62=32,N($F62),0))-DC62-FA62)</f>
        <v>0</v>
      </c>
      <c r="GZ62" s="48" t="n">
        <f aca="false">IF((GZ61*(1+GZ$5/Setup!$C$36)+IF($V62=33,N($F62),0))-DD62-FB62&lt;0.005,0,(GZ61*(1+GZ$5/Setup!$C$36)+IF($V62=33,N($F62),0))-DD62-FB62)</f>
        <v>0</v>
      </c>
      <c r="HA62" s="48" t="n">
        <f aca="false">IF((HA61*(1+HA$5/Setup!$C$36)+IF($V62=34,N($F62),0))-DE62-FC62&lt;0.005,0,(HA61*(1+HA$5/Setup!$C$36)+IF($V62=34,N($F62),0))-DE62-FC62)</f>
        <v>0</v>
      </c>
      <c r="HB62" s="48" t="n">
        <f aca="false">IF((HB61*(1+HB$5/Setup!$C$36)+IF($V62=35,N($F62),0))-DF62-FD62&lt;0.005,0,(HB61*(1+HB$5/Setup!$C$36)+IF($V62=35,N($F62),0))-DF62-FD62)</f>
        <v>0</v>
      </c>
      <c r="HC62" s="48" t="n">
        <f aca="false">IF((HC61*(1+HC$5/Setup!$C$36)+IF($V62=36,N($F62),0))-DG62-FE62&lt;0.005,0,(HC61*(1+HC$5/Setup!$C$36)+IF($V62=36,N($F62),0))-DG62-FE62)</f>
        <v>0</v>
      </c>
      <c r="HD62" s="48" t="n">
        <f aca="false">IF((HD61*(1+HD$5/Setup!$C$36)+IF($V62=37,N($F62),0))-DH62-FF62&lt;0.005,0,(HD61*(1+HD$5/Setup!$C$36)+IF($V62=37,N($F62),0))-DH62-FF62)</f>
        <v>0</v>
      </c>
      <c r="HE62" s="48" t="n">
        <f aca="false">IF((HE61*(1+HE$5/Setup!$C$36)+IF($V62=38,N($F62),0))-DI62-FG62&lt;0.005,0,(HE61*(1+HE$5/Setup!$C$36)+IF($V62=38,N($F62),0))-DI62-FG62)</f>
        <v>0</v>
      </c>
      <c r="HF62" s="48" t="n">
        <f aca="false">IF((HF61*(1+HF$5/Setup!$C$36)+IF($V62=39,N($F62),0))-DJ62-FH62&lt;0.005,0,(HF61*(1+HF$5/Setup!$C$36)+IF($V62=39,N($F62),0))-DJ62-FH62)</f>
        <v>0</v>
      </c>
      <c r="HG62" s="48" t="n">
        <f aca="false">IF((HG61*(1+HG$5/Setup!$C$36)+IF($V62=40,N($F62),0))-DK62-FI62&lt;0.005,0,(HG61*(1+HG$5/Setup!$C$36)+IF($V62=40,N($F62),0))-DK62-FI62)</f>
        <v>0</v>
      </c>
      <c r="HH62" s="48" t="n">
        <f aca="false">IF((HH61*(1+HH$5/Setup!$C$36)+IF($V62=41,N($F62),0))-DL62-FJ62&lt;0.005,0,(HH61*(1+HH$5/Setup!$C$36)+IF($V62=41,N($F62),0))-DL62-FJ62)</f>
        <v>0</v>
      </c>
      <c r="HI62" s="48" t="n">
        <f aca="false">IF((HI61*(1+HI$5/Setup!$C$36)+IF($V62=42,N($F62),0))-DM62-FK62&lt;0.005,0,(HI61*(1+HI$5/Setup!$C$36)+IF($V62=42,N($F62),0))-DM62-FK62)</f>
        <v>0</v>
      </c>
      <c r="HJ62" s="48" t="n">
        <f aca="false">IF((HJ61*(1+HJ$5/Setup!$C$36)+IF($V62=43,N($F62),0))-DN62-FL62&lt;0.005,0,(HJ61*(1+HJ$5/Setup!$C$36)+IF($V62=43,N($F62),0))-DN62-FL62)</f>
        <v>0</v>
      </c>
      <c r="HK62" s="48" t="n">
        <f aca="false">IF((HK61*(1+HK$5/Setup!$C$36)+IF($V62=44,N($F62),0))-DO62-FM62&lt;0.005,0,(HK61*(1+HK$5/Setup!$C$36)+IF($V62=44,N($F62),0))-DO62-FM62)</f>
        <v>0</v>
      </c>
      <c r="HL62" s="48" t="n">
        <f aca="false">IF((HL61*(1+HL$5/Setup!$C$36)+IF($V62=45,N($F62),0))-DP62-FN62&lt;0.005,0,(HL61*(1+HL$5/Setup!$C$36)+IF($V62=45,N($F62),0))-DP62-FN62)</f>
        <v>0</v>
      </c>
      <c r="HM62" s="48" t="n">
        <f aca="false">IF((HM61*(1+HM$5/Setup!$C$36)+IF($V62=46,N($F62),0))-DQ62-FO62&lt;0.005,0,(HM61*(1+HM$5/Setup!$C$36)+IF($V62=46,N($F62),0))-DQ62-FO62)</f>
        <v>0</v>
      </c>
      <c r="HN62" s="48" t="n">
        <f aca="false">IF((HN61*(1+HN$5/Setup!$C$36)+IF($V62=47,N($F62),0))-DR62-FP62&lt;0.005,0,(HN61*(1+HN$5/Setup!$C$36)+IF($V62=47,N($F62),0))-DR62-FP62)</f>
        <v>0</v>
      </c>
      <c r="HO62" s="48" t="n">
        <f aca="false">IF((HO61*(1+HO$5/Setup!$C$36)+IF($V62=48,N($F62),0))-DS62-FQ62&lt;0.005,0,(HO61*(1+HO$5/Setup!$C$36)+IF($V62=48,N($F62),0))-DS62-FQ62)</f>
        <v>0</v>
      </c>
      <c r="HP62" s="48" t="n">
        <f aca="false">IF((HP61*(1+HP$5/Setup!$C$36)+IF($V62=49,N($F62),0))-DT62-FR62&lt;0.005,0,(HP61*(1+HP$5/Setup!$C$36)+IF($V62=49,N($F62),0))-DT62-FR62)</f>
        <v>0</v>
      </c>
      <c r="HQ62" s="48" t="n">
        <f aca="false">IF((HQ61*(1+HQ$5/Setup!$C$36)+IF($V62=50,N($F62),0))-DU62-FS62&lt;0.005,0,(HQ61*(1+HQ$5/Setup!$C$36)+IF($V62=50,N($F62),0))-DU62-FS62)</f>
        <v>0</v>
      </c>
    </row>
    <row r="63" customFormat="false" ht="15" hidden="false" customHeight="false" outlineLevel="0" collapsed="false">
      <c r="A63" s="44" t="n">
        <v>55</v>
      </c>
      <c r="B63" s="45" t="n">
        <f aca="false">IF(Setup!$C$7="Every month",EDATE(Setup!$C$8,($A63-1)),IF(Setup!$C$7="Twice a month",DATE(YEAR(Setup!$C$8),MONTH(Setup!$C$8)+INT((($A63-1)+Setup!$C$41)/2),MIN(IF(MOD(($A63-1)+Setup!$C$41,2)=0,Setup!$C$39,Setup!$C$40),DAY(EOMONTH(DATE(YEAR(Setup!$C$8),MONTH(Setup!$C$8)+INT((($A63-1)+Setup!$C$41)/2),1),0)))),Setup!$C$8+($A63-1)*IF(Setup!$C$7="Every week",7,14)))</f>
        <v>47081</v>
      </c>
      <c r="C63" s="45" t="n">
        <f aca="false">IF(Setup!$C$7="Every month",EDATE(Setup!$C$8,$A63),IF(Setup!$C$7="Twice a month",DATE(YEAR(Setup!$C$8),MONTH(Setup!$C$8)+INT(($A63+Setup!$C$41)/2),MIN(IF(MOD($A63+Setup!$C$41,2)=0,Setup!$C$39,Setup!$C$40),DAY(EOMONTH(DATE(YEAR(Setup!$C$8),MONTH(Setup!$C$8)+INT(($A63+Setup!$C$41)/2),1),0)))),Setup!$C$8+$A63*IF(Setup!$C$7="Every week",7,14)))</f>
        <v>47095</v>
      </c>
      <c r="D63" s="46"/>
      <c r="E63" s="47"/>
      <c r="F63" s="47"/>
      <c r="G63" s="47"/>
      <c r="H63" s="47"/>
      <c r="I63" s="48" t="n">
        <f aca="false">N(Setup!$C$11)+N(E63)</f>
        <v>100</v>
      </c>
      <c r="J63" s="48" t="n">
        <f aca="false">MIN(Setup!$C$37,MAX(I63,0))</f>
        <v>9.23076923076923</v>
      </c>
      <c r="K63" s="48" t="n">
        <f aca="false">MIN(MAX(N(Setup!$C$14)-L62,0),MAX(I63-J63,0))</f>
        <v>0</v>
      </c>
      <c r="L63" s="48" t="n">
        <f aca="false">L62+K63-N(G63)</f>
        <v>500</v>
      </c>
      <c r="M63" s="48" t="n">
        <f aca="false">M62+J63-N(H63)</f>
        <v>507.692307692308</v>
      </c>
      <c r="N63" s="48" t="n">
        <f aca="false">SUM(BX63:DU63)</f>
        <v>0</v>
      </c>
      <c r="O63" s="48" t="n">
        <f aca="false">SUM(Z63:BW63)-N63</f>
        <v>0</v>
      </c>
      <c r="P63" s="48" t="n">
        <f aca="false">MAX(I63-J63-K63,0)+O63</f>
        <v>90.7692307692308</v>
      </c>
      <c r="Q63" s="48" t="n">
        <f aca="false">SUM(DV63:FS63)</f>
        <v>0</v>
      </c>
      <c r="R63" s="49" t="n">
        <f aca="false">N63+J63+K63+Q63</f>
        <v>9.23076923076923</v>
      </c>
      <c r="S63" s="48" t="n">
        <f aca="false">T63-T62-N(F63)+N63+Q63</f>
        <v>0</v>
      </c>
      <c r="T63" s="49" t="n">
        <f aca="false">SUM(FT63:HQ63)</f>
        <v>0</v>
      </c>
      <c r="U63" s="44" t="str">
        <f aca="false">IF(T62&lt;0.005,"",INDEX(Helpers!$C$2:$C$51,IF(_xlfn.MINIFS($DV$6:$FS$6,DV63:FS63,"&gt;0.005")=0,V63,_xlfn.MINIFS($DV$6:$FS$6,DV63:FS63,"&gt;0.005"))))</f>
        <v/>
      </c>
      <c r="V63" s="44" t="n">
        <f aca="false">IF(_xlfn.MINIFS($FT$6:$HQ$6,FT62:HQ62,"&gt;0.005")=0,1,_xlfn.MINIFS($FT$6:$HQ$6,FT62:HQ62,"&gt;0.005"))</f>
        <v>1</v>
      </c>
      <c r="W63" s="44" t="n">
        <f aca="false">IF(AND(D63&lt;&gt;"Paid",T62&gt;0.005),1,0)</f>
        <v>0</v>
      </c>
      <c r="X63" s="48" t="n">
        <f aca="false">SUMPRODUCT(((Helpers!$G$2:$G$51*(1+(Helpers!$D$2:$D$51+0.000000001)/12)^(($B63-Setup!$C$8)/(365.25/12))-Helpers!$E$2:$E$51*((1+(Helpers!$D$2:$D$51+0.000000001)/12)^(($B63-Setup!$C$8)/(365.25/12))-1)/((Helpers!$D$2:$D$51+0.000000001)/12))&gt;0)*(Helpers!$G$2:$G$51*(1+(Helpers!$D$2:$D$51+0.000000001)/12)^(($B63-Setup!$C$8)/(365.25/12))-Helpers!$E$2:$E$51*((1+(Helpers!$D$2:$D$51+0.000000001)/12)^(($B63-Setup!$C$8)/(365.25/12))-1)/((Helpers!$D$2:$D$51+0.000000001)/12)))</f>
        <v>567.23874279868</v>
      </c>
      <c r="Y63" s="48"/>
      <c r="Z63" s="48" t="n">
        <f aca="false">IF(OR(N(Z$5)=0,Z$6=""),0,Z$5*((DATE(YEAR($B63),MONTH($B63),MIN(Z$6,DAY(EOMONTH($B63,0))))&gt;=$B63)*(DATE(YEAR($B63),MONTH($B63),MIN(Z$6,DAY(EOMONTH($B63,0))))&lt;$C63)+(DATE(YEAR($B63),MONTH($B63)+1,MIN(Z$6,DAY(EOMONTH($B63,1))))&gt;=$B63)*(DATE(YEAR($B63),MONTH($B63)+1,MIN(Z$6,DAY(EOMONTH($B63,1))))&lt;$C63)))</f>
        <v>0</v>
      </c>
      <c r="AA63" s="48" t="n">
        <f aca="false">IF(OR(N(AA$5)=0,AA$6=""),0,AA$5*((DATE(YEAR($B63),MONTH($B63),MIN(AA$6,DAY(EOMONTH($B63,0))))&gt;=$B63)*(DATE(YEAR($B63),MONTH($B63),MIN(AA$6,DAY(EOMONTH($B63,0))))&lt;$C63)+(DATE(YEAR($B63),MONTH($B63)+1,MIN(AA$6,DAY(EOMONTH($B63,1))))&gt;=$B63)*(DATE(YEAR($B63),MONTH($B63)+1,MIN(AA$6,DAY(EOMONTH($B63,1))))&lt;$C63)))</f>
        <v>0</v>
      </c>
      <c r="AB63" s="48" t="n">
        <f aca="false">IF(OR(N(AB$5)=0,AB$6=""),0,AB$5*((DATE(YEAR($B63),MONTH($B63),MIN(AB$6,DAY(EOMONTH($B63,0))))&gt;=$B63)*(DATE(YEAR($B63),MONTH($B63),MIN(AB$6,DAY(EOMONTH($B63,0))))&lt;$C63)+(DATE(YEAR($B63),MONTH($B63)+1,MIN(AB$6,DAY(EOMONTH($B63,1))))&gt;=$B63)*(DATE(YEAR($B63),MONTH($B63)+1,MIN(AB$6,DAY(EOMONTH($B63,1))))&lt;$C63)))</f>
        <v>0</v>
      </c>
      <c r="AC63" s="48" t="n">
        <f aca="false">IF(OR(N(AC$5)=0,AC$6=""),0,AC$5*((DATE(YEAR($B63),MONTH($B63),MIN(AC$6,DAY(EOMONTH($B63,0))))&gt;=$B63)*(DATE(YEAR($B63),MONTH($B63),MIN(AC$6,DAY(EOMONTH($B63,0))))&lt;$C63)+(DATE(YEAR($B63),MONTH($B63)+1,MIN(AC$6,DAY(EOMONTH($B63,1))))&gt;=$B63)*(DATE(YEAR($B63),MONTH($B63)+1,MIN(AC$6,DAY(EOMONTH($B63,1))))&lt;$C63)))</f>
        <v>0</v>
      </c>
      <c r="AD63" s="48" t="n">
        <f aca="false">IF(OR(N(AD$5)=0,AD$6=""),0,AD$5*((DATE(YEAR($B63),MONTH($B63),MIN(AD$6,DAY(EOMONTH($B63,0))))&gt;=$B63)*(DATE(YEAR($B63),MONTH($B63),MIN(AD$6,DAY(EOMONTH($B63,0))))&lt;$C63)+(DATE(YEAR($B63),MONTH($B63)+1,MIN(AD$6,DAY(EOMONTH($B63,1))))&gt;=$B63)*(DATE(YEAR($B63),MONTH($B63)+1,MIN(AD$6,DAY(EOMONTH($B63,1))))&lt;$C63)))</f>
        <v>0</v>
      </c>
      <c r="AE63" s="48" t="n">
        <f aca="false">IF(OR(N(AE$5)=0,AE$6=""),0,AE$5*((DATE(YEAR($B63),MONTH($B63),MIN(AE$6,DAY(EOMONTH($B63,0))))&gt;=$B63)*(DATE(YEAR($B63),MONTH($B63),MIN(AE$6,DAY(EOMONTH($B63,0))))&lt;$C63)+(DATE(YEAR($B63),MONTH($B63)+1,MIN(AE$6,DAY(EOMONTH($B63,1))))&gt;=$B63)*(DATE(YEAR($B63),MONTH($B63)+1,MIN(AE$6,DAY(EOMONTH($B63,1))))&lt;$C63)))</f>
        <v>0</v>
      </c>
      <c r="AF63" s="48" t="n">
        <f aca="false">IF(OR(N(AF$5)=0,AF$6=""),0,AF$5*((DATE(YEAR($B63),MONTH($B63),MIN(AF$6,DAY(EOMONTH($B63,0))))&gt;=$B63)*(DATE(YEAR($B63),MONTH($B63),MIN(AF$6,DAY(EOMONTH($B63,0))))&lt;$C63)+(DATE(YEAR($B63),MONTH($B63)+1,MIN(AF$6,DAY(EOMONTH($B63,1))))&gt;=$B63)*(DATE(YEAR($B63),MONTH($B63)+1,MIN(AF$6,DAY(EOMONTH($B63,1))))&lt;$C63)))</f>
        <v>0</v>
      </c>
      <c r="AG63" s="48" t="n">
        <f aca="false">IF(OR(N(AG$5)=0,AG$6=""),0,AG$5*((DATE(YEAR($B63),MONTH($B63),MIN(AG$6,DAY(EOMONTH($B63,0))))&gt;=$B63)*(DATE(YEAR($B63),MONTH($B63),MIN(AG$6,DAY(EOMONTH($B63,0))))&lt;$C63)+(DATE(YEAR($B63),MONTH($B63)+1,MIN(AG$6,DAY(EOMONTH($B63,1))))&gt;=$B63)*(DATE(YEAR($B63),MONTH($B63)+1,MIN(AG$6,DAY(EOMONTH($B63,1))))&lt;$C63)))</f>
        <v>0</v>
      </c>
      <c r="AH63" s="48" t="n">
        <f aca="false">IF(OR(N(AH$5)=0,AH$6=""),0,AH$5*((DATE(YEAR($B63),MONTH($B63),MIN(AH$6,DAY(EOMONTH($B63,0))))&gt;=$B63)*(DATE(YEAR($B63),MONTH($B63),MIN(AH$6,DAY(EOMONTH($B63,0))))&lt;$C63)+(DATE(YEAR($B63),MONTH($B63)+1,MIN(AH$6,DAY(EOMONTH($B63,1))))&gt;=$B63)*(DATE(YEAR($B63),MONTH($B63)+1,MIN(AH$6,DAY(EOMONTH($B63,1))))&lt;$C63)))</f>
        <v>0</v>
      </c>
      <c r="AI63" s="48" t="n">
        <f aca="false">IF(OR(N(AI$5)=0,AI$6=""),0,AI$5*((DATE(YEAR($B63),MONTH($B63),MIN(AI$6,DAY(EOMONTH($B63,0))))&gt;=$B63)*(DATE(YEAR($B63),MONTH($B63),MIN(AI$6,DAY(EOMONTH($B63,0))))&lt;$C63)+(DATE(YEAR($B63),MONTH($B63)+1,MIN(AI$6,DAY(EOMONTH($B63,1))))&gt;=$B63)*(DATE(YEAR($B63),MONTH($B63)+1,MIN(AI$6,DAY(EOMONTH($B63,1))))&lt;$C63)))</f>
        <v>0</v>
      </c>
      <c r="AJ63" s="48" t="n">
        <f aca="false">IF(OR(N(AJ$5)=0,AJ$6=""),0,AJ$5*((DATE(YEAR($B63),MONTH($B63),MIN(AJ$6,DAY(EOMONTH($B63,0))))&gt;=$B63)*(DATE(YEAR($B63),MONTH($B63),MIN(AJ$6,DAY(EOMONTH($B63,0))))&lt;$C63)+(DATE(YEAR($B63),MONTH($B63)+1,MIN(AJ$6,DAY(EOMONTH($B63,1))))&gt;=$B63)*(DATE(YEAR($B63),MONTH($B63)+1,MIN(AJ$6,DAY(EOMONTH($B63,1))))&lt;$C63)))</f>
        <v>0</v>
      </c>
      <c r="AK63" s="48" t="n">
        <f aca="false">IF(OR(N(AK$5)=0,AK$6=""),0,AK$5*((DATE(YEAR($B63),MONTH($B63),MIN(AK$6,DAY(EOMONTH($B63,0))))&gt;=$B63)*(DATE(YEAR($B63),MONTH($B63),MIN(AK$6,DAY(EOMONTH($B63,0))))&lt;$C63)+(DATE(YEAR($B63),MONTH($B63)+1,MIN(AK$6,DAY(EOMONTH($B63,1))))&gt;=$B63)*(DATE(YEAR($B63),MONTH($B63)+1,MIN(AK$6,DAY(EOMONTH($B63,1))))&lt;$C63)))</f>
        <v>0</v>
      </c>
      <c r="AL63" s="48" t="n">
        <f aca="false">IF(OR(N(AL$5)=0,AL$6=""),0,AL$5*((DATE(YEAR($B63),MONTH($B63),MIN(AL$6,DAY(EOMONTH($B63,0))))&gt;=$B63)*(DATE(YEAR($B63),MONTH($B63),MIN(AL$6,DAY(EOMONTH($B63,0))))&lt;$C63)+(DATE(YEAR($B63),MONTH($B63)+1,MIN(AL$6,DAY(EOMONTH($B63,1))))&gt;=$B63)*(DATE(YEAR($B63),MONTH($B63)+1,MIN(AL$6,DAY(EOMONTH($B63,1))))&lt;$C63)))</f>
        <v>0</v>
      </c>
      <c r="AM63" s="48" t="n">
        <f aca="false">IF(OR(N(AM$5)=0,AM$6=""),0,AM$5*((DATE(YEAR($B63),MONTH($B63),MIN(AM$6,DAY(EOMONTH($B63,0))))&gt;=$B63)*(DATE(YEAR($B63),MONTH($B63),MIN(AM$6,DAY(EOMONTH($B63,0))))&lt;$C63)+(DATE(YEAR($B63),MONTH($B63)+1,MIN(AM$6,DAY(EOMONTH($B63,1))))&gt;=$B63)*(DATE(YEAR($B63),MONTH($B63)+1,MIN(AM$6,DAY(EOMONTH($B63,1))))&lt;$C63)))</f>
        <v>0</v>
      </c>
      <c r="AN63" s="48" t="n">
        <f aca="false">IF(OR(N(AN$5)=0,AN$6=""),0,AN$5*((DATE(YEAR($B63),MONTH($B63),MIN(AN$6,DAY(EOMONTH($B63,0))))&gt;=$B63)*(DATE(YEAR($B63),MONTH($B63),MIN(AN$6,DAY(EOMONTH($B63,0))))&lt;$C63)+(DATE(YEAR($B63),MONTH($B63)+1,MIN(AN$6,DAY(EOMONTH($B63,1))))&gt;=$B63)*(DATE(YEAR($B63),MONTH($B63)+1,MIN(AN$6,DAY(EOMONTH($B63,1))))&lt;$C63)))</f>
        <v>0</v>
      </c>
      <c r="AO63" s="48" t="n">
        <f aca="false">IF(OR(N(AO$5)=0,AO$6=""),0,AO$5*((DATE(YEAR($B63),MONTH($B63),MIN(AO$6,DAY(EOMONTH($B63,0))))&gt;=$B63)*(DATE(YEAR($B63),MONTH($B63),MIN(AO$6,DAY(EOMONTH($B63,0))))&lt;$C63)+(DATE(YEAR($B63),MONTH($B63)+1,MIN(AO$6,DAY(EOMONTH($B63,1))))&gt;=$B63)*(DATE(YEAR($B63),MONTH($B63)+1,MIN(AO$6,DAY(EOMONTH($B63,1))))&lt;$C63)))</f>
        <v>0</v>
      </c>
      <c r="AP63" s="48" t="n">
        <f aca="false">IF(OR(N(AP$5)=0,AP$6=""),0,AP$5*((DATE(YEAR($B63),MONTH($B63),MIN(AP$6,DAY(EOMONTH($B63,0))))&gt;=$B63)*(DATE(YEAR($B63),MONTH($B63),MIN(AP$6,DAY(EOMONTH($B63,0))))&lt;$C63)+(DATE(YEAR($B63),MONTH($B63)+1,MIN(AP$6,DAY(EOMONTH($B63,1))))&gt;=$B63)*(DATE(YEAR($B63),MONTH($B63)+1,MIN(AP$6,DAY(EOMONTH($B63,1))))&lt;$C63)))</f>
        <v>0</v>
      </c>
      <c r="AQ63" s="48" t="n">
        <f aca="false">IF(OR(N(AQ$5)=0,AQ$6=""),0,AQ$5*((DATE(YEAR($B63),MONTH($B63),MIN(AQ$6,DAY(EOMONTH($B63,0))))&gt;=$B63)*(DATE(YEAR($B63),MONTH($B63),MIN(AQ$6,DAY(EOMONTH($B63,0))))&lt;$C63)+(DATE(YEAR($B63),MONTH($B63)+1,MIN(AQ$6,DAY(EOMONTH($B63,1))))&gt;=$B63)*(DATE(YEAR($B63),MONTH($B63)+1,MIN(AQ$6,DAY(EOMONTH($B63,1))))&lt;$C63)))</f>
        <v>0</v>
      </c>
      <c r="AR63" s="48" t="n">
        <f aca="false">IF(OR(N(AR$5)=0,AR$6=""),0,AR$5*((DATE(YEAR($B63),MONTH($B63),MIN(AR$6,DAY(EOMONTH($B63,0))))&gt;=$B63)*(DATE(YEAR($B63),MONTH($B63),MIN(AR$6,DAY(EOMONTH($B63,0))))&lt;$C63)+(DATE(YEAR($B63),MONTH($B63)+1,MIN(AR$6,DAY(EOMONTH($B63,1))))&gt;=$B63)*(DATE(YEAR($B63),MONTH($B63)+1,MIN(AR$6,DAY(EOMONTH($B63,1))))&lt;$C63)))</f>
        <v>0</v>
      </c>
      <c r="AS63" s="48" t="n">
        <f aca="false">IF(OR(N(AS$5)=0,AS$6=""),0,AS$5*((DATE(YEAR($B63),MONTH($B63),MIN(AS$6,DAY(EOMONTH($B63,0))))&gt;=$B63)*(DATE(YEAR($B63),MONTH($B63),MIN(AS$6,DAY(EOMONTH($B63,0))))&lt;$C63)+(DATE(YEAR($B63),MONTH($B63)+1,MIN(AS$6,DAY(EOMONTH($B63,1))))&gt;=$B63)*(DATE(YEAR($B63),MONTH($B63)+1,MIN(AS$6,DAY(EOMONTH($B63,1))))&lt;$C63)))</f>
        <v>0</v>
      </c>
      <c r="AT63" s="48" t="n">
        <f aca="false">IF(OR(N(AT$5)=0,AT$6=""),0,AT$5*((DATE(YEAR($B63),MONTH($B63),MIN(AT$6,DAY(EOMONTH($B63,0))))&gt;=$B63)*(DATE(YEAR($B63),MONTH($B63),MIN(AT$6,DAY(EOMONTH($B63,0))))&lt;$C63)+(DATE(YEAR($B63),MONTH($B63)+1,MIN(AT$6,DAY(EOMONTH($B63,1))))&gt;=$B63)*(DATE(YEAR($B63),MONTH($B63)+1,MIN(AT$6,DAY(EOMONTH($B63,1))))&lt;$C63)))</f>
        <v>0</v>
      </c>
      <c r="AU63" s="48" t="n">
        <f aca="false">IF(OR(N(AU$5)=0,AU$6=""),0,AU$5*((DATE(YEAR($B63),MONTH($B63),MIN(AU$6,DAY(EOMONTH($B63,0))))&gt;=$B63)*(DATE(YEAR($B63),MONTH($B63),MIN(AU$6,DAY(EOMONTH($B63,0))))&lt;$C63)+(DATE(YEAR($B63),MONTH($B63)+1,MIN(AU$6,DAY(EOMONTH($B63,1))))&gt;=$B63)*(DATE(YEAR($B63),MONTH($B63)+1,MIN(AU$6,DAY(EOMONTH($B63,1))))&lt;$C63)))</f>
        <v>0</v>
      </c>
      <c r="AV63" s="48" t="n">
        <f aca="false">IF(OR(N(AV$5)=0,AV$6=""),0,AV$5*((DATE(YEAR($B63),MONTH($B63),MIN(AV$6,DAY(EOMONTH($B63,0))))&gt;=$B63)*(DATE(YEAR($B63),MONTH($B63),MIN(AV$6,DAY(EOMONTH($B63,0))))&lt;$C63)+(DATE(YEAR($B63),MONTH($B63)+1,MIN(AV$6,DAY(EOMONTH($B63,1))))&gt;=$B63)*(DATE(YEAR($B63),MONTH($B63)+1,MIN(AV$6,DAY(EOMONTH($B63,1))))&lt;$C63)))</f>
        <v>0</v>
      </c>
      <c r="AW63" s="48" t="n">
        <f aca="false">IF(OR(N(AW$5)=0,AW$6=""),0,AW$5*((DATE(YEAR($B63),MONTH($B63),MIN(AW$6,DAY(EOMONTH($B63,0))))&gt;=$B63)*(DATE(YEAR($B63),MONTH($B63),MIN(AW$6,DAY(EOMONTH($B63,0))))&lt;$C63)+(DATE(YEAR($B63),MONTH($B63)+1,MIN(AW$6,DAY(EOMONTH($B63,1))))&gt;=$B63)*(DATE(YEAR($B63),MONTH($B63)+1,MIN(AW$6,DAY(EOMONTH($B63,1))))&lt;$C63)))</f>
        <v>0</v>
      </c>
      <c r="AX63" s="48" t="n">
        <f aca="false">IF(OR(N(AX$5)=0,AX$6=""),0,AX$5*((DATE(YEAR($B63),MONTH($B63),MIN(AX$6,DAY(EOMONTH($B63,0))))&gt;=$B63)*(DATE(YEAR($B63),MONTH($B63),MIN(AX$6,DAY(EOMONTH($B63,0))))&lt;$C63)+(DATE(YEAR($B63),MONTH($B63)+1,MIN(AX$6,DAY(EOMONTH($B63,1))))&gt;=$B63)*(DATE(YEAR($B63),MONTH($B63)+1,MIN(AX$6,DAY(EOMONTH($B63,1))))&lt;$C63)))</f>
        <v>0</v>
      </c>
      <c r="AY63" s="48" t="n">
        <f aca="false">IF(OR(N(AY$5)=0,AY$6=""),0,AY$5*((DATE(YEAR($B63),MONTH($B63),MIN(AY$6,DAY(EOMONTH($B63,0))))&gt;=$B63)*(DATE(YEAR($B63),MONTH($B63),MIN(AY$6,DAY(EOMONTH($B63,0))))&lt;$C63)+(DATE(YEAR($B63),MONTH($B63)+1,MIN(AY$6,DAY(EOMONTH($B63,1))))&gt;=$B63)*(DATE(YEAR($B63),MONTH($B63)+1,MIN(AY$6,DAY(EOMONTH($B63,1))))&lt;$C63)))</f>
        <v>0</v>
      </c>
      <c r="AZ63" s="48" t="n">
        <f aca="false">IF(OR(N(AZ$5)=0,AZ$6=""),0,AZ$5*((DATE(YEAR($B63),MONTH($B63),MIN(AZ$6,DAY(EOMONTH($B63,0))))&gt;=$B63)*(DATE(YEAR($B63),MONTH($B63),MIN(AZ$6,DAY(EOMONTH($B63,0))))&lt;$C63)+(DATE(YEAR($B63),MONTH($B63)+1,MIN(AZ$6,DAY(EOMONTH($B63,1))))&gt;=$B63)*(DATE(YEAR($B63),MONTH($B63)+1,MIN(AZ$6,DAY(EOMONTH($B63,1))))&lt;$C63)))</f>
        <v>0</v>
      </c>
      <c r="BA63" s="48" t="n">
        <f aca="false">IF(OR(N(BA$5)=0,BA$6=""),0,BA$5*((DATE(YEAR($B63),MONTH($B63),MIN(BA$6,DAY(EOMONTH($B63,0))))&gt;=$B63)*(DATE(YEAR($B63),MONTH($B63),MIN(BA$6,DAY(EOMONTH($B63,0))))&lt;$C63)+(DATE(YEAR($B63),MONTH($B63)+1,MIN(BA$6,DAY(EOMONTH($B63,1))))&gt;=$B63)*(DATE(YEAR($B63),MONTH($B63)+1,MIN(BA$6,DAY(EOMONTH($B63,1))))&lt;$C63)))</f>
        <v>0</v>
      </c>
      <c r="BB63" s="48" t="n">
        <f aca="false">IF(OR(N(BB$5)=0,BB$6=""),0,BB$5*((DATE(YEAR($B63),MONTH($B63),MIN(BB$6,DAY(EOMONTH($B63,0))))&gt;=$B63)*(DATE(YEAR($B63),MONTH($B63),MIN(BB$6,DAY(EOMONTH($B63,0))))&lt;$C63)+(DATE(YEAR($B63),MONTH($B63)+1,MIN(BB$6,DAY(EOMONTH($B63,1))))&gt;=$B63)*(DATE(YEAR($B63),MONTH($B63)+1,MIN(BB$6,DAY(EOMONTH($B63,1))))&lt;$C63)))</f>
        <v>0</v>
      </c>
      <c r="BC63" s="48" t="n">
        <f aca="false">IF(OR(N(BC$5)=0,BC$6=""),0,BC$5*((DATE(YEAR($B63),MONTH($B63),MIN(BC$6,DAY(EOMONTH($B63,0))))&gt;=$B63)*(DATE(YEAR($B63),MONTH($B63),MIN(BC$6,DAY(EOMONTH($B63,0))))&lt;$C63)+(DATE(YEAR($B63),MONTH($B63)+1,MIN(BC$6,DAY(EOMONTH($B63,1))))&gt;=$B63)*(DATE(YEAR($B63),MONTH($B63)+1,MIN(BC$6,DAY(EOMONTH($B63,1))))&lt;$C63)))</f>
        <v>0</v>
      </c>
      <c r="BD63" s="48" t="n">
        <f aca="false">IF(OR(N(BD$5)=0,BD$6=""),0,BD$5*((DATE(YEAR($B63),MONTH($B63),MIN(BD$6,DAY(EOMONTH($B63,0))))&gt;=$B63)*(DATE(YEAR($B63),MONTH($B63),MIN(BD$6,DAY(EOMONTH($B63,0))))&lt;$C63)+(DATE(YEAR($B63),MONTH($B63)+1,MIN(BD$6,DAY(EOMONTH($B63,1))))&gt;=$B63)*(DATE(YEAR($B63),MONTH($B63)+1,MIN(BD$6,DAY(EOMONTH($B63,1))))&lt;$C63)))</f>
        <v>0</v>
      </c>
      <c r="BE63" s="48" t="n">
        <f aca="false">IF(OR(N(BE$5)=0,BE$6=""),0,BE$5*((DATE(YEAR($B63),MONTH($B63),MIN(BE$6,DAY(EOMONTH($B63,0))))&gt;=$B63)*(DATE(YEAR($B63),MONTH($B63),MIN(BE$6,DAY(EOMONTH($B63,0))))&lt;$C63)+(DATE(YEAR($B63),MONTH($B63)+1,MIN(BE$6,DAY(EOMONTH($B63,1))))&gt;=$B63)*(DATE(YEAR($B63),MONTH($B63)+1,MIN(BE$6,DAY(EOMONTH($B63,1))))&lt;$C63)))</f>
        <v>0</v>
      </c>
      <c r="BF63" s="48" t="n">
        <f aca="false">IF(OR(N(BF$5)=0,BF$6=""),0,BF$5*((DATE(YEAR($B63),MONTH($B63),MIN(BF$6,DAY(EOMONTH($B63,0))))&gt;=$B63)*(DATE(YEAR($B63),MONTH($B63),MIN(BF$6,DAY(EOMONTH($B63,0))))&lt;$C63)+(DATE(YEAR($B63),MONTH($B63)+1,MIN(BF$6,DAY(EOMONTH($B63,1))))&gt;=$B63)*(DATE(YEAR($B63),MONTH($B63)+1,MIN(BF$6,DAY(EOMONTH($B63,1))))&lt;$C63)))</f>
        <v>0</v>
      </c>
      <c r="BG63" s="48" t="n">
        <f aca="false">IF(OR(N(BG$5)=0,BG$6=""),0,BG$5*((DATE(YEAR($B63),MONTH($B63),MIN(BG$6,DAY(EOMONTH($B63,0))))&gt;=$B63)*(DATE(YEAR($B63),MONTH($B63),MIN(BG$6,DAY(EOMONTH($B63,0))))&lt;$C63)+(DATE(YEAR($B63),MONTH($B63)+1,MIN(BG$6,DAY(EOMONTH($B63,1))))&gt;=$B63)*(DATE(YEAR($B63),MONTH($B63)+1,MIN(BG$6,DAY(EOMONTH($B63,1))))&lt;$C63)))</f>
        <v>0</v>
      </c>
      <c r="BH63" s="48" t="n">
        <f aca="false">IF(OR(N(BH$5)=0,BH$6=""),0,BH$5*((DATE(YEAR($B63),MONTH($B63),MIN(BH$6,DAY(EOMONTH($B63,0))))&gt;=$B63)*(DATE(YEAR($B63),MONTH($B63),MIN(BH$6,DAY(EOMONTH($B63,0))))&lt;$C63)+(DATE(YEAR($B63),MONTH($B63)+1,MIN(BH$6,DAY(EOMONTH($B63,1))))&gt;=$B63)*(DATE(YEAR($B63),MONTH($B63)+1,MIN(BH$6,DAY(EOMONTH($B63,1))))&lt;$C63)))</f>
        <v>0</v>
      </c>
      <c r="BI63" s="48" t="n">
        <f aca="false">IF(OR(N(BI$5)=0,BI$6=""),0,BI$5*((DATE(YEAR($B63),MONTH($B63),MIN(BI$6,DAY(EOMONTH($B63,0))))&gt;=$B63)*(DATE(YEAR($B63),MONTH($B63),MIN(BI$6,DAY(EOMONTH($B63,0))))&lt;$C63)+(DATE(YEAR($B63),MONTH($B63)+1,MIN(BI$6,DAY(EOMONTH($B63,1))))&gt;=$B63)*(DATE(YEAR($B63),MONTH($B63)+1,MIN(BI$6,DAY(EOMONTH($B63,1))))&lt;$C63)))</f>
        <v>0</v>
      </c>
      <c r="BJ63" s="48" t="n">
        <f aca="false">IF(OR(N(BJ$5)=0,BJ$6=""),0,BJ$5*((DATE(YEAR($B63),MONTH($B63),MIN(BJ$6,DAY(EOMONTH($B63,0))))&gt;=$B63)*(DATE(YEAR($B63),MONTH($B63),MIN(BJ$6,DAY(EOMONTH($B63,0))))&lt;$C63)+(DATE(YEAR($B63),MONTH($B63)+1,MIN(BJ$6,DAY(EOMONTH($B63,1))))&gt;=$B63)*(DATE(YEAR($B63),MONTH($B63)+1,MIN(BJ$6,DAY(EOMONTH($B63,1))))&lt;$C63)))</f>
        <v>0</v>
      </c>
      <c r="BK63" s="48" t="n">
        <f aca="false">IF(OR(N(BK$5)=0,BK$6=""),0,BK$5*((DATE(YEAR($B63),MONTH($B63),MIN(BK$6,DAY(EOMONTH($B63,0))))&gt;=$B63)*(DATE(YEAR($B63),MONTH($B63),MIN(BK$6,DAY(EOMONTH($B63,0))))&lt;$C63)+(DATE(YEAR($B63),MONTH($B63)+1,MIN(BK$6,DAY(EOMONTH($B63,1))))&gt;=$B63)*(DATE(YEAR($B63),MONTH($B63)+1,MIN(BK$6,DAY(EOMONTH($B63,1))))&lt;$C63)))</f>
        <v>0</v>
      </c>
      <c r="BL63" s="48" t="n">
        <f aca="false">IF(OR(N(BL$5)=0,BL$6=""),0,BL$5*((DATE(YEAR($B63),MONTH($B63),MIN(BL$6,DAY(EOMONTH($B63,0))))&gt;=$B63)*(DATE(YEAR($B63),MONTH($B63),MIN(BL$6,DAY(EOMONTH($B63,0))))&lt;$C63)+(DATE(YEAR($B63),MONTH($B63)+1,MIN(BL$6,DAY(EOMONTH($B63,1))))&gt;=$B63)*(DATE(YEAR($B63),MONTH($B63)+1,MIN(BL$6,DAY(EOMONTH($B63,1))))&lt;$C63)))</f>
        <v>0</v>
      </c>
      <c r="BM63" s="48" t="n">
        <f aca="false">IF(OR(N(BM$5)=0,BM$6=""),0,BM$5*((DATE(YEAR($B63),MONTH($B63),MIN(BM$6,DAY(EOMONTH($B63,0))))&gt;=$B63)*(DATE(YEAR($B63),MONTH($B63),MIN(BM$6,DAY(EOMONTH($B63,0))))&lt;$C63)+(DATE(YEAR($B63),MONTH($B63)+1,MIN(BM$6,DAY(EOMONTH($B63,1))))&gt;=$B63)*(DATE(YEAR($B63),MONTH($B63)+1,MIN(BM$6,DAY(EOMONTH($B63,1))))&lt;$C63)))</f>
        <v>0</v>
      </c>
      <c r="BN63" s="48" t="n">
        <f aca="false">IF(OR(N(BN$5)=0,BN$6=""),0,BN$5*((DATE(YEAR($B63),MONTH($B63),MIN(BN$6,DAY(EOMONTH($B63,0))))&gt;=$B63)*(DATE(YEAR($B63),MONTH($B63),MIN(BN$6,DAY(EOMONTH($B63,0))))&lt;$C63)+(DATE(YEAR($B63),MONTH($B63)+1,MIN(BN$6,DAY(EOMONTH($B63,1))))&gt;=$B63)*(DATE(YEAR($B63),MONTH($B63)+1,MIN(BN$6,DAY(EOMONTH($B63,1))))&lt;$C63)))</f>
        <v>0</v>
      </c>
      <c r="BO63" s="48" t="n">
        <f aca="false">IF(OR(N(BO$5)=0,BO$6=""),0,BO$5*((DATE(YEAR($B63),MONTH($B63),MIN(BO$6,DAY(EOMONTH($B63,0))))&gt;=$B63)*(DATE(YEAR($B63),MONTH($B63),MIN(BO$6,DAY(EOMONTH($B63,0))))&lt;$C63)+(DATE(YEAR($B63),MONTH($B63)+1,MIN(BO$6,DAY(EOMONTH($B63,1))))&gt;=$B63)*(DATE(YEAR($B63),MONTH($B63)+1,MIN(BO$6,DAY(EOMONTH($B63,1))))&lt;$C63)))</f>
        <v>0</v>
      </c>
      <c r="BP63" s="48" t="n">
        <f aca="false">IF(OR(N(BP$5)=0,BP$6=""),0,BP$5*((DATE(YEAR($B63),MONTH($B63),MIN(BP$6,DAY(EOMONTH($B63,0))))&gt;=$B63)*(DATE(YEAR($B63),MONTH($B63),MIN(BP$6,DAY(EOMONTH($B63,0))))&lt;$C63)+(DATE(YEAR($B63),MONTH($B63)+1,MIN(BP$6,DAY(EOMONTH($B63,1))))&gt;=$B63)*(DATE(YEAR($B63),MONTH($B63)+1,MIN(BP$6,DAY(EOMONTH($B63,1))))&lt;$C63)))</f>
        <v>0</v>
      </c>
      <c r="BQ63" s="48" t="n">
        <f aca="false">IF(OR(N(BQ$5)=0,BQ$6=""),0,BQ$5*((DATE(YEAR($B63),MONTH($B63),MIN(BQ$6,DAY(EOMONTH($B63,0))))&gt;=$B63)*(DATE(YEAR($B63),MONTH($B63),MIN(BQ$6,DAY(EOMONTH($B63,0))))&lt;$C63)+(DATE(YEAR($B63),MONTH($B63)+1,MIN(BQ$6,DAY(EOMONTH($B63,1))))&gt;=$B63)*(DATE(YEAR($B63),MONTH($B63)+1,MIN(BQ$6,DAY(EOMONTH($B63,1))))&lt;$C63)))</f>
        <v>0</v>
      </c>
      <c r="BR63" s="48" t="n">
        <f aca="false">IF(OR(N(BR$5)=0,BR$6=""),0,BR$5*((DATE(YEAR($B63),MONTH($B63),MIN(BR$6,DAY(EOMONTH($B63,0))))&gt;=$B63)*(DATE(YEAR($B63),MONTH($B63),MIN(BR$6,DAY(EOMONTH($B63,0))))&lt;$C63)+(DATE(YEAR($B63),MONTH($B63)+1,MIN(BR$6,DAY(EOMONTH($B63,1))))&gt;=$B63)*(DATE(YEAR($B63),MONTH($B63)+1,MIN(BR$6,DAY(EOMONTH($B63,1))))&lt;$C63)))</f>
        <v>0</v>
      </c>
      <c r="BS63" s="48" t="n">
        <f aca="false">IF(OR(N(BS$5)=0,BS$6=""),0,BS$5*((DATE(YEAR($B63),MONTH($B63),MIN(BS$6,DAY(EOMONTH($B63,0))))&gt;=$B63)*(DATE(YEAR($B63),MONTH($B63),MIN(BS$6,DAY(EOMONTH($B63,0))))&lt;$C63)+(DATE(YEAR($B63),MONTH($B63)+1,MIN(BS$6,DAY(EOMONTH($B63,1))))&gt;=$B63)*(DATE(YEAR($B63),MONTH($B63)+1,MIN(BS$6,DAY(EOMONTH($B63,1))))&lt;$C63)))</f>
        <v>0</v>
      </c>
      <c r="BT63" s="48" t="n">
        <f aca="false">IF(OR(N(BT$5)=0,BT$6=""),0,BT$5*((DATE(YEAR($B63),MONTH($B63),MIN(BT$6,DAY(EOMONTH($B63,0))))&gt;=$B63)*(DATE(YEAR($B63),MONTH($B63),MIN(BT$6,DAY(EOMONTH($B63,0))))&lt;$C63)+(DATE(YEAR($B63),MONTH($B63)+1,MIN(BT$6,DAY(EOMONTH($B63,1))))&gt;=$B63)*(DATE(YEAR($B63),MONTH($B63)+1,MIN(BT$6,DAY(EOMONTH($B63,1))))&lt;$C63)))</f>
        <v>0</v>
      </c>
      <c r="BU63" s="48" t="n">
        <f aca="false">IF(OR(N(BU$5)=0,BU$6=""),0,BU$5*((DATE(YEAR($B63),MONTH($B63),MIN(BU$6,DAY(EOMONTH($B63,0))))&gt;=$B63)*(DATE(YEAR($B63),MONTH($B63),MIN(BU$6,DAY(EOMONTH($B63,0))))&lt;$C63)+(DATE(YEAR($B63),MONTH($B63)+1,MIN(BU$6,DAY(EOMONTH($B63,1))))&gt;=$B63)*(DATE(YEAR($B63),MONTH($B63)+1,MIN(BU$6,DAY(EOMONTH($B63,1))))&lt;$C63)))</f>
        <v>0</v>
      </c>
      <c r="BV63" s="48" t="n">
        <f aca="false">IF(OR(N(BV$5)=0,BV$6=""),0,BV$5*((DATE(YEAR($B63),MONTH($B63),MIN(BV$6,DAY(EOMONTH($B63,0))))&gt;=$B63)*(DATE(YEAR($B63),MONTH($B63),MIN(BV$6,DAY(EOMONTH($B63,0))))&lt;$C63)+(DATE(YEAR($B63),MONTH($B63)+1,MIN(BV$6,DAY(EOMONTH($B63,1))))&gt;=$B63)*(DATE(YEAR($B63),MONTH($B63)+1,MIN(BV$6,DAY(EOMONTH($B63,1))))&lt;$C63)))</f>
        <v>0</v>
      </c>
      <c r="BW63" s="48" t="n">
        <f aca="false">IF(OR(N(BW$5)=0,BW$6=""),0,BW$5*((DATE(YEAR($B63),MONTH($B63),MIN(BW$6,DAY(EOMONTH($B63,0))))&gt;=$B63)*(DATE(YEAR($B63),MONTH($B63),MIN(BW$6,DAY(EOMONTH($B63,0))))&lt;$C63)+(DATE(YEAR($B63),MONTH($B63)+1,MIN(BW$6,DAY(EOMONTH($B63,1))))&gt;=$B63)*(DATE(YEAR($B63),MONTH($B63)+1,MIN(BW$6,DAY(EOMONTH($B63,1))))&lt;$C63)))</f>
        <v>0</v>
      </c>
      <c r="BX63" s="48" t="n">
        <f aca="false">MIN(Z63,(FT62*(1+FT$5/Setup!$C$36)+IF($V63=1,N($F63),0)))</f>
        <v>0</v>
      </c>
      <c r="BY63" s="48" t="n">
        <f aca="false">MIN(AA63,(FU62*(1+FU$5/Setup!$C$36)+IF($V63=2,N($F63),0)))</f>
        <v>0</v>
      </c>
      <c r="BZ63" s="48" t="n">
        <f aca="false">MIN(AB63,(FV62*(1+FV$5/Setup!$C$36)+IF($V63=3,N($F63),0)))</f>
        <v>0</v>
      </c>
      <c r="CA63" s="48" t="n">
        <f aca="false">MIN(AC63,(FW62*(1+FW$5/Setup!$C$36)+IF($V63=4,N($F63),0)))</f>
        <v>0</v>
      </c>
      <c r="CB63" s="48" t="n">
        <f aca="false">MIN(AD63,(FX62*(1+FX$5/Setup!$C$36)+IF($V63=5,N($F63),0)))</f>
        <v>0</v>
      </c>
      <c r="CC63" s="48" t="n">
        <f aca="false">MIN(AE63,(FY62*(1+FY$5/Setup!$C$36)+IF($V63=6,N($F63),0)))</f>
        <v>0</v>
      </c>
      <c r="CD63" s="48" t="n">
        <f aca="false">MIN(AF63,(FZ62*(1+FZ$5/Setup!$C$36)+IF($V63=7,N($F63),0)))</f>
        <v>0</v>
      </c>
      <c r="CE63" s="48" t="n">
        <f aca="false">MIN(AG63,(GA62*(1+GA$5/Setup!$C$36)+IF($V63=8,N($F63),0)))</f>
        <v>0</v>
      </c>
      <c r="CF63" s="48" t="n">
        <f aca="false">MIN(AH63,(GB62*(1+GB$5/Setup!$C$36)+IF($V63=9,N($F63),0)))</f>
        <v>0</v>
      </c>
      <c r="CG63" s="48" t="n">
        <f aca="false">MIN(AI63,(GC62*(1+GC$5/Setup!$C$36)+IF($V63=10,N($F63),0)))</f>
        <v>0</v>
      </c>
      <c r="CH63" s="48" t="n">
        <f aca="false">MIN(AJ63,(GD62*(1+GD$5/Setup!$C$36)+IF($V63=11,N($F63),0)))</f>
        <v>0</v>
      </c>
      <c r="CI63" s="48" t="n">
        <f aca="false">MIN(AK63,(GE62*(1+GE$5/Setup!$C$36)+IF($V63=12,N($F63),0)))</f>
        <v>0</v>
      </c>
      <c r="CJ63" s="48" t="n">
        <f aca="false">MIN(AL63,(GF62*(1+GF$5/Setup!$C$36)+IF($V63=13,N($F63),0)))</f>
        <v>0</v>
      </c>
      <c r="CK63" s="48" t="n">
        <f aca="false">MIN(AM63,(GG62*(1+GG$5/Setup!$C$36)+IF($V63=14,N($F63),0)))</f>
        <v>0</v>
      </c>
      <c r="CL63" s="48" t="n">
        <f aca="false">MIN(AN63,(GH62*(1+GH$5/Setup!$C$36)+IF($V63=15,N($F63),0)))</f>
        <v>0</v>
      </c>
      <c r="CM63" s="48" t="n">
        <f aca="false">MIN(AO63,(GI62*(1+GI$5/Setup!$C$36)+IF($V63=16,N($F63),0)))</f>
        <v>0</v>
      </c>
      <c r="CN63" s="48" t="n">
        <f aca="false">MIN(AP63,(GJ62*(1+GJ$5/Setup!$C$36)+IF($V63=17,N($F63),0)))</f>
        <v>0</v>
      </c>
      <c r="CO63" s="48" t="n">
        <f aca="false">MIN(AQ63,(GK62*(1+GK$5/Setup!$C$36)+IF($V63=18,N($F63),0)))</f>
        <v>0</v>
      </c>
      <c r="CP63" s="48" t="n">
        <f aca="false">MIN(AR63,(GL62*(1+GL$5/Setup!$C$36)+IF($V63=19,N($F63),0)))</f>
        <v>0</v>
      </c>
      <c r="CQ63" s="48" t="n">
        <f aca="false">MIN(AS63,(GM62*(1+GM$5/Setup!$C$36)+IF($V63=20,N($F63),0)))</f>
        <v>0</v>
      </c>
      <c r="CR63" s="48" t="n">
        <f aca="false">MIN(AT63,(GN62*(1+GN$5/Setup!$C$36)+IF($V63=21,N($F63),0)))</f>
        <v>0</v>
      </c>
      <c r="CS63" s="48" t="n">
        <f aca="false">MIN(AU63,(GO62*(1+GO$5/Setup!$C$36)+IF($V63=22,N($F63),0)))</f>
        <v>0</v>
      </c>
      <c r="CT63" s="48" t="n">
        <f aca="false">MIN(AV63,(GP62*(1+GP$5/Setup!$C$36)+IF($V63=23,N($F63),0)))</f>
        <v>0</v>
      </c>
      <c r="CU63" s="48" t="n">
        <f aca="false">MIN(AW63,(GQ62*(1+GQ$5/Setup!$C$36)+IF($V63=24,N($F63),0)))</f>
        <v>0</v>
      </c>
      <c r="CV63" s="48" t="n">
        <f aca="false">MIN(AX63,(GR62*(1+GR$5/Setup!$C$36)+IF($V63=25,N($F63),0)))</f>
        <v>0</v>
      </c>
      <c r="CW63" s="48" t="n">
        <f aca="false">MIN(AY63,(GS62*(1+GS$5/Setup!$C$36)+IF($V63=26,N($F63),0)))</f>
        <v>0</v>
      </c>
      <c r="CX63" s="48" t="n">
        <f aca="false">MIN(AZ63,(GT62*(1+GT$5/Setup!$C$36)+IF($V63=27,N($F63),0)))</f>
        <v>0</v>
      </c>
      <c r="CY63" s="48" t="n">
        <f aca="false">MIN(BA63,(GU62*(1+GU$5/Setup!$C$36)+IF($V63=28,N($F63),0)))</f>
        <v>0</v>
      </c>
      <c r="CZ63" s="48" t="n">
        <f aca="false">MIN(BB63,(GV62*(1+GV$5/Setup!$C$36)+IF($V63=29,N($F63),0)))</f>
        <v>0</v>
      </c>
      <c r="DA63" s="48" t="n">
        <f aca="false">MIN(BC63,(GW62*(1+GW$5/Setup!$C$36)+IF($V63=30,N($F63),0)))</f>
        <v>0</v>
      </c>
      <c r="DB63" s="48" t="n">
        <f aca="false">MIN(BD63,(GX62*(1+GX$5/Setup!$C$36)+IF($V63=31,N($F63),0)))</f>
        <v>0</v>
      </c>
      <c r="DC63" s="48" t="n">
        <f aca="false">MIN(BE63,(GY62*(1+GY$5/Setup!$C$36)+IF($V63=32,N($F63),0)))</f>
        <v>0</v>
      </c>
      <c r="DD63" s="48" t="n">
        <f aca="false">MIN(BF63,(GZ62*(1+GZ$5/Setup!$C$36)+IF($V63=33,N($F63),0)))</f>
        <v>0</v>
      </c>
      <c r="DE63" s="48" t="n">
        <f aca="false">MIN(BG63,(HA62*(1+HA$5/Setup!$C$36)+IF($V63=34,N($F63),0)))</f>
        <v>0</v>
      </c>
      <c r="DF63" s="48" t="n">
        <f aca="false">MIN(BH63,(HB62*(1+HB$5/Setup!$C$36)+IF($V63=35,N($F63),0)))</f>
        <v>0</v>
      </c>
      <c r="DG63" s="48" t="n">
        <f aca="false">MIN(BI63,(HC62*(1+HC$5/Setup!$C$36)+IF($V63=36,N($F63),0)))</f>
        <v>0</v>
      </c>
      <c r="DH63" s="48" t="n">
        <f aca="false">MIN(BJ63,(HD62*(1+HD$5/Setup!$C$36)+IF($V63=37,N($F63),0)))</f>
        <v>0</v>
      </c>
      <c r="DI63" s="48" t="n">
        <f aca="false">MIN(BK63,(HE62*(1+HE$5/Setup!$C$36)+IF($V63=38,N($F63),0)))</f>
        <v>0</v>
      </c>
      <c r="DJ63" s="48" t="n">
        <f aca="false">MIN(BL63,(HF62*(1+HF$5/Setup!$C$36)+IF($V63=39,N($F63),0)))</f>
        <v>0</v>
      </c>
      <c r="DK63" s="48" t="n">
        <f aca="false">MIN(BM63,(HG62*(1+HG$5/Setup!$C$36)+IF($V63=40,N($F63),0)))</f>
        <v>0</v>
      </c>
      <c r="DL63" s="48" t="n">
        <f aca="false">MIN(BN63,(HH62*(1+HH$5/Setup!$C$36)+IF($V63=41,N($F63),0)))</f>
        <v>0</v>
      </c>
      <c r="DM63" s="48" t="n">
        <f aca="false">MIN(BO63,(HI62*(1+HI$5/Setup!$C$36)+IF($V63=42,N($F63),0)))</f>
        <v>0</v>
      </c>
      <c r="DN63" s="48" t="n">
        <f aca="false">MIN(BP63,(HJ62*(1+HJ$5/Setup!$C$36)+IF($V63=43,N($F63),0)))</f>
        <v>0</v>
      </c>
      <c r="DO63" s="48" t="n">
        <f aca="false">MIN(BQ63,(HK62*(1+HK$5/Setup!$C$36)+IF($V63=44,N($F63),0)))</f>
        <v>0</v>
      </c>
      <c r="DP63" s="48" t="n">
        <f aca="false">MIN(BR63,(HL62*(1+HL$5/Setup!$C$36)+IF($V63=45,N($F63),0)))</f>
        <v>0</v>
      </c>
      <c r="DQ63" s="48" t="n">
        <f aca="false">MIN(BS63,(HM62*(1+HM$5/Setup!$C$36)+IF($V63=46,N($F63),0)))</f>
        <v>0</v>
      </c>
      <c r="DR63" s="48" t="n">
        <f aca="false">MIN(BT63,(HN62*(1+HN$5/Setup!$C$36)+IF($V63=47,N($F63),0)))</f>
        <v>0</v>
      </c>
      <c r="DS63" s="48" t="n">
        <f aca="false">MIN(BU63,(HO62*(1+HO$5/Setup!$C$36)+IF($V63=48,N($F63),0)))</f>
        <v>0</v>
      </c>
      <c r="DT63" s="48" t="n">
        <f aca="false">MIN(BV63,(HP62*(1+HP$5/Setup!$C$36)+IF($V63=49,N($F63),0)))</f>
        <v>0</v>
      </c>
      <c r="DU63" s="48" t="n">
        <f aca="false">MIN(BW63,(HQ62*(1+HQ$5/Setup!$C$36)+IF($V63=50,N($F63),0)))</f>
        <v>0</v>
      </c>
      <c r="DV63" s="48" t="n">
        <f aca="false">MIN(MAX((FT62*(1+FT$5/Setup!$C$36)+IF($V63=1,N($F63),0))-BX63,0),MAX($P63-0,0))</f>
        <v>0</v>
      </c>
      <c r="DW63" s="48" t="n">
        <f aca="false">MIN(MAX((FU62*(1+FU$5/Setup!$C$36)+IF($V63=2,N($F63),0))-BY63,0),MAX($P63-SUM(DV63:DV63),0))</f>
        <v>0</v>
      </c>
      <c r="DX63" s="48" t="n">
        <f aca="false">MIN(MAX((FV62*(1+FV$5/Setup!$C$36)+IF($V63=3,N($F63),0))-BZ63,0),MAX($P63-SUM(DV63:DW63),0))</f>
        <v>0</v>
      </c>
      <c r="DY63" s="48" t="n">
        <f aca="false">MIN(MAX((FW62*(1+FW$5/Setup!$C$36)+IF($V63=4,N($F63),0))-CA63,0),MAX($P63-SUM(DV63:DX63),0))</f>
        <v>0</v>
      </c>
      <c r="DZ63" s="48" t="n">
        <f aca="false">MIN(MAX((FX62*(1+FX$5/Setup!$C$36)+IF($V63=5,N($F63),0))-CB63,0),MAX($P63-SUM(DV63:DY63),0))</f>
        <v>0</v>
      </c>
      <c r="EA63" s="48" t="n">
        <f aca="false">MIN(MAX((FY62*(1+FY$5/Setup!$C$36)+IF($V63=6,N($F63),0))-CC63,0),MAX($P63-SUM(DV63:DZ63),0))</f>
        <v>0</v>
      </c>
      <c r="EB63" s="48" t="n">
        <f aca="false">MIN(MAX((FZ62*(1+FZ$5/Setup!$C$36)+IF($V63=7,N($F63),0))-CD63,0),MAX($P63-SUM(DV63:EA63),0))</f>
        <v>0</v>
      </c>
      <c r="EC63" s="48" t="n">
        <f aca="false">MIN(MAX((GA62*(1+GA$5/Setup!$C$36)+IF($V63=8,N($F63),0))-CE63,0),MAX($P63-SUM(DV63:EB63),0))</f>
        <v>0</v>
      </c>
      <c r="ED63" s="48" t="n">
        <f aca="false">MIN(MAX((GB62*(1+GB$5/Setup!$C$36)+IF($V63=9,N($F63),0))-CF63,0),MAX($P63-SUM(DV63:EC63),0))</f>
        <v>0</v>
      </c>
      <c r="EE63" s="48" t="n">
        <f aca="false">MIN(MAX((GC62*(1+GC$5/Setup!$C$36)+IF($V63=10,N($F63),0))-CG63,0),MAX($P63-SUM(DV63:ED63),0))</f>
        <v>0</v>
      </c>
      <c r="EF63" s="48" t="n">
        <f aca="false">MIN(MAX((GD62*(1+GD$5/Setup!$C$36)+IF($V63=11,N($F63),0))-CH63,0),MAX($P63-SUM(DV63:EE63),0))</f>
        <v>0</v>
      </c>
      <c r="EG63" s="48" t="n">
        <f aca="false">MIN(MAX((GE62*(1+GE$5/Setup!$C$36)+IF($V63=12,N($F63),0))-CI63,0),MAX($P63-SUM(DV63:EF63),0))</f>
        <v>0</v>
      </c>
      <c r="EH63" s="48" t="n">
        <f aca="false">MIN(MAX((GF62*(1+GF$5/Setup!$C$36)+IF($V63=13,N($F63),0))-CJ63,0),MAX($P63-SUM(DV63:EG63),0))</f>
        <v>0</v>
      </c>
      <c r="EI63" s="48" t="n">
        <f aca="false">MIN(MAX((GG62*(1+GG$5/Setup!$C$36)+IF($V63=14,N($F63),0))-CK63,0),MAX($P63-SUM(DV63:EH63),0))</f>
        <v>0</v>
      </c>
      <c r="EJ63" s="48" t="n">
        <f aca="false">MIN(MAX((GH62*(1+GH$5/Setup!$C$36)+IF($V63=15,N($F63),0))-CL63,0),MAX($P63-SUM(DV63:EI63),0))</f>
        <v>0</v>
      </c>
      <c r="EK63" s="48" t="n">
        <f aca="false">MIN(MAX((GI62*(1+GI$5/Setup!$C$36)+IF($V63=16,N($F63),0))-CM63,0),MAX($P63-SUM(DV63:EJ63),0))</f>
        <v>0</v>
      </c>
      <c r="EL63" s="48" t="n">
        <f aca="false">MIN(MAX((GJ62*(1+GJ$5/Setup!$C$36)+IF($V63=17,N($F63),0))-CN63,0),MAX($P63-SUM(DV63:EK63),0))</f>
        <v>0</v>
      </c>
      <c r="EM63" s="48" t="n">
        <f aca="false">MIN(MAX((GK62*(1+GK$5/Setup!$C$36)+IF($V63=18,N($F63),0))-CO63,0),MAX($P63-SUM(DV63:EL63),0))</f>
        <v>0</v>
      </c>
      <c r="EN63" s="48" t="n">
        <f aca="false">MIN(MAX((GL62*(1+GL$5/Setup!$C$36)+IF($V63=19,N($F63),0))-CP63,0),MAX($P63-SUM(DV63:EM63),0))</f>
        <v>0</v>
      </c>
      <c r="EO63" s="48" t="n">
        <f aca="false">MIN(MAX((GM62*(1+GM$5/Setup!$C$36)+IF($V63=20,N($F63),0))-CQ63,0),MAX($P63-SUM(DV63:EN63),0))</f>
        <v>0</v>
      </c>
      <c r="EP63" s="48" t="n">
        <f aca="false">MIN(MAX((GN62*(1+GN$5/Setup!$C$36)+IF($V63=21,N($F63),0))-CR63,0),MAX($P63-SUM(DV63:EO63),0))</f>
        <v>0</v>
      </c>
      <c r="EQ63" s="48" t="n">
        <f aca="false">MIN(MAX((GO62*(1+GO$5/Setup!$C$36)+IF($V63=22,N($F63),0))-CS63,0),MAX($P63-SUM(DV63:EP63),0))</f>
        <v>0</v>
      </c>
      <c r="ER63" s="48" t="n">
        <f aca="false">MIN(MAX((GP62*(1+GP$5/Setup!$C$36)+IF($V63=23,N($F63),0))-CT63,0),MAX($P63-SUM(DV63:EQ63),0))</f>
        <v>0</v>
      </c>
      <c r="ES63" s="48" t="n">
        <f aca="false">MIN(MAX((GQ62*(1+GQ$5/Setup!$C$36)+IF($V63=24,N($F63),0))-CU63,0),MAX($P63-SUM(DV63:ER63),0))</f>
        <v>0</v>
      </c>
      <c r="ET63" s="48" t="n">
        <f aca="false">MIN(MAX((GR62*(1+GR$5/Setup!$C$36)+IF($V63=25,N($F63),0))-CV63,0),MAX($P63-SUM(DV63:ES63),0))</f>
        <v>0</v>
      </c>
      <c r="EU63" s="48" t="n">
        <f aca="false">MIN(MAX((GS62*(1+GS$5/Setup!$C$36)+IF($V63=26,N($F63),0))-CW63,0),MAX($P63-SUM(DV63:ET63),0))</f>
        <v>0</v>
      </c>
      <c r="EV63" s="48" t="n">
        <f aca="false">MIN(MAX((GT62*(1+GT$5/Setup!$C$36)+IF($V63=27,N($F63),0))-CX63,0),MAX($P63-SUM(DV63:EU63),0))</f>
        <v>0</v>
      </c>
      <c r="EW63" s="48" t="n">
        <f aca="false">MIN(MAX((GU62*(1+GU$5/Setup!$C$36)+IF($V63=28,N($F63),0))-CY63,0),MAX($P63-SUM(DV63:EV63),0))</f>
        <v>0</v>
      </c>
      <c r="EX63" s="48" t="n">
        <f aca="false">MIN(MAX((GV62*(1+GV$5/Setup!$C$36)+IF($V63=29,N($F63),0))-CZ63,0),MAX($P63-SUM(DV63:EW63),0))</f>
        <v>0</v>
      </c>
      <c r="EY63" s="48" t="n">
        <f aca="false">MIN(MAX((GW62*(1+GW$5/Setup!$C$36)+IF($V63=30,N($F63),0))-DA63,0),MAX($P63-SUM(DV63:EX63),0))</f>
        <v>0</v>
      </c>
      <c r="EZ63" s="48" t="n">
        <f aca="false">MIN(MAX((GX62*(1+GX$5/Setup!$C$36)+IF($V63=31,N($F63),0))-DB63,0),MAX($P63-SUM(DV63:EY63),0))</f>
        <v>0</v>
      </c>
      <c r="FA63" s="48" t="n">
        <f aca="false">MIN(MAX((GY62*(1+GY$5/Setup!$C$36)+IF($V63=32,N($F63),0))-DC63,0),MAX($P63-SUM(DV63:EZ63),0))</f>
        <v>0</v>
      </c>
      <c r="FB63" s="48" t="n">
        <f aca="false">MIN(MAX((GZ62*(1+GZ$5/Setup!$C$36)+IF($V63=33,N($F63),0))-DD63,0),MAX($P63-SUM(DV63:FA63),0))</f>
        <v>0</v>
      </c>
      <c r="FC63" s="48" t="n">
        <f aca="false">MIN(MAX((HA62*(1+HA$5/Setup!$C$36)+IF($V63=34,N($F63),0))-DE63,0),MAX($P63-SUM(DV63:FB63),0))</f>
        <v>0</v>
      </c>
      <c r="FD63" s="48" t="n">
        <f aca="false">MIN(MAX((HB62*(1+HB$5/Setup!$C$36)+IF($V63=35,N($F63),0))-DF63,0),MAX($P63-SUM(DV63:FC63),0))</f>
        <v>0</v>
      </c>
      <c r="FE63" s="48" t="n">
        <f aca="false">MIN(MAX((HC62*(1+HC$5/Setup!$C$36)+IF($V63=36,N($F63),0))-DG63,0),MAX($P63-SUM(DV63:FD63),0))</f>
        <v>0</v>
      </c>
      <c r="FF63" s="48" t="n">
        <f aca="false">MIN(MAX((HD62*(1+HD$5/Setup!$C$36)+IF($V63=37,N($F63),0))-DH63,0),MAX($P63-SUM(DV63:FE63),0))</f>
        <v>0</v>
      </c>
      <c r="FG63" s="48" t="n">
        <f aca="false">MIN(MAX((HE62*(1+HE$5/Setup!$C$36)+IF($V63=38,N($F63),0))-DI63,0),MAX($P63-SUM(DV63:FF63),0))</f>
        <v>0</v>
      </c>
      <c r="FH63" s="48" t="n">
        <f aca="false">MIN(MAX((HF62*(1+HF$5/Setup!$C$36)+IF($V63=39,N($F63),0))-DJ63,0),MAX($P63-SUM(DV63:FG63),0))</f>
        <v>0</v>
      </c>
      <c r="FI63" s="48" t="n">
        <f aca="false">MIN(MAX((HG62*(1+HG$5/Setup!$C$36)+IF($V63=40,N($F63),0))-DK63,0),MAX($P63-SUM(DV63:FH63),0))</f>
        <v>0</v>
      </c>
      <c r="FJ63" s="48" t="n">
        <f aca="false">MIN(MAX((HH62*(1+HH$5/Setup!$C$36)+IF($V63=41,N($F63),0))-DL63,0),MAX($P63-SUM(DV63:FI63),0))</f>
        <v>0</v>
      </c>
      <c r="FK63" s="48" t="n">
        <f aca="false">MIN(MAX((HI62*(1+HI$5/Setup!$C$36)+IF($V63=42,N($F63),0))-DM63,0),MAX($P63-SUM(DV63:FJ63),0))</f>
        <v>0</v>
      </c>
      <c r="FL63" s="48" t="n">
        <f aca="false">MIN(MAX((HJ62*(1+HJ$5/Setup!$C$36)+IF($V63=43,N($F63),0))-DN63,0),MAX($P63-SUM(DV63:FK63),0))</f>
        <v>0</v>
      </c>
      <c r="FM63" s="48" t="n">
        <f aca="false">MIN(MAX((HK62*(1+HK$5/Setup!$C$36)+IF($V63=44,N($F63),0))-DO63,0),MAX($P63-SUM(DV63:FL63),0))</f>
        <v>0</v>
      </c>
      <c r="FN63" s="48" t="n">
        <f aca="false">MIN(MAX((HL62*(1+HL$5/Setup!$C$36)+IF($V63=45,N($F63),0))-DP63,0),MAX($P63-SUM(DV63:FM63),0))</f>
        <v>0</v>
      </c>
      <c r="FO63" s="48" t="n">
        <f aca="false">MIN(MAX((HM62*(1+HM$5/Setup!$C$36)+IF($V63=46,N($F63),0))-DQ63,0),MAX($P63-SUM(DV63:FN63),0))</f>
        <v>0</v>
      </c>
      <c r="FP63" s="48" t="n">
        <f aca="false">MIN(MAX((HN62*(1+HN$5/Setup!$C$36)+IF($V63=47,N($F63),0))-DR63,0),MAX($P63-SUM(DV63:FO63),0))</f>
        <v>0</v>
      </c>
      <c r="FQ63" s="48" t="n">
        <f aca="false">MIN(MAX((HO62*(1+HO$5/Setup!$C$36)+IF($V63=48,N($F63),0))-DS63,0),MAX($P63-SUM(DV63:FP63),0))</f>
        <v>0</v>
      </c>
      <c r="FR63" s="48" t="n">
        <f aca="false">MIN(MAX((HP62*(1+HP$5/Setup!$C$36)+IF($V63=49,N($F63),0))-DT63,0),MAX($P63-SUM(DV63:FQ63),0))</f>
        <v>0</v>
      </c>
      <c r="FS63" s="48" t="n">
        <f aca="false">MIN(MAX((HQ62*(1+HQ$5/Setup!$C$36)+IF($V63=50,N($F63),0))-DU63,0),MAX($P63-SUM(DV63:FR63),0))</f>
        <v>0</v>
      </c>
      <c r="FT63" s="48" t="n">
        <f aca="false">IF((FT62*(1+FT$5/Setup!$C$36)+IF($V63=1,N($F63),0))-BX63-DV63&lt;0.005,0,(FT62*(1+FT$5/Setup!$C$36)+IF($V63=1,N($F63),0))-BX63-DV63)</f>
        <v>0</v>
      </c>
      <c r="FU63" s="48" t="n">
        <f aca="false">IF((FU62*(1+FU$5/Setup!$C$36)+IF($V63=2,N($F63),0))-BY63-DW63&lt;0.005,0,(FU62*(1+FU$5/Setup!$C$36)+IF($V63=2,N($F63),0))-BY63-DW63)</f>
        <v>0</v>
      </c>
      <c r="FV63" s="48" t="n">
        <f aca="false">IF((FV62*(1+FV$5/Setup!$C$36)+IF($V63=3,N($F63),0))-BZ63-DX63&lt;0.005,0,(FV62*(1+FV$5/Setup!$C$36)+IF($V63=3,N($F63),0))-BZ63-DX63)</f>
        <v>0</v>
      </c>
      <c r="FW63" s="48" t="n">
        <f aca="false">IF((FW62*(1+FW$5/Setup!$C$36)+IF($V63=4,N($F63),0))-CA63-DY63&lt;0.005,0,(FW62*(1+FW$5/Setup!$C$36)+IF($V63=4,N($F63),0))-CA63-DY63)</f>
        <v>0</v>
      </c>
      <c r="FX63" s="48" t="n">
        <f aca="false">IF((FX62*(1+FX$5/Setup!$C$36)+IF($V63=5,N($F63),0))-CB63-DZ63&lt;0.005,0,(FX62*(1+FX$5/Setup!$C$36)+IF($V63=5,N($F63),0))-CB63-DZ63)</f>
        <v>0</v>
      </c>
      <c r="FY63" s="48" t="n">
        <f aca="false">IF((FY62*(1+FY$5/Setup!$C$36)+IF($V63=6,N($F63),0))-CC63-EA63&lt;0.005,0,(FY62*(1+FY$5/Setup!$C$36)+IF($V63=6,N($F63),0))-CC63-EA63)</f>
        <v>0</v>
      </c>
      <c r="FZ63" s="48" t="n">
        <f aca="false">IF((FZ62*(1+FZ$5/Setup!$C$36)+IF($V63=7,N($F63),0))-CD63-EB63&lt;0.005,0,(FZ62*(1+FZ$5/Setup!$C$36)+IF($V63=7,N($F63),0))-CD63-EB63)</f>
        <v>0</v>
      </c>
      <c r="GA63" s="48" t="n">
        <f aca="false">IF((GA62*(1+GA$5/Setup!$C$36)+IF($V63=8,N($F63),0))-CE63-EC63&lt;0.005,0,(GA62*(1+GA$5/Setup!$C$36)+IF($V63=8,N($F63),0))-CE63-EC63)</f>
        <v>0</v>
      </c>
      <c r="GB63" s="48" t="n">
        <f aca="false">IF((GB62*(1+GB$5/Setup!$C$36)+IF($V63=9,N($F63),0))-CF63-ED63&lt;0.005,0,(GB62*(1+GB$5/Setup!$C$36)+IF($V63=9,N($F63),0))-CF63-ED63)</f>
        <v>0</v>
      </c>
      <c r="GC63" s="48" t="n">
        <f aca="false">IF((GC62*(1+GC$5/Setup!$C$36)+IF($V63=10,N($F63),0))-CG63-EE63&lt;0.005,0,(GC62*(1+GC$5/Setup!$C$36)+IF($V63=10,N($F63),0))-CG63-EE63)</f>
        <v>0</v>
      </c>
      <c r="GD63" s="48" t="n">
        <f aca="false">IF((GD62*(1+GD$5/Setup!$C$36)+IF($V63=11,N($F63),0))-CH63-EF63&lt;0.005,0,(GD62*(1+GD$5/Setup!$C$36)+IF($V63=11,N($F63),0))-CH63-EF63)</f>
        <v>0</v>
      </c>
      <c r="GE63" s="48" t="n">
        <f aca="false">IF((GE62*(1+GE$5/Setup!$C$36)+IF($V63=12,N($F63),0))-CI63-EG63&lt;0.005,0,(GE62*(1+GE$5/Setup!$C$36)+IF($V63=12,N($F63),0))-CI63-EG63)</f>
        <v>0</v>
      </c>
      <c r="GF63" s="48" t="n">
        <f aca="false">IF((GF62*(1+GF$5/Setup!$C$36)+IF($V63=13,N($F63),0))-CJ63-EH63&lt;0.005,0,(GF62*(1+GF$5/Setup!$C$36)+IF($V63=13,N($F63),0))-CJ63-EH63)</f>
        <v>0</v>
      </c>
      <c r="GG63" s="48" t="n">
        <f aca="false">IF((GG62*(1+GG$5/Setup!$C$36)+IF($V63=14,N($F63),0))-CK63-EI63&lt;0.005,0,(GG62*(1+GG$5/Setup!$C$36)+IF($V63=14,N($F63),0))-CK63-EI63)</f>
        <v>0</v>
      </c>
      <c r="GH63" s="48" t="n">
        <f aca="false">IF((GH62*(1+GH$5/Setup!$C$36)+IF($V63=15,N($F63),0))-CL63-EJ63&lt;0.005,0,(GH62*(1+GH$5/Setup!$C$36)+IF($V63=15,N($F63),0))-CL63-EJ63)</f>
        <v>0</v>
      </c>
      <c r="GI63" s="48" t="n">
        <f aca="false">IF((GI62*(1+GI$5/Setup!$C$36)+IF($V63=16,N($F63),0))-CM63-EK63&lt;0.005,0,(GI62*(1+GI$5/Setup!$C$36)+IF($V63=16,N($F63),0))-CM63-EK63)</f>
        <v>0</v>
      </c>
      <c r="GJ63" s="48" t="n">
        <f aca="false">IF((GJ62*(1+GJ$5/Setup!$C$36)+IF($V63=17,N($F63),0))-CN63-EL63&lt;0.005,0,(GJ62*(1+GJ$5/Setup!$C$36)+IF($V63=17,N($F63),0))-CN63-EL63)</f>
        <v>0</v>
      </c>
      <c r="GK63" s="48" t="n">
        <f aca="false">IF((GK62*(1+GK$5/Setup!$C$36)+IF($V63=18,N($F63),0))-CO63-EM63&lt;0.005,0,(GK62*(1+GK$5/Setup!$C$36)+IF($V63=18,N($F63),0))-CO63-EM63)</f>
        <v>0</v>
      </c>
      <c r="GL63" s="48" t="n">
        <f aca="false">IF((GL62*(1+GL$5/Setup!$C$36)+IF($V63=19,N($F63),0))-CP63-EN63&lt;0.005,0,(GL62*(1+GL$5/Setup!$C$36)+IF($V63=19,N($F63),0))-CP63-EN63)</f>
        <v>0</v>
      </c>
      <c r="GM63" s="48" t="n">
        <f aca="false">IF((GM62*(1+GM$5/Setup!$C$36)+IF($V63=20,N($F63),0))-CQ63-EO63&lt;0.005,0,(GM62*(1+GM$5/Setup!$C$36)+IF($V63=20,N($F63),0))-CQ63-EO63)</f>
        <v>0</v>
      </c>
      <c r="GN63" s="48" t="n">
        <f aca="false">IF((GN62*(1+GN$5/Setup!$C$36)+IF($V63=21,N($F63),0))-CR63-EP63&lt;0.005,0,(GN62*(1+GN$5/Setup!$C$36)+IF($V63=21,N($F63),0))-CR63-EP63)</f>
        <v>0</v>
      </c>
      <c r="GO63" s="48" t="n">
        <f aca="false">IF((GO62*(1+GO$5/Setup!$C$36)+IF($V63=22,N($F63),0))-CS63-EQ63&lt;0.005,0,(GO62*(1+GO$5/Setup!$C$36)+IF($V63=22,N($F63),0))-CS63-EQ63)</f>
        <v>0</v>
      </c>
      <c r="GP63" s="48" t="n">
        <f aca="false">IF((GP62*(1+GP$5/Setup!$C$36)+IF($V63=23,N($F63),0))-CT63-ER63&lt;0.005,0,(GP62*(1+GP$5/Setup!$C$36)+IF($V63=23,N($F63),0))-CT63-ER63)</f>
        <v>0</v>
      </c>
      <c r="GQ63" s="48" t="n">
        <f aca="false">IF((GQ62*(1+GQ$5/Setup!$C$36)+IF($V63=24,N($F63),0))-CU63-ES63&lt;0.005,0,(GQ62*(1+GQ$5/Setup!$C$36)+IF($V63=24,N($F63),0))-CU63-ES63)</f>
        <v>0</v>
      </c>
      <c r="GR63" s="48" t="n">
        <f aca="false">IF((GR62*(1+GR$5/Setup!$C$36)+IF($V63=25,N($F63),0))-CV63-ET63&lt;0.005,0,(GR62*(1+GR$5/Setup!$C$36)+IF($V63=25,N($F63),0))-CV63-ET63)</f>
        <v>0</v>
      </c>
      <c r="GS63" s="48" t="n">
        <f aca="false">IF((GS62*(1+GS$5/Setup!$C$36)+IF($V63=26,N($F63),0))-CW63-EU63&lt;0.005,0,(GS62*(1+GS$5/Setup!$C$36)+IF($V63=26,N($F63),0))-CW63-EU63)</f>
        <v>0</v>
      </c>
      <c r="GT63" s="48" t="n">
        <f aca="false">IF((GT62*(1+GT$5/Setup!$C$36)+IF($V63=27,N($F63),0))-CX63-EV63&lt;0.005,0,(GT62*(1+GT$5/Setup!$C$36)+IF($V63=27,N($F63),0))-CX63-EV63)</f>
        <v>0</v>
      </c>
      <c r="GU63" s="48" t="n">
        <f aca="false">IF((GU62*(1+GU$5/Setup!$C$36)+IF($V63=28,N($F63),0))-CY63-EW63&lt;0.005,0,(GU62*(1+GU$5/Setup!$C$36)+IF($V63=28,N($F63),0))-CY63-EW63)</f>
        <v>0</v>
      </c>
      <c r="GV63" s="48" t="n">
        <f aca="false">IF((GV62*(1+GV$5/Setup!$C$36)+IF($V63=29,N($F63),0))-CZ63-EX63&lt;0.005,0,(GV62*(1+GV$5/Setup!$C$36)+IF($V63=29,N($F63),0))-CZ63-EX63)</f>
        <v>0</v>
      </c>
      <c r="GW63" s="48" t="n">
        <f aca="false">IF((GW62*(1+GW$5/Setup!$C$36)+IF($V63=30,N($F63),0))-DA63-EY63&lt;0.005,0,(GW62*(1+GW$5/Setup!$C$36)+IF($V63=30,N($F63),0))-DA63-EY63)</f>
        <v>0</v>
      </c>
      <c r="GX63" s="48" t="n">
        <f aca="false">IF((GX62*(1+GX$5/Setup!$C$36)+IF($V63=31,N($F63),0))-DB63-EZ63&lt;0.005,0,(GX62*(1+GX$5/Setup!$C$36)+IF($V63=31,N($F63),0))-DB63-EZ63)</f>
        <v>0</v>
      </c>
      <c r="GY63" s="48" t="n">
        <f aca="false">IF((GY62*(1+GY$5/Setup!$C$36)+IF($V63=32,N($F63),0))-DC63-FA63&lt;0.005,0,(GY62*(1+GY$5/Setup!$C$36)+IF($V63=32,N($F63),0))-DC63-FA63)</f>
        <v>0</v>
      </c>
      <c r="GZ63" s="48" t="n">
        <f aca="false">IF((GZ62*(1+GZ$5/Setup!$C$36)+IF($V63=33,N($F63),0))-DD63-FB63&lt;0.005,0,(GZ62*(1+GZ$5/Setup!$C$36)+IF($V63=33,N($F63),0))-DD63-FB63)</f>
        <v>0</v>
      </c>
      <c r="HA63" s="48" t="n">
        <f aca="false">IF((HA62*(1+HA$5/Setup!$C$36)+IF($V63=34,N($F63),0))-DE63-FC63&lt;0.005,0,(HA62*(1+HA$5/Setup!$C$36)+IF($V63=34,N($F63),0))-DE63-FC63)</f>
        <v>0</v>
      </c>
      <c r="HB63" s="48" t="n">
        <f aca="false">IF((HB62*(1+HB$5/Setup!$C$36)+IF($V63=35,N($F63),0))-DF63-FD63&lt;0.005,0,(HB62*(1+HB$5/Setup!$C$36)+IF($V63=35,N($F63),0))-DF63-FD63)</f>
        <v>0</v>
      </c>
      <c r="HC63" s="48" t="n">
        <f aca="false">IF((HC62*(1+HC$5/Setup!$C$36)+IF($V63=36,N($F63),0))-DG63-FE63&lt;0.005,0,(HC62*(1+HC$5/Setup!$C$36)+IF($V63=36,N($F63),0))-DG63-FE63)</f>
        <v>0</v>
      </c>
      <c r="HD63" s="48" t="n">
        <f aca="false">IF((HD62*(1+HD$5/Setup!$C$36)+IF($V63=37,N($F63),0))-DH63-FF63&lt;0.005,0,(HD62*(1+HD$5/Setup!$C$36)+IF($V63=37,N($F63),0))-DH63-FF63)</f>
        <v>0</v>
      </c>
      <c r="HE63" s="48" t="n">
        <f aca="false">IF((HE62*(1+HE$5/Setup!$C$36)+IF($V63=38,N($F63),0))-DI63-FG63&lt;0.005,0,(HE62*(1+HE$5/Setup!$C$36)+IF($V63=38,N($F63),0))-DI63-FG63)</f>
        <v>0</v>
      </c>
      <c r="HF63" s="48" t="n">
        <f aca="false">IF((HF62*(1+HF$5/Setup!$C$36)+IF($V63=39,N($F63),0))-DJ63-FH63&lt;0.005,0,(HF62*(1+HF$5/Setup!$C$36)+IF($V63=39,N($F63),0))-DJ63-FH63)</f>
        <v>0</v>
      </c>
      <c r="HG63" s="48" t="n">
        <f aca="false">IF((HG62*(1+HG$5/Setup!$C$36)+IF($V63=40,N($F63),0))-DK63-FI63&lt;0.005,0,(HG62*(1+HG$5/Setup!$C$36)+IF($V63=40,N($F63),0))-DK63-FI63)</f>
        <v>0</v>
      </c>
      <c r="HH63" s="48" t="n">
        <f aca="false">IF((HH62*(1+HH$5/Setup!$C$36)+IF($V63=41,N($F63),0))-DL63-FJ63&lt;0.005,0,(HH62*(1+HH$5/Setup!$C$36)+IF($V63=41,N($F63),0))-DL63-FJ63)</f>
        <v>0</v>
      </c>
      <c r="HI63" s="48" t="n">
        <f aca="false">IF((HI62*(1+HI$5/Setup!$C$36)+IF($V63=42,N($F63),0))-DM63-FK63&lt;0.005,0,(HI62*(1+HI$5/Setup!$C$36)+IF($V63=42,N($F63),0))-DM63-FK63)</f>
        <v>0</v>
      </c>
      <c r="HJ63" s="48" t="n">
        <f aca="false">IF((HJ62*(1+HJ$5/Setup!$C$36)+IF($V63=43,N($F63),0))-DN63-FL63&lt;0.005,0,(HJ62*(1+HJ$5/Setup!$C$36)+IF($V63=43,N($F63),0))-DN63-FL63)</f>
        <v>0</v>
      </c>
      <c r="HK63" s="48" t="n">
        <f aca="false">IF((HK62*(1+HK$5/Setup!$C$36)+IF($V63=44,N($F63),0))-DO63-FM63&lt;0.005,0,(HK62*(1+HK$5/Setup!$C$36)+IF($V63=44,N($F63),0))-DO63-FM63)</f>
        <v>0</v>
      </c>
      <c r="HL63" s="48" t="n">
        <f aca="false">IF((HL62*(1+HL$5/Setup!$C$36)+IF($V63=45,N($F63),0))-DP63-FN63&lt;0.005,0,(HL62*(1+HL$5/Setup!$C$36)+IF($V63=45,N($F63),0))-DP63-FN63)</f>
        <v>0</v>
      </c>
      <c r="HM63" s="48" t="n">
        <f aca="false">IF((HM62*(1+HM$5/Setup!$C$36)+IF($V63=46,N($F63),0))-DQ63-FO63&lt;0.005,0,(HM62*(1+HM$5/Setup!$C$36)+IF($V63=46,N($F63),0))-DQ63-FO63)</f>
        <v>0</v>
      </c>
      <c r="HN63" s="48" t="n">
        <f aca="false">IF((HN62*(1+HN$5/Setup!$C$36)+IF($V63=47,N($F63),0))-DR63-FP63&lt;0.005,0,(HN62*(1+HN$5/Setup!$C$36)+IF($V63=47,N($F63),0))-DR63-FP63)</f>
        <v>0</v>
      </c>
      <c r="HO63" s="48" t="n">
        <f aca="false">IF((HO62*(1+HO$5/Setup!$C$36)+IF($V63=48,N($F63),0))-DS63-FQ63&lt;0.005,0,(HO62*(1+HO$5/Setup!$C$36)+IF($V63=48,N($F63),0))-DS63-FQ63)</f>
        <v>0</v>
      </c>
      <c r="HP63" s="48" t="n">
        <f aca="false">IF((HP62*(1+HP$5/Setup!$C$36)+IF($V63=49,N($F63),0))-DT63-FR63&lt;0.005,0,(HP62*(1+HP$5/Setup!$C$36)+IF($V63=49,N($F63),0))-DT63-FR63)</f>
        <v>0</v>
      </c>
      <c r="HQ63" s="48" t="n">
        <f aca="false">IF((HQ62*(1+HQ$5/Setup!$C$36)+IF($V63=50,N($F63),0))-DU63-FS63&lt;0.005,0,(HQ62*(1+HQ$5/Setup!$C$36)+IF($V63=50,N($F63),0))-DU63-FS63)</f>
        <v>0</v>
      </c>
    </row>
    <row r="64" customFormat="false" ht="15" hidden="false" customHeight="false" outlineLevel="0" collapsed="false">
      <c r="A64" s="44" t="n">
        <v>56</v>
      </c>
      <c r="B64" s="45" t="n">
        <f aca="false">IF(Setup!$C$7="Every month",EDATE(Setup!$C$8,($A64-1)),IF(Setup!$C$7="Twice a month",DATE(YEAR(Setup!$C$8),MONTH(Setup!$C$8)+INT((($A64-1)+Setup!$C$41)/2),MIN(IF(MOD(($A64-1)+Setup!$C$41,2)=0,Setup!$C$39,Setup!$C$40),DAY(EOMONTH(DATE(YEAR(Setup!$C$8),MONTH(Setup!$C$8)+INT((($A64-1)+Setup!$C$41)/2),1),0)))),Setup!$C$8+($A64-1)*IF(Setup!$C$7="Every week",7,14)))</f>
        <v>47095</v>
      </c>
      <c r="C64" s="45" t="n">
        <f aca="false">IF(Setup!$C$7="Every month",EDATE(Setup!$C$8,$A64),IF(Setup!$C$7="Twice a month",DATE(YEAR(Setup!$C$8),MONTH(Setup!$C$8)+INT(($A64+Setup!$C$41)/2),MIN(IF(MOD($A64+Setup!$C$41,2)=0,Setup!$C$39,Setup!$C$40),DAY(EOMONTH(DATE(YEAR(Setup!$C$8),MONTH(Setup!$C$8)+INT(($A64+Setup!$C$41)/2),1),0)))),Setup!$C$8+$A64*IF(Setup!$C$7="Every week",7,14)))</f>
        <v>47109</v>
      </c>
      <c r="D64" s="46"/>
      <c r="E64" s="47"/>
      <c r="F64" s="47"/>
      <c r="G64" s="47"/>
      <c r="H64" s="47"/>
      <c r="I64" s="48" t="n">
        <f aca="false">N(Setup!$C$11)+N(E64)</f>
        <v>100</v>
      </c>
      <c r="J64" s="48" t="n">
        <f aca="false">MIN(Setup!$C$37,MAX(I64,0))</f>
        <v>9.23076923076923</v>
      </c>
      <c r="K64" s="48" t="n">
        <f aca="false">MIN(MAX(N(Setup!$C$14)-L63,0),MAX(I64-J64,0))</f>
        <v>0</v>
      </c>
      <c r="L64" s="48" t="n">
        <f aca="false">L63+K64-N(G64)</f>
        <v>500</v>
      </c>
      <c r="M64" s="48" t="n">
        <f aca="false">M63+J64-N(H64)</f>
        <v>516.923076923077</v>
      </c>
      <c r="N64" s="48" t="n">
        <f aca="false">SUM(BX64:DU64)</f>
        <v>0</v>
      </c>
      <c r="O64" s="48" t="n">
        <f aca="false">SUM(Z64:BW64)-N64</f>
        <v>65</v>
      </c>
      <c r="P64" s="48" t="n">
        <f aca="false">MAX(I64-J64-K64,0)+O64</f>
        <v>155.769230769231</v>
      </c>
      <c r="Q64" s="48" t="n">
        <f aca="false">SUM(DV64:FS64)</f>
        <v>0</v>
      </c>
      <c r="R64" s="49" t="n">
        <f aca="false">N64+J64+K64+Q64</f>
        <v>9.23076923076923</v>
      </c>
      <c r="S64" s="48" t="n">
        <f aca="false">T64-T63-N(F64)+N64+Q64</f>
        <v>0</v>
      </c>
      <c r="T64" s="49" t="n">
        <f aca="false">SUM(FT64:HQ64)</f>
        <v>0</v>
      </c>
      <c r="U64" s="44" t="str">
        <f aca="false">IF(T63&lt;0.005,"",INDEX(Helpers!$C$2:$C$51,IF(_xlfn.MINIFS($DV$6:$FS$6,DV64:FS64,"&gt;0.005")=0,V64,_xlfn.MINIFS($DV$6:$FS$6,DV64:FS64,"&gt;0.005"))))</f>
        <v/>
      </c>
      <c r="V64" s="44" t="n">
        <f aca="false">IF(_xlfn.MINIFS($FT$6:$HQ$6,FT63:HQ63,"&gt;0.005")=0,1,_xlfn.MINIFS($FT$6:$HQ$6,FT63:HQ63,"&gt;0.005"))</f>
        <v>1</v>
      </c>
      <c r="W64" s="44" t="n">
        <f aca="false">IF(AND(D64&lt;&gt;"Paid",T63&gt;0.005),1,0)</f>
        <v>0</v>
      </c>
      <c r="X64" s="48" t="n">
        <f aca="false">SUMPRODUCT(((Helpers!$G$2:$G$51*(1+(Helpers!$D$2:$D$51+0.000000001)/12)^(($B64-Setup!$C$8)/(365.25/12))-Helpers!$E$2:$E$51*((1+(Helpers!$D$2:$D$51+0.000000001)/12)^(($B64-Setup!$C$8)/(365.25/12))-1)/((Helpers!$D$2:$D$51+0.000000001)/12))&gt;0)*(Helpers!$G$2:$G$51*(1+(Helpers!$D$2:$D$51+0.000000001)/12)^(($B64-Setup!$C$8)/(365.25/12))-Helpers!$E$2:$E$51*((1+(Helpers!$D$2:$D$51+0.000000001)/12)^(($B64-Setup!$C$8)/(365.25/12))-1)/((Helpers!$D$2:$D$51+0.000000001)/12)))</f>
        <v>541.428222502409</v>
      </c>
      <c r="Y64" s="48"/>
      <c r="Z64" s="48" t="n">
        <f aca="false">IF(OR(N(Z$5)=0,Z$6=""),0,Z$5*((DATE(YEAR($B64),MONTH($B64),MIN(Z$6,DAY(EOMONTH($B64,0))))&gt;=$B64)*(DATE(YEAR($B64),MONTH($B64),MIN(Z$6,DAY(EOMONTH($B64,0))))&lt;$C64)+(DATE(YEAR($B64),MONTH($B64)+1,MIN(Z$6,DAY(EOMONTH($B64,1))))&gt;=$B64)*(DATE(YEAR($B64),MONTH($B64)+1,MIN(Z$6,DAY(EOMONTH($B64,1))))&lt;$C64)))</f>
        <v>25</v>
      </c>
      <c r="AA64" s="48" t="n">
        <f aca="false">IF(OR(N(AA$5)=0,AA$6=""),0,AA$5*((DATE(YEAR($B64),MONTH($B64),MIN(AA$6,DAY(EOMONTH($B64,0))))&gt;=$B64)*(DATE(YEAR($B64),MONTH($B64),MIN(AA$6,DAY(EOMONTH($B64,0))))&lt;$C64)+(DATE(YEAR($B64),MONTH($B64)+1,MIN(AA$6,DAY(EOMONTH($B64,1))))&gt;=$B64)*(DATE(YEAR($B64),MONTH($B64)+1,MIN(AA$6,DAY(EOMONTH($B64,1))))&lt;$C64)))</f>
        <v>40</v>
      </c>
      <c r="AB64" s="48" t="n">
        <f aca="false">IF(OR(N(AB$5)=0,AB$6=""),0,AB$5*((DATE(YEAR($B64),MONTH($B64),MIN(AB$6,DAY(EOMONTH($B64,0))))&gt;=$B64)*(DATE(YEAR($B64),MONTH($B64),MIN(AB$6,DAY(EOMONTH($B64,0))))&lt;$C64)+(DATE(YEAR($B64),MONTH($B64)+1,MIN(AB$6,DAY(EOMONTH($B64,1))))&gt;=$B64)*(DATE(YEAR($B64),MONTH($B64)+1,MIN(AB$6,DAY(EOMONTH($B64,1))))&lt;$C64)))</f>
        <v>0</v>
      </c>
      <c r="AC64" s="48" t="n">
        <f aca="false">IF(OR(N(AC$5)=0,AC$6=""),0,AC$5*((DATE(YEAR($B64),MONTH($B64),MIN(AC$6,DAY(EOMONTH($B64,0))))&gt;=$B64)*(DATE(YEAR($B64),MONTH($B64),MIN(AC$6,DAY(EOMONTH($B64,0))))&lt;$C64)+(DATE(YEAR($B64),MONTH($B64)+1,MIN(AC$6,DAY(EOMONTH($B64,1))))&gt;=$B64)*(DATE(YEAR($B64),MONTH($B64)+1,MIN(AC$6,DAY(EOMONTH($B64,1))))&lt;$C64)))</f>
        <v>0</v>
      </c>
      <c r="AD64" s="48" t="n">
        <f aca="false">IF(OR(N(AD$5)=0,AD$6=""),0,AD$5*((DATE(YEAR($B64),MONTH($B64),MIN(AD$6,DAY(EOMONTH($B64,0))))&gt;=$B64)*(DATE(YEAR($B64),MONTH($B64),MIN(AD$6,DAY(EOMONTH($B64,0))))&lt;$C64)+(DATE(YEAR($B64),MONTH($B64)+1,MIN(AD$6,DAY(EOMONTH($B64,1))))&gt;=$B64)*(DATE(YEAR($B64),MONTH($B64)+1,MIN(AD$6,DAY(EOMONTH($B64,1))))&lt;$C64)))</f>
        <v>0</v>
      </c>
      <c r="AE64" s="48" t="n">
        <f aca="false">IF(OR(N(AE$5)=0,AE$6=""),0,AE$5*((DATE(YEAR($B64),MONTH($B64),MIN(AE$6,DAY(EOMONTH($B64,0))))&gt;=$B64)*(DATE(YEAR($B64),MONTH($B64),MIN(AE$6,DAY(EOMONTH($B64,0))))&lt;$C64)+(DATE(YEAR($B64),MONTH($B64)+1,MIN(AE$6,DAY(EOMONTH($B64,1))))&gt;=$B64)*(DATE(YEAR($B64),MONTH($B64)+1,MIN(AE$6,DAY(EOMONTH($B64,1))))&lt;$C64)))</f>
        <v>0</v>
      </c>
      <c r="AF64" s="48" t="n">
        <f aca="false">IF(OR(N(AF$5)=0,AF$6=""),0,AF$5*((DATE(YEAR($B64),MONTH($B64),MIN(AF$6,DAY(EOMONTH($B64,0))))&gt;=$B64)*(DATE(YEAR($B64),MONTH($B64),MIN(AF$6,DAY(EOMONTH($B64,0))))&lt;$C64)+(DATE(YEAR($B64),MONTH($B64)+1,MIN(AF$6,DAY(EOMONTH($B64,1))))&gt;=$B64)*(DATE(YEAR($B64),MONTH($B64)+1,MIN(AF$6,DAY(EOMONTH($B64,1))))&lt;$C64)))</f>
        <v>0</v>
      </c>
      <c r="AG64" s="48" t="n">
        <f aca="false">IF(OR(N(AG$5)=0,AG$6=""),0,AG$5*((DATE(YEAR($B64),MONTH($B64),MIN(AG$6,DAY(EOMONTH($B64,0))))&gt;=$B64)*(DATE(YEAR($B64),MONTH($B64),MIN(AG$6,DAY(EOMONTH($B64,0))))&lt;$C64)+(DATE(YEAR($B64),MONTH($B64)+1,MIN(AG$6,DAY(EOMONTH($B64,1))))&gt;=$B64)*(DATE(YEAR($B64),MONTH($B64)+1,MIN(AG$6,DAY(EOMONTH($B64,1))))&lt;$C64)))</f>
        <v>0</v>
      </c>
      <c r="AH64" s="48" t="n">
        <f aca="false">IF(OR(N(AH$5)=0,AH$6=""),0,AH$5*((DATE(YEAR($B64),MONTH($B64),MIN(AH$6,DAY(EOMONTH($B64,0))))&gt;=$B64)*(DATE(YEAR($B64),MONTH($B64),MIN(AH$6,DAY(EOMONTH($B64,0))))&lt;$C64)+(DATE(YEAR($B64),MONTH($B64)+1,MIN(AH$6,DAY(EOMONTH($B64,1))))&gt;=$B64)*(DATE(YEAR($B64),MONTH($B64)+1,MIN(AH$6,DAY(EOMONTH($B64,1))))&lt;$C64)))</f>
        <v>0</v>
      </c>
      <c r="AI64" s="48" t="n">
        <f aca="false">IF(OR(N(AI$5)=0,AI$6=""),0,AI$5*((DATE(YEAR($B64),MONTH($B64),MIN(AI$6,DAY(EOMONTH($B64,0))))&gt;=$B64)*(DATE(YEAR($B64),MONTH($B64),MIN(AI$6,DAY(EOMONTH($B64,0))))&lt;$C64)+(DATE(YEAR($B64),MONTH($B64)+1,MIN(AI$6,DAY(EOMONTH($B64,1))))&gt;=$B64)*(DATE(YEAR($B64),MONTH($B64)+1,MIN(AI$6,DAY(EOMONTH($B64,1))))&lt;$C64)))</f>
        <v>0</v>
      </c>
      <c r="AJ64" s="48" t="n">
        <f aca="false">IF(OR(N(AJ$5)=0,AJ$6=""),0,AJ$5*((DATE(YEAR($B64),MONTH($B64),MIN(AJ$6,DAY(EOMONTH($B64,0))))&gt;=$B64)*(DATE(YEAR($B64),MONTH($B64),MIN(AJ$6,DAY(EOMONTH($B64,0))))&lt;$C64)+(DATE(YEAR($B64),MONTH($B64)+1,MIN(AJ$6,DAY(EOMONTH($B64,1))))&gt;=$B64)*(DATE(YEAR($B64),MONTH($B64)+1,MIN(AJ$6,DAY(EOMONTH($B64,1))))&lt;$C64)))</f>
        <v>0</v>
      </c>
      <c r="AK64" s="48" t="n">
        <f aca="false">IF(OR(N(AK$5)=0,AK$6=""),0,AK$5*((DATE(YEAR($B64),MONTH($B64),MIN(AK$6,DAY(EOMONTH($B64,0))))&gt;=$B64)*(DATE(YEAR($B64),MONTH($B64),MIN(AK$6,DAY(EOMONTH($B64,0))))&lt;$C64)+(DATE(YEAR($B64),MONTH($B64)+1,MIN(AK$6,DAY(EOMONTH($B64,1))))&gt;=$B64)*(DATE(YEAR($B64),MONTH($B64)+1,MIN(AK$6,DAY(EOMONTH($B64,1))))&lt;$C64)))</f>
        <v>0</v>
      </c>
      <c r="AL64" s="48" t="n">
        <f aca="false">IF(OR(N(AL$5)=0,AL$6=""),0,AL$5*((DATE(YEAR($B64),MONTH($B64),MIN(AL$6,DAY(EOMONTH($B64,0))))&gt;=$B64)*(DATE(YEAR($B64),MONTH($B64),MIN(AL$6,DAY(EOMONTH($B64,0))))&lt;$C64)+(DATE(YEAR($B64),MONTH($B64)+1,MIN(AL$6,DAY(EOMONTH($B64,1))))&gt;=$B64)*(DATE(YEAR($B64),MONTH($B64)+1,MIN(AL$6,DAY(EOMONTH($B64,1))))&lt;$C64)))</f>
        <v>0</v>
      </c>
      <c r="AM64" s="48" t="n">
        <f aca="false">IF(OR(N(AM$5)=0,AM$6=""),0,AM$5*((DATE(YEAR($B64),MONTH($B64),MIN(AM$6,DAY(EOMONTH($B64,0))))&gt;=$B64)*(DATE(YEAR($B64),MONTH($B64),MIN(AM$6,DAY(EOMONTH($B64,0))))&lt;$C64)+(DATE(YEAR($B64),MONTH($B64)+1,MIN(AM$6,DAY(EOMONTH($B64,1))))&gt;=$B64)*(DATE(YEAR($B64),MONTH($B64)+1,MIN(AM$6,DAY(EOMONTH($B64,1))))&lt;$C64)))</f>
        <v>0</v>
      </c>
      <c r="AN64" s="48" t="n">
        <f aca="false">IF(OR(N(AN$5)=0,AN$6=""),0,AN$5*((DATE(YEAR($B64),MONTH($B64),MIN(AN$6,DAY(EOMONTH($B64,0))))&gt;=$B64)*(DATE(YEAR($B64),MONTH($B64),MIN(AN$6,DAY(EOMONTH($B64,0))))&lt;$C64)+(DATE(YEAR($B64),MONTH($B64)+1,MIN(AN$6,DAY(EOMONTH($B64,1))))&gt;=$B64)*(DATE(YEAR($B64),MONTH($B64)+1,MIN(AN$6,DAY(EOMONTH($B64,1))))&lt;$C64)))</f>
        <v>0</v>
      </c>
      <c r="AO64" s="48" t="n">
        <f aca="false">IF(OR(N(AO$5)=0,AO$6=""),0,AO$5*((DATE(YEAR($B64),MONTH($B64),MIN(AO$6,DAY(EOMONTH($B64,0))))&gt;=$B64)*(DATE(YEAR($B64),MONTH($B64),MIN(AO$6,DAY(EOMONTH($B64,0))))&lt;$C64)+(DATE(YEAR($B64),MONTH($B64)+1,MIN(AO$6,DAY(EOMONTH($B64,1))))&gt;=$B64)*(DATE(YEAR($B64),MONTH($B64)+1,MIN(AO$6,DAY(EOMONTH($B64,1))))&lt;$C64)))</f>
        <v>0</v>
      </c>
      <c r="AP64" s="48" t="n">
        <f aca="false">IF(OR(N(AP$5)=0,AP$6=""),0,AP$5*((DATE(YEAR($B64),MONTH($B64),MIN(AP$6,DAY(EOMONTH($B64,0))))&gt;=$B64)*(DATE(YEAR($B64),MONTH($B64),MIN(AP$6,DAY(EOMONTH($B64,0))))&lt;$C64)+(DATE(YEAR($B64),MONTH($B64)+1,MIN(AP$6,DAY(EOMONTH($B64,1))))&gt;=$B64)*(DATE(YEAR($B64),MONTH($B64)+1,MIN(AP$6,DAY(EOMONTH($B64,1))))&lt;$C64)))</f>
        <v>0</v>
      </c>
      <c r="AQ64" s="48" t="n">
        <f aca="false">IF(OR(N(AQ$5)=0,AQ$6=""),0,AQ$5*((DATE(YEAR($B64),MONTH($B64),MIN(AQ$6,DAY(EOMONTH($B64,0))))&gt;=$B64)*(DATE(YEAR($B64),MONTH($B64),MIN(AQ$6,DAY(EOMONTH($B64,0))))&lt;$C64)+(DATE(YEAR($B64),MONTH($B64)+1,MIN(AQ$6,DAY(EOMONTH($B64,1))))&gt;=$B64)*(DATE(YEAR($B64),MONTH($B64)+1,MIN(AQ$6,DAY(EOMONTH($B64,1))))&lt;$C64)))</f>
        <v>0</v>
      </c>
      <c r="AR64" s="48" t="n">
        <f aca="false">IF(OR(N(AR$5)=0,AR$6=""),0,AR$5*((DATE(YEAR($B64),MONTH($B64),MIN(AR$6,DAY(EOMONTH($B64,0))))&gt;=$B64)*(DATE(YEAR($B64),MONTH($B64),MIN(AR$6,DAY(EOMONTH($B64,0))))&lt;$C64)+(DATE(YEAR($B64),MONTH($B64)+1,MIN(AR$6,DAY(EOMONTH($B64,1))))&gt;=$B64)*(DATE(YEAR($B64),MONTH($B64)+1,MIN(AR$6,DAY(EOMONTH($B64,1))))&lt;$C64)))</f>
        <v>0</v>
      </c>
      <c r="AS64" s="48" t="n">
        <f aca="false">IF(OR(N(AS$5)=0,AS$6=""),0,AS$5*((DATE(YEAR($B64),MONTH($B64),MIN(AS$6,DAY(EOMONTH($B64,0))))&gt;=$B64)*(DATE(YEAR($B64),MONTH($B64),MIN(AS$6,DAY(EOMONTH($B64,0))))&lt;$C64)+(DATE(YEAR($B64),MONTH($B64)+1,MIN(AS$6,DAY(EOMONTH($B64,1))))&gt;=$B64)*(DATE(YEAR($B64),MONTH($B64)+1,MIN(AS$6,DAY(EOMONTH($B64,1))))&lt;$C64)))</f>
        <v>0</v>
      </c>
      <c r="AT64" s="48" t="n">
        <f aca="false">IF(OR(N(AT$5)=0,AT$6=""),0,AT$5*((DATE(YEAR($B64),MONTH($B64),MIN(AT$6,DAY(EOMONTH($B64,0))))&gt;=$B64)*(DATE(YEAR($B64),MONTH($B64),MIN(AT$6,DAY(EOMONTH($B64,0))))&lt;$C64)+(DATE(YEAR($B64),MONTH($B64)+1,MIN(AT$6,DAY(EOMONTH($B64,1))))&gt;=$B64)*(DATE(YEAR($B64),MONTH($B64)+1,MIN(AT$6,DAY(EOMONTH($B64,1))))&lt;$C64)))</f>
        <v>0</v>
      </c>
      <c r="AU64" s="48" t="n">
        <f aca="false">IF(OR(N(AU$5)=0,AU$6=""),0,AU$5*((DATE(YEAR($B64),MONTH($B64),MIN(AU$6,DAY(EOMONTH($B64,0))))&gt;=$B64)*(DATE(YEAR($B64),MONTH($B64),MIN(AU$6,DAY(EOMONTH($B64,0))))&lt;$C64)+(DATE(YEAR($B64),MONTH($B64)+1,MIN(AU$6,DAY(EOMONTH($B64,1))))&gt;=$B64)*(DATE(YEAR($B64),MONTH($B64)+1,MIN(AU$6,DAY(EOMONTH($B64,1))))&lt;$C64)))</f>
        <v>0</v>
      </c>
      <c r="AV64" s="48" t="n">
        <f aca="false">IF(OR(N(AV$5)=0,AV$6=""),0,AV$5*((DATE(YEAR($B64),MONTH($B64),MIN(AV$6,DAY(EOMONTH($B64,0))))&gt;=$B64)*(DATE(YEAR($B64),MONTH($B64),MIN(AV$6,DAY(EOMONTH($B64,0))))&lt;$C64)+(DATE(YEAR($B64),MONTH($B64)+1,MIN(AV$6,DAY(EOMONTH($B64,1))))&gt;=$B64)*(DATE(YEAR($B64),MONTH($B64)+1,MIN(AV$6,DAY(EOMONTH($B64,1))))&lt;$C64)))</f>
        <v>0</v>
      </c>
      <c r="AW64" s="48" t="n">
        <f aca="false">IF(OR(N(AW$5)=0,AW$6=""),0,AW$5*((DATE(YEAR($B64),MONTH($B64),MIN(AW$6,DAY(EOMONTH($B64,0))))&gt;=$B64)*(DATE(YEAR($B64),MONTH($B64),MIN(AW$6,DAY(EOMONTH($B64,0))))&lt;$C64)+(DATE(YEAR($B64),MONTH($B64)+1,MIN(AW$6,DAY(EOMONTH($B64,1))))&gt;=$B64)*(DATE(YEAR($B64),MONTH($B64)+1,MIN(AW$6,DAY(EOMONTH($B64,1))))&lt;$C64)))</f>
        <v>0</v>
      </c>
      <c r="AX64" s="48" t="n">
        <f aca="false">IF(OR(N(AX$5)=0,AX$6=""),0,AX$5*((DATE(YEAR($B64),MONTH($B64),MIN(AX$6,DAY(EOMONTH($B64,0))))&gt;=$B64)*(DATE(YEAR($B64),MONTH($B64),MIN(AX$6,DAY(EOMONTH($B64,0))))&lt;$C64)+(DATE(YEAR($B64),MONTH($B64)+1,MIN(AX$6,DAY(EOMONTH($B64,1))))&gt;=$B64)*(DATE(YEAR($B64),MONTH($B64)+1,MIN(AX$6,DAY(EOMONTH($B64,1))))&lt;$C64)))</f>
        <v>0</v>
      </c>
      <c r="AY64" s="48" t="n">
        <f aca="false">IF(OR(N(AY$5)=0,AY$6=""),0,AY$5*((DATE(YEAR($B64),MONTH($B64),MIN(AY$6,DAY(EOMONTH($B64,0))))&gt;=$B64)*(DATE(YEAR($B64),MONTH($B64),MIN(AY$6,DAY(EOMONTH($B64,0))))&lt;$C64)+(DATE(YEAR($B64),MONTH($B64)+1,MIN(AY$6,DAY(EOMONTH($B64,1))))&gt;=$B64)*(DATE(YEAR($B64),MONTH($B64)+1,MIN(AY$6,DAY(EOMONTH($B64,1))))&lt;$C64)))</f>
        <v>0</v>
      </c>
      <c r="AZ64" s="48" t="n">
        <f aca="false">IF(OR(N(AZ$5)=0,AZ$6=""),0,AZ$5*((DATE(YEAR($B64),MONTH($B64),MIN(AZ$6,DAY(EOMONTH($B64,0))))&gt;=$B64)*(DATE(YEAR($B64),MONTH($B64),MIN(AZ$6,DAY(EOMONTH($B64,0))))&lt;$C64)+(DATE(YEAR($B64),MONTH($B64)+1,MIN(AZ$6,DAY(EOMONTH($B64,1))))&gt;=$B64)*(DATE(YEAR($B64),MONTH($B64)+1,MIN(AZ$6,DAY(EOMONTH($B64,1))))&lt;$C64)))</f>
        <v>0</v>
      </c>
      <c r="BA64" s="48" t="n">
        <f aca="false">IF(OR(N(BA$5)=0,BA$6=""),0,BA$5*((DATE(YEAR($B64),MONTH($B64),MIN(BA$6,DAY(EOMONTH($B64,0))))&gt;=$B64)*(DATE(YEAR($B64),MONTH($B64),MIN(BA$6,DAY(EOMONTH($B64,0))))&lt;$C64)+(DATE(YEAR($B64),MONTH($B64)+1,MIN(BA$6,DAY(EOMONTH($B64,1))))&gt;=$B64)*(DATE(YEAR($B64),MONTH($B64)+1,MIN(BA$6,DAY(EOMONTH($B64,1))))&lt;$C64)))</f>
        <v>0</v>
      </c>
      <c r="BB64" s="48" t="n">
        <f aca="false">IF(OR(N(BB$5)=0,BB$6=""),0,BB$5*((DATE(YEAR($B64),MONTH($B64),MIN(BB$6,DAY(EOMONTH($B64,0))))&gt;=$B64)*(DATE(YEAR($B64),MONTH($B64),MIN(BB$6,DAY(EOMONTH($B64,0))))&lt;$C64)+(DATE(YEAR($B64),MONTH($B64)+1,MIN(BB$6,DAY(EOMONTH($B64,1))))&gt;=$B64)*(DATE(YEAR($B64),MONTH($B64)+1,MIN(BB$6,DAY(EOMONTH($B64,1))))&lt;$C64)))</f>
        <v>0</v>
      </c>
      <c r="BC64" s="48" t="n">
        <f aca="false">IF(OR(N(BC$5)=0,BC$6=""),0,BC$5*((DATE(YEAR($B64),MONTH($B64),MIN(BC$6,DAY(EOMONTH($B64,0))))&gt;=$B64)*(DATE(YEAR($B64),MONTH($B64),MIN(BC$6,DAY(EOMONTH($B64,0))))&lt;$C64)+(DATE(YEAR($B64),MONTH($B64)+1,MIN(BC$6,DAY(EOMONTH($B64,1))))&gt;=$B64)*(DATE(YEAR($B64),MONTH($B64)+1,MIN(BC$6,DAY(EOMONTH($B64,1))))&lt;$C64)))</f>
        <v>0</v>
      </c>
      <c r="BD64" s="48" t="n">
        <f aca="false">IF(OR(N(BD$5)=0,BD$6=""),0,BD$5*((DATE(YEAR($B64),MONTH($B64),MIN(BD$6,DAY(EOMONTH($B64,0))))&gt;=$B64)*(DATE(YEAR($B64),MONTH($B64),MIN(BD$6,DAY(EOMONTH($B64,0))))&lt;$C64)+(DATE(YEAR($B64),MONTH($B64)+1,MIN(BD$6,DAY(EOMONTH($B64,1))))&gt;=$B64)*(DATE(YEAR($B64),MONTH($B64)+1,MIN(BD$6,DAY(EOMONTH($B64,1))))&lt;$C64)))</f>
        <v>0</v>
      </c>
      <c r="BE64" s="48" t="n">
        <f aca="false">IF(OR(N(BE$5)=0,BE$6=""),0,BE$5*((DATE(YEAR($B64),MONTH($B64),MIN(BE$6,DAY(EOMONTH($B64,0))))&gt;=$B64)*(DATE(YEAR($B64),MONTH($B64),MIN(BE$6,DAY(EOMONTH($B64,0))))&lt;$C64)+(DATE(YEAR($B64),MONTH($B64)+1,MIN(BE$6,DAY(EOMONTH($B64,1))))&gt;=$B64)*(DATE(YEAR($B64),MONTH($B64)+1,MIN(BE$6,DAY(EOMONTH($B64,1))))&lt;$C64)))</f>
        <v>0</v>
      </c>
      <c r="BF64" s="48" t="n">
        <f aca="false">IF(OR(N(BF$5)=0,BF$6=""),0,BF$5*((DATE(YEAR($B64),MONTH($B64),MIN(BF$6,DAY(EOMONTH($B64,0))))&gt;=$B64)*(DATE(YEAR($B64),MONTH($B64),MIN(BF$6,DAY(EOMONTH($B64,0))))&lt;$C64)+(DATE(YEAR($B64),MONTH($B64)+1,MIN(BF$6,DAY(EOMONTH($B64,1))))&gt;=$B64)*(DATE(YEAR($B64),MONTH($B64)+1,MIN(BF$6,DAY(EOMONTH($B64,1))))&lt;$C64)))</f>
        <v>0</v>
      </c>
      <c r="BG64" s="48" t="n">
        <f aca="false">IF(OR(N(BG$5)=0,BG$6=""),0,BG$5*((DATE(YEAR($B64),MONTH($B64),MIN(BG$6,DAY(EOMONTH($B64,0))))&gt;=$B64)*(DATE(YEAR($B64),MONTH($B64),MIN(BG$6,DAY(EOMONTH($B64,0))))&lt;$C64)+(DATE(YEAR($B64),MONTH($B64)+1,MIN(BG$6,DAY(EOMONTH($B64,1))))&gt;=$B64)*(DATE(YEAR($B64),MONTH($B64)+1,MIN(BG$6,DAY(EOMONTH($B64,1))))&lt;$C64)))</f>
        <v>0</v>
      </c>
      <c r="BH64" s="48" t="n">
        <f aca="false">IF(OR(N(BH$5)=0,BH$6=""),0,BH$5*((DATE(YEAR($B64),MONTH($B64),MIN(BH$6,DAY(EOMONTH($B64,0))))&gt;=$B64)*(DATE(YEAR($B64),MONTH($B64),MIN(BH$6,DAY(EOMONTH($B64,0))))&lt;$C64)+(DATE(YEAR($B64),MONTH($B64)+1,MIN(BH$6,DAY(EOMONTH($B64,1))))&gt;=$B64)*(DATE(YEAR($B64),MONTH($B64)+1,MIN(BH$6,DAY(EOMONTH($B64,1))))&lt;$C64)))</f>
        <v>0</v>
      </c>
      <c r="BI64" s="48" t="n">
        <f aca="false">IF(OR(N(BI$5)=0,BI$6=""),0,BI$5*((DATE(YEAR($B64),MONTH($B64),MIN(BI$6,DAY(EOMONTH($B64,0))))&gt;=$B64)*(DATE(YEAR($B64),MONTH($B64),MIN(BI$6,DAY(EOMONTH($B64,0))))&lt;$C64)+(DATE(YEAR($B64),MONTH($B64)+1,MIN(BI$6,DAY(EOMONTH($B64,1))))&gt;=$B64)*(DATE(YEAR($B64),MONTH($B64)+1,MIN(BI$6,DAY(EOMONTH($B64,1))))&lt;$C64)))</f>
        <v>0</v>
      </c>
      <c r="BJ64" s="48" t="n">
        <f aca="false">IF(OR(N(BJ$5)=0,BJ$6=""),0,BJ$5*((DATE(YEAR($B64),MONTH($B64),MIN(BJ$6,DAY(EOMONTH($B64,0))))&gt;=$B64)*(DATE(YEAR($B64),MONTH($B64),MIN(BJ$6,DAY(EOMONTH($B64,0))))&lt;$C64)+(DATE(YEAR($B64),MONTH($B64)+1,MIN(BJ$6,DAY(EOMONTH($B64,1))))&gt;=$B64)*(DATE(YEAR($B64),MONTH($B64)+1,MIN(BJ$6,DAY(EOMONTH($B64,1))))&lt;$C64)))</f>
        <v>0</v>
      </c>
      <c r="BK64" s="48" t="n">
        <f aca="false">IF(OR(N(BK$5)=0,BK$6=""),0,BK$5*((DATE(YEAR($B64),MONTH($B64),MIN(BK$6,DAY(EOMONTH($B64,0))))&gt;=$B64)*(DATE(YEAR($B64),MONTH($B64),MIN(BK$6,DAY(EOMONTH($B64,0))))&lt;$C64)+(DATE(YEAR($B64),MONTH($B64)+1,MIN(BK$6,DAY(EOMONTH($B64,1))))&gt;=$B64)*(DATE(YEAR($B64),MONTH($B64)+1,MIN(BK$6,DAY(EOMONTH($B64,1))))&lt;$C64)))</f>
        <v>0</v>
      </c>
      <c r="BL64" s="48" t="n">
        <f aca="false">IF(OR(N(BL$5)=0,BL$6=""),0,BL$5*((DATE(YEAR($B64),MONTH($B64),MIN(BL$6,DAY(EOMONTH($B64,0))))&gt;=$B64)*(DATE(YEAR($B64),MONTH($B64),MIN(BL$6,DAY(EOMONTH($B64,0))))&lt;$C64)+(DATE(YEAR($B64),MONTH($B64)+1,MIN(BL$6,DAY(EOMONTH($B64,1))))&gt;=$B64)*(DATE(YEAR($B64),MONTH($B64)+1,MIN(BL$6,DAY(EOMONTH($B64,1))))&lt;$C64)))</f>
        <v>0</v>
      </c>
      <c r="BM64" s="48" t="n">
        <f aca="false">IF(OR(N(BM$5)=0,BM$6=""),0,BM$5*((DATE(YEAR($B64),MONTH($B64),MIN(BM$6,DAY(EOMONTH($B64,0))))&gt;=$B64)*(DATE(YEAR($B64),MONTH($B64),MIN(BM$6,DAY(EOMONTH($B64,0))))&lt;$C64)+(DATE(YEAR($B64),MONTH($B64)+1,MIN(BM$6,DAY(EOMONTH($B64,1))))&gt;=$B64)*(DATE(YEAR($B64),MONTH($B64)+1,MIN(BM$6,DAY(EOMONTH($B64,1))))&lt;$C64)))</f>
        <v>0</v>
      </c>
      <c r="BN64" s="48" t="n">
        <f aca="false">IF(OR(N(BN$5)=0,BN$6=""),0,BN$5*((DATE(YEAR($B64),MONTH($B64),MIN(BN$6,DAY(EOMONTH($B64,0))))&gt;=$B64)*(DATE(YEAR($B64),MONTH($B64),MIN(BN$6,DAY(EOMONTH($B64,0))))&lt;$C64)+(DATE(YEAR($B64),MONTH($B64)+1,MIN(BN$6,DAY(EOMONTH($B64,1))))&gt;=$B64)*(DATE(YEAR($B64),MONTH($B64)+1,MIN(BN$6,DAY(EOMONTH($B64,1))))&lt;$C64)))</f>
        <v>0</v>
      </c>
      <c r="BO64" s="48" t="n">
        <f aca="false">IF(OR(N(BO$5)=0,BO$6=""),0,BO$5*((DATE(YEAR($B64),MONTH($B64),MIN(BO$6,DAY(EOMONTH($B64,0))))&gt;=$B64)*(DATE(YEAR($B64),MONTH($B64),MIN(BO$6,DAY(EOMONTH($B64,0))))&lt;$C64)+(DATE(YEAR($B64),MONTH($B64)+1,MIN(BO$6,DAY(EOMONTH($B64,1))))&gt;=$B64)*(DATE(YEAR($B64),MONTH($B64)+1,MIN(BO$6,DAY(EOMONTH($B64,1))))&lt;$C64)))</f>
        <v>0</v>
      </c>
      <c r="BP64" s="48" t="n">
        <f aca="false">IF(OR(N(BP$5)=0,BP$6=""),0,BP$5*((DATE(YEAR($B64),MONTH($B64),MIN(BP$6,DAY(EOMONTH($B64,0))))&gt;=$B64)*(DATE(YEAR($B64),MONTH($B64),MIN(BP$6,DAY(EOMONTH($B64,0))))&lt;$C64)+(DATE(YEAR($B64),MONTH($B64)+1,MIN(BP$6,DAY(EOMONTH($B64,1))))&gt;=$B64)*(DATE(YEAR($B64),MONTH($B64)+1,MIN(BP$6,DAY(EOMONTH($B64,1))))&lt;$C64)))</f>
        <v>0</v>
      </c>
      <c r="BQ64" s="48" t="n">
        <f aca="false">IF(OR(N(BQ$5)=0,BQ$6=""),0,BQ$5*((DATE(YEAR($B64),MONTH($B64),MIN(BQ$6,DAY(EOMONTH($B64,0))))&gt;=$B64)*(DATE(YEAR($B64),MONTH($B64),MIN(BQ$6,DAY(EOMONTH($B64,0))))&lt;$C64)+(DATE(YEAR($B64),MONTH($B64)+1,MIN(BQ$6,DAY(EOMONTH($B64,1))))&gt;=$B64)*(DATE(YEAR($B64),MONTH($B64)+1,MIN(BQ$6,DAY(EOMONTH($B64,1))))&lt;$C64)))</f>
        <v>0</v>
      </c>
      <c r="BR64" s="48" t="n">
        <f aca="false">IF(OR(N(BR$5)=0,BR$6=""),0,BR$5*((DATE(YEAR($B64),MONTH($B64),MIN(BR$6,DAY(EOMONTH($B64,0))))&gt;=$B64)*(DATE(YEAR($B64),MONTH($B64),MIN(BR$6,DAY(EOMONTH($B64,0))))&lt;$C64)+(DATE(YEAR($B64),MONTH($B64)+1,MIN(BR$6,DAY(EOMONTH($B64,1))))&gt;=$B64)*(DATE(YEAR($B64),MONTH($B64)+1,MIN(BR$6,DAY(EOMONTH($B64,1))))&lt;$C64)))</f>
        <v>0</v>
      </c>
      <c r="BS64" s="48" t="n">
        <f aca="false">IF(OR(N(BS$5)=0,BS$6=""),0,BS$5*((DATE(YEAR($B64),MONTH($B64),MIN(BS$6,DAY(EOMONTH($B64,0))))&gt;=$B64)*(DATE(YEAR($B64),MONTH($B64),MIN(BS$6,DAY(EOMONTH($B64,0))))&lt;$C64)+(DATE(YEAR($B64),MONTH($B64)+1,MIN(BS$6,DAY(EOMONTH($B64,1))))&gt;=$B64)*(DATE(YEAR($B64),MONTH($B64)+1,MIN(BS$6,DAY(EOMONTH($B64,1))))&lt;$C64)))</f>
        <v>0</v>
      </c>
      <c r="BT64" s="48" t="n">
        <f aca="false">IF(OR(N(BT$5)=0,BT$6=""),0,BT$5*((DATE(YEAR($B64),MONTH($B64),MIN(BT$6,DAY(EOMONTH($B64,0))))&gt;=$B64)*(DATE(YEAR($B64),MONTH($B64),MIN(BT$6,DAY(EOMONTH($B64,0))))&lt;$C64)+(DATE(YEAR($B64),MONTH($B64)+1,MIN(BT$6,DAY(EOMONTH($B64,1))))&gt;=$B64)*(DATE(YEAR($B64),MONTH($B64)+1,MIN(BT$6,DAY(EOMONTH($B64,1))))&lt;$C64)))</f>
        <v>0</v>
      </c>
      <c r="BU64" s="48" t="n">
        <f aca="false">IF(OR(N(BU$5)=0,BU$6=""),0,BU$5*((DATE(YEAR($B64),MONTH($B64),MIN(BU$6,DAY(EOMONTH($B64,0))))&gt;=$B64)*(DATE(YEAR($B64),MONTH($B64),MIN(BU$6,DAY(EOMONTH($B64,0))))&lt;$C64)+(DATE(YEAR($B64),MONTH($B64)+1,MIN(BU$6,DAY(EOMONTH($B64,1))))&gt;=$B64)*(DATE(YEAR($B64),MONTH($B64)+1,MIN(BU$6,DAY(EOMONTH($B64,1))))&lt;$C64)))</f>
        <v>0</v>
      </c>
      <c r="BV64" s="48" t="n">
        <f aca="false">IF(OR(N(BV$5)=0,BV$6=""),0,BV$5*((DATE(YEAR($B64),MONTH($B64),MIN(BV$6,DAY(EOMONTH($B64,0))))&gt;=$B64)*(DATE(YEAR($B64),MONTH($B64),MIN(BV$6,DAY(EOMONTH($B64,0))))&lt;$C64)+(DATE(YEAR($B64),MONTH($B64)+1,MIN(BV$6,DAY(EOMONTH($B64,1))))&gt;=$B64)*(DATE(YEAR($B64),MONTH($B64)+1,MIN(BV$6,DAY(EOMONTH($B64,1))))&lt;$C64)))</f>
        <v>0</v>
      </c>
      <c r="BW64" s="48" t="n">
        <f aca="false">IF(OR(N(BW$5)=0,BW$6=""),0,BW$5*((DATE(YEAR($B64),MONTH($B64),MIN(BW$6,DAY(EOMONTH($B64,0))))&gt;=$B64)*(DATE(YEAR($B64),MONTH($B64),MIN(BW$6,DAY(EOMONTH($B64,0))))&lt;$C64)+(DATE(YEAR($B64),MONTH($B64)+1,MIN(BW$6,DAY(EOMONTH($B64,1))))&gt;=$B64)*(DATE(YEAR($B64),MONTH($B64)+1,MIN(BW$6,DAY(EOMONTH($B64,1))))&lt;$C64)))</f>
        <v>0</v>
      </c>
      <c r="BX64" s="48" t="n">
        <f aca="false">MIN(Z64,(FT63*(1+FT$5/Setup!$C$36)+IF($V64=1,N($F64),0)))</f>
        <v>0</v>
      </c>
      <c r="BY64" s="48" t="n">
        <f aca="false">MIN(AA64,(FU63*(1+FU$5/Setup!$C$36)+IF($V64=2,N($F64),0)))</f>
        <v>0</v>
      </c>
      <c r="BZ64" s="48" t="n">
        <f aca="false">MIN(AB64,(FV63*(1+FV$5/Setup!$C$36)+IF($V64=3,N($F64),0)))</f>
        <v>0</v>
      </c>
      <c r="CA64" s="48" t="n">
        <f aca="false">MIN(AC64,(FW63*(1+FW$5/Setup!$C$36)+IF($V64=4,N($F64),0)))</f>
        <v>0</v>
      </c>
      <c r="CB64" s="48" t="n">
        <f aca="false">MIN(AD64,(FX63*(1+FX$5/Setup!$C$36)+IF($V64=5,N($F64),0)))</f>
        <v>0</v>
      </c>
      <c r="CC64" s="48" t="n">
        <f aca="false">MIN(AE64,(FY63*(1+FY$5/Setup!$C$36)+IF($V64=6,N($F64),0)))</f>
        <v>0</v>
      </c>
      <c r="CD64" s="48" t="n">
        <f aca="false">MIN(AF64,(FZ63*(1+FZ$5/Setup!$C$36)+IF($V64=7,N($F64),0)))</f>
        <v>0</v>
      </c>
      <c r="CE64" s="48" t="n">
        <f aca="false">MIN(AG64,(GA63*(1+GA$5/Setup!$C$36)+IF($V64=8,N($F64),0)))</f>
        <v>0</v>
      </c>
      <c r="CF64" s="48" t="n">
        <f aca="false">MIN(AH64,(GB63*(1+GB$5/Setup!$C$36)+IF($V64=9,N($F64),0)))</f>
        <v>0</v>
      </c>
      <c r="CG64" s="48" t="n">
        <f aca="false">MIN(AI64,(GC63*(1+GC$5/Setup!$C$36)+IF($V64=10,N($F64),0)))</f>
        <v>0</v>
      </c>
      <c r="CH64" s="48" t="n">
        <f aca="false">MIN(AJ64,(GD63*(1+GD$5/Setup!$C$36)+IF($V64=11,N($F64),0)))</f>
        <v>0</v>
      </c>
      <c r="CI64" s="48" t="n">
        <f aca="false">MIN(AK64,(GE63*(1+GE$5/Setup!$C$36)+IF($V64=12,N($F64),0)))</f>
        <v>0</v>
      </c>
      <c r="CJ64" s="48" t="n">
        <f aca="false">MIN(AL64,(GF63*(1+GF$5/Setup!$C$36)+IF($V64=13,N($F64),0)))</f>
        <v>0</v>
      </c>
      <c r="CK64" s="48" t="n">
        <f aca="false">MIN(AM64,(GG63*(1+GG$5/Setup!$C$36)+IF($V64=14,N($F64),0)))</f>
        <v>0</v>
      </c>
      <c r="CL64" s="48" t="n">
        <f aca="false">MIN(AN64,(GH63*(1+GH$5/Setup!$C$36)+IF($V64=15,N($F64),0)))</f>
        <v>0</v>
      </c>
      <c r="CM64" s="48" t="n">
        <f aca="false">MIN(AO64,(GI63*(1+GI$5/Setup!$C$36)+IF($V64=16,N($F64),0)))</f>
        <v>0</v>
      </c>
      <c r="CN64" s="48" t="n">
        <f aca="false">MIN(AP64,(GJ63*(1+GJ$5/Setup!$C$36)+IF($V64=17,N($F64),0)))</f>
        <v>0</v>
      </c>
      <c r="CO64" s="48" t="n">
        <f aca="false">MIN(AQ64,(GK63*(1+GK$5/Setup!$C$36)+IF($V64=18,N($F64),0)))</f>
        <v>0</v>
      </c>
      <c r="CP64" s="48" t="n">
        <f aca="false">MIN(AR64,(GL63*(1+GL$5/Setup!$C$36)+IF($V64=19,N($F64),0)))</f>
        <v>0</v>
      </c>
      <c r="CQ64" s="48" t="n">
        <f aca="false">MIN(AS64,(GM63*(1+GM$5/Setup!$C$36)+IF($V64=20,N($F64),0)))</f>
        <v>0</v>
      </c>
      <c r="CR64" s="48" t="n">
        <f aca="false">MIN(AT64,(GN63*(1+GN$5/Setup!$C$36)+IF($V64=21,N($F64),0)))</f>
        <v>0</v>
      </c>
      <c r="CS64" s="48" t="n">
        <f aca="false">MIN(AU64,(GO63*(1+GO$5/Setup!$C$36)+IF($V64=22,N($F64),0)))</f>
        <v>0</v>
      </c>
      <c r="CT64" s="48" t="n">
        <f aca="false">MIN(AV64,(GP63*(1+GP$5/Setup!$C$36)+IF($V64=23,N($F64),0)))</f>
        <v>0</v>
      </c>
      <c r="CU64" s="48" t="n">
        <f aca="false">MIN(AW64,(GQ63*(1+GQ$5/Setup!$C$36)+IF($V64=24,N($F64),0)))</f>
        <v>0</v>
      </c>
      <c r="CV64" s="48" t="n">
        <f aca="false">MIN(AX64,(GR63*(1+GR$5/Setup!$C$36)+IF($V64=25,N($F64),0)))</f>
        <v>0</v>
      </c>
      <c r="CW64" s="48" t="n">
        <f aca="false">MIN(AY64,(GS63*(1+GS$5/Setup!$C$36)+IF($V64=26,N($F64),0)))</f>
        <v>0</v>
      </c>
      <c r="CX64" s="48" t="n">
        <f aca="false">MIN(AZ64,(GT63*(1+GT$5/Setup!$C$36)+IF($V64=27,N($F64),0)))</f>
        <v>0</v>
      </c>
      <c r="CY64" s="48" t="n">
        <f aca="false">MIN(BA64,(GU63*(1+GU$5/Setup!$C$36)+IF($V64=28,N($F64),0)))</f>
        <v>0</v>
      </c>
      <c r="CZ64" s="48" t="n">
        <f aca="false">MIN(BB64,(GV63*(1+GV$5/Setup!$C$36)+IF($V64=29,N($F64),0)))</f>
        <v>0</v>
      </c>
      <c r="DA64" s="48" t="n">
        <f aca="false">MIN(BC64,(GW63*(1+GW$5/Setup!$C$36)+IF($V64=30,N($F64),0)))</f>
        <v>0</v>
      </c>
      <c r="DB64" s="48" t="n">
        <f aca="false">MIN(BD64,(GX63*(1+GX$5/Setup!$C$36)+IF($V64=31,N($F64),0)))</f>
        <v>0</v>
      </c>
      <c r="DC64" s="48" t="n">
        <f aca="false">MIN(BE64,(GY63*(1+GY$5/Setup!$C$36)+IF($V64=32,N($F64),0)))</f>
        <v>0</v>
      </c>
      <c r="DD64" s="48" t="n">
        <f aca="false">MIN(BF64,(GZ63*(1+GZ$5/Setup!$C$36)+IF($V64=33,N($F64),0)))</f>
        <v>0</v>
      </c>
      <c r="DE64" s="48" t="n">
        <f aca="false">MIN(BG64,(HA63*(1+HA$5/Setup!$C$36)+IF($V64=34,N($F64),0)))</f>
        <v>0</v>
      </c>
      <c r="DF64" s="48" t="n">
        <f aca="false">MIN(BH64,(HB63*(1+HB$5/Setup!$C$36)+IF($V64=35,N($F64),0)))</f>
        <v>0</v>
      </c>
      <c r="DG64" s="48" t="n">
        <f aca="false">MIN(BI64,(HC63*(1+HC$5/Setup!$C$36)+IF($V64=36,N($F64),0)))</f>
        <v>0</v>
      </c>
      <c r="DH64" s="48" t="n">
        <f aca="false">MIN(BJ64,(HD63*(1+HD$5/Setup!$C$36)+IF($V64=37,N($F64),0)))</f>
        <v>0</v>
      </c>
      <c r="DI64" s="48" t="n">
        <f aca="false">MIN(BK64,(HE63*(1+HE$5/Setup!$C$36)+IF($V64=38,N($F64),0)))</f>
        <v>0</v>
      </c>
      <c r="DJ64" s="48" t="n">
        <f aca="false">MIN(BL64,(HF63*(1+HF$5/Setup!$C$36)+IF($V64=39,N($F64),0)))</f>
        <v>0</v>
      </c>
      <c r="DK64" s="48" t="n">
        <f aca="false">MIN(BM64,(HG63*(1+HG$5/Setup!$C$36)+IF($V64=40,N($F64),0)))</f>
        <v>0</v>
      </c>
      <c r="DL64" s="48" t="n">
        <f aca="false">MIN(BN64,(HH63*(1+HH$5/Setup!$C$36)+IF($V64=41,N($F64),0)))</f>
        <v>0</v>
      </c>
      <c r="DM64" s="48" t="n">
        <f aca="false">MIN(BO64,(HI63*(1+HI$5/Setup!$C$36)+IF($V64=42,N($F64),0)))</f>
        <v>0</v>
      </c>
      <c r="DN64" s="48" t="n">
        <f aca="false">MIN(BP64,(HJ63*(1+HJ$5/Setup!$C$36)+IF($V64=43,N($F64),0)))</f>
        <v>0</v>
      </c>
      <c r="DO64" s="48" t="n">
        <f aca="false">MIN(BQ64,(HK63*(1+HK$5/Setup!$C$36)+IF($V64=44,N($F64),0)))</f>
        <v>0</v>
      </c>
      <c r="DP64" s="48" t="n">
        <f aca="false">MIN(BR64,(HL63*(1+HL$5/Setup!$C$36)+IF($V64=45,N($F64),0)))</f>
        <v>0</v>
      </c>
      <c r="DQ64" s="48" t="n">
        <f aca="false">MIN(BS64,(HM63*(1+HM$5/Setup!$C$36)+IF($V64=46,N($F64),0)))</f>
        <v>0</v>
      </c>
      <c r="DR64" s="48" t="n">
        <f aca="false">MIN(BT64,(HN63*(1+HN$5/Setup!$C$36)+IF($V64=47,N($F64),0)))</f>
        <v>0</v>
      </c>
      <c r="DS64" s="48" t="n">
        <f aca="false">MIN(BU64,(HO63*(1+HO$5/Setup!$C$36)+IF($V64=48,N($F64),0)))</f>
        <v>0</v>
      </c>
      <c r="DT64" s="48" t="n">
        <f aca="false">MIN(BV64,(HP63*(1+HP$5/Setup!$C$36)+IF($V64=49,N($F64),0)))</f>
        <v>0</v>
      </c>
      <c r="DU64" s="48" t="n">
        <f aca="false">MIN(BW64,(HQ63*(1+HQ$5/Setup!$C$36)+IF($V64=50,N($F64),0)))</f>
        <v>0</v>
      </c>
      <c r="DV64" s="48" t="n">
        <f aca="false">MIN(MAX((FT63*(1+FT$5/Setup!$C$36)+IF($V64=1,N($F64),0))-BX64,0),MAX($P64-0,0))</f>
        <v>0</v>
      </c>
      <c r="DW64" s="48" t="n">
        <f aca="false">MIN(MAX((FU63*(1+FU$5/Setup!$C$36)+IF($V64=2,N($F64),0))-BY64,0),MAX($P64-SUM(DV64:DV64),0))</f>
        <v>0</v>
      </c>
      <c r="DX64" s="48" t="n">
        <f aca="false">MIN(MAX((FV63*(1+FV$5/Setup!$C$36)+IF($V64=3,N($F64),0))-BZ64,0),MAX($P64-SUM(DV64:DW64),0))</f>
        <v>0</v>
      </c>
      <c r="DY64" s="48" t="n">
        <f aca="false">MIN(MAX((FW63*(1+FW$5/Setup!$C$36)+IF($V64=4,N($F64),0))-CA64,0),MAX($P64-SUM(DV64:DX64),0))</f>
        <v>0</v>
      </c>
      <c r="DZ64" s="48" t="n">
        <f aca="false">MIN(MAX((FX63*(1+FX$5/Setup!$C$36)+IF($V64=5,N($F64),0))-CB64,0),MAX($P64-SUM(DV64:DY64),0))</f>
        <v>0</v>
      </c>
      <c r="EA64" s="48" t="n">
        <f aca="false">MIN(MAX((FY63*(1+FY$5/Setup!$C$36)+IF($V64=6,N($F64),0))-CC64,0),MAX($P64-SUM(DV64:DZ64),0))</f>
        <v>0</v>
      </c>
      <c r="EB64" s="48" t="n">
        <f aca="false">MIN(MAX((FZ63*(1+FZ$5/Setup!$C$36)+IF($V64=7,N($F64),0))-CD64,0),MAX($P64-SUM(DV64:EA64),0))</f>
        <v>0</v>
      </c>
      <c r="EC64" s="48" t="n">
        <f aca="false">MIN(MAX((GA63*(1+GA$5/Setup!$C$36)+IF($V64=8,N($F64),0))-CE64,0),MAX($P64-SUM(DV64:EB64),0))</f>
        <v>0</v>
      </c>
      <c r="ED64" s="48" t="n">
        <f aca="false">MIN(MAX((GB63*(1+GB$5/Setup!$C$36)+IF($V64=9,N($F64),0))-CF64,0),MAX($P64-SUM(DV64:EC64),0))</f>
        <v>0</v>
      </c>
      <c r="EE64" s="48" t="n">
        <f aca="false">MIN(MAX((GC63*(1+GC$5/Setup!$C$36)+IF($V64=10,N($F64),0))-CG64,0),MAX($P64-SUM(DV64:ED64),0))</f>
        <v>0</v>
      </c>
      <c r="EF64" s="48" t="n">
        <f aca="false">MIN(MAX((GD63*(1+GD$5/Setup!$C$36)+IF($V64=11,N($F64),0))-CH64,0),MAX($P64-SUM(DV64:EE64),0))</f>
        <v>0</v>
      </c>
      <c r="EG64" s="48" t="n">
        <f aca="false">MIN(MAX((GE63*(1+GE$5/Setup!$C$36)+IF($V64=12,N($F64),0))-CI64,0),MAX($P64-SUM(DV64:EF64),0))</f>
        <v>0</v>
      </c>
      <c r="EH64" s="48" t="n">
        <f aca="false">MIN(MAX((GF63*(1+GF$5/Setup!$C$36)+IF($V64=13,N($F64),0))-CJ64,0),MAX($P64-SUM(DV64:EG64),0))</f>
        <v>0</v>
      </c>
      <c r="EI64" s="48" t="n">
        <f aca="false">MIN(MAX((GG63*(1+GG$5/Setup!$C$36)+IF($V64=14,N($F64),0))-CK64,0),MAX($P64-SUM(DV64:EH64),0))</f>
        <v>0</v>
      </c>
      <c r="EJ64" s="48" t="n">
        <f aca="false">MIN(MAX((GH63*(1+GH$5/Setup!$C$36)+IF($V64=15,N($F64),0))-CL64,0),MAX($P64-SUM(DV64:EI64),0))</f>
        <v>0</v>
      </c>
      <c r="EK64" s="48" t="n">
        <f aca="false">MIN(MAX((GI63*(1+GI$5/Setup!$C$36)+IF($V64=16,N($F64),0))-CM64,0),MAX($P64-SUM(DV64:EJ64),0))</f>
        <v>0</v>
      </c>
      <c r="EL64" s="48" t="n">
        <f aca="false">MIN(MAX((GJ63*(1+GJ$5/Setup!$C$36)+IF($V64=17,N($F64),0))-CN64,0),MAX($P64-SUM(DV64:EK64),0))</f>
        <v>0</v>
      </c>
      <c r="EM64" s="48" t="n">
        <f aca="false">MIN(MAX((GK63*(1+GK$5/Setup!$C$36)+IF($V64=18,N($F64),0))-CO64,0),MAX($P64-SUM(DV64:EL64),0))</f>
        <v>0</v>
      </c>
      <c r="EN64" s="48" t="n">
        <f aca="false">MIN(MAX((GL63*(1+GL$5/Setup!$C$36)+IF($V64=19,N($F64),0))-CP64,0),MAX($P64-SUM(DV64:EM64),0))</f>
        <v>0</v>
      </c>
      <c r="EO64" s="48" t="n">
        <f aca="false">MIN(MAX((GM63*(1+GM$5/Setup!$C$36)+IF($V64=20,N($F64),0))-CQ64,0),MAX($P64-SUM(DV64:EN64),0))</f>
        <v>0</v>
      </c>
      <c r="EP64" s="48" t="n">
        <f aca="false">MIN(MAX((GN63*(1+GN$5/Setup!$C$36)+IF($V64=21,N($F64),0))-CR64,0),MAX($P64-SUM(DV64:EO64),0))</f>
        <v>0</v>
      </c>
      <c r="EQ64" s="48" t="n">
        <f aca="false">MIN(MAX((GO63*(1+GO$5/Setup!$C$36)+IF($V64=22,N($F64),0))-CS64,0),MAX($P64-SUM(DV64:EP64),0))</f>
        <v>0</v>
      </c>
      <c r="ER64" s="48" t="n">
        <f aca="false">MIN(MAX((GP63*(1+GP$5/Setup!$C$36)+IF($V64=23,N($F64),0))-CT64,0),MAX($P64-SUM(DV64:EQ64),0))</f>
        <v>0</v>
      </c>
      <c r="ES64" s="48" t="n">
        <f aca="false">MIN(MAX((GQ63*(1+GQ$5/Setup!$C$36)+IF($V64=24,N($F64),0))-CU64,0),MAX($P64-SUM(DV64:ER64),0))</f>
        <v>0</v>
      </c>
      <c r="ET64" s="48" t="n">
        <f aca="false">MIN(MAX((GR63*(1+GR$5/Setup!$C$36)+IF($V64=25,N($F64),0))-CV64,0),MAX($P64-SUM(DV64:ES64),0))</f>
        <v>0</v>
      </c>
      <c r="EU64" s="48" t="n">
        <f aca="false">MIN(MAX((GS63*(1+GS$5/Setup!$C$36)+IF($V64=26,N($F64),0))-CW64,0),MAX($P64-SUM(DV64:ET64),0))</f>
        <v>0</v>
      </c>
      <c r="EV64" s="48" t="n">
        <f aca="false">MIN(MAX((GT63*(1+GT$5/Setup!$C$36)+IF($V64=27,N($F64),0))-CX64,0),MAX($P64-SUM(DV64:EU64),0))</f>
        <v>0</v>
      </c>
      <c r="EW64" s="48" t="n">
        <f aca="false">MIN(MAX((GU63*(1+GU$5/Setup!$C$36)+IF($V64=28,N($F64),0))-CY64,0),MAX($P64-SUM(DV64:EV64),0))</f>
        <v>0</v>
      </c>
      <c r="EX64" s="48" t="n">
        <f aca="false">MIN(MAX((GV63*(1+GV$5/Setup!$C$36)+IF($V64=29,N($F64),0))-CZ64,0),MAX($P64-SUM(DV64:EW64),0))</f>
        <v>0</v>
      </c>
      <c r="EY64" s="48" t="n">
        <f aca="false">MIN(MAX((GW63*(1+GW$5/Setup!$C$36)+IF($V64=30,N($F64),0))-DA64,0),MAX($P64-SUM(DV64:EX64),0))</f>
        <v>0</v>
      </c>
      <c r="EZ64" s="48" t="n">
        <f aca="false">MIN(MAX((GX63*(1+GX$5/Setup!$C$36)+IF($V64=31,N($F64),0))-DB64,0),MAX($P64-SUM(DV64:EY64),0))</f>
        <v>0</v>
      </c>
      <c r="FA64" s="48" t="n">
        <f aca="false">MIN(MAX((GY63*(1+GY$5/Setup!$C$36)+IF($V64=32,N($F64),0))-DC64,0),MAX($P64-SUM(DV64:EZ64),0))</f>
        <v>0</v>
      </c>
      <c r="FB64" s="48" t="n">
        <f aca="false">MIN(MAX((GZ63*(1+GZ$5/Setup!$C$36)+IF($V64=33,N($F64),0))-DD64,0),MAX($P64-SUM(DV64:FA64),0))</f>
        <v>0</v>
      </c>
      <c r="FC64" s="48" t="n">
        <f aca="false">MIN(MAX((HA63*(1+HA$5/Setup!$C$36)+IF($V64=34,N($F64),0))-DE64,0),MAX($P64-SUM(DV64:FB64),0))</f>
        <v>0</v>
      </c>
      <c r="FD64" s="48" t="n">
        <f aca="false">MIN(MAX((HB63*(1+HB$5/Setup!$C$36)+IF($V64=35,N($F64),0))-DF64,0),MAX($P64-SUM(DV64:FC64),0))</f>
        <v>0</v>
      </c>
      <c r="FE64" s="48" t="n">
        <f aca="false">MIN(MAX((HC63*(1+HC$5/Setup!$C$36)+IF($V64=36,N($F64),0))-DG64,0),MAX($P64-SUM(DV64:FD64),0))</f>
        <v>0</v>
      </c>
      <c r="FF64" s="48" t="n">
        <f aca="false">MIN(MAX((HD63*(1+HD$5/Setup!$C$36)+IF($V64=37,N($F64),0))-DH64,0),MAX($P64-SUM(DV64:FE64),0))</f>
        <v>0</v>
      </c>
      <c r="FG64" s="48" t="n">
        <f aca="false">MIN(MAX((HE63*(1+HE$5/Setup!$C$36)+IF($V64=38,N($F64),0))-DI64,0),MAX($P64-SUM(DV64:FF64),0))</f>
        <v>0</v>
      </c>
      <c r="FH64" s="48" t="n">
        <f aca="false">MIN(MAX((HF63*(1+HF$5/Setup!$C$36)+IF($V64=39,N($F64),0))-DJ64,0),MAX($P64-SUM(DV64:FG64),0))</f>
        <v>0</v>
      </c>
      <c r="FI64" s="48" t="n">
        <f aca="false">MIN(MAX((HG63*(1+HG$5/Setup!$C$36)+IF($V64=40,N($F64),0))-DK64,0),MAX($P64-SUM(DV64:FH64),0))</f>
        <v>0</v>
      </c>
      <c r="FJ64" s="48" t="n">
        <f aca="false">MIN(MAX((HH63*(1+HH$5/Setup!$C$36)+IF($V64=41,N($F64),0))-DL64,0),MAX($P64-SUM(DV64:FI64),0))</f>
        <v>0</v>
      </c>
      <c r="FK64" s="48" t="n">
        <f aca="false">MIN(MAX((HI63*(1+HI$5/Setup!$C$36)+IF($V64=42,N($F64),0))-DM64,0),MAX($P64-SUM(DV64:FJ64),0))</f>
        <v>0</v>
      </c>
      <c r="FL64" s="48" t="n">
        <f aca="false">MIN(MAX((HJ63*(1+HJ$5/Setup!$C$36)+IF($V64=43,N($F64),0))-DN64,0),MAX($P64-SUM(DV64:FK64),0))</f>
        <v>0</v>
      </c>
      <c r="FM64" s="48" t="n">
        <f aca="false">MIN(MAX((HK63*(1+HK$5/Setup!$C$36)+IF($V64=44,N($F64),0))-DO64,0),MAX($P64-SUM(DV64:FL64),0))</f>
        <v>0</v>
      </c>
      <c r="FN64" s="48" t="n">
        <f aca="false">MIN(MAX((HL63*(1+HL$5/Setup!$C$36)+IF($V64=45,N($F64),0))-DP64,0),MAX($P64-SUM(DV64:FM64),0))</f>
        <v>0</v>
      </c>
      <c r="FO64" s="48" t="n">
        <f aca="false">MIN(MAX((HM63*(1+HM$5/Setup!$C$36)+IF($V64=46,N($F64),0))-DQ64,0),MAX($P64-SUM(DV64:FN64),0))</f>
        <v>0</v>
      </c>
      <c r="FP64" s="48" t="n">
        <f aca="false">MIN(MAX((HN63*(1+HN$5/Setup!$C$36)+IF($V64=47,N($F64),0))-DR64,0),MAX($P64-SUM(DV64:FO64),0))</f>
        <v>0</v>
      </c>
      <c r="FQ64" s="48" t="n">
        <f aca="false">MIN(MAX((HO63*(1+HO$5/Setup!$C$36)+IF($V64=48,N($F64),0))-DS64,0),MAX($P64-SUM(DV64:FP64),0))</f>
        <v>0</v>
      </c>
      <c r="FR64" s="48" t="n">
        <f aca="false">MIN(MAX((HP63*(1+HP$5/Setup!$C$36)+IF($V64=49,N($F64),0))-DT64,0),MAX($P64-SUM(DV64:FQ64),0))</f>
        <v>0</v>
      </c>
      <c r="FS64" s="48" t="n">
        <f aca="false">MIN(MAX((HQ63*(1+HQ$5/Setup!$C$36)+IF($V64=50,N($F64),0))-DU64,0),MAX($P64-SUM(DV64:FR64),0))</f>
        <v>0</v>
      </c>
      <c r="FT64" s="48" t="n">
        <f aca="false">IF((FT63*(1+FT$5/Setup!$C$36)+IF($V64=1,N($F64),0))-BX64-DV64&lt;0.005,0,(FT63*(1+FT$5/Setup!$C$36)+IF($V64=1,N($F64),0))-BX64-DV64)</f>
        <v>0</v>
      </c>
      <c r="FU64" s="48" t="n">
        <f aca="false">IF((FU63*(1+FU$5/Setup!$C$36)+IF($V64=2,N($F64),0))-BY64-DW64&lt;0.005,0,(FU63*(1+FU$5/Setup!$C$36)+IF($V64=2,N($F64),0))-BY64-DW64)</f>
        <v>0</v>
      </c>
      <c r="FV64" s="48" t="n">
        <f aca="false">IF((FV63*(1+FV$5/Setup!$C$36)+IF($V64=3,N($F64),0))-BZ64-DX64&lt;0.005,0,(FV63*(1+FV$5/Setup!$C$36)+IF($V64=3,N($F64),0))-BZ64-DX64)</f>
        <v>0</v>
      </c>
      <c r="FW64" s="48" t="n">
        <f aca="false">IF((FW63*(1+FW$5/Setup!$C$36)+IF($V64=4,N($F64),0))-CA64-DY64&lt;0.005,0,(FW63*(1+FW$5/Setup!$C$36)+IF($V64=4,N($F64),0))-CA64-DY64)</f>
        <v>0</v>
      </c>
      <c r="FX64" s="48" t="n">
        <f aca="false">IF((FX63*(1+FX$5/Setup!$C$36)+IF($V64=5,N($F64),0))-CB64-DZ64&lt;0.005,0,(FX63*(1+FX$5/Setup!$C$36)+IF($V64=5,N($F64),0))-CB64-DZ64)</f>
        <v>0</v>
      </c>
      <c r="FY64" s="48" t="n">
        <f aca="false">IF((FY63*(1+FY$5/Setup!$C$36)+IF($V64=6,N($F64),0))-CC64-EA64&lt;0.005,0,(FY63*(1+FY$5/Setup!$C$36)+IF($V64=6,N($F64),0))-CC64-EA64)</f>
        <v>0</v>
      </c>
      <c r="FZ64" s="48" t="n">
        <f aca="false">IF((FZ63*(1+FZ$5/Setup!$C$36)+IF($V64=7,N($F64),0))-CD64-EB64&lt;0.005,0,(FZ63*(1+FZ$5/Setup!$C$36)+IF($V64=7,N($F64),0))-CD64-EB64)</f>
        <v>0</v>
      </c>
      <c r="GA64" s="48" t="n">
        <f aca="false">IF((GA63*(1+GA$5/Setup!$C$36)+IF($V64=8,N($F64),0))-CE64-EC64&lt;0.005,0,(GA63*(1+GA$5/Setup!$C$36)+IF($V64=8,N($F64),0))-CE64-EC64)</f>
        <v>0</v>
      </c>
      <c r="GB64" s="48" t="n">
        <f aca="false">IF((GB63*(1+GB$5/Setup!$C$36)+IF($V64=9,N($F64),0))-CF64-ED64&lt;0.005,0,(GB63*(1+GB$5/Setup!$C$36)+IF($V64=9,N($F64),0))-CF64-ED64)</f>
        <v>0</v>
      </c>
      <c r="GC64" s="48" t="n">
        <f aca="false">IF((GC63*(1+GC$5/Setup!$C$36)+IF($V64=10,N($F64),0))-CG64-EE64&lt;0.005,0,(GC63*(1+GC$5/Setup!$C$36)+IF($V64=10,N($F64),0))-CG64-EE64)</f>
        <v>0</v>
      </c>
      <c r="GD64" s="48" t="n">
        <f aca="false">IF((GD63*(1+GD$5/Setup!$C$36)+IF($V64=11,N($F64),0))-CH64-EF64&lt;0.005,0,(GD63*(1+GD$5/Setup!$C$36)+IF($V64=11,N($F64),0))-CH64-EF64)</f>
        <v>0</v>
      </c>
      <c r="GE64" s="48" t="n">
        <f aca="false">IF((GE63*(1+GE$5/Setup!$C$36)+IF($V64=12,N($F64),0))-CI64-EG64&lt;0.005,0,(GE63*(1+GE$5/Setup!$C$36)+IF($V64=12,N($F64),0))-CI64-EG64)</f>
        <v>0</v>
      </c>
      <c r="GF64" s="48" t="n">
        <f aca="false">IF((GF63*(1+GF$5/Setup!$C$36)+IF($V64=13,N($F64),0))-CJ64-EH64&lt;0.005,0,(GF63*(1+GF$5/Setup!$C$36)+IF($V64=13,N($F64),0))-CJ64-EH64)</f>
        <v>0</v>
      </c>
      <c r="GG64" s="48" t="n">
        <f aca="false">IF((GG63*(1+GG$5/Setup!$C$36)+IF($V64=14,N($F64),0))-CK64-EI64&lt;0.005,0,(GG63*(1+GG$5/Setup!$C$36)+IF($V64=14,N($F64),0))-CK64-EI64)</f>
        <v>0</v>
      </c>
      <c r="GH64" s="48" t="n">
        <f aca="false">IF((GH63*(1+GH$5/Setup!$C$36)+IF($V64=15,N($F64),0))-CL64-EJ64&lt;0.005,0,(GH63*(1+GH$5/Setup!$C$36)+IF($V64=15,N($F64),0))-CL64-EJ64)</f>
        <v>0</v>
      </c>
      <c r="GI64" s="48" t="n">
        <f aca="false">IF((GI63*(1+GI$5/Setup!$C$36)+IF($V64=16,N($F64),0))-CM64-EK64&lt;0.005,0,(GI63*(1+GI$5/Setup!$C$36)+IF($V64=16,N($F64),0))-CM64-EK64)</f>
        <v>0</v>
      </c>
      <c r="GJ64" s="48" t="n">
        <f aca="false">IF((GJ63*(1+GJ$5/Setup!$C$36)+IF($V64=17,N($F64),0))-CN64-EL64&lt;0.005,0,(GJ63*(1+GJ$5/Setup!$C$36)+IF($V64=17,N($F64),0))-CN64-EL64)</f>
        <v>0</v>
      </c>
      <c r="GK64" s="48" t="n">
        <f aca="false">IF((GK63*(1+GK$5/Setup!$C$36)+IF($V64=18,N($F64),0))-CO64-EM64&lt;0.005,0,(GK63*(1+GK$5/Setup!$C$36)+IF($V64=18,N($F64),0))-CO64-EM64)</f>
        <v>0</v>
      </c>
      <c r="GL64" s="48" t="n">
        <f aca="false">IF((GL63*(1+GL$5/Setup!$C$36)+IF($V64=19,N($F64),0))-CP64-EN64&lt;0.005,0,(GL63*(1+GL$5/Setup!$C$36)+IF($V64=19,N($F64),0))-CP64-EN64)</f>
        <v>0</v>
      </c>
      <c r="GM64" s="48" t="n">
        <f aca="false">IF((GM63*(1+GM$5/Setup!$C$36)+IF($V64=20,N($F64),0))-CQ64-EO64&lt;0.005,0,(GM63*(1+GM$5/Setup!$C$36)+IF($V64=20,N($F64),0))-CQ64-EO64)</f>
        <v>0</v>
      </c>
      <c r="GN64" s="48" t="n">
        <f aca="false">IF((GN63*(1+GN$5/Setup!$C$36)+IF($V64=21,N($F64),0))-CR64-EP64&lt;0.005,0,(GN63*(1+GN$5/Setup!$C$36)+IF($V64=21,N($F64),0))-CR64-EP64)</f>
        <v>0</v>
      </c>
      <c r="GO64" s="48" t="n">
        <f aca="false">IF((GO63*(1+GO$5/Setup!$C$36)+IF($V64=22,N($F64),0))-CS64-EQ64&lt;0.005,0,(GO63*(1+GO$5/Setup!$C$36)+IF($V64=22,N($F64),0))-CS64-EQ64)</f>
        <v>0</v>
      </c>
      <c r="GP64" s="48" t="n">
        <f aca="false">IF((GP63*(1+GP$5/Setup!$C$36)+IF($V64=23,N($F64),0))-CT64-ER64&lt;0.005,0,(GP63*(1+GP$5/Setup!$C$36)+IF($V64=23,N($F64),0))-CT64-ER64)</f>
        <v>0</v>
      </c>
      <c r="GQ64" s="48" t="n">
        <f aca="false">IF((GQ63*(1+GQ$5/Setup!$C$36)+IF($V64=24,N($F64),0))-CU64-ES64&lt;0.005,0,(GQ63*(1+GQ$5/Setup!$C$36)+IF($V64=24,N($F64),0))-CU64-ES64)</f>
        <v>0</v>
      </c>
      <c r="GR64" s="48" t="n">
        <f aca="false">IF((GR63*(1+GR$5/Setup!$C$36)+IF($V64=25,N($F64),0))-CV64-ET64&lt;0.005,0,(GR63*(1+GR$5/Setup!$C$36)+IF($V64=25,N($F64),0))-CV64-ET64)</f>
        <v>0</v>
      </c>
      <c r="GS64" s="48" t="n">
        <f aca="false">IF((GS63*(1+GS$5/Setup!$C$36)+IF($V64=26,N($F64),0))-CW64-EU64&lt;0.005,0,(GS63*(1+GS$5/Setup!$C$36)+IF($V64=26,N($F64),0))-CW64-EU64)</f>
        <v>0</v>
      </c>
      <c r="GT64" s="48" t="n">
        <f aca="false">IF((GT63*(1+GT$5/Setup!$C$36)+IF($V64=27,N($F64),0))-CX64-EV64&lt;0.005,0,(GT63*(1+GT$5/Setup!$C$36)+IF($V64=27,N($F64),0))-CX64-EV64)</f>
        <v>0</v>
      </c>
      <c r="GU64" s="48" t="n">
        <f aca="false">IF((GU63*(1+GU$5/Setup!$C$36)+IF($V64=28,N($F64),0))-CY64-EW64&lt;0.005,0,(GU63*(1+GU$5/Setup!$C$36)+IF($V64=28,N($F64),0))-CY64-EW64)</f>
        <v>0</v>
      </c>
      <c r="GV64" s="48" t="n">
        <f aca="false">IF((GV63*(1+GV$5/Setup!$C$36)+IF($V64=29,N($F64),0))-CZ64-EX64&lt;0.005,0,(GV63*(1+GV$5/Setup!$C$36)+IF($V64=29,N($F64),0))-CZ64-EX64)</f>
        <v>0</v>
      </c>
      <c r="GW64" s="48" t="n">
        <f aca="false">IF((GW63*(1+GW$5/Setup!$C$36)+IF($V64=30,N($F64),0))-DA64-EY64&lt;0.005,0,(GW63*(1+GW$5/Setup!$C$36)+IF($V64=30,N($F64),0))-DA64-EY64)</f>
        <v>0</v>
      </c>
      <c r="GX64" s="48" t="n">
        <f aca="false">IF((GX63*(1+GX$5/Setup!$C$36)+IF($V64=31,N($F64),0))-DB64-EZ64&lt;0.005,0,(GX63*(1+GX$5/Setup!$C$36)+IF($V64=31,N($F64),0))-DB64-EZ64)</f>
        <v>0</v>
      </c>
      <c r="GY64" s="48" t="n">
        <f aca="false">IF((GY63*(1+GY$5/Setup!$C$36)+IF($V64=32,N($F64),0))-DC64-FA64&lt;0.005,0,(GY63*(1+GY$5/Setup!$C$36)+IF($V64=32,N($F64),0))-DC64-FA64)</f>
        <v>0</v>
      </c>
      <c r="GZ64" s="48" t="n">
        <f aca="false">IF((GZ63*(1+GZ$5/Setup!$C$36)+IF($V64=33,N($F64),0))-DD64-FB64&lt;0.005,0,(GZ63*(1+GZ$5/Setup!$C$36)+IF($V64=33,N($F64),0))-DD64-FB64)</f>
        <v>0</v>
      </c>
      <c r="HA64" s="48" t="n">
        <f aca="false">IF((HA63*(1+HA$5/Setup!$C$36)+IF($V64=34,N($F64),0))-DE64-FC64&lt;0.005,0,(HA63*(1+HA$5/Setup!$C$36)+IF($V64=34,N($F64),0))-DE64-FC64)</f>
        <v>0</v>
      </c>
      <c r="HB64" s="48" t="n">
        <f aca="false">IF((HB63*(1+HB$5/Setup!$C$36)+IF($V64=35,N($F64),0))-DF64-FD64&lt;0.005,0,(HB63*(1+HB$5/Setup!$C$36)+IF($V64=35,N($F64),0))-DF64-FD64)</f>
        <v>0</v>
      </c>
      <c r="HC64" s="48" t="n">
        <f aca="false">IF((HC63*(1+HC$5/Setup!$C$36)+IF($V64=36,N($F64),0))-DG64-FE64&lt;0.005,0,(HC63*(1+HC$5/Setup!$C$36)+IF($V64=36,N($F64),0))-DG64-FE64)</f>
        <v>0</v>
      </c>
      <c r="HD64" s="48" t="n">
        <f aca="false">IF((HD63*(1+HD$5/Setup!$C$36)+IF($V64=37,N($F64),0))-DH64-FF64&lt;0.005,0,(HD63*(1+HD$5/Setup!$C$36)+IF($V64=37,N($F64),0))-DH64-FF64)</f>
        <v>0</v>
      </c>
      <c r="HE64" s="48" t="n">
        <f aca="false">IF((HE63*(1+HE$5/Setup!$C$36)+IF($V64=38,N($F64),0))-DI64-FG64&lt;0.005,0,(HE63*(1+HE$5/Setup!$C$36)+IF($V64=38,N($F64),0))-DI64-FG64)</f>
        <v>0</v>
      </c>
      <c r="HF64" s="48" t="n">
        <f aca="false">IF((HF63*(1+HF$5/Setup!$C$36)+IF($V64=39,N($F64),0))-DJ64-FH64&lt;0.005,0,(HF63*(1+HF$5/Setup!$C$36)+IF($V64=39,N($F64),0))-DJ64-FH64)</f>
        <v>0</v>
      </c>
      <c r="HG64" s="48" t="n">
        <f aca="false">IF((HG63*(1+HG$5/Setup!$C$36)+IF($V64=40,N($F64),0))-DK64-FI64&lt;0.005,0,(HG63*(1+HG$5/Setup!$C$36)+IF($V64=40,N($F64),0))-DK64-FI64)</f>
        <v>0</v>
      </c>
      <c r="HH64" s="48" t="n">
        <f aca="false">IF((HH63*(1+HH$5/Setup!$C$36)+IF($V64=41,N($F64),0))-DL64-FJ64&lt;0.005,0,(HH63*(1+HH$5/Setup!$C$36)+IF($V64=41,N($F64),0))-DL64-FJ64)</f>
        <v>0</v>
      </c>
      <c r="HI64" s="48" t="n">
        <f aca="false">IF((HI63*(1+HI$5/Setup!$C$36)+IF($V64=42,N($F64),0))-DM64-FK64&lt;0.005,0,(HI63*(1+HI$5/Setup!$C$36)+IF($V64=42,N($F64),0))-DM64-FK64)</f>
        <v>0</v>
      </c>
      <c r="HJ64" s="48" t="n">
        <f aca="false">IF((HJ63*(1+HJ$5/Setup!$C$36)+IF($V64=43,N($F64),0))-DN64-FL64&lt;0.005,0,(HJ63*(1+HJ$5/Setup!$C$36)+IF($V64=43,N($F64),0))-DN64-FL64)</f>
        <v>0</v>
      </c>
      <c r="HK64" s="48" t="n">
        <f aca="false">IF((HK63*(1+HK$5/Setup!$C$36)+IF($V64=44,N($F64),0))-DO64-FM64&lt;0.005,0,(HK63*(1+HK$5/Setup!$C$36)+IF($V64=44,N($F64),0))-DO64-FM64)</f>
        <v>0</v>
      </c>
      <c r="HL64" s="48" t="n">
        <f aca="false">IF((HL63*(1+HL$5/Setup!$C$36)+IF($V64=45,N($F64),0))-DP64-FN64&lt;0.005,0,(HL63*(1+HL$5/Setup!$C$36)+IF($V64=45,N($F64),0))-DP64-FN64)</f>
        <v>0</v>
      </c>
      <c r="HM64" s="48" t="n">
        <f aca="false">IF((HM63*(1+HM$5/Setup!$C$36)+IF($V64=46,N($F64),0))-DQ64-FO64&lt;0.005,0,(HM63*(1+HM$5/Setup!$C$36)+IF($V64=46,N($F64),0))-DQ64-FO64)</f>
        <v>0</v>
      </c>
      <c r="HN64" s="48" t="n">
        <f aca="false">IF((HN63*(1+HN$5/Setup!$C$36)+IF($V64=47,N($F64),0))-DR64-FP64&lt;0.005,0,(HN63*(1+HN$5/Setup!$C$36)+IF($V64=47,N($F64),0))-DR64-FP64)</f>
        <v>0</v>
      </c>
      <c r="HO64" s="48" t="n">
        <f aca="false">IF((HO63*(1+HO$5/Setup!$C$36)+IF($V64=48,N($F64),0))-DS64-FQ64&lt;0.005,0,(HO63*(1+HO$5/Setup!$C$36)+IF($V64=48,N($F64),0))-DS64-FQ64)</f>
        <v>0</v>
      </c>
      <c r="HP64" s="48" t="n">
        <f aca="false">IF((HP63*(1+HP$5/Setup!$C$36)+IF($V64=49,N($F64),0))-DT64-FR64&lt;0.005,0,(HP63*(1+HP$5/Setup!$C$36)+IF($V64=49,N($F64),0))-DT64-FR64)</f>
        <v>0</v>
      </c>
      <c r="HQ64" s="48" t="n">
        <f aca="false">IF((HQ63*(1+HQ$5/Setup!$C$36)+IF($V64=50,N($F64),0))-DU64-FS64&lt;0.005,0,(HQ63*(1+HQ$5/Setup!$C$36)+IF($V64=50,N($F64),0))-DU64-FS64)</f>
        <v>0</v>
      </c>
    </row>
    <row r="65" customFormat="false" ht="15" hidden="false" customHeight="false" outlineLevel="0" collapsed="false">
      <c r="A65" s="44" t="n">
        <v>57</v>
      </c>
      <c r="B65" s="45" t="n">
        <f aca="false">IF(Setup!$C$7="Every month",EDATE(Setup!$C$8,($A65-1)),IF(Setup!$C$7="Twice a month",DATE(YEAR(Setup!$C$8),MONTH(Setup!$C$8)+INT((($A65-1)+Setup!$C$41)/2),MIN(IF(MOD(($A65-1)+Setup!$C$41,2)=0,Setup!$C$39,Setup!$C$40),DAY(EOMONTH(DATE(YEAR(Setup!$C$8),MONTH(Setup!$C$8)+INT((($A65-1)+Setup!$C$41)/2),1),0)))),Setup!$C$8+($A65-1)*IF(Setup!$C$7="Every week",7,14)))</f>
        <v>47109</v>
      </c>
      <c r="C65" s="45" t="n">
        <f aca="false">IF(Setup!$C$7="Every month",EDATE(Setup!$C$8,$A65),IF(Setup!$C$7="Twice a month",DATE(YEAR(Setup!$C$8),MONTH(Setup!$C$8)+INT(($A65+Setup!$C$41)/2),MIN(IF(MOD($A65+Setup!$C$41,2)=0,Setup!$C$39,Setup!$C$40),DAY(EOMONTH(DATE(YEAR(Setup!$C$8),MONTH(Setup!$C$8)+INT(($A65+Setup!$C$41)/2),1),0)))),Setup!$C$8+$A65*IF(Setup!$C$7="Every week",7,14)))</f>
        <v>47123</v>
      </c>
      <c r="D65" s="46"/>
      <c r="E65" s="47"/>
      <c r="F65" s="47"/>
      <c r="G65" s="47"/>
      <c r="H65" s="47"/>
      <c r="I65" s="48" t="n">
        <f aca="false">N(Setup!$C$11)+N(E65)</f>
        <v>100</v>
      </c>
      <c r="J65" s="48" t="n">
        <f aca="false">MIN(Setup!$C$37,MAX(I65,0))</f>
        <v>9.23076923076923</v>
      </c>
      <c r="K65" s="48" t="n">
        <f aca="false">MIN(MAX(N(Setup!$C$14)-L64,0),MAX(I65-J65,0))</f>
        <v>0</v>
      </c>
      <c r="L65" s="48" t="n">
        <f aca="false">L64+K65-N(G65)</f>
        <v>500</v>
      </c>
      <c r="M65" s="48" t="n">
        <f aca="false">M64+J65-N(H65)</f>
        <v>526.153846153846</v>
      </c>
      <c r="N65" s="48" t="n">
        <f aca="false">SUM(BX65:DU65)</f>
        <v>0</v>
      </c>
      <c r="O65" s="48" t="n">
        <f aca="false">SUM(Z65:BW65)-N65</f>
        <v>0</v>
      </c>
      <c r="P65" s="48" t="n">
        <f aca="false">MAX(I65-J65-K65,0)+O65</f>
        <v>90.7692307692308</v>
      </c>
      <c r="Q65" s="48" t="n">
        <f aca="false">SUM(DV65:FS65)</f>
        <v>0</v>
      </c>
      <c r="R65" s="49" t="n">
        <f aca="false">N65+J65+K65+Q65</f>
        <v>9.23076923076923</v>
      </c>
      <c r="S65" s="48" t="n">
        <f aca="false">T65-T64-N(F65)+N65+Q65</f>
        <v>0</v>
      </c>
      <c r="T65" s="49" t="n">
        <f aca="false">SUM(FT65:HQ65)</f>
        <v>0</v>
      </c>
      <c r="U65" s="44" t="str">
        <f aca="false">IF(T64&lt;0.005,"",INDEX(Helpers!$C$2:$C$51,IF(_xlfn.MINIFS($DV$6:$FS$6,DV65:FS65,"&gt;0.005")=0,V65,_xlfn.MINIFS($DV$6:$FS$6,DV65:FS65,"&gt;0.005"))))</f>
        <v/>
      </c>
      <c r="V65" s="44" t="n">
        <f aca="false">IF(_xlfn.MINIFS($FT$6:$HQ$6,FT64:HQ64,"&gt;0.005")=0,1,_xlfn.MINIFS($FT$6:$HQ$6,FT64:HQ64,"&gt;0.005"))</f>
        <v>1</v>
      </c>
      <c r="W65" s="44" t="n">
        <f aca="false">IF(AND(D65&lt;&gt;"Paid",T64&gt;0.005),1,0)</f>
        <v>0</v>
      </c>
      <c r="X65" s="48" t="n">
        <f aca="false">SUMPRODUCT(((Helpers!$G$2:$G$51*(1+(Helpers!$D$2:$D$51+0.000000001)/12)^(($B65-Setup!$C$8)/(365.25/12))-Helpers!$E$2:$E$51*((1+(Helpers!$D$2:$D$51+0.000000001)/12)^(($B65-Setup!$C$8)/(365.25/12))-1)/((Helpers!$D$2:$D$51+0.000000001)/12))&gt;0)*(Helpers!$G$2:$G$51*(1+(Helpers!$D$2:$D$51+0.000000001)/12)^(($B65-Setup!$C$8)/(365.25/12))-Helpers!$E$2:$E$51*((1+(Helpers!$D$2:$D$51+0.000000001)/12)^(($B65-Setup!$C$8)/(365.25/12))-1)/((Helpers!$D$2:$D$51+0.000000001)/12)))</f>
        <v>515.414772368265</v>
      </c>
      <c r="Y65" s="48"/>
      <c r="Z65" s="48" t="n">
        <f aca="false">IF(OR(N(Z$5)=0,Z$6=""),0,Z$5*((DATE(YEAR($B65),MONTH($B65),MIN(Z$6,DAY(EOMONTH($B65,0))))&gt;=$B65)*(DATE(YEAR($B65),MONTH($B65),MIN(Z$6,DAY(EOMONTH($B65,0))))&lt;$C65)+(DATE(YEAR($B65),MONTH($B65)+1,MIN(Z$6,DAY(EOMONTH($B65,1))))&gt;=$B65)*(DATE(YEAR($B65),MONTH($B65)+1,MIN(Z$6,DAY(EOMONTH($B65,1))))&lt;$C65)))</f>
        <v>0</v>
      </c>
      <c r="AA65" s="48" t="n">
        <f aca="false">IF(OR(N(AA$5)=0,AA$6=""),0,AA$5*((DATE(YEAR($B65),MONTH($B65),MIN(AA$6,DAY(EOMONTH($B65,0))))&gt;=$B65)*(DATE(YEAR($B65),MONTH($B65),MIN(AA$6,DAY(EOMONTH($B65,0))))&lt;$C65)+(DATE(YEAR($B65),MONTH($B65)+1,MIN(AA$6,DAY(EOMONTH($B65,1))))&gt;=$B65)*(DATE(YEAR($B65),MONTH($B65)+1,MIN(AA$6,DAY(EOMONTH($B65,1))))&lt;$C65)))</f>
        <v>0</v>
      </c>
      <c r="AB65" s="48" t="n">
        <f aca="false">IF(OR(N(AB$5)=0,AB$6=""),0,AB$5*((DATE(YEAR($B65),MONTH($B65),MIN(AB$6,DAY(EOMONTH($B65,0))))&gt;=$B65)*(DATE(YEAR($B65),MONTH($B65),MIN(AB$6,DAY(EOMONTH($B65,0))))&lt;$C65)+(DATE(YEAR($B65),MONTH($B65)+1,MIN(AB$6,DAY(EOMONTH($B65,1))))&gt;=$B65)*(DATE(YEAR($B65),MONTH($B65)+1,MIN(AB$6,DAY(EOMONTH($B65,1))))&lt;$C65)))</f>
        <v>0</v>
      </c>
      <c r="AC65" s="48" t="n">
        <f aca="false">IF(OR(N(AC$5)=0,AC$6=""),0,AC$5*((DATE(YEAR($B65),MONTH($B65),MIN(AC$6,DAY(EOMONTH($B65,0))))&gt;=$B65)*(DATE(YEAR($B65),MONTH($B65),MIN(AC$6,DAY(EOMONTH($B65,0))))&lt;$C65)+(DATE(YEAR($B65),MONTH($B65)+1,MIN(AC$6,DAY(EOMONTH($B65,1))))&gt;=$B65)*(DATE(YEAR($B65),MONTH($B65)+1,MIN(AC$6,DAY(EOMONTH($B65,1))))&lt;$C65)))</f>
        <v>0</v>
      </c>
      <c r="AD65" s="48" t="n">
        <f aca="false">IF(OR(N(AD$5)=0,AD$6=""),0,AD$5*((DATE(YEAR($B65),MONTH($B65),MIN(AD$6,DAY(EOMONTH($B65,0))))&gt;=$B65)*(DATE(YEAR($B65),MONTH($B65),MIN(AD$6,DAY(EOMONTH($B65,0))))&lt;$C65)+(DATE(YEAR($B65),MONTH($B65)+1,MIN(AD$6,DAY(EOMONTH($B65,1))))&gt;=$B65)*(DATE(YEAR($B65),MONTH($B65)+1,MIN(AD$6,DAY(EOMONTH($B65,1))))&lt;$C65)))</f>
        <v>0</v>
      </c>
      <c r="AE65" s="48" t="n">
        <f aca="false">IF(OR(N(AE$5)=0,AE$6=""),0,AE$5*((DATE(YEAR($B65),MONTH($B65),MIN(AE$6,DAY(EOMONTH($B65,0))))&gt;=$B65)*(DATE(YEAR($B65),MONTH($B65),MIN(AE$6,DAY(EOMONTH($B65,0))))&lt;$C65)+(DATE(YEAR($B65),MONTH($B65)+1,MIN(AE$6,DAY(EOMONTH($B65,1))))&gt;=$B65)*(DATE(YEAR($B65),MONTH($B65)+1,MIN(AE$6,DAY(EOMONTH($B65,1))))&lt;$C65)))</f>
        <v>0</v>
      </c>
      <c r="AF65" s="48" t="n">
        <f aca="false">IF(OR(N(AF$5)=0,AF$6=""),0,AF$5*((DATE(YEAR($B65),MONTH($B65),MIN(AF$6,DAY(EOMONTH($B65,0))))&gt;=$B65)*(DATE(YEAR($B65),MONTH($B65),MIN(AF$6,DAY(EOMONTH($B65,0))))&lt;$C65)+(DATE(YEAR($B65),MONTH($B65)+1,MIN(AF$6,DAY(EOMONTH($B65,1))))&gt;=$B65)*(DATE(YEAR($B65),MONTH($B65)+1,MIN(AF$6,DAY(EOMONTH($B65,1))))&lt;$C65)))</f>
        <v>0</v>
      </c>
      <c r="AG65" s="48" t="n">
        <f aca="false">IF(OR(N(AG$5)=0,AG$6=""),0,AG$5*((DATE(YEAR($B65),MONTH($B65),MIN(AG$6,DAY(EOMONTH($B65,0))))&gt;=$B65)*(DATE(YEAR($B65),MONTH($B65),MIN(AG$6,DAY(EOMONTH($B65,0))))&lt;$C65)+(DATE(YEAR($B65),MONTH($B65)+1,MIN(AG$6,DAY(EOMONTH($B65,1))))&gt;=$B65)*(DATE(YEAR($B65),MONTH($B65)+1,MIN(AG$6,DAY(EOMONTH($B65,1))))&lt;$C65)))</f>
        <v>0</v>
      </c>
      <c r="AH65" s="48" t="n">
        <f aca="false">IF(OR(N(AH$5)=0,AH$6=""),0,AH$5*((DATE(YEAR($B65),MONTH($B65),MIN(AH$6,DAY(EOMONTH($B65,0))))&gt;=$B65)*(DATE(YEAR($B65),MONTH($B65),MIN(AH$6,DAY(EOMONTH($B65,0))))&lt;$C65)+(DATE(YEAR($B65),MONTH($B65)+1,MIN(AH$6,DAY(EOMONTH($B65,1))))&gt;=$B65)*(DATE(YEAR($B65),MONTH($B65)+1,MIN(AH$6,DAY(EOMONTH($B65,1))))&lt;$C65)))</f>
        <v>0</v>
      </c>
      <c r="AI65" s="48" t="n">
        <f aca="false">IF(OR(N(AI$5)=0,AI$6=""),0,AI$5*((DATE(YEAR($B65),MONTH($B65),MIN(AI$6,DAY(EOMONTH($B65,0))))&gt;=$B65)*(DATE(YEAR($B65),MONTH($B65),MIN(AI$6,DAY(EOMONTH($B65,0))))&lt;$C65)+(DATE(YEAR($B65),MONTH($B65)+1,MIN(AI$6,DAY(EOMONTH($B65,1))))&gt;=$B65)*(DATE(YEAR($B65),MONTH($B65)+1,MIN(AI$6,DAY(EOMONTH($B65,1))))&lt;$C65)))</f>
        <v>0</v>
      </c>
      <c r="AJ65" s="48" t="n">
        <f aca="false">IF(OR(N(AJ$5)=0,AJ$6=""),0,AJ$5*((DATE(YEAR($B65),MONTH($B65),MIN(AJ$6,DAY(EOMONTH($B65,0))))&gt;=$B65)*(DATE(YEAR($B65),MONTH($B65),MIN(AJ$6,DAY(EOMONTH($B65,0))))&lt;$C65)+(DATE(YEAR($B65),MONTH($B65)+1,MIN(AJ$6,DAY(EOMONTH($B65,1))))&gt;=$B65)*(DATE(YEAR($B65),MONTH($B65)+1,MIN(AJ$6,DAY(EOMONTH($B65,1))))&lt;$C65)))</f>
        <v>0</v>
      </c>
      <c r="AK65" s="48" t="n">
        <f aca="false">IF(OR(N(AK$5)=0,AK$6=""),0,AK$5*((DATE(YEAR($B65),MONTH($B65),MIN(AK$6,DAY(EOMONTH($B65,0))))&gt;=$B65)*(DATE(YEAR($B65),MONTH($B65),MIN(AK$6,DAY(EOMONTH($B65,0))))&lt;$C65)+(DATE(YEAR($B65),MONTH($B65)+1,MIN(AK$6,DAY(EOMONTH($B65,1))))&gt;=$B65)*(DATE(YEAR($B65),MONTH($B65)+1,MIN(AK$6,DAY(EOMONTH($B65,1))))&lt;$C65)))</f>
        <v>0</v>
      </c>
      <c r="AL65" s="48" t="n">
        <f aca="false">IF(OR(N(AL$5)=0,AL$6=""),0,AL$5*((DATE(YEAR($B65),MONTH($B65),MIN(AL$6,DAY(EOMONTH($B65,0))))&gt;=$B65)*(DATE(YEAR($B65),MONTH($B65),MIN(AL$6,DAY(EOMONTH($B65,0))))&lt;$C65)+(DATE(YEAR($B65),MONTH($B65)+1,MIN(AL$6,DAY(EOMONTH($B65,1))))&gt;=$B65)*(DATE(YEAR($B65),MONTH($B65)+1,MIN(AL$6,DAY(EOMONTH($B65,1))))&lt;$C65)))</f>
        <v>0</v>
      </c>
      <c r="AM65" s="48" t="n">
        <f aca="false">IF(OR(N(AM$5)=0,AM$6=""),0,AM$5*((DATE(YEAR($B65),MONTH($B65),MIN(AM$6,DAY(EOMONTH($B65,0))))&gt;=$B65)*(DATE(YEAR($B65),MONTH($B65),MIN(AM$6,DAY(EOMONTH($B65,0))))&lt;$C65)+(DATE(YEAR($B65),MONTH($B65)+1,MIN(AM$6,DAY(EOMONTH($B65,1))))&gt;=$B65)*(DATE(YEAR($B65),MONTH($B65)+1,MIN(AM$6,DAY(EOMONTH($B65,1))))&lt;$C65)))</f>
        <v>0</v>
      </c>
      <c r="AN65" s="48" t="n">
        <f aca="false">IF(OR(N(AN$5)=0,AN$6=""),0,AN$5*((DATE(YEAR($B65),MONTH($B65),MIN(AN$6,DAY(EOMONTH($B65,0))))&gt;=$B65)*(DATE(YEAR($B65),MONTH($B65),MIN(AN$6,DAY(EOMONTH($B65,0))))&lt;$C65)+(DATE(YEAR($B65),MONTH($B65)+1,MIN(AN$6,DAY(EOMONTH($B65,1))))&gt;=$B65)*(DATE(YEAR($B65),MONTH($B65)+1,MIN(AN$6,DAY(EOMONTH($B65,1))))&lt;$C65)))</f>
        <v>0</v>
      </c>
      <c r="AO65" s="48" t="n">
        <f aca="false">IF(OR(N(AO$5)=0,AO$6=""),0,AO$5*((DATE(YEAR($B65),MONTH($B65),MIN(AO$6,DAY(EOMONTH($B65,0))))&gt;=$B65)*(DATE(YEAR($B65),MONTH($B65),MIN(AO$6,DAY(EOMONTH($B65,0))))&lt;$C65)+(DATE(YEAR($B65),MONTH($B65)+1,MIN(AO$6,DAY(EOMONTH($B65,1))))&gt;=$B65)*(DATE(YEAR($B65),MONTH($B65)+1,MIN(AO$6,DAY(EOMONTH($B65,1))))&lt;$C65)))</f>
        <v>0</v>
      </c>
      <c r="AP65" s="48" t="n">
        <f aca="false">IF(OR(N(AP$5)=0,AP$6=""),0,AP$5*((DATE(YEAR($B65),MONTH($B65),MIN(AP$6,DAY(EOMONTH($B65,0))))&gt;=$B65)*(DATE(YEAR($B65),MONTH($B65),MIN(AP$6,DAY(EOMONTH($B65,0))))&lt;$C65)+(DATE(YEAR($B65),MONTH($B65)+1,MIN(AP$6,DAY(EOMONTH($B65,1))))&gt;=$B65)*(DATE(YEAR($B65),MONTH($B65)+1,MIN(AP$6,DAY(EOMONTH($B65,1))))&lt;$C65)))</f>
        <v>0</v>
      </c>
      <c r="AQ65" s="48" t="n">
        <f aca="false">IF(OR(N(AQ$5)=0,AQ$6=""),0,AQ$5*((DATE(YEAR($B65),MONTH($B65),MIN(AQ$6,DAY(EOMONTH($B65,0))))&gt;=$B65)*(DATE(YEAR($B65),MONTH($B65),MIN(AQ$6,DAY(EOMONTH($B65,0))))&lt;$C65)+(DATE(YEAR($B65),MONTH($B65)+1,MIN(AQ$6,DAY(EOMONTH($B65,1))))&gt;=$B65)*(DATE(YEAR($B65),MONTH($B65)+1,MIN(AQ$6,DAY(EOMONTH($B65,1))))&lt;$C65)))</f>
        <v>0</v>
      </c>
      <c r="AR65" s="48" t="n">
        <f aca="false">IF(OR(N(AR$5)=0,AR$6=""),0,AR$5*((DATE(YEAR($B65),MONTH($B65),MIN(AR$6,DAY(EOMONTH($B65,0))))&gt;=$B65)*(DATE(YEAR($B65),MONTH($B65),MIN(AR$6,DAY(EOMONTH($B65,0))))&lt;$C65)+(DATE(YEAR($B65),MONTH($B65)+1,MIN(AR$6,DAY(EOMONTH($B65,1))))&gt;=$B65)*(DATE(YEAR($B65),MONTH($B65)+1,MIN(AR$6,DAY(EOMONTH($B65,1))))&lt;$C65)))</f>
        <v>0</v>
      </c>
      <c r="AS65" s="48" t="n">
        <f aca="false">IF(OR(N(AS$5)=0,AS$6=""),0,AS$5*((DATE(YEAR($B65),MONTH($B65),MIN(AS$6,DAY(EOMONTH($B65,0))))&gt;=$B65)*(DATE(YEAR($B65),MONTH($B65),MIN(AS$6,DAY(EOMONTH($B65,0))))&lt;$C65)+(DATE(YEAR($B65),MONTH($B65)+1,MIN(AS$6,DAY(EOMONTH($B65,1))))&gt;=$B65)*(DATE(YEAR($B65),MONTH($B65)+1,MIN(AS$6,DAY(EOMONTH($B65,1))))&lt;$C65)))</f>
        <v>0</v>
      </c>
      <c r="AT65" s="48" t="n">
        <f aca="false">IF(OR(N(AT$5)=0,AT$6=""),0,AT$5*((DATE(YEAR($B65),MONTH($B65),MIN(AT$6,DAY(EOMONTH($B65,0))))&gt;=$B65)*(DATE(YEAR($B65),MONTH($B65),MIN(AT$6,DAY(EOMONTH($B65,0))))&lt;$C65)+(DATE(YEAR($B65),MONTH($B65)+1,MIN(AT$6,DAY(EOMONTH($B65,1))))&gt;=$B65)*(DATE(YEAR($B65),MONTH($B65)+1,MIN(AT$6,DAY(EOMONTH($B65,1))))&lt;$C65)))</f>
        <v>0</v>
      </c>
      <c r="AU65" s="48" t="n">
        <f aca="false">IF(OR(N(AU$5)=0,AU$6=""),0,AU$5*((DATE(YEAR($B65),MONTH($B65),MIN(AU$6,DAY(EOMONTH($B65,0))))&gt;=$B65)*(DATE(YEAR($B65),MONTH($B65),MIN(AU$6,DAY(EOMONTH($B65,0))))&lt;$C65)+(DATE(YEAR($B65),MONTH($B65)+1,MIN(AU$6,DAY(EOMONTH($B65,1))))&gt;=$B65)*(DATE(YEAR($B65),MONTH($B65)+1,MIN(AU$6,DAY(EOMONTH($B65,1))))&lt;$C65)))</f>
        <v>0</v>
      </c>
      <c r="AV65" s="48" t="n">
        <f aca="false">IF(OR(N(AV$5)=0,AV$6=""),0,AV$5*((DATE(YEAR($B65),MONTH($B65),MIN(AV$6,DAY(EOMONTH($B65,0))))&gt;=$B65)*(DATE(YEAR($B65),MONTH($B65),MIN(AV$6,DAY(EOMONTH($B65,0))))&lt;$C65)+(DATE(YEAR($B65),MONTH($B65)+1,MIN(AV$6,DAY(EOMONTH($B65,1))))&gt;=$B65)*(DATE(YEAR($B65),MONTH($B65)+1,MIN(AV$6,DAY(EOMONTH($B65,1))))&lt;$C65)))</f>
        <v>0</v>
      </c>
      <c r="AW65" s="48" t="n">
        <f aca="false">IF(OR(N(AW$5)=0,AW$6=""),0,AW$5*((DATE(YEAR($B65),MONTH($B65),MIN(AW$6,DAY(EOMONTH($B65,0))))&gt;=$B65)*(DATE(YEAR($B65),MONTH($B65),MIN(AW$6,DAY(EOMONTH($B65,0))))&lt;$C65)+(DATE(YEAR($B65),MONTH($B65)+1,MIN(AW$6,DAY(EOMONTH($B65,1))))&gt;=$B65)*(DATE(YEAR($B65),MONTH($B65)+1,MIN(AW$6,DAY(EOMONTH($B65,1))))&lt;$C65)))</f>
        <v>0</v>
      </c>
      <c r="AX65" s="48" t="n">
        <f aca="false">IF(OR(N(AX$5)=0,AX$6=""),0,AX$5*((DATE(YEAR($B65),MONTH($B65),MIN(AX$6,DAY(EOMONTH($B65,0))))&gt;=$B65)*(DATE(YEAR($B65),MONTH($B65),MIN(AX$6,DAY(EOMONTH($B65,0))))&lt;$C65)+(DATE(YEAR($B65),MONTH($B65)+1,MIN(AX$6,DAY(EOMONTH($B65,1))))&gt;=$B65)*(DATE(YEAR($B65),MONTH($B65)+1,MIN(AX$6,DAY(EOMONTH($B65,1))))&lt;$C65)))</f>
        <v>0</v>
      </c>
      <c r="AY65" s="48" t="n">
        <f aca="false">IF(OR(N(AY$5)=0,AY$6=""),0,AY$5*((DATE(YEAR($B65),MONTH($B65),MIN(AY$6,DAY(EOMONTH($B65,0))))&gt;=$B65)*(DATE(YEAR($B65),MONTH($B65),MIN(AY$6,DAY(EOMONTH($B65,0))))&lt;$C65)+(DATE(YEAR($B65),MONTH($B65)+1,MIN(AY$6,DAY(EOMONTH($B65,1))))&gt;=$B65)*(DATE(YEAR($B65),MONTH($B65)+1,MIN(AY$6,DAY(EOMONTH($B65,1))))&lt;$C65)))</f>
        <v>0</v>
      </c>
      <c r="AZ65" s="48" t="n">
        <f aca="false">IF(OR(N(AZ$5)=0,AZ$6=""),0,AZ$5*((DATE(YEAR($B65),MONTH($B65),MIN(AZ$6,DAY(EOMONTH($B65,0))))&gt;=$B65)*(DATE(YEAR($B65),MONTH($B65),MIN(AZ$6,DAY(EOMONTH($B65,0))))&lt;$C65)+(DATE(YEAR($B65),MONTH($B65)+1,MIN(AZ$6,DAY(EOMONTH($B65,1))))&gt;=$B65)*(DATE(YEAR($B65),MONTH($B65)+1,MIN(AZ$6,DAY(EOMONTH($B65,1))))&lt;$C65)))</f>
        <v>0</v>
      </c>
      <c r="BA65" s="48" t="n">
        <f aca="false">IF(OR(N(BA$5)=0,BA$6=""),0,BA$5*((DATE(YEAR($B65),MONTH($B65),MIN(BA$6,DAY(EOMONTH($B65,0))))&gt;=$B65)*(DATE(YEAR($B65),MONTH($B65),MIN(BA$6,DAY(EOMONTH($B65,0))))&lt;$C65)+(DATE(YEAR($B65),MONTH($B65)+1,MIN(BA$6,DAY(EOMONTH($B65,1))))&gt;=$B65)*(DATE(YEAR($B65),MONTH($B65)+1,MIN(BA$6,DAY(EOMONTH($B65,1))))&lt;$C65)))</f>
        <v>0</v>
      </c>
      <c r="BB65" s="48" t="n">
        <f aca="false">IF(OR(N(BB$5)=0,BB$6=""),0,BB$5*((DATE(YEAR($B65),MONTH($B65),MIN(BB$6,DAY(EOMONTH($B65,0))))&gt;=$B65)*(DATE(YEAR($B65),MONTH($B65),MIN(BB$6,DAY(EOMONTH($B65,0))))&lt;$C65)+(DATE(YEAR($B65),MONTH($B65)+1,MIN(BB$6,DAY(EOMONTH($B65,1))))&gt;=$B65)*(DATE(YEAR($B65),MONTH($B65)+1,MIN(BB$6,DAY(EOMONTH($B65,1))))&lt;$C65)))</f>
        <v>0</v>
      </c>
      <c r="BC65" s="48" t="n">
        <f aca="false">IF(OR(N(BC$5)=0,BC$6=""),0,BC$5*((DATE(YEAR($B65),MONTH($B65),MIN(BC$6,DAY(EOMONTH($B65,0))))&gt;=$B65)*(DATE(YEAR($B65),MONTH($B65),MIN(BC$6,DAY(EOMONTH($B65,0))))&lt;$C65)+(DATE(YEAR($B65),MONTH($B65)+1,MIN(BC$6,DAY(EOMONTH($B65,1))))&gt;=$B65)*(DATE(YEAR($B65),MONTH($B65)+1,MIN(BC$6,DAY(EOMONTH($B65,1))))&lt;$C65)))</f>
        <v>0</v>
      </c>
      <c r="BD65" s="48" t="n">
        <f aca="false">IF(OR(N(BD$5)=0,BD$6=""),0,BD$5*((DATE(YEAR($B65),MONTH($B65),MIN(BD$6,DAY(EOMONTH($B65,0))))&gt;=$B65)*(DATE(YEAR($B65),MONTH($B65),MIN(BD$6,DAY(EOMONTH($B65,0))))&lt;$C65)+(DATE(YEAR($B65),MONTH($B65)+1,MIN(BD$6,DAY(EOMONTH($B65,1))))&gt;=$B65)*(DATE(YEAR($B65),MONTH($B65)+1,MIN(BD$6,DAY(EOMONTH($B65,1))))&lt;$C65)))</f>
        <v>0</v>
      </c>
      <c r="BE65" s="48" t="n">
        <f aca="false">IF(OR(N(BE$5)=0,BE$6=""),0,BE$5*((DATE(YEAR($B65),MONTH($B65),MIN(BE$6,DAY(EOMONTH($B65,0))))&gt;=$B65)*(DATE(YEAR($B65),MONTH($B65),MIN(BE$6,DAY(EOMONTH($B65,0))))&lt;$C65)+(DATE(YEAR($B65),MONTH($B65)+1,MIN(BE$6,DAY(EOMONTH($B65,1))))&gt;=$B65)*(DATE(YEAR($B65),MONTH($B65)+1,MIN(BE$6,DAY(EOMONTH($B65,1))))&lt;$C65)))</f>
        <v>0</v>
      </c>
      <c r="BF65" s="48" t="n">
        <f aca="false">IF(OR(N(BF$5)=0,BF$6=""),0,BF$5*((DATE(YEAR($B65),MONTH($B65),MIN(BF$6,DAY(EOMONTH($B65,0))))&gt;=$B65)*(DATE(YEAR($B65),MONTH($B65),MIN(BF$6,DAY(EOMONTH($B65,0))))&lt;$C65)+(DATE(YEAR($B65),MONTH($B65)+1,MIN(BF$6,DAY(EOMONTH($B65,1))))&gt;=$B65)*(DATE(YEAR($B65),MONTH($B65)+1,MIN(BF$6,DAY(EOMONTH($B65,1))))&lt;$C65)))</f>
        <v>0</v>
      </c>
      <c r="BG65" s="48" t="n">
        <f aca="false">IF(OR(N(BG$5)=0,BG$6=""),0,BG$5*((DATE(YEAR($B65),MONTH($B65),MIN(BG$6,DAY(EOMONTH($B65,0))))&gt;=$B65)*(DATE(YEAR($B65),MONTH($B65),MIN(BG$6,DAY(EOMONTH($B65,0))))&lt;$C65)+(DATE(YEAR($B65),MONTH($B65)+1,MIN(BG$6,DAY(EOMONTH($B65,1))))&gt;=$B65)*(DATE(YEAR($B65),MONTH($B65)+1,MIN(BG$6,DAY(EOMONTH($B65,1))))&lt;$C65)))</f>
        <v>0</v>
      </c>
      <c r="BH65" s="48" t="n">
        <f aca="false">IF(OR(N(BH$5)=0,BH$6=""),0,BH$5*((DATE(YEAR($B65),MONTH($B65),MIN(BH$6,DAY(EOMONTH($B65,0))))&gt;=$B65)*(DATE(YEAR($B65),MONTH($B65),MIN(BH$6,DAY(EOMONTH($B65,0))))&lt;$C65)+(DATE(YEAR($B65),MONTH($B65)+1,MIN(BH$6,DAY(EOMONTH($B65,1))))&gt;=$B65)*(DATE(YEAR($B65),MONTH($B65)+1,MIN(BH$6,DAY(EOMONTH($B65,1))))&lt;$C65)))</f>
        <v>0</v>
      </c>
      <c r="BI65" s="48" t="n">
        <f aca="false">IF(OR(N(BI$5)=0,BI$6=""),0,BI$5*((DATE(YEAR($B65),MONTH($B65),MIN(BI$6,DAY(EOMONTH($B65,0))))&gt;=$B65)*(DATE(YEAR($B65),MONTH($B65),MIN(BI$6,DAY(EOMONTH($B65,0))))&lt;$C65)+(DATE(YEAR($B65),MONTH($B65)+1,MIN(BI$6,DAY(EOMONTH($B65,1))))&gt;=$B65)*(DATE(YEAR($B65),MONTH($B65)+1,MIN(BI$6,DAY(EOMONTH($B65,1))))&lt;$C65)))</f>
        <v>0</v>
      </c>
      <c r="BJ65" s="48" t="n">
        <f aca="false">IF(OR(N(BJ$5)=0,BJ$6=""),0,BJ$5*((DATE(YEAR($B65),MONTH($B65),MIN(BJ$6,DAY(EOMONTH($B65,0))))&gt;=$B65)*(DATE(YEAR($B65),MONTH($B65),MIN(BJ$6,DAY(EOMONTH($B65,0))))&lt;$C65)+(DATE(YEAR($B65),MONTH($B65)+1,MIN(BJ$6,DAY(EOMONTH($B65,1))))&gt;=$B65)*(DATE(YEAR($B65),MONTH($B65)+1,MIN(BJ$6,DAY(EOMONTH($B65,1))))&lt;$C65)))</f>
        <v>0</v>
      </c>
      <c r="BK65" s="48" t="n">
        <f aca="false">IF(OR(N(BK$5)=0,BK$6=""),0,BK$5*((DATE(YEAR($B65),MONTH($B65),MIN(BK$6,DAY(EOMONTH($B65,0))))&gt;=$B65)*(DATE(YEAR($B65),MONTH($B65),MIN(BK$6,DAY(EOMONTH($B65,0))))&lt;$C65)+(DATE(YEAR($B65),MONTH($B65)+1,MIN(BK$6,DAY(EOMONTH($B65,1))))&gt;=$B65)*(DATE(YEAR($B65),MONTH($B65)+1,MIN(BK$6,DAY(EOMONTH($B65,1))))&lt;$C65)))</f>
        <v>0</v>
      </c>
      <c r="BL65" s="48" t="n">
        <f aca="false">IF(OR(N(BL$5)=0,BL$6=""),0,BL$5*((DATE(YEAR($B65),MONTH($B65),MIN(BL$6,DAY(EOMONTH($B65,0))))&gt;=$B65)*(DATE(YEAR($B65),MONTH($B65),MIN(BL$6,DAY(EOMONTH($B65,0))))&lt;$C65)+(DATE(YEAR($B65),MONTH($B65)+1,MIN(BL$6,DAY(EOMONTH($B65,1))))&gt;=$B65)*(DATE(YEAR($B65),MONTH($B65)+1,MIN(BL$6,DAY(EOMONTH($B65,1))))&lt;$C65)))</f>
        <v>0</v>
      </c>
      <c r="BM65" s="48" t="n">
        <f aca="false">IF(OR(N(BM$5)=0,BM$6=""),0,BM$5*((DATE(YEAR($B65),MONTH($B65),MIN(BM$6,DAY(EOMONTH($B65,0))))&gt;=$B65)*(DATE(YEAR($B65),MONTH($B65),MIN(BM$6,DAY(EOMONTH($B65,0))))&lt;$C65)+(DATE(YEAR($B65),MONTH($B65)+1,MIN(BM$6,DAY(EOMONTH($B65,1))))&gt;=$B65)*(DATE(YEAR($B65),MONTH($B65)+1,MIN(BM$6,DAY(EOMONTH($B65,1))))&lt;$C65)))</f>
        <v>0</v>
      </c>
      <c r="BN65" s="48" t="n">
        <f aca="false">IF(OR(N(BN$5)=0,BN$6=""),0,BN$5*((DATE(YEAR($B65),MONTH($B65),MIN(BN$6,DAY(EOMONTH($B65,0))))&gt;=$B65)*(DATE(YEAR($B65),MONTH($B65),MIN(BN$6,DAY(EOMONTH($B65,0))))&lt;$C65)+(DATE(YEAR($B65),MONTH($B65)+1,MIN(BN$6,DAY(EOMONTH($B65,1))))&gt;=$B65)*(DATE(YEAR($B65),MONTH($B65)+1,MIN(BN$6,DAY(EOMONTH($B65,1))))&lt;$C65)))</f>
        <v>0</v>
      </c>
      <c r="BO65" s="48" t="n">
        <f aca="false">IF(OR(N(BO$5)=0,BO$6=""),0,BO$5*((DATE(YEAR($B65),MONTH($B65),MIN(BO$6,DAY(EOMONTH($B65,0))))&gt;=$B65)*(DATE(YEAR($B65),MONTH($B65),MIN(BO$6,DAY(EOMONTH($B65,0))))&lt;$C65)+(DATE(YEAR($B65),MONTH($B65)+1,MIN(BO$6,DAY(EOMONTH($B65,1))))&gt;=$B65)*(DATE(YEAR($B65),MONTH($B65)+1,MIN(BO$6,DAY(EOMONTH($B65,1))))&lt;$C65)))</f>
        <v>0</v>
      </c>
      <c r="BP65" s="48" t="n">
        <f aca="false">IF(OR(N(BP$5)=0,BP$6=""),0,BP$5*((DATE(YEAR($B65),MONTH($B65),MIN(BP$6,DAY(EOMONTH($B65,0))))&gt;=$B65)*(DATE(YEAR($B65),MONTH($B65),MIN(BP$6,DAY(EOMONTH($B65,0))))&lt;$C65)+(DATE(YEAR($B65),MONTH($B65)+1,MIN(BP$6,DAY(EOMONTH($B65,1))))&gt;=$B65)*(DATE(YEAR($B65),MONTH($B65)+1,MIN(BP$6,DAY(EOMONTH($B65,1))))&lt;$C65)))</f>
        <v>0</v>
      </c>
      <c r="BQ65" s="48" t="n">
        <f aca="false">IF(OR(N(BQ$5)=0,BQ$6=""),0,BQ$5*((DATE(YEAR($B65),MONTH($B65),MIN(BQ$6,DAY(EOMONTH($B65,0))))&gt;=$B65)*(DATE(YEAR($B65),MONTH($B65),MIN(BQ$6,DAY(EOMONTH($B65,0))))&lt;$C65)+(DATE(YEAR($B65),MONTH($B65)+1,MIN(BQ$6,DAY(EOMONTH($B65,1))))&gt;=$B65)*(DATE(YEAR($B65),MONTH($B65)+1,MIN(BQ$6,DAY(EOMONTH($B65,1))))&lt;$C65)))</f>
        <v>0</v>
      </c>
      <c r="BR65" s="48" t="n">
        <f aca="false">IF(OR(N(BR$5)=0,BR$6=""),0,BR$5*((DATE(YEAR($B65),MONTH($B65),MIN(BR$6,DAY(EOMONTH($B65,0))))&gt;=$B65)*(DATE(YEAR($B65),MONTH($B65),MIN(BR$6,DAY(EOMONTH($B65,0))))&lt;$C65)+(DATE(YEAR($B65),MONTH($B65)+1,MIN(BR$6,DAY(EOMONTH($B65,1))))&gt;=$B65)*(DATE(YEAR($B65),MONTH($B65)+1,MIN(BR$6,DAY(EOMONTH($B65,1))))&lt;$C65)))</f>
        <v>0</v>
      </c>
      <c r="BS65" s="48" t="n">
        <f aca="false">IF(OR(N(BS$5)=0,BS$6=""),0,BS$5*((DATE(YEAR($B65),MONTH($B65),MIN(BS$6,DAY(EOMONTH($B65,0))))&gt;=$B65)*(DATE(YEAR($B65),MONTH($B65),MIN(BS$6,DAY(EOMONTH($B65,0))))&lt;$C65)+(DATE(YEAR($B65),MONTH($B65)+1,MIN(BS$6,DAY(EOMONTH($B65,1))))&gt;=$B65)*(DATE(YEAR($B65),MONTH($B65)+1,MIN(BS$6,DAY(EOMONTH($B65,1))))&lt;$C65)))</f>
        <v>0</v>
      </c>
      <c r="BT65" s="48" t="n">
        <f aca="false">IF(OR(N(BT$5)=0,BT$6=""),0,BT$5*((DATE(YEAR($B65),MONTH($B65),MIN(BT$6,DAY(EOMONTH($B65,0))))&gt;=$B65)*(DATE(YEAR($B65),MONTH($B65),MIN(BT$6,DAY(EOMONTH($B65,0))))&lt;$C65)+(DATE(YEAR($B65),MONTH($B65)+1,MIN(BT$6,DAY(EOMONTH($B65,1))))&gt;=$B65)*(DATE(YEAR($B65),MONTH($B65)+1,MIN(BT$6,DAY(EOMONTH($B65,1))))&lt;$C65)))</f>
        <v>0</v>
      </c>
      <c r="BU65" s="48" t="n">
        <f aca="false">IF(OR(N(BU$5)=0,BU$6=""),0,BU$5*((DATE(YEAR($B65),MONTH($B65),MIN(BU$6,DAY(EOMONTH($B65,0))))&gt;=$B65)*(DATE(YEAR($B65),MONTH($B65),MIN(BU$6,DAY(EOMONTH($B65,0))))&lt;$C65)+(DATE(YEAR($B65),MONTH($B65)+1,MIN(BU$6,DAY(EOMONTH($B65,1))))&gt;=$B65)*(DATE(YEAR($B65),MONTH($B65)+1,MIN(BU$6,DAY(EOMONTH($B65,1))))&lt;$C65)))</f>
        <v>0</v>
      </c>
      <c r="BV65" s="48" t="n">
        <f aca="false">IF(OR(N(BV$5)=0,BV$6=""),0,BV$5*((DATE(YEAR($B65),MONTH($B65),MIN(BV$6,DAY(EOMONTH($B65,0))))&gt;=$B65)*(DATE(YEAR($B65),MONTH($B65),MIN(BV$6,DAY(EOMONTH($B65,0))))&lt;$C65)+(DATE(YEAR($B65),MONTH($B65)+1,MIN(BV$6,DAY(EOMONTH($B65,1))))&gt;=$B65)*(DATE(YEAR($B65),MONTH($B65)+1,MIN(BV$6,DAY(EOMONTH($B65,1))))&lt;$C65)))</f>
        <v>0</v>
      </c>
      <c r="BW65" s="48" t="n">
        <f aca="false">IF(OR(N(BW$5)=0,BW$6=""),0,BW$5*((DATE(YEAR($B65),MONTH($B65),MIN(BW$6,DAY(EOMONTH($B65,0))))&gt;=$B65)*(DATE(YEAR($B65),MONTH($B65),MIN(BW$6,DAY(EOMONTH($B65,0))))&lt;$C65)+(DATE(YEAR($B65),MONTH($B65)+1,MIN(BW$6,DAY(EOMONTH($B65,1))))&gt;=$B65)*(DATE(YEAR($B65),MONTH($B65)+1,MIN(BW$6,DAY(EOMONTH($B65,1))))&lt;$C65)))</f>
        <v>0</v>
      </c>
      <c r="BX65" s="48" t="n">
        <f aca="false">MIN(Z65,(FT64*(1+FT$5/Setup!$C$36)+IF($V65=1,N($F65),0)))</f>
        <v>0</v>
      </c>
      <c r="BY65" s="48" t="n">
        <f aca="false">MIN(AA65,(FU64*(1+FU$5/Setup!$C$36)+IF($V65=2,N($F65),0)))</f>
        <v>0</v>
      </c>
      <c r="BZ65" s="48" t="n">
        <f aca="false">MIN(AB65,(FV64*(1+FV$5/Setup!$C$36)+IF($V65=3,N($F65),0)))</f>
        <v>0</v>
      </c>
      <c r="CA65" s="48" t="n">
        <f aca="false">MIN(AC65,(FW64*(1+FW$5/Setup!$C$36)+IF($V65=4,N($F65),0)))</f>
        <v>0</v>
      </c>
      <c r="CB65" s="48" t="n">
        <f aca="false">MIN(AD65,(FX64*(1+FX$5/Setup!$C$36)+IF($V65=5,N($F65),0)))</f>
        <v>0</v>
      </c>
      <c r="CC65" s="48" t="n">
        <f aca="false">MIN(AE65,(FY64*(1+FY$5/Setup!$C$36)+IF($V65=6,N($F65),0)))</f>
        <v>0</v>
      </c>
      <c r="CD65" s="48" t="n">
        <f aca="false">MIN(AF65,(FZ64*(1+FZ$5/Setup!$C$36)+IF($V65=7,N($F65),0)))</f>
        <v>0</v>
      </c>
      <c r="CE65" s="48" t="n">
        <f aca="false">MIN(AG65,(GA64*(1+GA$5/Setup!$C$36)+IF($V65=8,N($F65),0)))</f>
        <v>0</v>
      </c>
      <c r="CF65" s="48" t="n">
        <f aca="false">MIN(AH65,(GB64*(1+GB$5/Setup!$C$36)+IF($V65=9,N($F65),0)))</f>
        <v>0</v>
      </c>
      <c r="CG65" s="48" t="n">
        <f aca="false">MIN(AI65,(GC64*(1+GC$5/Setup!$C$36)+IF($V65=10,N($F65),0)))</f>
        <v>0</v>
      </c>
      <c r="CH65" s="48" t="n">
        <f aca="false">MIN(AJ65,(GD64*(1+GD$5/Setup!$C$36)+IF($V65=11,N($F65),0)))</f>
        <v>0</v>
      </c>
      <c r="CI65" s="48" t="n">
        <f aca="false">MIN(AK65,(GE64*(1+GE$5/Setup!$C$36)+IF($V65=12,N($F65),0)))</f>
        <v>0</v>
      </c>
      <c r="CJ65" s="48" t="n">
        <f aca="false">MIN(AL65,(GF64*(1+GF$5/Setup!$C$36)+IF($V65=13,N($F65),0)))</f>
        <v>0</v>
      </c>
      <c r="CK65" s="48" t="n">
        <f aca="false">MIN(AM65,(GG64*(1+GG$5/Setup!$C$36)+IF($V65=14,N($F65),0)))</f>
        <v>0</v>
      </c>
      <c r="CL65" s="48" t="n">
        <f aca="false">MIN(AN65,(GH64*(1+GH$5/Setup!$C$36)+IF($V65=15,N($F65),0)))</f>
        <v>0</v>
      </c>
      <c r="CM65" s="48" t="n">
        <f aca="false">MIN(AO65,(GI64*(1+GI$5/Setup!$C$36)+IF($V65=16,N($F65),0)))</f>
        <v>0</v>
      </c>
      <c r="CN65" s="48" t="n">
        <f aca="false">MIN(AP65,(GJ64*(1+GJ$5/Setup!$C$36)+IF($V65=17,N($F65),0)))</f>
        <v>0</v>
      </c>
      <c r="CO65" s="48" t="n">
        <f aca="false">MIN(AQ65,(GK64*(1+GK$5/Setup!$C$36)+IF($V65=18,N($F65),0)))</f>
        <v>0</v>
      </c>
      <c r="CP65" s="48" t="n">
        <f aca="false">MIN(AR65,(GL64*(1+GL$5/Setup!$C$36)+IF($V65=19,N($F65),0)))</f>
        <v>0</v>
      </c>
      <c r="CQ65" s="48" t="n">
        <f aca="false">MIN(AS65,(GM64*(1+GM$5/Setup!$C$36)+IF($V65=20,N($F65),0)))</f>
        <v>0</v>
      </c>
      <c r="CR65" s="48" t="n">
        <f aca="false">MIN(AT65,(GN64*(1+GN$5/Setup!$C$36)+IF($V65=21,N($F65),0)))</f>
        <v>0</v>
      </c>
      <c r="CS65" s="48" t="n">
        <f aca="false">MIN(AU65,(GO64*(1+GO$5/Setup!$C$36)+IF($V65=22,N($F65),0)))</f>
        <v>0</v>
      </c>
      <c r="CT65" s="48" t="n">
        <f aca="false">MIN(AV65,(GP64*(1+GP$5/Setup!$C$36)+IF($V65=23,N($F65),0)))</f>
        <v>0</v>
      </c>
      <c r="CU65" s="48" t="n">
        <f aca="false">MIN(AW65,(GQ64*(1+GQ$5/Setup!$C$36)+IF($V65=24,N($F65),0)))</f>
        <v>0</v>
      </c>
      <c r="CV65" s="48" t="n">
        <f aca="false">MIN(AX65,(GR64*(1+GR$5/Setup!$C$36)+IF($V65=25,N($F65),0)))</f>
        <v>0</v>
      </c>
      <c r="CW65" s="48" t="n">
        <f aca="false">MIN(AY65,(GS64*(1+GS$5/Setup!$C$36)+IF($V65=26,N($F65),0)))</f>
        <v>0</v>
      </c>
      <c r="CX65" s="48" t="n">
        <f aca="false">MIN(AZ65,(GT64*(1+GT$5/Setup!$C$36)+IF($V65=27,N($F65),0)))</f>
        <v>0</v>
      </c>
      <c r="CY65" s="48" t="n">
        <f aca="false">MIN(BA65,(GU64*(1+GU$5/Setup!$C$36)+IF($V65=28,N($F65),0)))</f>
        <v>0</v>
      </c>
      <c r="CZ65" s="48" t="n">
        <f aca="false">MIN(BB65,(GV64*(1+GV$5/Setup!$C$36)+IF($V65=29,N($F65),0)))</f>
        <v>0</v>
      </c>
      <c r="DA65" s="48" t="n">
        <f aca="false">MIN(BC65,(GW64*(1+GW$5/Setup!$C$36)+IF($V65=30,N($F65),0)))</f>
        <v>0</v>
      </c>
      <c r="DB65" s="48" t="n">
        <f aca="false">MIN(BD65,(GX64*(1+GX$5/Setup!$C$36)+IF($V65=31,N($F65),0)))</f>
        <v>0</v>
      </c>
      <c r="DC65" s="48" t="n">
        <f aca="false">MIN(BE65,(GY64*(1+GY$5/Setup!$C$36)+IF($V65=32,N($F65),0)))</f>
        <v>0</v>
      </c>
      <c r="DD65" s="48" t="n">
        <f aca="false">MIN(BF65,(GZ64*(1+GZ$5/Setup!$C$36)+IF($V65=33,N($F65),0)))</f>
        <v>0</v>
      </c>
      <c r="DE65" s="48" t="n">
        <f aca="false">MIN(BG65,(HA64*(1+HA$5/Setup!$C$36)+IF($V65=34,N($F65),0)))</f>
        <v>0</v>
      </c>
      <c r="DF65" s="48" t="n">
        <f aca="false">MIN(BH65,(HB64*(1+HB$5/Setup!$C$36)+IF($V65=35,N($F65),0)))</f>
        <v>0</v>
      </c>
      <c r="DG65" s="48" t="n">
        <f aca="false">MIN(BI65,(HC64*(1+HC$5/Setup!$C$36)+IF($V65=36,N($F65),0)))</f>
        <v>0</v>
      </c>
      <c r="DH65" s="48" t="n">
        <f aca="false">MIN(BJ65,(HD64*(1+HD$5/Setup!$C$36)+IF($V65=37,N($F65),0)))</f>
        <v>0</v>
      </c>
      <c r="DI65" s="48" t="n">
        <f aca="false">MIN(BK65,(HE64*(1+HE$5/Setup!$C$36)+IF($V65=38,N($F65),0)))</f>
        <v>0</v>
      </c>
      <c r="DJ65" s="48" t="n">
        <f aca="false">MIN(BL65,(HF64*(1+HF$5/Setup!$C$36)+IF($V65=39,N($F65),0)))</f>
        <v>0</v>
      </c>
      <c r="DK65" s="48" t="n">
        <f aca="false">MIN(BM65,(HG64*(1+HG$5/Setup!$C$36)+IF($V65=40,N($F65),0)))</f>
        <v>0</v>
      </c>
      <c r="DL65" s="48" t="n">
        <f aca="false">MIN(BN65,(HH64*(1+HH$5/Setup!$C$36)+IF($V65=41,N($F65),0)))</f>
        <v>0</v>
      </c>
      <c r="DM65" s="48" t="n">
        <f aca="false">MIN(BO65,(HI64*(1+HI$5/Setup!$C$36)+IF($V65=42,N($F65),0)))</f>
        <v>0</v>
      </c>
      <c r="DN65" s="48" t="n">
        <f aca="false">MIN(BP65,(HJ64*(1+HJ$5/Setup!$C$36)+IF($V65=43,N($F65),0)))</f>
        <v>0</v>
      </c>
      <c r="DO65" s="48" t="n">
        <f aca="false">MIN(BQ65,(HK64*(1+HK$5/Setup!$C$36)+IF($V65=44,N($F65),0)))</f>
        <v>0</v>
      </c>
      <c r="DP65" s="48" t="n">
        <f aca="false">MIN(BR65,(HL64*(1+HL$5/Setup!$C$36)+IF($V65=45,N($F65),0)))</f>
        <v>0</v>
      </c>
      <c r="DQ65" s="48" t="n">
        <f aca="false">MIN(BS65,(HM64*(1+HM$5/Setup!$C$36)+IF($V65=46,N($F65),0)))</f>
        <v>0</v>
      </c>
      <c r="DR65" s="48" t="n">
        <f aca="false">MIN(BT65,(HN64*(1+HN$5/Setup!$C$36)+IF($V65=47,N($F65),0)))</f>
        <v>0</v>
      </c>
      <c r="DS65" s="48" t="n">
        <f aca="false">MIN(BU65,(HO64*(1+HO$5/Setup!$C$36)+IF($V65=48,N($F65),0)))</f>
        <v>0</v>
      </c>
      <c r="DT65" s="48" t="n">
        <f aca="false">MIN(BV65,(HP64*(1+HP$5/Setup!$C$36)+IF($V65=49,N($F65),0)))</f>
        <v>0</v>
      </c>
      <c r="DU65" s="48" t="n">
        <f aca="false">MIN(BW65,(HQ64*(1+HQ$5/Setup!$C$36)+IF($V65=50,N($F65),0)))</f>
        <v>0</v>
      </c>
      <c r="DV65" s="48" t="n">
        <f aca="false">MIN(MAX((FT64*(1+FT$5/Setup!$C$36)+IF($V65=1,N($F65),0))-BX65,0),MAX($P65-0,0))</f>
        <v>0</v>
      </c>
      <c r="DW65" s="48" t="n">
        <f aca="false">MIN(MAX((FU64*(1+FU$5/Setup!$C$36)+IF($V65=2,N($F65),0))-BY65,0),MAX($P65-SUM(DV65:DV65),0))</f>
        <v>0</v>
      </c>
      <c r="DX65" s="48" t="n">
        <f aca="false">MIN(MAX((FV64*(1+FV$5/Setup!$C$36)+IF($V65=3,N($F65),0))-BZ65,0),MAX($P65-SUM(DV65:DW65),0))</f>
        <v>0</v>
      </c>
      <c r="DY65" s="48" t="n">
        <f aca="false">MIN(MAX((FW64*(1+FW$5/Setup!$C$36)+IF($V65=4,N($F65),0))-CA65,0),MAX($P65-SUM(DV65:DX65),0))</f>
        <v>0</v>
      </c>
      <c r="DZ65" s="48" t="n">
        <f aca="false">MIN(MAX((FX64*(1+FX$5/Setup!$C$36)+IF($V65=5,N($F65),0))-CB65,0),MAX($P65-SUM(DV65:DY65),0))</f>
        <v>0</v>
      </c>
      <c r="EA65" s="48" t="n">
        <f aca="false">MIN(MAX((FY64*(1+FY$5/Setup!$C$36)+IF($V65=6,N($F65),0))-CC65,0),MAX($P65-SUM(DV65:DZ65),0))</f>
        <v>0</v>
      </c>
      <c r="EB65" s="48" t="n">
        <f aca="false">MIN(MAX((FZ64*(1+FZ$5/Setup!$C$36)+IF($V65=7,N($F65),0))-CD65,0),MAX($P65-SUM(DV65:EA65),0))</f>
        <v>0</v>
      </c>
      <c r="EC65" s="48" t="n">
        <f aca="false">MIN(MAX((GA64*(1+GA$5/Setup!$C$36)+IF($V65=8,N($F65),0))-CE65,0),MAX($P65-SUM(DV65:EB65),0))</f>
        <v>0</v>
      </c>
      <c r="ED65" s="48" t="n">
        <f aca="false">MIN(MAX((GB64*(1+GB$5/Setup!$C$36)+IF($V65=9,N($F65),0))-CF65,0),MAX($P65-SUM(DV65:EC65),0))</f>
        <v>0</v>
      </c>
      <c r="EE65" s="48" t="n">
        <f aca="false">MIN(MAX((GC64*(1+GC$5/Setup!$C$36)+IF($V65=10,N($F65),0))-CG65,0),MAX($P65-SUM(DV65:ED65),0))</f>
        <v>0</v>
      </c>
      <c r="EF65" s="48" t="n">
        <f aca="false">MIN(MAX((GD64*(1+GD$5/Setup!$C$36)+IF($V65=11,N($F65),0))-CH65,0),MAX($P65-SUM(DV65:EE65),0))</f>
        <v>0</v>
      </c>
      <c r="EG65" s="48" t="n">
        <f aca="false">MIN(MAX((GE64*(1+GE$5/Setup!$C$36)+IF($V65=12,N($F65),0))-CI65,0),MAX($P65-SUM(DV65:EF65),0))</f>
        <v>0</v>
      </c>
      <c r="EH65" s="48" t="n">
        <f aca="false">MIN(MAX((GF64*(1+GF$5/Setup!$C$36)+IF($V65=13,N($F65),0))-CJ65,0),MAX($P65-SUM(DV65:EG65),0))</f>
        <v>0</v>
      </c>
      <c r="EI65" s="48" t="n">
        <f aca="false">MIN(MAX((GG64*(1+GG$5/Setup!$C$36)+IF($V65=14,N($F65),0))-CK65,0),MAX($P65-SUM(DV65:EH65),0))</f>
        <v>0</v>
      </c>
      <c r="EJ65" s="48" t="n">
        <f aca="false">MIN(MAX((GH64*(1+GH$5/Setup!$C$36)+IF($V65=15,N($F65),0))-CL65,0),MAX($P65-SUM(DV65:EI65),0))</f>
        <v>0</v>
      </c>
      <c r="EK65" s="48" t="n">
        <f aca="false">MIN(MAX((GI64*(1+GI$5/Setup!$C$36)+IF($V65=16,N($F65),0))-CM65,0),MAX($P65-SUM(DV65:EJ65),0))</f>
        <v>0</v>
      </c>
      <c r="EL65" s="48" t="n">
        <f aca="false">MIN(MAX((GJ64*(1+GJ$5/Setup!$C$36)+IF($V65=17,N($F65),0))-CN65,0),MAX($P65-SUM(DV65:EK65),0))</f>
        <v>0</v>
      </c>
      <c r="EM65" s="48" t="n">
        <f aca="false">MIN(MAX((GK64*(1+GK$5/Setup!$C$36)+IF($V65=18,N($F65),0))-CO65,0),MAX($P65-SUM(DV65:EL65),0))</f>
        <v>0</v>
      </c>
      <c r="EN65" s="48" t="n">
        <f aca="false">MIN(MAX((GL64*(1+GL$5/Setup!$C$36)+IF($V65=19,N($F65),0))-CP65,0),MAX($P65-SUM(DV65:EM65),0))</f>
        <v>0</v>
      </c>
      <c r="EO65" s="48" t="n">
        <f aca="false">MIN(MAX((GM64*(1+GM$5/Setup!$C$36)+IF($V65=20,N($F65),0))-CQ65,0),MAX($P65-SUM(DV65:EN65),0))</f>
        <v>0</v>
      </c>
      <c r="EP65" s="48" t="n">
        <f aca="false">MIN(MAX((GN64*(1+GN$5/Setup!$C$36)+IF($V65=21,N($F65),0))-CR65,0),MAX($P65-SUM(DV65:EO65),0))</f>
        <v>0</v>
      </c>
      <c r="EQ65" s="48" t="n">
        <f aca="false">MIN(MAX((GO64*(1+GO$5/Setup!$C$36)+IF($V65=22,N($F65),0))-CS65,0),MAX($P65-SUM(DV65:EP65),0))</f>
        <v>0</v>
      </c>
      <c r="ER65" s="48" t="n">
        <f aca="false">MIN(MAX((GP64*(1+GP$5/Setup!$C$36)+IF($V65=23,N($F65),0))-CT65,0),MAX($P65-SUM(DV65:EQ65),0))</f>
        <v>0</v>
      </c>
      <c r="ES65" s="48" t="n">
        <f aca="false">MIN(MAX((GQ64*(1+GQ$5/Setup!$C$36)+IF($V65=24,N($F65),0))-CU65,0),MAX($P65-SUM(DV65:ER65),0))</f>
        <v>0</v>
      </c>
      <c r="ET65" s="48" t="n">
        <f aca="false">MIN(MAX((GR64*(1+GR$5/Setup!$C$36)+IF($V65=25,N($F65),0))-CV65,0),MAX($P65-SUM(DV65:ES65),0))</f>
        <v>0</v>
      </c>
      <c r="EU65" s="48" t="n">
        <f aca="false">MIN(MAX((GS64*(1+GS$5/Setup!$C$36)+IF($V65=26,N($F65),0))-CW65,0),MAX($P65-SUM(DV65:ET65),0))</f>
        <v>0</v>
      </c>
      <c r="EV65" s="48" t="n">
        <f aca="false">MIN(MAX((GT64*(1+GT$5/Setup!$C$36)+IF($V65=27,N($F65),0))-CX65,0),MAX($P65-SUM(DV65:EU65),0))</f>
        <v>0</v>
      </c>
      <c r="EW65" s="48" t="n">
        <f aca="false">MIN(MAX((GU64*(1+GU$5/Setup!$C$36)+IF($V65=28,N($F65),0))-CY65,0),MAX($P65-SUM(DV65:EV65),0))</f>
        <v>0</v>
      </c>
      <c r="EX65" s="48" t="n">
        <f aca="false">MIN(MAX((GV64*(1+GV$5/Setup!$C$36)+IF($V65=29,N($F65),0))-CZ65,0),MAX($P65-SUM(DV65:EW65),0))</f>
        <v>0</v>
      </c>
      <c r="EY65" s="48" t="n">
        <f aca="false">MIN(MAX((GW64*(1+GW$5/Setup!$C$36)+IF($V65=30,N($F65),0))-DA65,0),MAX($P65-SUM(DV65:EX65),0))</f>
        <v>0</v>
      </c>
      <c r="EZ65" s="48" t="n">
        <f aca="false">MIN(MAX((GX64*(1+GX$5/Setup!$C$36)+IF($V65=31,N($F65),0))-DB65,0),MAX($P65-SUM(DV65:EY65),0))</f>
        <v>0</v>
      </c>
      <c r="FA65" s="48" t="n">
        <f aca="false">MIN(MAX((GY64*(1+GY$5/Setup!$C$36)+IF($V65=32,N($F65),0))-DC65,0),MAX($P65-SUM(DV65:EZ65),0))</f>
        <v>0</v>
      </c>
      <c r="FB65" s="48" t="n">
        <f aca="false">MIN(MAX((GZ64*(1+GZ$5/Setup!$C$36)+IF($V65=33,N($F65),0))-DD65,0),MAX($P65-SUM(DV65:FA65),0))</f>
        <v>0</v>
      </c>
      <c r="FC65" s="48" t="n">
        <f aca="false">MIN(MAX((HA64*(1+HA$5/Setup!$C$36)+IF($V65=34,N($F65),0))-DE65,0),MAX($P65-SUM(DV65:FB65),0))</f>
        <v>0</v>
      </c>
      <c r="FD65" s="48" t="n">
        <f aca="false">MIN(MAX((HB64*(1+HB$5/Setup!$C$36)+IF($V65=35,N($F65),0))-DF65,0),MAX($P65-SUM(DV65:FC65),0))</f>
        <v>0</v>
      </c>
      <c r="FE65" s="48" t="n">
        <f aca="false">MIN(MAX((HC64*(1+HC$5/Setup!$C$36)+IF($V65=36,N($F65),0))-DG65,0),MAX($P65-SUM(DV65:FD65),0))</f>
        <v>0</v>
      </c>
      <c r="FF65" s="48" t="n">
        <f aca="false">MIN(MAX((HD64*(1+HD$5/Setup!$C$36)+IF($V65=37,N($F65),0))-DH65,0),MAX($P65-SUM(DV65:FE65),0))</f>
        <v>0</v>
      </c>
      <c r="FG65" s="48" t="n">
        <f aca="false">MIN(MAX((HE64*(1+HE$5/Setup!$C$36)+IF($V65=38,N($F65),0))-DI65,0),MAX($P65-SUM(DV65:FF65),0))</f>
        <v>0</v>
      </c>
      <c r="FH65" s="48" t="n">
        <f aca="false">MIN(MAX((HF64*(1+HF$5/Setup!$C$36)+IF($V65=39,N($F65),0))-DJ65,0),MAX($P65-SUM(DV65:FG65),0))</f>
        <v>0</v>
      </c>
      <c r="FI65" s="48" t="n">
        <f aca="false">MIN(MAX((HG64*(1+HG$5/Setup!$C$36)+IF($V65=40,N($F65),0))-DK65,0),MAX($P65-SUM(DV65:FH65),0))</f>
        <v>0</v>
      </c>
      <c r="FJ65" s="48" t="n">
        <f aca="false">MIN(MAX((HH64*(1+HH$5/Setup!$C$36)+IF($V65=41,N($F65),0))-DL65,0),MAX($P65-SUM(DV65:FI65),0))</f>
        <v>0</v>
      </c>
      <c r="FK65" s="48" t="n">
        <f aca="false">MIN(MAX((HI64*(1+HI$5/Setup!$C$36)+IF($V65=42,N($F65),0))-DM65,0),MAX($P65-SUM(DV65:FJ65),0))</f>
        <v>0</v>
      </c>
      <c r="FL65" s="48" t="n">
        <f aca="false">MIN(MAX((HJ64*(1+HJ$5/Setup!$C$36)+IF($V65=43,N($F65),0))-DN65,0),MAX($P65-SUM(DV65:FK65),0))</f>
        <v>0</v>
      </c>
      <c r="FM65" s="48" t="n">
        <f aca="false">MIN(MAX((HK64*(1+HK$5/Setup!$C$36)+IF($V65=44,N($F65),0))-DO65,0),MAX($P65-SUM(DV65:FL65),0))</f>
        <v>0</v>
      </c>
      <c r="FN65" s="48" t="n">
        <f aca="false">MIN(MAX((HL64*(1+HL$5/Setup!$C$36)+IF($V65=45,N($F65),0))-DP65,0),MAX($P65-SUM(DV65:FM65),0))</f>
        <v>0</v>
      </c>
      <c r="FO65" s="48" t="n">
        <f aca="false">MIN(MAX((HM64*(1+HM$5/Setup!$C$36)+IF($V65=46,N($F65),0))-DQ65,0),MAX($P65-SUM(DV65:FN65),0))</f>
        <v>0</v>
      </c>
      <c r="FP65" s="48" t="n">
        <f aca="false">MIN(MAX((HN64*(1+HN$5/Setup!$C$36)+IF($V65=47,N($F65),0))-DR65,0),MAX($P65-SUM(DV65:FO65),0))</f>
        <v>0</v>
      </c>
      <c r="FQ65" s="48" t="n">
        <f aca="false">MIN(MAX((HO64*(1+HO$5/Setup!$C$36)+IF($V65=48,N($F65),0))-DS65,0),MAX($P65-SUM(DV65:FP65),0))</f>
        <v>0</v>
      </c>
      <c r="FR65" s="48" t="n">
        <f aca="false">MIN(MAX((HP64*(1+HP$5/Setup!$C$36)+IF($V65=49,N($F65),0))-DT65,0),MAX($P65-SUM(DV65:FQ65),0))</f>
        <v>0</v>
      </c>
      <c r="FS65" s="48" t="n">
        <f aca="false">MIN(MAX((HQ64*(1+HQ$5/Setup!$C$36)+IF($V65=50,N($F65),0))-DU65,0),MAX($P65-SUM(DV65:FR65),0))</f>
        <v>0</v>
      </c>
      <c r="FT65" s="48" t="n">
        <f aca="false">IF((FT64*(1+FT$5/Setup!$C$36)+IF($V65=1,N($F65),0))-BX65-DV65&lt;0.005,0,(FT64*(1+FT$5/Setup!$C$36)+IF($V65=1,N($F65),0))-BX65-DV65)</f>
        <v>0</v>
      </c>
      <c r="FU65" s="48" t="n">
        <f aca="false">IF((FU64*(1+FU$5/Setup!$C$36)+IF($V65=2,N($F65),0))-BY65-DW65&lt;0.005,0,(FU64*(1+FU$5/Setup!$C$36)+IF($V65=2,N($F65),0))-BY65-DW65)</f>
        <v>0</v>
      </c>
      <c r="FV65" s="48" t="n">
        <f aca="false">IF((FV64*(1+FV$5/Setup!$C$36)+IF($V65=3,N($F65),0))-BZ65-DX65&lt;0.005,0,(FV64*(1+FV$5/Setup!$C$36)+IF($V65=3,N($F65),0))-BZ65-DX65)</f>
        <v>0</v>
      </c>
      <c r="FW65" s="48" t="n">
        <f aca="false">IF((FW64*(1+FW$5/Setup!$C$36)+IF($V65=4,N($F65),0))-CA65-DY65&lt;0.005,0,(FW64*(1+FW$5/Setup!$C$36)+IF($V65=4,N($F65),0))-CA65-DY65)</f>
        <v>0</v>
      </c>
      <c r="FX65" s="48" t="n">
        <f aca="false">IF((FX64*(1+FX$5/Setup!$C$36)+IF($V65=5,N($F65),0))-CB65-DZ65&lt;0.005,0,(FX64*(1+FX$5/Setup!$C$36)+IF($V65=5,N($F65),0))-CB65-DZ65)</f>
        <v>0</v>
      </c>
      <c r="FY65" s="48" t="n">
        <f aca="false">IF((FY64*(1+FY$5/Setup!$C$36)+IF($V65=6,N($F65),0))-CC65-EA65&lt;0.005,0,(FY64*(1+FY$5/Setup!$C$36)+IF($V65=6,N($F65),0))-CC65-EA65)</f>
        <v>0</v>
      </c>
      <c r="FZ65" s="48" t="n">
        <f aca="false">IF((FZ64*(1+FZ$5/Setup!$C$36)+IF($V65=7,N($F65),0))-CD65-EB65&lt;0.005,0,(FZ64*(1+FZ$5/Setup!$C$36)+IF($V65=7,N($F65),0))-CD65-EB65)</f>
        <v>0</v>
      </c>
      <c r="GA65" s="48" t="n">
        <f aca="false">IF((GA64*(1+GA$5/Setup!$C$36)+IF($V65=8,N($F65),0))-CE65-EC65&lt;0.005,0,(GA64*(1+GA$5/Setup!$C$36)+IF($V65=8,N($F65),0))-CE65-EC65)</f>
        <v>0</v>
      </c>
      <c r="GB65" s="48" t="n">
        <f aca="false">IF((GB64*(1+GB$5/Setup!$C$36)+IF($V65=9,N($F65),0))-CF65-ED65&lt;0.005,0,(GB64*(1+GB$5/Setup!$C$36)+IF($V65=9,N($F65),0))-CF65-ED65)</f>
        <v>0</v>
      </c>
      <c r="GC65" s="48" t="n">
        <f aca="false">IF((GC64*(1+GC$5/Setup!$C$36)+IF($V65=10,N($F65),0))-CG65-EE65&lt;0.005,0,(GC64*(1+GC$5/Setup!$C$36)+IF($V65=10,N($F65),0))-CG65-EE65)</f>
        <v>0</v>
      </c>
      <c r="GD65" s="48" t="n">
        <f aca="false">IF((GD64*(1+GD$5/Setup!$C$36)+IF($V65=11,N($F65),0))-CH65-EF65&lt;0.005,0,(GD64*(1+GD$5/Setup!$C$36)+IF($V65=11,N($F65),0))-CH65-EF65)</f>
        <v>0</v>
      </c>
      <c r="GE65" s="48" t="n">
        <f aca="false">IF((GE64*(1+GE$5/Setup!$C$36)+IF($V65=12,N($F65),0))-CI65-EG65&lt;0.005,0,(GE64*(1+GE$5/Setup!$C$36)+IF($V65=12,N($F65),0))-CI65-EG65)</f>
        <v>0</v>
      </c>
      <c r="GF65" s="48" t="n">
        <f aca="false">IF((GF64*(1+GF$5/Setup!$C$36)+IF($V65=13,N($F65),0))-CJ65-EH65&lt;0.005,0,(GF64*(1+GF$5/Setup!$C$36)+IF($V65=13,N($F65),0))-CJ65-EH65)</f>
        <v>0</v>
      </c>
      <c r="GG65" s="48" t="n">
        <f aca="false">IF((GG64*(1+GG$5/Setup!$C$36)+IF($V65=14,N($F65),0))-CK65-EI65&lt;0.005,0,(GG64*(1+GG$5/Setup!$C$36)+IF($V65=14,N($F65),0))-CK65-EI65)</f>
        <v>0</v>
      </c>
      <c r="GH65" s="48" t="n">
        <f aca="false">IF((GH64*(1+GH$5/Setup!$C$36)+IF($V65=15,N($F65),0))-CL65-EJ65&lt;0.005,0,(GH64*(1+GH$5/Setup!$C$36)+IF($V65=15,N($F65),0))-CL65-EJ65)</f>
        <v>0</v>
      </c>
      <c r="GI65" s="48" t="n">
        <f aca="false">IF((GI64*(1+GI$5/Setup!$C$36)+IF($V65=16,N($F65),0))-CM65-EK65&lt;0.005,0,(GI64*(1+GI$5/Setup!$C$36)+IF($V65=16,N($F65),0))-CM65-EK65)</f>
        <v>0</v>
      </c>
      <c r="GJ65" s="48" t="n">
        <f aca="false">IF((GJ64*(1+GJ$5/Setup!$C$36)+IF($V65=17,N($F65),0))-CN65-EL65&lt;0.005,0,(GJ64*(1+GJ$5/Setup!$C$36)+IF($V65=17,N($F65),0))-CN65-EL65)</f>
        <v>0</v>
      </c>
      <c r="GK65" s="48" t="n">
        <f aca="false">IF((GK64*(1+GK$5/Setup!$C$36)+IF($V65=18,N($F65),0))-CO65-EM65&lt;0.005,0,(GK64*(1+GK$5/Setup!$C$36)+IF($V65=18,N($F65),0))-CO65-EM65)</f>
        <v>0</v>
      </c>
      <c r="GL65" s="48" t="n">
        <f aca="false">IF((GL64*(1+GL$5/Setup!$C$36)+IF($V65=19,N($F65),0))-CP65-EN65&lt;0.005,0,(GL64*(1+GL$5/Setup!$C$36)+IF($V65=19,N($F65),0))-CP65-EN65)</f>
        <v>0</v>
      </c>
      <c r="GM65" s="48" t="n">
        <f aca="false">IF((GM64*(1+GM$5/Setup!$C$36)+IF($V65=20,N($F65),0))-CQ65-EO65&lt;0.005,0,(GM64*(1+GM$5/Setup!$C$36)+IF($V65=20,N($F65),0))-CQ65-EO65)</f>
        <v>0</v>
      </c>
      <c r="GN65" s="48" t="n">
        <f aca="false">IF((GN64*(1+GN$5/Setup!$C$36)+IF($V65=21,N($F65),0))-CR65-EP65&lt;0.005,0,(GN64*(1+GN$5/Setup!$C$36)+IF($V65=21,N($F65),0))-CR65-EP65)</f>
        <v>0</v>
      </c>
      <c r="GO65" s="48" t="n">
        <f aca="false">IF((GO64*(1+GO$5/Setup!$C$36)+IF($V65=22,N($F65),0))-CS65-EQ65&lt;0.005,0,(GO64*(1+GO$5/Setup!$C$36)+IF($V65=22,N($F65),0))-CS65-EQ65)</f>
        <v>0</v>
      </c>
      <c r="GP65" s="48" t="n">
        <f aca="false">IF((GP64*(1+GP$5/Setup!$C$36)+IF($V65=23,N($F65),0))-CT65-ER65&lt;0.005,0,(GP64*(1+GP$5/Setup!$C$36)+IF($V65=23,N($F65),0))-CT65-ER65)</f>
        <v>0</v>
      </c>
      <c r="GQ65" s="48" t="n">
        <f aca="false">IF((GQ64*(1+GQ$5/Setup!$C$36)+IF($V65=24,N($F65),0))-CU65-ES65&lt;0.005,0,(GQ64*(1+GQ$5/Setup!$C$36)+IF($V65=24,N($F65),0))-CU65-ES65)</f>
        <v>0</v>
      </c>
      <c r="GR65" s="48" t="n">
        <f aca="false">IF((GR64*(1+GR$5/Setup!$C$36)+IF($V65=25,N($F65),0))-CV65-ET65&lt;0.005,0,(GR64*(1+GR$5/Setup!$C$36)+IF($V65=25,N($F65),0))-CV65-ET65)</f>
        <v>0</v>
      </c>
      <c r="GS65" s="48" t="n">
        <f aca="false">IF((GS64*(1+GS$5/Setup!$C$36)+IF($V65=26,N($F65),0))-CW65-EU65&lt;0.005,0,(GS64*(1+GS$5/Setup!$C$36)+IF($V65=26,N($F65),0))-CW65-EU65)</f>
        <v>0</v>
      </c>
      <c r="GT65" s="48" t="n">
        <f aca="false">IF((GT64*(1+GT$5/Setup!$C$36)+IF($V65=27,N($F65),0))-CX65-EV65&lt;0.005,0,(GT64*(1+GT$5/Setup!$C$36)+IF($V65=27,N($F65),0))-CX65-EV65)</f>
        <v>0</v>
      </c>
      <c r="GU65" s="48" t="n">
        <f aca="false">IF((GU64*(1+GU$5/Setup!$C$36)+IF($V65=28,N($F65),0))-CY65-EW65&lt;0.005,0,(GU64*(1+GU$5/Setup!$C$36)+IF($V65=28,N($F65),0))-CY65-EW65)</f>
        <v>0</v>
      </c>
      <c r="GV65" s="48" t="n">
        <f aca="false">IF((GV64*(1+GV$5/Setup!$C$36)+IF($V65=29,N($F65),0))-CZ65-EX65&lt;0.005,0,(GV64*(1+GV$5/Setup!$C$36)+IF($V65=29,N($F65),0))-CZ65-EX65)</f>
        <v>0</v>
      </c>
      <c r="GW65" s="48" t="n">
        <f aca="false">IF((GW64*(1+GW$5/Setup!$C$36)+IF($V65=30,N($F65),0))-DA65-EY65&lt;0.005,0,(GW64*(1+GW$5/Setup!$C$36)+IF($V65=30,N($F65),0))-DA65-EY65)</f>
        <v>0</v>
      </c>
      <c r="GX65" s="48" t="n">
        <f aca="false">IF((GX64*(1+GX$5/Setup!$C$36)+IF($V65=31,N($F65),0))-DB65-EZ65&lt;0.005,0,(GX64*(1+GX$5/Setup!$C$36)+IF($V65=31,N($F65),0))-DB65-EZ65)</f>
        <v>0</v>
      </c>
      <c r="GY65" s="48" t="n">
        <f aca="false">IF((GY64*(1+GY$5/Setup!$C$36)+IF($V65=32,N($F65),0))-DC65-FA65&lt;0.005,0,(GY64*(1+GY$5/Setup!$C$36)+IF($V65=32,N($F65),0))-DC65-FA65)</f>
        <v>0</v>
      </c>
      <c r="GZ65" s="48" t="n">
        <f aca="false">IF((GZ64*(1+GZ$5/Setup!$C$36)+IF($V65=33,N($F65),0))-DD65-FB65&lt;0.005,0,(GZ64*(1+GZ$5/Setup!$C$36)+IF($V65=33,N($F65),0))-DD65-FB65)</f>
        <v>0</v>
      </c>
      <c r="HA65" s="48" t="n">
        <f aca="false">IF((HA64*(1+HA$5/Setup!$C$36)+IF($V65=34,N($F65),0))-DE65-FC65&lt;0.005,0,(HA64*(1+HA$5/Setup!$C$36)+IF($V65=34,N($F65),0))-DE65-FC65)</f>
        <v>0</v>
      </c>
      <c r="HB65" s="48" t="n">
        <f aca="false">IF((HB64*(1+HB$5/Setup!$C$36)+IF($V65=35,N($F65),0))-DF65-FD65&lt;0.005,0,(HB64*(1+HB$5/Setup!$C$36)+IF($V65=35,N($F65),0))-DF65-FD65)</f>
        <v>0</v>
      </c>
      <c r="HC65" s="48" t="n">
        <f aca="false">IF((HC64*(1+HC$5/Setup!$C$36)+IF($V65=36,N($F65),0))-DG65-FE65&lt;0.005,0,(HC64*(1+HC$5/Setup!$C$36)+IF($V65=36,N($F65),0))-DG65-FE65)</f>
        <v>0</v>
      </c>
      <c r="HD65" s="48" t="n">
        <f aca="false">IF((HD64*(1+HD$5/Setup!$C$36)+IF($V65=37,N($F65),0))-DH65-FF65&lt;0.005,0,(HD64*(1+HD$5/Setup!$C$36)+IF($V65=37,N($F65),0))-DH65-FF65)</f>
        <v>0</v>
      </c>
      <c r="HE65" s="48" t="n">
        <f aca="false">IF((HE64*(1+HE$5/Setup!$C$36)+IF($V65=38,N($F65),0))-DI65-FG65&lt;0.005,0,(HE64*(1+HE$5/Setup!$C$36)+IF($V65=38,N($F65),0))-DI65-FG65)</f>
        <v>0</v>
      </c>
      <c r="HF65" s="48" t="n">
        <f aca="false">IF((HF64*(1+HF$5/Setup!$C$36)+IF($V65=39,N($F65),0))-DJ65-FH65&lt;0.005,0,(HF64*(1+HF$5/Setup!$C$36)+IF($V65=39,N($F65),0))-DJ65-FH65)</f>
        <v>0</v>
      </c>
      <c r="HG65" s="48" t="n">
        <f aca="false">IF((HG64*(1+HG$5/Setup!$C$36)+IF($V65=40,N($F65),0))-DK65-FI65&lt;0.005,0,(HG64*(1+HG$5/Setup!$C$36)+IF($V65=40,N($F65),0))-DK65-FI65)</f>
        <v>0</v>
      </c>
      <c r="HH65" s="48" t="n">
        <f aca="false">IF((HH64*(1+HH$5/Setup!$C$36)+IF($V65=41,N($F65),0))-DL65-FJ65&lt;0.005,0,(HH64*(1+HH$5/Setup!$C$36)+IF($V65=41,N($F65),0))-DL65-FJ65)</f>
        <v>0</v>
      </c>
      <c r="HI65" s="48" t="n">
        <f aca="false">IF((HI64*(1+HI$5/Setup!$C$36)+IF($V65=42,N($F65),0))-DM65-FK65&lt;0.005,0,(HI64*(1+HI$5/Setup!$C$36)+IF($V65=42,N($F65),0))-DM65-FK65)</f>
        <v>0</v>
      </c>
      <c r="HJ65" s="48" t="n">
        <f aca="false">IF((HJ64*(1+HJ$5/Setup!$C$36)+IF($V65=43,N($F65),0))-DN65-FL65&lt;0.005,0,(HJ64*(1+HJ$5/Setup!$C$36)+IF($V65=43,N($F65),0))-DN65-FL65)</f>
        <v>0</v>
      </c>
      <c r="HK65" s="48" t="n">
        <f aca="false">IF((HK64*(1+HK$5/Setup!$C$36)+IF($V65=44,N($F65),0))-DO65-FM65&lt;0.005,0,(HK64*(1+HK$5/Setup!$C$36)+IF($V65=44,N($F65),0))-DO65-FM65)</f>
        <v>0</v>
      </c>
      <c r="HL65" s="48" t="n">
        <f aca="false">IF((HL64*(1+HL$5/Setup!$C$36)+IF($V65=45,N($F65),0))-DP65-FN65&lt;0.005,0,(HL64*(1+HL$5/Setup!$C$36)+IF($V65=45,N($F65),0))-DP65-FN65)</f>
        <v>0</v>
      </c>
      <c r="HM65" s="48" t="n">
        <f aca="false">IF((HM64*(1+HM$5/Setup!$C$36)+IF($V65=46,N($F65),0))-DQ65-FO65&lt;0.005,0,(HM64*(1+HM$5/Setup!$C$36)+IF($V65=46,N($F65),0))-DQ65-FO65)</f>
        <v>0</v>
      </c>
      <c r="HN65" s="48" t="n">
        <f aca="false">IF((HN64*(1+HN$5/Setup!$C$36)+IF($V65=47,N($F65),0))-DR65-FP65&lt;0.005,0,(HN64*(1+HN$5/Setup!$C$36)+IF($V65=47,N($F65),0))-DR65-FP65)</f>
        <v>0</v>
      </c>
      <c r="HO65" s="48" t="n">
        <f aca="false">IF((HO64*(1+HO$5/Setup!$C$36)+IF($V65=48,N($F65),0))-DS65-FQ65&lt;0.005,0,(HO64*(1+HO$5/Setup!$C$36)+IF($V65=48,N($F65),0))-DS65-FQ65)</f>
        <v>0</v>
      </c>
      <c r="HP65" s="48" t="n">
        <f aca="false">IF((HP64*(1+HP$5/Setup!$C$36)+IF($V65=49,N($F65),0))-DT65-FR65&lt;0.005,0,(HP64*(1+HP$5/Setup!$C$36)+IF($V65=49,N($F65),0))-DT65-FR65)</f>
        <v>0</v>
      </c>
      <c r="HQ65" s="48" t="n">
        <f aca="false">IF((HQ64*(1+HQ$5/Setup!$C$36)+IF($V65=50,N($F65),0))-DU65-FS65&lt;0.005,0,(HQ64*(1+HQ$5/Setup!$C$36)+IF($V65=50,N($F65),0))-DU65-FS65)</f>
        <v>0</v>
      </c>
    </row>
    <row r="66" customFormat="false" ht="15" hidden="false" customHeight="false" outlineLevel="0" collapsed="false">
      <c r="A66" s="44" t="n">
        <v>58</v>
      </c>
      <c r="B66" s="45" t="n">
        <f aca="false">IF(Setup!$C$7="Every month",EDATE(Setup!$C$8,($A66-1)),IF(Setup!$C$7="Twice a month",DATE(YEAR(Setup!$C$8),MONTH(Setup!$C$8)+INT((($A66-1)+Setup!$C$41)/2),MIN(IF(MOD(($A66-1)+Setup!$C$41,2)=0,Setup!$C$39,Setup!$C$40),DAY(EOMONTH(DATE(YEAR(Setup!$C$8),MONTH(Setup!$C$8)+INT((($A66-1)+Setup!$C$41)/2),1),0)))),Setup!$C$8+($A66-1)*IF(Setup!$C$7="Every week",7,14)))</f>
        <v>47123</v>
      </c>
      <c r="C66" s="45" t="n">
        <f aca="false">IF(Setup!$C$7="Every month",EDATE(Setup!$C$8,$A66),IF(Setup!$C$7="Twice a month",DATE(YEAR(Setup!$C$8),MONTH(Setup!$C$8)+INT(($A66+Setup!$C$41)/2),MIN(IF(MOD($A66+Setup!$C$41,2)=0,Setup!$C$39,Setup!$C$40),DAY(EOMONTH(DATE(YEAR(Setup!$C$8),MONTH(Setup!$C$8)+INT(($A66+Setup!$C$41)/2),1),0)))),Setup!$C$8+$A66*IF(Setup!$C$7="Every week",7,14)))</f>
        <v>47137</v>
      </c>
      <c r="D66" s="46"/>
      <c r="E66" s="47"/>
      <c r="F66" s="47"/>
      <c r="G66" s="47"/>
      <c r="H66" s="47"/>
      <c r="I66" s="48" t="n">
        <f aca="false">N(Setup!$C$11)+N(E66)</f>
        <v>100</v>
      </c>
      <c r="J66" s="48" t="n">
        <f aca="false">MIN(Setup!$C$37,MAX(I66,0))</f>
        <v>9.23076923076923</v>
      </c>
      <c r="K66" s="48" t="n">
        <f aca="false">MIN(MAX(N(Setup!$C$14)-L65,0),MAX(I66-J66,0))</f>
        <v>0</v>
      </c>
      <c r="L66" s="48" t="n">
        <f aca="false">L65+K66-N(G66)</f>
        <v>500</v>
      </c>
      <c r="M66" s="48" t="n">
        <f aca="false">M65+J66-N(H66)</f>
        <v>535.384615384615</v>
      </c>
      <c r="N66" s="48" t="n">
        <f aca="false">SUM(BX66:DU66)</f>
        <v>0</v>
      </c>
      <c r="O66" s="48" t="n">
        <f aca="false">SUM(Z66:BW66)-N66</f>
        <v>25</v>
      </c>
      <c r="P66" s="48" t="n">
        <f aca="false">MAX(I66-J66-K66,0)+O66</f>
        <v>115.769230769231</v>
      </c>
      <c r="Q66" s="48" t="n">
        <f aca="false">SUM(DV66:FS66)</f>
        <v>0</v>
      </c>
      <c r="R66" s="49" t="n">
        <f aca="false">N66+J66+K66+Q66</f>
        <v>9.23076923076923</v>
      </c>
      <c r="S66" s="48" t="n">
        <f aca="false">T66-T65-N(F66)+N66+Q66</f>
        <v>0</v>
      </c>
      <c r="T66" s="49" t="n">
        <f aca="false">SUM(FT66:HQ66)</f>
        <v>0</v>
      </c>
      <c r="U66" s="44" t="str">
        <f aca="false">IF(T65&lt;0.005,"",INDEX(Helpers!$C$2:$C$51,IF(_xlfn.MINIFS($DV$6:$FS$6,DV66:FS66,"&gt;0.005")=0,V66,_xlfn.MINIFS($DV$6:$FS$6,DV66:FS66,"&gt;0.005"))))</f>
        <v/>
      </c>
      <c r="V66" s="44" t="n">
        <f aca="false">IF(_xlfn.MINIFS($FT$6:$HQ$6,FT65:HQ65,"&gt;0.005")=0,1,_xlfn.MINIFS($FT$6:$HQ$6,FT65:HQ65,"&gt;0.005"))</f>
        <v>1</v>
      </c>
      <c r="W66" s="44" t="n">
        <f aca="false">IF(AND(D66&lt;&gt;"Paid",T65&gt;0.005),1,0)</f>
        <v>0</v>
      </c>
      <c r="X66" s="48" t="n">
        <f aca="false">SUMPRODUCT(((Helpers!$G$2:$G$51*(1+(Helpers!$D$2:$D$51+0.000000001)/12)^(($B66-Setup!$C$8)/(365.25/12))-Helpers!$E$2:$E$51*((1+(Helpers!$D$2:$D$51+0.000000001)/12)^(($B66-Setup!$C$8)/(365.25/12))-1)/((Helpers!$D$2:$D$51+0.000000001)/12))&gt;0)*(Helpers!$G$2:$G$51*(1+(Helpers!$D$2:$D$51+0.000000001)/12)^(($B66-Setup!$C$8)/(365.25/12))-Helpers!$E$2:$E$51*((1+(Helpers!$D$2:$D$51+0.000000001)/12)^(($B66-Setup!$C$8)/(365.25/12))-1)/((Helpers!$D$2:$D$51+0.000000001)/12)))</f>
        <v>499.681627620693</v>
      </c>
      <c r="Y66" s="48"/>
      <c r="Z66" s="48" t="n">
        <f aca="false">IF(OR(N(Z$5)=0,Z$6=""),0,Z$5*((DATE(YEAR($B66),MONTH($B66),MIN(Z$6,DAY(EOMONTH($B66,0))))&gt;=$B66)*(DATE(YEAR($B66),MONTH($B66),MIN(Z$6,DAY(EOMONTH($B66,0))))&lt;$C66)+(DATE(YEAR($B66),MONTH($B66)+1,MIN(Z$6,DAY(EOMONTH($B66,1))))&gt;=$B66)*(DATE(YEAR($B66),MONTH($B66)+1,MIN(Z$6,DAY(EOMONTH($B66,1))))&lt;$C66)))</f>
        <v>25</v>
      </c>
      <c r="AA66" s="48" t="n">
        <f aca="false">IF(OR(N(AA$5)=0,AA$6=""),0,AA$5*((DATE(YEAR($B66),MONTH($B66),MIN(AA$6,DAY(EOMONTH($B66,0))))&gt;=$B66)*(DATE(YEAR($B66),MONTH($B66),MIN(AA$6,DAY(EOMONTH($B66,0))))&lt;$C66)+(DATE(YEAR($B66),MONTH($B66)+1,MIN(AA$6,DAY(EOMONTH($B66,1))))&gt;=$B66)*(DATE(YEAR($B66),MONTH($B66)+1,MIN(AA$6,DAY(EOMONTH($B66,1))))&lt;$C66)))</f>
        <v>0</v>
      </c>
      <c r="AB66" s="48" t="n">
        <f aca="false">IF(OR(N(AB$5)=0,AB$6=""),0,AB$5*((DATE(YEAR($B66),MONTH($B66),MIN(AB$6,DAY(EOMONTH($B66,0))))&gt;=$B66)*(DATE(YEAR($B66),MONTH($B66),MIN(AB$6,DAY(EOMONTH($B66,0))))&lt;$C66)+(DATE(YEAR($B66),MONTH($B66)+1,MIN(AB$6,DAY(EOMONTH($B66,1))))&gt;=$B66)*(DATE(YEAR($B66),MONTH($B66)+1,MIN(AB$6,DAY(EOMONTH($B66,1))))&lt;$C66)))</f>
        <v>0</v>
      </c>
      <c r="AC66" s="48" t="n">
        <f aca="false">IF(OR(N(AC$5)=0,AC$6=""),0,AC$5*((DATE(YEAR($B66),MONTH($B66),MIN(AC$6,DAY(EOMONTH($B66,0))))&gt;=$B66)*(DATE(YEAR($B66),MONTH($B66),MIN(AC$6,DAY(EOMONTH($B66,0))))&lt;$C66)+(DATE(YEAR($B66),MONTH($B66)+1,MIN(AC$6,DAY(EOMONTH($B66,1))))&gt;=$B66)*(DATE(YEAR($B66),MONTH($B66)+1,MIN(AC$6,DAY(EOMONTH($B66,1))))&lt;$C66)))</f>
        <v>0</v>
      </c>
      <c r="AD66" s="48" t="n">
        <f aca="false">IF(OR(N(AD$5)=0,AD$6=""),0,AD$5*((DATE(YEAR($B66),MONTH($B66),MIN(AD$6,DAY(EOMONTH($B66,0))))&gt;=$B66)*(DATE(YEAR($B66),MONTH($B66),MIN(AD$6,DAY(EOMONTH($B66,0))))&lt;$C66)+(DATE(YEAR($B66),MONTH($B66)+1,MIN(AD$6,DAY(EOMONTH($B66,1))))&gt;=$B66)*(DATE(YEAR($B66),MONTH($B66)+1,MIN(AD$6,DAY(EOMONTH($B66,1))))&lt;$C66)))</f>
        <v>0</v>
      </c>
      <c r="AE66" s="48" t="n">
        <f aca="false">IF(OR(N(AE$5)=0,AE$6=""),0,AE$5*((DATE(YEAR($B66),MONTH($B66),MIN(AE$6,DAY(EOMONTH($B66,0))))&gt;=$B66)*(DATE(YEAR($B66),MONTH($B66),MIN(AE$6,DAY(EOMONTH($B66,0))))&lt;$C66)+(DATE(YEAR($B66),MONTH($B66)+1,MIN(AE$6,DAY(EOMONTH($B66,1))))&gt;=$B66)*(DATE(YEAR($B66),MONTH($B66)+1,MIN(AE$6,DAY(EOMONTH($B66,1))))&lt;$C66)))</f>
        <v>0</v>
      </c>
      <c r="AF66" s="48" t="n">
        <f aca="false">IF(OR(N(AF$5)=0,AF$6=""),0,AF$5*((DATE(YEAR($B66),MONTH($B66),MIN(AF$6,DAY(EOMONTH($B66,0))))&gt;=$B66)*(DATE(YEAR($B66),MONTH($B66),MIN(AF$6,DAY(EOMONTH($B66,0))))&lt;$C66)+(DATE(YEAR($B66),MONTH($B66)+1,MIN(AF$6,DAY(EOMONTH($B66,1))))&gt;=$B66)*(DATE(YEAR($B66),MONTH($B66)+1,MIN(AF$6,DAY(EOMONTH($B66,1))))&lt;$C66)))</f>
        <v>0</v>
      </c>
      <c r="AG66" s="48" t="n">
        <f aca="false">IF(OR(N(AG$5)=0,AG$6=""),0,AG$5*((DATE(YEAR($B66),MONTH($B66),MIN(AG$6,DAY(EOMONTH($B66,0))))&gt;=$B66)*(DATE(YEAR($B66),MONTH($B66),MIN(AG$6,DAY(EOMONTH($B66,0))))&lt;$C66)+(DATE(YEAR($B66),MONTH($B66)+1,MIN(AG$6,DAY(EOMONTH($B66,1))))&gt;=$B66)*(DATE(YEAR($B66),MONTH($B66)+1,MIN(AG$6,DAY(EOMONTH($B66,1))))&lt;$C66)))</f>
        <v>0</v>
      </c>
      <c r="AH66" s="48" t="n">
        <f aca="false">IF(OR(N(AH$5)=0,AH$6=""),0,AH$5*((DATE(YEAR($B66),MONTH($B66),MIN(AH$6,DAY(EOMONTH($B66,0))))&gt;=$B66)*(DATE(YEAR($B66),MONTH($B66),MIN(AH$6,DAY(EOMONTH($B66,0))))&lt;$C66)+(DATE(YEAR($B66),MONTH($B66)+1,MIN(AH$6,DAY(EOMONTH($B66,1))))&gt;=$B66)*(DATE(YEAR($B66),MONTH($B66)+1,MIN(AH$6,DAY(EOMONTH($B66,1))))&lt;$C66)))</f>
        <v>0</v>
      </c>
      <c r="AI66" s="48" t="n">
        <f aca="false">IF(OR(N(AI$5)=0,AI$6=""),0,AI$5*((DATE(YEAR($B66),MONTH($B66),MIN(AI$6,DAY(EOMONTH($B66,0))))&gt;=$B66)*(DATE(YEAR($B66),MONTH($B66),MIN(AI$6,DAY(EOMONTH($B66,0))))&lt;$C66)+(DATE(YEAR($B66),MONTH($B66)+1,MIN(AI$6,DAY(EOMONTH($B66,1))))&gt;=$B66)*(DATE(YEAR($B66),MONTH($B66)+1,MIN(AI$6,DAY(EOMONTH($B66,1))))&lt;$C66)))</f>
        <v>0</v>
      </c>
      <c r="AJ66" s="48" t="n">
        <f aca="false">IF(OR(N(AJ$5)=0,AJ$6=""),0,AJ$5*((DATE(YEAR($B66),MONTH($B66),MIN(AJ$6,DAY(EOMONTH($B66,0))))&gt;=$B66)*(DATE(YEAR($B66),MONTH($B66),MIN(AJ$6,DAY(EOMONTH($B66,0))))&lt;$C66)+(DATE(YEAR($B66),MONTH($B66)+1,MIN(AJ$6,DAY(EOMONTH($B66,1))))&gt;=$B66)*(DATE(YEAR($B66),MONTH($B66)+1,MIN(AJ$6,DAY(EOMONTH($B66,1))))&lt;$C66)))</f>
        <v>0</v>
      </c>
      <c r="AK66" s="48" t="n">
        <f aca="false">IF(OR(N(AK$5)=0,AK$6=""),0,AK$5*((DATE(YEAR($B66),MONTH($B66),MIN(AK$6,DAY(EOMONTH($B66,0))))&gt;=$B66)*(DATE(YEAR($B66),MONTH($B66),MIN(AK$6,DAY(EOMONTH($B66,0))))&lt;$C66)+(DATE(YEAR($B66),MONTH($B66)+1,MIN(AK$6,DAY(EOMONTH($B66,1))))&gt;=$B66)*(DATE(YEAR($B66),MONTH($B66)+1,MIN(AK$6,DAY(EOMONTH($B66,1))))&lt;$C66)))</f>
        <v>0</v>
      </c>
      <c r="AL66" s="48" t="n">
        <f aca="false">IF(OR(N(AL$5)=0,AL$6=""),0,AL$5*((DATE(YEAR($B66),MONTH($B66),MIN(AL$6,DAY(EOMONTH($B66,0))))&gt;=$B66)*(DATE(YEAR($B66),MONTH($B66),MIN(AL$6,DAY(EOMONTH($B66,0))))&lt;$C66)+(DATE(YEAR($B66),MONTH($B66)+1,MIN(AL$6,DAY(EOMONTH($B66,1))))&gt;=$B66)*(DATE(YEAR($B66),MONTH($B66)+1,MIN(AL$6,DAY(EOMONTH($B66,1))))&lt;$C66)))</f>
        <v>0</v>
      </c>
      <c r="AM66" s="48" t="n">
        <f aca="false">IF(OR(N(AM$5)=0,AM$6=""),0,AM$5*((DATE(YEAR($B66),MONTH($B66),MIN(AM$6,DAY(EOMONTH($B66,0))))&gt;=$B66)*(DATE(YEAR($B66),MONTH($B66),MIN(AM$6,DAY(EOMONTH($B66,0))))&lt;$C66)+(DATE(YEAR($B66),MONTH($B66)+1,MIN(AM$6,DAY(EOMONTH($B66,1))))&gt;=$B66)*(DATE(YEAR($B66),MONTH($B66)+1,MIN(AM$6,DAY(EOMONTH($B66,1))))&lt;$C66)))</f>
        <v>0</v>
      </c>
      <c r="AN66" s="48" t="n">
        <f aca="false">IF(OR(N(AN$5)=0,AN$6=""),0,AN$5*((DATE(YEAR($B66),MONTH($B66),MIN(AN$6,DAY(EOMONTH($B66,0))))&gt;=$B66)*(DATE(YEAR($B66),MONTH($B66),MIN(AN$6,DAY(EOMONTH($B66,0))))&lt;$C66)+(DATE(YEAR($B66),MONTH($B66)+1,MIN(AN$6,DAY(EOMONTH($B66,1))))&gt;=$B66)*(DATE(YEAR($B66),MONTH($B66)+1,MIN(AN$6,DAY(EOMONTH($B66,1))))&lt;$C66)))</f>
        <v>0</v>
      </c>
      <c r="AO66" s="48" t="n">
        <f aca="false">IF(OR(N(AO$5)=0,AO$6=""),0,AO$5*((DATE(YEAR($B66),MONTH($B66),MIN(AO$6,DAY(EOMONTH($B66,0))))&gt;=$B66)*(DATE(YEAR($B66),MONTH($B66),MIN(AO$6,DAY(EOMONTH($B66,0))))&lt;$C66)+(DATE(YEAR($B66),MONTH($B66)+1,MIN(AO$6,DAY(EOMONTH($B66,1))))&gt;=$B66)*(DATE(YEAR($B66),MONTH($B66)+1,MIN(AO$6,DAY(EOMONTH($B66,1))))&lt;$C66)))</f>
        <v>0</v>
      </c>
      <c r="AP66" s="48" t="n">
        <f aca="false">IF(OR(N(AP$5)=0,AP$6=""),0,AP$5*((DATE(YEAR($B66),MONTH($B66),MIN(AP$6,DAY(EOMONTH($B66,0))))&gt;=$B66)*(DATE(YEAR($B66),MONTH($B66),MIN(AP$6,DAY(EOMONTH($B66,0))))&lt;$C66)+(DATE(YEAR($B66),MONTH($B66)+1,MIN(AP$6,DAY(EOMONTH($B66,1))))&gt;=$B66)*(DATE(YEAR($B66),MONTH($B66)+1,MIN(AP$6,DAY(EOMONTH($B66,1))))&lt;$C66)))</f>
        <v>0</v>
      </c>
      <c r="AQ66" s="48" t="n">
        <f aca="false">IF(OR(N(AQ$5)=0,AQ$6=""),0,AQ$5*((DATE(YEAR($B66),MONTH($B66),MIN(AQ$6,DAY(EOMONTH($B66,0))))&gt;=$B66)*(DATE(YEAR($B66),MONTH($B66),MIN(AQ$6,DAY(EOMONTH($B66,0))))&lt;$C66)+(DATE(YEAR($B66),MONTH($B66)+1,MIN(AQ$6,DAY(EOMONTH($B66,1))))&gt;=$B66)*(DATE(YEAR($B66),MONTH($B66)+1,MIN(AQ$6,DAY(EOMONTH($B66,1))))&lt;$C66)))</f>
        <v>0</v>
      </c>
      <c r="AR66" s="48" t="n">
        <f aca="false">IF(OR(N(AR$5)=0,AR$6=""),0,AR$5*((DATE(YEAR($B66),MONTH($B66),MIN(AR$6,DAY(EOMONTH($B66,0))))&gt;=$B66)*(DATE(YEAR($B66),MONTH($B66),MIN(AR$6,DAY(EOMONTH($B66,0))))&lt;$C66)+(DATE(YEAR($B66),MONTH($B66)+1,MIN(AR$6,DAY(EOMONTH($B66,1))))&gt;=$B66)*(DATE(YEAR($B66),MONTH($B66)+1,MIN(AR$6,DAY(EOMONTH($B66,1))))&lt;$C66)))</f>
        <v>0</v>
      </c>
      <c r="AS66" s="48" t="n">
        <f aca="false">IF(OR(N(AS$5)=0,AS$6=""),0,AS$5*((DATE(YEAR($B66),MONTH($B66),MIN(AS$6,DAY(EOMONTH($B66,0))))&gt;=$B66)*(DATE(YEAR($B66),MONTH($B66),MIN(AS$6,DAY(EOMONTH($B66,0))))&lt;$C66)+(DATE(YEAR($B66),MONTH($B66)+1,MIN(AS$6,DAY(EOMONTH($B66,1))))&gt;=$B66)*(DATE(YEAR($B66),MONTH($B66)+1,MIN(AS$6,DAY(EOMONTH($B66,1))))&lt;$C66)))</f>
        <v>0</v>
      </c>
      <c r="AT66" s="48" t="n">
        <f aca="false">IF(OR(N(AT$5)=0,AT$6=""),0,AT$5*((DATE(YEAR($B66),MONTH($B66),MIN(AT$6,DAY(EOMONTH($B66,0))))&gt;=$B66)*(DATE(YEAR($B66),MONTH($B66),MIN(AT$6,DAY(EOMONTH($B66,0))))&lt;$C66)+(DATE(YEAR($B66),MONTH($B66)+1,MIN(AT$6,DAY(EOMONTH($B66,1))))&gt;=$B66)*(DATE(YEAR($B66),MONTH($B66)+1,MIN(AT$6,DAY(EOMONTH($B66,1))))&lt;$C66)))</f>
        <v>0</v>
      </c>
      <c r="AU66" s="48" t="n">
        <f aca="false">IF(OR(N(AU$5)=0,AU$6=""),0,AU$5*((DATE(YEAR($B66),MONTH($B66),MIN(AU$6,DAY(EOMONTH($B66,0))))&gt;=$B66)*(DATE(YEAR($B66),MONTH($B66),MIN(AU$6,DAY(EOMONTH($B66,0))))&lt;$C66)+(DATE(YEAR($B66),MONTH($B66)+1,MIN(AU$6,DAY(EOMONTH($B66,1))))&gt;=$B66)*(DATE(YEAR($B66),MONTH($B66)+1,MIN(AU$6,DAY(EOMONTH($B66,1))))&lt;$C66)))</f>
        <v>0</v>
      </c>
      <c r="AV66" s="48" t="n">
        <f aca="false">IF(OR(N(AV$5)=0,AV$6=""),0,AV$5*((DATE(YEAR($B66),MONTH($B66),MIN(AV$6,DAY(EOMONTH($B66,0))))&gt;=$B66)*(DATE(YEAR($B66),MONTH($B66),MIN(AV$6,DAY(EOMONTH($B66,0))))&lt;$C66)+(DATE(YEAR($B66),MONTH($B66)+1,MIN(AV$6,DAY(EOMONTH($B66,1))))&gt;=$B66)*(DATE(YEAR($B66),MONTH($B66)+1,MIN(AV$6,DAY(EOMONTH($B66,1))))&lt;$C66)))</f>
        <v>0</v>
      </c>
      <c r="AW66" s="48" t="n">
        <f aca="false">IF(OR(N(AW$5)=0,AW$6=""),0,AW$5*((DATE(YEAR($B66),MONTH($B66),MIN(AW$6,DAY(EOMONTH($B66,0))))&gt;=$B66)*(DATE(YEAR($B66),MONTH($B66),MIN(AW$6,DAY(EOMONTH($B66,0))))&lt;$C66)+(DATE(YEAR($B66),MONTH($B66)+1,MIN(AW$6,DAY(EOMONTH($B66,1))))&gt;=$B66)*(DATE(YEAR($B66),MONTH($B66)+1,MIN(AW$6,DAY(EOMONTH($B66,1))))&lt;$C66)))</f>
        <v>0</v>
      </c>
      <c r="AX66" s="48" t="n">
        <f aca="false">IF(OR(N(AX$5)=0,AX$6=""),0,AX$5*((DATE(YEAR($B66),MONTH($B66),MIN(AX$6,DAY(EOMONTH($B66,0))))&gt;=$B66)*(DATE(YEAR($B66),MONTH($B66),MIN(AX$6,DAY(EOMONTH($B66,0))))&lt;$C66)+(DATE(YEAR($B66),MONTH($B66)+1,MIN(AX$6,DAY(EOMONTH($B66,1))))&gt;=$B66)*(DATE(YEAR($B66),MONTH($B66)+1,MIN(AX$6,DAY(EOMONTH($B66,1))))&lt;$C66)))</f>
        <v>0</v>
      </c>
      <c r="AY66" s="48" t="n">
        <f aca="false">IF(OR(N(AY$5)=0,AY$6=""),0,AY$5*((DATE(YEAR($B66),MONTH($B66),MIN(AY$6,DAY(EOMONTH($B66,0))))&gt;=$B66)*(DATE(YEAR($B66),MONTH($B66),MIN(AY$6,DAY(EOMONTH($B66,0))))&lt;$C66)+(DATE(YEAR($B66),MONTH($B66)+1,MIN(AY$6,DAY(EOMONTH($B66,1))))&gt;=$B66)*(DATE(YEAR($B66),MONTH($B66)+1,MIN(AY$6,DAY(EOMONTH($B66,1))))&lt;$C66)))</f>
        <v>0</v>
      </c>
      <c r="AZ66" s="48" t="n">
        <f aca="false">IF(OR(N(AZ$5)=0,AZ$6=""),0,AZ$5*((DATE(YEAR($B66),MONTH($B66),MIN(AZ$6,DAY(EOMONTH($B66,0))))&gt;=$B66)*(DATE(YEAR($B66),MONTH($B66),MIN(AZ$6,DAY(EOMONTH($B66,0))))&lt;$C66)+(DATE(YEAR($B66),MONTH($B66)+1,MIN(AZ$6,DAY(EOMONTH($B66,1))))&gt;=$B66)*(DATE(YEAR($B66),MONTH($B66)+1,MIN(AZ$6,DAY(EOMONTH($B66,1))))&lt;$C66)))</f>
        <v>0</v>
      </c>
      <c r="BA66" s="48" t="n">
        <f aca="false">IF(OR(N(BA$5)=0,BA$6=""),0,BA$5*((DATE(YEAR($B66),MONTH($B66),MIN(BA$6,DAY(EOMONTH($B66,0))))&gt;=$B66)*(DATE(YEAR($B66),MONTH($B66),MIN(BA$6,DAY(EOMONTH($B66,0))))&lt;$C66)+(DATE(YEAR($B66),MONTH($B66)+1,MIN(BA$6,DAY(EOMONTH($B66,1))))&gt;=$B66)*(DATE(YEAR($B66),MONTH($B66)+1,MIN(BA$6,DAY(EOMONTH($B66,1))))&lt;$C66)))</f>
        <v>0</v>
      </c>
      <c r="BB66" s="48" t="n">
        <f aca="false">IF(OR(N(BB$5)=0,BB$6=""),0,BB$5*((DATE(YEAR($B66),MONTH($B66),MIN(BB$6,DAY(EOMONTH($B66,0))))&gt;=$B66)*(DATE(YEAR($B66),MONTH($B66),MIN(BB$6,DAY(EOMONTH($B66,0))))&lt;$C66)+(DATE(YEAR($B66),MONTH($B66)+1,MIN(BB$6,DAY(EOMONTH($B66,1))))&gt;=$B66)*(DATE(YEAR($B66),MONTH($B66)+1,MIN(BB$6,DAY(EOMONTH($B66,1))))&lt;$C66)))</f>
        <v>0</v>
      </c>
      <c r="BC66" s="48" t="n">
        <f aca="false">IF(OR(N(BC$5)=0,BC$6=""),0,BC$5*((DATE(YEAR($B66),MONTH($B66),MIN(BC$6,DAY(EOMONTH($B66,0))))&gt;=$B66)*(DATE(YEAR($B66),MONTH($B66),MIN(BC$6,DAY(EOMONTH($B66,0))))&lt;$C66)+(DATE(YEAR($B66),MONTH($B66)+1,MIN(BC$6,DAY(EOMONTH($B66,1))))&gt;=$B66)*(DATE(YEAR($B66),MONTH($B66)+1,MIN(BC$6,DAY(EOMONTH($B66,1))))&lt;$C66)))</f>
        <v>0</v>
      </c>
      <c r="BD66" s="48" t="n">
        <f aca="false">IF(OR(N(BD$5)=0,BD$6=""),0,BD$5*((DATE(YEAR($B66),MONTH($B66),MIN(BD$6,DAY(EOMONTH($B66,0))))&gt;=$B66)*(DATE(YEAR($B66),MONTH($B66),MIN(BD$6,DAY(EOMONTH($B66,0))))&lt;$C66)+(DATE(YEAR($B66),MONTH($B66)+1,MIN(BD$6,DAY(EOMONTH($B66,1))))&gt;=$B66)*(DATE(YEAR($B66),MONTH($B66)+1,MIN(BD$6,DAY(EOMONTH($B66,1))))&lt;$C66)))</f>
        <v>0</v>
      </c>
      <c r="BE66" s="48" t="n">
        <f aca="false">IF(OR(N(BE$5)=0,BE$6=""),0,BE$5*((DATE(YEAR($B66),MONTH($B66),MIN(BE$6,DAY(EOMONTH($B66,0))))&gt;=$B66)*(DATE(YEAR($B66),MONTH($B66),MIN(BE$6,DAY(EOMONTH($B66,0))))&lt;$C66)+(DATE(YEAR($B66),MONTH($B66)+1,MIN(BE$6,DAY(EOMONTH($B66,1))))&gt;=$B66)*(DATE(YEAR($B66),MONTH($B66)+1,MIN(BE$6,DAY(EOMONTH($B66,1))))&lt;$C66)))</f>
        <v>0</v>
      </c>
      <c r="BF66" s="48" t="n">
        <f aca="false">IF(OR(N(BF$5)=0,BF$6=""),0,BF$5*((DATE(YEAR($B66),MONTH($B66),MIN(BF$6,DAY(EOMONTH($B66,0))))&gt;=$B66)*(DATE(YEAR($B66),MONTH($B66),MIN(BF$6,DAY(EOMONTH($B66,0))))&lt;$C66)+(DATE(YEAR($B66),MONTH($B66)+1,MIN(BF$6,DAY(EOMONTH($B66,1))))&gt;=$B66)*(DATE(YEAR($B66),MONTH($B66)+1,MIN(BF$6,DAY(EOMONTH($B66,1))))&lt;$C66)))</f>
        <v>0</v>
      </c>
      <c r="BG66" s="48" t="n">
        <f aca="false">IF(OR(N(BG$5)=0,BG$6=""),0,BG$5*((DATE(YEAR($B66),MONTH($B66),MIN(BG$6,DAY(EOMONTH($B66,0))))&gt;=$B66)*(DATE(YEAR($B66),MONTH($B66),MIN(BG$6,DAY(EOMONTH($B66,0))))&lt;$C66)+(DATE(YEAR($B66),MONTH($B66)+1,MIN(BG$6,DAY(EOMONTH($B66,1))))&gt;=$B66)*(DATE(YEAR($B66),MONTH($B66)+1,MIN(BG$6,DAY(EOMONTH($B66,1))))&lt;$C66)))</f>
        <v>0</v>
      </c>
      <c r="BH66" s="48" t="n">
        <f aca="false">IF(OR(N(BH$5)=0,BH$6=""),0,BH$5*((DATE(YEAR($B66),MONTH($B66),MIN(BH$6,DAY(EOMONTH($B66,0))))&gt;=$B66)*(DATE(YEAR($B66),MONTH($B66),MIN(BH$6,DAY(EOMONTH($B66,0))))&lt;$C66)+(DATE(YEAR($B66),MONTH($B66)+1,MIN(BH$6,DAY(EOMONTH($B66,1))))&gt;=$B66)*(DATE(YEAR($B66),MONTH($B66)+1,MIN(BH$6,DAY(EOMONTH($B66,1))))&lt;$C66)))</f>
        <v>0</v>
      </c>
      <c r="BI66" s="48" t="n">
        <f aca="false">IF(OR(N(BI$5)=0,BI$6=""),0,BI$5*((DATE(YEAR($B66),MONTH($B66),MIN(BI$6,DAY(EOMONTH($B66,0))))&gt;=$B66)*(DATE(YEAR($B66),MONTH($B66),MIN(BI$6,DAY(EOMONTH($B66,0))))&lt;$C66)+(DATE(YEAR($B66),MONTH($B66)+1,MIN(BI$6,DAY(EOMONTH($B66,1))))&gt;=$B66)*(DATE(YEAR($B66),MONTH($B66)+1,MIN(BI$6,DAY(EOMONTH($B66,1))))&lt;$C66)))</f>
        <v>0</v>
      </c>
      <c r="BJ66" s="48" t="n">
        <f aca="false">IF(OR(N(BJ$5)=0,BJ$6=""),0,BJ$5*((DATE(YEAR($B66),MONTH($B66),MIN(BJ$6,DAY(EOMONTH($B66,0))))&gt;=$B66)*(DATE(YEAR($B66),MONTH($B66),MIN(BJ$6,DAY(EOMONTH($B66,0))))&lt;$C66)+(DATE(YEAR($B66),MONTH($B66)+1,MIN(BJ$6,DAY(EOMONTH($B66,1))))&gt;=$B66)*(DATE(YEAR($B66),MONTH($B66)+1,MIN(BJ$6,DAY(EOMONTH($B66,1))))&lt;$C66)))</f>
        <v>0</v>
      </c>
      <c r="BK66" s="48" t="n">
        <f aca="false">IF(OR(N(BK$5)=0,BK$6=""),0,BK$5*((DATE(YEAR($B66),MONTH($B66),MIN(BK$6,DAY(EOMONTH($B66,0))))&gt;=$B66)*(DATE(YEAR($B66),MONTH($B66),MIN(BK$6,DAY(EOMONTH($B66,0))))&lt;$C66)+(DATE(YEAR($B66),MONTH($B66)+1,MIN(BK$6,DAY(EOMONTH($B66,1))))&gt;=$B66)*(DATE(YEAR($B66),MONTH($B66)+1,MIN(BK$6,DAY(EOMONTH($B66,1))))&lt;$C66)))</f>
        <v>0</v>
      </c>
      <c r="BL66" s="48" t="n">
        <f aca="false">IF(OR(N(BL$5)=0,BL$6=""),0,BL$5*((DATE(YEAR($B66),MONTH($B66),MIN(BL$6,DAY(EOMONTH($B66,0))))&gt;=$B66)*(DATE(YEAR($B66),MONTH($B66),MIN(BL$6,DAY(EOMONTH($B66,0))))&lt;$C66)+(DATE(YEAR($B66),MONTH($B66)+1,MIN(BL$6,DAY(EOMONTH($B66,1))))&gt;=$B66)*(DATE(YEAR($B66),MONTH($B66)+1,MIN(BL$6,DAY(EOMONTH($B66,1))))&lt;$C66)))</f>
        <v>0</v>
      </c>
      <c r="BM66" s="48" t="n">
        <f aca="false">IF(OR(N(BM$5)=0,BM$6=""),0,BM$5*((DATE(YEAR($B66),MONTH($B66),MIN(BM$6,DAY(EOMONTH($B66,0))))&gt;=$B66)*(DATE(YEAR($B66),MONTH($B66),MIN(BM$6,DAY(EOMONTH($B66,0))))&lt;$C66)+(DATE(YEAR($B66),MONTH($B66)+1,MIN(BM$6,DAY(EOMONTH($B66,1))))&gt;=$B66)*(DATE(YEAR($B66),MONTH($B66)+1,MIN(BM$6,DAY(EOMONTH($B66,1))))&lt;$C66)))</f>
        <v>0</v>
      </c>
      <c r="BN66" s="48" t="n">
        <f aca="false">IF(OR(N(BN$5)=0,BN$6=""),0,BN$5*((DATE(YEAR($B66),MONTH($B66),MIN(BN$6,DAY(EOMONTH($B66,0))))&gt;=$B66)*(DATE(YEAR($B66),MONTH($B66),MIN(BN$6,DAY(EOMONTH($B66,0))))&lt;$C66)+(DATE(YEAR($B66),MONTH($B66)+1,MIN(BN$6,DAY(EOMONTH($B66,1))))&gt;=$B66)*(DATE(YEAR($B66),MONTH($B66)+1,MIN(BN$6,DAY(EOMONTH($B66,1))))&lt;$C66)))</f>
        <v>0</v>
      </c>
      <c r="BO66" s="48" t="n">
        <f aca="false">IF(OR(N(BO$5)=0,BO$6=""),0,BO$5*((DATE(YEAR($B66),MONTH($B66),MIN(BO$6,DAY(EOMONTH($B66,0))))&gt;=$B66)*(DATE(YEAR($B66),MONTH($B66),MIN(BO$6,DAY(EOMONTH($B66,0))))&lt;$C66)+(DATE(YEAR($B66),MONTH($B66)+1,MIN(BO$6,DAY(EOMONTH($B66,1))))&gt;=$B66)*(DATE(YEAR($B66),MONTH($B66)+1,MIN(BO$6,DAY(EOMONTH($B66,1))))&lt;$C66)))</f>
        <v>0</v>
      </c>
      <c r="BP66" s="48" t="n">
        <f aca="false">IF(OR(N(BP$5)=0,BP$6=""),0,BP$5*((DATE(YEAR($B66),MONTH($B66),MIN(BP$6,DAY(EOMONTH($B66,0))))&gt;=$B66)*(DATE(YEAR($B66),MONTH($B66),MIN(BP$6,DAY(EOMONTH($B66,0))))&lt;$C66)+(DATE(YEAR($B66),MONTH($B66)+1,MIN(BP$6,DAY(EOMONTH($B66,1))))&gt;=$B66)*(DATE(YEAR($B66),MONTH($B66)+1,MIN(BP$6,DAY(EOMONTH($B66,1))))&lt;$C66)))</f>
        <v>0</v>
      </c>
      <c r="BQ66" s="48" t="n">
        <f aca="false">IF(OR(N(BQ$5)=0,BQ$6=""),0,BQ$5*((DATE(YEAR($B66),MONTH($B66),MIN(BQ$6,DAY(EOMONTH($B66,0))))&gt;=$B66)*(DATE(YEAR($B66),MONTH($B66),MIN(BQ$6,DAY(EOMONTH($B66,0))))&lt;$C66)+(DATE(YEAR($B66),MONTH($B66)+1,MIN(BQ$6,DAY(EOMONTH($B66,1))))&gt;=$B66)*(DATE(YEAR($B66),MONTH($B66)+1,MIN(BQ$6,DAY(EOMONTH($B66,1))))&lt;$C66)))</f>
        <v>0</v>
      </c>
      <c r="BR66" s="48" t="n">
        <f aca="false">IF(OR(N(BR$5)=0,BR$6=""),0,BR$5*((DATE(YEAR($B66),MONTH($B66),MIN(BR$6,DAY(EOMONTH($B66,0))))&gt;=$B66)*(DATE(YEAR($B66),MONTH($B66),MIN(BR$6,DAY(EOMONTH($B66,0))))&lt;$C66)+(DATE(YEAR($B66),MONTH($B66)+1,MIN(BR$6,DAY(EOMONTH($B66,1))))&gt;=$B66)*(DATE(YEAR($B66),MONTH($B66)+1,MIN(BR$6,DAY(EOMONTH($B66,1))))&lt;$C66)))</f>
        <v>0</v>
      </c>
      <c r="BS66" s="48" t="n">
        <f aca="false">IF(OR(N(BS$5)=0,BS$6=""),0,BS$5*((DATE(YEAR($B66),MONTH($B66),MIN(BS$6,DAY(EOMONTH($B66,0))))&gt;=$B66)*(DATE(YEAR($B66),MONTH($B66),MIN(BS$6,DAY(EOMONTH($B66,0))))&lt;$C66)+(DATE(YEAR($B66),MONTH($B66)+1,MIN(BS$6,DAY(EOMONTH($B66,1))))&gt;=$B66)*(DATE(YEAR($B66),MONTH($B66)+1,MIN(BS$6,DAY(EOMONTH($B66,1))))&lt;$C66)))</f>
        <v>0</v>
      </c>
      <c r="BT66" s="48" t="n">
        <f aca="false">IF(OR(N(BT$5)=0,BT$6=""),0,BT$5*((DATE(YEAR($B66),MONTH($B66),MIN(BT$6,DAY(EOMONTH($B66,0))))&gt;=$B66)*(DATE(YEAR($B66),MONTH($B66),MIN(BT$6,DAY(EOMONTH($B66,0))))&lt;$C66)+(DATE(YEAR($B66),MONTH($B66)+1,MIN(BT$6,DAY(EOMONTH($B66,1))))&gt;=$B66)*(DATE(YEAR($B66),MONTH($B66)+1,MIN(BT$6,DAY(EOMONTH($B66,1))))&lt;$C66)))</f>
        <v>0</v>
      </c>
      <c r="BU66" s="48" t="n">
        <f aca="false">IF(OR(N(BU$5)=0,BU$6=""),0,BU$5*((DATE(YEAR($B66),MONTH($B66),MIN(BU$6,DAY(EOMONTH($B66,0))))&gt;=$B66)*(DATE(YEAR($B66),MONTH($B66),MIN(BU$6,DAY(EOMONTH($B66,0))))&lt;$C66)+(DATE(YEAR($B66),MONTH($B66)+1,MIN(BU$6,DAY(EOMONTH($B66,1))))&gt;=$B66)*(DATE(YEAR($B66),MONTH($B66)+1,MIN(BU$6,DAY(EOMONTH($B66,1))))&lt;$C66)))</f>
        <v>0</v>
      </c>
      <c r="BV66" s="48" t="n">
        <f aca="false">IF(OR(N(BV$5)=0,BV$6=""),0,BV$5*((DATE(YEAR($B66),MONTH($B66),MIN(BV$6,DAY(EOMONTH($B66,0))))&gt;=$B66)*(DATE(YEAR($B66),MONTH($B66),MIN(BV$6,DAY(EOMONTH($B66,0))))&lt;$C66)+(DATE(YEAR($B66),MONTH($B66)+1,MIN(BV$6,DAY(EOMONTH($B66,1))))&gt;=$B66)*(DATE(YEAR($B66),MONTH($B66)+1,MIN(BV$6,DAY(EOMONTH($B66,1))))&lt;$C66)))</f>
        <v>0</v>
      </c>
      <c r="BW66" s="48" t="n">
        <f aca="false">IF(OR(N(BW$5)=0,BW$6=""),0,BW$5*((DATE(YEAR($B66),MONTH($B66),MIN(BW$6,DAY(EOMONTH($B66,0))))&gt;=$B66)*(DATE(YEAR($B66),MONTH($B66),MIN(BW$6,DAY(EOMONTH($B66,0))))&lt;$C66)+(DATE(YEAR($B66),MONTH($B66)+1,MIN(BW$6,DAY(EOMONTH($B66,1))))&gt;=$B66)*(DATE(YEAR($B66),MONTH($B66)+1,MIN(BW$6,DAY(EOMONTH($B66,1))))&lt;$C66)))</f>
        <v>0</v>
      </c>
      <c r="BX66" s="48" t="n">
        <f aca="false">MIN(Z66,(FT65*(1+FT$5/Setup!$C$36)+IF($V66=1,N($F66),0)))</f>
        <v>0</v>
      </c>
      <c r="BY66" s="48" t="n">
        <f aca="false">MIN(AA66,(FU65*(1+FU$5/Setup!$C$36)+IF($V66=2,N($F66),0)))</f>
        <v>0</v>
      </c>
      <c r="BZ66" s="48" t="n">
        <f aca="false">MIN(AB66,(FV65*(1+FV$5/Setup!$C$36)+IF($V66=3,N($F66),0)))</f>
        <v>0</v>
      </c>
      <c r="CA66" s="48" t="n">
        <f aca="false">MIN(AC66,(FW65*(1+FW$5/Setup!$C$36)+IF($V66=4,N($F66),0)))</f>
        <v>0</v>
      </c>
      <c r="CB66" s="48" t="n">
        <f aca="false">MIN(AD66,(FX65*(1+FX$5/Setup!$C$36)+IF($V66=5,N($F66),0)))</f>
        <v>0</v>
      </c>
      <c r="CC66" s="48" t="n">
        <f aca="false">MIN(AE66,(FY65*(1+FY$5/Setup!$C$36)+IF($V66=6,N($F66),0)))</f>
        <v>0</v>
      </c>
      <c r="CD66" s="48" t="n">
        <f aca="false">MIN(AF66,(FZ65*(1+FZ$5/Setup!$C$36)+IF($V66=7,N($F66),0)))</f>
        <v>0</v>
      </c>
      <c r="CE66" s="48" t="n">
        <f aca="false">MIN(AG66,(GA65*(1+GA$5/Setup!$C$36)+IF($V66=8,N($F66),0)))</f>
        <v>0</v>
      </c>
      <c r="CF66" s="48" t="n">
        <f aca="false">MIN(AH66,(GB65*(1+GB$5/Setup!$C$36)+IF($V66=9,N($F66),0)))</f>
        <v>0</v>
      </c>
      <c r="CG66" s="48" t="n">
        <f aca="false">MIN(AI66,(GC65*(1+GC$5/Setup!$C$36)+IF($V66=10,N($F66),0)))</f>
        <v>0</v>
      </c>
      <c r="CH66" s="48" t="n">
        <f aca="false">MIN(AJ66,(GD65*(1+GD$5/Setup!$C$36)+IF($V66=11,N($F66),0)))</f>
        <v>0</v>
      </c>
      <c r="CI66" s="48" t="n">
        <f aca="false">MIN(AK66,(GE65*(1+GE$5/Setup!$C$36)+IF($V66=12,N($F66),0)))</f>
        <v>0</v>
      </c>
      <c r="CJ66" s="48" t="n">
        <f aca="false">MIN(AL66,(GF65*(1+GF$5/Setup!$C$36)+IF($V66=13,N($F66),0)))</f>
        <v>0</v>
      </c>
      <c r="CK66" s="48" t="n">
        <f aca="false">MIN(AM66,(GG65*(1+GG$5/Setup!$C$36)+IF($V66=14,N($F66),0)))</f>
        <v>0</v>
      </c>
      <c r="CL66" s="48" t="n">
        <f aca="false">MIN(AN66,(GH65*(1+GH$5/Setup!$C$36)+IF($V66=15,N($F66),0)))</f>
        <v>0</v>
      </c>
      <c r="CM66" s="48" t="n">
        <f aca="false">MIN(AO66,(GI65*(1+GI$5/Setup!$C$36)+IF($V66=16,N($F66),0)))</f>
        <v>0</v>
      </c>
      <c r="CN66" s="48" t="n">
        <f aca="false">MIN(AP66,(GJ65*(1+GJ$5/Setup!$C$36)+IF($V66=17,N($F66),0)))</f>
        <v>0</v>
      </c>
      <c r="CO66" s="48" t="n">
        <f aca="false">MIN(AQ66,(GK65*(1+GK$5/Setup!$C$36)+IF($V66=18,N($F66),0)))</f>
        <v>0</v>
      </c>
      <c r="CP66" s="48" t="n">
        <f aca="false">MIN(AR66,(GL65*(1+GL$5/Setup!$C$36)+IF($V66=19,N($F66),0)))</f>
        <v>0</v>
      </c>
      <c r="CQ66" s="48" t="n">
        <f aca="false">MIN(AS66,(GM65*(1+GM$5/Setup!$C$36)+IF($V66=20,N($F66),0)))</f>
        <v>0</v>
      </c>
      <c r="CR66" s="48" t="n">
        <f aca="false">MIN(AT66,(GN65*(1+GN$5/Setup!$C$36)+IF($V66=21,N($F66),0)))</f>
        <v>0</v>
      </c>
      <c r="CS66" s="48" t="n">
        <f aca="false">MIN(AU66,(GO65*(1+GO$5/Setup!$C$36)+IF($V66=22,N($F66),0)))</f>
        <v>0</v>
      </c>
      <c r="CT66" s="48" t="n">
        <f aca="false">MIN(AV66,(GP65*(1+GP$5/Setup!$C$36)+IF($V66=23,N($F66),0)))</f>
        <v>0</v>
      </c>
      <c r="CU66" s="48" t="n">
        <f aca="false">MIN(AW66,(GQ65*(1+GQ$5/Setup!$C$36)+IF($V66=24,N($F66),0)))</f>
        <v>0</v>
      </c>
      <c r="CV66" s="48" t="n">
        <f aca="false">MIN(AX66,(GR65*(1+GR$5/Setup!$C$36)+IF($V66=25,N($F66),0)))</f>
        <v>0</v>
      </c>
      <c r="CW66" s="48" t="n">
        <f aca="false">MIN(AY66,(GS65*(1+GS$5/Setup!$C$36)+IF($V66=26,N($F66),0)))</f>
        <v>0</v>
      </c>
      <c r="CX66" s="48" t="n">
        <f aca="false">MIN(AZ66,(GT65*(1+GT$5/Setup!$C$36)+IF($V66=27,N($F66),0)))</f>
        <v>0</v>
      </c>
      <c r="CY66" s="48" t="n">
        <f aca="false">MIN(BA66,(GU65*(1+GU$5/Setup!$C$36)+IF($V66=28,N($F66),0)))</f>
        <v>0</v>
      </c>
      <c r="CZ66" s="48" t="n">
        <f aca="false">MIN(BB66,(GV65*(1+GV$5/Setup!$C$36)+IF($V66=29,N($F66),0)))</f>
        <v>0</v>
      </c>
      <c r="DA66" s="48" t="n">
        <f aca="false">MIN(BC66,(GW65*(1+GW$5/Setup!$C$36)+IF($V66=30,N($F66),0)))</f>
        <v>0</v>
      </c>
      <c r="DB66" s="48" t="n">
        <f aca="false">MIN(BD66,(GX65*(1+GX$5/Setup!$C$36)+IF($V66=31,N($F66),0)))</f>
        <v>0</v>
      </c>
      <c r="DC66" s="48" t="n">
        <f aca="false">MIN(BE66,(GY65*(1+GY$5/Setup!$C$36)+IF($V66=32,N($F66),0)))</f>
        <v>0</v>
      </c>
      <c r="DD66" s="48" t="n">
        <f aca="false">MIN(BF66,(GZ65*(1+GZ$5/Setup!$C$36)+IF($V66=33,N($F66),0)))</f>
        <v>0</v>
      </c>
      <c r="DE66" s="48" t="n">
        <f aca="false">MIN(BG66,(HA65*(1+HA$5/Setup!$C$36)+IF($V66=34,N($F66),0)))</f>
        <v>0</v>
      </c>
      <c r="DF66" s="48" t="n">
        <f aca="false">MIN(BH66,(HB65*(1+HB$5/Setup!$C$36)+IF($V66=35,N($F66),0)))</f>
        <v>0</v>
      </c>
      <c r="DG66" s="48" t="n">
        <f aca="false">MIN(BI66,(HC65*(1+HC$5/Setup!$C$36)+IF($V66=36,N($F66),0)))</f>
        <v>0</v>
      </c>
      <c r="DH66" s="48" t="n">
        <f aca="false">MIN(BJ66,(HD65*(1+HD$5/Setup!$C$36)+IF($V66=37,N($F66),0)))</f>
        <v>0</v>
      </c>
      <c r="DI66" s="48" t="n">
        <f aca="false">MIN(BK66,(HE65*(1+HE$5/Setup!$C$36)+IF($V66=38,N($F66),0)))</f>
        <v>0</v>
      </c>
      <c r="DJ66" s="48" t="n">
        <f aca="false">MIN(BL66,(HF65*(1+HF$5/Setup!$C$36)+IF($V66=39,N($F66),0)))</f>
        <v>0</v>
      </c>
      <c r="DK66" s="48" t="n">
        <f aca="false">MIN(BM66,(HG65*(1+HG$5/Setup!$C$36)+IF($V66=40,N($F66),0)))</f>
        <v>0</v>
      </c>
      <c r="DL66" s="48" t="n">
        <f aca="false">MIN(BN66,(HH65*(1+HH$5/Setup!$C$36)+IF($V66=41,N($F66),0)))</f>
        <v>0</v>
      </c>
      <c r="DM66" s="48" t="n">
        <f aca="false">MIN(BO66,(HI65*(1+HI$5/Setup!$C$36)+IF($V66=42,N($F66),0)))</f>
        <v>0</v>
      </c>
      <c r="DN66" s="48" t="n">
        <f aca="false">MIN(BP66,(HJ65*(1+HJ$5/Setup!$C$36)+IF($V66=43,N($F66),0)))</f>
        <v>0</v>
      </c>
      <c r="DO66" s="48" t="n">
        <f aca="false">MIN(BQ66,(HK65*(1+HK$5/Setup!$C$36)+IF($V66=44,N($F66),0)))</f>
        <v>0</v>
      </c>
      <c r="DP66" s="48" t="n">
        <f aca="false">MIN(BR66,(HL65*(1+HL$5/Setup!$C$36)+IF($V66=45,N($F66),0)))</f>
        <v>0</v>
      </c>
      <c r="DQ66" s="48" t="n">
        <f aca="false">MIN(BS66,(HM65*(1+HM$5/Setup!$C$36)+IF($V66=46,N($F66),0)))</f>
        <v>0</v>
      </c>
      <c r="DR66" s="48" t="n">
        <f aca="false">MIN(BT66,(HN65*(1+HN$5/Setup!$C$36)+IF($V66=47,N($F66),0)))</f>
        <v>0</v>
      </c>
      <c r="DS66" s="48" t="n">
        <f aca="false">MIN(BU66,(HO65*(1+HO$5/Setup!$C$36)+IF($V66=48,N($F66),0)))</f>
        <v>0</v>
      </c>
      <c r="DT66" s="48" t="n">
        <f aca="false">MIN(BV66,(HP65*(1+HP$5/Setup!$C$36)+IF($V66=49,N($F66),0)))</f>
        <v>0</v>
      </c>
      <c r="DU66" s="48" t="n">
        <f aca="false">MIN(BW66,(HQ65*(1+HQ$5/Setup!$C$36)+IF($V66=50,N($F66),0)))</f>
        <v>0</v>
      </c>
      <c r="DV66" s="48" t="n">
        <f aca="false">MIN(MAX((FT65*(1+FT$5/Setup!$C$36)+IF($V66=1,N($F66),0))-BX66,0),MAX($P66-0,0))</f>
        <v>0</v>
      </c>
      <c r="DW66" s="48" t="n">
        <f aca="false">MIN(MAX((FU65*(1+FU$5/Setup!$C$36)+IF($V66=2,N($F66),0))-BY66,0),MAX($P66-SUM(DV66:DV66),0))</f>
        <v>0</v>
      </c>
      <c r="DX66" s="48" t="n">
        <f aca="false">MIN(MAX((FV65*(1+FV$5/Setup!$C$36)+IF($V66=3,N($F66),0))-BZ66,0),MAX($P66-SUM(DV66:DW66),0))</f>
        <v>0</v>
      </c>
      <c r="DY66" s="48" t="n">
        <f aca="false">MIN(MAX((FW65*(1+FW$5/Setup!$C$36)+IF($V66=4,N($F66),0))-CA66,0),MAX($P66-SUM(DV66:DX66),0))</f>
        <v>0</v>
      </c>
      <c r="DZ66" s="48" t="n">
        <f aca="false">MIN(MAX((FX65*(1+FX$5/Setup!$C$36)+IF($V66=5,N($F66),0))-CB66,0),MAX($P66-SUM(DV66:DY66),0))</f>
        <v>0</v>
      </c>
      <c r="EA66" s="48" t="n">
        <f aca="false">MIN(MAX((FY65*(1+FY$5/Setup!$C$36)+IF($V66=6,N($F66),0))-CC66,0),MAX($P66-SUM(DV66:DZ66),0))</f>
        <v>0</v>
      </c>
      <c r="EB66" s="48" t="n">
        <f aca="false">MIN(MAX((FZ65*(1+FZ$5/Setup!$C$36)+IF($V66=7,N($F66),0))-CD66,0),MAX($P66-SUM(DV66:EA66),0))</f>
        <v>0</v>
      </c>
      <c r="EC66" s="48" t="n">
        <f aca="false">MIN(MAX((GA65*(1+GA$5/Setup!$C$36)+IF($V66=8,N($F66),0))-CE66,0),MAX($P66-SUM(DV66:EB66),0))</f>
        <v>0</v>
      </c>
      <c r="ED66" s="48" t="n">
        <f aca="false">MIN(MAX((GB65*(1+GB$5/Setup!$C$36)+IF($V66=9,N($F66),0))-CF66,0),MAX($P66-SUM(DV66:EC66),0))</f>
        <v>0</v>
      </c>
      <c r="EE66" s="48" t="n">
        <f aca="false">MIN(MAX((GC65*(1+GC$5/Setup!$C$36)+IF($V66=10,N($F66),0))-CG66,0),MAX($P66-SUM(DV66:ED66),0))</f>
        <v>0</v>
      </c>
      <c r="EF66" s="48" t="n">
        <f aca="false">MIN(MAX((GD65*(1+GD$5/Setup!$C$36)+IF($V66=11,N($F66),0))-CH66,0),MAX($P66-SUM(DV66:EE66),0))</f>
        <v>0</v>
      </c>
      <c r="EG66" s="48" t="n">
        <f aca="false">MIN(MAX((GE65*(1+GE$5/Setup!$C$36)+IF($V66=12,N($F66),0))-CI66,0),MAX($P66-SUM(DV66:EF66),0))</f>
        <v>0</v>
      </c>
      <c r="EH66" s="48" t="n">
        <f aca="false">MIN(MAX((GF65*(1+GF$5/Setup!$C$36)+IF($V66=13,N($F66),0))-CJ66,0),MAX($P66-SUM(DV66:EG66),0))</f>
        <v>0</v>
      </c>
      <c r="EI66" s="48" t="n">
        <f aca="false">MIN(MAX((GG65*(1+GG$5/Setup!$C$36)+IF($V66=14,N($F66),0))-CK66,0),MAX($P66-SUM(DV66:EH66),0))</f>
        <v>0</v>
      </c>
      <c r="EJ66" s="48" t="n">
        <f aca="false">MIN(MAX((GH65*(1+GH$5/Setup!$C$36)+IF($V66=15,N($F66),0))-CL66,0),MAX($P66-SUM(DV66:EI66),0))</f>
        <v>0</v>
      </c>
      <c r="EK66" s="48" t="n">
        <f aca="false">MIN(MAX((GI65*(1+GI$5/Setup!$C$36)+IF($V66=16,N($F66),0))-CM66,0),MAX($P66-SUM(DV66:EJ66),0))</f>
        <v>0</v>
      </c>
      <c r="EL66" s="48" t="n">
        <f aca="false">MIN(MAX((GJ65*(1+GJ$5/Setup!$C$36)+IF($V66=17,N($F66),0))-CN66,0),MAX($P66-SUM(DV66:EK66),0))</f>
        <v>0</v>
      </c>
      <c r="EM66" s="48" t="n">
        <f aca="false">MIN(MAX((GK65*(1+GK$5/Setup!$C$36)+IF($V66=18,N($F66),0))-CO66,0),MAX($P66-SUM(DV66:EL66),0))</f>
        <v>0</v>
      </c>
      <c r="EN66" s="48" t="n">
        <f aca="false">MIN(MAX((GL65*(1+GL$5/Setup!$C$36)+IF($V66=19,N($F66),0))-CP66,0),MAX($P66-SUM(DV66:EM66),0))</f>
        <v>0</v>
      </c>
      <c r="EO66" s="48" t="n">
        <f aca="false">MIN(MAX((GM65*(1+GM$5/Setup!$C$36)+IF($V66=20,N($F66),0))-CQ66,0),MAX($P66-SUM(DV66:EN66),0))</f>
        <v>0</v>
      </c>
      <c r="EP66" s="48" t="n">
        <f aca="false">MIN(MAX((GN65*(1+GN$5/Setup!$C$36)+IF($V66=21,N($F66),0))-CR66,0),MAX($P66-SUM(DV66:EO66),0))</f>
        <v>0</v>
      </c>
      <c r="EQ66" s="48" t="n">
        <f aca="false">MIN(MAX((GO65*(1+GO$5/Setup!$C$36)+IF($V66=22,N($F66),0))-CS66,0),MAX($P66-SUM(DV66:EP66),0))</f>
        <v>0</v>
      </c>
      <c r="ER66" s="48" t="n">
        <f aca="false">MIN(MAX((GP65*(1+GP$5/Setup!$C$36)+IF($V66=23,N($F66),0))-CT66,0),MAX($P66-SUM(DV66:EQ66),0))</f>
        <v>0</v>
      </c>
      <c r="ES66" s="48" t="n">
        <f aca="false">MIN(MAX((GQ65*(1+GQ$5/Setup!$C$36)+IF($V66=24,N($F66),0))-CU66,0),MAX($P66-SUM(DV66:ER66),0))</f>
        <v>0</v>
      </c>
      <c r="ET66" s="48" t="n">
        <f aca="false">MIN(MAX((GR65*(1+GR$5/Setup!$C$36)+IF($V66=25,N($F66),0))-CV66,0),MAX($P66-SUM(DV66:ES66),0))</f>
        <v>0</v>
      </c>
      <c r="EU66" s="48" t="n">
        <f aca="false">MIN(MAX((GS65*(1+GS$5/Setup!$C$36)+IF($V66=26,N($F66),0))-CW66,0),MAX($P66-SUM(DV66:ET66),0))</f>
        <v>0</v>
      </c>
      <c r="EV66" s="48" t="n">
        <f aca="false">MIN(MAX((GT65*(1+GT$5/Setup!$C$36)+IF($V66=27,N($F66),0))-CX66,0),MAX($P66-SUM(DV66:EU66),0))</f>
        <v>0</v>
      </c>
      <c r="EW66" s="48" t="n">
        <f aca="false">MIN(MAX((GU65*(1+GU$5/Setup!$C$36)+IF($V66=28,N($F66),0))-CY66,0),MAX($P66-SUM(DV66:EV66),0))</f>
        <v>0</v>
      </c>
      <c r="EX66" s="48" t="n">
        <f aca="false">MIN(MAX((GV65*(1+GV$5/Setup!$C$36)+IF($V66=29,N($F66),0))-CZ66,0),MAX($P66-SUM(DV66:EW66),0))</f>
        <v>0</v>
      </c>
      <c r="EY66" s="48" t="n">
        <f aca="false">MIN(MAX((GW65*(1+GW$5/Setup!$C$36)+IF($V66=30,N($F66),0))-DA66,0),MAX($P66-SUM(DV66:EX66),0))</f>
        <v>0</v>
      </c>
      <c r="EZ66" s="48" t="n">
        <f aca="false">MIN(MAX((GX65*(1+GX$5/Setup!$C$36)+IF($V66=31,N($F66),0))-DB66,0),MAX($P66-SUM(DV66:EY66),0))</f>
        <v>0</v>
      </c>
      <c r="FA66" s="48" t="n">
        <f aca="false">MIN(MAX((GY65*(1+GY$5/Setup!$C$36)+IF($V66=32,N($F66),0))-DC66,0),MAX($P66-SUM(DV66:EZ66),0))</f>
        <v>0</v>
      </c>
      <c r="FB66" s="48" t="n">
        <f aca="false">MIN(MAX((GZ65*(1+GZ$5/Setup!$C$36)+IF($V66=33,N($F66),0))-DD66,0),MAX($P66-SUM(DV66:FA66),0))</f>
        <v>0</v>
      </c>
      <c r="FC66" s="48" t="n">
        <f aca="false">MIN(MAX((HA65*(1+HA$5/Setup!$C$36)+IF($V66=34,N($F66),0))-DE66,0),MAX($P66-SUM(DV66:FB66),0))</f>
        <v>0</v>
      </c>
      <c r="FD66" s="48" t="n">
        <f aca="false">MIN(MAX((HB65*(1+HB$5/Setup!$C$36)+IF($V66=35,N($F66),0))-DF66,0),MAX($P66-SUM(DV66:FC66),0))</f>
        <v>0</v>
      </c>
      <c r="FE66" s="48" t="n">
        <f aca="false">MIN(MAX((HC65*(1+HC$5/Setup!$C$36)+IF($V66=36,N($F66),0))-DG66,0),MAX($P66-SUM(DV66:FD66),0))</f>
        <v>0</v>
      </c>
      <c r="FF66" s="48" t="n">
        <f aca="false">MIN(MAX((HD65*(1+HD$5/Setup!$C$36)+IF($V66=37,N($F66),0))-DH66,0),MAX($P66-SUM(DV66:FE66),0))</f>
        <v>0</v>
      </c>
      <c r="FG66" s="48" t="n">
        <f aca="false">MIN(MAX((HE65*(1+HE$5/Setup!$C$36)+IF($V66=38,N($F66),0))-DI66,0),MAX($P66-SUM(DV66:FF66),0))</f>
        <v>0</v>
      </c>
      <c r="FH66" s="48" t="n">
        <f aca="false">MIN(MAX((HF65*(1+HF$5/Setup!$C$36)+IF($V66=39,N($F66),0))-DJ66,0),MAX($P66-SUM(DV66:FG66),0))</f>
        <v>0</v>
      </c>
      <c r="FI66" s="48" t="n">
        <f aca="false">MIN(MAX((HG65*(1+HG$5/Setup!$C$36)+IF($V66=40,N($F66),0))-DK66,0),MAX($P66-SUM(DV66:FH66),0))</f>
        <v>0</v>
      </c>
      <c r="FJ66" s="48" t="n">
        <f aca="false">MIN(MAX((HH65*(1+HH$5/Setup!$C$36)+IF($V66=41,N($F66),0))-DL66,0),MAX($P66-SUM(DV66:FI66),0))</f>
        <v>0</v>
      </c>
      <c r="FK66" s="48" t="n">
        <f aca="false">MIN(MAX((HI65*(1+HI$5/Setup!$C$36)+IF($V66=42,N($F66),0))-DM66,0),MAX($P66-SUM(DV66:FJ66),0))</f>
        <v>0</v>
      </c>
      <c r="FL66" s="48" t="n">
        <f aca="false">MIN(MAX((HJ65*(1+HJ$5/Setup!$C$36)+IF($V66=43,N($F66),0))-DN66,0),MAX($P66-SUM(DV66:FK66),0))</f>
        <v>0</v>
      </c>
      <c r="FM66" s="48" t="n">
        <f aca="false">MIN(MAX((HK65*(1+HK$5/Setup!$C$36)+IF($V66=44,N($F66),0))-DO66,0),MAX($P66-SUM(DV66:FL66),0))</f>
        <v>0</v>
      </c>
      <c r="FN66" s="48" t="n">
        <f aca="false">MIN(MAX((HL65*(1+HL$5/Setup!$C$36)+IF($V66=45,N($F66),0))-DP66,0),MAX($P66-SUM(DV66:FM66),0))</f>
        <v>0</v>
      </c>
      <c r="FO66" s="48" t="n">
        <f aca="false">MIN(MAX((HM65*(1+HM$5/Setup!$C$36)+IF($V66=46,N($F66),0))-DQ66,0),MAX($P66-SUM(DV66:FN66),0))</f>
        <v>0</v>
      </c>
      <c r="FP66" s="48" t="n">
        <f aca="false">MIN(MAX((HN65*(1+HN$5/Setup!$C$36)+IF($V66=47,N($F66),0))-DR66,0),MAX($P66-SUM(DV66:FO66),0))</f>
        <v>0</v>
      </c>
      <c r="FQ66" s="48" t="n">
        <f aca="false">MIN(MAX((HO65*(1+HO$5/Setup!$C$36)+IF($V66=48,N($F66),0))-DS66,0),MAX($P66-SUM(DV66:FP66),0))</f>
        <v>0</v>
      </c>
      <c r="FR66" s="48" t="n">
        <f aca="false">MIN(MAX((HP65*(1+HP$5/Setup!$C$36)+IF($V66=49,N($F66),0))-DT66,0),MAX($P66-SUM(DV66:FQ66),0))</f>
        <v>0</v>
      </c>
      <c r="FS66" s="48" t="n">
        <f aca="false">MIN(MAX((HQ65*(1+HQ$5/Setup!$C$36)+IF($V66=50,N($F66),0))-DU66,0),MAX($P66-SUM(DV66:FR66),0))</f>
        <v>0</v>
      </c>
      <c r="FT66" s="48" t="n">
        <f aca="false">IF((FT65*(1+FT$5/Setup!$C$36)+IF($V66=1,N($F66),0))-BX66-DV66&lt;0.005,0,(FT65*(1+FT$5/Setup!$C$36)+IF($V66=1,N($F66),0))-BX66-DV66)</f>
        <v>0</v>
      </c>
      <c r="FU66" s="48" t="n">
        <f aca="false">IF((FU65*(1+FU$5/Setup!$C$36)+IF($V66=2,N($F66),0))-BY66-DW66&lt;0.005,0,(FU65*(1+FU$5/Setup!$C$36)+IF($V66=2,N($F66),0))-BY66-DW66)</f>
        <v>0</v>
      </c>
      <c r="FV66" s="48" t="n">
        <f aca="false">IF((FV65*(1+FV$5/Setup!$C$36)+IF($V66=3,N($F66),0))-BZ66-DX66&lt;0.005,0,(FV65*(1+FV$5/Setup!$C$36)+IF($V66=3,N($F66),0))-BZ66-DX66)</f>
        <v>0</v>
      </c>
      <c r="FW66" s="48" t="n">
        <f aca="false">IF((FW65*(1+FW$5/Setup!$C$36)+IF($V66=4,N($F66),0))-CA66-DY66&lt;0.005,0,(FW65*(1+FW$5/Setup!$C$36)+IF($V66=4,N($F66),0))-CA66-DY66)</f>
        <v>0</v>
      </c>
      <c r="FX66" s="48" t="n">
        <f aca="false">IF((FX65*(1+FX$5/Setup!$C$36)+IF($V66=5,N($F66),0))-CB66-DZ66&lt;0.005,0,(FX65*(1+FX$5/Setup!$C$36)+IF($V66=5,N($F66),0))-CB66-DZ66)</f>
        <v>0</v>
      </c>
      <c r="FY66" s="48" t="n">
        <f aca="false">IF((FY65*(1+FY$5/Setup!$C$36)+IF($V66=6,N($F66),0))-CC66-EA66&lt;0.005,0,(FY65*(1+FY$5/Setup!$C$36)+IF($V66=6,N($F66),0))-CC66-EA66)</f>
        <v>0</v>
      </c>
      <c r="FZ66" s="48" t="n">
        <f aca="false">IF((FZ65*(1+FZ$5/Setup!$C$36)+IF($V66=7,N($F66),0))-CD66-EB66&lt;0.005,0,(FZ65*(1+FZ$5/Setup!$C$36)+IF($V66=7,N($F66),0))-CD66-EB66)</f>
        <v>0</v>
      </c>
      <c r="GA66" s="48" t="n">
        <f aca="false">IF((GA65*(1+GA$5/Setup!$C$36)+IF($V66=8,N($F66),0))-CE66-EC66&lt;0.005,0,(GA65*(1+GA$5/Setup!$C$36)+IF($V66=8,N($F66),0))-CE66-EC66)</f>
        <v>0</v>
      </c>
      <c r="GB66" s="48" t="n">
        <f aca="false">IF((GB65*(1+GB$5/Setup!$C$36)+IF($V66=9,N($F66),0))-CF66-ED66&lt;0.005,0,(GB65*(1+GB$5/Setup!$C$36)+IF($V66=9,N($F66),0))-CF66-ED66)</f>
        <v>0</v>
      </c>
      <c r="GC66" s="48" t="n">
        <f aca="false">IF((GC65*(1+GC$5/Setup!$C$36)+IF($V66=10,N($F66),0))-CG66-EE66&lt;0.005,0,(GC65*(1+GC$5/Setup!$C$36)+IF($V66=10,N($F66),0))-CG66-EE66)</f>
        <v>0</v>
      </c>
      <c r="GD66" s="48" t="n">
        <f aca="false">IF((GD65*(1+GD$5/Setup!$C$36)+IF($V66=11,N($F66),0))-CH66-EF66&lt;0.005,0,(GD65*(1+GD$5/Setup!$C$36)+IF($V66=11,N($F66),0))-CH66-EF66)</f>
        <v>0</v>
      </c>
      <c r="GE66" s="48" t="n">
        <f aca="false">IF((GE65*(1+GE$5/Setup!$C$36)+IF($V66=12,N($F66),0))-CI66-EG66&lt;0.005,0,(GE65*(1+GE$5/Setup!$C$36)+IF($V66=12,N($F66),0))-CI66-EG66)</f>
        <v>0</v>
      </c>
      <c r="GF66" s="48" t="n">
        <f aca="false">IF((GF65*(1+GF$5/Setup!$C$36)+IF($V66=13,N($F66),0))-CJ66-EH66&lt;0.005,0,(GF65*(1+GF$5/Setup!$C$36)+IF($V66=13,N($F66),0))-CJ66-EH66)</f>
        <v>0</v>
      </c>
      <c r="GG66" s="48" t="n">
        <f aca="false">IF((GG65*(1+GG$5/Setup!$C$36)+IF($V66=14,N($F66),0))-CK66-EI66&lt;0.005,0,(GG65*(1+GG$5/Setup!$C$36)+IF($V66=14,N($F66),0))-CK66-EI66)</f>
        <v>0</v>
      </c>
      <c r="GH66" s="48" t="n">
        <f aca="false">IF((GH65*(1+GH$5/Setup!$C$36)+IF($V66=15,N($F66),0))-CL66-EJ66&lt;0.005,0,(GH65*(1+GH$5/Setup!$C$36)+IF($V66=15,N($F66),0))-CL66-EJ66)</f>
        <v>0</v>
      </c>
      <c r="GI66" s="48" t="n">
        <f aca="false">IF((GI65*(1+GI$5/Setup!$C$36)+IF($V66=16,N($F66),0))-CM66-EK66&lt;0.005,0,(GI65*(1+GI$5/Setup!$C$36)+IF($V66=16,N($F66),0))-CM66-EK66)</f>
        <v>0</v>
      </c>
      <c r="GJ66" s="48" t="n">
        <f aca="false">IF((GJ65*(1+GJ$5/Setup!$C$36)+IF($V66=17,N($F66),0))-CN66-EL66&lt;0.005,0,(GJ65*(1+GJ$5/Setup!$C$36)+IF($V66=17,N($F66),0))-CN66-EL66)</f>
        <v>0</v>
      </c>
      <c r="GK66" s="48" t="n">
        <f aca="false">IF((GK65*(1+GK$5/Setup!$C$36)+IF($V66=18,N($F66),0))-CO66-EM66&lt;0.005,0,(GK65*(1+GK$5/Setup!$C$36)+IF($V66=18,N($F66),0))-CO66-EM66)</f>
        <v>0</v>
      </c>
      <c r="GL66" s="48" t="n">
        <f aca="false">IF((GL65*(1+GL$5/Setup!$C$36)+IF($V66=19,N($F66),0))-CP66-EN66&lt;0.005,0,(GL65*(1+GL$5/Setup!$C$36)+IF($V66=19,N($F66),0))-CP66-EN66)</f>
        <v>0</v>
      </c>
      <c r="GM66" s="48" t="n">
        <f aca="false">IF((GM65*(1+GM$5/Setup!$C$36)+IF($V66=20,N($F66),0))-CQ66-EO66&lt;0.005,0,(GM65*(1+GM$5/Setup!$C$36)+IF($V66=20,N($F66),0))-CQ66-EO66)</f>
        <v>0</v>
      </c>
      <c r="GN66" s="48" t="n">
        <f aca="false">IF((GN65*(1+GN$5/Setup!$C$36)+IF($V66=21,N($F66),0))-CR66-EP66&lt;0.005,0,(GN65*(1+GN$5/Setup!$C$36)+IF($V66=21,N($F66),0))-CR66-EP66)</f>
        <v>0</v>
      </c>
      <c r="GO66" s="48" t="n">
        <f aca="false">IF((GO65*(1+GO$5/Setup!$C$36)+IF($V66=22,N($F66),0))-CS66-EQ66&lt;0.005,0,(GO65*(1+GO$5/Setup!$C$36)+IF($V66=22,N($F66),0))-CS66-EQ66)</f>
        <v>0</v>
      </c>
      <c r="GP66" s="48" t="n">
        <f aca="false">IF((GP65*(1+GP$5/Setup!$C$36)+IF($V66=23,N($F66),0))-CT66-ER66&lt;0.005,0,(GP65*(1+GP$5/Setup!$C$36)+IF($V66=23,N($F66),0))-CT66-ER66)</f>
        <v>0</v>
      </c>
      <c r="GQ66" s="48" t="n">
        <f aca="false">IF((GQ65*(1+GQ$5/Setup!$C$36)+IF($V66=24,N($F66),0))-CU66-ES66&lt;0.005,0,(GQ65*(1+GQ$5/Setup!$C$36)+IF($V66=24,N($F66),0))-CU66-ES66)</f>
        <v>0</v>
      </c>
      <c r="GR66" s="48" t="n">
        <f aca="false">IF((GR65*(1+GR$5/Setup!$C$36)+IF($V66=25,N($F66),0))-CV66-ET66&lt;0.005,0,(GR65*(1+GR$5/Setup!$C$36)+IF($V66=25,N($F66),0))-CV66-ET66)</f>
        <v>0</v>
      </c>
      <c r="GS66" s="48" t="n">
        <f aca="false">IF((GS65*(1+GS$5/Setup!$C$36)+IF($V66=26,N($F66),0))-CW66-EU66&lt;0.005,0,(GS65*(1+GS$5/Setup!$C$36)+IF($V66=26,N($F66),0))-CW66-EU66)</f>
        <v>0</v>
      </c>
      <c r="GT66" s="48" t="n">
        <f aca="false">IF((GT65*(1+GT$5/Setup!$C$36)+IF($V66=27,N($F66),0))-CX66-EV66&lt;0.005,0,(GT65*(1+GT$5/Setup!$C$36)+IF($V66=27,N($F66),0))-CX66-EV66)</f>
        <v>0</v>
      </c>
      <c r="GU66" s="48" t="n">
        <f aca="false">IF((GU65*(1+GU$5/Setup!$C$36)+IF($V66=28,N($F66),0))-CY66-EW66&lt;0.005,0,(GU65*(1+GU$5/Setup!$C$36)+IF($V66=28,N($F66),0))-CY66-EW66)</f>
        <v>0</v>
      </c>
      <c r="GV66" s="48" t="n">
        <f aca="false">IF((GV65*(1+GV$5/Setup!$C$36)+IF($V66=29,N($F66),0))-CZ66-EX66&lt;0.005,0,(GV65*(1+GV$5/Setup!$C$36)+IF($V66=29,N($F66),0))-CZ66-EX66)</f>
        <v>0</v>
      </c>
      <c r="GW66" s="48" t="n">
        <f aca="false">IF((GW65*(1+GW$5/Setup!$C$36)+IF($V66=30,N($F66),0))-DA66-EY66&lt;0.005,0,(GW65*(1+GW$5/Setup!$C$36)+IF($V66=30,N($F66),0))-DA66-EY66)</f>
        <v>0</v>
      </c>
      <c r="GX66" s="48" t="n">
        <f aca="false">IF((GX65*(1+GX$5/Setup!$C$36)+IF($V66=31,N($F66),0))-DB66-EZ66&lt;0.005,0,(GX65*(1+GX$5/Setup!$C$36)+IF($V66=31,N($F66),0))-DB66-EZ66)</f>
        <v>0</v>
      </c>
      <c r="GY66" s="48" t="n">
        <f aca="false">IF((GY65*(1+GY$5/Setup!$C$36)+IF($V66=32,N($F66),0))-DC66-FA66&lt;0.005,0,(GY65*(1+GY$5/Setup!$C$36)+IF($V66=32,N($F66),0))-DC66-FA66)</f>
        <v>0</v>
      </c>
      <c r="GZ66" s="48" t="n">
        <f aca="false">IF((GZ65*(1+GZ$5/Setup!$C$36)+IF($V66=33,N($F66),0))-DD66-FB66&lt;0.005,0,(GZ65*(1+GZ$5/Setup!$C$36)+IF($V66=33,N($F66),0))-DD66-FB66)</f>
        <v>0</v>
      </c>
      <c r="HA66" s="48" t="n">
        <f aca="false">IF((HA65*(1+HA$5/Setup!$C$36)+IF($V66=34,N($F66),0))-DE66-FC66&lt;0.005,0,(HA65*(1+HA$5/Setup!$C$36)+IF($V66=34,N($F66),0))-DE66-FC66)</f>
        <v>0</v>
      </c>
      <c r="HB66" s="48" t="n">
        <f aca="false">IF((HB65*(1+HB$5/Setup!$C$36)+IF($V66=35,N($F66),0))-DF66-FD66&lt;0.005,0,(HB65*(1+HB$5/Setup!$C$36)+IF($V66=35,N($F66),0))-DF66-FD66)</f>
        <v>0</v>
      </c>
      <c r="HC66" s="48" t="n">
        <f aca="false">IF((HC65*(1+HC$5/Setup!$C$36)+IF($V66=36,N($F66),0))-DG66-FE66&lt;0.005,0,(HC65*(1+HC$5/Setup!$C$36)+IF($V66=36,N($F66),0))-DG66-FE66)</f>
        <v>0</v>
      </c>
      <c r="HD66" s="48" t="n">
        <f aca="false">IF((HD65*(1+HD$5/Setup!$C$36)+IF($V66=37,N($F66),0))-DH66-FF66&lt;0.005,0,(HD65*(1+HD$5/Setup!$C$36)+IF($V66=37,N($F66),0))-DH66-FF66)</f>
        <v>0</v>
      </c>
      <c r="HE66" s="48" t="n">
        <f aca="false">IF((HE65*(1+HE$5/Setup!$C$36)+IF($V66=38,N($F66),0))-DI66-FG66&lt;0.005,0,(HE65*(1+HE$5/Setup!$C$36)+IF($V66=38,N($F66),0))-DI66-FG66)</f>
        <v>0</v>
      </c>
      <c r="HF66" s="48" t="n">
        <f aca="false">IF((HF65*(1+HF$5/Setup!$C$36)+IF($V66=39,N($F66),0))-DJ66-FH66&lt;0.005,0,(HF65*(1+HF$5/Setup!$C$36)+IF($V66=39,N($F66),0))-DJ66-FH66)</f>
        <v>0</v>
      </c>
      <c r="HG66" s="48" t="n">
        <f aca="false">IF((HG65*(1+HG$5/Setup!$C$36)+IF($V66=40,N($F66),0))-DK66-FI66&lt;0.005,0,(HG65*(1+HG$5/Setup!$C$36)+IF($V66=40,N($F66),0))-DK66-FI66)</f>
        <v>0</v>
      </c>
      <c r="HH66" s="48" t="n">
        <f aca="false">IF((HH65*(1+HH$5/Setup!$C$36)+IF($V66=41,N($F66),0))-DL66-FJ66&lt;0.005,0,(HH65*(1+HH$5/Setup!$C$36)+IF($V66=41,N($F66),0))-DL66-FJ66)</f>
        <v>0</v>
      </c>
      <c r="HI66" s="48" t="n">
        <f aca="false">IF((HI65*(1+HI$5/Setup!$C$36)+IF($V66=42,N($F66),0))-DM66-FK66&lt;0.005,0,(HI65*(1+HI$5/Setup!$C$36)+IF($V66=42,N($F66),0))-DM66-FK66)</f>
        <v>0</v>
      </c>
      <c r="HJ66" s="48" t="n">
        <f aca="false">IF((HJ65*(1+HJ$5/Setup!$C$36)+IF($V66=43,N($F66),0))-DN66-FL66&lt;0.005,0,(HJ65*(1+HJ$5/Setup!$C$36)+IF($V66=43,N($F66),0))-DN66-FL66)</f>
        <v>0</v>
      </c>
      <c r="HK66" s="48" t="n">
        <f aca="false">IF((HK65*(1+HK$5/Setup!$C$36)+IF($V66=44,N($F66),0))-DO66-FM66&lt;0.005,0,(HK65*(1+HK$5/Setup!$C$36)+IF($V66=44,N($F66),0))-DO66-FM66)</f>
        <v>0</v>
      </c>
      <c r="HL66" s="48" t="n">
        <f aca="false">IF((HL65*(1+HL$5/Setup!$C$36)+IF($V66=45,N($F66),0))-DP66-FN66&lt;0.005,0,(HL65*(1+HL$5/Setup!$C$36)+IF($V66=45,N($F66),0))-DP66-FN66)</f>
        <v>0</v>
      </c>
      <c r="HM66" s="48" t="n">
        <f aca="false">IF((HM65*(1+HM$5/Setup!$C$36)+IF($V66=46,N($F66),0))-DQ66-FO66&lt;0.005,0,(HM65*(1+HM$5/Setup!$C$36)+IF($V66=46,N($F66),0))-DQ66-FO66)</f>
        <v>0</v>
      </c>
      <c r="HN66" s="48" t="n">
        <f aca="false">IF((HN65*(1+HN$5/Setup!$C$36)+IF($V66=47,N($F66),0))-DR66-FP66&lt;0.005,0,(HN65*(1+HN$5/Setup!$C$36)+IF($V66=47,N($F66),0))-DR66-FP66)</f>
        <v>0</v>
      </c>
      <c r="HO66" s="48" t="n">
        <f aca="false">IF((HO65*(1+HO$5/Setup!$C$36)+IF($V66=48,N($F66),0))-DS66-FQ66&lt;0.005,0,(HO65*(1+HO$5/Setup!$C$36)+IF($V66=48,N($F66),0))-DS66-FQ66)</f>
        <v>0</v>
      </c>
      <c r="HP66" s="48" t="n">
        <f aca="false">IF((HP65*(1+HP$5/Setup!$C$36)+IF($V66=49,N($F66),0))-DT66-FR66&lt;0.005,0,(HP65*(1+HP$5/Setup!$C$36)+IF($V66=49,N($F66),0))-DT66-FR66)</f>
        <v>0</v>
      </c>
      <c r="HQ66" s="48" t="n">
        <f aca="false">IF((HQ65*(1+HQ$5/Setup!$C$36)+IF($V66=50,N($F66),0))-DU66-FS66&lt;0.005,0,(HQ65*(1+HQ$5/Setup!$C$36)+IF($V66=50,N($F66),0))-DU66-FS66)</f>
        <v>0</v>
      </c>
    </row>
    <row r="67" customFormat="false" ht="15" hidden="false" customHeight="false" outlineLevel="0" collapsed="false">
      <c r="A67" s="44" t="n">
        <v>59</v>
      </c>
      <c r="B67" s="45" t="n">
        <f aca="false">IF(Setup!$C$7="Every month",EDATE(Setup!$C$8,($A67-1)),IF(Setup!$C$7="Twice a month",DATE(YEAR(Setup!$C$8),MONTH(Setup!$C$8)+INT((($A67-1)+Setup!$C$41)/2),MIN(IF(MOD(($A67-1)+Setup!$C$41,2)=0,Setup!$C$39,Setup!$C$40),DAY(EOMONTH(DATE(YEAR(Setup!$C$8),MONTH(Setup!$C$8)+INT((($A67-1)+Setup!$C$41)/2),1),0)))),Setup!$C$8+($A67-1)*IF(Setup!$C$7="Every week",7,14)))</f>
        <v>47137</v>
      </c>
      <c r="C67" s="45" t="n">
        <f aca="false">IF(Setup!$C$7="Every month",EDATE(Setup!$C$8,$A67),IF(Setup!$C$7="Twice a month",DATE(YEAR(Setup!$C$8),MONTH(Setup!$C$8)+INT(($A67+Setup!$C$41)/2),MIN(IF(MOD($A67+Setup!$C$41,2)=0,Setup!$C$39,Setup!$C$40),DAY(EOMONTH(DATE(YEAR(Setup!$C$8),MONTH(Setup!$C$8)+INT(($A67+Setup!$C$41)/2),1),0)))),Setup!$C$8+$A67*IF(Setup!$C$7="Every week",7,14)))</f>
        <v>47151</v>
      </c>
      <c r="D67" s="46"/>
      <c r="E67" s="47"/>
      <c r="F67" s="47"/>
      <c r="G67" s="47"/>
      <c r="H67" s="47"/>
      <c r="I67" s="48" t="n">
        <f aca="false">N(Setup!$C$11)+N(E67)</f>
        <v>100</v>
      </c>
      <c r="J67" s="48" t="n">
        <f aca="false">MIN(Setup!$C$37,MAX(I67,0))</f>
        <v>9.23076923076923</v>
      </c>
      <c r="K67" s="48" t="n">
        <f aca="false">MIN(MAX(N(Setup!$C$14)-L66,0),MAX(I67-J67,0))</f>
        <v>0</v>
      </c>
      <c r="L67" s="48" t="n">
        <f aca="false">L66+K67-N(G67)</f>
        <v>500</v>
      </c>
      <c r="M67" s="48" t="n">
        <f aca="false">M66+J67-N(H67)</f>
        <v>544.615384615385</v>
      </c>
      <c r="N67" s="48" t="n">
        <f aca="false">SUM(BX67:DU67)</f>
        <v>0</v>
      </c>
      <c r="O67" s="48" t="n">
        <f aca="false">SUM(Z67:BW67)-N67</f>
        <v>40</v>
      </c>
      <c r="P67" s="48" t="n">
        <f aca="false">MAX(I67-J67-K67,0)+O67</f>
        <v>130.769230769231</v>
      </c>
      <c r="Q67" s="48" t="n">
        <f aca="false">SUM(DV67:FS67)</f>
        <v>0</v>
      </c>
      <c r="R67" s="49" t="n">
        <f aca="false">N67+J67+K67+Q67</f>
        <v>9.23076923076923</v>
      </c>
      <c r="S67" s="48" t="n">
        <f aca="false">T67-T66-N(F67)+N67+Q67</f>
        <v>0</v>
      </c>
      <c r="T67" s="49" t="n">
        <f aca="false">SUM(FT67:HQ67)</f>
        <v>0</v>
      </c>
      <c r="U67" s="44" t="str">
        <f aca="false">IF(T66&lt;0.005,"",INDEX(Helpers!$C$2:$C$51,IF(_xlfn.MINIFS($DV$6:$FS$6,DV67:FS67,"&gt;0.005")=0,V67,_xlfn.MINIFS($DV$6:$FS$6,DV67:FS67,"&gt;0.005"))))</f>
        <v/>
      </c>
      <c r="V67" s="44" t="n">
        <f aca="false">IF(_xlfn.MINIFS($FT$6:$HQ$6,FT66:HQ66,"&gt;0.005")=0,1,_xlfn.MINIFS($FT$6:$HQ$6,FT66:HQ66,"&gt;0.005"))</f>
        <v>1</v>
      </c>
      <c r="W67" s="44" t="n">
        <f aca="false">IF(AND(D67&lt;&gt;"Paid",T66&gt;0.005),1,0)</f>
        <v>0</v>
      </c>
      <c r="X67" s="48" t="n">
        <f aca="false">SUMPRODUCT(((Helpers!$G$2:$G$51*(1+(Helpers!$D$2:$D$51+0.000000001)/12)^(($B67-Setup!$C$8)/(365.25/12))-Helpers!$E$2:$E$51*((1+(Helpers!$D$2:$D$51+0.000000001)/12)^(($B67-Setup!$C$8)/(365.25/12))-1)/((Helpers!$D$2:$D$51+0.000000001)/12))&gt;0)*(Helpers!$G$2:$G$51*(1+(Helpers!$D$2:$D$51+0.000000001)/12)^(($B67-Setup!$C$8)/(365.25/12))-Helpers!$E$2:$E$51*((1+(Helpers!$D$2:$D$51+0.000000001)/12)^(($B67-Setup!$C$8)/(365.25/12))-1)/((Helpers!$D$2:$D$51+0.000000001)/12)))</f>
        <v>484.790859468959</v>
      </c>
      <c r="Y67" s="48"/>
      <c r="Z67" s="48" t="n">
        <f aca="false">IF(OR(N(Z$5)=0,Z$6=""),0,Z$5*((DATE(YEAR($B67),MONTH($B67),MIN(Z$6,DAY(EOMONTH($B67,0))))&gt;=$B67)*(DATE(YEAR($B67),MONTH($B67),MIN(Z$6,DAY(EOMONTH($B67,0))))&lt;$C67)+(DATE(YEAR($B67),MONTH($B67)+1,MIN(Z$6,DAY(EOMONTH($B67,1))))&gt;=$B67)*(DATE(YEAR($B67),MONTH($B67)+1,MIN(Z$6,DAY(EOMONTH($B67,1))))&lt;$C67)))</f>
        <v>0</v>
      </c>
      <c r="AA67" s="48" t="n">
        <f aca="false">IF(OR(N(AA$5)=0,AA$6=""),0,AA$5*((DATE(YEAR($B67),MONTH($B67),MIN(AA$6,DAY(EOMONTH($B67,0))))&gt;=$B67)*(DATE(YEAR($B67),MONTH($B67),MIN(AA$6,DAY(EOMONTH($B67,0))))&lt;$C67)+(DATE(YEAR($B67),MONTH($B67)+1,MIN(AA$6,DAY(EOMONTH($B67,1))))&gt;=$B67)*(DATE(YEAR($B67),MONTH($B67)+1,MIN(AA$6,DAY(EOMONTH($B67,1))))&lt;$C67)))</f>
        <v>40</v>
      </c>
      <c r="AB67" s="48" t="n">
        <f aca="false">IF(OR(N(AB$5)=0,AB$6=""),0,AB$5*((DATE(YEAR($B67),MONTH($B67),MIN(AB$6,DAY(EOMONTH($B67,0))))&gt;=$B67)*(DATE(YEAR($B67),MONTH($B67),MIN(AB$6,DAY(EOMONTH($B67,0))))&lt;$C67)+(DATE(YEAR($B67),MONTH($B67)+1,MIN(AB$6,DAY(EOMONTH($B67,1))))&gt;=$B67)*(DATE(YEAR($B67),MONTH($B67)+1,MIN(AB$6,DAY(EOMONTH($B67,1))))&lt;$C67)))</f>
        <v>0</v>
      </c>
      <c r="AC67" s="48" t="n">
        <f aca="false">IF(OR(N(AC$5)=0,AC$6=""),0,AC$5*((DATE(YEAR($B67),MONTH($B67),MIN(AC$6,DAY(EOMONTH($B67,0))))&gt;=$B67)*(DATE(YEAR($B67),MONTH($B67),MIN(AC$6,DAY(EOMONTH($B67,0))))&lt;$C67)+(DATE(YEAR($B67),MONTH($B67)+1,MIN(AC$6,DAY(EOMONTH($B67,1))))&gt;=$B67)*(DATE(YEAR($B67),MONTH($B67)+1,MIN(AC$6,DAY(EOMONTH($B67,1))))&lt;$C67)))</f>
        <v>0</v>
      </c>
      <c r="AD67" s="48" t="n">
        <f aca="false">IF(OR(N(AD$5)=0,AD$6=""),0,AD$5*((DATE(YEAR($B67),MONTH($B67),MIN(AD$6,DAY(EOMONTH($B67,0))))&gt;=$B67)*(DATE(YEAR($B67),MONTH($B67),MIN(AD$6,DAY(EOMONTH($B67,0))))&lt;$C67)+(DATE(YEAR($B67),MONTH($B67)+1,MIN(AD$6,DAY(EOMONTH($B67,1))))&gt;=$B67)*(DATE(YEAR($B67),MONTH($B67)+1,MIN(AD$6,DAY(EOMONTH($B67,1))))&lt;$C67)))</f>
        <v>0</v>
      </c>
      <c r="AE67" s="48" t="n">
        <f aca="false">IF(OR(N(AE$5)=0,AE$6=""),0,AE$5*((DATE(YEAR($B67),MONTH($B67),MIN(AE$6,DAY(EOMONTH($B67,0))))&gt;=$B67)*(DATE(YEAR($B67),MONTH($B67),MIN(AE$6,DAY(EOMONTH($B67,0))))&lt;$C67)+(DATE(YEAR($B67),MONTH($B67)+1,MIN(AE$6,DAY(EOMONTH($B67,1))))&gt;=$B67)*(DATE(YEAR($B67),MONTH($B67)+1,MIN(AE$6,DAY(EOMONTH($B67,1))))&lt;$C67)))</f>
        <v>0</v>
      </c>
      <c r="AF67" s="48" t="n">
        <f aca="false">IF(OR(N(AF$5)=0,AF$6=""),0,AF$5*((DATE(YEAR($B67),MONTH($B67),MIN(AF$6,DAY(EOMONTH($B67,0))))&gt;=$B67)*(DATE(YEAR($B67),MONTH($B67),MIN(AF$6,DAY(EOMONTH($B67,0))))&lt;$C67)+(DATE(YEAR($B67),MONTH($B67)+1,MIN(AF$6,DAY(EOMONTH($B67,1))))&gt;=$B67)*(DATE(YEAR($B67),MONTH($B67)+1,MIN(AF$6,DAY(EOMONTH($B67,1))))&lt;$C67)))</f>
        <v>0</v>
      </c>
      <c r="AG67" s="48" t="n">
        <f aca="false">IF(OR(N(AG$5)=0,AG$6=""),0,AG$5*((DATE(YEAR($B67),MONTH($B67),MIN(AG$6,DAY(EOMONTH($B67,0))))&gt;=$B67)*(DATE(YEAR($B67),MONTH($B67),MIN(AG$6,DAY(EOMONTH($B67,0))))&lt;$C67)+(DATE(YEAR($B67),MONTH($B67)+1,MIN(AG$6,DAY(EOMONTH($B67,1))))&gt;=$B67)*(DATE(YEAR($B67),MONTH($B67)+1,MIN(AG$6,DAY(EOMONTH($B67,1))))&lt;$C67)))</f>
        <v>0</v>
      </c>
      <c r="AH67" s="48" t="n">
        <f aca="false">IF(OR(N(AH$5)=0,AH$6=""),0,AH$5*((DATE(YEAR($B67),MONTH($B67),MIN(AH$6,DAY(EOMONTH($B67,0))))&gt;=$B67)*(DATE(YEAR($B67),MONTH($B67),MIN(AH$6,DAY(EOMONTH($B67,0))))&lt;$C67)+(DATE(YEAR($B67),MONTH($B67)+1,MIN(AH$6,DAY(EOMONTH($B67,1))))&gt;=$B67)*(DATE(YEAR($B67),MONTH($B67)+1,MIN(AH$6,DAY(EOMONTH($B67,1))))&lt;$C67)))</f>
        <v>0</v>
      </c>
      <c r="AI67" s="48" t="n">
        <f aca="false">IF(OR(N(AI$5)=0,AI$6=""),0,AI$5*((DATE(YEAR($B67),MONTH($B67),MIN(AI$6,DAY(EOMONTH($B67,0))))&gt;=$B67)*(DATE(YEAR($B67),MONTH($B67),MIN(AI$6,DAY(EOMONTH($B67,0))))&lt;$C67)+(DATE(YEAR($B67),MONTH($B67)+1,MIN(AI$6,DAY(EOMONTH($B67,1))))&gt;=$B67)*(DATE(YEAR($B67),MONTH($B67)+1,MIN(AI$6,DAY(EOMONTH($B67,1))))&lt;$C67)))</f>
        <v>0</v>
      </c>
      <c r="AJ67" s="48" t="n">
        <f aca="false">IF(OR(N(AJ$5)=0,AJ$6=""),0,AJ$5*((DATE(YEAR($B67),MONTH($B67),MIN(AJ$6,DAY(EOMONTH($B67,0))))&gt;=$B67)*(DATE(YEAR($B67),MONTH($B67),MIN(AJ$6,DAY(EOMONTH($B67,0))))&lt;$C67)+(DATE(YEAR($B67),MONTH($B67)+1,MIN(AJ$6,DAY(EOMONTH($B67,1))))&gt;=$B67)*(DATE(YEAR($B67),MONTH($B67)+1,MIN(AJ$6,DAY(EOMONTH($B67,1))))&lt;$C67)))</f>
        <v>0</v>
      </c>
      <c r="AK67" s="48" t="n">
        <f aca="false">IF(OR(N(AK$5)=0,AK$6=""),0,AK$5*((DATE(YEAR($B67),MONTH($B67),MIN(AK$6,DAY(EOMONTH($B67,0))))&gt;=$B67)*(DATE(YEAR($B67),MONTH($B67),MIN(AK$6,DAY(EOMONTH($B67,0))))&lt;$C67)+(DATE(YEAR($B67),MONTH($B67)+1,MIN(AK$6,DAY(EOMONTH($B67,1))))&gt;=$B67)*(DATE(YEAR($B67),MONTH($B67)+1,MIN(AK$6,DAY(EOMONTH($B67,1))))&lt;$C67)))</f>
        <v>0</v>
      </c>
      <c r="AL67" s="48" t="n">
        <f aca="false">IF(OR(N(AL$5)=0,AL$6=""),0,AL$5*((DATE(YEAR($B67),MONTH($B67),MIN(AL$6,DAY(EOMONTH($B67,0))))&gt;=$B67)*(DATE(YEAR($B67),MONTH($B67),MIN(AL$6,DAY(EOMONTH($B67,0))))&lt;$C67)+(DATE(YEAR($B67),MONTH($B67)+1,MIN(AL$6,DAY(EOMONTH($B67,1))))&gt;=$B67)*(DATE(YEAR($B67),MONTH($B67)+1,MIN(AL$6,DAY(EOMONTH($B67,1))))&lt;$C67)))</f>
        <v>0</v>
      </c>
      <c r="AM67" s="48" t="n">
        <f aca="false">IF(OR(N(AM$5)=0,AM$6=""),0,AM$5*((DATE(YEAR($B67),MONTH($B67),MIN(AM$6,DAY(EOMONTH($B67,0))))&gt;=$B67)*(DATE(YEAR($B67),MONTH($B67),MIN(AM$6,DAY(EOMONTH($B67,0))))&lt;$C67)+(DATE(YEAR($B67),MONTH($B67)+1,MIN(AM$6,DAY(EOMONTH($B67,1))))&gt;=$B67)*(DATE(YEAR($B67),MONTH($B67)+1,MIN(AM$6,DAY(EOMONTH($B67,1))))&lt;$C67)))</f>
        <v>0</v>
      </c>
      <c r="AN67" s="48" t="n">
        <f aca="false">IF(OR(N(AN$5)=0,AN$6=""),0,AN$5*((DATE(YEAR($B67),MONTH($B67),MIN(AN$6,DAY(EOMONTH($B67,0))))&gt;=$B67)*(DATE(YEAR($B67),MONTH($B67),MIN(AN$6,DAY(EOMONTH($B67,0))))&lt;$C67)+(DATE(YEAR($B67),MONTH($B67)+1,MIN(AN$6,DAY(EOMONTH($B67,1))))&gt;=$B67)*(DATE(YEAR($B67),MONTH($B67)+1,MIN(AN$6,DAY(EOMONTH($B67,1))))&lt;$C67)))</f>
        <v>0</v>
      </c>
      <c r="AO67" s="48" t="n">
        <f aca="false">IF(OR(N(AO$5)=0,AO$6=""),0,AO$5*((DATE(YEAR($B67),MONTH($B67),MIN(AO$6,DAY(EOMONTH($B67,0))))&gt;=$B67)*(DATE(YEAR($B67),MONTH($B67),MIN(AO$6,DAY(EOMONTH($B67,0))))&lt;$C67)+(DATE(YEAR($B67),MONTH($B67)+1,MIN(AO$6,DAY(EOMONTH($B67,1))))&gt;=$B67)*(DATE(YEAR($B67),MONTH($B67)+1,MIN(AO$6,DAY(EOMONTH($B67,1))))&lt;$C67)))</f>
        <v>0</v>
      </c>
      <c r="AP67" s="48" t="n">
        <f aca="false">IF(OR(N(AP$5)=0,AP$6=""),0,AP$5*((DATE(YEAR($B67),MONTH($B67),MIN(AP$6,DAY(EOMONTH($B67,0))))&gt;=$B67)*(DATE(YEAR($B67),MONTH($B67),MIN(AP$6,DAY(EOMONTH($B67,0))))&lt;$C67)+(DATE(YEAR($B67),MONTH($B67)+1,MIN(AP$6,DAY(EOMONTH($B67,1))))&gt;=$B67)*(DATE(YEAR($B67),MONTH($B67)+1,MIN(AP$6,DAY(EOMONTH($B67,1))))&lt;$C67)))</f>
        <v>0</v>
      </c>
      <c r="AQ67" s="48" t="n">
        <f aca="false">IF(OR(N(AQ$5)=0,AQ$6=""),0,AQ$5*((DATE(YEAR($B67),MONTH($B67),MIN(AQ$6,DAY(EOMONTH($B67,0))))&gt;=$B67)*(DATE(YEAR($B67),MONTH($B67),MIN(AQ$6,DAY(EOMONTH($B67,0))))&lt;$C67)+(DATE(YEAR($B67),MONTH($B67)+1,MIN(AQ$6,DAY(EOMONTH($B67,1))))&gt;=$B67)*(DATE(YEAR($B67),MONTH($B67)+1,MIN(AQ$6,DAY(EOMONTH($B67,1))))&lt;$C67)))</f>
        <v>0</v>
      </c>
      <c r="AR67" s="48" t="n">
        <f aca="false">IF(OR(N(AR$5)=0,AR$6=""),0,AR$5*((DATE(YEAR($B67),MONTH($B67),MIN(AR$6,DAY(EOMONTH($B67,0))))&gt;=$B67)*(DATE(YEAR($B67),MONTH($B67),MIN(AR$6,DAY(EOMONTH($B67,0))))&lt;$C67)+(DATE(YEAR($B67),MONTH($B67)+1,MIN(AR$6,DAY(EOMONTH($B67,1))))&gt;=$B67)*(DATE(YEAR($B67),MONTH($B67)+1,MIN(AR$6,DAY(EOMONTH($B67,1))))&lt;$C67)))</f>
        <v>0</v>
      </c>
      <c r="AS67" s="48" t="n">
        <f aca="false">IF(OR(N(AS$5)=0,AS$6=""),0,AS$5*((DATE(YEAR($B67),MONTH($B67),MIN(AS$6,DAY(EOMONTH($B67,0))))&gt;=$B67)*(DATE(YEAR($B67),MONTH($B67),MIN(AS$6,DAY(EOMONTH($B67,0))))&lt;$C67)+(DATE(YEAR($B67),MONTH($B67)+1,MIN(AS$6,DAY(EOMONTH($B67,1))))&gt;=$B67)*(DATE(YEAR($B67),MONTH($B67)+1,MIN(AS$6,DAY(EOMONTH($B67,1))))&lt;$C67)))</f>
        <v>0</v>
      </c>
      <c r="AT67" s="48" t="n">
        <f aca="false">IF(OR(N(AT$5)=0,AT$6=""),0,AT$5*((DATE(YEAR($B67),MONTH($B67),MIN(AT$6,DAY(EOMONTH($B67,0))))&gt;=$B67)*(DATE(YEAR($B67),MONTH($B67),MIN(AT$6,DAY(EOMONTH($B67,0))))&lt;$C67)+(DATE(YEAR($B67),MONTH($B67)+1,MIN(AT$6,DAY(EOMONTH($B67,1))))&gt;=$B67)*(DATE(YEAR($B67),MONTH($B67)+1,MIN(AT$6,DAY(EOMONTH($B67,1))))&lt;$C67)))</f>
        <v>0</v>
      </c>
      <c r="AU67" s="48" t="n">
        <f aca="false">IF(OR(N(AU$5)=0,AU$6=""),0,AU$5*((DATE(YEAR($B67),MONTH($B67),MIN(AU$6,DAY(EOMONTH($B67,0))))&gt;=$B67)*(DATE(YEAR($B67),MONTH($B67),MIN(AU$6,DAY(EOMONTH($B67,0))))&lt;$C67)+(DATE(YEAR($B67),MONTH($B67)+1,MIN(AU$6,DAY(EOMONTH($B67,1))))&gt;=$B67)*(DATE(YEAR($B67),MONTH($B67)+1,MIN(AU$6,DAY(EOMONTH($B67,1))))&lt;$C67)))</f>
        <v>0</v>
      </c>
      <c r="AV67" s="48" t="n">
        <f aca="false">IF(OR(N(AV$5)=0,AV$6=""),0,AV$5*((DATE(YEAR($B67),MONTH($B67),MIN(AV$6,DAY(EOMONTH($B67,0))))&gt;=$B67)*(DATE(YEAR($B67),MONTH($B67),MIN(AV$6,DAY(EOMONTH($B67,0))))&lt;$C67)+(DATE(YEAR($B67),MONTH($B67)+1,MIN(AV$6,DAY(EOMONTH($B67,1))))&gt;=$B67)*(DATE(YEAR($B67),MONTH($B67)+1,MIN(AV$6,DAY(EOMONTH($B67,1))))&lt;$C67)))</f>
        <v>0</v>
      </c>
      <c r="AW67" s="48" t="n">
        <f aca="false">IF(OR(N(AW$5)=0,AW$6=""),0,AW$5*((DATE(YEAR($B67),MONTH($B67),MIN(AW$6,DAY(EOMONTH($B67,0))))&gt;=$B67)*(DATE(YEAR($B67),MONTH($B67),MIN(AW$6,DAY(EOMONTH($B67,0))))&lt;$C67)+(DATE(YEAR($B67),MONTH($B67)+1,MIN(AW$6,DAY(EOMONTH($B67,1))))&gt;=$B67)*(DATE(YEAR($B67),MONTH($B67)+1,MIN(AW$6,DAY(EOMONTH($B67,1))))&lt;$C67)))</f>
        <v>0</v>
      </c>
      <c r="AX67" s="48" t="n">
        <f aca="false">IF(OR(N(AX$5)=0,AX$6=""),0,AX$5*((DATE(YEAR($B67),MONTH($B67),MIN(AX$6,DAY(EOMONTH($B67,0))))&gt;=$B67)*(DATE(YEAR($B67),MONTH($B67),MIN(AX$6,DAY(EOMONTH($B67,0))))&lt;$C67)+(DATE(YEAR($B67),MONTH($B67)+1,MIN(AX$6,DAY(EOMONTH($B67,1))))&gt;=$B67)*(DATE(YEAR($B67),MONTH($B67)+1,MIN(AX$6,DAY(EOMONTH($B67,1))))&lt;$C67)))</f>
        <v>0</v>
      </c>
      <c r="AY67" s="48" t="n">
        <f aca="false">IF(OR(N(AY$5)=0,AY$6=""),0,AY$5*((DATE(YEAR($B67),MONTH($B67),MIN(AY$6,DAY(EOMONTH($B67,0))))&gt;=$B67)*(DATE(YEAR($B67),MONTH($B67),MIN(AY$6,DAY(EOMONTH($B67,0))))&lt;$C67)+(DATE(YEAR($B67),MONTH($B67)+1,MIN(AY$6,DAY(EOMONTH($B67,1))))&gt;=$B67)*(DATE(YEAR($B67),MONTH($B67)+1,MIN(AY$6,DAY(EOMONTH($B67,1))))&lt;$C67)))</f>
        <v>0</v>
      </c>
      <c r="AZ67" s="48" t="n">
        <f aca="false">IF(OR(N(AZ$5)=0,AZ$6=""),0,AZ$5*((DATE(YEAR($B67),MONTH($B67),MIN(AZ$6,DAY(EOMONTH($B67,0))))&gt;=$B67)*(DATE(YEAR($B67),MONTH($B67),MIN(AZ$6,DAY(EOMONTH($B67,0))))&lt;$C67)+(DATE(YEAR($B67),MONTH($B67)+1,MIN(AZ$6,DAY(EOMONTH($B67,1))))&gt;=$B67)*(DATE(YEAR($B67),MONTH($B67)+1,MIN(AZ$6,DAY(EOMONTH($B67,1))))&lt;$C67)))</f>
        <v>0</v>
      </c>
      <c r="BA67" s="48" t="n">
        <f aca="false">IF(OR(N(BA$5)=0,BA$6=""),0,BA$5*((DATE(YEAR($B67),MONTH($B67),MIN(BA$6,DAY(EOMONTH($B67,0))))&gt;=$B67)*(DATE(YEAR($B67),MONTH($B67),MIN(BA$6,DAY(EOMONTH($B67,0))))&lt;$C67)+(DATE(YEAR($B67),MONTH($B67)+1,MIN(BA$6,DAY(EOMONTH($B67,1))))&gt;=$B67)*(DATE(YEAR($B67),MONTH($B67)+1,MIN(BA$6,DAY(EOMONTH($B67,1))))&lt;$C67)))</f>
        <v>0</v>
      </c>
      <c r="BB67" s="48" t="n">
        <f aca="false">IF(OR(N(BB$5)=0,BB$6=""),0,BB$5*((DATE(YEAR($B67),MONTH($B67),MIN(BB$6,DAY(EOMONTH($B67,0))))&gt;=$B67)*(DATE(YEAR($B67),MONTH($B67),MIN(BB$6,DAY(EOMONTH($B67,0))))&lt;$C67)+(DATE(YEAR($B67),MONTH($B67)+1,MIN(BB$6,DAY(EOMONTH($B67,1))))&gt;=$B67)*(DATE(YEAR($B67),MONTH($B67)+1,MIN(BB$6,DAY(EOMONTH($B67,1))))&lt;$C67)))</f>
        <v>0</v>
      </c>
      <c r="BC67" s="48" t="n">
        <f aca="false">IF(OR(N(BC$5)=0,BC$6=""),0,BC$5*((DATE(YEAR($B67),MONTH($B67),MIN(BC$6,DAY(EOMONTH($B67,0))))&gt;=$B67)*(DATE(YEAR($B67),MONTH($B67),MIN(BC$6,DAY(EOMONTH($B67,0))))&lt;$C67)+(DATE(YEAR($B67),MONTH($B67)+1,MIN(BC$6,DAY(EOMONTH($B67,1))))&gt;=$B67)*(DATE(YEAR($B67),MONTH($B67)+1,MIN(BC$6,DAY(EOMONTH($B67,1))))&lt;$C67)))</f>
        <v>0</v>
      </c>
      <c r="BD67" s="48" t="n">
        <f aca="false">IF(OR(N(BD$5)=0,BD$6=""),0,BD$5*((DATE(YEAR($B67),MONTH($B67),MIN(BD$6,DAY(EOMONTH($B67,0))))&gt;=$B67)*(DATE(YEAR($B67),MONTH($B67),MIN(BD$6,DAY(EOMONTH($B67,0))))&lt;$C67)+(DATE(YEAR($B67),MONTH($B67)+1,MIN(BD$6,DAY(EOMONTH($B67,1))))&gt;=$B67)*(DATE(YEAR($B67),MONTH($B67)+1,MIN(BD$6,DAY(EOMONTH($B67,1))))&lt;$C67)))</f>
        <v>0</v>
      </c>
      <c r="BE67" s="48" t="n">
        <f aca="false">IF(OR(N(BE$5)=0,BE$6=""),0,BE$5*((DATE(YEAR($B67),MONTH($B67),MIN(BE$6,DAY(EOMONTH($B67,0))))&gt;=$B67)*(DATE(YEAR($B67),MONTH($B67),MIN(BE$6,DAY(EOMONTH($B67,0))))&lt;$C67)+(DATE(YEAR($B67),MONTH($B67)+1,MIN(BE$6,DAY(EOMONTH($B67,1))))&gt;=$B67)*(DATE(YEAR($B67),MONTH($B67)+1,MIN(BE$6,DAY(EOMONTH($B67,1))))&lt;$C67)))</f>
        <v>0</v>
      </c>
      <c r="BF67" s="48" t="n">
        <f aca="false">IF(OR(N(BF$5)=0,BF$6=""),0,BF$5*((DATE(YEAR($B67),MONTH($B67),MIN(BF$6,DAY(EOMONTH($B67,0))))&gt;=$B67)*(DATE(YEAR($B67),MONTH($B67),MIN(BF$6,DAY(EOMONTH($B67,0))))&lt;$C67)+(DATE(YEAR($B67),MONTH($B67)+1,MIN(BF$6,DAY(EOMONTH($B67,1))))&gt;=$B67)*(DATE(YEAR($B67),MONTH($B67)+1,MIN(BF$6,DAY(EOMONTH($B67,1))))&lt;$C67)))</f>
        <v>0</v>
      </c>
      <c r="BG67" s="48" t="n">
        <f aca="false">IF(OR(N(BG$5)=0,BG$6=""),0,BG$5*((DATE(YEAR($B67),MONTH($B67),MIN(BG$6,DAY(EOMONTH($B67,0))))&gt;=$B67)*(DATE(YEAR($B67),MONTH($B67),MIN(BG$6,DAY(EOMONTH($B67,0))))&lt;$C67)+(DATE(YEAR($B67),MONTH($B67)+1,MIN(BG$6,DAY(EOMONTH($B67,1))))&gt;=$B67)*(DATE(YEAR($B67),MONTH($B67)+1,MIN(BG$6,DAY(EOMONTH($B67,1))))&lt;$C67)))</f>
        <v>0</v>
      </c>
      <c r="BH67" s="48" t="n">
        <f aca="false">IF(OR(N(BH$5)=0,BH$6=""),0,BH$5*((DATE(YEAR($B67),MONTH($B67),MIN(BH$6,DAY(EOMONTH($B67,0))))&gt;=$B67)*(DATE(YEAR($B67),MONTH($B67),MIN(BH$6,DAY(EOMONTH($B67,0))))&lt;$C67)+(DATE(YEAR($B67),MONTH($B67)+1,MIN(BH$6,DAY(EOMONTH($B67,1))))&gt;=$B67)*(DATE(YEAR($B67),MONTH($B67)+1,MIN(BH$6,DAY(EOMONTH($B67,1))))&lt;$C67)))</f>
        <v>0</v>
      </c>
      <c r="BI67" s="48" t="n">
        <f aca="false">IF(OR(N(BI$5)=0,BI$6=""),0,BI$5*((DATE(YEAR($B67),MONTH($B67),MIN(BI$6,DAY(EOMONTH($B67,0))))&gt;=$B67)*(DATE(YEAR($B67),MONTH($B67),MIN(BI$6,DAY(EOMONTH($B67,0))))&lt;$C67)+(DATE(YEAR($B67),MONTH($B67)+1,MIN(BI$6,DAY(EOMONTH($B67,1))))&gt;=$B67)*(DATE(YEAR($B67),MONTH($B67)+1,MIN(BI$6,DAY(EOMONTH($B67,1))))&lt;$C67)))</f>
        <v>0</v>
      </c>
      <c r="BJ67" s="48" t="n">
        <f aca="false">IF(OR(N(BJ$5)=0,BJ$6=""),0,BJ$5*((DATE(YEAR($B67),MONTH($B67),MIN(BJ$6,DAY(EOMONTH($B67,0))))&gt;=$B67)*(DATE(YEAR($B67),MONTH($B67),MIN(BJ$6,DAY(EOMONTH($B67,0))))&lt;$C67)+(DATE(YEAR($B67),MONTH($B67)+1,MIN(BJ$6,DAY(EOMONTH($B67,1))))&gt;=$B67)*(DATE(YEAR($B67),MONTH($B67)+1,MIN(BJ$6,DAY(EOMONTH($B67,1))))&lt;$C67)))</f>
        <v>0</v>
      </c>
      <c r="BK67" s="48" t="n">
        <f aca="false">IF(OR(N(BK$5)=0,BK$6=""),0,BK$5*((DATE(YEAR($B67),MONTH($B67),MIN(BK$6,DAY(EOMONTH($B67,0))))&gt;=$B67)*(DATE(YEAR($B67),MONTH($B67),MIN(BK$6,DAY(EOMONTH($B67,0))))&lt;$C67)+(DATE(YEAR($B67),MONTH($B67)+1,MIN(BK$6,DAY(EOMONTH($B67,1))))&gt;=$B67)*(DATE(YEAR($B67),MONTH($B67)+1,MIN(BK$6,DAY(EOMONTH($B67,1))))&lt;$C67)))</f>
        <v>0</v>
      </c>
      <c r="BL67" s="48" t="n">
        <f aca="false">IF(OR(N(BL$5)=0,BL$6=""),0,BL$5*((DATE(YEAR($B67),MONTH($B67),MIN(BL$6,DAY(EOMONTH($B67,0))))&gt;=$B67)*(DATE(YEAR($B67),MONTH($B67),MIN(BL$6,DAY(EOMONTH($B67,0))))&lt;$C67)+(DATE(YEAR($B67),MONTH($B67)+1,MIN(BL$6,DAY(EOMONTH($B67,1))))&gt;=$B67)*(DATE(YEAR($B67),MONTH($B67)+1,MIN(BL$6,DAY(EOMONTH($B67,1))))&lt;$C67)))</f>
        <v>0</v>
      </c>
      <c r="BM67" s="48" t="n">
        <f aca="false">IF(OR(N(BM$5)=0,BM$6=""),0,BM$5*((DATE(YEAR($B67),MONTH($B67),MIN(BM$6,DAY(EOMONTH($B67,0))))&gt;=$B67)*(DATE(YEAR($B67),MONTH($B67),MIN(BM$6,DAY(EOMONTH($B67,0))))&lt;$C67)+(DATE(YEAR($B67),MONTH($B67)+1,MIN(BM$6,DAY(EOMONTH($B67,1))))&gt;=$B67)*(DATE(YEAR($B67),MONTH($B67)+1,MIN(BM$6,DAY(EOMONTH($B67,1))))&lt;$C67)))</f>
        <v>0</v>
      </c>
      <c r="BN67" s="48" t="n">
        <f aca="false">IF(OR(N(BN$5)=0,BN$6=""),0,BN$5*((DATE(YEAR($B67),MONTH($B67),MIN(BN$6,DAY(EOMONTH($B67,0))))&gt;=$B67)*(DATE(YEAR($B67),MONTH($B67),MIN(BN$6,DAY(EOMONTH($B67,0))))&lt;$C67)+(DATE(YEAR($B67),MONTH($B67)+1,MIN(BN$6,DAY(EOMONTH($B67,1))))&gt;=$B67)*(DATE(YEAR($B67),MONTH($B67)+1,MIN(BN$6,DAY(EOMONTH($B67,1))))&lt;$C67)))</f>
        <v>0</v>
      </c>
      <c r="BO67" s="48" t="n">
        <f aca="false">IF(OR(N(BO$5)=0,BO$6=""),0,BO$5*((DATE(YEAR($B67),MONTH($B67),MIN(BO$6,DAY(EOMONTH($B67,0))))&gt;=$B67)*(DATE(YEAR($B67),MONTH($B67),MIN(BO$6,DAY(EOMONTH($B67,0))))&lt;$C67)+(DATE(YEAR($B67),MONTH($B67)+1,MIN(BO$6,DAY(EOMONTH($B67,1))))&gt;=$B67)*(DATE(YEAR($B67),MONTH($B67)+1,MIN(BO$6,DAY(EOMONTH($B67,1))))&lt;$C67)))</f>
        <v>0</v>
      </c>
      <c r="BP67" s="48" t="n">
        <f aca="false">IF(OR(N(BP$5)=0,BP$6=""),0,BP$5*((DATE(YEAR($B67),MONTH($B67),MIN(BP$6,DAY(EOMONTH($B67,0))))&gt;=$B67)*(DATE(YEAR($B67),MONTH($B67),MIN(BP$6,DAY(EOMONTH($B67,0))))&lt;$C67)+(DATE(YEAR($B67),MONTH($B67)+1,MIN(BP$6,DAY(EOMONTH($B67,1))))&gt;=$B67)*(DATE(YEAR($B67),MONTH($B67)+1,MIN(BP$6,DAY(EOMONTH($B67,1))))&lt;$C67)))</f>
        <v>0</v>
      </c>
      <c r="BQ67" s="48" t="n">
        <f aca="false">IF(OR(N(BQ$5)=0,BQ$6=""),0,BQ$5*((DATE(YEAR($B67),MONTH($B67),MIN(BQ$6,DAY(EOMONTH($B67,0))))&gt;=$B67)*(DATE(YEAR($B67),MONTH($B67),MIN(BQ$6,DAY(EOMONTH($B67,0))))&lt;$C67)+(DATE(YEAR($B67),MONTH($B67)+1,MIN(BQ$6,DAY(EOMONTH($B67,1))))&gt;=$B67)*(DATE(YEAR($B67),MONTH($B67)+1,MIN(BQ$6,DAY(EOMONTH($B67,1))))&lt;$C67)))</f>
        <v>0</v>
      </c>
      <c r="BR67" s="48" t="n">
        <f aca="false">IF(OR(N(BR$5)=0,BR$6=""),0,BR$5*((DATE(YEAR($B67),MONTH($B67),MIN(BR$6,DAY(EOMONTH($B67,0))))&gt;=$B67)*(DATE(YEAR($B67),MONTH($B67),MIN(BR$6,DAY(EOMONTH($B67,0))))&lt;$C67)+(DATE(YEAR($B67),MONTH($B67)+1,MIN(BR$6,DAY(EOMONTH($B67,1))))&gt;=$B67)*(DATE(YEAR($B67),MONTH($B67)+1,MIN(BR$6,DAY(EOMONTH($B67,1))))&lt;$C67)))</f>
        <v>0</v>
      </c>
      <c r="BS67" s="48" t="n">
        <f aca="false">IF(OR(N(BS$5)=0,BS$6=""),0,BS$5*((DATE(YEAR($B67),MONTH($B67),MIN(BS$6,DAY(EOMONTH($B67,0))))&gt;=$B67)*(DATE(YEAR($B67),MONTH($B67),MIN(BS$6,DAY(EOMONTH($B67,0))))&lt;$C67)+(DATE(YEAR($B67),MONTH($B67)+1,MIN(BS$6,DAY(EOMONTH($B67,1))))&gt;=$B67)*(DATE(YEAR($B67),MONTH($B67)+1,MIN(BS$6,DAY(EOMONTH($B67,1))))&lt;$C67)))</f>
        <v>0</v>
      </c>
      <c r="BT67" s="48" t="n">
        <f aca="false">IF(OR(N(BT$5)=0,BT$6=""),0,BT$5*((DATE(YEAR($B67),MONTH($B67),MIN(BT$6,DAY(EOMONTH($B67,0))))&gt;=$B67)*(DATE(YEAR($B67),MONTH($B67),MIN(BT$6,DAY(EOMONTH($B67,0))))&lt;$C67)+(DATE(YEAR($B67),MONTH($B67)+1,MIN(BT$6,DAY(EOMONTH($B67,1))))&gt;=$B67)*(DATE(YEAR($B67),MONTH($B67)+1,MIN(BT$6,DAY(EOMONTH($B67,1))))&lt;$C67)))</f>
        <v>0</v>
      </c>
      <c r="BU67" s="48" t="n">
        <f aca="false">IF(OR(N(BU$5)=0,BU$6=""),0,BU$5*((DATE(YEAR($B67),MONTH($B67),MIN(BU$6,DAY(EOMONTH($B67,0))))&gt;=$B67)*(DATE(YEAR($B67),MONTH($B67),MIN(BU$6,DAY(EOMONTH($B67,0))))&lt;$C67)+(DATE(YEAR($B67),MONTH($B67)+1,MIN(BU$6,DAY(EOMONTH($B67,1))))&gt;=$B67)*(DATE(YEAR($B67),MONTH($B67)+1,MIN(BU$6,DAY(EOMONTH($B67,1))))&lt;$C67)))</f>
        <v>0</v>
      </c>
      <c r="BV67" s="48" t="n">
        <f aca="false">IF(OR(N(BV$5)=0,BV$6=""),0,BV$5*((DATE(YEAR($B67),MONTH($B67),MIN(BV$6,DAY(EOMONTH($B67,0))))&gt;=$B67)*(DATE(YEAR($B67),MONTH($B67),MIN(BV$6,DAY(EOMONTH($B67,0))))&lt;$C67)+(DATE(YEAR($B67),MONTH($B67)+1,MIN(BV$6,DAY(EOMONTH($B67,1))))&gt;=$B67)*(DATE(YEAR($B67),MONTH($B67)+1,MIN(BV$6,DAY(EOMONTH($B67,1))))&lt;$C67)))</f>
        <v>0</v>
      </c>
      <c r="BW67" s="48" t="n">
        <f aca="false">IF(OR(N(BW$5)=0,BW$6=""),0,BW$5*((DATE(YEAR($B67),MONTH($B67),MIN(BW$6,DAY(EOMONTH($B67,0))))&gt;=$B67)*(DATE(YEAR($B67),MONTH($B67),MIN(BW$6,DAY(EOMONTH($B67,0))))&lt;$C67)+(DATE(YEAR($B67),MONTH($B67)+1,MIN(BW$6,DAY(EOMONTH($B67,1))))&gt;=$B67)*(DATE(YEAR($B67),MONTH($B67)+1,MIN(BW$6,DAY(EOMONTH($B67,1))))&lt;$C67)))</f>
        <v>0</v>
      </c>
      <c r="BX67" s="48" t="n">
        <f aca="false">MIN(Z67,(FT66*(1+FT$5/Setup!$C$36)+IF($V67=1,N($F67),0)))</f>
        <v>0</v>
      </c>
      <c r="BY67" s="48" t="n">
        <f aca="false">MIN(AA67,(FU66*(1+FU$5/Setup!$C$36)+IF($V67=2,N($F67),0)))</f>
        <v>0</v>
      </c>
      <c r="BZ67" s="48" t="n">
        <f aca="false">MIN(AB67,(FV66*(1+FV$5/Setup!$C$36)+IF($V67=3,N($F67),0)))</f>
        <v>0</v>
      </c>
      <c r="CA67" s="48" t="n">
        <f aca="false">MIN(AC67,(FW66*(1+FW$5/Setup!$C$36)+IF($V67=4,N($F67),0)))</f>
        <v>0</v>
      </c>
      <c r="CB67" s="48" t="n">
        <f aca="false">MIN(AD67,(FX66*(1+FX$5/Setup!$C$36)+IF($V67=5,N($F67),0)))</f>
        <v>0</v>
      </c>
      <c r="CC67" s="48" t="n">
        <f aca="false">MIN(AE67,(FY66*(1+FY$5/Setup!$C$36)+IF($V67=6,N($F67),0)))</f>
        <v>0</v>
      </c>
      <c r="CD67" s="48" t="n">
        <f aca="false">MIN(AF67,(FZ66*(1+FZ$5/Setup!$C$36)+IF($V67=7,N($F67),0)))</f>
        <v>0</v>
      </c>
      <c r="CE67" s="48" t="n">
        <f aca="false">MIN(AG67,(GA66*(1+GA$5/Setup!$C$36)+IF($V67=8,N($F67),0)))</f>
        <v>0</v>
      </c>
      <c r="CF67" s="48" t="n">
        <f aca="false">MIN(AH67,(GB66*(1+GB$5/Setup!$C$36)+IF($V67=9,N($F67),0)))</f>
        <v>0</v>
      </c>
      <c r="CG67" s="48" t="n">
        <f aca="false">MIN(AI67,(GC66*(1+GC$5/Setup!$C$36)+IF($V67=10,N($F67),0)))</f>
        <v>0</v>
      </c>
      <c r="CH67" s="48" t="n">
        <f aca="false">MIN(AJ67,(GD66*(1+GD$5/Setup!$C$36)+IF($V67=11,N($F67),0)))</f>
        <v>0</v>
      </c>
      <c r="CI67" s="48" t="n">
        <f aca="false">MIN(AK67,(GE66*(1+GE$5/Setup!$C$36)+IF($V67=12,N($F67),0)))</f>
        <v>0</v>
      </c>
      <c r="CJ67" s="48" t="n">
        <f aca="false">MIN(AL67,(GF66*(1+GF$5/Setup!$C$36)+IF($V67=13,N($F67),0)))</f>
        <v>0</v>
      </c>
      <c r="CK67" s="48" t="n">
        <f aca="false">MIN(AM67,(GG66*(1+GG$5/Setup!$C$36)+IF($V67=14,N($F67),0)))</f>
        <v>0</v>
      </c>
      <c r="CL67" s="48" t="n">
        <f aca="false">MIN(AN67,(GH66*(1+GH$5/Setup!$C$36)+IF($V67=15,N($F67),0)))</f>
        <v>0</v>
      </c>
      <c r="CM67" s="48" t="n">
        <f aca="false">MIN(AO67,(GI66*(1+GI$5/Setup!$C$36)+IF($V67=16,N($F67),0)))</f>
        <v>0</v>
      </c>
      <c r="CN67" s="48" t="n">
        <f aca="false">MIN(AP67,(GJ66*(1+GJ$5/Setup!$C$36)+IF($V67=17,N($F67),0)))</f>
        <v>0</v>
      </c>
      <c r="CO67" s="48" t="n">
        <f aca="false">MIN(AQ67,(GK66*(1+GK$5/Setup!$C$36)+IF($V67=18,N($F67),0)))</f>
        <v>0</v>
      </c>
      <c r="CP67" s="48" t="n">
        <f aca="false">MIN(AR67,(GL66*(1+GL$5/Setup!$C$36)+IF($V67=19,N($F67),0)))</f>
        <v>0</v>
      </c>
      <c r="CQ67" s="48" t="n">
        <f aca="false">MIN(AS67,(GM66*(1+GM$5/Setup!$C$36)+IF($V67=20,N($F67),0)))</f>
        <v>0</v>
      </c>
      <c r="CR67" s="48" t="n">
        <f aca="false">MIN(AT67,(GN66*(1+GN$5/Setup!$C$36)+IF($V67=21,N($F67),0)))</f>
        <v>0</v>
      </c>
      <c r="CS67" s="48" t="n">
        <f aca="false">MIN(AU67,(GO66*(1+GO$5/Setup!$C$36)+IF($V67=22,N($F67),0)))</f>
        <v>0</v>
      </c>
      <c r="CT67" s="48" t="n">
        <f aca="false">MIN(AV67,(GP66*(1+GP$5/Setup!$C$36)+IF($V67=23,N($F67),0)))</f>
        <v>0</v>
      </c>
      <c r="CU67" s="48" t="n">
        <f aca="false">MIN(AW67,(GQ66*(1+GQ$5/Setup!$C$36)+IF($V67=24,N($F67),0)))</f>
        <v>0</v>
      </c>
      <c r="CV67" s="48" t="n">
        <f aca="false">MIN(AX67,(GR66*(1+GR$5/Setup!$C$36)+IF($V67=25,N($F67),0)))</f>
        <v>0</v>
      </c>
      <c r="CW67" s="48" t="n">
        <f aca="false">MIN(AY67,(GS66*(1+GS$5/Setup!$C$36)+IF($V67=26,N($F67),0)))</f>
        <v>0</v>
      </c>
      <c r="CX67" s="48" t="n">
        <f aca="false">MIN(AZ67,(GT66*(1+GT$5/Setup!$C$36)+IF($V67=27,N($F67),0)))</f>
        <v>0</v>
      </c>
      <c r="CY67" s="48" t="n">
        <f aca="false">MIN(BA67,(GU66*(1+GU$5/Setup!$C$36)+IF($V67=28,N($F67),0)))</f>
        <v>0</v>
      </c>
      <c r="CZ67" s="48" t="n">
        <f aca="false">MIN(BB67,(GV66*(1+GV$5/Setup!$C$36)+IF($V67=29,N($F67),0)))</f>
        <v>0</v>
      </c>
      <c r="DA67" s="48" t="n">
        <f aca="false">MIN(BC67,(GW66*(1+GW$5/Setup!$C$36)+IF($V67=30,N($F67),0)))</f>
        <v>0</v>
      </c>
      <c r="DB67" s="48" t="n">
        <f aca="false">MIN(BD67,(GX66*(1+GX$5/Setup!$C$36)+IF($V67=31,N($F67),0)))</f>
        <v>0</v>
      </c>
      <c r="DC67" s="48" t="n">
        <f aca="false">MIN(BE67,(GY66*(1+GY$5/Setup!$C$36)+IF($V67=32,N($F67),0)))</f>
        <v>0</v>
      </c>
      <c r="DD67" s="48" t="n">
        <f aca="false">MIN(BF67,(GZ66*(1+GZ$5/Setup!$C$36)+IF($V67=33,N($F67),0)))</f>
        <v>0</v>
      </c>
      <c r="DE67" s="48" t="n">
        <f aca="false">MIN(BG67,(HA66*(1+HA$5/Setup!$C$36)+IF($V67=34,N($F67),0)))</f>
        <v>0</v>
      </c>
      <c r="DF67" s="48" t="n">
        <f aca="false">MIN(BH67,(HB66*(1+HB$5/Setup!$C$36)+IF($V67=35,N($F67),0)))</f>
        <v>0</v>
      </c>
      <c r="DG67" s="48" t="n">
        <f aca="false">MIN(BI67,(HC66*(1+HC$5/Setup!$C$36)+IF($V67=36,N($F67),0)))</f>
        <v>0</v>
      </c>
      <c r="DH67" s="48" t="n">
        <f aca="false">MIN(BJ67,(HD66*(1+HD$5/Setup!$C$36)+IF($V67=37,N($F67),0)))</f>
        <v>0</v>
      </c>
      <c r="DI67" s="48" t="n">
        <f aca="false">MIN(BK67,(HE66*(1+HE$5/Setup!$C$36)+IF($V67=38,N($F67),0)))</f>
        <v>0</v>
      </c>
      <c r="DJ67" s="48" t="n">
        <f aca="false">MIN(BL67,(HF66*(1+HF$5/Setup!$C$36)+IF($V67=39,N($F67),0)))</f>
        <v>0</v>
      </c>
      <c r="DK67" s="48" t="n">
        <f aca="false">MIN(BM67,(HG66*(1+HG$5/Setup!$C$36)+IF($V67=40,N($F67),0)))</f>
        <v>0</v>
      </c>
      <c r="DL67" s="48" t="n">
        <f aca="false">MIN(BN67,(HH66*(1+HH$5/Setup!$C$36)+IF($V67=41,N($F67),0)))</f>
        <v>0</v>
      </c>
      <c r="DM67" s="48" t="n">
        <f aca="false">MIN(BO67,(HI66*(1+HI$5/Setup!$C$36)+IF($V67=42,N($F67),0)))</f>
        <v>0</v>
      </c>
      <c r="DN67" s="48" t="n">
        <f aca="false">MIN(BP67,(HJ66*(1+HJ$5/Setup!$C$36)+IF($V67=43,N($F67),0)))</f>
        <v>0</v>
      </c>
      <c r="DO67" s="48" t="n">
        <f aca="false">MIN(BQ67,(HK66*(1+HK$5/Setup!$C$36)+IF($V67=44,N($F67),0)))</f>
        <v>0</v>
      </c>
      <c r="DP67" s="48" t="n">
        <f aca="false">MIN(BR67,(HL66*(1+HL$5/Setup!$C$36)+IF($V67=45,N($F67),0)))</f>
        <v>0</v>
      </c>
      <c r="DQ67" s="48" t="n">
        <f aca="false">MIN(BS67,(HM66*(1+HM$5/Setup!$C$36)+IF($V67=46,N($F67),0)))</f>
        <v>0</v>
      </c>
      <c r="DR67" s="48" t="n">
        <f aca="false">MIN(BT67,(HN66*(1+HN$5/Setup!$C$36)+IF($V67=47,N($F67),0)))</f>
        <v>0</v>
      </c>
      <c r="DS67" s="48" t="n">
        <f aca="false">MIN(BU67,(HO66*(1+HO$5/Setup!$C$36)+IF($V67=48,N($F67),0)))</f>
        <v>0</v>
      </c>
      <c r="DT67" s="48" t="n">
        <f aca="false">MIN(BV67,(HP66*(1+HP$5/Setup!$C$36)+IF($V67=49,N($F67),0)))</f>
        <v>0</v>
      </c>
      <c r="DU67" s="48" t="n">
        <f aca="false">MIN(BW67,(HQ66*(1+HQ$5/Setup!$C$36)+IF($V67=50,N($F67),0)))</f>
        <v>0</v>
      </c>
      <c r="DV67" s="48" t="n">
        <f aca="false">MIN(MAX((FT66*(1+FT$5/Setup!$C$36)+IF($V67=1,N($F67),0))-BX67,0),MAX($P67-0,0))</f>
        <v>0</v>
      </c>
      <c r="DW67" s="48" t="n">
        <f aca="false">MIN(MAX((FU66*(1+FU$5/Setup!$C$36)+IF($V67=2,N($F67),0))-BY67,0),MAX($P67-SUM(DV67:DV67),0))</f>
        <v>0</v>
      </c>
      <c r="DX67" s="48" t="n">
        <f aca="false">MIN(MAX((FV66*(1+FV$5/Setup!$C$36)+IF($V67=3,N($F67),0))-BZ67,0),MAX($P67-SUM(DV67:DW67),0))</f>
        <v>0</v>
      </c>
      <c r="DY67" s="48" t="n">
        <f aca="false">MIN(MAX((FW66*(1+FW$5/Setup!$C$36)+IF($V67=4,N($F67),0))-CA67,0),MAX($P67-SUM(DV67:DX67),0))</f>
        <v>0</v>
      </c>
      <c r="DZ67" s="48" t="n">
        <f aca="false">MIN(MAX((FX66*(1+FX$5/Setup!$C$36)+IF($V67=5,N($F67),0))-CB67,0),MAX($P67-SUM(DV67:DY67),0))</f>
        <v>0</v>
      </c>
      <c r="EA67" s="48" t="n">
        <f aca="false">MIN(MAX((FY66*(1+FY$5/Setup!$C$36)+IF($V67=6,N($F67),0))-CC67,0),MAX($P67-SUM(DV67:DZ67),0))</f>
        <v>0</v>
      </c>
      <c r="EB67" s="48" t="n">
        <f aca="false">MIN(MAX((FZ66*(1+FZ$5/Setup!$C$36)+IF($V67=7,N($F67),0))-CD67,0),MAX($P67-SUM(DV67:EA67),0))</f>
        <v>0</v>
      </c>
      <c r="EC67" s="48" t="n">
        <f aca="false">MIN(MAX((GA66*(1+GA$5/Setup!$C$36)+IF($V67=8,N($F67),0))-CE67,0),MAX($P67-SUM(DV67:EB67),0))</f>
        <v>0</v>
      </c>
      <c r="ED67" s="48" t="n">
        <f aca="false">MIN(MAX((GB66*(1+GB$5/Setup!$C$36)+IF($V67=9,N($F67),0))-CF67,0),MAX($P67-SUM(DV67:EC67),0))</f>
        <v>0</v>
      </c>
      <c r="EE67" s="48" t="n">
        <f aca="false">MIN(MAX((GC66*(1+GC$5/Setup!$C$36)+IF($V67=10,N($F67),0))-CG67,0),MAX($P67-SUM(DV67:ED67),0))</f>
        <v>0</v>
      </c>
      <c r="EF67" s="48" t="n">
        <f aca="false">MIN(MAX((GD66*(1+GD$5/Setup!$C$36)+IF($V67=11,N($F67),0))-CH67,0),MAX($P67-SUM(DV67:EE67),0))</f>
        <v>0</v>
      </c>
      <c r="EG67" s="48" t="n">
        <f aca="false">MIN(MAX((GE66*(1+GE$5/Setup!$C$36)+IF($V67=12,N($F67),0))-CI67,0),MAX($P67-SUM(DV67:EF67),0))</f>
        <v>0</v>
      </c>
      <c r="EH67" s="48" t="n">
        <f aca="false">MIN(MAX((GF66*(1+GF$5/Setup!$C$36)+IF($V67=13,N($F67),0))-CJ67,0),MAX($P67-SUM(DV67:EG67),0))</f>
        <v>0</v>
      </c>
      <c r="EI67" s="48" t="n">
        <f aca="false">MIN(MAX((GG66*(1+GG$5/Setup!$C$36)+IF($V67=14,N($F67),0))-CK67,0),MAX($P67-SUM(DV67:EH67),0))</f>
        <v>0</v>
      </c>
      <c r="EJ67" s="48" t="n">
        <f aca="false">MIN(MAX((GH66*(1+GH$5/Setup!$C$36)+IF($V67=15,N($F67),0))-CL67,0),MAX($P67-SUM(DV67:EI67),0))</f>
        <v>0</v>
      </c>
      <c r="EK67" s="48" t="n">
        <f aca="false">MIN(MAX((GI66*(1+GI$5/Setup!$C$36)+IF($V67=16,N($F67),0))-CM67,0),MAX($P67-SUM(DV67:EJ67),0))</f>
        <v>0</v>
      </c>
      <c r="EL67" s="48" t="n">
        <f aca="false">MIN(MAX((GJ66*(1+GJ$5/Setup!$C$36)+IF($V67=17,N($F67),0))-CN67,0),MAX($P67-SUM(DV67:EK67),0))</f>
        <v>0</v>
      </c>
      <c r="EM67" s="48" t="n">
        <f aca="false">MIN(MAX((GK66*(1+GK$5/Setup!$C$36)+IF($V67=18,N($F67),0))-CO67,0),MAX($P67-SUM(DV67:EL67),0))</f>
        <v>0</v>
      </c>
      <c r="EN67" s="48" t="n">
        <f aca="false">MIN(MAX((GL66*(1+GL$5/Setup!$C$36)+IF($V67=19,N($F67),0))-CP67,0),MAX($P67-SUM(DV67:EM67),0))</f>
        <v>0</v>
      </c>
      <c r="EO67" s="48" t="n">
        <f aca="false">MIN(MAX((GM66*(1+GM$5/Setup!$C$36)+IF($V67=20,N($F67),0))-CQ67,0),MAX($P67-SUM(DV67:EN67),0))</f>
        <v>0</v>
      </c>
      <c r="EP67" s="48" t="n">
        <f aca="false">MIN(MAX((GN66*(1+GN$5/Setup!$C$36)+IF($V67=21,N($F67),0))-CR67,0),MAX($P67-SUM(DV67:EO67),0))</f>
        <v>0</v>
      </c>
      <c r="EQ67" s="48" t="n">
        <f aca="false">MIN(MAX((GO66*(1+GO$5/Setup!$C$36)+IF($V67=22,N($F67),0))-CS67,0),MAX($P67-SUM(DV67:EP67),0))</f>
        <v>0</v>
      </c>
      <c r="ER67" s="48" t="n">
        <f aca="false">MIN(MAX((GP66*(1+GP$5/Setup!$C$36)+IF($V67=23,N($F67),0))-CT67,0),MAX($P67-SUM(DV67:EQ67),0))</f>
        <v>0</v>
      </c>
      <c r="ES67" s="48" t="n">
        <f aca="false">MIN(MAX((GQ66*(1+GQ$5/Setup!$C$36)+IF($V67=24,N($F67),0))-CU67,0),MAX($P67-SUM(DV67:ER67),0))</f>
        <v>0</v>
      </c>
      <c r="ET67" s="48" t="n">
        <f aca="false">MIN(MAX((GR66*(1+GR$5/Setup!$C$36)+IF($V67=25,N($F67),0))-CV67,0),MAX($P67-SUM(DV67:ES67),0))</f>
        <v>0</v>
      </c>
      <c r="EU67" s="48" t="n">
        <f aca="false">MIN(MAX((GS66*(1+GS$5/Setup!$C$36)+IF($V67=26,N($F67),0))-CW67,0),MAX($P67-SUM(DV67:ET67),0))</f>
        <v>0</v>
      </c>
      <c r="EV67" s="48" t="n">
        <f aca="false">MIN(MAX((GT66*(1+GT$5/Setup!$C$36)+IF($V67=27,N($F67),0))-CX67,0),MAX($P67-SUM(DV67:EU67),0))</f>
        <v>0</v>
      </c>
      <c r="EW67" s="48" t="n">
        <f aca="false">MIN(MAX((GU66*(1+GU$5/Setup!$C$36)+IF($V67=28,N($F67),0))-CY67,0),MAX($P67-SUM(DV67:EV67),0))</f>
        <v>0</v>
      </c>
      <c r="EX67" s="48" t="n">
        <f aca="false">MIN(MAX((GV66*(1+GV$5/Setup!$C$36)+IF($V67=29,N($F67),0))-CZ67,0),MAX($P67-SUM(DV67:EW67),0))</f>
        <v>0</v>
      </c>
      <c r="EY67" s="48" t="n">
        <f aca="false">MIN(MAX((GW66*(1+GW$5/Setup!$C$36)+IF($V67=30,N($F67),0))-DA67,0),MAX($P67-SUM(DV67:EX67),0))</f>
        <v>0</v>
      </c>
      <c r="EZ67" s="48" t="n">
        <f aca="false">MIN(MAX((GX66*(1+GX$5/Setup!$C$36)+IF($V67=31,N($F67),0))-DB67,0),MAX($P67-SUM(DV67:EY67),0))</f>
        <v>0</v>
      </c>
      <c r="FA67" s="48" t="n">
        <f aca="false">MIN(MAX((GY66*(1+GY$5/Setup!$C$36)+IF($V67=32,N($F67),0))-DC67,0),MAX($P67-SUM(DV67:EZ67),0))</f>
        <v>0</v>
      </c>
      <c r="FB67" s="48" t="n">
        <f aca="false">MIN(MAX((GZ66*(1+GZ$5/Setup!$C$36)+IF($V67=33,N($F67),0))-DD67,0),MAX($P67-SUM(DV67:FA67),0))</f>
        <v>0</v>
      </c>
      <c r="FC67" s="48" t="n">
        <f aca="false">MIN(MAX((HA66*(1+HA$5/Setup!$C$36)+IF($V67=34,N($F67),0))-DE67,0),MAX($P67-SUM(DV67:FB67),0))</f>
        <v>0</v>
      </c>
      <c r="FD67" s="48" t="n">
        <f aca="false">MIN(MAX((HB66*(1+HB$5/Setup!$C$36)+IF($V67=35,N($F67),0))-DF67,0),MAX($P67-SUM(DV67:FC67),0))</f>
        <v>0</v>
      </c>
      <c r="FE67" s="48" t="n">
        <f aca="false">MIN(MAX((HC66*(1+HC$5/Setup!$C$36)+IF($V67=36,N($F67),0))-DG67,0),MAX($P67-SUM(DV67:FD67),0))</f>
        <v>0</v>
      </c>
      <c r="FF67" s="48" t="n">
        <f aca="false">MIN(MAX((HD66*(1+HD$5/Setup!$C$36)+IF($V67=37,N($F67),0))-DH67,0),MAX($P67-SUM(DV67:FE67),0))</f>
        <v>0</v>
      </c>
      <c r="FG67" s="48" t="n">
        <f aca="false">MIN(MAX((HE66*(1+HE$5/Setup!$C$36)+IF($V67=38,N($F67),0))-DI67,0),MAX($P67-SUM(DV67:FF67),0))</f>
        <v>0</v>
      </c>
      <c r="FH67" s="48" t="n">
        <f aca="false">MIN(MAX((HF66*(1+HF$5/Setup!$C$36)+IF($V67=39,N($F67),0))-DJ67,0),MAX($P67-SUM(DV67:FG67),0))</f>
        <v>0</v>
      </c>
      <c r="FI67" s="48" t="n">
        <f aca="false">MIN(MAX((HG66*(1+HG$5/Setup!$C$36)+IF($V67=40,N($F67),0))-DK67,0),MAX($P67-SUM(DV67:FH67),0))</f>
        <v>0</v>
      </c>
      <c r="FJ67" s="48" t="n">
        <f aca="false">MIN(MAX((HH66*(1+HH$5/Setup!$C$36)+IF($V67=41,N($F67),0))-DL67,0),MAX($P67-SUM(DV67:FI67),0))</f>
        <v>0</v>
      </c>
      <c r="FK67" s="48" t="n">
        <f aca="false">MIN(MAX((HI66*(1+HI$5/Setup!$C$36)+IF($V67=42,N($F67),0))-DM67,0),MAX($P67-SUM(DV67:FJ67),0))</f>
        <v>0</v>
      </c>
      <c r="FL67" s="48" t="n">
        <f aca="false">MIN(MAX((HJ66*(1+HJ$5/Setup!$C$36)+IF($V67=43,N($F67),0))-DN67,0),MAX($P67-SUM(DV67:FK67),0))</f>
        <v>0</v>
      </c>
      <c r="FM67" s="48" t="n">
        <f aca="false">MIN(MAX((HK66*(1+HK$5/Setup!$C$36)+IF($V67=44,N($F67),0))-DO67,0),MAX($P67-SUM(DV67:FL67),0))</f>
        <v>0</v>
      </c>
      <c r="FN67" s="48" t="n">
        <f aca="false">MIN(MAX((HL66*(1+HL$5/Setup!$C$36)+IF($V67=45,N($F67),0))-DP67,0),MAX($P67-SUM(DV67:FM67),0))</f>
        <v>0</v>
      </c>
      <c r="FO67" s="48" t="n">
        <f aca="false">MIN(MAX((HM66*(1+HM$5/Setup!$C$36)+IF($V67=46,N($F67),0))-DQ67,0),MAX($P67-SUM(DV67:FN67),0))</f>
        <v>0</v>
      </c>
      <c r="FP67" s="48" t="n">
        <f aca="false">MIN(MAX((HN66*(1+HN$5/Setup!$C$36)+IF($V67=47,N($F67),0))-DR67,0),MAX($P67-SUM(DV67:FO67),0))</f>
        <v>0</v>
      </c>
      <c r="FQ67" s="48" t="n">
        <f aca="false">MIN(MAX((HO66*(1+HO$5/Setup!$C$36)+IF($V67=48,N($F67),0))-DS67,0),MAX($P67-SUM(DV67:FP67),0))</f>
        <v>0</v>
      </c>
      <c r="FR67" s="48" t="n">
        <f aca="false">MIN(MAX((HP66*(1+HP$5/Setup!$C$36)+IF($V67=49,N($F67),0))-DT67,0),MAX($P67-SUM(DV67:FQ67),0))</f>
        <v>0</v>
      </c>
      <c r="FS67" s="48" t="n">
        <f aca="false">MIN(MAX((HQ66*(1+HQ$5/Setup!$C$36)+IF($V67=50,N($F67),0))-DU67,0),MAX($P67-SUM(DV67:FR67),0))</f>
        <v>0</v>
      </c>
      <c r="FT67" s="48" t="n">
        <f aca="false">IF((FT66*(1+FT$5/Setup!$C$36)+IF($V67=1,N($F67),0))-BX67-DV67&lt;0.005,0,(FT66*(1+FT$5/Setup!$C$36)+IF($V67=1,N($F67),0))-BX67-DV67)</f>
        <v>0</v>
      </c>
      <c r="FU67" s="48" t="n">
        <f aca="false">IF((FU66*(1+FU$5/Setup!$C$36)+IF($V67=2,N($F67),0))-BY67-DW67&lt;0.005,0,(FU66*(1+FU$5/Setup!$C$36)+IF($V67=2,N($F67),0))-BY67-DW67)</f>
        <v>0</v>
      </c>
      <c r="FV67" s="48" t="n">
        <f aca="false">IF((FV66*(1+FV$5/Setup!$C$36)+IF($V67=3,N($F67),0))-BZ67-DX67&lt;0.005,0,(FV66*(1+FV$5/Setup!$C$36)+IF($V67=3,N($F67),0))-BZ67-DX67)</f>
        <v>0</v>
      </c>
      <c r="FW67" s="48" t="n">
        <f aca="false">IF((FW66*(1+FW$5/Setup!$C$36)+IF($V67=4,N($F67),0))-CA67-DY67&lt;0.005,0,(FW66*(1+FW$5/Setup!$C$36)+IF($V67=4,N($F67),0))-CA67-DY67)</f>
        <v>0</v>
      </c>
      <c r="FX67" s="48" t="n">
        <f aca="false">IF((FX66*(1+FX$5/Setup!$C$36)+IF($V67=5,N($F67),0))-CB67-DZ67&lt;0.005,0,(FX66*(1+FX$5/Setup!$C$36)+IF($V67=5,N($F67),0))-CB67-DZ67)</f>
        <v>0</v>
      </c>
      <c r="FY67" s="48" t="n">
        <f aca="false">IF((FY66*(1+FY$5/Setup!$C$36)+IF($V67=6,N($F67),0))-CC67-EA67&lt;0.005,0,(FY66*(1+FY$5/Setup!$C$36)+IF($V67=6,N($F67),0))-CC67-EA67)</f>
        <v>0</v>
      </c>
      <c r="FZ67" s="48" t="n">
        <f aca="false">IF((FZ66*(1+FZ$5/Setup!$C$36)+IF($V67=7,N($F67),0))-CD67-EB67&lt;0.005,0,(FZ66*(1+FZ$5/Setup!$C$36)+IF($V67=7,N($F67),0))-CD67-EB67)</f>
        <v>0</v>
      </c>
      <c r="GA67" s="48" t="n">
        <f aca="false">IF((GA66*(1+GA$5/Setup!$C$36)+IF($V67=8,N($F67),0))-CE67-EC67&lt;0.005,0,(GA66*(1+GA$5/Setup!$C$36)+IF($V67=8,N($F67),0))-CE67-EC67)</f>
        <v>0</v>
      </c>
      <c r="GB67" s="48" t="n">
        <f aca="false">IF((GB66*(1+GB$5/Setup!$C$36)+IF($V67=9,N($F67),0))-CF67-ED67&lt;0.005,0,(GB66*(1+GB$5/Setup!$C$36)+IF($V67=9,N($F67),0))-CF67-ED67)</f>
        <v>0</v>
      </c>
      <c r="GC67" s="48" t="n">
        <f aca="false">IF((GC66*(1+GC$5/Setup!$C$36)+IF($V67=10,N($F67),0))-CG67-EE67&lt;0.005,0,(GC66*(1+GC$5/Setup!$C$36)+IF($V67=10,N($F67),0))-CG67-EE67)</f>
        <v>0</v>
      </c>
      <c r="GD67" s="48" t="n">
        <f aca="false">IF((GD66*(1+GD$5/Setup!$C$36)+IF($V67=11,N($F67),0))-CH67-EF67&lt;0.005,0,(GD66*(1+GD$5/Setup!$C$36)+IF($V67=11,N($F67),0))-CH67-EF67)</f>
        <v>0</v>
      </c>
      <c r="GE67" s="48" t="n">
        <f aca="false">IF((GE66*(1+GE$5/Setup!$C$36)+IF($V67=12,N($F67),0))-CI67-EG67&lt;0.005,0,(GE66*(1+GE$5/Setup!$C$36)+IF($V67=12,N($F67),0))-CI67-EG67)</f>
        <v>0</v>
      </c>
      <c r="GF67" s="48" t="n">
        <f aca="false">IF((GF66*(1+GF$5/Setup!$C$36)+IF($V67=13,N($F67),0))-CJ67-EH67&lt;0.005,0,(GF66*(1+GF$5/Setup!$C$36)+IF($V67=13,N($F67),0))-CJ67-EH67)</f>
        <v>0</v>
      </c>
      <c r="GG67" s="48" t="n">
        <f aca="false">IF((GG66*(1+GG$5/Setup!$C$36)+IF($V67=14,N($F67),0))-CK67-EI67&lt;0.005,0,(GG66*(1+GG$5/Setup!$C$36)+IF($V67=14,N($F67),0))-CK67-EI67)</f>
        <v>0</v>
      </c>
      <c r="GH67" s="48" t="n">
        <f aca="false">IF((GH66*(1+GH$5/Setup!$C$36)+IF($V67=15,N($F67),0))-CL67-EJ67&lt;0.005,0,(GH66*(1+GH$5/Setup!$C$36)+IF($V67=15,N($F67),0))-CL67-EJ67)</f>
        <v>0</v>
      </c>
      <c r="GI67" s="48" t="n">
        <f aca="false">IF((GI66*(1+GI$5/Setup!$C$36)+IF($V67=16,N($F67),0))-CM67-EK67&lt;0.005,0,(GI66*(1+GI$5/Setup!$C$36)+IF($V67=16,N($F67),0))-CM67-EK67)</f>
        <v>0</v>
      </c>
      <c r="GJ67" s="48" t="n">
        <f aca="false">IF((GJ66*(1+GJ$5/Setup!$C$36)+IF($V67=17,N($F67),0))-CN67-EL67&lt;0.005,0,(GJ66*(1+GJ$5/Setup!$C$36)+IF($V67=17,N($F67),0))-CN67-EL67)</f>
        <v>0</v>
      </c>
      <c r="GK67" s="48" t="n">
        <f aca="false">IF((GK66*(1+GK$5/Setup!$C$36)+IF($V67=18,N($F67),0))-CO67-EM67&lt;0.005,0,(GK66*(1+GK$5/Setup!$C$36)+IF($V67=18,N($F67),0))-CO67-EM67)</f>
        <v>0</v>
      </c>
      <c r="GL67" s="48" t="n">
        <f aca="false">IF((GL66*(1+GL$5/Setup!$C$36)+IF($V67=19,N($F67),0))-CP67-EN67&lt;0.005,0,(GL66*(1+GL$5/Setup!$C$36)+IF($V67=19,N($F67),0))-CP67-EN67)</f>
        <v>0</v>
      </c>
      <c r="GM67" s="48" t="n">
        <f aca="false">IF((GM66*(1+GM$5/Setup!$C$36)+IF($V67=20,N($F67),0))-CQ67-EO67&lt;0.005,0,(GM66*(1+GM$5/Setup!$C$36)+IF($V67=20,N($F67),0))-CQ67-EO67)</f>
        <v>0</v>
      </c>
      <c r="GN67" s="48" t="n">
        <f aca="false">IF((GN66*(1+GN$5/Setup!$C$36)+IF($V67=21,N($F67),0))-CR67-EP67&lt;0.005,0,(GN66*(1+GN$5/Setup!$C$36)+IF($V67=21,N($F67),0))-CR67-EP67)</f>
        <v>0</v>
      </c>
      <c r="GO67" s="48" t="n">
        <f aca="false">IF((GO66*(1+GO$5/Setup!$C$36)+IF($V67=22,N($F67),0))-CS67-EQ67&lt;0.005,0,(GO66*(1+GO$5/Setup!$C$36)+IF($V67=22,N($F67),0))-CS67-EQ67)</f>
        <v>0</v>
      </c>
      <c r="GP67" s="48" t="n">
        <f aca="false">IF((GP66*(1+GP$5/Setup!$C$36)+IF($V67=23,N($F67),0))-CT67-ER67&lt;0.005,0,(GP66*(1+GP$5/Setup!$C$36)+IF($V67=23,N($F67),0))-CT67-ER67)</f>
        <v>0</v>
      </c>
      <c r="GQ67" s="48" t="n">
        <f aca="false">IF((GQ66*(1+GQ$5/Setup!$C$36)+IF($V67=24,N($F67),0))-CU67-ES67&lt;0.005,0,(GQ66*(1+GQ$5/Setup!$C$36)+IF($V67=24,N($F67),0))-CU67-ES67)</f>
        <v>0</v>
      </c>
      <c r="GR67" s="48" t="n">
        <f aca="false">IF((GR66*(1+GR$5/Setup!$C$36)+IF($V67=25,N($F67),0))-CV67-ET67&lt;0.005,0,(GR66*(1+GR$5/Setup!$C$36)+IF($V67=25,N($F67),0))-CV67-ET67)</f>
        <v>0</v>
      </c>
      <c r="GS67" s="48" t="n">
        <f aca="false">IF((GS66*(1+GS$5/Setup!$C$36)+IF($V67=26,N($F67),0))-CW67-EU67&lt;0.005,0,(GS66*(1+GS$5/Setup!$C$36)+IF($V67=26,N($F67),0))-CW67-EU67)</f>
        <v>0</v>
      </c>
      <c r="GT67" s="48" t="n">
        <f aca="false">IF((GT66*(1+GT$5/Setup!$C$36)+IF($V67=27,N($F67),0))-CX67-EV67&lt;0.005,0,(GT66*(1+GT$5/Setup!$C$36)+IF($V67=27,N($F67),0))-CX67-EV67)</f>
        <v>0</v>
      </c>
      <c r="GU67" s="48" t="n">
        <f aca="false">IF((GU66*(1+GU$5/Setup!$C$36)+IF($V67=28,N($F67),0))-CY67-EW67&lt;0.005,0,(GU66*(1+GU$5/Setup!$C$36)+IF($V67=28,N($F67),0))-CY67-EW67)</f>
        <v>0</v>
      </c>
      <c r="GV67" s="48" t="n">
        <f aca="false">IF((GV66*(1+GV$5/Setup!$C$36)+IF($V67=29,N($F67),0))-CZ67-EX67&lt;0.005,0,(GV66*(1+GV$5/Setup!$C$36)+IF($V67=29,N($F67),0))-CZ67-EX67)</f>
        <v>0</v>
      </c>
      <c r="GW67" s="48" t="n">
        <f aca="false">IF((GW66*(1+GW$5/Setup!$C$36)+IF($V67=30,N($F67),0))-DA67-EY67&lt;0.005,0,(GW66*(1+GW$5/Setup!$C$36)+IF($V67=30,N($F67),0))-DA67-EY67)</f>
        <v>0</v>
      </c>
      <c r="GX67" s="48" t="n">
        <f aca="false">IF((GX66*(1+GX$5/Setup!$C$36)+IF($V67=31,N($F67),0))-DB67-EZ67&lt;0.005,0,(GX66*(1+GX$5/Setup!$C$36)+IF($V67=31,N($F67),0))-DB67-EZ67)</f>
        <v>0</v>
      </c>
      <c r="GY67" s="48" t="n">
        <f aca="false">IF((GY66*(1+GY$5/Setup!$C$36)+IF($V67=32,N($F67),0))-DC67-FA67&lt;0.005,0,(GY66*(1+GY$5/Setup!$C$36)+IF($V67=32,N($F67),0))-DC67-FA67)</f>
        <v>0</v>
      </c>
      <c r="GZ67" s="48" t="n">
        <f aca="false">IF((GZ66*(1+GZ$5/Setup!$C$36)+IF($V67=33,N($F67),0))-DD67-FB67&lt;0.005,0,(GZ66*(1+GZ$5/Setup!$C$36)+IF($V67=33,N($F67),0))-DD67-FB67)</f>
        <v>0</v>
      </c>
      <c r="HA67" s="48" t="n">
        <f aca="false">IF((HA66*(1+HA$5/Setup!$C$36)+IF($V67=34,N($F67),0))-DE67-FC67&lt;0.005,0,(HA66*(1+HA$5/Setup!$C$36)+IF($V67=34,N($F67),0))-DE67-FC67)</f>
        <v>0</v>
      </c>
      <c r="HB67" s="48" t="n">
        <f aca="false">IF((HB66*(1+HB$5/Setup!$C$36)+IF($V67=35,N($F67),0))-DF67-FD67&lt;0.005,0,(HB66*(1+HB$5/Setup!$C$36)+IF($V67=35,N($F67),0))-DF67-FD67)</f>
        <v>0</v>
      </c>
      <c r="HC67" s="48" t="n">
        <f aca="false">IF((HC66*(1+HC$5/Setup!$C$36)+IF($V67=36,N($F67),0))-DG67-FE67&lt;0.005,0,(HC66*(1+HC$5/Setup!$C$36)+IF($V67=36,N($F67),0))-DG67-FE67)</f>
        <v>0</v>
      </c>
      <c r="HD67" s="48" t="n">
        <f aca="false">IF((HD66*(1+HD$5/Setup!$C$36)+IF($V67=37,N($F67),0))-DH67-FF67&lt;0.005,0,(HD66*(1+HD$5/Setup!$C$36)+IF($V67=37,N($F67),0))-DH67-FF67)</f>
        <v>0</v>
      </c>
      <c r="HE67" s="48" t="n">
        <f aca="false">IF((HE66*(1+HE$5/Setup!$C$36)+IF($V67=38,N($F67),0))-DI67-FG67&lt;0.005,0,(HE66*(1+HE$5/Setup!$C$36)+IF($V67=38,N($F67),0))-DI67-FG67)</f>
        <v>0</v>
      </c>
      <c r="HF67" s="48" t="n">
        <f aca="false">IF((HF66*(1+HF$5/Setup!$C$36)+IF($V67=39,N($F67),0))-DJ67-FH67&lt;0.005,0,(HF66*(1+HF$5/Setup!$C$36)+IF($V67=39,N($F67),0))-DJ67-FH67)</f>
        <v>0</v>
      </c>
      <c r="HG67" s="48" t="n">
        <f aca="false">IF((HG66*(1+HG$5/Setup!$C$36)+IF($V67=40,N($F67),0))-DK67-FI67&lt;0.005,0,(HG66*(1+HG$5/Setup!$C$36)+IF($V67=40,N($F67),0))-DK67-FI67)</f>
        <v>0</v>
      </c>
      <c r="HH67" s="48" t="n">
        <f aca="false">IF((HH66*(1+HH$5/Setup!$C$36)+IF($V67=41,N($F67),0))-DL67-FJ67&lt;0.005,0,(HH66*(1+HH$5/Setup!$C$36)+IF($V67=41,N($F67),0))-DL67-FJ67)</f>
        <v>0</v>
      </c>
      <c r="HI67" s="48" t="n">
        <f aca="false">IF((HI66*(1+HI$5/Setup!$C$36)+IF($V67=42,N($F67),0))-DM67-FK67&lt;0.005,0,(HI66*(1+HI$5/Setup!$C$36)+IF($V67=42,N($F67),0))-DM67-FK67)</f>
        <v>0</v>
      </c>
      <c r="HJ67" s="48" t="n">
        <f aca="false">IF((HJ66*(1+HJ$5/Setup!$C$36)+IF($V67=43,N($F67),0))-DN67-FL67&lt;0.005,0,(HJ66*(1+HJ$5/Setup!$C$36)+IF($V67=43,N($F67),0))-DN67-FL67)</f>
        <v>0</v>
      </c>
      <c r="HK67" s="48" t="n">
        <f aca="false">IF((HK66*(1+HK$5/Setup!$C$36)+IF($V67=44,N($F67),0))-DO67-FM67&lt;0.005,0,(HK66*(1+HK$5/Setup!$C$36)+IF($V67=44,N($F67),0))-DO67-FM67)</f>
        <v>0</v>
      </c>
      <c r="HL67" s="48" t="n">
        <f aca="false">IF((HL66*(1+HL$5/Setup!$C$36)+IF($V67=45,N($F67),0))-DP67-FN67&lt;0.005,0,(HL66*(1+HL$5/Setup!$C$36)+IF($V67=45,N($F67),0))-DP67-FN67)</f>
        <v>0</v>
      </c>
      <c r="HM67" s="48" t="n">
        <f aca="false">IF((HM66*(1+HM$5/Setup!$C$36)+IF($V67=46,N($F67),0))-DQ67-FO67&lt;0.005,0,(HM66*(1+HM$5/Setup!$C$36)+IF($V67=46,N($F67),0))-DQ67-FO67)</f>
        <v>0</v>
      </c>
      <c r="HN67" s="48" t="n">
        <f aca="false">IF((HN66*(1+HN$5/Setup!$C$36)+IF($V67=47,N($F67),0))-DR67-FP67&lt;0.005,0,(HN66*(1+HN$5/Setup!$C$36)+IF($V67=47,N($F67),0))-DR67-FP67)</f>
        <v>0</v>
      </c>
      <c r="HO67" s="48" t="n">
        <f aca="false">IF((HO66*(1+HO$5/Setup!$C$36)+IF($V67=48,N($F67),0))-DS67-FQ67&lt;0.005,0,(HO66*(1+HO$5/Setup!$C$36)+IF($V67=48,N($F67),0))-DS67-FQ67)</f>
        <v>0</v>
      </c>
      <c r="HP67" s="48" t="n">
        <f aca="false">IF((HP66*(1+HP$5/Setup!$C$36)+IF($V67=49,N($F67),0))-DT67-FR67&lt;0.005,0,(HP66*(1+HP$5/Setup!$C$36)+IF($V67=49,N($F67),0))-DT67-FR67)</f>
        <v>0</v>
      </c>
      <c r="HQ67" s="48" t="n">
        <f aca="false">IF((HQ66*(1+HQ$5/Setup!$C$36)+IF($V67=50,N($F67),0))-DU67-FS67&lt;0.005,0,(HQ66*(1+HQ$5/Setup!$C$36)+IF($V67=50,N($F67),0))-DU67-FS67)</f>
        <v>0</v>
      </c>
    </row>
    <row r="68" customFormat="false" ht="15" hidden="false" customHeight="false" outlineLevel="0" collapsed="false">
      <c r="A68" s="44" t="n">
        <v>60</v>
      </c>
      <c r="B68" s="45" t="n">
        <f aca="false">IF(Setup!$C$7="Every month",EDATE(Setup!$C$8,($A68-1)),IF(Setup!$C$7="Twice a month",DATE(YEAR(Setup!$C$8),MONTH(Setup!$C$8)+INT((($A68-1)+Setup!$C$41)/2),MIN(IF(MOD(($A68-1)+Setup!$C$41,2)=0,Setup!$C$39,Setup!$C$40),DAY(EOMONTH(DATE(YEAR(Setup!$C$8),MONTH(Setup!$C$8)+INT((($A68-1)+Setup!$C$41)/2),1),0)))),Setup!$C$8+($A68-1)*IF(Setup!$C$7="Every week",7,14)))</f>
        <v>47151</v>
      </c>
      <c r="C68" s="45" t="n">
        <f aca="false">IF(Setup!$C$7="Every month",EDATE(Setup!$C$8,$A68),IF(Setup!$C$7="Twice a month",DATE(YEAR(Setup!$C$8),MONTH(Setup!$C$8)+INT(($A68+Setup!$C$41)/2),MIN(IF(MOD($A68+Setup!$C$41,2)=0,Setup!$C$39,Setup!$C$40),DAY(EOMONTH(DATE(YEAR(Setup!$C$8),MONTH(Setup!$C$8)+INT(($A68+Setup!$C$41)/2),1),0)))),Setup!$C$8+$A68*IF(Setup!$C$7="Every week",7,14)))</f>
        <v>47165</v>
      </c>
      <c r="D68" s="46"/>
      <c r="E68" s="47"/>
      <c r="F68" s="47"/>
      <c r="G68" s="47"/>
      <c r="H68" s="47"/>
      <c r="I68" s="48" t="n">
        <f aca="false">N(Setup!$C$11)+N(E68)</f>
        <v>100</v>
      </c>
      <c r="J68" s="48" t="n">
        <f aca="false">MIN(Setup!$C$37,MAX(I68,0))</f>
        <v>9.23076923076923</v>
      </c>
      <c r="K68" s="48" t="n">
        <f aca="false">MIN(MAX(N(Setup!$C$14)-L67,0),MAX(I68-J68,0))</f>
        <v>0</v>
      </c>
      <c r="L68" s="48" t="n">
        <f aca="false">L67+K68-N(G68)</f>
        <v>500</v>
      </c>
      <c r="M68" s="48" t="n">
        <f aca="false">M67+J68-N(H68)</f>
        <v>553.846153846154</v>
      </c>
      <c r="N68" s="48" t="n">
        <f aca="false">SUM(BX68:DU68)</f>
        <v>0</v>
      </c>
      <c r="O68" s="48" t="n">
        <f aca="false">SUM(Z68:BW68)-N68</f>
        <v>25</v>
      </c>
      <c r="P68" s="48" t="n">
        <f aca="false">MAX(I68-J68-K68,0)+O68</f>
        <v>115.769230769231</v>
      </c>
      <c r="Q68" s="48" t="n">
        <f aca="false">SUM(DV68:FS68)</f>
        <v>0</v>
      </c>
      <c r="R68" s="49" t="n">
        <f aca="false">N68+J68+K68+Q68</f>
        <v>9.23076923076923</v>
      </c>
      <c r="S68" s="48" t="n">
        <f aca="false">T68-T67-N(F68)+N68+Q68</f>
        <v>0</v>
      </c>
      <c r="T68" s="49" t="n">
        <f aca="false">SUM(FT68:HQ68)</f>
        <v>0</v>
      </c>
      <c r="U68" s="44" t="str">
        <f aca="false">IF(T67&lt;0.005,"",INDEX(Helpers!$C$2:$C$51,IF(_xlfn.MINIFS($DV$6:$FS$6,DV68:FS68,"&gt;0.005")=0,V68,_xlfn.MINIFS($DV$6:$FS$6,DV68:FS68,"&gt;0.005"))))</f>
        <v/>
      </c>
      <c r="V68" s="44" t="n">
        <f aca="false">IF(_xlfn.MINIFS($FT$6:$HQ$6,FT67:HQ67,"&gt;0.005")=0,1,_xlfn.MINIFS($FT$6:$HQ$6,FT67:HQ67,"&gt;0.005"))</f>
        <v>1</v>
      </c>
      <c r="W68" s="44" t="n">
        <f aca="false">IF(AND(D68&lt;&gt;"Paid",T67&gt;0.005),1,0)</f>
        <v>0</v>
      </c>
      <c r="X68" s="48" t="n">
        <f aca="false">SUMPRODUCT(((Helpers!$G$2:$G$51*(1+(Helpers!$D$2:$D$51+0.000000001)/12)^(($B68-Setup!$C$8)/(365.25/12))-Helpers!$E$2:$E$51*((1+(Helpers!$D$2:$D$51+0.000000001)/12)^(($B68-Setup!$C$8)/(365.25/12))-1)/((Helpers!$D$2:$D$51+0.000000001)/12))&gt;0)*(Helpers!$G$2:$G$51*(1+(Helpers!$D$2:$D$51+0.000000001)/12)^(($B68-Setup!$C$8)/(365.25/12))-Helpers!$E$2:$E$51*((1+(Helpers!$D$2:$D$51+0.000000001)/12)^(($B68-Setup!$C$8)/(365.25/12))-1)/((Helpers!$D$2:$D$51+0.000000001)/12)))</f>
        <v>469.797767132392</v>
      </c>
      <c r="Y68" s="48"/>
      <c r="Z68" s="48" t="n">
        <f aca="false">IF(OR(N(Z$5)=0,Z$6=""),0,Z$5*((DATE(YEAR($B68),MONTH($B68),MIN(Z$6,DAY(EOMONTH($B68,0))))&gt;=$B68)*(DATE(YEAR($B68),MONTH($B68),MIN(Z$6,DAY(EOMONTH($B68,0))))&lt;$C68)+(DATE(YEAR($B68),MONTH($B68)+1,MIN(Z$6,DAY(EOMONTH($B68,1))))&gt;=$B68)*(DATE(YEAR($B68),MONTH($B68)+1,MIN(Z$6,DAY(EOMONTH($B68,1))))&lt;$C68)))</f>
        <v>25</v>
      </c>
      <c r="AA68" s="48" t="n">
        <f aca="false">IF(OR(N(AA$5)=0,AA$6=""),0,AA$5*((DATE(YEAR($B68),MONTH($B68),MIN(AA$6,DAY(EOMONTH($B68,0))))&gt;=$B68)*(DATE(YEAR($B68),MONTH($B68),MIN(AA$6,DAY(EOMONTH($B68,0))))&lt;$C68)+(DATE(YEAR($B68),MONTH($B68)+1,MIN(AA$6,DAY(EOMONTH($B68,1))))&gt;=$B68)*(DATE(YEAR($B68),MONTH($B68)+1,MIN(AA$6,DAY(EOMONTH($B68,1))))&lt;$C68)))</f>
        <v>0</v>
      </c>
      <c r="AB68" s="48" t="n">
        <f aca="false">IF(OR(N(AB$5)=0,AB$6=""),0,AB$5*((DATE(YEAR($B68),MONTH($B68),MIN(AB$6,DAY(EOMONTH($B68,0))))&gt;=$B68)*(DATE(YEAR($B68),MONTH($B68),MIN(AB$6,DAY(EOMONTH($B68,0))))&lt;$C68)+(DATE(YEAR($B68),MONTH($B68)+1,MIN(AB$6,DAY(EOMONTH($B68,1))))&gt;=$B68)*(DATE(YEAR($B68),MONTH($B68)+1,MIN(AB$6,DAY(EOMONTH($B68,1))))&lt;$C68)))</f>
        <v>0</v>
      </c>
      <c r="AC68" s="48" t="n">
        <f aca="false">IF(OR(N(AC$5)=0,AC$6=""),0,AC$5*((DATE(YEAR($B68),MONTH($B68),MIN(AC$6,DAY(EOMONTH($B68,0))))&gt;=$B68)*(DATE(YEAR($B68),MONTH($B68),MIN(AC$6,DAY(EOMONTH($B68,0))))&lt;$C68)+(DATE(YEAR($B68),MONTH($B68)+1,MIN(AC$6,DAY(EOMONTH($B68,1))))&gt;=$B68)*(DATE(YEAR($B68),MONTH($B68)+1,MIN(AC$6,DAY(EOMONTH($B68,1))))&lt;$C68)))</f>
        <v>0</v>
      </c>
      <c r="AD68" s="48" t="n">
        <f aca="false">IF(OR(N(AD$5)=0,AD$6=""),0,AD$5*((DATE(YEAR($B68),MONTH($B68),MIN(AD$6,DAY(EOMONTH($B68,0))))&gt;=$B68)*(DATE(YEAR($B68),MONTH($B68),MIN(AD$6,DAY(EOMONTH($B68,0))))&lt;$C68)+(DATE(YEAR($B68),MONTH($B68)+1,MIN(AD$6,DAY(EOMONTH($B68,1))))&gt;=$B68)*(DATE(YEAR($B68),MONTH($B68)+1,MIN(AD$6,DAY(EOMONTH($B68,1))))&lt;$C68)))</f>
        <v>0</v>
      </c>
      <c r="AE68" s="48" t="n">
        <f aca="false">IF(OR(N(AE$5)=0,AE$6=""),0,AE$5*((DATE(YEAR($B68),MONTH($B68),MIN(AE$6,DAY(EOMONTH($B68,0))))&gt;=$B68)*(DATE(YEAR($B68),MONTH($B68),MIN(AE$6,DAY(EOMONTH($B68,0))))&lt;$C68)+(DATE(YEAR($B68),MONTH($B68)+1,MIN(AE$6,DAY(EOMONTH($B68,1))))&gt;=$B68)*(DATE(YEAR($B68),MONTH($B68)+1,MIN(AE$6,DAY(EOMONTH($B68,1))))&lt;$C68)))</f>
        <v>0</v>
      </c>
      <c r="AF68" s="48" t="n">
        <f aca="false">IF(OR(N(AF$5)=0,AF$6=""),0,AF$5*((DATE(YEAR($B68),MONTH($B68),MIN(AF$6,DAY(EOMONTH($B68,0))))&gt;=$B68)*(DATE(YEAR($B68),MONTH($B68),MIN(AF$6,DAY(EOMONTH($B68,0))))&lt;$C68)+(DATE(YEAR($B68),MONTH($B68)+1,MIN(AF$6,DAY(EOMONTH($B68,1))))&gt;=$B68)*(DATE(YEAR($B68),MONTH($B68)+1,MIN(AF$6,DAY(EOMONTH($B68,1))))&lt;$C68)))</f>
        <v>0</v>
      </c>
      <c r="AG68" s="48" t="n">
        <f aca="false">IF(OR(N(AG$5)=0,AG$6=""),0,AG$5*((DATE(YEAR($B68),MONTH($B68),MIN(AG$6,DAY(EOMONTH($B68,0))))&gt;=$B68)*(DATE(YEAR($B68),MONTH($B68),MIN(AG$6,DAY(EOMONTH($B68,0))))&lt;$C68)+(DATE(YEAR($B68),MONTH($B68)+1,MIN(AG$6,DAY(EOMONTH($B68,1))))&gt;=$B68)*(DATE(YEAR($B68),MONTH($B68)+1,MIN(AG$6,DAY(EOMONTH($B68,1))))&lt;$C68)))</f>
        <v>0</v>
      </c>
      <c r="AH68" s="48" t="n">
        <f aca="false">IF(OR(N(AH$5)=0,AH$6=""),0,AH$5*((DATE(YEAR($B68),MONTH($B68),MIN(AH$6,DAY(EOMONTH($B68,0))))&gt;=$B68)*(DATE(YEAR($B68),MONTH($B68),MIN(AH$6,DAY(EOMONTH($B68,0))))&lt;$C68)+(DATE(YEAR($B68),MONTH($B68)+1,MIN(AH$6,DAY(EOMONTH($B68,1))))&gt;=$B68)*(DATE(YEAR($B68),MONTH($B68)+1,MIN(AH$6,DAY(EOMONTH($B68,1))))&lt;$C68)))</f>
        <v>0</v>
      </c>
      <c r="AI68" s="48" t="n">
        <f aca="false">IF(OR(N(AI$5)=0,AI$6=""),0,AI$5*((DATE(YEAR($B68),MONTH($B68),MIN(AI$6,DAY(EOMONTH($B68,0))))&gt;=$B68)*(DATE(YEAR($B68),MONTH($B68),MIN(AI$6,DAY(EOMONTH($B68,0))))&lt;$C68)+(DATE(YEAR($B68),MONTH($B68)+1,MIN(AI$6,DAY(EOMONTH($B68,1))))&gt;=$B68)*(DATE(YEAR($B68),MONTH($B68)+1,MIN(AI$6,DAY(EOMONTH($B68,1))))&lt;$C68)))</f>
        <v>0</v>
      </c>
      <c r="AJ68" s="48" t="n">
        <f aca="false">IF(OR(N(AJ$5)=0,AJ$6=""),0,AJ$5*((DATE(YEAR($B68),MONTH($B68),MIN(AJ$6,DAY(EOMONTH($B68,0))))&gt;=$B68)*(DATE(YEAR($B68),MONTH($B68),MIN(AJ$6,DAY(EOMONTH($B68,0))))&lt;$C68)+(DATE(YEAR($B68),MONTH($B68)+1,MIN(AJ$6,DAY(EOMONTH($B68,1))))&gt;=$B68)*(DATE(YEAR($B68),MONTH($B68)+1,MIN(AJ$6,DAY(EOMONTH($B68,1))))&lt;$C68)))</f>
        <v>0</v>
      </c>
      <c r="AK68" s="48" t="n">
        <f aca="false">IF(OR(N(AK$5)=0,AK$6=""),0,AK$5*((DATE(YEAR($B68),MONTH($B68),MIN(AK$6,DAY(EOMONTH($B68,0))))&gt;=$B68)*(DATE(YEAR($B68),MONTH($B68),MIN(AK$6,DAY(EOMONTH($B68,0))))&lt;$C68)+(DATE(YEAR($B68),MONTH($B68)+1,MIN(AK$6,DAY(EOMONTH($B68,1))))&gt;=$B68)*(DATE(YEAR($B68),MONTH($B68)+1,MIN(AK$6,DAY(EOMONTH($B68,1))))&lt;$C68)))</f>
        <v>0</v>
      </c>
      <c r="AL68" s="48" t="n">
        <f aca="false">IF(OR(N(AL$5)=0,AL$6=""),0,AL$5*((DATE(YEAR($B68),MONTH($B68),MIN(AL$6,DAY(EOMONTH($B68,0))))&gt;=$B68)*(DATE(YEAR($B68),MONTH($B68),MIN(AL$6,DAY(EOMONTH($B68,0))))&lt;$C68)+(DATE(YEAR($B68),MONTH($B68)+1,MIN(AL$6,DAY(EOMONTH($B68,1))))&gt;=$B68)*(DATE(YEAR($B68),MONTH($B68)+1,MIN(AL$6,DAY(EOMONTH($B68,1))))&lt;$C68)))</f>
        <v>0</v>
      </c>
      <c r="AM68" s="48" t="n">
        <f aca="false">IF(OR(N(AM$5)=0,AM$6=""),0,AM$5*((DATE(YEAR($B68),MONTH($B68),MIN(AM$6,DAY(EOMONTH($B68,0))))&gt;=$B68)*(DATE(YEAR($B68),MONTH($B68),MIN(AM$6,DAY(EOMONTH($B68,0))))&lt;$C68)+(DATE(YEAR($B68),MONTH($B68)+1,MIN(AM$6,DAY(EOMONTH($B68,1))))&gt;=$B68)*(DATE(YEAR($B68),MONTH($B68)+1,MIN(AM$6,DAY(EOMONTH($B68,1))))&lt;$C68)))</f>
        <v>0</v>
      </c>
      <c r="AN68" s="48" t="n">
        <f aca="false">IF(OR(N(AN$5)=0,AN$6=""),0,AN$5*((DATE(YEAR($B68),MONTH($B68),MIN(AN$6,DAY(EOMONTH($B68,0))))&gt;=$B68)*(DATE(YEAR($B68),MONTH($B68),MIN(AN$6,DAY(EOMONTH($B68,0))))&lt;$C68)+(DATE(YEAR($B68),MONTH($B68)+1,MIN(AN$6,DAY(EOMONTH($B68,1))))&gt;=$B68)*(DATE(YEAR($B68),MONTH($B68)+1,MIN(AN$6,DAY(EOMONTH($B68,1))))&lt;$C68)))</f>
        <v>0</v>
      </c>
      <c r="AO68" s="48" t="n">
        <f aca="false">IF(OR(N(AO$5)=0,AO$6=""),0,AO$5*((DATE(YEAR($B68),MONTH($B68),MIN(AO$6,DAY(EOMONTH($B68,0))))&gt;=$B68)*(DATE(YEAR($B68),MONTH($B68),MIN(AO$6,DAY(EOMONTH($B68,0))))&lt;$C68)+(DATE(YEAR($B68),MONTH($B68)+1,MIN(AO$6,DAY(EOMONTH($B68,1))))&gt;=$B68)*(DATE(YEAR($B68),MONTH($B68)+1,MIN(AO$6,DAY(EOMONTH($B68,1))))&lt;$C68)))</f>
        <v>0</v>
      </c>
      <c r="AP68" s="48" t="n">
        <f aca="false">IF(OR(N(AP$5)=0,AP$6=""),0,AP$5*((DATE(YEAR($B68),MONTH($B68),MIN(AP$6,DAY(EOMONTH($B68,0))))&gt;=$B68)*(DATE(YEAR($B68),MONTH($B68),MIN(AP$6,DAY(EOMONTH($B68,0))))&lt;$C68)+(DATE(YEAR($B68),MONTH($B68)+1,MIN(AP$6,DAY(EOMONTH($B68,1))))&gt;=$B68)*(DATE(YEAR($B68),MONTH($B68)+1,MIN(AP$6,DAY(EOMONTH($B68,1))))&lt;$C68)))</f>
        <v>0</v>
      </c>
      <c r="AQ68" s="48" t="n">
        <f aca="false">IF(OR(N(AQ$5)=0,AQ$6=""),0,AQ$5*((DATE(YEAR($B68),MONTH($B68),MIN(AQ$6,DAY(EOMONTH($B68,0))))&gt;=$B68)*(DATE(YEAR($B68),MONTH($B68),MIN(AQ$6,DAY(EOMONTH($B68,0))))&lt;$C68)+(DATE(YEAR($B68),MONTH($B68)+1,MIN(AQ$6,DAY(EOMONTH($B68,1))))&gt;=$B68)*(DATE(YEAR($B68),MONTH($B68)+1,MIN(AQ$6,DAY(EOMONTH($B68,1))))&lt;$C68)))</f>
        <v>0</v>
      </c>
      <c r="AR68" s="48" t="n">
        <f aca="false">IF(OR(N(AR$5)=0,AR$6=""),0,AR$5*((DATE(YEAR($B68),MONTH($B68),MIN(AR$6,DAY(EOMONTH($B68,0))))&gt;=$B68)*(DATE(YEAR($B68),MONTH($B68),MIN(AR$6,DAY(EOMONTH($B68,0))))&lt;$C68)+(DATE(YEAR($B68),MONTH($B68)+1,MIN(AR$6,DAY(EOMONTH($B68,1))))&gt;=$B68)*(DATE(YEAR($B68),MONTH($B68)+1,MIN(AR$6,DAY(EOMONTH($B68,1))))&lt;$C68)))</f>
        <v>0</v>
      </c>
      <c r="AS68" s="48" t="n">
        <f aca="false">IF(OR(N(AS$5)=0,AS$6=""),0,AS$5*((DATE(YEAR($B68),MONTH($B68),MIN(AS$6,DAY(EOMONTH($B68,0))))&gt;=$B68)*(DATE(YEAR($B68),MONTH($B68),MIN(AS$6,DAY(EOMONTH($B68,0))))&lt;$C68)+(DATE(YEAR($B68),MONTH($B68)+1,MIN(AS$6,DAY(EOMONTH($B68,1))))&gt;=$B68)*(DATE(YEAR($B68),MONTH($B68)+1,MIN(AS$6,DAY(EOMONTH($B68,1))))&lt;$C68)))</f>
        <v>0</v>
      </c>
      <c r="AT68" s="48" t="n">
        <f aca="false">IF(OR(N(AT$5)=0,AT$6=""),0,AT$5*((DATE(YEAR($B68),MONTH($B68),MIN(AT$6,DAY(EOMONTH($B68,0))))&gt;=$B68)*(DATE(YEAR($B68),MONTH($B68),MIN(AT$6,DAY(EOMONTH($B68,0))))&lt;$C68)+(DATE(YEAR($B68),MONTH($B68)+1,MIN(AT$6,DAY(EOMONTH($B68,1))))&gt;=$B68)*(DATE(YEAR($B68),MONTH($B68)+1,MIN(AT$6,DAY(EOMONTH($B68,1))))&lt;$C68)))</f>
        <v>0</v>
      </c>
      <c r="AU68" s="48" t="n">
        <f aca="false">IF(OR(N(AU$5)=0,AU$6=""),0,AU$5*((DATE(YEAR($B68),MONTH($B68),MIN(AU$6,DAY(EOMONTH($B68,0))))&gt;=$B68)*(DATE(YEAR($B68),MONTH($B68),MIN(AU$6,DAY(EOMONTH($B68,0))))&lt;$C68)+(DATE(YEAR($B68),MONTH($B68)+1,MIN(AU$6,DAY(EOMONTH($B68,1))))&gt;=$B68)*(DATE(YEAR($B68),MONTH($B68)+1,MIN(AU$6,DAY(EOMONTH($B68,1))))&lt;$C68)))</f>
        <v>0</v>
      </c>
      <c r="AV68" s="48" t="n">
        <f aca="false">IF(OR(N(AV$5)=0,AV$6=""),0,AV$5*((DATE(YEAR($B68),MONTH($B68),MIN(AV$6,DAY(EOMONTH($B68,0))))&gt;=$B68)*(DATE(YEAR($B68),MONTH($B68),MIN(AV$6,DAY(EOMONTH($B68,0))))&lt;$C68)+(DATE(YEAR($B68),MONTH($B68)+1,MIN(AV$6,DAY(EOMONTH($B68,1))))&gt;=$B68)*(DATE(YEAR($B68),MONTH($B68)+1,MIN(AV$6,DAY(EOMONTH($B68,1))))&lt;$C68)))</f>
        <v>0</v>
      </c>
      <c r="AW68" s="48" t="n">
        <f aca="false">IF(OR(N(AW$5)=0,AW$6=""),0,AW$5*((DATE(YEAR($B68),MONTH($B68),MIN(AW$6,DAY(EOMONTH($B68,0))))&gt;=$B68)*(DATE(YEAR($B68),MONTH($B68),MIN(AW$6,DAY(EOMONTH($B68,0))))&lt;$C68)+(DATE(YEAR($B68),MONTH($B68)+1,MIN(AW$6,DAY(EOMONTH($B68,1))))&gt;=$B68)*(DATE(YEAR($B68),MONTH($B68)+1,MIN(AW$6,DAY(EOMONTH($B68,1))))&lt;$C68)))</f>
        <v>0</v>
      </c>
      <c r="AX68" s="48" t="n">
        <f aca="false">IF(OR(N(AX$5)=0,AX$6=""),0,AX$5*((DATE(YEAR($B68),MONTH($B68),MIN(AX$6,DAY(EOMONTH($B68,0))))&gt;=$B68)*(DATE(YEAR($B68),MONTH($B68),MIN(AX$6,DAY(EOMONTH($B68,0))))&lt;$C68)+(DATE(YEAR($B68),MONTH($B68)+1,MIN(AX$6,DAY(EOMONTH($B68,1))))&gt;=$B68)*(DATE(YEAR($B68),MONTH($B68)+1,MIN(AX$6,DAY(EOMONTH($B68,1))))&lt;$C68)))</f>
        <v>0</v>
      </c>
      <c r="AY68" s="48" t="n">
        <f aca="false">IF(OR(N(AY$5)=0,AY$6=""),0,AY$5*((DATE(YEAR($B68),MONTH($B68),MIN(AY$6,DAY(EOMONTH($B68,0))))&gt;=$B68)*(DATE(YEAR($B68),MONTH($B68),MIN(AY$6,DAY(EOMONTH($B68,0))))&lt;$C68)+(DATE(YEAR($B68),MONTH($B68)+1,MIN(AY$6,DAY(EOMONTH($B68,1))))&gt;=$B68)*(DATE(YEAR($B68),MONTH($B68)+1,MIN(AY$6,DAY(EOMONTH($B68,1))))&lt;$C68)))</f>
        <v>0</v>
      </c>
      <c r="AZ68" s="48" t="n">
        <f aca="false">IF(OR(N(AZ$5)=0,AZ$6=""),0,AZ$5*((DATE(YEAR($B68),MONTH($B68),MIN(AZ$6,DAY(EOMONTH($B68,0))))&gt;=$B68)*(DATE(YEAR($B68),MONTH($B68),MIN(AZ$6,DAY(EOMONTH($B68,0))))&lt;$C68)+(DATE(YEAR($B68),MONTH($B68)+1,MIN(AZ$6,DAY(EOMONTH($B68,1))))&gt;=$B68)*(DATE(YEAR($B68),MONTH($B68)+1,MIN(AZ$6,DAY(EOMONTH($B68,1))))&lt;$C68)))</f>
        <v>0</v>
      </c>
      <c r="BA68" s="48" t="n">
        <f aca="false">IF(OR(N(BA$5)=0,BA$6=""),0,BA$5*((DATE(YEAR($B68),MONTH($B68),MIN(BA$6,DAY(EOMONTH($B68,0))))&gt;=$B68)*(DATE(YEAR($B68),MONTH($B68),MIN(BA$6,DAY(EOMONTH($B68,0))))&lt;$C68)+(DATE(YEAR($B68),MONTH($B68)+1,MIN(BA$6,DAY(EOMONTH($B68,1))))&gt;=$B68)*(DATE(YEAR($B68),MONTH($B68)+1,MIN(BA$6,DAY(EOMONTH($B68,1))))&lt;$C68)))</f>
        <v>0</v>
      </c>
      <c r="BB68" s="48" t="n">
        <f aca="false">IF(OR(N(BB$5)=0,BB$6=""),0,BB$5*((DATE(YEAR($B68),MONTH($B68),MIN(BB$6,DAY(EOMONTH($B68,0))))&gt;=$B68)*(DATE(YEAR($B68),MONTH($B68),MIN(BB$6,DAY(EOMONTH($B68,0))))&lt;$C68)+(DATE(YEAR($B68),MONTH($B68)+1,MIN(BB$6,DAY(EOMONTH($B68,1))))&gt;=$B68)*(DATE(YEAR($B68),MONTH($B68)+1,MIN(BB$6,DAY(EOMONTH($B68,1))))&lt;$C68)))</f>
        <v>0</v>
      </c>
      <c r="BC68" s="48" t="n">
        <f aca="false">IF(OR(N(BC$5)=0,BC$6=""),0,BC$5*((DATE(YEAR($B68),MONTH($B68),MIN(BC$6,DAY(EOMONTH($B68,0))))&gt;=$B68)*(DATE(YEAR($B68),MONTH($B68),MIN(BC$6,DAY(EOMONTH($B68,0))))&lt;$C68)+(DATE(YEAR($B68),MONTH($B68)+1,MIN(BC$6,DAY(EOMONTH($B68,1))))&gt;=$B68)*(DATE(YEAR($B68),MONTH($B68)+1,MIN(BC$6,DAY(EOMONTH($B68,1))))&lt;$C68)))</f>
        <v>0</v>
      </c>
      <c r="BD68" s="48" t="n">
        <f aca="false">IF(OR(N(BD$5)=0,BD$6=""),0,BD$5*((DATE(YEAR($B68),MONTH($B68),MIN(BD$6,DAY(EOMONTH($B68,0))))&gt;=$B68)*(DATE(YEAR($B68),MONTH($B68),MIN(BD$6,DAY(EOMONTH($B68,0))))&lt;$C68)+(DATE(YEAR($B68),MONTH($B68)+1,MIN(BD$6,DAY(EOMONTH($B68,1))))&gt;=$B68)*(DATE(YEAR($B68),MONTH($B68)+1,MIN(BD$6,DAY(EOMONTH($B68,1))))&lt;$C68)))</f>
        <v>0</v>
      </c>
      <c r="BE68" s="48" t="n">
        <f aca="false">IF(OR(N(BE$5)=0,BE$6=""),0,BE$5*((DATE(YEAR($B68),MONTH($B68),MIN(BE$6,DAY(EOMONTH($B68,0))))&gt;=$B68)*(DATE(YEAR($B68),MONTH($B68),MIN(BE$6,DAY(EOMONTH($B68,0))))&lt;$C68)+(DATE(YEAR($B68),MONTH($B68)+1,MIN(BE$6,DAY(EOMONTH($B68,1))))&gt;=$B68)*(DATE(YEAR($B68),MONTH($B68)+1,MIN(BE$6,DAY(EOMONTH($B68,1))))&lt;$C68)))</f>
        <v>0</v>
      </c>
      <c r="BF68" s="48" t="n">
        <f aca="false">IF(OR(N(BF$5)=0,BF$6=""),0,BF$5*((DATE(YEAR($B68),MONTH($B68),MIN(BF$6,DAY(EOMONTH($B68,0))))&gt;=$B68)*(DATE(YEAR($B68),MONTH($B68),MIN(BF$6,DAY(EOMONTH($B68,0))))&lt;$C68)+(DATE(YEAR($B68),MONTH($B68)+1,MIN(BF$6,DAY(EOMONTH($B68,1))))&gt;=$B68)*(DATE(YEAR($B68),MONTH($B68)+1,MIN(BF$6,DAY(EOMONTH($B68,1))))&lt;$C68)))</f>
        <v>0</v>
      </c>
      <c r="BG68" s="48" t="n">
        <f aca="false">IF(OR(N(BG$5)=0,BG$6=""),0,BG$5*((DATE(YEAR($B68),MONTH($B68),MIN(BG$6,DAY(EOMONTH($B68,0))))&gt;=$B68)*(DATE(YEAR($B68),MONTH($B68),MIN(BG$6,DAY(EOMONTH($B68,0))))&lt;$C68)+(DATE(YEAR($B68),MONTH($B68)+1,MIN(BG$6,DAY(EOMONTH($B68,1))))&gt;=$B68)*(DATE(YEAR($B68),MONTH($B68)+1,MIN(BG$6,DAY(EOMONTH($B68,1))))&lt;$C68)))</f>
        <v>0</v>
      </c>
      <c r="BH68" s="48" t="n">
        <f aca="false">IF(OR(N(BH$5)=0,BH$6=""),0,BH$5*((DATE(YEAR($B68),MONTH($B68),MIN(BH$6,DAY(EOMONTH($B68,0))))&gt;=$B68)*(DATE(YEAR($B68),MONTH($B68),MIN(BH$6,DAY(EOMONTH($B68,0))))&lt;$C68)+(DATE(YEAR($B68),MONTH($B68)+1,MIN(BH$6,DAY(EOMONTH($B68,1))))&gt;=$B68)*(DATE(YEAR($B68),MONTH($B68)+1,MIN(BH$6,DAY(EOMONTH($B68,1))))&lt;$C68)))</f>
        <v>0</v>
      </c>
      <c r="BI68" s="48" t="n">
        <f aca="false">IF(OR(N(BI$5)=0,BI$6=""),0,BI$5*((DATE(YEAR($B68),MONTH($B68),MIN(BI$6,DAY(EOMONTH($B68,0))))&gt;=$B68)*(DATE(YEAR($B68),MONTH($B68),MIN(BI$6,DAY(EOMONTH($B68,0))))&lt;$C68)+(DATE(YEAR($B68),MONTH($B68)+1,MIN(BI$6,DAY(EOMONTH($B68,1))))&gt;=$B68)*(DATE(YEAR($B68),MONTH($B68)+1,MIN(BI$6,DAY(EOMONTH($B68,1))))&lt;$C68)))</f>
        <v>0</v>
      </c>
      <c r="BJ68" s="48" t="n">
        <f aca="false">IF(OR(N(BJ$5)=0,BJ$6=""),0,BJ$5*((DATE(YEAR($B68),MONTH($B68),MIN(BJ$6,DAY(EOMONTH($B68,0))))&gt;=$B68)*(DATE(YEAR($B68),MONTH($B68),MIN(BJ$6,DAY(EOMONTH($B68,0))))&lt;$C68)+(DATE(YEAR($B68),MONTH($B68)+1,MIN(BJ$6,DAY(EOMONTH($B68,1))))&gt;=$B68)*(DATE(YEAR($B68),MONTH($B68)+1,MIN(BJ$6,DAY(EOMONTH($B68,1))))&lt;$C68)))</f>
        <v>0</v>
      </c>
      <c r="BK68" s="48" t="n">
        <f aca="false">IF(OR(N(BK$5)=0,BK$6=""),0,BK$5*((DATE(YEAR($B68),MONTH($B68),MIN(BK$6,DAY(EOMONTH($B68,0))))&gt;=$B68)*(DATE(YEAR($B68),MONTH($B68),MIN(BK$6,DAY(EOMONTH($B68,0))))&lt;$C68)+(DATE(YEAR($B68),MONTH($B68)+1,MIN(BK$6,DAY(EOMONTH($B68,1))))&gt;=$B68)*(DATE(YEAR($B68),MONTH($B68)+1,MIN(BK$6,DAY(EOMONTH($B68,1))))&lt;$C68)))</f>
        <v>0</v>
      </c>
      <c r="BL68" s="48" t="n">
        <f aca="false">IF(OR(N(BL$5)=0,BL$6=""),0,BL$5*((DATE(YEAR($B68),MONTH($B68),MIN(BL$6,DAY(EOMONTH($B68,0))))&gt;=$B68)*(DATE(YEAR($B68),MONTH($B68),MIN(BL$6,DAY(EOMONTH($B68,0))))&lt;$C68)+(DATE(YEAR($B68),MONTH($B68)+1,MIN(BL$6,DAY(EOMONTH($B68,1))))&gt;=$B68)*(DATE(YEAR($B68),MONTH($B68)+1,MIN(BL$6,DAY(EOMONTH($B68,1))))&lt;$C68)))</f>
        <v>0</v>
      </c>
      <c r="BM68" s="48" t="n">
        <f aca="false">IF(OR(N(BM$5)=0,BM$6=""),0,BM$5*((DATE(YEAR($B68),MONTH($B68),MIN(BM$6,DAY(EOMONTH($B68,0))))&gt;=$B68)*(DATE(YEAR($B68),MONTH($B68),MIN(BM$6,DAY(EOMONTH($B68,0))))&lt;$C68)+(DATE(YEAR($B68),MONTH($B68)+1,MIN(BM$6,DAY(EOMONTH($B68,1))))&gt;=$B68)*(DATE(YEAR($B68),MONTH($B68)+1,MIN(BM$6,DAY(EOMONTH($B68,1))))&lt;$C68)))</f>
        <v>0</v>
      </c>
      <c r="BN68" s="48" t="n">
        <f aca="false">IF(OR(N(BN$5)=0,BN$6=""),0,BN$5*((DATE(YEAR($B68),MONTH($B68),MIN(BN$6,DAY(EOMONTH($B68,0))))&gt;=$B68)*(DATE(YEAR($B68),MONTH($B68),MIN(BN$6,DAY(EOMONTH($B68,0))))&lt;$C68)+(DATE(YEAR($B68),MONTH($B68)+1,MIN(BN$6,DAY(EOMONTH($B68,1))))&gt;=$B68)*(DATE(YEAR($B68),MONTH($B68)+1,MIN(BN$6,DAY(EOMONTH($B68,1))))&lt;$C68)))</f>
        <v>0</v>
      </c>
      <c r="BO68" s="48" t="n">
        <f aca="false">IF(OR(N(BO$5)=0,BO$6=""),0,BO$5*((DATE(YEAR($B68),MONTH($B68),MIN(BO$6,DAY(EOMONTH($B68,0))))&gt;=$B68)*(DATE(YEAR($B68),MONTH($B68),MIN(BO$6,DAY(EOMONTH($B68,0))))&lt;$C68)+(DATE(YEAR($B68),MONTH($B68)+1,MIN(BO$6,DAY(EOMONTH($B68,1))))&gt;=$B68)*(DATE(YEAR($B68),MONTH($B68)+1,MIN(BO$6,DAY(EOMONTH($B68,1))))&lt;$C68)))</f>
        <v>0</v>
      </c>
      <c r="BP68" s="48" t="n">
        <f aca="false">IF(OR(N(BP$5)=0,BP$6=""),0,BP$5*((DATE(YEAR($B68),MONTH($B68),MIN(BP$6,DAY(EOMONTH($B68,0))))&gt;=$B68)*(DATE(YEAR($B68),MONTH($B68),MIN(BP$6,DAY(EOMONTH($B68,0))))&lt;$C68)+(DATE(YEAR($B68),MONTH($B68)+1,MIN(BP$6,DAY(EOMONTH($B68,1))))&gt;=$B68)*(DATE(YEAR($B68),MONTH($B68)+1,MIN(BP$6,DAY(EOMONTH($B68,1))))&lt;$C68)))</f>
        <v>0</v>
      </c>
      <c r="BQ68" s="48" t="n">
        <f aca="false">IF(OR(N(BQ$5)=0,BQ$6=""),0,BQ$5*((DATE(YEAR($B68),MONTH($B68),MIN(BQ$6,DAY(EOMONTH($B68,0))))&gt;=$B68)*(DATE(YEAR($B68),MONTH($B68),MIN(BQ$6,DAY(EOMONTH($B68,0))))&lt;$C68)+(DATE(YEAR($B68),MONTH($B68)+1,MIN(BQ$6,DAY(EOMONTH($B68,1))))&gt;=$B68)*(DATE(YEAR($B68),MONTH($B68)+1,MIN(BQ$6,DAY(EOMONTH($B68,1))))&lt;$C68)))</f>
        <v>0</v>
      </c>
      <c r="BR68" s="48" t="n">
        <f aca="false">IF(OR(N(BR$5)=0,BR$6=""),0,BR$5*((DATE(YEAR($B68),MONTH($B68),MIN(BR$6,DAY(EOMONTH($B68,0))))&gt;=$B68)*(DATE(YEAR($B68),MONTH($B68),MIN(BR$6,DAY(EOMONTH($B68,0))))&lt;$C68)+(DATE(YEAR($B68),MONTH($B68)+1,MIN(BR$6,DAY(EOMONTH($B68,1))))&gt;=$B68)*(DATE(YEAR($B68),MONTH($B68)+1,MIN(BR$6,DAY(EOMONTH($B68,1))))&lt;$C68)))</f>
        <v>0</v>
      </c>
      <c r="BS68" s="48" t="n">
        <f aca="false">IF(OR(N(BS$5)=0,BS$6=""),0,BS$5*((DATE(YEAR($B68),MONTH($B68),MIN(BS$6,DAY(EOMONTH($B68,0))))&gt;=$B68)*(DATE(YEAR($B68),MONTH($B68),MIN(BS$6,DAY(EOMONTH($B68,0))))&lt;$C68)+(DATE(YEAR($B68),MONTH($B68)+1,MIN(BS$6,DAY(EOMONTH($B68,1))))&gt;=$B68)*(DATE(YEAR($B68),MONTH($B68)+1,MIN(BS$6,DAY(EOMONTH($B68,1))))&lt;$C68)))</f>
        <v>0</v>
      </c>
      <c r="BT68" s="48" t="n">
        <f aca="false">IF(OR(N(BT$5)=0,BT$6=""),0,BT$5*((DATE(YEAR($B68),MONTH($B68),MIN(BT$6,DAY(EOMONTH($B68,0))))&gt;=$B68)*(DATE(YEAR($B68),MONTH($B68),MIN(BT$6,DAY(EOMONTH($B68,0))))&lt;$C68)+(DATE(YEAR($B68),MONTH($B68)+1,MIN(BT$6,DAY(EOMONTH($B68,1))))&gt;=$B68)*(DATE(YEAR($B68),MONTH($B68)+1,MIN(BT$6,DAY(EOMONTH($B68,1))))&lt;$C68)))</f>
        <v>0</v>
      </c>
      <c r="BU68" s="48" t="n">
        <f aca="false">IF(OR(N(BU$5)=0,BU$6=""),0,BU$5*((DATE(YEAR($B68),MONTH($B68),MIN(BU$6,DAY(EOMONTH($B68,0))))&gt;=$B68)*(DATE(YEAR($B68),MONTH($B68),MIN(BU$6,DAY(EOMONTH($B68,0))))&lt;$C68)+(DATE(YEAR($B68),MONTH($B68)+1,MIN(BU$6,DAY(EOMONTH($B68,1))))&gt;=$B68)*(DATE(YEAR($B68),MONTH($B68)+1,MIN(BU$6,DAY(EOMONTH($B68,1))))&lt;$C68)))</f>
        <v>0</v>
      </c>
      <c r="BV68" s="48" t="n">
        <f aca="false">IF(OR(N(BV$5)=0,BV$6=""),0,BV$5*((DATE(YEAR($B68),MONTH($B68),MIN(BV$6,DAY(EOMONTH($B68,0))))&gt;=$B68)*(DATE(YEAR($B68),MONTH($B68),MIN(BV$6,DAY(EOMONTH($B68,0))))&lt;$C68)+(DATE(YEAR($B68),MONTH($B68)+1,MIN(BV$6,DAY(EOMONTH($B68,1))))&gt;=$B68)*(DATE(YEAR($B68),MONTH($B68)+1,MIN(BV$6,DAY(EOMONTH($B68,1))))&lt;$C68)))</f>
        <v>0</v>
      </c>
      <c r="BW68" s="48" t="n">
        <f aca="false">IF(OR(N(BW$5)=0,BW$6=""),0,BW$5*((DATE(YEAR($B68),MONTH($B68),MIN(BW$6,DAY(EOMONTH($B68,0))))&gt;=$B68)*(DATE(YEAR($B68),MONTH($B68),MIN(BW$6,DAY(EOMONTH($B68,0))))&lt;$C68)+(DATE(YEAR($B68),MONTH($B68)+1,MIN(BW$6,DAY(EOMONTH($B68,1))))&gt;=$B68)*(DATE(YEAR($B68),MONTH($B68)+1,MIN(BW$6,DAY(EOMONTH($B68,1))))&lt;$C68)))</f>
        <v>0</v>
      </c>
      <c r="BX68" s="48" t="n">
        <f aca="false">MIN(Z68,(FT67*(1+FT$5/Setup!$C$36)+IF($V68=1,N($F68),0)))</f>
        <v>0</v>
      </c>
      <c r="BY68" s="48" t="n">
        <f aca="false">MIN(AA68,(FU67*(1+FU$5/Setup!$C$36)+IF($V68=2,N($F68),0)))</f>
        <v>0</v>
      </c>
      <c r="BZ68" s="48" t="n">
        <f aca="false">MIN(AB68,(FV67*(1+FV$5/Setup!$C$36)+IF($V68=3,N($F68),0)))</f>
        <v>0</v>
      </c>
      <c r="CA68" s="48" t="n">
        <f aca="false">MIN(AC68,(FW67*(1+FW$5/Setup!$C$36)+IF($V68=4,N($F68),0)))</f>
        <v>0</v>
      </c>
      <c r="CB68" s="48" t="n">
        <f aca="false">MIN(AD68,(FX67*(1+FX$5/Setup!$C$36)+IF($V68=5,N($F68),0)))</f>
        <v>0</v>
      </c>
      <c r="CC68" s="48" t="n">
        <f aca="false">MIN(AE68,(FY67*(1+FY$5/Setup!$C$36)+IF($V68=6,N($F68),0)))</f>
        <v>0</v>
      </c>
      <c r="CD68" s="48" t="n">
        <f aca="false">MIN(AF68,(FZ67*(1+FZ$5/Setup!$C$36)+IF($V68=7,N($F68),0)))</f>
        <v>0</v>
      </c>
      <c r="CE68" s="48" t="n">
        <f aca="false">MIN(AG68,(GA67*(1+GA$5/Setup!$C$36)+IF($V68=8,N($F68),0)))</f>
        <v>0</v>
      </c>
      <c r="CF68" s="48" t="n">
        <f aca="false">MIN(AH68,(GB67*(1+GB$5/Setup!$C$36)+IF($V68=9,N($F68),0)))</f>
        <v>0</v>
      </c>
      <c r="CG68" s="48" t="n">
        <f aca="false">MIN(AI68,(GC67*(1+GC$5/Setup!$C$36)+IF($V68=10,N($F68),0)))</f>
        <v>0</v>
      </c>
      <c r="CH68" s="48" t="n">
        <f aca="false">MIN(AJ68,(GD67*(1+GD$5/Setup!$C$36)+IF($V68=11,N($F68),0)))</f>
        <v>0</v>
      </c>
      <c r="CI68" s="48" t="n">
        <f aca="false">MIN(AK68,(GE67*(1+GE$5/Setup!$C$36)+IF($V68=12,N($F68),0)))</f>
        <v>0</v>
      </c>
      <c r="CJ68" s="48" t="n">
        <f aca="false">MIN(AL68,(GF67*(1+GF$5/Setup!$C$36)+IF($V68=13,N($F68),0)))</f>
        <v>0</v>
      </c>
      <c r="CK68" s="48" t="n">
        <f aca="false">MIN(AM68,(GG67*(1+GG$5/Setup!$C$36)+IF($V68=14,N($F68),0)))</f>
        <v>0</v>
      </c>
      <c r="CL68" s="48" t="n">
        <f aca="false">MIN(AN68,(GH67*(1+GH$5/Setup!$C$36)+IF($V68=15,N($F68),0)))</f>
        <v>0</v>
      </c>
      <c r="CM68" s="48" t="n">
        <f aca="false">MIN(AO68,(GI67*(1+GI$5/Setup!$C$36)+IF($V68=16,N($F68),0)))</f>
        <v>0</v>
      </c>
      <c r="CN68" s="48" t="n">
        <f aca="false">MIN(AP68,(GJ67*(1+GJ$5/Setup!$C$36)+IF($V68=17,N($F68),0)))</f>
        <v>0</v>
      </c>
      <c r="CO68" s="48" t="n">
        <f aca="false">MIN(AQ68,(GK67*(1+GK$5/Setup!$C$36)+IF($V68=18,N($F68),0)))</f>
        <v>0</v>
      </c>
      <c r="CP68" s="48" t="n">
        <f aca="false">MIN(AR68,(GL67*(1+GL$5/Setup!$C$36)+IF($V68=19,N($F68),0)))</f>
        <v>0</v>
      </c>
      <c r="CQ68" s="48" t="n">
        <f aca="false">MIN(AS68,(GM67*(1+GM$5/Setup!$C$36)+IF($V68=20,N($F68),0)))</f>
        <v>0</v>
      </c>
      <c r="CR68" s="48" t="n">
        <f aca="false">MIN(AT68,(GN67*(1+GN$5/Setup!$C$36)+IF($V68=21,N($F68),0)))</f>
        <v>0</v>
      </c>
      <c r="CS68" s="48" t="n">
        <f aca="false">MIN(AU68,(GO67*(1+GO$5/Setup!$C$36)+IF($V68=22,N($F68),0)))</f>
        <v>0</v>
      </c>
      <c r="CT68" s="48" t="n">
        <f aca="false">MIN(AV68,(GP67*(1+GP$5/Setup!$C$36)+IF($V68=23,N($F68),0)))</f>
        <v>0</v>
      </c>
      <c r="CU68" s="48" t="n">
        <f aca="false">MIN(AW68,(GQ67*(1+GQ$5/Setup!$C$36)+IF($V68=24,N($F68),0)))</f>
        <v>0</v>
      </c>
      <c r="CV68" s="48" t="n">
        <f aca="false">MIN(AX68,(GR67*(1+GR$5/Setup!$C$36)+IF($V68=25,N($F68),0)))</f>
        <v>0</v>
      </c>
      <c r="CW68" s="48" t="n">
        <f aca="false">MIN(AY68,(GS67*(1+GS$5/Setup!$C$36)+IF($V68=26,N($F68),0)))</f>
        <v>0</v>
      </c>
      <c r="CX68" s="48" t="n">
        <f aca="false">MIN(AZ68,(GT67*(1+GT$5/Setup!$C$36)+IF($V68=27,N($F68),0)))</f>
        <v>0</v>
      </c>
      <c r="CY68" s="48" t="n">
        <f aca="false">MIN(BA68,(GU67*(1+GU$5/Setup!$C$36)+IF($V68=28,N($F68),0)))</f>
        <v>0</v>
      </c>
      <c r="CZ68" s="48" t="n">
        <f aca="false">MIN(BB68,(GV67*(1+GV$5/Setup!$C$36)+IF($V68=29,N($F68),0)))</f>
        <v>0</v>
      </c>
      <c r="DA68" s="48" t="n">
        <f aca="false">MIN(BC68,(GW67*(1+GW$5/Setup!$C$36)+IF($V68=30,N($F68),0)))</f>
        <v>0</v>
      </c>
      <c r="DB68" s="48" t="n">
        <f aca="false">MIN(BD68,(GX67*(1+GX$5/Setup!$C$36)+IF($V68=31,N($F68),0)))</f>
        <v>0</v>
      </c>
      <c r="DC68" s="48" t="n">
        <f aca="false">MIN(BE68,(GY67*(1+GY$5/Setup!$C$36)+IF($V68=32,N($F68),0)))</f>
        <v>0</v>
      </c>
      <c r="DD68" s="48" t="n">
        <f aca="false">MIN(BF68,(GZ67*(1+GZ$5/Setup!$C$36)+IF($V68=33,N($F68),0)))</f>
        <v>0</v>
      </c>
      <c r="DE68" s="48" t="n">
        <f aca="false">MIN(BG68,(HA67*(1+HA$5/Setup!$C$36)+IF($V68=34,N($F68),0)))</f>
        <v>0</v>
      </c>
      <c r="DF68" s="48" t="n">
        <f aca="false">MIN(BH68,(HB67*(1+HB$5/Setup!$C$36)+IF($V68=35,N($F68),0)))</f>
        <v>0</v>
      </c>
      <c r="DG68" s="48" t="n">
        <f aca="false">MIN(BI68,(HC67*(1+HC$5/Setup!$C$36)+IF($V68=36,N($F68),0)))</f>
        <v>0</v>
      </c>
      <c r="DH68" s="48" t="n">
        <f aca="false">MIN(BJ68,(HD67*(1+HD$5/Setup!$C$36)+IF($V68=37,N($F68),0)))</f>
        <v>0</v>
      </c>
      <c r="DI68" s="48" t="n">
        <f aca="false">MIN(BK68,(HE67*(1+HE$5/Setup!$C$36)+IF($V68=38,N($F68),0)))</f>
        <v>0</v>
      </c>
      <c r="DJ68" s="48" t="n">
        <f aca="false">MIN(BL68,(HF67*(1+HF$5/Setup!$C$36)+IF($V68=39,N($F68),0)))</f>
        <v>0</v>
      </c>
      <c r="DK68" s="48" t="n">
        <f aca="false">MIN(BM68,(HG67*(1+HG$5/Setup!$C$36)+IF($V68=40,N($F68),0)))</f>
        <v>0</v>
      </c>
      <c r="DL68" s="48" t="n">
        <f aca="false">MIN(BN68,(HH67*(1+HH$5/Setup!$C$36)+IF($V68=41,N($F68),0)))</f>
        <v>0</v>
      </c>
      <c r="DM68" s="48" t="n">
        <f aca="false">MIN(BO68,(HI67*(1+HI$5/Setup!$C$36)+IF($V68=42,N($F68),0)))</f>
        <v>0</v>
      </c>
      <c r="DN68" s="48" t="n">
        <f aca="false">MIN(BP68,(HJ67*(1+HJ$5/Setup!$C$36)+IF($V68=43,N($F68),0)))</f>
        <v>0</v>
      </c>
      <c r="DO68" s="48" t="n">
        <f aca="false">MIN(BQ68,(HK67*(1+HK$5/Setup!$C$36)+IF($V68=44,N($F68),0)))</f>
        <v>0</v>
      </c>
      <c r="DP68" s="48" t="n">
        <f aca="false">MIN(BR68,(HL67*(1+HL$5/Setup!$C$36)+IF($V68=45,N($F68),0)))</f>
        <v>0</v>
      </c>
      <c r="DQ68" s="48" t="n">
        <f aca="false">MIN(BS68,(HM67*(1+HM$5/Setup!$C$36)+IF($V68=46,N($F68),0)))</f>
        <v>0</v>
      </c>
      <c r="DR68" s="48" t="n">
        <f aca="false">MIN(BT68,(HN67*(1+HN$5/Setup!$C$36)+IF($V68=47,N($F68),0)))</f>
        <v>0</v>
      </c>
      <c r="DS68" s="48" t="n">
        <f aca="false">MIN(BU68,(HO67*(1+HO$5/Setup!$C$36)+IF($V68=48,N($F68),0)))</f>
        <v>0</v>
      </c>
      <c r="DT68" s="48" t="n">
        <f aca="false">MIN(BV68,(HP67*(1+HP$5/Setup!$C$36)+IF($V68=49,N($F68),0)))</f>
        <v>0</v>
      </c>
      <c r="DU68" s="48" t="n">
        <f aca="false">MIN(BW68,(HQ67*(1+HQ$5/Setup!$C$36)+IF($V68=50,N($F68),0)))</f>
        <v>0</v>
      </c>
      <c r="DV68" s="48" t="n">
        <f aca="false">MIN(MAX((FT67*(1+FT$5/Setup!$C$36)+IF($V68=1,N($F68),0))-BX68,0),MAX($P68-0,0))</f>
        <v>0</v>
      </c>
      <c r="DW68" s="48" t="n">
        <f aca="false">MIN(MAX((FU67*(1+FU$5/Setup!$C$36)+IF($V68=2,N($F68),0))-BY68,0),MAX($P68-SUM(DV68:DV68),0))</f>
        <v>0</v>
      </c>
      <c r="DX68" s="48" t="n">
        <f aca="false">MIN(MAX((FV67*(1+FV$5/Setup!$C$36)+IF($V68=3,N($F68),0))-BZ68,0),MAX($P68-SUM(DV68:DW68),0))</f>
        <v>0</v>
      </c>
      <c r="DY68" s="48" t="n">
        <f aca="false">MIN(MAX((FW67*(1+FW$5/Setup!$C$36)+IF($V68=4,N($F68),0))-CA68,0),MAX($P68-SUM(DV68:DX68),0))</f>
        <v>0</v>
      </c>
      <c r="DZ68" s="48" t="n">
        <f aca="false">MIN(MAX((FX67*(1+FX$5/Setup!$C$36)+IF($V68=5,N($F68),0))-CB68,0),MAX($P68-SUM(DV68:DY68),0))</f>
        <v>0</v>
      </c>
      <c r="EA68" s="48" t="n">
        <f aca="false">MIN(MAX((FY67*(1+FY$5/Setup!$C$36)+IF($V68=6,N($F68),0))-CC68,0),MAX($P68-SUM(DV68:DZ68),0))</f>
        <v>0</v>
      </c>
      <c r="EB68" s="48" t="n">
        <f aca="false">MIN(MAX((FZ67*(1+FZ$5/Setup!$C$36)+IF($V68=7,N($F68),0))-CD68,0),MAX($P68-SUM(DV68:EA68),0))</f>
        <v>0</v>
      </c>
      <c r="EC68" s="48" t="n">
        <f aca="false">MIN(MAX((GA67*(1+GA$5/Setup!$C$36)+IF($V68=8,N($F68),0))-CE68,0),MAX($P68-SUM(DV68:EB68),0))</f>
        <v>0</v>
      </c>
      <c r="ED68" s="48" t="n">
        <f aca="false">MIN(MAX((GB67*(1+GB$5/Setup!$C$36)+IF($V68=9,N($F68),0))-CF68,0),MAX($P68-SUM(DV68:EC68),0))</f>
        <v>0</v>
      </c>
      <c r="EE68" s="48" t="n">
        <f aca="false">MIN(MAX((GC67*(1+GC$5/Setup!$C$36)+IF($V68=10,N($F68),0))-CG68,0),MAX($P68-SUM(DV68:ED68),0))</f>
        <v>0</v>
      </c>
      <c r="EF68" s="48" t="n">
        <f aca="false">MIN(MAX((GD67*(1+GD$5/Setup!$C$36)+IF($V68=11,N($F68),0))-CH68,0),MAX($P68-SUM(DV68:EE68),0))</f>
        <v>0</v>
      </c>
      <c r="EG68" s="48" t="n">
        <f aca="false">MIN(MAX((GE67*(1+GE$5/Setup!$C$36)+IF($V68=12,N($F68),0))-CI68,0),MAX($P68-SUM(DV68:EF68),0))</f>
        <v>0</v>
      </c>
      <c r="EH68" s="48" t="n">
        <f aca="false">MIN(MAX((GF67*(1+GF$5/Setup!$C$36)+IF($V68=13,N($F68),0))-CJ68,0),MAX($P68-SUM(DV68:EG68),0))</f>
        <v>0</v>
      </c>
      <c r="EI68" s="48" t="n">
        <f aca="false">MIN(MAX((GG67*(1+GG$5/Setup!$C$36)+IF($V68=14,N($F68),0))-CK68,0),MAX($P68-SUM(DV68:EH68),0))</f>
        <v>0</v>
      </c>
      <c r="EJ68" s="48" t="n">
        <f aca="false">MIN(MAX((GH67*(1+GH$5/Setup!$C$36)+IF($V68=15,N($F68),0))-CL68,0),MAX($P68-SUM(DV68:EI68),0))</f>
        <v>0</v>
      </c>
      <c r="EK68" s="48" t="n">
        <f aca="false">MIN(MAX((GI67*(1+GI$5/Setup!$C$36)+IF($V68=16,N($F68),0))-CM68,0),MAX($P68-SUM(DV68:EJ68),0))</f>
        <v>0</v>
      </c>
      <c r="EL68" s="48" t="n">
        <f aca="false">MIN(MAX((GJ67*(1+GJ$5/Setup!$C$36)+IF($V68=17,N($F68),0))-CN68,0),MAX($P68-SUM(DV68:EK68),0))</f>
        <v>0</v>
      </c>
      <c r="EM68" s="48" t="n">
        <f aca="false">MIN(MAX((GK67*(1+GK$5/Setup!$C$36)+IF($V68=18,N($F68),0))-CO68,0),MAX($P68-SUM(DV68:EL68),0))</f>
        <v>0</v>
      </c>
      <c r="EN68" s="48" t="n">
        <f aca="false">MIN(MAX((GL67*(1+GL$5/Setup!$C$36)+IF($V68=19,N($F68),0))-CP68,0),MAX($P68-SUM(DV68:EM68),0))</f>
        <v>0</v>
      </c>
      <c r="EO68" s="48" t="n">
        <f aca="false">MIN(MAX((GM67*(1+GM$5/Setup!$C$36)+IF($V68=20,N($F68),0))-CQ68,0),MAX($P68-SUM(DV68:EN68),0))</f>
        <v>0</v>
      </c>
      <c r="EP68" s="48" t="n">
        <f aca="false">MIN(MAX((GN67*(1+GN$5/Setup!$C$36)+IF($V68=21,N($F68),0))-CR68,0),MAX($P68-SUM(DV68:EO68),0))</f>
        <v>0</v>
      </c>
      <c r="EQ68" s="48" t="n">
        <f aca="false">MIN(MAX((GO67*(1+GO$5/Setup!$C$36)+IF($V68=22,N($F68),0))-CS68,0),MAX($P68-SUM(DV68:EP68),0))</f>
        <v>0</v>
      </c>
      <c r="ER68" s="48" t="n">
        <f aca="false">MIN(MAX((GP67*(1+GP$5/Setup!$C$36)+IF($V68=23,N($F68),0))-CT68,0),MAX($P68-SUM(DV68:EQ68),0))</f>
        <v>0</v>
      </c>
      <c r="ES68" s="48" t="n">
        <f aca="false">MIN(MAX((GQ67*(1+GQ$5/Setup!$C$36)+IF($V68=24,N($F68),0))-CU68,0),MAX($P68-SUM(DV68:ER68),0))</f>
        <v>0</v>
      </c>
      <c r="ET68" s="48" t="n">
        <f aca="false">MIN(MAX((GR67*(1+GR$5/Setup!$C$36)+IF($V68=25,N($F68),0))-CV68,0),MAX($P68-SUM(DV68:ES68),0))</f>
        <v>0</v>
      </c>
      <c r="EU68" s="48" t="n">
        <f aca="false">MIN(MAX((GS67*(1+GS$5/Setup!$C$36)+IF($V68=26,N($F68),0))-CW68,0),MAX($P68-SUM(DV68:ET68),0))</f>
        <v>0</v>
      </c>
      <c r="EV68" s="48" t="n">
        <f aca="false">MIN(MAX((GT67*(1+GT$5/Setup!$C$36)+IF($V68=27,N($F68),0))-CX68,0),MAX($P68-SUM(DV68:EU68),0))</f>
        <v>0</v>
      </c>
      <c r="EW68" s="48" t="n">
        <f aca="false">MIN(MAX((GU67*(1+GU$5/Setup!$C$36)+IF($V68=28,N($F68),0))-CY68,0),MAX($P68-SUM(DV68:EV68),0))</f>
        <v>0</v>
      </c>
      <c r="EX68" s="48" t="n">
        <f aca="false">MIN(MAX((GV67*(1+GV$5/Setup!$C$36)+IF($V68=29,N($F68),0))-CZ68,0),MAX($P68-SUM(DV68:EW68),0))</f>
        <v>0</v>
      </c>
      <c r="EY68" s="48" t="n">
        <f aca="false">MIN(MAX((GW67*(1+GW$5/Setup!$C$36)+IF($V68=30,N($F68),0))-DA68,0),MAX($P68-SUM(DV68:EX68),0))</f>
        <v>0</v>
      </c>
      <c r="EZ68" s="48" t="n">
        <f aca="false">MIN(MAX((GX67*(1+GX$5/Setup!$C$36)+IF($V68=31,N($F68),0))-DB68,0),MAX($P68-SUM(DV68:EY68),0))</f>
        <v>0</v>
      </c>
      <c r="FA68" s="48" t="n">
        <f aca="false">MIN(MAX((GY67*(1+GY$5/Setup!$C$36)+IF($V68=32,N($F68),0))-DC68,0),MAX($P68-SUM(DV68:EZ68),0))</f>
        <v>0</v>
      </c>
      <c r="FB68" s="48" t="n">
        <f aca="false">MIN(MAX((GZ67*(1+GZ$5/Setup!$C$36)+IF($V68=33,N($F68),0))-DD68,0),MAX($P68-SUM(DV68:FA68),0))</f>
        <v>0</v>
      </c>
      <c r="FC68" s="48" t="n">
        <f aca="false">MIN(MAX((HA67*(1+HA$5/Setup!$C$36)+IF($V68=34,N($F68),0))-DE68,0),MAX($P68-SUM(DV68:FB68),0))</f>
        <v>0</v>
      </c>
      <c r="FD68" s="48" t="n">
        <f aca="false">MIN(MAX((HB67*(1+HB$5/Setup!$C$36)+IF($V68=35,N($F68),0))-DF68,0),MAX($P68-SUM(DV68:FC68),0))</f>
        <v>0</v>
      </c>
      <c r="FE68" s="48" t="n">
        <f aca="false">MIN(MAX((HC67*(1+HC$5/Setup!$C$36)+IF($V68=36,N($F68),0))-DG68,0),MAX($P68-SUM(DV68:FD68),0))</f>
        <v>0</v>
      </c>
      <c r="FF68" s="48" t="n">
        <f aca="false">MIN(MAX((HD67*(1+HD$5/Setup!$C$36)+IF($V68=37,N($F68),0))-DH68,0),MAX($P68-SUM(DV68:FE68),0))</f>
        <v>0</v>
      </c>
      <c r="FG68" s="48" t="n">
        <f aca="false">MIN(MAX((HE67*(1+HE$5/Setup!$C$36)+IF($V68=38,N($F68),0))-DI68,0),MAX($P68-SUM(DV68:FF68),0))</f>
        <v>0</v>
      </c>
      <c r="FH68" s="48" t="n">
        <f aca="false">MIN(MAX((HF67*(1+HF$5/Setup!$C$36)+IF($V68=39,N($F68),0))-DJ68,0),MAX($P68-SUM(DV68:FG68),0))</f>
        <v>0</v>
      </c>
      <c r="FI68" s="48" t="n">
        <f aca="false">MIN(MAX((HG67*(1+HG$5/Setup!$C$36)+IF($V68=40,N($F68),0))-DK68,0),MAX($P68-SUM(DV68:FH68),0))</f>
        <v>0</v>
      </c>
      <c r="FJ68" s="48" t="n">
        <f aca="false">MIN(MAX((HH67*(1+HH$5/Setup!$C$36)+IF($V68=41,N($F68),0))-DL68,0),MAX($P68-SUM(DV68:FI68),0))</f>
        <v>0</v>
      </c>
      <c r="FK68" s="48" t="n">
        <f aca="false">MIN(MAX((HI67*(1+HI$5/Setup!$C$36)+IF($V68=42,N($F68),0))-DM68,0),MAX($P68-SUM(DV68:FJ68),0))</f>
        <v>0</v>
      </c>
      <c r="FL68" s="48" t="n">
        <f aca="false">MIN(MAX((HJ67*(1+HJ$5/Setup!$C$36)+IF($V68=43,N($F68),0))-DN68,0),MAX($P68-SUM(DV68:FK68),0))</f>
        <v>0</v>
      </c>
      <c r="FM68" s="48" t="n">
        <f aca="false">MIN(MAX((HK67*(1+HK$5/Setup!$C$36)+IF($V68=44,N($F68),0))-DO68,0),MAX($P68-SUM(DV68:FL68),0))</f>
        <v>0</v>
      </c>
      <c r="FN68" s="48" t="n">
        <f aca="false">MIN(MAX((HL67*(1+HL$5/Setup!$C$36)+IF($V68=45,N($F68),0))-DP68,0),MAX($P68-SUM(DV68:FM68),0))</f>
        <v>0</v>
      </c>
      <c r="FO68" s="48" t="n">
        <f aca="false">MIN(MAX((HM67*(1+HM$5/Setup!$C$36)+IF($V68=46,N($F68),0))-DQ68,0),MAX($P68-SUM(DV68:FN68),0))</f>
        <v>0</v>
      </c>
      <c r="FP68" s="48" t="n">
        <f aca="false">MIN(MAX((HN67*(1+HN$5/Setup!$C$36)+IF($V68=47,N($F68),0))-DR68,0),MAX($P68-SUM(DV68:FO68),0))</f>
        <v>0</v>
      </c>
      <c r="FQ68" s="48" t="n">
        <f aca="false">MIN(MAX((HO67*(1+HO$5/Setup!$C$36)+IF($V68=48,N($F68),0))-DS68,0),MAX($P68-SUM(DV68:FP68),0))</f>
        <v>0</v>
      </c>
      <c r="FR68" s="48" t="n">
        <f aca="false">MIN(MAX((HP67*(1+HP$5/Setup!$C$36)+IF($V68=49,N($F68),0))-DT68,0),MAX($P68-SUM(DV68:FQ68),0))</f>
        <v>0</v>
      </c>
      <c r="FS68" s="48" t="n">
        <f aca="false">MIN(MAX((HQ67*(1+HQ$5/Setup!$C$36)+IF($V68=50,N($F68),0))-DU68,0),MAX($P68-SUM(DV68:FR68),0))</f>
        <v>0</v>
      </c>
      <c r="FT68" s="48" t="n">
        <f aca="false">IF((FT67*(1+FT$5/Setup!$C$36)+IF($V68=1,N($F68),0))-BX68-DV68&lt;0.005,0,(FT67*(1+FT$5/Setup!$C$36)+IF($V68=1,N($F68),0))-BX68-DV68)</f>
        <v>0</v>
      </c>
      <c r="FU68" s="48" t="n">
        <f aca="false">IF((FU67*(1+FU$5/Setup!$C$36)+IF($V68=2,N($F68),0))-BY68-DW68&lt;0.005,0,(FU67*(1+FU$5/Setup!$C$36)+IF($V68=2,N($F68),0))-BY68-DW68)</f>
        <v>0</v>
      </c>
      <c r="FV68" s="48" t="n">
        <f aca="false">IF((FV67*(1+FV$5/Setup!$C$36)+IF($V68=3,N($F68),0))-BZ68-DX68&lt;0.005,0,(FV67*(1+FV$5/Setup!$C$36)+IF($V68=3,N($F68),0))-BZ68-DX68)</f>
        <v>0</v>
      </c>
      <c r="FW68" s="48" t="n">
        <f aca="false">IF((FW67*(1+FW$5/Setup!$C$36)+IF($V68=4,N($F68),0))-CA68-DY68&lt;0.005,0,(FW67*(1+FW$5/Setup!$C$36)+IF($V68=4,N($F68),0))-CA68-DY68)</f>
        <v>0</v>
      </c>
      <c r="FX68" s="48" t="n">
        <f aca="false">IF((FX67*(1+FX$5/Setup!$C$36)+IF($V68=5,N($F68),0))-CB68-DZ68&lt;0.005,0,(FX67*(1+FX$5/Setup!$C$36)+IF($V68=5,N($F68),0))-CB68-DZ68)</f>
        <v>0</v>
      </c>
      <c r="FY68" s="48" t="n">
        <f aca="false">IF((FY67*(1+FY$5/Setup!$C$36)+IF($V68=6,N($F68),0))-CC68-EA68&lt;0.005,0,(FY67*(1+FY$5/Setup!$C$36)+IF($V68=6,N($F68),0))-CC68-EA68)</f>
        <v>0</v>
      </c>
      <c r="FZ68" s="48" t="n">
        <f aca="false">IF((FZ67*(1+FZ$5/Setup!$C$36)+IF($V68=7,N($F68),0))-CD68-EB68&lt;0.005,0,(FZ67*(1+FZ$5/Setup!$C$36)+IF($V68=7,N($F68),0))-CD68-EB68)</f>
        <v>0</v>
      </c>
      <c r="GA68" s="48" t="n">
        <f aca="false">IF((GA67*(1+GA$5/Setup!$C$36)+IF($V68=8,N($F68),0))-CE68-EC68&lt;0.005,0,(GA67*(1+GA$5/Setup!$C$36)+IF($V68=8,N($F68),0))-CE68-EC68)</f>
        <v>0</v>
      </c>
      <c r="GB68" s="48" t="n">
        <f aca="false">IF((GB67*(1+GB$5/Setup!$C$36)+IF($V68=9,N($F68),0))-CF68-ED68&lt;0.005,0,(GB67*(1+GB$5/Setup!$C$36)+IF($V68=9,N($F68),0))-CF68-ED68)</f>
        <v>0</v>
      </c>
      <c r="GC68" s="48" t="n">
        <f aca="false">IF((GC67*(1+GC$5/Setup!$C$36)+IF($V68=10,N($F68),0))-CG68-EE68&lt;0.005,0,(GC67*(1+GC$5/Setup!$C$36)+IF($V68=10,N($F68),0))-CG68-EE68)</f>
        <v>0</v>
      </c>
      <c r="GD68" s="48" t="n">
        <f aca="false">IF((GD67*(1+GD$5/Setup!$C$36)+IF($V68=11,N($F68),0))-CH68-EF68&lt;0.005,0,(GD67*(1+GD$5/Setup!$C$36)+IF($V68=11,N($F68),0))-CH68-EF68)</f>
        <v>0</v>
      </c>
      <c r="GE68" s="48" t="n">
        <f aca="false">IF((GE67*(1+GE$5/Setup!$C$36)+IF($V68=12,N($F68),0))-CI68-EG68&lt;0.005,0,(GE67*(1+GE$5/Setup!$C$36)+IF($V68=12,N($F68),0))-CI68-EG68)</f>
        <v>0</v>
      </c>
      <c r="GF68" s="48" t="n">
        <f aca="false">IF((GF67*(1+GF$5/Setup!$C$36)+IF($V68=13,N($F68),0))-CJ68-EH68&lt;0.005,0,(GF67*(1+GF$5/Setup!$C$36)+IF($V68=13,N($F68),0))-CJ68-EH68)</f>
        <v>0</v>
      </c>
      <c r="GG68" s="48" t="n">
        <f aca="false">IF((GG67*(1+GG$5/Setup!$C$36)+IF($V68=14,N($F68),0))-CK68-EI68&lt;0.005,0,(GG67*(1+GG$5/Setup!$C$36)+IF($V68=14,N($F68),0))-CK68-EI68)</f>
        <v>0</v>
      </c>
      <c r="GH68" s="48" t="n">
        <f aca="false">IF((GH67*(1+GH$5/Setup!$C$36)+IF($V68=15,N($F68),0))-CL68-EJ68&lt;0.005,0,(GH67*(1+GH$5/Setup!$C$36)+IF($V68=15,N($F68),0))-CL68-EJ68)</f>
        <v>0</v>
      </c>
      <c r="GI68" s="48" t="n">
        <f aca="false">IF((GI67*(1+GI$5/Setup!$C$36)+IF($V68=16,N($F68),0))-CM68-EK68&lt;0.005,0,(GI67*(1+GI$5/Setup!$C$36)+IF($V68=16,N($F68),0))-CM68-EK68)</f>
        <v>0</v>
      </c>
      <c r="GJ68" s="48" t="n">
        <f aca="false">IF((GJ67*(1+GJ$5/Setup!$C$36)+IF($V68=17,N($F68),0))-CN68-EL68&lt;0.005,0,(GJ67*(1+GJ$5/Setup!$C$36)+IF($V68=17,N($F68),0))-CN68-EL68)</f>
        <v>0</v>
      </c>
      <c r="GK68" s="48" t="n">
        <f aca="false">IF((GK67*(1+GK$5/Setup!$C$36)+IF($V68=18,N($F68),0))-CO68-EM68&lt;0.005,0,(GK67*(1+GK$5/Setup!$C$36)+IF($V68=18,N($F68),0))-CO68-EM68)</f>
        <v>0</v>
      </c>
      <c r="GL68" s="48" t="n">
        <f aca="false">IF((GL67*(1+GL$5/Setup!$C$36)+IF($V68=19,N($F68),0))-CP68-EN68&lt;0.005,0,(GL67*(1+GL$5/Setup!$C$36)+IF($V68=19,N($F68),0))-CP68-EN68)</f>
        <v>0</v>
      </c>
      <c r="GM68" s="48" t="n">
        <f aca="false">IF((GM67*(1+GM$5/Setup!$C$36)+IF($V68=20,N($F68),0))-CQ68-EO68&lt;0.005,0,(GM67*(1+GM$5/Setup!$C$36)+IF($V68=20,N($F68),0))-CQ68-EO68)</f>
        <v>0</v>
      </c>
      <c r="GN68" s="48" t="n">
        <f aca="false">IF((GN67*(1+GN$5/Setup!$C$36)+IF($V68=21,N($F68),0))-CR68-EP68&lt;0.005,0,(GN67*(1+GN$5/Setup!$C$36)+IF($V68=21,N($F68),0))-CR68-EP68)</f>
        <v>0</v>
      </c>
      <c r="GO68" s="48" t="n">
        <f aca="false">IF((GO67*(1+GO$5/Setup!$C$36)+IF($V68=22,N($F68),0))-CS68-EQ68&lt;0.005,0,(GO67*(1+GO$5/Setup!$C$36)+IF($V68=22,N($F68),0))-CS68-EQ68)</f>
        <v>0</v>
      </c>
      <c r="GP68" s="48" t="n">
        <f aca="false">IF((GP67*(1+GP$5/Setup!$C$36)+IF($V68=23,N($F68),0))-CT68-ER68&lt;0.005,0,(GP67*(1+GP$5/Setup!$C$36)+IF($V68=23,N($F68),0))-CT68-ER68)</f>
        <v>0</v>
      </c>
      <c r="GQ68" s="48" t="n">
        <f aca="false">IF((GQ67*(1+GQ$5/Setup!$C$36)+IF($V68=24,N($F68),0))-CU68-ES68&lt;0.005,0,(GQ67*(1+GQ$5/Setup!$C$36)+IF($V68=24,N($F68),0))-CU68-ES68)</f>
        <v>0</v>
      </c>
      <c r="GR68" s="48" t="n">
        <f aca="false">IF((GR67*(1+GR$5/Setup!$C$36)+IF($V68=25,N($F68),0))-CV68-ET68&lt;0.005,0,(GR67*(1+GR$5/Setup!$C$36)+IF($V68=25,N($F68),0))-CV68-ET68)</f>
        <v>0</v>
      </c>
      <c r="GS68" s="48" t="n">
        <f aca="false">IF((GS67*(1+GS$5/Setup!$C$36)+IF($V68=26,N($F68),0))-CW68-EU68&lt;0.005,0,(GS67*(1+GS$5/Setup!$C$36)+IF($V68=26,N($F68),0))-CW68-EU68)</f>
        <v>0</v>
      </c>
      <c r="GT68" s="48" t="n">
        <f aca="false">IF((GT67*(1+GT$5/Setup!$C$36)+IF($V68=27,N($F68),0))-CX68-EV68&lt;0.005,0,(GT67*(1+GT$5/Setup!$C$36)+IF($V68=27,N($F68),0))-CX68-EV68)</f>
        <v>0</v>
      </c>
      <c r="GU68" s="48" t="n">
        <f aca="false">IF((GU67*(1+GU$5/Setup!$C$36)+IF($V68=28,N($F68),0))-CY68-EW68&lt;0.005,0,(GU67*(1+GU$5/Setup!$C$36)+IF($V68=28,N($F68),0))-CY68-EW68)</f>
        <v>0</v>
      </c>
      <c r="GV68" s="48" t="n">
        <f aca="false">IF((GV67*(1+GV$5/Setup!$C$36)+IF($V68=29,N($F68),0))-CZ68-EX68&lt;0.005,0,(GV67*(1+GV$5/Setup!$C$36)+IF($V68=29,N($F68),0))-CZ68-EX68)</f>
        <v>0</v>
      </c>
      <c r="GW68" s="48" t="n">
        <f aca="false">IF((GW67*(1+GW$5/Setup!$C$36)+IF($V68=30,N($F68),0))-DA68-EY68&lt;0.005,0,(GW67*(1+GW$5/Setup!$C$36)+IF($V68=30,N($F68),0))-DA68-EY68)</f>
        <v>0</v>
      </c>
      <c r="GX68" s="48" t="n">
        <f aca="false">IF((GX67*(1+GX$5/Setup!$C$36)+IF($V68=31,N($F68),0))-DB68-EZ68&lt;0.005,0,(GX67*(1+GX$5/Setup!$C$36)+IF($V68=31,N($F68),0))-DB68-EZ68)</f>
        <v>0</v>
      </c>
      <c r="GY68" s="48" t="n">
        <f aca="false">IF((GY67*(1+GY$5/Setup!$C$36)+IF($V68=32,N($F68),0))-DC68-FA68&lt;0.005,0,(GY67*(1+GY$5/Setup!$C$36)+IF($V68=32,N($F68),0))-DC68-FA68)</f>
        <v>0</v>
      </c>
      <c r="GZ68" s="48" t="n">
        <f aca="false">IF((GZ67*(1+GZ$5/Setup!$C$36)+IF($V68=33,N($F68),0))-DD68-FB68&lt;0.005,0,(GZ67*(1+GZ$5/Setup!$C$36)+IF($V68=33,N($F68),0))-DD68-FB68)</f>
        <v>0</v>
      </c>
      <c r="HA68" s="48" t="n">
        <f aca="false">IF((HA67*(1+HA$5/Setup!$C$36)+IF($V68=34,N($F68),0))-DE68-FC68&lt;0.005,0,(HA67*(1+HA$5/Setup!$C$36)+IF($V68=34,N($F68),0))-DE68-FC68)</f>
        <v>0</v>
      </c>
      <c r="HB68" s="48" t="n">
        <f aca="false">IF((HB67*(1+HB$5/Setup!$C$36)+IF($V68=35,N($F68),0))-DF68-FD68&lt;0.005,0,(HB67*(1+HB$5/Setup!$C$36)+IF($V68=35,N($F68),0))-DF68-FD68)</f>
        <v>0</v>
      </c>
      <c r="HC68" s="48" t="n">
        <f aca="false">IF((HC67*(1+HC$5/Setup!$C$36)+IF($V68=36,N($F68),0))-DG68-FE68&lt;0.005,0,(HC67*(1+HC$5/Setup!$C$36)+IF($V68=36,N($F68),0))-DG68-FE68)</f>
        <v>0</v>
      </c>
      <c r="HD68" s="48" t="n">
        <f aca="false">IF((HD67*(1+HD$5/Setup!$C$36)+IF($V68=37,N($F68),0))-DH68-FF68&lt;0.005,0,(HD67*(1+HD$5/Setup!$C$36)+IF($V68=37,N($F68),0))-DH68-FF68)</f>
        <v>0</v>
      </c>
      <c r="HE68" s="48" t="n">
        <f aca="false">IF((HE67*(1+HE$5/Setup!$C$36)+IF($V68=38,N($F68),0))-DI68-FG68&lt;0.005,0,(HE67*(1+HE$5/Setup!$C$36)+IF($V68=38,N($F68),0))-DI68-FG68)</f>
        <v>0</v>
      </c>
      <c r="HF68" s="48" t="n">
        <f aca="false">IF((HF67*(1+HF$5/Setup!$C$36)+IF($V68=39,N($F68),0))-DJ68-FH68&lt;0.005,0,(HF67*(1+HF$5/Setup!$C$36)+IF($V68=39,N($F68),0))-DJ68-FH68)</f>
        <v>0</v>
      </c>
      <c r="HG68" s="48" t="n">
        <f aca="false">IF((HG67*(1+HG$5/Setup!$C$36)+IF($V68=40,N($F68),0))-DK68-FI68&lt;0.005,0,(HG67*(1+HG$5/Setup!$C$36)+IF($V68=40,N($F68),0))-DK68-FI68)</f>
        <v>0</v>
      </c>
      <c r="HH68" s="48" t="n">
        <f aca="false">IF((HH67*(1+HH$5/Setup!$C$36)+IF($V68=41,N($F68),0))-DL68-FJ68&lt;0.005,0,(HH67*(1+HH$5/Setup!$C$36)+IF($V68=41,N($F68),0))-DL68-FJ68)</f>
        <v>0</v>
      </c>
      <c r="HI68" s="48" t="n">
        <f aca="false">IF((HI67*(1+HI$5/Setup!$C$36)+IF($V68=42,N($F68),0))-DM68-FK68&lt;0.005,0,(HI67*(1+HI$5/Setup!$C$36)+IF($V68=42,N($F68),0))-DM68-FK68)</f>
        <v>0</v>
      </c>
      <c r="HJ68" s="48" t="n">
        <f aca="false">IF((HJ67*(1+HJ$5/Setup!$C$36)+IF($V68=43,N($F68),0))-DN68-FL68&lt;0.005,0,(HJ67*(1+HJ$5/Setup!$C$36)+IF($V68=43,N($F68),0))-DN68-FL68)</f>
        <v>0</v>
      </c>
      <c r="HK68" s="48" t="n">
        <f aca="false">IF((HK67*(1+HK$5/Setup!$C$36)+IF($V68=44,N($F68),0))-DO68-FM68&lt;0.005,0,(HK67*(1+HK$5/Setup!$C$36)+IF($V68=44,N($F68),0))-DO68-FM68)</f>
        <v>0</v>
      </c>
      <c r="HL68" s="48" t="n">
        <f aca="false">IF((HL67*(1+HL$5/Setup!$C$36)+IF($V68=45,N($F68),0))-DP68-FN68&lt;0.005,0,(HL67*(1+HL$5/Setup!$C$36)+IF($V68=45,N($F68),0))-DP68-FN68)</f>
        <v>0</v>
      </c>
      <c r="HM68" s="48" t="n">
        <f aca="false">IF((HM67*(1+HM$5/Setup!$C$36)+IF($V68=46,N($F68),0))-DQ68-FO68&lt;0.005,0,(HM67*(1+HM$5/Setup!$C$36)+IF($V68=46,N($F68),0))-DQ68-FO68)</f>
        <v>0</v>
      </c>
      <c r="HN68" s="48" t="n">
        <f aca="false">IF((HN67*(1+HN$5/Setup!$C$36)+IF($V68=47,N($F68),0))-DR68-FP68&lt;0.005,0,(HN67*(1+HN$5/Setup!$C$36)+IF($V68=47,N($F68),0))-DR68-FP68)</f>
        <v>0</v>
      </c>
      <c r="HO68" s="48" t="n">
        <f aca="false">IF((HO67*(1+HO$5/Setup!$C$36)+IF($V68=48,N($F68),0))-DS68-FQ68&lt;0.005,0,(HO67*(1+HO$5/Setup!$C$36)+IF($V68=48,N($F68),0))-DS68-FQ68)</f>
        <v>0</v>
      </c>
      <c r="HP68" s="48" t="n">
        <f aca="false">IF((HP67*(1+HP$5/Setup!$C$36)+IF($V68=49,N($F68),0))-DT68-FR68&lt;0.005,0,(HP67*(1+HP$5/Setup!$C$36)+IF($V68=49,N($F68),0))-DT68-FR68)</f>
        <v>0</v>
      </c>
      <c r="HQ68" s="48" t="n">
        <f aca="false">IF((HQ67*(1+HQ$5/Setup!$C$36)+IF($V68=50,N($F68),0))-DU68-FS68&lt;0.005,0,(HQ67*(1+HQ$5/Setup!$C$36)+IF($V68=50,N($F68),0))-DU68-FS68)</f>
        <v>0</v>
      </c>
    </row>
    <row r="69" customFormat="false" ht="15" hidden="false" customHeight="false" outlineLevel="0" collapsed="false">
      <c r="A69" s="44" t="n">
        <v>61</v>
      </c>
      <c r="B69" s="45" t="n">
        <f aca="false">IF(Setup!$C$7="Every month",EDATE(Setup!$C$8,($A69-1)),IF(Setup!$C$7="Twice a month",DATE(YEAR(Setup!$C$8),MONTH(Setup!$C$8)+INT((($A69-1)+Setup!$C$41)/2),MIN(IF(MOD(($A69-1)+Setup!$C$41,2)=0,Setup!$C$39,Setup!$C$40),DAY(EOMONTH(DATE(YEAR(Setup!$C$8),MONTH(Setup!$C$8)+INT((($A69-1)+Setup!$C$41)/2),1),0)))),Setup!$C$8+($A69-1)*IF(Setup!$C$7="Every week",7,14)))</f>
        <v>47165</v>
      </c>
      <c r="C69" s="45" t="n">
        <f aca="false">IF(Setup!$C$7="Every month",EDATE(Setup!$C$8,$A69),IF(Setup!$C$7="Twice a month",DATE(YEAR(Setup!$C$8),MONTH(Setup!$C$8)+INT(($A69+Setup!$C$41)/2),MIN(IF(MOD($A69+Setup!$C$41,2)=0,Setup!$C$39,Setup!$C$40),DAY(EOMONTH(DATE(YEAR(Setup!$C$8),MONTH(Setup!$C$8)+INT(($A69+Setup!$C$41)/2),1),0)))),Setup!$C$8+$A69*IF(Setup!$C$7="Every week",7,14)))</f>
        <v>47179</v>
      </c>
      <c r="D69" s="46"/>
      <c r="E69" s="47"/>
      <c r="F69" s="47"/>
      <c r="G69" s="47"/>
      <c r="H69" s="47"/>
      <c r="I69" s="48" t="n">
        <f aca="false">N(Setup!$C$11)+N(E69)</f>
        <v>100</v>
      </c>
      <c r="J69" s="48" t="n">
        <f aca="false">MIN(Setup!$C$37,MAX(I69,0))</f>
        <v>9.23076923076923</v>
      </c>
      <c r="K69" s="48" t="n">
        <f aca="false">MIN(MAX(N(Setup!$C$14)-L68,0),MAX(I69-J69,0))</f>
        <v>0</v>
      </c>
      <c r="L69" s="48" t="n">
        <f aca="false">L68+K69-N(G69)</f>
        <v>500</v>
      </c>
      <c r="M69" s="48" t="n">
        <f aca="false">M68+J69-N(H69)</f>
        <v>563.076923076923</v>
      </c>
      <c r="N69" s="48" t="n">
        <f aca="false">SUM(BX69:DU69)</f>
        <v>0</v>
      </c>
      <c r="O69" s="48" t="n">
        <f aca="false">SUM(Z69:BW69)-N69</f>
        <v>40</v>
      </c>
      <c r="P69" s="48" t="n">
        <f aca="false">MAX(I69-J69-K69,0)+O69</f>
        <v>130.769230769231</v>
      </c>
      <c r="Q69" s="48" t="n">
        <f aca="false">SUM(DV69:FS69)</f>
        <v>0</v>
      </c>
      <c r="R69" s="49" t="n">
        <f aca="false">N69+J69+K69+Q69</f>
        <v>9.23076923076923</v>
      </c>
      <c r="S69" s="48" t="n">
        <f aca="false">T69-T68-N(F69)+N69+Q69</f>
        <v>0</v>
      </c>
      <c r="T69" s="49" t="n">
        <f aca="false">SUM(FT69:HQ69)</f>
        <v>0</v>
      </c>
      <c r="U69" s="44" t="str">
        <f aca="false">IF(T68&lt;0.005,"",INDEX(Helpers!$C$2:$C$51,IF(_xlfn.MINIFS($DV$6:$FS$6,DV69:FS69,"&gt;0.005")=0,V69,_xlfn.MINIFS($DV$6:$FS$6,DV69:FS69,"&gt;0.005"))))</f>
        <v/>
      </c>
      <c r="V69" s="44" t="n">
        <f aca="false">IF(_xlfn.MINIFS($FT$6:$HQ$6,FT68:HQ68,"&gt;0.005")=0,1,_xlfn.MINIFS($FT$6:$HQ$6,FT68:HQ68,"&gt;0.005"))</f>
        <v>1</v>
      </c>
      <c r="W69" s="44" t="n">
        <f aca="false">IF(AND(D69&lt;&gt;"Paid",T68&gt;0.005),1,0)</f>
        <v>0</v>
      </c>
      <c r="X69" s="48" t="n">
        <f aca="false">SUMPRODUCT(((Helpers!$G$2:$G$51*(1+(Helpers!$D$2:$D$51+0.000000001)/12)^(($B69-Setup!$C$8)/(365.25/12))-Helpers!$E$2:$E$51*((1+(Helpers!$D$2:$D$51+0.000000001)/12)^(($B69-Setup!$C$8)/(365.25/12))-1)/((Helpers!$D$2:$D$51+0.000000001)/12))&gt;0)*(Helpers!$G$2:$G$51*(1+(Helpers!$D$2:$D$51+0.000000001)/12)^(($B69-Setup!$C$8)/(365.25/12))-Helpers!$E$2:$E$51*((1+(Helpers!$D$2:$D$51+0.000000001)/12)^(($B69-Setup!$C$8)/(365.25/12))-1)/((Helpers!$D$2:$D$51+0.000000001)/12)))</f>
        <v>454.701647474748</v>
      </c>
      <c r="Y69" s="48"/>
      <c r="Z69" s="48" t="n">
        <f aca="false">IF(OR(N(Z$5)=0,Z$6=""),0,Z$5*((DATE(YEAR($B69),MONTH($B69),MIN(Z$6,DAY(EOMONTH($B69,0))))&gt;=$B69)*(DATE(YEAR($B69),MONTH($B69),MIN(Z$6,DAY(EOMONTH($B69,0))))&lt;$C69)+(DATE(YEAR($B69),MONTH($B69)+1,MIN(Z$6,DAY(EOMONTH($B69,1))))&gt;=$B69)*(DATE(YEAR($B69),MONTH($B69)+1,MIN(Z$6,DAY(EOMONTH($B69,1))))&lt;$C69)))</f>
        <v>0</v>
      </c>
      <c r="AA69" s="48" t="n">
        <f aca="false">IF(OR(N(AA$5)=0,AA$6=""),0,AA$5*((DATE(YEAR($B69),MONTH($B69),MIN(AA$6,DAY(EOMONTH($B69,0))))&gt;=$B69)*(DATE(YEAR($B69),MONTH($B69),MIN(AA$6,DAY(EOMONTH($B69,0))))&lt;$C69)+(DATE(YEAR($B69),MONTH($B69)+1,MIN(AA$6,DAY(EOMONTH($B69,1))))&gt;=$B69)*(DATE(YEAR($B69),MONTH($B69)+1,MIN(AA$6,DAY(EOMONTH($B69,1))))&lt;$C69)))</f>
        <v>40</v>
      </c>
      <c r="AB69" s="48" t="n">
        <f aca="false">IF(OR(N(AB$5)=0,AB$6=""),0,AB$5*((DATE(YEAR($B69),MONTH($B69),MIN(AB$6,DAY(EOMONTH($B69,0))))&gt;=$B69)*(DATE(YEAR($B69),MONTH($B69),MIN(AB$6,DAY(EOMONTH($B69,0))))&lt;$C69)+(DATE(YEAR($B69),MONTH($B69)+1,MIN(AB$6,DAY(EOMONTH($B69,1))))&gt;=$B69)*(DATE(YEAR($B69),MONTH($B69)+1,MIN(AB$6,DAY(EOMONTH($B69,1))))&lt;$C69)))</f>
        <v>0</v>
      </c>
      <c r="AC69" s="48" t="n">
        <f aca="false">IF(OR(N(AC$5)=0,AC$6=""),0,AC$5*((DATE(YEAR($B69),MONTH($B69),MIN(AC$6,DAY(EOMONTH($B69,0))))&gt;=$B69)*(DATE(YEAR($B69),MONTH($B69),MIN(AC$6,DAY(EOMONTH($B69,0))))&lt;$C69)+(DATE(YEAR($B69),MONTH($B69)+1,MIN(AC$6,DAY(EOMONTH($B69,1))))&gt;=$B69)*(DATE(YEAR($B69),MONTH($B69)+1,MIN(AC$6,DAY(EOMONTH($B69,1))))&lt;$C69)))</f>
        <v>0</v>
      </c>
      <c r="AD69" s="48" t="n">
        <f aca="false">IF(OR(N(AD$5)=0,AD$6=""),0,AD$5*((DATE(YEAR($B69),MONTH($B69),MIN(AD$6,DAY(EOMONTH($B69,0))))&gt;=$B69)*(DATE(YEAR($B69),MONTH($B69),MIN(AD$6,DAY(EOMONTH($B69,0))))&lt;$C69)+(DATE(YEAR($B69),MONTH($B69)+1,MIN(AD$6,DAY(EOMONTH($B69,1))))&gt;=$B69)*(DATE(YEAR($B69),MONTH($B69)+1,MIN(AD$6,DAY(EOMONTH($B69,1))))&lt;$C69)))</f>
        <v>0</v>
      </c>
      <c r="AE69" s="48" t="n">
        <f aca="false">IF(OR(N(AE$5)=0,AE$6=""),0,AE$5*((DATE(YEAR($B69),MONTH($B69),MIN(AE$6,DAY(EOMONTH($B69,0))))&gt;=$B69)*(DATE(YEAR($B69),MONTH($B69),MIN(AE$6,DAY(EOMONTH($B69,0))))&lt;$C69)+(DATE(YEAR($B69),MONTH($B69)+1,MIN(AE$6,DAY(EOMONTH($B69,1))))&gt;=$B69)*(DATE(YEAR($B69),MONTH($B69)+1,MIN(AE$6,DAY(EOMONTH($B69,1))))&lt;$C69)))</f>
        <v>0</v>
      </c>
      <c r="AF69" s="48" t="n">
        <f aca="false">IF(OR(N(AF$5)=0,AF$6=""),0,AF$5*((DATE(YEAR($B69),MONTH($B69),MIN(AF$6,DAY(EOMONTH($B69,0))))&gt;=$B69)*(DATE(YEAR($B69),MONTH($B69),MIN(AF$6,DAY(EOMONTH($B69,0))))&lt;$C69)+(DATE(YEAR($B69),MONTH($B69)+1,MIN(AF$6,DAY(EOMONTH($B69,1))))&gt;=$B69)*(DATE(YEAR($B69),MONTH($B69)+1,MIN(AF$6,DAY(EOMONTH($B69,1))))&lt;$C69)))</f>
        <v>0</v>
      </c>
      <c r="AG69" s="48" t="n">
        <f aca="false">IF(OR(N(AG$5)=0,AG$6=""),0,AG$5*((DATE(YEAR($B69),MONTH($B69),MIN(AG$6,DAY(EOMONTH($B69,0))))&gt;=$B69)*(DATE(YEAR($B69),MONTH($B69),MIN(AG$6,DAY(EOMONTH($B69,0))))&lt;$C69)+(DATE(YEAR($B69),MONTH($B69)+1,MIN(AG$6,DAY(EOMONTH($B69,1))))&gt;=$B69)*(DATE(YEAR($B69),MONTH($B69)+1,MIN(AG$6,DAY(EOMONTH($B69,1))))&lt;$C69)))</f>
        <v>0</v>
      </c>
      <c r="AH69" s="48" t="n">
        <f aca="false">IF(OR(N(AH$5)=0,AH$6=""),0,AH$5*((DATE(YEAR($B69),MONTH($B69),MIN(AH$6,DAY(EOMONTH($B69,0))))&gt;=$B69)*(DATE(YEAR($B69),MONTH($B69),MIN(AH$6,DAY(EOMONTH($B69,0))))&lt;$C69)+(DATE(YEAR($B69),MONTH($B69)+1,MIN(AH$6,DAY(EOMONTH($B69,1))))&gt;=$B69)*(DATE(YEAR($B69),MONTH($B69)+1,MIN(AH$6,DAY(EOMONTH($B69,1))))&lt;$C69)))</f>
        <v>0</v>
      </c>
      <c r="AI69" s="48" t="n">
        <f aca="false">IF(OR(N(AI$5)=0,AI$6=""),0,AI$5*((DATE(YEAR($B69),MONTH($B69),MIN(AI$6,DAY(EOMONTH($B69,0))))&gt;=$B69)*(DATE(YEAR($B69),MONTH($B69),MIN(AI$6,DAY(EOMONTH($B69,0))))&lt;$C69)+(DATE(YEAR($B69),MONTH($B69)+1,MIN(AI$6,DAY(EOMONTH($B69,1))))&gt;=$B69)*(DATE(YEAR($B69),MONTH($B69)+1,MIN(AI$6,DAY(EOMONTH($B69,1))))&lt;$C69)))</f>
        <v>0</v>
      </c>
      <c r="AJ69" s="48" t="n">
        <f aca="false">IF(OR(N(AJ$5)=0,AJ$6=""),0,AJ$5*((DATE(YEAR($B69),MONTH($B69),MIN(AJ$6,DAY(EOMONTH($B69,0))))&gt;=$B69)*(DATE(YEAR($B69),MONTH($B69),MIN(AJ$6,DAY(EOMONTH($B69,0))))&lt;$C69)+(DATE(YEAR($B69),MONTH($B69)+1,MIN(AJ$6,DAY(EOMONTH($B69,1))))&gt;=$B69)*(DATE(YEAR($B69),MONTH($B69)+1,MIN(AJ$6,DAY(EOMONTH($B69,1))))&lt;$C69)))</f>
        <v>0</v>
      </c>
      <c r="AK69" s="48" t="n">
        <f aca="false">IF(OR(N(AK$5)=0,AK$6=""),0,AK$5*((DATE(YEAR($B69),MONTH($B69),MIN(AK$6,DAY(EOMONTH($B69,0))))&gt;=$B69)*(DATE(YEAR($B69),MONTH($B69),MIN(AK$6,DAY(EOMONTH($B69,0))))&lt;$C69)+(DATE(YEAR($B69),MONTH($B69)+1,MIN(AK$6,DAY(EOMONTH($B69,1))))&gt;=$B69)*(DATE(YEAR($B69),MONTH($B69)+1,MIN(AK$6,DAY(EOMONTH($B69,1))))&lt;$C69)))</f>
        <v>0</v>
      </c>
      <c r="AL69" s="48" t="n">
        <f aca="false">IF(OR(N(AL$5)=0,AL$6=""),0,AL$5*((DATE(YEAR($B69),MONTH($B69),MIN(AL$6,DAY(EOMONTH($B69,0))))&gt;=$B69)*(DATE(YEAR($B69),MONTH($B69),MIN(AL$6,DAY(EOMONTH($B69,0))))&lt;$C69)+(DATE(YEAR($B69),MONTH($B69)+1,MIN(AL$6,DAY(EOMONTH($B69,1))))&gt;=$B69)*(DATE(YEAR($B69),MONTH($B69)+1,MIN(AL$6,DAY(EOMONTH($B69,1))))&lt;$C69)))</f>
        <v>0</v>
      </c>
      <c r="AM69" s="48" t="n">
        <f aca="false">IF(OR(N(AM$5)=0,AM$6=""),0,AM$5*((DATE(YEAR($B69),MONTH($B69),MIN(AM$6,DAY(EOMONTH($B69,0))))&gt;=$B69)*(DATE(YEAR($B69),MONTH($B69),MIN(AM$6,DAY(EOMONTH($B69,0))))&lt;$C69)+(DATE(YEAR($B69),MONTH($B69)+1,MIN(AM$6,DAY(EOMONTH($B69,1))))&gt;=$B69)*(DATE(YEAR($B69),MONTH($B69)+1,MIN(AM$6,DAY(EOMONTH($B69,1))))&lt;$C69)))</f>
        <v>0</v>
      </c>
      <c r="AN69" s="48" t="n">
        <f aca="false">IF(OR(N(AN$5)=0,AN$6=""),0,AN$5*((DATE(YEAR($B69),MONTH($B69),MIN(AN$6,DAY(EOMONTH($B69,0))))&gt;=$B69)*(DATE(YEAR($B69),MONTH($B69),MIN(AN$6,DAY(EOMONTH($B69,0))))&lt;$C69)+(DATE(YEAR($B69),MONTH($B69)+1,MIN(AN$6,DAY(EOMONTH($B69,1))))&gt;=$B69)*(DATE(YEAR($B69),MONTH($B69)+1,MIN(AN$6,DAY(EOMONTH($B69,1))))&lt;$C69)))</f>
        <v>0</v>
      </c>
      <c r="AO69" s="48" t="n">
        <f aca="false">IF(OR(N(AO$5)=0,AO$6=""),0,AO$5*((DATE(YEAR($B69),MONTH($B69),MIN(AO$6,DAY(EOMONTH($B69,0))))&gt;=$B69)*(DATE(YEAR($B69),MONTH($B69),MIN(AO$6,DAY(EOMONTH($B69,0))))&lt;$C69)+(DATE(YEAR($B69),MONTH($B69)+1,MIN(AO$6,DAY(EOMONTH($B69,1))))&gt;=$B69)*(DATE(YEAR($B69),MONTH($B69)+1,MIN(AO$6,DAY(EOMONTH($B69,1))))&lt;$C69)))</f>
        <v>0</v>
      </c>
      <c r="AP69" s="48" t="n">
        <f aca="false">IF(OR(N(AP$5)=0,AP$6=""),0,AP$5*((DATE(YEAR($B69),MONTH($B69),MIN(AP$6,DAY(EOMONTH($B69,0))))&gt;=$B69)*(DATE(YEAR($B69),MONTH($B69),MIN(AP$6,DAY(EOMONTH($B69,0))))&lt;$C69)+(DATE(YEAR($B69),MONTH($B69)+1,MIN(AP$6,DAY(EOMONTH($B69,1))))&gt;=$B69)*(DATE(YEAR($B69),MONTH($B69)+1,MIN(AP$6,DAY(EOMONTH($B69,1))))&lt;$C69)))</f>
        <v>0</v>
      </c>
      <c r="AQ69" s="48" t="n">
        <f aca="false">IF(OR(N(AQ$5)=0,AQ$6=""),0,AQ$5*((DATE(YEAR($B69),MONTH($B69),MIN(AQ$6,DAY(EOMONTH($B69,0))))&gt;=$B69)*(DATE(YEAR($B69),MONTH($B69),MIN(AQ$6,DAY(EOMONTH($B69,0))))&lt;$C69)+(DATE(YEAR($B69),MONTH($B69)+1,MIN(AQ$6,DAY(EOMONTH($B69,1))))&gt;=$B69)*(DATE(YEAR($B69),MONTH($B69)+1,MIN(AQ$6,DAY(EOMONTH($B69,1))))&lt;$C69)))</f>
        <v>0</v>
      </c>
      <c r="AR69" s="48" t="n">
        <f aca="false">IF(OR(N(AR$5)=0,AR$6=""),0,AR$5*((DATE(YEAR($B69),MONTH($B69),MIN(AR$6,DAY(EOMONTH($B69,0))))&gt;=$B69)*(DATE(YEAR($B69),MONTH($B69),MIN(AR$6,DAY(EOMONTH($B69,0))))&lt;$C69)+(DATE(YEAR($B69),MONTH($B69)+1,MIN(AR$6,DAY(EOMONTH($B69,1))))&gt;=$B69)*(DATE(YEAR($B69),MONTH($B69)+1,MIN(AR$6,DAY(EOMONTH($B69,1))))&lt;$C69)))</f>
        <v>0</v>
      </c>
      <c r="AS69" s="48" t="n">
        <f aca="false">IF(OR(N(AS$5)=0,AS$6=""),0,AS$5*((DATE(YEAR($B69),MONTH($B69),MIN(AS$6,DAY(EOMONTH($B69,0))))&gt;=$B69)*(DATE(YEAR($B69),MONTH($B69),MIN(AS$6,DAY(EOMONTH($B69,0))))&lt;$C69)+(DATE(YEAR($B69),MONTH($B69)+1,MIN(AS$6,DAY(EOMONTH($B69,1))))&gt;=$B69)*(DATE(YEAR($B69),MONTH($B69)+1,MIN(AS$6,DAY(EOMONTH($B69,1))))&lt;$C69)))</f>
        <v>0</v>
      </c>
      <c r="AT69" s="48" t="n">
        <f aca="false">IF(OR(N(AT$5)=0,AT$6=""),0,AT$5*((DATE(YEAR($B69),MONTH($B69),MIN(AT$6,DAY(EOMONTH($B69,0))))&gt;=$B69)*(DATE(YEAR($B69),MONTH($B69),MIN(AT$6,DAY(EOMONTH($B69,0))))&lt;$C69)+(DATE(YEAR($B69),MONTH($B69)+1,MIN(AT$6,DAY(EOMONTH($B69,1))))&gt;=$B69)*(DATE(YEAR($B69),MONTH($B69)+1,MIN(AT$6,DAY(EOMONTH($B69,1))))&lt;$C69)))</f>
        <v>0</v>
      </c>
      <c r="AU69" s="48" t="n">
        <f aca="false">IF(OR(N(AU$5)=0,AU$6=""),0,AU$5*((DATE(YEAR($B69),MONTH($B69),MIN(AU$6,DAY(EOMONTH($B69,0))))&gt;=$B69)*(DATE(YEAR($B69),MONTH($B69),MIN(AU$6,DAY(EOMONTH($B69,0))))&lt;$C69)+(DATE(YEAR($B69),MONTH($B69)+1,MIN(AU$6,DAY(EOMONTH($B69,1))))&gt;=$B69)*(DATE(YEAR($B69),MONTH($B69)+1,MIN(AU$6,DAY(EOMONTH($B69,1))))&lt;$C69)))</f>
        <v>0</v>
      </c>
      <c r="AV69" s="48" t="n">
        <f aca="false">IF(OR(N(AV$5)=0,AV$6=""),0,AV$5*((DATE(YEAR($B69),MONTH($B69),MIN(AV$6,DAY(EOMONTH($B69,0))))&gt;=$B69)*(DATE(YEAR($B69),MONTH($B69),MIN(AV$6,DAY(EOMONTH($B69,0))))&lt;$C69)+(DATE(YEAR($B69),MONTH($B69)+1,MIN(AV$6,DAY(EOMONTH($B69,1))))&gt;=$B69)*(DATE(YEAR($B69),MONTH($B69)+1,MIN(AV$6,DAY(EOMONTH($B69,1))))&lt;$C69)))</f>
        <v>0</v>
      </c>
      <c r="AW69" s="48" t="n">
        <f aca="false">IF(OR(N(AW$5)=0,AW$6=""),0,AW$5*((DATE(YEAR($B69),MONTH($B69),MIN(AW$6,DAY(EOMONTH($B69,0))))&gt;=$B69)*(DATE(YEAR($B69),MONTH($B69),MIN(AW$6,DAY(EOMONTH($B69,0))))&lt;$C69)+(DATE(YEAR($B69),MONTH($B69)+1,MIN(AW$6,DAY(EOMONTH($B69,1))))&gt;=$B69)*(DATE(YEAR($B69),MONTH($B69)+1,MIN(AW$6,DAY(EOMONTH($B69,1))))&lt;$C69)))</f>
        <v>0</v>
      </c>
      <c r="AX69" s="48" t="n">
        <f aca="false">IF(OR(N(AX$5)=0,AX$6=""),0,AX$5*((DATE(YEAR($B69),MONTH($B69),MIN(AX$6,DAY(EOMONTH($B69,0))))&gt;=$B69)*(DATE(YEAR($B69),MONTH($B69),MIN(AX$6,DAY(EOMONTH($B69,0))))&lt;$C69)+(DATE(YEAR($B69),MONTH($B69)+1,MIN(AX$6,DAY(EOMONTH($B69,1))))&gt;=$B69)*(DATE(YEAR($B69),MONTH($B69)+1,MIN(AX$6,DAY(EOMONTH($B69,1))))&lt;$C69)))</f>
        <v>0</v>
      </c>
      <c r="AY69" s="48" t="n">
        <f aca="false">IF(OR(N(AY$5)=0,AY$6=""),0,AY$5*((DATE(YEAR($B69),MONTH($B69),MIN(AY$6,DAY(EOMONTH($B69,0))))&gt;=$B69)*(DATE(YEAR($B69),MONTH($B69),MIN(AY$6,DAY(EOMONTH($B69,0))))&lt;$C69)+(DATE(YEAR($B69),MONTH($B69)+1,MIN(AY$6,DAY(EOMONTH($B69,1))))&gt;=$B69)*(DATE(YEAR($B69),MONTH($B69)+1,MIN(AY$6,DAY(EOMONTH($B69,1))))&lt;$C69)))</f>
        <v>0</v>
      </c>
      <c r="AZ69" s="48" t="n">
        <f aca="false">IF(OR(N(AZ$5)=0,AZ$6=""),0,AZ$5*((DATE(YEAR($B69),MONTH($B69),MIN(AZ$6,DAY(EOMONTH($B69,0))))&gt;=$B69)*(DATE(YEAR($B69),MONTH($B69),MIN(AZ$6,DAY(EOMONTH($B69,0))))&lt;$C69)+(DATE(YEAR($B69),MONTH($B69)+1,MIN(AZ$6,DAY(EOMONTH($B69,1))))&gt;=$B69)*(DATE(YEAR($B69),MONTH($B69)+1,MIN(AZ$6,DAY(EOMONTH($B69,1))))&lt;$C69)))</f>
        <v>0</v>
      </c>
      <c r="BA69" s="48" t="n">
        <f aca="false">IF(OR(N(BA$5)=0,BA$6=""),0,BA$5*((DATE(YEAR($B69),MONTH($B69),MIN(BA$6,DAY(EOMONTH($B69,0))))&gt;=$B69)*(DATE(YEAR($B69),MONTH($B69),MIN(BA$6,DAY(EOMONTH($B69,0))))&lt;$C69)+(DATE(YEAR($B69),MONTH($B69)+1,MIN(BA$6,DAY(EOMONTH($B69,1))))&gt;=$B69)*(DATE(YEAR($B69),MONTH($B69)+1,MIN(BA$6,DAY(EOMONTH($B69,1))))&lt;$C69)))</f>
        <v>0</v>
      </c>
      <c r="BB69" s="48" t="n">
        <f aca="false">IF(OR(N(BB$5)=0,BB$6=""),0,BB$5*((DATE(YEAR($B69),MONTH($B69),MIN(BB$6,DAY(EOMONTH($B69,0))))&gt;=$B69)*(DATE(YEAR($B69),MONTH($B69),MIN(BB$6,DAY(EOMONTH($B69,0))))&lt;$C69)+(DATE(YEAR($B69),MONTH($B69)+1,MIN(BB$6,DAY(EOMONTH($B69,1))))&gt;=$B69)*(DATE(YEAR($B69),MONTH($B69)+1,MIN(BB$6,DAY(EOMONTH($B69,1))))&lt;$C69)))</f>
        <v>0</v>
      </c>
      <c r="BC69" s="48" t="n">
        <f aca="false">IF(OR(N(BC$5)=0,BC$6=""),0,BC$5*((DATE(YEAR($B69),MONTH($B69),MIN(BC$6,DAY(EOMONTH($B69,0))))&gt;=$B69)*(DATE(YEAR($B69),MONTH($B69),MIN(BC$6,DAY(EOMONTH($B69,0))))&lt;$C69)+(DATE(YEAR($B69),MONTH($B69)+1,MIN(BC$6,DAY(EOMONTH($B69,1))))&gt;=$B69)*(DATE(YEAR($B69),MONTH($B69)+1,MIN(BC$6,DAY(EOMONTH($B69,1))))&lt;$C69)))</f>
        <v>0</v>
      </c>
      <c r="BD69" s="48" t="n">
        <f aca="false">IF(OR(N(BD$5)=0,BD$6=""),0,BD$5*((DATE(YEAR($B69),MONTH($B69),MIN(BD$6,DAY(EOMONTH($B69,0))))&gt;=$B69)*(DATE(YEAR($B69),MONTH($B69),MIN(BD$6,DAY(EOMONTH($B69,0))))&lt;$C69)+(DATE(YEAR($B69),MONTH($B69)+1,MIN(BD$6,DAY(EOMONTH($B69,1))))&gt;=$B69)*(DATE(YEAR($B69),MONTH($B69)+1,MIN(BD$6,DAY(EOMONTH($B69,1))))&lt;$C69)))</f>
        <v>0</v>
      </c>
      <c r="BE69" s="48" t="n">
        <f aca="false">IF(OR(N(BE$5)=0,BE$6=""),0,BE$5*((DATE(YEAR($B69),MONTH($B69),MIN(BE$6,DAY(EOMONTH($B69,0))))&gt;=$B69)*(DATE(YEAR($B69),MONTH($B69),MIN(BE$6,DAY(EOMONTH($B69,0))))&lt;$C69)+(DATE(YEAR($B69),MONTH($B69)+1,MIN(BE$6,DAY(EOMONTH($B69,1))))&gt;=$B69)*(DATE(YEAR($B69),MONTH($B69)+1,MIN(BE$6,DAY(EOMONTH($B69,1))))&lt;$C69)))</f>
        <v>0</v>
      </c>
      <c r="BF69" s="48" t="n">
        <f aca="false">IF(OR(N(BF$5)=0,BF$6=""),0,BF$5*((DATE(YEAR($B69),MONTH($B69),MIN(BF$6,DAY(EOMONTH($B69,0))))&gt;=$B69)*(DATE(YEAR($B69),MONTH($B69),MIN(BF$6,DAY(EOMONTH($B69,0))))&lt;$C69)+(DATE(YEAR($B69),MONTH($B69)+1,MIN(BF$6,DAY(EOMONTH($B69,1))))&gt;=$B69)*(DATE(YEAR($B69),MONTH($B69)+1,MIN(BF$6,DAY(EOMONTH($B69,1))))&lt;$C69)))</f>
        <v>0</v>
      </c>
      <c r="BG69" s="48" t="n">
        <f aca="false">IF(OR(N(BG$5)=0,BG$6=""),0,BG$5*((DATE(YEAR($B69),MONTH($B69),MIN(BG$6,DAY(EOMONTH($B69,0))))&gt;=$B69)*(DATE(YEAR($B69),MONTH($B69),MIN(BG$6,DAY(EOMONTH($B69,0))))&lt;$C69)+(DATE(YEAR($B69),MONTH($B69)+1,MIN(BG$6,DAY(EOMONTH($B69,1))))&gt;=$B69)*(DATE(YEAR($B69),MONTH($B69)+1,MIN(BG$6,DAY(EOMONTH($B69,1))))&lt;$C69)))</f>
        <v>0</v>
      </c>
      <c r="BH69" s="48" t="n">
        <f aca="false">IF(OR(N(BH$5)=0,BH$6=""),0,BH$5*((DATE(YEAR($B69),MONTH($B69),MIN(BH$6,DAY(EOMONTH($B69,0))))&gt;=$B69)*(DATE(YEAR($B69),MONTH($B69),MIN(BH$6,DAY(EOMONTH($B69,0))))&lt;$C69)+(DATE(YEAR($B69),MONTH($B69)+1,MIN(BH$6,DAY(EOMONTH($B69,1))))&gt;=$B69)*(DATE(YEAR($B69),MONTH($B69)+1,MIN(BH$6,DAY(EOMONTH($B69,1))))&lt;$C69)))</f>
        <v>0</v>
      </c>
      <c r="BI69" s="48" t="n">
        <f aca="false">IF(OR(N(BI$5)=0,BI$6=""),0,BI$5*((DATE(YEAR($B69),MONTH($B69),MIN(BI$6,DAY(EOMONTH($B69,0))))&gt;=$B69)*(DATE(YEAR($B69),MONTH($B69),MIN(BI$6,DAY(EOMONTH($B69,0))))&lt;$C69)+(DATE(YEAR($B69),MONTH($B69)+1,MIN(BI$6,DAY(EOMONTH($B69,1))))&gt;=$B69)*(DATE(YEAR($B69),MONTH($B69)+1,MIN(BI$6,DAY(EOMONTH($B69,1))))&lt;$C69)))</f>
        <v>0</v>
      </c>
      <c r="BJ69" s="48" t="n">
        <f aca="false">IF(OR(N(BJ$5)=0,BJ$6=""),0,BJ$5*((DATE(YEAR($B69),MONTH($B69),MIN(BJ$6,DAY(EOMONTH($B69,0))))&gt;=$B69)*(DATE(YEAR($B69),MONTH($B69),MIN(BJ$6,DAY(EOMONTH($B69,0))))&lt;$C69)+(DATE(YEAR($B69),MONTH($B69)+1,MIN(BJ$6,DAY(EOMONTH($B69,1))))&gt;=$B69)*(DATE(YEAR($B69),MONTH($B69)+1,MIN(BJ$6,DAY(EOMONTH($B69,1))))&lt;$C69)))</f>
        <v>0</v>
      </c>
      <c r="BK69" s="48" t="n">
        <f aca="false">IF(OR(N(BK$5)=0,BK$6=""),0,BK$5*((DATE(YEAR($B69),MONTH($B69),MIN(BK$6,DAY(EOMONTH($B69,0))))&gt;=$B69)*(DATE(YEAR($B69),MONTH($B69),MIN(BK$6,DAY(EOMONTH($B69,0))))&lt;$C69)+(DATE(YEAR($B69),MONTH($B69)+1,MIN(BK$6,DAY(EOMONTH($B69,1))))&gt;=$B69)*(DATE(YEAR($B69),MONTH($B69)+1,MIN(BK$6,DAY(EOMONTH($B69,1))))&lt;$C69)))</f>
        <v>0</v>
      </c>
      <c r="BL69" s="48" t="n">
        <f aca="false">IF(OR(N(BL$5)=0,BL$6=""),0,BL$5*((DATE(YEAR($B69),MONTH($B69),MIN(BL$6,DAY(EOMONTH($B69,0))))&gt;=$B69)*(DATE(YEAR($B69),MONTH($B69),MIN(BL$6,DAY(EOMONTH($B69,0))))&lt;$C69)+(DATE(YEAR($B69),MONTH($B69)+1,MIN(BL$6,DAY(EOMONTH($B69,1))))&gt;=$B69)*(DATE(YEAR($B69),MONTH($B69)+1,MIN(BL$6,DAY(EOMONTH($B69,1))))&lt;$C69)))</f>
        <v>0</v>
      </c>
      <c r="BM69" s="48" t="n">
        <f aca="false">IF(OR(N(BM$5)=0,BM$6=""),0,BM$5*((DATE(YEAR($B69),MONTH($B69),MIN(BM$6,DAY(EOMONTH($B69,0))))&gt;=$B69)*(DATE(YEAR($B69),MONTH($B69),MIN(BM$6,DAY(EOMONTH($B69,0))))&lt;$C69)+(DATE(YEAR($B69),MONTH($B69)+1,MIN(BM$6,DAY(EOMONTH($B69,1))))&gt;=$B69)*(DATE(YEAR($B69),MONTH($B69)+1,MIN(BM$6,DAY(EOMONTH($B69,1))))&lt;$C69)))</f>
        <v>0</v>
      </c>
      <c r="BN69" s="48" t="n">
        <f aca="false">IF(OR(N(BN$5)=0,BN$6=""),0,BN$5*((DATE(YEAR($B69),MONTH($B69),MIN(BN$6,DAY(EOMONTH($B69,0))))&gt;=$B69)*(DATE(YEAR($B69),MONTH($B69),MIN(BN$6,DAY(EOMONTH($B69,0))))&lt;$C69)+(DATE(YEAR($B69),MONTH($B69)+1,MIN(BN$6,DAY(EOMONTH($B69,1))))&gt;=$B69)*(DATE(YEAR($B69),MONTH($B69)+1,MIN(BN$6,DAY(EOMONTH($B69,1))))&lt;$C69)))</f>
        <v>0</v>
      </c>
      <c r="BO69" s="48" t="n">
        <f aca="false">IF(OR(N(BO$5)=0,BO$6=""),0,BO$5*((DATE(YEAR($B69),MONTH($B69),MIN(BO$6,DAY(EOMONTH($B69,0))))&gt;=$B69)*(DATE(YEAR($B69),MONTH($B69),MIN(BO$6,DAY(EOMONTH($B69,0))))&lt;$C69)+(DATE(YEAR($B69),MONTH($B69)+1,MIN(BO$6,DAY(EOMONTH($B69,1))))&gt;=$B69)*(DATE(YEAR($B69),MONTH($B69)+1,MIN(BO$6,DAY(EOMONTH($B69,1))))&lt;$C69)))</f>
        <v>0</v>
      </c>
      <c r="BP69" s="48" t="n">
        <f aca="false">IF(OR(N(BP$5)=0,BP$6=""),0,BP$5*((DATE(YEAR($B69),MONTH($B69),MIN(BP$6,DAY(EOMONTH($B69,0))))&gt;=$B69)*(DATE(YEAR($B69),MONTH($B69),MIN(BP$6,DAY(EOMONTH($B69,0))))&lt;$C69)+(DATE(YEAR($B69),MONTH($B69)+1,MIN(BP$6,DAY(EOMONTH($B69,1))))&gt;=$B69)*(DATE(YEAR($B69),MONTH($B69)+1,MIN(BP$6,DAY(EOMONTH($B69,1))))&lt;$C69)))</f>
        <v>0</v>
      </c>
      <c r="BQ69" s="48" t="n">
        <f aca="false">IF(OR(N(BQ$5)=0,BQ$6=""),0,BQ$5*((DATE(YEAR($B69),MONTH($B69),MIN(BQ$6,DAY(EOMONTH($B69,0))))&gt;=$B69)*(DATE(YEAR($B69),MONTH($B69),MIN(BQ$6,DAY(EOMONTH($B69,0))))&lt;$C69)+(DATE(YEAR($B69),MONTH($B69)+1,MIN(BQ$6,DAY(EOMONTH($B69,1))))&gt;=$B69)*(DATE(YEAR($B69),MONTH($B69)+1,MIN(BQ$6,DAY(EOMONTH($B69,1))))&lt;$C69)))</f>
        <v>0</v>
      </c>
      <c r="BR69" s="48" t="n">
        <f aca="false">IF(OR(N(BR$5)=0,BR$6=""),0,BR$5*((DATE(YEAR($B69),MONTH($B69),MIN(BR$6,DAY(EOMONTH($B69,0))))&gt;=$B69)*(DATE(YEAR($B69),MONTH($B69),MIN(BR$6,DAY(EOMONTH($B69,0))))&lt;$C69)+(DATE(YEAR($B69),MONTH($B69)+1,MIN(BR$6,DAY(EOMONTH($B69,1))))&gt;=$B69)*(DATE(YEAR($B69),MONTH($B69)+1,MIN(BR$6,DAY(EOMONTH($B69,1))))&lt;$C69)))</f>
        <v>0</v>
      </c>
      <c r="BS69" s="48" t="n">
        <f aca="false">IF(OR(N(BS$5)=0,BS$6=""),0,BS$5*((DATE(YEAR($B69),MONTH($B69),MIN(BS$6,DAY(EOMONTH($B69,0))))&gt;=$B69)*(DATE(YEAR($B69),MONTH($B69),MIN(BS$6,DAY(EOMONTH($B69,0))))&lt;$C69)+(DATE(YEAR($B69),MONTH($B69)+1,MIN(BS$6,DAY(EOMONTH($B69,1))))&gt;=$B69)*(DATE(YEAR($B69),MONTH($B69)+1,MIN(BS$6,DAY(EOMONTH($B69,1))))&lt;$C69)))</f>
        <v>0</v>
      </c>
      <c r="BT69" s="48" t="n">
        <f aca="false">IF(OR(N(BT$5)=0,BT$6=""),0,BT$5*((DATE(YEAR($B69),MONTH($B69),MIN(BT$6,DAY(EOMONTH($B69,0))))&gt;=$B69)*(DATE(YEAR($B69),MONTH($B69),MIN(BT$6,DAY(EOMONTH($B69,0))))&lt;$C69)+(DATE(YEAR($B69),MONTH($B69)+1,MIN(BT$6,DAY(EOMONTH($B69,1))))&gt;=$B69)*(DATE(YEAR($B69),MONTH($B69)+1,MIN(BT$6,DAY(EOMONTH($B69,1))))&lt;$C69)))</f>
        <v>0</v>
      </c>
      <c r="BU69" s="48" t="n">
        <f aca="false">IF(OR(N(BU$5)=0,BU$6=""),0,BU$5*((DATE(YEAR($B69),MONTH($B69),MIN(BU$6,DAY(EOMONTH($B69,0))))&gt;=$B69)*(DATE(YEAR($B69),MONTH($B69),MIN(BU$6,DAY(EOMONTH($B69,0))))&lt;$C69)+(DATE(YEAR($B69),MONTH($B69)+1,MIN(BU$6,DAY(EOMONTH($B69,1))))&gt;=$B69)*(DATE(YEAR($B69),MONTH($B69)+1,MIN(BU$6,DAY(EOMONTH($B69,1))))&lt;$C69)))</f>
        <v>0</v>
      </c>
      <c r="BV69" s="48" t="n">
        <f aca="false">IF(OR(N(BV$5)=0,BV$6=""),0,BV$5*((DATE(YEAR($B69),MONTH($B69),MIN(BV$6,DAY(EOMONTH($B69,0))))&gt;=$B69)*(DATE(YEAR($B69),MONTH($B69),MIN(BV$6,DAY(EOMONTH($B69,0))))&lt;$C69)+(DATE(YEAR($B69),MONTH($B69)+1,MIN(BV$6,DAY(EOMONTH($B69,1))))&gt;=$B69)*(DATE(YEAR($B69),MONTH($B69)+1,MIN(BV$6,DAY(EOMONTH($B69,1))))&lt;$C69)))</f>
        <v>0</v>
      </c>
      <c r="BW69" s="48" t="n">
        <f aca="false">IF(OR(N(BW$5)=0,BW$6=""),0,BW$5*((DATE(YEAR($B69),MONTH($B69),MIN(BW$6,DAY(EOMONTH($B69,0))))&gt;=$B69)*(DATE(YEAR($B69),MONTH($B69),MIN(BW$6,DAY(EOMONTH($B69,0))))&lt;$C69)+(DATE(YEAR($B69),MONTH($B69)+1,MIN(BW$6,DAY(EOMONTH($B69,1))))&gt;=$B69)*(DATE(YEAR($B69),MONTH($B69)+1,MIN(BW$6,DAY(EOMONTH($B69,1))))&lt;$C69)))</f>
        <v>0</v>
      </c>
      <c r="BX69" s="48" t="n">
        <f aca="false">MIN(Z69,(FT68*(1+FT$5/Setup!$C$36)+IF($V69=1,N($F69),0)))</f>
        <v>0</v>
      </c>
      <c r="BY69" s="48" t="n">
        <f aca="false">MIN(AA69,(FU68*(1+FU$5/Setup!$C$36)+IF($V69=2,N($F69),0)))</f>
        <v>0</v>
      </c>
      <c r="BZ69" s="48" t="n">
        <f aca="false">MIN(AB69,(FV68*(1+FV$5/Setup!$C$36)+IF($V69=3,N($F69),0)))</f>
        <v>0</v>
      </c>
      <c r="CA69" s="48" t="n">
        <f aca="false">MIN(AC69,(FW68*(1+FW$5/Setup!$C$36)+IF($V69=4,N($F69),0)))</f>
        <v>0</v>
      </c>
      <c r="CB69" s="48" t="n">
        <f aca="false">MIN(AD69,(FX68*(1+FX$5/Setup!$C$36)+IF($V69=5,N($F69),0)))</f>
        <v>0</v>
      </c>
      <c r="CC69" s="48" t="n">
        <f aca="false">MIN(AE69,(FY68*(1+FY$5/Setup!$C$36)+IF($V69=6,N($F69),0)))</f>
        <v>0</v>
      </c>
      <c r="CD69" s="48" t="n">
        <f aca="false">MIN(AF69,(FZ68*(1+FZ$5/Setup!$C$36)+IF($V69=7,N($F69),0)))</f>
        <v>0</v>
      </c>
      <c r="CE69" s="48" t="n">
        <f aca="false">MIN(AG69,(GA68*(1+GA$5/Setup!$C$36)+IF($V69=8,N($F69),0)))</f>
        <v>0</v>
      </c>
      <c r="CF69" s="48" t="n">
        <f aca="false">MIN(AH69,(GB68*(1+GB$5/Setup!$C$36)+IF($V69=9,N($F69),0)))</f>
        <v>0</v>
      </c>
      <c r="CG69" s="48" t="n">
        <f aca="false">MIN(AI69,(GC68*(1+GC$5/Setup!$C$36)+IF($V69=10,N($F69),0)))</f>
        <v>0</v>
      </c>
      <c r="CH69" s="48" t="n">
        <f aca="false">MIN(AJ69,(GD68*(1+GD$5/Setup!$C$36)+IF($V69=11,N($F69),0)))</f>
        <v>0</v>
      </c>
      <c r="CI69" s="48" t="n">
        <f aca="false">MIN(AK69,(GE68*(1+GE$5/Setup!$C$36)+IF($V69=12,N($F69),0)))</f>
        <v>0</v>
      </c>
      <c r="CJ69" s="48" t="n">
        <f aca="false">MIN(AL69,(GF68*(1+GF$5/Setup!$C$36)+IF($V69=13,N($F69),0)))</f>
        <v>0</v>
      </c>
      <c r="CK69" s="48" t="n">
        <f aca="false">MIN(AM69,(GG68*(1+GG$5/Setup!$C$36)+IF($V69=14,N($F69),0)))</f>
        <v>0</v>
      </c>
      <c r="CL69" s="48" t="n">
        <f aca="false">MIN(AN69,(GH68*(1+GH$5/Setup!$C$36)+IF($V69=15,N($F69),0)))</f>
        <v>0</v>
      </c>
      <c r="CM69" s="48" t="n">
        <f aca="false">MIN(AO69,(GI68*(1+GI$5/Setup!$C$36)+IF($V69=16,N($F69),0)))</f>
        <v>0</v>
      </c>
      <c r="CN69" s="48" t="n">
        <f aca="false">MIN(AP69,(GJ68*(1+GJ$5/Setup!$C$36)+IF($V69=17,N($F69),0)))</f>
        <v>0</v>
      </c>
      <c r="CO69" s="48" t="n">
        <f aca="false">MIN(AQ69,(GK68*(1+GK$5/Setup!$C$36)+IF($V69=18,N($F69),0)))</f>
        <v>0</v>
      </c>
      <c r="CP69" s="48" t="n">
        <f aca="false">MIN(AR69,(GL68*(1+GL$5/Setup!$C$36)+IF($V69=19,N($F69),0)))</f>
        <v>0</v>
      </c>
      <c r="CQ69" s="48" t="n">
        <f aca="false">MIN(AS69,(GM68*(1+GM$5/Setup!$C$36)+IF($V69=20,N($F69),0)))</f>
        <v>0</v>
      </c>
      <c r="CR69" s="48" t="n">
        <f aca="false">MIN(AT69,(GN68*(1+GN$5/Setup!$C$36)+IF($V69=21,N($F69),0)))</f>
        <v>0</v>
      </c>
      <c r="CS69" s="48" t="n">
        <f aca="false">MIN(AU69,(GO68*(1+GO$5/Setup!$C$36)+IF($V69=22,N($F69),0)))</f>
        <v>0</v>
      </c>
      <c r="CT69" s="48" t="n">
        <f aca="false">MIN(AV69,(GP68*(1+GP$5/Setup!$C$36)+IF($V69=23,N($F69),0)))</f>
        <v>0</v>
      </c>
      <c r="CU69" s="48" t="n">
        <f aca="false">MIN(AW69,(GQ68*(1+GQ$5/Setup!$C$36)+IF($V69=24,N($F69),0)))</f>
        <v>0</v>
      </c>
      <c r="CV69" s="48" t="n">
        <f aca="false">MIN(AX69,(GR68*(1+GR$5/Setup!$C$36)+IF($V69=25,N($F69),0)))</f>
        <v>0</v>
      </c>
      <c r="CW69" s="48" t="n">
        <f aca="false">MIN(AY69,(GS68*(1+GS$5/Setup!$C$36)+IF($V69=26,N($F69),0)))</f>
        <v>0</v>
      </c>
      <c r="CX69" s="48" t="n">
        <f aca="false">MIN(AZ69,(GT68*(1+GT$5/Setup!$C$36)+IF($V69=27,N($F69),0)))</f>
        <v>0</v>
      </c>
      <c r="CY69" s="48" t="n">
        <f aca="false">MIN(BA69,(GU68*(1+GU$5/Setup!$C$36)+IF($V69=28,N($F69),0)))</f>
        <v>0</v>
      </c>
      <c r="CZ69" s="48" t="n">
        <f aca="false">MIN(BB69,(GV68*(1+GV$5/Setup!$C$36)+IF($V69=29,N($F69),0)))</f>
        <v>0</v>
      </c>
      <c r="DA69" s="48" t="n">
        <f aca="false">MIN(BC69,(GW68*(1+GW$5/Setup!$C$36)+IF($V69=30,N($F69),0)))</f>
        <v>0</v>
      </c>
      <c r="DB69" s="48" t="n">
        <f aca="false">MIN(BD69,(GX68*(1+GX$5/Setup!$C$36)+IF($V69=31,N($F69),0)))</f>
        <v>0</v>
      </c>
      <c r="DC69" s="48" t="n">
        <f aca="false">MIN(BE69,(GY68*(1+GY$5/Setup!$C$36)+IF($V69=32,N($F69),0)))</f>
        <v>0</v>
      </c>
      <c r="DD69" s="48" t="n">
        <f aca="false">MIN(BF69,(GZ68*(1+GZ$5/Setup!$C$36)+IF($V69=33,N($F69),0)))</f>
        <v>0</v>
      </c>
      <c r="DE69" s="48" t="n">
        <f aca="false">MIN(BG69,(HA68*(1+HA$5/Setup!$C$36)+IF($V69=34,N($F69),0)))</f>
        <v>0</v>
      </c>
      <c r="DF69" s="48" t="n">
        <f aca="false">MIN(BH69,(HB68*(1+HB$5/Setup!$C$36)+IF($V69=35,N($F69),0)))</f>
        <v>0</v>
      </c>
      <c r="DG69" s="48" t="n">
        <f aca="false">MIN(BI69,(HC68*(1+HC$5/Setup!$C$36)+IF($V69=36,N($F69),0)))</f>
        <v>0</v>
      </c>
      <c r="DH69" s="48" t="n">
        <f aca="false">MIN(BJ69,(HD68*(1+HD$5/Setup!$C$36)+IF($V69=37,N($F69),0)))</f>
        <v>0</v>
      </c>
      <c r="DI69" s="48" t="n">
        <f aca="false">MIN(BK69,(HE68*(1+HE$5/Setup!$C$36)+IF($V69=38,N($F69),0)))</f>
        <v>0</v>
      </c>
      <c r="DJ69" s="48" t="n">
        <f aca="false">MIN(BL69,(HF68*(1+HF$5/Setup!$C$36)+IF($V69=39,N($F69),0)))</f>
        <v>0</v>
      </c>
      <c r="DK69" s="48" t="n">
        <f aca="false">MIN(BM69,(HG68*(1+HG$5/Setup!$C$36)+IF($V69=40,N($F69),0)))</f>
        <v>0</v>
      </c>
      <c r="DL69" s="48" t="n">
        <f aca="false">MIN(BN69,(HH68*(1+HH$5/Setup!$C$36)+IF($V69=41,N($F69),0)))</f>
        <v>0</v>
      </c>
      <c r="DM69" s="48" t="n">
        <f aca="false">MIN(BO69,(HI68*(1+HI$5/Setup!$C$36)+IF($V69=42,N($F69),0)))</f>
        <v>0</v>
      </c>
      <c r="DN69" s="48" t="n">
        <f aca="false">MIN(BP69,(HJ68*(1+HJ$5/Setup!$C$36)+IF($V69=43,N($F69),0)))</f>
        <v>0</v>
      </c>
      <c r="DO69" s="48" t="n">
        <f aca="false">MIN(BQ69,(HK68*(1+HK$5/Setup!$C$36)+IF($V69=44,N($F69),0)))</f>
        <v>0</v>
      </c>
      <c r="DP69" s="48" t="n">
        <f aca="false">MIN(BR69,(HL68*(1+HL$5/Setup!$C$36)+IF($V69=45,N($F69),0)))</f>
        <v>0</v>
      </c>
      <c r="DQ69" s="48" t="n">
        <f aca="false">MIN(BS69,(HM68*(1+HM$5/Setup!$C$36)+IF($V69=46,N($F69),0)))</f>
        <v>0</v>
      </c>
      <c r="DR69" s="48" t="n">
        <f aca="false">MIN(BT69,(HN68*(1+HN$5/Setup!$C$36)+IF($V69=47,N($F69),0)))</f>
        <v>0</v>
      </c>
      <c r="DS69" s="48" t="n">
        <f aca="false">MIN(BU69,(HO68*(1+HO$5/Setup!$C$36)+IF($V69=48,N($F69),0)))</f>
        <v>0</v>
      </c>
      <c r="DT69" s="48" t="n">
        <f aca="false">MIN(BV69,(HP68*(1+HP$5/Setup!$C$36)+IF($V69=49,N($F69),0)))</f>
        <v>0</v>
      </c>
      <c r="DU69" s="48" t="n">
        <f aca="false">MIN(BW69,(HQ68*(1+HQ$5/Setup!$C$36)+IF($V69=50,N($F69),0)))</f>
        <v>0</v>
      </c>
      <c r="DV69" s="48" t="n">
        <f aca="false">MIN(MAX((FT68*(1+FT$5/Setup!$C$36)+IF($V69=1,N($F69),0))-BX69,0),MAX($P69-0,0))</f>
        <v>0</v>
      </c>
      <c r="DW69" s="48" t="n">
        <f aca="false">MIN(MAX((FU68*(1+FU$5/Setup!$C$36)+IF($V69=2,N($F69),0))-BY69,0),MAX($P69-SUM(DV69:DV69),0))</f>
        <v>0</v>
      </c>
      <c r="DX69" s="48" t="n">
        <f aca="false">MIN(MAX((FV68*(1+FV$5/Setup!$C$36)+IF($V69=3,N($F69),0))-BZ69,0),MAX($P69-SUM(DV69:DW69),0))</f>
        <v>0</v>
      </c>
      <c r="DY69" s="48" t="n">
        <f aca="false">MIN(MAX((FW68*(1+FW$5/Setup!$C$36)+IF($V69=4,N($F69),0))-CA69,0),MAX($P69-SUM(DV69:DX69),0))</f>
        <v>0</v>
      </c>
      <c r="DZ69" s="48" t="n">
        <f aca="false">MIN(MAX((FX68*(1+FX$5/Setup!$C$36)+IF($V69=5,N($F69),0))-CB69,0),MAX($P69-SUM(DV69:DY69),0))</f>
        <v>0</v>
      </c>
      <c r="EA69" s="48" t="n">
        <f aca="false">MIN(MAX((FY68*(1+FY$5/Setup!$C$36)+IF($V69=6,N($F69),0))-CC69,0),MAX($P69-SUM(DV69:DZ69),0))</f>
        <v>0</v>
      </c>
      <c r="EB69" s="48" t="n">
        <f aca="false">MIN(MAX((FZ68*(1+FZ$5/Setup!$C$36)+IF($V69=7,N($F69),0))-CD69,0),MAX($P69-SUM(DV69:EA69),0))</f>
        <v>0</v>
      </c>
      <c r="EC69" s="48" t="n">
        <f aca="false">MIN(MAX((GA68*(1+GA$5/Setup!$C$36)+IF($V69=8,N($F69),0))-CE69,0),MAX($P69-SUM(DV69:EB69),0))</f>
        <v>0</v>
      </c>
      <c r="ED69" s="48" t="n">
        <f aca="false">MIN(MAX((GB68*(1+GB$5/Setup!$C$36)+IF($V69=9,N($F69),0))-CF69,0),MAX($P69-SUM(DV69:EC69),0))</f>
        <v>0</v>
      </c>
      <c r="EE69" s="48" t="n">
        <f aca="false">MIN(MAX((GC68*(1+GC$5/Setup!$C$36)+IF($V69=10,N($F69),0))-CG69,0),MAX($P69-SUM(DV69:ED69),0))</f>
        <v>0</v>
      </c>
      <c r="EF69" s="48" t="n">
        <f aca="false">MIN(MAX((GD68*(1+GD$5/Setup!$C$36)+IF($V69=11,N($F69),0))-CH69,0),MAX($P69-SUM(DV69:EE69),0))</f>
        <v>0</v>
      </c>
      <c r="EG69" s="48" t="n">
        <f aca="false">MIN(MAX((GE68*(1+GE$5/Setup!$C$36)+IF($V69=12,N($F69),0))-CI69,0),MAX($P69-SUM(DV69:EF69),0))</f>
        <v>0</v>
      </c>
      <c r="EH69" s="48" t="n">
        <f aca="false">MIN(MAX((GF68*(1+GF$5/Setup!$C$36)+IF($V69=13,N($F69),0))-CJ69,0),MAX($P69-SUM(DV69:EG69),0))</f>
        <v>0</v>
      </c>
      <c r="EI69" s="48" t="n">
        <f aca="false">MIN(MAX((GG68*(1+GG$5/Setup!$C$36)+IF($V69=14,N($F69),0))-CK69,0),MAX($P69-SUM(DV69:EH69),0))</f>
        <v>0</v>
      </c>
      <c r="EJ69" s="48" t="n">
        <f aca="false">MIN(MAX((GH68*(1+GH$5/Setup!$C$36)+IF($V69=15,N($F69),0))-CL69,0),MAX($P69-SUM(DV69:EI69),0))</f>
        <v>0</v>
      </c>
      <c r="EK69" s="48" t="n">
        <f aca="false">MIN(MAX((GI68*(1+GI$5/Setup!$C$36)+IF($V69=16,N($F69),0))-CM69,0),MAX($P69-SUM(DV69:EJ69),0))</f>
        <v>0</v>
      </c>
      <c r="EL69" s="48" t="n">
        <f aca="false">MIN(MAX((GJ68*(1+GJ$5/Setup!$C$36)+IF($V69=17,N($F69),0))-CN69,0),MAX($P69-SUM(DV69:EK69),0))</f>
        <v>0</v>
      </c>
      <c r="EM69" s="48" t="n">
        <f aca="false">MIN(MAX((GK68*(1+GK$5/Setup!$C$36)+IF($V69=18,N($F69),0))-CO69,0),MAX($P69-SUM(DV69:EL69),0))</f>
        <v>0</v>
      </c>
      <c r="EN69" s="48" t="n">
        <f aca="false">MIN(MAX((GL68*(1+GL$5/Setup!$C$36)+IF($V69=19,N($F69),0))-CP69,0),MAX($P69-SUM(DV69:EM69),0))</f>
        <v>0</v>
      </c>
      <c r="EO69" s="48" t="n">
        <f aca="false">MIN(MAX((GM68*(1+GM$5/Setup!$C$36)+IF($V69=20,N($F69),0))-CQ69,0),MAX($P69-SUM(DV69:EN69),0))</f>
        <v>0</v>
      </c>
      <c r="EP69" s="48" t="n">
        <f aca="false">MIN(MAX((GN68*(1+GN$5/Setup!$C$36)+IF($V69=21,N($F69),0))-CR69,0),MAX($P69-SUM(DV69:EO69),0))</f>
        <v>0</v>
      </c>
      <c r="EQ69" s="48" t="n">
        <f aca="false">MIN(MAX((GO68*(1+GO$5/Setup!$C$36)+IF($V69=22,N($F69),0))-CS69,0),MAX($P69-SUM(DV69:EP69),0))</f>
        <v>0</v>
      </c>
      <c r="ER69" s="48" t="n">
        <f aca="false">MIN(MAX((GP68*(1+GP$5/Setup!$C$36)+IF($V69=23,N($F69),0))-CT69,0),MAX($P69-SUM(DV69:EQ69),0))</f>
        <v>0</v>
      </c>
      <c r="ES69" s="48" t="n">
        <f aca="false">MIN(MAX((GQ68*(1+GQ$5/Setup!$C$36)+IF($V69=24,N($F69),0))-CU69,0),MAX($P69-SUM(DV69:ER69),0))</f>
        <v>0</v>
      </c>
      <c r="ET69" s="48" t="n">
        <f aca="false">MIN(MAX((GR68*(1+GR$5/Setup!$C$36)+IF($V69=25,N($F69),0))-CV69,0),MAX($P69-SUM(DV69:ES69),0))</f>
        <v>0</v>
      </c>
      <c r="EU69" s="48" t="n">
        <f aca="false">MIN(MAX((GS68*(1+GS$5/Setup!$C$36)+IF($V69=26,N($F69),0))-CW69,0),MAX($P69-SUM(DV69:ET69),0))</f>
        <v>0</v>
      </c>
      <c r="EV69" s="48" t="n">
        <f aca="false">MIN(MAX((GT68*(1+GT$5/Setup!$C$36)+IF($V69=27,N($F69),0))-CX69,0),MAX($P69-SUM(DV69:EU69),0))</f>
        <v>0</v>
      </c>
      <c r="EW69" s="48" t="n">
        <f aca="false">MIN(MAX((GU68*(1+GU$5/Setup!$C$36)+IF($V69=28,N($F69),0))-CY69,0),MAX($P69-SUM(DV69:EV69),0))</f>
        <v>0</v>
      </c>
      <c r="EX69" s="48" t="n">
        <f aca="false">MIN(MAX((GV68*(1+GV$5/Setup!$C$36)+IF($V69=29,N($F69),0))-CZ69,0),MAX($P69-SUM(DV69:EW69),0))</f>
        <v>0</v>
      </c>
      <c r="EY69" s="48" t="n">
        <f aca="false">MIN(MAX((GW68*(1+GW$5/Setup!$C$36)+IF($V69=30,N($F69),0))-DA69,0),MAX($P69-SUM(DV69:EX69),0))</f>
        <v>0</v>
      </c>
      <c r="EZ69" s="48" t="n">
        <f aca="false">MIN(MAX((GX68*(1+GX$5/Setup!$C$36)+IF($V69=31,N($F69),0))-DB69,0),MAX($P69-SUM(DV69:EY69),0))</f>
        <v>0</v>
      </c>
      <c r="FA69" s="48" t="n">
        <f aca="false">MIN(MAX((GY68*(1+GY$5/Setup!$C$36)+IF($V69=32,N($F69),0))-DC69,0),MAX($P69-SUM(DV69:EZ69),0))</f>
        <v>0</v>
      </c>
      <c r="FB69" s="48" t="n">
        <f aca="false">MIN(MAX((GZ68*(1+GZ$5/Setup!$C$36)+IF($V69=33,N($F69),0))-DD69,0),MAX($P69-SUM(DV69:FA69),0))</f>
        <v>0</v>
      </c>
      <c r="FC69" s="48" t="n">
        <f aca="false">MIN(MAX((HA68*(1+HA$5/Setup!$C$36)+IF($V69=34,N($F69),0))-DE69,0),MAX($P69-SUM(DV69:FB69),0))</f>
        <v>0</v>
      </c>
      <c r="FD69" s="48" t="n">
        <f aca="false">MIN(MAX((HB68*(1+HB$5/Setup!$C$36)+IF($V69=35,N($F69),0))-DF69,0),MAX($P69-SUM(DV69:FC69),0))</f>
        <v>0</v>
      </c>
      <c r="FE69" s="48" t="n">
        <f aca="false">MIN(MAX((HC68*(1+HC$5/Setup!$C$36)+IF($V69=36,N($F69),0))-DG69,0),MAX($P69-SUM(DV69:FD69),0))</f>
        <v>0</v>
      </c>
      <c r="FF69" s="48" t="n">
        <f aca="false">MIN(MAX((HD68*(1+HD$5/Setup!$C$36)+IF($V69=37,N($F69),0))-DH69,0),MAX($P69-SUM(DV69:FE69),0))</f>
        <v>0</v>
      </c>
      <c r="FG69" s="48" t="n">
        <f aca="false">MIN(MAX((HE68*(1+HE$5/Setup!$C$36)+IF($V69=38,N($F69),0))-DI69,0),MAX($P69-SUM(DV69:FF69),0))</f>
        <v>0</v>
      </c>
      <c r="FH69" s="48" t="n">
        <f aca="false">MIN(MAX((HF68*(1+HF$5/Setup!$C$36)+IF($V69=39,N($F69),0))-DJ69,0),MAX($P69-SUM(DV69:FG69),0))</f>
        <v>0</v>
      </c>
      <c r="FI69" s="48" t="n">
        <f aca="false">MIN(MAX((HG68*(1+HG$5/Setup!$C$36)+IF($V69=40,N($F69),0))-DK69,0),MAX($P69-SUM(DV69:FH69),0))</f>
        <v>0</v>
      </c>
      <c r="FJ69" s="48" t="n">
        <f aca="false">MIN(MAX((HH68*(1+HH$5/Setup!$C$36)+IF($V69=41,N($F69),0))-DL69,0),MAX($P69-SUM(DV69:FI69),0))</f>
        <v>0</v>
      </c>
      <c r="FK69" s="48" t="n">
        <f aca="false">MIN(MAX((HI68*(1+HI$5/Setup!$C$36)+IF($V69=42,N($F69),0))-DM69,0),MAX($P69-SUM(DV69:FJ69),0))</f>
        <v>0</v>
      </c>
      <c r="FL69" s="48" t="n">
        <f aca="false">MIN(MAX((HJ68*(1+HJ$5/Setup!$C$36)+IF($V69=43,N($F69),0))-DN69,0),MAX($P69-SUM(DV69:FK69),0))</f>
        <v>0</v>
      </c>
      <c r="FM69" s="48" t="n">
        <f aca="false">MIN(MAX((HK68*(1+HK$5/Setup!$C$36)+IF($V69=44,N($F69),0))-DO69,0),MAX($P69-SUM(DV69:FL69),0))</f>
        <v>0</v>
      </c>
      <c r="FN69" s="48" t="n">
        <f aca="false">MIN(MAX((HL68*(1+HL$5/Setup!$C$36)+IF($V69=45,N($F69),0))-DP69,0),MAX($P69-SUM(DV69:FM69),0))</f>
        <v>0</v>
      </c>
      <c r="FO69" s="48" t="n">
        <f aca="false">MIN(MAX((HM68*(1+HM$5/Setup!$C$36)+IF($V69=46,N($F69),0))-DQ69,0),MAX($P69-SUM(DV69:FN69),0))</f>
        <v>0</v>
      </c>
      <c r="FP69" s="48" t="n">
        <f aca="false">MIN(MAX((HN68*(1+HN$5/Setup!$C$36)+IF($V69=47,N($F69),0))-DR69,0),MAX($P69-SUM(DV69:FO69),0))</f>
        <v>0</v>
      </c>
      <c r="FQ69" s="48" t="n">
        <f aca="false">MIN(MAX((HO68*(1+HO$5/Setup!$C$36)+IF($V69=48,N($F69),0))-DS69,0),MAX($P69-SUM(DV69:FP69),0))</f>
        <v>0</v>
      </c>
      <c r="FR69" s="48" t="n">
        <f aca="false">MIN(MAX((HP68*(1+HP$5/Setup!$C$36)+IF($V69=49,N($F69),0))-DT69,0),MAX($P69-SUM(DV69:FQ69),0))</f>
        <v>0</v>
      </c>
      <c r="FS69" s="48" t="n">
        <f aca="false">MIN(MAX((HQ68*(1+HQ$5/Setup!$C$36)+IF($V69=50,N($F69),0))-DU69,0),MAX($P69-SUM(DV69:FR69),0))</f>
        <v>0</v>
      </c>
      <c r="FT69" s="48" t="n">
        <f aca="false">IF((FT68*(1+FT$5/Setup!$C$36)+IF($V69=1,N($F69),0))-BX69-DV69&lt;0.005,0,(FT68*(1+FT$5/Setup!$C$36)+IF($V69=1,N($F69),0))-BX69-DV69)</f>
        <v>0</v>
      </c>
      <c r="FU69" s="48" t="n">
        <f aca="false">IF((FU68*(1+FU$5/Setup!$C$36)+IF($V69=2,N($F69),0))-BY69-DW69&lt;0.005,0,(FU68*(1+FU$5/Setup!$C$36)+IF($V69=2,N($F69),0))-BY69-DW69)</f>
        <v>0</v>
      </c>
      <c r="FV69" s="48" t="n">
        <f aca="false">IF((FV68*(1+FV$5/Setup!$C$36)+IF($V69=3,N($F69),0))-BZ69-DX69&lt;0.005,0,(FV68*(1+FV$5/Setup!$C$36)+IF($V69=3,N($F69),0))-BZ69-DX69)</f>
        <v>0</v>
      </c>
      <c r="FW69" s="48" t="n">
        <f aca="false">IF((FW68*(1+FW$5/Setup!$C$36)+IF($V69=4,N($F69),0))-CA69-DY69&lt;0.005,0,(FW68*(1+FW$5/Setup!$C$36)+IF($V69=4,N($F69),0))-CA69-DY69)</f>
        <v>0</v>
      </c>
      <c r="FX69" s="48" t="n">
        <f aca="false">IF((FX68*(1+FX$5/Setup!$C$36)+IF($V69=5,N($F69),0))-CB69-DZ69&lt;0.005,0,(FX68*(1+FX$5/Setup!$C$36)+IF($V69=5,N($F69),0))-CB69-DZ69)</f>
        <v>0</v>
      </c>
      <c r="FY69" s="48" t="n">
        <f aca="false">IF((FY68*(1+FY$5/Setup!$C$36)+IF($V69=6,N($F69),0))-CC69-EA69&lt;0.005,0,(FY68*(1+FY$5/Setup!$C$36)+IF($V69=6,N($F69),0))-CC69-EA69)</f>
        <v>0</v>
      </c>
      <c r="FZ69" s="48" t="n">
        <f aca="false">IF((FZ68*(1+FZ$5/Setup!$C$36)+IF($V69=7,N($F69),0))-CD69-EB69&lt;0.005,0,(FZ68*(1+FZ$5/Setup!$C$36)+IF($V69=7,N($F69),0))-CD69-EB69)</f>
        <v>0</v>
      </c>
      <c r="GA69" s="48" t="n">
        <f aca="false">IF((GA68*(1+GA$5/Setup!$C$36)+IF($V69=8,N($F69),0))-CE69-EC69&lt;0.005,0,(GA68*(1+GA$5/Setup!$C$36)+IF($V69=8,N($F69),0))-CE69-EC69)</f>
        <v>0</v>
      </c>
      <c r="GB69" s="48" t="n">
        <f aca="false">IF((GB68*(1+GB$5/Setup!$C$36)+IF($V69=9,N($F69),0))-CF69-ED69&lt;0.005,0,(GB68*(1+GB$5/Setup!$C$36)+IF($V69=9,N($F69),0))-CF69-ED69)</f>
        <v>0</v>
      </c>
      <c r="GC69" s="48" t="n">
        <f aca="false">IF((GC68*(1+GC$5/Setup!$C$36)+IF($V69=10,N($F69),0))-CG69-EE69&lt;0.005,0,(GC68*(1+GC$5/Setup!$C$36)+IF($V69=10,N($F69),0))-CG69-EE69)</f>
        <v>0</v>
      </c>
      <c r="GD69" s="48" t="n">
        <f aca="false">IF((GD68*(1+GD$5/Setup!$C$36)+IF($V69=11,N($F69),0))-CH69-EF69&lt;0.005,0,(GD68*(1+GD$5/Setup!$C$36)+IF($V69=11,N($F69),0))-CH69-EF69)</f>
        <v>0</v>
      </c>
      <c r="GE69" s="48" t="n">
        <f aca="false">IF((GE68*(1+GE$5/Setup!$C$36)+IF($V69=12,N($F69),0))-CI69-EG69&lt;0.005,0,(GE68*(1+GE$5/Setup!$C$36)+IF($V69=12,N($F69),0))-CI69-EG69)</f>
        <v>0</v>
      </c>
      <c r="GF69" s="48" t="n">
        <f aca="false">IF((GF68*(1+GF$5/Setup!$C$36)+IF($V69=13,N($F69),0))-CJ69-EH69&lt;0.005,0,(GF68*(1+GF$5/Setup!$C$36)+IF($V69=13,N($F69),0))-CJ69-EH69)</f>
        <v>0</v>
      </c>
      <c r="GG69" s="48" t="n">
        <f aca="false">IF((GG68*(1+GG$5/Setup!$C$36)+IF($V69=14,N($F69),0))-CK69-EI69&lt;0.005,0,(GG68*(1+GG$5/Setup!$C$36)+IF($V69=14,N($F69),0))-CK69-EI69)</f>
        <v>0</v>
      </c>
      <c r="GH69" s="48" t="n">
        <f aca="false">IF((GH68*(1+GH$5/Setup!$C$36)+IF($V69=15,N($F69),0))-CL69-EJ69&lt;0.005,0,(GH68*(1+GH$5/Setup!$C$36)+IF($V69=15,N($F69),0))-CL69-EJ69)</f>
        <v>0</v>
      </c>
      <c r="GI69" s="48" t="n">
        <f aca="false">IF((GI68*(1+GI$5/Setup!$C$36)+IF($V69=16,N($F69),0))-CM69-EK69&lt;0.005,0,(GI68*(1+GI$5/Setup!$C$36)+IF($V69=16,N($F69),0))-CM69-EK69)</f>
        <v>0</v>
      </c>
      <c r="GJ69" s="48" t="n">
        <f aca="false">IF((GJ68*(1+GJ$5/Setup!$C$36)+IF($V69=17,N($F69),0))-CN69-EL69&lt;0.005,0,(GJ68*(1+GJ$5/Setup!$C$36)+IF($V69=17,N($F69),0))-CN69-EL69)</f>
        <v>0</v>
      </c>
      <c r="GK69" s="48" t="n">
        <f aca="false">IF((GK68*(1+GK$5/Setup!$C$36)+IF($V69=18,N($F69),0))-CO69-EM69&lt;0.005,0,(GK68*(1+GK$5/Setup!$C$36)+IF($V69=18,N($F69),0))-CO69-EM69)</f>
        <v>0</v>
      </c>
      <c r="GL69" s="48" t="n">
        <f aca="false">IF((GL68*(1+GL$5/Setup!$C$36)+IF($V69=19,N($F69),0))-CP69-EN69&lt;0.005,0,(GL68*(1+GL$5/Setup!$C$36)+IF($V69=19,N($F69),0))-CP69-EN69)</f>
        <v>0</v>
      </c>
      <c r="GM69" s="48" t="n">
        <f aca="false">IF((GM68*(1+GM$5/Setup!$C$36)+IF($V69=20,N($F69),0))-CQ69-EO69&lt;0.005,0,(GM68*(1+GM$5/Setup!$C$36)+IF($V69=20,N($F69),0))-CQ69-EO69)</f>
        <v>0</v>
      </c>
      <c r="GN69" s="48" t="n">
        <f aca="false">IF((GN68*(1+GN$5/Setup!$C$36)+IF($V69=21,N($F69),0))-CR69-EP69&lt;0.005,0,(GN68*(1+GN$5/Setup!$C$36)+IF($V69=21,N($F69),0))-CR69-EP69)</f>
        <v>0</v>
      </c>
      <c r="GO69" s="48" t="n">
        <f aca="false">IF((GO68*(1+GO$5/Setup!$C$36)+IF($V69=22,N($F69),0))-CS69-EQ69&lt;0.005,0,(GO68*(1+GO$5/Setup!$C$36)+IF($V69=22,N($F69),0))-CS69-EQ69)</f>
        <v>0</v>
      </c>
      <c r="GP69" s="48" t="n">
        <f aca="false">IF((GP68*(1+GP$5/Setup!$C$36)+IF($V69=23,N($F69),0))-CT69-ER69&lt;0.005,0,(GP68*(1+GP$5/Setup!$C$36)+IF($V69=23,N($F69),0))-CT69-ER69)</f>
        <v>0</v>
      </c>
      <c r="GQ69" s="48" t="n">
        <f aca="false">IF((GQ68*(1+GQ$5/Setup!$C$36)+IF($V69=24,N($F69),0))-CU69-ES69&lt;0.005,0,(GQ68*(1+GQ$5/Setup!$C$36)+IF($V69=24,N($F69),0))-CU69-ES69)</f>
        <v>0</v>
      </c>
      <c r="GR69" s="48" t="n">
        <f aca="false">IF((GR68*(1+GR$5/Setup!$C$36)+IF($V69=25,N($F69),0))-CV69-ET69&lt;0.005,0,(GR68*(1+GR$5/Setup!$C$36)+IF($V69=25,N($F69),0))-CV69-ET69)</f>
        <v>0</v>
      </c>
      <c r="GS69" s="48" t="n">
        <f aca="false">IF((GS68*(1+GS$5/Setup!$C$36)+IF($V69=26,N($F69),0))-CW69-EU69&lt;0.005,0,(GS68*(1+GS$5/Setup!$C$36)+IF($V69=26,N($F69),0))-CW69-EU69)</f>
        <v>0</v>
      </c>
      <c r="GT69" s="48" t="n">
        <f aca="false">IF((GT68*(1+GT$5/Setup!$C$36)+IF($V69=27,N($F69),0))-CX69-EV69&lt;0.005,0,(GT68*(1+GT$5/Setup!$C$36)+IF($V69=27,N($F69),0))-CX69-EV69)</f>
        <v>0</v>
      </c>
      <c r="GU69" s="48" t="n">
        <f aca="false">IF((GU68*(1+GU$5/Setup!$C$36)+IF($V69=28,N($F69),0))-CY69-EW69&lt;0.005,0,(GU68*(1+GU$5/Setup!$C$36)+IF($V69=28,N($F69),0))-CY69-EW69)</f>
        <v>0</v>
      </c>
      <c r="GV69" s="48" t="n">
        <f aca="false">IF((GV68*(1+GV$5/Setup!$C$36)+IF($V69=29,N($F69),0))-CZ69-EX69&lt;0.005,0,(GV68*(1+GV$5/Setup!$C$36)+IF($V69=29,N($F69),0))-CZ69-EX69)</f>
        <v>0</v>
      </c>
      <c r="GW69" s="48" t="n">
        <f aca="false">IF((GW68*(1+GW$5/Setup!$C$36)+IF($V69=30,N($F69),0))-DA69-EY69&lt;0.005,0,(GW68*(1+GW$5/Setup!$C$36)+IF($V69=30,N($F69),0))-DA69-EY69)</f>
        <v>0</v>
      </c>
      <c r="GX69" s="48" t="n">
        <f aca="false">IF((GX68*(1+GX$5/Setup!$C$36)+IF($V69=31,N($F69),0))-DB69-EZ69&lt;0.005,0,(GX68*(1+GX$5/Setup!$C$36)+IF($V69=31,N($F69),0))-DB69-EZ69)</f>
        <v>0</v>
      </c>
      <c r="GY69" s="48" t="n">
        <f aca="false">IF((GY68*(1+GY$5/Setup!$C$36)+IF($V69=32,N($F69),0))-DC69-FA69&lt;0.005,0,(GY68*(1+GY$5/Setup!$C$36)+IF($V69=32,N($F69),0))-DC69-FA69)</f>
        <v>0</v>
      </c>
      <c r="GZ69" s="48" t="n">
        <f aca="false">IF((GZ68*(1+GZ$5/Setup!$C$36)+IF($V69=33,N($F69),0))-DD69-FB69&lt;0.005,0,(GZ68*(1+GZ$5/Setup!$C$36)+IF($V69=33,N($F69),0))-DD69-FB69)</f>
        <v>0</v>
      </c>
      <c r="HA69" s="48" t="n">
        <f aca="false">IF((HA68*(1+HA$5/Setup!$C$36)+IF($V69=34,N($F69),0))-DE69-FC69&lt;0.005,0,(HA68*(1+HA$5/Setup!$C$36)+IF($V69=34,N($F69),0))-DE69-FC69)</f>
        <v>0</v>
      </c>
      <c r="HB69" s="48" t="n">
        <f aca="false">IF((HB68*(1+HB$5/Setup!$C$36)+IF($V69=35,N($F69),0))-DF69-FD69&lt;0.005,0,(HB68*(1+HB$5/Setup!$C$36)+IF($V69=35,N($F69),0))-DF69-FD69)</f>
        <v>0</v>
      </c>
      <c r="HC69" s="48" t="n">
        <f aca="false">IF((HC68*(1+HC$5/Setup!$C$36)+IF($V69=36,N($F69),0))-DG69-FE69&lt;0.005,0,(HC68*(1+HC$5/Setup!$C$36)+IF($V69=36,N($F69),0))-DG69-FE69)</f>
        <v>0</v>
      </c>
      <c r="HD69" s="48" t="n">
        <f aca="false">IF((HD68*(1+HD$5/Setup!$C$36)+IF($V69=37,N($F69),0))-DH69-FF69&lt;0.005,0,(HD68*(1+HD$5/Setup!$C$36)+IF($V69=37,N($F69),0))-DH69-FF69)</f>
        <v>0</v>
      </c>
      <c r="HE69" s="48" t="n">
        <f aca="false">IF((HE68*(1+HE$5/Setup!$C$36)+IF($V69=38,N($F69),0))-DI69-FG69&lt;0.005,0,(HE68*(1+HE$5/Setup!$C$36)+IF($V69=38,N($F69),0))-DI69-FG69)</f>
        <v>0</v>
      </c>
      <c r="HF69" s="48" t="n">
        <f aca="false">IF((HF68*(1+HF$5/Setup!$C$36)+IF($V69=39,N($F69),0))-DJ69-FH69&lt;0.005,0,(HF68*(1+HF$5/Setup!$C$36)+IF($V69=39,N($F69),0))-DJ69-FH69)</f>
        <v>0</v>
      </c>
      <c r="HG69" s="48" t="n">
        <f aca="false">IF((HG68*(1+HG$5/Setup!$C$36)+IF($V69=40,N($F69),0))-DK69-FI69&lt;0.005,0,(HG68*(1+HG$5/Setup!$C$36)+IF($V69=40,N($F69),0))-DK69-FI69)</f>
        <v>0</v>
      </c>
      <c r="HH69" s="48" t="n">
        <f aca="false">IF((HH68*(1+HH$5/Setup!$C$36)+IF($V69=41,N($F69),0))-DL69-FJ69&lt;0.005,0,(HH68*(1+HH$5/Setup!$C$36)+IF($V69=41,N($F69),0))-DL69-FJ69)</f>
        <v>0</v>
      </c>
      <c r="HI69" s="48" t="n">
        <f aca="false">IF((HI68*(1+HI$5/Setup!$C$36)+IF($V69=42,N($F69),0))-DM69-FK69&lt;0.005,0,(HI68*(1+HI$5/Setup!$C$36)+IF($V69=42,N($F69),0))-DM69-FK69)</f>
        <v>0</v>
      </c>
      <c r="HJ69" s="48" t="n">
        <f aca="false">IF((HJ68*(1+HJ$5/Setup!$C$36)+IF($V69=43,N($F69),0))-DN69-FL69&lt;0.005,0,(HJ68*(1+HJ$5/Setup!$C$36)+IF($V69=43,N($F69),0))-DN69-FL69)</f>
        <v>0</v>
      </c>
      <c r="HK69" s="48" t="n">
        <f aca="false">IF((HK68*(1+HK$5/Setup!$C$36)+IF($V69=44,N($F69),0))-DO69-FM69&lt;0.005,0,(HK68*(1+HK$5/Setup!$C$36)+IF($V69=44,N($F69),0))-DO69-FM69)</f>
        <v>0</v>
      </c>
      <c r="HL69" s="48" t="n">
        <f aca="false">IF((HL68*(1+HL$5/Setup!$C$36)+IF($V69=45,N($F69),0))-DP69-FN69&lt;0.005,0,(HL68*(1+HL$5/Setup!$C$36)+IF($V69=45,N($F69),0))-DP69-FN69)</f>
        <v>0</v>
      </c>
      <c r="HM69" s="48" t="n">
        <f aca="false">IF((HM68*(1+HM$5/Setup!$C$36)+IF($V69=46,N($F69),0))-DQ69-FO69&lt;0.005,0,(HM68*(1+HM$5/Setup!$C$36)+IF($V69=46,N($F69),0))-DQ69-FO69)</f>
        <v>0</v>
      </c>
      <c r="HN69" s="48" t="n">
        <f aca="false">IF((HN68*(1+HN$5/Setup!$C$36)+IF($V69=47,N($F69),0))-DR69-FP69&lt;0.005,0,(HN68*(1+HN$5/Setup!$C$36)+IF($V69=47,N($F69),0))-DR69-FP69)</f>
        <v>0</v>
      </c>
      <c r="HO69" s="48" t="n">
        <f aca="false">IF((HO68*(1+HO$5/Setup!$C$36)+IF($V69=48,N($F69),0))-DS69-FQ69&lt;0.005,0,(HO68*(1+HO$5/Setup!$C$36)+IF($V69=48,N($F69),0))-DS69-FQ69)</f>
        <v>0</v>
      </c>
      <c r="HP69" s="48" t="n">
        <f aca="false">IF((HP68*(1+HP$5/Setup!$C$36)+IF($V69=49,N($F69),0))-DT69-FR69&lt;0.005,0,(HP68*(1+HP$5/Setup!$C$36)+IF($V69=49,N($F69),0))-DT69-FR69)</f>
        <v>0</v>
      </c>
      <c r="HQ69" s="48" t="n">
        <f aca="false">IF((HQ68*(1+HQ$5/Setup!$C$36)+IF($V69=50,N($F69),0))-DU69-FS69&lt;0.005,0,(HQ68*(1+HQ$5/Setup!$C$36)+IF($V69=50,N($F69),0))-DU69-FS69)</f>
        <v>0</v>
      </c>
    </row>
    <row r="70" customFormat="false" ht="15" hidden="false" customHeight="false" outlineLevel="0" collapsed="false">
      <c r="A70" s="44" t="n">
        <v>62</v>
      </c>
      <c r="B70" s="45" t="n">
        <f aca="false">IF(Setup!$C$7="Every month",EDATE(Setup!$C$8,($A70-1)),IF(Setup!$C$7="Twice a month",DATE(YEAR(Setup!$C$8),MONTH(Setup!$C$8)+INT((($A70-1)+Setup!$C$41)/2),MIN(IF(MOD(($A70-1)+Setup!$C$41,2)=0,Setup!$C$39,Setup!$C$40),DAY(EOMONTH(DATE(YEAR(Setup!$C$8),MONTH(Setup!$C$8)+INT((($A70-1)+Setup!$C$41)/2),1),0)))),Setup!$C$8+($A70-1)*IF(Setup!$C$7="Every week",7,14)))</f>
        <v>47179</v>
      </c>
      <c r="C70" s="45" t="n">
        <f aca="false">IF(Setup!$C$7="Every month",EDATE(Setup!$C$8,$A70),IF(Setup!$C$7="Twice a month",DATE(YEAR(Setup!$C$8),MONTH(Setup!$C$8)+INT(($A70+Setup!$C$41)/2),MIN(IF(MOD($A70+Setup!$C$41,2)=0,Setup!$C$39,Setup!$C$40),DAY(EOMONTH(DATE(YEAR(Setup!$C$8),MONTH(Setup!$C$8)+INT(($A70+Setup!$C$41)/2),1),0)))),Setup!$C$8+$A70*IF(Setup!$C$7="Every week",7,14)))</f>
        <v>47193</v>
      </c>
      <c r="D70" s="46"/>
      <c r="E70" s="47"/>
      <c r="F70" s="47"/>
      <c r="G70" s="47"/>
      <c r="H70" s="47"/>
      <c r="I70" s="48" t="n">
        <f aca="false">N(Setup!$C$11)+N(E70)</f>
        <v>100</v>
      </c>
      <c r="J70" s="48" t="n">
        <f aca="false">MIN(Setup!$C$37,MAX(I70,0))</f>
        <v>9.23076923076923</v>
      </c>
      <c r="K70" s="48" t="n">
        <f aca="false">MIN(MAX(N(Setup!$C$14)-L69,0),MAX(I70-J70,0))</f>
        <v>0</v>
      </c>
      <c r="L70" s="48" t="n">
        <f aca="false">L69+K70-N(G70)</f>
        <v>500</v>
      </c>
      <c r="M70" s="48" t="n">
        <f aca="false">M69+J70-N(H70)</f>
        <v>572.307692307693</v>
      </c>
      <c r="N70" s="48" t="n">
        <f aca="false">SUM(BX70:DU70)</f>
        <v>0</v>
      </c>
      <c r="O70" s="48" t="n">
        <f aca="false">SUM(Z70:BW70)-N70</f>
        <v>25</v>
      </c>
      <c r="P70" s="48" t="n">
        <f aca="false">MAX(I70-J70-K70,0)+O70</f>
        <v>115.769230769231</v>
      </c>
      <c r="Q70" s="48" t="n">
        <f aca="false">SUM(DV70:FS70)</f>
        <v>0</v>
      </c>
      <c r="R70" s="49" t="n">
        <f aca="false">N70+J70+K70+Q70</f>
        <v>9.23076923076923</v>
      </c>
      <c r="S70" s="48" t="n">
        <f aca="false">T70-T69-N(F70)+N70+Q70</f>
        <v>0</v>
      </c>
      <c r="T70" s="49" t="n">
        <f aca="false">SUM(FT70:HQ70)</f>
        <v>0</v>
      </c>
      <c r="U70" s="44" t="str">
        <f aca="false">IF(T69&lt;0.005,"",INDEX(Helpers!$C$2:$C$51,IF(_xlfn.MINIFS($DV$6:$FS$6,DV70:FS70,"&gt;0.005")=0,V70,_xlfn.MINIFS($DV$6:$FS$6,DV70:FS70,"&gt;0.005"))))</f>
        <v/>
      </c>
      <c r="V70" s="44" t="n">
        <f aca="false">IF(_xlfn.MINIFS($FT$6:$HQ$6,FT69:HQ69,"&gt;0.005")=0,1,_xlfn.MINIFS($FT$6:$HQ$6,FT69:HQ69,"&gt;0.005"))</f>
        <v>1</v>
      </c>
      <c r="W70" s="44" t="n">
        <f aca="false">IF(AND(D70&lt;&gt;"Paid",T69&gt;0.005),1,0)</f>
        <v>0</v>
      </c>
      <c r="X70" s="48" t="n">
        <f aca="false">SUMPRODUCT(((Helpers!$G$2:$G$51*(1+(Helpers!$D$2:$D$51+0.000000001)/12)^(($B70-Setup!$C$8)/(365.25/12))-Helpers!$E$2:$E$51*((1+(Helpers!$D$2:$D$51+0.000000001)/12)^(($B70-Setup!$C$8)/(365.25/12))-1)/((Helpers!$D$2:$D$51+0.000000001)/12))&gt;0)*(Helpers!$G$2:$G$51*(1+(Helpers!$D$2:$D$51+0.000000001)/12)^(($B70-Setup!$C$8)/(365.25/12))-Helpers!$E$2:$E$51*((1+(Helpers!$D$2:$D$51+0.000000001)/12)^(($B70-Setup!$C$8)/(365.25/12))-1)/((Helpers!$D$2:$D$51+0.000000001)/12)))</f>
        <v>439.501792528074</v>
      </c>
      <c r="Y70" s="48"/>
      <c r="Z70" s="48" t="n">
        <f aca="false">IF(OR(N(Z$5)=0,Z$6=""),0,Z$5*((DATE(YEAR($B70),MONTH($B70),MIN(Z$6,DAY(EOMONTH($B70,0))))&gt;=$B70)*(DATE(YEAR($B70),MONTH($B70),MIN(Z$6,DAY(EOMONTH($B70,0))))&lt;$C70)+(DATE(YEAR($B70),MONTH($B70)+1,MIN(Z$6,DAY(EOMONTH($B70,1))))&gt;=$B70)*(DATE(YEAR($B70),MONTH($B70)+1,MIN(Z$6,DAY(EOMONTH($B70,1))))&lt;$C70)))</f>
        <v>25</v>
      </c>
      <c r="AA70" s="48" t="n">
        <f aca="false">IF(OR(N(AA$5)=0,AA$6=""),0,AA$5*((DATE(YEAR($B70),MONTH($B70),MIN(AA$6,DAY(EOMONTH($B70,0))))&gt;=$B70)*(DATE(YEAR($B70),MONTH($B70),MIN(AA$6,DAY(EOMONTH($B70,0))))&lt;$C70)+(DATE(YEAR($B70),MONTH($B70)+1,MIN(AA$6,DAY(EOMONTH($B70,1))))&gt;=$B70)*(DATE(YEAR($B70),MONTH($B70)+1,MIN(AA$6,DAY(EOMONTH($B70,1))))&lt;$C70)))</f>
        <v>0</v>
      </c>
      <c r="AB70" s="48" t="n">
        <f aca="false">IF(OR(N(AB$5)=0,AB$6=""),0,AB$5*((DATE(YEAR($B70),MONTH($B70),MIN(AB$6,DAY(EOMONTH($B70,0))))&gt;=$B70)*(DATE(YEAR($B70),MONTH($B70),MIN(AB$6,DAY(EOMONTH($B70,0))))&lt;$C70)+(DATE(YEAR($B70),MONTH($B70)+1,MIN(AB$6,DAY(EOMONTH($B70,1))))&gt;=$B70)*(DATE(YEAR($B70),MONTH($B70)+1,MIN(AB$6,DAY(EOMONTH($B70,1))))&lt;$C70)))</f>
        <v>0</v>
      </c>
      <c r="AC70" s="48" t="n">
        <f aca="false">IF(OR(N(AC$5)=0,AC$6=""),0,AC$5*((DATE(YEAR($B70),MONTH($B70),MIN(AC$6,DAY(EOMONTH($B70,0))))&gt;=$B70)*(DATE(YEAR($B70),MONTH($B70),MIN(AC$6,DAY(EOMONTH($B70,0))))&lt;$C70)+(DATE(YEAR($B70),MONTH($B70)+1,MIN(AC$6,DAY(EOMONTH($B70,1))))&gt;=$B70)*(DATE(YEAR($B70),MONTH($B70)+1,MIN(AC$6,DAY(EOMONTH($B70,1))))&lt;$C70)))</f>
        <v>0</v>
      </c>
      <c r="AD70" s="48" t="n">
        <f aca="false">IF(OR(N(AD$5)=0,AD$6=""),0,AD$5*((DATE(YEAR($B70),MONTH($B70),MIN(AD$6,DAY(EOMONTH($B70,0))))&gt;=$B70)*(DATE(YEAR($B70),MONTH($B70),MIN(AD$6,DAY(EOMONTH($B70,0))))&lt;$C70)+(DATE(YEAR($B70),MONTH($B70)+1,MIN(AD$6,DAY(EOMONTH($B70,1))))&gt;=$B70)*(DATE(YEAR($B70),MONTH($B70)+1,MIN(AD$6,DAY(EOMONTH($B70,1))))&lt;$C70)))</f>
        <v>0</v>
      </c>
      <c r="AE70" s="48" t="n">
        <f aca="false">IF(OR(N(AE$5)=0,AE$6=""),0,AE$5*((DATE(YEAR($B70),MONTH($B70),MIN(AE$6,DAY(EOMONTH($B70,0))))&gt;=$B70)*(DATE(YEAR($B70),MONTH($B70),MIN(AE$6,DAY(EOMONTH($B70,0))))&lt;$C70)+(DATE(YEAR($B70),MONTH($B70)+1,MIN(AE$6,DAY(EOMONTH($B70,1))))&gt;=$B70)*(DATE(YEAR($B70),MONTH($B70)+1,MIN(AE$6,DAY(EOMONTH($B70,1))))&lt;$C70)))</f>
        <v>0</v>
      </c>
      <c r="AF70" s="48" t="n">
        <f aca="false">IF(OR(N(AF$5)=0,AF$6=""),0,AF$5*((DATE(YEAR($B70),MONTH($B70),MIN(AF$6,DAY(EOMONTH($B70,0))))&gt;=$B70)*(DATE(YEAR($B70),MONTH($B70),MIN(AF$6,DAY(EOMONTH($B70,0))))&lt;$C70)+(DATE(YEAR($B70),MONTH($B70)+1,MIN(AF$6,DAY(EOMONTH($B70,1))))&gt;=$B70)*(DATE(YEAR($B70),MONTH($B70)+1,MIN(AF$6,DAY(EOMONTH($B70,1))))&lt;$C70)))</f>
        <v>0</v>
      </c>
      <c r="AG70" s="48" t="n">
        <f aca="false">IF(OR(N(AG$5)=0,AG$6=""),0,AG$5*((DATE(YEAR($B70),MONTH($B70),MIN(AG$6,DAY(EOMONTH($B70,0))))&gt;=$B70)*(DATE(YEAR($B70),MONTH($B70),MIN(AG$6,DAY(EOMONTH($B70,0))))&lt;$C70)+(DATE(YEAR($B70),MONTH($B70)+1,MIN(AG$6,DAY(EOMONTH($B70,1))))&gt;=$B70)*(DATE(YEAR($B70),MONTH($B70)+1,MIN(AG$6,DAY(EOMONTH($B70,1))))&lt;$C70)))</f>
        <v>0</v>
      </c>
      <c r="AH70" s="48" t="n">
        <f aca="false">IF(OR(N(AH$5)=0,AH$6=""),0,AH$5*((DATE(YEAR($B70),MONTH($B70),MIN(AH$6,DAY(EOMONTH($B70,0))))&gt;=$B70)*(DATE(YEAR($B70),MONTH($B70),MIN(AH$6,DAY(EOMONTH($B70,0))))&lt;$C70)+(DATE(YEAR($B70),MONTH($B70)+1,MIN(AH$6,DAY(EOMONTH($B70,1))))&gt;=$B70)*(DATE(YEAR($B70),MONTH($B70)+1,MIN(AH$6,DAY(EOMONTH($B70,1))))&lt;$C70)))</f>
        <v>0</v>
      </c>
      <c r="AI70" s="48" t="n">
        <f aca="false">IF(OR(N(AI$5)=0,AI$6=""),0,AI$5*((DATE(YEAR($B70),MONTH($B70),MIN(AI$6,DAY(EOMONTH($B70,0))))&gt;=$B70)*(DATE(YEAR($B70),MONTH($B70),MIN(AI$6,DAY(EOMONTH($B70,0))))&lt;$C70)+(DATE(YEAR($B70),MONTH($B70)+1,MIN(AI$6,DAY(EOMONTH($B70,1))))&gt;=$B70)*(DATE(YEAR($B70),MONTH($B70)+1,MIN(AI$6,DAY(EOMONTH($B70,1))))&lt;$C70)))</f>
        <v>0</v>
      </c>
      <c r="AJ70" s="48" t="n">
        <f aca="false">IF(OR(N(AJ$5)=0,AJ$6=""),0,AJ$5*((DATE(YEAR($B70),MONTH($B70),MIN(AJ$6,DAY(EOMONTH($B70,0))))&gt;=$B70)*(DATE(YEAR($B70),MONTH($B70),MIN(AJ$6,DAY(EOMONTH($B70,0))))&lt;$C70)+(DATE(YEAR($B70),MONTH($B70)+1,MIN(AJ$6,DAY(EOMONTH($B70,1))))&gt;=$B70)*(DATE(YEAR($B70),MONTH($B70)+1,MIN(AJ$6,DAY(EOMONTH($B70,1))))&lt;$C70)))</f>
        <v>0</v>
      </c>
      <c r="AK70" s="48" t="n">
        <f aca="false">IF(OR(N(AK$5)=0,AK$6=""),0,AK$5*((DATE(YEAR($B70),MONTH($B70),MIN(AK$6,DAY(EOMONTH($B70,0))))&gt;=$B70)*(DATE(YEAR($B70),MONTH($B70),MIN(AK$6,DAY(EOMONTH($B70,0))))&lt;$C70)+(DATE(YEAR($B70),MONTH($B70)+1,MIN(AK$6,DAY(EOMONTH($B70,1))))&gt;=$B70)*(DATE(YEAR($B70),MONTH($B70)+1,MIN(AK$6,DAY(EOMONTH($B70,1))))&lt;$C70)))</f>
        <v>0</v>
      </c>
      <c r="AL70" s="48" t="n">
        <f aca="false">IF(OR(N(AL$5)=0,AL$6=""),0,AL$5*((DATE(YEAR($B70),MONTH($B70),MIN(AL$6,DAY(EOMONTH($B70,0))))&gt;=$B70)*(DATE(YEAR($B70),MONTH($B70),MIN(AL$6,DAY(EOMONTH($B70,0))))&lt;$C70)+(DATE(YEAR($B70),MONTH($B70)+1,MIN(AL$6,DAY(EOMONTH($B70,1))))&gt;=$B70)*(DATE(YEAR($B70),MONTH($B70)+1,MIN(AL$6,DAY(EOMONTH($B70,1))))&lt;$C70)))</f>
        <v>0</v>
      </c>
      <c r="AM70" s="48" t="n">
        <f aca="false">IF(OR(N(AM$5)=0,AM$6=""),0,AM$5*((DATE(YEAR($B70),MONTH($B70),MIN(AM$6,DAY(EOMONTH($B70,0))))&gt;=$B70)*(DATE(YEAR($B70),MONTH($B70),MIN(AM$6,DAY(EOMONTH($B70,0))))&lt;$C70)+(DATE(YEAR($B70),MONTH($B70)+1,MIN(AM$6,DAY(EOMONTH($B70,1))))&gt;=$B70)*(DATE(YEAR($B70),MONTH($B70)+1,MIN(AM$6,DAY(EOMONTH($B70,1))))&lt;$C70)))</f>
        <v>0</v>
      </c>
      <c r="AN70" s="48" t="n">
        <f aca="false">IF(OR(N(AN$5)=0,AN$6=""),0,AN$5*((DATE(YEAR($B70),MONTH($B70),MIN(AN$6,DAY(EOMONTH($B70,0))))&gt;=$B70)*(DATE(YEAR($B70),MONTH($B70),MIN(AN$6,DAY(EOMONTH($B70,0))))&lt;$C70)+(DATE(YEAR($B70),MONTH($B70)+1,MIN(AN$6,DAY(EOMONTH($B70,1))))&gt;=$B70)*(DATE(YEAR($B70),MONTH($B70)+1,MIN(AN$6,DAY(EOMONTH($B70,1))))&lt;$C70)))</f>
        <v>0</v>
      </c>
      <c r="AO70" s="48" t="n">
        <f aca="false">IF(OR(N(AO$5)=0,AO$6=""),0,AO$5*((DATE(YEAR($B70),MONTH($B70),MIN(AO$6,DAY(EOMONTH($B70,0))))&gt;=$B70)*(DATE(YEAR($B70),MONTH($B70),MIN(AO$6,DAY(EOMONTH($B70,0))))&lt;$C70)+(DATE(YEAR($B70),MONTH($B70)+1,MIN(AO$6,DAY(EOMONTH($B70,1))))&gt;=$B70)*(DATE(YEAR($B70),MONTH($B70)+1,MIN(AO$6,DAY(EOMONTH($B70,1))))&lt;$C70)))</f>
        <v>0</v>
      </c>
      <c r="AP70" s="48" t="n">
        <f aca="false">IF(OR(N(AP$5)=0,AP$6=""),0,AP$5*((DATE(YEAR($B70),MONTH($B70),MIN(AP$6,DAY(EOMONTH($B70,0))))&gt;=$B70)*(DATE(YEAR($B70),MONTH($B70),MIN(AP$6,DAY(EOMONTH($B70,0))))&lt;$C70)+(DATE(YEAR($B70),MONTH($B70)+1,MIN(AP$6,DAY(EOMONTH($B70,1))))&gt;=$B70)*(DATE(YEAR($B70),MONTH($B70)+1,MIN(AP$6,DAY(EOMONTH($B70,1))))&lt;$C70)))</f>
        <v>0</v>
      </c>
      <c r="AQ70" s="48" t="n">
        <f aca="false">IF(OR(N(AQ$5)=0,AQ$6=""),0,AQ$5*((DATE(YEAR($B70),MONTH($B70),MIN(AQ$6,DAY(EOMONTH($B70,0))))&gt;=$B70)*(DATE(YEAR($B70),MONTH($B70),MIN(AQ$6,DAY(EOMONTH($B70,0))))&lt;$C70)+(DATE(YEAR($B70),MONTH($B70)+1,MIN(AQ$6,DAY(EOMONTH($B70,1))))&gt;=$B70)*(DATE(YEAR($B70),MONTH($B70)+1,MIN(AQ$6,DAY(EOMONTH($B70,1))))&lt;$C70)))</f>
        <v>0</v>
      </c>
      <c r="AR70" s="48" t="n">
        <f aca="false">IF(OR(N(AR$5)=0,AR$6=""),0,AR$5*((DATE(YEAR($B70),MONTH($B70),MIN(AR$6,DAY(EOMONTH($B70,0))))&gt;=$B70)*(DATE(YEAR($B70),MONTH($B70),MIN(AR$6,DAY(EOMONTH($B70,0))))&lt;$C70)+(DATE(YEAR($B70),MONTH($B70)+1,MIN(AR$6,DAY(EOMONTH($B70,1))))&gt;=$B70)*(DATE(YEAR($B70),MONTH($B70)+1,MIN(AR$6,DAY(EOMONTH($B70,1))))&lt;$C70)))</f>
        <v>0</v>
      </c>
      <c r="AS70" s="48" t="n">
        <f aca="false">IF(OR(N(AS$5)=0,AS$6=""),0,AS$5*((DATE(YEAR($B70),MONTH($B70),MIN(AS$6,DAY(EOMONTH($B70,0))))&gt;=$B70)*(DATE(YEAR($B70),MONTH($B70),MIN(AS$6,DAY(EOMONTH($B70,0))))&lt;$C70)+(DATE(YEAR($B70),MONTH($B70)+1,MIN(AS$6,DAY(EOMONTH($B70,1))))&gt;=$B70)*(DATE(YEAR($B70),MONTH($B70)+1,MIN(AS$6,DAY(EOMONTH($B70,1))))&lt;$C70)))</f>
        <v>0</v>
      </c>
      <c r="AT70" s="48" t="n">
        <f aca="false">IF(OR(N(AT$5)=0,AT$6=""),0,AT$5*((DATE(YEAR($B70),MONTH($B70),MIN(AT$6,DAY(EOMONTH($B70,0))))&gt;=$B70)*(DATE(YEAR($B70),MONTH($B70),MIN(AT$6,DAY(EOMONTH($B70,0))))&lt;$C70)+(DATE(YEAR($B70),MONTH($B70)+1,MIN(AT$6,DAY(EOMONTH($B70,1))))&gt;=$B70)*(DATE(YEAR($B70),MONTH($B70)+1,MIN(AT$6,DAY(EOMONTH($B70,1))))&lt;$C70)))</f>
        <v>0</v>
      </c>
      <c r="AU70" s="48" t="n">
        <f aca="false">IF(OR(N(AU$5)=0,AU$6=""),0,AU$5*((DATE(YEAR($B70),MONTH($B70),MIN(AU$6,DAY(EOMONTH($B70,0))))&gt;=$B70)*(DATE(YEAR($B70),MONTH($B70),MIN(AU$6,DAY(EOMONTH($B70,0))))&lt;$C70)+(DATE(YEAR($B70),MONTH($B70)+1,MIN(AU$6,DAY(EOMONTH($B70,1))))&gt;=$B70)*(DATE(YEAR($B70),MONTH($B70)+1,MIN(AU$6,DAY(EOMONTH($B70,1))))&lt;$C70)))</f>
        <v>0</v>
      </c>
      <c r="AV70" s="48" t="n">
        <f aca="false">IF(OR(N(AV$5)=0,AV$6=""),0,AV$5*((DATE(YEAR($B70),MONTH($B70),MIN(AV$6,DAY(EOMONTH($B70,0))))&gt;=$B70)*(DATE(YEAR($B70),MONTH($B70),MIN(AV$6,DAY(EOMONTH($B70,0))))&lt;$C70)+(DATE(YEAR($B70),MONTH($B70)+1,MIN(AV$6,DAY(EOMONTH($B70,1))))&gt;=$B70)*(DATE(YEAR($B70),MONTH($B70)+1,MIN(AV$6,DAY(EOMONTH($B70,1))))&lt;$C70)))</f>
        <v>0</v>
      </c>
      <c r="AW70" s="48" t="n">
        <f aca="false">IF(OR(N(AW$5)=0,AW$6=""),0,AW$5*((DATE(YEAR($B70),MONTH($B70),MIN(AW$6,DAY(EOMONTH($B70,0))))&gt;=$B70)*(DATE(YEAR($B70),MONTH($B70),MIN(AW$6,DAY(EOMONTH($B70,0))))&lt;$C70)+(DATE(YEAR($B70),MONTH($B70)+1,MIN(AW$6,DAY(EOMONTH($B70,1))))&gt;=$B70)*(DATE(YEAR($B70),MONTH($B70)+1,MIN(AW$6,DAY(EOMONTH($B70,1))))&lt;$C70)))</f>
        <v>0</v>
      </c>
      <c r="AX70" s="48" t="n">
        <f aca="false">IF(OR(N(AX$5)=0,AX$6=""),0,AX$5*((DATE(YEAR($B70),MONTH($B70),MIN(AX$6,DAY(EOMONTH($B70,0))))&gt;=$B70)*(DATE(YEAR($B70),MONTH($B70),MIN(AX$6,DAY(EOMONTH($B70,0))))&lt;$C70)+(DATE(YEAR($B70),MONTH($B70)+1,MIN(AX$6,DAY(EOMONTH($B70,1))))&gt;=$B70)*(DATE(YEAR($B70),MONTH($B70)+1,MIN(AX$6,DAY(EOMONTH($B70,1))))&lt;$C70)))</f>
        <v>0</v>
      </c>
      <c r="AY70" s="48" t="n">
        <f aca="false">IF(OR(N(AY$5)=0,AY$6=""),0,AY$5*((DATE(YEAR($B70),MONTH($B70),MIN(AY$6,DAY(EOMONTH($B70,0))))&gt;=$B70)*(DATE(YEAR($B70),MONTH($B70),MIN(AY$6,DAY(EOMONTH($B70,0))))&lt;$C70)+(DATE(YEAR($B70),MONTH($B70)+1,MIN(AY$6,DAY(EOMONTH($B70,1))))&gt;=$B70)*(DATE(YEAR($B70),MONTH($B70)+1,MIN(AY$6,DAY(EOMONTH($B70,1))))&lt;$C70)))</f>
        <v>0</v>
      </c>
      <c r="AZ70" s="48" t="n">
        <f aca="false">IF(OR(N(AZ$5)=0,AZ$6=""),0,AZ$5*((DATE(YEAR($B70),MONTH($B70),MIN(AZ$6,DAY(EOMONTH($B70,0))))&gt;=$B70)*(DATE(YEAR($B70),MONTH($B70),MIN(AZ$6,DAY(EOMONTH($B70,0))))&lt;$C70)+(DATE(YEAR($B70),MONTH($B70)+1,MIN(AZ$6,DAY(EOMONTH($B70,1))))&gt;=$B70)*(DATE(YEAR($B70),MONTH($B70)+1,MIN(AZ$6,DAY(EOMONTH($B70,1))))&lt;$C70)))</f>
        <v>0</v>
      </c>
      <c r="BA70" s="48" t="n">
        <f aca="false">IF(OR(N(BA$5)=0,BA$6=""),0,BA$5*((DATE(YEAR($B70),MONTH($B70),MIN(BA$6,DAY(EOMONTH($B70,0))))&gt;=$B70)*(DATE(YEAR($B70),MONTH($B70),MIN(BA$6,DAY(EOMONTH($B70,0))))&lt;$C70)+(DATE(YEAR($B70),MONTH($B70)+1,MIN(BA$6,DAY(EOMONTH($B70,1))))&gt;=$B70)*(DATE(YEAR($B70),MONTH($B70)+1,MIN(BA$6,DAY(EOMONTH($B70,1))))&lt;$C70)))</f>
        <v>0</v>
      </c>
      <c r="BB70" s="48" t="n">
        <f aca="false">IF(OR(N(BB$5)=0,BB$6=""),0,BB$5*((DATE(YEAR($B70),MONTH($B70),MIN(BB$6,DAY(EOMONTH($B70,0))))&gt;=$B70)*(DATE(YEAR($B70),MONTH($B70),MIN(BB$6,DAY(EOMONTH($B70,0))))&lt;$C70)+(DATE(YEAR($B70),MONTH($B70)+1,MIN(BB$6,DAY(EOMONTH($B70,1))))&gt;=$B70)*(DATE(YEAR($B70),MONTH($B70)+1,MIN(BB$6,DAY(EOMONTH($B70,1))))&lt;$C70)))</f>
        <v>0</v>
      </c>
      <c r="BC70" s="48" t="n">
        <f aca="false">IF(OR(N(BC$5)=0,BC$6=""),0,BC$5*((DATE(YEAR($B70),MONTH($B70),MIN(BC$6,DAY(EOMONTH($B70,0))))&gt;=$B70)*(DATE(YEAR($B70),MONTH($B70),MIN(BC$6,DAY(EOMONTH($B70,0))))&lt;$C70)+(DATE(YEAR($B70),MONTH($B70)+1,MIN(BC$6,DAY(EOMONTH($B70,1))))&gt;=$B70)*(DATE(YEAR($B70),MONTH($B70)+1,MIN(BC$6,DAY(EOMONTH($B70,1))))&lt;$C70)))</f>
        <v>0</v>
      </c>
      <c r="BD70" s="48" t="n">
        <f aca="false">IF(OR(N(BD$5)=0,BD$6=""),0,BD$5*((DATE(YEAR($B70),MONTH($B70),MIN(BD$6,DAY(EOMONTH($B70,0))))&gt;=$B70)*(DATE(YEAR($B70),MONTH($B70),MIN(BD$6,DAY(EOMONTH($B70,0))))&lt;$C70)+(DATE(YEAR($B70),MONTH($B70)+1,MIN(BD$6,DAY(EOMONTH($B70,1))))&gt;=$B70)*(DATE(YEAR($B70),MONTH($B70)+1,MIN(BD$6,DAY(EOMONTH($B70,1))))&lt;$C70)))</f>
        <v>0</v>
      </c>
      <c r="BE70" s="48" t="n">
        <f aca="false">IF(OR(N(BE$5)=0,BE$6=""),0,BE$5*((DATE(YEAR($B70),MONTH($B70),MIN(BE$6,DAY(EOMONTH($B70,0))))&gt;=$B70)*(DATE(YEAR($B70),MONTH($B70),MIN(BE$6,DAY(EOMONTH($B70,0))))&lt;$C70)+(DATE(YEAR($B70),MONTH($B70)+1,MIN(BE$6,DAY(EOMONTH($B70,1))))&gt;=$B70)*(DATE(YEAR($B70),MONTH($B70)+1,MIN(BE$6,DAY(EOMONTH($B70,1))))&lt;$C70)))</f>
        <v>0</v>
      </c>
      <c r="BF70" s="48" t="n">
        <f aca="false">IF(OR(N(BF$5)=0,BF$6=""),0,BF$5*((DATE(YEAR($B70),MONTH($B70),MIN(BF$6,DAY(EOMONTH($B70,0))))&gt;=$B70)*(DATE(YEAR($B70),MONTH($B70),MIN(BF$6,DAY(EOMONTH($B70,0))))&lt;$C70)+(DATE(YEAR($B70),MONTH($B70)+1,MIN(BF$6,DAY(EOMONTH($B70,1))))&gt;=$B70)*(DATE(YEAR($B70),MONTH($B70)+1,MIN(BF$6,DAY(EOMONTH($B70,1))))&lt;$C70)))</f>
        <v>0</v>
      </c>
      <c r="BG70" s="48" t="n">
        <f aca="false">IF(OR(N(BG$5)=0,BG$6=""),0,BG$5*((DATE(YEAR($B70),MONTH($B70),MIN(BG$6,DAY(EOMONTH($B70,0))))&gt;=$B70)*(DATE(YEAR($B70),MONTH($B70),MIN(BG$6,DAY(EOMONTH($B70,0))))&lt;$C70)+(DATE(YEAR($B70),MONTH($B70)+1,MIN(BG$6,DAY(EOMONTH($B70,1))))&gt;=$B70)*(DATE(YEAR($B70),MONTH($B70)+1,MIN(BG$6,DAY(EOMONTH($B70,1))))&lt;$C70)))</f>
        <v>0</v>
      </c>
      <c r="BH70" s="48" t="n">
        <f aca="false">IF(OR(N(BH$5)=0,BH$6=""),0,BH$5*((DATE(YEAR($B70),MONTH($B70),MIN(BH$6,DAY(EOMONTH($B70,0))))&gt;=$B70)*(DATE(YEAR($B70),MONTH($B70),MIN(BH$6,DAY(EOMONTH($B70,0))))&lt;$C70)+(DATE(YEAR($B70),MONTH($B70)+1,MIN(BH$6,DAY(EOMONTH($B70,1))))&gt;=$B70)*(DATE(YEAR($B70),MONTH($B70)+1,MIN(BH$6,DAY(EOMONTH($B70,1))))&lt;$C70)))</f>
        <v>0</v>
      </c>
      <c r="BI70" s="48" t="n">
        <f aca="false">IF(OR(N(BI$5)=0,BI$6=""),0,BI$5*((DATE(YEAR($B70),MONTH($B70),MIN(BI$6,DAY(EOMONTH($B70,0))))&gt;=$B70)*(DATE(YEAR($B70),MONTH($B70),MIN(BI$6,DAY(EOMONTH($B70,0))))&lt;$C70)+(DATE(YEAR($B70),MONTH($B70)+1,MIN(BI$6,DAY(EOMONTH($B70,1))))&gt;=$B70)*(DATE(YEAR($B70),MONTH($B70)+1,MIN(BI$6,DAY(EOMONTH($B70,1))))&lt;$C70)))</f>
        <v>0</v>
      </c>
      <c r="BJ70" s="48" t="n">
        <f aca="false">IF(OR(N(BJ$5)=0,BJ$6=""),0,BJ$5*((DATE(YEAR($B70),MONTH($B70),MIN(BJ$6,DAY(EOMONTH($B70,0))))&gt;=$B70)*(DATE(YEAR($B70),MONTH($B70),MIN(BJ$6,DAY(EOMONTH($B70,0))))&lt;$C70)+(DATE(YEAR($B70),MONTH($B70)+1,MIN(BJ$6,DAY(EOMONTH($B70,1))))&gt;=$B70)*(DATE(YEAR($B70),MONTH($B70)+1,MIN(BJ$6,DAY(EOMONTH($B70,1))))&lt;$C70)))</f>
        <v>0</v>
      </c>
      <c r="BK70" s="48" t="n">
        <f aca="false">IF(OR(N(BK$5)=0,BK$6=""),0,BK$5*((DATE(YEAR($B70),MONTH($B70),MIN(BK$6,DAY(EOMONTH($B70,0))))&gt;=$B70)*(DATE(YEAR($B70),MONTH($B70),MIN(BK$6,DAY(EOMONTH($B70,0))))&lt;$C70)+(DATE(YEAR($B70),MONTH($B70)+1,MIN(BK$6,DAY(EOMONTH($B70,1))))&gt;=$B70)*(DATE(YEAR($B70),MONTH($B70)+1,MIN(BK$6,DAY(EOMONTH($B70,1))))&lt;$C70)))</f>
        <v>0</v>
      </c>
      <c r="BL70" s="48" t="n">
        <f aca="false">IF(OR(N(BL$5)=0,BL$6=""),0,BL$5*((DATE(YEAR($B70),MONTH($B70),MIN(BL$6,DAY(EOMONTH($B70,0))))&gt;=$B70)*(DATE(YEAR($B70),MONTH($B70),MIN(BL$6,DAY(EOMONTH($B70,0))))&lt;$C70)+(DATE(YEAR($B70),MONTH($B70)+1,MIN(BL$6,DAY(EOMONTH($B70,1))))&gt;=$B70)*(DATE(YEAR($B70),MONTH($B70)+1,MIN(BL$6,DAY(EOMONTH($B70,1))))&lt;$C70)))</f>
        <v>0</v>
      </c>
      <c r="BM70" s="48" t="n">
        <f aca="false">IF(OR(N(BM$5)=0,BM$6=""),0,BM$5*((DATE(YEAR($B70),MONTH($B70),MIN(BM$6,DAY(EOMONTH($B70,0))))&gt;=$B70)*(DATE(YEAR($B70),MONTH($B70),MIN(BM$6,DAY(EOMONTH($B70,0))))&lt;$C70)+(DATE(YEAR($B70),MONTH($B70)+1,MIN(BM$6,DAY(EOMONTH($B70,1))))&gt;=$B70)*(DATE(YEAR($B70),MONTH($B70)+1,MIN(BM$6,DAY(EOMONTH($B70,1))))&lt;$C70)))</f>
        <v>0</v>
      </c>
      <c r="BN70" s="48" t="n">
        <f aca="false">IF(OR(N(BN$5)=0,BN$6=""),0,BN$5*((DATE(YEAR($B70),MONTH($B70),MIN(BN$6,DAY(EOMONTH($B70,0))))&gt;=$B70)*(DATE(YEAR($B70),MONTH($B70),MIN(BN$6,DAY(EOMONTH($B70,0))))&lt;$C70)+(DATE(YEAR($B70),MONTH($B70)+1,MIN(BN$6,DAY(EOMONTH($B70,1))))&gt;=$B70)*(DATE(YEAR($B70),MONTH($B70)+1,MIN(BN$6,DAY(EOMONTH($B70,1))))&lt;$C70)))</f>
        <v>0</v>
      </c>
      <c r="BO70" s="48" t="n">
        <f aca="false">IF(OR(N(BO$5)=0,BO$6=""),0,BO$5*((DATE(YEAR($B70),MONTH($B70),MIN(BO$6,DAY(EOMONTH($B70,0))))&gt;=$B70)*(DATE(YEAR($B70),MONTH($B70),MIN(BO$6,DAY(EOMONTH($B70,0))))&lt;$C70)+(DATE(YEAR($B70),MONTH($B70)+1,MIN(BO$6,DAY(EOMONTH($B70,1))))&gt;=$B70)*(DATE(YEAR($B70),MONTH($B70)+1,MIN(BO$6,DAY(EOMONTH($B70,1))))&lt;$C70)))</f>
        <v>0</v>
      </c>
      <c r="BP70" s="48" t="n">
        <f aca="false">IF(OR(N(BP$5)=0,BP$6=""),0,BP$5*((DATE(YEAR($B70),MONTH($B70),MIN(BP$6,DAY(EOMONTH($B70,0))))&gt;=$B70)*(DATE(YEAR($B70),MONTH($B70),MIN(BP$6,DAY(EOMONTH($B70,0))))&lt;$C70)+(DATE(YEAR($B70),MONTH($B70)+1,MIN(BP$6,DAY(EOMONTH($B70,1))))&gt;=$B70)*(DATE(YEAR($B70),MONTH($B70)+1,MIN(BP$6,DAY(EOMONTH($B70,1))))&lt;$C70)))</f>
        <v>0</v>
      </c>
      <c r="BQ70" s="48" t="n">
        <f aca="false">IF(OR(N(BQ$5)=0,BQ$6=""),0,BQ$5*((DATE(YEAR($B70),MONTH($B70),MIN(BQ$6,DAY(EOMONTH($B70,0))))&gt;=$B70)*(DATE(YEAR($B70),MONTH($B70),MIN(BQ$6,DAY(EOMONTH($B70,0))))&lt;$C70)+(DATE(YEAR($B70),MONTH($B70)+1,MIN(BQ$6,DAY(EOMONTH($B70,1))))&gt;=$B70)*(DATE(YEAR($B70),MONTH($B70)+1,MIN(BQ$6,DAY(EOMONTH($B70,1))))&lt;$C70)))</f>
        <v>0</v>
      </c>
      <c r="BR70" s="48" t="n">
        <f aca="false">IF(OR(N(BR$5)=0,BR$6=""),0,BR$5*((DATE(YEAR($B70),MONTH($B70),MIN(BR$6,DAY(EOMONTH($B70,0))))&gt;=$B70)*(DATE(YEAR($B70),MONTH($B70),MIN(BR$6,DAY(EOMONTH($B70,0))))&lt;$C70)+(DATE(YEAR($B70),MONTH($B70)+1,MIN(BR$6,DAY(EOMONTH($B70,1))))&gt;=$B70)*(DATE(YEAR($B70),MONTH($B70)+1,MIN(BR$6,DAY(EOMONTH($B70,1))))&lt;$C70)))</f>
        <v>0</v>
      </c>
      <c r="BS70" s="48" t="n">
        <f aca="false">IF(OR(N(BS$5)=0,BS$6=""),0,BS$5*((DATE(YEAR($B70),MONTH($B70),MIN(BS$6,DAY(EOMONTH($B70,0))))&gt;=$B70)*(DATE(YEAR($B70),MONTH($B70),MIN(BS$6,DAY(EOMONTH($B70,0))))&lt;$C70)+(DATE(YEAR($B70),MONTH($B70)+1,MIN(BS$6,DAY(EOMONTH($B70,1))))&gt;=$B70)*(DATE(YEAR($B70),MONTH($B70)+1,MIN(BS$6,DAY(EOMONTH($B70,1))))&lt;$C70)))</f>
        <v>0</v>
      </c>
      <c r="BT70" s="48" t="n">
        <f aca="false">IF(OR(N(BT$5)=0,BT$6=""),0,BT$5*((DATE(YEAR($B70),MONTH($B70),MIN(BT$6,DAY(EOMONTH($B70,0))))&gt;=$B70)*(DATE(YEAR($B70),MONTH($B70),MIN(BT$6,DAY(EOMONTH($B70,0))))&lt;$C70)+(DATE(YEAR($B70),MONTH($B70)+1,MIN(BT$6,DAY(EOMONTH($B70,1))))&gt;=$B70)*(DATE(YEAR($B70),MONTH($B70)+1,MIN(BT$6,DAY(EOMONTH($B70,1))))&lt;$C70)))</f>
        <v>0</v>
      </c>
      <c r="BU70" s="48" t="n">
        <f aca="false">IF(OR(N(BU$5)=0,BU$6=""),0,BU$5*((DATE(YEAR($B70),MONTH($B70),MIN(BU$6,DAY(EOMONTH($B70,0))))&gt;=$B70)*(DATE(YEAR($B70),MONTH($B70),MIN(BU$6,DAY(EOMONTH($B70,0))))&lt;$C70)+(DATE(YEAR($B70),MONTH($B70)+1,MIN(BU$6,DAY(EOMONTH($B70,1))))&gt;=$B70)*(DATE(YEAR($B70),MONTH($B70)+1,MIN(BU$6,DAY(EOMONTH($B70,1))))&lt;$C70)))</f>
        <v>0</v>
      </c>
      <c r="BV70" s="48" t="n">
        <f aca="false">IF(OR(N(BV$5)=0,BV$6=""),0,BV$5*((DATE(YEAR($B70),MONTH($B70),MIN(BV$6,DAY(EOMONTH($B70,0))))&gt;=$B70)*(DATE(YEAR($B70),MONTH($B70),MIN(BV$6,DAY(EOMONTH($B70,0))))&lt;$C70)+(DATE(YEAR($B70),MONTH($B70)+1,MIN(BV$6,DAY(EOMONTH($B70,1))))&gt;=$B70)*(DATE(YEAR($B70),MONTH($B70)+1,MIN(BV$6,DAY(EOMONTH($B70,1))))&lt;$C70)))</f>
        <v>0</v>
      </c>
      <c r="BW70" s="48" t="n">
        <f aca="false">IF(OR(N(BW$5)=0,BW$6=""),0,BW$5*((DATE(YEAR($B70),MONTH($B70),MIN(BW$6,DAY(EOMONTH($B70,0))))&gt;=$B70)*(DATE(YEAR($B70),MONTH($B70),MIN(BW$6,DAY(EOMONTH($B70,0))))&lt;$C70)+(DATE(YEAR($B70),MONTH($B70)+1,MIN(BW$6,DAY(EOMONTH($B70,1))))&gt;=$B70)*(DATE(YEAR($B70),MONTH($B70)+1,MIN(BW$6,DAY(EOMONTH($B70,1))))&lt;$C70)))</f>
        <v>0</v>
      </c>
      <c r="BX70" s="48" t="n">
        <f aca="false">MIN(Z70,(FT69*(1+FT$5/Setup!$C$36)+IF($V70=1,N($F70),0)))</f>
        <v>0</v>
      </c>
      <c r="BY70" s="48" t="n">
        <f aca="false">MIN(AA70,(FU69*(1+FU$5/Setup!$C$36)+IF($V70=2,N($F70),0)))</f>
        <v>0</v>
      </c>
      <c r="BZ70" s="48" t="n">
        <f aca="false">MIN(AB70,(FV69*(1+FV$5/Setup!$C$36)+IF($V70=3,N($F70),0)))</f>
        <v>0</v>
      </c>
      <c r="CA70" s="48" t="n">
        <f aca="false">MIN(AC70,(FW69*(1+FW$5/Setup!$C$36)+IF($V70=4,N($F70),0)))</f>
        <v>0</v>
      </c>
      <c r="CB70" s="48" t="n">
        <f aca="false">MIN(AD70,(FX69*(1+FX$5/Setup!$C$36)+IF($V70=5,N($F70),0)))</f>
        <v>0</v>
      </c>
      <c r="CC70" s="48" t="n">
        <f aca="false">MIN(AE70,(FY69*(1+FY$5/Setup!$C$36)+IF($V70=6,N($F70),0)))</f>
        <v>0</v>
      </c>
      <c r="CD70" s="48" t="n">
        <f aca="false">MIN(AF70,(FZ69*(1+FZ$5/Setup!$C$36)+IF($V70=7,N($F70),0)))</f>
        <v>0</v>
      </c>
      <c r="CE70" s="48" t="n">
        <f aca="false">MIN(AG70,(GA69*(1+GA$5/Setup!$C$36)+IF($V70=8,N($F70),0)))</f>
        <v>0</v>
      </c>
      <c r="CF70" s="48" t="n">
        <f aca="false">MIN(AH70,(GB69*(1+GB$5/Setup!$C$36)+IF($V70=9,N($F70),0)))</f>
        <v>0</v>
      </c>
      <c r="CG70" s="48" t="n">
        <f aca="false">MIN(AI70,(GC69*(1+GC$5/Setup!$C$36)+IF($V70=10,N($F70),0)))</f>
        <v>0</v>
      </c>
      <c r="CH70" s="48" t="n">
        <f aca="false">MIN(AJ70,(GD69*(1+GD$5/Setup!$C$36)+IF($V70=11,N($F70),0)))</f>
        <v>0</v>
      </c>
      <c r="CI70" s="48" t="n">
        <f aca="false">MIN(AK70,(GE69*(1+GE$5/Setup!$C$36)+IF($V70=12,N($F70),0)))</f>
        <v>0</v>
      </c>
      <c r="CJ70" s="48" t="n">
        <f aca="false">MIN(AL70,(GF69*(1+GF$5/Setup!$C$36)+IF($V70=13,N($F70),0)))</f>
        <v>0</v>
      </c>
      <c r="CK70" s="48" t="n">
        <f aca="false">MIN(AM70,(GG69*(1+GG$5/Setup!$C$36)+IF($V70=14,N($F70),0)))</f>
        <v>0</v>
      </c>
      <c r="CL70" s="48" t="n">
        <f aca="false">MIN(AN70,(GH69*(1+GH$5/Setup!$C$36)+IF($V70=15,N($F70),0)))</f>
        <v>0</v>
      </c>
      <c r="CM70" s="48" t="n">
        <f aca="false">MIN(AO70,(GI69*(1+GI$5/Setup!$C$36)+IF($V70=16,N($F70),0)))</f>
        <v>0</v>
      </c>
      <c r="CN70" s="48" t="n">
        <f aca="false">MIN(AP70,(GJ69*(1+GJ$5/Setup!$C$36)+IF($V70=17,N($F70),0)))</f>
        <v>0</v>
      </c>
      <c r="CO70" s="48" t="n">
        <f aca="false">MIN(AQ70,(GK69*(1+GK$5/Setup!$C$36)+IF($V70=18,N($F70),0)))</f>
        <v>0</v>
      </c>
      <c r="CP70" s="48" t="n">
        <f aca="false">MIN(AR70,(GL69*(1+GL$5/Setup!$C$36)+IF($V70=19,N($F70),0)))</f>
        <v>0</v>
      </c>
      <c r="CQ70" s="48" t="n">
        <f aca="false">MIN(AS70,(GM69*(1+GM$5/Setup!$C$36)+IF($V70=20,N($F70),0)))</f>
        <v>0</v>
      </c>
      <c r="CR70" s="48" t="n">
        <f aca="false">MIN(AT70,(GN69*(1+GN$5/Setup!$C$36)+IF($V70=21,N($F70),0)))</f>
        <v>0</v>
      </c>
      <c r="CS70" s="48" t="n">
        <f aca="false">MIN(AU70,(GO69*(1+GO$5/Setup!$C$36)+IF($V70=22,N($F70),0)))</f>
        <v>0</v>
      </c>
      <c r="CT70" s="48" t="n">
        <f aca="false">MIN(AV70,(GP69*(1+GP$5/Setup!$C$36)+IF($V70=23,N($F70),0)))</f>
        <v>0</v>
      </c>
      <c r="CU70" s="48" t="n">
        <f aca="false">MIN(AW70,(GQ69*(1+GQ$5/Setup!$C$36)+IF($V70=24,N($F70),0)))</f>
        <v>0</v>
      </c>
      <c r="CV70" s="48" t="n">
        <f aca="false">MIN(AX70,(GR69*(1+GR$5/Setup!$C$36)+IF($V70=25,N($F70),0)))</f>
        <v>0</v>
      </c>
      <c r="CW70" s="48" t="n">
        <f aca="false">MIN(AY70,(GS69*(1+GS$5/Setup!$C$36)+IF($V70=26,N($F70),0)))</f>
        <v>0</v>
      </c>
      <c r="CX70" s="48" t="n">
        <f aca="false">MIN(AZ70,(GT69*(1+GT$5/Setup!$C$36)+IF($V70=27,N($F70),0)))</f>
        <v>0</v>
      </c>
      <c r="CY70" s="48" t="n">
        <f aca="false">MIN(BA70,(GU69*(1+GU$5/Setup!$C$36)+IF($V70=28,N($F70),0)))</f>
        <v>0</v>
      </c>
      <c r="CZ70" s="48" t="n">
        <f aca="false">MIN(BB70,(GV69*(1+GV$5/Setup!$C$36)+IF($V70=29,N($F70),0)))</f>
        <v>0</v>
      </c>
      <c r="DA70" s="48" t="n">
        <f aca="false">MIN(BC70,(GW69*(1+GW$5/Setup!$C$36)+IF($V70=30,N($F70),0)))</f>
        <v>0</v>
      </c>
      <c r="DB70" s="48" t="n">
        <f aca="false">MIN(BD70,(GX69*(1+GX$5/Setup!$C$36)+IF($V70=31,N($F70),0)))</f>
        <v>0</v>
      </c>
      <c r="DC70" s="48" t="n">
        <f aca="false">MIN(BE70,(GY69*(1+GY$5/Setup!$C$36)+IF($V70=32,N($F70),0)))</f>
        <v>0</v>
      </c>
      <c r="DD70" s="48" t="n">
        <f aca="false">MIN(BF70,(GZ69*(1+GZ$5/Setup!$C$36)+IF($V70=33,N($F70),0)))</f>
        <v>0</v>
      </c>
      <c r="DE70" s="48" t="n">
        <f aca="false">MIN(BG70,(HA69*(1+HA$5/Setup!$C$36)+IF($V70=34,N($F70),0)))</f>
        <v>0</v>
      </c>
      <c r="DF70" s="48" t="n">
        <f aca="false">MIN(BH70,(HB69*(1+HB$5/Setup!$C$36)+IF($V70=35,N($F70),0)))</f>
        <v>0</v>
      </c>
      <c r="DG70" s="48" t="n">
        <f aca="false">MIN(BI70,(HC69*(1+HC$5/Setup!$C$36)+IF($V70=36,N($F70),0)))</f>
        <v>0</v>
      </c>
      <c r="DH70" s="48" t="n">
        <f aca="false">MIN(BJ70,(HD69*(1+HD$5/Setup!$C$36)+IF($V70=37,N($F70),0)))</f>
        <v>0</v>
      </c>
      <c r="DI70" s="48" t="n">
        <f aca="false">MIN(BK70,(HE69*(1+HE$5/Setup!$C$36)+IF($V70=38,N($F70),0)))</f>
        <v>0</v>
      </c>
      <c r="DJ70" s="48" t="n">
        <f aca="false">MIN(BL70,(HF69*(1+HF$5/Setup!$C$36)+IF($V70=39,N($F70),0)))</f>
        <v>0</v>
      </c>
      <c r="DK70" s="48" t="n">
        <f aca="false">MIN(BM70,(HG69*(1+HG$5/Setup!$C$36)+IF($V70=40,N($F70),0)))</f>
        <v>0</v>
      </c>
      <c r="DL70" s="48" t="n">
        <f aca="false">MIN(BN70,(HH69*(1+HH$5/Setup!$C$36)+IF($V70=41,N($F70),0)))</f>
        <v>0</v>
      </c>
      <c r="DM70" s="48" t="n">
        <f aca="false">MIN(BO70,(HI69*(1+HI$5/Setup!$C$36)+IF($V70=42,N($F70),0)))</f>
        <v>0</v>
      </c>
      <c r="DN70" s="48" t="n">
        <f aca="false">MIN(BP70,(HJ69*(1+HJ$5/Setup!$C$36)+IF($V70=43,N($F70),0)))</f>
        <v>0</v>
      </c>
      <c r="DO70" s="48" t="n">
        <f aca="false">MIN(BQ70,(HK69*(1+HK$5/Setup!$C$36)+IF($V70=44,N($F70),0)))</f>
        <v>0</v>
      </c>
      <c r="DP70" s="48" t="n">
        <f aca="false">MIN(BR70,(HL69*(1+HL$5/Setup!$C$36)+IF($V70=45,N($F70),0)))</f>
        <v>0</v>
      </c>
      <c r="DQ70" s="48" t="n">
        <f aca="false">MIN(BS70,(HM69*(1+HM$5/Setup!$C$36)+IF($V70=46,N($F70),0)))</f>
        <v>0</v>
      </c>
      <c r="DR70" s="48" t="n">
        <f aca="false">MIN(BT70,(HN69*(1+HN$5/Setup!$C$36)+IF($V70=47,N($F70),0)))</f>
        <v>0</v>
      </c>
      <c r="DS70" s="48" t="n">
        <f aca="false">MIN(BU70,(HO69*(1+HO$5/Setup!$C$36)+IF($V70=48,N($F70),0)))</f>
        <v>0</v>
      </c>
      <c r="DT70" s="48" t="n">
        <f aca="false">MIN(BV70,(HP69*(1+HP$5/Setup!$C$36)+IF($V70=49,N($F70),0)))</f>
        <v>0</v>
      </c>
      <c r="DU70" s="48" t="n">
        <f aca="false">MIN(BW70,(HQ69*(1+HQ$5/Setup!$C$36)+IF($V70=50,N($F70),0)))</f>
        <v>0</v>
      </c>
      <c r="DV70" s="48" t="n">
        <f aca="false">MIN(MAX((FT69*(1+FT$5/Setup!$C$36)+IF($V70=1,N($F70),0))-BX70,0),MAX($P70-0,0))</f>
        <v>0</v>
      </c>
      <c r="DW70" s="48" t="n">
        <f aca="false">MIN(MAX((FU69*(1+FU$5/Setup!$C$36)+IF($V70=2,N($F70),0))-BY70,0),MAX($P70-SUM(DV70:DV70),0))</f>
        <v>0</v>
      </c>
      <c r="DX70" s="48" t="n">
        <f aca="false">MIN(MAX((FV69*(1+FV$5/Setup!$C$36)+IF($V70=3,N($F70),0))-BZ70,0),MAX($P70-SUM(DV70:DW70),0))</f>
        <v>0</v>
      </c>
      <c r="DY70" s="48" t="n">
        <f aca="false">MIN(MAX((FW69*(1+FW$5/Setup!$C$36)+IF($V70=4,N($F70),0))-CA70,0),MAX($P70-SUM(DV70:DX70),0))</f>
        <v>0</v>
      </c>
      <c r="DZ70" s="48" t="n">
        <f aca="false">MIN(MAX((FX69*(1+FX$5/Setup!$C$36)+IF($V70=5,N($F70),0))-CB70,0),MAX($P70-SUM(DV70:DY70),0))</f>
        <v>0</v>
      </c>
      <c r="EA70" s="48" t="n">
        <f aca="false">MIN(MAX((FY69*(1+FY$5/Setup!$C$36)+IF($V70=6,N($F70),0))-CC70,0),MAX($P70-SUM(DV70:DZ70),0))</f>
        <v>0</v>
      </c>
      <c r="EB70" s="48" t="n">
        <f aca="false">MIN(MAX((FZ69*(1+FZ$5/Setup!$C$36)+IF($V70=7,N($F70),0))-CD70,0),MAX($P70-SUM(DV70:EA70),0))</f>
        <v>0</v>
      </c>
      <c r="EC70" s="48" t="n">
        <f aca="false">MIN(MAX((GA69*(1+GA$5/Setup!$C$36)+IF($V70=8,N($F70),0))-CE70,0),MAX($P70-SUM(DV70:EB70),0))</f>
        <v>0</v>
      </c>
      <c r="ED70" s="48" t="n">
        <f aca="false">MIN(MAX((GB69*(1+GB$5/Setup!$C$36)+IF($V70=9,N($F70),0))-CF70,0),MAX($P70-SUM(DV70:EC70),0))</f>
        <v>0</v>
      </c>
      <c r="EE70" s="48" t="n">
        <f aca="false">MIN(MAX((GC69*(1+GC$5/Setup!$C$36)+IF($V70=10,N($F70),0))-CG70,0),MAX($P70-SUM(DV70:ED70),0))</f>
        <v>0</v>
      </c>
      <c r="EF70" s="48" t="n">
        <f aca="false">MIN(MAX((GD69*(1+GD$5/Setup!$C$36)+IF($V70=11,N($F70),0))-CH70,0),MAX($P70-SUM(DV70:EE70),0))</f>
        <v>0</v>
      </c>
      <c r="EG70" s="48" t="n">
        <f aca="false">MIN(MAX((GE69*(1+GE$5/Setup!$C$36)+IF($V70=12,N($F70),0))-CI70,0),MAX($P70-SUM(DV70:EF70),0))</f>
        <v>0</v>
      </c>
      <c r="EH70" s="48" t="n">
        <f aca="false">MIN(MAX((GF69*(1+GF$5/Setup!$C$36)+IF($V70=13,N($F70),0))-CJ70,0),MAX($P70-SUM(DV70:EG70),0))</f>
        <v>0</v>
      </c>
      <c r="EI70" s="48" t="n">
        <f aca="false">MIN(MAX((GG69*(1+GG$5/Setup!$C$36)+IF($V70=14,N($F70),0))-CK70,0),MAX($P70-SUM(DV70:EH70),0))</f>
        <v>0</v>
      </c>
      <c r="EJ70" s="48" t="n">
        <f aca="false">MIN(MAX((GH69*(1+GH$5/Setup!$C$36)+IF($V70=15,N($F70),0))-CL70,0),MAX($P70-SUM(DV70:EI70),0))</f>
        <v>0</v>
      </c>
      <c r="EK70" s="48" t="n">
        <f aca="false">MIN(MAX((GI69*(1+GI$5/Setup!$C$36)+IF($V70=16,N($F70),0))-CM70,0),MAX($P70-SUM(DV70:EJ70),0))</f>
        <v>0</v>
      </c>
      <c r="EL70" s="48" t="n">
        <f aca="false">MIN(MAX((GJ69*(1+GJ$5/Setup!$C$36)+IF($V70=17,N($F70),0))-CN70,0),MAX($P70-SUM(DV70:EK70),0))</f>
        <v>0</v>
      </c>
      <c r="EM70" s="48" t="n">
        <f aca="false">MIN(MAX((GK69*(1+GK$5/Setup!$C$36)+IF($V70=18,N($F70),0))-CO70,0),MAX($P70-SUM(DV70:EL70),0))</f>
        <v>0</v>
      </c>
      <c r="EN70" s="48" t="n">
        <f aca="false">MIN(MAX((GL69*(1+GL$5/Setup!$C$36)+IF($V70=19,N($F70),0))-CP70,0),MAX($P70-SUM(DV70:EM70),0))</f>
        <v>0</v>
      </c>
      <c r="EO70" s="48" t="n">
        <f aca="false">MIN(MAX((GM69*(1+GM$5/Setup!$C$36)+IF($V70=20,N($F70),0))-CQ70,0),MAX($P70-SUM(DV70:EN70),0))</f>
        <v>0</v>
      </c>
      <c r="EP70" s="48" t="n">
        <f aca="false">MIN(MAX((GN69*(1+GN$5/Setup!$C$36)+IF($V70=21,N($F70),0))-CR70,0),MAX($P70-SUM(DV70:EO70),0))</f>
        <v>0</v>
      </c>
      <c r="EQ70" s="48" t="n">
        <f aca="false">MIN(MAX((GO69*(1+GO$5/Setup!$C$36)+IF($V70=22,N($F70),0))-CS70,0),MAX($P70-SUM(DV70:EP70),0))</f>
        <v>0</v>
      </c>
      <c r="ER70" s="48" t="n">
        <f aca="false">MIN(MAX((GP69*(1+GP$5/Setup!$C$36)+IF($V70=23,N($F70),0))-CT70,0),MAX($P70-SUM(DV70:EQ70),0))</f>
        <v>0</v>
      </c>
      <c r="ES70" s="48" t="n">
        <f aca="false">MIN(MAX((GQ69*(1+GQ$5/Setup!$C$36)+IF($V70=24,N($F70),0))-CU70,0),MAX($P70-SUM(DV70:ER70),0))</f>
        <v>0</v>
      </c>
      <c r="ET70" s="48" t="n">
        <f aca="false">MIN(MAX((GR69*(1+GR$5/Setup!$C$36)+IF($V70=25,N($F70),0))-CV70,0),MAX($P70-SUM(DV70:ES70),0))</f>
        <v>0</v>
      </c>
      <c r="EU70" s="48" t="n">
        <f aca="false">MIN(MAX((GS69*(1+GS$5/Setup!$C$36)+IF($V70=26,N($F70),0))-CW70,0),MAX($P70-SUM(DV70:ET70),0))</f>
        <v>0</v>
      </c>
      <c r="EV70" s="48" t="n">
        <f aca="false">MIN(MAX((GT69*(1+GT$5/Setup!$C$36)+IF($V70=27,N($F70),0))-CX70,0),MAX($P70-SUM(DV70:EU70),0))</f>
        <v>0</v>
      </c>
      <c r="EW70" s="48" t="n">
        <f aca="false">MIN(MAX((GU69*(1+GU$5/Setup!$C$36)+IF($V70=28,N($F70),0))-CY70,0),MAX($P70-SUM(DV70:EV70),0))</f>
        <v>0</v>
      </c>
      <c r="EX70" s="48" t="n">
        <f aca="false">MIN(MAX((GV69*(1+GV$5/Setup!$C$36)+IF($V70=29,N($F70),0))-CZ70,0),MAX($P70-SUM(DV70:EW70),0))</f>
        <v>0</v>
      </c>
      <c r="EY70" s="48" t="n">
        <f aca="false">MIN(MAX((GW69*(1+GW$5/Setup!$C$36)+IF($V70=30,N($F70),0))-DA70,0),MAX($P70-SUM(DV70:EX70),0))</f>
        <v>0</v>
      </c>
      <c r="EZ70" s="48" t="n">
        <f aca="false">MIN(MAX((GX69*(1+GX$5/Setup!$C$36)+IF($V70=31,N($F70),0))-DB70,0),MAX($P70-SUM(DV70:EY70),0))</f>
        <v>0</v>
      </c>
      <c r="FA70" s="48" t="n">
        <f aca="false">MIN(MAX((GY69*(1+GY$5/Setup!$C$36)+IF($V70=32,N($F70),0))-DC70,0),MAX($P70-SUM(DV70:EZ70),0))</f>
        <v>0</v>
      </c>
      <c r="FB70" s="48" t="n">
        <f aca="false">MIN(MAX((GZ69*(1+GZ$5/Setup!$C$36)+IF($V70=33,N($F70),0))-DD70,0),MAX($P70-SUM(DV70:FA70),0))</f>
        <v>0</v>
      </c>
      <c r="FC70" s="48" t="n">
        <f aca="false">MIN(MAX((HA69*(1+HA$5/Setup!$C$36)+IF($V70=34,N($F70),0))-DE70,0),MAX($P70-SUM(DV70:FB70),0))</f>
        <v>0</v>
      </c>
      <c r="FD70" s="48" t="n">
        <f aca="false">MIN(MAX((HB69*(1+HB$5/Setup!$C$36)+IF($V70=35,N($F70),0))-DF70,0),MAX($P70-SUM(DV70:FC70),0))</f>
        <v>0</v>
      </c>
      <c r="FE70" s="48" t="n">
        <f aca="false">MIN(MAX((HC69*(1+HC$5/Setup!$C$36)+IF($V70=36,N($F70),0))-DG70,0),MAX($P70-SUM(DV70:FD70),0))</f>
        <v>0</v>
      </c>
      <c r="FF70" s="48" t="n">
        <f aca="false">MIN(MAX((HD69*(1+HD$5/Setup!$C$36)+IF($V70=37,N($F70),0))-DH70,0),MAX($P70-SUM(DV70:FE70),0))</f>
        <v>0</v>
      </c>
      <c r="FG70" s="48" t="n">
        <f aca="false">MIN(MAX((HE69*(1+HE$5/Setup!$C$36)+IF($V70=38,N($F70),0))-DI70,0),MAX($P70-SUM(DV70:FF70),0))</f>
        <v>0</v>
      </c>
      <c r="FH70" s="48" t="n">
        <f aca="false">MIN(MAX((HF69*(1+HF$5/Setup!$C$36)+IF($V70=39,N($F70),0))-DJ70,0),MAX($P70-SUM(DV70:FG70),0))</f>
        <v>0</v>
      </c>
      <c r="FI70" s="48" t="n">
        <f aca="false">MIN(MAX((HG69*(1+HG$5/Setup!$C$36)+IF($V70=40,N($F70),0))-DK70,0),MAX($P70-SUM(DV70:FH70),0))</f>
        <v>0</v>
      </c>
      <c r="FJ70" s="48" t="n">
        <f aca="false">MIN(MAX((HH69*(1+HH$5/Setup!$C$36)+IF($V70=41,N($F70),0))-DL70,0),MAX($P70-SUM(DV70:FI70),0))</f>
        <v>0</v>
      </c>
      <c r="FK70" s="48" t="n">
        <f aca="false">MIN(MAX((HI69*(1+HI$5/Setup!$C$36)+IF($V70=42,N($F70),0))-DM70,0),MAX($P70-SUM(DV70:FJ70),0))</f>
        <v>0</v>
      </c>
      <c r="FL70" s="48" t="n">
        <f aca="false">MIN(MAX((HJ69*(1+HJ$5/Setup!$C$36)+IF($V70=43,N($F70),0))-DN70,0),MAX($P70-SUM(DV70:FK70),0))</f>
        <v>0</v>
      </c>
      <c r="FM70" s="48" t="n">
        <f aca="false">MIN(MAX((HK69*(1+HK$5/Setup!$C$36)+IF($V70=44,N($F70),0))-DO70,0),MAX($P70-SUM(DV70:FL70),0))</f>
        <v>0</v>
      </c>
      <c r="FN70" s="48" t="n">
        <f aca="false">MIN(MAX((HL69*(1+HL$5/Setup!$C$36)+IF($V70=45,N($F70),0))-DP70,0),MAX($P70-SUM(DV70:FM70),0))</f>
        <v>0</v>
      </c>
      <c r="FO70" s="48" t="n">
        <f aca="false">MIN(MAX((HM69*(1+HM$5/Setup!$C$36)+IF($V70=46,N($F70),0))-DQ70,0),MAX($P70-SUM(DV70:FN70),0))</f>
        <v>0</v>
      </c>
      <c r="FP70" s="48" t="n">
        <f aca="false">MIN(MAX((HN69*(1+HN$5/Setup!$C$36)+IF($V70=47,N($F70),0))-DR70,0),MAX($P70-SUM(DV70:FO70),0))</f>
        <v>0</v>
      </c>
      <c r="FQ70" s="48" t="n">
        <f aca="false">MIN(MAX((HO69*(1+HO$5/Setup!$C$36)+IF($V70=48,N($F70),0))-DS70,0),MAX($P70-SUM(DV70:FP70),0))</f>
        <v>0</v>
      </c>
      <c r="FR70" s="48" t="n">
        <f aca="false">MIN(MAX((HP69*(1+HP$5/Setup!$C$36)+IF($V70=49,N($F70),0))-DT70,0),MAX($P70-SUM(DV70:FQ70),0))</f>
        <v>0</v>
      </c>
      <c r="FS70" s="48" t="n">
        <f aca="false">MIN(MAX((HQ69*(1+HQ$5/Setup!$C$36)+IF($V70=50,N($F70),0))-DU70,0),MAX($P70-SUM(DV70:FR70),0))</f>
        <v>0</v>
      </c>
      <c r="FT70" s="48" t="n">
        <f aca="false">IF((FT69*(1+FT$5/Setup!$C$36)+IF($V70=1,N($F70),0))-BX70-DV70&lt;0.005,0,(FT69*(1+FT$5/Setup!$C$36)+IF($V70=1,N($F70),0))-BX70-DV70)</f>
        <v>0</v>
      </c>
      <c r="FU70" s="48" t="n">
        <f aca="false">IF((FU69*(1+FU$5/Setup!$C$36)+IF($V70=2,N($F70),0))-BY70-DW70&lt;0.005,0,(FU69*(1+FU$5/Setup!$C$36)+IF($V70=2,N($F70),0))-BY70-DW70)</f>
        <v>0</v>
      </c>
      <c r="FV70" s="48" t="n">
        <f aca="false">IF((FV69*(1+FV$5/Setup!$C$36)+IF($V70=3,N($F70),0))-BZ70-DX70&lt;0.005,0,(FV69*(1+FV$5/Setup!$C$36)+IF($V70=3,N($F70),0))-BZ70-DX70)</f>
        <v>0</v>
      </c>
      <c r="FW70" s="48" t="n">
        <f aca="false">IF((FW69*(1+FW$5/Setup!$C$36)+IF($V70=4,N($F70),0))-CA70-DY70&lt;0.005,0,(FW69*(1+FW$5/Setup!$C$36)+IF($V70=4,N($F70),0))-CA70-DY70)</f>
        <v>0</v>
      </c>
      <c r="FX70" s="48" t="n">
        <f aca="false">IF((FX69*(1+FX$5/Setup!$C$36)+IF($V70=5,N($F70),0))-CB70-DZ70&lt;0.005,0,(FX69*(1+FX$5/Setup!$C$36)+IF($V70=5,N($F70),0))-CB70-DZ70)</f>
        <v>0</v>
      </c>
      <c r="FY70" s="48" t="n">
        <f aca="false">IF((FY69*(1+FY$5/Setup!$C$36)+IF($V70=6,N($F70),0))-CC70-EA70&lt;0.005,0,(FY69*(1+FY$5/Setup!$C$36)+IF($V70=6,N($F70),0))-CC70-EA70)</f>
        <v>0</v>
      </c>
      <c r="FZ70" s="48" t="n">
        <f aca="false">IF((FZ69*(1+FZ$5/Setup!$C$36)+IF($V70=7,N($F70),0))-CD70-EB70&lt;0.005,0,(FZ69*(1+FZ$5/Setup!$C$36)+IF($V70=7,N($F70),0))-CD70-EB70)</f>
        <v>0</v>
      </c>
      <c r="GA70" s="48" t="n">
        <f aca="false">IF((GA69*(1+GA$5/Setup!$C$36)+IF($V70=8,N($F70),0))-CE70-EC70&lt;0.005,0,(GA69*(1+GA$5/Setup!$C$36)+IF($V70=8,N($F70),0))-CE70-EC70)</f>
        <v>0</v>
      </c>
      <c r="GB70" s="48" t="n">
        <f aca="false">IF((GB69*(1+GB$5/Setup!$C$36)+IF($V70=9,N($F70),0))-CF70-ED70&lt;0.005,0,(GB69*(1+GB$5/Setup!$C$36)+IF($V70=9,N($F70),0))-CF70-ED70)</f>
        <v>0</v>
      </c>
      <c r="GC70" s="48" t="n">
        <f aca="false">IF((GC69*(1+GC$5/Setup!$C$36)+IF($V70=10,N($F70),0))-CG70-EE70&lt;0.005,0,(GC69*(1+GC$5/Setup!$C$36)+IF($V70=10,N($F70),0))-CG70-EE70)</f>
        <v>0</v>
      </c>
      <c r="GD70" s="48" t="n">
        <f aca="false">IF((GD69*(1+GD$5/Setup!$C$36)+IF($V70=11,N($F70),0))-CH70-EF70&lt;0.005,0,(GD69*(1+GD$5/Setup!$C$36)+IF($V70=11,N($F70),0))-CH70-EF70)</f>
        <v>0</v>
      </c>
      <c r="GE70" s="48" t="n">
        <f aca="false">IF((GE69*(1+GE$5/Setup!$C$36)+IF($V70=12,N($F70),0))-CI70-EG70&lt;0.005,0,(GE69*(1+GE$5/Setup!$C$36)+IF($V70=12,N($F70),0))-CI70-EG70)</f>
        <v>0</v>
      </c>
      <c r="GF70" s="48" t="n">
        <f aca="false">IF((GF69*(1+GF$5/Setup!$C$36)+IF($V70=13,N($F70),0))-CJ70-EH70&lt;0.005,0,(GF69*(1+GF$5/Setup!$C$36)+IF($V70=13,N($F70),0))-CJ70-EH70)</f>
        <v>0</v>
      </c>
      <c r="GG70" s="48" t="n">
        <f aca="false">IF((GG69*(1+GG$5/Setup!$C$36)+IF($V70=14,N($F70),0))-CK70-EI70&lt;0.005,0,(GG69*(1+GG$5/Setup!$C$36)+IF($V70=14,N($F70),0))-CK70-EI70)</f>
        <v>0</v>
      </c>
      <c r="GH70" s="48" t="n">
        <f aca="false">IF((GH69*(1+GH$5/Setup!$C$36)+IF($V70=15,N($F70),0))-CL70-EJ70&lt;0.005,0,(GH69*(1+GH$5/Setup!$C$36)+IF($V70=15,N($F70),0))-CL70-EJ70)</f>
        <v>0</v>
      </c>
      <c r="GI70" s="48" t="n">
        <f aca="false">IF((GI69*(1+GI$5/Setup!$C$36)+IF($V70=16,N($F70),0))-CM70-EK70&lt;0.005,0,(GI69*(1+GI$5/Setup!$C$36)+IF($V70=16,N($F70),0))-CM70-EK70)</f>
        <v>0</v>
      </c>
      <c r="GJ70" s="48" t="n">
        <f aca="false">IF((GJ69*(1+GJ$5/Setup!$C$36)+IF($V70=17,N($F70),0))-CN70-EL70&lt;0.005,0,(GJ69*(1+GJ$5/Setup!$C$36)+IF($V70=17,N($F70),0))-CN70-EL70)</f>
        <v>0</v>
      </c>
      <c r="GK70" s="48" t="n">
        <f aca="false">IF((GK69*(1+GK$5/Setup!$C$36)+IF($V70=18,N($F70),0))-CO70-EM70&lt;0.005,0,(GK69*(1+GK$5/Setup!$C$36)+IF($V70=18,N($F70),0))-CO70-EM70)</f>
        <v>0</v>
      </c>
      <c r="GL70" s="48" t="n">
        <f aca="false">IF((GL69*(1+GL$5/Setup!$C$36)+IF($V70=19,N($F70),0))-CP70-EN70&lt;0.005,0,(GL69*(1+GL$5/Setup!$C$36)+IF($V70=19,N($F70),0))-CP70-EN70)</f>
        <v>0</v>
      </c>
      <c r="GM70" s="48" t="n">
        <f aca="false">IF((GM69*(1+GM$5/Setup!$C$36)+IF($V70=20,N($F70),0))-CQ70-EO70&lt;0.005,0,(GM69*(1+GM$5/Setup!$C$36)+IF($V70=20,N($F70),0))-CQ70-EO70)</f>
        <v>0</v>
      </c>
      <c r="GN70" s="48" t="n">
        <f aca="false">IF((GN69*(1+GN$5/Setup!$C$36)+IF($V70=21,N($F70),0))-CR70-EP70&lt;0.005,0,(GN69*(1+GN$5/Setup!$C$36)+IF($V70=21,N($F70),0))-CR70-EP70)</f>
        <v>0</v>
      </c>
      <c r="GO70" s="48" t="n">
        <f aca="false">IF((GO69*(1+GO$5/Setup!$C$36)+IF($V70=22,N($F70),0))-CS70-EQ70&lt;0.005,0,(GO69*(1+GO$5/Setup!$C$36)+IF($V70=22,N($F70),0))-CS70-EQ70)</f>
        <v>0</v>
      </c>
      <c r="GP70" s="48" t="n">
        <f aca="false">IF((GP69*(1+GP$5/Setup!$C$36)+IF($V70=23,N($F70),0))-CT70-ER70&lt;0.005,0,(GP69*(1+GP$5/Setup!$C$36)+IF($V70=23,N($F70),0))-CT70-ER70)</f>
        <v>0</v>
      </c>
      <c r="GQ70" s="48" t="n">
        <f aca="false">IF((GQ69*(1+GQ$5/Setup!$C$36)+IF($V70=24,N($F70),0))-CU70-ES70&lt;0.005,0,(GQ69*(1+GQ$5/Setup!$C$36)+IF($V70=24,N($F70),0))-CU70-ES70)</f>
        <v>0</v>
      </c>
      <c r="GR70" s="48" t="n">
        <f aca="false">IF((GR69*(1+GR$5/Setup!$C$36)+IF($V70=25,N($F70),0))-CV70-ET70&lt;0.005,0,(GR69*(1+GR$5/Setup!$C$36)+IF($V70=25,N($F70),0))-CV70-ET70)</f>
        <v>0</v>
      </c>
      <c r="GS70" s="48" t="n">
        <f aca="false">IF((GS69*(1+GS$5/Setup!$C$36)+IF($V70=26,N($F70),0))-CW70-EU70&lt;0.005,0,(GS69*(1+GS$5/Setup!$C$36)+IF($V70=26,N($F70),0))-CW70-EU70)</f>
        <v>0</v>
      </c>
      <c r="GT70" s="48" t="n">
        <f aca="false">IF((GT69*(1+GT$5/Setup!$C$36)+IF($V70=27,N($F70),0))-CX70-EV70&lt;0.005,0,(GT69*(1+GT$5/Setup!$C$36)+IF($V70=27,N($F70),0))-CX70-EV70)</f>
        <v>0</v>
      </c>
      <c r="GU70" s="48" t="n">
        <f aca="false">IF((GU69*(1+GU$5/Setup!$C$36)+IF($V70=28,N($F70),0))-CY70-EW70&lt;0.005,0,(GU69*(1+GU$5/Setup!$C$36)+IF($V70=28,N($F70),0))-CY70-EW70)</f>
        <v>0</v>
      </c>
      <c r="GV70" s="48" t="n">
        <f aca="false">IF((GV69*(1+GV$5/Setup!$C$36)+IF($V70=29,N($F70),0))-CZ70-EX70&lt;0.005,0,(GV69*(1+GV$5/Setup!$C$36)+IF($V70=29,N($F70),0))-CZ70-EX70)</f>
        <v>0</v>
      </c>
      <c r="GW70" s="48" t="n">
        <f aca="false">IF((GW69*(1+GW$5/Setup!$C$36)+IF($V70=30,N($F70),0))-DA70-EY70&lt;0.005,0,(GW69*(1+GW$5/Setup!$C$36)+IF($V70=30,N($F70),0))-DA70-EY70)</f>
        <v>0</v>
      </c>
      <c r="GX70" s="48" t="n">
        <f aca="false">IF((GX69*(1+GX$5/Setup!$C$36)+IF($V70=31,N($F70),0))-DB70-EZ70&lt;0.005,0,(GX69*(1+GX$5/Setup!$C$36)+IF($V70=31,N($F70),0))-DB70-EZ70)</f>
        <v>0</v>
      </c>
      <c r="GY70" s="48" t="n">
        <f aca="false">IF((GY69*(1+GY$5/Setup!$C$36)+IF($V70=32,N($F70),0))-DC70-FA70&lt;0.005,0,(GY69*(1+GY$5/Setup!$C$36)+IF($V70=32,N($F70),0))-DC70-FA70)</f>
        <v>0</v>
      </c>
      <c r="GZ70" s="48" t="n">
        <f aca="false">IF((GZ69*(1+GZ$5/Setup!$C$36)+IF($V70=33,N($F70),0))-DD70-FB70&lt;0.005,0,(GZ69*(1+GZ$5/Setup!$C$36)+IF($V70=33,N($F70),0))-DD70-FB70)</f>
        <v>0</v>
      </c>
      <c r="HA70" s="48" t="n">
        <f aca="false">IF((HA69*(1+HA$5/Setup!$C$36)+IF($V70=34,N($F70),0))-DE70-FC70&lt;0.005,0,(HA69*(1+HA$5/Setup!$C$36)+IF($V70=34,N($F70),0))-DE70-FC70)</f>
        <v>0</v>
      </c>
      <c r="HB70" s="48" t="n">
        <f aca="false">IF((HB69*(1+HB$5/Setup!$C$36)+IF($V70=35,N($F70),0))-DF70-FD70&lt;0.005,0,(HB69*(1+HB$5/Setup!$C$36)+IF($V70=35,N($F70),0))-DF70-FD70)</f>
        <v>0</v>
      </c>
      <c r="HC70" s="48" t="n">
        <f aca="false">IF((HC69*(1+HC$5/Setup!$C$36)+IF($V70=36,N($F70),0))-DG70-FE70&lt;0.005,0,(HC69*(1+HC$5/Setup!$C$36)+IF($V70=36,N($F70),0))-DG70-FE70)</f>
        <v>0</v>
      </c>
      <c r="HD70" s="48" t="n">
        <f aca="false">IF((HD69*(1+HD$5/Setup!$C$36)+IF($V70=37,N($F70),0))-DH70-FF70&lt;0.005,0,(HD69*(1+HD$5/Setup!$C$36)+IF($V70=37,N($F70),0))-DH70-FF70)</f>
        <v>0</v>
      </c>
      <c r="HE70" s="48" t="n">
        <f aca="false">IF((HE69*(1+HE$5/Setup!$C$36)+IF($V70=38,N($F70),0))-DI70-FG70&lt;0.005,0,(HE69*(1+HE$5/Setup!$C$36)+IF($V70=38,N($F70),0))-DI70-FG70)</f>
        <v>0</v>
      </c>
      <c r="HF70" s="48" t="n">
        <f aca="false">IF((HF69*(1+HF$5/Setup!$C$36)+IF($V70=39,N($F70),0))-DJ70-FH70&lt;0.005,0,(HF69*(1+HF$5/Setup!$C$36)+IF($V70=39,N($F70),0))-DJ70-FH70)</f>
        <v>0</v>
      </c>
      <c r="HG70" s="48" t="n">
        <f aca="false">IF((HG69*(1+HG$5/Setup!$C$36)+IF($V70=40,N($F70),0))-DK70-FI70&lt;0.005,0,(HG69*(1+HG$5/Setup!$C$36)+IF($V70=40,N($F70),0))-DK70-FI70)</f>
        <v>0</v>
      </c>
      <c r="HH70" s="48" t="n">
        <f aca="false">IF((HH69*(1+HH$5/Setup!$C$36)+IF($V70=41,N($F70),0))-DL70-FJ70&lt;0.005,0,(HH69*(1+HH$5/Setup!$C$36)+IF($V70=41,N($F70),0))-DL70-FJ70)</f>
        <v>0</v>
      </c>
      <c r="HI70" s="48" t="n">
        <f aca="false">IF((HI69*(1+HI$5/Setup!$C$36)+IF($V70=42,N($F70),0))-DM70-FK70&lt;0.005,0,(HI69*(1+HI$5/Setup!$C$36)+IF($V70=42,N($F70),0))-DM70-FK70)</f>
        <v>0</v>
      </c>
      <c r="HJ70" s="48" t="n">
        <f aca="false">IF((HJ69*(1+HJ$5/Setup!$C$36)+IF($V70=43,N($F70),0))-DN70-FL70&lt;0.005,0,(HJ69*(1+HJ$5/Setup!$C$36)+IF($V70=43,N($F70),0))-DN70-FL70)</f>
        <v>0</v>
      </c>
      <c r="HK70" s="48" t="n">
        <f aca="false">IF((HK69*(1+HK$5/Setup!$C$36)+IF($V70=44,N($F70),0))-DO70-FM70&lt;0.005,0,(HK69*(1+HK$5/Setup!$C$36)+IF($V70=44,N($F70),0))-DO70-FM70)</f>
        <v>0</v>
      </c>
      <c r="HL70" s="48" t="n">
        <f aca="false">IF((HL69*(1+HL$5/Setup!$C$36)+IF($V70=45,N($F70),0))-DP70-FN70&lt;0.005,0,(HL69*(1+HL$5/Setup!$C$36)+IF($V70=45,N($F70),0))-DP70-FN70)</f>
        <v>0</v>
      </c>
      <c r="HM70" s="48" t="n">
        <f aca="false">IF((HM69*(1+HM$5/Setup!$C$36)+IF($V70=46,N($F70),0))-DQ70-FO70&lt;0.005,0,(HM69*(1+HM$5/Setup!$C$36)+IF($V70=46,N($F70),0))-DQ70-FO70)</f>
        <v>0</v>
      </c>
      <c r="HN70" s="48" t="n">
        <f aca="false">IF((HN69*(1+HN$5/Setup!$C$36)+IF($V70=47,N($F70),0))-DR70-FP70&lt;0.005,0,(HN69*(1+HN$5/Setup!$C$36)+IF($V70=47,N($F70),0))-DR70-FP70)</f>
        <v>0</v>
      </c>
      <c r="HO70" s="48" t="n">
        <f aca="false">IF((HO69*(1+HO$5/Setup!$C$36)+IF($V70=48,N($F70),0))-DS70-FQ70&lt;0.005,0,(HO69*(1+HO$5/Setup!$C$36)+IF($V70=48,N($F70),0))-DS70-FQ70)</f>
        <v>0</v>
      </c>
      <c r="HP70" s="48" t="n">
        <f aca="false">IF((HP69*(1+HP$5/Setup!$C$36)+IF($V70=49,N($F70),0))-DT70-FR70&lt;0.005,0,(HP69*(1+HP$5/Setup!$C$36)+IF($V70=49,N($F70),0))-DT70-FR70)</f>
        <v>0</v>
      </c>
      <c r="HQ70" s="48" t="n">
        <f aca="false">IF((HQ69*(1+HQ$5/Setup!$C$36)+IF($V70=50,N($F70),0))-DU70-FS70&lt;0.005,0,(HQ69*(1+HQ$5/Setup!$C$36)+IF($V70=50,N($F70),0))-DU70-FS70)</f>
        <v>0</v>
      </c>
    </row>
    <row r="71" customFormat="false" ht="15" hidden="false" customHeight="false" outlineLevel="0" collapsed="false">
      <c r="A71" s="44" t="n">
        <v>63</v>
      </c>
      <c r="B71" s="45" t="n">
        <f aca="false">IF(Setup!$C$7="Every month",EDATE(Setup!$C$8,($A71-1)),IF(Setup!$C$7="Twice a month",DATE(YEAR(Setup!$C$8),MONTH(Setup!$C$8)+INT((($A71-1)+Setup!$C$41)/2),MIN(IF(MOD(($A71-1)+Setup!$C$41,2)=0,Setup!$C$39,Setup!$C$40),DAY(EOMONTH(DATE(YEAR(Setup!$C$8),MONTH(Setup!$C$8)+INT((($A71-1)+Setup!$C$41)/2),1),0)))),Setup!$C$8+($A71-1)*IF(Setup!$C$7="Every week",7,14)))</f>
        <v>47193</v>
      </c>
      <c r="C71" s="45" t="n">
        <f aca="false">IF(Setup!$C$7="Every month",EDATE(Setup!$C$8,$A71),IF(Setup!$C$7="Twice a month",DATE(YEAR(Setup!$C$8),MONTH(Setup!$C$8)+INT(($A71+Setup!$C$41)/2),MIN(IF(MOD($A71+Setup!$C$41,2)=0,Setup!$C$39,Setup!$C$40),DAY(EOMONTH(DATE(YEAR(Setup!$C$8),MONTH(Setup!$C$8)+INT(($A71+Setup!$C$41)/2),1),0)))),Setup!$C$8+$A71*IF(Setup!$C$7="Every week",7,14)))</f>
        <v>47207</v>
      </c>
      <c r="D71" s="46"/>
      <c r="E71" s="47"/>
      <c r="F71" s="47"/>
      <c r="G71" s="47"/>
      <c r="H71" s="47"/>
      <c r="I71" s="48" t="n">
        <f aca="false">N(Setup!$C$11)+N(E71)</f>
        <v>100</v>
      </c>
      <c r="J71" s="48" t="n">
        <f aca="false">MIN(Setup!$C$37,MAX(I71,0))</f>
        <v>9.23076923076923</v>
      </c>
      <c r="K71" s="48" t="n">
        <f aca="false">MIN(MAX(N(Setup!$C$14)-L70,0),MAX(I71-J71,0))</f>
        <v>0</v>
      </c>
      <c r="L71" s="48" t="n">
        <f aca="false">L70+K71-N(G71)</f>
        <v>500</v>
      </c>
      <c r="M71" s="48" t="n">
        <f aca="false">M70+J71-N(H71)</f>
        <v>581.538461538462</v>
      </c>
      <c r="N71" s="48" t="n">
        <f aca="false">SUM(BX71:DU71)</f>
        <v>0</v>
      </c>
      <c r="O71" s="48" t="n">
        <f aca="false">SUM(Z71:BW71)-N71</f>
        <v>40</v>
      </c>
      <c r="P71" s="48" t="n">
        <f aca="false">MAX(I71-J71-K71,0)+O71</f>
        <v>130.769230769231</v>
      </c>
      <c r="Q71" s="48" t="n">
        <f aca="false">SUM(DV71:FS71)</f>
        <v>0</v>
      </c>
      <c r="R71" s="49" t="n">
        <f aca="false">N71+J71+K71+Q71</f>
        <v>9.23076923076923</v>
      </c>
      <c r="S71" s="48" t="n">
        <f aca="false">T71-T70-N(F71)+N71+Q71</f>
        <v>0</v>
      </c>
      <c r="T71" s="49" t="n">
        <f aca="false">SUM(FT71:HQ71)</f>
        <v>0</v>
      </c>
      <c r="U71" s="44" t="str">
        <f aca="false">IF(T70&lt;0.005,"",INDEX(Helpers!$C$2:$C$51,IF(_xlfn.MINIFS($DV$6:$FS$6,DV71:FS71,"&gt;0.005")=0,V71,_xlfn.MINIFS($DV$6:$FS$6,DV71:FS71,"&gt;0.005"))))</f>
        <v/>
      </c>
      <c r="V71" s="44" t="n">
        <f aca="false">IF(_xlfn.MINIFS($FT$6:$HQ$6,FT70:HQ70,"&gt;0.005")=0,1,_xlfn.MINIFS($FT$6:$HQ$6,FT70:HQ70,"&gt;0.005"))</f>
        <v>1</v>
      </c>
      <c r="W71" s="44" t="n">
        <f aca="false">IF(AND(D71&lt;&gt;"Paid",T70&gt;0.005),1,0)</f>
        <v>0</v>
      </c>
      <c r="X71" s="48" t="n">
        <f aca="false">SUMPRODUCT(((Helpers!$G$2:$G$51*(1+(Helpers!$D$2:$D$51+0.000000001)/12)^(($B71-Setup!$C$8)/(365.25/12))-Helpers!$E$2:$E$51*((1+(Helpers!$D$2:$D$51+0.000000001)/12)^(($B71-Setup!$C$8)/(365.25/12))-1)/((Helpers!$D$2:$D$51+0.000000001)/12))&gt;0)*(Helpers!$G$2:$G$51*(1+(Helpers!$D$2:$D$51+0.000000001)/12)^(($B71-Setup!$C$8)/(365.25/12))-Helpers!$E$2:$E$51*((1+(Helpers!$D$2:$D$51+0.000000001)/12)^(($B71-Setup!$C$8)/(365.25/12))-1)/((Helpers!$D$2:$D$51+0.000000001)/12)))</f>
        <v>424.197489459507</v>
      </c>
      <c r="Y71" s="48"/>
      <c r="Z71" s="48" t="n">
        <f aca="false">IF(OR(N(Z$5)=0,Z$6=""),0,Z$5*((DATE(YEAR($B71),MONTH($B71),MIN(Z$6,DAY(EOMONTH($B71,0))))&gt;=$B71)*(DATE(YEAR($B71),MONTH($B71),MIN(Z$6,DAY(EOMONTH($B71,0))))&lt;$C71)+(DATE(YEAR($B71),MONTH($B71)+1,MIN(Z$6,DAY(EOMONTH($B71,1))))&gt;=$B71)*(DATE(YEAR($B71),MONTH($B71)+1,MIN(Z$6,DAY(EOMONTH($B71,1))))&lt;$C71)))</f>
        <v>0</v>
      </c>
      <c r="AA71" s="48" t="n">
        <f aca="false">IF(OR(N(AA$5)=0,AA$6=""),0,AA$5*((DATE(YEAR($B71),MONTH($B71),MIN(AA$6,DAY(EOMONTH($B71,0))))&gt;=$B71)*(DATE(YEAR($B71),MONTH($B71),MIN(AA$6,DAY(EOMONTH($B71,0))))&lt;$C71)+(DATE(YEAR($B71),MONTH($B71)+1,MIN(AA$6,DAY(EOMONTH($B71,1))))&gt;=$B71)*(DATE(YEAR($B71),MONTH($B71)+1,MIN(AA$6,DAY(EOMONTH($B71,1))))&lt;$C71)))</f>
        <v>40</v>
      </c>
      <c r="AB71" s="48" t="n">
        <f aca="false">IF(OR(N(AB$5)=0,AB$6=""),0,AB$5*((DATE(YEAR($B71),MONTH($B71),MIN(AB$6,DAY(EOMONTH($B71,0))))&gt;=$B71)*(DATE(YEAR($B71),MONTH($B71),MIN(AB$6,DAY(EOMONTH($B71,0))))&lt;$C71)+(DATE(YEAR($B71),MONTH($B71)+1,MIN(AB$6,DAY(EOMONTH($B71,1))))&gt;=$B71)*(DATE(YEAR($B71),MONTH($B71)+1,MIN(AB$6,DAY(EOMONTH($B71,1))))&lt;$C71)))</f>
        <v>0</v>
      </c>
      <c r="AC71" s="48" t="n">
        <f aca="false">IF(OR(N(AC$5)=0,AC$6=""),0,AC$5*((DATE(YEAR($B71),MONTH($B71),MIN(AC$6,DAY(EOMONTH($B71,0))))&gt;=$B71)*(DATE(YEAR($B71),MONTH($B71),MIN(AC$6,DAY(EOMONTH($B71,0))))&lt;$C71)+(DATE(YEAR($B71),MONTH($B71)+1,MIN(AC$6,DAY(EOMONTH($B71,1))))&gt;=$B71)*(DATE(YEAR($B71),MONTH($B71)+1,MIN(AC$6,DAY(EOMONTH($B71,1))))&lt;$C71)))</f>
        <v>0</v>
      </c>
      <c r="AD71" s="48" t="n">
        <f aca="false">IF(OR(N(AD$5)=0,AD$6=""),0,AD$5*((DATE(YEAR($B71),MONTH($B71),MIN(AD$6,DAY(EOMONTH($B71,0))))&gt;=$B71)*(DATE(YEAR($B71),MONTH($B71),MIN(AD$6,DAY(EOMONTH($B71,0))))&lt;$C71)+(DATE(YEAR($B71),MONTH($B71)+1,MIN(AD$6,DAY(EOMONTH($B71,1))))&gt;=$B71)*(DATE(YEAR($B71),MONTH($B71)+1,MIN(AD$6,DAY(EOMONTH($B71,1))))&lt;$C71)))</f>
        <v>0</v>
      </c>
      <c r="AE71" s="48" t="n">
        <f aca="false">IF(OR(N(AE$5)=0,AE$6=""),0,AE$5*((DATE(YEAR($B71),MONTH($B71),MIN(AE$6,DAY(EOMONTH($B71,0))))&gt;=$B71)*(DATE(YEAR($B71),MONTH($B71),MIN(AE$6,DAY(EOMONTH($B71,0))))&lt;$C71)+(DATE(YEAR($B71),MONTH($B71)+1,MIN(AE$6,DAY(EOMONTH($B71,1))))&gt;=$B71)*(DATE(YEAR($B71),MONTH($B71)+1,MIN(AE$6,DAY(EOMONTH($B71,1))))&lt;$C71)))</f>
        <v>0</v>
      </c>
      <c r="AF71" s="48" t="n">
        <f aca="false">IF(OR(N(AF$5)=0,AF$6=""),0,AF$5*((DATE(YEAR($B71),MONTH($B71),MIN(AF$6,DAY(EOMONTH($B71,0))))&gt;=$B71)*(DATE(YEAR($B71),MONTH($B71),MIN(AF$6,DAY(EOMONTH($B71,0))))&lt;$C71)+(DATE(YEAR($B71),MONTH($B71)+1,MIN(AF$6,DAY(EOMONTH($B71,1))))&gt;=$B71)*(DATE(YEAR($B71),MONTH($B71)+1,MIN(AF$6,DAY(EOMONTH($B71,1))))&lt;$C71)))</f>
        <v>0</v>
      </c>
      <c r="AG71" s="48" t="n">
        <f aca="false">IF(OR(N(AG$5)=0,AG$6=""),0,AG$5*((DATE(YEAR($B71),MONTH($B71),MIN(AG$6,DAY(EOMONTH($B71,0))))&gt;=$B71)*(DATE(YEAR($B71),MONTH($B71),MIN(AG$6,DAY(EOMONTH($B71,0))))&lt;$C71)+(DATE(YEAR($B71),MONTH($B71)+1,MIN(AG$6,DAY(EOMONTH($B71,1))))&gt;=$B71)*(DATE(YEAR($B71),MONTH($B71)+1,MIN(AG$6,DAY(EOMONTH($B71,1))))&lt;$C71)))</f>
        <v>0</v>
      </c>
      <c r="AH71" s="48" t="n">
        <f aca="false">IF(OR(N(AH$5)=0,AH$6=""),0,AH$5*((DATE(YEAR($B71),MONTH($B71),MIN(AH$6,DAY(EOMONTH($B71,0))))&gt;=$B71)*(DATE(YEAR($B71),MONTH($B71),MIN(AH$6,DAY(EOMONTH($B71,0))))&lt;$C71)+(DATE(YEAR($B71),MONTH($B71)+1,MIN(AH$6,DAY(EOMONTH($B71,1))))&gt;=$B71)*(DATE(YEAR($B71),MONTH($B71)+1,MIN(AH$6,DAY(EOMONTH($B71,1))))&lt;$C71)))</f>
        <v>0</v>
      </c>
      <c r="AI71" s="48" t="n">
        <f aca="false">IF(OR(N(AI$5)=0,AI$6=""),0,AI$5*((DATE(YEAR($B71),MONTH($B71),MIN(AI$6,DAY(EOMONTH($B71,0))))&gt;=$B71)*(DATE(YEAR($B71),MONTH($B71),MIN(AI$6,DAY(EOMONTH($B71,0))))&lt;$C71)+(DATE(YEAR($B71),MONTH($B71)+1,MIN(AI$6,DAY(EOMONTH($B71,1))))&gt;=$B71)*(DATE(YEAR($B71),MONTH($B71)+1,MIN(AI$6,DAY(EOMONTH($B71,1))))&lt;$C71)))</f>
        <v>0</v>
      </c>
      <c r="AJ71" s="48" t="n">
        <f aca="false">IF(OR(N(AJ$5)=0,AJ$6=""),0,AJ$5*((DATE(YEAR($B71),MONTH($B71),MIN(AJ$6,DAY(EOMONTH($B71,0))))&gt;=$B71)*(DATE(YEAR($B71),MONTH($B71),MIN(AJ$6,DAY(EOMONTH($B71,0))))&lt;$C71)+(DATE(YEAR($B71),MONTH($B71)+1,MIN(AJ$6,DAY(EOMONTH($B71,1))))&gt;=$B71)*(DATE(YEAR($B71),MONTH($B71)+1,MIN(AJ$6,DAY(EOMONTH($B71,1))))&lt;$C71)))</f>
        <v>0</v>
      </c>
      <c r="AK71" s="48" t="n">
        <f aca="false">IF(OR(N(AK$5)=0,AK$6=""),0,AK$5*((DATE(YEAR($B71),MONTH($B71),MIN(AK$6,DAY(EOMONTH($B71,0))))&gt;=$B71)*(DATE(YEAR($B71),MONTH($B71),MIN(AK$6,DAY(EOMONTH($B71,0))))&lt;$C71)+(DATE(YEAR($B71),MONTH($B71)+1,MIN(AK$6,DAY(EOMONTH($B71,1))))&gt;=$B71)*(DATE(YEAR($B71),MONTH($B71)+1,MIN(AK$6,DAY(EOMONTH($B71,1))))&lt;$C71)))</f>
        <v>0</v>
      </c>
      <c r="AL71" s="48" t="n">
        <f aca="false">IF(OR(N(AL$5)=0,AL$6=""),0,AL$5*((DATE(YEAR($B71),MONTH($B71),MIN(AL$6,DAY(EOMONTH($B71,0))))&gt;=$B71)*(DATE(YEAR($B71),MONTH($B71),MIN(AL$6,DAY(EOMONTH($B71,0))))&lt;$C71)+(DATE(YEAR($B71),MONTH($B71)+1,MIN(AL$6,DAY(EOMONTH($B71,1))))&gt;=$B71)*(DATE(YEAR($B71),MONTH($B71)+1,MIN(AL$6,DAY(EOMONTH($B71,1))))&lt;$C71)))</f>
        <v>0</v>
      </c>
      <c r="AM71" s="48" t="n">
        <f aca="false">IF(OR(N(AM$5)=0,AM$6=""),0,AM$5*((DATE(YEAR($B71),MONTH($B71),MIN(AM$6,DAY(EOMONTH($B71,0))))&gt;=$B71)*(DATE(YEAR($B71),MONTH($B71),MIN(AM$6,DAY(EOMONTH($B71,0))))&lt;$C71)+(DATE(YEAR($B71),MONTH($B71)+1,MIN(AM$6,DAY(EOMONTH($B71,1))))&gt;=$B71)*(DATE(YEAR($B71),MONTH($B71)+1,MIN(AM$6,DAY(EOMONTH($B71,1))))&lt;$C71)))</f>
        <v>0</v>
      </c>
      <c r="AN71" s="48" t="n">
        <f aca="false">IF(OR(N(AN$5)=0,AN$6=""),0,AN$5*((DATE(YEAR($B71),MONTH($B71),MIN(AN$6,DAY(EOMONTH($B71,0))))&gt;=$B71)*(DATE(YEAR($B71),MONTH($B71),MIN(AN$6,DAY(EOMONTH($B71,0))))&lt;$C71)+(DATE(YEAR($B71),MONTH($B71)+1,MIN(AN$6,DAY(EOMONTH($B71,1))))&gt;=$B71)*(DATE(YEAR($B71),MONTH($B71)+1,MIN(AN$6,DAY(EOMONTH($B71,1))))&lt;$C71)))</f>
        <v>0</v>
      </c>
      <c r="AO71" s="48" t="n">
        <f aca="false">IF(OR(N(AO$5)=0,AO$6=""),0,AO$5*((DATE(YEAR($B71),MONTH($B71),MIN(AO$6,DAY(EOMONTH($B71,0))))&gt;=$B71)*(DATE(YEAR($B71),MONTH($B71),MIN(AO$6,DAY(EOMONTH($B71,0))))&lt;$C71)+(DATE(YEAR($B71),MONTH($B71)+1,MIN(AO$6,DAY(EOMONTH($B71,1))))&gt;=$B71)*(DATE(YEAR($B71),MONTH($B71)+1,MIN(AO$6,DAY(EOMONTH($B71,1))))&lt;$C71)))</f>
        <v>0</v>
      </c>
      <c r="AP71" s="48" t="n">
        <f aca="false">IF(OR(N(AP$5)=0,AP$6=""),0,AP$5*((DATE(YEAR($B71),MONTH($B71),MIN(AP$6,DAY(EOMONTH($B71,0))))&gt;=$B71)*(DATE(YEAR($B71),MONTH($B71),MIN(AP$6,DAY(EOMONTH($B71,0))))&lt;$C71)+(DATE(YEAR($B71),MONTH($B71)+1,MIN(AP$6,DAY(EOMONTH($B71,1))))&gt;=$B71)*(DATE(YEAR($B71),MONTH($B71)+1,MIN(AP$6,DAY(EOMONTH($B71,1))))&lt;$C71)))</f>
        <v>0</v>
      </c>
      <c r="AQ71" s="48" t="n">
        <f aca="false">IF(OR(N(AQ$5)=0,AQ$6=""),0,AQ$5*((DATE(YEAR($B71),MONTH($B71),MIN(AQ$6,DAY(EOMONTH($B71,0))))&gt;=$B71)*(DATE(YEAR($B71),MONTH($B71),MIN(AQ$6,DAY(EOMONTH($B71,0))))&lt;$C71)+(DATE(YEAR($B71),MONTH($B71)+1,MIN(AQ$6,DAY(EOMONTH($B71,1))))&gt;=$B71)*(DATE(YEAR($B71),MONTH($B71)+1,MIN(AQ$6,DAY(EOMONTH($B71,1))))&lt;$C71)))</f>
        <v>0</v>
      </c>
      <c r="AR71" s="48" t="n">
        <f aca="false">IF(OR(N(AR$5)=0,AR$6=""),0,AR$5*((DATE(YEAR($B71),MONTH($B71),MIN(AR$6,DAY(EOMONTH($B71,0))))&gt;=$B71)*(DATE(YEAR($B71),MONTH($B71),MIN(AR$6,DAY(EOMONTH($B71,0))))&lt;$C71)+(DATE(YEAR($B71),MONTH($B71)+1,MIN(AR$6,DAY(EOMONTH($B71,1))))&gt;=$B71)*(DATE(YEAR($B71),MONTH($B71)+1,MIN(AR$6,DAY(EOMONTH($B71,1))))&lt;$C71)))</f>
        <v>0</v>
      </c>
      <c r="AS71" s="48" t="n">
        <f aca="false">IF(OR(N(AS$5)=0,AS$6=""),0,AS$5*((DATE(YEAR($B71),MONTH($B71),MIN(AS$6,DAY(EOMONTH($B71,0))))&gt;=$B71)*(DATE(YEAR($B71),MONTH($B71),MIN(AS$6,DAY(EOMONTH($B71,0))))&lt;$C71)+(DATE(YEAR($B71),MONTH($B71)+1,MIN(AS$6,DAY(EOMONTH($B71,1))))&gt;=$B71)*(DATE(YEAR($B71),MONTH($B71)+1,MIN(AS$6,DAY(EOMONTH($B71,1))))&lt;$C71)))</f>
        <v>0</v>
      </c>
      <c r="AT71" s="48" t="n">
        <f aca="false">IF(OR(N(AT$5)=0,AT$6=""),0,AT$5*((DATE(YEAR($B71),MONTH($B71),MIN(AT$6,DAY(EOMONTH($B71,0))))&gt;=$B71)*(DATE(YEAR($B71),MONTH($B71),MIN(AT$6,DAY(EOMONTH($B71,0))))&lt;$C71)+(DATE(YEAR($B71),MONTH($B71)+1,MIN(AT$6,DAY(EOMONTH($B71,1))))&gt;=$B71)*(DATE(YEAR($B71),MONTH($B71)+1,MIN(AT$6,DAY(EOMONTH($B71,1))))&lt;$C71)))</f>
        <v>0</v>
      </c>
      <c r="AU71" s="48" t="n">
        <f aca="false">IF(OR(N(AU$5)=0,AU$6=""),0,AU$5*((DATE(YEAR($B71),MONTH($B71),MIN(AU$6,DAY(EOMONTH($B71,0))))&gt;=$B71)*(DATE(YEAR($B71),MONTH($B71),MIN(AU$6,DAY(EOMONTH($B71,0))))&lt;$C71)+(DATE(YEAR($B71),MONTH($B71)+1,MIN(AU$6,DAY(EOMONTH($B71,1))))&gt;=$B71)*(DATE(YEAR($B71),MONTH($B71)+1,MIN(AU$6,DAY(EOMONTH($B71,1))))&lt;$C71)))</f>
        <v>0</v>
      </c>
      <c r="AV71" s="48" t="n">
        <f aca="false">IF(OR(N(AV$5)=0,AV$6=""),0,AV$5*((DATE(YEAR($B71),MONTH($B71),MIN(AV$6,DAY(EOMONTH($B71,0))))&gt;=$B71)*(DATE(YEAR($B71),MONTH($B71),MIN(AV$6,DAY(EOMONTH($B71,0))))&lt;$C71)+(DATE(YEAR($B71),MONTH($B71)+1,MIN(AV$6,DAY(EOMONTH($B71,1))))&gt;=$B71)*(DATE(YEAR($B71),MONTH($B71)+1,MIN(AV$6,DAY(EOMONTH($B71,1))))&lt;$C71)))</f>
        <v>0</v>
      </c>
      <c r="AW71" s="48" t="n">
        <f aca="false">IF(OR(N(AW$5)=0,AW$6=""),0,AW$5*((DATE(YEAR($B71),MONTH($B71),MIN(AW$6,DAY(EOMONTH($B71,0))))&gt;=$B71)*(DATE(YEAR($B71),MONTH($B71),MIN(AW$6,DAY(EOMONTH($B71,0))))&lt;$C71)+(DATE(YEAR($B71),MONTH($B71)+1,MIN(AW$6,DAY(EOMONTH($B71,1))))&gt;=$B71)*(DATE(YEAR($B71),MONTH($B71)+1,MIN(AW$6,DAY(EOMONTH($B71,1))))&lt;$C71)))</f>
        <v>0</v>
      </c>
      <c r="AX71" s="48" t="n">
        <f aca="false">IF(OR(N(AX$5)=0,AX$6=""),0,AX$5*((DATE(YEAR($B71),MONTH($B71),MIN(AX$6,DAY(EOMONTH($B71,0))))&gt;=$B71)*(DATE(YEAR($B71),MONTH($B71),MIN(AX$6,DAY(EOMONTH($B71,0))))&lt;$C71)+(DATE(YEAR($B71),MONTH($B71)+1,MIN(AX$6,DAY(EOMONTH($B71,1))))&gt;=$B71)*(DATE(YEAR($B71),MONTH($B71)+1,MIN(AX$6,DAY(EOMONTH($B71,1))))&lt;$C71)))</f>
        <v>0</v>
      </c>
      <c r="AY71" s="48" t="n">
        <f aca="false">IF(OR(N(AY$5)=0,AY$6=""),0,AY$5*((DATE(YEAR($B71),MONTH($B71),MIN(AY$6,DAY(EOMONTH($B71,0))))&gt;=$B71)*(DATE(YEAR($B71),MONTH($B71),MIN(AY$6,DAY(EOMONTH($B71,0))))&lt;$C71)+(DATE(YEAR($B71),MONTH($B71)+1,MIN(AY$6,DAY(EOMONTH($B71,1))))&gt;=$B71)*(DATE(YEAR($B71),MONTH($B71)+1,MIN(AY$6,DAY(EOMONTH($B71,1))))&lt;$C71)))</f>
        <v>0</v>
      </c>
      <c r="AZ71" s="48" t="n">
        <f aca="false">IF(OR(N(AZ$5)=0,AZ$6=""),0,AZ$5*((DATE(YEAR($B71),MONTH($B71),MIN(AZ$6,DAY(EOMONTH($B71,0))))&gt;=$B71)*(DATE(YEAR($B71),MONTH($B71),MIN(AZ$6,DAY(EOMONTH($B71,0))))&lt;$C71)+(DATE(YEAR($B71),MONTH($B71)+1,MIN(AZ$6,DAY(EOMONTH($B71,1))))&gt;=$B71)*(DATE(YEAR($B71),MONTH($B71)+1,MIN(AZ$6,DAY(EOMONTH($B71,1))))&lt;$C71)))</f>
        <v>0</v>
      </c>
      <c r="BA71" s="48" t="n">
        <f aca="false">IF(OR(N(BA$5)=0,BA$6=""),0,BA$5*((DATE(YEAR($B71),MONTH($B71),MIN(BA$6,DAY(EOMONTH($B71,0))))&gt;=$B71)*(DATE(YEAR($B71),MONTH($B71),MIN(BA$6,DAY(EOMONTH($B71,0))))&lt;$C71)+(DATE(YEAR($B71),MONTH($B71)+1,MIN(BA$6,DAY(EOMONTH($B71,1))))&gt;=$B71)*(DATE(YEAR($B71),MONTH($B71)+1,MIN(BA$6,DAY(EOMONTH($B71,1))))&lt;$C71)))</f>
        <v>0</v>
      </c>
      <c r="BB71" s="48" t="n">
        <f aca="false">IF(OR(N(BB$5)=0,BB$6=""),0,BB$5*((DATE(YEAR($B71),MONTH($B71),MIN(BB$6,DAY(EOMONTH($B71,0))))&gt;=$B71)*(DATE(YEAR($B71),MONTH($B71),MIN(BB$6,DAY(EOMONTH($B71,0))))&lt;$C71)+(DATE(YEAR($B71),MONTH($B71)+1,MIN(BB$6,DAY(EOMONTH($B71,1))))&gt;=$B71)*(DATE(YEAR($B71),MONTH($B71)+1,MIN(BB$6,DAY(EOMONTH($B71,1))))&lt;$C71)))</f>
        <v>0</v>
      </c>
      <c r="BC71" s="48" t="n">
        <f aca="false">IF(OR(N(BC$5)=0,BC$6=""),0,BC$5*((DATE(YEAR($B71),MONTH($B71),MIN(BC$6,DAY(EOMONTH($B71,0))))&gt;=$B71)*(DATE(YEAR($B71),MONTH($B71),MIN(BC$6,DAY(EOMONTH($B71,0))))&lt;$C71)+(DATE(YEAR($B71),MONTH($B71)+1,MIN(BC$6,DAY(EOMONTH($B71,1))))&gt;=$B71)*(DATE(YEAR($B71),MONTH($B71)+1,MIN(BC$6,DAY(EOMONTH($B71,1))))&lt;$C71)))</f>
        <v>0</v>
      </c>
      <c r="BD71" s="48" t="n">
        <f aca="false">IF(OR(N(BD$5)=0,BD$6=""),0,BD$5*((DATE(YEAR($B71),MONTH($B71),MIN(BD$6,DAY(EOMONTH($B71,0))))&gt;=$B71)*(DATE(YEAR($B71),MONTH($B71),MIN(BD$6,DAY(EOMONTH($B71,0))))&lt;$C71)+(DATE(YEAR($B71),MONTH($B71)+1,MIN(BD$6,DAY(EOMONTH($B71,1))))&gt;=$B71)*(DATE(YEAR($B71),MONTH($B71)+1,MIN(BD$6,DAY(EOMONTH($B71,1))))&lt;$C71)))</f>
        <v>0</v>
      </c>
      <c r="BE71" s="48" t="n">
        <f aca="false">IF(OR(N(BE$5)=0,BE$6=""),0,BE$5*((DATE(YEAR($B71),MONTH($B71),MIN(BE$6,DAY(EOMONTH($B71,0))))&gt;=$B71)*(DATE(YEAR($B71),MONTH($B71),MIN(BE$6,DAY(EOMONTH($B71,0))))&lt;$C71)+(DATE(YEAR($B71),MONTH($B71)+1,MIN(BE$6,DAY(EOMONTH($B71,1))))&gt;=$B71)*(DATE(YEAR($B71),MONTH($B71)+1,MIN(BE$6,DAY(EOMONTH($B71,1))))&lt;$C71)))</f>
        <v>0</v>
      </c>
      <c r="BF71" s="48" t="n">
        <f aca="false">IF(OR(N(BF$5)=0,BF$6=""),0,BF$5*((DATE(YEAR($B71),MONTH($B71),MIN(BF$6,DAY(EOMONTH($B71,0))))&gt;=$B71)*(DATE(YEAR($B71),MONTH($B71),MIN(BF$6,DAY(EOMONTH($B71,0))))&lt;$C71)+(DATE(YEAR($B71),MONTH($B71)+1,MIN(BF$6,DAY(EOMONTH($B71,1))))&gt;=$B71)*(DATE(YEAR($B71),MONTH($B71)+1,MIN(BF$6,DAY(EOMONTH($B71,1))))&lt;$C71)))</f>
        <v>0</v>
      </c>
      <c r="BG71" s="48" t="n">
        <f aca="false">IF(OR(N(BG$5)=0,BG$6=""),0,BG$5*((DATE(YEAR($B71),MONTH($B71),MIN(BG$6,DAY(EOMONTH($B71,0))))&gt;=$B71)*(DATE(YEAR($B71),MONTH($B71),MIN(BG$6,DAY(EOMONTH($B71,0))))&lt;$C71)+(DATE(YEAR($B71),MONTH($B71)+1,MIN(BG$6,DAY(EOMONTH($B71,1))))&gt;=$B71)*(DATE(YEAR($B71),MONTH($B71)+1,MIN(BG$6,DAY(EOMONTH($B71,1))))&lt;$C71)))</f>
        <v>0</v>
      </c>
      <c r="BH71" s="48" t="n">
        <f aca="false">IF(OR(N(BH$5)=0,BH$6=""),0,BH$5*((DATE(YEAR($B71),MONTH($B71),MIN(BH$6,DAY(EOMONTH($B71,0))))&gt;=$B71)*(DATE(YEAR($B71),MONTH($B71),MIN(BH$6,DAY(EOMONTH($B71,0))))&lt;$C71)+(DATE(YEAR($B71),MONTH($B71)+1,MIN(BH$6,DAY(EOMONTH($B71,1))))&gt;=$B71)*(DATE(YEAR($B71),MONTH($B71)+1,MIN(BH$6,DAY(EOMONTH($B71,1))))&lt;$C71)))</f>
        <v>0</v>
      </c>
      <c r="BI71" s="48" t="n">
        <f aca="false">IF(OR(N(BI$5)=0,BI$6=""),0,BI$5*((DATE(YEAR($B71),MONTH($B71),MIN(BI$6,DAY(EOMONTH($B71,0))))&gt;=$B71)*(DATE(YEAR($B71),MONTH($B71),MIN(BI$6,DAY(EOMONTH($B71,0))))&lt;$C71)+(DATE(YEAR($B71),MONTH($B71)+1,MIN(BI$6,DAY(EOMONTH($B71,1))))&gt;=$B71)*(DATE(YEAR($B71),MONTH($B71)+1,MIN(BI$6,DAY(EOMONTH($B71,1))))&lt;$C71)))</f>
        <v>0</v>
      </c>
      <c r="BJ71" s="48" t="n">
        <f aca="false">IF(OR(N(BJ$5)=0,BJ$6=""),0,BJ$5*((DATE(YEAR($B71),MONTH($B71),MIN(BJ$6,DAY(EOMONTH($B71,0))))&gt;=$B71)*(DATE(YEAR($B71),MONTH($B71),MIN(BJ$6,DAY(EOMONTH($B71,0))))&lt;$C71)+(DATE(YEAR($B71),MONTH($B71)+1,MIN(BJ$6,DAY(EOMONTH($B71,1))))&gt;=$B71)*(DATE(YEAR($B71),MONTH($B71)+1,MIN(BJ$6,DAY(EOMONTH($B71,1))))&lt;$C71)))</f>
        <v>0</v>
      </c>
      <c r="BK71" s="48" t="n">
        <f aca="false">IF(OR(N(BK$5)=0,BK$6=""),0,BK$5*((DATE(YEAR($B71),MONTH($B71),MIN(BK$6,DAY(EOMONTH($B71,0))))&gt;=$B71)*(DATE(YEAR($B71),MONTH($B71),MIN(BK$6,DAY(EOMONTH($B71,0))))&lt;$C71)+(DATE(YEAR($B71),MONTH($B71)+1,MIN(BK$6,DAY(EOMONTH($B71,1))))&gt;=$B71)*(DATE(YEAR($B71),MONTH($B71)+1,MIN(BK$6,DAY(EOMONTH($B71,1))))&lt;$C71)))</f>
        <v>0</v>
      </c>
      <c r="BL71" s="48" t="n">
        <f aca="false">IF(OR(N(BL$5)=0,BL$6=""),0,BL$5*((DATE(YEAR($B71),MONTH($B71),MIN(BL$6,DAY(EOMONTH($B71,0))))&gt;=$B71)*(DATE(YEAR($B71),MONTH($B71),MIN(BL$6,DAY(EOMONTH($B71,0))))&lt;$C71)+(DATE(YEAR($B71),MONTH($B71)+1,MIN(BL$6,DAY(EOMONTH($B71,1))))&gt;=$B71)*(DATE(YEAR($B71),MONTH($B71)+1,MIN(BL$6,DAY(EOMONTH($B71,1))))&lt;$C71)))</f>
        <v>0</v>
      </c>
      <c r="BM71" s="48" t="n">
        <f aca="false">IF(OR(N(BM$5)=0,BM$6=""),0,BM$5*((DATE(YEAR($B71),MONTH($B71),MIN(BM$6,DAY(EOMONTH($B71,0))))&gt;=$B71)*(DATE(YEAR($B71),MONTH($B71),MIN(BM$6,DAY(EOMONTH($B71,0))))&lt;$C71)+(DATE(YEAR($B71),MONTH($B71)+1,MIN(BM$6,DAY(EOMONTH($B71,1))))&gt;=$B71)*(DATE(YEAR($B71),MONTH($B71)+1,MIN(BM$6,DAY(EOMONTH($B71,1))))&lt;$C71)))</f>
        <v>0</v>
      </c>
      <c r="BN71" s="48" t="n">
        <f aca="false">IF(OR(N(BN$5)=0,BN$6=""),0,BN$5*((DATE(YEAR($B71),MONTH($B71),MIN(BN$6,DAY(EOMONTH($B71,0))))&gt;=$B71)*(DATE(YEAR($B71),MONTH($B71),MIN(BN$6,DAY(EOMONTH($B71,0))))&lt;$C71)+(DATE(YEAR($B71),MONTH($B71)+1,MIN(BN$6,DAY(EOMONTH($B71,1))))&gt;=$B71)*(DATE(YEAR($B71),MONTH($B71)+1,MIN(BN$6,DAY(EOMONTH($B71,1))))&lt;$C71)))</f>
        <v>0</v>
      </c>
      <c r="BO71" s="48" t="n">
        <f aca="false">IF(OR(N(BO$5)=0,BO$6=""),0,BO$5*((DATE(YEAR($B71),MONTH($B71),MIN(BO$6,DAY(EOMONTH($B71,0))))&gt;=$B71)*(DATE(YEAR($B71),MONTH($B71),MIN(BO$6,DAY(EOMONTH($B71,0))))&lt;$C71)+(DATE(YEAR($B71),MONTH($B71)+1,MIN(BO$6,DAY(EOMONTH($B71,1))))&gt;=$B71)*(DATE(YEAR($B71),MONTH($B71)+1,MIN(BO$6,DAY(EOMONTH($B71,1))))&lt;$C71)))</f>
        <v>0</v>
      </c>
      <c r="BP71" s="48" t="n">
        <f aca="false">IF(OR(N(BP$5)=0,BP$6=""),0,BP$5*((DATE(YEAR($B71),MONTH($B71),MIN(BP$6,DAY(EOMONTH($B71,0))))&gt;=$B71)*(DATE(YEAR($B71),MONTH($B71),MIN(BP$6,DAY(EOMONTH($B71,0))))&lt;$C71)+(DATE(YEAR($B71),MONTH($B71)+1,MIN(BP$6,DAY(EOMONTH($B71,1))))&gt;=$B71)*(DATE(YEAR($B71),MONTH($B71)+1,MIN(BP$6,DAY(EOMONTH($B71,1))))&lt;$C71)))</f>
        <v>0</v>
      </c>
      <c r="BQ71" s="48" t="n">
        <f aca="false">IF(OR(N(BQ$5)=0,BQ$6=""),0,BQ$5*((DATE(YEAR($B71),MONTH($B71),MIN(BQ$6,DAY(EOMONTH($B71,0))))&gt;=$B71)*(DATE(YEAR($B71),MONTH($B71),MIN(BQ$6,DAY(EOMONTH($B71,0))))&lt;$C71)+(DATE(YEAR($B71),MONTH($B71)+1,MIN(BQ$6,DAY(EOMONTH($B71,1))))&gt;=$B71)*(DATE(YEAR($B71),MONTH($B71)+1,MIN(BQ$6,DAY(EOMONTH($B71,1))))&lt;$C71)))</f>
        <v>0</v>
      </c>
      <c r="BR71" s="48" t="n">
        <f aca="false">IF(OR(N(BR$5)=0,BR$6=""),0,BR$5*((DATE(YEAR($B71),MONTH($B71),MIN(BR$6,DAY(EOMONTH($B71,0))))&gt;=$B71)*(DATE(YEAR($B71),MONTH($B71),MIN(BR$6,DAY(EOMONTH($B71,0))))&lt;$C71)+(DATE(YEAR($B71),MONTH($B71)+1,MIN(BR$6,DAY(EOMONTH($B71,1))))&gt;=$B71)*(DATE(YEAR($B71),MONTH($B71)+1,MIN(BR$6,DAY(EOMONTH($B71,1))))&lt;$C71)))</f>
        <v>0</v>
      </c>
      <c r="BS71" s="48" t="n">
        <f aca="false">IF(OR(N(BS$5)=0,BS$6=""),0,BS$5*((DATE(YEAR($B71),MONTH($B71),MIN(BS$6,DAY(EOMONTH($B71,0))))&gt;=$B71)*(DATE(YEAR($B71),MONTH($B71),MIN(BS$6,DAY(EOMONTH($B71,0))))&lt;$C71)+(DATE(YEAR($B71),MONTH($B71)+1,MIN(BS$6,DAY(EOMONTH($B71,1))))&gt;=$B71)*(DATE(YEAR($B71),MONTH($B71)+1,MIN(BS$6,DAY(EOMONTH($B71,1))))&lt;$C71)))</f>
        <v>0</v>
      </c>
      <c r="BT71" s="48" t="n">
        <f aca="false">IF(OR(N(BT$5)=0,BT$6=""),0,BT$5*((DATE(YEAR($B71),MONTH($B71),MIN(BT$6,DAY(EOMONTH($B71,0))))&gt;=$B71)*(DATE(YEAR($B71),MONTH($B71),MIN(BT$6,DAY(EOMONTH($B71,0))))&lt;$C71)+(DATE(YEAR($B71),MONTH($B71)+1,MIN(BT$6,DAY(EOMONTH($B71,1))))&gt;=$B71)*(DATE(YEAR($B71),MONTH($B71)+1,MIN(BT$6,DAY(EOMONTH($B71,1))))&lt;$C71)))</f>
        <v>0</v>
      </c>
      <c r="BU71" s="48" t="n">
        <f aca="false">IF(OR(N(BU$5)=0,BU$6=""),0,BU$5*((DATE(YEAR($B71),MONTH($B71),MIN(BU$6,DAY(EOMONTH($B71,0))))&gt;=$B71)*(DATE(YEAR($B71),MONTH($B71),MIN(BU$6,DAY(EOMONTH($B71,0))))&lt;$C71)+(DATE(YEAR($B71),MONTH($B71)+1,MIN(BU$6,DAY(EOMONTH($B71,1))))&gt;=$B71)*(DATE(YEAR($B71),MONTH($B71)+1,MIN(BU$6,DAY(EOMONTH($B71,1))))&lt;$C71)))</f>
        <v>0</v>
      </c>
      <c r="BV71" s="48" t="n">
        <f aca="false">IF(OR(N(BV$5)=0,BV$6=""),0,BV$5*((DATE(YEAR($B71),MONTH($B71),MIN(BV$6,DAY(EOMONTH($B71,0))))&gt;=$B71)*(DATE(YEAR($B71),MONTH($B71),MIN(BV$6,DAY(EOMONTH($B71,0))))&lt;$C71)+(DATE(YEAR($B71),MONTH($B71)+1,MIN(BV$6,DAY(EOMONTH($B71,1))))&gt;=$B71)*(DATE(YEAR($B71),MONTH($B71)+1,MIN(BV$6,DAY(EOMONTH($B71,1))))&lt;$C71)))</f>
        <v>0</v>
      </c>
      <c r="BW71" s="48" t="n">
        <f aca="false">IF(OR(N(BW$5)=0,BW$6=""),0,BW$5*((DATE(YEAR($B71),MONTH($B71),MIN(BW$6,DAY(EOMONTH($B71,0))))&gt;=$B71)*(DATE(YEAR($B71),MONTH($B71),MIN(BW$6,DAY(EOMONTH($B71,0))))&lt;$C71)+(DATE(YEAR($B71),MONTH($B71)+1,MIN(BW$6,DAY(EOMONTH($B71,1))))&gt;=$B71)*(DATE(YEAR($B71),MONTH($B71)+1,MIN(BW$6,DAY(EOMONTH($B71,1))))&lt;$C71)))</f>
        <v>0</v>
      </c>
      <c r="BX71" s="48" t="n">
        <f aca="false">MIN(Z71,(FT70*(1+FT$5/Setup!$C$36)+IF($V71=1,N($F71),0)))</f>
        <v>0</v>
      </c>
      <c r="BY71" s="48" t="n">
        <f aca="false">MIN(AA71,(FU70*(1+FU$5/Setup!$C$36)+IF($V71=2,N($F71),0)))</f>
        <v>0</v>
      </c>
      <c r="BZ71" s="48" t="n">
        <f aca="false">MIN(AB71,(FV70*(1+FV$5/Setup!$C$36)+IF($V71=3,N($F71),0)))</f>
        <v>0</v>
      </c>
      <c r="CA71" s="48" t="n">
        <f aca="false">MIN(AC71,(FW70*(1+FW$5/Setup!$C$36)+IF($V71=4,N($F71),0)))</f>
        <v>0</v>
      </c>
      <c r="CB71" s="48" t="n">
        <f aca="false">MIN(AD71,(FX70*(1+FX$5/Setup!$C$36)+IF($V71=5,N($F71),0)))</f>
        <v>0</v>
      </c>
      <c r="CC71" s="48" t="n">
        <f aca="false">MIN(AE71,(FY70*(1+FY$5/Setup!$C$36)+IF($V71=6,N($F71),0)))</f>
        <v>0</v>
      </c>
      <c r="CD71" s="48" t="n">
        <f aca="false">MIN(AF71,(FZ70*(1+FZ$5/Setup!$C$36)+IF($V71=7,N($F71),0)))</f>
        <v>0</v>
      </c>
      <c r="CE71" s="48" t="n">
        <f aca="false">MIN(AG71,(GA70*(1+GA$5/Setup!$C$36)+IF($V71=8,N($F71),0)))</f>
        <v>0</v>
      </c>
      <c r="CF71" s="48" t="n">
        <f aca="false">MIN(AH71,(GB70*(1+GB$5/Setup!$C$36)+IF($V71=9,N($F71),0)))</f>
        <v>0</v>
      </c>
      <c r="CG71" s="48" t="n">
        <f aca="false">MIN(AI71,(GC70*(1+GC$5/Setup!$C$36)+IF($V71=10,N($F71),0)))</f>
        <v>0</v>
      </c>
      <c r="CH71" s="48" t="n">
        <f aca="false">MIN(AJ71,(GD70*(1+GD$5/Setup!$C$36)+IF($V71=11,N($F71),0)))</f>
        <v>0</v>
      </c>
      <c r="CI71" s="48" t="n">
        <f aca="false">MIN(AK71,(GE70*(1+GE$5/Setup!$C$36)+IF($V71=12,N($F71),0)))</f>
        <v>0</v>
      </c>
      <c r="CJ71" s="48" t="n">
        <f aca="false">MIN(AL71,(GF70*(1+GF$5/Setup!$C$36)+IF($V71=13,N($F71),0)))</f>
        <v>0</v>
      </c>
      <c r="CK71" s="48" t="n">
        <f aca="false">MIN(AM71,(GG70*(1+GG$5/Setup!$C$36)+IF($V71=14,N($F71),0)))</f>
        <v>0</v>
      </c>
      <c r="CL71" s="48" t="n">
        <f aca="false">MIN(AN71,(GH70*(1+GH$5/Setup!$C$36)+IF($V71=15,N($F71),0)))</f>
        <v>0</v>
      </c>
      <c r="CM71" s="48" t="n">
        <f aca="false">MIN(AO71,(GI70*(1+GI$5/Setup!$C$36)+IF($V71=16,N($F71),0)))</f>
        <v>0</v>
      </c>
      <c r="CN71" s="48" t="n">
        <f aca="false">MIN(AP71,(GJ70*(1+GJ$5/Setup!$C$36)+IF($V71=17,N($F71),0)))</f>
        <v>0</v>
      </c>
      <c r="CO71" s="48" t="n">
        <f aca="false">MIN(AQ71,(GK70*(1+GK$5/Setup!$C$36)+IF($V71=18,N($F71),0)))</f>
        <v>0</v>
      </c>
      <c r="CP71" s="48" t="n">
        <f aca="false">MIN(AR71,(GL70*(1+GL$5/Setup!$C$36)+IF($V71=19,N($F71),0)))</f>
        <v>0</v>
      </c>
      <c r="CQ71" s="48" t="n">
        <f aca="false">MIN(AS71,(GM70*(1+GM$5/Setup!$C$36)+IF($V71=20,N($F71),0)))</f>
        <v>0</v>
      </c>
      <c r="CR71" s="48" t="n">
        <f aca="false">MIN(AT71,(GN70*(1+GN$5/Setup!$C$36)+IF($V71=21,N($F71),0)))</f>
        <v>0</v>
      </c>
      <c r="CS71" s="48" t="n">
        <f aca="false">MIN(AU71,(GO70*(1+GO$5/Setup!$C$36)+IF($V71=22,N($F71),0)))</f>
        <v>0</v>
      </c>
      <c r="CT71" s="48" t="n">
        <f aca="false">MIN(AV71,(GP70*(1+GP$5/Setup!$C$36)+IF($V71=23,N($F71),0)))</f>
        <v>0</v>
      </c>
      <c r="CU71" s="48" t="n">
        <f aca="false">MIN(AW71,(GQ70*(1+GQ$5/Setup!$C$36)+IF($V71=24,N($F71),0)))</f>
        <v>0</v>
      </c>
      <c r="CV71" s="48" t="n">
        <f aca="false">MIN(AX71,(GR70*(1+GR$5/Setup!$C$36)+IF($V71=25,N($F71),0)))</f>
        <v>0</v>
      </c>
      <c r="CW71" s="48" t="n">
        <f aca="false">MIN(AY71,(GS70*(1+GS$5/Setup!$C$36)+IF($V71=26,N($F71),0)))</f>
        <v>0</v>
      </c>
      <c r="CX71" s="48" t="n">
        <f aca="false">MIN(AZ71,(GT70*(1+GT$5/Setup!$C$36)+IF($V71=27,N($F71),0)))</f>
        <v>0</v>
      </c>
      <c r="CY71" s="48" t="n">
        <f aca="false">MIN(BA71,(GU70*(1+GU$5/Setup!$C$36)+IF($V71=28,N($F71),0)))</f>
        <v>0</v>
      </c>
      <c r="CZ71" s="48" t="n">
        <f aca="false">MIN(BB71,(GV70*(1+GV$5/Setup!$C$36)+IF($V71=29,N($F71),0)))</f>
        <v>0</v>
      </c>
      <c r="DA71" s="48" t="n">
        <f aca="false">MIN(BC71,(GW70*(1+GW$5/Setup!$C$36)+IF($V71=30,N($F71),0)))</f>
        <v>0</v>
      </c>
      <c r="DB71" s="48" t="n">
        <f aca="false">MIN(BD71,(GX70*(1+GX$5/Setup!$C$36)+IF($V71=31,N($F71),0)))</f>
        <v>0</v>
      </c>
      <c r="DC71" s="48" t="n">
        <f aca="false">MIN(BE71,(GY70*(1+GY$5/Setup!$C$36)+IF($V71=32,N($F71),0)))</f>
        <v>0</v>
      </c>
      <c r="DD71" s="48" t="n">
        <f aca="false">MIN(BF71,(GZ70*(1+GZ$5/Setup!$C$36)+IF($V71=33,N($F71),0)))</f>
        <v>0</v>
      </c>
      <c r="DE71" s="48" t="n">
        <f aca="false">MIN(BG71,(HA70*(1+HA$5/Setup!$C$36)+IF($V71=34,N($F71),0)))</f>
        <v>0</v>
      </c>
      <c r="DF71" s="48" t="n">
        <f aca="false">MIN(BH71,(HB70*(1+HB$5/Setup!$C$36)+IF($V71=35,N($F71),0)))</f>
        <v>0</v>
      </c>
      <c r="DG71" s="48" t="n">
        <f aca="false">MIN(BI71,(HC70*(1+HC$5/Setup!$C$36)+IF($V71=36,N($F71),0)))</f>
        <v>0</v>
      </c>
      <c r="DH71" s="48" t="n">
        <f aca="false">MIN(BJ71,(HD70*(1+HD$5/Setup!$C$36)+IF($V71=37,N($F71),0)))</f>
        <v>0</v>
      </c>
      <c r="DI71" s="48" t="n">
        <f aca="false">MIN(BK71,(HE70*(1+HE$5/Setup!$C$36)+IF($V71=38,N($F71),0)))</f>
        <v>0</v>
      </c>
      <c r="DJ71" s="48" t="n">
        <f aca="false">MIN(BL71,(HF70*(1+HF$5/Setup!$C$36)+IF($V71=39,N($F71),0)))</f>
        <v>0</v>
      </c>
      <c r="DK71" s="48" t="n">
        <f aca="false">MIN(BM71,(HG70*(1+HG$5/Setup!$C$36)+IF($V71=40,N($F71),0)))</f>
        <v>0</v>
      </c>
      <c r="DL71" s="48" t="n">
        <f aca="false">MIN(BN71,(HH70*(1+HH$5/Setup!$C$36)+IF($V71=41,N($F71),0)))</f>
        <v>0</v>
      </c>
      <c r="DM71" s="48" t="n">
        <f aca="false">MIN(BO71,(HI70*(1+HI$5/Setup!$C$36)+IF($V71=42,N($F71),0)))</f>
        <v>0</v>
      </c>
      <c r="DN71" s="48" t="n">
        <f aca="false">MIN(BP71,(HJ70*(1+HJ$5/Setup!$C$36)+IF($V71=43,N($F71),0)))</f>
        <v>0</v>
      </c>
      <c r="DO71" s="48" t="n">
        <f aca="false">MIN(BQ71,(HK70*(1+HK$5/Setup!$C$36)+IF($V71=44,N($F71),0)))</f>
        <v>0</v>
      </c>
      <c r="DP71" s="48" t="n">
        <f aca="false">MIN(BR71,(HL70*(1+HL$5/Setup!$C$36)+IF($V71=45,N($F71),0)))</f>
        <v>0</v>
      </c>
      <c r="DQ71" s="48" t="n">
        <f aca="false">MIN(BS71,(HM70*(1+HM$5/Setup!$C$36)+IF($V71=46,N($F71),0)))</f>
        <v>0</v>
      </c>
      <c r="DR71" s="48" t="n">
        <f aca="false">MIN(BT71,(HN70*(1+HN$5/Setup!$C$36)+IF($V71=47,N($F71),0)))</f>
        <v>0</v>
      </c>
      <c r="DS71" s="48" t="n">
        <f aca="false">MIN(BU71,(HO70*(1+HO$5/Setup!$C$36)+IF($V71=48,N($F71),0)))</f>
        <v>0</v>
      </c>
      <c r="DT71" s="48" t="n">
        <f aca="false">MIN(BV71,(HP70*(1+HP$5/Setup!$C$36)+IF($V71=49,N($F71),0)))</f>
        <v>0</v>
      </c>
      <c r="DU71" s="48" t="n">
        <f aca="false">MIN(BW71,(HQ70*(1+HQ$5/Setup!$C$36)+IF($V71=50,N($F71),0)))</f>
        <v>0</v>
      </c>
      <c r="DV71" s="48" t="n">
        <f aca="false">MIN(MAX((FT70*(1+FT$5/Setup!$C$36)+IF($V71=1,N($F71),0))-BX71,0),MAX($P71-0,0))</f>
        <v>0</v>
      </c>
      <c r="DW71" s="48" t="n">
        <f aca="false">MIN(MAX((FU70*(1+FU$5/Setup!$C$36)+IF($V71=2,N($F71),0))-BY71,0),MAX($P71-SUM(DV71:DV71),0))</f>
        <v>0</v>
      </c>
      <c r="DX71" s="48" t="n">
        <f aca="false">MIN(MAX((FV70*(1+FV$5/Setup!$C$36)+IF($V71=3,N($F71),0))-BZ71,0),MAX($P71-SUM(DV71:DW71),0))</f>
        <v>0</v>
      </c>
      <c r="DY71" s="48" t="n">
        <f aca="false">MIN(MAX((FW70*(1+FW$5/Setup!$C$36)+IF($V71=4,N($F71),0))-CA71,0),MAX($P71-SUM(DV71:DX71),0))</f>
        <v>0</v>
      </c>
      <c r="DZ71" s="48" t="n">
        <f aca="false">MIN(MAX((FX70*(1+FX$5/Setup!$C$36)+IF($V71=5,N($F71),0))-CB71,0),MAX($P71-SUM(DV71:DY71),0))</f>
        <v>0</v>
      </c>
      <c r="EA71" s="48" t="n">
        <f aca="false">MIN(MAX((FY70*(1+FY$5/Setup!$C$36)+IF($V71=6,N($F71),0))-CC71,0),MAX($P71-SUM(DV71:DZ71),0))</f>
        <v>0</v>
      </c>
      <c r="EB71" s="48" t="n">
        <f aca="false">MIN(MAX((FZ70*(1+FZ$5/Setup!$C$36)+IF($V71=7,N($F71),0))-CD71,0),MAX($P71-SUM(DV71:EA71),0))</f>
        <v>0</v>
      </c>
      <c r="EC71" s="48" t="n">
        <f aca="false">MIN(MAX((GA70*(1+GA$5/Setup!$C$36)+IF($V71=8,N($F71),0))-CE71,0),MAX($P71-SUM(DV71:EB71),0))</f>
        <v>0</v>
      </c>
      <c r="ED71" s="48" t="n">
        <f aca="false">MIN(MAX((GB70*(1+GB$5/Setup!$C$36)+IF($V71=9,N($F71),0))-CF71,0),MAX($P71-SUM(DV71:EC71),0))</f>
        <v>0</v>
      </c>
      <c r="EE71" s="48" t="n">
        <f aca="false">MIN(MAX((GC70*(1+GC$5/Setup!$C$36)+IF($V71=10,N($F71),0))-CG71,0),MAX($P71-SUM(DV71:ED71),0))</f>
        <v>0</v>
      </c>
      <c r="EF71" s="48" t="n">
        <f aca="false">MIN(MAX((GD70*(1+GD$5/Setup!$C$36)+IF($V71=11,N($F71),0))-CH71,0),MAX($P71-SUM(DV71:EE71),0))</f>
        <v>0</v>
      </c>
      <c r="EG71" s="48" t="n">
        <f aca="false">MIN(MAX((GE70*(1+GE$5/Setup!$C$36)+IF($V71=12,N($F71),0))-CI71,0),MAX($P71-SUM(DV71:EF71),0))</f>
        <v>0</v>
      </c>
      <c r="EH71" s="48" t="n">
        <f aca="false">MIN(MAX((GF70*(1+GF$5/Setup!$C$36)+IF($V71=13,N($F71),0))-CJ71,0),MAX($P71-SUM(DV71:EG71),0))</f>
        <v>0</v>
      </c>
      <c r="EI71" s="48" t="n">
        <f aca="false">MIN(MAX((GG70*(1+GG$5/Setup!$C$36)+IF($V71=14,N($F71),0))-CK71,0),MAX($P71-SUM(DV71:EH71),0))</f>
        <v>0</v>
      </c>
      <c r="EJ71" s="48" t="n">
        <f aca="false">MIN(MAX((GH70*(1+GH$5/Setup!$C$36)+IF($V71=15,N($F71),0))-CL71,0),MAX($P71-SUM(DV71:EI71),0))</f>
        <v>0</v>
      </c>
      <c r="EK71" s="48" t="n">
        <f aca="false">MIN(MAX((GI70*(1+GI$5/Setup!$C$36)+IF($V71=16,N($F71),0))-CM71,0),MAX($P71-SUM(DV71:EJ71),0))</f>
        <v>0</v>
      </c>
      <c r="EL71" s="48" t="n">
        <f aca="false">MIN(MAX((GJ70*(1+GJ$5/Setup!$C$36)+IF($V71=17,N($F71),0))-CN71,0),MAX($P71-SUM(DV71:EK71),0))</f>
        <v>0</v>
      </c>
      <c r="EM71" s="48" t="n">
        <f aca="false">MIN(MAX((GK70*(1+GK$5/Setup!$C$36)+IF($V71=18,N($F71),0))-CO71,0),MAX($P71-SUM(DV71:EL71),0))</f>
        <v>0</v>
      </c>
      <c r="EN71" s="48" t="n">
        <f aca="false">MIN(MAX((GL70*(1+GL$5/Setup!$C$36)+IF($V71=19,N($F71),0))-CP71,0),MAX($P71-SUM(DV71:EM71),0))</f>
        <v>0</v>
      </c>
      <c r="EO71" s="48" t="n">
        <f aca="false">MIN(MAX((GM70*(1+GM$5/Setup!$C$36)+IF($V71=20,N($F71),0))-CQ71,0),MAX($P71-SUM(DV71:EN71),0))</f>
        <v>0</v>
      </c>
      <c r="EP71" s="48" t="n">
        <f aca="false">MIN(MAX((GN70*(1+GN$5/Setup!$C$36)+IF($V71=21,N($F71),0))-CR71,0),MAX($P71-SUM(DV71:EO71),0))</f>
        <v>0</v>
      </c>
      <c r="EQ71" s="48" t="n">
        <f aca="false">MIN(MAX((GO70*(1+GO$5/Setup!$C$36)+IF($V71=22,N($F71),0))-CS71,0),MAX($P71-SUM(DV71:EP71),0))</f>
        <v>0</v>
      </c>
      <c r="ER71" s="48" t="n">
        <f aca="false">MIN(MAX((GP70*(1+GP$5/Setup!$C$36)+IF($V71=23,N($F71),0))-CT71,0),MAX($P71-SUM(DV71:EQ71),0))</f>
        <v>0</v>
      </c>
      <c r="ES71" s="48" t="n">
        <f aca="false">MIN(MAX((GQ70*(1+GQ$5/Setup!$C$36)+IF($V71=24,N($F71),0))-CU71,0),MAX($P71-SUM(DV71:ER71),0))</f>
        <v>0</v>
      </c>
      <c r="ET71" s="48" t="n">
        <f aca="false">MIN(MAX((GR70*(1+GR$5/Setup!$C$36)+IF($V71=25,N($F71),0))-CV71,0),MAX($P71-SUM(DV71:ES71),0))</f>
        <v>0</v>
      </c>
      <c r="EU71" s="48" t="n">
        <f aca="false">MIN(MAX((GS70*(1+GS$5/Setup!$C$36)+IF($V71=26,N($F71),0))-CW71,0),MAX($P71-SUM(DV71:ET71),0))</f>
        <v>0</v>
      </c>
      <c r="EV71" s="48" t="n">
        <f aca="false">MIN(MAX((GT70*(1+GT$5/Setup!$C$36)+IF($V71=27,N($F71),0))-CX71,0),MAX($P71-SUM(DV71:EU71),0))</f>
        <v>0</v>
      </c>
      <c r="EW71" s="48" t="n">
        <f aca="false">MIN(MAX((GU70*(1+GU$5/Setup!$C$36)+IF($V71=28,N($F71),0))-CY71,0),MAX($P71-SUM(DV71:EV71),0))</f>
        <v>0</v>
      </c>
      <c r="EX71" s="48" t="n">
        <f aca="false">MIN(MAX((GV70*(1+GV$5/Setup!$C$36)+IF($V71=29,N($F71),0))-CZ71,0),MAX($P71-SUM(DV71:EW71),0))</f>
        <v>0</v>
      </c>
      <c r="EY71" s="48" t="n">
        <f aca="false">MIN(MAX((GW70*(1+GW$5/Setup!$C$36)+IF($V71=30,N($F71),0))-DA71,0),MAX($P71-SUM(DV71:EX71),0))</f>
        <v>0</v>
      </c>
      <c r="EZ71" s="48" t="n">
        <f aca="false">MIN(MAX((GX70*(1+GX$5/Setup!$C$36)+IF($V71=31,N($F71),0))-DB71,0),MAX($P71-SUM(DV71:EY71),0))</f>
        <v>0</v>
      </c>
      <c r="FA71" s="48" t="n">
        <f aca="false">MIN(MAX((GY70*(1+GY$5/Setup!$C$36)+IF($V71=32,N($F71),0))-DC71,0),MAX($P71-SUM(DV71:EZ71),0))</f>
        <v>0</v>
      </c>
      <c r="FB71" s="48" t="n">
        <f aca="false">MIN(MAX((GZ70*(1+GZ$5/Setup!$C$36)+IF($V71=33,N($F71),0))-DD71,0),MAX($P71-SUM(DV71:FA71),0))</f>
        <v>0</v>
      </c>
      <c r="FC71" s="48" t="n">
        <f aca="false">MIN(MAX((HA70*(1+HA$5/Setup!$C$36)+IF($V71=34,N($F71),0))-DE71,0),MAX($P71-SUM(DV71:FB71),0))</f>
        <v>0</v>
      </c>
      <c r="FD71" s="48" t="n">
        <f aca="false">MIN(MAX((HB70*(1+HB$5/Setup!$C$36)+IF($V71=35,N($F71),0))-DF71,0),MAX($P71-SUM(DV71:FC71),0))</f>
        <v>0</v>
      </c>
      <c r="FE71" s="48" t="n">
        <f aca="false">MIN(MAX((HC70*(1+HC$5/Setup!$C$36)+IF($V71=36,N($F71),0))-DG71,0),MAX($P71-SUM(DV71:FD71),0))</f>
        <v>0</v>
      </c>
      <c r="FF71" s="48" t="n">
        <f aca="false">MIN(MAX((HD70*(1+HD$5/Setup!$C$36)+IF($V71=37,N($F71),0))-DH71,0),MAX($P71-SUM(DV71:FE71),0))</f>
        <v>0</v>
      </c>
      <c r="FG71" s="48" t="n">
        <f aca="false">MIN(MAX((HE70*(1+HE$5/Setup!$C$36)+IF($V71=38,N($F71),0))-DI71,0),MAX($P71-SUM(DV71:FF71),0))</f>
        <v>0</v>
      </c>
      <c r="FH71" s="48" t="n">
        <f aca="false">MIN(MAX((HF70*(1+HF$5/Setup!$C$36)+IF($V71=39,N($F71),0))-DJ71,0),MAX($P71-SUM(DV71:FG71),0))</f>
        <v>0</v>
      </c>
      <c r="FI71" s="48" t="n">
        <f aca="false">MIN(MAX((HG70*(1+HG$5/Setup!$C$36)+IF($V71=40,N($F71),0))-DK71,0),MAX($P71-SUM(DV71:FH71),0))</f>
        <v>0</v>
      </c>
      <c r="FJ71" s="48" t="n">
        <f aca="false">MIN(MAX((HH70*(1+HH$5/Setup!$C$36)+IF($V71=41,N($F71),0))-DL71,0),MAX($P71-SUM(DV71:FI71),0))</f>
        <v>0</v>
      </c>
      <c r="FK71" s="48" t="n">
        <f aca="false">MIN(MAX((HI70*(1+HI$5/Setup!$C$36)+IF($V71=42,N($F71),0))-DM71,0),MAX($P71-SUM(DV71:FJ71),0))</f>
        <v>0</v>
      </c>
      <c r="FL71" s="48" t="n">
        <f aca="false">MIN(MAX((HJ70*(1+HJ$5/Setup!$C$36)+IF($V71=43,N($F71),0))-DN71,0),MAX($P71-SUM(DV71:FK71),0))</f>
        <v>0</v>
      </c>
      <c r="FM71" s="48" t="n">
        <f aca="false">MIN(MAX((HK70*(1+HK$5/Setup!$C$36)+IF($V71=44,N($F71),0))-DO71,0),MAX($P71-SUM(DV71:FL71),0))</f>
        <v>0</v>
      </c>
      <c r="FN71" s="48" t="n">
        <f aca="false">MIN(MAX((HL70*(1+HL$5/Setup!$C$36)+IF($V71=45,N($F71),0))-DP71,0),MAX($P71-SUM(DV71:FM71),0))</f>
        <v>0</v>
      </c>
      <c r="FO71" s="48" t="n">
        <f aca="false">MIN(MAX((HM70*(1+HM$5/Setup!$C$36)+IF($V71=46,N($F71),0))-DQ71,0),MAX($P71-SUM(DV71:FN71),0))</f>
        <v>0</v>
      </c>
      <c r="FP71" s="48" t="n">
        <f aca="false">MIN(MAX((HN70*(1+HN$5/Setup!$C$36)+IF($V71=47,N($F71),0))-DR71,0),MAX($P71-SUM(DV71:FO71),0))</f>
        <v>0</v>
      </c>
      <c r="FQ71" s="48" t="n">
        <f aca="false">MIN(MAX((HO70*(1+HO$5/Setup!$C$36)+IF($V71=48,N($F71),0))-DS71,0),MAX($P71-SUM(DV71:FP71),0))</f>
        <v>0</v>
      </c>
      <c r="FR71" s="48" t="n">
        <f aca="false">MIN(MAX((HP70*(1+HP$5/Setup!$C$36)+IF($V71=49,N($F71),0))-DT71,0),MAX($P71-SUM(DV71:FQ71),0))</f>
        <v>0</v>
      </c>
      <c r="FS71" s="48" t="n">
        <f aca="false">MIN(MAX((HQ70*(1+HQ$5/Setup!$C$36)+IF($V71=50,N($F71),0))-DU71,0),MAX($P71-SUM(DV71:FR71),0))</f>
        <v>0</v>
      </c>
      <c r="FT71" s="48" t="n">
        <f aca="false">IF((FT70*(1+FT$5/Setup!$C$36)+IF($V71=1,N($F71),0))-BX71-DV71&lt;0.005,0,(FT70*(1+FT$5/Setup!$C$36)+IF($V71=1,N($F71),0))-BX71-DV71)</f>
        <v>0</v>
      </c>
      <c r="FU71" s="48" t="n">
        <f aca="false">IF((FU70*(1+FU$5/Setup!$C$36)+IF($V71=2,N($F71),0))-BY71-DW71&lt;0.005,0,(FU70*(1+FU$5/Setup!$C$36)+IF($V71=2,N($F71),0))-BY71-DW71)</f>
        <v>0</v>
      </c>
      <c r="FV71" s="48" t="n">
        <f aca="false">IF((FV70*(1+FV$5/Setup!$C$36)+IF($V71=3,N($F71),0))-BZ71-DX71&lt;0.005,0,(FV70*(1+FV$5/Setup!$C$36)+IF($V71=3,N($F71),0))-BZ71-DX71)</f>
        <v>0</v>
      </c>
      <c r="FW71" s="48" t="n">
        <f aca="false">IF((FW70*(1+FW$5/Setup!$C$36)+IF($V71=4,N($F71),0))-CA71-DY71&lt;0.005,0,(FW70*(1+FW$5/Setup!$C$36)+IF($V71=4,N($F71),0))-CA71-DY71)</f>
        <v>0</v>
      </c>
      <c r="FX71" s="48" t="n">
        <f aca="false">IF((FX70*(1+FX$5/Setup!$C$36)+IF($V71=5,N($F71),0))-CB71-DZ71&lt;0.005,0,(FX70*(1+FX$5/Setup!$C$36)+IF($V71=5,N($F71),0))-CB71-DZ71)</f>
        <v>0</v>
      </c>
      <c r="FY71" s="48" t="n">
        <f aca="false">IF((FY70*(1+FY$5/Setup!$C$36)+IF($V71=6,N($F71),0))-CC71-EA71&lt;0.005,0,(FY70*(1+FY$5/Setup!$C$36)+IF($V71=6,N($F71),0))-CC71-EA71)</f>
        <v>0</v>
      </c>
      <c r="FZ71" s="48" t="n">
        <f aca="false">IF((FZ70*(1+FZ$5/Setup!$C$36)+IF($V71=7,N($F71),0))-CD71-EB71&lt;0.005,0,(FZ70*(1+FZ$5/Setup!$C$36)+IF($V71=7,N($F71),0))-CD71-EB71)</f>
        <v>0</v>
      </c>
      <c r="GA71" s="48" t="n">
        <f aca="false">IF((GA70*(1+GA$5/Setup!$C$36)+IF($V71=8,N($F71),0))-CE71-EC71&lt;0.005,0,(GA70*(1+GA$5/Setup!$C$36)+IF($V71=8,N($F71),0))-CE71-EC71)</f>
        <v>0</v>
      </c>
      <c r="GB71" s="48" t="n">
        <f aca="false">IF((GB70*(1+GB$5/Setup!$C$36)+IF($V71=9,N($F71),0))-CF71-ED71&lt;0.005,0,(GB70*(1+GB$5/Setup!$C$36)+IF($V71=9,N($F71),0))-CF71-ED71)</f>
        <v>0</v>
      </c>
      <c r="GC71" s="48" t="n">
        <f aca="false">IF((GC70*(1+GC$5/Setup!$C$36)+IF($V71=10,N($F71),0))-CG71-EE71&lt;0.005,0,(GC70*(1+GC$5/Setup!$C$36)+IF($V71=10,N($F71),0))-CG71-EE71)</f>
        <v>0</v>
      </c>
      <c r="GD71" s="48" t="n">
        <f aca="false">IF((GD70*(1+GD$5/Setup!$C$36)+IF($V71=11,N($F71),0))-CH71-EF71&lt;0.005,0,(GD70*(1+GD$5/Setup!$C$36)+IF($V71=11,N($F71),0))-CH71-EF71)</f>
        <v>0</v>
      </c>
      <c r="GE71" s="48" t="n">
        <f aca="false">IF((GE70*(1+GE$5/Setup!$C$36)+IF($V71=12,N($F71),0))-CI71-EG71&lt;0.005,0,(GE70*(1+GE$5/Setup!$C$36)+IF($V71=12,N($F71),0))-CI71-EG71)</f>
        <v>0</v>
      </c>
      <c r="GF71" s="48" t="n">
        <f aca="false">IF((GF70*(1+GF$5/Setup!$C$36)+IF($V71=13,N($F71),0))-CJ71-EH71&lt;0.005,0,(GF70*(1+GF$5/Setup!$C$36)+IF($V71=13,N($F71),0))-CJ71-EH71)</f>
        <v>0</v>
      </c>
      <c r="GG71" s="48" t="n">
        <f aca="false">IF((GG70*(1+GG$5/Setup!$C$36)+IF($V71=14,N($F71),0))-CK71-EI71&lt;0.005,0,(GG70*(1+GG$5/Setup!$C$36)+IF($V71=14,N($F71),0))-CK71-EI71)</f>
        <v>0</v>
      </c>
      <c r="GH71" s="48" t="n">
        <f aca="false">IF((GH70*(1+GH$5/Setup!$C$36)+IF($V71=15,N($F71),0))-CL71-EJ71&lt;0.005,0,(GH70*(1+GH$5/Setup!$C$36)+IF($V71=15,N($F71),0))-CL71-EJ71)</f>
        <v>0</v>
      </c>
      <c r="GI71" s="48" t="n">
        <f aca="false">IF((GI70*(1+GI$5/Setup!$C$36)+IF($V71=16,N($F71),0))-CM71-EK71&lt;0.005,0,(GI70*(1+GI$5/Setup!$C$36)+IF($V71=16,N($F71),0))-CM71-EK71)</f>
        <v>0</v>
      </c>
      <c r="GJ71" s="48" t="n">
        <f aca="false">IF((GJ70*(1+GJ$5/Setup!$C$36)+IF($V71=17,N($F71),0))-CN71-EL71&lt;0.005,0,(GJ70*(1+GJ$5/Setup!$C$36)+IF($V71=17,N($F71),0))-CN71-EL71)</f>
        <v>0</v>
      </c>
      <c r="GK71" s="48" t="n">
        <f aca="false">IF((GK70*(1+GK$5/Setup!$C$36)+IF($V71=18,N($F71),0))-CO71-EM71&lt;0.005,0,(GK70*(1+GK$5/Setup!$C$36)+IF($V71=18,N($F71),0))-CO71-EM71)</f>
        <v>0</v>
      </c>
      <c r="GL71" s="48" t="n">
        <f aca="false">IF((GL70*(1+GL$5/Setup!$C$36)+IF($V71=19,N($F71),0))-CP71-EN71&lt;0.005,0,(GL70*(1+GL$5/Setup!$C$36)+IF($V71=19,N($F71),0))-CP71-EN71)</f>
        <v>0</v>
      </c>
      <c r="GM71" s="48" t="n">
        <f aca="false">IF((GM70*(1+GM$5/Setup!$C$36)+IF($V71=20,N($F71),0))-CQ71-EO71&lt;0.005,0,(GM70*(1+GM$5/Setup!$C$36)+IF($V71=20,N($F71),0))-CQ71-EO71)</f>
        <v>0</v>
      </c>
      <c r="GN71" s="48" t="n">
        <f aca="false">IF((GN70*(1+GN$5/Setup!$C$36)+IF($V71=21,N($F71),0))-CR71-EP71&lt;0.005,0,(GN70*(1+GN$5/Setup!$C$36)+IF($V71=21,N($F71),0))-CR71-EP71)</f>
        <v>0</v>
      </c>
      <c r="GO71" s="48" t="n">
        <f aca="false">IF((GO70*(1+GO$5/Setup!$C$36)+IF($V71=22,N($F71),0))-CS71-EQ71&lt;0.005,0,(GO70*(1+GO$5/Setup!$C$36)+IF($V71=22,N($F71),0))-CS71-EQ71)</f>
        <v>0</v>
      </c>
      <c r="GP71" s="48" t="n">
        <f aca="false">IF((GP70*(1+GP$5/Setup!$C$36)+IF($V71=23,N($F71),0))-CT71-ER71&lt;0.005,0,(GP70*(1+GP$5/Setup!$C$36)+IF($V71=23,N($F71),0))-CT71-ER71)</f>
        <v>0</v>
      </c>
      <c r="GQ71" s="48" t="n">
        <f aca="false">IF((GQ70*(1+GQ$5/Setup!$C$36)+IF($V71=24,N($F71),0))-CU71-ES71&lt;0.005,0,(GQ70*(1+GQ$5/Setup!$C$36)+IF($V71=24,N($F71),0))-CU71-ES71)</f>
        <v>0</v>
      </c>
      <c r="GR71" s="48" t="n">
        <f aca="false">IF((GR70*(1+GR$5/Setup!$C$36)+IF($V71=25,N($F71),0))-CV71-ET71&lt;0.005,0,(GR70*(1+GR$5/Setup!$C$36)+IF($V71=25,N($F71),0))-CV71-ET71)</f>
        <v>0</v>
      </c>
      <c r="GS71" s="48" t="n">
        <f aca="false">IF((GS70*(1+GS$5/Setup!$C$36)+IF($V71=26,N($F71),0))-CW71-EU71&lt;0.005,0,(GS70*(1+GS$5/Setup!$C$36)+IF($V71=26,N($F71),0))-CW71-EU71)</f>
        <v>0</v>
      </c>
      <c r="GT71" s="48" t="n">
        <f aca="false">IF((GT70*(1+GT$5/Setup!$C$36)+IF($V71=27,N($F71),0))-CX71-EV71&lt;0.005,0,(GT70*(1+GT$5/Setup!$C$36)+IF($V71=27,N($F71),0))-CX71-EV71)</f>
        <v>0</v>
      </c>
      <c r="GU71" s="48" t="n">
        <f aca="false">IF((GU70*(1+GU$5/Setup!$C$36)+IF($V71=28,N($F71),0))-CY71-EW71&lt;0.005,0,(GU70*(1+GU$5/Setup!$C$36)+IF($V71=28,N($F71),0))-CY71-EW71)</f>
        <v>0</v>
      </c>
      <c r="GV71" s="48" t="n">
        <f aca="false">IF((GV70*(1+GV$5/Setup!$C$36)+IF($V71=29,N($F71),0))-CZ71-EX71&lt;0.005,0,(GV70*(1+GV$5/Setup!$C$36)+IF($V71=29,N($F71),0))-CZ71-EX71)</f>
        <v>0</v>
      </c>
      <c r="GW71" s="48" t="n">
        <f aca="false">IF((GW70*(1+GW$5/Setup!$C$36)+IF($V71=30,N($F71),0))-DA71-EY71&lt;0.005,0,(GW70*(1+GW$5/Setup!$C$36)+IF($V71=30,N($F71),0))-DA71-EY71)</f>
        <v>0</v>
      </c>
      <c r="GX71" s="48" t="n">
        <f aca="false">IF((GX70*(1+GX$5/Setup!$C$36)+IF($V71=31,N($F71),0))-DB71-EZ71&lt;0.005,0,(GX70*(1+GX$5/Setup!$C$36)+IF($V71=31,N($F71),0))-DB71-EZ71)</f>
        <v>0</v>
      </c>
      <c r="GY71" s="48" t="n">
        <f aca="false">IF((GY70*(1+GY$5/Setup!$C$36)+IF($V71=32,N($F71),0))-DC71-FA71&lt;0.005,0,(GY70*(1+GY$5/Setup!$C$36)+IF($V71=32,N($F71),0))-DC71-FA71)</f>
        <v>0</v>
      </c>
      <c r="GZ71" s="48" t="n">
        <f aca="false">IF((GZ70*(1+GZ$5/Setup!$C$36)+IF($V71=33,N($F71),0))-DD71-FB71&lt;0.005,0,(GZ70*(1+GZ$5/Setup!$C$36)+IF($V71=33,N($F71),0))-DD71-FB71)</f>
        <v>0</v>
      </c>
      <c r="HA71" s="48" t="n">
        <f aca="false">IF((HA70*(1+HA$5/Setup!$C$36)+IF($V71=34,N($F71),0))-DE71-FC71&lt;0.005,0,(HA70*(1+HA$5/Setup!$C$36)+IF($V71=34,N($F71),0))-DE71-FC71)</f>
        <v>0</v>
      </c>
      <c r="HB71" s="48" t="n">
        <f aca="false">IF((HB70*(1+HB$5/Setup!$C$36)+IF($V71=35,N($F71),0))-DF71-FD71&lt;0.005,0,(HB70*(1+HB$5/Setup!$C$36)+IF($V71=35,N($F71),0))-DF71-FD71)</f>
        <v>0</v>
      </c>
      <c r="HC71" s="48" t="n">
        <f aca="false">IF((HC70*(1+HC$5/Setup!$C$36)+IF($V71=36,N($F71),0))-DG71-FE71&lt;0.005,0,(HC70*(1+HC$5/Setup!$C$36)+IF($V71=36,N($F71),0))-DG71-FE71)</f>
        <v>0</v>
      </c>
      <c r="HD71" s="48" t="n">
        <f aca="false">IF((HD70*(1+HD$5/Setup!$C$36)+IF($V71=37,N($F71),0))-DH71-FF71&lt;0.005,0,(HD70*(1+HD$5/Setup!$C$36)+IF($V71=37,N($F71),0))-DH71-FF71)</f>
        <v>0</v>
      </c>
      <c r="HE71" s="48" t="n">
        <f aca="false">IF((HE70*(1+HE$5/Setup!$C$36)+IF($V71=38,N($F71),0))-DI71-FG71&lt;0.005,0,(HE70*(1+HE$5/Setup!$C$36)+IF($V71=38,N($F71),0))-DI71-FG71)</f>
        <v>0</v>
      </c>
      <c r="HF71" s="48" t="n">
        <f aca="false">IF((HF70*(1+HF$5/Setup!$C$36)+IF($V71=39,N($F71),0))-DJ71-FH71&lt;0.005,0,(HF70*(1+HF$5/Setup!$C$36)+IF($V71=39,N($F71),0))-DJ71-FH71)</f>
        <v>0</v>
      </c>
      <c r="HG71" s="48" t="n">
        <f aca="false">IF((HG70*(1+HG$5/Setup!$C$36)+IF($V71=40,N($F71),0))-DK71-FI71&lt;0.005,0,(HG70*(1+HG$5/Setup!$C$36)+IF($V71=40,N($F71),0))-DK71-FI71)</f>
        <v>0</v>
      </c>
      <c r="HH71" s="48" t="n">
        <f aca="false">IF((HH70*(1+HH$5/Setup!$C$36)+IF($V71=41,N($F71),0))-DL71-FJ71&lt;0.005,0,(HH70*(1+HH$5/Setup!$C$36)+IF($V71=41,N($F71),0))-DL71-FJ71)</f>
        <v>0</v>
      </c>
      <c r="HI71" s="48" t="n">
        <f aca="false">IF((HI70*(1+HI$5/Setup!$C$36)+IF($V71=42,N($F71),0))-DM71-FK71&lt;0.005,0,(HI70*(1+HI$5/Setup!$C$36)+IF($V71=42,N($F71),0))-DM71-FK71)</f>
        <v>0</v>
      </c>
      <c r="HJ71" s="48" t="n">
        <f aca="false">IF((HJ70*(1+HJ$5/Setup!$C$36)+IF($V71=43,N($F71),0))-DN71-FL71&lt;0.005,0,(HJ70*(1+HJ$5/Setup!$C$36)+IF($V71=43,N($F71),0))-DN71-FL71)</f>
        <v>0</v>
      </c>
      <c r="HK71" s="48" t="n">
        <f aca="false">IF((HK70*(1+HK$5/Setup!$C$36)+IF($V71=44,N($F71),0))-DO71-FM71&lt;0.005,0,(HK70*(1+HK$5/Setup!$C$36)+IF($V71=44,N($F71),0))-DO71-FM71)</f>
        <v>0</v>
      </c>
      <c r="HL71" s="48" t="n">
        <f aca="false">IF((HL70*(1+HL$5/Setup!$C$36)+IF($V71=45,N($F71),0))-DP71-FN71&lt;0.005,0,(HL70*(1+HL$5/Setup!$C$36)+IF($V71=45,N($F71),0))-DP71-FN71)</f>
        <v>0</v>
      </c>
      <c r="HM71" s="48" t="n">
        <f aca="false">IF((HM70*(1+HM$5/Setup!$C$36)+IF($V71=46,N($F71),0))-DQ71-FO71&lt;0.005,0,(HM70*(1+HM$5/Setup!$C$36)+IF($V71=46,N($F71),0))-DQ71-FO71)</f>
        <v>0</v>
      </c>
      <c r="HN71" s="48" t="n">
        <f aca="false">IF((HN70*(1+HN$5/Setup!$C$36)+IF($V71=47,N($F71),0))-DR71-FP71&lt;0.005,0,(HN70*(1+HN$5/Setup!$C$36)+IF($V71=47,N($F71),0))-DR71-FP71)</f>
        <v>0</v>
      </c>
      <c r="HO71" s="48" t="n">
        <f aca="false">IF((HO70*(1+HO$5/Setup!$C$36)+IF($V71=48,N($F71),0))-DS71-FQ71&lt;0.005,0,(HO70*(1+HO$5/Setup!$C$36)+IF($V71=48,N($F71),0))-DS71-FQ71)</f>
        <v>0</v>
      </c>
      <c r="HP71" s="48" t="n">
        <f aca="false">IF((HP70*(1+HP$5/Setup!$C$36)+IF($V71=49,N($F71),0))-DT71-FR71&lt;0.005,0,(HP70*(1+HP$5/Setup!$C$36)+IF($V71=49,N($F71),0))-DT71-FR71)</f>
        <v>0</v>
      </c>
      <c r="HQ71" s="48" t="n">
        <f aca="false">IF((HQ70*(1+HQ$5/Setup!$C$36)+IF($V71=50,N($F71),0))-DU71-FS71&lt;0.005,0,(HQ70*(1+HQ$5/Setup!$C$36)+IF($V71=50,N($F71),0))-DU71-FS71)</f>
        <v>0</v>
      </c>
    </row>
    <row r="72" customFormat="false" ht="15" hidden="false" customHeight="false" outlineLevel="0" collapsed="false">
      <c r="A72" s="44" t="n">
        <v>64</v>
      </c>
      <c r="B72" s="45" t="n">
        <f aca="false">IF(Setup!$C$7="Every month",EDATE(Setup!$C$8,($A72-1)),IF(Setup!$C$7="Twice a month",DATE(YEAR(Setup!$C$8),MONTH(Setup!$C$8)+INT((($A72-1)+Setup!$C$41)/2),MIN(IF(MOD(($A72-1)+Setup!$C$41,2)=0,Setup!$C$39,Setup!$C$40),DAY(EOMONTH(DATE(YEAR(Setup!$C$8),MONTH(Setup!$C$8)+INT((($A72-1)+Setup!$C$41)/2),1),0)))),Setup!$C$8+($A72-1)*IF(Setup!$C$7="Every week",7,14)))</f>
        <v>47207</v>
      </c>
      <c r="C72" s="45" t="n">
        <f aca="false">IF(Setup!$C$7="Every month",EDATE(Setup!$C$8,$A72),IF(Setup!$C$7="Twice a month",DATE(YEAR(Setup!$C$8),MONTH(Setup!$C$8)+INT(($A72+Setup!$C$41)/2),MIN(IF(MOD($A72+Setup!$C$41,2)=0,Setup!$C$39,Setup!$C$40),DAY(EOMONTH(DATE(YEAR(Setup!$C$8),MONTH(Setup!$C$8)+INT(($A72+Setup!$C$41)/2),1),0)))),Setup!$C$8+$A72*IF(Setup!$C$7="Every week",7,14)))</f>
        <v>47221</v>
      </c>
      <c r="D72" s="46"/>
      <c r="E72" s="47"/>
      <c r="F72" s="47"/>
      <c r="G72" s="47"/>
      <c r="H72" s="47"/>
      <c r="I72" s="48" t="n">
        <f aca="false">N(Setup!$C$11)+N(E72)</f>
        <v>100</v>
      </c>
      <c r="J72" s="48" t="n">
        <f aca="false">MIN(Setup!$C$37,MAX(I72,0))</f>
        <v>9.23076923076923</v>
      </c>
      <c r="K72" s="48" t="n">
        <f aca="false">MIN(MAX(N(Setup!$C$14)-L71,0),MAX(I72-J72,0))</f>
        <v>0</v>
      </c>
      <c r="L72" s="48" t="n">
        <f aca="false">L71+K72-N(G72)</f>
        <v>500</v>
      </c>
      <c r="M72" s="48" t="n">
        <f aca="false">M71+J72-N(H72)</f>
        <v>590.769230769231</v>
      </c>
      <c r="N72" s="48" t="n">
        <f aca="false">SUM(BX72:DU72)</f>
        <v>0</v>
      </c>
      <c r="O72" s="48" t="n">
        <f aca="false">SUM(Z72:BW72)-N72</f>
        <v>25</v>
      </c>
      <c r="P72" s="48" t="n">
        <f aca="false">MAX(I72-J72-K72,0)+O72</f>
        <v>115.769230769231</v>
      </c>
      <c r="Q72" s="48" t="n">
        <f aca="false">SUM(DV72:FS72)</f>
        <v>0</v>
      </c>
      <c r="R72" s="49" t="n">
        <f aca="false">N72+J72+K72+Q72</f>
        <v>9.23076923076923</v>
      </c>
      <c r="S72" s="48" t="n">
        <f aca="false">T72-T71-N(F72)+N72+Q72</f>
        <v>0</v>
      </c>
      <c r="T72" s="49" t="n">
        <f aca="false">SUM(FT72:HQ72)</f>
        <v>0</v>
      </c>
      <c r="U72" s="44" t="str">
        <f aca="false">IF(T71&lt;0.005,"",INDEX(Helpers!$C$2:$C$51,IF(_xlfn.MINIFS($DV$6:$FS$6,DV72:FS72,"&gt;0.005")=0,V72,_xlfn.MINIFS($DV$6:$FS$6,DV72:FS72,"&gt;0.005"))))</f>
        <v/>
      </c>
      <c r="V72" s="44" t="n">
        <f aca="false">IF(_xlfn.MINIFS($FT$6:$HQ$6,FT71:HQ71,"&gt;0.005")=0,1,_xlfn.MINIFS($FT$6:$HQ$6,FT71:HQ71,"&gt;0.005"))</f>
        <v>1</v>
      </c>
      <c r="W72" s="44" t="n">
        <f aca="false">IF(AND(D72&lt;&gt;"Paid",T71&gt;0.005),1,0)</f>
        <v>0</v>
      </c>
      <c r="X72" s="48" t="n">
        <f aca="false">SUMPRODUCT(((Helpers!$G$2:$G$51*(1+(Helpers!$D$2:$D$51+0.000000001)/12)^(($B72-Setup!$C$8)/(365.25/12))-Helpers!$E$2:$E$51*((1+(Helpers!$D$2:$D$51+0.000000001)/12)^(($B72-Setup!$C$8)/(365.25/12))-1)/((Helpers!$D$2:$D$51+0.000000001)/12))&gt;0)*(Helpers!$G$2:$G$51*(1+(Helpers!$D$2:$D$51+0.000000001)/12)^(($B72-Setup!$C$8)/(365.25/12))-Helpers!$E$2:$E$51*((1+(Helpers!$D$2:$D$51+0.000000001)/12)^(($B72-Setup!$C$8)/(365.25/12))-1)/((Helpers!$D$2:$D$51+0.000000001)/12)))</f>
        <v>408.788020537844</v>
      </c>
      <c r="Y72" s="48"/>
      <c r="Z72" s="48" t="n">
        <f aca="false">IF(OR(N(Z$5)=0,Z$6=""),0,Z$5*((DATE(YEAR($B72),MONTH($B72),MIN(Z$6,DAY(EOMONTH($B72,0))))&gt;=$B72)*(DATE(YEAR($B72),MONTH($B72),MIN(Z$6,DAY(EOMONTH($B72,0))))&lt;$C72)+(DATE(YEAR($B72),MONTH($B72)+1,MIN(Z$6,DAY(EOMONTH($B72,1))))&gt;=$B72)*(DATE(YEAR($B72),MONTH($B72)+1,MIN(Z$6,DAY(EOMONTH($B72,1))))&lt;$C72)))</f>
        <v>25</v>
      </c>
      <c r="AA72" s="48" t="n">
        <f aca="false">IF(OR(N(AA$5)=0,AA$6=""),0,AA$5*((DATE(YEAR($B72),MONTH($B72),MIN(AA$6,DAY(EOMONTH($B72,0))))&gt;=$B72)*(DATE(YEAR($B72),MONTH($B72),MIN(AA$6,DAY(EOMONTH($B72,0))))&lt;$C72)+(DATE(YEAR($B72),MONTH($B72)+1,MIN(AA$6,DAY(EOMONTH($B72,1))))&gt;=$B72)*(DATE(YEAR($B72),MONTH($B72)+1,MIN(AA$6,DAY(EOMONTH($B72,1))))&lt;$C72)))</f>
        <v>0</v>
      </c>
      <c r="AB72" s="48" t="n">
        <f aca="false">IF(OR(N(AB$5)=0,AB$6=""),0,AB$5*((DATE(YEAR($B72),MONTH($B72),MIN(AB$6,DAY(EOMONTH($B72,0))))&gt;=$B72)*(DATE(YEAR($B72),MONTH($B72),MIN(AB$6,DAY(EOMONTH($B72,0))))&lt;$C72)+(DATE(YEAR($B72),MONTH($B72)+1,MIN(AB$6,DAY(EOMONTH($B72,1))))&gt;=$B72)*(DATE(YEAR($B72),MONTH($B72)+1,MIN(AB$6,DAY(EOMONTH($B72,1))))&lt;$C72)))</f>
        <v>0</v>
      </c>
      <c r="AC72" s="48" t="n">
        <f aca="false">IF(OR(N(AC$5)=0,AC$6=""),0,AC$5*((DATE(YEAR($B72),MONTH($B72),MIN(AC$6,DAY(EOMONTH($B72,0))))&gt;=$B72)*(DATE(YEAR($B72),MONTH($B72),MIN(AC$6,DAY(EOMONTH($B72,0))))&lt;$C72)+(DATE(YEAR($B72),MONTH($B72)+1,MIN(AC$6,DAY(EOMONTH($B72,1))))&gt;=$B72)*(DATE(YEAR($B72),MONTH($B72)+1,MIN(AC$6,DAY(EOMONTH($B72,1))))&lt;$C72)))</f>
        <v>0</v>
      </c>
      <c r="AD72" s="48" t="n">
        <f aca="false">IF(OR(N(AD$5)=0,AD$6=""),0,AD$5*((DATE(YEAR($B72),MONTH($B72),MIN(AD$6,DAY(EOMONTH($B72,0))))&gt;=$B72)*(DATE(YEAR($B72),MONTH($B72),MIN(AD$6,DAY(EOMONTH($B72,0))))&lt;$C72)+(DATE(YEAR($B72),MONTH($B72)+1,MIN(AD$6,DAY(EOMONTH($B72,1))))&gt;=$B72)*(DATE(YEAR($B72),MONTH($B72)+1,MIN(AD$6,DAY(EOMONTH($B72,1))))&lt;$C72)))</f>
        <v>0</v>
      </c>
      <c r="AE72" s="48" t="n">
        <f aca="false">IF(OR(N(AE$5)=0,AE$6=""),0,AE$5*((DATE(YEAR($B72),MONTH($B72),MIN(AE$6,DAY(EOMONTH($B72,0))))&gt;=$B72)*(DATE(YEAR($B72),MONTH($B72),MIN(AE$6,DAY(EOMONTH($B72,0))))&lt;$C72)+(DATE(YEAR($B72),MONTH($B72)+1,MIN(AE$6,DAY(EOMONTH($B72,1))))&gt;=$B72)*(DATE(YEAR($B72),MONTH($B72)+1,MIN(AE$6,DAY(EOMONTH($B72,1))))&lt;$C72)))</f>
        <v>0</v>
      </c>
      <c r="AF72" s="48" t="n">
        <f aca="false">IF(OR(N(AF$5)=0,AF$6=""),0,AF$5*((DATE(YEAR($B72),MONTH($B72),MIN(AF$6,DAY(EOMONTH($B72,0))))&gt;=$B72)*(DATE(YEAR($B72),MONTH($B72),MIN(AF$6,DAY(EOMONTH($B72,0))))&lt;$C72)+(DATE(YEAR($B72),MONTH($B72)+1,MIN(AF$6,DAY(EOMONTH($B72,1))))&gt;=$B72)*(DATE(YEAR($B72),MONTH($B72)+1,MIN(AF$6,DAY(EOMONTH($B72,1))))&lt;$C72)))</f>
        <v>0</v>
      </c>
      <c r="AG72" s="48" t="n">
        <f aca="false">IF(OR(N(AG$5)=0,AG$6=""),0,AG$5*((DATE(YEAR($B72),MONTH($B72),MIN(AG$6,DAY(EOMONTH($B72,0))))&gt;=$B72)*(DATE(YEAR($B72),MONTH($B72),MIN(AG$6,DAY(EOMONTH($B72,0))))&lt;$C72)+(DATE(YEAR($B72),MONTH($B72)+1,MIN(AG$6,DAY(EOMONTH($B72,1))))&gt;=$B72)*(DATE(YEAR($B72),MONTH($B72)+1,MIN(AG$6,DAY(EOMONTH($B72,1))))&lt;$C72)))</f>
        <v>0</v>
      </c>
      <c r="AH72" s="48" t="n">
        <f aca="false">IF(OR(N(AH$5)=0,AH$6=""),0,AH$5*((DATE(YEAR($B72),MONTH($B72),MIN(AH$6,DAY(EOMONTH($B72,0))))&gt;=$B72)*(DATE(YEAR($B72),MONTH($B72),MIN(AH$6,DAY(EOMONTH($B72,0))))&lt;$C72)+(DATE(YEAR($B72),MONTH($B72)+1,MIN(AH$6,DAY(EOMONTH($B72,1))))&gt;=$B72)*(DATE(YEAR($B72),MONTH($B72)+1,MIN(AH$6,DAY(EOMONTH($B72,1))))&lt;$C72)))</f>
        <v>0</v>
      </c>
      <c r="AI72" s="48" t="n">
        <f aca="false">IF(OR(N(AI$5)=0,AI$6=""),0,AI$5*((DATE(YEAR($B72),MONTH($B72),MIN(AI$6,DAY(EOMONTH($B72,0))))&gt;=$B72)*(DATE(YEAR($B72),MONTH($B72),MIN(AI$6,DAY(EOMONTH($B72,0))))&lt;$C72)+(DATE(YEAR($B72),MONTH($B72)+1,MIN(AI$6,DAY(EOMONTH($B72,1))))&gt;=$B72)*(DATE(YEAR($B72),MONTH($B72)+1,MIN(AI$6,DAY(EOMONTH($B72,1))))&lt;$C72)))</f>
        <v>0</v>
      </c>
      <c r="AJ72" s="48" t="n">
        <f aca="false">IF(OR(N(AJ$5)=0,AJ$6=""),0,AJ$5*((DATE(YEAR($B72),MONTH($B72),MIN(AJ$6,DAY(EOMONTH($B72,0))))&gt;=$B72)*(DATE(YEAR($B72),MONTH($B72),MIN(AJ$6,DAY(EOMONTH($B72,0))))&lt;$C72)+(DATE(YEAR($B72),MONTH($B72)+1,MIN(AJ$6,DAY(EOMONTH($B72,1))))&gt;=$B72)*(DATE(YEAR($B72),MONTH($B72)+1,MIN(AJ$6,DAY(EOMONTH($B72,1))))&lt;$C72)))</f>
        <v>0</v>
      </c>
      <c r="AK72" s="48" t="n">
        <f aca="false">IF(OR(N(AK$5)=0,AK$6=""),0,AK$5*((DATE(YEAR($B72),MONTH($B72),MIN(AK$6,DAY(EOMONTH($B72,0))))&gt;=$B72)*(DATE(YEAR($B72),MONTH($B72),MIN(AK$6,DAY(EOMONTH($B72,0))))&lt;$C72)+(DATE(YEAR($B72),MONTH($B72)+1,MIN(AK$6,DAY(EOMONTH($B72,1))))&gt;=$B72)*(DATE(YEAR($B72),MONTH($B72)+1,MIN(AK$6,DAY(EOMONTH($B72,1))))&lt;$C72)))</f>
        <v>0</v>
      </c>
      <c r="AL72" s="48" t="n">
        <f aca="false">IF(OR(N(AL$5)=0,AL$6=""),0,AL$5*((DATE(YEAR($B72),MONTH($B72),MIN(AL$6,DAY(EOMONTH($B72,0))))&gt;=$B72)*(DATE(YEAR($B72),MONTH($B72),MIN(AL$6,DAY(EOMONTH($B72,0))))&lt;$C72)+(DATE(YEAR($B72),MONTH($B72)+1,MIN(AL$6,DAY(EOMONTH($B72,1))))&gt;=$B72)*(DATE(YEAR($B72),MONTH($B72)+1,MIN(AL$6,DAY(EOMONTH($B72,1))))&lt;$C72)))</f>
        <v>0</v>
      </c>
      <c r="AM72" s="48" t="n">
        <f aca="false">IF(OR(N(AM$5)=0,AM$6=""),0,AM$5*((DATE(YEAR($B72),MONTH($B72),MIN(AM$6,DAY(EOMONTH($B72,0))))&gt;=$B72)*(DATE(YEAR($B72),MONTH($B72),MIN(AM$6,DAY(EOMONTH($B72,0))))&lt;$C72)+(DATE(YEAR($B72),MONTH($B72)+1,MIN(AM$6,DAY(EOMONTH($B72,1))))&gt;=$B72)*(DATE(YEAR($B72),MONTH($B72)+1,MIN(AM$6,DAY(EOMONTH($B72,1))))&lt;$C72)))</f>
        <v>0</v>
      </c>
      <c r="AN72" s="48" t="n">
        <f aca="false">IF(OR(N(AN$5)=0,AN$6=""),0,AN$5*((DATE(YEAR($B72),MONTH($B72),MIN(AN$6,DAY(EOMONTH($B72,0))))&gt;=$B72)*(DATE(YEAR($B72),MONTH($B72),MIN(AN$6,DAY(EOMONTH($B72,0))))&lt;$C72)+(DATE(YEAR($B72),MONTH($B72)+1,MIN(AN$6,DAY(EOMONTH($B72,1))))&gt;=$B72)*(DATE(YEAR($B72),MONTH($B72)+1,MIN(AN$6,DAY(EOMONTH($B72,1))))&lt;$C72)))</f>
        <v>0</v>
      </c>
      <c r="AO72" s="48" t="n">
        <f aca="false">IF(OR(N(AO$5)=0,AO$6=""),0,AO$5*((DATE(YEAR($B72),MONTH($B72),MIN(AO$6,DAY(EOMONTH($B72,0))))&gt;=$B72)*(DATE(YEAR($B72),MONTH($B72),MIN(AO$6,DAY(EOMONTH($B72,0))))&lt;$C72)+(DATE(YEAR($B72),MONTH($B72)+1,MIN(AO$6,DAY(EOMONTH($B72,1))))&gt;=$B72)*(DATE(YEAR($B72),MONTH($B72)+1,MIN(AO$6,DAY(EOMONTH($B72,1))))&lt;$C72)))</f>
        <v>0</v>
      </c>
      <c r="AP72" s="48" t="n">
        <f aca="false">IF(OR(N(AP$5)=0,AP$6=""),0,AP$5*((DATE(YEAR($B72),MONTH($B72),MIN(AP$6,DAY(EOMONTH($B72,0))))&gt;=$B72)*(DATE(YEAR($B72),MONTH($B72),MIN(AP$6,DAY(EOMONTH($B72,0))))&lt;$C72)+(DATE(YEAR($B72),MONTH($B72)+1,MIN(AP$6,DAY(EOMONTH($B72,1))))&gt;=$B72)*(DATE(YEAR($B72),MONTH($B72)+1,MIN(AP$6,DAY(EOMONTH($B72,1))))&lt;$C72)))</f>
        <v>0</v>
      </c>
      <c r="AQ72" s="48" t="n">
        <f aca="false">IF(OR(N(AQ$5)=0,AQ$6=""),0,AQ$5*((DATE(YEAR($B72),MONTH($B72),MIN(AQ$6,DAY(EOMONTH($B72,0))))&gt;=$B72)*(DATE(YEAR($B72),MONTH($B72),MIN(AQ$6,DAY(EOMONTH($B72,0))))&lt;$C72)+(DATE(YEAR($B72),MONTH($B72)+1,MIN(AQ$6,DAY(EOMONTH($B72,1))))&gt;=$B72)*(DATE(YEAR($B72),MONTH($B72)+1,MIN(AQ$6,DAY(EOMONTH($B72,1))))&lt;$C72)))</f>
        <v>0</v>
      </c>
      <c r="AR72" s="48" t="n">
        <f aca="false">IF(OR(N(AR$5)=0,AR$6=""),0,AR$5*((DATE(YEAR($B72),MONTH($B72),MIN(AR$6,DAY(EOMONTH($B72,0))))&gt;=$B72)*(DATE(YEAR($B72),MONTH($B72),MIN(AR$6,DAY(EOMONTH($B72,0))))&lt;$C72)+(DATE(YEAR($B72),MONTH($B72)+1,MIN(AR$6,DAY(EOMONTH($B72,1))))&gt;=$B72)*(DATE(YEAR($B72),MONTH($B72)+1,MIN(AR$6,DAY(EOMONTH($B72,1))))&lt;$C72)))</f>
        <v>0</v>
      </c>
      <c r="AS72" s="48" t="n">
        <f aca="false">IF(OR(N(AS$5)=0,AS$6=""),0,AS$5*((DATE(YEAR($B72),MONTH($B72),MIN(AS$6,DAY(EOMONTH($B72,0))))&gt;=$B72)*(DATE(YEAR($B72),MONTH($B72),MIN(AS$6,DAY(EOMONTH($B72,0))))&lt;$C72)+(DATE(YEAR($B72),MONTH($B72)+1,MIN(AS$6,DAY(EOMONTH($B72,1))))&gt;=$B72)*(DATE(YEAR($B72),MONTH($B72)+1,MIN(AS$6,DAY(EOMONTH($B72,1))))&lt;$C72)))</f>
        <v>0</v>
      </c>
      <c r="AT72" s="48" t="n">
        <f aca="false">IF(OR(N(AT$5)=0,AT$6=""),0,AT$5*((DATE(YEAR($B72),MONTH($B72),MIN(AT$6,DAY(EOMONTH($B72,0))))&gt;=$B72)*(DATE(YEAR($B72),MONTH($B72),MIN(AT$6,DAY(EOMONTH($B72,0))))&lt;$C72)+(DATE(YEAR($B72),MONTH($B72)+1,MIN(AT$6,DAY(EOMONTH($B72,1))))&gt;=$B72)*(DATE(YEAR($B72),MONTH($B72)+1,MIN(AT$6,DAY(EOMONTH($B72,1))))&lt;$C72)))</f>
        <v>0</v>
      </c>
      <c r="AU72" s="48" t="n">
        <f aca="false">IF(OR(N(AU$5)=0,AU$6=""),0,AU$5*((DATE(YEAR($B72),MONTH($B72),MIN(AU$6,DAY(EOMONTH($B72,0))))&gt;=$B72)*(DATE(YEAR($B72),MONTH($B72),MIN(AU$6,DAY(EOMONTH($B72,0))))&lt;$C72)+(DATE(YEAR($B72),MONTH($B72)+1,MIN(AU$6,DAY(EOMONTH($B72,1))))&gt;=$B72)*(DATE(YEAR($B72),MONTH($B72)+1,MIN(AU$6,DAY(EOMONTH($B72,1))))&lt;$C72)))</f>
        <v>0</v>
      </c>
      <c r="AV72" s="48" t="n">
        <f aca="false">IF(OR(N(AV$5)=0,AV$6=""),0,AV$5*((DATE(YEAR($B72),MONTH($B72),MIN(AV$6,DAY(EOMONTH($B72,0))))&gt;=$B72)*(DATE(YEAR($B72),MONTH($B72),MIN(AV$6,DAY(EOMONTH($B72,0))))&lt;$C72)+(DATE(YEAR($B72),MONTH($B72)+1,MIN(AV$6,DAY(EOMONTH($B72,1))))&gt;=$B72)*(DATE(YEAR($B72),MONTH($B72)+1,MIN(AV$6,DAY(EOMONTH($B72,1))))&lt;$C72)))</f>
        <v>0</v>
      </c>
      <c r="AW72" s="48" t="n">
        <f aca="false">IF(OR(N(AW$5)=0,AW$6=""),0,AW$5*((DATE(YEAR($B72),MONTH($B72),MIN(AW$6,DAY(EOMONTH($B72,0))))&gt;=$B72)*(DATE(YEAR($B72),MONTH($B72),MIN(AW$6,DAY(EOMONTH($B72,0))))&lt;$C72)+(DATE(YEAR($B72),MONTH($B72)+1,MIN(AW$6,DAY(EOMONTH($B72,1))))&gt;=$B72)*(DATE(YEAR($B72),MONTH($B72)+1,MIN(AW$6,DAY(EOMONTH($B72,1))))&lt;$C72)))</f>
        <v>0</v>
      </c>
      <c r="AX72" s="48" t="n">
        <f aca="false">IF(OR(N(AX$5)=0,AX$6=""),0,AX$5*((DATE(YEAR($B72),MONTH($B72),MIN(AX$6,DAY(EOMONTH($B72,0))))&gt;=$B72)*(DATE(YEAR($B72),MONTH($B72),MIN(AX$6,DAY(EOMONTH($B72,0))))&lt;$C72)+(DATE(YEAR($B72),MONTH($B72)+1,MIN(AX$6,DAY(EOMONTH($B72,1))))&gt;=$B72)*(DATE(YEAR($B72),MONTH($B72)+1,MIN(AX$6,DAY(EOMONTH($B72,1))))&lt;$C72)))</f>
        <v>0</v>
      </c>
      <c r="AY72" s="48" t="n">
        <f aca="false">IF(OR(N(AY$5)=0,AY$6=""),0,AY$5*((DATE(YEAR($B72),MONTH($B72),MIN(AY$6,DAY(EOMONTH($B72,0))))&gt;=$B72)*(DATE(YEAR($B72),MONTH($B72),MIN(AY$6,DAY(EOMONTH($B72,0))))&lt;$C72)+(DATE(YEAR($B72),MONTH($B72)+1,MIN(AY$6,DAY(EOMONTH($B72,1))))&gt;=$B72)*(DATE(YEAR($B72),MONTH($B72)+1,MIN(AY$6,DAY(EOMONTH($B72,1))))&lt;$C72)))</f>
        <v>0</v>
      </c>
      <c r="AZ72" s="48" t="n">
        <f aca="false">IF(OR(N(AZ$5)=0,AZ$6=""),0,AZ$5*((DATE(YEAR($B72),MONTH($B72),MIN(AZ$6,DAY(EOMONTH($B72,0))))&gt;=$B72)*(DATE(YEAR($B72),MONTH($B72),MIN(AZ$6,DAY(EOMONTH($B72,0))))&lt;$C72)+(DATE(YEAR($B72),MONTH($B72)+1,MIN(AZ$6,DAY(EOMONTH($B72,1))))&gt;=$B72)*(DATE(YEAR($B72),MONTH($B72)+1,MIN(AZ$6,DAY(EOMONTH($B72,1))))&lt;$C72)))</f>
        <v>0</v>
      </c>
      <c r="BA72" s="48" t="n">
        <f aca="false">IF(OR(N(BA$5)=0,BA$6=""),0,BA$5*((DATE(YEAR($B72),MONTH($B72),MIN(BA$6,DAY(EOMONTH($B72,0))))&gt;=$B72)*(DATE(YEAR($B72),MONTH($B72),MIN(BA$6,DAY(EOMONTH($B72,0))))&lt;$C72)+(DATE(YEAR($B72),MONTH($B72)+1,MIN(BA$6,DAY(EOMONTH($B72,1))))&gt;=$B72)*(DATE(YEAR($B72),MONTH($B72)+1,MIN(BA$6,DAY(EOMONTH($B72,1))))&lt;$C72)))</f>
        <v>0</v>
      </c>
      <c r="BB72" s="48" t="n">
        <f aca="false">IF(OR(N(BB$5)=0,BB$6=""),0,BB$5*((DATE(YEAR($B72),MONTH($B72),MIN(BB$6,DAY(EOMONTH($B72,0))))&gt;=$B72)*(DATE(YEAR($B72),MONTH($B72),MIN(BB$6,DAY(EOMONTH($B72,0))))&lt;$C72)+(DATE(YEAR($B72),MONTH($B72)+1,MIN(BB$6,DAY(EOMONTH($B72,1))))&gt;=$B72)*(DATE(YEAR($B72),MONTH($B72)+1,MIN(BB$6,DAY(EOMONTH($B72,1))))&lt;$C72)))</f>
        <v>0</v>
      </c>
      <c r="BC72" s="48" t="n">
        <f aca="false">IF(OR(N(BC$5)=0,BC$6=""),0,BC$5*((DATE(YEAR($B72),MONTH($B72),MIN(BC$6,DAY(EOMONTH($B72,0))))&gt;=$B72)*(DATE(YEAR($B72),MONTH($B72),MIN(BC$6,DAY(EOMONTH($B72,0))))&lt;$C72)+(DATE(YEAR($B72),MONTH($B72)+1,MIN(BC$6,DAY(EOMONTH($B72,1))))&gt;=$B72)*(DATE(YEAR($B72),MONTH($B72)+1,MIN(BC$6,DAY(EOMONTH($B72,1))))&lt;$C72)))</f>
        <v>0</v>
      </c>
      <c r="BD72" s="48" t="n">
        <f aca="false">IF(OR(N(BD$5)=0,BD$6=""),0,BD$5*((DATE(YEAR($B72),MONTH($B72),MIN(BD$6,DAY(EOMONTH($B72,0))))&gt;=$B72)*(DATE(YEAR($B72),MONTH($B72),MIN(BD$6,DAY(EOMONTH($B72,0))))&lt;$C72)+(DATE(YEAR($B72),MONTH($B72)+1,MIN(BD$6,DAY(EOMONTH($B72,1))))&gt;=$B72)*(DATE(YEAR($B72),MONTH($B72)+1,MIN(BD$6,DAY(EOMONTH($B72,1))))&lt;$C72)))</f>
        <v>0</v>
      </c>
      <c r="BE72" s="48" t="n">
        <f aca="false">IF(OR(N(BE$5)=0,BE$6=""),0,BE$5*((DATE(YEAR($B72),MONTH($B72),MIN(BE$6,DAY(EOMONTH($B72,0))))&gt;=$B72)*(DATE(YEAR($B72),MONTH($B72),MIN(BE$6,DAY(EOMONTH($B72,0))))&lt;$C72)+(DATE(YEAR($B72),MONTH($B72)+1,MIN(BE$6,DAY(EOMONTH($B72,1))))&gt;=$B72)*(DATE(YEAR($B72),MONTH($B72)+1,MIN(BE$6,DAY(EOMONTH($B72,1))))&lt;$C72)))</f>
        <v>0</v>
      </c>
      <c r="BF72" s="48" t="n">
        <f aca="false">IF(OR(N(BF$5)=0,BF$6=""),0,BF$5*((DATE(YEAR($B72),MONTH($B72),MIN(BF$6,DAY(EOMONTH($B72,0))))&gt;=$B72)*(DATE(YEAR($B72),MONTH($B72),MIN(BF$6,DAY(EOMONTH($B72,0))))&lt;$C72)+(DATE(YEAR($B72),MONTH($B72)+1,MIN(BF$6,DAY(EOMONTH($B72,1))))&gt;=$B72)*(DATE(YEAR($B72),MONTH($B72)+1,MIN(BF$6,DAY(EOMONTH($B72,1))))&lt;$C72)))</f>
        <v>0</v>
      </c>
      <c r="BG72" s="48" t="n">
        <f aca="false">IF(OR(N(BG$5)=0,BG$6=""),0,BG$5*((DATE(YEAR($B72),MONTH($B72),MIN(BG$6,DAY(EOMONTH($B72,0))))&gt;=$B72)*(DATE(YEAR($B72),MONTH($B72),MIN(BG$6,DAY(EOMONTH($B72,0))))&lt;$C72)+(DATE(YEAR($B72),MONTH($B72)+1,MIN(BG$6,DAY(EOMONTH($B72,1))))&gt;=$B72)*(DATE(YEAR($B72),MONTH($B72)+1,MIN(BG$6,DAY(EOMONTH($B72,1))))&lt;$C72)))</f>
        <v>0</v>
      </c>
      <c r="BH72" s="48" t="n">
        <f aca="false">IF(OR(N(BH$5)=0,BH$6=""),0,BH$5*((DATE(YEAR($B72),MONTH($B72),MIN(BH$6,DAY(EOMONTH($B72,0))))&gt;=$B72)*(DATE(YEAR($B72),MONTH($B72),MIN(BH$6,DAY(EOMONTH($B72,0))))&lt;$C72)+(DATE(YEAR($B72),MONTH($B72)+1,MIN(BH$6,DAY(EOMONTH($B72,1))))&gt;=$B72)*(DATE(YEAR($B72),MONTH($B72)+1,MIN(BH$6,DAY(EOMONTH($B72,1))))&lt;$C72)))</f>
        <v>0</v>
      </c>
      <c r="BI72" s="48" t="n">
        <f aca="false">IF(OR(N(BI$5)=0,BI$6=""),0,BI$5*((DATE(YEAR($B72),MONTH($B72),MIN(BI$6,DAY(EOMONTH($B72,0))))&gt;=$B72)*(DATE(YEAR($B72),MONTH($B72),MIN(BI$6,DAY(EOMONTH($B72,0))))&lt;$C72)+(DATE(YEAR($B72),MONTH($B72)+1,MIN(BI$6,DAY(EOMONTH($B72,1))))&gt;=$B72)*(DATE(YEAR($B72),MONTH($B72)+1,MIN(BI$6,DAY(EOMONTH($B72,1))))&lt;$C72)))</f>
        <v>0</v>
      </c>
      <c r="BJ72" s="48" t="n">
        <f aca="false">IF(OR(N(BJ$5)=0,BJ$6=""),0,BJ$5*((DATE(YEAR($B72),MONTH($B72),MIN(BJ$6,DAY(EOMONTH($B72,0))))&gt;=$B72)*(DATE(YEAR($B72),MONTH($B72),MIN(BJ$6,DAY(EOMONTH($B72,0))))&lt;$C72)+(DATE(YEAR($B72),MONTH($B72)+1,MIN(BJ$6,DAY(EOMONTH($B72,1))))&gt;=$B72)*(DATE(YEAR($B72),MONTH($B72)+1,MIN(BJ$6,DAY(EOMONTH($B72,1))))&lt;$C72)))</f>
        <v>0</v>
      </c>
      <c r="BK72" s="48" t="n">
        <f aca="false">IF(OR(N(BK$5)=0,BK$6=""),0,BK$5*((DATE(YEAR($B72),MONTH($B72),MIN(BK$6,DAY(EOMONTH($B72,0))))&gt;=$B72)*(DATE(YEAR($B72),MONTH($B72),MIN(BK$6,DAY(EOMONTH($B72,0))))&lt;$C72)+(DATE(YEAR($B72),MONTH($B72)+1,MIN(BK$6,DAY(EOMONTH($B72,1))))&gt;=$B72)*(DATE(YEAR($B72),MONTH($B72)+1,MIN(BK$6,DAY(EOMONTH($B72,1))))&lt;$C72)))</f>
        <v>0</v>
      </c>
      <c r="BL72" s="48" t="n">
        <f aca="false">IF(OR(N(BL$5)=0,BL$6=""),0,BL$5*((DATE(YEAR($B72),MONTH($B72),MIN(BL$6,DAY(EOMONTH($B72,0))))&gt;=$B72)*(DATE(YEAR($B72),MONTH($B72),MIN(BL$6,DAY(EOMONTH($B72,0))))&lt;$C72)+(DATE(YEAR($B72),MONTH($B72)+1,MIN(BL$6,DAY(EOMONTH($B72,1))))&gt;=$B72)*(DATE(YEAR($B72),MONTH($B72)+1,MIN(BL$6,DAY(EOMONTH($B72,1))))&lt;$C72)))</f>
        <v>0</v>
      </c>
      <c r="BM72" s="48" t="n">
        <f aca="false">IF(OR(N(BM$5)=0,BM$6=""),0,BM$5*((DATE(YEAR($B72),MONTH($B72),MIN(BM$6,DAY(EOMONTH($B72,0))))&gt;=$B72)*(DATE(YEAR($B72),MONTH($B72),MIN(BM$6,DAY(EOMONTH($B72,0))))&lt;$C72)+(DATE(YEAR($B72),MONTH($B72)+1,MIN(BM$6,DAY(EOMONTH($B72,1))))&gt;=$B72)*(DATE(YEAR($B72),MONTH($B72)+1,MIN(BM$6,DAY(EOMONTH($B72,1))))&lt;$C72)))</f>
        <v>0</v>
      </c>
      <c r="BN72" s="48" t="n">
        <f aca="false">IF(OR(N(BN$5)=0,BN$6=""),0,BN$5*((DATE(YEAR($B72),MONTH($B72),MIN(BN$6,DAY(EOMONTH($B72,0))))&gt;=$B72)*(DATE(YEAR($B72),MONTH($B72),MIN(BN$6,DAY(EOMONTH($B72,0))))&lt;$C72)+(DATE(YEAR($B72),MONTH($B72)+1,MIN(BN$6,DAY(EOMONTH($B72,1))))&gt;=$B72)*(DATE(YEAR($B72),MONTH($B72)+1,MIN(BN$6,DAY(EOMONTH($B72,1))))&lt;$C72)))</f>
        <v>0</v>
      </c>
      <c r="BO72" s="48" t="n">
        <f aca="false">IF(OR(N(BO$5)=0,BO$6=""),0,BO$5*((DATE(YEAR($B72),MONTH($B72),MIN(BO$6,DAY(EOMONTH($B72,0))))&gt;=$B72)*(DATE(YEAR($B72),MONTH($B72),MIN(BO$6,DAY(EOMONTH($B72,0))))&lt;$C72)+(DATE(YEAR($B72),MONTH($B72)+1,MIN(BO$6,DAY(EOMONTH($B72,1))))&gt;=$B72)*(DATE(YEAR($B72),MONTH($B72)+1,MIN(BO$6,DAY(EOMONTH($B72,1))))&lt;$C72)))</f>
        <v>0</v>
      </c>
      <c r="BP72" s="48" t="n">
        <f aca="false">IF(OR(N(BP$5)=0,BP$6=""),0,BP$5*((DATE(YEAR($B72),MONTH($B72),MIN(BP$6,DAY(EOMONTH($B72,0))))&gt;=$B72)*(DATE(YEAR($B72),MONTH($B72),MIN(BP$6,DAY(EOMONTH($B72,0))))&lt;$C72)+(DATE(YEAR($B72),MONTH($B72)+1,MIN(BP$6,DAY(EOMONTH($B72,1))))&gt;=$B72)*(DATE(YEAR($B72),MONTH($B72)+1,MIN(BP$6,DAY(EOMONTH($B72,1))))&lt;$C72)))</f>
        <v>0</v>
      </c>
      <c r="BQ72" s="48" t="n">
        <f aca="false">IF(OR(N(BQ$5)=0,BQ$6=""),0,BQ$5*((DATE(YEAR($B72),MONTH($B72),MIN(BQ$6,DAY(EOMONTH($B72,0))))&gt;=$B72)*(DATE(YEAR($B72),MONTH($B72),MIN(BQ$6,DAY(EOMONTH($B72,0))))&lt;$C72)+(DATE(YEAR($B72),MONTH($B72)+1,MIN(BQ$6,DAY(EOMONTH($B72,1))))&gt;=$B72)*(DATE(YEAR($B72),MONTH($B72)+1,MIN(BQ$6,DAY(EOMONTH($B72,1))))&lt;$C72)))</f>
        <v>0</v>
      </c>
      <c r="BR72" s="48" t="n">
        <f aca="false">IF(OR(N(BR$5)=0,BR$6=""),0,BR$5*((DATE(YEAR($B72),MONTH($B72),MIN(BR$6,DAY(EOMONTH($B72,0))))&gt;=$B72)*(DATE(YEAR($B72),MONTH($B72),MIN(BR$6,DAY(EOMONTH($B72,0))))&lt;$C72)+(DATE(YEAR($B72),MONTH($B72)+1,MIN(BR$6,DAY(EOMONTH($B72,1))))&gt;=$B72)*(DATE(YEAR($B72),MONTH($B72)+1,MIN(BR$6,DAY(EOMONTH($B72,1))))&lt;$C72)))</f>
        <v>0</v>
      </c>
      <c r="BS72" s="48" t="n">
        <f aca="false">IF(OR(N(BS$5)=0,BS$6=""),0,BS$5*((DATE(YEAR($B72),MONTH($B72),MIN(BS$6,DAY(EOMONTH($B72,0))))&gt;=$B72)*(DATE(YEAR($B72),MONTH($B72),MIN(BS$6,DAY(EOMONTH($B72,0))))&lt;$C72)+(DATE(YEAR($B72),MONTH($B72)+1,MIN(BS$6,DAY(EOMONTH($B72,1))))&gt;=$B72)*(DATE(YEAR($B72),MONTH($B72)+1,MIN(BS$6,DAY(EOMONTH($B72,1))))&lt;$C72)))</f>
        <v>0</v>
      </c>
      <c r="BT72" s="48" t="n">
        <f aca="false">IF(OR(N(BT$5)=0,BT$6=""),0,BT$5*((DATE(YEAR($B72),MONTH($B72),MIN(BT$6,DAY(EOMONTH($B72,0))))&gt;=$B72)*(DATE(YEAR($B72),MONTH($B72),MIN(BT$6,DAY(EOMONTH($B72,0))))&lt;$C72)+(DATE(YEAR($B72),MONTH($B72)+1,MIN(BT$6,DAY(EOMONTH($B72,1))))&gt;=$B72)*(DATE(YEAR($B72),MONTH($B72)+1,MIN(BT$6,DAY(EOMONTH($B72,1))))&lt;$C72)))</f>
        <v>0</v>
      </c>
      <c r="BU72" s="48" t="n">
        <f aca="false">IF(OR(N(BU$5)=0,BU$6=""),0,BU$5*((DATE(YEAR($B72),MONTH($B72),MIN(BU$6,DAY(EOMONTH($B72,0))))&gt;=$B72)*(DATE(YEAR($B72),MONTH($B72),MIN(BU$6,DAY(EOMONTH($B72,0))))&lt;$C72)+(DATE(YEAR($B72),MONTH($B72)+1,MIN(BU$6,DAY(EOMONTH($B72,1))))&gt;=$B72)*(DATE(YEAR($B72),MONTH($B72)+1,MIN(BU$6,DAY(EOMONTH($B72,1))))&lt;$C72)))</f>
        <v>0</v>
      </c>
      <c r="BV72" s="48" t="n">
        <f aca="false">IF(OR(N(BV$5)=0,BV$6=""),0,BV$5*((DATE(YEAR($B72),MONTH($B72),MIN(BV$6,DAY(EOMONTH($B72,0))))&gt;=$B72)*(DATE(YEAR($B72),MONTH($B72),MIN(BV$6,DAY(EOMONTH($B72,0))))&lt;$C72)+(DATE(YEAR($B72),MONTH($B72)+1,MIN(BV$6,DAY(EOMONTH($B72,1))))&gt;=$B72)*(DATE(YEAR($B72),MONTH($B72)+1,MIN(BV$6,DAY(EOMONTH($B72,1))))&lt;$C72)))</f>
        <v>0</v>
      </c>
      <c r="BW72" s="48" t="n">
        <f aca="false">IF(OR(N(BW$5)=0,BW$6=""),0,BW$5*((DATE(YEAR($B72),MONTH($B72),MIN(BW$6,DAY(EOMONTH($B72,0))))&gt;=$B72)*(DATE(YEAR($B72),MONTH($B72),MIN(BW$6,DAY(EOMONTH($B72,0))))&lt;$C72)+(DATE(YEAR($B72),MONTH($B72)+1,MIN(BW$6,DAY(EOMONTH($B72,1))))&gt;=$B72)*(DATE(YEAR($B72),MONTH($B72)+1,MIN(BW$6,DAY(EOMONTH($B72,1))))&lt;$C72)))</f>
        <v>0</v>
      </c>
      <c r="BX72" s="48" t="n">
        <f aca="false">MIN(Z72,(FT71*(1+FT$5/Setup!$C$36)+IF($V72=1,N($F72),0)))</f>
        <v>0</v>
      </c>
      <c r="BY72" s="48" t="n">
        <f aca="false">MIN(AA72,(FU71*(1+FU$5/Setup!$C$36)+IF($V72=2,N($F72),0)))</f>
        <v>0</v>
      </c>
      <c r="BZ72" s="48" t="n">
        <f aca="false">MIN(AB72,(FV71*(1+FV$5/Setup!$C$36)+IF($V72=3,N($F72),0)))</f>
        <v>0</v>
      </c>
      <c r="CA72" s="48" t="n">
        <f aca="false">MIN(AC72,(FW71*(1+FW$5/Setup!$C$36)+IF($V72=4,N($F72),0)))</f>
        <v>0</v>
      </c>
      <c r="CB72" s="48" t="n">
        <f aca="false">MIN(AD72,(FX71*(1+FX$5/Setup!$C$36)+IF($V72=5,N($F72),0)))</f>
        <v>0</v>
      </c>
      <c r="CC72" s="48" t="n">
        <f aca="false">MIN(AE72,(FY71*(1+FY$5/Setup!$C$36)+IF($V72=6,N($F72),0)))</f>
        <v>0</v>
      </c>
      <c r="CD72" s="48" t="n">
        <f aca="false">MIN(AF72,(FZ71*(1+FZ$5/Setup!$C$36)+IF($V72=7,N($F72),0)))</f>
        <v>0</v>
      </c>
      <c r="CE72" s="48" t="n">
        <f aca="false">MIN(AG72,(GA71*(1+GA$5/Setup!$C$36)+IF($V72=8,N($F72),0)))</f>
        <v>0</v>
      </c>
      <c r="CF72" s="48" t="n">
        <f aca="false">MIN(AH72,(GB71*(1+GB$5/Setup!$C$36)+IF($V72=9,N($F72),0)))</f>
        <v>0</v>
      </c>
      <c r="CG72" s="48" t="n">
        <f aca="false">MIN(AI72,(GC71*(1+GC$5/Setup!$C$36)+IF($V72=10,N($F72),0)))</f>
        <v>0</v>
      </c>
      <c r="CH72" s="48" t="n">
        <f aca="false">MIN(AJ72,(GD71*(1+GD$5/Setup!$C$36)+IF($V72=11,N($F72),0)))</f>
        <v>0</v>
      </c>
      <c r="CI72" s="48" t="n">
        <f aca="false">MIN(AK72,(GE71*(1+GE$5/Setup!$C$36)+IF($V72=12,N($F72),0)))</f>
        <v>0</v>
      </c>
      <c r="CJ72" s="48" t="n">
        <f aca="false">MIN(AL72,(GF71*(1+GF$5/Setup!$C$36)+IF($V72=13,N($F72),0)))</f>
        <v>0</v>
      </c>
      <c r="CK72" s="48" t="n">
        <f aca="false">MIN(AM72,(GG71*(1+GG$5/Setup!$C$36)+IF($V72=14,N($F72),0)))</f>
        <v>0</v>
      </c>
      <c r="CL72" s="48" t="n">
        <f aca="false">MIN(AN72,(GH71*(1+GH$5/Setup!$C$36)+IF($V72=15,N($F72),0)))</f>
        <v>0</v>
      </c>
      <c r="CM72" s="48" t="n">
        <f aca="false">MIN(AO72,(GI71*(1+GI$5/Setup!$C$36)+IF($V72=16,N($F72),0)))</f>
        <v>0</v>
      </c>
      <c r="CN72" s="48" t="n">
        <f aca="false">MIN(AP72,(GJ71*(1+GJ$5/Setup!$C$36)+IF($V72=17,N($F72),0)))</f>
        <v>0</v>
      </c>
      <c r="CO72" s="48" t="n">
        <f aca="false">MIN(AQ72,(GK71*(1+GK$5/Setup!$C$36)+IF($V72=18,N($F72),0)))</f>
        <v>0</v>
      </c>
      <c r="CP72" s="48" t="n">
        <f aca="false">MIN(AR72,(GL71*(1+GL$5/Setup!$C$36)+IF($V72=19,N($F72),0)))</f>
        <v>0</v>
      </c>
      <c r="CQ72" s="48" t="n">
        <f aca="false">MIN(AS72,(GM71*(1+GM$5/Setup!$C$36)+IF($V72=20,N($F72),0)))</f>
        <v>0</v>
      </c>
      <c r="CR72" s="48" t="n">
        <f aca="false">MIN(AT72,(GN71*(1+GN$5/Setup!$C$36)+IF($V72=21,N($F72),0)))</f>
        <v>0</v>
      </c>
      <c r="CS72" s="48" t="n">
        <f aca="false">MIN(AU72,(GO71*(1+GO$5/Setup!$C$36)+IF($V72=22,N($F72),0)))</f>
        <v>0</v>
      </c>
      <c r="CT72" s="48" t="n">
        <f aca="false">MIN(AV72,(GP71*(1+GP$5/Setup!$C$36)+IF($V72=23,N($F72),0)))</f>
        <v>0</v>
      </c>
      <c r="CU72" s="48" t="n">
        <f aca="false">MIN(AW72,(GQ71*(1+GQ$5/Setup!$C$36)+IF($V72=24,N($F72),0)))</f>
        <v>0</v>
      </c>
      <c r="CV72" s="48" t="n">
        <f aca="false">MIN(AX72,(GR71*(1+GR$5/Setup!$C$36)+IF($V72=25,N($F72),0)))</f>
        <v>0</v>
      </c>
      <c r="CW72" s="48" t="n">
        <f aca="false">MIN(AY72,(GS71*(1+GS$5/Setup!$C$36)+IF($V72=26,N($F72),0)))</f>
        <v>0</v>
      </c>
      <c r="CX72" s="48" t="n">
        <f aca="false">MIN(AZ72,(GT71*(1+GT$5/Setup!$C$36)+IF($V72=27,N($F72),0)))</f>
        <v>0</v>
      </c>
      <c r="CY72" s="48" t="n">
        <f aca="false">MIN(BA72,(GU71*(1+GU$5/Setup!$C$36)+IF($V72=28,N($F72),0)))</f>
        <v>0</v>
      </c>
      <c r="CZ72" s="48" t="n">
        <f aca="false">MIN(BB72,(GV71*(1+GV$5/Setup!$C$36)+IF($V72=29,N($F72),0)))</f>
        <v>0</v>
      </c>
      <c r="DA72" s="48" t="n">
        <f aca="false">MIN(BC72,(GW71*(1+GW$5/Setup!$C$36)+IF($V72=30,N($F72),0)))</f>
        <v>0</v>
      </c>
      <c r="DB72" s="48" t="n">
        <f aca="false">MIN(BD72,(GX71*(1+GX$5/Setup!$C$36)+IF($V72=31,N($F72),0)))</f>
        <v>0</v>
      </c>
      <c r="DC72" s="48" t="n">
        <f aca="false">MIN(BE72,(GY71*(1+GY$5/Setup!$C$36)+IF($V72=32,N($F72),0)))</f>
        <v>0</v>
      </c>
      <c r="DD72" s="48" t="n">
        <f aca="false">MIN(BF72,(GZ71*(1+GZ$5/Setup!$C$36)+IF($V72=33,N($F72),0)))</f>
        <v>0</v>
      </c>
      <c r="DE72" s="48" t="n">
        <f aca="false">MIN(BG72,(HA71*(1+HA$5/Setup!$C$36)+IF($V72=34,N($F72),0)))</f>
        <v>0</v>
      </c>
      <c r="DF72" s="48" t="n">
        <f aca="false">MIN(BH72,(HB71*(1+HB$5/Setup!$C$36)+IF($V72=35,N($F72),0)))</f>
        <v>0</v>
      </c>
      <c r="DG72" s="48" t="n">
        <f aca="false">MIN(BI72,(HC71*(1+HC$5/Setup!$C$36)+IF($V72=36,N($F72),0)))</f>
        <v>0</v>
      </c>
      <c r="DH72" s="48" t="n">
        <f aca="false">MIN(BJ72,(HD71*(1+HD$5/Setup!$C$36)+IF($V72=37,N($F72),0)))</f>
        <v>0</v>
      </c>
      <c r="DI72" s="48" t="n">
        <f aca="false">MIN(BK72,(HE71*(1+HE$5/Setup!$C$36)+IF($V72=38,N($F72),0)))</f>
        <v>0</v>
      </c>
      <c r="DJ72" s="48" t="n">
        <f aca="false">MIN(BL72,(HF71*(1+HF$5/Setup!$C$36)+IF($V72=39,N($F72),0)))</f>
        <v>0</v>
      </c>
      <c r="DK72" s="48" t="n">
        <f aca="false">MIN(BM72,(HG71*(1+HG$5/Setup!$C$36)+IF($V72=40,N($F72),0)))</f>
        <v>0</v>
      </c>
      <c r="DL72" s="48" t="n">
        <f aca="false">MIN(BN72,(HH71*(1+HH$5/Setup!$C$36)+IF($V72=41,N($F72),0)))</f>
        <v>0</v>
      </c>
      <c r="DM72" s="48" t="n">
        <f aca="false">MIN(BO72,(HI71*(1+HI$5/Setup!$C$36)+IF($V72=42,N($F72),0)))</f>
        <v>0</v>
      </c>
      <c r="DN72" s="48" t="n">
        <f aca="false">MIN(BP72,(HJ71*(1+HJ$5/Setup!$C$36)+IF($V72=43,N($F72),0)))</f>
        <v>0</v>
      </c>
      <c r="DO72" s="48" t="n">
        <f aca="false">MIN(BQ72,(HK71*(1+HK$5/Setup!$C$36)+IF($V72=44,N($F72),0)))</f>
        <v>0</v>
      </c>
      <c r="DP72" s="48" t="n">
        <f aca="false">MIN(BR72,(HL71*(1+HL$5/Setup!$C$36)+IF($V72=45,N($F72),0)))</f>
        <v>0</v>
      </c>
      <c r="DQ72" s="48" t="n">
        <f aca="false">MIN(BS72,(HM71*(1+HM$5/Setup!$C$36)+IF($V72=46,N($F72),0)))</f>
        <v>0</v>
      </c>
      <c r="DR72" s="48" t="n">
        <f aca="false">MIN(BT72,(HN71*(1+HN$5/Setup!$C$36)+IF($V72=47,N($F72),0)))</f>
        <v>0</v>
      </c>
      <c r="DS72" s="48" t="n">
        <f aca="false">MIN(BU72,(HO71*(1+HO$5/Setup!$C$36)+IF($V72=48,N($F72),0)))</f>
        <v>0</v>
      </c>
      <c r="DT72" s="48" t="n">
        <f aca="false">MIN(BV72,(HP71*(1+HP$5/Setup!$C$36)+IF($V72=49,N($F72),0)))</f>
        <v>0</v>
      </c>
      <c r="DU72" s="48" t="n">
        <f aca="false">MIN(BW72,(HQ71*(1+HQ$5/Setup!$C$36)+IF($V72=50,N($F72),0)))</f>
        <v>0</v>
      </c>
      <c r="DV72" s="48" t="n">
        <f aca="false">MIN(MAX((FT71*(1+FT$5/Setup!$C$36)+IF($V72=1,N($F72),0))-BX72,0),MAX($P72-0,0))</f>
        <v>0</v>
      </c>
      <c r="DW72" s="48" t="n">
        <f aca="false">MIN(MAX((FU71*(1+FU$5/Setup!$C$36)+IF($V72=2,N($F72),0))-BY72,0),MAX($P72-SUM(DV72:DV72),0))</f>
        <v>0</v>
      </c>
      <c r="DX72" s="48" t="n">
        <f aca="false">MIN(MAX((FV71*(1+FV$5/Setup!$C$36)+IF($V72=3,N($F72),0))-BZ72,0),MAX($P72-SUM(DV72:DW72),0))</f>
        <v>0</v>
      </c>
      <c r="DY72" s="48" t="n">
        <f aca="false">MIN(MAX((FW71*(1+FW$5/Setup!$C$36)+IF($V72=4,N($F72),0))-CA72,0),MAX($P72-SUM(DV72:DX72),0))</f>
        <v>0</v>
      </c>
      <c r="DZ72" s="48" t="n">
        <f aca="false">MIN(MAX((FX71*(1+FX$5/Setup!$C$36)+IF($V72=5,N($F72),0))-CB72,0),MAX($P72-SUM(DV72:DY72),0))</f>
        <v>0</v>
      </c>
      <c r="EA72" s="48" t="n">
        <f aca="false">MIN(MAX((FY71*(1+FY$5/Setup!$C$36)+IF($V72=6,N($F72),0))-CC72,0),MAX($P72-SUM(DV72:DZ72),0))</f>
        <v>0</v>
      </c>
      <c r="EB72" s="48" t="n">
        <f aca="false">MIN(MAX((FZ71*(1+FZ$5/Setup!$C$36)+IF($V72=7,N($F72),0))-CD72,0),MAX($P72-SUM(DV72:EA72),0))</f>
        <v>0</v>
      </c>
      <c r="EC72" s="48" t="n">
        <f aca="false">MIN(MAX((GA71*(1+GA$5/Setup!$C$36)+IF($V72=8,N($F72),0))-CE72,0),MAX($P72-SUM(DV72:EB72),0))</f>
        <v>0</v>
      </c>
      <c r="ED72" s="48" t="n">
        <f aca="false">MIN(MAX((GB71*(1+GB$5/Setup!$C$36)+IF($V72=9,N($F72),0))-CF72,0),MAX($P72-SUM(DV72:EC72),0))</f>
        <v>0</v>
      </c>
      <c r="EE72" s="48" t="n">
        <f aca="false">MIN(MAX((GC71*(1+GC$5/Setup!$C$36)+IF($V72=10,N($F72),0))-CG72,0),MAX($P72-SUM(DV72:ED72),0))</f>
        <v>0</v>
      </c>
      <c r="EF72" s="48" t="n">
        <f aca="false">MIN(MAX((GD71*(1+GD$5/Setup!$C$36)+IF($V72=11,N($F72),0))-CH72,0),MAX($P72-SUM(DV72:EE72),0))</f>
        <v>0</v>
      </c>
      <c r="EG72" s="48" t="n">
        <f aca="false">MIN(MAX((GE71*(1+GE$5/Setup!$C$36)+IF($V72=12,N($F72),0))-CI72,0),MAX($P72-SUM(DV72:EF72),0))</f>
        <v>0</v>
      </c>
      <c r="EH72" s="48" t="n">
        <f aca="false">MIN(MAX((GF71*(1+GF$5/Setup!$C$36)+IF($V72=13,N($F72),0))-CJ72,0),MAX($P72-SUM(DV72:EG72),0))</f>
        <v>0</v>
      </c>
      <c r="EI72" s="48" t="n">
        <f aca="false">MIN(MAX((GG71*(1+GG$5/Setup!$C$36)+IF($V72=14,N($F72),0))-CK72,0),MAX($P72-SUM(DV72:EH72),0))</f>
        <v>0</v>
      </c>
      <c r="EJ72" s="48" t="n">
        <f aca="false">MIN(MAX((GH71*(1+GH$5/Setup!$C$36)+IF($V72=15,N($F72),0))-CL72,0),MAX($P72-SUM(DV72:EI72),0))</f>
        <v>0</v>
      </c>
      <c r="EK72" s="48" t="n">
        <f aca="false">MIN(MAX((GI71*(1+GI$5/Setup!$C$36)+IF($V72=16,N($F72),0))-CM72,0),MAX($P72-SUM(DV72:EJ72),0))</f>
        <v>0</v>
      </c>
      <c r="EL72" s="48" t="n">
        <f aca="false">MIN(MAX((GJ71*(1+GJ$5/Setup!$C$36)+IF($V72=17,N($F72),0))-CN72,0),MAX($P72-SUM(DV72:EK72),0))</f>
        <v>0</v>
      </c>
      <c r="EM72" s="48" t="n">
        <f aca="false">MIN(MAX((GK71*(1+GK$5/Setup!$C$36)+IF($V72=18,N($F72),0))-CO72,0),MAX($P72-SUM(DV72:EL72),0))</f>
        <v>0</v>
      </c>
      <c r="EN72" s="48" t="n">
        <f aca="false">MIN(MAX((GL71*(1+GL$5/Setup!$C$36)+IF($V72=19,N($F72),0))-CP72,0),MAX($P72-SUM(DV72:EM72),0))</f>
        <v>0</v>
      </c>
      <c r="EO72" s="48" t="n">
        <f aca="false">MIN(MAX((GM71*(1+GM$5/Setup!$C$36)+IF($V72=20,N($F72),0))-CQ72,0),MAX($P72-SUM(DV72:EN72),0))</f>
        <v>0</v>
      </c>
      <c r="EP72" s="48" t="n">
        <f aca="false">MIN(MAX((GN71*(1+GN$5/Setup!$C$36)+IF($V72=21,N($F72),0))-CR72,0),MAX($P72-SUM(DV72:EO72),0))</f>
        <v>0</v>
      </c>
      <c r="EQ72" s="48" t="n">
        <f aca="false">MIN(MAX((GO71*(1+GO$5/Setup!$C$36)+IF($V72=22,N($F72),0))-CS72,0),MAX($P72-SUM(DV72:EP72),0))</f>
        <v>0</v>
      </c>
      <c r="ER72" s="48" t="n">
        <f aca="false">MIN(MAX((GP71*(1+GP$5/Setup!$C$36)+IF($V72=23,N($F72),0))-CT72,0),MAX($P72-SUM(DV72:EQ72),0))</f>
        <v>0</v>
      </c>
      <c r="ES72" s="48" t="n">
        <f aca="false">MIN(MAX((GQ71*(1+GQ$5/Setup!$C$36)+IF($V72=24,N($F72),0))-CU72,0),MAX($P72-SUM(DV72:ER72),0))</f>
        <v>0</v>
      </c>
      <c r="ET72" s="48" t="n">
        <f aca="false">MIN(MAX((GR71*(1+GR$5/Setup!$C$36)+IF($V72=25,N($F72),0))-CV72,0),MAX($P72-SUM(DV72:ES72),0))</f>
        <v>0</v>
      </c>
      <c r="EU72" s="48" t="n">
        <f aca="false">MIN(MAX((GS71*(1+GS$5/Setup!$C$36)+IF($V72=26,N($F72),0))-CW72,0),MAX($P72-SUM(DV72:ET72),0))</f>
        <v>0</v>
      </c>
      <c r="EV72" s="48" t="n">
        <f aca="false">MIN(MAX((GT71*(1+GT$5/Setup!$C$36)+IF($V72=27,N($F72),0))-CX72,0),MAX($P72-SUM(DV72:EU72),0))</f>
        <v>0</v>
      </c>
      <c r="EW72" s="48" t="n">
        <f aca="false">MIN(MAX((GU71*(1+GU$5/Setup!$C$36)+IF($V72=28,N($F72),0))-CY72,0),MAX($P72-SUM(DV72:EV72),0))</f>
        <v>0</v>
      </c>
      <c r="EX72" s="48" t="n">
        <f aca="false">MIN(MAX((GV71*(1+GV$5/Setup!$C$36)+IF($V72=29,N($F72),0))-CZ72,0),MAX($P72-SUM(DV72:EW72),0))</f>
        <v>0</v>
      </c>
      <c r="EY72" s="48" t="n">
        <f aca="false">MIN(MAX((GW71*(1+GW$5/Setup!$C$36)+IF($V72=30,N($F72),0))-DA72,0),MAX($P72-SUM(DV72:EX72),0))</f>
        <v>0</v>
      </c>
      <c r="EZ72" s="48" t="n">
        <f aca="false">MIN(MAX((GX71*(1+GX$5/Setup!$C$36)+IF($V72=31,N($F72),0))-DB72,0),MAX($P72-SUM(DV72:EY72),0))</f>
        <v>0</v>
      </c>
      <c r="FA72" s="48" t="n">
        <f aca="false">MIN(MAX((GY71*(1+GY$5/Setup!$C$36)+IF($V72=32,N($F72),0))-DC72,0),MAX($P72-SUM(DV72:EZ72),0))</f>
        <v>0</v>
      </c>
      <c r="FB72" s="48" t="n">
        <f aca="false">MIN(MAX((GZ71*(1+GZ$5/Setup!$C$36)+IF($V72=33,N($F72),0))-DD72,0),MAX($P72-SUM(DV72:FA72),0))</f>
        <v>0</v>
      </c>
      <c r="FC72" s="48" t="n">
        <f aca="false">MIN(MAX((HA71*(1+HA$5/Setup!$C$36)+IF($V72=34,N($F72),0))-DE72,0),MAX($P72-SUM(DV72:FB72),0))</f>
        <v>0</v>
      </c>
      <c r="FD72" s="48" t="n">
        <f aca="false">MIN(MAX((HB71*(1+HB$5/Setup!$C$36)+IF($V72=35,N($F72),0))-DF72,0),MAX($P72-SUM(DV72:FC72),0))</f>
        <v>0</v>
      </c>
      <c r="FE72" s="48" t="n">
        <f aca="false">MIN(MAX((HC71*(1+HC$5/Setup!$C$36)+IF($V72=36,N($F72),0))-DG72,0),MAX($P72-SUM(DV72:FD72),0))</f>
        <v>0</v>
      </c>
      <c r="FF72" s="48" t="n">
        <f aca="false">MIN(MAX((HD71*(1+HD$5/Setup!$C$36)+IF($V72=37,N($F72),0))-DH72,0),MAX($P72-SUM(DV72:FE72),0))</f>
        <v>0</v>
      </c>
      <c r="FG72" s="48" t="n">
        <f aca="false">MIN(MAX((HE71*(1+HE$5/Setup!$C$36)+IF($V72=38,N($F72),0))-DI72,0),MAX($P72-SUM(DV72:FF72),0))</f>
        <v>0</v>
      </c>
      <c r="FH72" s="48" t="n">
        <f aca="false">MIN(MAX((HF71*(1+HF$5/Setup!$C$36)+IF($V72=39,N($F72),0))-DJ72,0),MAX($P72-SUM(DV72:FG72),0))</f>
        <v>0</v>
      </c>
      <c r="FI72" s="48" t="n">
        <f aca="false">MIN(MAX((HG71*(1+HG$5/Setup!$C$36)+IF($V72=40,N($F72),0))-DK72,0),MAX($P72-SUM(DV72:FH72),0))</f>
        <v>0</v>
      </c>
      <c r="FJ72" s="48" t="n">
        <f aca="false">MIN(MAX((HH71*(1+HH$5/Setup!$C$36)+IF($V72=41,N($F72),0))-DL72,0),MAX($P72-SUM(DV72:FI72),0))</f>
        <v>0</v>
      </c>
      <c r="FK72" s="48" t="n">
        <f aca="false">MIN(MAX((HI71*(1+HI$5/Setup!$C$36)+IF($V72=42,N($F72),0))-DM72,0),MAX($P72-SUM(DV72:FJ72),0))</f>
        <v>0</v>
      </c>
      <c r="FL72" s="48" t="n">
        <f aca="false">MIN(MAX((HJ71*(1+HJ$5/Setup!$C$36)+IF($V72=43,N($F72),0))-DN72,0),MAX($P72-SUM(DV72:FK72),0))</f>
        <v>0</v>
      </c>
      <c r="FM72" s="48" t="n">
        <f aca="false">MIN(MAX((HK71*(1+HK$5/Setup!$C$36)+IF($V72=44,N($F72),0))-DO72,0),MAX($P72-SUM(DV72:FL72),0))</f>
        <v>0</v>
      </c>
      <c r="FN72" s="48" t="n">
        <f aca="false">MIN(MAX((HL71*(1+HL$5/Setup!$C$36)+IF($V72=45,N($F72),0))-DP72,0),MAX($P72-SUM(DV72:FM72),0))</f>
        <v>0</v>
      </c>
      <c r="FO72" s="48" t="n">
        <f aca="false">MIN(MAX((HM71*(1+HM$5/Setup!$C$36)+IF($V72=46,N($F72),0))-DQ72,0),MAX($P72-SUM(DV72:FN72),0))</f>
        <v>0</v>
      </c>
      <c r="FP72" s="48" t="n">
        <f aca="false">MIN(MAX((HN71*(1+HN$5/Setup!$C$36)+IF($V72=47,N($F72),0))-DR72,0),MAX($P72-SUM(DV72:FO72),0))</f>
        <v>0</v>
      </c>
      <c r="FQ72" s="48" t="n">
        <f aca="false">MIN(MAX((HO71*(1+HO$5/Setup!$C$36)+IF($V72=48,N($F72),0))-DS72,0),MAX($P72-SUM(DV72:FP72),0))</f>
        <v>0</v>
      </c>
      <c r="FR72" s="48" t="n">
        <f aca="false">MIN(MAX((HP71*(1+HP$5/Setup!$C$36)+IF($V72=49,N($F72),0))-DT72,0),MAX($P72-SUM(DV72:FQ72),0))</f>
        <v>0</v>
      </c>
      <c r="FS72" s="48" t="n">
        <f aca="false">MIN(MAX((HQ71*(1+HQ$5/Setup!$C$36)+IF($V72=50,N($F72),0))-DU72,0),MAX($P72-SUM(DV72:FR72),0))</f>
        <v>0</v>
      </c>
      <c r="FT72" s="48" t="n">
        <f aca="false">IF((FT71*(1+FT$5/Setup!$C$36)+IF($V72=1,N($F72),0))-BX72-DV72&lt;0.005,0,(FT71*(1+FT$5/Setup!$C$36)+IF($V72=1,N($F72),0))-BX72-DV72)</f>
        <v>0</v>
      </c>
      <c r="FU72" s="48" t="n">
        <f aca="false">IF((FU71*(1+FU$5/Setup!$C$36)+IF($V72=2,N($F72),0))-BY72-DW72&lt;0.005,0,(FU71*(1+FU$5/Setup!$C$36)+IF($V72=2,N($F72),0))-BY72-DW72)</f>
        <v>0</v>
      </c>
      <c r="FV72" s="48" t="n">
        <f aca="false">IF((FV71*(1+FV$5/Setup!$C$36)+IF($V72=3,N($F72),0))-BZ72-DX72&lt;0.005,0,(FV71*(1+FV$5/Setup!$C$36)+IF($V72=3,N($F72),0))-BZ72-DX72)</f>
        <v>0</v>
      </c>
      <c r="FW72" s="48" t="n">
        <f aca="false">IF((FW71*(1+FW$5/Setup!$C$36)+IF($V72=4,N($F72),0))-CA72-DY72&lt;0.005,0,(FW71*(1+FW$5/Setup!$C$36)+IF($V72=4,N($F72),0))-CA72-DY72)</f>
        <v>0</v>
      </c>
      <c r="FX72" s="48" t="n">
        <f aca="false">IF((FX71*(1+FX$5/Setup!$C$36)+IF($V72=5,N($F72),0))-CB72-DZ72&lt;0.005,0,(FX71*(1+FX$5/Setup!$C$36)+IF($V72=5,N($F72),0))-CB72-DZ72)</f>
        <v>0</v>
      </c>
      <c r="FY72" s="48" t="n">
        <f aca="false">IF((FY71*(1+FY$5/Setup!$C$36)+IF($V72=6,N($F72),0))-CC72-EA72&lt;0.005,0,(FY71*(1+FY$5/Setup!$C$36)+IF($V72=6,N($F72),0))-CC72-EA72)</f>
        <v>0</v>
      </c>
      <c r="FZ72" s="48" t="n">
        <f aca="false">IF((FZ71*(1+FZ$5/Setup!$C$36)+IF($V72=7,N($F72),0))-CD72-EB72&lt;0.005,0,(FZ71*(1+FZ$5/Setup!$C$36)+IF($V72=7,N($F72),0))-CD72-EB72)</f>
        <v>0</v>
      </c>
      <c r="GA72" s="48" t="n">
        <f aca="false">IF((GA71*(1+GA$5/Setup!$C$36)+IF($V72=8,N($F72),0))-CE72-EC72&lt;0.005,0,(GA71*(1+GA$5/Setup!$C$36)+IF($V72=8,N($F72),0))-CE72-EC72)</f>
        <v>0</v>
      </c>
      <c r="GB72" s="48" t="n">
        <f aca="false">IF((GB71*(1+GB$5/Setup!$C$36)+IF($V72=9,N($F72),0))-CF72-ED72&lt;0.005,0,(GB71*(1+GB$5/Setup!$C$36)+IF($V72=9,N($F72),0))-CF72-ED72)</f>
        <v>0</v>
      </c>
      <c r="GC72" s="48" t="n">
        <f aca="false">IF((GC71*(1+GC$5/Setup!$C$36)+IF($V72=10,N($F72),0))-CG72-EE72&lt;0.005,0,(GC71*(1+GC$5/Setup!$C$36)+IF($V72=10,N($F72),0))-CG72-EE72)</f>
        <v>0</v>
      </c>
      <c r="GD72" s="48" t="n">
        <f aca="false">IF((GD71*(1+GD$5/Setup!$C$36)+IF($V72=11,N($F72),0))-CH72-EF72&lt;0.005,0,(GD71*(1+GD$5/Setup!$C$36)+IF($V72=11,N($F72),0))-CH72-EF72)</f>
        <v>0</v>
      </c>
      <c r="GE72" s="48" t="n">
        <f aca="false">IF((GE71*(1+GE$5/Setup!$C$36)+IF($V72=12,N($F72),0))-CI72-EG72&lt;0.005,0,(GE71*(1+GE$5/Setup!$C$36)+IF($V72=12,N($F72),0))-CI72-EG72)</f>
        <v>0</v>
      </c>
      <c r="GF72" s="48" t="n">
        <f aca="false">IF((GF71*(1+GF$5/Setup!$C$36)+IF($V72=13,N($F72),0))-CJ72-EH72&lt;0.005,0,(GF71*(1+GF$5/Setup!$C$36)+IF($V72=13,N($F72),0))-CJ72-EH72)</f>
        <v>0</v>
      </c>
      <c r="GG72" s="48" t="n">
        <f aca="false">IF((GG71*(1+GG$5/Setup!$C$36)+IF($V72=14,N($F72),0))-CK72-EI72&lt;0.005,0,(GG71*(1+GG$5/Setup!$C$36)+IF($V72=14,N($F72),0))-CK72-EI72)</f>
        <v>0</v>
      </c>
      <c r="GH72" s="48" t="n">
        <f aca="false">IF((GH71*(1+GH$5/Setup!$C$36)+IF($V72=15,N($F72),0))-CL72-EJ72&lt;0.005,0,(GH71*(1+GH$5/Setup!$C$36)+IF($V72=15,N($F72),0))-CL72-EJ72)</f>
        <v>0</v>
      </c>
      <c r="GI72" s="48" t="n">
        <f aca="false">IF((GI71*(1+GI$5/Setup!$C$36)+IF($V72=16,N($F72),0))-CM72-EK72&lt;0.005,0,(GI71*(1+GI$5/Setup!$C$36)+IF($V72=16,N($F72),0))-CM72-EK72)</f>
        <v>0</v>
      </c>
      <c r="GJ72" s="48" t="n">
        <f aca="false">IF((GJ71*(1+GJ$5/Setup!$C$36)+IF($V72=17,N($F72),0))-CN72-EL72&lt;0.005,0,(GJ71*(1+GJ$5/Setup!$C$36)+IF($V72=17,N($F72),0))-CN72-EL72)</f>
        <v>0</v>
      </c>
      <c r="GK72" s="48" t="n">
        <f aca="false">IF((GK71*(1+GK$5/Setup!$C$36)+IF($V72=18,N($F72),0))-CO72-EM72&lt;0.005,0,(GK71*(1+GK$5/Setup!$C$36)+IF($V72=18,N($F72),0))-CO72-EM72)</f>
        <v>0</v>
      </c>
      <c r="GL72" s="48" t="n">
        <f aca="false">IF((GL71*(1+GL$5/Setup!$C$36)+IF($V72=19,N($F72),0))-CP72-EN72&lt;0.005,0,(GL71*(1+GL$5/Setup!$C$36)+IF($V72=19,N($F72),0))-CP72-EN72)</f>
        <v>0</v>
      </c>
      <c r="GM72" s="48" t="n">
        <f aca="false">IF((GM71*(1+GM$5/Setup!$C$36)+IF($V72=20,N($F72),0))-CQ72-EO72&lt;0.005,0,(GM71*(1+GM$5/Setup!$C$36)+IF($V72=20,N($F72),0))-CQ72-EO72)</f>
        <v>0</v>
      </c>
      <c r="GN72" s="48" t="n">
        <f aca="false">IF((GN71*(1+GN$5/Setup!$C$36)+IF($V72=21,N($F72),0))-CR72-EP72&lt;0.005,0,(GN71*(1+GN$5/Setup!$C$36)+IF($V72=21,N($F72),0))-CR72-EP72)</f>
        <v>0</v>
      </c>
      <c r="GO72" s="48" t="n">
        <f aca="false">IF((GO71*(1+GO$5/Setup!$C$36)+IF($V72=22,N($F72),0))-CS72-EQ72&lt;0.005,0,(GO71*(1+GO$5/Setup!$C$36)+IF($V72=22,N($F72),0))-CS72-EQ72)</f>
        <v>0</v>
      </c>
      <c r="GP72" s="48" t="n">
        <f aca="false">IF((GP71*(1+GP$5/Setup!$C$36)+IF($V72=23,N($F72),0))-CT72-ER72&lt;0.005,0,(GP71*(1+GP$5/Setup!$C$36)+IF($V72=23,N($F72),0))-CT72-ER72)</f>
        <v>0</v>
      </c>
      <c r="GQ72" s="48" t="n">
        <f aca="false">IF((GQ71*(1+GQ$5/Setup!$C$36)+IF($V72=24,N($F72),0))-CU72-ES72&lt;0.005,0,(GQ71*(1+GQ$5/Setup!$C$36)+IF($V72=24,N($F72),0))-CU72-ES72)</f>
        <v>0</v>
      </c>
      <c r="GR72" s="48" t="n">
        <f aca="false">IF((GR71*(1+GR$5/Setup!$C$36)+IF($V72=25,N($F72),0))-CV72-ET72&lt;0.005,0,(GR71*(1+GR$5/Setup!$C$36)+IF($V72=25,N($F72),0))-CV72-ET72)</f>
        <v>0</v>
      </c>
      <c r="GS72" s="48" t="n">
        <f aca="false">IF((GS71*(1+GS$5/Setup!$C$36)+IF($V72=26,N($F72),0))-CW72-EU72&lt;0.005,0,(GS71*(1+GS$5/Setup!$C$36)+IF($V72=26,N($F72),0))-CW72-EU72)</f>
        <v>0</v>
      </c>
      <c r="GT72" s="48" t="n">
        <f aca="false">IF((GT71*(1+GT$5/Setup!$C$36)+IF($V72=27,N($F72),0))-CX72-EV72&lt;0.005,0,(GT71*(1+GT$5/Setup!$C$36)+IF($V72=27,N($F72),0))-CX72-EV72)</f>
        <v>0</v>
      </c>
      <c r="GU72" s="48" t="n">
        <f aca="false">IF((GU71*(1+GU$5/Setup!$C$36)+IF($V72=28,N($F72),0))-CY72-EW72&lt;0.005,0,(GU71*(1+GU$5/Setup!$C$36)+IF($V72=28,N($F72),0))-CY72-EW72)</f>
        <v>0</v>
      </c>
      <c r="GV72" s="48" t="n">
        <f aca="false">IF((GV71*(1+GV$5/Setup!$C$36)+IF($V72=29,N($F72),0))-CZ72-EX72&lt;0.005,0,(GV71*(1+GV$5/Setup!$C$36)+IF($V72=29,N($F72),0))-CZ72-EX72)</f>
        <v>0</v>
      </c>
      <c r="GW72" s="48" t="n">
        <f aca="false">IF((GW71*(1+GW$5/Setup!$C$36)+IF($V72=30,N($F72),0))-DA72-EY72&lt;0.005,0,(GW71*(1+GW$5/Setup!$C$36)+IF($V72=30,N($F72),0))-DA72-EY72)</f>
        <v>0</v>
      </c>
      <c r="GX72" s="48" t="n">
        <f aca="false">IF((GX71*(1+GX$5/Setup!$C$36)+IF($V72=31,N($F72),0))-DB72-EZ72&lt;0.005,0,(GX71*(1+GX$5/Setup!$C$36)+IF($V72=31,N($F72),0))-DB72-EZ72)</f>
        <v>0</v>
      </c>
      <c r="GY72" s="48" t="n">
        <f aca="false">IF((GY71*(1+GY$5/Setup!$C$36)+IF($V72=32,N($F72),0))-DC72-FA72&lt;0.005,0,(GY71*(1+GY$5/Setup!$C$36)+IF($V72=32,N($F72),0))-DC72-FA72)</f>
        <v>0</v>
      </c>
      <c r="GZ72" s="48" t="n">
        <f aca="false">IF((GZ71*(1+GZ$5/Setup!$C$36)+IF($V72=33,N($F72),0))-DD72-FB72&lt;0.005,0,(GZ71*(1+GZ$5/Setup!$C$36)+IF($V72=33,N($F72),0))-DD72-FB72)</f>
        <v>0</v>
      </c>
      <c r="HA72" s="48" t="n">
        <f aca="false">IF((HA71*(1+HA$5/Setup!$C$36)+IF($V72=34,N($F72),0))-DE72-FC72&lt;0.005,0,(HA71*(1+HA$5/Setup!$C$36)+IF($V72=34,N($F72),0))-DE72-FC72)</f>
        <v>0</v>
      </c>
      <c r="HB72" s="48" t="n">
        <f aca="false">IF((HB71*(1+HB$5/Setup!$C$36)+IF($V72=35,N($F72),0))-DF72-FD72&lt;0.005,0,(HB71*(1+HB$5/Setup!$C$36)+IF($V72=35,N($F72),0))-DF72-FD72)</f>
        <v>0</v>
      </c>
      <c r="HC72" s="48" t="n">
        <f aca="false">IF((HC71*(1+HC$5/Setup!$C$36)+IF($V72=36,N($F72),0))-DG72-FE72&lt;0.005,0,(HC71*(1+HC$5/Setup!$C$36)+IF($V72=36,N($F72),0))-DG72-FE72)</f>
        <v>0</v>
      </c>
      <c r="HD72" s="48" t="n">
        <f aca="false">IF((HD71*(1+HD$5/Setup!$C$36)+IF($V72=37,N($F72),0))-DH72-FF72&lt;0.005,0,(HD71*(1+HD$5/Setup!$C$36)+IF($V72=37,N($F72),0))-DH72-FF72)</f>
        <v>0</v>
      </c>
      <c r="HE72" s="48" t="n">
        <f aca="false">IF((HE71*(1+HE$5/Setup!$C$36)+IF($V72=38,N($F72),0))-DI72-FG72&lt;0.005,0,(HE71*(1+HE$5/Setup!$C$36)+IF($V72=38,N($F72),0))-DI72-FG72)</f>
        <v>0</v>
      </c>
      <c r="HF72" s="48" t="n">
        <f aca="false">IF((HF71*(1+HF$5/Setup!$C$36)+IF($V72=39,N($F72),0))-DJ72-FH72&lt;0.005,0,(HF71*(1+HF$5/Setup!$C$36)+IF($V72=39,N($F72),0))-DJ72-FH72)</f>
        <v>0</v>
      </c>
      <c r="HG72" s="48" t="n">
        <f aca="false">IF((HG71*(1+HG$5/Setup!$C$36)+IF($V72=40,N($F72),0))-DK72-FI72&lt;0.005,0,(HG71*(1+HG$5/Setup!$C$36)+IF($V72=40,N($F72),0))-DK72-FI72)</f>
        <v>0</v>
      </c>
      <c r="HH72" s="48" t="n">
        <f aca="false">IF((HH71*(1+HH$5/Setup!$C$36)+IF($V72=41,N($F72),0))-DL72-FJ72&lt;0.005,0,(HH71*(1+HH$5/Setup!$C$36)+IF($V72=41,N($F72),0))-DL72-FJ72)</f>
        <v>0</v>
      </c>
      <c r="HI72" s="48" t="n">
        <f aca="false">IF((HI71*(1+HI$5/Setup!$C$36)+IF($V72=42,N($F72),0))-DM72-FK72&lt;0.005,0,(HI71*(1+HI$5/Setup!$C$36)+IF($V72=42,N($F72),0))-DM72-FK72)</f>
        <v>0</v>
      </c>
      <c r="HJ72" s="48" t="n">
        <f aca="false">IF((HJ71*(1+HJ$5/Setup!$C$36)+IF($V72=43,N($F72),0))-DN72-FL72&lt;0.005,0,(HJ71*(1+HJ$5/Setup!$C$36)+IF($V72=43,N($F72),0))-DN72-FL72)</f>
        <v>0</v>
      </c>
      <c r="HK72" s="48" t="n">
        <f aca="false">IF((HK71*(1+HK$5/Setup!$C$36)+IF($V72=44,N($F72),0))-DO72-FM72&lt;0.005,0,(HK71*(1+HK$5/Setup!$C$36)+IF($V72=44,N($F72),0))-DO72-FM72)</f>
        <v>0</v>
      </c>
      <c r="HL72" s="48" t="n">
        <f aca="false">IF((HL71*(1+HL$5/Setup!$C$36)+IF($V72=45,N($F72),0))-DP72-FN72&lt;0.005,0,(HL71*(1+HL$5/Setup!$C$36)+IF($V72=45,N($F72),0))-DP72-FN72)</f>
        <v>0</v>
      </c>
      <c r="HM72" s="48" t="n">
        <f aca="false">IF((HM71*(1+HM$5/Setup!$C$36)+IF($V72=46,N($F72),0))-DQ72-FO72&lt;0.005,0,(HM71*(1+HM$5/Setup!$C$36)+IF($V72=46,N($F72),0))-DQ72-FO72)</f>
        <v>0</v>
      </c>
      <c r="HN72" s="48" t="n">
        <f aca="false">IF((HN71*(1+HN$5/Setup!$C$36)+IF($V72=47,N($F72),0))-DR72-FP72&lt;0.005,0,(HN71*(1+HN$5/Setup!$C$36)+IF($V72=47,N($F72),0))-DR72-FP72)</f>
        <v>0</v>
      </c>
      <c r="HO72" s="48" t="n">
        <f aca="false">IF((HO71*(1+HO$5/Setup!$C$36)+IF($V72=48,N($F72),0))-DS72-FQ72&lt;0.005,0,(HO71*(1+HO$5/Setup!$C$36)+IF($V72=48,N($F72),0))-DS72-FQ72)</f>
        <v>0</v>
      </c>
      <c r="HP72" s="48" t="n">
        <f aca="false">IF((HP71*(1+HP$5/Setup!$C$36)+IF($V72=49,N($F72),0))-DT72-FR72&lt;0.005,0,(HP71*(1+HP$5/Setup!$C$36)+IF($V72=49,N($F72),0))-DT72-FR72)</f>
        <v>0</v>
      </c>
      <c r="HQ72" s="48" t="n">
        <f aca="false">IF((HQ71*(1+HQ$5/Setup!$C$36)+IF($V72=50,N($F72),0))-DU72-FS72&lt;0.005,0,(HQ71*(1+HQ$5/Setup!$C$36)+IF($V72=50,N($F72),0))-DU72-FS72)</f>
        <v>0</v>
      </c>
    </row>
    <row r="73" customFormat="false" ht="15" hidden="false" customHeight="false" outlineLevel="0" collapsed="false">
      <c r="A73" s="44" t="n">
        <v>65</v>
      </c>
      <c r="B73" s="45" t="n">
        <f aca="false">IF(Setup!$C$7="Every month",EDATE(Setup!$C$8,($A73-1)),IF(Setup!$C$7="Twice a month",DATE(YEAR(Setup!$C$8),MONTH(Setup!$C$8)+INT((($A73-1)+Setup!$C$41)/2),MIN(IF(MOD(($A73-1)+Setup!$C$41,2)=0,Setup!$C$39,Setup!$C$40),DAY(EOMONTH(DATE(YEAR(Setup!$C$8),MONTH(Setup!$C$8)+INT((($A73-1)+Setup!$C$41)/2),1),0)))),Setup!$C$8+($A73-1)*IF(Setup!$C$7="Every week",7,14)))</f>
        <v>47221</v>
      </c>
      <c r="C73" s="45" t="n">
        <f aca="false">IF(Setup!$C$7="Every month",EDATE(Setup!$C$8,$A73),IF(Setup!$C$7="Twice a month",DATE(YEAR(Setup!$C$8),MONTH(Setup!$C$8)+INT(($A73+Setup!$C$41)/2),MIN(IF(MOD($A73+Setup!$C$41,2)=0,Setup!$C$39,Setup!$C$40),DAY(EOMONTH(DATE(YEAR(Setup!$C$8),MONTH(Setup!$C$8)+INT(($A73+Setup!$C$41)/2),1),0)))),Setup!$C$8+$A73*IF(Setup!$C$7="Every week",7,14)))</f>
        <v>47235</v>
      </c>
      <c r="D73" s="46"/>
      <c r="E73" s="47"/>
      <c r="F73" s="47"/>
      <c r="G73" s="47"/>
      <c r="H73" s="47"/>
      <c r="I73" s="48" t="n">
        <f aca="false">N(Setup!$C$11)+N(E73)</f>
        <v>100</v>
      </c>
      <c r="J73" s="48" t="n">
        <f aca="false">MIN(Setup!$C$37,MAX(I73,0))</f>
        <v>9.23076923076923</v>
      </c>
      <c r="K73" s="48" t="n">
        <f aca="false">MIN(MAX(N(Setup!$C$14)-L72,0),MAX(I73-J73,0))</f>
        <v>0</v>
      </c>
      <c r="L73" s="48" t="n">
        <f aca="false">L72+K73-N(G73)</f>
        <v>500</v>
      </c>
      <c r="M73" s="48" t="n">
        <f aca="false">M72+J73-N(H73)</f>
        <v>600</v>
      </c>
      <c r="N73" s="48" t="n">
        <f aca="false">SUM(BX73:DU73)</f>
        <v>0</v>
      </c>
      <c r="O73" s="48" t="n">
        <f aca="false">SUM(Z73:BW73)-N73</f>
        <v>40</v>
      </c>
      <c r="P73" s="48" t="n">
        <f aca="false">MAX(I73-J73-K73,0)+O73</f>
        <v>130.769230769231</v>
      </c>
      <c r="Q73" s="48" t="n">
        <f aca="false">SUM(DV73:FS73)</f>
        <v>0</v>
      </c>
      <c r="R73" s="49" t="n">
        <f aca="false">N73+J73+K73+Q73</f>
        <v>9.23076923076923</v>
      </c>
      <c r="S73" s="48" t="n">
        <f aca="false">T73-T72-N(F73)+N73+Q73</f>
        <v>0</v>
      </c>
      <c r="T73" s="49" t="n">
        <f aca="false">SUM(FT73:HQ73)</f>
        <v>0</v>
      </c>
      <c r="U73" s="44" t="str">
        <f aca="false">IF(T72&lt;0.005,"",INDEX(Helpers!$C$2:$C$51,IF(_xlfn.MINIFS($DV$6:$FS$6,DV73:FS73,"&gt;0.005")=0,V73,_xlfn.MINIFS($DV$6:$FS$6,DV73:FS73,"&gt;0.005"))))</f>
        <v/>
      </c>
      <c r="V73" s="44" t="n">
        <f aca="false">IF(_xlfn.MINIFS($FT$6:$HQ$6,FT72:HQ72,"&gt;0.005")=0,1,_xlfn.MINIFS($FT$6:$HQ$6,FT72:HQ72,"&gt;0.005"))</f>
        <v>1</v>
      </c>
      <c r="W73" s="44" t="n">
        <f aca="false">IF(AND(D73&lt;&gt;"Paid",T72&gt;0.005),1,0)</f>
        <v>0</v>
      </c>
      <c r="X73" s="48" t="n">
        <f aca="false">SUMPRODUCT(((Helpers!$G$2:$G$51*(1+(Helpers!$D$2:$D$51+0.000000001)/12)^(($B73-Setup!$C$8)/(365.25/12))-Helpers!$E$2:$E$51*((1+(Helpers!$D$2:$D$51+0.000000001)/12)^(($B73-Setup!$C$8)/(365.25/12))-1)/((Helpers!$D$2:$D$51+0.000000001)/12))&gt;0)*(Helpers!$G$2:$G$51*(1+(Helpers!$D$2:$D$51+0.000000001)/12)^(($B73-Setup!$C$8)/(365.25/12))-Helpers!$E$2:$E$51*((1+(Helpers!$D$2:$D$51+0.000000001)/12)^(($B73-Setup!$C$8)/(365.25/12))-1)/((Helpers!$D$2:$D$51+0.000000001)/12)))</f>
        <v>393.272663099885</v>
      </c>
      <c r="Y73" s="48"/>
      <c r="Z73" s="48" t="n">
        <f aca="false">IF(OR(N(Z$5)=0,Z$6=""),0,Z$5*((DATE(YEAR($B73),MONTH($B73),MIN(Z$6,DAY(EOMONTH($B73,0))))&gt;=$B73)*(DATE(YEAR($B73),MONTH($B73),MIN(Z$6,DAY(EOMONTH($B73,0))))&lt;$C73)+(DATE(YEAR($B73),MONTH($B73)+1,MIN(Z$6,DAY(EOMONTH($B73,1))))&gt;=$B73)*(DATE(YEAR($B73),MONTH($B73)+1,MIN(Z$6,DAY(EOMONTH($B73,1))))&lt;$C73)))</f>
        <v>0</v>
      </c>
      <c r="AA73" s="48" t="n">
        <f aca="false">IF(OR(N(AA$5)=0,AA$6=""),0,AA$5*((DATE(YEAR($B73),MONTH($B73),MIN(AA$6,DAY(EOMONTH($B73,0))))&gt;=$B73)*(DATE(YEAR($B73),MONTH($B73),MIN(AA$6,DAY(EOMONTH($B73,0))))&lt;$C73)+(DATE(YEAR($B73),MONTH($B73)+1,MIN(AA$6,DAY(EOMONTH($B73,1))))&gt;=$B73)*(DATE(YEAR($B73),MONTH($B73)+1,MIN(AA$6,DAY(EOMONTH($B73,1))))&lt;$C73)))</f>
        <v>40</v>
      </c>
      <c r="AB73" s="48" t="n">
        <f aca="false">IF(OR(N(AB$5)=0,AB$6=""),0,AB$5*((DATE(YEAR($B73),MONTH($B73),MIN(AB$6,DAY(EOMONTH($B73,0))))&gt;=$B73)*(DATE(YEAR($B73),MONTH($B73),MIN(AB$6,DAY(EOMONTH($B73,0))))&lt;$C73)+(DATE(YEAR($B73),MONTH($B73)+1,MIN(AB$6,DAY(EOMONTH($B73,1))))&gt;=$B73)*(DATE(YEAR($B73),MONTH($B73)+1,MIN(AB$6,DAY(EOMONTH($B73,1))))&lt;$C73)))</f>
        <v>0</v>
      </c>
      <c r="AC73" s="48" t="n">
        <f aca="false">IF(OR(N(AC$5)=0,AC$6=""),0,AC$5*((DATE(YEAR($B73),MONTH($B73),MIN(AC$6,DAY(EOMONTH($B73,0))))&gt;=$B73)*(DATE(YEAR($B73),MONTH($B73),MIN(AC$6,DAY(EOMONTH($B73,0))))&lt;$C73)+(DATE(YEAR($B73),MONTH($B73)+1,MIN(AC$6,DAY(EOMONTH($B73,1))))&gt;=$B73)*(DATE(YEAR($B73),MONTH($B73)+1,MIN(AC$6,DAY(EOMONTH($B73,1))))&lt;$C73)))</f>
        <v>0</v>
      </c>
      <c r="AD73" s="48" t="n">
        <f aca="false">IF(OR(N(AD$5)=0,AD$6=""),0,AD$5*((DATE(YEAR($B73),MONTH($B73),MIN(AD$6,DAY(EOMONTH($B73,0))))&gt;=$B73)*(DATE(YEAR($B73),MONTH($B73),MIN(AD$6,DAY(EOMONTH($B73,0))))&lt;$C73)+(DATE(YEAR($B73),MONTH($B73)+1,MIN(AD$6,DAY(EOMONTH($B73,1))))&gt;=$B73)*(DATE(YEAR($B73),MONTH($B73)+1,MIN(AD$6,DAY(EOMONTH($B73,1))))&lt;$C73)))</f>
        <v>0</v>
      </c>
      <c r="AE73" s="48" t="n">
        <f aca="false">IF(OR(N(AE$5)=0,AE$6=""),0,AE$5*((DATE(YEAR($B73),MONTH($B73),MIN(AE$6,DAY(EOMONTH($B73,0))))&gt;=$B73)*(DATE(YEAR($B73),MONTH($B73),MIN(AE$6,DAY(EOMONTH($B73,0))))&lt;$C73)+(DATE(YEAR($B73),MONTH($B73)+1,MIN(AE$6,DAY(EOMONTH($B73,1))))&gt;=$B73)*(DATE(YEAR($B73),MONTH($B73)+1,MIN(AE$6,DAY(EOMONTH($B73,1))))&lt;$C73)))</f>
        <v>0</v>
      </c>
      <c r="AF73" s="48" t="n">
        <f aca="false">IF(OR(N(AF$5)=0,AF$6=""),0,AF$5*((DATE(YEAR($B73),MONTH($B73),MIN(AF$6,DAY(EOMONTH($B73,0))))&gt;=$B73)*(DATE(YEAR($B73),MONTH($B73),MIN(AF$6,DAY(EOMONTH($B73,0))))&lt;$C73)+(DATE(YEAR($B73),MONTH($B73)+1,MIN(AF$6,DAY(EOMONTH($B73,1))))&gt;=$B73)*(DATE(YEAR($B73),MONTH($B73)+1,MIN(AF$6,DAY(EOMONTH($B73,1))))&lt;$C73)))</f>
        <v>0</v>
      </c>
      <c r="AG73" s="48" t="n">
        <f aca="false">IF(OR(N(AG$5)=0,AG$6=""),0,AG$5*((DATE(YEAR($B73),MONTH($B73),MIN(AG$6,DAY(EOMONTH($B73,0))))&gt;=$B73)*(DATE(YEAR($B73),MONTH($B73),MIN(AG$6,DAY(EOMONTH($B73,0))))&lt;$C73)+(DATE(YEAR($B73),MONTH($B73)+1,MIN(AG$6,DAY(EOMONTH($B73,1))))&gt;=$B73)*(DATE(YEAR($B73),MONTH($B73)+1,MIN(AG$6,DAY(EOMONTH($B73,1))))&lt;$C73)))</f>
        <v>0</v>
      </c>
      <c r="AH73" s="48" t="n">
        <f aca="false">IF(OR(N(AH$5)=0,AH$6=""),0,AH$5*((DATE(YEAR($B73),MONTH($B73),MIN(AH$6,DAY(EOMONTH($B73,0))))&gt;=$B73)*(DATE(YEAR($B73),MONTH($B73),MIN(AH$6,DAY(EOMONTH($B73,0))))&lt;$C73)+(DATE(YEAR($B73),MONTH($B73)+1,MIN(AH$6,DAY(EOMONTH($B73,1))))&gt;=$B73)*(DATE(YEAR($B73),MONTH($B73)+1,MIN(AH$6,DAY(EOMONTH($B73,1))))&lt;$C73)))</f>
        <v>0</v>
      </c>
      <c r="AI73" s="48" t="n">
        <f aca="false">IF(OR(N(AI$5)=0,AI$6=""),0,AI$5*((DATE(YEAR($B73),MONTH($B73),MIN(AI$6,DAY(EOMONTH($B73,0))))&gt;=$B73)*(DATE(YEAR($B73),MONTH($B73),MIN(AI$6,DAY(EOMONTH($B73,0))))&lt;$C73)+(DATE(YEAR($B73),MONTH($B73)+1,MIN(AI$6,DAY(EOMONTH($B73,1))))&gt;=$B73)*(DATE(YEAR($B73),MONTH($B73)+1,MIN(AI$6,DAY(EOMONTH($B73,1))))&lt;$C73)))</f>
        <v>0</v>
      </c>
      <c r="AJ73" s="48" t="n">
        <f aca="false">IF(OR(N(AJ$5)=0,AJ$6=""),0,AJ$5*((DATE(YEAR($B73),MONTH($B73),MIN(AJ$6,DAY(EOMONTH($B73,0))))&gt;=$B73)*(DATE(YEAR($B73),MONTH($B73),MIN(AJ$6,DAY(EOMONTH($B73,0))))&lt;$C73)+(DATE(YEAR($B73),MONTH($B73)+1,MIN(AJ$6,DAY(EOMONTH($B73,1))))&gt;=$B73)*(DATE(YEAR($B73),MONTH($B73)+1,MIN(AJ$6,DAY(EOMONTH($B73,1))))&lt;$C73)))</f>
        <v>0</v>
      </c>
      <c r="AK73" s="48" t="n">
        <f aca="false">IF(OR(N(AK$5)=0,AK$6=""),0,AK$5*((DATE(YEAR($B73),MONTH($B73),MIN(AK$6,DAY(EOMONTH($B73,0))))&gt;=$B73)*(DATE(YEAR($B73),MONTH($B73),MIN(AK$6,DAY(EOMONTH($B73,0))))&lt;$C73)+(DATE(YEAR($B73),MONTH($B73)+1,MIN(AK$6,DAY(EOMONTH($B73,1))))&gt;=$B73)*(DATE(YEAR($B73),MONTH($B73)+1,MIN(AK$6,DAY(EOMONTH($B73,1))))&lt;$C73)))</f>
        <v>0</v>
      </c>
      <c r="AL73" s="48" t="n">
        <f aca="false">IF(OR(N(AL$5)=0,AL$6=""),0,AL$5*((DATE(YEAR($B73),MONTH($B73),MIN(AL$6,DAY(EOMONTH($B73,0))))&gt;=$B73)*(DATE(YEAR($B73),MONTH($B73),MIN(AL$6,DAY(EOMONTH($B73,0))))&lt;$C73)+(DATE(YEAR($B73),MONTH($B73)+1,MIN(AL$6,DAY(EOMONTH($B73,1))))&gt;=$B73)*(DATE(YEAR($B73),MONTH($B73)+1,MIN(AL$6,DAY(EOMONTH($B73,1))))&lt;$C73)))</f>
        <v>0</v>
      </c>
      <c r="AM73" s="48" t="n">
        <f aca="false">IF(OR(N(AM$5)=0,AM$6=""),0,AM$5*((DATE(YEAR($B73),MONTH($B73),MIN(AM$6,DAY(EOMONTH($B73,0))))&gt;=$B73)*(DATE(YEAR($B73),MONTH($B73),MIN(AM$6,DAY(EOMONTH($B73,0))))&lt;$C73)+(DATE(YEAR($B73),MONTH($B73)+1,MIN(AM$6,DAY(EOMONTH($B73,1))))&gt;=$B73)*(DATE(YEAR($B73),MONTH($B73)+1,MIN(AM$6,DAY(EOMONTH($B73,1))))&lt;$C73)))</f>
        <v>0</v>
      </c>
      <c r="AN73" s="48" t="n">
        <f aca="false">IF(OR(N(AN$5)=0,AN$6=""),0,AN$5*((DATE(YEAR($B73),MONTH($B73),MIN(AN$6,DAY(EOMONTH($B73,0))))&gt;=$B73)*(DATE(YEAR($B73),MONTH($B73),MIN(AN$6,DAY(EOMONTH($B73,0))))&lt;$C73)+(DATE(YEAR($B73),MONTH($B73)+1,MIN(AN$6,DAY(EOMONTH($B73,1))))&gt;=$B73)*(DATE(YEAR($B73),MONTH($B73)+1,MIN(AN$6,DAY(EOMONTH($B73,1))))&lt;$C73)))</f>
        <v>0</v>
      </c>
      <c r="AO73" s="48" t="n">
        <f aca="false">IF(OR(N(AO$5)=0,AO$6=""),0,AO$5*((DATE(YEAR($B73),MONTH($B73),MIN(AO$6,DAY(EOMONTH($B73,0))))&gt;=$B73)*(DATE(YEAR($B73),MONTH($B73),MIN(AO$6,DAY(EOMONTH($B73,0))))&lt;$C73)+(DATE(YEAR($B73),MONTH($B73)+1,MIN(AO$6,DAY(EOMONTH($B73,1))))&gt;=$B73)*(DATE(YEAR($B73),MONTH($B73)+1,MIN(AO$6,DAY(EOMONTH($B73,1))))&lt;$C73)))</f>
        <v>0</v>
      </c>
      <c r="AP73" s="48" t="n">
        <f aca="false">IF(OR(N(AP$5)=0,AP$6=""),0,AP$5*((DATE(YEAR($B73),MONTH($B73),MIN(AP$6,DAY(EOMONTH($B73,0))))&gt;=$B73)*(DATE(YEAR($B73),MONTH($B73),MIN(AP$6,DAY(EOMONTH($B73,0))))&lt;$C73)+(DATE(YEAR($B73),MONTH($B73)+1,MIN(AP$6,DAY(EOMONTH($B73,1))))&gt;=$B73)*(DATE(YEAR($B73),MONTH($B73)+1,MIN(AP$6,DAY(EOMONTH($B73,1))))&lt;$C73)))</f>
        <v>0</v>
      </c>
      <c r="AQ73" s="48" t="n">
        <f aca="false">IF(OR(N(AQ$5)=0,AQ$6=""),0,AQ$5*((DATE(YEAR($B73),MONTH($B73),MIN(AQ$6,DAY(EOMONTH($B73,0))))&gt;=$B73)*(DATE(YEAR($B73),MONTH($B73),MIN(AQ$6,DAY(EOMONTH($B73,0))))&lt;$C73)+(DATE(YEAR($B73),MONTH($B73)+1,MIN(AQ$6,DAY(EOMONTH($B73,1))))&gt;=$B73)*(DATE(YEAR($B73),MONTH($B73)+1,MIN(AQ$6,DAY(EOMONTH($B73,1))))&lt;$C73)))</f>
        <v>0</v>
      </c>
      <c r="AR73" s="48" t="n">
        <f aca="false">IF(OR(N(AR$5)=0,AR$6=""),0,AR$5*((DATE(YEAR($B73),MONTH($B73),MIN(AR$6,DAY(EOMONTH($B73,0))))&gt;=$B73)*(DATE(YEAR($B73),MONTH($B73),MIN(AR$6,DAY(EOMONTH($B73,0))))&lt;$C73)+(DATE(YEAR($B73),MONTH($B73)+1,MIN(AR$6,DAY(EOMONTH($B73,1))))&gt;=$B73)*(DATE(YEAR($B73),MONTH($B73)+1,MIN(AR$6,DAY(EOMONTH($B73,1))))&lt;$C73)))</f>
        <v>0</v>
      </c>
      <c r="AS73" s="48" t="n">
        <f aca="false">IF(OR(N(AS$5)=0,AS$6=""),0,AS$5*((DATE(YEAR($B73),MONTH($B73),MIN(AS$6,DAY(EOMONTH($B73,0))))&gt;=$B73)*(DATE(YEAR($B73),MONTH($B73),MIN(AS$6,DAY(EOMONTH($B73,0))))&lt;$C73)+(DATE(YEAR($B73),MONTH($B73)+1,MIN(AS$6,DAY(EOMONTH($B73,1))))&gt;=$B73)*(DATE(YEAR($B73),MONTH($B73)+1,MIN(AS$6,DAY(EOMONTH($B73,1))))&lt;$C73)))</f>
        <v>0</v>
      </c>
      <c r="AT73" s="48" t="n">
        <f aca="false">IF(OR(N(AT$5)=0,AT$6=""),0,AT$5*((DATE(YEAR($B73),MONTH($B73),MIN(AT$6,DAY(EOMONTH($B73,0))))&gt;=$B73)*(DATE(YEAR($B73),MONTH($B73),MIN(AT$6,DAY(EOMONTH($B73,0))))&lt;$C73)+(DATE(YEAR($B73),MONTH($B73)+1,MIN(AT$6,DAY(EOMONTH($B73,1))))&gt;=$B73)*(DATE(YEAR($B73),MONTH($B73)+1,MIN(AT$6,DAY(EOMONTH($B73,1))))&lt;$C73)))</f>
        <v>0</v>
      </c>
      <c r="AU73" s="48" t="n">
        <f aca="false">IF(OR(N(AU$5)=0,AU$6=""),0,AU$5*((DATE(YEAR($B73),MONTH($B73),MIN(AU$6,DAY(EOMONTH($B73,0))))&gt;=$B73)*(DATE(YEAR($B73),MONTH($B73),MIN(AU$6,DAY(EOMONTH($B73,0))))&lt;$C73)+(DATE(YEAR($B73),MONTH($B73)+1,MIN(AU$6,DAY(EOMONTH($B73,1))))&gt;=$B73)*(DATE(YEAR($B73),MONTH($B73)+1,MIN(AU$6,DAY(EOMONTH($B73,1))))&lt;$C73)))</f>
        <v>0</v>
      </c>
      <c r="AV73" s="48" t="n">
        <f aca="false">IF(OR(N(AV$5)=0,AV$6=""),0,AV$5*((DATE(YEAR($B73),MONTH($B73),MIN(AV$6,DAY(EOMONTH($B73,0))))&gt;=$B73)*(DATE(YEAR($B73),MONTH($B73),MIN(AV$6,DAY(EOMONTH($B73,0))))&lt;$C73)+(DATE(YEAR($B73),MONTH($B73)+1,MIN(AV$6,DAY(EOMONTH($B73,1))))&gt;=$B73)*(DATE(YEAR($B73),MONTH($B73)+1,MIN(AV$6,DAY(EOMONTH($B73,1))))&lt;$C73)))</f>
        <v>0</v>
      </c>
      <c r="AW73" s="48" t="n">
        <f aca="false">IF(OR(N(AW$5)=0,AW$6=""),0,AW$5*((DATE(YEAR($B73),MONTH($B73),MIN(AW$6,DAY(EOMONTH($B73,0))))&gt;=$B73)*(DATE(YEAR($B73),MONTH($B73),MIN(AW$6,DAY(EOMONTH($B73,0))))&lt;$C73)+(DATE(YEAR($B73),MONTH($B73)+1,MIN(AW$6,DAY(EOMONTH($B73,1))))&gt;=$B73)*(DATE(YEAR($B73),MONTH($B73)+1,MIN(AW$6,DAY(EOMONTH($B73,1))))&lt;$C73)))</f>
        <v>0</v>
      </c>
      <c r="AX73" s="48" t="n">
        <f aca="false">IF(OR(N(AX$5)=0,AX$6=""),0,AX$5*((DATE(YEAR($B73),MONTH($B73),MIN(AX$6,DAY(EOMONTH($B73,0))))&gt;=$B73)*(DATE(YEAR($B73),MONTH($B73),MIN(AX$6,DAY(EOMONTH($B73,0))))&lt;$C73)+(DATE(YEAR($B73),MONTH($B73)+1,MIN(AX$6,DAY(EOMONTH($B73,1))))&gt;=$B73)*(DATE(YEAR($B73),MONTH($B73)+1,MIN(AX$6,DAY(EOMONTH($B73,1))))&lt;$C73)))</f>
        <v>0</v>
      </c>
      <c r="AY73" s="48" t="n">
        <f aca="false">IF(OR(N(AY$5)=0,AY$6=""),0,AY$5*((DATE(YEAR($B73),MONTH($B73),MIN(AY$6,DAY(EOMONTH($B73,0))))&gt;=$B73)*(DATE(YEAR($B73),MONTH($B73),MIN(AY$6,DAY(EOMONTH($B73,0))))&lt;$C73)+(DATE(YEAR($B73),MONTH($B73)+1,MIN(AY$6,DAY(EOMONTH($B73,1))))&gt;=$B73)*(DATE(YEAR($B73),MONTH($B73)+1,MIN(AY$6,DAY(EOMONTH($B73,1))))&lt;$C73)))</f>
        <v>0</v>
      </c>
      <c r="AZ73" s="48" t="n">
        <f aca="false">IF(OR(N(AZ$5)=0,AZ$6=""),0,AZ$5*((DATE(YEAR($B73),MONTH($B73),MIN(AZ$6,DAY(EOMONTH($B73,0))))&gt;=$B73)*(DATE(YEAR($B73),MONTH($B73),MIN(AZ$6,DAY(EOMONTH($B73,0))))&lt;$C73)+(DATE(YEAR($B73),MONTH($B73)+1,MIN(AZ$6,DAY(EOMONTH($B73,1))))&gt;=$B73)*(DATE(YEAR($B73),MONTH($B73)+1,MIN(AZ$6,DAY(EOMONTH($B73,1))))&lt;$C73)))</f>
        <v>0</v>
      </c>
      <c r="BA73" s="48" t="n">
        <f aca="false">IF(OR(N(BA$5)=0,BA$6=""),0,BA$5*((DATE(YEAR($B73),MONTH($B73),MIN(BA$6,DAY(EOMONTH($B73,0))))&gt;=$B73)*(DATE(YEAR($B73),MONTH($B73),MIN(BA$6,DAY(EOMONTH($B73,0))))&lt;$C73)+(DATE(YEAR($B73),MONTH($B73)+1,MIN(BA$6,DAY(EOMONTH($B73,1))))&gt;=$B73)*(DATE(YEAR($B73),MONTH($B73)+1,MIN(BA$6,DAY(EOMONTH($B73,1))))&lt;$C73)))</f>
        <v>0</v>
      </c>
      <c r="BB73" s="48" t="n">
        <f aca="false">IF(OR(N(BB$5)=0,BB$6=""),0,BB$5*((DATE(YEAR($B73),MONTH($B73),MIN(BB$6,DAY(EOMONTH($B73,0))))&gt;=$B73)*(DATE(YEAR($B73),MONTH($B73),MIN(BB$6,DAY(EOMONTH($B73,0))))&lt;$C73)+(DATE(YEAR($B73),MONTH($B73)+1,MIN(BB$6,DAY(EOMONTH($B73,1))))&gt;=$B73)*(DATE(YEAR($B73),MONTH($B73)+1,MIN(BB$6,DAY(EOMONTH($B73,1))))&lt;$C73)))</f>
        <v>0</v>
      </c>
      <c r="BC73" s="48" t="n">
        <f aca="false">IF(OR(N(BC$5)=0,BC$6=""),0,BC$5*((DATE(YEAR($B73),MONTH($B73),MIN(BC$6,DAY(EOMONTH($B73,0))))&gt;=$B73)*(DATE(YEAR($B73),MONTH($B73),MIN(BC$6,DAY(EOMONTH($B73,0))))&lt;$C73)+(DATE(YEAR($B73),MONTH($B73)+1,MIN(BC$6,DAY(EOMONTH($B73,1))))&gt;=$B73)*(DATE(YEAR($B73),MONTH($B73)+1,MIN(BC$6,DAY(EOMONTH($B73,1))))&lt;$C73)))</f>
        <v>0</v>
      </c>
      <c r="BD73" s="48" t="n">
        <f aca="false">IF(OR(N(BD$5)=0,BD$6=""),0,BD$5*((DATE(YEAR($B73),MONTH($B73),MIN(BD$6,DAY(EOMONTH($B73,0))))&gt;=$B73)*(DATE(YEAR($B73),MONTH($B73),MIN(BD$6,DAY(EOMONTH($B73,0))))&lt;$C73)+(DATE(YEAR($B73),MONTH($B73)+1,MIN(BD$6,DAY(EOMONTH($B73,1))))&gt;=$B73)*(DATE(YEAR($B73),MONTH($B73)+1,MIN(BD$6,DAY(EOMONTH($B73,1))))&lt;$C73)))</f>
        <v>0</v>
      </c>
      <c r="BE73" s="48" t="n">
        <f aca="false">IF(OR(N(BE$5)=0,BE$6=""),0,BE$5*((DATE(YEAR($B73),MONTH($B73),MIN(BE$6,DAY(EOMONTH($B73,0))))&gt;=$B73)*(DATE(YEAR($B73),MONTH($B73),MIN(BE$6,DAY(EOMONTH($B73,0))))&lt;$C73)+(DATE(YEAR($B73),MONTH($B73)+1,MIN(BE$6,DAY(EOMONTH($B73,1))))&gt;=$B73)*(DATE(YEAR($B73),MONTH($B73)+1,MIN(BE$6,DAY(EOMONTH($B73,1))))&lt;$C73)))</f>
        <v>0</v>
      </c>
      <c r="BF73" s="48" t="n">
        <f aca="false">IF(OR(N(BF$5)=0,BF$6=""),0,BF$5*((DATE(YEAR($B73),MONTH($B73),MIN(BF$6,DAY(EOMONTH($B73,0))))&gt;=$B73)*(DATE(YEAR($B73),MONTH($B73),MIN(BF$6,DAY(EOMONTH($B73,0))))&lt;$C73)+(DATE(YEAR($B73),MONTH($B73)+1,MIN(BF$6,DAY(EOMONTH($B73,1))))&gt;=$B73)*(DATE(YEAR($B73),MONTH($B73)+1,MIN(BF$6,DAY(EOMONTH($B73,1))))&lt;$C73)))</f>
        <v>0</v>
      </c>
      <c r="BG73" s="48" t="n">
        <f aca="false">IF(OR(N(BG$5)=0,BG$6=""),0,BG$5*((DATE(YEAR($B73),MONTH($B73),MIN(BG$6,DAY(EOMONTH($B73,0))))&gt;=$B73)*(DATE(YEAR($B73),MONTH($B73),MIN(BG$6,DAY(EOMONTH($B73,0))))&lt;$C73)+(DATE(YEAR($B73),MONTH($B73)+1,MIN(BG$6,DAY(EOMONTH($B73,1))))&gt;=$B73)*(DATE(YEAR($B73),MONTH($B73)+1,MIN(BG$6,DAY(EOMONTH($B73,1))))&lt;$C73)))</f>
        <v>0</v>
      </c>
      <c r="BH73" s="48" t="n">
        <f aca="false">IF(OR(N(BH$5)=0,BH$6=""),0,BH$5*((DATE(YEAR($B73),MONTH($B73),MIN(BH$6,DAY(EOMONTH($B73,0))))&gt;=$B73)*(DATE(YEAR($B73),MONTH($B73),MIN(BH$6,DAY(EOMONTH($B73,0))))&lt;$C73)+(DATE(YEAR($B73),MONTH($B73)+1,MIN(BH$6,DAY(EOMONTH($B73,1))))&gt;=$B73)*(DATE(YEAR($B73),MONTH($B73)+1,MIN(BH$6,DAY(EOMONTH($B73,1))))&lt;$C73)))</f>
        <v>0</v>
      </c>
      <c r="BI73" s="48" t="n">
        <f aca="false">IF(OR(N(BI$5)=0,BI$6=""),0,BI$5*((DATE(YEAR($B73),MONTH($B73),MIN(BI$6,DAY(EOMONTH($B73,0))))&gt;=$B73)*(DATE(YEAR($B73),MONTH($B73),MIN(BI$6,DAY(EOMONTH($B73,0))))&lt;$C73)+(DATE(YEAR($B73),MONTH($B73)+1,MIN(BI$6,DAY(EOMONTH($B73,1))))&gt;=$B73)*(DATE(YEAR($B73),MONTH($B73)+1,MIN(BI$6,DAY(EOMONTH($B73,1))))&lt;$C73)))</f>
        <v>0</v>
      </c>
      <c r="BJ73" s="48" t="n">
        <f aca="false">IF(OR(N(BJ$5)=0,BJ$6=""),0,BJ$5*((DATE(YEAR($B73),MONTH($B73),MIN(BJ$6,DAY(EOMONTH($B73,0))))&gt;=$B73)*(DATE(YEAR($B73),MONTH($B73),MIN(BJ$6,DAY(EOMONTH($B73,0))))&lt;$C73)+(DATE(YEAR($B73),MONTH($B73)+1,MIN(BJ$6,DAY(EOMONTH($B73,1))))&gt;=$B73)*(DATE(YEAR($B73),MONTH($B73)+1,MIN(BJ$6,DAY(EOMONTH($B73,1))))&lt;$C73)))</f>
        <v>0</v>
      </c>
      <c r="BK73" s="48" t="n">
        <f aca="false">IF(OR(N(BK$5)=0,BK$6=""),0,BK$5*((DATE(YEAR($B73),MONTH($B73),MIN(BK$6,DAY(EOMONTH($B73,0))))&gt;=$B73)*(DATE(YEAR($B73),MONTH($B73),MIN(BK$6,DAY(EOMONTH($B73,0))))&lt;$C73)+(DATE(YEAR($B73),MONTH($B73)+1,MIN(BK$6,DAY(EOMONTH($B73,1))))&gt;=$B73)*(DATE(YEAR($B73),MONTH($B73)+1,MIN(BK$6,DAY(EOMONTH($B73,1))))&lt;$C73)))</f>
        <v>0</v>
      </c>
      <c r="BL73" s="48" t="n">
        <f aca="false">IF(OR(N(BL$5)=0,BL$6=""),0,BL$5*((DATE(YEAR($B73),MONTH($B73),MIN(BL$6,DAY(EOMONTH($B73,0))))&gt;=$B73)*(DATE(YEAR($B73),MONTH($B73),MIN(BL$6,DAY(EOMONTH($B73,0))))&lt;$C73)+(DATE(YEAR($B73),MONTH($B73)+1,MIN(BL$6,DAY(EOMONTH($B73,1))))&gt;=$B73)*(DATE(YEAR($B73),MONTH($B73)+1,MIN(BL$6,DAY(EOMONTH($B73,1))))&lt;$C73)))</f>
        <v>0</v>
      </c>
      <c r="BM73" s="48" t="n">
        <f aca="false">IF(OR(N(BM$5)=0,BM$6=""),0,BM$5*((DATE(YEAR($B73),MONTH($B73),MIN(BM$6,DAY(EOMONTH($B73,0))))&gt;=$B73)*(DATE(YEAR($B73),MONTH($B73),MIN(BM$6,DAY(EOMONTH($B73,0))))&lt;$C73)+(DATE(YEAR($B73),MONTH($B73)+1,MIN(BM$6,DAY(EOMONTH($B73,1))))&gt;=$B73)*(DATE(YEAR($B73),MONTH($B73)+1,MIN(BM$6,DAY(EOMONTH($B73,1))))&lt;$C73)))</f>
        <v>0</v>
      </c>
      <c r="BN73" s="48" t="n">
        <f aca="false">IF(OR(N(BN$5)=0,BN$6=""),0,BN$5*((DATE(YEAR($B73),MONTH($B73),MIN(BN$6,DAY(EOMONTH($B73,0))))&gt;=$B73)*(DATE(YEAR($B73),MONTH($B73),MIN(BN$6,DAY(EOMONTH($B73,0))))&lt;$C73)+(DATE(YEAR($B73),MONTH($B73)+1,MIN(BN$6,DAY(EOMONTH($B73,1))))&gt;=$B73)*(DATE(YEAR($B73),MONTH($B73)+1,MIN(BN$6,DAY(EOMONTH($B73,1))))&lt;$C73)))</f>
        <v>0</v>
      </c>
      <c r="BO73" s="48" t="n">
        <f aca="false">IF(OR(N(BO$5)=0,BO$6=""),0,BO$5*((DATE(YEAR($B73),MONTH($B73),MIN(BO$6,DAY(EOMONTH($B73,0))))&gt;=$B73)*(DATE(YEAR($B73),MONTH($B73),MIN(BO$6,DAY(EOMONTH($B73,0))))&lt;$C73)+(DATE(YEAR($B73),MONTH($B73)+1,MIN(BO$6,DAY(EOMONTH($B73,1))))&gt;=$B73)*(DATE(YEAR($B73),MONTH($B73)+1,MIN(BO$6,DAY(EOMONTH($B73,1))))&lt;$C73)))</f>
        <v>0</v>
      </c>
      <c r="BP73" s="48" t="n">
        <f aca="false">IF(OR(N(BP$5)=0,BP$6=""),0,BP$5*((DATE(YEAR($B73),MONTH($B73),MIN(BP$6,DAY(EOMONTH($B73,0))))&gt;=$B73)*(DATE(YEAR($B73),MONTH($B73),MIN(BP$6,DAY(EOMONTH($B73,0))))&lt;$C73)+(DATE(YEAR($B73),MONTH($B73)+1,MIN(BP$6,DAY(EOMONTH($B73,1))))&gt;=$B73)*(DATE(YEAR($B73),MONTH($B73)+1,MIN(BP$6,DAY(EOMONTH($B73,1))))&lt;$C73)))</f>
        <v>0</v>
      </c>
      <c r="BQ73" s="48" t="n">
        <f aca="false">IF(OR(N(BQ$5)=0,BQ$6=""),0,BQ$5*((DATE(YEAR($B73),MONTH($B73),MIN(BQ$6,DAY(EOMONTH($B73,0))))&gt;=$B73)*(DATE(YEAR($B73),MONTH($B73),MIN(BQ$6,DAY(EOMONTH($B73,0))))&lt;$C73)+(DATE(YEAR($B73),MONTH($B73)+1,MIN(BQ$6,DAY(EOMONTH($B73,1))))&gt;=$B73)*(DATE(YEAR($B73),MONTH($B73)+1,MIN(BQ$6,DAY(EOMONTH($B73,1))))&lt;$C73)))</f>
        <v>0</v>
      </c>
      <c r="BR73" s="48" t="n">
        <f aca="false">IF(OR(N(BR$5)=0,BR$6=""),0,BR$5*((DATE(YEAR($B73),MONTH($B73),MIN(BR$6,DAY(EOMONTH($B73,0))))&gt;=$B73)*(DATE(YEAR($B73),MONTH($B73),MIN(BR$6,DAY(EOMONTH($B73,0))))&lt;$C73)+(DATE(YEAR($B73),MONTH($B73)+1,MIN(BR$6,DAY(EOMONTH($B73,1))))&gt;=$B73)*(DATE(YEAR($B73),MONTH($B73)+1,MIN(BR$6,DAY(EOMONTH($B73,1))))&lt;$C73)))</f>
        <v>0</v>
      </c>
      <c r="BS73" s="48" t="n">
        <f aca="false">IF(OR(N(BS$5)=0,BS$6=""),0,BS$5*((DATE(YEAR($B73),MONTH($B73),MIN(BS$6,DAY(EOMONTH($B73,0))))&gt;=$B73)*(DATE(YEAR($B73),MONTH($B73),MIN(BS$6,DAY(EOMONTH($B73,0))))&lt;$C73)+(DATE(YEAR($B73),MONTH($B73)+1,MIN(BS$6,DAY(EOMONTH($B73,1))))&gt;=$B73)*(DATE(YEAR($B73),MONTH($B73)+1,MIN(BS$6,DAY(EOMONTH($B73,1))))&lt;$C73)))</f>
        <v>0</v>
      </c>
      <c r="BT73" s="48" t="n">
        <f aca="false">IF(OR(N(BT$5)=0,BT$6=""),0,BT$5*((DATE(YEAR($B73),MONTH($B73),MIN(BT$6,DAY(EOMONTH($B73,0))))&gt;=$B73)*(DATE(YEAR($B73),MONTH($B73),MIN(BT$6,DAY(EOMONTH($B73,0))))&lt;$C73)+(DATE(YEAR($B73),MONTH($B73)+1,MIN(BT$6,DAY(EOMONTH($B73,1))))&gt;=$B73)*(DATE(YEAR($B73),MONTH($B73)+1,MIN(BT$6,DAY(EOMONTH($B73,1))))&lt;$C73)))</f>
        <v>0</v>
      </c>
      <c r="BU73" s="48" t="n">
        <f aca="false">IF(OR(N(BU$5)=0,BU$6=""),0,BU$5*((DATE(YEAR($B73),MONTH($B73),MIN(BU$6,DAY(EOMONTH($B73,0))))&gt;=$B73)*(DATE(YEAR($B73),MONTH($B73),MIN(BU$6,DAY(EOMONTH($B73,0))))&lt;$C73)+(DATE(YEAR($B73),MONTH($B73)+1,MIN(BU$6,DAY(EOMONTH($B73,1))))&gt;=$B73)*(DATE(YEAR($B73),MONTH($B73)+1,MIN(BU$6,DAY(EOMONTH($B73,1))))&lt;$C73)))</f>
        <v>0</v>
      </c>
      <c r="BV73" s="48" t="n">
        <f aca="false">IF(OR(N(BV$5)=0,BV$6=""),0,BV$5*((DATE(YEAR($B73),MONTH($B73),MIN(BV$6,DAY(EOMONTH($B73,0))))&gt;=$B73)*(DATE(YEAR($B73),MONTH($B73),MIN(BV$6,DAY(EOMONTH($B73,0))))&lt;$C73)+(DATE(YEAR($B73),MONTH($B73)+1,MIN(BV$6,DAY(EOMONTH($B73,1))))&gt;=$B73)*(DATE(YEAR($B73),MONTH($B73)+1,MIN(BV$6,DAY(EOMONTH($B73,1))))&lt;$C73)))</f>
        <v>0</v>
      </c>
      <c r="BW73" s="48" t="n">
        <f aca="false">IF(OR(N(BW$5)=0,BW$6=""),0,BW$5*((DATE(YEAR($B73),MONTH($B73),MIN(BW$6,DAY(EOMONTH($B73,0))))&gt;=$B73)*(DATE(YEAR($B73),MONTH($B73),MIN(BW$6,DAY(EOMONTH($B73,0))))&lt;$C73)+(DATE(YEAR($B73),MONTH($B73)+1,MIN(BW$6,DAY(EOMONTH($B73,1))))&gt;=$B73)*(DATE(YEAR($B73),MONTH($B73)+1,MIN(BW$6,DAY(EOMONTH($B73,1))))&lt;$C73)))</f>
        <v>0</v>
      </c>
      <c r="BX73" s="48" t="n">
        <f aca="false">MIN(Z73,(FT72*(1+FT$5/Setup!$C$36)+IF($V73=1,N($F73),0)))</f>
        <v>0</v>
      </c>
      <c r="BY73" s="48" t="n">
        <f aca="false">MIN(AA73,(FU72*(1+FU$5/Setup!$C$36)+IF($V73=2,N($F73),0)))</f>
        <v>0</v>
      </c>
      <c r="BZ73" s="48" t="n">
        <f aca="false">MIN(AB73,(FV72*(1+FV$5/Setup!$C$36)+IF($V73=3,N($F73),0)))</f>
        <v>0</v>
      </c>
      <c r="CA73" s="48" t="n">
        <f aca="false">MIN(AC73,(FW72*(1+FW$5/Setup!$C$36)+IF($V73=4,N($F73),0)))</f>
        <v>0</v>
      </c>
      <c r="CB73" s="48" t="n">
        <f aca="false">MIN(AD73,(FX72*(1+FX$5/Setup!$C$36)+IF($V73=5,N($F73),0)))</f>
        <v>0</v>
      </c>
      <c r="CC73" s="48" t="n">
        <f aca="false">MIN(AE73,(FY72*(1+FY$5/Setup!$C$36)+IF($V73=6,N($F73),0)))</f>
        <v>0</v>
      </c>
      <c r="CD73" s="48" t="n">
        <f aca="false">MIN(AF73,(FZ72*(1+FZ$5/Setup!$C$36)+IF($V73=7,N($F73),0)))</f>
        <v>0</v>
      </c>
      <c r="CE73" s="48" t="n">
        <f aca="false">MIN(AG73,(GA72*(1+GA$5/Setup!$C$36)+IF($V73=8,N($F73),0)))</f>
        <v>0</v>
      </c>
      <c r="CF73" s="48" t="n">
        <f aca="false">MIN(AH73,(GB72*(1+GB$5/Setup!$C$36)+IF($V73=9,N($F73),0)))</f>
        <v>0</v>
      </c>
      <c r="CG73" s="48" t="n">
        <f aca="false">MIN(AI73,(GC72*(1+GC$5/Setup!$C$36)+IF($V73=10,N($F73),0)))</f>
        <v>0</v>
      </c>
      <c r="CH73" s="48" t="n">
        <f aca="false">MIN(AJ73,(GD72*(1+GD$5/Setup!$C$36)+IF($V73=11,N($F73),0)))</f>
        <v>0</v>
      </c>
      <c r="CI73" s="48" t="n">
        <f aca="false">MIN(AK73,(GE72*(1+GE$5/Setup!$C$36)+IF($V73=12,N($F73),0)))</f>
        <v>0</v>
      </c>
      <c r="CJ73" s="48" t="n">
        <f aca="false">MIN(AL73,(GF72*(1+GF$5/Setup!$C$36)+IF($V73=13,N($F73),0)))</f>
        <v>0</v>
      </c>
      <c r="CK73" s="48" t="n">
        <f aca="false">MIN(AM73,(GG72*(1+GG$5/Setup!$C$36)+IF($V73=14,N($F73),0)))</f>
        <v>0</v>
      </c>
      <c r="CL73" s="48" t="n">
        <f aca="false">MIN(AN73,(GH72*(1+GH$5/Setup!$C$36)+IF($V73=15,N($F73),0)))</f>
        <v>0</v>
      </c>
      <c r="CM73" s="48" t="n">
        <f aca="false">MIN(AO73,(GI72*(1+GI$5/Setup!$C$36)+IF($V73=16,N($F73),0)))</f>
        <v>0</v>
      </c>
      <c r="CN73" s="48" t="n">
        <f aca="false">MIN(AP73,(GJ72*(1+GJ$5/Setup!$C$36)+IF($V73=17,N($F73),0)))</f>
        <v>0</v>
      </c>
      <c r="CO73" s="48" t="n">
        <f aca="false">MIN(AQ73,(GK72*(1+GK$5/Setup!$C$36)+IF($V73=18,N($F73),0)))</f>
        <v>0</v>
      </c>
      <c r="CP73" s="48" t="n">
        <f aca="false">MIN(AR73,(GL72*(1+GL$5/Setup!$C$36)+IF($V73=19,N($F73),0)))</f>
        <v>0</v>
      </c>
      <c r="CQ73" s="48" t="n">
        <f aca="false">MIN(AS73,(GM72*(1+GM$5/Setup!$C$36)+IF($V73=20,N($F73),0)))</f>
        <v>0</v>
      </c>
      <c r="CR73" s="48" t="n">
        <f aca="false">MIN(AT73,(GN72*(1+GN$5/Setup!$C$36)+IF($V73=21,N($F73),0)))</f>
        <v>0</v>
      </c>
      <c r="CS73" s="48" t="n">
        <f aca="false">MIN(AU73,(GO72*(1+GO$5/Setup!$C$36)+IF($V73=22,N($F73),0)))</f>
        <v>0</v>
      </c>
      <c r="CT73" s="48" t="n">
        <f aca="false">MIN(AV73,(GP72*(1+GP$5/Setup!$C$36)+IF($V73=23,N($F73),0)))</f>
        <v>0</v>
      </c>
      <c r="CU73" s="48" t="n">
        <f aca="false">MIN(AW73,(GQ72*(1+GQ$5/Setup!$C$36)+IF($V73=24,N($F73),0)))</f>
        <v>0</v>
      </c>
      <c r="CV73" s="48" t="n">
        <f aca="false">MIN(AX73,(GR72*(1+GR$5/Setup!$C$36)+IF($V73=25,N($F73),0)))</f>
        <v>0</v>
      </c>
      <c r="CW73" s="48" t="n">
        <f aca="false">MIN(AY73,(GS72*(1+GS$5/Setup!$C$36)+IF($V73=26,N($F73),0)))</f>
        <v>0</v>
      </c>
      <c r="CX73" s="48" t="n">
        <f aca="false">MIN(AZ73,(GT72*(1+GT$5/Setup!$C$36)+IF($V73=27,N($F73),0)))</f>
        <v>0</v>
      </c>
      <c r="CY73" s="48" t="n">
        <f aca="false">MIN(BA73,(GU72*(1+GU$5/Setup!$C$36)+IF($V73=28,N($F73),0)))</f>
        <v>0</v>
      </c>
      <c r="CZ73" s="48" t="n">
        <f aca="false">MIN(BB73,(GV72*(1+GV$5/Setup!$C$36)+IF($V73=29,N($F73),0)))</f>
        <v>0</v>
      </c>
      <c r="DA73" s="48" t="n">
        <f aca="false">MIN(BC73,(GW72*(1+GW$5/Setup!$C$36)+IF($V73=30,N($F73),0)))</f>
        <v>0</v>
      </c>
      <c r="DB73" s="48" t="n">
        <f aca="false">MIN(BD73,(GX72*(1+GX$5/Setup!$C$36)+IF($V73=31,N($F73),0)))</f>
        <v>0</v>
      </c>
      <c r="DC73" s="48" t="n">
        <f aca="false">MIN(BE73,(GY72*(1+GY$5/Setup!$C$36)+IF($V73=32,N($F73),0)))</f>
        <v>0</v>
      </c>
      <c r="DD73" s="48" t="n">
        <f aca="false">MIN(BF73,(GZ72*(1+GZ$5/Setup!$C$36)+IF($V73=33,N($F73),0)))</f>
        <v>0</v>
      </c>
      <c r="DE73" s="48" t="n">
        <f aca="false">MIN(BG73,(HA72*(1+HA$5/Setup!$C$36)+IF($V73=34,N($F73),0)))</f>
        <v>0</v>
      </c>
      <c r="DF73" s="48" t="n">
        <f aca="false">MIN(BH73,(HB72*(1+HB$5/Setup!$C$36)+IF($V73=35,N($F73),0)))</f>
        <v>0</v>
      </c>
      <c r="DG73" s="48" t="n">
        <f aca="false">MIN(BI73,(HC72*(1+HC$5/Setup!$C$36)+IF($V73=36,N($F73),0)))</f>
        <v>0</v>
      </c>
      <c r="DH73" s="48" t="n">
        <f aca="false">MIN(BJ73,(HD72*(1+HD$5/Setup!$C$36)+IF($V73=37,N($F73),0)))</f>
        <v>0</v>
      </c>
      <c r="DI73" s="48" t="n">
        <f aca="false">MIN(BK73,(HE72*(1+HE$5/Setup!$C$36)+IF($V73=38,N($F73),0)))</f>
        <v>0</v>
      </c>
      <c r="DJ73" s="48" t="n">
        <f aca="false">MIN(BL73,(HF72*(1+HF$5/Setup!$C$36)+IF($V73=39,N($F73),0)))</f>
        <v>0</v>
      </c>
      <c r="DK73" s="48" t="n">
        <f aca="false">MIN(BM73,(HG72*(1+HG$5/Setup!$C$36)+IF($V73=40,N($F73),0)))</f>
        <v>0</v>
      </c>
      <c r="DL73" s="48" t="n">
        <f aca="false">MIN(BN73,(HH72*(1+HH$5/Setup!$C$36)+IF($V73=41,N($F73),0)))</f>
        <v>0</v>
      </c>
      <c r="DM73" s="48" t="n">
        <f aca="false">MIN(BO73,(HI72*(1+HI$5/Setup!$C$36)+IF($V73=42,N($F73),0)))</f>
        <v>0</v>
      </c>
      <c r="DN73" s="48" t="n">
        <f aca="false">MIN(BP73,(HJ72*(1+HJ$5/Setup!$C$36)+IF($V73=43,N($F73),0)))</f>
        <v>0</v>
      </c>
      <c r="DO73" s="48" t="n">
        <f aca="false">MIN(BQ73,(HK72*(1+HK$5/Setup!$C$36)+IF($V73=44,N($F73),0)))</f>
        <v>0</v>
      </c>
      <c r="DP73" s="48" t="n">
        <f aca="false">MIN(BR73,(HL72*(1+HL$5/Setup!$C$36)+IF($V73=45,N($F73),0)))</f>
        <v>0</v>
      </c>
      <c r="DQ73" s="48" t="n">
        <f aca="false">MIN(BS73,(HM72*(1+HM$5/Setup!$C$36)+IF($V73=46,N($F73),0)))</f>
        <v>0</v>
      </c>
      <c r="DR73" s="48" t="n">
        <f aca="false">MIN(BT73,(HN72*(1+HN$5/Setup!$C$36)+IF($V73=47,N($F73),0)))</f>
        <v>0</v>
      </c>
      <c r="DS73" s="48" t="n">
        <f aca="false">MIN(BU73,(HO72*(1+HO$5/Setup!$C$36)+IF($V73=48,N($F73),0)))</f>
        <v>0</v>
      </c>
      <c r="DT73" s="48" t="n">
        <f aca="false">MIN(BV73,(HP72*(1+HP$5/Setup!$C$36)+IF($V73=49,N($F73),0)))</f>
        <v>0</v>
      </c>
      <c r="DU73" s="48" t="n">
        <f aca="false">MIN(BW73,(HQ72*(1+HQ$5/Setup!$C$36)+IF($V73=50,N($F73),0)))</f>
        <v>0</v>
      </c>
      <c r="DV73" s="48" t="n">
        <f aca="false">MIN(MAX((FT72*(1+FT$5/Setup!$C$36)+IF($V73=1,N($F73),0))-BX73,0),MAX($P73-0,0))</f>
        <v>0</v>
      </c>
      <c r="DW73" s="48" t="n">
        <f aca="false">MIN(MAX((FU72*(1+FU$5/Setup!$C$36)+IF($V73=2,N($F73),0))-BY73,0),MAX($P73-SUM(DV73:DV73),0))</f>
        <v>0</v>
      </c>
      <c r="DX73" s="48" t="n">
        <f aca="false">MIN(MAX((FV72*(1+FV$5/Setup!$C$36)+IF($V73=3,N($F73),0))-BZ73,0),MAX($P73-SUM(DV73:DW73),0))</f>
        <v>0</v>
      </c>
      <c r="DY73" s="48" t="n">
        <f aca="false">MIN(MAX((FW72*(1+FW$5/Setup!$C$36)+IF($V73=4,N($F73),0))-CA73,0),MAX($P73-SUM(DV73:DX73),0))</f>
        <v>0</v>
      </c>
      <c r="DZ73" s="48" t="n">
        <f aca="false">MIN(MAX((FX72*(1+FX$5/Setup!$C$36)+IF($V73=5,N($F73),0))-CB73,0),MAX($P73-SUM(DV73:DY73),0))</f>
        <v>0</v>
      </c>
      <c r="EA73" s="48" t="n">
        <f aca="false">MIN(MAX((FY72*(1+FY$5/Setup!$C$36)+IF($V73=6,N($F73),0))-CC73,0),MAX($P73-SUM(DV73:DZ73),0))</f>
        <v>0</v>
      </c>
      <c r="EB73" s="48" t="n">
        <f aca="false">MIN(MAX((FZ72*(1+FZ$5/Setup!$C$36)+IF($V73=7,N($F73),0))-CD73,0),MAX($P73-SUM(DV73:EA73),0))</f>
        <v>0</v>
      </c>
      <c r="EC73" s="48" t="n">
        <f aca="false">MIN(MAX((GA72*(1+GA$5/Setup!$C$36)+IF($V73=8,N($F73),0))-CE73,0),MAX($P73-SUM(DV73:EB73),0))</f>
        <v>0</v>
      </c>
      <c r="ED73" s="48" t="n">
        <f aca="false">MIN(MAX((GB72*(1+GB$5/Setup!$C$36)+IF($V73=9,N($F73),0))-CF73,0),MAX($P73-SUM(DV73:EC73),0))</f>
        <v>0</v>
      </c>
      <c r="EE73" s="48" t="n">
        <f aca="false">MIN(MAX((GC72*(1+GC$5/Setup!$C$36)+IF($V73=10,N($F73),0))-CG73,0),MAX($P73-SUM(DV73:ED73),0))</f>
        <v>0</v>
      </c>
      <c r="EF73" s="48" t="n">
        <f aca="false">MIN(MAX((GD72*(1+GD$5/Setup!$C$36)+IF($V73=11,N($F73),0))-CH73,0),MAX($P73-SUM(DV73:EE73),0))</f>
        <v>0</v>
      </c>
      <c r="EG73" s="48" t="n">
        <f aca="false">MIN(MAX((GE72*(1+GE$5/Setup!$C$36)+IF($V73=12,N($F73),0))-CI73,0),MAX($P73-SUM(DV73:EF73),0))</f>
        <v>0</v>
      </c>
      <c r="EH73" s="48" t="n">
        <f aca="false">MIN(MAX((GF72*(1+GF$5/Setup!$C$36)+IF($V73=13,N($F73),0))-CJ73,0),MAX($P73-SUM(DV73:EG73),0))</f>
        <v>0</v>
      </c>
      <c r="EI73" s="48" t="n">
        <f aca="false">MIN(MAX((GG72*(1+GG$5/Setup!$C$36)+IF($V73=14,N($F73),0))-CK73,0),MAX($P73-SUM(DV73:EH73),0))</f>
        <v>0</v>
      </c>
      <c r="EJ73" s="48" t="n">
        <f aca="false">MIN(MAX((GH72*(1+GH$5/Setup!$C$36)+IF($V73=15,N($F73),0))-CL73,0),MAX($P73-SUM(DV73:EI73),0))</f>
        <v>0</v>
      </c>
      <c r="EK73" s="48" t="n">
        <f aca="false">MIN(MAX((GI72*(1+GI$5/Setup!$C$36)+IF($V73=16,N($F73),0))-CM73,0),MAX($P73-SUM(DV73:EJ73),0))</f>
        <v>0</v>
      </c>
      <c r="EL73" s="48" t="n">
        <f aca="false">MIN(MAX((GJ72*(1+GJ$5/Setup!$C$36)+IF($V73=17,N($F73),0))-CN73,0),MAX($P73-SUM(DV73:EK73),0))</f>
        <v>0</v>
      </c>
      <c r="EM73" s="48" t="n">
        <f aca="false">MIN(MAX((GK72*(1+GK$5/Setup!$C$36)+IF($V73=18,N($F73),0))-CO73,0),MAX($P73-SUM(DV73:EL73),0))</f>
        <v>0</v>
      </c>
      <c r="EN73" s="48" t="n">
        <f aca="false">MIN(MAX((GL72*(1+GL$5/Setup!$C$36)+IF($V73=19,N($F73),0))-CP73,0),MAX($P73-SUM(DV73:EM73),0))</f>
        <v>0</v>
      </c>
      <c r="EO73" s="48" t="n">
        <f aca="false">MIN(MAX((GM72*(1+GM$5/Setup!$C$36)+IF($V73=20,N($F73),0))-CQ73,0),MAX($P73-SUM(DV73:EN73),0))</f>
        <v>0</v>
      </c>
      <c r="EP73" s="48" t="n">
        <f aca="false">MIN(MAX((GN72*(1+GN$5/Setup!$C$36)+IF($V73=21,N($F73),0))-CR73,0),MAX($P73-SUM(DV73:EO73),0))</f>
        <v>0</v>
      </c>
      <c r="EQ73" s="48" t="n">
        <f aca="false">MIN(MAX((GO72*(1+GO$5/Setup!$C$36)+IF($V73=22,N($F73),0))-CS73,0),MAX($P73-SUM(DV73:EP73),0))</f>
        <v>0</v>
      </c>
      <c r="ER73" s="48" t="n">
        <f aca="false">MIN(MAX((GP72*(1+GP$5/Setup!$C$36)+IF($V73=23,N($F73),0))-CT73,0),MAX($P73-SUM(DV73:EQ73),0))</f>
        <v>0</v>
      </c>
      <c r="ES73" s="48" t="n">
        <f aca="false">MIN(MAX((GQ72*(1+GQ$5/Setup!$C$36)+IF($V73=24,N($F73),0))-CU73,0),MAX($P73-SUM(DV73:ER73),0))</f>
        <v>0</v>
      </c>
      <c r="ET73" s="48" t="n">
        <f aca="false">MIN(MAX((GR72*(1+GR$5/Setup!$C$36)+IF($V73=25,N($F73),0))-CV73,0),MAX($P73-SUM(DV73:ES73),0))</f>
        <v>0</v>
      </c>
      <c r="EU73" s="48" t="n">
        <f aca="false">MIN(MAX((GS72*(1+GS$5/Setup!$C$36)+IF($V73=26,N($F73),0))-CW73,0),MAX($P73-SUM(DV73:ET73),0))</f>
        <v>0</v>
      </c>
      <c r="EV73" s="48" t="n">
        <f aca="false">MIN(MAX((GT72*(1+GT$5/Setup!$C$36)+IF($V73=27,N($F73),0))-CX73,0),MAX($P73-SUM(DV73:EU73),0))</f>
        <v>0</v>
      </c>
      <c r="EW73" s="48" t="n">
        <f aca="false">MIN(MAX((GU72*(1+GU$5/Setup!$C$36)+IF($V73=28,N($F73),0))-CY73,0),MAX($P73-SUM(DV73:EV73),0))</f>
        <v>0</v>
      </c>
      <c r="EX73" s="48" t="n">
        <f aca="false">MIN(MAX((GV72*(1+GV$5/Setup!$C$36)+IF($V73=29,N($F73),0))-CZ73,0),MAX($P73-SUM(DV73:EW73),0))</f>
        <v>0</v>
      </c>
      <c r="EY73" s="48" t="n">
        <f aca="false">MIN(MAX((GW72*(1+GW$5/Setup!$C$36)+IF($V73=30,N($F73),0))-DA73,0),MAX($P73-SUM(DV73:EX73),0))</f>
        <v>0</v>
      </c>
      <c r="EZ73" s="48" t="n">
        <f aca="false">MIN(MAX((GX72*(1+GX$5/Setup!$C$36)+IF($V73=31,N($F73),0))-DB73,0),MAX($P73-SUM(DV73:EY73),0))</f>
        <v>0</v>
      </c>
      <c r="FA73" s="48" t="n">
        <f aca="false">MIN(MAX((GY72*(1+GY$5/Setup!$C$36)+IF($V73=32,N($F73),0))-DC73,0),MAX($P73-SUM(DV73:EZ73),0))</f>
        <v>0</v>
      </c>
      <c r="FB73" s="48" t="n">
        <f aca="false">MIN(MAX((GZ72*(1+GZ$5/Setup!$C$36)+IF($V73=33,N($F73),0))-DD73,0),MAX($P73-SUM(DV73:FA73),0))</f>
        <v>0</v>
      </c>
      <c r="FC73" s="48" t="n">
        <f aca="false">MIN(MAX((HA72*(1+HA$5/Setup!$C$36)+IF($V73=34,N($F73),0))-DE73,0),MAX($P73-SUM(DV73:FB73),0))</f>
        <v>0</v>
      </c>
      <c r="FD73" s="48" t="n">
        <f aca="false">MIN(MAX((HB72*(1+HB$5/Setup!$C$36)+IF($V73=35,N($F73),0))-DF73,0),MAX($P73-SUM(DV73:FC73),0))</f>
        <v>0</v>
      </c>
      <c r="FE73" s="48" t="n">
        <f aca="false">MIN(MAX((HC72*(1+HC$5/Setup!$C$36)+IF($V73=36,N($F73),0))-DG73,0),MAX($P73-SUM(DV73:FD73),0))</f>
        <v>0</v>
      </c>
      <c r="FF73" s="48" t="n">
        <f aca="false">MIN(MAX((HD72*(1+HD$5/Setup!$C$36)+IF($V73=37,N($F73),0))-DH73,0),MAX($P73-SUM(DV73:FE73),0))</f>
        <v>0</v>
      </c>
      <c r="FG73" s="48" t="n">
        <f aca="false">MIN(MAX((HE72*(1+HE$5/Setup!$C$36)+IF($V73=38,N($F73),0))-DI73,0),MAX($P73-SUM(DV73:FF73),0))</f>
        <v>0</v>
      </c>
      <c r="FH73" s="48" t="n">
        <f aca="false">MIN(MAX((HF72*(1+HF$5/Setup!$C$36)+IF($V73=39,N($F73),0))-DJ73,0),MAX($P73-SUM(DV73:FG73),0))</f>
        <v>0</v>
      </c>
      <c r="FI73" s="48" t="n">
        <f aca="false">MIN(MAX((HG72*(1+HG$5/Setup!$C$36)+IF($V73=40,N($F73),0))-DK73,0),MAX($P73-SUM(DV73:FH73),0))</f>
        <v>0</v>
      </c>
      <c r="FJ73" s="48" t="n">
        <f aca="false">MIN(MAX((HH72*(1+HH$5/Setup!$C$36)+IF($V73=41,N($F73),0))-DL73,0),MAX($P73-SUM(DV73:FI73),0))</f>
        <v>0</v>
      </c>
      <c r="FK73" s="48" t="n">
        <f aca="false">MIN(MAX((HI72*(1+HI$5/Setup!$C$36)+IF($V73=42,N($F73),0))-DM73,0),MAX($P73-SUM(DV73:FJ73),0))</f>
        <v>0</v>
      </c>
      <c r="FL73" s="48" t="n">
        <f aca="false">MIN(MAX((HJ72*(1+HJ$5/Setup!$C$36)+IF($V73=43,N($F73),0))-DN73,0),MAX($P73-SUM(DV73:FK73),0))</f>
        <v>0</v>
      </c>
      <c r="FM73" s="48" t="n">
        <f aca="false">MIN(MAX((HK72*(1+HK$5/Setup!$C$36)+IF($V73=44,N($F73),0))-DO73,0),MAX($P73-SUM(DV73:FL73),0))</f>
        <v>0</v>
      </c>
      <c r="FN73" s="48" t="n">
        <f aca="false">MIN(MAX((HL72*(1+HL$5/Setup!$C$36)+IF($V73=45,N($F73),0))-DP73,0),MAX($P73-SUM(DV73:FM73),0))</f>
        <v>0</v>
      </c>
      <c r="FO73" s="48" t="n">
        <f aca="false">MIN(MAX((HM72*(1+HM$5/Setup!$C$36)+IF($V73=46,N($F73),0))-DQ73,0),MAX($P73-SUM(DV73:FN73),0))</f>
        <v>0</v>
      </c>
      <c r="FP73" s="48" t="n">
        <f aca="false">MIN(MAX((HN72*(1+HN$5/Setup!$C$36)+IF($V73=47,N($F73),0))-DR73,0),MAX($P73-SUM(DV73:FO73),0))</f>
        <v>0</v>
      </c>
      <c r="FQ73" s="48" t="n">
        <f aca="false">MIN(MAX((HO72*(1+HO$5/Setup!$C$36)+IF($V73=48,N($F73),0))-DS73,0),MAX($P73-SUM(DV73:FP73),0))</f>
        <v>0</v>
      </c>
      <c r="FR73" s="48" t="n">
        <f aca="false">MIN(MAX((HP72*(1+HP$5/Setup!$C$36)+IF($V73=49,N($F73),0))-DT73,0),MAX($P73-SUM(DV73:FQ73),0))</f>
        <v>0</v>
      </c>
      <c r="FS73" s="48" t="n">
        <f aca="false">MIN(MAX((HQ72*(1+HQ$5/Setup!$C$36)+IF($V73=50,N($F73),0))-DU73,0),MAX($P73-SUM(DV73:FR73),0))</f>
        <v>0</v>
      </c>
      <c r="FT73" s="48" t="n">
        <f aca="false">IF((FT72*(1+FT$5/Setup!$C$36)+IF($V73=1,N($F73),0))-BX73-DV73&lt;0.005,0,(FT72*(1+FT$5/Setup!$C$36)+IF($V73=1,N($F73),0))-BX73-DV73)</f>
        <v>0</v>
      </c>
      <c r="FU73" s="48" t="n">
        <f aca="false">IF((FU72*(1+FU$5/Setup!$C$36)+IF($V73=2,N($F73),0))-BY73-DW73&lt;0.005,0,(FU72*(1+FU$5/Setup!$C$36)+IF($V73=2,N($F73),0))-BY73-DW73)</f>
        <v>0</v>
      </c>
      <c r="FV73" s="48" t="n">
        <f aca="false">IF((FV72*(1+FV$5/Setup!$C$36)+IF($V73=3,N($F73),0))-BZ73-DX73&lt;0.005,0,(FV72*(1+FV$5/Setup!$C$36)+IF($V73=3,N($F73),0))-BZ73-DX73)</f>
        <v>0</v>
      </c>
      <c r="FW73" s="48" t="n">
        <f aca="false">IF((FW72*(1+FW$5/Setup!$C$36)+IF($V73=4,N($F73),0))-CA73-DY73&lt;0.005,0,(FW72*(1+FW$5/Setup!$C$36)+IF($V73=4,N($F73),0))-CA73-DY73)</f>
        <v>0</v>
      </c>
      <c r="FX73" s="48" t="n">
        <f aca="false">IF((FX72*(1+FX$5/Setup!$C$36)+IF($V73=5,N($F73),0))-CB73-DZ73&lt;0.005,0,(FX72*(1+FX$5/Setup!$C$36)+IF($V73=5,N($F73),0))-CB73-DZ73)</f>
        <v>0</v>
      </c>
      <c r="FY73" s="48" t="n">
        <f aca="false">IF((FY72*(1+FY$5/Setup!$C$36)+IF($V73=6,N($F73),0))-CC73-EA73&lt;0.005,0,(FY72*(1+FY$5/Setup!$C$36)+IF($V73=6,N($F73),0))-CC73-EA73)</f>
        <v>0</v>
      </c>
      <c r="FZ73" s="48" t="n">
        <f aca="false">IF((FZ72*(1+FZ$5/Setup!$C$36)+IF($V73=7,N($F73),0))-CD73-EB73&lt;0.005,0,(FZ72*(1+FZ$5/Setup!$C$36)+IF($V73=7,N($F73),0))-CD73-EB73)</f>
        <v>0</v>
      </c>
      <c r="GA73" s="48" t="n">
        <f aca="false">IF((GA72*(1+GA$5/Setup!$C$36)+IF($V73=8,N($F73),0))-CE73-EC73&lt;0.005,0,(GA72*(1+GA$5/Setup!$C$36)+IF($V73=8,N($F73),0))-CE73-EC73)</f>
        <v>0</v>
      </c>
      <c r="GB73" s="48" t="n">
        <f aca="false">IF((GB72*(1+GB$5/Setup!$C$36)+IF($V73=9,N($F73),0))-CF73-ED73&lt;0.005,0,(GB72*(1+GB$5/Setup!$C$36)+IF($V73=9,N($F73),0))-CF73-ED73)</f>
        <v>0</v>
      </c>
      <c r="GC73" s="48" t="n">
        <f aca="false">IF((GC72*(1+GC$5/Setup!$C$36)+IF($V73=10,N($F73),0))-CG73-EE73&lt;0.005,0,(GC72*(1+GC$5/Setup!$C$36)+IF($V73=10,N($F73),0))-CG73-EE73)</f>
        <v>0</v>
      </c>
      <c r="GD73" s="48" t="n">
        <f aca="false">IF((GD72*(1+GD$5/Setup!$C$36)+IF($V73=11,N($F73),0))-CH73-EF73&lt;0.005,0,(GD72*(1+GD$5/Setup!$C$36)+IF($V73=11,N($F73),0))-CH73-EF73)</f>
        <v>0</v>
      </c>
      <c r="GE73" s="48" t="n">
        <f aca="false">IF((GE72*(1+GE$5/Setup!$C$36)+IF($V73=12,N($F73),0))-CI73-EG73&lt;0.005,0,(GE72*(1+GE$5/Setup!$C$36)+IF($V73=12,N($F73),0))-CI73-EG73)</f>
        <v>0</v>
      </c>
      <c r="GF73" s="48" t="n">
        <f aca="false">IF((GF72*(1+GF$5/Setup!$C$36)+IF($V73=13,N($F73),0))-CJ73-EH73&lt;0.005,0,(GF72*(1+GF$5/Setup!$C$36)+IF($V73=13,N($F73),0))-CJ73-EH73)</f>
        <v>0</v>
      </c>
      <c r="GG73" s="48" t="n">
        <f aca="false">IF((GG72*(1+GG$5/Setup!$C$36)+IF($V73=14,N($F73),0))-CK73-EI73&lt;0.005,0,(GG72*(1+GG$5/Setup!$C$36)+IF($V73=14,N($F73),0))-CK73-EI73)</f>
        <v>0</v>
      </c>
      <c r="GH73" s="48" t="n">
        <f aca="false">IF((GH72*(1+GH$5/Setup!$C$36)+IF($V73=15,N($F73),0))-CL73-EJ73&lt;0.005,0,(GH72*(1+GH$5/Setup!$C$36)+IF($V73=15,N($F73),0))-CL73-EJ73)</f>
        <v>0</v>
      </c>
      <c r="GI73" s="48" t="n">
        <f aca="false">IF((GI72*(1+GI$5/Setup!$C$36)+IF($V73=16,N($F73),0))-CM73-EK73&lt;0.005,0,(GI72*(1+GI$5/Setup!$C$36)+IF($V73=16,N($F73),0))-CM73-EK73)</f>
        <v>0</v>
      </c>
      <c r="GJ73" s="48" t="n">
        <f aca="false">IF((GJ72*(1+GJ$5/Setup!$C$36)+IF($V73=17,N($F73),0))-CN73-EL73&lt;0.005,0,(GJ72*(1+GJ$5/Setup!$C$36)+IF($V73=17,N($F73),0))-CN73-EL73)</f>
        <v>0</v>
      </c>
      <c r="GK73" s="48" t="n">
        <f aca="false">IF((GK72*(1+GK$5/Setup!$C$36)+IF($V73=18,N($F73),0))-CO73-EM73&lt;0.005,0,(GK72*(1+GK$5/Setup!$C$36)+IF($V73=18,N($F73),0))-CO73-EM73)</f>
        <v>0</v>
      </c>
      <c r="GL73" s="48" t="n">
        <f aca="false">IF((GL72*(1+GL$5/Setup!$C$36)+IF($V73=19,N($F73),0))-CP73-EN73&lt;0.005,0,(GL72*(1+GL$5/Setup!$C$36)+IF($V73=19,N($F73),0))-CP73-EN73)</f>
        <v>0</v>
      </c>
      <c r="GM73" s="48" t="n">
        <f aca="false">IF((GM72*(1+GM$5/Setup!$C$36)+IF($V73=20,N($F73),0))-CQ73-EO73&lt;0.005,0,(GM72*(1+GM$5/Setup!$C$36)+IF($V73=20,N($F73),0))-CQ73-EO73)</f>
        <v>0</v>
      </c>
      <c r="GN73" s="48" t="n">
        <f aca="false">IF((GN72*(1+GN$5/Setup!$C$36)+IF($V73=21,N($F73),0))-CR73-EP73&lt;0.005,0,(GN72*(1+GN$5/Setup!$C$36)+IF($V73=21,N($F73),0))-CR73-EP73)</f>
        <v>0</v>
      </c>
      <c r="GO73" s="48" t="n">
        <f aca="false">IF((GO72*(1+GO$5/Setup!$C$36)+IF($V73=22,N($F73),0))-CS73-EQ73&lt;0.005,0,(GO72*(1+GO$5/Setup!$C$36)+IF($V73=22,N($F73),0))-CS73-EQ73)</f>
        <v>0</v>
      </c>
      <c r="GP73" s="48" t="n">
        <f aca="false">IF((GP72*(1+GP$5/Setup!$C$36)+IF($V73=23,N($F73),0))-CT73-ER73&lt;0.005,0,(GP72*(1+GP$5/Setup!$C$36)+IF($V73=23,N($F73),0))-CT73-ER73)</f>
        <v>0</v>
      </c>
      <c r="GQ73" s="48" t="n">
        <f aca="false">IF((GQ72*(1+GQ$5/Setup!$C$36)+IF($V73=24,N($F73),0))-CU73-ES73&lt;0.005,0,(GQ72*(1+GQ$5/Setup!$C$36)+IF($V73=24,N($F73),0))-CU73-ES73)</f>
        <v>0</v>
      </c>
      <c r="GR73" s="48" t="n">
        <f aca="false">IF((GR72*(1+GR$5/Setup!$C$36)+IF($V73=25,N($F73),0))-CV73-ET73&lt;0.005,0,(GR72*(1+GR$5/Setup!$C$36)+IF($V73=25,N($F73),0))-CV73-ET73)</f>
        <v>0</v>
      </c>
      <c r="GS73" s="48" t="n">
        <f aca="false">IF((GS72*(1+GS$5/Setup!$C$36)+IF($V73=26,N($F73),0))-CW73-EU73&lt;0.005,0,(GS72*(1+GS$5/Setup!$C$36)+IF($V73=26,N($F73),0))-CW73-EU73)</f>
        <v>0</v>
      </c>
      <c r="GT73" s="48" t="n">
        <f aca="false">IF((GT72*(1+GT$5/Setup!$C$36)+IF($V73=27,N($F73),0))-CX73-EV73&lt;0.005,0,(GT72*(1+GT$5/Setup!$C$36)+IF($V73=27,N($F73),0))-CX73-EV73)</f>
        <v>0</v>
      </c>
      <c r="GU73" s="48" t="n">
        <f aca="false">IF((GU72*(1+GU$5/Setup!$C$36)+IF($V73=28,N($F73),0))-CY73-EW73&lt;0.005,0,(GU72*(1+GU$5/Setup!$C$36)+IF($V73=28,N($F73),0))-CY73-EW73)</f>
        <v>0</v>
      </c>
      <c r="GV73" s="48" t="n">
        <f aca="false">IF((GV72*(1+GV$5/Setup!$C$36)+IF($V73=29,N($F73),0))-CZ73-EX73&lt;0.005,0,(GV72*(1+GV$5/Setup!$C$36)+IF($V73=29,N($F73),0))-CZ73-EX73)</f>
        <v>0</v>
      </c>
      <c r="GW73" s="48" t="n">
        <f aca="false">IF((GW72*(1+GW$5/Setup!$C$36)+IF($V73=30,N($F73),0))-DA73-EY73&lt;0.005,0,(GW72*(1+GW$5/Setup!$C$36)+IF($V73=30,N($F73),0))-DA73-EY73)</f>
        <v>0</v>
      </c>
      <c r="GX73" s="48" t="n">
        <f aca="false">IF((GX72*(1+GX$5/Setup!$C$36)+IF($V73=31,N($F73),0))-DB73-EZ73&lt;0.005,0,(GX72*(1+GX$5/Setup!$C$36)+IF($V73=31,N($F73),0))-DB73-EZ73)</f>
        <v>0</v>
      </c>
      <c r="GY73" s="48" t="n">
        <f aca="false">IF((GY72*(1+GY$5/Setup!$C$36)+IF($V73=32,N($F73),0))-DC73-FA73&lt;0.005,0,(GY72*(1+GY$5/Setup!$C$36)+IF($V73=32,N($F73),0))-DC73-FA73)</f>
        <v>0</v>
      </c>
      <c r="GZ73" s="48" t="n">
        <f aca="false">IF((GZ72*(1+GZ$5/Setup!$C$36)+IF($V73=33,N($F73),0))-DD73-FB73&lt;0.005,0,(GZ72*(1+GZ$5/Setup!$C$36)+IF($V73=33,N($F73),0))-DD73-FB73)</f>
        <v>0</v>
      </c>
      <c r="HA73" s="48" t="n">
        <f aca="false">IF((HA72*(1+HA$5/Setup!$C$36)+IF($V73=34,N($F73),0))-DE73-FC73&lt;0.005,0,(HA72*(1+HA$5/Setup!$C$36)+IF($V73=34,N($F73),0))-DE73-FC73)</f>
        <v>0</v>
      </c>
      <c r="HB73" s="48" t="n">
        <f aca="false">IF((HB72*(1+HB$5/Setup!$C$36)+IF($V73=35,N($F73),0))-DF73-FD73&lt;0.005,0,(HB72*(1+HB$5/Setup!$C$36)+IF($V73=35,N($F73),0))-DF73-FD73)</f>
        <v>0</v>
      </c>
      <c r="HC73" s="48" t="n">
        <f aca="false">IF((HC72*(1+HC$5/Setup!$C$36)+IF($V73=36,N($F73),0))-DG73-FE73&lt;0.005,0,(HC72*(1+HC$5/Setup!$C$36)+IF($V73=36,N($F73),0))-DG73-FE73)</f>
        <v>0</v>
      </c>
      <c r="HD73" s="48" t="n">
        <f aca="false">IF((HD72*(1+HD$5/Setup!$C$36)+IF($V73=37,N($F73),0))-DH73-FF73&lt;0.005,0,(HD72*(1+HD$5/Setup!$C$36)+IF($V73=37,N($F73),0))-DH73-FF73)</f>
        <v>0</v>
      </c>
      <c r="HE73" s="48" t="n">
        <f aca="false">IF((HE72*(1+HE$5/Setup!$C$36)+IF($V73=38,N($F73),0))-DI73-FG73&lt;0.005,0,(HE72*(1+HE$5/Setup!$C$36)+IF($V73=38,N($F73),0))-DI73-FG73)</f>
        <v>0</v>
      </c>
      <c r="HF73" s="48" t="n">
        <f aca="false">IF((HF72*(1+HF$5/Setup!$C$36)+IF($V73=39,N($F73),0))-DJ73-FH73&lt;0.005,0,(HF72*(1+HF$5/Setup!$C$36)+IF($V73=39,N($F73),0))-DJ73-FH73)</f>
        <v>0</v>
      </c>
      <c r="HG73" s="48" t="n">
        <f aca="false">IF((HG72*(1+HG$5/Setup!$C$36)+IF($V73=40,N($F73),0))-DK73-FI73&lt;0.005,0,(HG72*(1+HG$5/Setup!$C$36)+IF($V73=40,N($F73),0))-DK73-FI73)</f>
        <v>0</v>
      </c>
      <c r="HH73" s="48" t="n">
        <f aca="false">IF((HH72*(1+HH$5/Setup!$C$36)+IF($V73=41,N($F73),0))-DL73-FJ73&lt;0.005,0,(HH72*(1+HH$5/Setup!$C$36)+IF($V73=41,N($F73),0))-DL73-FJ73)</f>
        <v>0</v>
      </c>
      <c r="HI73" s="48" t="n">
        <f aca="false">IF((HI72*(1+HI$5/Setup!$C$36)+IF($V73=42,N($F73),0))-DM73-FK73&lt;0.005,0,(HI72*(1+HI$5/Setup!$C$36)+IF($V73=42,N($F73),0))-DM73-FK73)</f>
        <v>0</v>
      </c>
      <c r="HJ73" s="48" t="n">
        <f aca="false">IF((HJ72*(1+HJ$5/Setup!$C$36)+IF($V73=43,N($F73),0))-DN73-FL73&lt;0.005,0,(HJ72*(1+HJ$5/Setup!$C$36)+IF($V73=43,N($F73),0))-DN73-FL73)</f>
        <v>0</v>
      </c>
      <c r="HK73" s="48" t="n">
        <f aca="false">IF((HK72*(1+HK$5/Setup!$C$36)+IF($V73=44,N($F73),0))-DO73-FM73&lt;0.005,0,(HK72*(1+HK$5/Setup!$C$36)+IF($V73=44,N($F73),0))-DO73-FM73)</f>
        <v>0</v>
      </c>
      <c r="HL73" s="48" t="n">
        <f aca="false">IF((HL72*(1+HL$5/Setup!$C$36)+IF($V73=45,N($F73),0))-DP73-FN73&lt;0.005,0,(HL72*(1+HL$5/Setup!$C$36)+IF($V73=45,N($F73),0))-DP73-FN73)</f>
        <v>0</v>
      </c>
      <c r="HM73" s="48" t="n">
        <f aca="false">IF((HM72*(1+HM$5/Setup!$C$36)+IF($V73=46,N($F73),0))-DQ73-FO73&lt;0.005,0,(HM72*(1+HM$5/Setup!$C$36)+IF($V73=46,N($F73),0))-DQ73-FO73)</f>
        <v>0</v>
      </c>
      <c r="HN73" s="48" t="n">
        <f aca="false">IF((HN72*(1+HN$5/Setup!$C$36)+IF($V73=47,N($F73),0))-DR73-FP73&lt;0.005,0,(HN72*(1+HN$5/Setup!$C$36)+IF($V73=47,N($F73),0))-DR73-FP73)</f>
        <v>0</v>
      </c>
      <c r="HO73" s="48" t="n">
        <f aca="false">IF((HO72*(1+HO$5/Setup!$C$36)+IF($V73=48,N($F73),0))-DS73-FQ73&lt;0.005,0,(HO72*(1+HO$5/Setup!$C$36)+IF($V73=48,N($F73),0))-DS73-FQ73)</f>
        <v>0</v>
      </c>
      <c r="HP73" s="48" t="n">
        <f aca="false">IF((HP72*(1+HP$5/Setup!$C$36)+IF($V73=49,N($F73),0))-DT73-FR73&lt;0.005,0,(HP72*(1+HP$5/Setup!$C$36)+IF($V73=49,N($F73),0))-DT73-FR73)</f>
        <v>0</v>
      </c>
      <c r="HQ73" s="48" t="n">
        <f aca="false">IF((HQ72*(1+HQ$5/Setup!$C$36)+IF($V73=50,N($F73),0))-DU73-FS73&lt;0.005,0,(HQ72*(1+HQ$5/Setup!$C$36)+IF($V73=50,N($F73),0))-DU73-FS73)</f>
        <v>0</v>
      </c>
    </row>
    <row r="74" customFormat="false" ht="15" hidden="false" customHeight="false" outlineLevel="0" collapsed="false">
      <c r="A74" s="44" t="n">
        <v>66</v>
      </c>
      <c r="B74" s="45" t="n">
        <f aca="false">IF(Setup!$C$7="Every month",EDATE(Setup!$C$8,($A74-1)),IF(Setup!$C$7="Twice a month",DATE(YEAR(Setup!$C$8),MONTH(Setup!$C$8)+INT((($A74-1)+Setup!$C$41)/2),MIN(IF(MOD(($A74-1)+Setup!$C$41,2)=0,Setup!$C$39,Setup!$C$40),DAY(EOMONTH(DATE(YEAR(Setup!$C$8),MONTH(Setup!$C$8)+INT((($A74-1)+Setup!$C$41)/2),1),0)))),Setup!$C$8+($A74-1)*IF(Setup!$C$7="Every week",7,14)))</f>
        <v>47235</v>
      </c>
      <c r="C74" s="45" t="n">
        <f aca="false">IF(Setup!$C$7="Every month",EDATE(Setup!$C$8,$A74),IF(Setup!$C$7="Twice a month",DATE(YEAR(Setup!$C$8),MONTH(Setup!$C$8)+INT(($A74+Setup!$C$41)/2),MIN(IF(MOD($A74+Setup!$C$41,2)=0,Setup!$C$39,Setup!$C$40),DAY(EOMONTH(DATE(YEAR(Setup!$C$8),MONTH(Setup!$C$8)+INT(($A74+Setup!$C$41)/2),1),0)))),Setup!$C$8+$A74*IF(Setup!$C$7="Every week",7,14)))</f>
        <v>47249</v>
      </c>
      <c r="D74" s="46"/>
      <c r="E74" s="47"/>
      <c r="F74" s="47"/>
      <c r="G74" s="47"/>
      <c r="H74" s="47"/>
      <c r="I74" s="48" t="n">
        <f aca="false">N(Setup!$C$11)+N(E74)</f>
        <v>100</v>
      </c>
      <c r="J74" s="48" t="n">
        <f aca="false">MIN(Setup!$C$37,MAX(I74,0))</f>
        <v>9.23076923076923</v>
      </c>
      <c r="K74" s="48" t="n">
        <f aca="false">MIN(MAX(N(Setup!$C$14)-L73,0),MAX(I74-J74,0))</f>
        <v>0</v>
      </c>
      <c r="L74" s="48" t="n">
        <f aca="false">L73+K74-N(G74)</f>
        <v>500</v>
      </c>
      <c r="M74" s="48" t="n">
        <f aca="false">M73+J74-N(H74)</f>
        <v>609.23076923077</v>
      </c>
      <c r="N74" s="48" t="n">
        <f aca="false">SUM(BX74:DU74)</f>
        <v>0</v>
      </c>
      <c r="O74" s="48" t="n">
        <f aca="false">SUM(Z74:BW74)-N74</f>
        <v>25</v>
      </c>
      <c r="P74" s="48" t="n">
        <f aca="false">MAX(I74-J74-K74,0)+O74</f>
        <v>115.769230769231</v>
      </c>
      <c r="Q74" s="48" t="n">
        <f aca="false">SUM(DV74:FS74)</f>
        <v>0</v>
      </c>
      <c r="R74" s="49" t="n">
        <f aca="false">N74+J74+K74+Q74</f>
        <v>9.23076923076923</v>
      </c>
      <c r="S74" s="48" t="n">
        <f aca="false">T74-T73-N(F74)+N74+Q74</f>
        <v>0</v>
      </c>
      <c r="T74" s="49" t="n">
        <f aca="false">SUM(FT74:HQ74)</f>
        <v>0</v>
      </c>
      <c r="U74" s="44" t="str">
        <f aca="false">IF(T73&lt;0.005,"",INDEX(Helpers!$C$2:$C$51,IF(_xlfn.MINIFS($DV$6:$FS$6,DV74:FS74,"&gt;0.005")=0,V74,_xlfn.MINIFS($DV$6:$FS$6,DV74:FS74,"&gt;0.005"))))</f>
        <v/>
      </c>
      <c r="V74" s="44" t="n">
        <f aca="false">IF(_xlfn.MINIFS($FT$6:$HQ$6,FT73:HQ73,"&gt;0.005")=0,1,_xlfn.MINIFS($FT$6:$HQ$6,FT73:HQ73,"&gt;0.005"))</f>
        <v>1</v>
      </c>
      <c r="W74" s="44" t="n">
        <f aca="false">IF(AND(D74&lt;&gt;"Paid",T73&gt;0.005),1,0)</f>
        <v>0</v>
      </c>
      <c r="X74" s="48" t="n">
        <f aca="false">SUMPRODUCT(((Helpers!$G$2:$G$51*(1+(Helpers!$D$2:$D$51+0.000000001)/12)^(($B74-Setup!$C$8)/(365.25/12))-Helpers!$E$2:$E$51*((1+(Helpers!$D$2:$D$51+0.000000001)/12)^(($B74-Setup!$C$8)/(365.25/12))-1)/((Helpers!$D$2:$D$51+0.000000001)/12))&gt;0)*(Helpers!$G$2:$G$51*(1+(Helpers!$D$2:$D$51+0.000000001)/12)^(($B74-Setup!$C$8)/(365.25/12))-Helpers!$E$2:$E$51*((1+(Helpers!$D$2:$D$51+0.000000001)/12)^(($B74-Setup!$C$8)/(365.25/12))-1)/((Helpers!$D$2:$D$51+0.000000001)/12)))</f>
        <v>377.650689516537</v>
      </c>
      <c r="Y74" s="48"/>
      <c r="Z74" s="48" t="n">
        <f aca="false">IF(OR(N(Z$5)=0,Z$6=""),0,Z$5*((DATE(YEAR($B74),MONTH($B74),MIN(Z$6,DAY(EOMONTH($B74,0))))&gt;=$B74)*(DATE(YEAR($B74),MONTH($B74),MIN(Z$6,DAY(EOMONTH($B74,0))))&lt;$C74)+(DATE(YEAR($B74),MONTH($B74)+1,MIN(Z$6,DAY(EOMONTH($B74,1))))&gt;=$B74)*(DATE(YEAR($B74),MONTH($B74)+1,MIN(Z$6,DAY(EOMONTH($B74,1))))&lt;$C74)))</f>
        <v>25</v>
      </c>
      <c r="AA74" s="48" t="n">
        <f aca="false">IF(OR(N(AA$5)=0,AA$6=""),0,AA$5*((DATE(YEAR($B74),MONTH($B74),MIN(AA$6,DAY(EOMONTH($B74,0))))&gt;=$B74)*(DATE(YEAR($B74),MONTH($B74),MIN(AA$6,DAY(EOMONTH($B74,0))))&lt;$C74)+(DATE(YEAR($B74),MONTH($B74)+1,MIN(AA$6,DAY(EOMONTH($B74,1))))&gt;=$B74)*(DATE(YEAR($B74),MONTH($B74)+1,MIN(AA$6,DAY(EOMONTH($B74,1))))&lt;$C74)))</f>
        <v>0</v>
      </c>
      <c r="AB74" s="48" t="n">
        <f aca="false">IF(OR(N(AB$5)=0,AB$6=""),0,AB$5*((DATE(YEAR($B74),MONTH($B74),MIN(AB$6,DAY(EOMONTH($B74,0))))&gt;=$B74)*(DATE(YEAR($B74),MONTH($B74),MIN(AB$6,DAY(EOMONTH($B74,0))))&lt;$C74)+(DATE(YEAR($B74),MONTH($B74)+1,MIN(AB$6,DAY(EOMONTH($B74,1))))&gt;=$B74)*(DATE(YEAR($B74),MONTH($B74)+1,MIN(AB$6,DAY(EOMONTH($B74,1))))&lt;$C74)))</f>
        <v>0</v>
      </c>
      <c r="AC74" s="48" t="n">
        <f aca="false">IF(OR(N(AC$5)=0,AC$6=""),0,AC$5*((DATE(YEAR($B74),MONTH($B74),MIN(AC$6,DAY(EOMONTH($B74,0))))&gt;=$B74)*(DATE(YEAR($B74),MONTH($B74),MIN(AC$6,DAY(EOMONTH($B74,0))))&lt;$C74)+(DATE(YEAR($B74),MONTH($B74)+1,MIN(AC$6,DAY(EOMONTH($B74,1))))&gt;=$B74)*(DATE(YEAR($B74),MONTH($B74)+1,MIN(AC$6,DAY(EOMONTH($B74,1))))&lt;$C74)))</f>
        <v>0</v>
      </c>
      <c r="AD74" s="48" t="n">
        <f aca="false">IF(OR(N(AD$5)=0,AD$6=""),0,AD$5*((DATE(YEAR($B74),MONTH($B74),MIN(AD$6,DAY(EOMONTH($B74,0))))&gt;=$B74)*(DATE(YEAR($B74),MONTH($B74),MIN(AD$6,DAY(EOMONTH($B74,0))))&lt;$C74)+(DATE(YEAR($B74),MONTH($B74)+1,MIN(AD$6,DAY(EOMONTH($B74,1))))&gt;=$B74)*(DATE(YEAR($B74),MONTH($B74)+1,MIN(AD$6,DAY(EOMONTH($B74,1))))&lt;$C74)))</f>
        <v>0</v>
      </c>
      <c r="AE74" s="48" t="n">
        <f aca="false">IF(OR(N(AE$5)=0,AE$6=""),0,AE$5*((DATE(YEAR($B74),MONTH($B74),MIN(AE$6,DAY(EOMONTH($B74,0))))&gt;=$B74)*(DATE(YEAR($B74),MONTH($B74),MIN(AE$6,DAY(EOMONTH($B74,0))))&lt;$C74)+(DATE(YEAR($B74),MONTH($B74)+1,MIN(AE$6,DAY(EOMONTH($B74,1))))&gt;=$B74)*(DATE(YEAR($B74),MONTH($B74)+1,MIN(AE$6,DAY(EOMONTH($B74,1))))&lt;$C74)))</f>
        <v>0</v>
      </c>
      <c r="AF74" s="48" t="n">
        <f aca="false">IF(OR(N(AF$5)=0,AF$6=""),0,AF$5*((DATE(YEAR($B74),MONTH($B74),MIN(AF$6,DAY(EOMONTH($B74,0))))&gt;=$B74)*(DATE(YEAR($B74),MONTH($B74),MIN(AF$6,DAY(EOMONTH($B74,0))))&lt;$C74)+(DATE(YEAR($B74),MONTH($B74)+1,MIN(AF$6,DAY(EOMONTH($B74,1))))&gt;=$B74)*(DATE(YEAR($B74),MONTH($B74)+1,MIN(AF$6,DAY(EOMONTH($B74,1))))&lt;$C74)))</f>
        <v>0</v>
      </c>
      <c r="AG74" s="48" t="n">
        <f aca="false">IF(OR(N(AG$5)=0,AG$6=""),0,AG$5*((DATE(YEAR($B74),MONTH($B74),MIN(AG$6,DAY(EOMONTH($B74,0))))&gt;=$B74)*(DATE(YEAR($B74),MONTH($B74),MIN(AG$6,DAY(EOMONTH($B74,0))))&lt;$C74)+(DATE(YEAR($B74),MONTH($B74)+1,MIN(AG$6,DAY(EOMONTH($B74,1))))&gt;=$B74)*(DATE(YEAR($B74),MONTH($B74)+1,MIN(AG$6,DAY(EOMONTH($B74,1))))&lt;$C74)))</f>
        <v>0</v>
      </c>
      <c r="AH74" s="48" t="n">
        <f aca="false">IF(OR(N(AH$5)=0,AH$6=""),0,AH$5*((DATE(YEAR($B74),MONTH($B74),MIN(AH$6,DAY(EOMONTH($B74,0))))&gt;=$B74)*(DATE(YEAR($B74),MONTH($B74),MIN(AH$6,DAY(EOMONTH($B74,0))))&lt;$C74)+(DATE(YEAR($B74),MONTH($B74)+1,MIN(AH$6,DAY(EOMONTH($B74,1))))&gt;=$B74)*(DATE(YEAR($B74),MONTH($B74)+1,MIN(AH$6,DAY(EOMONTH($B74,1))))&lt;$C74)))</f>
        <v>0</v>
      </c>
      <c r="AI74" s="48" t="n">
        <f aca="false">IF(OR(N(AI$5)=0,AI$6=""),0,AI$5*((DATE(YEAR($B74),MONTH($B74),MIN(AI$6,DAY(EOMONTH($B74,0))))&gt;=$B74)*(DATE(YEAR($B74),MONTH($B74),MIN(AI$6,DAY(EOMONTH($B74,0))))&lt;$C74)+(DATE(YEAR($B74),MONTH($B74)+1,MIN(AI$6,DAY(EOMONTH($B74,1))))&gt;=$B74)*(DATE(YEAR($B74),MONTH($B74)+1,MIN(AI$6,DAY(EOMONTH($B74,1))))&lt;$C74)))</f>
        <v>0</v>
      </c>
      <c r="AJ74" s="48" t="n">
        <f aca="false">IF(OR(N(AJ$5)=0,AJ$6=""),0,AJ$5*((DATE(YEAR($B74),MONTH($B74),MIN(AJ$6,DAY(EOMONTH($B74,0))))&gt;=$B74)*(DATE(YEAR($B74),MONTH($B74),MIN(AJ$6,DAY(EOMONTH($B74,0))))&lt;$C74)+(DATE(YEAR($B74),MONTH($B74)+1,MIN(AJ$6,DAY(EOMONTH($B74,1))))&gt;=$B74)*(DATE(YEAR($B74),MONTH($B74)+1,MIN(AJ$6,DAY(EOMONTH($B74,1))))&lt;$C74)))</f>
        <v>0</v>
      </c>
      <c r="AK74" s="48" t="n">
        <f aca="false">IF(OR(N(AK$5)=0,AK$6=""),0,AK$5*((DATE(YEAR($B74),MONTH($B74),MIN(AK$6,DAY(EOMONTH($B74,0))))&gt;=$B74)*(DATE(YEAR($B74),MONTH($B74),MIN(AK$6,DAY(EOMONTH($B74,0))))&lt;$C74)+(DATE(YEAR($B74),MONTH($B74)+1,MIN(AK$6,DAY(EOMONTH($B74,1))))&gt;=$B74)*(DATE(YEAR($B74),MONTH($B74)+1,MIN(AK$6,DAY(EOMONTH($B74,1))))&lt;$C74)))</f>
        <v>0</v>
      </c>
      <c r="AL74" s="48" t="n">
        <f aca="false">IF(OR(N(AL$5)=0,AL$6=""),0,AL$5*((DATE(YEAR($B74),MONTH($B74),MIN(AL$6,DAY(EOMONTH($B74,0))))&gt;=$B74)*(DATE(YEAR($B74),MONTH($B74),MIN(AL$6,DAY(EOMONTH($B74,0))))&lt;$C74)+(DATE(YEAR($B74),MONTH($B74)+1,MIN(AL$6,DAY(EOMONTH($B74,1))))&gt;=$B74)*(DATE(YEAR($B74),MONTH($B74)+1,MIN(AL$6,DAY(EOMONTH($B74,1))))&lt;$C74)))</f>
        <v>0</v>
      </c>
      <c r="AM74" s="48" t="n">
        <f aca="false">IF(OR(N(AM$5)=0,AM$6=""),0,AM$5*((DATE(YEAR($B74),MONTH($B74),MIN(AM$6,DAY(EOMONTH($B74,0))))&gt;=$B74)*(DATE(YEAR($B74),MONTH($B74),MIN(AM$6,DAY(EOMONTH($B74,0))))&lt;$C74)+(DATE(YEAR($B74),MONTH($B74)+1,MIN(AM$6,DAY(EOMONTH($B74,1))))&gt;=$B74)*(DATE(YEAR($B74),MONTH($B74)+1,MIN(AM$6,DAY(EOMONTH($B74,1))))&lt;$C74)))</f>
        <v>0</v>
      </c>
      <c r="AN74" s="48" t="n">
        <f aca="false">IF(OR(N(AN$5)=0,AN$6=""),0,AN$5*((DATE(YEAR($B74),MONTH($B74),MIN(AN$6,DAY(EOMONTH($B74,0))))&gt;=$B74)*(DATE(YEAR($B74),MONTH($B74),MIN(AN$6,DAY(EOMONTH($B74,0))))&lt;$C74)+(DATE(YEAR($B74),MONTH($B74)+1,MIN(AN$6,DAY(EOMONTH($B74,1))))&gt;=$B74)*(DATE(YEAR($B74),MONTH($B74)+1,MIN(AN$6,DAY(EOMONTH($B74,1))))&lt;$C74)))</f>
        <v>0</v>
      </c>
      <c r="AO74" s="48" t="n">
        <f aca="false">IF(OR(N(AO$5)=0,AO$6=""),0,AO$5*((DATE(YEAR($B74),MONTH($B74),MIN(AO$6,DAY(EOMONTH($B74,0))))&gt;=$B74)*(DATE(YEAR($B74),MONTH($B74),MIN(AO$6,DAY(EOMONTH($B74,0))))&lt;$C74)+(DATE(YEAR($B74),MONTH($B74)+1,MIN(AO$6,DAY(EOMONTH($B74,1))))&gt;=$B74)*(DATE(YEAR($B74),MONTH($B74)+1,MIN(AO$6,DAY(EOMONTH($B74,1))))&lt;$C74)))</f>
        <v>0</v>
      </c>
      <c r="AP74" s="48" t="n">
        <f aca="false">IF(OR(N(AP$5)=0,AP$6=""),0,AP$5*((DATE(YEAR($B74),MONTH($B74),MIN(AP$6,DAY(EOMONTH($B74,0))))&gt;=$B74)*(DATE(YEAR($B74),MONTH($B74),MIN(AP$6,DAY(EOMONTH($B74,0))))&lt;$C74)+(DATE(YEAR($B74),MONTH($B74)+1,MIN(AP$6,DAY(EOMONTH($B74,1))))&gt;=$B74)*(DATE(YEAR($B74),MONTH($B74)+1,MIN(AP$6,DAY(EOMONTH($B74,1))))&lt;$C74)))</f>
        <v>0</v>
      </c>
      <c r="AQ74" s="48" t="n">
        <f aca="false">IF(OR(N(AQ$5)=0,AQ$6=""),0,AQ$5*((DATE(YEAR($B74),MONTH($B74),MIN(AQ$6,DAY(EOMONTH($B74,0))))&gt;=$B74)*(DATE(YEAR($B74),MONTH($B74),MIN(AQ$6,DAY(EOMONTH($B74,0))))&lt;$C74)+(DATE(YEAR($B74),MONTH($B74)+1,MIN(AQ$6,DAY(EOMONTH($B74,1))))&gt;=$B74)*(DATE(YEAR($B74),MONTH($B74)+1,MIN(AQ$6,DAY(EOMONTH($B74,1))))&lt;$C74)))</f>
        <v>0</v>
      </c>
      <c r="AR74" s="48" t="n">
        <f aca="false">IF(OR(N(AR$5)=0,AR$6=""),0,AR$5*((DATE(YEAR($B74),MONTH($B74),MIN(AR$6,DAY(EOMONTH($B74,0))))&gt;=$B74)*(DATE(YEAR($B74),MONTH($B74),MIN(AR$6,DAY(EOMONTH($B74,0))))&lt;$C74)+(DATE(YEAR($B74),MONTH($B74)+1,MIN(AR$6,DAY(EOMONTH($B74,1))))&gt;=$B74)*(DATE(YEAR($B74),MONTH($B74)+1,MIN(AR$6,DAY(EOMONTH($B74,1))))&lt;$C74)))</f>
        <v>0</v>
      </c>
      <c r="AS74" s="48" t="n">
        <f aca="false">IF(OR(N(AS$5)=0,AS$6=""),0,AS$5*((DATE(YEAR($B74),MONTH($B74),MIN(AS$6,DAY(EOMONTH($B74,0))))&gt;=$B74)*(DATE(YEAR($B74),MONTH($B74),MIN(AS$6,DAY(EOMONTH($B74,0))))&lt;$C74)+(DATE(YEAR($B74),MONTH($B74)+1,MIN(AS$6,DAY(EOMONTH($B74,1))))&gt;=$B74)*(DATE(YEAR($B74),MONTH($B74)+1,MIN(AS$6,DAY(EOMONTH($B74,1))))&lt;$C74)))</f>
        <v>0</v>
      </c>
      <c r="AT74" s="48" t="n">
        <f aca="false">IF(OR(N(AT$5)=0,AT$6=""),0,AT$5*((DATE(YEAR($B74),MONTH($B74),MIN(AT$6,DAY(EOMONTH($B74,0))))&gt;=$B74)*(DATE(YEAR($B74),MONTH($B74),MIN(AT$6,DAY(EOMONTH($B74,0))))&lt;$C74)+(DATE(YEAR($B74),MONTH($B74)+1,MIN(AT$6,DAY(EOMONTH($B74,1))))&gt;=$B74)*(DATE(YEAR($B74),MONTH($B74)+1,MIN(AT$6,DAY(EOMONTH($B74,1))))&lt;$C74)))</f>
        <v>0</v>
      </c>
      <c r="AU74" s="48" t="n">
        <f aca="false">IF(OR(N(AU$5)=0,AU$6=""),0,AU$5*((DATE(YEAR($B74),MONTH($B74),MIN(AU$6,DAY(EOMONTH($B74,0))))&gt;=$B74)*(DATE(YEAR($B74),MONTH($B74),MIN(AU$6,DAY(EOMONTH($B74,0))))&lt;$C74)+(DATE(YEAR($B74),MONTH($B74)+1,MIN(AU$6,DAY(EOMONTH($B74,1))))&gt;=$B74)*(DATE(YEAR($B74),MONTH($B74)+1,MIN(AU$6,DAY(EOMONTH($B74,1))))&lt;$C74)))</f>
        <v>0</v>
      </c>
      <c r="AV74" s="48" t="n">
        <f aca="false">IF(OR(N(AV$5)=0,AV$6=""),0,AV$5*((DATE(YEAR($B74),MONTH($B74),MIN(AV$6,DAY(EOMONTH($B74,0))))&gt;=$B74)*(DATE(YEAR($B74),MONTH($B74),MIN(AV$6,DAY(EOMONTH($B74,0))))&lt;$C74)+(DATE(YEAR($B74),MONTH($B74)+1,MIN(AV$6,DAY(EOMONTH($B74,1))))&gt;=$B74)*(DATE(YEAR($B74),MONTH($B74)+1,MIN(AV$6,DAY(EOMONTH($B74,1))))&lt;$C74)))</f>
        <v>0</v>
      </c>
      <c r="AW74" s="48" t="n">
        <f aca="false">IF(OR(N(AW$5)=0,AW$6=""),0,AW$5*((DATE(YEAR($B74),MONTH($B74),MIN(AW$6,DAY(EOMONTH($B74,0))))&gt;=$B74)*(DATE(YEAR($B74),MONTH($B74),MIN(AW$6,DAY(EOMONTH($B74,0))))&lt;$C74)+(DATE(YEAR($B74),MONTH($B74)+1,MIN(AW$6,DAY(EOMONTH($B74,1))))&gt;=$B74)*(DATE(YEAR($B74),MONTH($B74)+1,MIN(AW$6,DAY(EOMONTH($B74,1))))&lt;$C74)))</f>
        <v>0</v>
      </c>
      <c r="AX74" s="48" t="n">
        <f aca="false">IF(OR(N(AX$5)=0,AX$6=""),0,AX$5*((DATE(YEAR($B74),MONTH($B74),MIN(AX$6,DAY(EOMONTH($B74,0))))&gt;=$B74)*(DATE(YEAR($B74),MONTH($B74),MIN(AX$6,DAY(EOMONTH($B74,0))))&lt;$C74)+(DATE(YEAR($B74),MONTH($B74)+1,MIN(AX$6,DAY(EOMONTH($B74,1))))&gt;=$B74)*(DATE(YEAR($B74),MONTH($B74)+1,MIN(AX$6,DAY(EOMONTH($B74,1))))&lt;$C74)))</f>
        <v>0</v>
      </c>
      <c r="AY74" s="48" t="n">
        <f aca="false">IF(OR(N(AY$5)=0,AY$6=""),0,AY$5*((DATE(YEAR($B74),MONTH($B74),MIN(AY$6,DAY(EOMONTH($B74,0))))&gt;=$B74)*(DATE(YEAR($B74),MONTH($B74),MIN(AY$6,DAY(EOMONTH($B74,0))))&lt;$C74)+(DATE(YEAR($B74),MONTH($B74)+1,MIN(AY$6,DAY(EOMONTH($B74,1))))&gt;=$B74)*(DATE(YEAR($B74),MONTH($B74)+1,MIN(AY$6,DAY(EOMONTH($B74,1))))&lt;$C74)))</f>
        <v>0</v>
      </c>
      <c r="AZ74" s="48" t="n">
        <f aca="false">IF(OR(N(AZ$5)=0,AZ$6=""),0,AZ$5*((DATE(YEAR($B74),MONTH($B74),MIN(AZ$6,DAY(EOMONTH($B74,0))))&gt;=$B74)*(DATE(YEAR($B74),MONTH($B74),MIN(AZ$6,DAY(EOMONTH($B74,0))))&lt;$C74)+(DATE(YEAR($B74),MONTH($B74)+1,MIN(AZ$6,DAY(EOMONTH($B74,1))))&gt;=$B74)*(DATE(YEAR($B74),MONTH($B74)+1,MIN(AZ$6,DAY(EOMONTH($B74,1))))&lt;$C74)))</f>
        <v>0</v>
      </c>
      <c r="BA74" s="48" t="n">
        <f aca="false">IF(OR(N(BA$5)=0,BA$6=""),0,BA$5*((DATE(YEAR($B74),MONTH($B74),MIN(BA$6,DAY(EOMONTH($B74,0))))&gt;=$B74)*(DATE(YEAR($B74),MONTH($B74),MIN(BA$6,DAY(EOMONTH($B74,0))))&lt;$C74)+(DATE(YEAR($B74),MONTH($B74)+1,MIN(BA$6,DAY(EOMONTH($B74,1))))&gt;=$B74)*(DATE(YEAR($B74),MONTH($B74)+1,MIN(BA$6,DAY(EOMONTH($B74,1))))&lt;$C74)))</f>
        <v>0</v>
      </c>
      <c r="BB74" s="48" t="n">
        <f aca="false">IF(OR(N(BB$5)=0,BB$6=""),0,BB$5*((DATE(YEAR($B74),MONTH($B74),MIN(BB$6,DAY(EOMONTH($B74,0))))&gt;=$B74)*(DATE(YEAR($B74),MONTH($B74),MIN(BB$6,DAY(EOMONTH($B74,0))))&lt;$C74)+(DATE(YEAR($B74),MONTH($B74)+1,MIN(BB$6,DAY(EOMONTH($B74,1))))&gt;=$B74)*(DATE(YEAR($B74),MONTH($B74)+1,MIN(BB$6,DAY(EOMONTH($B74,1))))&lt;$C74)))</f>
        <v>0</v>
      </c>
      <c r="BC74" s="48" t="n">
        <f aca="false">IF(OR(N(BC$5)=0,BC$6=""),0,BC$5*((DATE(YEAR($B74),MONTH($B74),MIN(BC$6,DAY(EOMONTH($B74,0))))&gt;=$B74)*(DATE(YEAR($B74),MONTH($B74),MIN(BC$6,DAY(EOMONTH($B74,0))))&lt;$C74)+(DATE(YEAR($B74),MONTH($B74)+1,MIN(BC$6,DAY(EOMONTH($B74,1))))&gt;=$B74)*(DATE(YEAR($B74),MONTH($B74)+1,MIN(BC$6,DAY(EOMONTH($B74,1))))&lt;$C74)))</f>
        <v>0</v>
      </c>
      <c r="BD74" s="48" t="n">
        <f aca="false">IF(OR(N(BD$5)=0,BD$6=""),0,BD$5*((DATE(YEAR($B74),MONTH($B74),MIN(BD$6,DAY(EOMONTH($B74,0))))&gt;=$B74)*(DATE(YEAR($B74),MONTH($B74),MIN(BD$6,DAY(EOMONTH($B74,0))))&lt;$C74)+(DATE(YEAR($B74),MONTH($B74)+1,MIN(BD$6,DAY(EOMONTH($B74,1))))&gt;=$B74)*(DATE(YEAR($B74),MONTH($B74)+1,MIN(BD$6,DAY(EOMONTH($B74,1))))&lt;$C74)))</f>
        <v>0</v>
      </c>
      <c r="BE74" s="48" t="n">
        <f aca="false">IF(OR(N(BE$5)=0,BE$6=""),0,BE$5*((DATE(YEAR($B74),MONTH($B74),MIN(BE$6,DAY(EOMONTH($B74,0))))&gt;=$B74)*(DATE(YEAR($B74),MONTH($B74),MIN(BE$6,DAY(EOMONTH($B74,0))))&lt;$C74)+(DATE(YEAR($B74),MONTH($B74)+1,MIN(BE$6,DAY(EOMONTH($B74,1))))&gt;=$B74)*(DATE(YEAR($B74),MONTH($B74)+1,MIN(BE$6,DAY(EOMONTH($B74,1))))&lt;$C74)))</f>
        <v>0</v>
      </c>
      <c r="BF74" s="48" t="n">
        <f aca="false">IF(OR(N(BF$5)=0,BF$6=""),0,BF$5*((DATE(YEAR($B74),MONTH($B74),MIN(BF$6,DAY(EOMONTH($B74,0))))&gt;=$B74)*(DATE(YEAR($B74),MONTH($B74),MIN(BF$6,DAY(EOMONTH($B74,0))))&lt;$C74)+(DATE(YEAR($B74),MONTH($B74)+1,MIN(BF$6,DAY(EOMONTH($B74,1))))&gt;=$B74)*(DATE(YEAR($B74),MONTH($B74)+1,MIN(BF$6,DAY(EOMONTH($B74,1))))&lt;$C74)))</f>
        <v>0</v>
      </c>
      <c r="BG74" s="48" t="n">
        <f aca="false">IF(OR(N(BG$5)=0,BG$6=""),0,BG$5*((DATE(YEAR($B74),MONTH($B74),MIN(BG$6,DAY(EOMONTH($B74,0))))&gt;=$B74)*(DATE(YEAR($B74),MONTH($B74),MIN(BG$6,DAY(EOMONTH($B74,0))))&lt;$C74)+(DATE(YEAR($B74),MONTH($B74)+1,MIN(BG$6,DAY(EOMONTH($B74,1))))&gt;=$B74)*(DATE(YEAR($B74),MONTH($B74)+1,MIN(BG$6,DAY(EOMONTH($B74,1))))&lt;$C74)))</f>
        <v>0</v>
      </c>
      <c r="BH74" s="48" t="n">
        <f aca="false">IF(OR(N(BH$5)=0,BH$6=""),0,BH$5*((DATE(YEAR($B74),MONTH($B74),MIN(BH$6,DAY(EOMONTH($B74,0))))&gt;=$B74)*(DATE(YEAR($B74),MONTH($B74),MIN(BH$6,DAY(EOMONTH($B74,0))))&lt;$C74)+(DATE(YEAR($B74),MONTH($B74)+1,MIN(BH$6,DAY(EOMONTH($B74,1))))&gt;=$B74)*(DATE(YEAR($B74),MONTH($B74)+1,MIN(BH$6,DAY(EOMONTH($B74,1))))&lt;$C74)))</f>
        <v>0</v>
      </c>
      <c r="BI74" s="48" t="n">
        <f aca="false">IF(OR(N(BI$5)=0,BI$6=""),0,BI$5*((DATE(YEAR($B74),MONTH($B74),MIN(BI$6,DAY(EOMONTH($B74,0))))&gt;=$B74)*(DATE(YEAR($B74),MONTH($B74),MIN(BI$6,DAY(EOMONTH($B74,0))))&lt;$C74)+(DATE(YEAR($B74),MONTH($B74)+1,MIN(BI$6,DAY(EOMONTH($B74,1))))&gt;=$B74)*(DATE(YEAR($B74),MONTH($B74)+1,MIN(BI$6,DAY(EOMONTH($B74,1))))&lt;$C74)))</f>
        <v>0</v>
      </c>
      <c r="BJ74" s="48" t="n">
        <f aca="false">IF(OR(N(BJ$5)=0,BJ$6=""),0,BJ$5*((DATE(YEAR($B74),MONTH($B74),MIN(BJ$6,DAY(EOMONTH($B74,0))))&gt;=$B74)*(DATE(YEAR($B74),MONTH($B74),MIN(BJ$6,DAY(EOMONTH($B74,0))))&lt;$C74)+(DATE(YEAR($B74),MONTH($B74)+1,MIN(BJ$6,DAY(EOMONTH($B74,1))))&gt;=$B74)*(DATE(YEAR($B74),MONTH($B74)+1,MIN(BJ$6,DAY(EOMONTH($B74,1))))&lt;$C74)))</f>
        <v>0</v>
      </c>
      <c r="BK74" s="48" t="n">
        <f aca="false">IF(OR(N(BK$5)=0,BK$6=""),0,BK$5*((DATE(YEAR($B74),MONTH($B74),MIN(BK$6,DAY(EOMONTH($B74,0))))&gt;=$B74)*(DATE(YEAR($B74),MONTH($B74),MIN(BK$6,DAY(EOMONTH($B74,0))))&lt;$C74)+(DATE(YEAR($B74),MONTH($B74)+1,MIN(BK$6,DAY(EOMONTH($B74,1))))&gt;=$B74)*(DATE(YEAR($B74),MONTH($B74)+1,MIN(BK$6,DAY(EOMONTH($B74,1))))&lt;$C74)))</f>
        <v>0</v>
      </c>
      <c r="BL74" s="48" t="n">
        <f aca="false">IF(OR(N(BL$5)=0,BL$6=""),0,BL$5*((DATE(YEAR($B74),MONTH($B74),MIN(BL$6,DAY(EOMONTH($B74,0))))&gt;=$B74)*(DATE(YEAR($B74),MONTH($B74),MIN(BL$6,DAY(EOMONTH($B74,0))))&lt;$C74)+(DATE(YEAR($B74),MONTH($B74)+1,MIN(BL$6,DAY(EOMONTH($B74,1))))&gt;=$B74)*(DATE(YEAR($B74),MONTH($B74)+1,MIN(BL$6,DAY(EOMONTH($B74,1))))&lt;$C74)))</f>
        <v>0</v>
      </c>
      <c r="BM74" s="48" t="n">
        <f aca="false">IF(OR(N(BM$5)=0,BM$6=""),0,BM$5*((DATE(YEAR($B74),MONTH($B74),MIN(BM$6,DAY(EOMONTH($B74,0))))&gt;=$B74)*(DATE(YEAR($B74),MONTH($B74),MIN(BM$6,DAY(EOMONTH($B74,0))))&lt;$C74)+(DATE(YEAR($B74),MONTH($B74)+1,MIN(BM$6,DAY(EOMONTH($B74,1))))&gt;=$B74)*(DATE(YEAR($B74),MONTH($B74)+1,MIN(BM$6,DAY(EOMONTH($B74,1))))&lt;$C74)))</f>
        <v>0</v>
      </c>
      <c r="BN74" s="48" t="n">
        <f aca="false">IF(OR(N(BN$5)=0,BN$6=""),0,BN$5*((DATE(YEAR($B74),MONTH($B74),MIN(BN$6,DAY(EOMONTH($B74,0))))&gt;=$B74)*(DATE(YEAR($B74),MONTH($B74),MIN(BN$6,DAY(EOMONTH($B74,0))))&lt;$C74)+(DATE(YEAR($B74),MONTH($B74)+1,MIN(BN$6,DAY(EOMONTH($B74,1))))&gt;=$B74)*(DATE(YEAR($B74),MONTH($B74)+1,MIN(BN$6,DAY(EOMONTH($B74,1))))&lt;$C74)))</f>
        <v>0</v>
      </c>
      <c r="BO74" s="48" t="n">
        <f aca="false">IF(OR(N(BO$5)=0,BO$6=""),0,BO$5*((DATE(YEAR($B74),MONTH($B74),MIN(BO$6,DAY(EOMONTH($B74,0))))&gt;=$B74)*(DATE(YEAR($B74),MONTH($B74),MIN(BO$6,DAY(EOMONTH($B74,0))))&lt;$C74)+(DATE(YEAR($B74),MONTH($B74)+1,MIN(BO$6,DAY(EOMONTH($B74,1))))&gt;=$B74)*(DATE(YEAR($B74),MONTH($B74)+1,MIN(BO$6,DAY(EOMONTH($B74,1))))&lt;$C74)))</f>
        <v>0</v>
      </c>
      <c r="BP74" s="48" t="n">
        <f aca="false">IF(OR(N(BP$5)=0,BP$6=""),0,BP$5*((DATE(YEAR($B74),MONTH($B74),MIN(BP$6,DAY(EOMONTH($B74,0))))&gt;=$B74)*(DATE(YEAR($B74),MONTH($B74),MIN(BP$6,DAY(EOMONTH($B74,0))))&lt;$C74)+(DATE(YEAR($B74),MONTH($B74)+1,MIN(BP$6,DAY(EOMONTH($B74,1))))&gt;=$B74)*(DATE(YEAR($B74),MONTH($B74)+1,MIN(BP$6,DAY(EOMONTH($B74,1))))&lt;$C74)))</f>
        <v>0</v>
      </c>
      <c r="BQ74" s="48" t="n">
        <f aca="false">IF(OR(N(BQ$5)=0,BQ$6=""),0,BQ$5*((DATE(YEAR($B74),MONTH($B74),MIN(BQ$6,DAY(EOMONTH($B74,0))))&gt;=$B74)*(DATE(YEAR($B74),MONTH($B74),MIN(BQ$6,DAY(EOMONTH($B74,0))))&lt;$C74)+(DATE(YEAR($B74),MONTH($B74)+1,MIN(BQ$6,DAY(EOMONTH($B74,1))))&gt;=$B74)*(DATE(YEAR($B74),MONTH($B74)+1,MIN(BQ$6,DAY(EOMONTH($B74,1))))&lt;$C74)))</f>
        <v>0</v>
      </c>
      <c r="BR74" s="48" t="n">
        <f aca="false">IF(OR(N(BR$5)=0,BR$6=""),0,BR$5*((DATE(YEAR($B74),MONTH($B74),MIN(BR$6,DAY(EOMONTH($B74,0))))&gt;=$B74)*(DATE(YEAR($B74),MONTH($B74),MIN(BR$6,DAY(EOMONTH($B74,0))))&lt;$C74)+(DATE(YEAR($B74),MONTH($B74)+1,MIN(BR$6,DAY(EOMONTH($B74,1))))&gt;=$B74)*(DATE(YEAR($B74),MONTH($B74)+1,MIN(BR$6,DAY(EOMONTH($B74,1))))&lt;$C74)))</f>
        <v>0</v>
      </c>
      <c r="BS74" s="48" t="n">
        <f aca="false">IF(OR(N(BS$5)=0,BS$6=""),0,BS$5*((DATE(YEAR($B74),MONTH($B74),MIN(BS$6,DAY(EOMONTH($B74,0))))&gt;=$B74)*(DATE(YEAR($B74),MONTH($B74),MIN(BS$6,DAY(EOMONTH($B74,0))))&lt;$C74)+(DATE(YEAR($B74),MONTH($B74)+1,MIN(BS$6,DAY(EOMONTH($B74,1))))&gt;=$B74)*(DATE(YEAR($B74),MONTH($B74)+1,MIN(BS$6,DAY(EOMONTH($B74,1))))&lt;$C74)))</f>
        <v>0</v>
      </c>
      <c r="BT74" s="48" t="n">
        <f aca="false">IF(OR(N(BT$5)=0,BT$6=""),0,BT$5*((DATE(YEAR($B74),MONTH($B74),MIN(BT$6,DAY(EOMONTH($B74,0))))&gt;=$B74)*(DATE(YEAR($B74),MONTH($B74),MIN(BT$6,DAY(EOMONTH($B74,0))))&lt;$C74)+(DATE(YEAR($B74),MONTH($B74)+1,MIN(BT$6,DAY(EOMONTH($B74,1))))&gt;=$B74)*(DATE(YEAR($B74),MONTH($B74)+1,MIN(BT$6,DAY(EOMONTH($B74,1))))&lt;$C74)))</f>
        <v>0</v>
      </c>
      <c r="BU74" s="48" t="n">
        <f aca="false">IF(OR(N(BU$5)=0,BU$6=""),0,BU$5*((DATE(YEAR($B74),MONTH($B74),MIN(BU$6,DAY(EOMONTH($B74,0))))&gt;=$B74)*(DATE(YEAR($B74),MONTH($B74),MIN(BU$6,DAY(EOMONTH($B74,0))))&lt;$C74)+(DATE(YEAR($B74),MONTH($B74)+1,MIN(BU$6,DAY(EOMONTH($B74,1))))&gt;=$B74)*(DATE(YEAR($B74),MONTH($B74)+1,MIN(BU$6,DAY(EOMONTH($B74,1))))&lt;$C74)))</f>
        <v>0</v>
      </c>
      <c r="BV74" s="48" t="n">
        <f aca="false">IF(OR(N(BV$5)=0,BV$6=""),0,BV$5*((DATE(YEAR($B74),MONTH($B74),MIN(BV$6,DAY(EOMONTH($B74,0))))&gt;=$B74)*(DATE(YEAR($B74),MONTH($B74),MIN(BV$6,DAY(EOMONTH($B74,0))))&lt;$C74)+(DATE(YEAR($B74),MONTH($B74)+1,MIN(BV$6,DAY(EOMONTH($B74,1))))&gt;=$B74)*(DATE(YEAR($B74),MONTH($B74)+1,MIN(BV$6,DAY(EOMONTH($B74,1))))&lt;$C74)))</f>
        <v>0</v>
      </c>
      <c r="BW74" s="48" t="n">
        <f aca="false">IF(OR(N(BW$5)=0,BW$6=""),0,BW$5*((DATE(YEAR($B74),MONTH($B74),MIN(BW$6,DAY(EOMONTH($B74,0))))&gt;=$B74)*(DATE(YEAR($B74),MONTH($B74),MIN(BW$6,DAY(EOMONTH($B74,0))))&lt;$C74)+(DATE(YEAR($B74),MONTH($B74)+1,MIN(BW$6,DAY(EOMONTH($B74,1))))&gt;=$B74)*(DATE(YEAR($B74),MONTH($B74)+1,MIN(BW$6,DAY(EOMONTH($B74,1))))&lt;$C74)))</f>
        <v>0</v>
      </c>
      <c r="BX74" s="48" t="n">
        <f aca="false">MIN(Z74,(FT73*(1+FT$5/Setup!$C$36)+IF($V74=1,N($F74),0)))</f>
        <v>0</v>
      </c>
      <c r="BY74" s="48" t="n">
        <f aca="false">MIN(AA74,(FU73*(1+FU$5/Setup!$C$36)+IF($V74=2,N($F74),0)))</f>
        <v>0</v>
      </c>
      <c r="BZ74" s="48" t="n">
        <f aca="false">MIN(AB74,(FV73*(1+FV$5/Setup!$C$36)+IF($V74=3,N($F74),0)))</f>
        <v>0</v>
      </c>
      <c r="CA74" s="48" t="n">
        <f aca="false">MIN(AC74,(FW73*(1+FW$5/Setup!$C$36)+IF($V74=4,N($F74),0)))</f>
        <v>0</v>
      </c>
      <c r="CB74" s="48" t="n">
        <f aca="false">MIN(AD74,(FX73*(1+FX$5/Setup!$C$36)+IF($V74=5,N($F74),0)))</f>
        <v>0</v>
      </c>
      <c r="CC74" s="48" t="n">
        <f aca="false">MIN(AE74,(FY73*(1+FY$5/Setup!$C$36)+IF($V74=6,N($F74),0)))</f>
        <v>0</v>
      </c>
      <c r="CD74" s="48" t="n">
        <f aca="false">MIN(AF74,(FZ73*(1+FZ$5/Setup!$C$36)+IF($V74=7,N($F74),0)))</f>
        <v>0</v>
      </c>
      <c r="CE74" s="48" t="n">
        <f aca="false">MIN(AG74,(GA73*(1+GA$5/Setup!$C$36)+IF($V74=8,N($F74),0)))</f>
        <v>0</v>
      </c>
      <c r="CF74" s="48" t="n">
        <f aca="false">MIN(AH74,(GB73*(1+GB$5/Setup!$C$36)+IF($V74=9,N($F74),0)))</f>
        <v>0</v>
      </c>
      <c r="CG74" s="48" t="n">
        <f aca="false">MIN(AI74,(GC73*(1+GC$5/Setup!$C$36)+IF($V74=10,N($F74),0)))</f>
        <v>0</v>
      </c>
      <c r="CH74" s="48" t="n">
        <f aca="false">MIN(AJ74,(GD73*(1+GD$5/Setup!$C$36)+IF($V74=11,N($F74),0)))</f>
        <v>0</v>
      </c>
      <c r="CI74" s="48" t="n">
        <f aca="false">MIN(AK74,(GE73*(1+GE$5/Setup!$C$36)+IF($V74=12,N($F74),0)))</f>
        <v>0</v>
      </c>
      <c r="CJ74" s="48" t="n">
        <f aca="false">MIN(AL74,(GF73*(1+GF$5/Setup!$C$36)+IF($V74=13,N($F74),0)))</f>
        <v>0</v>
      </c>
      <c r="CK74" s="48" t="n">
        <f aca="false">MIN(AM74,(GG73*(1+GG$5/Setup!$C$36)+IF($V74=14,N($F74),0)))</f>
        <v>0</v>
      </c>
      <c r="CL74" s="48" t="n">
        <f aca="false">MIN(AN74,(GH73*(1+GH$5/Setup!$C$36)+IF($V74=15,N($F74),0)))</f>
        <v>0</v>
      </c>
      <c r="CM74" s="48" t="n">
        <f aca="false">MIN(AO74,(GI73*(1+GI$5/Setup!$C$36)+IF($V74=16,N($F74),0)))</f>
        <v>0</v>
      </c>
      <c r="CN74" s="48" t="n">
        <f aca="false">MIN(AP74,(GJ73*(1+GJ$5/Setup!$C$36)+IF($V74=17,N($F74),0)))</f>
        <v>0</v>
      </c>
      <c r="CO74" s="48" t="n">
        <f aca="false">MIN(AQ74,(GK73*(1+GK$5/Setup!$C$36)+IF($V74=18,N($F74),0)))</f>
        <v>0</v>
      </c>
      <c r="CP74" s="48" t="n">
        <f aca="false">MIN(AR74,(GL73*(1+GL$5/Setup!$C$36)+IF($V74=19,N($F74),0)))</f>
        <v>0</v>
      </c>
      <c r="CQ74" s="48" t="n">
        <f aca="false">MIN(AS74,(GM73*(1+GM$5/Setup!$C$36)+IF($V74=20,N($F74),0)))</f>
        <v>0</v>
      </c>
      <c r="CR74" s="48" t="n">
        <f aca="false">MIN(AT74,(GN73*(1+GN$5/Setup!$C$36)+IF($V74=21,N($F74),0)))</f>
        <v>0</v>
      </c>
      <c r="CS74" s="48" t="n">
        <f aca="false">MIN(AU74,(GO73*(1+GO$5/Setup!$C$36)+IF($V74=22,N($F74),0)))</f>
        <v>0</v>
      </c>
      <c r="CT74" s="48" t="n">
        <f aca="false">MIN(AV74,(GP73*(1+GP$5/Setup!$C$36)+IF($V74=23,N($F74),0)))</f>
        <v>0</v>
      </c>
      <c r="CU74" s="48" t="n">
        <f aca="false">MIN(AW74,(GQ73*(1+GQ$5/Setup!$C$36)+IF($V74=24,N($F74),0)))</f>
        <v>0</v>
      </c>
      <c r="CV74" s="48" t="n">
        <f aca="false">MIN(AX74,(GR73*(1+GR$5/Setup!$C$36)+IF($V74=25,N($F74),0)))</f>
        <v>0</v>
      </c>
      <c r="CW74" s="48" t="n">
        <f aca="false">MIN(AY74,(GS73*(1+GS$5/Setup!$C$36)+IF($V74=26,N($F74),0)))</f>
        <v>0</v>
      </c>
      <c r="CX74" s="48" t="n">
        <f aca="false">MIN(AZ74,(GT73*(1+GT$5/Setup!$C$36)+IF($V74=27,N($F74),0)))</f>
        <v>0</v>
      </c>
      <c r="CY74" s="48" t="n">
        <f aca="false">MIN(BA74,(GU73*(1+GU$5/Setup!$C$36)+IF($V74=28,N($F74),0)))</f>
        <v>0</v>
      </c>
      <c r="CZ74" s="48" t="n">
        <f aca="false">MIN(BB74,(GV73*(1+GV$5/Setup!$C$36)+IF($V74=29,N($F74),0)))</f>
        <v>0</v>
      </c>
      <c r="DA74" s="48" t="n">
        <f aca="false">MIN(BC74,(GW73*(1+GW$5/Setup!$C$36)+IF($V74=30,N($F74),0)))</f>
        <v>0</v>
      </c>
      <c r="DB74" s="48" t="n">
        <f aca="false">MIN(BD74,(GX73*(1+GX$5/Setup!$C$36)+IF($V74=31,N($F74),0)))</f>
        <v>0</v>
      </c>
      <c r="DC74" s="48" t="n">
        <f aca="false">MIN(BE74,(GY73*(1+GY$5/Setup!$C$36)+IF($V74=32,N($F74),0)))</f>
        <v>0</v>
      </c>
      <c r="DD74" s="48" t="n">
        <f aca="false">MIN(BF74,(GZ73*(1+GZ$5/Setup!$C$36)+IF($V74=33,N($F74),0)))</f>
        <v>0</v>
      </c>
      <c r="DE74" s="48" t="n">
        <f aca="false">MIN(BG74,(HA73*(1+HA$5/Setup!$C$36)+IF($V74=34,N($F74),0)))</f>
        <v>0</v>
      </c>
      <c r="DF74" s="48" t="n">
        <f aca="false">MIN(BH74,(HB73*(1+HB$5/Setup!$C$36)+IF($V74=35,N($F74),0)))</f>
        <v>0</v>
      </c>
      <c r="DG74" s="48" t="n">
        <f aca="false">MIN(BI74,(HC73*(1+HC$5/Setup!$C$36)+IF($V74=36,N($F74),0)))</f>
        <v>0</v>
      </c>
      <c r="DH74" s="48" t="n">
        <f aca="false">MIN(BJ74,(HD73*(1+HD$5/Setup!$C$36)+IF($V74=37,N($F74),0)))</f>
        <v>0</v>
      </c>
      <c r="DI74" s="48" t="n">
        <f aca="false">MIN(BK74,(HE73*(1+HE$5/Setup!$C$36)+IF($V74=38,N($F74),0)))</f>
        <v>0</v>
      </c>
      <c r="DJ74" s="48" t="n">
        <f aca="false">MIN(BL74,(HF73*(1+HF$5/Setup!$C$36)+IF($V74=39,N($F74),0)))</f>
        <v>0</v>
      </c>
      <c r="DK74" s="48" t="n">
        <f aca="false">MIN(BM74,(HG73*(1+HG$5/Setup!$C$36)+IF($V74=40,N($F74),0)))</f>
        <v>0</v>
      </c>
      <c r="DL74" s="48" t="n">
        <f aca="false">MIN(BN74,(HH73*(1+HH$5/Setup!$C$36)+IF($V74=41,N($F74),0)))</f>
        <v>0</v>
      </c>
      <c r="DM74" s="48" t="n">
        <f aca="false">MIN(BO74,(HI73*(1+HI$5/Setup!$C$36)+IF($V74=42,N($F74),0)))</f>
        <v>0</v>
      </c>
      <c r="DN74" s="48" t="n">
        <f aca="false">MIN(BP74,(HJ73*(1+HJ$5/Setup!$C$36)+IF($V74=43,N($F74),0)))</f>
        <v>0</v>
      </c>
      <c r="DO74" s="48" t="n">
        <f aca="false">MIN(BQ74,(HK73*(1+HK$5/Setup!$C$36)+IF($V74=44,N($F74),0)))</f>
        <v>0</v>
      </c>
      <c r="DP74" s="48" t="n">
        <f aca="false">MIN(BR74,(HL73*(1+HL$5/Setup!$C$36)+IF($V74=45,N($F74),0)))</f>
        <v>0</v>
      </c>
      <c r="DQ74" s="48" t="n">
        <f aca="false">MIN(BS74,(HM73*(1+HM$5/Setup!$C$36)+IF($V74=46,N($F74),0)))</f>
        <v>0</v>
      </c>
      <c r="DR74" s="48" t="n">
        <f aca="false">MIN(BT74,(HN73*(1+HN$5/Setup!$C$36)+IF($V74=47,N($F74),0)))</f>
        <v>0</v>
      </c>
      <c r="DS74" s="48" t="n">
        <f aca="false">MIN(BU74,(HO73*(1+HO$5/Setup!$C$36)+IF($V74=48,N($F74),0)))</f>
        <v>0</v>
      </c>
      <c r="DT74" s="48" t="n">
        <f aca="false">MIN(BV74,(HP73*(1+HP$5/Setup!$C$36)+IF($V74=49,N($F74),0)))</f>
        <v>0</v>
      </c>
      <c r="DU74" s="48" t="n">
        <f aca="false">MIN(BW74,(HQ73*(1+HQ$5/Setup!$C$36)+IF($V74=50,N($F74),0)))</f>
        <v>0</v>
      </c>
      <c r="DV74" s="48" t="n">
        <f aca="false">MIN(MAX((FT73*(1+FT$5/Setup!$C$36)+IF($V74=1,N($F74),0))-BX74,0),MAX($P74-0,0))</f>
        <v>0</v>
      </c>
      <c r="DW74" s="48" t="n">
        <f aca="false">MIN(MAX((FU73*(1+FU$5/Setup!$C$36)+IF($V74=2,N($F74),0))-BY74,0),MAX($P74-SUM(DV74:DV74),0))</f>
        <v>0</v>
      </c>
      <c r="DX74" s="48" t="n">
        <f aca="false">MIN(MAX((FV73*(1+FV$5/Setup!$C$36)+IF($V74=3,N($F74),0))-BZ74,0),MAX($P74-SUM(DV74:DW74),0))</f>
        <v>0</v>
      </c>
      <c r="DY74" s="48" t="n">
        <f aca="false">MIN(MAX((FW73*(1+FW$5/Setup!$C$36)+IF($V74=4,N($F74),0))-CA74,0),MAX($P74-SUM(DV74:DX74),0))</f>
        <v>0</v>
      </c>
      <c r="DZ74" s="48" t="n">
        <f aca="false">MIN(MAX((FX73*(1+FX$5/Setup!$C$36)+IF($V74=5,N($F74),0))-CB74,0),MAX($P74-SUM(DV74:DY74),0))</f>
        <v>0</v>
      </c>
      <c r="EA74" s="48" t="n">
        <f aca="false">MIN(MAX((FY73*(1+FY$5/Setup!$C$36)+IF($V74=6,N($F74),0))-CC74,0),MAX($P74-SUM(DV74:DZ74),0))</f>
        <v>0</v>
      </c>
      <c r="EB74" s="48" t="n">
        <f aca="false">MIN(MAX((FZ73*(1+FZ$5/Setup!$C$36)+IF($V74=7,N($F74),0))-CD74,0),MAX($P74-SUM(DV74:EA74),0))</f>
        <v>0</v>
      </c>
      <c r="EC74" s="48" t="n">
        <f aca="false">MIN(MAX((GA73*(1+GA$5/Setup!$C$36)+IF($V74=8,N($F74),0))-CE74,0),MAX($P74-SUM(DV74:EB74),0))</f>
        <v>0</v>
      </c>
      <c r="ED74" s="48" t="n">
        <f aca="false">MIN(MAX((GB73*(1+GB$5/Setup!$C$36)+IF($V74=9,N($F74),0))-CF74,0),MAX($P74-SUM(DV74:EC74),0))</f>
        <v>0</v>
      </c>
      <c r="EE74" s="48" t="n">
        <f aca="false">MIN(MAX((GC73*(1+GC$5/Setup!$C$36)+IF($V74=10,N($F74),0))-CG74,0),MAX($P74-SUM(DV74:ED74),0))</f>
        <v>0</v>
      </c>
      <c r="EF74" s="48" t="n">
        <f aca="false">MIN(MAX((GD73*(1+GD$5/Setup!$C$36)+IF($V74=11,N($F74),0))-CH74,0),MAX($P74-SUM(DV74:EE74),0))</f>
        <v>0</v>
      </c>
      <c r="EG74" s="48" t="n">
        <f aca="false">MIN(MAX((GE73*(1+GE$5/Setup!$C$36)+IF($V74=12,N($F74),0))-CI74,0),MAX($P74-SUM(DV74:EF74),0))</f>
        <v>0</v>
      </c>
      <c r="EH74" s="48" t="n">
        <f aca="false">MIN(MAX((GF73*(1+GF$5/Setup!$C$36)+IF($V74=13,N($F74),0))-CJ74,0),MAX($P74-SUM(DV74:EG74),0))</f>
        <v>0</v>
      </c>
      <c r="EI74" s="48" t="n">
        <f aca="false">MIN(MAX((GG73*(1+GG$5/Setup!$C$36)+IF($V74=14,N($F74),0))-CK74,0),MAX($P74-SUM(DV74:EH74),0))</f>
        <v>0</v>
      </c>
      <c r="EJ74" s="48" t="n">
        <f aca="false">MIN(MAX((GH73*(1+GH$5/Setup!$C$36)+IF($V74=15,N($F74),0))-CL74,0),MAX($P74-SUM(DV74:EI74),0))</f>
        <v>0</v>
      </c>
      <c r="EK74" s="48" t="n">
        <f aca="false">MIN(MAX((GI73*(1+GI$5/Setup!$C$36)+IF($V74=16,N($F74),0))-CM74,0),MAX($P74-SUM(DV74:EJ74),0))</f>
        <v>0</v>
      </c>
      <c r="EL74" s="48" t="n">
        <f aca="false">MIN(MAX((GJ73*(1+GJ$5/Setup!$C$36)+IF($V74=17,N($F74),0))-CN74,0),MAX($P74-SUM(DV74:EK74),0))</f>
        <v>0</v>
      </c>
      <c r="EM74" s="48" t="n">
        <f aca="false">MIN(MAX((GK73*(1+GK$5/Setup!$C$36)+IF($V74=18,N($F74),0))-CO74,0),MAX($P74-SUM(DV74:EL74),0))</f>
        <v>0</v>
      </c>
      <c r="EN74" s="48" t="n">
        <f aca="false">MIN(MAX((GL73*(1+GL$5/Setup!$C$36)+IF($V74=19,N($F74),0))-CP74,0),MAX($P74-SUM(DV74:EM74),0))</f>
        <v>0</v>
      </c>
      <c r="EO74" s="48" t="n">
        <f aca="false">MIN(MAX((GM73*(1+GM$5/Setup!$C$36)+IF($V74=20,N($F74),0))-CQ74,0),MAX($P74-SUM(DV74:EN74),0))</f>
        <v>0</v>
      </c>
      <c r="EP74" s="48" t="n">
        <f aca="false">MIN(MAX((GN73*(1+GN$5/Setup!$C$36)+IF($V74=21,N($F74),0))-CR74,0),MAX($P74-SUM(DV74:EO74),0))</f>
        <v>0</v>
      </c>
      <c r="EQ74" s="48" t="n">
        <f aca="false">MIN(MAX((GO73*(1+GO$5/Setup!$C$36)+IF($V74=22,N($F74),0))-CS74,0),MAX($P74-SUM(DV74:EP74),0))</f>
        <v>0</v>
      </c>
      <c r="ER74" s="48" t="n">
        <f aca="false">MIN(MAX((GP73*(1+GP$5/Setup!$C$36)+IF($V74=23,N($F74),0))-CT74,0),MAX($P74-SUM(DV74:EQ74),0))</f>
        <v>0</v>
      </c>
      <c r="ES74" s="48" t="n">
        <f aca="false">MIN(MAX((GQ73*(1+GQ$5/Setup!$C$36)+IF($V74=24,N($F74),0))-CU74,0),MAX($P74-SUM(DV74:ER74),0))</f>
        <v>0</v>
      </c>
      <c r="ET74" s="48" t="n">
        <f aca="false">MIN(MAX((GR73*(1+GR$5/Setup!$C$36)+IF($V74=25,N($F74),0))-CV74,0),MAX($P74-SUM(DV74:ES74),0))</f>
        <v>0</v>
      </c>
      <c r="EU74" s="48" t="n">
        <f aca="false">MIN(MAX((GS73*(1+GS$5/Setup!$C$36)+IF($V74=26,N($F74),0))-CW74,0),MAX($P74-SUM(DV74:ET74),0))</f>
        <v>0</v>
      </c>
      <c r="EV74" s="48" t="n">
        <f aca="false">MIN(MAX((GT73*(1+GT$5/Setup!$C$36)+IF($V74=27,N($F74),0))-CX74,0),MAX($P74-SUM(DV74:EU74),0))</f>
        <v>0</v>
      </c>
      <c r="EW74" s="48" t="n">
        <f aca="false">MIN(MAX((GU73*(1+GU$5/Setup!$C$36)+IF($V74=28,N($F74),0))-CY74,0),MAX($P74-SUM(DV74:EV74),0))</f>
        <v>0</v>
      </c>
      <c r="EX74" s="48" t="n">
        <f aca="false">MIN(MAX((GV73*(1+GV$5/Setup!$C$36)+IF($V74=29,N($F74),0))-CZ74,0),MAX($P74-SUM(DV74:EW74),0))</f>
        <v>0</v>
      </c>
      <c r="EY74" s="48" t="n">
        <f aca="false">MIN(MAX((GW73*(1+GW$5/Setup!$C$36)+IF($V74=30,N($F74),0))-DA74,0),MAX($P74-SUM(DV74:EX74),0))</f>
        <v>0</v>
      </c>
      <c r="EZ74" s="48" t="n">
        <f aca="false">MIN(MAX((GX73*(1+GX$5/Setup!$C$36)+IF($V74=31,N($F74),0))-DB74,0),MAX($P74-SUM(DV74:EY74),0))</f>
        <v>0</v>
      </c>
      <c r="FA74" s="48" t="n">
        <f aca="false">MIN(MAX((GY73*(1+GY$5/Setup!$C$36)+IF($V74=32,N($F74),0))-DC74,0),MAX($P74-SUM(DV74:EZ74),0))</f>
        <v>0</v>
      </c>
      <c r="FB74" s="48" t="n">
        <f aca="false">MIN(MAX((GZ73*(1+GZ$5/Setup!$C$36)+IF($V74=33,N($F74),0))-DD74,0),MAX($P74-SUM(DV74:FA74),0))</f>
        <v>0</v>
      </c>
      <c r="FC74" s="48" t="n">
        <f aca="false">MIN(MAX((HA73*(1+HA$5/Setup!$C$36)+IF($V74=34,N($F74),0))-DE74,0),MAX($P74-SUM(DV74:FB74),0))</f>
        <v>0</v>
      </c>
      <c r="FD74" s="48" t="n">
        <f aca="false">MIN(MAX((HB73*(1+HB$5/Setup!$C$36)+IF($V74=35,N($F74),0))-DF74,0),MAX($P74-SUM(DV74:FC74),0))</f>
        <v>0</v>
      </c>
      <c r="FE74" s="48" t="n">
        <f aca="false">MIN(MAX((HC73*(1+HC$5/Setup!$C$36)+IF($V74=36,N($F74),0))-DG74,0),MAX($P74-SUM(DV74:FD74),0))</f>
        <v>0</v>
      </c>
      <c r="FF74" s="48" t="n">
        <f aca="false">MIN(MAX((HD73*(1+HD$5/Setup!$C$36)+IF($V74=37,N($F74),0))-DH74,0),MAX($P74-SUM(DV74:FE74),0))</f>
        <v>0</v>
      </c>
      <c r="FG74" s="48" t="n">
        <f aca="false">MIN(MAX((HE73*(1+HE$5/Setup!$C$36)+IF($V74=38,N($F74),0))-DI74,0),MAX($P74-SUM(DV74:FF74),0))</f>
        <v>0</v>
      </c>
      <c r="FH74" s="48" t="n">
        <f aca="false">MIN(MAX((HF73*(1+HF$5/Setup!$C$36)+IF($V74=39,N($F74),0))-DJ74,0),MAX($P74-SUM(DV74:FG74),0))</f>
        <v>0</v>
      </c>
      <c r="FI74" s="48" t="n">
        <f aca="false">MIN(MAX((HG73*(1+HG$5/Setup!$C$36)+IF($V74=40,N($F74),0))-DK74,0),MAX($P74-SUM(DV74:FH74),0))</f>
        <v>0</v>
      </c>
      <c r="FJ74" s="48" t="n">
        <f aca="false">MIN(MAX((HH73*(1+HH$5/Setup!$C$36)+IF($V74=41,N($F74),0))-DL74,0),MAX($P74-SUM(DV74:FI74),0))</f>
        <v>0</v>
      </c>
      <c r="FK74" s="48" t="n">
        <f aca="false">MIN(MAX((HI73*(1+HI$5/Setup!$C$36)+IF($V74=42,N($F74),0))-DM74,0),MAX($P74-SUM(DV74:FJ74),0))</f>
        <v>0</v>
      </c>
      <c r="FL74" s="48" t="n">
        <f aca="false">MIN(MAX((HJ73*(1+HJ$5/Setup!$C$36)+IF($V74=43,N($F74),0))-DN74,0),MAX($P74-SUM(DV74:FK74),0))</f>
        <v>0</v>
      </c>
      <c r="FM74" s="48" t="n">
        <f aca="false">MIN(MAX((HK73*(1+HK$5/Setup!$C$36)+IF($V74=44,N($F74),0))-DO74,0),MAX($P74-SUM(DV74:FL74),0))</f>
        <v>0</v>
      </c>
      <c r="FN74" s="48" t="n">
        <f aca="false">MIN(MAX((HL73*(1+HL$5/Setup!$C$36)+IF($V74=45,N($F74),0))-DP74,0),MAX($P74-SUM(DV74:FM74),0))</f>
        <v>0</v>
      </c>
      <c r="FO74" s="48" t="n">
        <f aca="false">MIN(MAX((HM73*(1+HM$5/Setup!$C$36)+IF($V74=46,N($F74),0))-DQ74,0),MAX($P74-SUM(DV74:FN74),0))</f>
        <v>0</v>
      </c>
      <c r="FP74" s="48" t="n">
        <f aca="false">MIN(MAX((HN73*(1+HN$5/Setup!$C$36)+IF($V74=47,N($F74),0))-DR74,0),MAX($P74-SUM(DV74:FO74),0))</f>
        <v>0</v>
      </c>
      <c r="FQ74" s="48" t="n">
        <f aca="false">MIN(MAX((HO73*(1+HO$5/Setup!$C$36)+IF($V74=48,N($F74),0))-DS74,0),MAX($P74-SUM(DV74:FP74),0))</f>
        <v>0</v>
      </c>
      <c r="FR74" s="48" t="n">
        <f aca="false">MIN(MAX((HP73*(1+HP$5/Setup!$C$36)+IF($V74=49,N($F74),0))-DT74,0),MAX($P74-SUM(DV74:FQ74),0))</f>
        <v>0</v>
      </c>
      <c r="FS74" s="48" t="n">
        <f aca="false">MIN(MAX((HQ73*(1+HQ$5/Setup!$C$36)+IF($V74=50,N($F74),0))-DU74,0),MAX($P74-SUM(DV74:FR74),0))</f>
        <v>0</v>
      </c>
      <c r="FT74" s="48" t="n">
        <f aca="false">IF((FT73*(1+FT$5/Setup!$C$36)+IF($V74=1,N($F74),0))-BX74-DV74&lt;0.005,0,(FT73*(1+FT$5/Setup!$C$36)+IF($V74=1,N($F74),0))-BX74-DV74)</f>
        <v>0</v>
      </c>
      <c r="FU74" s="48" t="n">
        <f aca="false">IF((FU73*(1+FU$5/Setup!$C$36)+IF($V74=2,N($F74),0))-BY74-DW74&lt;0.005,0,(FU73*(1+FU$5/Setup!$C$36)+IF($V74=2,N($F74),0))-BY74-DW74)</f>
        <v>0</v>
      </c>
      <c r="FV74" s="48" t="n">
        <f aca="false">IF((FV73*(1+FV$5/Setup!$C$36)+IF($V74=3,N($F74),0))-BZ74-DX74&lt;0.005,0,(FV73*(1+FV$5/Setup!$C$36)+IF($V74=3,N($F74),0))-BZ74-DX74)</f>
        <v>0</v>
      </c>
      <c r="FW74" s="48" t="n">
        <f aca="false">IF((FW73*(1+FW$5/Setup!$C$36)+IF($V74=4,N($F74),0))-CA74-DY74&lt;0.005,0,(FW73*(1+FW$5/Setup!$C$36)+IF($V74=4,N($F74),0))-CA74-DY74)</f>
        <v>0</v>
      </c>
      <c r="FX74" s="48" t="n">
        <f aca="false">IF((FX73*(1+FX$5/Setup!$C$36)+IF($V74=5,N($F74),0))-CB74-DZ74&lt;0.005,0,(FX73*(1+FX$5/Setup!$C$36)+IF($V74=5,N($F74),0))-CB74-DZ74)</f>
        <v>0</v>
      </c>
      <c r="FY74" s="48" t="n">
        <f aca="false">IF((FY73*(1+FY$5/Setup!$C$36)+IF($V74=6,N($F74),0))-CC74-EA74&lt;0.005,0,(FY73*(1+FY$5/Setup!$C$36)+IF($V74=6,N($F74),0))-CC74-EA74)</f>
        <v>0</v>
      </c>
      <c r="FZ74" s="48" t="n">
        <f aca="false">IF((FZ73*(1+FZ$5/Setup!$C$36)+IF($V74=7,N($F74),0))-CD74-EB74&lt;0.005,0,(FZ73*(1+FZ$5/Setup!$C$36)+IF($V74=7,N($F74),0))-CD74-EB74)</f>
        <v>0</v>
      </c>
      <c r="GA74" s="48" t="n">
        <f aca="false">IF((GA73*(1+GA$5/Setup!$C$36)+IF($V74=8,N($F74),0))-CE74-EC74&lt;0.005,0,(GA73*(1+GA$5/Setup!$C$36)+IF($V74=8,N($F74),0))-CE74-EC74)</f>
        <v>0</v>
      </c>
      <c r="GB74" s="48" t="n">
        <f aca="false">IF((GB73*(1+GB$5/Setup!$C$36)+IF($V74=9,N($F74),0))-CF74-ED74&lt;0.005,0,(GB73*(1+GB$5/Setup!$C$36)+IF($V74=9,N($F74),0))-CF74-ED74)</f>
        <v>0</v>
      </c>
      <c r="GC74" s="48" t="n">
        <f aca="false">IF((GC73*(1+GC$5/Setup!$C$36)+IF($V74=10,N($F74),0))-CG74-EE74&lt;0.005,0,(GC73*(1+GC$5/Setup!$C$36)+IF($V74=10,N($F74),0))-CG74-EE74)</f>
        <v>0</v>
      </c>
      <c r="GD74" s="48" t="n">
        <f aca="false">IF((GD73*(1+GD$5/Setup!$C$36)+IF($V74=11,N($F74),0))-CH74-EF74&lt;0.005,0,(GD73*(1+GD$5/Setup!$C$36)+IF($V74=11,N($F74),0))-CH74-EF74)</f>
        <v>0</v>
      </c>
      <c r="GE74" s="48" t="n">
        <f aca="false">IF((GE73*(1+GE$5/Setup!$C$36)+IF($V74=12,N($F74),0))-CI74-EG74&lt;0.005,0,(GE73*(1+GE$5/Setup!$C$36)+IF($V74=12,N($F74),0))-CI74-EG74)</f>
        <v>0</v>
      </c>
      <c r="GF74" s="48" t="n">
        <f aca="false">IF((GF73*(1+GF$5/Setup!$C$36)+IF($V74=13,N($F74),0))-CJ74-EH74&lt;0.005,0,(GF73*(1+GF$5/Setup!$C$36)+IF($V74=13,N($F74),0))-CJ74-EH74)</f>
        <v>0</v>
      </c>
      <c r="GG74" s="48" t="n">
        <f aca="false">IF((GG73*(1+GG$5/Setup!$C$36)+IF($V74=14,N($F74),0))-CK74-EI74&lt;0.005,0,(GG73*(1+GG$5/Setup!$C$36)+IF($V74=14,N($F74),0))-CK74-EI74)</f>
        <v>0</v>
      </c>
      <c r="GH74" s="48" t="n">
        <f aca="false">IF((GH73*(1+GH$5/Setup!$C$36)+IF($V74=15,N($F74),0))-CL74-EJ74&lt;0.005,0,(GH73*(1+GH$5/Setup!$C$36)+IF($V74=15,N($F74),0))-CL74-EJ74)</f>
        <v>0</v>
      </c>
      <c r="GI74" s="48" t="n">
        <f aca="false">IF((GI73*(1+GI$5/Setup!$C$36)+IF($V74=16,N($F74),0))-CM74-EK74&lt;0.005,0,(GI73*(1+GI$5/Setup!$C$36)+IF($V74=16,N($F74),0))-CM74-EK74)</f>
        <v>0</v>
      </c>
      <c r="GJ74" s="48" t="n">
        <f aca="false">IF((GJ73*(1+GJ$5/Setup!$C$36)+IF($V74=17,N($F74),0))-CN74-EL74&lt;0.005,0,(GJ73*(1+GJ$5/Setup!$C$36)+IF($V74=17,N($F74),0))-CN74-EL74)</f>
        <v>0</v>
      </c>
      <c r="GK74" s="48" t="n">
        <f aca="false">IF((GK73*(1+GK$5/Setup!$C$36)+IF($V74=18,N($F74),0))-CO74-EM74&lt;0.005,0,(GK73*(1+GK$5/Setup!$C$36)+IF($V74=18,N($F74),0))-CO74-EM74)</f>
        <v>0</v>
      </c>
      <c r="GL74" s="48" t="n">
        <f aca="false">IF((GL73*(1+GL$5/Setup!$C$36)+IF($V74=19,N($F74),0))-CP74-EN74&lt;0.005,0,(GL73*(1+GL$5/Setup!$C$36)+IF($V74=19,N($F74),0))-CP74-EN74)</f>
        <v>0</v>
      </c>
      <c r="GM74" s="48" t="n">
        <f aca="false">IF((GM73*(1+GM$5/Setup!$C$36)+IF($V74=20,N($F74),0))-CQ74-EO74&lt;0.005,0,(GM73*(1+GM$5/Setup!$C$36)+IF($V74=20,N($F74),0))-CQ74-EO74)</f>
        <v>0</v>
      </c>
      <c r="GN74" s="48" t="n">
        <f aca="false">IF((GN73*(1+GN$5/Setup!$C$36)+IF($V74=21,N($F74),0))-CR74-EP74&lt;0.005,0,(GN73*(1+GN$5/Setup!$C$36)+IF($V74=21,N($F74),0))-CR74-EP74)</f>
        <v>0</v>
      </c>
      <c r="GO74" s="48" t="n">
        <f aca="false">IF((GO73*(1+GO$5/Setup!$C$36)+IF($V74=22,N($F74),0))-CS74-EQ74&lt;0.005,0,(GO73*(1+GO$5/Setup!$C$36)+IF($V74=22,N($F74),0))-CS74-EQ74)</f>
        <v>0</v>
      </c>
      <c r="GP74" s="48" t="n">
        <f aca="false">IF((GP73*(1+GP$5/Setup!$C$36)+IF($V74=23,N($F74),0))-CT74-ER74&lt;0.005,0,(GP73*(1+GP$5/Setup!$C$36)+IF($V74=23,N($F74),0))-CT74-ER74)</f>
        <v>0</v>
      </c>
      <c r="GQ74" s="48" t="n">
        <f aca="false">IF((GQ73*(1+GQ$5/Setup!$C$36)+IF($V74=24,N($F74),0))-CU74-ES74&lt;0.005,0,(GQ73*(1+GQ$5/Setup!$C$36)+IF($V74=24,N($F74),0))-CU74-ES74)</f>
        <v>0</v>
      </c>
      <c r="GR74" s="48" t="n">
        <f aca="false">IF((GR73*(1+GR$5/Setup!$C$36)+IF($V74=25,N($F74),0))-CV74-ET74&lt;0.005,0,(GR73*(1+GR$5/Setup!$C$36)+IF($V74=25,N($F74),0))-CV74-ET74)</f>
        <v>0</v>
      </c>
      <c r="GS74" s="48" t="n">
        <f aca="false">IF((GS73*(1+GS$5/Setup!$C$36)+IF($V74=26,N($F74),0))-CW74-EU74&lt;0.005,0,(GS73*(1+GS$5/Setup!$C$36)+IF($V74=26,N($F74),0))-CW74-EU74)</f>
        <v>0</v>
      </c>
      <c r="GT74" s="48" t="n">
        <f aca="false">IF((GT73*(1+GT$5/Setup!$C$36)+IF($V74=27,N($F74),0))-CX74-EV74&lt;0.005,0,(GT73*(1+GT$5/Setup!$C$36)+IF($V74=27,N($F74),0))-CX74-EV74)</f>
        <v>0</v>
      </c>
      <c r="GU74" s="48" t="n">
        <f aca="false">IF((GU73*(1+GU$5/Setup!$C$36)+IF($V74=28,N($F74),0))-CY74-EW74&lt;0.005,0,(GU73*(1+GU$5/Setup!$C$36)+IF($V74=28,N($F74),0))-CY74-EW74)</f>
        <v>0</v>
      </c>
      <c r="GV74" s="48" t="n">
        <f aca="false">IF((GV73*(1+GV$5/Setup!$C$36)+IF($V74=29,N($F74),0))-CZ74-EX74&lt;0.005,0,(GV73*(1+GV$5/Setup!$C$36)+IF($V74=29,N($F74),0))-CZ74-EX74)</f>
        <v>0</v>
      </c>
      <c r="GW74" s="48" t="n">
        <f aca="false">IF((GW73*(1+GW$5/Setup!$C$36)+IF($V74=30,N($F74),0))-DA74-EY74&lt;0.005,0,(GW73*(1+GW$5/Setup!$C$36)+IF($V74=30,N($F74),0))-DA74-EY74)</f>
        <v>0</v>
      </c>
      <c r="GX74" s="48" t="n">
        <f aca="false">IF((GX73*(1+GX$5/Setup!$C$36)+IF($V74=31,N($F74),0))-DB74-EZ74&lt;0.005,0,(GX73*(1+GX$5/Setup!$C$36)+IF($V74=31,N($F74),0))-DB74-EZ74)</f>
        <v>0</v>
      </c>
      <c r="GY74" s="48" t="n">
        <f aca="false">IF((GY73*(1+GY$5/Setup!$C$36)+IF($V74=32,N($F74),0))-DC74-FA74&lt;0.005,0,(GY73*(1+GY$5/Setup!$C$36)+IF($V74=32,N($F74),0))-DC74-FA74)</f>
        <v>0</v>
      </c>
      <c r="GZ74" s="48" t="n">
        <f aca="false">IF((GZ73*(1+GZ$5/Setup!$C$36)+IF($V74=33,N($F74),0))-DD74-FB74&lt;0.005,0,(GZ73*(1+GZ$5/Setup!$C$36)+IF($V74=33,N($F74),0))-DD74-FB74)</f>
        <v>0</v>
      </c>
      <c r="HA74" s="48" t="n">
        <f aca="false">IF((HA73*(1+HA$5/Setup!$C$36)+IF($V74=34,N($F74),0))-DE74-FC74&lt;0.005,0,(HA73*(1+HA$5/Setup!$C$36)+IF($V74=34,N($F74),0))-DE74-FC74)</f>
        <v>0</v>
      </c>
      <c r="HB74" s="48" t="n">
        <f aca="false">IF((HB73*(1+HB$5/Setup!$C$36)+IF($V74=35,N($F74),0))-DF74-FD74&lt;0.005,0,(HB73*(1+HB$5/Setup!$C$36)+IF($V74=35,N($F74),0))-DF74-FD74)</f>
        <v>0</v>
      </c>
      <c r="HC74" s="48" t="n">
        <f aca="false">IF((HC73*(1+HC$5/Setup!$C$36)+IF($V74=36,N($F74),0))-DG74-FE74&lt;0.005,0,(HC73*(1+HC$5/Setup!$C$36)+IF($V74=36,N($F74),0))-DG74-FE74)</f>
        <v>0</v>
      </c>
      <c r="HD74" s="48" t="n">
        <f aca="false">IF((HD73*(1+HD$5/Setup!$C$36)+IF($V74=37,N($F74),0))-DH74-FF74&lt;0.005,0,(HD73*(1+HD$5/Setup!$C$36)+IF($V74=37,N($F74),0))-DH74-FF74)</f>
        <v>0</v>
      </c>
      <c r="HE74" s="48" t="n">
        <f aca="false">IF((HE73*(1+HE$5/Setup!$C$36)+IF($V74=38,N($F74),0))-DI74-FG74&lt;0.005,0,(HE73*(1+HE$5/Setup!$C$36)+IF($V74=38,N($F74),0))-DI74-FG74)</f>
        <v>0</v>
      </c>
      <c r="HF74" s="48" t="n">
        <f aca="false">IF((HF73*(1+HF$5/Setup!$C$36)+IF($V74=39,N($F74),0))-DJ74-FH74&lt;0.005,0,(HF73*(1+HF$5/Setup!$C$36)+IF($V74=39,N($F74),0))-DJ74-FH74)</f>
        <v>0</v>
      </c>
      <c r="HG74" s="48" t="n">
        <f aca="false">IF((HG73*(1+HG$5/Setup!$C$36)+IF($V74=40,N($F74),0))-DK74-FI74&lt;0.005,0,(HG73*(1+HG$5/Setup!$C$36)+IF($V74=40,N($F74),0))-DK74-FI74)</f>
        <v>0</v>
      </c>
      <c r="HH74" s="48" t="n">
        <f aca="false">IF((HH73*(1+HH$5/Setup!$C$36)+IF($V74=41,N($F74),0))-DL74-FJ74&lt;0.005,0,(HH73*(1+HH$5/Setup!$C$36)+IF($V74=41,N($F74),0))-DL74-FJ74)</f>
        <v>0</v>
      </c>
      <c r="HI74" s="48" t="n">
        <f aca="false">IF((HI73*(1+HI$5/Setup!$C$36)+IF($V74=42,N($F74),0))-DM74-FK74&lt;0.005,0,(HI73*(1+HI$5/Setup!$C$36)+IF($V74=42,N($F74),0))-DM74-FK74)</f>
        <v>0</v>
      </c>
      <c r="HJ74" s="48" t="n">
        <f aca="false">IF((HJ73*(1+HJ$5/Setup!$C$36)+IF($V74=43,N($F74),0))-DN74-FL74&lt;0.005,0,(HJ73*(1+HJ$5/Setup!$C$36)+IF($V74=43,N($F74),0))-DN74-FL74)</f>
        <v>0</v>
      </c>
      <c r="HK74" s="48" t="n">
        <f aca="false">IF((HK73*(1+HK$5/Setup!$C$36)+IF($V74=44,N($F74),0))-DO74-FM74&lt;0.005,0,(HK73*(1+HK$5/Setup!$C$36)+IF($V74=44,N($F74),0))-DO74-FM74)</f>
        <v>0</v>
      </c>
      <c r="HL74" s="48" t="n">
        <f aca="false">IF((HL73*(1+HL$5/Setup!$C$36)+IF($V74=45,N($F74),0))-DP74-FN74&lt;0.005,0,(HL73*(1+HL$5/Setup!$C$36)+IF($V74=45,N($F74),0))-DP74-FN74)</f>
        <v>0</v>
      </c>
      <c r="HM74" s="48" t="n">
        <f aca="false">IF((HM73*(1+HM$5/Setup!$C$36)+IF($V74=46,N($F74),0))-DQ74-FO74&lt;0.005,0,(HM73*(1+HM$5/Setup!$C$36)+IF($V74=46,N($F74),0))-DQ74-FO74)</f>
        <v>0</v>
      </c>
      <c r="HN74" s="48" t="n">
        <f aca="false">IF((HN73*(1+HN$5/Setup!$C$36)+IF($V74=47,N($F74),0))-DR74-FP74&lt;0.005,0,(HN73*(1+HN$5/Setup!$C$36)+IF($V74=47,N($F74),0))-DR74-FP74)</f>
        <v>0</v>
      </c>
      <c r="HO74" s="48" t="n">
        <f aca="false">IF((HO73*(1+HO$5/Setup!$C$36)+IF($V74=48,N($F74),0))-DS74-FQ74&lt;0.005,0,(HO73*(1+HO$5/Setup!$C$36)+IF($V74=48,N($F74),0))-DS74-FQ74)</f>
        <v>0</v>
      </c>
      <c r="HP74" s="48" t="n">
        <f aca="false">IF((HP73*(1+HP$5/Setup!$C$36)+IF($V74=49,N($F74),0))-DT74-FR74&lt;0.005,0,(HP73*(1+HP$5/Setup!$C$36)+IF($V74=49,N($F74),0))-DT74-FR74)</f>
        <v>0</v>
      </c>
      <c r="HQ74" s="48" t="n">
        <f aca="false">IF((HQ73*(1+HQ$5/Setup!$C$36)+IF($V74=50,N($F74),0))-DU74-FS74&lt;0.005,0,(HQ73*(1+HQ$5/Setup!$C$36)+IF($V74=50,N($F74),0))-DU74-FS74)</f>
        <v>0</v>
      </c>
    </row>
    <row r="75" customFormat="false" ht="15" hidden="false" customHeight="false" outlineLevel="0" collapsed="false">
      <c r="A75" s="44" t="n">
        <v>67</v>
      </c>
      <c r="B75" s="45" t="n">
        <f aca="false">IF(Setup!$C$7="Every month",EDATE(Setup!$C$8,($A75-1)),IF(Setup!$C$7="Twice a month",DATE(YEAR(Setup!$C$8),MONTH(Setup!$C$8)+INT((($A75-1)+Setup!$C$41)/2),MIN(IF(MOD(($A75-1)+Setup!$C$41,2)=0,Setup!$C$39,Setup!$C$40),DAY(EOMONTH(DATE(YEAR(Setup!$C$8),MONTH(Setup!$C$8)+INT((($A75-1)+Setup!$C$41)/2),1),0)))),Setup!$C$8+($A75-1)*IF(Setup!$C$7="Every week",7,14)))</f>
        <v>47249</v>
      </c>
      <c r="C75" s="45" t="n">
        <f aca="false">IF(Setup!$C$7="Every month",EDATE(Setup!$C$8,$A75),IF(Setup!$C$7="Twice a month",DATE(YEAR(Setup!$C$8),MONTH(Setup!$C$8)+INT(($A75+Setup!$C$41)/2),MIN(IF(MOD($A75+Setup!$C$41,2)=0,Setup!$C$39,Setup!$C$40),DAY(EOMONTH(DATE(YEAR(Setup!$C$8),MONTH(Setup!$C$8)+INT(($A75+Setup!$C$41)/2),1),0)))),Setup!$C$8+$A75*IF(Setup!$C$7="Every week",7,14)))</f>
        <v>47263</v>
      </c>
      <c r="D75" s="46"/>
      <c r="E75" s="47"/>
      <c r="F75" s="47"/>
      <c r="G75" s="47"/>
      <c r="H75" s="47"/>
      <c r="I75" s="48" t="n">
        <f aca="false">N(Setup!$C$11)+N(E75)</f>
        <v>100</v>
      </c>
      <c r="J75" s="48" t="n">
        <f aca="false">MIN(Setup!$C$37,MAX(I75,0))</f>
        <v>9.23076923076923</v>
      </c>
      <c r="K75" s="48" t="n">
        <f aca="false">MIN(MAX(N(Setup!$C$14)-L74,0),MAX(I75-J75,0))</f>
        <v>0</v>
      </c>
      <c r="L75" s="48" t="n">
        <f aca="false">L74+K75-N(G75)</f>
        <v>500</v>
      </c>
      <c r="M75" s="48" t="n">
        <f aca="false">M74+J75-N(H75)</f>
        <v>618.461538461539</v>
      </c>
      <c r="N75" s="48" t="n">
        <f aca="false">SUM(BX75:DU75)</f>
        <v>0</v>
      </c>
      <c r="O75" s="48" t="n">
        <f aca="false">SUM(Z75:BW75)-N75</f>
        <v>40</v>
      </c>
      <c r="P75" s="48" t="n">
        <f aca="false">MAX(I75-J75-K75,0)+O75</f>
        <v>130.769230769231</v>
      </c>
      <c r="Q75" s="48" t="n">
        <f aca="false">SUM(DV75:FS75)</f>
        <v>0</v>
      </c>
      <c r="R75" s="49" t="n">
        <f aca="false">N75+J75+K75+Q75</f>
        <v>9.23076923076923</v>
      </c>
      <c r="S75" s="48" t="n">
        <f aca="false">T75-T74-N(F75)+N75+Q75</f>
        <v>0</v>
      </c>
      <c r="T75" s="49" t="n">
        <f aca="false">SUM(FT75:HQ75)</f>
        <v>0</v>
      </c>
      <c r="U75" s="44" t="str">
        <f aca="false">IF(T74&lt;0.005,"",INDEX(Helpers!$C$2:$C$51,IF(_xlfn.MINIFS($DV$6:$FS$6,DV75:FS75,"&gt;0.005")=0,V75,_xlfn.MINIFS($DV$6:$FS$6,DV75:FS75,"&gt;0.005"))))</f>
        <v/>
      </c>
      <c r="V75" s="44" t="n">
        <f aca="false">IF(_xlfn.MINIFS($FT$6:$HQ$6,FT74:HQ74,"&gt;0.005")=0,1,_xlfn.MINIFS($FT$6:$HQ$6,FT74:HQ74,"&gt;0.005"))</f>
        <v>1</v>
      </c>
      <c r="W75" s="44" t="n">
        <f aca="false">IF(AND(D75&lt;&gt;"Paid",T74&gt;0.005),1,0)</f>
        <v>0</v>
      </c>
      <c r="X75" s="48" t="n">
        <f aca="false">SUMPRODUCT(((Helpers!$G$2:$G$51*(1+(Helpers!$D$2:$D$51+0.000000001)/12)^(($B75-Setup!$C$8)/(365.25/12))-Helpers!$E$2:$E$51*((1+(Helpers!$D$2:$D$51+0.000000001)/12)^(($B75-Setup!$C$8)/(365.25/12))-1)/((Helpers!$D$2:$D$51+0.000000001)/12))&gt;0)*(Helpers!$G$2:$G$51*(1+(Helpers!$D$2:$D$51+0.000000001)/12)^(($B75-Setup!$C$8)/(365.25/12))-Helpers!$E$2:$E$51*((1+(Helpers!$D$2:$D$51+0.000000001)/12)^(($B75-Setup!$C$8)/(365.25/12))-1)/((Helpers!$D$2:$D$51+0.000000001)/12)))</f>
        <v>361.921367158692</v>
      </c>
      <c r="Y75" s="48"/>
      <c r="Z75" s="48" t="n">
        <f aca="false">IF(OR(N(Z$5)=0,Z$6=""),0,Z$5*((DATE(YEAR($B75),MONTH($B75),MIN(Z$6,DAY(EOMONTH($B75,0))))&gt;=$B75)*(DATE(YEAR($B75),MONTH($B75),MIN(Z$6,DAY(EOMONTH($B75,0))))&lt;$C75)+(DATE(YEAR($B75),MONTH($B75)+1,MIN(Z$6,DAY(EOMONTH($B75,1))))&gt;=$B75)*(DATE(YEAR($B75),MONTH($B75)+1,MIN(Z$6,DAY(EOMONTH($B75,1))))&lt;$C75)))</f>
        <v>0</v>
      </c>
      <c r="AA75" s="48" t="n">
        <f aca="false">IF(OR(N(AA$5)=0,AA$6=""),0,AA$5*((DATE(YEAR($B75),MONTH($B75),MIN(AA$6,DAY(EOMONTH($B75,0))))&gt;=$B75)*(DATE(YEAR($B75),MONTH($B75),MIN(AA$6,DAY(EOMONTH($B75,0))))&lt;$C75)+(DATE(YEAR($B75),MONTH($B75)+1,MIN(AA$6,DAY(EOMONTH($B75,1))))&gt;=$B75)*(DATE(YEAR($B75),MONTH($B75)+1,MIN(AA$6,DAY(EOMONTH($B75,1))))&lt;$C75)))</f>
        <v>40</v>
      </c>
      <c r="AB75" s="48" t="n">
        <f aca="false">IF(OR(N(AB$5)=0,AB$6=""),0,AB$5*((DATE(YEAR($B75),MONTH($B75),MIN(AB$6,DAY(EOMONTH($B75,0))))&gt;=$B75)*(DATE(YEAR($B75),MONTH($B75),MIN(AB$6,DAY(EOMONTH($B75,0))))&lt;$C75)+(DATE(YEAR($B75),MONTH($B75)+1,MIN(AB$6,DAY(EOMONTH($B75,1))))&gt;=$B75)*(DATE(YEAR($B75),MONTH($B75)+1,MIN(AB$6,DAY(EOMONTH($B75,1))))&lt;$C75)))</f>
        <v>0</v>
      </c>
      <c r="AC75" s="48" t="n">
        <f aca="false">IF(OR(N(AC$5)=0,AC$6=""),0,AC$5*((DATE(YEAR($B75),MONTH($B75),MIN(AC$6,DAY(EOMONTH($B75,0))))&gt;=$B75)*(DATE(YEAR($B75),MONTH($B75),MIN(AC$6,DAY(EOMONTH($B75,0))))&lt;$C75)+(DATE(YEAR($B75),MONTH($B75)+1,MIN(AC$6,DAY(EOMONTH($B75,1))))&gt;=$B75)*(DATE(YEAR($B75),MONTH($B75)+1,MIN(AC$6,DAY(EOMONTH($B75,1))))&lt;$C75)))</f>
        <v>0</v>
      </c>
      <c r="AD75" s="48" t="n">
        <f aca="false">IF(OR(N(AD$5)=0,AD$6=""),0,AD$5*((DATE(YEAR($B75),MONTH($B75),MIN(AD$6,DAY(EOMONTH($B75,0))))&gt;=$B75)*(DATE(YEAR($B75),MONTH($B75),MIN(AD$6,DAY(EOMONTH($B75,0))))&lt;$C75)+(DATE(YEAR($B75),MONTH($B75)+1,MIN(AD$6,DAY(EOMONTH($B75,1))))&gt;=$B75)*(DATE(YEAR($B75),MONTH($B75)+1,MIN(AD$6,DAY(EOMONTH($B75,1))))&lt;$C75)))</f>
        <v>0</v>
      </c>
      <c r="AE75" s="48" t="n">
        <f aca="false">IF(OR(N(AE$5)=0,AE$6=""),0,AE$5*((DATE(YEAR($B75),MONTH($B75),MIN(AE$6,DAY(EOMONTH($B75,0))))&gt;=$B75)*(DATE(YEAR($B75),MONTH($B75),MIN(AE$6,DAY(EOMONTH($B75,0))))&lt;$C75)+(DATE(YEAR($B75),MONTH($B75)+1,MIN(AE$6,DAY(EOMONTH($B75,1))))&gt;=$B75)*(DATE(YEAR($B75),MONTH($B75)+1,MIN(AE$6,DAY(EOMONTH($B75,1))))&lt;$C75)))</f>
        <v>0</v>
      </c>
      <c r="AF75" s="48" t="n">
        <f aca="false">IF(OR(N(AF$5)=0,AF$6=""),0,AF$5*((DATE(YEAR($B75),MONTH($B75),MIN(AF$6,DAY(EOMONTH($B75,0))))&gt;=$B75)*(DATE(YEAR($B75),MONTH($B75),MIN(AF$6,DAY(EOMONTH($B75,0))))&lt;$C75)+(DATE(YEAR($B75),MONTH($B75)+1,MIN(AF$6,DAY(EOMONTH($B75,1))))&gt;=$B75)*(DATE(YEAR($B75),MONTH($B75)+1,MIN(AF$6,DAY(EOMONTH($B75,1))))&lt;$C75)))</f>
        <v>0</v>
      </c>
      <c r="AG75" s="48" t="n">
        <f aca="false">IF(OR(N(AG$5)=0,AG$6=""),0,AG$5*((DATE(YEAR($B75),MONTH($B75),MIN(AG$6,DAY(EOMONTH($B75,0))))&gt;=$B75)*(DATE(YEAR($B75),MONTH($B75),MIN(AG$6,DAY(EOMONTH($B75,0))))&lt;$C75)+(DATE(YEAR($B75),MONTH($B75)+1,MIN(AG$6,DAY(EOMONTH($B75,1))))&gt;=$B75)*(DATE(YEAR($B75),MONTH($B75)+1,MIN(AG$6,DAY(EOMONTH($B75,1))))&lt;$C75)))</f>
        <v>0</v>
      </c>
      <c r="AH75" s="48" t="n">
        <f aca="false">IF(OR(N(AH$5)=0,AH$6=""),0,AH$5*((DATE(YEAR($B75),MONTH($B75),MIN(AH$6,DAY(EOMONTH($B75,0))))&gt;=$B75)*(DATE(YEAR($B75),MONTH($B75),MIN(AH$6,DAY(EOMONTH($B75,0))))&lt;$C75)+(DATE(YEAR($B75),MONTH($B75)+1,MIN(AH$6,DAY(EOMONTH($B75,1))))&gt;=$B75)*(DATE(YEAR($B75),MONTH($B75)+1,MIN(AH$6,DAY(EOMONTH($B75,1))))&lt;$C75)))</f>
        <v>0</v>
      </c>
      <c r="AI75" s="48" t="n">
        <f aca="false">IF(OR(N(AI$5)=0,AI$6=""),0,AI$5*((DATE(YEAR($B75),MONTH($B75),MIN(AI$6,DAY(EOMONTH($B75,0))))&gt;=$B75)*(DATE(YEAR($B75),MONTH($B75),MIN(AI$6,DAY(EOMONTH($B75,0))))&lt;$C75)+(DATE(YEAR($B75),MONTH($B75)+1,MIN(AI$6,DAY(EOMONTH($B75,1))))&gt;=$B75)*(DATE(YEAR($B75),MONTH($B75)+1,MIN(AI$6,DAY(EOMONTH($B75,1))))&lt;$C75)))</f>
        <v>0</v>
      </c>
      <c r="AJ75" s="48" t="n">
        <f aca="false">IF(OR(N(AJ$5)=0,AJ$6=""),0,AJ$5*((DATE(YEAR($B75),MONTH($B75),MIN(AJ$6,DAY(EOMONTH($B75,0))))&gt;=$B75)*(DATE(YEAR($B75),MONTH($B75),MIN(AJ$6,DAY(EOMONTH($B75,0))))&lt;$C75)+(DATE(YEAR($B75),MONTH($B75)+1,MIN(AJ$6,DAY(EOMONTH($B75,1))))&gt;=$B75)*(DATE(YEAR($B75),MONTH($B75)+1,MIN(AJ$6,DAY(EOMONTH($B75,1))))&lt;$C75)))</f>
        <v>0</v>
      </c>
      <c r="AK75" s="48" t="n">
        <f aca="false">IF(OR(N(AK$5)=0,AK$6=""),0,AK$5*((DATE(YEAR($B75),MONTH($B75),MIN(AK$6,DAY(EOMONTH($B75,0))))&gt;=$B75)*(DATE(YEAR($B75),MONTH($B75),MIN(AK$6,DAY(EOMONTH($B75,0))))&lt;$C75)+(DATE(YEAR($B75),MONTH($B75)+1,MIN(AK$6,DAY(EOMONTH($B75,1))))&gt;=$B75)*(DATE(YEAR($B75),MONTH($B75)+1,MIN(AK$6,DAY(EOMONTH($B75,1))))&lt;$C75)))</f>
        <v>0</v>
      </c>
      <c r="AL75" s="48" t="n">
        <f aca="false">IF(OR(N(AL$5)=0,AL$6=""),0,AL$5*((DATE(YEAR($B75),MONTH($B75),MIN(AL$6,DAY(EOMONTH($B75,0))))&gt;=$B75)*(DATE(YEAR($B75),MONTH($B75),MIN(AL$6,DAY(EOMONTH($B75,0))))&lt;$C75)+(DATE(YEAR($B75),MONTH($B75)+1,MIN(AL$6,DAY(EOMONTH($B75,1))))&gt;=$B75)*(DATE(YEAR($B75),MONTH($B75)+1,MIN(AL$6,DAY(EOMONTH($B75,1))))&lt;$C75)))</f>
        <v>0</v>
      </c>
      <c r="AM75" s="48" t="n">
        <f aca="false">IF(OR(N(AM$5)=0,AM$6=""),0,AM$5*((DATE(YEAR($B75),MONTH($B75),MIN(AM$6,DAY(EOMONTH($B75,0))))&gt;=$B75)*(DATE(YEAR($B75),MONTH($B75),MIN(AM$6,DAY(EOMONTH($B75,0))))&lt;$C75)+(DATE(YEAR($B75),MONTH($B75)+1,MIN(AM$6,DAY(EOMONTH($B75,1))))&gt;=$B75)*(DATE(YEAR($B75),MONTH($B75)+1,MIN(AM$6,DAY(EOMONTH($B75,1))))&lt;$C75)))</f>
        <v>0</v>
      </c>
      <c r="AN75" s="48" t="n">
        <f aca="false">IF(OR(N(AN$5)=0,AN$6=""),0,AN$5*((DATE(YEAR($B75),MONTH($B75),MIN(AN$6,DAY(EOMONTH($B75,0))))&gt;=$B75)*(DATE(YEAR($B75),MONTH($B75),MIN(AN$6,DAY(EOMONTH($B75,0))))&lt;$C75)+(DATE(YEAR($B75),MONTH($B75)+1,MIN(AN$6,DAY(EOMONTH($B75,1))))&gt;=$B75)*(DATE(YEAR($B75),MONTH($B75)+1,MIN(AN$6,DAY(EOMONTH($B75,1))))&lt;$C75)))</f>
        <v>0</v>
      </c>
      <c r="AO75" s="48" t="n">
        <f aca="false">IF(OR(N(AO$5)=0,AO$6=""),0,AO$5*((DATE(YEAR($B75),MONTH($B75),MIN(AO$6,DAY(EOMONTH($B75,0))))&gt;=$B75)*(DATE(YEAR($B75),MONTH($B75),MIN(AO$6,DAY(EOMONTH($B75,0))))&lt;$C75)+(DATE(YEAR($B75),MONTH($B75)+1,MIN(AO$6,DAY(EOMONTH($B75,1))))&gt;=$B75)*(DATE(YEAR($B75),MONTH($B75)+1,MIN(AO$6,DAY(EOMONTH($B75,1))))&lt;$C75)))</f>
        <v>0</v>
      </c>
      <c r="AP75" s="48" t="n">
        <f aca="false">IF(OR(N(AP$5)=0,AP$6=""),0,AP$5*((DATE(YEAR($B75),MONTH($B75),MIN(AP$6,DAY(EOMONTH($B75,0))))&gt;=$B75)*(DATE(YEAR($B75),MONTH($B75),MIN(AP$6,DAY(EOMONTH($B75,0))))&lt;$C75)+(DATE(YEAR($B75),MONTH($B75)+1,MIN(AP$6,DAY(EOMONTH($B75,1))))&gt;=$B75)*(DATE(YEAR($B75),MONTH($B75)+1,MIN(AP$6,DAY(EOMONTH($B75,1))))&lt;$C75)))</f>
        <v>0</v>
      </c>
      <c r="AQ75" s="48" t="n">
        <f aca="false">IF(OR(N(AQ$5)=0,AQ$6=""),0,AQ$5*((DATE(YEAR($B75),MONTH($B75),MIN(AQ$6,DAY(EOMONTH($B75,0))))&gt;=$B75)*(DATE(YEAR($B75),MONTH($B75),MIN(AQ$6,DAY(EOMONTH($B75,0))))&lt;$C75)+(DATE(YEAR($B75),MONTH($B75)+1,MIN(AQ$6,DAY(EOMONTH($B75,1))))&gt;=$B75)*(DATE(YEAR($B75),MONTH($B75)+1,MIN(AQ$6,DAY(EOMONTH($B75,1))))&lt;$C75)))</f>
        <v>0</v>
      </c>
      <c r="AR75" s="48" t="n">
        <f aca="false">IF(OR(N(AR$5)=0,AR$6=""),0,AR$5*((DATE(YEAR($B75),MONTH($B75),MIN(AR$6,DAY(EOMONTH($B75,0))))&gt;=$B75)*(DATE(YEAR($B75),MONTH($B75),MIN(AR$6,DAY(EOMONTH($B75,0))))&lt;$C75)+(DATE(YEAR($B75),MONTH($B75)+1,MIN(AR$6,DAY(EOMONTH($B75,1))))&gt;=$B75)*(DATE(YEAR($B75),MONTH($B75)+1,MIN(AR$6,DAY(EOMONTH($B75,1))))&lt;$C75)))</f>
        <v>0</v>
      </c>
      <c r="AS75" s="48" t="n">
        <f aca="false">IF(OR(N(AS$5)=0,AS$6=""),0,AS$5*((DATE(YEAR($B75),MONTH($B75),MIN(AS$6,DAY(EOMONTH($B75,0))))&gt;=$B75)*(DATE(YEAR($B75),MONTH($B75),MIN(AS$6,DAY(EOMONTH($B75,0))))&lt;$C75)+(DATE(YEAR($B75),MONTH($B75)+1,MIN(AS$6,DAY(EOMONTH($B75,1))))&gt;=$B75)*(DATE(YEAR($B75),MONTH($B75)+1,MIN(AS$6,DAY(EOMONTH($B75,1))))&lt;$C75)))</f>
        <v>0</v>
      </c>
      <c r="AT75" s="48" t="n">
        <f aca="false">IF(OR(N(AT$5)=0,AT$6=""),0,AT$5*((DATE(YEAR($B75),MONTH($B75),MIN(AT$6,DAY(EOMONTH($B75,0))))&gt;=$B75)*(DATE(YEAR($B75),MONTH($B75),MIN(AT$6,DAY(EOMONTH($B75,0))))&lt;$C75)+(DATE(YEAR($B75),MONTH($B75)+1,MIN(AT$6,DAY(EOMONTH($B75,1))))&gt;=$B75)*(DATE(YEAR($B75),MONTH($B75)+1,MIN(AT$6,DAY(EOMONTH($B75,1))))&lt;$C75)))</f>
        <v>0</v>
      </c>
      <c r="AU75" s="48" t="n">
        <f aca="false">IF(OR(N(AU$5)=0,AU$6=""),0,AU$5*((DATE(YEAR($B75),MONTH($B75),MIN(AU$6,DAY(EOMONTH($B75,0))))&gt;=$B75)*(DATE(YEAR($B75),MONTH($B75),MIN(AU$6,DAY(EOMONTH($B75,0))))&lt;$C75)+(DATE(YEAR($B75),MONTH($B75)+1,MIN(AU$6,DAY(EOMONTH($B75,1))))&gt;=$B75)*(DATE(YEAR($B75),MONTH($B75)+1,MIN(AU$6,DAY(EOMONTH($B75,1))))&lt;$C75)))</f>
        <v>0</v>
      </c>
      <c r="AV75" s="48" t="n">
        <f aca="false">IF(OR(N(AV$5)=0,AV$6=""),0,AV$5*((DATE(YEAR($B75),MONTH($B75),MIN(AV$6,DAY(EOMONTH($B75,0))))&gt;=$B75)*(DATE(YEAR($B75),MONTH($B75),MIN(AV$6,DAY(EOMONTH($B75,0))))&lt;$C75)+(DATE(YEAR($B75),MONTH($B75)+1,MIN(AV$6,DAY(EOMONTH($B75,1))))&gt;=$B75)*(DATE(YEAR($B75),MONTH($B75)+1,MIN(AV$6,DAY(EOMONTH($B75,1))))&lt;$C75)))</f>
        <v>0</v>
      </c>
      <c r="AW75" s="48" t="n">
        <f aca="false">IF(OR(N(AW$5)=0,AW$6=""),0,AW$5*((DATE(YEAR($B75),MONTH($B75),MIN(AW$6,DAY(EOMONTH($B75,0))))&gt;=$B75)*(DATE(YEAR($B75),MONTH($B75),MIN(AW$6,DAY(EOMONTH($B75,0))))&lt;$C75)+(DATE(YEAR($B75),MONTH($B75)+1,MIN(AW$6,DAY(EOMONTH($B75,1))))&gt;=$B75)*(DATE(YEAR($B75),MONTH($B75)+1,MIN(AW$6,DAY(EOMONTH($B75,1))))&lt;$C75)))</f>
        <v>0</v>
      </c>
      <c r="AX75" s="48" t="n">
        <f aca="false">IF(OR(N(AX$5)=0,AX$6=""),0,AX$5*((DATE(YEAR($B75),MONTH($B75),MIN(AX$6,DAY(EOMONTH($B75,0))))&gt;=$B75)*(DATE(YEAR($B75),MONTH($B75),MIN(AX$6,DAY(EOMONTH($B75,0))))&lt;$C75)+(DATE(YEAR($B75),MONTH($B75)+1,MIN(AX$6,DAY(EOMONTH($B75,1))))&gt;=$B75)*(DATE(YEAR($B75),MONTH($B75)+1,MIN(AX$6,DAY(EOMONTH($B75,1))))&lt;$C75)))</f>
        <v>0</v>
      </c>
      <c r="AY75" s="48" t="n">
        <f aca="false">IF(OR(N(AY$5)=0,AY$6=""),0,AY$5*((DATE(YEAR($B75),MONTH($B75),MIN(AY$6,DAY(EOMONTH($B75,0))))&gt;=$B75)*(DATE(YEAR($B75),MONTH($B75),MIN(AY$6,DAY(EOMONTH($B75,0))))&lt;$C75)+(DATE(YEAR($B75),MONTH($B75)+1,MIN(AY$6,DAY(EOMONTH($B75,1))))&gt;=$B75)*(DATE(YEAR($B75),MONTH($B75)+1,MIN(AY$6,DAY(EOMONTH($B75,1))))&lt;$C75)))</f>
        <v>0</v>
      </c>
      <c r="AZ75" s="48" t="n">
        <f aca="false">IF(OR(N(AZ$5)=0,AZ$6=""),0,AZ$5*((DATE(YEAR($B75),MONTH($B75),MIN(AZ$6,DAY(EOMONTH($B75,0))))&gt;=$B75)*(DATE(YEAR($B75),MONTH($B75),MIN(AZ$6,DAY(EOMONTH($B75,0))))&lt;$C75)+(DATE(YEAR($B75),MONTH($B75)+1,MIN(AZ$6,DAY(EOMONTH($B75,1))))&gt;=$B75)*(DATE(YEAR($B75),MONTH($B75)+1,MIN(AZ$6,DAY(EOMONTH($B75,1))))&lt;$C75)))</f>
        <v>0</v>
      </c>
      <c r="BA75" s="48" t="n">
        <f aca="false">IF(OR(N(BA$5)=0,BA$6=""),0,BA$5*((DATE(YEAR($B75),MONTH($B75),MIN(BA$6,DAY(EOMONTH($B75,0))))&gt;=$B75)*(DATE(YEAR($B75),MONTH($B75),MIN(BA$6,DAY(EOMONTH($B75,0))))&lt;$C75)+(DATE(YEAR($B75),MONTH($B75)+1,MIN(BA$6,DAY(EOMONTH($B75,1))))&gt;=$B75)*(DATE(YEAR($B75),MONTH($B75)+1,MIN(BA$6,DAY(EOMONTH($B75,1))))&lt;$C75)))</f>
        <v>0</v>
      </c>
      <c r="BB75" s="48" t="n">
        <f aca="false">IF(OR(N(BB$5)=0,BB$6=""),0,BB$5*((DATE(YEAR($B75),MONTH($B75),MIN(BB$6,DAY(EOMONTH($B75,0))))&gt;=$B75)*(DATE(YEAR($B75),MONTH($B75),MIN(BB$6,DAY(EOMONTH($B75,0))))&lt;$C75)+(DATE(YEAR($B75),MONTH($B75)+1,MIN(BB$6,DAY(EOMONTH($B75,1))))&gt;=$B75)*(DATE(YEAR($B75),MONTH($B75)+1,MIN(BB$6,DAY(EOMONTH($B75,1))))&lt;$C75)))</f>
        <v>0</v>
      </c>
      <c r="BC75" s="48" t="n">
        <f aca="false">IF(OR(N(BC$5)=0,BC$6=""),0,BC$5*((DATE(YEAR($B75),MONTH($B75),MIN(BC$6,DAY(EOMONTH($B75,0))))&gt;=$B75)*(DATE(YEAR($B75),MONTH($B75),MIN(BC$6,DAY(EOMONTH($B75,0))))&lt;$C75)+(DATE(YEAR($B75),MONTH($B75)+1,MIN(BC$6,DAY(EOMONTH($B75,1))))&gt;=$B75)*(DATE(YEAR($B75),MONTH($B75)+1,MIN(BC$6,DAY(EOMONTH($B75,1))))&lt;$C75)))</f>
        <v>0</v>
      </c>
      <c r="BD75" s="48" t="n">
        <f aca="false">IF(OR(N(BD$5)=0,BD$6=""),0,BD$5*((DATE(YEAR($B75),MONTH($B75),MIN(BD$6,DAY(EOMONTH($B75,0))))&gt;=$B75)*(DATE(YEAR($B75),MONTH($B75),MIN(BD$6,DAY(EOMONTH($B75,0))))&lt;$C75)+(DATE(YEAR($B75),MONTH($B75)+1,MIN(BD$6,DAY(EOMONTH($B75,1))))&gt;=$B75)*(DATE(YEAR($B75),MONTH($B75)+1,MIN(BD$6,DAY(EOMONTH($B75,1))))&lt;$C75)))</f>
        <v>0</v>
      </c>
      <c r="BE75" s="48" t="n">
        <f aca="false">IF(OR(N(BE$5)=0,BE$6=""),0,BE$5*((DATE(YEAR($B75),MONTH($B75),MIN(BE$6,DAY(EOMONTH($B75,0))))&gt;=$B75)*(DATE(YEAR($B75),MONTH($B75),MIN(BE$6,DAY(EOMONTH($B75,0))))&lt;$C75)+(DATE(YEAR($B75),MONTH($B75)+1,MIN(BE$6,DAY(EOMONTH($B75,1))))&gt;=$B75)*(DATE(YEAR($B75),MONTH($B75)+1,MIN(BE$6,DAY(EOMONTH($B75,1))))&lt;$C75)))</f>
        <v>0</v>
      </c>
      <c r="BF75" s="48" t="n">
        <f aca="false">IF(OR(N(BF$5)=0,BF$6=""),0,BF$5*((DATE(YEAR($B75),MONTH($B75),MIN(BF$6,DAY(EOMONTH($B75,0))))&gt;=$B75)*(DATE(YEAR($B75),MONTH($B75),MIN(BF$6,DAY(EOMONTH($B75,0))))&lt;$C75)+(DATE(YEAR($B75),MONTH($B75)+1,MIN(BF$6,DAY(EOMONTH($B75,1))))&gt;=$B75)*(DATE(YEAR($B75),MONTH($B75)+1,MIN(BF$6,DAY(EOMONTH($B75,1))))&lt;$C75)))</f>
        <v>0</v>
      </c>
      <c r="BG75" s="48" t="n">
        <f aca="false">IF(OR(N(BG$5)=0,BG$6=""),0,BG$5*((DATE(YEAR($B75),MONTH($B75),MIN(BG$6,DAY(EOMONTH($B75,0))))&gt;=$B75)*(DATE(YEAR($B75),MONTH($B75),MIN(BG$6,DAY(EOMONTH($B75,0))))&lt;$C75)+(DATE(YEAR($B75),MONTH($B75)+1,MIN(BG$6,DAY(EOMONTH($B75,1))))&gt;=$B75)*(DATE(YEAR($B75),MONTH($B75)+1,MIN(BG$6,DAY(EOMONTH($B75,1))))&lt;$C75)))</f>
        <v>0</v>
      </c>
      <c r="BH75" s="48" t="n">
        <f aca="false">IF(OR(N(BH$5)=0,BH$6=""),0,BH$5*((DATE(YEAR($B75),MONTH($B75),MIN(BH$6,DAY(EOMONTH($B75,0))))&gt;=$B75)*(DATE(YEAR($B75),MONTH($B75),MIN(BH$6,DAY(EOMONTH($B75,0))))&lt;$C75)+(DATE(YEAR($B75),MONTH($B75)+1,MIN(BH$6,DAY(EOMONTH($B75,1))))&gt;=$B75)*(DATE(YEAR($B75),MONTH($B75)+1,MIN(BH$6,DAY(EOMONTH($B75,1))))&lt;$C75)))</f>
        <v>0</v>
      </c>
      <c r="BI75" s="48" t="n">
        <f aca="false">IF(OR(N(BI$5)=0,BI$6=""),0,BI$5*((DATE(YEAR($B75),MONTH($B75),MIN(BI$6,DAY(EOMONTH($B75,0))))&gt;=$B75)*(DATE(YEAR($B75),MONTH($B75),MIN(BI$6,DAY(EOMONTH($B75,0))))&lt;$C75)+(DATE(YEAR($B75),MONTH($B75)+1,MIN(BI$6,DAY(EOMONTH($B75,1))))&gt;=$B75)*(DATE(YEAR($B75),MONTH($B75)+1,MIN(BI$6,DAY(EOMONTH($B75,1))))&lt;$C75)))</f>
        <v>0</v>
      </c>
      <c r="BJ75" s="48" t="n">
        <f aca="false">IF(OR(N(BJ$5)=0,BJ$6=""),0,BJ$5*((DATE(YEAR($B75),MONTH($B75),MIN(BJ$6,DAY(EOMONTH($B75,0))))&gt;=$B75)*(DATE(YEAR($B75),MONTH($B75),MIN(BJ$6,DAY(EOMONTH($B75,0))))&lt;$C75)+(DATE(YEAR($B75),MONTH($B75)+1,MIN(BJ$6,DAY(EOMONTH($B75,1))))&gt;=$B75)*(DATE(YEAR($B75),MONTH($B75)+1,MIN(BJ$6,DAY(EOMONTH($B75,1))))&lt;$C75)))</f>
        <v>0</v>
      </c>
      <c r="BK75" s="48" t="n">
        <f aca="false">IF(OR(N(BK$5)=0,BK$6=""),0,BK$5*((DATE(YEAR($B75),MONTH($B75),MIN(BK$6,DAY(EOMONTH($B75,0))))&gt;=$B75)*(DATE(YEAR($B75),MONTH($B75),MIN(BK$6,DAY(EOMONTH($B75,0))))&lt;$C75)+(DATE(YEAR($B75),MONTH($B75)+1,MIN(BK$6,DAY(EOMONTH($B75,1))))&gt;=$B75)*(DATE(YEAR($B75),MONTH($B75)+1,MIN(BK$6,DAY(EOMONTH($B75,1))))&lt;$C75)))</f>
        <v>0</v>
      </c>
      <c r="BL75" s="48" t="n">
        <f aca="false">IF(OR(N(BL$5)=0,BL$6=""),0,BL$5*((DATE(YEAR($B75),MONTH($B75),MIN(BL$6,DAY(EOMONTH($B75,0))))&gt;=$B75)*(DATE(YEAR($B75),MONTH($B75),MIN(BL$6,DAY(EOMONTH($B75,0))))&lt;$C75)+(DATE(YEAR($B75),MONTH($B75)+1,MIN(BL$6,DAY(EOMONTH($B75,1))))&gt;=$B75)*(DATE(YEAR($B75),MONTH($B75)+1,MIN(BL$6,DAY(EOMONTH($B75,1))))&lt;$C75)))</f>
        <v>0</v>
      </c>
      <c r="BM75" s="48" t="n">
        <f aca="false">IF(OR(N(BM$5)=0,BM$6=""),0,BM$5*((DATE(YEAR($B75),MONTH($B75),MIN(BM$6,DAY(EOMONTH($B75,0))))&gt;=$B75)*(DATE(YEAR($B75),MONTH($B75),MIN(BM$6,DAY(EOMONTH($B75,0))))&lt;$C75)+(DATE(YEAR($B75),MONTH($B75)+1,MIN(BM$6,DAY(EOMONTH($B75,1))))&gt;=$B75)*(DATE(YEAR($B75),MONTH($B75)+1,MIN(BM$6,DAY(EOMONTH($B75,1))))&lt;$C75)))</f>
        <v>0</v>
      </c>
      <c r="BN75" s="48" t="n">
        <f aca="false">IF(OR(N(BN$5)=0,BN$6=""),0,BN$5*((DATE(YEAR($B75),MONTH($B75),MIN(BN$6,DAY(EOMONTH($B75,0))))&gt;=$B75)*(DATE(YEAR($B75),MONTH($B75),MIN(BN$6,DAY(EOMONTH($B75,0))))&lt;$C75)+(DATE(YEAR($B75),MONTH($B75)+1,MIN(BN$6,DAY(EOMONTH($B75,1))))&gt;=$B75)*(DATE(YEAR($B75),MONTH($B75)+1,MIN(BN$6,DAY(EOMONTH($B75,1))))&lt;$C75)))</f>
        <v>0</v>
      </c>
      <c r="BO75" s="48" t="n">
        <f aca="false">IF(OR(N(BO$5)=0,BO$6=""),0,BO$5*((DATE(YEAR($B75),MONTH($B75),MIN(BO$6,DAY(EOMONTH($B75,0))))&gt;=$B75)*(DATE(YEAR($B75),MONTH($B75),MIN(BO$6,DAY(EOMONTH($B75,0))))&lt;$C75)+(DATE(YEAR($B75),MONTH($B75)+1,MIN(BO$6,DAY(EOMONTH($B75,1))))&gt;=$B75)*(DATE(YEAR($B75),MONTH($B75)+1,MIN(BO$6,DAY(EOMONTH($B75,1))))&lt;$C75)))</f>
        <v>0</v>
      </c>
      <c r="BP75" s="48" t="n">
        <f aca="false">IF(OR(N(BP$5)=0,BP$6=""),0,BP$5*((DATE(YEAR($B75),MONTH($B75),MIN(BP$6,DAY(EOMONTH($B75,0))))&gt;=$B75)*(DATE(YEAR($B75),MONTH($B75),MIN(BP$6,DAY(EOMONTH($B75,0))))&lt;$C75)+(DATE(YEAR($B75),MONTH($B75)+1,MIN(BP$6,DAY(EOMONTH($B75,1))))&gt;=$B75)*(DATE(YEAR($B75),MONTH($B75)+1,MIN(BP$6,DAY(EOMONTH($B75,1))))&lt;$C75)))</f>
        <v>0</v>
      </c>
      <c r="BQ75" s="48" t="n">
        <f aca="false">IF(OR(N(BQ$5)=0,BQ$6=""),0,BQ$5*((DATE(YEAR($B75),MONTH($B75),MIN(BQ$6,DAY(EOMONTH($B75,0))))&gt;=$B75)*(DATE(YEAR($B75),MONTH($B75),MIN(BQ$6,DAY(EOMONTH($B75,0))))&lt;$C75)+(DATE(YEAR($B75),MONTH($B75)+1,MIN(BQ$6,DAY(EOMONTH($B75,1))))&gt;=$B75)*(DATE(YEAR($B75),MONTH($B75)+1,MIN(BQ$6,DAY(EOMONTH($B75,1))))&lt;$C75)))</f>
        <v>0</v>
      </c>
      <c r="BR75" s="48" t="n">
        <f aca="false">IF(OR(N(BR$5)=0,BR$6=""),0,BR$5*((DATE(YEAR($B75),MONTH($B75),MIN(BR$6,DAY(EOMONTH($B75,0))))&gt;=$B75)*(DATE(YEAR($B75),MONTH($B75),MIN(BR$6,DAY(EOMONTH($B75,0))))&lt;$C75)+(DATE(YEAR($B75),MONTH($B75)+1,MIN(BR$6,DAY(EOMONTH($B75,1))))&gt;=$B75)*(DATE(YEAR($B75),MONTH($B75)+1,MIN(BR$6,DAY(EOMONTH($B75,1))))&lt;$C75)))</f>
        <v>0</v>
      </c>
      <c r="BS75" s="48" t="n">
        <f aca="false">IF(OR(N(BS$5)=0,BS$6=""),0,BS$5*((DATE(YEAR($B75),MONTH($B75),MIN(BS$6,DAY(EOMONTH($B75,0))))&gt;=$B75)*(DATE(YEAR($B75),MONTH($B75),MIN(BS$6,DAY(EOMONTH($B75,0))))&lt;$C75)+(DATE(YEAR($B75),MONTH($B75)+1,MIN(BS$6,DAY(EOMONTH($B75,1))))&gt;=$B75)*(DATE(YEAR($B75),MONTH($B75)+1,MIN(BS$6,DAY(EOMONTH($B75,1))))&lt;$C75)))</f>
        <v>0</v>
      </c>
      <c r="BT75" s="48" t="n">
        <f aca="false">IF(OR(N(BT$5)=0,BT$6=""),0,BT$5*((DATE(YEAR($B75),MONTH($B75),MIN(BT$6,DAY(EOMONTH($B75,0))))&gt;=$B75)*(DATE(YEAR($B75),MONTH($B75),MIN(BT$6,DAY(EOMONTH($B75,0))))&lt;$C75)+(DATE(YEAR($B75),MONTH($B75)+1,MIN(BT$6,DAY(EOMONTH($B75,1))))&gt;=$B75)*(DATE(YEAR($B75),MONTH($B75)+1,MIN(BT$6,DAY(EOMONTH($B75,1))))&lt;$C75)))</f>
        <v>0</v>
      </c>
      <c r="BU75" s="48" t="n">
        <f aca="false">IF(OR(N(BU$5)=0,BU$6=""),0,BU$5*((DATE(YEAR($B75),MONTH($B75),MIN(BU$6,DAY(EOMONTH($B75,0))))&gt;=$B75)*(DATE(YEAR($B75),MONTH($B75),MIN(BU$6,DAY(EOMONTH($B75,0))))&lt;$C75)+(DATE(YEAR($B75),MONTH($B75)+1,MIN(BU$6,DAY(EOMONTH($B75,1))))&gt;=$B75)*(DATE(YEAR($B75),MONTH($B75)+1,MIN(BU$6,DAY(EOMONTH($B75,1))))&lt;$C75)))</f>
        <v>0</v>
      </c>
      <c r="BV75" s="48" t="n">
        <f aca="false">IF(OR(N(BV$5)=0,BV$6=""),0,BV$5*((DATE(YEAR($B75),MONTH($B75),MIN(BV$6,DAY(EOMONTH($B75,0))))&gt;=$B75)*(DATE(YEAR($B75),MONTH($B75),MIN(BV$6,DAY(EOMONTH($B75,0))))&lt;$C75)+(DATE(YEAR($B75),MONTH($B75)+1,MIN(BV$6,DAY(EOMONTH($B75,1))))&gt;=$B75)*(DATE(YEAR($B75),MONTH($B75)+1,MIN(BV$6,DAY(EOMONTH($B75,1))))&lt;$C75)))</f>
        <v>0</v>
      </c>
      <c r="BW75" s="48" t="n">
        <f aca="false">IF(OR(N(BW$5)=0,BW$6=""),0,BW$5*((DATE(YEAR($B75),MONTH($B75),MIN(BW$6,DAY(EOMONTH($B75,0))))&gt;=$B75)*(DATE(YEAR($B75),MONTH($B75),MIN(BW$6,DAY(EOMONTH($B75,0))))&lt;$C75)+(DATE(YEAR($B75),MONTH($B75)+1,MIN(BW$6,DAY(EOMONTH($B75,1))))&gt;=$B75)*(DATE(YEAR($B75),MONTH($B75)+1,MIN(BW$6,DAY(EOMONTH($B75,1))))&lt;$C75)))</f>
        <v>0</v>
      </c>
      <c r="BX75" s="48" t="n">
        <f aca="false">MIN(Z75,(FT74*(1+FT$5/Setup!$C$36)+IF($V75=1,N($F75),0)))</f>
        <v>0</v>
      </c>
      <c r="BY75" s="48" t="n">
        <f aca="false">MIN(AA75,(FU74*(1+FU$5/Setup!$C$36)+IF($V75=2,N($F75),0)))</f>
        <v>0</v>
      </c>
      <c r="BZ75" s="48" t="n">
        <f aca="false">MIN(AB75,(FV74*(1+FV$5/Setup!$C$36)+IF($V75=3,N($F75),0)))</f>
        <v>0</v>
      </c>
      <c r="CA75" s="48" t="n">
        <f aca="false">MIN(AC75,(FW74*(1+FW$5/Setup!$C$36)+IF($V75=4,N($F75),0)))</f>
        <v>0</v>
      </c>
      <c r="CB75" s="48" t="n">
        <f aca="false">MIN(AD75,(FX74*(1+FX$5/Setup!$C$36)+IF($V75=5,N($F75),0)))</f>
        <v>0</v>
      </c>
      <c r="CC75" s="48" t="n">
        <f aca="false">MIN(AE75,(FY74*(1+FY$5/Setup!$C$36)+IF($V75=6,N($F75),0)))</f>
        <v>0</v>
      </c>
      <c r="CD75" s="48" t="n">
        <f aca="false">MIN(AF75,(FZ74*(1+FZ$5/Setup!$C$36)+IF($V75=7,N($F75),0)))</f>
        <v>0</v>
      </c>
      <c r="CE75" s="48" t="n">
        <f aca="false">MIN(AG75,(GA74*(1+GA$5/Setup!$C$36)+IF($V75=8,N($F75),0)))</f>
        <v>0</v>
      </c>
      <c r="CF75" s="48" t="n">
        <f aca="false">MIN(AH75,(GB74*(1+GB$5/Setup!$C$36)+IF($V75=9,N($F75),0)))</f>
        <v>0</v>
      </c>
      <c r="CG75" s="48" t="n">
        <f aca="false">MIN(AI75,(GC74*(1+GC$5/Setup!$C$36)+IF($V75=10,N($F75),0)))</f>
        <v>0</v>
      </c>
      <c r="CH75" s="48" t="n">
        <f aca="false">MIN(AJ75,(GD74*(1+GD$5/Setup!$C$36)+IF($V75=11,N($F75),0)))</f>
        <v>0</v>
      </c>
      <c r="CI75" s="48" t="n">
        <f aca="false">MIN(AK75,(GE74*(1+GE$5/Setup!$C$36)+IF($V75=12,N($F75),0)))</f>
        <v>0</v>
      </c>
      <c r="CJ75" s="48" t="n">
        <f aca="false">MIN(AL75,(GF74*(1+GF$5/Setup!$C$36)+IF($V75=13,N($F75),0)))</f>
        <v>0</v>
      </c>
      <c r="CK75" s="48" t="n">
        <f aca="false">MIN(AM75,(GG74*(1+GG$5/Setup!$C$36)+IF($V75=14,N($F75),0)))</f>
        <v>0</v>
      </c>
      <c r="CL75" s="48" t="n">
        <f aca="false">MIN(AN75,(GH74*(1+GH$5/Setup!$C$36)+IF($V75=15,N($F75),0)))</f>
        <v>0</v>
      </c>
      <c r="CM75" s="48" t="n">
        <f aca="false">MIN(AO75,(GI74*(1+GI$5/Setup!$C$36)+IF($V75=16,N($F75),0)))</f>
        <v>0</v>
      </c>
      <c r="CN75" s="48" t="n">
        <f aca="false">MIN(AP75,(GJ74*(1+GJ$5/Setup!$C$36)+IF($V75=17,N($F75),0)))</f>
        <v>0</v>
      </c>
      <c r="CO75" s="48" t="n">
        <f aca="false">MIN(AQ75,(GK74*(1+GK$5/Setup!$C$36)+IF($V75=18,N($F75),0)))</f>
        <v>0</v>
      </c>
      <c r="CP75" s="48" t="n">
        <f aca="false">MIN(AR75,(GL74*(1+GL$5/Setup!$C$36)+IF($V75=19,N($F75),0)))</f>
        <v>0</v>
      </c>
      <c r="CQ75" s="48" t="n">
        <f aca="false">MIN(AS75,(GM74*(1+GM$5/Setup!$C$36)+IF($V75=20,N($F75),0)))</f>
        <v>0</v>
      </c>
      <c r="CR75" s="48" t="n">
        <f aca="false">MIN(AT75,(GN74*(1+GN$5/Setup!$C$36)+IF($V75=21,N($F75),0)))</f>
        <v>0</v>
      </c>
      <c r="CS75" s="48" t="n">
        <f aca="false">MIN(AU75,(GO74*(1+GO$5/Setup!$C$36)+IF($V75=22,N($F75),0)))</f>
        <v>0</v>
      </c>
      <c r="CT75" s="48" t="n">
        <f aca="false">MIN(AV75,(GP74*(1+GP$5/Setup!$C$36)+IF($V75=23,N($F75),0)))</f>
        <v>0</v>
      </c>
      <c r="CU75" s="48" t="n">
        <f aca="false">MIN(AW75,(GQ74*(1+GQ$5/Setup!$C$36)+IF($V75=24,N($F75),0)))</f>
        <v>0</v>
      </c>
      <c r="CV75" s="48" t="n">
        <f aca="false">MIN(AX75,(GR74*(1+GR$5/Setup!$C$36)+IF($V75=25,N($F75),0)))</f>
        <v>0</v>
      </c>
      <c r="CW75" s="48" t="n">
        <f aca="false">MIN(AY75,(GS74*(1+GS$5/Setup!$C$36)+IF($V75=26,N($F75),0)))</f>
        <v>0</v>
      </c>
      <c r="CX75" s="48" t="n">
        <f aca="false">MIN(AZ75,(GT74*(1+GT$5/Setup!$C$36)+IF($V75=27,N($F75),0)))</f>
        <v>0</v>
      </c>
      <c r="CY75" s="48" t="n">
        <f aca="false">MIN(BA75,(GU74*(1+GU$5/Setup!$C$36)+IF($V75=28,N($F75),0)))</f>
        <v>0</v>
      </c>
      <c r="CZ75" s="48" t="n">
        <f aca="false">MIN(BB75,(GV74*(1+GV$5/Setup!$C$36)+IF($V75=29,N($F75),0)))</f>
        <v>0</v>
      </c>
      <c r="DA75" s="48" t="n">
        <f aca="false">MIN(BC75,(GW74*(1+GW$5/Setup!$C$36)+IF($V75=30,N($F75),0)))</f>
        <v>0</v>
      </c>
      <c r="DB75" s="48" t="n">
        <f aca="false">MIN(BD75,(GX74*(1+GX$5/Setup!$C$36)+IF($V75=31,N($F75),0)))</f>
        <v>0</v>
      </c>
      <c r="DC75" s="48" t="n">
        <f aca="false">MIN(BE75,(GY74*(1+GY$5/Setup!$C$36)+IF($V75=32,N($F75),0)))</f>
        <v>0</v>
      </c>
      <c r="DD75" s="48" t="n">
        <f aca="false">MIN(BF75,(GZ74*(1+GZ$5/Setup!$C$36)+IF($V75=33,N($F75),0)))</f>
        <v>0</v>
      </c>
      <c r="DE75" s="48" t="n">
        <f aca="false">MIN(BG75,(HA74*(1+HA$5/Setup!$C$36)+IF($V75=34,N($F75),0)))</f>
        <v>0</v>
      </c>
      <c r="DF75" s="48" t="n">
        <f aca="false">MIN(BH75,(HB74*(1+HB$5/Setup!$C$36)+IF($V75=35,N($F75),0)))</f>
        <v>0</v>
      </c>
      <c r="DG75" s="48" t="n">
        <f aca="false">MIN(BI75,(HC74*(1+HC$5/Setup!$C$36)+IF($V75=36,N($F75),0)))</f>
        <v>0</v>
      </c>
      <c r="DH75" s="48" t="n">
        <f aca="false">MIN(BJ75,(HD74*(1+HD$5/Setup!$C$36)+IF($V75=37,N($F75),0)))</f>
        <v>0</v>
      </c>
      <c r="DI75" s="48" t="n">
        <f aca="false">MIN(BK75,(HE74*(1+HE$5/Setup!$C$36)+IF($V75=38,N($F75),0)))</f>
        <v>0</v>
      </c>
      <c r="DJ75" s="48" t="n">
        <f aca="false">MIN(BL75,(HF74*(1+HF$5/Setup!$C$36)+IF($V75=39,N($F75),0)))</f>
        <v>0</v>
      </c>
      <c r="DK75" s="48" t="n">
        <f aca="false">MIN(BM75,(HG74*(1+HG$5/Setup!$C$36)+IF($V75=40,N($F75),0)))</f>
        <v>0</v>
      </c>
      <c r="DL75" s="48" t="n">
        <f aca="false">MIN(BN75,(HH74*(1+HH$5/Setup!$C$36)+IF($V75=41,N($F75),0)))</f>
        <v>0</v>
      </c>
      <c r="DM75" s="48" t="n">
        <f aca="false">MIN(BO75,(HI74*(1+HI$5/Setup!$C$36)+IF($V75=42,N($F75),0)))</f>
        <v>0</v>
      </c>
      <c r="DN75" s="48" t="n">
        <f aca="false">MIN(BP75,(HJ74*(1+HJ$5/Setup!$C$36)+IF($V75=43,N($F75),0)))</f>
        <v>0</v>
      </c>
      <c r="DO75" s="48" t="n">
        <f aca="false">MIN(BQ75,(HK74*(1+HK$5/Setup!$C$36)+IF($V75=44,N($F75),0)))</f>
        <v>0</v>
      </c>
      <c r="DP75" s="48" t="n">
        <f aca="false">MIN(BR75,(HL74*(1+HL$5/Setup!$C$36)+IF($V75=45,N($F75),0)))</f>
        <v>0</v>
      </c>
      <c r="DQ75" s="48" t="n">
        <f aca="false">MIN(BS75,(HM74*(1+HM$5/Setup!$C$36)+IF($V75=46,N($F75),0)))</f>
        <v>0</v>
      </c>
      <c r="DR75" s="48" t="n">
        <f aca="false">MIN(BT75,(HN74*(1+HN$5/Setup!$C$36)+IF($V75=47,N($F75),0)))</f>
        <v>0</v>
      </c>
      <c r="DS75" s="48" t="n">
        <f aca="false">MIN(BU75,(HO74*(1+HO$5/Setup!$C$36)+IF($V75=48,N($F75),0)))</f>
        <v>0</v>
      </c>
      <c r="DT75" s="48" t="n">
        <f aca="false">MIN(BV75,(HP74*(1+HP$5/Setup!$C$36)+IF($V75=49,N($F75),0)))</f>
        <v>0</v>
      </c>
      <c r="DU75" s="48" t="n">
        <f aca="false">MIN(BW75,(HQ74*(1+HQ$5/Setup!$C$36)+IF($V75=50,N($F75),0)))</f>
        <v>0</v>
      </c>
      <c r="DV75" s="48" t="n">
        <f aca="false">MIN(MAX((FT74*(1+FT$5/Setup!$C$36)+IF($V75=1,N($F75),0))-BX75,0),MAX($P75-0,0))</f>
        <v>0</v>
      </c>
      <c r="DW75" s="48" t="n">
        <f aca="false">MIN(MAX((FU74*(1+FU$5/Setup!$C$36)+IF($V75=2,N($F75),0))-BY75,0),MAX($P75-SUM(DV75:DV75),0))</f>
        <v>0</v>
      </c>
      <c r="DX75" s="48" t="n">
        <f aca="false">MIN(MAX((FV74*(1+FV$5/Setup!$C$36)+IF($V75=3,N($F75),0))-BZ75,0),MAX($P75-SUM(DV75:DW75),0))</f>
        <v>0</v>
      </c>
      <c r="DY75" s="48" t="n">
        <f aca="false">MIN(MAX((FW74*(1+FW$5/Setup!$C$36)+IF($V75=4,N($F75),0))-CA75,0),MAX($P75-SUM(DV75:DX75),0))</f>
        <v>0</v>
      </c>
      <c r="DZ75" s="48" t="n">
        <f aca="false">MIN(MAX((FX74*(1+FX$5/Setup!$C$36)+IF($V75=5,N($F75),0))-CB75,0),MAX($P75-SUM(DV75:DY75),0))</f>
        <v>0</v>
      </c>
      <c r="EA75" s="48" t="n">
        <f aca="false">MIN(MAX((FY74*(1+FY$5/Setup!$C$36)+IF($V75=6,N($F75),0))-CC75,0),MAX($P75-SUM(DV75:DZ75),0))</f>
        <v>0</v>
      </c>
      <c r="EB75" s="48" t="n">
        <f aca="false">MIN(MAX((FZ74*(1+FZ$5/Setup!$C$36)+IF($V75=7,N($F75),0))-CD75,0),MAX($P75-SUM(DV75:EA75),0))</f>
        <v>0</v>
      </c>
      <c r="EC75" s="48" t="n">
        <f aca="false">MIN(MAX((GA74*(1+GA$5/Setup!$C$36)+IF($V75=8,N($F75),0))-CE75,0),MAX($P75-SUM(DV75:EB75),0))</f>
        <v>0</v>
      </c>
      <c r="ED75" s="48" t="n">
        <f aca="false">MIN(MAX((GB74*(1+GB$5/Setup!$C$36)+IF($V75=9,N($F75),0))-CF75,0),MAX($P75-SUM(DV75:EC75),0))</f>
        <v>0</v>
      </c>
      <c r="EE75" s="48" t="n">
        <f aca="false">MIN(MAX((GC74*(1+GC$5/Setup!$C$36)+IF($V75=10,N($F75),0))-CG75,0),MAX($P75-SUM(DV75:ED75),0))</f>
        <v>0</v>
      </c>
      <c r="EF75" s="48" t="n">
        <f aca="false">MIN(MAX((GD74*(1+GD$5/Setup!$C$36)+IF($V75=11,N($F75),0))-CH75,0),MAX($P75-SUM(DV75:EE75),0))</f>
        <v>0</v>
      </c>
      <c r="EG75" s="48" t="n">
        <f aca="false">MIN(MAX((GE74*(1+GE$5/Setup!$C$36)+IF($V75=12,N($F75),0))-CI75,0),MAX($P75-SUM(DV75:EF75),0))</f>
        <v>0</v>
      </c>
      <c r="EH75" s="48" t="n">
        <f aca="false">MIN(MAX((GF74*(1+GF$5/Setup!$C$36)+IF($V75=13,N($F75),0))-CJ75,0),MAX($P75-SUM(DV75:EG75),0))</f>
        <v>0</v>
      </c>
      <c r="EI75" s="48" t="n">
        <f aca="false">MIN(MAX((GG74*(1+GG$5/Setup!$C$36)+IF($V75=14,N($F75),0))-CK75,0),MAX($P75-SUM(DV75:EH75),0))</f>
        <v>0</v>
      </c>
      <c r="EJ75" s="48" t="n">
        <f aca="false">MIN(MAX((GH74*(1+GH$5/Setup!$C$36)+IF($V75=15,N($F75),0))-CL75,0),MAX($P75-SUM(DV75:EI75),0))</f>
        <v>0</v>
      </c>
      <c r="EK75" s="48" t="n">
        <f aca="false">MIN(MAX((GI74*(1+GI$5/Setup!$C$36)+IF($V75=16,N($F75),0))-CM75,0),MAX($P75-SUM(DV75:EJ75),0))</f>
        <v>0</v>
      </c>
      <c r="EL75" s="48" t="n">
        <f aca="false">MIN(MAX((GJ74*(1+GJ$5/Setup!$C$36)+IF($V75=17,N($F75),0))-CN75,0),MAX($P75-SUM(DV75:EK75),0))</f>
        <v>0</v>
      </c>
      <c r="EM75" s="48" t="n">
        <f aca="false">MIN(MAX((GK74*(1+GK$5/Setup!$C$36)+IF($V75=18,N($F75),0))-CO75,0),MAX($P75-SUM(DV75:EL75),0))</f>
        <v>0</v>
      </c>
      <c r="EN75" s="48" t="n">
        <f aca="false">MIN(MAX((GL74*(1+GL$5/Setup!$C$36)+IF($V75=19,N($F75),0))-CP75,0),MAX($P75-SUM(DV75:EM75),0))</f>
        <v>0</v>
      </c>
      <c r="EO75" s="48" t="n">
        <f aca="false">MIN(MAX((GM74*(1+GM$5/Setup!$C$36)+IF($V75=20,N($F75),0))-CQ75,0),MAX($P75-SUM(DV75:EN75),0))</f>
        <v>0</v>
      </c>
      <c r="EP75" s="48" t="n">
        <f aca="false">MIN(MAX((GN74*(1+GN$5/Setup!$C$36)+IF($V75=21,N($F75),0))-CR75,0),MAX($P75-SUM(DV75:EO75),0))</f>
        <v>0</v>
      </c>
      <c r="EQ75" s="48" t="n">
        <f aca="false">MIN(MAX((GO74*(1+GO$5/Setup!$C$36)+IF($V75=22,N($F75),0))-CS75,0),MAX($P75-SUM(DV75:EP75),0))</f>
        <v>0</v>
      </c>
      <c r="ER75" s="48" t="n">
        <f aca="false">MIN(MAX((GP74*(1+GP$5/Setup!$C$36)+IF($V75=23,N($F75),0))-CT75,0),MAX($P75-SUM(DV75:EQ75),0))</f>
        <v>0</v>
      </c>
      <c r="ES75" s="48" t="n">
        <f aca="false">MIN(MAX((GQ74*(1+GQ$5/Setup!$C$36)+IF($V75=24,N($F75),0))-CU75,0),MAX($P75-SUM(DV75:ER75),0))</f>
        <v>0</v>
      </c>
      <c r="ET75" s="48" t="n">
        <f aca="false">MIN(MAX((GR74*(1+GR$5/Setup!$C$36)+IF($V75=25,N($F75),0))-CV75,0),MAX($P75-SUM(DV75:ES75),0))</f>
        <v>0</v>
      </c>
      <c r="EU75" s="48" t="n">
        <f aca="false">MIN(MAX((GS74*(1+GS$5/Setup!$C$36)+IF($V75=26,N($F75),0))-CW75,0),MAX($P75-SUM(DV75:ET75),0))</f>
        <v>0</v>
      </c>
      <c r="EV75" s="48" t="n">
        <f aca="false">MIN(MAX((GT74*(1+GT$5/Setup!$C$36)+IF($V75=27,N($F75),0))-CX75,0),MAX($P75-SUM(DV75:EU75),0))</f>
        <v>0</v>
      </c>
      <c r="EW75" s="48" t="n">
        <f aca="false">MIN(MAX((GU74*(1+GU$5/Setup!$C$36)+IF($V75=28,N($F75),0))-CY75,0),MAX($P75-SUM(DV75:EV75),0))</f>
        <v>0</v>
      </c>
      <c r="EX75" s="48" t="n">
        <f aca="false">MIN(MAX((GV74*(1+GV$5/Setup!$C$36)+IF($V75=29,N($F75),0))-CZ75,0),MAX($P75-SUM(DV75:EW75),0))</f>
        <v>0</v>
      </c>
      <c r="EY75" s="48" t="n">
        <f aca="false">MIN(MAX((GW74*(1+GW$5/Setup!$C$36)+IF($V75=30,N($F75),0))-DA75,0),MAX($P75-SUM(DV75:EX75),0))</f>
        <v>0</v>
      </c>
      <c r="EZ75" s="48" t="n">
        <f aca="false">MIN(MAX((GX74*(1+GX$5/Setup!$C$36)+IF($V75=31,N($F75),0))-DB75,0),MAX($P75-SUM(DV75:EY75),0))</f>
        <v>0</v>
      </c>
      <c r="FA75" s="48" t="n">
        <f aca="false">MIN(MAX((GY74*(1+GY$5/Setup!$C$36)+IF($V75=32,N($F75),0))-DC75,0),MAX($P75-SUM(DV75:EZ75),0))</f>
        <v>0</v>
      </c>
      <c r="FB75" s="48" t="n">
        <f aca="false">MIN(MAX((GZ74*(1+GZ$5/Setup!$C$36)+IF($V75=33,N($F75),0))-DD75,0),MAX($P75-SUM(DV75:FA75),0))</f>
        <v>0</v>
      </c>
      <c r="FC75" s="48" t="n">
        <f aca="false">MIN(MAX((HA74*(1+HA$5/Setup!$C$36)+IF($V75=34,N($F75),0))-DE75,0),MAX($P75-SUM(DV75:FB75),0))</f>
        <v>0</v>
      </c>
      <c r="FD75" s="48" t="n">
        <f aca="false">MIN(MAX((HB74*(1+HB$5/Setup!$C$36)+IF($V75=35,N($F75),0))-DF75,0),MAX($P75-SUM(DV75:FC75),0))</f>
        <v>0</v>
      </c>
      <c r="FE75" s="48" t="n">
        <f aca="false">MIN(MAX((HC74*(1+HC$5/Setup!$C$36)+IF($V75=36,N($F75),0))-DG75,0),MAX($P75-SUM(DV75:FD75),0))</f>
        <v>0</v>
      </c>
      <c r="FF75" s="48" t="n">
        <f aca="false">MIN(MAX((HD74*(1+HD$5/Setup!$C$36)+IF($V75=37,N($F75),0))-DH75,0),MAX($P75-SUM(DV75:FE75),0))</f>
        <v>0</v>
      </c>
      <c r="FG75" s="48" t="n">
        <f aca="false">MIN(MAX((HE74*(1+HE$5/Setup!$C$36)+IF($V75=38,N($F75),0))-DI75,0),MAX($P75-SUM(DV75:FF75),0))</f>
        <v>0</v>
      </c>
      <c r="FH75" s="48" t="n">
        <f aca="false">MIN(MAX((HF74*(1+HF$5/Setup!$C$36)+IF($V75=39,N($F75),0))-DJ75,0),MAX($P75-SUM(DV75:FG75),0))</f>
        <v>0</v>
      </c>
      <c r="FI75" s="48" t="n">
        <f aca="false">MIN(MAX((HG74*(1+HG$5/Setup!$C$36)+IF($V75=40,N($F75),0))-DK75,0),MAX($P75-SUM(DV75:FH75),0))</f>
        <v>0</v>
      </c>
      <c r="FJ75" s="48" t="n">
        <f aca="false">MIN(MAX((HH74*(1+HH$5/Setup!$C$36)+IF($V75=41,N($F75),0))-DL75,0),MAX($P75-SUM(DV75:FI75),0))</f>
        <v>0</v>
      </c>
      <c r="FK75" s="48" t="n">
        <f aca="false">MIN(MAX((HI74*(1+HI$5/Setup!$C$36)+IF($V75=42,N($F75),0))-DM75,0),MAX($P75-SUM(DV75:FJ75),0))</f>
        <v>0</v>
      </c>
      <c r="FL75" s="48" t="n">
        <f aca="false">MIN(MAX((HJ74*(1+HJ$5/Setup!$C$36)+IF($V75=43,N($F75),0))-DN75,0),MAX($P75-SUM(DV75:FK75),0))</f>
        <v>0</v>
      </c>
      <c r="FM75" s="48" t="n">
        <f aca="false">MIN(MAX((HK74*(1+HK$5/Setup!$C$36)+IF($V75=44,N($F75),0))-DO75,0),MAX($P75-SUM(DV75:FL75),0))</f>
        <v>0</v>
      </c>
      <c r="FN75" s="48" t="n">
        <f aca="false">MIN(MAX((HL74*(1+HL$5/Setup!$C$36)+IF($V75=45,N($F75),0))-DP75,0),MAX($P75-SUM(DV75:FM75),0))</f>
        <v>0</v>
      </c>
      <c r="FO75" s="48" t="n">
        <f aca="false">MIN(MAX((HM74*(1+HM$5/Setup!$C$36)+IF($V75=46,N($F75),0))-DQ75,0),MAX($P75-SUM(DV75:FN75),0))</f>
        <v>0</v>
      </c>
      <c r="FP75" s="48" t="n">
        <f aca="false">MIN(MAX((HN74*(1+HN$5/Setup!$C$36)+IF($V75=47,N($F75),0))-DR75,0),MAX($P75-SUM(DV75:FO75),0))</f>
        <v>0</v>
      </c>
      <c r="FQ75" s="48" t="n">
        <f aca="false">MIN(MAX((HO74*(1+HO$5/Setup!$C$36)+IF($V75=48,N($F75),0))-DS75,0),MAX($P75-SUM(DV75:FP75),0))</f>
        <v>0</v>
      </c>
      <c r="FR75" s="48" t="n">
        <f aca="false">MIN(MAX((HP74*(1+HP$5/Setup!$C$36)+IF($V75=49,N($F75),0))-DT75,0),MAX($P75-SUM(DV75:FQ75),0))</f>
        <v>0</v>
      </c>
      <c r="FS75" s="48" t="n">
        <f aca="false">MIN(MAX((HQ74*(1+HQ$5/Setup!$C$36)+IF($V75=50,N($F75),0))-DU75,0),MAX($P75-SUM(DV75:FR75),0))</f>
        <v>0</v>
      </c>
      <c r="FT75" s="48" t="n">
        <f aca="false">IF((FT74*(1+FT$5/Setup!$C$36)+IF($V75=1,N($F75),0))-BX75-DV75&lt;0.005,0,(FT74*(1+FT$5/Setup!$C$36)+IF($V75=1,N($F75),0))-BX75-DV75)</f>
        <v>0</v>
      </c>
      <c r="FU75" s="48" t="n">
        <f aca="false">IF((FU74*(1+FU$5/Setup!$C$36)+IF($V75=2,N($F75),0))-BY75-DW75&lt;0.005,0,(FU74*(1+FU$5/Setup!$C$36)+IF($V75=2,N($F75),0))-BY75-DW75)</f>
        <v>0</v>
      </c>
      <c r="FV75" s="48" t="n">
        <f aca="false">IF((FV74*(1+FV$5/Setup!$C$36)+IF($V75=3,N($F75),0))-BZ75-DX75&lt;0.005,0,(FV74*(1+FV$5/Setup!$C$36)+IF($V75=3,N($F75),0))-BZ75-DX75)</f>
        <v>0</v>
      </c>
      <c r="FW75" s="48" t="n">
        <f aca="false">IF((FW74*(1+FW$5/Setup!$C$36)+IF($V75=4,N($F75),0))-CA75-DY75&lt;0.005,0,(FW74*(1+FW$5/Setup!$C$36)+IF($V75=4,N($F75),0))-CA75-DY75)</f>
        <v>0</v>
      </c>
      <c r="FX75" s="48" t="n">
        <f aca="false">IF((FX74*(1+FX$5/Setup!$C$36)+IF($V75=5,N($F75),0))-CB75-DZ75&lt;0.005,0,(FX74*(1+FX$5/Setup!$C$36)+IF($V75=5,N($F75),0))-CB75-DZ75)</f>
        <v>0</v>
      </c>
      <c r="FY75" s="48" t="n">
        <f aca="false">IF((FY74*(1+FY$5/Setup!$C$36)+IF($V75=6,N($F75),0))-CC75-EA75&lt;0.005,0,(FY74*(1+FY$5/Setup!$C$36)+IF($V75=6,N($F75),0))-CC75-EA75)</f>
        <v>0</v>
      </c>
      <c r="FZ75" s="48" t="n">
        <f aca="false">IF((FZ74*(1+FZ$5/Setup!$C$36)+IF($V75=7,N($F75),0))-CD75-EB75&lt;0.005,0,(FZ74*(1+FZ$5/Setup!$C$36)+IF($V75=7,N($F75),0))-CD75-EB75)</f>
        <v>0</v>
      </c>
      <c r="GA75" s="48" t="n">
        <f aca="false">IF((GA74*(1+GA$5/Setup!$C$36)+IF($V75=8,N($F75),0))-CE75-EC75&lt;0.005,0,(GA74*(1+GA$5/Setup!$C$36)+IF($V75=8,N($F75),0))-CE75-EC75)</f>
        <v>0</v>
      </c>
      <c r="GB75" s="48" t="n">
        <f aca="false">IF((GB74*(1+GB$5/Setup!$C$36)+IF($V75=9,N($F75),0))-CF75-ED75&lt;0.005,0,(GB74*(1+GB$5/Setup!$C$36)+IF($V75=9,N($F75),0))-CF75-ED75)</f>
        <v>0</v>
      </c>
      <c r="GC75" s="48" t="n">
        <f aca="false">IF((GC74*(1+GC$5/Setup!$C$36)+IF($V75=10,N($F75),0))-CG75-EE75&lt;0.005,0,(GC74*(1+GC$5/Setup!$C$36)+IF($V75=10,N($F75),0))-CG75-EE75)</f>
        <v>0</v>
      </c>
      <c r="GD75" s="48" t="n">
        <f aca="false">IF((GD74*(1+GD$5/Setup!$C$36)+IF($V75=11,N($F75),0))-CH75-EF75&lt;0.005,0,(GD74*(1+GD$5/Setup!$C$36)+IF($V75=11,N($F75),0))-CH75-EF75)</f>
        <v>0</v>
      </c>
      <c r="GE75" s="48" t="n">
        <f aca="false">IF((GE74*(1+GE$5/Setup!$C$36)+IF($V75=12,N($F75),0))-CI75-EG75&lt;0.005,0,(GE74*(1+GE$5/Setup!$C$36)+IF($V75=12,N($F75),0))-CI75-EG75)</f>
        <v>0</v>
      </c>
      <c r="GF75" s="48" t="n">
        <f aca="false">IF((GF74*(1+GF$5/Setup!$C$36)+IF($V75=13,N($F75),0))-CJ75-EH75&lt;0.005,0,(GF74*(1+GF$5/Setup!$C$36)+IF($V75=13,N($F75),0))-CJ75-EH75)</f>
        <v>0</v>
      </c>
      <c r="GG75" s="48" t="n">
        <f aca="false">IF((GG74*(1+GG$5/Setup!$C$36)+IF($V75=14,N($F75),0))-CK75-EI75&lt;0.005,0,(GG74*(1+GG$5/Setup!$C$36)+IF($V75=14,N($F75),0))-CK75-EI75)</f>
        <v>0</v>
      </c>
      <c r="GH75" s="48" t="n">
        <f aca="false">IF((GH74*(1+GH$5/Setup!$C$36)+IF($V75=15,N($F75),0))-CL75-EJ75&lt;0.005,0,(GH74*(1+GH$5/Setup!$C$36)+IF($V75=15,N($F75),0))-CL75-EJ75)</f>
        <v>0</v>
      </c>
      <c r="GI75" s="48" t="n">
        <f aca="false">IF((GI74*(1+GI$5/Setup!$C$36)+IF($V75=16,N($F75),0))-CM75-EK75&lt;0.005,0,(GI74*(1+GI$5/Setup!$C$36)+IF($V75=16,N($F75),0))-CM75-EK75)</f>
        <v>0</v>
      </c>
      <c r="GJ75" s="48" t="n">
        <f aca="false">IF((GJ74*(1+GJ$5/Setup!$C$36)+IF($V75=17,N($F75),0))-CN75-EL75&lt;0.005,0,(GJ74*(1+GJ$5/Setup!$C$36)+IF($V75=17,N($F75),0))-CN75-EL75)</f>
        <v>0</v>
      </c>
      <c r="GK75" s="48" t="n">
        <f aca="false">IF((GK74*(1+GK$5/Setup!$C$36)+IF($V75=18,N($F75),0))-CO75-EM75&lt;0.005,0,(GK74*(1+GK$5/Setup!$C$36)+IF($V75=18,N($F75),0))-CO75-EM75)</f>
        <v>0</v>
      </c>
      <c r="GL75" s="48" t="n">
        <f aca="false">IF((GL74*(1+GL$5/Setup!$C$36)+IF($V75=19,N($F75),0))-CP75-EN75&lt;0.005,0,(GL74*(1+GL$5/Setup!$C$36)+IF($V75=19,N($F75),0))-CP75-EN75)</f>
        <v>0</v>
      </c>
      <c r="GM75" s="48" t="n">
        <f aca="false">IF((GM74*(1+GM$5/Setup!$C$36)+IF($V75=20,N($F75),0))-CQ75-EO75&lt;0.005,0,(GM74*(1+GM$5/Setup!$C$36)+IF($V75=20,N($F75),0))-CQ75-EO75)</f>
        <v>0</v>
      </c>
      <c r="GN75" s="48" t="n">
        <f aca="false">IF((GN74*(1+GN$5/Setup!$C$36)+IF($V75=21,N($F75),0))-CR75-EP75&lt;0.005,0,(GN74*(1+GN$5/Setup!$C$36)+IF($V75=21,N($F75),0))-CR75-EP75)</f>
        <v>0</v>
      </c>
      <c r="GO75" s="48" t="n">
        <f aca="false">IF((GO74*(1+GO$5/Setup!$C$36)+IF($V75=22,N($F75),0))-CS75-EQ75&lt;0.005,0,(GO74*(1+GO$5/Setup!$C$36)+IF($V75=22,N($F75),0))-CS75-EQ75)</f>
        <v>0</v>
      </c>
      <c r="GP75" s="48" t="n">
        <f aca="false">IF((GP74*(1+GP$5/Setup!$C$36)+IF($V75=23,N($F75),0))-CT75-ER75&lt;0.005,0,(GP74*(1+GP$5/Setup!$C$36)+IF($V75=23,N($F75),0))-CT75-ER75)</f>
        <v>0</v>
      </c>
      <c r="GQ75" s="48" t="n">
        <f aca="false">IF((GQ74*(1+GQ$5/Setup!$C$36)+IF($V75=24,N($F75),0))-CU75-ES75&lt;0.005,0,(GQ74*(1+GQ$5/Setup!$C$36)+IF($V75=24,N($F75),0))-CU75-ES75)</f>
        <v>0</v>
      </c>
      <c r="GR75" s="48" t="n">
        <f aca="false">IF((GR74*(1+GR$5/Setup!$C$36)+IF($V75=25,N($F75),0))-CV75-ET75&lt;0.005,0,(GR74*(1+GR$5/Setup!$C$36)+IF($V75=25,N($F75),0))-CV75-ET75)</f>
        <v>0</v>
      </c>
      <c r="GS75" s="48" t="n">
        <f aca="false">IF((GS74*(1+GS$5/Setup!$C$36)+IF($V75=26,N($F75),0))-CW75-EU75&lt;0.005,0,(GS74*(1+GS$5/Setup!$C$36)+IF($V75=26,N($F75),0))-CW75-EU75)</f>
        <v>0</v>
      </c>
      <c r="GT75" s="48" t="n">
        <f aca="false">IF((GT74*(1+GT$5/Setup!$C$36)+IF($V75=27,N($F75),0))-CX75-EV75&lt;0.005,0,(GT74*(1+GT$5/Setup!$C$36)+IF($V75=27,N($F75),0))-CX75-EV75)</f>
        <v>0</v>
      </c>
      <c r="GU75" s="48" t="n">
        <f aca="false">IF((GU74*(1+GU$5/Setup!$C$36)+IF($V75=28,N($F75),0))-CY75-EW75&lt;0.005,0,(GU74*(1+GU$5/Setup!$C$36)+IF($V75=28,N($F75),0))-CY75-EW75)</f>
        <v>0</v>
      </c>
      <c r="GV75" s="48" t="n">
        <f aca="false">IF((GV74*(1+GV$5/Setup!$C$36)+IF($V75=29,N($F75),0))-CZ75-EX75&lt;0.005,0,(GV74*(1+GV$5/Setup!$C$36)+IF($V75=29,N($F75),0))-CZ75-EX75)</f>
        <v>0</v>
      </c>
      <c r="GW75" s="48" t="n">
        <f aca="false">IF((GW74*(1+GW$5/Setup!$C$36)+IF($V75=30,N($F75),0))-DA75-EY75&lt;0.005,0,(GW74*(1+GW$5/Setup!$C$36)+IF($V75=30,N($F75),0))-DA75-EY75)</f>
        <v>0</v>
      </c>
      <c r="GX75" s="48" t="n">
        <f aca="false">IF((GX74*(1+GX$5/Setup!$C$36)+IF($V75=31,N($F75),0))-DB75-EZ75&lt;0.005,0,(GX74*(1+GX$5/Setup!$C$36)+IF($V75=31,N($F75),0))-DB75-EZ75)</f>
        <v>0</v>
      </c>
      <c r="GY75" s="48" t="n">
        <f aca="false">IF((GY74*(1+GY$5/Setup!$C$36)+IF($V75=32,N($F75),0))-DC75-FA75&lt;0.005,0,(GY74*(1+GY$5/Setup!$C$36)+IF($V75=32,N($F75),0))-DC75-FA75)</f>
        <v>0</v>
      </c>
      <c r="GZ75" s="48" t="n">
        <f aca="false">IF((GZ74*(1+GZ$5/Setup!$C$36)+IF($V75=33,N($F75),0))-DD75-FB75&lt;0.005,0,(GZ74*(1+GZ$5/Setup!$C$36)+IF($V75=33,N($F75),0))-DD75-FB75)</f>
        <v>0</v>
      </c>
      <c r="HA75" s="48" t="n">
        <f aca="false">IF((HA74*(1+HA$5/Setup!$C$36)+IF($V75=34,N($F75),0))-DE75-FC75&lt;0.005,0,(HA74*(1+HA$5/Setup!$C$36)+IF($V75=34,N($F75),0))-DE75-FC75)</f>
        <v>0</v>
      </c>
      <c r="HB75" s="48" t="n">
        <f aca="false">IF((HB74*(1+HB$5/Setup!$C$36)+IF($V75=35,N($F75),0))-DF75-FD75&lt;0.005,0,(HB74*(1+HB$5/Setup!$C$36)+IF($V75=35,N($F75),0))-DF75-FD75)</f>
        <v>0</v>
      </c>
      <c r="HC75" s="48" t="n">
        <f aca="false">IF((HC74*(1+HC$5/Setup!$C$36)+IF($V75=36,N($F75),0))-DG75-FE75&lt;0.005,0,(HC74*(1+HC$5/Setup!$C$36)+IF($V75=36,N($F75),0))-DG75-FE75)</f>
        <v>0</v>
      </c>
      <c r="HD75" s="48" t="n">
        <f aca="false">IF((HD74*(1+HD$5/Setup!$C$36)+IF($V75=37,N($F75),0))-DH75-FF75&lt;0.005,0,(HD74*(1+HD$5/Setup!$C$36)+IF($V75=37,N($F75),0))-DH75-FF75)</f>
        <v>0</v>
      </c>
      <c r="HE75" s="48" t="n">
        <f aca="false">IF((HE74*(1+HE$5/Setup!$C$36)+IF($V75=38,N($F75),0))-DI75-FG75&lt;0.005,0,(HE74*(1+HE$5/Setup!$C$36)+IF($V75=38,N($F75),0))-DI75-FG75)</f>
        <v>0</v>
      </c>
      <c r="HF75" s="48" t="n">
        <f aca="false">IF((HF74*(1+HF$5/Setup!$C$36)+IF($V75=39,N($F75),0))-DJ75-FH75&lt;0.005,0,(HF74*(1+HF$5/Setup!$C$36)+IF($V75=39,N($F75),0))-DJ75-FH75)</f>
        <v>0</v>
      </c>
      <c r="HG75" s="48" t="n">
        <f aca="false">IF((HG74*(1+HG$5/Setup!$C$36)+IF($V75=40,N($F75),0))-DK75-FI75&lt;0.005,0,(HG74*(1+HG$5/Setup!$C$36)+IF($V75=40,N($F75),0))-DK75-FI75)</f>
        <v>0</v>
      </c>
      <c r="HH75" s="48" t="n">
        <f aca="false">IF((HH74*(1+HH$5/Setup!$C$36)+IF($V75=41,N($F75),0))-DL75-FJ75&lt;0.005,0,(HH74*(1+HH$5/Setup!$C$36)+IF($V75=41,N($F75),0))-DL75-FJ75)</f>
        <v>0</v>
      </c>
      <c r="HI75" s="48" t="n">
        <f aca="false">IF((HI74*(1+HI$5/Setup!$C$36)+IF($V75=42,N($F75),0))-DM75-FK75&lt;0.005,0,(HI74*(1+HI$5/Setup!$C$36)+IF($V75=42,N($F75),0))-DM75-FK75)</f>
        <v>0</v>
      </c>
      <c r="HJ75" s="48" t="n">
        <f aca="false">IF((HJ74*(1+HJ$5/Setup!$C$36)+IF($V75=43,N($F75),0))-DN75-FL75&lt;0.005,0,(HJ74*(1+HJ$5/Setup!$C$36)+IF($V75=43,N($F75),0))-DN75-FL75)</f>
        <v>0</v>
      </c>
      <c r="HK75" s="48" t="n">
        <f aca="false">IF((HK74*(1+HK$5/Setup!$C$36)+IF($V75=44,N($F75),0))-DO75-FM75&lt;0.005,0,(HK74*(1+HK$5/Setup!$C$36)+IF($V75=44,N($F75),0))-DO75-FM75)</f>
        <v>0</v>
      </c>
      <c r="HL75" s="48" t="n">
        <f aca="false">IF((HL74*(1+HL$5/Setup!$C$36)+IF($V75=45,N($F75),0))-DP75-FN75&lt;0.005,0,(HL74*(1+HL$5/Setup!$C$36)+IF($V75=45,N($F75),0))-DP75-FN75)</f>
        <v>0</v>
      </c>
      <c r="HM75" s="48" t="n">
        <f aca="false">IF((HM74*(1+HM$5/Setup!$C$36)+IF($V75=46,N($F75),0))-DQ75-FO75&lt;0.005,0,(HM74*(1+HM$5/Setup!$C$36)+IF($V75=46,N($F75),0))-DQ75-FO75)</f>
        <v>0</v>
      </c>
      <c r="HN75" s="48" t="n">
        <f aca="false">IF((HN74*(1+HN$5/Setup!$C$36)+IF($V75=47,N($F75),0))-DR75-FP75&lt;0.005,0,(HN74*(1+HN$5/Setup!$C$36)+IF($V75=47,N($F75),0))-DR75-FP75)</f>
        <v>0</v>
      </c>
      <c r="HO75" s="48" t="n">
        <f aca="false">IF((HO74*(1+HO$5/Setup!$C$36)+IF($V75=48,N($F75),0))-DS75-FQ75&lt;0.005,0,(HO74*(1+HO$5/Setup!$C$36)+IF($V75=48,N($F75),0))-DS75-FQ75)</f>
        <v>0</v>
      </c>
      <c r="HP75" s="48" t="n">
        <f aca="false">IF((HP74*(1+HP$5/Setup!$C$36)+IF($V75=49,N($F75),0))-DT75-FR75&lt;0.005,0,(HP74*(1+HP$5/Setup!$C$36)+IF($V75=49,N($F75),0))-DT75-FR75)</f>
        <v>0</v>
      </c>
      <c r="HQ75" s="48" t="n">
        <f aca="false">IF((HQ74*(1+HQ$5/Setup!$C$36)+IF($V75=50,N($F75),0))-DU75-FS75&lt;0.005,0,(HQ74*(1+HQ$5/Setup!$C$36)+IF($V75=50,N($F75),0))-DU75-FS75)</f>
        <v>0</v>
      </c>
    </row>
    <row r="76" customFormat="false" ht="15" hidden="false" customHeight="false" outlineLevel="0" collapsed="false">
      <c r="A76" s="44" t="n">
        <v>68</v>
      </c>
      <c r="B76" s="45" t="n">
        <f aca="false">IF(Setup!$C$7="Every month",EDATE(Setup!$C$8,($A76-1)),IF(Setup!$C$7="Twice a month",DATE(YEAR(Setup!$C$8),MONTH(Setup!$C$8)+INT((($A76-1)+Setup!$C$41)/2),MIN(IF(MOD(($A76-1)+Setup!$C$41,2)=0,Setup!$C$39,Setup!$C$40),DAY(EOMONTH(DATE(YEAR(Setup!$C$8),MONTH(Setup!$C$8)+INT((($A76-1)+Setup!$C$41)/2),1),0)))),Setup!$C$8+($A76-1)*IF(Setup!$C$7="Every week",7,14)))</f>
        <v>47263</v>
      </c>
      <c r="C76" s="45" t="n">
        <f aca="false">IF(Setup!$C$7="Every month",EDATE(Setup!$C$8,$A76),IF(Setup!$C$7="Twice a month",DATE(YEAR(Setup!$C$8),MONTH(Setup!$C$8)+INT(($A76+Setup!$C$41)/2),MIN(IF(MOD($A76+Setup!$C$41,2)=0,Setup!$C$39,Setup!$C$40),DAY(EOMONTH(DATE(YEAR(Setup!$C$8),MONTH(Setup!$C$8)+INT(($A76+Setup!$C$41)/2),1),0)))),Setup!$C$8+$A76*IF(Setup!$C$7="Every week",7,14)))</f>
        <v>47277</v>
      </c>
      <c r="D76" s="46"/>
      <c r="E76" s="47"/>
      <c r="F76" s="47"/>
      <c r="G76" s="47"/>
      <c r="H76" s="47"/>
      <c r="I76" s="48" t="n">
        <f aca="false">N(Setup!$C$11)+N(E76)</f>
        <v>100</v>
      </c>
      <c r="J76" s="48" t="n">
        <f aca="false">MIN(Setup!$C$37,MAX(I76,0))</f>
        <v>9.23076923076923</v>
      </c>
      <c r="K76" s="48" t="n">
        <f aca="false">MIN(MAX(N(Setup!$C$14)-L75,0),MAX(I76-J76,0))</f>
        <v>0</v>
      </c>
      <c r="L76" s="48" t="n">
        <f aca="false">L75+K76-N(G76)</f>
        <v>500</v>
      </c>
      <c r="M76" s="48" t="n">
        <f aca="false">M75+J76-N(H76)</f>
        <v>627.692307692308</v>
      </c>
      <c r="N76" s="48" t="n">
        <f aca="false">SUM(BX76:DU76)</f>
        <v>0</v>
      </c>
      <c r="O76" s="48" t="n">
        <f aca="false">SUM(Z76:BW76)-N76</f>
        <v>0</v>
      </c>
      <c r="P76" s="48" t="n">
        <f aca="false">MAX(I76-J76-K76,0)+O76</f>
        <v>90.7692307692308</v>
      </c>
      <c r="Q76" s="48" t="n">
        <f aca="false">SUM(DV76:FS76)</f>
        <v>0</v>
      </c>
      <c r="R76" s="49" t="n">
        <f aca="false">N76+J76+K76+Q76</f>
        <v>9.23076923076923</v>
      </c>
      <c r="S76" s="48" t="n">
        <f aca="false">T76-T75-N(F76)+N76+Q76</f>
        <v>0</v>
      </c>
      <c r="T76" s="49" t="n">
        <f aca="false">SUM(FT76:HQ76)</f>
        <v>0</v>
      </c>
      <c r="U76" s="44" t="str">
        <f aca="false">IF(T75&lt;0.005,"",INDEX(Helpers!$C$2:$C$51,IF(_xlfn.MINIFS($DV$6:$FS$6,DV76:FS76,"&gt;0.005")=0,V76,_xlfn.MINIFS($DV$6:$FS$6,DV76:FS76,"&gt;0.005"))))</f>
        <v/>
      </c>
      <c r="V76" s="44" t="n">
        <f aca="false">IF(_xlfn.MINIFS($FT$6:$HQ$6,FT75:HQ75,"&gt;0.005")=0,1,_xlfn.MINIFS($FT$6:$HQ$6,FT75:HQ75,"&gt;0.005"))</f>
        <v>1</v>
      </c>
      <c r="W76" s="44" t="n">
        <f aca="false">IF(AND(D76&lt;&gt;"Paid",T75&gt;0.005),1,0)</f>
        <v>0</v>
      </c>
      <c r="X76" s="48" t="n">
        <f aca="false">SUMPRODUCT(((Helpers!$G$2:$G$51*(1+(Helpers!$D$2:$D$51+0.000000001)/12)^(($B76-Setup!$C$8)/(365.25/12))-Helpers!$E$2:$E$51*((1+(Helpers!$D$2:$D$51+0.000000001)/12)^(($B76-Setup!$C$8)/(365.25/12))-1)/((Helpers!$D$2:$D$51+0.000000001)/12))&gt;0)*(Helpers!$G$2:$G$51*(1+(Helpers!$D$2:$D$51+0.000000001)/12)^(($B76-Setup!$C$8)/(365.25/12))-Helpers!$E$2:$E$51*((1+(Helpers!$D$2:$D$51+0.000000001)/12)^(($B76-Setup!$C$8)/(365.25/12))-1)/((Helpers!$D$2:$D$51+0.000000001)/12)))</f>
        <v>346.083958362872</v>
      </c>
      <c r="Y76" s="48"/>
      <c r="Z76" s="48" t="n">
        <f aca="false">IF(OR(N(Z$5)=0,Z$6=""),0,Z$5*((DATE(YEAR($B76),MONTH($B76),MIN(Z$6,DAY(EOMONTH($B76,0))))&gt;=$B76)*(DATE(YEAR($B76),MONTH($B76),MIN(Z$6,DAY(EOMONTH($B76,0))))&lt;$C76)+(DATE(YEAR($B76),MONTH($B76)+1,MIN(Z$6,DAY(EOMONTH($B76,1))))&gt;=$B76)*(DATE(YEAR($B76),MONTH($B76)+1,MIN(Z$6,DAY(EOMONTH($B76,1))))&lt;$C76)))</f>
        <v>0</v>
      </c>
      <c r="AA76" s="48" t="n">
        <f aca="false">IF(OR(N(AA$5)=0,AA$6=""),0,AA$5*((DATE(YEAR($B76),MONTH($B76),MIN(AA$6,DAY(EOMONTH($B76,0))))&gt;=$B76)*(DATE(YEAR($B76),MONTH($B76),MIN(AA$6,DAY(EOMONTH($B76,0))))&lt;$C76)+(DATE(YEAR($B76),MONTH($B76)+1,MIN(AA$6,DAY(EOMONTH($B76,1))))&gt;=$B76)*(DATE(YEAR($B76),MONTH($B76)+1,MIN(AA$6,DAY(EOMONTH($B76,1))))&lt;$C76)))</f>
        <v>0</v>
      </c>
      <c r="AB76" s="48" t="n">
        <f aca="false">IF(OR(N(AB$5)=0,AB$6=""),0,AB$5*((DATE(YEAR($B76),MONTH($B76),MIN(AB$6,DAY(EOMONTH($B76,0))))&gt;=$B76)*(DATE(YEAR($B76),MONTH($B76),MIN(AB$6,DAY(EOMONTH($B76,0))))&lt;$C76)+(DATE(YEAR($B76),MONTH($B76)+1,MIN(AB$6,DAY(EOMONTH($B76,1))))&gt;=$B76)*(DATE(YEAR($B76),MONTH($B76)+1,MIN(AB$6,DAY(EOMONTH($B76,1))))&lt;$C76)))</f>
        <v>0</v>
      </c>
      <c r="AC76" s="48" t="n">
        <f aca="false">IF(OR(N(AC$5)=0,AC$6=""),0,AC$5*((DATE(YEAR($B76),MONTH($B76),MIN(AC$6,DAY(EOMONTH($B76,0))))&gt;=$B76)*(DATE(YEAR($B76),MONTH($B76),MIN(AC$6,DAY(EOMONTH($B76,0))))&lt;$C76)+(DATE(YEAR($B76),MONTH($B76)+1,MIN(AC$6,DAY(EOMONTH($B76,1))))&gt;=$B76)*(DATE(YEAR($B76),MONTH($B76)+1,MIN(AC$6,DAY(EOMONTH($B76,1))))&lt;$C76)))</f>
        <v>0</v>
      </c>
      <c r="AD76" s="48" t="n">
        <f aca="false">IF(OR(N(AD$5)=0,AD$6=""),0,AD$5*((DATE(YEAR($B76),MONTH($B76),MIN(AD$6,DAY(EOMONTH($B76,0))))&gt;=$B76)*(DATE(YEAR($B76),MONTH($B76),MIN(AD$6,DAY(EOMONTH($B76,0))))&lt;$C76)+(DATE(YEAR($B76),MONTH($B76)+1,MIN(AD$6,DAY(EOMONTH($B76,1))))&gt;=$B76)*(DATE(YEAR($B76),MONTH($B76)+1,MIN(AD$6,DAY(EOMONTH($B76,1))))&lt;$C76)))</f>
        <v>0</v>
      </c>
      <c r="AE76" s="48" t="n">
        <f aca="false">IF(OR(N(AE$5)=0,AE$6=""),0,AE$5*((DATE(YEAR($B76),MONTH($B76),MIN(AE$6,DAY(EOMONTH($B76,0))))&gt;=$B76)*(DATE(YEAR($B76),MONTH($B76),MIN(AE$6,DAY(EOMONTH($B76,0))))&lt;$C76)+(DATE(YEAR($B76),MONTH($B76)+1,MIN(AE$6,DAY(EOMONTH($B76,1))))&gt;=$B76)*(DATE(YEAR($B76),MONTH($B76)+1,MIN(AE$6,DAY(EOMONTH($B76,1))))&lt;$C76)))</f>
        <v>0</v>
      </c>
      <c r="AF76" s="48" t="n">
        <f aca="false">IF(OR(N(AF$5)=0,AF$6=""),0,AF$5*((DATE(YEAR($B76),MONTH($B76),MIN(AF$6,DAY(EOMONTH($B76,0))))&gt;=$B76)*(DATE(YEAR($B76),MONTH($B76),MIN(AF$6,DAY(EOMONTH($B76,0))))&lt;$C76)+(DATE(YEAR($B76),MONTH($B76)+1,MIN(AF$6,DAY(EOMONTH($B76,1))))&gt;=$B76)*(DATE(YEAR($B76),MONTH($B76)+1,MIN(AF$6,DAY(EOMONTH($B76,1))))&lt;$C76)))</f>
        <v>0</v>
      </c>
      <c r="AG76" s="48" t="n">
        <f aca="false">IF(OR(N(AG$5)=0,AG$6=""),0,AG$5*((DATE(YEAR($B76),MONTH($B76),MIN(AG$6,DAY(EOMONTH($B76,0))))&gt;=$B76)*(DATE(YEAR($B76),MONTH($B76),MIN(AG$6,DAY(EOMONTH($B76,0))))&lt;$C76)+(DATE(YEAR($B76),MONTH($B76)+1,MIN(AG$6,DAY(EOMONTH($B76,1))))&gt;=$B76)*(DATE(YEAR($B76),MONTH($B76)+1,MIN(AG$6,DAY(EOMONTH($B76,1))))&lt;$C76)))</f>
        <v>0</v>
      </c>
      <c r="AH76" s="48" t="n">
        <f aca="false">IF(OR(N(AH$5)=0,AH$6=""),0,AH$5*((DATE(YEAR($B76),MONTH($B76),MIN(AH$6,DAY(EOMONTH($B76,0))))&gt;=$B76)*(DATE(YEAR($B76),MONTH($B76),MIN(AH$6,DAY(EOMONTH($B76,0))))&lt;$C76)+(DATE(YEAR($B76),MONTH($B76)+1,MIN(AH$6,DAY(EOMONTH($B76,1))))&gt;=$B76)*(DATE(YEAR($B76),MONTH($B76)+1,MIN(AH$6,DAY(EOMONTH($B76,1))))&lt;$C76)))</f>
        <v>0</v>
      </c>
      <c r="AI76" s="48" t="n">
        <f aca="false">IF(OR(N(AI$5)=0,AI$6=""),0,AI$5*((DATE(YEAR($B76),MONTH($B76),MIN(AI$6,DAY(EOMONTH($B76,0))))&gt;=$B76)*(DATE(YEAR($B76),MONTH($B76),MIN(AI$6,DAY(EOMONTH($B76,0))))&lt;$C76)+(DATE(YEAR($B76),MONTH($B76)+1,MIN(AI$6,DAY(EOMONTH($B76,1))))&gt;=$B76)*(DATE(YEAR($B76),MONTH($B76)+1,MIN(AI$6,DAY(EOMONTH($B76,1))))&lt;$C76)))</f>
        <v>0</v>
      </c>
      <c r="AJ76" s="48" t="n">
        <f aca="false">IF(OR(N(AJ$5)=0,AJ$6=""),0,AJ$5*((DATE(YEAR($B76),MONTH($B76),MIN(AJ$6,DAY(EOMONTH($B76,0))))&gt;=$B76)*(DATE(YEAR($B76),MONTH($B76),MIN(AJ$6,DAY(EOMONTH($B76,0))))&lt;$C76)+(DATE(YEAR($B76),MONTH($B76)+1,MIN(AJ$6,DAY(EOMONTH($B76,1))))&gt;=$B76)*(DATE(YEAR($B76),MONTH($B76)+1,MIN(AJ$6,DAY(EOMONTH($B76,1))))&lt;$C76)))</f>
        <v>0</v>
      </c>
      <c r="AK76" s="48" t="n">
        <f aca="false">IF(OR(N(AK$5)=0,AK$6=""),0,AK$5*((DATE(YEAR($B76),MONTH($B76),MIN(AK$6,DAY(EOMONTH($B76,0))))&gt;=$B76)*(DATE(YEAR($B76),MONTH($B76),MIN(AK$6,DAY(EOMONTH($B76,0))))&lt;$C76)+(DATE(YEAR($B76),MONTH($B76)+1,MIN(AK$6,DAY(EOMONTH($B76,1))))&gt;=$B76)*(DATE(YEAR($B76),MONTH($B76)+1,MIN(AK$6,DAY(EOMONTH($B76,1))))&lt;$C76)))</f>
        <v>0</v>
      </c>
      <c r="AL76" s="48" t="n">
        <f aca="false">IF(OR(N(AL$5)=0,AL$6=""),0,AL$5*((DATE(YEAR($B76),MONTH($B76),MIN(AL$6,DAY(EOMONTH($B76,0))))&gt;=$B76)*(DATE(YEAR($B76),MONTH($B76),MIN(AL$6,DAY(EOMONTH($B76,0))))&lt;$C76)+(DATE(YEAR($B76),MONTH($B76)+1,MIN(AL$6,DAY(EOMONTH($B76,1))))&gt;=$B76)*(DATE(YEAR($B76),MONTH($B76)+1,MIN(AL$6,DAY(EOMONTH($B76,1))))&lt;$C76)))</f>
        <v>0</v>
      </c>
      <c r="AM76" s="48" t="n">
        <f aca="false">IF(OR(N(AM$5)=0,AM$6=""),0,AM$5*((DATE(YEAR($B76),MONTH($B76),MIN(AM$6,DAY(EOMONTH($B76,0))))&gt;=$B76)*(DATE(YEAR($B76),MONTH($B76),MIN(AM$6,DAY(EOMONTH($B76,0))))&lt;$C76)+(DATE(YEAR($B76),MONTH($B76)+1,MIN(AM$6,DAY(EOMONTH($B76,1))))&gt;=$B76)*(DATE(YEAR($B76),MONTH($B76)+1,MIN(AM$6,DAY(EOMONTH($B76,1))))&lt;$C76)))</f>
        <v>0</v>
      </c>
      <c r="AN76" s="48" t="n">
        <f aca="false">IF(OR(N(AN$5)=0,AN$6=""),0,AN$5*((DATE(YEAR($B76),MONTH($B76),MIN(AN$6,DAY(EOMONTH($B76,0))))&gt;=$B76)*(DATE(YEAR($B76),MONTH($B76),MIN(AN$6,DAY(EOMONTH($B76,0))))&lt;$C76)+(DATE(YEAR($B76),MONTH($B76)+1,MIN(AN$6,DAY(EOMONTH($B76,1))))&gt;=$B76)*(DATE(YEAR($B76),MONTH($B76)+1,MIN(AN$6,DAY(EOMONTH($B76,1))))&lt;$C76)))</f>
        <v>0</v>
      </c>
      <c r="AO76" s="48" t="n">
        <f aca="false">IF(OR(N(AO$5)=0,AO$6=""),0,AO$5*((DATE(YEAR($B76),MONTH($B76),MIN(AO$6,DAY(EOMONTH($B76,0))))&gt;=$B76)*(DATE(YEAR($B76),MONTH($B76),MIN(AO$6,DAY(EOMONTH($B76,0))))&lt;$C76)+(DATE(YEAR($B76),MONTH($B76)+1,MIN(AO$6,DAY(EOMONTH($B76,1))))&gt;=$B76)*(DATE(YEAR($B76),MONTH($B76)+1,MIN(AO$6,DAY(EOMONTH($B76,1))))&lt;$C76)))</f>
        <v>0</v>
      </c>
      <c r="AP76" s="48" t="n">
        <f aca="false">IF(OR(N(AP$5)=0,AP$6=""),0,AP$5*((DATE(YEAR($B76),MONTH($B76),MIN(AP$6,DAY(EOMONTH($B76,0))))&gt;=$B76)*(DATE(YEAR($B76),MONTH($B76),MIN(AP$6,DAY(EOMONTH($B76,0))))&lt;$C76)+(DATE(YEAR($B76),MONTH($B76)+1,MIN(AP$6,DAY(EOMONTH($B76,1))))&gt;=$B76)*(DATE(YEAR($B76),MONTH($B76)+1,MIN(AP$6,DAY(EOMONTH($B76,1))))&lt;$C76)))</f>
        <v>0</v>
      </c>
      <c r="AQ76" s="48" t="n">
        <f aca="false">IF(OR(N(AQ$5)=0,AQ$6=""),0,AQ$5*((DATE(YEAR($B76),MONTH($B76),MIN(AQ$6,DAY(EOMONTH($B76,0))))&gt;=$B76)*(DATE(YEAR($B76),MONTH($B76),MIN(AQ$6,DAY(EOMONTH($B76,0))))&lt;$C76)+(DATE(YEAR($B76),MONTH($B76)+1,MIN(AQ$6,DAY(EOMONTH($B76,1))))&gt;=$B76)*(DATE(YEAR($B76),MONTH($B76)+1,MIN(AQ$6,DAY(EOMONTH($B76,1))))&lt;$C76)))</f>
        <v>0</v>
      </c>
      <c r="AR76" s="48" t="n">
        <f aca="false">IF(OR(N(AR$5)=0,AR$6=""),0,AR$5*((DATE(YEAR($B76),MONTH($B76),MIN(AR$6,DAY(EOMONTH($B76,0))))&gt;=$B76)*(DATE(YEAR($B76),MONTH($B76),MIN(AR$6,DAY(EOMONTH($B76,0))))&lt;$C76)+(DATE(YEAR($B76),MONTH($B76)+1,MIN(AR$6,DAY(EOMONTH($B76,1))))&gt;=$B76)*(DATE(YEAR($B76),MONTH($B76)+1,MIN(AR$6,DAY(EOMONTH($B76,1))))&lt;$C76)))</f>
        <v>0</v>
      </c>
      <c r="AS76" s="48" t="n">
        <f aca="false">IF(OR(N(AS$5)=0,AS$6=""),0,AS$5*((DATE(YEAR($B76),MONTH($B76),MIN(AS$6,DAY(EOMONTH($B76,0))))&gt;=$B76)*(DATE(YEAR($B76),MONTH($B76),MIN(AS$6,DAY(EOMONTH($B76,0))))&lt;$C76)+(DATE(YEAR($B76),MONTH($B76)+1,MIN(AS$6,DAY(EOMONTH($B76,1))))&gt;=$B76)*(DATE(YEAR($B76),MONTH($B76)+1,MIN(AS$6,DAY(EOMONTH($B76,1))))&lt;$C76)))</f>
        <v>0</v>
      </c>
      <c r="AT76" s="48" t="n">
        <f aca="false">IF(OR(N(AT$5)=0,AT$6=""),0,AT$5*((DATE(YEAR($B76),MONTH($B76),MIN(AT$6,DAY(EOMONTH($B76,0))))&gt;=$B76)*(DATE(YEAR($B76),MONTH($B76),MIN(AT$6,DAY(EOMONTH($B76,0))))&lt;$C76)+(DATE(YEAR($B76),MONTH($B76)+1,MIN(AT$6,DAY(EOMONTH($B76,1))))&gt;=$B76)*(DATE(YEAR($B76),MONTH($B76)+1,MIN(AT$6,DAY(EOMONTH($B76,1))))&lt;$C76)))</f>
        <v>0</v>
      </c>
      <c r="AU76" s="48" t="n">
        <f aca="false">IF(OR(N(AU$5)=0,AU$6=""),0,AU$5*((DATE(YEAR($B76),MONTH($B76),MIN(AU$6,DAY(EOMONTH($B76,0))))&gt;=$B76)*(DATE(YEAR($B76),MONTH($B76),MIN(AU$6,DAY(EOMONTH($B76,0))))&lt;$C76)+(DATE(YEAR($B76),MONTH($B76)+1,MIN(AU$6,DAY(EOMONTH($B76,1))))&gt;=$B76)*(DATE(YEAR($B76),MONTH($B76)+1,MIN(AU$6,DAY(EOMONTH($B76,1))))&lt;$C76)))</f>
        <v>0</v>
      </c>
      <c r="AV76" s="48" t="n">
        <f aca="false">IF(OR(N(AV$5)=0,AV$6=""),0,AV$5*((DATE(YEAR($B76),MONTH($B76),MIN(AV$6,DAY(EOMONTH($B76,0))))&gt;=$B76)*(DATE(YEAR($B76),MONTH($B76),MIN(AV$6,DAY(EOMONTH($B76,0))))&lt;$C76)+(DATE(YEAR($B76),MONTH($B76)+1,MIN(AV$6,DAY(EOMONTH($B76,1))))&gt;=$B76)*(DATE(YEAR($B76),MONTH($B76)+1,MIN(AV$6,DAY(EOMONTH($B76,1))))&lt;$C76)))</f>
        <v>0</v>
      </c>
      <c r="AW76" s="48" t="n">
        <f aca="false">IF(OR(N(AW$5)=0,AW$6=""),0,AW$5*((DATE(YEAR($B76),MONTH($B76),MIN(AW$6,DAY(EOMONTH($B76,0))))&gt;=$B76)*(DATE(YEAR($B76),MONTH($B76),MIN(AW$6,DAY(EOMONTH($B76,0))))&lt;$C76)+(DATE(YEAR($B76),MONTH($B76)+1,MIN(AW$6,DAY(EOMONTH($B76,1))))&gt;=$B76)*(DATE(YEAR($B76),MONTH($B76)+1,MIN(AW$6,DAY(EOMONTH($B76,1))))&lt;$C76)))</f>
        <v>0</v>
      </c>
      <c r="AX76" s="48" t="n">
        <f aca="false">IF(OR(N(AX$5)=0,AX$6=""),0,AX$5*((DATE(YEAR($B76),MONTH($B76),MIN(AX$6,DAY(EOMONTH($B76,0))))&gt;=$B76)*(DATE(YEAR($B76),MONTH($B76),MIN(AX$6,DAY(EOMONTH($B76,0))))&lt;$C76)+(DATE(YEAR($B76),MONTH($B76)+1,MIN(AX$6,DAY(EOMONTH($B76,1))))&gt;=$B76)*(DATE(YEAR($B76),MONTH($B76)+1,MIN(AX$6,DAY(EOMONTH($B76,1))))&lt;$C76)))</f>
        <v>0</v>
      </c>
      <c r="AY76" s="48" t="n">
        <f aca="false">IF(OR(N(AY$5)=0,AY$6=""),0,AY$5*((DATE(YEAR($B76),MONTH($B76),MIN(AY$6,DAY(EOMONTH($B76,0))))&gt;=$B76)*(DATE(YEAR($B76),MONTH($B76),MIN(AY$6,DAY(EOMONTH($B76,0))))&lt;$C76)+(DATE(YEAR($B76),MONTH($B76)+1,MIN(AY$6,DAY(EOMONTH($B76,1))))&gt;=$B76)*(DATE(YEAR($B76),MONTH($B76)+1,MIN(AY$6,DAY(EOMONTH($B76,1))))&lt;$C76)))</f>
        <v>0</v>
      </c>
      <c r="AZ76" s="48" t="n">
        <f aca="false">IF(OR(N(AZ$5)=0,AZ$6=""),0,AZ$5*((DATE(YEAR($B76),MONTH($B76),MIN(AZ$6,DAY(EOMONTH($B76,0))))&gt;=$B76)*(DATE(YEAR($B76),MONTH($B76),MIN(AZ$6,DAY(EOMONTH($B76,0))))&lt;$C76)+(DATE(YEAR($B76),MONTH($B76)+1,MIN(AZ$6,DAY(EOMONTH($B76,1))))&gt;=$B76)*(DATE(YEAR($B76),MONTH($B76)+1,MIN(AZ$6,DAY(EOMONTH($B76,1))))&lt;$C76)))</f>
        <v>0</v>
      </c>
      <c r="BA76" s="48" t="n">
        <f aca="false">IF(OR(N(BA$5)=0,BA$6=""),0,BA$5*((DATE(YEAR($B76),MONTH($B76),MIN(BA$6,DAY(EOMONTH($B76,0))))&gt;=$B76)*(DATE(YEAR($B76),MONTH($B76),MIN(BA$6,DAY(EOMONTH($B76,0))))&lt;$C76)+(DATE(YEAR($B76),MONTH($B76)+1,MIN(BA$6,DAY(EOMONTH($B76,1))))&gt;=$B76)*(DATE(YEAR($B76),MONTH($B76)+1,MIN(BA$6,DAY(EOMONTH($B76,1))))&lt;$C76)))</f>
        <v>0</v>
      </c>
      <c r="BB76" s="48" t="n">
        <f aca="false">IF(OR(N(BB$5)=0,BB$6=""),0,BB$5*((DATE(YEAR($B76),MONTH($B76),MIN(BB$6,DAY(EOMONTH($B76,0))))&gt;=$B76)*(DATE(YEAR($B76),MONTH($B76),MIN(BB$6,DAY(EOMONTH($B76,0))))&lt;$C76)+(DATE(YEAR($B76),MONTH($B76)+1,MIN(BB$6,DAY(EOMONTH($B76,1))))&gt;=$B76)*(DATE(YEAR($B76),MONTH($B76)+1,MIN(BB$6,DAY(EOMONTH($B76,1))))&lt;$C76)))</f>
        <v>0</v>
      </c>
      <c r="BC76" s="48" t="n">
        <f aca="false">IF(OR(N(BC$5)=0,BC$6=""),0,BC$5*((DATE(YEAR($B76),MONTH($B76),MIN(BC$6,DAY(EOMONTH($B76,0))))&gt;=$B76)*(DATE(YEAR($B76),MONTH($B76),MIN(BC$6,DAY(EOMONTH($B76,0))))&lt;$C76)+(DATE(YEAR($B76),MONTH($B76)+1,MIN(BC$6,DAY(EOMONTH($B76,1))))&gt;=$B76)*(DATE(YEAR($B76),MONTH($B76)+1,MIN(BC$6,DAY(EOMONTH($B76,1))))&lt;$C76)))</f>
        <v>0</v>
      </c>
      <c r="BD76" s="48" t="n">
        <f aca="false">IF(OR(N(BD$5)=0,BD$6=""),0,BD$5*((DATE(YEAR($B76),MONTH($B76),MIN(BD$6,DAY(EOMONTH($B76,0))))&gt;=$B76)*(DATE(YEAR($B76),MONTH($B76),MIN(BD$6,DAY(EOMONTH($B76,0))))&lt;$C76)+(DATE(YEAR($B76),MONTH($B76)+1,MIN(BD$6,DAY(EOMONTH($B76,1))))&gt;=$B76)*(DATE(YEAR($B76),MONTH($B76)+1,MIN(BD$6,DAY(EOMONTH($B76,1))))&lt;$C76)))</f>
        <v>0</v>
      </c>
      <c r="BE76" s="48" t="n">
        <f aca="false">IF(OR(N(BE$5)=0,BE$6=""),0,BE$5*((DATE(YEAR($B76),MONTH($B76),MIN(BE$6,DAY(EOMONTH($B76,0))))&gt;=$B76)*(DATE(YEAR($B76),MONTH($B76),MIN(BE$6,DAY(EOMONTH($B76,0))))&lt;$C76)+(DATE(YEAR($B76),MONTH($B76)+1,MIN(BE$6,DAY(EOMONTH($B76,1))))&gt;=$B76)*(DATE(YEAR($B76),MONTH($B76)+1,MIN(BE$6,DAY(EOMONTH($B76,1))))&lt;$C76)))</f>
        <v>0</v>
      </c>
      <c r="BF76" s="48" t="n">
        <f aca="false">IF(OR(N(BF$5)=0,BF$6=""),0,BF$5*((DATE(YEAR($B76),MONTH($B76),MIN(BF$6,DAY(EOMONTH($B76,0))))&gt;=$B76)*(DATE(YEAR($B76),MONTH($B76),MIN(BF$6,DAY(EOMONTH($B76,0))))&lt;$C76)+(DATE(YEAR($B76),MONTH($B76)+1,MIN(BF$6,DAY(EOMONTH($B76,1))))&gt;=$B76)*(DATE(YEAR($B76),MONTH($B76)+1,MIN(BF$6,DAY(EOMONTH($B76,1))))&lt;$C76)))</f>
        <v>0</v>
      </c>
      <c r="BG76" s="48" t="n">
        <f aca="false">IF(OR(N(BG$5)=0,BG$6=""),0,BG$5*((DATE(YEAR($B76),MONTH($B76),MIN(BG$6,DAY(EOMONTH($B76,0))))&gt;=$B76)*(DATE(YEAR($B76),MONTH($B76),MIN(BG$6,DAY(EOMONTH($B76,0))))&lt;$C76)+(DATE(YEAR($B76),MONTH($B76)+1,MIN(BG$6,DAY(EOMONTH($B76,1))))&gt;=$B76)*(DATE(YEAR($B76),MONTH($B76)+1,MIN(BG$6,DAY(EOMONTH($B76,1))))&lt;$C76)))</f>
        <v>0</v>
      </c>
      <c r="BH76" s="48" t="n">
        <f aca="false">IF(OR(N(BH$5)=0,BH$6=""),0,BH$5*((DATE(YEAR($B76),MONTH($B76),MIN(BH$6,DAY(EOMONTH($B76,0))))&gt;=$B76)*(DATE(YEAR($B76),MONTH($B76),MIN(BH$6,DAY(EOMONTH($B76,0))))&lt;$C76)+(DATE(YEAR($B76),MONTH($B76)+1,MIN(BH$6,DAY(EOMONTH($B76,1))))&gt;=$B76)*(DATE(YEAR($B76),MONTH($B76)+1,MIN(BH$6,DAY(EOMONTH($B76,1))))&lt;$C76)))</f>
        <v>0</v>
      </c>
      <c r="BI76" s="48" t="n">
        <f aca="false">IF(OR(N(BI$5)=0,BI$6=""),0,BI$5*((DATE(YEAR($B76),MONTH($B76),MIN(BI$6,DAY(EOMONTH($B76,0))))&gt;=$B76)*(DATE(YEAR($B76),MONTH($B76),MIN(BI$6,DAY(EOMONTH($B76,0))))&lt;$C76)+(DATE(YEAR($B76),MONTH($B76)+1,MIN(BI$6,DAY(EOMONTH($B76,1))))&gt;=$B76)*(DATE(YEAR($B76),MONTH($B76)+1,MIN(BI$6,DAY(EOMONTH($B76,1))))&lt;$C76)))</f>
        <v>0</v>
      </c>
      <c r="BJ76" s="48" t="n">
        <f aca="false">IF(OR(N(BJ$5)=0,BJ$6=""),0,BJ$5*((DATE(YEAR($B76),MONTH($B76),MIN(BJ$6,DAY(EOMONTH($B76,0))))&gt;=$B76)*(DATE(YEAR($B76),MONTH($B76),MIN(BJ$6,DAY(EOMONTH($B76,0))))&lt;$C76)+(DATE(YEAR($B76),MONTH($B76)+1,MIN(BJ$6,DAY(EOMONTH($B76,1))))&gt;=$B76)*(DATE(YEAR($B76),MONTH($B76)+1,MIN(BJ$6,DAY(EOMONTH($B76,1))))&lt;$C76)))</f>
        <v>0</v>
      </c>
      <c r="BK76" s="48" t="n">
        <f aca="false">IF(OR(N(BK$5)=0,BK$6=""),0,BK$5*((DATE(YEAR($B76),MONTH($B76),MIN(BK$6,DAY(EOMONTH($B76,0))))&gt;=$B76)*(DATE(YEAR($B76),MONTH($B76),MIN(BK$6,DAY(EOMONTH($B76,0))))&lt;$C76)+(DATE(YEAR($B76),MONTH($B76)+1,MIN(BK$6,DAY(EOMONTH($B76,1))))&gt;=$B76)*(DATE(YEAR($B76),MONTH($B76)+1,MIN(BK$6,DAY(EOMONTH($B76,1))))&lt;$C76)))</f>
        <v>0</v>
      </c>
      <c r="BL76" s="48" t="n">
        <f aca="false">IF(OR(N(BL$5)=0,BL$6=""),0,BL$5*((DATE(YEAR($B76),MONTH($B76),MIN(BL$6,DAY(EOMONTH($B76,0))))&gt;=$B76)*(DATE(YEAR($B76),MONTH($B76),MIN(BL$6,DAY(EOMONTH($B76,0))))&lt;$C76)+(DATE(YEAR($B76),MONTH($B76)+1,MIN(BL$6,DAY(EOMONTH($B76,1))))&gt;=$B76)*(DATE(YEAR($B76),MONTH($B76)+1,MIN(BL$6,DAY(EOMONTH($B76,1))))&lt;$C76)))</f>
        <v>0</v>
      </c>
      <c r="BM76" s="48" t="n">
        <f aca="false">IF(OR(N(BM$5)=0,BM$6=""),0,BM$5*((DATE(YEAR($B76),MONTH($B76),MIN(BM$6,DAY(EOMONTH($B76,0))))&gt;=$B76)*(DATE(YEAR($B76),MONTH($B76),MIN(BM$6,DAY(EOMONTH($B76,0))))&lt;$C76)+(DATE(YEAR($B76),MONTH($B76)+1,MIN(BM$6,DAY(EOMONTH($B76,1))))&gt;=$B76)*(DATE(YEAR($B76),MONTH($B76)+1,MIN(BM$6,DAY(EOMONTH($B76,1))))&lt;$C76)))</f>
        <v>0</v>
      </c>
      <c r="BN76" s="48" t="n">
        <f aca="false">IF(OR(N(BN$5)=0,BN$6=""),0,BN$5*((DATE(YEAR($B76),MONTH($B76),MIN(BN$6,DAY(EOMONTH($B76,0))))&gt;=$B76)*(DATE(YEAR($B76),MONTH($B76),MIN(BN$6,DAY(EOMONTH($B76,0))))&lt;$C76)+(DATE(YEAR($B76),MONTH($B76)+1,MIN(BN$6,DAY(EOMONTH($B76,1))))&gt;=$B76)*(DATE(YEAR($B76),MONTH($B76)+1,MIN(BN$6,DAY(EOMONTH($B76,1))))&lt;$C76)))</f>
        <v>0</v>
      </c>
      <c r="BO76" s="48" t="n">
        <f aca="false">IF(OR(N(BO$5)=0,BO$6=""),0,BO$5*((DATE(YEAR($B76),MONTH($B76),MIN(BO$6,DAY(EOMONTH($B76,0))))&gt;=$B76)*(DATE(YEAR($B76),MONTH($B76),MIN(BO$6,DAY(EOMONTH($B76,0))))&lt;$C76)+(DATE(YEAR($B76),MONTH($B76)+1,MIN(BO$6,DAY(EOMONTH($B76,1))))&gt;=$B76)*(DATE(YEAR($B76),MONTH($B76)+1,MIN(BO$6,DAY(EOMONTH($B76,1))))&lt;$C76)))</f>
        <v>0</v>
      </c>
      <c r="BP76" s="48" t="n">
        <f aca="false">IF(OR(N(BP$5)=0,BP$6=""),0,BP$5*((DATE(YEAR($B76),MONTH($B76),MIN(BP$6,DAY(EOMONTH($B76,0))))&gt;=$B76)*(DATE(YEAR($B76),MONTH($B76),MIN(BP$6,DAY(EOMONTH($B76,0))))&lt;$C76)+(DATE(YEAR($B76),MONTH($B76)+1,MIN(BP$6,DAY(EOMONTH($B76,1))))&gt;=$B76)*(DATE(YEAR($B76),MONTH($B76)+1,MIN(BP$6,DAY(EOMONTH($B76,1))))&lt;$C76)))</f>
        <v>0</v>
      </c>
      <c r="BQ76" s="48" t="n">
        <f aca="false">IF(OR(N(BQ$5)=0,BQ$6=""),0,BQ$5*((DATE(YEAR($B76),MONTH($B76),MIN(BQ$6,DAY(EOMONTH($B76,0))))&gt;=$B76)*(DATE(YEAR($B76),MONTH($B76),MIN(BQ$6,DAY(EOMONTH($B76,0))))&lt;$C76)+(DATE(YEAR($B76),MONTH($B76)+1,MIN(BQ$6,DAY(EOMONTH($B76,1))))&gt;=$B76)*(DATE(YEAR($B76),MONTH($B76)+1,MIN(BQ$6,DAY(EOMONTH($B76,1))))&lt;$C76)))</f>
        <v>0</v>
      </c>
      <c r="BR76" s="48" t="n">
        <f aca="false">IF(OR(N(BR$5)=0,BR$6=""),0,BR$5*((DATE(YEAR($B76),MONTH($B76),MIN(BR$6,DAY(EOMONTH($B76,0))))&gt;=$B76)*(DATE(YEAR($B76),MONTH($B76),MIN(BR$6,DAY(EOMONTH($B76,0))))&lt;$C76)+(DATE(YEAR($B76),MONTH($B76)+1,MIN(BR$6,DAY(EOMONTH($B76,1))))&gt;=$B76)*(DATE(YEAR($B76),MONTH($B76)+1,MIN(BR$6,DAY(EOMONTH($B76,1))))&lt;$C76)))</f>
        <v>0</v>
      </c>
      <c r="BS76" s="48" t="n">
        <f aca="false">IF(OR(N(BS$5)=0,BS$6=""),0,BS$5*((DATE(YEAR($B76),MONTH($B76),MIN(BS$6,DAY(EOMONTH($B76,0))))&gt;=$B76)*(DATE(YEAR($B76),MONTH($B76),MIN(BS$6,DAY(EOMONTH($B76,0))))&lt;$C76)+(DATE(YEAR($B76),MONTH($B76)+1,MIN(BS$6,DAY(EOMONTH($B76,1))))&gt;=$B76)*(DATE(YEAR($B76),MONTH($B76)+1,MIN(BS$6,DAY(EOMONTH($B76,1))))&lt;$C76)))</f>
        <v>0</v>
      </c>
      <c r="BT76" s="48" t="n">
        <f aca="false">IF(OR(N(BT$5)=0,BT$6=""),0,BT$5*((DATE(YEAR($B76),MONTH($B76),MIN(BT$6,DAY(EOMONTH($B76,0))))&gt;=$B76)*(DATE(YEAR($B76),MONTH($B76),MIN(BT$6,DAY(EOMONTH($B76,0))))&lt;$C76)+(DATE(YEAR($B76),MONTH($B76)+1,MIN(BT$6,DAY(EOMONTH($B76,1))))&gt;=$B76)*(DATE(YEAR($B76),MONTH($B76)+1,MIN(BT$6,DAY(EOMONTH($B76,1))))&lt;$C76)))</f>
        <v>0</v>
      </c>
      <c r="BU76" s="48" t="n">
        <f aca="false">IF(OR(N(BU$5)=0,BU$6=""),0,BU$5*((DATE(YEAR($B76),MONTH($B76),MIN(BU$6,DAY(EOMONTH($B76,0))))&gt;=$B76)*(DATE(YEAR($B76),MONTH($B76),MIN(BU$6,DAY(EOMONTH($B76,0))))&lt;$C76)+(DATE(YEAR($B76),MONTH($B76)+1,MIN(BU$6,DAY(EOMONTH($B76,1))))&gt;=$B76)*(DATE(YEAR($B76),MONTH($B76)+1,MIN(BU$6,DAY(EOMONTH($B76,1))))&lt;$C76)))</f>
        <v>0</v>
      </c>
      <c r="BV76" s="48" t="n">
        <f aca="false">IF(OR(N(BV$5)=0,BV$6=""),0,BV$5*((DATE(YEAR($B76),MONTH($B76),MIN(BV$6,DAY(EOMONTH($B76,0))))&gt;=$B76)*(DATE(YEAR($B76),MONTH($B76),MIN(BV$6,DAY(EOMONTH($B76,0))))&lt;$C76)+(DATE(YEAR($B76),MONTH($B76)+1,MIN(BV$6,DAY(EOMONTH($B76,1))))&gt;=$B76)*(DATE(YEAR($B76),MONTH($B76)+1,MIN(BV$6,DAY(EOMONTH($B76,1))))&lt;$C76)))</f>
        <v>0</v>
      </c>
      <c r="BW76" s="48" t="n">
        <f aca="false">IF(OR(N(BW$5)=0,BW$6=""),0,BW$5*((DATE(YEAR($B76),MONTH($B76),MIN(BW$6,DAY(EOMONTH($B76,0))))&gt;=$B76)*(DATE(YEAR($B76),MONTH($B76),MIN(BW$6,DAY(EOMONTH($B76,0))))&lt;$C76)+(DATE(YEAR($B76),MONTH($B76)+1,MIN(BW$6,DAY(EOMONTH($B76,1))))&gt;=$B76)*(DATE(YEAR($B76),MONTH($B76)+1,MIN(BW$6,DAY(EOMONTH($B76,1))))&lt;$C76)))</f>
        <v>0</v>
      </c>
      <c r="BX76" s="48" t="n">
        <f aca="false">MIN(Z76,(FT75*(1+FT$5/Setup!$C$36)+IF($V76=1,N($F76),0)))</f>
        <v>0</v>
      </c>
      <c r="BY76" s="48" t="n">
        <f aca="false">MIN(AA76,(FU75*(1+FU$5/Setup!$C$36)+IF($V76=2,N($F76),0)))</f>
        <v>0</v>
      </c>
      <c r="BZ76" s="48" t="n">
        <f aca="false">MIN(AB76,(FV75*(1+FV$5/Setup!$C$36)+IF($V76=3,N($F76),0)))</f>
        <v>0</v>
      </c>
      <c r="CA76" s="48" t="n">
        <f aca="false">MIN(AC76,(FW75*(1+FW$5/Setup!$C$36)+IF($V76=4,N($F76),0)))</f>
        <v>0</v>
      </c>
      <c r="CB76" s="48" t="n">
        <f aca="false">MIN(AD76,(FX75*(1+FX$5/Setup!$C$36)+IF($V76=5,N($F76),0)))</f>
        <v>0</v>
      </c>
      <c r="CC76" s="48" t="n">
        <f aca="false">MIN(AE76,(FY75*(1+FY$5/Setup!$C$36)+IF($V76=6,N($F76),0)))</f>
        <v>0</v>
      </c>
      <c r="CD76" s="48" t="n">
        <f aca="false">MIN(AF76,(FZ75*(1+FZ$5/Setup!$C$36)+IF($V76=7,N($F76),0)))</f>
        <v>0</v>
      </c>
      <c r="CE76" s="48" t="n">
        <f aca="false">MIN(AG76,(GA75*(1+GA$5/Setup!$C$36)+IF($V76=8,N($F76),0)))</f>
        <v>0</v>
      </c>
      <c r="CF76" s="48" t="n">
        <f aca="false">MIN(AH76,(GB75*(1+GB$5/Setup!$C$36)+IF($V76=9,N($F76),0)))</f>
        <v>0</v>
      </c>
      <c r="CG76" s="48" t="n">
        <f aca="false">MIN(AI76,(GC75*(1+GC$5/Setup!$C$36)+IF($V76=10,N($F76),0)))</f>
        <v>0</v>
      </c>
      <c r="CH76" s="48" t="n">
        <f aca="false">MIN(AJ76,(GD75*(1+GD$5/Setup!$C$36)+IF($V76=11,N($F76),0)))</f>
        <v>0</v>
      </c>
      <c r="CI76" s="48" t="n">
        <f aca="false">MIN(AK76,(GE75*(1+GE$5/Setup!$C$36)+IF($V76=12,N($F76),0)))</f>
        <v>0</v>
      </c>
      <c r="CJ76" s="48" t="n">
        <f aca="false">MIN(AL76,(GF75*(1+GF$5/Setup!$C$36)+IF($V76=13,N($F76),0)))</f>
        <v>0</v>
      </c>
      <c r="CK76" s="48" t="n">
        <f aca="false">MIN(AM76,(GG75*(1+GG$5/Setup!$C$36)+IF($V76=14,N($F76),0)))</f>
        <v>0</v>
      </c>
      <c r="CL76" s="48" t="n">
        <f aca="false">MIN(AN76,(GH75*(1+GH$5/Setup!$C$36)+IF($V76=15,N($F76),0)))</f>
        <v>0</v>
      </c>
      <c r="CM76" s="48" t="n">
        <f aca="false">MIN(AO76,(GI75*(1+GI$5/Setup!$C$36)+IF($V76=16,N($F76),0)))</f>
        <v>0</v>
      </c>
      <c r="CN76" s="48" t="n">
        <f aca="false">MIN(AP76,(GJ75*(1+GJ$5/Setup!$C$36)+IF($V76=17,N($F76),0)))</f>
        <v>0</v>
      </c>
      <c r="CO76" s="48" t="n">
        <f aca="false">MIN(AQ76,(GK75*(1+GK$5/Setup!$C$36)+IF($V76=18,N($F76),0)))</f>
        <v>0</v>
      </c>
      <c r="CP76" s="48" t="n">
        <f aca="false">MIN(AR76,(GL75*(1+GL$5/Setup!$C$36)+IF($V76=19,N($F76),0)))</f>
        <v>0</v>
      </c>
      <c r="CQ76" s="48" t="n">
        <f aca="false">MIN(AS76,(GM75*(1+GM$5/Setup!$C$36)+IF($V76=20,N($F76),0)))</f>
        <v>0</v>
      </c>
      <c r="CR76" s="48" t="n">
        <f aca="false">MIN(AT76,(GN75*(1+GN$5/Setup!$C$36)+IF($V76=21,N($F76),0)))</f>
        <v>0</v>
      </c>
      <c r="CS76" s="48" t="n">
        <f aca="false">MIN(AU76,(GO75*(1+GO$5/Setup!$C$36)+IF($V76=22,N($F76),0)))</f>
        <v>0</v>
      </c>
      <c r="CT76" s="48" t="n">
        <f aca="false">MIN(AV76,(GP75*(1+GP$5/Setup!$C$36)+IF($V76=23,N($F76),0)))</f>
        <v>0</v>
      </c>
      <c r="CU76" s="48" t="n">
        <f aca="false">MIN(AW76,(GQ75*(1+GQ$5/Setup!$C$36)+IF($V76=24,N($F76),0)))</f>
        <v>0</v>
      </c>
      <c r="CV76" s="48" t="n">
        <f aca="false">MIN(AX76,(GR75*(1+GR$5/Setup!$C$36)+IF($V76=25,N($F76),0)))</f>
        <v>0</v>
      </c>
      <c r="CW76" s="48" t="n">
        <f aca="false">MIN(AY76,(GS75*(1+GS$5/Setup!$C$36)+IF($V76=26,N($F76),0)))</f>
        <v>0</v>
      </c>
      <c r="CX76" s="48" t="n">
        <f aca="false">MIN(AZ76,(GT75*(1+GT$5/Setup!$C$36)+IF($V76=27,N($F76),0)))</f>
        <v>0</v>
      </c>
      <c r="CY76" s="48" t="n">
        <f aca="false">MIN(BA76,(GU75*(1+GU$5/Setup!$C$36)+IF($V76=28,N($F76),0)))</f>
        <v>0</v>
      </c>
      <c r="CZ76" s="48" t="n">
        <f aca="false">MIN(BB76,(GV75*(1+GV$5/Setup!$C$36)+IF($V76=29,N($F76),0)))</f>
        <v>0</v>
      </c>
      <c r="DA76" s="48" t="n">
        <f aca="false">MIN(BC76,(GW75*(1+GW$5/Setup!$C$36)+IF($V76=30,N($F76),0)))</f>
        <v>0</v>
      </c>
      <c r="DB76" s="48" t="n">
        <f aca="false">MIN(BD76,(GX75*(1+GX$5/Setup!$C$36)+IF($V76=31,N($F76),0)))</f>
        <v>0</v>
      </c>
      <c r="DC76" s="48" t="n">
        <f aca="false">MIN(BE76,(GY75*(1+GY$5/Setup!$C$36)+IF($V76=32,N($F76),0)))</f>
        <v>0</v>
      </c>
      <c r="DD76" s="48" t="n">
        <f aca="false">MIN(BF76,(GZ75*(1+GZ$5/Setup!$C$36)+IF($V76=33,N($F76),0)))</f>
        <v>0</v>
      </c>
      <c r="DE76" s="48" t="n">
        <f aca="false">MIN(BG76,(HA75*(1+HA$5/Setup!$C$36)+IF($V76=34,N($F76),0)))</f>
        <v>0</v>
      </c>
      <c r="DF76" s="48" t="n">
        <f aca="false">MIN(BH76,(HB75*(1+HB$5/Setup!$C$36)+IF($V76=35,N($F76),0)))</f>
        <v>0</v>
      </c>
      <c r="DG76" s="48" t="n">
        <f aca="false">MIN(BI76,(HC75*(1+HC$5/Setup!$C$36)+IF($V76=36,N($F76),0)))</f>
        <v>0</v>
      </c>
      <c r="DH76" s="48" t="n">
        <f aca="false">MIN(BJ76,(HD75*(1+HD$5/Setup!$C$36)+IF($V76=37,N($F76),0)))</f>
        <v>0</v>
      </c>
      <c r="DI76" s="48" t="n">
        <f aca="false">MIN(BK76,(HE75*(1+HE$5/Setup!$C$36)+IF($V76=38,N($F76),0)))</f>
        <v>0</v>
      </c>
      <c r="DJ76" s="48" t="n">
        <f aca="false">MIN(BL76,(HF75*(1+HF$5/Setup!$C$36)+IF($V76=39,N($F76),0)))</f>
        <v>0</v>
      </c>
      <c r="DK76" s="48" t="n">
        <f aca="false">MIN(BM76,(HG75*(1+HG$5/Setup!$C$36)+IF($V76=40,N($F76),0)))</f>
        <v>0</v>
      </c>
      <c r="DL76" s="48" t="n">
        <f aca="false">MIN(BN76,(HH75*(1+HH$5/Setup!$C$36)+IF($V76=41,N($F76),0)))</f>
        <v>0</v>
      </c>
      <c r="DM76" s="48" t="n">
        <f aca="false">MIN(BO76,(HI75*(1+HI$5/Setup!$C$36)+IF($V76=42,N($F76),0)))</f>
        <v>0</v>
      </c>
      <c r="DN76" s="48" t="n">
        <f aca="false">MIN(BP76,(HJ75*(1+HJ$5/Setup!$C$36)+IF($V76=43,N($F76),0)))</f>
        <v>0</v>
      </c>
      <c r="DO76" s="48" t="n">
        <f aca="false">MIN(BQ76,(HK75*(1+HK$5/Setup!$C$36)+IF($V76=44,N($F76),0)))</f>
        <v>0</v>
      </c>
      <c r="DP76" s="48" t="n">
        <f aca="false">MIN(BR76,(HL75*(1+HL$5/Setup!$C$36)+IF($V76=45,N($F76),0)))</f>
        <v>0</v>
      </c>
      <c r="DQ76" s="48" t="n">
        <f aca="false">MIN(BS76,(HM75*(1+HM$5/Setup!$C$36)+IF($V76=46,N($F76),0)))</f>
        <v>0</v>
      </c>
      <c r="DR76" s="48" t="n">
        <f aca="false">MIN(BT76,(HN75*(1+HN$5/Setup!$C$36)+IF($V76=47,N($F76),0)))</f>
        <v>0</v>
      </c>
      <c r="DS76" s="48" t="n">
        <f aca="false">MIN(BU76,(HO75*(1+HO$5/Setup!$C$36)+IF($V76=48,N($F76),0)))</f>
        <v>0</v>
      </c>
      <c r="DT76" s="48" t="n">
        <f aca="false">MIN(BV76,(HP75*(1+HP$5/Setup!$C$36)+IF($V76=49,N($F76),0)))</f>
        <v>0</v>
      </c>
      <c r="DU76" s="48" t="n">
        <f aca="false">MIN(BW76,(HQ75*(1+HQ$5/Setup!$C$36)+IF($V76=50,N($F76),0)))</f>
        <v>0</v>
      </c>
      <c r="DV76" s="48" t="n">
        <f aca="false">MIN(MAX((FT75*(1+FT$5/Setup!$C$36)+IF($V76=1,N($F76),0))-BX76,0),MAX($P76-0,0))</f>
        <v>0</v>
      </c>
      <c r="DW76" s="48" t="n">
        <f aca="false">MIN(MAX((FU75*(1+FU$5/Setup!$C$36)+IF($V76=2,N($F76),0))-BY76,0),MAX($P76-SUM(DV76:DV76),0))</f>
        <v>0</v>
      </c>
      <c r="DX76" s="48" t="n">
        <f aca="false">MIN(MAX((FV75*(1+FV$5/Setup!$C$36)+IF($V76=3,N($F76),0))-BZ76,0),MAX($P76-SUM(DV76:DW76),0))</f>
        <v>0</v>
      </c>
      <c r="DY76" s="48" t="n">
        <f aca="false">MIN(MAX((FW75*(1+FW$5/Setup!$C$36)+IF($V76=4,N($F76),0))-CA76,0),MAX($P76-SUM(DV76:DX76),0))</f>
        <v>0</v>
      </c>
      <c r="DZ76" s="48" t="n">
        <f aca="false">MIN(MAX((FX75*(1+FX$5/Setup!$C$36)+IF($V76=5,N($F76),0))-CB76,0),MAX($P76-SUM(DV76:DY76),0))</f>
        <v>0</v>
      </c>
      <c r="EA76" s="48" t="n">
        <f aca="false">MIN(MAX((FY75*(1+FY$5/Setup!$C$36)+IF($V76=6,N($F76),0))-CC76,0),MAX($P76-SUM(DV76:DZ76),0))</f>
        <v>0</v>
      </c>
      <c r="EB76" s="48" t="n">
        <f aca="false">MIN(MAX((FZ75*(1+FZ$5/Setup!$C$36)+IF($V76=7,N($F76),0))-CD76,0),MAX($P76-SUM(DV76:EA76),0))</f>
        <v>0</v>
      </c>
      <c r="EC76" s="48" t="n">
        <f aca="false">MIN(MAX((GA75*(1+GA$5/Setup!$C$36)+IF($V76=8,N($F76),0))-CE76,0),MAX($P76-SUM(DV76:EB76),0))</f>
        <v>0</v>
      </c>
      <c r="ED76" s="48" t="n">
        <f aca="false">MIN(MAX((GB75*(1+GB$5/Setup!$C$36)+IF($V76=9,N($F76),0))-CF76,0),MAX($P76-SUM(DV76:EC76),0))</f>
        <v>0</v>
      </c>
      <c r="EE76" s="48" t="n">
        <f aca="false">MIN(MAX((GC75*(1+GC$5/Setup!$C$36)+IF($V76=10,N($F76),0))-CG76,0),MAX($P76-SUM(DV76:ED76),0))</f>
        <v>0</v>
      </c>
      <c r="EF76" s="48" t="n">
        <f aca="false">MIN(MAX((GD75*(1+GD$5/Setup!$C$36)+IF($V76=11,N($F76),0))-CH76,0),MAX($P76-SUM(DV76:EE76),0))</f>
        <v>0</v>
      </c>
      <c r="EG76" s="48" t="n">
        <f aca="false">MIN(MAX((GE75*(1+GE$5/Setup!$C$36)+IF($V76=12,N($F76),0))-CI76,0),MAX($P76-SUM(DV76:EF76),0))</f>
        <v>0</v>
      </c>
      <c r="EH76" s="48" t="n">
        <f aca="false">MIN(MAX((GF75*(1+GF$5/Setup!$C$36)+IF($V76=13,N($F76),0))-CJ76,0),MAX($P76-SUM(DV76:EG76),0))</f>
        <v>0</v>
      </c>
      <c r="EI76" s="48" t="n">
        <f aca="false">MIN(MAX((GG75*(1+GG$5/Setup!$C$36)+IF($V76=14,N($F76),0))-CK76,0),MAX($P76-SUM(DV76:EH76),0))</f>
        <v>0</v>
      </c>
      <c r="EJ76" s="48" t="n">
        <f aca="false">MIN(MAX((GH75*(1+GH$5/Setup!$C$36)+IF($V76=15,N($F76),0))-CL76,0),MAX($P76-SUM(DV76:EI76),0))</f>
        <v>0</v>
      </c>
      <c r="EK76" s="48" t="n">
        <f aca="false">MIN(MAX((GI75*(1+GI$5/Setup!$C$36)+IF($V76=16,N($F76),0))-CM76,0),MAX($P76-SUM(DV76:EJ76),0))</f>
        <v>0</v>
      </c>
      <c r="EL76" s="48" t="n">
        <f aca="false">MIN(MAX((GJ75*(1+GJ$5/Setup!$C$36)+IF($V76=17,N($F76),0))-CN76,0),MAX($P76-SUM(DV76:EK76),0))</f>
        <v>0</v>
      </c>
      <c r="EM76" s="48" t="n">
        <f aca="false">MIN(MAX((GK75*(1+GK$5/Setup!$C$36)+IF($V76=18,N($F76),0))-CO76,0),MAX($P76-SUM(DV76:EL76),0))</f>
        <v>0</v>
      </c>
      <c r="EN76" s="48" t="n">
        <f aca="false">MIN(MAX((GL75*(1+GL$5/Setup!$C$36)+IF($V76=19,N($F76),0))-CP76,0),MAX($P76-SUM(DV76:EM76),0))</f>
        <v>0</v>
      </c>
      <c r="EO76" s="48" t="n">
        <f aca="false">MIN(MAX((GM75*(1+GM$5/Setup!$C$36)+IF($V76=20,N($F76),0))-CQ76,0),MAX($P76-SUM(DV76:EN76),0))</f>
        <v>0</v>
      </c>
      <c r="EP76" s="48" t="n">
        <f aca="false">MIN(MAX((GN75*(1+GN$5/Setup!$C$36)+IF($V76=21,N($F76),0))-CR76,0),MAX($P76-SUM(DV76:EO76),0))</f>
        <v>0</v>
      </c>
      <c r="EQ76" s="48" t="n">
        <f aca="false">MIN(MAX((GO75*(1+GO$5/Setup!$C$36)+IF($V76=22,N($F76),0))-CS76,0),MAX($P76-SUM(DV76:EP76),0))</f>
        <v>0</v>
      </c>
      <c r="ER76" s="48" t="n">
        <f aca="false">MIN(MAX((GP75*(1+GP$5/Setup!$C$36)+IF($V76=23,N($F76),0))-CT76,0),MAX($P76-SUM(DV76:EQ76),0))</f>
        <v>0</v>
      </c>
      <c r="ES76" s="48" t="n">
        <f aca="false">MIN(MAX((GQ75*(1+GQ$5/Setup!$C$36)+IF($V76=24,N($F76),0))-CU76,0),MAX($P76-SUM(DV76:ER76),0))</f>
        <v>0</v>
      </c>
      <c r="ET76" s="48" t="n">
        <f aca="false">MIN(MAX((GR75*(1+GR$5/Setup!$C$36)+IF($V76=25,N($F76),0))-CV76,0),MAX($P76-SUM(DV76:ES76),0))</f>
        <v>0</v>
      </c>
      <c r="EU76" s="48" t="n">
        <f aca="false">MIN(MAX((GS75*(1+GS$5/Setup!$C$36)+IF($V76=26,N($F76),0))-CW76,0),MAX($P76-SUM(DV76:ET76),0))</f>
        <v>0</v>
      </c>
      <c r="EV76" s="48" t="n">
        <f aca="false">MIN(MAX((GT75*(1+GT$5/Setup!$C$36)+IF($V76=27,N($F76),0))-CX76,0),MAX($P76-SUM(DV76:EU76),0))</f>
        <v>0</v>
      </c>
      <c r="EW76" s="48" t="n">
        <f aca="false">MIN(MAX((GU75*(1+GU$5/Setup!$C$36)+IF($V76=28,N($F76),0))-CY76,0),MAX($P76-SUM(DV76:EV76),0))</f>
        <v>0</v>
      </c>
      <c r="EX76" s="48" t="n">
        <f aca="false">MIN(MAX((GV75*(1+GV$5/Setup!$C$36)+IF($V76=29,N($F76),0))-CZ76,0),MAX($P76-SUM(DV76:EW76),0))</f>
        <v>0</v>
      </c>
      <c r="EY76" s="48" t="n">
        <f aca="false">MIN(MAX((GW75*(1+GW$5/Setup!$C$36)+IF($V76=30,N($F76),0))-DA76,0),MAX($P76-SUM(DV76:EX76),0))</f>
        <v>0</v>
      </c>
      <c r="EZ76" s="48" t="n">
        <f aca="false">MIN(MAX((GX75*(1+GX$5/Setup!$C$36)+IF($V76=31,N($F76),0))-DB76,0),MAX($P76-SUM(DV76:EY76),0))</f>
        <v>0</v>
      </c>
      <c r="FA76" s="48" t="n">
        <f aca="false">MIN(MAX((GY75*(1+GY$5/Setup!$C$36)+IF($V76=32,N($F76),0))-DC76,0),MAX($P76-SUM(DV76:EZ76),0))</f>
        <v>0</v>
      </c>
      <c r="FB76" s="48" t="n">
        <f aca="false">MIN(MAX((GZ75*(1+GZ$5/Setup!$C$36)+IF($V76=33,N($F76),0))-DD76,0),MAX($P76-SUM(DV76:FA76),0))</f>
        <v>0</v>
      </c>
      <c r="FC76" s="48" t="n">
        <f aca="false">MIN(MAX((HA75*(1+HA$5/Setup!$C$36)+IF($V76=34,N($F76),0))-DE76,0),MAX($P76-SUM(DV76:FB76),0))</f>
        <v>0</v>
      </c>
      <c r="FD76" s="48" t="n">
        <f aca="false">MIN(MAX((HB75*(1+HB$5/Setup!$C$36)+IF($V76=35,N($F76),0))-DF76,0),MAX($P76-SUM(DV76:FC76),0))</f>
        <v>0</v>
      </c>
      <c r="FE76" s="48" t="n">
        <f aca="false">MIN(MAX((HC75*(1+HC$5/Setup!$C$36)+IF($V76=36,N($F76),0))-DG76,0),MAX($P76-SUM(DV76:FD76),0))</f>
        <v>0</v>
      </c>
      <c r="FF76" s="48" t="n">
        <f aca="false">MIN(MAX((HD75*(1+HD$5/Setup!$C$36)+IF($V76=37,N($F76),0))-DH76,0),MAX($P76-SUM(DV76:FE76),0))</f>
        <v>0</v>
      </c>
      <c r="FG76" s="48" t="n">
        <f aca="false">MIN(MAX((HE75*(1+HE$5/Setup!$C$36)+IF($V76=38,N($F76),0))-DI76,0),MAX($P76-SUM(DV76:FF76),0))</f>
        <v>0</v>
      </c>
      <c r="FH76" s="48" t="n">
        <f aca="false">MIN(MAX((HF75*(1+HF$5/Setup!$C$36)+IF($V76=39,N($F76),0))-DJ76,0),MAX($P76-SUM(DV76:FG76),0))</f>
        <v>0</v>
      </c>
      <c r="FI76" s="48" t="n">
        <f aca="false">MIN(MAX((HG75*(1+HG$5/Setup!$C$36)+IF($V76=40,N($F76),0))-DK76,0),MAX($P76-SUM(DV76:FH76),0))</f>
        <v>0</v>
      </c>
      <c r="FJ76" s="48" t="n">
        <f aca="false">MIN(MAX((HH75*(1+HH$5/Setup!$C$36)+IF($V76=41,N($F76),0))-DL76,0),MAX($P76-SUM(DV76:FI76),0))</f>
        <v>0</v>
      </c>
      <c r="FK76" s="48" t="n">
        <f aca="false">MIN(MAX((HI75*(1+HI$5/Setup!$C$36)+IF($V76=42,N($F76),0))-DM76,0),MAX($P76-SUM(DV76:FJ76),0))</f>
        <v>0</v>
      </c>
      <c r="FL76" s="48" t="n">
        <f aca="false">MIN(MAX((HJ75*(1+HJ$5/Setup!$C$36)+IF($V76=43,N($F76),0))-DN76,0),MAX($P76-SUM(DV76:FK76),0))</f>
        <v>0</v>
      </c>
      <c r="FM76" s="48" t="n">
        <f aca="false">MIN(MAX((HK75*(1+HK$5/Setup!$C$36)+IF($V76=44,N($F76),0))-DO76,0),MAX($P76-SUM(DV76:FL76),0))</f>
        <v>0</v>
      </c>
      <c r="FN76" s="48" t="n">
        <f aca="false">MIN(MAX((HL75*(1+HL$5/Setup!$C$36)+IF($V76=45,N($F76),0))-DP76,0),MAX($P76-SUM(DV76:FM76),0))</f>
        <v>0</v>
      </c>
      <c r="FO76" s="48" t="n">
        <f aca="false">MIN(MAX((HM75*(1+HM$5/Setup!$C$36)+IF($V76=46,N($F76),0))-DQ76,0),MAX($P76-SUM(DV76:FN76),0))</f>
        <v>0</v>
      </c>
      <c r="FP76" s="48" t="n">
        <f aca="false">MIN(MAX((HN75*(1+HN$5/Setup!$C$36)+IF($V76=47,N($F76),0))-DR76,0),MAX($P76-SUM(DV76:FO76),0))</f>
        <v>0</v>
      </c>
      <c r="FQ76" s="48" t="n">
        <f aca="false">MIN(MAX((HO75*(1+HO$5/Setup!$C$36)+IF($V76=48,N($F76),0))-DS76,0),MAX($P76-SUM(DV76:FP76),0))</f>
        <v>0</v>
      </c>
      <c r="FR76" s="48" t="n">
        <f aca="false">MIN(MAX((HP75*(1+HP$5/Setup!$C$36)+IF($V76=49,N($F76),0))-DT76,0),MAX($P76-SUM(DV76:FQ76),0))</f>
        <v>0</v>
      </c>
      <c r="FS76" s="48" t="n">
        <f aca="false">MIN(MAX((HQ75*(1+HQ$5/Setup!$C$36)+IF($V76=50,N($F76),0))-DU76,0),MAX($P76-SUM(DV76:FR76),0))</f>
        <v>0</v>
      </c>
      <c r="FT76" s="48" t="n">
        <f aca="false">IF((FT75*(1+FT$5/Setup!$C$36)+IF($V76=1,N($F76),0))-BX76-DV76&lt;0.005,0,(FT75*(1+FT$5/Setup!$C$36)+IF($V76=1,N($F76),0))-BX76-DV76)</f>
        <v>0</v>
      </c>
      <c r="FU76" s="48" t="n">
        <f aca="false">IF((FU75*(1+FU$5/Setup!$C$36)+IF($V76=2,N($F76),0))-BY76-DW76&lt;0.005,0,(FU75*(1+FU$5/Setup!$C$36)+IF($V76=2,N($F76),0))-BY76-DW76)</f>
        <v>0</v>
      </c>
      <c r="FV76" s="48" t="n">
        <f aca="false">IF((FV75*(1+FV$5/Setup!$C$36)+IF($V76=3,N($F76),0))-BZ76-DX76&lt;0.005,0,(FV75*(1+FV$5/Setup!$C$36)+IF($V76=3,N($F76),0))-BZ76-DX76)</f>
        <v>0</v>
      </c>
      <c r="FW76" s="48" t="n">
        <f aca="false">IF((FW75*(1+FW$5/Setup!$C$36)+IF($V76=4,N($F76),0))-CA76-DY76&lt;0.005,0,(FW75*(1+FW$5/Setup!$C$36)+IF($V76=4,N($F76),0))-CA76-DY76)</f>
        <v>0</v>
      </c>
      <c r="FX76" s="48" t="n">
        <f aca="false">IF((FX75*(1+FX$5/Setup!$C$36)+IF($V76=5,N($F76),0))-CB76-DZ76&lt;0.005,0,(FX75*(1+FX$5/Setup!$C$36)+IF($V76=5,N($F76),0))-CB76-DZ76)</f>
        <v>0</v>
      </c>
      <c r="FY76" s="48" t="n">
        <f aca="false">IF((FY75*(1+FY$5/Setup!$C$36)+IF($V76=6,N($F76),0))-CC76-EA76&lt;0.005,0,(FY75*(1+FY$5/Setup!$C$36)+IF($V76=6,N($F76),0))-CC76-EA76)</f>
        <v>0</v>
      </c>
      <c r="FZ76" s="48" t="n">
        <f aca="false">IF((FZ75*(1+FZ$5/Setup!$C$36)+IF($V76=7,N($F76),0))-CD76-EB76&lt;0.005,0,(FZ75*(1+FZ$5/Setup!$C$36)+IF($V76=7,N($F76),0))-CD76-EB76)</f>
        <v>0</v>
      </c>
      <c r="GA76" s="48" t="n">
        <f aca="false">IF((GA75*(1+GA$5/Setup!$C$36)+IF($V76=8,N($F76),0))-CE76-EC76&lt;0.005,0,(GA75*(1+GA$5/Setup!$C$36)+IF($V76=8,N($F76),0))-CE76-EC76)</f>
        <v>0</v>
      </c>
      <c r="GB76" s="48" t="n">
        <f aca="false">IF((GB75*(1+GB$5/Setup!$C$36)+IF($V76=9,N($F76),0))-CF76-ED76&lt;0.005,0,(GB75*(1+GB$5/Setup!$C$36)+IF($V76=9,N($F76),0))-CF76-ED76)</f>
        <v>0</v>
      </c>
      <c r="GC76" s="48" t="n">
        <f aca="false">IF((GC75*(1+GC$5/Setup!$C$36)+IF($V76=10,N($F76),0))-CG76-EE76&lt;0.005,0,(GC75*(1+GC$5/Setup!$C$36)+IF($V76=10,N($F76),0))-CG76-EE76)</f>
        <v>0</v>
      </c>
      <c r="GD76" s="48" t="n">
        <f aca="false">IF((GD75*(1+GD$5/Setup!$C$36)+IF($V76=11,N($F76),0))-CH76-EF76&lt;0.005,0,(GD75*(1+GD$5/Setup!$C$36)+IF($V76=11,N($F76),0))-CH76-EF76)</f>
        <v>0</v>
      </c>
      <c r="GE76" s="48" t="n">
        <f aca="false">IF((GE75*(1+GE$5/Setup!$C$36)+IF($V76=12,N($F76),0))-CI76-EG76&lt;0.005,0,(GE75*(1+GE$5/Setup!$C$36)+IF($V76=12,N($F76),0))-CI76-EG76)</f>
        <v>0</v>
      </c>
      <c r="GF76" s="48" t="n">
        <f aca="false">IF((GF75*(1+GF$5/Setup!$C$36)+IF($V76=13,N($F76),0))-CJ76-EH76&lt;0.005,0,(GF75*(1+GF$5/Setup!$C$36)+IF($V76=13,N($F76),0))-CJ76-EH76)</f>
        <v>0</v>
      </c>
      <c r="GG76" s="48" t="n">
        <f aca="false">IF((GG75*(1+GG$5/Setup!$C$36)+IF($V76=14,N($F76),0))-CK76-EI76&lt;0.005,0,(GG75*(1+GG$5/Setup!$C$36)+IF($V76=14,N($F76),0))-CK76-EI76)</f>
        <v>0</v>
      </c>
      <c r="GH76" s="48" t="n">
        <f aca="false">IF((GH75*(1+GH$5/Setup!$C$36)+IF($V76=15,N($F76),0))-CL76-EJ76&lt;0.005,0,(GH75*(1+GH$5/Setup!$C$36)+IF($V76=15,N($F76),0))-CL76-EJ76)</f>
        <v>0</v>
      </c>
      <c r="GI76" s="48" t="n">
        <f aca="false">IF((GI75*(1+GI$5/Setup!$C$36)+IF($V76=16,N($F76),0))-CM76-EK76&lt;0.005,0,(GI75*(1+GI$5/Setup!$C$36)+IF($V76=16,N($F76),0))-CM76-EK76)</f>
        <v>0</v>
      </c>
      <c r="GJ76" s="48" t="n">
        <f aca="false">IF((GJ75*(1+GJ$5/Setup!$C$36)+IF($V76=17,N($F76),0))-CN76-EL76&lt;0.005,0,(GJ75*(1+GJ$5/Setup!$C$36)+IF($V76=17,N($F76),0))-CN76-EL76)</f>
        <v>0</v>
      </c>
      <c r="GK76" s="48" t="n">
        <f aca="false">IF((GK75*(1+GK$5/Setup!$C$36)+IF($V76=18,N($F76),0))-CO76-EM76&lt;0.005,0,(GK75*(1+GK$5/Setup!$C$36)+IF($V76=18,N($F76),0))-CO76-EM76)</f>
        <v>0</v>
      </c>
      <c r="GL76" s="48" t="n">
        <f aca="false">IF((GL75*(1+GL$5/Setup!$C$36)+IF($V76=19,N($F76),0))-CP76-EN76&lt;0.005,0,(GL75*(1+GL$5/Setup!$C$36)+IF($V76=19,N($F76),0))-CP76-EN76)</f>
        <v>0</v>
      </c>
      <c r="GM76" s="48" t="n">
        <f aca="false">IF((GM75*(1+GM$5/Setup!$C$36)+IF($V76=20,N($F76),0))-CQ76-EO76&lt;0.005,0,(GM75*(1+GM$5/Setup!$C$36)+IF($V76=20,N($F76),0))-CQ76-EO76)</f>
        <v>0</v>
      </c>
      <c r="GN76" s="48" t="n">
        <f aca="false">IF((GN75*(1+GN$5/Setup!$C$36)+IF($V76=21,N($F76),0))-CR76-EP76&lt;0.005,0,(GN75*(1+GN$5/Setup!$C$36)+IF($V76=21,N($F76),0))-CR76-EP76)</f>
        <v>0</v>
      </c>
      <c r="GO76" s="48" t="n">
        <f aca="false">IF((GO75*(1+GO$5/Setup!$C$36)+IF($V76=22,N($F76),0))-CS76-EQ76&lt;0.005,0,(GO75*(1+GO$5/Setup!$C$36)+IF($V76=22,N($F76),0))-CS76-EQ76)</f>
        <v>0</v>
      </c>
      <c r="GP76" s="48" t="n">
        <f aca="false">IF((GP75*(1+GP$5/Setup!$C$36)+IF($V76=23,N($F76),0))-CT76-ER76&lt;0.005,0,(GP75*(1+GP$5/Setup!$C$36)+IF($V76=23,N($F76),0))-CT76-ER76)</f>
        <v>0</v>
      </c>
      <c r="GQ76" s="48" t="n">
        <f aca="false">IF((GQ75*(1+GQ$5/Setup!$C$36)+IF($V76=24,N($F76),0))-CU76-ES76&lt;0.005,0,(GQ75*(1+GQ$5/Setup!$C$36)+IF($V76=24,N($F76),0))-CU76-ES76)</f>
        <v>0</v>
      </c>
      <c r="GR76" s="48" t="n">
        <f aca="false">IF((GR75*(1+GR$5/Setup!$C$36)+IF($V76=25,N($F76),0))-CV76-ET76&lt;0.005,0,(GR75*(1+GR$5/Setup!$C$36)+IF($V76=25,N($F76),0))-CV76-ET76)</f>
        <v>0</v>
      </c>
      <c r="GS76" s="48" t="n">
        <f aca="false">IF((GS75*(1+GS$5/Setup!$C$36)+IF($V76=26,N($F76),0))-CW76-EU76&lt;0.005,0,(GS75*(1+GS$5/Setup!$C$36)+IF($V76=26,N($F76),0))-CW76-EU76)</f>
        <v>0</v>
      </c>
      <c r="GT76" s="48" t="n">
        <f aca="false">IF((GT75*(1+GT$5/Setup!$C$36)+IF($V76=27,N($F76),0))-CX76-EV76&lt;0.005,0,(GT75*(1+GT$5/Setup!$C$36)+IF($V76=27,N($F76),0))-CX76-EV76)</f>
        <v>0</v>
      </c>
      <c r="GU76" s="48" t="n">
        <f aca="false">IF((GU75*(1+GU$5/Setup!$C$36)+IF($V76=28,N($F76),0))-CY76-EW76&lt;0.005,0,(GU75*(1+GU$5/Setup!$C$36)+IF($V76=28,N($F76),0))-CY76-EW76)</f>
        <v>0</v>
      </c>
      <c r="GV76" s="48" t="n">
        <f aca="false">IF((GV75*(1+GV$5/Setup!$C$36)+IF($V76=29,N($F76),0))-CZ76-EX76&lt;0.005,0,(GV75*(1+GV$5/Setup!$C$36)+IF($V76=29,N($F76),0))-CZ76-EX76)</f>
        <v>0</v>
      </c>
      <c r="GW76" s="48" t="n">
        <f aca="false">IF((GW75*(1+GW$5/Setup!$C$36)+IF($V76=30,N($F76),0))-DA76-EY76&lt;0.005,0,(GW75*(1+GW$5/Setup!$C$36)+IF($V76=30,N($F76),0))-DA76-EY76)</f>
        <v>0</v>
      </c>
      <c r="GX76" s="48" t="n">
        <f aca="false">IF((GX75*(1+GX$5/Setup!$C$36)+IF($V76=31,N($F76),0))-DB76-EZ76&lt;0.005,0,(GX75*(1+GX$5/Setup!$C$36)+IF($V76=31,N($F76),0))-DB76-EZ76)</f>
        <v>0</v>
      </c>
      <c r="GY76" s="48" t="n">
        <f aca="false">IF((GY75*(1+GY$5/Setup!$C$36)+IF($V76=32,N($F76),0))-DC76-FA76&lt;0.005,0,(GY75*(1+GY$5/Setup!$C$36)+IF($V76=32,N($F76),0))-DC76-FA76)</f>
        <v>0</v>
      </c>
      <c r="GZ76" s="48" t="n">
        <f aca="false">IF((GZ75*(1+GZ$5/Setup!$C$36)+IF($V76=33,N($F76),0))-DD76-FB76&lt;0.005,0,(GZ75*(1+GZ$5/Setup!$C$36)+IF($V76=33,N($F76),0))-DD76-FB76)</f>
        <v>0</v>
      </c>
      <c r="HA76" s="48" t="n">
        <f aca="false">IF((HA75*(1+HA$5/Setup!$C$36)+IF($V76=34,N($F76),0))-DE76-FC76&lt;0.005,0,(HA75*(1+HA$5/Setup!$C$36)+IF($V76=34,N($F76),0))-DE76-FC76)</f>
        <v>0</v>
      </c>
      <c r="HB76" s="48" t="n">
        <f aca="false">IF((HB75*(1+HB$5/Setup!$C$36)+IF($V76=35,N($F76),0))-DF76-FD76&lt;0.005,0,(HB75*(1+HB$5/Setup!$C$36)+IF($V76=35,N($F76),0))-DF76-FD76)</f>
        <v>0</v>
      </c>
      <c r="HC76" s="48" t="n">
        <f aca="false">IF((HC75*(1+HC$5/Setup!$C$36)+IF($V76=36,N($F76),0))-DG76-FE76&lt;0.005,0,(HC75*(1+HC$5/Setup!$C$36)+IF($V76=36,N($F76),0))-DG76-FE76)</f>
        <v>0</v>
      </c>
      <c r="HD76" s="48" t="n">
        <f aca="false">IF((HD75*(1+HD$5/Setup!$C$36)+IF($V76=37,N($F76),0))-DH76-FF76&lt;0.005,0,(HD75*(1+HD$5/Setup!$C$36)+IF($V76=37,N($F76),0))-DH76-FF76)</f>
        <v>0</v>
      </c>
      <c r="HE76" s="48" t="n">
        <f aca="false">IF((HE75*(1+HE$5/Setup!$C$36)+IF($V76=38,N($F76),0))-DI76-FG76&lt;0.005,0,(HE75*(1+HE$5/Setup!$C$36)+IF($V76=38,N($F76),0))-DI76-FG76)</f>
        <v>0</v>
      </c>
      <c r="HF76" s="48" t="n">
        <f aca="false">IF((HF75*(1+HF$5/Setup!$C$36)+IF($V76=39,N($F76),0))-DJ76-FH76&lt;0.005,0,(HF75*(1+HF$5/Setup!$C$36)+IF($V76=39,N($F76),0))-DJ76-FH76)</f>
        <v>0</v>
      </c>
      <c r="HG76" s="48" t="n">
        <f aca="false">IF((HG75*(1+HG$5/Setup!$C$36)+IF($V76=40,N($F76),0))-DK76-FI76&lt;0.005,0,(HG75*(1+HG$5/Setup!$C$36)+IF($V76=40,N($F76),0))-DK76-FI76)</f>
        <v>0</v>
      </c>
      <c r="HH76" s="48" t="n">
        <f aca="false">IF((HH75*(1+HH$5/Setup!$C$36)+IF($V76=41,N($F76),0))-DL76-FJ76&lt;0.005,0,(HH75*(1+HH$5/Setup!$C$36)+IF($V76=41,N($F76),0))-DL76-FJ76)</f>
        <v>0</v>
      </c>
      <c r="HI76" s="48" t="n">
        <f aca="false">IF((HI75*(1+HI$5/Setup!$C$36)+IF($V76=42,N($F76),0))-DM76-FK76&lt;0.005,0,(HI75*(1+HI$5/Setup!$C$36)+IF($V76=42,N($F76),0))-DM76-FK76)</f>
        <v>0</v>
      </c>
      <c r="HJ76" s="48" t="n">
        <f aca="false">IF((HJ75*(1+HJ$5/Setup!$C$36)+IF($V76=43,N($F76),0))-DN76-FL76&lt;0.005,0,(HJ75*(1+HJ$5/Setup!$C$36)+IF($V76=43,N($F76),0))-DN76-FL76)</f>
        <v>0</v>
      </c>
      <c r="HK76" s="48" t="n">
        <f aca="false">IF((HK75*(1+HK$5/Setup!$C$36)+IF($V76=44,N($F76),0))-DO76-FM76&lt;0.005,0,(HK75*(1+HK$5/Setup!$C$36)+IF($V76=44,N($F76),0))-DO76-FM76)</f>
        <v>0</v>
      </c>
      <c r="HL76" s="48" t="n">
        <f aca="false">IF((HL75*(1+HL$5/Setup!$C$36)+IF($V76=45,N($F76),0))-DP76-FN76&lt;0.005,0,(HL75*(1+HL$5/Setup!$C$36)+IF($V76=45,N($F76),0))-DP76-FN76)</f>
        <v>0</v>
      </c>
      <c r="HM76" s="48" t="n">
        <f aca="false">IF((HM75*(1+HM$5/Setup!$C$36)+IF($V76=46,N($F76),0))-DQ76-FO76&lt;0.005,0,(HM75*(1+HM$5/Setup!$C$36)+IF($V76=46,N($F76),0))-DQ76-FO76)</f>
        <v>0</v>
      </c>
      <c r="HN76" s="48" t="n">
        <f aca="false">IF((HN75*(1+HN$5/Setup!$C$36)+IF($V76=47,N($F76),0))-DR76-FP76&lt;0.005,0,(HN75*(1+HN$5/Setup!$C$36)+IF($V76=47,N($F76),0))-DR76-FP76)</f>
        <v>0</v>
      </c>
      <c r="HO76" s="48" t="n">
        <f aca="false">IF((HO75*(1+HO$5/Setup!$C$36)+IF($V76=48,N($F76),0))-DS76-FQ76&lt;0.005,0,(HO75*(1+HO$5/Setup!$C$36)+IF($V76=48,N($F76),0))-DS76-FQ76)</f>
        <v>0</v>
      </c>
      <c r="HP76" s="48" t="n">
        <f aca="false">IF((HP75*(1+HP$5/Setup!$C$36)+IF($V76=49,N($F76),0))-DT76-FR76&lt;0.005,0,(HP75*(1+HP$5/Setup!$C$36)+IF($V76=49,N($F76),0))-DT76-FR76)</f>
        <v>0</v>
      </c>
      <c r="HQ76" s="48" t="n">
        <f aca="false">IF((HQ75*(1+HQ$5/Setup!$C$36)+IF($V76=50,N($F76),0))-DU76-FS76&lt;0.005,0,(HQ75*(1+HQ$5/Setup!$C$36)+IF($V76=50,N($F76),0))-DU76-FS76)</f>
        <v>0</v>
      </c>
    </row>
    <row r="77" customFormat="false" ht="15" hidden="false" customHeight="false" outlineLevel="0" collapsed="false">
      <c r="A77" s="44" t="n">
        <v>69</v>
      </c>
      <c r="B77" s="45" t="n">
        <f aca="false">IF(Setup!$C$7="Every month",EDATE(Setup!$C$8,($A77-1)),IF(Setup!$C$7="Twice a month",DATE(YEAR(Setup!$C$8),MONTH(Setup!$C$8)+INT((($A77-1)+Setup!$C$41)/2),MIN(IF(MOD(($A77-1)+Setup!$C$41,2)=0,Setup!$C$39,Setup!$C$40),DAY(EOMONTH(DATE(YEAR(Setup!$C$8),MONTH(Setup!$C$8)+INT((($A77-1)+Setup!$C$41)/2),1),0)))),Setup!$C$8+($A77-1)*IF(Setup!$C$7="Every week",7,14)))</f>
        <v>47277</v>
      </c>
      <c r="C77" s="45" t="n">
        <f aca="false">IF(Setup!$C$7="Every month",EDATE(Setup!$C$8,$A77),IF(Setup!$C$7="Twice a month",DATE(YEAR(Setup!$C$8),MONTH(Setup!$C$8)+INT(($A77+Setup!$C$41)/2),MIN(IF(MOD($A77+Setup!$C$41,2)=0,Setup!$C$39,Setup!$C$40),DAY(EOMONTH(DATE(YEAR(Setup!$C$8),MONTH(Setup!$C$8)+INT(($A77+Setup!$C$41)/2),1),0)))),Setup!$C$8+$A77*IF(Setup!$C$7="Every week",7,14)))</f>
        <v>47291</v>
      </c>
      <c r="D77" s="46"/>
      <c r="E77" s="47"/>
      <c r="F77" s="47"/>
      <c r="G77" s="47"/>
      <c r="H77" s="47"/>
      <c r="I77" s="48" t="n">
        <f aca="false">N(Setup!$C$11)+N(E77)</f>
        <v>100</v>
      </c>
      <c r="J77" s="48" t="n">
        <f aca="false">MIN(Setup!$C$37,MAX(I77,0))</f>
        <v>9.23076923076923</v>
      </c>
      <c r="K77" s="48" t="n">
        <f aca="false">MIN(MAX(N(Setup!$C$14)-L76,0),MAX(I77-J77,0))</f>
        <v>0</v>
      </c>
      <c r="L77" s="48" t="n">
        <f aca="false">L76+K77-N(G77)</f>
        <v>500</v>
      </c>
      <c r="M77" s="48" t="n">
        <f aca="false">M76+J77-N(H77)</f>
        <v>636.923076923078</v>
      </c>
      <c r="N77" s="48" t="n">
        <f aca="false">SUM(BX77:DU77)</f>
        <v>0</v>
      </c>
      <c r="O77" s="48" t="n">
        <f aca="false">SUM(Z77:BW77)-N77</f>
        <v>65</v>
      </c>
      <c r="P77" s="48" t="n">
        <f aca="false">MAX(I77-J77-K77,0)+O77</f>
        <v>155.769230769231</v>
      </c>
      <c r="Q77" s="48" t="n">
        <f aca="false">SUM(DV77:FS77)</f>
        <v>0</v>
      </c>
      <c r="R77" s="49" t="n">
        <f aca="false">N77+J77+K77+Q77</f>
        <v>9.23076923076923</v>
      </c>
      <c r="S77" s="48" t="n">
        <f aca="false">T77-T76-N(F77)+N77+Q77</f>
        <v>0</v>
      </c>
      <c r="T77" s="49" t="n">
        <f aca="false">SUM(FT77:HQ77)</f>
        <v>0</v>
      </c>
      <c r="U77" s="44" t="str">
        <f aca="false">IF(T76&lt;0.005,"",INDEX(Helpers!$C$2:$C$51,IF(_xlfn.MINIFS($DV$6:$FS$6,DV77:FS77,"&gt;0.005")=0,V77,_xlfn.MINIFS($DV$6:$FS$6,DV77:FS77,"&gt;0.005"))))</f>
        <v/>
      </c>
      <c r="V77" s="44" t="n">
        <f aca="false">IF(_xlfn.MINIFS($FT$6:$HQ$6,FT76:HQ76,"&gt;0.005")=0,1,_xlfn.MINIFS($FT$6:$HQ$6,FT76:HQ76,"&gt;0.005"))</f>
        <v>1</v>
      </c>
      <c r="W77" s="44" t="n">
        <f aca="false">IF(AND(D77&lt;&gt;"Paid",T76&gt;0.005),1,0)</f>
        <v>0</v>
      </c>
      <c r="X77" s="48" t="n">
        <f aca="false">SUMPRODUCT(((Helpers!$G$2:$G$51*(1+(Helpers!$D$2:$D$51+0.000000001)/12)^(($B77-Setup!$C$8)/(365.25/12))-Helpers!$E$2:$E$51*((1+(Helpers!$D$2:$D$51+0.000000001)/12)^(($B77-Setup!$C$8)/(365.25/12))-1)/((Helpers!$D$2:$D$51+0.000000001)/12))&gt;0)*(Helpers!$G$2:$G$51*(1+(Helpers!$D$2:$D$51+0.000000001)/12)^(($B77-Setup!$C$8)/(365.25/12))-Helpers!$E$2:$E$51*((1+(Helpers!$D$2:$D$51+0.000000001)/12)^(($B77-Setup!$C$8)/(365.25/12))-1)/((Helpers!$D$2:$D$51+0.000000001)/12)))</f>
        <v>330.137720396631</v>
      </c>
      <c r="Y77" s="48"/>
      <c r="Z77" s="48" t="n">
        <f aca="false">IF(OR(N(Z$5)=0,Z$6=""),0,Z$5*((DATE(YEAR($B77),MONTH($B77),MIN(Z$6,DAY(EOMONTH($B77,0))))&gt;=$B77)*(DATE(YEAR($B77),MONTH($B77),MIN(Z$6,DAY(EOMONTH($B77,0))))&lt;$C77)+(DATE(YEAR($B77),MONTH($B77)+1,MIN(Z$6,DAY(EOMONTH($B77,1))))&gt;=$B77)*(DATE(YEAR($B77),MONTH($B77)+1,MIN(Z$6,DAY(EOMONTH($B77,1))))&lt;$C77)))</f>
        <v>25</v>
      </c>
      <c r="AA77" s="48" t="n">
        <f aca="false">IF(OR(N(AA$5)=0,AA$6=""),0,AA$5*((DATE(YEAR($B77),MONTH($B77),MIN(AA$6,DAY(EOMONTH($B77,0))))&gt;=$B77)*(DATE(YEAR($B77),MONTH($B77),MIN(AA$6,DAY(EOMONTH($B77,0))))&lt;$C77)+(DATE(YEAR($B77),MONTH($B77)+1,MIN(AA$6,DAY(EOMONTH($B77,1))))&gt;=$B77)*(DATE(YEAR($B77),MONTH($B77)+1,MIN(AA$6,DAY(EOMONTH($B77,1))))&lt;$C77)))</f>
        <v>40</v>
      </c>
      <c r="AB77" s="48" t="n">
        <f aca="false">IF(OR(N(AB$5)=0,AB$6=""),0,AB$5*((DATE(YEAR($B77),MONTH($B77),MIN(AB$6,DAY(EOMONTH($B77,0))))&gt;=$B77)*(DATE(YEAR($B77),MONTH($B77),MIN(AB$6,DAY(EOMONTH($B77,0))))&lt;$C77)+(DATE(YEAR($B77),MONTH($B77)+1,MIN(AB$6,DAY(EOMONTH($B77,1))))&gt;=$B77)*(DATE(YEAR($B77),MONTH($B77)+1,MIN(AB$6,DAY(EOMONTH($B77,1))))&lt;$C77)))</f>
        <v>0</v>
      </c>
      <c r="AC77" s="48" t="n">
        <f aca="false">IF(OR(N(AC$5)=0,AC$6=""),0,AC$5*((DATE(YEAR($B77),MONTH($B77),MIN(AC$6,DAY(EOMONTH($B77,0))))&gt;=$B77)*(DATE(YEAR($B77),MONTH($B77),MIN(AC$6,DAY(EOMONTH($B77,0))))&lt;$C77)+(DATE(YEAR($B77),MONTH($B77)+1,MIN(AC$6,DAY(EOMONTH($B77,1))))&gt;=$B77)*(DATE(YEAR($B77),MONTH($B77)+1,MIN(AC$6,DAY(EOMONTH($B77,1))))&lt;$C77)))</f>
        <v>0</v>
      </c>
      <c r="AD77" s="48" t="n">
        <f aca="false">IF(OR(N(AD$5)=0,AD$6=""),0,AD$5*((DATE(YEAR($B77),MONTH($B77),MIN(AD$6,DAY(EOMONTH($B77,0))))&gt;=$B77)*(DATE(YEAR($B77),MONTH($B77),MIN(AD$6,DAY(EOMONTH($B77,0))))&lt;$C77)+(DATE(YEAR($B77),MONTH($B77)+1,MIN(AD$6,DAY(EOMONTH($B77,1))))&gt;=$B77)*(DATE(YEAR($B77),MONTH($B77)+1,MIN(AD$6,DAY(EOMONTH($B77,1))))&lt;$C77)))</f>
        <v>0</v>
      </c>
      <c r="AE77" s="48" t="n">
        <f aca="false">IF(OR(N(AE$5)=0,AE$6=""),0,AE$5*((DATE(YEAR($B77),MONTH($B77),MIN(AE$6,DAY(EOMONTH($B77,0))))&gt;=$B77)*(DATE(YEAR($B77),MONTH($B77),MIN(AE$6,DAY(EOMONTH($B77,0))))&lt;$C77)+(DATE(YEAR($B77),MONTH($B77)+1,MIN(AE$6,DAY(EOMONTH($B77,1))))&gt;=$B77)*(DATE(YEAR($B77),MONTH($B77)+1,MIN(AE$6,DAY(EOMONTH($B77,1))))&lt;$C77)))</f>
        <v>0</v>
      </c>
      <c r="AF77" s="48" t="n">
        <f aca="false">IF(OR(N(AF$5)=0,AF$6=""),0,AF$5*((DATE(YEAR($B77),MONTH($B77),MIN(AF$6,DAY(EOMONTH($B77,0))))&gt;=$B77)*(DATE(YEAR($B77),MONTH($B77),MIN(AF$6,DAY(EOMONTH($B77,0))))&lt;$C77)+(DATE(YEAR($B77),MONTH($B77)+1,MIN(AF$6,DAY(EOMONTH($B77,1))))&gt;=$B77)*(DATE(YEAR($B77),MONTH($B77)+1,MIN(AF$6,DAY(EOMONTH($B77,1))))&lt;$C77)))</f>
        <v>0</v>
      </c>
      <c r="AG77" s="48" t="n">
        <f aca="false">IF(OR(N(AG$5)=0,AG$6=""),0,AG$5*((DATE(YEAR($B77),MONTH($B77),MIN(AG$6,DAY(EOMONTH($B77,0))))&gt;=$B77)*(DATE(YEAR($B77),MONTH($B77),MIN(AG$6,DAY(EOMONTH($B77,0))))&lt;$C77)+(DATE(YEAR($B77),MONTH($B77)+1,MIN(AG$6,DAY(EOMONTH($B77,1))))&gt;=$B77)*(DATE(YEAR($B77),MONTH($B77)+1,MIN(AG$6,DAY(EOMONTH($B77,1))))&lt;$C77)))</f>
        <v>0</v>
      </c>
      <c r="AH77" s="48" t="n">
        <f aca="false">IF(OR(N(AH$5)=0,AH$6=""),0,AH$5*((DATE(YEAR($B77),MONTH($B77),MIN(AH$6,DAY(EOMONTH($B77,0))))&gt;=$B77)*(DATE(YEAR($B77),MONTH($B77),MIN(AH$6,DAY(EOMONTH($B77,0))))&lt;$C77)+(DATE(YEAR($B77),MONTH($B77)+1,MIN(AH$6,DAY(EOMONTH($B77,1))))&gt;=$B77)*(DATE(YEAR($B77),MONTH($B77)+1,MIN(AH$6,DAY(EOMONTH($B77,1))))&lt;$C77)))</f>
        <v>0</v>
      </c>
      <c r="AI77" s="48" t="n">
        <f aca="false">IF(OR(N(AI$5)=0,AI$6=""),0,AI$5*((DATE(YEAR($B77),MONTH($B77),MIN(AI$6,DAY(EOMONTH($B77,0))))&gt;=$B77)*(DATE(YEAR($B77),MONTH($B77),MIN(AI$6,DAY(EOMONTH($B77,0))))&lt;$C77)+(DATE(YEAR($B77),MONTH($B77)+1,MIN(AI$6,DAY(EOMONTH($B77,1))))&gt;=$B77)*(DATE(YEAR($B77),MONTH($B77)+1,MIN(AI$6,DAY(EOMONTH($B77,1))))&lt;$C77)))</f>
        <v>0</v>
      </c>
      <c r="AJ77" s="48" t="n">
        <f aca="false">IF(OR(N(AJ$5)=0,AJ$6=""),0,AJ$5*((DATE(YEAR($B77),MONTH($B77),MIN(AJ$6,DAY(EOMONTH($B77,0))))&gt;=$B77)*(DATE(YEAR($B77),MONTH($B77),MIN(AJ$6,DAY(EOMONTH($B77,0))))&lt;$C77)+(DATE(YEAR($B77),MONTH($B77)+1,MIN(AJ$6,DAY(EOMONTH($B77,1))))&gt;=$B77)*(DATE(YEAR($B77),MONTH($B77)+1,MIN(AJ$6,DAY(EOMONTH($B77,1))))&lt;$C77)))</f>
        <v>0</v>
      </c>
      <c r="AK77" s="48" t="n">
        <f aca="false">IF(OR(N(AK$5)=0,AK$6=""),0,AK$5*((DATE(YEAR($B77),MONTH($B77),MIN(AK$6,DAY(EOMONTH($B77,0))))&gt;=$B77)*(DATE(YEAR($B77),MONTH($B77),MIN(AK$6,DAY(EOMONTH($B77,0))))&lt;$C77)+(DATE(YEAR($B77),MONTH($B77)+1,MIN(AK$6,DAY(EOMONTH($B77,1))))&gt;=$B77)*(DATE(YEAR($B77),MONTH($B77)+1,MIN(AK$6,DAY(EOMONTH($B77,1))))&lt;$C77)))</f>
        <v>0</v>
      </c>
      <c r="AL77" s="48" t="n">
        <f aca="false">IF(OR(N(AL$5)=0,AL$6=""),0,AL$5*((DATE(YEAR($B77),MONTH($B77),MIN(AL$6,DAY(EOMONTH($B77,0))))&gt;=$B77)*(DATE(YEAR($B77),MONTH($B77),MIN(AL$6,DAY(EOMONTH($B77,0))))&lt;$C77)+(DATE(YEAR($B77),MONTH($B77)+1,MIN(AL$6,DAY(EOMONTH($B77,1))))&gt;=$B77)*(DATE(YEAR($B77),MONTH($B77)+1,MIN(AL$6,DAY(EOMONTH($B77,1))))&lt;$C77)))</f>
        <v>0</v>
      </c>
      <c r="AM77" s="48" t="n">
        <f aca="false">IF(OR(N(AM$5)=0,AM$6=""),0,AM$5*((DATE(YEAR($B77),MONTH($B77),MIN(AM$6,DAY(EOMONTH($B77,0))))&gt;=$B77)*(DATE(YEAR($B77),MONTH($B77),MIN(AM$6,DAY(EOMONTH($B77,0))))&lt;$C77)+(DATE(YEAR($B77),MONTH($B77)+1,MIN(AM$6,DAY(EOMONTH($B77,1))))&gt;=$B77)*(DATE(YEAR($B77),MONTH($B77)+1,MIN(AM$6,DAY(EOMONTH($B77,1))))&lt;$C77)))</f>
        <v>0</v>
      </c>
      <c r="AN77" s="48" t="n">
        <f aca="false">IF(OR(N(AN$5)=0,AN$6=""),0,AN$5*((DATE(YEAR($B77),MONTH($B77),MIN(AN$6,DAY(EOMONTH($B77,0))))&gt;=$B77)*(DATE(YEAR($B77),MONTH($B77),MIN(AN$6,DAY(EOMONTH($B77,0))))&lt;$C77)+(DATE(YEAR($B77),MONTH($B77)+1,MIN(AN$6,DAY(EOMONTH($B77,1))))&gt;=$B77)*(DATE(YEAR($B77),MONTH($B77)+1,MIN(AN$6,DAY(EOMONTH($B77,1))))&lt;$C77)))</f>
        <v>0</v>
      </c>
      <c r="AO77" s="48" t="n">
        <f aca="false">IF(OR(N(AO$5)=0,AO$6=""),0,AO$5*((DATE(YEAR($B77),MONTH($B77),MIN(AO$6,DAY(EOMONTH($B77,0))))&gt;=$B77)*(DATE(YEAR($B77),MONTH($B77),MIN(AO$6,DAY(EOMONTH($B77,0))))&lt;$C77)+(DATE(YEAR($B77),MONTH($B77)+1,MIN(AO$6,DAY(EOMONTH($B77,1))))&gt;=$B77)*(DATE(YEAR($B77),MONTH($B77)+1,MIN(AO$6,DAY(EOMONTH($B77,1))))&lt;$C77)))</f>
        <v>0</v>
      </c>
      <c r="AP77" s="48" t="n">
        <f aca="false">IF(OR(N(AP$5)=0,AP$6=""),0,AP$5*((DATE(YEAR($B77),MONTH($B77),MIN(AP$6,DAY(EOMONTH($B77,0))))&gt;=$B77)*(DATE(YEAR($B77),MONTH($B77),MIN(AP$6,DAY(EOMONTH($B77,0))))&lt;$C77)+(DATE(YEAR($B77),MONTH($B77)+1,MIN(AP$6,DAY(EOMONTH($B77,1))))&gt;=$B77)*(DATE(YEAR($B77),MONTH($B77)+1,MIN(AP$6,DAY(EOMONTH($B77,1))))&lt;$C77)))</f>
        <v>0</v>
      </c>
      <c r="AQ77" s="48" t="n">
        <f aca="false">IF(OR(N(AQ$5)=0,AQ$6=""),0,AQ$5*((DATE(YEAR($B77),MONTH($B77),MIN(AQ$6,DAY(EOMONTH($B77,0))))&gt;=$B77)*(DATE(YEAR($B77),MONTH($B77),MIN(AQ$6,DAY(EOMONTH($B77,0))))&lt;$C77)+(DATE(YEAR($B77),MONTH($B77)+1,MIN(AQ$6,DAY(EOMONTH($B77,1))))&gt;=$B77)*(DATE(YEAR($B77),MONTH($B77)+1,MIN(AQ$6,DAY(EOMONTH($B77,1))))&lt;$C77)))</f>
        <v>0</v>
      </c>
      <c r="AR77" s="48" t="n">
        <f aca="false">IF(OR(N(AR$5)=0,AR$6=""),0,AR$5*((DATE(YEAR($B77),MONTH($B77),MIN(AR$6,DAY(EOMONTH($B77,0))))&gt;=$B77)*(DATE(YEAR($B77),MONTH($B77),MIN(AR$6,DAY(EOMONTH($B77,0))))&lt;$C77)+(DATE(YEAR($B77),MONTH($B77)+1,MIN(AR$6,DAY(EOMONTH($B77,1))))&gt;=$B77)*(DATE(YEAR($B77),MONTH($B77)+1,MIN(AR$6,DAY(EOMONTH($B77,1))))&lt;$C77)))</f>
        <v>0</v>
      </c>
      <c r="AS77" s="48" t="n">
        <f aca="false">IF(OR(N(AS$5)=0,AS$6=""),0,AS$5*((DATE(YEAR($B77),MONTH($B77),MIN(AS$6,DAY(EOMONTH($B77,0))))&gt;=$B77)*(DATE(YEAR($B77),MONTH($B77),MIN(AS$6,DAY(EOMONTH($B77,0))))&lt;$C77)+(DATE(YEAR($B77),MONTH($B77)+1,MIN(AS$6,DAY(EOMONTH($B77,1))))&gt;=$B77)*(DATE(YEAR($B77),MONTH($B77)+1,MIN(AS$6,DAY(EOMONTH($B77,1))))&lt;$C77)))</f>
        <v>0</v>
      </c>
      <c r="AT77" s="48" t="n">
        <f aca="false">IF(OR(N(AT$5)=0,AT$6=""),0,AT$5*((DATE(YEAR($B77),MONTH($B77),MIN(AT$6,DAY(EOMONTH($B77,0))))&gt;=$B77)*(DATE(YEAR($B77),MONTH($B77),MIN(AT$6,DAY(EOMONTH($B77,0))))&lt;$C77)+(DATE(YEAR($B77),MONTH($B77)+1,MIN(AT$6,DAY(EOMONTH($B77,1))))&gt;=$B77)*(DATE(YEAR($B77),MONTH($B77)+1,MIN(AT$6,DAY(EOMONTH($B77,1))))&lt;$C77)))</f>
        <v>0</v>
      </c>
      <c r="AU77" s="48" t="n">
        <f aca="false">IF(OR(N(AU$5)=0,AU$6=""),0,AU$5*((DATE(YEAR($B77),MONTH($B77),MIN(AU$6,DAY(EOMONTH($B77,0))))&gt;=$B77)*(DATE(YEAR($B77),MONTH($B77),MIN(AU$6,DAY(EOMONTH($B77,0))))&lt;$C77)+(DATE(YEAR($B77),MONTH($B77)+1,MIN(AU$6,DAY(EOMONTH($B77,1))))&gt;=$B77)*(DATE(YEAR($B77),MONTH($B77)+1,MIN(AU$6,DAY(EOMONTH($B77,1))))&lt;$C77)))</f>
        <v>0</v>
      </c>
      <c r="AV77" s="48" t="n">
        <f aca="false">IF(OR(N(AV$5)=0,AV$6=""),0,AV$5*((DATE(YEAR($B77),MONTH($B77),MIN(AV$6,DAY(EOMONTH($B77,0))))&gt;=$B77)*(DATE(YEAR($B77),MONTH($B77),MIN(AV$6,DAY(EOMONTH($B77,0))))&lt;$C77)+(DATE(YEAR($B77),MONTH($B77)+1,MIN(AV$6,DAY(EOMONTH($B77,1))))&gt;=$B77)*(DATE(YEAR($B77),MONTH($B77)+1,MIN(AV$6,DAY(EOMONTH($B77,1))))&lt;$C77)))</f>
        <v>0</v>
      </c>
      <c r="AW77" s="48" t="n">
        <f aca="false">IF(OR(N(AW$5)=0,AW$6=""),0,AW$5*((DATE(YEAR($B77),MONTH($B77),MIN(AW$6,DAY(EOMONTH($B77,0))))&gt;=$B77)*(DATE(YEAR($B77),MONTH($B77),MIN(AW$6,DAY(EOMONTH($B77,0))))&lt;$C77)+(DATE(YEAR($B77),MONTH($B77)+1,MIN(AW$6,DAY(EOMONTH($B77,1))))&gt;=$B77)*(DATE(YEAR($B77),MONTH($B77)+1,MIN(AW$6,DAY(EOMONTH($B77,1))))&lt;$C77)))</f>
        <v>0</v>
      </c>
      <c r="AX77" s="48" t="n">
        <f aca="false">IF(OR(N(AX$5)=0,AX$6=""),0,AX$5*((DATE(YEAR($B77),MONTH($B77),MIN(AX$6,DAY(EOMONTH($B77,0))))&gt;=$B77)*(DATE(YEAR($B77),MONTH($B77),MIN(AX$6,DAY(EOMONTH($B77,0))))&lt;$C77)+(DATE(YEAR($B77),MONTH($B77)+1,MIN(AX$6,DAY(EOMONTH($B77,1))))&gt;=$B77)*(DATE(YEAR($B77),MONTH($B77)+1,MIN(AX$6,DAY(EOMONTH($B77,1))))&lt;$C77)))</f>
        <v>0</v>
      </c>
      <c r="AY77" s="48" t="n">
        <f aca="false">IF(OR(N(AY$5)=0,AY$6=""),0,AY$5*((DATE(YEAR($B77),MONTH($B77),MIN(AY$6,DAY(EOMONTH($B77,0))))&gt;=$B77)*(DATE(YEAR($B77),MONTH($B77),MIN(AY$6,DAY(EOMONTH($B77,0))))&lt;$C77)+(DATE(YEAR($B77),MONTH($B77)+1,MIN(AY$6,DAY(EOMONTH($B77,1))))&gt;=$B77)*(DATE(YEAR($B77),MONTH($B77)+1,MIN(AY$6,DAY(EOMONTH($B77,1))))&lt;$C77)))</f>
        <v>0</v>
      </c>
      <c r="AZ77" s="48" t="n">
        <f aca="false">IF(OR(N(AZ$5)=0,AZ$6=""),0,AZ$5*((DATE(YEAR($B77),MONTH($B77),MIN(AZ$6,DAY(EOMONTH($B77,0))))&gt;=$B77)*(DATE(YEAR($B77),MONTH($B77),MIN(AZ$6,DAY(EOMONTH($B77,0))))&lt;$C77)+(DATE(YEAR($B77),MONTH($B77)+1,MIN(AZ$6,DAY(EOMONTH($B77,1))))&gt;=$B77)*(DATE(YEAR($B77),MONTH($B77)+1,MIN(AZ$6,DAY(EOMONTH($B77,1))))&lt;$C77)))</f>
        <v>0</v>
      </c>
      <c r="BA77" s="48" t="n">
        <f aca="false">IF(OR(N(BA$5)=0,BA$6=""),0,BA$5*((DATE(YEAR($B77),MONTH($B77),MIN(BA$6,DAY(EOMONTH($B77,0))))&gt;=$B77)*(DATE(YEAR($B77),MONTH($B77),MIN(BA$6,DAY(EOMONTH($B77,0))))&lt;$C77)+(DATE(YEAR($B77),MONTH($B77)+1,MIN(BA$6,DAY(EOMONTH($B77,1))))&gt;=$B77)*(DATE(YEAR($B77),MONTH($B77)+1,MIN(BA$6,DAY(EOMONTH($B77,1))))&lt;$C77)))</f>
        <v>0</v>
      </c>
      <c r="BB77" s="48" t="n">
        <f aca="false">IF(OR(N(BB$5)=0,BB$6=""),0,BB$5*((DATE(YEAR($B77),MONTH($B77),MIN(BB$6,DAY(EOMONTH($B77,0))))&gt;=$B77)*(DATE(YEAR($B77),MONTH($B77),MIN(BB$6,DAY(EOMONTH($B77,0))))&lt;$C77)+(DATE(YEAR($B77),MONTH($B77)+1,MIN(BB$6,DAY(EOMONTH($B77,1))))&gt;=$B77)*(DATE(YEAR($B77),MONTH($B77)+1,MIN(BB$6,DAY(EOMONTH($B77,1))))&lt;$C77)))</f>
        <v>0</v>
      </c>
      <c r="BC77" s="48" t="n">
        <f aca="false">IF(OR(N(BC$5)=0,BC$6=""),0,BC$5*((DATE(YEAR($B77),MONTH($B77),MIN(BC$6,DAY(EOMONTH($B77,0))))&gt;=$B77)*(DATE(YEAR($B77),MONTH($B77),MIN(BC$6,DAY(EOMONTH($B77,0))))&lt;$C77)+(DATE(YEAR($B77),MONTH($B77)+1,MIN(BC$6,DAY(EOMONTH($B77,1))))&gt;=$B77)*(DATE(YEAR($B77),MONTH($B77)+1,MIN(BC$6,DAY(EOMONTH($B77,1))))&lt;$C77)))</f>
        <v>0</v>
      </c>
      <c r="BD77" s="48" t="n">
        <f aca="false">IF(OR(N(BD$5)=0,BD$6=""),0,BD$5*((DATE(YEAR($B77),MONTH($B77),MIN(BD$6,DAY(EOMONTH($B77,0))))&gt;=$B77)*(DATE(YEAR($B77),MONTH($B77),MIN(BD$6,DAY(EOMONTH($B77,0))))&lt;$C77)+(DATE(YEAR($B77),MONTH($B77)+1,MIN(BD$6,DAY(EOMONTH($B77,1))))&gt;=$B77)*(DATE(YEAR($B77),MONTH($B77)+1,MIN(BD$6,DAY(EOMONTH($B77,1))))&lt;$C77)))</f>
        <v>0</v>
      </c>
      <c r="BE77" s="48" t="n">
        <f aca="false">IF(OR(N(BE$5)=0,BE$6=""),0,BE$5*((DATE(YEAR($B77),MONTH($B77),MIN(BE$6,DAY(EOMONTH($B77,0))))&gt;=$B77)*(DATE(YEAR($B77),MONTH($B77),MIN(BE$6,DAY(EOMONTH($B77,0))))&lt;$C77)+(DATE(YEAR($B77),MONTH($B77)+1,MIN(BE$6,DAY(EOMONTH($B77,1))))&gt;=$B77)*(DATE(YEAR($B77),MONTH($B77)+1,MIN(BE$6,DAY(EOMONTH($B77,1))))&lt;$C77)))</f>
        <v>0</v>
      </c>
      <c r="BF77" s="48" t="n">
        <f aca="false">IF(OR(N(BF$5)=0,BF$6=""),0,BF$5*((DATE(YEAR($B77),MONTH($B77),MIN(BF$6,DAY(EOMONTH($B77,0))))&gt;=$B77)*(DATE(YEAR($B77),MONTH($B77),MIN(BF$6,DAY(EOMONTH($B77,0))))&lt;$C77)+(DATE(YEAR($B77),MONTH($B77)+1,MIN(BF$6,DAY(EOMONTH($B77,1))))&gt;=$B77)*(DATE(YEAR($B77),MONTH($B77)+1,MIN(BF$6,DAY(EOMONTH($B77,1))))&lt;$C77)))</f>
        <v>0</v>
      </c>
      <c r="BG77" s="48" t="n">
        <f aca="false">IF(OR(N(BG$5)=0,BG$6=""),0,BG$5*((DATE(YEAR($B77),MONTH($B77),MIN(BG$6,DAY(EOMONTH($B77,0))))&gt;=$B77)*(DATE(YEAR($B77),MONTH($B77),MIN(BG$6,DAY(EOMONTH($B77,0))))&lt;$C77)+(DATE(YEAR($B77),MONTH($B77)+1,MIN(BG$6,DAY(EOMONTH($B77,1))))&gt;=$B77)*(DATE(YEAR($B77),MONTH($B77)+1,MIN(BG$6,DAY(EOMONTH($B77,1))))&lt;$C77)))</f>
        <v>0</v>
      </c>
      <c r="BH77" s="48" t="n">
        <f aca="false">IF(OR(N(BH$5)=0,BH$6=""),0,BH$5*((DATE(YEAR($B77),MONTH($B77),MIN(BH$6,DAY(EOMONTH($B77,0))))&gt;=$B77)*(DATE(YEAR($B77),MONTH($B77),MIN(BH$6,DAY(EOMONTH($B77,0))))&lt;$C77)+(DATE(YEAR($B77),MONTH($B77)+1,MIN(BH$6,DAY(EOMONTH($B77,1))))&gt;=$B77)*(DATE(YEAR($B77),MONTH($B77)+1,MIN(BH$6,DAY(EOMONTH($B77,1))))&lt;$C77)))</f>
        <v>0</v>
      </c>
      <c r="BI77" s="48" t="n">
        <f aca="false">IF(OR(N(BI$5)=0,BI$6=""),0,BI$5*((DATE(YEAR($B77),MONTH($B77),MIN(BI$6,DAY(EOMONTH($B77,0))))&gt;=$B77)*(DATE(YEAR($B77),MONTH($B77),MIN(BI$6,DAY(EOMONTH($B77,0))))&lt;$C77)+(DATE(YEAR($B77),MONTH($B77)+1,MIN(BI$6,DAY(EOMONTH($B77,1))))&gt;=$B77)*(DATE(YEAR($B77),MONTH($B77)+1,MIN(BI$6,DAY(EOMONTH($B77,1))))&lt;$C77)))</f>
        <v>0</v>
      </c>
      <c r="BJ77" s="48" t="n">
        <f aca="false">IF(OR(N(BJ$5)=0,BJ$6=""),0,BJ$5*((DATE(YEAR($B77),MONTH($B77),MIN(BJ$6,DAY(EOMONTH($B77,0))))&gt;=$B77)*(DATE(YEAR($B77),MONTH($B77),MIN(BJ$6,DAY(EOMONTH($B77,0))))&lt;$C77)+(DATE(YEAR($B77),MONTH($B77)+1,MIN(BJ$6,DAY(EOMONTH($B77,1))))&gt;=$B77)*(DATE(YEAR($B77),MONTH($B77)+1,MIN(BJ$6,DAY(EOMONTH($B77,1))))&lt;$C77)))</f>
        <v>0</v>
      </c>
      <c r="BK77" s="48" t="n">
        <f aca="false">IF(OR(N(BK$5)=0,BK$6=""),0,BK$5*((DATE(YEAR($B77),MONTH($B77),MIN(BK$6,DAY(EOMONTH($B77,0))))&gt;=$B77)*(DATE(YEAR($B77),MONTH($B77),MIN(BK$6,DAY(EOMONTH($B77,0))))&lt;$C77)+(DATE(YEAR($B77),MONTH($B77)+1,MIN(BK$6,DAY(EOMONTH($B77,1))))&gt;=$B77)*(DATE(YEAR($B77),MONTH($B77)+1,MIN(BK$6,DAY(EOMONTH($B77,1))))&lt;$C77)))</f>
        <v>0</v>
      </c>
      <c r="BL77" s="48" t="n">
        <f aca="false">IF(OR(N(BL$5)=0,BL$6=""),0,BL$5*((DATE(YEAR($B77),MONTH($B77),MIN(BL$6,DAY(EOMONTH($B77,0))))&gt;=$B77)*(DATE(YEAR($B77),MONTH($B77),MIN(BL$6,DAY(EOMONTH($B77,0))))&lt;$C77)+(DATE(YEAR($B77),MONTH($B77)+1,MIN(BL$6,DAY(EOMONTH($B77,1))))&gt;=$B77)*(DATE(YEAR($B77),MONTH($B77)+1,MIN(BL$6,DAY(EOMONTH($B77,1))))&lt;$C77)))</f>
        <v>0</v>
      </c>
      <c r="BM77" s="48" t="n">
        <f aca="false">IF(OR(N(BM$5)=0,BM$6=""),0,BM$5*((DATE(YEAR($B77),MONTH($B77),MIN(BM$6,DAY(EOMONTH($B77,0))))&gt;=$B77)*(DATE(YEAR($B77),MONTH($B77),MIN(BM$6,DAY(EOMONTH($B77,0))))&lt;$C77)+(DATE(YEAR($B77),MONTH($B77)+1,MIN(BM$6,DAY(EOMONTH($B77,1))))&gt;=$B77)*(DATE(YEAR($B77),MONTH($B77)+1,MIN(BM$6,DAY(EOMONTH($B77,1))))&lt;$C77)))</f>
        <v>0</v>
      </c>
      <c r="BN77" s="48" t="n">
        <f aca="false">IF(OR(N(BN$5)=0,BN$6=""),0,BN$5*((DATE(YEAR($B77),MONTH($B77),MIN(BN$6,DAY(EOMONTH($B77,0))))&gt;=$B77)*(DATE(YEAR($B77),MONTH($B77),MIN(BN$6,DAY(EOMONTH($B77,0))))&lt;$C77)+(DATE(YEAR($B77),MONTH($B77)+1,MIN(BN$6,DAY(EOMONTH($B77,1))))&gt;=$B77)*(DATE(YEAR($B77),MONTH($B77)+1,MIN(BN$6,DAY(EOMONTH($B77,1))))&lt;$C77)))</f>
        <v>0</v>
      </c>
      <c r="BO77" s="48" t="n">
        <f aca="false">IF(OR(N(BO$5)=0,BO$6=""),0,BO$5*((DATE(YEAR($B77),MONTH($B77),MIN(BO$6,DAY(EOMONTH($B77,0))))&gt;=$B77)*(DATE(YEAR($B77),MONTH($B77),MIN(BO$6,DAY(EOMONTH($B77,0))))&lt;$C77)+(DATE(YEAR($B77),MONTH($B77)+1,MIN(BO$6,DAY(EOMONTH($B77,1))))&gt;=$B77)*(DATE(YEAR($B77),MONTH($B77)+1,MIN(BO$6,DAY(EOMONTH($B77,1))))&lt;$C77)))</f>
        <v>0</v>
      </c>
      <c r="BP77" s="48" t="n">
        <f aca="false">IF(OR(N(BP$5)=0,BP$6=""),0,BP$5*((DATE(YEAR($B77),MONTH($B77),MIN(BP$6,DAY(EOMONTH($B77,0))))&gt;=$B77)*(DATE(YEAR($B77),MONTH($B77),MIN(BP$6,DAY(EOMONTH($B77,0))))&lt;$C77)+(DATE(YEAR($B77),MONTH($B77)+1,MIN(BP$6,DAY(EOMONTH($B77,1))))&gt;=$B77)*(DATE(YEAR($B77),MONTH($B77)+1,MIN(BP$6,DAY(EOMONTH($B77,1))))&lt;$C77)))</f>
        <v>0</v>
      </c>
      <c r="BQ77" s="48" t="n">
        <f aca="false">IF(OR(N(BQ$5)=0,BQ$6=""),0,BQ$5*((DATE(YEAR($B77),MONTH($B77),MIN(BQ$6,DAY(EOMONTH($B77,0))))&gt;=$B77)*(DATE(YEAR($B77),MONTH($B77),MIN(BQ$6,DAY(EOMONTH($B77,0))))&lt;$C77)+(DATE(YEAR($B77),MONTH($B77)+1,MIN(BQ$6,DAY(EOMONTH($B77,1))))&gt;=$B77)*(DATE(YEAR($B77),MONTH($B77)+1,MIN(BQ$6,DAY(EOMONTH($B77,1))))&lt;$C77)))</f>
        <v>0</v>
      </c>
      <c r="BR77" s="48" t="n">
        <f aca="false">IF(OR(N(BR$5)=0,BR$6=""),0,BR$5*((DATE(YEAR($B77),MONTH($B77),MIN(BR$6,DAY(EOMONTH($B77,0))))&gt;=$B77)*(DATE(YEAR($B77),MONTH($B77),MIN(BR$6,DAY(EOMONTH($B77,0))))&lt;$C77)+(DATE(YEAR($B77),MONTH($B77)+1,MIN(BR$6,DAY(EOMONTH($B77,1))))&gt;=$B77)*(DATE(YEAR($B77),MONTH($B77)+1,MIN(BR$6,DAY(EOMONTH($B77,1))))&lt;$C77)))</f>
        <v>0</v>
      </c>
      <c r="BS77" s="48" t="n">
        <f aca="false">IF(OR(N(BS$5)=0,BS$6=""),0,BS$5*((DATE(YEAR($B77),MONTH($B77),MIN(BS$6,DAY(EOMONTH($B77,0))))&gt;=$B77)*(DATE(YEAR($B77),MONTH($B77),MIN(BS$6,DAY(EOMONTH($B77,0))))&lt;$C77)+(DATE(YEAR($B77),MONTH($B77)+1,MIN(BS$6,DAY(EOMONTH($B77,1))))&gt;=$B77)*(DATE(YEAR($B77),MONTH($B77)+1,MIN(BS$6,DAY(EOMONTH($B77,1))))&lt;$C77)))</f>
        <v>0</v>
      </c>
      <c r="BT77" s="48" t="n">
        <f aca="false">IF(OR(N(BT$5)=0,BT$6=""),0,BT$5*((DATE(YEAR($B77),MONTH($B77),MIN(BT$6,DAY(EOMONTH($B77,0))))&gt;=$B77)*(DATE(YEAR($B77),MONTH($B77),MIN(BT$6,DAY(EOMONTH($B77,0))))&lt;$C77)+(DATE(YEAR($B77),MONTH($B77)+1,MIN(BT$6,DAY(EOMONTH($B77,1))))&gt;=$B77)*(DATE(YEAR($B77),MONTH($B77)+1,MIN(BT$6,DAY(EOMONTH($B77,1))))&lt;$C77)))</f>
        <v>0</v>
      </c>
      <c r="BU77" s="48" t="n">
        <f aca="false">IF(OR(N(BU$5)=0,BU$6=""),0,BU$5*((DATE(YEAR($B77),MONTH($B77),MIN(BU$6,DAY(EOMONTH($B77,0))))&gt;=$B77)*(DATE(YEAR($B77),MONTH($B77),MIN(BU$6,DAY(EOMONTH($B77,0))))&lt;$C77)+(DATE(YEAR($B77),MONTH($B77)+1,MIN(BU$6,DAY(EOMONTH($B77,1))))&gt;=$B77)*(DATE(YEAR($B77),MONTH($B77)+1,MIN(BU$6,DAY(EOMONTH($B77,1))))&lt;$C77)))</f>
        <v>0</v>
      </c>
      <c r="BV77" s="48" t="n">
        <f aca="false">IF(OR(N(BV$5)=0,BV$6=""),0,BV$5*((DATE(YEAR($B77),MONTH($B77),MIN(BV$6,DAY(EOMONTH($B77,0))))&gt;=$B77)*(DATE(YEAR($B77),MONTH($B77),MIN(BV$6,DAY(EOMONTH($B77,0))))&lt;$C77)+(DATE(YEAR($B77),MONTH($B77)+1,MIN(BV$6,DAY(EOMONTH($B77,1))))&gt;=$B77)*(DATE(YEAR($B77),MONTH($B77)+1,MIN(BV$6,DAY(EOMONTH($B77,1))))&lt;$C77)))</f>
        <v>0</v>
      </c>
      <c r="BW77" s="48" t="n">
        <f aca="false">IF(OR(N(BW$5)=0,BW$6=""),0,BW$5*((DATE(YEAR($B77),MONTH($B77),MIN(BW$6,DAY(EOMONTH($B77,0))))&gt;=$B77)*(DATE(YEAR($B77),MONTH($B77),MIN(BW$6,DAY(EOMONTH($B77,0))))&lt;$C77)+(DATE(YEAR($B77),MONTH($B77)+1,MIN(BW$6,DAY(EOMONTH($B77,1))))&gt;=$B77)*(DATE(YEAR($B77),MONTH($B77)+1,MIN(BW$6,DAY(EOMONTH($B77,1))))&lt;$C77)))</f>
        <v>0</v>
      </c>
      <c r="BX77" s="48" t="n">
        <f aca="false">MIN(Z77,(FT76*(1+FT$5/Setup!$C$36)+IF($V77=1,N($F77),0)))</f>
        <v>0</v>
      </c>
      <c r="BY77" s="48" t="n">
        <f aca="false">MIN(AA77,(FU76*(1+FU$5/Setup!$C$36)+IF($V77=2,N($F77),0)))</f>
        <v>0</v>
      </c>
      <c r="BZ77" s="48" t="n">
        <f aca="false">MIN(AB77,(FV76*(1+FV$5/Setup!$C$36)+IF($V77=3,N($F77),0)))</f>
        <v>0</v>
      </c>
      <c r="CA77" s="48" t="n">
        <f aca="false">MIN(AC77,(FW76*(1+FW$5/Setup!$C$36)+IF($V77=4,N($F77),0)))</f>
        <v>0</v>
      </c>
      <c r="CB77" s="48" t="n">
        <f aca="false">MIN(AD77,(FX76*(1+FX$5/Setup!$C$36)+IF($V77=5,N($F77),0)))</f>
        <v>0</v>
      </c>
      <c r="CC77" s="48" t="n">
        <f aca="false">MIN(AE77,(FY76*(1+FY$5/Setup!$C$36)+IF($V77=6,N($F77),0)))</f>
        <v>0</v>
      </c>
      <c r="CD77" s="48" t="n">
        <f aca="false">MIN(AF77,(FZ76*(1+FZ$5/Setup!$C$36)+IF($V77=7,N($F77),0)))</f>
        <v>0</v>
      </c>
      <c r="CE77" s="48" t="n">
        <f aca="false">MIN(AG77,(GA76*(1+GA$5/Setup!$C$36)+IF($V77=8,N($F77),0)))</f>
        <v>0</v>
      </c>
      <c r="CF77" s="48" t="n">
        <f aca="false">MIN(AH77,(GB76*(1+GB$5/Setup!$C$36)+IF($V77=9,N($F77),0)))</f>
        <v>0</v>
      </c>
      <c r="CG77" s="48" t="n">
        <f aca="false">MIN(AI77,(GC76*(1+GC$5/Setup!$C$36)+IF($V77=10,N($F77),0)))</f>
        <v>0</v>
      </c>
      <c r="CH77" s="48" t="n">
        <f aca="false">MIN(AJ77,(GD76*(1+GD$5/Setup!$C$36)+IF($V77=11,N($F77),0)))</f>
        <v>0</v>
      </c>
      <c r="CI77" s="48" t="n">
        <f aca="false">MIN(AK77,(GE76*(1+GE$5/Setup!$C$36)+IF($V77=12,N($F77),0)))</f>
        <v>0</v>
      </c>
      <c r="CJ77" s="48" t="n">
        <f aca="false">MIN(AL77,(GF76*(1+GF$5/Setup!$C$36)+IF($V77=13,N($F77),0)))</f>
        <v>0</v>
      </c>
      <c r="CK77" s="48" t="n">
        <f aca="false">MIN(AM77,(GG76*(1+GG$5/Setup!$C$36)+IF($V77=14,N($F77),0)))</f>
        <v>0</v>
      </c>
      <c r="CL77" s="48" t="n">
        <f aca="false">MIN(AN77,(GH76*(1+GH$5/Setup!$C$36)+IF($V77=15,N($F77),0)))</f>
        <v>0</v>
      </c>
      <c r="CM77" s="48" t="n">
        <f aca="false">MIN(AO77,(GI76*(1+GI$5/Setup!$C$36)+IF($V77=16,N($F77),0)))</f>
        <v>0</v>
      </c>
      <c r="CN77" s="48" t="n">
        <f aca="false">MIN(AP77,(GJ76*(1+GJ$5/Setup!$C$36)+IF($V77=17,N($F77),0)))</f>
        <v>0</v>
      </c>
      <c r="CO77" s="48" t="n">
        <f aca="false">MIN(AQ77,(GK76*(1+GK$5/Setup!$C$36)+IF($V77=18,N($F77),0)))</f>
        <v>0</v>
      </c>
      <c r="CP77" s="48" t="n">
        <f aca="false">MIN(AR77,(GL76*(1+GL$5/Setup!$C$36)+IF($V77=19,N($F77),0)))</f>
        <v>0</v>
      </c>
      <c r="CQ77" s="48" t="n">
        <f aca="false">MIN(AS77,(GM76*(1+GM$5/Setup!$C$36)+IF($V77=20,N($F77),0)))</f>
        <v>0</v>
      </c>
      <c r="CR77" s="48" t="n">
        <f aca="false">MIN(AT77,(GN76*(1+GN$5/Setup!$C$36)+IF($V77=21,N($F77),0)))</f>
        <v>0</v>
      </c>
      <c r="CS77" s="48" t="n">
        <f aca="false">MIN(AU77,(GO76*(1+GO$5/Setup!$C$36)+IF($V77=22,N($F77),0)))</f>
        <v>0</v>
      </c>
      <c r="CT77" s="48" t="n">
        <f aca="false">MIN(AV77,(GP76*(1+GP$5/Setup!$C$36)+IF($V77=23,N($F77),0)))</f>
        <v>0</v>
      </c>
      <c r="CU77" s="48" t="n">
        <f aca="false">MIN(AW77,(GQ76*(1+GQ$5/Setup!$C$36)+IF($V77=24,N($F77),0)))</f>
        <v>0</v>
      </c>
      <c r="CV77" s="48" t="n">
        <f aca="false">MIN(AX77,(GR76*(1+GR$5/Setup!$C$36)+IF($V77=25,N($F77),0)))</f>
        <v>0</v>
      </c>
      <c r="CW77" s="48" t="n">
        <f aca="false">MIN(AY77,(GS76*(1+GS$5/Setup!$C$36)+IF($V77=26,N($F77),0)))</f>
        <v>0</v>
      </c>
      <c r="CX77" s="48" t="n">
        <f aca="false">MIN(AZ77,(GT76*(1+GT$5/Setup!$C$36)+IF($V77=27,N($F77),0)))</f>
        <v>0</v>
      </c>
      <c r="CY77" s="48" t="n">
        <f aca="false">MIN(BA77,(GU76*(1+GU$5/Setup!$C$36)+IF($V77=28,N($F77),0)))</f>
        <v>0</v>
      </c>
      <c r="CZ77" s="48" t="n">
        <f aca="false">MIN(BB77,(GV76*(1+GV$5/Setup!$C$36)+IF($V77=29,N($F77),0)))</f>
        <v>0</v>
      </c>
      <c r="DA77" s="48" t="n">
        <f aca="false">MIN(BC77,(GW76*(1+GW$5/Setup!$C$36)+IF($V77=30,N($F77),0)))</f>
        <v>0</v>
      </c>
      <c r="DB77" s="48" t="n">
        <f aca="false">MIN(BD77,(GX76*(1+GX$5/Setup!$C$36)+IF($V77=31,N($F77),0)))</f>
        <v>0</v>
      </c>
      <c r="DC77" s="48" t="n">
        <f aca="false">MIN(BE77,(GY76*(1+GY$5/Setup!$C$36)+IF($V77=32,N($F77),0)))</f>
        <v>0</v>
      </c>
      <c r="DD77" s="48" t="n">
        <f aca="false">MIN(BF77,(GZ76*(1+GZ$5/Setup!$C$36)+IF($V77=33,N($F77),0)))</f>
        <v>0</v>
      </c>
      <c r="DE77" s="48" t="n">
        <f aca="false">MIN(BG77,(HA76*(1+HA$5/Setup!$C$36)+IF($V77=34,N($F77),0)))</f>
        <v>0</v>
      </c>
      <c r="DF77" s="48" t="n">
        <f aca="false">MIN(BH77,(HB76*(1+HB$5/Setup!$C$36)+IF($V77=35,N($F77),0)))</f>
        <v>0</v>
      </c>
      <c r="DG77" s="48" t="n">
        <f aca="false">MIN(BI77,(HC76*(1+HC$5/Setup!$C$36)+IF($V77=36,N($F77),0)))</f>
        <v>0</v>
      </c>
      <c r="DH77" s="48" t="n">
        <f aca="false">MIN(BJ77,(HD76*(1+HD$5/Setup!$C$36)+IF($V77=37,N($F77),0)))</f>
        <v>0</v>
      </c>
      <c r="DI77" s="48" t="n">
        <f aca="false">MIN(BK77,(HE76*(1+HE$5/Setup!$C$36)+IF($V77=38,N($F77),0)))</f>
        <v>0</v>
      </c>
      <c r="DJ77" s="48" t="n">
        <f aca="false">MIN(BL77,(HF76*(1+HF$5/Setup!$C$36)+IF($V77=39,N($F77),0)))</f>
        <v>0</v>
      </c>
      <c r="DK77" s="48" t="n">
        <f aca="false">MIN(BM77,(HG76*(1+HG$5/Setup!$C$36)+IF($V77=40,N($F77),0)))</f>
        <v>0</v>
      </c>
      <c r="DL77" s="48" t="n">
        <f aca="false">MIN(BN77,(HH76*(1+HH$5/Setup!$C$36)+IF($V77=41,N($F77),0)))</f>
        <v>0</v>
      </c>
      <c r="DM77" s="48" t="n">
        <f aca="false">MIN(BO77,(HI76*(1+HI$5/Setup!$C$36)+IF($V77=42,N($F77),0)))</f>
        <v>0</v>
      </c>
      <c r="DN77" s="48" t="n">
        <f aca="false">MIN(BP77,(HJ76*(1+HJ$5/Setup!$C$36)+IF($V77=43,N($F77),0)))</f>
        <v>0</v>
      </c>
      <c r="DO77" s="48" t="n">
        <f aca="false">MIN(BQ77,(HK76*(1+HK$5/Setup!$C$36)+IF($V77=44,N($F77),0)))</f>
        <v>0</v>
      </c>
      <c r="DP77" s="48" t="n">
        <f aca="false">MIN(BR77,(HL76*(1+HL$5/Setup!$C$36)+IF($V77=45,N($F77),0)))</f>
        <v>0</v>
      </c>
      <c r="DQ77" s="48" t="n">
        <f aca="false">MIN(BS77,(HM76*(1+HM$5/Setup!$C$36)+IF($V77=46,N($F77),0)))</f>
        <v>0</v>
      </c>
      <c r="DR77" s="48" t="n">
        <f aca="false">MIN(BT77,(HN76*(1+HN$5/Setup!$C$36)+IF($V77=47,N($F77),0)))</f>
        <v>0</v>
      </c>
      <c r="DS77" s="48" t="n">
        <f aca="false">MIN(BU77,(HO76*(1+HO$5/Setup!$C$36)+IF($V77=48,N($F77),0)))</f>
        <v>0</v>
      </c>
      <c r="DT77" s="48" t="n">
        <f aca="false">MIN(BV77,(HP76*(1+HP$5/Setup!$C$36)+IF($V77=49,N($F77),0)))</f>
        <v>0</v>
      </c>
      <c r="DU77" s="48" t="n">
        <f aca="false">MIN(BW77,(HQ76*(1+HQ$5/Setup!$C$36)+IF($V77=50,N($F77),0)))</f>
        <v>0</v>
      </c>
      <c r="DV77" s="48" t="n">
        <f aca="false">MIN(MAX((FT76*(1+FT$5/Setup!$C$36)+IF($V77=1,N($F77),0))-BX77,0),MAX($P77-0,0))</f>
        <v>0</v>
      </c>
      <c r="DW77" s="48" t="n">
        <f aca="false">MIN(MAX((FU76*(1+FU$5/Setup!$C$36)+IF($V77=2,N($F77),0))-BY77,0),MAX($P77-SUM(DV77:DV77),0))</f>
        <v>0</v>
      </c>
      <c r="DX77" s="48" t="n">
        <f aca="false">MIN(MAX((FV76*(1+FV$5/Setup!$C$36)+IF($V77=3,N($F77),0))-BZ77,0),MAX($P77-SUM(DV77:DW77),0))</f>
        <v>0</v>
      </c>
      <c r="DY77" s="48" t="n">
        <f aca="false">MIN(MAX((FW76*(1+FW$5/Setup!$C$36)+IF($V77=4,N($F77),0))-CA77,0),MAX($P77-SUM(DV77:DX77),0))</f>
        <v>0</v>
      </c>
      <c r="DZ77" s="48" t="n">
        <f aca="false">MIN(MAX((FX76*(1+FX$5/Setup!$C$36)+IF($V77=5,N($F77),0))-CB77,0),MAX($P77-SUM(DV77:DY77),0))</f>
        <v>0</v>
      </c>
      <c r="EA77" s="48" t="n">
        <f aca="false">MIN(MAX((FY76*(1+FY$5/Setup!$C$36)+IF($V77=6,N($F77),0))-CC77,0),MAX($P77-SUM(DV77:DZ77),0))</f>
        <v>0</v>
      </c>
      <c r="EB77" s="48" t="n">
        <f aca="false">MIN(MAX((FZ76*(1+FZ$5/Setup!$C$36)+IF($V77=7,N($F77),0))-CD77,0),MAX($P77-SUM(DV77:EA77),0))</f>
        <v>0</v>
      </c>
      <c r="EC77" s="48" t="n">
        <f aca="false">MIN(MAX((GA76*(1+GA$5/Setup!$C$36)+IF($V77=8,N($F77),0))-CE77,0),MAX($P77-SUM(DV77:EB77),0))</f>
        <v>0</v>
      </c>
      <c r="ED77" s="48" t="n">
        <f aca="false">MIN(MAX((GB76*(1+GB$5/Setup!$C$36)+IF($V77=9,N($F77),0))-CF77,0),MAX($P77-SUM(DV77:EC77),0))</f>
        <v>0</v>
      </c>
      <c r="EE77" s="48" t="n">
        <f aca="false">MIN(MAX((GC76*(1+GC$5/Setup!$C$36)+IF($V77=10,N($F77),0))-CG77,0),MAX($P77-SUM(DV77:ED77),0))</f>
        <v>0</v>
      </c>
      <c r="EF77" s="48" t="n">
        <f aca="false">MIN(MAX((GD76*(1+GD$5/Setup!$C$36)+IF($V77=11,N($F77),0))-CH77,0),MAX($P77-SUM(DV77:EE77),0))</f>
        <v>0</v>
      </c>
      <c r="EG77" s="48" t="n">
        <f aca="false">MIN(MAX((GE76*(1+GE$5/Setup!$C$36)+IF($V77=12,N($F77),0))-CI77,0),MAX($P77-SUM(DV77:EF77),0))</f>
        <v>0</v>
      </c>
      <c r="EH77" s="48" t="n">
        <f aca="false">MIN(MAX((GF76*(1+GF$5/Setup!$C$36)+IF($V77=13,N($F77),0))-CJ77,0),MAX($P77-SUM(DV77:EG77),0))</f>
        <v>0</v>
      </c>
      <c r="EI77" s="48" t="n">
        <f aca="false">MIN(MAX((GG76*(1+GG$5/Setup!$C$36)+IF($V77=14,N($F77),0))-CK77,0),MAX($P77-SUM(DV77:EH77),0))</f>
        <v>0</v>
      </c>
      <c r="EJ77" s="48" t="n">
        <f aca="false">MIN(MAX((GH76*(1+GH$5/Setup!$C$36)+IF($V77=15,N($F77),0))-CL77,0),MAX($P77-SUM(DV77:EI77),0))</f>
        <v>0</v>
      </c>
      <c r="EK77" s="48" t="n">
        <f aca="false">MIN(MAX((GI76*(1+GI$5/Setup!$C$36)+IF($V77=16,N($F77),0))-CM77,0),MAX($P77-SUM(DV77:EJ77),0))</f>
        <v>0</v>
      </c>
      <c r="EL77" s="48" t="n">
        <f aca="false">MIN(MAX((GJ76*(1+GJ$5/Setup!$C$36)+IF($V77=17,N($F77),0))-CN77,0),MAX($P77-SUM(DV77:EK77),0))</f>
        <v>0</v>
      </c>
      <c r="EM77" s="48" t="n">
        <f aca="false">MIN(MAX((GK76*(1+GK$5/Setup!$C$36)+IF($V77=18,N($F77),0))-CO77,0),MAX($P77-SUM(DV77:EL77),0))</f>
        <v>0</v>
      </c>
      <c r="EN77" s="48" t="n">
        <f aca="false">MIN(MAX((GL76*(1+GL$5/Setup!$C$36)+IF($V77=19,N($F77),0))-CP77,0),MAX($P77-SUM(DV77:EM77),0))</f>
        <v>0</v>
      </c>
      <c r="EO77" s="48" t="n">
        <f aca="false">MIN(MAX((GM76*(1+GM$5/Setup!$C$36)+IF($V77=20,N($F77),0))-CQ77,0),MAX($P77-SUM(DV77:EN77),0))</f>
        <v>0</v>
      </c>
      <c r="EP77" s="48" t="n">
        <f aca="false">MIN(MAX((GN76*(1+GN$5/Setup!$C$36)+IF($V77=21,N($F77),0))-CR77,0),MAX($P77-SUM(DV77:EO77),0))</f>
        <v>0</v>
      </c>
      <c r="EQ77" s="48" t="n">
        <f aca="false">MIN(MAX((GO76*(1+GO$5/Setup!$C$36)+IF($V77=22,N($F77),0))-CS77,0),MAX($P77-SUM(DV77:EP77),0))</f>
        <v>0</v>
      </c>
      <c r="ER77" s="48" t="n">
        <f aca="false">MIN(MAX((GP76*(1+GP$5/Setup!$C$36)+IF($V77=23,N($F77),0))-CT77,0),MAX($P77-SUM(DV77:EQ77),0))</f>
        <v>0</v>
      </c>
      <c r="ES77" s="48" t="n">
        <f aca="false">MIN(MAX((GQ76*(1+GQ$5/Setup!$C$36)+IF($V77=24,N($F77),0))-CU77,0),MAX($P77-SUM(DV77:ER77),0))</f>
        <v>0</v>
      </c>
      <c r="ET77" s="48" t="n">
        <f aca="false">MIN(MAX((GR76*(1+GR$5/Setup!$C$36)+IF($V77=25,N($F77),0))-CV77,0),MAX($P77-SUM(DV77:ES77),0))</f>
        <v>0</v>
      </c>
      <c r="EU77" s="48" t="n">
        <f aca="false">MIN(MAX((GS76*(1+GS$5/Setup!$C$36)+IF($V77=26,N($F77),0))-CW77,0),MAX($P77-SUM(DV77:ET77),0))</f>
        <v>0</v>
      </c>
      <c r="EV77" s="48" t="n">
        <f aca="false">MIN(MAX((GT76*(1+GT$5/Setup!$C$36)+IF($V77=27,N($F77),0))-CX77,0),MAX($P77-SUM(DV77:EU77),0))</f>
        <v>0</v>
      </c>
      <c r="EW77" s="48" t="n">
        <f aca="false">MIN(MAX((GU76*(1+GU$5/Setup!$C$36)+IF($V77=28,N($F77),0))-CY77,0),MAX($P77-SUM(DV77:EV77),0))</f>
        <v>0</v>
      </c>
      <c r="EX77" s="48" t="n">
        <f aca="false">MIN(MAX((GV76*(1+GV$5/Setup!$C$36)+IF($V77=29,N($F77),0))-CZ77,0),MAX($P77-SUM(DV77:EW77),0))</f>
        <v>0</v>
      </c>
      <c r="EY77" s="48" t="n">
        <f aca="false">MIN(MAX((GW76*(1+GW$5/Setup!$C$36)+IF($V77=30,N($F77),0))-DA77,0),MAX($P77-SUM(DV77:EX77),0))</f>
        <v>0</v>
      </c>
      <c r="EZ77" s="48" t="n">
        <f aca="false">MIN(MAX((GX76*(1+GX$5/Setup!$C$36)+IF($V77=31,N($F77),0))-DB77,0),MAX($P77-SUM(DV77:EY77),0))</f>
        <v>0</v>
      </c>
      <c r="FA77" s="48" t="n">
        <f aca="false">MIN(MAX((GY76*(1+GY$5/Setup!$C$36)+IF($V77=32,N($F77),0))-DC77,0),MAX($P77-SUM(DV77:EZ77),0))</f>
        <v>0</v>
      </c>
      <c r="FB77" s="48" t="n">
        <f aca="false">MIN(MAX((GZ76*(1+GZ$5/Setup!$C$36)+IF($V77=33,N($F77),0))-DD77,0),MAX($P77-SUM(DV77:FA77),0))</f>
        <v>0</v>
      </c>
      <c r="FC77" s="48" t="n">
        <f aca="false">MIN(MAX((HA76*(1+HA$5/Setup!$C$36)+IF($V77=34,N($F77),0))-DE77,0),MAX($P77-SUM(DV77:FB77),0))</f>
        <v>0</v>
      </c>
      <c r="FD77" s="48" t="n">
        <f aca="false">MIN(MAX((HB76*(1+HB$5/Setup!$C$36)+IF($V77=35,N($F77),0))-DF77,0),MAX($P77-SUM(DV77:FC77),0))</f>
        <v>0</v>
      </c>
      <c r="FE77" s="48" t="n">
        <f aca="false">MIN(MAX((HC76*(1+HC$5/Setup!$C$36)+IF($V77=36,N($F77),0))-DG77,0),MAX($P77-SUM(DV77:FD77),0))</f>
        <v>0</v>
      </c>
      <c r="FF77" s="48" t="n">
        <f aca="false">MIN(MAX((HD76*(1+HD$5/Setup!$C$36)+IF($V77=37,N($F77),0))-DH77,0),MAX($P77-SUM(DV77:FE77),0))</f>
        <v>0</v>
      </c>
      <c r="FG77" s="48" t="n">
        <f aca="false">MIN(MAX((HE76*(1+HE$5/Setup!$C$36)+IF($V77=38,N($F77),0))-DI77,0),MAX($P77-SUM(DV77:FF77),0))</f>
        <v>0</v>
      </c>
      <c r="FH77" s="48" t="n">
        <f aca="false">MIN(MAX((HF76*(1+HF$5/Setup!$C$36)+IF($V77=39,N($F77),0))-DJ77,0),MAX($P77-SUM(DV77:FG77),0))</f>
        <v>0</v>
      </c>
      <c r="FI77" s="48" t="n">
        <f aca="false">MIN(MAX((HG76*(1+HG$5/Setup!$C$36)+IF($V77=40,N($F77),0))-DK77,0),MAX($P77-SUM(DV77:FH77),0))</f>
        <v>0</v>
      </c>
      <c r="FJ77" s="48" t="n">
        <f aca="false">MIN(MAX((HH76*(1+HH$5/Setup!$C$36)+IF($V77=41,N($F77),0))-DL77,0),MAX($P77-SUM(DV77:FI77),0))</f>
        <v>0</v>
      </c>
      <c r="FK77" s="48" t="n">
        <f aca="false">MIN(MAX((HI76*(1+HI$5/Setup!$C$36)+IF($V77=42,N($F77),0))-DM77,0),MAX($P77-SUM(DV77:FJ77),0))</f>
        <v>0</v>
      </c>
      <c r="FL77" s="48" t="n">
        <f aca="false">MIN(MAX((HJ76*(1+HJ$5/Setup!$C$36)+IF($V77=43,N($F77),0))-DN77,0),MAX($P77-SUM(DV77:FK77),0))</f>
        <v>0</v>
      </c>
      <c r="FM77" s="48" t="n">
        <f aca="false">MIN(MAX((HK76*(1+HK$5/Setup!$C$36)+IF($V77=44,N($F77),0))-DO77,0),MAX($P77-SUM(DV77:FL77),0))</f>
        <v>0</v>
      </c>
      <c r="FN77" s="48" t="n">
        <f aca="false">MIN(MAX((HL76*(1+HL$5/Setup!$C$36)+IF($V77=45,N($F77),0))-DP77,0),MAX($P77-SUM(DV77:FM77),0))</f>
        <v>0</v>
      </c>
      <c r="FO77" s="48" t="n">
        <f aca="false">MIN(MAX((HM76*(1+HM$5/Setup!$C$36)+IF($V77=46,N($F77),0))-DQ77,0),MAX($P77-SUM(DV77:FN77),0))</f>
        <v>0</v>
      </c>
      <c r="FP77" s="48" t="n">
        <f aca="false">MIN(MAX((HN76*(1+HN$5/Setup!$C$36)+IF($V77=47,N($F77),0))-DR77,0),MAX($P77-SUM(DV77:FO77),0))</f>
        <v>0</v>
      </c>
      <c r="FQ77" s="48" t="n">
        <f aca="false">MIN(MAX((HO76*(1+HO$5/Setup!$C$36)+IF($V77=48,N($F77),0))-DS77,0),MAX($P77-SUM(DV77:FP77),0))</f>
        <v>0</v>
      </c>
      <c r="FR77" s="48" t="n">
        <f aca="false">MIN(MAX((HP76*(1+HP$5/Setup!$C$36)+IF($V77=49,N($F77),0))-DT77,0),MAX($P77-SUM(DV77:FQ77),0))</f>
        <v>0</v>
      </c>
      <c r="FS77" s="48" t="n">
        <f aca="false">MIN(MAX((HQ76*(1+HQ$5/Setup!$C$36)+IF($V77=50,N($F77),0))-DU77,0),MAX($P77-SUM(DV77:FR77),0))</f>
        <v>0</v>
      </c>
      <c r="FT77" s="48" t="n">
        <f aca="false">IF((FT76*(1+FT$5/Setup!$C$36)+IF($V77=1,N($F77),0))-BX77-DV77&lt;0.005,0,(FT76*(1+FT$5/Setup!$C$36)+IF($V77=1,N($F77),0))-BX77-DV77)</f>
        <v>0</v>
      </c>
      <c r="FU77" s="48" t="n">
        <f aca="false">IF((FU76*(1+FU$5/Setup!$C$36)+IF($V77=2,N($F77),0))-BY77-DW77&lt;0.005,0,(FU76*(1+FU$5/Setup!$C$36)+IF($V77=2,N($F77),0))-BY77-DW77)</f>
        <v>0</v>
      </c>
      <c r="FV77" s="48" t="n">
        <f aca="false">IF((FV76*(1+FV$5/Setup!$C$36)+IF($V77=3,N($F77),0))-BZ77-DX77&lt;0.005,0,(FV76*(1+FV$5/Setup!$C$36)+IF($V77=3,N($F77),0))-BZ77-DX77)</f>
        <v>0</v>
      </c>
      <c r="FW77" s="48" t="n">
        <f aca="false">IF((FW76*(1+FW$5/Setup!$C$36)+IF($V77=4,N($F77),0))-CA77-DY77&lt;0.005,0,(FW76*(1+FW$5/Setup!$C$36)+IF($V77=4,N($F77),0))-CA77-DY77)</f>
        <v>0</v>
      </c>
      <c r="FX77" s="48" t="n">
        <f aca="false">IF((FX76*(1+FX$5/Setup!$C$36)+IF($V77=5,N($F77),0))-CB77-DZ77&lt;0.005,0,(FX76*(1+FX$5/Setup!$C$36)+IF($V77=5,N($F77),0))-CB77-DZ77)</f>
        <v>0</v>
      </c>
      <c r="FY77" s="48" t="n">
        <f aca="false">IF((FY76*(1+FY$5/Setup!$C$36)+IF($V77=6,N($F77),0))-CC77-EA77&lt;0.005,0,(FY76*(1+FY$5/Setup!$C$36)+IF($V77=6,N($F77),0))-CC77-EA77)</f>
        <v>0</v>
      </c>
      <c r="FZ77" s="48" t="n">
        <f aca="false">IF((FZ76*(1+FZ$5/Setup!$C$36)+IF($V77=7,N($F77),0))-CD77-EB77&lt;0.005,0,(FZ76*(1+FZ$5/Setup!$C$36)+IF($V77=7,N($F77),0))-CD77-EB77)</f>
        <v>0</v>
      </c>
      <c r="GA77" s="48" t="n">
        <f aca="false">IF((GA76*(1+GA$5/Setup!$C$36)+IF($V77=8,N($F77),0))-CE77-EC77&lt;0.005,0,(GA76*(1+GA$5/Setup!$C$36)+IF($V77=8,N($F77),0))-CE77-EC77)</f>
        <v>0</v>
      </c>
      <c r="GB77" s="48" t="n">
        <f aca="false">IF((GB76*(1+GB$5/Setup!$C$36)+IF($V77=9,N($F77),0))-CF77-ED77&lt;0.005,0,(GB76*(1+GB$5/Setup!$C$36)+IF($V77=9,N($F77),0))-CF77-ED77)</f>
        <v>0</v>
      </c>
      <c r="GC77" s="48" t="n">
        <f aca="false">IF((GC76*(1+GC$5/Setup!$C$36)+IF($V77=10,N($F77),0))-CG77-EE77&lt;0.005,0,(GC76*(1+GC$5/Setup!$C$36)+IF($V77=10,N($F77),0))-CG77-EE77)</f>
        <v>0</v>
      </c>
      <c r="GD77" s="48" t="n">
        <f aca="false">IF((GD76*(1+GD$5/Setup!$C$36)+IF($V77=11,N($F77),0))-CH77-EF77&lt;0.005,0,(GD76*(1+GD$5/Setup!$C$36)+IF($V77=11,N($F77),0))-CH77-EF77)</f>
        <v>0</v>
      </c>
      <c r="GE77" s="48" t="n">
        <f aca="false">IF((GE76*(1+GE$5/Setup!$C$36)+IF($V77=12,N($F77),0))-CI77-EG77&lt;0.005,0,(GE76*(1+GE$5/Setup!$C$36)+IF($V77=12,N($F77),0))-CI77-EG77)</f>
        <v>0</v>
      </c>
      <c r="GF77" s="48" t="n">
        <f aca="false">IF((GF76*(1+GF$5/Setup!$C$36)+IF($V77=13,N($F77),0))-CJ77-EH77&lt;0.005,0,(GF76*(1+GF$5/Setup!$C$36)+IF($V77=13,N($F77),0))-CJ77-EH77)</f>
        <v>0</v>
      </c>
      <c r="GG77" s="48" t="n">
        <f aca="false">IF((GG76*(1+GG$5/Setup!$C$36)+IF($V77=14,N($F77),0))-CK77-EI77&lt;0.005,0,(GG76*(1+GG$5/Setup!$C$36)+IF($V77=14,N($F77),0))-CK77-EI77)</f>
        <v>0</v>
      </c>
      <c r="GH77" s="48" t="n">
        <f aca="false">IF((GH76*(1+GH$5/Setup!$C$36)+IF($V77=15,N($F77),0))-CL77-EJ77&lt;0.005,0,(GH76*(1+GH$5/Setup!$C$36)+IF($V77=15,N($F77),0))-CL77-EJ77)</f>
        <v>0</v>
      </c>
      <c r="GI77" s="48" t="n">
        <f aca="false">IF((GI76*(1+GI$5/Setup!$C$36)+IF($V77=16,N($F77),0))-CM77-EK77&lt;0.005,0,(GI76*(1+GI$5/Setup!$C$36)+IF($V77=16,N($F77),0))-CM77-EK77)</f>
        <v>0</v>
      </c>
      <c r="GJ77" s="48" t="n">
        <f aca="false">IF((GJ76*(1+GJ$5/Setup!$C$36)+IF($V77=17,N($F77),0))-CN77-EL77&lt;0.005,0,(GJ76*(1+GJ$5/Setup!$C$36)+IF($V77=17,N($F77),0))-CN77-EL77)</f>
        <v>0</v>
      </c>
      <c r="GK77" s="48" t="n">
        <f aca="false">IF((GK76*(1+GK$5/Setup!$C$36)+IF($V77=18,N($F77),0))-CO77-EM77&lt;0.005,0,(GK76*(1+GK$5/Setup!$C$36)+IF($V77=18,N($F77),0))-CO77-EM77)</f>
        <v>0</v>
      </c>
      <c r="GL77" s="48" t="n">
        <f aca="false">IF((GL76*(1+GL$5/Setup!$C$36)+IF($V77=19,N($F77),0))-CP77-EN77&lt;0.005,0,(GL76*(1+GL$5/Setup!$C$36)+IF($V77=19,N($F77),0))-CP77-EN77)</f>
        <v>0</v>
      </c>
      <c r="GM77" s="48" t="n">
        <f aca="false">IF((GM76*(1+GM$5/Setup!$C$36)+IF($V77=20,N($F77),0))-CQ77-EO77&lt;0.005,0,(GM76*(1+GM$5/Setup!$C$36)+IF($V77=20,N($F77),0))-CQ77-EO77)</f>
        <v>0</v>
      </c>
      <c r="GN77" s="48" t="n">
        <f aca="false">IF((GN76*(1+GN$5/Setup!$C$36)+IF($V77=21,N($F77),0))-CR77-EP77&lt;0.005,0,(GN76*(1+GN$5/Setup!$C$36)+IF($V77=21,N($F77),0))-CR77-EP77)</f>
        <v>0</v>
      </c>
      <c r="GO77" s="48" t="n">
        <f aca="false">IF((GO76*(1+GO$5/Setup!$C$36)+IF($V77=22,N($F77),0))-CS77-EQ77&lt;0.005,0,(GO76*(1+GO$5/Setup!$C$36)+IF($V77=22,N($F77),0))-CS77-EQ77)</f>
        <v>0</v>
      </c>
      <c r="GP77" s="48" t="n">
        <f aca="false">IF((GP76*(1+GP$5/Setup!$C$36)+IF($V77=23,N($F77),0))-CT77-ER77&lt;0.005,0,(GP76*(1+GP$5/Setup!$C$36)+IF($V77=23,N($F77),0))-CT77-ER77)</f>
        <v>0</v>
      </c>
      <c r="GQ77" s="48" t="n">
        <f aca="false">IF((GQ76*(1+GQ$5/Setup!$C$36)+IF($V77=24,N($F77),0))-CU77-ES77&lt;0.005,0,(GQ76*(1+GQ$5/Setup!$C$36)+IF($V77=24,N($F77),0))-CU77-ES77)</f>
        <v>0</v>
      </c>
      <c r="GR77" s="48" t="n">
        <f aca="false">IF((GR76*(1+GR$5/Setup!$C$36)+IF($V77=25,N($F77),0))-CV77-ET77&lt;0.005,0,(GR76*(1+GR$5/Setup!$C$36)+IF($V77=25,N($F77),0))-CV77-ET77)</f>
        <v>0</v>
      </c>
      <c r="GS77" s="48" t="n">
        <f aca="false">IF((GS76*(1+GS$5/Setup!$C$36)+IF($V77=26,N($F77),0))-CW77-EU77&lt;0.005,0,(GS76*(1+GS$5/Setup!$C$36)+IF($V77=26,N($F77),0))-CW77-EU77)</f>
        <v>0</v>
      </c>
      <c r="GT77" s="48" t="n">
        <f aca="false">IF((GT76*(1+GT$5/Setup!$C$36)+IF($V77=27,N($F77),0))-CX77-EV77&lt;0.005,0,(GT76*(1+GT$5/Setup!$C$36)+IF($V77=27,N($F77),0))-CX77-EV77)</f>
        <v>0</v>
      </c>
      <c r="GU77" s="48" t="n">
        <f aca="false">IF((GU76*(1+GU$5/Setup!$C$36)+IF($V77=28,N($F77),0))-CY77-EW77&lt;0.005,0,(GU76*(1+GU$5/Setup!$C$36)+IF($V77=28,N($F77),0))-CY77-EW77)</f>
        <v>0</v>
      </c>
      <c r="GV77" s="48" t="n">
        <f aca="false">IF((GV76*(1+GV$5/Setup!$C$36)+IF($V77=29,N($F77),0))-CZ77-EX77&lt;0.005,0,(GV76*(1+GV$5/Setup!$C$36)+IF($V77=29,N($F77),0))-CZ77-EX77)</f>
        <v>0</v>
      </c>
      <c r="GW77" s="48" t="n">
        <f aca="false">IF((GW76*(1+GW$5/Setup!$C$36)+IF($V77=30,N($F77),0))-DA77-EY77&lt;0.005,0,(GW76*(1+GW$5/Setup!$C$36)+IF($V77=30,N($F77),0))-DA77-EY77)</f>
        <v>0</v>
      </c>
      <c r="GX77" s="48" t="n">
        <f aca="false">IF((GX76*(1+GX$5/Setup!$C$36)+IF($V77=31,N($F77),0))-DB77-EZ77&lt;0.005,0,(GX76*(1+GX$5/Setup!$C$36)+IF($V77=31,N($F77),0))-DB77-EZ77)</f>
        <v>0</v>
      </c>
      <c r="GY77" s="48" t="n">
        <f aca="false">IF((GY76*(1+GY$5/Setup!$C$36)+IF($V77=32,N($F77),0))-DC77-FA77&lt;0.005,0,(GY76*(1+GY$5/Setup!$C$36)+IF($V77=32,N($F77),0))-DC77-FA77)</f>
        <v>0</v>
      </c>
      <c r="GZ77" s="48" t="n">
        <f aca="false">IF((GZ76*(1+GZ$5/Setup!$C$36)+IF($V77=33,N($F77),0))-DD77-FB77&lt;0.005,0,(GZ76*(1+GZ$5/Setup!$C$36)+IF($V77=33,N($F77),0))-DD77-FB77)</f>
        <v>0</v>
      </c>
      <c r="HA77" s="48" t="n">
        <f aca="false">IF((HA76*(1+HA$5/Setup!$C$36)+IF($V77=34,N($F77),0))-DE77-FC77&lt;0.005,0,(HA76*(1+HA$5/Setup!$C$36)+IF($V77=34,N($F77),0))-DE77-FC77)</f>
        <v>0</v>
      </c>
      <c r="HB77" s="48" t="n">
        <f aca="false">IF((HB76*(1+HB$5/Setup!$C$36)+IF($V77=35,N($F77),0))-DF77-FD77&lt;0.005,0,(HB76*(1+HB$5/Setup!$C$36)+IF($V77=35,N($F77),0))-DF77-FD77)</f>
        <v>0</v>
      </c>
      <c r="HC77" s="48" t="n">
        <f aca="false">IF((HC76*(1+HC$5/Setup!$C$36)+IF($V77=36,N($F77),0))-DG77-FE77&lt;0.005,0,(HC76*(1+HC$5/Setup!$C$36)+IF($V77=36,N($F77),0))-DG77-FE77)</f>
        <v>0</v>
      </c>
      <c r="HD77" s="48" t="n">
        <f aca="false">IF((HD76*(1+HD$5/Setup!$C$36)+IF($V77=37,N($F77),0))-DH77-FF77&lt;0.005,0,(HD76*(1+HD$5/Setup!$C$36)+IF($V77=37,N($F77),0))-DH77-FF77)</f>
        <v>0</v>
      </c>
      <c r="HE77" s="48" t="n">
        <f aca="false">IF((HE76*(1+HE$5/Setup!$C$36)+IF($V77=38,N($F77),0))-DI77-FG77&lt;0.005,0,(HE76*(1+HE$5/Setup!$C$36)+IF($V77=38,N($F77),0))-DI77-FG77)</f>
        <v>0</v>
      </c>
      <c r="HF77" s="48" t="n">
        <f aca="false">IF((HF76*(1+HF$5/Setup!$C$36)+IF($V77=39,N($F77),0))-DJ77-FH77&lt;0.005,0,(HF76*(1+HF$5/Setup!$C$36)+IF($V77=39,N($F77),0))-DJ77-FH77)</f>
        <v>0</v>
      </c>
      <c r="HG77" s="48" t="n">
        <f aca="false">IF((HG76*(1+HG$5/Setup!$C$36)+IF($V77=40,N($F77),0))-DK77-FI77&lt;0.005,0,(HG76*(1+HG$5/Setup!$C$36)+IF($V77=40,N($F77),0))-DK77-FI77)</f>
        <v>0</v>
      </c>
      <c r="HH77" s="48" t="n">
        <f aca="false">IF((HH76*(1+HH$5/Setup!$C$36)+IF($V77=41,N($F77),0))-DL77-FJ77&lt;0.005,0,(HH76*(1+HH$5/Setup!$C$36)+IF($V77=41,N($F77),0))-DL77-FJ77)</f>
        <v>0</v>
      </c>
      <c r="HI77" s="48" t="n">
        <f aca="false">IF((HI76*(1+HI$5/Setup!$C$36)+IF($V77=42,N($F77),0))-DM77-FK77&lt;0.005,0,(HI76*(1+HI$5/Setup!$C$36)+IF($V77=42,N($F77),0))-DM77-FK77)</f>
        <v>0</v>
      </c>
      <c r="HJ77" s="48" t="n">
        <f aca="false">IF((HJ76*(1+HJ$5/Setup!$C$36)+IF($V77=43,N($F77),0))-DN77-FL77&lt;0.005,0,(HJ76*(1+HJ$5/Setup!$C$36)+IF($V77=43,N($F77),0))-DN77-FL77)</f>
        <v>0</v>
      </c>
      <c r="HK77" s="48" t="n">
        <f aca="false">IF((HK76*(1+HK$5/Setup!$C$36)+IF($V77=44,N($F77),0))-DO77-FM77&lt;0.005,0,(HK76*(1+HK$5/Setup!$C$36)+IF($V77=44,N($F77),0))-DO77-FM77)</f>
        <v>0</v>
      </c>
      <c r="HL77" s="48" t="n">
        <f aca="false">IF((HL76*(1+HL$5/Setup!$C$36)+IF($V77=45,N($F77),0))-DP77-FN77&lt;0.005,0,(HL76*(1+HL$5/Setup!$C$36)+IF($V77=45,N($F77),0))-DP77-FN77)</f>
        <v>0</v>
      </c>
      <c r="HM77" s="48" t="n">
        <f aca="false">IF((HM76*(1+HM$5/Setup!$C$36)+IF($V77=46,N($F77),0))-DQ77-FO77&lt;0.005,0,(HM76*(1+HM$5/Setup!$C$36)+IF($V77=46,N($F77),0))-DQ77-FO77)</f>
        <v>0</v>
      </c>
      <c r="HN77" s="48" t="n">
        <f aca="false">IF((HN76*(1+HN$5/Setup!$C$36)+IF($V77=47,N($F77),0))-DR77-FP77&lt;0.005,0,(HN76*(1+HN$5/Setup!$C$36)+IF($V77=47,N($F77),0))-DR77-FP77)</f>
        <v>0</v>
      </c>
      <c r="HO77" s="48" t="n">
        <f aca="false">IF((HO76*(1+HO$5/Setup!$C$36)+IF($V77=48,N($F77),0))-DS77-FQ77&lt;0.005,0,(HO76*(1+HO$5/Setup!$C$36)+IF($V77=48,N($F77),0))-DS77-FQ77)</f>
        <v>0</v>
      </c>
      <c r="HP77" s="48" t="n">
        <f aca="false">IF((HP76*(1+HP$5/Setup!$C$36)+IF($V77=49,N($F77),0))-DT77-FR77&lt;0.005,0,(HP76*(1+HP$5/Setup!$C$36)+IF($V77=49,N($F77),0))-DT77-FR77)</f>
        <v>0</v>
      </c>
      <c r="HQ77" s="48" t="n">
        <f aca="false">IF((HQ76*(1+HQ$5/Setup!$C$36)+IF($V77=50,N($F77),0))-DU77-FS77&lt;0.005,0,(HQ76*(1+HQ$5/Setup!$C$36)+IF($V77=50,N($F77),0))-DU77-FS77)</f>
        <v>0</v>
      </c>
    </row>
    <row r="78" customFormat="false" ht="15" hidden="false" customHeight="false" outlineLevel="0" collapsed="false">
      <c r="A78" s="44" t="n">
        <v>70</v>
      </c>
      <c r="B78" s="45" t="n">
        <f aca="false">IF(Setup!$C$7="Every month",EDATE(Setup!$C$8,($A78-1)),IF(Setup!$C$7="Twice a month",DATE(YEAR(Setup!$C$8),MONTH(Setup!$C$8)+INT((($A78-1)+Setup!$C$41)/2),MIN(IF(MOD(($A78-1)+Setup!$C$41,2)=0,Setup!$C$39,Setup!$C$40),DAY(EOMONTH(DATE(YEAR(Setup!$C$8),MONTH(Setup!$C$8)+INT((($A78-1)+Setup!$C$41)/2),1),0)))),Setup!$C$8+($A78-1)*IF(Setup!$C$7="Every week",7,14)))</f>
        <v>47291</v>
      </c>
      <c r="C78" s="45" t="n">
        <f aca="false">IF(Setup!$C$7="Every month",EDATE(Setup!$C$8,$A78),IF(Setup!$C$7="Twice a month",DATE(YEAR(Setup!$C$8),MONTH(Setup!$C$8)+INT(($A78+Setup!$C$41)/2),MIN(IF(MOD($A78+Setup!$C$41,2)=0,Setup!$C$39,Setup!$C$40),DAY(EOMONTH(DATE(YEAR(Setup!$C$8),MONTH(Setup!$C$8)+INT(($A78+Setup!$C$41)/2),1),0)))),Setup!$C$8+$A78*IF(Setup!$C$7="Every week",7,14)))</f>
        <v>47305</v>
      </c>
      <c r="D78" s="46"/>
      <c r="E78" s="47"/>
      <c r="F78" s="47"/>
      <c r="G78" s="47"/>
      <c r="H78" s="47"/>
      <c r="I78" s="48" t="n">
        <f aca="false">N(Setup!$C$11)+N(E78)</f>
        <v>100</v>
      </c>
      <c r="J78" s="48" t="n">
        <f aca="false">MIN(Setup!$C$37,MAX(I78,0))</f>
        <v>9.23076923076923</v>
      </c>
      <c r="K78" s="48" t="n">
        <f aca="false">MIN(MAX(N(Setup!$C$14)-L77,0),MAX(I78-J78,0))</f>
        <v>0</v>
      </c>
      <c r="L78" s="48" t="n">
        <f aca="false">L77+K78-N(G78)</f>
        <v>500</v>
      </c>
      <c r="M78" s="48" t="n">
        <f aca="false">M77+J78-N(H78)</f>
        <v>646.153846153847</v>
      </c>
      <c r="N78" s="48" t="n">
        <f aca="false">SUM(BX78:DU78)</f>
        <v>0</v>
      </c>
      <c r="O78" s="48" t="n">
        <f aca="false">SUM(Z78:BW78)-N78</f>
        <v>0</v>
      </c>
      <c r="P78" s="48" t="n">
        <f aca="false">MAX(I78-J78-K78,0)+O78</f>
        <v>90.7692307692308</v>
      </c>
      <c r="Q78" s="48" t="n">
        <f aca="false">SUM(DV78:FS78)</f>
        <v>0</v>
      </c>
      <c r="R78" s="49" t="n">
        <f aca="false">N78+J78+K78+Q78</f>
        <v>9.23076923076923</v>
      </c>
      <c r="S78" s="48" t="n">
        <f aca="false">T78-T77-N(F78)+N78+Q78</f>
        <v>0</v>
      </c>
      <c r="T78" s="49" t="n">
        <f aca="false">SUM(FT78:HQ78)</f>
        <v>0</v>
      </c>
      <c r="U78" s="44" t="str">
        <f aca="false">IF(T77&lt;0.005,"",INDEX(Helpers!$C$2:$C$51,IF(_xlfn.MINIFS($DV$6:$FS$6,DV78:FS78,"&gt;0.005")=0,V78,_xlfn.MINIFS($DV$6:$FS$6,DV78:FS78,"&gt;0.005"))))</f>
        <v/>
      </c>
      <c r="V78" s="44" t="n">
        <f aca="false">IF(_xlfn.MINIFS($FT$6:$HQ$6,FT77:HQ77,"&gt;0.005")=0,1,_xlfn.MINIFS($FT$6:$HQ$6,FT77:HQ77,"&gt;0.005"))</f>
        <v>1</v>
      </c>
      <c r="W78" s="44" t="n">
        <f aca="false">IF(AND(D78&lt;&gt;"Paid",T77&gt;0.005),1,0)</f>
        <v>0</v>
      </c>
      <c r="X78" s="48" t="n">
        <f aca="false">SUMPRODUCT(((Helpers!$G$2:$G$51*(1+(Helpers!$D$2:$D$51+0.000000001)/12)^(($B78-Setup!$C$8)/(365.25/12))-Helpers!$E$2:$E$51*((1+(Helpers!$D$2:$D$51+0.000000001)/12)^(($B78-Setup!$C$8)/(365.25/12))-1)/((Helpers!$D$2:$D$51+0.000000001)/12))&gt;0)*(Helpers!$G$2:$G$51*(1+(Helpers!$D$2:$D$51+0.000000001)/12)^(($B78-Setup!$C$8)/(365.25/12))-Helpers!$E$2:$E$51*((1+(Helpers!$D$2:$D$51+0.000000001)/12)^(($B78-Setup!$C$8)/(365.25/12))-1)/((Helpers!$D$2:$D$51+0.000000001)/12)))</f>
        <v>314.081905423723</v>
      </c>
      <c r="Y78" s="48"/>
      <c r="Z78" s="48" t="n">
        <f aca="false">IF(OR(N(Z$5)=0,Z$6=""),0,Z$5*((DATE(YEAR($B78),MONTH($B78),MIN(Z$6,DAY(EOMONTH($B78,0))))&gt;=$B78)*(DATE(YEAR($B78),MONTH($B78),MIN(Z$6,DAY(EOMONTH($B78,0))))&lt;$C78)+(DATE(YEAR($B78),MONTH($B78)+1,MIN(Z$6,DAY(EOMONTH($B78,1))))&gt;=$B78)*(DATE(YEAR($B78),MONTH($B78)+1,MIN(Z$6,DAY(EOMONTH($B78,1))))&lt;$C78)))</f>
        <v>0</v>
      </c>
      <c r="AA78" s="48" t="n">
        <f aca="false">IF(OR(N(AA$5)=0,AA$6=""),0,AA$5*((DATE(YEAR($B78),MONTH($B78),MIN(AA$6,DAY(EOMONTH($B78,0))))&gt;=$B78)*(DATE(YEAR($B78),MONTH($B78),MIN(AA$6,DAY(EOMONTH($B78,0))))&lt;$C78)+(DATE(YEAR($B78),MONTH($B78)+1,MIN(AA$6,DAY(EOMONTH($B78,1))))&gt;=$B78)*(DATE(YEAR($B78),MONTH($B78)+1,MIN(AA$6,DAY(EOMONTH($B78,1))))&lt;$C78)))</f>
        <v>0</v>
      </c>
      <c r="AB78" s="48" t="n">
        <f aca="false">IF(OR(N(AB$5)=0,AB$6=""),0,AB$5*((DATE(YEAR($B78),MONTH($B78),MIN(AB$6,DAY(EOMONTH($B78,0))))&gt;=$B78)*(DATE(YEAR($B78),MONTH($B78),MIN(AB$6,DAY(EOMONTH($B78,0))))&lt;$C78)+(DATE(YEAR($B78),MONTH($B78)+1,MIN(AB$6,DAY(EOMONTH($B78,1))))&gt;=$B78)*(DATE(YEAR($B78),MONTH($B78)+1,MIN(AB$6,DAY(EOMONTH($B78,1))))&lt;$C78)))</f>
        <v>0</v>
      </c>
      <c r="AC78" s="48" t="n">
        <f aca="false">IF(OR(N(AC$5)=0,AC$6=""),0,AC$5*((DATE(YEAR($B78),MONTH($B78),MIN(AC$6,DAY(EOMONTH($B78,0))))&gt;=$B78)*(DATE(YEAR($B78),MONTH($B78),MIN(AC$6,DAY(EOMONTH($B78,0))))&lt;$C78)+(DATE(YEAR($B78),MONTH($B78)+1,MIN(AC$6,DAY(EOMONTH($B78,1))))&gt;=$B78)*(DATE(YEAR($B78),MONTH($B78)+1,MIN(AC$6,DAY(EOMONTH($B78,1))))&lt;$C78)))</f>
        <v>0</v>
      </c>
      <c r="AD78" s="48" t="n">
        <f aca="false">IF(OR(N(AD$5)=0,AD$6=""),0,AD$5*((DATE(YEAR($B78),MONTH($B78),MIN(AD$6,DAY(EOMONTH($B78,0))))&gt;=$B78)*(DATE(YEAR($B78),MONTH($B78),MIN(AD$6,DAY(EOMONTH($B78,0))))&lt;$C78)+(DATE(YEAR($B78),MONTH($B78)+1,MIN(AD$6,DAY(EOMONTH($B78,1))))&gt;=$B78)*(DATE(YEAR($B78),MONTH($B78)+1,MIN(AD$6,DAY(EOMONTH($B78,1))))&lt;$C78)))</f>
        <v>0</v>
      </c>
      <c r="AE78" s="48" t="n">
        <f aca="false">IF(OR(N(AE$5)=0,AE$6=""),0,AE$5*((DATE(YEAR($B78),MONTH($B78),MIN(AE$6,DAY(EOMONTH($B78,0))))&gt;=$B78)*(DATE(YEAR($B78),MONTH($B78),MIN(AE$6,DAY(EOMONTH($B78,0))))&lt;$C78)+(DATE(YEAR($B78),MONTH($B78)+1,MIN(AE$6,DAY(EOMONTH($B78,1))))&gt;=$B78)*(DATE(YEAR($B78),MONTH($B78)+1,MIN(AE$6,DAY(EOMONTH($B78,1))))&lt;$C78)))</f>
        <v>0</v>
      </c>
      <c r="AF78" s="48" t="n">
        <f aca="false">IF(OR(N(AF$5)=0,AF$6=""),0,AF$5*((DATE(YEAR($B78),MONTH($B78),MIN(AF$6,DAY(EOMONTH($B78,0))))&gt;=$B78)*(DATE(YEAR($B78),MONTH($B78),MIN(AF$6,DAY(EOMONTH($B78,0))))&lt;$C78)+(DATE(YEAR($B78),MONTH($B78)+1,MIN(AF$6,DAY(EOMONTH($B78,1))))&gt;=$B78)*(DATE(YEAR($B78),MONTH($B78)+1,MIN(AF$6,DAY(EOMONTH($B78,1))))&lt;$C78)))</f>
        <v>0</v>
      </c>
      <c r="AG78" s="48" t="n">
        <f aca="false">IF(OR(N(AG$5)=0,AG$6=""),0,AG$5*((DATE(YEAR($B78),MONTH($B78),MIN(AG$6,DAY(EOMONTH($B78,0))))&gt;=$B78)*(DATE(YEAR($B78),MONTH($B78),MIN(AG$6,DAY(EOMONTH($B78,0))))&lt;$C78)+(DATE(YEAR($B78),MONTH($B78)+1,MIN(AG$6,DAY(EOMONTH($B78,1))))&gt;=$B78)*(DATE(YEAR($B78),MONTH($B78)+1,MIN(AG$6,DAY(EOMONTH($B78,1))))&lt;$C78)))</f>
        <v>0</v>
      </c>
      <c r="AH78" s="48" t="n">
        <f aca="false">IF(OR(N(AH$5)=0,AH$6=""),0,AH$5*((DATE(YEAR($B78),MONTH($B78),MIN(AH$6,DAY(EOMONTH($B78,0))))&gt;=$B78)*(DATE(YEAR($B78),MONTH($B78),MIN(AH$6,DAY(EOMONTH($B78,0))))&lt;$C78)+(DATE(YEAR($B78),MONTH($B78)+1,MIN(AH$6,DAY(EOMONTH($B78,1))))&gt;=$B78)*(DATE(YEAR($B78),MONTH($B78)+1,MIN(AH$6,DAY(EOMONTH($B78,1))))&lt;$C78)))</f>
        <v>0</v>
      </c>
      <c r="AI78" s="48" t="n">
        <f aca="false">IF(OR(N(AI$5)=0,AI$6=""),0,AI$5*((DATE(YEAR($B78),MONTH($B78),MIN(AI$6,DAY(EOMONTH($B78,0))))&gt;=$B78)*(DATE(YEAR($B78),MONTH($B78),MIN(AI$6,DAY(EOMONTH($B78,0))))&lt;$C78)+(DATE(YEAR($B78),MONTH($B78)+1,MIN(AI$6,DAY(EOMONTH($B78,1))))&gt;=$B78)*(DATE(YEAR($B78),MONTH($B78)+1,MIN(AI$6,DAY(EOMONTH($B78,1))))&lt;$C78)))</f>
        <v>0</v>
      </c>
      <c r="AJ78" s="48" t="n">
        <f aca="false">IF(OR(N(AJ$5)=0,AJ$6=""),0,AJ$5*((DATE(YEAR($B78),MONTH($B78),MIN(AJ$6,DAY(EOMONTH($B78,0))))&gt;=$B78)*(DATE(YEAR($B78),MONTH($B78),MIN(AJ$6,DAY(EOMONTH($B78,0))))&lt;$C78)+(DATE(YEAR($B78),MONTH($B78)+1,MIN(AJ$6,DAY(EOMONTH($B78,1))))&gt;=$B78)*(DATE(YEAR($B78),MONTH($B78)+1,MIN(AJ$6,DAY(EOMONTH($B78,1))))&lt;$C78)))</f>
        <v>0</v>
      </c>
      <c r="AK78" s="48" t="n">
        <f aca="false">IF(OR(N(AK$5)=0,AK$6=""),0,AK$5*((DATE(YEAR($B78),MONTH($B78),MIN(AK$6,DAY(EOMONTH($B78,0))))&gt;=$B78)*(DATE(YEAR($B78),MONTH($B78),MIN(AK$6,DAY(EOMONTH($B78,0))))&lt;$C78)+(DATE(YEAR($B78),MONTH($B78)+1,MIN(AK$6,DAY(EOMONTH($B78,1))))&gt;=$B78)*(DATE(YEAR($B78),MONTH($B78)+1,MIN(AK$6,DAY(EOMONTH($B78,1))))&lt;$C78)))</f>
        <v>0</v>
      </c>
      <c r="AL78" s="48" t="n">
        <f aca="false">IF(OR(N(AL$5)=0,AL$6=""),0,AL$5*((DATE(YEAR($B78),MONTH($B78),MIN(AL$6,DAY(EOMONTH($B78,0))))&gt;=$B78)*(DATE(YEAR($B78),MONTH($B78),MIN(AL$6,DAY(EOMONTH($B78,0))))&lt;$C78)+(DATE(YEAR($B78),MONTH($B78)+1,MIN(AL$6,DAY(EOMONTH($B78,1))))&gt;=$B78)*(DATE(YEAR($B78),MONTH($B78)+1,MIN(AL$6,DAY(EOMONTH($B78,1))))&lt;$C78)))</f>
        <v>0</v>
      </c>
      <c r="AM78" s="48" t="n">
        <f aca="false">IF(OR(N(AM$5)=0,AM$6=""),0,AM$5*((DATE(YEAR($B78),MONTH($B78),MIN(AM$6,DAY(EOMONTH($B78,0))))&gt;=$B78)*(DATE(YEAR($B78),MONTH($B78),MIN(AM$6,DAY(EOMONTH($B78,0))))&lt;$C78)+(DATE(YEAR($B78),MONTH($B78)+1,MIN(AM$6,DAY(EOMONTH($B78,1))))&gt;=$B78)*(DATE(YEAR($B78),MONTH($B78)+1,MIN(AM$6,DAY(EOMONTH($B78,1))))&lt;$C78)))</f>
        <v>0</v>
      </c>
      <c r="AN78" s="48" t="n">
        <f aca="false">IF(OR(N(AN$5)=0,AN$6=""),0,AN$5*((DATE(YEAR($B78),MONTH($B78),MIN(AN$6,DAY(EOMONTH($B78,0))))&gt;=$B78)*(DATE(YEAR($B78),MONTH($B78),MIN(AN$6,DAY(EOMONTH($B78,0))))&lt;$C78)+(DATE(YEAR($B78),MONTH($B78)+1,MIN(AN$6,DAY(EOMONTH($B78,1))))&gt;=$B78)*(DATE(YEAR($B78),MONTH($B78)+1,MIN(AN$6,DAY(EOMONTH($B78,1))))&lt;$C78)))</f>
        <v>0</v>
      </c>
      <c r="AO78" s="48" t="n">
        <f aca="false">IF(OR(N(AO$5)=0,AO$6=""),0,AO$5*((DATE(YEAR($B78),MONTH($B78),MIN(AO$6,DAY(EOMONTH($B78,0))))&gt;=$B78)*(DATE(YEAR($B78),MONTH($B78),MIN(AO$6,DAY(EOMONTH($B78,0))))&lt;$C78)+(DATE(YEAR($B78),MONTH($B78)+1,MIN(AO$6,DAY(EOMONTH($B78,1))))&gt;=$B78)*(DATE(YEAR($B78),MONTH($B78)+1,MIN(AO$6,DAY(EOMONTH($B78,1))))&lt;$C78)))</f>
        <v>0</v>
      </c>
      <c r="AP78" s="48" t="n">
        <f aca="false">IF(OR(N(AP$5)=0,AP$6=""),0,AP$5*((DATE(YEAR($B78),MONTH($B78),MIN(AP$6,DAY(EOMONTH($B78,0))))&gt;=$B78)*(DATE(YEAR($B78),MONTH($B78),MIN(AP$6,DAY(EOMONTH($B78,0))))&lt;$C78)+(DATE(YEAR($B78),MONTH($B78)+1,MIN(AP$6,DAY(EOMONTH($B78,1))))&gt;=$B78)*(DATE(YEAR($B78),MONTH($B78)+1,MIN(AP$6,DAY(EOMONTH($B78,1))))&lt;$C78)))</f>
        <v>0</v>
      </c>
      <c r="AQ78" s="48" t="n">
        <f aca="false">IF(OR(N(AQ$5)=0,AQ$6=""),0,AQ$5*((DATE(YEAR($B78),MONTH($B78),MIN(AQ$6,DAY(EOMONTH($B78,0))))&gt;=$B78)*(DATE(YEAR($B78),MONTH($B78),MIN(AQ$6,DAY(EOMONTH($B78,0))))&lt;$C78)+(DATE(YEAR($B78),MONTH($B78)+1,MIN(AQ$6,DAY(EOMONTH($B78,1))))&gt;=$B78)*(DATE(YEAR($B78),MONTH($B78)+1,MIN(AQ$6,DAY(EOMONTH($B78,1))))&lt;$C78)))</f>
        <v>0</v>
      </c>
      <c r="AR78" s="48" t="n">
        <f aca="false">IF(OR(N(AR$5)=0,AR$6=""),0,AR$5*((DATE(YEAR($B78),MONTH($B78),MIN(AR$6,DAY(EOMONTH($B78,0))))&gt;=$B78)*(DATE(YEAR($B78),MONTH($B78),MIN(AR$6,DAY(EOMONTH($B78,0))))&lt;$C78)+(DATE(YEAR($B78),MONTH($B78)+1,MIN(AR$6,DAY(EOMONTH($B78,1))))&gt;=$B78)*(DATE(YEAR($B78),MONTH($B78)+1,MIN(AR$6,DAY(EOMONTH($B78,1))))&lt;$C78)))</f>
        <v>0</v>
      </c>
      <c r="AS78" s="48" t="n">
        <f aca="false">IF(OR(N(AS$5)=0,AS$6=""),0,AS$5*((DATE(YEAR($B78),MONTH($B78),MIN(AS$6,DAY(EOMONTH($B78,0))))&gt;=$B78)*(DATE(YEAR($B78),MONTH($B78),MIN(AS$6,DAY(EOMONTH($B78,0))))&lt;$C78)+(DATE(YEAR($B78),MONTH($B78)+1,MIN(AS$6,DAY(EOMONTH($B78,1))))&gt;=$B78)*(DATE(YEAR($B78),MONTH($B78)+1,MIN(AS$6,DAY(EOMONTH($B78,1))))&lt;$C78)))</f>
        <v>0</v>
      </c>
      <c r="AT78" s="48" t="n">
        <f aca="false">IF(OR(N(AT$5)=0,AT$6=""),0,AT$5*((DATE(YEAR($B78),MONTH($B78),MIN(AT$6,DAY(EOMONTH($B78,0))))&gt;=$B78)*(DATE(YEAR($B78),MONTH($B78),MIN(AT$6,DAY(EOMONTH($B78,0))))&lt;$C78)+(DATE(YEAR($B78),MONTH($B78)+1,MIN(AT$6,DAY(EOMONTH($B78,1))))&gt;=$B78)*(DATE(YEAR($B78),MONTH($B78)+1,MIN(AT$6,DAY(EOMONTH($B78,1))))&lt;$C78)))</f>
        <v>0</v>
      </c>
      <c r="AU78" s="48" t="n">
        <f aca="false">IF(OR(N(AU$5)=0,AU$6=""),0,AU$5*((DATE(YEAR($B78),MONTH($B78),MIN(AU$6,DAY(EOMONTH($B78,0))))&gt;=$B78)*(DATE(YEAR($B78),MONTH($B78),MIN(AU$6,DAY(EOMONTH($B78,0))))&lt;$C78)+(DATE(YEAR($B78),MONTH($B78)+1,MIN(AU$6,DAY(EOMONTH($B78,1))))&gt;=$B78)*(DATE(YEAR($B78),MONTH($B78)+1,MIN(AU$6,DAY(EOMONTH($B78,1))))&lt;$C78)))</f>
        <v>0</v>
      </c>
      <c r="AV78" s="48" t="n">
        <f aca="false">IF(OR(N(AV$5)=0,AV$6=""),0,AV$5*((DATE(YEAR($B78),MONTH($B78),MIN(AV$6,DAY(EOMONTH($B78,0))))&gt;=$B78)*(DATE(YEAR($B78),MONTH($B78),MIN(AV$6,DAY(EOMONTH($B78,0))))&lt;$C78)+(DATE(YEAR($B78),MONTH($B78)+1,MIN(AV$6,DAY(EOMONTH($B78,1))))&gt;=$B78)*(DATE(YEAR($B78),MONTH($B78)+1,MIN(AV$6,DAY(EOMONTH($B78,1))))&lt;$C78)))</f>
        <v>0</v>
      </c>
      <c r="AW78" s="48" t="n">
        <f aca="false">IF(OR(N(AW$5)=0,AW$6=""),0,AW$5*((DATE(YEAR($B78),MONTH($B78),MIN(AW$6,DAY(EOMONTH($B78,0))))&gt;=$B78)*(DATE(YEAR($B78),MONTH($B78),MIN(AW$6,DAY(EOMONTH($B78,0))))&lt;$C78)+(DATE(YEAR($B78),MONTH($B78)+1,MIN(AW$6,DAY(EOMONTH($B78,1))))&gt;=$B78)*(DATE(YEAR($B78),MONTH($B78)+1,MIN(AW$6,DAY(EOMONTH($B78,1))))&lt;$C78)))</f>
        <v>0</v>
      </c>
      <c r="AX78" s="48" t="n">
        <f aca="false">IF(OR(N(AX$5)=0,AX$6=""),0,AX$5*((DATE(YEAR($B78),MONTH($B78),MIN(AX$6,DAY(EOMONTH($B78,0))))&gt;=$B78)*(DATE(YEAR($B78),MONTH($B78),MIN(AX$6,DAY(EOMONTH($B78,0))))&lt;$C78)+(DATE(YEAR($B78),MONTH($B78)+1,MIN(AX$6,DAY(EOMONTH($B78,1))))&gt;=$B78)*(DATE(YEAR($B78),MONTH($B78)+1,MIN(AX$6,DAY(EOMONTH($B78,1))))&lt;$C78)))</f>
        <v>0</v>
      </c>
      <c r="AY78" s="48" t="n">
        <f aca="false">IF(OR(N(AY$5)=0,AY$6=""),0,AY$5*((DATE(YEAR($B78),MONTH($B78),MIN(AY$6,DAY(EOMONTH($B78,0))))&gt;=$B78)*(DATE(YEAR($B78),MONTH($B78),MIN(AY$6,DAY(EOMONTH($B78,0))))&lt;$C78)+(DATE(YEAR($B78),MONTH($B78)+1,MIN(AY$6,DAY(EOMONTH($B78,1))))&gt;=$B78)*(DATE(YEAR($B78),MONTH($B78)+1,MIN(AY$6,DAY(EOMONTH($B78,1))))&lt;$C78)))</f>
        <v>0</v>
      </c>
      <c r="AZ78" s="48" t="n">
        <f aca="false">IF(OR(N(AZ$5)=0,AZ$6=""),0,AZ$5*((DATE(YEAR($B78),MONTH($B78),MIN(AZ$6,DAY(EOMONTH($B78,0))))&gt;=$B78)*(DATE(YEAR($B78),MONTH($B78),MIN(AZ$6,DAY(EOMONTH($B78,0))))&lt;$C78)+(DATE(YEAR($B78),MONTH($B78)+1,MIN(AZ$6,DAY(EOMONTH($B78,1))))&gt;=$B78)*(DATE(YEAR($B78),MONTH($B78)+1,MIN(AZ$6,DAY(EOMONTH($B78,1))))&lt;$C78)))</f>
        <v>0</v>
      </c>
      <c r="BA78" s="48" t="n">
        <f aca="false">IF(OR(N(BA$5)=0,BA$6=""),0,BA$5*((DATE(YEAR($B78),MONTH($B78),MIN(BA$6,DAY(EOMONTH($B78,0))))&gt;=$B78)*(DATE(YEAR($B78),MONTH($B78),MIN(BA$6,DAY(EOMONTH($B78,0))))&lt;$C78)+(DATE(YEAR($B78),MONTH($B78)+1,MIN(BA$6,DAY(EOMONTH($B78,1))))&gt;=$B78)*(DATE(YEAR($B78),MONTH($B78)+1,MIN(BA$6,DAY(EOMONTH($B78,1))))&lt;$C78)))</f>
        <v>0</v>
      </c>
      <c r="BB78" s="48" t="n">
        <f aca="false">IF(OR(N(BB$5)=0,BB$6=""),0,BB$5*((DATE(YEAR($B78),MONTH($B78),MIN(BB$6,DAY(EOMONTH($B78,0))))&gt;=$B78)*(DATE(YEAR($B78),MONTH($B78),MIN(BB$6,DAY(EOMONTH($B78,0))))&lt;$C78)+(DATE(YEAR($B78),MONTH($B78)+1,MIN(BB$6,DAY(EOMONTH($B78,1))))&gt;=$B78)*(DATE(YEAR($B78),MONTH($B78)+1,MIN(BB$6,DAY(EOMONTH($B78,1))))&lt;$C78)))</f>
        <v>0</v>
      </c>
      <c r="BC78" s="48" t="n">
        <f aca="false">IF(OR(N(BC$5)=0,BC$6=""),0,BC$5*((DATE(YEAR($B78),MONTH($B78),MIN(BC$6,DAY(EOMONTH($B78,0))))&gt;=$B78)*(DATE(YEAR($B78),MONTH($B78),MIN(BC$6,DAY(EOMONTH($B78,0))))&lt;$C78)+(DATE(YEAR($B78),MONTH($B78)+1,MIN(BC$6,DAY(EOMONTH($B78,1))))&gt;=$B78)*(DATE(YEAR($B78),MONTH($B78)+1,MIN(BC$6,DAY(EOMONTH($B78,1))))&lt;$C78)))</f>
        <v>0</v>
      </c>
      <c r="BD78" s="48" t="n">
        <f aca="false">IF(OR(N(BD$5)=0,BD$6=""),0,BD$5*((DATE(YEAR($B78),MONTH($B78),MIN(BD$6,DAY(EOMONTH($B78,0))))&gt;=$B78)*(DATE(YEAR($B78),MONTH($B78),MIN(BD$6,DAY(EOMONTH($B78,0))))&lt;$C78)+(DATE(YEAR($B78),MONTH($B78)+1,MIN(BD$6,DAY(EOMONTH($B78,1))))&gt;=$B78)*(DATE(YEAR($B78),MONTH($B78)+1,MIN(BD$6,DAY(EOMONTH($B78,1))))&lt;$C78)))</f>
        <v>0</v>
      </c>
      <c r="BE78" s="48" t="n">
        <f aca="false">IF(OR(N(BE$5)=0,BE$6=""),0,BE$5*((DATE(YEAR($B78),MONTH($B78),MIN(BE$6,DAY(EOMONTH($B78,0))))&gt;=$B78)*(DATE(YEAR($B78),MONTH($B78),MIN(BE$6,DAY(EOMONTH($B78,0))))&lt;$C78)+(DATE(YEAR($B78),MONTH($B78)+1,MIN(BE$6,DAY(EOMONTH($B78,1))))&gt;=$B78)*(DATE(YEAR($B78),MONTH($B78)+1,MIN(BE$6,DAY(EOMONTH($B78,1))))&lt;$C78)))</f>
        <v>0</v>
      </c>
      <c r="BF78" s="48" t="n">
        <f aca="false">IF(OR(N(BF$5)=0,BF$6=""),0,BF$5*((DATE(YEAR($B78),MONTH($B78),MIN(BF$6,DAY(EOMONTH($B78,0))))&gt;=$B78)*(DATE(YEAR($B78),MONTH($B78),MIN(BF$6,DAY(EOMONTH($B78,0))))&lt;$C78)+(DATE(YEAR($B78),MONTH($B78)+1,MIN(BF$6,DAY(EOMONTH($B78,1))))&gt;=$B78)*(DATE(YEAR($B78),MONTH($B78)+1,MIN(BF$6,DAY(EOMONTH($B78,1))))&lt;$C78)))</f>
        <v>0</v>
      </c>
      <c r="BG78" s="48" t="n">
        <f aca="false">IF(OR(N(BG$5)=0,BG$6=""),0,BG$5*((DATE(YEAR($B78),MONTH($B78),MIN(BG$6,DAY(EOMONTH($B78,0))))&gt;=$B78)*(DATE(YEAR($B78),MONTH($B78),MIN(BG$6,DAY(EOMONTH($B78,0))))&lt;$C78)+(DATE(YEAR($B78),MONTH($B78)+1,MIN(BG$6,DAY(EOMONTH($B78,1))))&gt;=$B78)*(DATE(YEAR($B78),MONTH($B78)+1,MIN(BG$6,DAY(EOMONTH($B78,1))))&lt;$C78)))</f>
        <v>0</v>
      </c>
      <c r="BH78" s="48" t="n">
        <f aca="false">IF(OR(N(BH$5)=0,BH$6=""),0,BH$5*((DATE(YEAR($B78),MONTH($B78),MIN(BH$6,DAY(EOMONTH($B78,0))))&gt;=$B78)*(DATE(YEAR($B78),MONTH($B78),MIN(BH$6,DAY(EOMONTH($B78,0))))&lt;$C78)+(DATE(YEAR($B78),MONTH($B78)+1,MIN(BH$6,DAY(EOMONTH($B78,1))))&gt;=$B78)*(DATE(YEAR($B78),MONTH($B78)+1,MIN(BH$6,DAY(EOMONTH($B78,1))))&lt;$C78)))</f>
        <v>0</v>
      </c>
      <c r="BI78" s="48" t="n">
        <f aca="false">IF(OR(N(BI$5)=0,BI$6=""),0,BI$5*((DATE(YEAR($B78),MONTH($B78),MIN(BI$6,DAY(EOMONTH($B78,0))))&gt;=$B78)*(DATE(YEAR($B78),MONTH($B78),MIN(BI$6,DAY(EOMONTH($B78,0))))&lt;$C78)+(DATE(YEAR($B78),MONTH($B78)+1,MIN(BI$6,DAY(EOMONTH($B78,1))))&gt;=$B78)*(DATE(YEAR($B78),MONTH($B78)+1,MIN(BI$6,DAY(EOMONTH($B78,1))))&lt;$C78)))</f>
        <v>0</v>
      </c>
      <c r="BJ78" s="48" t="n">
        <f aca="false">IF(OR(N(BJ$5)=0,BJ$6=""),0,BJ$5*((DATE(YEAR($B78),MONTH($B78),MIN(BJ$6,DAY(EOMONTH($B78,0))))&gt;=$B78)*(DATE(YEAR($B78),MONTH($B78),MIN(BJ$6,DAY(EOMONTH($B78,0))))&lt;$C78)+(DATE(YEAR($B78),MONTH($B78)+1,MIN(BJ$6,DAY(EOMONTH($B78,1))))&gt;=$B78)*(DATE(YEAR($B78),MONTH($B78)+1,MIN(BJ$6,DAY(EOMONTH($B78,1))))&lt;$C78)))</f>
        <v>0</v>
      </c>
      <c r="BK78" s="48" t="n">
        <f aca="false">IF(OR(N(BK$5)=0,BK$6=""),0,BK$5*((DATE(YEAR($B78),MONTH($B78),MIN(BK$6,DAY(EOMONTH($B78,0))))&gt;=$B78)*(DATE(YEAR($B78),MONTH($B78),MIN(BK$6,DAY(EOMONTH($B78,0))))&lt;$C78)+(DATE(YEAR($B78),MONTH($B78)+1,MIN(BK$6,DAY(EOMONTH($B78,1))))&gt;=$B78)*(DATE(YEAR($B78),MONTH($B78)+1,MIN(BK$6,DAY(EOMONTH($B78,1))))&lt;$C78)))</f>
        <v>0</v>
      </c>
      <c r="BL78" s="48" t="n">
        <f aca="false">IF(OR(N(BL$5)=0,BL$6=""),0,BL$5*((DATE(YEAR($B78),MONTH($B78),MIN(BL$6,DAY(EOMONTH($B78,0))))&gt;=$B78)*(DATE(YEAR($B78),MONTH($B78),MIN(BL$6,DAY(EOMONTH($B78,0))))&lt;$C78)+(DATE(YEAR($B78),MONTH($B78)+1,MIN(BL$6,DAY(EOMONTH($B78,1))))&gt;=$B78)*(DATE(YEAR($B78),MONTH($B78)+1,MIN(BL$6,DAY(EOMONTH($B78,1))))&lt;$C78)))</f>
        <v>0</v>
      </c>
      <c r="BM78" s="48" t="n">
        <f aca="false">IF(OR(N(BM$5)=0,BM$6=""),0,BM$5*((DATE(YEAR($B78),MONTH($B78),MIN(BM$6,DAY(EOMONTH($B78,0))))&gt;=$B78)*(DATE(YEAR($B78),MONTH($B78),MIN(BM$6,DAY(EOMONTH($B78,0))))&lt;$C78)+(DATE(YEAR($B78),MONTH($B78)+1,MIN(BM$6,DAY(EOMONTH($B78,1))))&gt;=$B78)*(DATE(YEAR($B78),MONTH($B78)+1,MIN(BM$6,DAY(EOMONTH($B78,1))))&lt;$C78)))</f>
        <v>0</v>
      </c>
      <c r="BN78" s="48" t="n">
        <f aca="false">IF(OR(N(BN$5)=0,BN$6=""),0,BN$5*((DATE(YEAR($B78),MONTH($B78),MIN(BN$6,DAY(EOMONTH($B78,0))))&gt;=$B78)*(DATE(YEAR($B78),MONTH($B78),MIN(BN$6,DAY(EOMONTH($B78,0))))&lt;$C78)+(DATE(YEAR($B78),MONTH($B78)+1,MIN(BN$6,DAY(EOMONTH($B78,1))))&gt;=$B78)*(DATE(YEAR($B78),MONTH($B78)+1,MIN(BN$6,DAY(EOMONTH($B78,1))))&lt;$C78)))</f>
        <v>0</v>
      </c>
      <c r="BO78" s="48" t="n">
        <f aca="false">IF(OR(N(BO$5)=0,BO$6=""),0,BO$5*((DATE(YEAR($B78),MONTH($B78),MIN(BO$6,DAY(EOMONTH($B78,0))))&gt;=$B78)*(DATE(YEAR($B78),MONTH($B78),MIN(BO$6,DAY(EOMONTH($B78,0))))&lt;$C78)+(DATE(YEAR($B78),MONTH($B78)+1,MIN(BO$6,DAY(EOMONTH($B78,1))))&gt;=$B78)*(DATE(YEAR($B78),MONTH($B78)+1,MIN(BO$6,DAY(EOMONTH($B78,1))))&lt;$C78)))</f>
        <v>0</v>
      </c>
      <c r="BP78" s="48" t="n">
        <f aca="false">IF(OR(N(BP$5)=0,BP$6=""),0,BP$5*((DATE(YEAR($B78),MONTH($B78),MIN(BP$6,DAY(EOMONTH($B78,0))))&gt;=$B78)*(DATE(YEAR($B78),MONTH($B78),MIN(BP$6,DAY(EOMONTH($B78,0))))&lt;$C78)+(DATE(YEAR($B78),MONTH($B78)+1,MIN(BP$6,DAY(EOMONTH($B78,1))))&gt;=$B78)*(DATE(YEAR($B78),MONTH($B78)+1,MIN(BP$6,DAY(EOMONTH($B78,1))))&lt;$C78)))</f>
        <v>0</v>
      </c>
      <c r="BQ78" s="48" t="n">
        <f aca="false">IF(OR(N(BQ$5)=0,BQ$6=""),0,BQ$5*((DATE(YEAR($B78),MONTH($B78),MIN(BQ$6,DAY(EOMONTH($B78,0))))&gt;=$B78)*(DATE(YEAR($B78),MONTH($B78),MIN(BQ$6,DAY(EOMONTH($B78,0))))&lt;$C78)+(DATE(YEAR($B78),MONTH($B78)+1,MIN(BQ$6,DAY(EOMONTH($B78,1))))&gt;=$B78)*(DATE(YEAR($B78),MONTH($B78)+1,MIN(BQ$6,DAY(EOMONTH($B78,1))))&lt;$C78)))</f>
        <v>0</v>
      </c>
      <c r="BR78" s="48" t="n">
        <f aca="false">IF(OR(N(BR$5)=0,BR$6=""),0,BR$5*((DATE(YEAR($B78),MONTH($B78),MIN(BR$6,DAY(EOMONTH($B78,0))))&gt;=$B78)*(DATE(YEAR($B78),MONTH($B78),MIN(BR$6,DAY(EOMONTH($B78,0))))&lt;$C78)+(DATE(YEAR($B78),MONTH($B78)+1,MIN(BR$6,DAY(EOMONTH($B78,1))))&gt;=$B78)*(DATE(YEAR($B78),MONTH($B78)+1,MIN(BR$6,DAY(EOMONTH($B78,1))))&lt;$C78)))</f>
        <v>0</v>
      </c>
      <c r="BS78" s="48" t="n">
        <f aca="false">IF(OR(N(BS$5)=0,BS$6=""),0,BS$5*((DATE(YEAR($B78),MONTH($B78),MIN(BS$6,DAY(EOMONTH($B78,0))))&gt;=$B78)*(DATE(YEAR($B78),MONTH($B78),MIN(BS$6,DAY(EOMONTH($B78,0))))&lt;$C78)+(DATE(YEAR($B78),MONTH($B78)+1,MIN(BS$6,DAY(EOMONTH($B78,1))))&gt;=$B78)*(DATE(YEAR($B78),MONTH($B78)+1,MIN(BS$6,DAY(EOMONTH($B78,1))))&lt;$C78)))</f>
        <v>0</v>
      </c>
      <c r="BT78" s="48" t="n">
        <f aca="false">IF(OR(N(BT$5)=0,BT$6=""),0,BT$5*((DATE(YEAR($B78),MONTH($B78),MIN(BT$6,DAY(EOMONTH($B78,0))))&gt;=$B78)*(DATE(YEAR($B78),MONTH($B78),MIN(BT$6,DAY(EOMONTH($B78,0))))&lt;$C78)+(DATE(YEAR($B78),MONTH($B78)+1,MIN(BT$6,DAY(EOMONTH($B78,1))))&gt;=$B78)*(DATE(YEAR($B78),MONTH($B78)+1,MIN(BT$6,DAY(EOMONTH($B78,1))))&lt;$C78)))</f>
        <v>0</v>
      </c>
      <c r="BU78" s="48" t="n">
        <f aca="false">IF(OR(N(BU$5)=0,BU$6=""),0,BU$5*((DATE(YEAR($B78),MONTH($B78),MIN(BU$6,DAY(EOMONTH($B78,0))))&gt;=$B78)*(DATE(YEAR($B78),MONTH($B78),MIN(BU$6,DAY(EOMONTH($B78,0))))&lt;$C78)+(DATE(YEAR($B78),MONTH($B78)+1,MIN(BU$6,DAY(EOMONTH($B78,1))))&gt;=$B78)*(DATE(YEAR($B78),MONTH($B78)+1,MIN(BU$6,DAY(EOMONTH($B78,1))))&lt;$C78)))</f>
        <v>0</v>
      </c>
      <c r="BV78" s="48" t="n">
        <f aca="false">IF(OR(N(BV$5)=0,BV$6=""),0,BV$5*((DATE(YEAR($B78),MONTH($B78),MIN(BV$6,DAY(EOMONTH($B78,0))))&gt;=$B78)*(DATE(YEAR($B78),MONTH($B78),MIN(BV$6,DAY(EOMONTH($B78,0))))&lt;$C78)+(DATE(YEAR($B78),MONTH($B78)+1,MIN(BV$6,DAY(EOMONTH($B78,1))))&gt;=$B78)*(DATE(YEAR($B78),MONTH($B78)+1,MIN(BV$6,DAY(EOMONTH($B78,1))))&lt;$C78)))</f>
        <v>0</v>
      </c>
      <c r="BW78" s="48" t="n">
        <f aca="false">IF(OR(N(BW$5)=0,BW$6=""),0,BW$5*((DATE(YEAR($B78),MONTH($B78),MIN(BW$6,DAY(EOMONTH($B78,0))))&gt;=$B78)*(DATE(YEAR($B78),MONTH($B78),MIN(BW$6,DAY(EOMONTH($B78,0))))&lt;$C78)+(DATE(YEAR($B78),MONTH($B78)+1,MIN(BW$6,DAY(EOMONTH($B78,1))))&gt;=$B78)*(DATE(YEAR($B78),MONTH($B78)+1,MIN(BW$6,DAY(EOMONTH($B78,1))))&lt;$C78)))</f>
        <v>0</v>
      </c>
      <c r="BX78" s="48" t="n">
        <f aca="false">MIN(Z78,(FT77*(1+FT$5/Setup!$C$36)+IF($V78=1,N($F78),0)))</f>
        <v>0</v>
      </c>
      <c r="BY78" s="48" t="n">
        <f aca="false">MIN(AA78,(FU77*(1+FU$5/Setup!$C$36)+IF($V78=2,N($F78),0)))</f>
        <v>0</v>
      </c>
      <c r="BZ78" s="48" t="n">
        <f aca="false">MIN(AB78,(FV77*(1+FV$5/Setup!$C$36)+IF($V78=3,N($F78),0)))</f>
        <v>0</v>
      </c>
      <c r="CA78" s="48" t="n">
        <f aca="false">MIN(AC78,(FW77*(1+FW$5/Setup!$C$36)+IF($V78=4,N($F78),0)))</f>
        <v>0</v>
      </c>
      <c r="CB78" s="48" t="n">
        <f aca="false">MIN(AD78,(FX77*(1+FX$5/Setup!$C$36)+IF($V78=5,N($F78),0)))</f>
        <v>0</v>
      </c>
      <c r="CC78" s="48" t="n">
        <f aca="false">MIN(AE78,(FY77*(1+FY$5/Setup!$C$36)+IF($V78=6,N($F78),0)))</f>
        <v>0</v>
      </c>
      <c r="CD78" s="48" t="n">
        <f aca="false">MIN(AF78,(FZ77*(1+FZ$5/Setup!$C$36)+IF($V78=7,N($F78),0)))</f>
        <v>0</v>
      </c>
      <c r="CE78" s="48" t="n">
        <f aca="false">MIN(AG78,(GA77*(1+GA$5/Setup!$C$36)+IF($V78=8,N($F78),0)))</f>
        <v>0</v>
      </c>
      <c r="CF78" s="48" t="n">
        <f aca="false">MIN(AH78,(GB77*(1+GB$5/Setup!$C$36)+IF($V78=9,N($F78),0)))</f>
        <v>0</v>
      </c>
      <c r="CG78" s="48" t="n">
        <f aca="false">MIN(AI78,(GC77*(1+GC$5/Setup!$C$36)+IF($V78=10,N($F78),0)))</f>
        <v>0</v>
      </c>
      <c r="CH78" s="48" t="n">
        <f aca="false">MIN(AJ78,(GD77*(1+GD$5/Setup!$C$36)+IF($V78=11,N($F78),0)))</f>
        <v>0</v>
      </c>
      <c r="CI78" s="48" t="n">
        <f aca="false">MIN(AK78,(GE77*(1+GE$5/Setup!$C$36)+IF($V78=12,N($F78),0)))</f>
        <v>0</v>
      </c>
      <c r="CJ78" s="48" t="n">
        <f aca="false">MIN(AL78,(GF77*(1+GF$5/Setup!$C$36)+IF($V78=13,N($F78),0)))</f>
        <v>0</v>
      </c>
      <c r="CK78" s="48" t="n">
        <f aca="false">MIN(AM78,(GG77*(1+GG$5/Setup!$C$36)+IF($V78=14,N($F78),0)))</f>
        <v>0</v>
      </c>
      <c r="CL78" s="48" t="n">
        <f aca="false">MIN(AN78,(GH77*(1+GH$5/Setup!$C$36)+IF($V78=15,N($F78),0)))</f>
        <v>0</v>
      </c>
      <c r="CM78" s="48" t="n">
        <f aca="false">MIN(AO78,(GI77*(1+GI$5/Setup!$C$36)+IF($V78=16,N($F78),0)))</f>
        <v>0</v>
      </c>
      <c r="CN78" s="48" t="n">
        <f aca="false">MIN(AP78,(GJ77*(1+GJ$5/Setup!$C$36)+IF($V78=17,N($F78),0)))</f>
        <v>0</v>
      </c>
      <c r="CO78" s="48" t="n">
        <f aca="false">MIN(AQ78,(GK77*(1+GK$5/Setup!$C$36)+IF($V78=18,N($F78),0)))</f>
        <v>0</v>
      </c>
      <c r="CP78" s="48" t="n">
        <f aca="false">MIN(AR78,(GL77*(1+GL$5/Setup!$C$36)+IF($V78=19,N($F78),0)))</f>
        <v>0</v>
      </c>
      <c r="CQ78" s="48" t="n">
        <f aca="false">MIN(AS78,(GM77*(1+GM$5/Setup!$C$36)+IF($V78=20,N($F78),0)))</f>
        <v>0</v>
      </c>
      <c r="CR78" s="48" t="n">
        <f aca="false">MIN(AT78,(GN77*(1+GN$5/Setup!$C$36)+IF($V78=21,N($F78),0)))</f>
        <v>0</v>
      </c>
      <c r="CS78" s="48" t="n">
        <f aca="false">MIN(AU78,(GO77*(1+GO$5/Setup!$C$36)+IF($V78=22,N($F78),0)))</f>
        <v>0</v>
      </c>
      <c r="CT78" s="48" t="n">
        <f aca="false">MIN(AV78,(GP77*(1+GP$5/Setup!$C$36)+IF($V78=23,N($F78),0)))</f>
        <v>0</v>
      </c>
      <c r="CU78" s="48" t="n">
        <f aca="false">MIN(AW78,(GQ77*(1+GQ$5/Setup!$C$36)+IF($V78=24,N($F78),0)))</f>
        <v>0</v>
      </c>
      <c r="CV78" s="48" t="n">
        <f aca="false">MIN(AX78,(GR77*(1+GR$5/Setup!$C$36)+IF($V78=25,N($F78),0)))</f>
        <v>0</v>
      </c>
      <c r="CW78" s="48" t="n">
        <f aca="false">MIN(AY78,(GS77*(1+GS$5/Setup!$C$36)+IF($V78=26,N($F78),0)))</f>
        <v>0</v>
      </c>
      <c r="CX78" s="48" t="n">
        <f aca="false">MIN(AZ78,(GT77*(1+GT$5/Setup!$C$36)+IF($V78=27,N($F78),0)))</f>
        <v>0</v>
      </c>
      <c r="CY78" s="48" t="n">
        <f aca="false">MIN(BA78,(GU77*(1+GU$5/Setup!$C$36)+IF($V78=28,N($F78),0)))</f>
        <v>0</v>
      </c>
      <c r="CZ78" s="48" t="n">
        <f aca="false">MIN(BB78,(GV77*(1+GV$5/Setup!$C$36)+IF($V78=29,N($F78),0)))</f>
        <v>0</v>
      </c>
      <c r="DA78" s="48" t="n">
        <f aca="false">MIN(BC78,(GW77*(1+GW$5/Setup!$C$36)+IF($V78=30,N($F78),0)))</f>
        <v>0</v>
      </c>
      <c r="DB78" s="48" t="n">
        <f aca="false">MIN(BD78,(GX77*(1+GX$5/Setup!$C$36)+IF($V78=31,N($F78),0)))</f>
        <v>0</v>
      </c>
      <c r="DC78" s="48" t="n">
        <f aca="false">MIN(BE78,(GY77*(1+GY$5/Setup!$C$36)+IF($V78=32,N($F78),0)))</f>
        <v>0</v>
      </c>
      <c r="DD78" s="48" t="n">
        <f aca="false">MIN(BF78,(GZ77*(1+GZ$5/Setup!$C$36)+IF($V78=33,N($F78),0)))</f>
        <v>0</v>
      </c>
      <c r="DE78" s="48" t="n">
        <f aca="false">MIN(BG78,(HA77*(1+HA$5/Setup!$C$36)+IF($V78=34,N($F78),0)))</f>
        <v>0</v>
      </c>
      <c r="DF78" s="48" t="n">
        <f aca="false">MIN(BH78,(HB77*(1+HB$5/Setup!$C$36)+IF($V78=35,N($F78),0)))</f>
        <v>0</v>
      </c>
      <c r="DG78" s="48" t="n">
        <f aca="false">MIN(BI78,(HC77*(1+HC$5/Setup!$C$36)+IF($V78=36,N($F78),0)))</f>
        <v>0</v>
      </c>
      <c r="DH78" s="48" t="n">
        <f aca="false">MIN(BJ78,(HD77*(1+HD$5/Setup!$C$36)+IF($V78=37,N($F78),0)))</f>
        <v>0</v>
      </c>
      <c r="DI78" s="48" t="n">
        <f aca="false">MIN(BK78,(HE77*(1+HE$5/Setup!$C$36)+IF($V78=38,N($F78),0)))</f>
        <v>0</v>
      </c>
      <c r="DJ78" s="48" t="n">
        <f aca="false">MIN(BL78,(HF77*(1+HF$5/Setup!$C$36)+IF($V78=39,N($F78),0)))</f>
        <v>0</v>
      </c>
      <c r="DK78" s="48" t="n">
        <f aca="false">MIN(BM78,(HG77*(1+HG$5/Setup!$C$36)+IF($V78=40,N($F78),0)))</f>
        <v>0</v>
      </c>
      <c r="DL78" s="48" t="n">
        <f aca="false">MIN(BN78,(HH77*(1+HH$5/Setup!$C$36)+IF($V78=41,N($F78),0)))</f>
        <v>0</v>
      </c>
      <c r="DM78" s="48" t="n">
        <f aca="false">MIN(BO78,(HI77*(1+HI$5/Setup!$C$36)+IF($V78=42,N($F78),0)))</f>
        <v>0</v>
      </c>
      <c r="DN78" s="48" t="n">
        <f aca="false">MIN(BP78,(HJ77*(1+HJ$5/Setup!$C$36)+IF($V78=43,N($F78),0)))</f>
        <v>0</v>
      </c>
      <c r="DO78" s="48" t="n">
        <f aca="false">MIN(BQ78,(HK77*(1+HK$5/Setup!$C$36)+IF($V78=44,N($F78),0)))</f>
        <v>0</v>
      </c>
      <c r="DP78" s="48" t="n">
        <f aca="false">MIN(BR78,(HL77*(1+HL$5/Setup!$C$36)+IF($V78=45,N($F78),0)))</f>
        <v>0</v>
      </c>
      <c r="DQ78" s="48" t="n">
        <f aca="false">MIN(BS78,(HM77*(1+HM$5/Setup!$C$36)+IF($V78=46,N($F78),0)))</f>
        <v>0</v>
      </c>
      <c r="DR78" s="48" t="n">
        <f aca="false">MIN(BT78,(HN77*(1+HN$5/Setup!$C$36)+IF($V78=47,N($F78),0)))</f>
        <v>0</v>
      </c>
      <c r="DS78" s="48" t="n">
        <f aca="false">MIN(BU78,(HO77*(1+HO$5/Setup!$C$36)+IF($V78=48,N($F78),0)))</f>
        <v>0</v>
      </c>
      <c r="DT78" s="48" t="n">
        <f aca="false">MIN(BV78,(HP77*(1+HP$5/Setup!$C$36)+IF($V78=49,N($F78),0)))</f>
        <v>0</v>
      </c>
      <c r="DU78" s="48" t="n">
        <f aca="false">MIN(BW78,(HQ77*(1+HQ$5/Setup!$C$36)+IF($V78=50,N($F78),0)))</f>
        <v>0</v>
      </c>
      <c r="DV78" s="48" t="n">
        <f aca="false">MIN(MAX((FT77*(1+FT$5/Setup!$C$36)+IF($V78=1,N($F78),0))-BX78,0),MAX($P78-0,0))</f>
        <v>0</v>
      </c>
      <c r="DW78" s="48" t="n">
        <f aca="false">MIN(MAX((FU77*(1+FU$5/Setup!$C$36)+IF($V78=2,N($F78),0))-BY78,0),MAX($P78-SUM(DV78:DV78),0))</f>
        <v>0</v>
      </c>
      <c r="DX78" s="48" t="n">
        <f aca="false">MIN(MAX((FV77*(1+FV$5/Setup!$C$36)+IF($V78=3,N($F78),0))-BZ78,0),MAX($P78-SUM(DV78:DW78),0))</f>
        <v>0</v>
      </c>
      <c r="DY78" s="48" t="n">
        <f aca="false">MIN(MAX((FW77*(1+FW$5/Setup!$C$36)+IF($V78=4,N($F78),0))-CA78,0),MAX($P78-SUM(DV78:DX78),0))</f>
        <v>0</v>
      </c>
      <c r="DZ78" s="48" t="n">
        <f aca="false">MIN(MAX((FX77*(1+FX$5/Setup!$C$36)+IF($V78=5,N($F78),0))-CB78,0),MAX($P78-SUM(DV78:DY78),0))</f>
        <v>0</v>
      </c>
      <c r="EA78" s="48" t="n">
        <f aca="false">MIN(MAX((FY77*(1+FY$5/Setup!$C$36)+IF($V78=6,N($F78),0))-CC78,0),MAX($P78-SUM(DV78:DZ78),0))</f>
        <v>0</v>
      </c>
      <c r="EB78" s="48" t="n">
        <f aca="false">MIN(MAX((FZ77*(1+FZ$5/Setup!$C$36)+IF($V78=7,N($F78),0))-CD78,0),MAX($P78-SUM(DV78:EA78),0))</f>
        <v>0</v>
      </c>
      <c r="EC78" s="48" t="n">
        <f aca="false">MIN(MAX((GA77*(1+GA$5/Setup!$C$36)+IF($V78=8,N($F78),0))-CE78,0),MAX($P78-SUM(DV78:EB78),0))</f>
        <v>0</v>
      </c>
      <c r="ED78" s="48" t="n">
        <f aca="false">MIN(MAX((GB77*(1+GB$5/Setup!$C$36)+IF($V78=9,N($F78),0))-CF78,0),MAX($P78-SUM(DV78:EC78),0))</f>
        <v>0</v>
      </c>
      <c r="EE78" s="48" t="n">
        <f aca="false">MIN(MAX((GC77*(1+GC$5/Setup!$C$36)+IF($V78=10,N($F78),0))-CG78,0),MAX($P78-SUM(DV78:ED78),0))</f>
        <v>0</v>
      </c>
      <c r="EF78" s="48" t="n">
        <f aca="false">MIN(MAX((GD77*(1+GD$5/Setup!$C$36)+IF($V78=11,N($F78),0))-CH78,0),MAX($P78-SUM(DV78:EE78),0))</f>
        <v>0</v>
      </c>
      <c r="EG78" s="48" t="n">
        <f aca="false">MIN(MAX((GE77*(1+GE$5/Setup!$C$36)+IF($V78=12,N($F78),0))-CI78,0),MAX($P78-SUM(DV78:EF78),0))</f>
        <v>0</v>
      </c>
      <c r="EH78" s="48" t="n">
        <f aca="false">MIN(MAX((GF77*(1+GF$5/Setup!$C$36)+IF($V78=13,N($F78),0))-CJ78,0),MAX($P78-SUM(DV78:EG78),0))</f>
        <v>0</v>
      </c>
      <c r="EI78" s="48" t="n">
        <f aca="false">MIN(MAX((GG77*(1+GG$5/Setup!$C$36)+IF($V78=14,N($F78),0))-CK78,0),MAX($P78-SUM(DV78:EH78),0))</f>
        <v>0</v>
      </c>
      <c r="EJ78" s="48" t="n">
        <f aca="false">MIN(MAX((GH77*(1+GH$5/Setup!$C$36)+IF($V78=15,N($F78),0))-CL78,0),MAX($P78-SUM(DV78:EI78),0))</f>
        <v>0</v>
      </c>
      <c r="EK78" s="48" t="n">
        <f aca="false">MIN(MAX((GI77*(1+GI$5/Setup!$C$36)+IF($V78=16,N($F78),0))-CM78,0),MAX($P78-SUM(DV78:EJ78),0))</f>
        <v>0</v>
      </c>
      <c r="EL78" s="48" t="n">
        <f aca="false">MIN(MAX((GJ77*(1+GJ$5/Setup!$C$36)+IF($V78=17,N($F78),0))-CN78,0),MAX($P78-SUM(DV78:EK78),0))</f>
        <v>0</v>
      </c>
      <c r="EM78" s="48" t="n">
        <f aca="false">MIN(MAX((GK77*(1+GK$5/Setup!$C$36)+IF($V78=18,N($F78),0))-CO78,0),MAX($P78-SUM(DV78:EL78),0))</f>
        <v>0</v>
      </c>
      <c r="EN78" s="48" t="n">
        <f aca="false">MIN(MAX((GL77*(1+GL$5/Setup!$C$36)+IF($V78=19,N($F78),0))-CP78,0),MAX($P78-SUM(DV78:EM78),0))</f>
        <v>0</v>
      </c>
      <c r="EO78" s="48" t="n">
        <f aca="false">MIN(MAX((GM77*(1+GM$5/Setup!$C$36)+IF($V78=20,N($F78),0))-CQ78,0),MAX($P78-SUM(DV78:EN78),0))</f>
        <v>0</v>
      </c>
      <c r="EP78" s="48" t="n">
        <f aca="false">MIN(MAX((GN77*(1+GN$5/Setup!$C$36)+IF($V78=21,N($F78),0))-CR78,0),MAX($P78-SUM(DV78:EO78),0))</f>
        <v>0</v>
      </c>
      <c r="EQ78" s="48" t="n">
        <f aca="false">MIN(MAX((GO77*(1+GO$5/Setup!$C$36)+IF($V78=22,N($F78),0))-CS78,0),MAX($P78-SUM(DV78:EP78),0))</f>
        <v>0</v>
      </c>
      <c r="ER78" s="48" t="n">
        <f aca="false">MIN(MAX((GP77*(1+GP$5/Setup!$C$36)+IF($V78=23,N($F78),0))-CT78,0),MAX($P78-SUM(DV78:EQ78),0))</f>
        <v>0</v>
      </c>
      <c r="ES78" s="48" t="n">
        <f aca="false">MIN(MAX((GQ77*(1+GQ$5/Setup!$C$36)+IF($V78=24,N($F78),0))-CU78,0),MAX($P78-SUM(DV78:ER78),0))</f>
        <v>0</v>
      </c>
      <c r="ET78" s="48" t="n">
        <f aca="false">MIN(MAX((GR77*(1+GR$5/Setup!$C$36)+IF($V78=25,N($F78),0))-CV78,0),MAX($P78-SUM(DV78:ES78),0))</f>
        <v>0</v>
      </c>
      <c r="EU78" s="48" t="n">
        <f aca="false">MIN(MAX((GS77*(1+GS$5/Setup!$C$36)+IF($V78=26,N($F78),0))-CW78,0),MAX($P78-SUM(DV78:ET78),0))</f>
        <v>0</v>
      </c>
      <c r="EV78" s="48" t="n">
        <f aca="false">MIN(MAX((GT77*(1+GT$5/Setup!$C$36)+IF($V78=27,N($F78),0))-CX78,0),MAX($P78-SUM(DV78:EU78),0))</f>
        <v>0</v>
      </c>
      <c r="EW78" s="48" t="n">
        <f aca="false">MIN(MAX((GU77*(1+GU$5/Setup!$C$36)+IF($V78=28,N($F78),0))-CY78,0),MAX($P78-SUM(DV78:EV78),0))</f>
        <v>0</v>
      </c>
      <c r="EX78" s="48" t="n">
        <f aca="false">MIN(MAX((GV77*(1+GV$5/Setup!$C$36)+IF($V78=29,N($F78),0))-CZ78,0),MAX($P78-SUM(DV78:EW78),0))</f>
        <v>0</v>
      </c>
      <c r="EY78" s="48" t="n">
        <f aca="false">MIN(MAX((GW77*(1+GW$5/Setup!$C$36)+IF($V78=30,N($F78),0))-DA78,0),MAX($P78-SUM(DV78:EX78),0))</f>
        <v>0</v>
      </c>
      <c r="EZ78" s="48" t="n">
        <f aca="false">MIN(MAX((GX77*(1+GX$5/Setup!$C$36)+IF($V78=31,N($F78),0))-DB78,0),MAX($P78-SUM(DV78:EY78),0))</f>
        <v>0</v>
      </c>
      <c r="FA78" s="48" t="n">
        <f aca="false">MIN(MAX((GY77*(1+GY$5/Setup!$C$36)+IF($V78=32,N($F78),0))-DC78,0),MAX($P78-SUM(DV78:EZ78),0))</f>
        <v>0</v>
      </c>
      <c r="FB78" s="48" t="n">
        <f aca="false">MIN(MAX((GZ77*(1+GZ$5/Setup!$C$36)+IF($V78=33,N($F78),0))-DD78,0),MAX($P78-SUM(DV78:FA78),0))</f>
        <v>0</v>
      </c>
      <c r="FC78" s="48" t="n">
        <f aca="false">MIN(MAX((HA77*(1+HA$5/Setup!$C$36)+IF($V78=34,N($F78),0))-DE78,0),MAX($P78-SUM(DV78:FB78),0))</f>
        <v>0</v>
      </c>
      <c r="FD78" s="48" t="n">
        <f aca="false">MIN(MAX((HB77*(1+HB$5/Setup!$C$36)+IF($V78=35,N($F78),0))-DF78,0),MAX($P78-SUM(DV78:FC78),0))</f>
        <v>0</v>
      </c>
      <c r="FE78" s="48" t="n">
        <f aca="false">MIN(MAX((HC77*(1+HC$5/Setup!$C$36)+IF($V78=36,N($F78),0))-DG78,0),MAX($P78-SUM(DV78:FD78),0))</f>
        <v>0</v>
      </c>
      <c r="FF78" s="48" t="n">
        <f aca="false">MIN(MAX((HD77*(1+HD$5/Setup!$C$36)+IF($V78=37,N($F78),0))-DH78,0),MAX($P78-SUM(DV78:FE78),0))</f>
        <v>0</v>
      </c>
      <c r="FG78" s="48" t="n">
        <f aca="false">MIN(MAX((HE77*(1+HE$5/Setup!$C$36)+IF($V78=38,N($F78),0))-DI78,0),MAX($P78-SUM(DV78:FF78),0))</f>
        <v>0</v>
      </c>
      <c r="FH78" s="48" t="n">
        <f aca="false">MIN(MAX((HF77*(1+HF$5/Setup!$C$36)+IF($V78=39,N($F78),0))-DJ78,0),MAX($P78-SUM(DV78:FG78),0))</f>
        <v>0</v>
      </c>
      <c r="FI78" s="48" t="n">
        <f aca="false">MIN(MAX((HG77*(1+HG$5/Setup!$C$36)+IF($V78=40,N($F78),0))-DK78,0),MAX($P78-SUM(DV78:FH78),0))</f>
        <v>0</v>
      </c>
      <c r="FJ78" s="48" t="n">
        <f aca="false">MIN(MAX((HH77*(1+HH$5/Setup!$C$36)+IF($V78=41,N($F78),0))-DL78,0),MAX($P78-SUM(DV78:FI78),0))</f>
        <v>0</v>
      </c>
      <c r="FK78" s="48" t="n">
        <f aca="false">MIN(MAX((HI77*(1+HI$5/Setup!$C$36)+IF($V78=42,N($F78),0))-DM78,0),MAX($P78-SUM(DV78:FJ78),0))</f>
        <v>0</v>
      </c>
      <c r="FL78" s="48" t="n">
        <f aca="false">MIN(MAX((HJ77*(1+HJ$5/Setup!$C$36)+IF($V78=43,N($F78),0))-DN78,0),MAX($P78-SUM(DV78:FK78),0))</f>
        <v>0</v>
      </c>
      <c r="FM78" s="48" t="n">
        <f aca="false">MIN(MAX((HK77*(1+HK$5/Setup!$C$36)+IF($V78=44,N($F78),0))-DO78,0),MAX($P78-SUM(DV78:FL78),0))</f>
        <v>0</v>
      </c>
      <c r="FN78" s="48" t="n">
        <f aca="false">MIN(MAX((HL77*(1+HL$5/Setup!$C$36)+IF($V78=45,N($F78),0))-DP78,0),MAX($P78-SUM(DV78:FM78),0))</f>
        <v>0</v>
      </c>
      <c r="FO78" s="48" t="n">
        <f aca="false">MIN(MAX((HM77*(1+HM$5/Setup!$C$36)+IF($V78=46,N($F78),0))-DQ78,0),MAX($P78-SUM(DV78:FN78),0))</f>
        <v>0</v>
      </c>
      <c r="FP78" s="48" t="n">
        <f aca="false">MIN(MAX((HN77*(1+HN$5/Setup!$C$36)+IF($V78=47,N($F78),0))-DR78,0),MAX($P78-SUM(DV78:FO78),0))</f>
        <v>0</v>
      </c>
      <c r="FQ78" s="48" t="n">
        <f aca="false">MIN(MAX((HO77*(1+HO$5/Setup!$C$36)+IF($V78=48,N($F78),0))-DS78,0),MAX($P78-SUM(DV78:FP78),0))</f>
        <v>0</v>
      </c>
      <c r="FR78" s="48" t="n">
        <f aca="false">MIN(MAX((HP77*(1+HP$5/Setup!$C$36)+IF($V78=49,N($F78),0))-DT78,0),MAX($P78-SUM(DV78:FQ78),0))</f>
        <v>0</v>
      </c>
      <c r="FS78" s="48" t="n">
        <f aca="false">MIN(MAX((HQ77*(1+HQ$5/Setup!$C$36)+IF($V78=50,N($F78),0))-DU78,0),MAX($P78-SUM(DV78:FR78),0))</f>
        <v>0</v>
      </c>
      <c r="FT78" s="48" t="n">
        <f aca="false">IF((FT77*(1+FT$5/Setup!$C$36)+IF($V78=1,N($F78),0))-BX78-DV78&lt;0.005,0,(FT77*(1+FT$5/Setup!$C$36)+IF($V78=1,N($F78),0))-BX78-DV78)</f>
        <v>0</v>
      </c>
      <c r="FU78" s="48" t="n">
        <f aca="false">IF((FU77*(1+FU$5/Setup!$C$36)+IF($V78=2,N($F78),0))-BY78-DW78&lt;0.005,0,(FU77*(1+FU$5/Setup!$C$36)+IF($V78=2,N($F78),0))-BY78-DW78)</f>
        <v>0</v>
      </c>
      <c r="FV78" s="48" t="n">
        <f aca="false">IF((FV77*(1+FV$5/Setup!$C$36)+IF($V78=3,N($F78),0))-BZ78-DX78&lt;0.005,0,(FV77*(1+FV$5/Setup!$C$36)+IF($V78=3,N($F78),0))-BZ78-DX78)</f>
        <v>0</v>
      </c>
      <c r="FW78" s="48" t="n">
        <f aca="false">IF((FW77*(1+FW$5/Setup!$C$36)+IF($V78=4,N($F78),0))-CA78-DY78&lt;0.005,0,(FW77*(1+FW$5/Setup!$C$36)+IF($V78=4,N($F78),0))-CA78-DY78)</f>
        <v>0</v>
      </c>
      <c r="FX78" s="48" t="n">
        <f aca="false">IF((FX77*(1+FX$5/Setup!$C$36)+IF($V78=5,N($F78),0))-CB78-DZ78&lt;0.005,0,(FX77*(1+FX$5/Setup!$C$36)+IF($V78=5,N($F78),0))-CB78-DZ78)</f>
        <v>0</v>
      </c>
      <c r="FY78" s="48" t="n">
        <f aca="false">IF((FY77*(1+FY$5/Setup!$C$36)+IF($V78=6,N($F78),0))-CC78-EA78&lt;0.005,0,(FY77*(1+FY$5/Setup!$C$36)+IF($V78=6,N($F78),0))-CC78-EA78)</f>
        <v>0</v>
      </c>
      <c r="FZ78" s="48" t="n">
        <f aca="false">IF((FZ77*(1+FZ$5/Setup!$C$36)+IF($V78=7,N($F78),0))-CD78-EB78&lt;0.005,0,(FZ77*(1+FZ$5/Setup!$C$36)+IF($V78=7,N($F78),0))-CD78-EB78)</f>
        <v>0</v>
      </c>
      <c r="GA78" s="48" t="n">
        <f aca="false">IF((GA77*(1+GA$5/Setup!$C$36)+IF($V78=8,N($F78),0))-CE78-EC78&lt;0.005,0,(GA77*(1+GA$5/Setup!$C$36)+IF($V78=8,N($F78),0))-CE78-EC78)</f>
        <v>0</v>
      </c>
      <c r="GB78" s="48" t="n">
        <f aca="false">IF((GB77*(1+GB$5/Setup!$C$36)+IF($V78=9,N($F78),0))-CF78-ED78&lt;0.005,0,(GB77*(1+GB$5/Setup!$C$36)+IF($V78=9,N($F78),0))-CF78-ED78)</f>
        <v>0</v>
      </c>
      <c r="GC78" s="48" t="n">
        <f aca="false">IF((GC77*(1+GC$5/Setup!$C$36)+IF($V78=10,N($F78),0))-CG78-EE78&lt;0.005,0,(GC77*(1+GC$5/Setup!$C$36)+IF($V78=10,N($F78),0))-CG78-EE78)</f>
        <v>0</v>
      </c>
      <c r="GD78" s="48" t="n">
        <f aca="false">IF((GD77*(1+GD$5/Setup!$C$36)+IF($V78=11,N($F78),0))-CH78-EF78&lt;0.005,0,(GD77*(1+GD$5/Setup!$C$36)+IF($V78=11,N($F78),0))-CH78-EF78)</f>
        <v>0</v>
      </c>
      <c r="GE78" s="48" t="n">
        <f aca="false">IF((GE77*(1+GE$5/Setup!$C$36)+IF($V78=12,N($F78),0))-CI78-EG78&lt;0.005,0,(GE77*(1+GE$5/Setup!$C$36)+IF($V78=12,N($F78),0))-CI78-EG78)</f>
        <v>0</v>
      </c>
      <c r="GF78" s="48" t="n">
        <f aca="false">IF((GF77*(1+GF$5/Setup!$C$36)+IF($V78=13,N($F78),0))-CJ78-EH78&lt;0.005,0,(GF77*(1+GF$5/Setup!$C$36)+IF($V78=13,N($F78),0))-CJ78-EH78)</f>
        <v>0</v>
      </c>
      <c r="GG78" s="48" t="n">
        <f aca="false">IF((GG77*(1+GG$5/Setup!$C$36)+IF($V78=14,N($F78),0))-CK78-EI78&lt;0.005,0,(GG77*(1+GG$5/Setup!$C$36)+IF($V78=14,N($F78),0))-CK78-EI78)</f>
        <v>0</v>
      </c>
      <c r="GH78" s="48" t="n">
        <f aca="false">IF((GH77*(1+GH$5/Setup!$C$36)+IF($V78=15,N($F78),0))-CL78-EJ78&lt;0.005,0,(GH77*(1+GH$5/Setup!$C$36)+IF($V78=15,N($F78),0))-CL78-EJ78)</f>
        <v>0</v>
      </c>
      <c r="GI78" s="48" t="n">
        <f aca="false">IF((GI77*(1+GI$5/Setup!$C$36)+IF($V78=16,N($F78),0))-CM78-EK78&lt;0.005,0,(GI77*(1+GI$5/Setup!$C$36)+IF($V78=16,N($F78),0))-CM78-EK78)</f>
        <v>0</v>
      </c>
      <c r="GJ78" s="48" t="n">
        <f aca="false">IF((GJ77*(1+GJ$5/Setup!$C$36)+IF($V78=17,N($F78),0))-CN78-EL78&lt;0.005,0,(GJ77*(1+GJ$5/Setup!$C$36)+IF($V78=17,N($F78),0))-CN78-EL78)</f>
        <v>0</v>
      </c>
      <c r="GK78" s="48" t="n">
        <f aca="false">IF((GK77*(1+GK$5/Setup!$C$36)+IF($V78=18,N($F78),0))-CO78-EM78&lt;0.005,0,(GK77*(1+GK$5/Setup!$C$36)+IF($V78=18,N($F78),0))-CO78-EM78)</f>
        <v>0</v>
      </c>
      <c r="GL78" s="48" t="n">
        <f aca="false">IF((GL77*(1+GL$5/Setup!$C$36)+IF($V78=19,N($F78),0))-CP78-EN78&lt;0.005,0,(GL77*(1+GL$5/Setup!$C$36)+IF($V78=19,N($F78),0))-CP78-EN78)</f>
        <v>0</v>
      </c>
      <c r="GM78" s="48" t="n">
        <f aca="false">IF((GM77*(1+GM$5/Setup!$C$36)+IF($V78=20,N($F78),0))-CQ78-EO78&lt;0.005,0,(GM77*(1+GM$5/Setup!$C$36)+IF($V78=20,N($F78),0))-CQ78-EO78)</f>
        <v>0</v>
      </c>
      <c r="GN78" s="48" t="n">
        <f aca="false">IF((GN77*(1+GN$5/Setup!$C$36)+IF($V78=21,N($F78),0))-CR78-EP78&lt;0.005,0,(GN77*(1+GN$5/Setup!$C$36)+IF($V78=21,N($F78),0))-CR78-EP78)</f>
        <v>0</v>
      </c>
      <c r="GO78" s="48" t="n">
        <f aca="false">IF((GO77*(1+GO$5/Setup!$C$36)+IF($V78=22,N($F78),0))-CS78-EQ78&lt;0.005,0,(GO77*(1+GO$5/Setup!$C$36)+IF($V78=22,N($F78),0))-CS78-EQ78)</f>
        <v>0</v>
      </c>
      <c r="GP78" s="48" t="n">
        <f aca="false">IF((GP77*(1+GP$5/Setup!$C$36)+IF($V78=23,N($F78),0))-CT78-ER78&lt;0.005,0,(GP77*(1+GP$5/Setup!$C$36)+IF($V78=23,N($F78),0))-CT78-ER78)</f>
        <v>0</v>
      </c>
      <c r="GQ78" s="48" t="n">
        <f aca="false">IF((GQ77*(1+GQ$5/Setup!$C$36)+IF($V78=24,N($F78),0))-CU78-ES78&lt;0.005,0,(GQ77*(1+GQ$5/Setup!$C$36)+IF($V78=24,N($F78),0))-CU78-ES78)</f>
        <v>0</v>
      </c>
      <c r="GR78" s="48" t="n">
        <f aca="false">IF((GR77*(1+GR$5/Setup!$C$36)+IF($V78=25,N($F78),0))-CV78-ET78&lt;0.005,0,(GR77*(1+GR$5/Setup!$C$36)+IF($V78=25,N($F78),0))-CV78-ET78)</f>
        <v>0</v>
      </c>
      <c r="GS78" s="48" t="n">
        <f aca="false">IF((GS77*(1+GS$5/Setup!$C$36)+IF($V78=26,N($F78),0))-CW78-EU78&lt;0.005,0,(GS77*(1+GS$5/Setup!$C$36)+IF($V78=26,N($F78),0))-CW78-EU78)</f>
        <v>0</v>
      </c>
      <c r="GT78" s="48" t="n">
        <f aca="false">IF((GT77*(1+GT$5/Setup!$C$36)+IF($V78=27,N($F78),0))-CX78-EV78&lt;0.005,0,(GT77*(1+GT$5/Setup!$C$36)+IF($V78=27,N($F78),0))-CX78-EV78)</f>
        <v>0</v>
      </c>
      <c r="GU78" s="48" t="n">
        <f aca="false">IF((GU77*(1+GU$5/Setup!$C$36)+IF($V78=28,N($F78),0))-CY78-EW78&lt;0.005,0,(GU77*(1+GU$5/Setup!$C$36)+IF($V78=28,N($F78),0))-CY78-EW78)</f>
        <v>0</v>
      </c>
      <c r="GV78" s="48" t="n">
        <f aca="false">IF((GV77*(1+GV$5/Setup!$C$36)+IF($V78=29,N($F78),0))-CZ78-EX78&lt;0.005,0,(GV77*(1+GV$5/Setup!$C$36)+IF($V78=29,N($F78),0))-CZ78-EX78)</f>
        <v>0</v>
      </c>
      <c r="GW78" s="48" t="n">
        <f aca="false">IF((GW77*(1+GW$5/Setup!$C$36)+IF($V78=30,N($F78),0))-DA78-EY78&lt;0.005,0,(GW77*(1+GW$5/Setup!$C$36)+IF($V78=30,N($F78),0))-DA78-EY78)</f>
        <v>0</v>
      </c>
      <c r="GX78" s="48" t="n">
        <f aca="false">IF((GX77*(1+GX$5/Setup!$C$36)+IF($V78=31,N($F78),0))-DB78-EZ78&lt;0.005,0,(GX77*(1+GX$5/Setup!$C$36)+IF($V78=31,N($F78),0))-DB78-EZ78)</f>
        <v>0</v>
      </c>
      <c r="GY78" s="48" t="n">
        <f aca="false">IF((GY77*(1+GY$5/Setup!$C$36)+IF($V78=32,N($F78),0))-DC78-FA78&lt;0.005,0,(GY77*(1+GY$5/Setup!$C$36)+IF($V78=32,N($F78),0))-DC78-FA78)</f>
        <v>0</v>
      </c>
      <c r="GZ78" s="48" t="n">
        <f aca="false">IF((GZ77*(1+GZ$5/Setup!$C$36)+IF($V78=33,N($F78),0))-DD78-FB78&lt;0.005,0,(GZ77*(1+GZ$5/Setup!$C$36)+IF($V78=33,N($F78),0))-DD78-FB78)</f>
        <v>0</v>
      </c>
      <c r="HA78" s="48" t="n">
        <f aca="false">IF((HA77*(1+HA$5/Setup!$C$36)+IF($V78=34,N($F78),0))-DE78-FC78&lt;0.005,0,(HA77*(1+HA$5/Setup!$C$36)+IF($V78=34,N($F78),0))-DE78-FC78)</f>
        <v>0</v>
      </c>
      <c r="HB78" s="48" t="n">
        <f aca="false">IF((HB77*(1+HB$5/Setup!$C$36)+IF($V78=35,N($F78),0))-DF78-FD78&lt;0.005,0,(HB77*(1+HB$5/Setup!$C$36)+IF($V78=35,N($F78),0))-DF78-FD78)</f>
        <v>0</v>
      </c>
      <c r="HC78" s="48" t="n">
        <f aca="false">IF((HC77*(1+HC$5/Setup!$C$36)+IF($V78=36,N($F78),0))-DG78-FE78&lt;0.005,0,(HC77*(1+HC$5/Setup!$C$36)+IF($V78=36,N($F78),0))-DG78-FE78)</f>
        <v>0</v>
      </c>
      <c r="HD78" s="48" t="n">
        <f aca="false">IF((HD77*(1+HD$5/Setup!$C$36)+IF($V78=37,N($F78),0))-DH78-FF78&lt;0.005,0,(HD77*(1+HD$5/Setup!$C$36)+IF($V78=37,N($F78),0))-DH78-FF78)</f>
        <v>0</v>
      </c>
      <c r="HE78" s="48" t="n">
        <f aca="false">IF((HE77*(1+HE$5/Setup!$C$36)+IF($V78=38,N($F78),0))-DI78-FG78&lt;0.005,0,(HE77*(1+HE$5/Setup!$C$36)+IF($V78=38,N($F78),0))-DI78-FG78)</f>
        <v>0</v>
      </c>
      <c r="HF78" s="48" t="n">
        <f aca="false">IF((HF77*(1+HF$5/Setup!$C$36)+IF($V78=39,N($F78),0))-DJ78-FH78&lt;0.005,0,(HF77*(1+HF$5/Setup!$C$36)+IF($V78=39,N($F78),0))-DJ78-FH78)</f>
        <v>0</v>
      </c>
      <c r="HG78" s="48" t="n">
        <f aca="false">IF((HG77*(1+HG$5/Setup!$C$36)+IF($V78=40,N($F78),0))-DK78-FI78&lt;0.005,0,(HG77*(1+HG$5/Setup!$C$36)+IF($V78=40,N($F78),0))-DK78-FI78)</f>
        <v>0</v>
      </c>
      <c r="HH78" s="48" t="n">
        <f aca="false">IF((HH77*(1+HH$5/Setup!$C$36)+IF($V78=41,N($F78),0))-DL78-FJ78&lt;0.005,0,(HH77*(1+HH$5/Setup!$C$36)+IF($V78=41,N($F78),0))-DL78-FJ78)</f>
        <v>0</v>
      </c>
      <c r="HI78" s="48" t="n">
        <f aca="false">IF((HI77*(1+HI$5/Setup!$C$36)+IF($V78=42,N($F78),0))-DM78-FK78&lt;0.005,0,(HI77*(1+HI$5/Setup!$C$36)+IF($V78=42,N($F78),0))-DM78-FK78)</f>
        <v>0</v>
      </c>
      <c r="HJ78" s="48" t="n">
        <f aca="false">IF((HJ77*(1+HJ$5/Setup!$C$36)+IF($V78=43,N($F78),0))-DN78-FL78&lt;0.005,0,(HJ77*(1+HJ$5/Setup!$C$36)+IF($V78=43,N($F78),0))-DN78-FL78)</f>
        <v>0</v>
      </c>
      <c r="HK78" s="48" t="n">
        <f aca="false">IF((HK77*(1+HK$5/Setup!$C$36)+IF($V78=44,N($F78),0))-DO78-FM78&lt;0.005,0,(HK77*(1+HK$5/Setup!$C$36)+IF($V78=44,N($F78),0))-DO78-FM78)</f>
        <v>0</v>
      </c>
      <c r="HL78" s="48" t="n">
        <f aca="false">IF((HL77*(1+HL$5/Setup!$C$36)+IF($V78=45,N($F78),0))-DP78-FN78&lt;0.005,0,(HL77*(1+HL$5/Setup!$C$36)+IF($V78=45,N($F78),0))-DP78-FN78)</f>
        <v>0</v>
      </c>
      <c r="HM78" s="48" t="n">
        <f aca="false">IF((HM77*(1+HM$5/Setup!$C$36)+IF($V78=46,N($F78),0))-DQ78-FO78&lt;0.005,0,(HM77*(1+HM$5/Setup!$C$36)+IF($V78=46,N($F78),0))-DQ78-FO78)</f>
        <v>0</v>
      </c>
      <c r="HN78" s="48" t="n">
        <f aca="false">IF((HN77*(1+HN$5/Setup!$C$36)+IF($V78=47,N($F78),0))-DR78-FP78&lt;0.005,0,(HN77*(1+HN$5/Setup!$C$36)+IF($V78=47,N($F78),0))-DR78-FP78)</f>
        <v>0</v>
      </c>
      <c r="HO78" s="48" t="n">
        <f aca="false">IF((HO77*(1+HO$5/Setup!$C$36)+IF($V78=48,N($F78),0))-DS78-FQ78&lt;0.005,0,(HO77*(1+HO$5/Setup!$C$36)+IF($V78=48,N($F78),0))-DS78-FQ78)</f>
        <v>0</v>
      </c>
      <c r="HP78" s="48" t="n">
        <f aca="false">IF((HP77*(1+HP$5/Setup!$C$36)+IF($V78=49,N($F78),0))-DT78-FR78&lt;0.005,0,(HP77*(1+HP$5/Setup!$C$36)+IF($V78=49,N($F78),0))-DT78-FR78)</f>
        <v>0</v>
      </c>
      <c r="HQ78" s="48" t="n">
        <f aca="false">IF((HQ77*(1+HQ$5/Setup!$C$36)+IF($V78=50,N($F78),0))-DU78-FS78&lt;0.005,0,(HQ77*(1+HQ$5/Setup!$C$36)+IF($V78=50,N($F78),0))-DU78-FS78)</f>
        <v>0</v>
      </c>
    </row>
    <row r="79" customFormat="false" ht="15" hidden="false" customHeight="false" outlineLevel="0" collapsed="false">
      <c r="A79" s="44" t="n">
        <v>71</v>
      </c>
      <c r="B79" s="45" t="n">
        <f aca="false">IF(Setup!$C$7="Every month",EDATE(Setup!$C$8,($A79-1)),IF(Setup!$C$7="Twice a month",DATE(YEAR(Setup!$C$8),MONTH(Setup!$C$8)+INT((($A79-1)+Setup!$C$41)/2),MIN(IF(MOD(($A79-1)+Setup!$C$41,2)=0,Setup!$C$39,Setup!$C$40),DAY(EOMONTH(DATE(YEAR(Setup!$C$8),MONTH(Setup!$C$8)+INT((($A79-1)+Setup!$C$41)/2),1),0)))),Setup!$C$8+($A79-1)*IF(Setup!$C$7="Every week",7,14)))</f>
        <v>47305</v>
      </c>
      <c r="C79" s="45" t="n">
        <f aca="false">IF(Setup!$C$7="Every month",EDATE(Setup!$C$8,$A79),IF(Setup!$C$7="Twice a month",DATE(YEAR(Setup!$C$8),MONTH(Setup!$C$8)+INT(($A79+Setup!$C$41)/2),MIN(IF(MOD($A79+Setup!$C$41,2)=0,Setup!$C$39,Setup!$C$40),DAY(EOMONTH(DATE(YEAR(Setup!$C$8),MONTH(Setup!$C$8)+INT(($A79+Setup!$C$41)/2),1),0)))),Setup!$C$8+$A79*IF(Setup!$C$7="Every week",7,14)))</f>
        <v>47319</v>
      </c>
      <c r="D79" s="46"/>
      <c r="E79" s="47"/>
      <c r="F79" s="47"/>
      <c r="G79" s="47"/>
      <c r="H79" s="47"/>
      <c r="I79" s="48" t="n">
        <f aca="false">N(Setup!$C$11)+N(E79)</f>
        <v>100</v>
      </c>
      <c r="J79" s="48" t="n">
        <f aca="false">MIN(Setup!$C$37,MAX(I79,0))</f>
        <v>9.23076923076923</v>
      </c>
      <c r="K79" s="48" t="n">
        <f aca="false">MIN(MAX(N(Setup!$C$14)-L78,0),MAX(I79-J79,0))</f>
        <v>0</v>
      </c>
      <c r="L79" s="48" t="n">
        <f aca="false">L78+K79-N(G79)</f>
        <v>500</v>
      </c>
      <c r="M79" s="48" t="n">
        <f aca="false">M78+J79-N(H79)</f>
        <v>655.384615384616</v>
      </c>
      <c r="N79" s="48" t="n">
        <f aca="false">SUM(BX79:DU79)</f>
        <v>0</v>
      </c>
      <c r="O79" s="48" t="n">
        <f aca="false">SUM(Z79:BW79)-N79</f>
        <v>25</v>
      </c>
      <c r="P79" s="48" t="n">
        <f aca="false">MAX(I79-J79-K79,0)+O79</f>
        <v>115.769230769231</v>
      </c>
      <c r="Q79" s="48" t="n">
        <f aca="false">SUM(DV79:FS79)</f>
        <v>0</v>
      </c>
      <c r="R79" s="49" t="n">
        <f aca="false">N79+J79+K79+Q79</f>
        <v>9.23076923076923</v>
      </c>
      <c r="S79" s="48" t="n">
        <f aca="false">T79-T78-N(F79)+N79+Q79</f>
        <v>0</v>
      </c>
      <c r="T79" s="49" t="n">
        <f aca="false">SUM(FT79:HQ79)</f>
        <v>0</v>
      </c>
      <c r="U79" s="44" t="str">
        <f aca="false">IF(T78&lt;0.005,"",INDEX(Helpers!$C$2:$C$51,IF(_xlfn.MINIFS($DV$6:$FS$6,DV79:FS79,"&gt;0.005")=0,V79,_xlfn.MINIFS($DV$6:$FS$6,DV79:FS79,"&gt;0.005"))))</f>
        <v/>
      </c>
      <c r="V79" s="44" t="n">
        <f aca="false">IF(_xlfn.MINIFS($FT$6:$HQ$6,FT78:HQ78,"&gt;0.005")=0,1,_xlfn.MINIFS($FT$6:$HQ$6,FT78:HQ78,"&gt;0.005"))</f>
        <v>1</v>
      </c>
      <c r="W79" s="44" t="n">
        <f aca="false">IF(AND(D79&lt;&gt;"Paid",T78&gt;0.005),1,0)</f>
        <v>0</v>
      </c>
      <c r="X79" s="48" t="n">
        <f aca="false">SUMPRODUCT(((Helpers!$G$2:$G$51*(1+(Helpers!$D$2:$D$51+0.000000001)/12)^(($B79-Setup!$C$8)/(365.25/12))-Helpers!$E$2:$E$51*((1+(Helpers!$D$2:$D$51+0.000000001)/12)^(($B79-Setup!$C$8)/(365.25/12))-1)/((Helpers!$D$2:$D$51+0.000000001)/12))&gt;0)*(Helpers!$G$2:$G$51*(1+(Helpers!$D$2:$D$51+0.000000001)/12)^(($B79-Setup!$C$8)/(365.25/12))-Helpers!$E$2:$E$51*((1+(Helpers!$D$2:$D$51+0.000000001)/12)^(($B79-Setup!$C$8)/(365.25/12))-1)/((Helpers!$D$2:$D$51+0.000000001)/12)))</f>
        <v>297.915760469031</v>
      </c>
      <c r="Y79" s="48"/>
      <c r="Z79" s="48" t="n">
        <f aca="false">IF(OR(N(Z$5)=0,Z$6=""),0,Z$5*((DATE(YEAR($B79),MONTH($B79),MIN(Z$6,DAY(EOMONTH($B79,0))))&gt;=$B79)*(DATE(YEAR($B79),MONTH($B79),MIN(Z$6,DAY(EOMONTH($B79,0))))&lt;$C79)+(DATE(YEAR($B79),MONTH($B79)+1,MIN(Z$6,DAY(EOMONTH($B79,1))))&gt;=$B79)*(DATE(YEAR($B79),MONTH($B79)+1,MIN(Z$6,DAY(EOMONTH($B79,1))))&lt;$C79)))</f>
        <v>25</v>
      </c>
      <c r="AA79" s="48" t="n">
        <f aca="false">IF(OR(N(AA$5)=0,AA$6=""),0,AA$5*((DATE(YEAR($B79),MONTH($B79),MIN(AA$6,DAY(EOMONTH($B79,0))))&gt;=$B79)*(DATE(YEAR($B79),MONTH($B79),MIN(AA$6,DAY(EOMONTH($B79,0))))&lt;$C79)+(DATE(YEAR($B79),MONTH($B79)+1,MIN(AA$6,DAY(EOMONTH($B79,1))))&gt;=$B79)*(DATE(YEAR($B79),MONTH($B79)+1,MIN(AA$6,DAY(EOMONTH($B79,1))))&lt;$C79)))</f>
        <v>0</v>
      </c>
      <c r="AB79" s="48" t="n">
        <f aca="false">IF(OR(N(AB$5)=0,AB$6=""),0,AB$5*((DATE(YEAR($B79),MONTH($B79),MIN(AB$6,DAY(EOMONTH($B79,0))))&gt;=$B79)*(DATE(YEAR($B79),MONTH($B79),MIN(AB$6,DAY(EOMONTH($B79,0))))&lt;$C79)+(DATE(YEAR($B79),MONTH($B79)+1,MIN(AB$6,DAY(EOMONTH($B79,1))))&gt;=$B79)*(DATE(YEAR($B79),MONTH($B79)+1,MIN(AB$6,DAY(EOMONTH($B79,1))))&lt;$C79)))</f>
        <v>0</v>
      </c>
      <c r="AC79" s="48" t="n">
        <f aca="false">IF(OR(N(AC$5)=0,AC$6=""),0,AC$5*((DATE(YEAR($B79),MONTH($B79),MIN(AC$6,DAY(EOMONTH($B79,0))))&gt;=$B79)*(DATE(YEAR($B79),MONTH($B79),MIN(AC$6,DAY(EOMONTH($B79,0))))&lt;$C79)+(DATE(YEAR($B79),MONTH($B79)+1,MIN(AC$6,DAY(EOMONTH($B79,1))))&gt;=$B79)*(DATE(YEAR($B79),MONTH($B79)+1,MIN(AC$6,DAY(EOMONTH($B79,1))))&lt;$C79)))</f>
        <v>0</v>
      </c>
      <c r="AD79" s="48" t="n">
        <f aca="false">IF(OR(N(AD$5)=0,AD$6=""),0,AD$5*((DATE(YEAR($B79),MONTH($B79),MIN(AD$6,DAY(EOMONTH($B79,0))))&gt;=$B79)*(DATE(YEAR($B79),MONTH($B79),MIN(AD$6,DAY(EOMONTH($B79,0))))&lt;$C79)+(DATE(YEAR($B79),MONTH($B79)+1,MIN(AD$6,DAY(EOMONTH($B79,1))))&gt;=$B79)*(DATE(YEAR($B79),MONTH($B79)+1,MIN(AD$6,DAY(EOMONTH($B79,1))))&lt;$C79)))</f>
        <v>0</v>
      </c>
      <c r="AE79" s="48" t="n">
        <f aca="false">IF(OR(N(AE$5)=0,AE$6=""),0,AE$5*((DATE(YEAR($B79),MONTH($B79),MIN(AE$6,DAY(EOMONTH($B79,0))))&gt;=$B79)*(DATE(YEAR($B79),MONTH($B79),MIN(AE$6,DAY(EOMONTH($B79,0))))&lt;$C79)+(DATE(YEAR($B79),MONTH($B79)+1,MIN(AE$6,DAY(EOMONTH($B79,1))))&gt;=$B79)*(DATE(YEAR($B79),MONTH($B79)+1,MIN(AE$6,DAY(EOMONTH($B79,1))))&lt;$C79)))</f>
        <v>0</v>
      </c>
      <c r="AF79" s="48" t="n">
        <f aca="false">IF(OR(N(AF$5)=0,AF$6=""),0,AF$5*((DATE(YEAR($B79),MONTH($B79),MIN(AF$6,DAY(EOMONTH($B79,0))))&gt;=$B79)*(DATE(YEAR($B79),MONTH($B79),MIN(AF$6,DAY(EOMONTH($B79,0))))&lt;$C79)+(DATE(YEAR($B79),MONTH($B79)+1,MIN(AF$6,DAY(EOMONTH($B79,1))))&gt;=$B79)*(DATE(YEAR($B79),MONTH($B79)+1,MIN(AF$6,DAY(EOMONTH($B79,1))))&lt;$C79)))</f>
        <v>0</v>
      </c>
      <c r="AG79" s="48" t="n">
        <f aca="false">IF(OR(N(AG$5)=0,AG$6=""),0,AG$5*((DATE(YEAR($B79),MONTH($B79),MIN(AG$6,DAY(EOMONTH($B79,0))))&gt;=$B79)*(DATE(YEAR($B79),MONTH($B79),MIN(AG$6,DAY(EOMONTH($B79,0))))&lt;$C79)+(DATE(YEAR($B79),MONTH($B79)+1,MIN(AG$6,DAY(EOMONTH($B79,1))))&gt;=$B79)*(DATE(YEAR($B79),MONTH($B79)+1,MIN(AG$6,DAY(EOMONTH($B79,1))))&lt;$C79)))</f>
        <v>0</v>
      </c>
      <c r="AH79" s="48" t="n">
        <f aca="false">IF(OR(N(AH$5)=0,AH$6=""),0,AH$5*((DATE(YEAR($B79),MONTH($B79),MIN(AH$6,DAY(EOMONTH($B79,0))))&gt;=$B79)*(DATE(YEAR($B79),MONTH($B79),MIN(AH$6,DAY(EOMONTH($B79,0))))&lt;$C79)+(DATE(YEAR($B79),MONTH($B79)+1,MIN(AH$6,DAY(EOMONTH($B79,1))))&gt;=$B79)*(DATE(YEAR($B79),MONTH($B79)+1,MIN(AH$6,DAY(EOMONTH($B79,1))))&lt;$C79)))</f>
        <v>0</v>
      </c>
      <c r="AI79" s="48" t="n">
        <f aca="false">IF(OR(N(AI$5)=0,AI$6=""),0,AI$5*((DATE(YEAR($B79),MONTH($B79),MIN(AI$6,DAY(EOMONTH($B79,0))))&gt;=$B79)*(DATE(YEAR($B79),MONTH($B79),MIN(AI$6,DAY(EOMONTH($B79,0))))&lt;$C79)+(DATE(YEAR($B79),MONTH($B79)+1,MIN(AI$6,DAY(EOMONTH($B79,1))))&gt;=$B79)*(DATE(YEAR($B79),MONTH($B79)+1,MIN(AI$6,DAY(EOMONTH($B79,1))))&lt;$C79)))</f>
        <v>0</v>
      </c>
      <c r="AJ79" s="48" t="n">
        <f aca="false">IF(OR(N(AJ$5)=0,AJ$6=""),0,AJ$5*((DATE(YEAR($B79),MONTH($B79),MIN(AJ$6,DAY(EOMONTH($B79,0))))&gt;=$B79)*(DATE(YEAR($B79),MONTH($B79),MIN(AJ$6,DAY(EOMONTH($B79,0))))&lt;$C79)+(DATE(YEAR($B79),MONTH($B79)+1,MIN(AJ$6,DAY(EOMONTH($B79,1))))&gt;=$B79)*(DATE(YEAR($B79),MONTH($B79)+1,MIN(AJ$6,DAY(EOMONTH($B79,1))))&lt;$C79)))</f>
        <v>0</v>
      </c>
      <c r="AK79" s="48" t="n">
        <f aca="false">IF(OR(N(AK$5)=0,AK$6=""),0,AK$5*((DATE(YEAR($B79),MONTH($B79),MIN(AK$6,DAY(EOMONTH($B79,0))))&gt;=$B79)*(DATE(YEAR($B79),MONTH($B79),MIN(AK$6,DAY(EOMONTH($B79,0))))&lt;$C79)+(DATE(YEAR($B79),MONTH($B79)+1,MIN(AK$6,DAY(EOMONTH($B79,1))))&gt;=$B79)*(DATE(YEAR($B79),MONTH($B79)+1,MIN(AK$6,DAY(EOMONTH($B79,1))))&lt;$C79)))</f>
        <v>0</v>
      </c>
      <c r="AL79" s="48" t="n">
        <f aca="false">IF(OR(N(AL$5)=0,AL$6=""),0,AL$5*((DATE(YEAR($B79),MONTH($B79),MIN(AL$6,DAY(EOMONTH($B79,0))))&gt;=$B79)*(DATE(YEAR($B79),MONTH($B79),MIN(AL$6,DAY(EOMONTH($B79,0))))&lt;$C79)+(DATE(YEAR($B79),MONTH($B79)+1,MIN(AL$6,DAY(EOMONTH($B79,1))))&gt;=$B79)*(DATE(YEAR($B79),MONTH($B79)+1,MIN(AL$6,DAY(EOMONTH($B79,1))))&lt;$C79)))</f>
        <v>0</v>
      </c>
      <c r="AM79" s="48" t="n">
        <f aca="false">IF(OR(N(AM$5)=0,AM$6=""),0,AM$5*((DATE(YEAR($B79),MONTH($B79),MIN(AM$6,DAY(EOMONTH($B79,0))))&gt;=$B79)*(DATE(YEAR($B79),MONTH($B79),MIN(AM$6,DAY(EOMONTH($B79,0))))&lt;$C79)+(DATE(YEAR($B79),MONTH($B79)+1,MIN(AM$6,DAY(EOMONTH($B79,1))))&gt;=$B79)*(DATE(YEAR($B79),MONTH($B79)+1,MIN(AM$6,DAY(EOMONTH($B79,1))))&lt;$C79)))</f>
        <v>0</v>
      </c>
      <c r="AN79" s="48" t="n">
        <f aca="false">IF(OR(N(AN$5)=0,AN$6=""),0,AN$5*((DATE(YEAR($B79),MONTH($B79),MIN(AN$6,DAY(EOMONTH($B79,0))))&gt;=$B79)*(DATE(YEAR($B79),MONTH($B79),MIN(AN$6,DAY(EOMONTH($B79,0))))&lt;$C79)+(DATE(YEAR($B79),MONTH($B79)+1,MIN(AN$6,DAY(EOMONTH($B79,1))))&gt;=$B79)*(DATE(YEAR($B79),MONTH($B79)+1,MIN(AN$6,DAY(EOMONTH($B79,1))))&lt;$C79)))</f>
        <v>0</v>
      </c>
      <c r="AO79" s="48" t="n">
        <f aca="false">IF(OR(N(AO$5)=0,AO$6=""),0,AO$5*((DATE(YEAR($B79),MONTH($B79),MIN(AO$6,DAY(EOMONTH($B79,0))))&gt;=$B79)*(DATE(YEAR($B79),MONTH($B79),MIN(AO$6,DAY(EOMONTH($B79,0))))&lt;$C79)+(DATE(YEAR($B79),MONTH($B79)+1,MIN(AO$6,DAY(EOMONTH($B79,1))))&gt;=$B79)*(DATE(YEAR($B79),MONTH($B79)+1,MIN(AO$6,DAY(EOMONTH($B79,1))))&lt;$C79)))</f>
        <v>0</v>
      </c>
      <c r="AP79" s="48" t="n">
        <f aca="false">IF(OR(N(AP$5)=0,AP$6=""),0,AP$5*((DATE(YEAR($B79),MONTH($B79),MIN(AP$6,DAY(EOMONTH($B79,0))))&gt;=$B79)*(DATE(YEAR($B79),MONTH($B79),MIN(AP$6,DAY(EOMONTH($B79,0))))&lt;$C79)+(DATE(YEAR($B79),MONTH($B79)+1,MIN(AP$6,DAY(EOMONTH($B79,1))))&gt;=$B79)*(DATE(YEAR($B79),MONTH($B79)+1,MIN(AP$6,DAY(EOMONTH($B79,1))))&lt;$C79)))</f>
        <v>0</v>
      </c>
      <c r="AQ79" s="48" t="n">
        <f aca="false">IF(OR(N(AQ$5)=0,AQ$6=""),0,AQ$5*((DATE(YEAR($B79),MONTH($B79),MIN(AQ$6,DAY(EOMONTH($B79,0))))&gt;=$B79)*(DATE(YEAR($B79),MONTH($B79),MIN(AQ$6,DAY(EOMONTH($B79,0))))&lt;$C79)+(DATE(YEAR($B79),MONTH($B79)+1,MIN(AQ$6,DAY(EOMONTH($B79,1))))&gt;=$B79)*(DATE(YEAR($B79),MONTH($B79)+1,MIN(AQ$6,DAY(EOMONTH($B79,1))))&lt;$C79)))</f>
        <v>0</v>
      </c>
      <c r="AR79" s="48" t="n">
        <f aca="false">IF(OR(N(AR$5)=0,AR$6=""),0,AR$5*((DATE(YEAR($B79),MONTH($B79),MIN(AR$6,DAY(EOMONTH($B79,0))))&gt;=$B79)*(DATE(YEAR($B79),MONTH($B79),MIN(AR$6,DAY(EOMONTH($B79,0))))&lt;$C79)+(DATE(YEAR($B79),MONTH($B79)+1,MIN(AR$6,DAY(EOMONTH($B79,1))))&gt;=$B79)*(DATE(YEAR($B79),MONTH($B79)+1,MIN(AR$6,DAY(EOMONTH($B79,1))))&lt;$C79)))</f>
        <v>0</v>
      </c>
      <c r="AS79" s="48" t="n">
        <f aca="false">IF(OR(N(AS$5)=0,AS$6=""),0,AS$5*((DATE(YEAR($B79),MONTH($B79),MIN(AS$6,DAY(EOMONTH($B79,0))))&gt;=$B79)*(DATE(YEAR($B79),MONTH($B79),MIN(AS$6,DAY(EOMONTH($B79,0))))&lt;$C79)+(DATE(YEAR($B79),MONTH($B79)+1,MIN(AS$6,DAY(EOMONTH($B79,1))))&gt;=$B79)*(DATE(YEAR($B79),MONTH($B79)+1,MIN(AS$6,DAY(EOMONTH($B79,1))))&lt;$C79)))</f>
        <v>0</v>
      </c>
      <c r="AT79" s="48" t="n">
        <f aca="false">IF(OR(N(AT$5)=0,AT$6=""),0,AT$5*((DATE(YEAR($B79),MONTH($B79),MIN(AT$6,DAY(EOMONTH($B79,0))))&gt;=$B79)*(DATE(YEAR($B79),MONTH($B79),MIN(AT$6,DAY(EOMONTH($B79,0))))&lt;$C79)+(DATE(YEAR($B79),MONTH($B79)+1,MIN(AT$6,DAY(EOMONTH($B79,1))))&gt;=$B79)*(DATE(YEAR($B79),MONTH($B79)+1,MIN(AT$6,DAY(EOMONTH($B79,1))))&lt;$C79)))</f>
        <v>0</v>
      </c>
      <c r="AU79" s="48" t="n">
        <f aca="false">IF(OR(N(AU$5)=0,AU$6=""),0,AU$5*((DATE(YEAR($B79),MONTH($B79),MIN(AU$6,DAY(EOMONTH($B79,0))))&gt;=$B79)*(DATE(YEAR($B79),MONTH($B79),MIN(AU$6,DAY(EOMONTH($B79,0))))&lt;$C79)+(DATE(YEAR($B79),MONTH($B79)+1,MIN(AU$6,DAY(EOMONTH($B79,1))))&gt;=$B79)*(DATE(YEAR($B79),MONTH($B79)+1,MIN(AU$6,DAY(EOMONTH($B79,1))))&lt;$C79)))</f>
        <v>0</v>
      </c>
      <c r="AV79" s="48" t="n">
        <f aca="false">IF(OR(N(AV$5)=0,AV$6=""),0,AV$5*((DATE(YEAR($B79),MONTH($B79),MIN(AV$6,DAY(EOMONTH($B79,0))))&gt;=$B79)*(DATE(YEAR($B79),MONTH($B79),MIN(AV$6,DAY(EOMONTH($B79,0))))&lt;$C79)+(DATE(YEAR($B79),MONTH($B79)+1,MIN(AV$6,DAY(EOMONTH($B79,1))))&gt;=$B79)*(DATE(YEAR($B79),MONTH($B79)+1,MIN(AV$6,DAY(EOMONTH($B79,1))))&lt;$C79)))</f>
        <v>0</v>
      </c>
      <c r="AW79" s="48" t="n">
        <f aca="false">IF(OR(N(AW$5)=0,AW$6=""),0,AW$5*((DATE(YEAR($B79),MONTH($B79),MIN(AW$6,DAY(EOMONTH($B79,0))))&gt;=$B79)*(DATE(YEAR($B79),MONTH($B79),MIN(AW$6,DAY(EOMONTH($B79,0))))&lt;$C79)+(DATE(YEAR($B79),MONTH($B79)+1,MIN(AW$6,DAY(EOMONTH($B79,1))))&gt;=$B79)*(DATE(YEAR($B79),MONTH($B79)+1,MIN(AW$6,DAY(EOMONTH($B79,1))))&lt;$C79)))</f>
        <v>0</v>
      </c>
      <c r="AX79" s="48" t="n">
        <f aca="false">IF(OR(N(AX$5)=0,AX$6=""),0,AX$5*((DATE(YEAR($B79),MONTH($B79),MIN(AX$6,DAY(EOMONTH($B79,0))))&gt;=$B79)*(DATE(YEAR($B79),MONTH($B79),MIN(AX$6,DAY(EOMONTH($B79,0))))&lt;$C79)+(DATE(YEAR($B79),MONTH($B79)+1,MIN(AX$6,DAY(EOMONTH($B79,1))))&gt;=$B79)*(DATE(YEAR($B79),MONTH($B79)+1,MIN(AX$6,DAY(EOMONTH($B79,1))))&lt;$C79)))</f>
        <v>0</v>
      </c>
      <c r="AY79" s="48" t="n">
        <f aca="false">IF(OR(N(AY$5)=0,AY$6=""),0,AY$5*((DATE(YEAR($B79),MONTH($B79),MIN(AY$6,DAY(EOMONTH($B79,0))))&gt;=$B79)*(DATE(YEAR($B79),MONTH($B79),MIN(AY$6,DAY(EOMONTH($B79,0))))&lt;$C79)+(DATE(YEAR($B79),MONTH($B79)+1,MIN(AY$6,DAY(EOMONTH($B79,1))))&gt;=$B79)*(DATE(YEAR($B79),MONTH($B79)+1,MIN(AY$6,DAY(EOMONTH($B79,1))))&lt;$C79)))</f>
        <v>0</v>
      </c>
      <c r="AZ79" s="48" t="n">
        <f aca="false">IF(OR(N(AZ$5)=0,AZ$6=""),0,AZ$5*((DATE(YEAR($B79),MONTH($B79),MIN(AZ$6,DAY(EOMONTH($B79,0))))&gt;=$B79)*(DATE(YEAR($B79),MONTH($B79),MIN(AZ$6,DAY(EOMONTH($B79,0))))&lt;$C79)+(DATE(YEAR($B79),MONTH($B79)+1,MIN(AZ$6,DAY(EOMONTH($B79,1))))&gt;=$B79)*(DATE(YEAR($B79),MONTH($B79)+1,MIN(AZ$6,DAY(EOMONTH($B79,1))))&lt;$C79)))</f>
        <v>0</v>
      </c>
      <c r="BA79" s="48" t="n">
        <f aca="false">IF(OR(N(BA$5)=0,BA$6=""),0,BA$5*((DATE(YEAR($B79),MONTH($B79),MIN(BA$6,DAY(EOMONTH($B79,0))))&gt;=$B79)*(DATE(YEAR($B79),MONTH($B79),MIN(BA$6,DAY(EOMONTH($B79,0))))&lt;$C79)+(DATE(YEAR($B79),MONTH($B79)+1,MIN(BA$6,DAY(EOMONTH($B79,1))))&gt;=$B79)*(DATE(YEAR($B79),MONTH($B79)+1,MIN(BA$6,DAY(EOMONTH($B79,1))))&lt;$C79)))</f>
        <v>0</v>
      </c>
      <c r="BB79" s="48" t="n">
        <f aca="false">IF(OR(N(BB$5)=0,BB$6=""),0,BB$5*((DATE(YEAR($B79),MONTH($B79),MIN(BB$6,DAY(EOMONTH($B79,0))))&gt;=$B79)*(DATE(YEAR($B79),MONTH($B79),MIN(BB$6,DAY(EOMONTH($B79,0))))&lt;$C79)+(DATE(YEAR($B79),MONTH($B79)+1,MIN(BB$6,DAY(EOMONTH($B79,1))))&gt;=$B79)*(DATE(YEAR($B79),MONTH($B79)+1,MIN(BB$6,DAY(EOMONTH($B79,1))))&lt;$C79)))</f>
        <v>0</v>
      </c>
      <c r="BC79" s="48" t="n">
        <f aca="false">IF(OR(N(BC$5)=0,BC$6=""),0,BC$5*((DATE(YEAR($B79),MONTH($B79),MIN(BC$6,DAY(EOMONTH($B79,0))))&gt;=$B79)*(DATE(YEAR($B79),MONTH($B79),MIN(BC$6,DAY(EOMONTH($B79,0))))&lt;$C79)+(DATE(YEAR($B79),MONTH($B79)+1,MIN(BC$6,DAY(EOMONTH($B79,1))))&gt;=$B79)*(DATE(YEAR($B79),MONTH($B79)+1,MIN(BC$6,DAY(EOMONTH($B79,1))))&lt;$C79)))</f>
        <v>0</v>
      </c>
      <c r="BD79" s="48" t="n">
        <f aca="false">IF(OR(N(BD$5)=0,BD$6=""),0,BD$5*((DATE(YEAR($B79),MONTH($B79),MIN(BD$6,DAY(EOMONTH($B79,0))))&gt;=$B79)*(DATE(YEAR($B79),MONTH($B79),MIN(BD$6,DAY(EOMONTH($B79,0))))&lt;$C79)+(DATE(YEAR($B79),MONTH($B79)+1,MIN(BD$6,DAY(EOMONTH($B79,1))))&gt;=$B79)*(DATE(YEAR($B79),MONTH($B79)+1,MIN(BD$6,DAY(EOMONTH($B79,1))))&lt;$C79)))</f>
        <v>0</v>
      </c>
      <c r="BE79" s="48" t="n">
        <f aca="false">IF(OR(N(BE$5)=0,BE$6=""),0,BE$5*((DATE(YEAR($B79),MONTH($B79),MIN(BE$6,DAY(EOMONTH($B79,0))))&gt;=$B79)*(DATE(YEAR($B79),MONTH($B79),MIN(BE$6,DAY(EOMONTH($B79,0))))&lt;$C79)+(DATE(YEAR($B79),MONTH($B79)+1,MIN(BE$6,DAY(EOMONTH($B79,1))))&gt;=$B79)*(DATE(YEAR($B79),MONTH($B79)+1,MIN(BE$6,DAY(EOMONTH($B79,1))))&lt;$C79)))</f>
        <v>0</v>
      </c>
      <c r="BF79" s="48" t="n">
        <f aca="false">IF(OR(N(BF$5)=0,BF$6=""),0,BF$5*((DATE(YEAR($B79),MONTH($B79),MIN(BF$6,DAY(EOMONTH($B79,0))))&gt;=$B79)*(DATE(YEAR($B79),MONTH($B79),MIN(BF$6,DAY(EOMONTH($B79,0))))&lt;$C79)+(DATE(YEAR($B79),MONTH($B79)+1,MIN(BF$6,DAY(EOMONTH($B79,1))))&gt;=$B79)*(DATE(YEAR($B79),MONTH($B79)+1,MIN(BF$6,DAY(EOMONTH($B79,1))))&lt;$C79)))</f>
        <v>0</v>
      </c>
      <c r="BG79" s="48" t="n">
        <f aca="false">IF(OR(N(BG$5)=0,BG$6=""),0,BG$5*((DATE(YEAR($B79),MONTH($B79),MIN(BG$6,DAY(EOMONTH($B79,0))))&gt;=$B79)*(DATE(YEAR($B79),MONTH($B79),MIN(BG$6,DAY(EOMONTH($B79,0))))&lt;$C79)+(DATE(YEAR($B79),MONTH($B79)+1,MIN(BG$6,DAY(EOMONTH($B79,1))))&gt;=$B79)*(DATE(YEAR($B79),MONTH($B79)+1,MIN(BG$6,DAY(EOMONTH($B79,1))))&lt;$C79)))</f>
        <v>0</v>
      </c>
      <c r="BH79" s="48" t="n">
        <f aca="false">IF(OR(N(BH$5)=0,BH$6=""),0,BH$5*((DATE(YEAR($B79),MONTH($B79),MIN(BH$6,DAY(EOMONTH($B79,0))))&gt;=$B79)*(DATE(YEAR($B79),MONTH($B79),MIN(BH$6,DAY(EOMONTH($B79,0))))&lt;$C79)+(DATE(YEAR($B79),MONTH($B79)+1,MIN(BH$6,DAY(EOMONTH($B79,1))))&gt;=$B79)*(DATE(YEAR($B79),MONTH($B79)+1,MIN(BH$6,DAY(EOMONTH($B79,1))))&lt;$C79)))</f>
        <v>0</v>
      </c>
      <c r="BI79" s="48" t="n">
        <f aca="false">IF(OR(N(BI$5)=0,BI$6=""),0,BI$5*((DATE(YEAR($B79),MONTH($B79),MIN(BI$6,DAY(EOMONTH($B79,0))))&gt;=$B79)*(DATE(YEAR($B79),MONTH($B79),MIN(BI$6,DAY(EOMONTH($B79,0))))&lt;$C79)+(DATE(YEAR($B79),MONTH($B79)+1,MIN(BI$6,DAY(EOMONTH($B79,1))))&gt;=$B79)*(DATE(YEAR($B79),MONTH($B79)+1,MIN(BI$6,DAY(EOMONTH($B79,1))))&lt;$C79)))</f>
        <v>0</v>
      </c>
      <c r="BJ79" s="48" t="n">
        <f aca="false">IF(OR(N(BJ$5)=0,BJ$6=""),0,BJ$5*((DATE(YEAR($B79),MONTH($B79),MIN(BJ$6,DAY(EOMONTH($B79,0))))&gt;=$B79)*(DATE(YEAR($B79),MONTH($B79),MIN(BJ$6,DAY(EOMONTH($B79,0))))&lt;$C79)+(DATE(YEAR($B79),MONTH($B79)+1,MIN(BJ$6,DAY(EOMONTH($B79,1))))&gt;=$B79)*(DATE(YEAR($B79),MONTH($B79)+1,MIN(BJ$6,DAY(EOMONTH($B79,1))))&lt;$C79)))</f>
        <v>0</v>
      </c>
      <c r="BK79" s="48" t="n">
        <f aca="false">IF(OR(N(BK$5)=0,BK$6=""),0,BK$5*((DATE(YEAR($B79),MONTH($B79),MIN(BK$6,DAY(EOMONTH($B79,0))))&gt;=$B79)*(DATE(YEAR($B79),MONTH($B79),MIN(BK$6,DAY(EOMONTH($B79,0))))&lt;$C79)+(DATE(YEAR($B79),MONTH($B79)+1,MIN(BK$6,DAY(EOMONTH($B79,1))))&gt;=$B79)*(DATE(YEAR($B79),MONTH($B79)+1,MIN(BK$6,DAY(EOMONTH($B79,1))))&lt;$C79)))</f>
        <v>0</v>
      </c>
      <c r="BL79" s="48" t="n">
        <f aca="false">IF(OR(N(BL$5)=0,BL$6=""),0,BL$5*((DATE(YEAR($B79),MONTH($B79),MIN(BL$6,DAY(EOMONTH($B79,0))))&gt;=$B79)*(DATE(YEAR($B79),MONTH($B79),MIN(BL$6,DAY(EOMONTH($B79,0))))&lt;$C79)+(DATE(YEAR($B79),MONTH($B79)+1,MIN(BL$6,DAY(EOMONTH($B79,1))))&gt;=$B79)*(DATE(YEAR($B79),MONTH($B79)+1,MIN(BL$6,DAY(EOMONTH($B79,1))))&lt;$C79)))</f>
        <v>0</v>
      </c>
      <c r="BM79" s="48" t="n">
        <f aca="false">IF(OR(N(BM$5)=0,BM$6=""),0,BM$5*((DATE(YEAR($B79),MONTH($B79),MIN(BM$6,DAY(EOMONTH($B79,0))))&gt;=$B79)*(DATE(YEAR($B79),MONTH($B79),MIN(BM$6,DAY(EOMONTH($B79,0))))&lt;$C79)+(DATE(YEAR($B79),MONTH($B79)+1,MIN(BM$6,DAY(EOMONTH($B79,1))))&gt;=$B79)*(DATE(YEAR($B79),MONTH($B79)+1,MIN(BM$6,DAY(EOMONTH($B79,1))))&lt;$C79)))</f>
        <v>0</v>
      </c>
      <c r="BN79" s="48" t="n">
        <f aca="false">IF(OR(N(BN$5)=0,BN$6=""),0,BN$5*((DATE(YEAR($B79),MONTH($B79),MIN(BN$6,DAY(EOMONTH($B79,0))))&gt;=$B79)*(DATE(YEAR($B79),MONTH($B79),MIN(BN$6,DAY(EOMONTH($B79,0))))&lt;$C79)+(DATE(YEAR($B79),MONTH($B79)+1,MIN(BN$6,DAY(EOMONTH($B79,1))))&gt;=$B79)*(DATE(YEAR($B79),MONTH($B79)+1,MIN(BN$6,DAY(EOMONTH($B79,1))))&lt;$C79)))</f>
        <v>0</v>
      </c>
      <c r="BO79" s="48" t="n">
        <f aca="false">IF(OR(N(BO$5)=0,BO$6=""),0,BO$5*((DATE(YEAR($B79),MONTH($B79),MIN(BO$6,DAY(EOMONTH($B79,0))))&gt;=$B79)*(DATE(YEAR($B79),MONTH($B79),MIN(BO$6,DAY(EOMONTH($B79,0))))&lt;$C79)+(DATE(YEAR($B79),MONTH($B79)+1,MIN(BO$6,DAY(EOMONTH($B79,1))))&gt;=$B79)*(DATE(YEAR($B79),MONTH($B79)+1,MIN(BO$6,DAY(EOMONTH($B79,1))))&lt;$C79)))</f>
        <v>0</v>
      </c>
      <c r="BP79" s="48" t="n">
        <f aca="false">IF(OR(N(BP$5)=0,BP$6=""),0,BP$5*((DATE(YEAR($B79),MONTH($B79),MIN(BP$6,DAY(EOMONTH($B79,0))))&gt;=$B79)*(DATE(YEAR($B79),MONTH($B79),MIN(BP$6,DAY(EOMONTH($B79,0))))&lt;$C79)+(DATE(YEAR($B79),MONTH($B79)+1,MIN(BP$6,DAY(EOMONTH($B79,1))))&gt;=$B79)*(DATE(YEAR($B79),MONTH($B79)+1,MIN(BP$6,DAY(EOMONTH($B79,1))))&lt;$C79)))</f>
        <v>0</v>
      </c>
      <c r="BQ79" s="48" t="n">
        <f aca="false">IF(OR(N(BQ$5)=0,BQ$6=""),0,BQ$5*((DATE(YEAR($B79),MONTH($B79),MIN(BQ$6,DAY(EOMONTH($B79,0))))&gt;=$B79)*(DATE(YEAR($B79),MONTH($B79),MIN(BQ$6,DAY(EOMONTH($B79,0))))&lt;$C79)+(DATE(YEAR($B79),MONTH($B79)+1,MIN(BQ$6,DAY(EOMONTH($B79,1))))&gt;=$B79)*(DATE(YEAR($B79),MONTH($B79)+1,MIN(BQ$6,DAY(EOMONTH($B79,1))))&lt;$C79)))</f>
        <v>0</v>
      </c>
      <c r="BR79" s="48" t="n">
        <f aca="false">IF(OR(N(BR$5)=0,BR$6=""),0,BR$5*((DATE(YEAR($B79),MONTH($B79),MIN(BR$6,DAY(EOMONTH($B79,0))))&gt;=$B79)*(DATE(YEAR($B79),MONTH($B79),MIN(BR$6,DAY(EOMONTH($B79,0))))&lt;$C79)+(DATE(YEAR($B79),MONTH($B79)+1,MIN(BR$6,DAY(EOMONTH($B79,1))))&gt;=$B79)*(DATE(YEAR($B79),MONTH($B79)+1,MIN(BR$6,DAY(EOMONTH($B79,1))))&lt;$C79)))</f>
        <v>0</v>
      </c>
      <c r="BS79" s="48" t="n">
        <f aca="false">IF(OR(N(BS$5)=0,BS$6=""),0,BS$5*((DATE(YEAR($B79),MONTH($B79),MIN(BS$6,DAY(EOMONTH($B79,0))))&gt;=$B79)*(DATE(YEAR($B79),MONTH($B79),MIN(BS$6,DAY(EOMONTH($B79,0))))&lt;$C79)+(DATE(YEAR($B79),MONTH($B79)+1,MIN(BS$6,DAY(EOMONTH($B79,1))))&gt;=$B79)*(DATE(YEAR($B79),MONTH($B79)+1,MIN(BS$6,DAY(EOMONTH($B79,1))))&lt;$C79)))</f>
        <v>0</v>
      </c>
      <c r="BT79" s="48" t="n">
        <f aca="false">IF(OR(N(BT$5)=0,BT$6=""),0,BT$5*((DATE(YEAR($B79),MONTH($B79),MIN(BT$6,DAY(EOMONTH($B79,0))))&gt;=$B79)*(DATE(YEAR($B79),MONTH($B79),MIN(BT$6,DAY(EOMONTH($B79,0))))&lt;$C79)+(DATE(YEAR($B79),MONTH($B79)+1,MIN(BT$6,DAY(EOMONTH($B79,1))))&gt;=$B79)*(DATE(YEAR($B79),MONTH($B79)+1,MIN(BT$6,DAY(EOMONTH($B79,1))))&lt;$C79)))</f>
        <v>0</v>
      </c>
      <c r="BU79" s="48" t="n">
        <f aca="false">IF(OR(N(BU$5)=0,BU$6=""),0,BU$5*((DATE(YEAR($B79),MONTH($B79),MIN(BU$6,DAY(EOMONTH($B79,0))))&gt;=$B79)*(DATE(YEAR($B79),MONTH($B79),MIN(BU$6,DAY(EOMONTH($B79,0))))&lt;$C79)+(DATE(YEAR($B79),MONTH($B79)+1,MIN(BU$6,DAY(EOMONTH($B79,1))))&gt;=$B79)*(DATE(YEAR($B79),MONTH($B79)+1,MIN(BU$6,DAY(EOMONTH($B79,1))))&lt;$C79)))</f>
        <v>0</v>
      </c>
      <c r="BV79" s="48" t="n">
        <f aca="false">IF(OR(N(BV$5)=0,BV$6=""),0,BV$5*((DATE(YEAR($B79),MONTH($B79),MIN(BV$6,DAY(EOMONTH($B79,0))))&gt;=$B79)*(DATE(YEAR($B79),MONTH($B79),MIN(BV$6,DAY(EOMONTH($B79,0))))&lt;$C79)+(DATE(YEAR($B79),MONTH($B79)+1,MIN(BV$6,DAY(EOMONTH($B79,1))))&gt;=$B79)*(DATE(YEAR($B79),MONTH($B79)+1,MIN(BV$6,DAY(EOMONTH($B79,1))))&lt;$C79)))</f>
        <v>0</v>
      </c>
      <c r="BW79" s="48" t="n">
        <f aca="false">IF(OR(N(BW$5)=0,BW$6=""),0,BW$5*((DATE(YEAR($B79),MONTH($B79),MIN(BW$6,DAY(EOMONTH($B79,0))))&gt;=$B79)*(DATE(YEAR($B79),MONTH($B79),MIN(BW$6,DAY(EOMONTH($B79,0))))&lt;$C79)+(DATE(YEAR($B79),MONTH($B79)+1,MIN(BW$6,DAY(EOMONTH($B79,1))))&gt;=$B79)*(DATE(YEAR($B79),MONTH($B79)+1,MIN(BW$6,DAY(EOMONTH($B79,1))))&lt;$C79)))</f>
        <v>0</v>
      </c>
      <c r="BX79" s="48" t="n">
        <f aca="false">MIN(Z79,(FT78*(1+FT$5/Setup!$C$36)+IF($V79=1,N($F79),0)))</f>
        <v>0</v>
      </c>
      <c r="BY79" s="48" t="n">
        <f aca="false">MIN(AA79,(FU78*(1+FU$5/Setup!$C$36)+IF($V79=2,N($F79),0)))</f>
        <v>0</v>
      </c>
      <c r="BZ79" s="48" t="n">
        <f aca="false">MIN(AB79,(FV78*(1+FV$5/Setup!$C$36)+IF($V79=3,N($F79),0)))</f>
        <v>0</v>
      </c>
      <c r="CA79" s="48" t="n">
        <f aca="false">MIN(AC79,(FW78*(1+FW$5/Setup!$C$36)+IF($V79=4,N($F79),0)))</f>
        <v>0</v>
      </c>
      <c r="CB79" s="48" t="n">
        <f aca="false">MIN(AD79,(FX78*(1+FX$5/Setup!$C$36)+IF($V79=5,N($F79),0)))</f>
        <v>0</v>
      </c>
      <c r="CC79" s="48" t="n">
        <f aca="false">MIN(AE79,(FY78*(1+FY$5/Setup!$C$36)+IF($V79=6,N($F79),0)))</f>
        <v>0</v>
      </c>
      <c r="CD79" s="48" t="n">
        <f aca="false">MIN(AF79,(FZ78*(1+FZ$5/Setup!$C$36)+IF($V79=7,N($F79),0)))</f>
        <v>0</v>
      </c>
      <c r="CE79" s="48" t="n">
        <f aca="false">MIN(AG79,(GA78*(1+GA$5/Setup!$C$36)+IF($V79=8,N($F79),0)))</f>
        <v>0</v>
      </c>
      <c r="CF79" s="48" t="n">
        <f aca="false">MIN(AH79,(GB78*(1+GB$5/Setup!$C$36)+IF($V79=9,N($F79),0)))</f>
        <v>0</v>
      </c>
      <c r="CG79" s="48" t="n">
        <f aca="false">MIN(AI79,(GC78*(1+GC$5/Setup!$C$36)+IF($V79=10,N($F79),0)))</f>
        <v>0</v>
      </c>
      <c r="CH79" s="48" t="n">
        <f aca="false">MIN(AJ79,(GD78*(1+GD$5/Setup!$C$36)+IF($V79=11,N($F79),0)))</f>
        <v>0</v>
      </c>
      <c r="CI79" s="48" t="n">
        <f aca="false">MIN(AK79,(GE78*(1+GE$5/Setup!$C$36)+IF($V79=12,N($F79),0)))</f>
        <v>0</v>
      </c>
      <c r="CJ79" s="48" t="n">
        <f aca="false">MIN(AL79,(GF78*(1+GF$5/Setup!$C$36)+IF($V79=13,N($F79),0)))</f>
        <v>0</v>
      </c>
      <c r="CK79" s="48" t="n">
        <f aca="false">MIN(AM79,(GG78*(1+GG$5/Setup!$C$36)+IF($V79=14,N($F79),0)))</f>
        <v>0</v>
      </c>
      <c r="CL79" s="48" t="n">
        <f aca="false">MIN(AN79,(GH78*(1+GH$5/Setup!$C$36)+IF($V79=15,N($F79),0)))</f>
        <v>0</v>
      </c>
      <c r="CM79" s="48" t="n">
        <f aca="false">MIN(AO79,(GI78*(1+GI$5/Setup!$C$36)+IF($V79=16,N($F79),0)))</f>
        <v>0</v>
      </c>
      <c r="CN79" s="48" t="n">
        <f aca="false">MIN(AP79,(GJ78*(1+GJ$5/Setup!$C$36)+IF($V79=17,N($F79),0)))</f>
        <v>0</v>
      </c>
      <c r="CO79" s="48" t="n">
        <f aca="false">MIN(AQ79,(GK78*(1+GK$5/Setup!$C$36)+IF($V79=18,N($F79),0)))</f>
        <v>0</v>
      </c>
      <c r="CP79" s="48" t="n">
        <f aca="false">MIN(AR79,(GL78*(1+GL$5/Setup!$C$36)+IF($V79=19,N($F79),0)))</f>
        <v>0</v>
      </c>
      <c r="CQ79" s="48" t="n">
        <f aca="false">MIN(AS79,(GM78*(1+GM$5/Setup!$C$36)+IF($V79=20,N($F79),0)))</f>
        <v>0</v>
      </c>
      <c r="CR79" s="48" t="n">
        <f aca="false">MIN(AT79,(GN78*(1+GN$5/Setup!$C$36)+IF($V79=21,N($F79),0)))</f>
        <v>0</v>
      </c>
      <c r="CS79" s="48" t="n">
        <f aca="false">MIN(AU79,(GO78*(1+GO$5/Setup!$C$36)+IF($V79=22,N($F79),0)))</f>
        <v>0</v>
      </c>
      <c r="CT79" s="48" t="n">
        <f aca="false">MIN(AV79,(GP78*(1+GP$5/Setup!$C$36)+IF($V79=23,N($F79),0)))</f>
        <v>0</v>
      </c>
      <c r="CU79" s="48" t="n">
        <f aca="false">MIN(AW79,(GQ78*(1+GQ$5/Setup!$C$36)+IF($V79=24,N($F79),0)))</f>
        <v>0</v>
      </c>
      <c r="CV79" s="48" t="n">
        <f aca="false">MIN(AX79,(GR78*(1+GR$5/Setup!$C$36)+IF($V79=25,N($F79),0)))</f>
        <v>0</v>
      </c>
      <c r="CW79" s="48" t="n">
        <f aca="false">MIN(AY79,(GS78*(1+GS$5/Setup!$C$36)+IF($V79=26,N($F79),0)))</f>
        <v>0</v>
      </c>
      <c r="CX79" s="48" t="n">
        <f aca="false">MIN(AZ79,(GT78*(1+GT$5/Setup!$C$36)+IF($V79=27,N($F79),0)))</f>
        <v>0</v>
      </c>
      <c r="CY79" s="48" t="n">
        <f aca="false">MIN(BA79,(GU78*(1+GU$5/Setup!$C$36)+IF($V79=28,N($F79),0)))</f>
        <v>0</v>
      </c>
      <c r="CZ79" s="48" t="n">
        <f aca="false">MIN(BB79,(GV78*(1+GV$5/Setup!$C$36)+IF($V79=29,N($F79),0)))</f>
        <v>0</v>
      </c>
      <c r="DA79" s="48" t="n">
        <f aca="false">MIN(BC79,(GW78*(1+GW$5/Setup!$C$36)+IF($V79=30,N($F79),0)))</f>
        <v>0</v>
      </c>
      <c r="DB79" s="48" t="n">
        <f aca="false">MIN(BD79,(GX78*(1+GX$5/Setup!$C$36)+IF($V79=31,N($F79),0)))</f>
        <v>0</v>
      </c>
      <c r="DC79" s="48" t="n">
        <f aca="false">MIN(BE79,(GY78*(1+GY$5/Setup!$C$36)+IF($V79=32,N($F79),0)))</f>
        <v>0</v>
      </c>
      <c r="DD79" s="48" t="n">
        <f aca="false">MIN(BF79,(GZ78*(1+GZ$5/Setup!$C$36)+IF($V79=33,N($F79),0)))</f>
        <v>0</v>
      </c>
      <c r="DE79" s="48" t="n">
        <f aca="false">MIN(BG79,(HA78*(1+HA$5/Setup!$C$36)+IF($V79=34,N($F79),0)))</f>
        <v>0</v>
      </c>
      <c r="DF79" s="48" t="n">
        <f aca="false">MIN(BH79,(HB78*(1+HB$5/Setup!$C$36)+IF($V79=35,N($F79),0)))</f>
        <v>0</v>
      </c>
      <c r="DG79" s="48" t="n">
        <f aca="false">MIN(BI79,(HC78*(1+HC$5/Setup!$C$36)+IF($V79=36,N($F79),0)))</f>
        <v>0</v>
      </c>
      <c r="DH79" s="48" t="n">
        <f aca="false">MIN(BJ79,(HD78*(1+HD$5/Setup!$C$36)+IF($V79=37,N($F79),0)))</f>
        <v>0</v>
      </c>
      <c r="DI79" s="48" t="n">
        <f aca="false">MIN(BK79,(HE78*(1+HE$5/Setup!$C$36)+IF($V79=38,N($F79),0)))</f>
        <v>0</v>
      </c>
      <c r="DJ79" s="48" t="n">
        <f aca="false">MIN(BL79,(HF78*(1+HF$5/Setup!$C$36)+IF($V79=39,N($F79),0)))</f>
        <v>0</v>
      </c>
      <c r="DK79" s="48" t="n">
        <f aca="false">MIN(BM79,(HG78*(1+HG$5/Setup!$C$36)+IF($V79=40,N($F79),0)))</f>
        <v>0</v>
      </c>
      <c r="DL79" s="48" t="n">
        <f aca="false">MIN(BN79,(HH78*(1+HH$5/Setup!$C$36)+IF($V79=41,N($F79),0)))</f>
        <v>0</v>
      </c>
      <c r="DM79" s="48" t="n">
        <f aca="false">MIN(BO79,(HI78*(1+HI$5/Setup!$C$36)+IF($V79=42,N($F79),0)))</f>
        <v>0</v>
      </c>
      <c r="DN79" s="48" t="n">
        <f aca="false">MIN(BP79,(HJ78*(1+HJ$5/Setup!$C$36)+IF($V79=43,N($F79),0)))</f>
        <v>0</v>
      </c>
      <c r="DO79" s="48" t="n">
        <f aca="false">MIN(BQ79,(HK78*(1+HK$5/Setup!$C$36)+IF($V79=44,N($F79),0)))</f>
        <v>0</v>
      </c>
      <c r="DP79" s="48" t="n">
        <f aca="false">MIN(BR79,(HL78*(1+HL$5/Setup!$C$36)+IF($V79=45,N($F79),0)))</f>
        <v>0</v>
      </c>
      <c r="DQ79" s="48" t="n">
        <f aca="false">MIN(BS79,(HM78*(1+HM$5/Setup!$C$36)+IF($V79=46,N($F79),0)))</f>
        <v>0</v>
      </c>
      <c r="DR79" s="48" t="n">
        <f aca="false">MIN(BT79,(HN78*(1+HN$5/Setup!$C$36)+IF($V79=47,N($F79),0)))</f>
        <v>0</v>
      </c>
      <c r="DS79" s="48" t="n">
        <f aca="false">MIN(BU79,(HO78*(1+HO$5/Setup!$C$36)+IF($V79=48,N($F79),0)))</f>
        <v>0</v>
      </c>
      <c r="DT79" s="48" t="n">
        <f aca="false">MIN(BV79,(HP78*(1+HP$5/Setup!$C$36)+IF($V79=49,N($F79),0)))</f>
        <v>0</v>
      </c>
      <c r="DU79" s="48" t="n">
        <f aca="false">MIN(BW79,(HQ78*(1+HQ$5/Setup!$C$36)+IF($V79=50,N($F79),0)))</f>
        <v>0</v>
      </c>
      <c r="DV79" s="48" t="n">
        <f aca="false">MIN(MAX((FT78*(1+FT$5/Setup!$C$36)+IF($V79=1,N($F79),0))-BX79,0),MAX($P79-0,0))</f>
        <v>0</v>
      </c>
      <c r="DW79" s="48" t="n">
        <f aca="false">MIN(MAX((FU78*(1+FU$5/Setup!$C$36)+IF($V79=2,N($F79),0))-BY79,0),MAX($P79-SUM(DV79:DV79),0))</f>
        <v>0</v>
      </c>
      <c r="DX79" s="48" t="n">
        <f aca="false">MIN(MAX((FV78*(1+FV$5/Setup!$C$36)+IF($V79=3,N($F79),0))-BZ79,0),MAX($P79-SUM(DV79:DW79),0))</f>
        <v>0</v>
      </c>
      <c r="DY79" s="48" t="n">
        <f aca="false">MIN(MAX((FW78*(1+FW$5/Setup!$C$36)+IF($V79=4,N($F79),0))-CA79,0),MAX($P79-SUM(DV79:DX79),0))</f>
        <v>0</v>
      </c>
      <c r="DZ79" s="48" t="n">
        <f aca="false">MIN(MAX((FX78*(1+FX$5/Setup!$C$36)+IF($V79=5,N($F79),0))-CB79,0),MAX($P79-SUM(DV79:DY79),0))</f>
        <v>0</v>
      </c>
      <c r="EA79" s="48" t="n">
        <f aca="false">MIN(MAX((FY78*(1+FY$5/Setup!$C$36)+IF($V79=6,N($F79),0))-CC79,0),MAX($P79-SUM(DV79:DZ79),0))</f>
        <v>0</v>
      </c>
      <c r="EB79" s="48" t="n">
        <f aca="false">MIN(MAX((FZ78*(1+FZ$5/Setup!$C$36)+IF($V79=7,N($F79),0))-CD79,0),MAX($P79-SUM(DV79:EA79),0))</f>
        <v>0</v>
      </c>
      <c r="EC79" s="48" t="n">
        <f aca="false">MIN(MAX((GA78*(1+GA$5/Setup!$C$36)+IF($V79=8,N($F79),0))-CE79,0),MAX($P79-SUM(DV79:EB79),0))</f>
        <v>0</v>
      </c>
      <c r="ED79" s="48" t="n">
        <f aca="false">MIN(MAX((GB78*(1+GB$5/Setup!$C$36)+IF($V79=9,N($F79),0))-CF79,0),MAX($P79-SUM(DV79:EC79),0))</f>
        <v>0</v>
      </c>
      <c r="EE79" s="48" t="n">
        <f aca="false">MIN(MAX((GC78*(1+GC$5/Setup!$C$36)+IF($V79=10,N($F79),0))-CG79,0),MAX($P79-SUM(DV79:ED79),0))</f>
        <v>0</v>
      </c>
      <c r="EF79" s="48" t="n">
        <f aca="false">MIN(MAX((GD78*(1+GD$5/Setup!$C$36)+IF($V79=11,N($F79),0))-CH79,0),MAX($P79-SUM(DV79:EE79),0))</f>
        <v>0</v>
      </c>
      <c r="EG79" s="48" t="n">
        <f aca="false">MIN(MAX((GE78*(1+GE$5/Setup!$C$36)+IF($V79=12,N($F79),0))-CI79,0),MAX($P79-SUM(DV79:EF79),0))</f>
        <v>0</v>
      </c>
      <c r="EH79" s="48" t="n">
        <f aca="false">MIN(MAX((GF78*(1+GF$5/Setup!$C$36)+IF($V79=13,N($F79),0))-CJ79,0),MAX($P79-SUM(DV79:EG79),0))</f>
        <v>0</v>
      </c>
      <c r="EI79" s="48" t="n">
        <f aca="false">MIN(MAX((GG78*(1+GG$5/Setup!$C$36)+IF($V79=14,N($F79),0))-CK79,0),MAX($P79-SUM(DV79:EH79),0))</f>
        <v>0</v>
      </c>
      <c r="EJ79" s="48" t="n">
        <f aca="false">MIN(MAX((GH78*(1+GH$5/Setup!$C$36)+IF($V79=15,N($F79),0))-CL79,0),MAX($P79-SUM(DV79:EI79),0))</f>
        <v>0</v>
      </c>
      <c r="EK79" s="48" t="n">
        <f aca="false">MIN(MAX((GI78*(1+GI$5/Setup!$C$36)+IF($V79=16,N($F79),0))-CM79,0),MAX($P79-SUM(DV79:EJ79),0))</f>
        <v>0</v>
      </c>
      <c r="EL79" s="48" t="n">
        <f aca="false">MIN(MAX((GJ78*(1+GJ$5/Setup!$C$36)+IF($V79=17,N($F79),0))-CN79,0),MAX($P79-SUM(DV79:EK79),0))</f>
        <v>0</v>
      </c>
      <c r="EM79" s="48" t="n">
        <f aca="false">MIN(MAX((GK78*(1+GK$5/Setup!$C$36)+IF($V79=18,N($F79),0))-CO79,0),MAX($P79-SUM(DV79:EL79),0))</f>
        <v>0</v>
      </c>
      <c r="EN79" s="48" t="n">
        <f aca="false">MIN(MAX((GL78*(1+GL$5/Setup!$C$36)+IF($V79=19,N($F79),0))-CP79,0),MAX($P79-SUM(DV79:EM79),0))</f>
        <v>0</v>
      </c>
      <c r="EO79" s="48" t="n">
        <f aca="false">MIN(MAX((GM78*(1+GM$5/Setup!$C$36)+IF($V79=20,N($F79),0))-CQ79,0),MAX($P79-SUM(DV79:EN79),0))</f>
        <v>0</v>
      </c>
      <c r="EP79" s="48" t="n">
        <f aca="false">MIN(MAX((GN78*(1+GN$5/Setup!$C$36)+IF($V79=21,N($F79),0))-CR79,0),MAX($P79-SUM(DV79:EO79),0))</f>
        <v>0</v>
      </c>
      <c r="EQ79" s="48" t="n">
        <f aca="false">MIN(MAX((GO78*(1+GO$5/Setup!$C$36)+IF($V79=22,N($F79),0))-CS79,0),MAX($P79-SUM(DV79:EP79),0))</f>
        <v>0</v>
      </c>
      <c r="ER79" s="48" t="n">
        <f aca="false">MIN(MAX((GP78*(1+GP$5/Setup!$C$36)+IF($V79=23,N($F79),0))-CT79,0),MAX($P79-SUM(DV79:EQ79),0))</f>
        <v>0</v>
      </c>
      <c r="ES79" s="48" t="n">
        <f aca="false">MIN(MAX((GQ78*(1+GQ$5/Setup!$C$36)+IF($V79=24,N($F79),0))-CU79,0),MAX($P79-SUM(DV79:ER79),0))</f>
        <v>0</v>
      </c>
      <c r="ET79" s="48" t="n">
        <f aca="false">MIN(MAX((GR78*(1+GR$5/Setup!$C$36)+IF($V79=25,N($F79),0))-CV79,0),MAX($P79-SUM(DV79:ES79),0))</f>
        <v>0</v>
      </c>
      <c r="EU79" s="48" t="n">
        <f aca="false">MIN(MAX((GS78*(1+GS$5/Setup!$C$36)+IF($V79=26,N($F79),0))-CW79,0),MAX($P79-SUM(DV79:ET79),0))</f>
        <v>0</v>
      </c>
      <c r="EV79" s="48" t="n">
        <f aca="false">MIN(MAX((GT78*(1+GT$5/Setup!$C$36)+IF($V79=27,N($F79),0))-CX79,0),MAX($P79-SUM(DV79:EU79),0))</f>
        <v>0</v>
      </c>
      <c r="EW79" s="48" t="n">
        <f aca="false">MIN(MAX((GU78*(1+GU$5/Setup!$C$36)+IF($V79=28,N($F79),0))-CY79,0),MAX($P79-SUM(DV79:EV79),0))</f>
        <v>0</v>
      </c>
      <c r="EX79" s="48" t="n">
        <f aca="false">MIN(MAX((GV78*(1+GV$5/Setup!$C$36)+IF($V79=29,N($F79),0))-CZ79,0),MAX($P79-SUM(DV79:EW79),0))</f>
        <v>0</v>
      </c>
      <c r="EY79" s="48" t="n">
        <f aca="false">MIN(MAX((GW78*(1+GW$5/Setup!$C$36)+IF($V79=30,N($F79),0))-DA79,0),MAX($P79-SUM(DV79:EX79),0))</f>
        <v>0</v>
      </c>
      <c r="EZ79" s="48" t="n">
        <f aca="false">MIN(MAX((GX78*(1+GX$5/Setup!$C$36)+IF($V79=31,N($F79),0))-DB79,0),MAX($P79-SUM(DV79:EY79),0))</f>
        <v>0</v>
      </c>
      <c r="FA79" s="48" t="n">
        <f aca="false">MIN(MAX((GY78*(1+GY$5/Setup!$C$36)+IF($V79=32,N($F79),0))-DC79,0),MAX($P79-SUM(DV79:EZ79),0))</f>
        <v>0</v>
      </c>
      <c r="FB79" s="48" t="n">
        <f aca="false">MIN(MAX((GZ78*(1+GZ$5/Setup!$C$36)+IF($V79=33,N($F79),0))-DD79,0),MAX($P79-SUM(DV79:FA79),0))</f>
        <v>0</v>
      </c>
      <c r="FC79" s="48" t="n">
        <f aca="false">MIN(MAX((HA78*(1+HA$5/Setup!$C$36)+IF($V79=34,N($F79),0))-DE79,0),MAX($P79-SUM(DV79:FB79),0))</f>
        <v>0</v>
      </c>
      <c r="FD79" s="48" t="n">
        <f aca="false">MIN(MAX((HB78*(1+HB$5/Setup!$C$36)+IF($V79=35,N($F79),0))-DF79,0),MAX($P79-SUM(DV79:FC79),0))</f>
        <v>0</v>
      </c>
      <c r="FE79" s="48" t="n">
        <f aca="false">MIN(MAX((HC78*(1+HC$5/Setup!$C$36)+IF($V79=36,N($F79),0))-DG79,0),MAX($P79-SUM(DV79:FD79),0))</f>
        <v>0</v>
      </c>
      <c r="FF79" s="48" t="n">
        <f aca="false">MIN(MAX((HD78*(1+HD$5/Setup!$C$36)+IF($V79=37,N($F79),0))-DH79,0),MAX($P79-SUM(DV79:FE79),0))</f>
        <v>0</v>
      </c>
      <c r="FG79" s="48" t="n">
        <f aca="false">MIN(MAX((HE78*(1+HE$5/Setup!$C$36)+IF($V79=38,N($F79),0))-DI79,0),MAX($P79-SUM(DV79:FF79),0))</f>
        <v>0</v>
      </c>
      <c r="FH79" s="48" t="n">
        <f aca="false">MIN(MAX((HF78*(1+HF$5/Setup!$C$36)+IF($V79=39,N($F79),0))-DJ79,0),MAX($P79-SUM(DV79:FG79),0))</f>
        <v>0</v>
      </c>
      <c r="FI79" s="48" t="n">
        <f aca="false">MIN(MAX((HG78*(1+HG$5/Setup!$C$36)+IF($V79=40,N($F79),0))-DK79,0),MAX($P79-SUM(DV79:FH79),0))</f>
        <v>0</v>
      </c>
      <c r="FJ79" s="48" t="n">
        <f aca="false">MIN(MAX((HH78*(1+HH$5/Setup!$C$36)+IF($V79=41,N($F79),0))-DL79,0),MAX($P79-SUM(DV79:FI79),0))</f>
        <v>0</v>
      </c>
      <c r="FK79" s="48" t="n">
        <f aca="false">MIN(MAX((HI78*(1+HI$5/Setup!$C$36)+IF($V79=42,N($F79),0))-DM79,0),MAX($P79-SUM(DV79:FJ79),0))</f>
        <v>0</v>
      </c>
      <c r="FL79" s="48" t="n">
        <f aca="false">MIN(MAX((HJ78*(1+HJ$5/Setup!$C$36)+IF($V79=43,N($F79),0))-DN79,0),MAX($P79-SUM(DV79:FK79),0))</f>
        <v>0</v>
      </c>
      <c r="FM79" s="48" t="n">
        <f aca="false">MIN(MAX((HK78*(1+HK$5/Setup!$C$36)+IF($V79=44,N($F79),0))-DO79,0),MAX($P79-SUM(DV79:FL79),0))</f>
        <v>0</v>
      </c>
      <c r="FN79" s="48" t="n">
        <f aca="false">MIN(MAX((HL78*(1+HL$5/Setup!$C$36)+IF($V79=45,N($F79),0))-DP79,0),MAX($P79-SUM(DV79:FM79),0))</f>
        <v>0</v>
      </c>
      <c r="FO79" s="48" t="n">
        <f aca="false">MIN(MAX((HM78*(1+HM$5/Setup!$C$36)+IF($V79=46,N($F79),0))-DQ79,0),MAX($P79-SUM(DV79:FN79),0))</f>
        <v>0</v>
      </c>
      <c r="FP79" s="48" t="n">
        <f aca="false">MIN(MAX((HN78*(1+HN$5/Setup!$C$36)+IF($V79=47,N($F79),0))-DR79,0),MAX($P79-SUM(DV79:FO79),0))</f>
        <v>0</v>
      </c>
      <c r="FQ79" s="48" t="n">
        <f aca="false">MIN(MAX((HO78*(1+HO$5/Setup!$C$36)+IF($V79=48,N($F79),0))-DS79,0),MAX($P79-SUM(DV79:FP79),0))</f>
        <v>0</v>
      </c>
      <c r="FR79" s="48" t="n">
        <f aca="false">MIN(MAX((HP78*(1+HP$5/Setup!$C$36)+IF($V79=49,N($F79),0))-DT79,0),MAX($P79-SUM(DV79:FQ79),0))</f>
        <v>0</v>
      </c>
      <c r="FS79" s="48" t="n">
        <f aca="false">MIN(MAX((HQ78*(1+HQ$5/Setup!$C$36)+IF($V79=50,N($F79),0))-DU79,0),MAX($P79-SUM(DV79:FR79),0))</f>
        <v>0</v>
      </c>
      <c r="FT79" s="48" t="n">
        <f aca="false">IF((FT78*(1+FT$5/Setup!$C$36)+IF($V79=1,N($F79),0))-BX79-DV79&lt;0.005,0,(FT78*(1+FT$5/Setup!$C$36)+IF($V79=1,N($F79),0))-BX79-DV79)</f>
        <v>0</v>
      </c>
      <c r="FU79" s="48" t="n">
        <f aca="false">IF((FU78*(1+FU$5/Setup!$C$36)+IF($V79=2,N($F79),0))-BY79-DW79&lt;0.005,0,(FU78*(1+FU$5/Setup!$C$36)+IF($V79=2,N($F79),0))-BY79-DW79)</f>
        <v>0</v>
      </c>
      <c r="FV79" s="48" t="n">
        <f aca="false">IF((FV78*(1+FV$5/Setup!$C$36)+IF($V79=3,N($F79),0))-BZ79-DX79&lt;0.005,0,(FV78*(1+FV$5/Setup!$C$36)+IF($V79=3,N($F79),0))-BZ79-DX79)</f>
        <v>0</v>
      </c>
      <c r="FW79" s="48" t="n">
        <f aca="false">IF((FW78*(1+FW$5/Setup!$C$36)+IF($V79=4,N($F79),0))-CA79-DY79&lt;0.005,0,(FW78*(1+FW$5/Setup!$C$36)+IF($V79=4,N($F79),0))-CA79-DY79)</f>
        <v>0</v>
      </c>
      <c r="FX79" s="48" t="n">
        <f aca="false">IF((FX78*(1+FX$5/Setup!$C$36)+IF($V79=5,N($F79),0))-CB79-DZ79&lt;0.005,0,(FX78*(1+FX$5/Setup!$C$36)+IF($V79=5,N($F79),0))-CB79-DZ79)</f>
        <v>0</v>
      </c>
      <c r="FY79" s="48" t="n">
        <f aca="false">IF((FY78*(1+FY$5/Setup!$C$36)+IF($V79=6,N($F79),0))-CC79-EA79&lt;0.005,0,(FY78*(1+FY$5/Setup!$C$36)+IF($V79=6,N($F79),0))-CC79-EA79)</f>
        <v>0</v>
      </c>
      <c r="FZ79" s="48" t="n">
        <f aca="false">IF((FZ78*(1+FZ$5/Setup!$C$36)+IF($V79=7,N($F79),0))-CD79-EB79&lt;0.005,0,(FZ78*(1+FZ$5/Setup!$C$36)+IF($V79=7,N($F79),0))-CD79-EB79)</f>
        <v>0</v>
      </c>
      <c r="GA79" s="48" t="n">
        <f aca="false">IF((GA78*(1+GA$5/Setup!$C$36)+IF($V79=8,N($F79),0))-CE79-EC79&lt;0.005,0,(GA78*(1+GA$5/Setup!$C$36)+IF($V79=8,N($F79),0))-CE79-EC79)</f>
        <v>0</v>
      </c>
      <c r="GB79" s="48" t="n">
        <f aca="false">IF((GB78*(1+GB$5/Setup!$C$36)+IF($V79=9,N($F79),0))-CF79-ED79&lt;0.005,0,(GB78*(1+GB$5/Setup!$C$36)+IF($V79=9,N($F79),0))-CF79-ED79)</f>
        <v>0</v>
      </c>
      <c r="GC79" s="48" t="n">
        <f aca="false">IF((GC78*(1+GC$5/Setup!$C$36)+IF($V79=10,N($F79),0))-CG79-EE79&lt;0.005,0,(GC78*(1+GC$5/Setup!$C$36)+IF($V79=10,N($F79),0))-CG79-EE79)</f>
        <v>0</v>
      </c>
      <c r="GD79" s="48" t="n">
        <f aca="false">IF((GD78*(1+GD$5/Setup!$C$36)+IF($V79=11,N($F79),0))-CH79-EF79&lt;0.005,0,(GD78*(1+GD$5/Setup!$C$36)+IF($V79=11,N($F79),0))-CH79-EF79)</f>
        <v>0</v>
      </c>
      <c r="GE79" s="48" t="n">
        <f aca="false">IF((GE78*(1+GE$5/Setup!$C$36)+IF($V79=12,N($F79),0))-CI79-EG79&lt;0.005,0,(GE78*(1+GE$5/Setup!$C$36)+IF($V79=12,N($F79),0))-CI79-EG79)</f>
        <v>0</v>
      </c>
      <c r="GF79" s="48" t="n">
        <f aca="false">IF((GF78*(1+GF$5/Setup!$C$36)+IF($V79=13,N($F79),0))-CJ79-EH79&lt;0.005,0,(GF78*(1+GF$5/Setup!$C$36)+IF($V79=13,N($F79),0))-CJ79-EH79)</f>
        <v>0</v>
      </c>
      <c r="GG79" s="48" t="n">
        <f aca="false">IF((GG78*(1+GG$5/Setup!$C$36)+IF($V79=14,N($F79),0))-CK79-EI79&lt;0.005,0,(GG78*(1+GG$5/Setup!$C$36)+IF($V79=14,N($F79),0))-CK79-EI79)</f>
        <v>0</v>
      </c>
      <c r="GH79" s="48" t="n">
        <f aca="false">IF((GH78*(1+GH$5/Setup!$C$36)+IF($V79=15,N($F79),0))-CL79-EJ79&lt;0.005,0,(GH78*(1+GH$5/Setup!$C$36)+IF($V79=15,N($F79),0))-CL79-EJ79)</f>
        <v>0</v>
      </c>
      <c r="GI79" s="48" t="n">
        <f aca="false">IF((GI78*(1+GI$5/Setup!$C$36)+IF($V79=16,N($F79),0))-CM79-EK79&lt;0.005,0,(GI78*(1+GI$5/Setup!$C$36)+IF($V79=16,N($F79),0))-CM79-EK79)</f>
        <v>0</v>
      </c>
      <c r="GJ79" s="48" t="n">
        <f aca="false">IF((GJ78*(1+GJ$5/Setup!$C$36)+IF($V79=17,N($F79),0))-CN79-EL79&lt;0.005,0,(GJ78*(1+GJ$5/Setup!$C$36)+IF($V79=17,N($F79),0))-CN79-EL79)</f>
        <v>0</v>
      </c>
      <c r="GK79" s="48" t="n">
        <f aca="false">IF((GK78*(1+GK$5/Setup!$C$36)+IF($V79=18,N($F79),0))-CO79-EM79&lt;0.005,0,(GK78*(1+GK$5/Setup!$C$36)+IF($V79=18,N($F79),0))-CO79-EM79)</f>
        <v>0</v>
      </c>
      <c r="GL79" s="48" t="n">
        <f aca="false">IF((GL78*(1+GL$5/Setup!$C$36)+IF($V79=19,N($F79),0))-CP79-EN79&lt;0.005,0,(GL78*(1+GL$5/Setup!$C$36)+IF($V79=19,N($F79),0))-CP79-EN79)</f>
        <v>0</v>
      </c>
      <c r="GM79" s="48" t="n">
        <f aca="false">IF((GM78*(1+GM$5/Setup!$C$36)+IF($V79=20,N($F79),0))-CQ79-EO79&lt;0.005,0,(GM78*(1+GM$5/Setup!$C$36)+IF($V79=20,N($F79),0))-CQ79-EO79)</f>
        <v>0</v>
      </c>
      <c r="GN79" s="48" t="n">
        <f aca="false">IF((GN78*(1+GN$5/Setup!$C$36)+IF($V79=21,N($F79),0))-CR79-EP79&lt;0.005,0,(GN78*(1+GN$5/Setup!$C$36)+IF($V79=21,N($F79),0))-CR79-EP79)</f>
        <v>0</v>
      </c>
      <c r="GO79" s="48" t="n">
        <f aca="false">IF((GO78*(1+GO$5/Setup!$C$36)+IF($V79=22,N($F79),0))-CS79-EQ79&lt;0.005,0,(GO78*(1+GO$5/Setup!$C$36)+IF($V79=22,N($F79),0))-CS79-EQ79)</f>
        <v>0</v>
      </c>
      <c r="GP79" s="48" t="n">
        <f aca="false">IF((GP78*(1+GP$5/Setup!$C$36)+IF($V79=23,N($F79),0))-CT79-ER79&lt;0.005,0,(GP78*(1+GP$5/Setup!$C$36)+IF($V79=23,N($F79),0))-CT79-ER79)</f>
        <v>0</v>
      </c>
      <c r="GQ79" s="48" t="n">
        <f aca="false">IF((GQ78*(1+GQ$5/Setup!$C$36)+IF($V79=24,N($F79),0))-CU79-ES79&lt;0.005,0,(GQ78*(1+GQ$5/Setup!$C$36)+IF($V79=24,N($F79),0))-CU79-ES79)</f>
        <v>0</v>
      </c>
      <c r="GR79" s="48" t="n">
        <f aca="false">IF((GR78*(1+GR$5/Setup!$C$36)+IF($V79=25,N($F79),0))-CV79-ET79&lt;0.005,0,(GR78*(1+GR$5/Setup!$C$36)+IF($V79=25,N($F79),0))-CV79-ET79)</f>
        <v>0</v>
      </c>
      <c r="GS79" s="48" t="n">
        <f aca="false">IF((GS78*(1+GS$5/Setup!$C$36)+IF($V79=26,N($F79),0))-CW79-EU79&lt;0.005,0,(GS78*(1+GS$5/Setup!$C$36)+IF($V79=26,N($F79),0))-CW79-EU79)</f>
        <v>0</v>
      </c>
      <c r="GT79" s="48" t="n">
        <f aca="false">IF((GT78*(1+GT$5/Setup!$C$36)+IF($V79=27,N($F79),0))-CX79-EV79&lt;0.005,0,(GT78*(1+GT$5/Setup!$C$36)+IF($V79=27,N($F79),0))-CX79-EV79)</f>
        <v>0</v>
      </c>
      <c r="GU79" s="48" t="n">
        <f aca="false">IF((GU78*(1+GU$5/Setup!$C$36)+IF($V79=28,N($F79),0))-CY79-EW79&lt;0.005,0,(GU78*(1+GU$5/Setup!$C$36)+IF($V79=28,N($F79),0))-CY79-EW79)</f>
        <v>0</v>
      </c>
      <c r="GV79" s="48" t="n">
        <f aca="false">IF((GV78*(1+GV$5/Setup!$C$36)+IF($V79=29,N($F79),0))-CZ79-EX79&lt;0.005,0,(GV78*(1+GV$5/Setup!$C$36)+IF($V79=29,N($F79),0))-CZ79-EX79)</f>
        <v>0</v>
      </c>
      <c r="GW79" s="48" t="n">
        <f aca="false">IF((GW78*(1+GW$5/Setup!$C$36)+IF($V79=30,N($F79),0))-DA79-EY79&lt;0.005,0,(GW78*(1+GW$5/Setup!$C$36)+IF($V79=30,N($F79),0))-DA79-EY79)</f>
        <v>0</v>
      </c>
      <c r="GX79" s="48" t="n">
        <f aca="false">IF((GX78*(1+GX$5/Setup!$C$36)+IF($V79=31,N($F79),0))-DB79-EZ79&lt;0.005,0,(GX78*(1+GX$5/Setup!$C$36)+IF($V79=31,N($F79),0))-DB79-EZ79)</f>
        <v>0</v>
      </c>
      <c r="GY79" s="48" t="n">
        <f aca="false">IF((GY78*(1+GY$5/Setup!$C$36)+IF($V79=32,N($F79),0))-DC79-FA79&lt;0.005,0,(GY78*(1+GY$5/Setup!$C$36)+IF($V79=32,N($F79),0))-DC79-FA79)</f>
        <v>0</v>
      </c>
      <c r="GZ79" s="48" t="n">
        <f aca="false">IF((GZ78*(1+GZ$5/Setup!$C$36)+IF($V79=33,N($F79),0))-DD79-FB79&lt;0.005,0,(GZ78*(1+GZ$5/Setup!$C$36)+IF($V79=33,N($F79),0))-DD79-FB79)</f>
        <v>0</v>
      </c>
      <c r="HA79" s="48" t="n">
        <f aca="false">IF((HA78*(1+HA$5/Setup!$C$36)+IF($V79=34,N($F79),0))-DE79-FC79&lt;0.005,0,(HA78*(1+HA$5/Setup!$C$36)+IF($V79=34,N($F79),0))-DE79-FC79)</f>
        <v>0</v>
      </c>
      <c r="HB79" s="48" t="n">
        <f aca="false">IF((HB78*(1+HB$5/Setup!$C$36)+IF($V79=35,N($F79),0))-DF79-FD79&lt;0.005,0,(HB78*(1+HB$5/Setup!$C$36)+IF($V79=35,N($F79),0))-DF79-FD79)</f>
        <v>0</v>
      </c>
      <c r="HC79" s="48" t="n">
        <f aca="false">IF((HC78*(1+HC$5/Setup!$C$36)+IF($V79=36,N($F79),0))-DG79-FE79&lt;0.005,0,(HC78*(1+HC$5/Setup!$C$36)+IF($V79=36,N($F79),0))-DG79-FE79)</f>
        <v>0</v>
      </c>
      <c r="HD79" s="48" t="n">
        <f aca="false">IF((HD78*(1+HD$5/Setup!$C$36)+IF($V79=37,N($F79),0))-DH79-FF79&lt;0.005,0,(HD78*(1+HD$5/Setup!$C$36)+IF($V79=37,N($F79),0))-DH79-FF79)</f>
        <v>0</v>
      </c>
      <c r="HE79" s="48" t="n">
        <f aca="false">IF((HE78*(1+HE$5/Setup!$C$36)+IF($V79=38,N($F79),0))-DI79-FG79&lt;0.005,0,(HE78*(1+HE$5/Setup!$C$36)+IF($V79=38,N($F79),0))-DI79-FG79)</f>
        <v>0</v>
      </c>
      <c r="HF79" s="48" t="n">
        <f aca="false">IF((HF78*(1+HF$5/Setup!$C$36)+IF($V79=39,N($F79),0))-DJ79-FH79&lt;0.005,0,(HF78*(1+HF$5/Setup!$C$36)+IF($V79=39,N($F79),0))-DJ79-FH79)</f>
        <v>0</v>
      </c>
      <c r="HG79" s="48" t="n">
        <f aca="false">IF((HG78*(1+HG$5/Setup!$C$36)+IF($V79=40,N($F79),0))-DK79-FI79&lt;0.005,0,(HG78*(1+HG$5/Setup!$C$36)+IF($V79=40,N($F79),0))-DK79-FI79)</f>
        <v>0</v>
      </c>
      <c r="HH79" s="48" t="n">
        <f aca="false">IF((HH78*(1+HH$5/Setup!$C$36)+IF($V79=41,N($F79),0))-DL79-FJ79&lt;0.005,0,(HH78*(1+HH$5/Setup!$C$36)+IF($V79=41,N($F79),0))-DL79-FJ79)</f>
        <v>0</v>
      </c>
      <c r="HI79" s="48" t="n">
        <f aca="false">IF((HI78*(1+HI$5/Setup!$C$36)+IF($V79=42,N($F79),0))-DM79-FK79&lt;0.005,0,(HI78*(1+HI$5/Setup!$C$36)+IF($V79=42,N($F79),0))-DM79-FK79)</f>
        <v>0</v>
      </c>
      <c r="HJ79" s="48" t="n">
        <f aca="false">IF((HJ78*(1+HJ$5/Setup!$C$36)+IF($V79=43,N($F79),0))-DN79-FL79&lt;0.005,0,(HJ78*(1+HJ$5/Setup!$C$36)+IF($V79=43,N($F79),0))-DN79-FL79)</f>
        <v>0</v>
      </c>
      <c r="HK79" s="48" t="n">
        <f aca="false">IF((HK78*(1+HK$5/Setup!$C$36)+IF($V79=44,N($F79),0))-DO79-FM79&lt;0.005,0,(HK78*(1+HK$5/Setup!$C$36)+IF($V79=44,N($F79),0))-DO79-FM79)</f>
        <v>0</v>
      </c>
      <c r="HL79" s="48" t="n">
        <f aca="false">IF((HL78*(1+HL$5/Setup!$C$36)+IF($V79=45,N($F79),0))-DP79-FN79&lt;0.005,0,(HL78*(1+HL$5/Setup!$C$36)+IF($V79=45,N($F79),0))-DP79-FN79)</f>
        <v>0</v>
      </c>
      <c r="HM79" s="48" t="n">
        <f aca="false">IF((HM78*(1+HM$5/Setup!$C$36)+IF($V79=46,N($F79),0))-DQ79-FO79&lt;0.005,0,(HM78*(1+HM$5/Setup!$C$36)+IF($V79=46,N($F79),0))-DQ79-FO79)</f>
        <v>0</v>
      </c>
      <c r="HN79" s="48" t="n">
        <f aca="false">IF((HN78*(1+HN$5/Setup!$C$36)+IF($V79=47,N($F79),0))-DR79-FP79&lt;0.005,0,(HN78*(1+HN$5/Setup!$C$36)+IF($V79=47,N($F79),0))-DR79-FP79)</f>
        <v>0</v>
      </c>
      <c r="HO79" s="48" t="n">
        <f aca="false">IF((HO78*(1+HO$5/Setup!$C$36)+IF($V79=48,N($F79),0))-DS79-FQ79&lt;0.005,0,(HO78*(1+HO$5/Setup!$C$36)+IF($V79=48,N($F79),0))-DS79-FQ79)</f>
        <v>0</v>
      </c>
      <c r="HP79" s="48" t="n">
        <f aca="false">IF((HP78*(1+HP$5/Setup!$C$36)+IF($V79=49,N($F79),0))-DT79-FR79&lt;0.005,0,(HP78*(1+HP$5/Setup!$C$36)+IF($V79=49,N($F79),0))-DT79-FR79)</f>
        <v>0</v>
      </c>
      <c r="HQ79" s="48" t="n">
        <f aca="false">IF((HQ78*(1+HQ$5/Setup!$C$36)+IF($V79=50,N($F79),0))-DU79-FS79&lt;0.005,0,(HQ78*(1+HQ$5/Setup!$C$36)+IF($V79=50,N($F79),0))-DU79-FS79)</f>
        <v>0</v>
      </c>
    </row>
    <row r="80" customFormat="false" ht="15" hidden="false" customHeight="false" outlineLevel="0" collapsed="false">
      <c r="A80" s="44" t="n">
        <v>72</v>
      </c>
      <c r="B80" s="45" t="n">
        <f aca="false">IF(Setup!$C$7="Every month",EDATE(Setup!$C$8,($A80-1)),IF(Setup!$C$7="Twice a month",DATE(YEAR(Setup!$C$8),MONTH(Setup!$C$8)+INT((($A80-1)+Setup!$C$41)/2),MIN(IF(MOD(($A80-1)+Setup!$C$41,2)=0,Setup!$C$39,Setup!$C$40),DAY(EOMONTH(DATE(YEAR(Setup!$C$8),MONTH(Setup!$C$8)+INT((($A80-1)+Setup!$C$41)/2),1),0)))),Setup!$C$8+($A80-1)*IF(Setup!$C$7="Every week",7,14)))</f>
        <v>47319</v>
      </c>
      <c r="C80" s="45" t="n">
        <f aca="false">IF(Setup!$C$7="Every month",EDATE(Setup!$C$8,$A80),IF(Setup!$C$7="Twice a month",DATE(YEAR(Setup!$C$8),MONTH(Setup!$C$8)+INT(($A80+Setup!$C$41)/2),MIN(IF(MOD($A80+Setup!$C$41,2)=0,Setup!$C$39,Setup!$C$40),DAY(EOMONTH(DATE(YEAR(Setup!$C$8),MONTH(Setup!$C$8)+INT(($A80+Setup!$C$41)/2),1),0)))),Setup!$C$8+$A80*IF(Setup!$C$7="Every week",7,14)))</f>
        <v>47333</v>
      </c>
      <c r="D80" s="46"/>
      <c r="E80" s="47"/>
      <c r="F80" s="47"/>
      <c r="G80" s="47"/>
      <c r="H80" s="47"/>
      <c r="I80" s="48" t="n">
        <f aca="false">N(Setup!$C$11)+N(E80)</f>
        <v>100</v>
      </c>
      <c r="J80" s="48" t="n">
        <f aca="false">MIN(Setup!$C$37,MAX(I80,0))</f>
        <v>9.23076923076923</v>
      </c>
      <c r="K80" s="48" t="n">
        <f aca="false">MIN(MAX(N(Setup!$C$14)-L79,0),MAX(I80-J80,0))</f>
        <v>0</v>
      </c>
      <c r="L80" s="48" t="n">
        <f aca="false">L79+K80-N(G80)</f>
        <v>500</v>
      </c>
      <c r="M80" s="48" t="n">
        <f aca="false">M79+J80-N(H80)</f>
        <v>664.615384615385</v>
      </c>
      <c r="N80" s="48" t="n">
        <f aca="false">SUM(BX80:DU80)</f>
        <v>0</v>
      </c>
      <c r="O80" s="48" t="n">
        <f aca="false">SUM(Z80:BW80)-N80</f>
        <v>40</v>
      </c>
      <c r="P80" s="48" t="n">
        <f aca="false">MAX(I80-J80-K80,0)+O80</f>
        <v>130.769230769231</v>
      </c>
      <c r="Q80" s="48" t="n">
        <f aca="false">SUM(DV80:FS80)</f>
        <v>0</v>
      </c>
      <c r="R80" s="49" t="n">
        <f aca="false">N80+J80+K80+Q80</f>
        <v>9.23076923076923</v>
      </c>
      <c r="S80" s="48" t="n">
        <f aca="false">T80-T79-N(F80)+N80+Q80</f>
        <v>0</v>
      </c>
      <c r="T80" s="49" t="n">
        <f aca="false">SUM(FT80:HQ80)</f>
        <v>0</v>
      </c>
      <c r="U80" s="44" t="str">
        <f aca="false">IF(T79&lt;0.005,"",INDEX(Helpers!$C$2:$C$51,IF(_xlfn.MINIFS($DV$6:$FS$6,DV80:FS80,"&gt;0.005")=0,V80,_xlfn.MINIFS($DV$6:$FS$6,DV80:FS80,"&gt;0.005"))))</f>
        <v/>
      </c>
      <c r="V80" s="44" t="n">
        <f aca="false">IF(_xlfn.MINIFS($FT$6:$HQ$6,FT79:HQ79,"&gt;0.005")=0,1,_xlfn.MINIFS($FT$6:$HQ$6,FT79:HQ79,"&gt;0.005"))</f>
        <v>1</v>
      </c>
      <c r="W80" s="44" t="n">
        <f aca="false">IF(AND(D80&lt;&gt;"Paid",T79&gt;0.005),1,0)</f>
        <v>0</v>
      </c>
      <c r="X80" s="48" t="n">
        <f aca="false">SUMPRODUCT(((Helpers!$G$2:$G$51*(1+(Helpers!$D$2:$D$51+0.000000001)/12)^(($B80-Setup!$C$8)/(365.25/12))-Helpers!$E$2:$E$51*((1+(Helpers!$D$2:$D$51+0.000000001)/12)^(($B80-Setup!$C$8)/(365.25/12))-1)/((Helpers!$D$2:$D$51+0.000000001)/12))&gt;0)*(Helpers!$G$2:$G$51*(1+(Helpers!$D$2:$D$51+0.000000001)/12)^(($B80-Setup!$C$8)/(365.25/12))-Helpers!$E$2:$E$51*((1+(Helpers!$D$2:$D$51+0.000000001)/12)^(($B80-Setup!$C$8)/(365.25/12))-1)/((Helpers!$D$2:$D$51+0.000000001)/12)))</f>
        <v>281.638527383255</v>
      </c>
      <c r="Y80" s="48"/>
      <c r="Z80" s="48" t="n">
        <f aca="false">IF(OR(N(Z$5)=0,Z$6=""),0,Z$5*((DATE(YEAR($B80),MONTH($B80),MIN(Z$6,DAY(EOMONTH($B80,0))))&gt;=$B80)*(DATE(YEAR($B80),MONTH($B80),MIN(Z$6,DAY(EOMONTH($B80,0))))&lt;$C80)+(DATE(YEAR($B80),MONTH($B80)+1,MIN(Z$6,DAY(EOMONTH($B80,1))))&gt;=$B80)*(DATE(YEAR($B80),MONTH($B80)+1,MIN(Z$6,DAY(EOMONTH($B80,1))))&lt;$C80)))</f>
        <v>0</v>
      </c>
      <c r="AA80" s="48" t="n">
        <f aca="false">IF(OR(N(AA$5)=0,AA$6=""),0,AA$5*((DATE(YEAR($B80),MONTH($B80),MIN(AA$6,DAY(EOMONTH($B80,0))))&gt;=$B80)*(DATE(YEAR($B80),MONTH($B80),MIN(AA$6,DAY(EOMONTH($B80,0))))&lt;$C80)+(DATE(YEAR($B80),MONTH($B80)+1,MIN(AA$6,DAY(EOMONTH($B80,1))))&gt;=$B80)*(DATE(YEAR($B80),MONTH($B80)+1,MIN(AA$6,DAY(EOMONTH($B80,1))))&lt;$C80)))</f>
        <v>40</v>
      </c>
      <c r="AB80" s="48" t="n">
        <f aca="false">IF(OR(N(AB$5)=0,AB$6=""),0,AB$5*((DATE(YEAR($B80),MONTH($B80),MIN(AB$6,DAY(EOMONTH($B80,0))))&gt;=$B80)*(DATE(YEAR($B80),MONTH($B80),MIN(AB$6,DAY(EOMONTH($B80,0))))&lt;$C80)+(DATE(YEAR($B80),MONTH($B80)+1,MIN(AB$6,DAY(EOMONTH($B80,1))))&gt;=$B80)*(DATE(YEAR($B80),MONTH($B80)+1,MIN(AB$6,DAY(EOMONTH($B80,1))))&lt;$C80)))</f>
        <v>0</v>
      </c>
      <c r="AC80" s="48" t="n">
        <f aca="false">IF(OR(N(AC$5)=0,AC$6=""),0,AC$5*((DATE(YEAR($B80),MONTH($B80),MIN(AC$6,DAY(EOMONTH($B80,0))))&gt;=$B80)*(DATE(YEAR($B80),MONTH($B80),MIN(AC$6,DAY(EOMONTH($B80,0))))&lt;$C80)+(DATE(YEAR($B80),MONTH($B80)+1,MIN(AC$6,DAY(EOMONTH($B80,1))))&gt;=$B80)*(DATE(YEAR($B80),MONTH($B80)+1,MIN(AC$6,DAY(EOMONTH($B80,1))))&lt;$C80)))</f>
        <v>0</v>
      </c>
      <c r="AD80" s="48" t="n">
        <f aca="false">IF(OR(N(AD$5)=0,AD$6=""),0,AD$5*((DATE(YEAR($B80),MONTH($B80),MIN(AD$6,DAY(EOMONTH($B80,0))))&gt;=$B80)*(DATE(YEAR($B80),MONTH($B80),MIN(AD$6,DAY(EOMONTH($B80,0))))&lt;$C80)+(DATE(YEAR($B80),MONTH($B80)+1,MIN(AD$6,DAY(EOMONTH($B80,1))))&gt;=$B80)*(DATE(YEAR($B80),MONTH($B80)+1,MIN(AD$6,DAY(EOMONTH($B80,1))))&lt;$C80)))</f>
        <v>0</v>
      </c>
      <c r="AE80" s="48" t="n">
        <f aca="false">IF(OR(N(AE$5)=0,AE$6=""),0,AE$5*((DATE(YEAR($B80),MONTH($B80),MIN(AE$6,DAY(EOMONTH($B80,0))))&gt;=$B80)*(DATE(YEAR($B80),MONTH($B80),MIN(AE$6,DAY(EOMONTH($B80,0))))&lt;$C80)+(DATE(YEAR($B80),MONTH($B80)+1,MIN(AE$6,DAY(EOMONTH($B80,1))))&gt;=$B80)*(DATE(YEAR($B80),MONTH($B80)+1,MIN(AE$6,DAY(EOMONTH($B80,1))))&lt;$C80)))</f>
        <v>0</v>
      </c>
      <c r="AF80" s="48" t="n">
        <f aca="false">IF(OR(N(AF$5)=0,AF$6=""),0,AF$5*((DATE(YEAR($B80),MONTH($B80),MIN(AF$6,DAY(EOMONTH($B80,0))))&gt;=$B80)*(DATE(YEAR($B80),MONTH($B80),MIN(AF$6,DAY(EOMONTH($B80,0))))&lt;$C80)+(DATE(YEAR($B80),MONTH($B80)+1,MIN(AF$6,DAY(EOMONTH($B80,1))))&gt;=$B80)*(DATE(YEAR($B80),MONTH($B80)+1,MIN(AF$6,DAY(EOMONTH($B80,1))))&lt;$C80)))</f>
        <v>0</v>
      </c>
      <c r="AG80" s="48" t="n">
        <f aca="false">IF(OR(N(AG$5)=0,AG$6=""),0,AG$5*((DATE(YEAR($B80),MONTH($B80),MIN(AG$6,DAY(EOMONTH($B80,0))))&gt;=$B80)*(DATE(YEAR($B80),MONTH($B80),MIN(AG$6,DAY(EOMONTH($B80,0))))&lt;$C80)+(DATE(YEAR($B80),MONTH($B80)+1,MIN(AG$6,DAY(EOMONTH($B80,1))))&gt;=$B80)*(DATE(YEAR($B80),MONTH($B80)+1,MIN(AG$6,DAY(EOMONTH($B80,1))))&lt;$C80)))</f>
        <v>0</v>
      </c>
      <c r="AH80" s="48" t="n">
        <f aca="false">IF(OR(N(AH$5)=0,AH$6=""),0,AH$5*((DATE(YEAR($B80),MONTH($B80),MIN(AH$6,DAY(EOMONTH($B80,0))))&gt;=$B80)*(DATE(YEAR($B80),MONTH($B80),MIN(AH$6,DAY(EOMONTH($B80,0))))&lt;$C80)+(DATE(YEAR($B80),MONTH($B80)+1,MIN(AH$6,DAY(EOMONTH($B80,1))))&gt;=$B80)*(DATE(YEAR($B80),MONTH($B80)+1,MIN(AH$6,DAY(EOMONTH($B80,1))))&lt;$C80)))</f>
        <v>0</v>
      </c>
      <c r="AI80" s="48" t="n">
        <f aca="false">IF(OR(N(AI$5)=0,AI$6=""),0,AI$5*((DATE(YEAR($B80),MONTH($B80),MIN(AI$6,DAY(EOMONTH($B80,0))))&gt;=$B80)*(DATE(YEAR($B80),MONTH($B80),MIN(AI$6,DAY(EOMONTH($B80,0))))&lt;$C80)+(DATE(YEAR($B80),MONTH($B80)+1,MIN(AI$6,DAY(EOMONTH($B80,1))))&gt;=$B80)*(DATE(YEAR($B80),MONTH($B80)+1,MIN(AI$6,DAY(EOMONTH($B80,1))))&lt;$C80)))</f>
        <v>0</v>
      </c>
      <c r="AJ80" s="48" t="n">
        <f aca="false">IF(OR(N(AJ$5)=0,AJ$6=""),0,AJ$5*((DATE(YEAR($B80),MONTH($B80),MIN(AJ$6,DAY(EOMONTH($B80,0))))&gt;=$B80)*(DATE(YEAR($B80),MONTH($B80),MIN(AJ$6,DAY(EOMONTH($B80,0))))&lt;$C80)+(DATE(YEAR($B80),MONTH($B80)+1,MIN(AJ$6,DAY(EOMONTH($B80,1))))&gt;=$B80)*(DATE(YEAR($B80),MONTH($B80)+1,MIN(AJ$6,DAY(EOMONTH($B80,1))))&lt;$C80)))</f>
        <v>0</v>
      </c>
      <c r="AK80" s="48" t="n">
        <f aca="false">IF(OR(N(AK$5)=0,AK$6=""),0,AK$5*((DATE(YEAR($B80),MONTH($B80),MIN(AK$6,DAY(EOMONTH($B80,0))))&gt;=$B80)*(DATE(YEAR($B80),MONTH($B80),MIN(AK$6,DAY(EOMONTH($B80,0))))&lt;$C80)+(DATE(YEAR($B80),MONTH($B80)+1,MIN(AK$6,DAY(EOMONTH($B80,1))))&gt;=$B80)*(DATE(YEAR($B80),MONTH($B80)+1,MIN(AK$6,DAY(EOMONTH($B80,1))))&lt;$C80)))</f>
        <v>0</v>
      </c>
      <c r="AL80" s="48" t="n">
        <f aca="false">IF(OR(N(AL$5)=0,AL$6=""),0,AL$5*((DATE(YEAR($B80),MONTH($B80),MIN(AL$6,DAY(EOMONTH($B80,0))))&gt;=$B80)*(DATE(YEAR($B80),MONTH($B80),MIN(AL$6,DAY(EOMONTH($B80,0))))&lt;$C80)+(DATE(YEAR($B80),MONTH($B80)+1,MIN(AL$6,DAY(EOMONTH($B80,1))))&gt;=$B80)*(DATE(YEAR($B80),MONTH($B80)+1,MIN(AL$6,DAY(EOMONTH($B80,1))))&lt;$C80)))</f>
        <v>0</v>
      </c>
      <c r="AM80" s="48" t="n">
        <f aca="false">IF(OR(N(AM$5)=0,AM$6=""),0,AM$5*((DATE(YEAR($B80),MONTH($B80),MIN(AM$6,DAY(EOMONTH($B80,0))))&gt;=$B80)*(DATE(YEAR($B80),MONTH($B80),MIN(AM$6,DAY(EOMONTH($B80,0))))&lt;$C80)+(DATE(YEAR($B80),MONTH($B80)+1,MIN(AM$6,DAY(EOMONTH($B80,1))))&gt;=$B80)*(DATE(YEAR($B80),MONTH($B80)+1,MIN(AM$6,DAY(EOMONTH($B80,1))))&lt;$C80)))</f>
        <v>0</v>
      </c>
      <c r="AN80" s="48" t="n">
        <f aca="false">IF(OR(N(AN$5)=0,AN$6=""),0,AN$5*((DATE(YEAR($B80),MONTH($B80),MIN(AN$6,DAY(EOMONTH($B80,0))))&gt;=$B80)*(DATE(YEAR($B80),MONTH($B80),MIN(AN$6,DAY(EOMONTH($B80,0))))&lt;$C80)+(DATE(YEAR($B80),MONTH($B80)+1,MIN(AN$6,DAY(EOMONTH($B80,1))))&gt;=$B80)*(DATE(YEAR($B80),MONTH($B80)+1,MIN(AN$6,DAY(EOMONTH($B80,1))))&lt;$C80)))</f>
        <v>0</v>
      </c>
      <c r="AO80" s="48" t="n">
        <f aca="false">IF(OR(N(AO$5)=0,AO$6=""),0,AO$5*((DATE(YEAR($B80),MONTH($B80),MIN(AO$6,DAY(EOMONTH($B80,0))))&gt;=$B80)*(DATE(YEAR($B80),MONTH($B80),MIN(AO$6,DAY(EOMONTH($B80,0))))&lt;$C80)+(DATE(YEAR($B80),MONTH($B80)+1,MIN(AO$6,DAY(EOMONTH($B80,1))))&gt;=$B80)*(DATE(YEAR($B80),MONTH($B80)+1,MIN(AO$6,DAY(EOMONTH($B80,1))))&lt;$C80)))</f>
        <v>0</v>
      </c>
      <c r="AP80" s="48" t="n">
        <f aca="false">IF(OR(N(AP$5)=0,AP$6=""),0,AP$5*((DATE(YEAR($B80),MONTH($B80),MIN(AP$6,DAY(EOMONTH($B80,0))))&gt;=$B80)*(DATE(YEAR($B80),MONTH($B80),MIN(AP$6,DAY(EOMONTH($B80,0))))&lt;$C80)+(DATE(YEAR($B80),MONTH($B80)+1,MIN(AP$6,DAY(EOMONTH($B80,1))))&gt;=$B80)*(DATE(YEAR($B80),MONTH($B80)+1,MIN(AP$6,DAY(EOMONTH($B80,1))))&lt;$C80)))</f>
        <v>0</v>
      </c>
      <c r="AQ80" s="48" t="n">
        <f aca="false">IF(OR(N(AQ$5)=0,AQ$6=""),0,AQ$5*((DATE(YEAR($B80),MONTH($B80),MIN(AQ$6,DAY(EOMONTH($B80,0))))&gt;=$B80)*(DATE(YEAR($B80),MONTH($B80),MIN(AQ$6,DAY(EOMONTH($B80,0))))&lt;$C80)+(DATE(YEAR($B80),MONTH($B80)+1,MIN(AQ$6,DAY(EOMONTH($B80,1))))&gt;=$B80)*(DATE(YEAR($B80),MONTH($B80)+1,MIN(AQ$6,DAY(EOMONTH($B80,1))))&lt;$C80)))</f>
        <v>0</v>
      </c>
      <c r="AR80" s="48" t="n">
        <f aca="false">IF(OR(N(AR$5)=0,AR$6=""),0,AR$5*((DATE(YEAR($B80),MONTH($B80),MIN(AR$6,DAY(EOMONTH($B80,0))))&gt;=$B80)*(DATE(YEAR($B80),MONTH($B80),MIN(AR$6,DAY(EOMONTH($B80,0))))&lt;$C80)+(DATE(YEAR($B80),MONTH($B80)+1,MIN(AR$6,DAY(EOMONTH($B80,1))))&gt;=$B80)*(DATE(YEAR($B80),MONTH($B80)+1,MIN(AR$6,DAY(EOMONTH($B80,1))))&lt;$C80)))</f>
        <v>0</v>
      </c>
      <c r="AS80" s="48" t="n">
        <f aca="false">IF(OR(N(AS$5)=0,AS$6=""),0,AS$5*((DATE(YEAR($B80),MONTH($B80),MIN(AS$6,DAY(EOMONTH($B80,0))))&gt;=$B80)*(DATE(YEAR($B80),MONTH($B80),MIN(AS$6,DAY(EOMONTH($B80,0))))&lt;$C80)+(DATE(YEAR($B80),MONTH($B80)+1,MIN(AS$6,DAY(EOMONTH($B80,1))))&gt;=$B80)*(DATE(YEAR($B80),MONTH($B80)+1,MIN(AS$6,DAY(EOMONTH($B80,1))))&lt;$C80)))</f>
        <v>0</v>
      </c>
      <c r="AT80" s="48" t="n">
        <f aca="false">IF(OR(N(AT$5)=0,AT$6=""),0,AT$5*((DATE(YEAR($B80),MONTH($B80),MIN(AT$6,DAY(EOMONTH($B80,0))))&gt;=$B80)*(DATE(YEAR($B80),MONTH($B80),MIN(AT$6,DAY(EOMONTH($B80,0))))&lt;$C80)+(DATE(YEAR($B80),MONTH($B80)+1,MIN(AT$6,DAY(EOMONTH($B80,1))))&gt;=$B80)*(DATE(YEAR($B80),MONTH($B80)+1,MIN(AT$6,DAY(EOMONTH($B80,1))))&lt;$C80)))</f>
        <v>0</v>
      </c>
      <c r="AU80" s="48" t="n">
        <f aca="false">IF(OR(N(AU$5)=0,AU$6=""),0,AU$5*((DATE(YEAR($B80),MONTH($B80),MIN(AU$6,DAY(EOMONTH($B80,0))))&gt;=$B80)*(DATE(YEAR($B80),MONTH($B80),MIN(AU$6,DAY(EOMONTH($B80,0))))&lt;$C80)+(DATE(YEAR($B80),MONTH($B80)+1,MIN(AU$6,DAY(EOMONTH($B80,1))))&gt;=$B80)*(DATE(YEAR($B80),MONTH($B80)+1,MIN(AU$6,DAY(EOMONTH($B80,1))))&lt;$C80)))</f>
        <v>0</v>
      </c>
      <c r="AV80" s="48" t="n">
        <f aca="false">IF(OR(N(AV$5)=0,AV$6=""),0,AV$5*((DATE(YEAR($B80),MONTH($B80),MIN(AV$6,DAY(EOMONTH($B80,0))))&gt;=$B80)*(DATE(YEAR($B80),MONTH($B80),MIN(AV$6,DAY(EOMONTH($B80,0))))&lt;$C80)+(DATE(YEAR($B80),MONTH($B80)+1,MIN(AV$6,DAY(EOMONTH($B80,1))))&gt;=$B80)*(DATE(YEAR($B80),MONTH($B80)+1,MIN(AV$6,DAY(EOMONTH($B80,1))))&lt;$C80)))</f>
        <v>0</v>
      </c>
      <c r="AW80" s="48" t="n">
        <f aca="false">IF(OR(N(AW$5)=0,AW$6=""),0,AW$5*((DATE(YEAR($B80),MONTH($B80),MIN(AW$6,DAY(EOMONTH($B80,0))))&gt;=$B80)*(DATE(YEAR($B80),MONTH($B80),MIN(AW$6,DAY(EOMONTH($B80,0))))&lt;$C80)+(DATE(YEAR($B80),MONTH($B80)+1,MIN(AW$6,DAY(EOMONTH($B80,1))))&gt;=$B80)*(DATE(YEAR($B80),MONTH($B80)+1,MIN(AW$6,DAY(EOMONTH($B80,1))))&lt;$C80)))</f>
        <v>0</v>
      </c>
      <c r="AX80" s="48" t="n">
        <f aca="false">IF(OR(N(AX$5)=0,AX$6=""),0,AX$5*((DATE(YEAR($B80),MONTH($B80),MIN(AX$6,DAY(EOMONTH($B80,0))))&gt;=$B80)*(DATE(YEAR($B80),MONTH($B80),MIN(AX$6,DAY(EOMONTH($B80,0))))&lt;$C80)+(DATE(YEAR($B80),MONTH($B80)+1,MIN(AX$6,DAY(EOMONTH($B80,1))))&gt;=$B80)*(DATE(YEAR($B80),MONTH($B80)+1,MIN(AX$6,DAY(EOMONTH($B80,1))))&lt;$C80)))</f>
        <v>0</v>
      </c>
      <c r="AY80" s="48" t="n">
        <f aca="false">IF(OR(N(AY$5)=0,AY$6=""),0,AY$5*((DATE(YEAR($B80),MONTH($B80),MIN(AY$6,DAY(EOMONTH($B80,0))))&gt;=$B80)*(DATE(YEAR($B80),MONTH($B80),MIN(AY$6,DAY(EOMONTH($B80,0))))&lt;$C80)+(DATE(YEAR($B80),MONTH($B80)+1,MIN(AY$6,DAY(EOMONTH($B80,1))))&gt;=$B80)*(DATE(YEAR($B80),MONTH($B80)+1,MIN(AY$6,DAY(EOMONTH($B80,1))))&lt;$C80)))</f>
        <v>0</v>
      </c>
      <c r="AZ80" s="48" t="n">
        <f aca="false">IF(OR(N(AZ$5)=0,AZ$6=""),0,AZ$5*((DATE(YEAR($B80),MONTH($B80),MIN(AZ$6,DAY(EOMONTH($B80,0))))&gt;=$B80)*(DATE(YEAR($B80),MONTH($B80),MIN(AZ$6,DAY(EOMONTH($B80,0))))&lt;$C80)+(DATE(YEAR($B80),MONTH($B80)+1,MIN(AZ$6,DAY(EOMONTH($B80,1))))&gt;=$B80)*(DATE(YEAR($B80),MONTH($B80)+1,MIN(AZ$6,DAY(EOMONTH($B80,1))))&lt;$C80)))</f>
        <v>0</v>
      </c>
      <c r="BA80" s="48" t="n">
        <f aca="false">IF(OR(N(BA$5)=0,BA$6=""),0,BA$5*((DATE(YEAR($B80),MONTH($B80),MIN(BA$6,DAY(EOMONTH($B80,0))))&gt;=$B80)*(DATE(YEAR($B80),MONTH($B80),MIN(BA$6,DAY(EOMONTH($B80,0))))&lt;$C80)+(DATE(YEAR($B80),MONTH($B80)+1,MIN(BA$6,DAY(EOMONTH($B80,1))))&gt;=$B80)*(DATE(YEAR($B80),MONTH($B80)+1,MIN(BA$6,DAY(EOMONTH($B80,1))))&lt;$C80)))</f>
        <v>0</v>
      </c>
      <c r="BB80" s="48" t="n">
        <f aca="false">IF(OR(N(BB$5)=0,BB$6=""),0,BB$5*((DATE(YEAR($B80),MONTH($B80),MIN(BB$6,DAY(EOMONTH($B80,0))))&gt;=$B80)*(DATE(YEAR($B80),MONTH($B80),MIN(BB$6,DAY(EOMONTH($B80,0))))&lt;$C80)+(DATE(YEAR($B80),MONTH($B80)+1,MIN(BB$6,DAY(EOMONTH($B80,1))))&gt;=$B80)*(DATE(YEAR($B80),MONTH($B80)+1,MIN(BB$6,DAY(EOMONTH($B80,1))))&lt;$C80)))</f>
        <v>0</v>
      </c>
      <c r="BC80" s="48" t="n">
        <f aca="false">IF(OR(N(BC$5)=0,BC$6=""),0,BC$5*((DATE(YEAR($B80),MONTH($B80),MIN(BC$6,DAY(EOMONTH($B80,0))))&gt;=$B80)*(DATE(YEAR($B80),MONTH($B80),MIN(BC$6,DAY(EOMONTH($B80,0))))&lt;$C80)+(DATE(YEAR($B80),MONTH($B80)+1,MIN(BC$6,DAY(EOMONTH($B80,1))))&gt;=$B80)*(DATE(YEAR($B80),MONTH($B80)+1,MIN(BC$6,DAY(EOMONTH($B80,1))))&lt;$C80)))</f>
        <v>0</v>
      </c>
      <c r="BD80" s="48" t="n">
        <f aca="false">IF(OR(N(BD$5)=0,BD$6=""),0,BD$5*((DATE(YEAR($B80),MONTH($B80),MIN(BD$6,DAY(EOMONTH($B80,0))))&gt;=$B80)*(DATE(YEAR($B80),MONTH($B80),MIN(BD$6,DAY(EOMONTH($B80,0))))&lt;$C80)+(DATE(YEAR($B80),MONTH($B80)+1,MIN(BD$6,DAY(EOMONTH($B80,1))))&gt;=$B80)*(DATE(YEAR($B80),MONTH($B80)+1,MIN(BD$6,DAY(EOMONTH($B80,1))))&lt;$C80)))</f>
        <v>0</v>
      </c>
      <c r="BE80" s="48" t="n">
        <f aca="false">IF(OR(N(BE$5)=0,BE$6=""),0,BE$5*((DATE(YEAR($B80),MONTH($B80),MIN(BE$6,DAY(EOMONTH($B80,0))))&gt;=$B80)*(DATE(YEAR($B80),MONTH($B80),MIN(BE$6,DAY(EOMONTH($B80,0))))&lt;$C80)+(DATE(YEAR($B80),MONTH($B80)+1,MIN(BE$6,DAY(EOMONTH($B80,1))))&gt;=$B80)*(DATE(YEAR($B80),MONTH($B80)+1,MIN(BE$6,DAY(EOMONTH($B80,1))))&lt;$C80)))</f>
        <v>0</v>
      </c>
      <c r="BF80" s="48" t="n">
        <f aca="false">IF(OR(N(BF$5)=0,BF$6=""),0,BF$5*((DATE(YEAR($B80),MONTH($B80),MIN(BF$6,DAY(EOMONTH($B80,0))))&gt;=$B80)*(DATE(YEAR($B80),MONTH($B80),MIN(BF$6,DAY(EOMONTH($B80,0))))&lt;$C80)+(DATE(YEAR($B80),MONTH($B80)+1,MIN(BF$6,DAY(EOMONTH($B80,1))))&gt;=$B80)*(DATE(YEAR($B80),MONTH($B80)+1,MIN(BF$6,DAY(EOMONTH($B80,1))))&lt;$C80)))</f>
        <v>0</v>
      </c>
      <c r="BG80" s="48" t="n">
        <f aca="false">IF(OR(N(BG$5)=0,BG$6=""),0,BG$5*((DATE(YEAR($B80),MONTH($B80),MIN(BG$6,DAY(EOMONTH($B80,0))))&gt;=$B80)*(DATE(YEAR($B80),MONTH($B80),MIN(BG$6,DAY(EOMONTH($B80,0))))&lt;$C80)+(DATE(YEAR($B80),MONTH($B80)+1,MIN(BG$6,DAY(EOMONTH($B80,1))))&gt;=$B80)*(DATE(YEAR($B80),MONTH($B80)+1,MIN(BG$6,DAY(EOMONTH($B80,1))))&lt;$C80)))</f>
        <v>0</v>
      </c>
      <c r="BH80" s="48" t="n">
        <f aca="false">IF(OR(N(BH$5)=0,BH$6=""),0,BH$5*((DATE(YEAR($B80),MONTH($B80),MIN(BH$6,DAY(EOMONTH($B80,0))))&gt;=$B80)*(DATE(YEAR($B80),MONTH($B80),MIN(BH$6,DAY(EOMONTH($B80,0))))&lt;$C80)+(DATE(YEAR($B80),MONTH($B80)+1,MIN(BH$6,DAY(EOMONTH($B80,1))))&gt;=$B80)*(DATE(YEAR($B80),MONTH($B80)+1,MIN(BH$6,DAY(EOMONTH($B80,1))))&lt;$C80)))</f>
        <v>0</v>
      </c>
      <c r="BI80" s="48" t="n">
        <f aca="false">IF(OR(N(BI$5)=0,BI$6=""),0,BI$5*((DATE(YEAR($B80),MONTH($B80),MIN(BI$6,DAY(EOMONTH($B80,0))))&gt;=$B80)*(DATE(YEAR($B80),MONTH($B80),MIN(BI$6,DAY(EOMONTH($B80,0))))&lt;$C80)+(DATE(YEAR($B80),MONTH($B80)+1,MIN(BI$6,DAY(EOMONTH($B80,1))))&gt;=$B80)*(DATE(YEAR($B80),MONTH($B80)+1,MIN(BI$6,DAY(EOMONTH($B80,1))))&lt;$C80)))</f>
        <v>0</v>
      </c>
      <c r="BJ80" s="48" t="n">
        <f aca="false">IF(OR(N(BJ$5)=0,BJ$6=""),0,BJ$5*((DATE(YEAR($B80),MONTH($B80),MIN(BJ$6,DAY(EOMONTH($B80,0))))&gt;=$B80)*(DATE(YEAR($B80),MONTH($B80),MIN(BJ$6,DAY(EOMONTH($B80,0))))&lt;$C80)+(DATE(YEAR($B80),MONTH($B80)+1,MIN(BJ$6,DAY(EOMONTH($B80,1))))&gt;=$B80)*(DATE(YEAR($B80),MONTH($B80)+1,MIN(BJ$6,DAY(EOMONTH($B80,1))))&lt;$C80)))</f>
        <v>0</v>
      </c>
      <c r="BK80" s="48" t="n">
        <f aca="false">IF(OR(N(BK$5)=0,BK$6=""),0,BK$5*((DATE(YEAR($B80),MONTH($B80),MIN(BK$6,DAY(EOMONTH($B80,0))))&gt;=$B80)*(DATE(YEAR($B80),MONTH($B80),MIN(BK$6,DAY(EOMONTH($B80,0))))&lt;$C80)+(DATE(YEAR($B80),MONTH($B80)+1,MIN(BK$6,DAY(EOMONTH($B80,1))))&gt;=$B80)*(DATE(YEAR($B80),MONTH($B80)+1,MIN(BK$6,DAY(EOMONTH($B80,1))))&lt;$C80)))</f>
        <v>0</v>
      </c>
      <c r="BL80" s="48" t="n">
        <f aca="false">IF(OR(N(BL$5)=0,BL$6=""),0,BL$5*((DATE(YEAR($B80),MONTH($B80),MIN(BL$6,DAY(EOMONTH($B80,0))))&gt;=$B80)*(DATE(YEAR($B80),MONTH($B80),MIN(BL$6,DAY(EOMONTH($B80,0))))&lt;$C80)+(DATE(YEAR($B80),MONTH($B80)+1,MIN(BL$6,DAY(EOMONTH($B80,1))))&gt;=$B80)*(DATE(YEAR($B80),MONTH($B80)+1,MIN(BL$6,DAY(EOMONTH($B80,1))))&lt;$C80)))</f>
        <v>0</v>
      </c>
      <c r="BM80" s="48" t="n">
        <f aca="false">IF(OR(N(BM$5)=0,BM$6=""),0,BM$5*((DATE(YEAR($B80),MONTH($B80),MIN(BM$6,DAY(EOMONTH($B80,0))))&gt;=$B80)*(DATE(YEAR($B80),MONTH($B80),MIN(BM$6,DAY(EOMONTH($B80,0))))&lt;$C80)+(DATE(YEAR($B80),MONTH($B80)+1,MIN(BM$6,DAY(EOMONTH($B80,1))))&gt;=$B80)*(DATE(YEAR($B80),MONTH($B80)+1,MIN(BM$6,DAY(EOMONTH($B80,1))))&lt;$C80)))</f>
        <v>0</v>
      </c>
      <c r="BN80" s="48" t="n">
        <f aca="false">IF(OR(N(BN$5)=0,BN$6=""),0,BN$5*((DATE(YEAR($B80),MONTH($B80),MIN(BN$6,DAY(EOMONTH($B80,0))))&gt;=$B80)*(DATE(YEAR($B80),MONTH($B80),MIN(BN$6,DAY(EOMONTH($B80,0))))&lt;$C80)+(DATE(YEAR($B80),MONTH($B80)+1,MIN(BN$6,DAY(EOMONTH($B80,1))))&gt;=$B80)*(DATE(YEAR($B80),MONTH($B80)+1,MIN(BN$6,DAY(EOMONTH($B80,1))))&lt;$C80)))</f>
        <v>0</v>
      </c>
      <c r="BO80" s="48" t="n">
        <f aca="false">IF(OR(N(BO$5)=0,BO$6=""),0,BO$5*((DATE(YEAR($B80),MONTH($B80),MIN(BO$6,DAY(EOMONTH($B80,0))))&gt;=$B80)*(DATE(YEAR($B80),MONTH($B80),MIN(BO$6,DAY(EOMONTH($B80,0))))&lt;$C80)+(DATE(YEAR($B80),MONTH($B80)+1,MIN(BO$6,DAY(EOMONTH($B80,1))))&gt;=$B80)*(DATE(YEAR($B80),MONTH($B80)+1,MIN(BO$6,DAY(EOMONTH($B80,1))))&lt;$C80)))</f>
        <v>0</v>
      </c>
      <c r="BP80" s="48" t="n">
        <f aca="false">IF(OR(N(BP$5)=0,BP$6=""),0,BP$5*((DATE(YEAR($B80),MONTH($B80),MIN(BP$6,DAY(EOMONTH($B80,0))))&gt;=$B80)*(DATE(YEAR($B80),MONTH($B80),MIN(BP$6,DAY(EOMONTH($B80,0))))&lt;$C80)+(DATE(YEAR($B80),MONTH($B80)+1,MIN(BP$6,DAY(EOMONTH($B80,1))))&gt;=$B80)*(DATE(YEAR($B80),MONTH($B80)+1,MIN(BP$6,DAY(EOMONTH($B80,1))))&lt;$C80)))</f>
        <v>0</v>
      </c>
      <c r="BQ80" s="48" t="n">
        <f aca="false">IF(OR(N(BQ$5)=0,BQ$6=""),0,BQ$5*((DATE(YEAR($B80),MONTH($B80),MIN(BQ$6,DAY(EOMONTH($B80,0))))&gt;=$B80)*(DATE(YEAR($B80),MONTH($B80),MIN(BQ$6,DAY(EOMONTH($B80,0))))&lt;$C80)+(DATE(YEAR($B80),MONTH($B80)+1,MIN(BQ$6,DAY(EOMONTH($B80,1))))&gt;=$B80)*(DATE(YEAR($B80),MONTH($B80)+1,MIN(BQ$6,DAY(EOMONTH($B80,1))))&lt;$C80)))</f>
        <v>0</v>
      </c>
      <c r="BR80" s="48" t="n">
        <f aca="false">IF(OR(N(BR$5)=0,BR$6=""),0,BR$5*((DATE(YEAR($B80),MONTH($B80),MIN(BR$6,DAY(EOMONTH($B80,0))))&gt;=$B80)*(DATE(YEAR($B80),MONTH($B80),MIN(BR$6,DAY(EOMONTH($B80,0))))&lt;$C80)+(DATE(YEAR($B80),MONTH($B80)+1,MIN(BR$6,DAY(EOMONTH($B80,1))))&gt;=$B80)*(DATE(YEAR($B80),MONTH($B80)+1,MIN(BR$6,DAY(EOMONTH($B80,1))))&lt;$C80)))</f>
        <v>0</v>
      </c>
      <c r="BS80" s="48" t="n">
        <f aca="false">IF(OR(N(BS$5)=0,BS$6=""),0,BS$5*((DATE(YEAR($B80),MONTH($B80),MIN(BS$6,DAY(EOMONTH($B80,0))))&gt;=$B80)*(DATE(YEAR($B80),MONTH($B80),MIN(BS$6,DAY(EOMONTH($B80,0))))&lt;$C80)+(DATE(YEAR($B80),MONTH($B80)+1,MIN(BS$6,DAY(EOMONTH($B80,1))))&gt;=$B80)*(DATE(YEAR($B80),MONTH($B80)+1,MIN(BS$6,DAY(EOMONTH($B80,1))))&lt;$C80)))</f>
        <v>0</v>
      </c>
      <c r="BT80" s="48" t="n">
        <f aca="false">IF(OR(N(BT$5)=0,BT$6=""),0,BT$5*((DATE(YEAR($B80),MONTH($B80),MIN(BT$6,DAY(EOMONTH($B80,0))))&gt;=$B80)*(DATE(YEAR($B80),MONTH($B80),MIN(BT$6,DAY(EOMONTH($B80,0))))&lt;$C80)+(DATE(YEAR($B80),MONTH($B80)+1,MIN(BT$6,DAY(EOMONTH($B80,1))))&gt;=$B80)*(DATE(YEAR($B80),MONTH($B80)+1,MIN(BT$6,DAY(EOMONTH($B80,1))))&lt;$C80)))</f>
        <v>0</v>
      </c>
      <c r="BU80" s="48" t="n">
        <f aca="false">IF(OR(N(BU$5)=0,BU$6=""),0,BU$5*((DATE(YEAR($B80),MONTH($B80),MIN(BU$6,DAY(EOMONTH($B80,0))))&gt;=$B80)*(DATE(YEAR($B80),MONTH($B80),MIN(BU$6,DAY(EOMONTH($B80,0))))&lt;$C80)+(DATE(YEAR($B80),MONTH($B80)+1,MIN(BU$6,DAY(EOMONTH($B80,1))))&gt;=$B80)*(DATE(YEAR($B80),MONTH($B80)+1,MIN(BU$6,DAY(EOMONTH($B80,1))))&lt;$C80)))</f>
        <v>0</v>
      </c>
      <c r="BV80" s="48" t="n">
        <f aca="false">IF(OR(N(BV$5)=0,BV$6=""),0,BV$5*((DATE(YEAR($B80),MONTH($B80),MIN(BV$6,DAY(EOMONTH($B80,0))))&gt;=$B80)*(DATE(YEAR($B80),MONTH($B80),MIN(BV$6,DAY(EOMONTH($B80,0))))&lt;$C80)+(DATE(YEAR($B80),MONTH($B80)+1,MIN(BV$6,DAY(EOMONTH($B80,1))))&gt;=$B80)*(DATE(YEAR($B80),MONTH($B80)+1,MIN(BV$6,DAY(EOMONTH($B80,1))))&lt;$C80)))</f>
        <v>0</v>
      </c>
      <c r="BW80" s="48" t="n">
        <f aca="false">IF(OR(N(BW$5)=0,BW$6=""),0,BW$5*((DATE(YEAR($B80),MONTH($B80),MIN(BW$6,DAY(EOMONTH($B80,0))))&gt;=$B80)*(DATE(YEAR($B80),MONTH($B80),MIN(BW$6,DAY(EOMONTH($B80,0))))&lt;$C80)+(DATE(YEAR($B80),MONTH($B80)+1,MIN(BW$6,DAY(EOMONTH($B80,1))))&gt;=$B80)*(DATE(YEAR($B80),MONTH($B80)+1,MIN(BW$6,DAY(EOMONTH($B80,1))))&lt;$C80)))</f>
        <v>0</v>
      </c>
      <c r="BX80" s="48" t="n">
        <f aca="false">MIN(Z80,(FT79*(1+FT$5/Setup!$C$36)+IF($V80=1,N($F80),0)))</f>
        <v>0</v>
      </c>
      <c r="BY80" s="48" t="n">
        <f aca="false">MIN(AA80,(FU79*(1+FU$5/Setup!$C$36)+IF($V80=2,N($F80),0)))</f>
        <v>0</v>
      </c>
      <c r="BZ80" s="48" t="n">
        <f aca="false">MIN(AB80,(FV79*(1+FV$5/Setup!$C$36)+IF($V80=3,N($F80),0)))</f>
        <v>0</v>
      </c>
      <c r="CA80" s="48" t="n">
        <f aca="false">MIN(AC80,(FW79*(1+FW$5/Setup!$C$36)+IF($V80=4,N($F80),0)))</f>
        <v>0</v>
      </c>
      <c r="CB80" s="48" t="n">
        <f aca="false">MIN(AD80,(FX79*(1+FX$5/Setup!$C$36)+IF($V80=5,N($F80),0)))</f>
        <v>0</v>
      </c>
      <c r="CC80" s="48" t="n">
        <f aca="false">MIN(AE80,(FY79*(1+FY$5/Setup!$C$36)+IF($V80=6,N($F80),0)))</f>
        <v>0</v>
      </c>
      <c r="CD80" s="48" t="n">
        <f aca="false">MIN(AF80,(FZ79*(1+FZ$5/Setup!$C$36)+IF($V80=7,N($F80),0)))</f>
        <v>0</v>
      </c>
      <c r="CE80" s="48" t="n">
        <f aca="false">MIN(AG80,(GA79*(1+GA$5/Setup!$C$36)+IF($V80=8,N($F80),0)))</f>
        <v>0</v>
      </c>
      <c r="CF80" s="48" t="n">
        <f aca="false">MIN(AH80,(GB79*(1+GB$5/Setup!$C$36)+IF($V80=9,N($F80),0)))</f>
        <v>0</v>
      </c>
      <c r="CG80" s="48" t="n">
        <f aca="false">MIN(AI80,(GC79*(1+GC$5/Setup!$C$36)+IF($V80=10,N($F80),0)))</f>
        <v>0</v>
      </c>
      <c r="CH80" s="48" t="n">
        <f aca="false">MIN(AJ80,(GD79*(1+GD$5/Setup!$C$36)+IF($V80=11,N($F80),0)))</f>
        <v>0</v>
      </c>
      <c r="CI80" s="48" t="n">
        <f aca="false">MIN(AK80,(GE79*(1+GE$5/Setup!$C$36)+IF($V80=12,N($F80),0)))</f>
        <v>0</v>
      </c>
      <c r="CJ80" s="48" t="n">
        <f aca="false">MIN(AL80,(GF79*(1+GF$5/Setup!$C$36)+IF($V80=13,N($F80),0)))</f>
        <v>0</v>
      </c>
      <c r="CK80" s="48" t="n">
        <f aca="false">MIN(AM80,(GG79*(1+GG$5/Setup!$C$36)+IF($V80=14,N($F80),0)))</f>
        <v>0</v>
      </c>
      <c r="CL80" s="48" t="n">
        <f aca="false">MIN(AN80,(GH79*(1+GH$5/Setup!$C$36)+IF($V80=15,N($F80),0)))</f>
        <v>0</v>
      </c>
      <c r="CM80" s="48" t="n">
        <f aca="false">MIN(AO80,(GI79*(1+GI$5/Setup!$C$36)+IF($V80=16,N($F80),0)))</f>
        <v>0</v>
      </c>
      <c r="CN80" s="48" t="n">
        <f aca="false">MIN(AP80,(GJ79*(1+GJ$5/Setup!$C$36)+IF($V80=17,N($F80),0)))</f>
        <v>0</v>
      </c>
      <c r="CO80" s="48" t="n">
        <f aca="false">MIN(AQ80,(GK79*(1+GK$5/Setup!$C$36)+IF($V80=18,N($F80),0)))</f>
        <v>0</v>
      </c>
      <c r="CP80" s="48" t="n">
        <f aca="false">MIN(AR80,(GL79*(1+GL$5/Setup!$C$36)+IF($V80=19,N($F80),0)))</f>
        <v>0</v>
      </c>
      <c r="CQ80" s="48" t="n">
        <f aca="false">MIN(AS80,(GM79*(1+GM$5/Setup!$C$36)+IF($V80=20,N($F80),0)))</f>
        <v>0</v>
      </c>
      <c r="CR80" s="48" t="n">
        <f aca="false">MIN(AT80,(GN79*(1+GN$5/Setup!$C$36)+IF($V80=21,N($F80),0)))</f>
        <v>0</v>
      </c>
      <c r="CS80" s="48" t="n">
        <f aca="false">MIN(AU80,(GO79*(1+GO$5/Setup!$C$36)+IF($V80=22,N($F80),0)))</f>
        <v>0</v>
      </c>
      <c r="CT80" s="48" t="n">
        <f aca="false">MIN(AV80,(GP79*(1+GP$5/Setup!$C$36)+IF($V80=23,N($F80),0)))</f>
        <v>0</v>
      </c>
      <c r="CU80" s="48" t="n">
        <f aca="false">MIN(AW80,(GQ79*(1+GQ$5/Setup!$C$36)+IF($V80=24,N($F80),0)))</f>
        <v>0</v>
      </c>
      <c r="CV80" s="48" t="n">
        <f aca="false">MIN(AX80,(GR79*(1+GR$5/Setup!$C$36)+IF($V80=25,N($F80),0)))</f>
        <v>0</v>
      </c>
      <c r="CW80" s="48" t="n">
        <f aca="false">MIN(AY80,(GS79*(1+GS$5/Setup!$C$36)+IF($V80=26,N($F80),0)))</f>
        <v>0</v>
      </c>
      <c r="CX80" s="48" t="n">
        <f aca="false">MIN(AZ80,(GT79*(1+GT$5/Setup!$C$36)+IF($V80=27,N($F80),0)))</f>
        <v>0</v>
      </c>
      <c r="CY80" s="48" t="n">
        <f aca="false">MIN(BA80,(GU79*(1+GU$5/Setup!$C$36)+IF($V80=28,N($F80),0)))</f>
        <v>0</v>
      </c>
      <c r="CZ80" s="48" t="n">
        <f aca="false">MIN(BB80,(GV79*(1+GV$5/Setup!$C$36)+IF($V80=29,N($F80),0)))</f>
        <v>0</v>
      </c>
      <c r="DA80" s="48" t="n">
        <f aca="false">MIN(BC80,(GW79*(1+GW$5/Setup!$C$36)+IF($V80=30,N($F80),0)))</f>
        <v>0</v>
      </c>
      <c r="DB80" s="48" t="n">
        <f aca="false">MIN(BD80,(GX79*(1+GX$5/Setup!$C$36)+IF($V80=31,N($F80),0)))</f>
        <v>0</v>
      </c>
      <c r="DC80" s="48" t="n">
        <f aca="false">MIN(BE80,(GY79*(1+GY$5/Setup!$C$36)+IF($V80=32,N($F80),0)))</f>
        <v>0</v>
      </c>
      <c r="DD80" s="48" t="n">
        <f aca="false">MIN(BF80,(GZ79*(1+GZ$5/Setup!$C$36)+IF($V80=33,N($F80),0)))</f>
        <v>0</v>
      </c>
      <c r="DE80" s="48" t="n">
        <f aca="false">MIN(BG80,(HA79*(1+HA$5/Setup!$C$36)+IF($V80=34,N($F80),0)))</f>
        <v>0</v>
      </c>
      <c r="DF80" s="48" t="n">
        <f aca="false">MIN(BH80,(HB79*(1+HB$5/Setup!$C$36)+IF($V80=35,N($F80),0)))</f>
        <v>0</v>
      </c>
      <c r="DG80" s="48" t="n">
        <f aca="false">MIN(BI80,(HC79*(1+HC$5/Setup!$C$36)+IF($V80=36,N($F80),0)))</f>
        <v>0</v>
      </c>
      <c r="DH80" s="48" t="n">
        <f aca="false">MIN(BJ80,(HD79*(1+HD$5/Setup!$C$36)+IF($V80=37,N($F80),0)))</f>
        <v>0</v>
      </c>
      <c r="DI80" s="48" t="n">
        <f aca="false">MIN(BK80,(HE79*(1+HE$5/Setup!$C$36)+IF($V80=38,N($F80),0)))</f>
        <v>0</v>
      </c>
      <c r="DJ80" s="48" t="n">
        <f aca="false">MIN(BL80,(HF79*(1+HF$5/Setup!$C$36)+IF($V80=39,N($F80),0)))</f>
        <v>0</v>
      </c>
      <c r="DK80" s="48" t="n">
        <f aca="false">MIN(BM80,(HG79*(1+HG$5/Setup!$C$36)+IF($V80=40,N($F80),0)))</f>
        <v>0</v>
      </c>
      <c r="DL80" s="48" t="n">
        <f aca="false">MIN(BN80,(HH79*(1+HH$5/Setup!$C$36)+IF($V80=41,N($F80),0)))</f>
        <v>0</v>
      </c>
      <c r="DM80" s="48" t="n">
        <f aca="false">MIN(BO80,(HI79*(1+HI$5/Setup!$C$36)+IF($V80=42,N($F80),0)))</f>
        <v>0</v>
      </c>
      <c r="DN80" s="48" t="n">
        <f aca="false">MIN(BP80,(HJ79*(1+HJ$5/Setup!$C$36)+IF($V80=43,N($F80),0)))</f>
        <v>0</v>
      </c>
      <c r="DO80" s="48" t="n">
        <f aca="false">MIN(BQ80,(HK79*(1+HK$5/Setup!$C$36)+IF($V80=44,N($F80),0)))</f>
        <v>0</v>
      </c>
      <c r="DP80" s="48" t="n">
        <f aca="false">MIN(BR80,(HL79*(1+HL$5/Setup!$C$36)+IF($V80=45,N($F80),0)))</f>
        <v>0</v>
      </c>
      <c r="DQ80" s="48" t="n">
        <f aca="false">MIN(BS80,(HM79*(1+HM$5/Setup!$C$36)+IF($V80=46,N($F80),0)))</f>
        <v>0</v>
      </c>
      <c r="DR80" s="48" t="n">
        <f aca="false">MIN(BT80,(HN79*(1+HN$5/Setup!$C$36)+IF($V80=47,N($F80),0)))</f>
        <v>0</v>
      </c>
      <c r="DS80" s="48" t="n">
        <f aca="false">MIN(BU80,(HO79*(1+HO$5/Setup!$C$36)+IF($V80=48,N($F80),0)))</f>
        <v>0</v>
      </c>
      <c r="DT80" s="48" t="n">
        <f aca="false">MIN(BV80,(HP79*(1+HP$5/Setup!$C$36)+IF($V80=49,N($F80),0)))</f>
        <v>0</v>
      </c>
      <c r="DU80" s="48" t="n">
        <f aca="false">MIN(BW80,(HQ79*(1+HQ$5/Setup!$C$36)+IF($V80=50,N($F80),0)))</f>
        <v>0</v>
      </c>
      <c r="DV80" s="48" t="n">
        <f aca="false">MIN(MAX((FT79*(1+FT$5/Setup!$C$36)+IF($V80=1,N($F80),0))-BX80,0),MAX($P80-0,0))</f>
        <v>0</v>
      </c>
      <c r="DW80" s="48" t="n">
        <f aca="false">MIN(MAX((FU79*(1+FU$5/Setup!$C$36)+IF($V80=2,N($F80),0))-BY80,0),MAX($P80-SUM(DV80:DV80),0))</f>
        <v>0</v>
      </c>
      <c r="DX80" s="48" t="n">
        <f aca="false">MIN(MAX((FV79*(1+FV$5/Setup!$C$36)+IF($V80=3,N($F80),0))-BZ80,0),MAX($P80-SUM(DV80:DW80),0))</f>
        <v>0</v>
      </c>
      <c r="DY80" s="48" t="n">
        <f aca="false">MIN(MAX((FW79*(1+FW$5/Setup!$C$36)+IF($V80=4,N($F80),0))-CA80,0),MAX($P80-SUM(DV80:DX80),0))</f>
        <v>0</v>
      </c>
      <c r="DZ80" s="48" t="n">
        <f aca="false">MIN(MAX((FX79*(1+FX$5/Setup!$C$36)+IF($V80=5,N($F80),0))-CB80,0),MAX($P80-SUM(DV80:DY80),0))</f>
        <v>0</v>
      </c>
      <c r="EA80" s="48" t="n">
        <f aca="false">MIN(MAX((FY79*(1+FY$5/Setup!$C$36)+IF($V80=6,N($F80),0))-CC80,0),MAX($P80-SUM(DV80:DZ80),0))</f>
        <v>0</v>
      </c>
      <c r="EB80" s="48" t="n">
        <f aca="false">MIN(MAX((FZ79*(1+FZ$5/Setup!$C$36)+IF($V80=7,N($F80),0))-CD80,0),MAX($P80-SUM(DV80:EA80),0))</f>
        <v>0</v>
      </c>
      <c r="EC80" s="48" t="n">
        <f aca="false">MIN(MAX((GA79*(1+GA$5/Setup!$C$36)+IF($V80=8,N($F80),0))-CE80,0),MAX($P80-SUM(DV80:EB80),0))</f>
        <v>0</v>
      </c>
      <c r="ED80" s="48" t="n">
        <f aca="false">MIN(MAX((GB79*(1+GB$5/Setup!$C$36)+IF($V80=9,N($F80),0))-CF80,0),MAX($P80-SUM(DV80:EC80),0))</f>
        <v>0</v>
      </c>
      <c r="EE80" s="48" t="n">
        <f aca="false">MIN(MAX((GC79*(1+GC$5/Setup!$C$36)+IF($V80=10,N($F80),0))-CG80,0),MAX($P80-SUM(DV80:ED80),0))</f>
        <v>0</v>
      </c>
      <c r="EF80" s="48" t="n">
        <f aca="false">MIN(MAX((GD79*(1+GD$5/Setup!$C$36)+IF($V80=11,N($F80),0))-CH80,0),MAX($P80-SUM(DV80:EE80),0))</f>
        <v>0</v>
      </c>
      <c r="EG80" s="48" t="n">
        <f aca="false">MIN(MAX((GE79*(1+GE$5/Setup!$C$36)+IF($V80=12,N($F80),0))-CI80,0),MAX($P80-SUM(DV80:EF80),0))</f>
        <v>0</v>
      </c>
      <c r="EH80" s="48" t="n">
        <f aca="false">MIN(MAX((GF79*(1+GF$5/Setup!$C$36)+IF($V80=13,N($F80),0))-CJ80,0),MAX($P80-SUM(DV80:EG80),0))</f>
        <v>0</v>
      </c>
      <c r="EI80" s="48" t="n">
        <f aca="false">MIN(MAX((GG79*(1+GG$5/Setup!$C$36)+IF($V80=14,N($F80),0))-CK80,0),MAX($P80-SUM(DV80:EH80),0))</f>
        <v>0</v>
      </c>
      <c r="EJ80" s="48" t="n">
        <f aca="false">MIN(MAX((GH79*(1+GH$5/Setup!$C$36)+IF($V80=15,N($F80),0))-CL80,0),MAX($P80-SUM(DV80:EI80),0))</f>
        <v>0</v>
      </c>
      <c r="EK80" s="48" t="n">
        <f aca="false">MIN(MAX((GI79*(1+GI$5/Setup!$C$36)+IF($V80=16,N($F80),0))-CM80,0),MAX($P80-SUM(DV80:EJ80),0))</f>
        <v>0</v>
      </c>
      <c r="EL80" s="48" t="n">
        <f aca="false">MIN(MAX((GJ79*(1+GJ$5/Setup!$C$36)+IF($V80=17,N($F80),0))-CN80,0),MAX($P80-SUM(DV80:EK80),0))</f>
        <v>0</v>
      </c>
      <c r="EM80" s="48" t="n">
        <f aca="false">MIN(MAX((GK79*(1+GK$5/Setup!$C$36)+IF($V80=18,N($F80),0))-CO80,0),MAX($P80-SUM(DV80:EL80),0))</f>
        <v>0</v>
      </c>
      <c r="EN80" s="48" t="n">
        <f aca="false">MIN(MAX((GL79*(1+GL$5/Setup!$C$36)+IF($V80=19,N($F80),0))-CP80,0),MAX($P80-SUM(DV80:EM80),0))</f>
        <v>0</v>
      </c>
      <c r="EO80" s="48" t="n">
        <f aca="false">MIN(MAX((GM79*(1+GM$5/Setup!$C$36)+IF($V80=20,N($F80),0))-CQ80,0),MAX($P80-SUM(DV80:EN80),0))</f>
        <v>0</v>
      </c>
      <c r="EP80" s="48" t="n">
        <f aca="false">MIN(MAX((GN79*(1+GN$5/Setup!$C$36)+IF($V80=21,N($F80),0))-CR80,0),MAX($P80-SUM(DV80:EO80),0))</f>
        <v>0</v>
      </c>
      <c r="EQ80" s="48" t="n">
        <f aca="false">MIN(MAX((GO79*(1+GO$5/Setup!$C$36)+IF($V80=22,N($F80),0))-CS80,0),MAX($P80-SUM(DV80:EP80),0))</f>
        <v>0</v>
      </c>
      <c r="ER80" s="48" t="n">
        <f aca="false">MIN(MAX((GP79*(1+GP$5/Setup!$C$36)+IF($V80=23,N($F80),0))-CT80,0),MAX($P80-SUM(DV80:EQ80),0))</f>
        <v>0</v>
      </c>
      <c r="ES80" s="48" t="n">
        <f aca="false">MIN(MAX((GQ79*(1+GQ$5/Setup!$C$36)+IF($V80=24,N($F80),0))-CU80,0),MAX($P80-SUM(DV80:ER80),0))</f>
        <v>0</v>
      </c>
      <c r="ET80" s="48" t="n">
        <f aca="false">MIN(MAX((GR79*(1+GR$5/Setup!$C$36)+IF($V80=25,N($F80),0))-CV80,0),MAX($P80-SUM(DV80:ES80),0))</f>
        <v>0</v>
      </c>
      <c r="EU80" s="48" t="n">
        <f aca="false">MIN(MAX((GS79*(1+GS$5/Setup!$C$36)+IF($V80=26,N($F80),0))-CW80,0),MAX($P80-SUM(DV80:ET80),0))</f>
        <v>0</v>
      </c>
      <c r="EV80" s="48" t="n">
        <f aca="false">MIN(MAX((GT79*(1+GT$5/Setup!$C$36)+IF($V80=27,N($F80),0))-CX80,0),MAX($P80-SUM(DV80:EU80),0))</f>
        <v>0</v>
      </c>
      <c r="EW80" s="48" t="n">
        <f aca="false">MIN(MAX((GU79*(1+GU$5/Setup!$C$36)+IF($V80=28,N($F80),0))-CY80,0),MAX($P80-SUM(DV80:EV80),0))</f>
        <v>0</v>
      </c>
      <c r="EX80" s="48" t="n">
        <f aca="false">MIN(MAX((GV79*(1+GV$5/Setup!$C$36)+IF($V80=29,N($F80),0))-CZ80,0),MAX($P80-SUM(DV80:EW80),0))</f>
        <v>0</v>
      </c>
      <c r="EY80" s="48" t="n">
        <f aca="false">MIN(MAX((GW79*(1+GW$5/Setup!$C$36)+IF($V80=30,N($F80),0))-DA80,0),MAX($P80-SUM(DV80:EX80),0))</f>
        <v>0</v>
      </c>
      <c r="EZ80" s="48" t="n">
        <f aca="false">MIN(MAX((GX79*(1+GX$5/Setup!$C$36)+IF($V80=31,N($F80),0))-DB80,0),MAX($P80-SUM(DV80:EY80),0))</f>
        <v>0</v>
      </c>
      <c r="FA80" s="48" t="n">
        <f aca="false">MIN(MAX((GY79*(1+GY$5/Setup!$C$36)+IF($V80=32,N($F80),0))-DC80,0),MAX($P80-SUM(DV80:EZ80),0))</f>
        <v>0</v>
      </c>
      <c r="FB80" s="48" t="n">
        <f aca="false">MIN(MAX((GZ79*(1+GZ$5/Setup!$C$36)+IF($V80=33,N($F80),0))-DD80,0),MAX($P80-SUM(DV80:FA80),0))</f>
        <v>0</v>
      </c>
      <c r="FC80" s="48" t="n">
        <f aca="false">MIN(MAX((HA79*(1+HA$5/Setup!$C$36)+IF($V80=34,N($F80),0))-DE80,0),MAX($P80-SUM(DV80:FB80),0))</f>
        <v>0</v>
      </c>
      <c r="FD80" s="48" t="n">
        <f aca="false">MIN(MAX((HB79*(1+HB$5/Setup!$C$36)+IF($V80=35,N($F80),0))-DF80,0),MAX($P80-SUM(DV80:FC80),0))</f>
        <v>0</v>
      </c>
      <c r="FE80" s="48" t="n">
        <f aca="false">MIN(MAX((HC79*(1+HC$5/Setup!$C$36)+IF($V80=36,N($F80),0))-DG80,0),MAX($P80-SUM(DV80:FD80),0))</f>
        <v>0</v>
      </c>
      <c r="FF80" s="48" t="n">
        <f aca="false">MIN(MAX((HD79*(1+HD$5/Setup!$C$36)+IF($V80=37,N($F80),0))-DH80,0),MAX($P80-SUM(DV80:FE80),0))</f>
        <v>0</v>
      </c>
      <c r="FG80" s="48" t="n">
        <f aca="false">MIN(MAX((HE79*(1+HE$5/Setup!$C$36)+IF($V80=38,N($F80),0))-DI80,0),MAX($P80-SUM(DV80:FF80),0))</f>
        <v>0</v>
      </c>
      <c r="FH80" s="48" t="n">
        <f aca="false">MIN(MAX((HF79*(1+HF$5/Setup!$C$36)+IF($V80=39,N($F80),0))-DJ80,0),MAX($P80-SUM(DV80:FG80),0))</f>
        <v>0</v>
      </c>
      <c r="FI80" s="48" t="n">
        <f aca="false">MIN(MAX((HG79*(1+HG$5/Setup!$C$36)+IF($V80=40,N($F80),0))-DK80,0),MAX($P80-SUM(DV80:FH80),0))</f>
        <v>0</v>
      </c>
      <c r="FJ80" s="48" t="n">
        <f aca="false">MIN(MAX((HH79*(1+HH$5/Setup!$C$36)+IF($V80=41,N($F80),0))-DL80,0),MAX($P80-SUM(DV80:FI80),0))</f>
        <v>0</v>
      </c>
      <c r="FK80" s="48" t="n">
        <f aca="false">MIN(MAX((HI79*(1+HI$5/Setup!$C$36)+IF($V80=42,N($F80),0))-DM80,0),MAX($P80-SUM(DV80:FJ80),0))</f>
        <v>0</v>
      </c>
      <c r="FL80" s="48" t="n">
        <f aca="false">MIN(MAX((HJ79*(1+HJ$5/Setup!$C$36)+IF($V80=43,N($F80),0))-DN80,0),MAX($P80-SUM(DV80:FK80),0))</f>
        <v>0</v>
      </c>
      <c r="FM80" s="48" t="n">
        <f aca="false">MIN(MAX((HK79*(1+HK$5/Setup!$C$36)+IF($V80=44,N($F80),0))-DO80,0),MAX($P80-SUM(DV80:FL80),0))</f>
        <v>0</v>
      </c>
      <c r="FN80" s="48" t="n">
        <f aca="false">MIN(MAX((HL79*(1+HL$5/Setup!$C$36)+IF($V80=45,N($F80),0))-DP80,0),MAX($P80-SUM(DV80:FM80),0))</f>
        <v>0</v>
      </c>
      <c r="FO80" s="48" t="n">
        <f aca="false">MIN(MAX((HM79*(1+HM$5/Setup!$C$36)+IF($V80=46,N($F80),0))-DQ80,0),MAX($P80-SUM(DV80:FN80),0))</f>
        <v>0</v>
      </c>
      <c r="FP80" s="48" t="n">
        <f aca="false">MIN(MAX((HN79*(1+HN$5/Setup!$C$36)+IF($V80=47,N($F80),0))-DR80,0),MAX($P80-SUM(DV80:FO80),0))</f>
        <v>0</v>
      </c>
      <c r="FQ80" s="48" t="n">
        <f aca="false">MIN(MAX((HO79*(1+HO$5/Setup!$C$36)+IF($V80=48,N($F80),0))-DS80,0),MAX($P80-SUM(DV80:FP80),0))</f>
        <v>0</v>
      </c>
      <c r="FR80" s="48" t="n">
        <f aca="false">MIN(MAX((HP79*(1+HP$5/Setup!$C$36)+IF($V80=49,N($F80),0))-DT80,0),MAX($P80-SUM(DV80:FQ80),0))</f>
        <v>0</v>
      </c>
      <c r="FS80" s="48" t="n">
        <f aca="false">MIN(MAX((HQ79*(1+HQ$5/Setup!$C$36)+IF($V80=50,N($F80),0))-DU80,0),MAX($P80-SUM(DV80:FR80),0))</f>
        <v>0</v>
      </c>
      <c r="FT80" s="48" t="n">
        <f aca="false">IF((FT79*(1+FT$5/Setup!$C$36)+IF($V80=1,N($F80),0))-BX80-DV80&lt;0.005,0,(FT79*(1+FT$5/Setup!$C$36)+IF($V80=1,N($F80),0))-BX80-DV80)</f>
        <v>0</v>
      </c>
      <c r="FU80" s="48" t="n">
        <f aca="false">IF((FU79*(1+FU$5/Setup!$C$36)+IF($V80=2,N($F80),0))-BY80-DW80&lt;0.005,0,(FU79*(1+FU$5/Setup!$C$36)+IF($V80=2,N($F80),0))-BY80-DW80)</f>
        <v>0</v>
      </c>
      <c r="FV80" s="48" t="n">
        <f aca="false">IF((FV79*(1+FV$5/Setup!$C$36)+IF($V80=3,N($F80),0))-BZ80-DX80&lt;0.005,0,(FV79*(1+FV$5/Setup!$C$36)+IF($V80=3,N($F80),0))-BZ80-DX80)</f>
        <v>0</v>
      </c>
      <c r="FW80" s="48" t="n">
        <f aca="false">IF((FW79*(1+FW$5/Setup!$C$36)+IF($V80=4,N($F80),0))-CA80-DY80&lt;0.005,0,(FW79*(1+FW$5/Setup!$C$36)+IF($V80=4,N($F80),0))-CA80-DY80)</f>
        <v>0</v>
      </c>
      <c r="FX80" s="48" t="n">
        <f aca="false">IF((FX79*(1+FX$5/Setup!$C$36)+IF($V80=5,N($F80),0))-CB80-DZ80&lt;0.005,0,(FX79*(1+FX$5/Setup!$C$36)+IF($V80=5,N($F80),0))-CB80-DZ80)</f>
        <v>0</v>
      </c>
      <c r="FY80" s="48" t="n">
        <f aca="false">IF((FY79*(1+FY$5/Setup!$C$36)+IF($V80=6,N($F80),0))-CC80-EA80&lt;0.005,0,(FY79*(1+FY$5/Setup!$C$36)+IF($V80=6,N($F80),0))-CC80-EA80)</f>
        <v>0</v>
      </c>
      <c r="FZ80" s="48" t="n">
        <f aca="false">IF((FZ79*(1+FZ$5/Setup!$C$36)+IF($V80=7,N($F80),0))-CD80-EB80&lt;0.005,0,(FZ79*(1+FZ$5/Setup!$C$36)+IF($V80=7,N($F80),0))-CD80-EB80)</f>
        <v>0</v>
      </c>
      <c r="GA80" s="48" t="n">
        <f aca="false">IF((GA79*(1+GA$5/Setup!$C$36)+IF($V80=8,N($F80),0))-CE80-EC80&lt;0.005,0,(GA79*(1+GA$5/Setup!$C$36)+IF($V80=8,N($F80),0))-CE80-EC80)</f>
        <v>0</v>
      </c>
      <c r="GB80" s="48" t="n">
        <f aca="false">IF((GB79*(1+GB$5/Setup!$C$36)+IF($V80=9,N($F80),0))-CF80-ED80&lt;0.005,0,(GB79*(1+GB$5/Setup!$C$36)+IF($V80=9,N($F80),0))-CF80-ED80)</f>
        <v>0</v>
      </c>
      <c r="GC80" s="48" t="n">
        <f aca="false">IF((GC79*(1+GC$5/Setup!$C$36)+IF($V80=10,N($F80),0))-CG80-EE80&lt;0.005,0,(GC79*(1+GC$5/Setup!$C$36)+IF($V80=10,N($F80),0))-CG80-EE80)</f>
        <v>0</v>
      </c>
      <c r="GD80" s="48" t="n">
        <f aca="false">IF((GD79*(1+GD$5/Setup!$C$36)+IF($V80=11,N($F80),0))-CH80-EF80&lt;0.005,0,(GD79*(1+GD$5/Setup!$C$36)+IF($V80=11,N($F80),0))-CH80-EF80)</f>
        <v>0</v>
      </c>
      <c r="GE80" s="48" t="n">
        <f aca="false">IF((GE79*(1+GE$5/Setup!$C$36)+IF($V80=12,N($F80),0))-CI80-EG80&lt;0.005,0,(GE79*(1+GE$5/Setup!$C$36)+IF($V80=12,N($F80),0))-CI80-EG80)</f>
        <v>0</v>
      </c>
      <c r="GF80" s="48" t="n">
        <f aca="false">IF((GF79*(1+GF$5/Setup!$C$36)+IF($V80=13,N($F80),0))-CJ80-EH80&lt;0.005,0,(GF79*(1+GF$5/Setup!$C$36)+IF($V80=13,N($F80),0))-CJ80-EH80)</f>
        <v>0</v>
      </c>
      <c r="GG80" s="48" t="n">
        <f aca="false">IF((GG79*(1+GG$5/Setup!$C$36)+IF($V80=14,N($F80),0))-CK80-EI80&lt;0.005,0,(GG79*(1+GG$5/Setup!$C$36)+IF($V80=14,N($F80),0))-CK80-EI80)</f>
        <v>0</v>
      </c>
      <c r="GH80" s="48" t="n">
        <f aca="false">IF((GH79*(1+GH$5/Setup!$C$36)+IF($V80=15,N($F80),0))-CL80-EJ80&lt;0.005,0,(GH79*(1+GH$5/Setup!$C$36)+IF($V80=15,N($F80),0))-CL80-EJ80)</f>
        <v>0</v>
      </c>
      <c r="GI80" s="48" t="n">
        <f aca="false">IF((GI79*(1+GI$5/Setup!$C$36)+IF($V80=16,N($F80),0))-CM80-EK80&lt;0.005,0,(GI79*(1+GI$5/Setup!$C$36)+IF($V80=16,N($F80),0))-CM80-EK80)</f>
        <v>0</v>
      </c>
      <c r="GJ80" s="48" t="n">
        <f aca="false">IF((GJ79*(1+GJ$5/Setup!$C$36)+IF($V80=17,N($F80),0))-CN80-EL80&lt;0.005,0,(GJ79*(1+GJ$5/Setup!$C$36)+IF($V80=17,N($F80),0))-CN80-EL80)</f>
        <v>0</v>
      </c>
      <c r="GK80" s="48" t="n">
        <f aca="false">IF((GK79*(1+GK$5/Setup!$C$36)+IF($V80=18,N($F80),0))-CO80-EM80&lt;0.005,0,(GK79*(1+GK$5/Setup!$C$36)+IF($V80=18,N($F80),0))-CO80-EM80)</f>
        <v>0</v>
      </c>
      <c r="GL80" s="48" t="n">
        <f aca="false">IF((GL79*(1+GL$5/Setup!$C$36)+IF($V80=19,N($F80),0))-CP80-EN80&lt;0.005,0,(GL79*(1+GL$5/Setup!$C$36)+IF($V80=19,N($F80),0))-CP80-EN80)</f>
        <v>0</v>
      </c>
      <c r="GM80" s="48" t="n">
        <f aca="false">IF((GM79*(1+GM$5/Setup!$C$36)+IF($V80=20,N($F80),0))-CQ80-EO80&lt;0.005,0,(GM79*(1+GM$5/Setup!$C$36)+IF($V80=20,N($F80),0))-CQ80-EO80)</f>
        <v>0</v>
      </c>
      <c r="GN80" s="48" t="n">
        <f aca="false">IF((GN79*(1+GN$5/Setup!$C$36)+IF($V80=21,N($F80),0))-CR80-EP80&lt;0.005,0,(GN79*(1+GN$5/Setup!$C$36)+IF($V80=21,N($F80),0))-CR80-EP80)</f>
        <v>0</v>
      </c>
      <c r="GO80" s="48" t="n">
        <f aca="false">IF((GO79*(1+GO$5/Setup!$C$36)+IF($V80=22,N($F80),0))-CS80-EQ80&lt;0.005,0,(GO79*(1+GO$5/Setup!$C$36)+IF($V80=22,N($F80),0))-CS80-EQ80)</f>
        <v>0</v>
      </c>
      <c r="GP80" s="48" t="n">
        <f aca="false">IF((GP79*(1+GP$5/Setup!$C$36)+IF($V80=23,N($F80),0))-CT80-ER80&lt;0.005,0,(GP79*(1+GP$5/Setup!$C$36)+IF($V80=23,N($F80),0))-CT80-ER80)</f>
        <v>0</v>
      </c>
      <c r="GQ80" s="48" t="n">
        <f aca="false">IF((GQ79*(1+GQ$5/Setup!$C$36)+IF($V80=24,N($F80),0))-CU80-ES80&lt;0.005,0,(GQ79*(1+GQ$5/Setup!$C$36)+IF($V80=24,N($F80),0))-CU80-ES80)</f>
        <v>0</v>
      </c>
      <c r="GR80" s="48" t="n">
        <f aca="false">IF((GR79*(1+GR$5/Setup!$C$36)+IF($V80=25,N($F80),0))-CV80-ET80&lt;0.005,0,(GR79*(1+GR$5/Setup!$C$36)+IF($V80=25,N($F80),0))-CV80-ET80)</f>
        <v>0</v>
      </c>
      <c r="GS80" s="48" t="n">
        <f aca="false">IF((GS79*(1+GS$5/Setup!$C$36)+IF($V80=26,N($F80),0))-CW80-EU80&lt;0.005,0,(GS79*(1+GS$5/Setup!$C$36)+IF($V80=26,N($F80),0))-CW80-EU80)</f>
        <v>0</v>
      </c>
      <c r="GT80" s="48" t="n">
        <f aca="false">IF((GT79*(1+GT$5/Setup!$C$36)+IF($V80=27,N($F80),0))-CX80-EV80&lt;0.005,0,(GT79*(1+GT$5/Setup!$C$36)+IF($V80=27,N($F80),0))-CX80-EV80)</f>
        <v>0</v>
      </c>
      <c r="GU80" s="48" t="n">
        <f aca="false">IF((GU79*(1+GU$5/Setup!$C$36)+IF($V80=28,N($F80),0))-CY80-EW80&lt;0.005,0,(GU79*(1+GU$5/Setup!$C$36)+IF($V80=28,N($F80),0))-CY80-EW80)</f>
        <v>0</v>
      </c>
      <c r="GV80" s="48" t="n">
        <f aca="false">IF((GV79*(1+GV$5/Setup!$C$36)+IF($V80=29,N($F80),0))-CZ80-EX80&lt;0.005,0,(GV79*(1+GV$5/Setup!$C$36)+IF($V80=29,N($F80),0))-CZ80-EX80)</f>
        <v>0</v>
      </c>
      <c r="GW80" s="48" t="n">
        <f aca="false">IF((GW79*(1+GW$5/Setup!$C$36)+IF($V80=30,N($F80),0))-DA80-EY80&lt;0.005,0,(GW79*(1+GW$5/Setup!$C$36)+IF($V80=30,N($F80),0))-DA80-EY80)</f>
        <v>0</v>
      </c>
      <c r="GX80" s="48" t="n">
        <f aca="false">IF((GX79*(1+GX$5/Setup!$C$36)+IF($V80=31,N($F80),0))-DB80-EZ80&lt;0.005,0,(GX79*(1+GX$5/Setup!$C$36)+IF($V80=31,N($F80),0))-DB80-EZ80)</f>
        <v>0</v>
      </c>
      <c r="GY80" s="48" t="n">
        <f aca="false">IF((GY79*(1+GY$5/Setup!$C$36)+IF($V80=32,N($F80),0))-DC80-FA80&lt;0.005,0,(GY79*(1+GY$5/Setup!$C$36)+IF($V80=32,N($F80),0))-DC80-FA80)</f>
        <v>0</v>
      </c>
      <c r="GZ80" s="48" t="n">
        <f aca="false">IF((GZ79*(1+GZ$5/Setup!$C$36)+IF($V80=33,N($F80),0))-DD80-FB80&lt;0.005,0,(GZ79*(1+GZ$5/Setup!$C$36)+IF($V80=33,N($F80),0))-DD80-FB80)</f>
        <v>0</v>
      </c>
      <c r="HA80" s="48" t="n">
        <f aca="false">IF((HA79*(1+HA$5/Setup!$C$36)+IF($V80=34,N($F80),0))-DE80-FC80&lt;0.005,0,(HA79*(1+HA$5/Setup!$C$36)+IF($V80=34,N($F80),0))-DE80-FC80)</f>
        <v>0</v>
      </c>
      <c r="HB80" s="48" t="n">
        <f aca="false">IF((HB79*(1+HB$5/Setup!$C$36)+IF($V80=35,N($F80),0))-DF80-FD80&lt;0.005,0,(HB79*(1+HB$5/Setup!$C$36)+IF($V80=35,N($F80),0))-DF80-FD80)</f>
        <v>0</v>
      </c>
      <c r="HC80" s="48" t="n">
        <f aca="false">IF((HC79*(1+HC$5/Setup!$C$36)+IF($V80=36,N($F80),0))-DG80-FE80&lt;0.005,0,(HC79*(1+HC$5/Setup!$C$36)+IF($V80=36,N($F80),0))-DG80-FE80)</f>
        <v>0</v>
      </c>
      <c r="HD80" s="48" t="n">
        <f aca="false">IF((HD79*(1+HD$5/Setup!$C$36)+IF($V80=37,N($F80),0))-DH80-FF80&lt;0.005,0,(HD79*(1+HD$5/Setup!$C$36)+IF($V80=37,N($F80),0))-DH80-FF80)</f>
        <v>0</v>
      </c>
      <c r="HE80" s="48" t="n">
        <f aca="false">IF((HE79*(1+HE$5/Setup!$C$36)+IF($V80=38,N($F80),0))-DI80-FG80&lt;0.005,0,(HE79*(1+HE$5/Setup!$C$36)+IF($V80=38,N($F80),0))-DI80-FG80)</f>
        <v>0</v>
      </c>
      <c r="HF80" s="48" t="n">
        <f aca="false">IF((HF79*(1+HF$5/Setup!$C$36)+IF($V80=39,N($F80),0))-DJ80-FH80&lt;0.005,0,(HF79*(1+HF$5/Setup!$C$36)+IF($V80=39,N($F80),0))-DJ80-FH80)</f>
        <v>0</v>
      </c>
      <c r="HG80" s="48" t="n">
        <f aca="false">IF((HG79*(1+HG$5/Setup!$C$36)+IF($V80=40,N($F80),0))-DK80-FI80&lt;0.005,0,(HG79*(1+HG$5/Setup!$C$36)+IF($V80=40,N($F80),0))-DK80-FI80)</f>
        <v>0</v>
      </c>
      <c r="HH80" s="48" t="n">
        <f aca="false">IF((HH79*(1+HH$5/Setup!$C$36)+IF($V80=41,N($F80),0))-DL80-FJ80&lt;0.005,0,(HH79*(1+HH$5/Setup!$C$36)+IF($V80=41,N($F80),0))-DL80-FJ80)</f>
        <v>0</v>
      </c>
      <c r="HI80" s="48" t="n">
        <f aca="false">IF((HI79*(1+HI$5/Setup!$C$36)+IF($V80=42,N($F80),0))-DM80-FK80&lt;0.005,0,(HI79*(1+HI$5/Setup!$C$36)+IF($V80=42,N($F80),0))-DM80-FK80)</f>
        <v>0</v>
      </c>
      <c r="HJ80" s="48" t="n">
        <f aca="false">IF((HJ79*(1+HJ$5/Setup!$C$36)+IF($V80=43,N($F80),0))-DN80-FL80&lt;0.005,0,(HJ79*(1+HJ$5/Setup!$C$36)+IF($V80=43,N($F80),0))-DN80-FL80)</f>
        <v>0</v>
      </c>
      <c r="HK80" s="48" t="n">
        <f aca="false">IF((HK79*(1+HK$5/Setup!$C$36)+IF($V80=44,N($F80),0))-DO80-FM80&lt;0.005,0,(HK79*(1+HK$5/Setup!$C$36)+IF($V80=44,N($F80),0))-DO80-FM80)</f>
        <v>0</v>
      </c>
      <c r="HL80" s="48" t="n">
        <f aca="false">IF((HL79*(1+HL$5/Setup!$C$36)+IF($V80=45,N($F80),0))-DP80-FN80&lt;0.005,0,(HL79*(1+HL$5/Setup!$C$36)+IF($V80=45,N($F80),0))-DP80-FN80)</f>
        <v>0</v>
      </c>
      <c r="HM80" s="48" t="n">
        <f aca="false">IF((HM79*(1+HM$5/Setup!$C$36)+IF($V80=46,N($F80),0))-DQ80-FO80&lt;0.005,0,(HM79*(1+HM$5/Setup!$C$36)+IF($V80=46,N($F80),0))-DQ80-FO80)</f>
        <v>0</v>
      </c>
      <c r="HN80" s="48" t="n">
        <f aca="false">IF((HN79*(1+HN$5/Setup!$C$36)+IF($V80=47,N($F80),0))-DR80-FP80&lt;0.005,0,(HN79*(1+HN$5/Setup!$C$36)+IF($V80=47,N($F80),0))-DR80-FP80)</f>
        <v>0</v>
      </c>
      <c r="HO80" s="48" t="n">
        <f aca="false">IF((HO79*(1+HO$5/Setup!$C$36)+IF($V80=48,N($F80),0))-DS80-FQ80&lt;0.005,0,(HO79*(1+HO$5/Setup!$C$36)+IF($V80=48,N($F80),0))-DS80-FQ80)</f>
        <v>0</v>
      </c>
      <c r="HP80" s="48" t="n">
        <f aca="false">IF((HP79*(1+HP$5/Setup!$C$36)+IF($V80=49,N($F80),0))-DT80-FR80&lt;0.005,0,(HP79*(1+HP$5/Setup!$C$36)+IF($V80=49,N($F80),0))-DT80-FR80)</f>
        <v>0</v>
      </c>
      <c r="HQ80" s="48" t="n">
        <f aca="false">IF((HQ79*(1+HQ$5/Setup!$C$36)+IF($V80=50,N($F80),0))-DU80-FS80&lt;0.005,0,(HQ79*(1+HQ$5/Setup!$C$36)+IF($V80=50,N($F80),0))-DU80-FS80)</f>
        <v>0</v>
      </c>
    </row>
    <row r="81" customFormat="false" ht="15" hidden="false" customHeight="false" outlineLevel="0" collapsed="false">
      <c r="A81" s="44" t="n">
        <v>73</v>
      </c>
      <c r="B81" s="45" t="n">
        <f aca="false">IF(Setup!$C$7="Every month",EDATE(Setup!$C$8,($A81-1)),IF(Setup!$C$7="Twice a month",DATE(YEAR(Setup!$C$8),MONTH(Setup!$C$8)+INT((($A81-1)+Setup!$C$41)/2),MIN(IF(MOD(($A81-1)+Setup!$C$41,2)=0,Setup!$C$39,Setup!$C$40),DAY(EOMONTH(DATE(YEAR(Setup!$C$8),MONTH(Setup!$C$8)+INT((($A81-1)+Setup!$C$41)/2),1),0)))),Setup!$C$8+($A81-1)*IF(Setup!$C$7="Every week",7,14)))</f>
        <v>47333</v>
      </c>
      <c r="C81" s="45" t="n">
        <f aca="false">IF(Setup!$C$7="Every month",EDATE(Setup!$C$8,$A81),IF(Setup!$C$7="Twice a month",DATE(YEAR(Setup!$C$8),MONTH(Setup!$C$8)+INT(($A81+Setup!$C$41)/2),MIN(IF(MOD($A81+Setup!$C$41,2)=0,Setup!$C$39,Setup!$C$40),DAY(EOMONTH(DATE(YEAR(Setup!$C$8),MONTH(Setup!$C$8)+INT(($A81+Setup!$C$41)/2),1),0)))),Setup!$C$8+$A81*IF(Setup!$C$7="Every week",7,14)))</f>
        <v>47347</v>
      </c>
      <c r="D81" s="46"/>
      <c r="E81" s="47"/>
      <c r="F81" s="47"/>
      <c r="G81" s="47"/>
      <c r="H81" s="47"/>
      <c r="I81" s="48" t="n">
        <f aca="false">N(Setup!$C$11)+N(E81)</f>
        <v>100</v>
      </c>
      <c r="J81" s="48" t="n">
        <f aca="false">MIN(Setup!$C$37,MAX(I81,0))</f>
        <v>9.23076923076923</v>
      </c>
      <c r="K81" s="48" t="n">
        <f aca="false">MIN(MAX(N(Setup!$C$14)-L80,0),MAX(I81-J81,0))</f>
        <v>0</v>
      </c>
      <c r="L81" s="48" t="n">
        <f aca="false">L80+K81-N(G81)</f>
        <v>500</v>
      </c>
      <c r="M81" s="48" t="n">
        <f aca="false">M80+J81-N(H81)</f>
        <v>673.846153846155</v>
      </c>
      <c r="N81" s="48" t="n">
        <f aca="false">SUM(BX81:DU81)</f>
        <v>0</v>
      </c>
      <c r="O81" s="48" t="n">
        <f aca="false">SUM(Z81:BW81)-N81</f>
        <v>25</v>
      </c>
      <c r="P81" s="48" t="n">
        <f aca="false">MAX(I81-J81-K81,0)+O81</f>
        <v>115.769230769231</v>
      </c>
      <c r="Q81" s="48" t="n">
        <f aca="false">SUM(DV81:FS81)</f>
        <v>0</v>
      </c>
      <c r="R81" s="49" t="n">
        <f aca="false">N81+J81+K81+Q81</f>
        <v>9.23076923076923</v>
      </c>
      <c r="S81" s="48" t="n">
        <f aca="false">T81-T80-N(F81)+N81+Q81</f>
        <v>0</v>
      </c>
      <c r="T81" s="49" t="n">
        <f aca="false">SUM(FT81:HQ81)</f>
        <v>0</v>
      </c>
      <c r="U81" s="44" t="str">
        <f aca="false">IF(T80&lt;0.005,"",INDEX(Helpers!$C$2:$C$51,IF(_xlfn.MINIFS($DV$6:$FS$6,DV81:FS81,"&gt;0.005")=0,V81,_xlfn.MINIFS($DV$6:$FS$6,DV81:FS81,"&gt;0.005"))))</f>
        <v/>
      </c>
      <c r="V81" s="44" t="n">
        <f aca="false">IF(_xlfn.MINIFS($FT$6:$HQ$6,FT80:HQ80,"&gt;0.005")=0,1,_xlfn.MINIFS($FT$6:$HQ$6,FT80:HQ80,"&gt;0.005"))</f>
        <v>1</v>
      </c>
      <c r="W81" s="44" t="n">
        <f aca="false">IF(AND(D81&lt;&gt;"Paid",T80&gt;0.005),1,0)</f>
        <v>0</v>
      </c>
      <c r="X81" s="48" t="n">
        <f aca="false">SUMPRODUCT(((Helpers!$G$2:$G$51*(1+(Helpers!$D$2:$D$51+0.000000001)/12)^(($B81-Setup!$C$8)/(365.25/12))-Helpers!$E$2:$E$51*((1+(Helpers!$D$2:$D$51+0.000000001)/12)^(($B81-Setup!$C$8)/(365.25/12))-1)/((Helpers!$D$2:$D$51+0.000000001)/12))&gt;0)*(Helpers!$G$2:$G$51*(1+(Helpers!$D$2:$D$51+0.000000001)/12)^(($B81-Setup!$C$8)/(365.25/12))-Helpers!$E$2:$E$51*((1+(Helpers!$D$2:$D$51+0.000000001)/12)^(($B81-Setup!$C$8)/(365.25/12))-1)/((Helpers!$D$2:$D$51+0.000000001)/12)))</f>
        <v>265.249442807358</v>
      </c>
      <c r="Y81" s="48"/>
      <c r="Z81" s="48" t="n">
        <f aca="false">IF(OR(N(Z$5)=0,Z$6=""),0,Z$5*((DATE(YEAR($B81),MONTH($B81),MIN(Z$6,DAY(EOMONTH($B81,0))))&gt;=$B81)*(DATE(YEAR($B81),MONTH($B81),MIN(Z$6,DAY(EOMONTH($B81,0))))&lt;$C81)+(DATE(YEAR($B81),MONTH($B81)+1,MIN(Z$6,DAY(EOMONTH($B81,1))))&gt;=$B81)*(DATE(YEAR($B81),MONTH($B81)+1,MIN(Z$6,DAY(EOMONTH($B81,1))))&lt;$C81)))</f>
        <v>25</v>
      </c>
      <c r="AA81" s="48" t="n">
        <f aca="false">IF(OR(N(AA$5)=0,AA$6=""),0,AA$5*((DATE(YEAR($B81),MONTH($B81),MIN(AA$6,DAY(EOMONTH($B81,0))))&gt;=$B81)*(DATE(YEAR($B81),MONTH($B81),MIN(AA$6,DAY(EOMONTH($B81,0))))&lt;$C81)+(DATE(YEAR($B81),MONTH($B81)+1,MIN(AA$6,DAY(EOMONTH($B81,1))))&gt;=$B81)*(DATE(YEAR($B81),MONTH($B81)+1,MIN(AA$6,DAY(EOMONTH($B81,1))))&lt;$C81)))</f>
        <v>0</v>
      </c>
      <c r="AB81" s="48" t="n">
        <f aca="false">IF(OR(N(AB$5)=0,AB$6=""),0,AB$5*((DATE(YEAR($B81),MONTH($B81),MIN(AB$6,DAY(EOMONTH($B81,0))))&gt;=$B81)*(DATE(YEAR($B81),MONTH($B81),MIN(AB$6,DAY(EOMONTH($B81,0))))&lt;$C81)+(DATE(YEAR($B81),MONTH($B81)+1,MIN(AB$6,DAY(EOMONTH($B81,1))))&gt;=$B81)*(DATE(YEAR($B81),MONTH($B81)+1,MIN(AB$6,DAY(EOMONTH($B81,1))))&lt;$C81)))</f>
        <v>0</v>
      </c>
      <c r="AC81" s="48" t="n">
        <f aca="false">IF(OR(N(AC$5)=0,AC$6=""),0,AC$5*((DATE(YEAR($B81),MONTH($B81),MIN(AC$6,DAY(EOMONTH($B81,0))))&gt;=$B81)*(DATE(YEAR($B81),MONTH($B81),MIN(AC$6,DAY(EOMONTH($B81,0))))&lt;$C81)+(DATE(YEAR($B81),MONTH($B81)+1,MIN(AC$6,DAY(EOMONTH($B81,1))))&gt;=$B81)*(DATE(YEAR($B81),MONTH($B81)+1,MIN(AC$6,DAY(EOMONTH($B81,1))))&lt;$C81)))</f>
        <v>0</v>
      </c>
      <c r="AD81" s="48" t="n">
        <f aca="false">IF(OR(N(AD$5)=0,AD$6=""),0,AD$5*((DATE(YEAR($B81),MONTH($B81),MIN(AD$6,DAY(EOMONTH($B81,0))))&gt;=$B81)*(DATE(YEAR($B81),MONTH($B81),MIN(AD$6,DAY(EOMONTH($B81,0))))&lt;$C81)+(DATE(YEAR($B81),MONTH($B81)+1,MIN(AD$6,DAY(EOMONTH($B81,1))))&gt;=$B81)*(DATE(YEAR($B81),MONTH($B81)+1,MIN(AD$6,DAY(EOMONTH($B81,1))))&lt;$C81)))</f>
        <v>0</v>
      </c>
      <c r="AE81" s="48" t="n">
        <f aca="false">IF(OR(N(AE$5)=0,AE$6=""),0,AE$5*((DATE(YEAR($B81),MONTH($B81),MIN(AE$6,DAY(EOMONTH($B81,0))))&gt;=$B81)*(DATE(YEAR($B81),MONTH($B81),MIN(AE$6,DAY(EOMONTH($B81,0))))&lt;$C81)+(DATE(YEAR($B81),MONTH($B81)+1,MIN(AE$6,DAY(EOMONTH($B81,1))))&gt;=$B81)*(DATE(YEAR($B81),MONTH($B81)+1,MIN(AE$6,DAY(EOMONTH($B81,1))))&lt;$C81)))</f>
        <v>0</v>
      </c>
      <c r="AF81" s="48" t="n">
        <f aca="false">IF(OR(N(AF$5)=0,AF$6=""),0,AF$5*((DATE(YEAR($B81),MONTH($B81),MIN(AF$6,DAY(EOMONTH($B81,0))))&gt;=$B81)*(DATE(YEAR($B81),MONTH($B81),MIN(AF$6,DAY(EOMONTH($B81,0))))&lt;$C81)+(DATE(YEAR($B81),MONTH($B81)+1,MIN(AF$6,DAY(EOMONTH($B81,1))))&gt;=$B81)*(DATE(YEAR($B81),MONTH($B81)+1,MIN(AF$6,DAY(EOMONTH($B81,1))))&lt;$C81)))</f>
        <v>0</v>
      </c>
      <c r="AG81" s="48" t="n">
        <f aca="false">IF(OR(N(AG$5)=0,AG$6=""),0,AG$5*((DATE(YEAR($B81),MONTH($B81),MIN(AG$6,DAY(EOMONTH($B81,0))))&gt;=$B81)*(DATE(YEAR($B81),MONTH($B81),MIN(AG$6,DAY(EOMONTH($B81,0))))&lt;$C81)+(DATE(YEAR($B81),MONTH($B81)+1,MIN(AG$6,DAY(EOMONTH($B81,1))))&gt;=$B81)*(DATE(YEAR($B81),MONTH($B81)+1,MIN(AG$6,DAY(EOMONTH($B81,1))))&lt;$C81)))</f>
        <v>0</v>
      </c>
      <c r="AH81" s="48" t="n">
        <f aca="false">IF(OR(N(AH$5)=0,AH$6=""),0,AH$5*((DATE(YEAR($B81),MONTH($B81),MIN(AH$6,DAY(EOMONTH($B81,0))))&gt;=$B81)*(DATE(YEAR($B81),MONTH($B81),MIN(AH$6,DAY(EOMONTH($B81,0))))&lt;$C81)+(DATE(YEAR($B81),MONTH($B81)+1,MIN(AH$6,DAY(EOMONTH($B81,1))))&gt;=$B81)*(DATE(YEAR($B81),MONTH($B81)+1,MIN(AH$6,DAY(EOMONTH($B81,1))))&lt;$C81)))</f>
        <v>0</v>
      </c>
      <c r="AI81" s="48" t="n">
        <f aca="false">IF(OR(N(AI$5)=0,AI$6=""),0,AI$5*((DATE(YEAR($B81),MONTH($B81),MIN(AI$6,DAY(EOMONTH($B81,0))))&gt;=$B81)*(DATE(YEAR($B81),MONTH($B81),MIN(AI$6,DAY(EOMONTH($B81,0))))&lt;$C81)+(DATE(YEAR($B81),MONTH($B81)+1,MIN(AI$6,DAY(EOMONTH($B81,1))))&gt;=$B81)*(DATE(YEAR($B81),MONTH($B81)+1,MIN(AI$6,DAY(EOMONTH($B81,1))))&lt;$C81)))</f>
        <v>0</v>
      </c>
      <c r="AJ81" s="48" t="n">
        <f aca="false">IF(OR(N(AJ$5)=0,AJ$6=""),0,AJ$5*((DATE(YEAR($B81),MONTH($B81),MIN(AJ$6,DAY(EOMONTH($B81,0))))&gt;=$B81)*(DATE(YEAR($B81),MONTH($B81),MIN(AJ$6,DAY(EOMONTH($B81,0))))&lt;$C81)+(DATE(YEAR($B81),MONTH($B81)+1,MIN(AJ$6,DAY(EOMONTH($B81,1))))&gt;=$B81)*(DATE(YEAR($B81),MONTH($B81)+1,MIN(AJ$6,DAY(EOMONTH($B81,1))))&lt;$C81)))</f>
        <v>0</v>
      </c>
      <c r="AK81" s="48" t="n">
        <f aca="false">IF(OR(N(AK$5)=0,AK$6=""),0,AK$5*((DATE(YEAR($B81),MONTH($B81),MIN(AK$6,DAY(EOMONTH($B81,0))))&gt;=$B81)*(DATE(YEAR($B81),MONTH($B81),MIN(AK$6,DAY(EOMONTH($B81,0))))&lt;$C81)+(DATE(YEAR($B81),MONTH($B81)+1,MIN(AK$6,DAY(EOMONTH($B81,1))))&gt;=$B81)*(DATE(YEAR($B81),MONTH($B81)+1,MIN(AK$6,DAY(EOMONTH($B81,1))))&lt;$C81)))</f>
        <v>0</v>
      </c>
      <c r="AL81" s="48" t="n">
        <f aca="false">IF(OR(N(AL$5)=0,AL$6=""),0,AL$5*((DATE(YEAR($B81),MONTH($B81),MIN(AL$6,DAY(EOMONTH($B81,0))))&gt;=$B81)*(DATE(YEAR($B81),MONTH($B81),MIN(AL$6,DAY(EOMONTH($B81,0))))&lt;$C81)+(DATE(YEAR($B81),MONTH($B81)+1,MIN(AL$6,DAY(EOMONTH($B81,1))))&gt;=$B81)*(DATE(YEAR($B81),MONTH($B81)+1,MIN(AL$6,DAY(EOMONTH($B81,1))))&lt;$C81)))</f>
        <v>0</v>
      </c>
      <c r="AM81" s="48" t="n">
        <f aca="false">IF(OR(N(AM$5)=0,AM$6=""),0,AM$5*((DATE(YEAR($B81),MONTH($B81),MIN(AM$6,DAY(EOMONTH($B81,0))))&gt;=$B81)*(DATE(YEAR($B81),MONTH($B81),MIN(AM$6,DAY(EOMONTH($B81,0))))&lt;$C81)+(DATE(YEAR($B81),MONTH($B81)+1,MIN(AM$6,DAY(EOMONTH($B81,1))))&gt;=$B81)*(DATE(YEAR($B81),MONTH($B81)+1,MIN(AM$6,DAY(EOMONTH($B81,1))))&lt;$C81)))</f>
        <v>0</v>
      </c>
      <c r="AN81" s="48" t="n">
        <f aca="false">IF(OR(N(AN$5)=0,AN$6=""),0,AN$5*((DATE(YEAR($B81),MONTH($B81),MIN(AN$6,DAY(EOMONTH($B81,0))))&gt;=$B81)*(DATE(YEAR($B81),MONTH($B81),MIN(AN$6,DAY(EOMONTH($B81,0))))&lt;$C81)+(DATE(YEAR($B81),MONTH($B81)+1,MIN(AN$6,DAY(EOMONTH($B81,1))))&gt;=$B81)*(DATE(YEAR($B81),MONTH($B81)+1,MIN(AN$6,DAY(EOMONTH($B81,1))))&lt;$C81)))</f>
        <v>0</v>
      </c>
      <c r="AO81" s="48" t="n">
        <f aca="false">IF(OR(N(AO$5)=0,AO$6=""),0,AO$5*((DATE(YEAR($B81),MONTH($B81),MIN(AO$6,DAY(EOMONTH($B81,0))))&gt;=$B81)*(DATE(YEAR($B81),MONTH($B81),MIN(AO$6,DAY(EOMONTH($B81,0))))&lt;$C81)+(DATE(YEAR($B81),MONTH($B81)+1,MIN(AO$6,DAY(EOMONTH($B81,1))))&gt;=$B81)*(DATE(YEAR($B81),MONTH($B81)+1,MIN(AO$6,DAY(EOMONTH($B81,1))))&lt;$C81)))</f>
        <v>0</v>
      </c>
      <c r="AP81" s="48" t="n">
        <f aca="false">IF(OR(N(AP$5)=0,AP$6=""),0,AP$5*((DATE(YEAR($B81),MONTH($B81),MIN(AP$6,DAY(EOMONTH($B81,0))))&gt;=$B81)*(DATE(YEAR($B81),MONTH($B81),MIN(AP$6,DAY(EOMONTH($B81,0))))&lt;$C81)+(DATE(YEAR($B81),MONTH($B81)+1,MIN(AP$6,DAY(EOMONTH($B81,1))))&gt;=$B81)*(DATE(YEAR($B81),MONTH($B81)+1,MIN(AP$6,DAY(EOMONTH($B81,1))))&lt;$C81)))</f>
        <v>0</v>
      </c>
      <c r="AQ81" s="48" t="n">
        <f aca="false">IF(OR(N(AQ$5)=0,AQ$6=""),0,AQ$5*((DATE(YEAR($B81),MONTH($B81),MIN(AQ$6,DAY(EOMONTH($B81,0))))&gt;=$B81)*(DATE(YEAR($B81),MONTH($B81),MIN(AQ$6,DAY(EOMONTH($B81,0))))&lt;$C81)+(DATE(YEAR($B81),MONTH($B81)+1,MIN(AQ$6,DAY(EOMONTH($B81,1))))&gt;=$B81)*(DATE(YEAR($B81),MONTH($B81)+1,MIN(AQ$6,DAY(EOMONTH($B81,1))))&lt;$C81)))</f>
        <v>0</v>
      </c>
      <c r="AR81" s="48" t="n">
        <f aca="false">IF(OR(N(AR$5)=0,AR$6=""),0,AR$5*((DATE(YEAR($B81),MONTH($B81),MIN(AR$6,DAY(EOMONTH($B81,0))))&gt;=$B81)*(DATE(YEAR($B81),MONTH($B81),MIN(AR$6,DAY(EOMONTH($B81,0))))&lt;$C81)+(DATE(YEAR($B81),MONTH($B81)+1,MIN(AR$6,DAY(EOMONTH($B81,1))))&gt;=$B81)*(DATE(YEAR($B81),MONTH($B81)+1,MIN(AR$6,DAY(EOMONTH($B81,1))))&lt;$C81)))</f>
        <v>0</v>
      </c>
      <c r="AS81" s="48" t="n">
        <f aca="false">IF(OR(N(AS$5)=0,AS$6=""),0,AS$5*((DATE(YEAR($B81),MONTH($B81),MIN(AS$6,DAY(EOMONTH($B81,0))))&gt;=$B81)*(DATE(YEAR($B81),MONTH($B81),MIN(AS$6,DAY(EOMONTH($B81,0))))&lt;$C81)+(DATE(YEAR($B81),MONTH($B81)+1,MIN(AS$6,DAY(EOMONTH($B81,1))))&gt;=$B81)*(DATE(YEAR($B81),MONTH($B81)+1,MIN(AS$6,DAY(EOMONTH($B81,1))))&lt;$C81)))</f>
        <v>0</v>
      </c>
      <c r="AT81" s="48" t="n">
        <f aca="false">IF(OR(N(AT$5)=0,AT$6=""),0,AT$5*((DATE(YEAR($B81),MONTH($B81),MIN(AT$6,DAY(EOMONTH($B81,0))))&gt;=$B81)*(DATE(YEAR($B81),MONTH($B81),MIN(AT$6,DAY(EOMONTH($B81,0))))&lt;$C81)+(DATE(YEAR($B81),MONTH($B81)+1,MIN(AT$6,DAY(EOMONTH($B81,1))))&gt;=$B81)*(DATE(YEAR($B81),MONTH($B81)+1,MIN(AT$6,DAY(EOMONTH($B81,1))))&lt;$C81)))</f>
        <v>0</v>
      </c>
      <c r="AU81" s="48" t="n">
        <f aca="false">IF(OR(N(AU$5)=0,AU$6=""),0,AU$5*((DATE(YEAR($B81),MONTH($B81),MIN(AU$6,DAY(EOMONTH($B81,0))))&gt;=$B81)*(DATE(YEAR($B81),MONTH($B81),MIN(AU$6,DAY(EOMONTH($B81,0))))&lt;$C81)+(DATE(YEAR($B81),MONTH($B81)+1,MIN(AU$6,DAY(EOMONTH($B81,1))))&gt;=$B81)*(DATE(YEAR($B81),MONTH($B81)+1,MIN(AU$6,DAY(EOMONTH($B81,1))))&lt;$C81)))</f>
        <v>0</v>
      </c>
      <c r="AV81" s="48" t="n">
        <f aca="false">IF(OR(N(AV$5)=0,AV$6=""),0,AV$5*((DATE(YEAR($B81),MONTH($B81),MIN(AV$6,DAY(EOMONTH($B81,0))))&gt;=$B81)*(DATE(YEAR($B81),MONTH($B81),MIN(AV$6,DAY(EOMONTH($B81,0))))&lt;$C81)+(DATE(YEAR($B81),MONTH($B81)+1,MIN(AV$6,DAY(EOMONTH($B81,1))))&gt;=$B81)*(DATE(YEAR($B81),MONTH($B81)+1,MIN(AV$6,DAY(EOMONTH($B81,1))))&lt;$C81)))</f>
        <v>0</v>
      </c>
      <c r="AW81" s="48" t="n">
        <f aca="false">IF(OR(N(AW$5)=0,AW$6=""),0,AW$5*((DATE(YEAR($B81),MONTH($B81),MIN(AW$6,DAY(EOMONTH($B81,0))))&gt;=$B81)*(DATE(YEAR($B81),MONTH($B81),MIN(AW$6,DAY(EOMONTH($B81,0))))&lt;$C81)+(DATE(YEAR($B81),MONTH($B81)+1,MIN(AW$6,DAY(EOMONTH($B81,1))))&gt;=$B81)*(DATE(YEAR($B81),MONTH($B81)+1,MIN(AW$6,DAY(EOMONTH($B81,1))))&lt;$C81)))</f>
        <v>0</v>
      </c>
      <c r="AX81" s="48" t="n">
        <f aca="false">IF(OR(N(AX$5)=0,AX$6=""),0,AX$5*((DATE(YEAR($B81),MONTH($B81),MIN(AX$6,DAY(EOMONTH($B81,0))))&gt;=$B81)*(DATE(YEAR($B81),MONTH($B81),MIN(AX$6,DAY(EOMONTH($B81,0))))&lt;$C81)+(DATE(YEAR($B81),MONTH($B81)+1,MIN(AX$6,DAY(EOMONTH($B81,1))))&gt;=$B81)*(DATE(YEAR($B81),MONTH($B81)+1,MIN(AX$6,DAY(EOMONTH($B81,1))))&lt;$C81)))</f>
        <v>0</v>
      </c>
      <c r="AY81" s="48" t="n">
        <f aca="false">IF(OR(N(AY$5)=0,AY$6=""),0,AY$5*((DATE(YEAR($B81),MONTH($B81),MIN(AY$6,DAY(EOMONTH($B81,0))))&gt;=$B81)*(DATE(YEAR($B81),MONTH($B81),MIN(AY$6,DAY(EOMONTH($B81,0))))&lt;$C81)+(DATE(YEAR($B81),MONTH($B81)+1,MIN(AY$6,DAY(EOMONTH($B81,1))))&gt;=$B81)*(DATE(YEAR($B81),MONTH($B81)+1,MIN(AY$6,DAY(EOMONTH($B81,1))))&lt;$C81)))</f>
        <v>0</v>
      </c>
      <c r="AZ81" s="48" t="n">
        <f aca="false">IF(OR(N(AZ$5)=0,AZ$6=""),0,AZ$5*((DATE(YEAR($B81),MONTH($B81),MIN(AZ$6,DAY(EOMONTH($B81,0))))&gt;=$B81)*(DATE(YEAR($B81),MONTH($B81),MIN(AZ$6,DAY(EOMONTH($B81,0))))&lt;$C81)+(DATE(YEAR($B81),MONTH($B81)+1,MIN(AZ$6,DAY(EOMONTH($B81,1))))&gt;=$B81)*(DATE(YEAR($B81),MONTH($B81)+1,MIN(AZ$6,DAY(EOMONTH($B81,1))))&lt;$C81)))</f>
        <v>0</v>
      </c>
      <c r="BA81" s="48" t="n">
        <f aca="false">IF(OR(N(BA$5)=0,BA$6=""),0,BA$5*((DATE(YEAR($B81),MONTH($B81),MIN(BA$6,DAY(EOMONTH($B81,0))))&gt;=$B81)*(DATE(YEAR($B81),MONTH($B81),MIN(BA$6,DAY(EOMONTH($B81,0))))&lt;$C81)+(DATE(YEAR($B81),MONTH($B81)+1,MIN(BA$6,DAY(EOMONTH($B81,1))))&gt;=$B81)*(DATE(YEAR($B81),MONTH($B81)+1,MIN(BA$6,DAY(EOMONTH($B81,1))))&lt;$C81)))</f>
        <v>0</v>
      </c>
      <c r="BB81" s="48" t="n">
        <f aca="false">IF(OR(N(BB$5)=0,BB$6=""),0,BB$5*((DATE(YEAR($B81),MONTH($B81),MIN(BB$6,DAY(EOMONTH($B81,0))))&gt;=$B81)*(DATE(YEAR($B81),MONTH($B81),MIN(BB$6,DAY(EOMONTH($B81,0))))&lt;$C81)+(DATE(YEAR($B81),MONTH($B81)+1,MIN(BB$6,DAY(EOMONTH($B81,1))))&gt;=$B81)*(DATE(YEAR($B81),MONTH($B81)+1,MIN(BB$6,DAY(EOMONTH($B81,1))))&lt;$C81)))</f>
        <v>0</v>
      </c>
      <c r="BC81" s="48" t="n">
        <f aca="false">IF(OR(N(BC$5)=0,BC$6=""),0,BC$5*((DATE(YEAR($B81),MONTH($B81),MIN(BC$6,DAY(EOMONTH($B81,0))))&gt;=$B81)*(DATE(YEAR($B81),MONTH($B81),MIN(BC$6,DAY(EOMONTH($B81,0))))&lt;$C81)+(DATE(YEAR($B81),MONTH($B81)+1,MIN(BC$6,DAY(EOMONTH($B81,1))))&gt;=$B81)*(DATE(YEAR($B81),MONTH($B81)+1,MIN(BC$6,DAY(EOMONTH($B81,1))))&lt;$C81)))</f>
        <v>0</v>
      </c>
      <c r="BD81" s="48" t="n">
        <f aca="false">IF(OR(N(BD$5)=0,BD$6=""),0,BD$5*((DATE(YEAR($B81),MONTH($B81),MIN(BD$6,DAY(EOMONTH($B81,0))))&gt;=$B81)*(DATE(YEAR($B81),MONTH($B81),MIN(BD$6,DAY(EOMONTH($B81,0))))&lt;$C81)+(DATE(YEAR($B81),MONTH($B81)+1,MIN(BD$6,DAY(EOMONTH($B81,1))))&gt;=$B81)*(DATE(YEAR($B81),MONTH($B81)+1,MIN(BD$6,DAY(EOMONTH($B81,1))))&lt;$C81)))</f>
        <v>0</v>
      </c>
      <c r="BE81" s="48" t="n">
        <f aca="false">IF(OR(N(BE$5)=0,BE$6=""),0,BE$5*((DATE(YEAR($B81),MONTH($B81),MIN(BE$6,DAY(EOMONTH($B81,0))))&gt;=$B81)*(DATE(YEAR($B81),MONTH($B81),MIN(BE$6,DAY(EOMONTH($B81,0))))&lt;$C81)+(DATE(YEAR($B81),MONTH($B81)+1,MIN(BE$6,DAY(EOMONTH($B81,1))))&gt;=$B81)*(DATE(YEAR($B81),MONTH($B81)+1,MIN(BE$6,DAY(EOMONTH($B81,1))))&lt;$C81)))</f>
        <v>0</v>
      </c>
      <c r="BF81" s="48" t="n">
        <f aca="false">IF(OR(N(BF$5)=0,BF$6=""),0,BF$5*((DATE(YEAR($B81),MONTH($B81),MIN(BF$6,DAY(EOMONTH($B81,0))))&gt;=$B81)*(DATE(YEAR($B81),MONTH($B81),MIN(BF$6,DAY(EOMONTH($B81,0))))&lt;$C81)+(DATE(YEAR($B81),MONTH($B81)+1,MIN(BF$6,DAY(EOMONTH($B81,1))))&gt;=$B81)*(DATE(YEAR($B81),MONTH($B81)+1,MIN(BF$6,DAY(EOMONTH($B81,1))))&lt;$C81)))</f>
        <v>0</v>
      </c>
      <c r="BG81" s="48" t="n">
        <f aca="false">IF(OR(N(BG$5)=0,BG$6=""),0,BG$5*((DATE(YEAR($B81),MONTH($B81),MIN(BG$6,DAY(EOMONTH($B81,0))))&gt;=$B81)*(DATE(YEAR($B81),MONTH($B81),MIN(BG$6,DAY(EOMONTH($B81,0))))&lt;$C81)+(DATE(YEAR($B81),MONTH($B81)+1,MIN(BG$6,DAY(EOMONTH($B81,1))))&gt;=$B81)*(DATE(YEAR($B81),MONTH($B81)+1,MIN(BG$6,DAY(EOMONTH($B81,1))))&lt;$C81)))</f>
        <v>0</v>
      </c>
      <c r="BH81" s="48" t="n">
        <f aca="false">IF(OR(N(BH$5)=0,BH$6=""),0,BH$5*((DATE(YEAR($B81),MONTH($B81),MIN(BH$6,DAY(EOMONTH($B81,0))))&gt;=$B81)*(DATE(YEAR($B81),MONTH($B81),MIN(BH$6,DAY(EOMONTH($B81,0))))&lt;$C81)+(DATE(YEAR($B81),MONTH($B81)+1,MIN(BH$6,DAY(EOMONTH($B81,1))))&gt;=$B81)*(DATE(YEAR($B81),MONTH($B81)+1,MIN(BH$6,DAY(EOMONTH($B81,1))))&lt;$C81)))</f>
        <v>0</v>
      </c>
      <c r="BI81" s="48" t="n">
        <f aca="false">IF(OR(N(BI$5)=0,BI$6=""),0,BI$5*((DATE(YEAR($B81),MONTH($B81),MIN(BI$6,DAY(EOMONTH($B81,0))))&gt;=$B81)*(DATE(YEAR($B81),MONTH($B81),MIN(BI$6,DAY(EOMONTH($B81,0))))&lt;$C81)+(DATE(YEAR($B81),MONTH($B81)+1,MIN(BI$6,DAY(EOMONTH($B81,1))))&gt;=$B81)*(DATE(YEAR($B81),MONTH($B81)+1,MIN(BI$6,DAY(EOMONTH($B81,1))))&lt;$C81)))</f>
        <v>0</v>
      </c>
      <c r="BJ81" s="48" t="n">
        <f aca="false">IF(OR(N(BJ$5)=0,BJ$6=""),0,BJ$5*((DATE(YEAR($B81),MONTH($B81),MIN(BJ$6,DAY(EOMONTH($B81,0))))&gt;=$B81)*(DATE(YEAR($B81),MONTH($B81),MIN(BJ$6,DAY(EOMONTH($B81,0))))&lt;$C81)+(DATE(YEAR($B81),MONTH($B81)+1,MIN(BJ$6,DAY(EOMONTH($B81,1))))&gt;=$B81)*(DATE(YEAR($B81),MONTH($B81)+1,MIN(BJ$6,DAY(EOMONTH($B81,1))))&lt;$C81)))</f>
        <v>0</v>
      </c>
      <c r="BK81" s="48" t="n">
        <f aca="false">IF(OR(N(BK$5)=0,BK$6=""),0,BK$5*((DATE(YEAR($B81),MONTH($B81),MIN(BK$6,DAY(EOMONTH($B81,0))))&gt;=$B81)*(DATE(YEAR($B81),MONTH($B81),MIN(BK$6,DAY(EOMONTH($B81,0))))&lt;$C81)+(DATE(YEAR($B81),MONTH($B81)+1,MIN(BK$6,DAY(EOMONTH($B81,1))))&gt;=$B81)*(DATE(YEAR($B81),MONTH($B81)+1,MIN(BK$6,DAY(EOMONTH($B81,1))))&lt;$C81)))</f>
        <v>0</v>
      </c>
      <c r="BL81" s="48" t="n">
        <f aca="false">IF(OR(N(BL$5)=0,BL$6=""),0,BL$5*((DATE(YEAR($B81),MONTH($B81),MIN(BL$6,DAY(EOMONTH($B81,0))))&gt;=$B81)*(DATE(YEAR($B81),MONTH($B81),MIN(BL$6,DAY(EOMONTH($B81,0))))&lt;$C81)+(DATE(YEAR($B81),MONTH($B81)+1,MIN(BL$6,DAY(EOMONTH($B81,1))))&gt;=$B81)*(DATE(YEAR($B81),MONTH($B81)+1,MIN(BL$6,DAY(EOMONTH($B81,1))))&lt;$C81)))</f>
        <v>0</v>
      </c>
      <c r="BM81" s="48" t="n">
        <f aca="false">IF(OR(N(BM$5)=0,BM$6=""),0,BM$5*((DATE(YEAR($B81),MONTH($B81),MIN(BM$6,DAY(EOMONTH($B81,0))))&gt;=$B81)*(DATE(YEAR($B81),MONTH($B81),MIN(BM$6,DAY(EOMONTH($B81,0))))&lt;$C81)+(DATE(YEAR($B81),MONTH($B81)+1,MIN(BM$6,DAY(EOMONTH($B81,1))))&gt;=$B81)*(DATE(YEAR($B81),MONTH($B81)+1,MIN(BM$6,DAY(EOMONTH($B81,1))))&lt;$C81)))</f>
        <v>0</v>
      </c>
      <c r="BN81" s="48" t="n">
        <f aca="false">IF(OR(N(BN$5)=0,BN$6=""),0,BN$5*((DATE(YEAR($B81),MONTH($B81),MIN(BN$6,DAY(EOMONTH($B81,0))))&gt;=$B81)*(DATE(YEAR($B81),MONTH($B81),MIN(BN$6,DAY(EOMONTH($B81,0))))&lt;$C81)+(DATE(YEAR($B81),MONTH($B81)+1,MIN(BN$6,DAY(EOMONTH($B81,1))))&gt;=$B81)*(DATE(YEAR($B81),MONTH($B81)+1,MIN(BN$6,DAY(EOMONTH($B81,1))))&lt;$C81)))</f>
        <v>0</v>
      </c>
      <c r="BO81" s="48" t="n">
        <f aca="false">IF(OR(N(BO$5)=0,BO$6=""),0,BO$5*((DATE(YEAR($B81),MONTH($B81),MIN(BO$6,DAY(EOMONTH($B81,0))))&gt;=$B81)*(DATE(YEAR($B81),MONTH($B81),MIN(BO$6,DAY(EOMONTH($B81,0))))&lt;$C81)+(DATE(YEAR($B81),MONTH($B81)+1,MIN(BO$6,DAY(EOMONTH($B81,1))))&gt;=$B81)*(DATE(YEAR($B81),MONTH($B81)+1,MIN(BO$6,DAY(EOMONTH($B81,1))))&lt;$C81)))</f>
        <v>0</v>
      </c>
      <c r="BP81" s="48" t="n">
        <f aca="false">IF(OR(N(BP$5)=0,BP$6=""),0,BP$5*((DATE(YEAR($B81),MONTH($B81),MIN(BP$6,DAY(EOMONTH($B81,0))))&gt;=$B81)*(DATE(YEAR($B81),MONTH($B81),MIN(BP$6,DAY(EOMONTH($B81,0))))&lt;$C81)+(DATE(YEAR($B81),MONTH($B81)+1,MIN(BP$6,DAY(EOMONTH($B81,1))))&gt;=$B81)*(DATE(YEAR($B81),MONTH($B81)+1,MIN(BP$6,DAY(EOMONTH($B81,1))))&lt;$C81)))</f>
        <v>0</v>
      </c>
      <c r="BQ81" s="48" t="n">
        <f aca="false">IF(OR(N(BQ$5)=0,BQ$6=""),0,BQ$5*((DATE(YEAR($B81),MONTH($B81),MIN(BQ$6,DAY(EOMONTH($B81,0))))&gt;=$B81)*(DATE(YEAR($B81),MONTH($B81),MIN(BQ$6,DAY(EOMONTH($B81,0))))&lt;$C81)+(DATE(YEAR($B81),MONTH($B81)+1,MIN(BQ$6,DAY(EOMONTH($B81,1))))&gt;=$B81)*(DATE(YEAR($B81),MONTH($B81)+1,MIN(BQ$6,DAY(EOMONTH($B81,1))))&lt;$C81)))</f>
        <v>0</v>
      </c>
      <c r="BR81" s="48" t="n">
        <f aca="false">IF(OR(N(BR$5)=0,BR$6=""),0,BR$5*((DATE(YEAR($B81),MONTH($B81),MIN(BR$6,DAY(EOMONTH($B81,0))))&gt;=$B81)*(DATE(YEAR($B81),MONTH($B81),MIN(BR$6,DAY(EOMONTH($B81,0))))&lt;$C81)+(DATE(YEAR($B81),MONTH($B81)+1,MIN(BR$6,DAY(EOMONTH($B81,1))))&gt;=$B81)*(DATE(YEAR($B81),MONTH($B81)+1,MIN(BR$6,DAY(EOMONTH($B81,1))))&lt;$C81)))</f>
        <v>0</v>
      </c>
      <c r="BS81" s="48" t="n">
        <f aca="false">IF(OR(N(BS$5)=0,BS$6=""),0,BS$5*((DATE(YEAR($B81),MONTH($B81),MIN(BS$6,DAY(EOMONTH($B81,0))))&gt;=$B81)*(DATE(YEAR($B81),MONTH($B81),MIN(BS$6,DAY(EOMONTH($B81,0))))&lt;$C81)+(DATE(YEAR($B81),MONTH($B81)+1,MIN(BS$6,DAY(EOMONTH($B81,1))))&gt;=$B81)*(DATE(YEAR($B81),MONTH($B81)+1,MIN(BS$6,DAY(EOMONTH($B81,1))))&lt;$C81)))</f>
        <v>0</v>
      </c>
      <c r="BT81" s="48" t="n">
        <f aca="false">IF(OR(N(BT$5)=0,BT$6=""),0,BT$5*((DATE(YEAR($B81),MONTH($B81),MIN(BT$6,DAY(EOMONTH($B81,0))))&gt;=$B81)*(DATE(YEAR($B81),MONTH($B81),MIN(BT$6,DAY(EOMONTH($B81,0))))&lt;$C81)+(DATE(YEAR($B81),MONTH($B81)+1,MIN(BT$6,DAY(EOMONTH($B81,1))))&gt;=$B81)*(DATE(YEAR($B81),MONTH($B81)+1,MIN(BT$6,DAY(EOMONTH($B81,1))))&lt;$C81)))</f>
        <v>0</v>
      </c>
      <c r="BU81" s="48" t="n">
        <f aca="false">IF(OR(N(BU$5)=0,BU$6=""),0,BU$5*((DATE(YEAR($B81),MONTH($B81),MIN(BU$6,DAY(EOMONTH($B81,0))))&gt;=$B81)*(DATE(YEAR($B81),MONTH($B81),MIN(BU$6,DAY(EOMONTH($B81,0))))&lt;$C81)+(DATE(YEAR($B81),MONTH($B81)+1,MIN(BU$6,DAY(EOMONTH($B81,1))))&gt;=$B81)*(DATE(YEAR($B81),MONTH($B81)+1,MIN(BU$6,DAY(EOMONTH($B81,1))))&lt;$C81)))</f>
        <v>0</v>
      </c>
      <c r="BV81" s="48" t="n">
        <f aca="false">IF(OR(N(BV$5)=0,BV$6=""),0,BV$5*((DATE(YEAR($B81),MONTH($B81),MIN(BV$6,DAY(EOMONTH($B81,0))))&gt;=$B81)*(DATE(YEAR($B81),MONTH($B81),MIN(BV$6,DAY(EOMONTH($B81,0))))&lt;$C81)+(DATE(YEAR($B81),MONTH($B81)+1,MIN(BV$6,DAY(EOMONTH($B81,1))))&gt;=$B81)*(DATE(YEAR($B81),MONTH($B81)+1,MIN(BV$6,DAY(EOMONTH($B81,1))))&lt;$C81)))</f>
        <v>0</v>
      </c>
      <c r="BW81" s="48" t="n">
        <f aca="false">IF(OR(N(BW$5)=0,BW$6=""),0,BW$5*((DATE(YEAR($B81),MONTH($B81),MIN(BW$6,DAY(EOMONTH($B81,0))))&gt;=$B81)*(DATE(YEAR($B81),MONTH($B81),MIN(BW$6,DAY(EOMONTH($B81,0))))&lt;$C81)+(DATE(YEAR($B81),MONTH($B81)+1,MIN(BW$6,DAY(EOMONTH($B81,1))))&gt;=$B81)*(DATE(YEAR($B81),MONTH($B81)+1,MIN(BW$6,DAY(EOMONTH($B81,1))))&lt;$C81)))</f>
        <v>0</v>
      </c>
      <c r="BX81" s="48" t="n">
        <f aca="false">MIN(Z81,(FT80*(1+FT$5/Setup!$C$36)+IF($V81=1,N($F81),0)))</f>
        <v>0</v>
      </c>
      <c r="BY81" s="48" t="n">
        <f aca="false">MIN(AA81,(FU80*(1+FU$5/Setup!$C$36)+IF($V81=2,N($F81),0)))</f>
        <v>0</v>
      </c>
      <c r="BZ81" s="48" t="n">
        <f aca="false">MIN(AB81,(FV80*(1+FV$5/Setup!$C$36)+IF($V81=3,N($F81),0)))</f>
        <v>0</v>
      </c>
      <c r="CA81" s="48" t="n">
        <f aca="false">MIN(AC81,(FW80*(1+FW$5/Setup!$C$36)+IF($V81=4,N($F81),0)))</f>
        <v>0</v>
      </c>
      <c r="CB81" s="48" t="n">
        <f aca="false">MIN(AD81,(FX80*(1+FX$5/Setup!$C$36)+IF($V81=5,N($F81),0)))</f>
        <v>0</v>
      </c>
      <c r="CC81" s="48" t="n">
        <f aca="false">MIN(AE81,(FY80*(1+FY$5/Setup!$C$36)+IF($V81=6,N($F81),0)))</f>
        <v>0</v>
      </c>
      <c r="CD81" s="48" t="n">
        <f aca="false">MIN(AF81,(FZ80*(1+FZ$5/Setup!$C$36)+IF($V81=7,N($F81),0)))</f>
        <v>0</v>
      </c>
      <c r="CE81" s="48" t="n">
        <f aca="false">MIN(AG81,(GA80*(1+GA$5/Setup!$C$36)+IF($V81=8,N($F81),0)))</f>
        <v>0</v>
      </c>
      <c r="CF81" s="48" t="n">
        <f aca="false">MIN(AH81,(GB80*(1+GB$5/Setup!$C$36)+IF($V81=9,N($F81),0)))</f>
        <v>0</v>
      </c>
      <c r="CG81" s="48" t="n">
        <f aca="false">MIN(AI81,(GC80*(1+GC$5/Setup!$C$36)+IF($V81=10,N($F81),0)))</f>
        <v>0</v>
      </c>
      <c r="CH81" s="48" t="n">
        <f aca="false">MIN(AJ81,(GD80*(1+GD$5/Setup!$C$36)+IF($V81=11,N($F81),0)))</f>
        <v>0</v>
      </c>
      <c r="CI81" s="48" t="n">
        <f aca="false">MIN(AK81,(GE80*(1+GE$5/Setup!$C$36)+IF($V81=12,N($F81),0)))</f>
        <v>0</v>
      </c>
      <c r="CJ81" s="48" t="n">
        <f aca="false">MIN(AL81,(GF80*(1+GF$5/Setup!$C$36)+IF($V81=13,N($F81),0)))</f>
        <v>0</v>
      </c>
      <c r="CK81" s="48" t="n">
        <f aca="false">MIN(AM81,(GG80*(1+GG$5/Setup!$C$36)+IF($V81=14,N($F81),0)))</f>
        <v>0</v>
      </c>
      <c r="CL81" s="48" t="n">
        <f aca="false">MIN(AN81,(GH80*(1+GH$5/Setup!$C$36)+IF($V81=15,N($F81),0)))</f>
        <v>0</v>
      </c>
      <c r="CM81" s="48" t="n">
        <f aca="false">MIN(AO81,(GI80*(1+GI$5/Setup!$C$36)+IF($V81=16,N($F81),0)))</f>
        <v>0</v>
      </c>
      <c r="CN81" s="48" t="n">
        <f aca="false">MIN(AP81,(GJ80*(1+GJ$5/Setup!$C$36)+IF($V81=17,N($F81),0)))</f>
        <v>0</v>
      </c>
      <c r="CO81" s="48" t="n">
        <f aca="false">MIN(AQ81,(GK80*(1+GK$5/Setup!$C$36)+IF($V81=18,N($F81),0)))</f>
        <v>0</v>
      </c>
      <c r="CP81" s="48" t="n">
        <f aca="false">MIN(AR81,(GL80*(1+GL$5/Setup!$C$36)+IF($V81=19,N($F81),0)))</f>
        <v>0</v>
      </c>
      <c r="CQ81" s="48" t="n">
        <f aca="false">MIN(AS81,(GM80*(1+GM$5/Setup!$C$36)+IF($V81=20,N($F81),0)))</f>
        <v>0</v>
      </c>
      <c r="CR81" s="48" t="n">
        <f aca="false">MIN(AT81,(GN80*(1+GN$5/Setup!$C$36)+IF($V81=21,N($F81),0)))</f>
        <v>0</v>
      </c>
      <c r="CS81" s="48" t="n">
        <f aca="false">MIN(AU81,(GO80*(1+GO$5/Setup!$C$36)+IF($V81=22,N($F81),0)))</f>
        <v>0</v>
      </c>
      <c r="CT81" s="48" t="n">
        <f aca="false">MIN(AV81,(GP80*(1+GP$5/Setup!$C$36)+IF($V81=23,N($F81),0)))</f>
        <v>0</v>
      </c>
      <c r="CU81" s="48" t="n">
        <f aca="false">MIN(AW81,(GQ80*(1+GQ$5/Setup!$C$36)+IF($V81=24,N($F81),0)))</f>
        <v>0</v>
      </c>
      <c r="CV81" s="48" t="n">
        <f aca="false">MIN(AX81,(GR80*(1+GR$5/Setup!$C$36)+IF($V81=25,N($F81),0)))</f>
        <v>0</v>
      </c>
      <c r="CW81" s="48" t="n">
        <f aca="false">MIN(AY81,(GS80*(1+GS$5/Setup!$C$36)+IF($V81=26,N($F81),0)))</f>
        <v>0</v>
      </c>
      <c r="CX81" s="48" t="n">
        <f aca="false">MIN(AZ81,(GT80*(1+GT$5/Setup!$C$36)+IF($V81=27,N($F81),0)))</f>
        <v>0</v>
      </c>
      <c r="CY81" s="48" t="n">
        <f aca="false">MIN(BA81,(GU80*(1+GU$5/Setup!$C$36)+IF($V81=28,N($F81),0)))</f>
        <v>0</v>
      </c>
      <c r="CZ81" s="48" t="n">
        <f aca="false">MIN(BB81,(GV80*(1+GV$5/Setup!$C$36)+IF($V81=29,N($F81),0)))</f>
        <v>0</v>
      </c>
      <c r="DA81" s="48" t="n">
        <f aca="false">MIN(BC81,(GW80*(1+GW$5/Setup!$C$36)+IF($V81=30,N($F81),0)))</f>
        <v>0</v>
      </c>
      <c r="DB81" s="48" t="n">
        <f aca="false">MIN(BD81,(GX80*(1+GX$5/Setup!$C$36)+IF($V81=31,N($F81),0)))</f>
        <v>0</v>
      </c>
      <c r="DC81" s="48" t="n">
        <f aca="false">MIN(BE81,(GY80*(1+GY$5/Setup!$C$36)+IF($V81=32,N($F81),0)))</f>
        <v>0</v>
      </c>
      <c r="DD81" s="48" t="n">
        <f aca="false">MIN(BF81,(GZ80*(1+GZ$5/Setup!$C$36)+IF($V81=33,N($F81),0)))</f>
        <v>0</v>
      </c>
      <c r="DE81" s="48" t="n">
        <f aca="false">MIN(BG81,(HA80*(1+HA$5/Setup!$C$36)+IF($V81=34,N($F81),0)))</f>
        <v>0</v>
      </c>
      <c r="DF81" s="48" t="n">
        <f aca="false">MIN(BH81,(HB80*(1+HB$5/Setup!$C$36)+IF($V81=35,N($F81),0)))</f>
        <v>0</v>
      </c>
      <c r="DG81" s="48" t="n">
        <f aca="false">MIN(BI81,(HC80*(1+HC$5/Setup!$C$36)+IF($V81=36,N($F81),0)))</f>
        <v>0</v>
      </c>
      <c r="DH81" s="48" t="n">
        <f aca="false">MIN(BJ81,(HD80*(1+HD$5/Setup!$C$36)+IF($V81=37,N($F81),0)))</f>
        <v>0</v>
      </c>
      <c r="DI81" s="48" t="n">
        <f aca="false">MIN(BK81,(HE80*(1+HE$5/Setup!$C$36)+IF($V81=38,N($F81),0)))</f>
        <v>0</v>
      </c>
      <c r="DJ81" s="48" t="n">
        <f aca="false">MIN(BL81,(HF80*(1+HF$5/Setup!$C$36)+IF($V81=39,N($F81),0)))</f>
        <v>0</v>
      </c>
      <c r="DK81" s="48" t="n">
        <f aca="false">MIN(BM81,(HG80*(1+HG$5/Setup!$C$36)+IF($V81=40,N($F81),0)))</f>
        <v>0</v>
      </c>
      <c r="DL81" s="48" t="n">
        <f aca="false">MIN(BN81,(HH80*(1+HH$5/Setup!$C$36)+IF($V81=41,N($F81),0)))</f>
        <v>0</v>
      </c>
      <c r="DM81" s="48" t="n">
        <f aca="false">MIN(BO81,(HI80*(1+HI$5/Setup!$C$36)+IF($V81=42,N($F81),0)))</f>
        <v>0</v>
      </c>
      <c r="DN81" s="48" t="n">
        <f aca="false">MIN(BP81,(HJ80*(1+HJ$5/Setup!$C$36)+IF($V81=43,N($F81),0)))</f>
        <v>0</v>
      </c>
      <c r="DO81" s="48" t="n">
        <f aca="false">MIN(BQ81,(HK80*(1+HK$5/Setup!$C$36)+IF($V81=44,N($F81),0)))</f>
        <v>0</v>
      </c>
      <c r="DP81" s="48" t="n">
        <f aca="false">MIN(BR81,(HL80*(1+HL$5/Setup!$C$36)+IF($V81=45,N($F81),0)))</f>
        <v>0</v>
      </c>
      <c r="DQ81" s="48" t="n">
        <f aca="false">MIN(BS81,(HM80*(1+HM$5/Setup!$C$36)+IF($V81=46,N($F81),0)))</f>
        <v>0</v>
      </c>
      <c r="DR81" s="48" t="n">
        <f aca="false">MIN(BT81,(HN80*(1+HN$5/Setup!$C$36)+IF($V81=47,N($F81),0)))</f>
        <v>0</v>
      </c>
      <c r="DS81" s="48" t="n">
        <f aca="false">MIN(BU81,(HO80*(1+HO$5/Setup!$C$36)+IF($V81=48,N($F81),0)))</f>
        <v>0</v>
      </c>
      <c r="DT81" s="48" t="n">
        <f aca="false">MIN(BV81,(HP80*(1+HP$5/Setup!$C$36)+IF($V81=49,N($F81),0)))</f>
        <v>0</v>
      </c>
      <c r="DU81" s="48" t="n">
        <f aca="false">MIN(BW81,(HQ80*(1+HQ$5/Setup!$C$36)+IF($V81=50,N($F81),0)))</f>
        <v>0</v>
      </c>
      <c r="DV81" s="48" t="n">
        <f aca="false">MIN(MAX((FT80*(1+FT$5/Setup!$C$36)+IF($V81=1,N($F81),0))-BX81,0),MAX($P81-0,0))</f>
        <v>0</v>
      </c>
      <c r="DW81" s="48" t="n">
        <f aca="false">MIN(MAX((FU80*(1+FU$5/Setup!$C$36)+IF($V81=2,N($F81),0))-BY81,0),MAX($P81-SUM(DV81:DV81),0))</f>
        <v>0</v>
      </c>
      <c r="DX81" s="48" t="n">
        <f aca="false">MIN(MAX((FV80*(1+FV$5/Setup!$C$36)+IF($V81=3,N($F81),0))-BZ81,0),MAX($P81-SUM(DV81:DW81),0))</f>
        <v>0</v>
      </c>
      <c r="DY81" s="48" t="n">
        <f aca="false">MIN(MAX((FW80*(1+FW$5/Setup!$C$36)+IF($V81=4,N($F81),0))-CA81,0),MAX($P81-SUM(DV81:DX81),0))</f>
        <v>0</v>
      </c>
      <c r="DZ81" s="48" t="n">
        <f aca="false">MIN(MAX((FX80*(1+FX$5/Setup!$C$36)+IF($V81=5,N($F81),0))-CB81,0),MAX($P81-SUM(DV81:DY81),0))</f>
        <v>0</v>
      </c>
      <c r="EA81" s="48" t="n">
        <f aca="false">MIN(MAX((FY80*(1+FY$5/Setup!$C$36)+IF($V81=6,N($F81),0))-CC81,0),MAX($P81-SUM(DV81:DZ81),0))</f>
        <v>0</v>
      </c>
      <c r="EB81" s="48" t="n">
        <f aca="false">MIN(MAX((FZ80*(1+FZ$5/Setup!$C$36)+IF($V81=7,N($F81),0))-CD81,0),MAX($P81-SUM(DV81:EA81),0))</f>
        <v>0</v>
      </c>
      <c r="EC81" s="48" t="n">
        <f aca="false">MIN(MAX((GA80*(1+GA$5/Setup!$C$36)+IF($V81=8,N($F81),0))-CE81,0),MAX($P81-SUM(DV81:EB81),0))</f>
        <v>0</v>
      </c>
      <c r="ED81" s="48" t="n">
        <f aca="false">MIN(MAX((GB80*(1+GB$5/Setup!$C$36)+IF($V81=9,N($F81),0))-CF81,0),MAX($P81-SUM(DV81:EC81),0))</f>
        <v>0</v>
      </c>
      <c r="EE81" s="48" t="n">
        <f aca="false">MIN(MAX((GC80*(1+GC$5/Setup!$C$36)+IF($V81=10,N($F81),0))-CG81,0),MAX($P81-SUM(DV81:ED81),0))</f>
        <v>0</v>
      </c>
      <c r="EF81" s="48" t="n">
        <f aca="false">MIN(MAX((GD80*(1+GD$5/Setup!$C$36)+IF($V81=11,N($F81),0))-CH81,0),MAX($P81-SUM(DV81:EE81),0))</f>
        <v>0</v>
      </c>
      <c r="EG81" s="48" t="n">
        <f aca="false">MIN(MAX((GE80*(1+GE$5/Setup!$C$36)+IF($V81=12,N($F81),0))-CI81,0),MAX($P81-SUM(DV81:EF81),0))</f>
        <v>0</v>
      </c>
      <c r="EH81" s="48" t="n">
        <f aca="false">MIN(MAX((GF80*(1+GF$5/Setup!$C$36)+IF($V81=13,N($F81),0))-CJ81,0),MAX($P81-SUM(DV81:EG81),0))</f>
        <v>0</v>
      </c>
      <c r="EI81" s="48" t="n">
        <f aca="false">MIN(MAX((GG80*(1+GG$5/Setup!$C$36)+IF($V81=14,N($F81),0))-CK81,0),MAX($P81-SUM(DV81:EH81),0))</f>
        <v>0</v>
      </c>
      <c r="EJ81" s="48" t="n">
        <f aca="false">MIN(MAX((GH80*(1+GH$5/Setup!$C$36)+IF($V81=15,N($F81),0))-CL81,0),MAX($P81-SUM(DV81:EI81),0))</f>
        <v>0</v>
      </c>
      <c r="EK81" s="48" t="n">
        <f aca="false">MIN(MAX((GI80*(1+GI$5/Setup!$C$36)+IF($V81=16,N($F81),0))-CM81,0),MAX($P81-SUM(DV81:EJ81),0))</f>
        <v>0</v>
      </c>
      <c r="EL81" s="48" t="n">
        <f aca="false">MIN(MAX((GJ80*(1+GJ$5/Setup!$C$36)+IF($V81=17,N($F81),0))-CN81,0),MAX($P81-SUM(DV81:EK81),0))</f>
        <v>0</v>
      </c>
      <c r="EM81" s="48" t="n">
        <f aca="false">MIN(MAX((GK80*(1+GK$5/Setup!$C$36)+IF($V81=18,N($F81),0))-CO81,0),MAX($P81-SUM(DV81:EL81),0))</f>
        <v>0</v>
      </c>
      <c r="EN81" s="48" t="n">
        <f aca="false">MIN(MAX((GL80*(1+GL$5/Setup!$C$36)+IF($V81=19,N($F81),0))-CP81,0),MAX($P81-SUM(DV81:EM81),0))</f>
        <v>0</v>
      </c>
      <c r="EO81" s="48" t="n">
        <f aca="false">MIN(MAX((GM80*(1+GM$5/Setup!$C$36)+IF($V81=20,N($F81),0))-CQ81,0),MAX($P81-SUM(DV81:EN81),0))</f>
        <v>0</v>
      </c>
      <c r="EP81" s="48" t="n">
        <f aca="false">MIN(MAX((GN80*(1+GN$5/Setup!$C$36)+IF($V81=21,N($F81),0))-CR81,0),MAX($P81-SUM(DV81:EO81),0))</f>
        <v>0</v>
      </c>
      <c r="EQ81" s="48" t="n">
        <f aca="false">MIN(MAX((GO80*(1+GO$5/Setup!$C$36)+IF($V81=22,N($F81),0))-CS81,0),MAX($P81-SUM(DV81:EP81),0))</f>
        <v>0</v>
      </c>
      <c r="ER81" s="48" t="n">
        <f aca="false">MIN(MAX((GP80*(1+GP$5/Setup!$C$36)+IF($V81=23,N($F81),0))-CT81,0),MAX($P81-SUM(DV81:EQ81),0))</f>
        <v>0</v>
      </c>
      <c r="ES81" s="48" t="n">
        <f aca="false">MIN(MAX((GQ80*(1+GQ$5/Setup!$C$36)+IF($V81=24,N($F81),0))-CU81,0),MAX($P81-SUM(DV81:ER81),0))</f>
        <v>0</v>
      </c>
      <c r="ET81" s="48" t="n">
        <f aca="false">MIN(MAX((GR80*(1+GR$5/Setup!$C$36)+IF($V81=25,N($F81),0))-CV81,0),MAX($P81-SUM(DV81:ES81),0))</f>
        <v>0</v>
      </c>
      <c r="EU81" s="48" t="n">
        <f aca="false">MIN(MAX((GS80*(1+GS$5/Setup!$C$36)+IF($V81=26,N($F81),0))-CW81,0),MAX($P81-SUM(DV81:ET81),0))</f>
        <v>0</v>
      </c>
      <c r="EV81" s="48" t="n">
        <f aca="false">MIN(MAX((GT80*(1+GT$5/Setup!$C$36)+IF($V81=27,N($F81),0))-CX81,0),MAX($P81-SUM(DV81:EU81),0))</f>
        <v>0</v>
      </c>
      <c r="EW81" s="48" t="n">
        <f aca="false">MIN(MAX((GU80*(1+GU$5/Setup!$C$36)+IF($V81=28,N($F81),0))-CY81,0),MAX($P81-SUM(DV81:EV81),0))</f>
        <v>0</v>
      </c>
      <c r="EX81" s="48" t="n">
        <f aca="false">MIN(MAX((GV80*(1+GV$5/Setup!$C$36)+IF($V81=29,N($F81),0))-CZ81,0),MAX($P81-SUM(DV81:EW81),0))</f>
        <v>0</v>
      </c>
      <c r="EY81" s="48" t="n">
        <f aca="false">MIN(MAX((GW80*(1+GW$5/Setup!$C$36)+IF($V81=30,N($F81),0))-DA81,0),MAX($P81-SUM(DV81:EX81),0))</f>
        <v>0</v>
      </c>
      <c r="EZ81" s="48" t="n">
        <f aca="false">MIN(MAX((GX80*(1+GX$5/Setup!$C$36)+IF($V81=31,N($F81),0))-DB81,0),MAX($P81-SUM(DV81:EY81),0))</f>
        <v>0</v>
      </c>
      <c r="FA81" s="48" t="n">
        <f aca="false">MIN(MAX((GY80*(1+GY$5/Setup!$C$36)+IF($V81=32,N($F81),0))-DC81,0),MAX($P81-SUM(DV81:EZ81),0))</f>
        <v>0</v>
      </c>
      <c r="FB81" s="48" t="n">
        <f aca="false">MIN(MAX((GZ80*(1+GZ$5/Setup!$C$36)+IF($V81=33,N($F81),0))-DD81,0),MAX($P81-SUM(DV81:FA81),0))</f>
        <v>0</v>
      </c>
      <c r="FC81" s="48" t="n">
        <f aca="false">MIN(MAX((HA80*(1+HA$5/Setup!$C$36)+IF($V81=34,N($F81),0))-DE81,0),MAX($P81-SUM(DV81:FB81),0))</f>
        <v>0</v>
      </c>
      <c r="FD81" s="48" t="n">
        <f aca="false">MIN(MAX((HB80*(1+HB$5/Setup!$C$36)+IF($V81=35,N($F81),0))-DF81,0),MAX($P81-SUM(DV81:FC81),0))</f>
        <v>0</v>
      </c>
      <c r="FE81" s="48" t="n">
        <f aca="false">MIN(MAX((HC80*(1+HC$5/Setup!$C$36)+IF($V81=36,N($F81),0))-DG81,0),MAX($P81-SUM(DV81:FD81),0))</f>
        <v>0</v>
      </c>
      <c r="FF81" s="48" t="n">
        <f aca="false">MIN(MAX((HD80*(1+HD$5/Setup!$C$36)+IF($V81=37,N($F81),0))-DH81,0),MAX($P81-SUM(DV81:FE81),0))</f>
        <v>0</v>
      </c>
      <c r="FG81" s="48" t="n">
        <f aca="false">MIN(MAX((HE80*(1+HE$5/Setup!$C$36)+IF($V81=38,N($F81),0))-DI81,0),MAX($P81-SUM(DV81:FF81),0))</f>
        <v>0</v>
      </c>
      <c r="FH81" s="48" t="n">
        <f aca="false">MIN(MAX((HF80*(1+HF$5/Setup!$C$36)+IF($V81=39,N($F81),0))-DJ81,0),MAX($P81-SUM(DV81:FG81),0))</f>
        <v>0</v>
      </c>
      <c r="FI81" s="48" t="n">
        <f aca="false">MIN(MAX((HG80*(1+HG$5/Setup!$C$36)+IF($V81=40,N($F81),0))-DK81,0),MAX($P81-SUM(DV81:FH81),0))</f>
        <v>0</v>
      </c>
      <c r="FJ81" s="48" t="n">
        <f aca="false">MIN(MAX((HH80*(1+HH$5/Setup!$C$36)+IF($V81=41,N($F81),0))-DL81,0),MAX($P81-SUM(DV81:FI81),0))</f>
        <v>0</v>
      </c>
      <c r="FK81" s="48" t="n">
        <f aca="false">MIN(MAX((HI80*(1+HI$5/Setup!$C$36)+IF($V81=42,N($F81),0))-DM81,0),MAX($P81-SUM(DV81:FJ81),0))</f>
        <v>0</v>
      </c>
      <c r="FL81" s="48" t="n">
        <f aca="false">MIN(MAX((HJ80*(1+HJ$5/Setup!$C$36)+IF($V81=43,N($F81),0))-DN81,0),MAX($P81-SUM(DV81:FK81),0))</f>
        <v>0</v>
      </c>
      <c r="FM81" s="48" t="n">
        <f aca="false">MIN(MAX((HK80*(1+HK$5/Setup!$C$36)+IF($V81=44,N($F81),0))-DO81,0),MAX($P81-SUM(DV81:FL81),0))</f>
        <v>0</v>
      </c>
      <c r="FN81" s="48" t="n">
        <f aca="false">MIN(MAX((HL80*(1+HL$5/Setup!$C$36)+IF($V81=45,N($F81),0))-DP81,0),MAX($P81-SUM(DV81:FM81),0))</f>
        <v>0</v>
      </c>
      <c r="FO81" s="48" t="n">
        <f aca="false">MIN(MAX((HM80*(1+HM$5/Setup!$C$36)+IF($V81=46,N($F81),0))-DQ81,0),MAX($P81-SUM(DV81:FN81),0))</f>
        <v>0</v>
      </c>
      <c r="FP81" s="48" t="n">
        <f aca="false">MIN(MAX((HN80*(1+HN$5/Setup!$C$36)+IF($V81=47,N($F81),0))-DR81,0),MAX($P81-SUM(DV81:FO81),0))</f>
        <v>0</v>
      </c>
      <c r="FQ81" s="48" t="n">
        <f aca="false">MIN(MAX((HO80*(1+HO$5/Setup!$C$36)+IF($V81=48,N($F81),0))-DS81,0),MAX($P81-SUM(DV81:FP81),0))</f>
        <v>0</v>
      </c>
      <c r="FR81" s="48" t="n">
        <f aca="false">MIN(MAX((HP80*(1+HP$5/Setup!$C$36)+IF($V81=49,N($F81),0))-DT81,0),MAX($P81-SUM(DV81:FQ81),0))</f>
        <v>0</v>
      </c>
      <c r="FS81" s="48" t="n">
        <f aca="false">MIN(MAX((HQ80*(1+HQ$5/Setup!$C$36)+IF($V81=50,N($F81),0))-DU81,0),MAX($P81-SUM(DV81:FR81),0))</f>
        <v>0</v>
      </c>
      <c r="FT81" s="48" t="n">
        <f aca="false">IF((FT80*(1+FT$5/Setup!$C$36)+IF($V81=1,N($F81),0))-BX81-DV81&lt;0.005,0,(FT80*(1+FT$5/Setup!$C$36)+IF($V81=1,N($F81),0))-BX81-DV81)</f>
        <v>0</v>
      </c>
      <c r="FU81" s="48" t="n">
        <f aca="false">IF((FU80*(1+FU$5/Setup!$C$36)+IF($V81=2,N($F81),0))-BY81-DW81&lt;0.005,0,(FU80*(1+FU$5/Setup!$C$36)+IF($V81=2,N($F81),0))-BY81-DW81)</f>
        <v>0</v>
      </c>
      <c r="FV81" s="48" t="n">
        <f aca="false">IF((FV80*(1+FV$5/Setup!$C$36)+IF($V81=3,N($F81),0))-BZ81-DX81&lt;0.005,0,(FV80*(1+FV$5/Setup!$C$36)+IF($V81=3,N($F81),0))-BZ81-DX81)</f>
        <v>0</v>
      </c>
      <c r="FW81" s="48" t="n">
        <f aca="false">IF((FW80*(1+FW$5/Setup!$C$36)+IF($V81=4,N($F81),0))-CA81-DY81&lt;0.005,0,(FW80*(1+FW$5/Setup!$C$36)+IF($V81=4,N($F81),0))-CA81-DY81)</f>
        <v>0</v>
      </c>
      <c r="FX81" s="48" t="n">
        <f aca="false">IF((FX80*(1+FX$5/Setup!$C$36)+IF($V81=5,N($F81),0))-CB81-DZ81&lt;0.005,0,(FX80*(1+FX$5/Setup!$C$36)+IF($V81=5,N($F81),0))-CB81-DZ81)</f>
        <v>0</v>
      </c>
      <c r="FY81" s="48" t="n">
        <f aca="false">IF((FY80*(1+FY$5/Setup!$C$36)+IF($V81=6,N($F81),0))-CC81-EA81&lt;0.005,0,(FY80*(1+FY$5/Setup!$C$36)+IF($V81=6,N($F81),0))-CC81-EA81)</f>
        <v>0</v>
      </c>
      <c r="FZ81" s="48" t="n">
        <f aca="false">IF((FZ80*(1+FZ$5/Setup!$C$36)+IF($V81=7,N($F81),0))-CD81-EB81&lt;0.005,0,(FZ80*(1+FZ$5/Setup!$C$36)+IF($V81=7,N($F81),0))-CD81-EB81)</f>
        <v>0</v>
      </c>
      <c r="GA81" s="48" t="n">
        <f aca="false">IF((GA80*(1+GA$5/Setup!$C$36)+IF($V81=8,N($F81),0))-CE81-EC81&lt;0.005,0,(GA80*(1+GA$5/Setup!$C$36)+IF($V81=8,N($F81),0))-CE81-EC81)</f>
        <v>0</v>
      </c>
      <c r="GB81" s="48" t="n">
        <f aca="false">IF((GB80*(1+GB$5/Setup!$C$36)+IF($V81=9,N($F81),0))-CF81-ED81&lt;0.005,0,(GB80*(1+GB$5/Setup!$C$36)+IF($V81=9,N($F81),0))-CF81-ED81)</f>
        <v>0</v>
      </c>
      <c r="GC81" s="48" t="n">
        <f aca="false">IF((GC80*(1+GC$5/Setup!$C$36)+IF($V81=10,N($F81),0))-CG81-EE81&lt;0.005,0,(GC80*(1+GC$5/Setup!$C$36)+IF($V81=10,N($F81),0))-CG81-EE81)</f>
        <v>0</v>
      </c>
      <c r="GD81" s="48" t="n">
        <f aca="false">IF((GD80*(1+GD$5/Setup!$C$36)+IF($V81=11,N($F81),0))-CH81-EF81&lt;0.005,0,(GD80*(1+GD$5/Setup!$C$36)+IF($V81=11,N($F81),0))-CH81-EF81)</f>
        <v>0</v>
      </c>
      <c r="GE81" s="48" t="n">
        <f aca="false">IF((GE80*(1+GE$5/Setup!$C$36)+IF($V81=12,N($F81),0))-CI81-EG81&lt;0.005,0,(GE80*(1+GE$5/Setup!$C$36)+IF($V81=12,N($F81),0))-CI81-EG81)</f>
        <v>0</v>
      </c>
      <c r="GF81" s="48" t="n">
        <f aca="false">IF((GF80*(1+GF$5/Setup!$C$36)+IF($V81=13,N($F81),0))-CJ81-EH81&lt;0.005,0,(GF80*(1+GF$5/Setup!$C$36)+IF($V81=13,N($F81),0))-CJ81-EH81)</f>
        <v>0</v>
      </c>
      <c r="GG81" s="48" t="n">
        <f aca="false">IF((GG80*(1+GG$5/Setup!$C$36)+IF($V81=14,N($F81),0))-CK81-EI81&lt;0.005,0,(GG80*(1+GG$5/Setup!$C$36)+IF($V81=14,N($F81),0))-CK81-EI81)</f>
        <v>0</v>
      </c>
      <c r="GH81" s="48" t="n">
        <f aca="false">IF((GH80*(1+GH$5/Setup!$C$36)+IF($V81=15,N($F81),0))-CL81-EJ81&lt;0.005,0,(GH80*(1+GH$5/Setup!$C$36)+IF($V81=15,N($F81),0))-CL81-EJ81)</f>
        <v>0</v>
      </c>
      <c r="GI81" s="48" t="n">
        <f aca="false">IF((GI80*(1+GI$5/Setup!$C$36)+IF($V81=16,N($F81),0))-CM81-EK81&lt;0.005,0,(GI80*(1+GI$5/Setup!$C$36)+IF($V81=16,N($F81),0))-CM81-EK81)</f>
        <v>0</v>
      </c>
      <c r="GJ81" s="48" t="n">
        <f aca="false">IF((GJ80*(1+GJ$5/Setup!$C$36)+IF($V81=17,N($F81),0))-CN81-EL81&lt;0.005,0,(GJ80*(1+GJ$5/Setup!$C$36)+IF($V81=17,N($F81),0))-CN81-EL81)</f>
        <v>0</v>
      </c>
      <c r="GK81" s="48" t="n">
        <f aca="false">IF((GK80*(1+GK$5/Setup!$C$36)+IF($V81=18,N($F81),0))-CO81-EM81&lt;0.005,0,(GK80*(1+GK$5/Setup!$C$36)+IF($V81=18,N($F81),0))-CO81-EM81)</f>
        <v>0</v>
      </c>
      <c r="GL81" s="48" t="n">
        <f aca="false">IF((GL80*(1+GL$5/Setup!$C$36)+IF($V81=19,N($F81),0))-CP81-EN81&lt;0.005,0,(GL80*(1+GL$5/Setup!$C$36)+IF($V81=19,N($F81),0))-CP81-EN81)</f>
        <v>0</v>
      </c>
      <c r="GM81" s="48" t="n">
        <f aca="false">IF((GM80*(1+GM$5/Setup!$C$36)+IF($V81=20,N($F81),0))-CQ81-EO81&lt;0.005,0,(GM80*(1+GM$5/Setup!$C$36)+IF($V81=20,N($F81),0))-CQ81-EO81)</f>
        <v>0</v>
      </c>
      <c r="GN81" s="48" t="n">
        <f aca="false">IF((GN80*(1+GN$5/Setup!$C$36)+IF($V81=21,N($F81),0))-CR81-EP81&lt;0.005,0,(GN80*(1+GN$5/Setup!$C$36)+IF($V81=21,N($F81),0))-CR81-EP81)</f>
        <v>0</v>
      </c>
      <c r="GO81" s="48" t="n">
        <f aca="false">IF((GO80*(1+GO$5/Setup!$C$36)+IF($V81=22,N($F81),0))-CS81-EQ81&lt;0.005,0,(GO80*(1+GO$5/Setup!$C$36)+IF($V81=22,N($F81),0))-CS81-EQ81)</f>
        <v>0</v>
      </c>
      <c r="GP81" s="48" t="n">
        <f aca="false">IF((GP80*(1+GP$5/Setup!$C$36)+IF($V81=23,N($F81),0))-CT81-ER81&lt;0.005,0,(GP80*(1+GP$5/Setup!$C$36)+IF($V81=23,N($F81),0))-CT81-ER81)</f>
        <v>0</v>
      </c>
      <c r="GQ81" s="48" t="n">
        <f aca="false">IF((GQ80*(1+GQ$5/Setup!$C$36)+IF($V81=24,N($F81),0))-CU81-ES81&lt;0.005,0,(GQ80*(1+GQ$5/Setup!$C$36)+IF($V81=24,N($F81),0))-CU81-ES81)</f>
        <v>0</v>
      </c>
      <c r="GR81" s="48" t="n">
        <f aca="false">IF((GR80*(1+GR$5/Setup!$C$36)+IF($V81=25,N($F81),0))-CV81-ET81&lt;0.005,0,(GR80*(1+GR$5/Setup!$C$36)+IF($V81=25,N($F81),0))-CV81-ET81)</f>
        <v>0</v>
      </c>
      <c r="GS81" s="48" t="n">
        <f aca="false">IF((GS80*(1+GS$5/Setup!$C$36)+IF($V81=26,N($F81),0))-CW81-EU81&lt;0.005,0,(GS80*(1+GS$5/Setup!$C$36)+IF($V81=26,N($F81),0))-CW81-EU81)</f>
        <v>0</v>
      </c>
      <c r="GT81" s="48" t="n">
        <f aca="false">IF((GT80*(1+GT$5/Setup!$C$36)+IF($V81=27,N($F81),0))-CX81-EV81&lt;0.005,0,(GT80*(1+GT$5/Setup!$C$36)+IF($V81=27,N($F81),0))-CX81-EV81)</f>
        <v>0</v>
      </c>
      <c r="GU81" s="48" t="n">
        <f aca="false">IF((GU80*(1+GU$5/Setup!$C$36)+IF($V81=28,N($F81),0))-CY81-EW81&lt;0.005,0,(GU80*(1+GU$5/Setup!$C$36)+IF($V81=28,N($F81),0))-CY81-EW81)</f>
        <v>0</v>
      </c>
      <c r="GV81" s="48" t="n">
        <f aca="false">IF((GV80*(1+GV$5/Setup!$C$36)+IF($V81=29,N($F81),0))-CZ81-EX81&lt;0.005,0,(GV80*(1+GV$5/Setup!$C$36)+IF($V81=29,N($F81),0))-CZ81-EX81)</f>
        <v>0</v>
      </c>
      <c r="GW81" s="48" t="n">
        <f aca="false">IF((GW80*(1+GW$5/Setup!$C$36)+IF($V81=30,N($F81),0))-DA81-EY81&lt;0.005,0,(GW80*(1+GW$5/Setup!$C$36)+IF($V81=30,N($F81),0))-DA81-EY81)</f>
        <v>0</v>
      </c>
      <c r="GX81" s="48" t="n">
        <f aca="false">IF((GX80*(1+GX$5/Setup!$C$36)+IF($V81=31,N($F81),0))-DB81-EZ81&lt;0.005,0,(GX80*(1+GX$5/Setup!$C$36)+IF($V81=31,N($F81),0))-DB81-EZ81)</f>
        <v>0</v>
      </c>
      <c r="GY81" s="48" t="n">
        <f aca="false">IF((GY80*(1+GY$5/Setup!$C$36)+IF($V81=32,N($F81),0))-DC81-FA81&lt;0.005,0,(GY80*(1+GY$5/Setup!$C$36)+IF($V81=32,N($F81),0))-DC81-FA81)</f>
        <v>0</v>
      </c>
      <c r="GZ81" s="48" t="n">
        <f aca="false">IF((GZ80*(1+GZ$5/Setup!$C$36)+IF($V81=33,N($F81),0))-DD81-FB81&lt;0.005,0,(GZ80*(1+GZ$5/Setup!$C$36)+IF($V81=33,N($F81),0))-DD81-FB81)</f>
        <v>0</v>
      </c>
      <c r="HA81" s="48" t="n">
        <f aca="false">IF((HA80*(1+HA$5/Setup!$C$36)+IF($V81=34,N($F81),0))-DE81-FC81&lt;0.005,0,(HA80*(1+HA$5/Setup!$C$36)+IF($V81=34,N($F81),0))-DE81-FC81)</f>
        <v>0</v>
      </c>
      <c r="HB81" s="48" t="n">
        <f aca="false">IF((HB80*(1+HB$5/Setup!$C$36)+IF($V81=35,N($F81),0))-DF81-FD81&lt;0.005,0,(HB80*(1+HB$5/Setup!$C$36)+IF($V81=35,N($F81),0))-DF81-FD81)</f>
        <v>0</v>
      </c>
      <c r="HC81" s="48" t="n">
        <f aca="false">IF((HC80*(1+HC$5/Setup!$C$36)+IF($V81=36,N($F81),0))-DG81-FE81&lt;0.005,0,(HC80*(1+HC$5/Setup!$C$36)+IF($V81=36,N($F81),0))-DG81-FE81)</f>
        <v>0</v>
      </c>
      <c r="HD81" s="48" t="n">
        <f aca="false">IF((HD80*(1+HD$5/Setup!$C$36)+IF($V81=37,N($F81),0))-DH81-FF81&lt;0.005,0,(HD80*(1+HD$5/Setup!$C$36)+IF($V81=37,N($F81),0))-DH81-FF81)</f>
        <v>0</v>
      </c>
      <c r="HE81" s="48" t="n">
        <f aca="false">IF((HE80*(1+HE$5/Setup!$C$36)+IF($V81=38,N($F81),0))-DI81-FG81&lt;0.005,0,(HE80*(1+HE$5/Setup!$C$36)+IF($V81=38,N($F81),0))-DI81-FG81)</f>
        <v>0</v>
      </c>
      <c r="HF81" s="48" t="n">
        <f aca="false">IF((HF80*(1+HF$5/Setup!$C$36)+IF($V81=39,N($F81),0))-DJ81-FH81&lt;0.005,0,(HF80*(1+HF$5/Setup!$C$36)+IF($V81=39,N($F81),0))-DJ81-FH81)</f>
        <v>0</v>
      </c>
      <c r="HG81" s="48" t="n">
        <f aca="false">IF((HG80*(1+HG$5/Setup!$C$36)+IF($V81=40,N($F81),0))-DK81-FI81&lt;0.005,0,(HG80*(1+HG$5/Setup!$C$36)+IF($V81=40,N($F81),0))-DK81-FI81)</f>
        <v>0</v>
      </c>
      <c r="HH81" s="48" t="n">
        <f aca="false">IF((HH80*(1+HH$5/Setup!$C$36)+IF($V81=41,N($F81),0))-DL81-FJ81&lt;0.005,0,(HH80*(1+HH$5/Setup!$C$36)+IF($V81=41,N($F81),0))-DL81-FJ81)</f>
        <v>0</v>
      </c>
      <c r="HI81" s="48" t="n">
        <f aca="false">IF((HI80*(1+HI$5/Setup!$C$36)+IF($V81=42,N($F81),0))-DM81-FK81&lt;0.005,0,(HI80*(1+HI$5/Setup!$C$36)+IF($V81=42,N($F81),0))-DM81-FK81)</f>
        <v>0</v>
      </c>
      <c r="HJ81" s="48" t="n">
        <f aca="false">IF((HJ80*(1+HJ$5/Setup!$C$36)+IF($V81=43,N($F81),0))-DN81-FL81&lt;0.005,0,(HJ80*(1+HJ$5/Setup!$C$36)+IF($V81=43,N($F81),0))-DN81-FL81)</f>
        <v>0</v>
      </c>
      <c r="HK81" s="48" t="n">
        <f aca="false">IF((HK80*(1+HK$5/Setup!$C$36)+IF($V81=44,N($F81),0))-DO81-FM81&lt;0.005,0,(HK80*(1+HK$5/Setup!$C$36)+IF($V81=44,N($F81),0))-DO81-FM81)</f>
        <v>0</v>
      </c>
      <c r="HL81" s="48" t="n">
        <f aca="false">IF((HL80*(1+HL$5/Setup!$C$36)+IF($V81=45,N($F81),0))-DP81-FN81&lt;0.005,0,(HL80*(1+HL$5/Setup!$C$36)+IF($V81=45,N($F81),0))-DP81-FN81)</f>
        <v>0</v>
      </c>
      <c r="HM81" s="48" t="n">
        <f aca="false">IF((HM80*(1+HM$5/Setup!$C$36)+IF($V81=46,N($F81),0))-DQ81-FO81&lt;0.005,0,(HM80*(1+HM$5/Setup!$C$36)+IF($V81=46,N($F81),0))-DQ81-FO81)</f>
        <v>0</v>
      </c>
      <c r="HN81" s="48" t="n">
        <f aca="false">IF((HN80*(1+HN$5/Setup!$C$36)+IF($V81=47,N($F81),0))-DR81-FP81&lt;0.005,0,(HN80*(1+HN$5/Setup!$C$36)+IF($V81=47,N($F81),0))-DR81-FP81)</f>
        <v>0</v>
      </c>
      <c r="HO81" s="48" t="n">
        <f aca="false">IF((HO80*(1+HO$5/Setup!$C$36)+IF($V81=48,N($F81),0))-DS81-FQ81&lt;0.005,0,(HO80*(1+HO$5/Setup!$C$36)+IF($V81=48,N($F81),0))-DS81-FQ81)</f>
        <v>0</v>
      </c>
      <c r="HP81" s="48" t="n">
        <f aca="false">IF((HP80*(1+HP$5/Setup!$C$36)+IF($V81=49,N($F81),0))-DT81-FR81&lt;0.005,0,(HP80*(1+HP$5/Setup!$C$36)+IF($V81=49,N($F81),0))-DT81-FR81)</f>
        <v>0</v>
      </c>
      <c r="HQ81" s="48" t="n">
        <f aca="false">IF((HQ80*(1+HQ$5/Setup!$C$36)+IF($V81=50,N($F81),0))-DU81-FS81&lt;0.005,0,(HQ80*(1+HQ$5/Setup!$C$36)+IF($V81=50,N($F81),0))-DU81-FS81)</f>
        <v>0</v>
      </c>
    </row>
    <row r="82" customFormat="false" ht="15" hidden="false" customHeight="false" outlineLevel="0" collapsed="false">
      <c r="A82" s="44" t="n">
        <v>74</v>
      </c>
      <c r="B82" s="45" t="n">
        <f aca="false">IF(Setup!$C$7="Every month",EDATE(Setup!$C$8,($A82-1)),IF(Setup!$C$7="Twice a month",DATE(YEAR(Setup!$C$8),MONTH(Setup!$C$8)+INT((($A82-1)+Setup!$C$41)/2),MIN(IF(MOD(($A82-1)+Setup!$C$41,2)=0,Setup!$C$39,Setup!$C$40),DAY(EOMONTH(DATE(YEAR(Setup!$C$8),MONTH(Setup!$C$8)+INT((($A82-1)+Setup!$C$41)/2),1),0)))),Setup!$C$8+($A82-1)*IF(Setup!$C$7="Every week",7,14)))</f>
        <v>47347</v>
      </c>
      <c r="C82" s="45" t="n">
        <f aca="false">IF(Setup!$C$7="Every month",EDATE(Setup!$C$8,$A82),IF(Setup!$C$7="Twice a month",DATE(YEAR(Setup!$C$8),MONTH(Setup!$C$8)+INT(($A82+Setup!$C$41)/2),MIN(IF(MOD($A82+Setup!$C$41,2)=0,Setup!$C$39,Setup!$C$40),DAY(EOMONTH(DATE(YEAR(Setup!$C$8),MONTH(Setup!$C$8)+INT(($A82+Setup!$C$41)/2),1),0)))),Setup!$C$8+$A82*IF(Setup!$C$7="Every week",7,14)))</f>
        <v>47361</v>
      </c>
      <c r="D82" s="46"/>
      <c r="E82" s="47"/>
      <c r="F82" s="47"/>
      <c r="G82" s="47"/>
      <c r="H82" s="47"/>
      <c r="I82" s="48" t="n">
        <f aca="false">N(Setup!$C$11)+N(E82)</f>
        <v>100</v>
      </c>
      <c r="J82" s="48" t="n">
        <f aca="false">MIN(Setup!$C$37,MAX(I82,0))</f>
        <v>9.23076923076923</v>
      </c>
      <c r="K82" s="48" t="n">
        <f aca="false">MIN(MAX(N(Setup!$C$14)-L81,0),MAX(I82-J82,0))</f>
        <v>0</v>
      </c>
      <c r="L82" s="48" t="n">
        <f aca="false">L81+K82-N(G82)</f>
        <v>500</v>
      </c>
      <c r="M82" s="48" t="n">
        <f aca="false">M81+J82-N(H82)</f>
        <v>683.076923076924</v>
      </c>
      <c r="N82" s="48" t="n">
        <f aca="false">SUM(BX82:DU82)</f>
        <v>0</v>
      </c>
      <c r="O82" s="48" t="n">
        <f aca="false">SUM(Z82:BW82)-N82</f>
        <v>40</v>
      </c>
      <c r="P82" s="48" t="n">
        <f aca="false">MAX(I82-J82-K82,0)+O82</f>
        <v>130.769230769231</v>
      </c>
      <c r="Q82" s="48" t="n">
        <f aca="false">SUM(DV82:FS82)</f>
        <v>0</v>
      </c>
      <c r="R82" s="49" t="n">
        <f aca="false">N82+J82+K82+Q82</f>
        <v>9.23076923076923</v>
      </c>
      <c r="S82" s="48" t="n">
        <f aca="false">T82-T81-N(F82)+N82+Q82</f>
        <v>0</v>
      </c>
      <c r="T82" s="49" t="n">
        <f aca="false">SUM(FT82:HQ82)</f>
        <v>0</v>
      </c>
      <c r="U82" s="44" t="str">
        <f aca="false">IF(T81&lt;0.005,"",INDEX(Helpers!$C$2:$C$51,IF(_xlfn.MINIFS($DV$6:$FS$6,DV82:FS82,"&gt;0.005")=0,V82,_xlfn.MINIFS($DV$6:$FS$6,DV82:FS82,"&gt;0.005"))))</f>
        <v/>
      </c>
      <c r="V82" s="44" t="n">
        <f aca="false">IF(_xlfn.MINIFS($FT$6:$HQ$6,FT81:HQ81,"&gt;0.005")=0,1,_xlfn.MINIFS($FT$6:$HQ$6,FT81:HQ81,"&gt;0.005"))</f>
        <v>1</v>
      </c>
      <c r="W82" s="44" t="n">
        <f aca="false">IF(AND(D82&lt;&gt;"Paid",T81&gt;0.005),1,0)</f>
        <v>0</v>
      </c>
      <c r="X82" s="48" t="n">
        <f aca="false">SUMPRODUCT(((Helpers!$G$2:$G$51*(1+(Helpers!$D$2:$D$51+0.000000001)/12)^(($B82-Setup!$C$8)/(365.25/12))-Helpers!$E$2:$E$51*((1+(Helpers!$D$2:$D$51+0.000000001)/12)^(($B82-Setup!$C$8)/(365.25/12))-1)/((Helpers!$D$2:$D$51+0.000000001)/12))&gt;0)*(Helpers!$G$2:$G$51*(1+(Helpers!$D$2:$D$51+0.000000001)/12)^(($B82-Setup!$C$8)/(365.25/12))-Helpers!$E$2:$E$51*((1+(Helpers!$D$2:$D$51+0.000000001)/12)^(($B82-Setup!$C$8)/(365.25/12))-1)/((Helpers!$D$2:$D$51+0.000000001)/12)))</f>
        <v>248.747738136763</v>
      </c>
      <c r="Y82" s="48"/>
      <c r="Z82" s="48" t="n">
        <f aca="false">IF(OR(N(Z$5)=0,Z$6=""),0,Z$5*((DATE(YEAR($B82),MONTH($B82),MIN(Z$6,DAY(EOMONTH($B82,0))))&gt;=$B82)*(DATE(YEAR($B82),MONTH($B82),MIN(Z$6,DAY(EOMONTH($B82,0))))&lt;$C82)+(DATE(YEAR($B82),MONTH($B82)+1,MIN(Z$6,DAY(EOMONTH($B82,1))))&gt;=$B82)*(DATE(YEAR($B82),MONTH($B82)+1,MIN(Z$6,DAY(EOMONTH($B82,1))))&lt;$C82)))</f>
        <v>0</v>
      </c>
      <c r="AA82" s="48" t="n">
        <f aca="false">IF(OR(N(AA$5)=0,AA$6=""),0,AA$5*((DATE(YEAR($B82),MONTH($B82),MIN(AA$6,DAY(EOMONTH($B82,0))))&gt;=$B82)*(DATE(YEAR($B82),MONTH($B82),MIN(AA$6,DAY(EOMONTH($B82,0))))&lt;$C82)+(DATE(YEAR($B82),MONTH($B82)+1,MIN(AA$6,DAY(EOMONTH($B82,1))))&gt;=$B82)*(DATE(YEAR($B82),MONTH($B82)+1,MIN(AA$6,DAY(EOMONTH($B82,1))))&lt;$C82)))</f>
        <v>40</v>
      </c>
      <c r="AB82" s="48" t="n">
        <f aca="false">IF(OR(N(AB$5)=0,AB$6=""),0,AB$5*((DATE(YEAR($B82),MONTH($B82),MIN(AB$6,DAY(EOMONTH($B82,0))))&gt;=$B82)*(DATE(YEAR($B82),MONTH($B82),MIN(AB$6,DAY(EOMONTH($B82,0))))&lt;$C82)+(DATE(YEAR($B82),MONTH($B82)+1,MIN(AB$6,DAY(EOMONTH($B82,1))))&gt;=$B82)*(DATE(YEAR($B82),MONTH($B82)+1,MIN(AB$6,DAY(EOMONTH($B82,1))))&lt;$C82)))</f>
        <v>0</v>
      </c>
      <c r="AC82" s="48" t="n">
        <f aca="false">IF(OR(N(AC$5)=0,AC$6=""),0,AC$5*((DATE(YEAR($B82),MONTH($B82),MIN(AC$6,DAY(EOMONTH($B82,0))))&gt;=$B82)*(DATE(YEAR($B82),MONTH($B82),MIN(AC$6,DAY(EOMONTH($B82,0))))&lt;$C82)+(DATE(YEAR($B82),MONTH($B82)+1,MIN(AC$6,DAY(EOMONTH($B82,1))))&gt;=$B82)*(DATE(YEAR($B82),MONTH($B82)+1,MIN(AC$6,DAY(EOMONTH($B82,1))))&lt;$C82)))</f>
        <v>0</v>
      </c>
      <c r="AD82" s="48" t="n">
        <f aca="false">IF(OR(N(AD$5)=0,AD$6=""),0,AD$5*((DATE(YEAR($B82),MONTH($B82),MIN(AD$6,DAY(EOMONTH($B82,0))))&gt;=$B82)*(DATE(YEAR($B82),MONTH($B82),MIN(AD$6,DAY(EOMONTH($B82,0))))&lt;$C82)+(DATE(YEAR($B82),MONTH($B82)+1,MIN(AD$6,DAY(EOMONTH($B82,1))))&gt;=$B82)*(DATE(YEAR($B82),MONTH($B82)+1,MIN(AD$6,DAY(EOMONTH($B82,1))))&lt;$C82)))</f>
        <v>0</v>
      </c>
      <c r="AE82" s="48" t="n">
        <f aca="false">IF(OR(N(AE$5)=0,AE$6=""),0,AE$5*((DATE(YEAR($B82),MONTH($B82),MIN(AE$6,DAY(EOMONTH($B82,0))))&gt;=$B82)*(DATE(YEAR($B82),MONTH($B82),MIN(AE$6,DAY(EOMONTH($B82,0))))&lt;$C82)+(DATE(YEAR($B82),MONTH($B82)+1,MIN(AE$6,DAY(EOMONTH($B82,1))))&gt;=$B82)*(DATE(YEAR($B82),MONTH($B82)+1,MIN(AE$6,DAY(EOMONTH($B82,1))))&lt;$C82)))</f>
        <v>0</v>
      </c>
      <c r="AF82" s="48" t="n">
        <f aca="false">IF(OR(N(AF$5)=0,AF$6=""),0,AF$5*((DATE(YEAR($B82),MONTH($B82),MIN(AF$6,DAY(EOMONTH($B82,0))))&gt;=$B82)*(DATE(YEAR($B82),MONTH($B82),MIN(AF$6,DAY(EOMONTH($B82,0))))&lt;$C82)+(DATE(YEAR($B82),MONTH($B82)+1,MIN(AF$6,DAY(EOMONTH($B82,1))))&gt;=$B82)*(DATE(YEAR($B82),MONTH($B82)+1,MIN(AF$6,DAY(EOMONTH($B82,1))))&lt;$C82)))</f>
        <v>0</v>
      </c>
      <c r="AG82" s="48" t="n">
        <f aca="false">IF(OR(N(AG$5)=0,AG$6=""),0,AG$5*((DATE(YEAR($B82),MONTH($B82),MIN(AG$6,DAY(EOMONTH($B82,0))))&gt;=$B82)*(DATE(YEAR($B82),MONTH($B82),MIN(AG$6,DAY(EOMONTH($B82,0))))&lt;$C82)+(DATE(YEAR($B82),MONTH($B82)+1,MIN(AG$6,DAY(EOMONTH($B82,1))))&gt;=$B82)*(DATE(YEAR($B82),MONTH($B82)+1,MIN(AG$6,DAY(EOMONTH($B82,1))))&lt;$C82)))</f>
        <v>0</v>
      </c>
      <c r="AH82" s="48" t="n">
        <f aca="false">IF(OR(N(AH$5)=0,AH$6=""),0,AH$5*((DATE(YEAR($B82),MONTH($B82),MIN(AH$6,DAY(EOMONTH($B82,0))))&gt;=$B82)*(DATE(YEAR($B82),MONTH($B82),MIN(AH$6,DAY(EOMONTH($B82,0))))&lt;$C82)+(DATE(YEAR($B82),MONTH($B82)+1,MIN(AH$6,DAY(EOMONTH($B82,1))))&gt;=$B82)*(DATE(YEAR($B82),MONTH($B82)+1,MIN(AH$6,DAY(EOMONTH($B82,1))))&lt;$C82)))</f>
        <v>0</v>
      </c>
      <c r="AI82" s="48" t="n">
        <f aca="false">IF(OR(N(AI$5)=0,AI$6=""),0,AI$5*((DATE(YEAR($B82),MONTH($B82),MIN(AI$6,DAY(EOMONTH($B82,0))))&gt;=$B82)*(DATE(YEAR($B82),MONTH($B82),MIN(AI$6,DAY(EOMONTH($B82,0))))&lt;$C82)+(DATE(YEAR($B82),MONTH($B82)+1,MIN(AI$6,DAY(EOMONTH($B82,1))))&gt;=$B82)*(DATE(YEAR($B82),MONTH($B82)+1,MIN(AI$6,DAY(EOMONTH($B82,1))))&lt;$C82)))</f>
        <v>0</v>
      </c>
      <c r="AJ82" s="48" t="n">
        <f aca="false">IF(OR(N(AJ$5)=0,AJ$6=""),0,AJ$5*((DATE(YEAR($B82),MONTH($B82),MIN(AJ$6,DAY(EOMONTH($B82,0))))&gt;=$B82)*(DATE(YEAR($B82),MONTH($B82),MIN(AJ$6,DAY(EOMONTH($B82,0))))&lt;$C82)+(DATE(YEAR($B82),MONTH($B82)+1,MIN(AJ$6,DAY(EOMONTH($B82,1))))&gt;=$B82)*(DATE(YEAR($B82),MONTH($B82)+1,MIN(AJ$6,DAY(EOMONTH($B82,1))))&lt;$C82)))</f>
        <v>0</v>
      </c>
      <c r="AK82" s="48" t="n">
        <f aca="false">IF(OR(N(AK$5)=0,AK$6=""),0,AK$5*((DATE(YEAR($B82),MONTH($B82),MIN(AK$6,DAY(EOMONTH($B82,0))))&gt;=$B82)*(DATE(YEAR($B82),MONTH($B82),MIN(AK$6,DAY(EOMONTH($B82,0))))&lt;$C82)+(DATE(YEAR($B82),MONTH($B82)+1,MIN(AK$6,DAY(EOMONTH($B82,1))))&gt;=$B82)*(DATE(YEAR($B82),MONTH($B82)+1,MIN(AK$6,DAY(EOMONTH($B82,1))))&lt;$C82)))</f>
        <v>0</v>
      </c>
      <c r="AL82" s="48" t="n">
        <f aca="false">IF(OR(N(AL$5)=0,AL$6=""),0,AL$5*((DATE(YEAR($B82),MONTH($B82),MIN(AL$6,DAY(EOMONTH($B82,0))))&gt;=$B82)*(DATE(YEAR($B82),MONTH($B82),MIN(AL$6,DAY(EOMONTH($B82,0))))&lt;$C82)+(DATE(YEAR($B82),MONTH($B82)+1,MIN(AL$6,DAY(EOMONTH($B82,1))))&gt;=$B82)*(DATE(YEAR($B82),MONTH($B82)+1,MIN(AL$6,DAY(EOMONTH($B82,1))))&lt;$C82)))</f>
        <v>0</v>
      </c>
      <c r="AM82" s="48" t="n">
        <f aca="false">IF(OR(N(AM$5)=0,AM$6=""),0,AM$5*((DATE(YEAR($B82),MONTH($B82),MIN(AM$6,DAY(EOMONTH($B82,0))))&gt;=$B82)*(DATE(YEAR($B82),MONTH($B82),MIN(AM$6,DAY(EOMONTH($B82,0))))&lt;$C82)+(DATE(YEAR($B82),MONTH($B82)+1,MIN(AM$6,DAY(EOMONTH($B82,1))))&gt;=$B82)*(DATE(YEAR($B82),MONTH($B82)+1,MIN(AM$6,DAY(EOMONTH($B82,1))))&lt;$C82)))</f>
        <v>0</v>
      </c>
      <c r="AN82" s="48" t="n">
        <f aca="false">IF(OR(N(AN$5)=0,AN$6=""),0,AN$5*((DATE(YEAR($B82),MONTH($B82),MIN(AN$6,DAY(EOMONTH($B82,0))))&gt;=$B82)*(DATE(YEAR($B82),MONTH($B82),MIN(AN$6,DAY(EOMONTH($B82,0))))&lt;$C82)+(DATE(YEAR($B82),MONTH($B82)+1,MIN(AN$6,DAY(EOMONTH($B82,1))))&gt;=$B82)*(DATE(YEAR($B82),MONTH($B82)+1,MIN(AN$6,DAY(EOMONTH($B82,1))))&lt;$C82)))</f>
        <v>0</v>
      </c>
      <c r="AO82" s="48" t="n">
        <f aca="false">IF(OR(N(AO$5)=0,AO$6=""),0,AO$5*((DATE(YEAR($B82),MONTH($B82),MIN(AO$6,DAY(EOMONTH($B82,0))))&gt;=$B82)*(DATE(YEAR($B82),MONTH($B82),MIN(AO$6,DAY(EOMONTH($B82,0))))&lt;$C82)+(DATE(YEAR($B82),MONTH($B82)+1,MIN(AO$6,DAY(EOMONTH($B82,1))))&gt;=$B82)*(DATE(YEAR($B82),MONTH($B82)+1,MIN(AO$6,DAY(EOMONTH($B82,1))))&lt;$C82)))</f>
        <v>0</v>
      </c>
      <c r="AP82" s="48" t="n">
        <f aca="false">IF(OR(N(AP$5)=0,AP$6=""),0,AP$5*((DATE(YEAR($B82),MONTH($B82),MIN(AP$6,DAY(EOMONTH($B82,0))))&gt;=$B82)*(DATE(YEAR($B82),MONTH($B82),MIN(AP$6,DAY(EOMONTH($B82,0))))&lt;$C82)+(DATE(YEAR($B82),MONTH($B82)+1,MIN(AP$6,DAY(EOMONTH($B82,1))))&gt;=$B82)*(DATE(YEAR($B82),MONTH($B82)+1,MIN(AP$6,DAY(EOMONTH($B82,1))))&lt;$C82)))</f>
        <v>0</v>
      </c>
      <c r="AQ82" s="48" t="n">
        <f aca="false">IF(OR(N(AQ$5)=0,AQ$6=""),0,AQ$5*((DATE(YEAR($B82),MONTH($B82),MIN(AQ$6,DAY(EOMONTH($B82,0))))&gt;=$B82)*(DATE(YEAR($B82),MONTH($B82),MIN(AQ$6,DAY(EOMONTH($B82,0))))&lt;$C82)+(DATE(YEAR($B82),MONTH($B82)+1,MIN(AQ$6,DAY(EOMONTH($B82,1))))&gt;=$B82)*(DATE(YEAR($B82),MONTH($B82)+1,MIN(AQ$6,DAY(EOMONTH($B82,1))))&lt;$C82)))</f>
        <v>0</v>
      </c>
      <c r="AR82" s="48" t="n">
        <f aca="false">IF(OR(N(AR$5)=0,AR$6=""),0,AR$5*((DATE(YEAR($B82),MONTH($B82),MIN(AR$6,DAY(EOMONTH($B82,0))))&gt;=$B82)*(DATE(YEAR($B82),MONTH($B82),MIN(AR$6,DAY(EOMONTH($B82,0))))&lt;$C82)+(DATE(YEAR($B82),MONTH($B82)+1,MIN(AR$6,DAY(EOMONTH($B82,1))))&gt;=$B82)*(DATE(YEAR($B82),MONTH($B82)+1,MIN(AR$6,DAY(EOMONTH($B82,1))))&lt;$C82)))</f>
        <v>0</v>
      </c>
      <c r="AS82" s="48" t="n">
        <f aca="false">IF(OR(N(AS$5)=0,AS$6=""),0,AS$5*((DATE(YEAR($B82),MONTH($B82),MIN(AS$6,DAY(EOMONTH($B82,0))))&gt;=$B82)*(DATE(YEAR($B82),MONTH($B82),MIN(AS$6,DAY(EOMONTH($B82,0))))&lt;$C82)+(DATE(YEAR($B82),MONTH($B82)+1,MIN(AS$6,DAY(EOMONTH($B82,1))))&gt;=$B82)*(DATE(YEAR($B82),MONTH($B82)+1,MIN(AS$6,DAY(EOMONTH($B82,1))))&lt;$C82)))</f>
        <v>0</v>
      </c>
      <c r="AT82" s="48" t="n">
        <f aca="false">IF(OR(N(AT$5)=0,AT$6=""),0,AT$5*((DATE(YEAR($B82),MONTH($B82),MIN(AT$6,DAY(EOMONTH($B82,0))))&gt;=$B82)*(DATE(YEAR($B82),MONTH($B82),MIN(AT$6,DAY(EOMONTH($B82,0))))&lt;$C82)+(DATE(YEAR($B82),MONTH($B82)+1,MIN(AT$6,DAY(EOMONTH($B82,1))))&gt;=$B82)*(DATE(YEAR($B82),MONTH($B82)+1,MIN(AT$6,DAY(EOMONTH($B82,1))))&lt;$C82)))</f>
        <v>0</v>
      </c>
      <c r="AU82" s="48" t="n">
        <f aca="false">IF(OR(N(AU$5)=0,AU$6=""),0,AU$5*((DATE(YEAR($B82),MONTH($B82),MIN(AU$6,DAY(EOMONTH($B82,0))))&gt;=$B82)*(DATE(YEAR($B82),MONTH($B82),MIN(AU$6,DAY(EOMONTH($B82,0))))&lt;$C82)+(DATE(YEAR($B82),MONTH($B82)+1,MIN(AU$6,DAY(EOMONTH($B82,1))))&gt;=$B82)*(DATE(YEAR($B82),MONTH($B82)+1,MIN(AU$6,DAY(EOMONTH($B82,1))))&lt;$C82)))</f>
        <v>0</v>
      </c>
      <c r="AV82" s="48" t="n">
        <f aca="false">IF(OR(N(AV$5)=0,AV$6=""),0,AV$5*((DATE(YEAR($B82),MONTH($B82),MIN(AV$6,DAY(EOMONTH($B82,0))))&gt;=$B82)*(DATE(YEAR($B82),MONTH($B82),MIN(AV$6,DAY(EOMONTH($B82,0))))&lt;$C82)+(DATE(YEAR($B82),MONTH($B82)+1,MIN(AV$6,DAY(EOMONTH($B82,1))))&gt;=$B82)*(DATE(YEAR($B82),MONTH($B82)+1,MIN(AV$6,DAY(EOMONTH($B82,1))))&lt;$C82)))</f>
        <v>0</v>
      </c>
      <c r="AW82" s="48" t="n">
        <f aca="false">IF(OR(N(AW$5)=0,AW$6=""),0,AW$5*((DATE(YEAR($B82),MONTH($B82),MIN(AW$6,DAY(EOMONTH($B82,0))))&gt;=$B82)*(DATE(YEAR($B82),MONTH($B82),MIN(AW$6,DAY(EOMONTH($B82,0))))&lt;$C82)+(DATE(YEAR($B82),MONTH($B82)+1,MIN(AW$6,DAY(EOMONTH($B82,1))))&gt;=$B82)*(DATE(YEAR($B82),MONTH($B82)+1,MIN(AW$6,DAY(EOMONTH($B82,1))))&lt;$C82)))</f>
        <v>0</v>
      </c>
      <c r="AX82" s="48" t="n">
        <f aca="false">IF(OR(N(AX$5)=0,AX$6=""),0,AX$5*((DATE(YEAR($B82),MONTH($B82),MIN(AX$6,DAY(EOMONTH($B82,0))))&gt;=$B82)*(DATE(YEAR($B82),MONTH($B82),MIN(AX$6,DAY(EOMONTH($B82,0))))&lt;$C82)+(DATE(YEAR($B82),MONTH($B82)+1,MIN(AX$6,DAY(EOMONTH($B82,1))))&gt;=$B82)*(DATE(YEAR($B82),MONTH($B82)+1,MIN(AX$6,DAY(EOMONTH($B82,1))))&lt;$C82)))</f>
        <v>0</v>
      </c>
      <c r="AY82" s="48" t="n">
        <f aca="false">IF(OR(N(AY$5)=0,AY$6=""),0,AY$5*((DATE(YEAR($B82),MONTH($B82),MIN(AY$6,DAY(EOMONTH($B82,0))))&gt;=$B82)*(DATE(YEAR($B82),MONTH($B82),MIN(AY$6,DAY(EOMONTH($B82,0))))&lt;$C82)+(DATE(YEAR($B82),MONTH($B82)+1,MIN(AY$6,DAY(EOMONTH($B82,1))))&gt;=$B82)*(DATE(YEAR($B82),MONTH($B82)+1,MIN(AY$6,DAY(EOMONTH($B82,1))))&lt;$C82)))</f>
        <v>0</v>
      </c>
      <c r="AZ82" s="48" t="n">
        <f aca="false">IF(OR(N(AZ$5)=0,AZ$6=""),0,AZ$5*((DATE(YEAR($B82),MONTH($B82),MIN(AZ$6,DAY(EOMONTH($B82,0))))&gt;=$B82)*(DATE(YEAR($B82),MONTH($B82),MIN(AZ$6,DAY(EOMONTH($B82,0))))&lt;$C82)+(DATE(YEAR($B82),MONTH($B82)+1,MIN(AZ$6,DAY(EOMONTH($B82,1))))&gt;=$B82)*(DATE(YEAR($B82),MONTH($B82)+1,MIN(AZ$6,DAY(EOMONTH($B82,1))))&lt;$C82)))</f>
        <v>0</v>
      </c>
      <c r="BA82" s="48" t="n">
        <f aca="false">IF(OR(N(BA$5)=0,BA$6=""),0,BA$5*((DATE(YEAR($B82),MONTH($B82),MIN(BA$6,DAY(EOMONTH($B82,0))))&gt;=$B82)*(DATE(YEAR($B82),MONTH($B82),MIN(BA$6,DAY(EOMONTH($B82,0))))&lt;$C82)+(DATE(YEAR($B82),MONTH($B82)+1,MIN(BA$6,DAY(EOMONTH($B82,1))))&gt;=$B82)*(DATE(YEAR($B82),MONTH($B82)+1,MIN(BA$6,DAY(EOMONTH($B82,1))))&lt;$C82)))</f>
        <v>0</v>
      </c>
      <c r="BB82" s="48" t="n">
        <f aca="false">IF(OR(N(BB$5)=0,BB$6=""),0,BB$5*((DATE(YEAR($B82),MONTH($B82),MIN(BB$6,DAY(EOMONTH($B82,0))))&gt;=$B82)*(DATE(YEAR($B82),MONTH($B82),MIN(BB$6,DAY(EOMONTH($B82,0))))&lt;$C82)+(DATE(YEAR($B82),MONTH($B82)+1,MIN(BB$6,DAY(EOMONTH($B82,1))))&gt;=$B82)*(DATE(YEAR($B82),MONTH($B82)+1,MIN(BB$6,DAY(EOMONTH($B82,1))))&lt;$C82)))</f>
        <v>0</v>
      </c>
      <c r="BC82" s="48" t="n">
        <f aca="false">IF(OR(N(BC$5)=0,BC$6=""),0,BC$5*((DATE(YEAR($B82),MONTH($B82),MIN(BC$6,DAY(EOMONTH($B82,0))))&gt;=$B82)*(DATE(YEAR($B82),MONTH($B82),MIN(BC$6,DAY(EOMONTH($B82,0))))&lt;$C82)+(DATE(YEAR($B82),MONTH($B82)+1,MIN(BC$6,DAY(EOMONTH($B82,1))))&gt;=$B82)*(DATE(YEAR($B82),MONTH($B82)+1,MIN(BC$6,DAY(EOMONTH($B82,1))))&lt;$C82)))</f>
        <v>0</v>
      </c>
      <c r="BD82" s="48" t="n">
        <f aca="false">IF(OR(N(BD$5)=0,BD$6=""),0,BD$5*((DATE(YEAR($B82),MONTH($B82),MIN(BD$6,DAY(EOMONTH($B82,0))))&gt;=$B82)*(DATE(YEAR($B82),MONTH($B82),MIN(BD$6,DAY(EOMONTH($B82,0))))&lt;$C82)+(DATE(YEAR($B82),MONTH($B82)+1,MIN(BD$6,DAY(EOMONTH($B82,1))))&gt;=$B82)*(DATE(YEAR($B82),MONTH($B82)+1,MIN(BD$6,DAY(EOMONTH($B82,1))))&lt;$C82)))</f>
        <v>0</v>
      </c>
      <c r="BE82" s="48" t="n">
        <f aca="false">IF(OR(N(BE$5)=0,BE$6=""),0,BE$5*((DATE(YEAR($B82),MONTH($B82),MIN(BE$6,DAY(EOMONTH($B82,0))))&gt;=$B82)*(DATE(YEAR($B82),MONTH($B82),MIN(BE$6,DAY(EOMONTH($B82,0))))&lt;$C82)+(DATE(YEAR($B82),MONTH($B82)+1,MIN(BE$6,DAY(EOMONTH($B82,1))))&gt;=$B82)*(DATE(YEAR($B82),MONTH($B82)+1,MIN(BE$6,DAY(EOMONTH($B82,1))))&lt;$C82)))</f>
        <v>0</v>
      </c>
      <c r="BF82" s="48" t="n">
        <f aca="false">IF(OR(N(BF$5)=0,BF$6=""),0,BF$5*((DATE(YEAR($B82),MONTH($B82),MIN(BF$6,DAY(EOMONTH($B82,0))))&gt;=$B82)*(DATE(YEAR($B82),MONTH($B82),MIN(BF$6,DAY(EOMONTH($B82,0))))&lt;$C82)+(DATE(YEAR($B82),MONTH($B82)+1,MIN(BF$6,DAY(EOMONTH($B82,1))))&gt;=$B82)*(DATE(YEAR($B82),MONTH($B82)+1,MIN(BF$6,DAY(EOMONTH($B82,1))))&lt;$C82)))</f>
        <v>0</v>
      </c>
      <c r="BG82" s="48" t="n">
        <f aca="false">IF(OR(N(BG$5)=0,BG$6=""),0,BG$5*((DATE(YEAR($B82),MONTH($B82),MIN(BG$6,DAY(EOMONTH($B82,0))))&gt;=$B82)*(DATE(YEAR($B82),MONTH($B82),MIN(BG$6,DAY(EOMONTH($B82,0))))&lt;$C82)+(DATE(YEAR($B82),MONTH($B82)+1,MIN(BG$6,DAY(EOMONTH($B82,1))))&gt;=$B82)*(DATE(YEAR($B82),MONTH($B82)+1,MIN(BG$6,DAY(EOMONTH($B82,1))))&lt;$C82)))</f>
        <v>0</v>
      </c>
      <c r="BH82" s="48" t="n">
        <f aca="false">IF(OR(N(BH$5)=0,BH$6=""),0,BH$5*((DATE(YEAR($B82),MONTH($B82),MIN(BH$6,DAY(EOMONTH($B82,0))))&gt;=$B82)*(DATE(YEAR($B82),MONTH($B82),MIN(BH$6,DAY(EOMONTH($B82,0))))&lt;$C82)+(DATE(YEAR($B82),MONTH($B82)+1,MIN(BH$6,DAY(EOMONTH($B82,1))))&gt;=$B82)*(DATE(YEAR($B82),MONTH($B82)+1,MIN(BH$6,DAY(EOMONTH($B82,1))))&lt;$C82)))</f>
        <v>0</v>
      </c>
      <c r="BI82" s="48" t="n">
        <f aca="false">IF(OR(N(BI$5)=0,BI$6=""),0,BI$5*((DATE(YEAR($B82),MONTH($B82),MIN(BI$6,DAY(EOMONTH($B82,0))))&gt;=$B82)*(DATE(YEAR($B82),MONTH($B82),MIN(BI$6,DAY(EOMONTH($B82,0))))&lt;$C82)+(DATE(YEAR($B82),MONTH($B82)+1,MIN(BI$6,DAY(EOMONTH($B82,1))))&gt;=$B82)*(DATE(YEAR($B82),MONTH($B82)+1,MIN(BI$6,DAY(EOMONTH($B82,1))))&lt;$C82)))</f>
        <v>0</v>
      </c>
      <c r="BJ82" s="48" t="n">
        <f aca="false">IF(OR(N(BJ$5)=0,BJ$6=""),0,BJ$5*((DATE(YEAR($B82),MONTH($B82),MIN(BJ$6,DAY(EOMONTH($B82,0))))&gt;=$B82)*(DATE(YEAR($B82),MONTH($B82),MIN(BJ$6,DAY(EOMONTH($B82,0))))&lt;$C82)+(DATE(YEAR($B82),MONTH($B82)+1,MIN(BJ$6,DAY(EOMONTH($B82,1))))&gt;=$B82)*(DATE(YEAR($B82),MONTH($B82)+1,MIN(BJ$6,DAY(EOMONTH($B82,1))))&lt;$C82)))</f>
        <v>0</v>
      </c>
      <c r="BK82" s="48" t="n">
        <f aca="false">IF(OR(N(BK$5)=0,BK$6=""),0,BK$5*((DATE(YEAR($B82),MONTH($B82),MIN(BK$6,DAY(EOMONTH($B82,0))))&gt;=$B82)*(DATE(YEAR($B82),MONTH($B82),MIN(BK$6,DAY(EOMONTH($B82,0))))&lt;$C82)+(DATE(YEAR($B82),MONTH($B82)+1,MIN(BK$6,DAY(EOMONTH($B82,1))))&gt;=$B82)*(DATE(YEAR($B82),MONTH($B82)+1,MIN(BK$6,DAY(EOMONTH($B82,1))))&lt;$C82)))</f>
        <v>0</v>
      </c>
      <c r="BL82" s="48" t="n">
        <f aca="false">IF(OR(N(BL$5)=0,BL$6=""),0,BL$5*((DATE(YEAR($B82),MONTH($B82),MIN(BL$6,DAY(EOMONTH($B82,0))))&gt;=$B82)*(DATE(YEAR($B82),MONTH($B82),MIN(BL$6,DAY(EOMONTH($B82,0))))&lt;$C82)+(DATE(YEAR($B82),MONTH($B82)+1,MIN(BL$6,DAY(EOMONTH($B82,1))))&gt;=$B82)*(DATE(YEAR($B82),MONTH($B82)+1,MIN(BL$6,DAY(EOMONTH($B82,1))))&lt;$C82)))</f>
        <v>0</v>
      </c>
      <c r="BM82" s="48" t="n">
        <f aca="false">IF(OR(N(BM$5)=0,BM$6=""),0,BM$5*((DATE(YEAR($B82),MONTH($B82),MIN(BM$6,DAY(EOMONTH($B82,0))))&gt;=$B82)*(DATE(YEAR($B82),MONTH($B82),MIN(BM$6,DAY(EOMONTH($B82,0))))&lt;$C82)+(DATE(YEAR($B82),MONTH($B82)+1,MIN(BM$6,DAY(EOMONTH($B82,1))))&gt;=$B82)*(DATE(YEAR($B82),MONTH($B82)+1,MIN(BM$6,DAY(EOMONTH($B82,1))))&lt;$C82)))</f>
        <v>0</v>
      </c>
      <c r="BN82" s="48" t="n">
        <f aca="false">IF(OR(N(BN$5)=0,BN$6=""),0,BN$5*((DATE(YEAR($B82),MONTH($B82),MIN(BN$6,DAY(EOMONTH($B82,0))))&gt;=$B82)*(DATE(YEAR($B82),MONTH($B82),MIN(BN$6,DAY(EOMONTH($B82,0))))&lt;$C82)+(DATE(YEAR($B82),MONTH($B82)+1,MIN(BN$6,DAY(EOMONTH($B82,1))))&gt;=$B82)*(DATE(YEAR($B82),MONTH($B82)+1,MIN(BN$6,DAY(EOMONTH($B82,1))))&lt;$C82)))</f>
        <v>0</v>
      </c>
      <c r="BO82" s="48" t="n">
        <f aca="false">IF(OR(N(BO$5)=0,BO$6=""),0,BO$5*((DATE(YEAR($B82),MONTH($B82),MIN(BO$6,DAY(EOMONTH($B82,0))))&gt;=$B82)*(DATE(YEAR($B82),MONTH($B82),MIN(BO$6,DAY(EOMONTH($B82,0))))&lt;$C82)+(DATE(YEAR($B82),MONTH($B82)+1,MIN(BO$6,DAY(EOMONTH($B82,1))))&gt;=$B82)*(DATE(YEAR($B82),MONTH($B82)+1,MIN(BO$6,DAY(EOMONTH($B82,1))))&lt;$C82)))</f>
        <v>0</v>
      </c>
      <c r="BP82" s="48" t="n">
        <f aca="false">IF(OR(N(BP$5)=0,BP$6=""),0,BP$5*((DATE(YEAR($B82),MONTH($B82),MIN(BP$6,DAY(EOMONTH($B82,0))))&gt;=$B82)*(DATE(YEAR($B82),MONTH($B82),MIN(BP$6,DAY(EOMONTH($B82,0))))&lt;$C82)+(DATE(YEAR($B82),MONTH($B82)+1,MIN(BP$6,DAY(EOMONTH($B82,1))))&gt;=$B82)*(DATE(YEAR($B82),MONTH($B82)+1,MIN(BP$6,DAY(EOMONTH($B82,1))))&lt;$C82)))</f>
        <v>0</v>
      </c>
      <c r="BQ82" s="48" t="n">
        <f aca="false">IF(OR(N(BQ$5)=0,BQ$6=""),0,BQ$5*((DATE(YEAR($B82),MONTH($B82),MIN(BQ$6,DAY(EOMONTH($B82,0))))&gt;=$B82)*(DATE(YEAR($B82),MONTH($B82),MIN(BQ$6,DAY(EOMONTH($B82,0))))&lt;$C82)+(DATE(YEAR($B82),MONTH($B82)+1,MIN(BQ$6,DAY(EOMONTH($B82,1))))&gt;=$B82)*(DATE(YEAR($B82),MONTH($B82)+1,MIN(BQ$6,DAY(EOMONTH($B82,1))))&lt;$C82)))</f>
        <v>0</v>
      </c>
      <c r="BR82" s="48" t="n">
        <f aca="false">IF(OR(N(BR$5)=0,BR$6=""),0,BR$5*((DATE(YEAR($B82),MONTH($B82),MIN(BR$6,DAY(EOMONTH($B82,0))))&gt;=$B82)*(DATE(YEAR($B82),MONTH($B82),MIN(BR$6,DAY(EOMONTH($B82,0))))&lt;$C82)+(DATE(YEAR($B82),MONTH($B82)+1,MIN(BR$6,DAY(EOMONTH($B82,1))))&gt;=$B82)*(DATE(YEAR($B82),MONTH($B82)+1,MIN(BR$6,DAY(EOMONTH($B82,1))))&lt;$C82)))</f>
        <v>0</v>
      </c>
      <c r="BS82" s="48" t="n">
        <f aca="false">IF(OR(N(BS$5)=0,BS$6=""),0,BS$5*((DATE(YEAR($B82),MONTH($B82),MIN(BS$6,DAY(EOMONTH($B82,0))))&gt;=$B82)*(DATE(YEAR($B82),MONTH($B82),MIN(BS$6,DAY(EOMONTH($B82,0))))&lt;$C82)+(DATE(YEAR($B82),MONTH($B82)+1,MIN(BS$6,DAY(EOMONTH($B82,1))))&gt;=$B82)*(DATE(YEAR($B82),MONTH($B82)+1,MIN(BS$6,DAY(EOMONTH($B82,1))))&lt;$C82)))</f>
        <v>0</v>
      </c>
      <c r="BT82" s="48" t="n">
        <f aca="false">IF(OR(N(BT$5)=0,BT$6=""),0,BT$5*((DATE(YEAR($B82),MONTH($B82),MIN(BT$6,DAY(EOMONTH($B82,0))))&gt;=$B82)*(DATE(YEAR($B82),MONTH($B82),MIN(BT$6,DAY(EOMONTH($B82,0))))&lt;$C82)+(DATE(YEAR($B82),MONTH($B82)+1,MIN(BT$6,DAY(EOMONTH($B82,1))))&gt;=$B82)*(DATE(YEAR($B82),MONTH($B82)+1,MIN(BT$6,DAY(EOMONTH($B82,1))))&lt;$C82)))</f>
        <v>0</v>
      </c>
      <c r="BU82" s="48" t="n">
        <f aca="false">IF(OR(N(BU$5)=0,BU$6=""),0,BU$5*((DATE(YEAR($B82),MONTH($B82),MIN(BU$6,DAY(EOMONTH($B82,0))))&gt;=$B82)*(DATE(YEAR($B82),MONTH($B82),MIN(BU$6,DAY(EOMONTH($B82,0))))&lt;$C82)+(DATE(YEAR($B82),MONTH($B82)+1,MIN(BU$6,DAY(EOMONTH($B82,1))))&gt;=$B82)*(DATE(YEAR($B82),MONTH($B82)+1,MIN(BU$6,DAY(EOMONTH($B82,1))))&lt;$C82)))</f>
        <v>0</v>
      </c>
      <c r="BV82" s="48" t="n">
        <f aca="false">IF(OR(N(BV$5)=0,BV$6=""),0,BV$5*((DATE(YEAR($B82),MONTH($B82),MIN(BV$6,DAY(EOMONTH($B82,0))))&gt;=$B82)*(DATE(YEAR($B82),MONTH($B82),MIN(BV$6,DAY(EOMONTH($B82,0))))&lt;$C82)+(DATE(YEAR($B82),MONTH($B82)+1,MIN(BV$6,DAY(EOMONTH($B82,1))))&gt;=$B82)*(DATE(YEAR($B82),MONTH($B82)+1,MIN(BV$6,DAY(EOMONTH($B82,1))))&lt;$C82)))</f>
        <v>0</v>
      </c>
      <c r="BW82" s="48" t="n">
        <f aca="false">IF(OR(N(BW$5)=0,BW$6=""),0,BW$5*((DATE(YEAR($B82),MONTH($B82),MIN(BW$6,DAY(EOMONTH($B82,0))))&gt;=$B82)*(DATE(YEAR($B82),MONTH($B82),MIN(BW$6,DAY(EOMONTH($B82,0))))&lt;$C82)+(DATE(YEAR($B82),MONTH($B82)+1,MIN(BW$6,DAY(EOMONTH($B82,1))))&gt;=$B82)*(DATE(YEAR($B82),MONTH($B82)+1,MIN(BW$6,DAY(EOMONTH($B82,1))))&lt;$C82)))</f>
        <v>0</v>
      </c>
      <c r="BX82" s="48" t="n">
        <f aca="false">MIN(Z82,(FT81*(1+FT$5/Setup!$C$36)+IF($V82=1,N($F82),0)))</f>
        <v>0</v>
      </c>
      <c r="BY82" s="48" t="n">
        <f aca="false">MIN(AA82,(FU81*(1+FU$5/Setup!$C$36)+IF($V82=2,N($F82),0)))</f>
        <v>0</v>
      </c>
      <c r="BZ82" s="48" t="n">
        <f aca="false">MIN(AB82,(FV81*(1+FV$5/Setup!$C$36)+IF($V82=3,N($F82),0)))</f>
        <v>0</v>
      </c>
      <c r="CA82" s="48" t="n">
        <f aca="false">MIN(AC82,(FW81*(1+FW$5/Setup!$C$36)+IF($V82=4,N($F82),0)))</f>
        <v>0</v>
      </c>
      <c r="CB82" s="48" t="n">
        <f aca="false">MIN(AD82,(FX81*(1+FX$5/Setup!$C$36)+IF($V82=5,N($F82),0)))</f>
        <v>0</v>
      </c>
      <c r="CC82" s="48" t="n">
        <f aca="false">MIN(AE82,(FY81*(1+FY$5/Setup!$C$36)+IF($V82=6,N($F82),0)))</f>
        <v>0</v>
      </c>
      <c r="CD82" s="48" t="n">
        <f aca="false">MIN(AF82,(FZ81*(1+FZ$5/Setup!$C$36)+IF($V82=7,N($F82),0)))</f>
        <v>0</v>
      </c>
      <c r="CE82" s="48" t="n">
        <f aca="false">MIN(AG82,(GA81*(1+GA$5/Setup!$C$36)+IF($V82=8,N($F82),0)))</f>
        <v>0</v>
      </c>
      <c r="CF82" s="48" t="n">
        <f aca="false">MIN(AH82,(GB81*(1+GB$5/Setup!$C$36)+IF($V82=9,N($F82),0)))</f>
        <v>0</v>
      </c>
      <c r="CG82" s="48" t="n">
        <f aca="false">MIN(AI82,(GC81*(1+GC$5/Setup!$C$36)+IF($V82=10,N($F82),0)))</f>
        <v>0</v>
      </c>
      <c r="CH82" s="48" t="n">
        <f aca="false">MIN(AJ82,(GD81*(1+GD$5/Setup!$C$36)+IF($V82=11,N($F82),0)))</f>
        <v>0</v>
      </c>
      <c r="CI82" s="48" t="n">
        <f aca="false">MIN(AK82,(GE81*(1+GE$5/Setup!$C$36)+IF($V82=12,N($F82),0)))</f>
        <v>0</v>
      </c>
      <c r="CJ82" s="48" t="n">
        <f aca="false">MIN(AL82,(GF81*(1+GF$5/Setup!$C$36)+IF($V82=13,N($F82),0)))</f>
        <v>0</v>
      </c>
      <c r="CK82" s="48" t="n">
        <f aca="false">MIN(AM82,(GG81*(1+GG$5/Setup!$C$36)+IF($V82=14,N($F82),0)))</f>
        <v>0</v>
      </c>
      <c r="CL82" s="48" t="n">
        <f aca="false">MIN(AN82,(GH81*(1+GH$5/Setup!$C$36)+IF($V82=15,N($F82),0)))</f>
        <v>0</v>
      </c>
      <c r="CM82" s="48" t="n">
        <f aca="false">MIN(AO82,(GI81*(1+GI$5/Setup!$C$36)+IF($V82=16,N($F82),0)))</f>
        <v>0</v>
      </c>
      <c r="CN82" s="48" t="n">
        <f aca="false">MIN(AP82,(GJ81*(1+GJ$5/Setup!$C$36)+IF($V82=17,N($F82),0)))</f>
        <v>0</v>
      </c>
      <c r="CO82" s="48" t="n">
        <f aca="false">MIN(AQ82,(GK81*(1+GK$5/Setup!$C$36)+IF($V82=18,N($F82),0)))</f>
        <v>0</v>
      </c>
      <c r="CP82" s="48" t="n">
        <f aca="false">MIN(AR82,(GL81*(1+GL$5/Setup!$C$36)+IF($V82=19,N($F82),0)))</f>
        <v>0</v>
      </c>
      <c r="CQ82" s="48" t="n">
        <f aca="false">MIN(AS82,(GM81*(1+GM$5/Setup!$C$36)+IF($V82=20,N($F82),0)))</f>
        <v>0</v>
      </c>
      <c r="CR82" s="48" t="n">
        <f aca="false">MIN(AT82,(GN81*(1+GN$5/Setup!$C$36)+IF($V82=21,N($F82),0)))</f>
        <v>0</v>
      </c>
      <c r="CS82" s="48" t="n">
        <f aca="false">MIN(AU82,(GO81*(1+GO$5/Setup!$C$36)+IF($V82=22,N($F82),0)))</f>
        <v>0</v>
      </c>
      <c r="CT82" s="48" t="n">
        <f aca="false">MIN(AV82,(GP81*(1+GP$5/Setup!$C$36)+IF($V82=23,N($F82),0)))</f>
        <v>0</v>
      </c>
      <c r="CU82" s="48" t="n">
        <f aca="false">MIN(AW82,(GQ81*(1+GQ$5/Setup!$C$36)+IF($V82=24,N($F82),0)))</f>
        <v>0</v>
      </c>
      <c r="CV82" s="48" t="n">
        <f aca="false">MIN(AX82,(GR81*(1+GR$5/Setup!$C$36)+IF($V82=25,N($F82),0)))</f>
        <v>0</v>
      </c>
      <c r="CW82" s="48" t="n">
        <f aca="false">MIN(AY82,(GS81*(1+GS$5/Setup!$C$36)+IF($V82=26,N($F82),0)))</f>
        <v>0</v>
      </c>
      <c r="CX82" s="48" t="n">
        <f aca="false">MIN(AZ82,(GT81*(1+GT$5/Setup!$C$36)+IF($V82=27,N($F82),0)))</f>
        <v>0</v>
      </c>
      <c r="CY82" s="48" t="n">
        <f aca="false">MIN(BA82,(GU81*(1+GU$5/Setup!$C$36)+IF($V82=28,N($F82),0)))</f>
        <v>0</v>
      </c>
      <c r="CZ82" s="48" t="n">
        <f aca="false">MIN(BB82,(GV81*(1+GV$5/Setup!$C$36)+IF($V82=29,N($F82),0)))</f>
        <v>0</v>
      </c>
      <c r="DA82" s="48" t="n">
        <f aca="false">MIN(BC82,(GW81*(1+GW$5/Setup!$C$36)+IF($V82=30,N($F82),0)))</f>
        <v>0</v>
      </c>
      <c r="DB82" s="48" t="n">
        <f aca="false">MIN(BD82,(GX81*(1+GX$5/Setup!$C$36)+IF($V82=31,N($F82),0)))</f>
        <v>0</v>
      </c>
      <c r="DC82" s="48" t="n">
        <f aca="false">MIN(BE82,(GY81*(1+GY$5/Setup!$C$36)+IF($V82=32,N($F82),0)))</f>
        <v>0</v>
      </c>
      <c r="DD82" s="48" t="n">
        <f aca="false">MIN(BF82,(GZ81*(1+GZ$5/Setup!$C$36)+IF($V82=33,N($F82),0)))</f>
        <v>0</v>
      </c>
      <c r="DE82" s="48" t="n">
        <f aca="false">MIN(BG82,(HA81*(1+HA$5/Setup!$C$36)+IF($V82=34,N($F82),0)))</f>
        <v>0</v>
      </c>
      <c r="DF82" s="48" t="n">
        <f aca="false">MIN(BH82,(HB81*(1+HB$5/Setup!$C$36)+IF($V82=35,N($F82),0)))</f>
        <v>0</v>
      </c>
      <c r="DG82" s="48" t="n">
        <f aca="false">MIN(BI82,(HC81*(1+HC$5/Setup!$C$36)+IF($V82=36,N($F82),0)))</f>
        <v>0</v>
      </c>
      <c r="DH82" s="48" t="n">
        <f aca="false">MIN(BJ82,(HD81*(1+HD$5/Setup!$C$36)+IF($V82=37,N($F82),0)))</f>
        <v>0</v>
      </c>
      <c r="DI82" s="48" t="n">
        <f aca="false">MIN(BK82,(HE81*(1+HE$5/Setup!$C$36)+IF($V82=38,N($F82),0)))</f>
        <v>0</v>
      </c>
      <c r="DJ82" s="48" t="n">
        <f aca="false">MIN(BL82,(HF81*(1+HF$5/Setup!$C$36)+IF($V82=39,N($F82),0)))</f>
        <v>0</v>
      </c>
      <c r="DK82" s="48" t="n">
        <f aca="false">MIN(BM82,(HG81*(1+HG$5/Setup!$C$36)+IF($V82=40,N($F82),0)))</f>
        <v>0</v>
      </c>
      <c r="DL82" s="48" t="n">
        <f aca="false">MIN(BN82,(HH81*(1+HH$5/Setup!$C$36)+IF($V82=41,N($F82),0)))</f>
        <v>0</v>
      </c>
      <c r="DM82" s="48" t="n">
        <f aca="false">MIN(BO82,(HI81*(1+HI$5/Setup!$C$36)+IF($V82=42,N($F82),0)))</f>
        <v>0</v>
      </c>
      <c r="DN82" s="48" t="n">
        <f aca="false">MIN(BP82,(HJ81*(1+HJ$5/Setup!$C$36)+IF($V82=43,N($F82),0)))</f>
        <v>0</v>
      </c>
      <c r="DO82" s="48" t="n">
        <f aca="false">MIN(BQ82,(HK81*(1+HK$5/Setup!$C$36)+IF($V82=44,N($F82),0)))</f>
        <v>0</v>
      </c>
      <c r="DP82" s="48" t="n">
        <f aca="false">MIN(BR82,(HL81*(1+HL$5/Setup!$C$36)+IF($V82=45,N($F82),0)))</f>
        <v>0</v>
      </c>
      <c r="DQ82" s="48" t="n">
        <f aca="false">MIN(BS82,(HM81*(1+HM$5/Setup!$C$36)+IF($V82=46,N($F82),0)))</f>
        <v>0</v>
      </c>
      <c r="DR82" s="48" t="n">
        <f aca="false">MIN(BT82,(HN81*(1+HN$5/Setup!$C$36)+IF($V82=47,N($F82),0)))</f>
        <v>0</v>
      </c>
      <c r="DS82" s="48" t="n">
        <f aca="false">MIN(BU82,(HO81*(1+HO$5/Setup!$C$36)+IF($V82=48,N($F82),0)))</f>
        <v>0</v>
      </c>
      <c r="DT82" s="48" t="n">
        <f aca="false">MIN(BV82,(HP81*(1+HP$5/Setup!$C$36)+IF($V82=49,N($F82),0)))</f>
        <v>0</v>
      </c>
      <c r="DU82" s="48" t="n">
        <f aca="false">MIN(BW82,(HQ81*(1+HQ$5/Setup!$C$36)+IF($V82=50,N($F82),0)))</f>
        <v>0</v>
      </c>
      <c r="DV82" s="48" t="n">
        <f aca="false">MIN(MAX((FT81*(1+FT$5/Setup!$C$36)+IF($V82=1,N($F82),0))-BX82,0),MAX($P82-0,0))</f>
        <v>0</v>
      </c>
      <c r="DW82" s="48" t="n">
        <f aca="false">MIN(MAX((FU81*(1+FU$5/Setup!$C$36)+IF($V82=2,N($F82),0))-BY82,0),MAX($P82-SUM(DV82:DV82),0))</f>
        <v>0</v>
      </c>
      <c r="DX82" s="48" t="n">
        <f aca="false">MIN(MAX((FV81*(1+FV$5/Setup!$C$36)+IF($V82=3,N($F82),0))-BZ82,0),MAX($P82-SUM(DV82:DW82),0))</f>
        <v>0</v>
      </c>
      <c r="DY82" s="48" t="n">
        <f aca="false">MIN(MAX((FW81*(1+FW$5/Setup!$C$36)+IF($V82=4,N($F82),0))-CA82,0),MAX($P82-SUM(DV82:DX82),0))</f>
        <v>0</v>
      </c>
      <c r="DZ82" s="48" t="n">
        <f aca="false">MIN(MAX((FX81*(1+FX$5/Setup!$C$36)+IF($V82=5,N($F82),0))-CB82,0),MAX($P82-SUM(DV82:DY82),0))</f>
        <v>0</v>
      </c>
      <c r="EA82" s="48" t="n">
        <f aca="false">MIN(MAX((FY81*(1+FY$5/Setup!$C$36)+IF($V82=6,N($F82),0))-CC82,0),MAX($P82-SUM(DV82:DZ82),0))</f>
        <v>0</v>
      </c>
      <c r="EB82" s="48" t="n">
        <f aca="false">MIN(MAX((FZ81*(1+FZ$5/Setup!$C$36)+IF($V82=7,N($F82),0))-CD82,0),MAX($P82-SUM(DV82:EA82),0))</f>
        <v>0</v>
      </c>
      <c r="EC82" s="48" t="n">
        <f aca="false">MIN(MAX((GA81*(1+GA$5/Setup!$C$36)+IF($V82=8,N($F82),0))-CE82,0),MAX($P82-SUM(DV82:EB82),0))</f>
        <v>0</v>
      </c>
      <c r="ED82" s="48" t="n">
        <f aca="false">MIN(MAX((GB81*(1+GB$5/Setup!$C$36)+IF($V82=9,N($F82),0))-CF82,0),MAX($P82-SUM(DV82:EC82),0))</f>
        <v>0</v>
      </c>
      <c r="EE82" s="48" t="n">
        <f aca="false">MIN(MAX((GC81*(1+GC$5/Setup!$C$36)+IF($V82=10,N($F82),0))-CG82,0),MAX($P82-SUM(DV82:ED82),0))</f>
        <v>0</v>
      </c>
      <c r="EF82" s="48" t="n">
        <f aca="false">MIN(MAX((GD81*(1+GD$5/Setup!$C$36)+IF($V82=11,N($F82),0))-CH82,0),MAX($P82-SUM(DV82:EE82),0))</f>
        <v>0</v>
      </c>
      <c r="EG82" s="48" t="n">
        <f aca="false">MIN(MAX((GE81*(1+GE$5/Setup!$C$36)+IF($V82=12,N($F82),0))-CI82,0),MAX($P82-SUM(DV82:EF82),0))</f>
        <v>0</v>
      </c>
      <c r="EH82" s="48" t="n">
        <f aca="false">MIN(MAX((GF81*(1+GF$5/Setup!$C$36)+IF($V82=13,N($F82),0))-CJ82,0),MAX($P82-SUM(DV82:EG82),0))</f>
        <v>0</v>
      </c>
      <c r="EI82" s="48" t="n">
        <f aca="false">MIN(MAX((GG81*(1+GG$5/Setup!$C$36)+IF($V82=14,N($F82),0))-CK82,0),MAX($P82-SUM(DV82:EH82),0))</f>
        <v>0</v>
      </c>
      <c r="EJ82" s="48" t="n">
        <f aca="false">MIN(MAX((GH81*(1+GH$5/Setup!$C$36)+IF($V82=15,N($F82),0))-CL82,0),MAX($P82-SUM(DV82:EI82),0))</f>
        <v>0</v>
      </c>
      <c r="EK82" s="48" t="n">
        <f aca="false">MIN(MAX((GI81*(1+GI$5/Setup!$C$36)+IF($V82=16,N($F82),0))-CM82,0),MAX($P82-SUM(DV82:EJ82),0))</f>
        <v>0</v>
      </c>
      <c r="EL82" s="48" t="n">
        <f aca="false">MIN(MAX((GJ81*(1+GJ$5/Setup!$C$36)+IF($V82=17,N($F82),0))-CN82,0),MAX($P82-SUM(DV82:EK82),0))</f>
        <v>0</v>
      </c>
      <c r="EM82" s="48" t="n">
        <f aca="false">MIN(MAX((GK81*(1+GK$5/Setup!$C$36)+IF($V82=18,N($F82),0))-CO82,0),MAX($P82-SUM(DV82:EL82),0))</f>
        <v>0</v>
      </c>
      <c r="EN82" s="48" t="n">
        <f aca="false">MIN(MAX((GL81*(1+GL$5/Setup!$C$36)+IF($V82=19,N($F82),0))-CP82,0),MAX($P82-SUM(DV82:EM82),0))</f>
        <v>0</v>
      </c>
      <c r="EO82" s="48" t="n">
        <f aca="false">MIN(MAX((GM81*(1+GM$5/Setup!$C$36)+IF($V82=20,N($F82),0))-CQ82,0),MAX($P82-SUM(DV82:EN82),0))</f>
        <v>0</v>
      </c>
      <c r="EP82" s="48" t="n">
        <f aca="false">MIN(MAX((GN81*(1+GN$5/Setup!$C$36)+IF($V82=21,N($F82),0))-CR82,0),MAX($P82-SUM(DV82:EO82),0))</f>
        <v>0</v>
      </c>
      <c r="EQ82" s="48" t="n">
        <f aca="false">MIN(MAX((GO81*(1+GO$5/Setup!$C$36)+IF($V82=22,N($F82),0))-CS82,0),MAX($P82-SUM(DV82:EP82),0))</f>
        <v>0</v>
      </c>
      <c r="ER82" s="48" t="n">
        <f aca="false">MIN(MAX((GP81*(1+GP$5/Setup!$C$36)+IF($V82=23,N($F82),0))-CT82,0),MAX($P82-SUM(DV82:EQ82),0))</f>
        <v>0</v>
      </c>
      <c r="ES82" s="48" t="n">
        <f aca="false">MIN(MAX((GQ81*(1+GQ$5/Setup!$C$36)+IF($V82=24,N($F82),0))-CU82,0),MAX($P82-SUM(DV82:ER82),0))</f>
        <v>0</v>
      </c>
      <c r="ET82" s="48" t="n">
        <f aca="false">MIN(MAX((GR81*(1+GR$5/Setup!$C$36)+IF($V82=25,N($F82),0))-CV82,0),MAX($P82-SUM(DV82:ES82),0))</f>
        <v>0</v>
      </c>
      <c r="EU82" s="48" t="n">
        <f aca="false">MIN(MAX((GS81*(1+GS$5/Setup!$C$36)+IF($V82=26,N($F82),0))-CW82,0),MAX($P82-SUM(DV82:ET82),0))</f>
        <v>0</v>
      </c>
      <c r="EV82" s="48" t="n">
        <f aca="false">MIN(MAX((GT81*(1+GT$5/Setup!$C$36)+IF($V82=27,N($F82),0))-CX82,0),MAX($P82-SUM(DV82:EU82),0))</f>
        <v>0</v>
      </c>
      <c r="EW82" s="48" t="n">
        <f aca="false">MIN(MAX((GU81*(1+GU$5/Setup!$C$36)+IF($V82=28,N($F82),0))-CY82,0),MAX($P82-SUM(DV82:EV82),0))</f>
        <v>0</v>
      </c>
      <c r="EX82" s="48" t="n">
        <f aca="false">MIN(MAX((GV81*(1+GV$5/Setup!$C$36)+IF($V82=29,N($F82),0))-CZ82,0),MAX($P82-SUM(DV82:EW82),0))</f>
        <v>0</v>
      </c>
      <c r="EY82" s="48" t="n">
        <f aca="false">MIN(MAX((GW81*(1+GW$5/Setup!$C$36)+IF($V82=30,N($F82),0))-DA82,0),MAX($P82-SUM(DV82:EX82),0))</f>
        <v>0</v>
      </c>
      <c r="EZ82" s="48" t="n">
        <f aca="false">MIN(MAX((GX81*(1+GX$5/Setup!$C$36)+IF($V82=31,N($F82),0))-DB82,0),MAX($P82-SUM(DV82:EY82),0))</f>
        <v>0</v>
      </c>
      <c r="FA82" s="48" t="n">
        <f aca="false">MIN(MAX((GY81*(1+GY$5/Setup!$C$36)+IF($V82=32,N($F82),0))-DC82,0),MAX($P82-SUM(DV82:EZ82),0))</f>
        <v>0</v>
      </c>
      <c r="FB82" s="48" t="n">
        <f aca="false">MIN(MAX((GZ81*(1+GZ$5/Setup!$C$36)+IF($V82=33,N($F82),0))-DD82,0),MAX($P82-SUM(DV82:FA82),0))</f>
        <v>0</v>
      </c>
      <c r="FC82" s="48" t="n">
        <f aca="false">MIN(MAX((HA81*(1+HA$5/Setup!$C$36)+IF($V82=34,N($F82),0))-DE82,0),MAX($P82-SUM(DV82:FB82),0))</f>
        <v>0</v>
      </c>
      <c r="FD82" s="48" t="n">
        <f aca="false">MIN(MAX((HB81*(1+HB$5/Setup!$C$36)+IF($V82=35,N($F82),0))-DF82,0),MAX($P82-SUM(DV82:FC82),0))</f>
        <v>0</v>
      </c>
      <c r="FE82" s="48" t="n">
        <f aca="false">MIN(MAX((HC81*(1+HC$5/Setup!$C$36)+IF($V82=36,N($F82),0))-DG82,0),MAX($P82-SUM(DV82:FD82),0))</f>
        <v>0</v>
      </c>
      <c r="FF82" s="48" t="n">
        <f aca="false">MIN(MAX((HD81*(1+HD$5/Setup!$C$36)+IF($V82=37,N($F82),0))-DH82,0),MAX($P82-SUM(DV82:FE82),0))</f>
        <v>0</v>
      </c>
      <c r="FG82" s="48" t="n">
        <f aca="false">MIN(MAX((HE81*(1+HE$5/Setup!$C$36)+IF($V82=38,N($F82),0))-DI82,0),MAX($P82-SUM(DV82:FF82),0))</f>
        <v>0</v>
      </c>
      <c r="FH82" s="48" t="n">
        <f aca="false">MIN(MAX((HF81*(1+HF$5/Setup!$C$36)+IF($V82=39,N($F82),0))-DJ82,0),MAX($P82-SUM(DV82:FG82),0))</f>
        <v>0</v>
      </c>
      <c r="FI82" s="48" t="n">
        <f aca="false">MIN(MAX((HG81*(1+HG$5/Setup!$C$36)+IF($V82=40,N($F82),0))-DK82,0),MAX($P82-SUM(DV82:FH82),0))</f>
        <v>0</v>
      </c>
      <c r="FJ82" s="48" t="n">
        <f aca="false">MIN(MAX((HH81*(1+HH$5/Setup!$C$36)+IF($V82=41,N($F82),0))-DL82,0),MAX($P82-SUM(DV82:FI82),0))</f>
        <v>0</v>
      </c>
      <c r="FK82" s="48" t="n">
        <f aca="false">MIN(MAX((HI81*(1+HI$5/Setup!$C$36)+IF($V82=42,N($F82),0))-DM82,0),MAX($P82-SUM(DV82:FJ82),0))</f>
        <v>0</v>
      </c>
      <c r="FL82" s="48" t="n">
        <f aca="false">MIN(MAX((HJ81*(1+HJ$5/Setup!$C$36)+IF($V82=43,N($F82),0))-DN82,0),MAX($P82-SUM(DV82:FK82),0))</f>
        <v>0</v>
      </c>
      <c r="FM82" s="48" t="n">
        <f aca="false">MIN(MAX((HK81*(1+HK$5/Setup!$C$36)+IF($V82=44,N($F82),0))-DO82,0),MAX($P82-SUM(DV82:FL82),0))</f>
        <v>0</v>
      </c>
      <c r="FN82" s="48" t="n">
        <f aca="false">MIN(MAX((HL81*(1+HL$5/Setup!$C$36)+IF($V82=45,N($F82),0))-DP82,0),MAX($P82-SUM(DV82:FM82),0))</f>
        <v>0</v>
      </c>
      <c r="FO82" s="48" t="n">
        <f aca="false">MIN(MAX((HM81*(1+HM$5/Setup!$C$36)+IF($V82=46,N($F82),0))-DQ82,0),MAX($P82-SUM(DV82:FN82),0))</f>
        <v>0</v>
      </c>
      <c r="FP82" s="48" t="n">
        <f aca="false">MIN(MAX((HN81*(1+HN$5/Setup!$C$36)+IF($V82=47,N($F82),0))-DR82,0),MAX($P82-SUM(DV82:FO82),0))</f>
        <v>0</v>
      </c>
      <c r="FQ82" s="48" t="n">
        <f aca="false">MIN(MAX((HO81*(1+HO$5/Setup!$C$36)+IF($V82=48,N($F82),0))-DS82,0),MAX($P82-SUM(DV82:FP82),0))</f>
        <v>0</v>
      </c>
      <c r="FR82" s="48" t="n">
        <f aca="false">MIN(MAX((HP81*(1+HP$5/Setup!$C$36)+IF($V82=49,N($F82),0))-DT82,0),MAX($P82-SUM(DV82:FQ82),0))</f>
        <v>0</v>
      </c>
      <c r="FS82" s="48" t="n">
        <f aca="false">MIN(MAX((HQ81*(1+HQ$5/Setup!$C$36)+IF($V82=50,N($F82),0))-DU82,0),MAX($P82-SUM(DV82:FR82),0))</f>
        <v>0</v>
      </c>
      <c r="FT82" s="48" t="n">
        <f aca="false">IF((FT81*(1+FT$5/Setup!$C$36)+IF($V82=1,N($F82),0))-BX82-DV82&lt;0.005,0,(FT81*(1+FT$5/Setup!$C$36)+IF($V82=1,N($F82),0))-BX82-DV82)</f>
        <v>0</v>
      </c>
      <c r="FU82" s="48" t="n">
        <f aca="false">IF((FU81*(1+FU$5/Setup!$C$36)+IF($V82=2,N($F82),0))-BY82-DW82&lt;0.005,0,(FU81*(1+FU$5/Setup!$C$36)+IF($V82=2,N($F82),0))-BY82-DW82)</f>
        <v>0</v>
      </c>
      <c r="FV82" s="48" t="n">
        <f aca="false">IF((FV81*(1+FV$5/Setup!$C$36)+IF($V82=3,N($F82),0))-BZ82-DX82&lt;0.005,0,(FV81*(1+FV$5/Setup!$C$36)+IF($V82=3,N($F82),0))-BZ82-DX82)</f>
        <v>0</v>
      </c>
      <c r="FW82" s="48" t="n">
        <f aca="false">IF((FW81*(1+FW$5/Setup!$C$36)+IF($V82=4,N($F82),0))-CA82-DY82&lt;0.005,0,(FW81*(1+FW$5/Setup!$C$36)+IF($V82=4,N($F82),0))-CA82-DY82)</f>
        <v>0</v>
      </c>
      <c r="FX82" s="48" t="n">
        <f aca="false">IF((FX81*(1+FX$5/Setup!$C$36)+IF($V82=5,N($F82),0))-CB82-DZ82&lt;0.005,0,(FX81*(1+FX$5/Setup!$C$36)+IF($V82=5,N($F82),0))-CB82-DZ82)</f>
        <v>0</v>
      </c>
      <c r="FY82" s="48" t="n">
        <f aca="false">IF((FY81*(1+FY$5/Setup!$C$36)+IF($V82=6,N($F82),0))-CC82-EA82&lt;0.005,0,(FY81*(1+FY$5/Setup!$C$36)+IF($V82=6,N($F82),0))-CC82-EA82)</f>
        <v>0</v>
      </c>
      <c r="FZ82" s="48" t="n">
        <f aca="false">IF((FZ81*(1+FZ$5/Setup!$C$36)+IF($V82=7,N($F82),0))-CD82-EB82&lt;0.005,0,(FZ81*(1+FZ$5/Setup!$C$36)+IF($V82=7,N($F82),0))-CD82-EB82)</f>
        <v>0</v>
      </c>
      <c r="GA82" s="48" t="n">
        <f aca="false">IF((GA81*(1+GA$5/Setup!$C$36)+IF($V82=8,N($F82),0))-CE82-EC82&lt;0.005,0,(GA81*(1+GA$5/Setup!$C$36)+IF($V82=8,N($F82),0))-CE82-EC82)</f>
        <v>0</v>
      </c>
      <c r="GB82" s="48" t="n">
        <f aca="false">IF((GB81*(1+GB$5/Setup!$C$36)+IF($V82=9,N($F82),0))-CF82-ED82&lt;0.005,0,(GB81*(1+GB$5/Setup!$C$36)+IF($V82=9,N($F82),0))-CF82-ED82)</f>
        <v>0</v>
      </c>
      <c r="GC82" s="48" t="n">
        <f aca="false">IF((GC81*(1+GC$5/Setup!$C$36)+IF($V82=10,N($F82),0))-CG82-EE82&lt;0.005,0,(GC81*(1+GC$5/Setup!$C$36)+IF($V82=10,N($F82),0))-CG82-EE82)</f>
        <v>0</v>
      </c>
      <c r="GD82" s="48" t="n">
        <f aca="false">IF((GD81*(1+GD$5/Setup!$C$36)+IF($V82=11,N($F82),0))-CH82-EF82&lt;0.005,0,(GD81*(1+GD$5/Setup!$C$36)+IF($V82=11,N($F82),0))-CH82-EF82)</f>
        <v>0</v>
      </c>
      <c r="GE82" s="48" t="n">
        <f aca="false">IF((GE81*(1+GE$5/Setup!$C$36)+IF($V82=12,N($F82),0))-CI82-EG82&lt;0.005,0,(GE81*(1+GE$5/Setup!$C$36)+IF($V82=12,N($F82),0))-CI82-EG82)</f>
        <v>0</v>
      </c>
      <c r="GF82" s="48" t="n">
        <f aca="false">IF((GF81*(1+GF$5/Setup!$C$36)+IF($V82=13,N($F82),0))-CJ82-EH82&lt;0.005,0,(GF81*(1+GF$5/Setup!$C$36)+IF($V82=13,N($F82),0))-CJ82-EH82)</f>
        <v>0</v>
      </c>
      <c r="GG82" s="48" t="n">
        <f aca="false">IF((GG81*(1+GG$5/Setup!$C$36)+IF($V82=14,N($F82),0))-CK82-EI82&lt;0.005,0,(GG81*(1+GG$5/Setup!$C$36)+IF($V82=14,N($F82),0))-CK82-EI82)</f>
        <v>0</v>
      </c>
      <c r="GH82" s="48" t="n">
        <f aca="false">IF((GH81*(1+GH$5/Setup!$C$36)+IF($V82=15,N($F82),0))-CL82-EJ82&lt;0.005,0,(GH81*(1+GH$5/Setup!$C$36)+IF($V82=15,N($F82),0))-CL82-EJ82)</f>
        <v>0</v>
      </c>
      <c r="GI82" s="48" t="n">
        <f aca="false">IF((GI81*(1+GI$5/Setup!$C$36)+IF($V82=16,N($F82),0))-CM82-EK82&lt;0.005,0,(GI81*(1+GI$5/Setup!$C$36)+IF($V82=16,N($F82),0))-CM82-EK82)</f>
        <v>0</v>
      </c>
      <c r="GJ82" s="48" t="n">
        <f aca="false">IF((GJ81*(1+GJ$5/Setup!$C$36)+IF($V82=17,N($F82),0))-CN82-EL82&lt;0.005,0,(GJ81*(1+GJ$5/Setup!$C$36)+IF($V82=17,N($F82),0))-CN82-EL82)</f>
        <v>0</v>
      </c>
      <c r="GK82" s="48" t="n">
        <f aca="false">IF((GK81*(1+GK$5/Setup!$C$36)+IF($V82=18,N($F82),0))-CO82-EM82&lt;0.005,0,(GK81*(1+GK$5/Setup!$C$36)+IF($V82=18,N($F82),0))-CO82-EM82)</f>
        <v>0</v>
      </c>
      <c r="GL82" s="48" t="n">
        <f aca="false">IF((GL81*(1+GL$5/Setup!$C$36)+IF($V82=19,N($F82),0))-CP82-EN82&lt;0.005,0,(GL81*(1+GL$5/Setup!$C$36)+IF($V82=19,N($F82),0))-CP82-EN82)</f>
        <v>0</v>
      </c>
      <c r="GM82" s="48" t="n">
        <f aca="false">IF((GM81*(1+GM$5/Setup!$C$36)+IF($V82=20,N($F82),0))-CQ82-EO82&lt;0.005,0,(GM81*(1+GM$5/Setup!$C$36)+IF($V82=20,N($F82),0))-CQ82-EO82)</f>
        <v>0</v>
      </c>
      <c r="GN82" s="48" t="n">
        <f aca="false">IF((GN81*(1+GN$5/Setup!$C$36)+IF($V82=21,N($F82),0))-CR82-EP82&lt;0.005,0,(GN81*(1+GN$5/Setup!$C$36)+IF($V82=21,N($F82),0))-CR82-EP82)</f>
        <v>0</v>
      </c>
      <c r="GO82" s="48" t="n">
        <f aca="false">IF((GO81*(1+GO$5/Setup!$C$36)+IF($V82=22,N($F82),0))-CS82-EQ82&lt;0.005,0,(GO81*(1+GO$5/Setup!$C$36)+IF($V82=22,N($F82),0))-CS82-EQ82)</f>
        <v>0</v>
      </c>
      <c r="GP82" s="48" t="n">
        <f aca="false">IF((GP81*(1+GP$5/Setup!$C$36)+IF($V82=23,N($F82),0))-CT82-ER82&lt;0.005,0,(GP81*(1+GP$5/Setup!$C$36)+IF($V82=23,N($F82),0))-CT82-ER82)</f>
        <v>0</v>
      </c>
      <c r="GQ82" s="48" t="n">
        <f aca="false">IF((GQ81*(1+GQ$5/Setup!$C$36)+IF($V82=24,N($F82),0))-CU82-ES82&lt;0.005,0,(GQ81*(1+GQ$5/Setup!$C$36)+IF($V82=24,N($F82),0))-CU82-ES82)</f>
        <v>0</v>
      </c>
      <c r="GR82" s="48" t="n">
        <f aca="false">IF((GR81*(1+GR$5/Setup!$C$36)+IF($V82=25,N($F82),0))-CV82-ET82&lt;0.005,0,(GR81*(1+GR$5/Setup!$C$36)+IF($V82=25,N($F82),0))-CV82-ET82)</f>
        <v>0</v>
      </c>
      <c r="GS82" s="48" t="n">
        <f aca="false">IF((GS81*(1+GS$5/Setup!$C$36)+IF($V82=26,N($F82),0))-CW82-EU82&lt;0.005,0,(GS81*(1+GS$5/Setup!$C$36)+IF($V82=26,N($F82),0))-CW82-EU82)</f>
        <v>0</v>
      </c>
      <c r="GT82" s="48" t="n">
        <f aca="false">IF((GT81*(1+GT$5/Setup!$C$36)+IF($V82=27,N($F82),0))-CX82-EV82&lt;0.005,0,(GT81*(1+GT$5/Setup!$C$36)+IF($V82=27,N($F82),0))-CX82-EV82)</f>
        <v>0</v>
      </c>
      <c r="GU82" s="48" t="n">
        <f aca="false">IF((GU81*(1+GU$5/Setup!$C$36)+IF($V82=28,N($F82),0))-CY82-EW82&lt;0.005,0,(GU81*(1+GU$5/Setup!$C$36)+IF($V82=28,N($F82),0))-CY82-EW82)</f>
        <v>0</v>
      </c>
      <c r="GV82" s="48" t="n">
        <f aca="false">IF((GV81*(1+GV$5/Setup!$C$36)+IF($V82=29,N($F82),0))-CZ82-EX82&lt;0.005,0,(GV81*(1+GV$5/Setup!$C$36)+IF($V82=29,N($F82),0))-CZ82-EX82)</f>
        <v>0</v>
      </c>
      <c r="GW82" s="48" t="n">
        <f aca="false">IF((GW81*(1+GW$5/Setup!$C$36)+IF($V82=30,N($F82),0))-DA82-EY82&lt;0.005,0,(GW81*(1+GW$5/Setup!$C$36)+IF($V82=30,N($F82),0))-DA82-EY82)</f>
        <v>0</v>
      </c>
      <c r="GX82" s="48" t="n">
        <f aca="false">IF((GX81*(1+GX$5/Setup!$C$36)+IF($V82=31,N($F82),0))-DB82-EZ82&lt;0.005,0,(GX81*(1+GX$5/Setup!$C$36)+IF($V82=31,N($F82),0))-DB82-EZ82)</f>
        <v>0</v>
      </c>
      <c r="GY82" s="48" t="n">
        <f aca="false">IF((GY81*(1+GY$5/Setup!$C$36)+IF($V82=32,N($F82),0))-DC82-FA82&lt;0.005,0,(GY81*(1+GY$5/Setup!$C$36)+IF($V82=32,N($F82),0))-DC82-FA82)</f>
        <v>0</v>
      </c>
      <c r="GZ82" s="48" t="n">
        <f aca="false">IF((GZ81*(1+GZ$5/Setup!$C$36)+IF($V82=33,N($F82),0))-DD82-FB82&lt;0.005,0,(GZ81*(1+GZ$5/Setup!$C$36)+IF($V82=33,N($F82),0))-DD82-FB82)</f>
        <v>0</v>
      </c>
      <c r="HA82" s="48" t="n">
        <f aca="false">IF((HA81*(1+HA$5/Setup!$C$36)+IF($V82=34,N($F82),0))-DE82-FC82&lt;0.005,0,(HA81*(1+HA$5/Setup!$C$36)+IF($V82=34,N($F82),0))-DE82-FC82)</f>
        <v>0</v>
      </c>
      <c r="HB82" s="48" t="n">
        <f aca="false">IF((HB81*(1+HB$5/Setup!$C$36)+IF($V82=35,N($F82),0))-DF82-FD82&lt;0.005,0,(HB81*(1+HB$5/Setup!$C$36)+IF($V82=35,N($F82),0))-DF82-FD82)</f>
        <v>0</v>
      </c>
      <c r="HC82" s="48" t="n">
        <f aca="false">IF((HC81*(1+HC$5/Setup!$C$36)+IF($V82=36,N($F82),0))-DG82-FE82&lt;0.005,0,(HC81*(1+HC$5/Setup!$C$36)+IF($V82=36,N($F82),0))-DG82-FE82)</f>
        <v>0</v>
      </c>
      <c r="HD82" s="48" t="n">
        <f aca="false">IF((HD81*(1+HD$5/Setup!$C$36)+IF($V82=37,N($F82),0))-DH82-FF82&lt;0.005,0,(HD81*(1+HD$5/Setup!$C$36)+IF($V82=37,N($F82),0))-DH82-FF82)</f>
        <v>0</v>
      </c>
      <c r="HE82" s="48" t="n">
        <f aca="false">IF((HE81*(1+HE$5/Setup!$C$36)+IF($V82=38,N($F82),0))-DI82-FG82&lt;0.005,0,(HE81*(1+HE$5/Setup!$C$36)+IF($V82=38,N($F82),0))-DI82-FG82)</f>
        <v>0</v>
      </c>
      <c r="HF82" s="48" t="n">
        <f aca="false">IF((HF81*(1+HF$5/Setup!$C$36)+IF($V82=39,N($F82),0))-DJ82-FH82&lt;0.005,0,(HF81*(1+HF$5/Setup!$C$36)+IF($V82=39,N($F82),0))-DJ82-FH82)</f>
        <v>0</v>
      </c>
      <c r="HG82" s="48" t="n">
        <f aca="false">IF((HG81*(1+HG$5/Setup!$C$36)+IF($V82=40,N($F82),0))-DK82-FI82&lt;0.005,0,(HG81*(1+HG$5/Setup!$C$36)+IF($V82=40,N($F82),0))-DK82-FI82)</f>
        <v>0</v>
      </c>
      <c r="HH82" s="48" t="n">
        <f aca="false">IF((HH81*(1+HH$5/Setup!$C$36)+IF($V82=41,N($F82),0))-DL82-FJ82&lt;0.005,0,(HH81*(1+HH$5/Setup!$C$36)+IF($V82=41,N($F82),0))-DL82-FJ82)</f>
        <v>0</v>
      </c>
      <c r="HI82" s="48" t="n">
        <f aca="false">IF((HI81*(1+HI$5/Setup!$C$36)+IF($V82=42,N($F82),0))-DM82-FK82&lt;0.005,0,(HI81*(1+HI$5/Setup!$C$36)+IF($V82=42,N($F82),0))-DM82-FK82)</f>
        <v>0</v>
      </c>
      <c r="HJ82" s="48" t="n">
        <f aca="false">IF((HJ81*(1+HJ$5/Setup!$C$36)+IF($V82=43,N($F82),0))-DN82-FL82&lt;0.005,0,(HJ81*(1+HJ$5/Setup!$C$36)+IF($V82=43,N($F82),0))-DN82-FL82)</f>
        <v>0</v>
      </c>
      <c r="HK82" s="48" t="n">
        <f aca="false">IF((HK81*(1+HK$5/Setup!$C$36)+IF($V82=44,N($F82),0))-DO82-FM82&lt;0.005,0,(HK81*(1+HK$5/Setup!$C$36)+IF($V82=44,N($F82),0))-DO82-FM82)</f>
        <v>0</v>
      </c>
      <c r="HL82" s="48" t="n">
        <f aca="false">IF((HL81*(1+HL$5/Setup!$C$36)+IF($V82=45,N($F82),0))-DP82-FN82&lt;0.005,0,(HL81*(1+HL$5/Setup!$C$36)+IF($V82=45,N($F82),0))-DP82-FN82)</f>
        <v>0</v>
      </c>
      <c r="HM82" s="48" t="n">
        <f aca="false">IF((HM81*(1+HM$5/Setup!$C$36)+IF($V82=46,N($F82),0))-DQ82-FO82&lt;0.005,0,(HM81*(1+HM$5/Setup!$C$36)+IF($V82=46,N($F82),0))-DQ82-FO82)</f>
        <v>0</v>
      </c>
      <c r="HN82" s="48" t="n">
        <f aca="false">IF((HN81*(1+HN$5/Setup!$C$36)+IF($V82=47,N($F82),0))-DR82-FP82&lt;0.005,0,(HN81*(1+HN$5/Setup!$C$36)+IF($V82=47,N($F82),0))-DR82-FP82)</f>
        <v>0</v>
      </c>
      <c r="HO82" s="48" t="n">
        <f aca="false">IF((HO81*(1+HO$5/Setup!$C$36)+IF($V82=48,N($F82),0))-DS82-FQ82&lt;0.005,0,(HO81*(1+HO$5/Setup!$C$36)+IF($V82=48,N($F82),0))-DS82-FQ82)</f>
        <v>0</v>
      </c>
      <c r="HP82" s="48" t="n">
        <f aca="false">IF((HP81*(1+HP$5/Setup!$C$36)+IF($V82=49,N($F82),0))-DT82-FR82&lt;0.005,0,(HP81*(1+HP$5/Setup!$C$36)+IF($V82=49,N($F82),0))-DT82-FR82)</f>
        <v>0</v>
      </c>
      <c r="HQ82" s="48" t="n">
        <f aca="false">IF((HQ81*(1+HQ$5/Setup!$C$36)+IF($V82=50,N($F82),0))-DU82-FS82&lt;0.005,0,(HQ81*(1+HQ$5/Setup!$C$36)+IF($V82=50,N($F82),0))-DU82-FS82)</f>
        <v>0</v>
      </c>
    </row>
    <row r="83" customFormat="false" ht="15" hidden="false" customHeight="false" outlineLevel="0" collapsed="false">
      <c r="A83" s="44" t="n">
        <v>75</v>
      </c>
      <c r="B83" s="45" t="n">
        <f aca="false">IF(Setup!$C$7="Every month",EDATE(Setup!$C$8,($A83-1)),IF(Setup!$C$7="Twice a month",DATE(YEAR(Setup!$C$8),MONTH(Setup!$C$8)+INT((($A83-1)+Setup!$C$41)/2),MIN(IF(MOD(($A83-1)+Setup!$C$41,2)=0,Setup!$C$39,Setup!$C$40),DAY(EOMONTH(DATE(YEAR(Setup!$C$8),MONTH(Setup!$C$8)+INT((($A83-1)+Setup!$C$41)/2),1),0)))),Setup!$C$8+($A83-1)*IF(Setup!$C$7="Every week",7,14)))</f>
        <v>47361</v>
      </c>
      <c r="C83" s="45" t="n">
        <f aca="false">IF(Setup!$C$7="Every month",EDATE(Setup!$C$8,$A83),IF(Setup!$C$7="Twice a month",DATE(YEAR(Setup!$C$8),MONTH(Setup!$C$8)+INT(($A83+Setup!$C$41)/2),MIN(IF(MOD($A83+Setup!$C$41,2)=0,Setup!$C$39,Setup!$C$40),DAY(EOMONTH(DATE(YEAR(Setup!$C$8),MONTH(Setup!$C$8)+INT(($A83+Setup!$C$41)/2),1),0)))),Setup!$C$8+$A83*IF(Setup!$C$7="Every week",7,14)))</f>
        <v>47375</v>
      </c>
      <c r="D83" s="46"/>
      <c r="E83" s="47"/>
      <c r="F83" s="47"/>
      <c r="G83" s="47"/>
      <c r="H83" s="47"/>
      <c r="I83" s="48" t="n">
        <f aca="false">N(Setup!$C$11)+N(E83)</f>
        <v>100</v>
      </c>
      <c r="J83" s="48" t="n">
        <f aca="false">MIN(Setup!$C$37,MAX(I83,0))</f>
        <v>9.23076923076923</v>
      </c>
      <c r="K83" s="48" t="n">
        <f aca="false">MIN(MAX(N(Setup!$C$14)-L82,0),MAX(I83-J83,0))</f>
        <v>0</v>
      </c>
      <c r="L83" s="48" t="n">
        <f aca="false">L82+K83-N(G83)</f>
        <v>500</v>
      </c>
      <c r="M83" s="48" t="n">
        <f aca="false">M82+J83-N(H83)</f>
        <v>692.307692307693</v>
      </c>
      <c r="N83" s="48" t="n">
        <f aca="false">SUM(BX83:DU83)</f>
        <v>0</v>
      </c>
      <c r="O83" s="48" t="n">
        <f aca="false">SUM(Z83:BW83)-N83</f>
        <v>25</v>
      </c>
      <c r="P83" s="48" t="n">
        <f aca="false">MAX(I83-J83-K83,0)+O83</f>
        <v>115.769230769231</v>
      </c>
      <c r="Q83" s="48" t="n">
        <f aca="false">SUM(DV83:FS83)</f>
        <v>0</v>
      </c>
      <c r="R83" s="49" t="n">
        <f aca="false">N83+J83+K83+Q83</f>
        <v>9.23076923076923</v>
      </c>
      <c r="S83" s="48" t="n">
        <f aca="false">T83-T82-N(F83)+N83+Q83</f>
        <v>0</v>
      </c>
      <c r="T83" s="49" t="n">
        <f aca="false">SUM(FT83:HQ83)</f>
        <v>0</v>
      </c>
      <c r="U83" s="44" t="str">
        <f aca="false">IF(T82&lt;0.005,"",INDEX(Helpers!$C$2:$C$51,IF(_xlfn.MINIFS($DV$6:$FS$6,DV83:FS83,"&gt;0.005")=0,V83,_xlfn.MINIFS($DV$6:$FS$6,DV83:FS83,"&gt;0.005"))))</f>
        <v/>
      </c>
      <c r="V83" s="44" t="n">
        <f aca="false">IF(_xlfn.MINIFS($FT$6:$HQ$6,FT82:HQ82,"&gt;0.005")=0,1,_xlfn.MINIFS($FT$6:$HQ$6,FT82:HQ82,"&gt;0.005"))</f>
        <v>1</v>
      </c>
      <c r="W83" s="44" t="n">
        <f aca="false">IF(AND(D83&lt;&gt;"Paid",T82&gt;0.005),1,0)</f>
        <v>0</v>
      </c>
      <c r="X83" s="48" t="n">
        <f aca="false">SUMPRODUCT(((Helpers!$G$2:$G$51*(1+(Helpers!$D$2:$D$51+0.000000001)/12)^(($B83-Setup!$C$8)/(365.25/12))-Helpers!$E$2:$E$51*((1+(Helpers!$D$2:$D$51+0.000000001)/12)^(($B83-Setup!$C$8)/(365.25/12))-1)/((Helpers!$D$2:$D$51+0.000000001)/12))&gt;0)*(Helpers!$G$2:$G$51*(1+(Helpers!$D$2:$D$51+0.000000001)/12)^(($B83-Setup!$C$8)/(365.25/12))-Helpers!$E$2:$E$51*((1+(Helpers!$D$2:$D$51+0.000000001)/12)^(($B83-Setup!$C$8)/(365.25/12))-1)/((Helpers!$D$2:$D$51+0.000000001)/12)))</f>
        <v>232.132639485309</v>
      </c>
      <c r="Y83" s="48"/>
      <c r="Z83" s="48" t="n">
        <f aca="false">IF(OR(N(Z$5)=0,Z$6=""),0,Z$5*((DATE(YEAR($B83),MONTH($B83),MIN(Z$6,DAY(EOMONTH($B83,0))))&gt;=$B83)*(DATE(YEAR($B83),MONTH($B83),MIN(Z$6,DAY(EOMONTH($B83,0))))&lt;$C83)+(DATE(YEAR($B83),MONTH($B83)+1,MIN(Z$6,DAY(EOMONTH($B83,1))))&gt;=$B83)*(DATE(YEAR($B83),MONTH($B83)+1,MIN(Z$6,DAY(EOMONTH($B83,1))))&lt;$C83)))</f>
        <v>25</v>
      </c>
      <c r="AA83" s="48" t="n">
        <f aca="false">IF(OR(N(AA$5)=0,AA$6=""),0,AA$5*((DATE(YEAR($B83),MONTH($B83),MIN(AA$6,DAY(EOMONTH($B83,0))))&gt;=$B83)*(DATE(YEAR($B83),MONTH($B83),MIN(AA$6,DAY(EOMONTH($B83,0))))&lt;$C83)+(DATE(YEAR($B83),MONTH($B83)+1,MIN(AA$6,DAY(EOMONTH($B83,1))))&gt;=$B83)*(DATE(YEAR($B83),MONTH($B83)+1,MIN(AA$6,DAY(EOMONTH($B83,1))))&lt;$C83)))</f>
        <v>0</v>
      </c>
      <c r="AB83" s="48" t="n">
        <f aca="false">IF(OR(N(AB$5)=0,AB$6=""),0,AB$5*((DATE(YEAR($B83),MONTH($B83),MIN(AB$6,DAY(EOMONTH($B83,0))))&gt;=$B83)*(DATE(YEAR($B83),MONTH($B83),MIN(AB$6,DAY(EOMONTH($B83,0))))&lt;$C83)+(DATE(YEAR($B83),MONTH($B83)+1,MIN(AB$6,DAY(EOMONTH($B83,1))))&gt;=$B83)*(DATE(YEAR($B83),MONTH($B83)+1,MIN(AB$6,DAY(EOMONTH($B83,1))))&lt;$C83)))</f>
        <v>0</v>
      </c>
      <c r="AC83" s="48" t="n">
        <f aca="false">IF(OR(N(AC$5)=0,AC$6=""),0,AC$5*((DATE(YEAR($B83),MONTH($B83),MIN(AC$6,DAY(EOMONTH($B83,0))))&gt;=$B83)*(DATE(YEAR($B83),MONTH($B83),MIN(AC$6,DAY(EOMONTH($B83,0))))&lt;$C83)+(DATE(YEAR($B83),MONTH($B83)+1,MIN(AC$6,DAY(EOMONTH($B83,1))))&gt;=$B83)*(DATE(YEAR($B83),MONTH($B83)+1,MIN(AC$6,DAY(EOMONTH($B83,1))))&lt;$C83)))</f>
        <v>0</v>
      </c>
      <c r="AD83" s="48" t="n">
        <f aca="false">IF(OR(N(AD$5)=0,AD$6=""),0,AD$5*((DATE(YEAR($B83),MONTH($B83),MIN(AD$6,DAY(EOMONTH($B83,0))))&gt;=$B83)*(DATE(YEAR($B83),MONTH($B83),MIN(AD$6,DAY(EOMONTH($B83,0))))&lt;$C83)+(DATE(YEAR($B83),MONTH($B83)+1,MIN(AD$6,DAY(EOMONTH($B83,1))))&gt;=$B83)*(DATE(YEAR($B83),MONTH($B83)+1,MIN(AD$6,DAY(EOMONTH($B83,1))))&lt;$C83)))</f>
        <v>0</v>
      </c>
      <c r="AE83" s="48" t="n">
        <f aca="false">IF(OR(N(AE$5)=0,AE$6=""),0,AE$5*((DATE(YEAR($B83),MONTH($B83),MIN(AE$6,DAY(EOMONTH($B83,0))))&gt;=$B83)*(DATE(YEAR($B83),MONTH($B83),MIN(AE$6,DAY(EOMONTH($B83,0))))&lt;$C83)+(DATE(YEAR($B83),MONTH($B83)+1,MIN(AE$6,DAY(EOMONTH($B83,1))))&gt;=$B83)*(DATE(YEAR($B83),MONTH($B83)+1,MIN(AE$6,DAY(EOMONTH($B83,1))))&lt;$C83)))</f>
        <v>0</v>
      </c>
      <c r="AF83" s="48" t="n">
        <f aca="false">IF(OR(N(AF$5)=0,AF$6=""),0,AF$5*((DATE(YEAR($B83),MONTH($B83),MIN(AF$6,DAY(EOMONTH($B83,0))))&gt;=$B83)*(DATE(YEAR($B83),MONTH($B83),MIN(AF$6,DAY(EOMONTH($B83,0))))&lt;$C83)+(DATE(YEAR($B83),MONTH($B83)+1,MIN(AF$6,DAY(EOMONTH($B83,1))))&gt;=$B83)*(DATE(YEAR($B83),MONTH($B83)+1,MIN(AF$6,DAY(EOMONTH($B83,1))))&lt;$C83)))</f>
        <v>0</v>
      </c>
      <c r="AG83" s="48" t="n">
        <f aca="false">IF(OR(N(AG$5)=0,AG$6=""),0,AG$5*((DATE(YEAR($B83),MONTH($B83),MIN(AG$6,DAY(EOMONTH($B83,0))))&gt;=$B83)*(DATE(YEAR($B83),MONTH($B83),MIN(AG$6,DAY(EOMONTH($B83,0))))&lt;$C83)+(DATE(YEAR($B83),MONTH($B83)+1,MIN(AG$6,DAY(EOMONTH($B83,1))))&gt;=$B83)*(DATE(YEAR($B83),MONTH($B83)+1,MIN(AG$6,DAY(EOMONTH($B83,1))))&lt;$C83)))</f>
        <v>0</v>
      </c>
      <c r="AH83" s="48" t="n">
        <f aca="false">IF(OR(N(AH$5)=0,AH$6=""),0,AH$5*((DATE(YEAR($B83),MONTH($B83),MIN(AH$6,DAY(EOMONTH($B83,0))))&gt;=$B83)*(DATE(YEAR($B83),MONTH($B83),MIN(AH$6,DAY(EOMONTH($B83,0))))&lt;$C83)+(DATE(YEAR($B83),MONTH($B83)+1,MIN(AH$6,DAY(EOMONTH($B83,1))))&gt;=$B83)*(DATE(YEAR($B83),MONTH($B83)+1,MIN(AH$6,DAY(EOMONTH($B83,1))))&lt;$C83)))</f>
        <v>0</v>
      </c>
      <c r="AI83" s="48" t="n">
        <f aca="false">IF(OR(N(AI$5)=0,AI$6=""),0,AI$5*((DATE(YEAR($B83),MONTH($B83),MIN(AI$6,DAY(EOMONTH($B83,0))))&gt;=$B83)*(DATE(YEAR($B83),MONTH($B83),MIN(AI$6,DAY(EOMONTH($B83,0))))&lt;$C83)+(DATE(YEAR($B83),MONTH($B83)+1,MIN(AI$6,DAY(EOMONTH($B83,1))))&gt;=$B83)*(DATE(YEAR($B83),MONTH($B83)+1,MIN(AI$6,DAY(EOMONTH($B83,1))))&lt;$C83)))</f>
        <v>0</v>
      </c>
      <c r="AJ83" s="48" t="n">
        <f aca="false">IF(OR(N(AJ$5)=0,AJ$6=""),0,AJ$5*((DATE(YEAR($B83),MONTH($B83),MIN(AJ$6,DAY(EOMONTH($B83,0))))&gt;=$B83)*(DATE(YEAR($B83),MONTH($B83),MIN(AJ$6,DAY(EOMONTH($B83,0))))&lt;$C83)+(DATE(YEAR($B83),MONTH($B83)+1,MIN(AJ$6,DAY(EOMONTH($B83,1))))&gt;=$B83)*(DATE(YEAR($B83),MONTH($B83)+1,MIN(AJ$6,DAY(EOMONTH($B83,1))))&lt;$C83)))</f>
        <v>0</v>
      </c>
      <c r="AK83" s="48" t="n">
        <f aca="false">IF(OR(N(AK$5)=0,AK$6=""),0,AK$5*((DATE(YEAR($B83),MONTH($B83),MIN(AK$6,DAY(EOMONTH($B83,0))))&gt;=$B83)*(DATE(YEAR($B83),MONTH($B83),MIN(AK$6,DAY(EOMONTH($B83,0))))&lt;$C83)+(DATE(YEAR($B83),MONTH($B83)+1,MIN(AK$6,DAY(EOMONTH($B83,1))))&gt;=$B83)*(DATE(YEAR($B83),MONTH($B83)+1,MIN(AK$6,DAY(EOMONTH($B83,1))))&lt;$C83)))</f>
        <v>0</v>
      </c>
      <c r="AL83" s="48" t="n">
        <f aca="false">IF(OR(N(AL$5)=0,AL$6=""),0,AL$5*((DATE(YEAR($B83),MONTH($B83),MIN(AL$6,DAY(EOMONTH($B83,0))))&gt;=$B83)*(DATE(YEAR($B83),MONTH($B83),MIN(AL$6,DAY(EOMONTH($B83,0))))&lt;$C83)+(DATE(YEAR($B83),MONTH($B83)+1,MIN(AL$6,DAY(EOMONTH($B83,1))))&gt;=$B83)*(DATE(YEAR($B83),MONTH($B83)+1,MIN(AL$6,DAY(EOMONTH($B83,1))))&lt;$C83)))</f>
        <v>0</v>
      </c>
      <c r="AM83" s="48" t="n">
        <f aca="false">IF(OR(N(AM$5)=0,AM$6=""),0,AM$5*((DATE(YEAR($B83),MONTH($B83),MIN(AM$6,DAY(EOMONTH($B83,0))))&gt;=$B83)*(DATE(YEAR($B83),MONTH($B83),MIN(AM$6,DAY(EOMONTH($B83,0))))&lt;$C83)+(DATE(YEAR($B83),MONTH($B83)+1,MIN(AM$6,DAY(EOMONTH($B83,1))))&gt;=$B83)*(DATE(YEAR($B83),MONTH($B83)+1,MIN(AM$6,DAY(EOMONTH($B83,1))))&lt;$C83)))</f>
        <v>0</v>
      </c>
      <c r="AN83" s="48" t="n">
        <f aca="false">IF(OR(N(AN$5)=0,AN$6=""),0,AN$5*((DATE(YEAR($B83),MONTH($B83),MIN(AN$6,DAY(EOMONTH($B83,0))))&gt;=$B83)*(DATE(YEAR($B83),MONTH($B83),MIN(AN$6,DAY(EOMONTH($B83,0))))&lt;$C83)+(DATE(YEAR($B83),MONTH($B83)+1,MIN(AN$6,DAY(EOMONTH($B83,1))))&gt;=$B83)*(DATE(YEAR($B83),MONTH($B83)+1,MIN(AN$6,DAY(EOMONTH($B83,1))))&lt;$C83)))</f>
        <v>0</v>
      </c>
      <c r="AO83" s="48" t="n">
        <f aca="false">IF(OR(N(AO$5)=0,AO$6=""),0,AO$5*((DATE(YEAR($B83),MONTH($B83),MIN(AO$6,DAY(EOMONTH($B83,0))))&gt;=$B83)*(DATE(YEAR($B83),MONTH($B83),MIN(AO$6,DAY(EOMONTH($B83,0))))&lt;$C83)+(DATE(YEAR($B83),MONTH($B83)+1,MIN(AO$6,DAY(EOMONTH($B83,1))))&gt;=$B83)*(DATE(YEAR($B83),MONTH($B83)+1,MIN(AO$6,DAY(EOMONTH($B83,1))))&lt;$C83)))</f>
        <v>0</v>
      </c>
      <c r="AP83" s="48" t="n">
        <f aca="false">IF(OR(N(AP$5)=0,AP$6=""),0,AP$5*((DATE(YEAR($B83),MONTH($B83),MIN(AP$6,DAY(EOMONTH($B83,0))))&gt;=$B83)*(DATE(YEAR($B83),MONTH($B83),MIN(AP$6,DAY(EOMONTH($B83,0))))&lt;$C83)+(DATE(YEAR($B83),MONTH($B83)+1,MIN(AP$6,DAY(EOMONTH($B83,1))))&gt;=$B83)*(DATE(YEAR($B83),MONTH($B83)+1,MIN(AP$6,DAY(EOMONTH($B83,1))))&lt;$C83)))</f>
        <v>0</v>
      </c>
      <c r="AQ83" s="48" t="n">
        <f aca="false">IF(OR(N(AQ$5)=0,AQ$6=""),0,AQ$5*((DATE(YEAR($B83),MONTH($B83),MIN(AQ$6,DAY(EOMONTH($B83,0))))&gt;=$B83)*(DATE(YEAR($B83),MONTH($B83),MIN(AQ$6,DAY(EOMONTH($B83,0))))&lt;$C83)+(DATE(YEAR($B83),MONTH($B83)+1,MIN(AQ$6,DAY(EOMONTH($B83,1))))&gt;=$B83)*(DATE(YEAR($B83),MONTH($B83)+1,MIN(AQ$6,DAY(EOMONTH($B83,1))))&lt;$C83)))</f>
        <v>0</v>
      </c>
      <c r="AR83" s="48" t="n">
        <f aca="false">IF(OR(N(AR$5)=0,AR$6=""),0,AR$5*((DATE(YEAR($B83),MONTH($B83),MIN(AR$6,DAY(EOMONTH($B83,0))))&gt;=$B83)*(DATE(YEAR($B83),MONTH($B83),MIN(AR$6,DAY(EOMONTH($B83,0))))&lt;$C83)+(DATE(YEAR($B83),MONTH($B83)+1,MIN(AR$6,DAY(EOMONTH($B83,1))))&gt;=$B83)*(DATE(YEAR($B83),MONTH($B83)+1,MIN(AR$6,DAY(EOMONTH($B83,1))))&lt;$C83)))</f>
        <v>0</v>
      </c>
      <c r="AS83" s="48" t="n">
        <f aca="false">IF(OR(N(AS$5)=0,AS$6=""),0,AS$5*((DATE(YEAR($B83),MONTH($B83),MIN(AS$6,DAY(EOMONTH($B83,0))))&gt;=$B83)*(DATE(YEAR($B83),MONTH($B83),MIN(AS$6,DAY(EOMONTH($B83,0))))&lt;$C83)+(DATE(YEAR($B83),MONTH($B83)+1,MIN(AS$6,DAY(EOMONTH($B83,1))))&gt;=$B83)*(DATE(YEAR($B83),MONTH($B83)+1,MIN(AS$6,DAY(EOMONTH($B83,1))))&lt;$C83)))</f>
        <v>0</v>
      </c>
      <c r="AT83" s="48" t="n">
        <f aca="false">IF(OR(N(AT$5)=0,AT$6=""),0,AT$5*((DATE(YEAR($B83),MONTH($B83),MIN(AT$6,DAY(EOMONTH($B83,0))))&gt;=$B83)*(DATE(YEAR($B83),MONTH($B83),MIN(AT$6,DAY(EOMONTH($B83,0))))&lt;$C83)+(DATE(YEAR($B83),MONTH($B83)+1,MIN(AT$6,DAY(EOMONTH($B83,1))))&gt;=$B83)*(DATE(YEAR($B83),MONTH($B83)+1,MIN(AT$6,DAY(EOMONTH($B83,1))))&lt;$C83)))</f>
        <v>0</v>
      </c>
      <c r="AU83" s="48" t="n">
        <f aca="false">IF(OR(N(AU$5)=0,AU$6=""),0,AU$5*((DATE(YEAR($B83),MONTH($B83),MIN(AU$6,DAY(EOMONTH($B83,0))))&gt;=$B83)*(DATE(YEAR($B83),MONTH($B83),MIN(AU$6,DAY(EOMONTH($B83,0))))&lt;$C83)+(DATE(YEAR($B83),MONTH($B83)+1,MIN(AU$6,DAY(EOMONTH($B83,1))))&gt;=$B83)*(DATE(YEAR($B83),MONTH($B83)+1,MIN(AU$6,DAY(EOMONTH($B83,1))))&lt;$C83)))</f>
        <v>0</v>
      </c>
      <c r="AV83" s="48" t="n">
        <f aca="false">IF(OR(N(AV$5)=0,AV$6=""),0,AV$5*((DATE(YEAR($B83),MONTH($B83),MIN(AV$6,DAY(EOMONTH($B83,0))))&gt;=$B83)*(DATE(YEAR($B83),MONTH($B83),MIN(AV$6,DAY(EOMONTH($B83,0))))&lt;$C83)+(DATE(YEAR($B83),MONTH($B83)+1,MIN(AV$6,DAY(EOMONTH($B83,1))))&gt;=$B83)*(DATE(YEAR($B83),MONTH($B83)+1,MIN(AV$6,DAY(EOMONTH($B83,1))))&lt;$C83)))</f>
        <v>0</v>
      </c>
      <c r="AW83" s="48" t="n">
        <f aca="false">IF(OR(N(AW$5)=0,AW$6=""),0,AW$5*((DATE(YEAR($B83),MONTH($B83),MIN(AW$6,DAY(EOMONTH($B83,0))))&gt;=$B83)*(DATE(YEAR($B83),MONTH($B83),MIN(AW$6,DAY(EOMONTH($B83,0))))&lt;$C83)+(DATE(YEAR($B83),MONTH($B83)+1,MIN(AW$6,DAY(EOMONTH($B83,1))))&gt;=$B83)*(DATE(YEAR($B83),MONTH($B83)+1,MIN(AW$6,DAY(EOMONTH($B83,1))))&lt;$C83)))</f>
        <v>0</v>
      </c>
      <c r="AX83" s="48" t="n">
        <f aca="false">IF(OR(N(AX$5)=0,AX$6=""),0,AX$5*((DATE(YEAR($B83),MONTH($B83),MIN(AX$6,DAY(EOMONTH($B83,0))))&gt;=$B83)*(DATE(YEAR($B83),MONTH($B83),MIN(AX$6,DAY(EOMONTH($B83,0))))&lt;$C83)+(DATE(YEAR($B83),MONTH($B83)+1,MIN(AX$6,DAY(EOMONTH($B83,1))))&gt;=$B83)*(DATE(YEAR($B83),MONTH($B83)+1,MIN(AX$6,DAY(EOMONTH($B83,1))))&lt;$C83)))</f>
        <v>0</v>
      </c>
      <c r="AY83" s="48" t="n">
        <f aca="false">IF(OR(N(AY$5)=0,AY$6=""),0,AY$5*((DATE(YEAR($B83),MONTH($B83),MIN(AY$6,DAY(EOMONTH($B83,0))))&gt;=$B83)*(DATE(YEAR($B83),MONTH($B83),MIN(AY$6,DAY(EOMONTH($B83,0))))&lt;$C83)+(DATE(YEAR($B83),MONTH($B83)+1,MIN(AY$6,DAY(EOMONTH($B83,1))))&gt;=$B83)*(DATE(YEAR($B83),MONTH($B83)+1,MIN(AY$6,DAY(EOMONTH($B83,1))))&lt;$C83)))</f>
        <v>0</v>
      </c>
      <c r="AZ83" s="48" t="n">
        <f aca="false">IF(OR(N(AZ$5)=0,AZ$6=""),0,AZ$5*((DATE(YEAR($B83),MONTH($B83),MIN(AZ$6,DAY(EOMONTH($B83,0))))&gt;=$B83)*(DATE(YEAR($B83),MONTH($B83),MIN(AZ$6,DAY(EOMONTH($B83,0))))&lt;$C83)+(DATE(YEAR($B83),MONTH($B83)+1,MIN(AZ$6,DAY(EOMONTH($B83,1))))&gt;=$B83)*(DATE(YEAR($B83),MONTH($B83)+1,MIN(AZ$6,DAY(EOMONTH($B83,1))))&lt;$C83)))</f>
        <v>0</v>
      </c>
      <c r="BA83" s="48" t="n">
        <f aca="false">IF(OR(N(BA$5)=0,BA$6=""),0,BA$5*((DATE(YEAR($B83),MONTH($B83),MIN(BA$6,DAY(EOMONTH($B83,0))))&gt;=$B83)*(DATE(YEAR($B83),MONTH($B83),MIN(BA$6,DAY(EOMONTH($B83,0))))&lt;$C83)+(DATE(YEAR($B83),MONTH($B83)+1,MIN(BA$6,DAY(EOMONTH($B83,1))))&gt;=$B83)*(DATE(YEAR($B83),MONTH($B83)+1,MIN(BA$6,DAY(EOMONTH($B83,1))))&lt;$C83)))</f>
        <v>0</v>
      </c>
      <c r="BB83" s="48" t="n">
        <f aca="false">IF(OR(N(BB$5)=0,BB$6=""),0,BB$5*((DATE(YEAR($B83),MONTH($B83),MIN(BB$6,DAY(EOMONTH($B83,0))))&gt;=$B83)*(DATE(YEAR($B83),MONTH($B83),MIN(BB$6,DAY(EOMONTH($B83,0))))&lt;$C83)+(DATE(YEAR($B83),MONTH($B83)+1,MIN(BB$6,DAY(EOMONTH($B83,1))))&gt;=$B83)*(DATE(YEAR($B83),MONTH($B83)+1,MIN(BB$6,DAY(EOMONTH($B83,1))))&lt;$C83)))</f>
        <v>0</v>
      </c>
      <c r="BC83" s="48" t="n">
        <f aca="false">IF(OR(N(BC$5)=0,BC$6=""),0,BC$5*((DATE(YEAR($B83),MONTH($B83),MIN(BC$6,DAY(EOMONTH($B83,0))))&gt;=$B83)*(DATE(YEAR($B83),MONTH($B83),MIN(BC$6,DAY(EOMONTH($B83,0))))&lt;$C83)+(DATE(YEAR($B83),MONTH($B83)+1,MIN(BC$6,DAY(EOMONTH($B83,1))))&gt;=$B83)*(DATE(YEAR($B83),MONTH($B83)+1,MIN(BC$6,DAY(EOMONTH($B83,1))))&lt;$C83)))</f>
        <v>0</v>
      </c>
      <c r="BD83" s="48" t="n">
        <f aca="false">IF(OR(N(BD$5)=0,BD$6=""),0,BD$5*((DATE(YEAR($B83),MONTH($B83),MIN(BD$6,DAY(EOMONTH($B83,0))))&gt;=$B83)*(DATE(YEAR($B83),MONTH($B83),MIN(BD$6,DAY(EOMONTH($B83,0))))&lt;$C83)+(DATE(YEAR($B83),MONTH($B83)+1,MIN(BD$6,DAY(EOMONTH($B83,1))))&gt;=$B83)*(DATE(YEAR($B83),MONTH($B83)+1,MIN(BD$6,DAY(EOMONTH($B83,1))))&lt;$C83)))</f>
        <v>0</v>
      </c>
      <c r="BE83" s="48" t="n">
        <f aca="false">IF(OR(N(BE$5)=0,BE$6=""),0,BE$5*((DATE(YEAR($B83),MONTH($B83),MIN(BE$6,DAY(EOMONTH($B83,0))))&gt;=$B83)*(DATE(YEAR($B83),MONTH($B83),MIN(BE$6,DAY(EOMONTH($B83,0))))&lt;$C83)+(DATE(YEAR($B83),MONTH($B83)+1,MIN(BE$6,DAY(EOMONTH($B83,1))))&gt;=$B83)*(DATE(YEAR($B83),MONTH($B83)+1,MIN(BE$6,DAY(EOMONTH($B83,1))))&lt;$C83)))</f>
        <v>0</v>
      </c>
      <c r="BF83" s="48" t="n">
        <f aca="false">IF(OR(N(BF$5)=0,BF$6=""),0,BF$5*((DATE(YEAR($B83),MONTH($B83),MIN(BF$6,DAY(EOMONTH($B83,0))))&gt;=$B83)*(DATE(YEAR($B83),MONTH($B83),MIN(BF$6,DAY(EOMONTH($B83,0))))&lt;$C83)+(DATE(YEAR($B83),MONTH($B83)+1,MIN(BF$6,DAY(EOMONTH($B83,1))))&gt;=$B83)*(DATE(YEAR($B83),MONTH($B83)+1,MIN(BF$6,DAY(EOMONTH($B83,1))))&lt;$C83)))</f>
        <v>0</v>
      </c>
      <c r="BG83" s="48" t="n">
        <f aca="false">IF(OR(N(BG$5)=0,BG$6=""),0,BG$5*((DATE(YEAR($B83),MONTH($B83),MIN(BG$6,DAY(EOMONTH($B83,0))))&gt;=$B83)*(DATE(YEAR($B83),MONTH($B83),MIN(BG$6,DAY(EOMONTH($B83,0))))&lt;$C83)+(DATE(YEAR($B83),MONTH($B83)+1,MIN(BG$6,DAY(EOMONTH($B83,1))))&gt;=$B83)*(DATE(YEAR($B83),MONTH($B83)+1,MIN(BG$6,DAY(EOMONTH($B83,1))))&lt;$C83)))</f>
        <v>0</v>
      </c>
      <c r="BH83" s="48" t="n">
        <f aca="false">IF(OR(N(BH$5)=0,BH$6=""),0,BH$5*((DATE(YEAR($B83),MONTH($B83),MIN(BH$6,DAY(EOMONTH($B83,0))))&gt;=$B83)*(DATE(YEAR($B83),MONTH($B83),MIN(BH$6,DAY(EOMONTH($B83,0))))&lt;$C83)+(DATE(YEAR($B83),MONTH($B83)+1,MIN(BH$6,DAY(EOMONTH($B83,1))))&gt;=$B83)*(DATE(YEAR($B83),MONTH($B83)+1,MIN(BH$6,DAY(EOMONTH($B83,1))))&lt;$C83)))</f>
        <v>0</v>
      </c>
      <c r="BI83" s="48" t="n">
        <f aca="false">IF(OR(N(BI$5)=0,BI$6=""),0,BI$5*((DATE(YEAR($B83),MONTH($B83),MIN(BI$6,DAY(EOMONTH($B83,0))))&gt;=$B83)*(DATE(YEAR($B83),MONTH($B83),MIN(BI$6,DAY(EOMONTH($B83,0))))&lt;$C83)+(DATE(YEAR($B83),MONTH($B83)+1,MIN(BI$6,DAY(EOMONTH($B83,1))))&gt;=$B83)*(DATE(YEAR($B83),MONTH($B83)+1,MIN(BI$6,DAY(EOMONTH($B83,1))))&lt;$C83)))</f>
        <v>0</v>
      </c>
      <c r="BJ83" s="48" t="n">
        <f aca="false">IF(OR(N(BJ$5)=0,BJ$6=""),0,BJ$5*((DATE(YEAR($B83),MONTH($B83),MIN(BJ$6,DAY(EOMONTH($B83,0))))&gt;=$B83)*(DATE(YEAR($B83),MONTH($B83),MIN(BJ$6,DAY(EOMONTH($B83,0))))&lt;$C83)+(DATE(YEAR($B83),MONTH($B83)+1,MIN(BJ$6,DAY(EOMONTH($B83,1))))&gt;=$B83)*(DATE(YEAR($B83),MONTH($B83)+1,MIN(BJ$6,DAY(EOMONTH($B83,1))))&lt;$C83)))</f>
        <v>0</v>
      </c>
      <c r="BK83" s="48" t="n">
        <f aca="false">IF(OR(N(BK$5)=0,BK$6=""),0,BK$5*((DATE(YEAR($B83),MONTH($B83),MIN(BK$6,DAY(EOMONTH($B83,0))))&gt;=$B83)*(DATE(YEAR($B83),MONTH($B83),MIN(BK$6,DAY(EOMONTH($B83,0))))&lt;$C83)+(DATE(YEAR($B83),MONTH($B83)+1,MIN(BK$6,DAY(EOMONTH($B83,1))))&gt;=$B83)*(DATE(YEAR($B83),MONTH($B83)+1,MIN(BK$6,DAY(EOMONTH($B83,1))))&lt;$C83)))</f>
        <v>0</v>
      </c>
      <c r="BL83" s="48" t="n">
        <f aca="false">IF(OR(N(BL$5)=0,BL$6=""),0,BL$5*((DATE(YEAR($B83),MONTH($B83),MIN(BL$6,DAY(EOMONTH($B83,0))))&gt;=$B83)*(DATE(YEAR($B83),MONTH($B83),MIN(BL$6,DAY(EOMONTH($B83,0))))&lt;$C83)+(DATE(YEAR($B83),MONTH($B83)+1,MIN(BL$6,DAY(EOMONTH($B83,1))))&gt;=$B83)*(DATE(YEAR($B83),MONTH($B83)+1,MIN(BL$6,DAY(EOMONTH($B83,1))))&lt;$C83)))</f>
        <v>0</v>
      </c>
      <c r="BM83" s="48" t="n">
        <f aca="false">IF(OR(N(BM$5)=0,BM$6=""),0,BM$5*((DATE(YEAR($B83),MONTH($B83),MIN(BM$6,DAY(EOMONTH($B83,0))))&gt;=$B83)*(DATE(YEAR($B83),MONTH($B83),MIN(BM$6,DAY(EOMONTH($B83,0))))&lt;$C83)+(DATE(YEAR($B83),MONTH($B83)+1,MIN(BM$6,DAY(EOMONTH($B83,1))))&gt;=$B83)*(DATE(YEAR($B83),MONTH($B83)+1,MIN(BM$6,DAY(EOMONTH($B83,1))))&lt;$C83)))</f>
        <v>0</v>
      </c>
      <c r="BN83" s="48" t="n">
        <f aca="false">IF(OR(N(BN$5)=0,BN$6=""),0,BN$5*((DATE(YEAR($B83),MONTH($B83),MIN(BN$6,DAY(EOMONTH($B83,0))))&gt;=$B83)*(DATE(YEAR($B83),MONTH($B83),MIN(BN$6,DAY(EOMONTH($B83,0))))&lt;$C83)+(DATE(YEAR($B83),MONTH($B83)+1,MIN(BN$6,DAY(EOMONTH($B83,1))))&gt;=$B83)*(DATE(YEAR($B83),MONTH($B83)+1,MIN(BN$6,DAY(EOMONTH($B83,1))))&lt;$C83)))</f>
        <v>0</v>
      </c>
      <c r="BO83" s="48" t="n">
        <f aca="false">IF(OR(N(BO$5)=0,BO$6=""),0,BO$5*((DATE(YEAR($B83),MONTH($B83),MIN(BO$6,DAY(EOMONTH($B83,0))))&gt;=$B83)*(DATE(YEAR($B83),MONTH($B83),MIN(BO$6,DAY(EOMONTH($B83,0))))&lt;$C83)+(DATE(YEAR($B83),MONTH($B83)+1,MIN(BO$6,DAY(EOMONTH($B83,1))))&gt;=$B83)*(DATE(YEAR($B83),MONTH($B83)+1,MIN(BO$6,DAY(EOMONTH($B83,1))))&lt;$C83)))</f>
        <v>0</v>
      </c>
      <c r="BP83" s="48" t="n">
        <f aca="false">IF(OR(N(BP$5)=0,BP$6=""),0,BP$5*((DATE(YEAR($B83),MONTH($B83),MIN(BP$6,DAY(EOMONTH($B83,0))))&gt;=$B83)*(DATE(YEAR($B83),MONTH($B83),MIN(BP$6,DAY(EOMONTH($B83,0))))&lt;$C83)+(DATE(YEAR($B83),MONTH($B83)+1,MIN(BP$6,DAY(EOMONTH($B83,1))))&gt;=$B83)*(DATE(YEAR($B83),MONTH($B83)+1,MIN(BP$6,DAY(EOMONTH($B83,1))))&lt;$C83)))</f>
        <v>0</v>
      </c>
      <c r="BQ83" s="48" t="n">
        <f aca="false">IF(OR(N(BQ$5)=0,BQ$6=""),0,BQ$5*((DATE(YEAR($B83),MONTH($B83),MIN(BQ$6,DAY(EOMONTH($B83,0))))&gt;=$B83)*(DATE(YEAR($B83),MONTH($B83),MIN(BQ$6,DAY(EOMONTH($B83,0))))&lt;$C83)+(DATE(YEAR($B83),MONTH($B83)+1,MIN(BQ$6,DAY(EOMONTH($B83,1))))&gt;=$B83)*(DATE(YEAR($B83),MONTH($B83)+1,MIN(BQ$6,DAY(EOMONTH($B83,1))))&lt;$C83)))</f>
        <v>0</v>
      </c>
      <c r="BR83" s="48" t="n">
        <f aca="false">IF(OR(N(BR$5)=0,BR$6=""),0,BR$5*((DATE(YEAR($B83),MONTH($B83),MIN(BR$6,DAY(EOMONTH($B83,0))))&gt;=$B83)*(DATE(YEAR($B83),MONTH($B83),MIN(BR$6,DAY(EOMONTH($B83,0))))&lt;$C83)+(DATE(YEAR($B83),MONTH($B83)+1,MIN(BR$6,DAY(EOMONTH($B83,1))))&gt;=$B83)*(DATE(YEAR($B83),MONTH($B83)+1,MIN(BR$6,DAY(EOMONTH($B83,1))))&lt;$C83)))</f>
        <v>0</v>
      </c>
      <c r="BS83" s="48" t="n">
        <f aca="false">IF(OR(N(BS$5)=0,BS$6=""),0,BS$5*((DATE(YEAR($B83),MONTH($B83),MIN(BS$6,DAY(EOMONTH($B83,0))))&gt;=$B83)*(DATE(YEAR($B83),MONTH($B83),MIN(BS$6,DAY(EOMONTH($B83,0))))&lt;$C83)+(DATE(YEAR($B83),MONTH($B83)+1,MIN(BS$6,DAY(EOMONTH($B83,1))))&gt;=$B83)*(DATE(YEAR($B83),MONTH($B83)+1,MIN(BS$6,DAY(EOMONTH($B83,1))))&lt;$C83)))</f>
        <v>0</v>
      </c>
      <c r="BT83" s="48" t="n">
        <f aca="false">IF(OR(N(BT$5)=0,BT$6=""),0,BT$5*((DATE(YEAR($B83),MONTH($B83),MIN(BT$6,DAY(EOMONTH($B83,0))))&gt;=$B83)*(DATE(YEAR($B83),MONTH($B83),MIN(BT$6,DAY(EOMONTH($B83,0))))&lt;$C83)+(DATE(YEAR($B83),MONTH($B83)+1,MIN(BT$6,DAY(EOMONTH($B83,1))))&gt;=$B83)*(DATE(YEAR($B83),MONTH($B83)+1,MIN(BT$6,DAY(EOMONTH($B83,1))))&lt;$C83)))</f>
        <v>0</v>
      </c>
      <c r="BU83" s="48" t="n">
        <f aca="false">IF(OR(N(BU$5)=0,BU$6=""),0,BU$5*((DATE(YEAR($B83),MONTH($B83),MIN(BU$6,DAY(EOMONTH($B83,0))))&gt;=$B83)*(DATE(YEAR($B83),MONTH($B83),MIN(BU$6,DAY(EOMONTH($B83,0))))&lt;$C83)+(DATE(YEAR($B83),MONTH($B83)+1,MIN(BU$6,DAY(EOMONTH($B83,1))))&gt;=$B83)*(DATE(YEAR($B83),MONTH($B83)+1,MIN(BU$6,DAY(EOMONTH($B83,1))))&lt;$C83)))</f>
        <v>0</v>
      </c>
      <c r="BV83" s="48" t="n">
        <f aca="false">IF(OR(N(BV$5)=0,BV$6=""),0,BV$5*((DATE(YEAR($B83),MONTH($B83),MIN(BV$6,DAY(EOMONTH($B83,0))))&gt;=$B83)*(DATE(YEAR($B83),MONTH($B83),MIN(BV$6,DAY(EOMONTH($B83,0))))&lt;$C83)+(DATE(YEAR($B83),MONTH($B83)+1,MIN(BV$6,DAY(EOMONTH($B83,1))))&gt;=$B83)*(DATE(YEAR($B83),MONTH($B83)+1,MIN(BV$6,DAY(EOMONTH($B83,1))))&lt;$C83)))</f>
        <v>0</v>
      </c>
      <c r="BW83" s="48" t="n">
        <f aca="false">IF(OR(N(BW$5)=0,BW$6=""),0,BW$5*((DATE(YEAR($B83),MONTH($B83),MIN(BW$6,DAY(EOMONTH($B83,0))))&gt;=$B83)*(DATE(YEAR($B83),MONTH($B83),MIN(BW$6,DAY(EOMONTH($B83,0))))&lt;$C83)+(DATE(YEAR($B83),MONTH($B83)+1,MIN(BW$6,DAY(EOMONTH($B83,1))))&gt;=$B83)*(DATE(YEAR($B83),MONTH($B83)+1,MIN(BW$6,DAY(EOMONTH($B83,1))))&lt;$C83)))</f>
        <v>0</v>
      </c>
      <c r="BX83" s="48" t="n">
        <f aca="false">MIN(Z83,(FT82*(1+FT$5/Setup!$C$36)+IF($V83=1,N($F83),0)))</f>
        <v>0</v>
      </c>
      <c r="BY83" s="48" t="n">
        <f aca="false">MIN(AA83,(FU82*(1+FU$5/Setup!$C$36)+IF($V83=2,N($F83),0)))</f>
        <v>0</v>
      </c>
      <c r="BZ83" s="48" t="n">
        <f aca="false">MIN(AB83,(FV82*(1+FV$5/Setup!$C$36)+IF($V83=3,N($F83),0)))</f>
        <v>0</v>
      </c>
      <c r="CA83" s="48" t="n">
        <f aca="false">MIN(AC83,(FW82*(1+FW$5/Setup!$C$36)+IF($V83=4,N($F83),0)))</f>
        <v>0</v>
      </c>
      <c r="CB83" s="48" t="n">
        <f aca="false">MIN(AD83,(FX82*(1+FX$5/Setup!$C$36)+IF($V83=5,N($F83),0)))</f>
        <v>0</v>
      </c>
      <c r="CC83" s="48" t="n">
        <f aca="false">MIN(AE83,(FY82*(1+FY$5/Setup!$C$36)+IF($V83=6,N($F83),0)))</f>
        <v>0</v>
      </c>
      <c r="CD83" s="48" t="n">
        <f aca="false">MIN(AF83,(FZ82*(1+FZ$5/Setup!$C$36)+IF($V83=7,N($F83),0)))</f>
        <v>0</v>
      </c>
      <c r="CE83" s="48" t="n">
        <f aca="false">MIN(AG83,(GA82*(1+GA$5/Setup!$C$36)+IF($V83=8,N($F83),0)))</f>
        <v>0</v>
      </c>
      <c r="CF83" s="48" t="n">
        <f aca="false">MIN(AH83,(GB82*(1+GB$5/Setup!$C$36)+IF($V83=9,N($F83),0)))</f>
        <v>0</v>
      </c>
      <c r="CG83" s="48" t="n">
        <f aca="false">MIN(AI83,(GC82*(1+GC$5/Setup!$C$36)+IF($V83=10,N($F83),0)))</f>
        <v>0</v>
      </c>
      <c r="CH83" s="48" t="n">
        <f aca="false">MIN(AJ83,(GD82*(1+GD$5/Setup!$C$36)+IF($V83=11,N($F83),0)))</f>
        <v>0</v>
      </c>
      <c r="CI83" s="48" t="n">
        <f aca="false">MIN(AK83,(GE82*(1+GE$5/Setup!$C$36)+IF($V83=12,N($F83),0)))</f>
        <v>0</v>
      </c>
      <c r="CJ83" s="48" t="n">
        <f aca="false">MIN(AL83,(GF82*(1+GF$5/Setup!$C$36)+IF($V83=13,N($F83),0)))</f>
        <v>0</v>
      </c>
      <c r="CK83" s="48" t="n">
        <f aca="false">MIN(AM83,(GG82*(1+GG$5/Setup!$C$36)+IF($V83=14,N($F83),0)))</f>
        <v>0</v>
      </c>
      <c r="CL83" s="48" t="n">
        <f aca="false">MIN(AN83,(GH82*(1+GH$5/Setup!$C$36)+IF($V83=15,N($F83),0)))</f>
        <v>0</v>
      </c>
      <c r="CM83" s="48" t="n">
        <f aca="false">MIN(AO83,(GI82*(1+GI$5/Setup!$C$36)+IF($V83=16,N($F83),0)))</f>
        <v>0</v>
      </c>
      <c r="CN83" s="48" t="n">
        <f aca="false">MIN(AP83,(GJ82*(1+GJ$5/Setup!$C$36)+IF($V83=17,N($F83),0)))</f>
        <v>0</v>
      </c>
      <c r="CO83" s="48" t="n">
        <f aca="false">MIN(AQ83,(GK82*(1+GK$5/Setup!$C$36)+IF($V83=18,N($F83),0)))</f>
        <v>0</v>
      </c>
      <c r="CP83" s="48" t="n">
        <f aca="false">MIN(AR83,(GL82*(1+GL$5/Setup!$C$36)+IF($V83=19,N($F83),0)))</f>
        <v>0</v>
      </c>
      <c r="CQ83" s="48" t="n">
        <f aca="false">MIN(AS83,(GM82*(1+GM$5/Setup!$C$36)+IF($V83=20,N($F83),0)))</f>
        <v>0</v>
      </c>
      <c r="CR83" s="48" t="n">
        <f aca="false">MIN(AT83,(GN82*(1+GN$5/Setup!$C$36)+IF($V83=21,N($F83),0)))</f>
        <v>0</v>
      </c>
      <c r="CS83" s="48" t="n">
        <f aca="false">MIN(AU83,(GO82*(1+GO$5/Setup!$C$36)+IF($V83=22,N($F83),0)))</f>
        <v>0</v>
      </c>
      <c r="CT83" s="48" t="n">
        <f aca="false">MIN(AV83,(GP82*(1+GP$5/Setup!$C$36)+IF($V83=23,N($F83),0)))</f>
        <v>0</v>
      </c>
      <c r="CU83" s="48" t="n">
        <f aca="false">MIN(AW83,(GQ82*(1+GQ$5/Setup!$C$36)+IF($V83=24,N($F83),0)))</f>
        <v>0</v>
      </c>
      <c r="CV83" s="48" t="n">
        <f aca="false">MIN(AX83,(GR82*(1+GR$5/Setup!$C$36)+IF($V83=25,N($F83),0)))</f>
        <v>0</v>
      </c>
      <c r="CW83" s="48" t="n">
        <f aca="false">MIN(AY83,(GS82*(1+GS$5/Setup!$C$36)+IF($V83=26,N($F83),0)))</f>
        <v>0</v>
      </c>
      <c r="CX83" s="48" t="n">
        <f aca="false">MIN(AZ83,(GT82*(1+GT$5/Setup!$C$36)+IF($V83=27,N($F83),0)))</f>
        <v>0</v>
      </c>
      <c r="CY83" s="48" t="n">
        <f aca="false">MIN(BA83,(GU82*(1+GU$5/Setup!$C$36)+IF($V83=28,N($F83),0)))</f>
        <v>0</v>
      </c>
      <c r="CZ83" s="48" t="n">
        <f aca="false">MIN(BB83,(GV82*(1+GV$5/Setup!$C$36)+IF($V83=29,N($F83),0)))</f>
        <v>0</v>
      </c>
      <c r="DA83" s="48" t="n">
        <f aca="false">MIN(BC83,(GW82*(1+GW$5/Setup!$C$36)+IF($V83=30,N($F83),0)))</f>
        <v>0</v>
      </c>
      <c r="DB83" s="48" t="n">
        <f aca="false">MIN(BD83,(GX82*(1+GX$5/Setup!$C$36)+IF($V83=31,N($F83),0)))</f>
        <v>0</v>
      </c>
      <c r="DC83" s="48" t="n">
        <f aca="false">MIN(BE83,(GY82*(1+GY$5/Setup!$C$36)+IF($V83=32,N($F83),0)))</f>
        <v>0</v>
      </c>
      <c r="DD83" s="48" t="n">
        <f aca="false">MIN(BF83,(GZ82*(1+GZ$5/Setup!$C$36)+IF($V83=33,N($F83),0)))</f>
        <v>0</v>
      </c>
      <c r="DE83" s="48" t="n">
        <f aca="false">MIN(BG83,(HA82*(1+HA$5/Setup!$C$36)+IF($V83=34,N($F83),0)))</f>
        <v>0</v>
      </c>
      <c r="DF83" s="48" t="n">
        <f aca="false">MIN(BH83,(HB82*(1+HB$5/Setup!$C$36)+IF($V83=35,N($F83),0)))</f>
        <v>0</v>
      </c>
      <c r="DG83" s="48" t="n">
        <f aca="false">MIN(BI83,(HC82*(1+HC$5/Setup!$C$36)+IF($V83=36,N($F83),0)))</f>
        <v>0</v>
      </c>
      <c r="DH83" s="48" t="n">
        <f aca="false">MIN(BJ83,(HD82*(1+HD$5/Setup!$C$36)+IF($V83=37,N($F83),0)))</f>
        <v>0</v>
      </c>
      <c r="DI83" s="48" t="n">
        <f aca="false">MIN(BK83,(HE82*(1+HE$5/Setup!$C$36)+IF($V83=38,N($F83),0)))</f>
        <v>0</v>
      </c>
      <c r="DJ83" s="48" t="n">
        <f aca="false">MIN(BL83,(HF82*(1+HF$5/Setup!$C$36)+IF($V83=39,N($F83),0)))</f>
        <v>0</v>
      </c>
      <c r="DK83" s="48" t="n">
        <f aca="false">MIN(BM83,(HG82*(1+HG$5/Setup!$C$36)+IF($V83=40,N($F83),0)))</f>
        <v>0</v>
      </c>
      <c r="DL83" s="48" t="n">
        <f aca="false">MIN(BN83,(HH82*(1+HH$5/Setup!$C$36)+IF($V83=41,N($F83),0)))</f>
        <v>0</v>
      </c>
      <c r="DM83" s="48" t="n">
        <f aca="false">MIN(BO83,(HI82*(1+HI$5/Setup!$C$36)+IF($V83=42,N($F83),0)))</f>
        <v>0</v>
      </c>
      <c r="DN83" s="48" t="n">
        <f aca="false">MIN(BP83,(HJ82*(1+HJ$5/Setup!$C$36)+IF($V83=43,N($F83),0)))</f>
        <v>0</v>
      </c>
      <c r="DO83" s="48" t="n">
        <f aca="false">MIN(BQ83,(HK82*(1+HK$5/Setup!$C$36)+IF($V83=44,N($F83),0)))</f>
        <v>0</v>
      </c>
      <c r="DP83" s="48" t="n">
        <f aca="false">MIN(BR83,(HL82*(1+HL$5/Setup!$C$36)+IF($V83=45,N($F83),0)))</f>
        <v>0</v>
      </c>
      <c r="DQ83" s="48" t="n">
        <f aca="false">MIN(BS83,(HM82*(1+HM$5/Setup!$C$36)+IF($V83=46,N($F83),0)))</f>
        <v>0</v>
      </c>
      <c r="DR83" s="48" t="n">
        <f aca="false">MIN(BT83,(HN82*(1+HN$5/Setup!$C$36)+IF($V83=47,N($F83),0)))</f>
        <v>0</v>
      </c>
      <c r="DS83" s="48" t="n">
        <f aca="false">MIN(BU83,(HO82*(1+HO$5/Setup!$C$36)+IF($V83=48,N($F83),0)))</f>
        <v>0</v>
      </c>
      <c r="DT83" s="48" t="n">
        <f aca="false">MIN(BV83,(HP82*(1+HP$5/Setup!$C$36)+IF($V83=49,N($F83),0)))</f>
        <v>0</v>
      </c>
      <c r="DU83" s="48" t="n">
        <f aca="false">MIN(BW83,(HQ82*(1+HQ$5/Setup!$C$36)+IF($V83=50,N($F83),0)))</f>
        <v>0</v>
      </c>
      <c r="DV83" s="48" t="n">
        <f aca="false">MIN(MAX((FT82*(1+FT$5/Setup!$C$36)+IF($V83=1,N($F83),0))-BX83,0),MAX($P83-0,0))</f>
        <v>0</v>
      </c>
      <c r="DW83" s="48" t="n">
        <f aca="false">MIN(MAX((FU82*(1+FU$5/Setup!$C$36)+IF($V83=2,N($F83),0))-BY83,0),MAX($P83-SUM(DV83:DV83),0))</f>
        <v>0</v>
      </c>
      <c r="DX83" s="48" t="n">
        <f aca="false">MIN(MAX((FV82*(1+FV$5/Setup!$C$36)+IF($V83=3,N($F83),0))-BZ83,0),MAX($P83-SUM(DV83:DW83),0))</f>
        <v>0</v>
      </c>
      <c r="DY83" s="48" t="n">
        <f aca="false">MIN(MAX((FW82*(1+FW$5/Setup!$C$36)+IF($V83=4,N($F83),0))-CA83,0),MAX($P83-SUM(DV83:DX83),0))</f>
        <v>0</v>
      </c>
      <c r="DZ83" s="48" t="n">
        <f aca="false">MIN(MAX((FX82*(1+FX$5/Setup!$C$36)+IF($V83=5,N($F83),0))-CB83,0),MAX($P83-SUM(DV83:DY83),0))</f>
        <v>0</v>
      </c>
      <c r="EA83" s="48" t="n">
        <f aca="false">MIN(MAX((FY82*(1+FY$5/Setup!$C$36)+IF($V83=6,N($F83),0))-CC83,0),MAX($P83-SUM(DV83:DZ83),0))</f>
        <v>0</v>
      </c>
      <c r="EB83" s="48" t="n">
        <f aca="false">MIN(MAX((FZ82*(1+FZ$5/Setup!$C$36)+IF($V83=7,N($F83),0))-CD83,0),MAX($P83-SUM(DV83:EA83),0))</f>
        <v>0</v>
      </c>
      <c r="EC83" s="48" t="n">
        <f aca="false">MIN(MAX((GA82*(1+GA$5/Setup!$C$36)+IF($V83=8,N($F83),0))-CE83,0),MAX($P83-SUM(DV83:EB83),0))</f>
        <v>0</v>
      </c>
      <c r="ED83" s="48" t="n">
        <f aca="false">MIN(MAX((GB82*(1+GB$5/Setup!$C$36)+IF($V83=9,N($F83),0))-CF83,0),MAX($P83-SUM(DV83:EC83),0))</f>
        <v>0</v>
      </c>
      <c r="EE83" s="48" t="n">
        <f aca="false">MIN(MAX((GC82*(1+GC$5/Setup!$C$36)+IF($V83=10,N($F83),0))-CG83,0),MAX($P83-SUM(DV83:ED83),0))</f>
        <v>0</v>
      </c>
      <c r="EF83" s="48" t="n">
        <f aca="false">MIN(MAX((GD82*(1+GD$5/Setup!$C$36)+IF($V83=11,N($F83),0))-CH83,0),MAX($P83-SUM(DV83:EE83),0))</f>
        <v>0</v>
      </c>
      <c r="EG83" s="48" t="n">
        <f aca="false">MIN(MAX((GE82*(1+GE$5/Setup!$C$36)+IF($V83=12,N($F83),0))-CI83,0),MAX($P83-SUM(DV83:EF83),0))</f>
        <v>0</v>
      </c>
      <c r="EH83" s="48" t="n">
        <f aca="false">MIN(MAX((GF82*(1+GF$5/Setup!$C$36)+IF($V83=13,N($F83),0))-CJ83,0),MAX($P83-SUM(DV83:EG83),0))</f>
        <v>0</v>
      </c>
      <c r="EI83" s="48" t="n">
        <f aca="false">MIN(MAX((GG82*(1+GG$5/Setup!$C$36)+IF($V83=14,N($F83),0))-CK83,0),MAX($P83-SUM(DV83:EH83),0))</f>
        <v>0</v>
      </c>
      <c r="EJ83" s="48" t="n">
        <f aca="false">MIN(MAX((GH82*(1+GH$5/Setup!$C$36)+IF($V83=15,N($F83),0))-CL83,0),MAX($P83-SUM(DV83:EI83),0))</f>
        <v>0</v>
      </c>
      <c r="EK83" s="48" t="n">
        <f aca="false">MIN(MAX((GI82*(1+GI$5/Setup!$C$36)+IF($V83=16,N($F83),0))-CM83,0),MAX($P83-SUM(DV83:EJ83),0))</f>
        <v>0</v>
      </c>
      <c r="EL83" s="48" t="n">
        <f aca="false">MIN(MAX((GJ82*(1+GJ$5/Setup!$C$36)+IF($V83=17,N($F83),0))-CN83,0),MAX($P83-SUM(DV83:EK83),0))</f>
        <v>0</v>
      </c>
      <c r="EM83" s="48" t="n">
        <f aca="false">MIN(MAX((GK82*(1+GK$5/Setup!$C$36)+IF($V83=18,N($F83),0))-CO83,0),MAX($P83-SUM(DV83:EL83),0))</f>
        <v>0</v>
      </c>
      <c r="EN83" s="48" t="n">
        <f aca="false">MIN(MAX((GL82*(1+GL$5/Setup!$C$36)+IF($V83=19,N($F83),0))-CP83,0),MAX($P83-SUM(DV83:EM83),0))</f>
        <v>0</v>
      </c>
      <c r="EO83" s="48" t="n">
        <f aca="false">MIN(MAX((GM82*(1+GM$5/Setup!$C$36)+IF($V83=20,N($F83),0))-CQ83,0),MAX($P83-SUM(DV83:EN83),0))</f>
        <v>0</v>
      </c>
      <c r="EP83" s="48" t="n">
        <f aca="false">MIN(MAX((GN82*(1+GN$5/Setup!$C$36)+IF($V83=21,N($F83),0))-CR83,0),MAX($P83-SUM(DV83:EO83),0))</f>
        <v>0</v>
      </c>
      <c r="EQ83" s="48" t="n">
        <f aca="false">MIN(MAX((GO82*(1+GO$5/Setup!$C$36)+IF($V83=22,N($F83),0))-CS83,0),MAX($P83-SUM(DV83:EP83),0))</f>
        <v>0</v>
      </c>
      <c r="ER83" s="48" t="n">
        <f aca="false">MIN(MAX((GP82*(1+GP$5/Setup!$C$36)+IF($V83=23,N($F83),0))-CT83,0),MAX($P83-SUM(DV83:EQ83),0))</f>
        <v>0</v>
      </c>
      <c r="ES83" s="48" t="n">
        <f aca="false">MIN(MAX((GQ82*(1+GQ$5/Setup!$C$36)+IF($V83=24,N($F83),0))-CU83,0),MAX($P83-SUM(DV83:ER83),0))</f>
        <v>0</v>
      </c>
      <c r="ET83" s="48" t="n">
        <f aca="false">MIN(MAX((GR82*(1+GR$5/Setup!$C$36)+IF($V83=25,N($F83),0))-CV83,0),MAX($P83-SUM(DV83:ES83),0))</f>
        <v>0</v>
      </c>
      <c r="EU83" s="48" t="n">
        <f aca="false">MIN(MAX((GS82*(1+GS$5/Setup!$C$36)+IF($V83=26,N($F83),0))-CW83,0),MAX($P83-SUM(DV83:ET83),0))</f>
        <v>0</v>
      </c>
      <c r="EV83" s="48" t="n">
        <f aca="false">MIN(MAX((GT82*(1+GT$5/Setup!$C$36)+IF($V83=27,N($F83),0))-CX83,0),MAX($P83-SUM(DV83:EU83),0))</f>
        <v>0</v>
      </c>
      <c r="EW83" s="48" t="n">
        <f aca="false">MIN(MAX((GU82*(1+GU$5/Setup!$C$36)+IF($V83=28,N($F83),0))-CY83,0),MAX($P83-SUM(DV83:EV83),0))</f>
        <v>0</v>
      </c>
      <c r="EX83" s="48" t="n">
        <f aca="false">MIN(MAX((GV82*(1+GV$5/Setup!$C$36)+IF($V83=29,N($F83),0))-CZ83,0),MAX($P83-SUM(DV83:EW83),0))</f>
        <v>0</v>
      </c>
      <c r="EY83" s="48" t="n">
        <f aca="false">MIN(MAX((GW82*(1+GW$5/Setup!$C$36)+IF($V83=30,N($F83),0))-DA83,0),MAX($P83-SUM(DV83:EX83),0))</f>
        <v>0</v>
      </c>
      <c r="EZ83" s="48" t="n">
        <f aca="false">MIN(MAX((GX82*(1+GX$5/Setup!$C$36)+IF($V83=31,N($F83),0))-DB83,0),MAX($P83-SUM(DV83:EY83),0))</f>
        <v>0</v>
      </c>
      <c r="FA83" s="48" t="n">
        <f aca="false">MIN(MAX((GY82*(1+GY$5/Setup!$C$36)+IF($V83=32,N($F83),0))-DC83,0),MAX($P83-SUM(DV83:EZ83),0))</f>
        <v>0</v>
      </c>
      <c r="FB83" s="48" t="n">
        <f aca="false">MIN(MAX((GZ82*(1+GZ$5/Setup!$C$36)+IF($V83=33,N($F83),0))-DD83,0),MAX($P83-SUM(DV83:FA83),0))</f>
        <v>0</v>
      </c>
      <c r="FC83" s="48" t="n">
        <f aca="false">MIN(MAX((HA82*(1+HA$5/Setup!$C$36)+IF($V83=34,N($F83),0))-DE83,0),MAX($P83-SUM(DV83:FB83),0))</f>
        <v>0</v>
      </c>
      <c r="FD83" s="48" t="n">
        <f aca="false">MIN(MAX((HB82*(1+HB$5/Setup!$C$36)+IF($V83=35,N($F83),0))-DF83,0),MAX($P83-SUM(DV83:FC83),0))</f>
        <v>0</v>
      </c>
      <c r="FE83" s="48" t="n">
        <f aca="false">MIN(MAX((HC82*(1+HC$5/Setup!$C$36)+IF($V83=36,N($F83),0))-DG83,0),MAX($P83-SUM(DV83:FD83),0))</f>
        <v>0</v>
      </c>
      <c r="FF83" s="48" t="n">
        <f aca="false">MIN(MAX((HD82*(1+HD$5/Setup!$C$36)+IF($V83=37,N($F83),0))-DH83,0),MAX($P83-SUM(DV83:FE83),0))</f>
        <v>0</v>
      </c>
      <c r="FG83" s="48" t="n">
        <f aca="false">MIN(MAX((HE82*(1+HE$5/Setup!$C$36)+IF($V83=38,N($F83),0))-DI83,0),MAX($P83-SUM(DV83:FF83),0))</f>
        <v>0</v>
      </c>
      <c r="FH83" s="48" t="n">
        <f aca="false">MIN(MAX((HF82*(1+HF$5/Setup!$C$36)+IF($V83=39,N($F83),0))-DJ83,0),MAX($P83-SUM(DV83:FG83),0))</f>
        <v>0</v>
      </c>
      <c r="FI83" s="48" t="n">
        <f aca="false">MIN(MAX((HG82*(1+HG$5/Setup!$C$36)+IF($V83=40,N($F83),0))-DK83,0),MAX($P83-SUM(DV83:FH83),0))</f>
        <v>0</v>
      </c>
      <c r="FJ83" s="48" t="n">
        <f aca="false">MIN(MAX((HH82*(1+HH$5/Setup!$C$36)+IF($V83=41,N($F83),0))-DL83,0),MAX($P83-SUM(DV83:FI83),0))</f>
        <v>0</v>
      </c>
      <c r="FK83" s="48" t="n">
        <f aca="false">MIN(MAX((HI82*(1+HI$5/Setup!$C$36)+IF($V83=42,N($F83),0))-DM83,0),MAX($P83-SUM(DV83:FJ83),0))</f>
        <v>0</v>
      </c>
      <c r="FL83" s="48" t="n">
        <f aca="false">MIN(MAX((HJ82*(1+HJ$5/Setup!$C$36)+IF($V83=43,N($F83),0))-DN83,0),MAX($P83-SUM(DV83:FK83),0))</f>
        <v>0</v>
      </c>
      <c r="FM83" s="48" t="n">
        <f aca="false">MIN(MAX((HK82*(1+HK$5/Setup!$C$36)+IF($V83=44,N($F83),0))-DO83,0),MAX($P83-SUM(DV83:FL83),0))</f>
        <v>0</v>
      </c>
      <c r="FN83" s="48" t="n">
        <f aca="false">MIN(MAX((HL82*(1+HL$5/Setup!$C$36)+IF($V83=45,N($F83),0))-DP83,0),MAX($P83-SUM(DV83:FM83),0))</f>
        <v>0</v>
      </c>
      <c r="FO83" s="48" t="n">
        <f aca="false">MIN(MAX((HM82*(1+HM$5/Setup!$C$36)+IF($V83=46,N($F83),0))-DQ83,0),MAX($P83-SUM(DV83:FN83),0))</f>
        <v>0</v>
      </c>
      <c r="FP83" s="48" t="n">
        <f aca="false">MIN(MAX((HN82*(1+HN$5/Setup!$C$36)+IF($V83=47,N($F83),0))-DR83,0),MAX($P83-SUM(DV83:FO83),0))</f>
        <v>0</v>
      </c>
      <c r="FQ83" s="48" t="n">
        <f aca="false">MIN(MAX((HO82*(1+HO$5/Setup!$C$36)+IF($V83=48,N($F83),0))-DS83,0),MAX($P83-SUM(DV83:FP83),0))</f>
        <v>0</v>
      </c>
      <c r="FR83" s="48" t="n">
        <f aca="false">MIN(MAX((HP82*(1+HP$5/Setup!$C$36)+IF($V83=49,N($F83),0))-DT83,0),MAX($P83-SUM(DV83:FQ83),0))</f>
        <v>0</v>
      </c>
      <c r="FS83" s="48" t="n">
        <f aca="false">MIN(MAX((HQ82*(1+HQ$5/Setup!$C$36)+IF($V83=50,N($F83),0))-DU83,0),MAX($P83-SUM(DV83:FR83),0))</f>
        <v>0</v>
      </c>
      <c r="FT83" s="48" t="n">
        <f aca="false">IF((FT82*(1+FT$5/Setup!$C$36)+IF($V83=1,N($F83),0))-BX83-DV83&lt;0.005,0,(FT82*(1+FT$5/Setup!$C$36)+IF($V83=1,N($F83),0))-BX83-DV83)</f>
        <v>0</v>
      </c>
      <c r="FU83" s="48" t="n">
        <f aca="false">IF((FU82*(1+FU$5/Setup!$C$36)+IF($V83=2,N($F83),0))-BY83-DW83&lt;0.005,0,(FU82*(1+FU$5/Setup!$C$36)+IF($V83=2,N($F83),0))-BY83-DW83)</f>
        <v>0</v>
      </c>
      <c r="FV83" s="48" t="n">
        <f aca="false">IF((FV82*(1+FV$5/Setup!$C$36)+IF($V83=3,N($F83),0))-BZ83-DX83&lt;0.005,0,(FV82*(1+FV$5/Setup!$C$36)+IF($V83=3,N($F83),0))-BZ83-DX83)</f>
        <v>0</v>
      </c>
      <c r="FW83" s="48" t="n">
        <f aca="false">IF((FW82*(1+FW$5/Setup!$C$36)+IF($V83=4,N($F83),0))-CA83-DY83&lt;0.005,0,(FW82*(1+FW$5/Setup!$C$36)+IF($V83=4,N($F83),0))-CA83-DY83)</f>
        <v>0</v>
      </c>
      <c r="FX83" s="48" t="n">
        <f aca="false">IF((FX82*(1+FX$5/Setup!$C$36)+IF($V83=5,N($F83),0))-CB83-DZ83&lt;0.005,0,(FX82*(1+FX$5/Setup!$C$36)+IF($V83=5,N($F83),0))-CB83-DZ83)</f>
        <v>0</v>
      </c>
      <c r="FY83" s="48" t="n">
        <f aca="false">IF((FY82*(1+FY$5/Setup!$C$36)+IF($V83=6,N($F83),0))-CC83-EA83&lt;0.005,0,(FY82*(1+FY$5/Setup!$C$36)+IF($V83=6,N($F83),0))-CC83-EA83)</f>
        <v>0</v>
      </c>
      <c r="FZ83" s="48" t="n">
        <f aca="false">IF((FZ82*(1+FZ$5/Setup!$C$36)+IF($V83=7,N($F83),0))-CD83-EB83&lt;0.005,0,(FZ82*(1+FZ$5/Setup!$C$36)+IF($V83=7,N($F83),0))-CD83-EB83)</f>
        <v>0</v>
      </c>
      <c r="GA83" s="48" t="n">
        <f aca="false">IF((GA82*(1+GA$5/Setup!$C$36)+IF($V83=8,N($F83),0))-CE83-EC83&lt;0.005,0,(GA82*(1+GA$5/Setup!$C$36)+IF($V83=8,N($F83),0))-CE83-EC83)</f>
        <v>0</v>
      </c>
      <c r="GB83" s="48" t="n">
        <f aca="false">IF((GB82*(1+GB$5/Setup!$C$36)+IF($V83=9,N($F83),0))-CF83-ED83&lt;0.005,0,(GB82*(1+GB$5/Setup!$C$36)+IF($V83=9,N($F83),0))-CF83-ED83)</f>
        <v>0</v>
      </c>
      <c r="GC83" s="48" t="n">
        <f aca="false">IF((GC82*(1+GC$5/Setup!$C$36)+IF($V83=10,N($F83),0))-CG83-EE83&lt;0.005,0,(GC82*(1+GC$5/Setup!$C$36)+IF($V83=10,N($F83),0))-CG83-EE83)</f>
        <v>0</v>
      </c>
      <c r="GD83" s="48" t="n">
        <f aca="false">IF((GD82*(1+GD$5/Setup!$C$36)+IF($V83=11,N($F83),0))-CH83-EF83&lt;0.005,0,(GD82*(1+GD$5/Setup!$C$36)+IF($V83=11,N($F83),0))-CH83-EF83)</f>
        <v>0</v>
      </c>
      <c r="GE83" s="48" t="n">
        <f aca="false">IF((GE82*(1+GE$5/Setup!$C$36)+IF($V83=12,N($F83),0))-CI83-EG83&lt;0.005,0,(GE82*(1+GE$5/Setup!$C$36)+IF($V83=12,N($F83),0))-CI83-EG83)</f>
        <v>0</v>
      </c>
      <c r="GF83" s="48" t="n">
        <f aca="false">IF((GF82*(1+GF$5/Setup!$C$36)+IF($V83=13,N($F83),0))-CJ83-EH83&lt;0.005,0,(GF82*(1+GF$5/Setup!$C$36)+IF($V83=13,N($F83),0))-CJ83-EH83)</f>
        <v>0</v>
      </c>
      <c r="GG83" s="48" t="n">
        <f aca="false">IF((GG82*(1+GG$5/Setup!$C$36)+IF($V83=14,N($F83),0))-CK83-EI83&lt;0.005,0,(GG82*(1+GG$5/Setup!$C$36)+IF($V83=14,N($F83),0))-CK83-EI83)</f>
        <v>0</v>
      </c>
      <c r="GH83" s="48" t="n">
        <f aca="false">IF((GH82*(1+GH$5/Setup!$C$36)+IF($V83=15,N($F83),0))-CL83-EJ83&lt;0.005,0,(GH82*(1+GH$5/Setup!$C$36)+IF($V83=15,N($F83),0))-CL83-EJ83)</f>
        <v>0</v>
      </c>
      <c r="GI83" s="48" t="n">
        <f aca="false">IF((GI82*(1+GI$5/Setup!$C$36)+IF($V83=16,N($F83),0))-CM83-EK83&lt;0.005,0,(GI82*(1+GI$5/Setup!$C$36)+IF($V83=16,N($F83),0))-CM83-EK83)</f>
        <v>0</v>
      </c>
      <c r="GJ83" s="48" t="n">
        <f aca="false">IF((GJ82*(1+GJ$5/Setup!$C$36)+IF($V83=17,N($F83),0))-CN83-EL83&lt;0.005,0,(GJ82*(1+GJ$5/Setup!$C$36)+IF($V83=17,N($F83),0))-CN83-EL83)</f>
        <v>0</v>
      </c>
      <c r="GK83" s="48" t="n">
        <f aca="false">IF((GK82*(1+GK$5/Setup!$C$36)+IF($V83=18,N($F83),0))-CO83-EM83&lt;0.005,0,(GK82*(1+GK$5/Setup!$C$36)+IF($V83=18,N($F83),0))-CO83-EM83)</f>
        <v>0</v>
      </c>
      <c r="GL83" s="48" t="n">
        <f aca="false">IF((GL82*(1+GL$5/Setup!$C$36)+IF($V83=19,N($F83),0))-CP83-EN83&lt;0.005,0,(GL82*(1+GL$5/Setup!$C$36)+IF($V83=19,N($F83),0))-CP83-EN83)</f>
        <v>0</v>
      </c>
      <c r="GM83" s="48" t="n">
        <f aca="false">IF((GM82*(1+GM$5/Setup!$C$36)+IF($V83=20,N($F83),0))-CQ83-EO83&lt;0.005,0,(GM82*(1+GM$5/Setup!$C$36)+IF($V83=20,N($F83),0))-CQ83-EO83)</f>
        <v>0</v>
      </c>
      <c r="GN83" s="48" t="n">
        <f aca="false">IF((GN82*(1+GN$5/Setup!$C$36)+IF($V83=21,N($F83),0))-CR83-EP83&lt;0.005,0,(GN82*(1+GN$5/Setup!$C$36)+IF($V83=21,N($F83),0))-CR83-EP83)</f>
        <v>0</v>
      </c>
      <c r="GO83" s="48" t="n">
        <f aca="false">IF((GO82*(1+GO$5/Setup!$C$36)+IF($V83=22,N($F83),0))-CS83-EQ83&lt;0.005,0,(GO82*(1+GO$5/Setup!$C$36)+IF($V83=22,N($F83),0))-CS83-EQ83)</f>
        <v>0</v>
      </c>
      <c r="GP83" s="48" t="n">
        <f aca="false">IF((GP82*(1+GP$5/Setup!$C$36)+IF($V83=23,N($F83),0))-CT83-ER83&lt;0.005,0,(GP82*(1+GP$5/Setup!$C$36)+IF($V83=23,N($F83),0))-CT83-ER83)</f>
        <v>0</v>
      </c>
      <c r="GQ83" s="48" t="n">
        <f aca="false">IF((GQ82*(1+GQ$5/Setup!$C$36)+IF($V83=24,N($F83),0))-CU83-ES83&lt;0.005,0,(GQ82*(1+GQ$5/Setup!$C$36)+IF($V83=24,N($F83),0))-CU83-ES83)</f>
        <v>0</v>
      </c>
      <c r="GR83" s="48" t="n">
        <f aca="false">IF((GR82*(1+GR$5/Setup!$C$36)+IF($V83=25,N($F83),0))-CV83-ET83&lt;0.005,0,(GR82*(1+GR$5/Setup!$C$36)+IF($V83=25,N($F83),0))-CV83-ET83)</f>
        <v>0</v>
      </c>
      <c r="GS83" s="48" t="n">
        <f aca="false">IF((GS82*(1+GS$5/Setup!$C$36)+IF($V83=26,N($F83),0))-CW83-EU83&lt;0.005,0,(GS82*(1+GS$5/Setup!$C$36)+IF($V83=26,N($F83),0))-CW83-EU83)</f>
        <v>0</v>
      </c>
      <c r="GT83" s="48" t="n">
        <f aca="false">IF((GT82*(1+GT$5/Setup!$C$36)+IF($V83=27,N($F83),0))-CX83-EV83&lt;0.005,0,(GT82*(1+GT$5/Setup!$C$36)+IF($V83=27,N($F83),0))-CX83-EV83)</f>
        <v>0</v>
      </c>
      <c r="GU83" s="48" t="n">
        <f aca="false">IF((GU82*(1+GU$5/Setup!$C$36)+IF($V83=28,N($F83),0))-CY83-EW83&lt;0.005,0,(GU82*(1+GU$5/Setup!$C$36)+IF($V83=28,N($F83),0))-CY83-EW83)</f>
        <v>0</v>
      </c>
      <c r="GV83" s="48" t="n">
        <f aca="false">IF((GV82*(1+GV$5/Setup!$C$36)+IF($V83=29,N($F83),0))-CZ83-EX83&lt;0.005,0,(GV82*(1+GV$5/Setup!$C$36)+IF($V83=29,N($F83),0))-CZ83-EX83)</f>
        <v>0</v>
      </c>
      <c r="GW83" s="48" t="n">
        <f aca="false">IF((GW82*(1+GW$5/Setup!$C$36)+IF($V83=30,N($F83),0))-DA83-EY83&lt;0.005,0,(GW82*(1+GW$5/Setup!$C$36)+IF($V83=30,N($F83),0))-DA83-EY83)</f>
        <v>0</v>
      </c>
      <c r="GX83" s="48" t="n">
        <f aca="false">IF((GX82*(1+GX$5/Setup!$C$36)+IF($V83=31,N($F83),0))-DB83-EZ83&lt;0.005,0,(GX82*(1+GX$5/Setup!$C$36)+IF($V83=31,N($F83),0))-DB83-EZ83)</f>
        <v>0</v>
      </c>
      <c r="GY83" s="48" t="n">
        <f aca="false">IF((GY82*(1+GY$5/Setup!$C$36)+IF($V83=32,N($F83),0))-DC83-FA83&lt;0.005,0,(GY82*(1+GY$5/Setup!$C$36)+IF($V83=32,N($F83),0))-DC83-FA83)</f>
        <v>0</v>
      </c>
      <c r="GZ83" s="48" t="n">
        <f aca="false">IF((GZ82*(1+GZ$5/Setup!$C$36)+IF($V83=33,N($F83),0))-DD83-FB83&lt;0.005,0,(GZ82*(1+GZ$5/Setup!$C$36)+IF($V83=33,N($F83),0))-DD83-FB83)</f>
        <v>0</v>
      </c>
      <c r="HA83" s="48" t="n">
        <f aca="false">IF((HA82*(1+HA$5/Setup!$C$36)+IF($V83=34,N($F83),0))-DE83-FC83&lt;0.005,0,(HA82*(1+HA$5/Setup!$C$36)+IF($V83=34,N($F83),0))-DE83-FC83)</f>
        <v>0</v>
      </c>
      <c r="HB83" s="48" t="n">
        <f aca="false">IF((HB82*(1+HB$5/Setup!$C$36)+IF($V83=35,N($F83),0))-DF83-FD83&lt;0.005,0,(HB82*(1+HB$5/Setup!$C$36)+IF($V83=35,N($F83),0))-DF83-FD83)</f>
        <v>0</v>
      </c>
      <c r="HC83" s="48" t="n">
        <f aca="false">IF((HC82*(1+HC$5/Setup!$C$36)+IF($V83=36,N($F83),0))-DG83-FE83&lt;0.005,0,(HC82*(1+HC$5/Setup!$C$36)+IF($V83=36,N($F83),0))-DG83-FE83)</f>
        <v>0</v>
      </c>
      <c r="HD83" s="48" t="n">
        <f aca="false">IF((HD82*(1+HD$5/Setup!$C$36)+IF($V83=37,N($F83),0))-DH83-FF83&lt;0.005,0,(HD82*(1+HD$5/Setup!$C$36)+IF($V83=37,N($F83),0))-DH83-FF83)</f>
        <v>0</v>
      </c>
      <c r="HE83" s="48" t="n">
        <f aca="false">IF((HE82*(1+HE$5/Setup!$C$36)+IF($V83=38,N($F83),0))-DI83-FG83&lt;0.005,0,(HE82*(1+HE$5/Setup!$C$36)+IF($V83=38,N($F83),0))-DI83-FG83)</f>
        <v>0</v>
      </c>
      <c r="HF83" s="48" t="n">
        <f aca="false">IF((HF82*(1+HF$5/Setup!$C$36)+IF($V83=39,N($F83),0))-DJ83-FH83&lt;0.005,0,(HF82*(1+HF$5/Setup!$C$36)+IF($V83=39,N($F83),0))-DJ83-FH83)</f>
        <v>0</v>
      </c>
      <c r="HG83" s="48" t="n">
        <f aca="false">IF((HG82*(1+HG$5/Setup!$C$36)+IF($V83=40,N($F83),0))-DK83-FI83&lt;0.005,0,(HG82*(1+HG$5/Setup!$C$36)+IF($V83=40,N($F83),0))-DK83-FI83)</f>
        <v>0</v>
      </c>
      <c r="HH83" s="48" t="n">
        <f aca="false">IF((HH82*(1+HH$5/Setup!$C$36)+IF($V83=41,N($F83),0))-DL83-FJ83&lt;0.005,0,(HH82*(1+HH$5/Setup!$C$36)+IF($V83=41,N($F83),0))-DL83-FJ83)</f>
        <v>0</v>
      </c>
      <c r="HI83" s="48" t="n">
        <f aca="false">IF((HI82*(1+HI$5/Setup!$C$36)+IF($V83=42,N($F83),0))-DM83-FK83&lt;0.005,0,(HI82*(1+HI$5/Setup!$C$36)+IF($V83=42,N($F83),0))-DM83-FK83)</f>
        <v>0</v>
      </c>
      <c r="HJ83" s="48" t="n">
        <f aca="false">IF((HJ82*(1+HJ$5/Setup!$C$36)+IF($V83=43,N($F83),0))-DN83-FL83&lt;0.005,0,(HJ82*(1+HJ$5/Setup!$C$36)+IF($V83=43,N($F83),0))-DN83-FL83)</f>
        <v>0</v>
      </c>
      <c r="HK83" s="48" t="n">
        <f aca="false">IF((HK82*(1+HK$5/Setup!$C$36)+IF($V83=44,N($F83),0))-DO83-FM83&lt;0.005,0,(HK82*(1+HK$5/Setup!$C$36)+IF($V83=44,N($F83),0))-DO83-FM83)</f>
        <v>0</v>
      </c>
      <c r="HL83" s="48" t="n">
        <f aca="false">IF((HL82*(1+HL$5/Setup!$C$36)+IF($V83=45,N($F83),0))-DP83-FN83&lt;0.005,0,(HL82*(1+HL$5/Setup!$C$36)+IF($V83=45,N($F83),0))-DP83-FN83)</f>
        <v>0</v>
      </c>
      <c r="HM83" s="48" t="n">
        <f aca="false">IF((HM82*(1+HM$5/Setup!$C$36)+IF($V83=46,N($F83),0))-DQ83-FO83&lt;0.005,0,(HM82*(1+HM$5/Setup!$C$36)+IF($V83=46,N($F83),0))-DQ83-FO83)</f>
        <v>0</v>
      </c>
      <c r="HN83" s="48" t="n">
        <f aca="false">IF((HN82*(1+HN$5/Setup!$C$36)+IF($V83=47,N($F83),0))-DR83-FP83&lt;0.005,0,(HN82*(1+HN$5/Setup!$C$36)+IF($V83=47,N($F83),0))-DR83-FP83)</f>
        <v>0</v>
      </c>
      <c r="HO83" s="48" t="n">
        <f aca="false">IF((HO82*(1+HO$5/Setup!$C$36)+IF($V83=48,N($F83),0))-DS83-FQ83&lt;0.005,0,(HO82*(1+HO$5/Setup!$C$36)+IF($V83=48,N($F83),0))-DS83-FQ83)</f>
        <v>0</v>
      </c>
      <c r="HP83" s="48" t="n">
        <f aca="false">IF((HP82*(1+HP$5/Setup!$C$36)+IF($V83=49,N($F83),0))-DT83-FR83&lt;0.005,0,(HP82*(1+HP$5/Setup!$C$36)+IF($V83=49,N($F83),0))-DT83-FR83)</f>
        <v>0</v>
      </c>
      <c r="HQ83" s="48" t="n">
        <f aca="false">IF((HQ82*(1+HQ$5/Setup!$C$36)+IF($V83=50,N($F83),0))-DU83-FS83&lt;0.005,0,(HQ82*(1+HQ$5/Setup!$C$36)+IF($V83=50,N($F83),0))-DU83-FS83)</f>
        <v>0</v>
      </c>
    </row>
    <row r="84" customFormat="false" ht="15" hidden="false" customHeight="false" outlineLevel="0" collapsed="false">
      <c r="A84" s="44" t="n">
        <v>76</v>
      </c>
      <c r="B84" s="45" t="n">
        <f aca="false">IF(Setup!$C$7="Every month",EDATE(Setup!$C$8,($A84-1)),IF(Setup!$C$7="Twice a month",DATE(YEAR(Setup!$C$8),MONTH(Setup!$C$8)+INT((($A84-1)+Setup!$C$41)/2),MIN(IF(MOD(($A84-1)+Setup!$C$41,2)=0,Setup!$C$39,Setup!$C$40),DAY(EOMONTH(DATE(YEAR(Setup!$C$8),MONTH(Setup!$C$8)+INT((($A84-1)+Setup!$C$41)/2),1),0)))),Setup!$C$8+($A84-1)*IF(Setup!$C$7="Every week",7,14)))</f>
        <v>47375</v>
      </c>
      <c r="C84" s="45" t="n">
        <f aca="false">IF(Setup!$C$7="Every month",EDATE(Setup!$C$8,$A84),IF(Setup!$C$7="Twice a month",DATE(YEAR(Setup!$C$8),MONTH(Setup!$C$8)+INT(($A84+Setup!$C$41)/2),MIN(IF(MOD($A84+Setup!$C$41,2)=0,Setup!$C$39,Setup!$C$40),DAY(EOMONTH(DATE(YEAR(Setup!$C$8),MONTH(Setup!$C$8)+INT(($A84+Setup!$C$41)/2),1),0)))),Setup!$C$8+$A84*IF(Setup!$C$7="Every week",7,14)))</f>
        <v>47389</v>
      </c>
      <c r="D84" s="46"/>
      <c r="E84" s="47"/>
      <c r="F84" s="47"/>
      <c r="G84" s="47"/>
      <c r="H84" s="47"/>
      <c r="I84" s="48" t="n">
        <f aca="false">N(Setup!$C$11)+N(E84)</f>
        <v>100</v>
      </c>
      <c r="J84" s="48" t="n">
        <f aca="false">MIN(Setup!$C$37,MAX(I84,0))</f>
        <v>9.23076923076923</v>
      </c>
      <c r="K84" s="48" t="n">
        <f aca="false">MIN(MAX(N(Setup!$C$14)-L83,0),MAX(I84-J84,0))</f>
        <v>0</v>
      </c>
      <c r="L84" s="48" t="n">
        <f aca="false">L83+K84-N(G84)</f>
        <v>500</v>
      </c>
      <c r="M84" s="48" t="n">
        <f aca="false">M83+J84-N(H84)</f>
        <v>701.538461538463</v>
      </c>
      <c r="N84" s="48" t="n">
        <f aca="false">SUM(BX84:DU84)</f>
        <v>0</v>
      </c>
      <c r="O84" s="48" t="n">
        <f aca="false">SUM(Z84:BW84)-N84</f>
        <v>40</v>
      </c>
      <c r="P84" s="48" t="n">
        <f aca="false">MAX(I84-J84-K84,0)+O84</f>
        <v>130.769230769231</v>
      </c>
      <c r="Q84" s="48" t="n">
        <f aca="false">SUM(DV84:FS84)</f>
        <v>0</v>
      </c>
      <c r="R84" s="49" t="n">
        <f aca="false">N84+J84+K84+Q84</f>
        <v>9.23076923076923</v>
      </c>
      <c r="S84" s="48" t="n">
        <f aca="false">T84-T83-N(F84)+N84+Q84</f>
        <v>0</v>
      </c>
      <c r="T84" s="49" t="n">
        <f aca="false">SUM(FT84:HQ84)</f>
        <v>0</v>
      </c>
      <c r="U84" s="44" t="str">
        <f aca="false">IF(T83&lt;0.005,"",INDEX(Helpers!$C$2:$C$51,IF(_xlfn.MINIFS($DV$6:$FS$6,DV84:FS84,"&gt;0.005")=0,V84,_xlfn.MINIFS($DV$6:$FS$6,DV84:FS84,"&gt;0.005"))))</f>
        <v/>
      </c>
      <c r="V84" s="44" t="n">
        <f aca="false">IF(_xlfn.MINIFS($FT$6:$HQ$6,FT83:HQ83,"&gt;0.005")=0,1,_xlfn.MINIFS($FT$6:$HQ$6,FT83:HQ83,"&gt;0.005"))</f>
        <v>1</v>
      </c>
      <c r="W84" s="44" t="n">
        <f aca="false">IF(AND(D84&lt;&gt;"Paid",T83&gt;0.005),1,0)</f>
        <v>0</v>
      </c>
      <c r="X84" s="48" t="n">
        <f aca="false">SUMPRODUCT(((Helpers!$G$2:$G$51*(1+(Helpers!$D$2:$D$51+0.000000001)/12)^(($B84-Setup!$C$8)/(365.25/12))-Helpers!$E$2:$E$51*((1+(Helpers!$D$2:$D$51+0.000000001)/12)^(($B84-Setup!$C$8)/(365.25/12))-1)/((Helpers!$D$2:$D$51+0.000000001)/12))&gt;0)*(Helpers!$G$2:$G$51*(1+(Helpers!$D$2:$D$51+0.000000001)/12)^(($B84-Setup!$C$8)/(365.25/12))-Helpers!$E$2:$E$51*((1+(Helpers!$D$2:$D$51+0.000000001)/12)^(($B84-Setup!$C$8)/(365.25/12))-1)/((Helpers!$D$2:$D$51+0.000000001)/12)))</f>
        <v>215.40336764896</v>
      </c>
      <c r="Y84" s="48"/>
      <c r="Z84" s="48" t="n">
        <f aca="false">IF(OR(N(Z$5)=0,Z$6=""),0,Z$5*((DATE(YEAR($B84),MONTH($B84),MIN(Z$6,DAY(EOMONTH($B84,0))))&gt;=$B84)*(DATE(YEAR($B84),MONTH($B84),MIN(Z$6,DAY(EOMONTH($B84,0))))&lt;$C84)+(DATE(YEAR($B84),MONTH($B84)+1,MIN(Z$6,DAY(EOMONTH($B84,1))))&gt;=$B84)*(DATE(YEAR($B84),MONTH($B84)+1,MIN(Z$6,DAY(EOMONTH($B84,1))))&lt;$C84)))</f>
        <v>0</v>
      </c>
      <c r="AA84" s="48" t="n">
        <f aca="false">IF(OR(N(AA$5)=0,AA$6=""),0,AA$5*((DATE(YEAR($B84),MONTH($B84),MIN(AA$6,DAY(EOMONTH($B84,0))))&gt;=$B84)*(DATE(YEAR($B84),MONTH($B84),MIN(AA$6,DAY(EOMONTH($B84,0))))&lt;$C84)+(DATE(YEAR($B84),MONTH($B84)+1,MIN(AA$6,DAY(EOMONTH($B84,1))))&gt;=$B84)*(DATE(YEAR($B84),MONTH($B84)+1,MIN(AA$6,DAY(EOMONTH($B84,1))))&lt;$C84)))</f>
        <v>40</v>
      </c>
      <c r="AB84" s="48" t="n">
        <f aca="false">IF(OR(N(AB$5)=0,AB$6=""),0,AB$5*((DATE(YEAR($B84),MONTH($B84),MIN(AB$6,DAY(EOMONTH($B84,0))))&gt;=$B84)*(DATE(YEAR($B84),MONTH($B84),MIN(AB$6,DAY(EOMONTH($B84,0))))&lt;$C84)+(DATE(YEAR($B84),MONTH($B84)+1,MIN(AB$6,DAY(EOMONTH($B84,1))))&gt;=$B84)*(DATE(YEAR($B84),MONTH($B84)+1,MIN(AB$6,DAY(EOMONTH($B84,1))))&lt;$C84)))</f>
        <v>0</v>
      </c>
      <c r="AC84" s="48" t="n">
        <f aca="false">IF(OR(N(AC$5)=0,AC$6=""),0,AC$5*((DATE(YEAR($B84),MONTH($B84),MIN(AC$6,DAY(EOMONTH($B84,0))))&gt;=$B84)*(DATE(YEAR($B84),MONTH($B84),MIN(AC$6,DAY(EOMONTH($B84,0))))&lt;$C84)+(DATE(YEAR($B84),MONTH($B84)+1,MIN(AC$6,DAY(EOMONTH($B84,1))))&gt;=$B84)*(DATE(YEAR($B84),MONTH($B84)+1,MIN(AC$6,DAY(EOMONTH($B84,1))))&lt;$C84)))</f>
        <v>0</v>
      </c>
      <c r="AD84" s="48" t="n">
        <f aca="false">IF(OR(N(AD$5)=0,AD$6=""),0,AD$5*((DATE(YEAR($B84),MONTH($B84),MIN(AD$6,DAY(EOMONTH($B84,0))))&gt;=$B84)*(DATE(YEAR($B84),MONTH($B84),MIN(AD$6,DAY(EOMONTH($B84,0))))&lt;$C84)+(DATE(YEAR($B84),MONTH($B84)+1,MIN(AD$6,DAY(EOMONTH($B84,1))))&gt;=$B84)*(DATE(YEAR($B84),MONTH($B84)+1,MIN(AD$6,DAY(EOMONTH($B84,1))))&lt;$C84)))</f>
        <v>0</v>
      </c>
      <c r="AE84" s="48" t="n">
        <f aca="false">IF(OR(N(AE$5)=0,AE$6=""),0,AE$5*((DATE(YEAR($B84),MONTH($B84),MIN(AE$6,DAY(EOMONTH($B84,0))))&gt;=$B84)*(DATE(YEAR($B84),MONTH($B84),MIN(AE$6,DAY(EOMONTH($B84,0))))&lt;$C84)+(DATE(YEAR($B84),MONTH($B84)+1,MIN(AE$6,DAY(EOMONTH($B84,1))))&gt;=$B84)*(DATE(YEAR($B84),MONTH($B84)+1,MIN(AE$6,DAY(EOMONTH($B84,1))))&lt;$C84)))</f>
        <v>0</v>
      </c>
      <c r="AF84" s="48" t="n">
        <f aca="false">IF(OR(N(AF$5)=0,AF$6=""),0,AF$5*((DATE(YEAR($B84),MONTH($B84),MIN(AF$6,DAY(EOMONTH($B84,0))))&gt;=$B84)*(DATE(YEAR($B84),MONTH($B84),MIN(AF$6,DAY(EOMONTH($B84,0))))&lt;$C84)+(DATE(YEAR($B84),MONTH($B84)+1,MIN(AF$6,DAY(EOMONTH($B84,1))))&gt;=$B84)*(DATE(YEAR($B84),MONTH($B84)+1,MIN(AF$6,DAY(EOMONTH($B84,1))))&lt;$C84)))</f>
        <v>0</v>
      </c>
      <c r="AG84" s="48" t="n">
        <f aca="false">IF(OR(N(AG$5)=0,AG$6=""),0,AG$5*((DATE(YEAR($B84),MONTH($B84),MIN(AG$6,DAY(EOMONTH($B84,0))))&gt;=$B84)*(DATE(YEAR($B84),MONTH($B84),MIN(AG$6,DAY(EOMONTH($B84,0))))&lt;$C84)+(DATE(YEAR($B84),MONTH($B84)+1,MIN(AG$6,DAY(EOMONTH($B84,1))))&gt;=$B84)*(DATE(YEAR($B84),MONTH($B84)+1,MIN(AG$6,DAY(EOMONTH($B84,1))))&lt;$C84)))</f>
        <v>0</v>
      </c>
      <c r="AH84" s="48" t="n">
        <f aca="false">IF(OR(N(AH$5)=0,AH$6=""),0,AH$5*((DATE(YEAR($B84),MONTH($B84),MIN(AH$6,DAY(EOMONTH($B84,0))))&gt;=$B84)*(DATE(YEAR($B84),MONTH($B84),MIN(AH$6,DAY(EOMONTH($B84,0))))&lt;$C84)+(DATE(YEAR($B84),MONTH($B84)+1,MIN(AH$6,DAY(EOMONTH($B84,1))))&gt;=$B84)*(DATE(YEAR($B84),MONTH($B84)+1,MIN(AH$6,DAY(EOMONTH($B84,1))))&lt;$C84)))</f>
        <v>0</v>
      </c>
      <c r="AI84" s="48" t="n">
        <f aca="false">IF(OR(N(AI$5)=0,AI$6=""),0,AI$5*((DATE(YEAR($B84),MONTH($B84),MIN(AI$6,DAY(EOMONTH($B84,0))))&gt;=$B84)*(DATE(YEAR($B84),MONTH($B84),MIN(AI$6,DAY(EOMONTH($B84,0))))&lt;$C84)+(DATE(YEAR($B84),MONTH($B84)+1,MIN(AI$6,DAY(EOMONTH($B84,1))))&gt;=$B84)*(DATE(YEAR($B84),MONTH($B84)+1,MIN(AI$6,DAY(EOMONTH($B84,1))))&lt;$C84)))</f>
        <v>0</v>
      </c>
      <c r="AJ84" s="48" t="n">
        <f aca="false">IF(OR(N(AJ$5)=0,AJ$6=""),0,AJ$5*((DATE(YEAR($B84),MONTH($B84),MIN(AJ$6,DAY(EOMONTH($B84,0))))&gt;=$B84)*(DATE(YEAR($B84),MONTH($B84),MIN(AJ$6,DAY(EOMONTH($B84,0))))&lt;$C84)+(DATE(YEAR($B84),MONTH($B84)+1,MIN(AJ$6,DAY(EOMONTH($B84,1))))&gt;=$B84)*(DATE(YEAR($B84),MONTH($B84)+1,MIN(AJ$6,DAY(EOMONTH($B84,1))))&lt;$C84)))</f>
        <v>0</v>
      </c>
      <c r="AK84" s="48" t="n">
        <f aca="false">IF(OR(N(AK$5)=0,AK$6=""),0,AK$5*((DATE(YEAR($B84),MONTH($B84),MIN(AK$6,DAY(EOMONTH($B84,0))))&gt;=$B84)*(DATE(YEAR($B84),MONTH($B84),MIN(AK$6,DAY(EOMONTH($B84,0))))&lt;$C84)+(DATE(YEAR($B84),MONTH($B84)+1,MIN(AK$6,DAY(EOMONTH($B84,1))))&gt;=$B84)*(DATE(YEAR($B84),MONTH($B84)+1,MIN(AK$6,DAY(EOMONTH($B84,1))))&lt;$C84)))</f>
        <v>0</v>
      </c>
      <c r="AL84" s="48" t="n">
        <f aca="false">IF(OR(N(AL$5)=0,AL$6=""),0,AL$5*((DATE(YEAR($B84),MONTH($B84),MIN(AL$6,DAY(EOMONTH($B84,0))))&gt;=$B84)*(DATE(YEAR($B84),MONTH($B84),MIN(AL$6,DAY(EOMONTH($B84,0))))&lt;$C84)+(DATE(YEAR($B84),MONTH($B84)+1,MIN(AL$6,DAY(EOMONTH($B84,1))))&gt;=$B84)*(DATE(YEAR($B84),MONTH($B84)+1,MIN(AL$6,DAY(EOMONTH($B84,1))))&lt;$C84)))</f>
        <v>0</v>
      </c>
      <c r="AM84" s="48" t="n">
        <f aca="false">IF(OR(N(AM$5)=0,AM$6=""),0,AM$5*((DATE(YEAR($B84),MONTH($B84),MIN(AM$6,DAY(EOMONTH($B84,0))))&gt;=$B84)*(DATE(YEAR($B84),MONTH($B84),MIN(AM$6,DAY(EOMONTH($B84,0))))&lt;$C84)+(DATE(YEAR($B84),MONTH($B84)+1,MIN(AM$6,DAY(EOMONTH($B84,1))))&gt;=$B84)*(DATE(YEAR($B84),MONTH($B84)+1,MIN(AM$6,DAY(EOMONTH($B84,1))))&lt;$C84)))</f>
        <v>0</v>
      </c>
      <c r="AN84" s="48" t="n">
        <f aca="false">IF(OR(N(AN$5)=0,AN$6=""),0,AN$5*((DATE(YEAR($B84),MONTH($B84),MIN(AN$6,DAY(EOMONTH($B84,0))))&gt;=$B84)*(DATE(YEAR($B84),MONTH($B84),MIN(AN$6,DAY(EOMONTH($B84,0))))&lt;$C84)+(DATE(YEAR($B84),MONTH($B84)+1,MIN(AN$6,DAY(EOMONTH($B84,1))))&gt;=$B84)*(DATE(YEAR($B84),MONTH($B84)+1,MIN(AN$6,DAY(EOMONTH($B84,1))))&lt;$C84)))</f>
        <v>0</v>
      </c>
      <c r="AO84" s="48" t="n">
        <f aca="false">IF(OR(N(AO$5)=0,AO$6=""),0,AO$5*((DATE(YEAR($B84),MONTH($B84),MIN(AO$6,DAY(EOMONTH($B84,0))))&gt;=$B84)*(DATE(YEAR($B84),MONTH($B84),MIN(AO$6,DAY(EOMONTH($B84,0))))&lt;$C84)+(DATE(YEAR($B84),MONTH($B84)+1,MIN(AO$6,DAY(EOMONTH($B84,1))))&gt;=$B84)*(DATE(YEAR($B84),MONTH($B84)+1,MIN(AO$6,DAY(EOMONTH($B84,1))))&lt;$C84)))</f>
        <v>0</v>
      </c>
      <c r="AP84" s="48" t="n">
        <f aca="false">IF(OR(N(AP$5)=0,AP$6=""),0,AP$5*((DATE(YEAR($B84),MONTH($B84),MIN(AP$6,DAY(EOMONTH($B84,0))))&gt;=$B84)*(DATE(YEAR($B84),MONTH($B84),MIN(AP$6,DAY(EOMONTH($B84,0))))&lt;$C84)+(DATE(YEAR($B84),MONTH($B84)+1,MIN(AP$6,DAY(EOMONTH($B84,1))))&gt;=$B84)*(DATE(YEAR($B84),MONTH($B84)+1,MIN(AP$6,DAY(EOMONTH($B84,1))))&lt;$C84)))</f>
        <v>0</v>
      </c>
      <c r="AQ84" s="48" t="n">
        <f aca="false">IF(OR(N(AQ$5)=0,AQ$6=""),0,AQ$5*((DATE(YEAR($B84),MONTH($B84),MIN(AQ$6,DAY(EOMONTH($B84,0))))&gt;=$B84)*(DATE(YEAR($B84),MONTH($B84),MIN(AQ$6,DAY(EOMONTH($B84,0))))&lt;$C84)+(DATE(YEAR($B84),MONTH($B84)+1,MIN(AQ$6,DAY(EOMONTH($B84,1))))&gt;=$B84)*(DATE(YEAR($B84),MONTH($B84)+1,MIN(AQ$6,DAY(EOMONTH($B84,1))))&lt;$C84)))</f>
        <v>0</v>
      </c>
      <c r="AR84" s="48" t="n">
        <f aca="false">IF(OR(N(AR$5)=0,AR$6=""),0,AR$5*((DATE(YEAR($B84),MONTH($B84),MIN(AR$6,DAY(EOMONTH($B84,0))))&gt;=$B84)*(DATE(YEAR($B84),MONTH($B84),MIN(AR$6,DAY(EOMONTH($B84,0))))&lt;$C84)+(DATE(YEAR($B84),MONTH($B84)+1,MIN(AR$6,DAY(EOMONTH($B84,1))))&gt;=$B84)*(DATE(YEAR($B84),MONTH($B84)+1,MIN(AR$6,DAY(EOMONTH($B84,1))))&lt;$C84)))</f>
        <v>0</v>
      </c>
      <c r="AS84" s="48" t="n">
        <f aca="false">IF(OR(N(AS$5)=0,AS$6=""),0,AS$5*((DATE(YEAR($B84),MONTH($B84),MIN(AS$6,DAY(EOMONTH($B84,0))))&gt;=$B84)*(DATE(YEAR($B84),MONTH($B84),MIN(AS$6,DAY(EOMONTH($B84,0))))&lt;$C84)+(DATE(YEAR($B84),MONTH($B84)+1,MIN(AS$6,DAY(EOMONTH($B84,1))))&gt;=$B84)*(DATE(YEAR($B84),MONTH($B84)+1,MIN(AS$6,DAY(EOMONTH($B84,1))))&lt;$C84)))</f>
        <v>0</v>
      </c>
      <c r="AT84" s="48" t="n">
        <f aca="false">IF(OR(N(AT$5)=0,AT$6=""),0,AT$5*((DATE(YEAR($B84),MONTH($B84),MIN(AT$6,DAY(EOMONTH($B84,0))))&gt;=$B84)*(DATE(YEAR($B84),MONTH($B84),MIN(AT$6,DAY(EOMONTH($B84,0))))&lt;$C84)+(DATE(YEAR($B84),MONTH($B84)+1,MIN(AT$6,DAY(EOMONTH($B84,1))))&gt;=$B84)*(DATE(YEAR($B84),MONTH($B84)+1,MIN(AT$6,DAY(EOMONTH($B84,1))))&lt;$C84)))</f>
        <v>0</v>
      </c>
      <c r="AU84" s="48" t="n">
        <f aca="false">IF(OR(N(AU$5)=0,AU$6=""),0,AU$5*((DATE(YEAR($B84),MONTH($B84),MIN(AU$6,DAY(EOMONTH($B84,0))))&gt;=$B84)*(DATE(YEAR($B84),MONTH($B84),MIN(AU$6,DAY(EOMONTH($B84,0))))&lt;$C84)+(DATE(YEAR($B84),MONTH($B84)+1,MIN(AU$6,DAY(EOMONTH($B84,1))))&gt;=$B84)*(DATE(YEAR($B84),MONTH($B84)+1,MIN(AU$6,DAY(EOMONTH($B84,1))))&lt;$C84)))</f>
        <v>0</v>
      </c>
      <c r="AV84" s="48" t="n">
        <f aca="false">IF(OR(N(AV$5)=0,AV$6=""),0,AV$5*((DATE(YEAR($B84),MONTH($B84),MIN(AV$6,DAY(EOMONTH($B84,0))))&gt;=$B84)*(DATE(YEAR($B84),MONTH($B84),MIN(AV$6,DAY(EOMONTH($B84,0))))&lt;$C84)+(DATE(YEAR($B84),MONTH($B84)+1,MIN(AV$6,DAY(EOMONTH($B84,1))))&gt;=$B84)*(DATE(YEAR($B84),MONTH($B84)+1,MIN(AV$6,DAY(EOMONTH($B84,1))))&lt;$C84)))</f>
        <v>0</v>
      </c>
      <c r="AW84" s="48" t="n">
        <f aca="false">IF(OR(N(AW$5)=0,AW$6=""),0,AW$5*((DATE(YEAR($B84),MONTH($B84),MIN(AW$6,DAY(EOMONTH($B84,0))))&gt;=$B84)*(DATE(YEAR($B84),MONTH($B84),MIN(AW$6,DAY(EOMONTH($B84,0))))&lt;$C84)+(DATE(YEAR($B84),MONTH($B84)+1,MIN(AW$6,DAY(EOMONTH($B84,1))))&gt;=$B84)*(DATE(YEAR($B84),MONTH($B84)+1,MIN(AW$6,DAY(EOMONTH($B84,1))))&lt;$C84)))</f>
        <v>0</v>
      </c>
      <c r="AX84" s="48" t="n">
        <f aca="false">IF(OR(N(AX$5)=0,AX$6=""),0,AX$5*((DATE(YEAR($B84),MONTH($B84),MIN(AX$6,DAY(EOMONTH($B84,0))))&gt;=$B84)*(DATE(YEAR($B84),MONTH($B84),MIN(AX$6,DAY(EOMONTH($B84,0))))&lt;$C84)+(DATE(YEAR($B84),MONTH($B84)+1,MIN(AX$6,DAY(EOMONTH($B84,1))))&gt;=$B84)*(DATE(YEAR($B84),MONTH($B84)+1,MIN(AX$6,DAY(EOMONTH($B84,1))))&lt;$C84)))</f>
        <v>0</v>
      </c>
      <c r="AY84" s="48" t="n">
        <f aca="false">IF(OR(N(AY$5)=0,AY$6=""),0,AY$5*((DATE(YEAR($B84),MONTH($B84),MIN(AY$6,DAY(EOMONTH($B84,0))))&gt;=$B84)*(DATE(YEAR($B84),MONTH($B84),MIN(AY$6,DAY(EOMONTH($B84,0))))&lt;$C84)+(DATE(YEAR($B84),MONTH($B84)+1,MIN(AY$6,DAY(EOMONTH($B84,1))))&gt;=$B84)*(DATE(YEAR($B84),MONTH($B84)+1,MIN(AY$6,DAY(EOMONTH($B84,1))))&lt;$C84)))</f>
        <v>0</v>
      </c>
      <c r="AZ84" s="48" t="n">
        <f aca="false">IF(OR(N(AZ$5)=0,AZ$6=""),0,AZ$5*((DATE(YEAR($B84),MONTH($B84),MIN(AZ$6,DAY(EOMONTH($B84,0))))&gt;=$B84)*(DATE(YEAR($B84),MONTH($B84),MIN(AZ$6,DAY(EOMONTH($B84,0))))&lt;$C84)+(DATE(YEAR($B84),MONTH($B84)+1,MIN(AZ$6,DAY(EOMONTH($B84,1))))&gt;=$B84)*(DATE(YEAR($B84),MONTH($B84)+1,MIN(AZ$6,DAY(EOMONTH($B84,1))))&lt;$C84)))</f>
        <v>0</v>
      </c>
      <c r="BA84" s="48" t="n">
        <f aca="false">IF(OR(N(BA$5)=0,BA$6=""),0,BA$5*((DATE(YEAR($B84),MONTH($B84),MIN(BA$6,DAY(EOMONTH($B84,0))))&gt;=$B84)*(DATE(YEAR($B84),MONTH($B84),MIN(BA$6,DAY(EOMONTH($B84,0))))&lt;$C84)+(DATE(YEAR($B84),MONTH($B84)+1,MIN(BA$6,DAY(EOMONTH($B84,1))))&gt;=$B84)*(DATE(YEAR($B84),MONTH($B84)+1,MIN(BA$6,DAY(EOMONTH($B84,1))))&lt;$C84)))</f>
        <v>0</v>
      </c>
      <c r="BB84" s="48" t="n">
        <f aca="false">IF(OR(N(BB$5)=0,BB$6=""),0,BB$5*((DATE(YEAR($B84),MONTH($B84),MIN(BB$6,DAY(EOMONTH($B84,0))))&gt;=$B84)*(DATE(YEAR($B84),MONTH($B84),MIN(BB$6,DAY(EOMONTH($B84,0))))&lt;$C84)+(DATE(YEAR($B84),MONTH($B84)+1,MIN(BB$6,DAY(EOMONTH($B84,1))))&gt;=$B84)*(DATE(YEAR($B84),MONTH($B84)+1,MIN(BB$6,DAY(EOMONTH($B84,1))))&lt;$C84)))</f>
        <v>0</v>
      </c>
      <c r="BC84" s="48" t="n">
        <f aca="false">IF(OR(N(BC$5)=0,BC$6=""),0,BC$5*((DATE(YEAR($B84),MONTH($B84),MIN(BC$6,DAY(EOMONTH($B84,0))))&gt;=$B84)*(DATE(YEAR($B84),MONTH($B84),MIN(BC$6,DAY(EOMONTH($B84,0))))&lt;$C84)+(DATE(YEAR($B84),MONTH($B84)+1,MIN(BC$6,DAY(EOMONTH($B84,1))))&gt;=$B84)*(DATE(YEAR($B84),MONTH($B84)+1,MIN(BC$6,DAY(EOMONTH($B84,1))))&lt;$C84)))</f>
        <v>0</v>
      </c>
      <c r="BD84" s="48" t="n">
        <f aca="false">IF(OR(N(BD$5)=0,BD$6=""),0,BD$5*((DATE(YEAR($B84),MONTH($B84),MIN(BD$6,DAY(EOMONTH($B84,0))))&gt;=$B84)*(DATE(YEAR($B84),MONTH($B84),MIN(BD$6,DAY(EOMONTH($B84,0))))&lt;$C84)+(DATE(YEAR($B84),MONTH($B84)+1,MIN(BD$6,DAY(EOMONTH($B84,1))))&gt;=$B84)*(DATE(YEAR($B84),MONTH($B84)+1,MIN(BD$6,DAY(EOMONTH($B84,1))))&lt;$C84)))</f>
        <v>0</v>
      </c>
      <c r="BE84" s="48" t="n">
        <f aca="false">IF(OR(N(BE$5)=0,BE$6=""),0,BE$5*((DATE(YEAR($B84),MONTH($B84),MIN(BE$6,DAY(EOMONTH($B84,0))))&gt;=$B84)*(DATE(YEAR($B84),MONTH($B84),MIN(BE$6,DAY(EOMONTH($B84,0))))&lt;$C84)+(DATE(YEAR($B84),MONTH($B84)+1,MIN(BE$6,DAY(EOMONTH($B84,1))))&gt;=$B84)*(DATE(YEAR($B84),MONTH($B84)+1,MIN(BE$6,DAY(EOMONTH($B84,1))))&lt;$C84)))</f>
        <v>0</v>
      </c>
      <c r="BF84" s="48" t="n">
        <f aca="false">IF(OR(N(BF$5)=0,BF$6=""),0,BF$5*((DATE(YEAR($B84),MONTH($B84),MIN(BF$6,DAY(EOMONTH($B84,0))))&gt;=$B84)*(DATE(YEAR($B84),MONTH($B84),MIN(BF$6,DAY(EOMONTH($B84,0))))&lt;$C84)+(DATE(YEAR($B84),MONTH($B84)+1,MIN(BF$6,DAY(EOMONTH($B84,1))))&gt;=$B84)*(DATE(YEAR($B84),MONTH($B84)+1,MIN(BF$6,DAY(EOMONTH($B84,1))))&lt;$C84)))</f>
        <v>0</v>
      </c>
      <c r="BG84" s="48" t="n">
        <f aca="false">IF(OR(N(BG$5)=0,BG$6=""),0,BG$5*((DATE(YEAR($B84),MONTH($B84),MIN(BG$6,DAY(EOMONTH($B84,0))))&gt;=$B84)*(DATE(YEAR($B84),MONTH($B84),MIN(BG$6,DAY(EOMONTH($B84,0))))&lt;$C84)+(DATE(YEAR($B84),MONTH($B84)+1,MIN(BG$6,DAY(EOMONTH($B84,1))))&gt;=$B84)*(DATE(YEAR($B84),MONTH($B84)+1,MIN(BG$6,DAY(EOMONTH($B84,1))))&lt;$C84)))</f>
        <v>0</v>
      </c>
      <c r="BH84" s="48" t="n">
        <f aca="false">IF(OR(N(BH$5)=0,BH$6=""),0,BH$5*((DATE(YEAR($B84),MONTH($B84),MIN(BH$6,DAY(EOMONTH($B84,0))))&gt;=$B84)*(DATE(YEAR($B84),MONTH($B84),MIN(BH$6,DAY(EOMONTH($B84,0))))&lt;$C84)+(DATE(YEAR($B84),MONTH($B84)+1,MIN(BH$6,DAY(EOMONTH($B84,1))))&gt;=$B84)*(DATE(YEAR($B84),MONTH($B84)+1,MIN(BH$6,DAY(EOMONTH($B84,1))))&lt;$C84)))</f>
        <v>0</v>
      </c>
      <c r="BI84" s="48" t="n">
        <f aca="false">IF(OR(N(BI$5)=0,BI$6=""),0,BI$5*((DATE(YEAR($B84),MONTH($B84),MIN(BI$6,DAY(EOMONTH($B84,0))))&gt;=$B84)*(DATE(YEAR($B84),MONTH($B84),MIN(BI$6,DAY(EOMONTH($B84,0))))&lt;$C84)+(DATE(YEAR($B84),MONTH($B84)+1,MIN(BI$6,DAY(EOMONTH($B84,1))))&gt;=$B84)*(DATE(YEAR($B84),MONTH($B84)+1,MIN(BI$6,DAY(EOMONTH($B84,1))))&lt;$C84)))</f>
        <v>0</v>
      </c>
      <c r="BJ84" s="48" t="n">
        <f aca="false">IF(OR(N(BJ$5)=0,BJ$6=""),0,BJ$5*((DATE(YEAR($B84),MONTH($B84),MIN(BJ$6,DAY(EOMONTH($B84,0))))&gt;=$B84)*(DATE(YEAR($B84),MONTH($B84),MIN(BJ$6,DAY(EOMONTH($B84,0))))&lt;$C84)+(DATE(YEAR($B84),MONTH($B84)+1,MIN(BJ$6,DAY(EOMONTH($B84,1))))&gt;=$B84)*(DATE(YEAR($B84),MONTH($B84)+1,MIN(BJ$6,DAY(EOMONTH($B84,1))))&lt;$C84)))</f>
        <v>0</v>
      </c>
      <c r="BK84" s="48" t="n">
        <f aca="false">IF(OR(N(BK$5)=0,BK$6=""),0,BK$5*((DATE(YEAR($B84),MONTH($B84),MIN(BK$6,DAY(EOMONTH($B84,0))))&gt;=$B84)*(DATE(YEAR($B84),MONTH($B84),MIN(BK$6,DAY(EOMONTH($B84,0))))&lt;$C84)+(DATE(YEAR($B84),MONTH($B84)+1,MIN(BK$6,DAY(EOMONTH($B84,1))))&gt;=$B84)*(DATE(YEAR($B84),MONTH($B84)+1,MIN(BK$6,DAY(EOMONTH($B84,1))))&lt;$C84)))</f>
        <v>0</v>
      </c>
      <c r="BL84" s="48" t="n">
        <f aca="false">IF(OR(N(BL$5)=0,BL$6=""),0,BL$5*((DATE(YEAR($B84),MONTH($B84),MIN(BL$6,DAY(EOMONTH($B84,0))))&gt;=$B84)*(DATE(YEAR($B84),MONTH($B84),MIN(BL$6,DAY(EOMONTH($B84,0))))&lt;$C84)+(DATE(YEAR($B84),MONTH($B84)+1,MIN(BL$6,DAY(EOMONTH($B84,1))))&gt;=$B84)*(DATE(YEAR($B84),MONTH($B84)+1,MIN(BL$6,DAY(EOMONTH($B84,1))))&lt;$C84)))</f>
        <v>0</v>
      </c>
      <c r="BM84" s="48" t="n">
        <f aca="false">IF(OR(N(BM$5)=0,BM$6=""),0,BM$5*((DATE(YEAR($B84),MONTH($B84),MIN(BM$6,DAY(EOMONTH($B84,0))))&gt;=$B84)*(DATE(YEAR($B84),MONTH($B84),MIN(BM$6,DAY(EOMONTH($B84,0))))&lt;$C84)+(DATE(YEAR($B84),MONTH($B84)+1,MIN(BM$6,DAY(EOMONTH($B84,1))))&gt;=$B84)*(DATE(YEAR($B84),MONTH($B84)+1,MIN(BM$6,DAY(EOMONTH($B84,1))))&lt;$C84)))</f>
        <v>0</v>
      </c>
      <c r="BN84" s="48" t="n">
        <f aca="false">IF(OR(N(BN$5)=0,BN$6=""),0,BN$5*((DATE(YEAR($B84),MONTH($B84),MIN(BN$6,DAY(EOMONTH($B84,0))))&gt;=$B84)*(DATE(YEAR($B84),MONTH($B84),MIN(BN$6,DAY(EOMONTH($B84,0))))&lt;$C84)+(DATE(YEAR($B84),MONTH($B84)+1,MIN(BN$6,DAY(EOMONTH($B84,1))))&gt;=$B84)*(DATE(YEAR($B84),MONTH($B84)+1,MIN(BN$6,DAY(EOMONTH($B84,1))))&lt;$C84)))</f>
        <v>0</v>
      </c>
      <c r="BO84" s="48" t="n">
        <f aca="false">IF(OR(N(BO$5)=0,BO$6=""),0,BO$5*((DATE(YEAR($B84),MONTH($B84),MIN(BO$6,DAY(EOMONTH($B84,0))))&gt;=$B84)*(DATE(YEAR($B84),MONTH($B84),MIN(BO$6,DAY(EOMONTH($B84,0))))&lt;$C84)+(DATE(YEAR($B84),MONTH($B84)+1,MIN(BO$6,DAY(EOMONTH($B84,1))))&gt;=$B84)*(DATE(YEAR($B84),MONTH($B84)+1,MIN(BO$6,DAY(EOMONTH($B84,1))))&lt;$C84)))</f>
        <v>0</v>
      </c>
      <c r="BP84" s="48" t="n">
        <f aca="false">IF(OR(N(BP$5)=0,BP$6=""),0,BP$5*((DATE(YEAR($B84),MONTH($B84),MIN(BP$6,DAY(EOMONTH($B84,0))))&gt;=$B84)*(DATE(YEAR($B84),MONTH($B84),MIN(BP$6,DAY(EOMONTH($B84,0))))&lt;$C84)+(DATE(YEAR($B84),MONTH($B84)+1,MIN(BP$6,DAY(EOMONTH($B84,1))))&gt;=$B84)*(DATE(YEAR($B84),MONTH($B84)+1,MIN(BP$6,DAY(EOMONTH($B84,1))))&lt;$C84)))</f>
        <v>0</v>
      </c>
      <c r="BQ84" s="48" t="n">
        <f aca="false">IF(OR(N(BQ$5)=0,BQ$6=""),0,BQ$5*((DATE(YEAR($B84),MONTH($B84),MIN(BQ$6,DAY(EOMONTH($B84,0))))&gt;=$B84)*(DATE(YEAR($B84),MONTH($B84),MIN(BQ$6,DAY(EOMONTH($B84,0))))&lt;$C84)+(DATE(YEAR($B84),MONTH($B84)+1,MIN(BQ$6,DAY(EOMONTH($B84,1))))&gt;=$B84)*(DATE(YEAR($B84),MONTH($B84)+1,MIN(BQ$6,DAY(EOMONTH($B84,1))))&lt;$C84)))</f>
        <v>0</v>
      </c>
      <c r="BR84" s="48" t="n">
        <f aca="false">IF(OR(N(BR$5)=0,BR$6=""),0,BR$5*((DATE(YEAR($B84),MONTH($B84),MIN(BR$6,DAY(EOMONTH($B84,0))))&gt;=$B84)*(DATE(YEAR($B84),MONTH($B84),MIN(BR$6,DAY(EOMONTH($B84,0))))&lt;$C84)+(DATE(YEAR($B84),MONTH($B84)+1,MIN(BR$6,DAY(EOMONTH($B84,1))))&gt;=$B84)*(DATE(YEAR($B84),MONTH($B84)+1,MIN(BR$6,DAY(EOMONTH($B84,1))))&lt;$C84)))</f>
        <v>0</v>
      </c>
      <c r="BS84" s="48" t="n">
        <f aca="false">IF(OR(N(BS$5)=0,BS$6=""),0,BS$5*((DATE(YEAR($B84),MONTH($B84),MIN(BS$6,DAY(EOMONTH($B84,0))))&gt;=$B84)*(DATE(YEAR($B84),MONTH($B84),MIN(BS$6,DAY(EOMONTH($B84,0))))&lt;$C84)+(DATE(YEAR($B84),MONTH($B84)+1,MIN(BS$6,DAY(EOMONTH($B84,1))))&gt;=$B84)*(DATE(YEAR($B84),MONTH($B84)+1,MIN(BS$6,DAY(EOMONTH($B84,1))))&lt;$C84)))</f>
        <v>0</v>
      </c>
      <c r="BT84" s="48" t="n">
        <f aca="false">IF(OR(N(BT$5)=0,BT$6=""),0,BT$5*((DATE(YEAR($B84),MONTH($B84),MIN(BT$6,DAY(EOMONTH($B84,0))))&gt;=$B84)*(DATE(YEAR($B84),MONTH($B84),MIN(BT$6,DAY(EOMONTH($B84,0))))&lt;$C84)+(DATE(YEAR($B84),MONTH($B84)+1,MIN(BT$6,DAY(EOMONTH($B84,1))))&gt;=$B84)*(DATE(YEAR($B84),MONTH($B84)+1,MIN(BT$6,DAY(EOMONTH($B84,1))))&lt;$C84)))</f>
        <v>0</v>
      </c>
      <c r="BU84" s="48" t="n">
        <f aca="false">IF(OR(N(BU$5)=0,BU$6=""),0,BU$5*((DATE(YEAR($B84),MONTH($B84),MIN(BU$6,DAY(EOMONTH($B84,0))))&gt;=$B84)*(DATE(YEAR($B84),MONTH($B84),MIN(BU$6,DAY(EOMONTH($B84,0))))&lt;$C84)+(DATE(YEAR($B84),MONTH($B84)+1,MIN(BU$6,DAY(EOMONTH($B84,1))))&gt;=$B84)*(DATE(YEAR($B84),MONTH($B84)+1,MIN(BU$6,DAY(EOMONTH($B84,1))))&lt;$C84)))</f>
        <v>0</v>
      </c>
      <c r="BV84" s="48" t="n">
        <f aca="false">IF(OR(N(BV$5)=0,BV$6=""),0,BV$5*((DATE(YEAR($B84),MONTH($B84),MIN(BV$6,DAY(EOMONTH($B84,0))))&gt;=$B84)*(DATE(YEAR($B84),MONTH($B84),MIN(BV$6,DAY(EOMONTH($B84,0))))&lt;$C84)+(DATE(YEAR($B84),MONTH($B84)+1,MIN(BV$6,DAY(EOMONTH($B84,1))))&gt;=$B84)*(DATE(YEAR($B84),MONTH($B84)+1,MIN(BV$6,DAY(EOMONTH($B84,1))))&lt;$C84)))</f>
        <v>0</v>
      </c>
      <c r="BW84" s="48" t="n">
        <f aca="false">IF(OR(N(BW$5)=0,BW$6=""),0,BW$5*((DATE(YEAR($B84),MONTH($B84),MIN(BW$6,DAY(EOMONTH($B84,0))))&gt;=$B84)*(DATE(YEAR($B84),MONTH($B84),MIN(BW$6,DAY(EOMONTH($B84,0))))&lt;$C84)+(DATE(YEAR($B84),MONTH($B84)+1,MIN(BW$6,DAY(EOMONTH($B84,1))))&gt;=$B84)*(DATE(YEAR($B84),MONTH($B84)+1,MIN(BW$6,DAY(EOMONTH($B84,1))))&lt;$C84)))</f>
        <v>0</v>
      </c>
      <c r="BX84" s="48" t="n">
        <f aca="false">MIN(Z84,(FT83*(1+FT$5/Setup!$C$36)+IF($V84=1,N($F84),0)))</f>
        <v>0</v>
      </c>
      <c r="BY84" s="48" t="n">
        <f aca="false">MIN(AA84,(FU83*(1+FU$5/Setup!$C$36)+IF($V84=2,N($F84),0)))</f>
        <v>0</v>
      </c>
      <c r="BZ84" s="48" t="n">
        <f aca="false">MIN(AB84,(FV83*(1+FV$5/Setup!$C$36)+IF($V84=3,N($F84),0)))</f>
        <v>0</v>
      </c>
      <c r="CA84" s="48" t="n">
        <f aca="false">MIN(AC84,(FW83*(1+FW$5/Setup!$C$36)+IF($V84=4,N($F84),0)))</f>
        <v>0</v>
      </c>
      <c r="CB84" s="48" t="n">
        <f aca="false">MIN(AD84,(FX83*(1+FX$5/Setup!$C$36)+IF($V84=5,N($F84),0)))</f>
        <v>0</v>
      </c>
      <c r="CC84" s="48" t="n">
        <f aca="false">MIN(AE84,(FY83*(1+FY$5/Setup!$C$36)+IF($V84=6,N($F84),0)))</f>
        <v>0</v>
      </c>
      <c r="CD84" s="48" t="n">
        <f aca="false">MIN(AF84,(FZ83*(1+FZ$5/Setup!$C$36)+IF($V84=7,N($F84),0)))</f>
        <v>0</v>
      </c>
      <c r="CE84" s="48" t="n">
        <f aca="false">MIN(AG84,(GA83*(1+GA$5/Setup!$C$36)+IF($V84=8,N($F84),0)))</f>
        <v>0</v>
      </c>
      <c r="CF84" s="48" t="n">
        <f aca="false">MIN(AH84,(GB83*(1+GB$5/Setup!$C$36)+IF($V84=9,N($F84),0)))</f>
        <v>0</v>
      </c>
      <c r="CG84" s="48" t="n">
        <f aca="false">MIN(AI84,(GC83*(1+GC$5/Setup!$C$36)+IF($V84=10,N($F84),0)))</f>
        <v>0</v>
      </c>
      <c r="CH84" s="48" t="n">
        <f aca="false">MIN(AJ84,(GD83*(1+GD$5/Setup!$C$36)+IF($V84=11,N($F84),0)))</f>
        <v>0</v>
      </c>
      <c r="CI84" s="48" t="n">
        <f aca="false">MIN(AK84,(GE83*(1+GE$5/Setup!$C$36)+IF($V84=12,N($F84),0)))</f>
        <v>0</v>
      </c>
      <c r="CJ84" s="48" t="n">
        <f aca="false">MIN(AL84,(GF83*(1+GF$5/Setup!$C$36)+IF($V84=13,N($F84),0)))</f>
        <v>0</v>
      </c>
      <c r="CK84" s="48" t="n">
        <f aca="false">MIN(AM84,(GG83*(1+GG$5/Setup!$C$36)+IF($V84=14,N($F84),0)))</f>
        <v>0</v>
      </c>
      <c r="CL84" s="48" t="n">
        <f aca="false">MIN(AN84,(GH83*(1+GH$5/Setup!$C$36)+IF($V84=15,N($F84),0)))</f>
        <v>0</v>
      </c>
      <c r="CM84" s="48" t="n">
        <f aca="false">MIN(AO84,(GI83*(1+GI$5/Setup!$C$36)+IF($V84=16,N($F84),0)))</f>
        <v>0</v>
      </c>
      <c r="CN84" s="48" t="n">
        <f aca="false">MIN(AP84,(GJ83*(1+GJ$5/Setup!$C$36)+IF($V84=17,N($F84),0)))</f>
        <v>0</v>
      </c>
      <c r="CO84" s="48" t="n">
        <f aca="false">MIN(AQ84,(GK83*(1+GK$5/Setup!$C$36)+IF($V84=18,N($F84),0)))</f>
        <v>0</v>
      </c>
      <c r="CP84" s="48" t="n">
        <f aca="false">MIN(AR84,(GL83*(1+GL$5/Setup!$C$36)+IF($V84=19,N($F84),0)))</f>
        <v>0</v>
      </c>
      <c r="CQ84" s="48" t="n">
        <f aca="false">MIN(AS84,(GM83*(1+GM$5/Setup!$C$36)+IF($V84=20,N($F84),0)))</f>
        <v>0</v>
      </c>
      <c r="CR84" s="48" t="n">
        <f aca="false">MIN(AT84,(GN83*(1+GN$5/Setup!$C$36)+IF($V84=21,N($F84),0)))</f>
        <v>0</v>
      </c>
      <c r="CS84" s="48" t="n">
        <f aca="false">MIN(AU84,(GO83*(1+GO$5/Setup!$C$36)+IF($V84=22,N($F84),0)))</f>
        <v>0</v>
      </c>
      <c r="CT84" s="48" t="n">
        <f aca="false">MIN(AV84,(GP83*(1+GP$5/Setup!$C$36)+IF($V84=23,N($F84),0)))</f>
        <v>0</v>
      </c>
      <c r="CU84" s="48" t="n">
        <f aca="false">MIN(AW84,(GQ83*(1+GQ$5/Setup!$C$36)+IF($V84=24,N($F84),0)))</f>
        <v>0</v>
      </c>
      <c r="CV84" s="48" t="n">
        <f aca="false">MIN(AX84,(GR83*(1+GR$5/Setup!$C$36)+IF($V84=25,N($F84),0)))</f>
        <v>0</v>
      </c>
      <c r="CW84" s="48" t="n">
        <f aca="false">MIN(AY84,(GS83*(1+GS$5/Setup!$C$36)+IF($V84=26,N($F84),0)))</f>
        <v>0</v>
      </c>
      <c r="CX84" s="48" t="n">
        <f aca="false">MIN(AZ84,(GT83*(1+GT$5/Setup!$C$36)+IF($V84=27,N($F84),0)))</f>
        <v>0</v>
      </c>
      <c r="CY84" s="48" t="n">
        <f aca="false">MIN(BA84,(GU83*(1+GU$5/Setup!$C$36)+IF($V84=28,N($F84),0)))</f>
        <v>0</v>
      </c>
      <c r="CZ84" s="48" t="n">
        <f aca="false">MIN(BB84,(GV83*(1+GV$5/Setup!$C$36)+IF($V84=29,N($F84),0)))</f>
        <v>0</v>
      </c>
      <c r="DA84" s="48" t="n">
        <f aca="false">MIN(BC84,(GW83*(1+GW$5/Setup!$C$36)+IF($V84=30,N($F84),0)))</f>
        <v>0</v>
      </c>
      <c r="DB84" s="48" t="n">
        <f aca="false">MIN(BD84,(GX83*(1+GX$5/Setup!$C$36)+IF($V84=31,N($F84),0)))</f>
        <v>0</v>
      </c>
      <c r="DC84" s="48" t="n">
        <f aca="false">MIN(BE84,(GY83*(1+GY$5/Setup!$C$36)+IF($V84=32,N($F84),0)))</f>
        <v>0</v>
      </c>
      <c r="DD84" s="48" t="n">
        <f aca="false">MIN(BF84,(GZ83*(1+GZ$5/Setup!$C$36)+IF($V84=33,N($F84),0)))</f>
        <v>0</v>
      </c>
      <c r="DE84" s="48" t="n">
        <f aca="false">MIN(BG84,(HA83*(1+HA$5/Setup!$C$36)+IF($V84=34,N($F84),0)))</f>
        <v>0</v>
      </c>
      <c r="DF84" s="48" t="n">
        <f aca="false">MIN(BH84,(HB83*(1+HB$5/Setup!$C$36)+IF($V84=35,N($F84),0)))</f>
        <v>0</v>
      </c>
      <c r="DG84" s="48" t="n">
        <f aca="false">MIN(BI84,(HC83*(1+HC$5/Setup!$C$36)+IF($V84=36,N($F84),0)))</f>
        <v>0</v>
      </c>
      <c r="DH84" s="48" t="n">
        <f aca="false">MIN(BJ84,(HD83*(1+HD$5/Setup!$C$36)+IF($V84=37,N($F84),0)))</f>
        <v>0</v>
      </c>
      <c r="DI84" s="48" t="n">
        <f aca="false">MIN(BK84,(HE83*(1+HE$5/Setup!$C$36)+IF($V84=38,N($F84),0)))</f>
        <v>0</v>
      </c>
      <c r="DJ84" s="48" t="n">
        <f aca="false">MIN(BL84,(HF83*(1+HF$5/Setup!$C$36)+IF($V84=39,N($F84),0)))</f>
        <v>0</v>
      </c>
      <c r="DK84" s="48" t="n">
        <f aca="false">MIN(BM84,(HG83*(1+HG$5/Setup!$C$36)+IF($V84=40,N($F84),0)))</f>
        <v>0</v>
      </c>
      <c r="DL84" s="48" t="n">
        <f aca="false">MIN(BN84,(HH83*(1+HH$5/Setup!$C$36)+IF($V84=41,N($F84),0)))</f>
        <v>0</v>
      </c>
      <c r="DM84" s="48" t="n">
        <f aca="false">MIN(BO84,(HI83*(1+HI$5/Setup!$C$36)+IF($V84=42,N($F84),0)))</f>
        <v>0</v>
      </c>
      <c r="DN84" s="48" t="n">
        <f aca="false">MIN(BP84,(HJ83*(1+HJ$5/Setup!$C$36)+IF($V84=43,N($F84),0)))</f>
        <v>0</v>
      </c>
      <c r="DO84" s="48" t="n">
        <f aca="false">MIN(BQ84,(HK83*(1+HK$5/Setup!$C$36)+IF($V84=44,N($F84),0)))</f>
        <v>0</v>
      </c>
      <c r="DP84" s="48" t="n">
        <f aca="false">MIN(BR84,(HL83*(1+HL$5/Setup!$C$36)+IF($V84=45,N($F84),0)))</f>
        <v>0</v>
      </c>
      <c r="DQ84" s="48" t="n">
        <f aca="false">MIN(BS84,(HM83*(1+HM$5/Setup!$C$36)+IF($V84=46,N($F84),0)))</f>
        <v>0</v>
      </c>
      <c r="DR84" s="48" t="n">
        <f aca="false">MIN(BT84,(HN83*(1+HN$5/Setup!$C$36)+IF($V84=47,N($F84),0)))</f>
        <v>0</v>
      </c>
      <c r="DS84" s="48" t="n">
        <f aca="false">MIN(BU84,(HO83*(1+HO$5/Setup!$C$36)+IF($V84=48,N($F84),0)))</f>
        <v>0</v>
      </c>
      <c r="DT84" s="48" t="n">
        <f aca="false">MIN(BV84,(HP83*(1+HP$5/Setup!$C$36)+IF($V84=49,N($F84),0)))</f>
        <v>0</v>
      </c>
      <c r="DU84" s="48" t="n">
        <f aca="false">MIN(BW84,(HQ83*(1+HQ$5/Setup!$C$36)+IF($V84=50,N($F84),0)))</f>
        <v>0</v>
      </c>
      <c r="DV84" s="48" t="n">
        <f aca="false">MIN(MAX((FT83*(1+FT$5/Setup!$C$36)+IF($V84=1,N($F84),0))-BX84,0),MAX($P84-0,0))</f>
        <v>0</v>
      </c>
      <c r="DW84" s="48" t="n">
        <f aca="false">MIN(MAX((FU83*(1+FU$5/Setup!$C$36)+IF($V84=2,N($F84),0))-BY84,0),MAX($P84-SUM(DV84:DV84),0))</f>
        <v>0</v>
      </c>
      <c r="DX84" s="48" t="n">
        <f aca="false">MIN(MAX((FV83*(1+FV$5/Setup!$C$36)+IF($V84=3,N($F84),0))-BZ84,0),MAX($P84-SUM(DV84:DW84),0))</f>
        <v>0</v>
      </c>
      <c r="DY84" s="48" t="n">
        <f aca="false">MIN(MAX((FW83*(1+FW$5/Setup!$C$36)+IF($V84=4,N($F84),0))-CA84,0),MAX($P84-SUM(DV84:DX84),0))</f>
        <v>0</v>
      </c>
      <c r="DZ84" s="48" t="n">
        <f aca="false">MIN(MAX((FX83*(1+FX$5/Setup!$C$36)+IF($V84=5,N($F84),0))-CB84,0),MAX($P84-SUM(DV84:DY84),0))</f>
        <v>0</v>
      </c>
      <c r="EA84" s="48" t="n">
        <f aca="false">MIN(MAX((FY83*(1+FY$5/Setup!$C$36)+IF($V84=6,N($F84),0))-CC84,0),MAX($P84-SUM(DV84:DZ84),0))</f>
        <v>0</v>
      </c>
      <c r="EB84" s="48" t="n">
        <f aca="false">MIN(MAX((FZ83*(1+FZ$5/Setup!$C$36)+IF($V84=7,N($F84),0))-CD84,0),MAX($P84-SUM(DV84:EA84),0))</f>
        <v>0</v>
      </c>
      <c r="EC84" s="48" t="n">
        <f aca="false">MIN(MAX((GA83*(1+GA$5/Setup!$C$36)+IF($V84=8,N($F84),0))-CE84,0),MAX($P84-SUM(DV84:EB84),0))</f>
        <v>0</v>
      </c>
      <c r="ED84" s="48" t="n">
        <f aca="false">MIN(MAX((GB83*(1+GB$5/Setup!$C$36)+IF($V84=9,N($F84),0))-CF84,0),MAX($P84-SUM(DV84:EC84),0))</f>
        <v>0</v>
      </c>
      <c r="EE84" s="48" t="n">
        <f aca="false">MIN(MAX((GC83*(1+GC$5/Setup!$C$36)+IF($V84=10,N($F84),0))-CG84,0),MAX($P84-SUM(DV84:ED84),0))</f>
        <v>0</v>
      </c>
      <c r="EF84" s="48" t="n">
        <f aca="false">MIN(MAX((GD83*(1+GD$5/Setup!$C$36)+IF($V84=11,N($F84),0))-CH84,0),MAX($P84-SUM(DV84:EE84),0))</f>
        <v>0</v>
      </c>
      <c r="EG84" s="48" t="n">
        <f aca="false">MIN(MAX((GE83*(1+GE$5/Setup!$C$36)+IF($V84=12,N($F84),0))-CI84,0),MAX($P84-SUM(DV84:EF84),0))</f>
        <v>0</v>
      </c>
      <c r="EH84" s="48" t="n">
        <f aca="false">MIN(MAX((GF83*(1+GF$5/Setup!$C$36)+IF($V84=13,N($F84),0))-CJ84,0),MAX($P84-SUM(DV84:EG84),0))</f>
        <v>0</v>
      </c>
      <c r="EI84" s="48" t="n">
        <f aca="false">MIN(MAX((GG83*(1+GG$5/Setup!$C$36)+IF($V84=14,N($F84),0))-CK84,0),MAX($P84-SUM(DV84:EH84),0))</f>
        <v>0</v>
      </c>
      <c r="EJ84" s="48" t="n">
        <f aca="false">MIN(MAX((GH83*(1+GH$5/Setup!$C$36)+IF($V84=15,N($F84),0))-CL84,0),MAX($P84-SUM(DV84:EI84),0))</f>
        <v>0</v>
      </c>
      <c r="EK84" s="48" t="n">
        <f aca="false">MIN(MAX((GI83*(1+GI$5/Setup!$C$36)+IF($V84=16,N($F84),0))-CM84,0),MAX($P84-SUM(DV84:EJ84),0))</f>
        <v>0</v>
      </c>
      <c r="EL84" s="48" t="n">
        <f aca="false">MIN(MAX((GJ83*(1+GJ$5/Setup!$C$36)+IF($V84=17,N($F84),0))-CN84,0),MAX($P84-SUM(DV84:EK84),0))</f>
        <v>0</v>
      </c>
      <c r="EM84" s="48" t="n">
        <f aca="false">MIN(MAX((GK83*(1+GK$5/Setup!$C$36)+IF($V84=18,N($F84),0))-CO84,0),MAX($P84-SUM(DV84:EL84),0))</f>
        <v>0</v>
      </c>
      <c r="EN84" s="48" t="n">
        <f aca="false">MIN(MAX((GL83*(1+GL$5/Setup!$C$36)+IF($V84=19,N($F84),0))-CP84,0),MAX($P84-SUM(DV84:EM84),0))</f>
        <v>0</v>
      </c>
      <c r="EO84" s="48" t="n">
        <f aca="false">MIN(MAX((GM83*(1+GM$5/Setup!$C$36)+IF($V84=20,N($F84),0))-CQ84,0),MAX($P84-SUM(DV84:EN84),0))</f>
        <v>0</v>
      </c>
      <c r="EP84" s="48" t="n">
        <f aca="false">MIN(MAX((GN83*(1+GN$5/Setup!$C$36)+IF($V84=21,N($F84),0))-CR84,0),MAX($P84-SUM(DV84:EO84),0))</f>
        <v>0</v>
      </c>
      <c r="EQ84" s="48" t="n">
        <f aca="false">MIN(MAX((GO83*(1+GO$5/Setup!$C$36)+IF($V84=22,N($F84),0))-CS84,0),MAX($P84-SUM(DV84:EP84),0))</f>
        <v>0</v>
      </c>
      <c r="ER84" s="48" t="n">
        <f aca="false">MIN(MAX((GP83*(1+GP$5/Setup!$C$36)+IF($V84=23,N($F84),0))-CT84,0),MAX($P84-SUM(DV84:EQ84),0))</f>
        <v>0</v>
      </c>
      <c r="ES84" s="48" t="n">
        <f aca="false">MIN(MAX((GQ83*(1+GQ$5/Setup!$C$36)+IF($V84=24,N($F84),0))-CU84,0),MAX($P84-SUM(DV84:ER84),0))</f>
        <v>0</v>
      </c>
      <c r="ET84" s="48" t="n">
        <f aca="false">MIN(MAX((GR83*(1+GR$5/Setup!$C$36)+IF($V84=25,N($F84),0))-CV84,0),MAX($P84-SUM(DV84:ES84),0))</f>
        <v>0</v>
      </c>
      <c r="EU84" s="48" t="n">
        <f aca="false">MIN(MAX((GS83*(1+GS$5/Setup!$C$36)+IF($V84=26,N($F84),0))-CW84,0),MAX($P84-SUM(DV84:ET84),0))</f>
        <v>0</v>
      </c>
      <c r="EV84" s="48" t="n">
        <f aca="false">MIN(MAX((GT83*(1+GT$5/Setup!$C$36)+IF($V84=27,N($F84),0))-CX84,0),MAX($P84-SUM(DV84:EU84),0))</f>
        <v>0</v>
      </c>
      <c r="EW84" s="48" t="n">
        <f aca="false">MIN(MAX((GU83*(1+GU$5/Setup!$C$36)+IF($V84=28,N($F84),0))-CY84,0),MAX($P84-SUM(DV84:EV84),0))</f>
        <v>0</v>
      </c>
      <c r="EX84" s="48" t="n">
        <f aca="false">MIN(MAX((GV83*(1+GV$5/Setup!$C$36)+IF($V84=29,N($F84),0))-CZ84,0),MAX($P84-SUM(DV84:EW84),0))</f>
        <v>0</v>
      </c>
      <c r="EY84" s="48" t="n">
        <f aca="false">MIN(MAX((GW83*(1+GW$5/Setup!$C$36)+IF($V84=30,N($F84),0))-DA84,0),MAX($P84-SUM(DV84:EX84),0))</f>
        <v>0</v>
      </c>
      <c r="EZ84" s="48" t="n">
        <f aca="false">MIN(MAX((GX83*(1+GX$5/Setup!$C$36)+IF($V84=31,N($F84),0))-DB84,0),MAX($P84-SUM(DV84:EY84),0))</f>
        <v>0</v>
      </c>
      <c r="FA84" s="48" t="n">
        <f aca="false">MIN(MAX((GY83*(1+GY$5/Setup!$C$36)+IF($V84=32,N($F84),0))-DC84,0),MAX($P84-SUM(DV84:EZ84),0))</f>
        <v>0</v>
      </c>
      <c r="FB84" s="48" t="n">
        <f aca="false">MIN(MAX((GZ83*(1+GZ$5/Setup!$C$36)+IF($V84=33,N($F84),0))-DD84,0),MAX($P84-SUM(DV84:FA84),0))</f>
        <v>0</v>
      </c>
      <c r="FC84" s="48" t="n">
        <f aca="false">MIN(MAX((HA83*(1+HA$5/Setup!$C$36)+IF($V84=34,N($F84),0))-DE84,0),MAX($P84-SUM(DV84:FB84),0))</f>
        <v>0</v>
      </c>
      <c r="FD84" s="48" t="n">
        <f aca="false">MIN(MAX((HB83*(1+HB$5/Setup!$C$36)+IF($V84=35,N($F84),0))-DF84,0),MAX($P84-SUM(DV84:FC84),0))</f>
        <v>0</v>
      </c>
      <c r="FE84" s="48" t="n">
        <f aca="false">MIN(MAX((HC83*(1+HC$5/Setup!$C$36)+IF($V84=36,N($F84),0))-DG84,0),MAX($P84-SUM(DV84:FD84),0))</f>
        <v>0</v>
      </c>
      <c r="FF84" s="48" t="n">
        <f aca="false">MIN(MAX((HD83*(1+HD$5/Setup!$C$36)+IF($V84=37,N($F84),0))-DH84,0),MAX($P84-SUM(DV84:FE84),0))</f>
        <v>0</v>
      </c>
      <c r="FG84" s="48" t="n">
        <f aca="false">MIN(MAX((HE83*(1+HE$5/Setup!$C$36)+IF($V84=38,N($F84),0))-DI84,0),MAX($P84-SUM(DV84:FF84),0))</f>
        <v>0</v>
      </c>
      <c r="FH84" s="48" t="n">
        <f aca="false">MIN(MAX((HF83*(1+HF$5/Setup!$C$36)+IF($V84=39,N($F84),0))-DJ84,0),MAX($P84-SUM(DV84:FG84),0))</f>
        <v>0</v>
      </c>
      <c r="FI84" s="48" t="n">
        <f aca="false">MIN(MAX((HG83*(1+HG$5/Setup!$C$36)+IF($V84=40,N($F84),0))-DK84,0),MAX($P84-SUM(DV84:FH84),0))</f>
        <v>0</v>
      </c>
      <c r="FJ84" s="48" t="n">
        <f aca="false">MIN(MAX((HH83*(1+HH$5/Setup!$C$36)+IF($V84=41,N($F84),0))-DL84,0),MAX($P84-SUM(DV84:FI84),0))</f>
        <v>0</v>
      </c>
      <c r="FK84" s="48" t="n">
        <f aca="false">MIN(MAX((HI83*(1+HI$5/Setup!$C$36)+IF($V84=42,N($F84),0))-DM84,0),MAX($P84-SUM(DV84:FJ84),0))</f>
        <v>0</v>
      </c>
      <c r="FL84" s="48" t="n">
        <f aca="false">MIN(MAX((HJ83*(1+HJ$5/Setup!$C$36)+IF($V84=43,N($F84),0))-DN84,0),MAX($P84-SUM(DV84:FK84),0))</f>
        <v>0</v>
      </c>
      <c r="FM84" s="48" t="n">
        <f aca="false">MIN(MAX((HK83*(1+HK$5/Setup!$C$36)+IF($V84=44,N($F84),0))-DO84,0),MAX($P84-SUM(DV84:FL84),0))</f>
        <v>0</v>
      </c>
      <c r="FN84" s="48" t="n">
        <f aca="false">MIN(MAX((HL83*(1+HL$5/Setup!$C$36)+IF($V84=45,N($F84),0))-DP84,0),MAX($P84-SUM(DV84:FM84),0))</f>
        <v>0</v>
      </c>
      <c r="FO84" s="48" t="n">
        <f aca="false">MIN(MAX((HM83*(1+HM$5/Setup!$C$36)+IF($V84=46,N($F84),0))-DQ84,0),MAX($P84-SUM(DV84:FN84),0))</f>
        <v>0</v>
      </c>
      <c r="FP84" s="48" t="n">
        <f aca="false">MIN(MAX((HN83*(1+HN$5/Setup!$C$36)+IF($V84=47,N($F84),0))-DR84,0),MAX($P84-SUM(DV84:FO84),0))</f>
        <v>0</v>
      </c>
      <c r="FQ84" s="48" t="n">
        <f aca="false">MIN(MAX((HO83*(1+HO$5/Setup!$C$36)+IF($V84=48,N($F84),0))-DS84,0),MAX($P84-SUM(DV84:FP84),0))</f>
        <v>0</v>
      </c>
      <c r="FR84" s="48" t="n">
        <f aca="false">MIN(MAX((HP83*(1+HP$5/Setup!$C$36)+IF($V84=49,N($F84),0))-DT84,0),MAX($P84-SUM(DV84:FQ84),0))</f>
        <v>0</v>
      </c>
      <c r="FS84" s="48" t="n">
        <f aca="false">MIN(MAX((HQ83*(1+HQ$5/Setup!$C$36)+IF($V84=50,N($F84),0))-DU84,0),MAX($P84-SUM(DV84:FR84),0))</f>
        <v>0</v>
      </c>
      <c r="FT84" s="48" t="n">
        <f aca="false">IF((FT83*(1+FT$5/Setup!$C$36)+IF($V84=1,N($F84),0))-BX84-DV84&lt;0.005,0,(FT83*(1+FT$5/Setup!$C$36)+IF($V84=1,N($F84),0))-BX84-DV84)</f>
        <v>0</v>
      </c>
      <c r="FU84" s="48" t="n">
        <f aca="false">IF((FU83*(1+FU$5/Setup!$C$36)+IF($V84=2,N($F84),0))-BY84-DW84&lt;0.005,0,(FU83*(1+FU$5/Setup!$C$36)+IF($V84=2,N($F84),0))-BY84-DW84)</f>
        <v>0</v>
      </c>
      <c r="FV84" s="48" t="n">
        <f aca="false">IF((FV83*(1+FV$5/Setup!$C$36)+IF($V84=3,N($F84),0))-BZ84-DX84&lt;0.005,0,(FV83*(1+FV$5/Setup!$C$36)+IF($V84=3,N($F84),0))-BZ84-DX84)</f>
        <v>0</v>
      </c>
      <c r="FW84" s="48" t="n">
        <f aca="false">IF((FW83*(1+FW$5/Setup!$C$36)+IF($V84=4,N($F84),0))-CA84-DY84&lt;0.005,0,(FW83*(1+FW$5/Setup!$C$36)+IF($V84=4,N($F84),0))-CA84-DY84)</f>
        <v>0</v>
      </c>
      <c r="FX84" s="48" t="n">
        <f aca="false">IF((FX83*(1+FX$5/Setup!$C$36)+IF($V84=5,N($F84),0))-CB84-DZ84&lt;0.005,0,(FX83*(1+FX$5/Setup!$C$36)+IF($V84=5,N($F84),0))-CB84-DZ84)</f>
        <v>0</v>
      </c>
      <c r="FY84" s="48" t="n">
        <f aca="false">IF((FY83*(1+FY$5/Setup!$C$36)+IF($V84=6,N($F84),0))-CC84-EA84&lt;0.005,0,(FY83*(1+FY$5/Setup!$C$36)+IF($V84=6,N($F84),0))-CC84-EA84)</f>
        <v>0</v>
      </c>
      <c r="FZ84" s="48" t="n">
        <f aca="false">IF((FZ83*(1+FZ$5/Setup!$C$36)+IF($V84=7,N($F84),0))-CD84-EB84&lt;0.005,0,(FZ83*(1+FZ$5/Setup!$C$36)+IF($V84=7,N($F84),0))-CD84-EB84)</f>
        <v>0</v>
      </c>
      <c r="GA84" s="48" t="n">
        <f aca="false">IF((GA83*(1+GA$5/Setup!$C$36)+IF($V84=8,N($F84),0))-CE84-EC84&lt;0.005,0,(GA83*(1+GA$5/Setup!$C$36)+IF($V84=8,N($F84),0))-CE84-EC84)</f>
        <v>0</v>
      </c>
      <c r="GB84" s="48" t="n">
        <f aca="false">IF((GB83*(1+GB$5/Setup!$C$36)+IF($V84=9,N($F84),0))-CF84-ED84&lt;0.005,0,(GB83*(1+GB$5/Setup!$C$36)+IF($V84=9,N($F84),0))-CF84-ED84)</f>
        <v>0</v>
      </c>
      <c r="GC84" s="48" t="n">
        <f aca="false">IF((GC83*(1+GC$5/Setup!$C$36)+IF($V84=10,N($F84),0))-CG84-EE84&lt;0.005,0,(GC83*(1+GC$5/Setup!$C$36)+IF($V84=10,N($F84),0))-CG84-EE84)</f>
        <v>0</v>
      </c>
      <c r="GD84" s="48" t="n">
        <f aca="false">IF((GD83*(1+GD$5/Setup!$C$36)+IF($V84=11,N($F84),0))-CH84-EF84&lt;0.005,0,(GD83*(1+GD$5/Setup!$C$36)+IF($V84=11,N($F84),0))-CH84-EF84)</f>
        <v>0</v>
      </c>
      <c r="GE84" s="48" t="n">
        <f aca="false">IF((GE83*(1+GE$5/Setup!$C$36)+IF($V84=12,N($F84),0))-CI84-EG84&lt;0.005,0,(GE83*(1+GE$5/Setup!$C$36)+IF($V84=12,N($F84),0))-CI84-EG84)</f>
        <v>0</v>
      </c>
      <c r="GF84" s="48" t="n">
        <f aca="false">IF((GF83*(1+GF$5/Setup!$C$36)+IF($V84=13,N($F84),0))-CJ84-EH84&lt;0.005,0,(GF83*(1+GF$5/Setup!$C$36)+IF($V84=13,N($F84),0))-CJ84-EH84)</f>
        <v>0</v>
      </c>
      <c r="GG84" s="48" t="n">
        <f aca="false">IF((GG83*(1+GG$5/Setup!$C$36)+IF($V84=14,N($F84),0))-CK84-EI84&lt;0.005,0,(GG83*(1+GG$5/Setup!$C$36)+IF($V84=14,N($F84),0))-CK84-EI84)</f>
        <v>0</v>
      </c>
      <c r="GH84" s="48" t="n">
        <f aca="false">IF((GH83*(1+GH$5/Setup!$C$36)+IF($V84=15,N($F84),0))-CL84-EJ84&lt;0.005,0,(GH83*(1+GH$5/Setup!$C$36)+IF($V84=15,N($F84),0))-CL84-EJ84)</f>
        <v>0</v>
      </c>
      <c r="GI84" s="48" t="n">
        <f aca="false">IF((GI83*(1+GI$5/Setup!$C$36)+IF($V84=16,N($F84),0))-CM84-EK84&lt;0.005,0,(GI83*(1+GI$5/Setup!$C$36)+IF($V84=16,N($F84),0))-CM84-EK84)</f>
        <v>0</v>
      </c>
      <c r="GJ84" s="48" t="n">
        <f aca="false">IF((GJ83*(1+GJ$5/Setup!$C$36)+IF($V84=17,N($F84),0))-CN84-EL84&lt;0.005,0,(GJ83*(1+GJ$5/Setup!$C$36)+IF($V84=17,N($F84),0))-CN84-EL84)</f>
        <v>0</v>
      </c>
      <c r="GK84" s="48" t="n">
        <f aca="false">IF((GK83*(1+GK$5/Setup!$C$36)+IF($V84=18,N($F84),0))-CO84-EM84&lt;0.005,0,(GK83*(1+GK$5/Setup!$C$36)+IF($V84=18,N($F84),0))-CO84-EM84)</f>
        <v>0</v>
      </c>
      <c r="GL84" s="48" t="n">
        <f aca="false">IF((GL83*(1+GL$5/Setup!$C$36)+IF($V84=19,N($F84),0))-CP84-EN84&lt;0.005,0,(GL83*(1+GL$5/Setup!$C$36)+IF($V84=19,N($F84),0))-CP84-EN84)</f>
        <v>0</v>
      </c>
      <c r="GM84" s="48" t="n">
        <f aca="false">IF((GM83*(1+GM$5/Setup!$C$36)+IF($V84=20,N($F84),0))-CQ84-EO84&lt;0.005,0,(GM83*(1+GM$5/Setup!$C$36)+IF($V84=20,N($F84),0))-CQ84-EO84)</f>
        <v>0</v>
      </c>
      <c r="GN84" s="48" t="n">
        <f aca="false">IF((GN83*(1+GN$5/Setup!$C$36)+IF($V84=21,N($F84),0))-CR84-EP84&lt;0.005,0,(GN83*(1+GN$5/Setup!$C$36)+IF($V84=21,N($F84),0))-CR84-EP84)</f>
        <v>0</v>
      </c>
      <c r="GO84" s="48" t="n">
        <f aca="false">IF((GO83*(1+GO$5/Setup!$C$36)+IF($V84=22,N($F84),0))-CS84-EQ84&lt;0.005,0,(GO83*(1+GO$5/Setup!$C$36)+IF($V84=22,N($F84),0))-CS84-EQ84)</f>
        <v>0</v>
      </c>
      <c r="GP84" s="48" t="n">
        <f aca="false">IF((GP83*(1+GP$5/Setup!$C$36)+IF($V84=23,N($F84),0))-CT84-ER84&lt;0.005,0,(GP83*(1+GP$5/Setup!$C$36)+IF($V84=23,N($F84),0))-CT84-ER84)</f>
        <v>0</v>
      </c>
      <c r="GQ84" s="48" t="n">
        <f aca="false">IF((GQ83*(1+GQ$5/Setup!$C$36)+IF($V84=24,N($F84),0))-CU84-ES84&lt;0.005,0,(GQ83*(1+GQ$5/Setup!$C$36)+IF($V84=24,N($F84),0))-CU84-ES84)</f>
        <v>0</v>
      </c>
      <c r="GR84" s="48" t="n">
        <f aca="false">IF((GR83*(1+GR$5/Setup!$C$36)+IF($V84=25,N($F84),0))-CV84-ET84&lt;0.005,0,(GR83*(1+GR$5/Setup!$C$36)+IF($V84=25,N($F84),0))-CV84-ET84)</f>
        <v>0</v>
      </c>
      <c r="GS84" s="48" t="n">
        <f aca="false">IF((GS83*(1+GS$5/Setup!$C$36)+IF($V84=26,N($F84),0))-CW84-EU84&lt;0.005,0,(GS83*(1+GS$5/Setup!$C$36)+IF($V84=26,N($F84),0))-CW84-EU84)</f>
        <v>0</v>
      </c>
      <c r="GT84" s="48" t="n">
        <f aca="false">IF((GT83*(1+GT$5/Setup!$C$36)+IF($V84=27,N($F84),0))-CX84-EV84&lt;0.005,0,(GT83*(1+GT$5/Setup!$C$36)+IF($V84=27,N($F84),0))-CX84-EV84)</f>
        <v>0</v>
      </c>
      <c r="GU84" s="48" t="n">
        <f aca="false">IF((GU83*(1+GU$5/Setup!$C$36)+IF($V84=28,N($F84),0))-CY84-EW84&lt;0.005,0,(GU83*(1+GU$5/Setup!$C$36)+IF($V84=28,N($F84),0))-CY84-EW84)</f>
        <v>0</v>
      </c>
      <c r="GV84" s="48" t="n">
        <f aca="false">IF((GV83*(1+GV$5/Setup!$C$36)+IF($V84=29,N($F84),0))-CZ84-EX84&lt;0.005,0,(GV83*(1+GV$5/Setup!$C$36)+IF($V84=29,N($F84),0))-CZ84-EX84)</f>
        <v>0</v>
      </c>
      <c r="GW84" s="48" t="n">
        <f aca="false">IF((GW83*(1+GW$5/Setup!$C$36)+IF($V84=30,N($F84),0))-DA84-EY84&lt;0.005,0,(GW83*(1+GW$5/Setup!$C$36)+IF($V84=30,N($F84),0))-DA84-EY84)</f>
        <v>0</v>
      </c>
      <c r="GX84" s="48" t="n">
        <f aca="false">IF((GX83*(1+GX$5/Setup!$C$36)+IF($V84=31,N($F84),0))-DB84-EZ84&lt;0.005,0,(GX83*(1+GX$5/Setup!$C$36)+IF($V84=31,N($F84),0))-DB84-EZ84)</f>
        <v>0</v>
      </c>
      <c r="GY84" s="48" t="n">
        <f aca="false">IF((GY83*(1+GY$5/Setup!$C$36)+IF($V84=32,N($F84),0))-DC84-FA84&lt;0.005,0,(GY83*(1+GY$5/Setup!$C$36)+IF($V84=32,N($F84),0))-DC84-FA84)</f>
        <v>0</v>
      </c>
      <c r="GZ84" s="48" t="n">
        <f aca="false">IF((GZ83*(1+GZ$5/Setup!$C$36)+IF($V84=33,N($F84),0))-DD84-FB84&lt;0.005,0,(GZ83*(1+GZ$5/Setup!$C$36)+IF($V84=33,N($F84),0))-DD84-FB84)</f>
        <v>0</v>
      </c>
      <c r="HA84" s="48" t="n">
        <f aca="false">IF((HA83*(1+HA$5/Setup!$C$36)+IF($V84=34,N($F84),0))-DE84-FC84&lt;0.005,0,(HA83*(1+HA$5/Setup!$C$36)+IF($V84=34,N($F84),0))-DE84-FC84)</f>
        <v>0</v>
      </c>
      <c r="HB84" s="48" t="n">
        <f aca="false">IF((HB83*(1+HB$5/Setup!$C$36)+IF($V84=35,N($F84),0))-DF84-FD84&lt;0.005,0,(HB83*(1+HB$5/Setup!$C$36)+IF($V84=35,N($F84),0))-DF84-FD84)</f>
        <v>0</v>
      </c>
      <c r="HC84" s="48" t="n">
        <f aca="false">IF((HC83*(1+HC$5/Setup!$C$36)+IF($V84=36,N($F84),0))-DG84-FE84&lt;0.005,0,(HC83*(1+HC$5/Setup!$C$36)+IF($V84=36,N($F84),0))-DG84-FE84)</f>
        <v>0</v>
      </c>
      <c r="HD84" s="48" t="n">
        <f aca="false">IF((HD83*(1+HD$5/Setup!$C$36)+IF($V84=37,N($F84),0))-DH84-FF84&lt;0.005,0,(HD83*(1+HD$5/Setup!$C$36)+IF($V84=37,N($F84),0))-DH84-FF84)</f>
        <v>0</v>
      </c>
      <c r="HE84" s="48" t="n">
        <f aca="false">IF((HE83*(1+HE$5/Setup!$C$36)+IF($V84=38,N($F84),0))-DI84-FG84&lt;0.005,0,(HE83*(1+HE$5/Setup!$C$36)+IF($V84=38,N($F84),0))-DI84-FG84)</f>
        <v>0</v>
      </c>
      <c r="HF84" s="48" t="n">
        <f aca="false">IF((HF83*(1+HF$5/Setup!$C$36)+IF($V84=39,N($F84),0))-DJ84-FH84&lt;0.005,0,(HF83*(1+HF$5/Setup!$C$36)+IF($V84=39,N($F84),0))-DJ84-FH84)</f>
        <v>0</v>
      </c>
      <c r="HG84" s="48" t="n">
        <f aca="false">IF((HG83*(1+HG$5/Setup!$C$36)+IF($V84=40,N($F84),0))-DK84-FI84&lt;0.005,0,(HG83*(1+HG$5/Setup!$C$36)+IF($V84=40,N($F84),0))-DK84-FI84)</f>
        <v>0</v>
      </c>
      <c r="HH84" s="48" t="n">
        <f aca="false">IF((HH83*(1+HH$5/Setup!$C$36)+IF($V84=41,N($F84),0))-DL84-FJ84&lt;0.005,0,(HH83*(1+HH$5/Setup!$C$36)+IF($V84=41,N($F84),0))-DL84-FJ84)</f>
        <v>0</v>
      </c>
      <c r="HI84" s="48" t="n">
        <f aca="false">IF((HI83*(1+HI$5/Setup!$C$36)+IF($V84=42,N($F84),0))-DM84-FK84&lt;0.005,0,(HI83*(1+HI$5/Setup!$C$36)+IF($V84=42,N($F84),0))-DM84-FK84)</f>
        <v>0</v>
      </c>
      <c r="HJ84" s="48" t="n">
        <f aca="false">IF((HJ83*(1+HJ$5/Setup!$C$36)+IF($V84=43,N($F84),0))-DN84-FL84&lt;0.005,0,(HJ83*(1+HJ$5/Setup!$C$36)+IF($V84=43,N($F84),0))-DN84-FL84)</f>
        <v>0</v>
      </c>
      <c r="HK84" s="48" t="n">
        <f aca="false">IF((HK83*(1+HK$5/Setup!$C$36)+IF($V84=44,N($F84),0))-DO84-FM84&lt;0.005,0,(HK83*(1+HK$5/Setup!$C$36)+IF($V84=44,N($F84),0))-DO84-FM84)</f>
        <v>0</v>
      </c>
      <c r="HL84" s="48" t="n">
        <f aca="false">IF((HL83*(1+HL$5/Setup!$C$36)+IF($V84=45,N($F84),0))-DP84-FN84&lt;0.005,0,(HL83*(1+HL$5/Setup!$C$36)+IF($V84=45,N($F84),0))-DP84-FN84)</f>
        <v>0</v>
      </c>
      <c r="HM84" s="48" t="n">
        <f aca="false">IF((HM83*(1+HM$5/Setup!$C$36)+IF($V84=46,N($F84),0))-DQ84-FO84&lt;0.005,0,(HM83*(1+HM$5/Setup!$C$36)+IF($V84=46,N($F84),0))-DQ84-FO84)</f>
        <v>0</v>
      </c>
      <c r="HN84" s="48" t="n">
        <f aca="false">IF((HN83*(1+HN$5/Setup!$C$36)+IF($V84=47,N($F84),0))-DR84-FP84&lt;0.005,0,(HN83*(1+HN$5/Setup!$C$36)+IF($V84=47,N($F84),0))-DR84-FP84)</f>
        <v>0</v>
      </c>
      <c r="HO84" s="48" t="n">
        <f aca="false">IF((HO83*(1+HO$5/Setup!$C$36)+IF($V84=48,N($F84),0))-DS84-FQ84&lt;0.005,0,(HO83*(1+HO$5/Setup!$C$36)+IF($V84=48,N($F84),0))-DS84-FQ84)</f>
        <v>0</v>
      </c>
      <c r="HP84" s="48" t="n">
        <f aca="false">IF((HP83*(1+HP$5/Setup!$C$36)+IF($V84=49,N($F84),0))-DT84-FR84&lt;0.005,0,(HP83*(1+HP$5/Setup!$C$36)+IF($V84=49,N($F84),0))-DT84-FR84)</f>
        <v>0</v>
      </c>
      <c r="HQ84" s="48" t="n">
        <f aca="false">IF((HQ83*(1+HQ$5/Setup!$C$36)+IF($V84=50,N($F84),0))-DU84-FS84&lt;0.005,0,(HQ83*(1+HQ$5/Setup!$C$36)+IF($V84=50,N($F84),0))-DU84-FS84)</f>
        <v>0</v>
      </c>
    </row>
    <row r="85" customFormat="false" ht="15" hidden="false" customHeight="false" outlineLevel="0" collapsed="false">
      <c r="A85" s="44" t="n">
        <v>77</v>
      </c>
      <c r="B85" s="45" t="n">
        <f aca="false">IF(Setup!$C$7="Every month",EDATE(Setup!$C$8,($A85-1)),IF(Setup!$C$7="Twice a month",DATE(YEAR(Setup!$C$8),MONTH(Setup!$C$8)+INT((($A85-1)+Setup!$C$41)/2),MIN(IF(MOD(($A85-1)+Setup!$C$41,2)=0,Setup!$C$39,Setup!$C$40),DAY(EOMONTH(DATE(YEAR(Setup!$C$8),MONTH(Setup!$C$8)+INT((($A85-1)+Setup!$C$41)/2),1),0)))),Setup!$C$8+($A85-1)*IF(Setup!$C$7="Every week",7,14)))</f>
        <v>47389</v>
      </c>
      <c r="C85" s="45" t="n">
        <f aca="false">IF(Setup!$C$7="Every month",EDATE(Setup!$C$8,$A85),IF(Setup!$C$7="Twice a month",DATE(YEAR(Setup!$C$8),MONTH(Setup!$C$8)+INT(($A85+Setup!$C$41)/2),MIN(IF(MOD($A85+Setup!$C$41,2)=0,Setup!$C$39,Setup!$C$40),DAY(EOMONTH(DATE(YEAR(Setup!$C$8),MONTH(Setup!$C$8)+INT(($A85+Setup!$C$41)/2),1),0)))),Setup!$C$8+$A85*IF(Setup!$C$7="Every week",7,14)))</f>
        <v>47403</v>
      </c>
      <c r="D85" s="46"/>
      <c r="E85" s="47"/>
      <c r="F85" s="47"/>
      <c r="G85" s="47"/>
      <c r="H85" s="47"/>
      <c r="I85" s="48" t="n">
        <f aca="false">N(Setup!$C$11)+N(E85)</f>
        <v>100</v>
      </c>
      <c r="J85" s="48" t="n">
        <f aca="false">MIN(Setup!$C$37,MAX(I85,0))</f>
        <v>9.23076923076923</v>
      </c>
      <c r="K85" s="48" t="n">
        <f aca="false">MIN(MAX(N(Setup!$C$14)-L84,0),MAX(I85-J85,0))</f>
        <v>0</v>
      </c>
      <c r="L85" s="48" t="n">
        <f aca="false">L84+K85-N(G85)</f>
        <v>500</v>
      </c>
      <c r="M85" s="48" t="n">
        <f aca="false">M84+J85-N(H85)</f>
        <v>710.769230769232</v>
      </c>
      <c r="N85" s="48" t="n">
        <f aca="false">SUM(BX85:DU85)</f>
        <v>0</v>
      </c>
      <c r="O85" s="48" t="n">
        <f aca="false">SUM(Z85:BW85)-N85</f>
        <v>25</v>
      </c>
      <c r="P85" s="48" t="n">
        <f aca="false">MAX(I85-J85-K85,0)+O85</f>
        <v>115.769230769231</v>
      </c>
      <c r="Q85" s="48" t="n">
        <f aca="false">SUM(DV85:FS85)</f>
        <v>0</v>
      </c>
      <c r="R85" s="49" t="n">
        <f aca="false">N85+J85+K85+Q85</f>
        <v>9.23076923076923</v>
      </c>
      <c r="S85" s="48" t="n">
        <f aca="false">T85-T84-N(F85)+N85+Q85</f>
        <v>0</v>
      </c>
      <c r="T85" s="49" t="n">
        <f aca="false">SUM(FT85:HQ85)</f>
        <v>0</v>
      </c>
      <c r="U85" s="44" t="str">
        <f aca="false">IF(T84&lt;0.005,"",INDEX(Helpers!$C$2:$C$51,IF(_xlfn.MINIFS($DV$6:$FS$6,DV85:FS85,"&gt;0.005")=0,V85,_xlfn.MINIFS($DV$6:$FS$6,DV85:FS85,"&gt;0.005"))))</f>
        <v/>
      </c>
      <c r="V85" s="44" t="n">
        <f aca="false">IF(_xlfn.MINIFS($FT$6:$HQ$6,FT84:HQ84,"&gt;0.005")=0,1,_xlfn.MINIFS($FT$6:$HQ$6,FT84:HQ84,"&gt;0.005"))</f>
        <v>1</v>
      </c>
      <c r="W85" s="44" t="n">
        <f aca="false">IF(AND(D85&lt;&gt;"Paid",T84&gt;0.005),1,0)</f>
        <v>0</v>
      </c>
      <c r="X85" s="48" t="n">
        <f aca="false">SUMPRODUCT(((Helpers!$G$2:$G$51*(1+(Helpers!$D$2:$D$51+0.000000001)/12)^(($B85-Setup!$C$8)/(365.25/12))-Helpers!$E$2:$E$51*((1+(Helpers!$D$2:$D$51+0.000000001)/12)^(($B85-Setup!$C$8)/(365.25/12))-1)/((Helpers!$D$2:$D$51+0.000000001)/12))&gt;0)*(Helpers!$G$2:$G$51*(1+(Helpers!$D$2:$D$51+0.000000001)/12)^(($B85-Setup!$C$8)/(365.25/12))-Helpers!$E$2:$E$51*((1+(Helpers!$D$2:$D$51+0.000000001)/12)^(($B85-Setup!$C$8)/(365.25/12))-1)/((Helpers!$D$2:$D$51+0.000000001)/12)))</f>
        <v>198.559138069259</v>
      </c>
      <c r="Y85" s="48"/>
      <c r="Z85" s="48" t="n">
        <f aca="false">IF(OR(N(Z$5)=0,Z$6=""),0,Z$5*((DATE(YEAR($B85),MONTH($B85),MIN(Z$6,DAY(EOMONTH($B85,0))))&gt;=$B85)*(DATE(YEAR($B85),MONTH($B85),MIN(Z$6,DAY(EOMONTH($B85,0))))&lt;$C85)+(DATE(YEAR($B85),MONTH($B85)+1,MIN(Z$6,DAY(EOMONTH($B85,1))))&gt;=$B85)*(DATE(YEAR($B85),MONTH($B85)+1,MIN(Z$6,DAY(EOMONTH($B85,1))))&lt;$C85)))</f>
        <v>25</v>
      </c>
      <c r="AA85" s="48" t="n">
        <f aca="false">IF(OR(N(AA$5)=0,AA$6=""),0,AA$5*((DATE(YEAR($B85),MONTH($B85),MIN(AA$6,DAY(EOMONTH($B85,0))))&gt;=$B85)*(DATE(YEAR($B85),MONTH($B85),MIN(AA$6,DAY(EOMONTH($B85,0))))&lt;$C85)+(DATE(YEAR($B85),MONTH($B85)+1,MIN(AA$6,DAY(EOMONTH($B85,1))))&gt;=$B85)*(DATE(YEAR($B85),MONTH($B85)+1,MIN(AA$6,DAY(EOMONTH($B85,1))))&lt;$C85)))</f>
        <v>0</v>
      </c>
      <c r="AB85" s="48" t="n">
        <f aca="false">IF(OR(N(AB$5)=0,AB$6=""),0,AB$5*((DATE(YEAR($B85),MONTH($B85),MIN(AB$6,DAY(EOMONTH($B85,0))))&gt;=$B85)*(DATE(YEAR($B85),MONTH($B85),MIN(AB$6,DAY(EOMONTH($B85,0))))&lt;$C85)+(DATE(YEAR($B85),MONTH($B85)+1,MIN(AB$6,DAY(EOMONTH($B85,1))))&gt;=$B85)*(DATE(YEAR($B85),MONTH($B85)+1,MIN(AB$6,DAY(EOMONTH($B85,1))))&lt;$C85)))</f>
        <v>0</v>
      </c>
      <c r="AC85" s="48" t="n">
        <f aca="false">IF(OR(N(AC$5)=0,AC$6=""),0,AC$5*((DATE(YEAR($B85),MONTH($B85),MIN(AC$6,DAY(EOMONTH($B85,0))))&gt;=$B85)*(DATE(YEAR($B85),MONTH($B85),MIN(AC$6,DAY(EOMONTH($B85,0))))&lt;$C85)+(DATE(YEAR($B85),MONTH($B85)+1,MIN(AC$6,DAY(EOMONTH($B85,1))))&gt;=$B85)*(DATE(YEAR($B85),MONTH($B85)+1,MIN(AC$6,DAY(EOMONTH($B85,1))))&lt;$C85)))</f>
        <v>0</v>
      </c>
      <c r="AD85" s="48" t="n">
        <f aca="false">IF(OR(N(AD$5)=0,AD$6=""),0,AD$5*((DATE(YEAR($B85),MONTH($B85),MIN(AD$6,DAY(EOMONTH($B85,0))))&gt;=$B85)*(DATE(YEAR($B85),MONTH($B85),MIN(AD$6,DAY(EOMONTH($B85,0))))&lt;$C85)+(DATE(YEAR($B85),MONTH($B85)+1,MIN(AD$6,DAY(EOMONTH($B85,1))))&gt;=$B85)*(DATE(YEAR($B85),MONTH($B85)+1,MIN(AD$6,DAY(EOMONTH($B85,1))))&lt;$C85)))</f>
        <v>0</v>
      </c>
      <c r="AE85" s="48" t="n">
        <f aca="false">IF(OR(N(AE$5)=0,AE$6=""),0,AE$5*((DATE(YEAR($B85),MONTH($B85),MIN(AE$6,DAY(EOMONTH($B85,0))))&gt;=$B85)*(DATE(YEAR($B85),MONTH($B85),MIN(AE$6,DAY(EOMONTH($B85,0))))&lt;$C85)+(DATE(YEAR($B85),MONTH($B85)+1,MIN(AE$6,DAY(EOMONTH($B85,1))))&gt;=$B85)*(DATE(YEAR($B85),MONTH($B85)+1,MIN(AE$6,DAY(EOMONTH($B85,1))))&lt;$C85)))</f>
        <v>0</v>
      </c>
      <c r="AF85" s="48" t="n">
        <f aca="false">IF(OR(N(AF$5)=0,AF$6=""),0,AF$5*((DATE(YEAR($B85),MONTH($B85),MIN(AF$6,DAY(EOMONTH($B85,0))))&gt;=$B85)*(DATE(YEAR($B85),MONTH($B85),MIN(AF$6,DAY(EOMONTH($B85,0))))&lt;$C85)+(DATE(YEAR($B85),MONTH($B85)+1,MIN(AF$6,DAY(EOMONTH($B85,1))))&gt;=$B85)*(DATE(YEAR($B85),MONTH($B85)+1,MIN(AF$6,DAY(EOMONTH($B85,1))))&lt;$C85)))</f>
        <v>0</v>
      </c>
      <c r="AG85" s="48" t="n">
        <f aca="false">IF(OR(N(AG$5)=0,AG$6=""),0,AG$5*((DATE(YEAR($B85),MONTH($B85),MIN(AG$6,DAY(EOMONTH($B85,0))))&gt;=$B85)*(DATE(YEAR($B85),MONTH($B85),MIN(AG$6,DAY(EOMONTH($B85,0))))&lt;$C85)+(DATE(YEAR($B85),MONTH($B85)+1,MIN(AG$6,DAY(EOMONTH($B85,1))))&gt;=$B85)*(DATE(YEAR($B85),MONTH($B85)+1,MIN(AG$6,DAY(EOMONTH($B85,1))))&lt;$C85)))</f>
        <v>0</v>
      </c>
      <c r="AH85" s="48" t="n">
        <f aca="false">IF(OR(N(AH$5)=0,AH$6=""),0,AH$5*((DATE(YEAR($B85),MONTH($B85),MIN(AH$6,DAY(EOMONTH($B85,0))))&gt;=$B85)*(DATE(YEAR($B85),MONTH($B85),MIN(AH$6,DAY(EOMONTH($B85,0))))&lt;$C85)+(DATE(YEAR($B85),MONTH($B85)+1,MIN(AH$6,DAY(EOMONTH($B85,1))))&gt;=$B85)*(DATE(YEAR($B85),MONTH($B85)+1,MIN(AH$6,DAY(EOMONTH($B85,1))))&lt;$C85)))</f>
        <v>0</v>
      </c>
      <c r="AI85" s="48" t="n">
        <f aca="false">IF(OR(N(AI$5)=0,AI$6=""),0,AI$5*((DATE(YEAR($B85),MONTH($B85),MIN(AI$6,DAY(EOMONTH($B85,0))))&gt;=$B85)*(DATE(YEAR($B85),MONTH($B85),MIN(AI$6,DAY(EOMONTH($B85,0))))&lt;$C85)+(DATE(YEAR($B85),MONTH($B85)+1,MIN(AI$6,DAY(EOMONTH($B85,1))))&gt;=$B85)*(DATE(YEAR($B85),MONTH($B85)+1,MIN(AI$6,DAY(EOMONTH($B85,1))))&lt;$C85)))</f>
        <v>0</v>
      </c>
      <c r="AJ85" s="48" t="n">
        <f aca="false">IF(OR(N(AJ$5)=0,AJ$6=""),0,AJ$5*((DATE(YEAR($B85),MONTH($B85),MIN(AJ$6,DAY(EOMONTH($B85,0))))&gt;=$B85)*(DATE(YEAR($B85),MONTH($B85),MIN(AJ$6,DAY(EOMONTH($B85,0))))&lt;$C85)+(DATE(YEAR($B85),MONTH($B85)+1,MIN(AJ$6,DAY(EOMONTH($B85,1))))&gt;=$B85)*(DATE(YEAR($B85),MONTH($B85)+1,MIN(AJ$6,DAY(EOMONTH($B85,1))))&lt;$C85)))</f>
        <v>0</v>
      </c>
      <c r="AK85" s="48" t="n">
        <f aca="false">IF(OR(N(AK$5)=0,AK$6=""),0,AK$5*((DATE(YEAR($B85),MONTH($B85),MIN(AK$6,DAY(EOMONTH($B85,0))))&gt;=$B85)*(DATE(YEAR($B85),MONTH($B85),MIN(AK$6,DAY(EOMONTH($B85,0))))&lt;$C85)+(DATE(YEAR($B85),MONTH($B85)+1,MIN(AK$6,DAY(EOMONTH($B85,1))))&gt;=$B85)*(DATE(YEAR($B85),MONTH($B85)+1,MIN(AK$6,DAY(EOMONTH($B85,1))))&lt;$C85)))</f>
        <v>0</v>
      </c>
      <c r="AL85" s="48" t="n">
        <f aca="false">IF(OR(N(AL$5)=0,AL$6=""),0,AL$5*((DATE(YEAR($B85),MONTH($B85),MIN(AL$6,DAY(EOMONTH($B85,0))))&gt;=$B85)*(DATE(YEAR($B85),MONTH($B85),MIN(AL$6,DAY(EOMONTH($B85,0))))&lt;$C85)+(DATE(YEAR($B85),MONTH($B85)+1,MIN(AL$6,DAY(EOMONTH($B85,1))))&gt;=$B85)*(DATE(YEAR($B85),MONTH($B85)+1,MIN(AL$6,DAY(EOMONTH($B85,1))))&lt;$C85)))</f>
        <v>0</v>
      </c>
      <c r="AM85" s="48" t="n">
        <f aca="false">IF(OR(N(AM$5)=0,AM$6=""),0,AM$5*((DATE(YEAR($B85),MONTH($B85),MIN(AM$6,DAY(EOMONTH($B85,0))))&gt;=$B85)*(DATE(YEAR($B85),MONTH($B85),MIN(AM$6,DAY(EOMONTH($B85,0))))&lt;$C85)+(DATE(YEAR($B85),MONTH($B85)+1,MIN(AM$6,DAY(EOMONTH($B85,1))))&gt;=$B85)*(DATE(YEAR($B85),MONTH($B85)+1,MIN(AM$6,DAY(EOMONTH($B85,1))))&lt;$C85)))</f>
        <v>0</v>
      </c>
      <c r="AN85" s="48" t="n">
        <f aca="false">IF(OR(N(AN$5)=0,AN$6=""),0,AN$5*((DATE(YEAR($B85),MONTH($B85),MIN(AN$6,DAY(EOMONTH($B85,0))))&gt;=$B85)*(DATE(YEAR($B85),MONTH($B85),MIN(AN$6,DAY(EOMONTH($B85,0))))&lt;$C85)+(DATE(YEAR($B85),MONTH($B85)+1,MIN(AN$6,DAY(EOMONTH($B85,1))))&gt;=$B85)*(DATE(YEAR($B85),MONTH($B85)+1,MIN(AN$6,DAY(EOMONTH($B85,1))))&lt;$C85)))</f>
        <v>0</v>
      </c>
      <c r="AO85" s="48" t="n">
        <f aca="false">IF(OR(N(AO$5)=0,AO$6=""),0,AO$5*((DATE(YEAR($B85),MONTH($B85),MIN(AO$6,DAY(EOMONTH($B85,0))))&gt;=$B85)*(DATE(YEAR($B85),MONTH($B85),MIN(AO$6,DAY(EOMONTH($B85,0))))&lt;$C85)+(DATE(YEAR($B85),MONTH($B85)+1,MIN(AO$6,DAY(EOMONTH($B85,1))))&gt;=$B85)*(DATE(YEAR($B85),MONTH($B85)+1,MIN(AO$6,DAY(EOMONTH($B85,1))))&lt;$C85)))</f>
        <v>0</v>
      </c>
      <c r="AP85" s="48" t="n">
        <f aca="false">IF(OR(N(AP$5)=0,AP$6=""),0,AP$5*((DATE(YEAR($B85),MONTH($B85),MIN(AP$6,DAY(EOMONTH($B85,0))))&gt;=$B85)*(DATE(YEAR($B85),MONTH($B85),MIN(AP$6,DAY(EOMONTH($B85,0))))&lt;$C85)+(DATE(YEAR($B85),MONTH($B85)+1,MIN(AP$6,DAY(EOMONTH($B85,1))))&gt;=$B85)*(DATE(YEAR($B85),MONTH($B85)+1,MIN(AP$6,DAY(EOMONTH($B85,1))))&lt;$C85)))</f>
        <v>0</v>
      </c>
      <c r="AQ85" s="48" t="n">
        <f aca="false">IF(OR(N(AQ$5)=0,AQ$6=""),0,AQ$5*((DATE(YEAR($B85),MONTH($B85),MIN(AQ$6,DAY(EOMONTH($B85,0))))&gt;=$B85)*(DATE(YEAR($B85),MONTH($B85),MIN(AQ$6,DAY(EOMONTH($B85,0))))&lt;$C85)+(DATE(YEAR($B85),MONTH($B85)+1,MIN(AQ$6,DAY(EOMONTH($B85,1))))&gt;=$B85)*(DATE(YEAR($B85),MONTH($B85)+1,MIN(AQ$6,DAY(EOMONTH($B85,1))))&lt;$C85)))</f>
        <v>0</v>
      </c>
      <c r="AR85" s="48" t="n">
        <f aca="false">IF(OR(N(AR$5)=0,AR$6=""),0,AR$5*((DATE(YEAR($B85),MONTH($B85),MIN(AR$6,DAY(EOMONTH($B85,0))))&gt;=$B85)*(DATE(YEAR($B85),MONTH($B85),MIN(AR$6,DAY(EOMONTH($B85,0))))&lt;$C85)+(DATE(YEAR($B85),MONTH($B85)+1,MIN(AR$6,DAY(EOMONTH($B85,1))))&gt;=$B85)*(DATE(YEAR($B85),MONTH($B85)+1,MIN(AR$6,DAY(EOMONTH($B85,1))))&lt;$C85)))</f>
        <v>0</v>
      </c>
      <c r="AS85" s="48" t="n">
        <f aca="false">IF(OR(N(AS$5)=0,AS$6=""),0,AS$5*((DATE(YEAR($B85),MONTH($B85),MIN(AS$6,DAY(EOMONTH($B85,0))))&gt;=$B85)*(DATE(YEAR($B85),MONTH($B85),MIN(AS$6,DAY(EOMONTH($B85,0))))&lt;$C85)+(DATE(YEAR($B85),MONTH($B85)+1,MIN(AS$6,DAY(EOMONTH($B85,1))))&gt;=$B85)*(DATE(YEAR($B85),MONTH($B85)+1,MIN(AS$6,DAY(EOMONTH($B85,1))))&lt;$C85)))</f>
        <v>0</v>
      </c>
      <c r="AT85" s="48" t="n">
        <f aca="false">IF(OR(N(AT$5)=0,AT$6=""),0,AT$5*((DATE(YEAR($B85),MONTH($B85),MIN(AT$6,DAY(EOMONTH($B85,0))))&gt;=$B85)*(DATE(YEAR($B85),MONTH($B85),MIN(AT$6,DAY(EOMONTH($B85,0))))&lt;$C85)+(DATE(YEAR($B85),MONTH($B85)+1,MIN(AT$6,DAY(EOMONTH($B85,1))))&gt;=$B85)*(DATE(YEAR($B85),MONTH($B85)+1,MIN(AT$6,DAY(EOMONTH($B85,1))))&lt;$C85)))</f>
        <v>0</v>
      </c>
      <c r="AU85" s="48" t="n">
        <f aca="false">IF(OR(N(AU$5)=0,AU$6=""),0,AU$5*((DATE(YEAR($B85),MONTH($B85),MIN(AU$6,DAY(EOMONTH($B85,0))))&gt;=$B85)*(DATE(YEAR($B85),MONTH($B85),MIN(AU$6,DAY(EOMONTH($B85,0))))&lt;$C85)+(DATE(YEAR($B85),MONTH($B85)+1,MIN(AU$6,DAY(EOMONTH($B85,1))))&gt;=$B85)*(DATE(YEAR($B85),MONTH($B85)+1,MIN(AU$6,DAY(EOMONTH($B85,1))))&lt;$C85)))</f>
        <v>0</v>
      </c>
      <c r="AV85" s="48" t="n">
        <f aca="false">IF(OR(N(AV$5)=0,AV$6=""),0,AV$5*((DATE(YEAR($B85),MONTH($B85),MIN(AV$6,DAY(EOMONTH($B85,0))))&gt;=$B85)*(DATE(YEAR($B85),MONTH($B85),MIN(AV$6,DAY(EOMONTH($B85,0))))&lt;$C85)+(DATE(YEAR($B85),MONTH($B85)+1,MIN(AV$6,DAY(EOMONTH($B85,1))))&gt;=$B85)*(DATE(YEAR($B85),MONTH($B85)+1,MIN(AV$6,DAY(EOMONTH($B85,1))))&lt;$C85)))</f>
        <v>0</v>
      </c>
      <c r="AW85" s="48" t="n">
        <f aca="false">IF(OR(N(AW$5)=0,AW$6=""),0,AW$5*((DATE(YEAR($B85),MONTH($B85),MIN(AW$6,DAY(EOMONTH($B85,0))))&gt;=$B85)*(DATE(YEAR($B85),MONTH($B85),MIN(AW$6,DAY(EOMONTH($B85,0))))&lt;$C85)+(DATE(YEAR($B85),MONTH($B85)+1,MIN(AW$6,DAY(EOMONTH($B85,1))))&gt;=$B85)*(DATE(YEAR($B85),MONTH($B85)+1,MIN(AW$6,DAY(EOMONTH($B85,1))))&lt;$C85)))</f>
        <v>0</v>
      </c>
      <c r="AX85" s="48" t="n">
        <f aca="false">IF(OR(N(AX$5)=0,AX$6=""),0,AX$5*((DATE(YEAR($B85),MONTH($B85),MIN(AX$6,DAY(EOMONTH($B85,0))))&gt;=$B85)*(DATE(YEAR($B85),MONTH($B85),MIN(AX$6,DAY(EOMONTH($B85,0))))&lt;$C85)+(DATE(YEAR($B85),MONTH($B85)+1,MIN(AX$6,DAY(EOMONTH($B85,1))))&gt;=$B85)*(DATE(YEAR($B85),MONTH($B85)+1,MIN(AX$6,DAY(EOMONTH($B85,1))))&lt;$C85)))</f>
        <v>0</v>
      </c>
      <c r="AY85" s="48" t="n">
        <f aca="false">IF(OR(N(AY$5)=0,AY$6=""),0,AY$5*((DATE(YEAR($B85),MONTH($B85),MIN(AY$6,DAY(EOMONTH($B85,0))))&gt;=$B85)*(DATE(YEAR($B85),MONTH($B85),MIN(AY$6,DAY(EOMONTH($B85,0))))&lt;$C85)+(DATE(YEAR($B85),MONTH($B85)+1,MIN(AY$6,DAY(EOMONTH($B85,1))))&gt;=$B85)*(DATE(YEAR($B85),MONTH($B85)+1,MIN(AY$6,DAY(EOMONTH($B85,1))))&lt;$C85)))</f>
        <v>0</v>
      </c>
      <c r="AZ85" s="48" t="n">
        <f aca="false">IF(OR(N(AZ$5)=0,AZ$6=""),0,AZ$5*((DATE(YEAR($B85),MONTH($B85),MIN(AZ$6,DAY(EOMONTH($B85,0))))&gt;=$B85)*(DATE(YEAR($B85),MONTH($B85),MIN(AZ$6,DAY(EOMONTH($B85,0))))&lt;$C85)+(DATE(YEAR($B85),MONTH($B85)+1,MIN(AZ$6,DAY(EOMONTH($B85,1))))&gt;=$B85)*(DATE(YEAR($B85),MONTH($B85)+1,MIN(AZ$6,DAY(EOMONTH($B85,1))))&lt;$C85)))</f>
        <v>0</v>
      </c>
      <c r="BA85" s="48" t="n">
        <f aca="false">IF(OR(N(BA$5)=0,BA$6=""),0,BA$5*((DATE(YEAR($B85),MONTH($B85),MIN(BA$6,DAY(EOMONTH($B85,0))))&gt;=$B85)*(DATE(YEAR($B85),MONTH($B85),MIN(BA$6,DAY(EOMONTH($B85,0))))&lt;$C85)+(DATE(YEAR($B85),MONTH($B85)+1,MIN(BA$6,DAY(EOMONTH($B85,1))))&gt;=$B85)*(DATE(YEAR($B85),MONTH($B85)+1,MIN(BA$6,DAY(EOMONTH($B85,1))))&lt;$C85)))</f>
        <v>0</v>
      </c>
      <c r="BB85" s="48" t="n">
        <f aca="false">IF(OR(N(BB$5)=0,BB$6=""),0,BB$5*((DATE(YEAR($B85),MONTH($B85),MIN(BB$6,DAY(EOMONTH($B85,0))))&gt;=$B85)*(DATE(YEAR($B85),MONTH($B85),MIN(BB$6,DAY(EOMONTH($B85,0))))&lt;$C85)+(DATE(YEAR($B85),MONTH($B85)+1,MIN(BB$6,DAY(EOMONTH($B85,1))))&gt;=$B85)*(DATE(YEAR($B85),MONTH($B85)+1,MIN(BB$6,DAY(EOMONTH($B85,1))))&lt;$C85)))</f>
        <v>0</v>
      </c>
      <c r="BC85" s="48" t="n">
        <f aca="false">IF(OR(N(BC$5)=0,BC$6=""),0,BC$5*((DATE(YEAR($B85),MONTH($B85),MIN(BC$6,DAY(EOMONTH($B85,0))))&gt;=$B85)*(DATE(YEAR($B85),MONTH($B85),MIN(BC$6,DAY(EOMONTH($B85,0))))&lt;$C85)+(DATE(YEAR($B85),MONTH($B85)+1,MIN(BC$6,DAY(EOMONTH($B85,1))))&gt;=$B85)*(DATE(YEAR($B85),MONTH($B85)+1,MIN(BC$6,DAY(EOMONTH($B85,1))))&lt;$C85)))</f>
        <v>0</v>
      </c>
      <c r="BD85" s="48" t="n">
        <f aca="false">IF(OR(N(BD$5)=0,BD$6=""),0,BD$5*((DATE(YEAR($B85),MONTH($B85),MIN(BD$6,DAY(EOMONTH($B85,0))))&gt;=$B85)*(DATE(YEAR($B85),MONTH($B85),MIN(BD$6,DAY(EOMONTH($B85,0))))&lt;$C85)+(DATE(YEAR($B85),MONTH($B85)+1,MIN(BD$6,DAY(EOMONTH($B85,1))))&gt;=$B85)*(DATE(YEAR($B85),MONTH($B85)+1,MIN(BD$6,DAY(EOMONTH($B85,1))))&lt;$C85)))</f>
        <v>0</v>
      </c>
      <c r="BE85" s="48" t="n">
        <f aca="false">IF(OR(N(BE$5)=0,BE$6=""),0,BE$5*((DATE(YEAR($B85),MONTH($B85),MIN(BE$6,DAY(EOMONTH($B85,0))))&gt;=$B85)*(DATE(YEAR($B85),MONTH($B85),MIN(BE$6,DAY(EOMONTH($B85,0))))&lt;$C85)+(DATE(YEAR($B85),MONTH($B85)+1,MIN(BE$6,DAY(EOMONTH($B85,1))))&gt;=$B85)*(DATE(YEAR($B85),MONTH($B85)+1,MIN(BE$6,DAY(EOMONTH($B85,1))))&lt;$C85)))</f>
        <v>0</v>
      </c>
      <c r="BF85" s="48" t="n">
        <f aca="false">IF(OR(N(BF$5)=0,BF$6=""),0,BF$5*((DATE(YEAR($B85),MONTH($B85),MIN(BF$6,DAY(EOMONTH($B85,0))))&gt;=$B85)*(DATE(YEAR($B85),MONTH($B85),MIN(BF$6,DAY(EOMONTH($B85,0))))&lt;$C85)+(DATE(YEAR($B85),MONTH($B85)+1,MIN(BF$6,DAY(EOMONTH($B85,1))))&gt;=$B85)*(DATE(YEAR($B85),MONTH($B85)+1,MIN(BF$6,DAY(EOMONTH($B85,1))))&lt;$C85)))</f>
        <v>0</v>
      </c>
      <c r="BG85" s="48" t="n">
        <f aca="false">IF(OR(N(BG$5)=0,BG$6=""),0,BG$5*((DATE(YEAR($B85),MONTH($B85),MIN(BG$6,DAY(EOMONTH($B85,0))))&gt;=$B85)*(DATE(YEAR($B85),MONTH($B85),MIN(BG$6,DAY(EOMONTH($B85,0))))&lt;$C85)+(DATE(YEAR($B85),MONTH($B85)+1,MIN(BG$6,DAY(EOMONTH($B85,1))))&gt;=$B85)*(DATE(YEAR($B85),MONTH($B85)+1,MIN(BG$6,DAY(EOMONTH($B85,1))))&lt;$C85)))</f>
        <v>0</v>
      </c>
      <c r="BH85" s="48" t="n">
        <f aca="false">IF(OR(N(BH$5)=0,BH$6=""),0,BH$5*((DATE(YEAR($B85),MONTH($B85),MIN(BH$6,DAY(EOMONTH($B85,0))))&gt;=$B85)*(DATE(YEAR($B85),MONTH($B85),MIN(BH$6,DAY(EOMONTH($B85,0))))&lt;$C85)+(DATE(YEAR($B85),MONTH($B85)+1,MIN(BH$6,DAY(EOMONTH($B85,1))))&gt;=$B85)*(DATE(YEAR($B85),MONTH($B85)+1,MIN(BH$6,DAY(EOMONTH($B85,1))))&lt;$C85)))</f>
        <v>0</v>
      </c>
      <c r="BI85" s="48" t="n">
        <f aca="false">IF(OR(N(BI$5)=0,BI$6=""),0,BI$5*((DATE(YEAR($B85),MONTH($B85),MIN(BI$6,DAY(EOMONTH($B85,0))))&gt;=$B85)*(DATE(YEAR($B85),MONTH($B85),MIN(BI$6,DAY(EOMONTH($B85,0))))&lt;$C85)+(DATE(YEAR($B85),MONTH($B85)+1,MIN(BI$6,DAY(EOMONTH($B85,1))))&gt;=$B85)*(DATE(YEAR($B85),MONTH($B85)+1,MIN(BI$6,DAY(EOMONTH($B85,1))))&lt;$C85)))</f>
        <v>0</v>
      </c>
      <c r="BJ85" s="48" t="n">
        <f aca="false">IF(OR(N(BJ$5)=0,BJ$6=""),0,BJ$5*((DATE(YEAR($B85),MONTH($B85),MIN(BJ$6,DAY(EOMONTH($B85,0))))&gt;=$B85)*(DATE(YEAR($B85),MONTH($B85),MIN(BJ$6,DAY(EOMONTH($B85,0))))&lt;$C85)+(DATE(YEAR($B85),MONTH($B85)+1,MIN(BJ$6,DAY(EOMONTH($B85,1))))&gt;=$B85)*(DATE(YEAR($B85),MONTH($B85)+1,MIN(BJ$6,DAY(EOMONTH($B85,1))))&lt;$C85)))</f>
        <v>0</v>
      </c>
      <c r="BK85" s="48" t="n">
        <f aca="false">IF(OR(N(BK$5)=0,BK$6=""),0,BK$5*((DATE(YEAR($B85),MONTH($B85),MIN(BK$6,DAY(EOMONTH($B85,0))))&gt;=$B85)*(DATE(YEAR($B85),MONTH($B85),MIN(BK$6,DAY(EOMONTH($B85,0))))&lt;$C85)+(DATE(YEAR($B85),MONTH($B85)+1,MIN(BK$6,DAY(EOMONTH($B85,1))))&gt;=$B85)*(DATE(YEAR($B85),MONTH($B85)+1,MIN(BK$6,DAY(EOMONTH($B85,1))))&lt;$C85)))</f>
        <v>0</v>
      </c>
      <c r="BL85" s="48" t="n">
        <f aca="false">IF(OR(N(BL$5)=0,BL$6=""),0,BL$5*((DATE(YEAR($B85),MONTH($B85),MIN(BL$6,DAY(EOMONTH($B85,0))))&gt;=$B85)*(DATE(YEAR($B85),MONTH($B85),MIN(BL$6,DAY(EOMONTH($B85,0))))&lt;$C85)+(DATE(YEAR($B85),MONTH($B85)+1,MIN(BL$6,DAY(EOMONTH($B85,1))))&gt;=$B85)*(DATE(YEAR($B85),MONTH($B85)+1,MIN(BL$6,DAY(EOMONTH($B85,1))))&lt;$C85)))</f>
        <v>0</v>
      </c>
      <c r="BM85" s="48" t="n">
        <f aca="false">IF(OR(N(BM$5)=0,BM$6=""),0,BM$5*((DATE(YEAR($B85),MONTH($B85),MIN(BM$6,DAY(EOMONTH($B85,0))))&gt;=$B85)*(DATE(YEAR($B85),MONTH($B85),MIN(BM$6,DAY(EOMONTH($B85,0))))&lt;$C85)+(DATE(YEAR($B85),MONTH($B85)+1,MIN(BM$6,DAY(EOMONTH($B85,1))))&gt;=$B85)*(DATE(YEAR($B85),MONTH($B85)+1,MIN(BM$6,DAY(EOMONTH($B85,1))))&lt;$C85)))</f>
        <v>0</v>
      </c>
      <c r="BN85" s="48" t="n">
        <f aca="false">IF(OR(N(BN$5)=0,BN$6=""),0,BN$5*((DATE(YEAR($B85),MONTH($B85),MIN(BN$6,DAY(EOMONTH($B85,0))))&gt;=$B85)*(DATE(YEAR($B85),MONTH($B85),MIN(BN$6,DAY(EOMONTH($B85,0))))&lt;$C85)+(DATE(YEAR($B85),MONTH($B85)+1,MIN(BN$6,DAY(EOMONTH($B85,1))))&gt;=$B85)*(DATE(YEAR($B85),MONTH($B85)+1,MIN(BN$6,DAY(EOMONTH($B85,1))))&lt;$C85)))</f>
        <v>0</v>
      </c>
      <c r="BO85" s="48" t="n">
        <f aca="false">IF(OR(N(BO$5)=0,BO$6=""),0,BO$5*((DATE(YEAR($B85),MONTH($B85),MIN(BO$6,DAY(EOMONTH($B85,0))))&gt;=$B85)*(DATE(YEAR($B85),MONTH($B85),MIN(BO$6,DAY(EOMONTH($B85,0))))&lt;$C85)+(DATE(YEAR($B85),MONTH($B85)+1,MIN(BO$6,DAY(EOMONTH($B85,1))))&gt;=$B85)*(DATE(YEAR($B85),MONTH($B85)+1,MIN(BO$6,DAY(EOMONTH($B85,1))))&lt;$C85)))</f>
        <v>0</v>
      </c>
      <c r="BP85" s="48" t="n">
        <f aca="false">IF(OR(N(BP$5)=0,BP$6=""),0,BP$5*((DATE(YEAR($B85),MONTH($B85),MIN(BP$6,DAY(EOMONTH($B85,0))))&gt;=$B85)*(DATE(YEAR($B85),MONTH($B85),MIN(BP$6,DAY(EOMONTH($B85,0))))&lt;$C85)+(DATE(YEAR($B85),MONTH($B85)+1,MIN(BP$6,DAY(EOMONTH($B85,1))))&gt;=$B85)*(DATE(YEAR($B85),MONTH($B85)+1,MIN(BP$6,DAY(EOMONTH($B85,1))))&lt;$C85)))</f>
        <v>0</v>
      </c>
      <c r="BQ85" s="48" t="n">
        <f aca="false">IF(OR(N(BQ$5)=0,BQ$6=""),0,BQ$5*((DATE(YEAR($B85),MONTH($B85),MIN(BQ$6,DAY(EOMONTH($B85,0))))&gt;=$B85)*(DATE(YEAR($B85),MONTH($B85),MIN(BQ$6,DAY(EOMONTH($B85,0))))&lt;$C85)+(DATE(YEAR($B85),MONTH($B85)+1,MIN(BQ$6,DAY(EOMONTH($B85,1))))&gt;=$B85)*(DATE(YEAR($B85),MONTH($B85)+1,MIN(BQ$6,DAY(EOMONTH($B85,1))))&lt;$C85)))</f>
        <v>0</v>
      </c>
      <c r="BR85" s="48" t="n">
        <f aca="false">IF(OR(N(BR$5)=0,BR$6=""),0,BR$5*((DATE(YEAR($B85),MONTH($B85),MIN(BR$6,DAY(EOMONTH($B85,0))))&gt;=$B85)*(DATE(YEAR($B85),MONTH($B85),MIN(BR$6,DAY(EOMONTH($B85,0))))&lt;$C85)+(DATE(YEAR($B85),MONTH($B85)+1,MIN(BR$6,DAY(EOMONTH($B85,1))))&gt;=$B85)*(DATE(YEAR($B85),MONTH($B85)+1,MIN(BR$6,DAY(EOMONTH($B85,1))))&lt;$C85)))</f>
        <v>0</v>
      </c>
      <c r="BS85" s="48" t="n">
        <f aca="false">IF(OR(N(BS$5)=0,BS$6=""),0,BS$5*((DATE(YEAR($B85),MONTH($B85),MIN(BS$6,DAY(EOMONTH($B85,0))))&gt;=$B85)*(DATE(YEAR($B85),MONTH($B85),MIN(BS$6,DAY(EOMONTH($B85,0))))&lt;$C85)+(DATE(YEAR($B85),MONTH($B85)+1,MIN(BS$6,DAY(EOMONTH($B85,1))))&gt;=$B85)*(DATE(YEAR($B85),MONTH($B85)+1,MIN(BS$6,DAY(EOMONTH($B85,1))))&lt;$C85)))</f>
        <v>0</v>
      </c>
      <c r="BT85" s="48" t="n">
        <f aca="false">IF(OR(N(BT$5)=0,BT$6=""),0,BT$5*((DATE(YEAR($B85),MONTH($B85),MIN(BT$6,DAY(EOMONTH($B85,0))))&gt;=$B85)*(DATE(YEAR($B85),MONTH($B85),MIN(BT$6,DAY(EOMONTH($B85,0))))&lt;$C85)+(DATE(YEAR($B85),MONTH($B85)+1,MIN(BT$6,DAY(EOMONTH($B85,1))))&gt;=$B85)*(DATE(YEAR($B85),MONTH($B85)+1,MIN(BT$6,DAY(EOMONTH($B85,1))))&lt;$C85)))</f>
        <v>0</v>
      </c>
      <c r="BU85" s="48" t="n">
        <f aca="false">IF(OR(N(BU$5)=0,BU$6=""),0,BU$5*((DATE(YEAR($B85),MONTH($B85),MIN(BU$6,DAY(EOMONTH($B85,0))))&gt;=$B85)*(DATE(YEAR($B85),MONTH($B85),MIN(BU$6,DAY(EOMONTH($B85,0))))&lt;$C85)+(DATE(YEAR($B85),MONTH($B85)+1,MIN(BU$6,DAY(EOMONTH($B85,1))))&gt;=$B85)*(DATE(YEAR($B85),MONTH($B85)+1,MIN(BU$6,DAY(EOMONTH($B85,1))))&lt;$C85)))</f>
        <v>0</v>
      </c>
      <c r="BV85" s="48" t="n">
        <f aca="false">IF(OR(N(BV$5)=0,BV$6=""),0,BV$5*((DATE(YEAR($B85),MONTH($B85),MIN(BV$6,DAY(EOMONTH($B85,0))))&gt;=$B85)*(DATE(YEAR($B85),MONTH($B85),MIN(BV$6,DAY(EOMONTH($B85,0))))&lt;$C85)+(DATE(YEAR($B85),MONTH($B85)+1,MIN(BV$6,DAY(EOMONTH($B85,1))))&gt;=$B85)*(DATE(YEAR($B85),MONTH($B85)+1,MIN(BV$6,DAY(EOMONTH($B85,1))))&lt;$C85)))</f>
        <v>0</v>
      </c>
      <c r="BW85" s="48" t="n">
        <f aca="false">IF(OR(N(BW$5)=0,BW$6=""),0,BW$5*((DATE(YEAR($B85),MONTH($B85),MIN(BW$6,DAY(EOMONTH($B85,0))))&gt;=$B85)*(DATE(YEAR($B85),MONTH($B85),MIN(BW$6,DAY(EOMONTH($B85,0))))&lt;$C85)+(DATE(YEAR($B85),MONTH($B85)+1,MIN(BW$6,DAY(EOMONTH($B85,1))))&gt;=$B85)*(DATE(YEAR($B85),MONTH($B85)+1,MIN(BW$6,DAY(EOMONTH($B85,1))))&lt;$C85)))</f>
        <v>0</v>
      </c>
      <c r="BX85" s="48" t="n">
        <f aca="false">MIN(Z85,(FT84*(1+FT$5/Setup!$C$36)+IF($V85=1,N($F85),0)))</f>
        <v>0</v>
      </c>
      <c r="BY85" s="48" t="n">
        <f aca="false">MIN(AA85,(FU84*(1+FU$5/Setup!$C$36)+IF($V85=2,N($F85),0)))</f>
        <v>0</v>
      </c>
      <c r="BZ85" s="48" t="n">
        <f aca="false">MIN(AB85,(FV84*(1+FV$5/Setup!$C$36)+IF($V85=3,N($F85),0)))</f>
        <v>0</v>
      </c>
      <c r="CA85" s="48" t="n">
        <f aca="false">MIN(AC85,(FW84*(1+FW$5/Setup!$C$36)+IF($V85=4,N($F85),0)))</f>
        <v>0</v>
      </c>
      <c r="CB85" s="48" t="n">
        <f aca="false">MIN(AD85,(FX84*(1+FX$5/Setup!$C$36)+IF($V85=5,N($F85),0)))</f>
        <v>0</v>
      </c>
      <c r="CC85" s="48" t="n">
        <f aca="false">MIN(AE85,(FY84*(1+FY$5/Setup!$C$36)+IF($V85=6,N($F85),0)))</f>
        <v>0</v>
      </c>
      <c r="CD85" s="48" t="n">
        <f aca="false">MIN(AF85,(FZ84*(1+FZ$5/Setup!$C$36)+IF($V85=7,N($F85),0)))</f>
        <v>0</v>
      </c>
      <c r="CE85" s="48" t="n">
        <f aca="false">MIN(AG85,(GA84*(1+GA$5/Setup!$C$36)+IF($V85=8,N($F85),0)))</f>
        <v>0</v>
      </c>
      <c r="CF85" s="48" t="n">
        <f aca="false">MIN(AH85,(GB84*(1+GB$5/Setup!$C$36)+IF($V85=9,N($F85),0)))</f>
        <v>0</v>
      </c>
      <c r="CG85" s="48" t="n">
        <f aca="false">MIN(AI85,(GC84*(1+GC$5/Setup!$C$36)+IF($V85=10,N($F85),0)))</f>
        <v>0</v>
      </c>
      <c r="CH85" s="48" t="n">
        <f aca="false">MIN(AJ85,(GD84*(1+GD$5/Setup!$C$36)+IF($V85=11,N($F85),0)))</f>
        <v>0</v>
      </c>
      <c r="CI85" s="48" t="n">
        <f aca="false">MIN(AK85,(GE84*(1+GE$5/Setup!$C$36)+IF($V85=12,N($F85),0)))</f>
        <v>0</v>
      </c>
      <c r="CJ85" s="48" t="n">
        <f aca="false">MIN(AL85,(GF84*(1+GF$5/Setup!$C$36)+IF($V85=13,N($F85),0)))</f>
        <v>0</v>
      </c>
      <c r="CK85" s="48" t="n">
        <f aca="false">MIN(AM85,(GG84*(1+GG$5/Setup!$C$36)+IF($V85=14,N($F85),0)))</f>
        <v>0</v>
      </c>
      <c r="CL85" s="48" t="n">
        <f aca="false">MIN(AN85,(GH84*(1+GH$5/Setup!$C$36)+IF($V85=15,N($F85),0)))</f>
        <v>0</v>
      </c>
      <c r="CM85" s="48" t="n">
        <f aca="false">MIN(AO85,(GI84*(1+GI$5/Setup!$C$36)+IF($V85=16,N($F85),0)))</f>
        <v>0</v>
      </c>
      <c r="CN85" s="48" t="n">
        <f aca="false">MIN(AP85,(GJ84*(1+GJ$5/Setup!$C$36)+IF($V85=17,N($F85),0)))</f>
        <v>0</v>
      </c>
      <c r="CO85" s="48" t="n">
        <f aca="false">MIN(AQ85,(GK84*(1+GK$5/Setup!$C$36)+IF($V85=18,N($F85),0)))</f>
        <v>0</v>
      </c>
      <c r="CP85" s="48" t="n">
        <f aca="false">MIN(AR85,(GL84*(1+GL$5/Setup!$C$36)+IF($V85=19,N($F85),0)))</f>
        <v>0</v>
      </c>
      <c r="CQ85" s="48" t="n">
        <f aca="false">MIN(AS85,(GM84*(1+GM$5/Setup!$C$36)+IF($V85=20,N($F85),0)))</f>
        <v>0</v>
      </c>
      <c r="CR85" s="48" t="n">
        <f aca="false">MIN(AT85,(GN84*(1+GN$5/Setup!$C$36)+IF($V85=21,N($F85),0)))</f>
        <v>0</v>
      </c>
      <c r="CS85" s="48" t="n">
        <f aca="false">MIN(AU85,(GO84*(1+GO$5/Setup!$C$36)+IF($V85=22,N($F85),0)))</f>
        <v>0</v>
      </c>
      <c r="CT85" s="48" t="n">
        <f aca="false">MIN(AV85,(GP84*(1+GP$5/Setup!$C$36)+IF($V85=23,N($F85),0)))</f>
        <v>0</v>
      </c>
      <c r="CU85" s="48" t="n">
        <f aca="false">MIN(AW85,(GQ84*(1+GQ$5/Setup!$C$36)+IF($V85=24,N($F85),0)))</f>
        <v>0</v>
      </c>
      <c r="CV85" s="48" t="n">
        <f aca="false">MIN(AX85,(GR84*(1+GR$5/Setup!$C$36)+IF($V85=25,N($F85),0)))</f>
        <v>0</v>
      </c>
      <c r="CW85" s="48" t="n">
        <f aca="false">MIN(AY85,(GS84*(1+GS$5/Setup!$C$36)+IF($V85=26,N($F85),0)))</f>
        <v>0</v>
      </c>
      <c r="CX85" s="48" t="n">
        <f aca="false">MIN(AZ85,(GT84*(1+GT$5/Setup!$C$36)+IF($V85=27,N($F85),0)))</f>
        <v>0</v>
      </c>
      <c r="CY85" s="48" t="n">
        <f aca="false">MIN(BA85,(GU84*(1+GU$5/Setup!$C$36)+IF($V85=28,N($F85),0)))</f>
        <v>0</v>
      </c>
      <c r="CZ85" s="48" t="n">
        <f aca="false">MIN(BB85,(GV84*(1+GV$5/Setup!$C$36)+IF($V85=29,N($F85),0)))</f>
        <v>0</v>
      </c>
      <c r="DA85" s="48" t="n">
        <f aca="false">MIN(BC85,(GW84*(1+GW$5/Setup!$C$36)+IF($V85=30,N($F85),0)))</f>
        <v>0</v>
      </c>
      <c r="DB85" s="48" t="n">
        <f aca="false">MIN(BD85,(GX84*(1+GX$5/Setup!$C$36)+IF($V85=31,N($F85),0)))</f>
        <v>0</v>
      </c>
      <c r="DC85" s="48" t="n">
        <f aca="false">MIN(BE85,(GY84*(1+GY$5/Setup!$C$36)+IF($V85=32,N($F85),0)))</f>
        <v>0</v>
      </c>
      <c r="DD85" s="48" t="n">
        <f aca="false">MIN(BF85,(GZ84*(1+GZ$5/Setup!$C$36)+IF($V85=33,N($F85),0)))</f>
        <v>0</v>
      </c>
      <c r="DE85" s="48" t="n">
        <f aca="false">MIN(BG85,(HA84*(1+HA$5/Setup!$C$36)+IF($V85=34,N($F85),0)))</f>
        <v>0</v>
      </c>
      <c r="DF85" s="48" t="n">
        <f aca="false">MIN(BH85,(HB84*(1+HB$5/Setup!$C$36)+IF($V85=35,N($F85),0)))</f>
        <v>0</v>
      </c>
      <c r="DG85" s="48" t="n">
        <f aca="false">MIN(BI85,(HC84*(1+HC$5/Setup!$C$36)+IF($V85=36,N($F85),0)))</f>
        <v>0</v>
      </c>
      <c r="DH85" s="48" t="n">
        <f aca="false">MIN(BJ85,(HD84*(1+HD$5/Setup!$C$36)+IF($V85=37,N($F85),0)))</f>
        <v>0</v>
      </c>
      <c r="DI85" s="48" t="n">
        <f aca="false">MIN(BK85,(HE84*(1+HE$5/Setup!$C$36)+IF($V85=38,N($F85),0)))</f>
        <v>0</v>
      </c>
      <c r="DJ85" s="48" t="n">
        <f aca="false">MIN(BL85,(HF84*(1+HF$5/Setup!$C$36)+IF($V85=39,N($F85),0)))</f>
        <v>0</v>
      </c>
      <c r="DK85" s="48" t="n">
        <f aca="false">MIN(BM85,(HG84*(1+HG$5/Setup!$C$36)+IF($V85=40,N($F85),0)))</f>
        <v>0</v>
      </c>
      <c r="DL85" s="48" t="n">
        <f aca="false">MIN(BN85,(HH84*(1+HH$5/Setup!$C$36)+IF($V85=41,N($F85),0)))</f>
        <v>0</v>
      </c>
      <c r="DM85" s="48" t="n">
        <f aca="false">MIN(BO85,(HI84*(1+HI$5/Setup!$C$36)+IF($V85=42,N($F85),0)))</f>
        <v>0</v>
      </c>
      <c r="DN85" s="48" t="n">
        <f aca="false">MIN(BP85,(HJ84*(1+HJ$5/Setup!$C$36)+IF($V85=43,N($F85),0)))</f>
        <v>0</v>
      </c>
      <c r="DO85" s="48" t="n">
        <f aca="false">MIN(BQ85,(HK84*(1+HK$5/Setup!$C$36)+IF($V85=44,N($F85),0)))</f>
        <v>0</v>
      </c>
      <c r="DP85" s="48" t="n">
        <f aca="false">MIN(BR85,(HL84*(1+HL$5/Setup!$C$36)+IF($V85=45,N($F85),0)))</f>
        <v>0</v>
      </c>
      <c r="DQ85" s="48" t="n">
        <f aca="false">MIN(BS85,(HM84*(1+HM$5/Setup!$C$36)+IF($V85=46,N($F85),0)))</f>
        <v>0</v>
      </c>
      <c r="DR85" s="48" t="n">
        <f aca="false">MIN(BT85,(HN84*(1+HN$5/Setup!$C$36)+IF($V85=47,N($F85),0)))</f>
        <v>0</v>
      </c>
      <c r="DS85" s="48" t="n">
        <f aca="false">MIN(BU85,(HO84*(1+HO$5/Setup!$C$36)+IF($V85=48,N($F85),0)))</f>
        <v>0</v>
      </c>
      <c r="DT85" s="48" t="n">
        <f aca="false">MIN(BV85,(HP84*(1+HP$5/Setup!$C$36)+IF($V85=49,N($F85),0)))</f>
        <v>0</v>
      </c>
      <c r="DU85" s="48" t="n">
        <f aca="false">MIN(BW85,(HQ84*(1+HQ$5/Setup!$C$36)+IF($V85=50,N($F85),0)))</f>
        <v>0</v>
      </c>
      <c r="DV85" s="48" t="n">
        <f aca="false">MIN(MAX((FT84*(1+FT$5/Setup!$C$36)+IF($V85=1,N($F85),0))-BX85,0),MAX($P85-0,0))</f>
        <v>0</v>
      </c>
      <c r="DW85" s="48" t="n">
        <f aca="false">MIN(MAX((FU84*(1+FU$5/Setup!$C$36)+IF($V85=2,N($F85),0))-BY85,0),MAX($P85-SUM(DV85:DV85),0))</f>
        <v>0</v>
      </c>
      <c r="DX85" s="48" t="n">
        <f aca="false">MIN(MAX((FV84*(1+FV$5/Setup!$C$36)+IF($V85=3,N($F85),0))-BZ85,0),MAX($P85-SUM(DV85:DW85),0))</f>
        <v>0</v>
      </c>
      <c r="DY85" s="48" t="n">
        <f aca="false">MIN(MAX((FW84*(1+FW$5/Setup!$C$36)+IF($V85=4,N($F85),0))-CA85,0),MAX($P85-SUM(DV85:DX85),0))</f>
        <v>0</v>
      </c>
      <c r="DZ85" s="48" t="n">
        <f aca="false">MIN(MAX((FX84*(1+FX$5/Setup!$C$36)+IF($V85=5,N($F85),0))-CB85,0),MAX($P85-SUM(DV85:DY85),0))</f>
        <v>0</v>
      </c>
      <c r="EA85" s="48" t="n">
        <f aca="false">MIN(MAX((FY84*(1+FY$5/Setup!$C$36)+IF($V85=6,N($F85),0))-CC85,0),MAX($P85-SUM(DV85:DZ85),0))</f>
        <v>0</v>
      </c>
      <c r="EB85" s="48" t="n">
        <f aca="false">MIN(MAX((FZ84*(1+FZ$5/Setup!$C$36)+IF($V85=7,N($F85),0))-CD85,0),MAX($P85-SUM(DV85:EA85),0))</f>
        <v>0</v>
      </c>
      <c r="EC85" s="48" t="n">
        <f aca="false">MIN(MAX((GA84*(1+GA$5/Setup!$C$36)+IF($V85=8,N($F85),0))-CE85,0),MAX($P85-SUM(DV85:EB85),0))</f>
        <v>0</v>
      </c>
      <c r="ED85" s="48" t="n">
        <f aca="false">MIN(MAX((GB84*(1+GB$5/Setup!$C$36)+IF($V85=9,N($F85),0))-CF85,0),MAX($P85-SUM(DV85:EC85),0))</f>
        <v>0</v>
      </c>
      <c r="EE85" s="48" t="n">
        <f aca="false">MIN(MAX((GC84*(1+GC$5/Setup!$C$36)+IF($V85=10,N($F85),0))-CG85,0),MAX($P85-SUM(DV85:ED85),0))</f>
        <v>0</v>
      </c>
      <c r="EF85" s="48" t="n">
        <f aca="false">MIN(MAX((GD84*(1+GD$5/Setup!$C$36)+IF($V85=11,N($F85),0))-CH85,0),MAX($P85-SUM(DV85:EE85),0))</f>
        <v>0</v>
      </c>
      <c r="EG85" s="48" t="n">
        <f aca="false">MIN(MAX((GE84*(1+GE$5/Setup!$C$36)+IF($V85=12,N($F85),0))-CI85,0),MAX($P85-SUM(DV85:EF85),0))</f>
        <v>0</v>
      </c>
      <c r="EH85" s="48" t="n">
        <f aca="false">MIN(MAX((GF84*(1+GF$5/Setup!$C$36)+IF($V85=13,N($F85),0))-CJ85,0),MAX($P85-SUM(DV85:EG85),0))</f>
        <v>0</v>
      </c>
      <c r="EI85" s="48" t="n">
        <f aca="false">MIN(MAX((GG84*(1+GG$5/Setup!$C$36)+IF($V85=14,N($F85),0))-CK85,0),MAX($P85-SUM(DV85:EH85),0))</f>
        <v>0</v>
      </c>
      <c r="EJ85" s="48" t="n">
        <f aca="false">MIN(MAX((GH84*(1+GH$5/Setup!$C$36)+IF($V85=15,N($F85),0))-CL85,0),MAX($P85-SUM(DV85:EI85),0))</f>
        <v>0</v>
      </c>
      <c r="EK85" s="48" t="n">
        <f aca="false">MIN(MAX((GI84*(1+GI$5/Setup!$C$36)+IF($V85=16,N($F85),0))-CM85,0),MAX($P85-SUM(DV85:EJ85),0))</f>
        <v>0</v>
      </c>
      <c r="EL85" s="48" t="n">
        <f aca="false">MIN(MAX((GJ84*(1+GJ$5/Setup!$C$36)+IF($V85=17,N($F85),0))-CN85,0),MAX($P85-SUM(DV85:EK85),0))</f>
        <v>0</v>
      </c>
      <c r="EM85" s="48" t="n">
        <f aca="false">MIN(MAX((GK84*(1+GK$5/Setup!$C$36)+IF($V85=18,N($F85),0))-CO85,0),MAX($P85-SUM(DV85:EL85),0))</f>
        <v>0</v>
      </c>
      <c r="EN85" s="48" t="n">
        <f aca="false">MIN(MAX((GL84*(1+GL$5/Setup!$C$36)+IF($V85=19,N($F85),0))-CP85,0),MAX($P85-SUM(DV85:EM85),0))</f>
        <v>0</v>
      </c>
      <c r="EO85" s="48" t="n">
        <f aca="false">MIN(MAX((GM84*(1+GM$5/Setup!$C$36)+IF($V85=20,N($F85),0))-CQ85,0),MAX($P85-SUM(DV85:EN85),0))</f>
        <v>0</v>
      </c>
      <c r="EP85" s="48" t="n">
        <f aca="false">MIN(MAX((GN84*(1+GN$5/Setup!$C$36)+IF($V85=21,N($F85),0))-CR85,0),MAX($P85-SUM(DV85:EO85),0))</f>
        <v>0</v>
      </c>
      <c r="EQ85" s="48" t="n">
        <f aca="false">MIN(MAX((GO84*(1+GO$5/Setup!$C$36)+IF($V85=22,N($F85),0))-CS85,0),MAX($P85-SUM(DV85:EP85),0))</f>
        <v>0</v>
      </c>
      <c r="ER85" s="48" t="n">
        <f aca="false">MIN(MAX((GP84*(1+GP$5/Setup!$C$36)+IF($V85=23,N($F85),0))-CT85,0),MAX($P85-SUM(DV85:EQ85),0))</f>
        <v>0</v>
      </c>
      <c r="ES85" s="48" t="n">
        <f aca="false">MIN(MAX((GQ84*(1+GQ$5/Setup!$C$36)+IF($V85=24,N($F85),0))-CU85,0),MAX($P85-SUM(DV85:ER85),0))</f>
        <v>0</v>
      </c>
      <c r="ET85" s="48" t="n">
        <f aca="false">MIN(MAX((GR84*(1+GR$5/Setup!$C$36)+IF($V85=25,N($F85),0))-CV85,0),MAX($P85-SUM(DV85:ES85),0))</f>
        <v>0</v>
      </c>
      <c r="EU85" s="48" t="n">
        <f aca="false">MIN(MAX((GS84*(1+GS$5/Setup!$C$36)+IF($V85=26,N($F85),0))-CW85,0),MAX($P85-SUM(DV85:ET85),0))</f>
        <v>0</v>
      </c>
      <c r="EV85" s="48" t="n">
        <f aca="false">MIN(MAX((GT84*(1+GT$5/Setup!$C$36)+IF($V85=27,N($F85),0))-CX85,0),MAX($P85-SUM(DV85:EU85),0))</f>
        <v>0</v>
      </c>
      <c r="EW85" s="48" t="n">
        <f aca="false">MIN(MAX((GU84*(1+GU$5/Setup!$C$36)+IF($V85=28,N($F85),0))-CY85,0),MAX($P85-SUM(DV85:EV85),0))</f>
        <v>0</v>
      </c>
      <c r="EX85" s="48" t="n">
        <f aca="false">MIN(MAX((GV84*(1+GV$5/Setup!$C$36)+IF($V85=29,N($F85),0))-CZ85,0),MAX($P85-SUM(DV85:EW85),0))</f>
        <v>0</v>
      </c>
      <c r="EY85" s="48" t="n">
        <f aca="false">MIN(MAX((GW84*(1+GW$5/Setup!$C$36)+IF($V85=30,N($F85),0))-DA85,0),MAX($P85-SUM(DV85:EX85),0))</f>
        <v>0</v>
      </c>
      <c r="EZ85" s="48" t="n">
        <f aca="false">MIN(MAX((GX84*(1+GX$5/Setup!$C$36)+IF($V85=31,N($F85),0))-DB85,0),MAX($P85-SUM(DV85:EY85),0))</f>
        <v>0</v>
      </c>
      <c r="FA85" s="48" t="n">
        <f aca="false">MIN(MAX((GY84*(1+GY$5/Setup!$C$36)+IF($V85=32,N($F85),0))-DC85,0),MAX($P85-SUM(DV85:EZ85),0))</f>
        <v>0</v>
      </c>
      <c r="FB85" s="48" t="n">
        <f aca="false">MIN(MAX((GZ84*(1+GZ$5/Setup!$C$36)+IF($V85=33,N($F85),0))-DD85,0),MAX($P85-SUM(DV85:FA85),0))</f>
        <v>0</v>
      </c>
      <c r="FC85" s="48" t="n">
        <f aca="false">MIN(MAX((HA84*(1+HA$5/Setup!$C$36)+IF($V85=34,N($F85),0))-DE85,0),MAX($P85-SUM(DV85:FB85),0))</f>
        <v>0</v>
      </c>
      <c r="FD85" s="48" t="n">
        <f aca="false">MIN(MAX((HB84*(1+HB$5/Setup!$C$36)+IF($V85=35,N($F85),0))-DF85,0),MAX($P85-SUM(DV85:FC85),0))</f>
        <v>0</v>
      </c>
      <c r="FE85" s="48" t="n">
        <f aca="false">MIN(MAX((HC84*(1+HC$5/Setup!$C$36)+IF($V85=36,N($F85),0))-DG85,0),MAX($P85-SUM(DV85:FD85),0))</f>
        <v>0</v>
      </c>
      <c r="FF85" s="48" t="n">
        <f aca="false">MIN(MAX((HD84*(1+HD$5/Setup!$C$36)+IF($V85=37,N($F85),0))-DH85,0),MAX($P85-SUM(DV85:FE85),0))</f>
        <v>0</v>
      </c>
      <c r="FG85" s="48" t="n">
        <f aca="false">MIN(MAX((HE84*(1+HE$5/Setup!$C$36)+IF($V85=38,N($F85),0))-DI85,0),MAX($P85-SUM(DV85:FF85),0))</f>
        <v>0</v>
      </c>
      <c r="FH85" s="48" t="n">
        <f aca="false">MIN(MAX((HF84*(1+HF$5/Setup!$C$36)+IF($V85=39,N($F85),0))-DJ85,0),MAX($P85-SUM(DV85:FG85),0))</f>
        <v>0</v>
      </c>
      <c r="FI85" s="48" t="n">
        <f aca="false">MIN(MAX((HG84*(1+HG$5/Setup!$C$36)+IF($V85=40,N($F85),0))-DK85,0),MAX($P85-SUM(DV85:FH85),0))</f>
        <v>0</v>
      </c>
      <c r="FJ85" s="48" t="n">
        <f aca="false">MIN(MAX((HH84*(1+HH$5/Setup!$C$36)+IF($V85=41,N($F85),0))-DL85,0),MAX($P85-SUM(DV85:FI85),0))</f>
        <v>0</v>
      </c>
      <c r="FK85" s="48" t="n">
        <f aca="false">MIN(MAX((HI84*(1+HI$5/Setup!$C$36)+IF($V85=42,N($F85),0))-DM85,0),MAX($P85-SUM(DV85:FJ85),0))</f>
        <v>0</v>
      </c>
      <c r="FL85" s="48" t="n">
        <f aca="false">MIN(MAX((HJ84*(1+HJ$5/Setup!$C$36)+IF($V85=43,N($F85),0))-DN85,0),MAX($P85-SUM(DV85:FK85),0))</f>
        <v>0</v>
      </c>
      <c r="FM85" s="48" t="n">
        <f aca="false">MIN(MAX((HK84*(1+HK$5/Setup!$C$36)+IF($V85=44,N($F85),0))-DO85,0),MAX($P85-SUM(DV85:FL85),0))</f>
        <v>0</v>
      </c>
      <c r="FN85" s="48" t="n">
        <f aca="false">MIN(MAX((HL84*(1+HL$5/Setup!$C$36)+IF($V85=45,N($F85),0))-DP85,0),MAX($P85-SUM(DV85:FM85),0))</f>
        <v>0</v>
      </c>
      <c r="FO85" s="48" t="n">
        <f aca="false">MIN(MAX((HM84*(1+HM$5/Setup!$C$36)+IF($V85=46,N($F85),0))-DQ85,0),MAX($P85-SUM(DV85:FN85),0))</f>
        <v>0</v>
      </c>
      <c r="FP85" s="48" t="n">
        <f aca="false">MIN(MAX((HN84*(1+HN$5/Setup!$C$36)+IF($V85=47,N($F85),0))-DR85,0),MAX($P85-SUM(DV85:FO85),0))</f>
        <v>0</v>
      </c>
      <c r="FQ85" s="48" t="n">
        <f aca="false">MIN(MAX((HO84*(1+HO$5/Setup!$C$36)+IF($V85=48,N($F85),0))-DS85,0),MAX($P85-SUM(DV85:FP85),0))</f>
        <v>0</v>
      </c>
      <c r="FR85" s="48" t="n">
        <f aca="false">MIN(MAX((HP84*(1+HP$5/Setup!$C$36)+IF($V85=49,N($F85),0))-DT85,0),MAX($P85-SUM(DV85:FQ85),0))</f>
        <v>0</v>
      </c>
      <c r="FS85" s="48" t="n">
        <f aca="false">MIN(MAX((HQ84*(1+HQ$5/Setup!$C$36)+IF($V85=50,N($F85),0))-DU85,0),MAX($P85-SUM(DV85:FR85),0))</f>
        <v>0</v>
      </c>
      <c r="FT85" s="48" t="n">
        <f aca="false">IF((FT84*(1+FT$5/Setup!$C$36)+IF($V85=1,N($F85),0))-BX85-DV85&lt;0.005,0,(FT84*(1+FT$5/Setup!$C$36)+IF($V85=1,N($F85),0))-BX85-DV85)</f>
        <v>0</v>
      </c>
      <c r="FU85" s="48" t="n">
        <f aca="false">IF((FU84*(1+FU$5/Setup!$C$36)+IF($V85=2,N($F85),0))-BY85-DW85&lt;0.005,0,(FU84*(1+FU$5/Setup!$C$36)+IF($V85=2,N($F85),0))-BY85-DW85)</f>
        <v>0</v>
      </c>
      <c r="FV85" s="48" t="n">
        <f aca="false">IF((FV84*(1+FV$5/Setup!$C$36)+IF($V85=3,N($F85),0))-BZ85-DX85&lt;0.005,0,(FV84*(1+FV$5/Setup!$C$36)+IF($V85=3,N($F85),0))-BZ85-DX85)</f>
        <v>0</v>
      </c>
      <c r="FW85" s="48" t="n">
        <f aca="false">IF((FW84*(1+FW$5/Setup!$C$36)+IF($V85=4,N($F85),0))-CA85-DY85&lt;0.005,0,(FW84*(1+FW$5/Setup!$C$36)+IF($V85=4,N($F85),0))-CA85-DY85)</f>
        <v>0</v>
      </c>
      <c r="FX85" s="48" t="n">
        <f aca="false">IF((FX84*(1+FX$5/Setup!$C$36)+IF($V85=5,N($F85),0))-CB85-DZ85&lt;0.005,0,(FX84*(1+FX$5/Setup!$C$36)+IF($V85=5,N($F85),0))-CB85-DZ85)</f>
        <v>0</v>
      </c>
      <c r="FY85" s="48" t="n">
        <f aca="false">IF((FY84*(1+FY$5/Setup!$C$36)+IF($V85=6,N($F85),0))-CC85-EA85&lt;0.005,0,(FY84*(1+FY$5/Setup!$C$36)+IF($V85=6,N($F85),0))-CC85-EA85)</f>
        <v>0</v>
      </c>
      <c r="FZ85" s="48" t="n">
        <f aca="false">IF((FZ84*(1+FZ$5/Setup!$C$36)+IF($V85=7,N($F85),0))-CD85-EB85&lt;0.005,0,(FZ84*(1+FZ$5/Setup!$C$36)+IF($V85=7,N($F85),0))-CD85-EB85)</f>
        <v>0</v>
      </c>
      <c r="GA85" s="48" t="n">
        <f aca="false">IF((GA84*(1+GA$5/Setup!$C$36)+IF($V85=8,N($F85),0))-CE85-EC85&lt;0.005,0,(GA84*(1+GA$5/Setup!$C$36)+IF($V85=8,N($F85),0))-CE85-EC85)</f>
        <v>0</v>
      </c>
      <c r="GB85" s="48" t="n">
        <f aca="false">IF((GB84*(1+GB$5/Setup!$C$36)+IF($V85=9,N($F85),0))-CF85-ED85&lt;0.005,0,(GB84*(1+GB$5/Setup!$C$36)+IF($V85=9,N($F85),0))-CF85-ED85)</f>
        <v>0</v>
      </c>
      <c r="GC85" s="48" t="n">
        <f aca="false">IF((GC84*(1+GC$5/Setup!$C$36)+IF($V85=10,N($F85),0))-CG85-EE85&lt;0.005,0,(GC84*(1+GC$5/Setup!$C$36)+IF($V85=10,N($F85),0))-CG85-EE85)</f>
        <v>0</v>
      </c>
      <c r="GD85" s="48" t="n">
        <f aca="false">IF((GD84*(1+GD$5/Setup!$C$36)+IF($V85=11,N($F85),0))-CH85-EF85&lt;0.005,0,(GD84*(1+GD$5/Setup!$C$36)+IF($V85=11,N($F85),0))-CH85-EF85)</f>
        <v>0</v>
      </c>
      <c r="GE85" s="48" t="n">
        <f aca="false">IF((GE84*(1+GE$5/Setup!$C$36)+IF($V85=12,N($F85),0))-CI85-EG85&lt;0.005,0,(GE84*(1+GE$5/Setup!$C$36)+IF($V85=12,N($F85),0))-CI85-EG85)</f>
        <v>0</v>
      </c>
      <c r="GF85" s="48" t="n">
        <f aca="false">IF((GF84*(1+GF$5/Setup!$C$36)+IF($V85=13,N($F85),0))-CJ85-EH85&lt;0.005,0,(GF84*(1+GF$5/Setup!$C$36)+IF($V85=13,N($F85),0))-CJ85-EH85)</f>
        <v>0</v>
      </c>
      <c r="GG85" s="48" t="n">
        <f aca="false">IF((GG84*(1+GG$5/Setup!$C$36)+IF($V85=14,N($F85),0))-CK85-EI85&lt;0.005,0,(GG84*(1+GG$5/Setup!$C$36)+IF($V85=14,N($F85),0))-CK85-EI85)</f>
        <v>0</v>
      </c>
      <c r="GH85" s="48" t="n">
        <f aca="false">IF((GH84*(1+GH$5/Setup!$C$36)+IF($V85=15,N($F85),0))-CL85-EJ85&lt;0.005,0,(GH84*(1+GH$5/Setup!$C$36)+IF($V85=15,N($F85),0))-CL85-EJ85)</f>
        <v>0</v>
      </c>
      <c r="GI85" s="48" t="n">
        <f aca="false">IF((GI84*(1+GI$5/Setup!$C$36)+IF($V85=16,N($F85),0))-CM85-EK85&lt;0.005,0,(GI84*(1+GI$5/Setup!$C$36)+IF($V85=16,N($F85),0))-CM85-EK85)</f>
        <v>0</v>
      </c>
      <c r="GJ85" s="48" t="n">
        <f aca="false">IF((GJ84*(1+GJ$5/Setup!$C$36)+IF($V85=17,N($F85),0))-CN85-EL85&lt;0.005,0,(GJ84*(1+GJ$5/Setup!$C$36)+IF($V85=17,N($F85),0))-CN85-EL85)</f>
        <v>0</v>
      </c>
      <c r="GK85" s="48" t="n">
        <f aca="false">IF((GK84*(1+GK$5/Setup!$C$36)+IF($V85=18,N($F85),0))-CO85-EM85&lt;0.005,0,(GK84*(1+GK$5/Setup!$C$36)+IF($V85=18,N($F85),0))-CO85-EM85)</f>
        <v>0</v>
      </c>
      <c r="GL85" s="48" t="n">
        <f aca="false">IF((GL84*(1+GL$5/Setup!$C$36)+IF($V85=19,N($F85),0))-CP85-EN85&lt;0.005,0,(GL84*(1+GL$5/Setup!$C$36)+IF($V85=19,N($F85),0))-CP85-EN85)</f>
        <v>0</v>
      </c>
      <c r="GM85" s="48" t="n">
        <f aca="false">IF((GM84*(1+GM$5/Setup!$C$36)+IF($V85=20,N($F85),0))-CQ85-EO85&lt;0.005,0,(GM84*(1+GM$5/Setup!$C$36)+IF($V85=20,N($F85),0))-CQ85-EO85)</f>
        <v>0</v>
      </c>
      <c r="GN85" s="48" t="n">
        <f aca="false">IF((GN84*(1+GN$5/Setup!$C$36)+IF($V85=21,N($F85),0))-CR85-EP85&lt;0.005,0,(GN84*(1+GN$5/Setup!$C$36)+IF($V85=21,N($F85),0))-CR85-EP85)</f>
        <v>0</v>
      </c>
      <c r="GO85" s="48" t="n">
        <f aca="false">IF((GO84*(1+GO$5/Setup!$C$36)+IF($V85=22,N($F85),0))-CS85-EQ85&lt;0.005,0,(GO84*(1+GO$5/Setup!$C$36)+IF($V85=22,N($F85),0))-CS85-EQ85)</f>
        <v>0</v>
      </c>
      <c r="GP85" s="48" t="n">
        <f aca="false">IF((GP84*(1+GP$5/Setup!$C$36)+IF($V85=23,N($F85),0))-CT85-ER85&lt;0.005,0,(GP84*(1+GP$5/Setup!$C$36)+IF($V85=23,N($F85),0))-CT85-ER85)</f>
        <v>0</v>
      </c>
      <c r="GQ85" s="48" t="n">
        <f aca="false">IF((GQ84*(1+GQ$5/Setup!$C$36)+IF($V85=24,N($F85),0))-CU85-ES85&lt;0.005,0,(GQ84*(1+GQ$5/Setup!$C$36)+IF($V85=24,N($F85),0))-CU85-ES85)</f>
        <v>0</v>
      </c>
      <c r="GR85" s="48" t="n">
        <f aca="false">IF((GR84*(1+GR$5/Setup!$C$36)+IF($V85=25,N($F85),0))-CV85-ET85&lt;0.005,0,(GR84*(1+GR$5/Setup!$C$36)+IF($V85=25,N($F85),0))-CV85-ET85)</f>
        <v>0</v>
      </c>
      <c r="GS85" s="48" t="n">
        <f aca="false">IF((GS84*(1+GS$5/Setup!$C$36)+IF($V85=26,N($F85),0))-CW85-EU85&lt;0.005,0,(GS84*(1+GS$5/Setup!$C$36)+IF($V85=26,N($F85),0))-CW85-EU85)</f>
        <v>0</v>
      </c>
      <c r="GT85" s="48" t="n">
        <f aca="false">IF((GT84*(1+GT$5/Setup!$C$36)+IF($V85=27,N($F85),0))-CX85-EV85&lt;0.005,0,(GT84*(1+GT$5/Setup!$C$36)+IF($V85=27,N($F85),0))-CX85-EV85)</f>
        <v>0</v>
      </c>
      <c r="GU85" s="48" t="n">
        <f aca="false">IF((GU84*(1+GU$5/Setup!$C$36)+IF($V85=28,N($F85),0))-CY85-EW85&lt;0.005,0,(GU84*(1+GU$5/Setup!$C$36)+IF($V85=28,N($F85),0))-CY85-EW85)</f>
        <v>0</v>
      </c>
      <c r="GV85" s="48" t="n">
        <f aca="false">IF((GV84*(1+GV$5/Setup!$C$36)+IF($V85=29,N($F85),0))-CZ85-EX85&lt;0.005,0,(GV84*(1+GV$5/Setup!$C$36)+IF($V85=29,N($F85),0))-CZ85-EX85)</f>
        <v>0</v>
      </c>
      <c r="GW85" s="48" t="n">
        <f aca="false">IF((GW84*(1+GW$5/Setup!$C$36)+IF($V85=30,N($F85),0))-DA85-EY85&lt;0.005,0,(GW84*(1+GW$5/Setup!$C$36)+IF($V85=30,N($F85),0))-DA85-EY85)</f>
        <v>0</v>
      </c>
      <c r="GX85" s="48" t="n">
        <f aca="false">IF((GX84*(1+GX$5/Setup!$C$36)+IF($V85=31,N($F85),0))-DB85-EZ85&lt;0.005,0,(GX84*(1+GX$5/Setup!$C$36)+IF($V85=31,N($F85),0))-DB85-EZ85)</f>
        <v>0</v>
      </c>
      <c r="GY85" s="48" t="n">
        <f aca="false">IF((GY84*(1+GY$5/Setup!$C$36)+IF($V85=32,N($F85),0))-DC85-FA85&lt;0.005,0,(GY84*(1+GY$5/Setup!$C$36)+IF($V85=32,N($F85),0))-DC85-FA85)</f>
        <v>0</v>
      </c>
      <c r="GZ85" s="48" t="n">
        <f aca="false">IF((GZ84*(1+GZ$5/Setup!$C$36)+IF($V85=33,N($F85),0))-DD85-FB85&lt;0.005,0,(GZ84*(1+GZ$5/Setup!$C$36)+IF($V85=33,N($F85),0))-DD85-FB85)</f>
        <v>0</v>
      </c>
      <c r="HA85" s="48" t="n">
        <f aca="false">IF((HA84*(1+HA$5/Setup!$C$36)+IF($V85=34,N($F85),0))-DE85-FC85&lt;0.005,0,(HA84*(1+HA$5/Setup!$C$36)+IF($V85=34,N($F85),0))-DE85-FC85)</f>
        <v>0</v>
      </c>
      <c r="HB85" s="48" t="n">
        <f aca="false">IF((HB84*(1+HB$5/Setup!$C$36)+IF($V85=35,N($F85),0))-DF85-FD85&lt;0.005,0,(HB84*(1+HB$5/Setup!$C$36)+IF($V85=35,N($F85),0))-DF85-FD85)</f>
        <v>0</v>
      </c>
      <c r="HC85" s="48" t="n">
        <f aca="false">IF((HC84*(1+HC$5/Setup!$C$36)+IF($V85=36,N($F85),0))-DG85-FE85&lt;0.005,0,(HC84*(1+HC$5/Setup!$C$36)+IF($V85=36,N($F85),0))-DG85-FE85)</f>
        <v>0</v>
      </c>
      <c r="HD85" s="48" t="n">
        <f aca="false">IF((HD84*(1+HD$5/Setup!$C$36)+IF($V85=37,N($F85),0))-DH85-FF85&lt;0.005,0,(HD84*(1+HD$5/Setup!$C$36)+IF($V85=37,N($F85),0))-DH85-FF85)</f>
        <v>0</v>
      </c>
      <c r="HE85" s="48" t="n">
        <f aca="false">IF((HE84*(1+HE$5/Setup!$C$36)+IF($V85=38,N($F85),0))-DI85-FG85&lt;0.005,0,(HE84*(1+HE$5/Setup!$C$36)+IF($V85=38,N($F85),0))-DI85-FG85)</f>
        <v>0</v>
      </c>
      <c r="HF85" s="48" t="n">
        <f aca="false">IF((HF84*(1+HF$5/Setup!$C$36)+IF($V85=39,N($F85),0))-DJ85-FH85&lt;0.005,0,(HF84*(1+HF$5/Setup!$C$36)+IF($V85=39,N($F85),0))-DJ85-FH85)</f>
        <v>0</v>
      </c>
      <c r="HG85" s="48" t="n">
        <f aca="false">IF((HG84*(1+HG$5/Setup!$C$36)+IF($V85=40,N($F85),0))-DK85-FI85&lt;0.005,0,(HG84*(1+HG$5/Setup!$C$36)+IF($V85=40,N($F85),0))-DK85-FI85)</f>
        <v>0</v>
      </c>
      <c r="HH85" s="48" t="n">
        <f aca="false">IF((HH84*(1+HH$5/Setup!$C$36)+IF($V85=41,N($F85),0))-DL85-FJ85&lt;0.005,0,(HH84*(1+HH$5/Setup!$C$36)+IF($V85=41,N($F85),0))-DL85-FJ85)</f>
        <v>0</v>
      </c>
      <c r="HI85" s="48" t="n">
        <f aca="false">IF((HI84*(1+HI$5/Setup!$C$36)+IF($V85=42,N($F85),0))-DM85-FK85&lt;0.005,0,(HI84*(1+HI$5/Setup!$C$36)+IF($V85=42,N($F85),0))-DM85-FK85)</f>
        <v>0</v>
      </c>
      <c r="HJ85" s="48" t="n">
        <f aca="false">IF((HJ84*(1+HJ$5/Setup!$C$36)+IF($V85=43,N($F85),0))-DN85-FL85&lt;0.005,0,(HJ84*(1+HJ$5/Setup!$C$36)+IF($V85=43,N($F85),0))-DN85-FL85)</f>
        <v>0</v>
      </c>
      <c r="HK85" s="48" t="n">
        <f aca="false">IF((HK84*(1+HK$5/Setup!$C$36)+IF($V85=44,N($F85),0))-DO85-FM85&lt;0.005,0,(HK84*(1+HK$5/Setup!$C$36)+IF($V85=44,N($F85),0))-DO85-FM85)</f>
        <v>0</v>
      </c>
      <c r="HL85" s="48" t="n">
        <f aca="false">IF((HL84*(1+HL$5/Setup!$C$36)+IF($V85=45,N($F85),0))-DP85-FN85&lt;0.005,0,(HL84*(1+HL$5/Setup!$C$36)+IF($V85=45,N($F85),0))-DP85-FN85)</f>
        <v>0</v>
      </c>
      <c r="HM85" s="48" t="n">
        <f aca="false">IF((HM84*(1+HM$5/Setup!$C$36)+IF($V85=46,N($F85),0))-DQ85-FO85&lt;0.005,0,(HM84*(1+HM$5/Setup!$C$36)+IF($V85=46,N($F85),0))-DQ85-FO85)</f>
        <v>0</v>
      </c>
      <c r="HN85" s="48" t="n">
        <f aca="false">IF((HN84*(1+HN$5/Setup!$C$36)+IF($V85=47,N($F85),0))-DR85-FP85&lt;0.005,0,(HN84*(1+HN$5/Setup!$C$36)+IF($V85=47,N($F85),0))-DR85-FP85)</f>
        <v>0</v>
      </c>
      <c r="HO85" s="48" t="n">
        <f aca="false">IF((HO84*(1+HO$5/Setup!$C$36)+IF($V85=48,N($F85),0))-DS85-FQ85&lt;0.005,0,(HO84*(1+HO$5/Setup!$C$36)+IF($V85=48,N($F85),0))-DS85-FQ85)</f>
        <v>0</v>
      </c>
      <c r="HP85" s="48" t="n">
        <f aca="false">IF((HP84*(1+HP$5/Setup!$C$36)+IF($V85=49,N($F85),0))-DT85-FR85&lt;0.005,0,(HP84*(1+HP$5/Setup!$C$36)+IF($V85=49,N($F85),0))-DT85-FR85)</f>
        <v>0</v>
      </c>
      <c r="HQ85" s="48" t="n">
        <f aca="false">IF((HQ84*(1+HQ$5/Setup!$C$36)+IF($V85=50,N($F85),0))-DU85-FS85&lt;0.005,0,(HQ84*(1+HQ$5/Setup!$C$36)+IF($V85=50,N($F85),0))-DU85-FS85)</f>
        <v>0</v>
      </c>
    </row>
    <row r="86" customFormat="false" ht="15" hidden="false" customHeight="false" outlineLevel="0" collapsed="false">
      <c r="A86" s="44" t="n">
        <v>78</v>
      </c>
      <c r="B86" s="45" t="n">
        <f aca="false">IF(Setup!$C$7="Every month",EDATE(Setup!$C$8,($A86-1)),IF(Setup!$C$7="Twice a month",DATE(YEAR(Setup!$C$8),MONTH(Setup!$C$8)+INT((($A86-1)+Setup!$C$41)/2),MIN(IF(MOD(($A86-1)+Setup!$C$41,2)=0,Setup!$C$39,Setup!$C$40),DAY(EOMONTH(DATE(YEAR(Setup!$C$8),MONTH(Setup!$C$8)+INT((($A86-1)+Setup!$C$41)/2),1),0)))),Setup!$C$8+($A86-1)*IF(Setup!$C$7="Every week",7,14)))</f>
        <v>47403</v>
      </c>
      <c r="C86" s="45" t="n">
        <f aca="false">IF(Setup!$C$7="Every month",EDATE(Setup!$C$8,$A86),IF(Setup!$C$7="Twice a month",DATE(YEAR(Setup!$C$8),MONTH(Setup!$C$8)+INT(($A86+Setup!$C$41)/2),MIN(IF(MOD($A86+Setup!$C$41,2)=0,Setup!$C$39,Setup!$C$40),DAY(EOMONTH(DATE(YEAR(Setup!$C$8),MONTH(Setup!$C$8)+INT(($A86+Setup!$C$41)/2),1),0)))),Setup!$C$8+$A86*IF(Setup!$C$7="Every week",7,14)))</f>
        <v>47417</v>
      </c>
      <c r="D86" s="46"/>
      <c r="E86" s="47"/>
      <c r="F86" s="47"/>
      <c r="G86" s="47"/>
      <c r="H86" s="47"/>
      <c r="I86" s="48" t="n">
        <f aca="false">N(Setup!$C$11)+N(E86)</f>
        <v>100</v>
      </c>
      <c r="J86" s="48" t="n">
        <f aca="false">MIN(Setup!$C$37,MAX(I86,0))</f>
        <v>9.23076923076923</v>
      </c>
      <c r="K86" s="48" t="n">
        <f aca="false">MIN(MAX(N(Setup!$C$14)-L85,0),MAX(I86-J86,0))</f>
        <v>0</v>
      </c>
      <c r="L86" s="48" t="n">
        <f aca="false">L85+K86-N(G86)</f>
        <v>500</v>
      </c>
      <c r="M86" s="48" t="n">
        <f aca="false">M85+J86-N(H86)</f>
        <v>720.000000000001</v>
      </c>
      <c r="N86" s="48" t="n">
        <f aca="false">SUM(BX86:DU86)</f>
        <v>0</v>
      </c>
      <c r="O86" s="48" t="n">
        <f aca="false">SUM(Z86:BW86)-N86</f>
        <v>40</v>
      </c>
      <c r="P86" s="48" t="n">
        <f aca="false">MAX(I86-J86-K86,0)+O86</f>
        <v>130.769230769231</v>
      </c>
      <c r="Q86" s="48" t="n">
        <f aca="false">SUM(DV86:FS86)</f>
        <v>0</v>
      </c>
      <c r="R86" s="49" t="n">
        <f aca="false">N86+J86+K86+Q86</f>
        <v>9.23076923076923</v>
      </c>
      <c r="S86" s="48" t="n">
        <f aca="false">T86-T85-N(F86)+N86+Q86</f>
        <v>0</v>
      </c>
      <c r="T86" s="49" t="n">
        <f aca="false">SUM(FT86:HQ86)</f>
        <v>0</v>
      </c>
      <c r="U86" s="44" t="str">
        <f aca="false">IF(T85&lt;0.005,"",INDEX(Helpers!$C$2:$C$51,IF(_xlfn.MINIFS($DV$6:$FS$6,DV86:FS86,"&gt;0.005")=0,V86,_xlfn.MINIFS($DV$6:$FS$6,DV86:FS86,"&gt;0.005"))))</f>
        <v/>
      </c>
      <c r="V86" s="44" t="n">
        <f aca="false">IF(_xlfn.MINIFS($FT$6:$HQ$6,FT85:HQ85,"&gt;0.005")=0,1,_xlfn.MINIFS($FT$6:$HQ$6,FT85:HQ85,"&gt;0.005"))</f>
        <v>1</v>
      </c>
      <c r="W86" s="44" t="n">
        <f aca="false">IF(AND(D86&lt;&gt;"Paid",T85&gt;0.005),1,0)</f>
        <v>0</v>
      </c>
      <c r="X86" s="48" t="n">
        <f aca="false">SUMPRODUCT(((Helpers!$G$2:$G$51*(1+(Helpers!$D$2:$D$51+0.000000001)/12)^(($B86-Setup!$C$8)/(365.25/12))-Helpers!$E$2:$E$51*((1+(Helpers!$D$2:$D$51+0.000000001)/12)^(($B86-Setup!$C$8)/(365.25/12))-1)/((Helpers!$D$2:$D$51+0.000000001)/12))&gt;0)*(Helpers!$G$2:$G$51*(1+(Helpers!$D$2:$D$51+0.000000001)/12)^(($B86-Setup!$C$8)/(365.25/12))-Helpers!$E$2:$E$51*((1+(Helpers!$D$2:$D$51+0.000000001)/12)^(($B86-Setup!$C$8)/(365.25/12))-1)/((Helpers!$D$2:$D$51+0.000000001)/12)))</f>
        <v>181.599160796537</v>
      </c>
      <c r="Y86" s="48"/>
      <c r="Z86" s="48" t="n">
        <f aca="false">IF(OR(N(Z$5)=0,Z$6=""),0,Z$5*((DATE(YEAR($B86),MONTH($B86),MIN(Z$6,DAY(EOMONTH($B86,0))))&gt;=$B86)*(DATE(YEAR($B86),MONTH($B86),MIN(Z$6,DAY(EOMONTH($B86,0))))&lt;$C86)+(DATE(YEAR($B86),MONTH($B86)+1,MIN(Z$6,DAY(EOMONTH($B86,1))))&gt;=$B86)*(DATE(YEAR($B86),MONTH($B86)+1,MIN(Z$6,DAY(EOMONTH($B86,1))))&lt;$C86)))</f>
        <v>0</v>
      </c>
      <c r="AA86" s="48" t="n">
        <f aca="false">IF(OR(N(AA$5)=0,AA$6=""),0,AA$5*((DATE(YEAR($B86),MONTH($B86),MIN(AA$6,DAY(EOMONTH($B86,0))))&gt;=$B86)*(DATE(YEAR($B86),MONTH($B86),MIN(AA$6,DAY(EOMONTH($B86,0))))&lt;$C86)+(DATE(YEAR($B86),MONTH($B86)+1,MIN(AA$6,DAY(EOMONTH($B86,1))))&gt;=$B86)*(DATE(YEAR($B86),MONTH($B86)+1,MIN(AA$6,DAY(EOMONTH($B86,1))))&lt;$C86)))</f>
        <v>40</v>
      </c>
      <c r="AB86" s="48" t="n">
        <f aca="false">IF(OR(N(AB$5)=0,AB$6=""),0,AB$5*((DATE(YEAR($B86),MONTH($B86),MIN(AB$6,DAY(EOMONTH($B86,0))))&gt;=$B86)*(DATE(YEAR($B86),MONTH($B86),MIN(AB$6,DAY(EOMONTH($B86,0))))&lt;$C86)+(DATE(YEAR($B86),MONTH($B86)+1,MIN(AB$6,DAY(EOMONTH($B86,1))))&gt;=$B86)*(DATE(YEAR($B86),MONTH($B86)+1,MIN(AB$6,DAY(EOMONTH($B86,1))))&lt;$C86)))</f>
        <v>0</v>
      </c>
      <c r="AC86" s="48" t="n">
        <f aca="false">IF(OR(N(AC$5)=0,AC$6=""),0,AC$5*((DATE(YEAR($B86),MONTH($B86),MIN(AC$6,DAY(EOMONTH($B86,0))))&gt;=$B86)*(DATE(YEAR($B86),MONTH($B86),MIN(AC$6,DAY(EOMONTH($B86,0))))&lt;$C86)+(DATE(YEAR($B86),MONTH($B86)+1,MIN(AC$6,DAY(EOMONTH($B86,1))))&gt;=$B86)*(DATE(YEAR($B86),MONTH($B86)+1,MIN(AC$6,DAY(EOMONTH($B86,1))))&lt;$C86)))</f>
        <v>0</v>
      </c>
      <c r="AD86" s="48" t="n">
        <f aca="false">IF(OR(N(AD$5)=0,AD$6=""),0,AD$5*((DATE(YEAR($B86),MONTH($B86),MIN(AD$6,DAY(EOMONTH($B86,0))))&gt;=$B86)*(DATE(YEAR($B86),MONTH($B86),MIN(AD$6,DAY(EOMONTH($B86,0))))&lt;$C86)+(DATE(YEAR($B86),MONTH($B86)+1,MIN(AD$6,DAY(EOMONTH($B86,1))))&gt;=$B86)*(DATE(YEAR($B86),MONTH($B86)+1,MIN(AD$6,DAY(EOMONTH($B86,1))))&lt;$C86)))</f>
        <v>0</v>
      </c>
      <c r="AE86" s="48" t="n">
        <f aca="false">IF(OR(N(AE$5)=0,AE$6=""),0,AE$5*((DATE(YEAR($B86),MONTH($B86),MIN(AE$6,DAY(EOMONTH($B86,0))))&gt;=$B86)*(DATE(YEAR($B86),MONTH($B86),MIN(AE$6,DAY(EOMONTH($B86,0))))&lt;$C86)+(DATE(YEAR($B86),MONTH($B86)+1,MIN(AE$6,DAY(EOMONTH($B86,1))))&gt;=$B86)*(DATE(YEAR($B86),MONTH($B86)+1,MIN(AE$6,DAY(EOMONTH($B86,1))))&lt;$C86)))</f>
        <v>0</v>
      </c>
      <c r="AF86" s="48" t="n">
        <f aca="false">IF(OR(N(AF$5)=0,AF$6=""),0,AF$5*((DATE(YEAR($B86),MONTH($B86),MIN(AF$6,DAY(EOMONTH($B86,0))))&gt;=$B86)*(DATE(YEAR($B86),MONTH($B86),MIN(AF$6,DAY(EOMONTH($B86,0))))&lt;$C86)+(DATE(YEAR($B86),MONTH($B86)+1,MIN(AF$6,DAY(EOMONTH($B86,1))))&gt;=$B86)*(DATE(YEAR($B86),MONTH($B86)+1,MIN(AF$6,DAY(EOMONTH($B86,1))))&lt;$C86)))</f>
        <v>0</v>
      </c>
      <c r="AG86" s="48" t="n">
        <f aca="false">IF(OR(N(AG$5)=0,AG$6=""),0,AG$5*((DATE(YEAR($B86),MONTH($B86),MIN(AG$6,DAY(EOMONTH($B86,0))))&gt;=$B86)*(DATE(YEAR($B86),MONTH($B86),MIN(AG$6,DAY(EOMONTH($B86,0))))&lt;$C86)+(DATE(YEAR($B86),MONTH($B86)+1,MIN(AG$6,DAY(EOMONTH($B86,1))))&gt;=$B86)*(DATE(YEAR($B86),MONTH($B86)+1,MIN(AG$6,DAY(EOMONTH($B86,1))))&lt;$C86)))</f>
        <v>0</v>
      </c>
      <c r="AH86" s="48" t="n">
        <f aca="false">IF(OR(N(AH$5)=0,AH$6=""),0,AH$5*((DATE(YEAR($B86),MONTH($B86),MIN(AH$6,DAY(EOMONTH($B86,0))))&gt;=$B86)*(DATE(YEAR($B86),MONTH($B86),MIN(AH$6,DAY(EOMONTH($B86,0))))&lt;$C86)+(DATE(YEAR($B86),MONTH($B86)+1,MIN(AH$6,DAY(EOMONTH($B86,1))))&gt;=$B86)*(DATE(YEAR($B86),MONTH($B86)+1,MIN(AH$6,DAY(EOMONTH($B86,1))))&lt;$C86)))</f>
        <v>0</v>
      </c>
      <c r="AI86" s="48" t="n">
        <f aca="false">IF(OR(N(AI$5)=0,AI$6=""),0,AI$5*((DATE(YEAR($B86),MONTH($B86),MIN(AI$6,DAY(EOMONTH($B86,0))))&gt;=$B86)*(DATE(YEAR($B86),MONTH($B86),MIN(AI$6,DAY(EOMONTH($B86,0))))&lt;$C86)+(DATE(YEAR($B86),MONTH($B86)+1,MIN(AI$6,DAY(EOMONTH($B86,1))))&gt;=$B86)*(DATE(YEAR($B86),MONTH($B86)+1,MIN(AI$6,DAY(EOMONTH($B86,1))))&lt;$C86)))</f>
        <v>0</v>
      </c>
      <c r="AJ86" s="48" t="n">
        <f aca="false">IF(OR(N(AJ$5)=0,AJ$6=""),0,AJ$5*((DATE(YEAR($B86),MONTH($B86),MIN(AJ$6,DAY(EOMONTH($B86,0))))&gt;=$B86)*(DATE(YEAR($B86),MONTH($B86),MIN(AJ$6,DAY(EOMONTH($B86,0))))&lt;$C86)+(DATE(YEAR($B86),MONTH($B86)+1,MIN(AJ$6,DAY(EOMONTH($B86,1))))&gt;=$B86)*(DATE(YEAR($B86),MONTH($B86)+1,MIN(AJ$6,DAY(EOMONTH($B86,1))))&lt;$C86)))</f>
        <v>0</v>
      </c>
      <c r="AK86" s="48" t="n">
        <f aca="false">IF(OR(N(AK$5)=0,AK$6=""),0,AK$5*((DATE(YEAR($B86),MONTH($B86),MIN(AK$6,DAY(EOMONTH($B86,0))))&gt;=$B86)*(DATE(YEAR($B86),MONTH($B86),MIN(AK$6,DAY(EOMONTH($B86,0))))&lt;$C86)+(DATE(YEAR($B86),MONTH($B86)+1,MIN(AK$6,DAY(EOMONTH($B86,1))))&gt;=$B86)*(DATE(YEAR($B86),MONTH($B86)+1,MIN(AK$6,DAY(EOMONTH($B86,1))))&lt;$C86)))</f>
        <v>0</v>
      </c>
      <c r="AL86" s="48" t="n">
        <f aca="false">IF(OR(N(AL$5)=0,AL$6=""),0,AL$5*((DATE(YEAR($B86),MONTH($B86),MIN(AL$6,DAY(EOMONTH($B86,0))))&gt;=$B86)*(DATE(YEAR($B86),MONTH($B86),MIN(AL$6,DAY(EOMONTH($B86,0))))&lt;$C86)+(DATE(YEAR($B86),MONTH($B86)+1,MIN(AL$6,DAY(EOMONTH($B86,1))))&gt;=$B86)*(DATE(YEAR($B86),MONTH($B86)+1,MIN(AL$6,DAY(EOMONTH($B86,1))))&lt;$C86)))</f>
        <v>0</v>
      </c>
      <c r="AM86" s="48" t="n">
        <f aca="false">IF(OR(N(AM$5)=0,AM$6=""),0,AM$5*((DATE(YEAR($B86),MONTH($B86),MIN(AM$6,DAY(EOMONTH($B86,0))))&gt;=$B86)*(DATE(YEAR($B86),MONTH($B86),MIN(AM$6,DAY(EOMONTH($B86,0))))&lt;$C86)+(DATE(YEAR($B86),MONTH($B86)+1,MIN(AM$6,DAY(EOMONTH($B86,1))))&gt;=$B86)*(DATE(YEAR($B86),MONTH($B86)+1,MIN(AM$6,DAY(EOMONTH($B86,1))))&lt;$C86)))</f>
        <v>0</v>
      </c>
      <c r="AN86" s="48" t="n">
        <f aca="false">IF(OR(N(AN$5)=0,AN$6=""),0,AN$5*((DATE(YEAR($B86),MONTH($B86),MIN(AN$6,DAY(EOMONTH($B86,0))))&gt;=$B86)*(DATE(YEAR($B86),MONTH($B86),MIN(AN$6,DAY(EOMONTH($B86,0))))&lt;$C86)+(DATE(YEAR($B86),MONTH($B86)+1,MIN(AN$6,DAY(EOMONTH($B86,1))))&gt;=$B86)*(DATE(YEAR($B86),MONTH($B86)+1,MIN(AN$6,DAY(EOMONTH($B86,1))))&lt;$C86)))</f>
        <v>0</v>
      </c>
      <c r="AO86" s="48" t="n">
        <f aca="false">IF(OR(N(AO$5)=0,AO$6=""),0,AO$5*((DATE(YEAR($B86),MONTH($B86),MIN(AO$6,DAY(EOMONTH($B86,0))))&gt;=$B86)*(DATE(YEAR($B86),MONTH($B86),MIN(AO$6,DAY(EOMONTH($B86,0))))&lt;$C86)+(DATE(YEAR($B86),MONTH($B86)+1,MIN(AO$6,DAY(EOMONTH($B86,1))))&gt;=$B86)*(DATE(YEAR($B86),MONTH($B86)+1,MIN(AO$6,DAY(EOMONTH($B86,1))))&lt;$C86)))</f>
        <v>0</v>
      </c>
      <c r="AP86" s="48" t="n">
        <f aca="false">IF(OR(N(AP$5)=0,AP$6=""),0,AP$5*((DATE(YEAR($B86),MONTH($B86),MIN(AP$6,DAY(EOMONTH($B86,0))))&gt;=$B86)*(DATE(YEAR($B86),MONTH($B86),MIN(AP$6,DAY(EOMONTH($B86,0))))&lt;$C86)+(DATE(YEAR($B86),MONTH($B86)+1,MIN(AP$6,DAY(EOMONTH($B86,1))))&gt;=$B86)*(DATE(YEAR($B86),MONTH($B86)+1,MIN(AP$6,DAY(EOMONTH($B86,1))))&lt;$C86)))</f>
        <v>0</v>
      </c>
      <c r="AQ86" s="48" t="n">
        <f aca="false">IF(OR(N(AQ$5)=0,AQ$6=""),0,AQ$5*((DATE(YEAR($B86),MONTH($B86),MIN(AQ$6,DAY(EOMONTH($B86,0))))&gt;=$B86)*(DATE(YEAR($B86),MONTH($B86),MIN(AQ$6,DAY(EOMONTH($B86,0))))&lt;$C86)+(DATE(YEAR($B86),MONTH($B86)+1,MIN(AQ$6,DAY(EOMONTH($B86,1))))&gt;=$B86)*(DATE(YEAR($B86),MONTH($B86)+1,MIN(AQ$6,DAY(EOMONTH($B86,1))))&lt;$C86)))</f>
        <v>0</v>
      </c>
      <c r="AR86" s="48" t="n">
        <f aca="false">IF(OR(N(AR$5)=0,AR$6=""),0,AR$5*((DATE(YEAR($B86),MONTH($B86),MIN(AR$6,DAY(EOMONTH($B86,0))))&gt;=$B86)*(DATE(YEAR($B86),MONTH($B86),MIN(AR$6,DAY(EOMONTH($B86,0))))&lt;$C86)+(DATE(YEAR($B86),MONTH($B86)+1,MIN(AR$6,DAY(EOMONTH($B86,1))))&gt;=$B86)*(DATE(YEAR($B86),MONTH($B86)+1,MIN(AR$6,DAY(EOMONTH($B86,1))))&lt;$C86)))</f>
        <v>0</v>
      </c>
      <c r="AS86" s="48" t="n">
        <f aca="false">IF(OR(N(AS$5)=0,AS$6=""),0,AS$5*((DATE(YEAR($B86),MONTH($B86),MIN(AS$6,DAY(EOMONTH($B86,0))))&gt;=$B86)*(DATE(YEAR($B86),MONTH($B86),MIN(AS$6,DAY(EOMONTH($B86,0))))&lt;$C86)+(DATE(YEAR($B86),MONTH($B86)+1,MIN(AS$6,DAY(EOMONTH($B86,1))))&gt;=$B86)*(DATE(YEAR($B86),MONTH($B86)+1,MIN(AS$6,DAY(EOMONTH($B86,1))))&lt;$C86)))</f>
        <v>0</v>
      </c>
      <c r="AT86" s="48" t="n">
        <f aca="false">IF(OR(N(AT$5)=0,AT$6=""),0,AT$5*((DATE(YEAR($B86),MONTH($B86),MIN(AT$6,DAY(EOMONTH($B86,0))))&gt;=$B86)*(DATE(YEAR($B86),MONTH($B86),MIN(AT$6,DAY(EOMONTH($B86,0))))&lt;$C86)+(DATE(YEAR($B86),MONTH($B86)+1,MIN(AT$6,DAY(EOMONTH($B86,1))))&gt;=$B86)*(DATE(YEAR($B86),MONTH($B86)+1,MIN(AT$6,DAY(EOMONTH($B86,1))))&lt;$C86)))</f>
        <v>0</v>
      </c>
      <c r="AU86" s="48" t="n">
        <f aca="false">IF(OR(N(AU$5)=0,AU$6=""),0,AU$5*((DATE(YEAR($B86),MONTH($B86),MIN(AU$6,DAY(EOMONTH($B86,0))))&gt;=$B86)*(DATE(YEAR($B86),MONTH($B86),MIN(AU$6,DAY(EOMONTH($B86,0))))&lt;$C86)+(DATE(YEAR($B86),MONTH($B86)+1,MIN(AU$6,DAY(EOMONTH($B86,1))))&gt;=$B86)*(DATE(YEAR($B86),MONTH($B86)+1,MIN(AU$6,DAY(EOMONTH($B86,1))))&lt;$C86)))</f>
        <v>0</v>
      </c>
      <c r="AV86" s="48" t="n">
        <f aca="false">IF(OR(N(AV$5)=0,AV$6=""),0,AV$5*((DATE(YEAR($B86),MONTH($B86),MIN(AV$6,DAY(EOMONTH($B86,0))))&gt;=$B86)*(DATE(YEAR($B86),MONTH($B86),MIN(AV$6,DAY(EOMONTH($B86,0))))&lt;$C86)+(DATE(YEAR($B86),MONTH($B86)+1,MIN(AV$6,DAY(EOMONTH($B86,1))))&gt;=$B86)*(DATE(YEAR($B86),MONTH($B86)+1,MIN(AV$6,DAY(EOMONTH($B86,1))))&lt;$C86)))</f>
        <v>0</v>
      </c>
      <c r="AW86" s="48" t="n">
        <f aca="false">IF(OR(N(AW$5)=0,AW$6=""),0,AW$5*((DATE(YEAR($B86),MONTH($B86),MIN(AW$6,DAY(EOMONTH($B86,0))))&gt;=$B86)*(DATE(YEAR($B86),MONTH($B86),MIN(AW$6,DAY(EOMONTH($B86,0))))&lt;$C86)+(DATE(YEAR($B86),MONTH($B86)+1,MIN(AW$6,DAY(EOMONTH($B86,1))))&gt;=$B86)*(DATE(YEAR($B86),MONTH($B86)+1,MIN(AW$6,DAY(EOMONTH($B86,1))))&lt;$C86)))</f>
        <v>0</v>
      </c>
      <c r="AX86" s="48" t="n">
        <f aca="false">IF(OR(N(AX$5)=0,AX$6=""),0,AX$5*((DATE(YEAR($B86),MONTH($B86),MIN(AX$6,DAY(EOMONTH($B86,0))))&gt;=$B86)*(DATE(YEAR($B86),MONTH($B86),MIN(AX$6,DAY(EOMONTH($B86,0))))&lt;$C86)+(DATE(YEAR($B86),MONTH($B86)+1,MIN(AX$6,DAY(EOMONTH($B86,1))))&gt;=$B86)*(DATE(YEAR($B86),MONTH($B86)+1,MIN(AX$6,DAY(EOMONTH($B86,1))))&lt;$C86)))</f>
        <v>0</v>
      </c>
      <c r="AY86" s="48" t="n">
        <f aca="false">IF(OR(N(AY$5)=0,AY$6=""),0,AY$5*((DATE(YEAR($B86),MONTH($B86),MIN(AY$6,DAY(EOMONTH($B86,0))))&gt;=$B86)*(DATE(YEAR($B86),MONTH($B86),MIN(AY$6,DAY(EOMONTH($B86,0))))&lt;$C86)+(DATE(YEAR($B86),MONTH($B86)+1,MIN(AY$6,DAY(EOMONTH($B86,1))))&gt;=$B86)*(DATE(YEAR($B86),MONTH($B86)+1,MIN(AY$6,DAY(EOMONTH($B86,1))))&lt;$C86)))</f>
        <v>0</v>
      </c>
      <c r="AZ86" s="48" t="n">
        <f aca="false">IF(OR(N(AZ$5)=0,AZ$6=""),0,AZ$5*((DATE(YEAR($B86),MONTH($B86),MIN(AZ$6,DAY(EOMONTH($B86,0))))&gt;=$B86)*(DATE(YEAR($B86),MONTH($B86),MIN(AZ$6,DAY(EOMONTH($B86,0))))&lt;$C86)+(DATE(YEAR($B86),MONTH($B86)+1,MIN(AZ$6,DAY(EOMONTH($B86,1))))&gt;=$B86)*(DATE(YEAR($B86),MONTH($B86)+1,MIN(AZ$6,DAY(EOMONTH($B86,1))))&lt;$C86)))</f>
        <v>0</v>
      </c>
      <c r="BA86" s="48" t="n">
        <f aca="false">IF(OR(N(BA$5)=0,BA$6=""),0,BA$5*((DATE(YEAR($B86),MONTH($B86),MIN(BA$6,DAY(EOMONTH($B86,0))))&gt;=$B86)*(DATE(YEAR($B86),MONTH($B86),MIN(BA$6,DAY(EOMONTH($B86,0))))&lt;$C86)+(DATE(YEAR($B86),MONTH($B86)+1,MIN(BA$6,DAY(EOMONTH($B86,1))))&gt;=$B86)*(DATE(YEAR($B86),MONTH($B86)+1,MIN(BA$6,DAY(EOMONTH($B86,1))))&lt;$C86)))</f>
        <v>0</v>
      </c>
      <c r="BB86" s="48" t="n">
        <f aca="false">IF(OR(N(BB$5)=0,BB$6=""),0,BB$5*((DATE(YEAR($B86),MONTH($B86),MIN(BB$6,DAY(EOMONTH($B86,0))))&gt;=$B86)*(DATE(YEAR($B86),MONTH($B86),MIN(BB$6,DAY(EOMONTH($B86,0))))&lt;$C86)+(DATE(YEAR($B86),MONTH($B86)+1,MIN(BB$6,DAY(EOMONTH($B86,1))))&gt;=$B86)*(DATE(YEAR($B86),MONTH($B86)+1,MIN(BB$6,DAY(EOMONTH($B86,1))))&lt;$C86)))</f>
        <v>0</v>
      </c>
      <c r="BC86" s="48" t="n">
        <f aca="false">IF(OR(N(BC$5)=0,BC$6=""),0,BC$5*((DATE(YEAR($B86),MONTH($B86),MIN(BC$6,DAY(EOMONTH($B86,0))))&gt;=$B86)*(DATE(YEAR($B86),MONTH($B86),MIN(BC$6,DAY(EOMONTH($B86,0))))&lt;$C86)+(DATE(YEAR($B86),MONTH($B86)+1,MIN(BC$6,DAY(EOMONTH($B86,1))))&gt;=$B86)*(DATE(YEAR($B86),MONTH($B86)+1,MIN(BC$6,DAY(EOMONTH($B86,1))))&lt;$C86)))</f>
        <v>0</v>
      </c>
      <c r="BD86" s="48" t="n">
        <f aca="false">IF(OR(N(BD$5)=0,BD$6=""),0,BD$5*((DATE(YEAR($B86),MONTH($B86),MIN(BD$6,DAY(EOMONTH($B86,0))))&gt;=$B86)*(DATE(YEAR($B86),MONTH($B86),MIN(BD$6,DAY(EOMONTH($B86,0))))&lt;$C86)+(DATE(YEAR($B86),MONTH($B86)+1,MIN(BD$6,DAY(EOMONTH($B86,1))))&gt;=$B86)*(DATE(YEAR($B86),MONTH($B86)+1,MIN(BD$6,DAY(EOMONTH($B86,1))))&lt;$C86)))</f>
        <v>0</v>
      </c>
      <c r="BE86" s="48" t="n">
        <f aca="false">IF(OR(N(BE$5)=0,BE$6=""),0,BE$5*((DATE(YEAR($B86),MONTH($B86),MIN(BE$6,DAY(EOMONTH($B86,0))))&gt;=$B86)*(DATE(YEAR($B86),MONTH($B86),MIN(BE$6,DAY(EOMONTH($B86,0))))&lt;$C86)+(DATE(YEAR($B86),MONTH($B86)+1,MIN(BE$6,DAY(EOMONTH($B86,1))))&gt;=$B86)*(DATE(YEAR($B86),MONTH($B86)+1,MIN(BE$6,DAY(EOMONTH($B86,1))))&lt;$C86)))</f>
        <v>0</v>
      </c>
      <c r="BF86" s="48" t="n">
        <f aca="false">IF(OR(N(BF$5)=0,BF$6=""),0,BF$5*((DATE(YEAR($B86),MONTH($B86),MIN(BF$6,DAY(EOMONTH($B86,0))))&gt;=$B86)*(DATE(YEAR($B86),MONTH($B86),MIN(BF$6,DAY(EOMONTH($B86,0))))&lt;$C86)+(DATE(YEAR($B86),MONTH($B86)+1,MIN(BF$6,DAY(EOMONTH($B86,1))))&gt;=$B86)*(DATE(YEAR($B86),MONTH($B86)+1,MIN(BF$6,DAY(EOMONTH($B86,1))))&lt;$C86)))</f>
        <v>0</v>
      </c>
      <c r="BG86" s="48" t="n">
        <f aca="false">IF(OR(N(BG$5)=0,BG$6=""),0,BG$5*((DATE(YEAR($B86),MONTH($B86),MIN(BG$6,DAY(EOMONTH($B86,0))))&gt;=$B86)*(DATE(YEAR($B86),MONTH($B86),MIN(BG$6,DAY(EOMONTH($B86,0))))&lt;$C86)+(DATE(YEAR($B86),MONTH($B86)+1,MIN(BG$6,DAY(EOMONTH($B86,1))))&gt;=$B86)*(DATE(YEAR($B86),MONTH($B86)+1,MIN(BG$6,DAY(EOMONTH($B86,1))))&lt;$C86)))</f>
        <v>0</v>
      </c>
      <c r="BH86" s="48" t="n">
        <f aca="false">IF(OR(N(BH$5)=0,BH$6=""),0,BH$5*((DATE(YEAR($B86),MONTH($B86),MIN(BH$6,DAY(EOMONTH($B86,0))))&gt;=$B86)*(DATE(YEAR($B86),MONTH($B86),MIN(BH$6,DAY(EOMONTH($B86,0))))&lt;$C86)+(DATE(YEAR($B86),MONTH($B86)+1,MIN(BH$6,DAY(EOMONTH($B86,1))))&gt;=$B86)*(DATE(YEAR($B86),MONTH($B86)+1,MIN(BH$6,DAY(EOMONTH($B86,1))))&lt;$C86)))</f>
        <v>0</v>
      </c>
      <c r="BI86" s="48" t="n">
        <f aca="false">IF(OR(N(BI$5)=0,BI$6=""),0,BI$5*((DATE(YEAR($B86),MONTH($B86),MIN(BI$6,DAY(EOMONTH($B86,0))))&gt;=$B86)*(DATE(YEAR($B86),MONTH($B86),MIN(BI$6,DAY(EOMONTH($B86,0))))&lt;$C86)+(DATE(YEAR($B86),MONTH($B86)+1,MIN(BI$6,DAY(EOMONTH($B86,1))))&gt;=$B86)*(DATE(YEAR($B86),MONTH($B86)+1,MIN(BI$6,DAY(EOMONTH($B86,1))))&lt;$C86)))</f>
        <v>0</v>
      </c>
      <c r="BJ86" s="48" t="n">
        <f aca="false">IF(OR(N(BJ$5)=0,BJ$6=""),0,BJ$5*((DATE(YEAR($B86),MONTH($B86),MIN(BJ$6,DAY(EOMONTH($B86,0))))&gt;=$B86)*(DATE(YEAR($B86),MONTH($B86),MIN(BJ$6,DAY(EOMONTH($B86,0))))&lt;$C86)+(DATE(YEAR($B86),MONTH($B86)+1,MIN(BJ$6,DAY(EOMONTH($B86,1))))&gt;=$B86)*(DATE(YEAR($B86),MONTH($B86)+1,MIN(BJ$6,DAY(EOMONTH($B86,1))))&lt;$C86)))</f>
        <v>0</v>
      </c>
      <c r="BK86" s="48" t="n">
        <f aca="false">IF(OR(N(BK$5)=0,BK$6=""),0,BK$5*((DATE(YEAR($B86),MONTH($B86),MIN(BK$6,DAY(EOMONTH($B86,0))))&gt;=$B86)*(DATE(YEAR($B86),MONTH($B86),MIN(BK$6,DAY(EOMONTH($B86,0))))&lt;$C86)+(DATE(YEAR($B86),MONTH($B86)+1,MIN(BK$6,DAY(EOMONTH($B86,1))))&gt;=$B86)*(DATE(YEAR($B86),MONTH($B86)+1,MIN(BK$6,DAY(EOMONTH($B86,1))))&lt;$C86)))</f>
        <v>0</v>
      </c>
      <c r="BL86" s="48" t="n">
        <f aca="false">IF(OR(N(BL$5)=0,BL$6=""),0,BL$5*((DATE(YEAR($B86),MONTH($B86),MIN(BL$6,DAY(EOMONTH($B86,0))))&gt;=$B86)*(DATE(YEAR($B86),MONTH($B86),MIN(BL$6,DAY(EOMONTH($B86,0))))&lt;$C86)+(DATE(YEAR($B86),MONTH($B86)+1,MIN(BL$6,DAY(EOMONTH($B86,1))))&gt;=$B86)*(DATE(YEAR($B86),MONTH($B86)+1,MIN(BL$6,DAY(EOMONTH($B86,1))))&lt;$C86)))</f>
        <v>0</v>
      </c>
      <c r="BM86" s="48" t="n">
        <f aca="false">IF(OR(N(BM$5)=0,BM$6=""),0,BM$5*((DATE(YEAR($B86),MONTH($B86),MIN(BM$6,DAY(EOMONTH($B86,0))))&gt;=$B86)*(DATE(YEAR($B86),MONTH($B86),MIN(BM$6,DAY(EOMONTH($B86,0))))&lt;$C86)+(DATE(YEAR($B86),MONTH($B86)+1,MIN(BM$6,DAY(EOMONTH($B86,1))))&gt;=$B86)*(DATE(YEAR($B86),MONTH($B86)+1,MIN(BM$6,DAY(EOMONTH($B86,1))))&lt;$C86)))</f>
        <v>0</v>
      </c>
      <c r="BN86" s="48" t="n">
        <f aca="false">IF(OR(N(BN$5)=0,BN$6=""),0,BN$5*((DATE(YEAR($B86),MONTH($B86),MIN(BN$6,DAY(EOMONTH($B86,0))))&gt;=$B86)*(DATE(YEAR($B86),MONTH($B86),MIN(BN$6,DAY(EOMONTH($B86,0))))&lt;$C86)+(DATE(YEAR($B86),MONTH($B86)+1,MIN(BN$6,DAY(EOMONTH($B86,1))))&gt;=$B86)*(DATE(YEAR($B86),MONTH($B86)+1,MIN(BN$6,DAY(EOMONTH($B86,1))))&lt;$C86)))</f>
        <v>0</v>
      </c>
      <c r="BO86" s="48" t="n">
        <f aca="false">IF(OR(N(BO$5)=0,BO$6=""),0,BO$5*((DATE(YEAR($B86),MONTH($B86),MIN(BO$6,DAY(EOMONTH($B86,0))))&gt;=$B86)*(DATE(YEAR($B86),MONTH($B86),MIN(BO$6,DAY(EOMONTH($B86,0))))&lt;$C86)+(DATE(YEAR($B86),MONTH($B86)+1,MIN(BO$6,DAY(EOMONTH($B86,1))))&gt;=$B86)*(DATE(YEAR($B86),MONTH($B86)+1,MIN(BO$6,DAY(EOMONTH($B86,1))))&lt;$C86)))</f>
        <v>0</v>
      </c>
      <c r="BP86" s="48" t="n">
        <f aca="false">IF(OR(N(BP$5)=0,BP$6=""),0,BP$5*((DATE(YEAR($B86),MONTH($B86),MIN(BP$6,DAY(EOMONTH($B86,0))))&gt;=$B86)*(DATE(YEAR($B86),MONTH($B86),MIN(BP$6,DAY(EOMONTH($B86,0))))&lt;$C86)+(DATE(YEAR($B86),MONTH($B86)+1,MIN(BP$6,DAY(EOMONTH($B86,1))))&gt;=$B86)*(DATE(YEAR($B86),MONTH($B86)+1,MIN(BP$6,DAY(EOMONTH($B86,1))))&lt;$C86)))</f>
        <v>0</v>
      </c>
      <c r="BQ86" s="48" t="n">
        <f aca="false">IF(OR(N(BQ$5)=0,BQ$6=""),0,BQ$5*((DATE(YEAR($B86),MONTH($B86),MIN(BQ$6,DAY(EOMONTH($B86,0))))&gt;=$B86)*(DATE(YEAR($B86),MONTH($B86),MIN(BQ$6,DAY(EOMONTH($B86,0))))&lt;$C86)+(DATE(YEAR($B86),MONTH($B86)+1,MIN(BQ$6,DAY(EOMONTH($B86,1))))&gt;=$B86)*(DATE(YEAR($B86),MONTH($B86)+1,MIN(BQ$6,DAY(EOMONTH($B86,1))))&lt;$C86)))</f>
        <v>0</v>
      </c>
      <c r="BR86" s="48" t="n">
        <f aca="false">IF(OR(N(BR$5)=0,BR$6=""),0,BR$5*((DATE(YEAR($B86),MONTH($B86),MIN(BR$6,DAY(EOMONTH($B86,0))))&gt;=$B86)*(DATE(YEAR($B86),MONTH($B86),MIN(BR$6,DAY(EOMONTH($B86,0))))&lt;$C86)+(DATE(YEAR($B86),MONTH($B86)+1,MIN(BR$6,DAY(EOMONTH($B86,1))))&gt;=$B86)*(DATE(YEAR($B86),MONTH($B86)+1,MIN(BR$6,DAY(EOMONTH($B86,1))))&lt;$C86)))</f>
        <v>0</v>
      </c>
      <c r="BS86" s="48" t="n">
        <f aca="false">IF(OR(N(BS$5)=0,BS$6=""),0,BS$5*((DATE(YEAR($B86),MONTH($B86),MIN(BS$6,DAY(EOMONTH($B86,0))))&gt;=$B86)*(DATE(YEAR($B86),MONTH($B86),MIN(BS$6,DAY(EOMONTH($B86,0))))&lt;$C86)+(DATE(YEAR($B86),MONTH($B86)+1,MIN(BS$6,DAY(EOMONTH($B86,1))))&gt;=$B86)*(DATE(YEAR($B86),MONTH($B86)+1,MIN(BS$6,DAY(EOMONTH($B86,1))))&lt;$C86)))</f>
        <v>0</v>
      </c>
      <c r="BT86" s="48" t="n">
        <f aca="false">IF(OR(N(BT$5)=0,BT$6=""),0,BT$5*((DATE(YEAR($B86),MONTH($B86),MIN(BT$6,DAY(EOMONTH($B86,0))))&gt;=$B86)*(DATE(YEAR($B86),MONTH($B86),MIN(BT$6,DAY(EOMONTH($B86,0))))&lt;$C86)+(DATE(YEAR($B86),MONTH($B86)+1,MIN(BT$6,DAY(EOMONTH($B86,1))))&gt;=$B86)*(DATE(YEAR($B86),MONTH($B86)+1,MIN(BT$6,DAY(EOMONTH($B86,1))))&lt;$C86)))</f>
        <v>0</v>
      </c>
      <c r="BU86" s="48" t="n">
        <f aca="false">IF(OR(N(BU$5)=0,BU$6=""),0,BU$5*((DATE(YEAR($B86),MONTH($B86),MIN(BU$6,DAY(EOMONTH($B86,0))))&gt;=$B86)*(DATE(YEAR($B86),MONTH($B86),MIN(BU$6,DAY(EOMONTH($B86,0))))&lt;$C86)+(DATE(YEAR($B86),MONTH($B86)+1,MIN(BU$6,DAY(EOMONTH($B86,1))))&gt;=$B86)*(DATE(YEAR($B86),MONTH($B86)+1,MIN(BU$6,DAY(EOMONTH($B86,1))))&lt;$C86)))</f>
        <v>0</v>
      </c>
      <c r="BV86" s="48" t="n">
        <f aca="false">IF(OR(N(BV$5)=0,BV$6=""),0,BV$5*((DATE(YEAR($B86),MONTH($B86),MIN(BV$6,DAY(EOMONTH($B86,0))))&gt;=$B86)*(DATE(YEAR($B86),MONTH($B86),MIN(BV$6,DAY(EOMONTH($B86,0))))&lt;$C86)+(DATE(YEAR($B86),MONTH($B86)+1,MIN(BV$6,DAY(EOMONTH($B86,1))))&gt;=$B86)*(DATE(YEAR($B86),MONTH($B86)+1,MIN(BV$6,DAY(EOMONTH($B86,1))))&lt;$C86)))</f>
        <v>0</v>
      </c>
      <c r="BW86" s="48" t="n">
        <f aca="false">IF(OR(N(BW$5)=0,BW$6=""),0,BW$5*((DATE(YEAR($B86),MONTH($B86),MIN(BW$6,DAY(EOMONTH($B86,0))))&gt;=$B86)*(DATE(YEAR($B86),MONTH($B86),MIN(BW$6,DAY(EOMONTH($B86,0))))&lt;$C86)+(DATE(YEAR($B86),MONTH($B86)+1,MIN(BW$6,DAY(EOMONTH($B86,1))))&gt;=$B86)*(DATE(YEAR($B86),MONTH($B86)+1,MIN(BW$6,DAY(EOMONTH($B86,1))))&lt;$C86)))</f>
        <v>0</v>
      </c>
      <c r="BX86" s="48" t="n">
        <f aca="false">MIN(Z86,(FT85*(1+FT$5/Setup!$C$36)+IF($V86=1,N($F86),0)))</f>
        <v>0</v>
      </c>
      <c r="BY86" s="48" t="n">
        <f aca="false">MIN(AA86,(FU85*(1+FU$5/Setup!$C$36)+IF($V86=2,N($F86),0)))</f>
        <v>0</v>
      </c>
      <c r="BZ86" s="48" t="n">
        <f aca="false">MIN(AB86,(FV85*(1+FV$5/Setup!$C$36)+IF($V86=3,N($F86),0)))</f>
        <v>0</v>
      </c>
      <c r="CA86" s="48" t="n">
        <f aca="false">MIN(AC86,(FW85*(1+FW$5/Setup!$C$36)+IF($V86=4,N($F86),0)))</f>
        <v>0</v>
      </c>
      <c r="CB86" s="48" t="n">
        <f aca="false">MIN(AD86,(FX85*(1+FX$5/Setup!$C$36)+IF($V86=5,N($F86),0)))</f>
        <v>0</v>
      </c>
      <c r="CC86" s="48" t="n">
        <f aca="false">MIN(AE86,(FY85*(1+FY$5/Setup!$C$36)+IF($V86=6,N($F86),0)))</f>
        <v>0</v>
      </c>
      <c r="CD86" s="48" t="n">
        <f aca="false">MIN(AF86,(FZ85*(1+FZ$5/Setup!$C$36)+IF($V86=7,N($F86),0)))</f>
        <v>0</v>
      </c>
      <c r="CE86" s="48" t="n">
        <f aca="false">MIN(AG86,(GA85*(1+GA$5/Setup!$C$36)+IF($V86=8,N($F86),0)))</f>
        <v>0</v>
      </c>
      <c r="CF86" s="48" t="n">
        <f aca="false">MIN(AH86,(GB85*(1+GB$5/Setup!$C$36)+IF($V86=9,N($F86),0)))</f>
        <v>0</v>
      </c>
      <c r="CG86" s="48" t="n">
        <f aca="false">MIN(AI86,(GC85*(1+GC$5/Setup!$C$36)+IF($V86=10,N($F86),0)))</f>
        <v>0</v>
      </c>
      <c r="CH86" s="48" t="n">
        <f aca="false">MIN(AJ86,(GD85*(1+GD$5/Setup!$C$36)+IF($V86=11,N($F86),0)))</f>
        <v>0</v>
      </c>
      <c r="CI86" s="48" t="n">
        <f aca="false">MIN(AK86,(GE85*(1+GE$5/Setup!$C$36)+IF($V86=12,N($F86),0)))</f>
        <v>0</v>
      </c>
      <c r="CJ86" s="48" t="n">
        <f aca="false">MIN(AL86,(GF85*(1+GF$5/Setup!$C$36)+IF($V86=13,N($F86),0)))</f>
        <v>0</v>
      </c>
      <c r="CK86" s="48" t="n">
        <f aca="false">MIN(AM86,(GG85*(1+GG$5/Setup!$C$36)+IF($V86=14,N($F86),0)))</f>
        <v>0</v>
      </c>
      <c r="CL86" s="48" t="n">
        <f aca="false">MIN(AN86,(GH85*(1+GH$5/Setup!$C$36)+IF($V86=15,N($F86),0)))</f>
        <v>0</v>
      </c>
      <c r="CM86" s="48" t="n">
        <f aca="false">MIN(AO86,(GI85*(1+GI$5/Setup!$C$36)+IF($V86=16,N($F86),0)))</f>
        <v>0</v>
      </c>
      <c r="CN86" s="48" t="n">
        <f aca="false">MIN(AP86,(GJ85*(1+GJ$5/Setup!$C$36)+IF($V86=17,N($F86),0)))</f>
        <v>0</v>
      </c>
      <c r="CO86" s="48" t="n">
        <f aca="false">MIN(AQ86,(GK85*(1+GK$5/Setup!$C$36)+IF($V86=18,N($F86),0)))</f>
        <v>0</v>
      </c>
      <c r="CP86" s="48" t="n">
        <f aca="false">MIN(AR86,(GL85*(1+GL$5/Setup!$C$36)+IF($V86=19,N($F86),0)))</f>
        <v>0</v>
      </c>
      <c r="CQ86" s="48" t="n">
        <f aca="false">MIN(AS86,(GM85*(1+GM$5/Setup!$C$36)+IF($V86=20,N($F86),0)))</f>
        <v>0</v>
      </c>
      <c r="CR86" s="48" t="n">
        <f aca="false">MIN(AT86,(GN85*(1+GN$5/Setup!$C$36)+IF($V86=21,N($F86),0)))</f>
        <v>0</v>
      </c>
      <c r="CS86" s="48" t="n">
        <f aca="false">MIN(AU86,(GO85*(1+GO$5/Setup!$C$36)+IF($V86=22,N($F86),0)))</f>
        <v>0</v>
      </c>
      <c r="CT86" s="48" t="n">
        <f aca="false">MIN(AV86,(GP85*(1+GP$5/Setup!$C$36)+IF($V86=23,N($F86),0)))</f>
        <v>0</v>
      </c>
      <c r="CU86" s="48" t="n">
        <f aca="false">MIN(AW86,(GQ85*(1+GQ$5/Setup!$C$36)+IF($V86=24,N($F86),0)))</f>
        <v>0</v>
      </c>
      <c r="CV86" s="48" t="n">
        <f aca="false">MIN(AX86,(GR85*(1+GR$5/Setup!$C$36)+IF($V86=25,N($F86),0)))</f>
        <v>0</v>
      </c>
      <c r="CW86" s="48" t="n">
        <f aca="false">MIN(AY86,(GS85*(1+GS$5/Setup!$C$36)+IF($V86=26,N($F86),0)))</f>
        <v>0</v>
      </c>
      <c r="CX86" s="48" t="n">
        <f aca="false">MIN(AZ86,(GT85*(1+GT$5/Setup!$C$36)+IF($V86=27,N($F86),0)))</f>
        <v>0</v>
      </c>
      <c r="CY86" s="48" t="n">
        <f aca="false">MIN(BA86,(GU85*(1+GU$5/Setup!$C$36)+IF($V86=28,N($F86),0)))</f>
        <v>0</v>
      </c>
      <c r="CZ86" s="48" t="n">
        <f aca="false">MIN(BB86,(GV85*(1+GV$5/Setup!$C$36)+IF($V86=29,N($F86),0)))</f>
        <v>0</v>
      </c>
      <c r="DA86" s="48" t="n">
        <f aca="false">MIN(BC86,(GW85*(1+GW$5/Setup!$C$36)+IF($V86=30,N($F86),0)))</f>
        <v>0</v>
      </c>
      <c r="DB86" s="48" t="n">
        <f aca="false">MIN(BD86,(GX85*(1+GX$5/Setup!$C$36)+IF($V86=31,N($F86),0)))</f>
        <v>0</v>
      </c>
      <c r="DC86" s="48" t="n">
        <f aca="false">MIN(BE86,(GY85*(1+GY$5/Setup!$C$36)+IF($V86=32,N($F86),0)))</f>
        <v>0</v>
      </c>
      <c r="DD86" s="48" t="n">
        <f aca="false">MIN(BF86,(GZ85*(1+GZ$5/Setup!$C$36)+IF($V86=33,N($F86),0)))</f>
        <v>0</v>
      </c>
      <c r="DE86" s="48" t="n">
        <f aca="false">MIN(BG86,(HA85*(1+HA$5/Setup!$C$36)+IF($V86=34,N($F86),0)))</f>
        <v>0</v>
      </c>
      <c r="DF86" s="48" t="n">
        <f aca="false">MIN(BH86,(HB85*(1+HB$5/Setup!$C$36)+IF($V86=35,N($F86),0)))</f>
        <v>0</v>
      </c>
      <c r="DG86" s="48" t="n">
        <f aca="false">MIN(BI86,(HC85*(1+HC$5/Setup!$C$36)+IF($V86=36,N($F86),0)))</f>
        <v>0</v>
      </c>
      <c r="DH86" s="48" t="n">
        <f aca="false">MIN(BJ86,(HD85*(1+HD$5/Setup!$C$36)+IF($V86=37,N($F86),0)))</f>
        <v>0</v>
      </c>
      <c r="DI86" s="48" t="n">
        <f aca="false">MIN(BK86,(HE85*(1+HE$5/Setup!$C$36)+IF($V86=38,N($F86),0)))</f>
        <v>0</v>
      </c>
      <c r="DJ86" s="48" t="n">
        <f aca="false">MIN(BL86,(HF85*(1+HF$5/Setup!$C$36)+IF($V86=39,N($F86),0)))</f>
        <v>0</v>
      </c>
      <c r="DK86" s="48" t="n">
        <f aca="false">MIN(BM86,(HG85*(1+HG$5/Setup!$C$36)+IF($V86=40,N($F86),0)))</f>
        <v>0</v>
      </c>
      <c r="DL86" s="48" t="n">
        <f aca="false">MIN(BN86,(HH85*(1+HH$5/Setup!$C$36)+IF($V86=41,N($F86),0)))</f>
        <v>0</v>
      </c>
      <c r="DM86" s="48" t="n">
        <f aca="false">MIN(BO86,(HI85*(1+HI$5/Setup!$C$36)+IF($V86=42,N($F86),0)))</f>
        <v>0</v>
      </c>
      <c r="DN86" s="48" t="n">
        <f aca="false">MIN(BP86,(HJ85*(1+HJ$5/Setup!$C$36)+IF($V86=43,N($F86),0)))</f>
        <v>0</v>
      </c>
      <c r="DO86" s="48" t="n">
        <f aca="false">MIN(BQ86,(HK85*(1+HK$5/Setup!$C$36)+IF($V86=44,N($F86),0)))</f>
        <v>0</v>
      </c>
      <c r="DP86" s="48" t="n">
        <f aca="false">MIN(BR86,(HL85*(1+HL$5/Setup!$C$36)+IF($V86=45,N($F86),0)))</f>
        <v>0</v>
      </c>
      <c r="DQ86" s="48" t="n">
        <f aca="false">MIN(BS86,(HM85*(1+HM$5/Setup!$C$36)+IF($V86=46,N($F86),0)))</f>
        <v>0</v>
      </c>
      <c r="DR86" s="48" t="n">
        <f aca="false">MIN(BT86,(HN85*(1+HN$5/Setup!$C$36)+IF($V86=47,N($F86),0)))</f>
        <v>0</v>
      </c>
      <c r="DS86" s="48" t="n">
        <f aca="false">MIN(BU86,(HO85*(1+HO$5/Setup!$C$36)+IF($V86=48,N($F86),0)))</f>
        <v>0</v>
      </c>
      <c r="DT86" s="48" t="n">
        <f aca="false">MIN(BV86,(HP85*(1+HP$5/Setup!$C$36)+IF($V86=49,N($F86),0)))</f>
        <v>0</v>
      </c>
      <c r="DU86" s="48" t="n">
        <f aca="false">MIN(BW86,(HQ85*(1+HQ$5/Setup!$C$36)+IF($V86=50,N($F86),0)))</f>
        <v>0</v>
      </c>
      <c r="DV86" s="48" t="n">
        <f aca="false">MIN(MAX((FT85*(1+FT$5/Setup!$C$36)+IF($V86=1,N($F86),0))-BX86,0),MAX($P86-0,0))</f>
        <v>0</v>
      </c>
      <c r="DW86" s="48" t="n">
        <f aca="false">MIN(MAX((FU85*(1+FU$5/Setup!$C$36)+IF($V86=2,N($F86),0))-BY86,0),MAX($P86-SUM(DV86:DV86),0))</f>
        <v>0</v>
      </c>
      <c r="DX86" s="48" t="n">
        <f aca="false">MIN(MAX((FV85*(1+FV$5/Setup!$C$36)+IF($V86=3,N($F86),0))-BZ86,0),MAX($P86-SUM(DV86:DW86),0))</f>
        <v>0</v>
      </c>
      <c r="DY86" s="48" t="n">
        <f aca="false">MIN(MAX((FW85*(1+FW$5/Setup!$C$36)+IF($V86=4,N($F86),0))-CA86,0),MAX($P86-SUM(DV86:DX86),0))</f>
        <v>0</v>
      </c>
      <c r="DZ86" s="48" t="n">
        <f aca="false">MIN(MAX((FX85*(1+FX$5/Setup!$C$36)+IF($V86=5,N($F86),0))-CB86,0),MAX($P86-SUM(DV86:DY86),0))</f>
        <v>0</v>
      </c>
      <c r="EA86" s="48" t="n">
        <f aca="false">MIN(MAX((FY85*(1+FY$5/Setup!$C$36)+IF($V86=6,N($F86),0))-CC86,0),MAX($P86-SUM(DV86:DZ86),0))</f>
        <v>0</v>
      </c>
      <c r="EB86" s="48" t="n">
        <f aca="false">MIN(MAX((FZ85*(1+FZ$5/Setup!$C$36)+IF($V86=7,N($F86),0))-CD86,0),MAX($P86-SUM(DV86:EA86),0))</f>
        <v>0</v>
      </c>
      <c r="EC86" s="48" t="n">
        <f aca="false">MIN(MAX((GA85*(1+GA$5/Setup!$C$36)+IF($V86=8,N($F86),0))-CE86,0),MAX($P86-SUM(DV86:EB86),0))</f>
        <v>0</v>
      </c>
      <c r="ED86" s="48" t="n">
        <f aca="false">MIN(MAX((GB85*(1+GB$5/Setup!$C$36)+IF($V86=9,N($F86),0))-CF86,0),MAX($P86-SUM(DV86:EC86),0))</f>
        <v>0</v>
      </c>
      <c r="EE86" s="48" t="n">
        <f aca="false">MIN(MAX((GC85*(1+GC$5/Setup!$C$36)+IF($V86=10,N($F86),0))-CG86,0),MAX($P86-SUM(DV86:ED86),0))</f>
        <v>0</v>
      </c>
      <c r="EF86" s="48" t="n">
        <f aca="false">MIN(MAX((GD85*(1+GD$5/Setup!$C$36)+IF($V86=11,N($F86),0))-CH86,0),MAX($P86-SUM(DV86:EE86),0))</f>
        <v>0</v>
      </c>
      <c r="EG86" s="48" t="n">
        <f aca="false">MIN(MAX((GE85*(1+GE$5/Setup!$C$36)+IF($V86=12,N($F86),0))-CI86,0),MAX($P86-SUM(DV86:EF86),0))</f>
        <v>0</v>
      </c>
      <c r="EH86" s="48" t="n">
        <f aca="false">MIN(MAX((GF85*(1+GF$5/Setup!$C$36)+IF($V86=13,N($F86),0))-CJ86,0),MAX($P86-SUM(DV86:EG86),0))</f>
        <v>0</v>
      </c>
      <c r="EI86" s="48" t="n">
        <f aca="false">MIN(MAX((GG85*(1+GG$5/Setup!$C$36)+IF($V86=14,N($F86),0))-CK86,0),MAX($P86-SUM(DV86:EH86),0))</f>
        <v>0</v>
      </c>
      <c r="EJ86" s="48" t="n">
        <f aca="false">MIN(MAX((GH85*(1+GH$5/Setup!$C$36)+IF($V86=15,N($F86),0))-CL86,0),MAX($P86-SUM(DV86:EI86),0))</f>
        <v>0</v>
      </c>
      <c r="EK86" s="48" t="n">
        <f aca="false">MIN(MAX((GI85*(1+GI$5/Setup!$C$36)+IF($V86=16,N($F86),0))-CM86,0),MAX($P86-SUM(DV86:EJ86),0))</f>
        <v>0</v>
      </c>
      <c r="EL86" s="48" t="n">
        <f aca="false">MIN(MAX((GJ85*(1+GJ$5/Setup!$C$36)+IF($V86=17,N($F86),0))-CN86,0),MAX($P86-SUM(DV86:EK86),0))</f>
        <v>0</v>
      </c>
      <c r="EM86" s="48" t="n">
        <f aca="false">MIN(MAX((GK85*(1+GK$5/Setup!$C$36)+IF($V86=18,N($F86),0))-CO86,0),MAX($P86-SUM(DV86:EL86),0))</f>
        <v>0</v>
      </c>
      <c r="EN86" s="48" t="n">
        <f aca="false">MIN(MAX((GL85*(1+GL$5/Setup!$C$36)+IF($V86=19,N($F86),0))-CP86,0),MAX($P86-SUM(DV86:EM86),0))</f>
        <v>0</v>
      </c>
      <c r="EO86" s="48" t="n">
        <f aca="false">MIN(MAX((GM85*(1+GM$5/Setup!$C$36)+IF($V86=20,N($F86),0))-CQ86,0),MAX($P86-SUM(DV86:EN86),0))</f>
        <v>0</v>
      </c>
      <c r="EP86" s="48" t="n">
        <f aca="false">MIN(MAX((GN85*(1+GN$5/Setup!$C$36)+IF($V86=21,N($F86),0))-CR86,0),MAX($P86-SUM(DV86:EO86),0))</f>
        <v>0</v>
      </c>
      <c r="EQ86" s="48" t="n">
        <f aca="false">MIN(MAX((GO85*(1+GO$5/Setup!$C$36)+IF($V86=22,N($F86),0))-CS86,0),MAX($P86-SUM(DV86:EP86),0))</f>
        <v>0</v>
      </c>
      <c r="ER86" s="48" t="n">
        <f aca="false">MIN(MAX((GP85*(1+GP$5/Setup!$C$36)+IF($V86=23,N($F86),0))-CT86,0),MAX($P86-SUM(DV86:EQ86),0))</f>
        <v>0</v>
      </c>
      <c r="ES86" s="48" t="n">
        <f aca="false">MIN(MAX((GQ85*(1+GQ$5/Setup!$C$36)+IF($V86=24,N($F86),0))-CU86,0),MAX($P86-SUM(DV86:ER86),0))</f>
        <v>0</v>
      </c>
      <c r="ET86" s="48" t="n">
        <f aca="false">MIN(MAX((GR85*(1+GR$5/Setup!$C$36)+IF($V86=25,N($F86),0))-CV86,0),MAX($P86-SUM(DV86:ES86),0))</f>
        <v>0</v>
      </c>
      <c r="EU86" s="48" t="n">
        <f aca="false">MIN(MAX((GS85*(1+GS$5/Setup!$C$36)+IF($V86=26,N($F86),0))-CW86,0),MAX($P86-SUM(DV86:ET86),0))</f>
        <v>0</v>
      </c>
      <c r="EV86" s="48" t="n">
        <f aca="false">MIN(MAX((GT85*(1+GT$5/Setup!$C$36)+IF($V86=27,N($F86),0))-CX86,0),MAX($P86-SUM(DV86:EU86),0))</f>
        <v>0</v>
      </c>
      <c r="EW86" s="48" t="n">
        <f aca="false">MIN(MAX((GU85*(1+GU$5/Setup!$C$36)+IF($V86=28,N($F86),0))-CY86,0),MAX($P86-SUM(DV86:EV86),0))</f>
        <v>0</v>
      </c>
      <c r="EX86" s="48" t="n">
        <f aca="false">MIN(MAX((GV85*(1+GV$5/Setup!$C$36)+IF($V86=29,N($F86),0))-CZ86,0),MAX($P86-SUM(DV86:EW86),0))</f>
        <v>0</v>
      </c>
      <c r="EY86" s="48" t="n">
        <f aca="false">MIN(MAX((GW85*(1+GW$5/Setup!$C$36)+IF($V86=30,N($F86),0))-DA86,0),MAX($P86-SUM(DV86:EX86),0))</f>
        <v>0</v>
      </c>
      <c r="EZ86" s="48" t="n">
        <f aca="false">MIN(MAX((GX85*(1+GX$5/Setup!$C$36)+IF($V86=31,N($F86),0))-DB86,0),MAX($P86-SUM(DV86:EY86),0))</f>
        <v>0</v>
      </c>
      <c r="FA86" s="48" t="n">
        <f aca="false">MIN(MAX((GY85*(1+GY$5/Setup!$C$36)+IF($V86=32,N($F86),0))-DC86,0),MAX($P86-SUM(DV86:EZ86),0))</f>
        <v>0</v>
      </c>
      <c r="FB86" s="48" t="n">
        <f aca="false">MIN(MAX((GZ85*(1+GZ$5/Setup!$C$36)+IF($V86=33,N($F86),0))-DD86,0),MAX($P86-SUM(DV86:FA86),0))</f>
        <v>0</v>
      </c>
      <c r="FC86" s="48" t="n">
        <f aca="false">MIN(MAX((HA85*(1+HA$5/Setup!$C$36)+IF($V86=34,N($F86),0))-DE86,0),MAX($P86-SUM(DV86:FB86),0))</f>
        <v>0</v>
      </c>
      <c r="FD86" s="48" t="n">
        <f aca="false">MIN(MAX((HB85*(1+HB$5/Setup!$C$36)+IF($V86=35,N($F86),0))-DF86,0),MAX($P86-SUM(DV86:FC86),0))</f>
        <v>0</v>
      </c>
      <c r="FE86" s="48" t="n">
        <f aca="false">MIN(MAX((HC85*(1+HC$5/Setup!$C$36)+IF($V86=36,N($F86),0))-DG86,0),MAX($P86-SUM(DV86:FD86),0))</f>
        <v>0</v>
      </c>
      <c r="FF86" s="48" t="n">
        <f aca="false">MIN(MAX((HD85*(1+HD$5/Setup!$C$36)+IF($V86=37,N($F86),0))-DH86,0),MAX($P86-SUM(DV86:FE86),0))</f>
        <v>0</v>
      </c>
      <c r="FG86" s="48" t="n">
        <f aca="false">MIN(MAX((HE85*(1+HE$5/Setup!$C$36)+IF($V86=38,N($F86),0))-DI86,0),MAX($P86-SUM(DV86:FF86),0))</f>
        <v>0</v>
      </c>
      <c r="FH86" s="48" t="n">
        <f aca="false">MIN(MAX((HF85*(1+HF$5/Setup!$C$36)+IF($V86=39,N($F86),0))-DJ86,0),MAX($P86-SUM(DV86:FG86),0))</f>
        <v>0</v>
      </c>
      <c r="FI86" s="48" t="n">
        <f aca="false">MIN(MAX((HG85*(1+HG$5/Setup!$C$36)+IF($V86=40,N($F86),0))-DK86,0),MAX($P86-SUM(DV86:FH86),0))</f>
        <v>0</v>
      </c>
      <c r="FJ86" s="48" t="n">
        <f aca="false">MIN(MAX((HH85*(1+HH$5/Setup!$C$36)+IF($V86=41,N($F86),0))-DL86,0),MAX($P86-SUM(DV86:FI86),0))</f>
        <v>0</v>
      </c>
      <c r="FK86" s="48" t="n">
        <f aca="false">MIN(MAX((HI85*(1+HI$5/Setup!$C$36)+IF($V86=42,N($F86),0))-DM86,0),MAX($P86-SUM(DV86:FJ86),0))</f>
        <v>0</v>
      </c>
      <c r="FL86" s="48" t="n">
        <f aca="false">MIN(MAX((HJ85*(1+HJ$5/Setup!$C$36)+IF($V86=43,N($F86),0))-DN86,0),MAX($P86-SUM(DV86:FK86),0))</f>
        <v>0</v>
      </c>
      <c r="FM86" s="48" t="n">
        <f aca="false">MIN(MAX((HK85*(1+HK$5/Setup!$C$36)+IF($V86=44,N($F86),0))-DO86,0),MAX($P86-SUM(DV86:FL86),0))</f>
        <v>0</v>
      </c>
      <c r="FN86" s="48" t="n">
        <f aca="false">MIN(MAX((HL85*(1+HL$5/Setup!$C$36)+IF($V86=45,N($F86),0))-DP86,0),MAX($P86-SUM(DV86:FM86),0))</f>
        <v>0</v>
      </c>
      <c r="FO86" s="48" t="n">
        <f aca="false">MIN(MAX((HM85*(1+HM$5/Setup!$C$36)+IF($V86=46,N($F86),0))-DQ86,0),MAX($P86-SUM(DV86:FN86),0))</f>
        <v>0</v>
      </c>
      <c r="FP86" s="48" t="n">
        <f aca="false">MIN(MAX((HN85*(1+HN$5/Setup!$C$36)+IF($V86=47,N($F86),0))-DR86,0),MAX($P86-SUM(DV86:FO86),0))</f>
        <v>0</v>
      </c>
      <c r="FQ86" s="48" t="n">
        <f aca="false">MIN(MAX((HO85*(1+HO$5/Setup!$C$36)+IF($V86=48,N($F86),0))-DS86,0),MAX($P86-SUM(DV86:FP86),0))</f>
        <v>0</v>
      </c>
      <c r="FR86" s="48" t="n">
        <f aca="false">MIN(MAX((HP85*(1+HP$5/Setup!$C$36)+IF($V86=49,N($F86),0))-DT86,0),MAX($P86-SUM(DV86:FQ86),0))</f>
        <v>0</v>
      </c>
      <c r="FS86" s="48" t="n">
        <f aca="false">MIN(MAX((HQ85*(1+HQ$5/Setup!$C$36)+IF($V86=50,N($F86),0))-DU86,0),MAX($P86-SUM(DV86:FR86),0))</f>
        <v>0</v>
      </c>
      <c r="FT86" s="48" t="n">
        <f aca="false">IF((FT85*(1+FT$5/Setup!$C$36)+IF($V86=1,N($F86),0))-BX86-DV86&lt;0.005,0,(FT85*(1+FT$5/Setup!$C$36)+IF($V86=1,N($F86),0))-BX86-DV86)</f>
        <v>0</v>
      </c>
      <c r="FU86" s="48" t="n">
        <f aca="false">IF((FU85*(1+FU$5/Setup!$C$36)+IF($V86=2,N($F86),0))-BY86-DW86&lt;0.005,0,(FU85*(1+FU$5/Setup!$C$36)+IF($V86=2,N($F86),0))-BY86-DW86)</f>
        <v>0</v>
      </c>
      <c r="FV86" s="48" t="n">
        <f aca="false">IF((FV85*(1+FV$5/Setup!$C$36)+IF($V86=3,N($F86),0))-BZ86-DX86&lt;0.005,0,(FV85*(1+FV$5/Setup!$C$36)+IF($V86=3,N($F86),0))-BZ86-DX86)</f>
        <v>0</v>
      </c>
      <c r="FW86" s="48" t="n">
        <f aca="false">IF((FW85*(1+FW$5/Setup!$C$36)+IF($V86=4,N($F86),0))-CA86-DY86&lt;0.005,0,(FW85*(1+FW$5/Setup!$C$36)+IF($V86=4,N($F86),0))-CA86-DY86)</f>
        <v>0</v>
      </c>
      <c r="FX86" s="48" t="n">
        <f aca="false">IF((FX85*(1+FX$5/Setup!$C$36)+IF($V86=5,N($F86),0))-CB86-DZ86&lt;0.005,0,(FX85*(1+FX$5/Setup!$C$36)+IF($V86=5,N($F86),0))-CB86-DZ86)</f>
        <v>0</v>
      </c>
      <c r="FY86" s="48" t="n">
        <f aca="false">IF((FY85*(1+FY$5/Setup!$C$36)+IF($V86=6,N($F86),0))-CC86-EA86&lt;0.005,0,(FY85*(1+FY$5/Setup!$C$36)+IF($V86=6,N($F86),0))-CC86-EA86)</f>
        <v>0</v>
      </c>
      <c r="FZ86" s="48" t="n">
        <f aca="false">IF((FZ85*(1+FZ$5/Setup!$C$36)+IF($V86=7,N($F86),0))-CD86-EB86&lt;0.005,0,(FZ85*(1+FZ$5/Setup!$C$36)+IF($V86=7,N($F86),0))-CD86-EB86)</f>
        <v>0</v>
      </c>
      <c r="GA86" s="48" t="n">
        <f aca="false">IF((GA85*(1+GA$5/Setup!$C$36)+IF($V86=8,N($F86),0))-CE86-EC86&lt;0.005,0,(GA85*(1+GA$5/Setup!$C$36)+IF($V86=8,N($F86),0))-CE86-EC86)</f>
        <v>0</v>
      </c>
      <c r="GB86" s="48" t="n">
        <f aca="false">IF((GB85*(1+GB$5/Setup!$C$36)+IF($V86=9,N($F86),0))-CF86-ED86&lt;0.005,0,(GB85*(1+GB$5/Setup!$C$36)+IF($V86=9,N($F86),0))-CF86-ED86)</f>
        <v>0</v>
      </c>
      <c r="GC86" s="48" t="n">
        <f aca="false">IF((GC85*(1+GC$5/Setup!$C$36)+IF($V86=10,N($F86),0))-CG86-EE86&lt;0.005,0,(GC85*(1+GC$5/Setup!$C$36)+IF($V86=10,N($F86),0))-CG86-EE86)</f>
        <v>0</v>
      </c>
      <c r="GD86" s="48" t="n">
        <f aca="false">IF((GD85*(1+GD$5/Setup!$C$36)+IF($V86=11,N($F86),0))-CH86-EF86&lt;0.005,0,(GD85*(1+GD$5/Setup!$C$36)+IF($V86=11,N($F86),0))-CH86-EF86)</f>
        <v>0</v>
      </c>
      <c r="GE86" s="48" t="n">
        <f aca="false">IF((GE85*(1+GE$5/Setup!$C$36)+IF($V86=12,N($F86),0))-CI86-EG86&lt;0.005,0,(GE85*(1+GE$5/Setup!$C$36)+IF($V86=12,N($F86),0))-CI86-EG86)</f>
        <v>0</v>
      </c>
      <c r="GF86" s="48" t="n">
        <f aca="false">IF((GF85*(1+GF$5/Setup!$C$36)+IF($V86=13,N($F86),0))-CJ86-EH86&lt;0.005,0,(GF85*(1+GF$5/Setup!$C$36)+IF($V86=13,N($F86),0))-CJ86-EH86)</f>
        <v>0</v>
      </c>
      <c r="GG86" s="48" t="n">
        <f aca="false">IF((GG85*(1+GG$5/Setup!$C$36)+IF($V86=14,N($F86),0))-CK86-EI86&lt;0.005,0,(GG85*(1+GG$5/Setup!$C$36)+IF($V86=14,N($F86),0))-CK86-EI86)</f>
        <v>0</v>
      </c>
      <c r="GH86" s="48" t="n">
        <f aca="false">IF((GH85*(1+GH$5/Setup!$C$36)+IF($V86=15,N($F86),0))-CL86-EJ86&lt;0.005,0,(GH85*(1+GH$5/Setup!$C$36)+IF($V86=15,N($F86),0))-CL86-EJ86)</f>
        <v>0</v>
      </c>
      <c r="GI86" s="48" t="n">
        <f aca="false">IF((GI85*(1+GI$5/Setup!$C$36)+IF($V86=16,N($F86),0))-CM86-EK86&lt;0.005,0,(GI85*(1+GI$5/Setup!$C$36)+IF($V86=16,N($F86),0))-CM86-EK86)</f>
        <v>0</v>
      </c>
      <c r="GJ86" s="48" t="n">
        <f aca="false">IF((GJ85*(1+GJ$5/Setup!$C$36)+IF($V86=17,N($F86),0))-CN86-EL86&lt;0.005,0,(GJ85*(1+GJ$5/Setup!$C$36)+IF($V86=17,N($F86),0))-CN86-EL86)</f>
        <v>0</v>
      </c>
      <c r="GK86" s="48" t="n">
        <f aca="false">IF((GK85*(1+GK$5/Setup!$C$36)+IF($V86=18,N($F86),0))-CO86-EM86&lt;0.005,0,(GK85*(1+GK$5/Setup!$C$36)+IF($V86=18,N($F86),0))-CO86-EM86)</f>
        <v>0</v>
      </c>
      <c r="GL86" s="48" t="n">
        <f aca="false">IF((GL85*(1+GL$5/Setup!$C$36)+IF($V86=19,N($F86),0))-CP86-EN86&lt;0.005,0,(GL85*(1+GL$5/Setup!$C$36)+IF($V86=19,N($F86),0))-CP86-EN86)</f>
        <v>0</v>
      </c>
      <c r="GM86" s="48" t="n">
        <f aca="false">IF((GM85*(1+GM$5/Setup!$C$36)+IF($V86=20,N($F86),0))-CQ86-EO86&lt;0.005,0,(GM85*(1+GM$5/Setup!$C$36)+IF($V86=20,N($F86),0))-CQ86-EO86)</f>
        <v>0</v>
      </c>
      <c r="GN86" s="48" t="n">
        <f aca="false">IF((GN85*(1+GN$5/Setup!$C$36)+IF($V86=21,N($F86),0))-CR86-EP86&lt;0.005,0,(GN85*(1+GN$5/Setup!$C$36)+IF($V86=21,N($F86),0))-CR86-EP86)</f>
        <v>0</v>
      </c>
      <c r="GO86" s="48" t="n">
        <f aca="false">IF((GO85*(1+GO$5/Setup!$C$36)+IF($V86=22,N($F86),0))-CS86-EQ86&lt;0.005,0,(GO85*(1+GO$5/Setup!$C$36)+IF($V86=22,N($F86),0))-CS86-EQ86)</f>
        <v>0</v>
      </c>
      <c r="GP86" s="48" t="n">
        <f aca="false">IF((GP85*(1+GP$5/Setup!$C$36)+IF($V86=23,N($F86),0))-CT86-ER86&lt;0.005,0,(GP85*(1+GP$5/Setup!$C$36)+IF($V86=23,N($F86),0))-CT86-ER86)</f>
        <v>0</v>
      </c>
      <c r="GQ86" s="48" t="n">
        <f aca="false">IF((GQ85*(1+GQ$5/Setup!$C$36)+IF($V86=24,N($F86),0))-CU86-ES86&lt;0.005,0,(GQ85*(1+GQ$5/Setup!$C$36)+IF($V86=24,N($F86),0))-CU86-ES86)</f>
        <v>0</v>
      </c>
      <c r="GR86" s="48" t="n">
        <f aca="false">IF((GR85*(1+GR$5/Setup!$C$36)+IF($V86=25,N($F86),0))-CV86-ET86&lt;0.005,0,(GR85*(1+GR$5/Setup!$C$36)+IF($V86=25,N($F86),0))-CV86-ET86)</f>
        <v>0</v>
      </c>
      <c r="GS86" s="48" t="n">
        <f aca="false">IF((GS85*(1+GS$5/Setup!$C$36)+IF($V86=26,N($F86),0))-CW86-EU86&lt;0.005,0,(GS85*(1+GS$5/Setup!$C$36)+IF($V86=26,N($F86),0))-CW86-EU86)</f>
        <v>0</v>
      </c>
      <c r="GT86" s="48" t="n">
        <f aca="false">IF((GT85*(1+GT$5/Setup!$C$36)+IF($V86=27,N($F86),0))-CX86-EV86&lt;0.005,0,(GT85*(1+GT$5/Setup!$C$36)+IF($V86=27,N($F86),0))-CX86-EV86)</f>
        <v>0</v>
      </c>
      <c r="GU86" s="48" t="n">
        <f aca="false">IF((GU85*(1+GU$5/Setup!$C$36)+IF($V86=28,N($F86),0))-CY86-EW86&lt;0.005,0,(GU85*(1+GU$5/Setup!$C$36)+IF($V86=28,N($F86),0))-CY86-EW86)</f>
        <v>0</v>
      </c>
      <c r="GV86" s="48" t="n">
        <f aca="false">IF((GV85*(1+GV$5/Setup!$C$36)+IF($V86=29,N($F86),0))-CZ86-EX86&lt;0.005,0,(GV85*(1+GV$5/Setup!$C$36)+IF($V86=29,N($F86),0))-CZ86-EX86)</f>
        <v>0</v>
      </c>
      <c r="GW86" s="48" t="n">
        <f aca="false">IF((GW85*(1+GW$5/Setup!$C$36)+IF($V86=30,N($F86),0))-DA86-EY86&lt;0.005,0,(GW85*(1+GW$5/Setup!$C$36)+IF($V86=30,N($F86),0))-DA86-EY86)</f>
        <v>0</v>
      </c>
      <c r="GX86" s="48" t="n">
        <f aca="false">IF((GX85*(1+GX$5/Setup!$C$36)+IF($V86=31,N($F86),0))-DB86-EZ86&lt;0.005,0,(GX85*(1+GX$5/Setup!$C$36)+IF($V86=31,N($F86),0))-DB86-EZ86)</f>
        <v>0</v>
      </c>
      <c r="GY86" s="48" t="n">
        <f aca="false">IF((GY85*(1+GY$5/Setup!$C$36)+IF($V86=32,N($F86),0))-DC86-FA86&lt;0.005,0,(GY85*(1+GY$5/Setup!$C$36)+IF($V86=32,N($F86),0))-DC86-FA86)</f>
        <v>0</v>
      </c>
      <c r="GZ86" s="48" t="n">
        <f aca="false">IF((GZ85*(1+GZ$5/Setup!$C$36)+IF($V86=33,N($F86),0))-DD86-FB86&lt;0.005,0,(GZ85*(1+GZ$5/Setup!$C$36)+IF($V86=33,N($F86),0))-DD86-FB86)</f>
        <v>0</v>
      </c>
      <c r="HA86" s="48" t="n">
        <f aca="false">IF((HA85*(1+HA$5/Setup!$C$36)+IF($V86=34,N($F86),0))-DE86-FC86&lt;0.005,0,(HA85*(1+HA$5/Setup!$C$36)+IF($V86=34,N($F86),0))-DE86-FC86)</f>
        <v>0</v>
      </c>
      <c r="HB86" s="48" t="n">
        <f aca="false">IF((HB85*(1+HB$5/Setup!$C$36)+IF($V86=35,N($F86),0))-DF86-FD86&lt;0.005,0,(HB85*(1+HB$5/Setup!$C$36)+IF($V86=35,N($F86),0))-DF86-FD86)</f>
        <v>0</v>
      </c>
      <c r="HC86" s="48" t="n">
        <f aca="false">IF((HC85*(1+HC$5/Setup!$C$36)+IF($V86=36,N($F86),0))-DG86-FE86&lt;0.005,0,(HC85*(1+HC$5/Setup!$C$36)+IF($V86=36,N($F86),0))-DG86-FE86)</f>
        <v>0</v>
      </c>
      <c r="HD86" s="48" t="n">
        <f aca="false">IF((HD85*(1+HD$5/Setup!$C$36)+IF($V86=37,N($F86),0))-DH86-FF86&lt;0.005,0,(HD85*(1+HD$5/Setup!$C$36)+IF($V86=37,N($F86),0))-DH86-FF86)</f>
        <v>0</v>
      </c>
      <c r="HE86" s="48" t="n">
        <f aca="false">IF((HE85*(1+HE$5/Setup!$C$36)+IF($V86=38,N($F86),0))-DI86-FG86&lt;0.005,0,(HE85*(1+HE$5/Setup!$C$36)+IF($V86=38,N($F86),0))-DI86-FG86)</f>
        <v>0</v>
      </c>
      <c r="HF86" s="48" t="n">
        <f aca="false">IF((HF85*(1+HF$5/Setup!$C$36)+IF($V86=39,N($F86),0))-DJ86-FH86&lt;0.005,0,(HF85*(1+HF$5/Setup!$C$36)+IF($V86=39,N($F86),0))-DJ86-FH86)</f>
        <v>0</v>
      </c>
      <c r="HG86" s="48" t="n">
        <f aca="false">IF((HG85*(1+HG$5/Setup!$C$36)+IF($V86=40,N($F86),0))-DK86-FI86&lt;0.005,0,(HG85*(1+HG$5/Setup!$C$36)+IF($V86=40,N($F86),0))-DK86-FI86)</f>
        <v>0</v>
      </c>
      <c r="HH86" s="48" t="n">
        <f aca="false">IF((HH85*(1+HH$5/Setup!$C$36)+IF($V86=41,N($F86),0))-DL86-FJ86&lt;0.005,0,(HH85*(1+HH$5/Setup!$C$36)+IF($V86=41,N($F86),0))-DL86-FJ86)</f>
        <v>0</v>
      </c>
      <c r="HI86" s="48" t="n">
        <f aca="false">IF((HI85*(1+HI$5/Setup!$C$36)+IF($V86=42,N($F86),0))-DM86-FK86&lt;0.005,0,(HI85*(1+HI$5/Setup!$C$36)+IF($V86=42,N($F86),0))-DM86-FK86)</f>
        <v>0</v>
      </c>
      <c r="HJ86" s="48" t="n">
        <f aca="false">IF((HJ85*(1+HJ$5/Setup!$C$36)+IF($V86=43,N($F86),0))-DN86-FL86&lt;0.005,0,(HJ85*(1+HJ$5/Setup!$C$36)+IF($V86=43,N($F86),0))-DN86-FL86)</f>
        <v>0</v>
      </c>
      <c r="HK86" s="48" t="n">
        <f aca="false">IF((HK85*(1+HK$5/Setup!$C$36)+IF($V86=44,N($F86),0))-DO86-FM86&lt;0.005,0,(HK85*(1+HK$5/Setup!$C$36)+IF($V86=44,N($F86),0))-DO86-FM86)</f>
        <v>0</v>
      </c>
      <c r="HL86" s="48" t="n">
        <f aca="false">IF((HL85*(1+HL$5/Setup!$C$36)+IF($V86=45,N($F86),0))-DP86-FN86&lt;0.005,0,(HL85*(1+HL$5/Setup!$C$36)+IF($V86=45,N($F86),0))-DP86-FN86)</f>
        <v>0</v>
      </c>
      <c r="HM86" s="48" t="n">
        <f aca="false">IF((HM85*(1+HM$5/Setup!$C$36)+IF($V86=46,N($F86),0))-DQ86-FO86&lt;0.005,0,(HM85*(1+HM$5/Setup!$C$36)+IF($V86=46,N($F86),0))-DQ86-FO86)</f>
        <v>0</v>
      </c>
      <c r="HN86" s="48" t="n">
        <f aca="false">IF((HN85*(1+HN$5/Setup!$C$36)+IF($V86=47,N($F86),0))-DR86-FP86&lt;0.005,0,(HN85*(1+HN$5/Setup!$C$36)+IF($V86=47,N($F86),0))-DR86-FP86)</f>
        <v>0</v>
      </c>
      <c r="HO86" s="48" t="n">
        <f aca="false">IF((HO85*(1+HO$5/Setup!$C$36)+IF($V86=48,N($F86),0))-DS86-FQ86&lt;0.005,0,(HO85*(1+HO$5/Setup!$C$36)+IF($V86=48,N($F86),0))-DS86-FQ86)</f>
        <v>0</v>
      </c>
      <c r="HP86" s="48" t="n">
        <f aca="false">IF((HP85*(1+HP$5/Setup!$C$36)+IF($V86=49,N($F86),0))-DT86-FR86&lt;0.005,0,(HP85*(1+HP$5/Setup!$C$36)+IF($V86=49,N($F86),0))-DT86-FR86)</f>
        <v>0</v>
      </c>
      <c r="HQ86" s="48" t="n">
        <f aca="false">IF((HQ85*(1+HQ$5/Setup!$C$36)+IF($V86=50,N($F86),0))-DU86-FS86&lt;0.005,0,(HQ85*(1+HQ$5/Setup!$C$36)+IF($V86=50,N($F86),0))-DU86-FS86)</f>
        <v>0</v>
      </c>
    </row>
    <row r="87" customFormat="false" ht="15" hidden="false" customHeight="false" outlineLevel="0" collapsed="false">
      <c r="A87" s="44" t="n">
        <v>79</v>
      </c>
      <c r="B87" s="45" t="n">
        <f aca="false">IF(Setup!$C$7="Every month",EDATE(Setup!$C$8,($A87-1)),IF(Setup!$C$7="Twice a month",DATE(YEAR(Setup!$C$8),MONTH(Setup!$C$8)+INT((($A87-1)+Setup!$C$41)/2),MIN(IF(MOD(($A87-1)+Setup!$C$41,2)=0,Setup!$C$39,Setup!$C$40),DAY(EOMONTH(DATE(YEAR(Setup!$C$8),MONTH(Setup!$C$8)+INT((($A87-1)+Setup!$C$41)/2),1),0)))),Setup!$C$8+($A87-1)*IF(Setup!$C$7="Every week",7,14)))</f>
        <v>47417</v>
      </c>
      <c r="C87" s="45" t="n">
        <f aca="false">IF(Setup!$C$7="Every month",EDATE(Setup!$C$8,$A87),IF(Setup!$C$7="Twice a month",DATE(YEAR(Setup!$C$8),MONTH(Setup!$C$8)+INT(($A87+Setup!$C$41)/2),MIN(IF(MOD($A87+Setup!$C$41,2)=0,Setup!$C$39,Setup!$C$40),DAY(EOMONTH(DATE(YEAR(Setup!$C$8),MONTH(Setup!$C$8)+INT(($A87+Setup!$C$41)/2),1),0)))),Setup!$C$8+$A87*IF(Setup!$C$7="Every week",7,14)))</f>
        <v>47431</v>
      </c>
      <c r="D87" s="46"/>
      <c r="E87" s="47"/>
      <c r="F87" s="47"/>
      <c r="G87" s="47"/>
      <c r="H87" s="47"/>
      <c r="I87" s="48" t="n">
        <f aca="false">N(Setup!$C$11)+N(E87)</f>
        <v>100</v>
      </c>
      <c r="J87" s="48" t="n">
        <f aca="false">MIN(Setup!$C$37,MAX(I87,0))</f>
        <v>9.23076923076923</v>
      </c>
      <c r="K87" s="48" t="n">
        <f aca="false">MIN(MAX(N(Setup!$C$14)-L86,0),MAX(I87-J87,0))</f>
        <v>0</v>
      </c>
      <c r="L87" s="48" t="n">
        <f aca="false">L86+K87-N(G87)</f>
        <v>500</v>
      </c>
      <c r="M87" s="48" t="n">
        <f aca="false">M86+J87-N(H87)</f>
        <v>729.23076923077</v>
      </c>
      <c r="N87" s="48" t="n">
        <f aca="false">SUM(BX87:DU87)</f>
        <v>0</v>
      </c>
      <c r="O87" s="48" t="n">
        <f aca="false">SUM(Z87:BW87)-N87</f>
        <v>0</v>
      </c>
      <c r="P87" s="48" t="n">
        <f aca="false">MAX(I87-J87-K87,0)+O87</f>
        <v>90.7692307692308</v>
      </c>
      <c r="Q87" s="48" t="n">
        <f aca="false">SUM(DV87:FS87)</f>
        <v>0</v>
      </c>
      <c r="R87" s="49" t="n">
        <f aca="false">N87+J87+K87+Q87</f>
        <v>9.23076923076923</v>
      </c>
      <c r="S87" s="48" t="n">
        <f aca="false">T87-T86-N(F87)+N87+Q87</f>
        <v>0</v>
      </c>
      <c r="T87" s="49" t="n">
        <f aca="false">SUM(FT87:HQ87)</f>
        <v>0</v>
      </c>
      <c r="U87" s="44" t="str">
        <f aca="false">IF(T86&lt;0.005,"",INDEX(Helpers!$C$2:$C$51,IF(_xlfn.MINIFS($DV$6:$FS$6,DV87:FS87,"&gt;0.005")=0,V87,_xlfn.MINIFS($DV$6:$FS$6,DV87:FS87,"&gt;0.005"))))</f>
        <v/>
      </c>
      <c r="V87" s="44" t="n">
        <f aca="false">IF(_xlfn.MINIFS($FT$6:$HQ$6,FT86:HQ86,"&gt;0.005")=0,1,_xlfn.MINIFS($FT$6:$HQ$6,FT86:HQ86,"&gt;0.005"))</f>
        <v>1</v>
      </c>
      <c r="W87" s="44" t="n">
        <f aca="false">IF(AND(D87&lt;&gt;"Paid",T86&gt;0.005),1,0)</f>
        <v>0</v>
      </c>
      <c r="X87" s="48" t="n">
        <f aca="false">SUMPRODUCT(((Helpers!$G$2:$G$51*(1+(Helpers!$D$2:$D$51+0.000000001)/12)^(($B87-Setup!$C$8)/(365.25/12))-Helpers!$E$2:$E$51*((1+(Helpers!$D$2:$D$51+0.000000001)/12)^(($B87-Setup!$C$8)/(365.25/12))-1)/((Helpers!$D$2:$D$51+0.000000001)/12))&gt;0)*(Helpers!$G$2:$G$51*(1+(Helpers!$D$2:$D$51+0.000000001)/12)^(($B87-Setup!$C$8)/(365.25/12))-Helpers!$E$2:$E$51*((1+(Helpers!$D$2:$D$51+0.000000001)/12)^(($B87-Setup!$C$8)/(365.25/12))-1)/((Helpers!$D$2:$D$51+0.000000001)/12)))</f>
        <v>164.522640452864</v>
      </c>
      <c r="Y87" s="48"/>
      <c r="Z87" s="48" t="n">
        <f aca="false">IF(OR(N(Z$5)=0,Z$6=""),0,Z$5*((DATE(YEAR($B87),MONTH($B87),MIN(Z$6,DAY(EOMONTH($B87,0))))&gt;=$B87)*(DATE(YEAR($B87),MONTH($B87),MIN(Z$6,DAY(EOMONTH($B87,0))))&lt;$C87)+(DATE(YEAR($B87),MONTH($B87)+1,MIN(Z$6,DAY(EOMONTH($B87,1))))&gt;=$B87)*(DATE(YEAR($B87),MONTH($B87)+1,MIN(Z$6,DAY(EOMONTH($B87,1))))&lt;$C87)))</f>
        <v>0</v>
      </c>
      <c r="AA87" s="48" t="n">
        <f aca="false">IF(OR(N(AA$5)=0,AA$6=""),0,AA$5*((DATE(YEAR($B87),MONTH($B87),MIN(AA$6,DAY(EOMONTH($B87,0))))&gt;=$B87)*(DATE(YEAR($B87),MONTH($B87),MIN(AA$6,DAY(EOMONTH($B87,0))))&lt;$C87)+(DATE(YEAR($B87),MONTH($B87)+1,MIN(AA$6,DAY(EOMONTH($B87,1))))&gt;=$B87)*(DATE(YEAR($B87),MONTH($B87)+1,MIN(AA$6,DAY(EOMONTH($B87,1))))&lt;$C87)))</f>
        <v>0</v>
      </c>
      <c r="AB87" s="48" t="n">
        <f aca="false">IF(OR(N(AB$5)=0,AB$6=""),0,AB$5*((DATE(YEAR($B87),MONTH($B87),MIN(AB$6,DAY(EOMONTH($B87,0))))&gt;=$B87)*(DATE(YEAR($B87),MONTH($B87),MIN(AB$6,DAY(EOMONTH($B87,0))))&lt;$C87)+(DATE(YEAR($B87),MONTH($B87)+1,MIN(AB$6,DAY(EOMONTH($B87,1))))&gt;=$B87)*(DATE(YEAR($B87),MONTH($B87)+1,MIN(AB$6,DAY(EOMONTH($B87,1))))&lt;$C87)))</f>
        <v>0</v>
      </c>
      <c r="AC87" s="48" t="n">
        <f aca="false">IF(OR(N(AC$5)=0,AC$6=""),0,AC$5*((DATE(YEAR($B87),MONTH($B87),MIN(AC$6,DAY(EOMONTH($B87,0))))&gt;=$B87)*(DATE(YEAR($B87),MONTH($B87),MIN(AC$6,DAY(EOMONTH($B87,0))))&lt;$C87)+(DATE(YEAR($B87),MONTH($B87)+1,MIN(AC$6,DAY(EOMONTH($B87,1))))&gt;=$B87)*(DATE(YEAR($B87),MONTH($B87)+1,MIN(AC$6,DAY(EOMONTH($B87,1))))&lt;$C87)))</f>
        <v>0</v>
      </c>
      <c r="AD87" s="48" t="n">
        <f aca="false">IF(OR(N(AD$5)=0,AD$6=""),0,AD$5*((DATE(YEAR($B87),MONTH($B87),MIN(AD$6,DAY(EOMONTH($B87,0))))&gt;=$B87)*(DATE(YEAR($B87),MONTH($B87),MIN(AD$6,DAY(EOMONTH($B87,0))))&lt;$C87)+(DATE(YEAR($B87),MONTH($B87)+1,MIN(AD$6,DAY(EOMONTH($B87,1))))&gt;=$B87)*(DATE(YEAR($B87),MONTH($B87)+1,MIN(AD$6,DAY(EOMONTH($B87,1))))&lt;$C87)))</f>
        <v>0</v>
      </c>
      <c r="AE87" s="48" t="n">
        <f aca="false">IF(OR(N(AE$5)=0,AE$6=""),0,AE$5*((DATE(YEAR($B87),MONTH($B87),MIN(AE$6,DAY(EOMONTH($B87,0))))&gt;=$B87)*(DATE(YEAR($B87),MONTH($B87),MIN(AE$6,DAY(EOMONTH($B87,0))))&lt;$C87)+(DATE(YEAR($B87),MONTH($B87)+1,MIN(AE$6,DAY(EOMONTH($B87,1))))&gt;=$B87)*(DATE(YEAR($B87),MONTH($B87)+1,MIN(AE$6,DAY(EOMONTH($B87,1))))&lt;$C87)))</f>
        <v>0</v>
      </c>
      <c r="AF87" s="48" t="n">
        <f aca="false">IF(OR(N(AF$5)=0,AF$6=""),0,AF$5*((DATE(YEAR($B87),MONTH($B87),MIN(AF$6,DAY(EOMONTH($B87,0))))&gt;=$B87)*(DATE(YEAR($B87),MONTH($B87),MIN(AF$6,DAY(EOMONTH($B87,0))))&lt;$C87)+(DATE(YEAR($B87),MONTH($B87)+1,MIN(AF$6,DAY(EOMONTH($B87,1))))&gt;=$B87)*(DATE(YEAR($B87),MONTH($B87)+1,MIN(AF$6,DAY(EOMONTH($B87,1))))&lt;$C87)))</f>
        <v>0</v>
      </c>
      <c r="AG87" s="48" t="n">
        <f aca="false">IF(OR(N(AG$5)=0,AG$6=""),0,AG$5*((DATE(YEAR($B87),MONTH($B87),MIN(AG$6,DAY(EOMONTH($B87,0))))&gt;=$B87)*(DATE(YEAR($B87),MONTH($B87),MIN(AG$6,DAY(EOMONTH($B87,0))))&lt;$C87)+(DATE(YEAR($B87),MONTH($B87)+1,MIN(AG$6,DAY(EOMONTH($B87,1))))&gt;=$B87)*(DATE(YEAR($B87),MONTH($B87)+1,MIN(AG$6,DAY(EOMONTH($B87,1))))&lt;$C87)))</f>
        <v>0</v>
      </c>
      <c r="AH87" s="48" t="n">
        <f aca="false">IF(OR(N(AH$5)=0,AH$6=""),0,AH$5*((DATE(YEAR($B87),MONTH($B87),MIN(AH$6,DAY(EOMONTH($B87,0))))&gt;=$B87)*(DATE(YEAR($B87),MONTH($B87),MIN(AH$6,DAY(EOMONTH($B87,0))))&lt;$C87)+(DATE(YEAR($B87),MONTH($B87)+1,MIN(AH$6,DAY(EOMONTH($B87,1))))&gt;=$B87)*(DATE(YEAR($B87),MONTH($B87)+1,MIN(AH$6,DAY(EOMONTH($B87,1))))&lt;$C87)))</f>
        <v>0</v>
      </c>
      <c r="AI87" s="48" t="n">
        <f aca="false">IF(OR(N(AI$5)=0,AI$6=""),0,AI$5*((DATE(YEAR($B87),MONTH($B87),MIN(AI$6,DAY(EOMONTH($B87,0))))&gt;=$B87)*(DATE(YEAR($B87),MONTH($B87),MIN(AI$6,DAY(EOMONTH($B87,0))))&lt;$C87)+(DATE(YEAR($B87),MONTH($B87)+1,MIN(AI$6,DAY(EOMONTH($B87,1))))&gt;=$B87)*(DATE(YEAR($B87),MONTH($B87)+1,MIN(AI$6,DAY(EOMONTH($B87,1))))&lt;$C87)))</f>
        <v>0</v>
      </c>
      <c r="AJ87" s="48" t="n">
        <f aca="false">IF(OR(N(AJ$5)=0,AJ$6=""),0,AJ$5*((DATE(YEAR($B87),MONTH($B87),MIN(AJ$6,DAY(EOMONTH($B87,0))))&gt;=$B87)*(DATE(YEAR($B87),MONTH($B87),MIN(AJ$6,DAY(EOMONTH($B87,0))))&lt;$C87)+(DATE(YEAR($B87),MONTH($B87)+1,MIN(AJ$6,DAY(EOMONTH($B87,1))))&gt;=$B87)*(DATE(YEAR($B87),MONTH($B87)+1,MIN(AJ$6,DAY(EOMONTH($B87,1))))&lt;$C87)))</f>
        <v>0</v>
      </c>
      <c r="AK87" s="48" t="n">
        <f aca="false">IF(OR(N(AK$5)=0,AK$6=""),0,AK$5*((DATE(YEAR($B87),MONTH($B87),MIN(AK$6,DAY(EOMONTH($B87,0))))&gt;=$B87)*(DATE(YEAR($B87),MONTH($B87),MIN(AK$6,DAY(EOMONTH($B87,0))))&lt;$C87)+(DATE(YEAR($B87),MONTH($B87)+1,MIN(AK$6,DAY(EOMONTH($B87,1))))&gt;=$B87)*(DATE(YEAR($B87),MONTH($B87)+1,MIN(AK$6,DAY(EOMONTH($B87,1))))&lt;$C87)))</f>
        <v>0</v>
      </c>
      <c r="AL87" s="48" t="n">
        <f aca="false">IF(OR(N(AL$5)=0,AL$6=""),0,AL$5*((DATE(YEAR($B87),MONTH($B87),MIN(AL$6,DAY(EOMONTH($B87,0))))&gt;=$B87)*(DATE(YEAR($B87),MONTH($B87),MIN(AL$6,DAY(EOMONTH($B87,0))))&lt;$C87)+(DATE(YEAR($B87),MONTH($B87)+1,MIN(AL$6,DAY(EOMONTH($B87,1))))&gt;=$B87)*(DATE(YEAR($B87),MONTH($B87)+1,MIN(AL$6,DAY(EOMONTH($B87,1))))&lt;$C87)))</f>
        <v>0</v>
      </c>
      <c r="AM87" s="48" t="n">
        <f aca="false">IF(OR(N(AM$5)=0,AM$6=""),0,AM$5*((DATE(YEAR($B87),MONTH($B87),MIN(AM$6,DAY(EOMONTH($B87,0))))&gt;=$B87)*(DATE(YEAR($B87),MONTH($B87),MIN(AM$6,DAY(EOMONTH($B87,0))))&lt;$C87)+(DATE(YEAR($B87),MONTH($B87)+1,MIN(AM$6,DAY(EOMONTH($B87,1))))&gt;=$B87)*(DATE(YEAR($B87),MONTH($B87)+1,MIN(AM$6,DAY(EOMONTH($B87,1))))&lt;$C87)))</f>
        <v>0</v>
      </c>
      <c r="AN87" s="48" t="n">
        <f aca="false">IF(OR(N(AN$5)=0,AN$6=""),0,AN$5*((DATE(YEAR($B87),MONTH($B87),MIN(AN$6,DAY(EOMONTH($B87,0))))&gt;=$B87)*(DATE(YEAR($B87),MONTH($B87),MIN(AN$6,DAY(EOMONTH($B87,0))))&lt;$C87)+(DATE(YEAR($B87),MONTH($B87)+1,MIN(AN$6,DAY(EOMONTH($B87,1))))&gt;=$B87)*(DATE(YEAR($B87),MONTH($B87)+1,MIN(AN$6,DAY(EOMONTH($B87,1))))&lt;$C87)))</f>
        <v>0</v>
      </c>
      <c r="AO87" s="48" t="n">
        <f aca="false">IF(OR(N(AO$5)=0,AO$6=""),0,AO$5*((DATE(YEAR($B87),MONTH($B87),MIN(AO$6,DAY(EOMONTH($B87,0))))&gt;=$B87)*(DATE(YEAR($B87),MONTH($B87),MIN(AO$6,DAY(EOMONTH($B87,0))))&lt;$C87)+(DATE(YEAR($B87),MONTH($B87)+1,MIN(AO$6,DAY(EOMONTH($B87,1))))&gt;=$B87)*(DATE(YEAR($B87),MONTH($B87)+1,MIN(AO$6,DAY(EOMONTH($B87,1))))&lt;$C87)))</f>
        <v>0</v>
      </c>
      <c r="AP87" s="48" t="n">
        <f aca="false">IF(OR(N(AP$5)=0,AP$6=""),0,AP$5*((DATE(YEAR($B87),MONTH($B87),MIN(AP$6,DAY(EOMONTH($B87,0))))&gt;=$B87)*(DATE(YEAR($B87),MONTH($B87),MIN(AP$6,DAY(EOMONTH($B87,0))))&lt;$C87)+(DATE(YEAR($B87),MONTH($B87)+1,MIN(AP$6,DAY(EOMONTH($B87,1))))&gt;=$B87)*(DATE(YEAR($B87),MONTH($B87)+1,MIN(AP$6,DAY(EOMONTH($B87,1))))&lt;$C87)))</f>
        <v>0</v>
      </c>
      <c r="AQ87" s="48" t="n">
        <f aca="false">IF(OR(N(AQ$5)=0,AQ$6=""),0,AQ$5*((DATE(YEAR($B87),MONTH($B87),MIN(AQ$6,DAY(EOMONTH($B87,0))))&gt;=$B87)*(DATE(YEAR($B87),MONTH($B87),MIN(AQ$6,DAY(EOMONTH($B87,0))))&lt;$C87)+(DATE(YEAR($B87),MONTH($B87)+1,MIN(AQ$6,DAY(EOMONTH($B87,1))))&gt;=$B87)*(DATE(YEAR($B87),MONTH($B87)+1,MIN(AQ$6,DAY(EOMONTH($B87,1))))&lt;$C87)))</f>
        <v>0</v>
      </c>
      <c r="AR87" s="48" t="n">
        <f aca="false">IF(OR(N(AR$5)=0,AR$6=""),0,AR$5*((DATE(YEAR($B87),MONTH($B87),MIN(AR$6,DAY(EOMONTH($B87,0))))&gt;=$B87)*(DATE(YEAR($B87),MONTH($B87),MIN(AR$6,DAY(EOMONTH($B87,0))))&lt;$C87)+(DATE(YEAR($B87),MONTH($B87)+1,MIN(AR$6,DAY(EOMONTH($B87,1))))&gt;=$B87)*(DATE(YEAR($B87),MONTH($B87)+1,MIN(AR$6,DAY(EOMONTH($B87,1))))&lt;$C87)))</f>
        <v>0</v>
      </c>
      <c r="AS87" s="48" t="n">
        <f aca="false">IF(OR(N(AS$5)=0,AS$6=""),0,AS$5*((DATE(YEAR($B87),MONTH($B87),MIN(AS$6,DAY(EOMONTH($B87,0))))&gt;=$B87)*(DATE(YEAR($B87),MONTH($B87),MIN(AS$6,DAY(EOMONTH($B87,0))))&lt;$C87)+(DATE(YEAR($B87),MONTH($B87)+1,MIN(AS$6,DAY(EOMONTH($B87,1))))&gt;=$B87)*(DATE(YEAR($B87),MONTH($B87)+1,MIN(AS$6,DAY(EOMONTH($B87,1))))&lt;$C87)))</f>
        <v>0</v>
      </c>
      <c r="AT87" s="48" t="n">
        <f aca="false">IF(OR(N(AT$5)=0,AT$6=""),0,AT$5*((DATE(YEAR($B87),MONTH($B87),MIN(AT$6,DAY(EOMONTH($B87,0))))&gt;=$B87)*(DATE(YEAR($B87),MONTH($B87),MIN(AT$6,DAY(EOMONTH($B87,0))))&lt;$C87)+(DATE(YEAR($B87),MONTH($B87)+1,MIN(AT$6,DAY(EOMONTH($B87,1))))&gt;=$B87)*(DATE(YEAR($B87),MONTH($B87)+1,MIN(AT$6,DAY(EOMONTH($B87,1))))&lt;$C87)))</f>
        <v>0</v>
      </c>
      <c r="AU87" s="48" t="n">
        <f aca="false">IF(OR(N(AU$5)=0,AU$6=""),0,AU$5*((DATE(YEAR($B87),MONTH($B87),MIN(AU$6,DAY(EOMONTH($B87,0))))&gt;=$B87)*(DATE(YEAR($B87),MONTH($B87),MIN(AU$6,DAY(EOMONTH($B87,0))))&lt;$C87)+(DATE(YEAR($B87),MONTH($B87)+1,MIN(AU$6,DAY(EOMONTH($B87,1))))&gt;=$B87)*(DATE(YEAR($B87),MONTH($B87)+1,MIN(AU$6,DAY(EOMONTH($B87,1))))&lt;$C87)))</f>
        <v>0</v>
      </c>
      <c r="AV87" s="48" t="n">
        <f aca="false">IF(OR(N(AV$5)=0,AV$6=""),0,AV$5*((DATE(YEAR($B87),MONTH($B87),MIN(AV$6,DAY(EOMONTH($B87,0))))&gt;=$B87)*(DATE(YEAR($B87),MONTH($B87),MIN(AV$6,DAY(EOMONTH($B87,0))))&lt;$C87)+(DATE(YEAR($B87),MONTH($B87)+1,MIN(AV$6,DAY(EOMONTH($B87,1))))&gt;=$B87)*(DATE(YEAR($B87),MONTH($B87)+1,MIN(AV$6,DAY(EOMONTH($B87,1))))&lt;$C87)))</f>
        <v>0</v>
      </c>
      <c r="AW87" s="48" t="n">
        <f aca="false">IF(OR(N(AW$5)=0,AW$6=""),0,AW$5*((DATE(YEAR($B87),MONTH($B87),MIN(AW$6,DAY(EOMONTH($B87,0))))&gt;=$B87)*(DATE(YEAR($B87),MONTH($B87),MIN(AW$6,DAY(EOMONTH($B87,0))))&lt;$C87)+(DATE(YEAR($B87),MONTH($B87)+1,MIN(AW$6,DAY(EOMONTH($B87,1))))&gt;=$B87)*(DATE(YEAR($B87),MONTH($B87)+1,MIN(AW$6,DAY(EOMONTH($B87,1))))&lt;$C87)))</f>
        <v>0</v>
      </c>
      <c r="AX87" s="48" t="n">
        <f aca="false">IF(OR(N(AX$5)=0,AX$6=""),0,AX$5*((DATE(YEAR($B87),MONTH($B87),MIN(AX$6,DAY(EOMONTH($B87,0))))&gt;=$B87)*(DATE(YEAR($B87),MONTH($B87),MIN(AX$6,DAY(EOMONTH($B87,0))))&lt;$C87)+(DATE(YEAR($B87),MONTH($B87)+1,MIN(AX$6,DAY(EOMONTH($B87,1))))&gt;=$B87)*(DATE(YEAR($B87),MONTH($B87)+1,MIN(AX$6,DAY(EOMONTH($B87,1))))&lt;$C87)))</f>
        <v>0</v>
      </c>
      <c r="AY87" s="48" t="n">
        <f aca="false">IF(OR(N(AY$5)=0,AY$6=""),0,AY$5*((DATE(YEAR($B87),MONTH($B87),MIN(AY$6,DAY(EOMONTH($B87,0))))&gt;=$B87)*(DATE(YEAR($B87),MONTH($B87),MIN(AY$6,DAY(EOMONTH($B87,0))))&lt;$C87)+(DATE(YEAR($B87),MONTH($B87)+1,MIN(AY$6,DAY(EOMONTH($B87,1))))&gt;=$B87)*(DATE(YEAR($B87),MONTH($B87)+1,MIN(AY$6,DAY(EOMONTH($B87,1))))&lt;$C87)))</f>
        <v>0</v>
      </c>
      <c r="AZ87" s="48" t="n">
        <f aca="false">IF(OR(N(AZ$5)=0,AZ$6=""),0,AZ$5*((DATE(YEAR($B87),MONTH($B87),MIN(AZ$6,DAY(EOMONTH($B87,0))))&gt;=$B87)*(DATE(YEAR($B87),MONTH($B87),MIN(AZ$6,DAY(EOMONTH($B87,0))))&lt;$C87)+(DATE(YEAR($B87),MONTH($B87)+1,MIN(AZ$6,DAY(EOMONTH($B87,1))))&gt;=$B87)*(DATE(YEAR($B87),MONTH($B87)+1,MIN(AZ$6,DAY(EOMONTH($B87,1))))&lt;$C87)))</f>
        <v>0</v>
      </c>
      <c r="BA87" s="48" t="n">
        <f aca="false">IF(OR(N(BA$5)=0,BA$6=""),0,BA$5*((DATE(YEAR($B87),MONTH($B87),MIN(BA$6,DAY(EOMONTH($B87,0))))&gt;=$B87)*(DATE(YEAR($B87),MONTH($B87),MIN(BA$6,DAY(EOMONTH($B87,0))))&lt;$C87)+(DATE(YEAR($B87),MONTH($B87)+1,MIN(BA$6,DAY(EOMONTH($B87,1))))&gt;=$B87)*(DATE(YEAR($B87),MONTH($B87)+1,MIN(BA$6,DAY(EOMONTH($B87,1))))&lt;$C87)))</f>
        <v>0</v>
      </c>
      <c r="BB87" s="48" t="n">
        <f aca="false">IF(OR(N(BB$5)=0,BB$6=""),0,BB$5*((DATE(YEAR($B87),MONTH($B87),MIN(BB$6,DAY(EOMONTH($B87,0))))&gt;=$B87)*(DATE(YEAR($B87),MONTH($B87),MIN(BB$6,DAY(EOMONTH($B87,0))))&lt;$C87)+(DATE(YEAR($B87),MONTH($B87)+1,MIN(BB$6,DAY(EOMONTH($B87,1))))&gt;=$B87)*(DATE(YEAR($B87),MONTH($B87)+1,MIN(BB$6,DAY(EOMONTH($B87,1))))&lt;$C87)))</f>
        <v>0</v>
      </c>
      <c r="BC87" s="48" t="n">
        <f aca="false">IF(OR(N(BC$5)=0,BC$6=""),0,BC$5*((DATE(YEAR($B87),MONTH($B87),MIN(BC$6,DAY(EOMONTH($B87,0))))&gt;=$B87)*(DATE(YEAR($B87),MONTH($B87),MIN(BC$6,DAY(EOMONTH($B87,0))))&lt;$C87)+(DATE(YEAR($B87),MONTH($B87)+1,MIN(BC$6,DAY(EOMONTH($B87,1))))&gt;=$B87)*(DATE(YEAR($B87),MONTH($B87)+1,MIN(BC$6,DAY(EOMONTH($B87,1))))&lt;$C87)))</f>
        <v>0</v>
      </c>
      <c r="BD87" s="48" t="n">
        <f aca="false">IF(OR(N(BD$5)=0,BD$6=""),0,BD$5*((DATE(YEAR($B87),MONTH($B87),MIN(BD$6,DAY(EOMONTH($B87,0))))&gt;=$B87)*(DATE(YEAR($B87),MONTH($B87),MIN(BD$6,DAY(EOMONTH($B87,0))))&lt;$C87)+(DATE(YEAR($B87),MONTH($B87)+1,MIN(BD$6,DAY(EOMONTH($B87,1))))&gt;=$B87)*(DATE(YEAR($B87),MONTH($B87)+1,MIN(BD$6,DAY(EOMONTH($B87,1))))&lt;$C87)))</f>
        <v>0</v>
      </c>
      <c r="BE87" s="48" t="n">
        <f aca="false">IF(OR(N(BE$5)=0,BE$6=""),0,BE$5*((DATE(YEAR($B87),MONTH($B87),MIN(BE$6,DAY(EOMONTH($B87,0))))&gt;=$B87)*(DATE(YEAR($B87),MONTH($B87),MIN(BE$6,DAY(EOMONTH($B87,0))))&lt;$C87)+(DATE(YEAR($B87),MONTH($B87)+1,MIN(BE$6,DAY(EOMONTH($B87,1))))&gt;=$B87)*(DATE(YEAR($B87),MONTH($B87)+1,MIN(BE$6,DAY(EOMONTH($B87,1))))&lt;$C87)))</f>
        <v>0</v>
      </c>
      <c r="BF87" s="48" t="n">
        <f aca="false">IF(OR(N(BF$5)=0,BF$6=""),0,BF$5*((DATE(YEAR($B87),MONTH($B87),MIN(BF$6,DAY(EOMONTH($B87,0))))&gt;=$B87)*(DATE(YEAR($B87),MONTH($B87),MIN(BF$6,DAY(EOMONTH($B87,0))))&lt;$C87)+(DATE(YEAR($B87),MONTH($B87)+1,MIN(BF$6,DAY(EOMONTH($B87,1))))&gt;=$B87)*(DATE(YEAR($B87),MONTH($B87)+1,MIN(BF$6,DAY(EOMONTH($B87,1))))&lt;$C87)))</f>
        <v>0</v>
      </c>
      <c r="BG87" s="48" t="n">
        <f aca="false">IF(OR(N(BG$5)=0,BG$6=""),0,BG$5*((DATE(YEAR($B87),MONTH($B87),MIN(BG$6,DAY(EOMONTH($B87,0))))&gt;=$B87)*(DATE(YEAR($B87),MONTH($B87),MIN(BG$6,DAY(EOMONTH($B87,0))))&lt;$C87)+(DATE(YEAR($B87),MONTH($B87)+1,MIN(BG$6,DAY(EOMONTH($B87,1))))&gt;=$B87)*(DATE(YEAR($B87),MONTH($B87)+1,MIN(BG$6,DAY(EOMONTH($B87,1))))&lt;$C87)))</f>
        <v>0</v>
      </c>
      <c r="BH87" s="48" t="n">
        <f aca="false">IF(OR(N(BH$5)=0,BH$6=""),0,BH$5*((DATE(YEAR($B87),MONTH($B87),MIN(BH$6,DAY(EOMONTH($B87,0))))&gt;=$B87)*(DATE(YEAR($B87),MONTH($B87),MIN(BH$6,DAY(EOMONTH($B87,0))))&lt;$C87)+(DATE(YEAR($B87),MONTH($B87)+1,MIN(BH$6,DAY(EOMONTH($B87,1))))&gt;=$B87)*(DATE(YEAR($B87),MONTH($B87)+1,MIN(BH$6,DAY(EOMONTH($B87,1))))&lt;$C87)))</f>
        <v>0</v>
      </c>
      <c r="BI87" s="48" t="n">
        <f aca="false">IF(OR(N(BI$5)=0,BI$6=""),0,BI$5*((DATE(YEAR($B87),MONTH($B87),MIN(BI$6,DAY(EOMONTH($B87,0))))&gt;=$B87)*(DATE(YEAR($B87),MONTH($B87),MIN(BI$6,DAY(EOMONTH($B87,0))))&lt;$C87)+(DATE(YEAR($B87),MONTH($B87)+1,MIN(BI$6,DAY(EOMONTH($B87,1))))&gt;=$B87)*(DATE(YEAR($B87),MONTH($B87)+1,MIN(BI$6,DAY(EOMONTH($B87,1))))&lt;$C87)))</f>
        <v>0</v>
      </c>
      <c r="BJ87" s="48" t="n">
        <f aca="false">IF(OR(N(BJ$5)=0,BJ$6=""),0,BJ$5*((DATE(YEAR($B87),MONTH($B87),MIN(BJ$6,DAY(EOMONTH($B87,0))))&gt;=$B87)*(DATE(YEAR($B87),MONTH($B87),MIN(BJ$6,DAY(EOMONTH($B87,0))))&lt;$C87)+(DATE(YEAR($B87),MONTH($B87)+1,MIN(BJ$6,DAY(EOMONTH($B87,1))))&gt;=$B87)*(DATE(YEAR($B87),MONTH($B87)+1,MIN(BJ$6,DAY(EOMONTH($B87,1))))&lt;$C87)))</f>
        <v>0</v>
      </c>
      <c r="BK87" s="48" t="n">
        <f aca="false">IF(OR(N(BK$5)=0,BK$6=""),0,BK$5*((DATE(YEAR($B87),MONTH($B87),MIN(BK$6,DAY(EOMONTH($B87,0))))&gt;=$B87)*(DATE(YEAR($B87),MONTH($B87),MIN(BK$6,DAY(EOMONTH($B87,0))))&lt;$C87)+(DATE(YEAR($B87),MONTH($B87)+1,MIN(BK$6,DAY(EOMONTH($B87,1))))&gt;=$B87)*(DATE(YEAR($B87),MONTH($B87)+1,MIN(BK$6,DAY(EOMONTH($B87,1))))&lt;$C87)))</f>
        <v>0</v>
      </c>
      <c r="BL87" s="48" t="n">
        <f aca="false">IF(OR(N(BL$5)=0,BL$6=""),0,BL$5*((DATE(YEAR($B87),MONTH($B87),MIN(BL$6,DAY(EOMONTH($B87,0))))&gt;=$B87)*(DATE(YEAR($B87),MONTH($B87),MIN(BL$6,DAY(EOMONTH($B87,0))))&lt;$C87)+(DATE(YEAR($B87),MONTH($B87)+1,MIN(BL$6,DAY(EOMONTH($B87,1))))&gt;=$B87)*(DATE(YEAR($B87),MONTH($B87)+1,MIN(BL$6,DAY(EOMONTH($B87,1))))&lt;$C87)))</f>
        <v>0</v>
      </c>
      <c r="BM87" s="48" t="n">
        <f aca="false">IF(OR(N(BM$5)=0,BM$6=""),0,BM$5*((DATE(YEAR($B87),MONTH($B87),MIN(BM$6,DAY(EOMONTH($B87,0))))&gt;=$B87)*(DATE(YEAR($B87),MONTH($B87),MIN(BM$6,DAY(EOMONTH($B87,0))))&lt;$C87)+(DATE(YEAR($B87),MONTH($B87)+1,MIN(BM$6,DAY(EOMONTH($B87,1))))&gt;=$B87)*(DATE(YEAR($B87),MONTH($B87)+1,MIN(BM$6,DAY(EOMONTH($B87,1))))&lt;$C87)))</f>
        <v>0</v>
      </c>
      <c r="BN87" s="48" t="n">
        <f aca="false">IF(OR(N(BN$5)=0,BN$6=""),0,BN$5*((DATE(YEAR($B87),MONTH($B87),MIN(BN$6,DAY(EOMONTH($B87,0))))&gt;=$B87)*(DATE(YEAR($B87),MONTH($B87),MIN(BN$6,DAY(EOMONTH($B87,0))))&lt;$C87)+(DATE(YEAR($B87),MONTH($B87)+1,MIN(BN$6,DAY(EOMONTH($B87,1))))&gt;=$B87)*(DATE(YEAR($B87),MONTH($B87)+1,MIN(BN$6,DAY(EOMONTH($B87,1))))&lt;$C87)))</f>
        <v>0</v>
      </c>
      <c r="BO87" s="48" t="n">
        <f aca="false">IF(OR(N(BO$5)=0,BO$6=""),0,BO$5*((DATE(YEAR($B87),MONTH($B87),MIN(BO$6,DAY(EOMONTH($B87,0))))&gt;=$B87)*(DATE(YEAR($B87),MONTH($B87),MIN(BO$6,DAY(EOMONTH($B87,0))))&lt;$C87)+(DATE(YEAR($B87),MONTH($B87)+1,MIN(BO$6,DAY(EOMONTH($B87,1))))&gt;=$B87)*(DATE(YEAR($B87),MONTH($B87)+1,MIN(BO$6,DAY(EOMONTH($B87,1))))&lt;$C87)))</f>
        <v>0</v>
      </c>
      <c r="BP87" s="48" t="n">
        <f aca="false">IF(OR(N(BP$5)=0,BP$6=""),0,BP$5*((DATE(YEAR($B87),MONTH($B87),MIN(BP$6,DAY(EOMONTH($B87,0))))&gt;=$B87)*(DATE(YEAR($B87),MONTH($B87),MIN(BP$6,DAY(EOMONTH($B87,0))))&lt;$C87)+(DATE(YEAR($B87),MONTH($B87)+1,MIN(BP$6,DAY(EOMONTH($B87,1))))&gt;=$B87)*(DATE(YEAR($B87),MONTH($B87)+1,MIN(BP$6,DAY(EOMONTH($B87,1))))&lt;$C87)))</f>
        <v>0</v>
      </c>
      <c r="BQ87" s="48" t="n">
        <f aca="false">IF(OR(N(BQ$5)=0,BQ$6=""),0,BQ$5*((DATE(YEAR($B87),MONTH($B87),MIN(BQ$6,DAY(EOMONTH($B87,0))))&gt;=$B87)*(DATE(YEAR($B87),MONTH($B87),MIN(BQ$6,DAY(EOMONTH($B87,0))))&lt;$C87)+(DATE(YEAR($B87),MONTH($B87)+1,MIN(BQ$6,DAY(EOMONTH($B87,1))))&gt;=$B87)*(DATE(YEAR($B87),MONTH($B87)+1,MIN(BQ$6,DAY(EOMONTH($B87,1))))&lt;$C87)))</f>
        <v>0</v>
      </c>
      <c r="BR87" s="48" t="n">
        <f aca="false">IF(OR(N(BR$5)=0,BR$6=""),0,BR$5*((DATE(YEAR($B87),MONTH($B87),MIN(BR$6,DAY(EOMONTH($B87,0))))&gt;=$B87)*(DATE(YEAR($B87),MONTH($B87),MIN(BR$6,DAY(EOMONTH($B87,0))))&lt;$C87)+(DATE(YEAR($B87),MONTH($B87)+1,MIN(BR$6,DAY(EOMONTH($B87,1))))&gt;=$B87)*(DATE(YEAR($B87),MONTH($B87)+1,MIN(BR$6,DAY(EOMONTH($B87,1))))&lt;$C87)))</f>
        <v>0</v>
      </c>
      <c r="BS87" s="48" t="n">
        <f aca="false">IF(OR(N(BS$5)=0,BS$6=""),0,BS$5*((DATE(YEAR($B87),MONTH($B87),MIN(BS$6,DAY(EOMONTH($B87,0))))&gt;=$B87)*(DATE(YEAR($B87),MONTH($B87),MIN(BS$6,DAY(EOMONTH($B87,0))))&lt;$C87)+(DATE(YEAR($B87),MONTH($B87)+1,MIN(BS$6,DAY(EOMONTH($B87,1))))&gt;=$B87)*(DATE(YEAR($B87),MONTH($B87)+1,MIN(BS$6,DAY(EOMONTH($B87,1))))&lt;$C87)))</f>
        <v>0</v>
      </c>
      <c r="BT87" s="48" t="n">
        <f aca="false">IF(OR(N(BT$5)=0,BT$6=""),0,BT$5*((DATE(YEAR($B87),MONTH($B87),MIN(BT$6,DAY(EOMONTH($B87,0))))&gt;=$B87)*(DATE(YEAR($B87),MONTH($B87),MIN(BT$6,DAY(EOMONTH($B87,0))))&lt;$C87)+(DATE(YEAR($B87),MONTH($B87)+1,MIN(BT$6,DAY(EOMONTH($B87,1))))&gt;=$B87)*(DATE(YEAR($B87),MONTH($B87)+1,MIN(BT$6,DAY(EOMONTH($B87,1))))&lt;$C87)))</f>
        <v>0</v>
      </c>
      <c r="BU87" s="48" t="n">
        <f aca="false">IF(OR(N(BU$5)=0,BU$6=""),0,BU$5*((DATE(YEAR($B87),MONTH($B87),MIN(BU$6,DAY(EOMONTH($B87,0))))&gt;=$B87)*(DATE(YEAR($B87),MONTH($B87),MIN(BU$6,DAY(EOMONTH($B87,0))))&lt;$C87)+(DATE(YEAR($B87),MONTH($B87)+1,MIN(BU$6,DAY(EOMONTH($B87,1))))&gt;=$B87)*(DATE(YEAR($B87),MONTH($B87)+1,MIN(BU$6,DAY(EOMONTH($B87,1))))&lt;$C87)))</f>
        <v>0</v>
      </c>
      <c r="BV87" s="48" t="n">
        <f aca="false">IF(OR(N(BV$5)=0,BV$6=""),0,BV$5*((DATE(YEAR($B87),MONTH($B87),MIN(BV$6,DAY(EOMONTH($B87,0))))&gt;=$B87)*(DATE(YEAR($B87),MONTH($B87),MIN(BV$6,DAY(EOMONTH($B87,0))))&lt;$C87)+(DATE(YEAR($B87),MONTH($B87)+1,MIN(BV$6,DAY(EOMONTH($B87,1))))&gt;=$B87)*(DATE(YEAR($B87),MONTH($B87)+1,MIN(BV$6,DAY(EOMONTH($B87,1))))&lt;$C87)))</f>
        <v>0</v>
      </c>
      <c r="BW87" s="48" t="n">
        <f aca="false">IF(OR(N(BW$5)=0,BW$6=""),0,BW$5*((DATE(YEAR($B87),MONTH($B87),MIN(BW$6,DAY(EOMONTH($B87,0))))&gt;=$B87)*(DATE(YEAR($B87),MONTH($B87),MIN(BW$6,DAY(EOMONTH($B87,0))))&lt;$C87)+(DATE(YEAR($B87),MONTH($B87)+1,MIN(BW$6,DAY(EOMONTH($B87,1))))&gt;=$B87)*(DATE(YEAR($B87),MONTH($B87)+1,MIN(BW$6,DAY(EOMONTH($B87,1))))&lt;$C87)))</f>
        <v>0</v>
      </c>
      <c r="BX87" s="48" t="n">
        <f aca="false">MIN(Z87,(FT86*(1+FT$5/Setup!$C$36)+IF($V87=1,N($F87),0)))</f>
        <v>0</v>
      </c>
      <c r="BY87" s="48" t="n">
        <f aca="false">MIN(AA87,(FU86*(1+FU$5/Setup!$C$36)+IF($V87=2,N($F87),0)))</f>
        <v>0</v>
      </c>
      <c r="BZ87" s="48" t="n">
        <f aca="false">MIN(AB87,(FV86*(1+FV$5/Setup!$C$36)+IF($V87=3,N($F87),0)))</f>
        <v>0</v>
      </c>
      <c r="CA87" s="48" t="n">
        <f aca="false">MIN(AC87,(FW86*(1+FW$5/Setup!$C$36)+IF($V87=4,N($F87),0)))</f>
        <v>0</v>
      </c>
      <c r="CB87" s="48" t="n">
        <f aca="false">MIN(AD87,(FX86*(1+FX$5/Setup!$C$36)+IF($V87=5,N($F87),0)))</f>
        <v>0</v>
      </c>
      <c r="CC87" s="48" t="n">
        <f aca="false">MIN(AE87,(FY86*(1+FY$5/Setup!$C$36)+IF($V87=6,N($F87),0)))</f>
        <v>0</v>
      </c>
      <c r="CD87" s="48" t="n">
        <f aca="false">MIN(AF87,(FZ86*(1+FZ$5/Setup!$C$36)+IF($V87=7,N($F87),0)))</f>
        <v>0</v>
      </c>
      <c r="CE87" s="48" t="n">
        <f aca="false">MIN(AG87,(GA86*(1+GA$5/Setup!$C$36)+IF($V87=8,N($F87),0)))</f>
        <v>0</v>
      </c>
      <c r="CF87" s="48" t="n">
        <f aca="false">MIN(AH87,(GB86*(1+GB$5/Setup!$C$36)+IF($V87=9,N($F87),0)))</f>
        <v>0</v>
      </c>
      <c r="CG87" s="48" t="n">
        <f aca="false">MIN(AI87,(GC86*(1+GC$5/Setup!$C$36)+IF($V87=10,N($F87),0)))</f>
        <v>0</v>
      </c>
      <c r="CH87" s="48" t="n">
        <f aca="false">MIN(AJ87,(GD86*(1+GD$5/Setup!$C$36)+IF($V87=11,N($F87),0)))</f>
        <v>0</v>
      </c>
      <c r="CI87" s="48" t="n">
        <f aca="false">MIN(AK87,(GE86*(1+GE$5/Setup!$C$36)+IF($V87=12,N($F87),0)))</f>
        <v>0</v>
      </c>
      <c r="CJ87" s="48" t="n">
        <f aca="false">MIN(AL87,(GF86*(1+GF$5/Setup!$C$36)+IF($V87=13,N($F87),0)))</f>
        <v>0</v>
      </c>
      <c r="CK87" s="48" t="n">
        <f aca="false">MIN(AM87,(GG86*(1+GG$5/Setup!$C$36)+IF($V87=14,N($F87),0)))</f>
        <v>0</v>
      </c>
      <c r="CL87" s="48" t="n">
        <f aca="false">MIN(AN87,(GH86*(1+GH$5/Setup!$C$36)+IF($V87=15,N($F87),0)))</f>
        <v>0</v>
      </c>
      <c r="CM87" s="48" t="n">
        <f aca="false">MIN(AO87,(GI86*(1+GI$5/Setup!$C$36)+IF($V87=16,N($F87),0)))</f>
        <v>0</v>
      </c>
      <c r="CN87" s="48" t="n">
        <f aca="false">MIN(AP87,(GJ86*(1+GJ$5/Setup!$C$36)+IF($V87=17,N($F87),0)))</f>
        <v>0</v>
      </c>
      <c r="CO87" s="48" t="n">
        <f aca="false">MIN(AQ87,(GK86*(1+GK$5/Setup!$C$36)+IF($V87=18,N($F87),0)))</f>
        <v>0</v>
      </c>
      <c r="CP87" s="48" t="n">
        <f aca="false">MIN(AR87,(GL86*(1+GL$5/Setup!$C$36)+IF($V87=19,N($F87),0)))</f>
        <v>0</v>
      </c>
      <c r="CQ87" s="48" t="n">
        <f aca="false">MIN(AS87,(GM86*(1+GM$5/Setup!$C$36)+IF($V87=20,N($F87),0)))</f>
        <v>0</v>
      </c>
      <c r="CR87" s="48" t="n">
        <f aca="false">MIN(AT87,(GN86*(1+GN$5/Setup!$C$36)+IF($V87=21,N($F87),0)))</f>
        <v>0</v>
      </c>
      <c r="CS87" s="48" t="n">
        <f aca="false">MIN(AU87,(GO86*(1+GO$5/Setup!$C$36)+IF($V87=22,N($F87),0)))</f>
        <v>0</v>
      </c>
      <c r="CT87" s="48" t="n">
        <f aca="false">MIN(AV87,(GP86*(1+GP$5/Setup!$C$36)+IF($V87=23,N($F87),0)))</f>
        <v>0</v>
      </c>
      <c r="CU87" s="48" t="n">
        <f aca="false">MIN(AW87,(GQ86*(1+GQ$5/Setup!$C$36)+IF($V87=24,N($F87),0)))</f>
        <v>0</v>
      </c>
      <c r="CV87" s="48" t="n">
        <f aca="false">MIN(AX87,(GR86*(1+GR$5/Setup!$C$36)+IF($V87=25,N($F87),0)))</f>
        <v>0</v>
      </c>
      <c r="CW87" s="48" t="n">
        <f aca="false">MIN(AY87,(GS86*(1+GS$5/Setup!$C$36)+IF($V87=26,N($F87),0)))</f>
        <v>0</v>
      </c>
      <c r="CX87" s="48" t="n">
        <f aca="false">MIN(AZ87,(GT86*(1+GT$5/Setup!$C$36)+IF($V87=27,N($F87),0)))</f>
        <v>0</v>
      </c>
      <c r="CY87" s="48" t="n">
        <f aca="false">MIN(BA87,(GU86*(1+GU$5/Setup!$C$36)+IF($V87=28,N($F87),0)))</f>
        <v>0</v>
      </c>
      <c r="CZ87" s="48" t="n">
        <f aca="false">MIN(BB87,(GV86*(1+GV$5/Setup!$C$36)+IF($V87=29,N($F87),0)))</f>
        <v>0</v>
      </c>
      <c r="DA87" s="48" t="n">
        <f aca="false">MIN(BC87,(GW86*(1+GW$5/Setup!$C$36)+IF($V87=30,N($F87),0)))</f>
        <v>0</v>
      </c>
      <c r="DB87" s="48" t="n">
        <f aca="false">MIN(BD87,(GX86*(1+GX$5/Setup!$C$36)+IF($V87=31,N($F87),0)))</f>
        <v>0</v>
      </c>
      <c r="DC87" s="48" t="n">
        <f aca="false">MIN(BE87,(GY86*(1+GY$5/Setup!$C$36)+IF($V87=32,N($F87),0)))</f>
        <v>0</v>
      </c>
      <c r="DD87" s="48" t="n">
        <f aca="false">MIN(BF87,(GZ86*(1+GZ$5/Setup!$C$36)+IF($V87=33,N($F87),0)))</f>
        <v>0</v>
      </c>
      <c r="DE87" s="48" t="n">
        <f aca="false">MIN(BG87,(HA86*(1+HA$5/Setup!$C$36)+IF($V87=34,N($F87),0)))</f>
        <v>0</v>
      </c>
      <c r="DF87" s="48" t="n">
        <f aca="false">MIN(BH87,(HB86*(1+HB$5/Setup!$C$36)+IF($V87=35,N($F87),0)))</f>
        <v>0</v>
      </c>
      <c r="DG87" s="48" t="n">
        <f aca="false">MIN(BI87,(HC86*(1+HC$5/Setup!$C$36)+IF($V87=36,N($F87),0)))</f>
        <v>0</v>
      </c>
      <c r="DH87" s="48" t="n">
        <f aca="false">MIN(BJ87,(HD86*(1+HD$5/Setup!$C$36)+IF($V87=37,N($F87),0)))</f>
        <v>0</v>
      </c>
      <c r="DI87" s="48" t="n">
        <f aca="false">MIN(BK87,(HE86*(1+HE$5/Setup!$C$36)+IF($V87=38,N($F87),0)))</f>
        <v>0</v>
      </c>
      <c r="DJ87" s="48" t="n">
        <f aca="false">MIN(BL87,(HF86*(1+HF$5/Setup!$C$36)+IF($V87=39,N($F87),0)))</f>
        <v>0</v>
      </c>
      <c r="DK87" s="48" t="n">
        <f aca="false">MIN(BM87,(HG86*(1+HG$5/Setup!$C$36)+IF($V87=40,N($F87),0)))</f>
        <v>0</v>
      </c>
      <c r="DL87" s="48" t="n">
        <f aca="false">MIN(BN87,(HH86*(1+HH$5/Setup!$C$36)+IF($V87=41,N($F87),0)))</f>
        <v>0</v>
      </c>
      <c r="DM87" s="48" t="n">
        <f aca="false">MIN(BO87,(HI86*(1+HI$5/Setup!$C$36)+IF($V87=42,N($F87),0)))</f>
        <v>0</v>
      </c>
      <c r="DN87" s="48" t="n">
        <f aca="false">MIN(BP87,(HJ86*(1+HJ$5/Setup!$C$36)+IF($V87=43,N($F87),0)))</f>
        <v>0</v>
      </c>
      <c r="DO87" s="48" t="n">
        <f aca="false">MIN(BQ87,(HK86*(1+HK$5/Setup!$C$36)+IF($V87=44,N($F87),0)))</f>
        <v>0</v>
      </c>
      <c r="DP87" s="48" t="n">
        <f aca="false">MIN(BR87,(HL86*(1+HL$5/Setup!$C$36)+IF($V87=45,N($F87),0)))</f>
        <v>0</v>
      </c>
      <c r="DQ87" s="48" t="n">
        <f aca="false">MIN(BS87,(HM86*(1+HM$5/Setup!$C$36)+IF($V87=46,N($F87),0)))</f>
        <v>0</v>
      </c>
      <c r="DR87" s="48" t="n">
        <f aca="false">MIN(BT87,(HN86*(1+HN$5/Setup!$C$36)+IF($V87=47,N($F87),0)))</f>
        <v>0</v>
      </c>
      <c r="DS87" s="48" t="n">
        <f aca="false">MIN(BU87,(HO86*(1+HO$5/Setup!$C$36)+IF($V87=48,N($F87),0)))</f>
        <v>0</v>
      </c>
      <c r="DT87" s="48" t="n">
        <f aca="false">MIN(BV87,(HP86*(1+HP$5/Setup!$C$36)+IF($V87=49,N($F87),0)))</f>
        <v>0</v>
      </c>
      <c r="DU87" s="48" t="n">
        <f aca="false">MIN(BW87,(HQ86*(1+HQ$5/Setup!$C$36)+IF($V87=50,N($F87),0)))</f>
        <v>0</v>
      </c>
      <c r="DV87" s="48" t="n">
        <f aca="false">MIN(MAX((FT86*(1+FT$5/Setup!$C$36)+IF($V87=1,N($F87),0))-BX87,0),MAX($P87-0,0))</f>
        <v>0</v>
      </c>
      <c r="DW87" s="48" t="n">
        <f aca="false">MIN(MAX((FU86*(1+FU$5/Setup!$C$36)+IF($V87=2,N($F87),0))-BY87,0),MAX($P87-SUM(DV87:DV87),0))</f>
        <v>0</v>
      </c>
      <c r="DX87" s="48" t="n">
        <f aca="false">MIN(MAX((FV86*(1+FV$5/Setup!$C$36)+IF($V87=3,N($F87),0))-BZ87,0),MAX($P87-SUM(DV87:DW87),0))</f>
        <v>0</v>
      </c>
      <c r="DY87" s="48" t="n">
        <f aca="false">MIN(MAX((FW86*(1+FW$5/Setup!$C$36)+IF($V87=4,N($F87),0))-CA87,0),MAX($P87-SUM(DV87:DX87),0))</f>
        <v>0</v>
      </c>
      <c r="DZ87" s="48" t="n">
        <f aca="false">MIN(MAX((FX86*(1+FX$5/Setup!$C$36)+IF($V87=5,N($F87),0))-CB87,0),MAX($P87-SUM(DV87:DY87),0))</f>
        <v>0</v>
      </c>
      <c r="EA87" s="48" t="n">
        <f aca="false">MIN(MAX((FY86*(1+FY$5/Setup!$C$36)+IF($V87=6,N($F87),0))-CC87,0),MAX($P87-SUM(DV87:DZ87),0))</f>
        <v>0</v>
      </c>
      <c r="EB87" s="48" t="n">
        <f aca="false">MIN(MAX((FZ86*(1+FZ$5/Setup!$C$36)+IF($V87=7,N($F87),0))-CD87,0),MAX($P87-SUM(DV87:EA87),0))</f>
        <v>0</v>
      </c>
      <c r="EC87" s="48" t="n">
        <f aca="false">MIN(MAX((GA86*(1+GA$5/Setup!$C$36)+IF($V87=8,N($F87),0))-CE87,0),MAX($P87-SUM(DV87:EB87),0))</f>
        <v>0</v>
      </c>
      <c r="ED87" s="48" t="n">
        <f aca="false">MIN(MAX((GB86*(1+GB$5/Setup!$C$36)+IF($V87=9,N($F87),0))-CF87,0),MAX($P87-SUM(DV87:EC87),0))</f>
        <v>0</v>
      </c>
      <c r="EE87" s="48" t="n">
        <f aca="false">MIN(MAX((GC86*(1+GC$5/Setup!$C$36)+IF($V87=10,N($F87),0))-CG87,0),MAX($P87-SUM(DV87:ED87),0))</f>
        <v>0</v>
      </c>
      <c r="EF87" s="48" t="n">
        <f aca="false">MIN(MAX((GD86*(1+GD$5/Setup!$C$36)+IF($V87=11,N($F87),0))-CH87,0),MAX($P87-SUM(DV87:EE87),0))</f>
        <v>0</v>
      </c>
      <c r="EG87" s="48" t="n">
        <f aca="false">MIN(MAX((GE86*(1+GE$5/Setup!$C$36)+IF($V87=12,N($F87),0))-CI87,0),MAX($P87-SUM(DV87:EF87),0))</f>
        <v>0</v>
      </c>
      <c r="EH87" s="48" t="n">
        <f aca="false">MIN(MAX((GF86*(1+GF$5/Setup!$C$36)+IF($V87=13,N($F87),0))-CJ87,0),MAX($P87-SUM(DV87:EG87),0))</f>
        <v>0</v>
      </c>
      <c r="EI87" s="48" t="n">
        <f aca="false">MIN(MAX((GG86*(1+GG$5/Setup!$C$36)+IF($V87=14,N($F87),0))-CK87,0),MAX($P87-SUM(DV87:EH87),0))</f>
        <v>0</v>
      </c>
      <c r="EJ87" s="48" t="n">
        <f aca="false">MIN(MAX((GH86*(1+GH$5/Setup!$C$36)+IF($V87=15,N($F87),0))-CL87,0),MAX($P87-SUM(DV87:EI87),0))</f>
        <v>0</v>
      </c>
      <c r="EK87" s="48" t="n">
        <f aca="false">MIN(MAX((GI86*(1+GI$5/Setup!$C$36)+IF($V87=16,N($F87),0))-CM87,0),MAX($P87-SUM(DV87:EJ87),0))</f>
        <v>0</v>
      </c>
      <c r="EL87" s="48" t="n">
        <f aca="false">MIN(MAX((GJ86*(1+GJ$5/Setup!$C$36)+IF($V87=17,N($F87),0))-CN87,0),MAX($P87-SUM(DV87:EK87),0))</f>
        <v>0</v>
      </c>
      <c r="EM87" s="48" t="n">
        <f aca="false">MIN(MAX((GK86*(1+GK$5/Setup!$C$36)+IF($V87=18,N($F87),0))-CO87,0),MAX($P87-SUM(DV87:EL87),0))</f>
        <v>0</v>
      </c>
      <c r="EN87" s="48" t="n">
        <f aca="false">MIN(MAX((GL86*(1+GL$5/Setup!$C$36)+IF($V87=19,N($F87),0))-CP87,0),MAX($P87-SUM(DV87:EM87),0))</f>
        <v>0</v>
      </c>
      <c r="EO87" s="48" t="n">
        <f aca="false">MIN(MAX((GM86*(1+GM$5/Setup!$C$36)+IF($V87=20,N($F87),0))-CQ87,0),MAX($P87-SUM(DV87:EN87),0))</f>
        <v>0</v>
      </c>
      <c r="EP87" s="48" t="n">
        <f aca="false">MIN(MAX((GN86*(1+GN$5/Setup!$C$36)+IF($V87=21,N($F87),0))-CR87,0),MAX($P87-SUM(DV87:EO87),0))</f>
        <v>0</v>
      </c>
      <c r="EQ87" s="48" t="n">
        <f aca="false">MIN(MAX((GO86*(1+GO$5/Setup!$C$36)+IF($V87=22,N($F87),0))-CS87,0),MAX($P87-SUM(DV87:EP87),0))</f>
        <v>0</v>
      </c>
      <c r="ER87" s="48" t="n">
        <f aca="false">MIN(MAX((GP86*(1+GP$5/Setup!$C$36)+IF($V87=23,N($F87),0))-CT87,0),MAX($P87-SUM(DV87:EQ87),0))</f>
        <v>0</v>
      </c>
      <c r="ES87" s="48" t="n">
        <f aca="false">MIN(MAX((GQ86*(1+GQ$5/Setup!$C$36)+IF($V87=24,N($F87),0))-CU87,0),MAX($P87-SUM(DV87:ER87),0))</f>
        <v>0</v>
      </c>
      <c r="ET87" s="48" t="n">
        <f aca="false">MIN(MAX((GR86*(1+GR$5/Setup!$C$36)+IF($V87=25,N($F87),0))-CV87,0),MAX($P87-SUM(DV87:ES87),0))</f>
        <v>0</v>
      </c>
      <c r="EU87" s="48" t="n">
        <f aca="false">MIN(MAX((GS86*(1+GS$5/Setup!$C$36)+IF($V87=26,N($F87),0))-CW87,0),MAX($P87-SUM(DV87:ET87),0))</f>
        <v>0</v>
      </c>
      <c r="EV87" s="48" t="n">
        <f aca="false">MIN(MAX((GT86*(1+GT$5/Setup!$C$36)+IF($V87=27,N($F87),0))-CX87,0),MAX($P87-SUM(DV87:EU87),0))</f>
        <v>0</v>
      </c>
      <c r="EW87" s="48" t="n">
        <f aca="false">MIN(MAX((GU86*(1+GU$5/Setup!$C$36)+IF($V87=28,N($F87),0))-CY87,0),MAX($P87-SUM(DV87:EV87),0))</f>
        <v>0</v>
      </c>
      <c r="EX87" s="48" t="n">
        <f aca="false">MIN(MAX((GV86*(1+GV$5/Setup!$C$36)+IF($V87=29,N($F87),0))-CZ87,0),MAX($P87-SUM(DV87:EW87),0))</f>
        <v>0</v>
      </c>
      <c r="EY87" s="48" t="n">
        <f aca="false">MIN(MAX((GW86*(1+GW$5/Setup!$C$36)+IF($V87=30,N($F87),0))-DA87,0),MAX($P87-SUM(DV87:EX87),0))</f>
        <v>0</v>
      </c>
      <c r="EZ87" s="48" t="n">
        <f aca="false">MIN(MAX((GX86*(1+GX$5/Setup!$C$36)+IF($V87=31,N($F87),0))-DB87,0),MAX($P87-SUM(DV87:EY87),0))</f>
        <v>0</v>
      </c>
      <c r="FA87" s="48" t="n">
        <f aca="false">MIN(MAX((GY86*(1+GY$5/Setup!$C$36)+IF($V87=32,N($F87),0))-DC87,0),MAX($P87-SUM(DV87:EZ87),0))</f>
        <v>0</v>
      </c>
      <c r="FB87" s="48" t="n">
        <f aca="false">MIN(MAX((GZ86*(1+GZ$5/Setup!$C$36)+IF($V87=33,N($F87),0))-DD87,0),MAX($P87-SUM(DV87:FA87),0))</f>
        <v>0</v>
      </c>
      <c r="FC87" s="48" t="n">
        <f aca="false">MIN(MAX((HA86*(1+HA$5/Setup!$C$36)+IF($V87=34,N($F87),0))-DE87,0),MAX($P87-SUM(DV87:FB87),0))</f>
        <v>0</v>
      </c>
      <c r="FD87" s="48" t="n">
        <f aca="false">MIN(MAX((HB86*(1+HB$5/Setup!$C$36)+IF($V87=35,N($F87),0))-DF87,0),MAX($P87-SUM(DV87:FC87),0))</f>
        <v>0</v>
      </c>
      <c r="FE87" s="48" t="n">
        <f aca="false">MIN(MAX((HC86*(1+HC$5/Setup!$C$36)+IF($V87=36,N($F87),0))-DG87,0),MAX($P87-SUM(DV87:FD87),0))</f>
        <v>0</v>
      </c>
      <c r="FF87" s="48" t="n">
        <f aca="false">MIN(MAX((HD86*(1+HD$5/Setup!$C$36)+IF($V87=37,N($F87),0))-DH87,0),MAX($P87-SUM(DV87:FE87),0))</f>
        <v>0</v>
      </c>
      <c r="FG87" s="48" t="n">
        <f aca="false">MIN(MAX((HE86*(1+HE$5/Setup!$C$36)+IF($V87=38,N($F87),0))-DI87,0),MAX($P87-SUM(DV87:FF87),0))</f>
        <v>0</v>
      </c>
      <c r="FH87" s="48" t="n">
        <f aca="false">MIN(MAX((HF86*(1+HF$5/Setup!$C$36)+IF($V87=39,N($F87),0))-DJ87,0),MAX($P87-SUM(DV87:FG87),0))</f>
        <v>0</v>
      </c>
      <c r="FI87" s="48" t="n">
        <f aca="false">MIN(MAX((HG86*(1+HG$5/Setup!$C$36)+IF($V87=40,N($F87),0))-DK87,0),MAX($P87-SUM(DV87:FH87),0))</f>
        <v>0</v>
      </c>
      <c r="FJ87" s="48" t="n">
        <f aca="false">MIN(MAX((HH86*(1+HH$5/Setup!$C$36)+IF($V87=41,N($F87),0))-DL87,0),MAX($P87-SUM(DV87:FI87),0))</f>
        <v>0</v>
      </c>
      <c r="FK87" s="48" t="n">
        <f aca="false">MIN(MAX((HI86*(1+HI$5/Setup!$C$36)+IF($V87=42,N($F87),0))-DM87,0),MAX($P87-SUM(DV87:FJ87),0))</f>
        <v>0</v>
      </c>
      <c r="FL87" s="48" t="n">
        <f aca="false">MIN(MAX((HJ86*(1+HJ$5/Setup!$C$36)+IF($V87=43,N($F87),0))-DN87,0),MAX($P87-SUM(DV87:FK87),0))</f>
        <v>0</v>
      </c>
      <c r="FM87" s="48" t="n">
        <f aca="false">MIN(MAX((HK86*(1+HK$5/Setup!$C$36)+IF($V87=44,N($F87),0))-DO87,0),MAX($P87-SUM(DV87:FL87),0))</f>
        <v>0</v>
      </c>
      <c r="FN87" s="48" t="n">
        <f aca="false">MIN(MAX((HL86*(1+HL$5/Setup!$C$36)+IF($V87=45,N($F87),0))-DP87,0),MAX($P87-SUM(DV87:FM87),0))</f>
        <v>0</v>
      </c>
      <c r="FO87" s="48" t="n">
        <f aca="false">MIN(MAX((HM86*(1+HM$5/Setup!$C$36)+IF($V87=46,N($F87),0))-DQ87,0),MAX($P87-SUM(DV87:FN87),0))</f>
        <v>0</v>
      </c>
      <c r="FP87" s="48" t="n">
        <f aca="false">MIN(MAX((HN86*(1+HN$5/Setup!$C$36)+IF($V87=47,N($F87),0))-DR87,0),MAX($P87-SUM(DV87:FO87),0))</f>
        <v>0</v>
      </c>
      <c r="FQ87" s="48" t="n">
        <f aca="false">MIN(MAX((HO86*(1+HO$5/Setup!$C$36)+IF($V87=48,N($F87),0))-DS87,0),MAX($P87-SUM(DV87:FP87),0))</f>
        <v>0</v>
      </c>
      <c r="FR87" s="48" t="n">
        <f aca="false">MIN(MAX((HP86*(1+HP$5/Setup!$C$36)+IF($V87=49,N($F87),0))-DT87,0),MAX($P87-SUM(DV87:FQ87),0))</f>
        <v>0</v>
      </c>
      <c r="FS87" s="48" t="n">
        <f aca="false">MIN(MAX((HQ86*(1+HQ$5/Setup!$C$36)+IF($V87=50,N($F87),0))-DU87,0),MAX($P87-SUM(DV87:FR87),0))</f>
        <v>0</v>
      </c>
      <c r="FT87" s="48" t="n">
        <f aca="false">IF((FT86*(1+FT$5/Setup!$C$36)+IF($V87=1,N($F87),0))-BX87-DV87&lt;0.005,0,(FT86*(1+FT$5/Setup!$C$36)+IF($V87=1,N($F87),0))-BX87-DV87)</f>
        <v>0</v>
      </c>
      <c r="FU87" s="48" t="n">
        <f aca="false">IF((FU86*(1+FU$5/Setup!$C$36)+IF($V87=2,N($F87),0))-BY87-DW87&lt;0.005,0,(FU86*(1+FU$5/Setup!$C$36)+IF($V87=2,N($F87),0))-BY87-DW87)</f>
        <v>0</v>
      </c>
      <c r="FV87" s="48" t="n">
        <f aca="false">IF((FV86*(1+FV$5/Setup!$C$36)+IF($V87=3,N($F87),0))-BZ87-DX87&lt;0.005,0,(FV86*(1+FV$5/Setup!$C$36)+IF($V87=3,N($F87),0))-BZ87-DX87)</f>
        <v>0</v>
      </c>
      <c r="FW87" s="48" t="n">
        <f aca="false">IF((FW86*(1+FW$5/Setup!$C$36)+IF($V87=4,N($F87),0))-CA87-DY87&lt;0.005,0,(FW86*(1+FW$5/Setup!$C$36)+IF($V87=4,N($F87),0))-CA87-DY87)</f>
        <v>0</v>
      </c>
      <c r="FX87" s="48" t="n">
        <f aca="false">IF((FX86*(1+FX$5/Setup!$C$36)+IF($V87=5,N($F87),0))-CB87-DZ87&lt;0.005,0,(FX86*(1+FX$5/Setup!$C$36)+IF($V87=5,N($F87),0))-CB87-DZ87)</f>
        <v>0</v>
      </c>
      <c r="FY87" s="48" t="n">
        <f aca="false">IF((FY86*(1+FY$5/Setup!$C$36)+IF($V87=6,N($F87),0))-CC87-EA87&lt;0.005,0,(FY86*(1+FY$5/Setup!$C$36)+IF($V87=6,N($F87),0))-CC87-EA87)</f>
        <v>0</v>
      </c>
      <c r="FZ87" s="48" t="n">
        <f aca="false">IF((FZ86*(1+FZ$5/Setup!$C$36)+IF($V87=7,N($F87),0))-CD87-EB87&lt;0.005,0,(FZ86*(1+FZ$5/Setup!$C$36)+IF($V87=7,N($F87),0))-CD87-EB87)</f>
        <v>0</v>
      </c>
      <c r="GA87" s="48" t="n">
        <f aca="false">IF((GA86*(1+GA$5/Setup!$C$36)+IF($V87=8,N($F87),0))-CE87-EC87&lt;0.005,0,(GA86*(1+GA$5/Setup!$C$36)+IF($V87=8,N($F87),0))-CE87-EC87)</f>
        <v>0</v>
      </c>
      <c r="GB87" s="48" t="n">
        <f aca="false">IF((GB86*(1+GB$5/Setup!$C$36)+IF($V87=9,N($F87),0))-CF87-ED87&lt;0.005,0,(GB86*(1+GB$5/Setup!$C$36)+IF($V87=9,N($F87),0))-CF87-ED87)</f>
        <v>0</v>
      </c>
      <c r="GC87" s="48" t="n">
        <f aca="false">IF((GC86*(1+GC$5/Setup!$C$36)+IF($V87=10,N($F87),0))-CG87-EE87&lt;0.005,0,(GC86*(1+GC$5/Setup!$C$36)+IF($V87=10,N($F87),0))-CG87-EE87)</f>
        <v>0</v>
      </c>
      <c r="GD87" s="48" t="n">
        <f aca="false">IF((GD86*(1+GD$5/Setup!$C$36)+IF($V87=11,N($F87),0))-CH87-EF87&lt;0.005,0,(GD86*(1+GD$5/Setup!$C$36)+IF($V87=11,N($F87),0))-CH87-EF87)</f>
        <v>0</v>
      </c>
      <c r="GE87" s="48" t="n">
        <f aca="false">IF((GE86*(1+GE$5/Setup!$C$36)+IF($V87=12,N($F87),0))-CI87-EG87&lt;0.005,0,(GE86*(1+GE$5/Setup!$C$36)+IF($V87=12,N($F87),0))-CI87-EG87)</f>
        <v>0</v>
      </c>
      <c r="GF87" s="48" t="n">
        <f aca="false">IF((GF86*(1+GF$5/Setup!$C$36)+IF($V87=13,N($F87),0))-CJ87-EH87&lt;0.005,0,(GF86*(1+GF$5/Setup!$C$36)+IF($V87=13,N($F87),0))-CJ87-EH87)</f>
        <v>0</v>
      </c>
      <c r="GG87" s="48" t="n">
        <f aca="false">IF((GG86*(1+GG$5/Setup!$C$36)+IF($V87=14,N($F87),0))-CK87-EI87&lt;0.005,0,(GG86*(1+GG$5/Setup!$C$36)+IF($V87=14,N($F87),0))-CK87-EI87)</f>
        <v>0</v>
      </c>
      <c r="GH87" s="48" t="n">
        <f aca="false">IF((GH86*(1+GH$5/Setup!$C$36)+IF($V87=15,N($F87),0))-CL87-EJ87&lt;0.005,0,(GH86*(1+GH$5/Setup!$C$36)+IF($V87=15,N($F87),0))-CL87-EJ87)</f>
        <v>0</v>
      </c>
      <c r="GI87" s="48" t="n">
        <f aca="false">IF((GI86*(1+GI$5/Setup!$C$36)+IF($V87=16,N($F87),0))-CM87-EK87&lt;0.005,0,(GI86*(1+GI$5/Setup!$C$36)+IF($V87=16,N($F87),0))-CM87-EK87)</f>
        <v>0</v>
      </c>
      <c r="GJ87" s="48" t="n">
        <f aca="false">IF((GJ86*(1+GJ$5/Setup!$C$36)+IF($V87=17,N($F87),0))-CN87-EL87&lt;0.005,0,(GJ86*(1+GJ$5/Setup!$C$36)+IF($V87=17,N($F87),0))-CN87-EL87)</f>
        <v>0</v>
      </c>
      <c r="GK87" s="48" t="n">
        <f aca="false">IF((GK86*(1+GK$5/Setup!$C$36)+IF($V87=18,N($F87),0))-CO87-EM87&lt;0.005,0,(GK86*(1+GK$5/Setup!$C$36)+IF($V87=18,N($F87),0))-CO87-EM87)</f>
        <v>0</v>
      </c>
      <c r="GL87" s="48" t="n">
        <f aca="false">IF((GL86*(1+GL$5/Setup!$C$36)+IF($V87=19,N($F87),0))-CP87-EN87&lt;0.005,0,(GL86*(1+GL$5/Setup!$C$36)+IF($V87=19,N($F87),0))-CP87-EN87)</f>
        <v>0</v>
      </c>
      <c r="GM87" s="48" t="n">
        <f aca="false">IF((GM86*(1+GM$5/Setup!$C$36)+IF($V87=20,N($F87),0))-CQ87-EO87&lt;0.005,0,(GM86*(1+GM$5/Setup!$C$36)+IF($V87=20,N($F87),0))-CQ87-EO87)</f>
        <v>0</v>
      </c>
      <c r="GN87" s="48" t="n">
        <f aca="false">IF((GN86*(1+GN$5/Setup!$C$36)+IF($V87=21,N($F87),0))-CR87-EP87&lt;0.005,0,(GN86*(1+GN$5/Setup!$C$36)+IF($V87=21,N($F87),0))-CR87-EP87)</f>
        <v>0</v>
      </c>
      <c r="GO87" s="48" t="n">
        <f aca="false">IF((GO86*(1+GO$5/Setup!$C$36)+IF($V87=22,N($F87),0))-CS87-EQ87&lt;0.005,0,(GO86*(1+GO$5/Setup!$C$36)+IF($V87=22,N($F87),0))-CS87-EQ87)</f>
        <v>0</v>
      </c>
      <c r="GP87" s="48" t="n">
        <f aca="false">IF((GP86*(1+GP$5/Setup!$C$36)+IF($V87=23,N($F87),0))-CT87-ER87&lt;0.005,0,(GP86*(1+GP$5/Setup!$C$36)+IF($V87=23,N($F87),0))-CT87-ER87)</f>
        <v>0</v>
      </c>
      <c r="GQ87" s="48" t="n">
        <f aca="false">IF((GQ86*(1+GQ$5/Setup!$C$36)+IF($V87=24,N($F87),0))-CU87-ES87&lt;0.005,0,(GQ86*(1+GQ$5/Setup!$C$36)+IF($V87=24,N($F87),0))-CU87-ES87)</f>
        <v>0</v>
      </c>
      <c r="GR87" s="48" t="n">
        <f aca="false">IF((GR86*(1+GR$5/Setup!$C$36)+IF($V87=25,N($F87),0))-CV87-ET87&lt;0.005,0,(GR86*(1+GR$5/Setup!$C$36)+IF($V87=25,N($F87),0))-CV87-ET87)</f>
        <v>0</v>
      </c>
      <c r="GS87" s="48" t="n">
        <f aca="false">IF((GS86*(1+GS$5/Setup!$C$36)+IF($V87=26,N($F87),0))-CW87-EU87&lt;0.005,0,(GS86*(1+GS$5/Setup!$C$36)+IF($V87=26,N($F87),0))-CW87-EU87)</f>
        <v>0</v>
      </c>
      <c r="GT87" s="48" t="n">
        <f aca="false">IF((GT86*(1+GT$5/Setup!$C$36)+IF($V87=27,N($F87),0))-CX87-EV87&lt;0.005,0,(GT86*(1+GT$5/Setup!$C$36)+IF($V87=27,N($F87),0))-CX87-EV87)</f>
        <v>0</v>
      </c>
      <c r="GU87" s="48" t="n">
        <f aca="false">IF((GU86*(1+GU$5/Setup!$C$36)+IF($V87=28,N($F87),0))-CY87-EW87&lt;0.005,0,(GU86*(1+GU$5/Setup!$C$36)+IF($V87=28,N($F87),0))-CY87-EW87)</f>
        <v>0</v>
      </c>
      <c r="GV87" s="48" t="n">
        <f aca="false">IF((GV86*(1+GV$5/Setup!$C$36)+IF($V87=29,N($F87),0))-CZ87-EX87&lt;0.005,0,(GV86*(1+GV$5/Setup!$C$36)+IF($V87=29,N($F87),0))-CZ87-EX87)</f>
        <v>0</v>
      </c>
      <c r="GW87" s="48" t="n">
        <f aca="false">IF((GW86*(1+GW$5/Setup!$C$36)+IF($V87=30,N($F87),0))-DA87-EY87&lt;0.005,0,(GW86*(1+GW$5/Setup!$C$36)+IF($V87=30,N($F87),0))-DA87-EY87)</f>
        <v>0</v>
      </c>
      <c r="GX87" s="48" t="n">
        <f aca="false">IF((GX86*(1+GX$5/Setup!$C$36)+IF($V87=31,N($F87),0))-DB87-EZ87&lt;0.005,0,(GX86*(1+GX$5/Setup!$C$36)+IF($V87=31,N($F87),0))-DB87-EZ87)</f>
        <v>0</v>
      </c>
      <c r="GY87" s="48" t="n">
        <f aca="false">IF((GY86*(1+GY$5/Setup!$C$36)+IF($V87=32,N($F87),0))-DC87-FA87&lt;0.005,0,(GY86*(1+GY$5/Setup!$C$36)+IF($V87=32,N($F87),0))-DC87-FA87)</f>
        <v>0</v>
      </c>
      <c r="GZ87" s="48" t="n">
        <f aca="false">IF((GZ86*(1+GZ$5/Setup!$C$36)+IF($V87=33,N($F87),0))-DD87-FB87&lt;0.005,0,(GZ86*(1+GZ$5/Setup!$C$36)+IF($V87=33,N($F87),0))-DD87-FB87)</f>
        <v>0</v>
      </c>
      <c r="HA87" s="48" t="n">
        <f aca="false">IF((HA86*(1+HA$5/Setup!$C$36)+IF($V87=34,N($F87),0))-DE87-FC87&lt;0.005,0,(HA86*(1+HA$5/Setup!$C$36)+IF($V87=34,N($F87),0))-DE87-FC87)</f>
        <v>0</v>
      </c>
      <c r="HB87" s="48" t="n">
        <f aca="false">IF((HB86*(1+HB$5/Setup!$C$36)+IF($V87=35,N($F87),0))-DF87-FD87&lt;0.005,0,(HB86*(1+HB$5/Setup!$C$36)+IF($V87=35,N($F87),0))-DF87-FD87)</f>
        <v>0</v>
      </c>
      <c r="HC87" s="48" t="n">
        <f aca="false">IF((HC86*(1+HC$5/Setup!$C$36)+IF($V87=36,N($F87),0))-DG87-FE87&lt;0.005,0,(HC86*(1+HC$5/Setup!$C$36)+IF($V87=36,N($F87),0))-DG87-FE87)</f>
        <v>0</v>
      </c>
      <c r="HD87" s="48" t="n">
        <f aca="false">IF((HD86*(1+HD$5/Setup!$C$36)+IF($V87=37,N($F87),0))-DH87-FF87&lt;0.005,0,(HD86*(1+HD$5/Setup!$C$36)+IF($V87=37,N($F87),0))-DH87-FF87)</f>
        <v>0</v>
      </c>
      <c r="HE87" s="48" t="n">
        <f aca="false">IF((HE86*(1+HE$5/Setup!$C$36)+IF($V87=38,N($F87),0))-DI87-FG87&lt;0.005,0,(HE86*(1+HE$5/Setup!$C$36)+IF($V87=38,N($F87),0))-DI87-FG87)</f>
        <v>0</v>
      </c>
      <c r="HF87" s="48" t="n">
        <f aca="false">IF((HF86*(1+HF$5/Setup!$C$36)+IF($V87=39,N($F87),0))-DJ87-FH87&lt;0.005,0,(HF86*(1+HF$5/Setup!$C$36)+IF($V87=39,N($F87),0))-DJ87-FH87)</f>
        <v>0</v>
      </c>
      <c r="HG87" s="48" t="n">
        <f aca="false">IF((HG86*(1+HG$5/Setup!$C$36)+IF($V87=40,N($F87),0))-DK87-FI87&lt;0.005,0,(HG86*(1+HG$5/Setup!$C$36)+IF($V87=40,N($F87),0))-DK87-FI87)</f>
        <v>0</v>
      </c>
      <c r="HH87" s="48" t="n">
        <f aca="false">IF((HH86*(1+HH$5/Setup!$C$36)+IF($V87=41,N($F87),0))-DL87-FJ87&lt;0.005,0,(HH86*(1+HH$5/Setup!$C$36)+IF($V87=41,N($F87),0))-DL87-FJ87)</f>
        <v>0</v>
      </c>
      <c r="HI87" s="48" t="n">
        <f aca="false">IF((HI86*(1+HI$5/Setup!$C$36)+IF($V87=42,N($F87),0))-DM87-FK87&lt;0.005,0,(HI86*(1+HI$5/Setup!$C$36)+IF($V87=42,N($F87),0))-DM87-FK87)</f>
        <v>0</v>
      </c>
      <c r="HJ87" s="48" t="n">
        <f aca="false">IF((HJ86*(1+HJ$5/Setup!$C$36)+IF($V87=43,N($F87),0))-DN87-FL87&lt;0.005,0,(HJ86*(1+HJ$5/Setup!$C$36)+IF($V87=43,N($F87),0))-DN87-FL87)</f>
        <v>0</v>
      </c>
      <c r="HK87" s="48" t="n">
        <f aca="false">IF((HK86*(1+HK$5/Setup!$C$36)+IF($V87=44,N($F87),0))-DO87-FM87&lt;0.005,0,(HK86*(1+HK$5/Setup!$C$36)+IF($V87=44,N($F87),0))-DO87-FM87)</f>
        <v>0</v>
      </c>
      <c r="HL87" s="48" t="n">
        <f aca="false">IF((HL86*(1+HL$5/Setup!$C$36)+IF($V87=45,N($F87),0))-DP87-FN87&lt;0.005,0,(HL86*(1+HL$5/Setup!$C$36)+IF($V87=45,N($F87),0))-DP87-FN87)</f>
        <v>0</v>
      </c>
      <c r="HM87" s="48" t="n">
        <f aca="false">IF((HM86*(1+HM$5/Setup!$C$36)+IF($V87=46,N($F87),0))-DQ87-FO87&lt;0.005,0,(HM86*(1+HM$5/Setup!$C$36)+IF($V87=46,N($F87),0))-DQ87-FO87)</f>
        <v>0</v>
      </c>
      <c r="HN87" s="48" t="n">
        <f aca="false">IF((HN86*(1+HN$5/Setup!$C$36)+IF($V87=47,N($F87),0))-DR87-FP87&lt;0.005,0,(HN86*(1+HN$5/Setup!$C$36)+IF($V87=47,N($F87),0))-DR87-FP87)</f>
        <v>0</v>
      </c>
      <c r="HO87" s="48" t="n">
        <f aca="false">IF((HO86*(1+HO$5/Setup!$C$36)+IF($V87=48,N($F87),0))-DS87-FQ87&lt;0.005,0,(HO86*(1+HO$5/Setup!$C$36)+IF($V87=48,N($F87),0))-DS87-FQ87)</f>
        <v>0</v>
      </c>
      <c r="HP87" s="48" t="n">
        <f aca="false">IF((HP86*(1+HP$5/Setup!$C$36)+IF($V87=49,N($F87),0))-DT87-FR87&lt;0.005,0,(HP86*(1+HP$5/Setup!$C$36)+IF($V87=49,N($F87),0))-DT87-FR87)</f>
        <v>0</v>
      </c>
      <c r="HQ87" s="48" t="n">
        <f aca="false">IF((HQ86*(1+HQ$5/Setup!$C$36)+IF($V87=50,N($F87),0))-DU87-FS87&lt;0.005,0,(HQ86*(1+HQ$5/Setup!$C$36)+IF($V87=50,N($F87),0))-DU87-FS87)</f>
        <v>0</v>
      </c>
    </row>
    <row r="88" customFormat="false" ht="15" hidden="false" customHeight="false" outlineLevel="0" collapsed="false">
      <c r="A88" s="44" t="n">
        <v>80</v>
      </c>
      <c r="B88" s="45" t="n">
        <f aca="false">IF(Setup!$C$7="Every month",EDATE(Setup!$C$8,($A88-1)),IF(Setup!$C$7="Twice a month",DATE(YEAR(Setup!$C$8),MONTH(Setup!$C$8)+INT((($A88-1)+Setup!$C$41)/2),MIN(IF(MOD(($A88-1)+Setup!$C$41,2)=0,Setup!$C$39,Setup!$C$40),DAY(EOMONTH(DATE(YEAR(Setup!$C$8),MONTH(Setup!$C$8)+INT((($A88-1)+Setup!$C$41)/2),1),0)))),Setup!$C$8+($A88-1)*IF(Setup!$C$7="Every week",7,14)))</f>
        <v>47431</v>
      </c>
      <c r="C88" s="45" t="n">
        <f aca="false">IF(Setup!$C$7="Every month",EDATE(Setup!$C$8,$A88),IF(Setup!$C$7="Twice a month",DATE(YEAR(Setup!$C$8),MONTH(Setup!$C$8)+INT(($A88+Setup!$C$41)/2),MIN(IF(MOD($A88+Setup!$C$41,2)=0,Setup!$C$39,Setup!$C$40),DAY(EOMONTH(DATE(YEAR(Setup!$C$8),MONTH(Setup!$C$8)+INT(($A88+Setup!$C$41)/2),1),0)))),Setup!$C$8+$A88*IF(Setup!$C$7="Every week",7,14)))</f>
        <v>47445</v>
      </c>
      <c r="D88" s="46"/>
      <c r="E88" s="47"/>
      <c r="F88" s="47"/>
      <c r="G88" s="47"/>
      <c r="H88" s="47"/>
      <c r="I88" s="48" t="n">
        <f aca="false">N(Setup!$C$11)+N(E88)</f>
        <v>100</v>
      </c>
      <c r="J88" s="48" t="n">
        <f aca="false">MIN(Setup!$C$37,MAX(I88,0))</f>
        <v>9.23076923076923</v>
      </c>
      <c r="K88" s="48" t="n">
        <f aca="false">MIN(MAX(N(Setup!$C$14)-L87,0),MAX(I88-J88,0))</f>
        <v>0</v>
      </c>
      <c r="L88" s="48" t="n">
        <f aca="false">L87+K88-N(G88)</f>
        <v>500</v>
      </c>
      <c r="M88" s="48" t="n">
        <f aca="false">M87+J88-N(H88)</f>
        <v>738.46153846154</v>
      </c>
      <c r="N88" s="48" t="n">
        <f aca="false">SUM(BX88:DU88)</f>
        <v>0</v>
      </c>
      <c r="O88" s="48" t="n">
        <f aca="false">SUM(Z88:BW88)-N88</f>
        <v>65</v>
      </c>
      <c r="P88" s="48" t="n">
        <f aca="false">MAX(I88-J88-K88,0)+O88</f>
        <v>155.769230769231</v>
      </c>
      <c r="Q88" s="48" t="n">
        <f aca="false">SUM(DV88:FS88)</f>
        <v>0</v>
      </c>
      <c r="R88" s="49" t="n">
        <f aca="false">N88+J88+K88+Q88</f>
        <v>9.23076923076923</v>
      </c>
      <c r="S88" s="48" t="n">
        <f aca="false">T88-T87-N(F88)+N88+Q88</f>
        <v>0</v>
      </c>
      <c r="T88" s="49" t="n">
        <f aca="false">SUM(FT88:HQ88)</f>
        <v>0</v>
      </c>
      <c r="U88" s="44" t="str">
        <f aca="false">IF(T87&lt;0.005,"",INDEX(Helpers!$C$2:$C$51,IF(_xlfn.MINIFS($DV$6:$FS$6,DV88:FS88,"&gt;0.005")=0,V88,_xlfn.MINIFS($DV$6:$FS$6,DV88:FS88,"&gt;0.005"))))</f>
        <v/>
      </c>
      <c r="V88" s="44" t="n">
        <f aca="false">IF(_xlfn.MINIFS($FT$6:$HQ$6,FT87:HQ87,"&gt;0.005")=0,1,_xlfn.MINIFS($FT$6:$HQ$6,FT87:HQ87,"&gt;0.005"))</f>
        <v>1</v>
      </c>
      <c r="W88" s="44" t="n">
        <f aca="false">IF(AND(D88&lt;&gt;"Paid",T87&gt;0.005),1,0)</f>
        <v>0</v>
      </c>
      <c r="X88" s="48" t="n">
        <f aca="false">SUMPRODUCT(((Helpers!$G$2:$G$51*(1+(Helpers!$D$2:$D$51+0.000000001)/12)^(($B88-Setup!$C$8)/(365.25/12))-Helpers!$E$2:$E$51*((1+(Helpers!$D$2:$D$51+0.000000001)/12)^(($B88-Setup!$C$8)/(365.25/12))-1)/((Helpers!$D$2:$D$51+0.000000001)/12))&gt;0)*(Helpers!$G$2:$G$51*(1+(Helpers!$D$2:$D$51+0.000000001)/12)^(($B88-Setup!$C$8)/(365.25/12))-Helpers!$E$2:$E$51*((1+(Helpers!$D$2:$D$51+0.000000001)/12)^(($B88-Setup!$C$8)/(365.25/12))-1)/((Helpers!$D$2:$D$51+0.000000001)/12)))</f>
        <v>147.328776194752</v>
      </c>
      <c r="Y88" s="48"/>
      <c r="Z88" s="48" t="n">
        <f aca="false">IF(OR(N(Z$5)=0,Z$6=""),0,Z$5*((DATE(YEAR($B88),MONTH($B88),MIN(Z$6,DAY(EOMONTH($B88,0))))&gt;=$B88)*(DATE(YEAR($B88),MONTH($B88),MIN(Z$6,DAY(EOMONTH($B88,0))))&lt;$C88)+(DATE(YEAR($B88),MONTH($B88)+1,MIN(Z$6,DAY(EOMONTH($B88,1))))&gt;=$B88)*(DATE(YEAR($B88),MONTH($B88)+1,MIN(Z$6,DAY(EOMONTH($B88,1))))&lt;$C88)))</f>
        <v>25</v>
      </c>
      <c r="AA88" s="48" t="n">
        <f aca="false">IF(OR(N(AA$5)=0,AA$6=""),0,AA$5*((DATE(YEAR($B88),MONTH($B88),MIN(AA$6,DAY(EOMONTH($B88,0))))&gt;=$B88)*(DATE(YEAR($B88),MONTH($B88),MIN(AA$6,DAY(EOMONTH($B88,0))))&lt;$C88)+(DATE(YEAR($B88),MONTH($B88)+1,MIN(AA$6,DAY(EOMONTH($B88,1))))&gt;=$B88)*(DATE(YEAR($B88),MONTH($B88)+1,MIN(AA$6,DAY(EOMONTH($B88,1))))&lt;$C88)))</f>
        <v>40</v>
      </c>
      <c r="AB88" s="48" t="n">
        <f aca="false">IF(OR(N(AB$5)=0,AB$6=""),0,AB$5*((DATE(YEAR($B88),MONTH($B88),MIN(AB$6,DAY(EOMONTH($B88,0))))&gt;=$B88)*(DATE(YEAR($B88),MONTH($B88),MIN(AB$6,DAY(EOMONTH($B88,0))))&lt;$C88)+(DATE(YEAR($B88),MONTH($B88)+1,MIN(AB$6,DAY(EOMONTH($B88,1))))&gt;=$B88)*(DATE(YEAR($B88),MONTH($B88)+1,MIN(AB$6,DAY(EOMONTH($B88,1))))&lt;$C88)))</f>
        <v>0</v>
      </c>
      <c r="AC88" s="48" t="n">
        <f aca="false">IF(OR(N(AC$5)=0,AC$6=""),0,AC$5*((DATE(YEAR($B88),MONTH($B88),MIN(AC$6,DAY(EOMONTH($B88,0))))&gt;=$B88)*(DATE(YEAR($B88),MONTH($B88),MIN(AC$6,DAY(EOMONTH($B88,0))))&lt;$C88)+(DATE(YEAR($B88),MONTH($B88)+1,MIN(AC$6,DAY(EOMONTH($B88,1))))&gt;=$B88)*(DATE(YEAR($B88),MONTH($B88)+1,MIN(AC$6,DAY(EOMONTH($B88,1))))&lt;$C88)))</f>
        <v>0</v>
      </c>
      <c r="AD88" s="48" t="n">
        <f aca="false">IF(OR(N(AD$5)=0,AD$6=""),0,AD$5*((DATE(YEAR($B88),MONTH($B88),MIN(AD$6,DAY(EOMONTH($B88,0))))&gt;=$B88)*(DATE(YEAR($B88),MONTH($B88),MIN(AD$6,DAY(EOMONTH($B88,0))))&lt;$C88)+(DATE(YEAR($B88),MONTH($B88)+1,MIN(AD$6,DAY(EOMONTH($B88,1))))&gt;=$B88)*(DATE(YEAR($B88),MONTH($B88)+1,MIN(AD$6,DAY(EOMONTH($B88,1))))&lt;$C88)))</f>
        <v>0</v>
      </c>
      <c r="AE88" s="48" t="n">
        <f aca="false">IF(OR(N(AE$5)=0,AE$6=""),0,AE$5*((DATE(YEAR($B88),MONTH($B88),MIN(AE$6,DAY(EOMONTH($B88,0))))&gt;=$B88)*(DATE(YEAR($B88),MONTH($B88),MIN(AE$6,DAY(EOMONTH($B88,0))))&lt;$C88)+(DATE(YEAR($B88),MONTH($B88)+1,MIN(AE$6,DAY(EOMONTH($B88,1))))&gt;=$B88)*(DATE(YEAR($B88),MONTH($B88)+1,MIN(AE$6,DAY(EOMONTH($B88,1))))&lt;$C88)))</f>
        <v>0</v>
      </c>
      <c r="AF88" s="48" t="n">
        <f aca="false">IF(OR(N(AF$5)=0,AF$6=""),0,AF$5*((DATE(YEAR($B88),MONTH($B88),MIN(AF$6,DAY(EOMONTH($B88,0))))&gt;=$B88)*(DATE(YEAR($B88),MONTH($B88),MIN(AF$6,DAY(EOMONTH($B88,0))))&lt;$C88)+(DATE(YEAR($B88),MONTH($B88)+1,MIN(AF$6,DAY(EOMONTH($B88,1))))&gt;=$B88)*(DATE(YEAR($B88),MONTH($B88)+1,MIN(AF$6,DAY(EOMONTH($B88,1))))&lt;$C88)))</f>
        <v>0</v>
      </c>
      <c r="AG88" s="48" t="n">
        <f aca="false">IF(OR(N(AG$5)=0,AG$6=""),0,AG$5*((DATE(YEAR($B88),MONTH($B88),MIN(AG$6,DAY(EOMONTH($B88,0))))&gt;=$B88)*(DATE(YEAR($B88),MONTH($B88),MIN(AG$6,DAY(EOMONTH($B88,0))))&lt;$C88)+(DATE(YEAR($B88),MONTH($B88)+1,MIN(AG$6,DAY(EOMONTH($B88,1))))&gt;=$B88)*(DATE(YEAR($B88),MONTH($B88)+1,MIN(AG$6,DAY(EOMONTH($B88,1))))&lt;$C88)))</f>
        <v>0</v>
      </c>
      <c r="AH88" s="48" t="n">
        <f aca="false">IF(OR(N(AH$5)=0,AH$6=""),0,AH$5*((DATE(YEAR($B88),MONTH($B88),MIN(AH$6,DAY(EOMONTH($B88,0))))&gt;=$B88)*(DATE(YEAR($B88),MONTH($B88),MIN(AH$6,DAY(EOMONTH($B88,0))))&lt;$C88)+(DATE(YEAR($B88),MONTH($B88)+1,MIN(AH$6,DAY(EOMONTH($B88,1))))&gt;=$B88)*(DATE(YEAR($B88),MONTH($B88)+1,MIN(AH$6,DAY(EOMONTH($B88,1))))&lt;$C88)))</f>
        <v>0</v>
      </c>
      <c r="AI88" s="48" t="n">
        <f aca="false">IF(OR(N(AI$5)=0,AI$6=""),0,AI$5*((DATE(YEAR($B88),MONTH($B88),MIN(AI$6,DAY(EOMONTH($B88,0))))&gt;=$B88)*(DATE(YEAR($B88),MONTH($B88),MIN(AI$6,DAY(EOMONTH($B88,0))))&lt;$C88)+(DATE(YEAR($B88),MONTH($B88)+1,MIN(AI$6,DAY(EOMONTH($B88,1))))&gt;=$B88)*(DATE(YEAR($B88),MONTH($B88)+1,MIN(AI$6,DAY(EOMONTH($B88,1))))&lt;$C88)))</f>
        <v>0</v>
      </c>
      <c r="AJ88" s="48" t="n">
        <f aca="false">IF(OR(N(AJ$5)=0,AJ$6=""),0,AJ$5*((DATE(YEAR($B88),MONTH($B88),MIN(AJ$6,DAY(EOMONTH($B88,0))))&gt;=$B88)*(DATE(YEAR($B88),MONTH($B88),MIN(AJ$6,DAY(EOMONTH($B88,0))))&lt;$C88)+(DATE(YEAR($B88),MONTH($B88)+1,MIN(AJ$6,DAY(EOMONTH($B88,1))))&gt;=$B88)*(DATE(YEAR($B88),MONTH($B88)+1,MIN(AJ$6,DAY(EOMONTH($B88,1))))&lt;$C88)))</f>
        <v>0</v>
      </c>
      <c r="AK88" s="48" t="n">
        <f aca="false">IF(OR(N(AK$5)=0,AK$6=""),0,AK$5*((DATE(YEAR($B88),MONTH($B88),MIN(AK$6,DAY(EOMONTH($B88,0))))&gt;=$B88)*(DATE(YEAR($B88),MONTH($B88),MIN(AK$6,DAY(EOMONTH($B88,0))))&lt;$C88)+(DATE(YEAR($B88),MONTH($B88)+1,MIN(AK$6,DAY(EOMONTH($B88,1))))&gt;=$B88)*(DATE(YEAR($B88),MONTH($B88)+1,MIN(AK$6,DAY(EOMONTH($B88,1))))&lt;$C88)))</f>
        <v>0</v>
      </c>
      <c r="AL88" s="48" t="n">
        <f aca="false">IF(OR(N(AL$5)=0,AL$6=""),0,AL$5*((DATE(YEAR($B88),MONTH($B88),MIN(AL$6,DAY(EOMONTH($B88,0))))&gt;=$B88)*(DATE(YEAR($B88),MONTH($B88),MIN(AL$6,DAY(EOMONTH($B88,0))))&lt;$C88)+(DATE(YEAR($B88),MONTH($B88)+1,MIN(AL$6,DAY(EOMONTH($B88,1))))&gt;=$B88)*(DATE(YEAR($B88),MONTH($B88)+1,MIN(AL$6,DAY(EOMONTH($B88,1))))&lt;$C88)))</f>
        <v>0</v>
      </c>
      <c r="AM88" s="48" t="n">
        <f aca="false">IF(OR(N(AM$5)=0,AM$6=""),0,AM$5*((DATE(YEAR($B88),MONTH($B88),MIN(AM$6,DAY(EOMONTH($B88,0))))&gt;=$B88)*(DATE(YEAR($B88),MONTH($B88),MIN(AM$6,DAY(EOMONTH($B88,0))))&lt;$C88)+(DATE(YEAR($B88),MONTH($B88)+1,MIN(AM$6,DAY(EOMONTH($B88,1))))&gt;=$B88)*(DATE(YEAR($B88),MONTH($B88)+1,MIN(AM$6,DAY(EOMONTH($B88,1))))&lt;$C88)))</f>
        <v>0</v>
      </c>
      <c r="AN88" s="48" t="n">
        <f aca="false">IF(OR(N(AN$5)=0,AN$6=""),0,AN$5*((DATE(YEAR($B88),MONTH($B88),MIN(AN$6,DAY(EOMONTH($B88,0))))&gt;=$B88)*(DATE(YEAR($B88),MONTH($B88),MIN(AN$6,DAY(EOMONTH($B88,0))))&lt;$C88)+(DATE(YEAR($B88),MONTH($B88)+1,MIN(AN$6,DAY(EOMONTH($B88,1))))&gt;=$B88)*(DATE(YEAR($B88),MONTH($B88)+1,MIN(AN$6,DAY(EOMONTH($B88,1))))&lt;$C88)))</f>
        <v>0</v>
      </c>
      <c r="AO88" s="48" t="n">
        <f aca="false">IF(OR(N(AO$5)=0,AO$6=""),0,AO$5*((DATE(YEAR($B88),MONTH($B88),MIN(AO$6,DAY(EOMONTH($B88,0))))&gt;=$B88)*(DATE(YEAR($B88),MONTH($B88),MIN(AO$6,DAY(EOMONTH($B88,0))))&lt;$C88)+(DATE(YEAR($B88),MONTH($B88)+1,MIN(AO$6,DAY(EOMONTH($B88,1))))&gt;=$B88)*(DATE(YEAR($B88),MONTH($B88)+1,MIN(AO$6,DAY(EOMONTH($B88,1))))&lt;$C88)))</f>
        <v>0</v>
      </c>
      <c r="AP88" s="48" t="n">
        <f aca="false">IF(OR(N(AP$5)=0,AP$6=""),0,AP$5*((DATE(YEAR($B88),MONTH($B88),MIN(AP$6,DAY(EOMONTH($B88,0))))&gt;=$B88)*(DATE(YEAR($B88),MONTH($B88),MIN(AP$6,DAY(EOMONTH($B88,0))))&lt;$C88)+(DATE(YEAR($B88),MONTH($B88)+1,MIN(AP$6,DAY(EOMONTH($B88,1))))&gt;=$B88)*(DATE(YEAR($B88),MONTH($B88)+1,MIN(AP$6,DAY(EOMONTH($B88,1))))&lt;$C88)))</f>
        <v>0</v>
      </c>
      <c r="AQ88" s="48" t="n">
        <f aca="false">IF(OR(N(AQ$5)=0,AQ$6=""),0,AQ$5*((DATE(YEAR($B88),MONTH($B88),MIN(AQ$6,DAY(EOMONTH($B88,0))))&gt;=$B88)*(DATE(YEAR($B88),MONTH($B88),MIN(AQ$6,DAY(EOMONTH($B88,0))))&lt;$C88)+(DATE(YEAR($B88),MONTH($B88)+1,MIN(AQ$6,DAY(EOMONTH($B88,1))))&gt;=$B88)*(DATE(YEAR($B88),MONTH($B88)+1,MIN(AQ$6,DAY(EOMONTH($B88,1))))&lt;$C88)))</f>
        <v>0</v>
      </c>
      <c r="AR88" s="48" t="n">
        <f aca="false">IF(OR(N(AR$5)=0,AR$6=""),0,AR$5*((DATE(YEAR($B88),MONTH($B88),MIN(AR$6,DAY(EOMONTH($B88,0))))&gt;=$B88)*(DATE(YEAR($B88),MONTH($B88),MIN(AR$6,DAY(EOMONTH($B88,0))))&lt;$C88)+(DATE(YEAR($B88),MONTH($B88)+1,MIN(AR$6,DAY(EOMONTH($B88,1))))&gt;=$B88)*(DATE(YEAR($B88),MONTH($B88)+1,MIN(AR$6,DAY(EOMONTH($B88,1))))&lt;$C88)))</f>
        <v>0</v>
      </c>
      <c r="AS88" s="48" t="n">
        <f aca="false">IF(OR(N(AS$5)=0,AS$6=""),0,AS$5*((DATE(YEAR($B88),MONTH($B88),MIN(AS$6,DAY(EOMONTH($B88,0))))&gt;=$B88)*(DATE(YEAR($B88),MONTH($B88),MIN(AS$6,DAY(EOMONTH($B88,0))))&lt;$C88)+(DATE(YEAR($B88),MONTH($B88)+1,MIN(AS$6,DAY(EOMONTH($B88,1))))&gt;=$B88)*(DATE(YEAR($B88),MONTH($B88)+1,MIN(AS$6,DAY(EOMONTH($B88,1))))&lt;$C88)))</f>
        <v>0</v>
      </c>
      <c r="AT88" s="48" t="n">
        <f aca="false">IF(OR(N(AT$5)=0,AT$6=""),0,AT$5*((DATE(YEAR($B88),MONTH($B88),MIN(AT$6,DAY(EOMONTH($B88,0))))&gt;=$B88)*(DATE(YEAR($B88),MONTH($B88),MIN(AT$6,DAY(EOMONTH($B88,0))))&lt;$C88)+(DATE(YEAR($B88),MONTH($B88)+1,MIN(AT$6,DAY(EOMONTH($B88,1))))&gt;=$B88)*(DATE(YEAR($B88),MONTH($B88)+1,MIN(AT$6,DAY(EOMONTH($B88,1))))&lt;$C88)))</f>
        <v>0</v>
      </c>
      <c r="AU88" s="48" t="n">
        <f aca="false">IF(OR(N(AU$5)=0,AU$6=""),0,AU$5*((DATE(YEAR($B88),MONTH($B88),MIN(AU$6,DAY(EOMONTH($B88,0))))&gt;=$B88)*(DATE(YEAR($B88),MONTH($B88),MIN(AU$6,DAY(EOMONTH($B88,0))))&lt;$C88)+(DATE(YEAR($B88),MONTH($B88)+1,MIN(AU$6,DAY(EOMONTH($B88,1))))&gt;=$B88)*(DATE(YEAR($B88),MONTH($B88)+1,MIN(AU$6,DAY(EOMONTH($B88,1))))&lt;$C88)))</f>
        <v>0</v>
      </c>
      <c r="AV88" s="48" t="n">
        <f aca="false">IF(OR(N(AV$5)=0,AV$6=""),0,AV$5*((DATE(YEAR($B88),MONTH($B88),MIN(AV$6,DAY(EOMONTH($B88,0))))&gt;=$B88)*(DATE(YEAR($B88),MONTH($B88),MIN(AV$6,DAY(EOMONTH($B88,0))))&lt;$C88)+(DATE(YEAR($B88),MONTH($B88)+1,MIN(AV$6,DAY(EOMONTH($B88,1))))&gt;=$B88)*(DATE(YEAR($B88),MONTH($B88)+1,MIN(AV$6,DAY(EOMONTH($B88,1))))&lt;$C88)))</f>
        <v>0</v>
      </c>
      <c r="AW88" s="48" t="n">
        <f aca="false">IF(OR(N(AW$5)=0,AW$6=""),0,AW$5*((DATE(YEAR($B88),MONTH($B88),MIN(AW$6,DAY(EOMONTH($B88,0))))&gt;=$B88)*(DATE(YEAR($B88),MONTH($B88),MIN(AW$6,DAY(EOMONTH($B88,0))))&lt;$C88)+(DATE(YEAR($B88),MONTH($B88)+1,MIN(AW$6,DAY(EOMONTH($B88,1))))&gt;=$B88)*(DATE(YEAR($B88),MONTH($B88)+1,MIN(AW$6,DAY(EOMONTH($B88,1))))&lt;$C88)))</f>
        <v>0</v>
      </c>
      <c r="AX88" s="48" t="n">
        <f aca="false">IF(OR(N(AX$5)=0,AX$6=""),0,AX$5*((DATE(YEAR($B88),MONTH($B88),MIN(AX$6,DAY(EOMONTH($B88,0))))&gt;=$B88)*(DATE(YEAR($B88),MONTH($B88),MIN(AX$6,DAY(EOMONTH($B88,0))))&lt;$C88)+(DATE(YEAR($B88),MONTH($B88)+1,MIN(AX$6,DAY(EOMONTH($B88,1))))&gt;=$B88)*(DATE(YEAR($B88),MONTH($B88)+1,MIN(AX$6,DAY(EOMONTH($B88,1))))&lt;$C88)))</f>
        <v>0</v>
      </c>
      <c r="AY88" s="48" t="n">
        <f aca="false">IF(OR(N(AY$5)=0,AY$6=""),0,AY$5*((DATE(YEAR($B88),MONTH($B88),MIN(AY$6,DAY(EOMONTH($B88,0))))&gt;=$B88)*(DATE(YEAR($B88),MONTH($B88),MIN(AY$6,DAY(EOMONTH($B88,0))))&lt;$C88)+(DATE(YEAR($B88),MONTH($B88)+1,MIN(AY$6,DAY(EOMONTH($B88,1))))&gt;=$B88)*(DATE(YEAR($B88),MONTH($B88)+1,MIN(AY$6,DAY(EOMONTH($B88,1))))&lt;$C88)))</f>
        <v>0</v>
      </c>
      <c r="AZ88" s="48" t="n">
        <f aca="false">IF(OR(N(AZ$5)=0,AZ$6=""),0,AZ$5*((DATE(YEAR($B88),MONTH($B88),MIN(AZ$6,DAY(EOMONTH($B88,0))))&gt;=$B88)*(DATE(YEAR($B88),MONTH($B88),MIN(AZ$6,DAY(EOMONTH($B88,0))))&lt;$C88)+(DATE(YEAR($B88),MONTH($B88)+1,MIN(AZ$6,DAY(EOMONTH($B88,1))))&gt;=$B88)*(DATE(YEAR($B88),MONTH($B88)+1,MIN(AZ$6,DAY(EOMONTH($B88,1))))&lt;$C88)))</f>
        <v>0</v>
      </c>
      <c r="BA88" s="48" t="n">
        <f aca="false">IF(OR(N(BA$5)=0,BA$6=""),0,BA$5*((DATE(YEAR($B88),MONTH($B88),MIN(BA$6,DAY(EOMONTH($B88,0))))&gt;=$B88)*(DATE(YEAR($B88),MONTH($B88),MIN(BA$6,DAY(EOMONTH($B88,0))))&lt;$C88)+(DATE(YEAR($B88),MONTH($B88)+1,MIN(BA$6,DAY(EOMONTH($B88,1))))&gt;=$B88)*(DATE(YEAR($B88),MONTH($B88)+1,MIN(BA$6,DAY(EOMONTH($B88,1))))&lt;$C88)))</f>
        <v>0</v>
      </c>
      <c r="BB88" s="48" t="n">
        <f aca="false">IF(OR(N(BB$5)=0,BB$6=""),0,BB$5*((DATE(YEAR($B88),MONTH($B88),MIN(BB$6,DAY(EOMONTH($B88,0))))&gt;=$B88)*(DATE(YEAR($B88),MONTH($B88),MIN(BB$6,DAY(EOMONTH($B88,0))))&lt;$C88)+(DATE(YEAR($B88),MONTH($B88)+1,MIN(BB$6,DAY(EOMONTH($B88,1))))&gt;=$B88)*(DATE(YEAR($B88),MONTH($B88)+1,MIN(BB$6,DAY(EOMONTH($B88,1))))&lt;$C88)))</f>
        <v>0</v>
      </c>
      <c r="BC88" s="48" t="n">
        <f aca="false">IF(OR(N(BC$5)=0,BC$6=""),0,BC$5*((DATE(YEAR($B88),MONTH($B88),MIN(BC$6,DAY(EOMONTH($B88,0))))&gt;=$B88)*(DATE(YEAR($B88),MONTH($B88),MIN(BC$6,DAY(EOMONTH($B88,0))))&lt;$C88)+(DATE(YEAR($B88),MONTH($B88)+1,MIN(BC$6,DAY(EOMONTH($B88,1))))&gt;=$B88)*(DATE(YEAR($B88),MONTH($B88)+1,MIN(BC$6,DAY(EOMONTH($B88,1))))&lt;$C88)))</f>
        <v>0</v>
      </c>
      <c r="BD88" s="48" t="n">
        <f aca="false">IF(OR(N(BD$5)=0,BD$6=""),0,BD$5*((DATE(YEAR($B88),MONTH($B88),MIN(BD$6,DAY(EOMONTH($B88,0))))&gt;=$B88)*(DATE(YEAR($B88),MONTH($B88),MIN(BD$6,DAY(EOMONTH($B88,0))))&lt;$C88)+(DATE(YEAR($B88),MONTH($B88)+1,MIN(BD$6,DAY(EOMONTH($B88,1))))&gt;=$B88)*(DATE(YEAR($B88),MONTH($B88)+1,MIN(BD$6,DAY(EOMONTH($B88,1))))&lt;$C88)))</f>
        <v>0</v>
      </c>
      <c r="BE88" s="48" t="n">
        <f aca="false">IF(OR(N(BE$5)=0,BE$6=""),0,BE$5*((DATE(YEAR($B88),MONTH($B88),MIN(BE$6,DAY(EOMONTH($B88,0))))&gt;=$B88)*(DATE(YEAR($B88),MONTH($B88),MIN(BE$6,DAY(EOMONTH($B88,0))))&lt;$C88)+(DATE(YEAR($B88),MONTH($B88)+1,MIN(BE$6,DAY(EOMONTH($B88,1))))&gt;=$B88)*(DATE(YEAR($B88),MONTH($B88)+1,MIN(BE$6,DAY(EOMONTH($B88,1))))&lt;$C88)))</f>
        <v>0</v>
      </c>
      <c r="BF88" s="48" t="n">
        <f aca="false">IF(OR(N(BF$5)=0,BF$6=""),0,BF$5*((DATE(YEAR($B88),MONTH($B88),MIN(BF$6,DAY(EOMONTH($B88,0))))&gt;=$B88)*(DATE(YEAR($B88),MONTH($B88),MIN(BF$6,DAY(EOMONTH($B88,0))))&lt;$C88)+(DATE(YEAR($B88),MONTH($B88)+1,MIN(BF$6,DAY(EOMONTH($B88,1))))&gt;=$B88)*(DATE(YEAR($B88),MONTH($B88)+1,MIN(BF$6,DAY(EOMONTH($B88,1))))&lt;$C88)))</f>
        <v>0</v>
      </c>
      <c r="BG88" s="48" t="n">
        <f aca="false">IF(OR(N(BG$5)=0,BG$6=""),0,BG$5*((DATE(YEAR($B88),MONTH($B88),MIN(BG$6,DAY(EOMONTH($B88,0))))&gt;=$B88)*(DATE(YEAR($B88),MONTH($B88),MIN(BG$6,DAY(EOMONTH($B88,0))))&lt;$C88)+(DATE(YEAR($B88),MONTH($B88)+1,MIN(BG$6,DAY(EOMONTH($B88,1))))&gt;=$B88)*(DATE(YEAR($B88),MONTH($B88)+1,MIN(BG$6,DAY(EOMONTH($B88,1))))&lt;$C88)))</f>
        <v>0</v>
      </c>
      <c r="BH88" s="48" t="n">
        <f aca="false">IF(OR(N(BH$5)=0,BH$6=""),0,BH$5*((DATE(YEAR($B88),MONTH($B88),MIN(BH$6,DAY(EOMONTH($B88,0))))&gt;=$B88)*(DATE(YEAR($B88),MONTH($B88),MIN(BH$6,DAY(EOMONTH($B88,0))))&lt;$C88)+(DATE(YEAR($B88),MONTH($B88)+1,MIN(BH$6,DAY(EOMONTH($B88,1))))&gt;=$B88)*(DATE(YEAR($B88),MONTH($B88)+1,MIN(BH$6,DAY(EOMONTH($B88,1))))&lt;$C88)))</f>
        <v>0</v>
      </c>
      <c r="BI88" s="48" t="n">
        <f aca="false">IF(OR(N(BI$5)=0,BI$6=""),0,BI$5*((DATE(YEAR($B88),MONTH($B88),MIN(BI$6,DAY(EOMONTH($B88,0))))&gt;=$B88)*(DATE(YEAR($B88),MONTH($B88),MIN(BI$6,DAY(EOMONTH($B88,0))))&lt;$C88)+(DATE(YEAR($B88),MONTH($B88)+1,MIN(BI$6,DAY(EOMONTH($B88,1))))&gt;=$B88)*(DATE(YEAR($B88),MONTH($B88)+1,MIN(BI$6,DAY(EOMONTH($B88,1))))&lt;$C88)))</f>
        <v>0</v>
      </c>
      <c r="BJ88" s="48" t="n">
        <f aca="false">IF(OR(N(BJ$5)=0,BJ$6=""),0,BJ$5*((DATE(YEAR($B88),MONTH($B88),MIN(BJ$6,DAY(EOMONTH($B88,0))))&gt;=$B88)*(DATE(YEAR($B88),MONTH($B88),MIN(BJ$6,DAY(EOMONTH($B88,0))))&lt;$C88)+(DATE(YEAR($B88),MONTH($B88)+1,MIN(BJ$6,DAY(EOMONTH($B88,1))))&gt;=$B88)*(DATE(YEAR($B88),MONTH($B88)+1,MIN(BJ$6,DAY(EOMONTH($B88,1))))&lt;$C88)))</f>
        <v>0</v>
      </c>
      <c r="BK88" s="48" t="n">
        <f aca="false">IF(OR(N(BK$5)=0,BK$6=""),0,BK$5*((DATE(YEAR($B88),MONTH($B88),MIN(BK$6,DAY(EOMONTH($B88,0))))&gt;=$B88)*(DATE(YEAR($B88),MONTH($B88),MIN(BK$6,DAY(EOMONTH($B88,0))))&lt;$C88)+(DATE(YEAR($B88),MONTH($B88)+1,MIN(BK$6,DAY(EOMONTH($B88,1))))&gt;=$B88)*(DATE(YEAR($B88),MONTH($B88)+1,MIN(BK$6,DAY(EOMONTH($B88,1))))&lt;$C88)))</f>
        <v>0</v>
      </c>
      <c r="BL88" s="48" t="n">
        <f aca="false">IF(OR(N(BL$5)=0,BL$6=""),0,BL$5*((DATE(YEAR($B88),MONTH($B88),MIN(BL$6,DAY(EOMONTH($B88,0))))&gt;=$B88)*(DATE(YEAR($B88),MONTH($B88),MIN(BL$6,DAY(EOMONTH($B88,0))))&lt;$C88)+(DATE(YEAR($B88),MONTH($B88)+1,MIN(BL$6,DAY(EOMONTH($B88,1))))&gt;=$B88)*(DATE(YEAR($B88),MONTH($B88)+1,MIN(BL$6,DAY(EOMONTH($B88,1))))&lt;$C88)))</f>
        <v>0</v>
      </c>
      <c r="BM88" s="48" t="n">
        <f aca="false">IF(OR(N(BM$5)=0,BM$6=""),0,BM$5*((DATE(YEAR($B88),MONTH($B88),MIN(BM$6,DAY(EOMONTH($B88,0))))&gt;=$B88)*(DATE(YEAR($B88),MONTH($B88),MIN(BM$6,DAY(EOMONTH($B88,0))))&lt;$C88)+(DATE(YEAR($B88),MONTH($B88)+1,MIN(BM$6,DAY(EOMONTH($B88,1))))&gt;=$B88)*(DATE(YEAR($B88),MONTH($B88)+1,MIN(BM$6,DAY(EOMONTH($B88,1))))&lt;$C88)))</f>
        <v>0</v>
      </c>
      <c r="BN88" s="48" t="n">
        <f aca="false">IF(OR(N(BN$5)=0,BN$6=""),0,BN$5*((DATE(YEAR($B88),MONTH($B88),MIN(BN$6,DAY(EOMONTH($B88,0))))&gt;=$B88)*(DATE(YEAR($B88),MONTH($B88),MIN(BN$6,DAY(EOMONTH($B88,0))))&lt;$C88)+(DATE(YEAR($B88),MONTH($B88)+1,MIN(BN$6,DAY(EOMONTH($B88,1))))&gt;=$B88)*(DATE(YEAR($B88),MONTH($B88)+1,MIN(BN$6,DAY(EOMONTH($B88,1))))&lt;$C88)))</f>
        <v>0</v>
      </c>
      <c r="BO88" s="48" t="n">
        <f aca="false">IF(OR(N(BO$5)=0,BO$6=""),0,BO$5*((DATE(YEAR($B88),MONTH($B88),MIN(BO$6,DAY(EOMONTH($B88,0))))&gt;=$B88)*(DATE(YEAR($B88),MONTH($B88),MIN(BO$6,DAY(EOMONTH($B88,0))))&lt;$C88)+(DATE(YEAR($B88),MONTH($B88)+1,MIN(BO$6,DAY(EOMONTH($B88,1))))&gt;=$B88)*(DATE(YEAR($B88),MONTH($B88)+1,MIN(BO$6,DAY(EOMONTH($B88,1))))&lt;$C88)))</f>
        <v>0</v>
      </c>
      <c r="BP88" s="48" t="n">
        <f aca="false">IF(OR(N(BP$5)=0,BP$6=""),0,BP$5*((DATE(YEAR($B88),MONTH($B88),MIN(BP$6,DAY(EOMONTH($B88,0))))&gt;=$B88)*(DATE(YEAR($B88),MONTH($B88),MIN(BP$6,DAY(EOMONTH($B88,0))))&lt;$C88)+(DATE(YEAR($B88),MONTH($B88)+1,MIN(BP$6,DAY(EOMONTH($B88,1))))&gt;=$B88)*(DATE(YEAR($B88),MONTH($B88)+1,MIN(BP$6,DAY(EOMONTH($B88,1))))&lt;$C88)))</f>
        <v>0</v>
      </c>
      <c r="BQ88" s="48" t="n">
        <f aca="false">IF(OR(N(BQ$5)=0,BQ$6=""),0,BQ$5*((DATE(YEAR($B88),MONTH($B88),MIN(BQ$6,DAY(EOMONTH($B88,0))))&gt;=$B88)*(DATE(YEAR($B88),MONTH($B88),MIN(BQ$6,DAY(EOMONTH($B88,0))))&lt;$C88)+(DATE(YEAR($B88),MONTH($B88)+1,MIN(BQ$6,DAY(EOMONTH($B88,1))))&gt;=$B88)*(DATE(YEAR($B88),MONTH($B88)+1,MIN(BQ$6,DAY(EOMONTH($B88,1))))&lt;$C88)))</f>
        <v>0</v>
      </c>
      <c r="BR88" s="48" t="n">
        <f aca="false">IF(OR(N(BR$5)=0,BR$6=""),0,BR$5*((DATE(YEAR($B88),MONTH($B88),MIN(BR$6,DAY(EOMONTH($B88,0))))&gt;=$B88)*(DATE(YEAR($B88),MONTH($B88),MIN(BR$6,DAY(EOMONTH($B88,0))))&lt;$C88)+(DATE(YEAR($B88),MONTH($B88)+1,MIN(BR$6,DAY(EOMONTH($B88,1))))&gt;=$B88)*(DATE(YEAR($B88),MONTH($B88)+1,MIN(BR$6,DAY(EOMONTH($B88,1))))&lt;$C88)))</f>
        <v>0</v>
      </c>
      <c r="BS88" s="48" t="n">
        <f aca="false">IF(OR(N(BS$5)=0,BS$6=""),0,BS$5*((DATE(YEAR($B88),MONTH($B88),MIN(BS$6,DAY(EOMONTH($B88,0))))&gt;=$B88)*(DATE(YEAR($B88),MONTH($B88),MIN(BS$6,DAY(EOMONTH($B88,0))))&lt;$C88)+(DATE(YEAR($B88),MONTH($B88)+1,MIN(BS$6,DAY(EOMONTH($B88,1))))&gt;=$B88)*(DATE(YEAR($B88),MONTH($B88)+1,MIN(BS$6,DAY(EOMONTH($B88,1))))&lt;$C88)))</f>
        <v>0</v>
      </c>
      <c r="BT88" s="48" t="n">
        <f aca="false">IF(OR(N(BT$5)=0,BT$6=""),0,BT$5*((DATE(YEAR($B88),MONTH($B88),MIN(BT$6,DAY(EOMONTH($B88,0))))&gt;=$B88)*(DATE(YEAR($B88),MONTH($B88),MIN(BT$6,DAY(EOMONTH($B88,0))))&lt;$C88)+(DATE(YEAR($B88),MONTH($B88)+1,MIN(BT$6,DAY(EOMONTH($B88,1))))&gt;=$B88)*(DATE(YEAR($B88),MONTH($B88)+1,MIN(BT$6,DAY(EOMONTH($B88,1))))&lt;$C88)))</f>
        <v>0</v>
      </c>
      <c r="BU88" s="48" t="n">
        <f aca="false">IF(OR(N(BU$5)=0,BU$6=""),0,BU$5*((DATE(YEAR($B88),MONTH($B88),MIN(BU$6,DAY(EOMONTH($B88,0))))&gt;=$B88)*(DATE(YEAR($B88),MONTH($B88),MIN(BU$6,DAY(EOMONTH($B88,0))))&lt;$C88)+(DATE(YEAR($B88),MONTH($B88)+1,MIN(BU$6,DAY(EOMONTH($B88,1))))&gt;=$B88)*(DATE(YEAR($B88),MONTH($B88)+1,MIN(BU$6,DAY(EOMONTH($B88,1))))&lt;$C88)))</f>
        <v>0</v>
      </c>
      <c r="BV88" s="48" t="n">
        <f aca="false">IF(OR(N(BV$5)=0,BV$6=""),0,BV$5*((DATE(YEAR($B88),MONTH($B88),MIN(BV$6,DAY(EOMONTH($B88,0))))&gt;=$B88)*(DATE(YEAR($B88),MONTH($B88),MIN(BV$6,DAY(EOMONTH($B88,0))))&lt;$C88)+(DATE(YEAR($B88),MONTH($B88)+1,MIN(BV$6,DAY(EOMONTH($B88,1))))&gt;=$B88)*(DATE(YEAR($B88),MONTH($B88)+1,MIN(BV$6,DAY(EOMONTH($B88,1))))&lt;$C88)))</f>
        <v>0</v>
      </c>
      <c r="BW88" s="48" t="n">
        <f aca="false">IF(OR(N(BW$5)=0,BW$6=""),0,BW$5*((DATE(YEAR($B88),MONTH($B88),MIN(BW$6,DAY(EOMONTH($B88,0))))&gt;=$B88)*(DATE(YEAR($B88),MONTH($B88),MIN(BW$6,DAY(EOMONTH($B88,0))))&lt;$C88)+(DATE(YEAR($B88),MONTH($B88)+1,MIN(BW$6,DAY(EOMONTH($B88,1))))&gt;=$B88)*(DATE(YEAR($B88),MONTH($B88)+1,MIN(BW$6,DAY(EOMONTH($B88,1))))&lt;$C88)))</f>
        <v>0</v>
      </c>
      <c r="BX88" s="48" t="n">
        <f aca="false">MIN(Z88,(FT87*(1+FT$5/Setup!$C$36)+IF($V88=1,N($F88),0)))</f>
        <v>0</v>
      </c>
      <c r="BY88" s="48" t="n">
        <f aca="false">MIN(AA88,(FU87*(1+FU$5/Setup!$C$36)+IF($V88=2,N($F88),0)))</f>
        <v>0</v>
      </c>
      <c r="BZ88" s="48" t="n">
        <f aca="false">MIN(AB88,(FV87*(1+FV$5/Setup!$C$36)+IF($V88=3,N($F88),0)))</f>
        <v>0</v>
      </c>
      <c r="CA88" s="48" t="n">
        <f aca="false">MIN(AC88,(FW87*(1+FW$5/Setup!$C$36)+IF($V88=4,N($F88),0)))</f>
        <v>0</v>
      </c>
      <c r="CB88" s="48" t="n">
        <f aca="false">MIN(AD88,(FX87*(1+FX$5/Setup!$C$36)+IF($V88=5,N($F88),0)))</f>
        <v>0</v>
      </c>
      <c r="CC88" s="48" t="n">
        <f aca="false">MIN(AE88,(FY87*(1+FY$5/Setup!$C$36)+IF($V88=6,N($F88),0)))</f>
        <v>0</v>
      </c>
      <c r="CD88" s="48" t="n">
        <f aca="false">MIN(AF88,(FZ87*(1+FZ$5/Setup!$C$36)+IF($V88=7,N($F88),0)))</f>
        <v>0</v>
      </c>
      <c r="CE88" s="48" t="n">
        <f aca="false">MIN(AG88,(GA87*(1+GA$5/Setup!$C$36)+IF($V88=8,N($F88),0)))</f>
        <v>0</v>
      </c>
      <c r="CF88" s="48" t="n">
        <f aca="false">MIN(AH88,(GB87*(1+GB$5/Setup!$C$36)+IF($V88=9,N($F88),0)))</f>
        <v>0</v>
      </c>
      <c r="CG88" s="48" t="n">
        <f aca="false">MIN(AI88,(GC87*(1+GC$5/Setup!$C$36)+IF($V88=10,N($F88),0)))</f>
        <v>0</v>
      </c>
      <c r="CH88" s="48" t="n">
        <f aca="false">MIN(AJ88,(GD87*(1+GD$5/Setup!$C$36)+IF($V88=11,N($F88),0)))</f>
        <v>0</v>
      </c>
      <c r="CI88" s="48" t="n">
        <f aca="false">MIN(AK88,(GE87*(1+GE$5/Setup!$C$36)+IF($V88=12,N($F88),0)))</f>
        <v>0</v>
      </c>
      <c r="CJ88" s="48" t="n">
        <f aca="false">MIN(AL88,(GF87*(1+GF$5/Setup!$C$36)+IF($V88=13,N($F88),0)))</f>
        <v>0</v>
      </c>
      <c r="CK88" s="48" t="n">
        <f aca="false">MIN(AM88,(GG87*(1+GG$5/Setup!$C$36)+IF($V88=14,N($F88),0)))</f>
        <v>0</v>
      </c>
      <c r="CL88" s="48" t="n">
        <f aca="false">MIN(AN88,(GH87*(1+GH$5/Setup!$C$36)+IF($V88=15,N($F88),0)))</f>
        <v>0</v>
      </c>
      <c r="CM88" s="48" t="n">
        <f aca="false">MIN(AO88,(GI87*(1+GI$5/Setup!$C$36)+IF($V88=16,N($F88),0)))</f>
        <v>0</v>
      </c>
      <c r="CN88" s="48" t="n">
        <f aca="false">MIN(AP88,(GJ87*(1+GJ$5/Setup!$C$36)+IF($V88=17,N($F88),0)))</f>
        <v>0</v>
      </c>
      <c r="CO88" s="48" t="n">
        <f aca="false">MIN(AQ88,(GK87*(1+GK$5/Setup!$C$36)+IF($V88=18,N($F88),0)))</f>
        <v>0</v>
      </c>
      <c r="CP88" s="48" t="n">
        <f aca="false">MIN(AR88,(GL87*(1+GL$5/Setup!$C$36)+IF($V88=19,N($F88),0)))</f>
        <v>0</v>
      </c>
      <c r="CQ88" s="48" t="n">
        <f aca="false">MIN(AS88,(GM87*(1+GM$5/Setup!$C$36)+IF($V88=20,N($F88),0)))</f>
        <v>0</v>
      </c>
      <c r="CR88" s="48" t="n">
        <f aca="false">MIN(AT88,(GN87*(1+GN$5/Setup!$C$36)+IF($V88=21,N($F88),0)))</f>
        <v>0</v>
      </c>
      <c r="CS88" s="48" t="n">
        <f aca="false">MIN(AU88,(GO87*(1+GO$5/Setup!$C$36)+IF($V88=22,N($F88),0)))</f>
        <v>0</v>
      </c>
      <c r="CT88" s="48" t="n">
        <f aca="false">MIN(AV88,(GP87*(1+GP$5/Setup!$C$36)+IF($V88=23,N($F88),0)))</f>
        <v>0</v>
      </c>
      <c r="CU88" s="48" t="n">
        <f aca="false">MIN(AW88,(GQ87*(1+GQ$5/Setup!$C$36)+IF($V88=24,N($F88),0)))</f>
        <v>0</v>
      </c>
      <c r="CV88" s="48" t="n">
        <f aca="false">MIN(AX88,(GR87*(1+GR$5/Setup!$C$36)+IF($V88=25,N($F88),0)))</f>
        <v>0</v>
      </c>
      <c r="CW88" s="48" t="n">
        <f aca="false">MIN(AY88,(GS87*(1+GS$5/Setup!$C$36)+IF($V88=26,N($F88),0)))</f>
        <v>0</v>
      </c>
      <c r="CX88" s="48" t="n">
        <f aca="false">MIN(AZ88,(GT87*(1+GT$5/Setup!$C$36)+IF($V88=27,N($F88),0)))</f>
        <v>0</v>
      </c>
      <c r="CY88" s="48" t="n">
        <f aca="false">MIN(BA88,(GU87*(1+GU$5/Setup!$C$36)+IF($V88=28,N($F88),0)))</f>
        <v>0</v>
      </c>
      <c r="CZ88" s="48" t="n">
        <f aca="false">MIN(BB88,(GV87*(1+GV$5/Setup!$C$36)+IF($V88=29,N($F88),0)))</f>
        <v>0</v>
      </c>
      <c r="DA88" s="48" t="n">
        <f aca="false">MIN(BC88,(GW87*(1+GW$5/Setup!$C$36)+IF($V88=30,N($F88),0)))</f>
        <v>0</v>
      </c>
      <c r="DB88" s="48" t="n">
        <f aca="false">MIN(BD88,(GX87*(1+GX$5/Setup!$C$36)+IF($V88=31,N($F88),0)))</f>
        <v>0</v>
      </c>
      <c r="DC88" s="48" t="n">
        <f aca="false">MIN(BE88,(GY87*(1+GY$5/Setup!$C$36)+IF($V88=32,N($F88),0)))</f>
        <v>0</v>
      </c>
      <c r="DD88" s="48" t="n">
        <f aca="false">MIN(BF88,(GZ87*(1+GZ$5/Setup!$C$36)+IF($V88=33,N($F88),0)))</f>
        <v>0</v>
      </c>
      <c r="DE88" s="48" t="n">
        <f aca="false">MIN(BG88,(HA87*(1+HA$5/Setup!$C$36)+IF($V88=34,N($F88),0)))</f>
        <v>0</v>
      </c>
      <c r="DF88" s="48" t="n">
        <f aca="false">MIN(BH88,(HB87*(1+HB$5/Setup!$C$36)+IF($V88=35,N($F88),0)))</f>
        <v>0</v>
      </c>
      <c r="DG88" s="48" t="n">
        <f aca="false">MIN(BI88,(HC87*(1+HC$5/Setup!$C$36)+IF($V88=36,N($F88),0)))</f>
        <v>0</v>
      </c>
      <c r="DH88" s="48" t="n">
        <f aca="false">MIN(BJ88,(HD87*(1+HD$5/Setup!$C$36)+IF($V88=37,N($F88),0)))</f>
        <v>0</v>
      </c>
      <c r="DI88" s="48" t="n">
        <f aca="false">MIN(BK88,(HE87*(1+HE$5/Setup!$C$36)+IF($V88=38,N($F88),0)))</f>
        <v>0</v>
      </c>
      <c r="DJ88" s="48" t="n">
        <f aca="false">MIN(BL88,(HF87*(1+HF$5/Setup!$C$36)+IF($V88=39,N($F88),0)))</f>
        <v>0</v>
      </c>
      <c r="DK88" s="48" t="n">
        <f aca="false">MIN(BM88,(HG87*(1+HG$5/Setup!$C$36)+IF($V88=40,N($F88),0)))</f>
        <v>0</v>
      </c>
      <c r="DL88" s="48" t="n">
        <f aca="false">MIN(BN88,(HH87*(1+HH$5/Setup!$C$36)+IF($V88=41,N($F88),0)))</f>
        <v>0</v>
      </c>
      <c r="DM88" s="48" t="n">
        <f aca="false">MIN(BO88,(HI87*(1+HI$5/Setup!$C$36)+IF($V88=42,N($F88),0)))</f>
        <v>0</v>
      </c>
      <c r="DN88" s="48" t="n">
        <f aca="false">MIN(BP88,(HJ87*(1+HJ$5/Setup!$C$36)+IF($V88=43,N($F88),0)))</f>
        <v>0</v>
      </c>
      <c r="DO88" s="48" t="n">
        <f aca="false">MIN(BQ88,(HK87*(1+HK$5/Setup!$C$36)+IF($V88=44,N($F88),0)))</f>
        <v>0</v>
      </c>
      <c r="DP88" s="48" t="n">
        <f aca="false">MIN(BR88,(HL87*(1+HL$5/Setup!$C$36)+IF($V88=45,N($F88),0)))</f>
        <v>0</v>
      </c>
      <c r="DQ88" s="48" t="n">
        <f aca="false">MIN(BS88,(HM87*(1+HM$5/Setup!$C$36)+IF($V88=46,N($F88),0)))</f>
        <v>0</v>
      </c>
      <c r="DR88" s="48" t="n">
        <f aca="false">MIN(BT88,(HN87*(1+HN$5/Setup!$C$36)+IF($V88=47,N($F88),0)))</f>
        <v>0</v>
      </c>
      <c r="DS88" s="48" t="n">
        <f aca="false">MIN(BU88,(HO87*(1+HO$5/Setup!$C$36)+IF($V88=48,N($F88),0)))</f>
        <v>0</v>
      </c>
      <c r="DT88" s="48" t="n">
        <f aca="false">MIN(BV88,(HP87*(1+HP$5/Setup!$C$36)+IF($V88=49,N($F88),0)))</f>
        <v>0</v>
      </c>
      <c r="DU88" s="48" t="n">
        <f aca="false">MIN(BW88,(HQ87*(1+HQ$5/Setup!$C$36)+IF($V88=50,N($F88),0)))</f>
        <v>0</v>
      </c>
      <c r="DV88" s="48" t="n">
        <f aca="false">MIN(MAX((FT87*(1+FT$5/Setup!$C$36)+IF($V88=1,N($F88),0))-BX88,0),MAX($P88-0,0))</f>
        <v>0</v>
      </c>
      <c r="DW88" s="48" t="n">
        <f aca="false">MIN(MAX((FU87*(1+FU$5/Setup!$C$36)+IF($V88=2,N($F88),0))-BY88,0),MAX($P88-SUM(DV88:DV88),0))</f>
        <v>0</v>
      </c>
      <c r="DX88" s="48" t="n">
        <f aca="false">MIN(MAX((FV87*(1+FV$5/Setup!$C$36)+IF($V88=3,N($F88),0))-BZ88,0),MAX($P88-SUM(DV88:DW88),0))</f>
        <v>0</v>
      </c>
      <c r="DY88" s="48" t="n">
        <f aca="false">MIN(MAX((FW87*(1+FW$5/Setup!$C$36)+IF($V88=4,N($F88),0))-CA88,0),MAX($P88-SUM(DV88:DX88),0))</f>
        <v>0</v>
      </c>
      <c r="DZ88" s="48" t="n">
        <f aca="false">MIN(MAX((FX87*(1+FX$5/Setup!$C$36)+IF($V88=5,N($F88),0))-CB88,0),MAX($P88-SUM(DV88:DY88),0))</f>
        <v>0</v>
      </c>
      <c r="EA88" s="48" t="n">
        <f aca="false">MIN(MAX((FY87*(1+FY$5/Setup!$C$36)+IF($V88=6,N($F88),0))-CC88,0),MAX($P88-SUM(DV88:DZ88),0))</f>
        <v>0</v>
      </c>
      <c r="EB88" s="48" t="n">
        <f aca="false">MIN(MAX((FZ87*(1+FZ$5/Setup!$C$36)+IF($V88=7,N($F88),0))-CD88,0),MAX($P88-SUM(DV88:EA88),0))</f>
        <v>0</v>
      </c>
      <c r="EC88" s="48" t="n">
        <f aca="false">MIN(MAX((GA87*(1+GA$5/Setup!$C$36)+IF($V88=8,N($F88),0))-CE88,0),MAX($P88-SUM(DV88:EB88),0))</f>
        <v>0</v>
      </c>
      <c r="ED88" s="48" t="n">
        <f aca="false">MIN(MAX((GB87*(1+GB$5/Setup!$C$36)+IF($V88=9,N($F88),0))-CF88,0),MAX($P88-SUM(DV88:EC88),0))</f>
        <v>0</v>
      </c>
      <c r="EE88" s="48" t="n">
        <f aca="false">MIN(MAX((GC87*(1+GC$5/Setup!$C$36)+IF($V88=10,N($F88),0))-CG88,0),MAX($P88-SUM(DV88:ED88),0))</f>
        <v>0</v>
      </c>
      <c r="EF88" s="48" t="n">
        <f aca="false">MIN(MAX((GD87*(1+GD$5/Setup!$C$36)+IF($V88=11,N($F88),0))-CH88,0),MAX($P88-SUM(DV88:EE88),0))</f>
        <v>0</v>
      </c>
      <c r="EG88" s="48" t="n">
        <f aca="false">MIN(MAX((GE87*(1+GE$5/Setup!$C$36)+IF($V88=12,N($F88),0))-CI88,0),MAX($P88-SUM(DV88:EF88),0))</f>
        <v>0</v>
      </c>
      <c r="EH88" s="48" t="n">
        <f aca="false">MIN(MAX((GF87*(1+GF$5/Setup!$C$36)+IF($V88=13,N($F88),0))-CJ88,0),MAX($P88-SUM(DV88:EG88),0))</f>
        <v>0</v>
      </c>
      <c r="EI88" s="48" t="n">
        <f aca="false">MIN(MAX((GG87*(1+GG$5/Setup!$C$36)+IF($V88=14,N($F88),0))-CK88,0),MAX($P88-SUM(DV88:EH88),0))</f>
        <v>0</v>
      </c>
      <c r="EJ88" s="48" t="n">
        <f aca="false">MIN(MAX((GH87*(1+GH$5/Setup!$C$36)+IF($V88=15,N($F88),0))-CL88,0),MAX($P88-SUM(DV88:EI88),0))</f>
        <v>0</v>
      </c>
      <c r="EK88" s="48" t="n">
        <f aca="false">MIN(MAX((GI87*(1+GI$5/Setup!$C$36)+IF($V88=16,N($F88),0))-CM88,0),MAX($P88-SUM(DV88:EJ88),0))</f>
        <v>0</v>
      </c>
      <c r="EL88" s="48" t="n">
        <f aca="false">MIN(MAX((GJ87*(1+GJ$5/Setup!$C$36)+IF($V88=17,N($F88),0))-CN88,0),MAX($P88-SUM(DV88:EK88),0))</f>
        <v>0</v>
      </c>
      <c r="EM88" s="48" t="n">
        <f aca="false">MIN(MAX((GK87*(1+GK$5/Setup!$C$36)+IF($V88=18,N($F88),0))-CO88,0),MAX($P88-SUM(DV88:EL88),0))</f>
        <v>0</v>
      </c>
      <c r="EN88" s="48" t="n">
        <f aca="false">MIN(MAX((GL87*(1+GL$5/Setup!$C$36)+IF($V88=19,N($F88),0))-CP88,0),MAX($P88-SUM(DV88:EM88),0))</f>
        <v>0</v>
      </c>
      <c r="EO88" s="48" t="n">
        <f aca="false">MIN(MAX((GM87*(1+GM$5/Setup!$C$36)+IF($V88=20,N($F88),0))-CQ88,0),MAX($P88-SUM(DV88:EN88),0))</f>
        <v>0</v>
      </c>
      <c r="EP88" s="48" t="n">
        <f aca="false">MIN(MAX((GN87*(1+GN$5/Setup!$C$36)+IF($V88=21,N($F88),0))-CR88,0),MAX($P88-SUM(DV88:EO88),0))</f>
        <v>0</v>
      </c>
      <c r="EQ88" s="48" t="n">
        <f aca="false">MIN(MAX((GO87*(1+GO$5/Setup!$C$36)+IF($V88=22,N($F88),0))-CS88,0),MAX($P88-SUM(DV88:EP88),0))</f>
        <v>0</v>
      </c>
      <c r="ER88" s="48" t="n">
        <f aca="false">MIN(MAX((GP87*(1+GP$5/Setup!$C$36)+IF($V88=23,N($F88),0))-CT88,0),MAX($P88-SUM(DV88:EQ88),0))</f>
        <v>0</v>
      </c>
      <c r="ES88" s="48" t="n">
        <f aca="false">MIN(MAX((GQ87*(1+GQ$5/Setup!$C$36)+IF($V88=24,N($F88),0))-CU88,0),MAX($P88-SUM(DV88:ER88),0))</f>
        <v>0</v>
      </c>
      <c r="ET88" s="48" t="n">
        <f aca="false">MIN(MAX((GR87*(1+GR$5/Setup!$C$36)+IF($V88=25,N($F88),0))-CV88,0),MAX($P88-SUM(DV88:ES88),0))</f>
        <v>0</v>
      </c>
      <c r="EU88" s="48" t="n">
        <f aca="false">MIN(MAX((GS87*(1+GS$5/Setup!$C$36)+IF($V88=26,N($F88),0))-CW88,0),MAX($P88-SUM(DV88:ET88),0))</f>
        <v>0</v>
      </c>
      <c r="EV88" s="48" t="n">
        <f aca="false">MIN(MAX((GT87*(1+GT$5/Setup!$C$36)+IF($V88=27,N($F88),0))-CX88,0),MAX($P88-SUM(DV88:EU88),0))</f>
        <v>0</v>
      </c>
      <c r="EW88" s="48" t="n">
        <f aca="false">MIN(MAX((GU87*(1+GU$5/Setup!$C$36)+IF($V88=28,N($F88),0))-CY88,0),MAX($P88-SUM(DV88:EV88),0))</f>
        <v>0</v>
      </c>
      <c r="EX88" s="48" t="n">
        <f aca="false">MIN(MAX((GV87*(1+GV$5/Setup!$C$36)+IF($V88=29,N($F88),0))-CZ88,0),MAX($P88-SUM(DV88:EW88),0))</f>
        <v>0</v>
      </c>
      <c r="EY88" s="48" t="n">
        <f aca="false">MIN(MAX((GW87*(1+GW$5/Setup!$C$36)+IF($V88=30,N($F88),0))-DA88,0),MAX($P88-SUM(DV88:EX88),0))</f>
        <v>0</v>
      </c>
      <c r="EZ88" s="48" t="n">
        <f aca="false">MIN(MAX((GX87*(1+GX$5/Setup!$C$36)+IF($V88=31,N($F88),0))-DB88,0),MAX($P88-SUM(DV88:EY88),0))</f>
        <v>0</v>
      </c>
      <c r="FA88" s="48" t="n">
        <f aca="false">MIN(MAX((GY87*(1+GY$5/Setup!$C$36)+IF($V88=32,N($F88),0))-DC88,0),MAX($P88-SUM(DV88:EZ88),0))</f>
        <v>0</v>
      </c>
      <c r="FB88" s="48" t="n">
        <f aca="false">MIN(MAX((GZ87*(1+GZ$5/Setup!$C$36)+IF($V88=33,N($F88),0))-DD88,0),MAX($P88-SUM(DV88:FA88),0))</f>
        <v>0</v>
      </c>
      <c r="FC88" s="48" t="n">
        <f aca="false">MIN(MAX((HA87*(1+HA$5/Setup!$C$36)+IF($V88=34,N($F88),0))-DE88,0),MAX($P88-SUM(DV88:FB88),0))</f>
        <v>0</v>
      </c>
      <c r="FD88" s="48" t="n">
        <f aca="false">MIN(MAX((HB87*(1+HB$5/Setup!$C$36)+IF($V88=35,N($F88),0))-DF88,0),MAX($P88-SUM(DV88:FC88),0))</f>
        <v>0</v>
      </c>
      <c r="FE88" s="48" t="n">
        <f aca="false">MIN(MAX((HC87*(1+HC$5/Setup!$C$36)+IF($V88=36,N($F88),0))-DG88,0),MAX($P88-SUM(DV88:FD88),0))</f>
        <v>0</v>
      </c>
      <c r="FF88" s="48" t="n">
        <f aca="false">MIN(MAX((HD87*(1+HD$5/Setup!$C$36)+IF($V88=37,N($F88),0))-DH88,0),MAX($P88-SUM(DV88:FE88),0))</f>
        <v>0</v>
      </c>
      <c r="FG88" s="48" t="n">
        <f aca="false">MIN(MAX((HE87*(1+HE$5/Setup!$C$36)+IF($V88=38,N($F88),0))-DI88,0),MAX($P88-SUM(DV88:FF88),0))</f>
        <v>0</v>
      </c>
      <c r="FH88" s="48" t="n">
        <f aca="false">MIN(MAX((HF87*(1+HF$5/Setup!$C$36)+IF($V88=39,N($F88),0))-DJ88,0),MAX($P88-SUM(DV88:FG88),0))</f>
        <v>0</v>
      </c>
      <c r="FI88" s="48" t="n">
        <f aca="false">MIN(MAX((HG87*(1+HG$5/Setup!$C$36)+IF($V88=40,N($F88),0))-DK88,0),MAX($P88-SUM(DV88:FH88),0))</f>
        <v>0</v>
      </c>
      <c r="FJ88" s="48" t="n">
        <f aca="false">MIN(MAX((HH87*(1+HH$5/Setup!$C$36)+IF($V88=41,N($F88),0))-DL88,0),MAX($P88-SUM(DV88:FI88),0))</f>
        <v>0</v>
      </c>
      <c r="FK88" s="48" t="n">
        <f aca="false">MIN(MAX((HI87*(1+HI$5/Setup!$C$36)+IF($V88=42,N($F88),0))-DM88,0),MAX($P88-SUM(DV88:FJ88),0))</f>
        <v>0</v>
      </c>
      <c r="FL88" s="48" t="n">
        <f aca="false">MIN(MAX((HJ87*(1+HJ$5/Setup!$C$36)+IF($V88=43,N($F88),0))-DN88,0),MAX($P88-SUM(DV88:FK88),0))</f>
        <v>0</v>
      </c>
      <c r="FM88" s="48" t="n">
        <f aca="false">MIN(MAX((HK87*(1+HK$5/Setup!$C$36)+IF($V88=44,N($F88),0))-DO88,0),MAX($P88-SUM(DV88:FL88),0))</f>
        <v>0</v>
      </c>
      <c r="FN88" s="48" t="n">
        <f aca="false">MIN(MAX((HL87*(1+HL$5/Setup!$C$36)+IF($V88=45,N($F88),0))-DP88,0),MAX($P88-SUM(DV88:FM88),0))</f>
        <v>0</v>
      </c>
      <c r="FO88" s="48" t="n">
        <f aca="false">MIN(MAX((HM87*(1+HM$5/Setup!$C$36)+IF($V88=46,N($F88),0))-DQ88,0),MAX($P88-SUM(DV88:FN88),0))</f>
        <v>0</v>
      </c>
      <c r="FP88" s="48" t="n">
        <f aca="false">MIN(MAX((HN87*(1+HN$5/Setup!$C$36)+IF($V88=47,N($F88),0))-DR88,0),MAX($P88-SUM(DV88:FO88),0))</f>
        <v>0</v>
      </c>
      <c r="FQ88" s="48" t="n">
        <f aca="false">MIN(MAX((HO87*(1+HO$5/Setup!$C$36)+IF($V88=48,N($F88),0))-DS88,0),MAX($P88-SUM(DV88:FP88),0))</f>
        <v>0</v>
      </c>
      <c r="FR88" s="48" t="n">
        <f aca="false">MIN(MAX((HP87*(1+HP$5/Setup!$C$36)+IF($V88=49,N($F88),0))-DT88,0),MAX($P88-SUM(DV88:FQ88),0))</f>
        <v>0</v>
      </c>
      <c r="FS88" s="48" t="n">
        <f aca="false">MIN(MAX((HQ87*(1+HQ$5/Setup!$C$36)+IF($V88=50,N($F88),0))-DU88,0),MAX($P88-SUM(DV88:FR88),0))</f>
        <v>0</v>
      </c>
      <c r="FT88" s="48" t="n">
        <f aca="false">IF((FT87*(1+FT$5/Setup!$C$36)+IF($V88=1,N($F88),0))-BX88-DV88&lt;0.005,0,(FT87*(1+FT$5/Setup!$C$36)+IF($V88=1,N($F88),0))-BX88-DV88)</f>
        <v>0</v>
      </c>
      <c r="FU88" s="48" t="n">
        <f aca="false">IF((FU87*(1+FU$5/Setup!$C$36)+IF($V88=2,N($F88),0))-BY88-DW88&lt;0.005,0,(FU87*(1+FU$5/Setup!$C$36)+IF($V88=2,N($F88),0))-BY88-DW88)</f>
        <v>0</v>
      </c>
      <c r="FV88" s="48" t="n">
        <f aca="false">IF((FV87*(1+FV$5/Setup!$C$36)+IF($V88=3,N($F88),0))-BZ88-DX88&lt;0.005,0,(FV87*(1+FV$5/Setup!$C$36)+IF($V88=3,N($F88),0))-BZ88-DX88)</f>
        <v>0</v>
      </c>
      <c r="FW88" s="48" t="n">
        <f aca="false">IF((FW87*(1+FW$5/Setup!$C$36)+IF($V88=4,N($F88),0))-CA88-DY88&lt;0.005,0,(FW87*(1+FW$5/Setup!$C$36)+IF($V88=4,N($F88),0))-CA88-DY88)</f>
        <v>0</v>
      </c>
      <c r="FX88" s="48" t="n">
        <f aca="false">IF((FX87*(1+FX$5/Setup!$C$36)+IF($V88=5,N($F88),0))-CB88-DZ88&lt;0.005,0,(FX87*(1+FX$5/Setup!$C$36)+IF($V88=5,N($F88),0))-CB88-DZ88)</f>
        <v>0</v>
      </c>
      <c r="FY88" s="48" t="n">
        <f aca="false">IF((FY87*(1+FY$5/Setup!$C$36)+IF($V88=6,N($F88),0))-CC88-EA88&lt;0.005,0,(FY87*(1+FY$5/Setup!$C$36)+IF($V88=6,N($F88),0))-CC88-EA88)</f>
        <v>0</v>
      </c>
      <c r="FZ88" s="48" t="n">
        <f aca="false">IF((FZ87*(1+FZ$5/Setup!$C$36)+IF($V88=7,N($F88),0))-CD88-EB88&lt;0.005,0,(FZ87*(1+FZ$5/Setup!$C$36)+IF($V88=7,N($F88),0))-CD88-EB88)</f>
        <v>0</v>
      </c>
      <c r="GA88" s="48" t="n">
        <f aca="false">IF((GA87*(1+GA$5/Setup!$C$36)+IF($V88=8,N($F88),0))-CE88-EC88&lt;0.005,0,(GA87*(1+GA$5/Setup!$C$36)+IF($V88=8,N($F88),0))-CE88-EC88)</f>
        <v>0</v>
      </c>
      <c r="GB88" s="48" t="n">
        <f aca="false">IF((GB87*(1+GB$5/Setup!$C$36)+IF($V88=9,N($F88),0))-CF88-ED88&lt;0.005,0,(GB87*(1+GB$5/Setup!$C$36)+IF($V88=9,N($F88),0))-CF88-ED88)</f>
        <v>0</v>
      </c>
      <c r="GC88" s="48" t="n">
        <f aca="false">IF((GC87*(1+GC$5/Setup!$C$36)+IF($V88=10,N($F88),0))-CG88-EE88&lt;0.005,0,(GC87*(1+GC$5/Setup!$C$36)+IF($V88=10,N($F88),0))-CG88-EE88)</f>
        <v>0</v>
      </c>
      <c r="GD88" s="48" t="n">
        <f aca="false">IF((GD87*(1+GD$5/Setup!$C$36)+IF($V88=11,N($F88),0))-CH88-EF88&lt;0.005,0,(GD87*(1+GD$5/Setup!$C$36)+IF($V88=11,N($F88),0))-CH88-EF88)</f>
        <v>0</v>
      </c>
      <c r="GE88" s="48" t="n">
        <f aca="false">IF((GE87*(1+GE$5/Setup!$C$36)+IF($V88=12,N($F88),0))-CI88-EG88&lt;0.005,0,(GE87*(1+GE$5/Setup!$C$36)+IF($V88=12,N($F88),0))-CI88-EG88)</f>
        <v>0</v>
      </c>
      <c r="GF88" s="48" t="n">
        <f aca="false">IF((GF87*(1+GF$5/Setup!$C$36)+IF($V88=13,N($F88),0))-CJ88-EH88&lt;0.005,0,(GF87*(1+GF$5/Setup!$C$36)+IF($V88=13,N($F88),0))-CJ88-EH88)</f>
        <v>0</v>
      </c>
      <c r="GG88" s="48" t="n">
        <f aca="false">IF((GG87*(1+GG$5/Setup!$C$36)+IF($V88=14,N($F88),0))-CK88-EI88&lt;0.005,0,(GG87*(1+GG$5/Setup!$C$36)+IF($V88=14,N($F88),0))-CK88-EI88)</f>
        <v>0</v>
      </c>
      <c r="GH88" s="48" t="n">
        <f aca="false">IF((GH87*(1+GH$5/Setup!$C$36)+IF($V88=15,N($F88),0))-CL88-EJ88&lt;0.005,0,(GH87*(1+GH$5/Setup!$C$36)+IF($V88=15,N($F88),0))-CL88-EJ88)</f>
        <v>0</v>
      </c>
      <c r="GI88" s="48" t="n">
        <f aca="false">IF((GI87*(1+GI$5/Setup!$C$36)+IF($V88=16,N($F88),0))-CM88-EK88&lt;0.005,0,(GI87*(1+GI$5/Setup!$C$36)+IF($V88=16,N($F88),0))-CM88-EK88)</f>
        <v>0</v>
      </c>
      <c r="GJ88" s="48" t="n">
        <f aca="false">IF((GJ87*(1+GJ$5/Setup!$C$36)+IF($V88=17,N($F88),0))-CN88-EL88&lt;0.005,0,(GJ87*(1+GJ$5/Setup!$C$36)+IF($V88=17,N($F88),0))-CN88-EL88)</f>
        <v>0</v>
      </c>
      <c r="GK88" s="48" t="n">
        <f aca="false">IF((GK87*(1+GK$5/Setup!$C$36)+IF($V88=18,N($F88),0))-CO88-EM88&lt;0.005,0,(GK87*(1+GK$5/Setup!$C$36)+IF($V88=18,N($F88),0))-CO88-EM88)</f>
        <v>0</v>
      </c>
      <c r="GL88" s="48" t="n">
        <f aca="false">IF((GL87*(1+GL$5/Setup!$C$36)+IF($V88=19,N($F88),0))-CP88-EN88&lt;0.005,0,(GL87*(1+GL$5/Setup!$C$36)+IF($V88=19,N($F88),0))-CP88-EN88)</f>
        <v>0</v>
      </c>
      <c r="GM88" s="48" t="n">
        <f aca="false">IF((GM87*(1+GM$5/Setup!$C$36)+IF($V88=20,N($F88),0))-CQ88-EO88&lt;0.005,0,(GM87*(1+GM$5/Setup!$C$36)+IF($V88=20,N($F88),0))-CQ88-EO88)</f>
        <v>0</v>
      </c>
      <c r="GN88" s="48" t="n">
        <f aca="false">IF((GN87*(1+GN$5/Setup!$C$36)+IF($V88=21,N($F88),0))-CR88-EP88&lt;0.005,0,(GN87*(1+GN$5/Setup!$C$36)+IF($V88=21,N($F88),0))-CR88-EP88)</f>
        <v>0</v>
      </c>
      <c r="GO88" s="48" t="n">
        <f aca="false">IF((GO87*(1+GO$5/Setup!$C$36)+IF($V88=22,N($F88),0))-CS88-EQ88&lt;0.005,0,(GO87*(1+GO$5/Setup!$C$36)+IF($V88=22,N($F88),0))-CS88-EQ88)</f>
        <v>0</v>
      </c>
      <c r="GP88" s="48" t="n">
        <f aca="false">IF((GP87*(1+GP$5/Setup!$C$36)+IF($V88=23,N($F88),0))-CT88-ER88&lt;0.005,0,(GP87*(1+GP$5/Setup!$C$36)+IF($V88=23,N($F88),0))-CT88-ER88)</f>
        <v>0</v>
      </c>
      <c r="GQ88" s="48" t="n">
        <f aca="false">IF((GQ87*(1+GQ$5/Setup!$C$36)+IF($V88=24,N($F88),0))-CU88-ES88&lt;0.005,0,(GQ87*(1+GQ$5/Setup!$C$36)+IF($V88=24,N($F88),0))-CU88-ES88)</f>
        <v>0</v>
      </c>
      <c r="GR88" s="48" t="n">
        <f aca="false">IF((GR87*(1+GR$5/Setup!$C$36)+IF($V88=25,N($F88),0))-CV88-ET88&lt;0.005,0,(GR87*(1+GR$5/Setup!$C$36)+IF($V88=25,N($F88),0))-CV88-ET88)</f>
        <v>0</v>
      </c>
      <c r="GS88" s="48" t="n">
        <f aca="false">IF((GS87*(1+GS$5/Setup!$C$36)+IF($V88=26,N($F88),0))-CW88-EU88&lt;0.005,0,(GS87*(1+GS$5/Setup!$C$36)+IF($V88=26,N($F88),0))-CW88-EU88)</f>
        <v>0</v>
      </c>
      <c r="GT88" s="48" t="n">
        <f aca="false">IF((GT87*(1+GT$5/Setup!$C$36)+IF($V88=27,N($F88),0))-CX88-EV88&lt;0.005,0,(GT87*(1+GT$5/Setup!$C$36)+IF($V88=27,N($F88),0))-CX88-EV88)</f>
        <v>0</v>
      </c>
      <c r="GU88" s="48" t="n">
        <f aca="false">IF((GU87*(1+GU$5/Setup!$C$36)+IF($V88=28,N($F88),0))-CY88-EW88&lt;0.005,0,(GU87*(1+GU$5/Setup!$C$36)+IF($V88=28,N($F88),0))-CY88-EW88)</f>
        <v>0</v>
      </c>
      <c r="GV88" s="48" t="n">
        <f aca="false">IF((GV87*(1+GV$5/Setup!$C$36)+IF($V88=29,N($F88),0))-CZ88-EX88&lt;0.005,0,(GV87*(1+GV$5/Setup!$C$36)+IF($V88=29,N($F88),0))-CZ88-EX88)</f>
        <v>0</v>
      </c>
      <c r="GW88" s="48" t="n">
        <f aca="false">IF((GW87*(1+GW$5/Setup!$C$36)+IF($V88=30,N($F88),0))-DA88-EY88&lt;0.005,0,(GW87*(1+GW$5/Setup!$C$36)+IF($V88=30,N($F88),0))-DA88-EY88)</f>
        <v>0</v>
      </c>
      <c r="GX88" s="48" t="n">
        <f aca="false">IF((GX87*(1+GX$5/Setup!$C$36)+IF($V88=31,N($F88),0))-DB88-EZ88&lt;0.005,0,(GX87*(1+GX$5/Setup!$C$36)+IF($V88=31,N($F88),0))-DB88-EZ88)</f>
        <v>0</v>
      </c>
      <c r="GY88" s="48" t="n">
        <f aca="false">IF((GY87*(1+GY$5/Setup!$C$36)+IF($V88=32,N($F88),0))-DC88-FA88&lt;0.005,0,(GY87*(1+GY$5/Setup!$C$36)+IF($V88=32,N($F88),0))-DC88-FA88)</f>
        <v>0</v>
      </c>
      <c r="GZ88" s="48" t="n">
        <f aca="false">IF((GZ87*(1+GZ$5/Setup!$C$36)+IF($V88=33,N($F88),0))-DD88-FB88&lt;0.005,0,(GZ87*(1+GZ$5/Setup!$C$36)+IF($V88=33,N($F88),0))-DD88-FB88)</f>
        <v>0</v>
      </c>
      <c r="HA88" s="48" t="n">
        <f aca="false">IF((HA87*(1+HA$5/Setup!$C$36)+IF($V88=34,N($F88),0))-DE88-FC88&lt;0.005,0,(HA87*(1+HA$5/Setup!$C$36)+IF($V88=34,N($F88),0))-DE88-FC88)</f>
        <v>0</v>
      </c>
      <c r="HB88" s="48" t="n">
        <f aca="false">IF((HB87*(1+HB$5/Setup!$C$36)+IF($V88=35,N($F88),0))-DF88-FD88&lt;0.005,0,(HB87*(1+HB$5/Setup!$C$36)+IF($V88=35,N($F88),0))-DF88-FD88)</f>
        <v>0</v>
      </c>
      <c r="HC88" s="48" t="n">
        <f aca="false">IF((HC87*(1+HC$5/Setup!$C$36)+IF($V88=36,N($F88),0))-DG88-FE88&lt;0.005,0,(HC87*(1+HC$5/Setup!$C$36)+IF($V88=36,N($F88),0))-DG88-FE88)</f>
        <v>0</v>
      </c>
      <c r="HD88" s="48" t="n">
        <f aca="false">IF((HD87*(1+HD$5/Setup!$C$36)+IF($V88=37,N($F88),0))-DH88-FF88&lt;0.005,0,(HD87*(1+HD$5/Setup!$C$36)+IF($V88=37,N($F88),0))-DH88-FF88)</f>
        <v>0</v>
      </c>
      <c r="HE88" s="48" t="n">
        <f aca="false">IF((HE87*(1+HE$5/Setup!$C$36)+IF($V88=38,N($F88),0))-DI88-FG88&lt;0.005,0,(HE87*(1+HE$5/Setup!$C$36)+IF($V88=38,N($F88),0))-DI88-FG88)</f>
        <v>0</v>
      </c>
      <c r="HF88" s="48" t="n">
        <f aca="false">IF((HF87*(1+HF$5/Setup!$C$36)+IF($V88=39,N($F88),0))-DJ88-FH88&lt;0.005,0,(HF87*(1+HF$5/Setup!$C$36)+IF($V88=39,N($F88),0))-DJ88-FH88)</f>
        <v>0</v>
      </c>
      <c r="HG88" s="48" t="n">
        <f aca="false">IF((HG87*(1+HG$5/Setup!$C$36)+IF($V88=40,N($F88),0))-DK88-FI88&lt;0.005,0,(HG87*(1+HG$5/Setup!$C$36)+IF($V88=40,N($F88),0))-DK88-FI88)</f>
        <v>0</v>
      </c>
      <c r="HH88" s="48" t="n">
        <f aca="false">IF((HH87*(1+HH$5/Setup!$C$36)+IF($V88=41,N($F88),0))-DL88-FJ88&lt;0.005,0,(HH87*(1+HH$5/Setup!$C$36)+IF($V88=41,N($F88),0))-DL88-FJ88)</f>
        <v>0</v>
      </c>
      <c r="HI88" s="48" t="n">
        <f aca="false">IF((HI87*(1+HI$5/Setup!$C$36)+IF($V88=42,N($F88),0))-DM88-FK88&lt;0.005,0,(HI87*(1+HI$5/Setup!$C$36)+IF($V88=42,N($F88),0))-DM88-FK88)</f>
        <v>0</v>
      </c>
      <c r="HJ88" s="48" t="n">
        <f aca="false">IF((HJ87*(1+HJ$5/Setup!$C$36)+IF($V88=43,N($F88),0))-DN88-FL88&lt;0.005,0,(HJ87*(1+HJ$5/Setup!$C$36)+IF($V88=43,N($F88),0))-DN88-FL88)</f>
        <v>0</v>
      </c>
      <c r="HK88" s="48" t="n">
        <f aca="false">IF((HK87*(1+HK$5/Setup!$C$36)+IF($V88=44,N($F88),0))-DO88-FM88&lt;0.005,0,(HK87*(1+HK$5/Setup!$C$36)+IF($V88=44,N($F88),0))-DO88-FM88)</f>
        <v>0</v>
      </c>
      <c r="HL88" s="48" t="n">
        <f aca="false">IF((HL87*(1+HL$5/Setup!$C$36)+IF($V88=45,N($F88),0))-DP88-FN88&lt;0.005,0,(HL87*(1+HL$5/Setup!$C$36)+IF($V88=45,N($F88),0))-DP88-FN88)</f>
        <v>0</v>
      </c>
      <c r="HM88" s="48" t="n">
        <f aca="false">IF((HM87*(1+HM$5/Setup!$C$36)+IF($V88=46,N($F88),0))-DQ88-FO88&lt;0.005,0,(HM87*(1+HM$5/Setup!$C$36)+IF($V88=46,N($F88),0))-DQ88-FO88)</f>
        <v>0</v>
      </c>
      <c r="HN88" s="48" t="n">
        <f aca="false">IF((HN87*(1+HN$5/Setup!$C$36)+IF($V88=47,N($F88),0))-DR88-FP88&lt;0.005,0,(HN87*(1+HN$5/Setup!$C$36)+IF($V88=47,N($F88),0))-DR88-FP88)</f>
        <v>0</v>
      </c>
      <c r="HO88" s="48" t="n">
        <f aca="false">IF((HO87*(1+HO$5/Setup!$C$36)+IF($V88=48,N($F88),0))-DS88-FQ88&lt;0.005,0,(HO87*(1+HO$5/Setup!$C$36)+IF($V88=48,N($F88),0))-DS88-FQ88)</f>
        <v>0</v>
      </c>
      <c r="HP88" s="48" t="n">
        <f aca="false">IF((HP87*(1+HP$5/Setup!$C$36)+IF($V88=49,N($F88),0))-DT88-FR88&lt;0.005,0,(HP87*(1+HP$5/Setup!$C$36)+IF($V88=49,N($F88),0))-DT88-FR88)</f>
        <v>0</v>
      </c>
      <c r="HQ88" s="48" t="n">
        <f aca="false">IF((HQ87*(1+HQ$5/Setup!$C$36)+IF($V88=50,N($F88),0))-DU88-FS88&lt;0.005,0,(HQ87*(1+HQ$5/Setup!$C$36)+IF($V88=50,N($F88),0))-DU88-FS88)</f>
        <v>0</v>
      </c>
    </row>
    <row r="89" customFormat="false" ht="15" hidden="false" customHeight="false" outlineLevel="0" collapsed="false">
      <c r="A89" s="44" t="n">
        <v>81</v>
      </c>
      <c r="B89" s="45" t="n">
        <f aca="false">IF(Setup!$C$7="Every month",EDATE(Setup!$C$8,($A89-1)),IF(Setup!$C$7="Twice a month",DATE(YEAR(Setup!$C$8),MONTH(Setup!$C$8)+INT((($A89-1)+Setup!$C$41)/2),MIN(IF(MOD(($A89-1)+Setup!$C$41,2)=0,Setup!$C$39,Setup!$C$40),DAY(EOMONTH(DATE(YEAR(Setup!$C$8),MONTH(Setup!$C$8)+INT((($A89-1)+Setup!$C$41)/2),1),0)))),Setup!$C$8+($A89-1)*IF(Setup!$C$7="Every week",7,14)))</f>
        <v>47445</v>
      </c>
      <c r="C89" s="45" t="n">
        <f aca="false">IF(Setup!$C$7="Every month",EDATE(Setup!$C$8,$A89),IF(Setup!$C$7="Twice a month",DATE(YEAR(Setup!$C$8),MONTH(Setup!$C$8)+INT(($A89+Setup!$C$41)/2),MIN(IF(MOD($A89+Setup!$C$41,2)=0,Setup!$C$39,Setup!$C$40),DAY(EOMONTH(DATE(YEAR(Setup!$C$8),MONTH(Setup!$C$8)+INT(($A89+Setup!$C$41)/2),1),0)))),Setup!$C$8+$A89*IF(Setup!$C$7="Every week",7,14)))</f>
        <v>47459</v>
      </c>
      <c r="D89" s="46"/>
      <c r="E89" s="47"/>
      <c r="F89" s="47"/>
      <c r="G89" s="47"/>
      <c r="H89" s="47"/>
      <c r="I89" s="48" t="n">
        <f aca="false">N(Setup!$C$11)+N(E89)</f>
        <v>100</v>
      </c>
      <c r="J89" s="48" t="n">
        <f aca="false">MIN(Setup!$C$37,MAX(I89,0))</f>
        <v>9.23076923076923</v>
      </c>
      <c r="K89" s="48" t="n">
        <f aca="false">MIN(MAX(N(Setup!$C$14)-L88,0),MAX(I89-J89,0))</f>
        <v>0</v>
      </c>
      <c r="L89" s="48" t="n">
        <f aca="false">L88+K89-N(G89)</f>
        <v>500</v>
      </c>
      <c r="M89" s="48" t="n">
        <f aca="false">M88+J89-N(H89)</f>
        <v>747.692307692309</v>
      </c>
      <c r="N89" s="48" t="n">
        <f aca="false">SUM(BX89:DU89)</f>
        <v>0</v>
      </c>
      <c r="O89" s="48" t="n">
        <f aca="false">SUM(Z89:BW89)-N89</f>
        <v>0</v>
      </c>
      <c r="P89" s="48" t="n">
        <f aca="false">MAX(I89-J89-K89,0)+O89</f>
        <v>90.7692307692308</v>
      </c>
      <c r="Q89" s="48" t="n">
        <f aca="false">SUM(DV89:FS89)</f>
        <v>0</v>
      </c>
      <c r="R89" s="49" t="n">
        <f aca="false">N89+J89+K89+Q89</f>
        <v>9.23076923076923</v>
      </c>
      <c r="S89" s="48" t="n">
        <f aca="false">T89-T88-N(F89)+N89+Q89</f>
        <v>0</v>
      </c>
      <c r="T89" s="49" t="n">
        <f aca="false">SUM(FT89:HQ89)</f>
        <v>0</v>
      </c>
      <c r="U89" s="44" t="str">
        <f aca="false">IF(T88&lt;0.005,"",INDEX(Helpers!$C$2:$C$51,IF(_xlfn.MINIFS($DV$6:$FS$6,DV89:FS89,"&gt;0.005")=0,V89,_xlfn.MINIFS($DV$6:$FS$6,DV89:FS89,"&gt;0.005"))))</f>
        <v/>
      </c>
      <c r="V89" s="44" t="n">
        <f aca="false">IF(_xlfn.MINIFS($FT$6:$HQ$6,FT88:HQ88,"&gt;0.005")=0,1,_xlfn.MINIFS($FT$6:$HQ$6,FT88:HQ88,"&gt;0.005"))</f>
        <v>1</v>
      </c>
      <c r="W89" s="44" t="n">
        <f aca="false">IF(AND(D89&lt;&gt;"Paid",T88&gt;0.005),1,0)</f>
        <v>0</v>
      </c>
      <c r="X89" s="48" t="n">
        <f aca="false">SUMPRODUCT(((Helpers!$G$2:$G$51*(1+(Helpers!$D$2:$D$51+0.000000001)/12)^(($B89-Setup!$C$8)/(365.25/12))-Helpers!$E$2:$E$51*((1+(Helpers!$D$2:$D$51+0.000000001)/12)^(($B89-Setup!$C$8)/(365.25/12))-1)/((Helpers!$D$2:$D$51+0.000000001)/12))&gt;0)*(Helpers!$G$2:$G$51*(1+(Helpers!$D$2:$D$51+0.000000001)/12)^(($B89-Setup!$C$8)/(365.25/12))-Helpers!$E$2:$E$51*((1+(Helpers!$D$2:$D$51+0.000000001)/12)^(($B89-Setup!$C$8)/(365.25/12))-1)/((Helpers!$D$2:$D$51+0.000000001)/12)))</f>
        <v>130.016761675593</v>
      </c>
      <c r="Y89" s="48"/>
      <c r="Z89" s="48" t="n">
        <f aca="false">IF(OR(N(Z$5)=0,Z$6=""),0,Z$5*((DATE(YEAR($B89),MONTH($B89),MIN(Z$6,DAY(EOMONTH($B89,0))))&gt;=$B89)*(DATE(YEAR($B89),MONTH($B89),MIN(Z$6,DAY(EOMONTH($B89,0))))&lt;$C89)+(DATE(YEAR($B89),MONTH($B89)+1,MIN(Z$6,DAY(EOMONTH($B89,1))))&gt;=$B89)*(DATE(YEAR($B89),MONTH($B89)+1,MIN(Z$6,DAY(EOMONTH($B89,1))))&lt;$C89)))</f>
        <v>0</v>
      </c>
      <c r="AA89" s="48" t="n">
        <f aca="false">IF(OR(N(AA$5)=0,AA$6=""),0,AA$5*((DATE(YEAR($B89),MONTH($B89),MIN(AA$6,DAY(EOMONTH($B89,0))))&gt;=$B89)*(DATE(YEAR($B89),MONTH($B89),MIN(AA$6,DAY(EOMONTH($B89,0))))&lt;$C89)+(DATE(YEAR($B89),MONTH($B89)+1,MIN(AA$6,DAY(EOMONTH($B89,1))))&gt;=$B89)*(DATE(YEAR($B89),MONTH($B89)+1,MIN(AA$6,DAY(EOMONTH($B89,1))))&lt;$C89)))</f>
        <v>0</v>
      </c>
      <c r="AB89" s="48" t="n">
        <f aca="false">IF(OR(N(AB$5)=0,AB$6=""),0,AB$5*((DATE(YEAR($B89),MONTH($B89),MIN(AB$6,DAY(EOMONTH($B89,0))))&gt;=$B89)*(DATE(YEAR($B89),MONTH($B89),MIN(AB$6,DAY(EOMONTH($B89,0))))&lt;$C89)+(DATE(YEAR($B89),MONTH($B89)+1,MIN(AB$6,DAY(EOMONTH($B89,1))))&gt;=$B89)*(DATE(YEAR($B89),MONTH($B89)+1,MIN(AB$6,DAY(EOMONTH($B89,1))))&lt;$C89)))</f>
        <v>0</v>
      </c>
      <c r="AC89" s="48" t="n">
        <f aca="false">IF(OR(N(AC$5)=0,AC$6=""),0,AC$5*((DATE(YEAR($B89),MONTH($B89),MIN(AC$6,DAY(EOMONTH($B89,0))))&gt;=$B89)*(DATE(YEAR($B89),MONTH($B89),MIN(AC$6,DAY(EOMONTH($B89,0))))&lt;$C89)+(DATE(YEAR($B89),MONTH($B89)+1,MIN(AC$6,DAY(EOMONTH($B89,1))))&gt;=$B89)*(DATE(YEAR($B89),MONTH($B89)+1,MIN(AC$6,DAY(EOMONTH($B89,1))))&lt;$C89)))</f>
        <v>0</v>
      </c>
      <c r="AD89" s="48" t="n">
        <f aca="false">IF(OR(N(AD$5)=0,AD$6=""),0,AD$5*((DATE(YEAR($B89),MONTH($B89),MIN(AD$6,DAY(EOMONTH($B89,0))))&gt;=$B89)*(DATE(YEAR($B89),MONTH($B89),MIN(AD$6,DAY(EOMONTH($B89,0))))&lt;$C89)+(DATE(YEAR($B89),MONTH($B89)+1,MIN(AD$6,DAY(EOMONTH($B89,1))))&gt;=$B89)*(DATE(YEAR($B89),MONTH($B89)+1,MIN(AD$6,DAY(EOMONTH($B89,1))))&lt;$C89)))</f>
        <v>0</v>
      </c>
      <c r="AE89" s="48" t="n">
        <f aca="false">IF(OR(N(AE$5)=0,AE$6=""),0,AE$5*((DATE(YEAR($B89),MONTH($B89),MIN(AE$6,DAY(EOMONTH($B89,0))))&gt;=$B89)*(DATE(YEAR($B89),MONTH($B89),MIN(AE$6,DAY(EOMONTH($B89,0))))&lt;$C89)+(DATE(YEAR($B89),MONTH($B89)+1,MIN(AE$6,DAY(EOMONTH($B89,1))))&gt;=$B89)*(DATE(YEAR($B89),MONTH($B89)+1,MIN(AE$6,DAY(EOMONTH($B89,1))))&lt;$C89)))</f>
        <v>0</v>
      </c>
      <c r="AF89" s="48" t="n">
        <f aca="false">IF(OR(N(AF$5)=0,AF$6=""),0,AF$5*((DATE(YEAR($B89),MONTH($B89),MIN(AF$6,DAY(EOMONTH($B89,0))))&gt;=$B89)*(DATE(YEAR($B89),MONTH($B89),MIN(AF$6,DAY(EOMONTH($B89,0))))&lt;$C89)+(DATE(YEAR($B89),MONTH($B89)+1,MIN(AF$6,DAY(EOMONTH($B89,1))))&gt;=$B89)*(DATE(YEAR($B89),MONTH($B89)+1,MIN(AF$6,DAY(EOMONTH($B89,1))))&lt;$C89)))</f>
        <v>0</v>
      </c>
      <c r="AG89" s="48" t="n">
        <f aca="false">IF(OR(N(AG$5)=0,AG$6=""),0,AG$5*((DATE(YEAR($B89),MONTH($B89),MIN(AG$6,DAY(EOMONTH($B89,0))))&gt;=$B89)*(DATE(YEAR($B89),MONTH($B89),MIN(AG$6,DAY(EOMONTH($B89,0))))&lt;$C89)+(DATE(YEAR($B89),MONTH($B89)+1,MIN(AG$6,DAY(EOMONTH($B89,1))))&gt;=$B89)*(DATE(YEAR($B89),MONTH($B89)+1,MIN(AG$6,DAY(EOMONTH($B89,1))))&lt;$C89)))</f>
        <v>0</v>
      </c>
      <c r="AH89" s="48" t="n">
        <f aca="false">IF(OR(N(AH$5)=0,AH$6=""),0,AH$5*((DATE(YEAR($B89),MONTH($B89),MIN(AH$6,DAY(EOMONTH($B89,0))))&gt;=$B89)*(DATE(YEAR($B89),MONTH($B89),MIN(AH$6,DAY(EOMONTH($B89,0))))&lt;$C89)+(DATE(YEAR($B89),MONTH($B89)+1,MIN(AH$6,DAY(EOMONTH($B89,1))))&gt;=$B89)*(DATE(YEAR($B89),MONTH($B89)+1,MIN(AH$6,DAY(EOMONTH($B89,1))))&lt;$C89)))</f>
        <v>0</v>
      </c>
      <c r="AI89" s="48" t="n">
        <f aca="false">IF(OR(N(AI$5)=0,AI$6=""),0,AI$5*((DATE(YEAR($B89),MONTH($B89),MIN(AI$6,DAY(EOMONTH($B89,0))))&gt;=$B89)*(DATE(YEAR($B89),MONTH($B89),MIN(AI$6,DAY(EOMONTH($B89,0))))&lt;$C89)+(DATE(YEAR($B89),MONTH($B89)+1,MIN(AI$6,DAY(EOMONTH($B89,1))))&gt;=$B89)*(DATE(YEAR($B89),MONTH($B89)+1,MIN(AI$6,DAY(EOMONTH($B89,1))))&lt;$C89)))</f>
        <v>0</v>
      </c>
      <c r="AJ89" s="48" t="n">
        <f aca="false">IF(OR(N(AJ$5)=0,AJ$6=""),0,AJ$5*((DATE(YEAR($B89),MONTH($B89),MIN(AJ$6,DAY(EOMONTH($B89,0))))&gt;=$B89)*(DATE(YEAR($B89),MONTH($B89),MIN(AJ$6,DAY(EOMONTH($B89,0))))&lt;$C89)+(DATE(YEAR($B89),MONTH($B89)+1,MIN(AJ$6,DAY(EOMONTH($B89,1))))&gt;=$B89)*(DATE(YEAR($B89),MONTH($B89)+1,MIN(AJ$6,DAY(EOMONTH($B89,1))))&lt;$C89)))</f>
        <v>0</v>
      </c>
      <c r="AK89" s="48" t="n">
        <f aca="false">IF(OR(N(AK$5)=0,AK$6=""),0,AK$5*((DATE(YEAR($B89),MONTH($B89),MIN(AK$6,DAY(EOMONTH($B89,0))))&gt;=$B89)*(DATE(YEAR($B89),MONTH($B89),MIN(AK$6,DAY(EOMONTH($B89,0))))&lt;$C89)+(DATE(YEAR($B89),MONTH($B89)+1,MIN(AK$6,DAY(EOMONTH($B89,1))))&gt;=$B89)*(DATE(YEAR($B89),MONTH($B89)+1,MIN(AK$6,DAY(EOMONTH($B89,1))))&lt;$C89)))</f>
        <v>0</v>
      </c>
      <c r="AL89" s="48" t="n">
        <f aca="false">IF(OR(N(AL$5)=0,AL$6=""),0,AL$5*((DATE(YEAR($B89),MONTH($B89),MIN(AL$6,DAY(EOMONTH($B89,0))))&gt;=$B89)*(DATE(YEAR($B89),MONTH($B89),MIN(AL$6,DAY(EOMONTH($B89,0))))&lt;$C89)+(DATE(YEAR($B89),MONTH($B89)+1,MIN(AL$6,DAY(EOMONTH($B89,1))))&gt;=$B89)*(DATE(YEAR($B89),MONTH($B89)+1,MIN(AL$6,DAY(EOMONTH($B89,1))))&lt;$C89)))</f>
        <v>0</v>
      </c>
      <c r="AM89" s="48" t="n">
        <f aca="false">IF(OR(N(AM$5)=0,AM$6=""),0,AM$5*((DATE(YEAR($B89),MONTH($B89),MIN(AM$6,DAY(EOMONTH($B89,0))))&gt;=$B89)*(DATE(YEAR($B89),MONTH($B89),MIN(AM$6,DAY(EOMONTH($B89,0))))&lt;$C89)+(DATE(YEAR($B89),MONTH($B89)+1,MIN(AM$6,DAY(EOMONTH($B89,1))))&gt;=$B89)*(DATE(YEAR($B89),MONTH($B89)+1,MIN(AM$6,DAY(EOMONTH($B89,1))))&lt;$C89)))</f>
        <v>0</v>
      </c>
      <c r="AN89" s="48" t="n">
        <f aca="false">IF(OR(N(AN$5)=0,AN$6=""),0,AN$5*((DATE(YEAR($B89),MONTH($B89),MIN(AN$6,DAY(EOMONTH($B89,0))))&gt;=$B89)*(DATE(YEAR($B89),MONTH($B89),MIN(AN$6,DAY(EOMONTH($B89,0))))&lt;$C89)+(DATE(YEAR($B89),MONTH($B89)+1,MIN(AN$6,DAY(EOMONTH($B89,1))))&gt;=$B89)*(DATE(YEAR($B89),MONTH($B89)+1,MIN(AN$6,DAY(EOMONTH($B89,1))))&lt;$C89)))</f>
        <v>0</v>
      </c>
      <c r="AO89" s="48" t="n">
        <f aca="false">IF(OR(N(AO$5)=0,AO$6=""),0,AO$5*((DATE(YEAR($B89),MONTH($B89),MIN(AO$6,DAY(EOMONTH($B89,0))))&gt;=$B89)*(DATE(YEAR($B89),MONTH($B89),MIN(AO$6,DAY(EOMONTH($B89,0))))&lt;$C89)+(DATE(YEAR($B89),MONTH($B89)+1,MIN(AO$6,DAY(EOMONTH($B89,1))))&gt;=$B89)*(DATE(YEAR($B89),MONTH($B89)+1,MIN(AO$6,DAY(EOMONTH($B89,1))))&lt;$C89)))</f>
        <v>0</v>
      </c>
      <c r="AP89" s="48" t="n">
        <f aca="false">IF(OR(N(AP$5)=0,AP$6=""),0,AP$5*((DATE(YEAR($B89),MONTH($B89),MIN(AP$6,DAY(EOMONTH($B89,0))))&gt;=$B89)*(DATE(YEAR($B89),MONTH($B89),MIN(AP$6,DAY(EOMONTH($B89,0))))&lt;$C89)+(DATE(YEAR($B89),MONTH($B89)+1,MIN(AP$6,DAY(EOMONTH($B89,1))))&gt;=$B89)*(DATE(YEAR($B89),MONTH($B89)+1,MIN(AP$6,DAY(EOMONTH($B89,1))))&lt;$C89)))</f>
        <v>0</v>
      </c>
      <c r="AQ89" s="48" t="n">
        <f aca="false">IF(OR(N(AQ$5)=0,AQ$6=""),0,AQ$5*((DATE(YEAR($B89),MONTH($B89),MIN(AQ$6,DAY(EOMONTH($B89,0))))&gt;=$B89)*(DATE(YEAR($B89),MONTH($B89),MIN(AQ$6,DAY(EOMONTH($B89,0))))&lt;$C89)+(DATE(YEAR($B89),MONTH($B89)+1,MIN(AQ$6,DAY(EOMONTH($B89,1))))&gt;=$B89)*(DATE(YEAR($B89),MONTH($B89)+1,MIN(AQ$6,DAY(EOMONTH($B89,1))))&lt;$C89)))</f>
        <v>0</v>
      </c>
      <c r="AR89" s="48" t="n">
        <f aca="false">IF(OR(N(AR$5)=0,AR$6=""),0,AR$5*((DATE(YEAR($B89),MONTH($B89),MIN(AR$6,DAY(EOMONTH($B89,0))))&gt;=$B89)*(DATE(YEAR($B89),MONTH($B89),MIN(AR$6,DAY(EOMONTH($B89,0))))&lt;$C89)+(DATE(YEAR($B89),MONTH($B89)+1,MIN(AR$6,DAY(EOMONTH($B89,1))))&gt;=$B89)*(DATE(YEAR($B89),MONTH($B89)+1,MIN(AR$6,DAY(EOMONTH($B89,1))))&lt;$C89)))</f>
        <v>0</v>
      </c>
      <c r="AS89" s="48" t="n">
        <f aca="false">IF(OR(N(AS$5)=0,AS$6=""),0,AS$5*((DATE(YEAR($B89),MONTH($B89),MIN(AS$6,DAY(EOMONTH($B89,0))))&gt;=$B89)*(DATE(YEAR($B89),MONTH($B89),MIN(AS$6,DAY(EOMONTH($B89,0))))&lt;$C89)+(DATE(YEAR($B89),MONTH($B89)+1,MIN(AS$6,DAY(EOMONTH($B89,1))))&gt;=$B89)*(DATE(YEAR($B89),MONTH($B89)+1,MIN(AS$6,DAY(EOMONTH($B89,1))))&lt;$C89)))</f>
        <v>0</v>
      </c>
      <c r="AT89" s="48" t="n">
        <f aca="false">IF(OR(N(AT$5)=0,AT$6=""),0,AT$5*((DATE(YEAR($B89),MONTH($B89),MIN(AT$6,DAY(EOMONTH($B89,0))))&gt;=$B89)*(DATE(YEAR($B89),MONTH($B89),MIN(AT$6,DAY(EOMONTH($B89,0))))&lt;$C89)+(DATE(YEAR($B89),MONTH($B89)+1,MIN(AT$6,DAY(EOMONTH($B89,1))))&gt;=$B89)*(DATE(YEAR($B89),MONTH($B89)+1,MIN(AT$6,DAY(EOMONTH($B89,1))))&lt;$C89)))</f>
        <v>0</v>
      </c>
      <c r="AU89" s="48" t="n">
        <f aca="false">IF(OR(N(AU$5)=0,AU$6=""),0,AU$5*((DATE(YEAR($B89),MONTH($B89),MIN(AU$6,DAY(EOMONTH($B89,0))))&gt;=$B89)*(DATE(YEAR($B89),MONTH($B89),MIN(AU$6,DAY(EOMONTH($B89,0))))&lt;$C89)+(DATE(YEAR($B89),MONTH($B89)+1,MIN(AU$6,DAY(EOMONTH($B89,1))))&gt;=$B89)*(DATE(YEAR($B89),MONTH($B89)+1,MIN(AU$6,DAY(EOMONTH($B89,1))))&lt;$C89)))</f>
        <v>0</v>
      </c>
      <c r="AV89" s="48" t="n">
        <f aca="false">IF(OR(N(AV$5)=0,AV$6=""),0,AV$5*((DATE(YEAR($B89),MONTH($B89),MIN(AV$6,DAY(EOMONTH($B89,0))))&gt;=$B89)*(DATE(YEAR($B89),MONTH($B89),MIN(AV$6,DAY(EOMONTH($B89,0))))&lt;$C89)+(DATE(YEAR($B89),MONTH($B89)+1,MIN(AV$6,DAY(EOMONTH($B89,1))))&gt;=$B89)*(DATE(YEAR($B89),MONTH($B89)+1,MIN(AV$6,DAY(EOMONTH($B89,1))))&lt;$C89)))</f>
        <v>0</v>
      </c>
      <c r="AW89" s="48" t="n">
        <f aca="false">IF(OR(N(AW$5)=0,AW$6=""),0,AW$5*((DATE(YEAR($B89),MONTH($B89),MIN(AW$6,DAY(EOMONTH($B89,0))))&gt;=$B89)*(DATE(YEAR($B89),MONTH($B89),MIN(AW$6,DAY(EOMONTH($B89,0))))&lt;$C89)+(DATE(YEAR($B89),MONTH($B89)+1,MIN(AW$6,DAY(EOMONTH($B89,1))))&gt;=$B89)*(DATE(YEAR($B89),MONTH($B89)+1,MIN(AW$6,DAY(EOMONTH($B89,1))))&lt;$C89)))</f>
        <v>0</v>
      </c>
      <c r="AX89" s="48" t="n">
        <f aca="false">IF(OR(N(AX$5)=0,AX$6=""),0,AX$5*((DATE(YEAR($B89),MONTH($B89),MIN(AX$6,DAY(EOMONTH($B89,0))))&gt;=$B89)*(DATE(YEAR($B89),MONTH($B89),MIN(AX$6,DAY(EOMONTH($B89,0))))&lt;$C89)+(DATE(YEAR($B89),MONTH($B89)+1,MIN(AX$6,DAY(EOMONTH($B89,1))))&gt;=$B89)*(DATE(YEAR($B89),MONTH($B89)+1,MIN(AX$6,DAY(EOMONTH($B89,1))))&lt;$C89)))</f>
        <v>0</v>
      </c>
      <c r="AY89" s="48" t="n">
        <f aca="false">IF(OR(N(AY$5)=0,AY$6=""),0,AY$5*((DATE(YEAR($B89),MONTH($B89),MIN(AY$6,DAY(EOMONTH($B89,0))))&gt;=$B89)*(DATE(YEAR($B89),MONTH($B89),MIN(AY$6,DAY(EOMONTH($B89,0))))&lt;$C89)+(DATE(YEAR($B89),MONTH($B89)+1,MIN(AY$6,DAY(EOMONTH($B89,1))))&gt;=$B89)*(DATE(YEAR($B89),MONTH($B89)+1,MIN(AY$6,DAY(EOMONTH($B89,1))))&lt;$C89)))</f>
        <v>0</v>
      </c>
      <c r="AZ89" s="48" t="n">
        <f aca="false">IF(OR(N(AZ$5)=0,AZ$6=""),0,AZ$5*((DATE(YEAR($B89),MONTH($B89),MIN(AZ$6,DAY(EOMONTH($B89,0))))&gt;=$B89)*(DATE(YEAR($B89),MONTH($B89),MIN(AZ$6,DAY(EOMONTH($B89,0))))&lt;$C89)+(DATE(YEAR($B89),MONTH($B89)+1,MIN(AZ$6,DAY(EOMONTH($B89,1))))&gt;=$B89)*(DATE(YEAR($B89),MONTH($B89)+1,MIN(AZ$6,DAY(EOMONTH($B89,1))))&lt;$C89)))</f>
        <v>0</v>
      </c>
      <c r="BA89" s="48" t="n">
        <f aca="false">IF(OR(N(BA$5)=0,BA$6=""),0,BA$5*((DATE(YEAR($B89),MONTH($B89),MIN(BA$6,DAY(EOMONTH($B89,0))))&gt;=$B89)*(DATE(YEAR($B89),MONTH($B89),MIN(BA$6,DAY(EOMONTH($B89,0))))&lt;$C89)+(DATE(YEAR($B89),MONTH($B89)+1,MIN(BA$6,DAY(EOMONTH($B89,1))))&gt;=$B89)*(DATE(YEAR($B89),MONTH($B89)+1,MIN(BA$6,DAY(EOMONTH($B89,1))))&lt;$C89)))</f>
        <v>0</v>
      </c>
      <c r="BB89" s="48" t="n">
        <f aca="false">IF(OR(N(BB$5)=0,BB$6=""),0,BB$5*((DATE(YEAR($B89),MONTH($B89),MIN(BB$6,DAY(EOMONTH($B89,0))))&gt;=$B89)*(DATE(YEAR($B89),MONTH($B89),MIN(BB$6,DAY(EOMONTH($B89,0))))&lt;$C89)+(DATE(YEAR($B89),MONTH($B89)+1,MIN(BB$6,DAY(EOMONTH($B89,1))))&gt;=$B89)*(DATE(YEAR($B89),MONTH($B89)+1,MIN(BB$6,DAY(EOMONTH($B89,1))))&lt;$C89)))</f>
        <v>0</v>
      </c>
      <c r="BC89" s="48" t="n">
        <f aca="false">IF(OR(N(BC$5)=0,BC$6=""),0,BC$5*((DATE(YEAR($B89),MONTH($B89),MIN(BC$6,DAY(EOMONTH($B89,0))))&gt;=$B89)*(DATE(YEAR($B89),MONTH($B89),MIN(BC$6,DAY(EOMONTH($B89,0))))&lt;$C89)+(DATE(YEAR($B89),MONTH($B89)+1,MIN(BC$6,DAY(EOMONTH($B89,1))))&gt;=$B89)*(DATE(YEAR($B89),MONTH($B89)+1,MIN(BC$6,DAY(EOMONTH($B89,1))))&lt;$C89)))</f>
        <v>0</v>
      </c>
      <c r="BD89" s="48" t="n">
        <f aca="false">IF(OR(N(BD$5)=0,BD$6=""),0,BD$5*((DATE(YEAR($B89),MONTH($B89),MIN(BD$6,DAY(EOMONTH($B89,0))))&gt;=$B89)*(DATE(YEAR($B89),MONTH($B89),MIN(BD$6,DAY(EOMONTH($B89,0))))&lt;$C89)+(DATE(YEAR($B89),MONTH($B89)+1,MIN(BD$6,DAY(EOMONTH($B89,1))))&gt;=$B89)*(DATE(YEAR($B89),MONTH($B89)+1,MIN(BD$6,DAY(EOMONTH($B89,1))))&lt;$C89)))</f>
        <v>0</v>
      </c>
      <c r="BE89" s="48" t="n">
        <f aca="false">IF(OR(N(BE$5)=0,BE$6=""),0,BE$5*((DATE(YEAR($B89),MONTH($B89),MIN(BE$6,DAY(EOMONTH($B89,0))))&gt;=$B89)*(DATE(YEAR($B89),MONTH($B89),MIN(BE$6,DAY(EOMONTH($B89,0))))&lt;$C89)+(DATE(YEAR($B89),MONTH($B89)+1,MIN(BE$6,DAY(EOMONTH($B89,1))))&gt;=$B89)*(DATE(YEAR($B89),MONTH($B89)+1,MIN(BE$6,DAY(EOMONTH($B89,1))))&lt;$C89)))</f>
        <v>0</v>
      </c>
      <c r="BF89" s="48" t="n">
        <f aca="false">IF(OR(N(BF$5)=0,BF$6=""),0,BF$5*((DATE(YEAR($B89),MONTH($B89),MIN(BF$6,DAY(EOMONTH($B89,0))))&gt;=$B89)*(DATE(YEAR($B89),MONTH($B89),MIN(BF$6,DAY(EOMONTH($B89,0))))&lt;$C89)+(DATE(YEAR($B89),MONTH($B89)+1,MIN(BF$6,DAY(EOMONTH($B89,1))))&gt;=$B89)*(DATE(YEAR($B89),MONTH($B89)+1,MIN(BF$6,DAY(EOMONTH($B89,1))))&lt;$C89)))</f>
        <v>0</v>
      </c>
      <c r="BG89" s="48" t="n">
        <f aca="false">IF(OR(N(BG$5)=0,BG$6=""),0,BG$5*((DATE(YEAR($B89),MONTH($B89),MIN(BG$6,DAY(EOMONTH($B89,0))))&gt;=$B89)*(DATE(YEAR($B89),MONTH($B89),MIN(BG$6,DAY(EOMONTH($B89,0))))&lt;$C89)+(DATE(YEAR($B89),MONTH($B89)+1,MIN(BG$6,DAY(EOMONTH($B89,1))))&gt;=$B89)*(DATE(YEAR($B89),MONTH($B89)+1,MIN(BG$6,DAY(EOMONTH($B89,1))))&lt;$C89)))</f>
        <v>0</v>
      </c>
      <c r="BH89" s="48" t="n">
        <f aca="false">IF(OR(N(BH$5)=0,BH$6=""),0,BH$5*((DATE(YEAR($B89),MONTH($B89),MIN(BH$6,DAY(EOMONTH($B89,0))))&gt;=$B89)*(DATE(YEAR($B89),MONTH($B89),MIN(BH$6,DAY(EOMONTH($B89,0))))&lt;$C89)+(DATE(YEAR($B89),MONTH($B89)+1,MIN(BH$6,DAY(EOMONTH($B89,1))))&gt;=$B89)*(DATE(YEAR($B89),MONTH($B89)+1,MIN(BH$6,DAY(EOMONTH($B89,1))))&lt;$C89)))</f>
        <v>0</v>
      </c>
      <c r="BI89" s="48" t="n">
        <f aca="false">IF(OR(N(BI$5)=0,BI$6=""),0,BI$5*((DATE(YEAR($B89),MONTH($B89),MIN(BI$6,DAY(EOMONTH($B89,0))))&gt;=$B89)*(DATE(YEAR($B89),MONTH($B89),MIN(BI$6,DAY(EOMONTH($B89,0))))&lt;$C89)+(DATE(YEAR($B89),MONTH($B89)+1,MIN(BI$6,DAY(EOMONTH($B89,1))))&gt;=$B89)*(DATE(YEAR($B89),MONTH($B89)+1,MIN(BI$6,DAY(EOMONTH($B89,1))))&lt;$C89)))</f>
        <v>0</v>
      </c>
      <c r="BJ89" s="48" t="n">
        <f aca="false">IF(OR(N(BJ$5)=0,BJ$6=""),0,BJ$5*((DATE(YEAR($B89),MONTH($B89),MIN(BJ$6,DAY(EOMONTH($B89,0))))&gt;=$B89)*(DATE(YEAR($B89),MONTH($B89),MIN(BJ$6,DAY(EOMONTH($B89,0))))&lt;$C89)+(DATE(YEAR($B89),MONTH($B89)+1,MIN(BJ$6,DAY(EOMONTH($B89,1))))&gt;=$B89)*(DATE(YEAR($B89),MONTH($B89)+1,MIN(BJ$6,DAY(EOMONTH($B89,1))))&lt;$C89)))</f>
        <v>0</v>
      </c>
      <c r="BK89" s="48" t="n">
        <f aca="false">IF(OR(N(BK$5)=0,BK$6=""),0,BK$5*((DATE(YEAR($B89),MONTH($B89),MIN(BK$6,DAY(EOMONTH($B89,0))))&gt;=$B89)*(DATE(YEAR($B89),MONTH($B89),MIN(BK$6,DAY(EOMONTH($B89,0))))&lt;$C89)+(DATE(YEAR($B89),MONTH($B89)+1,MIN(BK$6,DAY(EOMONTH($B89,1))))&gt;=$B89)*(DATE(YEAR($B89),MONTH($B89)+1,MIN(BK$6,DAY(EOMONTH($B89,1))))&lt;$C89)))</f>
        <v>0</v>
      </c>
      <c r="BL89" s="48" t="n">
        <f aca="false">IF(OR(N(BL$5)=0,BL$6=""),0,BL$5*((DATE(YEAR($B89),MONTH($B89),MIN(BL$6,DAY(EOMONTH($B89,0))))&gt;=$B89)*(DATE(YEAR($B89),MONTH($B89),MIN(BL$6,DAY(EOMONTH($B89,0))))&lt;$C89)+(DATE(YEAR($B89),MONTH($B89)+1,MIN(BL$6,DAY(EOMONTH($B89,1))))&gt;=$B89)*(DATE(YEAR($B89),MONTH($B89)+1,MIN(BL$6,DAY(EOMONTH($B89,1))))&lt;$C89)))</f>
        <v>0</v>
      </c>
      <c r="BM89" s="48" t="n">
        <f aca="false">IF(OR(N(BM$5)=0,BM$6=""),0,BM$5*((DATE(YEAR($B89),MONTH($B89),MIN(BM$6,DAY(EOMONTH($B89,0))))&gt;=$B89)*(DATE(YEAR($B89),MONTH($B89),MIN(BM$6,DAY(EOMONTH($B89,0))))&lt;$C89)+(DATE(YEAR($B89),MONTH($B89)+1,MIN(BM$6,DAY(EOMONTH($B89,1))))&gt;=$B89)*(DATE(YEAR($B89),MONTH($B89)+1,MIN(BM$6,DAY(EOMONTH($B89,1))))&lt;$C89)))</f>
        <v>0</v>
      </c>
      <c r="BN89" s="48" t="n">
        <f aca="false">IF(OR(N(BN$5)=0,BN$6=""),0,BN$5*((DATE(YEAR($B89),MONTH($B89),MIN(BN$6,DAY(EOMONTH($B89,0))))&gt;=$B89)*(DATE(YEAR($B89),MONTH($B89),MIN(BN$6,DAY(EOMONTH($B89,0))))&lt;$C89)+(DATE(YEAR($B89),MONTH($B89)+1,MIN(BN$6,DAY(EOMONTH($B89,1))))&gt;=$B89)*(DATE(YEAR($B89),MONTH($B89)+1,MIN(BN$6,DAY(EOMONTH($B89,1))))&lt;$C89)))</f>
        <v>0</v>
      </c>
      <c r="BO89" s="48" t="n">
        <f aca="false">IF(OR(N(BO$5)=0,BO$6=""),0,BO$5*((DATE(YEAR($B89),MONTH($B89),MIN(BO$6,DAY(EOMONTH($B89,0))))&gt;=$B89)*(DATE(YEAR($B89),MONTH($B89),MIN(BO$6,DAY(EOMONTH($B89,0))))&lt;$C89)+(DATE(YEAR($B89),MONTH($B89)+1,MIN(BO$6,DAY(EOMONTH($B89,1))))&gt;=$B89)*(DATE(YEAR($B89),MONTH($B89)+1,MIN(BO$6,DAY(EOMONTH($B89,1))))&lt;$C89)))</f>
        <v>0</v>
      </c>
      <c r="BP89" s="48" t="n">
        <f aca="false">IF(OR(N(BP$5)=0,BP$6=""),0,BP$5*((DATE(YEAR($B89),MONTH($B89),MIN(BP$6,DAY(EOMONTH($B89,0))))&gt;=$B89)*(DATE(YEAR($B89),MONTH($B89),MIN(BP$6,DAY(EOMONTH($B89,0))))&lt;$C89)+(DATE(YEAR($B89),MONTH($B89)+1,MIN(BP$6,DAY(EOMONTH($B89,1))))&gt;=$B89)*(DATE(YEAR($B89),MONTH($B89)+1,MIN(BP$6,DAY(EOMONTH($B89,1))))&lt;$C89)))</f>
        <v>0</v>
      </c>
      <c r="BQ89" s="48" t="n">
        <f aca="false">IF(OR(N(BQ$5)=0,BQ$6=""),0,BQ$5*((DATE(YEAR($B89),MONTH($B89),MIN(BQ$6,DAY(EOMONTH($B89,0))))&gt;=$B89)*(DATE(YEAR($B89),MONTH($B89),MIN(BQ$6,DAY(EOMONTH($B89,0))))&lt;$C89)+(DATE(YEAR($B89),MONTH($B89)+1,MIN(BQ$6,DAY(EOMONTH($B89,1))))&gt;=$B89)*(DATE(YEAR($B89),MONTH($B89)+1,MIN(BQ$6,DAY(EOMONTH($B89,1))))&lt;$C89)))</f>
        <v>0</v>
      </c>
      <c r="BR89" s="48" t="n">
        <f aca="false">IF(OR(N(BR$5)=0,BR$6=""),0,BR$5*((DATE(YEAR($B89),MONTH($B89),MIN(BR$6,DAY(EOMONTH($B89,0))))&gt;=$B89)*(DATE(YEAR($B89),MONTH($B89),MIN(BR$6,DAY(EOMONTH($B89,0))))&lt;$C89)+(DATE(YEAR($B89),MONTH($B89)+1,MIN(BR$6,DAY(EOMONTH($B89,1))))&gt;=$B89)*(DATE(YEAR($B89),MONTH($B89)+1,MIN(BR$6,DAY(EOMONTH($B89,1))))&lt;$C89)))</f>
        <v>0</v>
      </c>
      <c r="BS89" s="48" t="n">
        <f aca="false">IF(OR(N(BS$5)=0,BS$6=""),0,BS$5*((DATE(YEAR($B89),MONTH($B89),MIN(BS$6,DAY(EOMONTH($B89,0))))&gt;=$B89)*(DATE(YEAR($B89),MONTH($B89),MIN(BS$6,DAY(EOMONTH($B89,0))))&lt;$C89)+(DATE(YEAR($B89),MONTH($B89)+1,MIN(BS$6,DAY(EOMONTH($B89,1))))&gt;=$B89)*(DATE(YEAR($B89),MONTH($B89)+1,MIN(BS$6,DAY(EOMONTH($B89,1))))&lt;$C89)))</f>
        <v>0</v>
      </c>
      <c r="BT89" s="48" t="n">
        <f aca="false">IF(OR(N(BT$5)=0,BT$6=""),0,BT$5*((DATE(YEAR($B89),MONTH($B89),MIN(BT$6,DAY(EOMONTH($B89,0))))&gt;=$B89)*(DATE(YEAR($B89),MONTH($B89),MIN(BT$6,DAY(EOMONTH($B89,0))))&lt;$C89)+(DATE(YEAR($B89),MONTH($B89)+1,MIN(BT$6,DAY(EOMONTH($B89,1))))&gt;=$B89)*(DATE(YEAR($B89),MONTH($B89)+1,MIN(BT$6,DAY(EOMONTH($B89,1))))&lt;$C89)))</f>
        <v>0</v>
      </c>
      <c r="BU89" s="48" t="n">
        <f aca="false">IF(OR(N(BU$5)=0,BU$6=""),0,BU$5*((DATE(YEAR($B89),MONTH($B89),MIN(BU$6,DAY(EOMONTH($B89,0))))&gt;=$B89)*(DATE(YEAR($B89),MONTH($B89),MIN(BU$6,DAY(EOMONTH($B89,0))))&lt;$C89)+(DATE(YEAR($B89),MONTH($B89)+1,MIN(BU$6,DAY(EOMONTH($B89,1))))&gt;=$B89)*(DATE(YEAR($B89),MONTH($B89)+1,MIN(BU$6,DAY(EOMONTH($B89,1))))&lt;$C89)))</f>
        <v>0</v>
      </c>
      <c r="BV89" s="48" t="n">
        <f aca="false">IF(OR(N(BV$5)=0,BV$6=""),0,BV$5*((DATE(YEAR($B89),MONTH($B89),MIN(BV$6,DAY(EOMONTH($B89,0))))&gt;=$B89)*(DATE(YEAR($B89),MONTH($B89),MIN(BV$6,DAY(EOMONTH($B89,0))))&lt;$C89)+(DATE(YEAR($B89),MONTH($B89)+1,MIN(BV$6,DAY(EOMONTH($B89,1))))&gt;=$B89)*(DATE(YEAR($B89),MONTH($B89)+1,MIN(BV$6,DAY(EOMONTH($B89,1))))&lt;$C89)))</f>
        <v>0</v>
      </c>
      <c r="BW89" s="48" t="n">
        <f aca="false">IF(OR(N(BW$5)=0,BW$6=""),0,BW$5*((DATE(YEAR($B89),MONTH($B89),MIN(BW$6,DAY(EOMONTH($B89,0))))&gt;=$B89)*(DATE(YEAR($B89),MONTH($B89),MIN(BW$6,DAY(EOMONTH($B89,0))))&lt;$C89)+(DATE(YEAR($B89),MONTH($B89)+1,MIN(BW$6,DAY(EOMONTH($B89,1))))&gt;=$B89)*(DATE(YEAR($B89),MONTH($B89)+1,MIN(BW$6,DAY(EOMONTH($B89,1))))&lt;$C89)))</f>
        <v>0</v>
      </c>
      <c r="BX89" s="48" t="n">
        <f aca="false">MIN(Z89,(FT88*(1+FT$5/Setup!$C$36)+IF($V89=1,N($F89),0)))</f>
        <v>0</v>
      </c>
      <c r="BY89" s="48" t="n">
        <f aca="false">MIN(AA89,(FU88*(1+FU$5/Setup!$C$36)+IF($V89=2,N($F89),0)))</f>
        <v>0</v>
      </c>
      <c r="BZ89" s="48" t="n">
        <f aca="false">MIN(AB89,(FV88*(1+FV$5/Setup!$C$36)+IF($V89=3,N($F89),0)))</f>
        <v>0</v>
      </c>
      <c r="CA89" s="48" t="n">
        <f aca="false">MIN(AC89,(FW88*(1+FW$5/Setup!$C$36)+IF($V89=4,N($F89),0)))</f>
        <v>0</v>
      </c>
      <c r="CB89" s="48" t="n">
        <f aca="false">MIN(AD89,(FX88*(1+FX$5/Setup!$C$36)+IF($V89=5,N($F89),0)))</f>
        <v>0</v>
      </c>
      <c r="CC89" s="48" t="n">
        <f aca="false">MIN(AE89,(FY88*(1+FY$5/Setup!$C$36)+IF($V89=6,N($F89),0)))</f>
        <v>0</v>
      </c>
      <c r="CD89" s="48" t="n">
        <f aca="false">MIN(AF89,(FZ88*(1+FZ$5/Setup!$C$36)+IF($V89=7,N($F89),0)))</f>
        <v>0</v>
      </c>
      <c r="CE89" s="48" t="n">
        <f aca="false">MIN(AG89,(GA88*(1+GA$5/Setup!$C$36)+IF($V89=8,N($F89),0)))</f>
        <v>0</v>
      </c>
      <c r="CF89" s="48" t="n">
        <f aca="false">MIN(AH89,(GB88*(1+GB$5/Setup!$C$36)+IF($V89=9,N($F89),0)))</f>
        <v>0</v>
      </c>
      <c r="CG89" s="48" t="n">
        <f aca="false">MIN(AI89,(GC88*(1+GC$5/Setup!$C$36)+IF($V89=10,N($F89),0)))</f>
        <v>0</v>
      </c>
      <c r="CH89" s="48" t="n">
        <f aca="false">MIN(AJ89,(GD88*(1+GD$5/Setup!$C$36)+IF($V89=11,N($F89),0)))</f>
        <v>0</v>
      </c>
      <c r="CI89" s="48" t="n">
        <f aca="false">MIN(AK89,(GE88*(1+GE$5/Setup!$C$36)+IF($V89=12,N($F89),0)))</f>
        <v>0</v>
      </c>
      <c r="CJ89" s="48" t="n">
        <f aca="false">MIN(AL89,(GF88*(1+GF$5/Setup!$C$36)+IF($V89=13,N($F89),0)))</f>
        <v>0</v>
      </c>
      <c r="CK89" s="48" t="n">
        <f aca="false">MIN(AM89,(GG88*(1+GG$5/Setup!$C$36)+IF($V89=14,N($F89),0)))</f>
        <v>0</v>
      </c>
      <c r="CL89" s="48" t="n">
        <f aca="false">MIN(AN89,(GH88*(1+GH$5/Setup!$C$36)+IF($V89=15,N($F89),0)))</f>
        <v>0</v>
      </c>
      <c r="CM89" s="48" t="n">
        <f aca="false">MIN(AO89,(GI88*(1+GI$5/Setup!$C$36)+IF($V89=16,N($F89),0)))</f>
        <v>0</v>
      </c>
      <c r="CN89" s="48" t="n">
        <f aca="false">MIN(AP89,(GJ88*(1+GJ$5/Setup!$C$36)+IF($V89=17,N($F89),0)))</f>
        <v>0</v>
      </c>
      <c r="CO89" s="48" t="n">
        <f aca="false">MIN(AQ89,(GK88*(1+GK$5/Setup!$C$36)+IF($V89=18,N($F89),0)))</f>
        <v>0</v>
      </c>
      <c r="CP89" s="48" t="n">
        <f aca="false">MIN(AR89,(GL88*(1+GL$5/Setup!$C$36)+IF($V89=19,N($F89),0)))</f>
        <v>0</v>
      </c>
      <c r="CQ89" s="48" t="n">
        <f aca="false">MIN(AS89,(GM88*(1+GM$5/Setup!$C$36)+IF($V89=20,N($F89),0)))</f>
        <v>0</v>
      </c>
      <c r="CR89" s="48" t="n">
        <f aca="false">MIN(AT89,(GN88*(1+GN$5/Setup!$C$36)+IF($V89=21,N($F89),0)))</f>
        <v>0</v>
      </c>
      <c r="CS89" s="48" t="n">
        <f aca="false">MIN(AU89,(GO88*(1+GO$5/Setup!$C$36)+IF($V89=22,N($F89),0)))</f>
        <v>0</v>
      </c>
      <c r="CT89" s="48" t="n">
        <f aca="false">MIN(AV89,(GP88*(1+GP$5/Setup!$C$36)+IF($V89=23,N($F89),0)))</f>
        <v>0</v>
      </c>
      <c r="CU89" s="48" t="n">
        <f aca="false">MIN(AW89,(GQ88*(1+GQ$5/Setup!$C$36)+IF($V89=24,N($F89),0)))</f>
        <v>0</v>
      </c>
      <c r="CV89" s="48" t="n">
        <f aca="false">MIN(AX89,(GR88*(1+GR$5/Setup!$C$36)+IF($V89=25,N($F89),0)))</f>
        <v>0</v>
      </c>
      <c r="CW89" s="48" t="n">
        <f aca="false">MIN(AY89,(GS88*(1+GS$5/Setup!$C$36)+IF($V89=26,N($F89),0)))</f>
        <v>0</v>
      </c>
      <c r="CX89" s="48" t="n">
        <f aca="false">MIN(AZ89,(GT88*(1+GT$5/Setup!$C$36)+IF($V89=27,N($F89),0)))</f>
        <v>0</v>
      </c>
      <c r="CY89" s="48" t="n">
        <f aca="false">MIN(BA89,(GU88*(1+GU$5/Setup!$C$36)+IF($V89=28,N($F89),0)))</f>
        <v>0</v>
      </c>
      <c r="CZ89" s="48" t="n">
        <f aca="false">MIN(BB89,(GV88*(1+GV$5/Setup!$C$36)+IF($V89=29,N($F89),0)))</f>
        <v>0</v>
      </c>
      <c r="DA89" s="48" t="n">
        <f aca="false">MIN(BC89,(GW88*(1+GW$5/Setup!$C$36)+IF($V89=30,N($F89),0)))</f>
        <v>0</v>
      </c>
      <c r="DB89" s="48" t="n">
        <f aca="false">MIN(BD89,(GX88*(1+GX$5/Setup!$C$36)+IF($V89=31,N($F89),0)))</f>
        <v>0</v>
      </c>
      <c r="DC89" s="48" t="n">
        <f aca="false">MIN(BE89,(GY88*(1+GY$5/Setup!$C$36)+IF($V89=32,N($F89),0)))</f>
        <v>0</v>
      </c>
      <c r="DD89" s="48" t="n">
        <f aca="false">MIN(BF89,(GZ88*(1+GZ$5/Setup!$C$36)+IF($V89=33,N($F89),0)))</f>
        <v>0</v>
      </c>
      <c r="DE89" s="48" t="n">
        <f aca="false">MIN(BG89,(HA88*(1+HA$5/Setup!$C$36)+IF($V89=34,N($F89),0)))</f>
        <v>0</v>
      </c>
      <c r="DF89" s="48" t="n">
        <f aca="false">MIN(BH89,(HB88*(1+HB$5/Setup!$C$36)+IF($V89=35,N($F89),0)))</f>
        <v>0</v>
      </c>
      <c r="DG89" s="48" t="n">
        <f aca="false">MIN(BI89,(HC88*(1+HC$5/Setup!$C$36)+IF($V89=36,N($F89),0)))</f>
        <v>0</v>
      </c>
      <c r="DH89" s="48" t="n">
        <f aca="false">MIN(BJ89,(HD88*(1+HD$5/Setup!$C$36)+IF($V89=37,N($F89),0)))</f>
        <v>0</v>
      </c>
      <c r="DI89" s="48" t="n">
        <f aca="false">MIN(BK89,(HE88*(1+HE$5/Setup!$C$36)+IF($V89=38,N($F89),0)))</f>
        <v>0</v>
      </c>
      <c r="DJ89" s="48" t="n">
        <f aca="false">MIN(BL89,(HF88*(1+HF$5/Setup!$C$36)+IF($V89=39,N($F89),0)))</f>
        <v>0</v>
      </c>
      <c r="DK89" s="48" t="n">
        <f aca="false">MIN(BM89,(HG88*(1+HG$5/Setup!$C$36)+IF($V89=40,N($F89),0)))</f>
        <v>0</v>
      </c>
      <c r="DL89" s="48" t="n">
        <f aca="false">MIN(BN89,(HH88*(1+HH$5/Setup!$C$36)+IF($V89=41,N($F89),0)))</f>
        <v>0</v>
      </c>
      <c r="DM89" s="48" t="n">
        <f aca="false">MIN(BO89,(HI88*(1+HI$5/Setup!$C$36)+IF($V89=42,N($F89),0)))</f>
        <v>0</v>
      </c>
      <c r="DN89" s="48" t="n">
        <f aca="false">MIN(BP89,(HJ88*(1+HJ$5/Setup!$C$36)+IF($V89=43,N($F89),0)))</f>
        <v>0</v>
      </c>
      <c r="DO89" s="48" t="n">
        <f aca="false">MIN(BQ89,(HK88*(1+HK$5/Setup!$C$36)+IF($V89=44,N($F89),0)))</f>
        <v>0</v>
      </c>
      <c r="DP89" s="48" t="n">
        <f aca="false">MIN(BR89,(HL88*(1+HL$5/Setup!$C$36)+IF($V89=45,N($F89),0)))</f>
        <v>0</v>
      </c>
      <c r="DQ89" s="48" t="n">
        <f aca="false">MIN(BS89,(HM88*(1+HM$5/Setup!$C$36)+IF($V89=46,N($F89),0)))</f>
        <v>0</v>
      </c>
      <c r="DR89" s="48" t="n">
        <f aca="false">MIN(BT89,(HN88*(1+HN$5/Setup!$C$36)+IF($V89=47,N($F89),0)))</f>
        <v>0</v>
      </c>
      <c r="DS89" s="48" t="n">
        <f aca="false">MIN(BU89,(HO88*(1+HO$5/Setup!$C$36)+IF($V89=48,N($F89),0)))</f>
        <v>0</v>
      </c>
      <c r="DT89" s="48" t="n">
        <f aca="false">MIN(BV89,(HP88*(1+HP$5/Setup!$C$36)+IF($V89=49,N($F89),0)))</f>
        <v>0</v>
      </c>
      <c r="DU89" s="48" t="n">
        <f aca="false">MIN(BW89,(HQ88*(1+HQ$5/Setup!$C$36)+IF($V89=50,N($F89),0)))</f>
        <v>0</v>
      </c>
      <c r="DV89" s="48" t="n">
        <f aca="false">MIN(MAX((FT88*(1+FT$5/Setup!$C$36)+IF($V89=1,N($F89),0))-BX89,0),MAX($P89-0,0))</f>
        <v>0</v>
      </c>
      <c r="DW89" s="48" t="n">
        <f aca="false">MIN(MAX((FU88*(1+FU$5/Setup!$C$36)+IF($V89=2,N($F89),0))-BY89,0),MAX($P89-SUM(DV89:DV89),0))</f>
        <v>0</v>
      </c>
      <c r="DX89" s="48" t="n">
        <f aca="false">MIN(MAX((FV88*(1+FV$5/Setup!$C$36)+IF($V89=3,N($F89),0))-BZ89,0),MAX($P89-SUM(DV89:DW89),0))</f>
        <v>0</v>
      </c>
      <c r="DY89" s="48" t="n">
        <f aca="false">MIN(MAX((FW88*(1+FW$5/Setup!$C$36)+IF($V89=4,N($F89),0))-CA89,0),MAX($P89-SUM(DV89:DX89),0))</f>
        <v>0</v>
      </c>
      <c r="DZ89" s="48" t="n">
        <f aca="false">MIN(MAX((FX88*(1+FX$5/Setup!$C$36)+IF($V89=5,N($F89),0))-CB89,0),MAX($P89-SUM(DV89:DY89),0))</f>
        <v>0</v>
      </c>
      <c r="EA89" s="48" t="n">
        <f aca="false">MIN(MAX((FY88*(1+FY$5/Setup!$C$36)+IF($V89=6,N($F89),0))-CC89,0),MAX($P89-SUM(DV89:DZ89),0))</f>
        <v>0</v>
      </c>
      <c r="EB89" s="48" t="n">
        <f aca="false">MIN(MAX((FZ88*(1+FZ$5/Setup!$C$36)+IF($V89=7,N($F89),0))-CD89,0),MAX($P89-SUM(DV89:EA89),0))</f>
        <v>0</v>
      </c>
      <c r="EC89" s="48" t="n">
        <f aca="false">MIN(MAX((GA88*(1+GA$5/Setup!$C$36)+IF($V89=8,N($F89),0))-CE89,0),MAX($P89-SUM(DV89:EB89),0))</f>
        <v>0</v>
      </c>
      <c r="ED89" s="48" t="n">
        <f aca="false">MIN(MAX((GB88*(1+GB$5/Setup!$C$36)+IF($V89=9,N($F89),0))-CF89,0),MAX($P89-SUM(DV89:EC89),0))</f>
        <v>0</v>
      </c>
      <c r="EE89" s="48" t="n">
        <f aca="false">MIN(MAX((GC88*(1+GC$5/Setup!$C$36)+IF($V89=10,N($F89),0))-CG89,0),MAX($P89-SUM(DV89:ED89),0))</f>
        <v>0</v>
      </c>
      <c r="EF89" s="48" t="n">
        <f aca="false">MIN(MAX((GD88*(1+GD$5/Setup!$C$36)+IF($V89=11,N($F89),0))-CH89,0),MAX($P89-SUM(DV89:EE89),0))</f>
        <v>0</v>
      </c>
      <c r="EG89" s="48" t="n">
        <f aca="false">MIN(MAX((GE88*(1+GE$5/Setup!$C$36)+IF($V89=12,N($F89),0))-CI89,0),MAX($P89-SUM(DV89:EF89),0))</f>
        <v>0</v>
      </c>
      <c r="EH89" s="48" t="n">
        <f aca="false">MIN(MAX((GF88*(1+GF$5/Setup!$C$36)+IF($V89=13,N($F89),0))-CJ89,0),MAX($P89-SUM(DV89:EG89),0))</f>
        <v>0</v>
      </c>
      <c r="EI89" s="48" t="n">
        <f aca="false">MIN(MAX((GG88*(1+GG$5/Setup!$C$36)+IF($V89=14,N($F89),0))-CK89,0),MAX($P89-SUM(DV89:EH89),0))</f>
        <v>0</v>
      </c>
      <c r="EJ89" s="48" t="n">
        <f aca="false">MIN(MAX((GH88*(1+GH$5/Setup!$C$36)+IF($V89=15,N($F89),0))-CL89,0),MAX($P89-SUM(DV89:EI89),0))</f>
        <v>0</v>
      </c>
      <c r="EK89" s="48" t="n">
        <f aca="false">MIN(MAX((GI88*(1+GI$5/Setup!$C$36)+IF($V89=16,N($F89),0))-CM89,0),MAX($P89-SUM(DV89:EJ89),0))</f>
        <v>0</v>
      </c>
      <c r="EL89" s="48" t="n">
        <f aca="false">MIN(MAX((GJ88*(1+GJ$5/Setup!$C$36)+IF($V89=17,N($F89),0))-CN89,0),MAX($P89-SUM(DV89:EK89),0))</f>
        <v>0</v>
      </c>
      <c r="EM89" s="48" t="n">
        <f aca="false">MIN(MAX((GK88*(1+GK$5/Setup!$C$36)+IF($V89=18,N($F89),0))-CO89,0),MAX($P89-SUM(DV89:EL89),0))</f>
        <v>0</v>
      </c>
      <c r="EN89" s="48" t="n">
        <f aca="false">MIN(MAX((GL88*(1+GL$5/Setup!$C$36)+IF($V89=19,N($F89),0))-CP89,0),MAX($P89-SUM(DV89:EM89),0))</f>
        <v>0</v>
      </c>
      <c r="EO89" s="48" t="n">
        <f aca="false">MIN(MAX((GM88*(1+GM$5/Setup!$C$36)+IF($V89=20,N($F89),0))-CQ89,0),MAX($P89-SUM(DV89:EN89),0))</f>
        <v>0</v>
      </c>
      <c r="EP89" s="48" t="n">
        <f aca="false">MIN(MAX((GN88*(1+GN$5/Setup!$C$36)+IF($V89=21,N($F89),0))-CR89,0),MAX($P89-SUM(DV89:EO89),0))</f>
        <v>0</v>
      </c>
      <c r="EQ89" s="48" t="n">
        <f aca="false">MIN(MAX((GO88*(1+GO$5/Setup!$C$36)+IF($V89=22,N($F89),0))-CS89,0),MAX($P89-SUM(DV89:EP89),0))</f>
        <v>0</v>
      </c>
      <c r="ER89" s="48" t="n">
        <f aca="false">MIN(MAX((GP88*(1+GP$5/Setup!$C$36)+IF($V89=23,N($F89),0))-CT89,0),MAX($P89-SUM(DV89:EQ89),0))</f>
        <v>0</v>
      </c>
      <c r="ES89" s="48" t="n">
        <f aca="false">MIN(MAX((GQ88*(1+GQ$5/Setup!$C$36)+IF($V89=24,N($F89),0))-CU89,0),MAX($P89-SUM(DV89:ER89),0))</f>
        <v>0</v>
      </c>
      <c r="ET89" s="48" t="n">
        <f aca="false">MIN(MAX((GR88*(1+GR$5/Setup!$C$36)+IF($V89=25,N($F89),0))-CV89,0),MAX($P89-SUM(DV89:ES89),0))</f>
        <v>0</v>
      </c>
      <c r="EU89" s="48" t="n">
        <f aca="false">MIN(MAX((GS88*(1+GS$5/Setup!$C$36)+IF($V89=26,N($F89),0))-CW89,0),MAX($P89-SUM(DV89:ET89),0))</f>
        <v>0</v>
      </c>
      <c r="EV89" s="48" t="n">
        <f aca="false">MIN(MAX((GT88*(1+GT$5/Setup!$C$36)+IF($V89=27,N($F89),0))-CX89,0),MAX($P89-SUM(DV89:EU89),0))</f>
        <v>0</v>
      </c>
      <c r="EW89" s="48" t="n">
        <f aca="false">MIN(MAX((GU88*(1+GU$5/Setup!$C$36)+IF($V89=28,N($F89),0))-CY89,0),MAX($P89-SUM(DV89:EV89),0))</f>
        <v>0</v>
      </c>
      <c r="EX89" s="48" t="n">
        <f aca="false">MIN(MAX((GV88*(1+GV$5/Setup!$C$36)+IF($V89=29,N($F89),0))-CZ89,0),MAX($P89-SUM(DV89:EW89),0))</f>
        <v>0</v>
      </c>
      <c r="EY89" s="48" t="n">
        <f aca="false">MIN(MAX((GW88*(1+GW$5/Setup!$C$36)+IF($V89=30,N($F89),0))-DA89,0),MAX($P89-SUM(DV89:EX89),0))</f>
        <v>0</v>
      </c>
      <c r="EZ89" s="48" t="n">
        <f aca="false">MIN(MAX((GX88*(1+GX$5/Setup!$C$36)+IF($V89=31,N($F89),0))-DB89,0),MAX($P89-SUM(DV89:EY89),0))</f>
        <v>0</v>
      </c>
      <c r="FA89" s="48" t="n">
        <f aca="false">MIN(MAX((GY88*(1+GY$5/Setup!$C$36)+IF($V89=32,N($F89),0))-DC89,0),MAX($P89-SUM(DV89:EZ89),0))</f>
        <v>0</v>
      </c>
      <c r="FB89" s="48" t="n">
        <f aca="false">MIN(MAX((GZ88*(1+GZ$5/Setup!$C$36)+IF($V89=33,N($F89),0))-DD89,0),MAX($P89-SUM(DV89:FA89),0))</f>
        <v>0</v>
      </c>
      <c r="FC89" s="48" t="n">
        <f aca="false">MIN(MAX((HA88*(1+HA$5/Setup!$C$36)+IF($V89=34,N($F89),0))-DE89,0),MAX($P89-SUM(DV89:FB89),0))</f>
        <v>0</v>
      </c>
      <c r="FD89" s="48" t="n">
        <f aca="false">MIN(MAX((HB88*(1+HB$5/Setup!$C$36)+IF($V89=35,N($F89),0))-DF89,0),MAX($P89-SUM(DV89:FC89),0))</f>
        <v>0</v>
      </c>
      <c r="FE89" s="48" t="n">
        <f aca="false">MIN(MAX((HC88*(1+HC$5/Setup!$C$36)+IF($V89=36,N($F89),0))-DG89,0),MAX($P89-SUM(DV89:FD89),0))</f>
        <v>0</v>
      </c>
      <c r="FF89" s="48" t="n">
        <f aca="false">MIN(MAX((HD88*(1+HD$5/Setup!$C$36)+IF($V89=37,N($F89),0))-DH89,0),MAX($P89-SUM(DV89:FE89),0))</f>
        <v>0</v>
      </c>
      <c r="FG89" s="48" t="n">
        <f aca="false">MIN(MAX((HE88*(1+HE$5/Setup!$C$36)+IF($V89=38,N($F89),0))-DI89,0),MAX($P89-SUM(DV89:FF89),0))</f>
        <v>0</v>
      </c>
      <c r="FH89" s="48" t="n">
        <f aca="false">MIN(MAX((HF88*(1+HF$5/Setup!$C$36)+IF($V89=39,N($F89),0))-DJ89,0),MAX($P89-SUM(DV89:FG89),0))</f>
        <v>0</v>
      </c>
      <c r="FI89" s="48" t="n">
        <f aca="false">MIN(MAX((HG88*(1+HG$5/Setup!$C$36)+IF($V89=40,N($F89),0))-DK89,0),MAX($P89-SUM(DV89:FH89),0))</f>
        <v>0</v>
      </c>
      <c r="FJ89" s="48" t="n">
        <f aca="false">MIN(MAX((HH88*(1+HH$5/Setup!$C$36)+IF($V89=41,N($F89),0))-DL89,0),MAX($P89-SUM(DV89:FI89),0))</f>
        <v>0</v>
      </c>
      <c r="FK89" s="48" t="n">
        <f aca="false">MIN(MAX((HI88*(1+HI$5/Setup!$C$36)+IF($V89=42,N($F89),0))-DM89,0),MAX($P89-SUM(DV89:FJ89),0))</f>
        <v>0</v>
      </c>
      <c r="FL89" s="48" t="n">
        <f aca="false">MIN(MAX((HJ88*(1+HJ$5/Setup!$C$36)+IF($V89=43,N($F89),0))-DN89,0),MAX($P89-SUM(DV89:FK89),0))</f>
        <v>0</v>
      </c>
      <c r="FM89" s="48" t="n">
        <f aca="false">MIN(MAX((HK88*(1+HK$5/Setup!$C$36)+IF($V89=44,N($F89),0))-DO89,0),MAX($P89-SUM(DV89:FL89),0))</f>
        <v>0</v>
      </c>
      <c r="FN89" s="48" t="n">
        <f aca="false">MIN(MAX((HL88*(1+HL$5/Setup!$C$36)+IF($V89=45,N($F89),0))-DP89,0),MAX($P89-SUM(DV89:FM89),0))</f>
        <v>0</v>
      </c>
      <c r="FO89" s="48" t="n">
        <f aca="false">MIN(MAX((HM88*(1+HM$5/Setup!$C$36)+IF($V89=46,N($F89),0))-DQ89,0),MAX($P89-SUM(DV89:FN89),0))</f>
        <v>0</v>
      </c>
      <c r="FP89" s="48" t="n">
        <f aca="false">MIN(MAX((HN88*(1+HN$5/Setup!$C$36)+IF($V89=47,N($F89),0))-DR89,0),MAX($P89-SUM(DV89:FO89),0))</f>
        <v>0</v>
      </c>
      <c r="FQ89" s="48" t="n">
        <f aca="false">MIN(MAX((HO88*(1+HO$5/Setup!$C$36)+IF($V89=48,N($F89),0))-DS89,0),MAX($P89-SUM(DV89:FP89),0))</f>
        <v>0</v>
      </c>
      <c r="FR89" s="48" t="n">
        <f aca="false">MIN(MAX((HP88*(1+HP$5/Setup!$C$36)+IF($V89=49,N($F89),0))-DT89,0),MAX($P89-SUM(DV89:FQ89),0))</f>
        <v>0</v>
      </c>
      <c r="FS89" s="48" t="n">
        <f aca="false">MIN(MAX((HQ88*(1+HQ$5/Setup!$C$36)+IF($V89=50,N($F89),0))-DU89,0),MAX($P89-SUM(DV89:FR89),0))</f>
        <v>0</v>
      </c>
      <c r="FT89" s="48" t="n">
        <f aca="false">IF((FT88*(1+FT$5/Setup!$C$36)+IF($V89=1,N($F89),0))-BX89-DV89&lt;0.005,0,(FT88*(1+FT$5/Setup!$C$36)+IF($V89=1,N($F89),0))-BX89-DV89)</f>
        <v>0</v>
      </c>
      <c r="FU89" s="48" t="n">
        <f aca="false">IF((FU88*(1+FU$5/Setup!$C$36)+IF($V89=2,N($F89),0))-BY89-DW89&lt;0.005,0,(FU88*(1+FU$5/Setup!$C$36)+IF($V89=2,N($F89),0))-BY89-DW89)</f>
        <v>0</v>
      </c>
      <c r="FV89" s="48" t="n">
        <f aca="false">IF((FV88*(1+FV$5/Setup!$C$36)+IF($V89=3,N($F89),0))-BZ89-DX89&lt;0.005,0,(FV88*(1+FV$5/Setup!$C$36)+IF($V89=3,N($F89),0))-BZ89-DX89)</f>
        <v>0</v>
      </c>
      <c r="FW89" s="48" t="n">
        <f aca="false">IF((FW88*(1+FW$5/Setup!$C$36)+IF($V89=4,N($F89),0))-CA89-DY89&lt;0.005,0,(FW88*(1+FW$5/Setup!$C$36)+IF($V89=4,N($F89),0))-CA89-DY89)</f>
        <v>0</v>
      </c>
      <c r="FX89" s="48" t="n">
        <f aca="false">IF((FX88*(1+FX$5/Setup!$C$36)+IF($V89=5,N($F89),0))-CB89-DZ89&lt;0.005,0,(FX88*(1+FX$5/Setup!$C$36)+IF($V89=5,N($F89),0))-CB89-DZ89)</f>
        <v>0</v>
      </c>
      <c r="FY89" s="48" t="n">
        <f aca="false">IF((FY88*(1+FY$5/Setup!$C$36)+IF($V89=6,N($F89),0))-CC89-EA89&lt;0.005,0,(FY88*(1+FY$5/Setup!$C$36)+IF($V89=6,N($F89),0))-CC89-EA89)</f>
        <v>0</v>
      </c>
      <c r="FZ89" s="48" t="n">
        <f aca="false">IF((FZ88*(1+FZ$5/Setup!$C$36)+IF($V89=7,N($F89),0))-CD89-EB89&lt;0.005,0,(FZ88*(1+FZ$5/Setup!$C$36)+IF($V89=7,N($F89),0))-CD89-EB89)</f>
        <v>0</v>
      </c>
      <c r="GA89" s="48" t="n">
        <f aca="false">IF((GA88*(1+GA$5/Setup!$C$36)+IF($V89=8,N($F89),0))-CE89-EC89&lt;0.005,0,(GA88*(1+GA$5/Setup!$C$36)+IF($V89=8,N($F89),0))-CE89-EC89)</f>
        <v>0</v>
      </c>
      <c r="GB89" s="48" t="n">
        <f aca="false">IF((GB88*(1+GB$5/Setup!$C$36)+IF($V89=9,N($F89),0))-CF89-ED89&lt;0.005,0,(GB88*(1+GB$5/Setup!$C$36)+IF($V89=9,N($F89),0))-CF89-ED89)</f>
        <v>0</v>
      </c>
      <c r="GC89" s="48" t="n">
        <f aca="false">IF((GC88*(1+GC$5/Setup!$C$36)+IF($V89=10,N($F89),0))-CG89-EE89&lt;0.005,0,(GC88*(1+GC$5/Setup!$C$36)+IF($V89=10,N($F89),0))-CG89-EE89)</f>
        <v>0</v>
      </c>
      <c r="GD89" s="48" t="n">
        <f aca="false">IF((GD88*(1+GD$5/Setup!$C$36)+IF($V89=11,N($F89),0))-CH89-EF89&lt;0.005,0,(GD88*(1+GD$5/Setup!$C$36)+IF($V89=11,N($F89),0))-CH89-EF89)</f>
        <v>0</v>
      </c>
      <c r="GE89" s="48" t="n">
        <f aca="false">IF((GE88*(1+GE$5/Setup!$C$36)+IF($V89=12,N($F89),0))-CI89-EG89&lt;0.005,0,(GE88*(1+GE$5/Setup!$C$36)+IF($V89=12,N($F89),0))-CI89-EG89)</f>
        <v>0</v>
      </c>
      <c r="GF89" s="48" t="n">
        <f aca="false">IF((GF88*(1+GF$5/Setup!$C$36)+IF($V89=13,N($F89),0))-CJ89-EH89&lt;0.005,0,(GF88*(1+GF$5/Setup!$C$36)+IF($V89=13,N($F89),0))-CJ89-EH89)</f>
        <v>0</v>
      </c>
      <c r="GG89" s="48" t="n">
        <f aca="false">IF((GG88*(1+GG$5/Setup!$C$36)+IF($V89=14,N($F89),0))-CK89-EI89&lt;0.005,0,(GG88*(1+GG$5/Setup!$C$36)+IF($V89=14,N($F89),0))-CK89-EI89)</f>
        <v>0</v>
      </c>
      <c r="GH89" s="48" t="n">
        <f aca="false">IF((GH88*(1+GH$5/Setup!$C$36)+IF($V89=15,N($F89),0))-CL89-EJ89&lt;0.005,0,(GH88*(1+GH$5/Setup!$C$36)+IF($V89=15,N($F89),0))-CL89-EJ89)</f>
        <v>0</v>
      </c>
      <c r="GI89" s="48" t="n">
        <f aca="false">IF((GI88*(1+GI$5/Setup!$C$36)+IF($V89=16,N($F89),0))-CM89-EK89&lt;0.005,0,(GI88*(1+GI$5/Setup!$C$36)+IF($V89=16,N($F89),0))-CM89-EK89)</f>
        <v>0</v>
      </c>
      <c r="GJ89" s="48" t="n">
        <f aca="false">IF((GJ88*(1+GJ$5/Setup!$C$36)+IF($V89=17,N($F89),0))-CN89-EL89&lt;0.005,0,(GJ88*(1+GJ$5/Setup!$C$36)+IF($V89=17,N($F89),0))-CN89-EL89)</f>
        <v>0</v>
      </c>
      <c r="GK89" s="48" t="n">
        <f aca="false">IF((GK88*(1+GK$5/Setup!$C$36)+IF($V89=18,N($F89),0))-CO89-EM89&lt;0.005,0,(GK88*(1+GK$5/Setup!$C$36)+IF($V89=18,N($F89),0))-CO89-EM89)</f>
        <v>0</v>
      </c>
      <c r="GL89" s="48" t="n">
        <f aca="false">IF((GL88*(1+GL$5/Setup!$C$36)+IF($V89=19,N($F89),0))-CP89-EN89&lt;0.005,0,(GL88*(1+GL$5/Setup!$C$36)+IF($V89=19,N($F89),0))-CP89-EN89)</f>
        <v>0</v>
      </c>
      <c r="GM89" s="48" t="n">
        <f aca="false">IF((GM88*(1+GM$5/Setup!$C$36)+IF($V89=20,N($F89),0))-CQ89-EO89&lt;0.005,0,(GM88*(1+GM$5/Setup!$C$36)+IF($V89=20,N($F89),0))-CQ89-EO89)</f>
        <v>0</v>
      </c>
      <c r="GN89" s="48" t="n">
        <f aca="false">IF((GN88*(1+GN$5/Setup!$C$36)+IF($V89=21,N($F89),0))-CR89-EP89&lt;0.005,0,(GN88*(1+GN$5/Setup!$C$36)+IF($V89=21,N($F89),0))-CR89-EP89)</f>
        <v>0</v>
      </c>
      <c r="GO89" s="48" t="n">
        <f aca="false">IF((GO88*(1+GO$5/Setup!$C$36)+IF($V89=22,N($F89),0))-CS89-EQ89&lt;0.005,0,(GO88*(1+GO$5/Setup!$C$36)+IF($V89=22,N($F89),0))-CS89-EQ89)</f>
        <v>0</v>
      </c>
      <c r="GP89" s="48" t="n">
        <f aca="false">IF((GP88*(1+GP$5/Setup!$C$36)+IF($V89=23,N($F89),0))-CT89-ER89&lt;0.005,0,(GP88*(1+GP$5/Setup!$C$36)+IF($V89=23,N($F89),0))-CT89-ER89)</f>
        <v>0</v>
      </c>
      <c r="GQ89" s="48" t="n">
        <f aca="false">IF((GQ88*(1+GQ$5/Setup!$C$36)+IF($V89=24,N($F89),0))-CU89-ES89&lt;0.005,0,(GQ88*(1+GQ$5/Setup!$C$36)+IF($V89=24,N($F89),0))-CU89-ES89)</f>
        <v>0</v>
      </c>
      <c r="GR89" s="48" t="n">
        <f aca="false">IF((GR88*(1+GR$5/Setup!$C$36)+IF($V89=25,N($F89),0))-CV89-ET89&lt;0.005,0,(GR88*(1+GR$5/Setup!$C$36)+IF($V89=25,N($F89),0))-CV89-ET89)</f>
        <v>0</v>
      </c>
      <c r="GS89" s="48" t="n">
        <f aca="false">IF((GS88*(1+GS$5/Setup!$C$36)+IF($V89=26,N($F89),0))-CW89-EU89&lt;0.005,0,(GS88*(1+GS$5/Setup!$C$36)+IF($V89=26,N($F89),0))-CW89-EU89)</f>
        <v>0</v>
      </c>
      <c r="GT89" s="48" t="n">
        <f aca="false">IF((GT88*(1+GT$5/Setup!$C$36)+IF($V89=27,N($F89),0))-CX89-EV89&lt;0.005,0,(GT88*(1+GT$5/Setup!$C$36)+IF($V89=27,N($F89),0))-CX89-EV89)</f>
        <v>0</v>
      </c>
      <c r="GU89" s="48" t="n">
        <f aca="false">IF((GU88*(1+GU$5/Setup!$C$36)+IF($V89=28,N($F89),0))-CY89-EW89&lt;0.005,0,(GU88*(1+GU$5/Setup!$C$36)+IF($V89=28,N($F89),0))-CY89-EW89)</f>
        <v>0</v>
      </c>
      <c r="GV89" s="48" t="n">
        <f aca="false">IF((GV88*(1+GV$5/Setup!$C$36)+IF($V89=29,N($F89),0))-CZ89-EX89&lt;0.005,0,(GV88*(1+GV$5/Setup!$C$36)+IF($V89=29,N($F89),0))-CZ89-EX89)</f>
        <v>0</v>
      </c>
      <c r="GW89" s="48" t="n">
        <f aca="false">IF((GW88*(1+GW$5/Setup!$C$36)+IF($V89=30,N($F89),0))-DA89-EY89&lt;0.005,0,(GW88*(1+GW$5/Setup!$C$36)+IF($V89=30,N($F89),0))-DA89-EY89)</f>
        <v>0</v>
      </c>
      <c r="GX89" s="48" t="n">
        <f aca="false">IF((GX88*(1+GX$5/Setup!$C$36)+IF($V89=31,N($F89),0))-DB89-EZ89&lt;0.005,0,(GX88*(1+GX$5/Setup!$C$36)+IF($V89=31,N($F89),0))-DB89-EZ89)</f>
        <v>0</v>
      </c>
      <c r="GY89" s="48" t="n">
        <f aca="false">IF((GY88*(1+GY$5/Setup!$C$36)+IF($V89=32,N($F89),0))-DC89-FA89&lt;0.005,0,(GY88*(1+GY$5/Setup!$C$36)+IF($V89=32,N($F89),0))-DC89-FA89)</f>
        <v>0</v>
      </c>
      <c r="GZ89" s="48" t="n">
        <f aca="false">IF((GZ88*(1+GZ$5/Setup!$C$36)+IF($V89=33,N($F89),0))-DD89-FB89&lt;0.005,0,(GZ88*(1+GZ$5/Setup!$C$36)+IF($V89=33,N($F89),0))-DD89-FB89)</f>
        <v>0</v>
      </c>
      <c r="HA89" s="48" t="n">
        <f aca="false">IF((HA88*(1+HA$5/Setup!$C$36)+IF($V89=34,N($F89),0))-DE89-FC89&lt;0.005,0,(HA88*(1+HA$5/Setup!$C$36)+IF($V89=34,N($F89),0))-DE89-FC89)</f>
        <v>0</v>
      </c>
      <c r="HB89" s="48" t="n">
        <f aca="false">IF((HB88*(1+HB$5/Setup!$C$36)+IF($V89=35,N($F89),0))-DF89-FD89&lt;0.005,0,(HB88*(1+HB$5/Setup!$C$36)+IF($V89=35,N($F89),0))-DF89-FD89)</f>
        <v>0</v>
      </c>
      <c r="HC89" s="48" t="n">
        <f aca="false">IF((HC88*(1+HC$5/Setup!$C$36)+IF($V89=36,N($F89),0))-DG89-FE89&lt;0.005,0,(HC88*(1+HC$5/Setup!$C$36)+IF($V89=36,N($F89),0))-DG89-FE89)</f>
        <v>0</v>
      </c>
      <c r="HD89" s="48" t="n">
        <f aca="false">IF((HD88*(1+HD$5/Setup!$C$36)+IF($V89=37,N($F89),0))-DH89-FF89&lt;0.005,0,(HD88*(1+HD$5/Setup!$C$36)+IF($V89=37,N($F89),0))-DH89-FF89)</f>
        <v>0</v>
      </c>
      <c r="HE89" s="48" t="n">
        <f aca="false">IF((HE88*(1+HE$5/Setup!$C$36)+IF($V89=38,N($F89),0))-DI89-FG89&lt;0.005,0,(HE88*(1+HE$5/Setup!$C$36)+IF($V89=38,N($F89),0))-DI89-FG89)</f>
        <v>0</v>
      </c>
      <c r="HF89" s="48" t="n">
        <f aca="false">IF((HF88*(1+HF$5/Setup!$C$36)+IF($V89=39,N($F89),0))-DJ89-FH89&lt;0.005,0,(HF88*(1+HF$5/Setup!$C$36)+IF($V89=39,N($F89),0))-DJ89-FH89)</f>
        <v>0</v>
      </c>
      <c r="HG89" s="48" t="n">
        <f aca="false">IF((HG88*(1+HG$5/Setup!$C$36)+IF($V89=40,N($F89),0))-DK89-FI89&lt;0.005,0,(HG88*(1+HG$5/Setup!$C$36)+IF($V89=40,N($F89),0))-DK89-FI89)</f>
        <v>0</v>
      </c>
      <c r="HH89" s="48" t="n">
        <f aca="false">IF((HH88*(1+HH$5/Setup!$C$36)+IF($V89=41,N($F89),0))-DL89-FJ89&lt;0.005,0,(HH88*(1+HH$5/Setup!$C$36)+IF($V89=41,N($F89),0))-DL89-FJ89)</f>
        <v>0</v>
      </c>
      <c r="HI89" s="48" t="n">
        <f aca="false">IF((HI88*(1+HI$5/Setup!$C$36)+IF($V89=42,N($F89),0))-DM89-FK89&lt;0.005,0,(HI88*(1+HI$5/Setup!$C$36)+IF($V89=42,N($F89),0))-DM89-FK89)</f>
        <v>0</v>
      </c>
      <c r="HJ89" s="48" t="n">
        <f aca="false">IF((HJ88*(1+HJ$5/Setup!$C$36)+IF($V89=43,N($F89),0))-DN89-FL89&lt;0.005,0,(HJ88*(1+HJ$5/Setup!$C$36)+IF($V89=43,N($F89),0))-DN89-FL89)</f>
        <v>0</v>
      </c>
      <c r="HK89" s="48" t="n">
        <f aca="false">IF((HK88*(1+HK$5/Setup!$C$36)+IF($V89=44,N($F89),0))-DO89-FM89&lt;0.005,0,(HK88*(1+HK$5/Setup!$C$36)+IF($V89=44,N($F89),0))-DO89-FM89)</f>
        <v>0</v>
      </c>
      <c r="HL89" s="48" t="n">
        <f aca="false">IF((HL88*(1+HL$5/Setup!$C$36)+IF($V89=45,N($F89),0))-DP89-FN89&lt;0.005,0,(HL88*(1+HL$5/Setup!$C$36)+IF($V89=45,N($F89),0))-DP89-FN89)</f>
        <v>0</v>
      </c>
      <c r="HM89" s="48" t="n">
        <f aca="false">IF((HM88*(1+HM$5/Setup!$C$36)+IF($V89=46,N($F89),0))-DQ89-FO89&lt;0.005,0,(HM88*(1+HM$5/Setup!$C$36)+IF($V89=46,N($F89),0))-DQ89-FO89)</f>
        <v>0</v>
      </c>
      <c r="HN89" s="48" t="n">
        <f aca="false">IF((HN88*(1+HN$5/Setup!$C$36)+IF($V89=47,N($F89),0))-DR89-FP89&lt;0.005,0,(HN88*(1+HN$5/Setup!$C$36)+IF($V89=47,N($F89),0))-DR89-FP89)</f>
        <v>0</v>
      </c>
      <c r="HO89" s="48" t="n">
        <f aca="false">IF((HO88*(1+HO$5/Setup!$C$36)+IF($V89=48,N($F89),0))-DS89-FQ89&lt;0.005,0,(HO88*(1+HO$5/Setup!$C$36)+IF($V89=48,N($F89),0))-DS89-FQ89)</f>
        <v>0</v>
      </c>
      <c r="HP89" s="48" t="n">
        <f aca="false">IF((HP88*(1+HP$5/Setup!$C$36)+IF($V89=49,N($F89),0))-DT89-FR89&lt;0.005,0,(HP88*(1+HP$5/Setup!$C$36)+IF($V89=49,N($F89),0))-DT89-FR89)</f>
        <v>0</v>
      </c>
      <c r="HQ89" s="48" t="n">
        <f aca="false">IF((HQ88*(1+HQ$5/Setup!$C$36)+IF($V89=50,N($F89),0))-DU89-FS89&lt;0.005,0,(HQ88*(1+HQ$5/Setup!$C$36)+IF($V89=50,N($F89),0))-DU89-FS89)</f>
        <v>0</v>
      </c>
    </row>
    <row r="90" customFormat="false" ht="15" hidden="false" customHeight="false" outlineLevel="0" collapsed="false">
      <c r="A90" s="44" t="n">
        <v>82</v>
      </c>
      <c r="B90" s="45" t="n">
        <f aca="false">IF(Setup!$C$7="Every month",EDATE(Setup!$C$8,($A90-1)),IF(Setup!$C$7="Twice a month",DATE(YEAR(Setup!$C$8),MONTH(Setup!$C$8)+INT((($A90-1)+Setup!$C$41)/2),MIN(IF(MOD(($A90-1)+Setup!$C$41,2)=0,Setup!$C$39,Setup!$C$40),DAY(EOMONTH(DATE(YEAR(Setup!$C$8),MONTH(Setup!$C$8)+INT((($A90-1)+Setup!$C$41)/2),1),0)))),Setup!$C$8+($A90-1)*IF(Setup!$C$7="Every week",7,14)))</f>
        <v>47459</v>
      </c>
      <c r="C90" s="45" t="n">
        <f aca="false">IF(Setup!$C$7="Every month",EDATE(Setup!$C$8,$A90),IF(Setup!$C$7="Twice a month",DATE(YEAR(Setup!$C$8),MONTH(Setup!$C$8)+INT(($A90+Setup!$C$41)/2),MIN(IF(MOD($A90+Setup!$C$41,2)=0,Setup!$C$39,Setup!$C$40),DAY(EOMONTH(DATE(YEAR(Setup!$C$8),MONTH(Setup!$C$8)+INT(($A90+Setup!$C$41)/2),1),0)))),Setup!$C$8+$A90*IF(Setup!$C$7="Every week",7,14)))</f>
        <v>47473</v>
      </c>
      <c r="D90" s="46"/>
      <c r="E90" s="47"/>
      <c r="F90" s="47"/>
      <c r="G90" s="47"/>
      <c r="H90" s="47"/>
      <c r="I90" s="48" t="n">
        <f aca="false">N(Setup!$C$11)+N(E90)</f>
        <v>100</v>
      </c>
      <c r="J90" s="48" t="n">
        <f aca="false">MIN(Setup!$C$37,MAX(I90,0))</f>
        <v>9.23076923076923</v>
      </c>
      <c r="K90" s="48" t="n">
        <f aca="false">MIN(MAX(N(Setup!$C$14)-L89,0),MAX(I90-J90,0))</f>
        <v>0</v>
      </c>
      <c r="L90" s="48" t="n">
        <f aca="false">L89+K90-N(G90)</f>
        <v>500</v>
      </c>
      <c r="M90" s="48" t="n">
        <f aca="false">M89+J90-N(H90)</f>
        <v>756.923076923078</v>
      </c>
      <c r="N90" s="48" t="n">
        <f aca="false">SUM(BX90:DU90)</f>
        <v>0</v>
      </c>
      <c r="O90" s="48" t="n">
        <f aca="false">SUM(Z90:BW90)-N90</f>
        <v>65</v>
      </c>
      <c r="P90" s="48" t="n">
        <f aca="false">MAX(I90-J90-K90,0)+O90</f>
        <v>155.769230769231</v>
      </c>
      <c r="Q90" s="48" t="n">
        <f aca="false">SUM(DV90:FS90)</f>
        <v>0</v>
      </c>
      <c r="R90" s="49" t="n">
        <f aca="false">N90+J90+K90+Q90</f>
        <v>9.23076923076923</v>
      </c>
      <c r="S90" s="48" t="n">
        <f aca="false">T90-T89-N(F90)+N90+Q90</f>
        <v>0</v>
      </c>
      <c r="T90" s="49" t="n">
        <f aca="false">SUM(FT90:HQ90)</f>
        <v>0</v>
      </c>
      <c r="U90" s="44" t="str">
        <f aca="false">IF(T89&lt;0.005,"",INDEX(Helpers!$C$2:$C$51,IF(_xlfn.MINIFS($DV$6:$FS$6,DV90:FS90,"&gt;0.005")=0,V90,_xlfn.MINIFS($DV$6:$FS$6,DV90:FS90,"&gt;0.005"))))</f>
        <v/>
      </c>
      <c r="V90" s="44" t="n">
        <f aca="false">IF(_xlfn.MINIFS($FT$6:$HQ$6,FT89:HQ89,"&gt;0.005")=0,1,_xlfn.MINIFS($FT$6:$HQ$6,FT89:HQ89,"&gt;0.005"))</f>
        <v>1</v>
      </c>
      <c r="W90" s="44" t="n">
        <f aca="false">IF(AND(D90&lt;&gt;"Paid",T89&gt;0.005),1,0)</f>
        <v>0</v>
      </c>
      <c r="X90" s="48" t="n">
        <f aca="false">SUMPRODUCT(((Helpers!$G$2:$G$51*(1+(Helpers!$D$2:$D$51+0.000000001)/12)^(($B90-Setup!$C$8)/(365.25/12))-Helpers!$E$2:$E$51*((1+(Helpers!$D$2:$D$51+0.000000001)/12)^(($B90-Setup!$C$8)/(365.25/12))-1)/((Helpers!$D$2:$D$51+0.000000001)/12))&gt;0)*(Helpers!$G$2:$G$51*(1+(Helpers!$D$2:$D$51+0.000000001)/12)^(($B90-Setup!$C$8)/(365.25/12))-Helpers!$E$2:$E$51*((1+(Helpers!$D$2:$D$51+0.000000001)/12)^(($B90-Setup!$C$8)/(365.25/12))-1)/((Helpers!$D$2:$D$51+0.000000001)/12)))</f>
        <v>112.585785007842</v>
      </c>
      <c r="Y90" s="48"/>
      <c r="Z90" s="48" t="n">
        <f aca="false">IF(OR(N(Z$5)=0,Z$6=""),0,Z$5*((DATE(YEAR($B90),MONTH($B90),MIN(Z$6,DAY(EOMONTH($B90,0))))&gt;=$B90)*(DATE(YEAR($B90),MONTH($B90),MIN(Z$6,DAY(EOMONTH($B90,0))))&lt;$C90)+(DATE(YEAR($B90),MONTH($B90)+1,MIN(Z$6,DAY(EOMONTH($B90,1))))&gt;=$B90)*(DATE(YEAR($B90),MONTH($B90)+1,MIN(Z$6,DAY(EOMONTH($B90,1))))&lt;$C90)))</f>
        <v>25</v>
      </c>
      <c r="AA90" s="48" t="n">
        <f aca="false">IF(OR(N(AA$5)=0,AA$6=""),0,AA$5*((DATE(YEAR($B90),MONTH($B90),MIN(AA$6,DAY(EOMONTH($B90,0))))&gt;=$B90)*(DATE(YEAR($B90),MONTH($B90),MIN(AA$6,DAY(EOMONTH($B90,0))))&lt;$C90)+(DATE(YEAR($B90),MONTH($B90)+1,MIN(AA$6,DAY(EOMONTH($B90,1))))&gt;=$B90)*(DATE(YEAR($B90),MONTH($B90)+1,MIN(AA$6,DAY(EOMONTH($B90,1))))&lt;$C90)))</f>
        <v>40</v>
      </c>
      <c r="AB90" s="48" t="n">
        <f aca="false">IF(OR(N(AB$5)=0,AB$6=""),0,AB$5*((DATE(YEAR($B90),MONTH($B90),MIN(AB$6,DAY(EOMONTH($B90,0))))&gt;=$B90)*(DATE(YEAR($B90),MONTH($B90),MIN(AB$6,DAY(EOMONTH($B90,0))))&lt;$C90)+(DATE(YEAR($B90),MONTH($B90)+1,MIN(AB$6,DAY(EOMONTH($B90,1))))&gt;=$B90)*(DATE(YEAR($B90),MONTH($B90)+1,MIN(AB$6,DAY(EOMONTH($B90,1))))&lt;$C90)))</f>
        <v>0</v>
      </c>
      <c r="AC90" s="48" t="n">
        <f aca="false">IF(OR(N(AC$5)=0,AC$6=""),0,AC$5*((DATE(YEAR($B90),MONTH($B90),MIN(AC$6,DAY(EOMONTH($B90,0))))&gt;=$B90)*(DATE(YEAR($B90),MONTH($B90),MIN(AC$6,DAY(EOMONTH($B90,0))))&lt;$C90)+(DATE(YEAR($B90),MONTH($B90)+1,MIN(AC$6,DAY(EOMONTH($B90,1))))&gt;=$B90)*(DATE(YEAR($B90),MONTH($B90)+1,MIN(AC$6,DAY(EOMONTH($B90,1))))&lt;$C90)))</f>
        <v>0</v>
      </c>
      <c r="AD90" s="48" t="n">
        <f aca="false">IF(OR(N(AD$5)=0,AD$6=""),0,AD$5*((DATE(YEAR($B90),MONTH($B90),MIN(AD$6,DAY(EOMONTH($B90,0))))&gt;=$B90)*(DATE(YEAR($B90),MONTH($B90),MIN(AD$6,DAY(EOMONTH($B90,0))))&lt;$C90)+(DATE(YEAR($B90),MONTH($B90)+1,MIN(AD$6,DAY(EOMONTH($B90,1))))&gt;=$B90)*(DATE(YEAR($B90),MONTH($B90)+1,MIN(AD$6,DAY(EOMONTH($B90,1))))&lt;$C90)))</f>
        <v>0</v>
      </c>
      <c r="AE90" s="48" t="n">
        <f aca="false">IF(OR(N(AE$5)=0,AE$6=""),0,AE$5*((DATE(YEAR($B90),MONTH($B90),MIN(AE$6,DAY(EOMONTH($B90,0))))&gt;=$B90)*(DATE(YEAR($B90),MONTH($B90),MIN(AE$6,DAY(EOMONTH($B90,0))))&lt;$C90)+(DATE(YEAR($B90),MONTH($B90)+1,MIN(AE$6,DAY(EOMONTH($B90,1))))&gt;=$B90)*(DATE(YEAR($B90),MONTH($B90)+1,MIN(AE$6,DAY(EOMONTH($B90,1))))&lt;$C90)))</f>
        <v>0</v>
      </c>
      <c r="AF90" s="48" t="n">
        <f aca="false">IF(OR(N(AF$5)=0,AF$6=""),0,AF$5*((DATE(YEAR($B90),MONTH($B90),MIN(AF$6,DAY(EOMONTH($B90,0))))&gt;=$B90)*(DATE(YEAR($B90),MONTH($B90),MIN(AF$6,DAY(EOMONTH($B90,0))))&lt;$C90)+(DATE(YEAR($B90),MONTH($B90)+1,MIN(AF$6,DAY(EOMONTH($B90,1))))&gt;=$B90)*(DATE(YEAR($B90),MONTH($B90)+1,MIN(AF$6,DAY(EOMONTH($B90,1))))&lt;$C90)))</f>
        <v>0</v>
      </c>
      <c r="AG90" s="48" t="n">
        <f aca="false">IF(OR(N(AG$5)=0,AG$6=""),0,AG$5*((DATE(YEAR($B90),MONTH($B90),MIN(AG$6,DAY(EOMONTH($B90,0))))&gt;=$B90)*(DATE(YEAR($B90),MONTH($B90),MIN(AG$6,DAY(EOMONTH($B90,0))))&lt;$C90)+(DATE(YEAR($B90),MONTH($B90)+1,MIN(AG$6,DAY(EOMONTH($B90,1))))&gt;=$B90)*(DATE(YEAR($B90),MONTH($B90)+1,MIN(AG$6,DAY(EOMONTH($B90,1))))&lt;$C90)))</f>
        <v>0</v>
      </c>
      <c r="AH90" s="48" t="n">
        <f aca="false">IF(OR(N(AH$5)=0,AH$6=""),0,AH$5*((DATE(YEAR($B90),MONTH($B90),MIN(AH$6,DAY(EOMONTH($B90,0))))&gt;=$B90)*(DATE(YEAR($B90),MONTH($B90),MIN(AH$6,DAY(EOMONTH($B90,0))))&lt;$C90)+(DATE(YEAR($B90),MONTH($B90)+1,MIN(AH$6,DAY(EOMONTH($B90,1))))&gt;=$B90)*(DATE(YEAR($B90),MONTH($B90)+1,MIN(AH$6,DAY(EOMONTH($B90,1))))&lt;$C90)))</f>
        <v>0</v>
      </c>
      <c r="AI90" s="48" t="n">
        <f aca="false">IF(OR(N(AI$5)=0,AI$6=""),0,AI$5*((DATE(YEAR($B90),MONTH($B90),MIN(AI$6,DAY(EOMONTH($B90,0))))&gt;=$B90)*(DATE(YEAR($B90),MONTH($B90),MIN(AI$6,DAY(EOMONTH($B90,0))))&lt;$C90)+(DATE(YEAR($B90),MONTH($B90)+1,MIN(AI$6,DAY(EOMONTH($B90,1))))&gt;=$B90)*(DATE(YEAR($B90),MONTH($B90)+1,MIN(AI$6,DAY(EOMONTH($B90,1))))&lt;$C90)))</f>
        <v>0</v>
      </c>
      <c r="AJ90" s="48" t="n">
        <f aca="false">IF(OR(N(AJ$5)=0,AJ$6=""),0,AJ$5*((DATE(YEAR($B90),MONTH($B90),MIN(AJ$6,DAY(EOMONTH($B90,0))))&gt;=$B90)*(DATE(YEAR($B90),MONTH($B90),MIN(AJ$6,DAY(EOMONTH($B90,0))))&lt;$C90)+(DATE(YEAR($B90),MONTH($B90)+1,MIN(AJ$6,DAY(EOMONTH($B90,1))))&gt;=$B90)*(DATE(YEAR($B90),MONTH($B90)+1,MIN(AJ$6,DAY(EOMONTH($B90,1))))&lt;$C90)))</f>
        <v>0</v>
      </c>
      <c r="AK90" s="48" t="n">
        <f aca="false">IF(OR(N(AK$5)=0,AK$6=""),0,AK$5*((DATE(YEAR($B90),MONTH($B90),MIN(AK$6,DAY(EOMONTH($B90,0))))&gt;=$B90)*(DATE(YEAR($B90),MONTH($B90),MIN(AK$6,DAY(EOMONTH($B90,0))))&lt;$C90)+(DATE(YEAR($B90),MONTH($B90)+1,MIN(AK$6,DAY(EOMONTH($B90,1))))&gt;=$B90)*(DATE(YEAR($B90),MONTH($B90)+1,MIN(AK$6,DAY(EOMONTH($B90,1))))&lt;$C90)))</f>
        <v>0</v>
      </c>
      <c r="AL90" s="48" t="n">
        <f aca="false">IF(OR(N(AL$5)=0,AL$6=""),0,AL$5*((DATE(YEAR($B90),MONTH($B90),MIN(AL$6,DAY(EOMONTH($B90,0))))&gt;=$B90)*(DATE(YEAR($B90),MONTH($B90),MIN(AL$6,DAY(EOMONTH($B90,0))))&lt;$C90)+(DATE(YEAR($B90),MONTH($B90)+1,MIN(AL$6,DAY(EOMONTH($B90,1))))&gt;=$B90)*(DATE(YEAR($B90),MONTH($B90)+1,MIN(AL$6,DAY(EOMONTH($B90,1))))&lt;$C90)))</f>
        <v>0</v>
      </c>
      <c r="AM90" s="48" t="n">
        <f aca="false">IF(OR(N(AM$5)=0,AM$6=""),0,AM$5*((DATE(YEAR($B90),MONTH($B90),MIN(AM$6,DAY(EOMONTH($B90,0))))&gt;=$B90)*(DATE(YEAR($B90),MONTH($B90),MIN(AM$6,DAY(EOMONTH($B90,0))))&lt;$C90)+(DATE(YEAR($B90),MONTH($B90)+1,MIN(AM$6,DAY(EOMONTH($B90,1))))&gt;=$B90)*(DATE(YEAR($B90),MONTH($B90)+1,MIN(AM$6,DAY(EOMONTH($B90,1))))&lt;$C90)))</f>
        <v>0</v>
      </c>
      <c r="AN90" s="48" t="n">
        <f aca="false">IF(OR(N(AN$5)=0,AN$6=""),0,AN$5*((DATE(YEAR($B90),MONTH($B90),MIN(AN$6,DAY(EOMONTH($B90,0))))&gt;=$B90)*(DATE(YEAR($B90),MONTH($B90),MIN(AN$6,DAY(EOMONTH($B90,0))))&lt;$C90)+(DATE(YEAR($B90),MONTH($B90)+1,MIN(AN$6,DAY(EOMONTH($B90,1))))&gt;=$B90)*(DATE(YEAR($B90),MONTH($B90)+1,MIN(AN$6,DAY(EOMONTH($B90,1))))&lt;$C90)))</f>
        <v>0</v>
      </c>
      <c r="AO90" s="48" t="n">
        <f aca="false">IF(OR(N(AO$5)=0,AO$6=""),0,AO$5*((DATE(YEAR($B90),MONTH($B90),MIN(AO$6,DAY(EOMONTH($B90,0))))&gt;=$B90)*(DATE(YEAR($B90),MONTH($B90),MIN(AO$6,DAY(EOMONTH($B90,0))))&lt;$C90)+(DATE(YEAR($B90),MONTH($B90)+1,MIN(AO$6,DAY(EOMONTH($B90,1))))&gt;=$B90)*(DATE(YEAR($B90),MONTH($B90)+1,MIN(AO$6,DAY(EOMONTH($B90,1))))&lt;$C90)))</f>
        <v>0</v>
      </c>
      <c r="AP90" s="48" t="n">
        <f aca="false">IF(OR(N(AP$5)=0,AP$6=""),0,AP$5*((DATE(YEAR($B90),MONTH($B90),MIN(AP$6,DAY(EOMONTH($B90,0))))&gt;=$B90)*(DATE(YEAR($B90),MONTH($B90),MIN(AP$6,DAY(EOMONTH($B90,0))))&lt;$C90)+(DATE(YEAR($B90),MONTH($B90)+1,MIN(AP$6,DAY(EOMONTH($B90,1))))&gt;=$B90)*(DATE(YEAR($B90),MONTH($B90)+1,MIN(AP$6,DAY(EOMONTH($B90,1))))&lt;$C90)))</f>
        <v>0</v>
      </c>
      <c r="AQ90" s="48" t="n">
        <f aca="false">IF(OR(N(AQ$5)=0,AQ$6=""),0,AQ$5*((DATE(YEAR($B90),MONTH($B90),MIN(AQ$6,DAY(EOMONTH($B90,0))))&gt;=$B90)*(DATE(YEAR($B90),MONTH($B90),MIN(AQ$6,DAY(EOMONTH($B90,0))))&lt;$C90)+(DATE(YEAR($B90),MONTH($B90)+1,MIN(AQ$6,DAY(EOMONTH($B90,1))))&gt;=$B90)*(DATE(YEAR($B90),MONTH($B90)+1,MIN(AQ$6,DAY(EOMONTH($B90,1))))&lt;$C90)))</f>
        <v>0</v>
      </c>
      <c r="AR90" s="48" t="n">
        <f aca="false">IF(OR(N(AR$5)=0,AR$6=""),0,AR$5*((DATE(YEAR($B90),MONTH($B90),MIN(AR$6,DAY(EOMONTH($B90,0))))&gt;=$B90)*(DATE(YEAR($B90),MONTH($B90),MIN(AR$6,DAY(EOMONTH($B90,0))))&lt;$C90)+(DATE(YEAR($B90),MONTH($B90)+1,MIN(AR$6,DAY(EOMONTH($B90,1))))&gt;=$B90)*(DATE(YEAR($B90),MONTH($B90)+1,MIN(AR$6,DAY(EOMONTH($B90,1))))&lt;$C90)))</f>
        <v>0</v>
      </c>
      <c r="AS90" s="48" t="n">
        <f aca="false">IF(OR(N(AS$5)=0,AS$6=""),0,AS$5*((DATE(YEAR($B90),MONTH($B90),MIN(AS$6,DAY(EOMONTH($B90,0))))&gt;=$B90)*(DATE(YEAR($B90),MONTH($B90),MIN(AS$6,DAY(EOMONTH($B90,0))))&lt;$C90)+(DATE(YEAR($B90),MONTH($B90)+1,MIN(AS$6,DAY(EOMONTH($B90,1))))&gt;=$B90)*(DATE(YEAR($B90),MONTH($B90)+1,MIN(AS$6,DAY(EOMONTH($B90,1))))&lt;$C90)))</f>
        <v>0</v>
      </c>
      <c r="AT90" s="48" t="n">
        <f aca="false">IF(OR(N(AT$5)=0,AT$6=""),0,AT$5*((DATE(YEAR($B90),MONTH($B90),MIN(AT$6,DAY(EOMONTH($B90,0))))&gt;=$B90)*(DATE(YEAR($B90),MONTH($B90),MIN(AT$6,DAY(EOMONTH($B90,0))))&lt;$C90)+(DATE(YEAR($B90),MONTH($B90)+1,MIN(AT$6,DAY(EOMONTH($B90,1))))&gt;=$B90)*(DATE(YEAR($B90),MONTH($B90)+1,MIN(AT$6,DAY(EOMONTH($B90,1))))&lt;$C90)))</f>
        <v>0</v>
      </c>
      <c r="AU90" s="48" t="n">
        <f aca="false">IF(OR(N(AU$5)=0,AU$6=""),0,AU$5*((DATE(YEAR($B90),MONTH($B90),MIN(AU$6,DAY(EOMONTH($B90,0))))&gt;=$B90)*(DATE(YEAR($B90),MONTH($B90),MIN(AU$6,DAY(EOMONTH($B90,0))))&lt;$C90)+(DATE(YEAR($B90),MONTH($B90)+1,MIN(AU$6,DAY(EOMONTH($B90,1))))&gt;=$B90)*(DATE(YEAR($B90),MONTH($B90)+1,MIN(AU$6,DAY(EOMONTH($B90,1))))&lt;$C90)))</f>
        <v>0</v>
      </c>
      <c r="AV90" s="48" t="n">
        <f aca="false">IF(OR(N(AV$5)=0,AV$6=""),0,AV$5*((DATE(YEAR($B90),MONTH($B90),MIN(AV$6,DAY(EOMONTH($B90,0))))&gt;=$B90)*(DATE(YEAR($B90),MONTH($B90),MIN(AV$6,DAY(EOMONTH($B90,0))))&lt;$C90)+(DATE(YEAR($B90),MONTH($B90)+1,MIN(AV$6,DAY(EOMONTH($B90,1))))&gt;=$B90)*(DATE(YEAR($B90),MONTH($B90)+1,MIN(AV$6,DAY(EOMONTH($B90,1))))&lt;$C90)))</f>
        <v>0</v>
      </c>
      <c r="AW90" s="48" t="n">
        <f aca="false">IF(OR(N(AW$5)=0,AW$6=""),0,AW$5*((DATE(YEAR($B90),MONTH($B90),MIN(AW$6,DAY(EOMONTH($B90,0))))&gt;=$B90)*(DATE(YEAR($B90),MONTH($B90),MIN(AW$6,DAY(EOMONTH($B90,0))))&lt;$C90)+(DATE(YEAR($B90),MONTH($B90)+1,MIN(AW$6,DAY(EOMONTH($B90,1))))&gt;=$B90)*(DATE(YEAR($B90),MONTH($B90)+1,MIN(AW$6,DAY(EOMONTH($B90,1))))&lt;$C90)))</f>
        <v>0</v>
      </c>
      <c r="AX90" s="48" t="n">
        <f aca="false">IF(OR(N(AX$5)=0,AX$6=""),0,AX$5*((DATE(YEAR($B90),MONTH($B90),MIN(AX$6,DAY(EOMONTH($B90,0))))&gt;=$B90)*(DATE(YEAR($B90),MONTH($B90),MIN(AX$6,DAY(EOMONTH($B90,0))))&lt;$C90)+(DATE(YEAR($B90),MONTH($B90)+1,MIN(AX$6,DAY(EOMONTH($B90,1))))&gt;=$B90)*(DATE(YEAR($B90),MONTH($B90)+1,MIN(AX$6,DAY(EOMONTH($B90,1))))&lt;$C90)))</f>
        <v>0</v>
      </c>
      <c r="AY90" s="48" t="n">
        <f aca="false">IF(OR(N(AY$5)=0,AY$6=""),0,AY$5*((DATE(YEAR($B90),MONTH($B90),MIN(AY$6,DAY(EOMONTH($B90,0))))&gt;=$B90)*(DATE(YEAR($B90),MONTH($B90),MIN(AY$6,DAY(EOMONTH($B90,0))))&lt;$C90)+(DATE(YEAR($B90),MONTH($B90)+1,MIN(AY$6,DAY(EOMONTH($B90,1))))&gt;=$B90)*(DATE(YEAR($B90),MONTH($B90)+1,MIN(AY$6,DAY(EOMONTH($B90,1))))&lt;$C90)))</f>
        <v>0</v>
      </c>
      <c r="AZ90" s="48" t="n">
        <f aca="false">IF(OR(N(AZ$5)=0,AZ$6=""),0,AZ$5*((DATE(YEAR($B90),MONTH($B90),MIN(AZ$6,DAY(EOMONTH($B90,0))))&gt;=$B90)*(DATE(YEAR($B90),MONTH($B90),MIN(AZ$6,DAY(EOMONTH($B90,0))))&lt;$C90)+(DATE(YEAR($B90),MONTH($B90)+1,MIN(AZ$6,DAY(EOMONTH($B90,1))))&gt;=$B90)*(DATE(YEAR($B90),MONTH($B90)+1,MIN(AZ$6,DAY(EOMONTH($B90,1))))&lt;$C90)))</f>
        <v>0</v>
      </c>
      <c r="BA90" s="48" t="n">
        <f aca="false">IF(OR(N(BA$5)=0,BA$6=""),0,BA$5*((DATE(YEAR($B90),MONTH($B90),MIN(BA$6,DAY(EOMONTH($B90,0))))&gt;=$B90)*(DATE(YEAR($B90),MONTH($B90),MIN(BA$6,DAY(EOMONTH($B90,0))))&lt;$C90)+(DATE(YEAR($B90),MONTH($B90)+1,MIN(BA$6,DAY(EOMONTH($B90,1))))&gt;=$B90)*(DATE(YEAR($B90),MONTH($B90)+1,MIN(BA$6,DAY(EOMONTH($B90,1))))&lt;$C90)))</f>
        <v>0</v>
      </c>
      <c r="BB90" s="48" t="n">
        <f aca="false">IF(OR(N(BB$5)=0,BB$6=""),0,BB$5*((DATE(YEAR($B90),MONTH($B90),MIN(BB$6,DAY(EOMONTH($B90,0))))&gt;=$B90)*(DATE(YEAR($B90),MONTH($B90),MIN(BB$6,DAY(EOMONTH($B90,0))))&lt;$C90)+(DATE(YEAR($B90),MONTH($B90)+1,MIN(BB$6,DAY(EOMONTH($B90,1))))&gt;=$B90)*(DATE(YEAR($B90),MONTH($B90)+1,MIN(BB$6,DAY(EOMONTH($B90,1))))&lt;$C90)))</f>
        <v>0</v>
      </c>
      <c r="BC90" s="48" t="n">
        <f aca="false">IF(OR(N(BC$5)=0,BC$6=""),0,BC$5*((DATE(YEAR($B90),MONTH($B90),MIN(BC$6,DAY(EOMONTH($B90,0))))&gt;=$B90)*(DATE(YEAR($B90),MONTH($B90),MIN(BC$6,DAY(EOMONTH($B90,0))))&lt;$C90)+(DATE(YEAR($B90),MONTH($B90)+1,MIN(BC$6,DAY(EOMONTH($B90,1))))&gt;=$B90)*(DATE(YEAR($B90),MONTH($B90)+1,MIN(BC$6,DAY(EOMONTH($B90,1))))&lt;$C90)))</f>
        <v>0</v>
      </c>
      <c r="BD90" s="48" t="n">
        <f aca="false">IF(OR(N(BD$5)=0,BD$6=""),0,BD$5*((DATE(YEAR($B90),MONTH($B90),MIN(BD$6,DAY(EOMONTH($B90,0))))&gt;=$B90)*(DATE(YEAR($B90),MONTH($B90),MIN(BD$6,DAY(EOMONTH($B90,0))))&lt;$C90)+(DATE(YEAR($B90),MONTH($B90)+1,MIN(BD$6,DAY(EOMONTH($B90,1))))&gt;=$B90)*(DATE(YEAR($B90),MONTH($B90)+1,MIN(BD$6,DAY(EOMONTH($B90,1))))&lt;$C90)))</f>
        <v>0</v>
      </c>
      <c r="BE90" s="48" t="n">
        <f aca="false">IF(OR(N(BE$5)=0,BE$6=""),0,BE$5*((DATE(YEAR($B90),MONTH($B90),MIN(BE$6,DAY(EOMONTH($B90,0))))&gt;=$B90)*(DATE(YEAR($B90),MONTH($B90),MIN(BE$6,DAY(EOMONTH($B90,0))))&lt;$C90)+(DATE(YEAR($B90),MONTH($B90)+1,MIN(BE$6,DAY(EOMONTH($B90,1))))&gt;=$B90)*(DATE(YEAR($B90),MONTH($B90)+1,MIN(BE$6,DAY(EOMONTH($B90,1))))&lt;$C90)))</f>
        <v>0</v>
      </c>
      <c r="BF90" s="48" t="n">
        <f aca="false">IF(OR(N(BF$5)=0,BF$6=""),0,BF$5*((DATE(YEAR($B90),MONTH($B90),MIN(BF$6,DAY(EOMONTH($B90,0))))&gt;=$B90)*(DATE(YEAR($B90),MONTH($B90),MIN(BF$6,DAY(EOMONTH($B90,0))))&lt;$C90)+(DATE(YEAR($B90),MONTH($B90)+1,MIN(BF$6,DAY(EOMONTH($B90,1))))&gt;=$B90)*(DATE(YEAR($B90),MONTH($B90)+1,MIN(BF$6,DAY(EOMONTH($B90,1))))&lt;$C90)))</f>
        <v>0</v>
      </c>
      <c r="BG90" s="48" t="n">
        <f aca="false">IF(OR(N(BG$5)=0,BG$6=""),0,BG$5*((DATE(YEAR($B90),MONTH($B90),MIN(BG$6,DAY(EOMONTH($B90,0))))&gt;=$B90)*(DATE(YEAR($B90),MONTH($B90),MIN(BG$6,DAY(EOMONTH($B90,0))))&lt;$C90)+(DATE(YEAR($B90),MONTH($B90)+1,MIN(BG$6,DAY(EOMONTH($B90,1))))&gt;=$B90)*(DATE(YEAR($B90),MONTH($B90)+1,MIN(BG$6,DAY(EOMONTH($B90,1))))&lt;$C90)))</f>
        <v>0</v>
      </c>
      <c r="BH90" s="48" t="n">
        <f aca="false">IF(OR(N(BH$5)=0,BH$6=""),0,BH$5*((DATE(YEAR($B90),MONTH($B90),MIN(BH$6,DAY(EOMONTH($B90,0))))&gt;=$B90)*(DATE(YEAR($B90),MONTH($B90),MIN(BH$6,DAY(EOMONTH($B90,0))))&lt;$C90)+(DATE(YEAR($B90),MONTH($B90)+1,MIN(BH$6,DAY(EOMONTH($B90,1))))&gt;=$B90)*(DATE(YEAR($B90),MONTH($B90)+1,MIN(BH$6,DAY(EOMONTH($B90,1))))&lt;$C90)))</f>
        <v>0</v>
      </c>
      <c r="BI90" s="48" t="n">
        <f aca="false">IF(OR(N(BI$5)=0,BI$6=""),0,BI$5*((DATE(YEAR($B90),MONTH($B90),MIN(BI$6,DAY(EOMONTH($B90,0))))&gt;=$B90)*(DATE(YEAR($B90),MONTH($B90),MIN(BI$6,DAY(EOMONTH($B90,0))))&lt;$C90)+(DATE(YEAR($B90),MONTH($B90)+1,MIN(BI$6,DAY(EOMONTH($B90,1))))&gt;=$B90)*(DATE(YEAR($B90),MONTH($B90)+1,MIN(BI$6,DAY(EOMONTH($B90,1))))&lt;$C90)))</f>
        <v>0</v>
      </c>
      <c r="BJ90" s="48" t="n">
        <f aca="false">IF(OR(N(BJ$5)=0,BJ$6=""),0,BJ$5*((DATE(YEAR($B90),MONTH($B90),MIN(BJ$6,DAY(EOMONTH($B90,0))))&gt;=$B90)*(DATE(YEAR($B90),MONTH($B90),MIN(BJ$6,DAY(EOMONTH($B90,0))))&lt;$C90)+(DATE(YEAR($B90),MONTH($B90)+1,MIN(BJ$6,DAY(EOMONTH($B90,1))))&gt;=$B90)*(DATE(YEAR($B90),MONTH($B90)+1,MIN(BJ$6,DAY(EOMONTH($B90,1))))&lt;$C90)))</f>
        <v>0</v>
      </c>
      <c r="BK90" s="48" t="n">
        <f aca="false">IF(OR(N(BK$5)=0,BK$6=""),0,BK$5*((DATE(YEAR($B90),MONTH($B90),MIN(BK$6,DAY(EOMONTH($B90,0))))&gt;=$B90)*(DATE(YEAR($B90),MONTH($B90),MIN(BK$6,DAY(EOMONTH($B90,0))))&lt;$C90)+(DATE(YEAR($B90),MONTH($B90)+1,MIN(BK$6,DAY(EOMONTH($B90,1))))&gt;=$B90)*(DATE(YEAR($B90),MONTH($B90)+1,MIN(BK$6,DAY(EOMONTH($B90,1))))&lt;$C90)))</f>
        <v>0</v>
      </c>
      <c r="BL90" s="48" t="n">
        <f aca="false">IF(OR(N(BL$5)=0,BL$6=""),0,BL$5*((DATE(YEAR($B90),MONTH($B90),MIN(BL$6,DAY(EOMONTH($B90,0))))&gt;=$B90)*(DATE(YEAR($B90),MONTH($B90),MIN(BL$6,DAY(EOMONTH($B90,0))))&lt;$C90)+(DATE(YEAR($B90),MONTH($B90)+1,MIN(BL$6,DAY(EOMONTH($B90,1))))&gt;=$B90)*(DATE(YEAR($B90),MONTH($B90)+1,MIN(BL$6,DAY(EOMONTH($B90,1))))&lt;$C90)))</f>
        <v>0</v>
      </c>
      <c r="BM90" s="48" t="n">
        <f aca="false">IF(OR(N(BM$5)=0,BM$6=""),0,BM$5*((DATE(YEAR($B90),MONTH($B90),MIN(BM$6,DAY(EOMONTH($B90,0))))&gt;=$B90)*(DATE(YEAR($B90),MONTH($B90),MIN(BM$6,DAY(EOMONTH($B90,0))))&lt;$C90)+(DATE(YEAR($B90),MONTH($B90)+1,MIN(BM$6,DAY(EOMONTH($B90,1))))&gt;=$B90)*(DATE(YEAR($B90),MONTH($B90)+1,MIN(BM$6,DAY(EOMONTH($B90,1))))&lt;$C90)))</f>
        <v>0</v>
      </c>
      <c r="BN90" s="48" t="n">
        <f aca="false">IF(OR(N(BN$5)=0,BN$6=""),0,BN$5*((DATE(YEAR($B90),MONTH($B90),MIN(BN$6,DAY(EOMONTH($B90,0))))&gt;=$B90)*(DATE(YEAR($B90),MONTH($B90),MIN(BN$6,DAY(EOMONTH($B90,0))))&lt;$C90)+(DATE(YEAR($B90),MONTH($B90)+1,MIN(BN$6,DAY(EOMONTH($B90,1))))&gt;=$B90)*(DATE(YEAR($B90),MONTH($B90)+1,MIN(BN$6,DAY(EOMONTH($B90,1))))&lt;$C90)))</f>
        <v>0</v>
      </c>
      <c r="BO90" s="48" t="n">
        <f aca="false">IF(OR(N(BO$5)=0,BO$6=""),0,BO$5*((DATE(YEAR($B90),MONTH($B90),MIN(BO$6,DAY(EOMONTH($B90,0))))&gt;=$B90)*(DATE(YEAR($B90),MONTH($B90),MIN(BO$6,DAY(EOMONTH($B90,0))))&lt;$C90)+(DATE(YEAR($B90),MONTH($B90)+1,MIN(BO$6,DAY(EOMONTH($B90,1))))&gt;=$B90)*(DATE(YEAR($B90),MONTH($B90)+1,MIN(BO$6,DAY(EOMONTH($B90,1))))&lt;$C90)))</f>
        <v>0</v>
      </c>
      <c r="BP90" s="48" t="n">
        <f aca="false">IF(OR(N(BP$5)=0,BP$6=""),0,BP$5*((DATE(YEAR($B90),MONTH($B90),MIN(BP$6,DAY(EOMONTH($B90,0))))&gt;=$B90)*(DATE(YEAR($B90),MONTH($B90),MIN(BP$6,DAY(EOMONTH($B90,0))))&lt;$C90)+(DATE(YEAR($B90),MONTH($B90)+1,MIN(BP$6,DAY(EOMONTH($B90,1))))&gt;=$B90)*(DATE(YEAR($B90),MONTH($B90)+1,MIN(BP$6,DAY(EOMONTH($B90,1))))&lt;$C90)))</f>
        <v>0</v>
      </c>
      <c r="BQ90" s="48" t="n">
        <f aca="false">IF(OR(N(BQ$5)=0,BQ$6=""),0,BQ$5*((DATE(YEAR($B90),MONTH($B90),MIN(BQ$6,DAY(EOMONTH($B90,0))))&gt;=$B90)*(DATE(YEAR($B90),MONTH($B90),MIN(BQ$6,DAY(EOMONTH($B90,0))))&lt;$C90)+(DATE(YEAR($B90),MONTH($B90)+1,MIN(BQ$6,DAY(EOMONTH($B90,1))))&gt;=$B90)*(DATE(YEAR($B90),MONTH($B90)+1,MIN(BQ$6,DAY(EOMONTH($B90,1))))&lt;$C90)))</f>
        <v>0</v>
      </c>
      <c r="BR90" s="48" t="n">
        <f aca="false">IF(OR(N(BR$5)=0,BR$6=""),0,BR$5*((DATE(YEAR($B90),MONTH($B90),MIN(BR$6,DAY(EOMONTH($B90,0))))&gt;=$B90)*(DATE(YEAR($B90),MONTH($B90),MIN(BR$6,DAY(EOMONTH($B90,0))))&lt;$C90)+(DATE(YEAR($B90),MONTH($B90)+1,MIN(BR$6,DAY(EOMONTH($B90,1))))&gt;=$B90)*(DATE(YEAR($B90),MONTH($B90)+1,MIN(BR$6,DAY(EOMONTH($B90,1))))&lt;$C90)))</f>
        <v>0</v>
      </c>
      <c r="BS90" s="48" t="n">
        <f aca="false">IF(OR(N(BS$5)=0,BS$6=""),0,BS$5*((DATE(YEAR($B90),MONTH($B90),MIN(BS$6,DAY(EOMONTH($B90,0))))&gt;=$B90)*(DATE(YEAR($B90),MONTH($B90),MIN(BS$6,DAY(EOMONTH($B90,0))))&lt;$C90)+(DATE(YEAR($B90),MONTH($B90)+1,MIN(BS$6,DAY(EOMONTH($B90,1))))&gt;=$B90)*(DATE(YEAR($B90),MONTH($B90)+1,MIN(BS$6,DAY(EOMONTH($B90,1))))&lt;$C90)))</f>
        <v>0</v>
      </c>
      <c r="BT90" s="48" t="n">
        <f aca="false">IF(OR(N(BT$5)=0,BT$6=""),0,BT$5*((DATE(YEAR($B90),MONTH($B90),MIN(BT$6,DAY(EOMONTH($B90,0))))&gt;=$B90)*(DATE(YEAR($B90),MONTH($B90),MIN(BT$6,DAY(EOMONTH($B90,0))))&lt;$C90)+(DATE(YEAR($B90),MONTH($B90)+1,MIN(BT$6,DAY(EOMONTH($B90,1))))&gt;=$B90)*(DATE(YEAR($B90),MONTH($B90)+1,MIN(BT$6,DAY(EOMONTH($B90,1))))&lt;$C90)))</f>
        <v>0</v>
      </c>
      <c r="BU90" s="48" t="n">
        <f aca="false">IF(OR(N(BU$5)=0,BU$6=""),0,BU$5*((DATE(YEAR($B90),MONTH($B90),MIN(BU$6,DAY(EOMONTH($B90,0))))&gt;=$B90)*(DATE(YEAR($B90),MONTH($B90),MIN(BU$6,DAY(EOMONTH($B90,0))))&lt;$C90)+(DATE(YEAR($B90),MONTH($B90)+1,MIN(BU$6,DAY(EOMONTH($B90,1))))&gt;=$B90)*(DATE(YEAR($B90),MONTH($B90)+1,MIN(BU$6,DAY(EOMONTH($B90,1))))&lt;$C90)))</f>
        <v>0</v>
      </c>
      <c r="BV90" s="48" t="n">
        <f aca="false">IF(OR(N(BV$5)=0,BV$6=""),0,BV$5*((DATE(YEAR($B90),MONTH($B90),MIN(BV$6,DAY(EOMONTH($B90,0))))&gt;=$B90)*(DATE(YEAR($B90),MONTH($B90),MIN(BV$6,DAY(EOMONTH($B90,0))))&lt;$C90)+(DATE(YEAR($B90),MONTH($B90)+1,MIN(BV$6,DAY(EOMONTH($B90,1))))&gt;=$B90)*(DATE(YEAR($B90),MONTH($B90)+1,MIN(BV$6,DAY(EOMONTH($B90,1))))&lt;$C90)))</f>
        <v>0</v>
      </c>
      <c r="BW90" s="48" t="n">
        <f aca="false">IF(OR(N(BW$5)=0,BW$6=""),0,BW$5*((DATE(YEAR($B90),MONTH($B90),MIN(BW$6,DAY(EOMONTH($B90,0))))&gt;=$B90)*(DATE(YEAR($B90),MONTH($B90),MIN(BW$6,DAY(EOMONTH($B90,0))))&lt;$C90)+(DATE(YEAR($B90),MONTH($B90)+1,MIN(BW$6,DAY(EOMONTH($B90,1))))&gt;=$B90)*(DATE(YEAR($B90),MONTH($B90)+1,MIN(BW$6,DAY(EOMONTH($B90,1))))&lt;$C90)))</f>
        <v>0</v>
      </c>
      <c r="BX90" s="48" t="n">
        <f aca="false">MIN(Z90,(FT89*(1+FT$5/Setup!$C$36)+IF($V90=1,N($F90),0)))</f>
        <v>0</v>
      </c>
      <c r="BY90" s="48" t="n">
        <f aca="false">MIN(AA90,(FU89*(1+FU$5/Setup!$C$36)+IF($V90=2,N($F90),0)))</f>
        <v>0</v>
      </c>
      <c r="BZ90" s="48" t="n">
        <f aca="false">MIN(AB90,(FV89*(1+FV$5/Setup!$C$36)+IF($V90=3,N($F90),0)))</f>
        <v>0</v>
      </c>
      <c r="CA90" s="48" t="n">
        <f aca="false">MIN(AC90,(FW89*(1+FW$5/Setup!$C$36)+IF($V90=4,N($F90),0)))</f>
        <v>0</v>
      </c>
      <c r="CB90" s="48" t="n">
        <f aca="false">MIN(AD90,(FX89*(1+FX$5/Setup!$C$36)+IF($V90=5,N($F90),0)))</f>
        <v>0</v>
      </c>
      <c r="CC90" s="48" t="n">
        <f aca="false">MIN(AE90,(FY89*(1+FY$5/Setup!$C$36)+IF($V90=6,N($F90),0)))</f>
        <v>0</v>
      </c>
      <c r="CD90" s="48" t="n">
        <f aca="false">MIN(AF90,(FZ89*(1+FZ$5/Setup!$C$36)+IF($V90=7,N($F90),0)))</f>
        <v>0</v>
      </c>
      <c r="CE90" s="48" t="n">
        <f aca="false">MIN(AG90,(GA89*(1+GA$5/Setup!$C$36)+IF($V90=8,N($F90),0)))</f>
        <v>0</v>
      </c>
      <c r="CF90" s="48" t="n">
        <f aca="false">MIN(AH90,(GB89*(1+GB$5/Setup!$C$36)+IF($V90=9,N($F90),0)))</f>
        <v>0</v>
      </c>
      <c r="CG90" s="48" t="n">
        <f aca="false">MIN(AI90,(GC89*(1+GC$5/Setup!$C$36)+IF($V90=10,N($F90),0)))</f>
        <v>0</v>
      </c>
      <c r="CH90" s="48" t="n">
        <f aca="false">MIN(AJ90,(GD89*(1+GD$5/Setup!$C$36)+IF($V90=11,N($F90),0)))</f>
        <v>0</v>
      </c>
      <c r="CI90" s="48" t="n">
        <f aca="false">MIN(AK90,(GE89*(1+GE$5/Setup!$C$36)+IF($V90=12,N($F90),0)))</f>
        <v>0</v>
      </c>
      <c r="CJ90" s="48" t="n">
        <f aca="false">MIN(AL90,(GF89*(1+GF$5/Setup!$C$36)+IF($V90=13,N($F90),0)))</f>
        <v>0</v>
      </c>
      <c r="CK90" s="48" t="n">
        <f aca="false">MIN(AM90,(GG89*(1+GG$5/Setup!$C$36)+IF($V90=14,N($F90),0)))</f>
        <v>0</v>
      </c>
      <c r="CL90" s="48" t="n">
        <f aca="false">MIN(AN90,(GH89*(1+GH$5/Setup!$C$36)+IF($V90=15,N($F90),0)))</f>
        <v>0</v>
      </c>
      <c r="CM90" s="48" t="n">
        <f aca="false">MIN(AO90,(GI89*(1+GI$5/Setup!$C$36)+IF($V90=16,N($F90),0)))</f>
        <v>0</v>
      </c>
      <c r="CN90" s="48" t="n">
        <f aca="false">MIN(AP90,(GJ89*(1+GJ$5/Setup!$C$36)+IF($V90=17,N($F90),0)))</f>
        <v>0</v>
      </c>
      <c r="CO90" s="48" t="n">
        <f aca="false">MIN(AQ90,(GK89*(1+GK$5/Setup!$C$36)+IF($V90=18,N($F90),0)))</f>
        <v>0</v>
      </c>
      <c r="CP90" s="48" t="n">
        <f aca="false">MIN(AR90,(GL89*(1+GL$5/Setup!$C$36)+IF($V90=19,N($F90),0)))</f>
        <v>0</v>
      </c>
      <c r="CQ90" s="48" t="n">
        <f aca="false">MIN(AS90,(GM89*(1+GM$5/Setup!$C$36)+IF($V90=20,N($F90),0)))</f>
        <v>0</v>
      </c>
      <c r="CR90" s="48" t="n">
        <f aca="false">MIN(AT90,(GN89*(1+GN$5/Setup!$C$36)+IF($V90=21,N($F90),0)))</f>
        <v>0</v>
      </c>
      <c r="CS90" s="48" t="n">
        <f aca="false">MIN(AU90,(GO89*(1+GO$5/Setup!$C$36)+IF($V90=22,N($F90),0)))</f>
        <v>0</v>
      </c>
      <c r="CT90" s="48" t="n">
        <f aca="false">MIN(AV90,(GP89*(1+GP$5/Setup!$C$36)+IF($V90=23,N($F90),0)))</f>
        <v>0</v>
      </c>
      <c r="CU90" s="48" t="n">
        <f aca="false">MIN(AW90,(GQ89*(1+GQ$5/Setup!$C$36)+IF($V90=24,N($F90),0)))</f>
        <v>0</v>
      </c>
      <c r="CV90" s="48" t="n">
        <f aca="false">MIN(AX90,(GR89*(1+GR$5/Setup!$C$36)+IF($V90=25,N($F90),0)))</f>
        <v>0</v>
      </c>
      <c r="CW90" s="48" t="n">
        <f aca="false">MIN(AY90,(GS89*(1+GS$5/Setup!$C$36)+IF($V90=26,N($F90),0)))</f>
        <v>0</v>
      </c>
      <c r="CX90" s="48" t="n">
        <f aca="false">MIN(AZ90,(GT89*(1+GT$5/Setup!$C$36)+IF($V90=27,N($F90),0)))</f>
        <v>0</v>
      </c>
      <c r="CY90" s="48" t="n">
        <f aca="false">MIN(BA90,(GU89*(1+GU$5/Setup!$C$36)+IF($V90=28,N($F90),0)))</f>
        <v>0</v>
      </c>
      <c r="CZ90" s="48" t="n">
        <f aca="false">MIN(BB90,(GV89*(1+GV$5/Setup!$C$36)+IF($V90=29,N($F90),0)))</f>
        <v>0</v>
      </c>
      <c r="DA90" s="48" t="n">
        <f aca="false">MIN(BC90,(GW89*(1+GW$5/Setup!$C$36)+IF($V90=30,N($F90),0)))</f>
        <v>0</v>
      </c>
      <c r="DB90" s="48" t="n">
        <f aca="false">MIN(BD90,(GX89*(1+GX$5/Setup!$C$36)+IF($V90=31,N($F90),0)))</f>
        <v>0</v>
      </c>
      <c r="DC90" s="48" t="n">
        <f aca="false">MIN(BE90,(GY89*(1+GY$5/Setup!$C$36)+IF($V90=32,N($F90),0)))</f>
        <v>0</v>
      </c>
      <c r="DD90" s="48" t="n">
        <f aca="false">MIN(BF90,(GZ89*(1+GZ$5/Setup!$C$36)+IF($V90=33,N($F90),0)))</f>
        <v>0</v>
      </c>
      <c r="DE90" s="48" t="n">
        <f aca="false">MIN(BG90,(HA89*(1+HA$5/Setup!$C$36)+IF($V90=34,N($F90),0)))</f>
        <v>0</v>
      </c>
      <c r="DF90" s="48" t="n">
        <f aca="false">MIN(BH90,(HB89*(1+HB$5/Setup!$C$36)+IF($V90=35,N($F90),0)))</f>
        <v>0</v>
      </c>
      <c r="DG90" s="48" t="n">
        <f aca="false">MIN(BI90,(HC89*(1+HC$5/Setup!$C$36)+IF($V90=36,N($F90),0)))</f>
        <v>0</v>
      </c>
      <c r="DH90" s="48" t="n">
        <f aca="false">MIN(BJ90,(HD89*(1+HD$5/Setup!$C$36)+IF($V90=37,N($F90),0)))</f>
        <v>0</v>
      </c>
      <c r="DI90" s="48" t="n">
        <f aca="false">MIN(BK90,(HE89*(1+HE$5/Setup!$C$36)+IF($V90=38,N($F90),0)))</f>
        <v>0</v>
      </c>
      <c r="DJ90" s="48" t="n">
        <f aca="false">MIN(BL90,(HF89*(1+HF$5/Setup!$C$36)+IF($V90=39,N($F90),0)))</f>
        <v>0</v>
      </c>
      <c r="DK90" s="48" t="n">
        <f aca="false">MIN(BM90,(HG89*(1+HG$5/Setup!$C$36)+IF($V90=40,N($F90),0)))</f>
        <v>0</v>
      </c>
      <c r="DL90" s="48" t="n">
        <f aca="false">MIN(BN90,(HH89*(1+HH$5/Setup!$C$36)+IF($V90=41,N($F90),0)))</f>
        <v>0</v>
      </c>
      <c r="DM90" s="48" t="n">
        <f aca="false">MIN(BO90,(HI89*(1+HI$5/Setup!$C$36)+IF($V90=42,N($F90),0)))</f>
        <v>0</v>
      </c>
      <c r="DN90" s="48" t="n">
        <f aca="false">MIN(BP90,(HJ89*(1+HJ$5/Setup!$C$36)+IF($V90=43,N($F90),0)))</f>
        <v>0</v>
      </c>
      <c r="DO90" s="48" t="n">
        <f aca="false">MIN(BQ90,(HK89*(1+HK$5/Setup!$C$36)+IF($V90=44,N($F90),0)))</f>
        <v>0</v>
      </c>
      <c r="DP90" s="48" t="n">
        <f aca="false">MIN(BR90,(HL89*(1+HL$5/Setup!$C$36)+IF($V90=45,N($F90),0)))</f>
        <v>0</v>
      </c>
      <c r="DQ90" s="48" t="n">
        <f aca="false">MIN(BS90,(HM89*(1+HM$5/Setup!$C$36)+IF($V90=46,N($F90),0)))</f>
        <v>0</v>
      </c>
      <c r="DR90" s="48" t="n">
        <f aca="false">MIN(BT90,(HN89*(1+HN$5/Setup!$C$36)+IF($V90=47,N($F90),0)))</f>
        <v>0</v>
      </c>
      <c r="DS90" s="48" t="n">
        <f aca="false">MIN(BU90,(HO89*(1+HO$5/Setup!$C$36)+IF($V90=48,N($F90),0)))</f>
        <v>0</v>
      </c>
      <c r="DT90" s="48" t="n">
        <f aca="false">MIN(BV90,(HP89*(1+HP$5/Setup!$C$36)+IF($V90=49,N($F90),0)))</f>
        <v>0</v>
      </c>
      <c r="DU90" s="48" t="n">
        <f aca="false">MIN(BW90,(HQ89*(1+HQ$5/Setup!$C$36)+IF($V90=50,N($F90),0)))</f>
        <v>0</v>
      </c>
      <c r="DV90" s="48" t="n">
        <f aca="false">MIN(MAX((FT89*(1+FT$5/Setup!$C$36)+IF($V90=1,N($F90),0))-BX90,0),MAX($P90-0,0))</f>
        <v>0</v>
      </c>
      <c r="DW90" s="48" t="n">
        <f aca="false">MIN(MAX((FU89*(1+FU$5/Setup!$C$36)+IF($V90=2,N($F90),0))-BY90,0),MAX($P90-SUM(DV90:DV90),0))</f>
        <v>0</v>
      </c>
      <c r="DX90" s="48" t="n">
        <f aca="false">MIN(MAX((FV89*(1+FV$5/Setup!$C$36)+IF($V90=3,N($F90),0))-BZ90,0),MAX($P90-SUM(DV90:DW90),0))</f>
        <v>0</v>
      </c>
      <c r="DY90" s="48" t="n">
        <f aca="false">MIN(MAX((FW89*(1+FW$5/Setup!$C$36)+IF($V90=4,N($F90),0))-CA90,0),MAX($P90-SUM(DV90:DX90),0))</f>
        <v>0</v>
      </c>
      <c r="DZ90" s="48" t="n">
        <f aca="false">MIN(MAX((FX89*(1+FX$5/Setup!$C$36)+IF($V90=5,N($F90),0))-CB90,0),MAX($P90-SUM(DV90:DY90),0))</f>
        <v>0</v>
      </c>
      <c r="EA90" s="48" t="n">
        <f aca="false">MIN(MAX((FY89*(1+FY$5/Setup!$C$36)+IF($V90=6,N($F90),0))-CC90,0),MAX($P90-SUM(DV90:DZ90),0))</f>
        <v>0</v>
      </c>
      <c r="EB90" s="48" t="n">
        <f aca="false">MIN(MAX((FZ89*(1+FZ$5/Setup!$C$36)+IF($V90=7,N($F90),0))-CD90,0),MAX($P90-SUM(DV90:EA90),0))</f>
        <v>0</v>
      </c>
      <c r="EC90" s="48" t="n">
        <f aca="false">MIN(MAX((GA89*(1+GA$5/Setup!$C$36)+IF($V90=8,N($F90),0))-CE90,0),MAX($P90-SUM(DV90:EB90),0))</f>
        <v>0</v>
      </c>
      <c r="ED90" s="48" t="n">
        <f aca="false">MIN(MAX((GB89*(1+GB$5/Setup!$C$36)+IF($V90=9,N($F90),0))-CF90,0),MAX($P90-SUM(DV90:EC90),0))</f>
        <v>0</v>
      </c>
      <c r="EE90" s="48" t="n">
        <f aca="false">MIN(MAX((GC89*(1+GC$5/Setup!$C$36)+IF($V90=10,N($F90),0))-CG90,0),MAX($P90-SUM(DV90:ED90),0))</f>
        <v>0</v>
      </c>
      <c r="EF90" s="48" t="n">
        <f aca="false">MIN(MAX((GD89*(1+GD$5/Setup!$C$36)+IF($V90=11,N($F90),0))-CH90,0),MAX($P90-SUM(DV90:EE90),0))</f>
        <v>0</v>
      </c>
      <c r="EG90" s="48" t="n">
        <f aca="false">MIN(MAX((GE89*(1+GE$5/Setup!$C$36)+IF($V90=12,N($F90),0))-CI90,0),MAX($P90-SUM(DV90:EF90),0))</f>
        <v>0</v>
      </c>
      <c r="EH90" s="48" t="n">
        <f aca="false">MIN(MAX((GF89*(1+GF$5/Setup!$C$36)+IF($V90=13,N($F90),0))-CJ90,0),MAX($P90-SUM(DV90:EG90),0))</f>
        <v>0</v>
      </c>
      <c r="EI90" s="48" t="n">
        <f aca="false">MIN(MAX((GG89*(1+GG$5/Setup!$C$36)+IF($V90=14,N($F90),0))-CK90,0),MAX($P90-SUM(DV90:EH90),0))</f>
        <v>0</v>
      </c>
      <c r="EJ90" s="48" t="n">
        <f aca="false">MIN(MAX((GH89*(1+GH$5/Setup!$C$36)+IF($V90=15,N($F90),0))-CL90,0),MAX($P90-SUM(DV90:EI90),0))</f>
        <v>0</v>
      </c>
      <c r="EK90" s="48" t="n">
        <f aca="false">MIN(MAX((GI89*(1+GI$5/Setup!$C$36)+IF($V90=16,N($F90),0))-CM90,0),MAX($P90-SUM(DV90:EJ90),0))</f>
        <v>0</v>
      </c>
      <c r="EL90" s="48" t="n">
        <f aca="false">MIN(MAX((GJ89*(1+GJ$5/Setup!$C$36)+IF($V90=17,N($F90),0))-CN90,0),MAX($P90-SUM(DV90:EK90),0))</f>
        <v>0</v>
      </c>
      <c r="EM90" s="48" t="n">
        <f aca="false">MIN(MAX((GK89*(1+GK$5/Setup!$C$36)+IF($V90=18,N($F90),0))-CO90,0),MAX($P90-SUM(DV90:EL90),0))</f>
        <v>0</v>
      </c>
      <c r="EN90" s="48" t="n">
        <f aca="false">MIN(MAX((GL89*(1+GL$5/Setup!$C$36)+IF($V90=19,N($F90),0))-CP90,0),MAX($P90-SUM(DV90:EM90),0))</f>
        <v>0</v>
      </c>
      <c r="EO90" s="48" t="n">
        <f aca="false">MIN(MAX((GM89*(1+GM$5/Setup!$C$36)+IF($V90=20,N($F90),0))-CQ90,0),MAX($P90-SUM(DV90:EN90),0))</f>
        <v>0</v>
      </c>
      <c r="EP90" s="48" t="n">
        <f aca="false">MIN(MAX((GN89*(1+GN$5/Setup!$C$36)+IF($V90=21,N($F90),0))-CR90,0),MAX($P90-SUM(DV90:EO90),0))</f>
        <v>0</v>
      </c>
      <c r="EQ90" s="48" t="n">
        <f aca="false">MIN(MAX((GO89*(1+GO$5/Setup!$C$36)+IF($V90=22,N($F90),0))-CS90,0),MAX($P90-SUM(DV90:EP90),0))</f>
        <v>0</v>
      </c>
      <c r="ER90" s="48" t="n">
        <f aca="false">MIN(MAX((GP89*(1+GP$5/Setup!$C$36)+IF($V90=23,N($F90),0))-CT90,0),MAX($P90-SUM(DV90:EQ90),0))</f>
        <v>0</v>
      </c>
      <c r="ES90" s="48" t="n">
        <f aca="false">MIN(MAX((GQ89*(1+GQ$5/Setup!$C$36)+IF($V90=24,N($F90),0))-CU90,0),MAX($P90-SUM(DV90:ER90),0))</f>
        <v>0</v>
      </c>
      <c r="ET90" s="48" t="n">
        <f aca="false">MIN(MAX((GR89*(1+GR$5/Setup!$C$36)+IF($V90=25,N($F90),0))-CV90,0),MAX($P90-SUM(DV90:ES90),0))</f>
        <v>0</v>
      </c>
      <c r="EU90" s="48" t="n">
        <f aca="false">MIN(MAX((GS89*(1+GS$5/Setup!$C$36)+IF($V90=26,N($F90),0))-CW90,0),MAX($P90-SUM(DV90:ET90),0))</f>
        <v>0</v>
      </c>
      <c r="EV90" s="48" t="n">
        <f aca="false">MIN(MAX((GT89*(1+GT$5/Setup!$C$36)+IF($V90=27,N($F90),0))-CX90,0),MAX($P90-SUM(DV90:EU90),0))</f>
        <v>0</v>
      </c>
      <c r="EW90" s="48" t="n">
        <f aca="false">MIN(MAX((GU89*(1+GU$5/Setup!$C$36)+IF($V90=28,N($F90),0))-CY90,0),MAX($P90-SUM(DV90:EV90),0))</f>
        <v>0</v>
      </c>
      <c r="EX90" s="48" t="n">
        <f aca="false">MIN(MAX((GV89*(1+GV$5/Setup!$C$36)+IF($V90=29,N($F90),0))-CZ90,0),MAX($P90-SUM(DV90:EW90),0))</f>
        <v>0</v>
      </c>
      <c r="EY90" s="48" t="n">
        <f aca="false">MIN(MAX((GW89*(1+GW$5/Setup!$C$36)+IF($V90=30,N($F90),0))-DA90,0),MAX($P90-SUM(DV90:EX90),0))</f>
        <v>0</v>
      </c>
      <c r="EZ90" s="48" t="n">
        <f aca="false">MIN(MAX((GX89*(1+GX$5/Setup!$C$36)+IF($V90=31,N($F90),0))-DB90,0),MAX($P90-SUM(DV90:EY90),0))</f>
        <v>0</v>
      </c>
      <c r="FA90" s="48" t="n">
        <f aca="false">MIN(MAX((GY89*(1+GY$5/Setup!$C$36)+IF($V90=32,N($F90),0))-DC90,0),MAX($P90-SUM(DV90:EZ90),0))</f>
        <v>0</v>
      </c>
      <c r="FB90" s="48" t="n">
        <f aca="false">MIN(MAX((GZ89*(1+GZ$5/Setup!$C$36)+IF($V90=33,N($F90),0))-DD90,0),MAX($P90-SUM(DV90:FA90),0))</f>
        <v>0</v>
      </c>
      <c r="FC90" s="48" t="n">
        <f aca="false">MIN(MAX((HA89*(1+HA$5/Setup!$C$36)+IF($V90=34,N($F90),0))-DE90,0),MAX($P90-SUM(DV90:FB90),0))</f>
        <v>0</v>
      </c>
      <c r="FD90" s="48" t="n">
        <f aca="false">MIN(MAX((HB89*(1+HB$5/Setup!$C$36)+IF($V90=35,N($F90),0))-DF90,0),MAX($P90-SUM(DV90:FC90),0))</f>
        <v>0</v>
      </c>
      <c r="FE90" s="48" t="n">
        <f aca="false">MIN(MAX((HC89*(1+HC$5/Setup!$C$36)+IF($V90=36,N($F90),0))-DG90,0),MAX($P90-SUM(DV90:FD90),0))</f>
        <v>0</v>
      </c>
      <c r="FF90" s="48" t="n">
        <f aca="false">MIN(MAX((HD89*(1+HD$5/Setup!$C$36)+IF($V90=37,N($F90),0))-DH90,0),MAX($P90-SUM(DV90:FE90),0))</f>
        <v>0</v>
      </c>
      <c r="FG90" s="48" t="n">
        <f aca="false">MIN(MAX((HE89*(1+HE$5/Setup!$C$36)+IF($V90=38,N($F90),0))-DI90,0),MAX($P90-SUM(DV90:FF90),0))</f>
        <v>0</v>
      </c>
      <c r="FH90" s="48" t="n">
        <f aca="false">MIN(MAX((HF89*(1+HF$5/Setup!$C$36)+IF($V90=39,N($F90),0))-DJ90,0),MAX($P90-SUM(DV90:FG90),0))</f>
        <v>0</v>
      </c>
      <c r="FI90" s="48" t="n">
        <f aca="false">MIN(MAX((HG89*(1+HG$5/Setup!$C$36)+IF($V90=40,N($F90),0))-DK90,0),MAX($P90-SUM(DV90:FH90),0))</f>
        <v>0</v>
      </c>
      <c r="FJ90" s="48" t="n">
        <f aca="false">MIN(MAX((HH89*(1+HH$5/Setup!$C$36)+IF($V90=41,N($F90),0))-DL90,0),MAX($P90-SUM(DV90:FI90),0))</f>
        <v>0</v>
      </c>
      <c r="FK90" s="48" t="n">
        <f aca="false">MIN(MAX((HI89*(1+HI$5/Setup!$C$36)+IF($V90=42,N($F90),0))-DM90,0),MAX($P90-SUM(DV90:FJ90),0))</f>
        <v>0</v>
      </c>
      <c r="FL90" s="48" t="n">
        <f aca="false">MIN(MAX((HJ89*(1+HJ$5/Setup!$C$36)+IF($V90=43,N($F90),0))-DN90,0),MAX($P90-SUM(DV90:FK90),0))</f>
        <v>0</v>
      </c>
      <c r="FM90" s="48" t="n">
        <f aca="false">MIN(MAX((HK89*(1+HK$5/Setup!$C$36)+IF($V90=44,N($F90),0))-DO90,0),MAX($P90-SUM(DV90:FL90),0))</f>
        <v>0</v>
      </c>
      <c r="FN90" s="48" t="n">
        <f aca="false">MIN(MAX((HL89*(1+HL$5/Setup!$C$36)+IF($V90=45,N($F90),0))-DP90,0),MAX($P90-SUM(DV90:FM90),0))</f>
        <v>0</v>
      </c>
      <c r="FO90" s="48" t="n">
        <f aca="false">MIN(MAX((HM89*(1+HM$5/Setup!$C$36)+IF($V90=46,N($F90),0))-DQ90,0),MAX($P90-SUM(DV90:FN90),0))</f>
        <v>0</v>
      </c>
      <c r="FP90" s="48" t="n">
        <f aca="false">MIN(MAX((HN89*(1+HN$5/Setup!$C$36)+IF($V90=47,N($F90),0))-DR90,0),MAX($P90-SUM(DV90:FO90),0))</f>
        <v>0</v>
      </c>
      <c r="FQ90" s="48" t="n">
        <f aca="false">MIN(MAX((HO89*(1+HO$5/Setup!$C$36)+IF($V90=48,N($F90),0))-DS90,0),MAX($P90-SUM(DV90:FP90),0))</f>
        <v>0</v>
      </c>
      <c r="FR90" s="48" t="n">
        <f aca="false">MIN(MAX((HP89*(1+HP$5/Setup!$C$36)+IF($V90=49,N($F90),0))-DT90,0),MAX($P90-SUM(DV90:FQ90),0))</f>
        <v>0</v>
      </c>
      <c r="FS90" s="48" t="n">
        <f aca="false">MIN(MAX((HQ89*(1+HQ$5/Setup!$C$36)+IF($V90=50,N($F90),0))-DU90,0),MAX($P90-SUM(DV90:FR90),0))</f>
        <v>0</v>
      </c>
      <c r="FT90" s="48" t="n">
        <f aca="false">IF((FT89*(1+FT$5/Setup!$C$36)+IF($V90=1,N($F90),0))-BX90-DV90&lt;0.005,0,(FT89*(1+FT$5/Setup!$C$36)+IF($V90=1,N($F90),0))-BX90-DV90)</f>
        <v>0</v>
      </c>
      <c r="FU90" s="48" t="n">
        <f aca="false">IF((FU89*(1+FU$5/Setup!$C$36)+IF($V90=2,N($F90),0))-BY90-DW90&lt;0.005,0,(FU89*(1+FU$5/Setup!$C$36)+IF($V90=2,N($F90),0))-BY90-DW90)</f>
        <v>0</v>
      </c>
      <c r="FV90" s="48" t="n">
        <f aca="false">IF((FV89*(1+FV$5/Setup!$C$36)+IF($V90=3,N($F90),0))-BZ90-DX90&lt;0.005,0,(FV89*(1+FV$5/Setup!$C$36)+IF($V90=3,N($F90),0))-BZ90-DX90)</f>
        <v>0</v>
      </c>
      <c r="FW90" s="48" t="n">
        <f aca="false">IF((FW89*(1+FW$5/Setup!$C$36)+IF($V90=4,N($F90),0))-CA90-DY90&lt;0.005,0,(FW89*(1+FW$5/Setup!$C$36)+IF($V90=4,N($F90),0))-CA90-DY90)</f>
        <v>0</v>
      </c>
      <c r="FX90" s="48" t="n">
        <f aca="false">IF((FX89*(1+FX$5/Setup!$C$36)+IF($V90=5,N($F90),0))-CB90-DZ90&lt;0.005,0,(FX89*(1+FX$5/Setup!$C$36)+IF($V90=5,N($F90),0))-CB90-DZ90)</f>
        <v>0</v>
      </c>
      <c r="FY90" s="48" t="n">
        <f aca="false">IF((FY89*(1+FY$5/Setup!$C$36)+IF($V90=6,N($F90),0))-CC90-EA90&lt;0.005,0,(FY89*(1+FY$5/Setup!$C$36)+IF($V90=6,N($F90),0))-CC90-EA90)</f>
        <v>0</v>
      </c>
      <c r="FZ90" s="48" t="n">
        <f aca="false">IF((FZ89*(1+FZ$5/Setup!$C$36)+IF($V90=7,N($F90),0))-CD90-EB90&lt;0.005,0,(FZ89*(1+FZ$5/Setup!$C$36)+IF($V90=7,N($F90),0))-CD90-EB90)</f>
        <v>0</v>
      </c>
      <c r="GA90" s="48" t="n">
        <f aca="false">IF((GA89*(1+GA$5/Setup!$C$36)+IF($V90=8,N($F90),0))-CE90-EC90&lt;0.005,0,(GA89*(1+GA$5/Setup!$C$36)+IF($V90=8,N($F90),0))-CE90-EC90)</f>
        <v>0</v>
      </c>
      <c r="GB90" s="48" t="n">
        <f aca="false">IF((GB89*(1+GB$5/Setup!$C$36)+IF($V90=9,N($F90),0))-CF90-ED90&lt;0.005,0,(GB89*(1+GB$5/Setup!$C$36)+IF($V90=9,N($F90),0))-CF90-ED90)</f>
        <v>0</v>
      </c>
      <c r="GC90" s="48" t="n">
        <f aca="false">IF((GC89*(1+GC$5/Setup!$C$36)+IF($V90=10,N($F90),0))-CG90-EE90&lt;0.005,0,(GC89*(1+GC$5/Setup!$C$36)+IF($V90=10,N($F90),0))-CG90-EE90)</f>
        <v>0</v>
      </c>
      <c r="GD90" s="48" t="n">
        <f aca="false">IF((GD89*(1+GD$5/Setup!$C$36)+IF($V90=11,N($F90),0))-CH90-EF90&lt;0.005,0,(GD89*(1+GD$5/Setup!$C$36)+IF($V90=11,N($F90),0))-CH90-EF90)</f>
        <v>0</v>
      </c>
      <c r="GE90" s="48" t="n">
        <f aca="false">IF((GE89*(1+GE$5/Setup!$C$36)+IF($V90=12,N($F90),0))-CI90-EG90&lt;0.005,0,(GE89*(1+GE$5/Setup!$C$36)+IF($V90=12,N($F90),0))-CI90-EG90)</f>
        <v>0</v>
      </c>
      <c r="GF90" s="48" t="n">
        <f aca="false">IF((GF89*(1+GF$5/Setup!$C$36)+IF($V90=13,N($F90),0))-CJ90-EH90&lt;0.005,0,(GF89*(1+GF$5/Setup!$C$36)+IF($V90=13,N($F90),0))-CJ90-EH90)</f>
        <v>0</v>
      </c>
      <c r="GG90" s="48" t="n">
        <f aca="false">IF((GG89*(1+GG$5/Setup!$C$36)+IF($V90=14,N($F90),0))-CK90-EI90&lt;0.005,0,(GG89*(1+GG$5/Setup!$C$36)+IF($V90=14,N($F90),0))-CK90-EI90)</f>
        <v>0</v>
      </c>
      <c r="GH90" s="48" t="n">
        <f aca="false">IF((GH89*(1+GH$5/Setup!$C$36)+IF($V90=15,N($F90),0))-CL90-EJ90&lt;0.005,0,(GH89*(1+GH$5/Setup!$C$36)+IF($V90=15,N($F90),0))-CL90-EJ90)</f>
        <v>0</v>
      </c>
      <c r="GI90" s="48" t="n">
        <f aca="false">IF((GI89*(1+GI$5/Setup!$C$36)+IF($V90=16,N($F90),0))-CM90-EK90&lt;0.005,0,(GI89*(1+GI$5/Setup!$C$36)+IF($V90=16,N($F90),0))-CM90-EK90)</f>
        <v>0</v>
      </c>
      <c r="GJ90" s="48" t="n">
        <f aca="false">IF((GJ89*(1+GJ$5/Setup!$C$36)+IF($V90=17,N($F90),0))-CN90-EL90&lt;0.005,0,(GJ89*(1+GJ$5/Setup!$C$36)+IF($V90=17,N($F90),0))-CN90-EL90)</f>
        <v>0</v>
      </c>
      <c r="GK90" s="48" t="n">
        <f aca="false">IF((GK89*(1+GK$5/Setup!$C$36)+IF($V90=18,N($F90),0))-CO90-EM90&lt;0.005,0,(GK89*(1+GK$5/Setup!$C$36)+IF($V90=18,N($F90),0))-CO90-EM90)</f>
        <v>0</v>
      </c>
      <c r="GL90" s="48" t="n">
        <f aca="false">IF((GL89*(1+GL$5/Setup!$C$36)+IF($V90=19,N($F90),0))-CP90-EN90&lt;0.005,0,(GL89*(1+GL$5/Setup!$C$36)+IF($V90=19,N($F90),0))-CP90-EN90)</f>
        <v>0</v>
      </c>
      <c r="GM90" s="48" t="n">
        <f aca="false">IF((GM89*(1+GM$5/Setup!$C$36)+IF($V90=20,N($F90),0))-CQ90-EO90&lt;0.005,0,(GM89*(1+GM$5/Setup!$C$36)+IF($V90=20,N($F90),0))-CQ90-EO90)</f>
        <v>0</v>
      </c>
      <c r="GN90" s="48" t="n">
        <f aca="false">IF((GN89*(1+GN$5/Setup!$C$36)+IF($V90=21,N($F90),0))-CR90-EP90&lt;0.005,0,(GN89*(1+GN$5/Setup!$C$36)+IF($V90=21,N($F90),0))-CR90-EP90)</f>
        <v>0</v>
      </c>
      <c r="GO90" s="48" t="n">
        <f aca="false">IF((GO89*(1+GO$5/Setup!$C$36)+IF($V90=22,N($F90),0))-CS90-EQ90&lt;0.005,0,(GO89*(1+GO$5/Setup!$C$36)+IF($V90=22,N($F90),0))-CS90-EQ90)</f>
        <v>0</v>
      </c>
      <c r="GP90" s="48" t="n">
        <f aca="false">IF((GP89*(1+GP$5/Setup!$C$36)+IF($V90=23,N($F90),0))-CT90-ER90&lt;0.005,0,(GP89*(1+GP$5/Setup!$C$36)+IF($V90=23,N($F90),0))-CT90-ER90)</f>
        <v>0</v>
      </c>
      <c r="GQ90" s="48" t="n">
        <f aca="false">IF((GQ89*(1+GQ$5/Setup!$C$36)+IF($V90=24,N($F90),0))-CU90-ES90&lt;0.005,0,(GQ89*(1+GQ$5/Setup!$C$36)+IF($V90=24,N($F90),0))-CU90-ES90)</f>
        <v>0</v>
      </c>
      <c r="GR90" s="48" t="n">
        <f aca="false">IF((GR89*(1+GR$5/Setup!$C$36)+IF($V90=25,N($F90),0))-CV90-ET90&lt;0.005,0,(GR89*(1+GR$5/Setup!$C$36)+IF($V90=25,N($F90),0))-CV90-ET90)</f>
        <v>0</v>
      </c>
      <c r="GS90" s="48" t="n">
        <f aca="false">IF((GS89*(1+GS$5/Setup!$C$36)+IF($V90=26,N($F90),0))-CW90-EU90&lt;0.005,0,(GS89*(1+GS$5/Setup!$C$36)+IF($V90=26,N($F90),0))-CW90-EU90)</f>
        <v>0</v>
      </c>
      <c r="GT90" s="48" t="n">
        <f aca="false">IF((GT89*(1+GT$5/Setup!$C$36)+IF($V90=27,N($F90),0))-CX90-EV90&lt;0.005,0,(GT89*(1+GT$5/Setup!$C$36)+IF($V90=27,N($F90),0))-CX90-EV90)</f>
        <v>0</v>
      </c>
      <c r="GU90" s="48" t="n">
        <f aca="false">IF((GU89*(1+GU$5/Setup!$C$36)+IF($V90=28,N($F90),0))-CY90-EW90&lt;0.005,0,(GU89*(1+GU$5/Setup!$C$36)+IF($V90=28,N($F90),0))-CY90-EW90)</f>
        <v>0</v>
      </c>
      <c r="GV90" s="48" t="n">
        <f aca="false">IF((GV89*(1+GV$5/Setup!$C$36)+IF($V90=29,N($F90),0))-CZ90-EX90&lt;0.005,0,(GV89*(1+GV$5/Setup!$C$36)+IF($V90=29,N($F90),0))-CZ90-EX90)</f>
        <v>0</v>
      </c>
      <c r="GW90" s="48" t="n">
        <f aca="false">IF((GW89*(1+GW$5/Setup!$C$36)+IF($V90=30,N($F90),0))-DA90-EY90&lt;0.005,0,(GW89*(1+GW$5/Setup!$C$36)+IF($V90=30,N($F90),0))-DA90-EY90)</f>
        <v>0</v>
      </c>
      <c r="GX90" s="48" t="n">
        <f aca="false">IF((GX89*(1+GX$5/Setup!$C$36)+IF($V90=31,N($F90),0))-DB90-EZ90&lt;0.005,0,(GX89*(1+GX$5/Setup!$C$36)+IF($V90=31,N($F90),0))-DB90-EZ90)</f>
        <v>0</v>
      </c>
      <c r="GY90" s="48" t="n">
        <f aca="false">IF((GY89*(1+GY$5/Setup!$C$36)+IF($V90=32,N($F90),0))-DC90-FA90&lt;0.005,0,(GY89*(1+GY$5/Setup!$C$36)+IF($V90=32,N($F90),0))-DC90-FA90)</f>
        <v>0</v>
      </c>
      <c r="GZ90" s="48" t="n">
        <f aca="false">IF((GZ89*(1+GZ$5/Setup!$C$36)+IF($V90=33,N($F90),0))-DD90-FB90&lt;0.005,0,(GZ89*(1+GZ$5/Setup!$C$36)+IF($V90=33,N($F90),0))-DD90-FB90)</f>
        <v>0</v>
      </c>
      <c r="HA90" s="48" t="n">
        <f aca="false">IF((HA89*(1+HA$5/Setup!$C$36)+IF($V90=34,N($F90),0))-DE90-FC90&lt;0.005,0,(HA89*(1+HA$5/Setup!$C$36)+IF($V90=34,N($F90),0))-DE90-FC90)</f>
        <v>0</v>
      </c>
      <c r="HB90" s="48" t="n">
        <f aca="false">IF((HB89*(1+HB$5/Setup!$C$36)+IF($V90=35,N($F90),0))-DF90-FD90&lt;0.005,0,(HB89*(1+HB$5/Setup!$C$36)+IF($V90=35,N($F90),0))-DF90-FD90)</f>
        <v>0</v>
      </c>
      <c r="HC90" s="48" t="n">
        <f aca="false">IF((HC89*(1+HC$5/Setup!$C$36)+IF($V90=36,N($F90),0))-DG90-FE90&lt;0.005,0,(HC89*(1+HC$5/Setup!$C$36)+IF($V90=36,N($F90),0))-DG90-FE90)</f>
        <v>0</v>
      </c>
      <c r="HD90" s="48" t="n">
        <f aca="false">IF((HD89*(1+HD$5/Setup!$C$36)+IF($V90=37,N($F90),0))-DH90-FF90&lt;0.005,0,(HD89*(1+HD$5/Setup!$C$36)+IF($V90=37,N($F90),0))-DH90-FF90)</f>
        <v>0</v>
      </c>
      <c r="HE90" s="48" t="n">
        <f aca="false">IF((HE89*(1+HE$5/Setup!$C$36)+IF($V90=38,N($F90),0))-DI90-FG90&lt;0.005,0,(HE89*(1+HE$5/Setup!$C$36)+IF($V90=38,N($F90),0))-DI90-FG90)</f>
        <v>0</v>
      </c>
      <c r="HF90" s="48" t="n">
        <f aca="false">IF((HF89*(1+HF$5/Setup!$C$36)+IF($V90=39,N($F90),0))-DJ90-FH90&lt;0.005,0,(HF89*(1+HF$5/Setup!$C$36)+IF($V90=39,N($F90),0))-DJ90-FH90)</f>
        <v>0</v>
      </c>
      <c r="HG90" s="48" t="n">
        <f aca="false">IF((HG89*(1+HG$5/Setup!$C$36)+IF($V90=40,N($F90),0))-DK90-FI90&lt;0.005,0,(HG89*(1+HG$5/Setup!$C$36)+IF($V90=40,N($F90),0))-DK90-FI90)</f>
        <v>0</v>
      </c>
      <c r="HH90" s="48" t="n">
        <f aca="false">IF((HH89*(1+HH$5/Setup!$C$36)+IF($V90=41,N($F90),0))-DL90-FJ90&lt;0.005,0,(HH89*(1+HH$5/Setup!$C$36)+IF($V90=41,N($F90),0))-DL90-FJ90)</f>
        <v>0</v>
      </c>
      <c r="HI90" s="48" t="n">
        <f aca="false">IF((HI89*(1+HI$5/Setup!$C$36)+IF($V90=42,N($F90),0))-DM90-FK90&lt;0.005,0,(HI89*(1+HI$5/Setup!$C$36)+IF($V90=42,N($F90),0))-DM90-FK90)</f>
        <v>0</v>
      </c>
      <c r="HJ90" s="48" t="n">
        <f aca="false">IF((HJ89*(1+HJ$5/Setup!$C$36)+IF($V90=43,N($F90),0))-DN90-FL90&lt;0.005,0,(HJ89*(1+HJ$5/Setup!$C$36)+IF($V90=43,N($F90),0))-DN90-FL90)</f>
        <v>0</v>
      </c>
      <c r="HK90" s="48" t="n">
        <f aca="false">IF((HK89*(1+HK$5/Setup!$C$36)+IF($V90=44,N($F90),0))-DO90-FM90&lt;0.005,0,(HK89*(1+HK$5/Setup!$C$36)+IF($V90=44,N($F90),0))-DO90-FM90)</f>
        <v>0</v>
      </c>
      <c r="HL90" s="48" t="n">
        <f aca="false">IF((HL89*(1+HL$5/Setup!$C$36)+IF($V90=45,N($F90),0))-DP90-FN90&lt;0.005,0,(HL89*(1+HL$5/Setup!$C$36)+IF($V90=45,N($F90),0))-DP90-FN90)</f>
        <v>0</v>
      </c>
      <c r="HM90" s="48" t="n">
        <f aca="false">IF((HM89*(1+HM$5/Setup!$C$36)+IF($V90=46,N($F90),0))-DQ90-FO90&lt;0.005,0,(HM89*(1+HM$5/Setup!$C$36)+IF($V90=46,N($F90),0))-DQ90-FO90)</f>
        <v>0</v>
      </c>
      <c r="HN90" s="48" t="n">
        <f aca="false">IF((HN89*(1+HN$5/Setup!$C$36)+IF($V90=47,N($F90),0))-DR90-FP90&lt;0.005,0,(HN89*(1+HN$5/Setup!$C$36)+IF($V90=47,N($F90),0))-DR90-FP90)</f>
        <v>0</v>
      </c>
      <c r="HO90" s="48" t="n">
        <f aca="false">IF((HO89*(1+HO$5/Setup!$C$36)+IF($V90=48,N($F90),0))-DS90-FQ90&lt;0.005,0,(HO89*(1+HO$5/Setup!$C$36)+IF($V90=48,N($F90),0))-DS90-FQ90)</f>
        <v>0</v>
      </c>
      <c r="HP90" s="48" t="n">
        <f aca="false">IF((HP89*(1+HP$5/Setup!$C$36)+IF($V90=49,N($F90),0))-DT90-FR90&lt;0.005,0,(HP89*(1+HP$5/Setup!$C$36)+IF($V90=49,N($F90),0))-DT90-FR90)</f>
        <v>0</v>
      </c>
      <c r="HQ90" s="48" t="n">
        <f aca="false">IF((HQ89*(1+HQ$5/Setup!$C$36)+IF($V90=50,N($F90),0))-DU90-FS90&lt;0.005,0,(HQ89*(1+HQ$5/Setup!$C$36)+IF($V90=50,N($F90),0))-DU90-FS90)</f>
        <v>0</v>
      </c>
    </row>
    <row r="91" customFormat="false" ht="15" hidden="false" customHeight="false" outlineLevel="0" collapsed="false">
      <c r="A91" s="44" t="n">
        <v>83</v>
      </c>
      <c r="B91" s="45" t="n">
        <f aca="false">IF(Setup!$C$7="Every month",EDATE(Setup!$C$8,($A91-1)),IF(Setup!$C$7="Twice a month",DATE(YEAR(Setup!$C$8),MONTH(Setup!$C$8)+INT((($A91-1)+Setup!$C$41)/2),MIN(IF(MOD(($A91-1)+Setup!$C$41,2)=0,Setup!$C$39,Setup!$C$40),DAY(EOMONTH(DATE(YEAR(Setup!$C$8),MONTH(Setup!$C$8)+INT((($A91-1)+Setup!$C$41)/2),1),0)))),Setup!$C$8+($A91-1)*IF(Setup!$C$7="Every week",7,14)))</f>
        <v>47473</v>
      </c>
      <c r="C91" s="45" t="n">
        <f aca="false">IF(Setup!$C$7="Every month",EDATE(Setup!$C$8,$A91),IF(Setup!$C$7="Twice a month",DATE(YEAR(Setup!$C$8),MONTH(Setup!$C$8)+INT(($A91+Setup!$C$41)/2),MIN(IF(MOD($A91+Setup!$C$41,2)=0,Setup!$C$39,Setup!$C$40),DAY(EOMONTH(DATE(YEAR(Setup!$C$8),MONTH(Setup!$C$8)+INT(($A91+Setup!$C$41)/2),1),0)))),Setup!$C$8+$A91*IF(Setup!$C$7="Every week",7,14)))</f>
        <v>47487</v>
      </c>
      <c r="D91" s="46"/>
      <c r="E91" s="47"/>
      <c r="F91" s="47"/>
      <c r="G91" s="47"/>
      <c r="H91" s="47"/>
      <c r="I91" s="48" t="n">
        <f aca="false">N(Setup!$C$11)+N(E91)</f>
        <v>100</v>
      </c>
      <c r="J91" s="48" t="n">
        <f aca="false">MIN(Setup!$C$37,MAX(I91,0))</f>
        <v>9.23076923076923</v>
      </c>
      <c r="K91" s="48" t="n">
        <f aca="false">MIN(MAX(N(Setup!$C$14)-L90,0),MAX(I91-J91,0))</f>
        <v>0</v>
      </c>
      <c r="L91" s="48" t="n">
        <f aca="false">L90+K91-N(G91)</f>
        <v>500</v>
      </c>
      <c r="M91" s="48" t="n">
        <f aca="false">M90+J91-N(H91)</f>
        <v>766.153846153847</v>
      </c>
      <c r="N91" s="48" t="n">
        <f aca="false">SUM(BX91:DU91)</f>
        <v>0</v>
      </c>
      <c r="O91" s="48" t="n">
        <f aca="false">SUM(Z91:BW91)-N91</f>
        <v>0</v>
      </c>
      <c r="P91" s="48" t="n">
        <f aca="false">MAX(I91-J91-K91,0)+O91</f>
        <v>90.7692307692308</v>
      </c>
      <c r="Q91" s="48" t="n">
        <f aca="false">SUM(DV91:FS91)</f>
        <v>0</v>
      </c>
      <c r="R91" s="49" t="n">
        <f aca="false">N91+J91+K91+Q91</f>
        <v>9.23076923076923</v>
      </c>
      <c r="S91" s="48" t="n">
        <f aca="false">T91-T90-N(F91)+N91+Q91</f>
        <v>0</v>
      </c>
      <c r="T91" s="49" t="n">
        <f aca="false">SUM(FT91:HQ91)</f>
        <v>0</v>
      </c>
      <c r="U91" s="44" t="str">
        <f aca="false">IF(T90&lt;0.005,"",INDEX(Helpers!$C$2:$C$51,IF(_xlfn.MINIFS($DV$6:$FS$6,DV91:FS91,"&gt;0.005")=0,V91,_xlfn.MINIFS($DV$6:$FS$6,DV91:FS91,"&gt;0.005"))))</f>
        <v/>
      </c>
      <c r="V91" s="44" t="n">
        <f aca="false">IF(_xlfn.MINIFS($FT$6:$HQ$6,FT90:HQ90,"&gt;0.005")=0,1,_xlfn.MINIFS($FT$6:$HQ$6,FT90:HQ90,"&gt;0.005"))</f>
        <v>1</v>
      </c>
      <c r="W91" s="44" t="n">
        <f aca="false">IF(AND(D91&lt;&gt;"Paid",T90&gt;0.005),1,0)</f>
        <v>0</v>
      </c>
      <c r="X91" s="48" t="n">
        <f aca="false">SUMPRODUCT(((Helpers!$G$2:$G$51*(1+(Helpers!$D$2:$D$51+0.000000001)/12)^(($B91-Setup!$C$8)/(365.25/12))-Helpers!$E$2:$E$51*((1+(Helpers!$D$2:$D$51+0.000000001)/12)^(($B91-Setup!$C$8)/(365.25/12))-1)/((Helpers!$D$2:$D$51+0.000000001)/12))&gt;0)*(Helpers!$G$2:$G$51*(1+(Helpers!$D$2:$D$51+0.000000001)/12)^(($B91-Setup!$C$8)/(365.25/12))-Helpers!$E$2:$E$51*((1+(Helpers!$D$2:$D$51+0.000000001)/12)^(($B91-Setup!$C$8)/(365.25/12))-1)/((Helpers!$D$2:$D$51+0.000000001)/12)))</f>
        <v>95.0350287249523</v>
      </c>
      <c r="Y91" s="48"/>
      <c r="Z91" s="48" t="n">
        <f aca="false">IF(OR(N(Z$5)=0,Z$6=""),0,Z$5*((DATE(YEAR($B91),MONTH($B91),MIN(Z$6,DAY(EOMONTH($B91,0))))&gt;=$B91)*(DATE(YEAR($B91),MONTH($B91),MIN(Z$6,DAY(EOMONTH($B91,0))))&lt;$C91)+(DATE(YEAR($B91),MONTH($B91)+1,MIN(Z$6,DAY(EOMONTH($B91,1))))&gt;=$B91)*(DATE(YEAR($B91),MONTH($B91)+1,MIN(Z$6,DAY(EOMONTH($B91,1))))&lt;$C91)))</f>
        <v>0</v>
      </c>
      <c r="AA91" s="48" t="n">
        <f aca="false">IF(OR(N(AA$5)=0,AA$6=""),0,AA$5*((DATE(YEAR($B91),MONTH($B91),MIN(AA$6,DAY(EOMONTH($B91,0))))&gt;=$B91)*(DATE(YEAR($B91),MONTH($B91),MIN(AA$6,DAY(EOMONTH($B91,0))))&lt;$C91)+(DATE(YEAR($B91),MONTH($B91)+1,MIN(AA$6,DAY(EOMONTH($B91,1))))&gt;=$B91)*(DATE(YEAR($B91),MONTH($B91)+1,MIN(AA$6,DAY(EOMONTH($B91,1))))&lt;$C91)))</f>
        <v>0</v>
      </c>
      <c r="AB91" s="48" t="n">
        <f aca="false">IF(OR(N(AB$5)=0,AB$6=""),0,AB$5*((DATE(YEAR($B91),MONTH($B91),MIN(AB$6,DAY(EOMONTH($B91,0))))&gt;=$B91)*(DATE(YEAR($B91),MONTH($B91),MIN(AB$6,DAY(EOMONTH($B91,0))))&lt;$C91)+(DATE(YEAR($B91),MONTH($B91)+1,MIN(AB$6,DAY(EOMONTH($B91,1))))&gt;=$B91)*(DATE(YEAR($B91),MONTH($B91)+1,MIN(AB$6,DAY(EOMONTH($B91,1))))&lt;$C91)))</f>
        <v>0</v>
      </c>
      <c r="AC91" s="48" t="n">
        <f aca="false">IF(OR(N(AC$5)=0,AC$6=""),0,AC$5*((DATE(YEAR($B91),MONTH($B91),MIN(AC$6,DAY(EOMONTH($B91,0))))&gt;=$B91)*(DATE(YEAR($B91),MONTH($B91),MIN(AC$6,DAY(EOMONTH($B91,0))))&lt;$C91)+(DATE(YEAR($B91),MONTH($B91)+1,MIN(AC$6,DAY(EOMONTH($B91,1))))&gt;=$B91)*(DATE(YEAR($B91),MONTH($B91)+1,MIN(AC$6,DAY(EOMONTH($B91,1))))&lt;$C91)))</f>
        <v>0</v>
      </c>
      <c r="AD91" s="48" t="n">
        <f aca="false">IF(OR(N(AD$5)=0,AD$6=""),0,AD$5*((DATE(YEAR($B91),MONTH($B91),MIN(AD$6,DAY(EOMONTH($B91,0))))&gt;=$B91)*(DATE(YEAR($B91),MONTH($B91),MIN(AD$6,DAY(EOMONTH($B91,0))))&lt;$C91)+(DATE(YEAR($B91),MONTH($B91)+1,MIN(AD$6,DAY(EOMONTH($B91,1))))&gt;=$B91)*(DATE(YEAR($B91),MONTH($B91)+1,MIN(AD$6,DAY(EOMONTH($B91,1))))&lt;$C91)))</f>
        <v>0</v>
      </c>
      <c r="AE91" s="48" t="n">
        <f aca="false">IF(OR(N(AE$5)=0,AE$6=""),0,AE$5*((DATE(YEAR($B91),MONTH($B91),MIN(AE$6,DAY(EOMONTH($B91,0))))&gt;=$B91)*(DATE(YEAR($B91),MONTH($B91),MIN(AE$6,DAY(EOMONTH($B91,0))))&lt;$C91)+(DATE(YEAR($B91),MONTH($B91)+1,MIN(AE$6,DAY(EOMONTH($B91,1))))&gt;=$B91)*(DATE(YEAR($B91),MONTH($B91)+1,MIN(AE$6,DAY(EOMONTH($B91,1))))&lt;$C91)))</f>
        <v>0</v>
      </c>
      <c r="AF91" s="48" t="n">
        <f aca="false">IF(OR(N(AF$5)=0,AF$6=""),0,AF$5*((DATE(YEAR($B91),MONTH($B91),MIN(AF$6,DAY(EOMONTH($B91,0))))&gt;=$B91)*(DATE(YEAR($B91),MONTH($B91),MIN(AF$6,DAY(EOMONTH($B91,0))))&lt;$C91)+(DATE(YEAR($B91),MONTH($B91)+1,MIN(AF$6,DAY(EOMONTH($B91,1))))&gt;=$B91)*(DATE(YEAR($B91),MONTH($B91)+1,MIN(AF$6,DAY(EOMONTH($B91,1))))&lt;$C91)))</f>
        <v>0</v>
      </c>
      <c r="AG91" s="48" t="n">
        <f aca="false">IF(OR(N(AG$5)=0,AG$6=""),0,AG$5*((DATE(YEAR($B91),MONTH($B91),MIN(AG$6,DAY(EOMONTH($B91,0))))&gt;=$B91)*(DATE(YEAR($B91),MONTH($B91),MIN(AG$6,DAY(EOMONTH($B91,0))))&lt;$C91)+(DATE(YEAR($B91),MONTH($B91)+1,MIN(AG$6,DAY(EOMONTH($B91,1))))&gt;=$B91)*(DATE(YEAR($B91),MONTH($B91)+1,MIN(AG$6,DAY(EOMONTH($B91,1))))&lt;$C91)))</f>
        <v>0</v>
      </c>
      <c r="AH91" s="48" t="n">
        <f aca="false">IF(OR(N(AH$5)=0,AH$6=""),0,AH$5*((DATE(YEAR($B91),MONTH($B91),MIN(AH$6,DAY(EOMONTH($B91,0))))&gt;=$B91)*(DATE(YEAR($B91),MONTH($B91),MIN(AH$6,DAY(EOMONTH($B91,0))))&lt;$C91)+(DATE(YEAR($B91),MONTH($B91)+1,MIN(AH$6,DAY(EOMONTH($B91,1))))&gt;=$B91)*(DATE(YEAR($B91),MONTH($B91)+1,MIN(AH$6,DAY(EOMONTH($B91,1))))&lt;$C91)))</f>
        <v>0</v>
      </c>
      <c r="AI91" s="48" t="n">
        <f aca="false">IF(OR(N(AI$5)=0,AI$6=""),0,AI$5*((DATE(YEAR($B91),MONTH($B91),MIN(AI$6,DAY(EOMONTH($B91,0))))&gt;=$B91)*(DATE(YEAR($B91),MONTH($B91),MIN(AI$6,DAY(EOMONTH($B91,0))))&lt;$C91)+(DATE(YEAR($B91),MONTH($B91)+1,MIN(AI$6,DAY(EOMONTH($B91,1))))&gt;=$B91)*(DATE(YEAR($B91),MONTH($B91)+1,MIN(AI$6,DAY(EOMONTH($B91,1))))&lt;$C91)))</f>
        <v>0</v>
      </c>
      <c r="AJ91" s="48" t="n">
        <f aca="false">IF(OR(N(AJ$5)=0,AJ$6=""),0,AJ$5*((DATE(YEAR($B91),MONTH($B91),MIN(AJ$6,DAY(EOMONTH($B91,0))))&gt;=$B91)*(DATE(YEAR($B91),MONTH($B91),MIN(AJ$6,DAY(EOMONTH($B91,0))))&lt;$C91)+(DATE(YEAR($B91),MONTH($B91)+1,MIN(AJ$6,DAY(EOMONTH($B91,1))))&gt;=$B91)*(DATE(YEAR($B91),MONTH($B91)+1,MIN(AJ$6,DAY(EOMONTH($B91,1))))&lt;$C91)))</f>
        <v>0</v>
      </c>
      <c r="AK91" s="48" t="n">
        <f aca="false">IF(OR(N(AK$5)=0,AK$6=""),0,AK$5*((DATE(YEAR($B91),MONTH($B91),MIN(AK$6,DAY(EOMONTH($B91,0))))&gt;=$B91)*(DATE(YEAR($B91),MONTH($B91),MIN(AK$6,DAY(EOMONTH($B91,0))))&lt;$C91)+(DATE(YEAR($B91),MONTH($B91)+1,MIN(AK$6,DAY(EOMONTH($B91,1))))&gt;=$B91)*(DATE(YEAR($B91),MONTH($B91)+1,MIN(AK$6,DAY(EOMONTH($B91,1))))&lt;$C91)))</f>
        <v>0</v>
      </c>
      <c r="AL91" s="48" t="n">
        <f aca="false">IF(OR(N(AL$5)=0,AL$6=""),0,AL$5*((DATE(YEAR($B91),MONTH($B91),MIN(AL$6,DAY(EOMONTH($B91,0))))&gt;=$B91)*(DATE(YEAR($B91),MONTH($B91),MIN(AL$6,DAY(EOMONTH($B91,0))))&lt;$C91)+(DATE(YEAR($B91),MONTH($B91)+1,MIN(AL$6,DAY(EOMONTH($B91,1))))&gt;=$B91)*(DATE(YEAR($B91),MONTH($B91)+1,MIN(AL$6,DAY(EOMONTH($B91,1))))&lt;$C91)))</f>
        <v>0</v>
      </c>
      <c r="AM91" s="48" t="n">
        <f aca="false">IF(OR(N(AM$5)=0,AM$6=""),0,AM$5*((DATE(YEAR($B91),MONTH($B91),MIN(AM$6,DAY(EOMONTH($B91,0))))&gt;=$B91)*(DATE(YEAR($B91),MONTH($B91),MIN(AM$6,DAY(EOMONTH($B91,0))))&lt;$C91)+(DATE(YEAR($B91),MONTH($B91)+1,MIN(AM$6,DAY(EOMONTH($B91,1))))&gt;=$B91)*(DATE(YEAR($B91),MONTH($B91)+1,MIN(AM$6,DAY(EOMONTH($B91,1))))&lt;$C91)))</f>
        <v>0</v>
      </c>
      <c r="AN91" s="48" t="n">
        <f aca="false">IF(OR(N(AN$5)=0,AN$6=""),0,AN$5*((DATE(YEAR($B91),MONTH($B91),MIN(AN$6,DAY(EOMONTH($B91,0))))&gt;=$B91)*(DATE(YEAR($B91),MONTH($B91),MIN(AN$6,DAY(EOMONTH($B91,0))))&lt;$C91)+(DATE(YEAR($B91),MONTH($B91)+1,MIN(AN$6,DAY(EOMONTH($B91,1))))&gt;=$B91)*(DATE(YEAR($B91),MONTH($B91)+1,MIN(AN$6,DAY(EOMONTH($B91,1))))&lt;$C91)))</f>
        <v>0</v>
      </c>
      <c r="AO91" s="48" t="n">
        <f aca="false">IF(OR(N(AO$5)=0,AO$6=""),0,AO$5*((DATE(YEAR($B91),MONTH($B91),MIN(AO$6,DAY(EOMONTH($B91,0))))&gt;=$B91)*(DATE(YEAR($B91),MONTH($B91),MIN(AO$6,DAY(EOMONTH($B91,0))))&lt;$C91)+(DATE(YEAR($B91),MONTH($B91)+1,MIN(AO$6,DAY(EOMONTH($B91,1))))&gt;=$B91)*(DATE(YEAR($B91),MONTH($B91)+1,MIN(AO$6,DAY(EOMONTH($B91,1))))&lt;$C91)))</f>
        <v>0</v>
      </c>
      <c r="AP91" s="48" t="n">
        <f aca="false">IF(OR(N(AP$5)=0,AP$6=""),0,AP$5*((DATE(YEAR($B91),MONTH($B91),MIN(AP$6,DAY(EOMONTH($B91,0))))&gt;=$B91)*(DATE(YEAR($B91),MONTH($B91),MIN(AP$6,DAY(EOMONTH($B91,0))))&lt;$C91)+(DATE(YEAR($B91),MONTH($B91)+1,MIN(AP$6,DAY(EOMONTH($B91,1))))&gt;=$B91)*(DATE(YEAR($B91),MONTH($B91)+1,MIN(AP$6,DAY(EOMONTH($B91,1))))&lt;$C91)))</f>
        <v>0</v>
      </c>
      <c r="AQ91" s="48" t="n">
        <f aca="false">IF(OR(N(AQ$5)=0,AQ$6=""),0,AQ$5*((DATE(YEAR($B91),MONTH($B91),MIN(AQ$6,DAY(EOMONTH($B91,0))))&gt;=$B91)*(DATE(YEAR($B91),MONTH($B91),MIN(AQ$6,DAY(EOMONTH($B91,0))))&lt;$C91)+(DATE(YEAR($B91),MONTH($B91)+1,MIN(AQ$6,DAY(EOMONTH($B91,1))))&gt;=$B91)*(DATE(YEAR($B91),MONTH($B91)+1,MIN(AQ$6,DAY(EOMONTH($B91,1))))&lt;$C91)))</f>
        <v>0</v>
      </c>
      <c r="AR91" s="48" t="n">
        <f aca="false">IF(OR(N(AR$5)=0,AR$6=""),0,AR$5*((DATE(YEAR($B91),MONTH($B91),MIN(AR$6,DAY(EOMONTH($B91,0))))&gt;=$B91)*(DATE(YEAR($B91),MONTH($B91),MIN(AR$6,DAY(EOMONTH($B91,0))))&lt;$C91)+(DATE(YEAR($B91),MONTH($B91)+1,MIN(AR$6,DAY(EOMONTH($B91,1))))&gt;=$B91)*(DATE(YEAR($B91),MONTH($B91)+1,MIN(AR$6,DAY(EOMONTH($B91,1))))&lt;$C91)))</f>
        <v>0</v>
      </c>
      <c r="AS91" s="48" t="n">
        <f aca="false">IF(OR(N(AS$5)=0,AS$6=""),0,AS$5*((DATE(YEAR($B91),MONTH($B91),MIN(AS$6,DAY(EOMONTH($B91,0))))&gt;=$B91)*(DATE(YEAR($B91),MONTH($B91),MIN(AS$6,DAY(EOMONTH($B91,0))))&lt;$C91)+(DATE(YEAR($B91),MONTH($B91)+1,MIN(AS$6,DAY(EOMONTH($B91,1))))&gt;=$B91)*(DATE(YEAR($B91),MONTH($B91)+1,MIN(AS$6,DAY(EOMONTH($B91,1))))&lt;$C91)))</f>
        <v>0</v>
      </c>
      <c r="AT91" s="48" t="n">
        <f aca="false">IF(OR(N(AT$5)=0,AT$6=""),0,AT$5*((DATE(YEAR($B91),MONTH($B91),MIN(AT$6,DAY(EOMONTH($B91,0))))&gt;=$B91)*(DATE(YEAR($B91),MONTH($B91),MIN(AT$6,DAY(EOMONTH($B91,0))))&lt;$C91)+(DATE(YEAR($B91),MONTH($B91)+1,MIN(AT$6,DAY(EOMONTH($B91,1))))&gt;=$B91)*(DATE(YEAR($B91),MONTH($B91)+1,MIN(AT$6,DAY(EOMONTH($B91,1))))&lt;$C91)))</f>
        <v>0</v>
      </c>
      <c r="AU91" s="48" t="n">
        <f aca="false">IF(OR(N(AU$5)=0,AU$6=""),0,AU$5*((DATE(YEAR($B91),MONTH($B91),MIN(AU$6,DAY(EOMONTH($B91,0))))&gt;=$B91)*(DATE(YEAR($B91),MONTH($B91),MIN(AU$6,DAY(EOMONTH($B91,0))))&lt;$C91)+(DATE(YEAR($B91),MONTH($B91)+1,MIN(AU$6,DAY(EOMONTH($B91,1))))&gt;=$B91)*(DATE(YEAR($B91),MONTH($B91)+1,MIN(AU$6,DAY(EOMONTH($B91,1))))&lt;$C91)))</f>
        <v>0</v>
      </c>
      <c r="AV91" s="48" t="n">
        <f aca="false">IF(OR(N(AV$5)=0,AV$6=""),0,AV$5*((DATE(YEAR($B91),MONTH($B91),MIN(AV$6,DAY(EOMONTH($B91,0))))&gt;=$B91)*(DATE(YEAR($B91),MONTH($B91),MIN(AV$6,DAY(EOMONTH($B91,0))))&lt;$C91)+(DATE(YEAR($B91),MONTH($B91)+1,MIN(AV$6,DAY(EOMONTH($B91,1))))&gt;=$B91)*(DATE(YEAR($B91),MONTH($B91)+1,MIN(AV$6,DAY(EOMONTH($B91,1))))&lt;$C91)))</f>
        <v>0</v>
      </c>
      <c r="AW91" s="48" t="n">
        <f aca="false">IF(OR(N(AW$5)=0,AW$6=""),0,AW$5*((DATE(YEAR($B91),MONTH($B91),MIN(AW$6,DAY(EOMONTH($B91,0))))&gt;=$B91)*(DATE(YEAR($B91),MONTH($B91),MIN(AW$6,DAY(EOMONTH($B91,0))))&lt;$C91)+(DATE(YEAR($B91),MONTH($B91)+1,MIN(AW$6,DAY(EOMONTH($B91,1))))&gt;=$B91)*(DATE(YEAR($B91),MONTH($B91)+1,MIN(AW$6,DAY(EOMONTH($B91,1))))&lt;$C91)))</f>
        <v>0</v>
      </c>
      <c r="AX91" s="48" t="n">
        <f aca="false">IF(OR(N(AX$5)=0,AX$6=""),0,AX$5*((DATE(YEAR($B91),MONTH($B91),MIN(AX$6,DAY(EOMONTH($B91,0))))&gt;=$B91)*(DATE(YEAR($B91),MONTH($B91),MIN(AX$6,DAY(EOMONTH($B91,0))))&lt;$C91)+(DATE(YEAR($B91),MONTH($B91)+1,MIN(AX$6,DAY(EOMONTH($B91,1))))&gt;=$B91)*(DATE(YEAR($B91),MONTH($B91)+1,MIN(AX$6,DAY(EOMONTH($B91,1))))&lt;$C91)))</f>
        <v>0</v>
      </c>
      <c r="AY91" s="48" t="n">
        <f aca="false">IF(OR(N(AY$5)=0,AY$6=""),0,AY$5*((DATE(YEAR($B91),MONTH($B91),MIN(AY$6,DAY(EOMONTH($B91,0))))&gt;=$B91)*(DATE(YEAR($B91),MONTH($B91),MIN(AY$6,DAY(EOMONTH($B91,0))))&lt;$C91)+(DATE(YEAR($B91),MONTH($B91)+1,MIN(AY$6,DAY(EOMONTH($B91,1))))&gt;=$B91)*(DATE(YEAR($B91),MONTH($B91)+1,MIN(AY$6,DAY(EOMONTH($B91,1))))&lt;$C91)))</f>
        <v>0</v>
      </c>
      <c r="AZ91" s="48" t="n">
        <f aca="false">IF(OR(N(AZ$5)=0,AZ$6=""),0,AZ$5*((DATE(YEAR($B91),MONTH($B91),MIN(AZ$6,DAY(EOMONTH($B91,0))))&gt;=$B91)*(DATE(YEAR($B91),MONTH($B91),MIN(AZ$6,DAY(EOMONTH($B91,0))))&lt;$C91)+(DATE(YEAR($B91),MONTH($B91)+1,MIN(AZ$6,DAY(EOMONTH($B91,1))))&gt;=$B91)*(DATE(YEAR($B91),MONTH($B91)+1,MIN(AZ$6,DAY(EOMONTH($B91,1))))&lt;$C91)))</f>
        <v>0</v>
      </c>
      <c r="BA91" s="48" t="n">
        <f aca="false">IF(OR(N(BA$5)=0,BA$6=""),0,BA$5*((DATE(YEAR($B91),MONTH($B91),MIN(BA$6,DAY(EOMONTH($B91,0))))&gt;=$B91)*(DATE(YEAR($B91),MONTH($B91),MIN(BA$6,DAY(EOMONTH($B91,0))))&lt;$C91)+(DATE(YEAR($B91),MONTH($B91)+1,MIN(BA$6,DAY(EOMONTH($B91,1))))&gt;=$B91)*(DATE(YEAR($B91),MONTH($B91)+1,MIN(BA$6,DAY(EOMONTH($B91,1))))&lt;$C91)))</f>
        <v>0</v>
      </c>
      <c r="BB91" s="48" t="n">
        <f aca="false">IF(OR(N(BB$5)=0,BB$6=""),0,BB$5*((DATE(YEAR($B91),MONTH($B91),MIN(BB$6,DAY(EOMONTH($B91,0))))&gt;=$B91)*(DATE(YEAR($B91),MONTH($B91),MIN(BB$6,DAY(EOMONTH($B91,0))))&lt;$C91)+(DATE(YEAR($B91),MONTH($B91)+1,MIN(BB$6,DAY(EOMONTH($B91,1))))&gt;=$B91)*(DATE(YEAR($B91),MONTH($B91)+1,MIN(BB$6,DAY(EOMONTH($B91,1))))&lt;$C91)))</f>
        <v>0</v>
      </c>
      <c r="BC91" s="48" t="n">
        <f aca="false">IF(OR(N(BC$5)=0,BC$6=""),0,BC$5*((DATE(YEAR($B91),MONTH($B91),MIN(BC$6,DAY(EOMONTH($B91,0))))&gt;=$B91)*(DATE(YEAR($B91),MONTH($B91),MIN(BC$6,DAY(EOMONTH($B91,0))))&lt;$C91)+(DATE(YEAR($B91),MONTH($B91)+1,MIN(BC$6,DAY(EOMONTH($B91,1))))&gt;=$B91)*(DATE(YEAR($B91),MONTH($B91)+1,MIN(BC$6,DAY(EOMONTH($B91,1))))&lt;$C91)))</f>
        <v>0</v>
      </c>
      <c r="BD91" s="48" t="n">
        <f aca="false">IF(OR(N(BD$5)=0,BD$6=""),0,BD$5*((DATE(YEAR($B91),MONTH($B91),MIN(BD$6,DAY(EOMONTH($B91,0))))&gt;=$B91)*(DATE(YEAR($B91),MONTH($B91),MIN(BD$6,DAY(EOMONTH($B91,0))))&lt;$C91)+(DATE(YEAR($B91),MONTH($B91)+1,MIN(BD$6,DAY(EOMONTH($B91,1))))&gt;=$B91)*(DATE(YEAR($B91),MONTH($B91)+1,MIN(BD$6,DAY(EOMONTH($B91,1))))&lt;$C91)))</f>
        <v>0</v>
      </c>
      <c r="BE91" s="48" t="n">
        <f aca="false">IF(OR(N(BE$5)=0,BE$6=""),0,BE$5*((DATE(YEAR($B91),MONTH($B91),MIN(BE$6,DAY(EOMONTH($B91,0))))&gt;=$B91)*(DATE(YEAR($B91),MONTH($B91),MIN(BE$6,DAY(EOMONTH($B91,0))))&lt;$C91)+(DATE(YEAR($B91),MONTH($B91)+1,MIN(BE$6,DAY(EOMONTH($B91,1))))&gt;=$B91)*(DATE(YEAR($B91),MONTH($B91)+1,MIN(BE$6,DAY(EOMONTH($B91,1))))&lt;$C91)))</f>
        <v>0</v>
      </c>
      <c r="BF91" s="48" t="n">
        <f aca="false">IF(OR(N(BF$5)=0,BF$6=""),0,BF$5*((DATE(YEAR($B91),MONTH($B91),MIN(BF$6,DAY(EOMONTH($B91,0))))&gt;=$B91)*(DATE(YEAR($B91),MONTH($B91),MIN(BF$6,DAY(EOMONTH($B91,0))))&lt;$C91)+(DATE(YEAR($B91),MONTH($B91)+1,MIN(BF$6,DAY(EOMONTH($B91,1))))&gt;=$B91)*(DATE(YEAR($B91),MONTH($B91)+1,MIN(BF$6,DAY(EOMONTH($B91,1))))&lt;$C91)))</f>
        <v>0</v>
      </c>
      <c r="BG91" s="48" t="n">
        <f aca="false">IF(OR(N(BG$5)=0,BG$6=""),0,BG$5*((DATE(YEAR($B91),MONTH($B91),MIN(BG$6,DAY(EOMONTH($B91,0))))&gt;=$B91)*(DATE(YEAR($B91),MONTH($B91),MIN(BG$6,DAY(EOMONTH($B91,0))))&lt;$C91)+(DATE(YEAR($B91),MONTH($B91)+1,MIN(BG$6,DAY(EOMONTH($B91,1))))&gt;=$B91)*(DATE(YEAR($B91),MONTH($B91)+1,MIN(BG$6,DAY(EOMONTH($B91,1))))&lt;$C91)))</f>
        <v>0</v>
      </c>
      <c r="BH91" s="48" t="n">
        <f aca="false">IF(OR(N(BH$5)=0,BH$6=""),0,BH$5*((DATE(YEAR($B91),MONTH($B91),MIN(BH$6,DAY(EOMONTH($B91,0))))&gt;=$B91)*(DATE(YEAR($B91),MONTH($B91),MIN(BH$6,DAY(EOMONTH($B91,0))))&lt;$C91)+(DATE(YEAR($B91),MONTH($B91)+1,MIN(BH$6,DAY(EOMONTH($B91,1))))&gt;=$B91)*(DATE(YEAR($B91),MONTH($B91)+1,MIN(BH$6,DAY(EOMONTH($B91,1))))&lt;$C91)))</f>
        <v>0</v>
      </c>
      <c r="BI91" s="48" t="n">
        <f aca="false">IF(OR(N(BI$5)=0,BI$6=""),0,BI$5*((DATE(YEAR($B91),MONTH($B91),MIN(BI$6,DAY(EOMONTH($B91,0))))&gt;=$B91)*(DATE(YEAR($B91),MONTH($B91),MIN(BI$6,DAY(EOMONTH($B91,0))))&lt;$C91)+(DATE(YEAR($B91),MONTH($B91)+1,MIN(BI$6,DAY(EOMONTH($B91,1))))&gt;=$B91)*(DATE(YEAR($B91),MONTH($B91)+1,MIN(BI$6,DAY(EOMONTH($B91,1))))&lt;$C91)))</f>
        <v>0</v>
      </c>
      <c r="BJ91" s="48" t="n">
        <f aca="false">IF(OR(N(BJ$5)=0,BJ$6=""),0,BJ$5*((DATE(YEAR($B91),MONTH($B91),MIN(BJ$6,DAY(EOMONTH($B91,0))))&gt;=$B91)*(DATE(YEAR($B91),MONTH($B91),MIN(BJ$6,DAY(EOMONTH($B91,0))))&lt;$C91)+(DATE(YEAR($B91),MONTH($B91)+1,MIN(BJ$6,DAY(EOMONTH($B91,1))))&gt;=$B91)*(DATE(YEAR($B91),MONTH($B91)+1,MIN(BJ$6,DAY(EOMONTH($B91,1))))&lt;$C91)))</f>
        <v>0</v>
      </c>
      <c r="BK91" s="48" t="n">
        <f aca="false">IF(OR(N(BK$5)=0,BK$6=""),0,BK$5*((DATE(YEAR($B91),MONTH($B91),MIN(BK$6,DAY(EOMONTH($B91,0))))&gt;=$B91)*(DATE(YEAR($B91),MONTH($B91),MIN(BK$6,DAY(EOMONTH($B91,0))))&lt;$C91)+(DATE(YEAR($B91),MONTH($B91)+1,MIN(BK$6,DAY(EOMONTH($B91,1))))&gt;=$B91)*(DATE(YEAR($B91),MONTH($B91)+1,MIN(BK$6,DAY(EOMONTH($B91,1))))&lt;$C91)))</f>
        <v>0</v>
      </c>
      <c r="BL91" s="48" t="n">
        <f aca="false">IF(OR(N(BL$5)=0,BL$6=""),0,BL$5*((DATE(YEAR($B91),MONTH($B91),MIN(BL$6,DAY(EOMONTH($B91,0))))&gt;=$B91)*(DATE(YEAR($B91),MONTH($B91),MIN(BL$6,DAY(EOMONTH($B91,0))))&lt;$C91)+(DATE(YEAR($B91),MONTH($B91)+1,MIN(BL$6,DAY(EOMONTH($B91,1))))&gt;=$B91)*(DATE(YEAR($B91),MONTH($B91)+1,MIN(BL$6,DAY(EOMONTH($B91,1))))&lt;$C91)))</f>
        <v>0</v>
      </c>
      <c r="BM91" s="48" t="n">
        <f aca="false">IF(OR(N(BM$5)=0,BM$6=""),0,BM$5*((DATE(YEAR($B91),MONTH($B91),MIN(BM$6,DAY(EOMONTH($B91,0))))&gt;=$B91)*(DATE(YEAR($B91),MONTH($B91),MIN(BM$6,DAY(EOMONTH($B91,0))))&lt;$C91)+(DATE(YEAR($B91),MONTH($B91)+1,MIN(BM$6,DAY(EOMONTH($B91,1))))&gt;=$B91)*(DATE(YEAR($B91),MONTH($B91)+1,MIN(BM$6,DAY(EOMONTH($B91,1))))&lt;$C91)))</f>
        <v>0</v>
      </c>
      <c r="BN91" s="48" t="n">
        <f aca="false">IF(OR(N(BN$5)=0,BN$6=""),0,BN$5*((DATE(YEAR($B91),MONTH($B91),MIN(BN$6,DAY(EOMONTH($B91,0))))&gt;=$B91)*(DATE(YEAR($B91),MONTH($B91),MIN(BN$6,DAY(EOMONTH($B91,0))))&lt;$C91)+(DATE(YEAR($B91),MONTH($B91)+1,MIN(BN$6,DAY(EOMONTH($B91,1))))&gt;=$B91)*(DATE(YEAR($B91),MONTH($B91)+1,MIN(BN$6,DAY(EOMONTH($B91,1))))&lt;$C91)))</f>
        <v>0</v>
      </c>
      <c r="BO91" s="48" t="n">
        <f aca="false">IF(OR(N(BO$5)=0,BO$6=""),0,BO$5*((DATE(YEAR($B91),MONTH($B91),MIN(BO$6,DAY(EOMONTH($B91,0))))&gt;=$B91)*(DATE(YEAR($B91),MONTH($B91),MIN(BO$6,DAY(EOMONTH($B91,0))))&lt;$C91)+(DATE(YEAR($B91),MONTH($B91)+1,MIN(BO$6,DAY(EOMONTH($B91,1))))&gt;=$B91)*(DATE(YEAR($B91),MONTH($B91)+1,MIN(BO$6,DAY(EOMONTH($B91,1))))&lt;$C91)))</f>
        <v>0</v>
      </c>
      <c r="BP91" s="48" t="n">
        <f aca="false">IF(OR(N(BP$5)=0,BP$6=""),0,BP$5*((DATE(YEAR($B91),MONTH($B91),MIN(BP$6,DAY(EOMONTH($B91,0))))&gt;=$B91)*(DATE(YEAR($B91),MONTH($B91),MIN(BP$6,DAY(EOMONTH($B91,0))))&lt;$C91)+(DATE(YEAR($B91),MONTH($B91)+1,MIN(BP$6,DAY(EOMONTH($B91,1))))&gt;=$B91)*(DATE(YEAR($B91),MONTH($B91)+1,MIN(BP$6,DAY(EOMONTH($B91,1))))&lt;$C91)))</f>
        <v>0</v>
      </c>
      <c r="BQ91" s="48" t="n">
        <f aca="false">IF(OR(N(BQ$5)=0,BQ$6=""),0,BQ$5*((DATE(YEAR($B91),MONTH($B91),MIN(BQ$6,DAY(EOMONTH($B91,0))))&gt;=$B91)*(DATE(YEAR($B91),MONTH($B91),MIN(BQ$6,DAY(EOMONTH($B91,0))))&lt;$C91)+(DATE(YEAR($B91),MONTH($B91)+1,MIN(BQ$6,DAY(EOMONTH($B91,1))))&gt;=$B91)*(DATE(YEAR($B91),MONTH($B91)+1,MIN(BQ$6,DAY(EOMONTH($B91,1))))&lt;$C91)))</f>
        <v>0</v>
      </c>
      <c r="BR91" s="48" t="n">
        <f aca="false">IF(OR(N(BR$5)=0,BR$6=""),0,BR$5*((DATE(YEAR($B91),MONTH($B91),MIN(BR$6,DAY(EOMONTH($B91,0))))&gt;=$B91)*(DATE(YEAR($B91),MONTH($B91),MIN(BR$6,DAY(EOMONTH($B91,0))))&lt;$C91)+(DATE(YEAR($B91),MONTH($B91)+1,MIN(BR$6,DAY(EOMONTH($B91,1))))&gt;=$B91)*(DATE(YEAR($B91),MONTH($B91)+1,MIN(BR$6,DAY(EOMONTH($B91,1))))&lt;$C91)))</f>
        <v>0</v>
      </c>
      <c r="BS91" s="48" t="n">
        <f aca="false">IF(OR(N(BS$5)=0,BS$6=""),0,BS$5*((DATE(YEAR($B91),MONTH($B91),MIN(BS$6,DAY(EOMONTH($B91,0))))&gt;=$B91)*(DATE(YEAR($B91),MONTH($B91),MIN(BS$6,DAY(EOMONTH($B91,0))))&lt;$C91)+(DATE(YEAR($B91),MONTH($B91)+1,MIN(BS$6,DAY(EOMONTH($B91,1))))&gt;=$B91)*(DATE(YEAR($B91),MONTH($B91)+1,MIN(BS$6,DAY(EOMONTH($B91,1))))&lt;$C91)))</f>
        <v>0</v>
      </c>
      <c r="BT91" s="48" t="n">
        <f aca="false">IF(OR(N(BT$5)=0,BT$6=""),0,BT$5*((DATE(YEAR($B91),MONTH($B91),MIN(BT$6,DAY(EOMONTH($B91,0))))&gt;=$B91)*(DATE(YEAR($B91),MONTH($B91),MIN(BT$6,DAY(EOMONTH($B91,0))))&lt;$C91)+(DATE(YEAR($B91),MONTH($B91)+1,MIN(BT$6,DAY(EOMONTH($B91,1))))&gt;=$B91)*(DATE(YEAR($B91),MONTH($B91)+1,MIN(BT$6,DAY(EOMONTH($B91,1))))&lt;$C91)))</f>
        <v>0</v>
      </c>
      <c r="BU91" s="48" t="n">
        <f aca="false">IF(OR(N(BU$5)=0,BU$6=""),0,BU$5*((DATE(YEAR($B91),MONTH($B91),MIN(BU$6,DAY(EOMONTH($B91,0))))&gt;=$B91)*(DATE(YEAR($B91),MONTH($B91),MIN(BU$6,DAY(EOMONTH($B91,0))))&lt;$C91)+(DATE(YEAR($B91),MONTH($B91)+1,MIN(BU$6,DAY(EOMONTH($B91,1))))&gt;=$B91)*(DATE(YEAR($B91),MONTH($B91)+1,MIN(BU$6,DAY(EOMONTH($B91,1))))&lt;$C91)))</f>
        <v>0</v>
      </c>
      <c r="BV91" s="48" t="n">
        <f aca="false">IF(OR(N(BV$5)=0,BV$6=""),0,BV$5*((DATE(YEAR($B91),MONTH($B91),MIN(BV$6,DAY(EOMONTH($B91,0))))&gt;=$B91)*(DATE(YEAR($B91),MONTH($B91),MIN(BV$6,DAY(EOMONTH($B91,0))))&lt;$C91)+(DATE(YEAR($B91),MONTH($B91)+1,MIN(BV$6,DAY(EOMONTH($B91,1))))&gt;=$B91)*(DATE(YEAR($B91),MONTH($B91)+1,MIN(BV$6,DAY(EOMONTH($B91,1))))&lt;$C91)))</f>
        <v>0</v>
      </c>
      <c r="BW91" s="48" t="n">
        <f aca="false">IF(OR(N(BW$5)=0,BW$6=""),0,BW$5*((DATE(YEAR($B91),MONTH($B91),MIN(BW$6,DAY(EOMONTH($B91,0))))&gt;=$B91)*(DATE(YEAR($B91),MONTH($B91),MIN(BW$6,DAY(EOMONTH($B91,0))))&lt;$C91)+(DATE(YEAR($B91),MONTH($B91)+1,MIN(BW$6,DAY(EOMONTH($B91,1))))&gt;=$B91)*(DATE(YEAR($B91),MONTH($B91)+1,MIN(BW$6,DAY(EOMONTH($B91,1))))&lt;$C91)))</f>
        <v>0</v>
      </c>
      <c r="BX91" s="48" t="n">
        <f aca="false">MIN(Z91,(FT90*(1+FT$5/Setup!$C$36)+IF($V91=1,N($F91),0)))</f>
        <v>0</v>
      </c>
      <c r="BY91" s="48" t="n">
        <f aca="false">MIN(AA91,(FU90*(1+FU$5/Setup!$C$36)+IF($V91=2,N($F91),0)))</f>
        <v>0</v>
      </c>
      <c r="BZ91" s="48" t="n">
        <f aca="false">MIN(AB91,(FV90*(1+FV$5/Setup!$C$36)+IF($V91=3,N($F91),0)))</f>
        <v>0</v>
      </c>
      <c r="CA91" s="48" t="n">
        <f aca="false">MIN(AC91,(FW90*(1+FW$5/Setup!$C$36)+IF($V91=4,N($F91),0)))</f>
        <v>0</v>
      </c>
      <c r="CB91" s="48" t="n">
        <f aca="false">MIN(AD91,(FX90*(1+FX$5/Setup!$C$36)+IF($V91=5,N($F91),0)))</f>
        <v>0</v>
      </c>
      <c r="CC91" s="48" t="n">
        <f aca="false">MIN(AE91,(FY90*(1+FY$5/Setup!$C$36)+IF($V91=6,N($F91),0)))</f>
        <v>0</v>
      </c>
      <c r="CD91" s="48" t="n">
        <f aca="false">MIN(AF91,(FZ90*(1+FZ$5/Setup!$C$36)+IF($V91=7,N($F91),0)))</f>
        <v>0</v>
      </c>
      <c r="CE91" s="48" t="n">
        <f aca="false">MIN(AG91,(GA90*(1+GA$5/Setup!$C$36)+IF($V91=8,N($F91),0)))</f>
        <v>0</v>
      </c>
      <c r="CF91" s="48" t="n">
        <f aca="false">MIN(AH91,(GB90*(1+GB$5/Setup!$C$36)+IF($V91=9,N($F91),0)))</f>
        <v>0</v>
      </c>
      <c r="CG91" s="48" t="n">
        <f aca="false">MIN(AI91,(GC90*(1+GC$5/Setup!$C$36)+IF($V91=10,N($F91),0)))</f>
        <v>0</v>
      </c>
      <c r="CH91" s="48" t="n">
        <f aca="false">MIN(AJ91,(GD90*(1+GD$5/Setup!$C$36)+IF($V91=11,N($F91),0)))</f>
        <v>0</v>
      </c>
      <c r="CI91" s="48" t="n">
        <f aca="false">MIN(AK91,(GE90*(1+GE$5/Setup!$C$36)+IF($V91=12,N($F91),0)))</f>
        <v>0</v>
      </c>
      <c r="CJ91" s="48" t="n">
        <f aca="false">MIN(AL91,(GF90*(1+GF$5/Setup!$C$36)+IF($V91=13,N($F91),0)))</f>
        <v>0</v>
      </c>
      <c r="CK91" s="48" t="n">
        <f aca="false">MIN(AM91,(GG90*(1+GG$5/Setup!$C$36)+IF($V91=14,N($F91),0)))</f>
        <v>0</v>
      </c>
      <c r="CL91" s="48" t="n">
        <f aca="false">MIN(AN91,(GH90*(1+GH$5/Setup!$C$36)+IF($V91=15,N($F91),0)))</f>
        <v>0</v>
      </c>
      <c r="CM91" s="48" t="n">
        <f aca="false">MIN(AO91,(GI90*(1+GI$5/Setup!$C$36)+IF($V91=16,N($F91),0)))</f>
        <v>0</v>
      </c>
      <c r="CN91" s="48" t="n">
        <f aca="false">MIN(AP91,(GJ90*(1+GJ$5/Setup!$C$36)+IF($V91=17,N($F91),0)))</f>
        <v>0</v>
      </c>
      <c r="CO91" s="48" t="n">
        <f aca="false">MIN(AQ91,(GK90*(1+GK$5/Setup!$C$36)+IF($V91=18,N($F91),0)))</f>
        <v>0</v>
      </c>
      <c r="CP91" s="48" t="n">
        <f aca="false">MIN(AR91,(GL90*(1+GL$5/Setup!$C$36)+IF($V91=19,N($F91),0)))</f>
        <v>0</v>
      </c>
      <c r="CQ91" s="48" t="n">
        <f aca="false">MIN(AS91,(GM90*(1+GM$5/Setup!$C$36)+IF($V91=20,N($F91),0)))</f>
        <v>0</v>
      </c>
      <c r="CR91" s="48" t="n">
        <f aca="false">MIN(AT91,(GN90*(1+GN$5/Setup!$C$36)+IF($V91=21,N($F91),0)))</f>
        <v>0</v>
      </c>
      <c r="CS91" s="48" t="n">
        <f aca="false">MIN(AU91,(GO90*(1+GO$5/Setup!$C$36)+IF($V91=22,N($F91),0)))</f>
        <v>0</v>
      </c>
      <c r="CT91" s="48" t="n">
        <f aca="false">MIN(AV91,(GP90*(1+GP$5/Setup!$C$36)+IF($V91=23,N($F91),0)))</f>
        <v>0</v>
      </c>
      <c r="CU91" s="48" t="n">
        <f aca="false">MIN(AW91,(GQ90*(1+GQ$5/Setup!$C$36)+IF($V91=24,N($F91),0)))</f>
        <v>0</v>
      </c>
      <c r="CV91" s="48" t="n">
        <f aca="false">MIN(AX91,(GR90*(1+GR$5/Setup!$C$36)+IF($V91=25,N($F91),0)))</f>
        <v>0</v>
      </c>
      <c r="CW91" s="48" t="n">
        <f aca="false">MIN(AY91,(GS90*(1+GS$5/Setup!$C$36)+IF($V91=26,N($F91),0)))</f>
        <v>0</v>
      </c>
      <c r="CX91" s="48" t="n">
        <f aca="false">MIN(AZ91,(GT90*(1+GT$5/Setup!$C$36)+IF($V91=27,N($F91),0)))</f>
        <v>0</v>
      </c>
      <c r="CY91" s="48" t="n">
        <f aca="false">MIN(BA91,(GU90*(1+GU$5/Setup!$C$36)+IF($V91=28,N($F91),0)))</f>
        <v>0</v>
      </c>
      <c r="CZ91" s="48" t="n">
        <f aca="false">MIN(BB91,(GV90*(1+GV$5/Setup!$C$36)+IF($V91=29,N($F91),0)))</f>
        <v>0</v>
      </c>
      <c r="DA91" s="48" t="n">
        <f aca="false">MIN(BC91,(GW90*(1+GW$5/Setup!$C$36)+IF($V91=30,N($F91),0)))</f>
        <v>0</v>
      </c>
      <c r="DB91" s="48" t="n">
        <f aca="false">MIN(BD91,(GX90*(1+GX$5/Setup!$C$36)+IF($V91=31,N($F91),0)))</f>
        <v>0</v>
      </c>
      <c r="DC91" s="48" t="n">
        <f aca="false">MIN(BE91,(GY90*(1+GY$5/Setup!$C$36)+IF($V91=32,N($F91),0)))</f>
        <v>0</v>
      </c>
      <c r="DD91" s="48" t="n">
        <f aca="false">MIN(BF91,(GZ90*(1+GZ$5/Setup!$C$36)+IF($V91=33,N($F91),0)))</f>
        <v>0</v>
      </c>
      <c r="DE91" s="48" t="n">
        <f aca="false">MIN(BG91,(HA90*(1+HA$5/Setup!$C$36)+IF($V91=34,N($F91),0)))</f>
        <v>0</v>
      </c>
      <c r="DF91" s="48" t="n">
        <f aca="false">MIN(BH91,(HB90*(1+HB$5/Setup!$C$36)+IF($V91=35,N($F91),0)))</f>
        <v>0</v>
      </c>
      <c r="DG91" s="48" t="n">
        <f aca="false">MIN(BI91,(HC90*(1+HC$5/Setup!$C$36)+IF($V91=36,N($F91),0)))</f>
        <v>0</v>
      </c>
      <c r="DH91" s="48" t="n">
        <f aca="false">MIN(BJ91,(HD90*(1+HD$5/Setup!$C$36)+IF($V91=37,N($F91),0)))</f>
        <v>0</v>
      </c>
      <c r="DI91" s="48" t="n">
        <f aca="false">MIN(BK91,(HE90*(1+HE$5/Setup!$C$36)+IF($V91=38,N($F91),0)))</f>
        <v>0</v>
      </c>
      <c r="DJ91" s="48" t="n">
        <f aca="false">MIN(BL91,(HF90*(1+HF$5/Setup!$C$36)+IF($V91=39,N($F91),0)))</f>
        <v>0</v>
      </c>
      <c r="DK91" s="48" t="n">
        <f aca="false">MIN(BM91,(HG90*(1+HG$5/Setup!$C$36)+IF($V91=40,N($F91),0)))</f>
        <v>0</v>
      </c>
      <c r="DL91" s="48" t="n">
        <f aca="false">MIN(BN91,(HH90*(1+HH$5/Setup!$C$36)+IF($V91=41,N($F91),0)))</f>
        <v>0</v>
      </c>
      <c r="DM91" s="48" t="n">
        <f aca="false">MIN(BO91,(HI90*(1+HI$5/Setup!$C$36)+IF($V91=42,N($F91),0)))</f>
        <v>0</v>
      </c>
      <c r="DN91" s="48" t="n">
        <f aca="false">MIN(BP91,(HJ90*(1+HJ$5/Setup!$C$36)+IF($V91=43,N($F91),0)))</f>
        <v>0</v>
      </c>
      <c r="DO91" s="48" t="n">
        <f aca="false">MIN(BQ91,(HK90*(1+HK$5/Setup!$C$36)+IF($V91=44,N($F91),0)))</f>
        <v>0</v>
      </c>
      <c r="DP91" s="48" t="n">
        <f aca="false">MIN(BR91,(HL90*(1+HL$5/Setup!$C$36)+IF($V91=45,N($F91),0)))</f>
        <v>0</v>
      </c>
      <c r="DQ91" s="48" t="n">
        <f aca="false">MIN(BS91,(HM90*(1+HM$5/Setup!$C$36)+IF($V91=46,N($F91),0)))</f>
        <v>0</v>
      </c>
      <c r="DR91" s="48" t="n">
        <f aca="false">MIN(BT91,(HN90*(1+HN$5/Setup!$C$36)+IF($V91=47,N($F91),0)))</f>
        <v>0</v>
      </c>
      <c r="DS91" s="48" t="n">
        <f aca="false">MIN(BU91,(HO90*(1+HO$5/Setup!$C$36)+IF($V91=48,N($F91),0)))</f>
        <v>0</v>
      </c>
      <c r="DT91" s="48" t="n">
        <f aca="false">MIN(BV91,(HP90*(1+HP$5/Setup!$C$36)+IF($V91=49,N($F91),0)))</f>
        <v>0</v>
      </c>
      <c r="DU91" s="48" t="n">
        <f aca="false">MIN(BW91,(HQ90*(1+HQ$5/Setup!$C$36)+IF($V91=50,N($F91),0)))</f>
        <v>0</v>
      </c>
      <c r="DV91" s="48" t="n">
        <f aca="false">MIN(MAX((FT90*(1+FT$5/Setup!$C$36)+IF($V91=1,N($F91),0))-BX91,0),MAX($P91-0,0))</f>
        <v>0</v>
      </c>
      <c r="DW91" s="48" t="n">
        <f aca="false">MIN(MAX((FU90*(1+FU$5/Setup!$C$36)+IF($V91=2,N($F91),0))-BY91,0),MAX($P91-SUM(DV91:DV91),0))</f>
        <v>0</v>
      </c>
      <c r="DX91" s="48" t="n">
        <f aca="false">MIN(MAX((FV90*(1+FV$5/Setup!$C$36)+IF($V91=3,N($F91),0))-BZ91,0),MAX($P91-SUM(DV91:DW91),0))</f>
        <v>0</v>
      </c>
      <c r="DY91" s="48" t="n">
        <f aca="false">MIN(MAX((FW90*(1+FW$5/Setup!$C$36)+IF($V91=4,N($F91),0))-CA91,0),MAX($P91-SUM(DV91:DX91),0))</f>
        <v>0</v>
      </c>
      <c r="DZ91" s="48" t="n">
        <f aca="false">MIN(MAX((FX90*(1+FX$5/Setup!$C$36)+IF($V91=5,N($F91),0))-CB91,0),MAX($P91-SUM(DV91:DY91),0))</f>
        <v>0</v>
      </c>
      <c r="EA91" s="48" t="n">
        <f aca="false">MIN(MAX((FY90*(1+FY$5/Setup!$C$36)+IF($V91=6,N($F91),0))-CC91,0),MAX($P91-SUM(DV91:DZ91),0))</f>
        <v>0</v>
      </c>
      <c r="EB91" s="48" t="n">
        <f aca="false">MIN(MAX((FZ90*(1+FZ$5/Setup!$C$36)+IF($V91=7,N($F91),0))-CD91,0),MAX($P91-SUM(DV91:EA91),0))</f>
        <v>0</v>
      </c>
      <c r="EC91" s="48" t="n">
        <f aca="false">MIN(MAX((GA90*(1+GA$5/Setup!$C$36)+IF($V91=8,N($F91),0))-CE91,0),MAX($P91-SUM(DV91:EB91),0))</f>
        <v>0</v>
      </c>
      <c r="ED91" s="48" t="n">
        <f aca="false">MIN(MAX((GB90*(1+GB$5/Setup!$C$36)+IF($V91=9,N($F91),0))-CF91,0),MAX($P91-SUM(DV91:EC91),0))</f>
        <v>0</v>
      </c>
      <c r="EE91" s="48" t="n">
        <f aca="false">MIN(MAX((GC90*(1+GC$5/Setup!$C$36)+IF($V91=10,N($F91),0))-CG91,0),MAX($P91-SUM(DV91:ED91),0))</f>
        <v>0</v>
      </c>
      <c r="EF91" s="48" t="n">
        <f aca="false">MIN(MAX((GD90*(1+GD$5/Setup!$C$36)+IF($V91=11,N($F91),0))-CH91,0),MAX($P91-SUM(DV91:EE91),0))</f>
        <v>0</v>
      </c>
      <c r="EG91" s="48" t="n">
        <f aca="false">MIN(MAX((GE90*(1+GE$5/Setup!$C$36)+IF($V91=12,N($F91),0))-CI91,0),MAX($P91-SUM(DV91:EF91),0))</f>
        <v>0</v>
      </c>
      <c r="EH91" s="48" t="n">
        <f aca="false">MIN(MAX((GF90*(1+GF$5/Setup!$C$36)+IF($V91=13,N($F91),0))-CJ91,0),MAX($P91-SUM(DV91:EG91),0))</f>
        <v>0</v>
      </c>
      <c r="EI91" s="48" t="n">
        <f aca="false">MIN(MAX((GG90*(1+GG$5/Setup!$C$36)+IF($V91=14,N($F91),0))-CK91,0),MAX($P91-SUM(DV91:EH91),0))</f>
        <v>0</v>
      </c>
      <c r="EJ91" s="48" t="n">
        <f aca="false">MIN(MAX((GH90*(1+GH$5/Setup!$C$36)+IF($V91=15,N($F91),0))-CL91,0),MAX($P91-SUM(DV91:EI91),0))</f>
        <v>0</v>
      </c>
      <c r="EK91" s="48" t="n">
        <f aca="false">MIN(MAX((GI90*(1+GI$5/Setup!$C$36)+IF($V91=16,N($F91),0))-CM91,0),MAX($P91-SUM(DV91:EJ91),0))</f>
        <v>0</v>
      </c>
      <c r="EL91" s="48" t="n">
        <f aca="false">MIN(MAX((GJ90*(1+GJ$5/Setup!$C$36)+IF($V91=17,N($F91),0))-CN91,0),MAX($P91-SUM(DV91:EK91),0))</f>
        <v>0</v>
      </c>
      <c r="EM91" s="48" t="n">
        <f aca="false">MIN(MAX((GK90*(1+GK$5/Setup!$C$36)+IF($V91=18,N($F91),0))-CO91,0),MAX($P91-SUM(DV91:EL91),0))</f>
        <v>0</v>
      </c>
      <c r="EN91" s="48" t="n">
        <f aca="false">MIN(MAX((GL90*(1+GL$5/Setup!$C$36)+IF($V91=19,N($F91),0))-CP91,0),MAX($P91-SUM(DV91:EM91),0))</f>
        <v>0</v>
      </c>
      <c r="EO91" s="48" t="n">
        <f aca="false">MIN(MAX((GM90*(1+GM$5/Setup!$C$36)+IF($V91=20,N($F91),0))-CQ91,0),MAX($P91-SUM(DV91:EN91),0))</f>
        <v>0</v>
      </c>
      <c r="EP91" s="48" t="n">
        <f aca="false">MIN(MAX((GN90*(1+GN$5/Setup!$C$36)+IF($V91=21,N($F91),0))-CR91,0),MAX($P91-SUM(DV91:EO91),0))</f>
        <v>0</v>
      </c>
      <c r="EQ91" s="48" t="n">
        <f aca="false">MIN(MAX((GO90*(1+GO$5/Setup!$C$36)+IF($V91=22,N($F91),0))-CS91,0),MAX($P91-SUM(DV91:EP91),0))</f>
        <v>0</v>
      </c>
      <c r="ER91" s="48" t="n">
        <f aca="false">MIN(MAX((GP90*(1+GP$5/Setup!$C$36)+IF($V91=23,N($F91),0))-CT91,0),MAX($P91-SUM(DV91:EQ91),0))</f>
        <v>0</v>
      </c>
      <c r="ES91" s="48" t="n">
        <f aca="false">MIN(MAX((GQ90*(1+GQ$5/Setup!$C$36)+IF($V91=24,N($F91),0))-CU91,0),MAX($P91-SUM(DV91:ER91),0))</f>
        <v>0</v>
      </c>
      <c r="ET91" s="48" t="n">
        <f aca="false">MIN(MAX((GR90*(1+GR$5/Setup!$C$36)+IF($V91=25,N($F91),0))-CV91,0),MAX($P91-SUM(DV91:ES91),0))</f>
        <v>0</v>
      </c>
      <c r="EU91" s="48" t="n">
        <f aca="false">MIN(MAX((GS90*(1+GS$5/Setup!$C$36)+IF($V91=26,N($F91),0))-CW91,0),MAX($P91-SUM(DV91:ET91),0))</f>
        <v>0</v>
      </c>
      <c r="EV91" s="48" t="n">
        <f aca="false">MIN(MAX((GT90*(1+GT$5/Setup!$C$36)+IF($V91=27,N($F91),0))-CX91,0),MAX($P91-SUM(DV91:EU91),0))</f>
        <v>0</v>
      </c>
      <c r="EW91" s="48" t="n">
        <f aca="false">MIN(MAX((GU90*(1+GU$5/Setup!$C$36)+IF($V91=28,N($F91),0))-CY91,0),MAX($P91-SUM(DV91:EV91),0))</f>
        <v>0</v>
      </c>
      <c r="EX91" s="48" t="n">
        <f aca="false">MIN(MAX((GV90*(1+GV$5/Setup!$C$36)+IF($V91=29,N($F91),0))-CZ91,0),MAX($P91-SUM(DV91:EW91),0))</f>
        <v>0</v>
      </c>
      <c r="EY91" s="48" t="n">
        <f aca="false">MIN(MAX((GW90*(1+GW$5/Setup!$C$36)+IF($V91=30,N($F91),0))-DA91,0),MAX($P91-SUM(DV91:EX91),0))</f>
        <v>0</v>
      </c>
      <c r="EZ91" s="48" t="n">
        <f aca="false">MIN(MAX((GX90*(1+GX$5/Setup!$C$36)+IF($V91=31,N($F91),0))-DB91,0),MAX($P91-SUM(DV91:EY91),0))</f>
        <v>0</v>
      </c>
      <c r="FA91" s="48" t="n">
        <f aca="false">MIN(MAX((GY90*(1+GY$5/Setup!$C$36)+IF($V91=32,N($F91),0))-DC91,0),MAX($P91-SUM(DV91:EZ91),0))</f>
        <v>0</v>
      </c>
      <c r="FB91" s="48" t="n">
        <f aca="false">MIN(MAX((GZ90*(1+GZ$5/Setup!$C$36)+IF($V91=33,N($F91),0))-DD91,0),MAX($P91-SUM(DV91:FA91),0))</f>
        <v>0</v>
      </c>
      <c r="FC91" s="48" t="n">
        <f aca="false">MIN(MAX((HA90*(1+HA$5/Setup!$C$36)+IF($V91=34,N($F91),0))-DE91,0),MAX($P91-SUM(DV91:FB91),0))</f>
        <v>0</v>
      </c>
      <c r="FD91" s="48" t="n">
        <f aca="false">MIN(MAX((HB90*(1+HB$5/Setup!$C$36)+IF($V91=35,N($F91),0))-DF91,0),MAX($P91-SUM(DV91:FC91),0))</f>
        <v>0</v>
      </c>
      <c r="FE91" s="48" t="n">
        <f aca="false">MIN(MAX((HC90*(1+HC$5/Setup!$C$36)+IF($V91=36,N($F91),0))-DG91,0),MAX($P91-SUM(DV91:FD91),0))</f>
        <v>0</v>
      </c>
      <c r="FF91" s="48" t="n">
        <f aca="false">MIN(MAX((HD90*(1+HD$5/Setup!$C$36)+IF($V91=37,N($F91),0))-DH91,0),MAX($P91-SUM(DV91:FE91),0))</f>
        <v>0</v>
      </c>
      <c r="FG91" s="48" t="n">
        <f aca="false">MIN(MAX((HE90*(1+HE$5/Setup!$C$36)+IF($V91=38,N($F91),0))-DI91,0),MAX($P91-SUM(DV91:FF91),0))</f>
        <v>0</v>
      </c>
      <c r="FH91" s="48" t="n">
        <f aca="false">MIN(MAX((HF90*(1+HF$5/Setup!$C$36)+IF($V91=39,N($F91),0))-DJ91,0),MAX($P91-SUM(DV91:FG91),0))</f>
        <v>0</v>
      </c>
      <c r="FI91" s="48" t="n">
        <f aca="false">MIN(MAX((HG90*(1+HG$5/Setup!$C$36)+IF($V91=40,N($F91),0))-DK91,0),MAX($P91-SUM(DV91:FH91),0))</f>
        <v>0</v>
      </c>
      <c r="FJ91" s="48" t="n">
        <f aca="false">MIN(MAX((HH90*(1+HH$5/Setup!$C$36)+IF($V91=41,N($F91),0))-DL91,0),MAX($P91-SUM(DV91:FI91),0))</f>
        <v>0</v>
      </c>
      <c r="FK91" s="48" t="n">
        <f aca="false">MIN(MAX((HI90*(1+HI$5/Setup!$C$36)+IF($V91=42,N($F91),0))-DM91,0),MAX($P91-SUM(DV91:FJ91),0))</f>
        <v>0</v>
      </c>
      <c r="FL91" s="48" t="n">
        <f aca="false">MIN(MAX((HJ90*(1+HJ$5/Setup!$C$36)+IF($V91=43,N($F91),0))-DN91,0),MAX($P91-SUM(DV91:FK91),0))</f>
        <v>0</v>
      </c>
      <c r="FM91" s="48" t="n">
        <f aca="false">MIN(MAX((HK90*(1+HK$5/Setup!$C$36)+IF($V91=44,N($F91),0))-DO91,0),MAX($P91-SUM(DV91:FL91),0))</f>
        <v>0</v>
      </c>
      <c r="FN91" s="48" t="n">
        <f aca="false">MIN(MAX((HL90*(1+HL$5/Setup!$C$36)+IF($V91=45,N($F91),0))-DP91,0),MAX($P91-SUM(DV91:FM91),0))</f>
        <v>0</v>
      </c>
      <c r="FO91" s="48" t="n">
        <f aca="false">MIN(MAX((HM90*(1+HM$5/Setup!$C$36)+IF($V91=46,N($F91),0))-DQ91,0),MAX($P91-SUM(DV91:FN91),0))</f>
        <v>0</v>
      </c>
      <c r="FP91" s="48" t="n">
        <f aca="false">MIN(MAX((HN90*(1+HN$5/Setup!$C$36)+IF($V91=47,N($F91),0))-DR91,0),MAX($P91-SUM(DV91:FO91),0))</f>
        <v>0</v>
      </c>
      <c r="FQ91" s="48" t="n">
        <f aca="false">MIN(MAX((HO90*(1+HO$5/Setup!$C$36)+IF($V91=48,N($F91),0))-DS91,0),MAX($P91-SUM(DV91:FP91),0))</f>
        <v>0</v>
      </c>
      <c r="FR91" s="48" t="n">
        <f aca="false">MIN(MAX((HP90*(1+HP$5/Setup!$C$36)+IF($V91=49,N($F91),0))-DT91,0),MAX($P91-SUM(DV91:FQ91),0))</f>
        <v>0</v>
      </c>
      <c r="FS91" s="48" t="n">
        <f aca="false">MIN(MAX((HQ90*(1+HQ$5/Setup!$C$36)+IF($V91=50,N($F91),0))-DU91,0),MAX($P91-SUM(DV91:FR91),0))</f>
        <v>0</v>
      </c>
      <c r="FT91" s="48" t="n">
        <f aca="false">IF((FT90*(1+FT$5/Setup!$C$36)+IF($V91=1,N($F91),0))-BX91-DV91&lt;0.005,0,(FT90*(1+FT$5/Setup!$C$36)+IF($V91=1,N($F91),0))-BX91-DV91)</f>
        <v>0</v>
      </c>
      <c r="FU91" s="48" t="n">
        <f aca="false">IF((FU90*(1+FU$5/Setup!$C$36)+IF($V91=2,N($F91),0))-BY91-DW91&lt;0.005,0,(FU90*(1+FU$5/Setup!$C$36)+IF($V91=2,N($F91),0))-BY91-DW91)</f>
        <v>0</v>
      </c>
      <c r="FV91" s="48" t="n">
        <f aca="false">IF((FV90*(1+FV$5/Setup!$C$36)+IF($V91=3,N($F91),0))-BZ91-DX91&lt;0.005,0,(FV90*(1+FV$5/Setup!$C$36)+IF($V91=3,N($F91),0))-BZ91-DX91)</f>
        <v>0</v>
      </c>
      <c r="FW91" s="48" t="n">
        <f aca="false">IF((FW90*(1+FW$5/Setup!$C$36)+IF($V91=4,N($F91),0))-CA91-DY91&lt;0.005,0,(FW90*(1+FW$5/Setup!$C$36)+IF($V91=4,N($F91),0))-CA91-DY91)</f>
        <v>0</v>
      </c>
      <c r="FX91" s="48" t="n">
        <f aca="false">IF((FX90*(1+FX$5/Setup!$C$36)+IF($V91=5,N($F91),0))-CB91-DZ91&lt;0.005,0,(FX90*(1+FX$5/Setup!$C$36)+IF($V91=5,N($F91),0))-CB91-DZ91)</f>
        <v>0</v>
      </c>
      <c r="FY91" s="48" t="n">
        <f aca="false">IF((FY90*(1+FY$5/Setup!$C$36)+IF($V91=6,N($F91),0))-CC91-EA91&lt;0.005,0,(FY90*(1+FY$5/Setup!$C$36)+IF($V91=6,N($F91),0))-CC91-EA91)</f>
        <v>0</v>
      </c>
      <c r="FZ91" s="48" t="n">
        <f aca="false">IF((FZ90*(1+FZ$5/Setup!$C$36)+IF($V91=7,N($F91),0))-CD91-EB91&lt;0.005,0,(FZ90*(1+FZ$5/Setup!$C$36)+IF($V91=7,N($F91),0))-CD91-EB91)</f>
        <v>0</v>
      </c>
      <c r="GA91" s="48" t="n">
        <f aca="false">IF((GA90*(1+GA$5/Setup!$C$36)+IF($V91=8,N($F91),0))-CE91-EC91&lt;0.005,0,(GA90*(1+GA$5/Setup!$C$36)+IF($V91=8,N($F91),0))-CE91-EC91)</f>
        <v>0</v>
      </c>
      <c r="GB91" s="48" t="n">
        <f aca="false">IF((GB90*(1+GB$5/Setup!$C$36)+IF($V91=9,N($F91),0))-CF91-ED91&lt;0.005,0,(GB90*(1+GB$5/Setup!$C$36)+IF($V91=9,N($F91),0))-CF91-ED91)</f>
        <v>0</v>
      </c>
      <c r="GC91" s="48" t="n">
        <f aca="false">IF((GC90*(1+GC$5/Setup!$C$36)+IF($V91=10,N($F91),0))-CG91-EE91&lt;0.005,0,(GC90*(1+GC$5/Setup!$C$36)+IF($V91=10,N($F91),0))-CG91-EE91)</f>
        <v>0</v>
      </c>
      <c r="GD91" s="48" t="n">
        <f aca="false">IF((GD90*(1+GD$5/Setup!$C$36)+IF($V91=11,N($F91),0))-CH91-EF91&lt;0.005,0,(GD90*(1+GD$5/Setup!$C$36)+IF($V91=11,N($F91),0))-CH91-EF91)</f>
        <v>0</v>
      </c>
      <c r="GE91" s="48" t="n">
        <f aca="false">IF((GE90*(1+GE$5/Setup!$C$36)+IF($V91=12,N($F91),0))-CI91-EG91&lt;0.005,0,(GE90*(1+GE$5/Setup!$C$36)+IF($V91=12,N($F91),0))-CI91-EG91)</f>
        <v>0</v>
      </c>
      <c r="GF91" s="48" t="n">
        <f aca="false">IF((GF90*(1+GF$5/Setup!$C$36)+IF($V91=13,N($F91),0))-CJ91-EH91&lt;0.005,0,(GF90*(1+GF$5/Setup!$C$36)+IF($V91=13,N($F91),0))-CJ91-EH91)</f>
        <v>0</v>
      </c>
      <c r="GG91" s="48" t="n">
        <f aca="false">IF((GG90*(1+GG$5/Setup!$C$36)+IF($V91=14,N($F91),0))-CK91-EI91&lt;0.005,0,(GG90*(1+GG$5/Setup!$C$36)+IF($V91=14,N($F91),0))-CK91-EI91)</f>
        <v>0</v>
      </c>
      <c r="GH91" s="48" t="n">
        <f aca="false">IF((GH90*(1+GH$5/Setup!$C$36)+IF($V91=15,N($F91),0))-CL91-EJ91&lt;0.005,0,(GH90*(1+GH$5/Setup!$C$36)+IF($V91=15,N($F91),0))-CL91-EJ91)</f>
        <v>0</v>
      </c>
      <c r="GI91" s="48" t="n">
        <f aca="false">IF((GI90*(1+GI$5/Setup!$C$36)+IF($V91=16,N($F91),0))-CM91-EK91&lt;0.005,0,(GI90*(1+GI$5/Setup!$C$36)+IF($V91=16,N($F91),0))-CM91-EK91)</f>
        <v>0</v>
      </c>
      <c r="GJ91" s="48" t="n">
        <f aca="false">IF((GJ90*(1+GJ$5/Setup!$C$36)+IF($V91=17,N($F91),0))-CN91-EL91&lt;0.005,0,(GJ90*(1+GJ$5/Setup!$C$36)+IF($V91=17,N($F91),0))-CN91-EL91)</f>
        <v>0</v>
      </c>
      <c r="GK91" s="48" t="n">
        <f aca="false">IF((GK90*(1+GK$5/Setup!$C$36)+IF($V91=18,N($F91),0))-CO91-EM91&lt;0.005,0,(GK90*(1+GK$5/Setup!$C$36)+IF($V91=18,N($F91),0))-CO91-EM91)</f>
        <v>0</v>
      </c>
      <c r="GL91" s="48" t="n">
        <f aca="false">IF((GL90*(1+GL$5/Setup!$C$36)+IF($V91=19,N($F91),0))-CP91-EN91&lt;0.005,0,(GL90*(1+GL$5/Setup!$C$36)+IF($V91=19,N($F91),0))-CP91-EN91)</f>
        <v>0</v>
      </c>
      <c r="GM91" s="48" t="n">
        <f aca="false">IF((GM90*(1+GM$5/Setup!$C$36)+IF($V91=20,N($F91),0))-CQ91-EO91&lt;0.005,0,(GM90*(1+GM$5/Setup!$C$36)+IF($V91=20,N($F91),0))-CQ91-EO91)</f>
        <v>0</v>
      </c>
      <c r="GN91" s="48" t="n">
        <f aca="false">IF((GN90*(1+GN$5/Setup!$C$36)+IF($V91=21,N($F91),0))-CR91-EP91&lt;0.005,0,(GN90*(1+GN$5/Setup!$C$36)+IF($V91=21,N($F91),0))-CR91-EP91)</f>
        <v>0</v>
      </c>
      <c r="GO91" s="48" t="n">
        <f aca="false">IF((GO90*(1+GO$5/Setup!$C$36)+IF($V91=22,N($F91),0))-CS91-EQ91&lt;0.005,0,(GO90*(1+GO$5/Setup!$C$36)+IF($V91=22,N($F91),0))-CS91-EQ91)</f>
        <v>0</v>
      </c>
      <c r="GP91" s="48" t="n">
        <f aca="false">IF((GP90*(1+GP$5/Setup!$C$36)+IF($V91=23,N($F91),0))-CT91-ER91&lt;0.005,0,(GP90*(1+GP$5/Setup!$C$36)+IF($V91=23,N($F91),0))-CT91-ER91)</f>
        <v>0</v>
      </c>
      <c r="GQ91" s="48" t="n">
        <f aca="false">IF((GQ90*(1+GQ$5/Setup!$C$36)+IF($V91=24,N($F91),0))-CU91-ES91&lt;0.005,0,(GQ90*(1+GQ$5/Setup!$C$36)+IF($V91=24,N($F91),0))-CU91-ES91)</f>
        <v>0</v>
      </c>
      <c r="GR91" s="48" t="n">
        <f aca="false">IF((GR90*(1+GR$5/Setup!$C$36)+IF($V91=25,N($F91),0))-CV91-ET91&lt;0.005,0,(GR90*(1+GR$5/Setup!$C$36)+IF($V91=25,N($F91),0))-CV91-ET91)</f>
        <v>0</v>
      </c>
      <c r="GS91" s="48" t="n">
        <f aca="false">IF((GS90*(1+GS$5/Setup!$C$36)+IF($V91=26,N($F91),0))-CW91-EU91&lt;0.005,0,(GS90*(1+GS$5/Setup!$C$36)+IF($V91=26,N($F91),0))-CW91-EU91)</f>
        <v>0</v>
      </c>
      <c r="GT91" s="48" t="n">
        <f aca="false">IF((GT90*(1+GT$5/Setup!$C$36)+IF($V91=27,N($F91),0))-CX91-EV91&lt;0.005,0,(GT90*(1+GT$5/Setup!$C$36)+IF($V91=27,N($F91),0))-CX91-EV91)</f>
        <v>0</v>
      </c>
      <c r="GU91" s="48" t="n">
        <f aca="false">IF((GU90*(1+GU$5/Setup!$C$36)+IF($V91=28,N($F91),0))-CY91-EW91&lt;0.005,0,(GU90*(1+GU$5/Setup!$C$36)+IF($V91=28,N($F91),0))-CY91-EW91)</f>
        <v>0</v>
      </c>
      <c r="GV91" s="48" t="n">
        <f aca="false">IF((GV90*(1+GV$5/Setup!$C$36)+IF($V91=29,N($F91),0))-CZ91-EX91&lt;0.005,0,(GV90*(1+GV$5/Setup!$C$36)+IF($V91=29,N($F91),0))-CZ91-EX91)</f>
        <v>0</v>
      </c>
      <c r="GW91" s="48" t="n">
        <f aca="false">IF((GW90*(1+GW$5/Setup!$C$36)+IF($V91=30,N($F91),0))-DA91-EY91&lt;0.005,0,(GW90*(1+GW$5/Setup!$C$36)+IF($V91=30,N($F91),0))-DA91-EY91)</f>
        <v>0</v>
      </c>
      <c r="GX91" s="48" t="n">
        <f aca="false">IF((GX90*(1+GX$5/Setup!$C$36)+IF($V91=31,N($F91),0))-DB91-EZ91&lt;0.005,0,(GX90*(1+GX$5/Setup!$C$36)+IF($V91=31,N($F91),0))-DB91-EZ91)</f>
        <v>0</v>
      </c>
      <c r="GY91" s="48" t="n">
        <f aca="false">IF((GY90*(1+GY$5/Setup!$C$36)+IF($V91=32,N($F91),0))-DC91-FA91&lt;0.005,0,(GY90*(1+GY$5/Setup!$C$36)+IF($V91=32,N($F91),0))-DC91-FA91)</f>
        <v>0</v>
      </c>
      <c r="GZ91" s="48" t="n">
        <f aca="false">IF((GZ90*(1+GZ$5/Setup!$C$36)+IF($V91=33,N($F91),0))-DD91-FB91&lt;0.005,0,(GZ90*(1+GZ$5/Setup!$C$36)+IF($V91=33,N($F91),0))-DD91-FB91)</f>
        <v>0</v>
      </c>
      <c r="HA91" s="48" t="n">
        <f aca="false">IF((HA90*(1+HA$5/Setup!$C$36)+IF($V91=34,N($F91),0))-DE91-FC91&lt;0.005,0,(HA90*(1+HA$5/Setup!$C$36)+IF($V91=34,N($F91),0))-DE91-FC91)</f>
        <v>0</v>
      </c>
      <c r="HB91" s="48" t="n">
        <f aca="false">IF((HB90*(1+HB$5/Setup!$C$36)+IF($V91=35,N($F91),0))-DF91-FD91&lt;0.005,0,(HB90*(1+HB$5/Setup!$C$36)+IF($V91=35,N($F91),0))-DF91-FD91)</f>
        <v>0</v>
      </c>
      <c r="HC91" s="48" t="n">
        <f aca="false">IF((HC90*(1+HC$5/Setup!$C$36)+IF($V91=36,N($F91),0))-DG91-FE91&lt;0.005,0,(HC90*(1+HC$5/Setup!$C$36)+IF($V91=36,N($F91),0))-DG91-FE91)</f>
        <v>0</v>
      </c>
      <c r="HD91" s="48" t="n">
        <f aca="false">IF((HD90*(1+HD$5/Setup!$C$36)+IF($V91=37,N($F91),0))-DH91-FF91&lt;0.005,0,(HD90*(1+HD$5/Setup!$C$36)+IF($V91=37,N($F91),0))-DH91-FF91)</f>
        <v>0</v>
      </c>
      <c r="HE91" s="48" t="n">
        <f aca="false">IF((HE90*(1+HE$5/Setup!$C$36)+IF($V91=38,N($F91),0))-DI91-FG91&lt;0.005,0,(HE90*(1+HE$5/Setup!$C$36)+IF($V91=38,N($F91),0))-DI91-FG91)</f>
        <v>0</v>
      </c>
      <c r="HF91" s="48" t="n">
        <f aca="false">IF((HF90*(1+HF$5/Setup!$C$36)+IF($V91=39,N($F91),0))-DJ91-FH91&lt;0.005,0,(HF90*(1+HF$5/Setup!$C$36)+IF($V91=39,N($F91),0))-DJ91-FH91)</f>
        <v>0</v>
      </c>
      <c r="HG91" s="48" t="n">
        <f aca="false">IF((HG90*(1+HG$5/Setup!$C$36)+IF($V91=40,N($F91),0))-DK91-FI91&lt;0.005,0,(HG90*(1+HG$5/Setup!$C$36)+IF($V91=40,N($F91),0))-DK91-FI91)</f>
        <v>0</v>
      </c>
      <c r="HH91" s="48" t="n">
        <f aca="false">IF((HH90*(1+HH$5/Setup!$C$36)+IF($V91=41,N($F91),0))-DL91-FJ91&lt;0.005,0,(HH90*(1+HH$5/Setup!$C$36)+IF($V91=41,N($F91),0))-DL91-FJ91)</f>
        <v>0</v>
      </c>
      <c r="HI91" s="48" t="n">
        <f aca="false">IF((HI90*(1+HI$5/Setup!$C$36)+IF($V91=42,N($F91),0))-DM91-FK91&lt;0.005,0,(HI90*(1+HI$5/Setup!$C$36)+IF($V91=42,N($F91),0))-DM91-FK91)</f>
        <v>0</v>
      </c>
      <c r="HJ91" s="48" t="n">
        <f aca="false">IF((HJ90*(1+HJ$5/Setup!$C$36)+IF($V91=43,N($F91),0))-DN91-FL91&lt;0.005,0,(HJ90*(1+HJ$5/Setup!$C$36)+IF($V91=43,N($F91),0))-DN91-FL91)</f>
        <v>0</v>
      </c>
      <c r="HK91" s="48" t="n">
        <f aca="false">IF((HK90*(1+HK$5/Setup!$C$36)+IF($V91=44,N($F91),0))-DO91-FM91&lt;0.005,0,(HK90*(1+HK$5/Setup!$C$36)+IF($V91=44,N($F91),0))-DO91-FM91)</f>
        <v>0</v>
      </c>
      <c r="HL91" s="48" t="n">
        <f aca="false">IF((HL90*(1+HL$5/Setup!$C$36)+IF($V91=45,N($F91),0))-DP91-FN91&lt;0.005,0,(HL90*(1+HL$5/Setup!$C$36)+IF($V91=45,N($F91),0))-DP91-FN91)</f>
        <v>0</v>
      </c>
      <c r="HM91" s="48" t="n">
        <f aca="false">IF((HM90*(1+HM$5/Setup!$C$36)+IF($V91=46,N($F91),0))-DQ91-FO91&lt;0.005,0,(HM90*(1+HM$5/Setup!$C$36)+IF($V91=46,N($F91),0))-DQ91-FO91)</f>
        <v>0</v>
      </c>
      <c r="HN91" s="48" t="n">
        <f aca="false">IF((HN90*(1+HN$5/Setup!$C$36)+IF($V91=47,N($F91),0))-DR91-FP91&lt;0.005,0,(HN90*(1+HN$5/Setup!$C$36)+IF($V91=47,N($F91),0))-DR91-FP91)</f>
        <v>0</v>
      </c>
      <c r="HO91" s="48" t="n">
        <f aca="false">IF((HO90*(1+HO$5/Setup!$C$36)+IF($V91=48,N($F91),0))-DS91-FQ91&lt;0.005,0,(HO90*(1+HO$5/Setup!$C$36)+IF($V91=48,N($F91),0))-DS91-FQ91)</f>
        <v>0</v>
      </c>
      <c r="HP91" s="48" t="n">
        <f aca="false">IF((HP90*(1+HP$5/Setup!$C$36)+IF($V91=49,N($F91),0))-DT91-FR91&lt;0.005,0,(HP90*(1+HP$5/Setup!$C$36)+IF($V91=49,N($F91),0))-DT91-FR91)</f>
        <v>0</v>
      </c>
      <c r="HQ91" s="48" t="n">
        <f aca="false">IF((HQ90*(1+HQ$5/Setup!$C$36)+IF($V91=50,N($F91),0))-DU91-FS91&lt;0.005,0,(HQ90*(1+HQ$5/Setup!$C$36)+IF($V91=50,N($F91),0))-DU91-FS91)</f>
        <v>0</v>
      </c>
    </row>
    <row r="92" customFormat="false" ht="15" hidden="false" customHeight="false" outlineLevel="0" collapsed="false">
      <c r="A92" s="44" t="n">
        <v>84</v>
      </c>
      <c r="B92" s="45" t="n">
        <f aca="false">IF(Setup!$C$7="Every month",EDATE(Setup!$C$8,($A92-1)),IF(Setup!$C$7="Twice a month",DATE(YEAR(Setup!$C$8),MONTH(Setup!$C$8)+INT((($A92-1)+Setup!$C$41)/2),MIN(IF(MOD(($A92-1)+Setup!$C$41,2)=0,Setup!$C$39,Setup!$C$40),DAY(EOMONTH(DATE(YEAR(Setup!$C$8),MONTH(Setup!$C$8)+INT((($A92-1)+Setup!$C$41)/2),1),0)))),Setup!$C$8+($A92-1)*IF(Setup!$C$7="Every week",7,14)))</f>
        <v>47487</v>
      </c>
      <c r="C92" s="45" t="n">
        <f aca="false">IF(Setup!$C$7="Every month",EDATE(Setup!$C$8,$A92),IF(Setup!$C$7="Twice a month",DATE(YEAR(Setup!$C$8),MONTH(Setup!$C$8)+INT(($A92+Setup!$C$41)/2),MIN(IF(MOD($A92+Setup!$C$41,2)=0,Setup!$C$39,Setup!$C$40),DAY(EOMONTH(DATE(YEAR(Setup!$C$8),MONTH(Setup!$C$8)+INT(($A92+Setup!$C$41)/2),1),0)))),Setup!$C$8+$A92*IF(Setup!$C$7="Every week",7,14)))</f>
        <v>47501</v>
      </c>
      <c r="D92" s="46"/>
      <c r="E92" s="47"/>
      <c r="F92" s="47"/>
      <c r="G92" s="47"/>
      <c r="H92" s="47"/>
      <c r="I92" s="48" t="n">
        <f aca="false">N(Setup!$C$11)+N(E92)</f>
        <v>100</v>
      </c>
      <c r="J92" s="48" t="n">
        <f aca="false">MIN(Setup!$C$37,MAX(I92,0))</f>
        <v>9.23076923076923</v>
      </c>
      <c r="K92" s="48" t="n">
        <f aca="false">MIN(MAX(N(Setup!$C$14)-L91,0),MAX(I92-J92,0))</f>
        <v>0</v>
      </c>
      <c r="L92" s="48" t="n">
        <f aca="false">L91+K92-N(G92)</f>
        <v>500</v>
      </c>
      <c r="M92" s="48" t="n">
        <f aca="false">M91+J92-N(H92)</f>
        <v>775.384615384617</v>
      </c>
      <c r="N92" s="48" t="n">
        <f aca="false">SUM(BX92:DU92)</f>
        <v>0</v>
      </c>
      <c r="O92" s="48" t="n">
        <f aca="false">SUM(Z92:BW92)-N92</f>
        <v>25</v>
      </c>
      <c r="P92" s="48" t="n">
        <f aca="false">MAX(I92-J92-K92,0)+O92</f>
        <v>115.769230769231</v>
      </c>
      <c r="Q92" s="48" t="n">
        <f aca="false">SUM(DV92:FS92)</f>
        <v>0</v>
      </c>
      <c r="R92" s="49" t="n">
        <f aca="false">N92+J92+K92+Q92</f>
        <v>9.23076923076923</v>
      </c>
      <c r="S92" s="48" t="n">
        <f aca="false">T92-T91-N(F92)+N92+Q92</f>
        <v>0</v>
      </c>
      <c r="T92" s="49" t="n">
        <f aca="false">SUM(FT92:HQ92)</f>
        <v>0</v>
      </c>
      <c r="U92" s="44" t="str">
        <f aca="false">IF(T91&lt;0.005,"",INDEX(Helpers!$C$2:$C$51,IF(_xlfn.MINIFS($DV$6:$FS$6,DV92:FS92,"&gt;0.005")=0,V92,_xlfn.MINIFS($DV$6:$FS$6,DV92:FS92,"&gt;0.005"))))</f>
        <v/>
      </c>
      <c r="V92" s="44" t="n">
        <f aca="false">IF(_xlfn.MINIFS($FT$6:$HQ$6,FT91:HQ91,"&gt;0.005")=0,1,_xlfn.MINIFS($FT$6:$HQ$6,FT91:HQ91,"&gt;0.005"))</f>
        <v>1</v>
      </c>
      <c r="W92" s="44" t="n">
        <f aca="false">IF(AND(D92&lt;&gt;"Paid",T91&gt;0.005),1,0)</f>
        <v>0</v>
      </c>
      <c r="X92" s="48" t="n">
        <f aca="false">SUMPRODUCT(((Helpers!$G$2:$G$51*(1+(Helpers!$D$2:$D$51+0.000000001)/12)^(($B92-Setup!$C$8)/(365.25/12))-Helpers!$E$2:$E$51*((1+(Helpers!$D$2:$D$51+0.000000001)/12)^(($B92-Setup!$C$8)/(365.25/12))-1)/((Helpers!$D$2:$D$51+0.000000001)/12))&gt;0)*(Helpers!$G$2:$G$51*(1+(Helpers!$D$2:$D$51+0.000000001)/12)^(($B92-Setup!$C$8)/(365.25/12))-Helpers!$E$2:$E$51*((1+(Helpers!$D$2:$D$51+0.000000001)/12)^(($B92-Setup!$C$8)/(365.25/12))-1)/((Helpers!$D$2:$D$51+0.000000001)/12)))</f>
        <v>77.3636697430245</v>
      </c>
      <c r="Y92" s="48"/>
      <c r="Z92" s="48" t="n">
        <f aca="false">IF(OR(N(Z$5)=0,Z$6=""),0,Z$5*((DATE(YEAR($B92),MONTH($B92),MIN(Z$6,DAY(EOMONTH($B92,0))))&gt;=$B92)*(DATE(YEAR($B92),MONTH($B92),MIN(Z$6,DAY(EOMONTH($B92,0))))&lt;$C92)+(DATE(YEAR($B92),MONTH($B92)+1,MIN(Z$6,DAY(EOMONTH($B92,1))))&gt;=$B92)*(DATE(YEAR($B92),MONTH($B92)+1,MIN(Z$6,DAY(EOMONTH($B92,1))))&lt;$C92)))</f>
        <v>25</v>
      </c>
      <c r="AA92" s="48" t="n">
        <f aca="false">IF(OR(N(AA$5)=0,AA$6=""),0,AA$5*((DATE(YEAR($B92),MONTH($B92),MIN(AA$6,DAY(EOMONTH($B92,0))))&gt;=$B92)*(DATE(YEAR($B92),MONTH($B92),MIN(AA$6,DAY(EOMONTH($B92,0))))&lt;$C92)+(DATE(YEAR($B92),MONTH($B92)+1,MIN(AA$6,DAY(EOMONTH($B92,1))))&gt;=$B92)*(DATE(YEAR($B92),MONTH($B92)+1,MIN(AA$6,DAY(EOMONTH($B92,1))))&lt;$C92)))</f>
        <v>0</v>
      </c>
      <c r="AB92" s="48" t="n">
        <f aca="false">IF(OR(N(AB$5)=0,AB$6=""),0,AB$5*((DATE(YEAR($B92),MONTH($B92),MIN(AB$6,DAY(EOMONTH($B92,0))))&gt;=$B92)*(DATE(YEAR($B92),MONTH($B92),MIN(AB$6,DAY(EOMONTH($B92,0))))&lt;$C92)+(DATE(YEAR($B92),MONTH($B92)+1,MIN(AB$6,DAY(EOMONTH($B92,1))))&gt;=$B92)*(DATE(YEAR($B92),MONTH($B92)+1,MIN(AB$6,DAY(EOMONTH($B92,1))))&lt;$C92)))</f>
        <v>0</v>
      </c>
      <c r="AC92" s="48" t="n">
        <f aca="false">IF(OR(N(AC$5)=0,AC$6=""),0,AC$5*((DATE(YEAR($B92),MONTH($B92),MIN(AC$6,DAY(EOMONTH($B92,0))))&gt;=$B92)*(DATE(YEAR($B92),MONTH($B92),MIN(AC$6,DAY(EOMONTH($B92,0))))&lt;$C92)+(DATE(YEAR($B92),MONTH($B92)+1,MIN(AC$6,DAY(EOMONTH($B92,1))))&gt;=$B92)*(DATE(YEAR($B92),MONTH($B92)+1,MIN(AC$6,DAY(EOMONTH($B92,1))))&lt;$C92)))</f>
        <v>0</v>
      </c>
      <c r="AD92" s="48" t="n">
        <f aca="false">IF(OR(N(AD$5)=0,AD$6=""),0,AD$5*((DATE(YEAR($B92),MONTH($B92),MIN(AD$6,DAY(EOMONTH($B92,0))))&gt;=$B92)*(DATE(YEAR($B92),MONTH($B92),MIN(AD$6,DAY(EOMONTH($B92,0))))&lt;$C92)+(DATE(YEAR($B92),MONTH($B92)+1,MIN(AD$6,DAY(EOMONTH($B92,1))))&gt;=$B92)*(DATE(YEAR($B92),MONTH($B92)+1,MIN(AD$6,DAY(EOMONTH($B92,1))))&lt;$C92)))</f>
        <v>0</v>
      </c>
      <c r="AE92" s="48" t="n">
        <f aca="false">IF(OR(N(AE$5)=0,AE$6=""),0,AE$5*((DATE(YEAR($B92),MONTH($B92),MIN(AE$6,DAY(EOMONTH($B92,0))))&gt;=$B92)*(DATE(YEAR($B92),MONTH($B92),MIN(AE$6,DAY(EOMONTH($B92,0))))&lt;$C92)+(DATE(YEAR($B92),MONTH($B92)+1,MIN(AE$6,DAY(EOMONTH($B92,1))))&gt;=$B92)*(DATE(YEAR($B92),MONTH($B92)+1,MIN(AE$6,DAY(EOMONTH($B92,1))))&lt;$C92)))</f>
        <v>0</v>
      </c>
      <c r="AF92" s="48" t="n">
        <f aca="false">IF(OR(N(AF$5)=0,AF$6=""),0,AF$5*((DATE(YEAR($B92),MONTH($B92),MIN(AF$6,DAY(EOMONTH($B92,0))))&gt;=$B92)*(DATE(YEAR($B92),MONTH($B92),MIN(AF$6,DAY(EOMONTH($B92,0))))&lt;$C92)+(DATE(YEAR($B92),MONTH($B92)+1,MIN(AF$6,DAY(EOMONTH($B92,1))))&gt;=$B92)*(DATE(YEAR($B92),MONTH($B92)+1,MIN(AF$6,DAY(EOMONTH($B92,1))))&lt;$C92)))</f>
        <v>0</v>
      </c>
      <c r="AG92" s="48" t="n">
        <f aca="false">IF(OR(N(AG$5)=0,AG$6=""),0,AG$5*((DATE(YEAR($B92),MONTH($B92),MIN(AG$6,DAY(EOMONTH($B92,0))))&gt;=$B92)*(DATE(YEAR($B92),MONTH($B92),MIN(AG$6,DAY(EOMONTH($B92,0))))&lt;$C92)+(DATE(YEAR($B92),MONTH($B92)+1,MIN(AG$6,DAY(EOMONTH($B92,1))))&gt;=$B92)*(DATE(YEAR($B92),MONTH($B92)+1,MIN(AG$6,DAY(EOMONTH($B92,1))))&lt;$C92)))</f>
        <v>0</v>
      </c>
      <c r="AH92" s="48" t="n">
        <f aca="false">IF(OR(N(AH$5)=0,AH$6=""),0,AH$5*((DATE(YEAR($B92),MONTH($B92),MIN(AH$6,DAY(EOMONTH($B92,0))))&gt;=$B92)*(DATE(YEAR($B92),MONTH($B92),MIN(AH$6,DAY(EOMONTH($B92,0))))&lt;$C92)+(DATE(YEAR($B92),MONTH($B92)+1,MIN(AH$6,DAY(EOMONTH($B92,1))))&gt;=$B92)*(DATE(YEAR($B92),MONTH($B92)+1,MIN(AH$6,DAY(EOMONTH($B92,1))))&lt;$C92)))</f>
        <v>0</v>
      </c>
      <c r="AI92" s="48" t="n">
        <f aca="false">IF(OR(N(AI$5)=0,AI$6=""),0,AI$5*((DATE(YEAR($B92),MONTH($B92),MIN(AI$6,DAY(EOMONTH($B92,0))))&gt;=$B92)*(DATE(YEAR($B92),MONTH($B92),MIN(AI$6,DAY(EOMONTH($B92,0))))&lt;$C92)+(DATE(YEAR($B92),MONTH($B92)+1,MIN(AI$6,DAY(EOMONTH($B92,1))))&gt;=$B92)*(DATE(YEAR($B92),MONTH($B92)+1,MIN(AI$6,DAY(EOMONTH($B92,1))))&lt;$C92)))</f>
        <v>0</v>
      </c>
      <c r="AJ92" s="48" t="n">
        <f aca="false">IF(OR(N(AJ$5)=0,AJ$6=""),0,AJ$5*((DATE(YEAR($B92),MONTH($B92),MIN(AJ$6,DAY(EOMONTH($B92,0))))&gt;=$B92)*(DATE(YEAR($B92),MONTH($B92),MIN(AJ$6,DAY(EOMONTH($B92,0))))&lt;$C92)+(DATE(YEAR($B92),MONTH($B92)+1,MIN(AJ$6,DAY(EOMONTH($B92,1))))&gt;=$B92)*(DATE(YEAR($B92),MONTH($B92)+1,MIN(AJ$6,DAY(EOMONTH($B92,1))))&lt;$C92)))</f>
        <v>0</v>
      </c>
      <c r="AK92" s="48" t="n">
        <f aca="false">IF(OR(N(AK$5)=0,AK$6=""),0,AK$5*((DATE(YEAR($B92),MONTH($B92),MIN(AK$6,DAY(EOMONTH($B92,0))))&gt;=$B92)*(DATE(YEAR($B92),MONTH($B92),MIN(AK$6,DAY(EOMONTH($B92,0))))&lt;$C92)+(DATE(YEAR($B92),MONTH($B92)+1,MIN(AK$6,DAY(EOMONTH($B92,1))))&gt;=$B92)*(DATE(YEAR($B92),MONTH($B92)+1,MIN(AK$6,DAY(EOMONTH($B92,1))))&lt;$C92)))</f>
        <v>0</v>
      </c>
      <c r="AL92" s="48" t="n">
        <f aca="false">IF(OR(N(AL$5)=0,AL$6=""),0,AL$5*((DATE(YEAR($B92),MONTH($B92),MIN(AL$6,DAY(EOMONTH($B92,0))))&gt;=$B92)*(DATE(YEAR($B92),MONTH($B92),MIN(AL$6,DAY(EOMONTH($B92,0))))&lt;$C92)+(DATE(YEAR($B92),MONTH($B92)+1,MIN(AL$6,DAY(EOMONTH($B92,1))))&gt;=$B92)*(DATE(YEAR($B92),MONTH($B92)+1,MIN(AL$6,DAY(EOMONTH($B92,1))))&lt;$C92)))</f>
        <v>0</v>
      </c>
      <c r="AM92" s="48" t="n">
        <f aca="false">IF(OR(N(AM$5)=0,AM$6=""),0,AM$5*((DATE(YEAR($B92),MONTH($B92),MIN(AM$6,DAY(EOMONTH($B92,0))))&gt;=$B92)*(DATE(YEAR($B92),MONTH($B92),MIN(AM$6,DAY(EOMONTH($B92,0))))&lt;$C92)+(DATE(YEAR($B92),MONTH($B92)+1,MIN(AM$6,DAY(EOMONTH($B92,1))))&gt;=$B92)*(DATE(YEAR($B92),MONTH($B92)+1,MIN(AM$6,DAY(EOMONTH($B92,1))))&lt;$C92)))</f>
        <v>0</v>
      </c>
      <c r="AN92" s="48" t="n">
        <f aca="false">IF(OR(N(AN$5)=0,AN$6=""),0,AN$5*((DATE(YEAR($B92),MONTH($B92),MIN(AN$6,DAY(EOMONTH($B92,0))))&gt;=$B92)*(DATE(YEAR($B92),MONTH($B92),MIN(AN$6,DAY(EOMONTH($B92,0))))&lt;$C92)+(DATE(YEAR($B92),MONTH($B92)+1,MIN(AN$6,DAY(EOMONTH($B92,1))))&gt;=$B92)*(DATE(YEAR($B92),MONTH($B92)+1,MIN(AN$6,DAY(EOMONTH($B92,1))))&lt;$C92)))</f>
        <v>0</v>
      </c>
      <c r="AO92" s="48" t="n">
        <f aca="false">IF(OR(N(AO$5)=0,AO$6=""),0,AO$5*((DATE(YEAR($B92),MONTH($B92),MIN(AO$6,DAY(EOMONTH($B92,0))))&gt;=$B92)*(DATE(YEAR($B92),MONTH($B92),MIN(AO$6,DAY(EOMONTH($B92,0))))&lt;$C92)+(DATE(YEAR($B92),MONTH($B92)+1,MIN(AO$6,DAY(EOMONTH($B92,1))))&gt;=$B92)*(DATE(YEAR($B92),MONTH($B92)+1,MIN(AO$6,DAY(EOMONTH($B92,1))))&lt;$C92)))</f>
        <v>0</v>
      </c>
      <c r="AP92" s="48" t="n">
        <f aca="false">IF(OR(N(AP$5)=0,AP$6=""),0,AP$5*((DATE(YEAR($B92),MONTH($B92),MIN(AP$6,DAY(EOMONTH($B92,0))))&gt;=$B92)*(DATE(YEAR($B92),MONTH($B92),MIN(AP$6,DAY(EOMONTH($B92,0))))&lt;$C92)+(DATE(YEAR($B92),MONTH($B92)+1,MIN(AP$6,DAY(EOMONTH($B92,1))))&gt;=$B92)*(DATE(YEAR($B92),MONTH($B92)+1,MIN(AP$6,DAY(EOMONTH($B92,1))))&lt;$C92)))</f>
        <v>0</v>
      </c>
      <c r="AQ92" s="48" t="n">
        <f aca="false">IF(OR(N(AQ$5)=0,AQ$6=""),0,AQ$5*((DATE(YEAR($B92),MONTH($B92),MIN(AQ$6,DAY(EOMONTH($B92,0))))&gt;=$B92)*(DATE(YEAR($B92),MONTH($B92),MIN(AQ$6,DAY(EOMONTH($B92,0))))&lt;$C92)+(DATE(YEAR($B92),MONTH($B92)+1,MIN(AQ$6,DAY(EOMONTH($B92,1))))&gt;=$B92)*(DATE(YEAR($B92),MONTH($B92)+1,MIN(AQ$6,DAY(EOMONTH($B92,1))))&lt;$C92)))</f>
        <v>0</v>
      </c>
      <c r="AR92" s="48" t="n">
        <f aca="false">IF(OR(N(AR$5)=0,AR$6=""),0,AR$5*((DATE(YEAR($B92),MONTH($B92),MIN(AR$6,DAY(EOMONTH($B92,0))))&gt;=$B92)*(DATE(YEAR($B92),MONTH($B92),MIN(AR$6,DAY(EOMONTH($B92,0))))&lt;$C92)+(DATE(YEAR($B92),MONTH($B92)+1,MIN(AR$6,DAY(EOMONTH($B92,1))))&gt;=$B92)*(DATE(YEAR($B92),MONTH($B92)+1,MIN(AR$6,DAY(EOMONTH($B92,1))))&lt;$C92)))</f>
        <v>0</v>
      </c>
      <c r="AS92" s="48" t="n">
        <f aca="false">IF(OR(N(AS$5)=0,AS$6=""),0,AS$5*((DATE(YEAR($B92),MONTH($B92),MIN(AS$6,DAY(EOMONTH($B92,0))))&gt;=$B92)*(DATE(YEAR($B92),MONTH($B92),MIN(AS$6,DAY(EOMONTH($B92,0))))&lt;$C92)+(DATE(YEAR($B92),MONTH($B92)+1,MIN(AS$6,DAY(EOMONTH($B92,1))))&gt;=$B92)*(DATE(YEAR($B92),MONTH($B92)+1,MIN(AS$6,DAY(EOMONTH($B92,1))))&lt;$C92)))</f>
        <v>0</v>
      </c>
      <c r="AT92" s="48" t="n">
        <f aca="false">IF(OR(N(AT$5)=0,AT$6=""),0,AT$5*((DATE(YEAR($B92),MONTH($B92),MIN(AT$6,DAY(EOMONTH($B92,0))))&gt;=$B92)*(DATE(YEAR($B92),MONTH($B92),MIN(AT$6,DAY(EOMONTH($B92,0))))&lt;$C92)+(DATE(YEAR($B92),MONTH($B92)+1,MIN(AT$6,DAY(EOMONTH($B92,1))))&gt;=$B92)*(DATE(YEAR($B92),MONTH($B92)+1,MIN(AT$6,DAY(EOMONTH($B92,1))))&lt;$C92)))</f>
        <v>0</v>
      </c>
      <c r="AU92" s="48" t="n">
        <f aca="false">IF(OR(N(AU$5)=0,AU$6=""),0,AU$5*((DATE(YEAR($B92),MONTH($B92),MIN(AU$6,DAY(EOMONTH($B92,0))))&gt;=$B92)*(DATE(YEAR($B92),MONTH($B92),MIN(AU$6,DAY(EOMONTH($B92,0))))&lt;$C92)+(DATE(YEAR($B92),MONTH($B92)+1,MIN(AU$6,DAY(EOMONTH($B92,1))))&gt;=$B92)*(DATE(YEAR($B92),MONTH($B92)+1,MIN(AU$6,DAY(EOMONTH($B92,1))))&lt;$C92)))</f>
        <v>0</v>
      </c>
      <c r="AV92" s="48" t="n">
        <f aca="false">IF(OR(N(AV$5)=0,AV$6=""),0,AV$5*((DATE(YEAR($B92),MONTH($B92),MIN(AV$6,DAY(EOMONTH($B92,0))))&gt;=$B92)*(DATE(YEAR($B92),MONTH($B92),MIN(AV$6,DAY(EOMONTH($B92,0))))&lt;$C92)+(DATE(YEAR($B92),MONTH($B92)+1,MIN(AV$6,DAY(EOMONTH($B92,1))))&gt;=$B92)*(DATE(YEAR($B92),MONTH($B92)+1,MIN(AV$6,DAY(EOMONTH($B92,1))))&lt;$C92)))</f>
        <v>0</v>
      </c>
      <c r="AW92" s="48" t="n">
        <f aca="false">IF(OR(N(AW$5)=0,AW$6=""),0,AW$5*((DATE(YEAR($B92),MONTH($B92),MIN(AW$6,DAY(EOMONTH($B92,0))))&gt;=$B92)*(DATE(YEAR($B92),MONTH($B92),MIN(AW$6,DAY(EOMONTH($B92,0))))&lt;$C92)+(DATE(YEAR($B92),MONTH($B92)+1,MIN(AW$6,DAY(EOMONTH($B92,1))))&gt;=$B92)*(DATE(YEAR($B92),MONTH($B92)+1,MIN(AW$6,DAY(EOMONTH($B92,1))))&lt;$C92)))</f>
        <v>0</v>
      </c>
      <c r="AX92" s="48" t="n">
        <f aca="false">IF(OR(N(AX$5)=0,AX$6=""),0,AX$5*((DATE(YEAR($B92),MONTH($B92),MIN(AX$6,DAY(EOMONTH($B92,0))))&gt;=$B92)*(DATE(YEAR($B92),MONTH($B92),MIN(AX$6,DAY(EOMONTH($B92,0))))&lt;$C92)+(DATE(YEAR($B92),MONTH($B92)+1,MIN(AX$6,DAY(EOMONTH($B92,1))))&gt;=$B92)*(DATE(YEAR($B92),MONTH($B92)+1,MIN(AX$6,DAY(EOMONTH($B92,1))))&lt;$C92)))</f>
        <v>0</v>
      </c>
      <c r="AY92" s="48" t="n">
        <f aca="false">IF(OR(N(AY$5)=0,AY$6=""),0,AY$5*((DATE(YEAR($B92),MONTH($B92),MIN(AY$6,DAY(EOMONTH($B92,0))))&gt;=$B92)*(DATE(YEAR($B92),MONTH($B92),MIN(AY$6,DAY(EOMONTH($B92,0))))&lt;$C92)+(DATE(YEAR($B92),MONTH($B92)+1,MIN(AY$6,DAY(EOMONTH($B92,1))))&gt;=$B92)*(DATE(YEAR($B92),MONTH($B92)+1,MIN(AY$6,DAY(EOMONTH($B92,1))))&lt;$C92)))</f>
        <v>0</v>
      </c>
      <c r="AZ92" s="48" t="n">
        <f aca="false">IF(OR(N(AZ$5)=0,AZ$6=""),0,AZ$5*((DATE(YEAR($B92),MONTH($B92),MIN(AZ$6,DAY(EOMONTH($B92,0))))&gt;=$B92)*(DATE(YEAR($B92),MONTH($B92),MIN(AZ$6,DAY(EOMONTH($B92,0))))&lt;$C92)+(DATE(YEAR($B92),MONTH($B92)+1,MIN(AZ$6,DAY(EOMONTH($B92,1))))&gt;=$B92)*(DATE(YEAR($B92),MONTH($B92)+1,MIN(AZ$6,DAY(EOMONTH($B92,1))))&lt;$C92)))</f>
        <v>0</v>
      </c>
      <c r="BA92" s="48" t="n">
        <f aca="false">IF(OR(N(BA$5)=0,BA$6=""),0,BA$5*((DATE(YEAR($B92),MONTH($B92),MIN(BA$6,DAY(EOMONTH($B92,0))))&gt;=$B92)*(DATE(YEAR($B92),MONTH($B92),MIN(BA$6,DAY(EOMONTH($B92,0))))&lt;$C92)+(DATE(YEAR($B92),MONTH($B92)+1,MIN(BA$6,DAY(EOMONTH($B92,1))))&gt;=$B92)*(DATE(YEAR($B92),MONTH($B92)+1,MIN(BA$6,DAY(EOMONTH($B92,1))))&lt;$C92)))</f>
        <v>0</v>
      </c>
      <c r="BB92" s="48" t="n">
        <f aca="false">IF(OR(N(BB$5)=0,BB$6=""),0,BB$5*((DATE(YEAR($B92),MONTH($B92),MIN(BB$6,DAY(EOMONTH($B92,0))))&gt;=$B92)*(DATE(YEAR($B92),MONTH($B92),MIN(BB$6,DAY(EOMONTH($B92,0))))&lt;$C92)+(DATE(YEAR($B92),MONTH($B92)+1,MIN(BB$6,DAY(EOMONTH($B92,1))))&gt;=$B92)*(DATE(YEAR($B92),MONTH($B92)+1,MIN(BB$6,DAY(EOMONTH($B92,1))))&lt;$C92)))</f>
        <v>0</v>
      </c>
      <c r="BC92" s="48" t="n">
        <f aca="false">IF(OR(N(BC$5)=0,BC$6=""),0,BC$5*((DATE(YEAR($B92),MONTH($B92),MIN(BC$6,DAY(EOMONTH($B92,0))))&gt;=$B92)*(DATE(YEAR($B92),MONTH($B92),MIN(BC$6,DAY(EOMONTH($B92,0))))&lt;$C92)+(DATE(YEAR($B92),MONTH($B92)+1,MIN(BC$6,DAY(EOMONTH($B92,1))))&gt;=$B92)*(DATE(YEAR($B92),MONTH($B92)+1,MIN(BC$6,DAY(EOMONTH($B92,1))))&lt;$C92)))</f>
        <v>0</v>
      </c>
      <c r="BD92" s="48" t="n">
        <f aca="false">IF(OR(N(BD$5)=0,BD$6=""),0,BD$5*((DATE(YEAR($B92),MONTH($B92),MIN(BD$6,DAY(EOMONTH($B92,0))))&gt;=$B92)*(DATE(YEAR($B92),MONTH($B92),MIN(BD$6,DAY(EOMONTH($B92,0))))&lt;$C92)+(DATE(YEAR($B92),MONTH($B92)+1,MIN(BD$6,DAY(EOMONTH($B92,1))))&gt;=$B92)*(DATE(YEAR($B92),MONTH($B92)+1,MIN(BD$6,DAY(EOMONTH($B92,1))))&lt;$C92)))</f>
        <v>0</v>
      </c>
      <c r="BE92" s="48" t="n">
        <f aca="false">IF(OR(N(BE$5)=0,BE$6=""),0,BE$5*((DATE(YEAR($B92),MONTH($B92),MIN(BE$6,DAY(EOMONTH($B92,0))))&gt;=$B92)*(DATE(YEAR($B92),MONTH($B92),MIN(BE$6,DAY(EOMONTH($B92,0))))&lt;$C92)+(DATE(YEAR($B92),MONTH($B92)+1,MIN(BE$6,DAY(EOMONTH($B92,1))))&gt;=$B92)*(DATE(YEAR($B92),MONTH($B92)+1,MIN(BE$6,DAY(EOMONTH($B92,1))))&lt;$C92)))</f>
        <v>0</v>
      </c>
      <c r="BF92" s="48" t="n">
        <f aca="false">IF(OR(N(BF$5)=0,BF$6=""),0,BF$5*((DATE(YEAR($B92),MONTH($B92),MIN(BF$6,DAY(EOMONTH($B92,0))))&gt;=$B92)*(DATE(YEAR($B92),MONTH($B92),MIN(BF$6,DAY(EOMONTH($B92,0))))&lt;$C92)+(DATE(YEAR($B92),MONTH($B92)+1,MIN(BF$6,DAY(EOMONTH($B92,1))))&gt;=$B92)*(DATE(YEAR($B92),MONTH($B92)+1,MIN(BF$6,DAY(EOMONTH($B92,1))))&lt;$C92)))</f>
        <v>0</v>
      </c>
      <c r="BG92" s="48" t="n">
        <f aca="false">IF(OR(N(BG$5)=0,BG$6=""),0,BG$5*((DATE(YEAR($B92),MONTH($B92),MIN(BG$6,DAY(EOMONTH($B92,0))))&gt;=$B92)*(DATE(YEAR($B92),MONTH($B92),MIN(BG$6,DAY(EOMONTH($B92,0))))&lt;$C92)+(DATE(YEAR($B92),MONTH($B92)+1,MIN(BG$6,DAY(EOMONTH($B92,1))))&gt;=$B92)*(DATE(YEAR($B92),MONTH($B92)+1,MIN(BG$6,DAY(EOMONTH($B92,1))))&lt;$C92)))</f>
        <v>0</v>
      </c>
      <c r="BH92" s="48" t="n">
        <f aca="false">IF(OR(N(BH$5)=0,BH$6=""),0,BH$5*((DATE(YEAR($B92),MONTH($B92),MIN(BH$6,DAY(EOMONTH($B92,0))))&gt;=$B92)*(DATE(YEAR($B92),MONTH($B92),MIN(BH$6,DAY(EOMONTH($B92,0))))&lt;$C92)+(DATE(YEAR($B92),MONTH($B92)+1,MIN(BH$6,DAY(EOMONTH($B92,1))))&gt;=$B92)*(DATE(YEAR($B92),MONTH($B92)+1,MIN(BH$6,DAY(EOMONTH($B92,1))))&lt;$C92)))</f>
        <v>0</v>
      </c>
      <c r="BI92" s="48" t="n">
        <f aca="false">IF(OR(N(BI$5)=0,BI$6=""),0,BI$5*((DATE(YEAR($B92),MONTH($B92),MIN(BI$6,DAY(EOMONTH($B92,0))))&gt;=$B92)*(DATE(YEAR($B92),MONTH($B92),MIN(BI$6,DAY(EOMONTH($B92,0))))&lt;$C92)+(DATE(YEAR($B92),MONTH($B92)+1,MIN(BI$6,DAY(EOMONTH($B92,1))))&gt;=$B92)*(DATE(YEAR($B92),MONTH($B92)+1,MIN(BI$6,DAY(EOMONTH($B92,1))))&lt;$C92)))</f>
        <v>0</v>
      </c>
      <c r="BJ92" s="48" t="n">
        <f aca="false">IF(OR(N(BJ$5)=0,BJ$6=""),0,BJ$5*((DATE(YEAR($B92),MONTH($B92),MIN(BJ$6,DAY(EOMONTH($B92,0))))&gt;=$B92)*(DATE(YEAR($B92),MONTH($B92),MIN(BJ$6,DAY(EOMONTH($B92,0))))&lt;$C92)+(DATE(YEAR($B92),MONTH($B92)+1,MIN(BJ$6,DAY(EOMONTH($B92,1))))&gt;=$B92)*(DATE(YEAR($B92),MONTH($B92)+1,MIN(BJ$6,DAY(EOMONTH($B92,1))))&lt;$C92)))</f>
        <v>0</v>
      </c>
      <c r="BK92" s="48" t="n">
        <f aca="false">IF(OR(N(BK$5)=0,BK$6=""),0,BK$5*((DATE(YEAR($B92),MONTH($B92),MIN(BK$6,DAY(EOMONTH($B92,0))))&gt;=$B92)*(DATE(YEAR($B92),MONTH($B92),MIN(BK$6,DAY(EOMONTH($B92,0))))&lt;$C92)+(DATE(YEAR($B92),MONTH($B92)+1,MIN(BK$6,DAY(EOMONTH($B92,1))))&gt;=$B92)*(DATE(YEAR($B92),MONTH($B92)+1,MIN(BK$6,DAY(EOMONTH($B92,1))))&lt;$C92)))</f>
        <v>0</v>
      </c>
      <c r="BL92" s="48" t="n">
        <f aca="false">IF(OR(N(BL$5)=0,BL$6=""),0,BL$5*((DATE(YEAR($B92),MONTH($B92),MIN(BL$6,DAY(EOMONTH($B92,0))))&gt;=$B92)*(DATE(YEAR($B92),MONTH($B92),MIN(BL$6,DAY(EOMONTH($B92,0))))&lt;$C92)+(DATE(YEAR($B92),MONTH($B92)+1,MIN(BL$6,DAY(EOMONTH($B92,1))))&gt;=$B92)*(DATE(YEAR($B92),MONTH($B92)+1,MIN(BL$6,DAY(EOMONTH($B92,1))))&lt;$C92)))</f>
        <v>0</v>
      </c>
      <c r="BM92" s="48" t="n">
        <f aca="false">IF(OR(N(BM$5)=0,BM$6=""),0,BM$5*((DATE(YEAR($B92),MONTH($B92),MIN(BM$6,DAY(EOMONTH($B92,0))))&gt;=$B92)*(DATE(YEAR($B92),MONTH($B92),MIN(BM$6,DAY(EOMONTH($B92,0))))&lt;$C92)+(DATE(YEAR($B92),MONTH($B92)+1,MIN(BM$6,DAY(EOMONTH($B92,1))))&gt;=$B92)*(DATE(YEAR($B92),MONTH($B92)+1,MIN(BM$6,DAY(EOMONTH($B92,1))))&lt;$C92)))</f>
        <v>0</v>
      </c>
      <c r="BN92" s="48" t="n">
        <f aca="false">IF(OR(N(BN$5)=0,BN$6=""),0,BN$5*((DATE(YEAR($B92),MONTH($B92),MIN(BN$6,DAY(EOMONTH($B92,0))))&gt;=$B92)*(DATE(YEAR($B92),MONTH($B92),MIN(BN$6,DAY(EOMONTH($B92,0))))&lt;$C92)+(DATE(YEAR($B92),MONTH($B92)+1,MIN(BN$6,DAY(EOMONTH($B92,1))))&gt;=$B92)*(DATE(YEAR($B92),MONTH($B92)+1,MIN(BN$6,DAY(EOMONTH($B92,1))))&lt;$C92)))</f>
        <v>0</v>
      </c>
      <c r="BO92" s="48" t="n">
        <f aca="false">IF(OR(N(BO$5)=0,BO$6=""),0,BO$5*((DATE(YEAR($B92),MONTH($B92),MIN(BO$6,DAY(EOMONTH($B92,0))))&gt;=$B92)*(DATE(YEAR($B92),MONTH($B92),MIN(BO$6,DAY(EOMONTH($B92,0))))&lt;$C92)+(DATE(YEAR($B92),MONTH($B92)+1,MIN(BO$6,DAY(EOMONTH($B92,1))))&gt;=$B92)*(DATE(YEAR($B92),MONTH($B92)+1,MIN(BO$6,DAY(EOMONTH($B92,1))))&lt;$C92)))</f>
        <v>0</v>
      </c>
      <c r="BP92" s="48" t="n">
        <f aca="false">IF(OR(N(BP$5)=0,BP$6=""),0,BP$5*((DATE(YEAR($B92),MONTH($B92),MIN(BP$6,DAY(EOMONTH($B92,0))))&gt;=$B92)*(DATE(YEAR($B92),MONTH($B92),MIN(BP$6,DAY(EOMONTH($B92,0))))&lt;$C92)+(DATE(YEAR($B92),MONTH($B92)+1,MIN(BP$6,DAY(EOMONTH($B92,1))))&gt;=$B92)*(DATE(YEAR($B92),MONTH($B92)+1,MIN(BP$6,DAY(EOMONTH($B92,1))))&lt;$C92)))</f>
        <v>0</v>
      </c>
      <c r="BQ92" s="48" t="n">
        <f aca="false">IF(OR(N(BQ$5)=0,BQ$6=""),0,BQ$5*((DATE(YEAR($B92),MONTH($B92),MIN(BQ$6,DAY(EOMONTH($B92,0))))&gt;=$B92)*(DATE(YEAR($B92),MONTH($B92),MIN(BQ$6,DAY(EOMONTH($B92,0))))&lt;$C92)+(DATE(YEAR($B92),MONTH($B92)+1,MIN(BQ$6,DAY(EOMONTH($B92,1))))&gt;=$B92)*(DATE(YEAR($B92),MONTH($B92)+1,MIN(BQ$6,DAY(EOMONTH($B92,1))))&lt;$C92)))</f>
        <v>0</v>
      </c>
      <c r="BR92" s="48" t="n">
        <f aca="false">IF(OR(N(BR$5)=0,BR$6=""),0,BR$5*((DATE(YEAR($B92),MONTH($B92),MIN(BR$6,DAY(EOMONTH($B92,0))))&gt;=$B92)*(DATE(YEAR($B92),MONTH($B92),MIN(BR$6,DAY(EOMONTH($B92,0))))&lt;$C92)+(DATE(YEAR($B92),MONTH($B92)+1,MIN(BR$6,DAY(EOMONTH($B92,1))))&gt;=$B92)*(DATE(YEAR($B92),MONTH($B92)+1,MIN(BR$6,DAY(EOMONTH($B92,1))))&lt;$C92)))</f>
        <v>0</v>
      </c>
      <c r="BS92" s="48" t="n">
        <f aca="false">IF(OR(N(BS$5)=0,BS$6=""),0,BS$5*((DATE(YEAR($B92),MONTH($B92),MIN(BS$6,DAY(EOMONTH($B92,0))))&gt;=$B92)*(DATE(YEAR($B92),MONTH($B92),MIN(BS$6,DAY(EOMONTH($B92,0))))&lt;$C92)+(DATE(YEAR($B92),MONTH($B92)+1,MIN(BS$6,DAY(EOMONTH($B92,1))))&gt;=$B92)*(DATE(YEAR($B92),MONTH($B92)+1,MIN(BS$6,DAY(EOMONTH($B92,1))))&lt;$C92)))</f>
        <v>0</v>
      </c>
      <c r="BT92" s="48" t="n">
        <f aca="false">IF(OR(N(BT$5)=0,BT$6=""),0,BT$5*((DATE(YEAR($B92),MONTH($B92),MIN(BT$6,DAY(EOMONTH($B92,0))))&gt;=$B92)*(DATE(YEAR($B92),MONTH($B92),MIN(BT$6,DAY(EOMONTH($B92,0))))&lt;$C92)+(DATE(YEAR($B92),MONTH($B92)+1,MIN(BT$6,DAY(EOMONTH($B92,1))))&gt;=$B92)*(DATE(YEAR($B92),MONTH($B92)+1,MIN(BT$6,DAY(EOMONTH($B92,1))))&lt;$C92)))</f>
        <v>0</v>
      </c>
      <c r="BU92" s="48" t="n">
        <f aca="false">IF(OR(N(BU$5)=0,BU$6=""),0,BU$5*((DATE(YEAR($B92),MONTH($B92),MIN(BU$6,DAY(EOMONTH($B92,0))))&gt;=$B92)*(DATE(YEAR($B92),MONTH($B92),MIN(BU$6,DAY(EOMONTH($B92,0))))&lt;$C92)+(DATE(YEAR($B92),MONTH($B92)+1,MIN(BU$6,DAY(EOMONTH($B92,1))))&gt;=$B92)*(DATE(YEAR($B92),MONTH($B92)+1,MIN(BU$6,DAY(EOMONTH($B92,1))))&lt;$C92)))</f>
        <v>0</v>
      </c>
      <c r="BV92" s="48" t="n">
        <f aca="false">IF(OR(N(BV$5)=0,BV$6=""),0,BV$5*((DATE(YEAR($B92),MONTH($B92),MIN(BV$6,DAY(EOMONTH($B92,0))))&gt;=$B92)*(DATE(YEAR($B92),MONTH($B92),MIN(BV$6,DAY(EOMONTH($B92,0))))&lt;$C92)+(DATE(YEAR($B92),MONTH($B92)+1,MIN(BV$6,DAY(EOMONTH($B92,1))))&gt;=$B92)*(DATE(YEAR($B92),MONTH($B92)+1,MIN(BV$6,DAY(EOMONTH($B92,1))))&lt;$C92)))</f>
        <v>0</v>
      </c>
      <c r="BW92" s="48" t="n">
        <f aca="false">IF(OR(N(BW$5)=0,BW$6=""),0,BW$5*((DATE(YEAR($B92),MONTH($B92),MIN(BW$6,DAY(EOMONTH($B92,0))))&gt;=$B92)*(DATE(YEAR($B92),MONTH($B92),MIN(BW$6,DAY(EOMONTH($B92,0))))&lt;$C92)+(DATE(YEAR($B92),MONTH($B92)+1,MIN(BW$6,DAY(EOMONTH($B92,1))))&gt;=$B92)*(DATE(YEAR($B92),MONTH($B92)+1,MIN(BW$6,DAY(EOMONTH($B92,1))))&lt;$C92)))</f>
        <v>0</v>
      </c>
      <c r="BX92" s="48" t="n">
        <f aca="false">MIN(Z92,(FT91*(1+FT$5/Setup!$C$36)+IF($V92=1,N($F92),0)))</f>
        <v>0</v>
      </c>
      <c r="BY92" s="48" t="n">
        <f aca="false">MIN(AA92,(FU91*(1+FU$5/Setup!$C$36)+IF($V92=2,N($F92),0)))</f>
        <v>0</v>
      </c>
      <c r="BZ92" s="48" t="n">
        <f aca="false">MIN(AB92,(FV91*(1+FV$5/Setup!$C$36)+IF($V92=3,N($F92),0)))</f>
        <v>0</v>
      </c>
      <c r="CA92" s="48" t="n">
        <f aca="false">MIN(AC92,(FW91*(1+FW$5/Setup!$C$36)+IF($V92=4,N($F92),0)))</f>
        <v>0</v>
      </c>
      <c r="CB92" s="48" t="n">
        <f aca="false">MIN(AD92,(FX91*(1+FX$5/Setup!$C$36)+IF($V92=5,N($F92),0)))</f>
        <v>0</v>
      </c>
      <c r="CC92" s="48" t="n">
        <f aca="false">MIN(AE92,(FY91*(1+FY$5/Setup!$C$36)+IF($V92=6,N($F92),0)))</f>
        <v>0</v>
      </c>
      <c r="CD92" s="48" t="n">
        <f aca="false">MIN(AF92,(FZ91*(1+FZ$5/Setup!$C$36)+IF($V92=7,N($F92),0)))</f>
        <v>0</v>
      </c>
      <c r="CE92" s="48" t="n">
        <f aca="false">MIN(AG92,(GA91*(1+GA$5/Setup!$C$36)+IF($V92=8,N($F92),0)))</f>
        <v>0</v>
      </c>
      <c r="CF92" s="48" t="n">
        <f aca="false">MIN(AH92,(GB91*(1+GB$5/Setup!$C$36)+IF($V92=9,N($F92),0)))</f>
        <v>0</v>
      </c>
      <c r="CG92" s="48" t="n">
        <f aca="false">MIN(AI92,(GC91*(1+GC$5/Setup!$C$36)+IF($V92=10,N($F92),0)))</f>
        <v>0</v>
      </c>
      <c r="CH92" s="48" t="n">
        <f aca="false">MIN(AJ92,(GD91*(1+GD$5/Setup!$C$36)+IF($V92=11,N($F92),0)))</f>
        <v>0</v>
      </c>
      <c r="CI92" s="48" t="n">
        <f aca="false">MIN(AK92,(GE91*(1+GE$5/Setup!$C$36)+IF($V92=12,N($F92),0)))</f>
        <v>0</v>
      </c>
      <c r="CJ92" s="48" t="n">
        <f aca="false">MIN(AL92,(GF91*(1+GF$5/Setup!$C$36)+IF($V92=13,N($F92),0)))</f>
        <v>0</v>
      </c>
      <c r="CK92" s="48" t="n">
        <f aca="false">MIN(AM92,(GG91*(1+GG$5/Setup!$C$36)+IF($V92=14,N($F92),0)))</f>
        <v>0</v>
      </c>
      <c r="CL92" s="48" t="n">
        <f aca="false">MIN(AN92,(GH91*(1+GH$5/Setup!$C$36)+IF($V92=15,N($F92),0)))</f>
        <v>0</v>
      </c>
      <c r="CM92" s="48" t="n">
        <f aca="false">MIN(AO92,(GI91*(1+GI$5/Setup!$C$36)+IF($V92=16,N($F92),0)))</f>
        <v>0</v>
      </c>
      <c r="CN92" s="48" t="n">
        <f aca="false">MIN(AP92,(GJ91*(1+GJ$5/Setup!$C$36)+IF($V92=17,N($F92),0)))</f>
        <v>0</v>
      </c>
      <c r="CO92" s="48" t="n">
        <f aca="false">MIN(AQ92,(GK91*(1+GK$5/Setup!$C$36)+IF($V92=18,N($F92),0)))</f>
        <v>0</v>
      </c>
      <c r="CP92" s="48" t="n">
        <f aca="false">MIN(AR92,(GL91*(1+GL$5/Setup!$C$36)+IF($V92=19,N($F92),0)))</f>
        <v>0</v>
      </c>
      <c r="CQ92" s="48" t="n">
        <f aca="false">MIN(AS92,(GM91*(1+GM$5/Setup!$C$36)+IF($V92=20,N($F92),0)))</f>
        <v>0</v>
      </c>
      <c r="CR92" s="48" t="n">
        <f aca="false">MIN(AT92,(GN91*(1+GN$5/Setup!$C$36)+IF($V92=21,N($F92),0)))</f>
        <v>0</v>
      </c>
      <c r="CS92" s="48" t="n">
        <f aca="false">MIN(AU92,(GO91*(1+GO$5/Setup!$C$36)+IF($V92=22,N($F92),0)))</f>
        <v>0</v>
      </c>
      <c r="CT92" s="48" t="n">
        <f aca="false">MIN(AV92,(GP91*(1+GP$5/Setup!$C$36)+IF($V92=23,N($F92),0)))</f>
        <v>0</v>
      </c>
      <c r="CU92" s="48" t="n">
        <f aca="false">MIN(AW92,(GQ91*(1+GQ$5/Setup!$C$36)+IF($V92=24,N($F92),0)))</f>
        <v>0</v>
      </c>
      <c r="CV92" s="48" t="n">
        <f aca="false">MIN(AX92,(GR91*(1+GR$5/Setup!$C$36)+IF($V92=25,N($F92),0)))</f>
        <v>0</v>
      </c>
      <c r="CW92" s="48" t="n">
        <f aca="false">MIN(AY92,(GS91*(1+GS$5/Setup!$C$36)+IF($V92=26,N($F92),0)))</f>
        <v>0</v>
      </c>
      <c r="CX92" s="48" t="n">
        <f aca="false">MIN(AZ92,(GT91*(1+GT$5/Setup!$C$36)+IF($V92=27,N($F92),0)))</f>
        <v>0</v>
      </c>
      <c r="CY92" s="48" t="n">
        <f aca="false">MIN(BA92,(GU91*(1+GU$5/Setup!$C$36)+IF($V92=28,N($F92),0)))</f>
        <v>0</v>
      </c>
      <c r="CZ92" s="48" t="n">
        <f aca="false">MIN(BB92,(GV91*(1+GV$5/Setup!$C$36)+IF($V92=29,N($F92),0)))</f>
        <v>0</v>
      </c>
      <c r="DA92" s="48" t="n">
        <f aca="false">MIN(BC92,(GW91*(1+GW$5/Setup!$C$36)+IF($V92=30,N($F92),0)))</f>
        <v>0</v>
      </c>
      <c r="DB92" s="48" t="n">
        <f aca="false">MIN(BD92,(GX91*(1+GX$5/Setup!$C$36)+IF($V92=31,N($F92),0)))</f>
        <v>0</v>
      </c>
      <c r="DC92" s="48" t="n">
        <f aca="false">MIN(BE92,(GY91*(1+GY$5/Setup!$C$36)+IF($V92=32,N($F92),0)))</f>
        <v>0</v>
      </c>
      <c r="DD92" s="48" t="n">
        <f aca="false">MIN(BF92,(GZ91*(1+GZ$5/Setup!$C$36)+IF($V92=33,N($F92),0)))</f>
        <v>0</v>
      </c>
      <c r="DE92" s="48" t="n">
        <f aca="false">MIN(BG92,(HA91*(1+HA$5/Setup!$C$36)+IF($V92=34,N($F92),0)))</f>
        <v>0</v>
      </c>
      <c r="DF92" s="48" t="n">
        <f aca="false">MIN(BH92,(HB91*(1+HB$5/Setup!$C$36)+IF($V92=35,N($F92),0)))</f>
        <v>0</v>
      </c>
      <c r="DG92" s="48" t="n">
        <f aca="false">MIN(BI92,(HC91*(1+HC$5/Setup!$C$36)+IF($V92=36,N($F92),0)))</f>
        <v>0</v>
      </c>
      <c r="DH92" s="48" t="n">
        <f aca="false">MIN(BJ92,(HD91*(1+HD$5/Setup!$C$36)+IF($V92=37,N($F92),0)))</f>
        <v>0</v>
      </c>
      <c r="DI92" s="48" t="n">
        <f aca="false">MIN(BK92,(HE91*(1+HE$5/Setup!$C$36)+IF($V92=38,N($F92),0)))</f>
        <v>0</v>
      </c>
      <c r="DJ92" s="48" t="n">
        <f aca="false">MIN(BL92,(HF91*(1+HF$5/Setup!$C$36)+IF($V92=39,N($F92),0)))</f>
        <v>0</v>
      </c>
      <c r="DK92" s="48" t="n">
        <f aca="false">MIN(BM92,(HG91*(1+HG$5/Setup!$C$36)+IF($V92=40,N($F92),0)))</f>
        <v>0</v>
      </c>
      <c r="DL92" s="48" t="n">
        <f aca="false">MIN(BN92,(HH91*(1+HH$5/Setup!$C$36)+IF($V92=41,N($F92),0)))</f>
        <v>0</v>
      </c>
      <c r="DM92" s="48" t="n">
        <f aca="false">MIN(BO92,(HI91*(1+HI$5/Setup!$C$36)+IF($V92=42,N($F92),0)))</f>
        <v>0</v>
      </c>
      <c r="DN92" s="48" t="n">
        <f aca="false">MIN(BP92,(HJ91*(1+HJ$5/Setup!$C$36)+IF($V92=43,N($F92),0)))</f>
        <v>0</v>
      </c>
      <c r="DO92" s="48" t="n">
        <f aca="false">MIN(BQ92,(HK91*(1+HK$5/Setup!$C$36)+IF($V92=44,N($F92),0)))</f>
        <v>0</v>
      </c>
      <c r="DP92" s="48" t="n">
        <f aca="false">MIN(BR92,(HL91*(1+HL$5/Setup!$C$36)+IF($V92=45,N($F92),0)))</f>
        <v>0</v>
      </c>
      <c r="DQ92" s="48" t="n">
        <f aca="false">MIN(BS92,(HM91*(1+HM$5/Setup!$C$36)+IF($V92=46,N($F92),0)))</f>
        <v>0</v>
      </c>
      <c r="DR92" s="48" t="n">
        <f aca="false">MIN(BT92,(HN91*(1+HN$5/Setup!$C$36)+IF($V92=47,N($F92),0)))</f>
        <v>0</v>
      </c>
      <c r="DS92" s="48" t="n">
        <f aca="false">MIN(BU92,(HO91*(1+HO$5/Setup!$C$36)+IF($V92=48,N($F92),0)))</f>
        <v>0</v>
      </c>
      <c r="DT92" s="48" t="n">
        <f aca="false">MIN(BV92,(HP91*(1+HP$5/Setup!$C$36)+IF($V92=49,N($F92),0)))</f>
        <v>0</v>
      </c>
      <c r="DU92" s="48" t="n">
        <f aca="false">MIN(BW92,(HQ91*(1+HQ$5/Setup!$C$36)+IF($V92=50,N($F92),0)))</f>
        <v>0</v>
      </c>
      <c r="DV92" s="48" t="n">
        <f aca="false">MIN(MAX((FT91*(1+FT$5/Setup!$C$36)+IF($V92=1,N($F92),0))-BX92,0),MAX($P92-0,0))</f>
        <v>0</v>
      </c>
      <c r="DW92" s="48" t="n">
        <f aca="false">MIN(MAX((FU91*(1+FU$5/Setup!$C$36)+IF($V92=2,N($F92),0))-BY92,0),MAX($P92-SUM(DV92:DV92),0))</f>
        <v>0</v>
      </c>
      <c r="DX92" s="48" t="n">
        <f aca="false">MIN(MAX((FV91*(1+FV$5/Setup!$C$36)+IF($V92=3,N($F92),0))-BZ92,0),MAX($P92-SUM(DV92:DW92),0))</f>
        <v>0</v>
      </c>
      <c r="DY92" s="48" t="n">
        <f aca="false">MIN(MAX((FW91*(1+FW$5/Setup!$C$36)+IF($V92=4,N($F92),0))-CA92,0),MAX($P92-SUM(DV92:DX92),0))</f>
        <v>0</v>
      </c>
      <c r="DZ92" s="48" t="n">
        <f aca="false">MIN(MAX((FX91*(1+FX$5/Setup!$C$36)+IF($V92=5,N($F92),0))-CB92,0),MAX($P92-SUM(DV92:DY92),0))</f>
        <v>0</v>
      </c>
      <c r="EA92" s="48" t="n">
        <f aca="false">MIN(MAX((FY91*(1+FY$5/Setup!$C$36)+IF($V92=6,N($F92),0))-CC92,0),MAX($P92-SUM(DV92:DZ92),0))</f>
        <v>0</v>
      </c>
      <c r="EB92" s="48" t="n">
        <f aca="false">MIN(MAX((FZ91*(1+FZ$5/Setup!$C$36)+IF($V92=7,N($F92),0))-CD92,0),MAX($P92-SUM(DV92:EA92),0))</f>
        <v>0</v>
      </c>
      <c r="EC92" s="48" t="n">
        <f aca="false">MIN(MAX((GA91*(1+GA$5/Setup!$C$36)+IF($V92=8,N($F92),0))-CE92,0),MAX($P92-SUM(DV92:EB92),0))</f>
        <v>0</v>
      </c>
      <c r="ED92" s="48" t="n">
        <f aca="false">MIN(MAX((GB91*(1+GB$5/Setup!$C$36)+IF($V92=9,N($F92),0))-CF92,0),MAX($P92-SUM(DV92:EC92),0))</f>
        <v>0</v>
      </c>
      <c r="EE92" s="48" t="n">
        <f aca="false">MIN(MAX((GC91*(1+GC$5/Setup!$C$36)+IF($V92=10,N($F92),0))-CG92,0),MAX($P92-SUM(DV92:ED92),0))</f>
        <v>0</v>
      </c>
      <c r="EF92" s="48" t="n">
        <f aca="false">MIN(MAX((GD91*(1+GD$5/Setup!$C$36)+IF($V92=11,N($F92),0))-CH92,0),MAX($P92-SUM(DV92:EE92),0))</f>
        <v>0</v>
      </c>
      <c r="EG92" s="48" t="n">
        <f aca="false">MIN(MAX((GE91*(1+GE$5/Setup!$C$36)+IF($V92=12,N($F92),0))-CI92,0),MAX($P92-SUM(DV92:EF92),0))</f>
        <v>0</v>
      </c>
      <c r="EH92" s="48" t="n">
        <f aca="false">MIN(MAX((GF91*(1+GF$5/Setup!$C$36)+IF($V92=13,N($F92),0))-CJ92,0),MAX($P92-SUM(DV92:EG92),0))</f>
        <v>0</v>
      </c>
      <c r="EI92" s="48" t="n">
        <f aca="false">MIN(MAX((GG91*(1+GG$5/Setup!$C$36)+IF($V92=14,N($F92),0))-CK92,0),MAX($P92-SUM(DV92:EH92),0))</f>
        <v>0</v>
      </c>
      <c r="EJ92" s="48" t="n">
        <f aca="false">MIN(MAX((GH91*(1+GH$5/Setup!$C$36)+IF($V92=15,N($F92),0))-CL92,0),MAX($P92-SUM(DV92:EI92),0))</f>
        <v>0</v>
      </c>
      <c r="EK92" s="48" t="n">
        <f aca="false">MIN(MAX((GI91*(1+GI$5/Setup!$C$36)+IF($V92=16,N($F92),0))-CM92,0),MAX($P92-SUM(DV92:EJ92),0))</f>
        <v>0</v>
      </c>
      <c r="EL92" s="48" t="n">
        <f aca="false">MIN(MAX((GJ91*(1+GJ$5/Setup!$C$36)+IF($V92=17,N($F92),0))-CN92,0),MAX($P92-SUM(DV92:EK92),0))</f>
        <v>0</v>
      </c>
      <c r="EM92" s="48" t="n">
        <f aca="false">MIN(MAX((GK91*(1+GK$5/Setup!$C$36)+IF($V92=18,N($F92),0))-CO92,0),MAX($P92-SUM(DV92:EL92),0))</f>
        <v>0</v>
      </c>
      <c r="EN92" s="48" t="n">
        <f aca="false">MIN(MAX((GL91*(1+GL$5/Setup!$C$36)+IF($V92=19,N($F92),0))-CP92,0),MAX($P92-SUM(DV92:EM92),0))</f>
        <v>0</v>
      </c>
      <c r="EO92" s="48" t="n">
        <f aca="false">MIN(MAX((GM91*(1+GM$5/Setup!$C$36)+IF($V92=20,N($F92),0))-CQ92,0),MAX($P92-SUM(DV92:EN92),0))</f>
        <v>0</v>
      </c>
      <c r="EP92" s="48" t="n">
        <f aca="false">MIN(MAX((GN91*(1+GN$5/Setup!$C$36)+IF($V92=21,N($F92),0))-CR92,0),MAX($P92-SUM(DV92:EO92),0))</f>
        <v>0</v>
      </c>
      <c r="EQ92" s="48" t="n">
        <f aca="false">MIN(MAX((GO91*(1+GO$5/Setup!$C$36)+IF($V92=22,N($F92),0))-CS92,0),MAX($P92-SUM(DV92:EP92),0))</f>
        <v>0</v>
      </c>
      <c r="ER92" s="48" t="n">
        <f aca="false">MIN(MAX((GP91*(1+GP$5/Setup!$C$36)+IF($V92=23,N($F92),0))-CT92,0),MAX($P92-SUM(DV92:EQ92),0))</f>
        <v>0</v>
      </c>
      <c r="ES92" s="48" t="n">
        <f aca="false">MIN(MAX((GQ91*(1+GQ$5/Setup!$C$36)+IF($V92=24,N($F92),0))-CU92,0),MAX($P92-SUM(DV92:ER92),0))</f>
        <v>0</v>
      </c>
      <c r="ET92" s="48" t="n">
        <f aca="false">MIN(MAX((GR91*(1+GR$5/Setup!$C$36)+IF($V92=25,N($F92),0))-CV92,0),MAX($P92-SUM(DV92:ES92),0))</f>
        <v>0</v>
      </c>
      <c r="EU92" s="48" t="n">
        <f aca="false">MIN(MAX((GS91*(1+GS$5/Setup!$C$36)+IF($V92=26,N($F92),0))-CW92,0),MAX($P92-SUM(DV92:ET92),0))</f>
        <v>0</v>
      </c>
      <c r="EV92" s="48" t="n">
        <f aca="false">MIN(MAX((GT91*(1+GT$5/Setup!$C$36)+IF($V92=27,N($F92),0))-CX92,0),MAX($P92-SUM(DV92:EU92),0))</f>
        <v>0</v>
      </c>
      <c r="EW92" s="48" t="n">
        <f aca="false">MIN(MAX((GU91*(1+GU$5/Setup!$C$36)+IF($V92=28,N($F92),0))-CY92,0),MAX($P92-SUM(DV92:EV92),0))</f>
        <v>0</v>
      </c>
      <c r="EX92" s="48" t="n">
        <f aca="false">MIN(MAX((GV91*(1+GV$5/Setup!$C$36)+IF($V92=29,N($F92),0))-CZ92,0),MAX($P92-SUM(DV92:EW92),0))</f>
        <v>0</v>
      </c>
      <c r="EY92" s="48" t="n">
        <f aca="false">MIN(MAX((GW91*(1+GW$5/Setup!$C$36)+IF($V92=30,N($F92),0))-DA92,0),MAX($P92-SUM(DV92:EX92),0))</f>
        <v>0</v>
      </c>
      <c r="EZ92" s="48" t="n">
        <f aca="false">MIN(MAX((GX91*(1+GX$5/Setup!$C$36)+IF($V92=31,N($F92),0))-DB92,0),MAX($P92-SUM(DV92:EY92),0))</f>
        <v>0</v>
      </c>
      <c r="FA92" s="48" t="n">
        <f aca="false">MIN(MAX((GY91*(1+GY$5/Setup!$C$36)+IF($V92=32,N($F92),0))-DC92,0),MAX($P92-SUM(DV92:EZ92),0))</f>
        <v>0</v>
      </c>
      <c r="FB92" s="48" t="n">
        <f aca="false">MIN(MAX((GZ91*(1+GZ$5/Setup!$C$36)+IF($V92=33,N($F92),0))-DD92,0),MAX($P92-SUM(DV92:FA92),0))</f>
        <v>0</v>
      </c>
      <c r="FC92" s="48" t="n">
        <f aca="false">MIN(MAX((HA91*(1+HA$5/Setup!$C$36)+IF($V92=34,N($F92),0))-DE92,0),MAX($P92-SUM(DV92:FB92),0))</f>
        <v>0</v>
      </c>
      <c r="FD92" s="48" t="n">
        <f aca="false">MIN(MAX((HB91*(1+HB$5/Setup!$C$36)+IF($V92=35,N($F92),0))-DF92,0),MAX($P92-SUM(DV92:FC92),0))</f>
        <v>0</v>
      </c>
      <c r="FE92" s="48" t="n">
        <f aca="false">MIN(MAX((HC91*(1+HC$5/Setup!$C$36)+IF($V92=36,N($F92),0))-DG92,0),MAX($P92-SUM(DV92:FD92),0))</f>
        <v>0</v>
      </c>
      <c r="FF92" s="48" t="n">
        <f aca="false">MIN(MAX((HD91*(1+HD$5/Setup!$C$36)+IF($V92=37,N($F92),0))-DH92,0),MAX($P92-SUM(DV92:FE92),0))</f>
        <v>0</v>
      </c>
      <c r="FG92" s="48" t="n">
        <f aca="false">MIN(MAX((HE91*(1+HE$5/Setup!$C$36)+IF($V92=38,N($F92),0))-DI92,0),MAX($P92-SUM(DV92:FF92),0))</f>
        <v>0</v>
      </c>
      <c r="FH92" s="48" t="n">
        <f aca="false">MIN(MAX((HF91*(1+HF$5/Setup!$C$36)+IF($V92=39,N($F92),0))-DJ92,0),MAX($P92-SUM(DV92:FG92),0))</f>
        <v>0</v>
      </c>
      <c r="FI92" s="48" t="n">
        <f aca="false">MIN(MAX((HG91*(1+HG$5/Setup!$C$36)+IF($V92=40,N($F92),0))-DK92,0),MAX($P92-SUM(DV92:FH92),0))</f>
        <v>0</v>
      </c>
      <c r="FJ92" s="48" t="n">
        <f aca="false">MIN(MAX((HH91*(1+HH$5/Setup!$C$36)+IF($V92=41,N($F92),0))-DL92,0),MAX($P92-SUM(DV92:FI92),0))</f>
        <v>0</v>
      </c>
      <c r="FK92" s="48" t="n">
        <f aca="false">MIN(MAX((HI91*(1+HI$5/Setup!$C$36)+IF($V92=42,N($F92),0))-DM92,0),MAX($P92-SUM(DV92:FJ92),0))</f>
        <v>0</v>
      </c>
      <c r="FL92" s="48" t="n">
        <f aca="false">MIN(MAX((HJ91*(1+HJ$5/Setup!$C$36)+IF($V92=43,N($F92),0))-DN92,0),MAX($P92-SUM(DV92:FK92),0))</f>
        <v>0</v>
      </c>
      <c r="FM92" s="48" t="n">
        <f aca="false">MIN(MAX((HK91*(1+HK$5/Setup!$C$36)+IF($V92=44,N($F92),0))-DO92,0),MAX($P92-SUM(DV92:FL92),0))</f>
        <v>0</v>
      </c>
      <c r="FN92" s="48" t="n">
        <f aca="false">MIN(MAX((HL91*(1+HL$5/Setup!$C$36)+IF($V92=45,N($F92),0))-DP92,0),MAX($P92-SUM(DV92:FM92),0))</f>
        <v>0</v>
      </c>
      <c r="FO92" s="48" t="n">
        <f aca="false">MIN(MAX((HM91*(1+HM$5/Setup!$C$36)+IF($V92=46,N($F92),0))-DQ92,0),MAX($P92-SUM(DV92:FN92),0))</f>
        <v>0</v>
      </c>
      <c r="FP92" s="48" t="n">
        <f aca="false">MIN(MAX((HN91*(1+HN$5/Setup!$C$36)+IF($V92=47,N($F92),0))-DR92,0),MAX($P92-SUM(DV92:FO92),0))</f>
        <v>0</v>
      </c>
      <c r="FQ92" s="48" t="n">
        <f aca="false">MIN(MAX((HO91*(1+HO$5/Setup!$C$36)+IF($V92=48,N($F92),0))-DS92,0),MAX($P92-SUM(DV92:FP92),0))</f>
        <v>0</v>
      </c>
      <c r="FR92" s="48" t="n">
        <f aca="false">MIN(MAX((HP91*(1+HP$5/Setup!$C$36)+IF($V92=49,N($F92),0))-DT92,0),MAX($P92-SUM(DV92:FQ92),0))</f>
        <v>0</v>
      </c>
      <c r="FS92" s="48" t="n">
        <f aca="false">MIN(MAX((HQ91*(1+HQ$5/Setup!$C$36)+IF($V92=50,N($F92),0))-DU92,0),MAX($P92-SUM(DV92:FR92),0))</f>
        <v>0</v>
      </c>
      <c r="FT92" s="48" t="n">
        <f aca="false">IF((FT91*(1+FT$5/Setup!$C$36)+IF($V92=1,N($F92),0))-BX92-DV92&lt;0.005,0,(FT91*(1+FT$5/Setup!$C$36)+IF($V92=1,N($F92),0))-BX92-DV92)</f>
        <v>0</v>
      </c>
      <c r="FU92" s="48" t="n">
        <f aca="false">IF((FU91*(1+FU$5/Setup!$C$36)+IF($V92=2,N($F92),0))-BY92-DW92&lt;0.005,0,(FU91*(1+FU$5/Setup!$C$36)+IF($V92=2,N($F92),0))-BY92-DW92)</f>
        <v>0</v>
      </c>
      <c r="FV92" s="48" t="n">
        <f aca="false">IF((FV91*(1+FV$5/Setup!$C$36)+IF($V92=3,N($F92),0))-BZ92-DX92&lt;0.005,0,(FV91*(1+FV$5/Setup!$C$36)+IF($V92=3,N($F92),0))-BZ92-DX92)</f>
        <v>0</v>
      </c>
      <c r="FW92" s="48" t="n">
        <f aca="false">IF((FW91*(1+FW$5/Setup!$C$36)+IF($V92=4,N($F92),0))-CA92-DY92&lt;0.005,0,(FW91*(1+FW$5/Setup!$C$36)+IF($V92=4,N($F92),0))-CA92-DY92)</f>
        <v>0</v>
      </c>
      <c r="FX92" s="48" t="n">
        <f aca="false">IF((FX91*(1+FX$5/Setup!$C$36)+IF($V92=5,N($F92),0))-CB92-DZ92&lt;0.005,0,(FX91*(1+FX$5/Setup!$C$36)+IF($V92=5,N($F92),0))-CB92-DZ92)</f>
        <v>0</v>
      </c>
      <c r="FY92" s="48" t="n">
        <f aca="false">IF((FY91*(1+FY$5/Setup!$C$36)+IF($V92=6,N($F92),0))-CC92-EA92&lt;0.005,0,(FY91*(1+FY$5/Setup!$C$36)+IF($V92=6,N($F92),0))-CC92-EA92)</f>
        <v>0</v>
      </c>
      <c r="FZ92" s="48" t="n">
        <f aca="false">IF((FZ91*(1+FZ$5/Setup!$C$36)+IF($V92=7,N($F92),0))-CD92-EB92&lt;0.005,0,(FZ91*(1+FZ$5/Setup!$C$36)+IF($V92=7,N($F92),0))-CD92-EB92)</f>
        <v>0</v>
      </c>
      <c r="GA92" s="48" t="n">
        <f aca="false">IF((GA91*(1+GA$5/Setup!$C$36)+IF($V92=8,N($F92),0))-CE92-EC92&lt;0.005,0,(GA91*(1+GA$5/Setup!$C$36)+IF($V92=8,N($F92),0))-CE92-EC92)</f>
        <v>0</v>
      </c>
      <c r="GB92" s="48" t="n">
        <f aca="false">IF((GB91*(1+GB$5/Setup!$C$36)+IF($V92=9,N($F92),0))-CF92-ED92&lt;0.005,0,(GB91*(1+GB$5/Setup!$C$36)+IF($V92=9,N($F92),0))-CF92-ED92)</f>
        <v>0</v>
      </c>
      <c r="GC92" s="48" t="n">
        <f aca="false">IF((GC91*(1+GC$5/Setup!$C$36)+IF($V92=10,N($F92),0))-CG92-EE92&lt;0.005,0,(GC91*(1+GC$5/Setup!$C$36)+IF($V92=10,N($F92),0))-CG92-EE92)</f>
        <v>0</v>
      </c>
      <c r="GD92" s="48" t="n">
        <f aca="false">IF((GD91*(1+GD$5/Setup!$C$36)+IF($V92=11,N($F92),0))-CH92-EF92&lt;0.005,0,(GD91*(1+GD$5/Setup!$C$36)+IF($V92=11,N($F92),0))-CH92-EF92)</f>
        <v>0</v>
      </c>
      <c r="GE92" s="48" t="n">
        <f aca="false">IF((GE91*(1+GE$5/Setup!$C$36)+IF($V92=12,N($F92),0))-CI92-EG92&lt;0.005,0,(GE91*(1+GE$5/Setup!$C$36)+IF($V92=12,N($F92),0))-CI92-EG92)</f>
        <v>0</v>
      </c>
      <c r="GF92" s="48" t="n">
        <f aca="false">IF((GF91*(1+GF$5/Setup!$C$36)+IF($V92=13,N($F92),0))-CJ92-EH92&lt;0.005,0,(GF91*(1+GF$5/Setup!$C$36)+IF($V92=13,N($F92),0))-CJ92-EH92)</f>
        <v>0</v>
      </c>
      <c r="GG92" s="48" t="n">
        <f aca="false">IF((GG91*(1+GG$5/Setup!$C$36)+IF($V92=14,N($F92),0))-CK92-EI92&lt;0.005,0,(GG91*(1+GG$5/Setup!$C$36)+IF($V92=14,N($F92),0))-CK92-EI92)</f>
        <v>0</v>
      </c>
      <c r="GH92" s="48" t="n">
        <f aca="false">IF((GH91*(1+GH$5/Setup!$C$36)+IF($V92=15,N($F92),0))-CL92-EJ92&lt;0.005,0,(GH91*(1+GH$5/Setup!$C$36)+IF($V92=15,N($F92),0))-CL92-EJ92)</f>
        <v>0</v>
      </c>
      <c r="GI92" s="48" t="n">
        <f aca="false">IF((GI91*(1+GI$5/Setup!$C$36)+IF($V92=16,N($F92),0))-CM92-EK92&lt;0.005,0,(GI91*(1+GI$5/Setup!$C$36)+IF($V92=16,N($F92),0))-CM92-EK92)</f>
        <v>0</v>
      </c>
      <c r="GJ92" s="48" t="n">
        <f aca="false">IF((GJ91*(1+GJ$5/Setup!$C$36)+IF($V92=17,N($F92),0))-CN92-EL92&lt;0.005,0,(GJ91*(1+GJ$5/Setup!$C$36)+IF($V92=17,N($F92),0))-CN92-EL92)</f>
        <v>0</v>
      </c>
      <c r="GK92" s="48" t="n">
        <f aca="false">IF((GK91*(1+GK$5/Setup!$C$36)+IF($V92=18,N($F92),0))-CO92-EM92&lt;0.005,0,(GK91*(1+GK$5/Setup!$C$36)+IF($V92=18,N($F92),0))-CO92-EM92)</f>
        <v>0</v>
      </c>
      <c r="GL92" s="48" t="n">
        <f aca="false">IF((GL91*(1+GL$5/Setup!$C$36)+IF($V92=19,N($F92),0))-CP92-EN92&lt;0.005,0,(GL91*(1+GL$5/Setup!$C$36)+IF($V92=19,N($F92),0))-CP92-EN92)</f>
        <v>0</v>
      </c>
      <c r="GM92" s="48" t="n">
        <f aca="false">IF((GM91*(1+GM$5/Setup!$C$36)+IF($V92=20,N($F92),0))-CQ92-EO92&lt;0.005,0,(GM91*(1+GM$5/Setup!$C$36)+IF($V92=20,N($F92),0))-CQ92-EO92)</f>
        <v>0</v>
      </c>
      <c r="GN92" s="48" t="n">
        <f aca="false">IF((GN91*(1+GN$5/Setup!$C$36)+IF($V92=21,N($F92),0))-CR92-EP92&lt;0.005,0,(GN91*(1+GN$5/Setup!$C$36)+IF($V92=21,N($F92),0))-CR92-EP92)</f>
        <v>0</v>
      </c>
      <c r="GO92" s="48" t="n">
        <f aca="false">IF((GO91*(1+GO$5/Setup!$C$36)+IF($V92=22,N($F92),0))-CS92-EQ92&lt;0.005,0,(GO91*(1+GO$5/Setup!$C$36)+IF($V92=22,N($F92),0))-CS92-EQ92)</f>
        <v>0</v>
      </c>
      <c r="GP92" s="48" t="n">
        <f aca="false">IF((GP91*(1+GP$5/Setup!$C$36)+IF($V92=23,N($F92),0))-CT92-ER92&lt;0.005,0,(GP91*(1+GP$5/Setup!$C$36)+IF($V92=23,N($F92),0))-CT92-ER92)</f>
        <v>0</v>
      </c>
      <c r="GQ92" s="48" t="n">
        <f aca="false">IF((GQ91*(1+GQ$5/Setup!$C$36)+IF($V92=24,N($F92),0))-CU92-ES92&lt;0.005,0,(GQ91*(1+GQ$5/Setup!$C$36)+IF($V92=24,N($F92),0))-CU92-ES92)</f>
        <v>0</v>
      </c>
      <c r="GR92" s="48" t="n">
        <f aca="false">IF((GR91*(1+GR$5/Setup!$C$36)+IF($V92=25,N($F92),0))-CV92-ET92&lt;0.005,0,(GR91*(1+GR$5/Setup!$C$36)+IF($V92=25,N($F92),0))-CV92-ET92)</f>
        <v>0</v>
      </c>
      <c r="GS92" s="48" t="n">
        <f aca="false">IF((GS91*(1+GS$5/Setup!$C$36)+IF($V92=26,N($F92),0))-CW92-EU92&lt;0.005,0,(GS91*(1+GS$5/Setup!$C$36)+IF($V92=26,N($F92),0))-CW92-EU92)</f>
        <v>0</v>
      </c>
      <c r="GT92" s="48" t="n">
        <f aca="false">IF((GT91*(1+GT$5/Setup!$C$36)+IF($V92=27,N($F92),0))-CX92-EV92&lt;0.005,0,(GT91*(1+GT$5/Setup!$C$36)+IF($V92=27,N($F92),0))-CX92-EV92)</f>
        <v>0</v>
      </c>
      <c r="GU92" s="48" t="n">
        <f aca="false">IF((GU91*(1+GU$5/Setup!$C$36)+IF($V92=28,N($F92),0))-CY92-EW92&lt;0.005,0,(GU91*(1+GU$5/Setup!$C$36)+IF($V92=28,N($F92),0))-CY92-EW92)</f>
        <v>0</v>
      </c>
      <c r="GV92" s="48" t="n">
        <f aca="false">IF((GV91*(1+GV$5/Setup!$C$36)+IF($V92=29,N($F92),0))-CZ92-EX92&lt;0.005,0,(GV91*(1+GV$5/Setup!$C$36)+IF($V92=29,N($F92),0))-CZ92-EX92)</f>
        <v>0</v>
      </c>
      <c r="GW92" s="48" t="n">
        <f aca="false">IF((GW91*(1+GW$5/Setup!$C$36)+IF($V92=30,N($F92),0))-DA92-EY92&lt;0.005,0,(GW91*(1+GW$5/Setup!$C$36)+IF($V92=30,N($F92),0))-DA92-EY92)</f>
        <v>0</v>
      </c>
      <c r="GX92" s="48" t="n">
        <f aca="false">IF((GX91*(1+GX$5/Setup!$C$36)+IF($V92=31,N($F92),0))-DB92-EZ92&lt;0.005,0,(GX91*(1+GX$5/Setup!$C$36)+IF($V92=31,N($F92),0))-DB92-EZ92)</f>
        <v>0</v>
      </c>
      <c r="GY92" s="48" t="n">
        <f aca="false">IF((GY91*(1+GY$5/Setup!$C$36)+IF($V92=32,N($F92),0))-DC92-FA92&lt;0.005,0,(GY91*(1+GY$5/Setup!$C$36)+IF($V92=32,N($F92),0))-DC92-FA92)</f>
        <v>0</v>
      </c>
      <c r="GZ92" s="48" t="n">
        <f aca="false">IF((GZ91*(1+GZ$5/Setup!$C$36)+IF($V92=33,N($F92),0))-DD92-FB92&lt;0.005,0,(GZ91*(1+GZ$5/Setup!$C$36)+IF($V92=33,N($F92),0))-DD92-FB92)</f>
        <v>0</v>
      </c>
      <c r="HA92" s="48" t="n">
        <f aca="false">IF((HA91*(1+HA$5/Setup!$C$36)+IF($V92=34,N($F92),0))-DE92-FC92&lt;0.005,0,(HA91*(1+HA$5/Setup!$C$36)+IF($V92=34,N($F92),0))-DE92-FC92)</f>
        <v>0</v>
      </c>
      <c r="HB92" s="48" t="n">
        <f aca="false">IF((HB91*(1+HB$5/Setup!$C$36)+IF($V92=35,N($F92),0))-DF92-FD92&lt;0.005,0,(HB91*(1+HB$5/Setup!$C$36)+IF($V92=35,N($F92),0))-DF92-FD92)</f>
        <v>0</v>
      </c>
      <c r="HC92" s="48" t="n">
        <f aca="false">IF((HC91*(1+HC$5/Setup!$C$36)+IF($V92=36,N($F92),0))-DG92-FE92&lt;0.005,0,(HC91*(1+HC$5/Setup!$C$36)+IF($V92=36,N($F92),0))-DG92-FE92)</f>
        <v>0</v>
      </c>
      <c r="HD92" s="48" t="n">
        <f aca="false">IF((HD91*(1+HD$5/Setup!$C$36)+IF($V92=37,N($F92),0))-DH92-FF92&lt;0.005,0,(HD91*(1+HD$5/Setup!$C$36)+IF($V92=37,N($F92),0))-DH92-FF92)</f>
        <v>0</v>
      </c>
      <c r="HE92" s="48" t="n">
        <f aca="false">IF((HE91*(1+HE$5/Setup!$C$36)+IF($V92=38,N($F92),0))-DI92-FG92&lt;0.005,0,(HE91*(1+HE$5/Setup!$C$36)+IF($V92=38,N($F92),0))-DI92-FG92)</f>
        <v>0</v>
      </c>
      <c r="HF92" s="48" t="n">
        <f aca="false">IF((HF91*(1+HF$5/Setup!$C$36)+IF($V92=39,N($F92),0))-DJ92-FH92&lt;0.005,0,(HF91*(1+HF$5/Setup!$C$36)+IF($V92=39,N($F92),0))-DJ92-FH92)</f>
        <v>0</v>
      </c>
      <c r="HG92" s="48" t="n">
        <f aca="false">IF((HG91*(1+HG$5/Setup!$C$36)+IF($V92=40,N($F92),0))-DK92-FI92&lt;0.005,0,(HG91*(1+HG$5/Setup!$C$36)+IF($V92=40,N($F92),0))-DK92-FI92)</f>
        <v>0</v>
      </c>
      <c r="HH92" s="48" t="n">
        <f aca="false">IF((HH91*(1+HH$5/Setup!$C$36)+IF($V92=41,N($F92),0))-DL92-FJ92&lt;0.005,0,(HH91*(1+HH$5/Setup!$C$36)+IF($V92=41,N($F92),0))-DL92-FJ92)</f>
        <v>0</v>
      </c>
      <c r="HI92" s="48" t="n">
        <f aca="false">IF((HI91*(1+HI$5/Setup!$C$36)+IF($V92=42,N($F92),0))-DM92-FK92&lt;0.005,0,(HI91*(1+HI$5/Setup!$C$36)+IF($V92=42,N($F92),0))-DM92-FK92)</f>
        <v>0</v>
      </c>
      <c r="HJ92" s="48" t="n">
        <f aca="false">IF((HJ91*(1+HJ$5/Setup!$C$36)+IF($V92=43,N($F92),0))-DN92-FL92&lt;0.005,0,(HJ91*(1+HJ$5/Setup!$C$36)+IF($V92=43,N($F92),0))-DN92-FL92)</f>
        <v>0</v>
      </c>
      <c r="HK92" s="48" t="n">
        <f aca="false">IF((HK91*(1+HK$5/Setup!$C$36)+IF($V92=44,N($F92),0))-DO92-FM92&lt;0.005,0,(HK91*(1+HK$5/Setup!$C$36)+IF($V92=44,N($F92),0))-DO92-FM92)</f>
        <v>0</v>
      </c>
      <c r="HL92" s="48" t="n">
        <f aca="false">IF((HL91*(1+HL$5/Setup!$C$36)+IF($V92=45,N($F92),0))-DP92-FN92&lt;0.005,0,(HL91*(1+HL$5/Setup!$C$36)+IF($V92=45,N($F92),0))-DP92-FN92)</f>
        <v>0</v>
      </c>
      <c r="HM92" s="48" t="n">
        <f aca="false">IF((HM91*(1+HM$5/Setup!$C$36)+IF($V92=46,N($F92),0))-DQ92-FO92&lt;0.005,0,(HM91*(1+HM$5/Setup!$C$36)+IF($V92=46,N($F92),0))-DQ92-FO92)</f>
        <v>0</v>
      </c>
      <c r="HN92" s="48" t="n">
        <f aca="false">IF((HN91*(1+HN$5/Setup!$C$36)+IF($V92=47,N($F92),0))-DR92-FP92&lt;0.005,0,(HN91*(1+HN$5/Setup!$C$36)+IF($V92=47,N($F92),0))-DR92-FP92)</f>
        <v>0</v>
      </c>
      <c r="HO92" s="48" t="n">
        <f aca="false">IF((HO91*(1+HO$5/Setup!$C$36)+IF($V92=48,N($F92),0))-DS92-FQ92&lt;0.005,0,(HO91*(1+HO$5/Setup!$C$36)+IF($V92=48,N($F92),0))-DS92-FQ92)</f>
        <v>0</v>
      </c>
      <c r="HP92" s="48" t="n">
        <f aca="false">IF((HP91*(1+HP$5/Setup!$C$36)+IF($V92=49,N($F92),0))-DT92-FR92&lt;0.005,0,(HP91*(1+HP$5/Setup!$C$36)+IF($V92=49,N($F92),0))-DT92-FR92)</f>
        <v>0</v>
      </c>
      <c r="HQ92" s="48" t="n">
        <f aca="false">IF((HQ91*(1+HQ$5/Setup!$C$36)+IF($V92=50,N($F92),0))-DU92-FS92&lt;0.005,0,(HQ91*(1+HQ$5/Setup!$C$36)+IF($V92=50,N($F92),0))-DU92-FS92)</f>
        <v>0</v>
      </c>
    </row>
    <row r="93" customFormat="false" ht="15" hidden="false" customHeight="false" outlineLevel="0" collapsed="false">
      <c r="A93" s="44" t="n">
        <v>85</v>
      </c>
      <c r="B93" s="45" t="n">
        <f aca="false">IF(Setup!$C$7="Every month",EDATE(Setup!$C$8,($A93-1)),IF(Setup!$C$7="Twice a month",DATE(YEAR(Setup!$C$8),MONTH(Setup!$C$8)+INT((($A93-1)+Setup!$C$41)/2),MIN(IF(MOD(($A93-1)+Setup!$C$41,2)=0,Setup!$C$39,Setup!$C$40),DAY(EOMONTH(DATE(YEAR(Setup!$C$8),MONTH(Setup!$C$8)+INT((($A93-1)+Setup!$C$41)/2),1),0)))),Setup!$C$8+($A93-1)*IF(Setup!$C$7="Every week",7,14)))</f>
        <v>47501</v>
      </c>
      <c r="C93" s="45" t="n">
        <f aca="false">IF(Setup!$C$7="Every month",EDATE(Setup!$C$8,$A93),IF(Setup!$C$7="Twice a month",DATE(YEAR(Setup!$C$8),MONTH(Setup!$C$8)+INT(($A93+Setup!$C$41)/2),MIN(IF(MOD($A93+Setup!$C$41,2)=0,Setup!$C$39,Setup!$C$40),DAY(EOMONTH(DATE(YEAR(Setup!$C$8),MONTH(Setup!$C$8)+INT(($A93+Setup!$C$41)/2),1),0)))),Setup!$C$8+$A93*IF(Setup!$C$7="Every week",7,14)))</f>
        <v>47515</v>
      </c>
      <c r="D93" s="46"/>
      <c r="E93" s="47"/>
      <c r="F93" s="47"/>
      <c r="G93" s="47"/>
      <c r="H93" s="47"/>
      <c r="I93" s="48" t="n">
        <f aca="false">N(Setup!$C$11)+N(E93)</f>
        <v>100</v>
      </c>
      <c r="J93" s="48" t="n">
        <f aca="false">MIN(Setup!$C$37,MAX(I93,0))</f>
        <v>9.23076923076923</v>
      </c>
      <c r="K93" s="48" t="n">
        <f aca="false">MIN(MAX(N(Setup!$C$14)-L92,0),MAX(I93-J93,0))</f>
        <v>0</v>
      </c>
      <c r="L93" s="48" t="n">
        <f aca="false">L92+K93-N(G93)</f>
        <v>500</v>
      </c>
      <c r="M93" s="48" t="n">
        <f aca="false">M92+J93-N(H93)</f>
        <v>784.615384615386</v>
      </c>
      <c r="N93" s="48" t="n">
        <f aca="false">SUM(BX93:DU93)</f>
        <v>0</v>
      </c>
      <c r="O93" s="48" t="n">
        <f aca="false">SUM(Z93:BW93)-N93</f>
        <v>40</v>
      </c>
      <c r="P93" s="48" t="n">
        <f aca="false">MAX(I93-J93-K93,0)+O93</f>
        <v>130.769230769231</v>
      </c>
      <c r="Q93" s="48" t="n">
        <f aca="false">SUM(DV93:FS93)</f>
        <v>0</v>
      </c>
      <c r="R93" s="49" t="n">
        <f aca="false">N93+J93+K93+Q93</f>
        <v>9.23076923076923</v>
      </c>
      <c r="S93" s="48" t="n">
        <f aca="false">T93-T92-N(F93)+N93+Q93</f>
        <v>0</v>
      </c>
      <c r="T93" s="49" t="n">
        <f aca="false">SUM(FT93:HQ93)</f>
        <v>0</v>
      </c>
      <c r="U93" s="44" t="str">
        <f aca="false">IF(T92&lt;0.005,"",INDEX(Helpers!$C$2:$C$51,IF(_xlfn.MINIFS($DV$6:$FS$6,DV93:FS93,"&gt;0.005")=0,V93,_xlfn.MINIFS($DV$6:$FS$6,DV93:FS93,"&gt;0.005"))))</f>
        <v/>
      </c>
      <c r="V93" s="44" t="n">
        <f aca="false">IF(_xlfn.MINIFS($FT$6:$HQ$6,FT92:HQ92,"&gt;0.005")=0,1,_xlfn.MINIFS($FT$6:$HQ$6,FT92:HQ92,"&gt;0.005"))</f>
        <v>1</v>
      </c>
      <c r="W93" s="44" t="n">
        <f aca="false">IF(AND(D93&lt;&gt;"Paid",T92&gt;0.005),1,0)</f>
        <v>0</v>
      </c>
      <c r="X93" s="48" t="n">
        <f aca="false">SUMPRODUCT(((Helpers!$G$2:$G$51*(1+(Helpers!$D$2:$D$51+0.000000001)/12)^(($B93-Setup!$C$8)/(365.25/12))-Helpers!$E$2:$E$51*((1+(Helpers!$D$2:$D$51+0.000000001)/12)^(($B93-Setup!$C$8)/(365.25/12))-1)/((Helpers!$D$2:$D$51+0.000000001)/12))&gt;0)*(Helpers!$G$2:$G$51*(1+(Helpers!$D$2:$D$51+0.000000001)/12)^(($B93-Setup!$C$8)/(365.25/12))-Helpers!$E$2:$E$51*((1+(Helpers!$D$2:$D$51+0.000000001)/12)^(($B93-Setup!$C$8)/(365.25/12))-1)/((Helpers!$D$2:$D$51+0.000000001)/12)))</f>
        <v>59.5708793222161</v>
      </c>
      <c r="Y93" s="48"/>
      <c r="Z93" s="48" t="n">
        <f aca="false">IF(OR(N(Z$5)=0,Z$6=""),0,Z$5*((DATE(YEAR($B93),MONTH($B93),MIN(Z$6,DAY(EOMONTH($B93,0))))&gt;=$B93)*(DATE(YEAR($B93),MONTH($B93),MIN(Z$6,DAY(EOMONTH($B93,0))))&lt;$C93)+(DATE(YEAR($B93),MONTH($B93)+1,MIN(Z$6,DAY(EOMONTH($B93,1))))&gt;=$B93)*(DATE(YEAR($B93),MONTH($B93)+1,MIN(Z$6,DAY(EOMONTH($B93,1))))&lt;$C93)))</f>
        <v>0</v>
      </c>
      <c r="AA93" s="48" t="n">
        <f aca="false">IF(OR(N(AA$5)=0,AA$6=""),0,AA$5*((DATE(YEAR($B93),MONTH($B93),MIN(AA$6,DAY(EOMONTH($B93,0))))&gt;=$B93)*(DATE(YEAR($B93),MONTH($B93),MIN(AA$6,DAY(EOMONTH($B93,0))))&lt;$C93)+(DATE(YEAR($B93),MONTH($B93)+1,MIN(AA$6,DAY(EOMONTH($B93,1))))&gt;=$B93)*(DATE(YEAR($B93),MONTH($B93)+1,MIN(AA$6,DAY(EOMONTH($B93,1))))&lt;$C93)))</f>
        <v>40</v>
      </c>
      <c r="AB93" s="48" t="n">
        <f aca="false">IF(OR(N(AB$5)=0,AB$6=""),0,AB$5*((DATE(YEAR($B93),MONTH($B93),MIN(AB$6,DAY(EOMONTH($B93,0))))&gt;=$B93)*(DATE(YEAR($B93),MONTH($B93),MIN(AB$6,DAY(EOMONTH($B93,0))))&lt;$C93)+(DATE(YEAR($B93),MONTH($B93)+1,MIN(AB$6,DAY(EOMONTH($B93,1))))&gt;=$B93)*(DATE(YEAR($B93),MONTH($B93)+1,MIN(AB$6,DAY(EOMONTH($B93,1))))&lt;$C93)))</f>
        <v>0</v>
      </c>
      <c r="AC93" s="48" t="n">
        <f aca="false">IF(OR(N(AC$5)=0,AC$6=""),0,AC$5*((DATE(YEAR($B93),MONTH($B93),MIN(AC$6,DAY(EOMONTH($B93,0))))&gt;=$B93)*(DATE(YEAR($B93),MONTH($B93),MIN(AC$6,DAY(EOMONTH($B93,0))))&lt;$C93)+(DATE(YEAR($B93),MONTH($B93)+1,MIN(AC$6,DAY(EOMONTH($B93,1))))&gt;=$B93)*(DATE(YEAR($B93),MONTH($B93)+1,MIN(AC$6,DAY(EOMONTH($B93,1))))&lt;$C93)))</f>
        <v>0</v>
      </c>
      <c r="AD93" s="48" t="n">
        <f aca="false">IF(OR(N(AD$5)=0,AD$6=""),0,AD$5*((DATE(YEAR($B93),MONTH($B93),MIN(AD$6,DAY(EOMONTH($B93,0))))&gt;=$B93)*(DATE(YEAR($B93),MONTH($B93),MIN(AD$6,DAY(EOMONTH($B93,0))))&lt;$C93)+(DATE(YEAR($B93),MONTH($B93)+1,MIN(AD$6,DAY(EOMONTH($B93,1))))&gt;=$B93)*(DATE(YEAR($B93),MONTH($B93)+1,MIN(AD$6,DAY(EOMONTH($B93,1))))&lt;$C93)))</f>
        <v>0</v>
      </c>
      <c r="AE93" s="48" t="n">
        <f aca="false">IF(OR(N(AE$5)=0,AE$6=""),0,AE$5*((DATE(YEAR($B93),MONTH($B93),MIN(AE$6,DAY(EOMONTH($B93,0))))&gt;=$B93)*(DATE(YEAR($B93),MONTH($B93),MIN(AE$6,DAY(EOMONTH($B93,0))))&lt;$C93)+(DATE(YEAR($B93),MONTH($B93)+1,MIN(AE$6,DAY(EOMONTH($B93,1))))&gt;=$B93)*(DATE(YEAR($B93),MONTH($B93)+1,MIN(AE$6,DAY(EOMONTH($B93,1))))&lt;$C93)))</f>
        <v>0</v>
      </c>
      <c r="AF93" s="48" t="n">
        <f aca="false">IF(OR(N(AF$5)=0,AF$6=""),0,AF$5*((DATE(YEAR($B93),MONTH($B93),MIN(AF$6,DAY(EOMONTH($B93,0))))&gt;=$B93)*(DATE(YEAR($B93),MONTH($B93),MIN(AF$6,DAY(EOMONTH($B93,0))))&lt;$C93)+(DATE(YEAR($B93),MONTH($B93)+1,MIN(AF$6,DAY(EOMONTH($B93,1))))&gt;=$B93)*(DATE(YEAR($B93),MONTH($B93)+1,MIN(AF$6,DAY(EOMONTH($B93,1))))&lt;$C93)))</f>
        <v>0</v>
      </c>
      <c r="AG93" s="48" t="n">
        <f aca="false">IF(OR(N(AG$5)=0,AG$6=""),0,AG$5*((DATE(YEAR($B93),MONTH($B93),MIN(AG$6,DAY(EOMONTH($B93,0))))&gt;=$B93)*(DATE(YEAR($B93),MONTH($B93),MIN(AG$6,DAY(EOMONTH($B93,0))))&lt;$C93)+(DATE(YEAR($B93),MONTH($B93)+1,MIN(AG$6,DAY(EOMONTH($B93,1))))&gt;=$B93)*(DATE(YEAR($B93),MONTH($B93)+1,MIN(AG$6,DAY(EOMONTH($B93,1))))&lt;$C93)))</f>
        <v>0</v>
      </c>
      <c r="AH93" s="48" t="n">
        <f aca="false">IF(OR(N(AH$5)=0,AH$6=""),0,AH$5*((DATE(YEAR($B93),MONTH($B93),MIN(AH$6,DAY(EOMONTH($B93,0))))&gt;=$B93)*(DATE(YEAR($B93),MONTH($B93),MIN(AH$6,DAY(EOMONTH($B93,0))))&lt;$C93)+(DATE(YEAR($B93),MONTH($B93)+1,MIN(AH$6,DAY(EOMONTH($B93,1))))&gt;=$B93)*(DATE(YEAR($B93),MONTH($B93)+1,MIN(AH$6,DAY(EOMONTH($B93,1))))&lt;$C93)))</f>
        <v>0</v>
      </c>
      <c r="AI93" s="48" t="n">
        <f aca="false">IF(OR(N(AI$5)=0,AI$6=""),0,AI$5*((DATE(YEAR($B93),MONTH($B93),MIN(AI$6,DAY(EOMONTH($B93,0))))&gt;=$B93)*(DATE(YEAR($B93),MONTH($B93),MIN(AI$6,DAY(EOMONTH($B93,0))))&lt;$C93)+(DATE(YEAR($B93),MONTH($B93)+1,MIN(AI$6,DAY(EOMONTH($B93,1))))&gt;=$B93)*(DATE(YEAR($B93),MONTH($B93)+1,MIN(AI$6,DAY(EOMONTH($B93,1))))&lt;$C93)))</f>
        <v>0</v>
      </c>
      <c r="AJ93" s="48" t="n">
        <f aca="false">IF(OR(N(AJ$5)=0,AJ$6=""),0,AJ$5*((DATE(YEAR($B93),MONTH($B93),MIN(AJ$6,DAY(EOMONTH($B93,0))))&gt;=$B93)*(DATE(YEAR($B93),MONTH($B93),MIN(AJ$6,DAY(EOMONTH($B93,0))))&lt;$C93)+(DATE(YEAR($B93),MONTH($B93)+1,MIN(AJ$6,DAY(EOMONTH($B93,1))))&gt;=$B93)*(DATE(YEAR($B93),MONTH($B93)+1,MIN(AJ$6,DAY(EOMONTH($B93,1))))&lt;$C93)))</f>
        <v>0</v>
      </c>
      <c r="AK93" s="48" t="n">
        <f aca="false">IF(OR(N(AK$5)=0,AK$6=""),0,AK$5*((DATE(YEAR($B93),MONTH($B93),MIN(AK$6,DAY(EOMONTH($B93,0))))&gt;=$B93)*(DATE(YEAR($B93),MONTH($B93),MIN(AK$6,DAY(EOMONTH($B93,0))))&lt;$C93)+(DATE(YEAR($B93),MONTH($B93)+1,MIN(AK$6,DAY(EOMONTH($B93,1))))&gt;=$B93)*(DATE(YEAR($B93),MONTH($B93)+1,MIN(AK$6,DAY(EOMONTH($B93,1))))&lt;$C93)))</f>
        <v>0</v>
      </c>
      <c r="AL93" s="48" t="n">
        <f aca="false">IF(OR(N(AL$5)=0,AL$6=""),0,AL$5*((DATE(YEAR($B93),MONTH($B93),MIN(AL$6,DAY(EOMONTH($B93,0))))&gt;=$B93)*(DATE(YEAR($B93),MONTH($B93),MIN(AL$6,DAY(EOMONTH($B93,0))))&lt;$C93)+(DATE(YEAR($B93),MONTH($B93)+1,MIN(AL$6,DAY(EOMONTH($B93,1))))&gt;=$B93)*(DATE(YEAR($B93),MONTH($B93)+1,MIN(AL$6,DAY(EOMONTH($B93,1))))&lt;$C93)))</f>
        <v>0</v>
      </c>
      <c r="AM93" s="48" t="n">
        <f aca="false">IF(OR(N(AM$5)=0,AM$6=""),0,AM$5*((DATE(YEAR($B93),MONTH($B93),MIN(AM$6,DAY(EOMONTH($B93,0))))&gt;=$B93)*(DATE(YEAR($B93),MONTH($B93),MIN(AM$6,DAY(EOMONTH($B93,0))))&lt;$C93)+(DATE(YEAR($B93),MONTH($B93)+1,MIN(AM$6,DAY(EOMONTH($B93,1))))&gt;=$B93)*(DATE(YEAR($B93),MONTH($B93)+1,MIN(AM$6,DAY(EOMONTH($B93,1))))&lt;$C93)))</f>
        <v>0</v>
      </c>
      <c r="AN93" s="48" t="n">
        <f aca="false">IF(OR(N(AN$5)=0,AN$6=""),0,AN$5*((DATE(YEAR($B93),MONTH($B93),MIN(AN$6,DAY(EOMONTH($B93,0))))&gt;=$B93)*(DATE(YEAR($B93),MONTH($B93),MIN(AN$6,DAY(EOMONTH($B93,0))))&lt;$C93)+(DATE(YEAR($B93),MONTH($B93)+1,MIN(AN$6,DAY(EOMONTH($B93,1))))&gt;=$B93)*(DATE(YEAR($B93),MONTH($B93)+1,MIN(AN$6,DAY(EOMONTH($B93,1))))&lt;$C93)))</f>
        <v>0</v>
      </c>
      <c r="AO93" s="48" t="n">
        <f aca="false">IF(OR(N(AO$5)=0,AO$6=""),0,AO$5*((DATE(YEAR($B93),MONTH($B93),MIN(AO$6,DAY(EOMONTH($B93,0))))&gt;=$B93)*(DATE(YEAR($B93),MONTH($B93),MIN(AO$6,DAY(EOMONTH($B93,0))))&lt;$C93)+(DATE(YEAR($B93),MONTH($B93)+1,MIN(AO$6,DAY(EOMONTH($B93,1))))&gt;=$B93)*(DATE(YEAR($B93),MONTH($B93)+1,MIN(AO$6,DAY(EOMONTH($B93,1))))&lt;$C93)))</f>
        <v>0</v>
      </c>
      <c r="AP93" s="48" t="n">
        <f aca="false">IF(OR(N(AP$5)=0,AP$6=""),0,AP$5*((DATE(YEAR($B93),MONTH($B93),MIN(AP$6,DAY(EOMONTH($B93,0))))&gt;=$B93)*(DATE(YEAR($B93),MONTH($B93),MIN(AP$6,DAY(EOMONTH($B93,0))))&lt;$C93)+(DATE(YEAR($B93),MONTH($B93)+1,MIN(AP$6,DAY(EOMONTH($B93,1))))&gt;=$B93)*(DATE(YEAR($B93),MONTH($B93)+1,MIN(AP$6,DAY(EOMONTH($B93,1))))&lt;$C93)))</f>
        <v>0</v>
      </c>
      <c r="AQ93" s="48" t="n">
        <f aca="false">IF(OR(N(AQ$5)=0,AQ$6=""),0,AQ$5*((DATE(YEAR($B93),MONTH($B93),MIN(AQ$6,DAY(EOMONTH($B93,0))))&gt;=$B93)*(DATE(YEAR($B93),MONTH($B93),MIN(AQ$6,DAY(EOMONTH($B93,0))))&lt;$C93)+(DATE(YEAR($B93),MONTH($B93)+1,MIN(AQ$6,DAY(EOMONTH($B93,1))))&gt;=$B93)*(DATE(YEAR($B93),MONTH($B93)+1,MIN(AQ$6,DAY(EOMONTH($B93,1))))&lt;$C93)))</f>
        <v>0</v>
      </c>
      <c r="AR93" s="48" t="n">
        <f aca="false">IF(OR(N(AR$5)=0,AR$6=""),0,AR$5*((DATE(YEAR($B93),MONTH($B93),MIN(AR$6,DAY(EOMONTH($B93,0))))&gt;=$B93)*(DATE(YEAR($B93),MONTH($B93),MIN(AR$6,DAY(EOMONTH($B93,0))))&lt;$C93)+(DATE(YEAR($B93),MONTH($B93)+1,MIN(AR$6,DAY(EOMONTH($B93,1))))&gt;=$B93)*(DATE(YEAR($B93),MONTH($B93)+1,MIN(AR$6,DAY(EOMONTH($B93,1))))&lt;$C93)))</f>
        <v>0</v>
      </c>
      <c r="AS93" s="48" t="n">
        <f aca="false">IF(OR(N(AS$5)=0,AS$6=""),0,AS$5*((DATE(YEAR($B93),MONTH($B93),MIN(AS$6,DAY(EOMONTH($B93,0))))&gt;=$B93)*(DATE(YEAR($B93),MONTH($B93),MIN(AS$6,DAY(EOMONTH($B93,0))))&lt;$C93)+(DATE(YEAR($B93),MONTH($B93)+1,MIN(AS$6,DAY(EOMONTH($B93,1))))&gt;=$B93)*(DATE(YEAR($B93),MONTH($B93)+1,MIN(AS$6,DAY(EOMONTH($B93,1))))&lt;$C93)))</f>
        <v>0</v>
      </c>
      <c r="AT93" s="48" t="n">
        <f aca="false">IF(OR(N(AT$5)=0,AT$6=""),0,AT$5*((DATE(YEAR($B93),MONTH($B93),MIN(AT$6,DAY(EOMONTH($B93,0))))&gt;=$B93)*(DATE(YEAR($B93),MONTH($B93),MIN(AT$6,DAY(EOMONTH($B93,0))))&lt;$C93)+(DATE(YEAR($B93),MONTH($B93)+1,MIN(AT$6,DAY(EOMONTH($B93,1))))&gt;=$B93)*(DATE(YEAR($B93),MONTH($B93)+1,MIN(AT$6,DAY(EOMONTH($B93,1))))&lt;$C93)))</f>
        <v>0</v>
      </c>
      <c r="AU93" s="48" t="n">
        <f aca="false">IF(OR(N(AU$5)=0,AU$6=""),0,AU$5*((DATE(YEAR($B93),MONTH($B93),MIN(AU$6,DAY(EOMONTH($B93,0))))&gt;=$B93)*(DATE(YEAR($B93),MONTH($B93),MIN(AU$6,DAY(EOMONTH($B93,0))))&lt;$C93)+(DATE(YEAR($B93),MONTH($B93)+1,MIN(AU$6,DAY(EOMONTH($B93,1))))&gt;=$B93)*(DATE(YEAR($B93),MONTH($B93)+1,MIN(AU$6,DAY(EOMONTH($B93,1))))&lt;$C93)))</f>
        <v>0</v>
      </c>
      <c r="AV93" s="48" t="n">
        <f aca="false">IF(OR(N(AV$5)=0,AV$6=""),0,AV$5*((DATE(YEAR($B93),MONTH($B93),MIN(AV$6,DAY(EOMONTH($B93,0))))&gt;=$B93)*(DATE(YEAR($B93),MONTH($B93),MIN(AV$6,DAY(EOMONTH($B93,0))))&lt;$C93)+(DATE(YEAR($B93),MONTH($B93)+1,MIN(AV$6,DAY(EOMONTH($B93,1))))&gt;=$B93)*(DATE(YEAR($B93),MONTH($B93)+1,MIN(AV$6,DAY(EOMONTH($B93,1))))&lt;$C93)))</f>
        <v>0</v>
      </c>
      <c r="AW93" s="48" t="n">
        <f aca="false">IF(OR(N(AW$5)=0,AW$6=""),0,AW$5*((DATE(YEAR($B93),MONTH($B93),MIN(AW$6,DAY(EOMONTH($B93,0))))&gt;=$B93)*(DATE(YEAR($B93),MONTH($B93),MIN(AW$6,DAY(EOMONTH($B93,0))))&lt;$C93)+(DATE(YEAR($B93),MONTH($B93)+1,MIN(AW$6,DAY(EOMONTH($B93,1))))&gt;=$B93)*(DATE(YEAR($B93),MONTH($B93)+1,MIN(AW$6,DAY(EOMONTH($B93,1))))&lt;$C93)))</f>
        <v>0</v>
      </c>
      <c r="AX93" s="48" t="n">
        <f aca="false">IF(OR(N(AX$5)=0,AX$6=""),0,AX$5*((DATE(YEAR($B93),MONTH($B93),MIN(AX$6,DAY(EOMONTH($B93,0))))&gt;=$B93)*(DATE(YEAR($B93),MONTH($B93),MIN(AX$6,DAY(EOMONTH($B93,0))))&lt;$C93)+(DATE(YEAR($B93),MONTH($B93)+1,MIN(AX$6,DAY(EOMONTH($B93,1))))&gt;=$B93)*(DATE(YEAR($B93),MONTH($B93)+1,MIN(AX$6,DAY(EOMONTH($B93,1))))&lt;$C93)))</f>
        <v>0</v>
      </c>
      <c r="AY93" s="48" t="n">
        <f aca="false">IF(OR(N(AY$5)=0,AY$6=""),0,AY$5*((DATE(YEAR($B93),MONTH($B93),MIN(AY$6,DAY(EOMONTH($B93,0))))&gt;=$B93)*(DATE(YEAR($B93),MONTH($B93),MIN(AY$6,DAY(EOMONTH($B93,0))))&lt;$C93)+(DATE(YEAR($B93),MONTH($B93)+1,MIN(AY$6,DAY(EOMONTH($B93,1))))&gt;=$B93)*(DATE(YEAR($B93),MONTH($B93)+1,MIN(AY$6,DAY(EOMONTH($B93,1))))&lt;$C93)))</f>
        <v>0</v>
      </c>
      <c r="AZ93" s="48" t="n">
        <f aca="false">IF(OR(N(AZ$5)=0,AZ$6=""),0,AZ$5*((DATE(YEAR($B93),MONTH($B93),MIN(AZ$6,DAY(EOMONTH($B93,0))))&gt;=$B93)*(DATE(YEAR($B93),MONTH($B93),MIN(AZ$6,DAY(EOMONTH($B93,0))))&lt;$C93)+(DATE(YEAR($B93),MONTH($B93)+1,MIN(AZ$6,DAY(EOMONTH($B93,1))))&gt;=$B93)*(DATE(YEAR($B93),MONTH($B93)+1,MIN(AZ$6,DAY(EOMONTH($B93,1))))&lt;$C93)))</f>
        <v>0</v>
      </c>
      <c r="BA93" s="48" t="n">
        <f aca="false">IF(OR(N(BA$5)=0,BA$6=""),0,BA$5*((DATE(YEAR($B93),MONTH($B93),MIN(BA$6,DAY(EOMONTH($B93,0))))&gt;=$B93)*(DATE(YEAR($B93),MONTH($B93),MIN(BA$6,DAY(EOMONTH($B93,0))))&lt;$C93)+(DATE(YEAR($B93),MONTH($B93)+1,MIN(BA$6,DAY(EOMONTH($B93,1))))&gt;=$B93)*(DATE(YEAR($B93),MONTH($B93)+1,MIN(BA$6,DAY(EOMONTH($B93,1))))&lt;$C93)))</f>
        <v>0</v>
      </c>
      <c r="BB93" s="48" t="n">
        <f aca="false">IF(OR(N(BB$5)=0,BB$6=""),0,BB$5*((DATE(YEAR($B93),MONTH($B93),MIN(BB$6,DAY(EOMONTH($B93,0))))&gt;=$B93)*(DATE(YEAR($B93),MONTH($B93),MIN(BB$6,DAY(EOMONTH($B93,0))))&lt;$C93)+(DATE(YEAR($B93),MONTH($B93)+1,MIN(BB$6,DAY(EOMONTH($B93,1))))&gt;=$B93)*(DATE(YEAR($B93),MONTH($B93)+1,MIN(BB$6,DAY(EOMONTH($B93,1))))&lt;$C93)))</f>
        <v>0</v>
      </c>
      <c r="BC93" s="48" t="n">
        <f aca="false">IF(OR(N(BC$5)=0,BC$6=""),0,BC$5*((DATE(YEAR($B93),MONTH($B93),MIN(BC$6,DAY(EOMONTH($B93,0))))&gt;=$B93)*(DATE(YEAR($B93),MONTH($B93),MIN(BC$6,DAY(EOMONTH($B93,0))))&lt;$C93)+(DATE(YEAR($B93),MONTH($B93)+1,MIN(BC$6,DAY(EOMONTH($B93,1))))&gt;=$B93)*(DATE(YEAR($B93),MONTH($B93)+1,MIN(BC$6,DAY(EOMONTH($B93,1))))&lt;$C93)))</f>
        <v>0</v>
      </c>
      <c r="BD93" s="48" t="n">
        <f aca="false">IF(OR(N(BD$5)=0,BD$6=""),0,BD$5*((DATE(YEAR($B93),MONTH($B93),MIN(BD$6,DAY(EOMONTH($B93,0))))&gt;=$B93)*(DATE(YEAR($B93),MONTH($B93),MIN(BD$6,DAY(EOMONTH($B93,0))))&lt;$C93)+(DATE(YEAR($B93),MONTH($B93)+1,MIN(BD$6,DAY(EOMONTH($B93,1))))&gt;=$B93)*(DATE(YEAR($B93),MONTH($B93)+1,MIN(BD$6,DAY(EOMONTH($B93,1))))&lt;$C93)))</f>
        <v>0</v>
      </c>
      <c r="BE93" s="48" t="n">
        <f aca="false">IF(OR(N(BE$5)=0,BE$6=""),0,BE$5*((DATE(YEAR($B93),MONTH($B93),MIN(BE$6,DAY(EOMONTH($B93,0))))&gt;=$B93)*(DATE(YEAR($B93),MONTH($B93),MIN(BE$6,DAY(EOMONTH($B93,0))))&lt;$C93)+(DATE(YEAR($B93),MONTH($B93)+1,MIN(BE$6,DAY(EOMONTH($B93,1))))&gt;=$B93)*(DATE(YEAR($B93),MONTH($B93)+1,MIN(BE$6,DAY(EOMONTH($B93,1))))&lt;$C93)))</f>
        <v>0</v>
      </c>
      <c r="BF93" s="48" t="n">
        <f aca="false">IF(OR(N(BF$5)=0,BF$6=""),0,BF$5*((DATE(YEAR($B93),MONTH($B93),MIN(BF$6,DAY(EOMONTH($B93,0))))&gt;=$B93)*(DATE(YEAR($B93),MONTH($B93),MIN(BF$6,DAY(EOMONTH($B93,0))))&lt;$C93)+(DATE(YEAR($B93),MONTH($B93)+1,MIN(BF$6,DAY(EOMONTH($B93,1))))&gt;=$B93)*(DATE(YEAR($B93),MONTH($B93)+1,MIN(BF$6,DAY(EOMONTH($B93,1))))&lt;$C93)))</f>
        <v>0</v>
      </c>
      <c r="BG93" s="48" t="n">
        <f aca="false">IF(OR(N(BG$5)=0,BG$6=""),0,BG$5*((DATE(YEAR($B93),MONTH($B93),MIN(BG$6,DAY(EOMONTH($B93,0))))&gt;=$B93)*(DATE(YEAR($B93),MONTH($B93),MIN(BG$6,DAY(EOMONTH($B93,0))))&lt;$C93)+(DATE(YEAR($B93),MONTH($B93)+1,MIN(BG$6,DAY(EOMONTH($B93,1))))&gt;=$B93)*(DATE(YEAR($B93),MONTH($B93)+1,MIN(BG$6,DAY(EOMONTH($B93,1))))&lt;$C93)))</f>
        <v>0</v>
      </c>
      <c r="BH93" s="48" t="n">
        <f aca="false">IF(OR(N(BH$5)=0,BH$6=""),0,BH$5*((DATE(YEAR($B93),MONTH($B93),MIN(BH$6,DAY(EOMONTH($B93,0))))&gt;=$B93)*(DATE(YEAR($B93),MONTH($B93),MIN(BH$6,DAY(EOMONTH($B93,0))))&lt;$C93)+(DATE(YEAR($B93),MONTH($B93)+1,MIN(BH$6,DAY(EOMONTH($B93,1))))&gt;=$B93)*(DATE(YEAR($B93),MONTH($B93)+1,MIN(BH$6,DAY(EOMONTH($B93,1))))&lt;$C93)))</f>
        <v>0</v>
      </c>
      <c r="BI93" s="48" t="n">
        <f aca="false">IF(OR(N(BI$5)=0,BI$6=""),0,BI$5*((DATE(YEAR($B93),MONTH($B93),MIN(BI$6,DAY(EOMONTH($B93,0))))&gt;=$B93)*(DATE(YEAR($B93),MONTH($B93),MIN(BI$6,DAY(EOMONTH($B93,0))))&lt;$C93)+(DATE(YEAR($B93),MONTH($B93)+1,MIN(BI$6,DAY(EOMONTH($B93,1))))&gt;=$B93)*(DATE(YEAR($B93),MONTH($B93)+1,MIN(BI$6,DAY(EOMONTH($B93,1))))&lt;$C93)))</f>
        <v>0</v>
      </c>
      <c r="BJ93" s="48" t="n">
        <f aca="false">IF(OR(N(BJ$5)=0,BJ$6=""),0,BJ$5*((DATE(YEAR($B93),MONTH($B93),MIN(BJ$6,DAY(EOMONTH($B93,0))))&gt;=$B93)*(DATE(YEAR($B93),MONTH($B93),MIN(BJ$6,DAY(EOMONTH($B93,0))))&lt;$C93)+(DATE(YEAR($B93),MONTH($B93)+1,MIN(BJ$6,DAY(EOMONTH($B93,1))))&gt;=$B93)*(DATE(YEAR($B93),MONTH($B93)+1,MIN(BJ$6,DAY(EOMONTH($B93,1))))&lt;$C93)))</f>
        <v>0</v>
      </c>
      <c r="BK93" s="48" t="n">
        <f aca="false">IF(OR(N(BK$5)=0,BK$6=""),0,BK$5*((DATE(YEAR($B93),MONTH($B93),MIN(BK$6,DAY(EOMONTH($B93,0))))&gt;=$B93)*(DATE(YEAR($B93),MONTH($B93),MIN(BK$6,DAY(EOMONTH($B93,0))))&lt;$C93)+(DATE(YEAR($B93),MONTH($B93)+1,MIN(BK$6,DAY(EOMONTH($B93,1))))&gt;=$B93)*(DATE(YEAR($B93),MONTH($B93)+1,MIN(BK$6,DAY(EOMONTH($B93,1))))&lt;$C93)))</f>
        <v>0</v>
      </c>
      <c r="BL93" s="48" t="n">
        <f aca="false">IF(OR(N(BL$5)=0,BL$6=""),0,BL$5*((DATE(YEAR($B93),MONTH($B93),MIN(BL$6,DAY(EOMONTH($B93,0))))&gt;=$B93)*(DATE(YEAR($B93),MONTH($B93),MIN(BL$6,DAY(EOMONTH($B93,0))))&lt;$C93)+(DATE(YEAR($B93),MONTH($B93)+1,MIN(BL$6,DAY(EOMONTH($B93,1))))&gt;=$B93)*(DATE(YEAR($B93),MONTH($B93)+1,MIN(BL$6,DAY(EOMONTH($B93,1))))&lt;$C93)))</f>
        <v>0</v>
      </c>
      <c r="BM93" s="48" t="n">
        <f aca="false">IF(OR(N(BM$5)=0,BM$6=""),0,BM$5*((DATE(YEAR($B93),MONTH($B93),MIN(BM$6,DAY(EOMONTH($B93,0))))&gt;=$B93)*(DATE(YEAR($B93),MONTH($B93),MIN(BM$6,DAY(EOMONTH($B93,0))))&lt;$C93)+(DATE(YEAR($B93),MONTH($B93)+1,MIN(BM$6,DAY(EOMONTH($B93,1))))&gt;=$B93)*(DATE(YEAR($B93),MONTH($B93)+1,MIN(BM$6,DAY(EOMONTH($B93,1))))&lt;$C93)))</f>
        <v>0</v>
      </c>
      <c r="BN93" s="48" t="n">
        <f aca="false">IF(OR(N(BN$5)=0,BN$6=""),0,BN$5*((DATE(YEAR($B93),MONTH($B93),MIN(BN$6,DAY(EOMONTH($B93,0))))&gt;=$B93)*(DATE(YEAR($B93),MONTH($B93),MIN(BN$6,DAY(EOMONTH($B93,0))))&lt;$C93)+(DATE(YEAR($B93),MONTH($B93)+1,MIN(BN$6,DAY(EOMONTH($B93,1))))&gt;=$B93)*(DATE(YEAR($B93),MONTH($B93)+1,MIN(BN$6,DAY(EOMONTH($B93,1))))&lt;$C93)))</f>
        <v>0</v>
      </c>
      <c r="BO93" s="48" t="n">
        <f aca="false">IF(OR(N(BO$5)=0,BO$6=""),0,BO$5*((DATE(YEAR($B93),MONTH($B93),MIN(BO$6,DAY(EOMONTH($B93,0))))&gt;=$B93)*(DATE(YEAR($B93),MONTH($B93),MIN(BO$6,DAY(EOMONTH($B93,0))))&lt;$C93)+(DATE(YEAR($B93),MONTH($B93)+1,MIN(BO$6,DAY(EOMONTH($B93,1))))&gt;=$B93)*(DATE(YEAR($B93),MONTH($B93)+1,MIN(BO$6,DAY(EOMONTH($B93,1))))&lt;$C93)))</f>
        <v>0</v>
      </c>
      <c r="BP93" s="48" t="n">
        <f aca="false">IF(OR(N(BP$5)=0,BP$6=""),0,BP$5*((DATE(YEAR($B93),MONTH($B93),MIN(BP$6,DAY(EOMONTH($B93,0))))&gt;=$B93)*(DATE(YEAR($B93),MONTH($B93),MIN(BP$6,DAY(EOMONTH($B93,0))))&lt;$C93)+(DATE(YEAR($B93),MONTH($B93)+1,MIN(BP$6,DAY(EOMONTH($B93,1))))&gt;=$B93)*(DATE(YEAR($B93),MONTH($B93)+1,MIN(BP$6,DAY(EOMONTH($B93,1))))&lt;$C93)))</f>
        <v>0</v>
      </c>
      <c r="BQ93" s="48" t="n">
        <f aca="false">IF(OR(N(BQ$5)=0,BQ$6=""),0,BQ$5*((DATE(YEAR($B93),MONTH($B93),MIN(BQ$6,DAY(EOMONTH($B93,0))))&gt;=$B93)*(DATE(YEAR($B93),MONTH($B93),MIN(BQ$6,DAY(EOMONTH($B93,0))))&lt;$C93)+(DATE(YEAR($B93),MONTH($B93)+1,MIN(BQ$6,DAY(EOMONTH($B93,1))))&gt;=$B93)*(DATE(YEAR($B93),MONTH($B93)+1,MIN(BQ$6,DAY(EOMONTH($B93,1))))&lt;$C93)))</f>
        <v>0</v>
      </c>
      <c r="BR93" s="48" t="n">
        <f aca="false">IF(OR(N(BR$5)=0,BR$6=""),0,BR$5*((DATE(YEAR($B93),MONTH($B93),MIN(BR$6,DAY(EOMONTH($B93,0))))&gt;=$B93)*(DATE(YEAR($B93),MONTH($B93),MIN(BR$6,DAY(EOMONTH($B93,0))))&lt;$C93)+(DATE(YEAR($B93),MONTH($B93)+1,MIN(BR$6,DAY(EOMONTH($B93,1))))&gt;=$B93)*(DATE(YEAR($B93),MONTH($B93)+1,MIN(BR$6,DAY(EOMONTH($B93,1))))&lt;$C93)))</f>
        <v>0</v>
      </c>
      <c r="BS93" s="48" t="n">
        <f aca="false">IF(OR(N(BS$5)=0,BS$6=""),0,BS$5*((DATE(YEAR($B93),MONTH($B93),MIN(BS$6,DAY(EOMONTH($B93,0))))&gt;=$B93)*(DATE(YEAR($B93),MONTH($B93),MIN(BS$6,DAY(EOMONTH($B93,0))))&lt;$C93)+(DATE(YEAR($B93),MONTH($B93)+1,MIN(BS$6,DAY(EOMONTH($B93,1))))&gt;=$B93)*(DATE(YEAR($B93),MONTH($B93)+1,MIN(BS$6,DAY(EOMONTH($B93,1))))&lt;$C93)))</f>
        <v>0</v>
      </c>
      <c r="BT93" s="48" t="n">
        <f aca="false">IF(OR(N(BT$5)=0,BT$6=""),0,BT$5*((DATE(YEAR($B93),MONTH($B93),MIN(BT$6,DAY(EOMONTH($B93,0))))&gt;=$B93)*(DATE(YEAR($B93),MONTH($B93),MIN(BT$6,DAY(EOMONTH($B93,0))))&lt;$C93)+(DATE(YEAR($B93),MONTH($B93)+1,MIN(BT$6,DAY(EOMONTH($B93,1))))&gt;=$B93)*(DATE(YEAR($B93),MONTH($B93)+1,MIN(BT$6,DAY(EOMONTH($B93,1))))&lt;$C93)))</f>
        <v>0</v>
      </c>
      <c r="BU93" s="48" t="n">
        <f aca="false">IF(OR(N(BU$5)=0,BU$6=""),0,BU$5*((DATE(YEAR($B93),MONTH($B93),MIN(BU$6,DAY(EOMONTH($B93,0))))&gt;=$B93)*(DATE(YEAR($B93),MONTH($B93),MIN(BU$6,DAY(EOMONTH($B93,0))))&lt;$C93)+(DATE(YEAR($B93),MONTH($B93)+1,MIN(BU$6,DAY(EOMONTH($B93,1))))&gt;=$B93)*(DATE(YEAR($B93),MONTH($B93)+1,MIN(BU$6,DAY(EOMONTH($B93,1))))&lt;$C93)))</f>
        <v>0</v>
      </c>
      <c r="BV93" s="48" t="n">
        <f aca="false">IF(OR(N(BV$5)=0,BV$6=""),0,BV$5*((DATE(YEAR($B93),MONTH($B93),MIN(BV$6,DAY(EOMONTH($B93,0))))&gt;=$B93)*(DATE(YEAR($B93),MONTH($B93),MIN(BV$6,DAY(EOMONTH($B93,0))))&lt;$C93)+(DATE(YEAR($B93),MONTH($B93)+1,MIN(BV$6,DAY(EOMONTH($B93,1))))&gt;=$B93)*(DATE(YEAR($B93),MONTH($B93)+1,MIN(BV$6,DAY(EOMONTH($B93,1))))&lt;$C93)))</f>
        <v>0</v>
      </c>
      <c r="BW93" s="48" t="n">
        <f aca="false">IF(OR(N(BW$5)=0,BW$6=""),0,BW$5*((DATE(YEAR($B93),MONTH($B93),MIN(BW$6,DAY(EOMONTH($B93,0))))&gt;=$B93)*(DATE(YEAR($B93),MONTH($B93),MIN(BW$6,DAY(EOMONTH($B93,0))))&lt;$C93)+(DATE(YEAR($B93),MONTH($B93)+1,MIN(BW$6,DAY(EOMONTH($B93,1))))&gt;=$B93)*(DATE(YEAR($B93),MONTH($B93)+1,MIN(BW$6,DAY(EOMONTH($B93,1))))&lt;$C93)))</f>
        <v>0</v>
      </c>
      <c r="BX93" s="48" t="n">
        <f aca="false">MIN(Z93,(FT92*(1+FT$5/Setup!$C$36)+IF($V93=1,N($F93),0)))</f>
        <v>0</v>
      </c>
      <c r="BY93" s="48" t="n">
        <f aca="false">MIN(AA93,(FU92*(1+FU$5/Setup!$C$36)+IF($V93=2,N($F93),0)))</f>
        <v>0</v>
      </c>
      <c r="BZ93" s="48" t="n">
        <f aca="false">MIN(AB93,(FV92*(1+FV$5/Setup!$C$36)+IF($V93=3,N($F93),0)))</f>
        <v>0</v>
      </c>
      <c r="CA93" s="48" t="n">
        <f aca="false">MIN(AC93,(FW92*(1+FW$5/Setup!$C$36)+IF($V93=4,N($F93),0)))</f>
        <v>0</v>
      </c>
      <c r="CB93" s="48" t="n">
        <f aca="false">MIN(AD93,(FX92*(1+FX$5/Setup!$C$36)+IF($V93=5,N($F93),0)))</f>
        <v>0</v>
      </c>
      <c r="CC93" s="48" t="n">
        <f aca="false">MIN(AE93,(FY92*(1+FY$5/Setup!$C$36)+IF($V93=6,N($F93),0)))</f>
        <v>0</v>
      </c>
      <c r="CD93" s="48" t="n">
        <f aca="false">MIN(AF93,(FZ92*(1+FZ$5/Setup!$C$36)+IF($V93=7,N($F93),0)))</f>
        <v>0</v>
      </c>
      <c r="CE93" s="48" t="n">
        <f aca="false">MIN(AG93,(GA92*(1+GA$5/Setup!$C$36)+IF($V93=8,N($F93),0)))</f>
        <v>0</v>
      </c>
      <c r="CF93" s="48" t="n">
        <f aca="false">MIN(AH93,(GB92*(1+GB$5/Setup!$C$36)+IF($V93=9,N($F93),0)))</f>
        <v>0</v>
      </c>
      <c r="CG93" s="48" t="n">
        <f aca="false">MIN(AI93,(GC92*(1+GC$5/Setup!$C$36)+IF($V93=10,N($F93),0)))</f>
        <v>0</v>
      </c>
      <c r="CH93" s="48" t="n">
        <f aca="false">MIN(AJ93,(GD92*(1+GD$5/Setup!$C$36)+IF($V93=11,N($F93),0)))</f>
        <v>0</v>
      </c>
      <c r="CI93" s="48" t="n">
        <f aca="false">MIN(AK93,(GE92*(1+GE$5/Setup!$C$36)+IF($V93=12,N($F93),0)))</f>
        <v>0</v>
      </c>
      <c r="CJ93" s="48" t="n">
        <f aca="false">MIN(AL93,(GF92*(1+GF$5/Setup!$C$36)+IF($V93=13,N($F93),0)))</f>
        <v>0</v>
      </c>
      <c r="CK93" s="48" t="n">
        <f aca="false">MIN(AM93,(GG92*(1+GG$5/Setup!$C$36)+IF($V93=14,N($F93),0)))</f>
        <v>0</v>
      </c>
      <c r="CL93" s="48" t="n">
        <f aca="false">MIN(AN93,(GH92*(1+GH$5/Setup!$C$36)+IF($V93=15,N($F93),0)))</f>
        <v>0</v>
      </c>
      <c r="CM93" s="48" t="n">
        <f aca="false">MIN(AO93,(GI92*(1+GI$5/Setup!$C$36)+IF($V93=16,N($F93),0)))</f>
        <v>0</v>
      </c>
      <c r="CN93" s="48" t="n">
        <f aca="false">MIN(AP93,(GJ92*(1+GJ$5/Setup!$C$36)+IF($V93=17,N($F93),0)))</f>
        <v>0</v>
      </c>
      <c r="CO93" s="48" t="n">
        <f aca="false">MIN(AQ93,(GK92*(1+GK$5/Setup!$C$36)+IF($V93=18,N($F93),0)))</f>
        <v>0</v>
      </c>
      <c r="CP93" s="48" t="n">
        <f aca="false">MIN(AR93,(GL92*(1+GL$5/Setup!$C$36)+IF($V93=19,N($F93),0)))</f>
        <v>0</v>
      </c>
      <c r="CQ93" s="48" t="n">
        <f aca="false">MIN(AS93,(GM92*(1+GM$5/Setup!$C$36)+IF($V93=20,N($F93),0)))</f>
        <v>0</v>
      </c>
      <c r="CR93" s="48" t="n">
        <f aca="false">MIN(AT93,(GN92*(1+GN$5/Setup!$C$36)+IF($V93=21,N($F93),0)))</f>
        <v>0</v>
      </c>
      <c r="CS93" s="48" t="n">
        <f aca="false">MIN(AU93,(GO92*(1+GO$5/Setup!$C$36)+IF($V93=22,N($F93),0)))</f>
        <v>0</v>
      </c>
      <c r="CT93" s="48" t="n">
        <f aca="false">MIN(AV93,(GP92*(1+GP$5/Setup!$C$36)+IF($V93=23,N($F93),0)))</f>
        <v>0</v>
      </c>
      <c r="CU93" s="48" t="n">
        <f aca="false">MIN(AW93,(GQ92*(1+GQ$5/Setup!$C$36)+IF($V93=24,N($F93),0)))</f>
        <v>0</v>
      </c>
      <c r="CV93" s="48" t="n">
        <f aca="false">MIN(AX93,(GR92*(1+GR$5/Setup!$C$36)+IF($V93=25,N($F93),0)))</f>
        <v>0</v>
      </c>
      <c r="CW93" s="48" t="n">
        <f aca="false">MIN(AY93,(GS92*(1+GS$5/Setup!$C$36)+IF($V93=26,N($F93),0)))</f>
        <v>0</v>
      </c>
      <c r="CX93" s="48" t="n">
        <f aca="false">MIN(AZ93,(GT92*(1+GT$5/Setup!$C$36)+IF($V93=27,N($F93),0)))</f>
        <v>0</v>
      </c>
      <c r="CY93" s="48" t="n">
        <f aca="false">MIN(BA93,(GU92*(1+GU$5/Setup!$C$36)+IF($V93=28,N($F93),0)))</f>
        <v>0</v>
      </c>
      <c r="CZ93" s="48" t="n">
        <f aca="false">MIN(BB93,(GV92*(1+GV$5/Setup!$C$36)+IF($V93=29,N($F93),0)))</f>
        <v>0</v>
      </c>
      <c r="DA93" s="48" t="n">
        <f aca="false">MIN(BC93,(GW92*(1+GW$5/Setup!$C$36)+IF($V93=30,N($F93),0)))</f>
        <v>0</v>
      </c>
      <c r="DB93" s="48" t="n">
        <f aca="false">MIN(BD93,(GX92*(1+GX$5/Setup!$C$36)+IF($V93=31,N($F93),0)))</f>
        <v>0</v>
      </c>
      <c r="DC93" s="48" t="n">
        <f aca="false">MIN(BE93,(GY92*(1+GY$5/Setup!$C$36)+IF($V93=32,N($F93),0)))</f>
        <v>0</v>
      </c>
      <c r="DD93" s="48" t="n">
        <f aca="false">MIN(BF93,(GZ92*(1+GZ$5/Setup!$C$36)+IF($V93=33,N($F93),0)))</f>
        <v>0</v>
      </c>
      <c r="DE93" s="48" t="n">
        <f aca="false">MIN(BG93,(HA92*(1+HA$5/Setup!$C$36)+IF($V93=34,N($F93),0)))</f>
        <v>0</v>
      </c>
      <c r="DF93" s="48" t="n">
        <f aca="false">MIN(BH93,(HB92*(1+HB$5/Setup!$C$36)+IF($V93=35,N($F93),0)))</f>
        <v>0</v>
      </c>
      <c r="DG93" s="48" t="n">
        <f aca="false">MIN(BI93,(HC92*(1+HC$5/Setup!$C$36)+IF($V93=36,N($F93),0)))</f>
        <v>0</v>
      </c>
      <c r="DH93" s="48" t="n">
        <f aca="false">MIN(BJ93,(HD92*(1+HD$5/Setup!$C$36)+IF($V93=37,N($F93),0)))</f>
        <v>0</v>
      </c>
      <c r="DI93" s="48" t="n">
        <f aca="false">MIN(BK93,(HE92*(1+HE$5/Setup!$C$36)+IF($V93=38,N($F93),0)))</f>
        <v>0</v>
      </c>
      <c r="DJ93" s="48" t="n">
        <f aca="false">MIN(BL93,(HF92*(1+HF$5/Setup!$C$36)+IF($V93=39,N($F93),0)))</f>
        <v>0</v>
      </c>
      <c r="DK93" s="48" t="n">
        <f aca="false">MIN(BM93,(HG92*(1+HG$5/Setup!$C$36)+IF($V93=40,N($F93),0)))</f>
        <v>0</v>
      </c>
      <c r="DL93" s="48" t="n">
        <f aca="false">MIN(BN93,(HH92*(1+HH$5/Setup!$C$36)+IF($V93=41,N($F93),0)))</f>
        <v>0</v>
      </c>
      <c r="DM93" s="48" t="n">
        <f aca="false">MIN(BO93,(HI92*(1+HI$5/Setup!$C$36)+IF($V93=42,N($F93),0)))</f>
        <v>0</v>
      </c>
      <c r="DN93" s="48" t="n">
        <f aca="false">MIN(BP93,(HJ92*(1+HJ$5/Setup!$C$36)+IF($V93=43,N($F93),0)))</f>
        <v>0</v>
      </c>
      <c r="DO93" s="48" t="n">
        <f aca="false">MIN(BQ93,(HK92*(1+HK$5/Setup!$C$36)+IF($V93=44,N($F93),0)))</f>
        <v>0</v>
      </c>
      <c r="DP93" s="48" t="n">
        <f aca="false">MIN(BR93,(HL92*(1+HL$5/Setup!$C$36)+IF($V93=45,N($F93),0)))</f>
        <v>0</v>
      </c>
      <c r="DQ93" s="48" t="n">
        <f aca="false">MIN(BS93,(HM92*(1+HM$5/Setup!$C$36)+IF($V93=46,N($F93),0)))</f>
        <v>0</v>
      </c>
      <c r="DR93" s="48" t="n">
        <f aca="false">MIN(BT93,(HN92*(1+HN$5/Setup!$C$36)+IF($V93=47,N($F93),0)))</f>
        <v>0</v>
      </c>
      <c r="DS93" s="48" t="n">
        <f aca="false">MIN(BU93,(HO92*(1+HO$5/Setup!$C$36)+IF($V93=48,N($F93),0)))</f>
        <v>0</v>
      </c>
      <c r="DT93" s="48" t="n">
        <f aca="false">MIN(BV93,(HP92*(1+HP$5/Setup!$C$36)+IF($V93=49,N($F93),0)))</f>
        <v>0</v>
      </c>
      <c r="DU93" s="48" t="n">
        <f aca="false">MIN(BW93,(HQ92*(1+HQ$5/Setup!$C$36)+IF($V93=50,N($F93),0)))</f>
        <v>0</v>
      </c>
      <c r="DV93" s="48" t="n">
        <f aca="false">MIN(MAX((FT92*(1+FT$5/Setup!$C$36)+IF($V93=1,N($F93),0))-BX93,0),MAX($P93-0,0))</f>
        <v>0</v>
      </c>
      <c r="DW93" s="48" t="n">
        <f aca="false">MIN(MAX((FU92*(1+FU$5/Setup!$C$36)+IF($V93=2,N($F93),0))-BY93,0),MAX($P93-SUM(DV93:DV93),0))</f>
        <v>0</v>
      </c>
      <c r="DX93" s="48" t="n">
        <f aca="false">MIN(MAX((FV92*(1+FV$5/Setup!$C$36)+IF($V93=3,N($F93),0))-BZ93,0),MAX($P93-SUM(DV93:DW93),0))</f>
        <v>0</v>
      </c>
      <c r="DY93" s="48" t="n">
        <f aca="false">MIN(MAX((FW92*(1+FW$5/Setup!$C$36)+IF($V93=4,N($F93),0))-CA93,0),MAX($P93-SUM(DV93:DX93),0))</f>
        <v>0</v>
      </c>
      <c r="DZ93" s="48" t="n">
        <f aca="false">MIN(MAX((FX92*(1+FX$5/Setup!$C$36)+IF($V93=5,N($F93),0))-CB93,0),MAX($P93-SUM(DV93:DY93),0))</f>
        <v>0</v>
      </c>
      <c r="EA93" s="48" t="n">
        <f aca="false">MIN(MAX((FY92*(1+FY$5/Setup!$C$36)+IF($V93=6,N($F93),0))-CC93,0),MAX($P93-SUM(DV93:DZ93),0))</f>
        <v>0</v>
      </c>
      <c r="EB93" s="48" t="n">
        <f aca="false">MIN(MAX((FZ92*(1+FZ$5/Setup!$C$36)+IF($V93=7,N($F93),0))-CD93,0),MAX($P93-SUM(DV93:EA93),0))</f>
        <v>0</v>
      </c>
      <c r="EC93" s="48" t="n">
        <f aca="false">MIN(MAX((GA92*(1+GA$5/Setup!$C$36)+IF($V93=8,N($F93),0))-CE93,0),MAX($P93-SUM(DV93:EB93),0))</f>
        <v>0</v>
      </c>
      <c r="ED93" s="48" t="n">
        <f aca="false">MIN(MAX((GB92*(1+GB$5/Setup!$C$36)+IF($V93=9,N($F93),0))-CF93,0),MAX($P93-SUM(DV93:EC93),0))</f>
        <v>0</v>
      </c>
      <c r="EE93" s="48" t="n">
        <f aca="false">MIN(MAX((GC92*(1+GC$5/Setup!$C$36)+IF($V93=10,N($F93),0))-CG93,0),MAX($P93-SUM(DV93:ED93),0))</f>
        <v>0</v>
      </c>
      <c r="EF93" s="48" t="n">
        <f aca="false">MIN(MAX((GD92*(1+GD$5/Setup!$C$36)+IF($V93=11,N($F93),0))-CH93,0),MAX($P93-SUM(DV93:EE93),0))</f>
        <v>0</v>
      </c>
      <c r="EG93" s="48" t="n">
        <f aca="false">MIN(MAX((GE92*(1+GE$5/Setup!$C$36)+IF($V93=12,N($F93),0))-CI93,0),MAX($P93-SUM(DV93:EF93),0))</f>
        <v>0</v>
      </c>
      <c r="EH93" s="48" t="n">
        <f aca="false">MIN(MAX((GF92*(1+GF$5/Setup!$C$36)+IF($V93=13,N($F93),0))-CJ93,0),MAX($P93-SUM(DV93:EG93),0))</f>
        <v>0</v>
      </c>
      <c r="EI93" s="48" t="n">
        <f aca="false">MIN(MAX((GG92*(1+GG$5/Setup!$C$36)+IF($V93=14,N($F93),0))-CK93,0),MAX($P93-SUM(DV93:EH93),0))</f>
        <v>0</v>
      </c>
      <c r="EJ93" s="48" t="n">
        <f aca="false">MIN(MAX((GH92*(1+GH$5/Setup!$C$36)+IF($V93=15,N($F93),0))-CL93,0),MAX($P93-SUM(DV93:EI93),0))</f>
        <v>0</v>
      </c>
      <c r="EK93" s="48" t="n">
        <f aca="false">MIN(MAX((GI92*(1+GI$5/Setup!$C$36)+IF($V93=16,N($F93),0))-CM93,0),MAX($P93-SUM(DV93:EJ93),0))</f>
        <v>0</v>
      </c>
      <c r="EL93" s="48" t="n">
        <f aca="false">MIN(MAX((GJ92*(1+GJ$5/Setup!$C$36)+IF($V93=17,N($F93),0))-CN93,0),MAX($P93-SUM(DV93:EK93),0))</f>
        <v>0</v>
      </c>
      <c r="EM93" s="48" t="n">
        <f aca="false">MIN(MAX((GK92*(1+GK$5/Setup!$C$36)+IF($V93=18,N($F93),0))-CO93,0),MAX($P93-SUM(DV93:EL93),0))</f>
        <v>0</v>
      </c>
      <c r="EN93" s="48" t="n">
        <f aca="false">MIN(MAX((GL92*(1+GL$5/Setup!$C$36)+IF($V93=19,N($F93),0))-CP93,0),MAX($P93-SUM(DV93:EM93),0))</f>
        <v>0</v>
      </c>
      <c r="EO93" s="48" t="n">
        <f aca="false">MIN(MAX((GM92*(1+GM$5/Setup!$C$36)+IF($V93=20,N($F93),0))-CQ93,0),MAX($P93-SUM(DV93:EN93),0))</f>
        <v>0</v>
      </c>
      <c r="EP93" s="48" t="n">
        <f aca="false">MIN(MAX((GN92*(1+GN$5/Setup!$C$36)+IF($V93=21,N($F93),0))-CR93,0),MAX($P93-SUM(DV93:EO93),0))</f>
        <v>0</v>
      </c>
      <c r="EQ93" s="48" t="n">
        <f aca="false">MIN(MAX((GO92*(1+GO$5/Setup!$C$36)+IF($V93=22,N($F93),0))-CS93,0),MAX($P93-SUM(DV93:EP93),0))</f>
        <v>0</v>
      </c>
      <c r="ER93" s="48" t="n">
        <f aca="false">MIN(MAX((GP92*(1+GP$5/Setup!$C$36)+IF($V93=23,N($F93),0))-CT93,0),MAX($P93-SUM(DV93:EQ93),0))</f>
        <v>0</v>
      </c>
      <c r="ES93" s="48" t="n">
        <f aca="false">MIN(MAX((GQ92*(1+GQ$5/Setup!$C$36)+IF($V93=24,N($F93),0))-CU93,0),MAX($P93-SUM(DV93:ER93),0))</f>
        <v>0</v>
      </c>
      <c r="ET93" s="48" t="n">
        <f aca="false">MIN(MAX((GR92*(1+GR$5/Setup!$C$36)+IF($V93=25,N($F93),0))-CV93,0),MAX($P93-SUM(DV93:ES93),0))</f>
        <v>0</v>
      </c>
      <c r="EU93" s="48" t="n">
        <f aca="false">MIN(MAX((GS92*(1+GS$5/Setup!$C$36)+IF($V93=26,N($F93),0))-CW93,0),MAX($P93-SUM(DV93:ET93),0))</f>
        <v>0</v>
      </c>
      <c r="EV93" s="48" t="n">
        <f aca="false">MIN(MAX((GT92*(1+GT$5/Setup!$C$36)+IF($V93=27,N($F93),0))-CX93,0),MAX($P93-SUM(DV93:EU93),0))</f>
        <v>0</v>
      </c>
      <c r="EW93" s="48" t="n">
        <f aca="false">MIN(MAX((GU92*(1+GU$5/Setup!$C$36)+IF($V93=28,N($F93),0))-CY93,0),MAX($P93-SUM(DV93:EV93),0))</f>
        <v>0</v>
      </c>
      <c r="EX93" s="48" t="n">
        <f aca="false">MIN(MAX((GV92*(1+GV$5/Setup!$C$36)+IF($V93=29,N($F93),0))-CZ93,0),MAX($P93-SUM(DV93:EW93),0))</f>
        <v>0</v>
      </c>
      <c r="EY93" s="48" t="n">
        <f aca="false">MIN(MAX((GW92*(1+GW$5/Setup!$C$36)+IF($V93=30,N($F93),0))-DA93,0),MAX($P93-SUM(DV93:EX93),0))</f>
        <v>0</v>
      </c>
      <c r="EZ93" s="48" t="n">
        <f aca="false">MIN(MAX((GX92*(1+GX$5/Setup!$C$36)+IF($V93=31,N($F93),0))-DB93,0),MAX($P93-SUM(DV93:EY93),0))</f>
        <v>0</v>
      </c>
      <c r="FA93" s="48" t="n">
        <f aca="false">MIN(MAX((GY92*(1+GY$5/Setup!$C$36)+IF($V93=32,N($F93),0))-DC93,0),MAX($P93-SUM(DV93:EZ93),0))</f>
        <v>0</v>
      </c>
      <c r="FB93" s="48" t="n">
        <f aca="false">MIN(MAX((GZ92*(1+GZ$5/Setup!$C$36)+IF($V93=33,N($F93),0))-DD93,0),MAX($P93-SUM(DV93:FA93),0))</f>
        <v>0</v>
      </c>
      <c r="FC93" s="48" t="n">
        <f aca="false">MIN(MAX((HA92*(1+HA$5/Setup!$C$36)+IF($V93=34,N($F93),0))-DE93,0),MAX($P93-SUM(DV93:FB93),0))</f>
        <v>0</v>
      </c>
      <c r="FD93" s="48" t="n">
        <f aca="false">MIN(MAX((HB92*(1+HB$5/Setup!$C$36)+IF($V93=35,N($F93),0))-DF93,0),MAX($P93-SUM(DV93:FC93),0))</f>
        <v>0</v>
      </c>
      <c r="FE93" s="48" t="n">
        <f aca="false">MIN(MAX((HC92*(1+HC$5/Setup!$C$36)+IF($V93=36,N($F93),0))-DG93,0),MAX($P93-SUM(DV93:FD93),0))</f>
        <v>0</v>
      </c>
      <c r="FF93" s="48" t="n">
        <f aca="false">MIN(MAX((HD92*(1+HD$5/Setup!$C$36)+IF($V93=37,N($F93),0))-DH93,0),MAX($P93-SUM(DV93:FE93),0))</f>
        <v>0</v>
      </c>
      <c r="FG93" s="48" t="n">
        <f aca="false">MIN(MAX((HE92*(1+HE$5/Setup!$C$36)+IF($V93=38,N($F93),0))-DI93,0),MAX($P93-SUM(DV93:FF93),0))</f>
        <v>0</v>
      </c>
      <c r="FH93" s="48" t="n">
        <f aca="false">MIN(MAX((HF92*(1+HF$5/Setup!$C$36)+IF($V93=39,N($F93),0))-DJ93,0),MAX($P93-SUM(DV93:FG93),0))</f>
        <v>0</v>
      </c>
      <c r="FI93" s="48" t="n">
        <f aca="false">MIN(MAX((HG92*(1+HG$5/Setup!$C$36)+IF($V93=40,N($F93),0))-DK93,0),MAX($P93-SUM(DV93:FH93),0))</f>
        <v>0</v>
      </c>
      <c r="FJ93" s="48" t="n">
        <f aca="false">MIN(MAX((HH92*(1+HH$5/Setup!$C$36)+IF($V93=41,N($F93),0))-DL93,0),MAX($P93-SUM(DV93:FI93),0))</f>
        <v>0</v>
      </c>
      <c r="FK93" s="48" t="n">
        <f aca="false">MIN(MAX((HI92*(1+HI$5/Setup!$C$36)+IF($V93=42,N($F93),0))-DM93,0),MAX($P93-SUM(DV93:FJ93),0))</f>
        <v>0</v>
      </c>
      <c r="FL93" s="48" t="n">
        <f aca="false">MIN(MAX((HJ92*(1+HJ$5/Setup!$C$36)+IF($V93=43,N($F93),0))-DN93,0),MAX($P93-SUM(DV93:FK93),0))</f>
        <v>0</v>
      </c>
      <c r="FM93" s="48" t="n">
        <f aca="false">MIN(MAX((HK92*(1+HK$5/Setup!$C$36)+IF($V93=44,N($F93),0))-DO93,0),MAX($P93-SUM(DV93:FL93),0))</f>
        <v>0</v>
      </c>
      <c r="FN93" s="48" t="n">
        <f aca="false">MIN(MAX((HL92*(1+HL$5/Setup!$C$36)+IF($V93=45,N($F93),0))-DP93,0),MAX($P93-SUM(DV93:FM93),0))</f>
        <v>0</v>
      </c>
      <c r="FO93" s="48" t="n">
        <f aca="false">MIN(MAX((HM92*(1+HM$5/Setup!$C$36)+IF($V93=46,N($F93),0))-DQ93,0),MAX($P93-SUM(DV93:FN93),0))</f>
        <v>0</v>
      </c>
      <c r="FP93" s="48" t="n">
        <f aca="false">MIN(MAX((HN92*(1+HN$5/Setup!$C$36)+IF($V93=47,N($F93),0))-DR93,0),MAX($P93-SUM(DV93:FO93),0))</f>
        <v>0</v>
      </c>
      <c r="FQ93" s="48" t="n">
        <f aca="false">MIN(MAX((HO92*(1+HO$5/Setup!$C$36)+IF($V93=48,N($F93),0))-DS93,0),MAX($P93-SUM(DV93:FP93),0))</f>
        <v>0</v>
      </c>
      <c r="FR93" s="48" t="n">
        <f aca="false">MIN(MAX((HP92*(1+HP$5/Setup!$C$36)+IF($V93=49,N($F93),0))-DT93,0),MAX($P93-SUM(DV93:FQ93),0))</f>
        <v>0</v>
      </c>
      <c r="FS93" s="48" t="n">
        <f aca="false">MIN(MAX((HQ92*(1+HQ$5/Setup!$C$36)+IF($V93=50,N($F93),0))-DU93,0),MAX($P93-SUM(DV93:FR93),0))</f>
        <v>0</v>
      </c>
      <c r="FT93" s="48" t="n">
        <f aca="false">IF((FT92*(1+FT$5/Setup!$C$36)+IF($V93=1,N($F93),0))-BX93-DV93&lt;0.005,0,(FT92*(1+FT$5/Setup!$C$36)+IF($V93=1,N($F93),0))-BX93-DV93)</f>
        <v>0</v>
      </c>
      <c r="FU93" s="48" t="n">
        <f aca="false">IF((FU92*(1+FU$5/Setup!$C$36)+IF($V93=2,N($F93),0))-BY93-DW93&lt;0.005,0,(FU92*(1+FU$5/Setup!$C$36)+IF($V93=2,N($F93),0))-BY93-DW93)</f>
        <v>0</v>
      </c>
      <c r="FV93" s="48" t="n">
        <f aca="false">IF((FV92*(1+FV$5/Setup!$C$36)+IF($V93=3,N($F93),0))-BZ93-DX93&lt;0.005,0,(FV92*(1+FV$5/Setup!$C$36)+IF($V93=3,N($F93),0))-BZ93-DX93)</f>
        <v>0</v>
      </c>
      <c r="FW93" s="48" t="n">
        <f aca="false">IF((FW92*(1+FW$5/Setup!$C$36)+IF($V93=4,N($F93),0))-CA93-DY93&lt;0.005,0,(FW92*(1+FW$5/Setup!$C$36)+IF($V93=4,N($F93),0))-CA93-DY93)</f>
        <v>0</v>
      </c>
      <c r="FX93" s="48" t="n">
        <f aca="false">IF((FX92*(1+FX$5/Setup!$C$36)+IF($V93=5,N($F93),0))-CB93-DZ93&lt;0.005,0,(FX92*(1+FX$5/Setup!$C$36)+IF($V93=5,N($F93),0))-CB93-DZ93)</f>
        <v>0</v>
      </c>
      <c r="FY93" s="48" t="n">
        <f aca="false">IF((FY92*(1+FY$5/Setup!$C$36)+IF($V93=6,N($F93),0))-CC93-EA93&lt;0.005,0,(FY92*(1+FY$5/Setup!$C$36)+IF($V93=6,N($F93),0))-CC93-EA93)</f>
        <v>0</v>
      </c>
      <c r="FZ93" s="48" t="n">
        <f aca="false">IF((FZ92*(1+FZ$5/Setup!$C$36)+IF($V93=7,N($F93),0))-CD93-EB93&lt;0.005,0,(FZ92*(1+FZ$5/Setup!$C$36)+IF($V93=7,N($F93),0))-CD93-EB93)</f>
        <v>0</v>
      </c>
      <c r="GA93" s="48" t="n">
        <f aca="false">IF((GA92*(1+GA$5/Setup!$C$36)+IF($V93=8,N($F93),0))-CE93-EC93&lt;0.005,0,(GA92*(1+GA$5/Setup!$C$36)+IF($V93=8,N($F93),0))-CE93-EC93)</f>
        <v>0</v>
      </c>
      <c r="GB93" s="48" t="n">
        <f aca="false">IF((GB92*(1+GB$5/Setup!$C$36)+IF($V93=9,N($F93),0))-CF93-ED93&lt;0.005,0,(GB92*(1+GB$5/Setup!$C$36)+IF($V93=9,N($F93),0))-CF93-ED93)</f>
        <v>0</v>
      </c>
      <c r="GC93" s="48" t="n">
        <f aca="false">IF((GC92*(1+GC$5/Setup!$C$36)+IF($V93=10,N($F93),0))-CG93-EE93&lt;0.005,0,(GC92*(1+GC$5/Setup!$C$36)+IF($V93=10,N($F93),0))-CG93-EE93)</f>
        <v>0</v>
      </c>
      <c r="GD93" s="48" t="n">
        <f aca="false">IF((GD92*(1+GD$5/Setup!$C$36)+IF($V93=11,N($F93),0))-CH93-EF93&lt;0.005,0,(GD92*(1+GD$5/Setup!$C$36)+IF($V93=11,N($F93),0))-CH93-EF93)</f>
        <v>0</v>
      </c>
      <c r="GE93" s="48" t="n">
        <f aca="false">IF((GE92*(1+GE$5/Setup!$C$36)+IF($V93=12,N($F93),0))-CI93-EG93&lt;0.005,0,(GE92*(1+GE$5/Setup!$C$36)+IF($V93=12,N($F93),0))-CI93-EG93)</f>
        <v>0</v>
      </c>
      <c r="GF93" s="48" t="n">
        <f aca="false">IF((GF92*(1+GF$5/Setup!$C$36)+IF($V93=13,N($F93),0))-CJ93-EH93&lt;0.005,0,(GF92*(1+GF$5/Setup!$C$36)+IF($V93=13,N($F93),0))-CJ93-EH93)</f>
        <v>0</v>
      </c>
      <c r="GG93" s="48" t="n">
        <f aca="false">IF((GG92*(1+GG$5/Setup!$C$36)+IF($V93=14,N($F93),0))-CK93-EI93&lt;0.005,0,(GG92*(1+GG$5/Setup!$C$36)+IF($V93=14,N($F93),0))-CK93-EI93)</f>
        <v>0</v>
      </c>
      <c r="GH93" s="48" t="n">
        <f aca="false">IF((GH92*(1+GH$5/Setup!$C$36)+IF($V93=15,N($F93),0))-CL93-EJ93&lt;0.005,0,(GH92*(1+GH$5/Setup!$C$36)+IF($V93=15,N($F93),0))-CL93-EJ93)</f>
        <v>0</v>
      </c>
      <c r="GI93" s="48" t="n">
        <f aca="false">IF((GI92*(1+GI$5/Setup!$C$36)+IF($V93=16,N($F93),0))-CM93-EK93&lt;0.005,0,(GI92*(1+GI$5/Setup!$C$36)+IF($V93=16,N($F93),0))-CM93-EK93)</f>
        <v>0</v>
      </c>
      <c r="GJ93" s="48" t="n">
        <f aca="false">IF((GJ92*(1+GJ$5/Setup!$C$36)+IF($V93=17,N($F93),0))-CN93-EL93&lt;0.005,0,(GJ92*(1+GJ$5/Setup!$C$36)+IF($V93=17,N($F93),0))-CN93-EL93)</f>
        <v>0</v>
      </c>
      <c r="GK93" s="48" t="n">
        <f aca="false">IF((GK92*(1+GK$5/Setup!$C$36)+IF($V93=18,N($F93),0))-CO93-EM93&lt;0.005,0,(GK92*(1+GK$5/Setup!$C$36)+IF($V93=18,N($F93),0))-CO93-EM93)</f>
        <v>0</v>
      </c>
      <c r="GL93" s="48" t="n">
        <f aca="false">IF((GL92*(1+GL$5/Setup!$C$36)+IF($V93=19,N($F93),0))-CP93-EN93&lt;0.005,0,(GL92*(1+GL$5/Setup!$C$36)+IF($V93=19,N($F93),0))-CP93-EN93)</f>
        <v>0</v>
      </c>
      <c r="GM93" s="48" t="n">
        <f aca="false">IF((GM92*(1+GM$5/Setup!$C$36)+IF($V93=20,N($F93),0))-CQ93-EO93&lt;0.005,0,(GM92*(1+GM$5/Setup!$C$36)+IF($V93=20,N($F93),0))-CQ93-EO93)</f>
        <v>0</v>
      </c>
      <c r="GN93" s="48" t="n">
        <f aca="false">IF((GN92*(1+GN$5/Setup!$C$36)+IF($V93=21,N($F93),0))-CR93-EP93&lt;0.005,0,(GN92*(1+GN$5/Setup!$C$36)+IF($V93=21,N($F93),0))-CR93-EP93)</f>
        <v>0</v>
      </c>
      <c r="GO93" s="48" t="n">
        <f aca="false">IF((GO92*(1+GO$5/Setup!$C$36)+IF($V93=22,N($F93),0))-CS93-EQ93&lt;0.005,0,(GO92*(1+GO$5/Setup!$C$36)+IF($V93=22,N($F93),0))-CS93-EQ93)</f>
        <v>0</v>
      </c>
      <c r="GP93" s="48" t="n">
        <f aca="false">IF((GP92*(1+GP$5/Setup!$C$36)+IF($V93=23,N($F93),0))-CT93-ER93&lt;0.005,0,(GP92*(1+GP$5/Setup!$C$36)+IF($V93=23,N($F93),0))-CT93-ER93)</f>
        <v>0</v>
      </c>
      <c r="GQ93" s="48" t="n">
        <f aca="false">IF((GQ92*(1+GQ$5/Setup!$C$36)+IF($V93=24,N($F93),0))-CU93-ES93&lt;0.005,0,(GQ92*(1+GQ$5/Setup!$C$36)+IF($V93=24,N($F93),0))-CU93-ES93)</f>
        <v>0</v>
      </c>
      <c r="GR93" s="48" t="n">
        <f aca="false">IF((GR92*(1+GR$5/Setup!$C$36)+IF($V93=25,N($F93),0))-CV93-ET93&lt;0.005,0,(GR92*(1+GR$5/Setup!$C$36)+IF($V93=25,N($F93),0))-CV93-ET93)</f>
        <v>0</v>
      </c>
      <c r="GS93" s="48" t="n">
        <f aca="false">IF((GS92*(1+GS$5/Setup!$C$36)+IF($V93=26,N($F93),0))-CW93-EU93&lt;0.005,0,(GS92*(1+GS$5/Setup!$C$36)+IF($V93=26,N($F93),0))-CW93-EU93)</f>
        <v>0</v>
      </c>
      <c r="GT93" s="48" t="n">
        <f aca="false">IF((GT92*(1+GT$5/Setup!$C$36)+IF($V93=27,N($F93),0))-CX93-EV93&lt;0.005,0,(GT92*(1+GT$5/Setup!$C$36)+IF($V93=27,N($F93),0))-CX93-EV93)</f>
        <v>0</v>
      </c>
      <c r="GU93" s="48" t="n">
        <f aca="false">IF((GU92*(1+GU$5/Setup!$C$36)+IF($V93=28,N($F93),0))-CY93-EW93&lt;0.005,0,(GU92*(1+GU$5/Setup!$C$36)+IF($V93=28,N($F93),0))-CY93-EW93)</f>
        <v>0</v>
      </c>
      <c r="GV93" s="48" t="n">
        <f aca="false">IF((GV92*(1+GV$5/Setup!$C$36)+IF($V93=29,N($F93),0))-CZ93-EX93&lt;0.005,0,(GV92*(1+GV$5/Setup!$C$36)+IF($V93=29,N($F93),0))-CZ93-EX93)</f>
        <v>0</v>
      </c>
      <c r="GW93" s="48" t="n">
        <f aca="false">IF((GW92*(1+GW$5/Setup!$C$36)+IF($V93=30,N($F93),0))-DA93-EY93&lt;0.005,0,(GW92*(1+GW$5/Setup!$C$36)+IF($V93=30,N($F93),0))-DA93-EY93)</f>
        <v>0</v>
      </c>
      <c r="GX93" s="48" t="n">
        <f aca="false">IF((GX92*(1+GX$5/Setup!$C$36)+IF($V93=31,N($F93),0))-DB93-EZ93&lt;0.005,0,(GX92*(1+GX$5/Setup!$C$36)+IF($V93=31,N($F93),0))-DB93-EZ93)</f>
        <v>0</v>
      </c>
      <c r="GY93" s="48" t="n">
        <f aca="false">IF((GY92*(1+GY$5/Setup!$C$36)+IF($V93=32,N($F93),0))-DC93-FA93&lt;0.005,0,(GY92*(1+GY$5/Setup!$C$36)+IF($V93=32,N($F93),0))-DC93-FA93)</f>
        <v>0</v>
      </c>
      <c r="GZ93" s="48" t="n">
        <f aca="false">IF((GZ92*(1+GZ$5/Setup!$C$36)+IF($V93=33,N($F93),0))-DD93-FB93&lt;0.005,0,(GZ92*(1+GZ$5/Setup!$C$36)+IF($V93=33,N($F93),0))-DD93-FB93)</f>
        <v>0</v>
      </c>
      <c r="HA93" s="48" t="n">
        <f aca="false">IF((HA92*(1+HA$5/Setup!$C$36)+IF($V93=34,N($F93),0))-DE93-FC93&lt;0.005,0,(HA92*(1+HA$5/Setup!$C$36)+IF($V93=34,N($F93),0))-DE93-FC93)</f>
        <v>0</v>
      </c>
      <c r="HB93" s="48" t="n">
        <f aca="false">IF((HB92*(1+HB$5/Setup!$C$36)+IF($V93=35,N($F93),0))-DF93-FD93&lt;0.005,0,(HB92*(1+HB$5/Setup!$C$36)+IF($V93=35,N($F93),0))-DF93-FD93)</f>
        <v>0</v>
      </c>
      <c r="HC93" s="48" t="n">
        <f aca="false">IF((HC92*(1+HC$5/Setup!$C$36)+IF($V93=36,N($F93),0))-DG93-FE93&lt;0.005,0,(HC92*(1+HC$5/Setup!$C$36)+IF($V93=36,N($F93),0))-DG93-FE93)</f>
        <v>0</v>
      </c>
      <c r="HD93" s="48" t="n">
        <f aca="false">IF((HD92*(1+HD$5/Setup!$C$36)+IF($V93=37,N($F93),0))-DH93-FF93&lt;0.005,0,(HD92*(1+HD$5/Setup!$C$36)+IF($V93=37,N($F93),0))-DH93-FF93)</f>
        <v>0</v>
      </c>
      <c r="HE93" s="48" t="n">
        <f aca="false">IF((HE92*(1+HE$5/Setup!$C$36)+IF($V93=38,N($F93),0))-DI93-FG93&lt;0.005,0,(HE92*(1+HE$5/Setup!$C$36)+IF($V93=38,N($F93),0))-DI93-FG93)</f>
        <v>0</v>
      </c>
      <c r="HF93" s="48" t="n">
        <f aca="false">IF((HF92*(1+HF$5/Setup!$C$36)+IF($V93=39,N($F93),0))-DJ93-FH93&lt;0.005,0,(HF92*(1+HF$5/Setup!$C$36)+IF($V93=39,N($F93),0))-DJ93-FH93)</f>
        <v>0</v>
      </c>
      <c r="HG93" s="48" t="n">
        <f aca="false">IF((HG92*(1+HG$5/Setup!$C$36)+IF($V93=40,N($F93),0))-DK93-FI93&lt;0.005,0,(HG92*(1+HG$5/Setup!$C$36)+IF($V93=40,N($F93),0))-DK93-FI93)</f>
        <v>0</v>
      </c>
      <c r="HH93" s="48" t="n">
        <f aca="false">IF((HH92*(1+HH$5/Setup!$C$36)+IF($V93=41,N($F93),0))-DL93-FJ93&lt;0.005,0,(HH92*(1+HH$5/Setup!$C$36)+IF($V93=41,N($F93),0))-DL93-FJ93)</f>
        <v>0</v>
      </c>
      <c r="HI93" s="48" t="n">
        <f aca="false">IF((HI92*(1+HI$5/Setup!$C$36)+IF($V93=42,N($F93),0))-DM93-FK93&lt;0.005,0,(HI92*(1+HI$5/Setup!$C$36)+IF($V93=42,N($F93),0))-DM93-FK93)</f>
        <v>0</v>
      </c>
      <c r="HJ93" s="48" t="n">
        <f aca="false">IF((HJ92*(1+HJ$5/Setup!$C$36)+IF($V93=43,N($F93),0))-DN93-FL93&lt;0.005,0,(HJ92*(1+HJ$5/Setup!$C$36)+IF($V93=43,N($F93),0))-DN93-FL93)</f>
        <v>0</v>
      </c>
      <c r="HK93" s="48" t="n">
        <f aca="false">IF((HK92*(1+HK$5/Setup!$C$36)+IF($V93=44,N($F93),0))-DO93-FM93&lt;0.005,0,(HK92*(1+HK$5/Setup!$C$36)+IF($V93=44,N($F93),0))-DO93-FM93)</f>
        <v>0</v>
      </c>
      <c r="HL93" s="48" t="n">
        <f aca="false">IF((HL92*(1+HL$5/Setup!$C$36)+IF($V93=45,N($F93),0))-DP93-FN93&lt;0.005,0,(HL92*(1+HL$5/Setup!$C$36)+IF($V93=45,N($F93),0))-DP93-FN93)</f>
        <v>0</v>
      </c>
      <c r="HM93" s="48" t="n">
        <f aca="false">IF((HM92*(1+HM$5/Setup!$C$36)+IF($V93=46,N($F93),0))-DQ93-FO93&lt;0.005,0,(HM92*(1+HM$5/Setup!$C$36)+IF($V93=46,N($F93),0))-DQ93-FO93)</f>
        <v>0</v>
      </c>
      <c r="HN93" s="48" t="n">
        <f aca="false">IF((HN92*(1+HN$5/Setup!$C$36)+IF($V93=47,N($F93),0))-DR93-FP93&lt;0.005,0,(HN92*(1+HN$5/Setup!$C$36)+IF($V93=47,N($F93),0))-DR93-FP93)</f>
        <v>0</v>
      </c>
      <c r="HO93" s="48" t="n">
        <f aca="false">IF((HO92*(1+HO$5/Setup!$C$36)+IF($V93=48,N($F93),0))-DS93-FQ93&lt;0.005,0,(HO92*(1+HO$5/Setup!$C$36)+IF($V93=48,N($F93),0))-DS93-FQ93)</f>
        <v>0</v>
      </c>
      <c r="HP93" s="48" t="n">
        <f aca="false">IF((HP92*(1+HP$5/Setup!$C$36)+IF($V93=49,N($F93),0))-DT93-FR93&lt;0.005,0,(HP92*(1+HP$5/Setup!$C$36)+IF($V93=49,N($F93),0))-DT93-FR93)</f>
        <v>0</v>
      </c>
      <c r="HQ93" s="48" t="n">
        <f aca="false">IF((HQ92*(1+HQ$5/Setup!$C$36)+IF($V93=50,N($F93),0))-DU93-FS93&lt;0.005,0,(HQ92*(1+HQ$5/Setup!$C$36)+IF($V93=50,N($F93),0))-DU93-FS93)</f>
        <v>0</v>
      </c>
    </row>
    <row r="94" customFormat="false" ht="15" hidden="false" customHeight="false" outlineLevel="0" collapsed="false">
      <c r="A94" s="44" t="n">
        <v>86</v>
      </c>
      <c r="B94" s="45" t="n">
        <f aca="false">IF(Setup!$C$7="Every month",EDATE(Setup!$C$8,($A94-1)),IF(Setup!$C$7="Twice a month",DATE(YEAR(Setup!$C$8),MONTH(Setup!$C$8)+INT((($A94-1)+Setup!$C$41)/2),MIN(IF(MOD(($A94-1)+Setup!$C$41,2)=0,Setup!$C$39,Setup!$C$40),DAY(EOMONTH(DATE(YEAR(Setup!$C$8),MONTH(Setup!$C$8)+INT((($A94-1)+Setup!$C$41)/2),1),0)))),Setup!$C$8+($A94-1)*IF(Setup!$C$7="Every week",7,14)))</f>
        <v>47515</v>
      </c>
      <c r="C94" s="45" t="n">
        <f aca="false">IF(Setup!$C$7="Every month",EDATE(Setup!$C$8,$A94),IF(Setup!$C$7="Twice a month",DATE(YEAR(Setup!$C$8),MONTH(Setup!$C$8)+INT(($A94+Setup!$C$41)/2),MIN(IF(MOD($A94+Setup!$C$41,2)=0,Setup!$C$39,Setup!$C$40),DAY(EOMONTH(DATE(YEAR(Setup!$C$8),MONTH(Setup!$C$8)+INT(($A94+Setup!$C$41)/2),1),0)))),Setup!$C$8+$A94*IF(Setup!$C$7="Every week",7,14)))</f>
        <v>47529</v>
      </c>
      <c r="D94" s="46"/>
      <c r="E94" s="47"/>
      <c r="F94" s="47"/>
      <c r="G94" s="47"/>
      <c r="H94" s="47"/>
      <c r="I94" s="48" t="n">
        <f aca="false">N(Setup!$C$11)+N(E94)</f>
        <v>100</v>
      </c>
      <c r="J94" s="48" t="n">
        <f aca="false">MIN(Setup!$C$37,MAX(I94,0))</f>
        <v>9.23076923076923</v>
      </c>
      <c r="K94" s="48" t="n">
        <f aca="false">MIN(MAX(N(Setup!$C$14)-L93,0),MAX(I94-J94,0))</f>
        <v>0</v>
      </c>
      <c r="L94" s="48" t="n">
        <f aca="false">L93+K94-N(G94)</f>
        <v>500</v>
      </c>
      <c r="M94" s="48" t="n">
        <f aca="false">M93+J94-N(H94)</f>
        <v>793.846153846155</v>
      </c>
      <c r="N94" s="48" t="n">
        <f aca="false">SUM(BX94:DU94)</f>
        <v>0</v>
      </c>
      <c r="O94" s="48" t="n">
        <f aca="false">SUM(Z94:BW94)-N94</f>
        <v>25</v>
      </c>
      <c r="P94" s="48" t="n">
        <f aca="false">MAX(I94-J94-K94,0)+O94</f>
        <v>115.769230769231</v>
      </c>
      <c r="Q94" s="48" t="n">
        <f aca="false">SUM(DV94:FS94)</f>
        <v>0</v>
      </c>
      <c r="R94" s="49" t="n">
        <f aca="false">N94+J94+K94+Q94</f>
        <v>9.23076923076923</v>
      </c>
      <c r="S94" s="48" t="n">
        <f aca="false">T94-T93-N(F94)+N94+Q94</f>
        <v>0</v>
      </c>
      <c r="T94" s="49" t="n">
        <f aca="false">SUM(FT94:HQ94)</f>
        <v>0</v>
      </c>
      <c r="U94" s="44" t="str">
        <f aca="false">IF(T93&lt;0.005,"",INDEX(Helpers!$C$2:$C$51,IF(_xlfn.MINIFS($DV$6:$FS$6,DV94:FS94,"&gt;0.005")=0,V94,_xlfn.MINIFS($DV$6:$FS$6,DV94:FS94,"&gt;0.005"))))</f>
        <v/>
      </c>
      <c r="V94" s="44" t="n">
        <f aca="false">IF(_xlfn.MINIFS($FT$6:$HQ$6,FT93:HQ93,"&gt;0.005")=0,1,_xlfn.MINIFS($FT$6:$HQ$6,FT93:HQ93,"&gt;0.005"))</f>
        <v>1</v>
      </c>
      <c r="W94" s="44" t="n">
        <f aca="false">IF(AND(D94&lt;&gt;"Paid",T93&gt;0.005),1,0)</f>
        <v>0</v>
      </c>
      <c r="X94" s="48" t="n">
        <f aca="false">SUMPRODUCT(((Helpers!$G$2:$G$51*(1+(Helpers!$D$2:$D$51+0.000000001)/12)^(($B94-Setup!$C$8)/(365.25/12))-Helpers!$E$2:$E$51*((1+(Helpers!$D$2:$D$51+0.000000001)/12)^(($B94-Setup!$C$8)/(365.25/12))-1)/((Helpers!$D$2:$D$51+0.000000001)/12))&gt;0)*(Helpers!$G$2:$G$51*(1+(Helpers!$D$2:$D$51+0.000000001)/12)^(($B94-Setup!$C$8)/(365.25/12))-Helpers!$E$2:$E$51*((1+(Helpers!$D$2:$D$51+0.000000001)/12)^(($B94-Setup!$C$8)/(365.25/12))-1)/((Helpers!$D$2:$D$51+0.000000001)/12)))</f>
        <v>41.6558230278706</v>
      </c>
      <c r="Y94" s="48"/>
      <c r="Z94" s="48" t="n">
        <f aca="false">IF(OR(N(Z$5)=0,Z$6=""),0,Z$5*((DATE(YEAR($B94),MONTH($B94),MIN(Z$6,DAY(EOMONTH($B94,0))))&gt;=$B94)*(DATE(YEAR($B94),MONTH($B94),MIN(Z$6,DAY(EOMONTH($B94,0))))&lt;$C94)+(DATE(YEAR($B94),MONTH($B94)+1,MIN(Z$6,DAY(EOMONTH($B94,1))))&gt;=$B94)*(DATE(YEAR($B94),MONTH($B94)+1,MIN(Z$6,DAY(EOMONTH($B94,1))))&lt;$C94)))</f>
        <v>25</v>
      </c>
      <c r="AA94" s="48" t="n">
        <f aca="false">IF(OR(N(AA$5)=0,AA$6=""),0,AA$5*((DATE(YEAR($B94),MONTH($B94),MIN(AA$6,DAY(EOMONTH($B94,0))))&gt;=$B94)*(DATE(YEAR($B94),MONTH($B94),MIN(AA$6,DAY(EOMONTH($B94,0))))&lt;$C94)+(DATE(YEAR($B94),MONTH($B94)+1,MIN(AA$6,DAY(EOMONTH($B94,1))))&gt;=$B94)*(DATE(YEAR($B94),MONTH($B94)+1,MIN(AA$6,DAY(EOMONTH($B94,1))))&lt;$C94)))</f>
        <v>0</v>
      </c>
      <c r="AB94" s="48" t="n">
        <f aca="false">IF(OR(N(AB$5)=0,AB$6=""),0,AB$5*((DATE(YEAR($B94),MONTH($B94),MIN(AB$6,DAY(EOMONTH($B94,0))))&gt;=$B94)*(DATE(YEAR($B94),MONTH($B94),MIN(AB$6,DAY(EOMONTH($B94,0))))&lt;$C94)+(DATE(YEAR($B94),MONTH($B94)+1,MIN(AB$6,DAY(EOMONTH($B94,1))))&gt;=$B94)*(DATE(YEAR($B94),MONTH($B94)+1,MIN(AB$6,DAY(EOMONTH($B94,1))))&lt;$C94)))</f>
        <v>0</v>
      </c>
      <c r="AC94" s="48" t="n">
        <f aca="false">IF(OR(N(AC$5)=0,AC$6=""),0,AC$5*((DATE(YEAR($B94),MONTH($B94),MIN(AC$6,DAY(EOMONTH($B94,0))))&gt;=$B94)*(DATE(YEAR($B94),MONTH($B94),MIN(AC$6,DAY(EOMONTH($B94,0))))&lt;$C94)+(DATE(YEAR($B94),MONTH($B94)+1,MIN(AC$6,DAY(EOMONTH($B94,1))))&gt;=$B94)*(DATE(YEAR($B94),MONTH($B94)+1,MIN(AC$6,DAY(EOMONTH($B94,1))))&lt;$C94)))</f>
        <v>0</v>
      </c>
      <c r="AD94" s="48" t="n">
        <f aca="false">IF(OR(N(AD$5)=0,AD$6=""),0,AD$5*((DATE(YEAR($B94),MONTH($B94),MIN(AD$6,DAY(EOMONTH($B94,0))))&gt;=$B94)*(DATE(YEAR($B94),MONTH($B94),MIN(AD$6,DAY(EOMONTH($B94,0))))&lt;$C94)+(DATE(YEAR($B94),MONTH($B94)+1,MIN(AD$6,DAY(EOMONTH($B94,1))))&gt;=$B94)*(DATE(YEAR($B94),MONTH($B94)+1,MIN(AD$6,DAY(EOMONTH($B94,1))))&lt;$C94)))</f>
        <v>0</v>
      </c>
      <c r="AE94" s="48" t="n">
        <f aca="false">IF(OR(N(AE$5)=0,AE$6=""),0,AE$5*((DATE(YEAR($B94),MONTH($B94),MIN(AE$6,DAY(EOMONTH($B94,0))))&gt;=$B94)*(DATE(YEAR($B94),MONTH($B94),MIN(AE$6,DAY(EOMONTH($B94,0))))&lt;$C94)+(DATE(YEAR($B94),MONTH($B94)+1,MIN(AE$6,DAY(EOMONTH($B94,1))))&gt;=$B94)*(DATE(YEAR($B94),MONTH($B94)+1,MIN(AE$6,DAY(EOMONTH($B94,1))))&lt;$C94)))</f>
        <v>0</v>
      </c>
      <c r="AF94" s="48" t="n">
        <f aca="false">IF(OR(N(AF$5)=0,AF$6=""),0,AF$5*((DATE(YEAR($B94),MONTH($B94),MIN(AF$6,DAY(EOMONTH($B94,0))))&gt;=$B94)*(DATE(YEAR($B94),MONTH($B94),MIN(AF$6,DAY(EOMONTH($B94,0))))&lt;$C94)+(DATE(YEAR($B94),MONTH($B94)+1,MIN(AF$6,DAY(EOMONTH($B94,1))))&gt;=$B94)*(DATE(YEAR($B94),MONTH($B94)+1,MIN(AF$6,DAY(EOMONTH($B94,1))))&lt;$C94)))</f>
        <v>0</v>
      </c>
      <c r="AG94" s="48" t="n">
        <f aca="false">IF(OR(N(AG$5)=0,AG$6=""),0,AG$5*((DATE(YEAR($B94),MONTH($B94),MIN(AG$6,DAY(EOMONTH($B94,0))))&gt;=$B94)*(DATE(YEAR($B94),MONTH($B94),MIN(AG$6,DAY(EOMONTH($B94,0))))&lt;$C94)+(DATE(YEAR($B94),MONTH($B94)+1,MIN(AG$6,DAY(EOMONTH($B94,1))))&gt;=$B94)*(DATE(YEAR($B94),MONTH($B94)+1,MIN(AG$6,DAY(EOMONTH($B94,1))))&lt;$C94)))</f>
        <v>0</v>
      </c>
      <c r="AH94" s="48" t="n">
        <f aca="false">IF(OR(N(AH$5)=0,AH$6=""),0,AH$5*((DATE(YEAR($B94),MONTH($B94),MIN(AH$6,DAY(EOMONTH($B94,0))))&gt;=$B94)*(DATE(YEAR($B94),MONTH($B94),MIN(AH$6,DAY(EOMONTH($B94,0))))&lt;$C94)+(DATE(YEAR($B94),MONTH($B94)+1,MIN(AH$6,DAY(EOMONTH($B94,1))))&gt;=$B94)*(DATE(YEAR($B94),MONTH($B94)+1,MIN(AH$6,DAY(EOMONTH($B94,1))))&lt;$C94)))</f>
        <v>0</v>
      </c>
      <c r="AI94" s="48" t="n">
        <f aca="false">IF(OR(N(AI$5)=0,AI$6=""),0,AI$5*((DATE(YEAR($B94),MONTH($B94),MIN(AI$6,DAY(EOMONTH($B94,0))))&gt;=$B94)*(DATE(YEAR($B94),MONTH($B94),MIN(AI$6,DAY(EOMONTH($B94,0))))&lt;$C94)+(DATE(YEAR($B94),MONTH($B94)+1,MIN(AI$6,DAY(EOMONTH($B94,1))))&gt;=$B94)*(DATE(YEAR($B94),MONTH($B94)+1,MIN(AI$6,DAY(EOMONTH($B94,1))))&lt;$C94)))</f>
        <v>0</v>
      </c>
      <c r="AJ94" s="48" t="n">
        <f aca="false">IF(OR(N(AJ$5)=0,AJ$6=""),0,AJ$5*((DATE(YEAR($B94),MONTH($B94),MIN(AJ$6,DAY(EOMONTH($B94,0))))&gt;=$B94)*(DATE(YEAR($B94),MONTH($B94),MIN(AJ$6,DAY(EOMONTH($B94,0))))&lt;$C94)+(DATE(YEAR($B94),MONTH($B94)+1,MIN(AJ$6,DAY(EOMONTH($B94,1))))&gt;=$B94)*(DATE(YEAR($B94),MONTH($B94)+1,MIN(AJ$6,DAY(EOMONTH($B94,1))))&lt;$C94)))</f>
        <v>0</v>
      </c>
      <c r="AK94" s="48" t="n">
        <f aca="false">IF(OR(N(AK$5)=0,AK$6=""),0,AK$5*((DATE(YEAR($B94),MONTH($B94),MIN(AK$6,DAY(EOMONTH($B94,0))))&gt;=$B94)*(DATE(YEAR($B94),MONTH($B94),MIN(AK$6,DAY(EOMONTH($B94,0))))&lt;$C94)+(DATE(YEAR($B94),MONTH($B94)+1,MIN(AK$6,DAY(EOMONTH($B94,1))))&gt;=$B94)*(DATE(YEAR($B94),MONTH($B94)+1,MIN(AK$6,DAY(EOMONTH($B94,1))))&lt;$C94)))</f>
        <v>0</v>
      </c>
      <c r="AL94" s="48" t="n">
        <f aca="false">IF(OR(N(AL$5)=0,AL$6=""),0,AL$5*((DATE(YEAR($B94),MONTH($B94),MIN(AL$6,DAY(EOMONTH($B94,0))))&gt;=$B94)*(DATE(YEAR($B94),MONTH($B94),MIN(AL$6,DAY(EOMONTH($B94,0))))&lt;$C94)+(DATE(YEAR($B94),MONTH($B94)+1,MIN(AL$6,DAY(EOMONTH($B94,1))))&gt;=$B94)*(DATE(YEAR($B94),MONTH($B94)+1,MIN(AL$6,DAY(EOMONTH($B94,1))))&lt;$C94)))</f>
        <v>0</v>
      </c>
      <c r="AM94" s="48" t="n">
        <f aca="false">IF(OR(N(AM$5)=0,AM$6=""),0,AM$5*((DATE(YEAR($B94),MONTH($B94),MIN(AM$6,DAY(EOMONTH($B94,0))))&gt;=$B94)*(DATE(YEAR($B94),MONTH($B94),MIN(AM$6,DAY(EOMONTH($B94,0))))&lt;$C94)+(DATE(YEAR($B94),MONTH($B94)+1,MIN(AM$6,DAY(EOMONTH($B94,1))))&gt;=$B94)*(DATE(YEAR($B94),MONTH($B94)+1,MIN(AM$6,DAY(EOMONTH($B94,1))))&lt;$C94)))</f>
        <v>0</v>
      </c>
      <c r="AN94" s="48" t="n">
        <f aca="false">IF(OR(N(AN$5)=0,AN$6=""),0,AN$5*((DATE(YEAR($B94),MONTH($B94),MIN(AN$6,DAY(EOMONTH($B94,0))))&gt;=$B94)*(DATE(YEAR($B94),MONTH($B94),MIN(AN$6,DAY(EOMONTH($B94,0))))&lt;$C94)+(DATE(YEAR($B94),MONTH($B94)+1,MIN(AN$6,DAY(EOMONTH($B94,1))))&gt;=$B94)*(DATE(YEAR($B94),MONTH($B94)+1,MIN(AN$6,DAY(EOMONTH($B94,1))))&lt;$C94)))</f>
        <v>0</v>
      </c>
      <c r="AO94" s="48" t="n">
        <f aca="false">IF(OR(N(AO$5)=0,AO$6=""),0,AO$5*((DATE(YEAR($B94),MONTH($B94),MIN(AO$6,DAY(EOMONTH($B94,0))))&gt;=$B94)*(DATE(YEAR($B94),MONTH($B94),MIN(AO$6,DAY(EOMONTH($B94,0))))&lt;$C94)+(DATE(YEAR($B94),MONTH($B94)+1,MIN(AO$6,DAY(EOMONTH($B94,1))))&gt;=$B94)*(DATE(YEAR($B94),MONTH($B94)+1,MIN(AO$6,DAY(EOMONTH($B94,1))))&lt;$C94)))</f>
        <v>0</v>
      </c>
      <c r="AP94" s="48" t="n">
        <f aca="false">IF(OR(N(AP$5)=0,AP$6=""),0,AP$5*((DATE(YEAR($B94),MONTH($B94),MIN(AP$6,DAY(EOMONTH($B94,0))))&gt;=$B94)*(DATE(YEAR($B94),MONTH($B94),MIN(AP$6,DAY(EOMONTH($B94,0))))&lt;$C94)+(DATE(YEAR($B94),MONTH($B94)+1,MIN(AP$6,DAY(EOMONTH($B94,1))))&gt;=$B94)*(DATE(YEAR($B94),MONTH($B94)+1,MIN(AP$6,DAY(EOMONTH($B94,1))))&lt;$C94)))</f>
        <v>0</v>
      </c>
      <c r="AQ94" s="48" t="n">
        <f aca="false">IF(OR(N(AQ$5)=0,AQ$6=""),0,AQ$5*((DATE(YEAR($B94),MONTH($B94),MIN(AQ$6,DAY(EOMONTH($B94,0))))&gt;=$B94)*(DATE(YEAR($B94),MONTH($B94),MIN(AQ$6,DAY(EOMONTH($B94,0))))&lt;$C94)+(DATE(YEAR($B94),MONTH($B94)+1,MIN(AQ$6,DAY(EOMONTH($B94,1))))&gt;=$B94)*(DATE(YEAR($B94),MONTH($B94)+1,MIN(AQ$6,DAY(EOMONTH($B94,1))))&lt;$C94)))</f>
        <v>0</v>
      </c>
      <c r="AR94" s="48" t="n">
        <f aca="false">IF(OR(N(AR$5)=0,AR$6=""),0,AR$5*((DATE(YEAR($B94),MONTH($B94),MIN(AR$6,DAY(EOMONTH($B94,0))))&gt;=$B94)*(DATE(YEAR($B94),MONTH($B94),MIN(AR$6,DAY(EOMONTH($B94,0))))&lt;$C94)+(DATE(YEAR($B94),MONTH($B94)+1,MIN(AR$6,DAY(EOMONTH($B94,1))))&gt;=$B94)*(DATE(YEAR($B94),MONTH($B94)+1,MIN(AR$6,DAY(EOMONTH($B94,1))))&lt;$C94)))</f>
        <v>0</v>
      </c>
      <c r="AS94" s="48" t="n">
        <f aca="false">IF(OR(N(AS$5)=0,AS$6=""),0,AS$5*((DATE(YEAR($B94),MONTH($B94),MIN(AS$6,DAY(EOMONTH($B94,0))))&gt;=$B94)*(DATE(YEAR($B94),MONTH($B94),MIN(AS$6,DAY(EOMONTH($B94,0))))&lt;$C94)+(DATE(YEAR($B94),MONTH($B94)+1,MIN(AS$6,DAY(EOMONTH($B94,1))))&gt;=$B94)*(DATE(YEAR($B94),MONTH($B94)+1,MIN(AS$6,DAY(EOMONTH($B94,1))))&lt;$C94)))</f>
        <v>0</v>
      </c>
      <c r="AT94" s="48" t="n">
        <f aca="false">IF(OR(N(AT$5)=0,AT$6=""),0,AT$5*((DATE(YEAR($B94),MONTH($B94),MIN(AT$6,DAY(EOMONTH($B94,0))))&gt;=$B94)*(DATE(YEAR($B94),MONTH($B94),MIN(AT$6,DAY(EOMONTH($B94,0))))&lt;$C94)+(DATE(YEAR($B94),MONTH($B94)+1,MIN(AT$6,DAY(EOMONTH($B94,1))))&gt;=$B94)*(DATE(YEAR($B94),MONTH($B94)+1,MIN(AT$6,DAY(EOMONTH($B94,1))))&lt;$C94)))</f>
        <v>0</v>
      </c>
      <c r="AU94" s="48" t="n">
        <f aca="false">IF(OR(N(AU$5)=0,AU$6=""),0,AU$5*((DATE(YEAR($B94),MONTH($B94),MIN(AU$6,DAY(EOMONTH($B94,0))))&gt;=$B94)*(DATE(YEAR($B94),MONTH($B94),MIN(AU$6,DAY(EOMONTH($B94,0))))&lt;$C94)+(DATE(YEAR($B94),MONTH($B94)+1,MIN(AU$6,DAY(EOMONTH($B94,1))))&gt;=$B94)*(DATE(YEAR($B94),MONTH($B94)+1,MIN(AU$6,DAY(EOMONTH($B94,1))))&lt;$C94)))</f>
        <v>0</v>
      </c>
      <c r="AV94" s="48" t="n">
        <f aca="false">IF(OR(N(AV$5)=0,AV$6=""),0,AV$5*((DATE(YEAR($B94),MONTH($B94),MIN(AV$6,DAY(EOMONTH($B94,0))))&gt;=$B94)*(DATE(YEAR($B94),MONTH($B94),MIN(AV$6,DAY(EOMONTH($B94,0))))&lt;$C94)+(DATE(YEAR($B94),MONTH($B94)+1,MIN(AV$6,DAY(EOMONTH($B94,1))))&gt;=$B94)*(DATE(YEAR($B94),MONTH($B94)+1,MIN(AV$6,DAY(EOMONTH($B94,1))))&lt;$C94)))</f>
        <v>0</v>
      </c>
      <c r="AW94" s="48" t="n">
        <f aca="false">IF(OR(N(AW$5)=0,AW$6=""),0,AW$5*((DATE(YEAR($B94),MONTH($B94),MIN(AW$6,DAY(EOMONTH($B94,0))))&gt;=$B94)*(DATE(YEAR($B94),MONTH($B94),MIN(AW$6,DAY(EOMONTH($B94,0))))&lt;$C94)+(DATE(YEAR($B94),MONTH($B94)+1,MIN(AW$6,DAY(EOMONTH($B94,1))))&gt;=$B94)*(DATE(YEAR($B94),MONTH($B94)+1,MIN(AW$6,DAY(EOMONTH($B94,1))))&lt;$C94)))</f>
        <v>0</v>
      </c>
      <c r="AX94" s="48" t="n">
        <f aca="false">IF(OR(N(AX$5)=0,AX$6=""),0,AX$5*((DATE(YEAR($B94),MONTH($B94),MIN(AX$6,DAY(EOMONTH($B94,0))))&gt;=$B94)*(DATE(YEAR($B94),MONTH($B94),MIN(AX$6,DAY(EOMONTH($B94,0))))&lt;$C94)+(DATE(YEAR($B94),MONTH($B94)+1,MIN(AX$6,DAY(EOMONTH($B94,1))))&gt;=$B94)*(DATE(YEAR($B94),MONTH($B94)+1,MIN(AX$6,DAY(EOMONTH($B94,1))))&lt;$C94)))</f>
        <v>0</v>
      </c>
      <c r="AY94" s="48" t="n">
        <f aca="false">IF(OR(N(AY$5)=0,AY$6=""),0,AY$5*((DATE(YEAR($B94),MONTH($B94),MIN(AY$6,DAY(EOMONTH($B94,0))))&gt;=$B94)*(DATE(YEAR($B94),MONTH($B94),MIN(AY$6,DAY(EOMONTH($B94,0))))&lt;$C94)+(DATE(YEAR($B94),MONTH($B94)+1,MIN(AY$6,DAY(EOMONTH($B94,1))))&gt;=$B94)*(DATE(YEAR($B94),MONTH($B94)+1,MIN(AY$6,DAY(EOMONTH($B94,1))))&lt;$C94)))</f>
        <v>0</v>
      </c>
      <c r="AZ94" s="48" t="n">
        <f aca="false">IF(OR(N(AZ$5)=0,AZ$6=""),0,AZ$5*((DATE(YEAR($B94),MONTH($B94),MIN(AZ$6,DAY(EOMONTH($B94,0))))&gt;=$B94)*(DATE(YEAR($B94),MONTH($B94),MIN(AZ$6,DAY(EOMONTH($B94,0))))&lt;$C94)+(DATE(YEAR($B94),MONTH($B94)+1,MIN(AZ$6,DAY(EOMONTH($B94,1))))&gt;=$B94)*(DATE(YEAR($B94),MONTH($B94)+1,MIN(AZ$6,DAY(EOMONTH($B94,1))))&lt;$C94)))</f>
        <v>0</v>
      </c>
      <c r="BA94" s="48" t="n">
        <f aca="false">IF(OR(N(BA$5)=0,BA$6=""),0,BA$5*((DATE(YEAR($B94),MONTH($B94),MIN(BA$6,DAY(EOMONTH($B94,0))))&gt;=$B94)*(DATE(YEAR($B94),MONTH($B94),MIN(BA$6,DAY(EOMONTH($B94,0))))&lt;$C94)+(DATE(YEAR($B94),MONTH($B94)+1,MIN(BA$6,DAY(EOMONTH($B94,1))))&gt;=$B94)*(DATE(YEAR($B94),MONTH($B94)+1,MIN(BA$6,DAY(EOMONTH($B94,1))))&lt;$C94)))</f>
        <v>0</v>
      </c>
      <c r="BB94" s="48" t="n">
        <f aca="false">IF(OR(N(BB$5)=0,BB$6=""),0,BB$5*((DATE(YEAR($B94),MONTH($B94),MIN(BB$6,DAY(EOMONTH($B94,0))))&gt;=$B94)*(DATE(YEAR($B94),MONTH($B94),MIN(BB$6,DAY(EOMONTH($B94,0))))&lt;$C94)+(DATE(YEAR($B94),MONTH($B94)+1,MIN(BB$6,DAY(EOMONTH($B94,1))))&gt;=$B94)*(DATE(YEAR($B94),MONTH($B94)+1,MIN(BB$6,DAY(EOMONTH($B94,1))))&lt;$C94)))</f>
        <v>0</v>
      </c>
      <c r="BC94" s="48" t="n">
        <f aca="false">IF(OR(N(BC$5)=0,BC$6=""),0,BC$5*((DATE(YEAR($B94),MONTH($B94),MIN(BC$6,DAY(EOMONTH($B94,0))))&gt;=$B94)*(DATE(YEAR($B94),MONTH($B94),MIN(BC$6,DAY(EOMONTH($B94,0))))&lt;$C94)+(DATE(YEAR($B94),MONTH($B94)+1,MIN(BC$6,DAY(EOMONTH($B94,1))))&gt;=$B94)*(DATE(YEAR($B94),MONTH($B94)+1,MIN(BC$6,DAY(EOMONTH($B94,1))))&lt;$C94)))</f>
        <v>0</v>
      </c>
      <c r="BD94" s="48" t="n">
        <f aca="false">IF(OR(N(BD$5)=0,BD$6=""),0,BD$5*((DATE(YEAR($B94),MONTH($B94),MIN(BD$6,DAY(EOMONTH($B94,0))))&gt;=$B94)*(DATE(YEAR($B94),MONTH($B94),MIN(BD$6,DAY(EOMONTH($B94,0))))&lt;$C94)+(DATE(YEAR($B94),MONTH($B94)+1,MIN(BD$6,DAY(EOMONTH($B94,1))))&gt;=$B94)*(DATE(YEAR($B94),MONTH($B94)+1,MIN(BD$6,DAY(EOMONTH($B94,1))))&lt;$C94)))</f>
        <v>0</v>
      </c>
      <c r="BE94" s="48" t="n">
        <f aca="false">IF(OR(N(BE$5)=0,BE$6=""),0,BE$5*((DATE(YEAR($B94),MONTH($B94),MIN(BE$6,DAY(EOMONTH($B94,0))))&gt;=$B94)*(DATE(YEAR($B94),MONTH($B94),MIN(BE$6,DAY(EOMONTH($B94,0))))&lt;$C94)+(DATE(YEAR($B94),MONTH($B94)+1,MIN(BE$6,DAY(EOMONTH($B94,1))))&gt;=$B94)*(DATE(YEAR($B94),MONTH($B94)+1,MIN(BE$6,DAY(EOMONTH($B94,1))))&lt;$C94)))</f>
        <v>0</v>
      </c>
      <c r="BF94" s="48" t="n">
        <f aca="false">IF(OR(N(BF$5)=0,BF$6=""),0,BF$5*((DATE(YEAR($B94),MONTH($B94),MIN(BF$6,DAY(EOMONTH($B94,0))))&gt;=$B94)*(DATE(YEAR($B94),MONTH($B94),MIN(BF$6,DAY(EOMONTH($B94,0))))&lt;$C94)+(DATE(YEAR($B94),MONTH($B94)+1,MIN(BF$6,DAY(EOMONTH($B94,1))))&gt;=$B94)*(DATE(YEAR($B94),MONTH($B94)+1,MIN(BF$6,DAY(EOMONTH($B94,1))))&lt;$C94)))</f>
        <v>0</v>
      </c>
      <c r="BG94" s="48" t="n">
        <f aca="false">IF(OR(N(BG$5)=0,BG$6=""),0,BG$5*((DATE(YEAR($B94),MONTH($B94),MIN(BG$6,DAY(EOMONTH($B94,0))))&gt;=$B94)*(DATE(YEAR($B94),MONTH($B94),MIN(BG$6,DAY(EOMONTH($B94,0))))&lt;$C94)+(DATE(YEAR($B94),MONTH($B94)+1,MIN(BG$6,DAY(EOMONTH($B94,1))))&gt;=$B94)*(DATE(YEAR($B94),MONTH($B94)+1,MIN(BG$6,DAY(EOMONTH($B94,1))))&lt;$C94)))</f>
        <v>0</v>
      </c>
      <c r="BH94" s="48" t="n">
        <f aca="false">IF(OR(N(BH$5)=0,BH$6=""),0,BH$5*((DATE(YEAR($B94),MONTH($B94),MIN(BH$6,DAY(EOMONTH($B94,0))))&gt;=$B94)*(DATE(YEAR($B94),MONTH($B94),MIN(BH$6,DAY(EOMONTH($B94,0))))&lt;$C94)+(DATE(YEAR($B94),MONTH($B94)+1,MIN(BH$6,DAY(EOMONTH($B94,1))))&gt;=$B94)*(DATE(YEAR($B94),MONTH($B94)+1,MIN(BH$6,DAY(EOMONTH($B94,1))))&lt;$C94)))</f>
        <v>0</v>
      </c>
      <c r="BI94" s="48" t="n">
        <f aca="false">IF(OR(N(BI$5)=0,BI$6=""),0,BI$5*((DATE(YEAR($B94),MONTH($B94),MIN(BI$6,DAY(EOMONTH($B94,0))))&gt;=$B94)*(DATE(YEAR($B94),MONTH($B94),MIN(BI$6,DAY(EOMONTH($B94,0))))&lt;$C94)+(DATE(YEAR($B94),MONTH($B94)+1,MIN(BI$6,DAY(EOMONTH($B94,1))))&gt;=$B94)*(DATE(YEAR($B94),MONTH($B94)+1,MIN(BI$6,DAY(EOMONTH($B94,1))))&lt;$C94)))</f>
        <v>0</v>
      </c>
      <c r="BJ94" s="48" t="n">
        <f aca="false">IF(OR(N(BJ$5)=0,BJ$6=""),0,BJ$5*((DATE(YEAR($B94),MONTH($B94),MIN(BJ$6,DAY(EOMONTH($B94,0))))&gt;=$B94)*(DATE(YEAR($B94),MONTH($B94),MIN(BJ$6,DAY(EOMONTH($B94,0))))&lt;$C94)+(DATE(YEAR($B94),MONTH($B94)+1,MIN(BJ$6,DAY(EOMONTH($B94,1))))&gt;=$B94)*(DATE(YEAR($B94),MONTH($B94)+1,MIN(BJ$6,DAY(EOMONTH($B94,1))))&lt;$C94)))</f>
        <v>0</v>
      </c>
      <c r="BK94" s="48" t="n">
        <f aca="false">IF(OR(N(BK$5)=0,BK$6=""),0,BK$5*((DATE(YEAR($B94),MONTH($B94),MIN(BK$6,DAY(EOMONTH($B94,0))))&gt;=$B94)*(DATE(YEAR($B94),MONTH($B94),MIN(BK$6,DAY(EOMONTH($B94,0))))&lt;$C94)+(DATE(YEAR($B94),MONTH($B94)+1,MIN(BK$6,DAY(EOMONTH($B94,1))))&gt;=$B94)*(DATE(YEAR($B94),MONTH($B94)+1,MIN(BK$6,DAY(EOMONTH($B94,1))))&lt;$C94)))</f>
        <v>0</v>
      </c>
      <c r="BL94" s="48" t="n">
        <f aca="false">IF(OR(N(BL$5)=0,BL$6=""),0,BL$5*((DATE(YEAR($B94),MONTH($B94),MIN(BL$6,DAY(EOMONTH($B94,0))))&gt;=$B94)*(DATE(YEAR($B94),MONTH($B94),MIN(BL$6,DAY(EOMONTH($B94,0))))&lt;$C94)+(DATE(YEAR($B94),MONTH($B94)+1,MIN(BL$6,DAY(EOMONTH($B94,1))))&gt;=$B94)*(DATE(YEAR($B94),MONTH($B94)+1,MIN(BL$6,DAY(EOMONTH($B94,1))))&lt;$C94)))</f>
        <v>0</v>
      </c>
      <c r="BM94" s="48" t="n">
        <f aca="false">IF(OR(N(BM$5)=0,BM$6=""),0,BM$5*((DATE(YEAR($B94),MONTH($B94),MIN(BM$6,DAY(EOMONTH($B94,0))))&gt;=$B94)*(DATE(YEAR($B94),MONTH($B94),MIN(BM$6,DAY(EOMONTH($B94,0))))&lt;$C94)+(DATE(YEAR($B94),MONTH($B94)+1,MIN(BM$6,DAY(EOMONTH($B94,1))))&gt;=$B94)*(DATE(YEAR($B94),MONTH($B94)+1,MIN(BM$6,DAY(EOMONTH($B94,1))))&lt;$C94)))</f>
        <v>0</v>
      </c>
      <c r="BN94" s="48" t="n">
        <f aca="false">IF(OR(N(BN$5)=0,BN$6=""),0,BN$5*((DATE(YEAR($B94),MONTH($B94),MIN(BN$6,DAY(EOMONTH($B94,0))))&gt;=$B94)*(DATE(YEAR($B94),MONTH($B94),MIN(BN$6,DAY(EOMONTH($B94,0))))&lt;$C94)+(DATE(YEAR($B94),MONTH($B94)+1,MIN(BN$6,DAY(EOMONTH($B94,1))))&gt;=$B94)*(DATE(YEAR($B94),MONTH($B94)+1,MIN(BN$6,DAY(EOMONTH($B94,1))))&lt;$C94)))</f>
        <v>0</v>
      </c>
      <c r="BO94" s="48" t="n">
        <f aca="false">IF(OR(N(BO$5)=0,BO$6=""),0,BO$5*((DATE(YEAR($B94),MONTH($B94),MIN(BO$6,DAY(EOMONTH($B94,0))))&gt;=$B94)*(DATE(YEAR($B94),MONTH($B94),MIN(BO$6,DAY(EOMONTH($B94,0))))&lt;$C94)+(DATE(YEAR($B94),MONTH($B94)+1,MIN(BO$6,DAY(EOMONTH($B94,1))))&gt;=$B94)*(DATE(YEAR($B94),MONTH($B94)+1,MIN(BO$6,DAY(EOMONTH($B94,1))))&lt;$C94)))</f>
        <v>0</v>
      </c>
      <c r="BP94" s="48" t="n">
        <f aca="false">IF(OR(N(BP$5)=0,BP$6=""),0,BP$5*((DATE(YEAR($B94),MONTH($B94),MIN(BP$6,DAY(EOMONTH($B94,0))))&gt;=$B94)*(DATE(YEAR($B94),MONTH($B94),MIN(BP$6,DAY(EOMONTH($B94,0))))&lt;$C94)+(DATE(YEAR($B94),MONTH($B94)+1,MIN(BP$6,DAY(EOMONTH($B94,1))))&gt;=$B94)*(DATE(YEAR($B94),MONTH($B94)+1,MIN(BP$6,DAY(EOMONTH($B94,1))))&lt;$C94)))</f>
        <v>0</v>
      </c>
      <c r="BQ94" s="48" t="n">
        <f aca="false">IF(OR(N(BQ$5)=0,BQ$6=""),0,BQ$5*((DATE(YEAR($B94),MONTH($B94),MIN(BQ$6,DAY(EOMONTH($B94,0))))&gt;=$B94)*(DATE(YEAR($B94),MONTH($B94),MIN(BQ$6,DAY(EOMONTH($B94,0))))&lt;$C94)+(DATE(YEAR($B94),MONTH($B94)+1,MIN(BQ$6,DAY(EOMONTH($B94,1))))&gt;=$B94)*(DATE(YEAR($B94),MONTH($B94)+1,MIN(BQ$6,DAY(EOMONTH($B94,1))))&lt;$C94)))</f>
        <v>0</v>
      </c>
      <c r="BR94" s="48" t="n">
        <f aca="false">IF(OR(N(BR$5)=0,BR$6=""),0,BR$5*((DATE(YEAR($B94),MONTH($B94),MIN(BR$6,DAY(EOMONTH($B94,0))))&gt;=$B94)*(DATE(YEAR($B94),MONTH($B94),MIN(BR$6,DAY(EOMONTH($B94,0))))&lt;$C94)+(DATE(YEAR($B94),MONTH($B94)+1,MIN(BR$6,DAY(EOMONTH($B94,1))))&gt;=$B94)*(DATE(YEAR($B94),MONTH($B94)+1,MIN(BR$6,DAY(EOMONTH($B94,1))))&lt;$C94)))</f>
        <v>0</v>
      </c>
      <c r="BS94" s="48" t="n">
        <f aca="false">IF(OR(N(BS$5)=0,BS$6=""),0,BS$5*((DATE(YEAR($B94),MONTH($B94),MIN(BS$6,DAY(EOMONTH($B94,0))))&gt;=$B94)*(DATE(YEAR($B94),MONTH($B94),MIN(BS$6,DAY(EOMONTH($B94,0))))&lt;$C94)+(DATE(YEAR($B94),MONTH($B94)+1,MIN(BS$6,DAY(EOMONTH($B94,1))))&gt;=$B94)*(DATE(YEAR($B94),MONTH($B94)+1,MIN(BS$6,DAY(EOMONTH($B94,1))))&lt;$C94)))</f>
        <v>0</v>
      </c>
      <c r="BT94" s="48" t="n">
        <f aca="false">IF(OR(N(BT$5)=0,BT$6=""),0,BT$5*((DATE(YEAR($B94),MONTH($B94),MIN(BT$6,DAY(EOMONTH($B94,0))))&gt;=$B94)*(DATE(YEAR($B94),MONTH($B94),MIN(BT$6,DAY(EOMONTH($B94,0))))&lt;$C94)+(DATE(YEAR($B94),MONTH($B94)+1,MIN(BT$6,DAY(EOMONTH($B94,1))))&gt;=$B94)*(DATE(YEAR($B94),MONTH($B94)+1,MIN(BT$6,DAY(EOMONTH($B94,1))))&lt;$C94)))</f>
        <v>0</v>
      </c>
      <c r="BU94" s="48" t="n">
        <f aca="false">IF(OR(N(BU$5)=0,BU$6=""),0,BU$5*((DATE(YEAR($B94),MONTH($B94),MIN(BU$6,DAY(EOMONTH($B94,0))))&gt;=$B94)*(DATE(YEAR($B94),MONTH($B94),MIN(BU$6,DAY(EOMONTH($B94,0))))&lt;$C94)+(DATE(YEAR($B94),MONTH($B94)+1,MIN(BU$6,DAY(EOMONTH($B94,1))))&gt;=$B94)*(DATE(YEAR($B94),MONTH($B94)+1,MIN(BU$6,DAY(EOMONTH($B94,1))))&lt;$C94)))</f>
        <v>0</v>
      </c>
      <c r="BV94" s="48" t="n">
        <f aca="false">IF(OR(N(BV$5)=0,BV$6=""),0,BV$5*((DATE(YEAR($B94),MONTH($B94),MIN(BV$6,DAY(EOMONTH($B94,0))))&gt;=$B94)*(DATE(YEAR($B94),MONTH($B94),MIN(BV$6,DAY(EOMONTH($B94,0))))&lt;$C94)+(DATE(YEAR($B94),MONTH($B94)+1,MIN(BV$6,DAY(EOMONTH($B94,1))))&gt;=$B94)*(DATE(YEAR($B94),MONTH($B94)+1,MIN(BV$6,DAY(EOMONTH($B94,1))))&lt;$C94)))</f>
        <v>0</v>
      </c>
      <c r="BW94" s="48" t="n">
        <f aca="false">IF(OR(N(BW$5)=0,BW$6=""),0,BW$5*((DATE(YEAR($B94),MONTH($B94),MIN(BW$6,DAY(EOMONTH($B94,0))))&gt;=$B94)*(DATE(YEAR($B94),MONTH($B94),MIN(BW$6,DAY(EOMONTH($B94,0))))&lt;$C94)+(DATE(YEAR($B94),MONTH($B94)+1,MIN(BW$6,DAY(EOMONTH($B94,1))))&gt;=$B94)*(DATE(YEAR($B94),MONTH($B94)+1,MIN(BW$6,DAY(EOMONTH($B94,1))))&lt;$C94)))</f>
        <v>0</v>
      </c>
      <c r="BX94" s="48" t="n">
        <f aca="false">MIN(Z94,(FT93*(1+FT$5/Setup!$C$36)+IF($V94=1,N($F94),0)))</f>
        <v>0</v>
      </c>
      <c r="BY94" s="48" t="n">
        <f aca="false">MIN(AA94,(FU93*(1+FU$5/Setup!$C$36)+IF($V94=2,N($F94),0)))</f>
        <v>0</v>
      </c>
      <c r="BZ94" s="48" t="n">
        <f aca="false">MIN(AB94,(FV93*(1+FV$5/Setup!$C$36)+IF($V94=3,N($F94),0)))</f>
        <v>0</v>
      </c>
      <c r="CA94" s="48" t="n">
        <f aca="false">MIN(AC94,(FW93*(1+FW$5/Setup!$C$36)+IF($V94=4,N($F94),0)))</f>
        <v>0</v>
      </c>
      <c r="CB94" s="48" t="n">
        <f aca="false">MIN(AD94,(FX93*(1+FX$5/Setup!$C$36)+IF($V94=5,N($F94),0)))</f>
        <v>0</v>
      </c>
      <c r="CC94" s="48" t="n">
        <f aca="false">MIN(AE94,(FY93*(1+FY$5/Setup!$C$36)+IF($V94=6,N($F94),0)))</f>
        <v>0</v>
      </c>
      <c r="CD94" s="48" t="n">
        <f aca="false">MIN(AF94,(FZ93*(1+FZ$5/Setup!$C$36)+IF($V94=7,N($F94),0)))</f>
        <v>0</v>
      </c>
      <c r="CE94" s="48" t="n">
        <f aca="false">MIN(AG94,(GA93*(1+GA$5/Setup!$C$36)+IF($V94=8,N($F94),0)))</f>
        <v>0</v>
      </c>
      <c r="CF94" s="48" t="n">
        <f aca="false">MIN(AH94,(GB93*(1+GB$5/Setup!$C$36)+IF($V94=9,N($F94),0)))</f>
        <v>0</v>
      </c>
      <c r="CG94" s="48" t="n">
        <f aca="false">MIN(AI94,(GC93*(1+GC$5/Setup!$C$36)+IF($V94=10,N($F94),0)))</f>
        <v>0</v>
      </c>
      <c r="CH94" s="48" t="n">
        <f aca="false">MIN(AJ94,(GD93*(1+GD$5/Setup!$C$36)+IF($V94=11,N($F94),0)))</f>
        <v>0</v>
      </c>
      <c r="CI94" s="48" t="n">
        <f aca="false">MIN(AK94,(GE93*(1+GE$5/Setup!$C$36)+IF($V94=12,N($F94),0)))</f>
        <v>0</v>
      </c>
      <c r="CJ94" s="48" t="n">
        <f aca="false">MIN(AL94,(GF93*(1+GF$5/Setup!$C$36)+IF($V94=13,N($F94),0)))</f>
        <v>0</v>
      </c>
      <c r="CK94" s="48" t="n">
        <f aca="false">MIN(AM94,(GG93*(1+GG$5/Setup!$C$36)+IF($V94=14,N($F94),0)))</f>
        <v>0</v>
      </c>
      <c r="CL94" s="48" t="n">
        <f aca="false">MIN(AN94,(GH93*(1+GH$5/Setup!$C$36)+IF($V94=15,N($F94),0)))</f>
        <v>0</v>
      </c>
      <c r="CM94" s="48" t="n">
        <f aca="false">MIN(AO94,(GI93*(1+GI$5/Setup!$C$36)+IF($V94=16,N($F94),0)))</f>
        <v>0</v>
      </c>
      <c r="CN94" s="48" t="n">
        <f aca="false">MIN(AP94,(GJ93*(1+GJ$5/Setup!$C$36)+IF($V94=17,N($F94),0)))</f>
        <v>0</v>
      </c>
      <c r="CO94" s="48" t="n">
        <f aca="false">MIN(AQ94,(GK93*(1+GK$5/Setup!$C$36)+IF($V94=18,N($F94),0)))</f>
        <v>0</v>
      </c>
      <c r="CP94" s="48" t="n">
        <f aca="false">MIN(AR94,(GL93*(1+GL$5/Setup!$C$36)+IF($V94=19,N($F94),0)))</f>
        <v>0</v>
      </c>
      <c r="CQ94" s="48" t="n">
        <f aca="false">MIN(AS94,(GM93*(1+GM$5/Setup!$C$36)+IF($V94=20,N($F94),0)))</f>
        <v>0</v>
      </c>
      <c r="CR94" s="48" t="n">
        <f aca="false">MIN(AT94,(GN93*(1+GN$5/Setup!$C$36)+IF($V94=21,N($F94),0)))</f>
        <v>0</v>
      </c>
      <c r="CS94" s="48" t="n">
        <f aca="false">MIN(AU94,(GO93*(1+GO$5/Setup!$C$36)+IF($V94=22,N($F94),0)))</f>
        <v>0</v>
      </c>
      <c r="CT94" s="48" t="n">
        <f aca="false">MIN(AV94,(GP93*(1+GP$5/Setup!$C$36)+IF($V94=23,N($F94),0)))</f>
        <v>0</v>
      </c>
      <c r="CU94" s="48" t="n">
        <f aca="false">MIN(AW94,(GQ93*(1+GQ$5/Setup!$C$36)+IF($V94=24,N($F94),0)))</f>
        <v>0</v>
      </c>
      <c r="CV94" s="48" t="n">
        <f aca="false">MIN(AX94,(GR93*(1+GR$5/Setup!$C$36)+IF($V94=25,N($F94),0)))</f>
        <v>0</v>
      </c>
      <c r="CW94" s="48" t="n">
        <f aca="false">MIN(AY94,(GS93*(1+GS$5/Setup!$C$36)+IF($V94=26,N($F94),0)))</f>
        <v>0</v>
      </c>
      <c r="CX94" s="48" t="n">
        <f aca="false">MIN(AZ94,(GT93*(1+GT$5/Setup!$C$36)+IF($V94=27,N($F94),0)))</f>
        <v>0</v>
      </c>
      <c r="CY94" s="48" t="n">
        <f aca="false">MIN(BA94,(GU93*(1+GU$5/Setup!$C$36)+IF($V94=28,N($F94),0)))</f>
        <v>0</v>
      </c>
      <c r="CZ94" s="48" t="n">
        <f aca="false">MIN(BB94,(GV93*(1+GV$5/Setup!$C$36)+IF($V94=29,N($F94),0)))</f>
        <v>0</v>
      </c>
      <c r="DA94" s="48" t="n">
        <f aca="false">MIN(BC94,(GW93*(1+GW$5/Setup!$C$36)+IF($V94=30,N($F94),0)))</f>
        <v>0</v>
      </c>
      <c r="DB94" s="48" t="n">
        <f aca="false">MIN(BD94,(GX93*(1+GX$5/Setup!$C$36)+IF($V94=31,N($F94),0)))</f>
        <v>0</v>
      </c>
      <c r="DC94" s="48" t="n">
        <f aca="false">MIN(BE94,(GY93*(1+GY$5/Setup!$C$36)+IF($V94=32,N($F94),0)))</f>
        <v>0</v>
      </c>
      <c r="DD94" s="48" t="n">
        <f aca="false">MIN(BF94,(GZ93*(1+GZ$5/Setup!$C$36)+IF($V94=33,N($F94),0)))</f>
        <v>0</v>
      </c>
      <c r="DE94" s="48" t="n">
        <f aca="false">MIN(BG94,(HA93*(1+HA$5/Setup!$C$36)+IF($V94=34,N($F94),0)))</f>
        <v>0</v>
      </c>
      <c r="DF94" s="48" t="n">
        <f aca="false">MIN(BH94,(HB93*(1+HB$5/Setup!$C$36)+IF($V94=35,N($F94),0)))</f>
        <v>0</v>
      </c>
      <c r="DG94" s="48" t="n">
        <f aca="false">MIN(BI94,(HC93*(1+HC$5/Setup!$C$36)+IF($V94=36,N($F94),0)))</f>
        <v>0</v>
      </c>
      <c r="DH94" s="48" t="n">
        <f aca="false">MIN(BJ94,(HD93*(1+HD$5/Setup!$C$36)+IF($V94=37,N($F94),0)))</f>
        <v>0</v>
      </c>
      <c r="DI94" s="48" t="n">
        <f aca="false">MIN(BK94,(HE93*(1+HE$5/Setup!$C$36)+IF($V94=38,N($F94),0)))</f>
        <v>0</v>
      </c>
      <c r="DJ94" s="48" t="n">
        <f aca="false">MIN(BL94,(HF93*(1+HF$5/Setup!$C$36)+IF($V94=39,N($F94),0)))</f>
        <v>0</v>
      </c>
      <c r="DK94" s="48" t="n">
        <f aca="false">MIN(BM94,(HG93*(1+HG$5/Setup!$C$36)+IF($V94=40,N($F94),0)))</f>
        <v>0</v>
      </c>
      <c r="DL94" s="48" t="n">
        <f aca="false">MIN(BN94,(HH93*(1+HH$5/Setup!$C$36)+IF($V94=41,N($F94),0)))</f>
        <v>0</v>
      </c>
      <c r="DM94" s="48" t="n">
        <f aca="false">MIN(BO94,(HI93*(1+HI$5/Setup!$C$36)+IF($V94=42,N($F94),0)))</f>
        <v>0</v>
      </c>
      <c r="DN94" s="48" t="n">
        <f aca="false">MIN(BP94,(HJ93*(1+HJ$5/Setup!$C$36)+IF($V94=43,N($F94),0)))</f>
        <v>0</v>
      </c>
      <c r="DO94" s="48" t="n">
        <f aca="false">MIN(BQ94,(HK93*(1+HK$5/Setup!$C$36)+IF($V94=44,N($F94),0)))</f>
        <v>0</v>
      </c>
      <c r="DP94" s="48" t="n">
        <f aca="false">MIN(BR94,(HL93*(1+HL$5/Setup!$C$36)+IF($V94=45,N($F94),0)))</f>
        <v>0</v>
      </c>
      <c r="DQ94" s="48" t="n">
        <f aca="false">MIN(BS94,(HM93*(1+HM$5/Setup!$C$36)+IF($V94=46,N($F94),0)))</f>
        <v>0</v>
      </c>
      <c r="DR94" s="48" t="n">
        <f aca="false">MIN(BT94,(HN93*(1+HN$5/Setup!$C$36)+IF($V94=47,N($F94),0)))</f>
        <v>0</v>
      </c>
      <c r="DS94" s="48" t="n">
        <f aca="false">MIN(BU94,(HO93*(1+HO$5/Setup!$C$36)+IF($V94=48,N($F94),0)))</f>
        <v>0</v>
      </c>
      <c r="DT94" s="48" t="n">
        <f aca="false">MIN(BV94,(HP93*(1+HP$5/Setup!$C$36)+IF($V94=49,N($F94),0)))</f>
        <v>0</v>
      </c>
      <c r="DU94" s="48" t="n">
        <f aca="false">MIN(BW94,(HQ93*(1+HQ$5/Setup!$C$36)+IF($V94=50,N($F94),0)))</f>
        <v>0</v>
      </c>
      <c r="DV94" s="48" t="n">
        <f aca="false">MIN(MAX((FT93*(1+FT$5/Setup!$C$36)+IF($V94=1,N($F94),0))-BX94,0),MAX($P94-0,0))</f>
        <v>0</v>
      </c>
      <c r="DW94" s="48" t="n">
        <f aca="false">MIN(MAX((FU93*(1+FU$5/Setup!$C$36)+IF($V94=2,N($F94),0))-BY94,0),MAX($P94-SUM(DV94:DV94),0))</f>
        <v>0</v>
      </c>
      <c r="DX94" s="48" t="n">
        <f aca="false">MIN(MAX((FV93*(1+FV$5/Setup!$C$36)+IF($V94=3,N($F94),0))-BZ94,0),MAX($P94-SUM(DV94:DW94),0))</f>
        <v>0</v>
      </c>
      <c r="DY94" s="48" t="n">
        <f aca="false">MIN(MAX((FW93*(1+FW$5/Setup!$C$36)+IF($V94=4,N($F94),0))-CA94,0),MAX($P94-SUM(DV94:DX94),0))</f>
        <v>0</v>
      </c>
      <c r="DZ94" s="48" t="n">
        <f aca="false">MIN(MAX((FX93*(1+FX$5/Setup!$C$36)+IF($V94=5,N($F94),0))-CB94,0),MAX($P94-SUM(DV94:DY94),0))</f>
        <v>0</v>
      </c>
      <c r="EA94" s="48" t="n">
        <f aca="false">MIN(MAX((FY93*(1+FY$5/Setup!$C$36)+IF($V94=6,N($F94),0))-CC94,0),MAX($P94-SUM(DV94:DZ94),0))</f>
        <v>0</v>
      </c>
      <c r="EB94" s="48" t="n">
        <f aca="false">MIN(MAX((FZ93*(1+FZ$5/Setup!$C$36)+IF($V94=7,N($F94),0))-CD94,0),MAX($P94-SUM(DV94:EA94),0))</f>
        <v>0</v>
      </c>
      <c r="EC94" s="48" t="n">
        <f aca="false">MIN(MAX((GA93*(1+GA$5/Setup!$C$36)+IF($V94=8,N($F94),0))-CE94,0),MAX($P94-SUM(DV94:EB94),0))</f>
        <v>0</v>
      </c>
      <c r="ED94" s="48" t="n">
        <f aca="false">MIN(MAX((GB93*(1+GB$5/Setup!$C$36)+IF($V94=9,N($F94),0))-CF94,0),MAX($P94-SUM(DV94:EC94),0))</f>
        <v>0</v>
      </c>
      <c r="EE94" s="48" t="n">
        <f aca="false">MIN(MAX((GC93*(1+GC$5/Setup!$C$36)+IF($V94=10,N($F94),0))-CG94,0),MAX($P94-SUM(DV94:ED94),0))</f>
        <v>0</v>
      </c>
      <c r="EF94" s="48" t="n">
        <f aca="false">MIN(MAX((GD93*(1+GD$5/Setup!$C$36)+IF($V94=11,N($F94),0))-CH94,0),MAX($P94-SUM(DV94:EE94),0))</f>
        <v>0</v>
      </c>
      <c r="EG94" s="48" t="n">
        <f aca="false">MIN(MAX((GE93*(1+GE$5/Setup!$C$36)+IF($V94=12,N($F94),0))-CI94,0),MAX($P94-SUM(DV94:EF94),0))</f>
        <v>0</v>
      </c>
      <c r="EH94" s="48" t="n">
        <f aca="false">MIN(MAX((GF93*(1+GF$5/Setup!$C$36)+IF($V94=13,N($F94),0))-CJ94,0),MAX($P94-SUM(DV94:EG94),0))</f>
        <v>0</v>
      </c>
      <c r="EI94" s="48" t="n">
        <f aca="false">MIN(MAX((GG93*(1+GG$5/Setup!$C$36)+IF($V94=14,N($F94),0))-CK94,0),MAX($P94-SUM(DV94:EH94),0))</f>
        <v>0</v>
      </c>
      <c r="EJ94" s="48" t="n">
        <f aca="false">MIN(MAX((GH93*(1+GH$5/Setup!$C$36)+IF($V94=15,N($F94),0))-CL94,0),MAX($P94-SUM(DV94:EI94),0))</f>
        <v>0</v>
      </c>
      <c r="EK94" s="48" t="n">
        <f aca="false">MIN(MAX((GI93*(1+GI$5/Setup!$C$36)+IF($V94=16,N($F94),0))-CM94,0),MAX($P94-SUM(DV94:EJ94),0))</f>
        <v>0</v>
      </c>
      <c r="EL94" s="48" t="n">
        <f aca="false">MIN(MAX((GJ93*(1+GJ$5/Setup!$C$36)+IF($V94=17,N($F94),0))-CN94,0),MAX($P94-SUM(DV94:EK94),0))</f>
        <v>0</v>
      </c>
      <c r="EM94" s="48" t="n">
        <f aca="false">MIN(MAX((GK93*(1+GK$5/Setup!$C$36)+IF($V94=18,N($F94),0))-CO94,0),MAX($P94-SUM(DV94:EL94),0))</f>
        <v>0</v>
      </c>
      <c r="EN94" s="48" t="n">
        <f aca="false">MIN(MAX((GL93*(1+GL$5/Setup!$C$36)+IF($V94=19,N($F94),0))-CP94,0),MAX($P94-SUM(DV94:EM94),0))</f>
        <v>0</v>
      </c>
      <c r="EO94" s="48" t="n">
        <f aca="false">MIN(MAX((GM93*(1+GM$5/Setup!$C$36)+IF($V94=20,N($F94),0))-CQ94,0),MAX($P94-SUM(DV94:EN94),0))</f>
        <v>0</v>
      </c>
      <c r="EP94" s="48" t="n">
        <f aca="false">MIN(MAX((GN93*(1+GN$5/Setup!$C$36)+IF($V94=21,N($F94),0))-CR94,0),MAX($P94-SUM(DV94:EO94),0))</f>
        <v>0</v>
      </c>
      <c r="EQ94" s="48" t="n">
        <f aca="false">MIN(MAX((GO93*(1+GO$5/Setup!$C$36)+IF($V94=22,N($F94),0))-CS94,0),MAX($P94-SUM(DV94:EP94),0))</f>
        <v>0</v>
      </c>
      <c r="ER94" s="48" t="n">
        <f aca="false">MIN(MAX((GP93*(1+GP$5/Setup!$C$36)+IF($V94=23,N($F94),0))-CT94,0),MAX($P94-SUM(DV94:EQ94),0))</f>
        <v>0</v>
      </c>
      <c r="ES94" s="48" t="n">
        <f aca="false">MIN(MAX((GQ93*(1+GQ$5/Setup!$C$36)+IF($V94=24,N($F94),0))-CU94,0),MAX($P94-SUM(DV94:ER94),0))</f>
        <v>0</v>
      </c>
      <c r="ET94" s="48" t="n">
        <f aca="false">MIN(MAX((GR93*(1+GR$5/Setup!$C$36)+IF($V94=25,N($F94),0))-CV94,0),MAX($P94-SUM(DV94:ES94),0))</f>
        <v>0</v>
      </c>
      <c r="EU94" s="48" t="n">
        <f aca="false">MIN(MAX((GS93*(1+GS$5/Setup!$C$36)+IF($V94=26,N($F94),0))-CW94,0),MAX($P94-SUM(DV94:ET94),0))</f>
        <v>0</v>
      </c>
      <c r="EV94" s="48" t="n">
        <f aca="false">MIN(MAX((GT93*(1+GT$5/Setup!$C$36)+IF($V94=27,N($F94),0))-CX94,0),MAX($P94-SUM(DV94:EU94),0))</f>
        <v>0</v>
      </c>
      <c r="EW94" s="48" t="n">
        <f aca="false">MIN(MAX((GU93*(1+GU$5/Setup!$C$36)+IF($V94=28,N($F94),0))-CY94,0),MAX($P94-SUM(DV94:EV94),0))</f>
        <v>0</v>
      </c>
      <c r="EX94" s="48" t="n">
        <f aca="false">MIN(MAX((GV93*(1+GV$5/Setup!$C$36)+IF($V94=29,N($F94),0))-CZ94,0),MAX($P94-SUM(DV94:EW94),0))</f>
        <v>0</v>
      </c>
      <c r="EY94" s="48" t="n">
        <f aca="false">MIN(MAX((GW93*(1+GW$5/Setup!$C$36)+IF($V94=30,N($F94),0))-DA94,0),MAX($P94-SUM(DV94:EX94),0))</f>
        <v>0</v>
      </c>
      <c r="EZ94" s="48" t="n">
        <f aca="false">MIN(MAX((GX93*(1+GX$5/Setup!$C$36)+IF($V94=31,N($F94),0))-DB94,0),MAX($P94-SUM(DV94:EY94),0))</f>
        <v>0</v>
      </c>
      <c r="FA94" s="48" t="n">
        <f aca="false">MIN(MAX((GY93*(1+GY$5/Setup!$C$36)+IF($V94=32,N($F94),0))-DC94,0),MAX($P94-SUM(DV94:EZ94),0))</f>
        <v>0</v>
      </c>
      <c r="FB94" s="48" t="n">
        <f aca="false">MIN(MAX((GZ93*(1+GZ$5/Setup!$C$36)+IF($V94=33,N($F94),0))-DD94,0),MAX($P94-SUM(DV94:FA94),0))</f>
        <v>0</v>
      </c>
      <c r="FC94" s="48" t="n">
        <f aca="false">MIN(MAX((HA93*(1+HA$5/Setup!$C$36)+IF($V94=34,N($F94),0))-DE94,0),MAX($P94-SUM(DV94:FB94),0))</f>
        <v>0</v>
      </c>
      <c r="FD94" s="48" t="n">
        <f aca="false">MIN(MAX((HB93*(1+HB$5/Setup!$C$36)+IF($V94=35,N($F94),0))-DF94,0),MAX($P94-SUM(DV94:FC94),0))</f>
        <v>0</v>
      </c>
      <c r="FE94" s="48" t="n">
        <f aca="false">MIN(MAX((HC93*(1+HC$5/Setup!$C$36)+IF($V94=36,N($F94),0))-DG94,0),MAX($P94-SUM(DV94:FD94),0))</f>
        <v>0</v>
      </c>
      <c r="FF94" s="48" t="n">
        <f aca="false">MIN(MAX((HD93*(1+HD$5/Setup!$C$36)+IF($V94=37,N($F94),0))-DH94,0),MAX($P94-SUM(DV94:FE94),0))</f>
        <v>0</v>
      </c>
      <c r="FG94" s="48" t="n">
        <f aca="false">MIN(MAX((HE93*(1+HE$5/Setup!$C$36)+IF($V94=38,N($F94),0))-DI94,0),MAX($P94-SUM(DV94:FF94),0))</f>
        <v>0</v>
      </c>
      <c r="FH94" s="48" t="n">
        <f aca="false">MIN(MAX((HF93*(1+HF$5/Setup!$C$36)+IF($V94=39,N($F94),0))-DJ94,0),MAX($P94-SUM(DV94:FG94),0))</f>
        <v>0</v>
      </c>
      <c r="FI94" s="48" t="n">
        <f aca="false">MIN(MAX((HG93*(1+HG$5/Setup!$C$36)+IF($V94=40,N($F94),0))-DK94,0),MAX($P94-SUM(DV94:FH94),0))</f>
        <v>0</v>
      </c>
      <c r="FJ94" s="48" t="n">
        <f aca="false">MIN(MAX((HH93*(1+HH$5/Setup!$C$36)+IF($V94=41,N($F94),0))-DL94,0),MAX($P94-SUM(DV94:FI94),0))</f>
        <v>0</v>
      </c>
      <c r="FK94" s="48" t="n">
        <f aca="false">MIN(MAX((HI93*(1+HI$5/Setup!$C$36)+IF($V94=42,N($F94),0))-DM94,0),MAX($P94-SUM(DV94:FJ94),0))</f>
        <v>0</v>
      </c>
      <c r="FL94" s="48" t="n">
        <f aca="false">MIN(MAX((HJ93*(1+HJ$5/Setup!$C$36)+IF($V94=43,N($F94),0))-DN94,0),MAX($P94-SUM(DV94:FK94),0))</f>
        <v>0</v>
      </c>
      <c r="FM94" s="48" t="n">
        <f aca="false">MIN(MAX((HK93*(1+HK$5/Setup!$C$36)+IF($V94=44,N($F94),0))-DO94,0),MAX($P94-SUM(DV94:FL94),0))</f>
        <v>0</v>
      </c>
      <c r="FN94" s="48" t="n">
        <f aca="false">MIN(MAX((HL93*(1+HL$5/Setup!$C$36)+IF($V94=45,N($F94),0))-DP94,0),MAX($P94-SUM(DV94:FM94),0))</f>
        <v>0</v>
      </c>
      <c r="FO94" s="48" t="n">
        <f aca="false">MIN(MAX((HM93*(1+HM$5/Setup!$C$36)+IF($V94=46,N($F94),0))-DQ94,0),MAX($P94-SUM(DV94:FN94),0))</f>
        <v>0</v>
      </c>
      <c r="FP94" s="48" t="n">
        <f aca="false">MIN(MAX((HN93*(1+HN$5/Setup!$C$36)+IF($V94=47,N($F94),0))-DR94,0),MAX($P94-SUM(DV94:FO94),0))</f>
        <v>0</v>
      </c>
      <c r="FQ94" s="48" t="n">
        <f aca="false">MIN(MAX((HO93*(1+HO$5/Setup!$C$36)+IF($V94=48,N($F94),0))-DS94,0),MAX($P94-SUM(DV94:FP94),0))</f>
        <v>0</v>
      </c>
      <c r="FR94" s="48" t="n">
        <f aca="false">MIN(MAX((HP93*(1+HP$5/Setup!$C$36)+IF($V94=49,N($F94),0))-DT94,0),MAX($P94-SUM(DV94:FQ94),0))</f>
        <v>0</v>
      </c>
      <c r="FS94" s="48" t="n">
        <f aca="false">MIN(MAX((HQ93*(1+HQ$5/Setup!$C$36)+IF($V94=50,N($F94),0))-DU94,0),MAX($P94-SUM(DV94:FR94),0))</f>
        <v>0</v>
      </c>
      <c r="FT94" s="48" t="n">
        <f aca="false">IF((FT93*(1+FT$5/Setup!$C$36)+IF($V94=1,N($F94),0))-BX94-DV94&lt;0.005,0,(FT93*(1+FT$5/Setup!$C$36)+IF($V94=1,N($F94),0))-BX94-DV94)</f>
        <v>0</v>
      </c>
      <c r="FU94" s="48" t="n">
        <f aca="false">IF((FU93*(1+FU$5/Setup!$C$36)+IF($V94=2,N($F94),0))-BY94-DW94&lt;0.005,0,(FU93*(1+FU$5/Setup!$C$36)+IF($V94=2,N($F94),0))-BY94-DW94)</f>
        <v>0</v>
      </c>
      <c r="FV94" s="48" t="n">
        <f aca="false">IF((FV93*(1+FV$5/Setup!$C$36)+IF($V94=3,N($F94),0))-BZ94-DX94&lt;0.005,0,(FV93*(1+FV$5/Setup!$C$36)+IF($V94=3,N($F94),0))-BZ94-DX94)</f>
        <v>0</v>
      </c>
      <c r="FW94" s="48" t="n">
        <f aca="false">IF((FW93*(1+FW$5/Setup!$C$36)+IF($V94=4,N($F94),0))-CA94-DY94&lt;0.005,0,(FW93*(1+FW$5/Setup!$C$36)+IF($V94=4,N($F94),0))-CA94-DY94)</f>
        <v>0</v>
      </c>
      <c r="FX94" s="48" t="n">
        <f aca="false">IF((FX93*(1+FX$5/Setup!$C$36)+IF($V94=5,N($F94),0))-CB94-DZ94&lt;0.005,0,(FX93*(1+FX$5/Setup!$C$36)+IF($V94=5,N($F94),0))-CB94-DZ94)</f>
        <v>0</v>
      </c>
      <c r="FY94" s="48" t="n">
        <f aca="false">IF((FY93*(1+FY$5/Setup!$C$36)+IF($V94=6,N($F94),0))-CC94-EA94&lt;0.005,0,(FY93*(1+FY$5/Setup!$C$36)+IF($V94=6,N($F94),0))-CC94-EA94)</f>
        <v>0</v>
      </c>
      <c r="FZ94" s="48" t="n">
        <f aca="false">IF((FZ93*(1+FZ$5/Setup!$C$36)+IF($V94=7,N($F94),0))-CD94-EB94&lt;0.005,0,(FZ93*(1+FZ$5/Setup!$C$36)+IF($V94=7,N($F94),0))-CD94-EB94)</f>
        <v>0</v>
      </c>
      <c r="GA94" s="48" t="n">
        <f aca="false">IF((GA93*(1+GA$5/Setup!$C$36)+IF($V94=8,N($F94),0))-CE94-EC94&lt;0.005,0,(GA93*(1+GA$5/Setup!$C$36)+IF($V94=8,N($F94),0))-CE94-EC94)</f>
        <v>0</v>
      </c>
      <c r="GB94" s="48" t="n">
        <f aca="false">IF((GB93*(1+GB$5/Setup!$C$36)+IF($V94=9,N($F94),0))-CF94-ED94&lt;0.005,0,(GB93*(1+GB$5/Setup!$C$36)+IF($V94=9,N($F94),0))-CF94-ED94)</f>
        <v>0</v>
      </c>
      <c r="GC94" s="48" t="n">
        <f aca="false">IF((GC93*(1+GC$5/Setup!$C$36)+IF($V94=10,N($F94),0))-CG94-EE94&lt;0.005,0,(GC93*(1+GC$5/Setup!$C$36)+IF($V94=10,N($F94),0))-CG94-EE94)</f>
        <v>0</v>
      </c>
      <c r="GD94" s="48" t="n">
        <f aca="false">IF((GD93*(1+GD$5/Setup!$C$36)+IF($V94=11,N($F94),0))-CH94-EF94&lt;0.005,0,(GD93*(1+GD$5/Setup!$C$36)+IF($V94=11,N($F94),0))-CH94-EF94)</f>
        <v>0</v>
      </c>
      <c r="GE94" s="48" t="n">
        <f aca="false">IF((GE93*(1+GE$5/Setup!$C$36)+IF($V94=12,N($F94),0))-CI94-EG94&lt;0.005,0,(GE93*(1+GE$5/Setup!$C$36)+IF($V94=12,N($F94),0))-CI94-EG94)</f>
        <v>0</v>
      </c>
      <c r="GF94" s="48" t="n">
        <f aca="false">IF((GF93*(1+GF$5/Setup!$C$36)+IF($V94=13,N($F94),0))-CJ94-EH94&lt;0.005,0,(GF93*(1+GF$5/Setup!$C$36)+IF($V94=13,N($F94),0))-CJ94-EH94)</f>
        <v>0</v>
      </c>
      <c r="GG94" s="48" t="n">
        <f aca="false">IF((GG93*(1+GG$5/Setup!$C$36)+IF($V94=14,N($F94),0))-CK94-EI94&lt;0.005,0,(GG93*(1+GG$5/Setup!$C$36)+IF($V94=14,N($F94),0))-CK94-EI94)</f>
        <v>0</v>
      </c>
      <c r="GH94" s="48" t="n">
        <f aca="false">IF((GH93*(1+GH$5/Setup!$C$36)+IF($V94=15,N($F94),0))-CL94-EJ94&lt;0.005,0,(GH93*(1+GH$5/Setup!$C$36)+IF($V94=15,N($F94),0))-CL94-EJ94)</f>
        <v>0</v>
      </c>
      <c r="GI94" s="48" t="n">
        <f aca="false">IF((GI93*(1+GI$5/Setup!$C$36)+IF($V94=16,N($F94),0))-CM94-EK94&lt;0.005,0,(GI93*(1+GI$5/Setup!$C$36)+IF($V94=16,N($F94),0))-CM94-EK94)</f>
        <v>0</v>
      </c>
      <c r="GJ94" s="48" t="n">
        <f aca="false">IF((GJ93*(1+GJ$5/Setup!$C$36)+IF($V94=17,N($F94),0))-CN94-EL94&lt;0.005,0,(GJ93*(1+GJ$5/Setup!$C$36)+IF($V94=17,N($F94),0))-CN94-EL94)</f>
        <v>0</v>
      </c>
      <c r="GK94" s="48" t="n">
        <f aca="false">IF((GK93*(1+GK$5/Setup!$C$36)+IF($V94=18,N($F94),0))-CO94-EM94&lt;0.005,0,(GK93*(1+GK$5/Setup!$C$36)+IF($V94=18,N($F94),0))-CO94-EM94)</f>
        <v>0</v>
      </c>
      <c r="GL94" s="48" t="n">
        <f aca="false">IF((GL93*(1+GL$5/Setup!$C$36)+IF($V94=19,N($F94),0))-CP94-EN94&lt;0.005,0,(GL93*(1+GL$5/Setup!$C$36)+IF($V94=19,N($F94),0))-CP94-EN94)</f>
        <v>0</v>
      </c>
      <c r="GM94" s="48" t="n">
        <f aca="false">IF((GM93*(1+GM$5/Setup!$C$36)+IF($V94=20,N($F94),0))-CQ94-EO94&lt;0.005,0,(GM93*(1+GM$5/Setup!$C$36)+IF($V94=20,N($F94),0))-CQ94-EO94)</f>
        <v>0</v>
      </c>
      <c r="GN94" s="48" t="n">
        <f aca="false">IF((GN93*(1+GN$5/Setup!$C$36)+IF($V94=21,N($F94),0))-CR94-EP94&lt;0.005,0,(GN93*(1+GN$5/Setup!$C$36)+IF($V94=21,N($F94),0))-CR94-EP94)</f>
        <v>0</v>
      </c>
      <c r="GO94" s="48" t="n">
        <f aca="false">IF((GO93*(1+GO$5/Setup!$C$36)+IF($V94=22,N($F94),0))-CS94-EQ94&lt;0.005,0,(GO93*(1+GO$5/Setup!$C$36)+IF($V94=22,N($F94),0))-CS94-EQ94)</f>
        <v>0</v>
      </c>
      <c r="GP94" s="48" t="n">
        <f aca="false">IF((GP93*(1+GP$5/Setup!$C$36)+IF($V94=23,N($F94),0))-CT94-ER94&lt;0.005,0,(GP93*(1+GP$5/Setup!$C$36)+IF($V94=23,N($F94),0))-CT94-ER94)</f>
        <v>0</v>
      </c>
      <c r="GQ94" s="48" t="n">
        <f aca="false">IF((GQ93*(1+GQ$5/Setup!$C$36)+IF($V94=24,N($F94),0))-CU94-ES94&lt;0.005,0,(GQ93*(1+GQ$5/Setup!$C$36)+IF($V94=24,N($F94),0))-CU94-ES94)</f>
        <v>0</v>
      </c>
      <c r="GR94" s="48" t="n">
        <f aca="false">IF((GR93*(1+GR$5/Setup!$C$36)+IF($V94=25,N($F94),0))-CV94-ET94&lt;0.005,0,(GR93*(1+GR$5/Setup!$C$36)+IF($V94=25,N($F94),0))-CV94-ET94)</f>
        <v>0</v>
      </c>
      <c r="GS94" s="48" t="n">
        <f aca="false">IF((GS93*(1+GS$5/Setup!$C$36)+IF($V94=26,N($F94),0))-CW94-EU94&lt;0.005,0,(GS93*(1+GS$5/Setup!$C$36)+IF($V94=26,N($F94),0))-CW94-EU94)</f>
        <v>0</v>
      </c>
      <c r="GT94" s="48" t="n">
        <f aca="false">IF((GT93*(1+GT$5/Setup!$C$36)+IF($V94=27,N($F94),0))-CX94-EV94&lt;0.005,0,(GT93*(1+GT$5/Setup!$C$36)+IF($V94=27,N($F94),0))-CX94-EV94)</f>
        <v>0</v>
      </c>
      <c r="GU94" s="48" t="n">
        <f aca="false">IF((GU93*(1+GU$5/Setup!$C$36)+IF($V94=28,N($F94),0))-CY94-EW94&lt;0.005,0,(GU93*(1+GU$5/Setup!$C$36)+IF($V94=28,N($F94),0))-CY94-EW94)</f>
        <v>0</v>
      </c>
      <c r="GV94" s="48" t="n">
        <f aca="false">IF((GV93*(1+GV$5/Setup!$C$36)+IF($V94=29,N($F94),0))-CZ94-EX94&lt;0.005,0,(GV93*(1+GV$5/Setup!$C$36)+IF($V94=29,N($F94),0))-CZ94-EX94)</f>
        <v>0</v>
      </c>
      <c r="GW94" s="48" t="n">
        <f aca="false">IF((GW93*(1+GW$5/Setup!$C$36)+IF($V94=30,N($F94),0))-DA94-EY94&lt;0.005,0,(GW93*(1+GW$5/Setup!$C$36)+IF($V94=30,N($F94),0))-DA94-EY94)</f>
        <v>0</v>
      </c>
      <c r="GX94" s="48" t="n">
        <f aca="false">IF((GX93*(1+GX$5/Setup!$C$36)+IF($V94=31,N($F94),0))-DB94-EZ94&lt;0.005,0,(GX93*(1+GX$5/Setup!$C$36)+IF($V94=31,N($F94),0))-DB94-EZ94)</f>
        <v>0</v>
      </c>
      <c r="GY94" s="48" t="n">
        <f aca="false">IF((GY93*(1+GY$5/Setup!$C$36)+IF($V94=32,N($F94),0))-DC94-FA94&lt;0.005,0,(GY93*(1+GY$5/Setup!$C$36)+IF($V94=32,N($F94),0))-DC94-FA94)</f>
        <v>0</v>
      </c>
      <c r="GZ94" s="48" t="n">
        <f aca="false">IF((GZ93*(1+GZ$5/Setup!$C$36)+IF($V94=33,N($F94),0))-DD94-FB94&lt;0.005,0,(GZ93*(1+GZ$5/Setup!$C$36)+IF($V94=33,N($F94),0))-DD94-FB94)</f>
        <v>0</v>
      </c>
      <c r="HA94" s="48" t="n">
        <f aca="false">IF((HA93*(1+HA$5/Setup!$C$36)+IF($V94=34,N($F94),0))-DE94-FC94&lt;0.005,0,(HA93*(1+HA$5/Setup!$C$36)+IF($V94=34,N($F94),0))-DE94-FC94)</f>
        <v>0</v>
      </c>
      <c r="HB94" s="48" t="n">
        <f aca="false">IF((HB93*(1+HB$5/Setup!$C$36)+IF($V94=35,N($F94),0))-DF94-FD94&lt;0.005,0,(HB93*(1+HB$5/Setup!$C$36)+IF($V94=35,N($F94),0))-DF94-FD94)</f>
        <v>0</v>
      </c>
      <c r="HC94" s="48" t="n">
        <f aca="false">IF((HC93*(1+HC$5/Setup!$C$36)+IF($V94=36,N($F94),0))-DG94-FE94&lt;0.005,0,(HC93*(1+HC$5/Setup!$C$36)+IF($V94=36,N($F94),0))-DG94-FE94)</f>
        <v>0</v>
      </c>
      <c r="HD94" s="48" t="n">
        <f aca="false">IF((HD93*(1+HD$5/Setup!$C$36)+IF($V94=37,N($F94),0))-DH94-FF94&lt;0.005,0,(HD93*(1+HD$5/Setup!$C$36)+IF($V94=37,N($F94),0))-DH94-FF94)</f>
        <v>0</v>
      </c>
      <c r="HE94" s="48" t="n">
        <f aca="false">IF((HE93*(1+HE$5/Setup!$C$36)+IF($V94=38,N($F94),0))-DI94-FG94&lt;0.005,0,(HE93*(1+HE$5/Setup!$C$36)+IF($V94=38,N($F94),0))-DI94-FG94)</f>
        <v>0</v>
      </c>
      <c r="HF94" s="48" t="n">
        <f aca="false">IF((HF93*(1+HF$5/Setup!$C$36)+IF($V94=39,N($F94),0))-DJ94-FH94&lt;0.005,0,(HF93*(1+HF$5/Setup!$C$36)+IF($V94=39,N($F94),0))-DJ94-FH94)</f>
        <v>0</v>
      </c>
      <c r="HG94" s="48" t="n">
        <f aca="false">IF((HG93*(1+HG$5/Setup!$C$36)+IF($V94=40,N($F94),0))-DK94-FI94&lt;0.005,0,(HG93*(1+HG$5/Setup!$C$36)+IF($V94=40,N($F94),0))-DK94-FI94)</f>
        <v>0</v>
      </c>
      <c r="HH94" s="48" t="n">
        <f aca="false">IF((HH93*(1+HH$5/Setup!$C$36)+IF($V94=41,N($F94),0))-DL94-FJ94&lt;0.005,0,(HH93*(1+HH$5/Setup!$C$36)+IF($V94=41,N($F94),0))-DL94-FJ94)</f>
        <v>0</v>
      </c>
      <c r="HI94" s="48" t="n">
        <f aca="false">IF((HI93*(1+HI$5/Setup!$C$36)+IF($V94=42,N($F94),0))-DM94-FK94&lt;0.005,0,(HI93*(1+HI$5/Setup!$C$36)+IF($V94=42,N($F94),0))-DM94-FK94)</f>
        <v>0</v>
      </c>
      <c r="HJ94" s="48" t="n">
        <f aca="false">IF((HJ93*(1+HJ$5/Setup!$C$36)+IF($V94=43,N($F94),0))-DN94-FL94&lt;0.005,0,(HJ93*(1+HJ$5/Setup!$C$36)+IF($V94=43,N($F94),0))-DN94-FL94)</f>
        <v>0</v>
      </c>
      <c r="HK94" s="48" t="n">
        <f aca="false">IF((HK93*(1+HK$5/Setup!$C$36)+IF($V94=44,N($F94),0))-DO94-FM94&lt;0.005,0,(HK93*(1+HK$5/Setup!$C$36)+IF($V94=44,N($F94),0))-DO94-FM94)</f>
        <v>0</v>
      </c>
      <c r="HL94" s="48" t="n">
        <f aca="false">IF((HL93*(1+HL$5/Setup!$C$36)+IF($V94=45,N($F94),0))-DP94-FN94&lt;0.005,0,(HL93*(1+HL$5/Setup!$C$36)+IF($V94=45,N($F94),0))-DP94-FN94)</f>
        <v>0</v>
      </c>
      <c r="HM94" s="48" t="n">
        <f aca="false">IF((HM93*(1+HM$5/Setup!$C$36)+IF($V94=46,N($F94),0))-DQ94-FO94&lt;0.005,0,(HM93*(1+HM$5/Setup!$C$36)+IF($V94=46,N($F94),0))-DQ94-FO94)</f>
        <v>0</v>
      </c>
      <c r="HN94" s="48" t="n">
        <f aca="false">IF((HN93*(1+HN$5/Setup!$C$36)+IF($V94=47,N($F94),0))-DR94-FP94&lt;0.005,0,(HN93*(1+HN$5/Setup!$C$36)+IF($V94=47,N($F94),0))-DR94-FP94)</f>
        <v>0</v>
      </c>
      <c r="HO94" s="48" t="n">
        <f aca="false">IF((HO93*(1+HO$5/Setup!$C$36)+IF($V94=48,N($F94),0))-DS94-FQ94&lt;0.005,0,(HO93*(1+HO$5/Setup!$C$36)+IF($V94=48,N($F94),0))-DS94-FQ94)</f>
        <v>0</v>
      </c>
      <c r="HP94" s="48" t="n">
        <f aca="false">IF((HP93*(1+HP$5/Setup!$C$36)+IF($V94=49,N($F94),0))-DT94-FR94&lt;0.005,0,(HP93*(1+HP$5/Setup!$C$36)+IF($V94=49,N($F94),0))-DT94-FR94)</f>
        <v>0</v>
      </c>
      <c r="HQ94" s="48" t="n">
        <f aca="false">IF((HQ93*(1+HQ$5/Setup!$C$36)+IF($V94=50,N($F94),0))-DU94-FS94&lt;0.005,0,(HQ93*(1+HQ$5/Setup!$C$36)+IF($V94=50,N($F94),0))-DU94-FS94)</f>
        <v>0</v>
      </c>
    </row>
    <row r="95" customFormat="false" ht="15" hidden="false" customHeight="false" outlineLevel="0" collapsed="false">
      <c r="A95" s="44" t="n">
        <v>87</v>
      </c>
      <c r="B95" s="45" t="n">
        <f aca="false">IF(Setup!$C$7="Every month",EDATE(Setup!$C$8,($A95-1)),IF(Setup!$C$7="Twice a month",DATE(YEAR(Setup!$C$8),MONTH(Setup!$C$8)+INT((($A95-1)+Setup!$C$41)/2),MIN(IF(MOD(($A95-1)+Setup!$C$41,2)=0,Setup!$C$39,Setup!$C$40),DAY(EOMONTH(DATE(YEAR(Setup!$C$8),MONTH(Setup!$C$8)+INT((($A95-1)+Setup!$C$41)/2),1),0)))),Setup!$C$8+($A95-1)*IF(Setup!$C$7="Every week",7,14)))</f>
        <v>47529</v>
      </c>
      <c r="C95" s="45" t="n">
        <f aca="false">IF(Setup!$C$7="Every month",EDATE(Setup!$C$8,$A95),IF(Setup!$C$7="Twice a month",DATE(YEAR(Setup!$C$8),MONTH(Setup!$C$8)+INT(($A95+Setup!$C$41)/2),MIN(IF(MOD($A95+Setup!$C$41,2)=0,Setup!$C$39,Setup!$C$40),DAY(EOMONTH(DATE(YEAR(Setup!$C$8),MONTH(Setup!$C$8)+INT(($A95+Setup!$C$41)/2),1),0)))),Setup!$C$8+$A95*IF(Setup!$C$7="Every week",7,14)))</f>
        <v>47543</v>
      </c>
      <c r="D95" s="46"/>
      <c r="E95" s="47"/>
      <c r="F95" s="47"/>
      <c r="G95" s="47"/>
      <c r="H95" s="47"/>
      <c r="I95" s="48" t="n">
        <f aca="false">N(Setup!$C$11)+N(E95)</f>
        <v>100</v>
      </c>
      <c r="J95" s="48" t="n">
        <f aca="false">MIN(Setup!$C$37,MAX(I95,0))</f>
        <v>9.23076923076923</v>
      </c>
      <c r="K95" s="48" t="n">
        <f aca="false">MIN(MAX(N(Setup!$C$14)-L94,0),MAX(I95-J95,0))</f>
        <v>0</v>
      </c>
      <c r="L95" s="48" t="n">
        <f aca="false">L94+K95-N(G95)</f>
        <v>500</v>
      </c>
      <c r="M95" s="48" t="n">
        <f aca="false">M94+J95-N(H95)</f>
        <v>803.076923076925</v>
      </c>
      <c r="N95" s="48" t="n">
        <f aca="false">SUM(BX95:DU95)</f>
        <v>0</v>
      </c>
      <c r="O95" s="48" t="n">
        <f aca="false">SUM(Z95:BW95)-N95</f>
        <v>40</v>
      </c>
      <c r="P95" s="48" t="n">
        <f aca="false">MAX(I95-J95-K95,0)+O95</f>
        <v>130.769230769231</v>
      </c>
      <c r="Q95" s="48" t="n">
        <f aca="false">SUM(DV95:FS95)</f>
        <v>0</v>
      </c>
      <c r="R95" s="49" t="n">
        <f aca="false">N95+J95+K95+Q95</f>
        <v>9.23076923076923</v>
      </c>
      <c r="S95" s="48" t="n">
        <f aca="false">T95-T94-N(F95)+N95+Q95</f>
        <v>0</v>
      </c>
      <c r="T95" s="49" t="n">
        <f aca="false">SUM(FT95:HQ95)</f>
        <v>0</v>
      </c>
      <c r="U95" s="44" t="str">
        <f aca="false">IF(T94&lt;0.005,"",INDEX(Helpers!$C$2:$C$51,IF(_xlfn.MINIFS($DV$6:$FS$6,DV95:FS95,"&gt;0.005")=0,V95,_xlfn.MINIFS($DV$6:$FS$6,DV95:FS95,"&gt;0.005"))))</f>
        <v/>
      </c>
      <c r="V95" s="44" t="n">
        <f aca="false">IF(_xlfn.MINIFS($FT$6:$HQ$6,FT94:HQ94,"&gt;0.005")=0,1,_xlfn.MINIFS($FT$6:$HQ$6,FT94:HQ94,"&gt;0.005"))</f>
        <v>1</v>
      </c>
      <c r="W95" s="44" t="n">
        <f aca="false">IF(AND(D95&lt;&gt;"Paid",T94&gt;0.005),1,0)</f>
        <v>0</v>
      </c>
      <c r="X95" s="48" t="n">
        <f aca="false">SUMPRODUCT(((Helpers!$G$2:$G$51*(1+(Helpers!$D$2:$D$51+0.000000001)/12)^(($B95-Setup!$C$8)/(365.25/12))-Helpers!$E$2:$E$51*((1+(Helpers!$D$2:$D$51+0.000000001)/12)^(($B95-Setup!$C$8)/(365.25/12))-1)/((Helpers!$D$2:$D$51+0.000000001)/12))&gt;0)*(Helpers!$G$2:$G$51*(1+(Helpers!$D$2:$D$51+0.000000001)/12)^(($B95-Setup!$C$8)/(365.25/12))-Helpers!$E$2:$E$51*((1+(Helpers!$D$2:$D$51+0.000000001)/12)^(($B95-Setup!$C$8)/(365.25/12))-1)/((Helpers!$D$2:$D$51+0.000000001)/12)))</f>
        <v>23.6176606913873</v>
      </c>
      <c r="Y95" s="48"/>
      <c r="Z95" s="48" t="n">
        <f aca="false">IF(OR(N(Z$5)=0,Z$6=""),0,Z$5*((DATE(YEAR($B95),MONTH($B95),MIN(Z$6,DAY(EOMONTH($B95,0))))&gt;=$B95)*(DATE(YEAR($B95),MONTH($B95),MIN(Z$6,DAY(EOMONTH($B95,0))))&lt;$C95)+(DATE(YEAR($B95),MONTH($B95)+1,MIN(Z$6,DAY(EOMONTH($B95,1))))&gt;=$B95)*(DATE(YEAR($B95),MONTH($B95)+1,MIN(Z$6,DAY(EOMONTH($B95,1))))&lt;$C95)))</f>
        <v>0</v>
      </c>
      <c r="AA95" s="48" t="n">
        <f aca="false">IF(OR(N(AA$5)=0,AA$6=""),0,AA$5*((DATE(YEAR($B95),MONTH($B95),MIN(AA$6,DAY(EOMONTH($B95,0))))&gt;=$B95)*(DATE(YEAR($B95),MONTH($B95),MIN(AA$6,DAY(EOMONTH($B95,0))))&lt;$C95)+(DATE(YEAR($B95),MONTH($B95)+1,MIN(AA$6,DAY(EOMONTH($B95,1))))&gt;=$B95)*(DATE(YEAR($B95),MONTH($B95)+1,MIN(AA$6,DAY(EOMONTH($B95,1))))&lt;$C95)))</f>
        <v>40</v>
      </c>
      <c r="AB95" s="48" t="n">
        <f aca="false">IF(OR(N(AB$5)=0,AB$6=""),0,AB$5*((DATE(YEAR($B95),MONTH($B95),MIN(AB$6,DAY(EOMONTH($B95,0))))&gt;=$B95)*(DATE(YEAR($B95),MONTH($B95),MIN(AB$6,DAY(EOMONTH($B95,0))))&lt;$C95)+(DATE(YEAR($B95),MONTH($B95)+1,MIN(AB$6,DAY(EOMONTH($B95,1))))&gt;=$B95)*(DATE(YEAR($B95),MONTH($B95)+1,MIN(AB$6,DAY(EOMONTH($B95,1))))&lt;$C95)))</f>
        <v>0</v>
      </c>
      <c r="AC95" s="48" t="n">
        <f aca="false">IF(OR(N(AC$5)=0,AC$6=""),0,AC$5*((DATE(YEAR($B95),MONTH($B95),MIN(AC$6,DAY(EOMONTH($B95,0))))&gt;=$B95)*(DATE(YEAR($B95),MONTH($B95),MIN(AC$6,DAY(EOMONTH($B95,0))))&lt;$C95)+(DATE(YEAR($B95),MONTH($B95)+1,MIN(AC$6,DAY(EOMONTH($B95,1))))&gt;=$B95)*(DATE(YEAR($B95),MONTH($B95)+1,MIN(AC$6,DAY(EOMONTH($B95,1))))&lt;$C95)))</f>
        <v>0</v>
      </c>
      <c r="AD95" s="48" t="n">
        <f aca="false">IF(OR(N(AD$5)=0,AD$6=""),0,AD$5*((DATE(YEAR($B95),MONTH($B95),MIN(AD$6,DAY(EOMONTH($B95,0))))&gt;=$B95)*(DATE(YEAR($B95),MONTH($B95),MIN(AD$6,DAY(EOMONTH($B95,0))))&lt;$C95)+(DATE(YEAR($B95),MONTH($B95)+1,MIN(AD$6,DAY(EOMONTH($B95,1))))&gt;=$B95)*(DATE(YEAR($B95),MONTH($B95)+1,MIN(AD$6,DAY(EOMONTH($B95,1))))&lt;$C95)))</f>
        <v>0</v>
      </c>
      <c r="AE95" s="48" t="n">
        <f aca="false">IF(OR(N(AE$5)=0,AE$6=""),0,AE$5*((DATE(YEAR($B95),MONTH($B95),MIN(AE$6,DAY(EOMONTH($B95,0))))&gt;=$B95)*(DATE(YEAR($B95),MONTH($B95),MIN(AE$6,DAY(EOMONTH($B95,0))))&lt;$C95)+(DATE(YEAR($B95),MONTH($B95)+1,MIN(AE$6,DAY(EOMONTH($B95,1))))&gt;=$B95)*(DATE(YEAR($B95),MONTH($B95)+1,MIN(AE$6,DAY(EOMONTH($B95,1))))&lt;$C95)))</f>
        <v>0</v>
      </c>
      <c r="AF95" s="48" t="n">
        <f aca="false">IF(OR(N(AF$5)=0,AF$6=""),0,AF$5*((DATE(YEAR($B95),MONTH($B95),MIN(AF$6,DAY(EOMONTH($B95,0))))&gt;=$B95)*(DATE(YEAR($B95),MONTH($B95),MIN(AF$6,DAY(EOMONTH($B95,0))))&lt;$C95)+(DATE(YEAR($B95),MONTH($B95)+1,MIN(AF$6,DAY(EOMONTH($B95,1))))&gt;=$B95)*(DATE(YEAR($B95),MONTH($B95)+1,MIN(AF$6,DAY(EOMONTH($B95,1))))&lt;$C95)))</f>
        <v>0</v>
      </c>
      <c r="AG95" s="48" t="n">
        <f aca="false">IF(OR(N(AG$5)=0,AG$6=""),0,AG$5*((DATE(YEAR($B95),MONTH($B95),MIN(AG$6,DAY(EOMONTH($B95,0))))&gt;=$B95)*(DATE(YEAR($B95),MONTH($B95),MIN(AG$6,DAY(EOMONTH($B95,0))))&lt;$C95)+(DATE(YEAR($B95),MONTH($B95)+1,MIN(AG$6,DAY(EOMONTH($B95,1))))&gt;=$B95)*(DATE(YEAR($B95),MONTH($B95)+1,MIN(AG$6,DAY(EOMONTH($B95,1))))&lt;$C95)))</f>
        <v>0</v>
      </c>
      <c r="AH95" s="48" t="n">
        <f aca="false">IF(OR(N(AH$5)=0,AH$6=""),0,AH$5*((DATE(YEAR($B95),MONTH($B95),MIN(AH$6,DAY(EOMONTH($B95,0))))&gt;=$B95)*(DATE(YEAR($B95),MONTH($B95),MIN(AH$6,DAY(EOMONTH($B95,0))))&lt;$C95)+(DATE(YEAR($B95),MONTH($B95)+1,MIN(AH$6,DAY(EOMONTH($B95,1))))&gt;=$B95)*(DATE(YEAR($B95),MONTH($B95)+1,MIN(AH$6,DAY(EOMONTH($B95,1))))&lt;$C95)))</f>
        <v>0</v>
      </c>
      <c r="AI95" s="48" t="n">
        <f aca="false">IF(OR(N(AI$5)=0,AI$6=""),0,AI$5*((DATE(YEAR($B95),MONTH($B95),MIN(AI$6,DAY(EOMONTH($B95,0))))&gt;=$B95)*(DATE(YEAR($B95),MONTH($B95),MIN(AI$6,DAY(EOMONTH($B95,0))))&lt;$C95)+(DATE(YEAR($B95),MONTH($B95)+1,MIN(AI$6,DAY(EOMONTH($B95,1))))&gt;=$B95)*(DATE(YEAR($B95),MONTH($B95)+1,MIN(AI$6,DAY(EOMONTH($B95,1))))&lt;$C95)))</f>
        <v>0</v>
      </c>
      <c r="AJ95" s="48" t="n">
        <f aca="false">IF(OR(N(AJ$5)=0,AJ$6=""),0,AJ$5*((DATE(YEAR($B95),MONTH($B95),MIN(AJ$6,DAY(EOMONTH($B95,0))))&gt;=$B95)*(DATE(YEAR($B95),MONTH($B95),MIN(AJ$6,DAY(EOMONTH($B95,0))))&lt;$C95)+(DATE(YEAR($B95),MONTH($B95)+1,MIN(AJ$6,DAY(EOMONTH($B95,1))))&gt;=$B95)*(DATE(YEAR($B95),MONTH($B95)+1,MIN(AJ$6,DAY(EOMONTH($B95,1))))&lt;$C95)))</f>
        <v>0</v>
      </c>
      <c r="AK95" s="48" t="n">
        <f aca="false">IF(OR(N(AK$5)=0,AK$6=""),0,AK$5*((DATE(YEAR($B95),MONTH($B95),MIN(AK$6,DAY(EOMONTH($B95,0))))&gt;=$B95)*(DATE(YEAR($B95),MONTH($B95),MIN(AK$6,DAY(EOMONTH($B95,0))))&lt;$C95)+(DATE(YEAR($B95),MONTH($B95)+1,MIN(AK$6,DAY(EOMONTH($B95,1))))&gt;=$B95)*(DATE(YEAR($B95),MONTH($B95)+1,MIN(AK$6,DAY(EOMONTH($B95,1))))&lt;$C95)))</f>
        <v>0</v>
      </c>
      <c r="AL95" s="48" t="n">
        <f aca="false">IF(OR(N(AL$5)=0,AL$6=""),0,AL$5*((DATE(YEAR($B95),MONTH($B95),MIN(AL$6,DAY(EOMONTH($B95,0))))&gt;=$B95)*(DATE(YEAR($B95),MONTH($B95),MIN(AL$6,DAY(EOMONTH($B95,0))))&lt;$C95)+(DATE(YEAR($B95),MONTH($B95)+1,MIN(AL$6,DAY(EOMONTH($B95,1))))&gt;=$B95)*(DATE(YEAR($B95),MONTH($B95)+1,MIN(AL$6,DAY(EOMONTH($B95,1))))&lt;$C95)))</f>
        <v>0</v>
      </c>
      <c r="AM95" s="48" t="n">
        <f aca="false">IF(OR(N(AM$5)=0,AM$6=""),0,AM$5*((DATE(YEAR($B95),MONTH($B95),MIN(AM$6,DAY(EOMONTH($B95,0))))&gt;=$B95)*(DATE(YEAR($B95),MONTH($B95),MIN(AM$6,DAY(EOMONTH($B95,0))))&lt;$C95)+(DATE(YEAR($B95),MONTH($B95)+1,MIN(AM$6,DAY(EOMONTH($B95,1))))&gt;=$B95)*(DATE(YEAR($B95),MONTH($B95)+1,MIN(AM$6,DAY(EOMONTH($B95,1))))&lt;$C95)))</f>
        <v>0</v>
      </c>
      <c r="AN95" s="48" t="n">
        <f aca="false">IF(OR(N(AN$5)=0,AN$6=""),0,AN$5*((DATE(YEAR($B95),MONTH($B95),MIN(AN$6,DAY(EOMONTH($B95,0))))&gt;=$B95)*(DATE(YEAR($B95),MONTH($B95),MIN(AN$6,DAY(EOMONTH($B95,0))))&lt;$C95)+(DATE(YEAR($B95),MONTH($B95)+1,MIN(AN$6,DAY(EOMONTH($B95,1))))&gt;=$B95)*(DATE(YEAR($B95),MONTH($B95)+1,MIN(AN$6,DAY(EOMONTH($B95,1))))&lt;$C95)))</f>
        <v>0</v>
      </c>
      <c r="AO95" s="48" t="n">
        <f aca="false">IF(OR(N(AO$5)=0,AO$6=""),0,AO$5*((DATE(YEAR($B95),MONTH($B95),MIN(AO$6,DAY(EOMONTH($B95,0))))&gt;=$B95)*(DATE(YEAR($B95),MONTH($B95),MIN(AO$6,DAY(EOMONTH($B95,0))))&lt;$C95)+(DATE(YEAR($B95),MONTH($B95)+1,MIN(AO$6,DAY(EOMONTH($B95,1))))&gt;=$B95)*(DATE(YEAR($B95),MONTH($B95)+1,MIN(AO$6,DAY(EOMONTH($B95,1))))&lt;$C95)))</f>
        <v>0</v>
      </c>
      <c r="AP95" s="48" t="n">
        <f aca="false">IF(OR(N(AP$5)=0,AP$6=""),0,AP$5*((DATE(YEAR($B95),MONTH($B95),MIN(AP$6,DAY(EOMONTH($B95,0))))&gt;=$B95)*(DATE(YEAR($B95),MONTH($B95),MIN(AP$6,DAY(EOMONTH($B95,0))))&lt;$C95)+(DATE(YEAR($B95),MONTH($B95)+1,MIN(AP$6,DAY(EOMONTH($B95,1))))&gt;=$B95)*(DATE(YEAR($B95),MONTH($B95)+1,MIN(AP$6,DAY(EOMONTH($B95,1))))&lt;$C95)))</f>
        <v>0</v>
      </c>
      <c r="AQ95" s="48" t="n">
        <f aca="false">IF(OR(N(AQ$5)=0,AQ$6=""),0,AQ$5*((DATE(YEAR($B95),MONTH($B95),MIN(AQ$6,DAY(EOMONTH($B95,0))))&gt;=$B95)*(DATE(YEAR($B95),MONTH($B95),MIN(AQ$6,DAY(EOMONTH($B95,0))))&lt;$C95)+(DATE(YEAR($B95),MONTH($B95)+1,MIN(AQ$6,DAY(EOMONTH($B95,1))))&gt;=$B95)*(DATE(YEAR($B95),MONTH($B95)+1,MIN(AQ$6,DAY(EOMONTH($B95,1))))&lt;$C95)))</f>
        <v>0</v>
      </c>
      <c r="AR95" s="48" t="n">
        <f aca="false">IF(OR(N(AR$5)=0,AR$6=""),0,AR$5*((DATE(YEAR($B95),MONTH($B95),MIN(AR$6,DAY(EOMONTH($B95,0))))&gt;=$B95)*(DATE(YEAR($B95),MONTH($B95),MIN(AR$6,DAY(EOMONTH($B95,0))))&lt;$C95)+(DATE(YEAR($B95),MONTH($B95)+1,MIN(AR$6,DAY(EOMONTH($B95,1))))&gt;=$B95)*(DATE(YEAR($B95),MONTH($B95)+1,MIN(AR$6,DAY(EOMONTH($B95,1))))&lt;$C95)))</f>
        <v>0</v>
      </c>
      <c r="AS95" s="48" t="n">
        <f aca="false">IF(OR(N(AS$5)=0,AS$6=""),0,AS$5*((DATE(YEAR($B95),MONTH($B95),MIN(AS$6,DAY(EOMONTH($B95,0))))&gt;=$B95)*(DATE(YEAR($B95),MONTH($B95),MIN(AS$6,DAY(EOMONTH($B95,0))))&lt;$C95)+(DATE(YEAR($B95),MONTH($B95)+1,MIN(AS$6,DAY(EOMONTH($B95,1))))&gt;=$B95)*(DATE(YEAR($B95),MONTH($B95)+1,MIN(AS$6,DAY(EOMONTH($B95,1))))&lt;$C95)))</f>
        <v>0</v>
      </c>
      <c r="AT95" s="48" t="n">
        <f aca="false">IF(OR(N(AT$5)=0,AT$6=""),0,AT$5*((DATE(YEAR($B95),MONTH($B95),MIN(AT$6,DAY(EOMONTH($B95,0))))&gt;=$B95)*(DATE(YEAR($B95),MONTH($B95),MIN(AT$6,DAY(EOMONTH($B95,0))))&lt;$C95)+(DATE(YEAR($B95),MONTH($B95)+1,MIN(AT$6,DAY(EOMONTH($B95,1))))&gt;=$B95)*(DATE(YEAR($B95),MONTH($B95)+1,MIN(AT$6,DAY(EOMONTH($B95,1))))&lt;$C95)))</f>
        <v>0</v>
      </c>
      <c r="AU95" s="48" t="n">
        <f aca="false">IF(OR(N(AU$5)=0,AU$6=""),0,AU$5*((DATE(YEAR($B95),MONTH($B95),MIN(AU$6,DAY(EOMONTH($B95,0))))&gt;=$B95)*(DATE(YEAR($B95),MONTH($B95),MIN(AU$6,DAY(EOMONTH($B95,0))))&lt;$C95)+(DATE(YEAR($B95),MONTH($B95)+1,MIN(AU$6,DAY(EOMONTH($B95,1))))&gt;=$B95)*(DATE(YEAR($B95),MONTH($B95)+1,MIN(AU$6,DAY(EOMONTH($B95,1))))&lt;$C95)))</f>
        <v>0</v>
      </c>
      <c r="AV95" s="48" t="n">
        <f aca="false">IF(OR(N(AV$5)=0,AV$6=""),0,AV$5*((DATE(YEAR($B95),MONTH($B95),MIN(AV$6,DAY(EOMONTH($B95,0))))&gt;=$B95)*(DATE(YEAR($B95),MONTH($B95),MIN(AV$6,DAY(EOMONTH($B95,0))))&lt;$C95)+(DATE(YEAR($B95),MONTH($B95)+1,MIN(AV$6,DAY(EOMONTH($B95,1))))&gt;=$B95)*(DATE(YEAR($B95),MONTH($B95)+1,MIN(AV$6,DAY(EOMONTH($B95,1))))&lt;$C95)))</f>
        <v>0</v>
      </c>
      <c r="AW95" s="48" t="n">
        <f aca="false">IF(OR(N(AW$5)=0,AW$6=""),0,AW$5*((DATE(YEAR($B95),MONTH($B95),MIN(AW$6,DAY(EOMONTH($B95,0))))&gt;=$B95)*(DATE(YEAR($B95),MONTH($B95),MIN(AW$6,DAY(EOMONTH($B95,0))))&lt;$C95)+(DATE(YEAR($B95),MONTH($B95)+1,MIN(AW$6,DAY(EOMONTH($B95,1))))&gt;=$B95)*(DATE(YEAR($B95),MONTH($B95)+1,MIN(AW$6,DAY(EOMONTH($B95,1))))&lt;$C95)))</f>
        <v>0</v>
      </c>
      <c r="AX95" s="48" t="n">
        <f aca="false">IF(OR(N(AX$5)=0,AX$6=""),0,AX$5*((DATE(YEAR($B95),MONTH($B95),MIN(AX$6,DAY(EOMONTH($B95,0))))&gt;=$B95)*(DATE(YEAR($B95),MONTH($B95),MIN(AX$6,DAY(EOMONTH($B95,0))))&lt;$C95)+(DATE(YEAR($B95),MONTH($B95)+1,MIN(AX$6,DAY(EOMONTH($B95,1))))&gt;=$B95)*(DATE(YEAR($B95),MONTH($B95)+1,MIN(AX$6,DAY(EOMONTH($B95,1))))&lt;$C95)))</f>
        <v>0</v>
      </c>
      <c r="AY95" s="48" t="n">
        <f aca="false">IF(OR(N(AY$5)=0,AY$6=""),0,AY$5*((DATE(YEAR($B95),MONTH($B95),MIN(AY$6,DAY(EOMONTH($B95,0))))&gt;=$B95)*(DATE(YEAR($B95),MONTH($B95),MIN(AY$6,DAY(EOMONTH($B95,0))))&lt;$C95)+(DATE(YEAR($B95),MONTH($B95)+1,MIN(AY$6,DAY(EOMONTH($B95,1))))&gt;=$B95)*(DATE(YEAR($B95),MONTH($B95)+1,MIN(AY$6,DAY(EOMONTH($B95,1))))&lt;$C95)))</f>
        <v>0</v>
      </c>
      <c r="AZ95" s="48" t="n">
        <f aca="false">IF(OR(N(AZ$5)=0,AZ$6=""),0,AZ$5*((DATE(YEAR($B95),MONTH($B95),MIN(AZ$6,DAY(EOMONTH($B95,0))))&gt;=$B95)*(DATE(YEAR($B95),MONTH($B95),MIN(AZ$6,DAY(EOMONTH($B95,0))))&lt;$C95)+(DATE(YEAR($B95),MONTH($B95)+1,MIN(AZ$6,DAY(EOMONTH($B95,1))))&gt;=$B95)*(DATE(YEAR($B95),MONTH($B95)+1,MIN(AZ$6,DAY(EOMONTH($B95,1))))&lt;$C95)))</f>
        <v>0</v>
      </c>
      <c r="BA95" s="48" t="n">
        <f aca="false">IF(OR(N(BA$5)=0,BA$6=""),0,BA$5*((DATE(YEAR($B95),MONTH($B95),MIN(BA$6,DAY(EOMONTH($B95,0))))&gt;=$B95)*(DATE(YEAR($B95),MONTH($B95),MIN(BA$6,DAY(EOMONTH($B95,0))))&lt;$C95)+(DATE(YEAR($B95),MONTH($B95)+1,MIN(BA$6,DAY(EOMONTH($B95,1))))&gt;=$B95)*(DATE(YEAR($B95),MONTH($B95)+1,MIN(BA$6,DAY(EOMONTH($B95,1))))&lt;$C95)))</f>
        <v>0</v>
      </c>
      <c r="BB95" s="48" t="n">
        <f aca="false">IF(OR(N(BB$5)=0,BB$6=""),0,BB$5*((DATE(YEAR($B95),MONTH($B95),MIN(BB$6,DAY(EOMONTH($B95,0))))&gt;=$B95)*(DATE(YEAR($B95),MONTH($B95),MIN(BB$6,DAY(EOMONTH($B95,0))))&lt;$C95)+(DATE(YEAR($B95),MONTH($B95)+1,MIN(BB$6,DAY(EOMONTH($B95,1))))&gt;=$B95)*(DATE(YEAR($B95),MONTH($B95)+1,MIN(BB$6,DAY(EOMONTH($B95,1))))&lt;$C95)))</f>
        <v>0</v>
      </c>
      <c r="BC95" s="48" t="n">
        <f aca="false">IF(OR(N(BC$5)=0,BC$6=""),0,BC$5*((DATE(YEAR($B95),MONTH($B95),MIN(BC$6,DAY(EOMONTH($B95,0))))&gt;=$B95)*(DATE(YEAR($B95),MONTH($B95),MIN(BC$6,DAY(EOMONTH($B95,0))))&lt;$C95)+(DATE(YEAR($B95),MONTH($B95)+1,MIN(BC$6,DAY(EOMONTH($B95,1))))&gt;=$B95)*(DATE(YEAR($B95),MONTH($B95)+1,MIN(BC$6,DAY(EOMONTH($B95,1))))&lt;$C95)))</f>
        <v>0</v>
      </c>
      <c r="BD95" s="48" t="n">
        <f aca="false">IF(OR(N(BD$5)=0,BD$6=""),0,BD$5*((DATE(YEAR($B95),MONTH($B95),MIN(BD$6,DAY(EOMONTH($B95,0))))&gt;=$B95)*(DATE(YEAR($B95),MONTH($B95),MIN(BD$6,DAY(EOMONTH($B95,0))))&lt;$C95)+(DATE(YEAR($B95),MONTH($B95)+1,MIN(BD$6,DAY(EOMONTH($B95,1))))&gt;=$B95)*(DATE(YEAR($B95),MONTH($B95)+1,MIN(BD$6,DAY(EOMONTH($B95,1))))&lt;$C95)))</f>
        <v>0</v>
      </c>
      <c r="BE95" s="48" t="n">
        <f aca="false">IF(OR(N(BE$5)=0,BE$6=""),0,BE$5*((DATE(YEAR($B95),MONTH($B95),MIN(BE$6,DAY(EOMONTH($B95,0))))&gt;=$B95)*(DATE(YEAR($B95),MONTH($B95),MIN(BE$6,DAY(EOMONTH($B95,0))))&lt;$C95)+(DATE(YEAR($B95),MONTH($B95)+1,MIN(BE$6,DAY(EOMONTH($B95,1))))&gt;=$B95)*(DATE(YEAR($B95),MONTH($B95)+1,MIN(BE$6,DAY(EOMONTH($B95,1))))&lt;$C95)))</f>
        <v>0</v>
      </c>
      <c r="BF95" s="48" t="n">
        <f aca="false">IF(OR(N(BF$5)=0,BF$6=""),0,BF$5*((DATE(YEAR($B95),MONTH($B95),MIN(BF$6,DAY(EOMONTH($B95,0))))&gt;=$B95)*(DATE(YEAR($B95),MONTH($B95),MIN(BF$6,DAY(EOMONTH($B95,0))))&lt;$C95)+(DATE(YEAR($B95),MONTH($B95)+1,MIN(BF$6,DAY(EOMONTH($B95,1))))&gt;=$B95)*(DATE(YEAR($B95),MONTH($B95)+1,MIN(BF$6,DAY(EOMONTH($B95,1))))&lt;$C95)))</f>
        <v>0</v>
      </c>
      <c r="BG95" s="48" t="n">
        <f aca="false">IF(OR(N(BG$5)=0,BG$6=""),0,BG$5*((DATE(YEAR($B95),MONTH($B95),MIN(BG$6,DAY(EOMONTH($B95,0))))&gt;=$B95)*(DATE(YEAR($B95),MONTH($B95),MIN(BG$6,DAY(EOMONTH($B95,0))))&lt;$C95)+(DATE(YEAR($B95),MONTH($B95)+1,MIN(BG$6,DAY(EOMONTH($B95,1))))&gt;=$B95)*(DATE(YEAR($B95),MONTH($B95)+1,MIN(BG$6,DAY(EOMONTH($B95,1))))&lt;$C95)))</f>
        <v>0</v>
      </c>
      <c r="BH95" s="48" t="n">
        <f aca="false">IF(OR(N(BH$5)=0,BH$6=""),0,BH$5*((DATE(YEAR($B95),MONTH($B95),MIN(BH$6,DAY(EOMONTH($B95,0))))&gt;=$B95)*(DATE(YEAR($B95),MONTH($B95),MIN(BH$6,DAY(EOMONTH($B95,0))))&lt;$C95)+(DATE(YEAR($B95),MONTH($B95)+1,MIN(BH$6,DAY(EOMONTH($B95,1))))&gt;=$B95)*(DATE(YEAR($B95),MONTH($B95)+1,MIN(BH$6,DAY(EOMONTH($B95,1))))&lt;$C95)))</f>
        <v>0</v>
      </c>
      <c r="BI95" s="48" t="n">
        <f aca="false">IF(OR(N(BI$5)=0,BI$6=""),0,BI$5*((DATE(YEAR($B95),MONTH($B95),MIN(BI$6,DAY(EOMONTH($B95,0))))&gt;=$B95)*(DATE(YEAR($B95),MONTH($B95),MIN(BI$6,DAY(EOMONTH($B95,0))))&lt;$C95)+(DATE(YEAR($B95),MONTH($B95)+1,MIN(BI$6,DAY(EOMONTH($B95,1))))&gt;=$B95)*(DATE(YEAR($B95),MONTH($B95)+1,MIN(BI$6,DAY(EOMONTH($B95,1))))&lt;$C95)))</f>
        <v>0</v>
      </c>
      <c r="BJ95" s="48" t="n">
        <f aca="false">IF(OR(N(BJ$5)=0,BJ$6=""),0,BJ$5*((DATE(YEAR($B95),MONTH($B95),MIN(BJ$6,DAY(EOMONTH($B95,0))))&gt;=$B95)*(DATE(YEAR($B95),MONTH($B95),MIN(BJ$6,DAY(EOMONTH($B95,0))))&lt;$C95)+(DATE(YEAR($B95),MONTH($B95)+1,MIN(BJ$6,DAY(EOMONTH($B95,1))))&gt;=$B95)*(DATE(YEAR($B95),MONTH($B95)+1,MIN(BJ$6,DAY(EOMONTH($B95,1))))&lt;$C95)))</f>
        <v>0</v>
      </c>
      <c r="BK95" s="48" t="n">
        <f aca="false">IF(OR(N(BK$5)=0,BK$6=""),0,BK$5*((DATE(YEAR($B95),MONTH($B95),MIN(BK$6,DAY(EOMONTH($B95,0))))&gt;=$B95)*(DATE(YEAR($B95),MONTH($B95),MIN(BK$6,DAY(EOMONTH($B95,0))))&lt;$C95)+(DATE(YEAR($B95),MONTH($B95)+1,MIN(BK$6,DAY(EOMONTH($B95,1))))&gt;=$B95)*(DATE(YEAR($B95),MONTH($B95)+1,MIN(BK$6,DAY(EOMONTH($B95,1))))&lt;$C95)))</f>
        <v>0</v>
      </c>
      <c r="BL95" s="48" t="n">
        <f aca="false">IF(OR(N(BL$5)=0,BL$6=""),0,BL$5*((DATE(YEAR($B95),MONTH($B95),MIN(BL$6,DAY(EOMONTH($B95,0))))&gt;=$B95)*(DATE(YEAR($B95),MONTH($B95),MIN(BL$6,DAY(EOMONTH($B95,0))))&lt;$C95)+(DATE(YEAR($B95),MONTH($B95)+1,MIN(BL$6,DAY(EOMONTH($B95,1))))&gt;=$B95)*(DATE(YEAR($B95),MONTH($B95)+1,MIN(BL$6,DAY(EOMONTH($B95,1))))&lt;$C95)))</f>
        <v>0</v>
      </c>
      <c r="BM95" s="48" t="n">
        <f aca="false">IF(OR(N(BM$5)=0,BM$6=""),0,BM$5*((DATE(YEAR($B95),MONTH($B95),MIN(BM$6,DAY(EOMONTH($B95,0))))&gt;=$B95)*(DATE(YEAR($B95),MONTH($B95),MIN(BM$6,DAY(EOMONTH($B95,0))))&lt;$C95)+(DATE(YEAR($B95),MONTH($B95)+1,MIN(BM$6,DAY(EOMONTH($B95,1))))&gt;=$B95)*(DATE(YEAR($B95),MONTH($B95)+1,MIN(BM$6,DAY(EOMONTH($B95,1))))&lt;$C95)))</f>
        <v>0</v>
      </c>
      <c r="BN95" s="48" t="n">
        <f aca="false">IF(OR(N(BN$5)=0,BN$6=""),0,BN$5*((DATE(YEAR($B95),MONTH($B95),MIN(BN$6,DAY(EOMONTH($B95,0))))&gt;=$B95)*(DATE(YEAR($B95),MONTH($B95),MIN(BN$6,DAY(EOMONTH($B95,0))))&lt;$C95)+(DATE(YEAR($B95),MONTH($B95)+1,MIN(BN$6,DAY(EOMONTH($B95,1))))&gt;=$B95)*(DATE(YEAR($B95),MONTH($B95)+1,MIN(BN$6,DAY(EOMONTH($B95,1))))&lt;$C95)))</f>
        <v>0</v>
      </c>
      <c r="BO95" s="48" t="n">
        <f aca="false">IF(OR(N(BO$5)=0,BO$6=""),0,BO$5*((DATE(YEAR($B95),MONTH($B95),MIN(BO$6,DAY(EOMONTH($B95,0))))&gt;=$B95)*(DATE(YEAR($B95),MONTH($B95),MIN(BO$6,DAY(EOMONTH($B95,0))))&lt;$C95)+(DATE(YEAR($B95),MONTH($B95)+1,MIN(BO$6,DAY(EOMONTH($B95,1))))&gt;=$B95)*(DATE(YEAR($B95),MONTH($B95)+1,MIN(BO$6,DAY(EOMONTH($B95,1))))&lt;$C95)))</f>
        <v>0</v>
      </c>
      <c r="BP95" s="48" t="n">
        <f aca="false">IF(OR(N(BP$5)=0,BP$6=""),0,BP$5*((DATE(YEAR($B95),MONTH($B95),MIN(BP$6,DAY(EOMONTH($B95,0))))&gt;=$B95)*(DATE(YEAR($B95),MONTH($B95),MIN(BP$6,DAY(EOMONTH($B95,0))))&lt;$C95)+(DATE(YEAR($B95),MONTH($B95)+1,MIN(BP$6,DAY(EOMONTH($B95,1))))&gt;=$B95)*(DATE(YEAR($B95),MONTH($B95)+1,MIN(BP$6,DAY(EOMONTH($B95,1))))&lt;$C95)))</f>
        <v>0</v>
      </c>
      <c r="BQ95" s="48" t="n">
        <f aca="false">IF(OR(N(BQ$5)=0,BQ$6=""),0,BQ$5*((DATE(YEAR($B95),MONTH($B95),MIN(BQ$6,DAY(EOMONTH($B95,0))))&gt;=$B95)*(DATE(YEAR($B95),MONTH($B95),MIN(BQ$6,DAY(EOMONTH($B95,0))))&lt;$C95)+(DATE(YEAR($B95),MONTH($B95)+1,MIN(BQ$6,DAY(EOMONTH($B95,1))))&gt;=$B95)*(DATE(YEAR($B95),MONTH($B95)+1,MIN(BQ$6,DAY(EOMONTH($B95,1))))&lt;$C95)))</f>
        <v>0</v>
      </c>
      <c r="BR95" s="48" t="n">
        <f aca="false">IF(OR(N(BR$5)=0,BR$6=""),0,BR$5*((DATE(YEAR($B95),MONTH($B95),MIN(BR$6,DAY(EOMONTH($B95,0))))&gt;=$B95)*(DATE(YEAR($B95),MONTH($B95),MIN(BR$6,DAY(EOMONTH($B95,0))))&lt;$C95)+(DATE(YEAR($B95),MONTH($B95)+1,MIN(BR$6,DAY(EOMONTH($B95,1))))&gt;=$B95)*(DATE(YEAR($B95),MONTH($B95)+1,MIN(BR$6,DAY(EOMONTH($B95,1))))&lt;$C95)))</f>
        <v>0</v>
      </c>
      <c r="BS95" s="48" t="n">
        <f aca="false">IF(OR(N(BS$5)=0,BS$6=""),0,BS$5*((DATE(YEAR($B95),MONTH($B95),MIN(BS$6,DAY(EOMONTH($B95,0))))&gt;=$B95)*(DATE(YEAR($B95),MONTH($B95),MIN(BS$6,DAY(EOMONTH($B95,0))))&lt;$C95)+(DATE(YEAR($B95),MONTH($B95)+1,MIN(BS$6,DAY(EOMONTH($B95,1))))&gt;=$B95)*(DATE(YEAR($B95),MONTH($B95)+1,MIN(BS$6,DAY(EOMONTH($B95,1))))&lt;$C95)))</f>
        <v>0</v>
      </c>
      <c r="BT95" s="48" t="n">
        <f aca="false">IF(OR(N(BT$5)=0,BT$6=""),0,BT$5*((DATE(YEAR($B95),MONTH($B95),MIN(BT$6,DAY(EOMONTH($B95,0))))&gt;=$B95)*(DATE(YEAR($B95),MONTH($B95),MIN(BT$6,DAY(EOMONTH($B95,0))))&lt;$C95)+(DATE(YEAR($B95),MONTH($B95)+1,MIN(BT$6,DAY(EOMONTH($B95,1))))&gt;=$B95)*(DATE(YEAR($B95),MONTH($B95)+1,MIN(BT$6,DAY(EOMONTH($B95,1))))&lt;$C95)))</f>
        <v>0</v>
      </c>
      <c r="BU95" s="48" t="n">
        <f aca="false">IF(OR(N(BU$5)=0,BU$6=""),0,BU$5*((DATE(YEAR($B95),MONTH($B95),MIN(BU$6,DAY(EOMONTH($B95,0))))&gt;=$B95)*(DATE(YEAR($B95),MONTH($B95),MIN(BU$6,DAY(EOMONTH($B95,0))))&lt;$C95)+(DATE(YEAR($B95),MONTH($B95)+1,MIN(BU$6,DAY(EOMONTH($B95,1))))&gt;=$B95)*(DATE(YEAR($B95),MONTH($B95)+1,MIN(BU$6,DAY(EOMONTH($B95,1))))&lt;$C95)))</f>
        <v>0</v>
      </c>
      <c r="BV95" s="48" t="n">
        <f aca="false">IF(OR(N(BV$5)=0,BV$6=""),0,BV$5*((DATE(YEAR($B95),MONTH($B95),MIN(BV$6,DAY(EOMONTH($B95,0))))&gt;=$B95)*(DATE(YEAR($B95),MONTH($B95),MIN(BV$6,DAY(EOMONTH($B95,0))))&lt;$C95)+(DATE(YEAR($B95),MONTH($B95)+1,MIN(BV$6,DAY(EOMONTH($B95,1))))&gt;=$B95)*(DATE(YEAR($B95),MONTH($B95)+1,MIN(BV$6,DAY(EOMONTH($B95,1))))&lt;$C95)))</f>
        <v>0</v>
      </c>
      <c r="BW95" s="48" t="n">
        <f aca="false">IF(OR(N(BW$5)=0,BW$6=""),0,BW$5*((DATE(YEAR($B95),MONTH($B95),MIN(BW$6,DAY(EOMONTH($B95,0))))&gt;=$B95)*(DATE(YEAR($B95),MONTH($B95),MIN(BW$6,DAY(EOMONTH($B95,0))))&lt;$C95)+(DATE(YEAR($B95),MONTH($B95)+1,MIN(BW$6,DAY(EOMONTH($B95,1))))&gt;=$B95)*(DATE(YEAR($B95),MONTH($B95)+1,MIN(BW$6,DAY(EOMONTH($B95,1))))&lt;$C95)))</f>
        <v>0</v>
      </c>
      <c r="BX95" s="48" t="n">
        <f aca="false">MIN(Z95,(FT94*(1+FT$5/Setup!$C$36)+IF($V95=1,N($F95),0)))</f>
        <v>0</v>
      </c>
      <c r="BY95" s="48" t="n">
        <f aca="false">MIN(AA95,(FU94*(1+FU$5/Setup!$C$36)+IF($V95=2,N($F95),0)))</f>
        <v>0</v>
      </c>
      <c r="BZ95" s="48" t="n">
        <f aca="false">MIN(AB95,(FV94*(1+FV$5/Setup!$C$36)+IF($V95=3,N($F95),0)))</f>
        <v>0</v>
      </c>
      <c r="CA95" s="48" t="n">
        <f aca="false">MIN(AC95,(FW94*(1+FW$5/Setup!$C$36)+IF($V95=4,N($F95),0)))</f>
        <v>0</v>
      </c>
      <c r="CB95" s="48" t="n">
        <f aca="false">MIN(AD95,(FX94*(1+FX$5/Setup!$C$36)+IF($V95=5,N($F95),0)))</f>
        <v>0</v>
      </c>
      <c r="CC95" s="48" t="n">
        <f aca="false">MIN(AE95,(FY94*(1+FY$5/Setup!$C$36)+IF($V95=6,N($F95),0)))</f>
        <v>0</v>
      </c>
      <c r="CD95" s="48" t="n">
        <f aca="false">MIN(AF95,(FZ94*(1+FZ$5/Setup!$C$36)+IF($V95=7,N($F95),0)))</f>
        <v>0</v>
      </c>
      <c r="CE95" s="48" t="n">
        <f aca="false">MIN(AG95,(GA94*(1+GA$5/Setup!$C$36)+IF($V95=8,N($F95),0)))</f>
        <v>0</v>
      </c>
      <c r="CF95" s="48" t="n">
        <f aca="false">MIN(AH95,(GB94*(1+GB$5/Setup!$C$36)+IF($V95=9,N($F95),0)))</f>
        <v>0</v>
      </c>
      <c r="CG95" s="48" t="n">
        <f aca="false">MIN(AI95,(GC94*(1+GC$5/Setup!$C$36)+IF($V95=10,N($F95),0)))</f>
        <v>0</v>
      </c>
      <c r="CH95" s="48" t="n">
        <f aca="false">MIN(AJ95,(GD94*(1+GD$5/Setup!$C$36)+IF($V95=11,N($F95),0)))</f>
        <v>0</v>
      </c>
      <c r="CI95" s="48" t="n">
        <f aca="false">MIN(AK95,(GE94*(1+GE$5/Setup!$C$36)+IF($V95=12,N($F95),0)))</f>
        <v>0</v>
      </c>
      <c r="CJ95" s="48" t="n">
        <f aca="false">MIN(AL95,(GF94*(1+GF$5/Setup!$C$36)+IF($V95=13,N($F95),0)))</f>
        <v>0</v>
      </c>
      <c r="CK95" s="48" t="n">
        <f aca="false">MIN(AM95,(GG94*(1+GG$5/Setup!$C$36)+IF($V95=14,N($F95),0)))</f>
        <v>0</v>
      </c>
      <c r="CL95" s="48" t="n">
        <f aca="false">MIN(AN95,(GH94*(1+GH$5/Setup!$C$36)+IF($V95=15,N($F95),0)))</f>
        <v>0</v>
      </c>
      <c r="CM95" s="48" t="n">
        <f aca="false">MIN(AO95,(GI94*(1+GI$5/Setup!$C$36)+IF($V95=16,N($F95),0)))</f>
        <v>0</v>
      </c>
      <c r="CN95" s="48" t="n">
        <f aca="false">MIN(AP95,(GJ94*(1+GJ$5/Setup!$C$36)+IF($V95=17,N($F95),0)))</f>
        <v>0</v>
      </c>
      <c r="CO95" s="48" t="n">
        <f aca="false">MIN(AQ95,(GK94*(1+GK$5/Setup!$C$36)+IF($V95=18,N($F95),0)))</f>
        <v>0</v>
      </c>
      <c r="CP95" s="48" t="n">
        <f aca="false">MIN(AR95,(GL94*(1+GL$5/Setup!$C$36)+IF($V95=19,N($F95),0)))</f>
        <v>0</v>
      </c>
      <c r="CQ95" s="48" t="n">
        <f aca="false">MIN(AS95,(GM94*(1+GM$5/Setup!$C$36)+IF($V95=20,N($F95),0)))</f>
        <v>0</v>
      </c>
      <c r="CR95" s="48" t="n">
        <f aca="false">MIN(AT95,(GN94*(1+GN$5/Setup!$C$36)+IF($V95=21,N($F95),0)))</f>
        <v>0</v>
      </c>
      <c r="CS95" s="48" t="n">
        <f aca="false">MIN(AU95,(GO94*(1+GO$5/Setup!$C$36)+IF($V95=22,N($F95),0)))</f>
        <v>0</v>
      </c>
      <c r="CT95" s="48" t="n">
        <f aca="false">MIN(AV95,(GP94*(1+GP$5/Setup!$C$36)+IF($V95=23,N($F95),0)))</f>
        <v>0</v>
      </c>
      <c r="CU95" s="48" t="n">
        <f aca="false">MIN(AW95,(GQ94*(1+GQ$5/Setup!$C$36)+IF($V95=24,N($F95),0)))</f>
        <v>0</v>
      </c>
      <c r="CV95" s="48" t="n">
        <f aca="false">MIN(AX95,(GR94*(1+GR$5/Setup!$C$36)+IF($V95=25,N($F95),0)))</f>
        <v>0</v>
      </c>
      <c r="CW95" s="48" t="n">
        <f aca="false">MIN(AY95,(GS94*(1+GS$5/Setup!$C$36)+IF($V95=26,N($F95),0)))</f>
        <v>0</v>
      </c>
      <c r="CX95" s="48" t="n">
        <f aca="false">MIN(AZ95,(GT94*(1+GT$5/Setup!$C$36)+IF($V95=27,N($F95),0)))</f>
        <v>0</v>
      </c>
      <c r="CY95" s="48" t="n">
        <f aca="false">MIN(BA95,(GU94*(1+GU$5/Setup!$C$36)+IF($V95=28,N($F95),0)))</f>
        <v>0</v>
      </c>
      <c r="CZ95" s="48" t="n">
        <f aca="false">MIN(BB95,(GV94*(1+GV$5/Setup!$C$36)+IF($V95=29,N($F95),0)))</f>
        <v>0</v>
      </c>
      <c r="DA95" s="48" t="n">
        <f aca="false">MIN(BC95,(GW94*(1+GW$5/Setup!$C$36)+IF($V95=30,N($F95),0)))</f>
        <v>0</v>
      </c>
      <c r="DB95" s="48" t="n">
        <f aca="false">MIN(BD95,(GX94*(1+GX$5/Setup!$C$36)+IF($V95=31,N($F95),0)))</f>
        <v>0</v>
      </c>
      <c r="DC95" s="48" t="n">
        <f aca="false">MIN(BE95,(GY94*(1+GY$5/Setup!$C$36)+IF($V95=32,N($F95),0)))</f>
        <v>0</v>
      </c>
      <c r="DD95" s="48" t="n">
        <f aca="false">MIN(BF95,(GZ94*(1+GZ$5/Setup!$C$36)+IF($V95=33,N($F95),0)))</f>
        <v>0</v>
      </c>
      <c r="DE95" s="48" t="n">
        <f aca="false">MIN(BG95,(HA94*(1+HA$5/Setup!$C$36)+IF($V95=34,N($F95),0)))</f>
        <v>0</v>
      </c>
      <c r="DF95" s="48" t="n">
        <f aca="false">MIN(BH95,(HB94*(1+HB$5/Setup!$C$36)+IF($V95=35,N($F95),0)))</f>
        <v>0</v>
      </c>
      <c r="DG95" s="48" t="n">
        <f aca="false">MIN(BI95,(HC94*(1+HC$5/Setup!$C$36)+IF($V95=36,N($F95),0)))</f>
        <v>0</v>
      </c>
      <c r="DH95" s="48" t="n">
        <f aca="false">MIN(BJ95,(HD94*(1+HD$5/Setup!$C$36)+IF($V95=37,N($F95),0)))</f>
        <v>0</v>
      </c>
      <c r="DI95" s="48" t="n">
        <f aca="false">MIN(BK95,(HE94*(1+HE$5/Setup!$C$36)+IF($V95=38,N($F95),0)))</f>
        <v>0</v>
      </c>
      <c r="DJ95" s="48" t="n">
        <f aca="false">MIN(BL95,(HF94*(1+HF$5/Setup!$C$36)+IF($V95=39,N($F95),0)))</f>
        <v>0</v>
      </c>
      <c r="DK95" s="48" t="n">
        <f aca="false">MIN(BM95,(HG94*(1+HG$5/Setup!$C$36)+IF($V95=40,N($F95),0)))</f>
        <v>0</v>
      </c>
      <c r="DL95" s="48" t="n">
        <f aca="false">MIN(BN95,(HH94*(1+HH$5/Setup!$C$36)+IF($V95=41,N($F95),0)))</f>
        <v>0</v>
      </c>
      <c r="DM95" s="48" t="n">
        <f aca="false">MIN(BO95,(HI94*(1+HI$5/Setup!$C$36)+IF($V95=42,N($F95),0)))</f>
        <v>0</v>
      </c>
      <c r="DN95" s="48" t="n">
        <f aca="false">MIN(BP95,(HJ94*(1+HJ$5/Setup!$C$36)+IF($V95=43,N($F95),0)))</f>
        <v>0</v>
      </c>
      <c r="DO95" s="48" t="n">
        <f aca="false">MIN(BQ95,(HK94*(1+HK$5/Setup!$C$36)+IF($V95=44,N($F95),0)))</f>
        <v>0</v>
      </c>
      <c r="DP95" s="48" t="n">
        <f aca="false">MIN(BR95,(HL94*(1+HL$5/Setup!$C$36)+IF($V95=45,N($F95),0)))</f>
        <v>0</v>
      </c>
      <c r="DQ95" s="48" t="n">
        <f aca="false">MIN(BS95,(HM94*(1+HM$5/Setup!$C$36)+IF($V95=46,N($F95),0)))</f>
        <v>0</v>
      </c>
      <c r="DR95" s="48" t="n">
        <f aca="false">MIN(BT95,(HN94*(1+HN$5/Setup!$C$36)+IF($V95=47,N($F95),0)))</f>
        <v>0</v>
      </c>
      <c r="DS95" s="48" t="n">
        <f aca="false">MIN(BU95,(HO94*(1+HO$5/Setup!$C$36)+IF($V95=48,N($F95),0)))</f>
        <v>0</v>
      </c>
      <c r="DT95" s="48" t="n">
        <f aca="false">MIN(BV95,(HP94*(1+HP$5/Setup!$C$36)+IF($V95=49,N($F95),0)))</f>
        <v>0</v>
      </c>
      <c r="DU95" s="48" t="n">
        <f aca="false">MIN(BW95,(HQ94*(1+HQ$5/Setup!$C$36)+IF($V95=50,N($F95),0)))</f>
        <v>0</v>
      </c>
      <c r="DV95" s="48" t="n">
        <f aca="false">MIN(MAX((FT94*(1+FT$5/Setup!$C$36)+IF($V95=1,N($F95),0))-BX95,0),MAX($P95-0,0))</f>
        <v>0</v>
      </c>
      <c r="DW95" s="48" t="n">
        <f aca="false">MIN(MAX((FU94*(1+FU$5/Setup!$C$36)+IF($V95=2,N($F95),0))-BY95,0),MAX($P95-SUM(DV95:DV95),0))</f>
        <v>0</v>
      </c>
      <c r="DX95" s="48" t="n">
        <f aca="false">MIN(MAX((FV94*(1+FV$5/Setup!$C$36)+IF($V95=3,N($F95),0))-BZ95,0),MAX($P95-SUM(DV95:DW95),0))</f>
        <v>0</v>
      </c>
      <c r="DY95" s="48" t="n">
        <f aca="false">MIN(MAX((FW94*(1+FW$5/Setup!$C$36)+IF($V95=4,N($F95),0))-CA95,0),MAX($P95-SUM(DV95:DX95),0))</f>
        <v>0</v>
      </c>
      <c r="DZ95" s="48" t="n">
        <f aca="false">MIN(MAX((FX94*(1+FX$5/Setup!$C$36)+IF($V95=5,N($F95),0))-CB95,0),MAX($P95-SUM(DV95:DY95),0))</f>
        <v>0</v>
      </c>
      <c r="EA95" s="48" t="n">
        <f aca="false">MIN(MAX((FY94*(1+FY$5/Setup!$C$36)+IF($V95=6,N($F95),0))-CC95,0),MAX($P95-SUM(DV95:DZ95),0))</f>
        <v>0</v>
      </c>
      <c r="EB95" s="48" t="n">
        <f aca="false">MIN(MAX((FZ94*(1+FZ$5/Setup!$C$36)+IF($V95=7,N($F95),0))-CD95,0),MAX($P95-SUM(DV95:EA95),0))</f>
        <v>0</v>
      </c>
      <c r="EC95" s="48" t="n">
        <f aca="false">MIN(MAX((GA94*(1+GA$5/Setup!$C$36)+IF($V95=8,N($F95),0))-CE95,0),MAX($P95-SUM(DV95:EB95),0))</f>
        <v>0</v>
      </c>
      <c r="ED95" s="48" t="n">
        <f aca="false">MIN(MAX((GB94*(1+GB$5/Setup!$C$36)+IF($V95=9,N($F95),0))-CF95,0),MAX($P95-SUM(DV95:EC95),0))</f>
        <v>0</v>
      </c>
      <c r="EE95" s="48" t="n">
        <f aca="false">MIN(MAX((GC94*(1+GC$5/Setup!$C$36)+IF($V95=10,N($F95),0))-CG95,0),MAX($P95-SUM(DV95:ED95),0))</f>
        <v>0</v>
      </c>
      <c r="EF95" s="48" t="n">
        <f aca="false">MIN(MAX((GD94*(1+GD$5/Setup!$C$36)+IF($V95=11,N($F95),0))-CH95,0),MAX($P95-SUM(DV95:EE95),0))</f>
        <v>0</v>
      </c>
      <c r="EG95" s="48" t="n">
        <f aca="false">MIN(MAX((GE94*(1+GE$5/Setup!$C$36)+IF($V95=12,N($F95),0))-CI95,0),MAX($P95-SUM(DV95:EF95),0))</f>
        <v>0</v>
      </c>
      <c r="EH95" s="48" t="n">
        <f aca="false">MIN(MAX((GF94*(1+GF$5/Setup!$C$36)+IF($V95=13,N($F95),0))-CJ95,0),MAX($P95-SUM(DV95:EG95),0))</f>
        <v>0</v>
      </c>
      <c r="EI95" s="48" t="n">
        <f aca="false">MIN(MAX((GG94*(1+GG$5/Setup!$C$36)+IF($V95=14,N($F95),0))-CK95,0),MAX($P95-SUM(DV95:EH95),0))</f>
        <v>0</v>
      </c>
      <c r="EJ95" s="48" t="n">
        <f aca="false">MIN(MAX((GH94*(1+GH$5/Setup!$C$36)+IF($V95=15,N($F95),0))-CL95,0),MAX($P95-SUM(DV95:EI95),0))</f>
        <v>0</v>
      </c>
      <c r="EK95" s="48" t="n">
        <f aca="false">MIN(MAX((GI94*(1+GI$5/Setup!$C$36)+IF($V95=16,N($F95),0))-CM95,0),MAX($P95-SUM(DV95:EJ95),0))</f>
        <v>0</v>
      </c>
      <c r="EL95" s="48" t="n">
        <f aca="false">MIN(MAX((GJ94*(1+GJ$5/Setup!$C$36)+IF($V95=17,N($F95),0))-CN95,0),MAX($P95-SUM(DV95:EK95),0))</f>
        <v>0</v>
      </c>
      <c r="EM95" s="48" t="n">
        <f aca="false">MIN(MAX((GK94*(1+GK$5/Setup!$C$36)+IF($V95=18,N($F95),0))-CO95,0),MAX($P95-SUM(DV95:EL95),0))</f>
        <v>0</v>
      </c>
      <c r="EN95" s="48" t="n">
        <f aca="false">MIN(MAX((GL94*(1+GL$5/Setup!$C$36)+IF($V95=19,N($F95),0))-CP95,0),MAX($P95-SUM(DV95:EM95),0))</f>
        <v>0</v>
      </c>
      <c r="EO95" s="48" t="n">
        <f aca="false">MIN(MAX((GM94*(1+GM$5/Setup!$C$36)+IF($V95=20,N($F95),0))-CQ95,0),MAX($P95-SUM(DV95:EN95),0))</f>
        <v>0</v>
      </c>
      <c r="EP95" s="48" t="n">
        <f aca="false">MIN(MAX((GN94*(1+GN$5/Setup!$C$36)+IF($V95=21,N($F95),0))-CR95,0),MAX($P95-SUM(DV95:EO95),0))</f>
        <v>0</v>
      </c>
      <c r="EQ95" s="48" t="n">
        <f aca="false">MIN(MAX((GO94*(1+GO$5/Setup!$C$36)+IF($V95=22,N($F95),0))-CS95,0),MAX($P95-SUM(DV95:EP95),0))</f>
        <v>0</v>
      </c>
      <c r="ER95" s="48" t="n">
        <f aca="false">MIN(MAX((GP94*(1+GP$5/Setup!$C$36)+IF($V95=23,N($F95),0))-CT95,0),MAX($P95-SUM(DV95:EQ95),0))</f>
        <v>0</v>
      </c>
      <c r="ES95" s="48" t="n">
        <f aca="false">MIN(MAX((GQ94*(1+GQ$5/Setup!$C$36)+IF($V95=24,N($F95),0))-CU95,0),MAX($P95-SUM(DV95:ER95),0))</f>
        <v>0</v>
      </c>
      <c r="ET95" s="48" t="n">
        <f aca="false">MIN(MAX((GR94*(1+GR$5/Setup!$C$36)+IF($V95=25,N($F95),0))-CV95,0),MAX($P95-SUM(DV95:ES95),0))</f>
        <v>0</v>
      </c>
      <c r="EU95" s="48" t="n">
        <f aca="false">MIN(MAX((GS94*(1+GS$5/Setup!$C$36)+IF($V95=26,N($F95),0))-CW95,0),MAX($P95-SUM(DV95:ET95),0))</f>
        <v>0</v>
      </c>
      <c r="EV95" s="48" t="n">
        <f aca="false">MIN(MAX((GT94*(1+GT$5/Setup!$C$36)+IF($V95=27,N($F95),0))-CX95,0),MAX($P95-SUM(DV95:EU95),0))</f>
        <v>0</v>
      </c>
      <c r="EW95" s="48" t="n">
        <f aca="false">MIN(MAX((GU94*(1+GU$5/Setup!$C$36)+IF($V95=28,N($F95),0))-CY95,0),MAX($P95-SUM(DV95:EV95),0))</f>
        <v>0</v>
      </c>
      <c r="EX95" s="48" t="n">
        <f aca="false">MIN(MAX((GV94*(1+GV$5/Setup!$C$36)+IF($V95=29,N($F95),0))-CZ95,0),MAX($P95-SUM(DV95:EW95),0))</f>
        <v>0</v>
      </c>
      <c r="EY95" s="48" t="n">
        <f aca="false">MIN(MAX((GW94*(1+GW$5/Setup!$C$36)+IF($V95=30,N($F95),0))-DA95,0),MAX($P95-SUM(DV95:EX95),0))</f>
        <v>0</v>
      </c>
      <c r="EZ95" s="48" t="n">
        <f aca="false">MIN(MAX((GX94*(1+GX$5/Setup!$C$36)+IF($V95=31,N($F95),0))-DB95,0),MAX($P95-SUM(DV95:EY95),0))</f>
        <v>0</v>
      </c>
      <c r="FA95" s="48" t="n">
        <f aca="false">MIN(MAX((GY94*(1+GY$5/Setup!$C$36)+IF($V95=32,N($F95),0))-DC95,0),MAX($P95-SUM(DV95:EZ95),0))</f>
        <v>0</v>
      </c>
      <c r="FB95" s="48" t="n">
        <f aca="false">MIN(MAX((GZ94*(1+GZ$5/Setup!$C$36)+IF($V95=33,N($F95),0))-DD95,0),MAX($P95-SUM(DV95:FA95),0))</f>
        <v>0</v>
      </c>
      <c r="FC95" s="48" t="n">
        <f aca="false">MIN(MAX((HA94*(1+HA$5/Setup!$C$36)+IF($V95=34,N($F95),0))-DE95,0),MAX($P95-SUM(DV95:FB95),0))</f>
        <v>0</v>
      </c>
      <c r="FD95" s="48" t="n">
        <f aca="false">MIN(MAX((HB94*(1+HB$5/Setup!$C$36)+IF($V95=35,N($F95),0))-DF95,0),MAX($P95-SUM(DV95:FC95),0))</f>
        <v>0</v>
      </c>
      <c r="FE95" s="48" t="n">
        <f aca="false">MIN(MAX((HC94*(1+HC$5/Setup!$C$36)+IF($V95=36,N($F95),0))-DG95,0),MAX($P95-SUM(DV95:FD95),0))</f>
        <v>0</v>
      </c>
      <c r="FF95" s="48" t="n">
        <f aca="false">MIN(MAX((HD94*(1+HD$5/Setup!$C$36)+IF($V95=37,N($F95),0))-DH95,0),MAX($P95-SUM(DV95:FE95),0))</f>
        <v>0</v>
      </c>
      <c r="FG95" s="48" t="n">
        <f aca="false">MIN(MAX((HE94*(1+HE$5/Setup!$C$36)+IF($V95=38,N($F95),0))-DI95,0),MAX($P95-SUM(DV95:FF95),0))</f>
        <v>0</v>
      </c>
      <c r="FH95" s="48" t="n">
        <f aca="false">MIN(MAX((HF94*(1+HF$5/Setup!$C$36)+IF($V95=39,N($F95),0))-DJ95,0),MAX($P95-SUM(DV95:FG95),0))</f>
        <v>0</v>
      </c>
      <c r="FI95" s="48" t="n">
        <f aca="false">MIN(MAX((HG94*(1+HG$5/Setup!$C$36)+IF($V95=40,N($F95),0))-DK95,0),MAX($P95-SUM(DV95:FH95),0))</f>
        <v>0</v>
      </c>
      <c r="FJ95" s="48" t="n">
        <f aca="false">MIN(MAX((HH94*(1+HH$5/Setup!$C$36)+IF($V95=41,N($F95),0))-DL95,0),MAX($P95-SUM(DV95:FI95),0))</f>
        <v>0</v>
      </c>
      <c r="FK95" s="48" t="n">
        <f aca="false">MIN(MAX((HI94*(1+HI$5/Setup!$C$36)+IF($V95=42,N($F95),0))-DM95,0),MAX($P95-SUM(DV95:FJ95),0))</f>
        <v>0</v>
      </c>
      <c r="FL95" s="48" t="n">
        <f aca="false">MIN(MAX((HJ94*(1+HJ$5/Setup!$C$36)+IF($V95=43,N($F95),0))-DN95,0),MAX($P95-SUM(DV95:FK95),0))</f>
        <v>0</v>
      </c>
      <c r="FM95" s="48" t="n">
        <f aca="false">MIN(MAX((HK94*(1+HK$5/Setup!$C$36)+IF($V95=44,N($F95),0))-DO95,0),MAX($P95-SUM(DV95:FL95),0))</f>
        <v>0</v>
      </c>
      <c r="FN95" s="48" t="n">
        <f aca="false">MIN(MAX((HL94*(1+HL$5/Setup!$C$36)+IF($V95=45,N($F95),0))-DP95,0),MAX($P95-SUM(DV95:FM95),0))</f>
        <v>0</v>
      </c>
      <c r="FO95" s="48" t="n">
        <f aca="false">MIN(MAX((HM94*(1+HM$5/Setup!$C$36)+IF($V95=46,N($F95),0))-DQ95,0),MAX($P95-SUM(DV95:FN95),0))</f>
        <v>0</v>
      </c>
      <c r="FP95" s="48" t="n">
        <f aca="false">MIN(MAX((HN94*(1+HN$5/Setup!$C$36)+IF($V95=47,N($F95),0))-DR95,0),MAX($P95-SUM(DV95:FO95),0))</f>
        <v>0</v>
      </c>
      <c r="FQ95" s="48" t="n">
        <f aca="false">MIN(MAX((HO94*(1+HO$5/Setup!$C$36)+IF($V95=48,N($F95),0))-DS95,0),MAX($P95-SUM(DV95:FP95),0))</f>
        <v>0</v>
      </c>
      <c r="FR95" s="48" t="n">
        <f aca="false">MIN(MAX((HP94*(1+HP$5/Setup!$C$36)+IF($V95=49,N($F95),0))-DT95,0),MAX($P95-SUM(DV95:FQ95),0))</f>
        <v>0</v>
      </c>
      <c r="FS95" s="48" t="n">
        <f aca="false">MIN(MAX((HQ94*(1+HQ$5/Setup!$C$36)+IF($V95=50,N($F95),0))-DU95,0),MAX($P95-SUM(DV95:FR95),0))</f>
        <v>0</v>
      </c>
      <c r="FT95" s="48" t="n">
        <f aca="false">IF((FT94*(1+FT$5/Setup!$C$36)+IF($V95=1,N($F95),0))-BX95-DV95&lt;0.005,0,(FT94*(1+FT$5/Setup!$C$36)+IF($V95=1,N($F95),0))-BX95-DV95)</f>
        <v>0</v>
      </c>
      <c r="FU95" s="48" t="n">
        <f aca="false">IF((FU94*(1+FU$5/Setup!$C$36)+IF($V95=2,N($F95),0))-BY95-DW95&lt;0.005,0,(FU94*(1+FU$5/Setup!$C$36)+IF($V95=2,N($F95),0))-BY95-DW95)</f>
        <v>0</v>
      </c>
      <c r="FV95" s="48" t="n">
        <f aca="false">IF((FV94*(1+FV$5/Setup!$C$36)+IF($V95=3,N($F95),0))-BZ95-DX95&lt;0.005,0,(FV94*(1+FV$5/Setup!$C$36)+IF($V95=3,N($F95),0))-BZ95-DX95)</f>
        <v>0</v>
      </c>
      <c r="FW95" s="48" t="n">
        <f aca="false">IF((FW94*(1+FW$5/Setup!$C$36)+IF($V95=4,N($F95),0))-CA95-DY95&lt;0.005,0,(FW94*(1+FW$5/Setup!$C$36)+IF($V95=4,N($F95),0))-CA95-DY95)</f>
        <v>0</v>
      </c>
      <c r="FX95" s="48" t="n">
        <f aca="false">IF((FX94*(1+FX$5/Setup!$C$36)+IF($V95=5,N($F95),0))-CB95-DZ95&lt;0.005,0,(FX94*(1+FX$5/Setup!$C$36)+IF($V95=5,N($F95),0))-CB95-DZ95)</f>
        <v>0</v>
      </c>
      <c r="FY95" s="48" t="n">
        <f aca="false">IF((FY94*(1+FY$5/Setup!$C$36)+IF($V95=6,N($F95),0))-CC95-EA95&lt;0.005,0,(FY94*(1+FY$5/Setup!$C$36)+IF($V95=6,N($F95),0))-CC95-EA95)</f>
        <v>0</v>
      </c>
      <c r="FZ95" s="48" t="n">
        <f aca="false">IF((FZ94*(1+FZ$5/Setup!$C$36)+IF($V95=7,N($F95),0))-CD95-EB95&lt;0.005,0,(FZ94*(1+FZ$5/Setup!$C$36)+IF($V95=7,N($F95),0))-CD95-EB95)</f>
        <v>0</v>
      </c>
      <c r="GA95" s="48" t="n">
        <f aca="false">IF((GA94*(1+GA$5/Setup!$C$36)+IF($V95=8,N($F95),0))-CE95-EC95&lt;0.005,0,(GA94*(1+GA$5/Setup!$C$36)+IF($V95=8,N($F95),0))-CE95-EC95)</f>
        <v>0</v>
      </c>
      <c r="GB95" s="48" t="n">
        <f aca="false">IF((GB94*(1+GB$5/Setup!$C$36)+IF($V95=9,N($F95),0))-CF95-ED95&lt;0.005,0,(GB94*(1+GB$5/Setup!$C$36)+IF($V95=9,N($F95),0))-CF95-ED95)</f>
        <v>0</v>
      </c>
      <c r="GC95" s="48" t="n">
        <f aca="false">IF((GC94*(1+GC$5/Setup!$C$36)+IF($V95=10,N($F95),0))-CG95-EE95&lt;0.005,0,(GC94*(1+GC$5/Setup!$C$36)+IF($V95=10,N($F95),0))-CG95-EE95)</f>
        <v>0</v>
      </c>
      <c r="GD95" s="48" t="n">
        <f aca="false">IF((GD94*(1+GD$5/Setup!$C$36)+IF($V95=11,N($F95),0))-CH95-EF95&lt;0.005,0,(GD94*(1+GD$5/Setup!$C$36)+IF($V95=11,N($F95),0))-CH95-EF95)</f>
        <v>0</v>
      </c>
      <c r="GE95" s="48" t="n">
        <f aca="false">IF((GE94*(1+GE$5/Setup!$C$36)+IF($V95=12,N($F95),0))-CI95-EG95&lt;0.005,0,(GE94*(1+GE$5/Setup!$C$36)+IF($V95=12,N($F95),0))-CI95-EG95)</f>
        <v>0</v>
      </c>
      <c r="GF95" s="48" t="n">
        <f aca="false">IF((GF94*(1+GF$5/Setup!$C$36)+IF($V95=13,N($F95),0))-CJ95-EH95&lt;0.005,0,(GF94*(1+GF$5/Setup!$C$36)+IF($V95=13,N($F95),0))-CJ95-EH95)</f>
        <v>0</v>
      </c>
      <c r="GG95" s="48" t="n">
        <f aca="false">IF((GG94*(1+GG$5/Setup!$C$36)+IF($V95=14,N($F95),0))-CK95-EI95&lt;0.005,0,(GG94*(1+GG$5/Setup!$C$36)+IF($V95=14,N($F95),0))-CK95-EI95)</f>
        <v>0</v>
      </c>
      <c r="GH95" s="48" t="n">
        <f aca="false">IF((GH94*(1+GH$5/Setup!$C$36)+IF($V95=15,N($F95),0))-CL95-EJ95&lt;0.005,0,(GH94*(1+GH$5/Setup!$C$36)+IF($V95=15,N($F95),0))-CL95-EJ95)</f>
        <v>0</v>
      </c>
      <c r="GI95" s="48" t="n">
        <f aca="false">IF((GI94*(1+GI$5/Setup!$C$36)+IF($V95=16,N($F95),0))-CM95-EK95&lt;0.005,0,(GI94*(1+GI$5/Setup!$C$36)+IF($V95=16,N($F95),0))-CM95-EK95)</f>
        <v>0</v>
      </c>
      <c r="GJ95" s="48" t="n">
        <f aca="false">IF((GJ94*(1+GJ$5/Setup!$C$36)+IF($V95=17,N($F95),0))-CN95-EL95&lt;0.005,0,(GJ94*(1+GJ$5/Setup!$C$36)+IF($V95=17,N($F95),0))-CN95-EL95)</f>
        <v>0</v>
      </c>
      <c r="GK95" s="48" t="n">
        <f aca="false">IF((GK94*(1+GK$5/Setup!$C$36)+IF($V95=18,N($F95),0))-CO95-EM95&lt;0.005,0,(GK94*(1+GK$5/Setup!$C$36)+IF($V95=18,N($F95),0))-CO95-EM95)</f>
        <v>0</v>
      </c>
      <c r="GL95" s="48" t="n">
        <f aca="false">IF((GL94*(1+GL$5/Setup!$C$36)+IF($V95=19,N($F95),0))-CP95-EN95&lt;0.005,0,(GL94*(1+GL$5/Setup!$C$36)+IF($V95=19,N($F95),0))-CP95-EN95)</f>
        <v>0</v>
      </c>
      <c r="GM95" s="48" t="n">
        <f aca="false">IF((GM94*(1+GM$5/Setup!$C$36)+IF($V95=20,N($F95),0))-CQ95-EO95&lt;0.005,0,(GM94*(1+GM$5/Setup!$C$36)+IF($V95=20,N($F95),0))-CQ95-EO95)</f>
        <v>0</v>
      </c>
      <c r="GN95" s="48" t="n">
        <f aca="false">IF((GN94*(1+GN$5/Setup!$C$36)+IF($V95=21,N($F95),0))-CR95-EP95&lt;0.005,0,(GN94*(1+GN$5/Setup!$C$36)+IF($V95=21,N($F95),0))-CR95-EP95)</f>
        <v>0</v>
      </c>
      <c r="GO95" s="48" t="n">
        <f aca="false">IF((GO94*(1+GO$5/Setup!$C$36)+IF($V95=22,N($F95),0))-CS95-EQ95&lt;0.005,0,(GO94*(1+GO$5/Setup!$C$36)+IF($V95=22,N($F95),0))-CS95-EQ95)</f>
        <v>0</v>
      </c>
      <c r="GP95" s="48" t="n">
        <f aca="false">IF((GP94*(1+GP$5/Setup!$C$36)+IF($V95=23,N($F95),0))-CT95-ER95&lt;0.005,0,(GP94*(1+GP$5/Setup!$C$36)+IF($V95=23,N($F95),0))-CT95-ER95)</f>
        <v>0</v>
      </c>
      <c r="GQ95" s="48" t="n">
        <f aca="false">IF((GQ94*(1+GQ$5/Setup!$C$36)+IF($V95=24,N($F95),0))-CU95-ES95&lt;0.005,0,(GQ94*(1+GQ$5/Setup!$C$36)+IF($V95=24,N($F95),0))-CU95-ES95)</f>
        <v>0</v>
      </c>
      <c r="GR95" s="48" t="n">
        <f aca="false">IF((GR94*(1+GR$5/Setup!$C$36)+IF($V95=25,N($F95),0))-CV95-ET95&lt;0.005,0,(GR94*(1+GR$5/Setup!$C$36)+IF($V95=25,N($F95),0))-CV95-ET95)</f>
        <v>0</v>
      </c>
      <c r="GS95" s="48" t="n">
        <f aca="false">IF((GS94*(1+GS$5/Setup!$C$36)+IF($V95=26,N($F95),0))-CW95-EU95&lt;0.005,0,(GS94*(1+GS$5/Setup!$C$36)+IF($V95=26,N($F95),0))-CW95-EU95)</f>
        <v>0</v>
      </c>
      <c r="GT95" s="48" t="n">
        <f aca="false">IF((GT94*(1+GT$5/Setup!$C$36)+IF($V95=27,N($F95),0))-CX95-EV95&lt;0.005,0,(GT94*(1+GT$5/Setup!$C$36)+IF($V95=27,N($F95),0))-CX95-EV95)</f>
        <v>0</v>
      </c>
      <c r="GU95" s="48" t="n">
        <f aca="false">IF((GU94*(1+GU$5/Setup!$C$36)+IF($V95=28,N($F95),0))-CY95-EW95&lt;0.005,0,(GU94*(1+GU$5/Setup!$C$36)+IF($V95=28,N($F95),0))-CY95-EW95)</f>
        <v>0</v>
      </c>
      <c r="GV95" s="48" t="n">
        <f aca="false">IF((GV94*(1+GV$5/Setup!$C$36)+IF($V95=29,N($F95),0))-CZ95-EX95&lt;0.005,0,(GV94*(1+GV$5/Setup!$C$36)+IF($V95=29,N($F95),0))-CZ95-EX95)</f>
        <v>0</v>
      </c>
      <c r="GW95" s="48" t="n">
        <f aca="false">IF((GW94*(1+GW$5/Setup!$C$36)+IF($V95=30,N($F95),0))-DA95-EY95&lt;0.005,0,(GW94*(1+GW$5/Setup!$C$36)+IF($V95=30,N($F95),0))-DA95-EY95)</f>
        <v>0</v>
      </c>
      <c r="GX95" s="48" t="n">
        <f aca="false">IF((GX94*(1+GX$5/Setup!$C$36)+IF($V95=31,N($F95),0))-DB95-EZ95&lt;0.005,0,(GX94*(1+GX$5/Setup!$C$36)+IF($V95=31,N($F95),0))-DB95-EZ95)</f>
        <v>0</v>
      </c>
      <c r="GY95" s="48" t="n">
        <f aca="false">IF((GY94*(1+GY$5/Setup!$C$36)+IF($V95=32,N($F95),0))-DC95-FA95&lt;0.005,0,(GY94*(1+GY$5/Setup!$C$36)+IF($V95=32,N($F95),0))-DC95-FA95)</f>
        <v>0</v>
      </c>
      <c r="GZ95" s="48" t="n">
        <f aca="false">IF((GZ94*(1+GZ$5/Setup!$C$36)+IF($V95=33,N($F95),0))-DD95-FB95&lt;0.005,0,(GZ94*(1+GZ$5/Setup!$C$36)+IF($V95=33,N($F95),0))-DD95-FB95)</f>
        <v>0</v>
      </c>
      <c r="HA95" s="48" t="n">
        <f aca="false">IF((HA94*(1+HA$5/Setup!$C$36)+IF($V95=34,N($F95),0))-DE95-FC95&lt;0.005,0,(HA94*(1+HA$5/Setup!$C$36)+IF($V95=34,N($F95),0))-DE95-FC95)</f>
        <v>0</v>
      </c>
      <c r="HB95" s="48" t="n">
        <f aca="false">IF((HB94*(1+HB$5/Setup!$C$36)+IF($V95=35,N($F95),0))-DF95-FD95&lt;0.005,0,(HB94*(1+HB$5/Setup!$C$36)+IF($V95=35,N($F95),0))-DF95-FD95)</f>
        <v>0</v>
      </c>
      <c r="HC95" s="48" t="n">
        <f aca="false">IF((HC94*(1+HC$5/Setup!$C$36)+IF($V95=36,N($F95),0))-DG95-FE95&lt;0.005,0,(HC94*(1+HC$5/Setup!$C$36)+IF($V95=36,N($F95),0))-DG95-FE95)</f>
        <v>0</v>
      </c>
      <c r="HD95" s="48" t="n">
        <f aca="false">IF((HD94*(1+HD$5/Setup!$C$36)+IF($V95=37,N($F95),0))-DH95-FF95&lt;0.005,0,(HD94*(1+HD$5/Setup!$C$36)+IF($V95=37,N($F95),0))-DH95-FF95)</f>
        <v>0</v>
      </c>
      <c r="HE95" s="48" t="n">
        <f aca="false">IF((HE94*(1+HE$5/Setup!$C$36)+IF($V95=38,N($F95),0))-DI95-FG95&lt;0.005,0,(HE94*(1+HE$5/Setup!$C$36)+IF($V95=38,N($F95),0))-DI95-FG95)</f>
        <v>0</v>
      </c>
      <c r="HF95" s="48" t="n">
        <f aca="false">IF((HF94*(1+HF$5/Setup!$C$36)+IF($V95=39,N($F95),0))-DJ95-FH95&lt;0.005,0,(HF94*(1+HF$5/Setup!$C$36)+IF($V95=39,N($F95),0))-DJ95-FH95)</f>
        <v>0</v>
      </c>
      <c r="HG95" s="48" t="n">
        <f aca="false">IF((HG94*(1+HG$5/Setup!$C$36)+IF($V95=40,N($F95),0))-DK95-FI95&lt;0.005,0,(HG94*(1+HG$5/Setup!$C$36)+IF($V95=40,N($F95),0))-DK95-FI95)</f>
        <v>0</v>
      </c>
      <c r="HH95" s="48" t="n">
        <f aca="false">IF((HH94*(1+HH$5/Setup!$C$36)+IF($V95=41,N($F95),0))-DL95-FJ95&lt;0.005,0,(HH94*(1+HH$5/Setup!$C$36)+IF($V95=41,N($F95),0))-DL95-FJ95)</f>
        <v>0</v>
      </c>
      <c r="HI95" s="48" t="n">
        <f aca="false">IF((HI94*(1+HI$5/Setup!$C$36)+IF($V95=42,N($F95),0))-DM95-FK95&lt;0.005,0,(HI94*(1+HI$5/Setup!$C$36)+IF($V95=42,N($F95),0))-DM95-FK95)</f>
        <v>0</v>
      </c>
      <c r="HJ95" s="48" t="n">
        <f aca="false">IF((HJ94*(1+HJ$5/Setup!$C$36)+IF($V95=43,N($F95),0))-DN95-FL95&lt;0.005,0,(HJ94*(1+HJ$5/Setup!$C$36)+IF($V95=43,N($F95),0))-DN95-FL95)</f>
        <v>0</v>
      </c>
      <c r="HK95" s="48" t="n">
        <f aca="false">IF((HK94*(1+HK$5/Setup!$C$36)+IF($V95=44,N($F95),0))-DO95-FM95&lt;0.005,0,(HK94*(1+HK$5/Setup!$C$36)+IF($V95=44,N($F95),0))-DO95-FM95)</f>
        <v>0</v>
      </c>
      <c r="HL95" s="48" t="n">
        <f aca="false">IF((HL94*(1+HL$5/Setup!$C$36)+IF($V95=45,N($F95),0))-DP95-FN95&lt;0.005,0,(HL94*(1+HL$5/Setup!$C$36)+IF($V95=45,N($F95),0))-DP95-FN95)</f>
        <v>0</v>
      </c>
      <c r="HM95" s="48" t="n">
        <f aca="false">IF((HM94*(1+HM$5/Setup!$C$36)+IF($V95=46,N($F95),0))-DQ95-FO95&lt;0.005,0,(HM94*(1+HM$5/Setup!$C$36)+IF($V95=46,N($F95),0))-DQ95-FO95)</f>
        <v>0</v>
      </c>
      <c r="HN95" s="48" t="n">
        <f aca="false">IF((HN94*(1+HN$5/Setup!$C$36)+IF($V95=47,N($F95),0))-DR95-FP95&lt;0.005,0,(HN94*(1+HN$5/Setup!$C$36)+IF($V95=47,N($F95),0))-DR95-FP95)</f>
        <v>0</v>
      </c>
      <c r="HO95" s="48" t="n">
        <f aca="false">IF((HO94*(1+HO$5/Setup!$C$36)+IF($V95=48,N($F95),0))-DS95-FQ95&lt;0.005,0,(HO94*(1+HO$5/Setup!$C$36)+IF($V95=48,N($F95),0))-DS95-FQ95)</f>
        <v>0</v>
      </c>
      <c r="HP95" s="48" t="n">
        <f aca="false">IF((HP94*(1+HP$5/Setup!$C$36)+IF($V95=49,N($F95),0))-DT95-FR95&lt;0.005,0,(HP94*(1+HP$5/Setup!$C$36)+IF($V95=49,N($F95),0))-DT95-FR95)</f>
        <v>0</v>
      </c>
      <c r="HQ95" s="48" t="n">
        <f aca="false">IF((HQ94*(1+HQ$5/Setup!$C$36)+IF($V95=50,N($F95),0))-DU95-FS95&lt;0.005,0,(HQ94*(1+HQ$5/Setup!$C$36)+IF($V95=50,N($F95),0))-DU95-FS95)</f>
        <v>0</v>
      </c>
    </row>
    <row r="96" customFormat="false" ht="15" hidden="false" customHeight="false" outlineLevel="0" collapsed="false">
      <c r="A96" s="44" t="n">
        <v>88</v>
      </c>
      <c r="B96" s="45" t="n">
        <f aca="false">IF(Setup!$C$7="Every month",EDATE(Setup!$C$8,($A96-1)),IF(Setup!$C$7="Twice a month",DATE(YEAR(Setup!$C$8),MONTH(Setup!$C$8)+INT((($A96-1)+Setup!$C$41)/2),MIN(IF(MOD(($A96-1)+Setup!$C$41,2)=0,Setup!$C$39,Setup!$C$40),DAY(EOMONTH(DATE(YEAR(Setup!$C$8),MONTH(Setup!$C$8)+INT((($A96-1)+Setup!$C$41)/2),1),0)))),Setup!$C$8+($A96-1)*IF(Setup!$C$7="Every week",7,14)))</f>
        <v>47543</v>
      </c>
      <c r="C96" s="45" t="n">
        <f aca="false">IF(Setup!$C$7="Every month",EDATE(Setup!$C$8,$A96),IF(Setup!$C$7="Twice a month",DATE(YEAR(Setup!$C$8),MONTH(Setup!$C$8)+INT(($A96+Setup!$C$41)/2),MIN(IF(MOD($A96+Setup!$C$41,2)=0,Setup!$C$39,Setup!$C$40),DAY(EOMONTH(DATE(YEAR(Setup!$C$8),MONTH(Setup!$C$8)+INT(($A96+Setup!$C$41)/2),1),0)))),Setup!$C$8+$A96*IF(Setup!$C$7="Every week",7,14)))</f>
        <v>47557</v>
      </c>
      <c r="D96" s="46"/>
      <c r="E96" s="47"/>
      <c r="F96" s="47"/>
      <c r="G96" s="47"/>
      <c r="H96" s="47"/>
      <c r="I96" s="48" t="n">
        <f aca="false">N(Setup!$C$11)+N(E96)</f>
        <v>100</v>
      </c>
      <c r="J96" s="48" t="n">
        <f aca="false">MIN(Setup!$C$37,MAX(I96,0))</f>
        <v>9.23076923076923</v>
      </c>
      <c r="K96" s="48" t="n">
        <f aca="false">MIN(MAX(N(Setup!$C$14)-L95,0),MAX(I96-J96,0))</f>
        <v>0</v>
      </c>
      <c r="L96" s="48" t="n">
        <f aca="false">L95+K96-N(G96)</f>
        <v>500</v>
      </c>
      <c r="M96" s="48" t="n">
        <f aca="false">M95+J96-N(H96)</f>
        <v>812.307692307694</v>
      </c>
      <c r="N96" s="48" t="n">
        <f aca="false">SUM(BX96:DU96)</f>
        <v>0</v>
      </c>
      <c r="O96" s="48" t="n">
        <f aca="false">SUM(Z96:BW96)-N96</f>
        <v>25</v>
      </c>
      <c r="P96" s="48" t="n">
        <f aca="false">MAX(I96-J96-K96,0)+O96</f>
        <v>115.769230769231</v>
      </c>
      <c r="Q96" s="48" t="n">
        <f aca="false">SUM(DV96:FS96)</f>
        <v>0</v>
      </c>
      <c r="R96" s="49" t="n">
        <f aca="false">N96+J96+K96+Q96</f>
        <v>9.23076923076923</v>
      </c>
      <c r="S96" s="48" t="n">
        <f aca="false">T96-T95-N(F96)+N96+Q96</f>
        <v>0</v>
      </c>
      <c r="T96" s="49" t="n">
        <f aca="false">SUM(FT96:HQ96)</f>
        <v>0</v>
      </c>
      <c r="U96" s="44" t="str">
        <f aca="false">IF(T95&lt;0.005,"",INDEX(Helpers!$C$2:$C$51,IF(_xlfn.MINIFS($DV$6:$FS$6,DV96:FS96,"&gt;0.005")=0,V96,_xlfn.MINIFS($DV$6:$FS$6,DV96:FS96,"&gt;0.005"))))</f>
        <v/>
      </c>
      <c r="V96" s="44" t="n">
        <f aca="false">IF(_xlfn.MINIFS($FT$6:$HQ$6,FT95:HQ95,"&gt;0.005")=0,1,_xlfn.MINIFS($FT$6:$HQ$6,FT95:HQ95,"&gt;0.005"))</f>
        <v>1</v>
      </c>
      <c r="W96" s="44" t="n">
        <f aca="false">IF(AND(D96&lt;&gt;"Paid",T95&gt;0.005),1,0)</f>
        <v>0</v>
      </c>
      <c r="X96" s="48" t="n">
        <f aca="false">SUMPRODUCT(((Helpers!$G$2:$G$51*(1+(Helpers!$D$2:$D$51+0.000000001)/12)^(($B96-Setup!$C$8)/(365.25/12))-Helpers!$E$2:$E$51*((1+(Helpers!$D$2:$D$51+0.000000001)/12)^(($B96-Setup!$C$8)/(365.25/12))-1)/((Helpers!$D$2:$D$51+0.000000001)/12))&gt;0)*(Helpers!$G$2:$G$51*(1+(Helpers!$D$2:$D$51+0.000000001)/12)^(($B96-Setup!$C$8)/(365.25/12))-Helpers!$E$2:$E$51*((1+(Helpers!$D$2:$D$51+0.000000001)/12)^(($B96-Setup!$C$8)/(365.25/12))-1)/((Helpers!$D$2:$D$51+0.000000001)/12)))</f>
        <v>5.45554637081932</v>
      </c>
      <c r="Y96" s="48"/>
      <c r="Z96" s="48" t="n">
        <f aca="false">IF(OR(N(Z$5)=0,Z$6=""),0,Z$5*((DATE(YEAR($B96),MONTH($B96),MIN(Z$6,DAY(EOMONTH($B96,0))))&gt;=$B96)*(DATE(YEAR($B96),MONTH($B96),MIN(Z$6,DAY(EOMONTH($B96,0))))&lt;$C96)+(DATE(YEAR($B96),MONTH($B96)+1,MIN(Z$6,DAY(EOMONTH($B96,1))))&gt;=$B96)*(DATE(YEAR($B96),MONTH($B96)+1,MIN(Z$6,DAY(EOMONTH($B96,1))))&lt;$C96)))</f>
        <v>25</v>
      </c>
      <c r="AA96" s="48" t="n">
        <f aca="false">IF(OR(N(AA$5)=0,AA$6=""),0,AA$5*((DATE(YEAR($B96),MONTH($B96),MIN(AA$6,DAY(EOMONTH($B96,0))))&gt;=$B96)*(DATE(YEAR($B96),MONTH($B96),MIN(AA$6,DAY(EOMONTH($B96,0))))&lt;$C96)+(DATE(YEAR($B96),MONTH($B96)+1,MIN(AA$6,DAY(EOMONTH($B96,1))))&gt;=$B96)*(DATE(YEAR($B96),MONTH($B96)+1,MIN(AA$6,DAY(EOMONTH($B96,1))))&lt;$C96)))</f>
        <v>0</v>
      </c>
      <c r="AB96" s="48" t="n">
        <f aca="false">IF(OR(N(AB$5)=0,AB$6=""),0,AB$5*((DATE(YEAR($B96),MONTH($B96),MIN(AB$6,DAY(EOMONTH($B96,0))))&gt;=$B96)*(DATE(YEAR($B96),MONTH($B96),MIN(AB$6,DAY(EOMONTH($B96,0))))&lt;$C96)+(DATE(YEAR($B96),MONTH($B96)+1,MIN(AB$6,DAY(EOMONTH($B96,1))))&gt;=$B96)*(DATE(YEAR($B96),MONTH($B96)+1,MIN(AB$6,DAY(EOMONTH($B96,1))))&lt;$C96)))</f>
        <v>0</v>
      </c>
      <c r="AC96" s="48" t="n">
        <f aca="false">IF(OR(N(AC$5)=0,AC$6=""),0,AC$5*((DATE(YEAR($B96),MONTH($B96),MIN(AC$6,DAY(EOMONTH($B96,0))))&gt;=$B96)*(DATE(YEAR($B96),MONTH($B96),MIN(AC$6,DAY(EOMONTH($B96,0))))&lt;$C96)+(DATE(YEAR($B96),MONTH($B96)+1,MIN(AC$6,DAY(EOMONTH($B96,1))))&gt;=$B96)*(DATE(YEAR($B96),MONTH($B96)+1,MIN(AC$6,DAY(EOMONTH($B96,1))))&lt;$C96)))</f>
        <v>0</v>
      </c>
      <c r="AD96" s="48" t="n">
        <f aca="false">IF(OR(N(AD$5)=0,AD$6=""),0,AD$5*((DATE(YEAR($B96),MONTH($B96),MIN(AD$6,DAY(EOMONTH($B96,0))))&gt;=$B96)*(DATE(YEAR($B96),MONTH($B96),MIN(AD$6,DAY(EOMONTH($B96,0))))&lt;$C96)+(DATE(YEAR($B96),MONTH($B96)+1,MIN(AD$6,DAY(EOMONTH($B96,1))))&gt;=$B96)*(DATE(YEAR($B96),MONTH($B96)+1,MIN(AD$6,DAY(EOMONTH($B96,1))))&lt;$C96)))</f>
        <v>0</v>
      </c>
      <c r="AE96" s="48" t="n">
        <f aca="false">IF(OR(N(AE$5)=0,AE$6=""),0,AE$5*((DATE(YEAR($B96),MONTH($B96),MIN(AE$6,DAY(EOMONTH($B96,0))))&gt;=$B96)*(DATE(YEAR($B96),MONTH($B96),MIN(AE$6,DAY(EOMONTH($B96,0))))&lt;$C96)+(DATE(YEAR($B96),MONTH($B96)+1,MIN(AE$6,DAY(EOMONTH($B96,1))))&gt;=$B96)*(DATE(YEAR($B96),MONTH($B96)+1,MIN(AE$6,DAY(EOMONTH($B96,1))))&lt;$C96)))</f>
        <v>0</v>
      </c>
      <c r="AF96" s="48" t="n">
        <f aca="false">IF(OR(N(AF$5)=0,AF$6=""),0,AF$5*((DATE(YEAR($B96),MONTH($B96),MIN(AF$6,DAY(EOMONTH($B96,0))))&gt;=$B96)*(DATE(YEAR($B96),MONTH($B96),MIN(AF$6,DAY(EOMONTH($B96,0))))&lt;$C96)+(DATE(YEAR($B96),MONTH($B96)+1,MIN(AF$6,DAY(EOMONTH($B96,1))))&gt;=$B96)*(DATE(YEAR($B96),MONTH($B96)+1,MIN(AF$6,DAY(EOMONTH($B96,1))))&lt;$C96)))</f>
        <v>0</v>
      </c>
      <c r="AG96" s="48" t="n">
        <f aca="false">IF(OR(N(AG$5)=0,AG$6=""),0,AG$5*((DATE(YEAR($B96),MONTH($B96),MIN(AG$6,DAY(EOMONTH($B96,0))))&gt;=$B96)*(DATE(YEAR($B96),MONTH($B96),MIN(AG$6,DAY(EOMONTH($B96,0))))&lt;$C96)+(DATE(YEAR($B96),MONTH($B96)+1,MIN(AG$6,DAY(EOMONTH($B96,1))))&gt;=$B96)*(DATE(YEAR($B96),MONTH($B96)+1,MIN(AG$6,DAY(EOMONTH($B96,1))))&lt;$C96)))</f>
        <v>0</v>
      </c>
      <c r="AH96" s="48" t="n">
        <f aca="false">IF(OR(N(AH$5)=0,AH$6=""),0,AH$5*((DATE(YEAR($B96),MONTH($B96),MIN(AH$6,DAY(EOMONTH($B96,0))))&gt;=$B96)*(DATE(YEAR($B96),MONTH($B96),MIN(AH$6,DAY(EOMONTH($B96,0))))&lt;$C96)+(DATE(YEAR($B96),MONTH($B96)+1,MIN(AH$6,DAY(EOMONTH($B96,1))))&gt;=$B96)*(DATE(YEAR($B96),MONTH($B96)+1,MIN(AH$6,DAY(EOMONTH($B96,1))))&lt;$C96)))</f>
        <v>0</v>
      </c>
      <c r="AI96" s="48" t="n">
        <f aca="false">IF(OR(N(AI$5)=0,AI$6=""),0,AI$5*((DATE(YEAR($B96),MONTH($B96),MIN(AI$6,DAY(EOMONTH($B96,0))))&gt;=$B96)*(DATE(YEAR($B96),MONTH($B96),MIN(AI$6,DAY(EOMONTH($B96,0))))&lt;$C96)+(DATE(YEAR($B96),MONTH($B96)+1,MIN(AI$6,DAY(EOMONTH($B96,1))))&gt;=$B96)*(DATE(YEAR($B96),MONTH($B96)+1,MIN(AI$6,DAY(EOMONTH($B96,1))))&lt;$C96)))</f>
        <v>0</v>
      </c>
      <c r="AJ96" s="48" t="n">
        <f aca="false">IF(OR(N(AJ$5)=0,AJ$6=""),0,AJ$5*((DATE(YEAR($B96),MONTH($B96),MIN(AJ$6,DAY(EOMONTH($B96,0))))&gt;=$B96)*(DATE(YEAR($B96),MONTH($B96),MIN(AJ$6,DAY(EOMONTH($B96,0))))&lt;$C96)+(DATE(YEAR($B96),MONTH($B96)+1,MIN(AJ$6,DAY(EOMONTH($B96,1))))&gt;=$B96)*(DATE(YEAR($B96),MONTH($B96)+1,MIN(AJ$6,DAY(EOMONTH($B96,1))))&lt;$C96)))</f>
        <v>0</v>
      </c>
      <c r="AK96" s="48" t="n">
        <f aca="false">IF(OR(N(AK$5)=0,AK$6=""),0,AK$5*((DATE(YEAR($B96),MONTH($B96),MIN(AK$6,DAY(EOMONTH($B96,0))))&gt;=$B96)*(DATE(YEAR($B96),MONTH($B96),MIN(AK$6,DAY(EOMONTH($B96,0))))&lt;$C96)+(DATE(YEAR($B96),MONTH($B96)+1,MIN(AK$6,DAY(EOMONTH($B96,1))))&gt;=$B96)*(DATE(YEAR($B96),MONTH($B96)+1,MIN(AK$6,DAY(EOMONTH($B96,1))))&lt;$C96)))</f>
        <v>0</v>
      </c>
      <c r="AL96" s="48" t="n">
        <f aca="false">IF(OR(N(AL$5)=0,AL$6=""),0,AL$5*((DATE(YEAR($B96),MONTH($B96),MIN(AL$6,DAY(EOMONTH($B96,0))))&gt;=$B96)*(DATE(YEAR($B96),MONTH($B96),MIN(AL$6,DAY(EOMONTH($B96,0))))&lt;$C96)+(DATE(YEAR($B96),MONTH($B96)+1,MIN(AL$6,DAY(EOMONTH($B96,1))))&gt;=$B96)*(DATE(YEAR($B96),MONTH($B96)+1,MIN(AL$6,DAY(EOMONTH($B96,1))))&lt;$C96)))</f>
        <v>0</v>
      </c>
      <c r="AM96" s="48" t="n">
        <f aca="false">IF(OR(N(AM$5)=0,AM$6=""),0,AM$5*((DATE(YEAR($B96),MONTH($B96),MIN(AM$6,DAY(EOMONTH($B96,0))))&gt;=$B96)*(DATE(YEAR($B96),MONTH($B96),MIN(AM$6,DAY(EOMONTH($B96,0))))&lt;$C96)+(DATE(YEAR($B96),MONTH($B96)+1,MIN(AM$6,DAY(EOMONTH($B96,1))))&gt;=$B96)*(DATE(YEAR($B96),MONTH($B96)+1,MIN(AM$6,DAY(EOMONTH($B96,1))))&lt;$C96)))</f>
        <v>0</v>
      </c>
      <c r="AN96" s="48" t="n">
        <f aca="false">IF(OR(N(AN$5)=0,AN$6=""),0,AN$5*((DATE(YEAR($B96),MONTH($B96),MIN(AN$6,DAY(EOMONTH($B96,0))))&gt;=$B96)*(DATE(YEAR($B96),MONTH($B96),MIN(AN$6,DAY(EOMONTH($B96,0))))&lt;$C96)+(DATE(YEAR($B96),MONTH($B96)+1,MIN(AN$6,DAY(EOMONTH($B96,1))))&gt;=$B96)*(DATE(YEAR($B96),MONTH($B96)+1,MIN(AN$6,DAY(EOMONTH($B96,1))))&lt;$C96)))</f>
        <v>0</v>
      </c>
      <c r="AO96" s="48" t="n">
        <f aca="false">IF(OR(N(AO$5)=0,AO$6=""),0,AO$5*((DATE(YEAR($B96),MONTH($B96),MIN(AO$6,DAY(EOMONTH($B96,0))))&gt;=$B96)*(DATE(YEAR($B96),MONTH($B96),MIN(AO$6,DAY(EOMONTH($B96,0))))&lt;$C96)+(DATE(YEAR($B96),MONTH($B96)+1,MIN(AO$6,DAY(EOMONTH($B96,1))))&gt;=$B96)*(DATE(YEAR($B96),MONTH($B96)+1,MIN(AO$6,DAY(EOMONTH($B96,1))))&lt;$C96)))</f>
        <v>0</v>
      </c>
      <c r="AP96" s="48" t="n">
        <f aca="false">IF(OR(N(AP$5)=0,AP$6=""),0,AP$5*((DATE(YEAR($B96),MONTH($B96),MIN(AP$6,DAY(EOMONTH($B96,0))))&gt;=$B96)*(DATE(YEAR($B96),MONTH($B96),MIN(AP$6,DAY(EOMONTH($B96,0))))&lt;$C96)+(DATE(YEAR($B96),MONTH($B96)+1,MIN(AP$6,DAY(EOMONTH($B96,1))))&gt;=$B96)*(DATE(YEAR($B96),MONTH($B96)+1,MIN(AP$6,DAY(EOMONTH($B96,1))))&lt;$C96)))</f>
        <v>0</v>
      </c>
      <c r="AQ96" s="48" t="n">
        <f aca="false">IF(OR(N(AQ$5)=0,AQ$6=""),0,AQ$5*((DATE(YEAR($B96),MONTH($B96),MIN(AQ$6,DAY(EOMONTH($B96,0))))&gt;=$B96)*(DATE(YEAR($B96),MONTH($B96),MIN(AQ$6,DAY(EOMONTH($B96,0))))&lt;$C96)+(DATE(YEAR($B96),MONTH($B96)+1,MIN(AQ$6,DAY(EOMONTH($B96,1))))&gt;=$B96)*(DATE(YEAR($B96),MONTH($B96)+1,MIN(AQ$6,DAY(EOMONTH($B96,1))))&lt;$C96)))</f>
        <v>0</v>
      </c>
      <c r="AR96" s="48" t="n">
        <f aca="false">IF(OR(N(AR$5)=0,AR$6=""),0,AR$5*((DATE(YEAR($B96),MONTH($B96),MIN(AR$6,DAY(EOMONTH($B96,0))))&gt;=$B96)*(DATE(YEAR($B96),MONTH($B96),MIN(AR$6,DAY(EOMONTH($B96,0))))&lt;$C96)+(DATE(YEAR($B96),MONTH($B96)+1,MIN(AR$6,DAY(EOMONTH($B96,1))))&gt;=$B96)*(DATE(YEAR($B96),MONTH($B96)+1,MIN(AR$6,DAY(EOMONTH($B96,1))))&lt;$C96)))</f>
        <v>0</v>
      </c>
      <c r="AS96" s="48" t="n">
        <f aca="false">IF(OR(N(AS$5)=0,AS$6=""),0,AS$5*((DATE(YEAR($B96),MONTH($B96),MIN(AS$6,DAY(EOMONTH($B96,0))))&gt;=$B96)*(DATE(YEAR($B96),MONTH($B96),MIN(AS$6,DAY(EOMONTH($B96,0))))&lt;$C96)+(DATE(YEAR($B96),MONTH($B96)+1,MIN(AS$6,DAY(EOMONTH($B96,1))))&gt;=$B96)*(DATE(YEAR($B96),MONTH($B96)+1,MIN(AS$6,DAY(EOMONTH($B96,1))))&lt;$C96)))</f>
        <v>0</v>
      </c>
      <c r="AT96" s="48" t="n">
        <f aca="false">IF(OR(N(AT$5)=0,AT$6=""),0,AT$5*((DATE(YEAR($B96),MONTH($B96),MIN(AT$6,DAY(EOMONTH($B96,0))))&gt;=$B96)*(DATE(YEAR($B96),MONTH($B96),MIN(AT$6,DAY(EOMONTH($B96,0))))&lt;$C96)+(DATE(YEAR($B96),MONTH($B96)+1,MIN(AT$6,DAY(EOMONTH($B96,1))))&gt;=$B96)*(DATE(YEAR($B96),MONTH($B96)+1,MIN(AT$6,DAY(EOMONTH($B96,1))))&lt;$C96)))</f>
        <v>0</v>
      </c>
      <c r="AU96" s="48" t="n">
        <f aca="false">IF(OR(N(AU$5)=0,AU$6=""),0,AU$5*((DATE(YEAR($B96),MONTH($B96),MIN(AU$6,DAY(EOMONTH($B96,0))))&gt;=$B96)*(DATE(YEAR($B96),MONTH($B96),MIN(AU$6,DAY(EOMONTH($B96,0))))&lt;$C96)+(DATE(YEAR($B96),MONTH($B96)+1,MIN(AU$6,DAY(EOMONTH($B96,1))))&gt;=$B96)*(DATE(YEAR($B96),MONTH($B96)+1,MIN(AU$6,DAY(EOMONTH($B96,1))))&lt;$C96)))</f>
        <v>0</v>
      </c>
      <c r="AV96" s="48" t="n">
        <f aca="false">IF(OR(N(AV$5)=0,AV$6=""),0,AV$5*((DATE(YEAR($B96),MONTH($B96),MIN(AV$6,DAY(EOMONTH($B96,0))))&gt;=$B96)*(DATE(YEAR($B96),MONTH($B96),MIN(AV$6,DAY(EOMONTH($B96,0))))&lt;$C96)+(DATE(YEAR($B96),MONTH($B96)+1,MIN(AV$6,DAY(EOMONTH($B96,1))))&gt;=$B96)*(DATE(YEAR($B96),MONTH($B96)+1,MIN(AV$6,DAY(EOMONTH($B96,1))))&lt;$C96)))</f>
        <v>0</v>
      </c>
      <c r="AW96" s="48" t="n">
        <f aca="false">IF(OR(N(AW$5)=0,AW$6=""),0,AW$5*((DATE(YEAR($B96),MONTH($B96),MIN(AW$6,DAY(EOMONTH($B96,0))))&gt;=$B96)*(DATE(YEAR($B96),MONTH($B96),MIN(AW$6,DAY(EOMONTH($B96,0))))&lt;$C96)+(DATE(YEAR($B96),MONTH($B96)+1,MIN(AW$6,DAY(EOMONTH($B96,1))))&gt;=$B96)*(DATE(YEAR($B96),MONTH($B96)+1,MIN(AW$6,DAY(EOMONTH($B96,1))))&lt;$C96)))</f>
        <v>0</v>
      </c>
      <c r="AX96" s="48" t="n">
        <f aca="false">IF(OR(N(AX$5)=0,AX$6=""),0,AX$5*((DATE(YEAR($B96),MONTH($B96),MIN(AX$6,DAY(EOMONTH($B96,0))))&gt;=$B96)*(DATE(YEAR($B96),MONTH($B96),MIN(AX$6,DAY(EOMONTH($B96,0))))&lt;$C96)+(DATE(YEAR($B96),MONTH($B96)+1,MIN(AX$6,DAY(EOMONTH($B96,1))))&gt;=$B96)*(DATE(YEAR($B96),MONTH($B96)+1,MIN(AX$6,DAY(EOMONTH($B96,1))))&lt;$C96)))</f>
        <v>0</v>
      </c>
      <c r="AY96" s="48" t="n">
        <f aca="false">IF(OR(N(AY$5)=0,AY$6=""),0,AY$5*((DATE(YEAR($B96),MONTH($B96),MIN(AY$6,DAY(EOMONTH($B96,0))))&gt;=$B96)*(DATE(YEAR($B96),MONTH($B96),MIN(AY$6,DAY(EOMONTH($B96,0))))&lt;$C96)+(DATE(YEAR($B96),MONTH($B96)+1,MIN(AY$6,DAY(EOMONTH($B96,1))))&gt;=$B96)*(DATE(YEAR($B96),MONTH($B96)+1,MIN(AY$6,DAY(EOMONTH($B96,1))))&lt;$C96)))</f>
        <v>0</v>
      </c>
      <c r="AZ96" s="48" t="n">
        <f aca="false">IF(OR(N(AZ$5)=0,AZ$6=""),0,AZ$5*((DATE(YEAR($B96),MONTH($B96),MIN(AZ$6,DAY(EOMONTH($B96,0))))&gt;=$B96)*(DATE(YEAR($B96),MONTH($B96),MIN(AZ$6,DAY(EOMONTH($B96,0))))&lt;$C96)+(DATE(YEAR($B96),MONTH($B96)+1,MIN(AZ$6,DAY(EOMONTH($B96,1))))&gt;=$B96)*(DATE(YEAR($B96),MONTH($B96)+1,MIN(AZ$6,DAY(EOMONTH($B96,1))))&lt;$C96)))</f>
        <v>0</v>
      </c>
      <c r="BA96" s="48" t="n">
        <f aca="false">IF(OR(N(BA$5)=0,BA$6=""),0,BA$5*((DATE(YEAR($B96),MONTH($B96),MIN(BA$6,DAY(EOMONTH($B96,0))))&gt;=$B96)*(DATE(YEAR($B96),MONTH($B96),MIN(BA$6,DAY(EOMONTH($B96,0))))&lt;$C96)+(DATE(YEAR($B96),MONTH($B96)+1,MIN(BA$6,DAY(EOMONTH($B96,1))))&gt;=$B96)*(DATE(YEAR($B96),MONTH($B96)+1,MIN(BA$6,DAY(EOMONTH($B96,1))))&lt;$C96)))</f>
        <v>0</v>
      </c>
      <c r="BB96" s="48" t="n">
        <f aca="false">IF(OR(N(BB$5)=0,BB$6=""),0,BB$5*((DATE(YEAR($B96),MONTH($B96),MIN(BB$6,DAY(EOMONTH($B96,0))))&gt;=$B96)*(DATE(YEAR($B96),MONTH($B96),MIN(BB$6,DAY(EOMONTH($B96,0))))&lt;$C96)+(DATE(YEAR($B96),MONTH($B96)+1,MIN(BB$6,DAY(EOMONTH($B96,1))))&gt;=$B96)*(DATE(YEAR($B96),MONTH($B96)+1,MIN(BB$6,DAY(EOMONTH($B96,1))))&lt;$C96)))</f>
        <v>0</v>
      </c>
      <c r="BC96" s="48" t="n">
        <f aca="false">IF(OR(N(BC$5)=0,BC$6=""),0,BC$5*((DATE(YEAR($B96),MONTH($B96),MIN(BC$6,DAY(EOMONTH($B96,0))))&gt;=$B96)*(DATE(YEAR($B96),MONTH($B96),MIN(BC$6,DAY(EOMONTH($B96,0))))&lt;$C96)+(DATE(YEAR($B96),MONTH($B96)+1,MIN(BC$6,DAY(EOMONTH($B96,1))))&gt;=$B96)*(DATE(YEAR($B96),MONTH($B96)+1,MIN(BC$6,DAY(EOMONTH($B96,1))))&lt;$C96)))</f>
        <v>0</v>
      </c>
      <c r="BD96" s="48" t="n">
        <f aca="false">IF(OR(N(BD$5)=0,BD$6=""),0,BD$5*((DATE(YEAR($B96),MONTH($B96),MIN(BD$6,DAY(EOMONTH($B96,0))))&gt;=$B96)*(DATE(YEAR($B96),MONTH($B96),MIN(BD$6,DAY(EOMONTH($B96,0))))&lt;$C96)+(DATE(YEAR($B96),MONTH($B96)+1,MIN(BD$6,DAY(EOMONTH($B96,1))))&gt;=$B96)*(DATE(YEAR($B96),MONTH($B96)+1,MIN(BD$6,DAY(EOMONTH($B96,1))))&lt;$C96)))</f>
        <v>0</v>
      </c>
      <c r="BE96" s="48" t="n">
        <f aca="false">IF(OR(N(BE$5)=0,BE$6=""),0,BE$5*((DATE(YEAR($B96),MONTH($B96),MIN(BE$6,DAY(EOMONTH($B96,0))))&gt;=$B96)*(DATE(YEAR($B96),MONTH($B96),MIN(BE$6,DAY(EOMONTH($B96,0))))&lt;$C96)+(DATE(YEAR($B96),MONTH($B96)+1,MIN(BE$6,DAY(EOMONTH($B96,1))))&gt;=$B96)*(DATE(YEAR($B96),MONTH($B96)+1,MIN(BE$6,DAY(EOMONTH($B96,1))))&lt;$C96)))</f>
        <v>0</v>
      </c>
      <c r="BF96" s="48" t="n">
        <f aca="false">IF(OR(N(BF$5)=0,BF$6=""),0,BF$5*((DATE(YEAR($B96),MONTH($B96),MIN(BF$6,DAY(EOMONTH($B96,0))))&gt;=$B96)*(DATE(YEAR($B96),MONTH($B96),MIN(BF$6,DAY(EOMONTH($B96,0))))&lt;$C96)+(DATE(YEAR($B96),MONTH($B96)+1,MIN(BF$6,DAY(EOMONTH($B96,1))))&gt;=$B96)*(DATE(YEAR($B96),MONTH($B96)+1,MIN(BF$6,DAY(EOMONTH($B96,1))))&lt;$C96)))</f>
        <v>0</v>
      </c>
      <c r="BG96" s="48" t="n">
        <f aca="false">IF(OR(N(BG$5)=0,BG$6=""),0,BG$5*((DATE(YEAR($B96),MONTH($B96),MIN(BG$6,DAY(EOMONTH($B96,0))))&gt;=$B96)*(DATE(YEAR($B96),MONTH($B96),MIN(BG$6,DAY(EOMONTH($B96,0))))&lt;$C96)+(DATE(YEAR($B96),MONTH($B96)+1,MIN(BG$6,DAY(EOMONTH($B96,1))))&gt;=$B96)*(DATE(YEAR($B96),MONTH($B96)+1,MIN(BG$6,DAY(EOMONTH($B96,1))))&lt;$C96)))</f>
        <v>0</v>
      </c>
      <c r="BH96" s="48" t="n">
        <f aca="false">IF(OR(N(BH$5)=0,BH$6=""),0,BH$5*((DATE(YEAR($B96),MONTH($B96),MIN(BH$6,DAY(EOMONTH($B96,0))))&gt;=$B96)*(DATE(YEAR($B96),MONTH($B96),MIN(BH$6,DAY(EOMONTH($B96,0))))&lt;$C96)+(DATE(YEAR($B96),MONTH($B96)+1,MIN(BH$6,DAY(EOMONTH($B96,1))))&gt;=$B96)*(DATE(YEAR($B96),MONTH($B96)+1,MIN(BH$6,DAY(EOMONTH($B96,1))))&lt;$C96)))</f>
        <v>0</v>
      </c>
      <c r="BI96" s="48" t="n">
        <f aca="false">IF(OR(N(BI$5)=0,BI$6=""),0,BI$5*((DATE(YEAR($B96),MONTH($B96),MIN(BI$6,DAY(EOMONTH($B96,0))))&gt;=$B96)*(DATE(YEAR($B96),MONTH($B96),MIN(BI$6,DAY(EOMONTH($B96,0))))&lt;$C96)+(DATE(YEAR($B96),MONTH($B96)+1,MIN(BI$6,DAY(EOMONTH($B96,1))))&gt;=$B96)*(DATE(YEAR($B96),MONTH($B96)+1,MIN(BI$6,DAY(EOMONTH($B96,1))))&lt;$C96)))</f>
        <v>0</v>
      </c>
      <c r="BJ96" s="48" t="n">
        <f aca="false">IF(OR(N(BJ$5)=0,BJ$6=""),0,BJ$5*((DATE(YEAR($B96),MONTH($B96),MIN(BJ$6,DAY(EOMONTH($B96,0))))&gt;=$B96)*(DATE(YEAR($B96),MONTH($B96),MIN(BJ$6,DAY(EOMONTH($B96,0))))&lt;$C96)+(DATE(YEAR($B96),MONTH($B96)+1,MIN(BJ$6,DAY(EOMONTH($B96,1))))&gt;=$B96)*(DATE(YEAR($B96),MONTH($B96)+1,MIN(BJ$6,DAY(EOMONTH($B96,1))))&lt;$C96)))</f>
        <v>0</v>
      </c>
      <c r="BK96" s="48" t="n">
        <f aca="false">IF(OR(N(BK$5)=0,BK$6=""),0,BK$5*((DATE(YEAR($B96),MONTH($B96),MIN(BK$6,DAY(EOMONTH($B96,0))))&gt;=$B96)*(DATE(YEAR($B96),MONTH($B96),MIN(BK$6,DAY(EOMONTH($B96,0))))&lt;$C96)+(DATE(YEAR($B96),MONTH($B96)+1,MIN(BK$6,DAY(EOMONTH($B96,1))))&gt;=$B96)*(DATE(YEAR($B96),MONTH($B96)+1,MIN(BK$6,DAY(EOMONTH($B96,1))))&lt;$C96)))</f>
        <v>0</v>
      </c>
      <c r="BL96" s="48" t="n">
        <f aca="false">IF(OR(N(BL$5)=0,BL$6=""),0,BL$5*((DATE(YEAR($B96),MONTH($B96),MIN(BL$6,DAY(EOMONTH($B96,0))))&gt;=$B96)*(DATE(YEAR($B96),MONTH($B96),MIN(BL$6,DAY(EOMONTH($B96,0))))&lt;$C96)+(DATE(YEAR($B96),MONTH($B96)+1,MIN(BL$6,DAY(EOMONTH($B96,1))))&gt;=$B96)*(DATE(YEAR($B96),MONTH($B96)+1,MIN(BL$6,DAY(EOMONTH($B96,1))))&lt;$C96)))</f>
        <v>0</v>
      </c>
      <c r="BM96" s="48" t="n">
        <f aca="false">IF(OR(N(BM$5)=0,BM$6=""),0,BM$5*((DATE(YEAR($B96),MONTH($B96),MIN(BM$6,DAY(EOMONTH($B96,0))))&gt;=$B96)*(DATE(YEAR($B96),MONTH($B96),MIN(BM$6,DAY(EOMONTH($B96,0))))&lt;$C96)+(DATE(YEAR($B96),MONTH($B96)+1,MIN(BM$6,DAY(EOMONTH($B96,1))))&gt;=$B96)*(DATE(YEAR($B96),MONTH($B96)+1,MIN(BM$6,DAY(EOMONTH($B96,1))))&lt;$C96)))</f>
        <v>0</v>
      </c>
      <c r="BN96" s="48" t="n">
        <f aca="false">IF(OR(N(BN$5)=0,BN$6=""),0,BN$5*((DATE(YEAR($B96),MONTH($B96),MIN(BN$6,DAY(EOMONTH($B96,0))))&gt;=$B96)*(DATE(YEAR($B96),MONTH($B96),MIN(BN$6,DAY(EOMONTH($B96,0))))&lt;$C96)+(DATE(YEAR($B96),MONTH($B96)+1,MIN(BN$6,DAY(EOMONTH($B96,1))))&gt;=$B96)*(DATE(YEAR($B96),MONTH($B96)+1,MIN(BN$6,DAY(EOMONTH($B96,1))))&lt;$C96)))</f>
        <v>0</v>
      </c>
      <c r="BO96" s="48" t="n">
        <f aca="false">IF(OR(N(BO$5)=0,BO$6=""),0,BO$5*((DATE(YEAR($B96),MONTH($B96),MIN(BO$6,DAY(EOMONTH($B96,0))))&gt;=$B96)*(DATE(YEAR($B96),MONTH($B96),MIN(BO$6,DAY(EOMONTH($B96,0))))&lt;$C96)+(DATE(YEAR($B96),MONTH($B96)+1,MIN(BO$6,DAY(EOMONTH($B96,1))))&gt;=$B96)*(DATE(YEAR($B96),MONTH($B96)+1,MIN(BO$6,DAY(EOMONTH($B96,1))))&lt;$C96)))</f>
        <v>0</v>
      </c>
      <c r="BP96" s="48" t="n">
        <f aca="false">IF(OR(N(BP$5)=0,BP$6=""),0,BP$5*((DATE(YEAR($B96),MONTH($B96),MIN(BP$6,DAY(EOMONTH($B96,0))))&gt;=$B96)*(DATE(YEAR($B96),MONTH($B96),MIN(BP$6,DAY(EOMONTH($B96,0))))&lt;$C96)+(DATE(YEAR($B96),MONTH($B96)+1,MIN(BP$6,DAY(EOMONTH($B96,1))))&gt;=$B96)*(DATE(YEAR($B96),MONTH($B96)+1,MIN(BP$6,DAY(EOMONTH($B96,1))))&lt;$C96)))</f>
        <v>0</v>
      </c>
      <c r="BQ96" s="48" t="n">
        <f aca="false">IF(OR(N(BQ$5)=0,BQ$6=""),0,BQ$5*((DATE(YEAR($B96),MONTH($B96),MIN(BQ$6,DAY(EOMONTH($B96,0))))&gt;=$B96)*(DATE(YEAR($B96),MONTH($B96),MIN(BQ$6,DAY(EOMONTH($B96,0))))&lt;$C96)+(DATE(YEAR($B96),MONTH($B96)+1,MIN(BQ$6,DAY(EOMONTH($B96,1))))&gt;=$B96)*(DATE(YEAR($B96),MONTH($B96)+1,MIN(BQ$6,DAY(EOMONTH($B96,1))))&lt;$C96)))</f>
        <v>0</v>
      </c>
      <c r="BR96" s="48" t="n">
        <f aca="false">IF(OR(N(BR$5)=0,BR$6=""),0,BR$5*((DATE(YEAR($B96),MONTH($B96),MIN(BR$6,DAY(EOMONTH($B96,0))))&gt;=$B96)*(DATE(YEAR($B96),MONTH($B96),MIN(BR$6,DAY(EOMONTH($B96,0))))&lt;$C96)+(DATE(YEAR($B96),MONTH($B96)+1,MIN(BR$6,DAY(EOMONTH($B96,1))))&gt;=$B96)*(DATE(YEAR($B96),MONTH($B96)+1,MIN(BR$6,DAY(EOMONTH($B96,1))))&lt;$C96)))</f>
        <v>0</v>
      </c>
      <c r="BS96" s="48" t="n">
        <f aca="false">IF(OR(N(BS$5)=0,BS$6=""),0,BS$5*((DATE(YEAR($B96),MONTH($B96),MIN(BS$6,DAY(EOMONTH($B96,0))))&gt;=$B96)*(DATE(YEAR($B96),MONTH($B96),MIN(BS$6,DAY(EOMONTH($B96,0))))&lt;$C96)+(DATE(YEAR($B96),MONTH($B96)+1,MIN(BS$6,DAY(EOMONTH($B96,1))))&gt;=$B96)*(DATE(YEAR($B96),MONTH($B96)+1,MIN(BS$6,DAY(EOMONTH($B96,1))))&lt;$C96)))</f>
        <v>0</v>
      </c>
      <c r="BT96" s="48" t="n">
        <f aca="false">IF(OR(N(BT$5)=0,BT$6=""),0,BT$5*((DATE(YEAR($B96),MONTH($B96),MIN(BT$6,DAY(EOMONTH($B96,0))))&gt;=$B96)*(DATE(YEAR($B96),MONTH($B96),MIN(BT$6,DAY(EOMONTH($B96,0))))&lt;$C96)+(DATE(YEAR($B96),MONTH($B96)+1,MIN(BT$6,DAY(EOMONTH($B96,1))))&gt;=$B96)*(DATE(YEAR($B96),MONTH($B96)+1,MIN(BT$6,DAY(EOMONTH($B96,1))))&lt;$C96)))</f>
        <v>0</v>
      </c>
      <c r="BU96" s="48" t="n">
        <f aca="false">IF(OR(N(BU$5)=0,BU$6=""),0,BU$5*((DATE(YEAR($B96),MONTH($B96),MIN(BU$6,DAY(EOMONTH($B96,0))))&gt;=$B96)*(DATE(YEAR($B96),MONTH($B96),MIN(BU$6,DAY(EOMONTH($B96,0))))&lt;$C96)+(DATE(YEAR($B96),MONTH($B96)+1,MIN(BU$6,DAY(EOMONTH($B96,1))))&gt;=$B96)*(DATE(YEAR($B96),MONTH($B96)+1,MIN(BU$6,DAY(EOMONTH($B96,1))))&lt;$C96)))</f>
        <v>0</v>
      </c>
      <c r="BV96" s="48" t="n">
        <f aca="false">IF(OR(N(BV$5)=0,BV$6=""),0,BV$5*((DATE(YEAR($B96),MONTH($B96),MIN(BV$6,DAY(EOMONTH($B96,0))))&gt;=$B96)*(DATE(YEAR($B96),MONTH($B96),MIN(BV$6,DAY(EOMONTH($B96,0))))&lt;$C96)+(DATE(YEAR($B96),MONTH($B96)+1,MIN(BV$6,DAY(EOMONTH($B96,1))))&gt;=$B96)*(DATE(YEAR($B96),MONTH($B96)+1,MIN(BV$6,DAY(EOMONTH($B96,1))))&lt;$C96)))</f>
        <v>0</v>
      </c>
      <c r="BW96" s="48" t="n">
        <f aca="false">IF(OR(N(BW$5)=0,BW$6=""),0,BW$5*((DATE(YEAR($B96),MONTH($B96),MIN(BW$6,DAY(EOMONTH($B96,0))))&gt;=$B96)*(DATE(YEAR($B96),MONTH($B96),MIN(BW$6,DAY(EOMONTH($B96,0))))&lt;$C96)+(DATE(YEAR($B96),MONTH($B96)+1,MIN(BW$6,DAY(EOMONTH($B96,1))))&gt;=$B96)*(DATE(YEAR($B96),MONTH($B96)+1,MIN(BW$6,DAY(EOMONTH($B96,1))))&lt;$C96)))</f>
        <v>0</v>
      </c>
      <c r="BX96" s="48" t="n">
        <f aca="false">MIN(Z96,(FT95*(1+FT$5/Setup!$C$36)+IF($V96=1,N($F96),0)))</f>
        <v>0</v>
      </c>
      <c r="BY96" s="48" t="n">
        <f aca="false">MIN(AA96,(FU95*(1+FU$5/Setup!$C$36)+IF($V96=2,N($F96),0)))</f>
        <v>0</v>
      </c>
      <c r="BZ96" s="48" t="n">
        <f aca="false">MIN(AB96,(FV95*(1+FV$5/Setup!$C$36)+IF($V96=3,N($F96),0)))</f>
        <v>0</v>
      </c>
      <c r="CA96" s="48" t="n">
        <f aca="false">MIN(AC96,(FW95*(1+FW$5/Setup!$C$36)+IF($V96=4,N($F96),0)))</f>
        <v>0</v>
      </c>
      <c r="CB96" s="48" t="n">
        <f aca="false">MIN(AD96,(FX95*(1+FX$5/Setup!$C$36)+IF($V96=5,N($F96),0)))</f>
        <v>0</v>
      </c>
      <c r="CC96" s="48" t="n">
        <f aca="false">MIN(AE96,(FY95*(1+FY$5/Setup!$C$36)+IF($V96=6,N($F96),0)))</f>
        <v>0</v>
      </c>
      <c r="CD96" s="48" t="n">
        <f aca="false">MIN(AF96,(FZ95*(1+FZ$5/Setup!$C$36)+IF($V96=7,N($F96),0)))</f>
        <v>0</v>
      </c>
      <c r="CE96" s="48" t="n">
        <f aca="false">MIN(AG96,(GA95*(1+GA$5/Setup!$C$36)+IF($V96=8,N($F96),0)))</f>
        <v>0</v>
      </c>
      <c r="CF96" s="48" t="n">
        <f aca="false">MIN(AH96,(GB95*(1+GB$5/Setup!$C$36)+IF($V96=9,N($F96),0)))</f>
        <v>0</v>
      </c>
      <c r="CG96" s="48" t="n">
        <f aca="false">MIN(AI96,(GC95*(1+GC$5/Setup!$C$36)+IF($V96=10,N($F96),0)))</f>
        <v>0</v>
      </c>
      <c r="CH96" s="48" t="n">
        <f aca="false">MIN(AJ96,(GD95*(1+GD$5/Setup!$C$36)+IF($V96=11,N($F96),0)))</f>
        <v>0</v>
      </c>
      <c r="CI96" s="48" t="n">
        <f aca="false">MIN(AK96,(GE95*(1+GE$5/Setup!$C$36)+IF($V96=12,N($F96),0)))</f>
        <v>0</v>
      </c>
      <c r="CJ96" s="48" t="n">
        <f aca="false">MIN(AL96,(GF95*(1+GF$5/Setup!$C$36)+IF($V96=13,N($F96),0)))</f>
        <v>0</v>
      </c>
      <c r="CK96" s="48" t="n">
        <f aca="false">MIN(AM96,(GG95*(1+GG$5/Setup!$C$36)+IF($V96=14,N($F96),0)))</f>
        <v>0</v>
      </c>
      <c r="CL96" s="48" t="n">
        <f aca="false">MIN(AN96,(GH95*(1+GH$5/Setup!$C$36)+IF($V96=15,N($F96),0)))</f>
        <v>0</v>
      </c>
      <c r="CM96" s="48" t="n">
        <f aca="false">MIN(AO96,(GI95*(1+GI$5/Setup!$C$36)+IF($V96=16,N($F96),0)))</f>
        <v>0</v>
      </c>
      <c r="CN96" s="48" t="n">
        <f aca="false">MIN(AP96,(GJ95*(1+GJ$5/Setup!$C$36)+IF($V96=17,N($F96),0)))</f>
        <v>0</v>
      </c>
      <c r="CO96" s="48" t="n">
        <f aca="false">MIN(AQ96,(GK95*(1+GK$5/Setup!$C$36)+IF($V96=18,N($F96),0)))</f>
        <v>0</v>
      </c>
      <c r="CP96" s="48" t="n">
        <f aca="false">MIN(AR96,(GL95*(1+GL$5/Setup!$C$36)+IF($V96=19,N($F96),0)))</f>
        <v>0</v>
      </c>
      <c r="CQ96" s="48" t="n">
        <f aca="false">MIN(AS96,(GM95*(1+GM$5/Setup!$C$36)+IF($V96=20,N($F96),0)))</f>
        <v>0</v>
      </c>
      <c r="CR96" s="48" t="n">
        <f aca="false">MIN(AT96,(GN95*(1+GN$5/Setup!$C$36)+IF($V96=21,N($F96),0)))</f>
        <v>0</v>
      </c>
      <c r="CS96" s="48" t="n">
        <f aca="false">MIN(AU96,(GO95*(1+GO$5/Setup!$C$36)+IF($V96=22,N($F96),0)))</f>
        <v>0</v>
      </c>
      <c r="CT96" s="48" t="n">
        <f aca="false">MIN(AV96,(GP95*(1+GP$5/Setup!$C$36)+IF($V96=23,N($F96),0)))</f>
        <v>0</v>
      </c>
      <c r="CU96" s="48" t="n">
        <f aca="false">MIN(AW96,(GQ95*(1+GQ$5/Setup!$C$36)+IF($V96=24,N($F96),0)))</f>
        <v>0</v>
      </c>
      <c r="CV96" s="48" t="n">
        <f aca="false">MIN(AX96,(GR95*(1+GR$5/Setup!$C$36)+IF($V96=25,N($F96),0)))</f>
        <v>0</v>
      </c>
      <c r="CW96" s="48" t="n">
        <f aca="false">MIN(AY96,(GS95*(1+GS$5/Setup!$C$36)+IF($V96=26,N($F96),0)))</f>
        <v>0</v>
      </c>
      <c r="CX96" s="48" t="n">
        <f aca="false">MIN(AZ96,(GT95*(1+GT$5/Setup!$C$36)+IF($V96=27,N($F96),0)))</f>
        <v>0</v>
      </c>
      <c r="CY96" s="48" t="n">
        <f aca="false">MIN(BA96,(GU95*(1+GU$5/Setup!$C$36)+IF($V96=28,N($F96),0)))</f>
        <v>0</v>
      </c>
      <c r="CZ96" s="48" t="n">
        <f aca="false">MIN(BB96,(GV95*(1+GV$5/Setup!$C$36)+IF($V96=29,N($F96),0)))</f>
        <v>0</v>
      </c>
      <c r="DA96" s="48" t="n">
        <f aca="false">MIN(BC96,(GW95*(1+GW$5/Setup!$C$36)+IF($V96=30,N($F96),0)))</f>
        <v>0</v>
      </c>
      <c r="DB96" s="48" t="n">
        <f aca="false">MIN(BD96,(GX95*(1+GX$5/Setup!$C$36)+IF($V96=31,N($F96),0)))</f>
        <v>0</v>
      </c>
      <c r="DC96" s="48" t="n">
        <f aca="false">MIN(BE96,(GY95*(1+GY$5/Setup!$C$36)+IF($V96=32,N($F96),0)))</f>
        <v>0</v>
      </c>
      <c r="DD96" s="48" t="n">
        <f aca="false">MIN(BF96,(GZ95*(1+GZ$5/Setup!$C$36)+IF($V96=33,N($F96),0)))</f>
        <v>0</v>
      </c>
      <c r="DE96" s="48" t="n">
        <f aca="false">MIN(BG96,(HA95*(1+HA$5/Setup!$C$36)+IF($V96=34,N($F96),0)))</f>
        <v>0</v>
      </c>
      <c r="DF96" s="48" t="n">
        <f aca="false">MIN(BH96,(HB95*(1+HB$5/Setup!$C$36)+IF($V96=35,N($F96),0)))</f>
        <v>0</v>
      </c>
      <c r="DG96" s="48" t="n">
        <f aca="false">MIN(BI96,(HC95*(1+HC$5/Setup!$C$36)+IF($V96=36,N($F96),0)))</f>
        <v>0</v>
      </c>
      <c r="DH96" s="48" t="n">
        <f aca="false">MIN(BJ96,(HD95*(1+HD$5/Setup!$C$36)+IF($V96=37,N($F96),0)))</f>
        <v>0</v>
      </c>
      <c r="DI96" s="48" t="n">
        <f aca="false">MIN(BK96,(HE95*(1+HE$5/Setup!$C$36)+IF($V96=38,N($F96),0)))</f>
        <v>0</v>
      </c>
      <c r="DJ96" s="48" t="n">
        <f aca="false">MIN(BL96,(HF95*(1+HF$5/Setup!$C$36)+IF($V96=39,N($F96),0)))</f>
        <v>0</v>
      </c>
      <c r="DK96" s="48" t="n">
        <f aca="false">MIN(BM96,(HG95*(1+HG$5/Setup!$C$36)+IF($V96=40,N($F96),0)))</f>
        <v>0</v>
      </c>
      <c r="DL96" s="48" t="n">
        <f aca="false">MIN(BN96,(HH95*(1+HH$5/Setup!$C$36)+IF($V96=41,N($F96),0)))</f>
        <v>0</v>
      </c>
      <c r="DM96" s="48" t="n">
        <f aca="false">MIN(BO96,(HI95*(1+HI$5/Setup!$C$36)+IF($V96=42,N($F96),0)))</f>
        <v>0</v>
      </c>
      <c r="DN96" s="48" t="n">
        <f aca="false">MIN(BP96,(HJ95*(1+HJ$5/Setup!$C$36)+IF($V96=43,N($F96),0)))</f>
        <v>0</v>
      </c>
      <c r="DO96" s="48" t="n">
        <f aca="false">MIN(BQ96,(HK95*(1+HK$5/Setup!$C$36)+IF($V96=44,N($F96),0)))</f>
        <v>0</v>
      </c>
      <c r="DP96" s="48" t="n">
        <f aca="false">MIN(BR96,(HL95*(1+HL$5/Setup!$C$36)+IF($V96=45,N($F96),0)))</f>
        <v>0</v>
      </c>
      <c r="DQ96" s="48" t="n">
        <f aca="false">MIN(BS96,(HM95*(1+HM$5/Setup!$C$36)+IF($V96=46,N($F96),0)))</f>
        <v>0</v>
      </c>
      <c r="DR96" s="48" t="n">
        <f aca="false">MIN(BT96,(HN95*(1+HN$5/Setup!$C$36)+IF($V96=47,N($F96),0)))</f>
        <v>0</v>
      </c>
      <c r="DS96" s="48" t="n">
        <f aca="false">MIN(BU96,(HO95*(1+HO$5/Setup!$C$36)+IF($V96=48,N($F96),0)))</f>
        <v>0</v>
      </c>
      <c r="DT96" s="48" t="n">
        <f aca="false">MIN(BV96,(HP95*(1+HP$5/Setup!$C$36)+IF($V96=49,N($F96),0)))</f>
        <v>0</v>
      </c>
      <c r="DU96" s="48" t="n">
        <f aca="false">MIN(BW96,(HQ95*(1+HQ$5/Setup!$C$36)+IF($V96=50,N($F96),0)))</f>
        <v>0</v>
      </c>
      <c r="DV96" s="48" t="n">
        <f aca="false">MIN(MAX((FT95*(1+FT$5/Setup!$C$36)+IF($V96=1,N($F96),0))-BX96,0),MAX($P96-0,0))</f>
        <v>0</v>
      </c>
      <c r="DW96" s="48" t="n">
        <f aca="false">MIN(MAX((FU95*(1+FU$5/Setup!$C$36)+IF($V96=2,N($F96),0))-BY96,0),MAX($P96-SUM(DV96:DV96),0))</f>
        <v>0</v>
      </c>
      <c r="DX96" s="48" t="n">
        <f aca="false">MIN(MAX((FV95*(1+FV$5/Setup!$C$36)+IF($V96=3,N($F96),0))-BZ96,0),MAX($P96-SUM(DV96:DW96),0))</f>
        <v>0</v>
      </c>
      <c r="DY96" s="48" t="n">
        <f aca="false">MIN(MAX((FW95*(1+FW$5/Setup!$C$36)+IF($V96=4,N($F96),0))-CA96,0),MAX($P96-SUM(DV96:DX96),0))</f>
        <v>0</v>
      </c>
      <c r="DZ96" s="48" t="n">
        <f aca="false">MIN(MAX((FX95*(1+FX$5/Setup!$C$36)+IF($V96=5,N($F96),0))-CB96,0),MAX($P96-SUM(DV96:DY96),0))</f>
        <v>0</v>
      </c>
      <c r="EA96" s="48" t="n">
        <f aca="false">MIN(MAX((FY95*(1+FY$5/Setup!$C$36)+IF($V96=6,N($F96),0))-CC96,0),MAX($P96-SUM(DV96:DZ96),0))</f>
        <v>0</v>
      </c>
      <c r="EB96" s="48" t="n">
        <f aca="false">MIN(MAX((FZ95*(1+FZ$5/Setup!$C$36)+IF($V96=7,N($F96),0))-CD96,0),MAX($P96-SUM(DV96:EA96),0))</f>
        <v>0</v>
      </c>
      <c r="EC96" s="48" t="n">
        <f aca="false">MIN(MAX((GA95*(1+GA$5/Setup!$C$36)+IF($V96=8,N($F96),0))-CE96,0),MAX($P96-SUM(DV96:EB96),0))</f>
        <v>0</v>
      </c>
      <c r="ED96" s="48" t="n">
        <f aca="false">MIN(MAX((GB95*(1+GB$5/Setup!$C$36)+IF($V96=9,N($F96),0))-CF96,0),MAX($P96-SUM(DV96:EC96),0))</f>
        <v>0</v>
      </c>
      <c r="EE96" s="48" t="n">
        <f aca="false">MIN(MAX((GC95*(1+GC$5/Setup!$C$36)+IF($V96=10,N($F96),0))-CG96,0),MAX($P96-SUM(DV96:ED96),0))</f>
        <v>0</v>
      </c>
      <c r="EF96" s="48" t="n">
        <f aca="false">MIN(MAX((GD95*(1+GD$5/Setup!$C$36)+IF($V96=11,N($F96),0))-CH96,0),MAX($P96-SUM(DV96:EE96),0))</f>
        <v>0</v>
      </c>
      <c r="EG96" s="48" t="n">
        <f aca="false">MIN(MAX((GE95*(1+GE$5/Setup!$C$36)+IF($V96=12,N($F96),0))-CI96,0),MAX($P96-SUM(DV96:EF96),0))</f>
        <v>0</v>
      </c>
      <c r="EH96" s="48" t="n">
        <f aca="false">MIN(MAX((GF95*(1+GF$5/Setup!$C$36)+IF($V96=13,N($F96),0))-CJ96,0),MAX($P96-SUM(DV96:EG96),0))</f>
        <v>0</v>
      </c>
      <c r="EI96" s="48" t="n">
        <f aca="false">MIN(MAX((GG95*(1+GG$5/Setup!$C$36)+IF($V96=14,N($F96),0))-CK96,0),MAX($P96-SUM(DV96:EH96),0))</f>
        <v>0</v>
      </c>
      <c r="EJ96" s="48" t="n">
        <f aca="false">MIN(MAX((GH95*(1+GH$5/Setup!$C$36)+IF($V96=15,N($F96),0))-CL96,0),MAX($P96-SUM(DV96:EI96),0))</f>
        <v>0</v>
      </c>
      <c r="EK96" s="48" t="n">
        <f aca="false">MIN(MAX((GI95*(1+GI$5/Setup!$C$36)+IF($V96=16,N($F96),0))-CM96,0),MAX($P96-SUM(DV96:EJ96),0))</f>
        <v>0</v>
      </c>
      <c r="EL96" s="48" t="n">
        <f aca="false">MIN(MAX((GJ95*(1+GJ$5/Setup!$C$36)+IF($V96=17,N($F96),0))-CN96,0),MAX($P96-SUM(DV96:EK96),0))</f>
        <v>0</v>
      </c>
      <c r="EM96" s="48" t="n">
        <f aca="false">MIN(MAX((GK95*(1+GK$5/Setup!$C$36)+IF($V96=18,N($F96),0))-CO96,0),MAX($P96-SUM(DV96:EL96),0))</f>
        <v>0</v>
      </c>
      <c r="EN96" s="48" t="n">
        <f aca="false">MIN(MAX((GL95*(1+GL$5/Setup!$C$36)+IF($V96=19,N($F96),0))-CP96,0),MAX($P96-SUM(DV96:EM96),0))</f>
        <v>0</v>
      </c>
      <c r="EO96" s="48" t="n">
        <f aca="false">MIN(MAX((GM95*(1+GM$5/Setup!$C$36)+IF($V96=20,N($F96),0))-CQ96,0),MAX($P96-SUM(DV96:EN96),0))</f>
        <v>0</v>
      </c>
      <c r="EP96" s="48" t="n">
        <f aca="false">MIN(MAX((GN95*(1+GN$5/Setup!$C$36)+IF($V96=21,N($F96),0))-CR96,0),MAX($P96-SUM(DV96:EO96),0))</f>
        <v>0</v>
      </c>
      <c r="EQ96" s="48" t="n">
        <f aca="false">MIN(MAX((GO95*(1+GO$5/Setup!$C$36)+IF($V96=22,N($F96),0))-CS96,0),MAX($P96-SUM(DV96:EP96),0))</f>
        <v>0</v>
      </c>
      <c r="ER96" s="48" t="n">
        <f aca="false">MIN(MAX((GP95*(1+GP$5/Setup!$C$36)+IF($V96=23,N($F96),0))-CT96,0),MAX($P96-SUM(DV96:EQ96),0))</f>
        <v>0</v>
      </c>
      <c r="ES96" s="48" t="n">
        <f aca="false">MIN(MAX((GQ95*(1+GQ$5/Setup!$C$36)+IF($V96=24,N($F96),0))-CU96,0),MAX($P96-SUM(DV96:ER96),0))</f>
        <v>0</v>
      </c>
      <c r="ET96" s="48" t="n">
        <f aca="false">MIN(MAX((GR95*(1+GR$5/Setup!$C$36)+IF($V96=25,N($F96),0))-CV96,0),MAX($P96-SUM(DV96:ES96),0))</f>
        <v>0</v>
      </c>
      <c r="EU96" s="48" t="n">
        <f aca="false">MIN(MAX((GS95*(1+GS$5/Setup!$C$36)+IF($V96=26,N($F96),0))-CW96,0),MAX($P96-SUM(DV96:ET96),0))</f>
        <v>0</v>
      </c>
      <c r="EV96" s="48" t="n">
        <f aca="false">MIN(MAX((GT95*(1+GT$5/Setup!$C$36)+IF($V96=27,N($F96),0))-CX96,0),MAX($P96-SUM(DV96:EU96),0))</f>
        <v>0</v>
      </c>
      <c r="EW96" s="48" t="n">
        <f aca="false">MIN(MAX((GU95*(1+GU$5/Setup!$C$36)+IF($V96=28,N($F96),0))-CY96,0),MAX($P96-SUM(DV96:EV96),0))</f>
        <v>0</v>
      </c>
      <c r="EX96" s="48" t="n">
        <f aca="false">MIN(MAX((GV95*(1+GV$5/Setup!$C$36)+IF($V96=29,N($F96),0))-CZ96,0),MAX($P96-SUM(DV96:EW96),0))</f>
        <v>0</v>
      </c>
      <c r="EY96" s="48" t="n">
        <f aca="false">MIN(MAX((GW95*(1+GW$5/Setup!$C$36)+IF($V96=30,N($F96),0))-DA96,0),MAX($P96-SUM(DV96:EX96),0))</f>
        <v>0</v>
      </c>
      <c r="EZ96" s="48" t="n">
        <f aca="false">MIN(MAX((GX95*(1+GX$5/Setup!$C$36)+IF($V96=31,N($F96),0))-DB96,0),MAX($P96-SUM(DV96:EY96),0))</f>
        <v>0</v>
      </c>
      <c r="FA96" s="48" t="n">
        <f aca="false">MIN(MAX((GY95*(1+GY$5/Setup!$C$36)+IF($V96=32,N($F96),0))-DC96,0),MAX($P96-SUM(DV96:EZ96),0))</f>
        <v>0</v>
      </c>
      <c r="FB96" s="48" t="n">
        <f aca="false">MIN(MAX((GZ95*(1+GZ$5/Setup!$C$36)+IF($V96=33,N($F96),0))-DD96,0),MAX($P96-SUM(DV96:FA96),0))</f>
        <v>0</v>
      </c>
      <c r="FC96" s="48" t="n">
        <f aca="false">MIN(MAX((HA95*(1+HA$5/Setup!$C$36)+IF($V96=34,N($F96),0))-DE96,0),MAX($P96-SUM(DV96:FB96),0))</f>
        <v>0</v>
      </c>
      <c r="FD96" s="48" t="n">
        <f aca="false">MIN(MAX((HB95*(1+HB$5/Setup!$C$36)+IF($V96=35,N($F96),0))-DF96,0),MAX($P96-SUM(DV96:FC96),0))</f>
        <v>0</v>
      </c>
      <c r="FE96" s="48" t="n">
        <f aca="false">MIN(MAX((HC95*(1+HC$5/Setup!$C$36)+IF($V96=36,N($F96),0))-DG96,0),MAX($P96-SUM(DV96:FD96),0))</f>
        <v>0</v>
      </c>
      <c r="FF96" s="48" t="n">
        <f aca="false">MIN(MAX((HD95*(1+HD$5/Setup!$C$36)+IF($V96=37,N($F96),0))-DH96,0),MAX($P96-SUM(DV96:FE96),0))</f>
        <v>0</v>
      </c>
      <c r="FG96" s="48" t="n">
        <f aca="false">MIN(MAX((HE95*(1+HE$5/Setup!$C$36)+IF($V96=38,N($F96),0))-DI96,0),MAX($P96-SUM(DV96:FF96),0))</f>
        <v>0</v>
      </c>
      <c r="FH96" s="48" t="n">
        <f aca="false">MIN(MAX((HF95*(1+HF$5/Setup!$C$36)+IF($V96=39,N($F96),0))-DJ96,0),MAX($P96-SUM(DV96:FG96),0))</f>
        <v>0</v>
      </c>
      <c r="FI96" s="48" t="n">
        <f aca="false">MIN(MAX((HG95*(1+HG$5/Setup!$C$36)+IF($V96=40,N($F96),0))-DK96,0),MAX($P96-SUM(DV96:FH96),0))</f>
        <v>0</v>
      </c>
      <c r="FJ96" s="48" t="n">
        <f aca="false">MIN(MAX((HH95*(1+HH$5/Setup!$C$36)+IF($V96=41,N($F96),0))-DL96,0),MAX($P96-SUM(DV96:FI96),0))</f>
        <v>0</v>
      </c>
      <c r="FK96" s="48" t="n">
        <f aca="false">MIN(MAX((HI95*(1+HI$5/Setup!$C$36)+IF($V96=42,N($F96),0))-DM96,0),MAX($P96-SUM(DV96:FJ96),0))</f>
        <v>0</v>
      </c>
      <c r="FL96" s="48" t="n">
        <f aca="false">MIN(MAX((HJ95*(1+HJ$5/Setup!$C$36)+IF($V96=43,N($F96),0))-DN96,0),MAX($P96-SUM(DV96:FK96),0))</f>
        <v>0</v>
      </c>
      <c r="FM96" s="48" t="n">
        <f aca="false">MIN(MAX((HK95*(1+HK$5/Setup!$C$36)+IF($V96=44,N($F96),0))-DO96,0),MAX($P96-SUM(DV96:FL96),0))</f>
        <v>0</v>
      </c>
      <c r="FN96" s="48" t="n">
        <f aca="false">MIN(MAX((HL95*(1+HL$5/Setup!$C$36)+IF($V96=45,N($F96),0))-DP96,0),MAX($P96-SUM(DV96:FM96),0))</f>
        <v>0</v>
      </c>
      <c r="FO96" s="48" t="n">
        <f aca="false">MIN(MAX((HM95*(1+HM$5/Setup!$C$36)+IF($V96=46,N($F96),0))-DQ96,0),MAX($P96-SUM(DV96:FN96),0))</f>
        <v>0</v>
      </c>
      <c r="FP96" s="48" t="n">
        <f aca="false">MIN(MAX((HN95*(1+HN$5/Setup!$C$36)+IF($V96=47,N($F96),0))-DR96,0),MAX($P96-SUM(DV96:FO96),0))</f>
        <v>0</v>
      </c>
      <c r="FQ96" s="48" t="n">
        <f aca="false">MIN(MAX((HO95*(1+HO$5/Setup!$C$36)+IF($V96=48,N($F96),0))-DS96,0),MAX($P96-SUM(DV96:FP96),0))</f>
        <v>0</v>
      </c>
      <c r="FR96" s="48" t="n">
        <f aca="false">MIN(MAX((HP95*(1+HP$5/Setup!$C$36)+IF($V96=49,N($F96),0))-DT96,0),MAX($P96-SUM(DV96:FQ96),0))</f>
        <v>0</v>
      </c>
      <c r="FS96" s="48" t="n">
        <f aca="false">MIN(MAX((HQ95*(1+HQ$5/Setup!$C$36)+IF($V96=50,N($F96),0))-DU96,0),MAX($P96-SUM(DV96:FR96),0))</f>
        <v>0</v>
      </c>
      <c r="FT96" s="48" t="n">
        <f aca="false">IF((FT95*(1+FT$5/Setup!$C$36)+IF($V96=1,N($F96),0))-BX96-DV96&lt;0.005,0,(FT95*(1+FT$5/Setup!$C$36)+IF($V96=1,N($F96),0))-BX96-DV96)</f>
        <v>0</v>
      </c>
      <c r="FU96" s="48" t="n">
        <f aca="false">IF((FU95*(1+FU$5/Setup!$C$36)+IF($V96=2,N($F96),0))-BY96-DW96&lt;0.005,0,(FU95*(1+FU$5/Setup!$C$36)+IF($V96=2,N($F96),0))-BY96-DW96)</f>
        <v>0</v>
      </c>
      <c r="FV96" s="48" t="n">
        <f aca="false">IF((FV95*(1+FV$5/Setup!$C$36)+IF($V96=3,N($F96),0))-BZ96-DX96&lt;0.005,0,(FV95*(1+FV$5/Setup!$C$36)+IF($V96=3,N($F96),0))-BZ96-DX96)</f>
        <v>0</v>
      </c>
      <c r="FW96" s="48" t="n">
        <f aca="false">IF((FW95*(1+FW$5/Setup!$C$36)+IF($V96=4,N($F96),0))-CA96-DY96&lt;0.005,0,(FW95*(1+FW$5/Setup!$C$36)+IF($V96=4,N($F96),0))-CA96-DY96)</f>
        <v>0</v>
      </c>
      <c r="FX96" s="48" t="n">
        <f aca="false">IF((FX95*(1+FX$5/Setup!$C$36)+IF($V96=5,N($F96),0))-CB96-DZ96&lt;0.005,0,(FX95*(1+FX$5/Setup!$C$36)+IF($V96=5,N($F96),0))-CB96-DZ96)</f>
        <v>0</v>
      </c>
      <c r="FY96" s="48" t="n">
        <f aca="false">IF((FY95*(1+FY$5/Setup!$C$36)+IF($V96=6,N($F96),0))-CC96-EA96&lt;0.005,0,(FY95*(1+FY$5/Setup!$C$36)+IF($V96=6,N($F96),0))-CC96-EA96)</f>
        <v>0</v>
      </c>
      <c r="FZ96" s="48" t="n">
        <f aca="false">IF((FZ95*(1+FZ$5/Setup!$C$36)+IF($V96=7,N($F96),0))-CD96-EB96&lt;0.005,0,(FZ95*(1+FZ$5/Setup!$C$36)+IF($V96=7,N($F96),0))-CD96-EB96)</f>
        <v>0</v>
      </c>
      <c r="GA96" s="48" t="n">
        <f aca="false">IF((GA95*(1+GA$5/Setup!$C$36)+IF($V96=8,N($F96),0))-CE96-EC96&lt;0.005,0,(GA95*(1+GA$5/Setup!$C$36)+IF($V96=8,N($F96),0))-CE96-EC96)</f>
        <v>0</v>
      </c>
      <c r="GB96" s="48" t="n">
        <f aca="false">IF((GB95*(1+GB$5/Setup!$C$36)+IF($V96=9,N($F96),0))-CF96-ED96&lt;0.005,0,(GB95*(1+GB$5/Setup!$C$36)+IF($V96=9,N($F96),0))-CF96-ED96)</f>
        <v>0</v>
      </c>
      <c r="GC96" s="48" t="n">
        <f aca="false">IF((GC95*(1+GC$5/Setup!$C$36)+IF($V96=10,N($F96),0))-CG96-EE96&lt;0.005,0,(GC95*(1+GC$5/Setup!$C$36)+IF($V96=10,N($F96),0))-CG96-EE96)</f>
        <v>0</v>
      </c>
      <c r="GD96" s="48" t="n">
        <f aca="false">IF((GD95*(1+GD$5/Setup!$C$36)+IF($V96=11,N($F96),0))-CH96-EF96&lt;0.005,0,(GD95*(1+GD$5/Setup!$C$36)+IF($V96=11,N($F96),0))-CH96-EF96)</f>
        <v>0</v>
      </c>
      <c r="GE96" s="48" t="n">
        <f aca="false">IF((GE95*(1+GE$5/Setup!$C$36)+IF($V96=12,N($F96),0))-CI96-EG96&lt;0.005,0,(GE95*(1+GE$5/Setup!$C$36)+IF($V96=12,N($F96),0))-CI96-EG96)</f>
        <v>0</v>
      </c>
      <c r="GF96" s="48" t="n">
        <f aca="false">IF((GF95*(1+GF$5/Setup!$C$36)+IF($V96=13,N($F96),0))-CJ96-EH96&lt;0.005,0,(GF95*(1+GF$5/Setup!$C$36)+IF($V96=13,N($F96),0))-CJ96-EH96)</f>
        <v>0</v>
      </c>
      <c r="GG96" s="48" t="n">
        <f aca="false">IF((GG95*(1+GG$5/Setup!$C$36)+IF($V96=14,N($F96),0))-CK96-EI96&lt;0.005,0,(GG95*(1+GG$5/Setup!$C$36)+IF($V96=14,N($F96),0))-CK96-EI96)</f>
        <v>0</v>
      </c>
      <c r="GH96" s="48" t="n">
        <f aca="false">IF((GH95*(1+GH$5/Setup!$C$36)+IF($V96=15,N($F96),0))-CL96-EJ96&lt;0.005,0,(GH95*(1+GH$5/Setup!$C$36)+IF($V96=15,N($F96),0))-CL96-EJ96)</f>
        <v>0</v>
      </c>
      <c r="GI96" s="48" t="n">
        <f aca="false">IF((GI95*(1+GI$5/Setup!$C$36)+IF($V96=16,N($F96),0))-CM96-EK96&lt;0.005,0,(GI95*(1+GI$5/Setup!$C$36)+IF($V96=16,N($F96),0))-CM96-EK96)</f>
        <v>0</v>
      </c>
      <c r="GJ96" s="48" t="n">
        <f aca="false">IF((GJ95*(1+GJ$5/Setup!$C$36)+IF($V96=17,N($F96),0))-CN96-EL96&lt;0.005,0,(GJ95*(1+GJ$5/Setup!$C$36)+IF($V96=17,N($F96),0))-CN96-EL96)</f>
        <v>0</v>
      </c>
      <c r="GK96" s="48" t="n">
        <f aca="false">IF((GK95*(1+GK$5/Setup!$C$36)+IF($V96=18,N($F96),0))-CO96-EM96&lt;0.005,0,(GK95*(1+GK$5/Setup!$C$36)+IF($V96=18,N($F96),0))-CO96-EM96)</f>
        <v>0</v>
      </c>
      <c r="GL96" s="48" t="n">
        <f aca="false">IF((GL95*(1+GL$5/Setup!$C$36)+IF($V96=19,N($F96),0))-CP96-EN96&lt;0.005,0,(GL95*(1+GL$5/Setup!$C$36)+IF($V96=19,N($F96),0))-CP96-EN96)</f>
        <v>0</v>
      </c>
      <c r="GM96" s="48" t="n">
        <f aca="false">IF((GM95*(1+GM$5/Setup!$C$36)+IF($V96=20,N($F96),0))-CQ96-EO96&lt;0.005,0,(GM95*(1+GM$5/Setup!$C$36)+IF($V96=20,N($F96),0))-CQ96-EO96)</f>
        <v>0</v>
      </c>
      <c r="GN96" s="48" t="n">
        <f aca="false">IF((GN95*(1+GN$5/Setup!$C$36)+IF($V96=21,N($F96),0))-CR96-EP96&lt;0.005,0,(GN95*(1+GN$5/Setup!$C$36)+IF($V96=21,N($F96),0))-CR96-EP96)</f>
        <v>0</v>
      </c>
      <c r="GO96" s="48" t="n">
        <f aca="false">IF((GO95*(1+GO$5/Setup!$C$36)+IF($V96=22,N($F96),0))-CS96-EQ96&lt;0.005,0,(GO95*(1+GO$5/Setup!$C$36)+IF($V96=22,N($F96),0))-CS96-EQ96)</f>
        <v>0</v>
      </c>
      <c r="GP96" s="48" t="n">
        <f aca="false">IF((GP95*(1+GP$5/Setup!$C$36)+IF($V96=23,N($F96),0))-CT96-ER96&lt;0.005,0,(GP95*(1+GP$5/Setup!$C$36)+IF($V96=23,N($F96),0))-CT96-ER96)</f>
        <v>0</v>
      </c>
      <c r="GQ96" s="48" t="n">
        <f aca="false">IF((GQ95*(1+GQ$5/Setup!$C$36)+IF($V96=24,N($F96),0))-CU96-ES96&lt;0.005,0,(GQ95*(1+GQ$5/Setup!$C$36)+IF($V96=24,N($F96),0))-CU96-ES96)</f>
        <v>0</v>
      </c>
      <c r="GR96" s="48" t="n">
        <f aca="false">IF((GR95*(1+GR$5/Setup!$C$36)+IF($V96=25,N($F96),0))-CV96-ET96&lt;0.005,0,(GR95*(1+GR$5/Setup!$C$36)+IF($V96=25,N($F96),0))-CV96-ET96)</f>
        <v>0</v>
      </c>
      <c r="GS96" s="48" t="n">
        <f aca="false">IF((GS95*(1+GS$5/Setup!$C$36)+IF($V96=26,N($F96),0))-CW96-EU96&lt;0.005,0,(GS95*(1+GS$5/Setup!$C$36)+IF($V96=26,N($F96),0))-CW96-EU96)</f>
        <v>0</v>
      </c>
      <c r="GT96" s="48" t="n">
        <f aca="false">IF((GT95*(1+GT$5/Setup!$C$36)+IF($V96=27,N($F96),0))-CX96-EV96&lt;0.005,0,(GT95*(1+GT$5/Setup!$C$36)+IF($V96=27,N($F96),0))-CX96-EV96)</f>
        <v>0</v>
      </c>
      <c r="GU96" s="48" t="n">
        <f aca="false">IF((GU95*(1+GU$5/Setup!$C$36)+IF($V96=28,N($F96),0))-CY96-EW96&lt;0.005,0,(GU95*(1+GU$5/Setup!$C$36)+IF($V96=28,N($F96),0))-CY96-EW96)</f>
        <v>0</v>
      </c>
      <c r="GV96" s="48" t="n">
        <f aca="false">IF((GV95*(1+GV$5/Setup!$C$36)+IF($V96=29,N($F96),0))-CZ96-EX96&lt;0.005,0,(GV95*(1+GV$5/Setup!$C$36)+IF($V96=29,N($F96),0))-CZ96-EX96)</f>
        <v>0</v>
      </c>
      <c r="GW96" s="48" t="n">
        <f aca="false">IF((GW95*(1+GW$5/Setup!$C$36)+IF($V96=30,N($F96),0))-DA96-EY96&lt;0.005,0,(GW95*(1+GW$5/Setup!$C$36)+IF($V96=30,N($F96),0))-DA96-EY96)</f>
        <v>0</v>
      </c>
      <c r="GX96" s="48" t="n">
        <f aca="false">IF((GX95*(1+GX$5/Setup!$C$36)+IF($V96=31,N($F96),0))-DB96-EZ96&lt;0.005,0,(GX95*(1+GX$5/Setup!$C$36)+IF($V96=31,N($F96),0))-DB96-EZ96)</f>
        <v>0</v>
      </c>
      <c r="GY96" s="48" t="n">
        <f aca="false">IF((GY95*(1+GY$5/Setup!$C$36)+IF($V96=32,N($F96),0))-DC96-FA96&lt;0.005,0,(GY95*(1+GY$5/Setup!$C$36)+IF($V96=32,N($F96),0))-DC96-FA96)</f>
        <v>0</v>
      </c>
      <c r="GZ96" s="48" t="n">
        <f aca="false">IF((GZ95*(1+GZ$5/Setup!$C$36)+IF($V96=33,N($F96),0))-DD96-FB96&lt;0.005,0,(GZ95*(1+GZ$5/Setup!$C$36)+IF($V96=33,N($F96),0))-DD96-FB96)</f>
        <v>0</v>
      </c>
      <c r="HA96" s="48" t="n">
        <f aca="false">IF((HA95*(1+HA$5/Setup!$C$36)+IF($V96=34,N($F96),0))-DE96-FC96&lt;0.005,0,(HA95*(1+HA$5/Setup!$C$36)+IF($V96=34,N($F96),0))-DE96-FC96)</f>
        <v>0</v>
      </c>
      <c r="HB96" s="48" t="n">
        <f aca="false">IF((HB95*(1+HB$5/Setup!$C$36)+IF($V96=35,N($F96),0))-DF96-FD96&lt;0.005,0,(HB95*(1+HB$5/Setup!$C$36)+IF($V96=35,N($F96),0))-DF96-FD96)</f>
        <v>0</v>
      </c>
      <c r="HC96" s="48" t="n">
        <f aca="false">IF((HC95*(1+HC$5/Setup!$C$36)+IF($V96=36,N($F96),0))-DG96-FE96&lt;0.005,0,(HC95*(1+HC$5/Setup!$C$36)+IF($V96=36,N($F96),0))-DG96-FE96)</f>
        <v>0</v>
      </c>
      <c r="HD96" s="48" t="n">
        <f aca="false">IF((HD95*(1+HD$5/Setup!$C$36)+IF($V96=37,N($F96),0))-DH96-FF96&lt;0.005,0,(HD95*(1+HD$5/Setup!$C$36)+IF($V96=37,N($F96),0))-DH96-FF96)</f>
        <v>0</v>
      </c>
      <c r="HE96" s="48" t="n">
        <f aca="false">IF((HE95*(1+HE$5/Setup!$C$36)+IF($V96=38,N($F96),0))-DI96-FG96&lt;0.005,0,(HE95*(1+HE$5/Setup!$C$36)+IF($V96=38,N($F96),0))-DI96-FG96)</f>
        <v>0</v>
      </c>
      <c r="HF96" s="48" t="n">
        <f aca="false">IF((HF95*(1+HF$5/Setup!$C$36)+IF($V96=39,N($F96),0))-DJ96-FH96&lt;0.005,0,(HF95*(1+HF$5/Setup!$C$36)+IF($V96=39,N($F96),0))-DJ96-FH96)</f>
        <v>0</v>
      </c>
      <c r="HG96" s="48" t="n">
        <f aca="false">IF((HG95*(1+HG$5/Setup!$C$36)+IF($V96=40,N($F96),0))-DK96-FI96&lt;0.005,0,(HG95*(1+HG$5/Setup!$C$36)+IF($V96=40,N($F96),0))-DK96-FI96)</f>
        <v>0</v>
      </c>
      <c r="HH96" s="48" t="n">
        <f aca="false">IF((HH95*(1+HH$5/Setup!$C$36)+IF($V96=41,N($F96),0))-DL96-FJ96&lt;0.005,0,(HH95*(1+HH$5/Setup!$C$36)+IF($V96=41,N($F96),0))-DL96-FJ96)</f>
        <v>0</v>
      </c>
      <c r="HI96" s="48" t="n">
        <f aca="false">IF((HI95*(1+HI$5/Setup!$C$36)+IF($V96=42,N($F96),0))-DM96-FK96&lt;0.005,0,(HI95*(1+HI$5/Setup!$C$36)+IF($V96=42,N($F96),0))-DM96-FK96)</f>
        <v>0</v>
      </c>
      <c r="HJ96" s="48" t="n">
        <f aca="false">IF((HJ95*(1+HJ$5/Setup!$C$36)+IF($V96=43,N($F96),0))-DN96-FL96&lt;0.005,0,(HJ95*(1+HJ$5/Setup!$C$36)+IF($V96=43,N($F96),0))-DN96-FL96)</f>
        <v>0</v>
      </c>
      <c r="HK96" s="48" t="n">
        <f aca="false">IF((HK95*(1+HK$5/Setup!$C$36)+IF($V96=44,N($F96),0))-DO96-FM96&lt;0.005,0,(HK95*(1+HK$5/Setup!$C$36)+IF($V96=44,N($F96),0))-DO96-FM96)</f>
        <v>0</v>
      </c>
      <c r="HL96" s="48" t="n">
        <f aca="false">IF((HL95*(1+HL$5/Setup!$C$36)+IF($V96=45,N($F96),0))-DP96-FN96&lt;0.005,0,(HL95*(1+HL$5/Setup!$C$36)+IF($V96=45,N($F96),0))-DP96-FN96)</f>
        <v>0</v>
      </c>
      <c r="HM96" s="48" t="n">
        <f aca="false">IF((HM95*(1+HM$5/Setup!$C$36)+IF($V96=46,N($F96),0))-DQ96-FO96&lt;0.005,0,(HM95*(1+HM$5/Setup!$C$36)+IF($V96=46,N($F96),0))-DQ96-FO96)</f>
        <v>0</v>
      </c>
      <c r="HN96" s="48" t="n">
        <f aca="false">IF((HN95*(1+HN$5/Setup!$C$36)+IF($V96=47,N($F96),0))-DR96-FP96&lt;0.005,0,(HN95*(1+HN$5/Setup!$C$36)+IF($V96=47,N($F96),0))-DR96-FP96)</f>
        <v>0</v>
      </c>
      <c r="HO96" s="48" t="n">
        <f aca="false">IF((HO95*(1+HO$5/Setup!$C$36)+IF($V96=48,N($F96),0))-DS96-FQ96&lt;0.005,0,(HO95*(1+HO$5/Setup!$C$36)+IF($V96=48,N($F96),0))-DS96-FQ96)</f>
        <v>0</v>
      </c>
      <c r="HP96" s="48" t="n">
        <f aca="false">IF((HP95*(1+HP$5/Setup!$C$36)+IF($V96=49,N($F96),0))-DT96-FR96&lt;0.005,0,(HP95*(1+HP$5/Setup!$C$36)+IF($V96=49,N($F96),0))-DT96-FR96)</f>
        <v>0</v>
      </c>
      <c r="HQ96" s="48" t="n">
        <f aca="false">IF((HQ95*(1+HQ$5/Setup!$C$36)+IF($V96=50,N($F96),0))-DU96-FS96&lt;0.005,0,(HQ95*(1+HQ$5/Setup!$C$36)+IF($V96=50,N($F96),0))-DU96-FS96)</f>
        <v>0</v>
      </c>
    </row>
    <row r="97" customFormat="false" ht="15" hidden="false" customHeight="false" outlineLevel="0" collapsed="false">
      <c r="A97" s="44" t="n">
        <v>89</v>
      </c>
      <c r="B97" s="45" t="n">
        <f aca="false">IF(Setup!$C$7="Every month",EDATE(Setup!$C$8,($A97-1)),IF(Setup!$C$7="Twice a month",DATE(YEAR(Setup!$C$8),MONTH(Setup!$C$8)+INT((($A97-1)+Setup!$C$41)/2),MIN(IF(MOD(($A97-1)+Setup!$C$41,2)=0,Setup!$C$39,Setup!$C$40),DAY(EOMONTH(DATE(YEAR(Setup!$C$8),MONTH(Setup!$C$8)+INT((($A97-1)+Setup!$C$41)/2),1),0)))),Setup!$C$8+($A97-1)*IF(Setup!$C$7="Every week",7,14)))</f>
        <v>47557</v>
      </c>
      <c r="C97" s="45" t="n">
        <f aca="false">IF(Setup!$C$7="Every month",EDATE(Setup!$C$8,$A97),IF(Setup!$C$7="Twice a month",DATE(YEAR(Setup!$C$8),MONTH(Setup!$C$8)+INT(($A97+Setup!$C$41)/2),MIN(IF(MOD($A97+Setup!$C$41,2)=0,Setup!$C$39,Setup!$C$40),DAY(EOMONTH(DATE(YEAR(Setup!$C$8),MONTH(Setup!$C$8)+INT(($A97+Setup!$C$41)/2),1),0)))),Setup!$C$8+$A97*IF(Setup!$C$7="Every week",7,14)))</f>
        <v>47571</v>
      </c>
      <c r="D97" s="46"/>
      <c r="E97" s="47"/>
      <c r="F97" s="47"/>
      <c r="G97" s="47"/>
      <c r="H97" s="47"/>
      <c r="I97" s="48" t="n">
        <f aca="false">N(Setup!$C$11)+N(E97)</f>
        <v>100</v>
      </c>
      <c r="J97" s="48" t="n">
        <f aca="false">MIN(Setup!$C$37,MAX(I97,0))</f>
        <v>9.23076923076923</v>
      </c>
      <c r="K97" s="48" t="n">
        <f aca="false">MIN(MAX(N(Setup!$C$14)-L96,0),MAX(I97-J97,0))</f>
        <v>0</v>
      </c>
      <c r="L97" s="48" t="n">
        <f aca="false">L96+K97-N(G97)</f>
        <v>500</v>
      </c>
      <c r="M97" s="48" t="n">
        <f aca="false">M96+J97-N(H97)</f>
        <v>821.538461538463</v>
      </c>
      <c r="N97" s="48" t="n">
        <f aca="false">SUM(BX97:DU97)</f>
        <v>0</v>
      </c>
      <c r="O97" s="48" t="n">
        <f aca="false">SUM(Z97:BW97)-N97</f>
        <v>40</v>
      </c>
      <c r="P97" s="48" t="n">
        <f aca="false">MAX(I97-J97-K97,0)+O97</f>
        <v>130.769230769231</v>
      </c>
      <c r="Q97" s="48" t="n">
        <f aca="false">SUM(DV97:FS97)</f>
        <v>0</v>
      </c>
      <c r="R97" s="49" t="n">
        <f aca="false">N97+J97+K97+Q97</f>
        <v>9.23076923076923</v>
      </c>
      <c r="S97" s="48" t="n">
        <f aca="false">T97-T96-N(F97)+N97+Q97</f>
        <v>0</v>
      </c>
      <c r="T97" s="49" t="n">
        <f aca="false">SUM(FT97:HQ97)</f>
        <v>0</v>
      </c>
      <c r="U97" s="44" t="str">
        <f aca="false">IF(T96&lt;0.005,"",INDEX(Helpers!$C$2:$C$51,IF(_xlfn.MINIFS($DV$6:$FS$6,DV97:FS97,"&gt;0.005")=0,V97,_xlfn.MINIFS($DV$6:$FS$6,DV97:FS97,"&gt;0.005"))))</f>
        <v/>
      </c>
      <c r="V97" s="44" t="n">
        <f aca="false">IF(_xlfn.MINIFS($FT$6:$HQ$6,FT96:HQ96,"&gt;0.005")=0,1,_xlfn.MINIFS($FT$6:$HQ$6,FT96:HQ96,"&gt;0.005"))</f>
        <v>1</v>
      </c>
      <c r="W97" s="44" t="n">
        <f aca="false">IF(AND(D97&lt;&gt;"Paid",T96&gt;0.005),1,0)</f>
        <v>0</v>
      </c>
      <c r="X97" s="48" t="n">
        <f aca="false">SUMPRODUCT(((Helpers!$G$2:$G$51*(1+(Helpers!$D$2:$D$51+0.000000001)/12)^(($B97-Setup!$C$8)/(365.25/12))-Helpers!$E$2:$E$51*((1+(Helpers!$D$2:$D$51+0.000000001)/12)^(($B97-Setup!$C$8)/(365.25/12))-1)/((Helpers!$D$2:$D$51+0.000000001)/12))&gt;0)*(Helpers!$G$2:$G$51*(1+(Helpers!$D$2:$D$51+0.000000001)/12)^(($B97-Setup!$C$8)/(365.25/12))-Helpers!$E$2:$E$51*((1+(Helpers!$D$2:$D$51+0.000000001)/12)^(($B97-Setup!$C$8)/(365.25/12))-1)/((Helpers!$D$2:$D$51+0.000000001)/12)))</f>
        <v>0</v>
      </c>
      <c r="Y97" s="48"/>
      <c r="Z97" s="48" t="n">
        <f aca="false">IF(OR(N(Z$5)=0,Z$6=""),0,Z$5*((DATE(YEAR($B97),MONTH($B97),MIN(Z$6,DAY(EOMONTH($B97,0))))&gt;=$B97)*(DATE(YEAR($B97),MONTH($B97),MIN(Z$6,DAY(EOMONTH($B97,0))))&lt;$C97)+(DATE(YEAR($B97),MONTH($B97)+1,MIN(Z$6,DAY(EOMONTH($B97,1))))&gt;=$B97)*(DATE(YEAR($B97),MONTH($B97)+1,MIN(Z$6,DAY(EOMONTH($B97,1))))&lt;$C97)))</f>
        <v>0</v>
      </c>
      <c r="AA97" s="48" t="n">
        <f aca="false">IF(OR(N(AA$5)=0,AA$6=""),0,AA$5*((DATE(YEAR($B97),MONTH($B97),MIN(AA$6,DAY(EOMONTH($B97,0))))&gt;=$B97)*(DATE(YEAR($B97),MONTH($B97),MIN(AA$6,DAY(EOMONTH($B97,0))))&lt;$C97)+(DATE(YEAR($B97),MONTH($B97)+1,MIN(AA$6,DAY(EOMONTH($B97,1))))&gt;=$B97)*(DATE(YEAR($B97),MONTH($B97)+1,MIN(AA$6,DAY(EOMONTH($B97,1))))&lt;$C97)))</f>
        <v>40</v>
      </c>
      <c r="AB97" s="48" t="n">
        <f aca="false">IF(OR(N(AB$5)=0,AB$6=""),0,AB$5*((DATE(YEAR($B97),MONTH($B97),MIN(AB$6,DAY(EOMONTH($B97,0))))&gt;=$B97)*(DATE(YEAR($B97),MONTH($B97),MIN(AB$6,DAY(EOMONTH($B97,0))))&lt;$C97)+(DATE(YEAR($B97),MONTH($B97)+1,MIN(AB$6,DAY(EOMONTH($B97,1))))&gt;=$B97)*(DATE(YEAR($B97),MONTH($B97)+1,MIN(AB$6,DAY(EOMONTH($B97,1))))&lt;$C97)))</f>
        <v>0</v>
      </c>
      <c r="AC97" s="48" t="n">
        <f aca="false">IF(OR(N(AC$5)=0,AC$6=""),0,AC$5*((DATE(YEAR($B97),MONTH($B97),MIN(AC$6,DAY(EOMONTH($B97,0))))&gt;=$B97)*(DATE(YEAR($B97),MONTH($B97),MIN(AC$6,DAY(EOMONTH($B97,0))))&lt;$C97)+(DATE(YEAR($B97),MONTH($B97)+1,MIN(AC$6,DAY(EOMONTH($B97,1))))&gt;=$B97)*(DATE(YEAR($B97),MONTH($B97)+1,MIN(AC$6,DAY(EOMONTH($B97,1))))&lt;$C97)))</f>
        <v>0</v>
      </c>
      <c r="AD97" s="48" t="n">
        <f aca="false">IF(OR(N(AD$5)=0,AD$6=""),0,AD$5*((DATE(YEAR($B97),MONTH($B97),MIN(AD$6,DAY(EOMONTH($B97,0))))&gt;=$B97)*(DATE(YEAR($B97),MONTH($B97),MIN(AD$6,DAY(EOMONTH($B97,0))))&lt;$C97)+(DATE(YEAR($B97),MONTH($B97)+1,MIN(AD$6,DAY(EOMONTH($B97,1))))&gt;=$B97)*(DATE(YEAR($B97),MONTH($B97)+1,MIN(AD$6,DAY(EOMONTH($B97,1))))&lt;$C97)))</f>
        <v>0</v>
      </c>
      <c r="AE97" s="48" t="n">
        <f aca="false">IF(OR(N(AE$5)=0,AE$6=""),0,AE$5*((DATE(YEAR($B97),MONTH($B97),MIN(AE$6,DAY(EOMONTH($B97,0))))&gt;=$B97)*(DATE(YEAR($B97),MONTH($B97),MIN(AE$6,DAY(EOMONTH($B97,0))))&lt;$C97)+(DATE(YEAR($B97),MONTH($B97)+1,MIN(AE$6,DAY(EOMONTH($B97,1))))&gt;=$B97)*(DATE(YEAR($B97),MONTH($B97)+1,MIN(AE$6,DAY(EOMONTH($B97,1))))&lt;$C97)))</f>
        <v>0</v>
      </c>
      <c r="AF97" s="48" t="n">
        <f aca="false">IF(OR(N(AF$5)=0,AF$6=""),0,AF$5*((DATE(YEAR($B97),MONTH($B97),MIN(AF$6,DAY(EOMONTH($B97,0))))&gt;=$B97)*(DATE(YEAR($B97),MONTH($B97),MIN(AF$6,DAY(EOMONTH($B97,0))))&lt;$C97)+(DATE(YEAR($B97),MONTH($B97)+1,MIN(AF$6,DAY(EOMONTH($B97,1))))&gt;=$B97)*(DATE(YEAR($B97),MONTH($B97)+1,MIN(AF$6,DAY(EOMONTH($B97,1))))&lt;$C97)))</f>
        <v>0</v>
      </c>
      <c r="AG97" s="48" t="n">
        <f aca="false">IF(OR(N(AG$5)=0,AG$6=""),0,AG$5*((DATE(YEAR($B97),MONTH($B97),MIN(AG$6,DAY(EOMONTH($B97,0))))&gt;=$B97)*(DATE(YEAR($B97),MONTH($B97),MIN(AG$6,DAY(EOMONTH($B97,0))))&lt;$C97)+(DATE(YEAR($B97),MONTH($B97)+1,MIN(AG$6,DAY(EOMONTH($B97,1))))&gt;=$B97)*(DATE(YEAR($B97),MONTH($B97)+1,MIN(AG$6,DAY(EOMONTH($B97,1))))&lt;$C97)))</f>
        <v>0</v>
      </c>
      <c r="AH97" s="48" t="n">
        <f aca="false">IF(OR(N(AH$5)=0,AH$6=""),0,AH$5*((DATE(YEAR($B97),MONTH($B97),MIN(AH$6,DAY(EOMONTH($B97,0))))&gt;=$B97)*(DATE(YEAR($B97),MONTH($B97),MIN(AH$6,DAY(EOMONTH($B97,0))))&lt;$C97)+(DATE(YEAR($B97),MONTH($B97)+1,MIN(AH$6,DAY(EOMONTH($B97,1))))&gt;=$B97)*(DATE(YEAR($B97),MONTH($B97)+1,MIN(AH$6,DAY(EOMONTH($B97,1))))&lt;$C97)))</f>
        <v>0</v>
      </c>
      <c r="AI97" s="48" t="n">
        <f aca="false">IF(OR(N(AI$5)=0,AI$6=""),0,AI$5*((DATE(YEAR($B97),MONTH($B97),MIN(AI$6,DAY(EOMONTH($B97,0))))&gt;=$B97)*(DATE(YEAR($B97),MONTH($B97),MIN(AI$6,DAY(EOMONTH($B97,0))))&lt;$C97)+(DATE(YEAR($B97),MONTH($B97)+1,MIN(AI$6,DAY(EOMONTH($B97,1))))&gt;=$B97)*(DATE(YEAR($B97),MONTH($B97)+1,MIN(AI$6,DAY(EOMONTH($B97,1))))&lt;$C97)))</f>
        <v>0</v>
      </c>
      <c r="AJ97" s="48" t="n">
        <f aca="false">IF(OR(N(AJ$5)=0,AJ$6=""),0,AJ$5*((DATE(YEAR($B97),MONTH($B97),MIN(AJ$6,DAY(EOMONTH($B97,0))))&gt;=$B97)*(DATE(YEAR($B97),MONTH($B97),MIN(AJ$6,DAY(EOMONTH($B97,0))))&lt;$C97)+(DATE(YEAR($B97),MONTH($B97)+1,MIN(AJ$6,DAY(EOMONTH($B97,1))))&gt;=$B97)*(DATE(YEAR($B97),MONTH($B97)+1,MIN(AJ$6,DAY(EOMONTH($B97,1))))&lt;$C97)))</f>
        <v>0</v>
      </c>
      <c r="AK97" s="48" t="n">
        <f aca="false">IF(OR(N(AK$5)=0,AK$6=""),0,AK$5*((DATE(YEAR($B97),MONTH($B97),MIN(AK$6,DAY(EOMONTH($B97,0))))&gt;=$B97)*(DATE(YEAR($B97),MONTH($B97),MIN(AK$6,DAY(EOMONTH($B97,0))))&lt;$C97)+(DATE(YEAR($B97),MONTH($B97)+1,MIN(AK$6,DAY(EOMONTH($B97,1))))&gt;=$B97)*(DATE(YEAR($B97),MONTH($B97)+1,MIN(AK$6,DAY(EOMONTH($B97,1))))&lt;$C97)))</f>
        <v>0</v>
      </c>
      <c r="AL97" s="48" t="n">
        <f aca="false">IF(OR(N(AL$5)=0,AL$6=""),0,AL$5*((DATE(YEAR($B97),MONTH($B97),MIN(AL$6,DAY(EOMONTH($B97,0))))&gt;=$B97)*(DATE(YEAR($B97),MONTH($B97),MIN(AL$6,DAY(EOMONTH($B97,0))))&lt;$C97)+(DATE(YEAR($B97),MONTH($B97)+1,MIN(AL$6,DAY(EOMONTH($B97,1))))&gt;=$B97)*(DATE(YEAR($B97),MONTH($B97)+1,MIN(AL$6,DAY(EOMONTH($B97,1))))&lt;$C97)))</f>
        <v>0</v>
      </c>
      <c r="AM97" s="48" t="n">
        <f aca="false">IF(OR(N(AM$5)=0,AM$6=""),0,AM$5*((DATE(YEAR($B97),MONTH($B97),MIN(AM$6,DAY(EOMONTH($B97,0))))&gt;=$B97)*(DATE(YEAR($B97),MONTH($B97),MIN(AM$6,DAY(EOMONTH($B97,0))))&lt;$C97)+(DATE(YEAR($B97),MONTH($B97)+1,MIN(AM$6,DAY(EOMONTH($B97,1))))&gt;=$B97)*(DATE(YEAR($B97),MONTH($B97)+1,MIN(AM$6,DAY(EOMONTH($B97,1))))&lt;$C97)))</f>
        <v>0</v>
      </c>
      <c r="AN97" s="48" t="n">
        <f aca="false">IF(OR(N(AN$5)=0,AN$6=""),0,AN$5*((DATE(YEAR($B97),MONTH($B97),MIN(AN$6,DAY(EOMONTH($B97,0))))&gt;=$B97)*(DATE(YEAR($B97),MONTH($B97),MIN(AN$6,DAY(EOMONTH($B97,0))))&lt;$C97)+(DATE(YEAR($B97),MONTH($B97)+1,MIN(AN$6,DAY(EOMONTH($B97,1))))&gt;=$B97)*(DATE(YEAR($B97),MONTH($B97)+1,MIN(AN$6,DAY(EOMONTH($B97,1))))&lt;$C97)))</f>
        <v>0</v>
      </c>
      <c r="AO97" s="48" t="n">
        <f aca="false">IF(OR(N(AO$5)=0,AO$6=""),0,AO$5*((DATE(YEAR($B97),MONTH($B97),MIN(AO$6,DAY(EOMONTH($B97,0))))&gt;=$B97)*(DATE(YEAR($B97),MONTH($B97),MIN(AO$6,DAY(EOMONTH($B97,0))))&lt;$C97)+(DATE(YEAR($B97),MONTH($B97)+1,MIN(AO$6,DAY(EOMONTH($B97,1))))&gt;=$B97)*(DATE(YEAR($B97),MONTH($B97)+1,MIN(AO$6,DAY(EOMONTH($B97,1))))&lt;$C97)))</f>
        <v>0</v>
      </c>
      <c r="AP97" s="48" t="n">
        <f aca="false">IF(OR(N(AP$5)=0,AP$6=""),0,AP$5*((DATE(YEAR($B97),MONTH($B97),MIN(AP$6,DAY(EOMONTH($B97,0))))&gt;=$B97)*(DATE(YEAR($B97),MONTH($B97),MIN(AP$6,DAY(EOMONTH($B97,0))))&lt;$C97)+(DATE(YEAR($B97),MONTH($B97)+1,MIN(AP$6,DAY(EOMONTH($B97,1))))&gt;=$B97)*(DATE(YEAR($B97),MONTH($B97)+1,MIN(AP$6,DAY(EOMONTH($B97,1))))&lt;$C97)))</f>
        <v>0</v>
      </c>
      <c r="AQ97" s="48" t="n">
        <f aca="false">IF(OR(N(AQ$5)=0,AQ$6=""),0,AQ$5*((DATE(YEAR($B97),MONTH($B97),MIN(AQ$6,DAY(EOMONTH($B97,0))))&gt;=$B97)*(DATE(YEAR($B97),MONTH($B97),MIN(AQ$6,DAY(EOMONTH($B97,0))))&lt;$C97)+(DATE(YEAR($B97),MONTH($B97)+1,MIN(AQ$6,DAY(EOMONTH($B97,1))))&gt;=$B97)*(DATE(YEAR($B97),MONTH($B97)+1,MIN(AQ$6,DAY(EOMONTH($B97,1))))&lt;$C97)))</f>
        <v>0</v>
      </c>
      <c r="AR97" s="48" t="n">
        <f aca="false">IF(OR(N(AR$5)=0,AR$6=""),0,AR$5*((DATE(YEAR($B97),MONTH($B97),MIN(AR$6,DAY(EOMONTH($B97,0))))&gt;=$B97)*(DATE(YEAR($B97),MONTH($B97),MIN(AR$6,DAY(EOMONTH($B97,0))))&lt;$C97)+(DATE(YEAR($B97),MONTH($B97)+1,MIN(AR$6,DAY(EOMONTH($B97,1))))&gt;=$B97)*(DATE(YEAR($B97),MONTH($B97)+1,MIN(AR$6,DAY(EOMONTH($B97,1))))&lt;$C97)))</f>
        <v>0</v>
      </c>
      <c r="AS97" s="48" t="n">
        <f aca="false">IF(OR(N(AS$5)=0,AS$6=""),0,AS$5*((DATE(YEAR($B97),MONTH($B97),MIN(AS$6,DAY(EOMONTH($B97,0))))&gt;=$B97)*(DATE(YEAR($B97),MONTH($B97),MIN(AS$6,DAY(EOMONTH($B97,0))))&lt;$C97)+(DATE(YEAR($B97),MONTH($B97)+1,MIN(AS$6,DAY(EOMONTH($B97,1))))&gt;=$B97)*(DATE(YEAR($B97),MONTH($B97)+1,MIN(AS$6,DAY(EOMONTH($B97,1))))&lt;$C97)))</f>
        <v>0</v>
      </c>
      <c r="AT97" s="48" t="n">
        <f aca="false">IF(OR(N(AT$5)=0,AT$6=""),0,AT$5*((DATE(YEAR($B97),MONTH($B97),MIN(AT$6,DAY(EOMONTH($B97,0))))&gt;=$B97)*(DATE(YEAR($B97),MONTH($B97),MIN(AT$6,DAY(EOMONTH($B97,0))))&lt;$C97)+(DATE(YEAR($B97),MONTH($B97)+1,MIN(AT$6,DAY(EOMONTH($B97,1))))&gt;=$B97)*(DATE(YEAR($B97),MONTH($B97)+1,MIN(AT$6,DAY(EOMONTH($B97,1))))&lt;$C97)))</f>
        <v>0</v>
      </c>
      <c r="AU97" s="48" t="n">
        <f aca="false">IF(OR(N(AU$5)=0,AU$6=""),0,AU$5*((DATE(YEAR($B97),MONTH($B97),MIN(AU$6,DAY(EOMONTH($B97,0))))&gt;=$B97)*(DATE(YEAR($B97),MONTH($B97),MIN(AU$6,DAY(EOMONTH($B97,0))))&lt;$C97)+(DATE(YEAR($B97),MONTH($B97)+1,MIN(AU$6,DAY(EOMONTH($B97,1))))&gt;=$B97)*(DATE(YEAR($B97),MONTH($B97)+1,MIN(AU$6,DAY(EOMONTH($B97,1))))&lt;$C97)))</f>
        <v>0</v>
      </c>
      <c r="AV97" s="48" t="n">
        <f aca="false">IF(OR(N(AV$5)=0,AV$6=""),0,AV$5*((DATE(YEAR($B97),MONTH($B97),MIN(AV$6,DAY(EOMONTH($B97,0))))&gt;=$B97)*(DATE(YEAR($B97),MONTH($B97),MIN(AV$6,DAY(EOMONTH($B97,0))))&lt;$C97)+(DATE(YEAR($B97),MONTH($B97)+1,MIN(AV$6,DAY(EOMONTH($B97,1))))&gt;=$B97)*(DATE(YEAR($B97),MONTH($B97)+1,MIN(AV$6,DAY(EOMONTH($B97,1))))&lt;$C97)))</f>
        <v>0</v>
      </c>
      <c r="AW97" s="48" t="n">
        <f aca="false">IF(OR(N(AW$5)=0,AW$6=""),0,AW$5*((DATE(YEAR($B97),MONTH($B97),MIN(AW$6,DAY(EOMONTH($B97,0))))&gt;=$B97)*(DATE(YEAR($B97),MONTH($B97),MIN(AW$6,DAY(EOMONTH($B97,0))))&lt;$C97)+(DATE(YEAR($B97),MONTH($B97)+1,MIN(AW$6,DAY(EOMONTH($B97,1))))&gt;=$B97)*(DATE(YEAR($B97),MONTH($B97)+1,MIN(AW$6,DAY(EOMONTH($B97,1))))&lt;$C97)))</f>
        <v>0</v>
      </c>
      <c r="AX97" s="48" t="n">
        <f aca="false">IF(OR(N(AX$5)=0,AX$6=""),0,AX$5*((DATE(YEAR($B97),MONTH($B97),MIN(AX$6,DAY(EOMONTH($B97,0))))&gt;=$B97)*(DATE(YEAR($B97),MONTH($B97),MIN(AX$6,DAY(EOMONTH($B97,0))))&lt;$C97)+(DATE(YEAR($B97),MONTH($B97)+1,MIN(AX$6,DAY(EOMONTH($B97,1))))&gt;=$B97)*(DATE(YEAR($B97),MONTH($B97)+1,MIN(AX$6,DAY(EOMONTH($B97,1))))&lt;$C97)))</f>
        <v>0</v>
      </c>
      <c r="AY97" s="48" t="n">
        <f aca="false">IF(OR(N(AY$5)=0,AY$6=""),0,AY$5*((DATE(YEAR($B97),MONTH($B97),MIN(AY$6,DAY(EOMONTH($B97,0))))&gt;=$B97)*(DATE(YEAR($B97),MONTH($B97),MIN(AY$6,DAY(EOMONTH($B97,0))))&lt;$C97)+(DATE(YEAR($B97),MONTH($B97)+1,MIN(AY$6,DAY(EOMONTH($B97,1))))&gt;=$B97)*(DATE(YEAR($B97),MONTH($B97)+1,MIN(AY$6,DAY(EOMONTH($B97,1))))&lt;$C97)))</f>
        <v>0</v>
      </c>
      <c r="AZ97" s="48" t="n">
        <f aca="false">IF(OR(N(AZ$5)=0,AZ$6=""),0,AZ$5*((DATE(YEAR($B97),MONTH($B97),MIN(AZ$6,DAY(EOMONTH($B97,0))))&gt;=$B97)*(DATE(YEAR($B97),MONTH($B97),MIN(AZ$6,DAY(EOMONTH($B97,0))))&lt;$C97)+(DATE(YEAR($B97),MONTH($B97)+1,MIN(AZ$6,DAY(EOMONTH($B97,1))))&gt;=$B97)*(DATE(YEAR($B97),MONTH($B97)+1,MIN(AZ$6,DAY(EOMONTH($B97,1))))&lt;$C97)))</f>
        <v>0</v>
      </c>
      <c r="BA97" s="48" t="n">
        <f aca="false">IF(OR(N(BA$5)=0,BA$6=""),0,BA$5*((DATE(YEAR($B97),MONTH($B97),MIN(BA$6,DAY(EOMONTH($B97,0))))&gt;=$B97)*(DATE(YEAR($B97),MONTH($B97),MIN(BA$6,DAY(EOMONTH($B97,0))))&lt;$C97)+(DATE(YEAR($B97),MONTH($B97)+1,MIN(BA$6,DAY(EOMONTH($B97,1))))&gt;=$B97)*(DATE(YEAR($B97),MONTH($B97)+1,MIN(BA$6,DAY(EOMONTH($B97,1))))&lt;$C97)))</f>
        <v>0</v>
      </c>
      <c r="BB97" s="48" t="n">
        <f aca="false">IF(OR(N(BB$5)=0,BB$6=""),0,BB$5*((DATE(YEAR($B97),MONTH($B97),MIN(BB$6,DAY(EOMONTH($B97,0))))&gt;=$B97)*(DATE(YEAR($B97),MONTH($B97),MIN(BB$6,DAY(EOMONTH($B97,0))))&lt;$C97)+(DATE(YEAR($B97),MONTH($B97)+1,MIN(BB$6,DAY(EOMONTH($B97,1))))&gt;=$B97)*(DATE(YEAR($B97),MONTH($B97)+1,MIN(BB$6,DAY(EOMONTH($B97,1))))&lt;$C97)))</f>
        <v>0</v>
      </c>
      <c r="BC97" s="48" t="n">
        <f aca="false">IF(OR(N(BC$5)=0,BC$6=""),0,BC$5*((DATE(YEAR($B97),MONTH($B97),MIN(BC$6,DAY(EOMONTH($B97,0))))&gt;=$B97)*(DATE(YEAR($B97),MONTH($B97),MIN(BC$6,DAY(EOMONTH($B97,0))))&lt;$C97)+(DATE(YEAR($B97),MONTH($B97)+1,MIN(BC$6,DAY(EOMONTH($B97,1))))&gt;=$B97)*(DATE(YEAR($B97),MONTH($B97)+1,MIN(BC$6,DAY(EOMONTH($B97,1))))&lt;$C97)))</f>
        <v>0</v>
      </c>
      <c r="BD97" s="48" t="n">
        <f aca="false">IF(OR(N(BD$5)=0,BD$6=""),0,BD$5*((DATE(YEAR($B97),MONTH($B97),MIN(BD$6,DAY(EOMONTH($B97,0))))&gt;=$B97)*(DATE(YEAR($B97),MONTH($B97),MIN(BD$6,DAY(EOMONTH($B97,0))))&lt;$C97)+(DATE(YEAR($B97),MONTH($B97)+1,MIN(BD$6,DAY(EOMONTH($B97,1))))&gt;=$B97)*(DATE(YEAR($B97),MONTH($B97)+1,MIN(BD$6,DAY(EOMONTH($B97,1))))&lt;$C97)))</f>
        <v>0</v>
      </c>
      <c r="BE97" s="48" t="n">
        <f aca="false">IF(OR(N(BE$5)=0,BE$6=""),0,BE$5*((DATE(YEAR($B97),MONTH($B97),MIN(BE$6,DAY(EOMONTH($B97,0))))&gt;=$B97)*(DATE(YEAR($B97),MONTH($B97),MIN(BE$6,DAY(EOMONTH($B97,0))))&lt;$C97)+(DATE(YEAR($B97),MONTH($B97)+1,MIN(BE$6,DAY(EOMONTH($B97,1))))&gt;=$B97)*(DATE(YEAR($B97),MONTH($B97)+1,MIN(BE$6,DAY(EOMONTH($B97,1))))&lt;$C97)))</f>
        <v>0</v>
      </c>
      <c r="BF97" s="48" t="n">
        <f aca="false">IF(OR(N(BF$5)=0,BF$6=""),0,BF$5*((DATE(YEAR($B97),MONTH($B97),MIN(BF$6,DAY(EOMONTH($B97,0))))&gt;=$B97)*(DATE(YEAR($B97),MONTH($B97),MIN(BF$6,DAY(EOMONTH($B97,0))))&lt;$C97)+(DATE(YEAR($B97),MONTH($B97)+1,MIN(BF$6,DAY(EOMONTH($B97,1))))&gt;=$B97)*(DATE(YEAR($B97),MONTH($B97)+1,MIN(BF$6,DAY(EOMONTH($B97,1))))&lt;$C97)))</f>
        <v>0</v>
      </c>
      <c r="BG97" s="48" t="n">
        <f aca="false">IF(OR(N(BG$5)=0,BG$6=""),0,BG$5*((DATE(YEAR($B97),MONTH($B97),MIN(BG$6,DAY(EOMONTH($B97,0))))&gt;=$B97)*(DATE(YEAR($B97),MONTH($B97),MIN(BG$6,DAY(EOMONTH($B97,0))))&lt;$C97)+(DATE(YEAR($B97),MONTH($B97)+1,MIN(BG$6,DAY(EOMONTH($B97,1))))&gt;=$B97)*(DATE(YEAR($B97),MONTH($B97)+1,MIN(BG$6,DAY(EOMONTH($B97,1))))&lt;$C97)))</f>
        <v>0</v>
      </c>
      <c r="BH97" s="48" t="n">
        <f aca="false">IF(OR(N(BH$5)=0,BH$6=""),0,BH$5*((DATE(YEAR($B97),MONTH($B97),MIN(BH$6,DAY(EOMONTH($B97,0))))&gt;=$B97)*(DATE(YEAR($B97),MONTH($B97),MIN(BH$6,DAY(EOMONTH($B97,0))))&lt;$C97)+(DATE(YEAR($B97),MONTH($B97)+1,MIN(BH$6,DAY(EOMONTH($B97,1))))&gt;=$B97)*(DATE(YEAR($B97),MONTH($B97)+1,MIN(BH$6,DAY(EOMONTH($B97,1))))&lt;$C97)))</f>
        <v>0</v>
      </c>
      <c r="BI97" s="48" t="n">
        <f aca="false">IF(OR(N(BI$5)=0,BI$6=""),0,BI$5*((DATE(YEAR($B97),MONTH($B97),MIN(BI$6,DAY(EOMONTH($B97,0))))&gt;=$B97)*(DATE(YEAR($B97),MONTH($B97),MIN(BI$6,DAY(EOMONTH($B97,0))))&lt;$C97)+(DATE(YEAR($B97),MONTH($B97)+1,MIN(BI$6,DAY(EOMONTH($B97,1))))&gt;=$B97)*(DATE(YEAR($B97),MONTH($B97)+1,MIN(BI$6,DAY(EOMONTH($B97,1))))&lt;$C97)))</f>
        <v>0</v>
      </c>
      <c r="BJ97" s="48" t="n">
        <f aca="false">IF(OR(N(BJ$5)=0,BJ$6=""),0,BJ$5*((DATE(YEAR($B97),MONTH($B97),MIN(BJ$6,DAY(EOMONTH($B97,0))))&gt;=$B97)*(DATE(YEAR($B97),MONTH($B97),MIN(BJ$6,DAY(EOMONTH($B97,0))))&lt;$C97)+(DATE(YEAR($B97),MONTH($B97)+1,MIN(BJ$6,DAY(EOMONTH($B97,1))))&gt;=$B97)*(DATE(YEAR($B97),MONTH($B97)+1,MIN(BJ$6,DAY(EOMONTH($B97,1))))&lt;$C97)))</f>
        <v>0</v>
      </c>
      <c r="BK97" s="48" t="n">
        <f aca="false">IF(OR(N(BK$5)=0,BK$6=""),0,BK$5*((DATE(YEAR($B97),MONTH($B97),MIN(BK$6,DAY(EOMONTH($B97,0))))&gt;=$B97)*(DATE(YEAR($B97),MONTH($B97),MIN(BK$6,DAY(EOMONTH($B97,0))))&lt;$C97)+(DATE(YEAR($B97),MONTH($B97)+1,MIN(BK$6,DAY(EOMONTH($B97,1))))&gt;=$B97)*(DATE(YEAR($B97),MONTH($B97)+1,MIN(BK$6,DAY(EOMONTH($B97,1))))&lt;$C97)))</f>
        <v>0</v>
      </c>
      <c r="BL97" s="48" t="n">
        <f aca="false">IF(OR(N(BL$5)=0,BL$6=""),0,BL$5*((DATE(YEAR($B97),MONTH($B97),MIN(BL$6,DAY(EOMONTH($B97,0))))&gt;=$B97)*(DATE(YEAR($B97),MONTH($B97),MIN(BL$6,DAY(EOMONTH($B97,0))))&lt;$C97)+(DATE(YEAR($B97),MONTH($B97)+1,MIN(BL$6,DAY(EOMONTH($B97,1))))&gt;=$B97)*(DATE(YEAR($B97),MONTH($B97)+1,MIN(BL$6,DAY(EOMONTH($B97,1))))&lt;$C97)))</f>
        <v>0</v>
      </c>
      <c r="BM97" s="48" t="n">
        <f aca="false">IF(OR(N(BM$5)=0,BM$6=""),0,BM$5*((DATE(YEAR($B97),MONTH($B97),MIN(BM$6,DAY(EOMONTH($B97,0))))&gt;=$B97)*(DATE(YEAR($B97),MONTH($B97),MIN(BM$6,DAY(EOMONTH($B97,0))))&lt;$C97)+(DATE(YEAR($B97),MONTH($B97)+1,MIN(BM$6,DAY(EOMONTH($B97,1))))&gt;=$B97)*(DATE(YEAR($B97),MONTH($B97)+1,MIN(BM$6,DAY(EOMONTH($B97,1))))&lt;$C97)))</f>
        <v>0</v>
      </c>
      <c r="BN97" s="48" t="n">
        <f aca="false">IF(OR(N(BN$5)=0,BN$6=""),0,BN$5*((DATE(YEAR($B97),MONTH($B97),MIN(BN$6,DAY(EOMONTH($B97,0))))&gt;=$B97)*(DATE(YEAR($B97),MONTH($B97),MIN(BN$6,DAY(EOMONTH($B97,0))))&lt;$C97)+(DATE(YEAR($B97),MONTH($B97)+1,MIN(BN$6,DAY(EOMONTH($B97,1))))&gt;=$B97)*(DATE(YEAR($B97),MONTH($B97)+1,MIN(BN$6,DAY(EOMONTH($B97,1))))&lt;$C97)))</f>
        <v>0</v>
      </c>
      <c r="BO97" s="48" t="n">
        <f aca="false">IF(OR(N(BO$5)=0,BO$6=""),0,BO$5*((DATE(YEAR($B97),MONTH($B97),MIN(BO$6,DAY(EOMONTH($B97,0))))&gt;=$B97)*(DATE(YEAR($B97),MONTH($B97),MIN(BO$6,DAY(EOMONTH($B97,0))))&lt;$C97)+(DATE(YEAR($B97),MONTH($B97)+1,MIN(BO$6,DAY(EOMONTH($B97,1))))&gt;=$B97)*(DATE(YEAR($B97),MONTH($B97)+1,MIN(BO$6,DAY(EOMONTH($B97,1))))&lt;$C97)))</f>
        <v>0</v>
      </c>
      <c r="BP97" s="48" t="n">
        <f aca="false">IF(OR(N(BP$5)=0,BP$6=""),0,BP$5*((DATE(YEAR($B97),MONTH($B97),MIN(BP$6,DAY(EOMONTH($B97,0))))&gt;=$B97)*(DATE(YEAR($B97),MONTH($B97),MIN(BP$6,DAY(EOMONTH($B97,0))))&lt;$C97)+(DATE(YEAR($B97),MONTH($B97)+1,MIN(BP$6,DAY(EOMONTH($B97,1))))&gt;=$B97)*(DATE(YEAR($B97),MONTH($B97)+1,MIN(BP$6,DAY(EOMONTH($B97,1))))&lt;$C97)))</f>
        <v>0</v>
      </c>
      <c r="BQ97" s="48" t="n">
        <f aca="false">IF(OR(N(BQ$5)=0,BQ$6=""),0,BQ$5*((DATE(YEAR($B97),MONTH($B97),MIN(BQ$6,DAY(EOMONTH($B97,0))))&gt;=$B97)*(DATE(YEAR($B97),MONTH($B97),MIN(BQ$6,DAY(EOMONTH($B97,0))))&lt;$C97)+(DATE(YEAR($B97),MONTH($B97)+1,MIN(BQ$6,DAY(EOMONTH($B97,1))))&gt;=$B97)*(DATE(YEAR($B97),MONTH($B97)+1,MIN(BQ$6,DAY(EOMONTH($B97,1))))&lt;$C97)))</f>
        <v>0</v>
      </c>
      <c r="BR97" s="48" t="n">
        <f aca="false">IF(OR(N(BR$5)=0,BR$6=""),0,BR$5*((DATE(YEAR($B97),MONTH($B97),MIN(BR$6,DAY(EOMONTH($B97,0))))&gt;=$B97)*(DATE(YEAR($B97),MONTH($B97),MIN(BR$6,DAY(EOMONTH($B97,0))))&lt;$C97)+(DATE(YEAR($B97),MONTH($B97)+1,MIN(BR$6,DAY(EOMONTH($B97,1))))&gt;=$B97)*(DATE(YEAR($B97),MONTH($B97)+1,MIN(BR$6,DAY(EOMONTH($B97,1))))&lt;$C97)))</f>
        <v>0</v>
      </c>
      <c r="BS97" s="48" t="n">
        <f aca="false">IF(OR(N(BS$5)=0,BS$6=""),0,BS$5*((DATE(YEAR($B97),MONTH($B97),MIN(BS$6,DAY(EOMONTH($B97,0))))&gt;=$B97)*(DATE(YEAR($B97),MONTH($B97),MIN(BS$6,DAY(EOMONTH($B97,0))))&lt;$C97)+(DATE(YEAR($B97),MONTH($B97)+1,MIN(BS$6,DAY(EOMONTH($B97,1))))&gt;=$B97)*(DATE(YEAR($B97),MONTH($B97)+1,MIN(BS$6,DAY(EOMONTH($B97,1))))&lt;$C97)))</f>
        <v>0</v>
      </c>
      <c r="BT97" s="48" t="n">
        <f aca="false">IF(OR(N(BT$5)=0,BT$6=""),0,BT$5*((DATE(YEAR($B97),MONTH($B97),MIN(BT$6,DAY(EOMONTH($B97,0))))&gt;=$B97)*(DATE(YEAR($B97),MONTH($B97),MIN(BT$6,DAY(EOMONTH($B97,0))))&lt;$C97)+(DATE(YEAR($B97),MONTH($B97)+1,MIN(BT$6,DAY(EOMONTH($B97,1))))&gt;=$B97)*(DATE(YEAR($B97),MONTH($B97)+1,MIN(BT$6,DAY(EOMONTH($B97,1))))&lt;$C97)))</f>
        <v>0</v>
      </c>
      <c r="BU97" s="48" t="n">
        <f aca="false">IF(OR(N(BU$5)=0,BU$6=""),0,BU$5*((DATE(YEAR($B97),MONTH($B97),MIN(BU$6,DAY(EOMONTH($B97,0))))&gt;=$B97)*(DATE(YEAR($B97),MONTH($B97),MIN(BU$6,DAY(EOMONTH($B97,0))))&lt;$C97)+(DATE(YEAR($B97),MONTH($B97)+1,MIN(BU$6,DAY(EOMONTH($B97,1))))&gt;=$B97)*(DATE(YEAR($B97),MONTH($B97)+1,MIN(BU$6,DAY(EOMONTH($B97,1))))&lt;$C97)))</f>
        <v>0</v>
      </c>
      <c r="BV97" s="48" t="n">
        <f aca="false">IF(OR(N(BV$5)=0,BV$6=""),0,BV$5*((DATE(YEAR($B97),MONTH($B97),MIN(BV$6,DAY(EOMONTH($B97,0))))&gt;=$B97)*(DATE(YEAR($B97),MONTH($B97),MIN(BV$6,DAY(EOMONTH($B97,0))))&lt;$C97)+(DATE(YEAR($B97),MONTH($B97)+1,MIN(BV$6,DAY(EOMONTH($B97,1))))&gt;=$B97)*(DATE(YEAR($B97),MONTH($B97)+1,MIN(BV$6,DAY(EOMONTH($B97,1))))&lt;$C97)))</f>
        <v>0</v>
      </c>
      <c r="BW97" s="48" t="n">
        <f aca="false">IF(OR(N(BW$5)=0,BW$6=""),0,BW$5*((DATE(YEAR($B97),MONTH($B97),MIN(BW$6,DAY(EOMONTH($B97,0))))&gt;=$B97)*(DATE(YEAR($B97),MONTH($B97),MIN(BW$6,DAY(EOMONTH($B97,0))))&lt;$C97)+(DATE(YEAR($B97),MONTH($B97)+1,MIN(BW$6,DAY(EOMONTH($B97,1))))&gt;=$B97)*(DATE(YEAR($B97),MONTH($B97)+1,MIN(BW$6,DAY(EOMONTH($B97,1))))&lt;$C97)))</f>
        <v>0</v>
      </c>
      <c r="BX97" s="48" t="n">
        <f aca="false">MIN(Z97,(FT96*(1+FT$5/Setup!$C$36)+IF($V97=1,N($F97),0)))</f>
        <v>0</v>
      </c>
      <c r="BY97" s="48" t="n">
        <f aca="false">MIN(AA97,(FU96*(1+FU$5/Setup!$C$36)+IF($V97=2,N($F97),0)))</f>
        <v>0</v>
      </c>
      <c r="BZ97" s="48" t="n">
        <f aca="false">MIN(AB97,(FV96*(1+FV$5/Setup!$C$36)+IF($V97=3,N($F97),0)))</f>
        <v>0</v>
      </c>
      <c r="CA97" s="48" t="n">
        <f aca="false">MIN(AC97,(FW96*(1+FW$5/Setup!$C$36)+IF($V97=4,N($F97),0)))</f>
        <v>0</v>
      </c>
      <c r="CB97" s="48" t="n">
        <f aca="false">MIN(AD97,(FX96*(1+FX$5/Setup!$C$36)+IF($V97=5,N($F97),0)))</f>
        <v>0</v>
      </c>
      <c r="CC97" s="48" t="n">
        <f aca="false">MIN(AE97,(FY96*(1+FY$5/Setup!$C$36)+IF($V97=6,N($F97),0)))</f>
        <v>0</v>
      </c>
      <c r="CD97" s="48" t="n">
        <f aca="false">MIN(AF97,(FZ96*(1+FZ$5/Setup!$C$36)+IF($V97=7,N($F97),0)))</f>
        <v>0</v>
      </c>
      <c r="CE97" s="48" t="n">
        <f aca="false">MIN(AG97,(GA96*(1+GA$5/Setup!$C$36)+IF($V97=8,N($F97),0)))</f>
        <v>0</v>
      </c>
      <c r="CF97" s="48" t="n">
        <f aca="false">MIN(AH97,(GB96*(1+GB$5/Setup!$C$36)+IF($V97=9,N($F97),0)))</f>
        <v>0</v>
      </c>
      <c r="CG97" s="48" t="n">
        <f aca="false">MIN(AI97,(GC96*(1+GC$5/Setup!$C$36)+IF($V97=10,N($F97),0)))</f>
        <v>0</v>
      </c>
      <c r="CH97" s="48" t="n">
        <f aca="false">MIN(AJ97,(GD96*(1+GD$5/Setup!$C$36)+IF($V97=11,N($F97),0)))</f>
        <v>0</v>
      </c>
      <c r="CI97" s="48" t="n">
        <f aca="false">MIN(AK97,(GE96*(1+GE$5/Setup!$C$36)+IF($V97=12,N($F97),0)))</f>
        <v>0</v>
      </c>
      <c r="CJ97" s="48" t="n">
        <f aca="false">MIN(AL97,(GF96*(1+GF$5/Setup!$C$36)+IF($V97=13,N($F97),0)))</f>
        <v>0</v>
      </c>
      <c r="CK97" s="48" t="n">
        <f aca="false">MIN(AM97,(GG96*(1+GG$5/Setup!$C$36)+IF($V97=14,N($F97),0)))</f>
        <v>0</v>
      </c>
      <c r="CL97" s="48" t="n">
        <f aca="false">MIN(AN97,(GH96*(1+GH$5/Setup!$C$36)+IF($V97=15,N($F97),0)))</f>
        <v>0</v>
      </c>
      <c r="CM97" s="48" t="n">
        <f aca="false">MIN(AO97,(GI96*(1+GI$5/Setup!$C$36)+IF($V97=16,N($F97),0)))</f>
        <v>0</v>
      </c>
      <c r="CN97" s="48" t="n">
        <f aca="false">MIN(AP97,(GJ96*(1+GJ$5/Setup!$C$36)+IF($V97=17,N($F97),0)))</f>
        <v>0</v>
      </c>
      <c r="CO97" s="48" t="n">
        <f aca="false">MIN(AQ97,(GK96*(1+GK$5/Setup!$C$36)+IF($V97=18,N($F97),0)))</f>
        <v>0</v>
      </c>
      <c r="CP97" s="48" t="n">
        <f aca="false">MIN(AR97,(GL96*(1+GL$5/Setup!$C$36)+IF($V97=19,N($F97),0)))</f>
        <v>0</v>
      </c>
      <c r="CQ97" s="48" t="n">
        <f aca="false">MIN(AS97,(GM96*(1+GM$5/Setup!$C$36)+IF($V97=20,N($F97),0)))</f>
        <v>0</v>
      </c>
      <c r="CR97" s="48" t="n">
        <f aca="false">MIN(AT97,(GN96*(1+GN$5/Setup!$C$36)+IF($V97=21,N($F97),0)))</f>
        <v>0</v>
      </c>
      <c r="CS97" s="48" t="n">
        <f aca="false">MIN(AU97,(GO96*(1+GO$5/Setup!$C$36)+IF($V97=22,N($F97),0)))</f>
        <v>0</v>
      </c>
      <c r="CT97" s="48" t="n">
        <f aca="false">MIN(AV97,(GP96*(1+GP$5/Setup!$C$36)+IF($V97=23,N($F97),0)))</f>
        <v>0</v>
      </c>
      <c r="CU97" s="48" t="n">
        <f aca="false">MIN(AW97,(GQ96*(1+GQ$5/Setup!$C$36)+IF($V97=24,N($F97),0)))</f>
        <v>0</v>
      </c>
      <c r="CV97" s="48" t="n">
        <f aca="false">MIN(AX97,(GR96*(1+GR$5/Setup!$C$36)+IF($V97=25,N($F97),0)))</f>
        <v>0</v>
      </c>
      <c r="CW97" s="48" t="n">
        <f aca="false">MIN(AY97,(GS96*(1+GS$5/Setup!$C$36)+IF($V97=26,N($F97),0)))</f>
        <v>0</v>
      </c>
      <c r="CX97" s="48" t="n">
        <f aca="false">MIN(AZ97,(GT96*(1+GT$5/Setup!$C$36)+IF($V97=27,N($F97),0)))</f>
        <v>0</v>
      </c>
      <c r="CY97" s="48" t="n">
        <f aca="false">MIN(BA97,(GU96*(1+GU$5/Setup!$C$36)+IF($V97=28,N($F97),0)))</f>
        <v>0</v>
      </c>
      <c r="CZ97" s="48" t="n">
        <f aca="false">MIN(BB97,(GV96*(1+GV$5/Setup!$C$36)+IF($V97=29,N($F97),0)))</f>
        <v>0</v>
      </c>
      <c r="DA97" s="48" t="n">
        <f aca="false">MIN(BC97,(GW96*(1+GW$5/Setup!$C$36)+IF($V97=30,N($F97),0)))</f>
        <v>0</v>
      </c>
      <c r="DB97" s="48" t="n">
        <f aca="false">MIN(BD97,(GX96*(1+GX$5/Setup!$C$36)+IF($V97=31,N($F97),0)))</f>
        <v>0</v>
      </c>
      <c r="DC97" s="48" t="n">
        <f aca="false">MIN(BE97,(GY96*(1+GY$5/Setup!$C$36)+IF($V97=32,N($F97),0)))</f>
        <v>0</v>
      </c>
      <c r="DD97" s="48" t="n">
        <f aca="false">MIN(BF97,(GZ96*(1+GZ$5/Setup!$C$36)+IF($V97=33,N($F97),0)))</f>
        <v>0</v>
      </c>
      <c r="DE97" s="48" t="n">
        <f aca="false">MIN(BG97,(HA96*(1+HA$5/Setup!$C$36)+IF($V97=34,N($F97),0)))</f>
        <v>0</v>
      </c>
      <c r="DF97" s="48" t="n">
        <f aca="false">MIN(BH97,(HB96*(1+HB$5/Setup!$C$36)+IF($V97=35,N($F97),0)))</f>
        <v>0</v>
      </c>
      <c r="DG97" s="48" t="n">
        <f aca="false">MIN(BI97,(HC96*(1+HC$5/Setup!$C$36)+IF($V97=36,N($F97),0)))</f>
        <v>0</v>
      </c>
      <c r="DH97" s="48" t="n">
        <f aca="false">MIN(BJ97,(HD96*(1+HD$5/Setup!$C$36)+IF($V97=37,N($F97),0)))</f>
        <v>0</v>
      </c>
      <c r="DI97" s="48" t="n">
        <f aca="false">MIN(BK97,(HE96*(1+HE$5/Setup!$C$36)+IF($V97=38,N($F97),0)))</f>
        <v>0</v>
      </c>
      <c r="DJ97" s="48" t="n">
        <f aca="false">MIN(BL97,(HF96*(1+HF$5/Setup!$C$36)+IF($V97=39,N($F97),0)))</f>
        <v>0</v>
      </c>
      <c r="DK97" s="48" t="n">
        <f aca="false">MIN(BM97,(HG96*(1+HG$5/Setup!$C$36)+IF($V97=40,N($F97),0)))</f>
        <v>0</v>
      </c>
      <c r="DL97" s="48" t="n">
        <f aca="false">MIN(BN97,(HH96*(1+HH$5/Setup!$C$36)+IF($V97=41,N($F97),0)))</f>
        <v>0</v>
      </c>
      <c r="DM97" s="48" t="n">
        <f aca="false">MIN(BO97,(HI96*(1+HI$5/Setup!$C$36)+IF($V97=42,N($F97),0)))</f>
        <v>0</v>
      </c>
      <c r="DN97" s="48" t="n">
        <f aca="false">MIN(BP97,(HJ96*(1+HJ$5/Setup!$C$36)+IF($V97=43,N($F97),0)))</f>
        <v>0</v>
      </c>
      <c r="DO97" s="48" t="n">
        <f aca="false">MIN(BQ97,(HK96*(1+HK$5/Setup!$C$36)+IF($V97=44,N($F97),0)))</f>
        <v>0</v>
      </c>
      <c r="DP97" s="48" t="n">
        <f aca="false">MIN(BR97,(HL96*(1+HL$5/Setup!$C$36)+IF($V97=45,N($F97),0)))</f>
        <v>0</v>
      </c>
      <c r="DQ97" s="48" t="n">
        <f aca="false">MIN(BS97,(HM96*(1+HM$5/Setup!$C$36)+IF($V97=46,N($F97),0)))</f>
        <v>0</v>
      </c>
      <c r="DR97" s="48" t="n">
        <f aca="false">MIN(BT97,(HN96*(1+HN$5/Setup!$C$36)+IF($V97=47,N($F97),0)))</f>
        <v>0</v>
      </c>
      <c r="DS97" s="48" t="n">
        <f aca="false">MIN(BU97,(HO96*(1+HO$5/Setup!$C$36)+IF($V97=48,N($F97),0)))</f>
        <v>0</v>
      </c>
      <c r="DT97" s="48" t="n">
        <f aca="false">MIN(BV97,(HP96*(1+HP$5/Setup!$C$36)+IF($V97=49,N($F97),0)))</f>
        <v>0</v>
      </c>
      <c r="DU97" s="48" t="n">
        <f aca="false">MIN(BW97,(HQ96*(1+HQ$5/Setup!$C$36)+IF($V97=50,N($F97),0)))</f>
        <v>0</v>
      </c>
      <c r="DV97" s="48" t="n">
        <f aca="false">MIN(MAX((FT96*(1+FT$5/Setup!$C$36)+IF($V97=1,N($F97),0))-BX97,0),MAX($P97-0,0))</f>
        <v>0</v>
      </c>
      <c r="DW97" s="48" t="n">
        <f aca="false">MIN(MAX((FU96*(1+FU$5/Setup!$C$36)+IF($V97=2,N($F97),0))-BY97,0),MAX($P97-SUM(DV97:DV97),0))</f>
        <v>0</v>
      </c>
      <c r="DX97" s="48" t="n">
        <f aca="false">MIN(MAX((FV96*(1+FV$5/Setup!$C$36)+IF($V97=3,N($F97),0))-BZ97,0),MAX($P97-SUM(DV97:DW97),0))</f>
        <v>0</v>
      </c>
      <c r="DY97" s="48" t="n">
        <f aca="false">MIN(MAX((FW96*(1+FW$5/Setup!$C$36)+IF($V97=4,N($F97),0))-CA97,0),MAX($P97-SUM(DV97:DX97),0))</f>
        <v>0</v>
      </c>
      <c r="DZ97" s="48" t="n">
        <f aca="false">MIN(MAX((FX96*(1+FX$5/Setup!$C$36)+IF($V97=5,N($F97),0))-CB97,0),MAX($P97-SUM(DV97:DY97),0))</f>
        <v>0</v>
      </c>
      <c r="EA97" s="48" t="n">
        <f aca="false">MIN(MAX((FY96*(1+FY$5/Setup!$C$36)+IF($V97=6,N($F97),0))-CC97,0),MAX($P97-SUM(DV97:DZ97),0))</f>
        <v>0</v>
      </c>
      <c r="EB97" s="48" t="n">
        <f aca="false">MIN(MAX((FZ96*(1+FZ$5/Setup!$C$36)+IF($V97=7,N($F97),0))-CD97,0),MAX($P97-SUM(DV97:EA97),0))</f>
        <v>0</v>
      </c>
      <c r="EC97" s="48" t="n">
        <f aca="false">MIN(MAX((GA96*(1+GA$5/Setup!$C$36)+IF($V97=8,N($F97),0))-CE97,0),MAX($P97-SUM(DV97:EB97),0))</f>
        <v>0</v>
      </c>
      <c r="ED97" s="48" t="n">
        <f aca="false">MIN(MAX((GB96*(1+GB$5/Setup!$C$36)+IF($V97=9,N($F97),0))-CF97,0),MAX($P97-SUM(DV97:EC97),0))</f>
        <v>0</v>
      </c>
      <c r="EE97" s="48" t="n">
        <f aca="false">MIN(MAX((GC96*(1+GC$5/Setup!$C$36)+IF($V97=10,N($F97),0))-CG97,0),MAX($P97-SUM(DV97:ED97),0))</f>
        <v>0</v>
      </c>
      <c r="EF97" s="48" t="n">
        <f aca="false">MIN(MAX((GD96*(1+GD$5/Setup!$C$36)+IF($V97=11,N($F97),0))-CH97,0),MAX($P97-SUM(DV97:EE97),0))</f>
        <v>0</v>
      </c>
      <c r="EG97" s="48" t="n">
        <f aca="false">MIN(MAX((GE96*(1+GE$5/Setup!$C$36)+IF($V97=12,N($F97),0))-CI97,0),MAX($P97-SUM(DV97:EF97),0))</f>
        <v>0</v>
      </c>
      <c r="EH97" s="48" t="n">
        <f aca="false">MIN(MAX((GF96*(1+GF$5/Setup!$C$36)+IF($V97=13,N($F97),0))-CJ97,0),MAX($P97-SUM(DV97:EG97),0))</f>
        <v>0</v>
      </c>
      <c r="EI97" s="48" t="n">
        <f aca="false">MIN(MAX((GG96*(1+GG$5/Setup!$C$36)+IF($V97=14,N($F97),0))-CK97,0),MAX($P97-SUM(DV97:EH97),0))</f>
        <v>0</v>
      </c>
      <c r="EJ97" s="48" t="n">
        <f aca="false">MIN(MAX((GH96*(1+GH$5/Setup!$C$36)+IF($V97=15,N($F97),0))-CL97,0),MAX($P97-SUM(DV97:EI97),0))</f>
        <v>0</v>
      </c>
      <c r="EK97" s="48" t="n">
        <f aca="false">MIN(MAX((GI96*(1+GI$5/Setup!$C$36)+IF($V97=16,N($F97),0))-CM97,0),MAX($P97-SUM(DV97:EJ97),0))</f>
        <v>0</v>
      </c>
      <c r="EL97" s="48" t="n">
        <f aca="false">MIN(MAX((GJ96*(1+GJ$5/Setup!$C$36)+IF($V97=17,N($F97),0))-CN97,0),MAX($P97-SUM(DV97:EK97),0))</f>
        <v>0</v>
      </c>
      <c r="EM97" s="48" t="n">
        <f aca="false">MIN(MAX((GK96*(1+GK$5/Setup!$C$36)+IF($V97=18,N($F97),0))-CO97,0),MAX($P97-SUM(DV97:EL97),0))</f>
        <v>0</v>
      </c>
      <c r="EN97" s="48" t="n">
        <f aca="false">MIN(MAX((GL96*(1+GL$5/Setup!$C$36)+IF($V97=19,N($F97),0))-CP97,0),MAX($P97-SUM(DV97:EM97),0))</f>
        <v>0</v>
      </c>
      <c r="EO97" s="48" t="n">
        <f aca="false">MIN(MAX((GM96*(1+GM$5/Setup!$C$36)+IF($V97=20,N($F97),0))-CQ97,0),MAX($P97-SUM(DV97:EN97),0))</f>
        <v>0</v>
      </c>
      <c r="EP97" s="48" t="n">
        <f aca="false">MIN(MAX((GN96*(1+GN$5/Setup!$C$36)+IF($V97=21,N($F97),0))-CR97,0),MAX($P97-SUM(DV97:EO97),0))</f>
        <v>0</v>
      </c>
      <c r="EQ97" s="48" t="n">
        <f aca="false">MIN(MAX((GO96*(1+GO$5/Setup!$C$36)+IF($V97=22,N($F97),0))-CS97,0),MAX($P97-SUM(DV97:EP97),0))</f>
        <v>0</v>
      </c>
      <c r="ER97" s="48" t="n">
        <f aca="false">MIN(MAX((GP96*(1+GP$5/Setup!$C$36)+IF($V97=23,N($F97),0))-CT97,0),MAX($P97-SUM(DV97:EQ97),0))</f>
        <v>0</v>
      </c>
      <c r="ES97" s="48" t="n">
        <f aca="false">MIN(MAX((GQ96*(1+GQ$5/Setup!$C$36)+IF($V97=24,N($F97),0))-CU97,0),MAX($P97-SUM(DV97:ER97),0))</f>
        <v>0</v>
      </c>
      <c r="ET97" s="48" t="n">
        <f aca="false">MIN(MAX((GR96*(1+GR$5/Setup!$C$36)+IF($V97=25,N($F97),0))-CV97,0),MAX($P97-SUM(DV97:ES97),0))</f>
        <v>0</v>
      </c>
      <c r="EU97" s="48" t="n">
        <f aca="false">MIN(MAX((GS96*(1+GS$5/Setup!$C$36)+IF($V97=26,N($F97),0))-CW97,0),MAX($P97-SUM(DV97:ET97),0))</f>
        <v>0</v>
      </c>
      <c r="EV97" s="48" t="n">
        <f aca="false">MIN(MAX((GT96*(1+GT$5/Setup!$C$36)+IF($V97=27,N($F97),0))-CX97,0),MAX($P97-SUM(DV97:EU97),0))</f>
        <v>0</v>
      </c>
      <c r="EW97" s="48" t="n">
        <f aca="false">MIN(MAX((GU96*(1+GU$5/Setup!$C$36)+IF($V97=28,N($F97),0))-CY97,0),MAX($P97-SUM(DV97:EV97),0))</f>
        <v>0</v>
      </c>
      <c r="EX97" s="48" t="n">
        <f aca="false">MIN(MAX((GV96*(1+GV$5/Setup!$C$36)+IF($V97=29,N($F97),0))-CZ97,0),MAX($P97-SUM(DV97:EW97),0))</f>
        <v>0</v>
      </c>
      <c r="EY97" s="48" t="n">
        <f aca="false">MIN(MAX((GW96*(1+GW$5/Setup!$C$36)+IF($V97=30,N($F97),0))-DA97,0),MAX($P97-SUM(DV97:EX97),0))</f>
        <v>0</v>
      </c>
      <c r="EZ97" s="48" t="n">
        <f aca="false">MIN(MAX((GX96*(1+GX$5/Setup!$C$36)+IF($V97=31,N($F97),0))-DB97,0),MAX($P97-SUM(DV97:EY97),0))</f>
        <v>0</v>
      </c>
      <c r="FA97" s="48" t="n">
        <f aca="false">MIN(MAX((GY96*(1+GY$5/Setup!$C$36)+IF($V97=32,N($F97),0))-DC97,0),MAX($P97-SUM(DV97:EZ97),0))</f>
        <v>0</v>
      </c>
      <c r="FB97" s="48" t="n">
        <f aca="false">MIN(MAX((GZ96*(1+GZ$5/Setup!$C$36)+IF($V97=33,N($F97),0))-DD97,0),MAX($P97-SUM(DV97:FA97),0))</f>
        <v>0</v>
      </c>
      <c r="FC97" s="48" t="n">
        <f aca="false">MIN(MAX((HA96*(1+HA$5/Setup!$C$36)+IF($V97=34,N($F97),0))-DE97,0),MAX($P97-SUM(DV97:FB97),0))</f>
        <v>0</v>
      </c>
      <c r="FD97" s="48" t="n">
        <f aca="false">MIN(MAX((HB96*(1+HB$5/Setup!$C$36)+IF($V97=35,N($F97),0))-DF97,0),MAX($P97-SUM(DV97:FC97),0))</f>
        <v>0</v>
      </c>
      <c r="FE97" s="48" t="n">
        <f aca="false">MIN(MAX((HC96*(1+HC$5/Setup!$C$36)+IF($V97=36,N($F97),0))-DG97,0),MAX($P97-SUM(DV97:FD97),0))</f>
        <v>0</v>
      </c>
      <c r="FF97" s="48" t="n">
        <f aca="false">MIN(MAX((HD96*(1+HD$5/Setup!$C$36)+IF($V97=37,N($F97),0))-DH97,0),MAX($P97-SUM(DV97:FE97),0))</f>
        <v>0</v>
      </c>
      <c r="FG97" s="48" t="n">
        <f aca="false">MIN(MAX((HE96*(1+HE$5/Setup!$C$36)+IF($V97=38,N($F97),0))-DI97,0),MAX($P97-SUM(DV97:FF97),0))</f>
        <v>0</v>
      </c>
      <c r="FH97" s="48" t="n">
        <f aca="false">MIN(MAX((HF96*(1+HF$5/Setup!$C$36)+IF($V97=39,N($F97),0))-DJ97,0),MAX($P97-SUM(DV97:FG97),0))</f>
        <v>0</v>
      </c>
      <c r="FI97" s="48" t="n">
        <f aca="false">MIN(MAX((HG96*(1+HG$5/Setup!$C$36)+IF($V97=40,N($F97),0))-DK97,0),MAX($P97-SUM(DV97:FH97),0))</f>
        <v>0</v>
      </c>
      <c r="FJ97" s="48" t="n">
        <f aca="false">MIN(MAX((HH96*(1+HH$5/Setup!$C$36)+IF($V97=41,N($F97),0))-DL97,0),MAX($P97-SUM(DV97:FI97),0))</f>
        <v>0</v>
      </c>
      <c r="FK97" s="48" t="n">
        <f aca="false">MIN(MAX((HI96*(1+HI$5/Setup!$C$36)+IF($V97=42,N($F97),0))-DM97,0),MAX($P97-SUM(DV97:FJ97),0))</f>
        <v>0</v>
      </c>
      <c r="FL97" s="48" t="n">
        <f aca="false">MIN(MAX((HJ96*(1+HJ$5/Setup!$C$36)+IF($V97=43,N($F97),0))-DN97,0),MAX($P97-SUM(DV97:FK97),0))</f>
        <v>0</v>
      </c>
      <c r="FM97" s="48" t="n">
        <f aca="false">MIN(MAX((HK96*(1+HK$5/Setup!$C$36)+IF($V97=44,N($F97),0))-DO97,0),MAX($P97-SUM(DV97:FL97),0))</f>
        <v>0</v>
      </c>
      <c r="FN97" s="48" t="n">
        <f aca="false">MIN(MAX((HL96*(1+HL$5/Setup!$C$36)+IF($V97=45,N($F97),0))-DP97,0),MAX($P97-SUM(DV97:FM97),0))</f>
        <v>0</v>
      </c>
      <c r="FO97" s="48" t="n">
        <f aca="false">MIN(MAX((HM96*(1+HM$5/Setup!$C$36)+IF($V97=46,N($F97),0))-DQ97,0),MAX($P97-SUM(DV97:FN97),0))</f>
        <v>0</v>
      </c>
      <c r="FP97" s="48" t="n">
        <f aca="false">MIN(MAX((HN96*(1+HN$5/Setup!$C$36)+IF($V97=47,N($F97),0))-DR97,0),MAX($P97-SUM(DV97:FO97),0))</f>
        <v>0</v>
      </c>
      <c r="FQ97" s="48" t="n">
        <f aca="false">MIN(MAX((HO96*(1+HO$5/Setup!$C$36)+IF($V97=48,N($F97),0))-DS97,0),MAX($P97-SUM(DV97:FP97),0))</f>
        <v>0</v>
      </c>
      <c r="FR97" s="48" t="n">
        <f aca="false">MIN(MAX((HP96*(1+HP$5/Setup!$C$36)+IF($V97=49,N($F97),0))-DT97,0),MAX($P97-SUM(DV97:FQ97),0))</f>
        <v>0</v>
      </c>
      <c r="FS97" s="48" t="n">
        <f aca="false">MIN(MAX((HQ96*(1+HQ$5/Setup!$C$36)+IF($V97=50,N($F97),0))-DU97,0),MAX($P97-SUM(DV97:FR97),0))</f>
        <v>0</v>
      </c>
      <c r="FT97" s="48" t="n">
        <f aca="false">IF((FT96*(1+FT$5/Setup!$C$36)+IF($V97=1,N($F97),0))-BX97-DV97&lt;0.005,0,(FT96*(1+FT$5/Setup!$C$36)+IF($V97=1,N($F97),0))-BX97-DV97)</f>
        <v>0</v>
      </c>
      <c r="FU97" s="48" t="n">
        <f aca="false">IF((FU96*(1+FU$5/Setup!$C$36)+IF($V97=2,N($F97),0))-BY97-DW97&lt;0.005,0,(FU96*(1+FU$5/Setup!$C$36)+IF($V97=2,N($F97),0))-BY97-DW97)</f>
        <v>0</v>
      </c>
      <c r="FV97" s="48" t="n">
        <f aca="false">IF((FV96*(1+FV$5/Setup!$C$36)+IF($V97=3,N($F97),0))-BZ97-DX97&lt;0.005,0,(FV96*(1+FV$5/Setup!$C$36)+IF($V97=3,N($F97),0))-BZ97-DX97)</f>
        <v>0</v>
      </c>
      <c r="FW97" s="48" t="n">
        <f aca="false">IF((FW96*(1+FW$5/Setup!$C$36)+IF($V97=4,N($F97),0))-CA97-DY97&lt;0.005,0,(FW96*(1+FW$5/Setup!$C$36)+IF($V97=4,N($F97),0))-CA97-DY97)</f>
        <v>0</v>
      </c>
      <c r="FX97" s="48" t="n">
        <f aca="false">IF((FX96*(1+FX$5/Setup!$C$36)+IF($V97=5,N($F97),0))-CB97-DZ97&lt;0.005,0,(FX96*(1+FX$5/Setup!$C$36)+IF($V97=5,N($F97),0))-CB97-DZ97)</f>
        <v>0</v>
      </c>
      <c r="FY97" s="48" t="n">
        <f aca="false">IF((FY96*(1+FY$5/Setup!$C$36)+IF($V97=6,N($F97),0))-CC97-EA97&lt;0.005,0,(FY96*(1+FY$5/Setup!$C$36)+IF($V97=6,N($F97),0))-CC97-EA97)</f>
        <v>0</v>
      </c>
      <c r="FZ97" s="48" t="n">
        <f aca="false">IF((FZ96*(1+FZ$5/Setup!$C$36)+IF($V97=7,N($F97),0))-CD97-EB97&lt;0.005,0,(FZ96*(1+FZ$5/Setup!$C$36)+IF($V97=7,N($F97),0))-CD97-EB97)</f>
        <v>0</v>
      </c>
      <c r="GA97" s="48" t="n">
        <f aca="false">IF((GA96*(1+GA$5/Setup!$C$36)+IF($V97=8,N($F97),0))-CE97-EC97&lt;0.005,0,(GA96*(1+GA$5/Setup!$C$36)+IF($V97=8,N($F97),0))-CE97-EC97)</f>
        <v>0</v>
      </c>
      <c r="GB97" s="48" t="n">
        <f aca="false">IF((GB96*(1+GB$5/Setup!$C$36)+IF($V97=9,N($F97),0))-CF97-ED97&lt;0.005,0,(GB96*(1+GB$5/Setup!$C$36)+IF($V97=9,N($F97),0))-CF97-ED97)</f>
        <v>0</v>
      </c>
      <c r="GC97" s="48" t="n">
        <f aca="false">IF((GC96*(1+GC$5/Setup!$C$36)+IF($V97=10,N($F97),0))-CG97-EE97&lt;0.005,0,(GC96*(1+GC$5/Setup!$C$36)+IF($V97=10,N($F97),0))-CG97-EE97)</f>
        <v>0</v>
      </c>
      <c r="GD97" s="48" t="n">
        <f aca="false">IF((GD96*(1+GD$5/Setup!$C$36)+IF($V97=11,N($F97),0))-CH97-EF97&lt;0.005,0,(GD96*(1+GD$5/Setup!$C$36)+IF($V97=11,N($F97),0))-CH97-EF97)</f>
        <v>0</v>
      </c>
      <c r="GE97" s="48" t="n">
        <f aca="false">IF((GE96*(1+GE$5/Setup!$C$36)+IF($V97=12,N($F97),0))-CI97-EG97&lt;0.005,0,(GE96*(1+GE$5/Setup!$C$36)+IF($V97=12,N($F97),0))-CI97-EG97)</f>
        <v>0</v>
      </c>
      <c r="GF97" s="48" t="n">
        <f aca="false">IF((GF96*(1+GF$5/Setup!$C$36)+IF($V97=13,N($F97),0))-CJ97-EH97&lt;0.005,0,(GF96*(1+GF$5/Setup!$C$36)+IF($V97=13,N($F97),0))-CJ97-EH97)</f>
        <v>0</v>
      </c>
      <c r="GG97" s="48" t="n">
        <f aca="false">IF((GG96*(1+GG$5/Setup!$C$36)+IF($V97=14,N($F97),0))-CK97-EI97&lt;0.005,0,(GG96*(1+GG$5/Setup!$C$36)+IF($V97=14,N($F97),0))-CK97-EI97)</f>
        <v>0</v>
      </c>
      <c r="GH97" s="48" t="n">
        <f aca="false">IF((GH96*(1+GH$5/Setup!$C$36)+IF($V97=15,N($F97),0))-CL97-EJ97&lt;0.005,0,(GH96*(1+GH$5/Setup!$C$36)+IF($V97=15,N($F97),0))-CL97-EJ97)</f>
        <v>0</v>
      </c>
      <c r="GI97" s="48" t="n">
        <f aca="false">IF((GI96*(1+GI$5/Setup!$C$36)+IF($V97=16,N($F97),0))-CM97-EK97&lt;0.005,0,(GI96*(1+GI$5/Setup!$C$36)+IF($V97=16,N($F97),0))-CM97-EK97)</f>
        <v>0</v>
      </c>
      <c r="GJ97" s="48" t="n">
        <f aca="false">IF((GJ96*(1+GJ$5/Setup!$C$36)+IF($V97=17,N($F97),0))-CN97-EL97&lt;0.005,0,(GJ96*(1+GJ$5/Setup!$C$36)+IF($V97=17,N($F97),0))-CN97-EL97)</f>
        <v>0</v>
      </c>
      <c r="GK97" s="48" t="n">
        <f aca="false">IF((GK96*(1+GK$5/Setup!$C$36)+IF($V97=18,N($F97),0))-CO97-EM97&lt;0.005,0,(GK96*(1+GK$5/Setup!$C$36)+IF($V97=18,N($F97),0))-CO97-EM97)</f>
        <v>0</v>
      </c>
      <c r="GL97" s="48" t="n">
        <f aca="false">IF((GL96*(1+GL$5/Setup!$C$36)+IF($V97=19,N($F97),0))-CP97-EN97&lt;0.005,0,(GL96*(1+GL$5/Setup!$C$36)+IF($V97=19,N($F97),0))-CP97-EN97)</f>
        <v>0</v>
      </c>
      <c r="GM97" s="48" t="n">
        <f aca="false">IF((GM96*(1+GM$5/Setup!$C$36)+IF($V97=20,N($F97),0))-CQ97-EO97&lt;0.005,0,(GM96*(1+GM$5/Setup!$C$36)+IF($V97=20,N($F97),0))-CQ97-EO97)</f>
        <v>0</v>
      </c>
      <c r="GN97" s="48" t="n">
        <f aca="false">IF((GN96*(1+GN$5/Setup!$C$36)+IF($V97=21,N($F97),0))-CR97-EP97&lt;0.005,0,(GN96*(1+GN$5/Setup!$C$36)+IF($V97=21,N($F97),0))-CR97-EP97)</f>
        <v>0</v>
      </c>
      <c r="GO97" s="48" t="n">
        <f aca="false">IF((GO96*(1+GO$5/Setup!$C$36)+IF($V97=22,N($F97),0))-CS97-EQ97&lt;0.005,0,(GO96*(1+GO$5/Setup!$C$36)+IF($V97=22,N($F97),0))-CS97-EQ97)</f>
        <v>0</v>
      </c>
      <c r="GP97" s="48" t="n">
        <f aca="false">IF((GP96*(1+GP$5/Setup!$C$36)+IF($V97=23,N($F97),0))-CT97-ER97&lt;0.005,0,(GP96*(1+GP$5/Setup!$C$36)+IF($V97=23,N($F97),0))-CT97-ER97)</f>
        <v>0</v>
      </c>
      <c r="GQ97" s="48" t="n">
        <f aca="false">IF((GQ96*(1+GQ$5/Setup!$C$36)+IF($V97=24,N($F97),0))-CU97-ES97&lt;0.005,0,(GQ96*(1+GQ$5/Setup!$C$36)+IF($V97=24,N($F97),0))-CU97-ES97)</f>
        <v>0</v>
      </c>
      <c r="GR97" s="48" t="n">
        <f aca="false">IF((GR96*(1+GR$5/Setup!$C$36)+IF($V97=25,N($F97),0))-CV97-ET97&lt;0.005,0,(GR96*(1+GR$5/Setup!$C$36)+IF($V97=25,N($F97),0))-CV97-ET97)</f>
        <v>0</v>
      </c>
      <c r="GS97" s="48" t="n">
        <f aca="false">IF((GS96*(1+GS$5/Setup!$C$36)+IF($V97=26,N($F97),0))-CW97-EU97&lt;0.005,0,(GS96*(1+GS$5/Setup!$C$36)+IF($V97=26,N($F97),0))-CW97-EU97)</f>
        <v>0</v>
      </c>
      <c r="GT97" s="48" t="n">
        <f aca="false">IF((GT96*(1+GT$5/Setup!$C$36)+IF($V97=27,N($F97),0))-CX97-EV97&lt;0.005,0,(GT96*(1+GT$5/Setup!$C$36)+IF($V97=27,N($F97),0))-CX97-EV97)</f>
        <v>0</v>
      </c>
      <c r="GU97" s="48" t="n">
        <f aca="false">IF((GU96*(1+GU$5/Setup!$C$36)+IF($V97=28,N($F97),0))-CY97-EW97&lt;0.005,0,(GU96*(1+GU$5/Setup!$C$36)+IF($V97=28,N($F97),0))-CY97-EW97)</f>
        <v>0</v>
      </c>
      <c r="GV97" s="48" t="n">
        <f aca="false">IF((GV96*(1+GV$5/Setup!$C$36)+IF($V97=29,N($F97),0))-CZ97-EX97&lt;0.005,0,(GV96*(1+GV$5/Setup!$C$36)+IF($V97=29,N($F97),0))-CZ97-EX97)</f>
        <v>0</v>
      </c>
      <c r="GW97" s="48" t="n">
        <f aca="false">IF((GW96*(1+GW$5/Setup!$C$36)+IF($V97=30,N($F97),0))-DA97-EY97&lt;0.005,0,(GW96*(1+GW$5/Setup!$C$36)+IF($V97=30,N($F97),0))-DA97-EY97)</f>
        <v>0</v>
      </c>
      <c r="GX97" s="48" t="n">
        <f aca="false">IF((GX96*(1+GX$5/Setup!$C$36)+IF($V97=31,N($F97),0))-DB97-EZ97&lt;0.005,0,(GX96*(1+GX$5/Setup!$C$36)+IF($V97=31,N($F97),0))-DB97-EZ97)</f>
        <v>0</v>
      </c>
      <c r="GY97" s="48" t="n">
        <f aca="false">IF((GY96*(1+GY$5/Setup!$C$36)+IF($V97=32,N($F97),0))-DC97-FA97&lt;0.005,0,(GY96*(1+GY$5/Setup!$C$36)+IF($V97=32,N($F97),0))-DC97-FA97)</f>
        <v>0</v>
      </c>
      <c r="GZ97" s="48" t="n">
        <f aca="false">IF((GZ96*(1+GZ$5/Setup!$C$36)+IF($V97=33,N($F97),0))-DD97-FB97&lt;0.005,0,(GZ96*(1+GZ$5/Setup!$C$36)+IF($V97=33,N($F97),0))-DD97-FB97)</f>
        <v>0</v>
      </c>
      <c r="HA97" s="48" t="n">
        <f aca="false">IF((HA96*(1+HA$5/Setup!$C$36)+IF($V97=34,N($F97),0))-DE97-FC97&lt;0.005,0,(HA96*(1+HA$5/Setup!$C$36)+IF($V97=34,N($F97),0))-DE97-FC97)</f>
        <v>0</v>
      </c>
      <c r="HB97" s="48" t="n">
        <f aca="false">IF((HB96*(1+HB$5/Setup!$C$36)+IF($V97=35,N($F97),0))-DF97-FD97&lt;0.005,0,(HB96*(1+HB$5/Setup!$C$36)+IF($V97=35,N($F97),0))-DF97-FD97)</f>
        <v>0</v>
      </c>
      <c r="HC97" s="48" t="n">
        <f aca="false">IF((HC96*(1+HC$5/Setup!$C$36)+IF($V97=36,N($F97),0))-DG97-FE97&lt;0.005,0,(HC96*(1+HC$5/Setup!$C$36)+IF($V97=36,N($F97),0))-DG97-FE97)</f>
        <v>0</v>
      </c>
      <c r="HD97" s="48" t="n">
        <f aca="false">IF((HD96*(1+HD$5/Setup!$C$36)+IF($V97=37,N($F97),0))-DH97-FF97&lt;0.005,0,(HD96*(1+HD$5/Setup!$C$36)+IF($V97=37,N($F97),0))-DH97-FF97)</f>
        <v>0</v>
      </c>
      <c r="HE97" s="48" t="n">
        <f aca="false">IF((HE96*(1+HE$5/Setup!$C$36)+IF($V97=38,N($F97),0))-DI97-FG97&lt;0.005,0,(HE96*(1+HE$5/Setup!$C$36)+IF($V97=38,N($F97),0))-DI97-FG97)</f>
        <v>0</v>
      </c>
      <c r="HF97" s="48" t="n">
        <f aca="false">IF((HF96*(1+HF$5/Setup!$C$36)+IF($V97=39,N($F97),0))-DJ97-FH97&lt;0.005,0,(HF96*(1+HF$5/Setup!$C$36)+IF($V97=39,N($F97),0))-DJ97-FH97)</f>
        <v>0</v>
      </c>
      <c r="HG97" s="48" t="n">
        <f aca="false">IF((HG96*(1+HG$5/Setup!$C$36)+IF($V97=40,N($F97),0))-DK97-FI97&lt;0.005,0,(HG96*(1+HG$5/Setup!$C$36)+IF($V97=40,N($F97),0))-DK97-FI97)</f>
        <v>0</v>
      </c>
      <c r="HH97" s="48" t="n">
        <f aca="false">IF((HH96*(1+HH$5/Setup!$C$36)+IF($V97=41,N($F97),0))-DL97-FJ97&lt;0.005,0,(HH96*(1+HH$5/Setup!$C$36)+IF($V97=41,N($F97),0))-DL97-FJ97)</f>
        <v>0</v>
      </c>
      <c r="HI97" s="48" t="n">
        <f aca="false">IF((HI96*(1+HI$5/Setup!$C$36)+IF($V97=42,N($F97),0))-DM97-FK97&lt;0.005,0,(HI96*(1+HI$5/Setup!$C$36)+IF($V97=42,N($F97),0))-DM97-FK97)</f>
        <v>0</v>
      </c>
      <c r="HJ97" s="48" t="n">
        <f aca="false">IF((HJ96*(1+HJ$5/Setup!$C$36)+IF($V97=43,N($F97),0))-DN97-FL97&lt;0.005,0,(HJ96*(1+HJ$5/Setup!$C$36)+IF($V97=43,N($F97),0))-DN97-FL97)</f>
        <v>0</v>
      </c>
      <c r="HK97" s="48" t="n">
        <f aca="false">IF((HK96*(1+HK$5/Setup!$C$36)+IF($V97=44,N($F97),0))-DO97-FM97&lt;0.005,0,(HK96*(1+HK$5/Setup!$C$36)+IF($V97=44,N($F97),0))-DO97-FM97)</f>
        <v>0</v>
      </c>
      <c r="HL97" s="48" t="n">
        <f aca="false">IF((HL96*(1+HL$5/Setup!$C$36)+IF($V97=45,N($F97),0))-DP97-FN97&lt;0.005,0,(HL96*(1+HL$5/Setup!$C$36)+IF($V97=45,N($F97),0))-DP97-FN97)</f>
        <v>0</v>
      </c>
      <c r="HM97" s="48" t="n">
        <f aca="false">IF((HM96*(1+HM$5/Setup!$C$36)+IF($V97=46,N($F97),0))-DQ97-FO97&lt;0.005,0,(HM96*(1+HM$5/Setup!$C$36)+IF($V97=46,N($F97),0))-DQ97-FO97)</f>
        <v>0</v>
      </c>
      <c r="HN97" s="48" t="n">
        <f aca="false">IF((HN96*(1+HN$5/Setup!$C$36)+IF($V97=47,N($F97),0))-DR97-FP97&lt;0.005,0,(HN96*(1+HN$5/Setup!$C$36)+IF($V97=47,N($F97),0))-DR97-FP97)</f>
        <v>0</v>
      </c>
      <c r="HO97" s="48" t="n">
        <f aca="false">IF((HO96*(1+HO$5/Setup!$C$36)+IF($V97=48,N($F97),0))-DS97-FQ97&lt;0.005,0,(HO96*(1+HO$5/Setup!$C$36)+IF($V97=48,N($F97),0))-DS97-FQ97)</f>
        <v>0</v>
      </c>
      <c r="HP97" s="48" t="n">
        <f aca="false">IF((HP96*(1+HP$5/Setup!$C$36)+IF($V97=49,N($F97),0))-DT97-FR97&lt;0.005,0,(HP96*(1+HP$5/Setup!$C$36)+IF($V97=49,N($F97),0))-DT97-FR97)</f>
        <v>0</v>
      </c>
      <c r="HQ97" s="48" t="n">
        <f aca="false">IF((HQ96*(1+HQ$5/Setup!$C$36)+IF($V97=50,N($F97),0))-DU97-FS97&lt;0.005,0,(HQ96*(1+HQ$5/Setup!$C$36)+IF($V97=50,N($F97),0))-DU97-FS97)</f>
        <v>0</v>
      </c>
    </row>
    <row r="98" customFormat="false" ht="15" hidden="false" customHeight="false" outlineLevel="0" collapsed="false">
      <c r="A98" s="44" t="n">
        <v>90</v>
      </c>
      <c r="B98" s="45" t="n">
        <f aca="false">IF(Setup!$C$7="Every month",EDATE(Setup!$C$8,($A98-1)),IF(Setup!$C$7="Twice a month",DATE(YEAR(Setup!$C$8),MONTH(Setup!$C$8)+INT((($A98-1)+Setup!$C$41)/2),MIN(IF(MOD(($A98-1)+Setup!$C$41,2)=0,Setup!$C$39,Setup!$C$40),DAY(EOMONTH(DATE(YEAR(Setup!$C$8),MONTH(Setup!$C$8)+INT((($A98-1)+Setup!$C$41)/2),1),0)))),Setup!$C$8+($A98-1)*IF(Setup!$C$7="Every week",7,14)))</f>
        <v>47571</v>
      </c>
      <c r="C98" s="45" t="n">
        <f aca="false">IF(Setup!$C$7="Every month",EDATE(Setup!$C$8,$A98),IF(Setup!$C$7="Twice a month",DATE(YEAR(Setup!$C$8),MONTH(Setup!$C$8)+INT(($A98+Setup!$C$41)/2),MIN(IF(MOD($A98+Setup!$C$41,2)=0,Setup!$C$39,Setup!$C$40),DAY(EOMONTH(DATE(YEAR(Setup!$C$8),MONTH(Setup!$C$8)+INT(($A98+Setup!$C$41)/2),1),0)))),Setup!$C$8+$A98*IF(Setup!$C$7="Every week",7,14)))</f>
        <v>47585</v>
      </c>
      <c r="D98" s="46"/>
      <c r="E98" s="47"/>
      <c r="F98" s="47"/>
      <c r="G98" s="47"/>
      <c r="H98" s="47"/>
      <c r="I98" s="48" t="n">
        <f aca="false">N(Setup!$C$11)+N(E98)</f>
        <v>100</v>
      </c>
      <c r="J98" s="48" t="n">
        <f aca="false">MIN(Setup!$C$37,MAX(I98,0))</f>
        <v>9.23076923076923</v>
      </c>
      <c r="K98" s="48" t="n">
        <f aca="false">MIN(MAX(N(Setup!$C$14)-L97,0),MAX(I98-J98,0))</f>
        <v>0</v>
      </c>
      <c r="L98" s="48" t="n">
        <f aca="false">L97+K98-N(G98)</f>
        <v>500</v>
      </c>
      <c r="M98" s="48" t="n">
        <f aca="false">M97+J98-N(H98)</f>
        <v>830.769230769232</v>
      </c>
      <c r="N98" s="48" t="n">
        <f aca="false">SUM(BX98:DU98)</f>
        <v>0</v>
      </c>
      <c r="O98" s="48" t="n">
        <f aca="false">SUM(Z98:BW98)-N98</f>
        <v>25</v>
      </c>
      <c r="P98" s="48" t="n">
        <f aca="false">MAX(I98-J98-K98,0)+O98</f>
        <v>115.769230769231</v>
      </c>
      <c r="Q98" s="48" t="n">
        <f aca="false">SUM(DV98:FS98)</f>
        <v>0</v>
      </c>
      <c r="R98" s="49" t="n">
        <f aca="false">N98+J98+K98+Q98</f>
        <v>9.23076923076923</v>
      </c>
      <c r="S98" s="48" t="n">
        <f aca="false">T98-T97-N(F98)+N98+Q98</f>
        <v>0</v>
      </c>
      <c r="T98" s="49" t="n">
        <f aca="false">SUM(FT98:HQ98)</f>
        <v>0</v>
      </c>
      <c r="U98" s="44" t="str">
        <f aca="false">IF(T97&lt;0.005,"",INDEX(Helpers!$C$2:$C$51,IF(_xlfn.MINIFS($DV$6:$FS$6,DV98:FS98,"&gt;0.005")=0,V98,_xlfn.MINIFS($DV$6:$FS$6,DV98:FS98,"&gt;0.005"))))</f>
        <v/>
      </c>
      <c r="V98" s="44" t="n">
        <f aca="false">IF(_xlfn.MINIFS($FT$6:$HQ$6,FT97:HQ97,"&gt;0.005")=0,1,_xlfn.MINIFS($FT$6:$HQ$6,FT97:HQ97,"&gt;0.005"))</f>
        <v>1</v>
      </c>
      <c r="W98" s="44" t="n">
        <f aca="false">IF(AND(D98&lt;&gt;"Paid",T97&gt;0.005),1,0)</f>
        <v>0</v>
      </c>
      <c r="X98" s="48" t="n">
        <f aca="false">SUMPRODUCT(((Helpers!$G$2:$G$51*(1+(Helpers!$D$2:$D$51+0.000000001)/12)^(($B98-Setup!$C$8)/(365.25/12))-Helpers!$E$2:$E$51*((1+(Helpers!$D$2:$D$51+0.000000001)/12)^(($B98-Setup!$C$8)/(365.25/12))-1)/((Helpers!$D$2:$D$51+0.000000001)/12))&gt;0)*(Helpers!$G$2:$G$51*(1+(Helpers!$D$2:$D$51+0.000000001)/12)^(($B98-Setup!$C$8)/(365.25/12))-Helpers!$E$2:$E$51*((1+(Helpers!$D$2:$D$51+0.000000001)/12)^(($B98-Setup!$C$8)/(365.25/12))-1)/((Helpers!$D$2:$D$51+0.000000001)/12)))</f>
        <v>0</v>
      </c>
      <c r="Y98" s="48"/>
      <c r="Z98" s="48" t="n">
        <f aca="false">IF(OR(N(Z$5)=0,Z$6=""),0,Z$5*((DATE(YEAR($B98),MONTH($B98),MIN(Z$6,DAY(EOMONTH($B98,0))))&gt;=$B98)*(DATE(YEAR($B98),MONTH($B98),MIN(Z$6,DAY(EOMONTH($B98,0))))&lt;$C98)+(DATE(YEAR($B98),MONTH($B98)+1,MIN(Z$6,DAY(EOMONTH($B98,1))))&gt;=$B98)*(DATE(YEAR($B98),MONTH($B98)+1,MIN(Z$6,DAY(EOMONTH($B98,1))))&lt;$C98)))</f>
        <v>25</v>
      </c>
      <c r="AA98" s="48" t="n">
        <f aca="false">IF(OR(N(AA$5)=0,AA$6=""),0,AA$5*((DATE(YEAR($B98),MONTH($B98),MIN(AA$6,DAY(EOMONTH($B98,0))))&gt;=$B98)*(DATE(YEAR($B98),MONTH($B98),MIN(AA$6,DAY(EOMONTH($B98,0))))&lt;$C98)+(DATE(YEAR($B98),MONTH($B98)+1,MIN(AA$6,DAY(EOMONTH($B98,1))))&gt;=$B98)*(DATE(YEAR($B98),MONTH($B98)+1,MIN(AA$6,DAY(EOMONTH($B98,1))))&lt;$C98)))</f>
        <v>0</v>
      </c>
      <c r="AB98" s="48" t="n">
        <f aca="false">IF(OR(N(AB$5)=0,AB$6=""),0,AB$5*((DATE(YEAR($B98),MONTH($B98),MIN(AB$6,DAY(EOMONTH($B98,0))))&gt;=$B98)*(DATE(YEAR($B98),MONTH($B98),MIN(AB$6,DAY(EOMONTH($B98,0))))&lt;$C98)+(DATE(YEAR($B98),MONTH($B98)+1,MIN(AB$6,DAY(EOMONTH($B98,1))))&gt;=$B98)*(DATE(YEAR($B98),MONTH($B98)+1,MIN(AB$6,DAY(EOMONTH($B98,1))))&lt;$C98)))</f>
        <v>0</v>
      </c>
      <c r="AC98" s="48" t="n">
        <f aca="false">IF(OR(N(AC$5)=0,AC$6=""),0,AC$5*((DATE(YEAR($B98),MONTH($B98),MIN(AC$6,DAY(EOMONTH($B98,0))))&gt;=$B98)*(DATE(YEAR($B98),MONTH($B98),MIN(AC$6,DAY(EOMONTH($B98,0))))&lt;$C98)+(DATE(YEAR($B98),MONTH($B98)+1,MIN(AC$6,DAY(EOMONTH($B98,1))))&gt;=$B98)*(DATE(YEAR($B98),MONTH($B98)+1,MIN(AC$6,DAY(EOMONTH($B98,1))))&lt;$C98)))</f>
        <v>0</v>
      </c>
      <c r="AD98" s="48" t="n">
        <f aca="false">IF(OR(N(AD$5)=0,AD$6=""),0,AD$5*((DATE(YEAR($B98),MONTH($B98),MIN(AD$6,DAY(EOMONTH($B98,0))))&gt;=$B98)*(DATE(YEAR($B98),MONTH($B98),MIN(AD$6,DAY(EOMONTH($B98,0))))&lt;$C98)+(DATE(YEAR($B98),MONTH($B98)+1,MIN(AD$6,DAY(EOMONTH($B98,1))))&gt;=$B98)*(DATE(YEAR($B98),MONTH($B98)+1,MIN(AD$6,DAY(EOMONTH($B98,1))))&lt;$C98)))</f>
        <v>0</v>
      </c>
      <c r="AE98" s="48" t="n">
        <f aca="false">IF(OR(N(AE$5)=0,AE$6=""),0,AE$5*((DATE(YEAR($B98),MONTH($B98),MIN(AE$6,DAY(EOMONTH($B98,0))))&gt;=$B98)*(DATE(YEAR($B98),MONTH($B98),MIN(AE$6,DAY(EOMONTH($B98,0))))&lt;$C98)+(DATE(YEAR($B98),MONTH($B98)+1,MIN(AE$6,DAY(EOMONTH($B98,1))))&gt;=$B98)*(DATE(YEAR($B98),MONTH($B98)+1,MIN(AE$6,DAY(EOMONTH($B98,1))))&lt;$C98)))</f>
        <v>0</v>
      </c>
      <c r="AF98" s="48" t="n">
        <f aca="false">IF(OR(N(AF$5)=0,AF$6=""),0,AF$5*((DATE(YEAR($B98),MONTH($B98),MIN(AF$6,DAY(EOMONTH($B98,0))))&gt;=$B98)*(DATE(YEAR($B98),MONTH($B98),MIN(AF$6,DAY(EOMONTH($B98,0))))&lt;$C98)+(DATE(YEAR($B98),MONTH($B98)+1,MIN(AF$6,DAY(EOMONTH($B98,1))))&gt;=$B98)*(DATE(YEAR($B98),MONTH($B98)+1,MIN(AF$6,DAY(EOMONTH($B98,1))))&lt;$C98)))</f>
        <v>0</v>
      </c>
      <c r="AG98" s="48" t="n">
        <f aca="false">IF(OR(N(AG$5)=0,AG$6=""),0,AG$5*((DATE(YEAR($B98),MONTH($B98),MIN(AG$6,DAY(EOMONTH($B98,0))))&gt;=$B98)*(DATE(YEAR($B98),MONTH($B98),MIN(AG$6,DAY(EOMONTH($B98,0))))&lt;$C98)+(DATE(YEAR($B98),MONTH($B98)+1,MIN(AG$6,DAY(EOMONTH($B98,1))))&gt;=$B98)*(DATE(YEAR($B98),MONTH($B98)+1,MIN(AG$6,DAY(EOMONTH($B98,1))))&lt;$C98)))</f>
        <v>0</v>
      </c>
      <c r="AH98" s="48" t="n">
        <f aca="false">IF(OR(N(AH$5)=0,AH$6=""),0,AH$5*((DATE(YEAR($B98),MONTH($B98),MIN(AH$6,DAY(EOMONTH($B98,0))))&gt;=$B98)*(DATE(YEAR($B98),MONTH($B98),MIN(AH$6,DAY(EOMONTH($B98,0))))&lt;$C98)+(DATE(YEAR($B98),MONTH($B98)+1,MIN(AH$6,DAY(EOMONTH($B98,1))))&gt;=$B98)*(DATE(YEAR($B98),MONTH($B98)+1,MIN(AH$6,DAY(EOMONTH($B98,1))))&lt;$C98)))</f>
        <v>0</v>
      </c>
      <c r="AI98" s="48" t="n">
        <f aca="false">IF(OR(N(AI$5)=0,AI$6=""),0,AI$5*((DATE(YEAR($B98),MONTH($B98),MIN(AI$6,DAY(EOMONTH($B98,0))))&gt;=$B98)*(DATE(YEAR($B98),MONTH($B98),MIN(AI$6,DAY(EOMONTH($B98,0))))&lt;$C98)+(DATE(YEAR($B98),MONTH($B98)+1,MIN(AI$6,DAY(EOMONTH($B98,1))))&gt;=$B98)*(DATE(YEAR($B98),MONTH($B98)+1,MIN(AI$6,DAY(EOMONTH($B98,1))))&lt;$C98)))</f>
        <v>0</v>
      </c>
      <c r="AJ98" s="48" t="n">
        <f aca="false">IF(OR(N(AJ$5)=0,AJ$6=""),0,AJ$5*((DATE(YEAR($B98),MONTH($B98),MIN(AJ$6,DAY(EOMONTH($B98,0))))&gt;=$B98)*(DATE(YEAR($B98),MONTH($B98),MIN(AJ$6,DAY(EOMONTH($B98,0))))&lt;$C98)+(DATE(YEAR($B98),MONTH($B98)+1,MIN(AJ$6,DAY(EOMONTH($B98,1))))&gt;=$B98)*(DATE(YEAR($B98),MONTH($B98)+1,MIN(AJ$6,DAY(EOMONTH($B98,1))))&lt;$C98)))</f>
        <v>0</v>
      </c>
      <c r="AK98" s="48" t="n">
        <f aca="false">IF(OR(N(AK$5)=0,AK$6=""),0,AK$5*((DATE(YEAR($B98),MONTH($B98),MIN(AK$6,DAY(EOMONTH($B98,0))))&gt;=$B98)*(DATE(YEAR($B98),MONTH($B98),MIN(AK$6,DAY(EOMONTH($B98,0))))&lt;$C98)+(DATE(YEAR($B98),MONTH($B98)+1,MIN(AK$6,DAY(EOMONTH($B98,1))))&gt;=$B98)*(DATE(YEAR($B98),MONTH($B98)+1,MIN(AK$6,DAY(EOMONTH($B98,1))))&lt;$C98)))</f>
        <v>0</v>
      </c>
      <c r="AL98" s="48" t="n">
        <f aca="false">IF(OR(N(AL$5)=0,AL$6=""),0,AL$5*((DATE(YEAR($B98),MONTH($B98),MIN(AL$6,DAY(EOMONTH($B98,0))))&gt;=$B98)*(DATE(YEAR($B98),MONTH($B98),MIN(AL$6,DAY(EOMONTH($B98,0))))&lt;$C98)+(DATE(YEAR($B98),MONTH($B98)+1,MIN(AL$6,DAY(EOMONTH($B98,1))))&gt;=$B98)*(DATE(YEAR($B98),MONTH($B98)+1,MIN(AL$6,DAY(EOMONTH($B98,1))))&lt;$C98)))</f>
        <v>0</v>
      </c>
      <c r="AM98" s="48" t="n">
        <f aca="false">IF(OR(N(AM$5)=0,AM$6=""),0,AM$5*((DATE(YEAR($B98),MONTH($B98),MIN(AM$6,DAY(EOMONTH($B98,0))))&gt;=$B98)*(DATE(YEAR($B98),MONTH($B98),MIN(AM$6,DAY(EOMONTH($B98,0))))&lt;$C98)+(DATE(YEAR($B98),MONTH($B98)+1,MIN(AM$6,DAY(EOMONTH($B98,1))))&gt;=$B98)*(DATE(YEAR($B98),MONTH($B98)+1,MIN(AM$6,DAY(EOMONTH($B98,1))))&lt;$C98)))</f>
        <v>0</v>
      </c>
      <c r="AN98" s="48" t="n">
        <f aca="false">IF(OR(N(AN$5)=0,AN$6=""),0,AN$5*((DATE(YEAR($B98),MONTH($B98),MIN(AN$6,DAY(EOMONTH($B98,0))))&gt;=$B98)*(DATE(YEAR($B98),MONTH($B98),MIN(AN$6,DAY(EOMONTH($B98,0))))&lt;$C98)+(DATE(YEAR($B98),MONTH($B98)+1,MIN(AN$6,DAY(EOMONTH($B98,1))))&gt;=$B98)*(DATE(YEAR($B98),MONTH($B98)+1,MIN(AN$6,DAY(EOMONTH($B98,1))))&lt;$C98)))</f>
        <v>0</v>
      </c>
      <c r="AO98" s="48" t="n">
        <f aca="false">IF(OR(N(AO$5)=0,AO$6=""),0,AO$5*((DATE(YEAR($B98),MONTH($B98),MIN(AO$6,DAY(EOMONTH($B98,0))))&gt;=$B98)*(DATE(YEAR($B98),MONTH($B98),MIN(AO$6,DAY(EOMONTH($B98,0))))&lt;$C98)+(DATE(YEAR($B98),MONTH($B98)+1,MIN(AO$6,DAY(EOMONTH($B98,1))))&gt;=$B98)*(DATE(YEAR($B98),MONTH($B98)+1,MIN(AO$6,DAY(EOMONTH($B98,1))))&lt;$C98)))</f>
        <v>0</v>
      </c>
      <c r="AP98" s="48" t="n">
        <f aca="false">IF(OR(N(AP$5)=0,AP$6=""),0,AP$5*((DATE(YEAR($B98),MONTH($B98),MIN(AP$6,DAY(EOMONTH($B98,0))))&gt;=$B98)*(DATE(YEAR($B98),MONTH($B98),MIN(AP$6,DAY(EOMONTH($B98,0))))&lt;$C98)+(DATE(YEAR($B98),MONTH($B98)+1,MIN(AP$6,DAY(EOMONTH($B98,1))))&gt;=$B98)*(DATE(YEAR($B98),MONTH($B98)+1,MIN(AP$6,DAY(EOMONTH($B98,1))))&lt;$C98)))</f>
        <v>0</v>
      </c>
      <c r="AQ98" s="48" t="n">
        <f aca="false">IF(OR(N(AQ$5)=0,AQ$6=""),0,AQ$5*((DATE(YEAR($B98),MONTH($B98),MIN(AQ$6,DAY(EOMONTH($B98,0))))&gt;=$B98)*(DATE(YEAR($B98),MONTH($B98),MIN(AQ$6,DAY(EOMONTH($B98,0))))&lt;$C98)+(DATE(YEAR($B98),MONTH($B98)+1,MIN(AQ$6,DAY(EOMONTH($B98,1))))&gt;=$B98)*(DATE(YEAR($B98),MONTH($B98)+1,MIN(AQ$6,DAY(EOMONTH($B98,1))))&lt;$C98)))</f>
        <v>0</v>
      </c>
      <c r="AR98" s="48" t="n">
        <f aca="false">IF(OR(N(AR$5)=0,AR$6=""),0,AR$5*((DATE(YEAR($B98),MONTH($B98),MIN(AR$6,DAY(EOMONTH($B98,0))))&gt;=$B98)*(DATE(YEAR($B98),MONTH($B98),MIN(AR$6,DAY(EOMONTH($B98,0))))&lt;$C98)+(DATE(YEAR($B98),MONTH($B98)+1,MIN(AR$6,DAY(EOMONTH($B98,1))))&gt;=$B98)*(DATE(YEAR($B98),MONTH($B98)+1,MIN(AR$6,DAY(EOMONTH($B98,1))))&lt;$C98)))</f>
        <v>0</v>
      </c>
      <c r="AS98" s="48" t="n">
        <f aca="false">IF(OR(N(AS$5)=0,AS$6=""),0,AS$5*((DATE(YEAR($B98),MONTH($B98),MIN(AS$6,DAY(EOMONTH($B98,0))))&gt;=$B98)*(DATE(YEAR($B98),MONTH($B98),MIN(AS$6,DAY(EOMONTH($B98,0))))&lt;$C98)+(DATE(YEAR($B98),MONTH($B98)+1,MIN(AS$6,DAY(EOMONTH($B98,1))))&gt;=$B98)*(DATE(YEAR($B98),MONTH($B98)+1,MIN(AS$6,DAY(EOMONTH($B98,1))))&lt;$C98)))</f>
        <v>0</v>
      </c>
      <c r="AT98" s="48" t="n">
        <f aca="false">IF(OR(N(AT$5)=0,AT$6=""),0,AT$5*((DATE(YEAR($B98),MONTH($B98),MIN(AT$6,DAY(EOMONTH($B98,0))))&gt;=$B98)*(DATE(YEAR($B98),MONTH($B98),MIN(AT$6,DAY(EOMONTH($B98,0))))&lt;$C98)+(DATE(YEAR($B98),MONTH($B98)+1,MIN(AT$6,DAY(EOMONTH($B98,1))))&gt;=$B98)*(DATE(YEAR($B98),MONTH($B98)+1,MIN(AT$6,DAY(EOMONTH($B98,1))))&lt;$C98)))</f>
        <v>0</v>
      </c>
      <c r="AU98" s="48" t="n">
        <f aca="false">IF(OR(N(AU$5)=0,AU$6=""),0,AU$5*((DATE(YEAR($B98),MONTH($B98),MIN(AU$6,DAY(EOMONTH($B98,0))))&gt;=$B98)*(DATE(YEAR($B98),MONTH($B98),MIN(AU$6,DAY(EOMONTH($B98,0))))&lt;$C98)+(DATE(YEAR($B98),MONTH($B98)+1,MIN(AU$6,DAY(EOMONTH($B98,1))))&gt;=$B98)*(DATE(YEAR($B98),MONTH($B98)+1,MIN(AU$6,DAY(EOMONTH($B98,1))))&lt;$C98)))</f>
        <v>0</v>
      </c>
      <c r="AV98" s="48" t="n">
        <f aca="false">IF(OR(N(AV$5)=0,AV$6=""),0,AV$5*((DATE(YEAR($B98),MONTH($B98),MIN(AV$6,DAY(EOMONTH($B98,0))))&gt;=$B98)*(DATE(YEAR($B98),MONTH($B98),MIN(AV$6,DAY(EOMONTH($B98,0))))&lt;$C98)+(DATE(YEAR($B98),MONTH($B98)+1,MIN(AV$6,DAY(EOMONTH($B98,1))))&gt;=$B98)*(DATE(YEAR($B98),MONTH($B98)+1,MIN(AV$6,DAY(EOMONTH($B98,1))))&lt;$C98)))</f>
        <v>0</v>
      </c>
      <c r="AW98" s="48" t="n">
        <f aca="false">IF(OR(N(AW$5)=0,AW$6=""),0,AW$5*((DATE(YEAR($B98),MONTH($B98),MIN(AW$6,DAY(EOMONTH($B98,0))))&gt;=$B98)*(DATE(YEAR($B98),MONTH($B98),MIN(AW$6,DAY(EOMONTH($B98,0))))&lt;$C98)+(DATE(YEAR($B98),MONTH($B98)+1,MIN(AW$6,DAY(EOMONTH($B98,1))))&gt;=$B98)*(DATE(YEAR($B98),MONTH($B98)+1,MIN(AW$6,DAY(EOMONTH($B98,1))))&lt;$C98)))</f>
        <v>0</v>
      </c>
      <c r="AX98" s="48" t="n">
        <f aca="false">IF(OR(N(AX$5)=0,AX$6=""),0,AX$5*((DATE(YEAR($B98),MONTH($B98),MIN(AX$6,DAY(EOMONTH($B98,0))))&gt;=$B98)*(DATE(YEAR($B98),MONTH($B98),MIN(AX$6,DAY(EOMONTH($B98,0))))&lt;$C98)+(DATE(YEAR($B98),MONTH($B98)+1,MIN(AX$6,DAY(EOMONTH($B98,1))))&gt;=$B98)*(DATE(YEAR($B98),MONTH($B98)+1,MIN(AX$6,DAY(EOMONTH($B98,1))))&lt;$C98)))</f>
        <v>0</v>
      </c>
      <c r="AY98" s="48" t="n">
        <f aca="false">IF(OR(N(AY$5)=0,AY$6=""),0,AY$5*((DATE(YEAR($B98),MONTH($B98),MIN(AY$6,DAY(EOMONTH($B98,0))))&gt;=$B98)*(DATE(YEAR($B98),MONTH($B98),MIN(AY$6,DAY(EOMONTH($B98,0))))&lt;$C98)+(DATE(YEAR($B98),MONTH($B98)+1,MIN(AY$6,DAY(EOMONTH($B98,1))))&gt;=$B98)*(DATE(YEAR($B98),MONTH($B98)+1,MIN(AY$6,DAY(EOMONTH($B98,1))))&lt;$C98)))</f>
        <v>0</v>
      </c>
      <c r="AZ98" s="48" t="n">
        <f aca="false">IF(OR(N(AZ$5)=0,AZ$6=""),0,AZ$5*((DATE(YEAR($B98),MONTH($B98),MIN(AZ$6,DAY(EOMONTH($B98,0))))&gt;=$B98)*(DATE(YEAR($B98),MONTH($B98),MIN(AZ$6,DAY(EOMONTH($B98,0))))&lt;$C98)+(DATE(YEAR($B98),MONTH($B98)+1,MIN(AZ$6,DAY(EOMONTH($B98,1))))&gt;=$B98)*(DATE(YEAR($B98),MONTH($B98)+1,MIN(AZ$6,DAY(EOMONTH($B98,1))))&lt;$C98)))</f>
        <v>0</v>
      </c>
      <c r="BA98" s="48" t="n">
        <f aca="false">IF(OR(N(BA$5)=0,BA$6=""),0,BA$5*((DATE(YEAR($B98),MONTH($B98),MIN(BA$6,DAY(EOMONTH($B98,0))))&gt;=$B98)*(DATE(YEAR($B98),MONTH($B98),MIN(BA$6,DAY(EOMONTH($B98,0))))&lt;$C98)+(DATE(YEAR($B98),MONTH($B98)+1,MIN(BA$6,DAY(EOMONTH($B98,1))))&gt;=$B98)*(DATE(YEAR($B98),MONTH($B98)+1,MIN(BA$6,DAY(EOMONTH($B98,1))))&lt;$C98)))</f>
        <v>0</v>
      </c>
      <c r="BB98" s="48" t="n">
        <f aca="false">IF(OR(N(BB$5)=0,BB$6=""),0,BB$5*((DATE(YEAR($B98),MONTH($B98),MIN(BB$6,DAY(EOMONTH($B98,0))))&gt;=$B98)*(DATE(YEAR($B98),MONTH($B98),MIN(BB$6,DAY(EOMONTH($B98,0))))&lt;$C98)+(DATE(YEAR($B98),MONTH($B98)+1,MIN(BB$6,DAY(EOMONTH($B98,1))))&gt;=$B98)*(DATE(YEAR($B98),MONTH($B98)+1,MIN(BB$6,DAY(EOMONTH($B98,1))))&lt;$C98)))</f>
        <v>0</v>
      </c>
      <c r="BC98" s="48" t="n">
        <f aca="false">IF(OR(N(BC$5)=0,BC$6=""),0,BC$5*((DATE(YEAR($B98),MONTH($B98),MIN(BC$6,DAY(EOMONTH($B98,0))))&gt;=$B98)*(DATE(YEAR($B98),MONTH($B98),MIN(BC$6,DAY(EOMONTH($B98,0))))&lt;$C98)+(DATE(YEAR($B98),MONTH($B98)+1,MIN(BC$6,DAY(EOMONTH($B98,1))))&gt;=$B98)*(DATE(YEAR($B98),MONTH($B98)+1,MIN(BC$6,DAY(EOMONTH($B98,1))))&lt;$C98)))</f>
        <v>0</v>
      </c>
      <c r="BD98" s="48" t="n">
        <f aca="false">IF(OR(N(BD$5)=0,BD$6=""),0,BD$5*((DATE(YEAR($B98),MONTH($B98),MIN(BD$6,DAY(EOMONTH($B98,0))))&gt;=$B98)*(DATE(YEAR($B98),MONTH($B98),MIN(BD$6,DAY(EOMONTH($B98,0))))&lt;$C98)+(DATE(YEAR($B98),MONTH($B98)+1,MIN(BD$6,DAY(EOMONTH($B98,1))))&gt;=$B98)*(DATE(YEAR($B98),MONTH($B98)+1,MIN(BD$6,DAY(EOMONTH($B98,1))))&lt;$C98)))</f>
        <v>0</v>
      </c>
      <c r="BE98" s="48" t="n">
        <f aca="false">IF(OR(N(BE$5)=0,BE$6=""),0,BE$5*((DATE(YEAR($B98),MONTH($B98),MIN(BE$6,DAY(EOMONTH($B98,0))))&gt;=$B98)*(DATE(YEAR($B98),MONTH($B98),MIN(BE$6,DAY(EOMONTH($B98,0))))&lt;$C98)+(DATE(YEAR($B98),MONTH($B98)+1,MIN(BE$6,DAY(EOMONTH($B98,1))))&gt;=$B98)*(DATE(YEAR($B98),MONTH($B98)+1,MIN(BE$6,DAY(EOMONTH($B98,1))))&lt;$C98)))</f>
        <v>0</v>
      </c>
      <c r="BF98" s="48" t="n">
        <f aca="false">IF(OR(N(BF$5)=0,BF$6=""),0,BF$5*((DATE(YEAR($B98),MONTH($B98),MIN(BF$6,DAY(EOMONTH($B98,0))))&gt;=$B98)*(DATE(YEAR($B98),MONTH($B98),MIN(BF$6,DAY(EOMONTH($B98,0))))&lt;$C98)+(DATE(YEAR($B98),MONTH($B98)+1,MIN(BF$6,DAY(EOMONTH($B98,1))))&gt;=$B98)*(DATE(YEAR($B98),MONTH($B98)+1,MIN(BF$6,DAY(EOMONTH($B98,1))))&lt;$C98)))</f>
        <v>0</v>
      </c>
      <c r="BG98" s="48" t="n">
        <f aca="false">IF(OR(N(BG$5)=0,BG$6=""),0,BG$5*((DATE(YEAR($B98),MONTH($B98),MIN(BG$6,DAY(EOMONTH($B98,0))))&gt;=$B98)*(DATE(YEAR($B98),MONTH($B98),MIN(BG$6,DAY(EOMONTH($B98,0))))&lt;$C98)+(DATE(YEAR($B98),MONTH($B98)+1,MIN(BG$6,DAY(EOMONTH($B98,1))))&gt;=$B98)*(DATE(YEAR($B98),MONTH($B98)+1,MIN(BG$6,DAY(EOMONTH($B98,1))))&lt;$C98)))</f>
        <v>0</v>
      </c>
      <c r="BH98" s="48" t="n">
        <f aca="false">IF(OR(N(BH$5)=0,BH$6=""),0,BH$5*((DATE(YEAR($B98),MONTH($B98),MIN(BH$6,DAY(EOMONTH($B98,0))))&gt;=$B98)*(DATE(YEAR($B98),MONTH($B98),MIN(BH$6,DAY(EOMONTH($B98,0))))&lt;$C98)+(DATE(YEAR($B98),MONTH($B98)+1,MIN(BH$6,DAY(EOMONTH($B98,1))))&gt;=$B98)*(DATE(YEAR($B98),MONTH($B98)+1,MIN(BH$6,DAY(EOMONTH($B98,1))))&lt;$C98)))</f>
        <v>0</v>
      </c>
      <c r="BI98" s="48" t="n">
        <f aca="false">IF(OR(N(BI$5)=0,BI$6=""),0,BI$5*((DATE(YEAR($B98),MONTH($B98),MIN(BI$6,DAY(EOMONTH($B98,0))))&gt;=$B98)*(DATE(YEAR($B98),MONTH($B98),MIN(BI$6,DAY(EOMONTH($B98,0))))&lt;$C98)+(DATE(YEAR($B98),MONTH($B98)+1,MIN(BI$6,DAY(EOMONTH($B98,1))))&gt;=$B98)*(DATE(YEAR($B98),MONTH($B98)+1,MIN(BI$6,DAY(EOMONTH($B98,1))))&lt;$C98)))</f>
        <v>0</v>
      </c>
      <c r="BJ98" s="48" t="n">
        <f aca="false">IF(OR(N(BJ$5)=0,BJ$6=""),0,BJ$5*((DATE(YEAR($B98),MONTH($B98),MIN(BJ$6,DAY(EOMONTH($B98,0))))&gt;=$B98)*(DATE(YEAR($B98),MONTH($B98),MIN(BJ$6,DAY(EOMONTH($B98,0))))&lt;$C98)+(DATE(YEAR($B98),MONTH($B98)+1,MIN(BJ$6,DAY(EOMONTH($B98,1))))&gt;=$B98)*(DATE(YEAR($B98),MONTH($B98)+1,MIN(BJ$6,DAY(EOMONTH($B98,1))))&lt;$C98)))</f>
        <v>0</v>
      </c>
      <c r="BK98" s="48" t="n">
        <f aca="false">IF(OR(N(BK$5)=0,BK$6=""),0,BK$5*((DATE(YEAR($B98),MONTH($B98),MIN(BK$6,DAY(EOMONTH($B98,0))))&gt;=$B98)*(DATE(YEAR($B98),MONTH($B98),MIN(BK$6,DAY(EOMONTH($B98,0))))&lt;$C98)+(DATE(YEAR($B98),MONTH($B98)+1,MIN(BK$6,DAY(EOMONTH($B98,1))))&gt;=$B98)*(DATE(YEAR($B98),MONTH($B98)+1,MIN(BK$6,DAY(EOMONTH($B98,1))))&lt;$C98)))</f>
        <v>0</v>
      </c>
      <c r="BL98" s="48" t="n">
        <f aca="false">IF(OR(N(BL$5)=0,BL$6=""),0,BL$5*((DATE(YEAR($B98),MONTH($B98),MIN(BL$6,DAY(EOMONTH($B98,0))))&gt;=$B98)*(DATE(YEAR($B98),MONTH($B98),MIN(BL$6,DAY(EOMONTH($B98,0))))&lt;$C98)+(DATE(YEAR($B98),MONTH($B98)+1,MIN(BL$6,DAY(EOMONTH($B98,1))))&gt;=$B98)*(DATE(YEAR($B98),MONTH($B98)+1,MIN(BL$6,DAY(EOMONTH($B98,1))))&lt;$C98)))</f>
        <v>0</v>
      </c>
      <c r="BM98" s="48" t="n">
        <f aca="false">IF(OR(N(BM$5)=0,BM$6=""),0,BM$5*((DATE(YEAR($B98),MONTH($B98),MIN(BM$6,DAY(EOMONTH($B98,0))))&gt;=$B98)*(DATE(YEAR($B98),MONTH($B98),MIN(BM$6,DAY(EOMONTH($B98,0))))&lt;$C98)+(DATE(YEAR($B98),MONTH($B98)+1,MIN(BM$6,DAY(EOMONTH($B98,1))))&gt;=$B98)*(DATE(YEAR($B98),MONTH($B98)+1,MIN(BM$6,DAY(EOMONTH($B98,1))))&lt;$C98)))</f>
        <v>0</v>
      </c>
      <c r="BN98" s="48" t="n">
        <f aca="false">IF(OR(N(BN$5)=0,BN$6=""),0,BN$5*((DATE(YEAR($B98),MONTH($B98),MIN(BN$6,DAY(EOMONTH($B98,0))))&gt;=$B98)*(DATE(YEAR($B98),MONTH($B98),MIN(BN$6,DAY(EOMONTH($B98,0))))&lt;$C98)+(DATE(YEAR($B98),MONTH($B98)+1,MIN(BN$6,DAY(EOMONTH($B98,1))))&gt;=$B98)*(DATE(YEAR($B98),MONTH($B98)+1,MIN(BN$6,DAY(EOMONTH($B98,1))))&lt;$C98)))</f>
        <v>0</v>
      </c>
      <c r="BO98" s="48" t="n">
        <f aca="false">IF(OR(N(BO$5)=0,BO$6=""),0,BO$5*((DATE(YEAR($B98),MONTH($B98),MIN(BO$6,DAY(EOMONTH($B98,0))))&gt;=$B98)*(DATE(YEAR($B98),MONTH($B98),MIN(BO$6,DAY(EOMONTH($B98,0))))&lt;$C98)+(DATE(YEAR($B98),MONTH($B98)+1,MIN(BO$6,DAY(EOMONTH($B98,1))))&gt;=$B98)*(DATE(YEAR($B98),MONTH($B98)+1,MIN(BO$6,DAY(EOMONTH($B98,1))))&lt;$C98)))</f>
        <v>0</v>
      </c>
      <c r="BP98" s="48" t="n">
        <f aca="false">IF(OR(N(BP$5)=0,BP$6=""),0,BP$5*((DATE(YEAR($B98),MONTH($B98),MIN(BP$6,DAY(EOMONTH($B98,0))))&gt;=$B98)*(DATE(YEAR($B98),MONTH($B98),MIN(BP$6,DAY(EOMONTH($B98,0))))&lt;$C98)+(DATE(YEAR($B98),MONTH($B98)+1,MIN(BP$6,DAY(EOMONTH($B98,1))))&gt;=$B98)*(DATE(YEAR($B98),MONTH($B98)+1,MIN(BP$6,DAY(EOMONTH($B98,1))))&lt;$C98)))</f>
        <v>0</v>
      </c>
      <c r="BQ98" s="48" t="n">
        <f aca="false">IF(OR(N(BQ$5)=0,BQ$6=""),0,BQ$5*((DATE(YEAR($B98),MONTH($B98),MIN(BQ$6,DAY(EOMONTH($B98,0))))&gt;=$B98)*(DATE(YEAR($B98),MONTH($B98),MIN(BQ$6,DAY(EOMONTH($B98,0))))&lt;$C98)+(DATE(YEAR($B98),MONTH($B98)+1,MIN(BQ$6,DAY(EOMONTH($B98,1))))&gt;=$B98)*(DATE(YEAR($B98),MONTH($B98)+1,MIN(BQ$6,DAY(EOMONTH($B98,1))))&lt;$C98)))</f>
        <v>0</v>
      </c>
      <c r="BR98" s="48" t="n">
        <f aca="false">IF(OR(N(BR$5)=0,BR$6=""),0,BR$5*((DATE(YEAR($B98),MONTH($B98),MIN(BR$6,DAY(EOMONTH($B98,0))))&gt;=$B98)*(DATE(YEAR($B98),MONTH($B98),MIN(BR$6,DAY(EOMONTH($B98,0))))&lt;$C98)+(DATE(YEAR($B98),MONTH($B98)+1,MIN(BR$6,DAY(EOMONTH($B98,1))))&gt;=$B98)*(DATE(YEAR($B98),MONTH($B98)+1,MIN(BR$6,DAY(EOMONTH($B98,1))))&lt;$C98)))</f>
        <v>0</v>
      </c>
      <c r="BS98" s="48" t="n">
        <f aca="false">IF(OR(N(BS$5)=0,BS$6=""),0,BS$5*((DATE(YEAR($B98),MONTH($B98),MIN(BS$6,DAY(EOMONTH($B98,0))))&gt;=$B98)*(DATE(YEAR($B98),MONTH($B98),MIN(BS$6,DAY(EOMONTH($B98,0))))&lt;$C98)+(DATE(YEAR($B98),MONTH($B98)+1,MIN(BS$6,DAY(EOMONTH($B98,1))))&gt;=$B98)*(DATE(YEAR($B98),MONTH($B98)+1,MIN(BS$6,DAY(EOMONTH($B98,1))))&lt;$C98)))</f>
        <v>0</v>
      </c>
      <c r="BT98" s="48" t="n">
        <f aca="false">IF(OR(N(BT$5)=0,BT$6=""),0,BT$5*((DATE(YEAR($B98),MONTH($B98),MIN(BT$6,DAY(EOMONTH($B98,0))))&gt;=$B98)*(DATE(YEAR($B98),MONTH($B98),MIN(BT$6,DAY(EOMONTH($B98,0))))&lt;$C98)+(DATE(YEAR($B98),MONTH($B98)+1,MIN(BT$6,DAY(EOMONTH($B98,1))))&gt;=$B98)*(DATE(YEAR($B98),MONTH($B98)+1,MIN(BT$6,DAY(EOMONTH($B98,1))))&lt;$C98)))</f>
        <v>0</v>
      </c>
      <c r="BU98" s="48" t="n">
        <f aca="false">IF(OR(N(BU$5)=0,BU$6=""),0,BU$5*((DATE(YEAR($B98),MONTH($B98),MIN(BU$6,DAY(EOMONTH($B98,0))))&gt;=$B98)*(DATE(YEAR($B98),MONTH($B98),MIN(BU$6,DAY(EOMONTH($B98,0))))&lt;$C98)+(DATE(YEAR($B98),MONTH($B98)+1,MIN(BU$6,DAY(EOMONTH($B98,1))))&gt;=$B98)*(DATE(YEAR($B98),MONTH($B98)+1,MIN(BU$6,DAY(EOMONTH($B98,1))))&lt;$C98)))</f>
        <v>0</v>
      </c>
      <c r="BV98" s="48" t="n">
        <f aca="false">IF(OR(N(BV$5)=0,BV$6=""),0,BV$5*((DATE(YEAR($B98),MONTH($B98),MIN(BV$6,DAY(EOMONTH($B98,0))))&gt;=$B98)*(DATE(YEAR($B98),MONTH($B98),MIN(BV$6,DAY(EOMONTH($B98,0))))&lt;$C98)+(DATE(YEAR($B98),MONTH($B98)+1,MIN(BV$6,DAY(EOMONTH($B98,1))))&gt;=$B98)*(DATE(YEAR($B98),MONTH($B98)+1,MIN(BV$6,DAY(EOMONTH($B98,1))))&lt;$C98)))</f>
        <v>0</v>
      </c>
      <c r="BW98" s="48" t="n">
        <f aca="false">IF(OR(N(BW$5)=0,BW$6=""),0,BW$5*((DATE(YEAR($B98),MONTH($B98),MIN(BW$6,DAY(EOMONTH($B98,0))))&gt;=$B98)*(DATE(YEAR($B98),MONTH($B98),MIN(BW$6,DAY(EOMONTH($B98,0))))&lt;$C98)+(DATE(YEAR($B98),MONTH($B98)+1,MIN(BW$6,DAY(EOMONTH($B98,1))))&gt;=$B98)*(DATE(YEAR($B98),MONTH($B98)+1,MIN(BW$6,DAY(EOMONTH($B98,1))))&lt;$C98)))</f>
        <v>0</v>
      </c>
      <c r="BX98" s="48" t="n">
        <f aca="false">MIN(Z98,(FT97*(1+FT$5/Setup!$C$36)+IF($V98=1,N($F98),0)))</f>
        <v>0</v>
      </c>
      <c r="BY98" s="48" t="n">
        <f aca="false">MIN(AA98,(FU97*(1+FU$5/Setup!$C$36)+IF($V98=2,N($F98),0)))</f>
        <v>0</v>
      </c>
      <c r="BZ98" s="48" t="n">
        <f aca="false">MIN(AB98,(FV97*(1+FV$5/Setup!$C$36)+IF($V98=3,N($F98),0)))</f>
        <v>0</v>
      </c>
      <c r="CA98" s="48" t="n">
        <f aca="false">MIN(AC98,(FW97*(1+FW$5/Setup!$C$36)+IF($V98=4,N($F98),0)))</f>
        <v>0</v>
      </c>
      <c r="CB98" s="48" t="n">
        <f aca="false">MIN(AD98,(FX97*(1+FX$5/Setup!$C$36)+IF($V98=5,N($F98),0)))</f>
        <v>0</v>
      </c>
      <c r="CC98" s="48" t="n">
        <f aca="false">MIN(AE98,(FY97*(1+FY$5/Setup!$C$36)+IF($V98=6,N($F98),0)))</f>
        <v>0</v>
      </c>
      <c r="CD98" s="48" t="n">
        <f aca="false">MIN(AF98,(FZ97*(1+FZ$5/Setup!$C$36)+IF($V98=7,N($F98),0)))</f>
        <v>0</v>
      </c>
      <c r="CE98" s="48" t="n">
        <f aca="false">MIN(AG98,(GA97*(1+GA$5/Setup!$C$36)+IF($V98=8,N($F98),0)))</f>
        <v>0</v>
      </c>
      <c r="CF98" s="48" t="n">
        <f aca="false">MIN(AH98,(GB97*(1+GB$5/Setup!$C$36)+IF($V98=9,N($F98),0)))</f>
        <v>0</v>
      </c>
      <c r="CG98" s="48" t="n">
        <f aca="false">MIN(AI98,(GC97*(1+GC$5/Setup!$C$36)+IF($V98=10,N($F98),0)))</f>
        <v>0</v>
      </c>
      <c r="CH98" s="48" t="n">
        <f aca="false">MIN(AJ98,(GD97*(1+GD$5/Setup!$C$36)+IF($V98=11,N($F98),0)))</f>
        <v>0</v>
      </c>
      <c r="CI98" s="48" t="n">
        <f aca="false">MIN(AK98,(GE97*(1+GE$5/Setup!$C$36)+IF($V98=12,N($F98),0)))</f>
        <v>0</v>
      </c>
      <c r="CJ98" s="48" t="n">
        <f aca="false">MIN(AL98,(GF97*(1+GF$5/Setup!$C$36)+IF($V98=13,N($F98),0)))</f>
        <v>0</v>
      </c>
      <c r="CK98" s="48" t="n">
        <f aca="false">MIN(AM98,(GG97*(1+GG$5/Setup!$C$36)+IF($V98=14,N($F98),0)))</f>
        <v>0</v>
      </c>
      <c r="CL98" s="48" t="n">
        <f aca="false">MIN(AN98,(GH97*(1+GH$5/Setup!$C$36)+IF($V98=15,N($F98),0)))</f>
        <v>0</v>
      </c>
      <c r="CM98" s="48" t="n">
        <f aca="false">MIN(AO98,(GI97*(1+GI$5/Setup!$C$36)+IF($V98=16,N($F98),0)))</f>
        <v>0</v>
      </c>
      <c r="CN98" s="48" t="n">
        <f aca="false">MIN(AP98,(GJ97*(1+GJ$5/Setup!$C$36)+IF($V98=17,N($F98),0)))</f>
        <v>0</v>
      </c>
      <c r="CO98" s="48" t="n">
        <f aca="false">MIN(AQ98,(GK97*(1+GK$5/Setup!$C$36)+IF($V98=18,N($F98),0)))</f>
        <v>0</v>
      </c>
      <c r="CP98" s="48" t="n">
        <f aca="false">MIN(AR98,(GL97*(1+GL$5/Setup!$C$36)+IF($V98=19,N($F98),0)))</f>
        <v>0</v>
      </c>
      <c r="CQ98" s="48" t="n">
        <f aca="false">MIN(AS98,(GM97*(1+GM$5/Setup!$C$36)+IF($V98=20,N($F98),0)))</f>
        <v>0</v>
      </c>
      <c r="CR98" s="48" t="n">
        <f aca="false">MIN(AT98,(GN97*(1+GN$5/Setup!$C$36)+IF($V98=21,N($F98),0)))</f>
        <v>0</v>
      </c>
      <c r="CS98" s="48" t="n">
        <f aca="false">MIN(AU98,(GO97*(1+GO$5/Setup!$C$36)+IF($V98=22,N($F98),0)))</f>
        <v>0</v>
      </c>
      <c r="CT98" s="48" t="n">
        <f aca="false">MIN(AV98,(GP97*(1+GP$5/Setup!$C$36)+IF($V98=23,N($F98),0)))</f>
        <v>0</v>
      </c>
      <c r="CU98" s="48" t="n">
        <f aca="false">MIN(AW98,(GQ97*(1+GQ$5/Setup!$C$36)+IF($V98=24,N($F98),0)))</f>
        <v>0</v>
      </c>
      <c r="CV98" s="48" t="n">
        <f aca="false">MIN(AX98,(GR97*(1+GR$5/Setup!$C$36)+IF($V98=25,N($F98),0)))</f>
        <v>0</v>
      </c>
      <c r="CW98" s="48" t="n">
        <f aca="false">MIN(AY98,(GS97*(1+GS$5/Setup!$C$36)+IF($V98=26,N($F98),0)))</f>
        <v>0</v>
      </c>
      <c r="CX98" s="48" t="n">
        <f aca="false">MIN(AZ98,(GT97*(1+GT$5/Setup!$C$36)+IF($V98=27,N($F98),0)))</f>
        <v>0</v>
      </c>
      <c r="CY98" s="48" t="n">
        <f aca="false">MIN(BA98,(GU97*(1+GU$5/Setup!$C$36)+IF($V98=28,N($F98),0)))</f>
        <v>0</v>
      </c>
      <c r="CZ98" s="48" t="n">
        <f aca="false">MIN(BB98,(GV97*(1+GV$5/Setup!$C$36)+IF($V98=29,N($F98),0)))</f>
        <v>0</v>
      </c>
      <c r="DA98" s="48" t="n">
        <f aca="false">MIN(BC98,(GW97*(1+GW$5/Setup!$C$36)+IF($V98=30,N($F98),0)))</f>
        <v>0</v>
      </c>
      <c r="DB98" s="48" t="n">
        <f aca="false">MIN(BD98,(GX97*(1+GX$5/Setup!$C$36)+IF($V98=31,N($F98),0)))</f>
        <v>0</v>
      </c>
      <c r="DC98" s="48" t="n">
        <f aca="false">MIN(BE98,(GY97*(1+GY$5/Setup!$C$36)+IF($V98=32,N($F98),0)))</f>
        <v>0</v>
      </c>
      <c r="DD98" s="48" t="n">
        <f aca="false">MIN(BF98,(GZ97*(1+GZ$5/Setup!$C$36)+IF($V98=33,N($F98),0)))</f>
        <v>0</v>
      </c>
      <c r="DE98" s="48" t="n">
        <f aca="false">MIN(BG98,(HA97*(1+HA$5/Setup!$C$36)+IF($V98=34,N($F98),0)))</f>
        <v>0</v>
      </c>
      <c r="DF98" s="48" t="n">
        <f aca="false">MIN(BH98,(HB97*(1+HB$5/Setup!$C$36)+IF($V98=35,N($F98),0)))</f>
        <v>0</v>
      </c>
      <c r="DG98" s="48" t="n">
        <f aca="false">MIN(BI98,(HC97*(1+HC$5/Setup!$C$36)+IF($V98=36,N($F98),0)))</f>
        <v>0</v>
      </c>
      <c r="DH98" s="48" t="n">
        <f aca="false">MIN(BJ98,(HD97*(1+HD$5/Setup!$C$36)+IF($V98=37,N($F98),0)))</f>
        <v>0</v>
      </c>
      <c r="DI98" s="48" t="n">
        <f aca="false">MIN(BK98,(HE97*(1+HE$5/Setup!$C$36)+IF($V98=38,N($F98),0)))</f>
        <v>0</v>
      </c>
      <c r="DJ98" s="48" t="n">
        <f aca="false">MIN(BL98,(HF97*(1+HF$5/Setup!$C$36)+IF($V98=39,N($F98),0)))</f>
        <v>0</v>
      </c>
      <c r="DK98" s="48" t="n">
        <f aca="false">MIN(BM98,(HG97*(1+HG$5/Setup!$C$36)+IF($V98=40,N($F98),0)))</f>
        <v>0</v>
      </c>
      <c r="DL98" s="48" t="n">
        <f aca="false">MIN(BN98,(HH97*(1+HH$5/Setup!$C$36)+IF($V98=41,N($F98),0)))</f>
        <v>0</v>
      </c>
      <c r="DM98" s="48" t="n">
        <f aca="false">MIN(BO98,(HI97*(1+HI$5/Setup!$C$36)+IF($V98=42,N($F98),0)))</f>
        <v>0</v>
      </c>
      <c r="DN98" s="48" t="n">
        <f aca="false">MIN(BP98,(HJ97*(1+HJ$5/Setup!$C$36)+IF($V98=43,N($F98),0)))</f>
        <v>0</v>
      </c>
      <c r="DO98" s="48" t="n">
        <f aca="false">MIN(BQ98,(HK97*(1+HK$5/Setup!$C$36)+IF($V98=44,N($F98),0)))</f>
        <v>0</v>
      </c>
      <c r="DP98" s="48" t="n">
        <f aca="false">MIN(BR98,(HL97*(1+HL$5/Setup!$C$36)+IF($V98=45,N($F98),0)))</f>
        <v>0</v>
      </c>
      <c r="DQ98" s="48" t="n">
        <f aca="false">MIN(BS98,(HM97*(1+HM$5/Setup!$C$36)+IF($V98=46,N($F98),0)))</f>
        <v>0</v>
      </c>
      <c r="DR98" s="48" t="n">
        <f aca="false">MIN(BT98,(HN97*(1+HN$5/Setup!$C$36)+IF($V98=47,N($F98),0)))</f>
        <v>0</v>
      </c>
      <c r="DS98" s="48" t="n">
        <f aca="false">MIN(BU98,(HO97*(1+HO$5/Setup!$C$36)+IF($V98=48,N($F98),0)))</f>
        <v>0</v>
      </c>
      <c r="DT98" s="48" t="n">
        <f aca="false">MIN(BV98,(HP97*(1+HP$5/Setup!$C$36)+IF($V98=49,N($F98),0)))</f>
        <v>0</v>
      </c>
      <c r="DU98" s="48" t="n">
        <f aca="false">MIN(BW98,(HQ97*(1+HQ$5/Setup!$C$36)+IF($V98=50,N($F98),0)))</f>
        <v>0</v>
      </c>
      <c r="DV98" s="48" t="n">
        <f aca="false">MIN(MAX((FT97*(1+FT$5/Setup!$C$36)+IF($V98=1,N($F98),0))-BX98,0),MAX($P98-0,0))</f>
        <v>0</v>
      </c>
      <c r="DW98" s="48" t="n">
        <f aca="false">MIN(MAX((FU97*(1+FU$5/Setup!$C$36)+IF($V98=2,N($F98),0))-BY98,0),MAX($P98-SUM(DV98:DV98),0))</f>
        <v>0</v>
      </c>
      <c r="DX98" s="48" t="n">
        <f aca="false">MIN(MAX((FV97*(1+FV$5/Setup!$C$36)+IF($V98=3,N($F98),0))-BZ98,0),MAX($P98-SUM(DV98:DW98),0))</f>
        <v>0</v>
      </c>
      <c r="DY98" s="48" t="n">
        <f aca="false">MIN(MAX((FW97*(1+FW$5/Setup!$C$36)+IF($V98=4,N($F98),0))-CA98,0),MAX($P98-SUM(DV98:DX98),0))</f>
        <v>0</v>
      </c>
      <c r="DZ98" s="48" t="n">
        <f aca="false">MIN(MAX((FX97*(1+FX$5/Setup!$C$36)+IF($V98=5,N($F98),0))-CB98,0),MAX($P98-SUM(DV98:DY98),0))</f>
        <v>0</v>
      </c>
      <c r="EA98" s="48" t="n">
        <f aca="false">MIN(MAX((FY97*(1+FY$5/Setup!$C$36)+IF($V98=6,N($F98),0))-CC98,0),MAX($P98-SUM(DV98:DZ98),0))</f>
        <v>0</v>
      </c>
      <c r="EB98" s="48" t="n">
        <f aca="false">MIN(MAX((FZ97*(1+FZ$5/Setup!$C$36)+IF($V98=7,N($F98),0))-CD98,0),MAX($P98-SUM(DV98:EA98),0))</f>
        <v>0</v>
      </c>
      <c r="EC98" s="48" t="n">
        <f aca="false">MIN(MAX((GA97*(1+GA$5/Setup!$C$36)+IF($V98=8,N($F98),0))-CE98,0),MAX($P98-SUM(DV98:EB98),0))</f>
        <v>0</v>
      </c>
      <c r="ED98" s="48" t="n">
        <f aca="false">MIN(MAX((GB97*(1+GB$5/Setup!$C$36)+IF($V98=9,N($F98),0))-CF98,0),MAX($P98-SUM(DV98:EC98),0))</f>
        <v>0</v>
      </c>
      <c r="EE98" s="48" t="n">
        <f aca="false">MIN(MAX((GC97*(1+GC$5/Setup!$C$36)+IF($V98=10,N($F98),0))-CG98,0),MAX($P98-SUM(DV98:ED98),0))</f>
        <v>0</v>
      </c>
      <c r="EF98" s="48" t="n">
        <f aca="false">MIN(MAX((GD97*(1+GD$5/Setup!$C$36)+IF($V98=11,N($F98),0))-CH98,0),MAX($P98-SUM(DV98:EE98),0))</f>
        <v>0</v>
      </c>
      <c r="EG98" s="48" t="n">
        <f aca="false">MIN(MAX((GE97*(1+GE$5/Setup!$C$36)+IF($V98=12,N($F98),0))-CI98,0),MAX($P98-SUM(DV98:EF98),0))</f>
        <v>0</v>
      </c>
      <c r="EH98" s="48" t="n">
        <f aca="false">MIN(MAX((GF97*(1+GF$5/Setup!$C$36)+IF($V98=13,N($F98),0))-CJ98,0),MAX($P98-SUM(DV98:EG98),0))</f>
        <v>0</v>
      </c>
      <c r="EI98" s="48" t="n">
        <f aca="false">MIN(MAX((GG97*(1+GG$5/Setup!$C$36)+IF($V98=14,N($F98),0))-CK98,0),MAX($P98-SUM(DV98:EH98),0))</f>
        <v>0</v>
      </c>
      <c r="EJ98" s="48" t="n">
        <f aca="false">MIN(MAX((GH97*(1+GH$5/Setup!$C$36)+IF($V98=15,N($F98),0))-CL98,0),MAX($P98-SUM(DV98:EI98),0))</f>
        <v>0</v>
      </c>
      <c r="EK98" s="48" t="n">
        <f aca="false">MIN(MAX((GI97*(1+GI$5/Setup!$C$36)+IF($V98=16,N($F98),0))-CM98,0),MAX($P98-SUM(DV98:EJ98),0))</f>
        <v>0</v>
      </c>
      <c r="EL98" s="48" t="n">
        <f aca="false">MIN(MAX((GJ97*(1+GJ$5/Setup!$C$36)+IF($V98=17,N($F98),0))-CN98,0),MAX($P98-SUM(DV98:EK98),0))</f>
        <v>0</v>
      </c>
      <c r="EM98" s="48" t="n">
        <f aca="false">MIN(MAX((GK97*(1+GK$5/Setup!$C$36)+IF($V98=18,N($F98),0))-CO98,0),MAX($P98-SUM(DV98:EL98),0))</f>
        <v>0</v>
      </c>
      <c r="EN98" s="48" t="n">
        <f aca="false">MIN(MAX((GL97*(1+GL$5/Setup!$C$36)+IF($V98=19,N($F98),0))-CP98,0),MAX($P98-SUM(DV98:EM98),0))</f>
        <v>0</v>
      </c>
      <c r="EO98" s="48" t="n">
        <f aca="false">MIN(MAX((GM97*(1+GM$5/Setup!$C$36)+IF($V98=20,N($F98),0))-CQ98,0),MAX($P98-SUM(DV98:EN98),0))</f>
        <v>0</v>
      </c>
      <c r="EP98" s="48" t="n">
        <f aca="false">MIN(MAX((GN97*(1+GN$5/Setup!$C$36)+IF($V98=21,N($F98),0))-CR98,0),MAX($P98-SUM(DV98:EO98),0))</f>
        <v>0</v>
      </c>
      <c r="EQ98" s="48" t="n">
        <f aca="false">MIN(MAX((GO97*(1+GO$5/Setup!$C$36)+IF($V98=22,N($F98),0))-CS98,0),MAX($P98-SUM(DV98:EP98),0))</f>
        <v>0</v>
      </c>
      <c r="ER98" s="48" t="n">
        <f aca="false">MIN(MAX((GP97*(1+GP$5/Setup!$C$36)+IF($V98=23,N($F98),0))-CT98,0),MAX($P98-SUM(DV98:EQ98),0))</f>
        <v>0</v>
      </c>
      <c r="ES98" s="48" t="n">
        <f aca="false">MIN(MAX((GQ97*(1+GQ$5/Setup!$C$36)+IF($V98=24,N($F98),0))-CU98,0),MAX($P98-SUM(DV98:ER98),0))</f>
        <v>0</v>
      </c>
      <c r="ET98" s="48" t="n">
        <f aca="false">MIN(MAX((GR97*(1+GR$5/Setup!$C$36)+IF($V98=25,N($F98),0))-CV98,0),MAX($P98-SUM(DV98:ES98),0))</f>
        <v>0</v>
      </c>
      <c r="EU98" s="48" t="n">
        <f aca="false">MIN(MAX((GS97*(1+GS$5/Setup!$C$36)+IF($V98=26,N($F98),0))-CW98,0),MAX($P98-SUM(DV98:ET98),0))</f>
        <v>0</v>
      </c>
      <c r="EV98" s="48" t="n">
        <f aca="false">MIN(MAX((GT97*(1+GT$5/Setup!$C$36)+IF($V98=27,N($F98),0))-CX98,0),MAX($P98-SUM(DV98:EU98),0))</f>
        <v>0</v>
      </c>
      <c r="EW98" s="48" t="n">
        <f aca="false">MIN(MAX((GU97*(1+GU$5/Setup!$C$36)+IF($V98=28,N($F98),0))-CY98,0),MAX($P98-SUM(DV98:EV98),0))</f>
        <v>0</v>
      </c>
      <c r="EX98" s="48" t="n">
        <f aca="false">MIN(MAX((GV97*(1+GV$5/Setup!$C$36)+IF($V98=29,N($F98),0))-CZ98,0),MAX($P98-SUM(DV98:EW98),0))</f>
        <v>0</v>
      </c>
      <c r="EY98" s="48" t="n">
        <f aca="false">MIN(MAX((GW97*(1+GW$5/Setup!$C$36)+IF($V98=30,N($F98),0))-DA98,0),MAX($P98-SUM(DV98:EX98),0))</f>
        <v>0</v>
      </c>
      <c r="EZ98" s="48" t="n">
        <f aca="false">MIN(MAX((GX97*(1+GX$5/Setup!$C$36)+IF($V98=31,N($F98),0))-DB98,0),MAX($P98-SUM(DV98:EY98),0))</f>
        <v>0</v>
      </c>
      <c r="FA98" s="48" t="n">
        <f aca="false">MIN(MAX((GY97*(1+GY$5/Setup!$C$36)+IF($V98=32,N($F98),0))-DC98,0),MAX($P98-SUM(DV98:EZ98),0))</f>
        <v>0</v>
      </c>
      <c r="FB98" s="48" t="n">
        <f aca="false">MIN(MAX((GZ97*(1+GZ$5/Setup!$C$36)+IF($V98=33,N($F98),0))-DD98,0),MAX($P98-SUM(DV98:FA98),0))</f>
        <v>0</v>
      </c>
      <c r="FC98" s="48" t="n">
        <f aca="false">MIN(MAX((HA97*(1+HA$5/Setup!$C$36)+IF($V98=34,N($F98),0))-DE98,0),MAX($P98-SUM(DV98:FB98),0))</f>
        <v>0</v>
      </c>
      <c r="FD98" s="48" t="n">
        <f aca="false">MIN(MAX((HB97*(1+HB$5/Setup!$C$36)+IF($V98=35,N($F98),0))-DF98,0),MAX($P98-SUM(DV98:FC98),0))</f>
        <v>0</v>
      </c>
      <c r="FE98" s="48" t="n">
        <f aca="false">MIN(MAX((HC97*(1+HC$5/Setup!$C$36)+IF($V98=36,N($F98),0))-DG98,0),MAX($P98-SUM(DV98:FD98),0))</f>
        <v>0</v>
      </c>
      <c r="FF98" s="48" t="n">
        <f aca="false">MIN(MAX((HD97*(1+HD$5/Setup!$C$36)+IF($V98=37,N($F98),0))-DH98,0),MAX($P98-SUM(DV98:FE98),0))</f>
        <v>0</v>
      </c>
      <c r="FG98" s="48" t="n">
        <f aca="false">MIN(MAX((HE97*(1+HE$5/Setup!$C$36)+IF($V98=38,N($F98),0))-DI98,0),MAX($P98-SUM(DV98:FF98),0))</f>
        <v>0</v>
      </c>
      <c r="FH98" s="48" t="n">
        <f aca="false">MIN(MAX((HF97*(1+HF$5/Setup!$C$36)+IF($V98=39,N($F98),0))-DJ98,0),MAX($P98-SUM(DV98:FG98),0))</f>
        <v>0</v>
      </c>
      <c r="FI98" s="48" t="n">
        <f aca="false">MIN(MAX((HG97*(1+HG$5/Setup!$C$36)+IF($V98=40,N($F98),0))-DK98,0),MAX($P98-SUM(DV98:FH98),0))</f>
        <v>0</v>
      </c>
      <c r="FJ98" s="48" t="n">
        <f aca="false">MIN(MAX((HH97*(1+HH$5/Setup!$C$36)+IF($V98=41,N($F98),0))-DL98,0),MAX($P98-SUM(DV98:FI98),0))</f>
        <v>0</v>
      </c>
      <c r="FK98" s="48" t="n">
        <f aca="false">MIN(MAX((HI97*(1+HI$5/Setup!$C$36)+IF($V98=42,N($F98),0))-DM98,0),MAX($P98-SUM(DV98:FJ98),0))</f>
        <v>0</v>
      </c>
      <c r="FL98" s="48" t="n">
        <f aca="false">MIN(MAX((HJ97*(1+HJ$5/Setup!$C$36)+IF($V98=43,N($F98),0))-DN98,0),MAX($P98-SUM(DV98:FK98),0))</f>
        <v>0</v>
      </c>
      <c r="FM98" s="48" t="n">
        <f aca="false">MIN(MAX((HK97*(1+HK$5/Setup!$C$36)+IF($V98=44,N($F98),0))-DO98,0),MAX($P98-SUM(DV98:FL98),0))</f>
        <v>0</v>
      </c>
      <c r="FN98" s="48" t="n">
        <f aca="false">MIN(MAX((HL97*(1+HL$5/Setup!$C$36)+IF($V98=45,N($F98),0))-DP98,0),MAX($P98-SUM(DV98:FM98),0))</f>
        <v>0</v>
      </c>
      <c r="FO98" s="48" t="n">
        <f aca="false">MIN(MAX((HM97*(1+HM$5/Setup!$C$36)+IF($V98=46,N($F98),0))-DQ98,0),MAX($P98-SUM(DV98:FN98),0))</f>
        <v>0</v>
      </c>
      <c r="FP98" s="48" t="n">
        <f aca="false">MIN(MAX((HN97*(1+HN$5/Setup!$C$36)+IF($V98=47,N($F98),0))-DR98,0),MAX($P98-SUM(DV98:FO98),0))</f>
        <v>0</v>
      </c>
      <c r="FQ98" s="48" t="n">
        <f aca="false">MIN(MAX((HO97*(1+HO$5/Setup!$C$36)+IF($V98=48,N($F98),0))-DS98,0),MAX($P98-SUM(DV98:FP98),0))</f>
        <v>0</v>
      </c>
      <c r="FR98" s="48" t="n">
        <f aca="false">MIN(MAX((HP97*(1+HP$5/Setup!$C$36)+IF($V98=49,N($F98),0))-DT98,0),MAX($P98-SUM(DV98:FQ98),0))</f>
        <v>0</v>
      </c>
      <c r="FS98" s="48" t="n">
        <f aca="false">MIN(MAX((HQ97*(1+HQ$5/Setup!$C$36)+IF($V98=50,N($F98),0))-DU98,0),MAX($P98-SUM(DV98:FR98),0))</f>
        <v>0</v>
      </c>
      <c r="FT98" s="48" t="n">
        <f aca="false">IF((FT97*(1+FT$5/Setup!$C$36)+IF($V98=1,N($F98),0))-BX98-DV98&lt;0.005,0,(FT97*(1+FT$5/Setup!$C$36)+IF($V98=1,N($F98),0))-BX98-DV98)</f>
        <v>0</v>
      </c>
      <c r="FU98" s="48" t="n">
        <f aca="false">IF((FU97*(1+FU$5/Setup!$C$36)+IF($V98=2,N($F98),0))-BY98-DW98&lt;0.005,0,(FU97*(1+FU$5/Setup!$C$36)+IF($V98=2,N($F98),0))-BY98-DW98)</f>
        <v>0</v>
      </c>
      <c r="FV98" s="48" t="n">
        <f aca="false">IF((FV97*(1+FV$5/Setup!$C$36)+IF($V98=3,N($F98),0))-BZ98-DX98&lt;0.005,0,(FV97*(1+FV$5/Setup!$C$36)+IF($V98=3,N($F98),0))-BZ98-DX98)</f>
        <v>0</v>
      </c>
      <c r="FW98" s="48" t="n">
        <f aca="false">IF((FW97*(1+FW$5/Setup!$C$36)+IF($V98=4,N($F98),0))-CA98-DY98&lt;0.005,0,(FW97*(1+FW$5/Setup!$C$36)+IF($V98=4,N($F98),0))-CA98-DY98)</f>
        <v>0</v>
      </c>
      <c r="FX98" s="48" t="n">
        <f aca="false">IF((FX97*(1+FX$5/Setup!$C$36)+IF($V98=5,N($F98),0))-CB98-DZ98&lt;0.005,0,(FX97*(1+FX$5/Setup!$C$36)+IF($V98=5,N($F98),0))-CB98-DZ98)</f>
        <v>0</v>
      </c>
      <c r="FY98" s="48" t="n">
        <f aca="false">IF((FY97*(1+FY$5/Setup!$C$36)+IF($V98=6,N($F98),0))-CC98-EA98&lt;0.005,0,(FY97*(1+FY$5/Setup!$C$36)+IF($V98=6,N($F98),0))-CC98-EA98)</f>
        <v>0</v>
      </c>
      <c r="FZ98" s="48" t="n">
        <f aca="false">IF((FZ97*(1+FZ$5/Setup!$C$36)+IF($V98=7,N($F98),0))-CD98-EB98&lt;0.005,0,(FZ97*(1+FZ$5/Setup!$C$36)+IF($V98=7,N($F98),0))-CD98-EB98)</f>
        <v>0</v>
      </c>
      <c r="GA98" s="48" t="n">
        <f aca="false">IF((GA97*(1+GA$5/Setup!$C$36)+IF($V98=8,N($F98),0))-CE98-EC98&lt;0.005,0,(GA97*(1+GA$5/Setup!$C$36)+IF($V98=8,N($F98),0))-CE98-EC98)</f>
        <v>0</v>
      </c>
      <c r="GB98" s="48" t="n">
        <f aca="false">IF((GB97*(1+GB$5/Setup!$C$36)+IF($V98=9,N($F98),0))-CF98-ED98&lt;0.005,0,(GB97*(1+GB$5/Setup!$C$36)+IF($V98=9,N($F98),0))-CF98-ED98)</f>
        <v>0</v>
      </c>
      <c r="GC98" s="48" t="n">
        <f aca="false">IF((GC97*(1+GC$5/Setup!$C$36)+IF($V98=10,N($F98),0))-CG98-EE98&lt;0.005,0,(GC97*(1+GC$5/Setup!$C$36)+IF($V98=10,N($F98),0))-CG98-EE98)</f>
        <v>0</v>
      </c>
      <c r="GD98" s="48" t="n">
        <f aca="false">IF((GD97*(1+GD$5/Setup!$C$36)+IF($V98=11,N($F98),0))-CH98-EF98&lt;0.005,0,(GD97*(1+GD$5/Setup!$C$36)+IF($V98=11,N($F98),0))-CH98-EF98)</f>
        <v>0</v>
      </c>
      <c r="GE98" s="48" t="n">
        <f aca="false">IF((GE97*(1+GE$5/Setup!$C$36)+IF($V98=12,N($F98),0))-CI98-EG98&lt;0.005,0,(GE97*(1+GE$5/Setup!$C$36)+IF($V98=12,N($F98),0))-CI98-EG98)</f>
        <v>0</v>
      </c>
      <c r="GF98" s="48" t="n">
        <f aca="false">IF((GF97*(1+GF$5/Setup!$C$36)+IF($V98=13,N($F98),0))-CJ98-EH98&lt;0.005,0,(GF97*(1+GF$5/Setup!$C$36)+IF($V98=13,N($F98),0))-CJ98-EH98)</f>
        <v>0</v>
      </c>
      <c r="GG98" s="48" t="n">
        <f aca="false">IF((GG97*(1+GG$5/Setup!$C$36)+IF($V98=14,N($F98),0))-CK98-EI98&lt;0.005,0,(GG97*(1+GG$5/Setup!$C$36)+IF($V98=14,N($F98),0))-CK98-EI98)</f>
        <v>0</v>
      </c>
      <c r="GH98" s="48" t="n">
        <f aca="false">IF((GH97*(1+GH$5/Setup!$C$36)+IF($V98=15,N($F98),0))-CL98-EJ98&lt;0.005,0,(GH97*(1+GH$5/Setup!$C$36)+IF($V98=15,N($F98),0))-CL98-EJ98)</f>
        <v>0</v>
      </c>
      <c r="GI98" s="48" t="n">
        <f aca="false">IF((GI97*(1+GI$5/Setup!$C$36)+IF($V98=16,N($F98),0))-CM98-EK98&lt;0.005,0,(GI97*(1+GI$5/Setup!$C$36)+IF($V98=16,N($F98),0))-CM98-EK98)</f>
        <v>0</v>
      </c>
      <c r="GJ98" s="48" t="n">
        <f aca="false">IF((GJ97*(1+GJ$5/Setup!$C$36)+IF($V98=17,N($F98),0))-CN98-EL98&lt;0.005,0,(GJ97*(1+GJ$5/Setup!$C$36)+IF($V98=17,N($F98),0))-CN98-EL98)</f>
        <v>0</v>
      </c>
      <c r="GK98" s="48" t="n">
        <f aca="false">IF((GK97*(1+GK$5/Setup!$C$36)+IF($V98=18,N($F98),0))-CO98-EM98&lt;0.005,0,(GK97*(1+GK$5/Setup!$C$36)+IF($V98=18,N($F98),0))-CO98-EM98)</f>
        <v>0</v>
      </c>
      <c r="GL98" s="48" t="n">
        <f aca="false">IF((GL97*(1+GL$5/Setup!$C$36)+IF($V98=19,N($F98),0))-CP98-EN98&lt;0.005,0,(GL97*(1+GL$5/Setup!$C$36)+IF($V98=19,N($F98),0))-CP98-EN98)</f>
        <v>0</v>
      </c>
      <c r="GM98" s="48" t="n">
        <f aca="false">IF((GM97*(1+GM$5/Setup!$C$36)+IF($V98=20,N($F98),0))-CQ98-EO98&lt;0.005,0,(GM97*(1+GM$5/Setup!$C$36)+IF($V98=20,N($F98),0))-CQ98-EO98)</f>
        <v>0</v>
      </c>
      <c r="GN98" s="48" t="n">
        <f aca="false">IF((GN97*(1+GN$5/Setup!$C$36)+IF($V98=21,N($F98),0))-CR98-EP98&lt;0.005,0,(GN97*(1+GN$5/Setup!$C$36)+IF($V98=21,N($F98),0))-CR98-EP98)</f>
        <v>0</v>
      </c>
      <c r="GO98" s="48" t="n">
        <f aca="false">IF((GO97*(1+GO$5/Setup!$C$36)+IF($V98=22,N($F98),0))-CS98-EQ98&lt;0.005,0,(GO97*(1+GO$5/Setup!$C$36)+IF($V98=22,N($F98),0))-CS98-EQ98)</f>
        <v>0</v>
      </c>
      <c r="GP98" s="48" t="n">
        <f aca="false">IF((GP97*(1+GP$5/Setup!$C$36)+IF($V98=23,N($F98),0))-CT98-ER98&lt;0.005,0,(GP97*(1+GP$5/Setup!$C$36)+IF($V98=23,N($F98),0))-CT98-ER98)</f>
        <v>0</v>
      </c>
      <c r="GQ98" s="48" t="n">
        <f aca="false">IF((GQ97*(1+GQ$5/Setup!$C$36)+IF($V98=24,N($F98),0))-CU98-ES98&lt;0.005,0,(GQ97*(1+GQ$5/Setup!$C$36)+IF($V98=24,N($F98),0))-CU98-ES98)</f>
        <v>0</v>
      </c>
      <c r="GR98" s="48" t="n">
        <f aca="false">IF((GR97*(1+GR$5/Setup!$C$36)+IF($V98=25,N($F98),0))-CV98-ET98&lt;0.005,0,(GR97*(1+GR$5/Setup!$C$36)+IF($V98=25,N($F98),0))-CV98-ET98)</f>
        <v>0</v>
      </c>
      <c r="GS98" s="48" t="n">
        <f aca="false">IF((GS97*(1+GS$5/Setup!$C$36)+IF($V98=26,N($F98),0))-CW98-EU98&lt;0.005,0,(GS97*(1+GS$5/Setup!$C$36)+IF($V98=26,N($F98),0))-CW98-EU98)</f>
        <v>0</v>
      </c>
      <c r="GT98" s="48" t="n">
        <f aca="false">IF((GT97*(1+GT$5/Setup!$C$36)+IF($V98=27,N($F98),0))-CX98-EV98&lt;0.005,0,(GT97*(1+GT$5/Setup!$C$36)+IF($V98=27,N($F98),0))-CX98-EV98)</f>
        <v>0</v>
      </c>
      <c r="GU98" s="48" t="n">
        <f aca="false">IF((GU97*(1+GU$5/Setup!$C$36)+IF($V98=28,N($F98),0))-CY98-EW98&lt;0.005,0,(GU97*(1+GU$5/Setup!$C$36)+IF($V98=28,N($F98),0))-CY98-EW98)</f>
        <v>0</v>
      </c>
      <c r="GV98" s="48" t="n">
        <f aca="false">IF((GV97*(1+GV$5/Setup!$C$36)+IF($V98=29,N($F98),0))-CZ98-EX98&lt;0.005,0,(GV97*(1+GV$5/Setup!$C$36)+IF($V98=29,N($F98),0))-CZ98-EX98)</f>
        <v>0</v>
      </c>
      <c r="GW98" s="48" t="n">
        <f aca="false">IF((GW97*(1+GW$5/Setup!$C$36)+IF($V98=30,N($F98),0))-DA98-EY98&lt;0.005,0,(GW97*(1+GW$5/Setup!$C$36)+IF($V98=30,N($F98),0))-DA98-EY98)</f>
        <v>0</v>
      </c>
      <c r="GX98" s="48" t="n">
        <f aca="false">IF((GX97*(1+GX$5/Setup!$C$36)+IF($V98=31,N($F98),0))-DB98-EZ98&lt;0.005,0,(GX97*(1+GX$5/Setup!$C$36)+IF($V98=31,N($F98),0))-DB98-EZ98)</f>
        <v>0</v>
      </c>
      <c r="GY98" s="48" t="n">
        <f aca="false">IF((GY97*(1+GY$5/Setup!$C$36)+IF($V98=32,N($F98),0))-DC98-FA98&lt;0.005,0,(GY97*(1+GY$5/Setup!$C$36)+IF($V98=32,N($F98),0))-DC98-FA98)</f>
        <v>0</v>
      </c>
      <c r="GZ98" s="48" t="n">
        <f aca="false">IF((GZ97*(1+GZ$5/Setup!$C$36)+IF($V98=33,N($F98),0))-DD98-FB98&lt;0.005,0,(GZ97*(1+GZ$5/Setup!$C$36)+IF($V98=33,N($F98),0))-DD98-FB98)</f>
        <v>0</v>
      </c>
      <c r="HA98" s="48" t="n">
        <f aca="false">IF((HA97*(1+HA$5/Setup!$C$36)+IF($V98=34,N($F98),0))-DE98-FC98&lt;0.005,0,(HA97*(1+HA$5/Setup!$C$36)+IF($V98=34,N($F98),0))-DE98-FC98)</f>
        <v>0</v>
      </c>
      <c r="HB98" s="48" t="n">
        <f aca="false">IF((HB97*(1+HB$5/Setup!$C$36)+IF($V98=35,N($F98),0))-DF98-FD98&lt;0.005,0,(HB97*(1+HB$5/Setup!$C$36)+IF($V98=35,N($F98),0))-DF98-FD98)</f>
        <v>0</v>
      </c>
      <c r="HC98" s="48" t="n">
        <f aca="false">IF((HC97*(1+HC$5/Setup!$C$36)+IF($V98=36,N($F98),0))-DG98-FE98&lt;0.005,0,(HC97*(1+HC$5/Setup!$C$36)+IF($V98=36,N($F98),0))-DG98-FE98)</f>
        <v>0</v>
      </c>
      <c r="HD98" s="48" t="n">
        <f aca="false">IF((HD97*(1+HD$5/Setup!$C$36)+IF($V98=37,N($F98),0))-DH98-FF98&lt;0.005,0,(HD97*(1+HD$5/Setup!$C$36)+IF($V98=37,N($F98),0))-DH98-FF98)</f>
        <v>0</v>
      </c>
      <c r="HE98" s="48" t="n">
        <f aca="false">IF((HE97*(1+HE$5/Setup!$C$36)+IF($V98=38,N($F98),0))-DI98-FG98&lt;0.005,0,(HE97*(1+HE$5/Setup!$C$36)+IF($V98=38,N($F98),0))-DI98-FG98)</f>
        <v>0</v>
      </c>
      <c r="HF98" s="48" t="n">
        <f aca="false">IF((HF97*(1+HF$5/Setup!$C$36)+IF($V98=39,N($F98),0))-DJ98-FH98&lt;0.005,0,(HF97*(1+HF$5/Setup!$C$36)+IF($V98=39,N($F98),0))-DJ98-FH98)</f>
        <v>0</v>
      </c>
      <c r="HG98" s="48" t="n">
        <f aca="false">IF((HG97*(1+HG$5/Setup!$C$36)+IF($V98=40,N($F98),0))-DK98-FI98&lt;0.005,0,(HG97*(1+HG$5/Setup!$C$36)+IF($V98=40,N($F98),0))-DK98-FI98)</f>
        <v>0</v>
      </c>
      <c r="HH98" s="48" t="n">
        <f aca="false">IF((HH97*(1+HH$5/Setup!$C$36)+IF($V98=41,N($F98),0))-DL98-FJ98&lt;0.005,0,(HH97*(1+HH$5/Setup!$C$36)+IF($V98=41,N($F98),0))-DL98-FJ98)</f>
        <v>0</v>
      </c>
      <c r="HI98" s="48" t="n">
        <f aca="false">IF((HI97*(1+HI$5/Setup!$C$36)+IF($V98=42,N($F98),0))-DM98-FK98&lt;0.005,0,(HI97*(1+HI$5/Setup!$C$36)+IF($V98=42,N($F98),0))-DM98-FK98)</f>
        <v>0</v>
      </c>
      <c r="HJ98" s="48" t="n">
        <f aca="false">IF((HJ97*(1+HJ$5/Setup!$C$36)+IF($V98=43,N($F98),0))-DN98-FL98&lt;0.005,0,(HJ97*(1+HJ$5/Setup!$C$36)+IF($V98=43,N($F98),0))-DN98-FL98)</f>
        <v>0</v>
      </c>
      <c r="HK98" s="48" t="n">
        <f aca="false">IF((HK97*(1+HK$5/Setup!$C$36)+IF($V98=44,N($F98),0))-DO98-FM98&lt;0.005,0,(HK97*(1+HK$5/Setup!$C$36)+IF($V98=44,N($F98),0))-DO98-FM98)</f>
        <v>0</v>
      </c>
      <c r="HL98" s="48" t="n">
        <f aca="false">IF((HL97*(1+HL$5/Setup!$C$36)+IF($V98=45,N($F98),0))-DP98-FN98&lt;0.005,0,(HL97*(1+HL$5/Setup!$C$36)+IF($V98=45,N($F98),0))-DP98-FN98)</f>
        <v>0</v>
      </c>
      <c r="HM98" s="48" t="n">
        <f aca="false">IF((HM97*(1+HM$5/Setup!$C$36)+IF($V98=46,N($F98),0))-DQ98-FO98&lt;0.005,0,(HM97*(1+HM$5/Setup!$C$36)+IF($V98=46,N($F98),0))-DQ98-FO98)</f>
        <v>0</v>
      </c>
      <c r="HN98" s="48" t="n">
        <f aca="false">IF((HN97*(1+HN$5/Setup!$C$36)+IF($V98=47,N($F98),0))-DR98-FP98&lt;0.005,0,(HN97*(1+HN$5/Setup!$C$36)+IF($V98=47,N($F98),0))-DR98-FP98)</f>
        <v>0</v>
      </c>
      <c r="HO98" s="48" t="n">
        <f aca="false">IF((HO97*(1+HO$5/Setup!$C$36)+IF($V98=48,N($F98),0))-DS98-FQ98&lt;0.005,0,(HO97*(1+HO$5/Setup!$C$36)+IF($V98=48,N($F98),0))-DS98-FQ98)</f>
        <v>0</v>
      </c>
      <c r="HP98" s="48" t="n">
        <f aca="false">IF((HP97*(1+HP$5/Setup!$C$36)+IF($V98=49,N($F98),0))-DT98-FR98&lt;0.005,0,(HP97*(1+HP$5/Setup!$C$36)+IF($V98=49,N($F98),0))-DT98-FR98)</f>
        <v>0</v>
      </c>
      <c r="HQ98" s="48" t="n">
        <f aca="false">IF((HQ97*(1+HQ$5/Setup!$C$36)+IF($V98=50,N($F98),0))-DU98-FS98&lt;0.005,0,(HQ97*(1+HQ$5/Setup!$C$36)+IF($V98=50,N($F98),0))-DU98-FS98)</f>
        <v>0</v>
      </c>
    </row>
    <row r="99" customFormat="false" ht="15" hidden="false" customHeight="false" outlineLevel="0" collapsed="false">
      <c r="A99" s="44" t="n">
        <v>91</v>
      </c>
      <c r="B99" s="45" t="n">
        <f aca="false">IF(Setup!$C$7="Every month",EDATE(Setup!$C$8,($A99-1)),IF(Setup!$C$7="Twice a month",DATE(YEAR(Setup!$C$8),MONTH(Setup!$C$8)+INT((($A99-1)+Setup!$C$41)/2),MIN(IF(MOD(($A99-1)+Setup!$C$41,2)=0,Setup!$C$39,Setup!$C$40),DAY(EOMONTH(DATE(YEAR(Setup!$C$8),MONTH(Setup!$C$8)+INT((($A99-1)+Setup!$C$41)/2),1),0)))),Setup!$C$8+($A99-1)*IF(Setup!$C$7="Every week",7,14)))</f>
        <v>47585</v>
      </c>
      <c r="C99" s="45" t="n">
        <f aca="false">IF(Setup!$C$7="Every month",EDATE(Setup!$C$8,$A99),IF(Setup!$C$7="Twice a month",DATE(YEAR(Setup!$C$8),MONTH(Setup!$C$8)+INT(($A99+Setup!$C$41)/2),MIN(IF(MOD($A99+Setup!$C$41,2)=0,Setup!$C$39,Setup!$C$40),DAY(EOMONTH(DATE(YEAR(Setup!$C$8),MONTH(Setup!$C$8)+INT(($A99+Setup!$C$41)/2),1),0)))),Setup!$C$8+$A99*IF(Setup!$C$7="Every week",7,14)))</f>
        <v>47599</v>
      </c>
      <c r="D99" s="46"/>
      <c r="E99" s="47"/>
      <c r="F99" s="47"/>
      <c r="G99" s="47"/>
      <c r="H99" s="47"/>
      <c r="I99" s="48" t="n">
        <f aca="false">N(Setup!$C$11)+N(E99)</f>
        <v>100</v>
      </c>
      <c r="J99" s="48" t="n">
        <f aca="false">MIN(Setup!$C$37,MAX(I99,0))</f>
        <v>9.23076923076923</v>
      </c>
      <c r="K99" s="48" t="n">
        <f aca="false">MIN(MAX(N(Setup!$C$14)-L98,0),MAX(I99-J99,0))</f>
        <v>0</v>
      </c>
      <c r="L99" s="48" t="n">
        <f aca="false">L98+K99-N(G99)</f>
        <v>500</v>
      </c>
      <c r="M99" s="48" t="n">
        <f aca="false">M98+J99-N(H99)</f>
        <v>840.000000000002</v>
      </c>
      <c r="N99" s="48" t="n">
        <f aca="false">SUM(BX99:DU99)</f>
        <v>0</v>
      </c>
      <c r="O99" s="48" t="n">
        <f aca="false">SUM(Z99:BW99)-N99</f>
        <v>40</v>
      </c>
      <c r="P99" s="48" t="n">
        <f aca="false">MAX(I99-J99-K99,0)+O99</f>
        <v>130.769230769231</v>
      </c>
      <c r="Q99" s="48" t="n">
        <f aca="false">SUM(DV99:FS99)</f>
        <v>0</v>
      </c>
      <c r="R99" s="49" t="n">
        <f aca="false">N99+J99+K99+Q99</f>
        <v>9.23076923076923</v>
      </c>
      <c r="S99" s="48" t="n">
        <f aca="false">T99-T98-N(F99)+N99+Q99</f>
        <v>0</v>
      </c>
      <c r="T99" s="49" t="n">
        <f aca="false">SUM(FT99:HQ99)</f>
        <v>0</v>
      </c>
      <c r="U99" s="44" t="str">
        <f aca="false">IF(T98&lt;0.005,"",INDEX(Helpers!$C$2:$C$51,IF(_xlfn.MINIFS($DV$6:$FS$6,DV99:FS99,"&gt;0.005")=0,V99,_xlfn.MINIFS($DV$6:$FS$6,DV99:FS99,"&gt;0.005"))))</f>
        <v/>
      </c>
      <c r="V99" s="44" t="n">
        <f aca="false">IF(_xlfn.MINIFS($FT$6:$HQ$6,FT98:HQ98,"&gt;0.005")=0,1,_xlfn.MINIFS($FT$6:$HQ$6,FT98:HQ98,"&gt;0.005"))</f>
        <v>1</v>
      </c>
      <c r="W99" s="44" t="n">
        <f aca="false">IF(AND(D99&lt;&gt;"Paid",T98&gt;0.005),1,0)</f>
        <v>0</v>
      </c>
      <c r="X99" s="48" t="n">
        <f aca="false">SUMPRODUCT(((Helpers!$G$2:$G$51*(1+(Helpers!$D$2:$D$51+0.000000001)/12)^(($B99-Setup!$C$8)/(365.25/12))-Helpers!$E$2:$E$51*((1+(Helpers!$D$2:$D$51+0.000000001)/12)^(($B99-Setup!$C$8)/(365.25/12))-1)/((Helpers!$D$2:$D$51+0.000000001)/12))&gt;0)*(Helpers!$G$2:$G$51*(1+(Helpers!$D$2:$D$51+0.000000001)/12)^(($B99-Setup!$C$8)/(365.25/12))-Helpers!$E$2:$E$51*((1+(Helpers!$D$2:$D$51+0.000000001)/12)^(($B99-Setup!$C$8)/(365.25/12))-1)/((Helpers!$D$2:$D$51+0.000000001)/12)))</f>
        <v>0</v>
      </c>
      <c r="Y99" s="48"/>
      <c r="Z99" s="48" t="n">
        <f aca="false">IF(OR(N(Z$5)=0,Z$6=""),0,Z$5*((DATE(YEAR($B99),MONTH($B99),MIN(Z$6,DAY(EOMONTH($B99,0))))&gt;=$B99)*(DATE(YEAR($B99),MONTH($B99),MIN(Z$6,DAY(EOMONTH($B99,0))))&lt;$C99)+(DATE(YEAR($B99),MONTH($B99)+1,MIN(Z$6,DAY(EOMONTH($B99,1))))&gt;=$B99)*(DATE(YEAR($B99),MONTH($B99)+1,MIN(Z$6,DAY(EOMONTH($B99,1))))&lt;$C99)))</f>
        <v>0</v>
      </c>
      <c r="AA99" s="48" t="n">
        <f aca="false">IF(OR(N(AA$5)=0,AA$6=""),0,AA$5*((DATE(YEAR($B99),MONTH($B99),MIN(AA$6,DAY(EOMONTH($B99,0))))&gt;=$B99)*(DATE(YEAR($B99),MONTH($B99),MIN(AA$6,DAY(EOMONTH($B99,0))))&lt;$C99)+(DATE(YEAR($B99),MONTH($B99)+1,MIN(AA$6,DAY(EOMONTH($B99,1))))&gt;=$B99)*(DATE(YEAR($B99),MONTH($B99)+1,MIN(AA$6,DAY(EOMONTH($B99,1))))&lt;$C99)))</f>
        <v>40</v>
      </c>
      <c r="AB99" s="48" t="n">
        <f aca="false">IF(OR(N(AB$5)=0,AB$6=""),0,AB$5*((DATE(YEAR($B99),MONTH($B99),MIN(AB$6,DAY(EOMONTH($B99,0))))&gt;=$B99)*(DATE(YEAR($B99),MONTH($B99),MIN(AB$6,DAY(EOMONTH($B99,0))))&lt;$C99)+(DATE(YEAR($B99),MONTH($B99)+1,MIN(AB$6,DAY(EOMONTH($B99,1))))&gt;=$B99)*(DATE(YEAR($B99),MONTH($B99)+1,MIN(AB$6,DAY(EOMONTH($B99,1))))&lt;$C99)))</f>
        <v>0</v>
      </c>
      <c r="AC99" s="48" t="n">
        <f aca="false">IF(OR(N(AC$5)=0,AC$6=""),0,AC$5*((DATE(YEAR($B99),MONTH($B99),MIN(AC$6,DAY(EOMONTH($B99,0))))&gt;=$B99)*(DATE(YEAR($B99),MONTH($B99),MIN(AC$6,DAY(EOMONTH($B99,0))))&lt;$C99)+(DATE(YEAR($B99),MONTH($B99)+1,MIN(AC$6,DAY(EOMONTH($B99,1))))&gt;=$B99)*(DATE(YEAR($B99),MONTH($B99)+1,MIN(AC$6,DAY(EOMONTH($B99,1))))&lt;$C99)))</f>
        <v>0</v>
      </c>
      <c r="AD99" s="48" t="n">
        <f aca="false">IF(OR(N(AD$5)=0,AD$6=""),0,AD$5*((DATE(YEAR($B99),MONTH($B99),MIN(AD$6,DAY(EOMONTH($B99,0))))&gt;=$B99)*(DATE(YEAR($B99),MONTH($B99),MIN(AD$6,DAY(EOMONTH($B99,0))))&lt;$C99)+(DATE(YEAR($B99),MONTH($B99)+1,MIN(AD$6,DAY(EOMONTH($B99,1))))&gt;=$B99)*(DATE(YEAR($B99),MONTH($B99)+1,MIN(AD$6,DAY(EOMONTH($B99,1))))&lt;$C99)))</f>
        <v>0</v>
      </c>
      <c r="AE99" s="48" t="n">
        <f aca="false">IF(OR(N(AE$5)=0,AE$6=""),0,AE$5*((DATE(YEAR($B99),MONTH($B99),MIN(AE$6,DAY(EOMONTH($B99,0))))&gt;=$B99)*(DATE(YEAR($B99),MONTH($B99),MIN(AE$6,DAY(EOMONTH($B99,0))))&lt;$C99)+(DATE(YEAR($B99),MONTH($B99)+1,MIN(AE$6,DAY(EOMONTH($B99,1))))&gt;=$B99)*(DATE(YEAR($B99),MONTH($B99)+1,MIN(AE$6,DAY(EOMONTH($B99,1))))&lt;$C99)))</f>
        <v>0</v>
      </c>
      <c r="AF99" s="48" t="n">
        <f aca="false">IF(OR(N(AF$5)=0,AF$6=""),0,AF$5*((DATE(YEAR($B99),MONTH($B99),MIN(AF$6,DAY(EOMONTH($B99,0))))&gt;=$B99)*(DATE(YEAR($B99),MONTH($B99),MIN(AF$6,DAY(EOMONTH($B99,0))))&lt;$C99)+(DATE(YEAR($B99),MONTH($B99)+1,MIN(AF$6,DAY(EOMONTH($B99,1))))&gt;=$B99)*(DATE(YEAR($B99),MONTH($B99)+1,MIN(AF$6,DAY(EOMONTH($B99,1))))&lt;$C99)))</f>
        <v>0</v>
      </c>
      <c r="AG99" s="48" t="n">
        <f aca="false">IF(OR(N(AG$5)=0,AG$6=""),0,AG$5*((DATE(YEAR($B99),MONTH($B99),MIN(AG$6,DAY(EOMONTH($B99,0))))&gt;=$B99)*(DATE(YEAR($B99),MONTH($B99),MIN(AG$6,DAY(EOMONTH($B99,0))))&lt;$C99)+(DATE(YEAR($B99),MONTH($B99)+1,MIN(AG$6,DAY(EOMONTH($B99,1))))&gt;=$B99)*(DATE(YEAR($B99),MONTH($B99)+1,MIN(AG$6,DAY(EOMONTH($B99,1))))&lt;$C99)))</f>
        <v>0</v>
      </c>
      <c r="AH99" s="48" t="n">
        <f aca="false">IF(OR(N(AH$5)=0,AH$6=""),0,AH$5*((DATE(YEAR($B99),MONTH($B99),MIN(AH$6,DAY(EOMONTH($B99,0))))&gt;=$B99)*(DATE(YEAR($B99),MONTH($B99),MIN(AH$6,DAY(EOMONTH($B99,0))))&lt;$C99)+(DATE(YEAR($B99),MONTH($B99)+1,MIN(AH$6,DAY(EOMONTH($B99,1))))&gt;=$B99)*(DATE(YEAR($B99),MONTH($B99)+1,MIN(AH$6,DAY(EOMONTH($B99,1))))&lt;$C99)))</f>
        <v>0</v>
      </c>
      <c r="AI99" s="48" t="n">
        <f aca="false">IF(OR(N(AI$5)=0,AI$6=""),0,AI$5*((DATE(YEAR($B99),MONTH($B99),MIN(AI$6,DAY(EOMONTH($B99,0))))&gt;=$B99)*(DATE(YEAR($B99),MONTH($B99),MIN(AI$6,DAY(EOMONTH($B99,0))))&lt;$C99)+(DATE(YEAR($B99),MONTH($B99)+1,MIN(AI$6,DAY(EOMONTH($B99,1))))&gt;=$B99)*(DATE(YEAR($B99),MONTH($B99)+1,MIN(AI$6,DAY(EOMONTH($B99,1))))&lt;$C99)))</f>
        <v>0</v>
      </c>
      <c r="AJ99" s="48" t="n">
        <f aca="false">IF(OR(N(AJ$5)=0,AJ$6=""),0,AJ$5*((DATE(YEAR($B99),MONTH($B99),MIN(AJ$6,DAY(EOMONTH($B99,0))))&gt;=$B99)*(DATE(YEAR($B99),MONTH($B99),MIN(AJ$6,DAY(EOMONTH($B99,0))))&lt;$C99)+(DATE(YEAR($B99),MONTH($B99)+1,MIN(AJ$6,DAY(EOMONTH($B99,1))))&gt;=$B99)*(DATE(YEAR($B99),MONTH($B99)+1,MIN(AJ$6,DAY(EOMONTH($B99,1))))&lt;$C99)))</f>
        <v>0</v>
      </c>
      <c r="AK99" s="48" t="n">
        <f aca="false">IF(OR(N(AK$5)=0,AK$6=""),0,AK$5*((DATE(YEAR($B99),MONTH($B99),MIN(AK$6,DAY(EOMONTH($B99,0))))&gt;=$B99)*(DATE(YEAR($B99),MONTH($B99),MIN(AK$6,DAY(EOMONTH($B99,0))))&lt;$C99)+(DATE(YEAR($B99),MONTH($B99)+1,MIN(AK$6,DAY(EOMONTH($B99,1))))&gt;=$B99)*(DATE(YEAR($B99),MONTH($B99)+1,MIN(AK$6,DAY(EOMONTH($B99,1))))&lt;$C99)))</f>
        <v>0</v>
      </c>
      <c r="AL99" s="48" t="n">
        <f aca="false">IF(OR(N(AL$5)=0,AL$6=""),0,AL$5*((DATE(YEAR($B99),MONTH($B99),MIN(AL$6,DAY(EOMONTH($B99,0))))&gt;=$B99)*(DATE(YEAR($B99),MONTH($B99),MIN(AL$6,DAY(EOMONTH($B99,0))))&lt;$C99)+(DATE(YEAR($B99),MONTH($B99)+1,MIN(AL$6,DAY(EOMONTH($B99,1))))&gt;=$B99)*(DATE(YEAR($B99),MONTH($B99)+1,MIN(AL$6,DAY(EOMONTH($B99,1))))&lt;$C99)))</f>
        <v>0</v>
      </c>
      <c r="AM99" s="48" t="n">
        <f aca="false">IF(OR(N(AM$5)=0,AM$6=""),0,AM$5*((DATE(YEAR($B99),MONTH($B99),MIN(AM$6,DAY(EOMONTH($B99,0))))&gt;=$B99)*(DATE(YEAR($B99),MONTH($B99),MIN(AM$6,DAY(EOMONTH($B99,0))))&lt;$C99)+(DATE(YEAR($B99),MONTH($B99)+1,MIN(AM$6,DAY(EOMONTH($B99,1))))&gt;=$B99)*(DATE(YEAR($B99),MONTH($B99)+1,MIN(AM$6,DAY(EOMONTH($B99,1))))&lt;$C99)))</f>
        <v>0</v>
      </c>
      <c r="AN99" s="48" t="n">
        <f aca="false">IF(OR(N(AN$5)=0,AN$6=""),0,AN$5*((DATE(YEAR($B99),MONTH($B99),MIN(AN$6,DAY(EOMONTH($B99,0))))&gt;=$B99)*(DATE(YEAR($B99),MONTH($B99),MIN(AN$6,DAY(EOMONTH($B99,0))))&lt;$C99)+(DATE(YEAR($B99),MONTH($B99)+1,MIN(AN$6,DAY(EOMONTH($B99,1))))&gt;=$B99)*(DATE(YEAR($B99),MONTH($B99)+1,MIN(AN$6,DAY(EOMONTH($B99,1))))&lt;$C99)))</f>
        <v>0</v>
      </c>
      <c r="AO99" s="48" t="n">
        <f aca="false">IF(OR(N(AO$5)=0,AO$6=""),0,AO$5*((DATE(YEAR($B99),MONTH($B99),MIN(AO$6,DAY(EOMONTH($B99,0))))&gt;=$B99)*(DATE(YEAR($B99),MONTH($B99),MIN(AO$6,DAY(EOMONTH($B99,0))))&lt;$C99)+(DATE(YEAR($B99),MONTH($B99)+1,MIN(AO$6,DAY(EOMONTH($B99,1))))&gt;=$B99)*(DATE(YEAR($B99),MONTH($B99)+1,MIN(AO$6,DAY(EOMONTH($B99,1))))&lt;$C99)))</f>
        <v>0</v>
      </c>
      <c r="AP99" s="48" t="n">
        <f aca="false">IF(OR(N(AP$5)=0,AP$6=""),0,AP$5*((DATE(YEAR($B99),MONTH($B99),MIN(AP$6,DAY(EOMONTH($B99,0))))&gt;=$B99)*(DATE(YEAR($B99),MONTH($B99),MIN(AP$6,DAY(EOMONTH($B99,0))))&lt;$C99)+(DATE(YEAR($B99),MONTH($B99)+1,MIN(AP$6,DAY(EOMONTH($B99,1))))&gt;=$B99)*(DATE(YEAR($B99),MONTH($B99)+1,MIN(AP$6,DAY(EOMONTH($B99,1))))&lt;$C99)))</f>
        <v>0</v>
      </c>
      <c r="AQ99" s="48" t="n">
        <f aca="false">IF(OR(N(AQ$5)=0,AQ$6=""),0,AQ$5*((DATE(YEAR($B99),MONTH($B99),MIN(AQ$6,DAY(EOMONTH($B99,0))))&gt;=$B99)*(DATE(YEAR($B99),MONTH($B99),MIN(AQ$6,DAY(EOMONTH($B99,0))))&lt;$C99)+(DATE(YEAR($B99),MONTH($B99)+1,MIN(AQ$6,DAY(EOMONTH($B99,1))))&gt;=$B99)*(DATE(YEAR($B99),MONTH($B99)+1,MIN(AQ$6,DAY(EOMONTH($B99,1))))&lt;$C99)))</f>
        <v>0</v>
      </c>
      <c r="AR99" s="48" t="n">
        <f aca="false">IF(OR(N(AR$5)=0,AR$6=""),0,AR$5*((DATE(YEAR($B99),MONTH($B99),MIN(AR$6,DAY(EOMONTH($B99,0))))&gt;=$B99)*(DATE(YEAR($B99),MONTH($B99),MIN(AR$6,DAY(EOMONTH($B99,0))))&lt;$C99)+(DATE(YEAR($B99),MONTH($B99)+1,MIN(AR$6,DAY(EOMONTH($B99,1))))&gt;=$B99)*(DATE(YEAR($B99),MONTH($B99)+1,MIN(AR$6,DAY(EOMONTH($B99,1))))&lt;$C99)))</f>
        <v>0</v>
      </c>
      <c r="AS99" s="48" t="n">
        <f aca="false">IF(OR(N(AS$5)=0,AS$6=""),0,AS$5*((DATE(YEAR($B99),MONTH($B99),MIN(AS$6,DAY(EOMONTH($B99,0))))&gt;=$B99)*(DATE(YEAR($B99),MONTH($B99),MIN(AS$6,DAY(EOMONTH($B99,0))))&lt;$C99)+(DATE(YEAR($B99),MONTH($B99)+1,MIN(AS$6,DAY(EOMONTH($B99,1))))&gt;=$B99)*(DATE(YEAR($B99),MONTH($B99)+1,MIN(AS$6,DAY(EOMONTH($B99,1))))&lt;$C99)))</f>
        <v>0</v>
      </c>
      <c r="AT99" s="48" t="n">
        <f aca="false">IF(OR(N(AT$5)=0,AT$6=""),0,AT$5*((DATE(YEAR($B99),MONTH($B99),MIN(AT$6,DAY(EOMONTH($B99,0))))&gt;=$B99)*(DATE(YEAR($B99),MONTH($B99),MIN(AT$6,DAY(EOMONTH($B99,0))))&lt;$C99)+(DATE(YEAR($B99),MONTH($B99)+1,MIN(AT$6,DAY(EOMONTH($B99,1))))&gt;=$B99)*(DATE(YEAR($B99),MONTH($B99)+1,MIN(AT$6,DAY(EOMONTH($B99,1))))&lt;$C99)))</f>
        <v>0</v>
      </c>
      <c r="AU99" s="48" t="n">
        <f aca="false">IF(OR(N(AU$5)=0,AU$6=""),0,AU$5*((DATE(YEAR($B99),MONTH($B99),MIN(AU$6,DAY(EOMONTH($B99,0))))&gt;=$B99)*(DATE(YEAR($B99),MONTH($B99),MIN(AU$6,DAY(EOMONTH($B99,0))))&lt;$C99)+(DATE(YEAR($B99),MONTH($B99)+1,MIN(AU$6,DAY(EOMONTH($B99,1))))&gt;=$B99)*(DATE(YEAR($B99),MONTH($B99)+1,MIN(AU$6,DAY(EOMONTH($B99,1))))&lt;$C99)))</f>
        <v>0</v>
      </c>
      <c r="AV99" s="48" t="n">
        <f aca="false">IF(OR(N(AV$5)=0,AV$6=""),0,AV$5*((DATE(YEAR($B99),MONTH($B99),MIN(AV$6,DAY(EOMONTH($B99,0))))&gt;=$B99)*(DATE(YEAR($B99),MONTH($B99),MIN(AV$6,DAY(EOMONTH($B99,0))))&lt;$C99)+(DATE(YEAR($B99),MONTH($B99)+1,MIN(AV$6,DAY(EOMONTH($B99,1))))&gt;=$B99)*(DATE(YEAR($B99),MONTH($B99)+1,MIN(AV$6,DAY(EOMONTH($B99,1))))&lt;$C99)))</f>
        <v>0</v>
      </c>
      <c r="AW99" s="48" t="n">
        <f aca="false">IF(OR(N(AW$5)=0,AW$6=""),0,AW$5*((DATE(YEAR($B99),MONTH($B99),MIN(AW$6,DAY(EOMONTH($B99,0))))&gt;=$B99)*(DATE(YEAR($B99),MONTH($B99),MIN(AW$6,DAY(EOMONTH($B99,0))))&lt;$C99)+(DATE(YEAR($B99),MONTH($B99)+1,MIN(AW$6,DAY(EOMONTH($B99,1))))&gt;=$B99)*(DATE(YEAR($B99),MONTH($B99)+1,MIN(AW$6,DAY(EOMONTH($B99,1))))&lt;$C99)))</f>
        <v>0</v>
      </c>
      <c r="AX99" s="48" t="n">
        <f aca="false">IF(OR(N(AX$5)=0,AX$6=""),0,AX$5*((DATE(YEAR($B99),MONTH($B99),MIN(AX$6,DAY(EOMONTH($B99,0))))&gt;=$B99)*(DATE(YEAR($B99),MONTH($B99),MIN(AX$6,DAY(EOMONTH($B99,0))))&lt;$C99)+(DATE(YEAR($B99),MONTH($B99)+1,MIN(AX$6,DAY(EOMONTH($B99,1))))&gt;=$B99)*(DATE(YEAR($B99),MONTH($B99)+1,MIN(AX$6,DAY(EOMONTH($B99,1))))&lt;$C99)))</f>
        <v>0</v>
      </c>
      <c r="AY99" s="48" t="n">
        <f aca="false">IF(OR(N(AY$5)=0,AY$6=""),0,AY$5*((DATE(YEAR($B99),MONTH($B99),MIN(AY$6,DAY(EOMONTH($B99,0))))&gt;=$B99)*(DATE(YEAR($B99),MONTH($B99),MIN(AY$6,DAY(EOMONTH($B99,0))))&lt;$C99)+(DATE(YEAR($B99),MONTH($B99)+1,MIN(AY$6,DAY(EOMONTH($B99,1))))&gt;=$B99)*(DATE(YEAR($B99),MONTH($B99)+1,MIN(AY$6,DAY(EOMONTH($B99,1))))&lt;$C99)))</f>
        <v>0</v>
      </c>
      <c r="AZ99" s="48" t="n">
        <f aca="false">IF(OR(N(AZ$5)=0,AZ$6=""),0,AZ$5*((DATE(YEAR($B99),MONTH($B99),MIN(AZ$6,DAY(EOMONTH($B99,0))))&gt;=$B99)*(DATE(YEAR($B99),MONTH($B99),MIN(AZ$6,DAY(EOMONTH($B99,0))))&lt;$C99)+(DATE(YEAR($B99),MONTH($B99)+1,MIN(AZ$6,DAY(EOMONTH($B99,1))))&gt;=$B99)*(DATE(YEAR($B99),MONTH($B99)+1,MIN(AZ$6,DAY(EOMONTH($B99,1))))&lt;$C99)))</f>
        <v>0</v>
      </c>
      <c r="BA99" s="48" t="n">
        <f aca="false">IF(OR(N(BA$5)=0,BA$6=""),0,BA$5*((DATE(YEAR($B99),MONTH($B99),MIN(BA$6,DAY(EOMONTH($B99,0))))&gt;=$B99)*(DATE(YEAR($B99),MONTH($B99),MIN(BA$6,DAY(EOMONTH($B99,0))))&lt;$C99)+(DATE(YEAR($B99),MONTH($B99)+1,MIN(BA$6,DAY(EOMONTH($B99,1))))&gt;=$B99)*(DATE(YEAR($B99),MONTH($B99)+1,MIN(BA$6,DAY(EOMONTH($B99,1))))&lt;$C99)))</f>
        <v>0</v>
      </c>
      <c r="BB99" s="48" t="n">
        <f aca="false">IF(OR(N(BB$5)=0,BB$6=""),0,BB$5*((DATE(YEAR($B99),MONTH($B99),MIN(BB$6,DAY(EOMONTH($B99,0))))&gt;=$B99)*(DATE(YEAR($B99),MONTH($B99),MIN(BB$6,DAY(EOMONTH($B99,0))))&lt;$C99)+(DATE(YEAR($B99),MONTH($B99)+1,MIN(BB$6,DAY(EOMONTH($B99,1))))&gt;=$B99)*(DATE(YEAR($B99),MONTH($B99)+1,MIN(BB$6,DAY(EOMONTH($B99,1))))&lt;$C99)))</f>
        <v>0</v>
      </c>
      <c r="BC99" s="48" t="n">
        <f aca="false">IF(OR(N(BC$5)=0,BC$6=""),0,BC$5*((DATE(YEAR($B99),MONTH($B99),MIN(BC$6,DAY(EOMONTH($B99,0))))&gt;=$B99)*(DATE(YEAR($B99),MONTH($B99),MIN(BC$6,DAY(EOMONTH($B99,0))))&lt;$C99)+(DATE(YEAR($B99),MONTH($B99)+1,MIN(BC$6,DAY(EOMONTH($B99,1))))&gt;=$B99)*(DATE(YEAR($B99),MONTH($B99)+1,MIN(BC$6,DAY(EOMONTH($B99,1))))&lt;$C99)))</f>
        <v>0</v>
      </c>
      <c r="BD99" s="48" t="n">
        <f aca="false">IF(OR(N(BD$5)=0,BD$6=""),0,BD$5*((DATE(YEAR($B99),MONTH($B99),MIN(BD$6,DAY(EOMONTH($B99,0))))&gt;=$B99)*(DATE(YEAR($B99),MONTH($B99),MIN(BD$6,DAY(EOMONTH($B99,0))))&lt;$C99)+(DATE(YEAR($B99),MONTH($B99)+1,MIN(BD$6,DAY(EOMONTH($B99,1))))&gt;=$B99)*(DATE(YEAR($B99),MONTH($B99)+1,MIN(BD$6,DAY(EOMONTH($B99,1))))&lt;$C99)))</f>
        <v>0</v>
      </c>
      <c r="BE99" s="48" t="n">
        <f aca="false">IF(OR(N(BE$5)=0,BE$6=""),0,BE$5*((DATE(YEAR($B99),MONTH($B99),MIN(BE$6,DAY(EOMONTH($B99,0))))&gt;=$B99)*(DATE(YEAR($B99),MONTH($B99),MIN(BE$6,DAY(EOMONTH($B99,0))))&lt;$C99)+(DATE(YEAR($B99),MONTH($B99)+1,MIN(BE$6,DAY(EOMONTH($B99,1))))&gt;=$B99)*(DATE(YEAR($B99),MONTH($B99)+1,MIN(BE$6,DAY(EOMONTH($B99,1))))&lt;$C99)))</f>
        <v>0</v>
      </c>
      <c r="BF99" s="48" t="n">
        <f aca="false">IF(OR(N(BF$5)=0,BF$6=""),0,BF$5*((DATE(YEAR($B99),MONTH($B99),MIN(BF$6,DAY(EOMONTH($B99,0))))&gt;=$B99)*(DATE(YEAR($B99),MONTH($B99),MIN(BF$6,DAY(EOMONTH($B99,0))))&lt;$C99)+(DATE(YEAR($B99),MONTH($B99)+1,MIN(BF$6,DAY(EOMONTH($B99,1))))&gt;=$B99)*(DATE(YEAR($B99),MONTH($B99)+1,MIN(BF$6,DAY(EOMONTH($B99,1))))&lt;$C99)))</f>
        <v>0</v>
      </c>
      <c r="BG99" s="48" t="n">
        <f aca="false">IF(OR(N(BG$5)=0,BG$6=""),0,BG$5*((DATE(YEAR($B99),MONTH($B99),MIN(BG$6,DAY(EOMONTH($B99,0))))&gt;=$B99)*(DATE(YEAR($B99),MONTH($B99),MIN(BG$6,DAY(EOMONTH($B99,0))))&lt;$C99)+(DATE(YEAR($B99),MONTH($B99)+1,MIN(BG$6,DAY(EOMONTH($B99,1))))&gt;=$B99)*(DATE(YEAR($B99),MONTH($B99)+1,MIN(BG$6,DAY(EOMONTH($B99,1))))&lt;$C99)))</f>
        <v>0</v>
      </c>
      <c r="BH99" s="48" t="n">
        <f aca="false">IF(OR(N(BH$5)=0,BH$6=""),0,BH$5*((DATE(YEAR($B99),MONTH($B99),MIN(BH$6,DAY(EOMONTH($B99,0))))&gt;=$B99)*(DATE(YEAR($B99),MONTH($B99),MIN(BH$6,DAY(EOMONTH($B99,0))))&lt;$C99)+(DATE(YEAR($B99),MONTH($B99)+1,MIN(BH$6,DAY(EOMONTH($B99,1))))&gt;=$B99)*(DATE(YEAR($B99),MONTH($B99)+1,MIN(BH$6,DAY(EOMONTH($B99,1))))&lt;$C99)))</f>
        <v>0</v>
      </c>
      <c r="BI99" s="48" t="n">
        <f aca="false">IF(OR(N(BI$5)=0,BI$6=""),0,BI$5*((DATE(YEAR($B99),MONTH($B99),MIN(BI$6,DAY(EOMONTH($B99,0))))&gt;=$B99)*(DATE(YEAR($B99),MONTH($B99),MIN(BI$6,DAY(EOMONTH($B99,0))))&lt;$C99)+(DATE(YEAR($B99),MONTH($B99)+1,MIN(BI$6,DAY(EOMONTH($B99,1))))&gt;=$B99)*(DATE(YEAR($B99),MONTH($B99)+1,MIN(BI$6,DAY(EOMONTH($B99,1))))&lt;$C99)))</f>
        <v>0</v>
      </c>
      <c r="BJ99" s="48" t="n">
        <f aca="false">IF(OR(N(BJ$5)=0,BJ$6=""),0,BJ$5*((DATE(YEAR($B99),MONTH($B99),MIN(BJ$6,DAY(EOMONTH($B99,0))))&gt;=$B99)*(DATE(YEAR($B99),MONTH($B99),MIN(BJ$6,DAY(EOMONTH($B99,0))))&lt;$C99)+(DATE(YEAR($B99),MONTH($B99)+1,MIN(BJ$6,DAY(EOMONTH($B99,1))))&gt;=$B99)*(DATE(YEAR($B99),MONTH($B99)+1,MIN(BJ$6,DAY(EOMONTH($B99,1))))&lt;$C99)))</f>
        <v>0</v>
      </c>
      <c r="BK99" s="48" t="n">
        <f aca="false">IF(OR(N(BK$5)=0,BK$6=""),0,BK$5*((DATE(YEAR($B99),MONTH($B99),MIN(BK$6,DAY(EOMONTH($B99,0))))&gt;=$B99)*(DATE(YEAR($B99),MONTH($B99),MIN(BK$6,DAY(EOMONTH($B99,0))))&lt;$C99)+(DATE(YEAR($B99),MONTH($B99)+1,MIN(BK$6,DAY(EOMONTH($B99,1))))&gt;=$B99)*(DATE(YEAR($B99),MONTH($B99)+1,MIN(BK$6,DAY(EOMONTH($B99,1))))&lt;$C99)))</f>
        <v>0</v>
      </c>
      <c r="BL99" s="48" t="n">
        <f aca="false">IF(OR(N(BL$5)=0,BL$6=""),0,BL$5*((DATE(YEAR($B99),MONTH($B99),MIN(BL$6,DAY(EOMONTH($B99,0))))&gt;=$B99)*(DATE(YEAR($B99),MONTH($B99),MIN(BL$6,DAY(EOMONTH($B99,0))))&lt;$C99)+(DATE(YEAR($B99),MONTH($B99)+1,MIN(BL$6,DAY(EOMONTH($B99,1))))&gt;=$B99)*(DATE(YEAR($B99),MONTH($B99)+1,MIN(BL$6,DAY(EOMONTH($B99,1))))&lt;$C99)))</f>
        <v>0</v>
      </c>
      <c r="BM99" s="48" t="n">
        <f aca="false">IF(OR(N(BM$5)=0,BM$6=""),0,BM$5*((DATE(YEAR($B99),MONTH($B99),MIN(BM$6,DAY(EOMONTH($B99,0))))&gt;=$B99)*(DATE(YEAR($B99),MONTH($B99),MIN(BM$6,DAY(EOMONTH($B99,0))))&lt;$C99)+(DATE(YEAR($B99),MONTH($B99)+1,MIN(BM$6,DAY(EOMONTH($B99,1))))&gt;=$B99)*(DATE(YEAR($B99),MONTH($B99)+1,MIN(BM$6,DAY(EOMONTH($B99,1))))&lt;$C99)))</f>
        <v>0</v>
      </c>
      <c r="BN99" s="48" t="n">
        <f aca="false">IF(OR(N(BN$5)=0,BN$6=""),0,BN$5*((DATE(YEAR($B99),MONTH($B99),MIN(BN$6,DAY(EOMONTH($B99,0))))&gt;=$B99)*(DATE(YEAR($B99),MONTH($B99),MIN(BN$6,DAY(EOMONTH($B99,0))))&lt;$C99)+(DATE(YEAR($B99),MONTH($B99)+1,MIN(BN$6,DAY(EOMONTH($B99,1))))&gt;=$B99)*(DATE(YEAR($B99),MONTH($B99)+1,MIN(BN$6,DAY(EOMONTH($B99,1))))&lt;$C99)))</f>
        <v>0</v>
      </c>
      <c r="BO99" s="48" t="n">
        <f aca="false">IF(OR(N(BO$5)=0,BO$6=""),0,BO$5*((DATE(YEAR($B99),MONTH($B99),MIN(BO$6,DAY(EOMONTH($B99,0))))&gt;=$B99)*(DATE(YEAR($B99),MONTH($B99),MIN(BO$6,DAY(EOMONTH($B99,0))))&lt;$C99)+(DATE(YEAR($B99),MONTH($B99)+1,MIN(BO$6,DAY(EOMONTH($B99,1))))&gt;=$B99)*(DATE(YEAR($B99),MONTH($B99)+1,MIN(BO$6,DAY(EOMONTH($B99,1))))&lt;$C99)))</f>
        <v>0</v>
      </c>
      <c r="BP99" s="48" t="n">
        <f aca="false">IF(OR(N(BP$5)=0,BP$6=""),0,BP$5*((DATE(YEAR($B99),MONTH($B99),MIN(BP$6,DAY(EOMONTH($B99,0))))&gt;=$B99)*(DATE(YEAR($B99),MONTH($B99),MIN(BP$6,DAY(EOMONTH($B99,0))))&lt;$C99)+(DATE(YEAR($B99),MONTH($B99)+1,MIN(BP$6,DAY(EOMONTH($B99,1))))&gt;=$B99)*(DATE(YEAR($B99),MONTH($B99)+1,MIN(BP$6,DAY(EOMONTH($B99,1))))&lt;$C99)))</f>
        <v>0</v>
      </c>
      <c r="BQ99" s="48" t="n">
        <f aca="false">IF(OR(N(BQ$5)=0,BQ$6=""),0,BQ$5*((DATE(YEAR($B99),MONTH($B99),MIN(BQ$6,DAY(EOMONTH($B99,0))))&gt;=$B99)*(DATE(YEAR($B99),MONTH($B99),MIN(BQ$6,DAY(EOMONTH($B99,0))))&lt;$C99)+(DATE(YEAR($B99),MONTH($B99)+1,MIN(BQ$6,DAY(EOMONTH($B99,1))))&gt;=$B99)*(DATE(YEAR($B99),MONTH($B99)+1,MIN(BQ$6,DAY(EOMONTH($B99,1))))&lt;$C99)))</f>
        <v>0</v>
      </c>
      <c r="BR99" s="48" t="n">
        <f aca="false">IF(OR(N(BR$5)=0,BR$6=""),0,BR$5*((DATE(YEAR($B99),MONTH($B99),MIN(BR$6,DAY(EOMONTH($B99,0))))&gt;=$B99)*(DATE(YEAR($B99),MONTH($B99),MIN(BR$6,DAY(EOMONTH($B99,0))))&lt;$C99)+(DATE(YEAR($B99),MONTH($B99)+1,MIN(BR$6,DAY(EOMONTH($B99,1))))&gt;=$B99)*(DATE(YEAR($B99),MONTH($B99)+1,MIN(BR$6,DAY(EOMONTH($B99,1))))&lt;$C99)))</f>
        <v>0</v>
      </c>
      <c r="BS99" s="48" t="n">
        <f aca="false">IF(OR(N(BS$5)=0,BS$6=""),0,BS$5*((DATE(YEAR($B99),MONTH($B99),MIN(BS$6,DAY(EOMONTH($B99,0))))&gt;=$B99)*(DATE(YEAR($B99),MONTH($B99),MIN(BS$6,DAY(EOMONTH($B99,0))))&lt;$C99)+(DATE(YEAR($B99),MONTH($B99)+1,MIN(BS$6,DAY(EOMONTH($B99,1))))&gt;=$B99)*(DATE(YEAR($B99),MONTH($B99)+1,MIN(BS$6,DAY(EOMONTH($B99,1))))&lt;$C99)))</f>
        <v>0</v>
      </c>
      <c r="BT99" s="48" t="n">
        <f aca="false">IF(OR(N(BT$5)=0,BT$6=""),0,BT$5*((DATE(YEAR($B99),MONTH($B99),MIN(BT$6,DAY(EOMONTH($B99,0))))&gt;=$B99)*(DATE(YEAR($B99),MONTH($B99),MIN(BT$6,DAY(EOMONTH($B99,0))))&lt;$C99)+(DATE(YEAR($B99),MONTH($B99)+1,MIN(BT$6,DAY(EOMONTH($B99,1))))&gt;=$B99)*(DATE(YEAR($B99),MONTH($B99)+1,MIN(BT$6,DAY(EOMONTH($B99,1))))&lt;$C99)))</f>
        <v>0</v>
      </c>
      <c r="BU99" s="48" t="n">
        <f aca="false">IF(OR(N(BU$5)=0,BU$6=""),0,BU$5*((DATE(YEAR($B99),MONTH($B99),MIN(BU$6,DAY(EOMONTH($B99,0))))&gt;=$B99)*(DATE(YEAR($B99),MONTH($B99),MIN(BU$6,DAY(EOMONTH($B99,0))))&lt;$C99)+(DATE(YEAR($B99),MONTH($B99)+1,MIN(BU$6,DAY(EOMONTH($B99,1))))&gt;=$B99)*(DATE(YEAR($B99),MONTH($B99)+1,MIN(BU$6,DAY(EOMONTH($B99,1))))&lt;$C99)))</f>
        <v>0</v>
      </c>
      <c r="BV99" s="48" t="n">
        <f aca="false">IF(OR(N(BV$5)=0,BV$6=""),0,BV$5*((DATE(YEAR($B99),MONTH($B99),MIN(BV$6,DAY(EOMONTH($B99,0))))&gt;=$B99)*(DATE(YEAR($B99),MONTH($B99),MIN(BV$6,DAY(EOMONTH($B99,0))))&lt;$C99)+(DATE(YEAR($B99),MONTH($B99)+1,MIN(BV$6,DAY(EOMONTH($B99,1))))&gt;=$B99)*(DATE(YEAR($B99),MONTH($B99)+1,MIN(BV$6,DAY(EOMONTH($B99,1))))&lt;$C99)))</f>
        <v>0</v>
      </c>
      <c r="BW99" s="48" t="n">
        <f aca="false">IF(OR(N(BW$5)=0,BW$6=""),0,BW$5*((DATE(YEAR($B99),MONTH($B99),MIN(BW$6,DAY(EOMONTH($B99,0))))&gt;=$B99)*(DATE(YEAR($B99),MONTH($B99),MIN(BW$6,DAY(EOMONTH($B99,0))))&lt;$C99)+(DATE(YEAR($B99),MONTH($B99)+1,MIN(BW$6,DAY(EOMONTH($B99,1))))&gt;=$B99)*(DATE(YEAR($B99),MONTH($B99)+1,MIN(BW$6,DAY(EOMONTH($B99,1))))&lt;$C99)))</f>
        <v>0</v>
      </c>
      <c r="BX99" s="48" t="n">
        <f aca="false">MIN(Z99,(FT98*(1+FT$5/Setup!$C$36)+IF($V99=1,N($F99),0)))</f>
        <v>0</v>
      </c>
      <c r="BY99" s="48" t="n">
        <f aca="false">MIN(AA99,(FU98*(1+FU$5/Setup!$C$36)+IF($V99=2,N($F99),0)))</f>
        <v>0</v>
      </c>
      <c r="BZ99" s="48" t="n">
        <f aca="false">MIN(AB99,(FV98*(1+FV$5/Setup!$C$36)+IF($V99=3,N($F99),0)))</f>
        <v>0</v>
      </c>
      <c r="CA99" s="48" t="n">
        <f aca="false">MIN(AC99,(FW98*(1+FW$5/Setup!$C$36)+IF($V99=4,N($F99),0)))</f>
        <v>0</v>
      </c>
      <c r="CB99" s="48" t="n">
        <f aca="false">MIN(AD99,(FX98*(1+FX$5/Setup!$C$36)+IF($V99=5,N($F99),0)))</f>
        <v>0</v>
      </c>
      <c r="CC99" s="48" t="n">
        <f aca="false">MIN(AE99,(FY98*(1+FY$5/Setup!$C$36)+IF($V99=6,N($F99),0)))</f>
        <v>0</v>
      </c>
      <c r="CD99" s="48" t="n">
        <f aca="false">MIN(AF99,(FZ98*(1+FZ$5/Setup!$C$36)+IF($V99=7,N($F99),0)))</f>
        <v>0</v>
      </c>
      <c r="CE99" s="48" t="n">
        <f aca="false">MIN(AG99,(GA98*(1+GA$5/Setup!$C$36)+IF($V99=8,N($F99),0)))</f>
        <v>0</v>
      </c>
      <c r="CF99" s="48" t="n">
        <f aca="false">MIN(AH99,(GB98*(1+GB$5/Setup!$C$36)+IF($V99=9,N($F99),0)))</f>
        <v>0</v>
      </c>
      <c r="CG99" s="48" t="n">
        <f aca="false">MIN(AI99,(GC98*(1+GC$5/Setup!$C$36)+IF($V99=10,N($F99),0)))</f>
        <v>0</v>
      </c>
      <c r="CH99" s="48" t="n">
        <f aca="false">MIN(AJ99,(GD98*(1+GD$5/Setup!$C$36)+IF($V99=11,N($F99),0)))</f>
        <v>0</v>
      </c>
      <c r="CI99" s="48" t="n">
        <f aca="false">MIN(AK99,(GE98*(1+GE$5/Setup!$C$36)+IF($V99=12,N($F99),0)))</f>
        <v>0</v>
      </c>
      <c r="CJ99" s="48" t="n">
        <f aca="false">MIN(AL99,(GF98*(1+GF$5/Setup!$C$36)+IF($V99=13,N($F99),0)))</f>
        <v>0</v>
      </c>
      <c r="CK99" s="48" t="n">
        <f aca="false">MIN(AM99,(GG98*(1+GG$5/Setup!$C$36)+IF($V99=14,N($F99),0)))</f>
        <v>0</v>
      </c>
      <c r="CL99" s="48" t="n">
        <f aca="false">MIN(AN99,(GH98*(1+GH$5/Setup!$C$36)+IF($V99=15,N($F99),0)))</f>
        <v>0</v>
      </c>
      <c r="CM99" s="48" t="n">
        <f aca="false">MIN(AO99,(GI98*(1+GI$5/Setup!$C$36)+IF($V99=16,N($F99),0)))</f>
        <v>0</v>
      </c>
      <c r="CN99" s="48" t="n">
        <f aca="false">MIN(AP99,(GJ98*(1+GJ$5/Setup!$C$36)+IF($V99=17,N($F99),0)))</f>
        <v>0</v>
      </c>
      <c r="CO99" s="48" t="n">
        <f aca="false">MIN(AQ99,(GK98*(1+GK$5/Setup!$C$36)+IF($V99=18,N($F99),0)))</f>
        <v>0</v>
      </c>
      <c r="CP99" s="48" t="n">
        <f aca="false">MIN(AR99,(GL98*(1+GL$5/Setup!$C$36)+IF($V99=19,N($F99),0)))</f>
        <v>0</v>
      </c>
      <c r="CQ99" s="48" t="n">
        <f aca="false">MIN(AS99,(GM98*(1+GM$5/Setup!$C$36)+IF($V99=20,N($F99),0)))</f>
        <v>0</v>
      </c>
      <c r="CR99" s="48" t="n">
        <f aca="false">MIN(AT99,(GN98*(1+GN$5/Setup!$C$36)+IF($V99=21,N($F99),0)))</f>
        <v>0</v>
      </c>
      <c r="CS99" s="48" t="n">
        <f aca="false">MIN(AU99,(GO98*(1+GO$5/Setup!$C$36)+IF($V99=22,N($F99),0)))</f>
        <v>0</v>
      </c>
      <c r="CT99" s="48" t="n">
        <f aca="false">MIN(AV99,(GP98*(1+GP$5/Setup!$C$36)+IF($V99=23,N($F99),0)))</f>
        <v>0</v>
      </c>
      <c r="CU99" s="48" t="n">
        <f aca="false">MIN(AW99,(GQ98*(1+GQ$5/Setup!$C$36)+IF($V99=24,N($F99),0)))</f>
        <v>0</v>
      </c>
      <c r="CV99" s="48" t="n">
        <f aca="false">MIN(AX99,(GR98*(1+GR$5/Setup!$C$36)+IF($V99=25,N($F99),0)))</f>
        <v>0</v>
      </c>
      <c r="CW99" s="48" t="n">
        <f aca="false">MIN(AY99,(GS98*(1+GS$5/Setup!$C$36)+IF($V99=26,N($F99),0)))</f>
        <v>0</v>
      </c>
      <c r="CX99" s="48" t="n">
        <f aca="false">MIN(AZ99,(GT98*(1+GT$5/Setup!$C$36)+IF($V99=27,N($F99),0)))</f>
        <v>0</v>
      </c>
      <c r="CY99" s="48" t="n">
        <f aca="false">MIN(BA99,(GU98*(1+GU$5/Setup!$C$36)+IF($V99=28,N($F99),0)))</f>
        <v>0</v>
      </c>
      <c r="CZ99" s="48" t="n">
        <f aca="false">MIN(BB99,(GV98*(1+GV$5/Setup!$C$36)+IF($V99=29,N($F99),0)))</f>
        <v>0</v>
      </c>
      <c r="DA99" s="48" t="n">
        <f aca="false">MIN(BC99,(GW98*(1+GW$5/Setup!$C$36)+IF($V99=30,N($F99),0)))</f>
        <v>0</v>
      </c>
      <c r="DB99" s="48" t="n">
        <f aca="false">MIN(BD99,(GX98*(1+GX$5/Setup!$C$36)+IF($V99=31,N($F99),0)))</f>
        <v>0</v>
      </c>
      <c r="DC99" s="48" t="n">
        <f aca="false">MIN(BE99,(GY98*(1+GY$5/Setup!$C$36)+IF($V99=32,N($F99),0)))</f>
        <v>0</v>
      </c>
      <c r="DD99" s="48" t="n">
        <f aca="false">MIN(BF99,(GZ98*(1+GZ$5/Setup!$C$36)+IF($V99=33,N($F99),0)))</f>
        <v>0</v>
      </c>
      <c r="DE99" s="48" t="n">
        <f aca="false">MIN(BG99,(HA98*(1+HA$5/Setup!$C$36)+IF($V99=34,N($F99),0)))</f>
        <v>0</v>
      </c>
      <c r="DF99" s="48" t="n">
        <f aca="false">MIN(BH99,(HB98*(1+HB$5/Setup!$C$36)+IF($V99=35,N($F99),0)))</f>
        <v>0</v>
      </c>
      <c r="DG99" s="48" t="n">
        <f aca="false">MIN(BI99,(HC98*(1+HC$5/Setup!$C$36)+IF($V99=36,N($F99),0)))</f>
        <v>0</v>
      </c>
      <c r="DH99" s="48" t="n">
        <f aca="false">MIN(BJ99,(HD98*(1+HD$5/Setup!$C$36)+IF($V99=37,N($F99),0)))</f>
        <v>0</v>
      </c>
      <c r="DI99" s="48" t="n">
        <f aca="false">MIN(BK99,(HE98*(1+HE$5/Setup!$C$36)+IF($V99=38,N($F99),0)))</f>
        <v>0</v>
      </c>
      <c r="DJ99" s="48" t="n">
        <f aca="false">MIN(BL99,(HF98*(1+HF$5/Setup!$C$36)+IF($V99=39,N($F99),0)))</f>
        <v>0</v>
      </c>
      <c r="DK99" s="48" t="n">
        <f aca="false">MIN(BM99,(HG98*(1+HG$5/Setup!$C$36)+IF($V99=40,N($F99),0)))</f>
        <v>0</v>
      </c>
      <c r="DL99" s="48" t="n">
        <f aca="false">MIN(BN99,(HH98*(1+HH$5/Setup!$C$36)+IF($V99=41,N($F99),0)))</f>
        <v>0</v>
      </c>
      <c r="DM99" s="48" t="n">
        <f aca="false">MIN(BO99,(HI98*(1+HI$5/Setup!$C$36)+IF($V99=42,N($F99),0)))</f>
        <v>0</v>
      </c>
      <c r="DN99" s="48" t="n">
        <f aca="false">MIN(BP99,(HJ98*(1+HJ$5/Setup!$C$36)+IF($V99=43,N($F99),0)))</f>
        <v>0</v>
      </c>
      <c r="DO99" s="48" t="n">
        <f aca="false">MIN(BQ99,(HK98*(1+HK$5/Setup!$C$36)+IF($V99=44,N($F99),0)))</f>
        <v>0</v>
      </c>
      <c r="DP99" s="48" t="n">
        <f aca="false">MIN(BR99,(HL98*(1+HL$5/Setup!$C$36)+IF($V99=45,N($F99),0)))</f>
        <v>0</v>
      </c>
      <c r="DQ99" s="48" t="n">
        <f aca="false">MIN(BS99,(HM98*(1+HM$5/Setup!$C$36)+IF($V99=46,N($F99),0)))</f>
        <v>0</v>
      </c>
      <c r="DR99" s="48" t="n">
        <f aca="false">MIN(BT99,(HN98*(1+HN$5/Setup!$C$36)+IF($V99=47,N($F99),0)))</f>
        <v>0</v>
      </c>
      <c r="DS99" s="48" t="n">
        <f aca="false">MIN(BU99,(HO98*(1+HO$5/Setup!$C$36)+IF($V99=48,N($F99),0)))</f>
        <v>0</v>
      </c>
      <c r="DT99" s="48" t="n">
        <f aca="false">MIN(BV99,(HP98*(1+HP$5/Setup!$C$36)+IF($V99=49,N($F99),0)))</f>
        <v>0</v>
      </c>
      <c r="DU99" s="48" t="n">
        <f aca="false">MIN(BW99,(HQ98*(1+HQ$5/Setup!$C$36)+IF($V99=50,N($F99),0)))</f>
        <v>0</v>
      </c>
      <c r="DV99" s="48" t="n">
        <f aca="false">MIN(MAX((FT98*(1+FT$5/Setup!$C$36)+IF($V99=1,N($F99),0))-BX99,0),MAX($P99-0,0))</f>
        <v>0</v>
      </c>
      <c r="DW99" s="48" t="n">
        <f aca="false">MIN(MAX((FU98*(1+FU$5/Setup!$C$36)+IF($V99=2,N($F99),0))-BY99,0),MAX($P99-SUM(DV99:DV99),0))</f>
        <v>0</v>
      </c>
      <c r="DX99" s="48" t="n">
        <f aca="false">MIN(MAX((FV98*(1+FV$5/Setup!$C$36)+IF($V99=3,N($F99),0))-BZ99,0),MAX($P99-SUM(DV99:DW99),0))</f>
        <v>0</v>
      </c>
      <c r="DY99" s="48" t="n">
        <f aca="false">MIN(MAX((FW98*(1+FW$5/Setup!$C$36)+IF($V99=4,N($F99),0))-CA99,0),MAX($P99-SUM(DV99:DX99),0))</f>
        <v>0</v>
      </c>
      <c r="DZ99" s="48" t="n">
        <f aca="false">MIN(MAX((FX98*(1+FX$5/Setup!$C$36)+IF($V99=5,N($F99),0))-CB99,0),MAX($P99-SUM(DV99:DY99),0))</f>
        <v>0</v>
      </c>
      <c r="EA99" s="48" t="n">
        <f aca="false">MIN(MAX((FY98*(1+FY$5/Setup!$C$36)+IF($V99=6,N($F99),0))-CC99,0),MAX($P99-SUM(DV99:DZ99),0))</f>
        <v>0</v>
      </c>
      <c r="EB99" s="48" t="n">
        <f aca="false">MIN(MAX((FZ98*(1+FZ$5/Setup!$C$36)+IF($V99=7,N($F99),0))-CD99,0),MAX($P99-SUM(DV99:EA99),0))</f>
        <v>0</v>
      </c>
      <c r="EC99" s="48" t="n">
        <f aca="false">MIN(MAX((GA98*(1+GA$5/Setup!$C$36)+IF($V99=8,N($F99),0))-CE99,0),MAX($P99-SUM(DV99:EB99),0))</f>
        <v>0</v>
      </c>
      <c r="ED99" s="48" t="n">
        <f aca="false">MIN(MAX((GB98*(1+GB$5/Setup!$C$36)+IF($V99=9,N($F99),0))-CF99,0),MAX($P99-SUM(DV99:EC99),0))</f>
        <v>0</v>
      </c>
      <c r="EE99" s="48" t="n">
        <f aca="false">MIN(MAX((GC98*(1+GC$5/Setup!$C$36)+IF($V99=10,N($F99),0))-CG99,0),MAX($P99-SUM(DV99:ED99),0))</f>
        <v>0</v>
      </c>
      <c r="EF99" s="48" t="n">
        <f aca="false">MIN(MAX((GD98*(1+GD$5/Setup!$C$36)+IF($V99=11,N($F99),0))-CH99,0),MAX($P99-SUM(DV99:EE99),0))</f>
        <v>0</v>
      </c>
      <c r="EG99" s="48" t="n">
        <f aca="false">MIN(MAX((GE98*(1+GE$5/Setup!$C$36)+IF($V99=12,N($F99),0))-CI99,0),MAX($P99-SUM(DV99:EF99),0))</f>
        <v>0</v>
      </c>
      <c r="EH99" s="48" t="n">
        <f aca="false">MIN(MAX((GF98*(1+GF$5/Setup!$C$36)+IF($V99=13,N($F99),0))-CJ99,0),MAX($P99-SUM(DV99:EG99),0))</f>
        <v>0</v>
      </c>
      <c r="EI99" s="48" t="n">
        <f aca="false">MIN(MAX((GG98*(1+GG$5/Setup!$C$36)+IF($V99=14,N($F99),0))-CK99,0),MAX($P99-SUM(DV99:EH99),0))</f>
        <v>0</v>
      </c>
      <c r="EJ99" s="48" t="n">
        <f aca="false">MIN(MAX((GH98*(1+GH$5/Setup!$C$36)+IF($V99=15,N($F99),0))-CL99,0),MAX($P99-SUM(DV99:EI99),0))</f>
        <v>0</v>
      </c>
      <c r="EK99" s="48" t="n">
        <f aca="false">MIN(MAX((GI98*(1+GI$5/Setup!$C$36)+IF($V99=16,N($F99),0))-CM99,0),MAX($P99-SUM(DV99:EJ99),0))</f>
        <v>0</v>
      </c>
      <c r="EL99" s="48" t="n">
        <f aca="false">MIN(MAX((GJ98*(1+GJ$5/Setup!$C$36)+IF($V99=17,N($F99),0))-CN99,0),MAX($P99-SUM(DV99:EK99),0))</f>
        <v>0</v>
      </c>
      <c r="EM99" s="48" t="n">
        <f aca="false">MIN(MAX((GK98*(1+GK$5/Setup!$C$36)+IF($V99=18,N($F99),0))-CO99,0),MAX($P99-SUM(DV99:EL99),0))</f>
        <v>0</v>
      </c>
      <c r="EN99" s="48" t="n">
        <f aca="false">MIN(MAX((GL98*(1+GL$5/Setup!$C$36)+IF($V99=19,N($F99),0))-CP99,0),MAX($P99-SUM(DV99:EM99),0))</f>
        <v>0</v>
      </c>
      <c r="EO99" s="48" t="n">
        <f aca="false">MIN(MAX((GM98*(1+GM$5/Setup!$C$36)+IF($V99=20,N($F99),0))-CQ99,0),MAX($P99-SUM(DV99:EN99),0))</f>
        <v>0</v>
      </c>
      <c r="EP99" s="48" t="n">
        <f aca="false">MIN(MAX((GN98*(1+GN$5/Setup!$C$36)+IF($V99=21,N($F99),0))-CR99,0),MAX($P99-SUM(DV99:EO99),0))</f>
        <v>0</v>
      </c>
      <c r="EQ99" s="48" t="n">
        <f aca="false">MIN(MAX((GO98*(1+GO$5/Setup!$C$36)+IF($V99=22,N($F99),0))-CS99,0),MAX($P99-SUM(DV99:EP99),0))</f>
        <v>0</v>
      </c>
      <c r="ER99" s="48" t="n">
        <f aca="false">MIN(MAX((GP98*(1+GP$5/Setup!$C$36)+IF($V99=23,N($F99),0))-CT99,0),MAX($P99-SUM(DV99:EQ99),0))</f>
        <v>0</v>
      </c>
      <c r="ES99" s="48" t="n">
        <f aca="false">MIN(MAX((GQ98*(1+GQ$5/Setup!$C$36)+IF($V99=24,N($F99),0))-CU99,0),MAX($P99-SUM(DV99:ER99),0))</f>
        <v>0</v>
      </c>
      <c r="ET99" s="48" t="n">
        <f aca="false">MIN(MAX((GR98*(1+GR$5/Setup!$C$36)+IF($V99=25,N($F99),0))-CV99,0),MAX($P99-SUM(DV99:ES99),0))</f>
        <v>0</v>
      </c>
      <c r="EU99" s="48" t="n">
        <f aca="false">MIN(MAX((GS98*(1+GS$5/Setup!$C$36)+IF($V99=26,N($F99),0))-CW99,0),MAX($P99-SUM(DV99:ET99),0))</f>
        <v>0</v>
      </c>
      <c r="EV99" s="48" t="n">
        <f aca="false">MIN(MAX((GT98*(1+GT$5/Setup!$C$36)+IF($V99=27,N($F99),0))-CX99,0),MAX($P99-SUM(DV99:EU99),0))</f>
        <v>0</v>
      </c>
      <c r="EW99" s="48" t="n">
        <f aca="false">MIN(MAX((GU98*(1+GU$5/Setup!$C$36)+IF($V99=28,N($F99),0))-CY99,0),MAX($P99-SUM(DV99:EV99),0))</f>
        <v>0</v>
      </c>
      <c r="EX99" s="48" t="n">
        <f aca="false">MIN(MAX((GV98*(1+GV$5/Setup!$C$36)+IF($V99=29,N($F99),0))-CZ99,0),MAX($P99-SUM(DV99:EW99),0))</f>
        <v>0</v>
      </c>
      <c r="EY99" s="48" t="n">
        <f aca="false">MIN(MAX((GW98*(1+GW$5/Setup!$C$36)+IF($V99=30,N($F99),0))-DA99,0),MAX($P99-SUM(DV99:EX99),0))</f>
        <v>0</v>
      </c>
      <c r="EZ99" s="48" t="n">
        <f aca="false">MIN(MAX((GX98*(1+GX$5/Setup!$C$36)+IF($V99=31,N($F99),0))-DB99,0),MAX($P99-SUM(DV99:EY99),0))</f>
        <v>0</v>
      </c>
      <c r="FA99" s="48" t="n">
        <f aca="false">MIN(MAX((GY98*(1+GY$5/Setup!$C$36)+IF($V99=32,N($F99),0))-DC99,0),MAX($P99-SUM(DV99:EZ99),0))</f>
        <v>0</v>
      </c>
      <c r="FB99" s="48" t="n">
        <f aca="false">MIN(MAX((GZ98*(1+GZ$5/Setup!$C$36)+IF($V99=33,N($F99),0))-DD99,0),MAX($P99-SUM(DV99:FA99),0))</f>
        <v>0</v>
      </c>
      <c r="FC99" s="48" t="n">
        <f aca="false">MIN(MAX((HA98*(1+HA$5/Setup!$C$36)+IF($V99=34,N($F99),0))-DE99,0),MAX($P99-SUM(DV99:FB99),0))</f>
        <v>0</v>
      </c>
      <c r="FD99" s="48" t="n">
        <f aca="false">MIN(MAX((HB98*(1+HB$5/Setup!$C$36)+IF($V99=35,N($F99),0))-DF99,0),MAX($P99-SUM(DV99:FC99),0))</f>
        <v>0</v>
      </c>
      <c r="FE99" s="48" t="n">
        <f aca="false">MIN(MAX((HC98*(1+HC$5/Setup!$C$36)+IF($V99=36,N($F99),0))-DG99,0),MAX($P99-SUM(DV99:FD99),0))</f>
        <v>0</v>
      </c>
      <c r="FF99" s="48" t="n">
        <f aca="false">MIN(MAX((HD98*(1+HD$5/Setup!$C$36)+IF($V99=37,N($F99),0))-DH99,0),MAX($P99-SUM(DV99:FE99),0))</f>
        <v>0</v>
      </c>
      <c r="FG99" s="48" t="n">
        <f aca="false">MIN(MAX((HE98*(1+HE$5/Setup!$C$36)+IF($V99=38,N($F99),0))-DI99,0),MAX($P99-SUM(DV99:FF99),0))</f>
        <v>0</v>
      </c>
      <c r="FH99" s="48" t="n">
        <f aca="false">MIN(MAX((HF98*(1+HF$5/Setup!$C$36)+IF($V99=39,N($F99),0))-DJ99,0),MAX($P99-SUM(DV99:FG99),0))</f>
        <v>0</v>
      </c>
      <c r="FI99" s="48" t="n">
        <f aca="false">MIN(MAX((HG98*(1+HG$5/Setup!$C$36)+IF($V99=40,N($F99),0))-DK99,0),MAX($P99-SUM(DV99:FH99),0))</f>
        <v>0</v>
      </c>
      <c r="FJ99" s="48" t="n">
        <f aca="false">MIN(MAX((HH98*(1+HH$5/Setup!$C$36)+IF($V99=41,N($F99),0))-DL99,0),MAX($P99-SUM(DV99:FI99),0))</f>
        <v>0</v>
      </c>
      <c r="FK99" s="48" t="n">
        <f aca="false">MIN(MAX((HI98*(1+HI$5/Setup!$C$36)+IF($V99=42,N($F99),0))-DM99,0),MAX($P99-SUM(DV99:FJ99),0))</f>
        <v>0</v>
      </c>
      <c r="FL99" s="48" t="n">
        <f aca="false">MIN(MAX((HJ98*(1+HJ$5/Setup!$C$36)+IF($V99=43,N($F99),0))-DN99,0),MAX($P99-SUM(DV99:FK99),0))</f>
        <v>0</v>
      </c>
      <c r="FM99" s="48" t="n">
        <f aca="false">MIN(MAX((HK98*(1+HK$5/Setup!$C$36)+IF($V99=44,N($F99),0))-DO99,0),MAX($P99-SUM(DV99:FL99),0))</f>
        <v>0</v>
      </c>
      <c r="FN99" s="48" t="n">
        <f aca="false">MIN(MAX((HL98*(1+HL$5/Setup!$C$36)+IF($V99=45,N($F99),0))-DP99,0),MAX($P99-SUM(DV99:FM99),0))</f>
        <v>0</v>
      </c>
      <c r="FO99" s="48" t="n">
        <f aca="false">MIN(MAX((HM98*(1+HM$5/Setup!$C$36)+IF($V99=46,N($F99),0))-DQ99,0),MAX($P99-SUM(DV99:FN99),0))</f>
        <v>0</v>
      </c>
      <c r="FP99" s="48" t="n">
        <f aca="false">MIN(MAX((HN98*(1+HN$5/Setup!$C$36)+IF($V99=47,N($F99),0))-DR99,0),MAX($P99-SUM(DV99:FO99),0))</f>
        <v>0</v>
      </c>
      <c r="FQ99" s="48" t="n">
        <f aca="false">MIN(MAX((HO98*(1+HO$5/Setup!$C$36)+IF($V99=48,N($F99),0))-DS99,0),MAX($P99-SUM(DV99:FP99),0))</f>
        <v>0</v>
      </c>
      <c r="FR99" s="48" t="n">
        <f aca="false">MIN(MAX((HP98*(1+HP$5/Setup!$C$36)+IF($V99=49,N($F99),0))-DT99,0),MAX($P99-SUM(DV99:FQ99),0))</f>
        <v>0</v>
      </c>
      <c r="FS99" s="48" t="n">
        <f aca="false">MIN(MAX((HQ98*(1+HQ$5/Setup!$C$36)+IF($V99=50,N($F99),0))-DU99,0),MAX($P99-SUM(DV99:FR99),0))</f>
        <v>0</v>
      </c>
      <c r="FT99" s="48" t="n">
        <f aca="false">IF((FT98*(1+FT$5/Setup!$C$36)+IF($V99=1,N($F99),0))-BX99-DV99&lt;0.005,0,(FT98*(1+FT$5/Setup!$C$36)+IF($V99=1,N($F99),0))-BX99-DV99)</f>
        <v>0</v>
      </c>
      <c r="FU99" s="48" t="n">
        <f aca="false">IF((FU98*(1+FU$5/Setup!$C$36)+IF($V99=2,N($F99),0))-BY99-DW99&lt;0.005,0,(FU98*(1+FU$5/Setup!$C$36)+IF($V99=2,N($F99),0))-BY99-DW99)</f>
        <v>0</v>
      </c>
      <c r="FV99" s="48" t="n">
        <f aca="false">IF((FV98*(1+FV$5/Setup!$C$36)+IF($V99=3,N($F99),0))-BZ99-DX99&lt;0.005,0,(FV98*(1+FV$5/Setup!$C$36)+IF($V99=3,N($F99),0))-BZ99-DX99)</f>
        <v>0</v>
      </c>
      <c r="FW99" s="48" t="n">
        <f aca="false">IF((FW98*(1+FW$5/Setup!$C$36)+IF($V99=4,N($F99),0))-CA99-DY99&lt;0.005,0,(FW98*(1+FW$5/Setup!$C$36)+IF($V99=4,N($F99),0))-CA99-DY99)</f>
        <v>0</v>
      </c>
      <c r="FX99" s="48" t="n">
        <f aca="false">IF((FX98*(1+FX$5/Setup!$C$36)+IF($V99=5,N($F99),0))-CB99-DZ99&lt;0.005,0,(FX98*(1+FX$5/Setup!$C$36)+IF($V99=5,N($F99),0))-CB99-DZ99)</f>
        <v>0</v>
      </c>
      <c r="FY99" s="48" t="n">
        <f aca="false">IF((FY98*(1+FY$5/Setup!$C$36)+IF($V99=6,N($F99),0))-CC99-EA99&lt;0.005,0,(FY98*(1+FY$5/Setup!$C$36)+IF($V99=6,N($F99),0))-CC99-EA99)</f>
        <v>0</v>
      </c>
      <c r="FZ99" s="48" t="n">
        <f aca="false">IF((FZ98*(1+FZ$5/Setup!$C$36)+IF($V99=7,N($F99),0))-CD99-EB99&lt;0.005,0,(FZ98*(1+FZ$5/Setup!$C$36)+IF($V99=7,N($F99),0))-CD99-EB99)</f>
        <v>0</v>
      </c>
      <c r="GA99" s="48" t="n">
        <f aca="false">IF((GA98*(1+GA$5/Setup!$C$36)+IF($V99=8,N($F99),0))-CE99-EC99&lt;0.005,0,(GA98*(1+GA$5/Setup!$C$36)+IF($V99=8,N($F99),0))-CE99-EC99)</f>
        <v>0</v>
      </c>
      <c r="GB99" s="48" t="n">
        <f aca="false">IF((GB98*(1+GB$5/Setup!$C$36)+IF($V99=9,N($F99),0))-CF99-ED99&lt;0.005,0,(GB98*(1+GB$5/Setup!$C$36)+IF($V99=9,N($F99),0))-CF99-ED99)</f>
        <v>0</v>
      </c>
      <c r="GC99" s="48" t="n">
        <f aca="false">IF((GC98*(1+GC$5/Setup!$C$36)+IF($V99=10,N($F99),0))-CG99-EE99&lt;0.005,0,(GC98*(1+GC$5/Setup!$C$36)+IF($V99=10,N($F99),0))-CG99-EE99)</f>
        <v>0</v>
      </c>
      <c r="GD99" s="48" t="n">
        <f aca="false">IF((GD98*(1+GD$5/Setup!$C$36)+IF($V99=11,N($F99),0))-CH99-EF99&lt;0.005,0,(GD98*(1+GD$5/Setup!$C$36)+IF($V99=11,N($F99),0))-CH99-EF99)</f>
        <v>0</v>
      </c>
      <c r="GE99" s="48" t="n">
        <f aca="false">IF((GE98*(1+GE$5/Setup!$C$36)+IF($V99=12,N($F99),0))-CI99-EG99&lt;0.005,0,(GE98*(1+GE$5/Setup!$C$36)+IF($V99=12,N($F99),0))-CI99-EG99)</f>
        <v>0</v>
      </c>
      <c r="GF99" s="48" t="n">
        <f aca="false">IF((GF98*(1+GF$5/Setup!$C$36)+IF($V99=13,N($F99),0))-CJ99-EH99&lt;0.005,0,(GF98*(1+GF$5/Setup!$C$36)+IF($V99=13,N($F99),0))-CJ99-EH99)</f>
        <v>0</v>
      </c>
      <c r="GG99" s="48" t="n">
        <f aca="false">IF((GG98*(1+GG$5/Setup!$C$36)+IF($V99=14,N($F99),0))-CK99-EI99&lt;0.005,0,(GG98*(1+GG$5/Setup!$C$36)+IF($V99=14,N($F99),0))-CK99-EI99)</f>
        <v>0</v>
      </c>
      <c r="GH99" s="48" t="n">
        <f aca="false">IF((GH98*(1+GH$5/Setup!$C$36)+IF($V99=15,N($F99),0))-CL99-EJ99&lt;0.005,0,(GH98*(1+GH$5/Setup!$C$36)+IF($V99=15,N($F99),0))-CL99-EJ99)</f>
        <v>0</v>
      </c>
      <c r="GI99" s="48" t="n">
        <f aca="false">IF((GI98*(1+GI$5/Setup!$C$36)+IF($V99=16,N($F99),0))-CM99-EK99&lt;0.005,0,(GI98*(1+GI$5/Setup!$C$36)+IF($V99=16,N($F99),0))-CM99-EK99)</f>
        <v>0</v>
      </c>
      <c r="GJ99" s="48" t="n">
        <f aca="false">IF((GJ98*(1+GJ$5/Setup!$C$36)+IF($V99=17,N($F99),0))-CN99-EL99&lt;0.005,0,(GJ98*(1+GJ$5/Setup!$C$36)+IF($V99=17,N($F99),0))-CN99-EL99)</f>
        <v>0</v>
      </c>
      <c r="GK99" s="48" t="n">
        <f aca="false">IF((GK98*(1+GK$5/Setup!$C$36)+IF($V99=18,N($F99),0))-CO99-EM99&lt;0.005,0,(GK98*(1+GK$5/Setup!$C$36)+IF($V99=18,N($F99),0))-CO99-EM99)</f>
        <v>0</v>
      </c>
      <c r="GL99" s="48" t="n">
        <f aca="false">IF((GL98*(1+GL$5/Setup!$C$36)+IF($V99=19,N($F99),0))-CP99-EN99&lt;0.005,0,(GL98*(1+GL$5/Setup!$C$36)+IF($V99=19,N($F99),0))-CP99-EN99)</f>
        <v>0</v>
      </c>
      <c r="GM99" s="48" t="n">
        <f aca="false">IF((GM98*(1+GM$5/Setup!$C$36)+IF($V99=20,N($F99),0))-CQ99-EO99&lt;0.005,0,(GM98*(1+GM$5/Setup!$C$36)+IF($V99=20,N($F99),0))-CQ99-EO99)</f>
        <v>0</v>
      </c>
      <c r="GN99" s="48" t="n">
        <f aca="false">IF((GN98*(1+GN$5/Setup!$C$36)+IF($V99=21,N($F99),0))-CR99-EP99&lt;0.005,0,(GN98*(1+GN$5/Setup!$C$36)+IF($V99=21,N($F99),0))-CR99-EP99)</f>
        <v>0</v>
      </c>
      <c r="GO99" s="48" t="n">
        <f aca="false">IF((GO98*(1+GO$5/Setup!$C$36)+IF($V99=22,N($F99),0))-CS99-EQ99&lt;0.005,0,(GO98*(1+GO$5/Setup!$C$36)+IF($V99=22,N($F99),0))-CS99-EQ99)</f>
        <v>0</v>
      </c>
      <c r="GP99" s="48" t="n">
        <f aca="false">IF((GP98*(1+GP$5/Setup!$C$36)+IF($V99=23,N($F99),0))-CT99-ER99&lt;0.005,0,(GP98*(1+GP$5/Setup!$C$36)+IF($V99=23,N($F99),0))-CT99-ER99)</f>
        <v>0</v>
      </c>
      <c r="GQ99" s="48" t="n">
        <f aca="false">IF((GQ98*(1+GQ$5/Setup!$C$36)+IF($V99=24,N($F99),0))-CU99-ES99&lt;0.005,0,(GQ98*(1+GQ$5/Setup!$C$36)+IF($V99=24,N($F99),0))-CU99-ES99)</f>
        <v>0</v>
      </c>
      <c r="GR99" s="48" t="n">
        <f aca="false">IF((GR98*(1+GR$5/Setup!$C$36)+IF($V99=25,N($F99),0))-CV99-ET99&lt;0.005,0,(GR98*(1+GR$5/Setup!$C$36)+IF($V99=25,N($F99),0))-CV99-ET99)</f>
        <v>0</v>
      </c>
      <c r="GS99" s="48" t="n">
        <f aca="false">IF((GS98*(1+GS$5/Setup!$C$36)+IF($V99=26,N($F99),0))-CW99-EU99&lt;0.005,0,(GS98*(1+GS$5/Setup!$C$36)+IF($V99=26,N($F99),0))-CW99-EU99)</f>
        <v>0</v>
      </c>
      <c r="GT99" s="48" t="n">
        <f aca="false">IF((GT98*(1+GT$5/Setup!$C$36)+IF($V99=27,N($F99),0))-CX99-EV99&lt;0.005,0,(GT98*(1+GT$5/Setup!$C$36)+IF($V99=27,N($F99),0))-CX99-EV99)</f>
        <v>0</v>
      </c>
      <c r="GU99" s="48" t="n">
        <f aca="false">IF((GU98*(1+GU$5/Setup!$C$36)+IF($V99=28,N($F99),0))-CY99-EW99&lt;0.005,0,(GU98*(1+GU$5/Setup!$C$36)+IF($V99=28,N($F99),0))-CY99-EW99)</f>
        <v>0</v>
      </c>
      <c r="GV99" s="48" t="n">
        <f aca="false">IF((GV98*(1+GV$5/Setup!$C$36)+IF($V99=29,N($F99),0))-CZ99-EX99&lt;0.005,0,(GV98*(1+GV$5/Setup!$C$36)+IF($V99=29,N($F99),0))-CZ99-EX99)</f>
        <v>0</v>
      </c>
      <c r="GW99" s="48" t="n">
        <f aca="false">IF((GW98*(1+GW$5/Setup!$C$36)+IF($V99=30,N($F99),0))-DA99-EY99&lt;0.005,0,(GW98*(1+GW$5/Setup!$C$36)+IF($V99=30,N($F99),0))-DA99-EY99)</f>
        <v>0</v>
      </c>
      <c r="GX99" s="48" t="n">
        <f aca="false">IF((GX98*(1+GX$5/Setup!$C$36)+IF($V99=31,N($F99),0))-DB99-EZ99&lt;0.005,0,(GX98*(1+GX$5/Setup!$C$36)+IF($V99=31,N($F99),0))-DB99-EZ99)</f>
        <v>0</v>
      </c>
      <c r="GY99" s="48" t="n">
        <f aca="false">IF((GY98*(1+GY$5/Setup!$C$36)+IF($V99=32,N($F99),0))-DC99-FA99&lt;0.005,0,(GY98*(1+GY$5/Setup!$C$36)+IF($V99=32,N($F99),0))-DC99-FA99)</f>
        <v>0</v>
      </c>
      <c r="GZ99" s="48" t="n">
        <f aca="false">IF((GZ98*(1+GZ$5/Setup!$C$36)+IF($V99=33,N($F99),0))-DD99-FB99&lt;0.005,0,(GZ98*(1+GZ$5/Setup!$C$36)+IF($V99=33,N($F99),0))-DD99-FB99)</f>
        <v>0</v>
      </c>
      <c r="HA99" s="48" t="n">
        <f aca="false">IF((HA98*(1+HA$5/Setup!$C$36)+IF($V99=34,N($F99),0))-DE99-FC99&lt;0.005,0,(HA98*(1+HA$5/Setup!$C$36)+IF($V99=34,N($F99),0))-DE99-FC99)</f>
        <v>0</v>
      </c>
      <c r="HB99" s="48" t="n">
        <f aca="false">IF((HB98*(1+HB$5/Setup!$C$36)+IF($V99=35,N($F99),0))-DF99-FD99&lt;0.005,0,(HB98*(1+HB$5/Setup!$C$36)+IF($V99=35,N($F99),0))-DF99-FD99)</f>
        <v>0</v>
      </c>
      <c r="HC99" s="48" t="n">
        <f aca="false">IF((HC98*(1+HC$5/Setup!$C$36)+IF($V99=36,N($F99),0))-DG99-FE99&lt;0.005,0,(HC98*(1+HC$5/Setup!$C$36)+IF($V99=36,N($F99),0))-DG99-FE99)</f>
        <v>0</v>
      </c>
      <c r="HD99" s="48" t="n">
        <f aca="false">IF((HD98*(1+HD$5/Setup!$C$36)+IF($V99=37,N($F99),0))-DH99-FF99&lt;0.005,0,(HD98*(1+HD$5/Setup!$C$36)+IF($V99=37,N($F99),0))-DH99-FF99)</f>
        <v>0</v>
      </c>
      <c r="HE99" s="48" t="n">
        <f aca="false">IF((HE98*(1+HE$5/Setup!$C$36)+IF($V99=38,N($F99),0))-DI99-FG99&lt;0.005,0,(HE98*(1+HE$5/Setup!$C$36)+IF($V99=38,N($F99),0))-DI99-FG99)</f>
        <v>0</v>
      </c>
      <c r="HF99" s="48" t="n">
        <f aca="false">IF((HF98*(1+HF$5/Setup!$C$36)+IF($V99=39,N($F99),0))-DJ99-FH99&lt;0.005,0,(HF98*(1+HF$5/Setup!$C$36)+IF($V99=39,N($F99),0))-DJ99-FH99)</f>
        <v>0</v>
      </c>
      <c r="HG99" s="48" t="n">
        <f aca="false">IF((HG98*(1+HG$5/Setup!$C$36)+IF($V99=40,N($F99),0))-DK99-FI99&lt;0.005,0,(HG98*(1+HG$5/Setup!$C$36)+IF($V99=40,N($F99),0))-DK99-FI99)</f>
        <v>0</v>
      </c>
      <c r="HH99" s="48" t="n">
        <f aca="false">IF((HH98*(1+HH$5/Setup!$C$36)+IF($V99=41,N($F99),0))-DL99-FJ99&lt;0.005,0,(HH98*(1+HH$5/Setup!$C$36)+IF($V99=41,N($F99),0))-DL99-FJ99)</f>
        <v>0</v>
      </c>
      <c r="HI99" s="48" t="n">
        <f aca="false">IF((HI98*(1+HI$5/Setup!$C$36)+IF($V99=42,N($F99),0))-DM99-FK99&lt;0.005,0,(HI98*(1+HI$5/Setup!$C$36)+IF($V99=42,N($F99),0))-DM99-FK99)</f>
        <v>0</v>
      </c>
      <c r="HJ99" s="48" t="n">
        <f aca="false">IF((HJ98*(1+HJ$5/Setup!$C$36)+IF($V99=43,N($F99),0))-DN99-FL99&lt;0.005,0,(HJ98*(1+HJ$5/Setup!$C$36)+IF($V99=43,N($F99),0))-DN99-FL99)</f>
        <v>0</v>
      </c>
      <c r="HK99" s="48" t="n">
        <f aca="false">IF((HK98*(1+HK$5/Setup!$C$36)+IF($V99=44,N($F99),0))-DO99-FM99&lt;0.005,0,(HK98*(1+HK$5/Setup!$C$36)+IF($V99=44,N($F99),0))-DO99-FM99)</f>
        <v>0</v>
      </c>
      <c r="HL99" s="48" t="n">
        <f aca="false">IF((HL98*(1+HL$5/Setup!$C$36)+IF($V99=45,N($F99),0))-DP99-FN99&lt;0.005,0,(HL98*(1+HL$5/Setup!$C$36)+IF($V99=45,N($F99),0))-DP99-FN99)</f>
        <v>0</v>
      </c>
      <c r="HM99" s="48" t="n">
        <f aca="false">IF((HM98*(1+HM$5/Setup!$C$36)+IF($V99=46,N($F99),0))-DQ99-FO99&lt;0.005,0,(HM98*(1+HM$5/Setup!$C$36)+IF($V99=46,N($F99),0))-DQ99-FO99)</f>
        <v>0</v>
      </c>
      <c r="HN99" s="48" t="n">
        <f aca="false">IF((HN98*(1+HN$5/Setup!$C$36)+IF($V99=47,N($F99),0))-DR99-FP99&lt;0.005,0,(HN98*(1+HN$5/Setup!$C$36)+IF($V99=47,N($F99),0))-DR99-FP99)</f>
        <v>0</v>
      </c>
      <c r="HO99" s="48" t="n">
        <f aca="false">IF((HO98*(1+HO$5/Setup!$C$36)+IF($V99=48,N($F99),0))-DS99-FQ99&lt;0.005,0,(HO98*(1+HO$5/Setup!$C$36)+IF($V99=48,N($F99),0))-DS99-FQ99)</f>
        <v>0</v>
      </c>
      <c r="HP99" s="48" t="n">
        <f aca="false">IF((HP98*(1+HP$5/Setup!$C$36)+IF($V99=49,N($F99),0))-DT99-FR99&lt;0.005,0,(HP98*(1+HP$5/Setup!$C$36)+IF($V99=49,N($F99),0))-DT99-FR99)</f>
        <v>0</v>
      </c>
      <c r="HQ99" s="48" t="n">
        <f aca="false">IF((HQ98*(1+HQ$5/Setup!$C$36)+IF($V99=50,N($F99),0))-DU99-FS99&lt;0.005,0,(HQ98*(1+HQ$5/Setup!$C$36)+IF($V99=50,N($F99),0))-DU99-FS99)</f>
        <v>0</v>
      </c>
    </row>
    <row r="100" customFormat="false" ht="15" hidden="false" customHeight="false" outlineLevel="0" collapsed="false">
      <c r="A100" s="44" t="n">
        <v>92</v>
      </c>
      <c r="B100" s="45" t="n">
        <f aca="false">IF(Setup!$C$7="Every month",EDATE(Setup!$C$8,($A100-1)),IF(Setup!$C$7="Twice a month",DATE(YEAR(Setup!$C$8),MONTH(Setup!$C$8)+INT((($A100-1)+Setup!$C$41)/2),MIN(IF(MOD(($A100-1)+Setup!$C$41,2)=0,Setup!$C$39,Setup!$C$40),DAY(EOMONTH(DATE(YEAR(Setup!$C$8),MONTH(Setup!$C$8)+INT((($A100-1)+Setup!$C$41)/2),1),0)))),Setup!$C$8+($A100-1)*IF(Setup!$C$7="Every week",7,14)))</f>
        <v>47599</v>
      </c>
      <c r="C100" s="45" t="n">
        <f aca="false">IF(Setup!$C$7="Every month",EDATE(Setup!$C$8,$A100),IF(Setup!$C$7="Twice a month",DATE(YEAR(Setup!$C$8),MONTH(Setup!$C$8)+INT(($A100+Setup!$C$41)/2),MIN(IF(MOD($A100+Setup!$C$41,2)=0,Setup!$C$39,Setup!$C$40),DAY(EOMONTH(DATE(YEAR(Setup!$C$8),MONTH(Setup!$C$8)+INT(($A100+Setup!$C$41)/2),1),0)))),Setup!$C$8+$A100*IF(Setup!$C$7="Every week",7,14)))</f>
        <v>47613</v>
      </c>
      <c r="D100" s="46"/>
      <c r="E100" s="47"/>
      <c r="F100" s="47"/>
      <c r="G100" s="47"/>
      <c r="H100" s="47"/>
      <c r="I100" s="48" t="n">
        <f aca="false">N(Setup!$C$11)+N(E100)</f>
        <v>100</v>
      </c>
      <c r="J100" s="48" t="n">
        <f aca="false">MIN(Setup!$C$37,MAX(I100,0))</f>
        <v>9.23076923076923</v>
      </c>
      <c r="K100" s="48" t="n">
        <f aca="false">MIN(MAX(N(Setup!$C$14)-L99,0),MAX(I100-J100,0))</f>
        <v>0</v>
      </c>
      <c r="L100" s="48" t="n">
        <f aca="false">L99+K100-N(G100)</f>
        <v>500</v>
      </c>
      <c r="M100" s="48" t="n">
        <f aca="false">M99+J100-N(H100)</f>
        <v>849.230769230771</v>
      </c>
      <c r="N100" s="48" t="n">
        <f aca="false">SUM(BX100:DU100)</f>
        <v>0</v>
      </c>
      <c r="O100" s="48" t="n">
        <f aca="false">SUM(Z100:BW100)-N100</f>
        <v>0</v>
      </c>
      <c r="P100" s="48" t="n">
        <f aca="false">MAX(I100-J100-K100,0)+O100</f>
        <v>90.7692307692308</v>
      </c>
      <c r="Q100" s="48" t="n">
        <f aca="false">SUM(DV100:FS100)</f>
        <v>0</v>
      </c>
      <c r="R100" s="49" t="n">
        <f aca="false">N100+J100+K100+Q100</f>
        <v>9.23076923076923</v>
      </c>
      <c r="S100" s="48" t="n">
        <f aca="false">T100-T99-N(F100)+N100+Q100</f>
        <v>0</v>
      </c>
      <c r="T100" s="49" t="n">
        <f aca="false">SUM(FT100:HQ100)</f>
        <v>0</v>
      </c>
      <c r="U100" s="44" t="str">
        <f aca="false">IF(T99&lt;0.005,"",INDEX(Helpers!$C$2:$C$51,IF(_xlfn.MINIFS($DV$6:$FS$6,DV100:FS100,"&gt;0.005")=0,V100,_xlfn.MINIFS($DV$6:$FS$6,DV100:FS100,"&gt;0.005"))))</f>
        <v/>
      </c>
      <c r="V100" s="44" t="n">
        <f aca="false">IF(_xlfn.MINIFS($FT$6:$HQ$6,FT99:HQ99,"&gt;0.005")=0,1,_xlfn.MINIFS($FT$6:$HQ$6,FT99:HQ99,"&gt;0.005"))</f>
        <v>1</v>
      </c>
      <c r="W100" s="44" t="n">
        <f aca="false">IF(AND(D100&lt;&gt;"Paid",T99&gt;0.005),1,0)</f>
        <v>0</v>
      </c>
      <c r="X100" s="48" t="n">
        <f aca="false">SUMPRODUCT(((Helpers!$G$2:$G$51*(1+(Helpers!$D$2:$D$51+0.000000001)/12)^(($B100-Setup!$C$8)/(365.25/12))-Helpers!$E$2:$E$51*((1+(Helpers!$D$2:$D$51+0.000000001)/12)^(($B100-Setup!$C$8)/(365.25/12))-1)/((Helpers!$D$2:$D$51+0.000000001)/12))&gt;0)*(Helpers!$G$2:$G$51*(1+(Helpers!$D$2:$D$51+0.000000001)/12)^(($B100-Setup!$C$8)/(365.25/12))-Helpers!$E$2:$E$51*((1+(Helpers!$D$2:$D$51+0.000000001)/12)^(($B100-Setup!$C$8)/(365.25/12))-1)/((Helpers!$D$2:$D$51+0.000000001)/12)))</f>
        <v>0</v>
      </c>
      <c r="Y100" s="48"/>
      <c r="Z100" s="48" t="n">
        <f aca="false">IF(OR(N(Z$5)=0,Z$6=""),0,Z$5*((DATE(YEAR($B100),MONTH($B100),MIN(Z$6,DAY(EOMONTH($B100,0))))&gt;=$B100)*(DATE(YEAR($B100),MONTH($B100),MIN(Z$6,DAY(EOMONTH($B100,0))))&lt;$C100)+(DATE(YEAR($B100),MONTH($B100)+1,MIN(Z$6,DAY(EOMONTH($B100,1))))&gt;=$B100)*(DATE(YEAR($B100),MONTH($B100)+1,MIN(Z$6,DAY(EOMONTH($B100,1))))&lt;$C100)))</f>
        <v>0</v>
      </c>
      <c r="AA100" s="48" t="n">
        <f aca="false">IF(OR(N(AA$5)=0,AA$6=""),0,AA$5*((DATE(YEAR($B100),MONTH($B100),MIN(AA$6,DAY(EOMONTH($B100,0))))&gt;=$B100)*(DATE(YEAR($B100),MONTH($B100),MIN(AA$6,DAY(EOMONTH($B100,0))))&lt;$C100)+(DATE(YEAR($B100),MONTH($B100)+1,MIN(AA$6,DAY(EOMONTH($B100,1))))&gt;=$B100)*(DATE(YEAR($B100),MONTH($B100)+1,MIN(AA$6,DAY(EOMONTH($B100,1))))&lt;$C100)))</f>
        <v>0</v>
      </c>
      <c r="AB100" s="48" t="n">
        <f aca="false">IF(OR(N(AB$5)=0,AB$6=""),0,AB$5*((DATE(YEAR($B100),MONTH($B100),MIN(AB$6,DAY(EOMONTH($B100,0))))&gt;=$B100)*(DATE(YEAR($B100),MONTH($B100),MIN(AB$6,DAY(EOMONTH($B100,0))))&lt;$C100)+(DATE(YEAR($B100),MONTH($B100)+1,MIN(AB$6,DAY(EOMONTH($B100,1))))&gt;=$B100)*(DATE(YEAR($B100),MONTH($B100)+1,MIN(AB$6,DAY(EOMONTH($B100,1))))&lt;$C100)))</f>
        <v>0</v>
      </c>
      <c r="AC100" s="48" t="n">
        <f aca="false">IF(OR(N(AC$5)=0,AC$6=""),0,AC$5*((DATE(YEAR($B100),MONTH($B100),MIN(AC$6,DAY(EOMONTH($B100,0))))&gt;=$B100)*(DATE(YEAR($B100),MONTH($B100),MIN(AC$6,DAY(EOMONTH($B100,0))))&lt;$C100)+(DATE(YEAR($B100),MONTH($B100)+1,MIN(AC$6,DAY(EOMONTH($B100,1))))&gt;=$B100)*(DATE(YEAR($B100),MONTH($B100)+1,MIN(AC$6,DAY(EOMONTH($B100,1))))&lt;$C100)))</f>
        <v>0</v>
      </c>
      <c r="AD100" s="48" t="n">
        <f aca="false">IF(OR(N(AD$5)=0,AD$6=""),0,AD$5*((DATE(YEAR($B100),MONTH($B100),MIN(AD$6,DAY(EOMONTH($B100,0))))&gt;=$B100)*(DATE(YEAR($B100),MONTH($B100),MIN(AD$6,DAY(EOMONTH($B100,0))))&lt;$C100)+(DATE(YEAR($B100),MONTH($B100)+1,MIN(AD$6,DAY(EOMONTH($B100,1))))&gt;=$B100)*(DATE(YEAR($B100),MONTH($B100)+1,MIN(AD$6,DAY(EOMONTH($B100,1))))&lt;$C100)))</f>
        <v>0</v>
      </c>
      <c r="AE100" s="48" t="n">
        <f aca="false">IF(OR(N(AE$5)=0,AE$6=""),0,AE$5*((DATE(YEAR($B100),MONTH($B100),MIN(AE$6,DAY(EOMONTH($B100,0))))&gt;=$B100)*(DATE(YEAR($B100),MONTH($B100),MIN(AE$6,DAY(EOMONTH($B100,0))))&lt;$C100)+(DATE(YEAR($B100),MONTH($B100)+1,MIN(AE$6,DAY(EOMONTH($B100,1))))&gt;=$B100)*(DATE(YEAR($B100),MONTH($B100)+1,MIN(AE$6,DAY(EOMONTH($B100,1))))&lt;$C100)))</f>
        <v>0</v>
      </c>
      <c r="AF100" s="48" t="n">
        <f aca="false">IF(OR(N(AF$5)=0,AF$6=""),0,AF$5*((DATE(YEAR($B100),MONTH($B100),MIN(AF$6,DAY(EOMONTH($B100,0))))&gt;=$B100)*(DATE(YEAR($B100),MONTH($B100),MIN(AF$6,DAY(EOMONTH($B100,0))))&lt;$C100)+(DATE(YEAR($B100),MONTH($B100)+1,MIN(AF$6,DAY(EOMONTH($B100,1))))&gt;=$B100)*(DATE(YEAR($B100),MONTH($B100)+1,MIN(AF$6,DAY(EOMONTH($B100,1))))&lt;$C100)))</f>
        <v>0</v>
      </c>
      <c r="AG100" s="48" t="n">
        <f aca="false">IF(OR(N(AG$5)=0,AG$6=""),0,AG$5*((DATE(YEAR($B100),MONTH($B100),MIN(AG$6,DAY(EOMONTH($B100,0))))&gt;=$B100)*(DATE(YEAR($B100),MONTH($B100),MIN(AG$6,DAY(EOMONTH($B100,0))))&lt;$C100)+(DATE(YEAR($B100),MONTH($B100)+1,MIN(AG$6,DAY(EOMONTH($B100,1))))&gt;=$B100)*(DATE(YEAR($B100),MONTH($B100)+1,MIN(AG$6,DAY(EOMONTH($B100,1))))&lt;$C100)))</f>
        <v>0</v>
      </c>
      <c r="AH100" s="48" t="n">
        <f aca="false">IF(OR(N(AH$5)=0,AH$6=""),0,AH$5*((DATE(YEAR($B100),MONTH($B100),MIN(AH$6,DAY(EOMONTH($B100,0))))&gt;=$B100)*(DATE(YEAR($B100),MONTH($B100),MIN(AH$6,DAY(EOMONTH($B100,0))))&lt;$C100)+(DATE(YEAR($B100),MONTH($B100)+1,MIN(AH$6,DAY(EOMONTH($B100,1))))&gt;=$B100)*(DATE(YEAR($B100),MONTH($B100)+1,MIN(AH$6,DAY(EOMONTH($B100,1))))&lt;$C100)))</f>
        <v>0</v>
      </c>
      <c r="AI100" s="48" t="n">
        <f aca="false">IF(OR(N(AI$5)=0,AI$6=""),0,AI$5*((DATE(YEAR($B100),MONTH($B100),MIN(AI$6,DAY(EOMONTH($B100,0))))&gt;=$B100)*(DATE(YEAR($B100),MONTH($B100),MIN(AI$6,DAY(EOMONTH($B100,0))))&lt;$C100)+(DATE(YEAR($B100),MONTH($B100)+1,MIN(AI$6,DAY(EOMONTH($B100,1))))&gt;=$B100)*(DATE(YEAR($B100),MONTH($B100)+1,MIN(AI$6,DAY(EOMONTH($B100,1))))&lt;$C100)))</f>
        <v>0</v>
      </c>
      <c r="AJ100" s="48" t="n">
        <f aca="false">IF(OR(N(AJ$5)=0,AJ$6=""),0,AJ$5*((DATE(YEAR($B100),MONTH($B100),MIN(AJ$6,DAY(EOMONTH($B100,0))))&gt;=$B100)*(DATE(YEAR($B100),MONTH($B100),MIN(AJ$6,DAY(EOMONTH($B100,0))))&lt;$C100)+(DATE(YEAR($B100),MONTH($B100)+1,MIN(AJ$6,DAY(EOMONTH($B100,1))))&gt;=$B100)*(DATE(YEAR($B100),MONTH($B100)+1,MIN(AJ$6,DAY(EOMONTH($B100,1))))&lt;$C100)))</f>
        <v>0</v>
      </c>
      <c r="AK100" s="48" t="n">
        <f aca="false">IF(OR(N(AK$5)=0,AK$6=""),0,AK$5*((DATE(YEAR($B100),MONTH($B100),MIN(AK$6,DAY(EOMONTH($B100,0))))&gt;=$B100)*(DATE(YEAR($B100),MONTH($B100),MIN(AK$6,DAY(EOMONTH($B100,0))))&lt;$C100)+(DATE(YEAR($B100),MONTH($B100)+1,MIN(AK$6,DAY(EOMONTH($B100,1))))&gt;=$B100)*(DATE(YEAR($B100),MONTH($B100)+1,MIN(AK$6,DAY(EOMONTH($B100,1))))&lt;$C100)))</f>
        <v>0</v>
      </c>
      <c r="AL100" s="48" t="n">
        <f aca="false">IF(OR(N(AL$5)=0,AL$6=""),0,AL$5*((DATE(YEAR($B100),MONTH($B100),MIN(AL$6,DAY(EOMONTH($B100,0))))&gt;=$B100)*(DATE(YEAR($B100),MONTH($B100),MIN(AL$6,DAY(EOMONTH($B100,0))))&lt;$C100)+(DATE(YEAR($B100),MONTH($B100)+1,MIN(AL$6,DAY(EOMONTH($B100,1))))&gt;=$B100)*(DATE(YEAR($B100),MONTH($B100)+1,MIN(AL$6,DAY(EOMONTH($B100,1))))&lt;$C100)))</f>
        <v>0</v>
      </c>
      <c r="AM100" s="48" t="n">
        <f aca="false">IF(OR(N(AM$5)=0,AM$6=""),0,AM$5*((DATE(YEAR($B100),MONTH($B100),MIN(AM$6,DAY(EOMONTH($B100,0))))&gt;=$B100)*(DATE(YEAR($B100),MONTH($B100),MIN(AM$6,DAY(EOMONTH($B100,0))))&lt;$C100)+(DATE(YEAR($B100),MONTH($B100)+1,MIN(AM$6,DAY(EOMONTH($B100,1))))&gt;=$B100)*(DATE(YEAR($B100),MONTH($B100)+1,MIN(AM$6,DAY(EOMONTH($B100,1))))&lt;$C100)))</f>
        <v>0</v>
      </c>
      <c r="AN100" s="48" t="n">
        <f aca="false">IF(OR(N(AN$5)=0,AN$6=""),0,AN$5*((DATE(YEAR($B100),MONTH($B100),MIN(AN$6,DAY(EOMONTH($B100,0))))&gt;=$B100)*(DATE(YEAR($B100),MONTH($B100),MIN(AN$6,DAY(EOMONTH($B100,0))))&lt;$C100)+(DATE(YEAR($B100),MONTH($B100)+1,MIN(AN$6,DAY(EOMONTH($B100,1))))&gt;=$B100)*(DATE(YEAR($B100),MONTH($B100)+1,MIN(AN$6,DAY(EOMONTH($B100,1))))&lt;$C100)))</f>
        <v>0</v>
      </c>
      <c r="AO100" s="48" t="n">
        <f aca="false">IF(OR(N(AO$5)=0,AO$6=""),0,AO$5*((DATE(YEAR($B100),MONTH($B100),MIN(AO$6,DAY(EOMONTH($B100,0))))&gt;=$B100)*(DATE(YEAR($B100),MONTH($B100),MIN(AO$6,DAY(EOMONTH($B100,0))))&lt;$C100)+(DATE(YEAR($B100),MONTH($B100)+1,MIN(AO$6,DAY(EOMONTH($B100,1))))&gt;=$B100)*(DATE(YEAR($B100),MONTH($B100)+1,MIN(AO$6,DAY(EOMONTH($B100,1))))&lt;$C100)))</f>
        <v>0</v>
      </c>
      <c r="AP100" s="48" t="n">
        <f aca="false">IF(OR(N(AP$5)=0,AP$6=""),0,AP$5*((DATE(YEAR($B100),MONTH($B100),MIN(AP$6,DAY(EOMONTH($B100,0))))&gt;=$B100)*(DATE(YEAR($B100),MONTH($B100),MIN(AP$6,DAY(EOMONTH($B100,0))))&lt;$C100)+(DATE(YEAR($B100),MONTH($B100)+1,MIN(AP$6,DAY(EOMONTH($B100,1))))&gt;=$B100)*(DATE(YEAR($B100),MONTH($B100)+1,MIN(AP$6,DAY(EOMONTH($B100,1))))&lt;$C100)))</f>
        <v>0</v>
      </c>
      <c r="AQ100" s="48" t="n">
        <f aca="false">IF(OR(N(AQ$5)=0,AQ$6=""),0,AQ$5*((DATE(YEAR($B100),MONTH($B100),MIN(AQ$6,DAY(EOMONTH($B100,0))))&gt;=$B100)*(DATE(YEAR($B100),MONTH($B100),MIN(AQ$6,DAY(EOMONTH($B100,0))))&lt;$C100)+(DATE(YEAR($B100),MONTH($B100)+1,MIN(AQ$6,DAY(EOMONTH($B100,1))))&gt;=$B100)*(DATE(YEAR($B100),MONTH($B100)+1,MIN(AQ$6,DAY(EOMONTH($B100,1))))&lt;$C100)))</f>
        <v>0</v>
      </c>
      <c r="AR100" s="48" t="n">
        <f aca="false">IF(OR(N(AR$5)=0,AR$6=""),0,AR$5*((DATE(YEAR($B100),MONTH($B100),MIN(AR$6,DAY(EOMONTH($B100,0))))&gt;=$B100)*(DATE(YEAR($B100),MONTH($B100),MIN(AR$6,DAY(EOMONTH($B100,0))))&lt;$C100)+(DATE(YEAR($B100),MONTH($B100)+1,MIN(AR$6,DAY(EOMONTH($B100,1))))&gt;=$B100)*(DATE(YEAR($B100),MONTH($B100)+1,MIN(AR$6,DAY(EOMONTH($B100,1))))&lt;$C100)))</f>
        <v>0</v>
      </c>
      <c r="AS100" s="48" t="n">
        <f aca="false">IF(OR(N(AS$5)=0,AS$6=""),0,AS$5*((DATE(YEAR($B100),MONTH($B100),MIN(AS$6,DAY(EOMONTH($B100,0))))&gt;=$B100)*(DATE(YEAR($B100),MONTH($B100),MIN(AS$6,DAY(EOMONTH($B100,0))))&lt;$C100)+(DATE(YEAR($B100),MONTH($B100)+1,MIN(AS$6,DAY(EOMONTH($B100,1))))&gt;=$B100)*(DATE(YEAR($B100),MONTH($B100)+1,MIN(AS$6,DAY(EOMONTH($B100,1))))&lt;$C100)))</f>
        <v>0</v>
      </c>
      <c r="AT100" s="48" t="n">
        <f aca="false">IF(OR(N(AT$5)=0,AT$6=""),0,AT$5*((DATE(YEAR($B100),MONTH($B100),MIN(AT$6,DAY(EOMONTH($B100,0))))&gt;=$B100)*(DATE(YEAR($B100),MONTH($B100),MIN(AT$6,DAY(EOMONTH($B100,0))))&lt;$C100)+(DATE(YEAR($B100),MONTH($B100)+1,MIN(AT$6,DAY(EOMONTH($B100,1))))&gt;=$B100)*(DATE(YEAR($B100),MONTH($B100)+1,MIN(AT$6,DAY(EOMONTH($B100,1))))&lt;$C100)))</f>
        <v>0</v>
      </c>
      <c r="AU100" s="48" t="n">
        <f aca="false">IF(OR(N(AU$5)=0,AU$6=""),0,AU$5*((DATE(YEAR($B100),MONTH($B100),MIN(AU$6,DAY(EOMONTH($B100,0))))&gt;=$B100)*(DATE(YEAR($B100),MONTH($B100),MIN(AU$6,DAY(EOMONTH($B100,0))))&lt;$C100)+(DATE(YEAR($B100),MONTH($B100)+1,MIN(AU$6,DAY(EOMONTH($B100,1))))&gt;=$B100)*(DATE(YEAR($B100),MONTH($B100)+1,MIN(AU$6,DAY(EOMONTH($B100,1))))&lt;$C100)))</f>
        <v>0</v>
      </c>
      <c r="AV100" s="48" t="n">
        <f aca="false">IF(OR(N(AV$5)=0,AV$6=""),0,AV$5*((DATE(YEAR($B100),MONTH($B100),MIN(AV$6,DAY(EOMONTH($B100,0))))&gt;=$B100)*(DATE(YEAR($B100),MONTH($B100),MIN(AV$6,DAY(EOMONTH($B100,0))))&lt;$C100)+(DATE(YEAR($B100),MONTH($B100)+1,MIN(AV$6,DAY(EOMONTH($B100,1))))&gt;=$B100)*(DATE(YEAR($B100),MONTH($B100)+1,MIN(AV$6,DAY(EOMONTH($B100,1))))&lt;$C100)))</f>
        <v>0</v>
      </c>
      <c r="AW100" s="48" t="n">
        <f aca="false">IF(OR(N(AW$5)=0,AW$6=""),0,AW$5*((DATE(YEAR($B100),MONTH($B100),MIN(AW$6,DAY(EOMONTH($B100,0))))&gt;=$B100)*(DATE(YEAR($B100),MONTH($B100),MIN(AW$6,DAY(EOMONTH($B100,0))))&lt;$C100)+(DATE(YEAR($B100),MONTH($B100)+1,MIN(AW$6,DAY(EOMONTH($B100,1))))&gt;=$B100)*(DATE(YEAR($B100),MONTH($B100)+1,MIN(AW$6,DAY(EOMONTH($B100,1))))&lt;$C100)))</f>
        <v>0</v>
      </c>
      <c r="AX100" s="48" t="n">
        <f aca="false">IF(OR(N(AX$5)=0,AX$6=""),0,AX$5*((DATE(YEAR($B100),MONTH($B100),MIN(AX$6,DAY(EOMONTH($B100,0))))&gt;=$B100)*(DATE(YEAR($B100),MONTH($B100),MIN(AX$6,DAY(EOMONTH($B100,0))))&lt;$C100)+(DATE(YEAR($B100),MONTH($B100)+1,MIN(AX$6,DAY(EOMONTH($B100,1))))&gt;=$B100)*(DATE(YEAR($B100),MONTH($B100)+1,MIN(AX$6,DAY(EOMONTH($B100,1))))&lt;$C100)))</f>
        <v>0</v>
      </c>
      <c r="AY100" s="48" t="n">
        <f aca="false">IF(OR(N(AY$5)=0,AY$6=""),0,AY$5*((DATE(YEAR($B100),MONTH($B100),MIN(AY$6,DAY(EOMONTH($B100,0))))&gt;=$B100)*(DATE(YEAR($B100),MONTH($B100),MIN(AY$6,DAY(EOMONTH($B100,0))))&lt;$C100)+(DATE(YEAR($B100),MONTH($B100)+1,MIN(AY$6,DAY(EOMONTH($B100,1))))&gt;=$B100)*(DATE(YEAR($B100),MONTH($B100)+1,MIN(AY$6,DAY(EOMONTH($B100,1))))&lt;$C100)))</f>
        <v>0</v>
      </c>
      <c r="AZ100" s="48" t="n">
        <f aca="false">IF(OR(N(AZ$5)=0,AZ$6=""),0,AZ$5*((DATE(YEAR($B100),MONTH($B100),MIN(AZ$6,DAY(EOMONTH($B100,0))))&gt;=$B100)*(DATE(YEAR($B100),MONTH($B100),MIN(AZ$6,DAY(EOMONTH($B100,0))))&lt;$C100)+(DATE(YEAR($B100),MONTH($B100)+1,MIN(AZ$6,DAY(EOMONTH($B100,1))))&gt;=$B100)*(DATE(YEAR($B100),MONTH($B100)+1,MIN(AZ$6,DAY(EOMONTH($B100,1))))&lt;$C100)))</f>
        <v>0</v>
      </c>
      <c r="BA100" s="48" t="n">
        <f aca="false">IF(OR(N(BA$5)=0,BA$6=""),0,BA$5*((DATE(YEAR($B100),MONTH($B100),MIN(BA$6,DAY(EOMONTH($B100,0))))&gt;=$B100)*(DATE(YEAR($B100),MONTH($B100),MIN(BA$6,DAY(EOMONTH($B100,0))))&lt;$C100)+(DATE(YEAR($B100),MONTH($B100)+1,MIN(BA$6,DAY(EOMONTH($B100,1))))&gt;=$B100)*(DATE(YEAR($B100),MONTH($B100)+1,MIN(BA$6,DAY(EOMONTH($B100,1))))&lt;$C100)))</f>
        <v>0</v>
      </c>
      <c r="BB100" s="48" t="n">
        <f aca="false">IF(OR(N(BB$5)=0,BB$6=""),0,BB$5*((DATE(YEAR($B100),MONTH($B100),MIN(BB$6,DAY(EOMONTH($B100,0))))&gt;=$B100)*(DATE(YEAR($B100),MONTH($B100),MIN(BB$6,DAY(EOMONTH($B100,0))))&lt;$C100)+(DATE(YEAR($B100),MONTH($B100)+1,MIN(BB$6,DAY(EOMONTH($B100,1))))&gt;=$B100)*(DATE(YEAR($B100),MONTH($B100)+1,MIN(BB$6,DAY(EOMONTH($B100,1))))&lt;$C100)))</f>
        <v>0</v>
      </c>
      <c r="BC100" s="48" t="n">
        <f aca="false">IF(OR(N(BC$5)=0,BC$6=""),0,BC$5*((DATE(YEAR($B100),MONTH($B100),MIN(BC$6,DAY(EOMONTH($B100,0))))&gt;=$B100)*(DATE(YEAR($B100),MONTH($B100),MIN(BC$6,DAY(EOMONTH($B100,0))))&lt;$C100)+(DATE(YEAR($B100),MONTH($B100)+1,MIN(BC$6,DAY(EOMONTH($B100,1))))&gt;=$B100)*(DATE(YEAR($B100),MONTH($B100)+1,MIN(BC$6,DAY(EOMONTH($B100,1))))&lt;$C100)))</f>
        <v>0</v>
      </c>
      <c r="BD100" s="48" t="n">
        <f aca="false">IF(OR(N(BD$5)=0,BD$6=""),0,BD$5*((DATE(YEAR($B100),MONTH($B100),MIN(BD$6,DAY(EOMONTH($B100,0))))&gt;=$B100)*(DATE(YEAR($B100),MONTH($B100),MIN(BD$6,DAY(EOMONTH($B100,0))))&lt;$C100)+(DATE(YEAR($B100),MONTH($B100)+1,MIN(BD$6,DAY(EOMONTH($B100,1))))&gt;=$B100)*(DATE(YEAR($B100),MONTH($B100)+1,MIN(BD$6,DAY(EOMONTH($B100,1))))&lt;$C100)))</f>
        <v>0</v>
      </c>
      <c r="BE100" s="48" t="n">
        <f aca="false">IF(OR(N(BE$5)=0,BE$6=""),0,BE$5*((DATE(YEAR($B100),MONTH($B100),MIN(BE$6,DAY(EOMONTH($B100,0))))&gt;=$B100)*(DATE(YEAR($B100),MONTH($B100),MIN(BE$6,DAY(EOMONTH($B100,0))))&lt;$C100)+(DATE(YEAR($B100),MONTH($B100)+1,MIN(BE$6,DAY(EOMONTH($B100,1))))&gt;=$B100)*(DATE(YEAR($B100),MONTH($B100)+1,MIN(BE$6,DAY(EOMONTH($B100,1))))&lt;$C100)))</f>
        <v>0</v>
      </c>
      <c r="BF100" s="48" t="n">
        <f aca="false">IF(OR(N(BF$5)=0,BF$6=""),0,BF$5*((DATE(YEAR($B100),MONTH($B100),MIN(BF$6,DAY(EOMONTH($B100,0))))&gt;=$B100)*(DATE(YEAR($B100),MONTH($B100),MIN(BF$6,DAY(EOMONTH($B100,0))))&lt;$C100)+(DATE(YEAR($B100),MONTH($B100)+1,MIN(BF$6,DAY(EOMONTH($B100,1))))&gt;=$B100)*(DATE(YEAR($B100),MONTH($B100)+1,MIN(BF$6,DAY(EOMONTH($B100,1))))&lt;$C100)))</f>
        <v>0</v>
      </c>
      <c r="BG100" s="48" t="n">
        <f aca="false">IF(OR(N(BG$5)=0,BG$6=""),0,BG$5*((DATE(YEAR($B100),MONTH($B100),MIN(BG$6,DAY(EOMONTH($B100,0))))&gt;=$B100)*(DATE(YEAR($B100),MONTH($B100),MIN(BG$6,DAY(EOMONTH($B100,0))))&lt;$C100)+(DATE(YEAR($B100),MONTH($B100)+1,MIN(BG$6,DAY(EOMONTH($B100,1))))&gt;=$B100)*(DATE(YEAR($B100),MONTH($B100)+1,MIN(BG$6,DAY(EOMONTH($B100,1))))&lt;$C100)))</f>
        <v>0</v>
      </c>
      <c r="BH100" s="48" t="n">
        <f aca="false">IF(OR(N(BH$5)=0,BH$6=""),0,BH$5*((DATE(YEAR($B100),MONTH($B100),MIN(BH$6,DAY(EOMONTH($B100,0))))&gt;=$B100)*(DATE(YEAR($B100),MONTH($B100),MIN(BH$6,DAY(EOMONTH($B100,0))))&lt;$C100)+(DATE(YEAR($B100),MONTH($B100)+1,MIN(BH$6,DAY(EOMONTH($B100,1))))&gt;=$B100)*(DATE(YEAR($B100),MONTH($B100)+1,MIN(BH$6,DAY(EOMONTH($B100,1))))&lt;$C100)))</f>
        <v>0</v>
      </c>
      <c r="BI100" s="48" t="n">
        <f aca="false">IF(OR(N(BI$5)=0,BI$6=""),0,BI$5*((DATE(YEAR($B100),MONTH($B100),MIN(BI$6,DAY(EOMONTH($B100,0))))&gt;=$B100)*(DATE(YEAR($B100),MONTH($B100),MIN(BI$6,DAY(EOMONTH($B100,0))))&lt;$C100)+(DATE(YEAR($B100),MONTH($B100)+1,MIN(BI$6,DAY(EOMONTH($B100,1))))&gt;=$B100)*(DATE(YEAR($B100),MONTH($B100)+1,MIN(BI$6,DAY(EOMONTH($B100,1))))&lt;$C100)))</f>
        <v>0</v>
      </c>
      <c r="BJ100" s="48" t="n">
        <f aca="false">IF(OR(N(BJ$5)=0,BJ$6=""),0,BJ$5*((DATE(YEAR($B100),MONTH($B100),MIN(BJ$6,DAY(EOMONTH($B100,0))))&gt;=$B100)*(DATE(YEAR($B100),MONTH($B100),MIN(BJ$6,DAY(EOMONTH($B100,0))))&lt;$C100)+(DATE(YEAR($B100),MONTH($B100)+1,MIN(BJ$6,DAY(EOMONTH($B100,1))))&gt;=$B100)*(DATE(YEAR($B100),MONTH($B100)+1,MIN(BJ$6,DAY(EOMONTH($B100,1))))&lt;$C100)))</f>
        <v>0</v>
      </c>
      <c r="BK100" s="48" t="n">
        <f aca="false">IF(OR(N(BK$5)=0,BK$6=""),0,BK$5*((DATE(YEAR($B100),MONTH($B100),MIN(BK$6,DAY(EOMONTH($B100,0))))&gt;=$B100)*(DATE(YEAR($B100),MONTH($B100),MIN(BK$6,DAY(EOMONTH($B100,0))))&lt;$C100)+(DATE(YEAR($B100),MONTH($B100)+1,MIN(BK$6,DAY(EOMONTH($B100,1))))&gt;=$B100)*(DATE(YEAR($B100),MONTH($B100)+1,MIN(BK$6,DAY(EOMONTH($B100,1))))&lt;$C100)))</f>
        <v>0</v>
      </c>
      <c r="BL100" s="48" t="n">
        <f aca="false">IF(OR(N(BL$5)=0,BL$6=""),0,BL$5*((DATE(YEAR($B100),MONTH($B100),MIN(BL$6,DAY(EOMONTH($B100,0))))&gt;=$B100)*(DATE(YEAR($B100),MONTH($B100),MIN(BL$6,DAY(EOMONTH($B100,0))))&lt;$C100)+(DATE(YEAR($B100),MONTH($B100)+1,MIN(BL$6,DAY(EOMONTH($B100,1))))&gt;=$B100)*(DATE(YEAR($B100),MONTH($B100)+1,MIN(BL$6,DAY(EOMONTH($B100,1))))&lt;$C100)))</f>
        <v>0</v>
      </c>
      <c r="BM100" s="48" t="n">
        <f aca="false">IF(OR(N(BM$5)=0,BM$6=""),0,BM$5*((DATE(YEAR($B100),MONTH($B100),MIN(BM$6,DAY(EOMONTH($B100,0))))&gt;=$B100)*(DATE(YEAR($B100),MONTH($B100),MIN(BM$6,DAY(EOMONTH($B100,0))))&lt;$C100)+(DATE(YEAR($B100),MONTH($B100)+1,MIN(BM$6,DAY(EOMONTH($B100,1))))&gt;=$B100)*(DATE(YEAR($B100),MONTH($B100)+1,MIN(BM$6,DAY(EOMONTH($B100,1))))&lt;$C100)))</f>
        <v>0</v>
      </c>
      <c r="BN100" s="48" t="n">
        <f aca="false">IF(OR(N(BN$5)=0,BN$6=""),0,BN$5*((DATE(YEAR($B100),MONTH($B100),MIN(BN$6,DAY(EOMONTH($B100,0))))&gt;=$B100)*(DATE(YEAR($B100),MONTH($B100),MIN(BN$6,DAY(EOMONTH($B100,0))))&lt;$C100)+(DATE(YEAR($B100),MONTH($B100)+1,MIN(BN$6,DAY(EOMONTH($B100,1))))&gt;=$B100)*(DATE(YEAR($B100),MONTH($B100)+1,MIN(BN$6,DAY(EOMONTH($B100,1))))&lt;$C100)))</f>
        <v>0</v>
      </c>
      <c r="BO100" s="48" t="n">
        <f aca="false">IF(OR(N(BO$5)=0,BO$6=""),0,BO$5*((DATE(YEAR($B100),MONTH($B100),MIN(BO$6,DAY(EOMONTH($B100,0))))&gt;=$B100)*(DATE(YEAR($B100),MONTH($B100),MIN(BO$6,DAY(EOMONTH($B100,0))))&lt;$C100)+(DATE(YEAR($B100),MONTH($B100)+1,MIN(BO$6,DAY(EOMONTH($B100,1))))&gt;=$B100)*(DATE(YEAR($B100),MONTH($B100)+1,MIN(BO$6,DAY(EOMONTH($B100,1))))&lt;$C100)))</f>
        <v>0</v>
      </c>
      <c r="BP100" s="48" t="n">
        <f aca="false">IF(OR(N(BP$5)=0,BP$6=""),0,BP$5*((DATE(YEAR($B100),MONTH($B100),MIN(BP$6,DAY(EOMONTH($B100,0))))&gt;=$B100)*(DATE(YEAR($B100),MONTH($B100),MIN(BP$6,DAY(EOMONTH($B100,0))))&lt;$C100)+(DATE(YEAR($B100),MONTH($B100)+1,MIN(BP$6,DAY(EOMONTH($B100,1))))&gt;=$B100)*(DATE(YEAR($B100),MONTH($B100)+1,MIN(BP$6,DAY(EOMONTH($B100,1))))&lt;$C100)))</f>
        <v>0</v>
      </c>
      <c r="BQ100" s="48" t="n">
        <f aca="false">IF(OR(N(BQ$5)=0,BQ$6=""),0,BQ$5*((DATE(YEAR($B100),MONTH($B100),MIN(BQ$6,DAY(EOMONTH($B100,0))))&gt;=$B100)*(DATE(YEAR($B100),MONTH($B100),MIN(BQ$6,DAY(EOMONTH($B100,0))))&lt;$C100)+(DATE(YEAR($B100),MONTH($B100)+1,MIN(BQ$6,DAY(EOMONTH($B100,1))))&gt;=$B100)*(DATE(YEAR($B100),MONTH($B100)+1,MIN(BQ$6,DAY(EOMONTH($B100,1))))&lt;$C100)))</f>
        <v>0</v>
      </c>
      <c r="BR100" s="48" t="n">
        <f aca="false">IF(OR(N(BR$5)=0,BR$6=""),0,BR$5*((DATE(YEAR($B100),MONTH($B100),MIN(BR$6,DAY(EOMONTH($B100,0))))&gt;=$B100)*(DATE(YEAR($B100),MONTH($B100),MIN(BR$6,DAY(EOMONTH($B100,0))))&lt;$C100)+(DATE(YEAR($B100),MONTH($B100)+1,MIN(BR$6,DAY(EOMONTH($B100,1))))&gt;=$B100)*(DATE(YEAR($B100),MONTH($B100)+1,MIN(BR$6,DAY(EOMONTH($B100,1))))&lt;$C100)))</f>
        <v>0</v>
      </c>
      <c r="BS100" s="48" t="n">
        <f aca="false">IF(OR(N(BS$5)=0,BS$6=""),0,BS$5*((DATE(YEAR($B100),MONTH($B100),MIN(BS$6,DAY(EOMONTH($B100,0))))&gt;=$B100)*(DATE(YEAR($B100),MONTH($B100),MIN(BS$6,DAY(EOMONTH($B100,0))))&lt;$C100)+(DATE(YEAR($B100),MONTH($B100)+1,MIN(BS$6,DAY(EOMONTH($B100,1))))&gt;=$B100)*(DATE(YEAR($B100),MONTH($B100)+1,MIN(BS$6,DAY(EOMONTH($B100,1))))&lt;$C100)))</f>
        <v>0</v>
      </c>
      <c r="BT100" s="48" t="n">
        <f aca="false">IF(OR(N(BT$5)=0,BT$6=""),0,BT$5*((DATE(YEAR($B100),MONTH($B100),MIN(BT$6,DAY(EOMONTH($B100,0))))&gt;=$B100)*(DATE(YEAR($B100),MONTH($B100),MIN(BT$6,DAY(EOMONTH($B100,0))))&lt;$C100)+(DATE(YEAR($B100),MONTH($B100)+1,MIN(BT$6,DAY(EOMONTH($B100,1))))&gt;=$B100)*(DATE(YEAR($B100),MONTH($B100)+1,MIN(BT$6,DAY(EOMONTH($B100,1))))&lt;$C100)))</f>
        <v>0</v>
      </c>
      <c r="BU100" s="48" t="n">
        <f aca="false">IF(OR(N(BU$5)=0,BU$6=""),0,BU$5*((DATE(YEAR($B100),MONTH($B100),MIN(BU$6,DAY(EOMONTH($B100,0))))&gt;=$B100)*(DATE(YEAR($B100),MONTH($B100),MIN(BU$6,DAY(EOMONTH($B100,0))))&lt;$C100)+(DATE(YEAR($B100),MONTH($B100)+1,MIN(BU$6,DAY(EOMONTH($B100,1))))&gt;=$B100)*(DATE(YEAR($B100),MONTH($B100)+1,MIN(BU$6,DAY(EOMONTH($B100,1))))&lt;$C100)))</f>
        <v>0</v>
      </c>
      <c r="BV100" s="48" t="n">
        <f aca="false">IF(OR(N(BV$5)=0,BV$6=""),0,BV$5*((DATE(YEAR($B100),MONTH($B100),MIN(BV$6,DAY(EOMONTH($B100,0))))&gt;=$B100)*(DATE(YEAR($B100),MONTH($B100),MIN(BV$6,DAY(EOMONTH($B100,0))))&lt;$C100)+(DATE(YEAR($B100),MONTH($B100)+1,MIN(BV$6,DAY(EOMONTH($B100,1))))&gt;=$B100)*(DATE(YEAR($B100),MONTH($B100)+1,MIN(BV$6,DAY(EOMONTH($B100,1))))&lt;$C100)))</f>
        <v>0</v>
      </c>
      <c r="BW100" s="48" t="n">
        <f aca="false">IF(OR(N(BW$5)=0,BW$6=""),0,BW$5*((DATE(YEAR($B100),MONTH($B100),MIN(BW$6,DAY(EOMONTH($B100,0))))&gt;=$B100)*(DATE(YEAR($B100),MONTH($B100),MIN(BW$6,DAY(EOMONTH($B100,0))))&lt;$C100)+(DATE(YEAR($B100),MONTH($B100)+1,MIN(BW$6,DAY(EOMONTH($B100,1))))&gt;=$B100)*(DATE(YEAR($B100),MONTH($B100)+1,MIN(BW$6,DAY(EOMONTH($B100,1))))&lt;$C100)))</f>
        <v>0</v>
      </c>
      <c r="BX100" s="48" t="n">
        <f aca="false">MIN(Z100,(FT99*(1+FT$5/Setup!$C$36)+IF($V100=1,N($F100),0)))</f>
        <v>0</v>
      </c>
      <c r="BY100" s="48" t="n">
        <f aca="false">MIN(AA100,(FU99*(1+FU$5/Setup!$C$36)+IF($V100=2,N($F100),0)))</f>
        <v>0</v>
      </c>
      <c r="BZ100" s="48" t="n">
        <f aca="false">MIN(AB100,(FV99*(1+FV$5/Setup!$C$36)+IF($V100=3,N($F100),0)))</f>
        <v>0</v>
      </c>
      <c r="CA100" s="48" t="n">
        <f aca="false">MIN(AC100,(FW99*(1+FW$5/Setup!$C$36)+IF($V100=4,N($F100),0)))</f>
        <v>0</v>
      </c>
      <c r="CB100" s="48" t="n">
        <f aca="false">MIN(AD100,(FX99*(1+FX$5/Setup!$C$36)+IF($V100=5,N($F100),0)))</f>
        <v>0</v>
      </c>
      <c r="CC100" s="48" t="n">
        <f aca="false">MIN(AE100,(FY99*(1+FY$5/Setup!$C$36)+IF($V100=6,N($F100),0)))</f>
        <v>0</v>
      </c>
      <c r="CD100" s="48" t="n">
        <f aca="false">MIN(AF100,(FZ99*(1+FZ$5/Setup!$C$36)+IF($V100=7,N($F100),0)))</f>
        <v>0</v>
      </c>
      <c r="CE100" s="48" t="n">
        <f aca="false">MIN(AG100,(GA99*(1+GA$5/Setup!$C$36)+IF($V100=8,N($F100),0)))</f>
        <v>0</v>
      </c>
      <c r="CF100" s="48" t="n">
        <f aca="false">MIN(AH100,(GB99*(1+GB$5/Setup!$C$36)+IF($V100=9,N($F100),0)))</f>
        <v>0</v>
      </c>
      <c r="CG100" s="48" t="n">
        <f aca="false">MIN(AI100,(GC99*(1+GC$5/Setup!$C$36)+IF($V100=10,N($F100),0)))</f>
        <v>0</v>
      </c>
      <c r="CH100" s="48" t="n">
        <f aca="false">MIN(AJ100,(GD99*(1+GD$5/Setup!$C$36)+IF($V100=11,N($F100),0)))</f>
        <v>0</v>
      </c>
      <c r="CI100" s="48" t="n">
        <f aca="false">MIN(AK100,(GE99*(1+GE$5/Setup!$C$36)+IF($V100=12,N($F100),0)))</f>
        <v>0</v>
      </c>
      <c r="CJ100" s="48" t="n">
        <f aca="false">MIN(AL100,(GF99*(1+GF$5/Setup!$C$36)+IF($V100=13,N($F100),0)))</f>
        <v>0</v>
      </c>
      <c r="CK100" s="48" t="n">
        <f aca="false">MIN(AM100,(GG99*(1+GG$5/Setup!$C$36)+IF($V100=14,N($F100),0)))</f>
        <v>0</v>
      </c>
      <c r="CL100" s="48" t="n">
        <f aca="false">MIN(AN100,(GH99*(1+GH$5/Setup!$C$36)+IF($V100=15,N($F100),0)))</f>
        <v>0</v>
      </c>
      <c r="CM100" s="48" t="n">
        <f aca="false">MIN(AO100,(GI99*(1+GI$5/Setup!$C$36)+IF($V100=16,N($F100),0)))</f>
        <v>0</v>
      </c>
      <c r="CN100" s="48" t="n">
        <f aca="false">MIN(AP100,(GJ99*(1+GJ$5/Setup!$C$36)+IF($V100=17,N($F100),0)))</f>
        <v>0</v>
      </c>
      <c r="CO100" s="48" t="n">
        <f aca="false">MIN(AQ100,(GK99*(1+GK$5/Setup!$C$36)+IF($V100=18,N($F100),0)))</f>
        <v>0</v>
      </c>
      <c r="CP100" s="48" t="n">
        <f aca="false">MIN(AR100,(GL99*(1+GL$5/Setup!$C$36)+IF($V100=19,N($F100),0)))</f>
        <v>0</v>
      </c>
      <c r="CQ100" s="48" t="n">
        <f aca="false">MIN(AS100,(GM99*(1+GM$5/Setup!$C$36)+IF($V100=20,N($F100),0)))</f>
        <v>0</v>
      </c>
      <c r="CR100" s="48" t="n">
        <f aca="false">MIN(AT100,(GN99*(1+GN$5/Setup!$C$36)+IF($V100=21,N($F100),0)))</f>
        <v>0</v>
      </c>
      <c r="CS100" s="48" t="n">
        <f aca="false">MIN(AU100,(GO99*(1+GO$5/Setup!$C$36)+IF($V100=22,N($F100),0)))</f>
        <v>0</v>
      </c>
      <c r="CT100" s="48" t="n">
        <f aca="false">MIN(AV100,(GP99*(1+GP$5/Setup!$C$36)+IF($V100=23,N($F100),0)))</f>
        <v>0</v>
      </c>
      <c r="CU100" s="48" t="n">
        <f aca="false">MIN(AW100,(GQ99*(1+GQ$5/Setup!$C$36)+IF($V100=24,N($F100),0)))</f>
        <v>0</v>
      </c>
      <c r="CV100" s="48" t="n">
        <f aca="false">MIN(AX100,(GR99*(1+GR$5/Setup!$C$36)+IF($V100=25,N($F100),0)))</f>
        <v>0</v>
      </c>
      <c r="CW100" s="48" t="n">
        <f aca="false">MIN(AY100,(GS99*(1+GS$5/Setup!$C$36)+IF($V100=26,N($F100),0)))</f>
        <v>0</v>
      </c>
      <c r="CX100" s="48" t="n">
        <f aca="false">MIN(AZ100,(GT99*(1+GT$5/Setup!$C$36)+IF($V100=27,N($F100),0)))</f>
        <v>0</v>
      </c>
      <c r="CY100" s="48" t="n">
        <f aca="false">MIN(BA100,(GU99*(1+GU$5/Setup!$C$36)+IF($V100=28,N($F100),0)))</f>
        <v>0</v>
      </c>
      <c r="CZ100" s="48" t="n">
        <f aca="false">MIN(BB100,(GV99*(1+GV$5/Setup!$C$36)+IF($V100=29,N($F100),0)))</f>
        <v>0</v>
      </c>
      <c r="DA100" s="48" t="n">
        <f aca="false">MIN(BC100,(GW99*(1+GW$5/Setup!$C$36)+IF($V100=30,N($F100),0)))</f>
        <v>0</v>
      </c>
      <c r="DB100" s="48" t="n">
        <f aca="false">MIN(BD100,(GX99*(1+GX$5/Setup!$C$36)+IF($V100=31,N($F100),0)))</f>
        <v>0</v>
      </c>
      <c r="DC100" s="48" t="n">
        <f aca="false">MIN(BE100,(GY99*(1+GY$5/Setup!$C$36)+IF($V100=32,N($F100),0)))</f>
        <v>0</v>
      </c>
      <c r="DD100" s="48" t="n">
        <f aca="false">MIN(BF100,(GZ99*(1+GZ$5/Setup!$C$36)+IF($V100=33,N($F100),0)))</f>
        <v>0</v>
      </c>
      <c r="DE100" s="48" t="n">
        <f aca="false">MIN(BG100,(HA99*(1+HA$5/Setup!$C$36)+IF($V100=34,N($F100),0)))</f>
        <v>0</v>
      </c>
      <c r="DF100" s="48" t="n">
        <f aca="false">MIN(BH100,(HB99*(1+HB$5/Setup!$C$36)+IF($V100=35,N($F100),0)))</f>
        <v>0</v>
      </c>
      <c r="DG100" s="48" t="n">
        <f aca="false">MIN(BI100,(HC99*(1+HC$5/Setup!$C$36)+IF($V100=36,N($F100),0)))</f>
        <v>0</v>
      </c>
      <c r="DH100" s="48" t="n">
        <f aca="false">MIN(BJ100,(HD99*(1+HD$5/Setup!$C$36)+IF($V100=37,N($F100),0)))</f>
        <v>0</v>
      </c>
      <c r="DI100" s="48" t="n">
        <f aca="false">MIN(BK100,(HE99*(1+HE$5/Setup!$C$36)+IF($V100=38,N($F100),0)))</f>
        <v>0</v>
      </c>
      <c r="DJ100" s="48" t="n">
        <f aca="false">MIN(BL100,(HF99*(1+HF$5/Setup!$C$36)+IF($V100=39,N($F100),0)))</f>
        <v>0</v>
      </c>
      <c r="DK100" s="48" t="n">
        <f aca="false">MIN(BM100,(HG99*(1+HG$5/Setup!$C$36)+IF($V100=40,N($F100),0)))</f>
        <v>0</v>
      </c>
      <c r="DL100" s="48" t="n">
        <f aca="false">MIN(BN100,(HH99*(1+HH$5/Setup!$C$36)+IF($V100=41,N($F100),0)))</f>
        <v>0</v>
      </c>
      <c r="DM100" s="48" t="n">
        <f aca="false">MIN(BO100,(HI99*(1+HI$5/Setup!$C$36)+IF($V100=42,N($F100),0)))</f>
        <v>0</v>
      </c>
      <c r="DN100" s="48" t="n">
        <f aca="false">MIN(BP100,(HJ99*(1+HJ$5/Setup!$C$36)+IF($V100=43,N($F100),0)))</f>
        <v>0</v>
      </c>
      <c r="DO100" s="48" t="n">
        <f aca="false">MIN(BQ100,(HK99*(1+HK$5/Setup!$C$36)+IF($V100=44,N($F100),0)))</f>
        <v>0</v>
      </c>
      <c r="DP100" s="48" t="n">
        <f aca="false">MIN(BR100,(HL99*(1+HL$5/Setup!$C$36)+IF($V100=45,N($F100),0)))</f>
        <v>0</v>
      </c>
      <c r="DQ100" s="48" t="n">
        <f aca="false">MIN(BS100,(HM99*(1+HM$5/Setup!$C$36)+IF($V100=46,N($F100),0)))</f>
        <v>0</v>
      </c>
      <c r="DR100" s="48" t="n">
        <f aca="false">MIN(BT100,(HN99*(1+HN$5/Setup!$C$36)+IF($V100=47,N($F100),0)))</f>
        <v>0</v>
      </c>
      <c r="DS100" s="48" t="n">
        <f aca="false">MIN(BU100,(HO99*(1+HO$5/Setup!$C$36)+IF($V100=48,N($F100),0)))</f>
        <v>0</v>
      </c>
      <c r="DT100" s="48" t="n">
        <f aca="false">MIN(BV100,(HP99*(1+HP$5/Setup!$C$36)+IF($V100=49,N($F100),0)))</f>
        <v>0</v>
      </c>
      <c r="DU100" s="48" t="n">
        <f aca="false">MIN(BW100,(HQ99*(1+HQ$5/Setup!$C$36)+IF($V100=50,N($F100),0)))</f>
        <v>0</v>
      </c>
      <c r="DV100" s="48" t="n">
        <f aca="false">MIN(MAX((FT99*(1+FT$5/Setup!$C$36)+IF($V100=1,N($F100),0))-BX100,0),MAX($P100-0,0))</f>
        <v>0</v>
      </c>
      <c r="DW100" s="48" t="n">
        <f aca="false">MIN(MAX((FU99*(1+FU$5/Setup!$C$36)+IF($V100=2,N($F100),0))-BY100,0),MAX($P100-SUM(DV100:DV100),0))</f>
        <v>0</v>
      </c>
      <c r="DX100" s="48" t="n">
        <f aca="false">MIN(MAX((FV99*(1+FV$5/Setup!$C$36)+IF($V100=3,N($F100),0))-BZ100,0),MAX($P100-SUM(DV100:DW100),0))</f>
        <v>0</v>
      </c>
      <c r="DY100" s="48" t="n">
        <f aca="false">MIN(MAX((FW99*(1+FW$5/Setup!$C$36)+IF($V100=4,N($F100),0))-CA100,0),MAX($P100-SUM(DV100:DX100),0))</f>
        <v>0</v>
      </c>
      <c r="DZ100" s="48" t="n">
        <f aca="false">MIN(MAX((FX99*(1+FX$5/Setup!$C$36)+IF($V100=5,N($F100),0))-CB100,0),MAX($P100-SUM(DV100:DY100),0))</f>
        <v>0</v>
      </c>
      <c r="EA100" s="48" t="n">
        <f aca="false">MIN(MAX((FY99*(1+FY$5/Setup!$C$36)+IF($V100=6,N($F100),0))-CC100,0),MAX($P100-SUM(DV100:DZ100),0))</f>
        <v>0</v>
      </c>
      <c r="EB100" s="48" t="n">
        <f aca="false">MIN(MAX((FZ99*(1+FZ$5/Setup!$C$36)+IF($V100=7,N($F100),0))-CD100,0),MAX($P100-SUM(DV100:EA100),0))</f>
        <v>0</v>
      </c>
      <c r="EC100" s="48" t="n">
        <f aca="false">MIN(MAX((GA99*(1+GA$5/Setup!$C$36)+IF($V100=8,N($F100),0))-CE100,0),MAX($P100-SUM(DV100:EB100),0))</f>
        <v>0</v>
      </c>
      <c r="ED100" s="48" t="n">
        <f aca="false">MIN(MAX((GB99*(1+GB$5/Setup!$C$36)+IF($V100=9,N($F100),0))-CF100,0),MAX($P100-SUM(DV100:EC100),0))</f>
        <v>0</v>
      </c>
      <c r="EE100" s="48" t="n">
        <f aca="false">MIN(MAX((GC99*(1+GC$5/Setup!$C$36)+IF($V100=10,N($F100),0))-CG100,0),MAX($P100-SUM(DV100:ED100),0))</f>
        <v>0</v>
      </c>
      <c r="EF100" s="48" t="n">
        <f aca="false">MIN(MAX((GD99*(1+GD$5/Setup!$C$36)+IF($V100=11,N($F100),0))-CH100,0),MAX($P100-SUM(DV100:EE100),0))</f>
        <v>0</v>
      </c>
      <c r="EG100" s="48" t="n">
        <f aca="false">MIN(MAX((GE99*(1+GE$5/Setup!$C$36)+IF($V100=12,N($F100),0))-CI100,0),MAX($P100-SUM(DV100:EF100),0))</f>
        <v>0</v>
      </c>
      <c r="EH100" s="48" t="n">
        <f aca="false">MIN(MAX((GF99*(1+GF$5/Setup!$C$36)+IF($V100=13,N($F100),0))-CJ100,0),MAX($P100-SUM(DV100:EG100),0))</f>
        <v>0</v>
      </c>
      <c r="EI100" s="48" t="n">
        <f aca="false">MIN(MAX((GG99*(1+GG$5/Setup!$C$36)+IF($V100=14,N($F100),0))-CK100,0),MAX($P100-SUM(DV100:EH100),0))</f>
        <v>0</v>
      </c>
      <c r="EJ100" s="48" t="n">
        <f aca="false">MIN(MAX((GH99*(1+GH$5/Setup!$C$36)+IF($V100=15,N($F100),0))-CL100,0),MAX($P100-SUM(DV100:EI100),0))</f>
        <v>0</v>
      </c>
      <c r="EK100" s="48" t="n">
        <f aca="false">MIN(MAX((GI99*(1+GI$5/Setup!$C$36)+IF($V100=16,N($F100),0))-CM100,0),MAX($P100-SUM(DV100:EJ100),0))</f>
        <v>0</v>
      </c>
      <c r="EL100" s="48" t="n">
        <f aca="false">MIN(MAX((GJ99*(1+GJ$5/Setup!$C$36)+IF($V100=17,N($F100),0))-CN100,0),MAX($P100-SUM(DV100:EK100),0))</f>
        <v>0</v>
      </c>
      <c r="EM100" s="48" t="n">
        <f aca="false">MIN(MAX((GK99*(1+GK$5/Setup!$C$36)+IF($V100=18,N($F100),0))-CO100,0),MAX($P100-SUM(DV100:EL100),0))</f>
        <v>0</v>
      </c>
      <c r="EN100" s="48" t="n">
        <f aca="false">MIN(MAX((GL99*(1+GL$5/Setup!$C$36)+IF($V100=19,N($F100),0))-CP100,0),MAX($P100-SUM(DV100:EM100),0))</f>
        <v>0</v>
      </c>
      <c r="EO100" s="48" t="n">
        <f aca="false">MIN(MAX((GM99*(1+GM$5/Setup!$C$36)+IF($V100=20,N($F100),0))-CQ100,0),MAX($P100-SUM(DV100:EN100),0))</f>
        <v>0</v>
      </c>
      <c r="EP100" s="48" t="n">
        <f aca="false">MIN(MAX((GN99*(1+GN$5/Setup!$C$36)+IF($V100=21,N($F100),0))-CR100,0),MAX($P100-SUM(DV100:EO100),0))</f>
        <v>0</v>
      </c>
      <c r="EQ100" s="48" t="n">
        <f aca="false">MIN(MAX((GO99*(1+GO$5/Setup!$C$36)+IF($V100=22,N($F100),0))-CS100,0),MAX($P100-SUM(DV100:EP100),0))</f>
        <v>0</v>
      </c>
      <c r="ER100" s="48" t="n">
        <f aca="false">MIN(MAX((GP99*(1+GP$5/Setup!$C$36)+IF($V100=23,N($F100),0))-CT100,0),MAX($P100-SUM(DV100:EQ100),0))</f>
        <v>0</v>
      </c>
      <c r="ES100" s="48" t="n">
        <f aca="false">MIN(MAX((GQ99*(1+GQ$5/Setup!$C$36)+IF($V100=24,N($F100),0))-CU100,0),MAX($P100-SUM(DV100:ER100),0))</f>
        <v>0</v>
      </c>
      <c r="ET100" s="48" t="n">
        <f aca="false">MIN(MAX((GR99*(1+GR$5/Setup!$C$36)+IF($V100=25,N($F100),0))-CV100,0),MAX($P100-SUM(DV100:ES100),0))</f>
        <v>0</v>
      </c>
      <c r="EU100" s="48" t="n">
        <f aca="false">MIN(MAX((GS99*(1+GS$5/Setup!$C$36)+IF($V100=26,N($F100),0))-CW100,0),MAX($P100-SUM(DV100:ET100),0))</f>
        <v>0</v>
      </c>
      <c r="EV100" s="48" t="n">
        <f aca="false">MIN(MAX((GT99*(1+GT$5/Setup!$C$36)+IF($V100=27,N($F100),0))-CX100,0),MAX($P100-SUM(DV100:EU100),0))</f>
        <v>0</v>
      </c>
      <c r="EW100" s="48" t="n">
        <f aca="false">MIN(MAX((GU99*(1+GU$5/Setup!$C$36)+IF($V100=28,N($F100),0))-CY100,0),MAX($P100-SUM(DV100:EV100),0))</f>
        <v>0</v>
      </c>
      <c r="EX100" s="48" t="n">
        <f aca="false">MIN(MAX((GV99*(1+GV$5/Setup!$C$36)+IF($V100=29,N($F100),0))-CZ100,0),MAX($P100-SUM(DV100:EW100),0))</f>
        <v>0</v>
      </c>
      <c r="EY100" s="48" t="n">
        <f aca="false">MIN(MAX((GW99*(1+GW$5/Setup!$C$36)+IF($V100=30,N($F100),0))-DA100,0),MAX($P100-SUM(DV100:EX100),0))</f>
        <v>0</v>
      </c>
      <c r="EZ100" s="48" t="n">
        <f aca="false">MIN(MAX((GX99*(1+GX$5/Setup!$C$36)+IF($V100=31,N($F100),0))-DB100,0),MAX($P100-SUM(DV100:EY100),0))</f>
        <v>0</v>
      </c>
      <c r="FA100" s="48" t="n">
        <f aca="false">MIN(MAX((GY99*(1+GY$5/Setup!$C$36)+IF($V100=32,N($F100),0))-DC100,0),MAX($P100-SUM(DV100:EZ100),0))</f>
        <v>0</v>
      </c>
      <c r="FB100" s="48" t="n">
        <f aca="false">MIN(MAX((GZ99*(1+GZ$5/Setup!$C$36)+IF($V100=33,N($F100),0))-DD100,0),MAX($P100-SUM(DV100:FA100),0))</f>
        <v>0</v>
      </c>
      <c r="FC100" s="48" t="n">
        <f aca="false">MIN(MAX((HA99*(1+HA$5/Setup!$C$36)+IF($V100=34,N($F100),0))-DE100,0),MAX($P100-SUM(DV100:FB100),0))</f>
        <v>0</v>
      </c>
      <c r="FD100" s="48" t="n">
        <f aca="false">MIN(MAX((HB99*(1+HB$5/Setup!$C$36)+IF($V100=35,N($F100),0))-DF100,0),MAX($P100-SUM(DV100:FC100),0))</f>
        <v>0</v>
      </c>
      <c r="FE100" s="48" t="n">
        <f aca="false">MIN(MAX((HC99*(1+HC$5/Setup!$C$36)+IF($V100=36,N($F100),0))-DG100,0),MAX($P100-SUM(DV100:FD100),0))</f>
        <v>0</v>
      </c>
      <c r="FF100" s="48" t="n">
        <f aca="false">MIN(MAX((HD99*(1+HD$5/Setup!$C$36)+IF($V100=37,N($F100),0))-DH100,0),MAX($P100-SUM(DV100:FE100),0))</f>
        <v>0</v>
      </c>
      <c r="FG100" s="48" t="n">
        <f aca="false">MIN(MAX((HE99*(1+HE$5/Setup!$C$36)+IF($V100=38,N($F100),0))-DI100,0),MAX($P100-SUM(DV100:FF100),0))</f>
        <v>0</v>
      </c>
      <c r="FH100" s="48" t="n">
        <f aca="false">MIN(MAX((HF99*(1+HF$5/Setup!$C$36)+IF($V100=39,N($F100),0))-DJ100,0),MAX($P100-SUM(DV100:FG100),0))</f>
        <v>0</v>
      </c>
      <c r="FI100" s="48" t="n">
        <f aca="false">MIN(MAX((HG99*(1+HG$5/Setup!$C$36)+IF($V100=40,N($F100),0))-DK100,0),MAX($P100-SUM(DV100:FH100),0))</f>
        <v>0</v>
      </c>
      <c r="FJ100" s="48" t="n">
        <f aca="false">MIN(MAX((HH99*(1+HH$5/Setup!$C$36)+IF($V100=41,N($F100),0))-DL100,0),MAX($P100-SUM(DV100:FI100),0))</f>
        <v>0</v>
      </c>
      <c r="FK100" s="48" t="n">
        <f aca="false">MIN(MAX((HI99*(1+HI$5/Setup!$C$36)+IF($V100=42,N($F100),0))-DM100,0),MAX($P100-SUM(DV100:FJ100),0))</f>
        <v>0</v>
      </c>
      <c r="FL100" s="48" t="n">
        <f aca="false">MIN(MAX((HJ99*(1+HJ$5/Setup!$C$36)+IF($V100=43,N($F100),0))-DN100,0),MAX($P100-SUM(DV100:FK100),0))</f>
        <v>0</v>
      </c>
      <c r="FM100" s="48" t="n">
        <f aca="false">MIN(MAX((HK99*(1+HK$5/Setup!$C$36)+IF($V100=44,N($F100),0))-DO100,0),MAX($P100-SUM(DV100:FL100),0))</f>
        <v>0</v>
      </c>
      <c r="FN100" s="48" t="n">
        <f aca="false">MIN(MAX((HL99*(1+HL$5/Setup!$C$36)+IF($V100=45,N($F100),0))-DP100,0),MAX($P100-SUM(DV100:FM100),0))</f>
        <v>0</v>
      </c>
      <c r="FO100" s="48" t="n">
        <f aca="false">MIN(MAX((HM99*(1+HM$5/Setup!$C$36)+IF($V100=46,N($F100),0))-DQ100,0),MAX($P100-SUM(DV100:FN100),0))</f>
        <v>0</v>
      </c>
      <c r="FP100" s="48" t="n">
        <f aca="false">MIN(MAX((HN99*(1+HN$5/Setup!$C$36)+IF($V100=47,N($F100),0))-DR100,0),MAX($P100-SUM(DV100:FO100),0))</f>
        <v>0</v>
      </c>
      <c r="FQ100" s="48" t="n">
        <f aca="false">MIN(MAX((HO99*(1+HO$5/Setup!$C$36)+IF($V100=48,N($F100),0))-DS100,0),MAX($P100-SUM(DV100:FP100),0))</f>
        <v>0</v>
      </c>
      <c r="FR100" s="48" t="n">
        <f aca="false">MIN(MAX((HP99*(1+HP$5/Setup!$C$36)+IF($V100=49,N($F100),0))-DT100,0),MAX($P100-SUM(DV100:FQ100),0))</f>
        <v>0</v>
      </c>
      <c r="FS100" s="48" t="n">
        <f aca="false">MIN(MAX((HQ99*(1+HQ$5/Setup!$C$36)+IF($V100=50,N($F100),0))-DU100,0),MAX($P100-SUM(DV100:FR100),0))</f>
        <v>0</v>
      </c>
      <c r="FT100" s="48" t="n">
        <f aca="false">IF((FT99*(1+FT$5/Setup!$C$36)+IF($V100=1,N($F100),0))-BX100-DV100&lt;0.005,0,(FT99*(1+FT$5/Setup!$C$36)+IF($V100=1,N($F100),0))-BX100-DV100)</f>
        <v>0</v>
      </c>
      <c r="FU100" s="48" t="n">
        <f aca="false">IF((FU99*(1+FU$5/Setup!$C$36)+IF($V100=2,N($F100),0))-BY100-DW100&lt;0.005,0,(FU99*(1+FU$5/Setup!$C$36)+IF($V100=2,N($F100),0))-BY100-DW100)</f>
        <v>0</v>
      </c>
      <c r="FV100" s="48" t="n">
        <f aca="false">IF((FV99*(1+FV$5/Setup!$C$36)+IF($V100=3,N($F100),0))-BZ100-DX100&lt;0.005,0,(FV99*(1+FV$5/Setup!$C$36)+IF($V100=3,N($F100),0))-BZ100-DX100)</f>
        <v>0</v>
      </c>
      <c r="FW100" s="48" t="n">
        <f aca="false">IF((FW99*(1+FW$5/Setup!$C$36)+IF($V100=4,N($F100),0))-CA100-DY100&lt;0.005,0,(FW99*(1+FW$5/Setup!$C$36)+IF($V100=4,N($F100),0))-CA100-DY100)</f>
        <v>0</v>
      </c>
      <c r="FX100" s="48" t="n">
        <f aca="false">IF((FX99*(1+FX$5/Setup!$C$36)+IF($V100=5,N($F100),0))-CB100-DZ100&lt;0.005,0,(FX99*(1+FX$5/Setup!$C$36)+IF($V100=5,N($F100),0))-CB100-DZ100)</f>
        <v>0</v>
      </c>
      <c r="FY100" s="48" t="n">
        <f aca="false">IF((FY99*(1+FY$5/Setup!$C$36)+IF($V100=6,N($F100),0))-CC100-EA100&lt;0.005,0,(FY99*(1+FY$5/Setup!$C$36)+IF($V100=6,N($F100),0))-CC100-EA100)</f>
        <v>0</v>
      </c>
      <c r="FZ100" s="48" t="n">
        <f aca="false">IF((FZ99*(1+FZ$5/Setup!$C$36)+IF($V100=7,N($F100),0))-CD100-EB100&lt;0.005,0,(FZ99*(1+FZ$5/Setup!$C$36)+IF($V100=7,N($F100),0))-CD100-EB100)</f>
        <v>0</v>
      </c>
      <c r="GA100" s="48" t="n">
        <f aca="false">IF((GA99*(1+GA$5/Setup!$C$36)+IF($V100=8,N($F100),0))-CE100-EC100&lt;0.005,0,(GA99*(1+GA$5/Setup!$C$36)+IF($V100=8,N($F100),0))-CE100-EC100)</f>
        <v>0</v>
      </c>
      <c r="GB100" s="48" t="n">
        <f aca="false">IF((GB99*(1+GB$5/Setup!$C$36)+IF($V100=9,N($F100),0))-CF100-ED100&lt;0.005,0,(GB99*(1+GB$5/Setup!$C$36)+IF($V100=9,N($F100),0))-CF100-ED100)</f>
        <v>0</v>
      </c>
      <c r="GC100" s="48" t="n">
        <f aca="false">IF((GC99*(1+GC$5/Setup!$C$36)+IF($V100=10,N($F100),0))-CG100-EE100&lt;0.005,0,(GC99*(1+GC$5/Setup!$C$36)+IF($V100=10,N($F100),0))-CG100-EE100)</f>
        <v>0</v>
      </c>
      <c r="GD100" s="48" t="n">
        <f aca="false">IF((GD99*(1+GD$5/Setup!$C$36)+IF($V100=11,N($F100),0))-CH100-EF100&lt;0.005,0,(GD99*(1+GD$5/Setup!$C$36)+IF($V100=11,N($F100),0))-CH100-EF100)</f>
        <v>0</v>
      </c>
      <c r="GE100" s="48" t="n">
        <f aca="false">IF((GE99*(1+GE$5/Setup!$C$36)+IF($V100=12,N($F100),0))-CI100-EG100&lt;0.005,0,(GE99*(1+GE$5/Setup!$C$36)+IF($V100=12,N($F100),0))-CI100-EG100)</f>
        <v>0</v>
      </c>
      <c r="GF100" s="48" t="n">
        <f aca="false">IF((GF99*(1+GF$5/Setup!$C$36)+IF($V100=13,N($F100),0))-CJ100-EH100&lt;0.005,0,(GF99*(1+GF$5/Setup!$C$36)+IF($V100=13,N($F100),0))-CJ100-EH100)</f>
        <v>0</v>
      </c>
      <c r="GG100" s="48" t="n">
        <f aca="false">IF((GG99*(1+GG$5/Setup!$C$36)+IF($V100=14,N($F100),0))-CK100-EI100&lt;0.005,0,(GG99*(1+GG$5/Setup!$C$36)+IF($V100=14,N($F100),0))-CK100-EI100)</f>
        <v>0</v>
      </c>
      <c r="GH100" s="48" t="n">
        <f aca="false">IF((GH99*(1+GH$5/Setup!$C$36)+IF($V100=15,N($F100),0))-CL100-EJ100&lt;0.005,0,(GH99*(1+GH$5/Setup!$C$36)+IF($V100=15,N($F100),0))-CL100-EJ100)</f>
        <v>0</v>
      </c>
      <c r="GI100" s="48" t="n">
        <f aca="false">IF((GI99*(1+GI$5/Setup!$C$36)+IF($V100=16,N($F100),0))-CM100-EK100&lt;0.005,0,(GI99*(1+GI$5/Setup!$C$36)+IF($V100=16,N($F100),0))-CM100-EK100)</f>
        <v>0</v>
      </c>
      <c r="GJ100" s="48" t="n">
        <f aca="false">IF((GJ99*(1+GJ$5/Setup!$C$36)+IF($V100=17,N($F100),0))-CN100-EL100&lt;0.005,0,(GJ99*(1+GJ$5/Setup!$C$36)+IF($V100=17,N($F100),0))-CN100-EL100)</f>
        <v>0</v>
      </c>
      <c r="GK100" s="48" t="n">
        <f aca="false">IF((GK99*(1+GK$5/Setup!$C$36)+IF($V100=18,N($F100),0))-CO100-EM100&lt;0.005,0,(GK99*(1+GK$5/Setup!$C$36)+IF($V100=18,N($F100),0))-CO100-EM100)</f>
        <v>0</v>
      </c>
      <c r="GL100" s="48" t="n">
        <f aca="false">IF((GL99*(1+GL$5/Setup!$C$36)+IF($V100=19,N($F100),0))-CP100-EN100&lt;0.005,0,(GL99*(1+GL$5/Setup!$C$36)+IF($V100=19,N($F100),0))-CP100-EN100)</f>
        <v>0</v>
      </c>
      <c r="GM100" s="48" t="n">
        <f aca="false">IF((GM99*(1+GM$5/Setup!$C$36)+IF($V100=20,N($F100),0))-CQ100-EO100&lt;0.005,0,(GM99*(1+GM$5/Setup!$C$36)+IF($V100=20,N($F100),0))-CQ100-EO100)</f>
        <v>0</v>
      </c>
      <c r="GN100" s="48" t="n">
        <f aca="false">IF((GN99*(1+GN$5/Setup!$C$36)+IF($V100=21,N($F100),0))-CR100-EP100&lt;0.005,0,(GN99*(1+GN$5/Setup!$C$36)+IF($V100=21,N($F100),0))-CR100-EP100)</f>
        <v>0</v>
      </c>
      <c r="GO100" s="48" t="n">
        <f aca="false">IF((GO99*(1+GO$5/Setup!$C$36)+IF($V100=22,N($F100),0))-CS100-EQ100&lt;0.005,0,(GO99*(1+GO$5/Setup!$C$36)+IF($V100=22,N($F100),0))-CS100-EQ100)</f>
        <v>0</v>
      </c>
      <c r="GP100" s="48" t="n">
        <f aca="false">IF((GP99*(1+GP$5/Setup!$C$36)+IF($V100=23,N($F100),0))-CT100-ER100&lt;0.005,0,(GP99*(1+GP$5/Setup!$C$36)+IF($V100=23,N($F100),0))-CT100-ER100)</f>
        <v>0</v>
      </c>
      <c r="GQ100" s="48" t="n">
        <f aca="false">IF((GQ99*(1+GQ$5/Setup!$C$36)+IF($V100=24,N($F100),0))-CU100-ES100&lt;0.005,0,(GQ99*(1+GQ$5/Setup!$C$36)+IF($V100=24,N($F100),0))-CU100-ES100)</f>
        <v>0</v>
      </c>
      <c r="GR100" s="48" t="n">
        <f aca="false">IF((GR99*(1+GR$5/Setup!$C$36)+IF($V100=25,N($F100),0))-CV100-ET100&lt;0.005,0,(GR99*(1+GR$5/Setup!$C$36)+IF($V100=25,N($F100),0))-CV100-ET100)</f>
        <v>0</v>
      </c>
      <c r="GS100" s="48" t="n">
        <f aca="false">IF((GS99*(1+GS$5/Setup!$C$36)+IF($V100=26,N($F100),0))-CW100-EU100&lt;0.005,0,(GS99*(1+GS$5/Setup!$C$36)+IF($V100=26,N($F100),0))-CW100-EU100)</f>
        <v>0</v>
      </c>
      <c r="GT100" s="48" t="n">
        <f aca="false">IF((GT99*(1+GT$5/Setup!$C$36)+IF($V100=27,N($F100),0))-CX100-EV100&lt;0.005,0,(GT99*(1+GT$5/Setup!$C$36)+IF($V100=27,N($F100),0))-CX100-EV100)</f>
        <v>0</v>
      </c>
      <c r="GU100" s="48" t="n">
        <f aca="false">IF((GU99*(1+GU$5/Setup!$C$36)+IF($V100=28,N($F100),0))-CY100-EW100&lt;0.005,0,(GU99*(1+GU$5/Setup!$C$36)+IF($V100=28,N($F100),0))-CY100-EW100)</f>
        <v>0</v>
      </c>
      <c r="GV100" s="48" t="n">
        <f aca="false">IF((GV99*(1+GV$5/Setup!$C$36)+IF($V100=29,N($F100),0))-CZ100-EX100&lt;0.005,0,(GV99*(1+GV$5/Setup!$C$36)+IF($V100=29,N($F100),0))-CZ100-EX100)</f>
        <v>0</v>
      </c>
      <c r="GW100" s="48" t="n">
        <f aca="false">IF((GW99*(1+GW$5/Setup!$C$36)+IF($V100=30,N($F100),0))-DA100-EY100&lt;0.005,0,(GW99*(1+GW$5/Setup!$C$36)+IF($V100=30,N($F100),0))-DA100-EY100)</f>
        <v>0</v>
      </c>
      <c r="GX100" s="48" t="n">
        <f aca="false">IF((GX99*(1+GX$5/Setup!$C$36)+IF($V100=31,N($F100),0))-DB100-EZ100&lt;0.005,0,(GX99*(1+GX$5/Setup!$C$36)+IF($V100=31,N($F100),0))-DB100-EZ100)</f>
        <v>0</v>
      </c>
      <c r="GY100" s="48" t="n">
        <f aca="false">IF((GY99*(1+GY$5/Setup!$C$36)+IF($V100=32,N($F100),0))-DC100-FA100&lt;0.005,0,(GY99*(1+GY$5/Setup!$C$36)+IF($V100=32,N($F100),0))-DC100-FA100)</f>
        <v>0</v>
      </c>
      <c r="GZ100" s="48" t="n">
        <f aca="false">IF((GZ99*(1+GZ$5/Setup!$C$36)+IF($V100=33,N($F100),0))-DD100-FB100&lt;0.005,0,(GZ99*(1+GZ$5/Setup!$C$36)+IF($V100=33,N($F100),0))-DD100-FB100)</f>
        <v>0</v>
      </c>
      <c r="HA100" s="48" t="n">
        <f aca="false">IF((HA99*(1+HA$5/Setup!$C$36)+IF($V100=34,N($F100),0))-DE100-FC100&lt;0.005,0,(HA99*(1+HA$5/Setup!$C$36)+IF($V100=34,N($F100),0))-DE100-FC100)</f>
        <v>0</v>
      </c>
      <c r="HB100" s="48" t="n">
        <f aca="false">IF((HB99*(1+HB$5/Setup!$C$36)+IF($V100=35,N($F100),0))-DF100-FD100&lt;0.005,0,(HB99*(1+HB$5/Setup!$C$36)+IF($V100=35,N($F100),0))-DF100-FD100)</f>
        <v>0</v>
      </c>
      <c r="HC100" s="48" t="n">
        <f aca="false">IF((HC99*(1+HC$5/Setup!$C$36)+IF($V100=36,N($F100),0))-DG100-FE100&lt;0.005,0,(HC99*(1+HC$5/Setup!$C$36)+IF($V100=36,N($F100),0))-DG100-FE100)</f>
        <v>0</v>
      </c>
      <c r="HD100" s="48" t="n">
        <f aca="false">IF((HD99*(1+HD$5/Setup!$C$36)+IF($V100=37,N($F100),0))-DH100-FF100&lt;0.005,0,(HD99*(1+HD$5/Setup!$C$36)+IF($V100=37,N($F100),0))-DH100-FF100)</f>
        <v>0</v>
      </c>
      <c r="HE100" s="48" t="n">
        <f aca="false">IF((HE99*(1+HE$5/Setup!$C$36)+IF($V100=38,N($F100),0))-DI100-FG100&lt;0.005,0,(HE99*(1+HE$5/Setup!$C$36)+IF($V100=38,N($F100),0))-DI100-FG100)</f>
        <v>0</v>
      </c>
      <c r="HF100" s="48" t="n">
        <f aca="false">IF((HF99*(1+HF$5/Setup!$C$36)+IF($V100=39,N($F100),0))-DJ100-FH100&lt;0.005,0,(HF99*(1+HF$5/Setup!$C$36)+IF($V100=39,N($F100),0))-DJ100-FH100)</f>
        <v>0</v>
      </c>
      <c r="HG100" s="48" t="n">
        <f aca="false">IF((HG99*(1+HG$5/Setup!$C$36)+IF($V100=40,N($F100),0))-DK100-FI100&lt;0.005,0,(HG99*(1+HG$5/Setup!$C$36)+IF($V100=40,N($F100),0))-DK100-FI100)</f>
        <v>0</v>
      </c>
      <c r="HH100" s="48" t="n">
        <f aca="false">IF((HH99*(1+HH$5/Setup!$C$36)+IF($V100=41,N($F100),0))-DL100-FJ100&lt;0.005,0,(HH99*(1+HH$5/Setup!$C$36)+IF($V100=41,N($F100),0))-DL100-FJ100)</f>
        <v>0</v>
      </c>
      <c r="HI100" s="48" t="n">
        <f aca="false">IF((HI99*(1+HI$5/Setup!$C$36)+IF($V100=42,N($F100),0))-DM100-FK100&lt;0.005,0,(HI99*(1+HI$5/Setup!$C$36)+IF($V100=42,N($F100),0))-DM100-FK100)</f>
        <v>0</v>
      </c>
      <c r="HJ100" s="48" t="n">
        <f aca="false">IF((HJ99*(1+HJ$5/Setup!$C$36)+IF($V100=43,N($F100),0))-DN100-FL100&lt;0.005,0,(HJ99*(1+HJ$5/Setup!$C$36)+IF($V100=43,N($F100),0))-DN100-FL100)</f>
        <v>0</v>
      </c>
      <c r="HK100" s="48" t="n">
        <f aca="false">IF((HK99*(1+HK$5/Setup!$C$36)+IF($V100=44,N($F100),0))-DO100-FM100&lt;0.005,0,(HK99*(1+HK$5/Setup!$C$36)+IF($V100=44,N($F100),0))-DO100-FM100)</f>
        <v>0</v>
      </c>
      <c r="HL100" s="48" t="n">
        <f aca="false">IF((HL99*(1+HL$5/Setup!$C$36)+IF($V100=45,N($F100),0))-DP100-FN100&lt;0.005,0,(HL99*(1+HL$5/Setup!$C$36)+IF($V100=45,N($F100),0))-DP100-FN100)</f>
        <v>0</v>
      </c>
      <c r="HM100" s="48" t="n">
        <f aca="false">IF((HM99*(1+HM$5/Setup!$C$36)+IF($V100=46,N($F100),0))-DQ100-FO100&lt;0.005,0,(HM99*(1+HM$5/Setup!$C$36)+IF($V100=46,N($F100),0))-DQ100-FO100)</f>
        <v>0</v>
      </c>
      <c r="HN100" s="48" t="n">
        <f aca="false">IF((HN99*(1+HN$5/Setup!$C$36)+IF($V100=47,N($F100),0))-DR100-FP100&lt;0.005,0,(HN99*(1+HN$5/Setup!$C$36)+IF($V100=47,N($F100),0))-DR100-FP100)</f>
        <v>0</v>
      </c>
      <c r="HO100" s="48" t="n">
        <f aca="false">IF((HO99*(1+HO$5/Setup!$C$36)+IF($V100=48,N($F100),0))-DS100-FQ100&lt;0.005,0,(HO99*(1+HO$5/Setup!$C$36)+IF($V100=48,N($F100),0))-DS100-FQ100)</f>
        <v>0</v>
      </c>
      <c r="HP100" s="48" t="n">
        <f aca="false">IF((HP99*(1+HP$5/Setup!$C$36)+IF($V100=49,N($F100),0))-DT100-FR100&lt;0.005,0,(HP99*(1+HP$5/Setup!$C$36)+IF($V100=49,N($F100),0))-DT100-FR100)</f>
        <v>0</v>
      </c>
      <c r="HQ100" s="48" t="n">
        <f aca="false">IF((HQ99*(1+HQ$5/Setup!$C$36)+IF($V100=50,N($F100),0))-DU100-FS100&lt;0.005,0,(HQ99*(1+HQ$5/Setup!$C$36)+IF($V100=50,N($F100),0))-DU100-FS100)</f>
        <v>0</v>
      </c>
    </row>
    <row r="101" customFormat="false" ht="15" hidden="false" customHeight="false" outlineLevel="0" collapsed="false">
      <c r="A101" s="44" t="n">
        <v>93</v>
      </c>
      <c r="B101" s="45" t="n">
        <f aca="false">IF(Setup!$C$7="Every month",EDATE(Setup!$C$8,($A101-1)),IF(Setup!$C$7="Twice a month",DATE(YEAR(Setup!$C$8),MONTH(Setup!$C$8)+INT((($A101-1)+Setup!$C$41)/2),MIN(IF(MOD(($A101-1)+Setup!$C$41,2)=0,Setup!$C$39,Setup!$C$40),DAY(EOMONTH(DATE(YEAR(Setup!$C$8),MONTH(Setup!$C$8)+INT((($A101-1)+Setup!$C$41)/2),1),0)))),Setup!$C$8+($A101-1)*IF(Setup!$C$7="Every week",7,14)))</f>
        <v>47613</v>
      </c>
      <c r="C101" s="45" t="n">
        <f aca="false">IF(Setup!$C$7="Every month",EDATE(Setup!$C$8,$A101),IF(Setup!$C$7="Twice a month",DATE(YEAR(Setup!$C$8),MONTH(Setup!$C$8)+INT(($A101+Setup!$C$41)/2),MIN(IF(MOD($A101+Setup!$C$41,2)=0,Setup!$C$39,Setup!$C$40),DAY(EOMONTH(DATE(YEAR(Setup!$C$8),MONTH(Setup!$C$8)+INT(($A101+Setup!$C$41)/2),1),0)))),Setup!$C$8+$A101*IF(Setup!$C$7="Every week",7,14)))</f>
        <v>47627</v>
      </c>
      <c r="D101" s="46"/>
      <c r="E101" s="47"/>
      <c r="F101" s="47"/>
      <c r="G101" s="47"/>
      <c r="H101" s="47"/>
      <c r="I101" s="48" t="n">
        <f aca="false">N(Setup!$C$11)+N(E101)</f>
        <v>100</v>
      </c>
      <c r="J101" s="48" t="n">
        <f aca="false">MIN(Setup!$C$37,MAX(I101,0))</f>
        <v>9.23076923076923</v>
      </c>
      <c r="K101" s="48" t="n">
        <f aca="false">MIN(MAX(N(Setup!$C$14)-L100,0),MAX(I101-J101,0))</f>
        <v>0</v>
      </c>
      <c r="L101" s="48" t="n">
        <f aca="false">L100+K101-N(G101)</f>
        <v>500</v>
      </c>
      <c r="M101" s="48" t="n">
        <f aca="false">M100+J101-N(H101)</f>
        <v>858.46153846154</v>
      </c>
      <c r="N101" s="48" t="n">
        <f aca="false">SUM(BX101:DU101)</f>
        <v>0</v>
      </c>
      <c r="O101" s="48" t="n">
        <f aca="false">SUM(Z101:BW101)-N101</f>
        <v>65</v>
      </c>
      <c r="P101" s="48" t="n">
        <f aca="false">MAX(I101-J101-K101,0)+O101</f>
        <v>155.769230769231</v>
      </c>
      <c r="Q101" s="48" t="n">
        <f aca="false">SUM(DV101:FS101)</f>
        <v>0</v>
      </c>
      <c r="R101" s="49" t="n">
        <f aca="false">N101+J101+K101+Q101</f>
        <v>9.23076923076923</v>
      </c>
      <c r="S101" s="48" t="n">
        <f aca="false">T101-T100-N(F101)+N101+Q101</f>
        <v>0</v>
      </c>
      <c r="T101" s="49" t="n">
        <f aca="false">SUM(FT101:HQ101)</f>
        <v>0</v>
      </c>
      <c r="U101" s="44" t="str">
        <f aca="false">IF(T100&lt;0.005,"",INDEX(Helpers!$C$2:$C$51,IF(_xlfn.MINIFS($DV$6:$FS$6,DV101:FS101,"&gt;0.005")=0,V101,_xlfn.MINIFS($DV$6:$FS$6,DV101:FS101,"&gt;0.005"))))</f>
        <v/>
      </c>
      <c r="V101" s="44" t="n">
        <f aca="false">IF(_xlfn.MINIFS($FT$6:$HQ$6,FT100:HQ100,"&gt;0.005")=0,1,_xlfn.MINIFS($FT$6:$HQ$6,FT100:HQ100,"&gt;0.005"))</f>
        <v>1</v>
      </c>
      <c r="W101" s="44" t="n">
        <f aca="false">IF(AND(D101&lt;&gt;"Paid",T100&gt;0.005),1,0)</f>
        <v>0</v>
      </c>
      <c r="X101" s="48" t="n">
        <f aca="false">SUMPRODUCT(((Helpers!$G$2:$G$51*(1+(Helpers!$D$2:$D$51+0.000000001)/12)^(($B101-Setup!$C$8)/(365.25/12))-Helpers!$E$2:$E$51*((1+(Helpers!$D$2:$D$51+0.000000001)/12)^(($B101-Setup!$C$8)/(365.25/12))-1)/((Helpers!$D$2:$D$51+0.000000001)/12))&gt;0)*(Helpers!$G$2:$G$51*(1+(Helpers!$D$2:$D$51+0.000000001)/12)^(($B101-Setup!$C$8)/(365.25/12))-Helpers!$E$2:$E$51*((1+(Helpers!$D$2:$D$51+0.000000001)/12)^(($B101-Setup!$C$8)/(365.25/12))-1)/((Helpers!$D$2:$D$51+0.000000001)/12)))</f>
        <v>0</v>
      </c>
      <c r="Y101" s="48"/>
      <c r="Z101" s="48" t="n">
        <f aca="false">IF(OR(N(Z$5)=0,Z$6=""),0,Z$5*((DATE(YEAR($B101),MONTH($B101),MIN(Z$6,DAY(EOMONTH($B101,0))))&gt;=$B101)*(DATE(YEAR($B101),MONTH($B101),MIN(Z$6,DAY(EOMONTH($B101,0))))&lt;$C101)+(DATE(YEAR($B101),MONTH($B101)+1,MIN(Z$6,DAY(EOMONTH($B101,1))))&gt;=$B101)*(DATE(YEAR($B101),MONTH($B101)+1,MIN(Z$6,DAY(EOMONTH($B101,1))))&lt;$C101)))</f>
        <v>25</v>
      </c>
      <c r="AA101" s="48" t="n">
        <f aca="false">IF(OR(N(AA$5)=0,AA$6=""),0,AA$5*((DATE(YEAR($B101),MONTH($B101),MIN(AA$6,DAY(EOMONTH($B101,0))))&gt;=$B101)*(DATE(YEAR($B101),MONTH($B101),MIN(AA$6,DAY(EOMONTH($B101,0))))&lt;$C101)+(DATE(YEAR($B101),MONTH($B101)+1,MIN(AA$6,DAY(EOMONTH($B101,1))))&gt;=$B101)*(DATE(YEAR($B101),MONTH($B101)+1,MIN(AA$6,DAY(EOMONTH($B101,1))))&lt;$C101)))</f>
        <v>40</v>
      </c>
      <c r="AB101" s="48" t="n">
        <f aca="false">IF(OR(N(AB$5)=0,AB$6=""),0,AB$5*((DATE(YEAR($B101),MONTH($B101),MIN(AB$6,DAY(EOMONTH($B101,0))))&gt;=$B101)*(DATE(YEAR($B101),MONTH($B101),MIN(AB$6,DAY(EOMONTH($B101,0))))&lt;$C101)+(DATE(YEAR($B101),MONTH($B101)+1,MIN(AB$6,DAY(EOMONTH($B101,1))))&gt;=$B101)*(DATE(YEAR($B101),MONTH($B101)+1,MIN(AB$6,DAY(EOMONTH($B101,1))))&lt;$C101)))</f>
        <v>0</v>
      </c>
      <c r="AC101" s="48" t="n">
        <f aca="false">IF(OR(N(AC$5)=0,AC$6=""),0,AC$5*((DATE(YEAR($B101),MONTH($B101),MIN(AC$6,DAY(EOMONTH($B101,0))))&gt;=$B101)*(DATE(YEAR($B101),MONTH($B101),MIN(AC$6,DAY(EOMONTH($B101,0))))&lt;$C101)+(DATE(YEAR($B101),MONTH($B101)+1,MIN(AC$6,DAY(EOMONTH($B101,1))))&gt;=$B101)*(DATE(YEAR($B101),MONTH($B101)+1,MIN(AC$6,DAY(EOMONTH($B101,1))))&lt;$C101)))</f>
        <v>0</v>
      </c>
      <c r="AD101" s="48" t="n">
        <f aca="false">IF(OR(N(AD$5)=0,AD$6=""),0,AD$5*((DATE(YEAR($B101),MONTH($B101),MIN(AD$6,DAY(EOMONTH($B101,0))))&gt;=$B101)*(DATE(YEAR($B101),MONTH($B101),MIN(AD$6,DAY(EOMONTH($B101,0))))&lt;$C101)+(DATE(YEAR($B101),MONTH($B101)+1,MIN(AD$6,DAY(EOMONTH($B101,1))))&gt;=$B101)*(DATE(YEAR($B101),MONTH($B101)+1,MIN(AD$6,DAY(EOMONTH($B101,1))))&lt;$C101)))</f>
        <v>0</v>
      </c>
      <c r="AE101" s="48" t="n">
        <f aca="false">IF(OR(N(AE$5)=0,AE$6=""),0,AE$5*((DATE(YEAR($B101),MONTH($B101),MIN(AE$6,DAY(EOMONTH($B101,0))))&gt;=$B101)*(DATE(YEAR($B101),MONTH($B101),MIN(AE$6,DAY(EOMONTH($B101,0))))&lt;$C101)+(DATE(YEAR($B101),MONTH($B101)+1,MIN(AE$6,DAY(EOMONTH($B101,1))))&gt;=$B101)*(DATE(YEAR($B101),MONTH($B101)+1,MIN(AE$6,DAY(EOMONTH($B101,1))))&lt;$C101)))</f>
        <v>0</v>
      </c>
      <c r="AF101" s="48" t="n">
        <f aca="false">IF(OR(N(AF$5)=0,AF$6=""),0,AF$5*((DATE(YEAR($B101),MONTH($B101),MIN(AF$6,DAY(EOMONTH($B101,0))))&gt;=$B101)*(DATE(YEAR($B101),MONTH($B101),MIN(AF$6,DAY(EOMONTH($B101,0))))&lt;$C101)+(DATE(YEAR($B101),MONTH($B101)+1,MIN(AF$6,DAY(EOMONTH($B101,1))))&gt;=$B101)*(DATE(YEAR($B101),MONTH($B101)+1,MIN(AF$6,DAY(EOMONTH($B101,1))))&lt;$C101)))</f>
        <v>0</v>
      </c>
      <c r="AG101" s="48" t="n">
        <f aca="false">IF(OR(N(AG$5)=0,AG$6=""),0,AG$5*((DATE(YEAR($B101),MONTH($B101),MIN(AG$6,DAY(EOMONTH($B101,0))))&gt;=$B101)*(DATE(YEAR($B101),MONTH($B101),MIN(AG$6,DAY(EOMONTH($B101,0))))&lt;$C101)+(DATE(YEAR($B101),MONTH($B101)+1,MIN(AG$6,DAY(EOMONTH($B101,1))))&gt;=$B101)*(DATE(YEAR($B101),MONTH($B101)+1,MIN(AG$6,DAY(EOMONTH($B101,1))))&lt;$C101)))</f>
        <v>0</v>
      </c>
      <c r="AH101" s="48" t="n">
        <f aca="false">IF(OR(N(AH$5)=0,AH$6=""),0,AH$5*((DATE(YEAR($B101),MONTH($B101),MIN(AH$6,DAY(EOMONTH($B101,0))))&gt;=$B101)*(DATE(YEAR($B101),MONTH($B101),MIN(AH$6,DAY(EOMONTH($B101,0))))&lt;$C101)+(DATE(YEAR($B101),MONTH($B101)+1,MIN(AH$6,DAY(EOMONTH($B101,1))))&gt;=$B101)*(DATE(YEAR($B101),MONTH($B101)+1,MIN(AH$6,DAY(EOMONTH($B101,1))))&lt;$C101)))</f>
        <v>0</v>
      </c>
      <c r="AI101" s="48" t="n">
        <f aca="false">IF(OR(N(AI$5)=0,AI$6=""),0,AI$5*((DATE(YEAR($B101),MONTH($B101),MIN(AI$6,DAY(EOMONTH($B101,0))))&gt;=$B101)*(DATE(YEAR($B101),MONTH($B101),MIN(AI$6,DAY(EOMONTH($B101,0))))&lt;$C101)+(DATE(YEAR($B101),MONTH($B101)+1,MIN(AI$6,DAY(EOMONTH($B101,1))))&gt;=$B101)*(DATE(YEAR($B101),MONTH($B101)+1,MIN(AI$6,DAY(EOMONTH($B101,1))))&lt;$C101)))</f>
        <v>0</v>
      </c>
      <c r="AJ101" s="48" t="n">
        <f aca="false">IF(OR(N(AJ$5)=0,AJ$6=""),0,AJ$5*((DATE(YEAR($B101),MONTH($B101),MIN(AJ$6,DAY(EOMONTH($B101,0))))&gt;=$B101)*(DATE(YEAR($B101),MONTH($B101),MIN(AJ$6,DAY(EOMONTH($B101,0))))&lt;$C101)+(DATE(YEAR($B101),MONTH($B101)+1,MIN(AJ$6,DAY(EOMONTH($B101,1))))&gt;=$B101)*(DATE(YEAR($B101),MONTH($B101)+1,MIN(AJ$6,DAY(EOMONTH($B101,1))))&lt;$C101)))</f>
        <v>0</v>
      </c>
      <c r="AK101" s="48" t="n">
        <f aca="false">IF(OR(N(AK$5)=0,AK$6=""),0,AK$5*((DATE(YEAR($B101),MONTH($B101),MIN(AK$6,DAY(EOMONTH($B101,0))))&gt;=$B101)*(DATE(YEAR($B101),MONTH($B101),MIN(AK$6,DAY(EOMONTH($B101,0))))&lt;$C101)+(DATE(YEAR($B101),MONTH($B101)+1,MIN(AK$6,DAY(EOMONTH($B101,1))))&gt;=$B101)*(DATE(YEAR($B101),MONTH($B101)+1,MIN(AK$6,DAY(EOMONTH($B101,1))))&lt;$C101)))</f>
        <v>0</v>
      </c>
      <c r="AL101" s="48" t="n">
        <f aca="false">IF(OR(N(AL$5)=0,AL$6=""),0,AL$5*((DATE(YEAR($B101),MONTH($B101),MIN(AL$6,DAY(EOMONTH($B101,0))))&gt;=$B101)*(DATE(YEAR($B101),MONTH($B101),MIN(AL$6,DAY(EOMONTH($B101,0))))&lt;$C101)+(DATE(YEAR($B101),MONTH($B101)+1,MIN(AL$6,DAY(EOMONTH($B101,1))))&gt;=$B101)*(DATE(YEAR($B101),MONTH($B101)+1,MIN(AL$6,DAY(EOMONTH($B101,1))))&lt;$C101)))</f>
        <v>0</v>
      </c>
      <c r="AM101" s="48" t="n">
        <f aca="false">IF(OR(N(AM$5)=0,AM$6=""),0,AM$5*((DATE(YEAR($B101),MONTH($B101),MIN(AM$6,DAY(EOMONTH($B101,0))))&gt;=$B101)*(DATE(YEAR($B101),MONTH($B101),MIN(AM$6,DAY(EOMONTH($B101,0))))&lt;$C101)+(DATE(YEAR($B101),MONTH($B101)+1,MIN(AM$6,DAY(EOMONTH($B101,1))))&gt;=$B101)*(DATE(YEAR($B101),MONTH($B101)+1,MIN(AM$6,DAY(EOMONTH($B101,1))))&lt;$C101)))</f>
        <v>0</v>
      </c>
      <c r="AN101" s="48" t="n">
        <f aca="false">IF(OR(N(AN$5)=0,AN$6=""),0,AN$5*((DATE(YEAR($B101),MONTH($B101),MIN(AN$6,DAY(EOMONTH($B101,0))))&gt;=$B101)*(DATE(YEAR($B101),MONTH($B101),MIN(AN$6,DAY(EOMONTH($B101,0))))&lt;$C101)+(DATE(YEAR($B101),MONTH($B101)+1,MIN(AN$6,DAY(EOMONTH($B101,1))))&gt;=$B101)*(DATE(YEAR($B101),MONTH($B101)+1,MIN(AN$6,DAY(EOMONTH($B101,1))))&lt;$C101)))</f>
        <v>0</v>
      </c>
      <c r="AO101" s="48" t="n">
        <f aca="false">IF(OR(N(AO$5)=0,AO$6=""),0,AO$5*((DATE(YEAR($B101),MONTH($B101),MIN(AO$6,DAY(EOMONTH($B101,0))))&gt;=$B101)*(DATE(YEAR($B101),MONTH($B101),MIN(AO$6,DAY(EOMONTH($B101,0))))&lt;$C101)+(DATE(YEAR($B101),MONTH($B101)+1,MIN(AO$6,DAY(EOMONTH($B101,1))))&gt;=$B101)*(DATE(YEAR($B101),MONTH($B101)+1,MIN(AO$6,DAY(EOMONTH($B101,1))))&lt;$C101)))</f>
        <v>0</v>
      </c>
      <c r="AP101" s="48" t="n">
        <f aca="false">IF(OR(N(AP$5)=0,AP$6=""),0,AP$5*((DATE(YEAR($B101),MONTH($B101),MIN(AP$6,DAY(EOMONTH($B101,0))))&gt;=$B101)*(DATE(YEAR($B101),MONTH($B101),MIN(AP$6,DAY(EOMONTH($B101,0))))&lt;$C101)+(DATE(YEAR($B101),MONTH($B101)+1,MIN(AP$6,DAY(EOMONTH($B101,1))))&gt;=$B101)*(DATE(YEAR($B101),MONTH($B101)+1,MIN(AP$6,DAY(EOMONTH($B101,1))))&lt;$C101)))</f>
        <v>0</v>
      </c>
      <c r="AQ101" s="48" t="n">
        <f aca="false">IF(OR(N(AQ$5)=0,AQ$6=""),0,AQ$5*((DATE(YEAR($B101),MONTH($B101),MIN(AQ$6,DAY(EOMONTH($B101,0))))&gt;=$B101)*(DATE(YEAR($B101),MONTH($B101),MIN(AQ$6,DAY(EOMONTH($B101,0))))&lt;$C101)+(DATE(YEAR($B101),MONTH($B101)+1,MIN(AQ$6,DAY(EOMONTH($B101,1))))&gt;=$B101)*(DATE(YEAR($B101),MONTH($B101)+1,MIN(AQ$6,DAY(EOMONTH($B101,1))))&lt;$C101)))</f>
        <v>0</v>
      </c>
      <c r="AR101" s="48" t="n">
        <f aca="false">IF(OR(N(AR$5)=0,AR$6=""),0,AR$5*((DATE(YEAR($B101),MONTH($B101),MIN(AR$6,DAY(EOMONTH($B101,0))))&gt;=$B101)*(DATE(YEAR($B101),MONTH($B101),MIN(AR$6,DAY(EOMONTH($B101,0))))&lt;$C101)+(DATE(YEAR($B101),MONTH($B101)+1,MIN(AR$6,DAY(EOMONTH($B101,1))))&gt;=$B101)*(DATE(YEAR($B101),MONTH($B101)+1,MIN(AR$6,DAY(EOMONTH($B101,1))))&lt;$C101)))</f>
        <v>0</v>
      </c>
      <c r="AS101" s="48" t="n">
        <f aca="false">IF(OR(N(AS$5)=0,AS$6=""),0,AS$5*((DATE(YEAR($B101),MONTH($B101),MIN(AS$6,DAY(EOMONTH($B101,0))))&gt;=$B101)*(DATE(YEAR($B101),MONTH($B101),MIN(AS$6,DAY(EOMONTH($B101,0))))&lt;$C101)+(DATE(YEAR($B101),MONTH($B101)+1,MIN(AS$6,DAY(EOMONTH($B101,1))))&gt;=$B101)*(DATE(YEAR($B101),MONTH($B101)+1,MIN(AS$6,DAY(EOMONTH($B101,1))))&lt;$C101)))</f>
        <v>0</v>
      </c>
      <c r="AT101" s="48" t="n">
        <f aca="false">IF(OR(N(AT$5)=0,AT$6=""),0,AT$5*((DATE(YEAR($B101),MONTH($B101),MIN(AT$6,DAY(EOMONTH($B101,0))))&gt;=$B101)*(DATE(YEAR($B101),MONTH($B101),MIN(AT$6,DAY(EOMONTH($B101,0))))&lt;$C101)+(DATE(YEAR($B101),MONTH($B101)+1,MIN(AT$6,DAY(EOMONTH($B101,1))))&gt;=$B101)*(DATE(YEAR($B101),MONTH($B101)+1,MIN(AT$6,DAY(EOMONTH($B101,1))))&lt;$C101)))</f>
        <v>0</v>
      </c>
      <c r="AU101" s="48" t="n">
        <f aca="false">IF(OR(N(AU$5)=0,AU$6=""),0,AU$5*((DATE(YEAR($B101),MONTH($B101),MIN(AU$6,DAY(EOMONTH($B101,0))))&gt;=$B101)*(DATE(YEAR($B101),MONTH($B101),MIN(AU$6,DAY(EOMONTH($B101,0))))&lt;$C101)+(DATE(YEAR($B101),MONTH($B101)+1,MIN(AU$6,DAY(EOMONTH($B101,1))))&gt;=$B101)*(DATE(YEAR($B101),MONTH($B101)+1,MIN(AU$6,DAY(EOMONTH($B101,1))))&lt;$C101)))</f>
        <v>0</v>
      </c>
      <c r="AV101" s="48" t="n">
        <f aca="false">IF(OR(N(AV$5)=0,AV$6=""),0,AV$5*((DATE(YEAR($B101),MONTH($B101),MIN(AV$6,DAY(EOMONTH($B101,0))))&gt;=$B101)*(DATE(YEAR($B101),MONTH($B101),MIN(AV$6,DAY(EOMONTH($B101,0))))&lt;$C101)+(DATE(YEAR($B101),MONTH($B101)+1,MIN(AV$6,DAY(EOMONTH($B101,1))))&gt;=$B101)*(DATE(YEAR($B101),MONTH($B101)+1,MIN(AV$6,DAY(EOMONTH($B101,1))))&lt;$C101)))</f>
        <v>0</v>
      </c>
      <c r="AW101" s="48" t="n">
        <f aca="false">IF(OR(N(AW$5)=0,AW$6=""),0,AW$5*((DATE(YEAR($B101),MONTH($B101),MIN(AW$6,DAY(EOMONTH($B101,0))))&gt;=$B101)*(DATE(YEAR($B101),MONTH($B101),MIN(AW$6,DAY(EOMONTH($B101,0))))&lt;$C101)+(DATE(YEAR($B101),MONTH($B101)+1,MIN(AW$6,DAY(EOMONTH($B101,1))))&gt;=$B101)*(DATE(YEAR($B101),MONTH($B101)+1,MIN(AW$6,DAY(EOMONTH($B101,1))))&lt;$C101)))</f>
        <v>0</v>
      </c>
      <c r="AX101" s="48" t="n">
        <f aca="false">IF(OR(N(AX$5)=0,AX$6=""),0,AX$5*((DATE(YEAR($B101),MONTH($B101),MIN(AX$6,DAY(EOMONTH($B101,0))))&gt;=$B101)*(DATE(YEAR($B101),MONTH($B101),MIN(AX$6,DAY(EOMONTH($B101,0))))&lt;$C101)+(DATE(YEAR($B101),MONTH($B101)+1,MIN(AX$6,DAY(EOMONTH($B101,1))))&gt;=$B101)*(DATE(YEAR($B101),MONTH($B101)+1,MIN(AX$6,DAY(EOMONTH($B101,1))))&lt;$C101)))</f>
        <v>0</v>
      </c>
      <c r="AY101" s="48" t="n">
        <f aca="false">IF(OR(N(AY$5)=0,AY$6=""),0,AY$5*((DATE(YEAR($B101),MONTH($B101),MIN(AY$6,DAY(EOMONTH($B101,0))))&gt;=$B101)*(DATE(YEAR($B101),MONTH($B101),MIN(AY$6,DAY(EOMONTH($B101,0))))&lt;$C101)+(DATE(YEAR($B101),MONTH($B101)+1,MIN(AY$6,DAY(EOMONTH($B101,1))))&gt;=$B101)*(DATE(YEAR($B101),MONTH($B101)+1,MIN(AY$6,DAY(EOMONTH($B101,1))))&lt;$C101)))</f>
        <v>0</v>
      </c>
      <c r="AZ101" s="48" t="n">
        <f aca="false">IF(OR(N(AZ$5)=0,AZ$6=""),0,AZ$5*((DATE(YEAR($B101),MONTH($B101),MIN(AZ$6,DAY(EOMONTH($B101,0))))&gt;=$B101)*(DATE(YEAR($B101),MONTH($B101),MIN(AZ$6,DAY(EOMONTH($B101,0))))&lt;$C101)+(DATE(YEAR($B101),MONTH($B101)+1,MIN(AZ$6,DAY(EOMONTH($B101,1))))&gt;=$B101)*(DATE(YEAR($B101),MONTH($B101)+1,MIN(AZ$6,DAY(EOMONTH($B101,1))))&lt;$C101)))</f>
        <v>0</v>
      </c>
      <c r="BA101" s="48" t="n">
        <f aca="false">IF(OR(N(BA$5)=0,BA$6=""),0,BA$5*((DATE(YEAR($B101),MONTH($B101),MIN(BA$6,DAY(EOMONTH($B101,0))))&gt;=$B101)*(DATE(YEAR($B101),MONTH($B101),MIN(BA$6,DAY(EOMONTH($B101,0))))&lt;$C101)+(DATE(YEAR($B101),MONTH($B101)+1,MIN(BA$6,DAY(EOMONTH($B101,1))))&gt;=$B101)*(DATE(YEAR($B101),MONTH($B101)+1,MIN(BA$6,DAY(EOMONTH($B101,1))))&lt;$C101)))</f>
        <v>0</v>
      </c>
      <c r="BB101" s="48" t="n">
        <f aca="false">IF(OR(N(BB$5)=0,BB$6=""),0,BB$5*((DATE(YEAR($B101),MONTH($B101),MIN(BB$6,DAY(EOMONTH($B101,0))))&gt;=$B101)*(DATE(YEAR($B101),MONTH($B101),MIN(BB$6,DAY(EOMONTH($B101,0))))&lt;$C101)+(DATE(YEAR($B101),MONTH($B101)+1,MIN(BB$6,DAY(EOMONTH($B101,1))))&gt;=$B101)*(DATE(YEAR($B101),MONTH($B101)+1,MIN(BB$6,DAY(EOMONTH($B101,1))))&lt;$C101)))</f>
        <v>0</v>
      </c>
      <c r="BC101" s="48" t="n">
        <f aca="false">IF(OR(N(BC$5)=0,BC$6=""),0,BC$5*((DATE(YEAR($B101),MONTH($B101),MIN(BC$6,DAY(EOMONTH($B101,0))))&gt;=$B101)*(DATE(YEAR($B101),MONTH($B101),MIN(BC$6,DAY(EOMONTH($B101,0))))&lt;$C101)+(DATE(YEAR($B101),MONTH($B101)+1,MIN(BC$6,DAY(EOMONTH($B101,1))))&gt;=$B101)*(DATE(YEAR($B101),MONTH($B101)+1,MIN(BC$6,DAY(EOMONTH($B101,1))))&lt;$C101)))</f>
        <v>0</v>
      </c>
      <c r="BD101" s="48" t="n">
        <f aca="false">IF(OR(N(BD$5)=0,BD$6=""),0,BD$5*((DATE(YEAR($B101),MONTH($B101),MIN(BD$6,DAY(EOMONTH($B101,0))))&gt;=$B101)*(DATE(YEAR($B101),MONTH($B101),MIN(BD$6,DAY(EOMONTH($B101,0))))&lt;$C101)+(DATE(YEAR($B101),MONTH($B101)+1,MIN(BD$6,DAY(EOMONTH($B101,1))))&gt;=$B101)*(DATE(YEAR($B101),MONTH($B101)+1,MIN(BD$6,DAY(EOMONTH($B101,1))))&lt;$C101)))</f>
        <v>0</v>
      </c>
      <c r="BE101" s="48" t="n">
        <f aca="false">IF(OR(N(BE$5)=0,BE$6=""),0,BE$5*((DATE(YEAR($B101),MONTH($B101),MIN(BE$6,DAY(EOMONTH($B101,0))))&gt;=$B101)*(DATE(YEAR($B101),MONTH($B101),MIN(BE$6,DAY(EOMONTH($B101,0))))&lt;$C101)+(DATE(YEAR($B101),MONTH($B101)+1,MIN(BE$6,DAY(EOMONTH($B101,1))))&gt;=$B101)*(DATE(YEAR($B101),MONTH($B101)+1,MIN(BE$6,DAY(EOMONTH($B101,1))))&lt;$C101)))</f>
        <v>0</v>
      </c>
      <c r="BF101" s="48" t="n">
        <f aca="false">IF(OR(N(BF$5)=0,BF$6=""),0,BF$5*((DATE(YEAR($B101),MONTH($B101),MIN(BF$6,DAY(EOMONTH($B101,0))))&gt;=$B101)*(DATE(YEAR($B101),MONTH($B101),MIN(BF$6,DAY(EOMONTH($B101,0))))&lt;$C101)+(DATE(YEAR($B101),MONTH($B101)+1,MIN(BF$6,DAY(EOMONTH($B101,1))))&gt;=$B101)*(DATE(YEAR($B101),MONTH($B101)+1,MIN(BF$6,DAY(EOMONTH($B101,1))))&lt;$C101)))</f>
        <v>0</v>
      </c>
      <c r="BG101" s="48" t="n">
        <f aca="false">IF(OR(N(BG$5)=0,BG$6=""),0,BG$5*((DATE(YEAR($B101),MONTH($B101),MIN(BG$6,DAY(EOMONTH($B101,0))))&gt;=$B101)*(DATE(YEAR($B101),MONTH($B101),MIN(BG$6,DAY(EOMONTH($B101,0))))&lt;$C101)+(DATE(YEAR($B101),MONTH($B101)+1,MIN(BG$6,DAY(EOMONTH($B101,1))))&gt;=$B101)*(DATE(YEAR($B101),MONTH($B101)+1,MIN(BG$6,DAY(EOMONTH($B101,1))))&lt;$C101)))</f>
        <v>0</v>
      </c>
      <c r="BH101" s="48" t="n">
        <f aca="false">IF(OR(N(BH$5)=0,BH$6=""),0,BH$5*((DATE(YEAR($B101),MONTH($B101),MIN(BH$6,DAY(EOMONTH($B101,0))))&gt;=$B101)*(DATE(YEAR($B101),MONTH($B101),MIN(BH$6,DAY(EOMONTH($B101,0))))&lt;$C101)+(DATE(YEAR($B101),MONTH($B101)+1,MIN(BH$6,DAY(EOMONTH($B101,1))))&gt;=$B101)*(DATE(YEAR($B101),MONTH($B101)+1,MIN(BH$6,DAY(EOMONTH($B101,1))))&lt;$C101)))</f>
        <v>0</v>
      </c>
      <c r="BI101" s="48" t="n">
        <f aca="false">IF(OR(N(BI$5)=0,BI$6=""),0,BI$5*((DATE(YEAR($B101),MONTH($B101),MIN(BI$6,DAY(EOMONTH($B101,0))))&gt;=$B101)*(DATE(YEAR($B101),MONTH($B101),MIN(BI$6,DAY(EOMONTH($B101,0))))&lt;$C101)+(DATE(YEAR($B101),MONTH($B101)+1,MIN(BI$6,DAY(EOMONTH($B101,1))))&gt;=$B101)*(DATE(YEAR($B101),MONTH($B101)+1,MIN(BI$6,DAY(EOMONTH($B101,1))))&lt;$C101)))</f>
        <v>0</v>
      </c>
      <c r="BJ101" s="48" t="n">
        <f aca="false">IF(OR(N(BJ$5)=0,BJ$6=""),0,BJ$5*((DATE(YEAR($B101),MONTH($B101),MIN(BJ$6,DAY(EOMONTH($B101,0))))&gt;=$B101)*(DATE(YEAR($B101),MONTH($B101),MIN(BJ$6,DAY(EOMONTH($B101,0))))&lt;$C101)+(DATE(YEAR($B101),MONTH($B101)+1,MIN(BJ$6,DAY(EOMONTH($B101,1))))&gt;=$B101)*(DATE(YEAR($B101),MONTH($B101)+1,MIN(BJ$6,DAY(EOMONTH($B101,1))))&lt;$C101)))</f>
        <v>0</v>
      </c>
      <c r="BK101" s="48" t="n">
        <f aca="false">IF(OR(N(BK$5)=0,BK$6=""),0,BK$5*((DATE(YEAR($B101),MONTH($B101),MIN(BK$6,DAY(EOMONTH($B101,0))))&gt;=$B101)*(DATE(YEAR($B101),MONTH($B101),MIN(BK$6,DAY(EOMONTH($B101,0))))&lt;$C101)+(DATE(YEAR($B101),MONTH($B101)+1,MIN(BK$6,DAY(EOMONTH($B101,1))))&gt;=$B101)*(DATE(YEAR($B101),MONTH($B101)+1,MIN(BK$6,DAY(EOMONTH($B101,1))))&lt;$C101)))</f>
        <v>0</v>
      </c>
      <c r="BL101" s="48" t="n">
        <f aca="false">IF(OR(N(BL$5)=0,BL$6=""),0,BL$5*((DATE(YEAR($B101),MONTH($B101),MIN(BL$6,DAY(EOMONTH($B101,0))))&gt;=$B101)*(DATE(YEAR($B101),MONTH($B101),MIN(BL$6,DAY(EOMONTH($B101,0))))&lt;$C101)+(DATE(YEAR($B101),MONTH($B101)+1,MIN(BL$6,DAY(EOMONTH($B101,1))))&gt;=$B101)*(DATE(YEAR($B101),MONTH($B101)+1,MIN(BL$6,DAY(EOMONTH($B101,1))))&lt;$C101)))</f>
        <v>0</v>
      </c>
      <c r="BM101" s="48" t="n">
        <f aca="false">IF(OR(N(BM$5)=0,BM$6=""),0,BM$5*((DATE(YEAR($B101),MONTH($B101),MIN(BM$6,DAY(EOMONTH($B101,0))))&gt;=$B101)*(DATE(YEAR($B101),MONTH($B101),MIN(BM$6,DAY(EOMONTH($B101,0))))&lt;$C101)+(DATE(YEAR($B101),MONTH($B101)+1,MIN(BM$6,DAY(EOMONTH($B101,1))))&gt;=$B101)*(DATE(YEAR($B101),MONTH($B101)+1,MIN(BM$6,DAY(EOMONTH($B101,1))))&lt;$C101)))</f>
        <v>0</v>
      </c>
      <c r="BN101" s="48" t="n">
        <f aca="false">IF(OR(N(BN$5)=0,BN$6=""),0,BN$5*((DATE(YEAR($B101),MONTH($B101),MIN(BN$6,DAY(EOMONTH($B101,0))))&gt;=$B101)*(DATE(YEAR($B101),MONTH($B101),MIN(BN$6,DAY(EOMONTH($B101,0))))&lt;$C101)+(DATE(YEAR($B101),MONTH($B101)+1,MIN(BN$6,DAY(EOMONTH($B101,1))))&gt;=$B101)*(DATE(YEAR($B101),MONTH($B101)+1,MIN(BN$6,DAY(EOMONTH($B101,1))))&lt;$C101)))</f>
        <v>0</v>
      </c>
      <c r="BO101" s="48" t="n">
        <f aca="false">IF(OR(N(BO$5)=0,BO$6=""),0,BO$5*((DATE(YEAR($B101),MONTH($B101),MIN(BO$6,DAY(EOMONTH($B101,0))))&gt;=$B101)*(DATE(YEAR($B101),MONTH($B101),MIN(BO$6,DAY(EOMONTH($B101,0))))&lt;$C101)+(DATE(YEAR($B101),MONTH($B101)+1,MIN(BO$6,DAY(EOMONTH($B101,1))))&gt;=$B101)*(DATE(YEAR($B101),MONTH($B101)+1,MIN(BO$6,DAY(EOMONTH($B101,1))))&lt;$C101)))</f>
        <v>0</v>
      </c>
      <c r="BP101" s="48" t="n">
        <f aca="false">IF(OR(N(BP$5)=0,BP$6=""),0,BP$5*((DATE(YEAR($B101),MONTH($B101),MIN(BP$6,DAY(EOMONTH($B101,0))))&gt;=$B101)*(DATE(YEAR($B101),MONTH($B101),MIN(BP$6,DAY(EOMONTH($B101,0))))&lt;$C101)+(DATE(YEAR($B101),MONTH($B101)+1,MIN(BP$6,DAY(EOMONTH($B101,1))))&gt;=$B101)*(DATE(YEAR($B101),MONTH($B101)+1,MIN(BP$6,DAY(EOMONTH($B101,1))))&lt;$C101)))</f>
        <v>0</v>
      </c>
      <c r="BQ101" s="48" t="n">
        <f aca="false">IF(OR(N(BQ$5)=0,BQ$6=""),0,BQ$5*((DATE(YEAR($B101),MONTH($B101),MIN(BQ$6,DAY(EOMONTH($B101,0))))&gt;=$B101)*(DATE(YEAR($B101),MONTH($B101),MIN(BQ$6,DAY(EOMONTH($B101,0))))&lt;$C101)+(DATE(YEAR($B101),MONTH($B101)+1,MIN(BQ$6,DAY(EOMONTH($B101,1))))&gt;=$B101)*(DATE(YEAR($B101),MONTH($B101)+1,MIN(BQ$6,DAY(EOMONTH($B101,1))))&lt;$C101)))</f>
        <v>0</v>
      </c>
      <c r="BR101" s="48" t="n">
        <f aca="false">IF(OR(N(BR$5)=0,BR$6=""),0,BR$5*((DATE(YEAR($B101),MONTH($B101),MIN(BR$6,DAY(EOMONTH($B101,0))))&gt;=$B101)*(DATE(YEAR($B101),MONTH($B101),MIN(BR$6,DAY(EOMONTH($B101,0))))&lt;$C101)+(DATE(YEAR($B101),MONTH($B101)+1,MIN(BR$6,DAY(EOMONTH($B101,1))))&gt;=$B101)*(DATE(YEAR($B101),MONTH($B101)+1,MIN(BR$6,DAY(EOMONTH($B101,1))))&lt;$C101)))</f>
        <v>0</v>
      </c>
      <c r="BS101" s="48" t="n">
        <f aca="false">IF(OR(N(BS$5)=0,BS$6=""),0,BS$5*((DATE(YEAR($B101),MONTH($B101),MIN(BS$6,DAY(EOMONTH($B101,0))))&gt;=$B101)*(DATE(YEAR($B101),MONTH($B101),MIN(BS$6,DAY(EOMONTH($B101,0))))&lt;$C101)+(DATE(YEAR($B101),MONTH($B101)+1,MIN(BS$6,DAY(EOMONTH($B101,1))))&gt;=$B101)*(DATE(YEAR($B101),MONTH($B101)+1,MIN(BS$6,DAY(EOMONTH($B101,1))))&lt;$C101)))</f>
        <v>0</v>
      </c>
      <c r="BT101" s="48" t="n">
        <f aca="false">IF(OR(N(BT$5)=0,BT$6=""),0,BT$5*((DATE(YEAR($B101),MONTH($B101),MIN(BT$6,DAY(EOMONTH($B101,0))))&gt;=$B101)*(DATE(YEAR($B101),MONTH($B101),MIN(BT$6,DAY(EOMONTH($B101,0))))&lt;$C101)+(DATE(YEAR($B101),MONTH($B101)+1,MIN(BT$6,DAY(EOMONTH($B101,1))))&gt;=$B101)*(DATE(YEAR($B101),MONTH($B101)+1,MIN(BT$6,DAY(EOMONTH($B101,1))))&lt;$C101)))</f>
        <v>0</v>
      </c>
      <c r="BU101" s="48" t="n">
        <f aca="false">IF(OR(N(BU$5)=0,BU$6=""),0,BU$5*((DATE(YEAR($B101),MONTH($B101),MIN(BU$6,DAY(EOMONTH($B101,0))))&gt;=$B101)*(DATE(YEAR($B101),MONTH($B101),MIN(BU$6,DAY(EOMONTH($B101,0))))&lt;$C101)+(DATE(YEAR($B101),MONTH($B101)+1,MIN(BU$6,DAY(EOMONTH($B101,1))))&gt;=$B101)*(DATE(YEAR($B101),MONTH($B101)+1,MIN(BU$6,DAY(EOMONTH($B101,1))))&lt;$C101)))</f>
        <v>0</v>
      </c>
      <c r="BV101" s="48" t="n">
        <f aca="false">IF(OR(N(BV$5)=0,BV$6=""),0,BV$5*((DATE(YEAR($B101),MONTH($B101),MIN(BV$6,DAY(EOMONTH($B101,0))))&gt;=$B101)*(DATE(YEAR($B101),MONTH($B101),MIN(BV$6,DAY(EOMONTH($B101,0))))&lt;$C101)+(DATE(YEAR($B101),MONTH($B101)+1,MIN(BV$6,DAY(EOMONTH($B101,1))))&gt;=$B101)*(DATE(YEAR($B101),MONTH($B101)+1,MIN(BV$6,DAY(EOMONTH($B101,1))))&lt;$C101)))</f>
        <v>0</v>
      </c>
      <c r="BW101" s="48" t="n">
        <f aca="false">IF(OR(N(BW$5)=0,BW$6=""),0,BW$5*((DATE(YEAR($B101),MONTH($B101),MIN(BW$6,DAY(EOMONTH($B101,0))))&gt;=$B101)*(DATE(YEAR($B101),MONTH($B101),MIN(BW$6,DAY(EOMONTH($B101,0))))&lt;$C101)+(DATE(YEAR($B101),MONTH($B101)+1,MIN(BW$6,DAY(EOMONTH($B101,1))))&gt;=$B101)*(DATE(YEAR($B101),MONTH($B101)+1,MIN(BW$6,DAY(EOMONTH($B101,1))))&lt;$C101)))</f>
        <v>0</v>
      </c>
      <c r="BX101" s="48" t="n">
        <f aca="false">MIN(Z101,(FT100*(1+FT$5/Setup!$C$36)+IF($V101=1,N($F101),0)))</f>
        <v>0</v>
      </c>
      <c r="BY101" s="48" t="n">
        <f aca="false">MIN(AA101,(FU100*(1+FU$5/Setup!$C$36)+IF($V101=2,N($F101),0)))</f>
        <v>0</v>
      </c>
      <c r="BZ101" s="48" t="n">
        <f aca="false">MIN(AB101,(FV100*(1+FV$5/Setup!$C$36)+IF($V101=3,N($F101),0)))</f>
        <v>0</v>
      </c>
      <c r="CA101" s="48" t="n">
        <f aca="false">MIN(AC101,(FW100*(1+FW$5/Setup!$C$36)+IF($V101=4,N($F101),0)))</f>
        <v>0</v>
      </c>
      <c r="CB101" s="48" t="n">
        <f aca="false">MIN(AD101,(FX100*(1+FX$5/Setup!$C$36)+IF($V101=5,N($F101),0)))</f>
        <v>0</v>
      </c>
      <c r="CC101" s="48" t="n">
        <f aca="false">MIN(AE101,(FY100*(1+FY$5/Setup!$C$36)+IF($V101=6,N($F101),0)))</f>
        <v>0</v>
      </c>
      <c r="CD101" s="48" t="n">
        <f aca="false">MIN(AF101,(FZ100*(1+FZ$5/Setup!$C$36)+IF($V101=7,N($F101),0)))</f>
        <v>0</v>
      </c>
      <c r="CE101" s="48" t="n">
        <f aca="false">MIN(AG101,(GA100*(1+GA$5/Setup!$C$36)+IF($V101=8,N($F101),0)))</f>
        <v>0</v>
      </c>
      <c r="CF101" s="48" t="n">
        <f aca="false">MIN(AH101,(GB100*(1+GB$5/Setup!$C$36)+IF($V101=9,N($F101),0)))</f>
        <v>0</v>
      </c>
      <c r="CG101" s="48" t="n">
        <f aca="false">MIN(AI101,(GC100*(1+GC$5/Setup!$C$36)+IF($V101=10,N($F101),0)))</f>
        <v>0</v>
      </c>
      <c r="CH101" s="48" t="n">
        <f aca="false">MIN(AJ101,(GD100*(1+GD$5/Setup!$C$36)+IF($V101=11,N($F101),0)))</f>
        <v>0</v>
      </c>
      <c r="CI101" s="48" t="n">
        <f aca="false">MIN(AK101,(GE100*(1+GE$5/Setup!$C$36)+IF($V101=12,N($F101),0)))</f>
        <v>0</v>
      </c>
      <c r="CJ101" s="48" t="n">
        <f aca="false">MIN(AL101,(GF100*(1+GF$5/Setup!$C$36)+IF($V101=13,N($F101),0)))</f>
        <v>0</v>
      </c>
      <c r="CK101" s="48" t="n">
        <f aca="false">MIN(AM101,(GG100*(1+GG$5/Setup!$C$36)+IF($V101=14,N($F101),0)))</f>
        <v>0</v>
      </c>
      <c r="CL101" s="48" t="n">
        <f aca="false">MIN(AN101,(GH100*(1+GH$5/Setup!$C$36)+IF($V101=15,N($F101),0)))</f>
        <v>0</v>
      </c>
      <c r="CM101" s="48" t="n">
        <f aca="false">MIN(AO101,(GI100*(1+GI$5/Setup!$C$36)+IF($V101=16,N($F101),0)))</f>
        <v>0</v>
      </c>
      <c r="CN101" s="48" t="n">
        <f aca="false">MIN(AP101,(GJ100*(1+GJ$5/Setup!$C$36)+IF($V101=17,N($F101),0)))</f>
        <v>0</v>
      </c>
      <c r="CO101" s="48" t="n">
        <f aca="false">MIN(AQ101,(GK100*(1+GK$5/Setup!$C$36)+IF($V101=18,N($F101),0)))</f>
        <v>0</v>
      </c>
      <c r="CP101" s="48" t="n">
        <f aca="false">MIN(AR101,(GL100*(1+GL$5/Setup!$C$36)+IF($V101=19,N($F101),0)))</f>
        <v>0</v>
      </c>
      <c r="CQ101" s="48" t="n">
        <f aca="false">MIN(AS101,(GM100*(1+GM$5/Setup!$C$36)+IF($V101=20,N($F101),0)))</f>
        <v>0</v>
      </c>
      <c r="CR101" s="48" t="n">
        <f aca="false">MIN(AT101,(GN100*(1+GN$5/Setup!$C$36)+IF($V101=21,N($F101),0)))</f>
        <v>0</v>
      </c>
      <c r="CS101" s="48" t="n">
        <f aca="false">MIN(AU101,(GO100*(1+GO$5/Setup!$C$36)+IF($V101=22,N($F101),0)))</f>
        <v>0</v>
      </c>
      <c r="CT101" s="48" t="n">
        <f aca="false">MIN(AV101,(GP100*(1+GP$5/Setup!$C$36)+IF($V101=23,N($F101),0)))</f>
        <v>0</v>
      </c>
      <c r="CU101" s="48" t="n">
        <f aca="false">MIN(AW101,(GQ100*(1+GQ$5/Setup!$C$36)+IF($V101=24,N($F101),0)))</f>
        <v>0</v>
      </c>
      <c r="CV101" s="48" t="n">
        <f aca="false">MIN(AX101,(GR100*(1+GR$5/Setup!$C$36)+IF($V101=25,N($F101),0)))</f>
        <v>0</v>
      </c>
      <c r="CW101" s="48" t="n">
        <f aca="false">MIN(AY101,(GS100*(1+GS$5/Setup!$C$36)+IF($V101=26,N($F101),0)))</f>
        <v>0</v>
      </c>
      <c r="CX101" s="48" t="n">
        <f aca="false">MIN(AZ101,(GT100*(1+GT$5/Setup!$C$36)+IF($V101=27,N($F101),0)))</f>
        <v>0</v>
      </c>
      <c r="CY101" s="48" t="n">
        <f aca="false">MIN(BA101,(GU100*(1+GU$5/Setup!$C$36)+IF($V101=28,N($F101),0)))</f>
        <v>0</v>
      </c>
      <c r="CZ101" s="48" t="n">
        <f aca="false">MIN(BB101,(GV100*(1+GV$5/Setup!$C$36)+IF($V101=29,N($F101),0)))</f>
        <v>0</v>
      </c>
      <c r="DA101" s="48" t="n">
        <f aca="false">MIN(BC101,(GW100*(1+GW$5/Setup!$C$36)+IF($V101=30,N($F101),0)))</f>
        <v>0</v>
      </c>
      <c r="DB101" s="48" t="n">
        <f aca="false">MIN(BD101,(GX100*(1+GX$5/Setup!$C$36)+IF($V101=31,N($F101),0)))</f>
        <v>0</v>
      </c>
      <c r="DC101" s="48" t="n">
        <f aca="false">MIN(BE101,(GY100*(1+GY$5/Setup!$C$36)+IF($V101=32,N($F101),0)))</f>
        <v>0</v>
      </c>
      <c r="DD101" s="48" t="n">
        <f aca="false">MIN(BF101,(GZ100*(1+GZ$5/Setup!$C$36)+IF($V101=33,N($F101),0)))</f>
        <v>0</v>
      </c>
      <c r="DE101" s="48" t="n">
        <f aca="false">MIN(BG101,(HA100*(1+HA$5/Setup!$C$36)+IF($V101=34,N($F101),0)))</f>
        <v>0</v>
      </c>
      <c r="DF101" s="48" t="n">
        <f aca="false">MIN(BH101,(HB100*(1+HB$5/Setup!$C$36)+IF($V101=35,N($F101),0)))</f>
        <v>0</v>
      </c>
      <c r="DG101" s="48" t="n">
        <f aca="false">MIN(BI101,(HC100*(1+HC$5/Setup!$C$36)+IF($V101=36,N($F101),0)))</f>
        <v>0</v>
      </c>
      <c r="DH101" s="48" t="n">
        <f aca="false">MIN(BJ101,(HD100*(1+HD$5/Setup!$C$36)+IF($V101=37,N($F101),0)))</f>
        <v>0</v>
      </c>
      <c r="DI101" s="48" t="n">
        <f aca="false">MIN(BK101,(HE100*(1+HE$5/Setup!$C$36)+IF($V101=38,N($F101),0)))</f>
        <v>0</v>
      </c>
      <c r="DJ101" s="48" t="n">
        <f aca="false">MIN(BL101,(HF100*(1+HF$5/Setup!$C$36)+IF($V101=39,N($F101),0)))</f>
        <v>0</v>
      </c>
      <c r="DK101" s="48" t="n">
        <f aca="false">MIN(BM101,(HG100*(1+HG$5/Setup!$C$36)+IF($V101=40,N($F101),0)))</f>
        <v>0</v>
      </c>
      <c r="DL101" s="48" t="n">
        <f aca="false">MIN(BN101,(HH100*(1+HH$5/Setup!$C$36)+IF($V101=41,N($F101),0)))</f>
        <v>0</v>
      </c>
      <c r="DM101" s="48" t="n">
        <f aca="false">MIN(BO101,(HI100*(1+HI$5/Setup!$C$36)+IF($V101=42,N($F101),0)))</f>
        <v>0</v>
      </c>
      <c r="DN101" s="48" t="n">
        <f aca="false">MIN(BP101,(HJ100*(1+HJ$5/Setup!$C$36)+IF($V101=43,N($F101),0)))</f>
        <v>0</v>
      </c>
      <c r="DO101" s="48" t="n">
        <f aca="false">MIN(BQ101,(HK100*(1+HK$5/Setup!$C$36)+IF($V101=44,N($F101),0)))</f>
        <v>0</v>
      </c>
      <c r="DP101" s="48" t="n">
        <f aca="false">MIN(BR101,(HL100*(1+HL$5/Setup!$C$36)+IF($V101=45,N($F101),0)))</f>
        <v>0</v>
      </c>
      <c r="DQ101" s="48" t="n">
        <f aca="false">MIN(BS101,(HM100*(1+HM$5/Setup!$C$36)+IF($V101=46,N($F101),0)))</f>
        <v>0</v>
      </c>
      <c r="DR101" s="48" t="n">
        <f aca="false">MIN(BT101,(HN100*(1+HN$5/Setup!$C$36)+IF($V101=47,N($F101),0)))</f>
        <v>0</v>
      </c>
      <c r="DS101" s="48" t="n">
        <f aca="false">MIN(BU101,(HO100*(1+HO$5/Setup!$C$36)+IF($V101=48,N($F101),0)))</f>
        <v>0</v>
      </c>
      <c r="DT101" s="48" t="n">
        <f aca="false">MIN(BV101,(HP100*(1+HP$5/Setup!$C$36)+IF($V101=49,N($F101),0)))</f>
        <v>0</v>
      </c>
      <c r="DU101" s="48" t="n">
        <f aca="false">MIN(BW101,(HQ100*(1+HQ$5/Setup!$C$36)+IF($V101=50,N($F101),0)))</f>
        <v>0</v>
      </c>
      <c r="DV101" s="48" t="n">
        <f aca="false">MIN(MAX((FT100*(1+FT$5/Setup!$C$36)+IF($V101=1,N($F101),0))-BX101,0),MAX($P101-0,0))</f>
        <v>0</v>
      </c>
      <c r="DW101" s="48" t="n">
        <f aca="false">MIN(MAX((FU100*(1+FU$5/Setup!$C$36)+IF($V101=2,N($F101),0))-BY101,0),MAX($P101-SUM(DV101:DV101),0))</f>
        <v>0</v>
      </c>
      <c r="DX101" s="48" t="n">
        <f aca="false">MIN(MAX((FV100*(1+FV$5/Setup!$C$36)+IF($V101=3,N($F101),0))-BZ101,0),MAX($P101-SUM(DV101:DW101),0))</f>
        <v>0</v>
      </c>
      <c r="DY101" s="48" t="n">
        <f aca="false">MIN(MAX((FW100*(1+FW$5/Setup!$C$36)+IF($V101=4,N($F101),0))-CA101,0),MAX($P101-SUM(DV101:DX101),0))</f>
        <v>0</v>
      </c>
      <c r="DZ101" s="48" t="n">
        <f aca="false">MIN(MAX((FX100*(1+FX$5/Setup!$C$36)+IF($V101=5,N($F101),0))-CB101,0),MAX($P101-SUM(DV101:DY101),0))</f>
        <v>0</v>
      </c>
      <c r="EA101" s="48" t="n">
        <f aca="false">MIN(MAX((FY100*(1+FY$5/Setup!$C$36)+IF($V101=6,N($F101),0))-CC101,0),MAX($P101-SUM(DV101:DZ101),0))</f>
        <v>0</v>
      </c>
      <c r="EB101" s="48" t="n">
        <f aca="false">MIN(MAX((FZ100*(1+FZ$5/Setup!$C$36)+IF($V101=7,N($F101),0))-CD101,0),MAX($P101-SUM(DV101:EA101),0))</f>
        <v>0</v>
      </c>
      <c r="EC101" s="48" t="n">
        <f aca="false">MIN(MAX((GA100*(1+GA$5/Setup!$C$36)+IF($V101=8,N($F101),0))-CE101,0),MAX($P101-SUM(DV101:EB101),0))</f>
        <v>0</v>
      </c>
      <c r="ED101" s="48" t="n">
        <f aca="false">MIN(MAX((GB100*(1+GB$5/Setup!$C$36)+IF($V101=9,N($F101),0))-CF101,0),MAX($P101-SUM(DV101:EC101),0))</f>
        <v>0</v>
      </c>
      <c r="EE101" s="48" t="n">
        <f aca="false">MIN(MAX((GC100*(1+GC$5/Setup!$C$36)+IF($V101=10,N($F101),0))-CG101,0),MAX($P101-SUM(DV101:ED101),0))</f>
        <v>0</v>
      </c>
      <c r="EF101" s="48" t="n">
        <f aca="false">MIN(MAX((GD100*(1+GD$5/Setup!$C$36)+IF($V101=11,N($F101),0))-CH101,0),MAX($P101-SUM(DV101:EE101),0))</f>
        <v>0</v>
      </c>
      <c r="EG101" s="48" t="n">
        <f aca="false">MIN(MAX((GE100*(1+GE$5/Setup!$C$36)+IF($V101=12,N($F101),0))-CI101,0),MAX($P101-SUM(DV101:EF101),0))</f>
        <v>0</v>
      </c>
      <c r="EH101" s="48" t="n">
        <f aca="false">MIN(MAX((GF100*(1+GF$5/Setup!$C$36)+IF($V101=13,N($F101),0))-CJ101,0),MAX($P101-SUM(DV101:EG101),0))</f>
        <v>0</v>
      </c>
      <c r="EI101" s="48" t="n">
        <f aca="false">MIN(MAX((GG100*(1+GG$5/Setup!$C$36)+IF($V101=14,N($F101),0))-CK101,0),MAX($P101-SUM(DV101:EH101),0))</f>
        <v>0</v>
      </c>
      <c r="EJ101" s="48" t="n">
        <f aca="false">MIN(MAX((GH100*(1+GH$5/Setup!$C$36)+IF($V101=15,N($F101),0))-CL101,0),MAX($P101-SUM(DV101:EI101),0))</f>
        <v>0</v>
      </c>
      <c r="EK101" s="48" t="n">
        <f aca="false">MIN(MAX((GI100*(1+GI$5/Setup!$C$36)+IF($V101=16,N($F101),0))-CM101,0),MAX($P101-SUM(DV101:EJ101),0))</f>
        <v>0</v>
      </c>
      <c r="EL101" s="48" t="n">
        <f aca="false">MIN(MAX((GJ100*(1+GJ$5/Setup!$C$36)+IF($V101=17,N($F101),0))-CN101,0),MAX($P101-SUM(DV101:EK101),0))</f>
        <v>0</v>
      </c>
      <c r="EM101" s="48" t="n">
        <f aca="false">MIN(MAX((GK100*(1+GK$5/Setup!$C$36)+IF($V101=18,N($F101),0))-CO101,0),MAX($P101-SUM(DV101:EL101),0))</f>
        <v>0</v>
      </c>
      <c r="EN101" s="48" t="n">
        <f aca="false">MIN(MAX((GL100*(1+GL$5/Setup!$C$36)+IF($V101=19,N($F101),0))-CP101,0),MAX($P101-SUM(DV101:EM101),0))</f>
        <v>0</v>
      </c>
      <c r="EO101" s="48" t="n">
        <f aca="false">MIN(MAX((GM100*(1+GM$5/Setup!$C$36)+IF($V101=20,N($F101),0))-CQ101,0),MAX($P101-SUM(DV101:EN101),0))</f>
        <v>0</v>
      </c>
      <c r="EP101" s="48" t="n">
        <f aca="false">MIN(MAX((GN100*(1+GN$5/Setup!$C$36)+IF($V101=21,N($F101),0))-CR101,0),MAX($P101-SUM(DV101:EO101),0))</f>
        <v>0</v>
      </c>
      <c r="EQ101" s="48" t="n">
        <f aca="false">MIN(MAX((GO100*(1+GO$5/Setup!$C$36)+IF($V101=22,N($F101),0))-CS101,0),MAX($P101-SUM(DV101:EP101),0))</f>
        <v>0</v>
      </c>
      <c r="ER101" s="48" t="n">
        <f aca="false">MIN(MAX((GP100*(1+GP$5/Setup!$C$36)+IF($V101=23,N($F101),0))-CT101,0),MAX($P101-SUM(DV101:EQ101),0))</f>
        <v>0</v>
      </c>
      <c r="ES101" s="48" t="n">
        <f aca="false">MIN(MAX((GQ100*(1+GQ$5/Setup!$C$36)+IF($V101=24,N($F101),0))-CU101,0),MAX($P101-SUM(DV101:ER101),0))</f>
        <v>0</v>
      </c>
      <c r="ET101" s="48" t="n">
        <f aca="false">MIN(MAX((GR100*(1+GR$5/Setup!$C$36)+IF($V101=25,N($F101),0))-CV101,0),MAX($P101-SUM(DV101:ES101),0))</f>
        <v>0</v>
      </c>
      <c r="EU101" s="48" t="n">
        <f aca="false">MIN(MAX((GS100*(1+GS$5/Setup!$C$36)+IF($V101=26,N($F101),0))-CW101,0),MAX($P101-SUM(DV101:ET101),0))</f>
        <v>0</v>
      </c>
      <c r="EV101" s="48" t="n">
        <f aca="false">MIN(MAX((GT100*(1+GT$5/Setup!$C$36)+IF($V101=27,N($F101),0))-CX101,0),MAX($P101-SUM(DV101:EU101),0))</f>
        <v>0</v>
      </c>
      <c r="EW101" s="48" t="n">
        <f aca="false">MIN(MAX((GU100*(1+GU$5/Setup!$C$36)+IF($V101=28,N($F101),0))-CY101,0),MAX($P101-SUM(DV101:EV101),0))</f>
        <v>0</v>
      </c>
      <c r="EX101" s="48" t="n">
        <f aca="false">MIN(MAX((GV100*(1+GV$5/Setup!$C$36)+IF($V101=29,N($F101),0))-CZ101,0),MAX($P101-SUM(DV101:EW101),0))</f>
        <v>0</v>
      </c>
      <c r="EY101" s="48" t="n">
        <f aca="false">MIN(MAX((GW100*(1+GW$5/Setup!$C$36)+IF($V101=30,N($F101),0))-DA101,0),MAX($P101-SUM(DV101:EX101),0))</f>
        <v>0</v>
      </c>
      <c r="EZ101" s="48" t="n">
        <f aca="false">MIN(MAX((GX100*(1+GX$5/Setup!$C$36)+IF($V101=31,N($F101),0))-DB101,0),MAX($P101-SUM(DV101:EY101),0))</f>
        <v>0</v>
      </c>
      <c r="FA101" s="48" t="n">
        <f aca="false">MIN(MAX((GY100*(1+GY$5/Setup!$C$36)+IF($V101=32,N($F101),0))-DC101,0),MAX($P101-SUM(DV101:EZ101),0))</f>
        <v>0</v>
      </c>
      <c r="FB101" s="48" t="n">
        <f aca="false">MIN(MAX((GZ100*(1+GZ$5/Setup!$C$36)+IF($V101=33,N($F101),0))-DD101,0),MAX($P101-SUM(DV101:FA101),0))</f>
        <v>0</v>
      </c>
      <c r="FC101" s="48" t="n">
        <f aca="false">MIN(MAX((HA100*(1+HA$5/Setup!$C$36)+IF($V101=34,N($F101),0))-DE101,0),MAX($P101-SUM(DV101:FB101),0))</f>
        <v>0</v>
      </c>
      <c r="FD101" s="48" t="n">
        <f aca="false">MIN(MAX((HB100*(1+HB$5/Setup!$C$36)+IF($V101=35,N($F101),0))-DF101,0),MAX($P101-SUM(DV101:FC101),0))</f>
        <v>0</v>
      </c>
      <c r="FE101" s="48" t="n">
        <f aca="false">MIN(MAX((HC100*(1+HC$5/Setup!$C$36)+IF($V101=36,N($F101),0))-DG101,0),MAX($P101-SUM(DV101:FD101),0))</f>
        <v>0</v>
      </c>
      <c r="FF101" s="48" t="n">
        <f aca="false">MIN(MAX((HD100*(1+HD$5/Setup!$C$36)+IF($V101=37,N($F101),0))-DH101,0),MAX($P101-SUM(DV101:FE101),0))</f>
        <v>0</v>
      </c>
      <c r="FG101" s="48" t="n">
        <f aca="false">MIN(MAX((HE100*(1+HE$5/Setup!$C$36)+IF($V101=38,N($F101),0))-DI101,0),MAX($P101-SUM(DV101:FF101),0))</f>
        <v>0</v>
      </c>
      <c r="FH101" s="48" t="n">
        <f aca="false">MIN(MAX((HF100*(1+HF$5/Setup!$C$36)+IF($V101=39,N($F101),0))-DJ101,0),MAX($P101-SUM(DV101:FG101),0))</f>
        <v>0</v>
      </c>
      <c r="FI101" s="48" t="n">
        <f aca="false">MIN(MAX((HG100*(1+HG$5/Setup!$C$36)+IF($V101=40,N($F101),0))-DK101,0),MAX($P101-SUM(DV101:FH101),0))</f>
        <v>0</v>
      </c>
      <c r="FJ101" s="48" t="n">
        <f aca="false">MIN(MAX((HH100*(1+HH$5/Setup!$C$36)+IF($V101=41,N($F101),0))-DL101,0),MAX($P101-SUM(DV101:FI101),0))</f>
        <v>0</v>
      </c>
      <c r="FK101" s="48" t="n">
        <f aca="false">MIN(MAX((HI100*(1+HI$5/Setup!$C$36)+IF($V101=42,N($F101),0))-DM101,0),MAX($P101-SUM(DV101:FJ101),0))</f>
        <v>0</v>
      </c>
      <c r="FL101" s="48" t="n">
        <f aca="false">MIN(MAX((HJ100*(1+HJ$5/Setup!$C$36)+IF($V101=43,N($F101),0))-DN101,0),MAX($P101-SUM(DV101:FK101),0))</f>
        <v>0</v>
      </c>
      <c r="FM101" s="48" t="n">
        <f aca="false">MIN(MAX((HK100*(1+HK$5/Setup!$C$36)+IF($V101=44,N($F101),0))-DO101,0),MAX($P101-SUM(DV101:FL101),0))</f>
        <v>0</v>
      </c>
      <c r="FN101" s="48" t="n">
        <f aca="false">MIN(MAX((HL100*(1+HL$5/Setup!$C$36)+IF($V101=45,N($F101),0))-DP101,0),MAX($P101-SUM(DV101:FM101),0))</f>
        <v>0</v>
      </c>
      <c r="FO101" s="48" t="n">
        <f aca="false">MIN(MAX((HM100*(1+HM$5/Setup!$C$36)+IF($V101=46,N($F101),0))-DQ101,0),MAX($P101-SUM(DV101:FN101),0))</f>
        <v>0</v>
      </c>
      <c r="FP101" s="48" t="n">
        <f aca="false">MIN(MAX((HN100*(1+HN$5/Setup!$C$36)+IF($V101=47,N($F101),0))-DR101,0),MAX($P101-SUM(DV101:FO101),0))</f>
        <v>0</v>
      </c>
      <c r="FQ101" s="48" t="n">
        <f aca="false">MIN(MAX((HO100*(1+HO$5/Setup!$C$36)+IF($V101=48,N($F101),0))-DS101,0),MAX($P101-SUM(DV101:FP101),0))</f>
        <v>0</v>
      </c>
      <c r="FR101" s="48" t="n">
        <f aca="false">MIN(MAX((HP100*(1+HP$5/Setup!$C$36)+IF($V101=49,N($F101),0))-DT101,0),MAX($P101-SUM(DV101:FQ101),0))</f>
        <v>0</v>
      </c>
      <c r="FS101" s="48" t="n">
        <f aca="false">MIN(MAX((HQ100*(1+HQ$5/Setup!$C$36)+IF($V101=50,N($F101),0))-DU101,0),MAX($P101-SUM(DV101:FR101),0))</f>
        <v>0</v>
      </c>
      <c r="FT101" s="48" t="n">
        <f aca="false">IF((FT100*(1+FT$5/Setup!$C$36)+IF($V101=1,N($F101),0))-BX101-DV101&lt;0.005,0,(FT100*(1+FT$5/Setup!$C$36)+IF($V101=1,N($F101),0))-BX101-DV101)</f>
        <v>0</v>
      </c>
      <c r="FU101" s="48" t="n">
        <f aca="false">IF((FU100*(1+FU$5/Setup!$C$36)+IF($V101=2,N($F101),0))-BY101-DW101&lt;0.005,0,(FU100*(1+FU$5/Setup!$C$36)+IF($V101=2,N($F101),0))-BY101-DW101)</f>
        <v>0</v>
      </c>
      <c r="FV101" s="48" t="n">
        <f aca="false">IF((FV100*(1+FV$5/Setup!$C$36)+IF($V101=3,N($F101),0))-BZ101-DX101&lt;0.005,0,(FV100*(1+FV$5/Setup!$C$36)+IF($V101=3,N($F101),0))-BZ101-DX101)</f>
        <v>0</v>
      </c>
      <c r="FW101" s="48" t="n">
        <f aca="false">IF((FW100*(1+FW$5/Setup!$C$36)+IF($V101=4,N($F101),0))-CA101-DY101&lt;0.005,0,(FW100*(1+FW$5/Setup!$C$36)+IF($V101=4,N($F101),0))-CA101-DY101)</f>
        <v>0</v>
      </c>
      <c r="FX101" s="48" t="n">
        <f aca="false">IF((FX100*(1+FX$5/Setup!$C$36)+IF($V101=5,N($F101),0))-CB101-DZ101&lt;0.005,0,(FX100*(1+FX$5/Setup!$C$36)+IF($V101=5,N($F101),0))-CB101-DZ101)</f>
        <v>0</v>
      </c>
      <c r="FY101" s="48" t="n">
        <f aca="false">IF((FY100*(1+FY$5/Setup!$C$36)+IF($V101=6,N($F101),0))-CC101-EA101&lt;0.005,0,(FY100*(1+FY$5/Setup!$C$36)+IF($V101=6,N($F101),0))-CC101-EA101)</f>
        <v>0</v>
      </c>
      <c r="FZ101" s="48" t="n">
        <f aca="false">IF((FZ100*(1+FZ$5/Setup!$C$36)+IF($V101=7,N($F101),0))-CD101-EB101&lt;0.005,0,(FZ100*(1+FZ$5/Setup!$C$36)+IF($V101=7,N($F101),0))-CD101-EB101)</f>
        <v>0</v>
      </c>
      <c r="GA101" s="48" t="n">
        <f aca="false">IF((GA100*(1+GA$5/Setup!$C$36)+IF($V101=8,N($F101),0))-CE101-EC101&lt;0.005,0,(GA100*(1+GA$5/Setup!$C$36)+IF($V101=8,N($F101),0))-CE101-EC101)</f>
        <v>0</v>
      </c>
      <c r="GB101" s="48" t="n">
        <f aca="false">IF((GB100*(1+GB$5/Setup!$C$36)+IF($V101=9,N($F101),0))-CF101-ED101&lt;0.005,0,(GB100*(1+GB$5/Setup!$C$36)+IF($V101=9,N($F101),0))-CF101-ED101)</f>
        <v>0</v>
      </c>
      <c r="GC101" s="48" t="n">
        <f aca="false">IF((GC100*(1+GC$5/Setup!$C$36)+IF($V101=10,N($F101),0))-CG101-EE101&lt;0.005,0,(GC100*(1+GC$5/Setup!$C$36)+IF($V101=10,N($F101),0))-CG101-EE101)</f>
        <v>0</v>
      </c>
      <c r="GD101" s="48" t="n">
        <f aca="false">IF((GD100*(1+GD$5/Setup!$C$36)+IF($V101=11,N($F101),0))-CH101-EF101&lt;0.005,0,(GD100*(1+GD$5/Setup!$C$36)+IF($V101=11,N($F101),0))-CH101-EF101)</f>
        <v>0</v>
      </c>
      <c r="GE101" s="48" t="n">
        <f aca="false">IF((GE100*(1+GE$5/Setup!$C$36)+IF($V101=12,N($F101),0))-CI101-EG101&lt;0.005,0,(GE100*(1+GE$5/Setup!$C$36)+IF($V101=12,N($F101),0))-CI101-EG101)</f>
        <v>0</v>
      </c>
      <c r="GF101" s="48" t="n">
        <f aca="false">IF((GF100*(1+GF$5/Setup!$C$36)+IF($V101=13,N($F101),0))-CJ101-EH101&lt;0.005,0,(GF100*(1+GF$5/Setup!$C$36)+IF($V101=13,N($F101),0))-CJ101-EH101)</f>
        <v>0</v>
      </c>
      <c r="GG101" s="48" t="n">
        <f aca="false">IF((GG100*(1+GG$5/Setup!$C$36)+IF($V101=14,N($F101),0))-CK101-EI101&lt;0.005,0,(GG100*(1+GG$5/Setup!$C$36)+IF($V101=14,N($F101),0))-CK101-EI101)</f>
        <v>0</v>
      </c>
      <c r="GH101" s="48" t="n">
        <f aca="false">IF((GH100*(1+GH$5/Setup!$C$36)+IF($V101=15,N($F101),0))-CL101-EJ101&lt;0.005,0,(GH100*(1+GH$5/Setup!$C$36)+IF($V101=15,N($F101),0))-CL101-EJ101)</f>
        <v>0</v>
      </c>
      <c r="GI101" s="48" t="n">
        <f aca="false">IF((GI100*(1+GI$5/Setup!$C$36)+IF($V101=16,N($F101),0))-CM101-EK101&lt;0.005,0,(GI100*(1+GI$5/Setup!$C$36)+IF($V101=16,N($F101),0))-CM101-EK101)</f>
        <v>0</v>
      </c>
      <c r="GJ101" s="48" t="n">
        <f aca="false">IF((GJ100*(1+GJ$5/Setup!$C$36)+IF($V101=17,N($F101),0))-CN101-EL101&lt;0.005,0,(GJ100*(1+GJ$5/Setup!$C$36)+IF($V101=17,N($F101),0))-CN101-EL101)</f>
        <v>0</v>
      </c>
      <c r="GK101" s="48" t="n">
        <f aca="false">IF((GK100*(1+GK$5/Setup!$C$36)+IF($V101=18,N($F101),0))-CO101-EM101&lt;0.005,0,(GK100*(1+GK$5/Setup!$C$36)+IF($V101=18,N($F101),0))-CO101-EM101)</f>
        <v>0</v>
      </c>
      <c r="GL101" s="48" t="n">
        <f aca="false">IF((GL100*(1+GL$5/Setup!$C$36)+IF($V101=19,N($F101),0))-CP101-EN101&lt;0.005,0,(GL100*(1+GL$5/Setup!$C$36)+IF($V101=19,N($F101),0))-CP101-EN101)</f>
        <v>0</v>
      </c>
      <c r="GM101" s="48" t="n">
        <f aca="false">IF((GM100*(1+GM$5/Setup!$C$36)+IF($V101=20,N($F101),0))-CQ101-EO101&lt;0.005,0,(GM100*(1+GM$5/Setup!$C$36)+IF($V101=20,N($F101),0))-CQ101-EO101)</f>
        <v>0</v>
      </c>
      <c r="GN101" s="48" t="n">
        <f aca="false">IF((GN100*(1+GN$5/Setup!$C$36)+IF($V101=21,N($F101),0))-CR101-EP101&lt;0.005,0,(GN100*(1+GN$5/Setup!$C$36)+IF($V101=21,N($F101),0))-CR101-EP101)</f>
        <v>0</v>
      </c>
      <c r="GO101" s="48" t="n">
        <f aca="false">IF((GO100*(1+GO$5/Setup!$C$36)+IF($V101=22,N($F101),0))-CS101-EQ101&lt;0.005,0,(GO100*(1+GO$5/Setup!$C$36)+IF($V101=22,N($F101),0))-CS101-EQ101)</f>
        <v>0</v>
      </c>
      <c r="GP101" s="48" t="n">
        <f aca="false">IF((GP100*(1+GP$5/Setup!$C$36)+IF($V101=23,N($F101),0))-CT101-ER101&lt;0.005,0,(GP100*(1+GP$5/Setup!$C$36)+IF($V101=23,N($F101),0))-CT101-ER101)</f>
        <v>0</v>
      </c>
      <c r="GQ101" s="48" t="n">
        <f aca="false">IF((GQ100*(1+GQ$5/Setup!$C$36)+IF($V101=24,N($F101),0))-CU101-ES101&lt;0.005,0,(GQ100*(1+GQ$5/Setup!$C$36)+IF($V101=24,N($F101),0))-CU101-ES101)</f>
        <v>0</v>
      </c>
      <c r="GR101" s="48" t="n">
        <f aca="false">IF((GR100*(1+GR$5/Setup!$C$36)+IF($V101=25,N($F101),0))-CV101-ET101&lt;0.005,0,(GR100*(1+GR$5/Setup!$C$36)+IF($V101=25,N($F101),0))-CV101-ET101)</f>
        <v>0</v>
      </c>
      <c r="GS101" s="48" t="n">
        <f aca="false">IF((GS100*(1+GS$5/Setup!$C$36)+IF($V101=26,N($F101),0))-CW101-EU101&lt;0.005,0,(GS100*(1+GS$5/Setup!$C$36)+IF($V101=26,N($F101),0))-CW101-EU101)</f>
        <v>0</v>
      </c>
      <c r="GT101" s="48" t="n">
        <f aca="false">IF((GT100*(1+GT$5/Setup!$C$36)+IF($V101=27,N($F101),0))-CX101-EV101&lt;0.005,0,(GT100*(1+GT$5/Setup!$C$36)+IF($V101=27,N($F101),0))-CX101-EV101)</f>
        <v>0</v>
      </c>
      <c r="GU101" s="48" t="n">
        <f aca="false">IF((GU100*(1+GU$5/Setup!$C$36)+IF($V101=28,N($F101),0))-CY101-EW101&lt;0.005,0,(GU100*(1+GU$5/Setup!$C$36)+IF($V101=28,N($F101),0))-CY101-EW101)</f>
        <v>0</v>
      </c>
      <c r="GV101" s="48" t="n">
        <f aca="false">IF((GV100*(1+GV$5/Setup!$C$36)+IF($V101=29,N($F101),0))-CZ101-EX101&lt;0.005,0,(GV100*(1+GV$5/Setup!$C$36)+IF($V101=29,N($F101),0))-CZ101-EX101)</f>
        <v>0</v>
      </c>
      <c r="GW101" s="48" t="n">
        <f aca="false">IF((GW100*(1+GW$5/Setup!$C$36)+IF($V101=30,N($F101),0))-DA101-EY101&lt;0.005,0,(GW100*(1+GW$5/Setup!$C$36)+IF($V101=30,N($F101),0))-DA101-EY101)</f>
        <v>0</v>
      </c>
      <c r="GX101" s="48" t="n">
        <f aca="false">IF((GX100*(1+GX$5/Setup!$C$36)+IF($V101=31,N($F101),0))-DB101-EZ101&lt;0.005,0,(GX100*(1+GX$5/Setup!$C$36)+IF($V101=31,N($F101),0))-DB101-EZ101)</f>
        <v>0</v>
      </c>
      <c r="GY101" s="48" t="n">
        <f aca="false">IF((GY100*(1+GY$5/Setup!$C$36)+IF($V101=32,N($F101),0))-DC101-FA101&lt;0.005,0,(GY100*(1+GY$5/Setup!$C$36)+IF($V101=32,N($F101),0))-DC101-FA101)</f>
        <v>0</v>
      </c>
      <c r="GZ101" s="48" t="n">
        <f aca="false">IF((GZ100*(1+GZ$5/Setup!$C$36)+IF($V101=33,N($F101),0))-DD101-FB101&lt;0.005,0,(GZ100*(1+GZ$5/Setup!$C$36)+IF($V101=33,N($F101),0))-DD101-FB101)</f>
        <v>0</v>
      </c>
      <c r="HA101" s="48" t="n">
        <f aca="false">IF((HA100*(1+HA$5/Setup!$C$36)+IF($V101=34,N($F101),0))-DE101-FC101&lt;0.005,0,(HA100*(1+HA$5/Setup!$C$36)+IF($V101=34,N($F101),0))-DE101-FC101)</f>
        <v>0</v>
      </c>
      <c r="HB101" s="48" t="n">
        <f aca="false">IF((HB100*(1+HB$5/Setup!$C$36)+IF($V101=35,N($F101),0))-DF101-FD101&lt;0.005,0,(HB100*(1+HB$5/Setup!$C$36)+IF($V101=35,N($F101),0))-DF101-FD101)</f>
        <v>0</v>
      </c>
      <c r="HC101" s="48" t="n">
        <f aca="false">IF((HC100*(1+HC$5/Setup!$C$36)+IF($V101=36,N($F101),0))-DG101-FE101&lt;0.005,0,(HC100*(1+HC$5/Setup!$C$36)+IF($V101=36,N($F101),0))-DG101-FE101)</f>
        <v>0</v>
      </c>
      <c r="HD101" s="48" t="n">
        <f aca="false">IF((HD100*(1+HD$5/Setup!$C$36)+IF($V101=37,N($F101),0))-DH101-FF101&lt;0.005,0,(HD100*(1+HD$5/Setup!$C$36)+IF($V101=37,N($F101),0))-DH101-FF101)</f>
        <v>0</v>
      </c>
      <c r="HE101" s="48" t="n">
        <f aca="false">IF((HE100*(1+HE$5/Setup!$C$36)+IF($V101=38,N($F101),0))-DI101-FG101&lt;0.005,0,(HE100*(1+HE$5/Setup!$C$36)+IF($V101=38,N($F101),0))-DI101-FG101)</f>
        <v>0</v>
      </c>
      <c r="HF101" s="48" t="n">
        <f aca="false">IF((HF100*(1+HF$5/Setup!$C$36)+IF($V101=39,N($F101),0))-DJ101-FH101&lt;0.005,0,(HF100*(1+HF$5/Setup!$C$36)+IF($V101=39,N($F101),0))-DJ101-FH101)</f>
        <v>0</v>
      </c>
      <c r="HG101" s="48" t="n">
        <f aca="false">IF((HG100*(1+HG$5/Setup!$C$36)+IF($V101=40,N($F101),0))-DK101-FI101&lt;0.005,0,(HG100*(1+HG$5/Setup!$C$36)+IF($V101=40,N($F101),0))-DK101-FI101)</f>
        <v>0</v>
      </c>
      <c r="HH101" s="48" t="n">
        <f aca="false">IF((HH100*(1+HH$5/Setup!$C$36)+IF($V101=41,N($F101),0))-DL101-FJ101&lt;0.005,0,(HH100*(1+HH$5/Setup!$C$36)+IF($V101=41,N($F101),0))-DL101-FJ101)</f>
        <v>0</v>
      </c>
      <c r="HI101" s="48" t="n">
        <f aca="false">IF((HI100*(1+HI$5/Setup!$C$36)+IF($V101=42,N($F101),0))-DM101-FK101&lt;0.005,0,(HI100*(1+HI$5/Setup!$C$36)+IF($V101=42,N($F101),0))-DM101-FK101)</f>
        <v>0</v>
      </c>
      <c r="HJ101" s="48" t="n">
        <f aca="false">IF((HJ100*(1+HJ$5/Setup!$C$36)+IF($V101=43,N($F101),0))-DN101-FL101&lt;0.005,0,(HJ100*(1+HJ$5/Setup!$C$36)+IF($V101=43,N($F101),0))-DN101-FL101)</f>
        <v>0</v>
      </c>
      <c r="HK101" s="48" t="n">
        <f aca="false">IF((HK100*(1+HK$5/Setup!$C$36)+IF($V101=44,N($F101),0))-DO101-FM101&lt;0.005,0,(HK100*(1+HK$5/Setup!$C$36)+IF($V101=44,N($F101),0))-DO101-FM101)</f>
        <v>0</v>
      </c>
      <c r="HL101" s="48" t="n">
        <f aca="false">IF((HL100*(1+HL$5/Setup!$C$36)+IF($V101=45,N($F101),0))-DP101-FN101&lt;0.005,0,(HL100*(1+HL$5/Setup!$C$36)+IF($V101=45,N($F101),0))-DP101-FN101)</f>
        <v>0</v>
      </c>
      <c r="HM101" s="48" t="n">
        <f aca="false">IF((HM100*(1+HM$5/Setup!$C$36)+IF($V101=46,N($F101),0))-DQ101-FO101&lt;0.005,0,(HM100*(1+HM$5/Setup!$C$36)+IF($V101=46,N($F101),0))-DQ101-FO101)</f>
        <v>0</v>
      </c>
      <c r="HN101" s="48" t="n">
        <f aca="false">IF((HN100*(1+HN$5/Setup!$C$36)+IF($V101=47,N($F101),0))-DR101-FP101&lt;0.005,0,(HN100*(1+HN$5/Setup!$C$36)+IF($V101=47,N($F101),0))-DR101-FP101)</f>
        <v>0</v>
      </c>
      <c r="HO101" s="48" t="n">
        <f aca="false">IF((HO100*(1+HO$5/Setup!$C$36)+IF($V101=48,N($F101),0))-DS101-FQ101&lt;0.005,0,(HO100*(1+HO$5/Setup!$C$36)+IF($V101=48,N($F101),0))-DS101-FQ101)</f>
        <v>0</v>
      </c>
      <c r="HP101" s="48" t="n">
        <f aca="false">IF((HP100*(1+HP$5/Setup!$C$36)+IF($V101=49,N($F101),0))-DT101-FR101&lt;0.005,0,(HP100*(1+HP$5/Setup!$C$36)+IF($V101=49,N($F101),0))-DT101-FR101)</f>
        <v>0</v>
      </c>
      <c r="HQ101" s="48" t="n">
        <f aca="false">IF((HQ100*(1+HQ$5/Setup!$C$36)+IF($V101=50,N($F101),0))-DU101-FS101&lt;0.005,0,(HQ100*(1+HQ$5/Setup!$C$36)+IF($V101=50,N($F101),0))-DU101-FS101)</f>
        <v>0</v>
      </c>
    </row>
    <row r="102" customFormat="false" ht="15" hidden="false" customHeight="false" outlineLevel="0" collapsed="false">
      <c r="A102" s="44" t="n">
        <v>94</v>
      </c>
      <c r="B102" s="45" t="n">
        <f aca="false">IF(Setup!$C$7="Every month",EDATE(Setup!$C$8,($A102-1)),IF(Setup!$C$7="Twice a month",DATE(YEAR(Setup!$C$8),MONTH(Setup!$C$8)+INT((($A102-1)+Setup!$C$41)/2),MIN(IF(MOD(($A102-1)+Setup!$C$41,2)=0,Setup!$C$39,Setup!$C$40),DAY(EOMONTH(DATE(YEAR(Setup!$C$8),MONTH(Setup!$C$8)+INT((($A102-1)+Setup!$C$41)/2),1),0)))),Setup!$C$8+($A102-1)*IF(Setup!$C$7="Every week",7,14)))</f>
        <v>47627</v>
      </c>
      <c r="C102" s="45" t="n">
        <f aca="false">IF(Setup!$C$7="Every month",EDATE(Setup!$C$8,$A102),IF(Setup!$C$7="Twice a month",DATE(YEAR(Setup!$C$8),MONTH(Setup!$C$8)+INT(($A102+Setup!$C$41)/2),MIN(IF(MOD($A102+Setup!$C$41,2)=0,Setup!$C$39,Setup!$C$40),DAY(EOMONTH(DATE(YEAR(Setup!$C$8),MONTH(Setup!$C$8)+INT(($A102+Setup!$C$41)/2),1),0)))),Setup!$C$8+$A102*IF(Setup!$C$7="Every week",7,14)))</f>
        <v>47641</v>
      </c>
      <c r="D102" s="46"/>
      <c r="E102" s="47"/>
      <c r="F102" s="47"/>
      <c r="G102" s="47"/>
      <c r="H102" s="47"/>
      <c r="I102" s="48" t="n">
        <f aca="false">N(Setup!$C$11)+N(E102)</f>
        <v>100</v>
      </c>
      <c r="J102" s="48" t="n">
        <f aca="false">MIN(Setup!$C$37,MAX(I102,0))</f>
        <v>9.23076923076923</v>
      </c>
      <c r="K102" s="48" t="n">
        <f aca="false">MIN(MAX(N(Setup!$C$14)-L101,0),MAX(I102-J102,0))</f>
        <v>0</v>
      </c>
      <c r="L102" s="48" t="n">
        <f aca="false">L101+K102-N(G102)</f>
        <v>500</v>
      </c>
      <c r="M102" s="48" t="n">
        <f aca="false">M101+J102-N(H102)</f>
        <v>867.69230769231</v>
      </c>
      <c r="N102" s="48" t="n">
        <f aca="false">SUM(BX102:DU102)</f>
        <v>0</v>
      </c>
      <c r="O102" s="48" t="n">
        <f aca="false">SUM(Z102:BW102)-N102</f>
        <v>0</v>
      </c>
      <c r="P102" s="48" t="n">
        <f aca="false">MAX(I102-J102-K102,0)+O102</f>
        <v>90.7692307692308</v>
      </c>
      <c r="Q102" s="48" t="n">
        <f aca="false">SUM(DV102:FS102)</f>
        <v>0</v>
      </c>
      <c r="R102" s="49" t="n">
        <f aca="false">N102+J102+K102+Q102</f>
        <v>9.23076923076923</v>
      </c>
      <c r="S102" s="48" t="n">
        <f aca="false">T102-T101-N(F102)+N102+Q102</f>
        <v>0</v>
      </c>
      <c r="T102" s="49" t="n">
        <f aca="false">SUM(FT102:HQ102)</f>
        <v>0</v>
      </c>
      <c r="U102" s="44" t="str">
        <f aca="false">IF(T101&lt;0.005,"",INDEX(Helpers!$C$2:$C$51,IF(_xlfn.MINIFS($DV$6:$FS$6,DV102:FS102,"&gt;0.005")=0,V102,_xlfn.MINIFS($DV$6:$FS$6,DV102:FS102,"&gt;0.005"))))</f>
        <v/>
      </c>
      <c r="V102" s="44" t="n">
        <f aca="false">IF(_xlfn.MINIFS($FT$6:$HQ$6,FT101:HQ101,"&gt;0.005")=0,1,_xlfn.MINIFS($FT$6:$HQ$6,FT101:HQ101,"&gt;0.005"))</f>
        <v>1</v>
      </c>
      <c r="W102" s="44" t="n">
        <f aca="false">IF(AND(D102&lt;&gt;"Paid",T101&gt;0.005),1,0)</f>
        <v>0</v>
      </c>
      <c r="X102" s="48" t="n">
        <f aca="false">SUMPRODUCT(((Helpers!$G$2:$G$51*(1+(Helpers!$D$2:$D$51+0.000000001)/12)^(($B102-Setup!$C$8)/(365.25/12))-Helpers!$E$2:$E$51*((1+(Helpers!$D$2:$D$51+0.000000001)/12)^(($B102-Setup!$C$8)/(365.25/12))-1)/((Helpers!$D$2:$D$51+0.000000001)/12))&gt;0)*(Helpers!$G$2:$G$51*(1+(Helpers!$D$2:$D$51+0.000000001)/12)^(($B102-Setup!$C$8)/(365.25/12))-Helpers!$E$2:$E$51*((1+(Helpers!$D$2:$D$51+0.000000001)/12)^(($B102-Setup!$C$8)/(365.25/12))-1)/((Helpers!$D$2:$D$51+0.000000001)/12)))</f>
        <v>0</v>
      </c>
      <c r="Y102" s="48"/>
      <c r="Z102" s="48" t="n">
        <f aca="false">IF(OR(N(Z$5)=0,Z$6=""),0,Z$5*((DATE(YEAR($B102),MONTH($B102),MIN(Z$6,DAY(EOMONTH($B102,0))))&gt;=$B102)*(DATE(YEAR($B102),MONTH($B102),MIN(Z$6,DAY(EOMONTH($B102,0))))&lt;$C102)+(DATE(YEAR($B102),MONTH($B102)+1,MIN(Z$6,DAY(EOMONTH($B102,1))))&gt;=$B102)*(DATE(YEAR($B102),MONTH($B102)+1,MIN(Z$6,DAY(EOMONTH($B102,1))))&lt;$C102)))</f>
        <v>0</v>
      </c>
      <c r="AA102" s="48" t="n">
        <f aca="false">IF(OR(N(AA$5)=0,AA$6=""),0,AA$5*((DATE(YEAR($B102),MONTH($B102),MIN(AA$6,DAY(EOMONTH($B102,0))))&gt;=$B102)*(DATE(YEAR($B102),MONTH($B102),MIN(AA$6,DAY(EOMONTH($B102,0))))&lt;$C102)+(DATE(YEAR($B102),MONTH($B102)+1,MIN(AA$6,DAY(EOMONTH($B102,1))))&gt;=$B102)*(DATE(YEAR($B102),MONTH($B102)+1,MIN(AA$6,DAY(EOMONTH($B102,1))))&lt;$C102)))</f>
        <v>0</v>
      </c>
      <c r="AB102" s="48" t="n">
        <f aca="false">IF(OR(N(AB$5)=0,AB$6=""),0,AB$5*((DATE(YEAR($B102),MONTH($B102),MIN(AB$6,DAY(EOMONTH($B102,0))))&gt;=$B102)*(DATE(YEAR($B102),MONTH($B102),MIN(AB$6,DAY(EOMONTH($B102,0))))&lt;$C102)+(DATE(YEAR($B102),MONTH($B102)+1,MIN(AB$6,DAY(EOMONTH($B102,1))))&gt;=$B102)*(DATE(YEAR($B102),MONTH($B102)+1,MIN(AB$6,DAY(EOMONTH($B102,1))))&lt;$C102)))</f>
        <v>0</v>
      </c>
      <c r="AC102" s="48" t="n">
        <f aca="false">IF(OR(N(AC$5)=0,AC$6=""),0,AC$5*((DATE(YEAR($B102),MONTH($B102),MIN(AC$6,DAY(EOMONTH($B102,0))))&gt;=$B102)*(DATE(YEAR($B102),MONTH($B102),MIN(AC$6,DAY(EOMONTH($B102,0))))&lt;$C102)+(DATE(YEAR($B102),MONTH($B102)+1,MIN(AC$6,DAY(EOMONTH($B102,1))))&gt;=$B102)*(DATE(YEAR($B102),MONTH($B102)+1,MIN(AC$6,DAY(EOMONTH($B102,1))))&lt;$C102)))</f>
        <v>0</v>
      </c>
      <c r="AD102" s="48" t="n">
        <f aca="false">IF(OR(N(AD$5)=0,AD$6=""),0,AD$5*((DATE(YEAR($B102),MONTH($B102),MIN(AD$6,DAY(EOMONTH($B102,0))))&gt;=$B102)*(DATE(YEAR($B102),MONTH($B102),MIN(AD$6,DAY(EOMONTH($B102,0))))&lt;$C102)+(DATE(YEAR($B102),MONTH($B102)+1,MIN(AD$6,DAY(EOMONTH($B102,1))))&gt;=$B102)*(DATE(YEAR($B102),MONTH($B102)+1,MIN(AD$6,DAY(EOMONTH($B102,1))))&lt;$C102)))</f>
        <v>0</v>
      </c>
      <c r="AE102" s="48" t="n">
        <f aca="false">IF(OR(N(AE$5)=0,AE$6=""),0,AE$5*((DATE(YEAR($B102),MONTH($B102),MIN(AE$6,DAY(EOMONTH($B102,0))))&gt;=$B102)*(DATE(YEAR($B102),MONTH($B102),MIN(AE$6,DAY(EOMONTH($B102,0))))&lt;$C102)+(DATE(YEAR($B102),MONTH($B102)+1,MIN(AE$6,DAY(EOMONTH($B102,1))))&gt;=$B102)*(DATE(YEAR($B102),MONTH($B102)+1,MIN(AE$6,DAY(EOMONTH($B102,1))))&lt;$C102)))</f>
        <v>0</v>
      </c>
      <c r="AF102" s="48" t="n">
        <f aca="false">IF(OR(N(AF$5)=0,AF$6=""),0,AF$5*((DATE(YEAR($B102),MONTH($B102),MIN(AF$6,DAY(EOMONTH($B102,0))))&gt;=$B102)*(DATE(YEAR($B102),MONTH($B102),MIN(AF$6,DAY(EOMONTH($B102,0))))&lt;$C102)+(DATE(YEAR($B102),MONTH($B102)+1,MIN(AF$6,DAY(EOMONTH($B102,1))))&gt;=$B102)*(DATE(YEAR($B102),MONTH($B102)+1,MIN(AF$6,DAY(EOMONTH($B102,1))))&lt;$C102)))</f>
        <v>0</v>
      </c>
      <c r="AG102" s="48" t="n">
        <f aca="false">IF(OR(N(AG$5)=0,AG$6=""),0,AG$5*((DATE(YEAR($B102),MONTH($B102),MIN(AG$6,DAY(EOMONTH($B102,0))))&gt;=$B102)*(DATE(YEAR($B102),MONTH($B102),MIN(AG$6,DAY(EOMONTH($B102,0))))&lt;$C102)+(DATE(YEAR($B102),MONTH($B102)+1,MIN(AG$6,DAY(EOMONTH($B102,1))))&gt;=$B102)*(DATE(YEAR($B102),MONTH($B102)+1,MIN(AG$6,DAY(EOMONTH($B102,1))))&lt;$C102)))</f>
        <v>0</v>
      </c>
      <c r="AH102" s="48" t="n">
        <f aca="false">IF(OR(N(AH$5)=0,AH$6=""),0,AH$5*((DATE(YEAR($B102),MONTH($B102),MIN(AH$6,DAY(EOMONTH($B102,0))))&gt;=$B102)*(DATE(YEAR($B102),MONTH($B102),MIN(AH$6,DAY(EOMONTH($B102,0))))&lt;$C102)+(DATE(YEAR($B102),MONTH($B102)+1,MIN(AH$6,DAY(EOMONTH($B102,1))))&gt;=$B102)*(DATE(YEAR($B102),MONTH($B102)+1,MIN(AH$6,DAY(EOMONTH($B102,1))))&lt;$C102)))</f>
        <v>0</v>
      </c>
      <c r="AI102" s="48" t="n">
        <f aca="false">IF(OR(N(AI$5)=0,AI$6=""),0,AI$5*((DATE(YEAR($B102),MONTH($B102),MIN(AI$6,DAY(EOMONTH($B102,0))))&gt;=$B102)*(DATE(YEAR($B102),MONTH($B102),MIN(AI$6,DAY(EOMONTH($B102,0))))&lt;$C102)+(DATE(YEAR($B102),MONTH($B102)+1,MIN(AI$6,DAY(EOMONTH($B102,1))))&gt;=$B102)*(DATE(YEAR($B102),MONTH($B102)+1,MIN(AI$6,DAY(EOMONTH($B102,1))))&lt;$C102)))</f>
        <v>0</v>
      </c>
      <c r="AJ102" s="48" t="n">
        <f aca="false">IF(OR(N(AJ$5)=0,AJ$6=""),0,AJ$5*((DATE(YEAR($B102),MONTH($B102),MIN(AJ$6,DAY(EOMONTH($B102,0))))&gt;=$B102)*(DATE(YEAR($B102),MONTH($B102),MIN(AJ$6,DAY(EOMONTH($B102,0))))&lt;$C102)+(DATE(YEAR($B102),MONTH($B102)+1,MIN(AJ$6,DAY(EOMONTH($B102,1))))&gt;=$B102)*(DATE(YEAR($B102),MONTH($B102)+1,MIN(AJ$6,DAY(EOMONTH($B102,1))))&lt;$C102)))</f>
        <v>0</v>
      </c>
      <c r="AK102" s="48" t="n">
        <f aca="false">IF(OR(N(AK$5)=0,AK$6=""),0,AK$5*((DATE(YEAR($B102),MONTH($B102),MIN(AK$6,DAY(EOMONTH($B102,0))))&gt;=$B102)*(DATE(YEAR($B102),MONTH($B102),MIN(AK$6,DAY(EOMONTH($B102,0))))&lt;$C102)+(DATE(YEAR($B102),MONTH($B102)+1,MIN(AK$6,DAY(EOMONTH($B102,1))))&gt;=$B102)*(DATE(YEAR($B102),MONTH($B102)+1,MIN(AK$6,DAY(EOMONTH($B102,1))))&lt;$C102)))</f>
        <v>0</v>
      </c>
      <c r="AL102" s="48" t="n">
        <f aca="false">IF(OR(N(AL$5)=0,AL$6=""),0,AL$5*((DATE(YEAR($B102),MONTH($B102),MIN(AL$6,DAY(EOMONTH($B102,0))))&gt;=$B102)*(DATE(YEAR($B102),MONTH($B102),MIN(AL$6,DAY(EOMONTH($B102,0))))&lt;$C102)+(DATE(YEAR($B102),MONTH($B102)+1,MIN(AL$6,DAY(EOMONTH($B102,1))))&gt;=$B102)*(DATE(YEAR($B102),MONTH($B102)+1,MIN(AL$6,DAY(EOMONTH($B102,1))))&lt;$C102)))</f>
        <v>0</v>
      </c>
      <c r="AM102" s="48" t="n">
        <f aca="false">IF(OR(N(AM$5)=0,AM$6=""),0,AM$5*((DATE(YEAR($B102),MONTH($B102),MIN(AM$6,DAY(EOMONTH($B102,0))))&gt;=$B102)*(DATE(YEAR($B102),MONTH($B102),MIN(AM$6,DAY(EOMONTH($B102,0))))&lt;$C102)+(DATE(YEAR($B102),MONTH($B102)+1,MIN(AM$6,DAY(EOMONTH($B102,1))))&gt;=$B102)*(DATE(YEAR($B102),MONTH($B102)+1,MIN(AM$6,DAY(EOMONTH($B102,1))))&lt;$C102)))</f>
        <v>0</v>
      </c>
      <c r="AN102" s="48" t="n">
        <f aca="false">IF(OR(N(AN$5)=0,AN$6=""),0,AN$5*((DATE(YEAR($B102),MONTH($B102),MIN(AN$6,DAY(EOMONTH($B102,0))))&gt;=$B102)*(DATE(YEAR($B102),MONTH($B102),MIN(AN$6,DAY(EOMONTH($B102,0))))&lt;$C102)+(DATE(YEAR($B102),MONTH($B102)+1,MIN(AN$6,DAY(EOMONTH($B102,1))))&gt;=$B102)*(DATE(YEAR($B102),MONTH($B102)+1,MIN(AN$6,DAY(EOMONTH($B102,1))))&lt;$C102)))</f>
        <v>0</v>
      </c>
      <c r="AO102" s="48" t="n">
        <f aca="false">IF(OR(N(AO$5)=0,AO$6=""),0,AO$5*((DATE(YEAR($B102),MONTH($B102),MIN(AO$6,DAY(EOMONTH($B102,0))))&gt;=$B102)*(DATE(YEAR($B102),MONTH($B102),MIN(AO$6,DAY(EOMONTH($B102,0))))&lt;$C102)+(DATE(YEAR($B102),MONTH($B102)+1,MIN(AO$6,DAY(EOMONTH($B102,1))))&gt;=$B102)*(DATE(YEAR($B102),MONTH($B102)+1,MIN(AO$6,DAY(EOMONTH($B102,1))))&lt;$C102)))</f>
        <v>0</v>
      </c>
      <c r="AP102" s="48" t="n">
        <f aca="false">IF(OR(N(AP$5)=0,AP$6=""),0,AP$5*((DATE(YEAR($B102),MONTH($B102),MIN(AP$6,DAY(EOMONTH($B102,0))))&gt;=$B102)*(DATE(YEAR($B102),MONTH($B102),MIN(AP$6,DAY(EOMONTH($B102,0))))&lt;$C102)+(DATE(YEAR($B102),MONTH($B102)+1,MIN(AP$6,DAY(EOMONTH($B102,1))))&gt;=$B102)*(DATE(YEAR($B102),MONTH($B102)+1,MIN(AP$6,DAY(EOMONTH($B102,1))))&lt;$C102)))</f>
        <v>0</v>
      </c>
      <c r="AQ102" s="48" t="n">
        <f aca="false">IF(OR(N(AQ$5)=0,AQ$6=""),0,AQ$5*((DATE(YEAR($B102),MONTH($B102),MIN(AQ$6,DAY(EOMONTH($B102,0))))&gt;=$B102)*(DATE(YEAR($B102),MONTH($B102),MIN(AQ$6,DAY(EOMONTH($B102,0))))&lt;$C102)+(DATE(YEAR($B102),MONTH($B102)+1,MIN(AQ$6,DAY(EOMONTH($B102,1))))&gt;=$B102)*(DATE(YEAR($B102),MONTH($B102)+1,MIN(AQ$6,DAY(EOMONTH($B102,1))))&lt;$C102)))</f>
        <v>0</v>
      </c>
      <c r="AR102" s="48" t="n">
        <f aca="false">IF(OR(N(AR$5)=0,AR$6=""),0,AR$5*((DATE(YEAR($B102),MONTH($B102),MIN(AR$6,DAY(EOMONTH($B102,0))))&gt;=$B102)*(DATE(YEAR($B102),MONTH($B102),MIN(AR$6,DAY(EOMONTH($B102,0))))&lt;$C102)+(DATE(YEAR($B102),MONTH($B102)+1,MIN(AR$6,DAY(EOMONTH($B102,1))))&gt;=$B102)*(DATE(YEAR($B102),MONTH($B102)+1,MIN(AR$6,DAY(EOMONTH($B102,1))))&lt;$C102)))</f>
        <v>0</v>
      </c>
      <c r="AS102" s="48" t="n">
        <f aca="false">IF(OR(N(AS$5)=0,AS$6=""),0,AS$5*((DATE(YEAR($B102),MONTH($B102),MIN(AS$6,DAY(EOMONTH($B102,0))))&gt;=$B102)*(DATE(YEAR($B102),MONTH($B102),MIN(AS$6,DAY(EOMONTH($B102,0))))&lt;$C102)+(DATE(YEAR($B102),MONTH($B102)+1,MIN(AS$6,DAY(EOMONTH($B102,1))))&gt;=$B102)*(DATE(YEAR($B102),MONTH($B102)+1,MIN(AS$6,DAY(EOMONTH($B102,1))))&lt;$C102)))</f>
        <v>0</v>
      </c>
      <c r="AT102" s="48" t="n">
        <f aca="false">IF(OR(N(AT$5)=0,AT$6=""),0,AT$5*((DATE(YEAR($B102),MONTH($B102),MIN(AT$6,DAY(EOMONTH($B102,0))))&gt;=$B102)*(DATE(YEAR($B102),MONTH($B102),MIN(AT$6,DAY(EOMONTH($B102,0))))&lt;$C102)+(DATE(YEAR($B102),MONTH($B102)+1,MIN(AT$6,DAY(EOMONTH($B102,1))))&gt;=$B102)*(DATE(YEAR($B102),MONTH($B102)+1,MIN(AT$6,DAY(EOMONTH($B102,1))))&lt;$C102)))</f>
        <v>0</v>
      </c>
      <c r="AU102" s="48" t="n">
        <f aca="false">IF(OR(N(AU$5)=0,AU$6=""),0,AU$5*((DATE(YEAR($B102),MONTH($B102),MIN(AU$6,DAY(EOMONTH($B102,0))))&gt;=$B102)*(DATE(YEAR($B102),MONTH($B102),MIN(AU$6,DAY(EOMONTH($B102,0))))&lt;$C102)+(DATE(YEAR($B102),MONTH($B102)+1,MIN(AU$6,DAY(EOMONTH($B102,1))))&gt;=$B102)*(DATE(YEAR($B102),MONTH($B102)+1,MIN(AU$6,DAY(EOMONTH($B102,1))))&lt;$C102)))</f>
        <v>0</v>
      </c>
      <c r="AV102" s="48" t="n">
        <f aca="false">IF(OR(N(AV$5)=0,AV$6=""),0,AV$5*((DATE(YEAR($B102),MONTH($B102),MIN(AV$6,DAY(EOMONTH($B102,0))))&gt;=$B102)*(DATE(YEAR($B102),MONTH($B102),MIN(AV$6,DAY(EOMONTH($B102,0))))&lt;$C102)+(DATE(YEAR($B102),MONTH($B102)+1,MIN(AV$6,DAY(EOMONTH($B102,1))))&gt;=$B102)*(DATE(YEAR($B102),MONTH($B102)+1,MIN(AV$6,DAY(EOMONTH($B102,1))))&lt;$C102)))</f>
        <v>0</v>
      </c>
      <c r="AW102" s="48" t="n">
        <f aca="false">IF(OR(N(AW$5)=0,AW$6=""),0,AW$5*((DATE(YEAR($B102),MONTH($B102),MIN(AW$6,DAY(EOMONTH($B102,0))))&gt;=$B102)*(DATE(YEAR($B102),MONTH($B102),MIN(AW$6,DAY(EOMONTH($B102,0))))&lt;$C102)+(DATE(YEAR($B102),MONTH($B102)+1,MIN(AW$6,DAY(EOMONTH($B102,1))))&gt;=$B102)*(DATE(YEAR($B102),MONTH($B102)+1,MIN(AW$6,DAY(EOMONTH($B102,1))))&lt;$C102)))</f>
        <v>0</v>
      </c>
      <c r="AX102" s="48" t="n">
        <f aca="false">IF(OR(N(AX$5)=0,AX$6=""),0,AX$5*((DATE(YEAR($B102),MONTH($B102),MIN(AX$6,DAY(EOMONTH($B102,0))))&gt;=$B102)*(DATE(YEAR($B102),MONTH($B102),MIN(AX$6,DAY(EOMONTH($B102,0))))&lt;$C102)+(DATE(YEAR($B102),MONTH($B102)+1,MIN(AX$6,DAY(EOMONTH($B102,1))))&gt;=$B102)*(DATE(YEAR($B102),MONTH($B102)+1,MIN(AX$6,DAY(EOMONTH($B102,1))))&lt;$C102)))</f>
        <v>0</v>
      </c>
      <c r="AY102" s="48" t="n">
        <f aca="false">IF(OR(N(AY$5)=0,AY$6=""),0,AY$5*((DATE(YEAR($B102),MONTH($B102),MIN(AY$6,DAY(EOMONTH($B102,0))))&gt;=$B102)*(DATE(YEAR($B102),MONTH($B102),MIN(AY$6,DAY(EOMONTH($B102,0))))&lt;$C102)+(DATE(YEAR($B102),MONTH($B102)+1,MIN(AY$6,DAY(EOMONTH($B102,1))))&gt;=$B102)*(DATE(YEAR($B102),MONTH($B102)+1,MIN(AY$6,DAY(EOMONTH($B102,1))))&lt;$C102)))</f>
        <v>0</v>
      </c>
      <c r="AZ102" s="48" t="n">
        <f aca="false">IF(OR(N(AZ$5)=0,AZ$6=""),0,AZ$5*((DATE(YEAR($B102),MONTH($B102),MIN(AZ$6,DAY(EOMONTH($B102,0))))&gt;=$B102)*(DATE(YEAR($B102),MONTH($B102),MIN(AZ$6,DAY(EOMONTH($B102,0))))&lt;$C102)+(DATE(YEAR($B102),MONTH($B102)+1,MIN(AZ$6,DAY(EOMONTH($B102,1))))&gt;=$B102)*(DATE(YEAR($B102),MONTH($B102)+1,MIN(AZ$6,DAY(EOMONTH($B102,1))))&lt;$C102)))</f>
        <v>0</v>
      </c>
      <c r="BA102" s="48" t="n">
        <f aca="false">IF(OR(N(BA$5)=0,BA$6=""),0,BA$5*((DATE(YEAR($B102),MONTH($B102),MIN(BA$6,DAY(EOMONTH($B102,0))))&gt;=$B102)*(DATE(YEAR($B102),MONTH($B102),MIN(BA$6,DAY(EOMONTH($B102,0))))&lt;$C102)+(DATE(YEAR($B102),MONTH($B102)+1,MIN(BA$6,DAY(EOMONTH($B102,1))))&gt;=$B102)*(DATE(YEAR($B102),MONTH($B102)+1,MIN(BA$6,DAY(EOMONTH($B102,1))))&lt;$C102)))</f>
        <v>0</v>
      </c>
      <c r="BB102" s="48" t="n">
        <f aca="false">IF(OR(N(BB$5)=0,BB$6=""),0,BB$5*((DATE(YEAR($B102),MONTH($B102),MIN(BB$6,DAY(EOMONTH($B102,0))))&gt;=$B102)*(DATE(YEAR($B102),MONTH($B102),MIN(BB$6,DAY(EOMONTH($B102,0))))&lt;$C102)+(DATE(YEAR($B102),MONTH($B102)+1,MIN(BB$6,DAY(EOMONTH($B102,1))))&gt;=$B102)*(DATE(YEAR($B102),MONTH($B102)+1,MIN(BB$6,DAY(EOMONTH($B102,1))))&lt;$C102)))</f>
        <v>0</v>
      </c>
      <c r="BC102" s="48" t="n">
        <f aca="false">IF(OR(N(BC$5)=0,BC$6=""),0,BC$5*((DATE(YEAR($B102),MONTH($B102),MIN(BC$6,DAY(EOMONTH($B102,0))))&gt;=$B102)*(DATE(YEAR($B102),MONTH($B102),MIN(BC$6,DAY(EOMONTH($B102,0))))&lt;$C102)+(DATE(YEAR($B102),MONTH($B102)+1,MIN(BC$6,DAY(EOMONTH($B102,1))))&gt;=$B102)*(DATE(YEAR($B102),MONTH($B102)+1,MIN(BC$6,DAY(EOMONTH($B102,1))))&lt;$C102)))</f>
        <v>0</v>
      </c>
      <c r="BD102" s="48" t="n">
        <f aca="false">IF(OR(N(BD$5)=0,BD$6=""),0,BD$5*((DATE(YEAR($B102),MONTH($B102),MIN(BD$6,DAY(EOMONTH($B102,0))))&gt;=$B102)*(DATE(YEAR($B102),MONTH($B102),MIN(BD$6,DAY(EOMONTH($B102,0))))&lt;$C102)+(DATE(YEAR($B102),MONTH($B102)+1,MIN(BD$6,DAY(EOMONTH($B102,1))))&gt;=$B102)*(DATE(YEAR($B102),MONTH($B102)+1,MIN(BD$6,DAY(EOMONTH($B102,1))))&lt;$C102)))</f>
        <v>0</v>
      </c>
      <c r="BE102" s="48" t="n">
        <f aca="false">IF(OR(N(BE$5)=0,BE$6=""),0,BE$5*((DATE(YEAR($B102),MONTH($B102),MIN(BE$6,DAY(EOMONTH($B102,0))))&gt;=$B102)*(DATE(YEAR($B102),MONTH($B102),MIN(BE$6,DAY(EOMONTH($B102,0))))&lt;$C102)+(DATE(YEAR($B102),MONTH($B102)+1,MIN(BE$6,DAY(EOMONTH($B102,1))))&gt;=$B102)*(DATE(YEAR($B102),MONTH($B102)+1,MIN(BE$6,DAY(EOMONTH($B102,1))))&lt;$C102)))</f>
        <v>0</v>
      </c>
      <c r="BF102" s="48" t="n">
        <f aca="false">IF(OR(N(BF$5)=0,BF$6=""),0,BF$5*((DATE(YEAR($B102),MONTH($B102),MIN(BF$6,DAY(EOMONTH($B102,0))))&gt;=$B102)*(DATE(YEAR($B102),MONTH($B102),MIN(BF$6,DAY(EOMONTH($B102,0))))&lt;$C102)+(DATE(YEAR($B102),MONTH($B102)+1,MIN(BF$6,DAY(EOMONTH($B102,1))))&gt;=$B102)*(DATE(YEAR($B102),MONTH($B102)+1,MIN(BF$6,DAY(EOMONTH($B102,1))))&lt;$C102)))</f>
        <v>0</v>
      </c>
      <c r="BG102" s="48" t="n">
        <f aca="false">IF(OR(N(BG$5)=0,BG$6=""),0,BG$5*((DATE(YEAR($B102),MONTH($B102),MIN(BG$6,DAY(EOMONTH($B102,0))))&gt;=$B102)*(DATE(YEAR($B102),MONTH($B102),MIN(BG$6,DAY(EOMONTH($B102,0))))&lt;$C102)+(DATE(YEAR($B102),MONTH($B102)+1,MIN(BG$6,DAY(EOMONTH($B102,1))))&gt;=$B102)*(DATE(YEAR($B102),MONTH($B102)+1,MIN(BG$6,DAY(EOMONTH($B102,1))))&lt;$C102)))</f>
        <v>0</v>
      </c>
      <c r="BH102" s="48" t="n">
        <f aca="false">IF(OR(N(BH$5)=0,BH$6=""),0,BH$5*((DATE(YEAR($B102),MONTH($B102),MIN(BH$6,DAY(EOMONTH($B102,0))))&gt;=$B102)*(DATE(YEAR($B102),MONTH($B102),MIN(BH$6,DAY(EOMONTH($B102,0))))&lt;$C102)+(DATE(YEAR($B102),MONTH($B102)+1,MIN(BH$6,DAY(EOMONTH($B102,1))))&gt;=$B102)*(DATE(YEAR($B102),MONTH($B102)+1,MIN(BH$6,DAY(EOMONTH($B102,1))))&lt;$C102)))</f>
        <v>0</v>
      </c>
      <c r="BI102" s="48" t="n">
        <f aca="false">IF(OR(N(BI$5)=0,BI$6=""),0,BI$5*((DATE(YEAR($B102),MONTH($B102),MIN(BI$6,DAY(EOMONTH($B102,0))))&gt;=$B102)*(DATE(YEAR($B102),MONTH($B102),MIN(BI$6,DAY(EOMONTH($B102,0))))&lt;$C102)+(DATE(YEAR($B102),MONTH($B102)+1,MIN(BI$6,DAY(EOMONTH($B102,1))))&gt;=$B102)*(DATE(YEAR($B102),MONTH($B102)+1,MIN(BI$6,DAY(EOMONTH($B102,1))))&lt;$C102)))</f>
        <v>0</v>
      </c>
      <c r="BJ102" s="48" t="n">
        <f aca="false">IF(OR(N(BJ$5)=0,BJ$6=""),0,BJ$5*((DATE(YEAR($B102),MONTH($B102),MIN(BJ$6,DAY(EOMONTH($B102,0))))&gt;=$B102)*(DATE(YEAR($B102),MONTH($B102),MIN(BJ$6,DAY(EOMONTH($B102,0))))&lt;$C102)+(DATE(YEAR($B102),MONTH($B102)+1,MIN(BJ$6,DAY(EOMONTH($B102,1))))&gt;=$B102)*(DATE(YEAR($B102),MONTH($B102)+1,MIN(BJ$6,DAY(EOMONTH($B102,1))))&lt;$C102)))</f>
        <v>0</v>
      </c>
      <c r="BK102" s="48" t="n">
        <f aca="false">IF(OR(N(BK$5)=0,BK$6=""),0,BK$5*((DATE(YEAR($B102),MONTH($B102),MIN(BK$6,DAY(EOMONTH($B102,0))))&gt;=$B102)*(DATE(YEAR($B102),MONTH($B102),MIN(BK$6,DAY(EOMONTH($B102,0))))&lt;$C102)+(DATE(YEAR($B102),MONTH($B102)+1,MIN(BK$6,DAY(EOMONTH($B102,1))))&gt;=$B102)*(DATE(YEAR($B102),MONTH($B102)+1,MIN(BK$6,DAY(EOMONTH($B102,1))))&lt;$C102)))</f>
        <v>0</v>
      </c>
      <c r="BL102" s="48" t="n">
        <f aca="false">IF(OR(N(BL$5)=0,BL$6=""),0,BL$5*((DATE(YEAR($B102),MONTH($B102),MIN(BL$6,DAY(EOMONTH($B102,0))))&gt;=$B102)*(DATE(YEAR($B102),MONTH($B102),MIN(BL$6,DAY(EOMONTH($B102,0))))&lt;$C102)+(DATE(YEAR($B102),MONTH($B102)+1,MIN(BL$6,DAY(EOMONTH($B102,1))))&gt;=$B102)*(DATE(YEAR($B102),MONTH($B102)+1,MIN(BL$6,DAY(EOMONTH($B102,1))))&lt;$C102)))</f>
        <v>0</v>
      </c>
      <c r="BM102" s="48" t="n">
        <f aca="false">IF(OR(N(BM$5)=0,BM$6=""),0,BM$5*((DATE(YEAR($B102),MONTH($B102),MIN(BM$6,DAY(EOMONTH($B102,0))))&gt;=$B102)*(DATE(YEAR($B102),MONTH($B102),MIN(BM$6,DAY(EOMONTH($B102,0))))&lt;$C102)+(DATE(YEAR($B102),MONTH($B102)+1,MIN(BM$6,DAY(EOMONTH($B102,1))))&gt;=$B102)*(DATE(YEAR($B102),MONTH($B102)+1,MIN(BM$6,DAY(EOMONTH($B102,1))))&lt;$C102)))</f>
        <v>0</v>
      </c>
      <c r="BN102" s="48" t="n">
        <f aca="false">IF(OR(N(BN$5)=0,BN$6=""),0,BN$5*((DATE(YEAR($B102),MONTH($B102),MIN(BN$6,DAY(EOMONTH($B102,0))))&gt;=$B102)*(DATE(YEAR($B102),MONTH($B102),MIN(BN$6,DAY(EOMONTH($B102,0))))&lt;$C102)+(DATE(YEAR($B102),MONTH($B102)+1,MIN(BN$6,DAY(EOMONTH($B102,1))))&gt;=$B102)*(DATE(YEAR($B102),MONTH($B102)+1,MIN(BN$6,DAY(EOMONTH($B102,1))))&lt;$C102)))</f>
        <v>0</v>
      </c>
      <c r="BO102" s="48" t="n">
        <f aca="false">IF(OR(N(BO$5)=0,BO$6=""),0,BO$5*((DATE(YEAR($B102),MONTH($B102),MIN(BO$6,DAY(EOMONTH($B102,0))))&gt;=$B102)*(DATE(YEAR($B102),MONTH($B102),MIN(BO$6,DAY(EOMONTH($B102,0))))&lt;$C102)+(DATE(YEAR($B102),MONTH($B102)+1,MIN(BO$6,DAY(EOMONTH($B102,1))))&gt;=$B102)*(DATE(YEAR($B102),MONTH($B102)+1,MIN(BO$6,DAY(EOMONTH($B102,1))))&lt;$C102)))</f>
        <v>0</v>
      </c>
      <c r="BP102" s="48" t="n">
        <f aca="false">IF(OR(N(BP$5)=0,BP$6=""),0,BP$5*((DATE(YEAR($B102),MONTH($B102),MIN(BP$6,DAY(EOMONTH($B102,0))))&gt;=$B102)*(DATE(YEAR($B102),MONTH($B102),MIN(BP$6,DAY(EOMONTH($B102,0))))&lt;$C102)+(DATE(YEAR($B102),MONTH($B102)+1,MIN(BP$6,DAY(EOMONTH($B102,1))))&gt;=$B102)*(DATE(YEAR($B102),MONTH($B102)+1,MIN(BP$6,DAY(EOMONTH($B102,1))))&lt;$C102)))</f>
        <v>0</v>
      </c>
      <c r="BQ102" s="48" t="n">
        <f aca="false">IF(OR(N(BQ$5)=0,BQ$6=""),0,BQ$5*((DATE(YEAR($B102),MONTH($B102),MIN(BQ$6,DAY(EOMONTH($B102,0))))&gt;=$B102)*(DATE(YEAR($B102),MONTH($B102),MIN(BQ$6,DAY(EOMONTH($B102,0))))&lt;$C102)+(DATE(YEAR($B102),MONTH($B102)+1,MIN(BQ$6,DAY(EOMONTH($B102,1))))&gt;=$B102)*(DATE(YEAR($B102),MONTH($B102)+1,MIN(BQ$6,DAY(EOMONTH($B102,1))))&lt;$C102)))</f>
        <v>0</v>
      </c>
      <c r="BR102" s="48" t="n">
        <f aca="false">IF(OR(N(BR$5)=0,BR$6=""),0,BR$5*((DATE(YEAR($B102),MONTH($B102),MIN(BR$6,DAY(EOMONTH($B102,0))))&gt;=$B102)*(DATE(YEAR($B102),MONTH($B102),MIN(BR$6,DAY(EOMONTH($B102,0))))&lt;$C102)+(DATE(YEAR($B102),MONTH($B102)+1,MIN(BR$6,DAY(EOMONTH($B102,1))))&gt;=$B102)*(DATE(YEAR($B102),MONTH($B102)+1,MIN(BR$6,DAY(EOMONTH($B102,1))))&lt;$C102)))</f>
        <v>0</v>
      </c>
      <c r="BS102" s="48" t="n">
        <f aca="false">IF(OR(N(BS$5)=0,BS$6=""),0,BS$5*((DATE(YEAR($B102),MONTH($B102),MIN(BS$6,DAY(EOMONTH($B102,0))))&gt;=$B102)*(DATE(YEAR($B102),MONTH($B102),MIN(BS$6,DAY(EOMONTH($B102,0))))&lt;$C102)+(DATE(YEAR($B102),MONTH($B102)+1,MIN(BS$6,DAY(EOMONTH($B102,1))))&gt;=$B102)*(DATE(YEAR($B102),MONTH($B102)+1,MIN(BS$6,DAY(EOMONTH($B102,1))))&lt;$C102)))</f>
        <v>0</v>
      </c>
      <c r="BT102" s="48" t="n">
        <f aca="false">IF(OR(N(BT$5)=0,BT$6=""),0,BT$5*((DATE(YEAR($B102),MONTH($B102),MIN(BT$6,DAY(EOMONTH($B102,0))))&gt;=$B102)*(DATE(YEAR($B102),MONTH($B102),MIN(BT$6,DAY(EOMONTH($B102,0))))&lt;$C102)+(DATE(YEAR($B102),MONTH($B102)+1,MIN(BT$6,DAY(EOMONTH($B102,1))))&gt;=$B102)*(DATE(YEAR($B102),MONTH($B102)+1,MIN(BT$6,DAY(EOMONTH($B102,1))))&lt;$C102)))</f>
        <v>0</v>
      </c>
      <c r="BU102" s="48" t="n">
        <f aca="false">IF(OR(N(BU$5)=0,BU$6=""),0,BU$5*((DATE(YEAR($B102),MONTH($B102),MIN(BU$6,DAY(EOMONTH($B102,0))))&gt;=$B102)*(DATE(YEAR($B102),MONTH($B102),MIN(BU$6,DAY(EOMONTH($B102,0))))&lt;$C102)+(DATE(YEAR($B102),MONTH($B102)+1,MIN(BU$6,DAY(EOMONTH($B102,1))))&gt;=$B102)*(DATE(YEAR($B102),MONTH($B102)+1,MIN(BU$6,DAY(EOMONTH($B102,1))))&lt;$C102)))</f>
        <v>0</v>
      </c>
      <c r="BV102" s="48" t="n">
        <f aca="false">IF(OR(N(BV$5)=0,BV$6=""),0,BV$5*((DATE(YEAR($B102),MONTH($B102),MIN(BV$6,DAY(EOMONTH($B102,0))))&gt;=$B102)*(DATE(YEAR($B102),MONTH($B102),MIN(BV$6,DAY(EOMONTH($B102,0))))&lt;$C102)+(DATE(YEAR($B102),MONTH($B102)+1,MIN(BV$6,DAY(EOMONTH($B102,1))))&gt;=$B102)*(DATE(YEAR($B102),MONTH($B102)+1,MIN(BV$6,DAY(EOMONTH($B102,1))))&lt;$C102)))</f>
        <v>0</v>
      </c>
      <c r="BW102" s="48" t="n">
        <f aca="false">IF(OR(N(BW$5)=0,BW$6=""),0,BW$5*((DATE(YEAR($B102),MONTH($B102),MIN(BW$6,DAY(EOMONTH($B102,0))))&gt;=$B102)*(DATE(YEAR($B102),MONTH($B102),MIN(BW$6,DAY(EOMONTH($B102,0))))&lt;$C102)+(DATE(YEAR($B102),MONTH($B102)+1,MIN(BW$6,DAY(EOMONTH($B102,1))))&gt;=$B102)*(DATE(YEAR($B102),MONTH($B102)+1,MIN(BW$6,DAY(EOMONTH($B102,1))))&lt;$C102)))</f>
        <v>0</v>
      </c>
      <c r="BX102" s="48" t="n">
        <f aca="false">MIN(Z102,(FT101*(1+FT$5/Setup!$C$36)+IF($V102=1,N($F102),0)))</f>
        <v>0</v>
      </c>
      <c r="BY102" s="48" t="n">
        <f aca="false">MIN(AA102,(FU101*(1+FU$5/Setup!$C$36)+IF($V102=2,N($F102),0)))</f>
        <v>0</v>
      </c>
      <c r="BZ102" s="48" t="n">
        <f aca="false">MIN(AB102,(FV101*(1+FV$5/Setup!$C$36)+IF($V102=3,N($F102),0)))</f>
        <v>0</v>
      </c>
      <c r="CA102" s="48" t="n">
        <f aca="false">MIN(AC102,(FW101*(1+FW$5/Setup!$C$36)+IF($V102=4,N($F102),0)))</f>
        <v>0</v>
      </c>
      <c r="CB102" s="48" t="n">
        <f aca="false">MIN(AD102,(FX101*(1+FX$5/Setup!$C$36)+IF($V102=5,N($F102),0)))</f>
        <v>0</v>
      </c>
      <c r="CC102" s="48" t="n">
        <f aca="false">MIN(AE102,(FY101*(1+FY$5/Setup!$C$36)+IF($V102=6,N($F102),0)))</f>
        <v>0</v>
      </c>
      <c r="CD102" s="48" t="n">
        <f aca="false">MIN(AF102,(FZ101*(1+FZ$5/Setup!$C$36)+IF($V102=7,N($F102),0)))</f>
        <v>0</v>
      </c>
      <c r="CE102" s="48" t="n">
        <f aca="false">MIN(AG102,(GA101*(1+GA$5/Setup!$C$36)+IF($V102=8,N($F102),0)))</f>
        <v>0</v>
      </c>
      <c r="CF102" s="48" t="n">
        <f aca="false">MIN(AH102,(GB101*(1+GB$5/Setup!$C$36)+IF($V102=9,N($F102),0)))</f>
        <v>0</v>
      </c>
      <c r="CG102" s="48" t="n">
        <f aca="false">MIN(AI102,(GC101*(1+GC$5/Setup!$C$36)+IF($V102=10,N($F102),0)))</f>
        <v>0</v>
      </c>
      <c r="CH102" s="48" t="n">
        <f aca="false">MIN(AJ102,(GD101*(1+GD$5/Setup!$C$36)+IF($V102=11,N($F102),0)))</f>
        <v>0</v>
      </c>
      <c r="CI102" s="48" t="n">
        <f aca="false">MIN(AK102,(GE101*(1+GE$5/Setup!$C$36)+IF($V102=12,N($F102),0)))</f>
        <v>0</v>
      </c>
      <c r="CJ102" s="48" t="n">
        <f aca="false">MIN(AL102,(GF101*(1+GF$5/Setup!$C$36)+IF($V102=13,N($F102),0)))</f>
        <v>0</v>
      </c>
      <c r="CK102" s="48" t="n">
        <f aca="false">MIN(AM102,(GG101*(1+GG$5/Setup!$C$36)+IF($V102=14,N($F102),0)))</f>
        <v>0</v>
      </c>
      <c r="CL102" s="48" t="n">
        <f aca="false">MIN(AN102,(GH101*(1+GH$5/Setup!$C$36)+IF($V102=15,N($F102),0)))</f>
        <v>0</v>
      </c>
      <c r="CM102" s="48" t="n">
        <f aca="false">MIN(AO102,(GI101*(1+GI$5/Setup!$C$36)+IF($V102=16,N($F102),0)))</f>
        <v>0</v>
      </c>
      <c r="CN102" s="48" t="n">
        <f aca="false">MIN(AP102,(GJ101*(1+GJ$5/Setup!$C$36)+IF($V102=17,N($F102),0)))</f>
        <v>0</v>
      </c>
      <c r="CO102" s="48" t="n">
        <f aca="false">MIN(AQ102,(GK101*(1+GK$5/Setup!$C$36)+IF($V102=18,N($F102),0)))</f>
        <v>0</v>
      </c>
      <c r="CP102" s="48" t="n">
        <f aca="false">MIN(AR102,(GL101*(1+GL$5/Setup!$C$36)+IF($V102=19,N($F102),0)))</f>
        <v>0</v>
      </c>
      <c r="CQ102" s="48" t="n">
        <f aca="false">MIN(AS102,(GM101*(1+GM$5/Setup!$C$36)+IF($V102=20,N($F102),0)))</f>
        <v>0</v>
      </c>
      <c r="CR102" s="48" t="n">
        <f aca="false">MIN(AT102,(GN101*(1+GN$5/Setup!$C$36)+IF($V102=21,N($F102),0)))</f>
        <v>0</v>
      </c>
      <c r="CS102" s="48" t="n">
        <f aca="false">MIN(AU102,(GO101*(1+GO$5/Setup!$C$36)+IF($V102=22,N($F102),0)))</f>
        <v>0</v>
      </c>
      <c r="CT102" s="48" t="n">
        <f aca="false">MIN(AV102,(GP101*(1+GP$5/Setup!$C$36)+IF($V102=23,N($F102),0)))</f>
        <v>0</v>
      </c>
      <c r="CU102" s="48" t="n">
        <f aca="false">MIN(AW102,(GQ101*(1+GQ$5/Setup!$C$36)+IF($V102=24,N($F102),0)))</f>
        <v>0</v>
      </c>
      <c r="CV102" s="48" t="n">
        <f aca="false">MIN(AX102,(GR101*(1+GR$5/Setup!$C$36)+IF($V102=25,N($F102),0)))</f>
        <v>0</v>
      </c>
      <c r="CW102" s="48" t="n">
        <f aca="false">MIN(AY102,(GS101*(1+GS$5/Setup!$C$36)+IF($V102=26,N($F102),0)))</f>
        <v>0</v>
      </c>
      <c r="CX102" s="48" t="n">
        <f aca="false">MIN(AZ102,(GT101*(1+GT$5/Setup!$C$36)+IF($V102=27,N($F102),0)))</f>
        <v>0</v>
      </c>
      <c r="CY102" s="48" t="n">
        <f aca="false">MIN(BA102,(GU101*(1+GU$5/Setup!$C$36)+IF($V102=28,N($F102),0)))</f>
        <v>0</v>
      </c>
      <c r="CZ102" s="48" t="n">
        <f aca="false">MIN(BB102,(GV101*(1+GV$5/Setup!$C$36)+IF($V102=29,N($F102),0)))</f>
        <v>0</v>
      </c>
      <c r="DA102" s="48" t="n">
        <f aca="false">MIN(BC102,(GW101*(1+GW$5/Setup!$C$36)+IF($V102=30,N($F102),0)))</f>
        <v>0</v>
      </c>
      <c r="DB102" s="48" t="n">
        <f aca="false">MIN(BD102,(GX101*(1+GX$5/Setup!$C$36)+IF($V102=31,N($F102),0)))</f>
        <v>0</v>
      </c>
      <c r="DC102" s="48" t="n">
        <f aca="false">MIN(BE102,(GY101*(1+GY$5/Setup!$C$36)+IF($V102=32,N($F102),0)))</f>
        <v>0</v>
      </c>
      <c r="DD102" s="48" t="n">
        <f aca="false">MIN(BF102,(GZ101*(1+GZ$5/Setup!$C$36)+IF($V102=33,N($F102),0)))</f>
        <v>0</v>
      </c>
      <c r="DE102" s="48" t="n">
        <f aca="false">MIN(BG102,(HA101*(1+HA$5/Setup!$C$36)+IF($V102=34,N($F102),0)))</f>
        <v>0</v>
      </c>
      <c r="DF102" s="48" t="n">
        <f aca="false">MIN(BH102,(HB101*(1+HB$5/Setup!$C$36)+IF($V102=35,N($F102),0)))</f>
        <v>0</v>
      </c>
      <c r="DG102" s="48" t="n">
        <f aca="false">MIN(BI102,(HC101*(1+HC$5/Setup!$C$36)+IF($V102=36,N($F102),0)))</f>
        <v>0</v>
      </c>
      <c r="DH102" s="48" t="n">
        <f aca="false">MIN(BJ102,(HD101*(1+HD$5/Setup!$C$36)+IF($V102=37,N($F102),0)))</f>
        <v>0</v>
      </c>
      <c r="DI102" s="48" t="n">
        <f aca="false">MIN(BK102,(HE101*(1+HE$5/Setup!$C$36)+IF($V102=38,N($F102),0)))</f>
        <v>0</v>
      </c>
      <c r="DJ102" s="48" t="n">
        <f aca="false">MIN(BL102,(HF101*(1+HF$5/Setup!$C$36)+IF($V102=39,N($F102),0)))</f>
        <v>0</v>
      </c>
      <c r="DK102" s="48" t="n">
        <f aca="false">MIN(BM102,(HG101*(1+HG$5/Setup!$C$36)+IF($V102=40,N($F102),0)))</f>
        <v>0</v>
      </c>
      <c r="DL102" s="48" t="n">
        <f aca="false">MIN(BN102,(HH101*(1+HH$5/Setup!$C$36)+IF($V102=41,N($F102),0)))</f>
        <v>0</v>
      </c>
      <c r="DM102" s="48" t="n">
        <f aca="false">MIN(BO102,(HI101*(1+HI$5/Setup!$C$36)+IF($V102=42,N($F102),0)))</f>
        <v>0</v>
      </c>
      <c r="DN102" s="48" t="n">
        <f aca="false">MIN(BP102,(HJ101*(1+HJ$5/Setup!$C$36)+IF($V102=43,N($F102),0)))</f>
        <v>0</v>
      </c>
      <c r="DO102" s="48" t="n">
        <f aca="false">MIN(BQ102,(HK101*(1+HK$5/Setup!$C$36)+IF($V102=44,N($F102),0)))</f>
        <v>0</v>
      </c>
      <c r="DP102" s="48" t="n">
        <f aca="false">MIN(BR102,(HL101*(1+HL$5/Setup!$C$36)+IF($V102=45,N($F102),0)))</f>
        <v>0</v>
      </c>
      <c r="DQ102" s="48" t="n">
        <f aca="false">MIN(BS102,(HM101*(1+HM$5/Setup!$C$36)+IF($V102=46,N($F102),0)))</f>
        <v>0</v>
      </c>
      <c r="DR102" s="48" t="n">
        <f aca="false">MIN(BT102,(HN101*(1+HN$5/Setup!$C$36)+IF($V102=47,N($F102),0)))</f>
        <v>0</v>
      </c>
      <c r="DS102" s="48" t="n">
        <f aca="false">MIN(BU102,(HO101*(1+HO$5/Setup!$C$36)+IF($V102=48,N($F102),0)))</f>
        <v>0</v>
      </c>
      <c r="DT102" s="48" t="n">
        <f aca="false">MIN(BV102,(HP101*(1+HP$5/Setup!$C$36)+IF($V102=49,N($F102),0)))</f>
        <v>0</v>
      </c>
      <c r="DU102" s="48" t="n">
        <f aca="false">MIN(BW102,(HQ101*(1+HQ$5/Setup!$C$36)+IF($V102=50,N($F102),0)))</f>
        <v>0</v>
      </c>
      <c r="DV102" s="48" t="n">
        <f aca="false">MIN(MAX((FT101*(1+FT$5/Setup!$C$36)+IF($V102=1,N($F102),0))-BX102,0),MAX($P102-0,0))</f>
        <v>0</v>
      </c>
      <c r="DW102" s="48" t="n">
        <f aca="false">MIN(MAX((FU101*(1+FU$5/Setup!$C$36)+IF($V102=2,N($F102),0))-BY102,0),MAX($P102-SUM(DV102:DV102),0))</f>
        <v>0</v>
      </c>
      <c r="DX102" s="48" t="n">
        <f aca="false">MIN(MAX((FV101*(1+FV$5/Setup!$C$36)+IF($V102=3,N($F102),0))-BZ102,0),MAX($P102-SUM(DV102:DW102),0))</f>
        <v>0</v>
      </c>
      <c r="DY102" s="48" t="n">
        <f aca="false">MIN(MAX((FW101*(1+FW$5/Setup!$C$36)+IF($V102=4,N($F102),0))-CA102,0),MAX($P102-SUM(DV102:DX102),0))</f>
        <v>0</v>
      </c>
      <c r="DZ102" s="48" t="n">
        <f aca="false">MIN(MAX((FX101*(1+FX$5/Setup!$C$36)+IF($V102=5,N($F102),0))-CB102,0),MAX($P102-SUM(DV102:DY102),0))</f>
        <v>0</v>
      </c>
      <c r="EA102" s="48" t="n">
        <f aca="false">MIN(MAX((FY101*(1+FY$5/Setup!$C$36)+IF($V102=6,N($F102),0))-CC102,0),MAX($P102-SUM(DV102:DZ102),0))</f>
        <v>0</v>
      </c>
      <c r="EB102" s="48" t="n">
        <f aca="false">MIN(MAX((FZ101*(1+FZ$5/Setup!$C$36)+IF($V102=7,N($F102),0))-CD102,0),MAX($P102-SUM(DV102:EA102),0))</f>
        <v>0</v>
      </c>
      <c r="EC102" s="48" t="n">
        <f aca="false">MIN(MAX((GA101*(1+GA$5/Setup!$C$36)+IF($V102=8,N($F102),0))-CE102,0),MAX($P102-SUM(DV102:EB102),0))</f>
        <v>0</v>
      </c>
      <c r="ED102" s="48" t="n">
        <f aca="false">MIN(MAX((GB101*(1+GB$5/Setup!$C$36)+IF($V102=9,N($F102),0))-CF102,0),MAX($P102-SUM(DV102:EC102),0))</f>
        <v>0</v>
      </c>
      <c r="EE102" s="48" t="n">
        <f aca="false">MIN(MAX((GC101*(1+GC$5/Setup!$C$36)+IF($V102=10,N($F102),0))-CG102,0),MAX($P102-SUM(DV102:ED102),0))</f>
        <v>0</v>
      </c>
      <c r="EF102" s="48" t="n">
        <f aca="false">MIN(MAX((GD101*(1+GD$5/Setup!$C$36)+IF($V102=11,N($F102),0))-CH102,0),MAX($P102-SUM(DV102:EE102),0))</f>
        <v>0</v>
      </c>
      <c r="EG102" s="48" t="n">
        <f aca="false">MIN(MAX((GE101*(1+GE$5/Setup!$C$36)+IF($V102=12,N($F102),0))-CI102,0),MAX($P102-SUM(DV102:EF102),0))</f>
        <v>0</v>
      </c>
      <c r="EH102" s="48" t="n">
        <f aca="false">MIN(MAX((GF101*(1+GF$5/Setup!$C$36)+IF($V102=13,N($F102),0))-CJ102,0),MAX($P102-SUM(DV102:EG102),0))</f>
        <v>0</v>
      </c>
      <c r="EI102" s="48" t="n">
        <f aca="false">MIN(MAX((GG101*(1+GG$5/Setup!$C$36)+IF($V102=14,N($F102),0))-CK102,0),MAX($P102-SUM(DV102:EH102),0))</f>
        <v>0</v>
      </c>
      <c r="EJ102" s="48" t="n">
        <f aca="false">MIN(MAX((GH101*(1+GH$5/Setup!$C$36)+IF($V102=15,N($F102),0))-CL102,0),MAX($P102-SUM(DV102:EI102),0))</f>
        <v>0</v>
      </c>
      <c r="EK102" s="48" t="n">
        <f aca="false">MIN(MAX((GI101*(1+GI$5/Setup!$C$36)+IF($V102=16,N($F102),0))-CM102,0),MAX($P102-SUM(DV102:EJ102),0))</f>
        <v>0</v>
      </c>
      <c r="EL102" s="48" t="n">
        <f aca="false">MIN(MAX((GJ101*(1+GJ$5/Setup!$C$36)+IF($V102=17,N($F102),0))-CN102,0),MAX($P102-SUM(DV102:EK102),0))</f>
        <v>0</v>
      </c>
      <c r="EM102" s="48" t="n">
        <f aca="false">MIN(MAX((GK101*(1+GK$5/Setup!$C$36)+IF($V102=18,N($F102),0))-CO102,0),MAX($P102-SUM(DV102:EL102),0))</f>
        <v>0</v>
      </c>
      <c r="EN102" s="48" t="n">
        <f aca="false">MIN(MAX((GL101*(1+GL$5/Setup!$C$36)+IF($V102=19,N($F102),0))-CP102,0),MAX($P102-SUM(DV102:EM102),0))</f>
        <v>0</v>
      </c>
      <c r="EO102" s="48" t="n">
        <f aca="false">MIN(MAX((GM101*(1+GM$5/Setup!$C$36)+IF($V102=20,N($F102),0))-CQ102,0),MAX($P102-SUM(DV102:EN102),0))</f>
        <v>0</v>
      </c>
      <c r="EP102" s="48" t="n">
        <f aca="false">MIN(MAX((GN101*(1+GN$5/Setup!$C$36)+IF($V102=21,N($F102),0))-CR102,0),MAX($P102-SUM(DV102:EO102),0))</f>
        <v>0</v>
      </c>
      <c r="EQ102" s="48" t="n">
        <f aca="false">MIN(MAX((GO101*(1+GO$5/Setup!$C$36)+IF($V102=22,N($F102),0))-CS102,0),MAX($P102-SUM(DV102:EP102),0))</f>
        <v>0</v>
      </c>
      <c r="ER102" s="48" t="n">
        <f aca="false">MIN(MAX((GP101*(1+GP$5/Setup!$C$36)+IF($V102=23,N($F102),0))-CT102,0),MAX($P102-SUM(DV102:EQ102),0))</f>
        <v>0</v>
      </c>
      <c r="ES102" s="48" t="n">
        <f aca="false">MIN(MAX((GQ101*(1+GQ$5/Setup!$C$36)+IF($V102=24,N($F102),0))-CU102,0),MAX($P102-SUM(DV102:ER102),0))</f>
        <v>0</v>
      </c>
      <c r="ET102" s="48" t="n">
        <f aca="false">MIN(MAX((GR101*(1+GR$5/Setup!$C$36)+IF($V102=25,N($F102),0))-CV102,0),MAX($P102-SUM(DV102:ES102),0))</f>
        <v>0</v>
      </c>
      <c r="EU102" s="48" t="n">
        <f aca="false">MIN(MAX((GS101*(1+GS$5/Setup!$C$36)+IF($V102=26,N($F102),0))-CW102,0),MAX($P102-SUM(DV102:ET102),0))</f>
        <v>0</v>
      </c>
      <c r="EV102" s="48" t="n">
        <f aca="false">MIN(MAX((GT101*(1+GT$5/Setup!$C$36)+IF($V102=27,N($F102),0))-CX102,0),MAX($P102-SUM(DV102:EU102),0))</f>
        <v>0</v>
      </c>
      <c r="EW102" s="48" t="n">
        <f aca="false">MIN(MAX((GU101*(1+GU$5/Setup!$C$36)+IF($V102=28,N($F102),0))-CY102,0),MAX($P102-SUM(DV102:EV102),0))</f>
        <v>0</v>
      </c>
      <c r="EX102" s="48" t="n">
        <f aca="false">MIN(MAX((GV101*(1+GV$5/Setup!$C$36)+IF($V102=29,N($F102),0))-CZ102,0),MAX($P102-SUM(DV102:EW102),0))</f>
        <v>0</v>
      </c>
      <c r="EY102" s="48" t="n">
        <f aca="false">MIN(MAX((GW101*(1+GW$5/Setup!$C$36)+IF($V102=30,N($F102),0))-DA102,0),MAX($P102-SUM(DV102:EX102),0))</f>
        <v>0</v>
      </c>
      <c r="EZ102" s="48" t="n">
        <f aca="false">MIN(MAX((GX101*(1+GX$5/Setup!$C$36)+IF($V102=31,N($F102),0))-DB102,0),MAX($P102-SUM(DV102:EY102),0))</f>
        <v>0</v>
      </c>
      <c r="FA102" s="48" t="n">
        <f aca="false">MIN(MAX((GY101*(1+GY$5/Setup!$C$36)+IF($V102=32,N($F102),0))-DC102,0),MAX($P102-SUM(DV102:EZ102),0))</f>
        <v>0</v>
      </c>
      <c r="FB102" s="48" t="n">
        <f aca="false">MIN(MAX((GZ101*(1+GZ$5/Setup!$C$36)+IF($V102=33,N($F102),0))-DD102,0),MAX($P102-SUM(DV102:FA102),0))</f>
        <v>0</v>
      </c>
      <c r="FC102" s="48" t="n">
        <f aca="false">MIN(MAX((HA101*(1+HA$5/Setup!$C$36)+IF($V102=34,N($F102),0))-DE102,0),MAX($P102-SUM(DV102:FB102),0))</f>
        <v>0</v>
      </c>
      <c r="FD102" s="48" t="n">
        <f aca="false">MIN(MAX((HB101*(1+HB$5/Setup!$C$36)+IF($V102=35,N($F102),0))-DF102,0),MAX($P102-SUM(DV102:FC102),0))</f>
        <v>0</v>
      </c>
      <c r="FE102" s="48" t="n">
        <f aca="false">MIN(MAX((HC101*(1+HC$5/Setup!$C$36)+IF($V102=36,N($F102),0))-DG102,0),MAX($P102-SUM(DV102:FD102),0))</f>
        <v>0</v>
      </c>
      <c r="FF102" s="48" t="n">
        <f aca="false">MIN(MAX((HD101*(1+HD$5/Setup!$C$36)+IF($V102=37,N($F102),0))-DH102,0),MAX($P102-SUM(DV102:FE102),0))</f>
        <v>0</v>
      </c>
      <c r="FG102" s="48" t="n">
        <f aca="false">MIN(MAX((HE101*(1+HE$5/Setup!$C$36)+IF($V102=38,N($F102),0))-DI102,0),MAX($P102-SUM(DV102:FF102),0))</f>
        <v>0</v>
      </c>
      <c r="FH102" s="48" t="n">
        <f aca="false">MIN(MAX((HF101*(1+HF$5/Setup!$C$36)+IF($V102=39,N($F102),0))-DJ102,0),MAX($P102-SUM(DV102:FG102),0))</f>
        <v>0</v>
      </c>
      <c r="FI102" s="48" t="n">
        <f aca="false">MIN(MAX((HG101*(1+HG$5/Setup!$C$36)+IF($V102=40,N($F102),0))-DK102,0),MAX($P102-SUM(DV102:FH102),0))</f>
        <v>0</v>
      </c>
      <c r="FJ102" s="48" t="n">
        <f aca="false">MIN(MAX((HH101*(1+HH$5/Setup!$C$36)+IF($V102=41,N($F102),0))-DL102,0),MAX($P102-SUM(DV102:FI102),0))</f>
        <v>0</v>
      </c>
      <c r="FK102" s="48" t="n">
        <f aca="false">MIN(MAX((HI101*(1+HI$5/Setup!$C$36)+IF($V102=42,N($F102),0))-DM102,0),MAX($P102-SUM(DV102:FJ102),0))</f>
        <v>0</v>
      </c>
      <c r="FL102" s="48" t="n">
        <f aca="false">MIN(MAX((HJ101*(1+HJ$5/Setup!$C$36)+IF($V102=43,N($F102),0))-DN102,0),MAX($P102-SUM(DV102:FK102),0))</f>
        <v>0</v>
      </c>
      <c r="FM102" s="48" t="n">
        <f aca="false">MIN(MAX((HK101*(1+HK$5/Setup!$C$36)+IF($V102=44,N($F102),0))-DO102,0),MAX($P102-SUM(DV102:FL102),0))</f>
        <v>0</v>
      </c>
      <c r="FN102" s="48" t="n">
        <f aca="false">MIN(MAX((HL101*(1+HL$5/Setup!$C$36)+IF($V102=45,N($F102),0))-DP102,0),MAX($P102-SUM(DV102:FM102),0))</f>
        <v>0</v>
      </c>
      <c r="FO102" s="48" t="n">
        <f aca="false">MIN(MAX((HM101*(1+HM$5/Setup!$C$36)+IF($V102=46,N($F102),0))-DQ102,0),MAX($P102-SUM(DV102:FN102),0))</f>
        <v>0</v>
      </c>
      <c r="FP102" s="48" t="n">
        <f aca="false">MIN(MAX((HN101*(1+HN$5/Setup!$C$36)+IF($V102=47,N($F102),0))-DR102,0),MAX($P102-SUM(DV102:FO102),0))</f>
        <v>0</v>
      </c>
      <c r="FQ102" s="48" t="n">
        <f aca="false">MIN(MAX((HO101*(1+HO$5/Setup!$C$36)+IF($V102=48,N($F102),0))-DS102,0),MAX($P102-SUM(DV102:FP102),0))</f>
        <v>0</v>
      </c>
      <c r="FR102" s="48" t="n">
        <f aca="false">MIN(MAX((HP101*(1+HP$5/Setup!$C$36)+IF($V102=49,N($F102),0))-DT102,0),MAX($P102-SUM(DV102:FQ102),0))</f>
        <v>0</v>
      </c>
      <c r="FS102" s="48" t="n">
        <f aca="false">MIN(MAX((HQ101*(1+HQ$5/Setup!$C$36)+IF($V102=50,N($F102),0))-DU102,0),MAX($P102-SUM(DV102:FR102),0))</f>
        <v>0</v>
      </c>
      <c r="FT102" s="48" t="n">
        <f aca="false">IF((FT101*(1+FT$5/Setup!$C$36)+IF($V102=1,N($F102),0))-BX102-DV102&lt;0.005,0,(FT101*(1+FT$5/Setup!$C$36)+IF($V102=1,N($F102),0))-BX102-DV102)</f>
        <v>0</v>
      </c>
      <c r="FU102" s="48" t="n">
        <f aca="false">IF((FU101*(1+FU$5/Setup!$C$36)+IF($V102=2,N($F102),0))-BY102-DW102&lt;0.005,0,(FU101*(1+FU$5/Setup!$C$36)+IF($V102=2,N($F102),0))-BY102-DW102)</f>
        <v>0</v>
      </c>
      <c r="FV102" s="48" t="n">
        <f aca="false">IF((FV101*(1+FV$5/Setup!$C$36)+IF($V102=3,N($F102),0))-BZ102-DX102&lt;0.005,0,(FV101*(1+FV$5/Setup!$C$36)+IF($V102=3,N($F102),0))-BZ102-DX102)</f>
        <v>0</v>
      </c>
      <c r="FW102" s="48" t="n">
        <f aca="false">IF((FW101*(1+FW$5/Setup!$C$36)+IF($V102=4,N($F102),0))-CA102-DY102&lt;0.005,0,(FW101*(1+FW$5/Setup!$C$36)+IF($V102=4,N($F102),0))-CA102-DY102)</f>
        <v>0</v>
      </c>
      <c r="FX102" s="48" t="n">
        <f aca="false">IF((FX101*(1+FX$5/Setup!$C$36)+IF($V102=5,N($F102),0))-CB102-DZ102&lt;0.005,0,(FX101*(1+FX$5/Setup!$C$36)+IF($V102=5,N($F102),0))-CB102-DZ102)</f>
        <v>0</v>
      </c>
      <c r="FY102" s="48" t="n">
        <f aca="false">IF((FY101*(1+FY$5/Setup!$C$36)+IF($V102=6,N($F102),0))-CC102-EA102&lt;0.005,0,(FY101*(1+FY$5/Setup!$C$36)+IF($V102=6,N($F102),0))-CC102-EA102)</f>
        <v>0</v>
      </c>
      <c r="FZ102" s="48" t="n">
        <f aca="false">IF((FZ101*(1+FZ$5/Setup!$C$36)+IF($V102=7,N($F102),0))-CD102-EB102&lt;0.005,0,(FZ101*(1+FZ$5/Setup!$C$36)+IF($V102=7,N($F102),0))-CD102-EB102)</f>
        <v>0</v>
      </c>
      <c r="GA102" s="48" t="n">
        <f aca="false">IF((GA101*(1+GA$5/Setup!$C$36)+IF($V102=8,N($F102),0))-CE102-EC102&lt;0.005,0,(GA101*(1+GA$5/Setup!$C$36)+IF($V102=8,N($F102),0))-CE102-EC102)</f>
        <v>0</v>
      </c>
      <c r="GB102" s="48" t="n">
        <f aca="false">IF((GB101*(1+GB$5/Setup!$C$36)+IF($V102=9,N($F102),0))-CF102-ED102&lt;0.005,0,(GB101*(1+GB$5/Setup!$C$36)+IF($V102=9,N($F102),0))-CF102-ED102)</f>
        <v>0</v>
      </c>
      <c r="GC102" s="48" t="n">
        <f aca="false">IF((GC101*(1+GC$5/Setup!$C$36)+IF($V102=10,N($F102),0))-CG102-EE102&lt;0.005,0,(GC101*(1+GC$5/Setup!$C$36)+IF($V102=10,N($F102),0))-CG102-EE102)</f>
        <v>0</v>
      </c>
      <c r="GD102" s="48" t="n">
        <f aca="false">IF((GD101*(1+GD$5/Setup!$C$36)+IF($V102=11,N($F102),0))-CH102-EF102&lt;0.005,0,(GD101*(1+GD$5/Setup!$C$36)+IF($V102=11,N($F102),0))-CH102-EF102)</f>
        <v>0</v>
      </c>
      <c r="GE102" s="48" t="n">
        <f aca="false">IF((GE101*(1+GE$5/Setup!$C$36)+IF($V102=12,N($F102),0))-CI102-EG102&lt;0.005,0,(GE101*(1+GE$5/Setup!$C$36)+IF($V102=12,N($F102),0))-CI102-EG102)</f>
        <v>0</v>
      </c>
      <c r="GF102" s="48" t="n">
        <f aca="false">IF((GF101*(1+GF$5/Setup!$C$36)+IF($V102=13,N($F102),0))-CJ102-EH102&lt;0.005,0,(GF101*(1+GF$5/Setup!$C$36)+IF($V102=13,N($F102),0))-CJ102-EH102)</f>
        <v>0</v>
      </c>
      <c r="GG102" s="48" t="n">
        <f aca="false">IF((GG101*(1+GG$5/Setup!$C$36)+IF($V102=14,N($F102),0))-CK102-EI102&lt;0.005,0,(GG101*(1+GG$5/Setup!$C$36)+IF($V102=14,N($F102),0))-CK102-EI102)</f>
        <v>0</v>
      </c>
      <c r="GH102" s="48" t="n">
        <f aca="false">IF((GH101*(1+GH$5/Setup!$C$36)+IF($V102=15,N($F102),0))-CL102-EJ102&lt;0.005,0,(GH101*(1+GH$5/Setup!$C$36)+IF($V102=15,N($F102),0))-CL102-EJ102)</f>
        <v>0</v>
      </c>
      <c r="GI102" s="48" t="n">
        <f aca="false">IF((GI101*(1+GI$5/Setup!$C$36)+IF($V102=16,N($F102),0))-CM102-EK102&lt;0.005,0,(GI101*(1+GI$5/Setup!$C$36)+IF($V102=16,N($F102),0))-CM102-EK102)</f>
        <v>0</v>
      </c>
      <c r="GJ102" s="48" t="n">
        <f aca="false">IF((GJ101*(1+GJ$5/Setup!$C$36)+IF($V102=17,N($F102),0))-CN102-EL102&lt;0.005,0,(GJ101*(1+GJ$5/Setup!$C$36)+IF($V102=17,N($F102),0))-CN102-EL102)</f>
        <v>0</v>
      </c>
      <c r="GK102" s="48" t="n">
        <f aca="false">IF((GK101*(1+GK$5/Setup!$C$36)+IF($V102=18,N($F102),0))-CO102-EM102&lt;0.005,0,(GK101*(1+GK$5/Setup!$C$36)+IF($V102=18,N($F102),0))-CO102-EM102)</f>
        <v>0</v>
      </c>
      <c r="GL102" s="48" t="n">
        <f aca="false">IF((GL101*(1+GL$5/Setup!$C$36)+IF($V102=19,N($F102),0))-CP102-EN102&lt;0.005,0,(GL101*(1+GL$5/Setup!$C$36)+IF($V102=19,N($F102),0))-CP102-EN102)</f>
        <v>0</v>
      </c>
      <c r="GM102" s="48" t="n">
        <f aca="false">IF((GM101*(1+GM$5/Setup!$C$36)+IF($V102=20,N($F102),0))-CQ102-EO102&lt;0.005,0,(GM101*(1+GM$5/Setup!$C$36)+IF($V102=20,N($F102),0))-CQ102-EO102)</f>
        <v>0</v>
      </c>
      <c r="GN102" s="48" t="n">
        <f aca="false">IF((GN101*(1+GN$5/Setup!$C$36)+IF($V102=21,N($F102),0))-CR102-EP102&lt;0.005,0,(GN101*(1+GN$5/Setup!$C$36)+IF($V102=21,N($F102),0))-CR102-EP102)</f>
        <v>0</v>
      </c>
      <c r="GO102" s="48" t="n">
        <f aca="false">IF((GO101*(1+GO$5/Setup!$C$36)+IF($V102=22,N($F102),0))-CS102-EQ102&lt;0.005,0,(GO101*(1+GO$5/Setup!$C$36)+IF($V102=22,N($F102),0))-CS102-EQ102)</f>
        <v>0</v>
      </c>
      <c r="GP102" s="48" t="n">
        <f aca="false">IF((GP101*(1+GP$5/Setup!$C$36)+IF($V102=23,N($F102),0))-CT102-ER102&lt;0.005,0,(GP101*(1+GP$5/Setup!$C$36)+IF($V102=23,N($F102),0))-CT102-ER102)</f>
        <v>0</v>
      </c>
      <c r="GQ102" s="48" t="n">
        <f aca="false">IF((GQ101*(1+GQ$5/Setup!$C$36)+IF($V102=24,N($F102),0))-CU102-ES102&lt;0.005,0,(GQ101*(1+GQ$5/Setup!$C$36)+IF($V102=24,N($F102),0))-CU102-ES102)</f>
        <v>0</v>
      </c>
      <c r="GR102" s="48" t="n">
        <f aca="false">IF((GR101*(1+GR$5/Setup!$C$36)+IF($V102=25,N($F102),0))-CV102-ET102&lt;0.005,0,(GR101*(1+GR$5/Setup!$C$36)+IF($V102=25,N($F102),0))-CV102-ET102)</f>
        <v>0</v>
      </c>
      <c r="GS102" s="48" t="n">
        <f aca="false">IF((GS101*(1+GS$5/Setup!$C$36)+IF($V102=26,N($F102),0))-CW102-EU102&lt;0.005,0,(GS101*(1+GS$5/Setup!$C$36)+IF($V102=26,N($F102),0))-CW102-EU102)</f>
        <v>0</v>
      </c>
      <c r="GT102" s="48" t="n">
        <f aca="false">IF((GT101*(1+GT$5/Setup!$C$36)+IF($V102=27,N($F102),0))-CX102-EV102&lt;0.005,0,(GT101*(1+GT$5/Setup!$C$36)+IF($V102=27,N($F102),0))-CX102-EV102)</f>
        <v>0</v>
      </c>
      <c r="GU102" s="48" t="n">
        <f aca="false">IF((GU101*(1+GU$5/Setup!$C$36)+IF($V102=28,N($F102),0))-CY102-EW102&lt;0.005,0,(GU101*(1+GU$5/Setup!$C$36)+IF($V102=28,N($F102),0))-CY102-EW102)</f>
        <v>0</v>
      </c>
      <c r="GV102" s="48" t="n">
        <f aca="false">IF((GV101*(1+GV$5/Setup!$C$36)+IF($V102=29,N($F102),0))-CZ102-EX102&lt;0.005,0,(GV101*(1+GV$5/Setup!$C$36)+IF($V102=29,N($F102),0))-CZ102-EX102)</f>
        <v>0</v>
      </c>
      <c r="GW102" s="48" t="n">
        <f aca="false">IF((GW101*(1+GW$5/Setup!$C$36)+IF($V102=30,N($F102),0))-DA102-EY102&lt;0.005,0,(GW101*(1+GW$5/Setup!$C$36)+IF($V102=30,N($F102),0))-DA102-EY102)</f>
        <v>0</v>
      </c>
      <c r="GX102" s="48" t="n">
        <f aca="false">IF((GX101*(1+GX$5/Setup!$C$36)+IF($V102=31,N($F102),0))-DB102-EZ102&lt;0.005,0,(GX101*(1+GX$5/Setup!$C$36)+IF($V102=31,N($F102),0))-DB102-EZ102)</f>
        <v>0</v>
      </c>
      <c r="GY102" s="48" t="n">
        <f aca="false">IF((GY101*(1+GY$5/Setup!$C$36)+IF($V102=32,N($F102),0))-DC102-FA102&lt;0.005,0,(GY101*(1+GY$5/Setup!$C$36)+IF($V102=32,N($F102),0))-DC102-FA102)</f>
        <v>0</v>
      </c>
      <c r="GZ102" s="48" t="n">
        <f aca="false">IF((GZ101*(1+GZ$5/Setup!$C$36)+IF($V102=33,N($F102),0))-DD102-FB102&lt;0.005,0,(GZ101*(1+GZ$5/Setup!$C$36)+IF($V102=33,N($F102),0))-DD102-FB102)</f>
        <v>0</v>
      </c>
      <c r="HA102" s="48" t="n">
        <f aca="false">IF((HA101*(1+HA$5/Setup!$C$36)+IF($V102=34,N($F102),0))-DE102-FC102&lt;0.005,0,(HA101*(1+HA$5/Setup!$C$36)+IF($V102=34,N($F102),0))-DE102-FC102)</f>
        <v>0</v>
      </c>
      <c r="HB102" s="48" t="n">
        <f aca="false">IF((HB101*(1+HB$5/Setup!$C$36)+IF($V102=35,N($F102),0))-DF102-FD102&lt;0.005,0,(HB101*(1+HB$5/Setup!$C$36)+IF($V102=35,N($F102),0))-DF102-FD102)</f>
        <v>0</v>
      </c>
      <c r="HC102" s="48" t="n">
        <f aca="false">IF((HC101*(1+HC$5/Setup!$C$36)+IF($V102=36,N($F102),0))-DG102-FE102&lt;0.005,0,(HC101*(1+HC$5/Setup!$C$36)+IF($V102=36,N($F102),0))-DG102-FE102)</f>
        <v>0</v>
      </c>
      <c r="HD102" s="48" t="n">
        <f aca="false">IF((HD101*(1+HD$5/Setup!$C$36)+IF($V102=37,N($F102),0))-DH102-FF102&lt;0.005,0,(HD101*(1+HD$5/Setup!$C$36)+IF($V102=37,N($F102),0))-DH102-FF102)</f>
        <v>0</v>
      </c>
      <c r="HE102" s="48" t="n">
        <f aca="false">IF((HE101*(1+HE$5/Setup!$C$36)+IF($V102=38,N($F102),0))-DI102-FG102&lt;0.005,0,(HE101*(1+HE$5/Setup!$C$36)+IF($V102=38,N($F102),0))-DI102-FG102)</f>
        <v>0</v>
      </c>
      <c r="HF102" s="48" t="n">
        <f aca="false">IF((HF101*(1+HF$5/Setup!$C$36)+IF($V102=39,N($F102),0))-DJ102-FH102&lt;0.005,0,(HF101*(1+HF$5/Setup!$C$36)+IF($V102=39,N($F102),0))-DJ102-FH102)</f>
        <v>0</v>
      </c>
      <c r="HG102" s="48" t="n">
        <f aca="false">IF((HG101*(1+HG$5/Setup!$C$36)+IF($V102=40,N($F102),0))-DK102-FI102&lt;0.005,0,(HG101*(1+HG$5/Setup!$C$36)+IF($V102=40,N($F102),0))-DK102-FI102)</f>
        <v>0</v>
      </c>
      <c r="HH102" s="48" t="n">
        <f aca="false">IF((HH101*(1+HH$5/Setup!$C$36)+IF($V102=41,N($F102),0))-DL102-FJ102&lt;0.005,0,(HH101*(1+HH$5/Setup!$C$36)+IF($V102=41,N($F102),0))-DL102-FJ102)</f>
        <v>0</v>
      </c>
      <c r="HI102" s="48" t="n">
        <f aca="false">IF((HI101*(1+HI$5/Setup!$C$36)+IF($V102=42,N($F102),0))-DM102-FK102&lt;0.005,0,(HI101*(1+HI$5/Setup!$C$36)+IF($V102=42,N($F102),0))-DM102-FK102)</f>
        <v>0</v>
      </c>
      <c r="HJ102" s="48" t="n">
        <f aca="false">IF((HJ101*(1+HJ$5/Setup!$C$36)+IF($V102=43,N($F102),0))-DN102-FL102&lt;0.005,0,(HJ101*(1+HJ$5/Setup!$C$36)+IF($V102=43,N($F102),0))-DN102-FL102)</f>
        <v>0</v>
      </c>
      <c r="HK102" s="48" t="n">
        <f aca="false">IF((HK101*(1+HK$5/Setup!$C$36)+IF($V102=44,N($F102),0))-DO102-FM102&lt;0.005,0,(HK101*(1+HK$5/Setup!$C$36)+IF($V102=44,N($F102),0))-DO102-FM102)</f>
        <v>0</v>
      </c>
      <c r="HL102" s="48" t="n">
        <f aca="false">IF((HL101*(1+HL$5/Setup!$C$36)+IF($V102=45,N($F102),0))-DP102-FN102&lt;0.005,0,(HL101*(1+HL$5/Setup!$C$36)+IF($V102=45,N($F102),0))-DP102-FN102)</f>
        <v>0</v>
      </c>
      <c r="HM102" s="48" t="n">
        <f aca="false">IF((HM101*(1+HM$5/Setup!$C$36)+IF($V102=46,N($F102),0))-DQ102-FO102&lt;0.005,0,(HM101*(1+HM$5/Setup!$C$36)+IF($V102=46,N($F102),0))-DQ102-FO102)</f>
        <v>0</v>
      </c>
      <c r="HN102" s="48" t="n">
        <f aca="false">IF((HN101*(1+HN$5/Setup!$C$36)+IF($V102=47,N($F102),0))-DR102-FP102&lt;0.005,0,(HN101*(1+HN$5/Setup!$C$36)+IF($V102=47,N($F102),0))-DR102-FP102)</f>
        <v>0</v>
      </c>
      <c r="HO102" s="48" t="n">
        <f aca="false">IF((HO101*(1+HO$5/Setup!$C$36)+IF($V102=48,N($F102),0))-DS102-FQ102&lt;0.005,0,(HO101*(1+HO$5/Setup!$C$36)+IF($V102=48,N($F102),0))-DS102-FQ102)</f>
        <v>0</v>
      </c>
      <c r="HP102" s="48" t="n">
        <f aca="false">IF((HP101*(1+HP$5/Setup!$C$36)+IF($V102=49,N($F102),0))-DT102-FR102&lt;0.005,0,(HP101*(1+HP$5/Setup!$C$36)+IF($V102=49,N($F102),0))-DT102-FR102)</f>
        <v>0</v>
      </c>
      <c r="HQ102" s="48" t="n">
        <f aca="false">IF((HQ101*(1+HQ$5/Setup!$C$36)+IF($V102=50,N($F102),0))-DU102-FS102&lt;0.005,0,(HQ101*(1+HQ$5/Setup!$C$36)+IF($V102=50,N($F102),0))-DU102-FS102)</f>
        <v>0</v>
      </c>
    </row>
    <row r="103" customFormat="false" ht="15" hidden="false" customHeight="false" outlineLevel="0" collapsed="false">
      <c r="A103" s="44" t="n">
        <v>95</v>
      </c>
      <c r="B103" s="45" t="n">
        <f aca="false">IF(Setup!$C$7="Every month",EDATE(Setup!$C$8,($A103-1)),IF(Setup!$C$7="Twice a month",DATE(YEAR(Setup!$C$8),MONTH(Setup!$C$8)+INT((($A103-1)+Setup!$C$41)/2),MIN(IF(MOD(($A103-1)+Setup!$C$41,2)=0,Setup!$C$39,Setup!$C$40),DAY(EOMONTH(DATE(YEAR(Setup!$C$8),MONTH(Setup!$C$8)+INT((($A103-1)+Setup!$C$41)/2),1),0)))),Setup!$C$8+($A103-1)*IF(Setup!$C$7="Every week",7,14)))</f>
        <v>47641</v>
      </c>
      <c r="C103" s="45" t="n">
        <f aca="false">IF(Setup!$C$7="Every month",EDATE(Setup!$C$8,$A103),IF(Setup!$C$7="Twice a month",DATE(YEAR(Setup!$C$8),MONTH(Setup!$C$8)+INT(($A103+Setup!$C$41)/2),MIN(IF(MOD($A103+Setup!$C$41,2)=0,Setup!$C$39,Setup!$C$40),DAY(EOMONTH(DATE(YEAR(Setup!$C$8),MONTH(Setup!$C$8)+INT(($A103+Setup!$C$41)/2),1),0)))),Setup!$C$8+$A103*IF(Setup!$C$7="Every week",7,14)))</f>
        <v>47655</v>
      </c>
      <c r="D103" s="46"/>
      <c r="E103" s="47"/>
      <c r="F103" s="47"/>
      <c r="G103" s="47"/>
      <c r="H103" s="47"/>
      <c r="I103" s="48" t="n">
        <f aca="false">N(Setup!$C$11)+N(E103)</f>
        <v>100</v>
      </c>
      <c r="J103" s="48" t="n">
        <f aca="false">MIN(Setup!$C$37,MAX(I103,0))</f>
        <v>9.23076923076923</v>
      </c>
      <c r="K103" s="48" t="n">
        <f aca="false">MIN(MAX(N(Setup!$C$14)-L102,0),MAX(I103-J103,0))</f>
        <v>0</v>
      </c>
      <c r="L103" s="48" t="n">
        <f aca="false">L102+K103-N(G103)</f>
        <v>500</v>
      </c>
      <c r="M103" s="48" t="n">
        <f aca="false">M102+J103-N(H103)</f>
        <v>876.923076923079</v>
      </c>
      <c r="N103" s="48" t="n">
        <f aca="false">SUM(BX103:DU103)</f>
        <v>0</v>
      </c>
      <c r="O103" s="48" t="n">
        <f aca="false">SUM(Z103:BW103)-N103</f>
        <v>65</v>
      </c>
      <c r="P103" s="48" t="n">
        <f aca="false">MAX(I103-J103-K103,0)+O103</f>
        <v>155.769230769231</v>
      </c>
      <c r="Q103" s="48" t="n">
        <f aca="false">SUM(DV103:FS103)</f>
        <v>0</v>
      </c>
      <c r="R103" s="49" t="n">
        <f aca="false">N103+J103+K103+Q103</f>
        <v>9.23076923076923</v>
      </c>
      <c r="S103" s="48" t="n">
        <f aca="false">T103-T102-N(F103)+N103+Q103</f>
        <v>0</v>
      </c>
      <c r="T103" s="49" t="n">
        <f aca="false">SUM(FT103:HQ103)</f>
        <v>0</v>
      </c>
      <c r="U103" s="44" t="str">
        <f aca="false">IF(T102&lt;0.005,"",INDEX(Helpers!$C$2:$C$51,IF(_xlfn.MINIFS($DV$6:$FS$6,DV103:FS103,"&gt;0.005")=0,V103,_xlfn.MINIFS($DV$6:$FS$6,DV103:FS103,"&gt;0.005"))))</f>
        <v/>
      </c>
      <c r="V103" s="44" t="n">
        <f aca="false">IF(_xlfn.MINIFS($FT$6:$HQ$6,FT102:HQ102,"&gt;0.005")=0,1,_xlfn.MINIFS($FT$6:$HQ$6,FT102:HQ102,"&gt;0.005"))</f>
        <v>1</v>
      </c>
      <c r="W103" s="44" t="n">
        <f aca="false">IF(AND(D103&lt;&gt;"Paid",T102&gt;0.005),1,0)</f>
        <v>0</v>
      </c>
      <c r="X103" s="48" t="n">
        <f aca="false">SUMPRODUCT(((Helpers!$G$2:$G$51*(1+(Helpers!$D$2:$D$51+0.000000001)/12)^(($B103-Setup!$C$8)/(365.25/12))-Helpers!$E$2:$E$51*((1+(Helpers!$D$2:$D$51+0.000000001)/12)^(($B103-Setup!$C$8)/(365.25/12))-1)/((Helpers!$D$2:$D$51+0.000000001)/12))&gt;0)*(Helpers!$G$2:$G$51*(1+(Helpers!$D$2:$D$51+0.000000001)/12)^(($B103-Setup!$C$8)/(365.25/12))-Helpers!$E$2:$E$51*((1+(Helpers!$D$2:$D$51+0.000000001)/12)^(($B103-Setup!$C$8)/(365.25/12))-1)/((Helpers!$D$2:$D$51+0.000000001)/12)))</f>
        <v>0</v>
      </c>
      <c r="Y103" s="48"/>
      <c r="Z103" s="48" t="n">
        <f aca="false">IF(OR(N(Z$5)=0,Z$6=""),0,Z$5*((DATE(YEAR($B103),MONTH($B103),MIN(Z$6,DAY(EOMONTH($B103,0))))&gt;=$B103)*(DATE(YEAR($B103),MONTH($B103),MIN(Z$6,DAY(EOMONTH($B103,0))))&lt;$C103)+(DATE(YEAR($B103),MONTH($B103)+1,MIN(Z$6,DAY(EOMONTH($B103,1))))&gt;=$B103)*(DATE(YEAR($B103),MONTH($B103)+1,MIN(Z$6,DAY(EOMONTH($B103,1))))&lt;$C103)))</f>
        <v>25</v>
      </c>
      <c r="AA103" s="48" t="n">
        <f aca="false">IF(OR(N(AA$5)=0,AA$6=""),0,AA$5*((DATE(YEAR($B103),MONTH($B103),MIN(AA$6,DAY(EOMONTH($B103,0))))&gt;=$B103)*(DATE(YEAR($B103),MONTH($B103),MIN(AA$6,DAY(EOMONTH($B103,0))))&lt;$C103)+(DATE(YEAR($B103),MONTH($B103)+1,MIN(AA$6,DAY(EOMONTH($B103,1))))&gt;=$B103)*(DATE(YEAR($B103),MONTH($B103)+1,MIN(AA$6,DAY(EOMONTH($B103,1))))&lt;$C103)))</f>
        <v>40</v>
      </c>
      <c r="AB103" s="48" t="n">
        <f aca="false">IF(OR(N(AB$5)=0,AB$6=""),0,AB$5*((DATE(YEAR($B103),MONTH($B103),MIN(AB$6,DAY(EOMONTH($B103,0))))&gt;=$B103)*(DATE(YEAR($B103),MONTH($B103),MIN(AB$6,DAY(EOMONTH($B103,0))))&lt;$C103)+(DATE(YEAR($B103),MONTH($B103)+1,MIN(AB$6,DAY(EOMONTH($B103,1))))&gt;=$B103)*(DATE(YEAR($B103),MONTH($B103)+1,MIN(AB$6,DAY(EOMONTH($B103,1))))&lt;$C103)))</f>
        <v>0</v>
      </c>
      <c r="AC103" s="48" t="n">
        <f aca="false">IF(OR(N(AC$5)=0,AC$6=""),0,AC$5*((DATE(YEAR($B103),MONTH($B103),MIN(AC$6,DAY(EOMONTH($B103,0))))&gt;=$B103)*(DATE(YEAR($B103),MONTH($B103),MIN(AC$6,DAY(EOMONTH($B103,0))))&lt;$C103)+(DATE(YEAR($B103),MONTH($B103)+1,MIN(AC$6,DAY(EOMONTH($B103,1))))&gt;=$B103)*(DATE(YEAR($B103),MONTH($B103)+1,MIN(AC$6,DAY(EOMONTH($B103,1))))&lt;$C103)))</f>
        <v>0</v>
      </c>
      <c r="AD103" s="48" t="n">
        <f aca="false">IF(OR(N(AD$5)=0,AD$6=""),0,AD$5*((DATE(YEAR($B103),MONTH($B103),MIN(AD$6,DAY(EOMONTH($B103,0))))&gt;=$B103)*(DATE(YEAR($B103),MONTH($B103),MIN(AD$6,DAY(EOMONTH($B103,0))))&lt;$C103)+(DATE(YEAR($B103),MONTH($B103)+1,MIN(AD$6,DAY(EOMONTH($B103,1))))&gt;=$B103)*(DATE(YEAR($B103),MONTH($B103)+1,MIN(AD$6,DAY(EOMONTH($B103,1))))&lt;$C103)))</f>
        <v>0</v>
      </c>
      <c r="AE103" s="48" t="n">
        <f aca="false">IF(OR(N(AE$5)=0,AE$6=""),0,AE$5*((DATE(YEAR($B103),MONTH($B103),MIN(AE$6,DAY(EOMONTH($B103,0))))&gt;=$B103)*(DATE(YEAR($B103),MONTH($B103),MIN(AE$6,DAY(EOMONTH($B103,0))))&lt;$C103)+(DATE(YEAR($B103),MONTH($B103)+1,MIN(AE$6,DAY(EOMONTH($B103,1))))&gt;=$B103)*(DATE(YEAR($B103),MONTH($B103)+1,MIN(AE$6,DAY(EOMONTH($B103,1))))&lt;$C103)))</f>
        <v>0</v>
      </c>
      <c r="AF103" s="48" t="n">
        <f aca="false">IF(OR(N(AF$5)=0,AF$6=""),0,AF$5*((DATE(YEAR($B103),MONTH($B103),MIN(AF$6,DAY(EOMONTH($B103,0))))&gt;=$B103)*(DATE(YEAR($B103),MONTH($B103),MIN(AF$6,DAY(EOMONTH($B103,0))))&lt;$C103)+(DATE(YEAR($B103),MONTH($B103)+1,MIN(AF$6,DAY(EOMONTH($B103,1))))&gt;=$B103)*(DATE(YEAR($B103),MONTH($B103)+1,MIN(AF$6,DAY(EOMONTH($B103,1))))&lt;$C103)))</f>
        <v>0</v>
      </c>
      <c r="AG103" s="48" t="n">
        <f aca="false">IF(OR(N(AG$5)=0,AG$6=""),0,AG$5*((DATE(YEAR($B103),MONTH($B103),MIN(AG$6,DAY(EOMONTH($B103,0))))&gt;=$B103)*(DATE(YEAR($B103),MONTH($B103),MIN(AG$6,DAY(EOMONTH($B103,0))))&lt;$C103)+(DATE(YEAR($B103),MONTH($B103)+1,MIN(AG$6,DAY(EOMONTH($B103,1))))&gt;=$B103)*(DATE(YEAR($B103),MONTH($B103)+1,MIN(AG$6,DAY(EOMONTH($B103,1))))&lt;$C103)))</f>
        <v>0</v>
      </c>
      <c r="AH103" s="48" t="n">
        <f aca="false">IF(OR(N(AH$5)=0,AH$6=""),0,AH$5*((DATE(YEAR($B103),MONTH($B103),MIN(AH$6,DAY(EOMONTH($B103,0))))&gt;=$B103)*(DATE(YEAR($B103),MONTH($B103),MIN(AH$6,DAY(EOMONTH($B103,0))))&lt;$C103)+(DATE(YEAR($B103),MONTH($B103)+1,MIN(AH$6,DAY(EOMONTH($B103,1))))&gt;=$B103)*(DATE(YEAR($B103),MONTH($B103)+1,MIN(AH$6,DAY(EOMONTH($B103,1))))&lt;$C103)))</f>
        <v>0</v>
      </c>
      <c r="AI103" s="48" t="n">
        <f aca="false">IF(OR(N(AI$5)=0,AI$6=""),0,AI$5*((DATE(YEAR($B103),MONTH($B103),MIN(AI$6,DAY(EOMONTH($B103,0))))&gt;=$B103)*(DATE(YEAR($B103),MONTH($B103),MIN(AI$6,DAY(EOMONTH($B103,0))))&lt;$C103)+(DATE(YEAR($B103),MONTH($B103)+1,MIN(AI$6,DAY(EOMONTH($B103,1))))&gt;=$B103)*(DATE(YEAR($B103),MONTH($B103)+1,MIN(AI$6,DAY(EOMONTH($B103,1))))&lt;$C103)))</f>
        <v>0</v>
      </c>
      <c r="AJ103" s="48" t="n">
        <f aca="false">IF(OR(N(AJ$5)=0,AJ$6=""),0,AJ$5*((DATE(YEAR($B103),MONTH($B103),MIN(AJ$6,DAY(EOMONTH($B103,0))))&gt;=$B103)*(DATE(YEAR($B103),MONTH($B103),MIN(AJ$6,DAY(EOMONTH($B103,0))))&lt;$C103)+(DATE(YEAR($B103),MONTH($B103)+1,MIN(AJ$6,DAY(EOMONTH($B103,1))))&gt;=$B103)*(DATE(YEAR($B103),MONTH($B103)+1,MIN(AJ$6,DAY(EOMONTH($B103,1))))&lt;$C103)))</f>
        <v>0</v>
      </c>
      <c r="AK103" s="48" t="n">
        <f aca="false">IF(OR(N(AK$5)=0,AK$6=""),0,AK$5*((DATE(YEAR($B103),MONTH($B103),MIN(AK$6,DAY(EOMONTH($B103,0))))&gt;=$B103)*(DATE(YEAR($B103),MONTH($B103),MIN(AK$6,DAY(EOMONTH($B103,0))))&lt;$C103)+(DATE(YEAR($B103),MONTH($B103)+1,MIN(AK$6,DAY(EOMONTH($B103,1))))&gt;=$B103)*(DATE(YEAR($B103),MONTH($B103)+1,MIN(AK$6,DAY(EOMONTH($B103,1))))&lt;$C103)))</f>
        <v>0</v>
      </c>
      <c r="AL103" s="48" t="n">
        <f aca="false">IF(OR(N(AL$5)=0,AL$6=""),0,AL$5*((DATE(YEAR($B103),MONTH($B103),MIN(AL$6,DAY(EOMONTH($B103,0))))&gt;=$B103)*(DATE(YEAR($B103),MONTH($B103),MIN(AL$6,DAY(EOMONTH($B103,0))))&lt;$C103)+(DATE(YEAR($B103),MONTH($B103)+1,MIN(AL$6,DAY(EOMONTH($B103,1))))&gt;=$B103)*(DATE(YEAR($B103),MONTH($B103)+1,MIN(AL$6,DAY(EOMONTH($B103,1))))&lt;$C103)))</f>
        <v>0</v>
      </c>
      <c r="AM103" s="48" t="n">
        <f aca="false">IF(OR(N(AM$5)=0,AM$6=""),0,AM$5*((DATE(YEAR($B103),MONTH($B103),MIN(AM$6,DAY(EOMONTH($B103,0))))&gt;=$B103)*(DATE(YEAR($B103),MONTH($B103),MIN(AM$6,DAY(EOMONTH($B103,0))))&lt;$C103)+(DATE(YEAR($B103),MONTH($B103)+1,MIN(AM$6,DAY(EOMONTH($B103,1))))&gt;=$B103)*(DATE(YEAR($B103),MONTH($B103)+1,MIN(AM$6,DAY(EOMONTH($B103,1))))&lt;$C103)))</f>
        <v>0</v>
      </c>
      <c r="AN103" s="48" t="n">
        <f aca="false">IF(OR(N(AN$5)=0,AN$6=""),0,AN$5*((DATE(YEAR($B103),MONTH($B103),MIN(AN$6,DAY(EOMONTH($B103,0))))&gt;=$B103)*(DATE(YEAR($B103),MONTH($B103),MIN(AN$6,DAY(EOMONTH($B103,0))))&lt;$C103)+(DATE(YEAR($B103),MONTH($B103)+1,MIN(AN$6,DAY(EOMONTH($B103,1))))&gt;=$B103)*(DATE(YEAR($B103),MONTH($B103)+1,MIN(AN$6,DAY(EOMONTH($B103,1))))&lt;$C103)))</f>
        <v>0</v>
      </c>
      <c r="AO103" s="48" t="n">
        <f aca="false">IF(OR(N(AO$5)=0,AO$6=""),0,AO$5*((DATE(YEAR($B103),MONTH($B103),MIN(AO$6,DAY(EOMONTH($B103,0))))&gt;=$B103)*(DATE(YEAR($B103),MONTH($B103),MIN(AO$6,DAY(EOMONTH($B103,0))))&lt;$C103)+(DATE(YEAR($B103),MONTH($B103)+1,MIN(AO$6,DAY(EOMONTH($B103,1))))&gt;=$B103)*(DATE(YEAR($B103),MONTH($B103)+1,MIN(AO$6,DAY(EOMONTH($B103,1))))&lt;$C103)))</f>
        <v>0</v>
      </c>
      <c r="AP103" s="48" t="n">
        <f aca="false">IF(OR(N(AP$5)=0,AP$6=""),0,AP$5*((DATE(YEAR($B103),MONTH($B103),MIN(AP$6,DAY(EOMONTH($B103,0))))&gt;=$B103)*(DATE(YEAR($B103),MONTH($B103),MIN(AP$6,DAY(EOMONTH($B103,0))))&lt;$C103)+(DATE(YEAR($B103),MONTH($B103)+1,MIN(AP$6,DAY(EOMONTH($B103,1))))&gt;=$B103)*(DATE(YEAR($B103),MONTH($B103)+1,MIN(AP$6,DAY(EOMONTH($B103,1))))&lt;$C103)))</f>
        <v>0</v>
      </c>
      <c r="AQ103" s="48" t="n">
        <f aca="false">IF(OR(N(AQ$5)=0,AQ$6=""),0,AQ$5*((DATE(YEAR($B103),MONTH($B103),MIN(AQ$6,DAY(EOMONTH($B103,0))))&gt;=$B103)*(DATE(YEAR($B103),MONTH($B103),MIN(AQ$6,DAY(EOMONTH($B103,0))))&lt;$C103)+(DATE(YEAR($B103),MONTH($B103)+1,MIN(AQ$6,DAY(EOMONTH($B103,1))))&gt;=$B103)*(DATE(YEAR($B103),MONTH($B103)+1,MIN(AQ$6,DAY(EOMONTH($B103,1))))&lt;$C103)))</f>
        <v>0</v>
      </c>
      <c r="AR103" s="48" t="n">
        <f aca="false">IF(OR(N(AR$5)=0,AR$6=""),0,AR$5*((DATE(YEAR($B103),MONTH($B103),MIN(AR$6,DAY(EOMONTH($B103,0))))&gt;=$B103)*(DATE(YEAR($B103),MONTH($B103),MIN(AR$6,DAY(EOMONTH($B103,0))))&lt;$C103)+(DATE(YEAR($B103),MONTH($B103)+1,MIN(AR$6,DAY(EOMONTH($B103,1))))&gt;=$B103)*(DATE(YEAR($B103),MONTH($B103)+1,MIN(AR$6,DAY(EOMONTH($B103,1))))&lt;$C103)))</f>
        <v>0</v>
      </c>
      <c r="AS103" s="48" t="n">
        <f aca="false">IF(OR(N(AS$5)=0,AS$6=""),0,AS$5*((DATE(YEAR($B103),MONTH($B103),MIN(AS$6,DAY(EOMONTH($B103,0))))&gt;=$B103)*(DATE(YEAR($B103),MONTH($B103),MIN(AS$6,DAY(EOMONTH($B103,0))))&lt;$C103)+(DATE(YEAR($B103),MONTH($B103)+1,MIN(AS$6,DAY(EOMONTH($B103,1))))&gt;=$B103)*(DATE(YEAR($B103),MONTH($B103)+1,MIN(AS$6,DAY(EOMONTH($B103,1))))&lt;$C103)))</f>
        <v>0</v>
      </c>
      <c r="AT103" s="48" t="n">
        <f aca="false">IF(OR(N(AT$5)=0,AT$6=""),0,AT$5*((DATE(YEAR($B103),MONTH($B103),MIN(AT$6,DAY(EOMONTH($B103,0))))&gt;=$B103)*(DATE(YEAR($B103),MONTH($B103),MIN(AT$6,DAY(EOMONTH($B103,0))))&lt;$C103)+(DATE(YEAR($B103),MONTH($B103)+1,MIN(AT$6,DAY(EOMONTH($B103,1))))&gt;=$B103)*(DATE(YEAR($B103),MONTH($B103)+1,MIN(AT$6,DAY(EOMONTH($B103,1))))&lt;$C103)))</f>
        <v>0</v>
      </c>
      <c r="AU103" s="48" t="n">
        <f aca="false">IF(OR(N(AU$5)=0,AU$6=""),0,AU$5*((DATE(YEAR($B103),MONTH($B103),MIN(AU$6,DAY(EOMONTH($B103,0))))&gt;=$B103)*(DATE(YEAR($B103),MONTH($B103),MIN(AU$6,DAY(EOMONTH($B103,0))))&lt;$C103)+(DATE(YEAR($B103),MONTH($B103)+1,MIN(AU$6,DAY(EOMONTH($B103,1))))&gt;=$B103)*(DATE(YEAR($B103),MONTH($B103)+1,MIN(AU$6,DAY(EOMONTH($B103,1))))&lt;$C103)))</f>
        <v>0</v>
      </c>
      <c r="AV103" s="48" t="n">
        <f aca="false">IF(OR(N(AV$5)=0,AV$6=""),0,AV$5*((DATE(YEAR($B103),MONTH($B103),MIN(AV$6,DAY(EOMONTH($B103,0))))&gt;=$B103)*(DATE(YEAR($B103),MONTH($B103),MIN(AV$6,DAY(EOMONTH($B103,0))))&lt;$C103)+(DATE(YEAR($B103),MONTH($B103)+1,MIN(AV$6,DAY(EOMONTH($B103,1))))&gt;=$B103)*(DATE(YEAR($B103),MONTH($B103)+1,MIN(AV$6,DAY(EOMONTH($B103,1))))&lt;$C103)))</f>
        <v>0</v>
      </c>
      <c r="AW103" s="48" t="n">
        <f aca="false">IF(OR(N(AW$5)=0,AW$6=""),0,AW$5*((DATE(YEAR($B103),MONTH($B103),MIN(AW$6,DAY(EOMONTH($B103,0))))&gt;=$B103)*(DATE(YEAR($B103),MONTH($B103),MIN(AW$6,DAY(EOMONTH($B103,0))))&lt;$C103)+(DATE(YEAR($B103),MONTH($B103)+1,MIN(AW$6,DAY(EOMONTH($B103,1))))&gt;=$B103)*(DATE(YEAR($B103),MONTH($B103)+1,MIN(AW$6,DAY(EOMONTH($B103,1))))&lt;$C103)))</f>
        <v>0</v>
      </c>
      <c r="AX103" s="48" t="n">
        <f aca="false">IF(OR(N(AX$5)=0,AX$6=""),0,AX$5*((DATE(YEAR($B103),MONTH($B103),MIN(AX$6,DAY(EOMONTH($B103,0))))&gt;=$B103)*(DATE(YEAR($B103),MONTH($B103),MIN(AX$6,DAY(EOMONTH($B103,0))))&lt;$C103)+(DATE(YEAR($B103),MONTH($B103)+1,MIN(AX$6,DAY(EOMONTH($B103,1))))&gt;=$B103)*(DATE(YEAR($B103),MONTH($B103)+1,MIN(AX$6,DAY(EOMONTH($B103,1))))&lt;$C103)))</f>
        <v>0</v>
      </c>
      <c r="AY103" s="48" t="n">
        <f aca="false">IF(OR(N(AY$5)=0,AY$6=""),0,AY$5*((DATE(YEAR($B103),MONTH($B103),MIN(AY$6,DAY(EOMONTH($B103,0))))&gt;=$B103)*(DATE(YEAR($B103),MONTH($B103),MIN(AY$6,DAY(EOMONTH($B103,0))))&lt;$C103)+(DATE(YEAR($B103),MONTH($B103)+1,MIN(AY$6,DAY(EOMONTH($B103,1))))&gt;=$B103)*(DATE(YEAR($B103),MONTH($B103)+1,MIN(AY$6,DAY(EOMONTH($B103,1))))&lt;$C103)))</f>
        <v>0</v>
      </c>
      <c r="AZ103" s="48" t="n">
        <f aca="false">IF(OR(N(AZ$5)=0,AZ$6=""),0,AZ$5*((DATE(YEAR($B103),MONTH($B103),MIN(AZ$6,DAY(EOMONTH($B103,0))))&gt;=$B103)*(DATE(YEAR($B103),MONTH($B103),MIN(AZ$6,DAY(EOMONTH($B103,0))))&lt;$C103)+(DATE(YEAR($B103),MONTH($B103)+1,MIN(AZ$6,DAY(EOMONTH($B103,1))))&gt;=$B103)*(DATE(YEAR($B103),MONTH($B103)+1,MIN(AZ$6,DAY(EOMONTH($B103,1))))&lt;$C103)))</f>
        <v>0</v>
      </c>
      <c r="BA103" s="48" t="n">
        <f aca="false">IF(OR(N(BA$5)=0,BA$6=""),0,BA$5*((DATE(YEAR($B103),MONTH($B103),MIN(BA$6,DAY(EOMONTH($B103,0))))&gt;=$B103)*(DATE(YEAR($B103),MONTH($B103),MIN(BA$6,DAY(EOMONTH($B103,0))))&lt;$C103)+(DATE(YEAR($B103),MONTH($B103)+1,MIN(BA$6,DAY(EOMONTH($B103,1))))&gt;=$B103)*(DATE(YEAR($B103),MONTH($B103)+1,MIN(BA$6,DAY(EOMONTH($B103,1))))&lt;$C103)))</f>
        <v>0</v>
      </c>
      <c r="BB103" s="48" t="n">
        <f aca="false">IF(OR(N(BB$5)=0,BB$6=""),0,BB$5*((DATE(YEAR($B103),MONTH($B103),MIN(BB$6,DAY(EOMONTH($B103,0))))&gt;=$B103)*(DATE(YEAR($B103),MONTH($B103),MIN(BB$6,DAY(EOMONTH($B103,0))))&lt;$C103)+(DATE(YEAR($B103),MONTH($B103)+1,MIN(BB$6,DAY(EOMONTH($B103,1))))&gt;=$B103)*(DATE(YEAR($B103),MONTH($B103)+1,MIN(BB$6,DAY(EOMONTH($B103,1))))&lt;$C103)))</f>
        <v>0</v>
      </c>
      <c r="BC103" s="48" t="n">
        <f aca="false">IF(OR(N(BC$5)=0,BC$6=""),0,BC$5*((DATE(YEAR($B103),MONTH($B103),MIN(BC$6,DAY(EOMONTH($B103,0))))&gt;=$B103)*(DATE(YEAR($B103),MONTH($B103),MIN(BC$6,DAY(EOMONTH($B103,0))))&lt;$C103)+(DATE(YEAR($B103),MONTH($B103)+1,MIN(BC$6,DAY(EOMONTH($B103,1))))&gt;=$B103)*(DATE(YEAR($B103),MONTH($B103)+1,MIN(BC$6,DAY(EOMONTH($B103,1))))&lt;$C103)))</f>
        <v>0</v>
      </c>
      <c r="BD103" s="48" t="n">
        <f aca="false">IF(OR(N(BD$5)=0,BD$6=""),0,BD$5*((DATE(YEAR($B103),MONTH($B103),MIN(BD$6,DAY(EOMONTH($B103,0))))&gt;=$B103)*(DATE(YEAR($B103),MONTH($B103),MIN(BD$6,DAY(EOMONTH($B103,0))))&lt;$C103)+(DATE(YEAR($B103),MONTH($B103)+1,MIN(BD$6,DAY(EOMONTH($B103,1))))&gt;=$B103)*(DATE(YEAR($B103),MONTH($B103)+1,MIN(BD$6,DAY(EOMONTH($B103,1))))&lt;$C103)))</f>
        <v>0</v>
      </c>
      <c r="BE103" s="48" t="n">
        <f aca="false">IF(OR(N(BE$5)=0,BE$6=""),0,BE$5*((DATE(YEAR($B103),MONTH($B103),MIN(BE$6,DAY(EOMONTH($B103,0))))&gt;=$B103)*(DATE(YEAR($B103),MONTH($B103),MIN(BE$6,DAY(EOMONTH($B103,0))))&lt;$C103)+(DATE(YEAR($B103),MONTH($B103)+1,MIN(BE$6,DAY(EOMONTH($B103,1))))&gt;=$B103)*(DATE(YEAR($B103),MONTH($B103)+1,MIN(BE$6,DAY(EOMONTH($B103,1))))&lt;$C103)))</f>
        <v>0</v>
      </c>
      <c r="BF103" s="48" t="n">
        <f aca="false">IF(OR(N(BF$5)=0,BF$6=""),0,BF$5*((DATE(YEAR($B103),MONTH($B103),MIN(BF$6,DAY(EOMONTH($B103,0))))&gt;=$B103)*(DATE(YEAR($B103),MONTH($B103),MIN(BF$6,DAY(EOMONTH($B103,0))))&lt;$C103)+(DATE(YEAR($B103),MONTH($B103)+1,MIN(BF$6,DAY(EOMONTH($B103,1))))&gt;=$B103)*(DATE(YEAR($B103),MONTH($B103)+1,MIN(BF$6,DAY(EOMONTH($B103,1))))&lt;$C103)))</f>
        <v>0</v>
      </c>
      <c r="BG103" s="48" t="n">
        <f aca="false">IF(OR(N(BG$5)=0,BG$6=""),0,BG$5*((DATE(YEAR($B103),MONTH($B103),MIN(BG$6,DAY(EOMONTH($B103,0))))&gt;=$B103)*(DATE(YEAR($B103),MONTH($B103),MIN(BG$6,DAY(EOMONTH($B103,0))))&lt;$C103)+(DATE(YEAR($B103),MONTH($B103)+1,MIN(BG$6,DAY(EOMONTH($B103,1))))&gt;=$B103)*(DATE(YEAR($B103),MONTH($B103)+1,MIN(BG$6,DAY(EOMONTH($B103,1))))&lt;$C103)))</f>
        <v>0</v>
      </c>
      <c r="BH103" s="48" t="n">
        <f aca="false">IF(OR(N(BH$5)=0,BH$6=""),0,BH$5*((DATE(YEAR($B103),MONTH($B103),MIN(BH$6,DAY(EOMONTH($B103,0))))&gt;=$B103)*(DATE(YEAR($B103),MONTH($B103),MIN(BH$6,DAY(EOMONTH($B103,0))))&lt;$C103)+(DATE(YEAR($B103),MONTH($B103)+1,MIN(BH$6,DAY(EOMONTH($B103,1))))&gt;=$B103)*(DATE(YEAR($B103),MONTH($B103)+1,MIN(BH$6,DAY(EOMONTH($B103,1))))&lt;$C103)))</f>
        <v>0</v>
      </c>
      <c r="BI103" s="48" t="n">
        <f aca="false">IF(OR(N(BI$5)=0,BI$6=""),0,BI$5*((DATE(YEAR($B103),MONTH($B103),MIN(BI$6,DAY(EOMONTH($B103,0))))&gt;=$B103)*(DATE(YEAR($B103),MONTH($B103),MIN(BI$6,DAY(EOMONTH($B103,0))))&lt;$C103)+(DATE(YEAR($B103),MONTH($B103)+1,MIN(BI$6,DAY(EOMONTH($B103,1))))&gt;=$B103)*(DATE(YEAR($B103),MONTH($B103)+1,MIN(BI$6,DAY(EOMONTH($B103,1))))&lt;$C103)))</f>
        <v>0</v>
      </c>
      <c r="BJ103" s="48" t="n">
        <f aca="false">IF(OR(N(BJ$5)=0,BJ$6=""),0,BJ$5*((DATE(YEAR($B103),MONTH($B103),MIN(BJ$6,DAY(EOMONTH($B103,0))))&gt;=$B103)*(DATE(YEAR($B103),MONTH($B103),MIN(BJ$6,DAY(EOMONTH($B103,0))))&lt;$C103)+(DATE(YEAR($B103),MONTH($B103)+1,MIN(BJ$6,DAY(EOMONTH($B103,1))))&gt;=$B103)*(DATE(YEAR($B103),MONTH($B103)+1,MIN(BJ$6,DAY(EOMONTH($B103,1))))&lt;$C103)))</f>
        <v>0</v>
      </c>
      <c r="BK103" s="48" t="n">
        <f aca="false">IF(OR(N(BK$5)=0,BK$6=""),0,BK$5*((DATE(YEAR($B103),MONTH($B103),MIN(BK$6,DAY(EOMONTH($B103,0))))&gt;=$B103)*(DATE(YEAR($B103),MONTH($B103),MIN(BK$6,DAY(EOMONTH($B103,0))))&lt;$C103)+(DATE(YEAR($B103),MONTH($B103)+1,MIN(BK$6,DAY(EOMONTH($B103,1))))&gt;=$B103)*(DATE(YEAR($B103),MONTH($B103)+1,MIN(BK$6,DAY(EOMONTH($B103,1))))&lt;$C103)))</f>
        <v>0</v>
      </c>
      <c r="BL103" s="48" t="n">
        <f aca="false">IF(OR(N(BL$5)=0,BL$6=""),0,BL$5*((DATE(YEAR($B103),MONTH($B103),MIN(BL$6,DAY(EOMONTH($B103,0))))&gt;=$B103)*(DATE(YEAR($B103),MONTH($B103),MIN(BL$6,DAY(EOMONTH($B103,0))))&lt;$C103)+(DATE(YEAR($B103),MONTH($B103)+1,MIN(BL$6,DAY(EOMONTH($B103,1))))&gt;=$B103)*(DATE(YEAR($B103),MONTH($B103)+1,MIN(BL$6,DAY(EOMONTH($B103,1))))&lt;$C103)))</f>
        <v>0</v>
      </c>
      <c r="BM103" s="48" t="n">
        <f aca="false">IF(OR(N(BM$5)=0,BM$6=""),0,BM$5*((DATE(YEAR($B103),MONTH($B103),MIN(BM$6,DAY(EOMONTH($B103,0))))&gt;=$B103)*(DATE(YEAR($B103),MONTH($B103),MIN(BM$6,DAY(EOMONTH($B103,0))))&lt;$C103)+(DATE(YEAR($B103),MONTH($B103)+1,MIN(BM$6,DAY(EOMONTH($B103,1))))&gt;=$B103)*(DATE(YEAR($B103),MONTH($B103)+1,MIN(BM$6,DAY(EOMONTH($B103,1))))&lt;$C103)))</f>
        <v>0</v>
      </c>
      <c r="BN103" s="48" t="n">
        <f aca="false">IF(OR(N(BN$5)=0,BN$6=""),0,BN$5*((DATE(YEAR($B103),MONTH($B103),MIN(BN$6,DAY(EOMONTH($B103,0))))&gt;=$B103)*(DATE(YEAR($B103),MONTH($B103),MIN(BN$6,DAY(EOMONTH($B103,0))))&lt;$C103)+(DATE(YEAR($B103),MONTH($B103)+1,MIN(BN$6,DAY(EOMONTH($B103,1))))&gt;=$B103)*(DATE(YEAR($B103),MONTH($B103)+1,MIN(BN$6,DAY(EOMONTH($B103,1))))&lt;$C103)))</f>
        <v>0</v>
      </c>
      <c r="BO103" s="48" t="n">
        <f aca="false">IF(OR(N(BO$5)=0,BO$6=""),0,BO$5*((DATE(YEAR($B103),MONTH($B103),MIN(BO$6,DAY(EOMONTH($B103,0))))&gt;=$B103)*(DATE(YEAR($B103),MONTH($B103),MIN(BO$6,DAY(EOMONTH($B103,0))))&lt;$C103)+(DATE(YEAR($B103),MONTH($B103)+1,MIN(BO$6,DAY(EOMONTH($B103,1))))&gt;=$B103)*(DATE(YEAR($B103),MONTH($B103)+1,MIN(BO$6,DAY(EOMONTH($B103,1))))&lt;$C103)))</f>
        <v>0</v>
      </c>
      <c r="BP103" s="48" t="n">
        <f aca="false">IF(OR(N(BP$5)=0,BP$6=""),0,BP$5*((DATE(YEAR($B103),MONTH($B103),MIN(BP$6,DAY(EOMONTH($B103,0))))&gt;=$B103)*(DATE(YEAR($B103),MONTH($B103),MIN(BP$6,DAY(EOMONTH($B103,0))))&lt;$C103)+(DATE(YEAR($B103),MONTH($B103)+1,MIN(BP$6,DAY(EOMONTH($B103,1))))&gt;=$B103)*(DATE(YEAR($B103),MONTH($B103)+1,MIN(BP$6,DAY(EOMONTH($B103,1))))&lt;$C103)))</f>
        <v>0</v>
      </c>
      <c r="BQ103" s="48" t="n">
        <f aca="false">IF(OR(N(BQ$5)=0,BQ$6=""),0,BQ$5*((DATE(YEAR($B103),MONTH($B103),MIN(BQ$6,DAY(EOMONTH($B103,0))))&gt;=$B103)*(DATE(YEAR($B103),MONTH($B103),MIN(BQ$6,DAY(EOMONTH($B103,0))))&lt;$C103)+(DATE(YEAR($B103),MONTH($B103)+1,MIN(BQ$6,DAY(EOMONTH($B103,1))))&gt;=$B103)*(DATE(YEAR($B103),MONTH($B103)+1,MIN(BQ$6,DAY(EOMONTH($B103,1))))&lt;$C103)))</f>
        <v>0</v>
      </c>
      <c r="BR103" s="48" t="n">
        <f aca="false">IF(OR(N(BR$5)=0,BR$6=""),0,BR$5*((DATE(YEAR($B103),MONTH($B103),MIN(BR$6,DAY(EOMONTH($B103,0))))&gt;=$B103)*(DATE(YEAR($B103),MONTH($B103),MIN(BR$6,DAY(EOMONTH($B103,0))))&lt;$C103)+(DATE(YEAR($B103),MONTH($B103)+1,MIN(BR$6,DAY(EOMONTH($B103,1))))&gt;=$B103)*(DATE(YEAR($B103),MONTH($B103)+1,MIN(BR$6,DAY(EOMONTH($B103,1))))&lt;$C103)))</f>
        <v>0</v>
      </c>
      <c r="BS103" s="48" t="n">
        <f aca="false">IF(OR(N(BS$5)=0,BS$6=""),0,BS$5*((DATE(YEAR($B103),MONTH($B103),MIN(BS$6,DAY(EOMONTH($B103,0))))&gt;=$B103)*(DATE(YEAR($B103),MONTH($B103),MIN(BS$6,DAY(EOMONTH($B103,0))))&lt;$C103)+(DATE(YEAR($B103),MONTH($B103)+1,MIN(BS$6,DAY(EOMONTH($B103,1))))&gt;=$B103)*(DATE(YEAR($B103),MONTH($B103)+1,MIN(BS$6,DAY(EOMONTH($B103,1))))&lt;$C103)))</f>
        <v>0</v>
      </c>
      <c r="BT103" s="48" t="n">
        <f aca="false">IF(OR(N(BT$5)=0,BT$6=""),0,BT$5*((DATE(YEAR($B103),MONTH($B103),MIN(BT$6,DAY(EOMONTH($B103,0))))&gt;=$B103)*(DATE(YEAR($B103),MONTH($B103),MIN(BT$6,DAY(EOMONTH($B103,0))))&lt;$C103)+(DATE(YEAR($B103),MONTH($B103)+1,MIN(BT$6,DAY(EOMONTH($B103,1))))&gt;=$B103)*(DATE(YEAR($B103),MONTH($B103)+1,MIN(BT$6,DAY(EOMONTH($B103,1))))&lt;$C103)))</f>
        <v>0</v>
      </c>
      <c r="BU103" s="48" t="n">
        <f aca="false">IF(OR(N(BU$5)=0,BU$6=""),0,BU$5*((DATE(YEAR($B103),MONTH($B103),MIN(BU$6,DAY(EOMONTH($B103,0))))&gt;=$B103)*(DATE(YEAR($B103),MONTH($B103),MIN(BU$6,DAY(EOMONTH($B103,0))))&lt;$C103)+(DATE(YEAR($B103),MONTH($B103)+1,MIN(BU$6,DAY(EOMONTH($B103,1))))&gt;=$B103)*(DATE(YEAR($B103),MONTH($B103)+1,MIN(BU$6,DAY(EOMONTH($B103,1))))&lt;$C103)))</f>
        <v>0</v>
      </c>
      <c r="BV103" s="48" t="n">
        <f aca="false">IF(OR(N(BV$5)=0,BV$6=""),0,BV$5*((DATE(YEAR($B103),MONTH($B103),MIN(BV$6,DAY(EOMONTH($B103,0))))&gt;=$B103)*(DATE(YEAR($B103),MONTH($B103),MIN(BV$6,DAY(EOMONTH($B103,0))))&lt;$C103)+(DATE(YEAR($B103),MONTH($B103)+1,MIN(BV$6,DAY(EOMONTH($B103,1))))&gt;=$B103)*(DATE(YEAR($B103),MONTH($B103)+1,MIN(BV$6,DAY(EOMONTH($B103,1))))&lt;$C103)))</f>
        <v>0</v>
      </c>
      <c r="BW103" s="48" t="n">
        <f aca="false">IF(OR(N(BW$5)=0,BW$6=""),0,BW$5*((DATE(YEAR($B103),MONTH($B103),MIN(BW$6,DAY(EOMONTH($B103,0))))&gt;=$B103)*(DATE(YEAR($B103),MONTH($B103),MIN(BW$6,DAY(EOMONTH($B103,0))))&lt;$C103)+(DATE(YEAR($B103),MONTH($B103)+1,MIN(BW$6,DAY(EOMONTH($B103,1))))&gt;=$B103)*(DATE(YEAR($B103),MONTH($B103)+1,MIN(BW$6,DAY(EOMONTH($B103,1))))&lt;$C103)))</f>
        <v>0</v>
      </c>
      <c r="BX103" s="48" t="n">
        <f aca="false">MIN(Z103,(FT102*(1+FT$5/Setup!$C$36)+IF($V103=1,N($F103),0)))</f>
        <v>0</v>
      </c>
      <c r="BY103" s="48" t="n">
        <f aca="false">MIN(AA103,(FU102*(1+FU$5/Setup!$C$36)+IF($V103=2,N($F103),0)))</f>
        <v>0</v>
      </c>
      <c r="BZ103" s="48" t="n">
        <f aca="false">MIN(AB103,(FV102*(1+FV$5/Setup!$C$36)+IF($V103=3,N($F103),0)))</f>
        <v>0</v>
      </c>
      <c r="CA103" s="48" t="n">
        <f aca="false">MIN(AC103,(FW102*(1+FW$5/Setup!$C$36)+IF($V103=4,N($F103),0)))</f>
        <v>0</v>
      </c>
      <c r="CB103" s="48" t="n">
        <f aca="false">MIN(AD103,(FX102*(1+FX$5/Setup!$C$36)+IF($V103=5,N($F103),0)))</f>
        <v>0</v>
      </c>
      <c r="CC103" s="48" t="n">
        <f aca="false">MIN(AE103,(FY102*(1+FY$5/Setup!$C$36)+IF($V103=6,N($F103),0)))</f>
        <v>0</v>
      </c>
      <c r="CD103" s="48" t="n">
        <f aca="false">MIN(AF103,(FZ102*(1+FZ$5/Setup!$C$36)+IF($V103=7,N($F103),0)))</f>
        <v>0</v>
      </c>
      <c r="CE103" s="48" t="n">
        <f aca="false">MIN(AG103,(GA102*(1+GA$5/Setup!$C$36)+IF($V103=8,N($F103),0)))</f>
        <v>0</v>
      </c>
      <c r="CF103" s="48" t="n">
        <f aca="false">MIN(AH103,(GB102*(1+GB$5/Setup!$C$36)+IF($V103=9,N($F103),0)))</f>
        <v>0</v>
      </c>
      <c r="CG103" s="48" t="n">
        <f aca="false">MIN(AI103,(GC102*(1+GC$5/Setup!$C$36)+IF($V103=10,N($F103),0)))</f>
        <v>0</v>
      </c>
      <c r="CH103" s="48" t="n">
        <f aca="false">MIN(AJ103,(GD102*(1+GD$5/Setup!$C$36)+IF($V103=11,N($F103),0)))</f>
        <v>0</v>
      </c>
      <c r="CI103" s="48" t="n">
        <f aca="false">MIN(AK103,(GE102*(1+GE$5/Setup!$C$36)+IF($V103=12,N($F103),0)))</f>
        <v>0</v>
      </c>
      <c r="CJ103" s="48" t="n">
        <f aca="false">MIN(AL103,(GF102*(1+GF$5/Setup!$C$36)+IF($V103=13,N($F103),0)))</f>
        <v>0</v>
      </c>
      <c r="CK103" s="48" t="n">
        <f aca="false">MIN(AM103,(GG102*(1+GG$5/Setup!$C$36)+IF($V103=14,N($F103),0)))</f>
        <v>0</v>
      </c>
      <c r="CL103" s="48" t="n">
        <f aca="false">MIN(AN103,(GH102*(1+GH$5/Setup!$C$36)+IF($V103=15,N($F103),0)))</f>
        <v>0</v>
      </c>
      <c r="CM103" s="48" t="n">
        <f aca="false">MIN(AO103,(GI102*(1+GI$5/Setup!$C$36)+IF($V103=16,N($F103),0)))</f>
        <v>0</v>
      </c>
      <c r="CN103" s="48" t="n">
        <f aca="false">MIN(AP103,(GJ102*(1+GJ$5/Setup!$C$36)+IF($V103=17,N($F103),0)))</f>
        <v>0</v>
      </c>
      <c r="CO103" s="48" t="n">
        <f aca="false">MIN(AQ103,(GK102*(1+GK$5/Setup!$C$36)+IF($V103=18,N($F103),0)))</f>
        <v>0</v>
      </c>
      <c r="CP103" s="48" t="n">
        <f aca="false">MIN(AR103,(GL102*(1+GL$5/Setup!$C$36)+IF($V103=19,N($F103),0)))</f>
        <v>0</v>
      </c>
      <c r="CQ103" s="48" t="n">
        <f aca="false">MIN(AS103,(GM102*(1+GM$5/Setup!$C$36)+IF($V103=20,N($F103),0)))</f>
        <v>0</v>
      </c>
      <c r="CR103" s="48" t="n">
        <f aca="false">MIN(AT103,(GN102*(1+GN$5/Setup!$C$36)+IF($V103=21,N($F103),0)))</f>
        <v>0</v>
      </c>
      <c r="CS103" s="48" t="n">
        <f aca="false">MIN(AU103,(GO102*(1+GO$5/Setup!$C$36)+IF($V103=22,N($F103),0)))</f>
        <v>0</v>
      </c>
      <c r="CT103" s="48" t="n">
        <f aca="false">MIN(AV103,(GP102*(1+GP$5/Setup!$C$36)+IF($V103=23,N($F103),0)))</f>
        <v>0</v>
      </c>
      <c r="CU103" s="48" t="n">
        <f aca="false">MIN(AW103,(GQ102*(1+GQ$5/Setup!$C$36)+IF($V103=24,N($F103),0)))</f>
        <v>0</v>
      </c>
      <c r="CV103" s="48" t="n">
        <f aca="false">MIN(AX103,(GR102*(1+GR$5/Setup!$C$36)+IF($V103=25,N($F103),0)))</f>
        <v>0</v>
      </c>
      <c r="CW103" s="48" t="n">
        <f aca="false">MIN(AY103,(GS102*(1+GS$5/Setup!$C$36)+IF($V103=26,N($F103),0)))</f>
        <v>0</v>
      </c>
      <c r="CX103" s="48" t="n">
        <f aca="false">MIN(AZ103,(GT102*(1+GT$5/Setup!$C$36)+IF($V103=27,N($F103),0)))</f>
        <v>0</v>
      </c>
      <c r="CY103" s="48" t="n">
        <f aca="false">MIN(BA103,(GU102*(1+GU$5/Setup!$C$36)+IF($V103=28,N($F103),0)))</f>
        <v>0</v>
      </c>
      <c r="CZ103" s="48" t="n">
        <f aca="false">MIN(BB103,(GV102*(1+GV$5/Setup!$C$36)+IF($V103=29,N($F103),0)))</f>
        <v>0</v>
      </c>
      <c r="DA103" s="48" t="n">
        <f aca="false">MIN(BC103,(GW102*(1+GW$5/Setup!$C$36)+IF($V103=30,N($F103),0)))</f>
        <v>0</v>
      </c>
      <c r="DB103" s="48" t="n">
        <f aca="false">MIN(BD103,(GX102*(1+GX$5/Setup!$C$36)+IF($V103=31,N($F103),0)))</f>
        <v>0</v>
      </c>
      <c r="DC103" s="48" t="n">
        <f aca="false">MIN(BE103,(GY102*(1+GY$5/Setup!$C$36)+IF($V103=32,N($F103),0)))</f>
        <v>0</v>
      </c>
      <c r="DD103" s="48" t="n">
        <f aca="false">MIN(BF103,(GZ102*(1+GZ$5/Setup!$C$36)+IF($V103=33,N($F103),0)))</f>
        <v>0</v>
      </c>
      <c r="DE103" s="48" t="n">
        <f aca="false">MIN(BG103,(HA102*(1+HA$5/Setup!$C$36)+IF($V103=34,N($F103),0)))</f>
        <v>0</v>
      </c>
      <c r="DF103" s="48" t="n">
        <f aca="false">MIN(BH103,(HB102*(1+HB$5/Setup!$C$36)+IF($V103=35,N($F103),0)))</f>
        <v>0</v>
      </c>
      <c r="DG103" s="48" t="n">
        <f aca="false">MIN(BI103,(HC102*(1+HC$5/Setup!$C$36)+IF($V103=36,N($F103),0)))</f>
        <v>0</v>
      </c>
      <c r="DH103" s="48" t="n">
        <f aca="false">MIN(BJ103,(HD102*(1+HD$5/Setup!$C$36)+IF($V103=37,N($F103),0)))</f>
        <v>0</v>
      </c>
      <c r="DI103" s="48" t="n">
        <f aca="false">MIN(BK103,(HE102*(1+HE$5/Setup!$C$36)+IF($V103=38,N($F103),0)))</f>
        <v>0</v>
      </c>
      <c r="DJ103" s="48" t="n">
        <f aca="false">MIN(BL103,(HF102*(1+HF$5/Setup!$C$36)+IF($V103=39,N($F103),0)))</f>
        <v>0</v>
      </c>
      <c r="DK103" s="48" t="n">
        <f aca="false">MIN(BM103,(HG102*(1+HG$5/Setup!$C$36)+IF($V103=40,N($F103),0)))</f>
        <v>0</v>
      </c>
      <c r="DL103" s="48" t="n">
        <f aca="false">MIN(BN103,(HH102*(1+HH$5/Setup!$C$36)+IF($V103=41,N($F103),0)))</f>
        <v>0</v>
      </c>
      <c r="DM103" s="48" t="n">
        <f aca="false">MIN(BO103,(HI102*(1+HI$5/Setup!$C$36)+IF($V103=42,N($F103),0)))</f>
        <v>0</v>
      </c>
      <c r="DN103" s="48" t="n">
        <f aca="false">MIN(BP103,(HJ102*(1+HJ$5/Setup!$C$36)+IF($V103=43,N($F103),0)))</f>
        <v>0</v>
      </c>
      <c r="DO103" s="48" t="n">
        <f aca="false">MIN(BQ103,(HK102*(1+HK$5/Setup!$C$36)+IF($V103=44,N($F103),0)))</f>
        <v>0</v>
      </c>
      <c r="DP103" s="48" t="n">
        <f aca="false">MIN(BR103,(HL102*(1+HL$5/Setup!$C$36)+IF($V103=45,N($F103),0)))</f>
        <v>0</v>
      </c>
      <c r="DQ103" s="48" t="n">
        <f aca="false">MIN(BS103,(HM102*(1+HM$5/Setup!$C$36)+IF($V103=46,N($F103),0)))</f>
        <v>0</v>
      </c>
      <c r="DR103" s="48" t="n">
        <f aca="false">MIN(BT103,(HN102*(1+HN$5/Setup!$C$36)+IF($V103=47,N($F103),0)))</f>
        <v>0</v>
      </c>
      <c r="DS103" s="48" t="n">
        <f aca="false">MIN(BU103,(HO102*(1+HO$5/Setup!$C$36)+IF($V103=48,N($F103),0)))</f>
        <v>0</v>
      </c>
      <c r="DT103" s="48" t="n">
        <f aca="false">MIN(BV103,(HP102*(1+HP$5/Setup!$C$36)+IF($V103=49,N($F103),0)))</f>
        <v>0</v>
      </c>
      <c r="DU103" s="48" t="n">
        <f aca="false">MIN(BW103,(HQ102*(1+HQ$5/Setup!$C$36)+IF($V103=50,N($F103),0)))</f>
        <v>0</v>
      </c>
      <c r="DV103" s="48" t="n">
        <f aca="false">MIN(MAX((FT102*(1+FT$5/Setup!$C$36)+IF($V103=1,N($F103),0))-BX103,0),MAX($P103-0,0))</f>
        <v>0</v>
      </c>
      <c r="DW103" s="48" t="n">
        <f aca="false">MIN(MAX((FU102*(1+FU$5/Setup!$C$36)+IF($V103=2,N($F103),0))-BY103,0),MAX($P103-SUM(DV103:DV103),0))</f>
        <v>0</v>
      </c>
      <c r="DX103" s="48" t="n">
        <f aca="false">MIN(MAX((FV102*(1+FV$5/Setup!$C$36)+IF($V103=3,N($F103),0))-BZ103,0),MAX($P103-SUM(DV103:DW103),0))</f>
        <v>0</v>
      </c>
      <c r="DY103" s="48" t="n">
        <f aca="false">MIN(MAX((FW102*(1+FW$5/Setup!$C$36)+IF($V103=4,N($F103),0))-CA103,0),MAX($P103-SUM(DV103:DX103),0))</f>
        <v>0</v>
      </c>
      <c r="DZ103" s="48" t="n">
        <f aca="false">MIN(MAX((FX102*(1+FX$5/Setup!$C$36)+IF($V103=5,N($F103),0))-CB103,0),MAX($P103-SUM(DV103:DY103),0))</f>
        <v>0</v>
      </c>
      <c r="EA103" s="48" t="n">
        <f aca="false">MIN(MAX((FY102*(1+FY$5/Setup!$C$36)+IF($V103=6,N($F103),0))-CC103,0),MAX($P103-SUM(DV103:DZ103),0))</f>
        <v>0</v>
      </c>
      <c r="EB103" s="48" t="n">
        <f aca="false">MIN(MAX((FZ102*(1+FZ$5/Setup!$C$36)+IF($V103=7,N($F103),0))-CD103,0),MAX($P103-SUM(DV103:EA103),0))</f>
        <v>0</v>
      </c>
      <c r="EC103" s="48" t="n">
        <f aca="false">MIN(MAX((GA102*(1+GA$5/Setup!$C$36)+IF($V103=8,N($F103),0))-CE103,0),MAX($P103-SUM(DV103:EB103),0))</f>
        <v>0</v>
      </c>
      <c r="ED103" s="48" t="n">
        <f aca="false">MIN(MAX((GB102*(1+GB$5/Setup!$C$36)+IF($V103=9,N($F103),0))-CF103,0),MAX($P103-SUM(DV103:EC103),0))</f>
        <v>0</v>
      </c>
      <c r="EE103" s="48" t="n">
        <f aca="false">MIN(MAX((GC102*(1+GC$5/Setup!$C$36)+IF($V103=10,N($F103),0))-CG103,0),MAX($P103-SUM(DV103:ED103),0))</f>
        <v>0</v>
      </c>
      <c r="EF103" s="48" t="n">
        <f aca="false">MIN(MAX((GD102*(1+GD$5/Setup!$C$36)+IF($V103=11,N($F103),0))-CH103,0),MAX($P103-SUM(DV103:EE103),0))</f>
        <v>0</v>
      </c>
      <c r="EG103" s="48" t="n">
        <f aca="false">MIN(MAX((GE102*(1+GE$5/Setup!$C$36)+IF($V103=12,N($F103),0))-CI103,0),MAX($P103-SUM(DV103:EF103),0))</f>
        <v>0</v>
      </c>
      <c r="EH103" s="48" t="n">
        <f aca="false">MIN(MAX((GF102*(1+GF$5/Setup!$C$36)+IF($V103=13,N($F103),0))-CJ103,0),MAX($P103-SUM(DV103:EG103),0))</f>
        <v>0</v>
      </c>
      <c r="EI103" s="48" t="n">
        <f aca="false">MIN(MAX((GG102*(1+GG$5/Setup!$C$36)+IF($V103=14,N($F103),0))-CK103,0),MAX($P103-SUM(DV103:EH103),0))</f>
        <v>0</v>
      </c>
      <c r="EJ103" s="48" t="n">
        <f aca="false">MIN(MAX((GH102*(1+GH$5/Setup!$C$36)+IF($V103=15,N($F103),0))-CL103,0),MAX($P103-SUM(DV103:EI103),0))</f>
        <v>0</v>
      </c>
      <c r="EK103" s="48" t="n">
        <f aca="false">MIN(MAX((GI102*(1+GI$5/Setup!$C$36)+IF($V103=16,N($F103),0))-CM103,0),MAX($P103-SUM(DV103:EJ103),0))</f>
        <v>0</v>
      </c>
      <c r="EL103" s="48" t="n">
        <f aca="false">MIN(MAX((GJ102*(1+GJ$5/Setup!$C$36)+IF($V103=17,N($F103),0))-CN103,0),MAX($P103-SUM(DV103:EK103),0))</f>
        <v>0</v>
      </c>
      <c r="EM103" s="48" t="n">
        <f aca="false">MIN(MAX((GK102*(1+GK$5/Setup!$C$36)+IF($V103=18,N($F103),0))-CO103,0),MAX($P103-SUM(DV103:EL103),0))</f>
        <v>0</v>
      </c>
      <c r="EN103" s="48" t="n">
        <f aca="false">MIN(MAX((GL102*(1+GL$5/Setup!$C$36)+IF($V103=19,N($F103),0))-CP103,0),MAX($P103-SUM(DV103:EM103),0))</f>
        <v>0</v>
      </c>
      <c r="EO103" s="48" t="n">
        <f aca="false">MIN(MAX((GM102*(1+GM$5/Setup!$C$36)+IF($V103=20,N($F103),0))-CQ103,0),MAX($P103-SUM(DV103:EN103),0))</f>
        <v>0</v>
      </c>
      <c r="EP103" s="48" t="n">
        <f aca="false">MIN(MAX((GN102*(1+GN$5/Setup!$C$36)+IF($V103=21,N($F103),0))-CR103,0),MAX($P103-SUM(DV103:EO103),0))</f>
        <v>0</v>
      </c>
      <c r="EQ103" s="48" t="n">
        <f aca="false">MIN(MAX((GO102*(1+GO$5/Setup!$C$36)+IF($V103=22,N($F103),0))-CS103,0),MAX($P103-SUM(DV103:EP103),0))</f>
        <v>0</v>
      </c>
      <c r="ER103" s="48" t="n">
        <f aca="false">MIN(MAX((GP102*(1+GP$5/Setup!$C$36)+IF($V103=23,N($F103),0))-CT103,0),MAX($P103-SUM(DV103:EQ103),0))</f>
        <v>0</v>
      </c>
      <c r="ES103" s="48" t="n">
        <f aca="false">MIN(MAX((GQ102*(1+GQ$5/Setup!$C$36)+IF($V103=24,N($F103),0))-CU103,0),MAX($P103-SUM(DV103:ER103),0))</f>
        <v>0</v>
      </c>
      <c r="ET103" s="48" t="n">
        <f aca="false">MIN(MAX((GR102*(1+GR$5/Setup!$C$36)+IF($V103=25,N($F103),0))-CV103,0),MAX($P103-SUM(DV103:ES103),0))</f>
        <v>0</v>
      </c>
      <c r="EU103" s="48" t="n">
        <f aca="false">MIN(MAX((GS102*(1+GS$5/Setup!$C$36)+IF($V103=26,N($F103),0))-CW103,0),MAX($P103-SUM(DV103:ET103),0))</f>
        <v>0</v>
      </c>
      <c r="EV103" s="48" t="n">
        <f aca="false">MIN(MAX((GT102*(1+GT$5/Setup!$C$36)+IF($V103=27,N($F103),0))-CX103,0),MAX($P103-SUM(DV103:EU103),0))</f>
        <v>0</v>
      </c>
      <c r="EW103" s="48" t="n">
        <f aca="false">MIN(MAX((GU102*(1+GU$5/Setup!$C$36)+IF($V103=28,N($F103),0))-CY103,0),MAX($P103-SUM(DV103:EV103),0))</f>
        <v>0</v>
      </c>
      <c r="EX103" s="48" t="n">
        <f aca="false">MIN(MAX((GV102*(1+GV$5/Setup!$C$36)+IF($V103=29,N($F103),0))-CZ103,0),MAX($P103-SUM(DV103:EW103),0))</f>
        <v>0</v>
      </c>
      <c r="EY103" s="48" t="n">
        <f aca="false">MIN(MAX((GW102*(1+GW$5/Setup!$C$36)+IF($V103=30,N($F103),0))-DA103,0),MAX($P103-SUM(DV103:EX103),0))</f>
        <v>0</v>
      </c>
      <c r="EZ103" s="48" t="n">
        <f aca="false">MIN(MAX((GX102*(1+GX$5/Setup!$C$36)+IF($V103=31,N($F103),0))-DB103,0),MAX($P103-SUM(DV103:EY103),0))</f>
        <v>0</v>
      </c>
      <c r="FA103" s="48" t="n">
        <f aca="false">MIN(MAX((GY102*(1+GY$5/Setup!$C$36)+IF($V103=32,N($F103),0))-DC103,0),MAX($P103-SUM(DV103:EZ103),0))</f>
        <v>0</v>
      </c>
      <c r="FB103" s="48" t="n">
        <f aca="false">MIN(MAX((GZ102*(1+GZ$5/Setup!$C$36)+IF($V103=33,N($F103),0))-DD103,0),MAX($P103-SUM(DV103:FA103),0))</f>
        <v>0</v>
      </c>
      <c r="FC103" s="48" t="n">
        <f aca="false">MIN(MAX((HA102*(1+HA$5/Setup!$C$36)+IF($V103=34,N($F103),0))-DE103,0),MAX($P103-SUM(DV103:FB103),0))</f>
        <v>0</v>
      </c>
      <c r="FD103" s="48" t="n">
        <f aca="false">MIN(MAX((HB102*(1+HB$5/Setup!$C$36)+IF($V103=35,N($F103),0))-DF103,0),MAX($P103-SUM(DV103:FC103),0))</f>
        <v>0</v>
      </c>
      <c r="FE103" s="48" t="n">
        <f aca="false">MIN(MAX((HC102*(1+HC$5/Setup!$C$36)+IF($V103=36,N($F103),0))-DG103,0),MAX($P103-SUM(DV103:FD103),0))</f>
        <v>0</v>
      </c>
      <c r="FF103" s="48" t="n">
        <f aca="false">MIN(MAX((HD102*(1+HD$5/Setup!$C$36)+IF($V103=37,N($F103),0))-DH103,0),MAX($P103-SUM(DV103:FE103),0))</f>
        <v>0</v>
      </c>
      <c r="FG103" s="48" t="n">
        <f aca="false">MIN(MAX((HE102*(1+HE$5/Setup!$C$36)+IF($V103=38,N($F103),0))-DI103,0),MAX($P103-SUM(DV103:FF103),0))</f>
        <v>0</v>
      </c>
      <c r="FH103" s="48" t="n">
        <f aca="false">MIN(MAX((HF102*(1+HF$5/Setup!$C$36)+IF($V103=39,N($F103),0))-DJ103,0),MAX($P103-SUM(DV103:FG103),0))</f>
        <v>0</v>
      </c>
      <c r="FI103" s="48" t="n">
        <f aca="false">MIN(MAX((HG102*(1+HG$5/Setup!$C$36)+IF($V103=40,N($F103),0))-DK103,0),MAX($P103-SUM(DV103:FH103),0))</f>
        <v>0</v>
      </c>
      <c r="FJ103" s="48" t="n">
        <f aca="false">MIN(MAX((HH102*(1+HH$5/Setup!$C$36)+IF($V103=41,N($F103),0))-DL103,0),MAX($P103-SUM(DV103:FI103),0))</f>
        <v>0</v>
      </c>
      <c r="FK103" s="48" t="n">
        <f aca="false">MIN(MAX((HI102*(1+HI$5/Setup!$C$36)+IF($V103=42,N($F103),0))-DM103,0),MAX($P103-SUM(DV103:FJ103),0))</f>
        <v>0</v>
      </c>
      <c r="FL103" s="48" t="n">
        <f aca="false">MIN(MAX((HJ102*(1+HJ$5/Setup!$C$36)+IF($V103=43,N($F103),0))-DN103,0),MAX($P103-SUM(DV103:FK103),0))</f>
        <v>0</v>
      </c>
      <c r="FM103" s="48" t="n">
        <f aca="false">MIN(MAX((HK102*(1+HK$5/Setup!$C$36)+IF($V103=44,N($F103),0))-DO103,0),MAX($P103-SUM(DV103:FL103),0))</f>
        <v>0</v>
      </c>
      <c r="FN103" s="48" t="n">
        <f aca="false">MIN(MAX((HL102*(1+HL$5/Setup!$C$36)+IF($V103=45,N($F103),0))-DP103,0),MAX($P103-SUM(DV103:FM103),0))</f>
        <v>0</v>
      </c>
      <c r="FO103" s="48" t="n">
        <f aca="false">MIN(MAX((HM102*(1+HM$5/Setup!$C$36)+IF($V103=46,N($F103),0))-DQ103,0),MAX($P103-SUM(DV103:FN103),0))</f>
        <v>0</v>
      </c>
      <c r="FP103" s="48" t="n">
        <f aca="false">MIN(MAX((HN102*(1+HN$5/Setup!$C$36)+IF($V103=47,N($F103),0))-DR103,0),MAX($P103-SUM(DV103:FO103),0))</f>
        <v>0</v>
      </c>
      <c r="FQ103" s="48" t="n">
        <f aca="false">MIN(MAX((HO102*(1+HO$5/Setup!$C$36)+IF($V103=48,N($F103),0))-DS103,0),MAX($P103-SUM(DV103:FP103),0))</f>
        <v>0</v>
      </c>
      <c r="FR103" s="48" t="n">
        <f aca="false">MIN(MAX((HP102*(1+HP$5/Setup!$C$36)+IF($V103=49,N($F103),0))-DT103,0),MAX($P103-SUM(DV103:FQ103),0))</f>
        <v>0</v>
      </c>
      <c r="FS103" s="48" t="n">
        <f aca="false">MIN(MAX((HQ102*(1+HQ$5/Setup!$C$36)+IF($V103=50,N($F103),0))-DU103,0),MAX($P103-SUM(DV103:FR103),0))</f>
        <v>0</v>
      </c>
      <c r="FT103" s="48" t="n">
        <f aca="false">IF((FT102*(1+FT$5/Setup!$C$36)+IF($V103=1,N($F103),0))-BX103-DV103&lt;0.005,0,(FT102*(1+FT$5/Setup!$C$36)+IF($V103=1,N($F103),0))-BX103-DV103)</f>
        <v>0</v>
      </c>
      <c r="FU103" s="48" t="n">
        <f aca="false">IF((FU102*(1+FU$5/Setup!$C$36)+IF($V103=2,N($F103),0))-BY103-DW103&lt;0.005,0,(FU102*(1+FU$5/Setup!$C$36)+IF($V103=2,N($F103),0))-BY103-DW103)</f>
        <v>0</v>
      </c>
      <c r="FV103" s="48" t="n">
        <f aca="false">IF((FV102*(1+FV$5/Setup!$C$36)+IF($V103=3,N($F103),0))-BZ103-DX103&lt;0.005,0,(FV102*(1+FV$5/Setup!$C$36)+IF($V103=3,N($F103),0))-BZ103-DX103)</f>
        <v>0</v>
      </c>
      <c r="FW103" s="48" t="n">
        <f aca="false">IF((FW102*(1+FW$5/Setup!$C$36)+IF($V103=4,N($F103),0))-CA103-DY103&lt;0.005,0,(FW102*(1+FW$5/Setup!$C$36)+IF($V103=4,N($F103),0))-CA103-DY103)</f>
        <v>0</v>
      </c>
      <c r="FX103" s="48" t="n">
        <f aca="false">IF((FX102*(1+FX$5/Setup!$C$36)+IF($V103=5,N($F103),0))-CB103-DZ103&lt;0.005,0,(FX102*(1+FX$5/Setup!$C$36)+IF($V103=5,N($F103),0))-CB103-DZ103)</f>
        <v>0</v>
      </c>
      <c r="FY103" s="48" t="n">
        <f aca="false">IF((FY102*(1+FY$5/Setup!$C$36)+IF($V103=6,N($F103),0))-CC103-EA103&lt;0.005,0,(FY102*(1+FY$5/Setup!$C$36)+IF($V103=6,N($F103),0))-CC103-EA103)</f>
        <v>0</v>
      </c>
      <c r="FZ103" s="48" t="n">
        <f aca="false">IF((FZ102*(1+FZ$5/Setup!$C$36)+IF($V103=7,N($F103),0))-CD103-EB103&lt;0.005,0,(FZ102*(1+FZ$5/Setup!$C$36)+IF($V103=7,N($F103),0))-CD103-EB103)</f>
        <v>0</v>
      </c>
      <c r="GA103" s="48" t="n">
        <f aca="false">IF((GA102*(1+GA$5/Setup!$C$36)+IF($V103=8,N($F103),0))-CE103-EC103&lt;0.005,0,(GA102*(1+GA$5/Setup!$C$36)+IF($V103=8,N($F103),0))-CE103-EC103)</f>
        <v>0</v>
      </c>
      <c r="GB103" s="48" t="n">
        <f aca="false">IF((GB102*(1+GB$5/Setup!$C$36)+IF($V103=9,N($F103),0))-CF103-ED103&lt;0.005,0,(GB102*(1+GB$5/Setup!$C$36)+IF($V103=9,N($F103),0))-CF103-ED103)</f>
        <v>0</v>
      </c>
      <c r="GC103" s="48" t="n">
        <f aca="false">IF((GC102*(1+GC$5/Setup!$C$36)+IF($V103=10,N($F103),0))-CG103-EE103&lt;0.005,0,(GC102*(1+GC$5/Setup!$C$36)+IF($V103=10,N($F103),0))-CG103-EE103)</f>
        <v>0</v>
      </c>
      <c r="GD103" s="48" t="n">
        <f aca="false">IF((GD102*(1+GD$5/Setup!$C$36)+IF($V103=11,N($F103),0))-CH103-EF103&lt;0.005,0,(GD102*(1+GD$5/Setup!$C$36)+IF($V103=11,N($F103),0))-CH103-EF103)</f>
        <v>0</v>
      </c>
      <c r="GE103" s="48" t="n">
        <f aca="false">IF((GE102*(1+GE$5/Setup!$C$36)+IF($V103=12,N($F103),0))-CI103-EG103&lt;0.005,0,(GE102*(1+GE$5/Setup!$C$36)+IF($V103=12,N($F103),0))-CI103-EG103)</f>
        <v>0</v>
      </c>
      <c r="GF103" s="48" t="n">
        <f aca="false">IF((GF102*(1+GF$5/Setup!$C$36)+IF($V103=13,N($F103),0))-CJ103-EH103&lt;0.005,0,(GF102*(1+GF$5/Setup!$C$36)+IF($V103=13,N($F103),0))-CJ103-EH103)</f>
        <v>0</v>
      </c>
      <c r="GG103" s="48" t="n">
        <f aca="false">IF((GG102*(1+GG$5/Setup!$C$36)+IF($V103=14,N($F103),0))-CK103-EI103&lt;0.005,0,(GG102*(1+GG$5/Setup!$C$36)+IF($V103=14,N($F103),0))-CK103-EI103)</f>
        <v>0</v>
      </c>
      <c r="GH103" s="48" t="n">
        <f aca="false">IF((GH102*(1+GH$5/Setup!$C$36)+IF($V103=15,N($F103),0))-CL103-EJ103&lt;0.005,0,(GH102*(1+GH$5/Setup!$C$36)+IF($V103=15,N($F103),0))-CL103-EJ103)</f>
        <v>0</v>
      </c>
      <c r="GI103" s="48" t="n">
        <f aca="false">IF((GI102*(1+GI$5/Setup!$C$36)+IF($V103=16,N($F103),0))-CM103-EK103&lt;0.005,0,(GI102*(1+GI$5/Setup!$C$36)+IF($V103=16,N($F103),0))-CM103-EK103)</f>
        <v>0</v>
      </c>
      <c r="GJ103" s="48" t="n">
        <f aca="false">IF((GJ102*(1+GJ$5/Setup!$C$36)+IF($V103=17,N($F103),0))-CN103-EL103&lt;0.005,0,(GJ102*(1+GJ$5/Setup!$C$36)+IF($V103=17,N($F103),0))-CN103-EL103)</f>
        <v>0</v>
      </c>
      <c r="GK103" s="48" t="n">
        <f aca="false">IF((GK102*(1+GK$5/Setup!$C$36)+IF($V103=18,N($F103),0))-CO103-EM103&lt;0.005,0,(GK102*(1+GK$5/Setup!$C$36)+IF($V103=18,N($F103),0))-CO103-EM103)</f>
        <v>0</v>
      </c>
      <c r="GL103" s="48" t="n">
        <f aca="false">IF((GL102*(1+GL$5/Setup!$C$36)+IF($V103=19,N($F103),0))-CP103-EN103&lt;0.005,0,(GL102*(1+GL$5/Setup!$C$36)+IF($V103=19,N($F103),0))-CP103-EN103)</f>
        <v>0</v>
      </c>
      <c r="GM103" s="48" t="n">
        <f aca="false">IF((GM102*(1+GM$5/Setup!$C$36)+IF($V103=20,N($F103),0))-CQ103-EO103&lt;0.005,0,(GM102*(1+GM$5/Setup!$C$36)+IF($V103=20,N($F103),0))-CQ103-EO103)</f>
        <v>0</v>
      </c>
      <c r="GN103" s="48" t="n">
        <f aca="false">IF((GN102*(1+GN$5/Setup!$C$36)+IF($V103=21,N($F103),0))-CR103-EP103&lt;0.005,0,(GN102*(1+GN$5/Setup!$C$36)+IF($V103=21,N($F103),0))-CR103-EP103)</f>
        <v>0</v>
      </c>
      <c r="GO103" s="48" t="n">
        <f aca="false">IF((GO102*(1+GO$5/Setup!$C$36)+IF($V103=22,N($F103),0))-CS103-EQ103&lt;0.005,0,(GO102*(1+GO$5/Setup!$C$36)+IF($V103=22,N($F103),0))-CS103-EQ103)</f>
        <v>0</v>
      </c>
      <c r="GP103" s="48" t="n">
        <f aca="false">IF((GP102*(1+GP$5/Setup!$C$36)+IF($V103=23,N($F103),0))-CT103-ER103&lt;0.005,0,(GP102*(1+GP$5/Setup!$C$36)+IF($V103=23,N($F103),0))-CT103-ER103)</f>
        <v>0</v>
      </c>
      <c r="GQ103" s="48" t="n">
        <f aca="false">IF((GQ102*(1+GQ$5/Setup!$C$36)+IF($V103=24,N($F103),0))-CU103-ES103&lt;0.005,0,(GQ102*(1+GQ$5/Setup!$C$36)+IF($V103=24,N($F103),0))-CU103-ES103)</f>
        <v>0</v>
      </c>
      <c r="GR103" s="48" t="n">
        <f aca="false">IF((GR102*(1+GR$5/Setup!$C$36)+IF($V103=25,N($F103),0))-CV103-ET103&lt;0.005,0,(GR102*(1+GR$5/Setup!$C$36)+IF($V103=25,N($F103),0))-CV103-ET103)</f>
        <v>0</v>
      </c>
      <c r="GS103" s="48" t="n">
        <f aca="false">IF((GS102*(1+GS$5/Setup!$C$36)+IF($V103=26,N($F103),0))-CW103-EU103&lt;0.005,0,(GS102*(1+GS$5/Setup!$C$36)+IF($V103=26,N($F103),0))-CW103-EU103)</f>
        <v>0</v>
      </c>
      <c r="GT103" s="48" t="n">
        <f aca="false">IF((GT102*(1+GT$5/Setup!$C$36)+IF($V103=27,N($F103),0))-CX103-EV103&lt;0.005,0,(GT102*(1+GT$5/Setup!$C$36)+IF($V103=27,N($F103),0))-CX103-EV103)</f>
        <v>0</v>
      </c>
      <c r="GU103" s="48" t="n">
        <f aca="false">IF((GU102*(1+GU$5/Setup!$C$36)+IF($V103=28,N($F103),0))-CY103-EW103&lt;0.005,0,(GU102*(1+GU$5/Setup!$C$36)+IF($V103=28,N($F103),0))-CY103-EW103)</f>
        <v>0</v>
      </c>
      <c r="GV103" s="48" t="n">
        <f aca="false">IF((GV102*(1+GV$5/Setup!$C$36)+IF($V103=29,N($F103),0))-CZ103-EX103&lt;0.005,0,(GV102*(1+GV$5/Setup!$C$36)+IF($V103=29,N($F103),0))-CZ103-EX103)</f>
        <v>0</v>
      </c>
      <c r="GW103" s="48" t="n">
        <f aca="false">IF((GW102*(1+GW$5/Setup!$C$36)+IF($V103=30,N($F103),0))-DA103-EY103&lt;0.005,0,(GW102*(1+GW$5/Setup!$C$36)+IF($V103=30,N($F103),0))-DA103-EY103)</f>
        <v>0</v>
      </c>
      <c r="GX103" s="48" t="n">
        <f aca="false">IF((GX102*(1+GX$5/Setup!$C$36)+IF($V103=31,N($F103),0))-DB103-EZ103&lt;0.005,0,(GX102*(1+GX$5/Setup!$C$36)+IF($V103=31,N($F103),0))-DB103-EZ103)</f>
        <v>0</v>
      </c>
      <c r="GY103" s="48" t="n">
        <f aca="false">IF((GY102*(1+GY$5/Setup!$C$36)+IF($V103=32,N($F103),0))-DC103-FA103&lt;0.005,0,(GY102*(1+GY$5/Setup!$C$36)+IF($V103=32,N($F103),0))-DC103-FA103)</f>
        <v>0</v>
      </c>
      <c r="GZ103" s="48" t="n">
        <f aca="false">IF((GZ102*(1+GZ$5/Setup!$C$36)+IF($V103=33,N($F103),0))-DD103-FB103&lt;0.005,0,(GZ102*(1+GZ$5/Setup!$C$36)+IF($V103=33,N($F103),0))-DD103-FB103)</f>
        <v>0</v>
      </c>
      <c r="HA103" s="48" t="n">
        <f aca="false">IF((HA102*(1+HA$5/Setup!$C$36)+IF($V103=34,N($F103),0))-DE103-FC103&lt;0.005,0,(HA102*(1+HA$5/Setup!$C$36)+IF($V103=34,N($F103),0))-DE103-FC103)</f>
        <v>0</v>
      </c>
      <c r="HB103" s="48" t="n">
        <f aca="false">IF((HB102*(1+HB$5/Setup!$C$36)+IF($V103=35,N($F103),0))-DF103-FD103&lt;0.005,0,(HB102*(1+HB$5/Setup!$C$36)+IF($V103=35,N($F103),0))-DF103-FD103)</f>
        <v>0</v>
      </c>
      <c r="HC103" s="48" t="n">
        <f aca="false">IF((HC102*(1+HC$5/Setup!$C$36)+IF($V103=36,N($F103),0))-DG103-FE103&lt;0.005,0,(HC102*(1+HC$5/Setup!$C$36)+IF($V103=36,N($F103),0))-DG103-FE103)</f>
        <v>0</v>
      </c>
      <c r="HD103" s="48" t="n">
        <f aca="false">IF((HD102*(1+HD$5/Setup!$C$36)+IF($V103=37,N($F103),0))-DH103-FF103&lt;0.005,0,(HD102*(1+HD$5/Setup!$C$36)+IF($V103=37,N($F103),0))-DH103-FF103)</f>
        <v>0</v>
      </c>
      <c r="HE103" s="48" t="n">
        <f aca="false">IF((HE102*(1+HE$5/Setup!$C$36)+IF($V103=38,N($F103),0))-DI103-FG103&lt;0.005,0,(HE102*(1+HE$5/Setup!$C$36)+IF($V103=38,N($F103),0))-DI103-FG103)</f>
        <v>0</v>
      </c>
      <c r="HF103" s="48" t="n">
        <f aca="false">IF((HF102*(1+HF$5/Setup!$C$36)+IF($V103=39,N($F103),0))-DJ103-FH103&lt;0.005,0,(HF102*(1+HF$5/Setup!$C$36)+IF($V103=39,N($F103),0))-DJ103-FH103)</f>
        <v>0</v>
      </c>
      <c r="HG103" s="48" t="n">
        <f aca="false">IF((HG102*(1+HG$5/Setup!$C$36)+IF($V103=40,N($F103),0))-DK103-FI103&lt;0.005,0,(HG102*(1+HG$5/Setup!$C$36)+IF($V103=40,N($F103),0))-DK103-FI103)</f>
        <v>0</v>
      </c>
      <c r="HH103" s="48" t="n">
        <f aca="false">IF((HH102*(1+HH$5/Setup!$C$36)+IF($V103=41,N($F103),0))-DL103-FJ103&lt;0.005,0,(HH102*(1+HH$5/Setup!$C$36)+IF($V103=41,N($F103),0))-DL103-FJ103)</f>
        <v>0</v>
      </c>
      <c r="HI103" s="48" t="n">
        <f aca="false">IF((HI102*(1+HI$5/Setup!$C$36)+IF($V103=42,N($F103),0))-DM103-FK103&lt;0.005,0,(HI102*(1+HI$5/Setup!$C$36)+IF($V103=42,N($F103),0))-DM103-FK103)</f>
        <v>0</v>
      </c>
      <c r="HJ103" s="48" t="n">
        <f aca="false">IF((HJ102*(1+HJ$5/Setup!$C$36)+IF($V103=43,N($F103),0))-DN103-FL103&lt;0.005,0,(HJ102*(1+HJ$5/Setup!$C$36)+IF($V103=43,N($F103),0))-DN103-FL103)</f>
        <v>0</v>
      </c>
      <c r="HK103" s="48" t="n">
        <f aca="false">IF((HK102*(1+HK$5/Setup!$C$36)+IF($V103=44,N($F103),0))-DO103-FM103&lt;0.005,0,(HK102*(1+HK$5/Setup!$C$36)+IF($V103=44,N($F103),0))-DO103-FM103)</f>
        <v>0</v>
      </c>
      <c r="HL103" s="48" t="n">
        <f aca="false">IF((HL102*(1+HL$5/Setup!$C$36)+IF($V103=45,N($F103),0))-DP103-FN103&lt;0.005,0,(HL102*(1+HL$5/Setup!$C$36)+IF($V103=45,N($F103),0))-DP103-FN103)</f>
        <v>0</v>
      </c>
      <c r="HM103" s="48" t="n">
        <f aca="false">IF((HM102*(1+HM$5/Setup!$C$36)+IF($V103=46,N($F103),0))-DQ103-FO103&lt;0.005,0,(HM102*(1+HM$5/Setup!$C$36)+IF($V103=46,N($F103),0))-DQ103-FO103)</f>
        <v>0</v>
      </c>
      <c r="HN103" s="48" t="n">
        <f aca="false">IF((HN102*(1+HN$5/Setup!$C$36)+IF($V103=47,N($F103),0))-DR103-FP103&lt;0.005,0,(HN102*(1+HN$5/Setup!$C$36)+IF($V103=47,N($F103),0))-DR103-FP103)</f>
        <v>0</v>
      </c>
      <c r="HO103" s="48" t="n">
        <f aca="false">IF((HO102*(1+HO$5/Setup!$C$36)+IF($V103=48,N($F103),0))-DS103-FQ103&lt;0.005,0,(HO102*(1+HO$5/Setup!$C$36)+IF($V103=48,N($F103),0))-DS103-FQ103)</f>
        <v>0</v>
      </c>
      <c r="HP103" s="48" t="n">
        <f aca="false">IF((HP102*(1+HP$5/Setup!$C$36)+IF($V103=49,N($F103),0))-DT103-FR103&lt;0.005,0,(HP102*(1+HP$5/Setup!$C$36)+IF($V103=49,N($F103),0))-DT103-FR103)</f>
        <v>0</v>
      </c>
      <c r="HQ103" s="48" t="n">
        <f aca="false">IF((HQ102*(1+HQ$5/Setup!$C$36)+IF($V103=50,N($F103),0))-DU103-FS103&lt;0.005,0,(HQ102*(1+HQ$5/Setup!$C$36)+IF($V103=50,N($F103),0))-DU103-FS103)</f>
        <v>0</v>
      </c>
    </row>
    <row r="104" customFormat="false" ht="15" hidden="false" customHeight="false" outlineLevel="0" collapsed="false">
      <c r="A104" s="44" t="n">
        <v>96</v>
      </c>
      <c r="B104" s="45" t="n">
        <f aca="false">IF(Setup!$C$7="Every month",EDATE(Setup!$C$8,($A104-1)),IF(Setup!$C$7="Twice a month",DATE(YEAR(Setup!$C$8),MONTH(Setup!$C$8)+INT((($A104-1)+Setup!$C$41)/2),MIN(IF(MOD(($A104-1)+Setup!$C$41,2)=0,Setup!$C$39,Setup!$C$40),DAY(EOMONTH(DATE(YEAR(Setup!$C$8),MONTH(Setup!$C$8)+INT((($A104-1)+Setup!$C$41)/2),1),0)))),Setup!$C$8+($A104-1)*IF(Setup!$C$7="Every week",7,14)))</f>
        <v>47655</v>
      </c>
      <c r="C104" s="45" t="n">
        <f aca="false">IF(Setup!$C$7="Every month",EDATE(Setup!$C$8,$A104),IF(Setup!$C$7="Twice a month",DATE(YEAR(Setup!$C$8),MONTH(Setup!$C$8)+INT(($A104+Setup!$C$41)/2),MIN(IF(MOD($A104+Setup!$C$41,2)=0,Setup!$C$39,Setup!$C$40),DAY(EOMONTH(DATE(YEAR(Setup!$C$8),MONTH(Setup!$C$8)+INT(($A104+Setup!$C$41)/2),1),0)))),Setup!$C$8+$A104*IF(Setup!$C$7="Every week",7,14)))</f>
        <v>47669</v>
      </c>
      <c r="D104" s="46"/>
      <c r="E104" s="47"/>
      <c r="F104" s="47"/>
      <c r="G104" s="47"/>
      <c r="H104" s="47"/>
      <c r="I104" s="48" t="n">
        <f aca="false">N(Setup!$C$11)+N(E104)</f>
        <v>100</v>
      </c>
      <c r="J104" s="48" t="n">
        <f aca="false">MIN(Setup!$C$37,MAX(I104,0))</f>
        <v>9.23076923076923</v>
      </c>
      <c r="K104" s="48" t="n">
        <f aca="false">MIN(MAX(N(Setup!$C$14)-L103,0),MAX(I104-J104,0))</f>
        <v>0</v>
      </c>
      <c r="L104" s="48" t="n">
        <f aca="false">L103+K104-N(G104)</f>
        <v>500</v>
      </c>
      <c r="M104" s="48" t="n">
        <f aca="false">M103+J104-N(H104)</f>
        <v>886.153846153848</v>
      </c>
      <c r="N104" s="48" t="n">
        <f aca="false">SUM(BX104:DU104)</f>
        <v>0</v>
      </c>
      <c r="O104" s="48" t="n">
        <f aca="false">SUM(Z104:BW104)-N104</f>
        <v>0</v>
      </c>
      <c r="P104" s="48" t="n">
        <f aca="false">MAX(I104-J104-K104,0)+O104</f>
        <v>90.7692307692308</v>
      </c>
      <c r="Q104" s="48" t="n">
        <f aca="false">SUM(DV104:FS104)</f>
        <v>0</v>
      </c>
      <c r="R104" s="49" t="n">
        <f aca="false">N104+J104+K104+Q104</f>
        <v>9.23076923076923</v>
      </c>
      <c r="S104" s="48" t="n">
        <f aca="false">T104-T103-N(F104)+N104+Q104</f>
        <v>0</v>
      </c>
      <c r="T104" s="49" t="n">
        <f aca="false">SUM(FT104:HQ104)</f>
        <v>0</v>
      </c>
      <c r="U104" s="44" t="str">
        <f aca="false">IF(T103&lt;0.005,"",INDEX(Helpers!$C$2:$C$51,IF(_xlfn.MINIFS($DV$6:$FS$6,DV104:FS104,"&gt;0.005")=0,V104,_xlfn.MINIFS($DV$6:$FS$6,DV104:FS104,"&gt;0.005"))))</f>
        <v/>
      </c>
      <c r="V104" s="44" t="n">
        <f aca="false">IF(_xlfn.MINIFS($FT$6:$HQ$6,FT103:HQ103,"&gt;0.005")=0,1,_xlfn.MINIFS($FT$6:$HQ$6,FT103:HQ103,"&gt;0.005"))</f>
        <v>1</v>
      </c>
      <c r="W104" s="44" t="n">
        <f aca="false">IF(AND(D104&lt;&gt;"Paid",T103&gt;0.005),1,0)</f>
        <v>0</v>
      </c>
      <c r="X104" s="48" t="n">
        <f aca="false">SUMPRODUCT(((Helpers!$G$2:$G$51*(1+(Helpers!$D$2:$D$51+0.000000001)/12)^(($B104-Setup!$C$8)/(365.25/12))-Helpers!$E$2:$E$51*((1+(Helpers!$D$2:$D$51+0.000000001)/12)^(($B104-Setup!$C$8)/(365.25/12))-1)/((Helpers!$D$2:$D$51+0.000000001)/12))&gt;0)*(Helpers!$G$2:$G$51*(1+(Helpers!$D$2:$D$51+0.000000001)/12)^(($B104-Setup!$C$8)/(365.25/12))-Helpers!$E$2:$E$51*((1+(Helpers!$D$2:$D$51+0.000000001)/12)^(($B104-Setup!$C$8)/(365.25/12))-1)/((Helpers!$D$2:$D$51+0.000000001)/12)))</f>
        <v>0</v>
      </c>
      <c r="Y104" s="48"/>
      <c r="Z104" s="48" t="n">
        <f aca="false">IF(OR(N(Z$5)=0,Z$6=""),0,Z$5*((DATE(YEAR($B104),MONTH($B104),MIN(Z$6,DAY(EOMONTH($B104,0))))&gt;=$B104)*(DATE(YEAR($B104),MONTH($B104),MIN(Z$6,DAY(EOMONTH($B104,0))))&lt;$C104)+(DATE(YEAR($B104),MONTH($B104)+1,MIN(Z$6,DAY(EOMONTH($B104,1))))&gt;=$B104)*(DATE(YEAR($B104),MONTH($B104)+1,MIN(Z$6,DAY(EOMONTH($B104,1))))&lt;$C104)))</f>
        <v>0</v>
      </c>
      <c r="AA104" s="48" t="n">
        <f aca="false">IF(OR(N(AA$5)=0,AA$6=""),0,AA$5*((DATE(YEAR($B104),MONTH($B104),MIN(AA$6,DAY(EOMONTH($B104,0))))&gt;=$B104)*(DATE(YEAR($B104),MONTH($B104),MIN(AA$6,DAY(EOMONTH($B104,0))))&lt;$C104)+(DATE(YEAR($B104),MONTH($B104)+1,MIN(AA$6,DAY(EOMONTH($B104,1))))&gt;=$B104)*(DATE(YEAR($B104),MONTH($B104)+1,MIN(AA$6,DAY(EOMONTH($B104,1))))&lt;$C104)))</f>
        <v>0</v>
      </c>
      <c r="AB104" s="48" t="n">
        <f aca="false">IF(OR(N(AB$5)=0,AB$6=""),0,AB$5*((DATE(YEAR($B104),MONTH($B104),MIN(AB$6,DAY(EOMONTH($B104,0))))&gt;=$B104)*(DATE(YEAR($B104),MONTH($B104),MIN(AB$6,DAY(EOMONTH($B104,0))))&lt;$C104)+(DATE(YEAR($B104),MONTH($B104)+1,MIN(AB$6,DAY(EOMONTH($B104,1))))&gt;=$B104)*(DATE(YEAR($B104),MONTH($B104)+1,MIN(AB$6,DAY(EOMONTH($B104,1))))&lt;$C104)))</f>
        <v>0</v>
      </c>
      <c r="AC104" s="48" t="n">
        <f aca="false">IF(OR(N(AC$5)=0,AC$6=""),0,AC$5*((DATE(YEAR($B104),MONTH($B104),MIN(AC$6,DAY(EOMONTH($B104,0))))&gt;=$B104)*(DATE(YEAR($B104),MONTH($B104),MIN(AC$6,DAY(EOMONTH($B104,0))))&lt;$C104)+(DATE(YEAR($B104),MONTH($B104)+1,MIN(AC$6,DAY(EOMONTH($B104,1))))&gt;=$B104)*(DATE(YEAR($B104),MONTH($B104)+1,MIN(AC$6,DAY(EOMONTH($B104,1))))&lt;$C104)))</f>
        <v>0</v>
      </c>
      <c r="AD104" s="48" t="n">
        <f aca="false">IF(OR(N(AD$5)=0,AD$6=""),0,AD$5*((DATE(YEAR($B104),MONTH($B104),MIN(AD$6,DAY(EOMONTH($B104,0))))&gt;=$B104)*(DATE(YEAR($B104),MONTH($B104),MIN(AD$6,DAY(EOMONTH($B104,0))))&lt;$C104)+(DATE(YEAR($B104),MONTH($B104)+1,MIN(AD$6,DAY(EOMONTH($B104,1))))&gt;=$B104)*(DATE(YEAR($B104),MONTH($B104)+1,MIN(AD$6,DAY(EOMONTH($B104,1))))&lt;$C104)))</f>
        <v>0</v>
      </c>
      <c r="AE104" s="48" t="n">
        <f aca="false">IF(OR(N(AE$5)=0,AE$6=""),0,AE$5*((DATE(YEAR($B104),MONTH($B104),MIN(AE$6,DAY(EOMONTH($B104,0))))&gt;=$B104)*(DATE(YEAR($B104),MONTH($B104),MIN(AE$6,DAY(EOMONTH($B104,0))))&lt;$C104)+(DATE(YEAR($B104),MONTH($B104)+1,MIN(AE$6,DAY(EOMONTH($B104,1))))&gt;=$B104)*(DATE(YEAR($B104),MONTH($B104)+1,MIN(AE$6,DAY(EOMONTH($B104,1))))&lt;$C104)))</f>
        <v>0</v>
      </c>
      <c r="AF104" s="48" t="n">
        <f aca="false">IF(OR(N(AF$5)=0,AF$6=""),0,AF$5*((DATE(YEAR($B104),MONTH($B104),MIN(AF$6,DAY(EOMONTH($B104,0))))&gt;=$B104)*(DATE(YEAR($B104),MONTH($B104),MIN(AF$6,DAY(EOMONTH($B104,0))))&lt;$C104)+(DATE(YEAR($B104),MONTH($B104)+1,MIN(AF$6,DAY(EOMONTH($B104,1))))&gt;=$B104)*(DATE(YEAR($B104),MONTH($B104)+1,MIN(AF$6,DAY(EOMONTH($B104,1))))&lt;$C104)))</f>
        <v>0</v>
      </c>
      <c r="AG104" s="48" t="n">
        <f aca="false">IF(OR(N(AG$5)=0,AG$6=""),0,AG$5*((DATE(YEAR($B104),MONTH($B104),MIN(AG$6,DAY(EOMONTH($B104,0))))&gt;=$B104)*(DATE(YEAR($B104),MONTH($B104),MIN(AG$6,DAY(EOMONTH($B104,0))))&lt;$C104)+(DATE(YEAR($B104),MONTH($B104)+1,MIN(AG$6,DAY(EOMONTH($B104,1))))&gt;=$B104)*(DATE(YEAR($B104),MONTH($B104)+1,MIN(AG$6,DAY(EOMONTH($B104,1))))&lt;$C104)))</f>
        <v>0</v>
      </c>
      <c r="AH104" s="48" t="n">
        <f aca="false">IF(OR(N(AH$5)=0,AH$6=""),0,AH$5*((DATE(YEAR($B104),MONTH($B104),MIN(AH$6,DAY(EOMONTH($B104,0))))&gt;=$B104)*(DATE(YEAR($B104),MONTH($B104),MIN(AH$6,DAY(EOMONTH($B104,0))))&lt;$C104)+(DATE(YEAR($B104),MONTH($B104)+1,MIN(AH$6,DAY(EOMONTH($B104,1))))&gt;=$B104)*(DATE(YEAR($B104),MONTH($B104)+1,MIN(AH$6,DAY(EOMONTH($B104,1))))&lt;$C104)))</f>
        <v>0</v>
      </c>
      <c r="AI104" s="48" t="n">
        <f aca="false">IF(OR(N(AI$5)=0,AI$6=""),0,AI$5*((DATE(YEAR($B104),MONTH($B104),MIN(AI$6,DAY(EOMONTH($B104,0))))&gt;=$B104)*(DATE(YEAR($B104),MONTH($B104),MIN(AI$6,DAY(EOMONTH($B104,0))))&lt;$C104)+(DATE(YEAR($B104),MONTH($B104)+1,MIN(AI$6,DAY(EOMONTH($B104,1))))&gt;=$B104)*(DATE(YEAR($B104),MONTH($B104)+1,MIN(AI$6,DAY(EOMONTH($B104,1))))&lt;$C104)))</f>
        <v>0</v>
      </c>
      <c r="AJ104" s="48" t="n">
        <f aca="false">IF(OR(N(AJ$5)=0,AJ$6=""),0,AJ$5*((DATE(YEAR($B104),MONTH($B104),MIN(AJ$6,DAY(EOMONTH($B104,0))))&gt;=$B104)*(DATE(YEAR($B104),MONTH($B104),MIN(AJ$6,DAY(EOMONTH($B104,0))))&lt;$C104)+(DATE(YEAR($B104),MONTH($B104)+1,MIN(AJ$6,DAY(EOMONTH($B104,1))))&gt;=$B104)*(DATE(YEAR($B104),MONTH($B104)+1,MIN(AJ$6,DAY(EOMONTH($B104,1))))&lt;$C104)))</f>
        <v>0</v>
      </c>
      <c r="AK104" s="48" t="n">
        <f aca="false">IF(OR(N(AK$5)=0,AK$6=""),0,AK$5*((DATE(YEAR($B104),MONTH($B104),MIN(AK$6,DAY(EOMONTH($B104,0))))&gt;=$B104)*(DATE(YEAR($B104),MONTH($B104),MIN(AK$6,DAY(EOMONTH($B104,0))))&lt;$C104)+(DATE(YEAR($B104),MONTH($B104)+1,MIN(AK$6,DAY(EOMONTH($B104,1))))&gt;=$B104)*(DATE(YEAR($B104),MONTH($B104)+1,MIN(AK$6,DAY(EOMONTH($B104,1))))&lt;$C104)))</f>
        <v>0</v>
      </c>
      <c r="AL104" s="48" t="n">
        <f aca="false">IF(OR(N(AL$5)=0,AL$6=""),0,AL$5*((DATE(YEAR($B104),MONTH($B104),MIN(AL$6,DAY(EOMONTH($B104,0))))&gt;=$B104)*(DATE(YEAR($B104),MONTH($B104),MIN(AL$6,DAY(EOMONTH($B104,0))))&lt;$C104)+(DATE(YEAR($B104),MONTH($B104)+1,MIN(AL$6,DAY(EOMONTH($B104,1))))&gt;=$B104)*(DATE(YEAR($B104),MONTH($B104)+1,MIN(AL$6,DAY(EOMONTH($B104,1))))&lt;$C104)))</f>
        <v>0</v>
      </c>
      <c r="AM104" s="48" t="n">
        <f aca="false">IF(OR(N(AM$5)=0,AM$6=""),0,AM$5*((DATE(YEAR($B104),MONTH($B104),MIN(AM$6,DAY(EOMONTH($B104,0))))&gt;=$B104)*(DATE(YEAR($B104),MONTH($B104),MIN(AM$6,DAY(EOMONTH($B104,0))))&lt;$C104)+(DATE(YEAR($B104),MONTH($B104)+1,MIN(AM$6,DAY(EOMONTH($B104,1))))&gt;=$B104)*(DATE(YEAR($B104),MONTH($B104)+1,MIN(AM$6,DAY(EOMONTH($B104,1))))&lt;$C104)))</f>
        <v>0</v>
      </c>
      <c r="AN104" s="48" t="n">
        <f aca="false">IF(OR(N(AN$5)=0,AN$6=""),0,AN$5*((DATE(YEAR($B104),MONTH($B104),MIN(AN$6,DAY(EOMONTH($B104,0))))&gt;=$B104)*(DATE(YEAR($B104),MONTH($B104),MIN(AN$6,DAY(EOMONTH($B104,0))))&lt;$C104)+(DATE(YEAR($B104),MONTH($B104)+1,MIN(AN$6,DAY(EOMONTH($B104,1))))&gt;=$B104)*(DATE(YEAR($B104),MONTH($B104)+1,MIN(AN$6,DAY(EOMONTH($B104,1))))&lt;$C104)))</f>
        <v>0</v>
      </c>
      <c r="AO104" s="48" t="n">
        <f aca="false">IF(OR(N(AO$5)=0,AO$6=""),0,AO$5*((DATE(YEAR($B104),MONTH($B104),MIN(AO$6,DAY(EOMONTH($B104,0))))&gt;=$B104)*(DATE(YEAR($B104),MONTH($B104),MIN(AO$6,DAY(EOMONTH($B104,0))))&lt;$C104)+(DATE(YEAR($B104),MONTH($B104)+1,MIN(AO$6,DAY(EOMONTH($B104,1))))&gt;=$B104)*(DATE(YEAR($B104),MONTH($B104)+1,MIN(AO$6,DAY(EOMONTH($B104,1))))&lt;$C104)))</f>
        <v>0</v>
      </c>
      <c r="AP104" s="48" t="n">
        <f aca="false">IF(OR(N(AP$5)=0,AP$6=""),0,AP$5*((DATE(YEAR($B104),MONTH($B104),MIN(AP$6,DAY(EOMONTH($B104,0))))&gt;=$B104)*(DATE(YEAR($B104),MONTH($B104),MIN(AP$6,DAY(EOMONTH($B104,0))))&lt;$C104)+(DATE(YEAR($B104),MONTH($B104)+1,MIN(AP$6,DAY(EOMONTH($B104,1))))&gt;=$B104)*(DATE(YEAR($B104),MONTH($B104)+1,MIN(AP$6,DAY(EOMONTH($B104,1))))&lt;$C104)))</f>
        <v>0</v>
      </c>
      <c r="AQ104" s="48" t="n">
        <f aca="false">IF(OR(N(AQ$5)=0,AQ$6=""),0,AQ$5*((DATE(YEAR($B104),MONTH($B104),MIN(AQ$6,DAY(EOMONTH($B104,0))))&gt;=$B104)*(DATE(YEAR($B104),MONTH($B104),MIN(AQ$6,DAY(EOMONTH($B104,0))))&lt;$C104)+(DATE(YEAR($B104),MONTH($B104)+1,MIN(AQ$6,DAY(EOMONTH($B104,1))))&gt;=$B104)*(DATE(YEAR($B104),MONTH($B104)+1,MIN(AQ$6,DAY(EOMONTH($B104,1))))&lt;$C104)))</f>
        <v>0</v>
      </c>
      <c r="AR104" s="48" t="n">
        <f aca="false">IF(OR(N(AR$5)=0,AR$6=""),0,AR$5*((DATE(YEAR($B104),MONTH($B104),MIN(AR$6,DAY(EOMONTH($B104,0))))&gt;=$B104)*(DATE(YEAR($B104),MONTH($B104),MIN(AR$6,DAY(EOMONTH($B104,0))))&lt;$C104)+(DATE(YEAR($B104),MONTH($B104)+1,MIN(AR$6,DAY(EOMONTH($B104,1))))&gt;=$B104)*(DATE(YEAR($B104),MONTH($B104)+1,MIN(AR$6,DAY(EOMONTH($B104,1))))&lt;$C104)))</f>
        <v>0</v>
      </c>
      <c r="AS104" s="48" t="n">
        <f aca="false">IF(OR(N(AS$5)=0,AS$6=""),0,AS$5*((DATE(YEAR($B104),MONTH($B104),MIN(AS$6,DAY(EOMONTH($B104,0))))&gt;=$B104)*(DATE(YEAR($B104),MONTH($B104),MIN(AS$6,DAY(EOMONTH($B104,0))))&lt;$C104)+(DATE(YEAR($B104),MONTH($B104)+1,MIN(AS$6,DAY(EOMONTH($B104,1))))&gt;=$B104)*(DATE(YEAR($B104),MONTH($B104)+1,MIN(AS$6,DAY(EOMONTH($B104,1))))&lt;$C104)))</f>
        <v>0</v>
      </c>
      <c r="AT104" s="48" t="n">
        <f aca="false">IF(OR(N(AT$5)=0,AT$6=""),0,AT$5*((DATE(YEAR($B104),MONTH($B104),MIN(AT$6,DAY(EOMONTH($B104,0))))&gt;=$B104)*(DATE(YEAR($B104),MONTH($B104),MIN(AT$6,DAY(EOMONTH($B104,0))))&lt;$C104)+(DATE(YEAR($B104),MONTH($B104)+1,MIN(AT$6,DAY(EOMONTH($B104,1))))&gt;=$B104)*(DATE(YEAR($B104),MONTH($B104)+1,MIN(AT$6,DAY(EOMONTH($B104,1))))&lt;$C104)))</f>
        <v>0</v>
      </c>
      <c r="AU104" s="48" t="n">
        <f aca="false">IF(OR(N(AU$5)=0,AU$6=""),0,AU$5*((DATE(YEAR($B104),MONTH($B104),MIN(AU$6,DAY(EOMONTH($B104,0))))&gt;=$B104)*(DATE(YEAR($B104),MONTH($B104),MIN(AU$6,DAY(EOMONTH($B104,0))))&lt;$C104)+(DATE(YEAR($B104),MONTH($B104)+1,MIN(AU$6,DAY(EOMONTH($B104,1))))&gt;=$B104)*(DATE(YEAR($B104),MONTH($B104)+1,MIN(AU$6,DAY(EOMONTH($B104,1))))&lt;$C104)))</f>
        <v>0</v>
      </c>
      <c r="AV104" s="48" t="n">
        <f aca="false">IF(OR(N(AV$5)=0,AV$6=""),0,AV$5*((DATE(YEAR($B104),MONTH($B104),MIN(AV$6,DAY(EOMONTH($B104,0))))&gt;=$B104)*(DATE(YEAR($B104),MONTH($B104),MIN(AV$6,DAY(EOMONTH($B104,0))))&lt;$C104)+(DATE(YEAR($B104),MONTH($B104)+1,MIN(AV$6,DAY(EOMONTH($B104,1))))&gt;=$B104)*(DATE(YEAR($B104),MONTH($B104)+1,MIN(AV$6,DAY(EOMONTH($B104,1))))&lt;$C104)))</f>
        <v>0</v>
      </c>
      <c r="AW104" s="48" t="n">
        <f aca="false">IF(OR(N(AW$5)=0,AW$6=""),0,AW$5*((DATE(YEAR($B104),MONTH($B104),MIN(AW$6,DAY(EOMONTH($B104,0))))&gt;=$B104)*(DATE(YEAR($B104),MONTH($B104),MIN(AW$6,DAY(EOMONTH($B104,0))))&lt;$C104)+(DATE(YEAR($B104),MONTH($B104)+1,MIN(AW$6,DAY(EOMONTH($B104,1))))&gt;=$B104)*(DATE(YEAR($B104),MONTH($B104)+1,MIN(AW$6,DAY(EOMONTH($B104,1))))&lt;$C104)))</f>
        <v>0</v>
      </c>
      <c r="AX104" s="48" t="n">
        <f aca="false">IF(OR(N(AX$5)=0,AX$6=""),0,AX$5*((DATE(YEAR($B104),MONTH($B104),MIN(AX$6,DAY(EOMONTH($B104,0))))&gt;=$B104)*(DATE(YEAR($B104),MONTH($B104),MIN(AX$6,DAY(EOMONTH($B104,0))))&lt;$C104)+(DATE(YEAR($B104),MONTH($B104)+1,MIN(AX$6,DAY(EOMONTH($B104,1))))&gt;=$B104)*(DATE(YEAR($B104),MONTH($B104)+1,MIN(AX$6,DAY(EOMONTH($B104,1))))&lt;$C104)))</f>
        <v>0</v>
      </c>
      <c r="AY104" s="48" t="n">
        <f aca="false">IF(OR(N(AY$5)=0,AY$6=""),0,AY$5*((DATE(YEAR($B104),MONTH($B104),MIN(AY$6,DAY(EOMONTH($B104,0))))&gt;=$B104)*(DATE(YEAR($B104),MONTH($B104),MIN(AY$6,DAY(EOMONTH($B104,0))))&lt;$C104)+(DATE(YEAR($B104),MONTH($B104)+1,MIN(AY$6,DAY(EOMONTH($B104,1))))&gt;=$B104)*(DATE(YEAR($B104),MONTH($B104)+1,MIN(AY$6,DAY(EOMONTH($B104,1))))&lt;$C104)))</f>
        <v>0</v>
      </c>
      <c r="AZ104" s="48" t="n">
        <f aca="false">IF(OR(N(AZ$5)=0,AZ$6=""),0,AZ$5*((DATE(YEAR($B104),MONTH($B104),MIN(AZ$6,DAY(EOMONTH($B104,0))))&gt;=$B104)*(DATE(YEAR($B104),MONTH($B104),MIN(AZ$6,DAY(EOMONTH($B104,0))))&lt;$C104)+(DATE(YEAR($B104),MONTH($B104)+1,MIN(AZ$6,DAY(EOMONTH($B104,1))))&gt;=$B104)*(DATE(YEAR($B104),MONTH($B104)+1,MIN(AZ$6,DAY(EOMONTH($B104,1))))&lt;$C104)))</f>
        <v>0</v>
      </c>
      <c r="BA104" s="48" t="n">
        <f aca="false">IF(OR(N(BA$5)=0,BA$6=""),0,BA$5*((DATE(YEAR($B104),MONTH($B104),MIN(BA$6,DAY(EOMONTH($B104,0))))&gt;=$B104)*(DATE(YEAR($B104),MONTH($B104),MIN(BA$6,DAY(EOMONTH($B104,0))))&lt;$C104)+(DATE(YEAR($B104),MONTH($B104)+1,MIN(BA$6,DAY(EOMONTH($B104,1))))&gt;=$B104)*(DATE(YEAR($B104),MONTH($B104)+1,MIN(BA$6,DAY(EOMONTH($B104,1))))&lt;$C104)))</f>
        <v>0</v>
      </c>
      <c r="BB104" s="48" t="n">
        <f aca="false">IF(OR(N(BB$5)=0,BB$6=""),0,BB$5*((DATE(YEAR($B104),MONTH($B104),MIN(BB$6,DAY(EOMONTH($B104,0))))&gt;=$B104)*(DATE(YEAR($B104),MONTH($B104),MIN(BB$6,DAY(EOMONTH($B104,0))))&lt;$C104)+(DATE(YEAR($B104),MONTH($B104)+1,MIN(BB$6,DAY(EOMONTH($B104,1))))&gt;=$B104)*(DATE(YEAR($B104),MONTH($B104)+1,MIN(BB$6,DAY(EOMONTH($B104,1))))&lt;$C104)))</f>
        <v>0</v>
      </c>
      <c r="BC104" s="48" t="n">
        <f aca="false">IF(OR(N(BC$5)=0,BC$6=""),0,BC$5*((DATE(YEAR($B104),MONTH($B104),MIN(BC$6,DAY(EOMONTH($B104,0))))&gt;=$B104)*(DATE(YEAR($B104),MONTH($B104),MIN(BC$6,DAY(EOMONTH($B104,0))))&lt;$C104)+(DATE(YEAR($B104),MONTH($B104)+1,MIN(BC$6,DAY(EOMONTH($B104,1))))&gt;=$B104)*(DATE(YEAR($B104),MONTH($B104)+1,MIN(BC$6,DAY(EOMONTH($B104,1))))&lt;$C104)))</f>
        <v>0</v>
      </c>
      <c r="BD104" s="48" t="n">
        <f aca="false">IF(OR(N(BD$5)=0,BD$6=""),0,BD$5*((DATE(YEAR($B104),MONTH($B104),MIN(BD$6,DAY(EOMONTH($B104,0))))&gt;=$B104)*(DATE(YEAR($B104),MONTH($B104),MIN(BD$6,DAY(EOMONTH($B104,0))))&lt;$C104)+(DATE(YEAR($B104),MONTH($B104)+1,MIN(BD$6,DAY(EOMONTH($B104,1))))&gt;=$B104)*(DATE(YEAR($B104),MONTH($B104)+1,MIN(BD$6,DAY(EOMONTH($B104,1))))&lt;$C104)))</f>
        <v>0</v>
      </c>
      <c r="BE104" s="48" t="n">
        <f aca="false">IF(OR(N(BE$5)=0,BE$6=""),0,BE$5*((DATE(YEAR($B104),MONTH($B104),MIN(BE$6,DAY(EOMONTH($B104,0))))&gt;=$B104)*(DATE(YEAR($B104),MONTH($B104),MIN(BE$6,DAY(EOMONTH($B104,0))))&lt;$C104)+(DATE(YEAR($B104),MONTH($B104)+1,MIN(BE$6,DAY(EOMONTH($B104,1))))&gt;=$B104)*(DATE(YEAR($B104),MONTH($B104)+1,MIN(BE$6,DAY(EOMONTH($B104,1))))&lt;$C104)))</f>
        <v>0</v>
      </c>
      <c r="BF104" s="48" t="n">
        <f aca="false">IF(OR(N(BF$5)=0,BF$6=""),0,BF$5*((DATE(YEAR($B104),MONTH($B104),MIN(BF$6,DAY(EOMONTH($B104,0))))&gt;=$B104)*(DATE(YEAR($B104),MONTH($B104),MIN(BF$6,DAY(EOMONTH($B104,0))))&lt;$C104)+(DATE(YEAR($B104),MONTH($B104)+1,MIN(BF$6,DAY(EOMONTH($B104,1))))&gt;=$B104)*(DATE(YEAR($B104),MONTH($B104)+1,MIN(BF$6,DAY(EOMONTH($B104,1))))&lt;$C104)))</f>
        <v>0</v>
      </c>
      <c r="BG104" s="48" t="n">
        <f aca="false">IF(OR(N(BG$5)=0,BG$6=""),0,BG$5*((DATE(YEAR($B104),MONTH($B104),MIN(BG$6,DAY(EOMONTH($B104,0))))&gt;=$B104)*(DATE(YEAR($B104),MONTH($B104),MIN(BG$6,DAY(EOMONTH($B104,0))))&lt;$C104)+(DATE(YEAR($B104),MONTH($B104)+1,MIN(BG$6,DAY(EOMONTH($B104,1))))&gt;=$B104)*(DATE(YEAR($B104),MONTH($B104)+1,MIN(BG$6,DAY(EOMONTH($B104,1))))&lt;$C104)))</f>
        <v>0</v>
      </c>
      <c r="BH104" s="48" t="n">
        <f aca="false">IF(OR(N(BH$5)=0,BH$6=""),0,BH$5*((DATE(YEAR($B104),MONTH($B104),MIN(BH$6,DAY(EOMONTH($B104,0))))&gt;=$B104)*(DATE(YEAR($B104),MONTH($B104),MIN(BH$6,DAY(EOMONTH($B104,0))))&lt;$C104)+(DATE(YEAR($B104),MONTH($B104)+1,MIN(BH$6,DAY(EOMONTH($B104,1))))&gt;=$B104)*(DATE(YEAR($B104),MONTH($B104)+1,MIN(BH$6,DAY(EOMONTH($B104,1))))&lt;$C104)))</f>
        <v>0</v>
      </c>
      <c r="BI104" s="48" t="n">
        <f aca="false">IF(OR(N(BI$5)=0,BI$6=""),0,BI$5*((DATE(YEAR($B104),MONTH($B104),MIN(BI$6,DAY(EOMONTH($B104,0))))&gt;=$B104)*(DATE(YEAR($B104),MONTH($B104),MIN(BI$6,DAY(EOMONTH($B104,0))))&lt;$C104)+(DATE(YEAR($B104),MONTH($B104)+1,MIN(BI$6,DAY(EOMONTH($B104,1))))&gt;=$B104)*(DATE(YEAR($B104),MONTH($B104)+1,MIN(BI$6,DAY(EOMONTH($B104,1))))&lt;$C104)))</f>
        <v>0</v>
      </c>
      <c r="BJ104" s="48" t="n">
        <f aca="false">IF(OR(N(BJ$5)=0,BJ$6=""),0,BJ$5*((DATE(YEAR($B104),MONTH($B104),MIN(BJ$6,DAY(EOMONTH($B104,0))))&gt;=$B104)*(DATE(YEAR($B104),MONTH($B104),MIN(BJ$6,DAY(EOMONTH($B104,0))))&lt;$C104)+(DATE(YEAR($B104),MONTH($B104)+1,MIN(BJ$6,DAY(EOMONTH($B104,1))))&gt;=$B104)*(DATE(YEAR($B104),MONTH($B104)+1,MIN(BJ$6,DAY(EOMONTH($B104,1))))&lt;$C104)))</f>
        <v>0</v>
      </c>
      <c r="BK104" s="48" t="n">
        <f aca="false">IF(OR(N(BK$5)=0,BK$6=""),0,BK$5*((DATE(YEAR($B104),MONTH($B104),MIN(BK$6,DAY(EOMONTH($B104,0))))&gt;=$B104)*(DATE(YEAR($B104),MONTH($B104),MIN(BK$6,DAY(EOMONTH($B104,0))))&lt;$C104)+(DATE(YEAR($B104),MONTH($B104)+1,MIN(BK$6,DAY(EOMONTH($B104,1))))&gt;=$B104)*(DATE(YEAR($B104),MONTH($B104)+1,MIN(BK$6,DAY(EOMONTH($B104,1))))&lt;$C104)))</f>
        <v>0</v>
      </c>
      <c r="BL104" s="48" t="n">
        <f aca="false">IF(OR(N(BL$5)=0,BL$6=""),0,BL$5*((DATE(YEAR($B104),MONTH($B104),MIN(BL$6,DAY(EOMONTH($B104,0))))&gt;=$B104)*(DATE(YEAR($B104),MONTH($B104),MIN(BL$6,DAY(EOMONTH($B104,0))))&lt;$C104)+(DATE(YEAR($B104),MONTH($B104)+1,MIN(BL$6,DAY(EOMONTH($B104,1))))&gt;=$B104)*(DATE(YEAR($B104),MONTH($B104)+1,MIN(BL$6,DAY(EOMONTH($B104,1))))&lt;$C104)))</f>
        <v>0</v>
      </c>
      <c r="BM104" s="48" t="n">
        <f aca="false">IF(OR(N(BM$5)=0,BM$6=""),0,BM$5*((DATE(YEAR($B104),MONTH($B104),MIN(BM$6,DAY(EOMONTH($B104,0))))&gt;=$B104)*(DATE(YEAR($B104),MONTH($B104),MIN(BM$6,DAY(EOMONTH($B104,0))))&lt;$C104)+(DATE(YEAR($B104),MONTH($B104)+1,MIN(BM$6,DAY(EOMONTH($B104,1))))&gt;=$B104)*(DATE(YEAR($B104),MONTH($B104)+1,MIN(BM$6,DAY(EOMONTH($B104,1))))&lt;$C104)))</f>
        <v>0</v>
      </c>
      <c r="BN104" s="48" t="n">
        <f aca="false">IF(OR(N(BN$5)=0,BN$6=""),0,BN$5*((DATE(YEAR($B104),MONTH($B104),MIN(BN$6,DAY(EOMONTH($B104,0))))&gt;=$B104)*(DATE(YEAR($B104),MONTH($B104),MIN(BN$6,DAY(EOMONTH($B104,0))))&lt;$C104)+(DATE(YEAR($B104),MONTH($B104)+1,MIN(BN$6,DAY(EOMONTH($B104,1))))&gt;=$B104)*(DATE(YEAR($B104),MONTH($B104)+1,MIN(BN$6,DAY(EOMONTH($B104,1))))&lt;$C104)))</f>
        <v>0</v>
      </c>
      <c r="BO104" s="48" t="n">
        <f aca="false">IF(OR(N(BO$5)=0,BO$6=""),0,BO$5*((DATE(YEAR($B104),MONTH($B104),MIN(BO$6,DAY(EOMONTH($B104,0))))&gt;=$B104)*(DATE(YEAR($B104),MONTH($B104),MIN(BO$6,DAY(EOMONTH($B104,0))))&lt;$C104)+(DATE(YEAR($B104),MONTH($B104)+1,MIN(BO$6,DAY(EOMONTH($B104,1))))&gt;=$B104)*(DATE(YEAR($B104),MONTH($B104)+1,MIN(BO$6,DAY(EOMONTH($B104,1))))&lt;$C104)))</f>
        <v>0</v>
      </c>
      <c r="BP104" s="48" t="n">
        <f aca="false">IF(OR(N(BP$5)=0,BP$6=""),0,BP$5*((DATE(YEAR($B104),MONTH($B104),MIN(BP$6,DAY(EOMONTH($B104,0))))&gt;=$B104)*(DATE(YEAR($B104),MONTH($B104),MIN(BP$6,DAY(EOMONTH($B104,0))))&lt;$C104)+(DATE(YEAR($B104),MONTH($B104)+1,MIN(BP$6,DAY(EOMONTH($B104,1))))&gt;=$B104)*(DATE(YEAR($B104),MONTH($B104)+1,MIN(BP$6,DAY(EOMONTH($B104,1))))&lt;$C104)))</f>
        <v>0</v>
      </c>
      <c r="BQ104" s="48" t="n">
        <f aca="false">IF(OR(N(BQ$5)=0,BQ$6=""),0,BQ$5*((DATE(YEAR($B104),MONTH($B104),MIN(BQ$6,DAY(EOMONTH($B104,0))))&gt;=$B104)*(DATE(YEAR($B104),MONTH($B104),MIN(BQ$6,DAY(EOMONTH($B104,0))))&lt;$C104)+(DATE(YEAR($B104),MONTH($B104)+1,MIN(BQ$6,DAY(EOMONTH($B104,1))))&gt;=$B104)*(DATE(YEAR($B104),MONTH($B104)+1,MIN(BQ$6,DAY(EOMONTH($B104,1))))&lt;$C104)))</f>
        <v>0</v>
      </c>
      <c r="BR104" s="48" t="n">
        <f aca="false">IF(OR(N(BR$5)=0,BR$6=""),0,BR$5*((DATE(YEAR($B104),MONTH($B104),MIN(BR$6,DAY(EOMONTH($B104,0))))&gt;=$B104)*(DATE(YEAR($B104),MONTH($B104),MIN(BR$6,DAY(EOMONTH($B104,0))))&lt;$C104)+(DATE(YEAR($B104),MONTH($B104)+1,MIN(BR$6,DAY(EOMONTH($B104,1))))&gt;=$B104)*(DATE(YEAR($B104),MONTH($B104)+1,MIN(BR$6,DAY(EOMONTH($B104,1))))&lt;$C104)))</f>
        <v>0</v>
      </c>
      <c r="BS104" s="48" t="n">
        <f aca="false">IF(OR(N(BS$5)=0,BS$6=""),0,BS$5*((DATE(YEAR($B104),MONTH($B104),MIN(BS$6,DAY(EOMONTH($B104,0))))&gt;=$B104)*(DATE(YEAR($B104),MONTH($B104),MIN(BS$6,DAY(EOMONTH($B104,0))))&lt;$C104)+(DATE(YEAR($B104),MONTH($B104)+1,MIN(BS$6,DAY(EOMONTH($B104,1))))&gt;=$B104)*(DATE(YEAR($B104),MONTH($B104)+1,MIN(BS$6,DAY(EOMONTH($B104,1))))&lt;$C104)))</f>
        <v>0</v>
      </c>
      <c r="BT104" s="48" t="n">
        <f aca="false">IF(OR(N(BT$5)=0,BT$6=""),0,BT$5*((DATE(YEAR($B104),MONTH($B104),MIN(BT$6,DAY(EOMONTH($B104,0))))&gt;=$B104)*(DATE(YEAR($B104),MONTH($B104),MIN(BT$6,DAY(EOMONTH($B104,0))))&lt;$C104)+(DATE(YEAR($B104),MONTH($B104)+1,MIN(BT$6,DAY(EOMONTH($B104,1))))&gt;=$B104)*(DATE(YEAR($B104),MONTH($B104)+1,MIN(BT$6,DAY(EOMONTH($B104,1))))&lt;$C104)))</f>
        <v>0</v>
      </c>
      <c r="BU104" s="48" t="n">
        <f aca="false">IF(OR(N(BU$5)=0,BU$6=""),0,BU$5*((DATE(YEAR($B104),MONTH($B104),MIN(BU$6,DAY(EOMONTH($B104,0))))&gt;=$B104)*(DATE(YEAR($B104),MONTH($B104),MIN(BU$6,DAY(EOMONTH($B104,0))))&lt;$C104)+(DATE(YEAR($B104),MONTH($B104)+1,MIN(BU$6,DAY(EOMONTH($B104,1))))&gt;=$B104)*(DATE(YEAR($B104),MONTH($B104)+1,MIN(BU$6,DAY(EOMONTH($B104,1))))&lt;$C104)))</f>
        <v>0</v>
      </c>
      <c r="BV104" s="48" t="n">
        <f aca="false">IF(OR(N(BV$5)=0,BV$6=""),0,BV$5*((DATE(YEAR($B104),MONTH($B104),MIN(BV$6,DAY(EOMONTH($B104,0))))&gt;=$B104)*(DATE(YEAR($B104),MONTH($B104),MIN(BV$6,DAY(EOMONTH($B104,0))))&lt;$C104)+(DATE(YEAR($B104),MONTH($B104)+1,MIN(BV$6,DAY(EOMONTH($B104,1))))&gt;=$B104)*(DATE(YEAR($B104),MONTH($B104)+1,MIN(BV$6,DAY(EOMONTH($B104,1))))&lt;$C104)))</f>
        <v>0</v>
      </c>
      <c r="BW104" s="48" t="n">
        <f aca="false">IF(OR(N(BW$5)=0,BW$6=""),0,BW$5*((DATE(YEAR($B104),MONTH($B104),MIN(BW$6,DAY(EOMONTH($B104,0))))&gt;=$B104)*(DATE(YEAR($B104),MONTH($B104),MIN(BW$6,DAY(EOMONTH($B104,0))))&lt;$C104)+(DATE(YEAR($B104),MONTH($B104)+1,MIN(BW$6,DAY(EOMONTH($B104,1))))&gt;=$B104)*(DATE(YEAR($B104),MONTH($B104)+1,MIN(BW$6,DAY(EOMONTH($B104,1))))&lt;$C104)))</f>
        <v>0</v>
      </c>
      <c r="BX104" s="48" t="n">
        <f aca="false">MIN(Z104,(FT103*(1+FT$5/Setup!$C$36)+IF($V104=1,N($F104),0)))</f>
        <v>0</v>
      </c>
      <c r="BY104" s="48" t="n">
        <f aca="false">MIN(AA104,(FU103*(1+FU$5/Setup!$C$36)+IF($V104=2,N($F104),0)))</f>
        <v>0</v>
      </c>
      <c r="BZ104" s="48" t="n">
        <f aca="false">MIN(AB104,(FV103*(1+FV$5/Setup!$C$36)+IF($V104=3,N($F104),0)))</f>
        <v>0</v>
      </c>
      <c r="CA104" s="48" t="n">
        <f aca="false">MIN(AC104,(FW103*(1+FW$5/Setup!$C$36)+IF($V104=4,N($F104),0)))</f>
        <v>0</v>
      </c>
      <c r="CB104" s="48" t="n">
        <f aca="false">MIN(AD104,(FX103*(1+FX$5/Setup!$C$36)+IF($V104=5,N($F104),0)))</f>
        <v>0</v>
      </c>
      <c r="CC104" s="48" t="n">
        <f aca="false">MIN(AE104,(FY103*(1+FY$5/Setup!$C$36)+IF($V104=6,N($F104),0)))</f>
        <v>0</v>
      </c>
      <c r="CD104" s="48" t="n">
        <f aca="false">MIN(AF104,(FZ103*(1+FZ$5/Setup!$C$36)+IF($V104=7,N($F104),0)))</f>
        <v>0</v>
      </c>
      <c r="CE104" s="48" t="n">
        <f aca="false">MIN(AG104,(GA103*(1+GA$5/Setup!$C$36)+IF($V104=8,N($F104),0)))</f>
        <v>0</v>
      </c>
      <c r="CF104" s="48" t="n">
        <f aca="false">MIN(AH104,(GB103*(1+GB$5/Setup!$C$36)+IF($V104=9,N($F104),0)))</f>
        <v>0</v>
      </c>
      <c r="CG104" s="48" t="n">
        <f aca="false">MIN(AI104,(GC103*(1+GC$5/Setup!$C$36)+IF($V104=10,N($F104),0)))</f>
        <v>0</v>
      </c>
      <c r="CH104" s="48" t="n">
        <f aca="false">MIN(AJ104,(GD103*(1+GD$5/Setup!$C$36)+IF($V104=11,N($F104),0)))</f>
        <v>0</v>
      </c>
      <c r="CI104" s="48" t="n">
        <f aca="false">MIN(AK104,(GE103*(1+GE$5/Setup!$C$36)+IF($V104=12,N($F104),0)))</f>
        <v>0</v>
      </c>
      <c r="CJ104" s="48" t="n">
        <f aca="false">MIN(AL104,(GF103*(1+GF$5/Setup!$C$36)+IF($V104=13,N($F104),0)))</f>
        <v>0</v>
      </c>
      <c r="CK104" s="48" t="n">
        <f aca="false">MIN(AM104,(GG103*(1+GG$5/Setup!$C$36)+IF($V104=14,N($F104),0)))</f>
        <v>0</v>
      </c>
      <c r="CL104" s="48" t="n">
        <f aca="false">MIN(AN104,(GH103*(1+GH$5/Setup!$C$36)+IF($V104=15,N($F104),0)))</f>
        <v>0</v>
      </c>
      <c r="CM104" s="48" t="n">
        <f aca="false">MIN(AO104,(GI103*(1+GI$5/Setup!$C$36)+IF($V104=16,N($F104),0)))</f>
        <v>0</v>
      </c>
      <c r="CN104" s="48" t="n">
        <f aca="false">MIN(AP104,(GJ103*(1+GJ$5/Setup!$C$36)+IF($V104=17,N($F104),0)))</f>
        <v>0</v>
      </c>
      <c r="CO104" s="48" t="n">
        <f aca="false">MIN(AQ104,(GK103*(1+GK$5/Setup!$C$36)+IF($V104=18,N($F104),0)))</f>
        <v>0</v>
      </c>
      <c r="CP104" s="48" t="n">
        <f aca="false">MIN(AR104,(GL103*(1+GL$5/Setup!$C$36)+IF($V104=19,N($F104),0)))</f>
        <v>0</v>
      </c>
      <c r="CQ104" s="48" t="n">
        <f aca="false">MIN(AS104,(GM103*(1+GM$5/Setup!$C$36)+IF($V104=20,N($F104),0)))</f>
        <v>0</v>
      </c>
      <c r="CR104" s="48" t="n">
        <f aca="false">MIN(AT104,(GN103*(1+GN$5/Setup!$C$36)+IF($V104=21,N($F104),0)))</f>
        <v>0</v>
      </c>
      <c r="CS104" s="48" t="n">
        <f aca="false">MIN(AU104,(GO103*(1+GO$5/Setup!$C$36)+IF($V104=22,N($F104),0)))</f>
        <v>0</v>
      </c>
      <c r="CT104" s="48" t="n">
        <f aca="false">MIN(AV104,(GP103*(1+GP$5/Setup!$C$36)+IF($V104=23,N($F104),0)))</f>
        <v>0</v>
      </c>
      <c r="CU104" s="48" t="n">
        <f aca="false">MIN(AW104,(GQ103*(1+GQ$5/Setup!$C$36)+IF($V104=24,N($F104),0)))</f>
        <v>0</v>
      </c>
      <c r="CV104" s="48" t="n">
        <f aca="false">MIN(AX104,(GR103*(1+GR$5/Setup!$C$36)+IF($V104=25,N($F104),0)))</f>
        <v>0</v>
      </c>
      <c r="CW104" s="48" t="n">
        <f aca="false">MIN(AY104,(GS103*(1+GS$5/Setup!$C$36)+IF($V104=26,N($F104),0)))</f>
        <v>0</v>
      </c>
      <c r="CX104" s="48" t="n">
        <f aca="false">MIN(AZ104,(GT103*(1+GT$5/Setup!$C$36)+IF($V104=27,N($F104),0)))</f>
        <v>0</v>
      </c>
      <c r="CY104" s="48" t="n">
        <f aca="false">MIN(BA104,(GU103*(1+GU$5/Setup!$C$36)+IF($V104=28,N($F104),0)))</f>
        <v>0</v>
      </c>
      <c r="CZ104" s="48" t="n">
        <f aca="false">MIN(BB104,(GV103*(1+GV$5/Setup!$C$36)+IF($V104=29,N($F104),0)))</f>
        <v>0</v>
      </c>
      <c r="DA104" s="48" t="n">
        <f aca="false">MIN(BC104,(GW103*(1+GW$5/Setup!$C$36)+IF($V104=30,N($F104),0)))</f>
        <v>0</v>
      </c>
      <c r="DB104" s="48" t="n">
        <f aca="false">MIN(BD104,(GX103*(1+GX$5/Setup!$C$36)+IF($V104=31,N($F104),0)))</f>
        <v>0</v>
      </c>
      <c r="DC104" s="48" t="n">
        <f aca="false">MIN(BE104,(GY103*(1+GY$5/Setup!$C$36)+IF($V104=32,N($F104),0)))</f>
        <v>0</v>
      </c>
      <c r="DD104" s="48" t="n">
        <f aca="false">MIN(BF104,(GZ103*(1+GZ$5/Setup!$C$36)+IF($V104=33,N($F104),0)))</f>
        <v>0</v>
      </c>
      <c r="DE104" s="48" t="n">
        <f aca="false">MIN(BG104,(HA103*(1+HA$5/Setup!$C$36)+IF($V104=34,N($F104),0)))</f>
        <v>0</v>
      </c>
      <c r="DF104" s="48" t="n">
        <f aca="false">MIN(BH104,(HB103*(1+HB$5/Setup!$C$36)+IF($V104=35,N($F104),0)))</f>
        <v>0</v>
      </c>
      <c r="DG104" s="48" t="n">
        <f aca="false">MIN(BI104,(HC103*(1+HC$5/Setup!$C$36)+IF($V104=36,N($F104),0)))</f>
        <v>0</v>
      </c>
      <c r="DH104" s="48" t="n">
        <f aca="false">MIN(BJ104,(HD103*(1+HD$5/Setup!$C$36)+IF($V104=37,N($F104),0)))</f>
        <v>0</v>
      </c>
      <c r="DI104" s="48" t="n">
        <f aca="false">MIN(BK104,(HE103*(1+HE$5/Setup!$C$36)+IF($V104=38,N($F104),0)))</f>
        <v>0</v>
      </c>
      <c r="DJ104" s="48" t="n">
        <f aca="false">MIN(BL104,(HF103*(1+HF$5/Setup!$C$36)+IF($V104=39,N($F104),0)))</f>
        <v>0</v>
      </c>
      <c r="DK104" s="48" t="n">
        <f aca="false">MIN(BM104,(HG103*(1+HG$5/Setup!$C$36)+IF($V104=40,N($F104),0)))</f>
        <v>0</v>
      </c>
      <c r="DL104" s="48" t="n">
        <f aca="false">MIN(BN104,(HH103*(1+HH$5/Setup!$C$36)+IF($V104=41,N($F104),0)))</f>
        <v>0</v>
      </c>
      <c r="DM104" s="48" t="n">
        <f aca="false">MIN(BO104,(HI103*(1+HI$5/Setup!$C$36)+IF($V104=42,N($F104),0)))</f>
        <v>0</v>
      </c>
      <c r="DN104" s="48" t="n">
        <f aca="false">MIN(BP104,(HJ103*(1+HJ$5/Setup!$C$36)+IF($V104=43,N($F104),0)))</f>
        <v>0</v>
      </c>
      <c r="DO104" s="48" t="n">
        <f aca="false">MIN(BQ104,(HK103*(1+HK$5/Setup!$C$36)+IF($V104=44,N($F104),0)))</f>
        <v>0</v>
      </c>
      <c r="DP104" s="48" t="n">
        <f aca="false">MIN(BR104,(HL103*(1+HL$5/Setup!$C$36)+IF($V104=45,N($F104),0)))</f>
        <v>0</v>
      </c>
      <c r="DQ104" s="48" t="n">
        <f aca="false">MIN(BS104,(HM103*(1+HM$5/Setup!$C$36)+IF($V104=46,N($F104),0)))</f>
        <v>0</v>
      </c>
      <c r="DR104" s="48" t="n">
        <f aca="false">MIN(BT104,(HN103*(1+HN$5/Setup!$C$36)+IF($V104=47,N($F104),0)))</f>
        <v>0</v>
      </c>
      <c r="DS104" s="48" t="n">
        <f aca="false">MIN(BU104,(HO103*(1+HO$5/Setup!$C$36)+IF($V104=48,N($F104),0)))</f>
        <v>0</v>
      </c>
      <c r="DT104" s="48" t="n">
        <f aca="false">MIN(BV104,(HP103*(1+HP$5/Setup!$C$36)+IF($V104=49,N($F104),0)))</f>
        <v>0</v>
      </c>
      <c r="DU104" s="48" t="n">
        <f aca="false">MIN(BW104,(HQ103*(1+HQ$5/Setup!$C$36)+IF($V104=50,N($F104),0)))</f>
        <v>0</v>
      </c>
      <c r="DV104" s="48" t="n">
        <f aca="false">MIN(MAX((FT103*(1+FT$5/Setup!$C$36)+IF($V104=1,N($F104),0))-BX104,0),MAX($P104-0,0))</f>
        <v>0</v>
      </c>
      <c r="DW104" s="48" t="n">
        <f aca="false">MIN(MAX((FU103*(1+FU$5/Setup!$C$36)+IF($V104=2,N($F104),0))-BY104,0),MAX($P104-SUM(DV104:DV104),0))</f>
        <v>0</v>
      </c>
      <c r="DX104" s="48" t="n">
        <f aca="false">MIN(MAX((FV103*(1+FV$5/Setup!$C$36)+IF($V104=3,N($F104),0))-BZ104,0),MAX($P104-SUM(DV104:DW104),0))</f>
        <v>0</v>
      </c>
      <c r="DY104" s="48" t="n">
        <f aca="false">MIN(MAX((FW103*(1+FW$5/Setup!$C$36)+IF($V104=4,N($F104),0))-CA104,0),MAX($P104-SUM(DV104:DX104),0))</f>
        <v>0</v>
      </c>
      <c r="DZ104" s="48" t="n">
        <f aca="false">MIN(MAX((FX103*(1+FX$5/Setup!$C$36)+IF($V104=5,N($F104),0))-CB104,0),MAX($P104-SUM(DV104:DY104),0))</f>
        <v>0</v>
      </c>
      <c r="EA104" s="48" t="n">
        <f aca="false">MIN(MAX((FY103*(1+FY$5/Setup!$C$36)+IF($V104=6,N($F104),0))-CC104,0),MAX($P104-SUM(DV104:DZ104),0))</f>
        <v>0</v>
      </c>
      <c r="EB104" s="48" t="n">
        <f aca="false">MIN(MAX((FZ103*(1+FZ$5/Setup!$C$36)+IF($V104=7,N($F104),0))-CD104,0),MAX($P104-SUM(DV104:EA104),0))</f>
        <v>0</v>
      </c>
      <c r="EC104" s="48" t="n">
        <f aca="false">MIN(MAX((GA103*(1+GA$5/Setup!$C$36)+IF($V104=8,N($F104),0))-CE104,0),MAX($P104-SUM(DV104:EB104),0))</f>
        <v>0</v>
      </c>
      <c r="ED104" s="48" t="n">
        <f aca="false">MIN(MAX((GB103*(1+GB$5/Setup!$C$36)+IF($V104=9,N($F104),0))-CF104,0),MAX($P104-SUM(DV104:EC104),0))</f>
        <v>0</v>
      </c>
      <c r="EE104" s="48" t="n">
        <f aca="false">MIN(MAX((GC103*(1+GC$5/Setup!$C$36)+IF($V104=10,N($F104),0))-CG104,0),MAX($P104-SUM(DV104:ED104),0))</f>
        <v>0</v>
      </c>
      <c r="EF104" s="48" t="n">
        <f aca="false">MIN(MAX((GD103*(1+GD$5/Setup!$C$36)+IF($V104=11,N($F104),0))-CH104,0),MAX($P104-SUM(DV104:EE104),0))</f>
        <v>0</v>
      </c>
      <c r="EG104" s="48" t="n">
        <f aca="false">MIN(MAX((GE103*(1+GE$5/Setup!$C$36)+IF($V104=12,N($F104),0))-CI104,0),MAX($P104-SUM(DV104:EF104),0))</f>
        <v>0</v>
      </c>
      <c r="EH104" s="48" t="n">
        <f aca="false">MIN(MAX((GF103*(1+GF$5/Setup!$C$36)+IF($V104=13,N($F104),0))-CJ104,0),MAX($P104-SUM(DV104:EG104),0))</f>
        <v>0</v>
      </c>
      <c r="EI104" s="48" t="n">
        <f aca="false">MIN(MAX((GG103*(1+GG$5/Setup!$C$36)+IF($V104=14,N($F104),0))-CK104,0),MAX($P104-SUM(DV104:EH104),0))</f>
        <v>0</v>
      </c>
      <c r="EJ104" s="48" t="n">
        <f aca="false">MIN(MAX((GH103*(1+GH$5/Setup!$C$36)+IF($V104=15,N($F104),0))-CL104,0),MAX($P104-SUM(DV104:EI104),0))</f>
        <v>0</v>
      </c>
      <c r="EK104" s="48" t="n">
        <f aca="false">MIN(MAX((GI103*(1+GI$5/Setup!$C$36)+IF($V104=16,N($F104),0))-CM104,0),MAX($P104-SUM(DV104:EJ104),0))</f>
        <v>0</v>
      </c>
      <c r="EL104" s="48" t="n">
        <f aca="false">MIN(MAX((GJ103*(1+GJ$5/Setup!$C$36)+IF($V104=17,N($F104),0))-CN104,0),MAX($P104-SUM(DV104:EK104),0))</f>
        <v>0</v>
      </c>
      <c r="EM104" s="48" t="n">
        <f aca="false">MIN(MAX((GK103*(1+GK$5/Setup!$C$36)+IF($V104=18,N($F104),0))-CO104,0),MAX($P104-SUM(DV104:EL104),0))</f>
        <v>0</v>
      </c>
      <c r="EN104" s="48" t="n">
        <f aca="false">MIN(MAX((GL103*(1+GL$5/Setup!$C$36)+IF($V104=19,N($F104),0))-CP104,0),MAX($P104-SUM(DV104:EM104),0))</f>
        <v>0</v>
      </c>
      <c r="EO104" s="48" t="n">
        <f aca="false">MIN(MAX((GM103*(1+GM$5/Setup!$C$36)+IF($V104=20,N($F104),0))-CQ104,0),MAX($P104-SUM(DV104:EN104),0))</f>
        <v>0</v>
      </c>
      <c r="EP104" s="48" t="n">
        <f aca="false">MIN(MAX((GN103*(1+GN$5/Setup!$C$36)+IF($V104=21,N($F104),0))-CR104,0),MAX($P104-SUM(DV104:EO104),0))</f>
        <v>0</v>
      </c>
      <c r="EQ104" s="48" t="n">
        <f aca="false">MIN(MAX((GO103*(1+GO$5/Setup!$C$36)+IF($V104=22,N($F104),0))-CS104,0),MAX($P104-SUM(DV104:EP104),0))</f>
        <v>0</v>
      </c>
      <c r="ER104" s="48" t="n">
        <f aca="false">MIN(MAX((GP103*(1+GP$5/Setup!$C$36)+IF($V104=23,N($F104),0))-CT104,0),MAX($P104-SUM(DV104:EQ104),0))</f>
        <v>0</v>
      </c>
      <c r="ES104" s="48" t="n">
        <f aca="false">MIN(MAX((GQ103*(1+GQ$5/Setup!$C$36)+IF($V104=24,N($F104),0))-CU104,0),MAX($P104-SUM(DV104:ER104),0))</f>
        <v>0</v>
      </c>
      <c r="ET104" s="48" t="n">
        <f aca="false">MIN(MAX((GR103*(1+GR$5/Setup!$C$36)+IF($V104=25,N($F104),0))-CV104,0),MAX($P104-SUM(DV104:ES104),0))</f>
        <v>0</v>
      </c>
      <c r="EU104" s="48" t="n">
        <f aca="false">MIN(MAX((GS103*(1+GS$5/Setup!$C$36)+IF($V104=26,N($F104),0))-CW104,0),MAX($P104-SUM(DV104:ET104),0))</f>
        <v>0</v>
      </c>
      <c r="EV104" s="48" t="n">
        <f aca="false">MIN(MAX((GT103*(1+GT$5/Setup!$C$36)+IF($V104=27,N($F104),0))-CX104,0),MAX($P104-SUM(DV104:EU104),0))</f>
        <v>0</v>
      </c>
      <c r="EW104" s="48" t="n">
        <f aca="false">MIN(MAX((GU103*(1+GU$5/Setup!$C$36)+IF($V104=28,N($F104),0))-CY104,0),MAX($P104-SUM(DV104:EV104),0))</f>
        <v>0</v>
      </c>
      <c r="EX104" s="48" t="n">
        <f aca="false">MIN(MAX((GV103*(1+GV$5/Setup!$C$36)+IF($V104=29,N($F104),0))-CZ104,0),MAX($P104-SUM(DV104:EW104),0))</f>
        <v>0</v>
      </c>
      <c r="EY104" s="48" t="n">
        <f aca="false">MIN(MAX((GW103*(1+GW$5/Setup!$C$36)+IF($V104=30,N($F104),0))-DA104,0),MAX($P104-SUM(DV104:EX104),0))</f>
        <v>0</v>
      </c>
      <c r="EZ104" s="48" t="n">
        <f aca="false">MIN(MAX((GX103*(1+GX$5/Setup!$C$36)+IF($V104=31,N($F104),0))-DB104,0),MAX($P104-SUM(DV104:EY104),0))</f>
        <v>0</v>
      </c>
      <c r="FA104" s="48" t="n">
        <f aca="false">MIN(MAX((GY103*(1+GY$5/Setup!$C$36)+IF($V104=32,N($F104),0))-DC104,0),MAX($P104-SUM(DV104:EZ104),0))</f>
        <v>0</v>
      </c>
      <c r="FB104" s="48" t="n">
        <f aca="false">MIN(MAX((GZ103*(1+GZ$5/Setup!$C$36)+IF($V104=33,N($F104),0))-DD104,0),MAX($P104-SUM(DV104:FA104),0))</f>
        <v>0</v>
      </c>
      <c r="FC104" s="48" t="n">
        <f aca="false">MIN(MAX((HA103*(1+HA$5/Setup!$C$36)+IF($V104=34,N($F104),0))-DE104,0),MAX($P104-SUM(DV104:FB104),0))</f>
        <v>0</v>
      </c>
      <c r="FD104" s="48" t="n">
        <f aca="false">MIN(MAX((HB103*(1+HB$5/Setup!$C$36)+IF($V104=35,N($F104),0))-DF104,0),MAX($P104-SUM(DV104:FC104),0))</f>
        <v>0</v>
      </c>
      <c r="FE104" s="48" t="n">
        <f aca="false">MIN(MAX((HC103*(1+HC$5/Setup!$C$36)+IF($V104=36,N($F104),0))-DG104,0),MAX($P104-SUM(DV104:FD104),0))</f>
        <v>0</v>
      </c>
      <c r="FF104" s="48" t="n">
        <f aca="false">MIN(MAX((HD103*(1+HD$5/Setup!$C$36)+IF($V104=37,N($F104),0))-DH104,0),MAX($P104-SUM(DV104:FE104),0))</f>
        <v>0</v>
      </c>
      <c r="FG104" s="48" t="n">
        <f aca="false">MIN(MAX((HE103*(1+HE$5/Setup!$C$36)+IF($V104=38,N($F104),0))-DI104,0),MAX($P104-SUM(DV104:FF104),0))</f>
        <v>0</v>
      </c>
      <c r="FH104" s="48" t="n">
        <f aca="false">MIN(MAX((HF103*(1+HF$5/Setup!$C$36)+IF($V104=39,N($F104),0))-DJ104,0),MAX($P104-SUM(DV104:FG104),0))</f>
        <v>0</v>
      </c>
      <c r="FI104" s="48" t="n">
        <f aca="false">MIN(MAX((HG103*(1+HG$5/Setup!$C$36)+IF($V104=40,N($F104),0))-DK104,0),MAX($P104-SUM(DV104:FH104),0))</f>
        <v>0</v>
      </c>
      <c r="FJ104" s="48" t="n">
        <f aca="false">MIN(MAX((HH103*(1+HH$5/Setup!$C$36)+IF($V104=41,N($F104),0))-DL104,0),MAX($P104-SUM(DV104:FI104),0))</f>
        <v>0</v>
      </c>
      <c r="FK104" s="48" t="n">
        <f aca="false">MIN(MAX((HI103*(1+HI$5/Setup!$C$36)+IF($V104=42,N($F104),0))-DM104,0),MAX($P104-SUM(DV104:FJ104),0))</f>
        <v>0</v>
      </c>
      <c r="FL104" s="48" t="n">
        <f aca="false">MIN(MAX((HJ103*(1+HJ$5/Setup!$C$36)+IF($V104=43,N($F104),0))-DN104,0),MAX($P104-SUM(DV104:FK104),0))</f>
        <v>0</v>
      </c>
      <c r="FM104" s="48" t="n">
        <f aca="false">MIN(MAX((HK103*(1+HK$5/Setup!$C$36)+IF($V104=44,N($F104),0))-DO104,0),MAX($P104-SUM(DV104:FL104),0))</f>
        <v>0</v>
      </c>
      <c r="FN104" s="48" t="n">
        <f aca="false">MIN(MAX((HL103*(1+HL$5/Setup!$C$36)+IF($V104=45,N($F104),0))-DP104,0),MAX($P104-SUM(DV104:FM104),0))</f>
        <v>0</v>
      </c>
      <c r="FO104" s="48" t="n">
        <f aca="false">MIN(MAX((HM103*(1+HM$5/Setup!$C$36)+IF($V104=46,N($F104),0))-DQ104,0),MAX($P104-SUM(DV104:FN104),0))</f>
        <v>0</v>
      </c>
      <c r="FP104" s="48" t="n">
        <f aca="false">MIN(MAX((HN103*(1+HN$5/Setup!$C$36)+IF($V104=47,N($F104),0))-DR104,0),MAX($P104-SUM(DV104:FO104),0))</f>
        <v>0</v>
      </c>
      <c r="FQ104" s="48" t="n">
        <f aca="false">MIN(MAX((HO103*(1+HO$5/Setup!$C$36)+IF($V104=48,N($F104),0))-DS104,0),MAX($P104-SUM(DV104:FP104),0))</f>
        <v>0</v>
      </c>
      <c r="FR104" s="48" t="n">
        <f aca="false">MIN(MAX((HP103*(1+HP$5/Setup!$C$36)+IF($V104=49,N($F104),0))-DT104,0),MAX($P104-SUM(DV104:FQ104),0))</f>
        <v>0</v>
      </c>
      <c r="FS104" s="48" t="n">
        <f aca="false">MIN(MAX((HQ103*(1+HQ$5/Setup!$C$36)+IF($V104=50,N($F104),0))-DU104,0),MAX($P104-SUM(DV104:FR104),0))</f>
        <v>0</v>
      </c>
      <c r="FT104" s="48" t="n">
        <f aca="false">IF((FT103*(1+FT$5/Setup!$C$36)+IF($V104=1,N($F104),0))-BX104-DV104&lt;0.005,0,(FT103*(1+FT$5/Setup!$C$36)+IF($V104=1,N($F104),0))-BX104-DV104)</f>
        <v>0</v>
      </c>
      <c r="FU104" s="48" t="n">
        <f aca="false">IF((FU103*(1+FU$5/Setup!$C$36)+IF($V104=2,N($F104),0))-BY104-DW104&lt;0.005,0,(FU103*(1+FU$5/Setup!$C$36)+IF($V104=2,N($F104),0))-BY104-DW104)</f>
        <v>0</v>
      </c>
      <c r="FV104" s="48" t="n">
        <f aca="false">IF((FV103*(1+FV$5/Setup!$C$36)+IF($V104=3,N($F104),0))-BZ104-DX104&lt;0.005,0,(FV103*(1+FV$5/Setup!$C$36)+IF($V104=3,N($F104),0))-BZ104-DX104)</f>
        <v>0</v>
      </c>
      <c r="FW104" s="48" t="n">
        <f aca="false">IF((FW103*(1+FW$5/Setup!$C$36)+IF($V104=4,N($F104),0))-CA104-DY104&lt;0.005,0,(FW103*(1+FW$5/Setup!$C$36)+IF($V104=4,N($F104),0))-CA104-DY104)</f>
        <v>0</v>
      </c>
      <c r="FX104" s="48" t="n">
        <f aca="false">IF((FX103*(1+FX$5/Setup!$C$36)+IF($V104=5,N($F104),0))-CB104-DZ104&lt;0.005,0,(FX103*(1+FX$5/Setup!$C$36)+IF($V104=5,N($F104),0))-CB104-DZ104)</f>
        <v>0</v>
      </c>
      <c r="FY104" s="48" t="n">
        <f aca="false">IF((FY103*(1+FY$5/Setup!$C$36)+IF($V104=6,N($F104),0))-CC104-EA104&lt;0.005,0,(FY103*(1+FY$5/Setup!$C$36)+IF($V104=6,N($F104),0))-CC104-EA104)</f>
        <v>0</v>
      </c>
      <c r="FZ104" s="48" t="n">
        <f aca="false">IF((FZ103*(1+FZ$5/Setup!$C$36)+IF($V104=7,N($F104),0))-CD104-EB104&lt;0.005,0,(FZ103*(1+FZ$5/Setup!$C$36)+IF($V104=7,N($F104),0))-CD104-EB104)</f>
        <v>0</v>
      </c>
      <c r="GA104" s="48" t="n">
        <f aca="false">IF((GA103*(1+GA$5/Setup!$C$36)+IF($V104=8,N($F104),0))-CE104-EC104&lt;0.005,0,(GA103*(1+GA$5/Setup!$C$36)+IF($V104=8,N($F104),0))-CE104-EC104)</f>
        <v>0</v>
      </c>
      <c r="GB104" s="48" t="n">
        <f aca="false">IF((GB103*(1+GB$5/Setup!$C$36)+IF($V104=9,N($F104),0))-CF104-ED104&lt;0.005,0,(GB103*(1+GB$5/Setup!$C$36)+IF($V104=9,N($F104),0))-CF104-ED104)</f>
        <v>0</v>
      </c>
      <c r="GC104" s="48" t="n">
        <f aca="false">IF((GC103*(1+GC$5/Setup!$C$36)+IF($V104=10,N($F104),0))-CG104-EE104&lt;0.005,0,(GC103*(1+GC$5/Setup!$C$36)+IF($V104=10,N($F104),0))-CG104-EE104)</f>
        <v>0</v>
      </c>
      <c r="GD104" s="48" t="n">
        <f aca="false">IF((GD103*(1+GD$5/Setup!$C$36)+IF($V104=11,N($F104),0))-CH104-EF104&lt;0.005,0,(GD103*(1+GD$5/Setup!$C$36)+IF($V104=11,N($F104),0))-CH104-EF104)</f>
        <v>0</v>
      </c>
      <c r="GE104" s="48" t="n">
        <f aca="false">IF((GE103*(1+GE$5/Setup!$C$36)+IF($V104=12,N($F104),0))-CI104-EG104&lt;0.005,0,(GE103*(1+GE$5/Setup!$C$36)+IF($V104=12,N($F104),0))-CI104-EG104)</f>
        <v>0</v>
      </c>
      <c r="GF104" s="48" t="n">
        <f aca="false">IF((GF103*(1+GF$5/Setup!$C$36)+IF($V104=13,N($F104),0))-CJ104-EH104&lt;0.005,0,(GF103*(1+GF$5/Setup!$C$36)+IF($V104=13,N($F104),0))-CJ104-EH104)</f>
        <v>0</v>
      </c>
      <c r="GG104" s="48" t="n">
        <f aca="false">IF((GG103*(1+GG$5/Setup!$C$36)+IF($V104=14,N($F104),0))-CK104-EI104&lt;0.005,0,(GG103*(1+GG$5/Setup!$C$36)+IF($V104=14,N($F104),0))-CK104-EI104)</f>
        <v>0</v>
      </c>
      <c r="GH104" s="48" t="n">
        <f aca="false">IF((GH103*(1+GH$5/Setup!$C$36)+IF($V104=15,N($F104),0))-CL104-EJ104&lt;0.005,0,(GH103*(1+GH$5/Setup!$C$36)+IF($V104=15,N($F104),0))-CL104-EJ104)</f>
        <v>0</v>
      </c>
      <c r="GI104" s="48" t="n">
        <f aca="false">IF((GI103*(1+GI$5/Setup!$C$36)+IF($V104=16,N($F104),0))-CM104-EK104&lt;0.005,0,(GI103*(1+GI$5/Setup!$C$36)+IF($V104=16,N($F104),0))-CM104-EK104)</f>
        <v>0</v>
      </c>
      <c r="GJ104" s="48" t="n">
        <f aca="false">IF((GJ103*(1+GJ$5/Setup!$C$36)+IF($V104=17,N($F104),0))-CN104-EL104&lt;0.005,0,(GJ103*(1+GJ$5/Setup!$C$36)+IF($V104=17,N($F104),0))-CN104-EL104)</f>
        <v>0</v>
      </c>
      <c r="GK104" s="48" t="n">
        <f aca="false">IF((GK103*(1+GK$5/Setup!$C$36)+IF($V104=18,N($F104),0))-CO104-EM104&lt;0.005,0,(GK103*(1+GK$5/Setup!$C$36)+IF($V104=18,N($F104),0))-CO104-EM104)</f>
        <v>0</v>
      </c>
      <c r="GL104" s="48" t="n">
        <f aca="false">IF((GL103*(1+GL$5/Setup!$C$36)+IF($V104=19,N($F104),0))-CP104-EN104&lt;0.005,0,(GL103*(1+GL$5/Setup!$C$36)+IF($V104=19,N($F104),0))-CP104-EN104)</f>
        <v>0</v>
      </c>
      <c r="GM104" s="48" t="n">
        <f aca="false">IF((GM103*(1+GM$5/Setup!$C$36)+IF($V104=20,N($F104),0))-CQ104-EO104&lt;0.005,0,(GM103*(1+GM$5/Setup!$C$36)+IF($V104=20,N($F104),0))-CQ104-EO104)</f>
        <v>0</v>
      </c>
      <c r="GN104" s="48" t="n">
        <f aca="false">IF((GN103*(1+GN$5/Setup!$C$36)+IF($V104=21,N($F104),0))-CR104-EP104&lt;0.005,0,(GN103*(1+GN$5/Setup!$C$36)+IF($V104=21,N($F104),0))-CR104-EP104)</f>
        <v>0</v>
      </c>
      <c r="GO104" s="48" t="n">
        <f aca="false">IF((GO103*(1+GO$5/Setup!$C$36)+IF($V104=22,N($F104),0))-CS104-EQ104&lt;0.005,0,(GO103*(1+GO$5/Setup!$C$36)+IF($V104=22,N($F104),0))-CS104-EQ104)</f>
        <v>0</v>
      </c>
      <c r="GP104" s="48" t="n">
        <f aca="false">IF((GP103*(1+GP$5/Setup!$C$36)+IF($V104=23,N($F104),0))-CT104-ER104&lt;0.005,0,(GP103*(1+GP$5/Setup!$C$36)+IF($V104=23,N($F104),0))-CT104-ER104)</f>
        <v>0</v>
      </c>
      <c r="GQ104" s="48" t="n">
        <f aca="false">IF((GQ103*(1+GQ$5/Setup!$C$36)+IF($V104=24,N($F104),0))-CU104-ES104&lt;0.005,0,(GQ103*(1+GQ$5/Setup!$C$36)+IF($V104=24,N($F104),0))-CU104-ES104)</f>
        <v>0</v>
      </c>
      <c r="GR104" s="48" t="n">
        <f aca="false">IF((GR103*(1+GR$5/Setup!$C$36)+IF($V104=25,N($F104),0))-CV104-ET104&lt;0.005,0,(GR103*(1+GR$5/Setup!$C$36)+IF($V104=25,N($F104),0))-CV104-ET104)</f>
        <v>0</v>
      </c>
      <c r="GS104" s="48" t="n">
        <f aca="false">IF((GS103*(1+GS$5/Setup!$C$36)+IF($V104=26,N($F104),0))-CW104-EU104&lt;0.005,0,(GS103*(1+GS$5/Setup!$C$36)+IF($V104=26,N($F104),0))-CW104-EU104)</f>
        <v>0</v>
      </c>
      <c r="GT104" s="48" t="n">
        <f aca="false">IF((GT103*(1+GT$5/Setup!$C$36)+IF($V104=27,N($F104),0))-CX104-EV104&lt;0.005,0,(GT103*(1+GT$5/Setup!$C$36)+IF($V104=27,N($F104),0))-CX104-EV104)</f>
        <v>0</v>
      </c>
      <c r="GU104" s="48" t="n">
        <f aca="false">IF((GU103*(1+GU$5/Setup!$C$36)+IF($V104=28,N($F104),0))-CY104-EW104&lt;0.005,0,(GU103*(1+GU$5/Setup!$C$36)+IF($V104=28,N($F104),0))-CY104-EW104)</f>
        <v>0</v>
      </c>
      <c r="GV104" s="48" t="n">
        <f aca="false">IF((GV103*(1+GV$5/Setup!$C$36)+IF($V104=29,N($F104),0))-CZ104-EX104&lt;0.005,0,(GV103*(1+GV$5/Setup!$C$36)+IF($V104=29,N($F104),0))-CZ104-EX104)</f>
        <v>0</v>
      </c>
      <c r="GW104" s="48" t="n">
        <f aca="false">IF((GW103*(1+GW$5/Setup!$C$36)+IF($V104=30,N($F104),0))-DA104-EY104&lt;0.005,0,(GW103*(1+GW$5/Setup!$C$36)+IF($V104=30,N($F104),0))-DA104-EY104)</f>
        <v>0</v>
      </c>
      <c r="GX104" s="48" t="n">
        <f aca="false">IF((GX103*(1+GX$5/Setup!$C$36)+IF($V104=31,N($F104),0))-DB104-EZ104&lt;0.005,0,(GX103*(1+GX$5/Setup!$C$36)+IF($V104=31,N($F104),0))-DB104-EZ104)</f>
        <v>0</v>
      </c>
      <c r="GY104" s="48" t="n">
        <f aca="false">IF((GY103*(1+GY$5/Setup!$C$36)+IF($V104=32,N($F104),0))-DC104-FA104&lt;0.005,0,(GY103*(1+GY$5/Setup!$C$36)+IF($V104=32,N($F104),0))-DC104-FA104)</f>
        <v>0</v>
      </c>
      <c r="GZ104" s="48" t="n">
        <f aca="false">IF((GZ103*(1+GZ$5/Setup!$C$36)+IF($V104=33,N($F104),0))-DD104-FB104&lt;0.005,0,(GZ103*(1+GZ$5/Setup!$C$36)+IF($V104=33,N($F104),0))-DD104-FB104)</f>
        <v>0</v>
      </c>
      <c r="HA104" s="48" t="n">
        <f aca="false">IF((HA103*(1+HA$5/Setup!$C$36)+IF($V104=34,N($F104),0))-DE104-FC104&lt;0.005,0,(HA103*(1+HA$5/Setup!$C$36)+IF($V104=34,N($F104),0))-DE104-FC104)</f>
        <v>0</v>
      </c>
      <c r="HB104" s="48" t="n">
        <f aca="false">IF((HB103*(1+HB$5/Setup!$C$36)+IF($V104=35,N($F104),0))-DF104-FD104&lt;0.005,0,(HB103*(1+HB$5/Setup!$C$36)+IF($V104=35,N($F104),0))-DF104-FD104)</f>
        <v>0</v>
      </c>
      <c r="HC104" s="48" t="n">
        <f aca="false">IF((HC103*(1+HC$5/Setup!$C$36)+IF($V104=36,N($F104),0))-DG104-FE104&lt;0.005,0,(HC103*(1+HC$5/Setup!$C$36)+IF($V104=36,N($F104),0))-DG104-FE104)</f>
        <v>0</v>
      </c>
      <c r="HD104" s="48" t="n">
        <f aca="false">IF((HD103*(1+HD$5/Setup!$C$36)+IF($V104=37,N($F104),0))-DH104-FF104&lt;0.005,0,(HD103*(1+HD$5/Setup!$C$36)+IF($V104=37,N($F104),0))-DH104-FF104)</f>
        <v>0</v>
      </c>
      <c r="HE104" s="48" t="n">
        <f aca="false">IF((HE103*(1+HE$5/Setup!$C$36)+IF($V104=38,N($F104),0))-DI104-FG104&lt;0.005,0,(HE103*(1+HE$5/Setup!$C$36)+IF($V104=38,N($F104),0))-DI104-FG104)</f>
        <v>0</v>
      </c>
      <c r="HF104" s="48" t="n">
        <f aca="false">IF((HF103*(1+HF$5/Setup!$C$36)+IF($V104=39,N($F104),0))-DJ104-FH104&lt;0.005,0,(HF103*(1+HF$5/Setup!$C$36)+IF($V104=39,N($F104),0))-DJ104-FH104)</f>
        <v>0</v>
      </c>
      <c r="HG104" s="48" t="n">
        <f aca="false">IF((HG103*(1+HG$5/Setup!$C$36)+IF($V104=40,N($F104),0))-DK104-FI104&lt;0.005,0,(HG103*(1+HG$5/Setup!$C$36)+IF($V104=40,N($F104),0))-DK104-FI104)</f>
        <v>0</v>
      </c>
      <c r="HH104" s="48" t="n">
        <f aca="false">IF((HH103*(1+HH$5/Setup!$C$36)+IF($V104=41,N($F104),0))-DL104-FJ104&lt;0.005,0,(HH103*(1+HH$5/Setup!$C$36)+IF($V104=41,N($F104),0))-DL104-FJ104)</f>
        <v>0</v>
      </c>
      <c r="HI104" s="48" t="n">
        <f aca="false">IF((HI103*(1+HI$5/Setup!$C$36)+IF($V104=42,N($F104),0))-DM104-FK104&lt;0.005,0,(HI103*(1+HI$5/Setup!$C$36)+IF($V104=42,N($F104),0))-DM104-FK104)</f>
        <v>0</v>
      </c>
      <c r="HJ104" s="48" t="n">
        <f aca="false">IF((HJ103*(1+HJ$5/Setup!$C$36)+IF($V104=43,N($F104),0))-DN104-FL104&lt;0.005,0,(HJ103*(1+HJ$5/Setup!$C$36)+IF($V104=43,N($F104),0))-DN104-FL104)</f>
        <v>0</v>
      </c>
      <c r="HK104" s="48" t="n">
        <f aca="false">IF((HK103*(1+HK$5/Setup!$C$36)+IF($V104=44,N($F104),0))-DO104-FM104&lt;0.005,0,(HK103*(1+HK$5/Setup!$C$36)+IF($V104=44,N($F104),0))-DO104-FM104)</f>
        <v>0</v>
      </c>
      <c r="HL104" s="48" t="n">
        <f aca="false">IF((HL103*(1+HL$5/Setup!$C$36)+IF($V104=45,N($F104),0))-DP104-FN104&lt;0.005,0,(HL103*(1+HL$5/Setup!$C$36)+IF($V104=45,N($F104),0))-DP104-FN104)</f>
        <v>0</v>
      </c>
      <c r="HM104" s="48" t="n">
        <f aca="false">IF((HM103*(1+HM$5/Setup!$C$36)+IF($V104=46,N($F104),0))-DQ104-FO104&lt;0.005,0,(HM103*(1+HM$5/Setup!$C$36)+IF($V104=46,N($F104),0))-DQ104-FO104)</f>
        <v>0</v>
      </c>
      <c r="HN104" s="48" t="n">
        <f aca="false">IF((HN103*(1+HN$5/Setup!$C$36)+IF($V104=47,N($F104),0))-DR104-FP104&lt;0.005,0,(HN103*(1+HN$5/Setup!$C$36)+IF($V104=47,N($F104),0))-DR104-FP104)</f>
        <v>0</v>
      </c>
      <c r="HO104" s="48" t="n">
        <f aca="false">IF((HO103*(1+HO$5/Setup!$C$36)+IF($V104=48,N($F104),0))-DS104-FQ104&lt;0.005,0,(HO103*(1+HO$5/Setup!$C$36)+IF($V104=48,N($F104),0))-DS104-FQ104)</f>
        <v>0</v>
      </c>
      <c r="HP104" s="48" t="n">
        <f aca="false">IF((HP103*(1+HP$5/Setup!$C$36)+IF($V104=49,N($F104),0))-DT104-FR104&lt;0.005,0,(HP103*(1+HP$5/Setup!$C$36)+IF($V104=49,N($F104),0))-DT104-FR104)</f>
        <v>0</v>
      </c>
      <c r="HQ104" s="48" t="n">
        <f aca="false">IF((HQ103*(1+HQ$5/Setup!$C$36)+IF($V104=50,N($F104),0))-DU104-FS104&lt;0.005,0,(HQ103*(1+HQ$5/Setup!$C$36)+IF($V104=50,N($F104),0))-DU104-FS104)</f>
        <v>0</v>
      </c>
    </row>
    <row r="105" customFormat="false" ht="15" hidden="false" customHeight="false" outlineLevel="0" collapsed="false">
      <c r="A105" s="44" t="n">
        <v>97</v>
      </c>
      <c r="B105" s="45" t="n">
        <f aca="false">IF(Setup!$C$7="Every month",EDATE(Setup!$C$8,($A105-1)),IF(Setup!$C$7="Twice a month",DATE(YEAR(Setup!$C$8),MONTH(Setup!$C$8)+INT((($A105-1)+Setup!$C$41)/2),MIN(IF(MOD(($A105-1)+Setup!$C$41,2)=0,Setup!$C$39,Setup!$C$40),DAY(EOMONTH(DATE(YEAR(Setup!$C$8),MONTH(Setup!$C$8)+INT((($A105-1)+Setup!$C$41)/2),1),0)))),Setup!$C$8+($A105-1)*IF(Setup!$C$7="Every week",7,14)))</f>
        <v>47669</v>
      </c>
      <c r="C105" s="45" t="n">
        <f aca="false">IF(Setup!$C$7="Every month",EDATE(Setup!$C$8,$A105),IF(Setup!$C$7="Twice a month",DATE(YEAR(Setup!$C$8),MONTH(Setup!$C$8)+INT(($A105+Setup!$C$41)/2),MIN(IF(MOD($A105+Setup!$C$41,2)=0,Setup!$C$39,Setup!$C$40),DAY(EOMONTH(DATE(YEAR(Setup!$C$8),MONTH(Setup!$C$8)+INT(($A105+Setup!$C$41)/2),1),0)))),Setup!$C$8+$A105*IF(Setup!$C$7="Every week",7,14)))</f>
        <v>47683</v>
      </c>
      <c r="D105" s="46"/>
      <c r="E105" s="47"/>
      <c r="F105" s="47"/>
      <c r="G105" s="47"/>
      <c r="H105" s="47"/>
      <c r="I105" s="48" t="n">
        <f aca="false">N(Setup!$C$11)+N(E105)</f>
        <v>100</v>
      </c>
      <c r="J105" s="48" t="n">
        <f aca="false">MIN(Setup!$C$37,MAX(I105,0))</f>
        <v>9.23076923076923</v>
      </c>
      <c r="K105" s="48" t="n">
        <f aca="false">MIN(MAX(N(Setup!$C$14)-L104,0),MAX(I105-J105,0))</f>
        <v>0</v>
      </c>
      <c r="L105" s="48" t="n">
        <f aca="false">L104+K105-N(G105)</f>
        <v>500</v>
      </c>
      <c r="M105" s="48" t="n">
        <f aca="false">M104+J105-N(H105)</f>
        <v>895.384615384617</v>
      </c>
      <c r="N105" s="48" t="n">
        <f aca="false">SUM(BX105:DU105)</f>
        <v>0</v>
      </c>
      <c r="O105" s="48" t="n">
        <f aca="false">SUM(Z105:BW105)-N105</f>
        <v>25</v>
      </c>
      <c r="P105" s="48" t="n">
        <f aca="false">MAX(I105-J105-K105,0)+O105</f>
        <v>115.769230769231</v>
      </c>
      <c r="Q105" s="48" t="n">
        <f aca="false">SUM(DV105:FS105)</f>
        <v>0</v>
      </c>
      <c r="R105" s="49" t="n">
        <f aca="false">N105+J105+K105+Q105</f>
        <v>9.23076923076923</v>
      </c>
      <c r="S105" s="48" t="n">
        <f aca="false">T105-T104-N(F105)+N105+Q105</f>
        <v>0</v>
      </c>
      <c r="T105" s="49" t="n">
        <f aca="false">SUM(FT105:HQ105)</f>
        <v>0</v>
      </c>
      <c r="U105" s="44" t="str">
        <f aca="false">IF(T104&lt;0.005,"",INDEX(Helpers!$C$2:$C$51,IF(_xlfn.MINIFS($DV$6:$FS$6,DV105:FS105,"&gt;0.005")=0,V105,_xlfn.MINIFS($DV$6:$FS$6,DV105:FS105,"&gt;0.005"))))</f>
        <v/>
      </c>
      <c r="V105" s="44" t="n">
        <f aca="false">IF(_xlfn.MINIFS($FT$6:$HQ$6,FT104:HQ104,"&gt;0.005")=0,1,_xlfn.MINIFS($FT$6:$HQ$6,FT104:HQ104,"&gt;0.005"))</f>
        <v>1</v>
      </c>
      <c r="W105" s="44" t="n">
        <f aca="false">IF(AND(D105&lt;&gt;"Paid",T104&gt;0.005),1,0)</f>
        <v>0</v>
      </c>
      <c r="X105" s="48" t="n">
        <f aca="false">SUMPRODUCT(((Helpers!$G$2:$G$51*(1+(Helpers!$D$2:$D$51+0.000000001)/12)^(($B105-Setup!$C$8)/(365.25/12))-Helpers!$E$2:$E$51*((1+(Helpers!$D$2:$D$51+0.000000001)/12)^(($B105-Setup!$C$8)/(365.25/12))-1)/((Helpers!$D$2:$D$51+0.000000001)/12))&gt;0)*(Helpers!$G$2:$G$51*(1+(Helpers!$D$2:$D$51+0.000000001)/12)^(($B105-Setup!$C$8)/(365.25/12))-Helpers!$E$2:$E$51*((1+(Helpers!$D$2:$D$51+0.000000001)/12)^(($B105-Setup!$C$8)/(365.25/12))-1)/((Helpers!$D$2:$D$51+0.000000001)/12)))</f>
        <v>0</v>
      </c>
      <c r="Y105" s="48"/>
      <c r="Z105" s="48" t="n">
        <f aca="false">IF(OR(N(Z$5)=0,Z$6=""),0,Z$5*((DATE(YEAR($B105),MONTH($B105),MIN(Z$6,DAY(EOMONTH($B105,0))))&gt;=$B105)*(DATE(YEAR($B105),MONTH($B105),MIN(Z$6,DAY(EOMONTH($B105,0))))&lt;$C105)+(DATE(YEAR($B105),MONTH($B105)+1,MIN(Z$6,DAY(EOMONTH($B105,1))))&gt;=$B105)*(DATE(YEAR($B105),MONTH($B105)+1,MIN(Z$6,DAY(EOMONTH($B105,1))))&lt;$C105)))</f>
        <v>25</v>
      </c>
      <c r="AA105" s="48" t="n">
        <f aca="false">IF(OR(N(AA$5)=0,AA$6=""),0,AA$5*((DATE(YEAR($B105),MONTH($B105),MIN(AA$6,DAY(EOMONTH($B105,0))))&gt;=$B105)*(DATE(YEAR($B105),MONTH($B105),MIN(AA$6,DAY(EOMONTH($B105,0))))&lt;$C105)+(DATE(YEAR($B105),MONTH($B105)+1,MIN(AA$6,DAY(EOMONTH($B105,1))))&gt;=$B105)*(DATE(YEAR($B105),MONTH($B105)+1,MIN(AA$6,DAY(EOMONTH($B105,1))))&lt;$C105)))</f>
        <v>0</v>
      </c>
      <c r="AB105" s="48" t="n">
        <f aca="false">IF(OR(N(AB$5)=0,AB$6=""),0,AB$5*((DATE(YEAR($B105),MONTH($B105),MIN(AB$6,DAY(EOMONTH($B105,0))))&gt;=$B105)*(DATE(YEAR($B105),MONTH($B105),MIN(AB$6,DAY(EOMONTH($B105,0))))&lt;$C105)+(DATE(YEAR($B105),MONTH($B105)+1,MIN(AB$6,DAY(EOMONTH($B105,1))))&gt;=$B105)*(DATE(YEAR($B105),MONTH($B105)+1,MIN(AB$6,DAY(EOMONTH($B105,1))))&lt;$C105)))</f>
        <v>0</v>
      </c>
      <c r="AC105" s="48" t="n">
        <f aca="false">IF(OR(N(AC$5)=0,AC$6=""),0,AC$5*((DATE(YEAR($B105),MONTH($B105),MIN(AC$6,DAY(EOMONTH($B105,0))))&gt;=$B105)*(DATE(YEAR($B105),MONTH($B105),MIN(AC$6,DAY(EOMONTH($B105,0))))&lt;$C105)+(DATE(YEAR($B105),MONTH($B105)+1,MIN(AC$6,DAY(EOMONTH($B105,1))))&gt;=$B105)*(DATE(YEAR($B105),MONTH($B105)+1,MIN(AC$6,DAY(EOMONTH($B105,1))))&lt;$C105)))</f>
        <v>0</v>
      </c>
      <c r="AD105" s="48" t="n">
        <f aca="false">IF(OR(N(AD$5)=0,AD$6=""),0,AD$5*((DATE(YEAR($B105),MONTH($B105),MIN(AD$6,DAY(EOMONTH($B105,0))))&gt;=$B105)*(DATE(YEAR($B105),MONTH($B105),MIN(AD$6,DAY(EOMONTH($B105,0))))&lt;$C105)+(DATE(YEAR($B105),MONTH($B105)+1,MIN(AD$6,DAY(EOMONTH($B105,1))))&gt;=$B105)*(DATE(YEAR($B105),MONTH($B105)+1,MIN(AD$6,DAY(EOMONTH($B105,1))))&lt;$C105)))</f>
        <v>0</v>
      </c>
      <c r="AE105" s="48" t="n">
        <f aca="false">IF(OR(N(AE$5)=0,AE$6=""),0,AE$5*((DATE(YEAR($B105),MONTH($B105),MIN(AE$6,DAY(EOMONTH($B105,0))))&gt;=$B105)*(DATE(YEAR($B105),MONTH($B105),MIN(AE$6,DAY(EOMONTH($B105,0))))&lt;$C105)+(DATE(YEAR($B105),MONTH($B105)+1,MIN(AE$6,DAY(EOMONTH($B105,1))))&gt;=$B105)*(DATE(YEAR($B105),MONTH($B105)+1,MIN(AE$6,DAY(EOMONTH($B105,1))))&lt;$C105)))</f>
        <v>0</v>
      </c>
      <c r="AF105" s="48" t="n">
        <f aca="false">IF(OR(N(AF$5)=0,AF$6=""),0,AF$5*((DATE(YEAR($B105),MONTH($B105),MIN(AF$6,DAY(EOMONTH($B105,0))))&gt;=$B105)*(DATE(YEAR($B105),MONTH($B105),MIN(AF$6,DAY(EOMONTH($B105,0))))&lt;$C105)+(DATE(YEAR($B105),MONTH($B105)+1,MIN(AF$6,DAY(EOMONTH($B105,1))))&gt;=$B105)*(DATE(YEAR($B105),MONTH($B105)+1,MIN(AF$6,DAY(EOMONTH($B105,1))))&lt;$C105)))</f>
        <v>0</v>
      </c>
      <c r="AG105" s="48" t="n">
        <f aca="false">IF(OR(N(AG$5)=0,AG$6=""),0,AG$5*((DATE(YEAR($B105),MONTH($B105),MIN(AG$6,DAY(EOMONTH($B105,0))))&gt;=$B105)*(DATE(YEAR($B105),MONTH($B105),MIN(AG$6,DAY(EOMONTH($B105,0))))&lt;$C105)+(DATE(YEAR($B105),MONTH($B105)+1,MIN(AG$6,DAY(EOMONTH($B105,1))))&gt;=$B105)*(DATE(YEAR($B105),MONTH($B105)+1,MIN(AG$6,DAY(EOMONTH($B105,1))))&lt;$C105)))</f>
        <v>0</v>
      </c>
      <c r="AH105" s="48" t="n">
        <f aca="false">IF(OR(N(AH$5)=0,AH$6=""),0,AH$5*((DATE(YEAR($B105),MONTH($B105),MIN(AH$6,DAY(EOMONTH($B105,0))))&gt;=$B105)*(DATE(YEAR($B105),MONTH($B105),MIN(AH$6,DAY(EOMONTH($B105,0))))&lt;$C105)+(DATE(YEAR($B105),MONTH($B105)+1,MIN(AH$6,DAY(EOMONTH($B105,1))))&gt;=$B105)*(DATE(YEAR($B105),MONTH($B105)+1,MIN(AH$6,DAY(EOMONTH($B105,1))))&lt;$C105)))</f>
        <v>0</v>
      </c>
      <c r="AI105" s="48" t="n">
        <f aca="false">IF(OR(N(AI$5)=0,AI$6=""),0,AI$5*((DATE(YEAR($B105),MONTH($B105),MIN(AI$6,DAY(EOMONTH($B105,0))))&gt;=$B105)*(DATE(YEAR($B105),MONTH($B105),MIN(AI$6,DAY(EOMONTH($B105,0))))&lt;$C105)+(DATE(YEAR($B105),MONTH($B105)+1,MIN(AI$6,DAY(EOMONTH($B105,1))))&gt;=$B105)*(DATE(YEAR($B105),MONTH($B105)+1,MIN(AI$6,DAY(EOMONTH($B105,1))))&lt;$C105)))</f>
        <v>0</v>
      </c>
      <c r="AJ105" s="48" t="n">
        <f aca="false">IF(OR(N(AJ$5)=0,AJ$6=""),0,AJ$5*((DATE(YEAR($B105),MONTH($B105),MIN(AJ$6,DAY(EOMONTH($B105,0))))&gt;=$B105)*(DATE(YEAR($B105),MONTH($B105),MIN(AJ$6,DAY(EOMONTH($B105,0))))&lt;$C105)+(DATE(YEAR($B105),MONTH($B105)+1,MIN(AJ$6,DAY(EOMONTH($B105,1))))&gt;=$B105)*(DATE(YEAR($B105),MONTH($B105)+1,MIN(AJ$6,DAY(EOMONTH($B105,1))))&lt;$C105)))</f>
        <v>0</v>
      </c>
      <c r="AK105" s="48" t="n">
        <f aca="false">IF(OR(N(AK$5)=0,AK$6=""),0,AK$5*((DATE(YEAR($B105),MONTH($B105),MIN(AK$6,DAY(EOMONTH($B105,0))))&gt;=$B105)*(DATE(YEAR($B105),MONTH($B105),MIN(AK$6,DAY(EOMONTH($B105,0))))&lt;$C105)+(DATE(YEAR($B105),MONTH($B105)+1,MIN(AK$6,DAY(EOMONTH($B105,1))))&gt;=$B105)*(DATE(YEAR($B105),MONTH($B105)+1,MIN(AK$6,DAY(EOMONTH($B105,1))))&lt;$C105)))</f>
        <v>0</v>
      </c>
      <c r="AL105" s="48" t="n">
        <f aca="false">IF(OR(N(AL$5)=0,AL$6=""),0,AL$5*((DATE(YEAR($B105),MONTH($B105),MIN(AL$6,DAY(EOMONTH($B105,0))))&gt;=$B105)*(DATE(YEAR($B105),MONTH($B105),MIN(AL$6,DAY(EOMONTH($B105,0))))&lt;$C105)+(DATE(YEAR($B105),MONTH($B105)+1,MIN(AL$6,DAY(EOMONTH($B105,1))))&gt;=$B105)*(DATE(YEAR($B105),MONTH($B105)+1,MIN(AL$6,DAY(EOMONTH($B105,1))))&lt;$C105)))</f>
        <v>0</v>
      </c>
      <c r="AM105" s="48" t="n">
        <f aca="false">IF(OR(N(AM$5)=0,AM$6=""),0,AM$5*((DATE(YEAR($B105),MONTH($B105),MIN(AM$6,DAY(EOMONTH($B105,0))))&gt;=$B105)*(DATE(YEAR($B105),MONTH($B105),MIN(AM$6,DAY(EOMONTH($B105,0))))&lt;$C105)+(DATE(YEAR($B105),MONTH($B105)+1,MIN(AM$6,DAY(EOMONTH($B105,1))))&gt;=$B105)*(DATE(YEAR($B105),MONTH($B105)+1,MIN(AM$6,DAY(EOMONTH($B105,1))))&lt;$C105)))</f>
        <v>0</v>
      </c>
      <c r="AN105" s="48" t="n">
        <f aca="false">IF(OR(N(AN$5)=0,AN$6=""),0,AN$5*((DATE(YEAR($B105),MONTH($B105),MIN(AN$6,DAY(EOMONTH($B105,0))))&gt;=$B105)*(DATE(YEAR($B105),MONTH($B105),MIN(AN$6,DAY(EOMONTH($B105,0))))&lt;$C105)+(DATE(YEAR($B105),MONTH($B105)+1,MIN(AN$6,DAY(EOMONTH($B105,1))))&gt;=$B105)*(DATE(YEAR($B105),MONTH($B105)+1,MIN(AN$6,DAY(EOMONTH($B105,1))))&lt;$C105)))</f>
        <v>0</v>
      </c>
      <c r="AO105" s="48" t="n">
        <f aca="false">IF(OR(N(AO$5)=0,AO$6=""),0,AO$5*((DATE(YEAR($B105),MONTH($B105),MIN(AO$6,DAY(EOMONTH($B105,0))))&gt;=$B105)*(DATE(YEAR($B105),MONTH($B105),MIN(AO$6,DAY(EOMONTH($B105,0))))&lt;$C105)+(DATE(YEAR($B105),MONTH($B105)+1,MIN(AO$6,DAY(EOMONTH($B105,1))))&gt;=$B105)*(DATE(YEAR($B105),MONTH($B105)+1,MIN(AO$6,DAY(EOMONTH($B105,1))))&lt;$C105)))</f>
        <v>0</v>
      </c>
      <c r="AP105" s="48" t="n">
        <f aca="false">IF(OR(N(AP$5)=0,AP$6=""),0,AP$5*((DATE(YEAR($B105),MONTH($B105),MIN(AP$6,DAY(EOMONTH($B105,0))))&gt;=$B105)*(DATE(YEAR($B105),MONTH($B105),MIN(AP$6,DAY(EOMONTH($B105,0))))&lt;$C105)+(DATE(YEAR($B105),MONTH($B105)+1,MIN(AP$6,DAY(EOMONTH($B105,1))))&gt;=$B105)*(DATE(YEAR($B105),MONTH($B105)+1,MIN(AP$6,DAY(EOMONTH($B105,1))))&lt;$C105)))</f>
        <v>0</v>
      </c>
      <c r="AQ105" s="48" t="n">
        <f aca="false">IF(OR(N(AQ$5)=0,AQ$6=""),0,AQ$5*((DATE(YEAR($B105),MONTH($B105),MIN(AQ$6,DAY(EOMONTH($B105,0))))&gt;=$B105)*(DATE(YEAR($B105),MONTH($B105),MIN(AQ$6,DAY(EOMONTH($B105,0))))&lt;$C105)+(DATE(YEAR($B105),MONTH($B105)+1,MIN(AQ$6,DAY(EOMONTH($B105,1))))&gt;=$B105)*(DATE(YEAR($B105),MONTH($B105)+1,MIN(AQ$6,DAY(EOMONTH($B105,1))))&lt;$C105)))</f>
        <v>0</v>
      </c>
      <c r="AR105" s="48" t="n">
        <f aca="false">IF(OR(N(AR$5)=0,AR$6=""),0,AR$5*((DATE(YEAR($B105),MONTH($B105),MIN(AR$6,DAY(EOMONTH($B105,0))))&gt;=$B105)*(DATE(YEAR($B105),MONTH($B105),MIN(AR$6,DAY(EOMONTH($B105,0))))&lt;$C105)+(DATE(YEAR($B105),MONTH($B105)+1,MIN(AR$6,DAY(EOMONTH($B105,1))))&gt;=$B105)*(DATE(YEAR($B105),MONTH($B105)+1,MIN(AR$6,DAY(EOMONTH($B105,1))))&lt;$C105)))</f>
        <v>0</v>
      </c>
      <c r="AS105" s="48" t="n">
        <f aca="false">IF(OR(N(AS$5)=0,AS$6=""),0,AS$5*((DATE(YEAR($B105),MONTH($B105),MIN(AS$6,DAY(EOMONTH($B105,0))))&gt;=$B105)*(DATE(YEAR($B105),MONTH($B105),MIN(AS$6,DAY(EOMONTH($B105,0))))&lt;$C105)+(DATE(YEAR($B105),MONTH($B105)+1,MIN(AS$6,DAY(EOMONTH($B105,1))))&gt;=$B105)*(DATE(YEAR($B105),MONTH($B105)+1,MIN(AS$6,DAY(EOMONTH($B105,1))))&lt;$C105)))</f>
        <v>0</v>
      </c>
      <c r="AT105" s="48" t="n">
        <f aca="false">IF(OR(N(AT$5)=0,AT$6=""),0,AT$5*((DATE(YEAR($B105),MONTH($B105),MIN(AT$6,DAY(EOMONTH($B105,0))))&gt;=$B105)*(DATE(YEAR($B105),MONTH($B105),MIN(AT$6,DAY(EOMONTH($B105,0))))&lt;$C105)+(DATE(YEAR($B105),MONTH($B105)+1,MIN(AT$6,DAY(EOMONTH($B105,1))))&gt;=$B105)*(DATE(YEAR($B105),MONTH($B105)+1,MIN(AT$6,DAY(EOMONTH($B105,1))))&lt;$C105)))</f>
        <v>0</v>
      </c>
      <c r="AU105" s="48" t="n">
        <f aca="false">IF(OR(N(AU$5)=0,AU$6=""),0,AU$5*((DATE(YEAR($B105),MONTH($B105),MIN(AU$6,DAY(EOMONTH($B105,0))))&gt;=$B105)*(DATE(YEAR($B105),MONTH($B105),MIN(AU$6,DAY(EOMONTH($B105,0))))&lt;$C105)+(DATE(YEAR($B105),MONTH($B105)+1,MIN(AU$6,DAY(EOMONTH($B105,1))))&gt;=$B105)*(DATE(YEAR($B105),MONTH($B105)+1,MIN(AU$6,DAY(EOMONTH($B105,1))))&lt;$C105)))</f>
        <v>0</v>
      </c>
      <c r="AV105" s="48" t="n">
        <f aca="false">IF(OR(N(AV$5)=0,AV$6=""),0,AV$5*((DATE(YEAR($B105),MONTH($B105),MIN(AV$6,DAY(EOMONTH($B105,0))))&gt;=$B105)*(DATE(YEAR($B105),MONTH($B105),MIN(AV$6,DAY(EOMONTH($B105,0))))&lt;$C105)+(DATE(YEAR($B105),MONTH($B105)+1,MIN(AV$6,DAY(EOMONTH($B105,1))))&gt;=$B105)*(DATE(YEAR($B105),MONTH($B105)+1,MIN(AV$6,DAY(EOMONTH($B105,1))))&lt;$C105)))</f>
        <v>0</v>
      </c>
      <c r="AW105" s="48" t="n">
        <f aca="false">IF(OR(N(AW$5)=0,AW$6=""),0,AW$5*((DATE(YEAR($B105),MONTH($B105),MIN(AW$6,DAY(EOMONTH($B105,0))))&gt;=$B105)*(DATE(YEAR($B105),MONTH($B105),MIN(AW$6,DAY(EOMONTH($B105,0))))&lt;$C105)+(DATE(YEAR($B105),MONTH($B105)+1,MIN(AW$6,DAY(EOMONTH($B105,1))))&gt;=$B105)*(DATE(YEAR($B105),MONTH($B105)+1,MIN(AW$6,DAY(EOMONTH($B105,1))))&lt;$C105)))</f>
        <v>0</v>
      </c>
      <c r="AX105" s="48" t="n">
        <f aca="false">IF(OR(N(AX$5)=0,AX$6=""),0,AX$5*((DATE(YEAR($B105),MONTH($B105),MIN(AX$6,DAY(EOMONTH($B105,0))))&gt;=$B105)*(DATE(YEAR($B105),MONTH($B105),MIN(AX$6,DAY(EOMONTH($B105,0))))&lt;$C105)+(DATE(YEAR($B105),MONTH($B105)+1,MIN(AX$6,DAY(EOMONTH($B105,1))))&gt;=$B105)*(DATE(YEAR($B105),MONTH($B105)+1,MIN(AX$6,DAY(EOMONTH($B105,1))))&lt;$C105)))</f>
        <v>0</v>
      </c>
      <c r="AY105" s="48" t="n">
        <f aca="false">IF(OR(N(AY$5)=0,AY$6=""),0,AY$5*((DATE(YEAR($B105),MONTH($B105),MIN(AY$6,DAY(EOMONTH($B105,0))))&gt;=$B105)*(DATE(YEAR($B105),MONTH($B105),MIN(AY$6,DAY(EOMONTH($B105,0))))&lt;$C105)+(DATE(YEAR($B105),MONTH($B105)+1,MIN(AY$6,DAY(EOMONTH($B105,1))))&gt;=$B105)*(DATE(YEAR($B105),MONTH($B105)+1,MIN(AY$6,DAY(EOMONTH($B105,1))))&lt;$C105)))</f>
        <v>0</v>
      </c>
      <c r="AZ105" s="48" t="n">
        <f aca="false">IF(OR(N(AZ$5)=0,AZ$6=""),0,AZ$5*((DATE(YEAR($B105),MONTH($B105),MIN(AZ$6,DAY(EOMONTH($B105,0))))&gt;=$B105)*(DATE(YEAR($B105),MONTH($B105),MIN(AZ$6,DAY(EOMONTH($B105,0))))&lt;$C105)+(DATE(YEAR($B105),MONTH($B105)+1,MIN(AZ$6,DAY(EOMONTH($B105,1))))&gt;=$B105)*(DATE(YEAR($B105),MONTH($B105)+1,MIN(AZ$6,DAY(EOMONTH($B105,1))))&lt;$C105)))</f>
        <v>0</v>
      </c>
      <c r="BA105" s="48" t="n">
        <f aca="false">IF(OR(N(BA$5)=0,BA$6=""),0,BA$5*((DATE(YEAR($B105),MONTH($B105),MIN(BA$6,DAY(EOMONTH($B105,0))))&gt;=$B105)*(DATE(YEAR($B105),MONTH($B105),MIN(BA$6,DAY(EOMONTH($B105,0))))&lt;$C105)+(DATE(YEAR($B105),MONTH($B105)+1,MIN(BA$6,DAY(EOMONTH($B105,1))))&gt;=$B105)*(DATE(YEAR($B105),MONTH($B105)+1,MIN(BA$6,DAY(EOMONTH($B105,1))))&lt;$C105)))</f>
        <v>0</v>
      </c>
      <c r="BB105" s="48" t="n">
        <f aca="false">IF(OR(N(BB$5)=0,BB$6=""),0,BB$5*((DATE(YEAR($B105),MONTH($B105),MIN(BB$6,DAY(EOMONTH($B105,0))))&gt;=$B105)*(DATE(YEAR($B105),MONTH($B105),MIN(BB$6,DAY(EOMONTH($B105,0))))&lt;$C105)+(DATE(YEAR($B105),MONTH($B105)+1,MIN(BB$6,DAY(EOMONTH($B105,1))))&gt;=$B105)*(DATE(YEAR($B105),MONTH($B105)+1,MIN(BB$6,DAY(EOMONTH($B105,1))))&lt;$C105)))</f>
        <v>0</v>
      </c>
      <c r="BC105" s="48" t="n">
        <f aca="false">IF(OR(N(BC$5)=0,BC$6=""),0,BC$5*((DATE(YEAR($B105),MONTH($B105),MIN(BC$6,DAY(EOMONTH($B105,0))))&gt;=$B105)*(DATE(YEAR($B105),MONTH($B105),MIN(BC$6,DAY(EOMONTH($B105,0))))&lt;$C105)+(DATE(YEAR($B105),MONTH($B105)+1,MIN(BC$6,DAY(EOMONTH($B105,1))))&gt;=$B105)*(DATE(YEAR($B105),MONTH($B105)+1,MIN(BC$6,DAY(EOMONTH($B105,1))))&lt;$C105)))</f>
        <v>0</v>
      </c>
      <c r="BD105" s="48" t="n">
        <f aca="false">IF(OR(N(BD$5)=0,BD$6=""),0,BD$5*((DATE(YEAR($B105),MONTH($B105),MIN(BD$6,DAY(EOMONTH($B105,0))))&gt;=$B105)*(DATE(YEAR($B105),MONTH($B105),MIN(BD$6,DAY(EOMONTH($B105,0))))&lt;$C105)+(DATE(YEAR($B105),MONTH($B105)+1,MIN(BD$6,DAY(EOMONTH($B105,1))))&gt;=$B105)*(DATE(YEAR($B105),MONTH($B105)+1,MIN(BD$6,DAY(EOMONTH($B105,1))))&lt;$C105)))</f>
        <v>0</v>
      </c>
      <c r="BE105" s="48" t="n">
        <f aca="false">IF(OR(N(BE$5)=0,BE$6=""),0,BE$5*((DATE(YEAR($B105),MONTH($B105),MIN(BE$6,DAY(EOMONTH($B105,0))))&gt;=$B105)*(DATE(YEAR($B105),MONTH($B105),MIN(BE$6,DAY(EOMONTH($B105,0))))&lt;$C105)+(DATE(YEAR($B105),MONTH($B105)+1,MIN(BE$6,DAY(EOMONTH($B105,1))))&gt;=$B105)*(DATE(YEAR($B105),MONTH($B105)+1,MIN(BE$6,DAY(EOMONTH($B105,1))))&lt;$C105)))</f>
        <v>0</v>
      </c>
      <c r="BF105" s="48" t="n">
        <f aca="false">IF(OR(N(BF$5)=0,BF$6=""),0,BF$5*((DATE(YEAR($B105),MONTH($B105),MIN(BF$6,DAY(EOMONTH($B105,0))))&gt;=$B105)*(DATE(YEAR($B105),MONTH($B105),MIN(BF$6,DAY(EOMONTH($B105,0))))&lt;$C105)+(DATE(YEAR($B105),MONTH($B105)+1,MIN(BF$6,DAY(EOMONTH($B105,1))))&gt;=$B105)*(DATE(YEAR($B105),MONTH($B105)+1,MIN(BF$6,DAY(EOMONTH($B105,1))))&lt;$C105)))</f>
        <v>0</v>
      </c>
      <c r="BG105" s="48" t="n">
        <f aca="false">IF(OR(N(BG$5)=0,BG$6=""),0,BG$5*((DATE(YEAR($B105),MONTH($B105),MIN(BG$6,DAY(EOMONTH($B105,0))))&gt;=$B105)*(DATE(YEAR($B105),MONTH($B105),MIN(BG$6,DAY(EOMONTH($B105,0))))&lt;$C105)+(DATE(YEAR($B105),MONTH($B105)+1,MIN(BG$6,DAY(EOMONTH($B105,1))))&gt;=$B105)*(DATE(YEAR($B105),MONTH($B105)+1,MIN(BG$6,DAY(EOMONTH($B105,1))))&lt;$C105)))</f>
        <v>0</v>
      </c>
      <c r="BH105" s="48" t="n">
        <f aca="false">IF(OR(N(BH$5)=0,BH$6=""),0,BH$5*((DATE(YEAR($B105),MONTH($B105),MIN(BH$6,DAY(EOMONTH($B105,0))))&gt;=$B105)*(DATE(YEAR($B105),MONTH($B105),MIN(BH$6,DAY(EOMONTH($B105,0))))&lt;$C105)+(DATE(YEAR($B105),MONTH($B105)+1,MIN(BH$6,DAY(EOMONTH($B105,1))))&gt;=$B105)*(DATE(YEAR($B105),MONTH($B105)+1,MIN(BH$6,DAY(EOMONTH($B105,1))))&lt;$C105)))</f>
        <v>0</v>
      </c>
      <c r="BI105" s="48" t="n">
        <f aca="false">IF(OR(N(BI$5)=0,BI$6=""),0,BI$5*((DATE(YEAR($B105),MONTH($B105),MIN(BI$6,DAY(EOMONTH($B105,0))))&gt;=$B105)*(DATE(YEAR($B105),MONTH($B105),MIN(BI$6,DAY(EOMONTH($B105,0))))&lt;$C105)+(DATE(YEAR($B105),MONTH($B105)+1,MIN(BI$6,DAY(EOMONTH($B105,1))))&gt;=$B105)*(DATE(YEAR($B105),MONTH($B105)+1,MIN(BI$6,DAY(EOMONTH($B105,1))))&lt;$C105)))</f>
        <v>0</v>
      </c>
      <c r="BJ105" s="48" t="n">
        <f aca="false">IF(OR(N(BJ$5)=0,BJ$6=""),0,BJ$5*((DATE(YEAR($B105),MONTH($B105),MIN(BJ$6,DAY(EOMONTH($B105,0))))&gt;=$B105)*(DATE(YEAR($B105),MONTH($B105),MIN(BJ$6,DAY(EOMONTH($B105,0))))&lt;$C105)+(DATE(YEAR($B105),MONTH($B105)+1,MIN(BJ$6,DAY(EOMONTH($B105,1))))&gt;=$B105)*(DATE(YEAR($B105),MONTH($B105)+1,MIN(BJ$6,DAY(EOMONTH($B105,1))))&lt;$C105)))</f>
        <v>0</v>
      </c>
      <c r="BK105" s="48" t="n">
        <f aca="false">IF(OR(N(BK$5)=0,BK$6=""),0,BK$5*((DATE(YEAR($B105),MONTH($B105),MIN(BK$6,DAY(EOMONTH($B105,0))))&gt;=$B105)*(DATE(YEAR($B105),MONTH($B105),MIN(BK$6,DAY(EOMONTH($B105,0))))&lt;$C105)+(DATE(YEAR($B105),MONTH($B105)+1,MIN(BK$6,DAY(EOMONTH($B105,1))))&gt;=$B105)*(DATE(YEAR($B105),MONTH($B105)+1,MIN(BK$6,DAY(EOMONTH($B105,1))))&lt;$C105)))</f>
        <v>0</v>
      </c>
      <c r="BL105" s="48" t="n">
        <f aca="false">IF(OR(N(BL$5)=0,BL$6=""),0,BL$5*((DATE(YEAR($B105),MONTH($B105),MIN(BL$6,DAY(EOMONTH($B105,0))))&gt;=$B105)*(DATE(YEAR($B105),MONTH($B105),MIN(BL$6,DAY(EOMONTH($B105,0))))&lt;$C105)+(DATE(YEAR($B105),MONTH($B105)+1,MIN(BL$6,DAY(EOMONTH($B105,1))))&gt;=$B105)*(DATE(YEAR($B105),MONTH($B105)+1,MIN(BL$6,DAY(EOMONTH($B105,1))))&lt;$C105)))</f>
        <v>0</v>
      </c>
      <c r="BM105" s="48" t="n">
        <f aca="false">IF(OR(N(BM$5)=0,BM$6=""),0,BM$5*((DATE(YEAR($B105),MONTH($B105),MIN(BM$6,DAY(EOMONTH($B105,0))))&gt;=$B105)*(DATE(YEAR($B105),MONTH($B105),MIN(BM$6,DAY(EOMONTH($B105,0))))&lt;$C105)+(DATE(YEAR($B105),MONTH($B105)+1,MIN(BM$6,DAY(EOMONTH($B105,1))))&gt;=$B105)*(DATE(YEAR($B105),MONTH($B105)+1,MIN(BM$6,DAY(EOMONTH($B105,1))))&lt;$C105)))</f>
        <v>0</v>
      </c>
      <c r="BN105" s="48" t="n">
        <f aca="false">IF(OR(N(BN$5)=0,BN$6=""),0,BN$5*((DATE(YEAR($B105),MONTH($B105),MIN(BN$6,DAY(EOMONTH($B105,0))))&gt;=$B105)*(DATE(YEAR($B105),MONTH($B105),MIN(BN$6,DAY(EOMONTH($B105,0))))&lt;$C105)+(DATE(YEAR($B105),MONTH($B105)+1,MIN(BN$6,DAY(EOMONTH($B105,1))))&gt;=$B105)*(DATE(YEAR($B105),MONTH($B105)+1,MIN(BN$6,DAY(EOMONTH($B105,1))))&lt;$C105)))</f>
        <v>0</v>
      </c>
      <c r="BO105" s="48" t="n">
        <f aca="false">IF(OR(N(BO$5)=0,BO$6=""),0,BO$5*((DATE(YEAR($B105),MONTH($B105),MIN(BO$6,DAY(EOMONTH($B105,0))))&gt;=$B105)*(DATE(YEAR($B105),MONTH($B105),MIN(BO$6,DAY(EOMONTH($B105,0))))&lt;$C105)+(DATE(YEAR($B105),MONTH($B105)+1,MIN(BO$6,DAY(EOMONTH($B105,1))))&gt;=$B105)*(DATE(YEAR($B105),MONTH($B105)+1,MIN(BO$6,DAY(EOMONTH($B105,1))))&lt;$C105)))</f>
        <v>0</v>
      </c>
      <c r="BP105" s="48" t="n">
        <f aca="false">IF(OR(N(BP$5)=0,BP$6=""),0,BP$5*((DATE(YEAR($B105),MONTH($B105),MIN(BP$6,DAY(EOMONTH($B105,0))))&gt;=$B105)*(DATE(YEAR($B105),MONTH($B105),MIN(BP$6,DAY(EOMONTH($B105,0))))&lt;$C105)+(DATE(YEAR($B105),MONTH($B105)+1,MIN(BP$6,DAY(EOMONTH($B105,1))))&gt;=$B105)*(DATE(YEAR($B105),MONTH($B105)+1,MIN(BP$6,DAY(EOMONTH($B105,1))))&lt;$C105)))</f>
        <v>0</v>
      </c>
      <c r="BQ105" s="48" t="n">
        <f aca="false">IF(OR(N(BQ$5)=0,BQ$6=""),0,BQ$5*((DATE(YEAR($B105),MONTH($B105),MIN(BQ$6,DAY(EOMONTH($B105,0))))&gt;=$B105)*(DATE(YEAR($B105),MONTH($B105),MIN(BQ$6,DAY(EOMONTH($B105,0))))&lt;$C105)+(DATE(YEAR($B105),MONTH($B105)+1,MIN(BQ$6,DAY(EOMONTH($B105,1))))&gt;=$B105)*(DATE(YEAR($B105),MONTH($B105)+1,MIN(BQ$6,DAY(EOMONTH($B105,1))))&lt;$C105)))</f>
        <v>0</v>
      </c>
      <c r="BR105" s="48" t="n">
        <f aca="false">IF(OR(N(BR$5)=0,BR$6=""),0,BR$5*((DATE(YEAR($B105),MONTH($B105),MIN(BR$6,DAY(EOMONTH($B105,0))))&gt;=$B105)*(DATE(YEAR($B105),MONTH($B105),MIN(BR$6,DAY(EOMONTH($B105,0))))&lt;$C105)+(DATE(YEAR($B105),MONTH($B105)+1,MIN(BR$6,DAY(EOMONTH($B105,1))))&gt;=$B105)*(DATE(YEAR($B105),MONTH($B105)+1,MIN(BR$6,DAY(EOMONTH($B105,1))))&lt;$C105)))</f>
        <v>0</v>
      </c>
      <c r="BS105" s="48" t="n">
        <f aca="false">IF(OR(N(BS$5)=0,BS$6=""),0,BS$5*((DATE(YEAR($B105),MONTH($B105),MIN(BS$6,DAY(EOMONTH($B105,0))))&gt;=$B105)*(DATE(YEAR($B105),MONTH($B105),MIN(BS$6,DAY(EOMONTH($B105,0))))&lt;$C105)+(DATE(YEAR($B105),MONTH($B105)+1,MIN(BS$6,DAY(EOMONTH($B105,1))))&gt;=$B105)*(DATE(YEAR($B105),MONTH($B105)+1,MIN(BS$6,DAY(EOMONTH($B105,1))))&lt;$C105)))</f>
        <v>0</v>
      </c>
      <c r="BT105" s="48" t="n">
        <f aca="false">IF(OR(N(BT$5)=0,BT$6=""),0,BT$5*((DATE(YEAR($B105),MONTH($B105),MIN(BT$6,DAY(EOMONTH($B105,0))))&gt;=$B105)*(DATE(YEAR($B105),MONTH($B105),MIN(BT$6,DAY(EOMONTH($B105,0))))&lt;$C105)+(DATE(YEAR($B105),MONTH($B105)+1,MIN(BT$6,DAY(EOMONTH($B105,1))))&gt;=$B105)*(DATE(YEAR($B105),MONTH($B105)+1,MIN(BT$6,DAY(EOMONTH($B105,1))))&lt;$C105)))</f>
        <v>0</v>
      </c>
      <c r="BU105" s="48" t="n">
        <f aca="false">IF(OR(N(BU$5)=0,BU$6=""),0,BU$5*((DATE(YEAR($B105),MONTH($B105),MIN(BU$6,DAY(EOMONTH($B105,0))))&gt;=$B105)*(DATE(YEAR($B105),MONTH($B105),MIN(BU$6,DAY(EOMONTH($B105,0))))&lt;$C105)+(DATE(YEAR($B105),MONTH($B105)+1,MIN(BU$6,DAY(EOMONTH($B105,1))))&gt;=$B105)*(DATE(YEAR($B105),MONTH($B105)+1,MIN(BU$6,DAY(EOMONTH($B105,1))))&lt;$C105)))</f>
        <v>0</v>
      </c>
      <c r="BV105" s="48" t="n">
        <f aca="false">IF(OR(N(BV$5)=0,BV$6=""),0,BV$5*((DATE(YEAR($B105),MONTH($B105),MIN(BV$6,DAY(EOMONTH($B105,0))))&gt;=$B105)*(DATE(YEAR($B105),MONTH($B105),MIN(BV$6,DAY(EOMONTH($B105,0))))&lt;$C105)+(DATE(YEAR($B105),MONTH($B105)+1,MIN(BV$6,DAY(EOMONTH($B105,1))))&gt;=$B105)*(DATE(YEAR($B105),MONTH($B105)+1,MIN(BV$6,DAY(EOMONTH($B105,1))))&lt;$C105)))</f>
        <v>0</v>
      </c>
      <c r="BW105" s="48" t="n">
        <f aca="false">IF(OR(N(BW$5)=0,BW$6=""),0,BW$5*((DATE(YEAR($B105),MONTH($B105),MIN(BW$6,DAY(EOMONTH($B105,0))))&gt;=$B105)*(DATE(YEAR($B105),MONTH($B105),MIN(BW$6,DAY(EOMONTH($B105,0))))&lt;$C105)+(DATE(YEAR($B105),MONTH($B105)+1,MIN(BW$6,DAY(EOMONTH($B105,1))))&gt;=$B105)*(DATE(YEAR($B105),MONTH($B105)+1,MIN(BW$6,DAY(EOMONTH($B105,1))))&lt;$C105)))</f>
        <v>0</v>
      </c>
      <c r="BX105" s="48" t="n">
        <f aca="false">MIN(Z105,(FT104*(1+FT$5/Setup!$C$36)+IF($V105=1,N($F105),0)))</f>
        <v>0</v>
      </c>
      <c r="BY105" s="48" t="n">
        <f aca="false">MIN(AA105,(FU104*(1+FU$5/Setup!$C$36)+IF($V105=2,N($F105),0)))</f>
        <v>0</v>
      </c>
      <c r="BZ105" s="48" t="n">
        <f aca="false">MIN(AB105,(FV104*(1+FV$5/Setup!$C$36)+IF($V105=3,N($F105),0)))</f>
        <v>0</v>
      </c>
      <c r="CA105" s="48" t="n">
        <f aca="false">MIN(AC105,(FW104*(1+FW$5/Setup!$C$36)+IF($V105=4,N($F105),0)))</f>
        <v>0</v>
      </c>
      <c r="CB105" s="48" t="n">
        <f aca="false">MIN(AD105,(FX104*(1+FX$5/Setup!$C$36)+IF($V105=5,N($F105),0)))</f>
        <v>0</v>
      </c>
      <c r="CC105" s="48" t="n">
        <f aca="false">MIN(AE105,(FY104*(1+FY$5/Setup!$C$36)+IF($V105=6,N($F105),0)))</f>
        <v>0</v>
      </c>
      <c r="CD105" s="48" t="n">
        <f aca="false">MIN(AF105,(FZ104*(1+FZ$5/Setup!$C$36)+IF($V105=7,N($F105),0)))</f>
        <v>0</v>
      </c>
      <c r="CE105" s="48" t="n">
        <f aca="false">MIN(AG105,(GA104*(1+GA$5/Setup!$C$36)+IF($V105=8,N($F105),0)))</f>
        <v>0</v>
      </c>
      <c r="CF105" s="48" t="n">
        <f aca="false">MIN(AH105,(GB104*(1+GB$5/Setup!$C$36)+IF($V105=9,N($F105),0)))</f>
        <v>0</v>
      </c>
      <c r="CG105" s="48" t="n">
        <f aca="false">MIN(AI105,(GC104*(1+GC$5/Setup!$C$36)+IF($V105=10,N($F105),0)))</f>
        <v>0</v>
      </c>
      <c r="CH105" s="48" t="n">
        <f aca="false">MIN(AJ105,(GD104*(1+GD$5/Setup!$C$36)+IF($V105=11,N($F105),0)))</f>
        <v>0</v>
      </c>
      <c r="CI105" s="48" t="n">
        <f aca="false">MIN(AK105,(GE104*(1+GE$5/Setup!$C$36)+IF($V105=12,N($F105),0)))</f>
        <v>0</v>
      </c>
      <c r="CJ105" s="48" t="n">
        <f aca="false">MIN(AL105,(GF104*(1+GF$5/Setup!$C$36)+IF($V105=13,N($F105),0)))</f>
        <v>0</v>
      </c>
      <c r="CK105" s="48" t="n">
        <f aca="false">MIN(AM105,(GG104*(1+GG$5/Setup!$C$36)+IF($V105=14,N($F105),0)))</f>
        <v>0</v>
      </c>
      <c r="CL105" s="48" t="n">
        <f aca="false">MIN(AN105,(GH104*(1+GH$5/Setup!$C$36)+IF($V105=15,N($F105),0)))</f>
        <v>0</v>
      </c>
      <c r="CM105" s="48" t="n">
        <f aca="false">MIN(AO105,(GI104*(1+GI$5/Setup!$C$36)+IF($V105=16,N($F105),0)))</f>
        <v>0</v>
      </c>
      <c r="CN105" s="48" t="n">
        <f aca="false">MIN(AP105,(GJ104*(1+GJ$5/Setup!$C$36)+IF($V105=17,N($F105),0)))</f>
        <v>0</v>
      </c>
      <c r="CO105" s="48" t="n">
        <f aca="false">MIN(AQ105,(GK104*(1+GK$5/Setup!$C$36)+IF($V105=18,N($F105),0)))</f>
        <v>0</v>
      </c>
      <c r="CP105" s="48" t="n">
        <f aca="false">MIN(AR105,(GL104*(1+GL$5/Setup!$C$36)+IF($V105=19,N($F105),0)))</f>
        <v>0</v>
      </c>
      <c r="CQ105" s="48" t="n">
        <f aca="false">MIN(AS105,(GM104*(1+GM$5/Setup!$C$36)+IF($V105=20,N($F105),0)))</f>
        <v>0</v>
      </c>
      <c r="CR105" s="48" t="n">
        <f aca="false">MIN(AT105,(GN104*(1+GN$5/Setup!$C$36)+IF($V105=21,N($F105),0)))</f>
        <v>0</v>
      </c>
      <c r="CS105" s="48" t="n">
        <f aca="false">MIN(AU105,(GO104*(1+GO$5/Setup!$C$36)+IF($V105=22,N($F105),0)))</f>
        <v>0</v>
      </c>
      <c r="CT105" s="48" t="n">
        <f aca="false">MIN(AV105,(GP104*(1+GP$5/Setup!$C$36)+IF($V105=23,N($F105),0)))</f>
        <v>0</v>
      </c>
      <c r="CU105" s="48" t="n">
        <f aca="false">MIN(AW105,(GQ104*(1+GQ$5/Setup!$C$36)+IF($V105=24,N($F105),0)))</f>
        <v>0</v>
      </c>
      <c r="CV105" s="48" t="n">
        <f aca="false">MIN(AX105,(GR104*(1+GR$5/Setup!$C$36)+IF($V105=25,N($F105),0)))</f>
        <v>0</v>
      </c>
      <c r="CW105" s="48" t="n">
        <f aca="false">MIN(AY105,(GS104*(1+GS$5/Setup!$C$36)+IF($V105=26,N($F105),0)))</f>
        <v>0</v>
      </c>
      <c r="CX105" s="48" t="n">
        <f aca="false">MIN(AZ105,(GT104*(1+GT$5/Setup!$C$36)+IF($V105=27,N($F105),0)))</f>
        <v>0</v>
      </c>
      <c r="CY105" s="48" t="n">
        <f aca="false">MIN(BA105,(GU104*(1+GU$5/Setup!$C$36)+IF($V105=28,N($F105),0)))</f>
        <v>0</v>
      </c>
      <c r="CZ105" s="48" t="n">
        <f aca="false">MIN(BB105,(GV104*(1+GV$5/Setup!$C$36)+IF($V105=29,N($F105),0)))</f>
        <v>0</v>
      </c>
      <c r="DA105" s="48" t="n">
        <f aca="false">MIN(BC105,(GW104*(1+GW$5/Setup!$C$36)+IF($V105=30,N($F105),0)))</f>
        <v>0</v>
      </c>
      <c r="DB105" s="48" t="n">
        <f aca="false">MIN(BD105,(GX104*(1+GX$5/Setup!$C$36)+IF($V105=31,N($F105),0)))</f>
        <v>0</v>
      </c>
      <c r="DC105" s="48" t="n">
        <f aca="false">MIN(BE105,(GY104*(1+GY$5/Setup!$C$36)+IF($V105=32,N($F105),0)))</f>
        <v>0</v>
      </c>
      <c r="DD105" s="48" t="n">
        <f aca="false">MIN(BF105,(GZ104*(1+GZ$5/Setup!$C$36)+IF($V105=33,N($F105),0)))</f>
        <v>0</v>
      </c>
      <c r="DE105" s="48" t="n">
        <f aca="false">MIN(BG105,(HA104*(1+HA$5/Setup!$C$36)+IF($V105=34,N($F105),0)))</f>
        <v>0</v>
      </c>
      <c r="DF105" s="48" t="n">
        <f aca="false">MIN(BH105,(HB104*(1+HB$5/Setup!$C$36)+IF($V105=35,N($F105),0)))</f>
        <v>0</v>
      </c>
      <c r="DG105" s="48" t="n">
        <f aca="false">MIN(BI105,(HC104*(1+HC$5/Setup!$C$36)+IF($V105=36,N($F105),0)))</f>
        <v>0</v>
      </c>
      <c r="DH105" s="48" t="n">
        <f aca="false">MIN(BJ105,(HD104*(1+HD$5/Setup!$C$36)+IF($V105=37,N($F105),0)))</f>
        <v>0</v>
      </c>
      <c r="DI105" s="48" t="n">
        <f aca="false">MIN(BK105,(HE104*(1+HE$5/Setup!$C$36)+IF($V105=38,N($F105),0)))</f>
        <v>0</v>
      </c>
      <c r="DJ105" s="48" t="n">
        <f aca="false">MIN(BL105,(HF104*(1+HF$5/Setup!$C$36)+IF($V105=39,N($F105),0)))</f>
        <v>0</v>
      </c>
      <c r="DK105" s="48" t="n">
        <f aca="false">MIN(BM105,(HG104*(1+HG$5/Setup!$C$36)+IF($V105=40,N($F105),0)))</f>
        <v>0</v>
      </c>
      <c r="DL105" s="48" t="n">
        <f aca="false">MIN(BN105,(HH104*(1+HH$5/Setup!$C$36)+IF($V105=41,N($F105),0)))</f>
        <v>0</v>
      </c>
      <c r="DM105" s="48" t="n">
        <f aca="false">MIN(BO105,(HI104*(1+HI$5/Setup!$C$36)+IF($V105=42,N($F105),0)))</f>
        <v>0</v>
      </c>
      <c r="DN105" s="48" t="n">
        <f aca="false">MIN(BP105,(HJ104*(1+HJ$5/Setup!$C$36)+IF($V105=43,N($F105),0)))</f>
        <v>0</v>
      </c>
      <c r="DO105" s="48" t="n">
        <f aca="false">MIN(BQ105,(HK104*(1+HK$5/Setup!$C$36)+IF($V105=44,N($F105),0)))</f>
        <v>0</v>
      </c>
      <c r="DP105" s="48" t="n">
        <f aca="false">MIN(BR105,(HL104*(1+HL$5/Setup!$C$36)+IF($V105=45,N($F105),0)))</f>
        <v>0</v>
      </c>
      <c r="DQ105" s="48" t="n">
        <f aca="false">MIN(BS105,(HM104*(1+HM$5/Setup!$C$36)+IF($V105=46,N($F105),0)))</f>
        <v>0</v>
      </c>
      <c r="DR105" s="48" t="n">
        <f aca="false">MIN(BT105,(HN104*(1+HN$5/Setup!$C$36)+IF($V105=47,N($F105),0)))</f>
        <v>0</v>
      </c>
      <c r="DS105" s="48" t="n">
        <f aca="false">MIN(BU105,(HO104*(1+HO$5/Setup!$C$36)+IF($V105=48,N($F105),0)))</f>
        <v>0</v>
      </c>
      <c r="DT105" s="48" t="n">
        <f aca="false">MIN(BV105,(HP104*(1+HP$5/Setup!$C$36)+IF($V105=49,N($F105),0)))</f>
        <v>0</v>
      </c>
      <c r="DU105" s="48" t="n">
        <f aca="false">MIN(BW105,(HQ104*(1+HQ$5/Setup!$C$36)+IF($V105=50,N($F105),0)))</f>
        <v>0</v>
      </c>
      <c r="DV105" s="48" t="n">
        <f aca="false">MIN(MAX((FT104*(1+FT$5/Setup!$C$36)+IF($V105=1,N($F105),0))-BX105,0),MAX($P105-0,0))</f>
        <v>0</v>
      </c>
      <c r="DW105" s="48" t="n">
        <f aca="false">MIN(MAX((FU104*(1+FU$5/Setup!$C$36)+IF($V105=2,N($F105),0))-BY105,0),MAX($P105-SUM(DV105:DV105),0))</f>
        <v>0</v>
      </c>
      <c r="DX105" s="48" t="n">
        <f aca="false">MIN(MAX((FV104*(1+FV$5/Setup!$C$36)+IF($V105=3,N($F105),0))-BZ105,0),MAX($P105-SUM(DV105:DW105),0))</f>
        <v>0</v>
      </c>
      <c r="DY105" s="48" t="n">
        <f aca="false">MIN(MAX((FW104*(1+FW$5/Setup!$C$36)+IF($V105=4,N($F105),0))-CA105,0),MAX($P105-SUM(DV105:DX105),0))</f>
        <v>0</v>
      </c>
      <c r="DZ105" s="48" t="n">
        <f aca="false">MIN(MAX((FX104*(1+FX$5/Setup!$C$36)+IF($V105=5,N($F105),0))-CB105,0),MAX($P105-SUM(DV105:DY105),0))</f>
        <v>0</v>
      </c>
      <c r="EA105" s="48" t="n">
        <f aca="false">MIN(MAX((FY104*(1+FY$5/Setup!$C$36)+IF($V105=6,N($F105),0))-CC105,0),MAX($P105-SUM(DV105:DZ105),0))</f>
        <v>0</v>
      </c>
      <c r="EB105" s="48" t="n">
        <f aca="false">MIN(MAX((FZ104*(1+FZ$5/Setup!$C$36)+IF($V105=7,N($F105),0))-CD105,0),MAX($P105-SUM(DV105:EA105),0))</f>
        <v>0</v>
      </c>
      <c r="EC105" s="48" t="n">
        <f aca="false">MIN(MAX((GA104*(1+GA$5/Setup!$C$36)+IF($V105=8,N($F105),0))-CE105,0),MAX($P105-SUM(DV105:EB105),0))</f>
        <v>0</v>
      </c>
      <c r="ED105" s="48" t="n">
        <f aca="false">MIN(MAX((GB104*(1+GB$5/Setup!$C$36)+IF($V105=9,N($F105),0))-CF105,0),MAX($P105-SUM(DV105:EC105),0))</f>
        <v>0</v>
      </c>
      <c r="EE105" s="48" t="n">
        <f aca="false">MIN(MAX((GC104*(1+GC$5/Setup!$C$36)+IF($V105=10,N($F105),0))-CG105,0),MAX($P105-SUM(DV105:ED105),0))</f>
        <v>0</v>
      </c>
      <c r="EF105" s="48" t="n">
        <f aca="false">MIN(MAX((GD104*(1+GD$5/Setup!$C$36)+IF($V105=11,N($F105),0))-CH105,0),MAX($P105-SUM(DV105:EE105),0))</f>
        <v>0</v>
      </c>
      <c r="EG105" s="48" t="n">
        <f aca="false">MIN(MAX((GE104*(1+GE$5/Setup!$C$36)+IF($V105=12,N($F105),0))-CI105,0),MAX($P105-SUM(DV105:EF105),0))</f>
        <v>0</v>
      </c>
      <c r="EH105" s="48" t="n">
        <f aca="false">MIN(MAX((GF104*(1+GF$5/Setup!$C$36)+IF($V105=13,N($F105),0))-CJ105,0),MAX($P105-SUM(DV105:EG105),0))</f>
        <v>0</v>
      </c>
      <c r="EI105" s="48" t="n">
        <f aca="false">MIN(MAX((GG104*(1+GG$5/Setup!$C$36)+IF($V105=14,N($F105),0))-CK105,0),MAX($P105-SUM(DV105:EH105),0))</f>
        <v>0</v>
      </c>
      <c r="EJ105" s="48" t="n">
        <f aca="false">MIN(MAX((GH104*(1+GH$5/Setup!$C$36)+IF($V105=15,N($F105),0))-CL105,0),MAX($P105-SUM(DV105:EI105),0))</f>
        <v>0</v>
      </c>
      <c r="EK105" s="48" t="n">
        <f aca="false">MIN(MAX((GI104*(1+GI$5/Setup!$C$36)+IF($V105=16,N($F105),0))-CM105,0),MAX($P105-SUM(DV105:EJ105),0))</f>
        <v>0</v>
      </c>
      <c r="EL105" s="48" t="n">
        <f aca="false">MIN(MAX((GJ104*(1+GJ$5/Setup!$C$36)+IF($V105=17,N($F105),0))-CN105,0),MAX($P105-SUM(DV105:EK105),0))</f>
        <v>0</v>
      </c>
      <c r="EM105" s="48" t="n">
        <f aca="false">MIN(MAX((GK104*(1+GK$5/Setup!$C$36)+IF($V105=18,N($F105),0))-CO105,0),MAX($P105-SUM(DV105:EL105),0))</f>
        <v>0</v>
      </c>
      <c r="EN105" s="48" t="n">
        <f aca="false">MIN(MAX((GL104*(1+GL$5/Setup!$C$36)+IF($V105=19,N($F105),0))-CP105,0),MAX($P105-SUM(DV105:EM105),0))</f>
        <v>0</v>
      </c>
      <c r="EO105" s="48" t="n">
        <f aca="false">MIN(MAX((GM104*(1+GM$5/Setup!$C$36)+IF($V105=20,N($F105),0))-CQ105,0),MAX($P105-SUM(DV105:EN105),0))</f>
        <v>0</v>
      </c>
      <c r="EP105" s="48" t="n">
        <f aca="false">MIN(MAX((GN104*(1+GN$5/Setup!$C$36)+IF($V105=21,N($F105),0))-CR105,0),MAX($P105-SUM(DV105:EO105),0))</f>
        <v>0</v>
      </c>
      <c r="EQ105" s="48" t="n">
        <f aca="false">MIN(MAX((GO104*(1+GO$5/Setup!$C$36)+IF($V105=22,N($F105),0))-CS105,0),MAX($P105-SUM(DV105:EP105),0))</f>
        <v>0</v>
      </c>
      <c r="ER105" s="48" t="n">
        <f aca="false">MIN(MAX((GP104*(1+GP$5/Setup!$C$36)+IF($V105=23,N($F105),0))-CT105,0),MAX($P105-SUM(DV105:EQ105),0))</f>
        <v>0</v>
      </c>
      <c r="ES105" s="48" t="n">
        <f aca="false">MIN(MAX((GQ104*(1+GQ$5/Setup!$C$36)+IF($V105=24,N($F105),0))-CU105,0),MAX($P105-SUM(DV105:ER105),0))</f>
        <v>0</v>
      </c>
      <c r="ET105" s="48" t="n">
        <f aca="false">MIN(MAX((GR104*(1+GR$5/Setup!$C$36)+IF($V105=25,N($F105),0))-CV105,0),MAX($P105-SUM(DV105:ES105),0))</f>
        <v>0</v>
      </c>
      <c r="EU105" s="48" t="n">
        <f aca="false">MIN(MAX((GS104*(1+GS$5/Setup!$C$36)+IF($V105=26,N($F105),0))-CW105,0),MAX($P105-SUM(DV105:ET105),0))</f>
        <v>0</v>
      </c>
      <c r="EV105" s="48" t="n">
        <f aca="false">MIN(MAX((GT104*(1+GT$5/Setup!$C$36)+IF($V105=27,N($F105),0))-CX105,0),MAX($P105-SUM(DV105:EU105),0))</f>
        <v>0</v>
      </c>
      <c r="EW105" s="48" t="n">
        <f aca="false">MIN(MAX((GU104*(1+GU$5/Setup!$C$36)+IF($V105=28,N($F105),0))-CY105,0),MAX($P105-SUM(DV105:EV105),0))</f>
        <v>0</v>
      </c>
      <c r="EX105" s="48" t="n">
        <f aca="false">MIN(MAX((GV104*(1+GV$5/Setup!$C$36)+IF($V105=29,N($F105),0))-CZ105,0),MAX($P105-SUM(DV105:EW105),0))</f>
        <v>0</v>
      </c>
      <c r="EY105" s="48" t="n">
        <f aca="false">MIN(MAX((GW104*(1+GW$5/Setup!$C$36)+IF($V105=30,N($F105),0))-DA105,0),MAX($P105-SUM(DV105:EX105),0))</f>
        <v>0</v>
      </c>
      <c r="EZ105" s="48" t="n">
        <f aca="false">MIN(MAX((GX104*(1+GX$5/Setup!$C$36)+IF($V105=31,N($F105),0))-DB105,0),MAX($P105-SUM(DV105:EY105),0))</f>
        <v>0</v>
      </c>
      <c r="FA105" s="48" t="n">
        <f aca="false">MIN(MAX((GY104*(1+GY$5/Setup!$C$36)+IF($V105=32,N($F105),0))-DC105,0),MAX($P105-SUM(DV105:EZ105),0))</f>
        <v>0</v>
      </c>
      <c r="FB105" s="48" t="n">
        <f aca="false">MIN(MAX((GZ104*(1+GZ$5/Setup!$C$36)+IF($V105=33,N($F105),0))-DD105,0),MAX($P105-SUM(DV105:FA105),0))</f>
        <v>0</v>
      </c>
      <c r="FC105" s="48" t="n">
        <f aca="false">MIN(MAX((HA104*(1+HA$5/Setup!$C$36)+IF($V105=34,N($F105),0))-DE105,0),MAX($P105-SUM(DV105:FB105),0))</f>
        <v>0</v>
      </c>
      <c r="FD105" s="48" t="n">
        <f aca="false">MIN(MAX((HB104*(1+HB$5/Setup!$C$36)+IF($V105=35,N($F105),0))-DF105,0),MAX($P105-SUM(DV105:FC105),0))</f>
        <v>0</v>
      </c>
      <c r="FE105" s="48" t="n">
        <f aca="false">MIN(MAX((HC104*(1+HC$5/Setup!$C$36)+IF($V105=36,N($F105),0))-DG105,0),MAX($P105-SUM(DV105:FD105),0))</f>
        <v>0</v>
      </c>
      <c r="FF105" s="48" t="n">
        <f aca="false">MIN(MAX((HD104*(1+HD$5/Setup!$C$36)+IF($V105=37,N($F105),0))-DH105,0),MAX($P105-SUM(DV105:FE105),0))</f>
        <v>0</v>
      </c>
      <c r="FG105" s="48" t="n">
        <f aca="false">MIN(MAX((HE104*(1+HE$5/Setup!$C$36)+IF($V105=38,N($F105),0))-DI105,0),MAX($P105-SUM(DV105:FF105),0))</f>
        <v>0</v>
      </c>
      <c r="FH105" s="48" t="n">
        <f aca="false">MIN(MAX((HF104*(1+HF$5/Setup!$C$36)+IF($V105=39,N($F105),0))-DJ105,0),MAX($P105-SUM(DV105:FG105),0))</f>
        <v>0</v>
      </c>
      <c r="FI105" s="48" t="n">
        <f aca="false">MIN(MAX((HG104*(1+HG$5/Setup!$C$36)+IF($V105=40,N($F105),0))-DK105,0),MAX($P105-SUM(DV105:FH105),0))</f>
        <v>0</v>
      </c>
      <c r="FJ105" s="48" t="n">
        <f aca="false">MIN(MAX((HH104*(1+HH$5/Setup!$C$36)+IF($V105=41,N($F105),0))-DL105,0),MAX($P105-SUM(DV105:FI105),0))</f>
        <v>0</v>
      </c>
      <c r="FK105" s="48" t="n">
        <f aca="false">MIN(MAX((HI104*(1+HI$5/Setup!$C$36)+IF($V105=42,N($F105),0))-DM105,0),MAX($P105-SUM(DV105:FJ105),0))</f>
        <v>0</v>
      </c>
      <c r="FL105" s="48" t="n">
        <f aca="false">MIN(MAX((HJ104*(1+HJ$5/Setup!$C$36)+IF($V105=43,N($F105),0))-DN105,0),MAX($P105-SUM(DV105:FK105),0))</f>
        <v>0</v>
      </c>
      <c r="FM105" s="48" t="n">
        <f aca="false">MIN(MAX((HK104*(1+HK$5/Setup!$C$36)+IF($V105=44,N($F105),0))-DO105,0),MAX($P105-SUM(DV105:FL105),0))</f>
        <v>0</v>
      </c>
      <c r="FN105" s="48" t="n">
        <f aca="false">MIN(MAX((HL104*(1+HL$5/Setup!$C$36)+IF($V105=45,N($F105),0))-DP105,0),MAX($P105-SUM(DV105:FM105),0))</f>
        <v>0</v>
      </c>
      <c r="FO105" s="48" t="n">
        <f aca="false">MIN(MAX((HM104*(1+HM$5/Setup!$C$36)+IF($V105=46,N($F105),0))-DQ105,0),MAX($P105-SUM(DV105:FN105),0))</f>
        <v>0</v>
      </c>
      <c r="FP105" s="48" t="n">
        <f aca="false">MIN(MAX((HN104*(1+HN$5/Setup!$C$36)+IF($V105=47,N($F105),0))-DR105,0),MAX($P105-SUM(DV105:FO105),0))</f>
        <v>0</v>
      </c>
      <c r="FQ105" s="48" t="n">
        <f aca="false">MIN(MAX((HO104*(1+HO$5/Setup!$C$36)+IF($V105=48,N($F105),0))-DS105,0),MAX($P105-SUM(DV105:FP105),0))</f>
        <v>0</v>
      </c>
      <c r="FR105" s="48" t="n">
        <f aca="false">MIN(MAX((HP104*(1+HP$5/Setup!$C$36)+IF($V105=49,N($F105),0))-DT105,0),MAX($P105-SUM(DV105:FQ105),0))</f>
        <v>0</v>
      </c>
      <c r="FS105" s="48" t="n">
        <f aca="false">MIN(MAX((HQ104*(1+HQ$5/Setup!$C$36)+IF($V105=50,N($F105),0))-DU105,0),MAX($P105-SUM(DV105:FR105),0))</f>
        <v>0</v>
      </c>
      <c r="FT105" s="48" t="n">
        <f aca="false">IF((FT104*(1+FT$5/Setup!$C$36)+IF($V105=1,N($F105),0))-BX105-DV105&lt;0.005,0,(FT104*(1+FT$5/Setup!$C$36)+IF($V105=1,N($F105),0))-BX105-DV105)</f>
        <v>0</v>
      </c>
      <c r="FU105" s="48" t="n">
        <f aca="false">IF((FU104*(1+FU$5/Setup!$C$36)+IF($V105=2,N($F105),0))-BY105-DW105&lt;0.005,0,(FU104*(1+FU$5/Setup!$C$36)+IF($V105=2,N($F105),0))-BY105-DW105)</f>
        <v>0</v>
      </c>
      <c r="FV105" s="48" t="n">
        <f aca="false">IF((FV104*(1+FV$5/Setup!$C$36)+IF($V105=3,N($F105),0))-BZ105-DX105&lt;0.005,0,(FV104*(1+FV$5/Setup!$C$36)+IF($V105=3,N($F105),0))-BZ105-DX105)</f>
        <v>0</v>
      </c>
      <c r="FW105" s="48" t="n">
        <f aca="false">IF((FW104*(1+FW$5/Setup!$C$36)+IF($V105=4,N($F105),0))-CA105-DY105&lt;0.005,0,(FW104*(1+FW$5/Setup!$C$36)+IF($V105=4,N($F105),0))-CA105-DY105)</f>
        <v>0</v>
      </c>
      <c r="FX105" s="48" t="n">
        <f aca="false">IF((FX104*(1+FX$5/Setup!$C$36)+IF($V105=5,N($F105),0))-CB105-DZ105&lt;0.005,0,(FX104*(1+FX$5/Setup!$C$36)+IF($V105=5,N($F105),0))-CB105-DZ105)</f>
        <v>0</v>
      </c>
      <c r="FY105" s="48" t="n">
        <f aca="false">IF((FY104*(1+FY$5/Setup!$C$36)+IF($V105=6,N($F105),0))-CC105-EA105&lt;0.005,0,(FY104*(1+FY$5/Setup!$C$36)+IF($V105=6,N($F105),0))-CC105-EA105)</f>
        <v>0</v>
      </c>
      <c r="FZ105" s="48" t="n">
        <f aca="false">IF((FZ104*(1+FZ$5/Setup!$C$36)+IF($V105=7,N($F105),0))-CD105-EB105&lt;0.005,0,(FZ104*(1+FZ$5/Setup!$C$36)+IF($V105=7,N($F105),0))-CD105-EB105)</f>
        <v>0</v>
      </c>
      <c r="GA105" s="48" t="n">
        <f aca="false">IF((GA104*(1+GA$5/Setup!$C$36)+IF($V105=8,N($F105),0))-CE105-EC105&lt;0.005,0,(GA104*(1+GA$5/Setup!$C$36)+IF($V105=8,N($F105),0))-CE105-EC105)</f>
        <v>0</v>
      </c>
      <c r="GB105" s="48" t="n">
        <f aca="false">IF((GB104*(1+GB$5/Setup!$C$36)+IF($V105=9,N($F105),0))-CF105-ED105&lt;0.005,0,(GB104*(1+GB$5/Setup!$C$36)+IF($V105=9,N($F105),0))-CF105-ED105)</f>
        <v>0</v>
      </c>
      <c r="GC105" s="48" t="n">
        <f aca="false">IF((GC104*(1+GC$5/Setup!$C$36)+IF($V105=10,N($F105),0))-CG105-EE105&lt;0.005,0,(GC104*(1+GC$5/Setup!$C$36)+IF($V105=10,N($F105),0))-CG105-EE105)</f>
        <v>0</v>
      </c>
      <c r="GD105" s="48" t="n">
        <f aca="false">IF((GD104*(1+GD$5/Setup!$C$36)+IF($V105=11,N($F105),0))-CH105-EF105&lt;0.005,0,(GD104*(1+GD$5/Setup!$C$36)+IF($V105=11,N($F105),0))-CH105-EF105)</f>
        <v>0</v>
      </c>
      <c r="GE105" s="48" t="n">
        <f aca="false">IF((GE104*(1+GE$5/Setup!$C$36)+IF($V105=12,N($F105),0))-CI105-EG105&lt;0.005,0,(GE104*(1+GE$5/Setup!$C$36)+IF($V105=12,N($F105),0))-CI105-EG105)</f>
        <v>0</v>
      </c>
      <c r="GF105" s="48" t="n">
        <f aca="false">IF((GF104*(1+GF$5/Setup!$C$36)+IF($V105=13,N($F105),0))-CJ105-EH105&lt;0.005,0,(GF104*(1+GF$5/Setup!$C$36)+IF($V105=13,N($F105),0))-CJ105-EH105)</f>
        <v>0</v>
      </c>
      <c r="GG105" s="48" t="n">
        <f aca="false">IF((GG104*(1+GG$5/Setup!$C$36)+IF($V105=14,N($F105),0))-CK105-EI105&lt;0.005,0,(GG104*(1+GG$5/Setup!$C$36)+IF($V105=14,N($F105),0))-CK105-EI105)</f>
        <v>0</v>
      </c>
      <c r="GH105" s="48" t="n">
        <f aca="false">IF((GH104*(1+GH$5/Setup!$C$36)+IF($V105=15,N($F105),0))-CL105-EJ105&lt;0.005,0,(GH104*(1+GH$5/Setup!$C$36)+IF($V105=15,N($F105),0))-CL105-EJ105)</f>
        <v>0</v>
      </c>
      <c r="GI105" s="48" t="n">
        <f aca="false">IF((GI104*(1+GI$5/Setup!$C$36)+IF($V105=16,N($F105),0))-CM105-EK105&lt;0.005,0,(GI104*(1+GI$5/Setup!$C$36)+IF($V105=16,N($F105),0))-CM105-EK105)</f>
        <v>0</v>
      </c>
      <c r="GJ105" s="48" t="n">
        <f aca="false">IF((GJ104*(1+GJ$5/Setup!$C$36)+IF($V105=17,N($F105),0))-CN105-EL105&lt;0.005,0,(GJ104*(1+GJ$5/Setup!$C$36)+IF($V105=17,N($F105),0))-CN105-EL105)</f>
        <v>0</v>
      </c>
      <c r="GK105" s="48" t="n">
        <f aca="false">IF((GK104*(1+GK$5/Setup!$C$36)+IF($V105=18,N($F105),0))-CO105-EM105&lt;0.005,0,(GK104*(1+GK$5/Setup!$C$36)+IF($V105=18,N($F105),0))-CO105-EM105)</f>
        <v>0</v>
      </c>
      <c r="GL105" s="48" t="n">
        <f aca="false">IF((GL104*(1+GL$5/Setup!$C$36)+IF($V105=19,N($F105),0))-CP105-EN105&lt;0.005,0,(GL104*(1+GL$5/Setup!$C$36)+IF($V105=19,N($F105),0))-CP105-EN105)</f>
        <v>0</v>
      </c>
      <c r="GM105" s="48" t="n">
        <f aca="false">IF((GM104*(1+GM$5/Setup!$C$36)+IF($V105=20,N($F105),0))-CQ105-EO105&lt;0.005,0,(GM104*(1+GM$5/Setup!$C$36)+IF($V105=20,N($F105),0))-CQ105-EO105)</f>
        <v>0</v>
      </c>
      <c r="GN105" s="48" t="n">
        <f aca="false">IF((GN104*(1+GN$5/Setup!$C$36)+IF($V105=21,N($F105),0))-CR105-EP105&lt;0.005,0,(GN104*(1+GN$5/Setup!$C$36)+IF($V105=21,N($F105),0))-CR105-EP105)</f>
        <v>0</v>
      </c>
      <c r="GO105" s="48" t="n">
        <f aca="false">IF((GO104*(1+GO$5/Setup!$C$36)+IF($V105=22,N($F105),0))-CS105-EQ105&lt;0.005,0,(GO104*(1+GO$5/Setup!$C$36)+IF($V105=22,N($F105),0))-CS105-EQ105)</f>
        <v>0</v>
      </c>
      <c r="GP105" s="48" t="n">
        <f aca="false">IF((GP104*(1+GP$5/Setup!$C$36)+IF($V105=23,N($F105),0))-CT105-ER105&lt;0.005,0,(GP104*(1+GP$5/Setup!$C$36)+IF($V105=23,N($F105),0))-CT105-ER105)</f>
        <v>0</v>
      </c>
      <c r="GQ105" s="48" t="n">
        <f aca="false">IF((GQ104*(1+GQ$5/Setup!$C$36)+IF($V105=24,N($F105),0))-CU105-ES105&lt;0.005,0,(GQ104*(1+GQ$5/Setup!$C$36)+IF($V105=24,N($F105),0))-CU105-ES105)</f>
        <v>0</v>
      </c>
      <c r="GR105" s="48" t="n">
        <f aca="false">IF((GR104*(1+GR$5/Setup!$C$36)+IF($V105=25,N($F105),0))-CV105-ET105&lt;0.005,0,(GR104*(1+GR$5/Setup!$C$36)+IF($V105=25,N($F105),0))-CV105-ET105)</f>
        <v>0</v>
      </c>
      <c r="GS105" s="48" t="n">
        <f aca="false">IF((GS104*(1+GS$5/Setup!$C$36)+IF($V105=26,N($F105),0))-CW105-EU105&lt;0.005,0,(GS104*(1+GS$5/Setup!$C$36)+IF($V105=26,N($F105),0))-CW105-EU105)</f>
        <v>0</v>
      </c>
      <c r="GT105" s="48" t="n">
        <f aca="false">IF((GT104*(1+GT$5/Setup!$C$36)+IF($V105=27,N($F105),0))-CX105-EV105&lt;0.005,0,(GT104*(1+GT$5/Setup!$C$36)+IF($V105=27,N($F105),0))-CX105-EV105)</f>
        <v>0</v>
      </c>
      <c r="GU105" s="48" t="n">
        <f aca="false">IF((GU104*(1+GU$5/Setup!$C$36)+IF($V105=28,N($F105),0))-CY105-EW105&lt;0.005,0,(GU104*(1+GU$5/Setup!$C$36)+IF($V105=28,N($F105),0))-CY105-EW105)</f>
        <v>0</v>
      </c>
      <c r="GV105" s="48" t="n">
        <f aca="false">IF((GV104*(1+GV$5/Setup!$C$36)+IF($V105=29,N($F105),0))-CZ105-EX105&lt;0.005,0,(GV104*(1+GV$5/Setup!$C$36)+IF($V105=29,N($F105),0))-CZ105-EX105)</f>
        <v>0</v>
      </c>
      <c r="GW105" s="48" t="n">
        <f aca="false">IF((GW104*(1+GW$5/Setup!$C$36)+IF($V105=30,N($F105),0))-DA105-EY105&lt;0.005,0,(GW104*(1+GW$5/Setup!$C$36)+IF($V105=30,N($F105),0))-DA105-EY105)</f>
        <v>0</v>
      </c>
      <c r="GX105" s="48" t="n">
        <f aca="false">IF((GX104*(1+GX$5/Setup!$C$36)+IF($V105=31,N($F105),0))-DB105-EZ105&lt;0.005,0,(GX104*(1+GX$5/Setup!$C$36)+IF($V105=31,N($F105),0))-DB105-EZ105)</f>
        <v>0</v>
      </c>
      <c r="GY105" s="48" t="n">
        <f aca="false">IF((GY104*(1+GY$5/Setup!$C$36)+IF($V105=32,N($F105),0))-DC105-FA105&lt;0.005,0,(GY104*(1+GY$5/Setup!$C$36)+IF($V105=32,N($F105),0))-DC105-FA105)</f>
        <v>0</v>
      </c>
      <c r="GZ105" s="48" t="n">
        <f aca="false">IF((GZ104*(1+GZ$5/Setup!$C$36)+IF($V105=33,N($F105),0))-DD105-FB105&lt;0.005,0,(GZ104*(1+GZ$5/Setup!$C$36)+IF($V105=33,N($F105),0))-DD105-FB105)</f>
        <v>0</v>
      </c>
      <c r="HA105" s="48" t="n">
        <f aca="false">IF((HA104*(1+HA$5/Setup!$C$36)+IF($V105=34,N($F105),0))-DE105-FC105&lt;0.005,0,(HA104*(1+HA$5/Setup!$C$36)+IF($V105=34,N($F105),0))-DE105-FC105)</f>
        <v>0</v>
      </c>
      <c r="HB105" s="48" t="n">
        <f aca="false">IF((HB104*(1+HB$5/Setup!$C$36)+IF($V105=35,N($F105),0))-DF105-FD105&lt;0.005,0,(HB104*(1+HB$5/Setup!$C$36)+IF($V105=35,N($F105),0))-DF105-FD105)</f>
        <v>0</v>
      </c>
      <c r="HC105" s="48" t="n">
        <f aca="false">IF((HC104*(1+HC$5/Setup!$C$36)+IF($V105=36,N($F105),0))-DG105-FE105&lt;0.005,0,(HC104*(1+HC$5/Setup!$C$36)+IF($V105=36,N($F105),0))-DG105-FE105)</f>
        <v>0</v>
      </c>
      <c r="HD105" s="48" t="n">
        <f aca="false">IF((HD104*(1+HD$5/Setup!$C$36)+IF($V105=37,N($F105),0))-DH105-FF105&lt;0.005,0,(HD104*(1+HD$5/Setup!$C$36)+IF($V105=37,N($F105),0))-DH105-FF105)</f>
        <v>0</v>
      </c>
      <c r="HE105" s="48" t="n">
        <f aca="false">IF((HE104*(1+HE$5/Setup!$C$36)+IF($V105=38,N($F105),0))-DI105-FG105&lt;0.005,0,(HE104*(1+HE$5/Setup!$C$36)+IF($V105=38,N($F105),0))-DI105-FG105)</f>
        <v>0</v>
      </c>
      <c r="HF105" s="48" t="n">
        <f aca="false">IF((HF104*(1+HF$5/Setup!$C$36)+IF($V105=39,N($F105),0))-DJ105-FH105&lt;0.005,0,(HF104*(1+HF$5/Setup!$C$36)+IF($V105=39,N($F105),0))-DJ105-FH105)</f>
        <v>0</v>
      </c>
      <c r="HG105" s="48" t="n">
        <f aca="false">IF((HG104*(1+HG$5/Setup!$C$36)+IF($V105=40,N($F105),0))-DK105-FI105&lt;0.005,0,(HG104*(1+HG$5/Setup!$C$36)+IF($V105=40,N($F105),0))-DK105-FI105)</f>
        <v>0</v>
      </c>
      <c r="HH105" s="48" t="n">
        <f aca="false">IF((HH104*(1+HH$5/Setup!$C$36)+IF($V105=41,N($F105),0))-DL105-FJ105&lt;0.005,0,(HH104*(1+HH$5/Setup!$C$36)+IF($V105=41,N($F105),0))-DL105-FJ105)</f>
        <v>0</v>
      </c>
      <c r="HI105" s="48" t="n">
        <f aca="false">IF((HI104*(1+HI$5/Setup!$C$36)+IF($V105=42,N($F105),0))-DM105-FK105&lt;0.005,0,(HI104*(1+HI$5/Setup!$C$36)+IF($V105=42,N($F105),0))-DM105-FK105)</f>
        <v>0</v>
      </c>
      <c r="HJ105" s="48" t="n">
        <f aca="false">IF((HJ104*(1+HJ$5/Setup!$C$36)+IF($V105=43,N($F105),0))-DN105-FL105&lt;0.005,0,(HJ104*(1+HJ$5/Setup!$C$36)+IF($V105=43,N($F105),0))-DN105-FL105)</f>
        <v>0</v>
      </c>
      <c r="HK105" s="48" t="n">
        <f aca="false">IF((HK104*(1+HK$5/Setup!$C$36)+IF($V105=44,N($F105),0))-DO105-FM105&lt;0.005,0,(HK104*(1+HK$5/Setup!$C$36)+IF($V105=44,N($F105),0))-DO105-FM105)</f>
        <v>0</v>
      </c>
      <c r="HL105" s="48" t="n">
        <f aca="false">IF((HL104*(1+HL$5/Setup!$C$36)+IF($V105=45,N($F105),0))-DP105-FN105&lt;0.005,0,(HL104*(1+HL$5/Setup!$C$36)+IF($V105=45,N($F105),0))-DP105-FN105)</f>
        <v>0</v>
      </c>
      <c r="HM105" s="48" t="n">
        <f aca="false">IF((HM104*(1+HM$5/Setup!$C$36)+IF($V105=46,N($F105),0))-DQ105-FO105&lt;0.005,0,(HM104*(1+HM$5/Setup!$C$36)+IF($V105=46,N($F105),0))-DQ105-FO105)</f>
        <v>0</v>
      </c>
      <c r="HN105" s="48" t="n">
        <f aca="false">IF((HN104*(1+HN$5/Setup!$C$36)+IF($V105=47,N($F105),0))-DR105-FP105&lt;0.005,0,(HN104*(1+HN$5/Setup!$C$36)+IF($V105=47,N($F105),0))-DR105-FP105)</f>
        <v>0</v>
      </c>
      <c r="HO105" s="48" t="n">
        <f aca="false">IF((HO104*(1+HO$5/Setup!$C$36)+IF($V105=48,N($F105),0))-DS105-FQ105&lt;0.005,0,(HO104*(1+HO$5/Setup!$C$36)+IF($V105=48,N($F105),0))-DS105-FQ105)</f>
        <v>0</v>
      </c>
      <c r="HP105" s="48" t="n">
        <f aca="false">IF((HP104*(1+HP$5/Setup!$C$36)+IF($V105=49,N($F105),0))-DT105-FR105&lt;0.005,0,(HP104*(1+HP$5/Setup!$C$36)+IF($V105=49,N($F105),0))-DT105-FR105)</f>
        <v>0</v>
      </c>
      <c r="HQ105" s="48" t="n">
        <f aca="false">IF((HQ104*(1+HQ$5/Setup!$C$36)+IF($V105=50,N($F105),0))-DU105-FS105&lt;0.005,0,(HQ104*(1+HQ$5/Setup!$C$36)+IF($V105=50,N($F105),0))-DU105-FS105)</f>
        <v>0</v>
      </c>
    </row>
    <row r="106" customFormat="false" ht="15" hidden="false" customHeight="false" outlineLevel="0" collapsed="false">
      <c r="A106" s="44" t="n">
        <v>98</v>
      </c>
      <c r="B106" s="45" t="n">
        <f aca="false">IF(Setup!$C$7="Every month",EDATE(Setup!$C$8,($A106-1)),IF(Setup!$C$7="Twice a month",DATE(YEAR(Setup!$C$8),MONTH(Setup!$C$8)+INT((($A106-1)+Setup!$C$41)/2),MIN(IF(MOD(($A106-1)+Setup!$C$41,2)=0,Setup!$C$39,Setup!$C$40),DAY(EOMONTH(DATE(YEAR(Setup!$C$8),MONTH(Setup!$C$8)+INT((($A106-1)+Setup!$C$41)/2),1),0)))),Setup!$C$8+($A106-1)*IF(Setup!$C$7="Every week",7,14)))</f>
        <v>47683</v>
      </c>
      <c r="C106" s="45" t="n">
        <f aca="false">IF(Setup!$C$7="Every month",EDATE(Setup!$C$8,$A106),IF(Setup!$C$7="Twice a month",DATE(YEAR(Setup!$C$8),MONTH(Setup!$C$8)+INT(($A106+Setup!$C$41)/2),MIN(IF(MOD($A106+Setup!$C$41,2)=0,Setup!$C$39,Setup!$C$40),DAY(EOMONTH(DATE(YEAR(Setup!$C$8),MONTH(Setup!$C$8)+INT(($A106+Setup!$C$41)/2),1),0)))),Setup!$C$8+$A106*IF(Setup!$C$7="Every week",7,14)))</f>
        <v>47697</v>
      </c>
      <c r="D106" s="46"/>
      <c r="E106" s="47"/>
      <c r="F106" s="47"/>
      <c r="G106" s="47"/>
      <c r="H106" s="47"/>
      <c r="I106" s="48" t="n">
        <f aca="false">N(Setup!$C$11)+N(E106)</f>
        <v>100</v>
      </c>
      <c r="J106" s="48" t="n">
        <f aca="false">MIN(Setup!$C$37,MAX(I106,0))</f>
        <v>9.23076923076923</v>
      </c>
      <c r="K106" s="48" t="n">
        <f aca="false">MIN(MAX(N(Setup!$C$14)-L105,0),MAX(I106-J106,0))</f>
        <v>0</v>
      </c>
      <c r="L106" s="48" t="n">
        <f aca="false">L105+K106-N(G106)</f>
        <v>500</v>
      </c>
      <c r="M106" s="48" t="n">
        <f aca="false">M105+J106-N(H106)</f>
        <v>904.615384615387</v>
      </c>
      <c r="N106" s="48" t="n">
        <f aca="false">SUM(BX106:DU106)</f>
        <v>0</v>
      </c>
      <c r="O106" s="48" t="n">
        <f aca="false">SUM(Z106:BW106)-N106</f>
        <v>40</v>
      </c>
      <c r="P106" s="48" t="n">
        <f aca="false">MAX(I106-J106-K106,0)+O106</f>
        <v>130.769230769231</v>
      </c>
      <c r="Q106" s="48" t="n">
        <f aca="false">SUM(DV106:FS106)</f>
        <v>0</v>
      </c>
      <c r="R106" s="49" t="n">
        <f aca="false">N106+J106+K106+Q106</f>
        <v>9.23076923076923</v>
      </c>
      <c r="S106" s="48" t="n">
        <f aca="false">T106-T105-N(F106)+N106+Q106</f>
        <v>0</v>
      </c>
      <c r="T106" s="49" t="n">
        <f aca="false">SUM(FT106:HQ106)</f>
        <v>0</v>
      </c>
      <c r="U106" s="44" t="str">
        <f aca="false">IF(T105&lt;0.005,"",INDEX(Helpers!$C$2:$C$51,IF(_xlfn.MINIFS($DV$6:$FS$6,DV106:FS106,"&gt;0.005")=0,V106,_xlfn.MINIFS($DV$6:$FS$6,DV106:FS106,"&gt;0.005"))))</f>
        <v/>
      </c>
      <c r="V106" s="44" t="n">
        <f aca="false">IF(_xlfn.MINIFS($FT$6:$HQ$6,FT105:HQ105,"&gt;0.005")=0,1,_xlfn.MINIFS($FT$6:$HQ$6,FT105:HQ105,"&gt;0.005"))</f>
        <v>1</v>
      </c>
      <c r="W106" s="44" t="n">
        <f aca="false">IF(AND(D106&lt;&gt;"Paid",T105&gt;0.005),1,0)</f>
        <v>0</v>
      </c>
      <c r="X106" s="48" t="n">
        <f aca="false">SUMPRODUCT(((Helpers!$G$2:$G$51*(1+(Helpers!$D$2:$D$51+0.000000001)/12)^(($B106-Setup!$C$8)/(365.25/12))-Helpers!$E$2:$E$51*((1+(Helpers!$D$2:$D$51+0.000000001)/12)^(($B106-Setup!$C$8)/(365.25/12))-1)/((Helpers!$D$2:$D$51+0.000000001)/12))&gt;0)*(Helpers!$G$2:$G$51*(1+(Helpers!$D$2:$D$51+0.000000001)/12)^(($B106-Setup!$C$8)/(365.25/12))-Helpers!$E$2:$E$51*((1+(Helpers!$D$2:$D$51+0.000000001)/12)^(($B106-Setup!$C$8)/(365.25/12))-1)/((Helpers!$D$2:$D$51+0.000000001)/12)))</f>
        <v>0</v>
      </c>
      <c r="Y106" s="48"/>
      <c r="Z106" s="48" t="n">
        <f aca="false">IF(OR(N(Z$5)=0,Z$6=""),0,Z$5*((DATE(YEAR($B106),MONTH($B106),MIN(Z$6,DAY(EOMONTH($B106,0))))&gt;=$B106)*(DATE(YEAR($B106),MONTH($B106),MIN(Z$6,DAY(EOMONTH($B106,0))))&lt;$C106)+(DATE(YEAR($B106),MONTH($B106)+1,MIN(Z$6,DAY(EOMONTH($B106,1))))&gt;=$B106)*(DATE(YEAR($B106),MONTH($B106)+1,MIN(Z$6,DAY(EOMONTH($B106,1))))&lt;$C106)))</f>
        <v>0</v>
      </c>
      <c r="AA106" s="48" t="n">
        <f aca="false">IF(OR(N(AA$5)=0,AA$6=""),0,AA$5*((DATE(YEAR($B106),MONTH($B106),MIN(AA$6,DAY(EOMONTH($B106,0))))&gt;=$B106)*(DATE(YEAR($B106),MONTH($B106),MIN(AA$6,DAY(EOMONTH($B106,0))))&lt;$C106)+(DATE(YEAR($B106),MONTH($B106)+1,MIN(AA$6,DAY(EOMONTH($B106,1))))&gt;=$B106)*(DATE(YEAR($B106),MONTH($B106)+1,MIN(AA$6,DAY(EOMONTH($B106,1))))&lt;$C106)))</f>
        <v>40</v>
      </c>
      <c r="AB106" s="48" t="n">
        <f aca="false">IF(OR(N(AB$5)=0,AB$6=""),0,AB$5*((DATE(YEAR($B106),MONTH($B106),MIN(AB$6,DAY(EOMONTH($B106,0))))&gt;=$B106)*(DATE(YEAR($B106),MONTH($B106),MIN(AB$6,DAY(EOMONTH($B106,0))))&lt;$C106)+(DATE(YEAR($B106),MONTH($B106)+1,MIN(AB$6,DAY(EOMONTH($B106,1))))&gt;=$B106)*(DATE(YEAR($B106),MONTH($B106)+1,MIN(AB$6,DAY(EOMONTH($B106,1))))&lt;$C106)))</f>
        <v>0</v>
      </c>
      <c r="AC106" s="48" t="n">
        <f aca="false">IF(OR(N(AC$5)=0,AC$6=""),0,AC$5*((DATE(YEAR($B106),MONTH($B106),MIN(AC$6,DAY(EOMONTH($B106,0))))&gt;=$B106)*(DATE(YEAR($B106),MONTH($B106),MIN(AC$6,DAY(EOMONTH($B106,0))))&lt;$C106)+(DATE(YEAR($B106),MONTH($B106)+1,MIN(AC$6,DAY(EOMONTH($B106,1))))&gt;=$B106)*(DATE(YEAR($B106),MONTH($B106)+1,MIN(AC$6,DAY(EOMONTH($B106,1))))&lt;$C106)))</f>
        <v>0</v>
      </c>
      <c r="AD106" s="48" t="n">
        <f aca="false">IF(OR(N(AD$5)=0,AD$6=""),0,AD$5*((DATE(YEAR($B106),MONTH($B106),MIN(AD$6,DAY(EOMONTH($B106,0))))&gt;=$B106)*(DATE(YEAR($B106),MONTH($B106),MIN(AD$6,DAY(EOMONTH($B106,0))))&lt;$C106)+(DATE(YEAR($B106),MONTH($B106)+1,MIN(AD$6,DAY(EOMONTH($B106,1))))&gt;=$B106)*(DATE(YEAR($B106),MONTH($B106)+1,MIN(AD$6,DAY(EOMONTH($B106,1))))&lt;$C106)))</f>
        <v>0</v>
      </c>
      <c r="AE106" s="48" t="n">
        <f aca="false">IF(OR(N(AE$5)=0,AE$6=""),0,AE$5*((DATE(YEAR($B106),MONTH($B106),MIN(AE$6,DAY(EOMONTH($B106,0))))&gt;=$B106)*(DATE(YEAR($B106),MONTH($B106),MIN(AE$6,DAY(EOMONTH($B106,0))))&lt;$C106)+(DATE(YEAR($B106),MONTH($B106)+1,MIN(AE$6,DAY(EOMONTH($B106,1))))&gt;=$B106)*(DATE(YEAR($B106),MONTH($B106)+1,MIN(AE$6,DAY(EOMONTH($B106,1))))&lt;$C106)))</f>
        <v>0</v>
      </c>
      <c r="AF106" s="48" t="n">
        <f aca="false">IF(OR(N(AF$5)=0,AF$6=""),0,AF$5*((DATE(YEAR($B106),MONTH($B106),MIN(AF$6,DAY(EOMONTH($B106,0))))&gt;=$B106)*(DATE(YEAR($B106),MONTH($B106),MIN(AF$6,DAY(EOMONTH($B106,0))))&lt;$C106)+(DATE(YEAR($B106),MONTH($B106)+1,MIN(AF$6,DAY(EOMONTH($B106,1))))&gt;=$B106)*(DATE(YEAR($B106),MONTH($B106)+1,MIN(AF$6,DAY(EOMONTH($B106,1))))&lt;$C106)))</f>
        <v>0</v>
      </c>
      <c r="AG106" s="48" t="n">
        <f aca="false">IF(OR(N(AG$5)=0,AG$6=""),0,AG$5*((DATE(YEAR($B106),MONTH($B106),MIN(AG$6,DAY(EOMONTH($B106,0))))&gt;=$B106)*(DATE(YEAR($B106),MONTH($B106),MIN(AG$6,DAY(EOMONTH($B106,0))))&lt;$C106)+(DATE(YEAR($B106),MONTH($B106)+1,MIN(AG$6,DAY(EOMONTH($B106,1))))&gt;=$B106)*(DATE(YEAR($B106),MONTH($B106)+1,MIN(AG$6,DAY(EOMONTH($B106,1))))&lt;$C106)))</f>
        <v>0</v>
      </c>
      <c r="AH106" s="48" t="n">
        <f aca="false">IF(OR(N(AH$5)=0,AH$6=""),0,AH$5*((DATE(YEAR($B106),MONTH($B106),MIN(AH$6,DAY(EOMONTH($B106,0))))&gt;=$B106)*(DATE(YEAR($B106),MONTH($B106),MIN(AH$6,DAY(EOMONTH($B106,0))))&lt;$C106)+(DATE(YEAR($B106),MONTH($B106)+1,MIN(AH$6,DAY(EOMONTH($B106,1))))&gt;=$B106)*(DATE(YEAR($B106),MONTH($B106)+1,MIN(AH$6,DAY(EOMONTH($B106,1))))&lt;$C106)))</f>
        <v>0</v>
      </c>
      <c r="AI106" s="48" t="n">
        <f aca="false">IF(OR(N(AI$5)=0,AI$6=""),0,AI$5*((DATE(YEAR($B106),MONTH($B106),MIN(AI$6,DAY(EOMONTH($B106,0))))&gt;=$B106)*(DATE(YEAR($B106),MONTH($B106),MIN(AI$6,DAY(EOMONTH($B106,0))))&lt;$C106)+(DATE(YEAR($B106),MONTH($B106)+1,MIN(AI$6,DAY(EOMONTH($B106,1))))&gt;=$B106)*(DATE(YEAR($B106),MONTH($B106)+1,MIN(AI$6,DAY(EOMONTH($B106,1))))&lt;$C106)))</f>
        <v>0</v>
      </c>
      <c r="AJ106" s="48" t="n">
        <f aca="false">IF(OR(N(AJ$5)=0,AJ$6=""),0,AJ$5*((DATE(YEAR($B106),MONTH($B106),MIN(AJ$6,DAY(EOMONTH($B106,0))))&gt;=$B106)*(DATE(YEAR($B106),MONTH($B106),MIN(AJ$6,DAY(EOMONTH($B106,0))))&lt;$C106)+(DATE(YEAR($B106),MONTH($B106)+1,MIN(AJ$6,DAY(EOMONTH($B106,1))))&gt;=$B106)*(DATE(YEAR($B106),MONTH($B106)+1,MIN(AJ$6,DAY(EOMONTH($B106,1))))&lt;$C106)))</f>
        <v>0</v>
      </c>
      <c r="AK106" s="48" t="n">
        <f aca="false">IF(OR(N(AK$5)=0,AK$6=""),0,AK$5*((DATE(YEAR($B106),MONTH($B106),MIN(AK$6,DAY(EOMONTH($B106,0))))&gt;=$B106)*(DATE(YEAR($B106),MONTH($B106),MIN(AK$6,DAY(EOMONTH($B106,0))))&lt;$C106)+(DATE(YEAR($B106),MONTH($B106)+1,MIN(AK$6,DAY(EOMONTH($B106,1))))&gt;=$B106)*(DATE(YEAR($B106),MONTH($B106)+1,MIN(AK$6,DAY(EOMONTH($B106,1))))&lt;$C106)))</f>
        <v>0</v>
      </c>
      <c r="AL106" s="48" t="n">
        <f aca="false">IF(OR(N(AL$5)=0,AL$6=""),0,AL$5*((DATE(YEAR($B106),MONTH($B106),MIN(AL$6,DAY(EOMONTH($B106,0))))&gt;=$B106)*(DATE(YEAR($B106),MONTH($B106),MIN(AL$6,DAY(EOMONTH($B106,0))))&lt;$C106)+(DATE(YEAR($B106),MONTH($B106)+1,MIN(AL$6,DAY(EOMONTH($B106,1))))&gt;=$B106)*(DATE(YEAR($B106),MONTH($B106)+1,MIN(AL$6,DAY(EOMONTH($B106,1))))&lt;$C106)))</f>
        <v>0</v>
      </c>
      <c r="AM106" s="48" t="n">
        <f aca="false">IF(OR(N(AM$5)=0,AM$6=""),0,AM$5*((DATE(YEAR($B106),MONTH($B106),MIN(AM$6,DAY(EOMONTH($B106,0))))&gt;=$B106)*(DATE(YEAR($B106),MONTH($B106),MIN(AM$6,DAY(EOMONTH($B106,0))))&lt;$C106)+(DATE(YEAR($B106),MONTH($B106)+1,MIN(AM$6,DAY(EOMONTH($B106,1))))&gt;=$B106)*(DATE(YEAR($B106),MONTH($B106)+1,MIN(AM$6,DAY(EOMONTH($B106,1))))&lt;$C106)))</f>
        <v>0</v>
      </c>
      <c r="AN106" s="48" t="n">
        <f aca="false">IF(OR(N(AN$5)=0,AN$6=""),0,AN$5*((DATE(YEAR($B106),MONTH($B106),MIN(AN$6,DAY(EOMONTH($B106,0))))&gt;=$B106)*(DATE(YEAR($B106),MONTH($B106),MIN(AN$6,DAY(EOMONTH($B106,0))))&lt;$C106)+(DATE(YEAR($B106),MONTH($B106)+1,MIN(AN$6,DAY(EOMONTH($B106,1))))&gt;=$B106)*(DATE(YEAR($B106),MONTH($B106)+1,MIN(AN$6,DAY(EOMONTH($B106,1))))&lt;$C106)))</f>
        <v>0</v>
      </c>
      <c r="AO106" s="48" t="n">
        <f aca="false">IF(OR(N(AO$5)=0,AO$6=""),0,AO$5*((DATE(YEAR($B106),MONTH($B106),MIN(AO$6,DAY(EOMONTH($B106,0))))&gt;=$B106)*(DATE(YEAR($B106),MONTH($B106),MIN(AO$6,DAY(EOMONTH($B106,0))))&lt;$C106)+(DATE(YEAR($B106),MONTH($B106)+1,MIN(AO$6,DAY(EOMONTH($B106,1))))&gt;=$B106)*(DATE(YEAR($B106),MONTH($B106)+1,MIN(AO$6,DAY(EOMONTH($B106,1))))&lt;$C106)))</f>
        <v>0</v>
      </c>
      <c r="AP106" s="48" t="n">
        <f aca="false">IF(OR(N(AP$5)=0,AP$6=""),0,AP$5*((DATE(YEAR($B106),MONTH($B106),MIN(AP$6,DAY(EOMONTH($B106,0))))&gt;=$B106)*(DATE(YEAR($B106),MONTH($B106),MIN(AP$6,DAY(EOMONTH($B106,0))))&lt;$C106)+(DATE(YEAR($B106),MONTH($B106)+1,MIN(AP$6,DAY(EOMONTH($B106,1))))&gt;=$B106)*(DATE(YEAR($B106),MONTH($B106)+1,MIN(AP$6,DAY(EOMONTH($B106,1))))&lt;$C106)))</f>
        <v>0</v>
      </c>
      <c r="AQ106" s="48" t="n">
        <f aca="false">IF(OR(N(AQ$5)=0,AQ$6=""),0,AQ$5*((DATE(YEAR($B106),MONTH($B106),MIN(AQ$6,DAY(EOMONTH($B106,0))))&gt;=$B106)*(DATE(YEAR($B106),MONTH($B106),MIN(AQ$6,DAY(EOMONTH($B106,0))))&lt;$C106)+(DATE(YEAR($B106),MONTH($B106)+1,MIN(AQ$6,DAY(EOMONTH($B106,1))))&gt;=$B106)*(DATE(YEAR($B106),MONTH($B106)+1,MIN(AQ$6,DAY(EOMONTH($B106,1))))&lt;$C106)))</f>
        <v>0</v>
      </c>
      <c r="AR106" s="48" t="n">
        <f aca="false">IF(OR(N(AR$5)=0,AR$6=""),0,AR$5*((DATE(YEAR($B106),MONTH($B106),MIN(AR$6,DAY(EOMONTH($B106,0))))&gt;=$B106)*(DATE(YEAR($B106),MONTH($B106),MIN(AR$6,DAY(EOMONTH($B106,0))))&lt;$C106)+(DATE(YEAR($B106),MONTH($B106)+1,MIN(AR$6,DAY(EOMONTH($B106,1))))&gt;=$B106)*(DATE(YEAR($B106),MONTH($B106)+1,MIN(AR$6,DAY(EOMONTH($B106,1))))&lt;$C106)))</f>
        <v>0</v>
      </c>
      <c r="AS106" s="48" t="n">
        <f aca="false">IF(OR(N(AS$5)=0,AS$6=""),0,AS$5*((DATE(YEAR($B106),MONTH($B106),MIN(AS$6,DAY(EOMONTH($B106,0))))&gt;=$B106)*(DATE(YEAR($B106),MONTH($B106),MIN(AS$6,DAY(EOMONTH($B106,0))))&lt;$C106)+(DATE(YEAR($B106),MONTH($B106)+1,MIN(AS$6,DAY(EOMONTH($B106,1))))&gt;=$B106)*(DATE(YEAR($B106),MONTH($B106)+1,MIN(AS$6,DAY(EOMONTH($B106,1))))&lt;$C106)))</f>
        <v>0</v>
      </c>
      <c r="AT106" s="48" t="n">
        <f aca="false">IF(OR(N(AT$5)=0,AT$6=""),0,AT$5*((DATE(YEAR($B106),MONTH($B106),MIN(AT$6,DAY(EOMONTH($B106,0))))&gt;=$B106)*(DATE(YEAR($B106),MONTH($B106),MIN(AT$6,DAY(EOMONTH($B106,0))))&lt;$C106)+(DATE(YEAR($B106),MONTH($B106)+1,MIN(AT$6,DAY(EOMONTH($B106,1))))&gt;=$B106)*(DATE(YEAR($B106),MONTH($B106)+1,MIN(AT$6,DAY(EOMONTH($B106,1))))&lt;$C106)))</f>
        <v>0</v>
      </c>
      <c r="AU106" s="48" t="n">
        <f aca="false">IF(OR(N(AU$5)=0,AU$6=""),0,AU$5*((DATE(YEAR($B106),MONTH($B106),MIN(AU$6,DAY(EOMONTH($B106,0))))&gt;=$B106)*(DATE(YEAR($B106),MONTH($B106),MIN(AU$6,DAY(EOMONTH($B106,0))))&lt;$C106)+(DATE(YEAR($B106),MONTH($B106)+1,MIN(AU$6,DAY(EOMONTH($B106,1))))&gt;=$B106)*(DATE(YEAR($B106),MONTH($B106)+1,MIN(AU$6,DAY(EOMONTH($B106,1))))&lt;$C106)))</f>
        <v>0</v>
      </c>
      <c r="AV106" s="48" t="n">
        <f aca="false">IF(OR(N(AV$5)=0,AV$6=""),0,AV$5*((DATE(YEAR($B106),MONTH($B106),MIN(AV$6,DAY(EOMONTH($B106,0))))&gt;=$B106)*(DATE(YEAR($B106),MONTH($B106),MIN(AV$6,DAY(EOMONTH($B106,0))))&lt;$C106)+(DATE(YEAR($B106),MONTH($B106)+1,MIN(AV$6,DAY(EOMONTH($B106,1))))&gt;=$B106)*(DATE(YEAR($B106),MONTH($B106)+1,MIN(AV$6,DAY(EOMONTH($B106,1))))&lt;$C106)))</f>
        <v>0</v>
      </c>
      <c r="AW106" s="48" t="n">
        <f aca="false">IF(OR(N(AW$5)=0,AW$6=""),0,AW$5*((DATE(YEAR($B106),MONTH($B106),MIN(AW$6,DAY(EOMONTH($B106,0))))&gt;=$B106)*(DATE(YEAR($B106),MONTH($B106),MIN(AW$6,DAY(EOMONTH($B106,0))))&lt;$C106)+(DATE(YEAR($B106),MONTH($B106)+1,MIN(AW$6,DAY(EOMONTH($B106,1))))&gt;=$B106)*(DATE(YEAR($B106),MONTH($B106)+1,MIN(AW$6,DAY(EOMONTH($B106,1))))&lt;$C106)))</f>
        <v>0</v>
      </c>
      <c r="AX106" s="48" t="n">
        <f aca="false">IF(OR(N(AX$5)=0,AX$6=""),0,AX$5*((DATE(YEAR($B106),MONTH($B106),MIN(AX$6,DAY(EOMONTH($B106,0))))&gt;=$B106)*(DATE(YEAR($B106),MONTH($B106),MIN(AX$6,DAY(EOMONTH($B106,0))))&lt;$C106)+(DATE(YEAR($B106),MONTH($B106)+1,MIN(AX$6,DAY(EOMONTH($B106,1))))&gt;=$B106)*(DATE(YEAR($B106),MONTH($B106)+1,MIN(AX$6,DAY(EOMONTH($B106,1))))&lt;$C106)))</f>
        <v>0</v>
      </c>
      <c r="AY106" s="48" t="n">
        <f aca="false">IF(OR(N(AY$5)=0,AY$6=""),0,AY$5*((DATE(YEAR($B106),MONTH($B106),MIN(AY$6,DAY(EOMONTH($B106,0))))&gt;=$B106)*(DATE(YEAR($B106),MONTH($B106),MIN(AY$6,DAY(EOMONTH($B106,0))))&lt;$C106)+(DATE(YEAR($B106),MONTH($B106)+1,MIN(AY$6,DAY(EOMONTH($B106,1))))&gt;=$B106)*(DATE(YEAR($B106),MONTH($B106)+1,MIN(AY$6,DAY(EOMONTH($B106,1))))&lt;$C106)))</f>
        <v>0</v>
      </c>
      <c r="AZ106" s="48" t="n">
        <f aca="false">IF(OR(N(AZ$5)=0,AZ$6=""),0,AZ$5*((DATE(YEAR($B106),MONTH($B106),MIN(AZ$6,DAY(EOMONTH($B106,0))))&gt;=$B106)*(DATE(YEAR($B106),MONTH($B106),MIN(AZ$6,DAY(EOMONTH($B106,0))))&lt;$C106)+(DATE(YEAR($B106),MONTH($B106)+1,MIN(AZ$6,DAY(EOMONTH($B106,1))))&gt;=$B106)*(DATE(YEAR($B106),MONTH($B106)+1,MIN(AZ$6,DAY(EOMONTH($B106,1))))&lt;$C106)))</f>
        <v>0</v>
      </c>
      <c r="BA106" s="48" t="n">
        <f aca="false">IF(OR(N(BA$5)=0,BA$6=""),0,BA$5*((DATE(YEAR($B106),MONTH($B106),MIN(BA$6,DAY(EOMONTH($B106,0))))&gt;=$B106)*(DATE(YEAR($B106),MONTH($B106),MIN(BA$6,DAY(EOMONTH($B106,0))))&lt;$C106)+(DATE(YEAR($B106),MONTH($B106)+1,MIN(BA$6,DAY(EOMONTH($B106,1))))&gt;=$B106)*(DATE(YEAR($B106),MONTH($B106)+1,MIN(BA$6,DAY(EOMONTH($B106,1))))&lt;$C106)))</f>
        <v>0</v>
      </c>
      <c r="BB106" s="48" t="n">
        <f aca="false">IF(OR(N(BB$5)=0,BB$6=""),0,BB$5*((DATE(YEAR($B106),MONTH($B106),MIN(BB$6,DAY(EOMONTH($B106,0))))&gt;=$B106)*(DATE(YEAR($B106),MONTH($B106),MIN(BB$6,DAY(EOMONTH($B106,0))))&lt;$C106)+(DATE(YEAR($B106),MONTH($B106)+1,MIN(BB$6,DAY(EOMONTH($B106,1))))&gt;=$B106)*(DATE(YEAR($B106),MONTH($B106)+1,MIN(BB$6,DAY(EOMONTH($B106,1))))&lt;$C106)))</f>
        <v>0</v>
      </c>
      <c r="BC106" s="48" t="n">
        <f aca="false">IF(OR(N(BC$5)=0,BC$6=""),0,BC$5*((DATE(YEAR($B106),MONTH($B106),MIN(BC$6,DAY(EOMONTH($B106,0))))&gt;=$B106)*(DATE(YEAR($B106),MONTH($B106),MIN(BC$6,DAY(EOMONTH($B106,0))))&lt;$C106)+(DATE(YEAR($B106),MONTH($B106)+1,MIN(BC$6,DAY(EOMONTH($B106,1))))&gt;=$B106)*(DATE(YEAR($B106),MONTH($B106)+1,MIN(BC$6,DAY(EOMONTH($B106,1))))&lt;$C106)))</f>
        <v>0</v>
      </c>
      <c r="BD106" s="48" t="n">
        <f aca="false">IF(OR(N(BD$5)=0,BD$6=""),0,BD$5*((DATE(YEAR($B106),MONTH($B106),MIN(BD$6,DAY(EOMONTH($B106,0))))&gt;=$B106)*(DATE(YEAR($B106),MONTH($B106),MIN(BD$6,DAY(EOMONTH($B106,0))))&lt;$C106)+(DATE(YEAR($B106),MONTH($B106)+1,MIN(BD$6,DAY(EOMONTH($B106,1))))&gt;=$B106)*(DATE(YEAR($B106),MONTH($B106)+1,MIN(BD$6,DAY(EOMONTH($B106,1))))&lt;$C106)))</f>
        <v>0</v>
      </c>
      <c r="BE106" s="48" t="n">
        <f aca="false">IF(OR(N(BE$5)=0,BE$6=""),0,BE$5*((DATE(YEAR($B106),MONTH($B106),MIN(BE$6,DAY(EOMONTH($B106,0))))&gt;=$B106)*(DATE(YEAR($B106),MONTH($B106),MIN(BE$6,DAY(EOMONTH($B106,0))))&lt;$C106)+(DATE(YEAR($B106),MONTH($B106)+1,MIN(BE$6,DAY(EOMONTH($B106,1))))&gt;=$B106)*(DATE(YEAR($B106),MONTH($B106)+1,MIN(BE$6,DAY(EOMONTH($B106,1))))&lt;$C106)))</f>
        <v>0</v>
      </c>
      <c r="BF106" s="48" t="n">
        <f aca="false">IF(OR(N(BF$5)=0,BF$6=""),0,BF$5*((DATE(YEAR($B106),MONTH($B106),MIN(BF$6,DAY(EOMONTH($B106,0))))&gt;=$B106)*(DATE(YEAR($B106),MONTH($B106),MIN(BF$6,DAY(EOMONTH($B106,0))))&lt;$C106)+(DATE(YEAR($B106),MONTH($B106)+1,MIN(BF$6,DAY(EOMONTH($B106,1))))&gt;=$B106)*(DATE(YEAR($B106),MONTH($B106)+1,MIN(BF$6,DAY(EOMONTH($B106,1))))&lt;$C106)))</f>
        <v>0</v>
      </c>
      <c r="BG106" s="48" t="n">
        <f aca="false">IF(OR(N(BG$5)=0,BG$6=""),0,BG$5*((DATE(YEAR($B106),MONTH($B106),MIN(BG$6,DAY(EOMONTH($B106,0))))&gt;=$B106)*(DATE(YEAR($B106),MONTH($B106),MIN(BG$6,DAY(EOMONTH($B106,0))))&lt;$C106)+(DATE(YEAR($B106),MONTH($B106)+1,MIN(BG$6,DAY(EOMONTH($B106,1))))&gt;=$B106)*(DATE(YEAR($B106),MONTH($B106)+1,MIN(BG$6,DAY(EOMONTH($B106,1))))&lt;$C106)))</f>
        <v>0</v>
      </c>
      <c r="BH106" s="48" t="n">
        <f aca="false">IF(OR(N(BH$5)=0,BH$6=""),0,BH$5*((DATE(YEAR($B106),MONTH($B106),MIN(BH$6,DAY(EOMONTH($B106,0))))&gt;=$B106)*(DATE(YEAR($B106),MONTH($B106),MIN(BH$6,DAY(EOMONTH($B106,0))))&lt;$C106)+(DATE(YEAR($B106),MONTH($B106)+1,MIN(BH$6,DAY(EOMONTH($B106,1))))&gt;=$B106)*(DATE(YEAR($B106),MONTH($B106)+1,MIN(BH$6,DAY(EOMONTH($B106,1))))&lt;$C106)))</f>
        <v>0</v>
      </c>
      <c r="BI106" s="48" t="n">
        <f aca="false">IF(OR(N(BI$5)=0,BI$6=""),0,BI$5*((DATE(YEAR($B106),MONTH($B106),MIN(BI$6,DAY(EOMONTH($B106,0))))&gt;=$B106)*(DATE(YEAR($B106),MONTH($B106),MIN(BI$6,DAY(EOMONTH($B106,0))))&lt;$C106)+(DATE(YEAR($B106),MONTH($B106)+1,MIN(BI$6,DAY(EOMONTH($B106,1))))&gt;=$B106)*(DATE(YEAR($B106),MONTH($B106)+1,MIN(BI$6,DAY(EOMONTH($B106,1))))&lt;$C106)))</f>
        <v>0</v>
      </c>
      <c r="BJ106" s="48" t="n">
        <f aca="false">IF(OR(N(BJ$5)=0,BJ$6=""),0,BJ$5*((DATE(YEAR($B106),MONTH($B106),MIN(BJ$6,DAY(EOMONTH($B106,0))))&gt;=$B106)*(DATE(YEAR($B106),MONTH($B106),MIN(BJ$6,DAY(EOMONTH($B106,0))))&lt;$C106)+(DATE(YEAR($B106),MONTH($B106)+1,MIN(BJ$6,DAY(EOMONTH($B106,1))))&gt;=$B106)*(DATE(YEAR($B106),MONTH($B106)+1,MIN(BJ$6,DAY(EOMONTH($B106,1))))&lt;$C106)))</f>
        <v>0</v>
      </c>
      <c r="BK106" s="48" t="n">
        <f aca="false">IF(OR(N(BK$5)=0,BK$6=""),0,BK$5*((DATE(YEAR($B106),MONTH($B106),MIN(BK$6,DAY(EOMONTH($B106,0))))&gt;=$B106)*(DATE(YEAR($B106),MONTH($B106),MIN(BK$6,DAY(EOMONTH($B106,0))))&lt;$C106)+(DATE(YEAR($B106),MONTH($B106)+1,MIN(BK$6,DAY(EOMONTH($B106,1))))&gt;=$B106)*(DATE(YEAR($B106),MONTH($B106)+1,MIN(BK$6,DAY(EOMONTH($B106,1))))&lt;$C106)))</f>
        <v>0</v>
      </c>
      <c r="BL106" s="48" t="n">
        <f aca="false">IF(OR(N(BL$5)=0,BL$6=""),0,BL$5*((DATE(YEAR($B106),MONTH($B106),MIN(BL$6,DAY(EOMONTH($B106,0))))&gt;=$B106)*(DATE(YEAR($B106),MONTH($B106),MIN(BL$6,DAY(EOMONTH($B106,0))))&lt;$C106)+(DATE(YEAR($B106),MONTH($B106)+1,MIN(BL$6,DAY(EOMONTH($B106,1))))&gt;=$B106)*(DATE(YEAR($B106),MONTH($B106)+1,MIN(BL$6,DAY(EOMONTH($B106,1))))&lt;$C106)))</f>
        <v>0</v>
      </c>
      <c r="BM106" s="48" t="n">
        <f aca="false">IF(OR(N(BM$5)=0,BM$6=""),0,BM$5*((DATE(YEAR($B106),MONTH($B106),MIN(BM$6,DAY(EOMONTH($B106,0))))&gt;=$B106)*(DATE(YEAR($B106),MONTH($B106),MIN(BM$6,DAY(EOMONTH($B106,0))))&lt;$C106)+(DATE(YEAR($B106),MONTH($B106)+1,MIN(BM$6,DAY(EOMONTH($B106,1))))&gt;=$B106)*(DATE(YEAR($B106),MONTH($B106)+1,MIN(BM$6,DAY(EOMONTH($B106,1))))&lt;$C106)))</f>
        <v>0</v>
      </c>
      <c r="BN106" s="48" t="n">
        <f aca="false">IF(OR(N(BN$5)=0,BN$6=""),0,BN$5*((DATE(YEAR($B106),MONTH($B106),MIN(BN$6,DAY(EOMONTH($B106,0))))&gt;=$B106)*(DATE(YEAR($B106),MONTH($B106),MIN(BN$6,DAY(EOMONTH($B106,0))))&lt;$C106)+(DATE(YEAR($B106),MONTH($B106)+1,MIN(BN$6,DAY(EOMONTH($B106,1))))&gt;=$B106)*(DATE(YEAR($B106),MONTH($B106)+1,MIN(BN$6,DAY(EOMONTH($B106,1))))&lt;$C106)))</f>
        <v>0</v>
      </c>
      <c r="BO106" s="48" t="n">
        <f aca="false">IF(OR(N(BO$5)=0,BO$6=""),0,BO$5*((DATE(YEAR($B106),MONTH($B106),MIN(BO$6,DAY(EOMONTH($B106,0))))&gt;=$B106)*(DATE(YEAR($B106),MONTH($B106),MIN(BO$6,DAY(EOMONTH($B106,0))))&lt;$C106)+(DATE(YEAR($B106),MONTH($B106)+1,MIN(BO$6,DAY(EOMONTH($B106,1))))&gt;=$B106)*(DATE(YEAR($B106),MONTH($B106)+1,MIN(BO$6,DAY(EOMONTH($B106,1))))&lt;$C106)))</f>
        <v>0</v>
      </c>
      <c r="BP106" s="48" t="n">
        <f aca="false">IF(OR(N(BP$5)=0,BP$6=""),0,BP$5*((DATE(YEAR($B106),MONTH($B106),MIN(BP$6,DAY(EOMONTH($B106,0))))&gt;=$B106)*(DATE(YEAR($B106),MONTH($B106),MIN(BP$6,DAY(EOMONTH($B106,0))))&lt;$C106)+(DATE(YEAR($B106),MONTH($B106)+1,MIN(BP$6,DAY(EOMONTH($B106,1))))&gt;=$B106)*(DATE(YEAR($B106),MONTH($B106)+1,MIN(BP$6,DAY(EOMONTH($B106,1))))&lt;$C106)))</f>
        <v>0</v>
      </c>
      <c r="BQ106" s="48" t="n">
        <f aca="false">IF(OR(N(BQ$5)=0,BQ$6=""),0,BQ$5*((DATE(YEAR($B106),MONTH($B106),MIN(BQ$6,DAY(EOMONTH($B106,0))))&gt;=$B106)*(DATE(YEAR($B106),MONTH($B106),MIN(BQ$6,DAY(EOMONTH($B106,0))))&lt;$C106)+(DATE(YEAR($B106),MONTH($B106)+1,MIN(BQ$6,DAY(EOMONTH($B106,1))))&gt;=$B106)*(DATE(YEAR($B106),MONTH($B106)+1,MIN(BQ$6,DAY(EOMONTH($B106,1))))&lt;$C106)))</f>
        <v>0</v>
      </c>
      <c r="BR106" s="48" t="n">
        <f aca="false">IF(OR(N(BR$5)=0,BR$6=""),0,BR$5*((DATE(YEAR($B106),MONTH($B106),MIN(BR$6,DAY(EOMONTH($B106,0))))&gt;=$B106)*(DATE(YEAR($B106),MONTH($B106),MIN(BR$6,DAY(EOMONTH($B106,0))))&lt;$C106)+(DATE(YEAR($B106),MONTH($B106)+1,MIN(BR$6,DAY(EOMONTH($B106,1))))&gt;=$B106)*(DATE(YEAR($B106),MONTH($B106)+1,MIN(BR$6,DAY(EOMONTH($B106,1))))&lt;$C106)))</f>
        <v>0</v>
      </c>
      <c r="BS106" s="48" t="n">
        <f aca="false">IF(OR(N(BS$5)=0,BS$6=""),0,BS$5*((DATE(YEAR($B106),MONTH($B106),MIN(BS$6,DAY(EOMONTH($B106,0))))&gt;=$B106)*(DATE(YEAR($B106),MONTH($B106),MIN(BS$6,DAY(EOMONTH($B106,0))))&lt;$C106)+(DATE(YEAR($B106),MONTH($B106)+1,MIN(BS$6,DAY(EOMONTH($B106,1))))&gt;=$B106)*(DATE(YEAR($B106),MONTH($B106)+1,MIN(BS$6,DAY(EOMONTH($B106,1))))&lt;$C106)))</f>
        <v>0</v>
      </c>
      <c r="BT106" s="48" t="n">
        <f aca="false">IF(OR(N(BT$5)=0,BT$6=""),0,BT$5*((DATE(YEAR($B106),MONTH($B106),MIN(BT$6,DAY(EOMONTH($B106,0))))&gt;=$B106)*(DATE(YEAR($B106),MONTH($B106),MIN(BT$6,DAY(EOMONTH($B106,0))))&lt;$C106)+(DATE(YEAR($B106),MONTH($B106)+1,MIN(BT$6,DAY(EOMONTH($B106,1))))&gt;=$B106)*(DATE(YEAR($B106),MONTH($B106)+1,MIN(BT$6,DAY(EOMONTH($B106,1))))&lt;$C106)))</f>
        <v>0</v>
      </c>
      <c r="BU106" s="48" t="n">
        <f aca="false">IF(OR(N(BU$5)=0,BU$6=""),0,BU$5*((DATE(YEAR($B106),MONTH($B106),MIN(BU$6,DAY(EOMONTH($B106,0))))&gt;=$B106)*(DATE(YEAR($B106),MONTH($B106),MIN(BU$6,DAY(EOMONTH($B106,0))))&lt;$C106)+(DATE(YEAR($B106),MONTH($B106)+1,MIN(BU$6,DAY(EOMONTH($B106,1))))&gt;=$B106)*(DATE(YEAR($B106),MONTH($B106)+1,MIN(BU$6,DAY(EOMONTH($B106,1))))&lt;$C106)))</f>
        <v>0</v>
      </c>
      <c r="BV106" s="48" t="n">
        <f aca="false">IF(OR(N(BV$5)=0,BV$6=""),0,BV$5*((DATE(YEAR($B106),MONTH($B106),MIN(BV$6,DAY(EOMONTH($B106,0))))&gt;=$B106)*(DATE(YEAR($B106),MONTH($B106),MIN(BV$6,DAY(EOMONTH($B106,0))))&lt;$C106)+(DATE(YEAR($B106),MONTH($B106)+1,MIN(BV$6,DAY(EOMONTH($B106,1))))&gt;=$B106)*(DATE(YEAR($B106),MONTH($B106)+1,MIN(BV$6,DAY(EOMONTH($B106,1))))&lt;$C106)))</f>
        <v>0</v>
      </c>
      <c r="BW106" s="48" t="n">
        <f aca="false">IF(OR(N(BW$5)=0,BW$6=""),0,BW$5*((DATE(YEAR($B106),MONTH($B106),MIN(BW$6,DAY(EOMONTH($B106,0))))&gt;=$B106)*(DATE(YEAR($B106),MONTH($B106),MIN(BW$6,DAY(EOMONTH($B106,0))))&lt;$C106)+(DATE(YEAR($B106),MONTH($B106)+1,MIN(BW$6,DAY(EOMONTH($B106,1))))&gt;=$B106)*(DATE(YEAR($B106),MONTH($B106)+1,MIN(BW$6,DAY(EOMONTH($B106,1))))&lt;$C106)))</f>
        <v>0</v>
      </c>
      <c r="BX106" s="48" t="n">
        <f aca="false">MIN(Z106,(FT105*(1+FT$5/Setup!$C$36)+IF($V106=1,N($F106),0)))</f>
        <v>0</v>
      </c>
      <c r="BY106" s="48" t="n">
        <f aca="false">MIN(AA106,(FU105*(1+FU$5/Setup!$C$36)+IF($V106=2,N($F106),0)))</f>
        <v>0</v>
      </c>
      <c r="BZ106" s="48" t="n">
        <f aca="false">MIN(AB106,(FV105*(1+FV$5/Setup!$C$36)+IF($V106=3,N($F106),0)))</f>
        <v>0</v>
      </c>
      <c r="CA106" s="48" t="n">
        <f aca="false">MIN(AC106,(FW105*(1+FW$5/Setup!$C$36)+IF($V106=4,N($F106),0)))</f>
        <v>0</v>
      </c>
      <c r="CB106" s="48" t="n">
        <f aca="false">MIN(AD106,(FX105*(1+FX$5/Setup!$C$36)+IF($V106=5,N($F106),0)))</f>
        <v>0</v>
      </c>
      <c r="CC106" s="48" t="n">
        <f aca="false">MIN(AE106,(FY105*(1+FY$5/Setup!$C$36)+IF($V106=6,N($F106),0)))</f>
        <v>0</v>
      </c>
      <c r="CD106" s="48" t="n">
        <f aca="false">MIN(AF106,(FZ105*(1+FZ$5/Setup!$C$36)+IF($V106=7,N($F106),0)))</f>
        <v>0</v>
      </c>
      <c r="CE106" s="48" t="n">
        <f aca="false">MIN(AG106,(GA105*(1+GA$5/Setup!$C$36)+IF($V106=8,N($F106),0)))</f>
        <v>0</v>
      </c>
      <c r="CF106" s="48" t="n">
        <f aca="false">MIN(AH106,(GB105*(1+GB$5/Setup!$C$36)+IF($V106=9,N($F106),0)))</f>
        <v>0</v>
      </c>
      <c r="CG106" s="48" t="n">
        <f aca="false">MIN(AI106,(GC105*(1+GC$5/Setup!$C$36)+IF($V106=10,N($F106),0)))</f>
        <v>0</v>
      </c>
      <c r="CH106" s="48" t="n">
        <f aca="false">MIN(AJ106,(GD105*(1+GD$5/Setup!$C$36)+IF($V106=11,N($F106),0)))</f>
        <v>0</v>
      </c>
      <c r="CI106" s="48" t="n">
        <f aca="false">MIN(AK106,(GE105*(1+GE$5/Setup!$C$36)+IF($V106=12,N($F106),0)))</f>
        <v>0</v>
      </c>
      <c r="CJ106" s="48" t="n">
        <f aca="false">MIN(AL106,(GF105*(1+GF$5/Setup!$C$36)+IF($V106=13,N($F106),0)))</f>
        <v>0</v>
      </c>
      <c r="CK106" s="48" t="n">
        <f aca="false">MIN(AM106,(GG105*(1+GG$5/Setup!$C$36)+IF($V106=14,N($F106),0)))</f>
        <v>0</v>
      </c>
      <c r="CL106" s="48" t="n">
        <f aca="false">MIN(AN106,(GH105*(1+GH$5/Setup!$C$36)+IF($V106=15,N($F106),0)))</f>
        <v>0</v>
      </c>
      <c r="CM106" s="48" t="n">
        <f aca="false">MIN(AO106,(GI105*(1+GI$5/Setup!$C$36)+IF($V106=16,N($F106),0)))</f>
        <v>0</v>
      </c>
      <c r="CN106" s="48" t="n">
        <f aca="false">MIN(AP106,(GJ105*(1+GJ$5/Setup!$C$36)+IF($V106=17,N($F106),0)))</f>
        <v>0</v>
      </c>
      <c r="CO106" s="48" t="n">
        <f aca="false">MIN(AQ106,(GK105*(1+GK$5/Setup!$C$36)+IF($V106=18,N($F106),0)))</f>
        <v>0</v>
      </c>
      <c r="CP106" s="48" t="n">
        <f aca="false">MIN(AR106,(GL105*(1+GL$5/Setup!$C$36)+IF($V106=19,N($F106),0)))</f>
        <v>0</v>
      </c>
      <c r="CQ106" s="48" t="n">
        <f aca="false">MIN(AS106,(GM105*(1+GM$5/Setup!$C$36)+IF($V106=20,N($F106),0)))</f>
        <v>0</v>
      </c>
      <c r="CR106" s="48" t="n">
        <f aca="false">MIN(AT106,(GN105*(1+GN$5/Setup!$C$36)+IF($V106=21,N($F106),0)))</f>
        <v>0</v>
      </c>
      <c r="CS106" s="48" t="n">
        <f aca="false">MIN(AU106,(GO105*(1+GO$5/Setup!$C$36)+IF($V106=22,N($F106),0)))</f>
        <v>0</v>
      </c>
      <c r="CT106" s="48" t="n">
        <f aca="false">MIN(AV106,(GP105*(1+GP$5/Setup!$C$36)+IF($V106=23,N($F106),0)))</f>
        <v>0</v>
      </c>
      <c r="CU106" s="48" t="n">
        <f aca="false">MIN(AW106,(GQ105*(1+GQ$5/Setup!$C$36)+IF($V106=24,N($F106),0)))</f>
        <v>0</v>
      </c>
      <c r="CV106" s="48" t="n">
        <f aca="false">MIN(AX106,(GR105*(1+GR$5/Setup!$C$36)+IF($V106=25,N($F106),0)))</f>
        <v>0</v>
      </c>
      <c r="CW106" s="48" t="n">
        <f aca="false">MIN(AY106,(GS105*(1+GS$5/Setup!$C$36)+IF($V106=26,N($F106),0)))</f>
        <v>0</v>
      </c>
      <c r="CX106" s="48" t="n">
        <f aca="false">MIN(AZ106,(GT105*(1+GT$5/Setup!$C$36)+IF($V106=27,N($F106),0)))</f>
        <v>0</v>
      </c>
      <c r="CY106" s="48" t="n">
        <f aca="false">MIN(BA106,(GU105*(1+GU$5/Setup!$C$36)+IF($V106=28,N($F106),0)))</f>
        <v>0</v>
      </c>
      <c r="CZ106" s="48" t="n">
        <f aca="false">MIN(BB106,(GV105*(1+GV$5/Setup!$C$36)+IF($V106=29,N($F106),0)))</f>
        <v>0</v>
      </c>
      <c r="DA106" s="48" t="n">
        <f aca="false">MIN(BC106,(GW105*(1+GW$5/Setup!$C$36)+IF($V106=30,N($F106),0)))</f>
        <v>0</v>
      </c>
      <c r="DB106" s="48" t="n">
        <f aca="false">MIN(BD106,(GX105*(1+GX$5/Setup!$C$36)+IF($V106=31,N($F106),0)))</f>
        <v>0</v>
      </c>
      <c r="DC106" s="48" t="n">
        <f aca="false">MIN(BE106,(GY105*(1+GY$5/Setup!$C$36)+IF($V106=32,N($F106),0)))</f>
        <v>0</v>
      </c>
      <c r="DD106" s="48" t="n">
        <f aca="false">MIN(BF106,(GZ105*(1+GZ$5/Setup!$C$36)+IF($V106=33,N($F106),0)))</f>
        <v>0</v>
      </c>
      <c r="DE106" s="48" t="n">
        <f aca="false">MIN(BG106,(HA105*(1+HA$5/Setup!$C$36)+IF($V106=34,N($F106),0)))</f>
        <v>0</v>
      </c>
      <c r="DF106" s="48" t="n">
        <f aca="false">MIN(BH106,(HB105*(1+HB$5/Setup!$C$36)+IF($V106=35,N($F106),0)))</f>
        <v>0</v>
      </c>
      <c r="DG106" s="48" t="n">
        <f aca="false">MIN(BI106,(HC105*(1+HC$5/Setup!$C$36)+IF($V106=36,N($F106),0)))</f>
        <v>0</v>
      </c>
      <c r="DH106" s="48" t="n">
        <f aca="false">MIN(BJ106,(HD105*(1+HD$5/Setup!$C$36)+IF($V106=37,N($F106),0)))</f>
        <v>0</v>
      </c>
      <c r="DI106" s="48" t="n">
        <f aca="false">MIN(BK106,(HE105*(1+HE$5/Setup!$C$36)+IF($V106=38,N($F106),0)))</f>
        <v>0</v>
      </c>
      <c r="DJ106" s="48" t="n">
        <f aca="false">MIN(BL106,(HF105*(1+HF$5/Setup!$C$36)+IF($V106=39,N($F106),0)))</f>
        <v>0</v>
      </c>
      <c r="DK106" s="48" t="n">
        <f aca="false">MIN(BM106,(HG105*(1+HG$5/Setup!$C$36)+IF($V106=40,N($F106),0)))</f>
        <v>0</v>
      </c>
      <c r="DL106" s="48" t="n">
        <f aca="false">MIN(BN106,(HH105*(1+HH$5/Setup!$C$36)+IF($V106=41,N($F106),0)))</f>
        <v>0</v>
      </c>
      <c r="DM106" s="48" t="n">
        <f aca="false">MIN(BO106,(HI105*(1+HI$5/Setup!$C$36)+IF($V106=42,N($F106),0)))</f>
        <v>0</v>
      </c>
      <c r="DN106" s="48" t="n">
        <f aca="false">MIN(BP106,(HJ105*(1+HJ$5/Setup!$C$36)+IF($V106=43,N($F106),0)))</f>
        <v>0</v>
      </c>
      <c r="DO106" s="48" t="n">
        <f aca="false">MIN(BQ106,(HK105*(1+HK$5/Setup!$C$36)+IF($V106=44,N($F106),0)))</f>
        <v>0</v>
      </c>
      <c r="DP106" s="48" t="n">
        <f aca="false">MIN(BR106,(HL105*(1+HL$5/Setup!$C$36)+IF($V106=45,N($F106),0)))</f>
        <v>0</v>
      </c>
      <c r="DQ106" s="48" t="n">
        <f aca="false">MIN(BS106,(HM105*(1+HM$5/Setup!$C$36)+IF($V106=46,N($F106),0)))</f>
        <v>0</v>
      </c>
      <c r="DR106" s="48" t="n">
        <f aca="false">MIN(BT106,(HN105*(1+HN$5/Setup!$C$36)+IF($V106=47,N($F106),0)))</f>
        <v>0</v>
      </c>
      <c r="DS106" s="48" t="n">
        <f aca="false">MIN(BU106,(HO105*(1+HO$5/Setup!$C$36)+IF($V106=48,N($F106),0)))</f>
        <v>0</v>
      </c>
      <c r="DT106" s="48" t="n">
        <f aca="false">MIN(BV106,(HP105*(1+HP$5/Setup!$C$36)+IF($V106=49,N($F106),0)))</f>
        <v>0</v>
      </c>
      <c r="DU106" s="48" t="n">
        <f aca="false">MIN(BW106,(HQ105*(1+HQ$5/Setup!$C$36)+IF($V106=50,N($F106),0)))</f>
        <v>0</v>
      </c>
      <c r="DV106" s="48" t="n">
        <f aca="false">MIN(MAX((FT105*(1+FT$5/Setup!$C$36)+IF($V106=1,N($F106),0))-BX106,0),MAX($P106-0,0))</f>
        <v>0</v>
      </c>
      <c r="DW106" s="48" t="n">
        <f aca="false">MIN(MAX((FU105*(1+FU$5/Setup!$C$36)+IF($V106=2,N($F106),0))-BY106,0),MAX($P106-SUM(DV106:DV106),0))</f>
        <v>0</v>
      </c>
      <c r="DX106" s="48" t="n">
        <f aca="false">MIN(MAX((FV105*(1+FV$5/Setup!$C$36)+IF($V106=3,N($F106),0))-BZ106,0),MAX($P106-SUM(DV106:DW106),0))</f>
        <v>0</v>
      </c>
      <c r="DY106" s="48" t="n">
        <f aca="false">MIN(MAX((FW105*(1+FW$5/Setup!$C$36)+IF($V106=4,N($F106),0))-CA106,0),MAX($P106-SUM(DV106:DX106),0))</f>
        <v>0</v>
      </c>
      <c r="DZ106" s="48" t="n">
        <f aca="false">MIN(MAX((FX105*(1+FX$5/Setup!$C$36)+IF($V106=5,N($F106),0))-CB106,0),MAX($P106-SUM(DV106:DY106),0))</f>
        <v>0</v>
      </c>
      <c r="EA106" s="48" t="n">
        <f aca="false">MIN(MAX((FY105*(1+FY$5/Setup!$C$36)+IF($V106=6,N($F106),0))-CC106,0),MAX($P106-SUM(DV106:DZ106),0))</f>
        <v>0</v>
      </c>
      <c r="EB106" s="48" t="n">
        <f aca="false">MIN(MAX((FZ105*(1+FZ$5/Setup!$C$36)+IF($V106=7,N($F106),0))-CD106,0),MAX($P106-SUM(DV106:EA106),0))</f>
        <v>0</v>
      </c>
      <c r="EC106" s="48" t="n">
        <f aca="false">MIN(MAX((GA105*(1+GA$5/Setup!$C$36)+IF($V106=8,N($F106),0))-CE106,0),MAX($P106-SUM(DV106:EB106),0))</f>
        <v>0</v>
      </c>
      <c r="ED106" s="48" t="n">
        <f aca="false">MIN(MAX((GB105*(1+GB$5/Setup!$C$36)+IF($V106=9,N($F106),0))-CF106,0),MAX($P106-SUM(DV106:EC106),0))</f>
        <v>0</v>
      </c>
      <c r="EE106" s="48" t="n">
        <f aca="false">MIN(MAX((GC105*(1+GC$5/Setup!$C$36)+IF($V106=10,N($F106),0))-CG106,0),MAX($P106-SUM(DV106:ED106),0))</f>
        <v>0</v>
      </c>
      <c r="EF106" s="48" t="n">
        <f aca="false">MIN(MAX((GD105*(1+GD$5/Setup!$C$36)+IF($V106=11,N($F106),0))-CH106,0),MAX($P106-SUM(DV106:EE106),0))</f>
        <v>0</v>
      </c>
      <c r="EG106" s="48" t="n">
        <f aca="false">MIN(MAX((GE105*(1+GE$5/Setup!$C$36)+IF($V106=12,N($F106),0))-CI106,0),MAX($P106-SUM(DV106:EF106),0))</f>
        <v>0</v>
      </c>
      <c r="EH106" s="48" t="n">
        <f aca="false">MIN(MAX((GF105*(1+GF$5/Setup!$C$36)+IF($V106=13,N($F106),0))-CJ106,0),MAX($P106-SUM(DV106:EG106),0))</f>
        <v>0</v>
      </c>
      <c r="EI106" s="48" t="n">
        <f aca="false">MIN(MAX((GG105*(1+GG$5/Setup!$C$36)+IF($V106=14,N($F106),0))-CK106,0),MAX($P106-SUM(DV106:EH106),0))</f>
        <v>0</v>
      </c>
      <c r="EJ106" s="48" t="n">
        <f aca="false">MIN(MAX((GH105*(1+GH$5/Setup!$C$36)+IF($V106=15,N($F106),0))-CL106,0),MAX($P106-SUM(DV106:EI106),0))</f>
        <v>0</v>
      </c>
      <c r="EK106" s="48" t="n">
        <f aca="false">MIN(MAX((GI105*(1+GI$5/Setup!$C$36)+IF($V106=16,N($F106),0))-CM106,0),MAX($P106-SUM(DV106:EJ106),0))</f>
        <v>0</v>
      </c>
      <c r="EL106" s="48" t="n">
        <f aca="false">MIN(MAX((GJ105*(1+GJ$5/Setup!$C$36)+IF($V106=17,N($F106),0))-CN106,0),MAX($P106-SUM(DV106:EK106),0))</f>
        <v>0</v>
      </c>
      <c r="EM106" s="48" t="n">
        <f aca="false">MIN(MAX((GK105*(1+GK$5/Setup!$C$36)+IF($V106=18,N($F106),0))-CO106,0),MAX($P106-SUM(DV106:EL106),0))</f>
        <v>0</v>
      </c>
      <c r="EN106" s="48" t="n">
        <f aca="false">MIN(MAX((GL105*(1+GL$5/Setup!$C$36)+IF($V106=19,N($F106),0))-CP106,0),MAX($P106-SUM(DV106:EM106),0))</f>
        <v>0</v>
      </c>
      <c r="EO106" s="48" t="n">
        <f aca="false">MIN(MAX((GM105*(1+GM$5/Setup!$C$36)+IF($V106=20,N($F106),0))-CQ106,0),MAX($P106-SUM(DV106:EN106),0))</f>
        <v>0</v>
      </c>
      <c r="EP106" s="48" t="n">
        <f aca="false">MIN(MAX((GN105*(1+GN$5/Setup!$C$36)+IF($V106=21,N($F106),0))-CR106,0),MAX($P106-SUM(DV106:EO106),0))</f>
        <v>0</v>
      </c>
      <c r="EQ106" s="48" t="n">
        <f aca="false">MIN(MAX((GO105*(1+GO$5/Setup!$C$36)+IF($V106=22,N($F106),0))-CS106,0),MAX($P106-SUM(DV106:EP106),0))</f>
        <v>0</v>
      </c>
      <c r="ER106" s="48" t="n">
        <f aca="false">MIN(MAX((GP105*(1+GP$5/Setup!$C$36)+IF($V106=23,N($F106),0))-CT106,0),MAX($P106-SUM(DV106:EQ106),0))</f>
        <v>0</v>
      </c>
      <c r="ES106" s="48" t="n">
        <f aca="false">MIN(MAX((GQ105*(1+GQ$5/Setup!$C$36)+IF($V106=24,N($F106),0))-CU106,0),MAX($P106-SUM(DV106:ER106),0))</f>
        <v>0</v>
      </c>
      <c r="ET106" s="48" t="n">
        <f aca="false">MIN(MAX((GR105*(1+GR$5/Setup!$C$36)+IF($V106=25,N($F106),0))-CV106,0),MAX($P106-SUM(DV106:ES106),0))</f>
        <v>0</v>
      </c>
      <c r="EU106" s="48" t="n">
        <f aca="false">MIN(MAX((GS105*(1+GS$5/Setup!$C$36)+IF($V106=26,N($F106),0))-CW106,0),MAX($P106-SUM(DV106:ET106),0))</f>
        <v>0</v>
      </c>
      <c r="EV106" s="48" t="n">
        <f aca="false">MIN(MAX((GT105*(1+GT$5/Setup!$C$36)+IF($V106=27,N($F106),0))-CX106,0),MAX($P106-SUM(DV106:EU106),0))</f>
        <v>0</v>
      </c>
      <c r="EW106" s="48" t="n">
        <f aca="false">MIN(MAX((GU105*(1+GU$5/Setup!$C$36)+IF($V106=28,N($F106),0))-CY106,0),MAX($P106-SUM(DV106:EV106),0))</f>
        <v>0</v>
      </c>
      <c r="EX106" s="48" t="n">
        <f aca="false">MIN(MAX((GV105*(1+GV$5/Setup!$C$36)+IF($V106=29,N($F106),0))-CZ106,0),MAX($P106-SUM(DV106:EW106),0))</f>
        <v>0</v>
      </c>
      <c r="EY106" s="48" t="n">
        <f aca="false">MIN(MAX((GW105*(1+GW$5/Setup!$C$36)+IF($V106=30,N($F106),0))-DA106,0),MAX($P106-SUM(DV106:EX106),0))</f>
        <v>0</v>
      </c>
      <c r="EZ106" s="48" t="n">
        <f aca="false">MIN(MAX((GX105*(1+GX$5/Setup!$C$36)+IF($V106=31,N($F106),0))-DB106,0),MAX($P106-SUM(DV106:EY106),0))</f>
        <v>0</v>
      </c>
      <c r="FA106" s="48" t="n">
        <f aca="false">MIN(MAX((GY105*(1+GY$5/Setup!$C$36)+IF($V106=32,N($F106),0))-DC106,0),MAX($P106-SUM(DV106:EZ106),0))</f>
        <v>0</v>
      </c>
      <c r="FB106" s="48" t="n">
        <f aca="false">MIN(MAX((GZ105*(1+GZ$5/Setup!$C$36)+IF($V106=33,N($F106),0))-DD106,0),MAX($P106-SUM(DV106:FA106),0))</f>
        <v>0</v>
      </c>
      <c r="FC106" s="48" t="n">
        <f aca="false">MIN(MAX((HA105*(1+HA$5/Setup!$C$36)+IF($V106=34,N($F106),0))-DE106,0),MAX($P106-SUM(DV106:FB106),0))</f>
        <v>0</v>
      </c>
      <c r="FD106" s="48" t="n">
        <f aca="false">MIN(MAX((HB105*(1+HB$5/Setup!$C$36)+IF($V106=35,N($F106),0))-DF106,0),MAX($P106-SUM(DV106:FC106),0))</f>
        <v>0</v>
      </c>
      <c r="FE106" s="48" t="n">
        <f aca="false">MIN(MAX((HC105*(1+HC$5/Setup!$C$36)+IF($V106=36,N($F106),0))-DG106,0),MAX($P106-SUM(DV106:FD106),0))</f>
        <v>0</v>
      </c>
      <c r="FF106" s="48" t="n">
        <f aca="false">MIN(MAX((HD105*(1+HD$5/Setup!$C$36)+IF($V106=37,N($F106),0))-DH106,0),MAX($P106-SUM(DV106:FE106),0))</f>
        <v>0</v>
      </c>
      <c r="FG106" s="48" t="n">
        <f aca="false">MIN(MAX((HE105*(1+HE$5/Setup!$C$36)+IF($V106=38,N($F106),0))-DI106,0),MAX($P106-SUM(DV106:FF106),0))</f>
        <v>0</v>
      </c>
      <c r="FH106" s="48" t="n">
        <f aca="false">MIN(MAX((HF105*(1+HF$5/Setup!$C$36)+IF($V106=39,N($F106),0))-DJ106,0),MAX($P106-SUM(DV106:FG106),0))</f>
        <v>0</v>
      </c>
      <c r="FI106" s="48" t="n">
        <f aca="false">MIN(MAX((HG105*(1+HG$5/Setup!$C$36)+IF($V106=40,N($F106),0))-DK106,0),MAX($P106-SUM(DV106:FH106),0))</f>
        <v>0</v>
      </c>
      <c r="FJ106" s="48" t="n">
        <f aca="false">MIN(MAX((HH105*(1+HH$5/Setup!$C$36)+IF($V106=41,N($F106),0))-DL106,0),MAX($P106-SUM(DV106:FI106),0))</f>
        <v>0</v>
      </c>
      <c r="FK106" s="48" t="n">
        <f aca="false">MIN(MAX((HI105*(1+HI$5/Setup!$C$36)+IF($V106=42,N($F106),0))-DM106,0),MAX($P106-SUM(DV106:FJ106),0))</f>
        <v>0</v>
      </c>
      <c r="FL106" s="48" t="n">
        <f aca="false">MIN(MAX((HJ105*(1+HJ$5/Setup!$C$36)+IF($V106=43,N($F106),0))-DN106,0),MAX($P106-SUM(DV106:FK106),0))</f>
        <v>0</v>
      </c>
      <c r="FM106" s="48" t="n">
        <f aca="false">MIN(MAX((HK105*(1+HK$5/Setup!$C$36)+IF($V106=44,N($F106),0))-DO106,0),MAX($P106-SUM(DV106:FL106),0))</f>
        <v>0</v>
      </c>
      <c r="FN106" s="48" t="n">
        <f aca="false">MIN(MAX((HL105*(1+HL$5/Setup!$C$36)+IF($V106=45,N($F106),0))-DP106,0),MAX($P106-SUM(DV106:FM106),0))</f>
        <v>0</v>
      </c>
      <c r="FO106" s="48" t="n">
        <f aca="false">MIN(MAX((HM105*(1+HM$5/Setup!$C$36)+IF($V106=46,N($F106),0))-DQ106,0),MAX($P106-SUM(DV106:FN106),0))</f>
        <v>0</v>
      </c>
      <c r="FP106" s="48" t="n">
        <f aca="false">MIN(MAX((HN105*(1+HN$5/Setup!$C$36)+IF($V106=47,N($F106),0))-DR106,0),MAX($P106-SUM(DV106:FO106),0))</f>
        <v>0</v>
      </c>
      <c r="FQ106" s="48" t="n">
        <f aca="false">MIN(MAX((HO105*(1+HO$5/Setup!$C$36)+IF($V106=48,N($F106),0))-DS106,0),MAX($P106-SUM(DV106:FP106),0))</f>
        <v>0</v>
      </c>
      <c r="FR106" s="48" t="n">
        <f aca="false">MIN(MAX((HP105*(1+HP$5/Setup!$C$36)+IF($V106=49,N($F106),0))-DT106,0),MAX($P106-SUM(DV106:FQ106),0))</f>
        <v>0</v>
      </c>
      <c r="FS106" s="48" t="n">
        <f aca="false">MIN(MAX((HQ105*(1+HQ$5/Setup!$C$36)+IF($V106=50,N($F106),0))-DU106,0),MAX($P106-SUM(DV106:FR106),0))</f>
        <v>0</v>
      </c>
      <c r="FT106" s="48" t="n">
        <f aca="false">IF((FT105*(1+FT$5/Setup!$C$36)+IF($V106=1,N($F106),0))-BX106-DV106&lt;0.005,0,(FT105*(1+FT$5/Setup!$C$36)+IF($V106=1,N($F106),0))-BX106-DV106)</f>
        <v>0</v>
      </c>
      <c r="FU106" s="48" t="n">
        <f aca="false">IF((FU105*(1+FU$5/Setup!$C$36)+IF($V106=2,N($F106),0))-BY106-DW106&lt;0.005,0,(FU105*(1+FU$5/Setup!$C$36)+IF($V106=2,N($F106),0))-BY106-DW106)</f>
        <v>0</v>
      </c>
      <c r="FV106" s="48" t="n">
        <f aca="false">IF((FV105*(1+FV$5/Setup!$C$36)+IF($V106=3,N($F106),0))-BZ106-DX106&lt;0.005,0,(FV105*(1+FV$5/Setup!$C$36)+IF($V106=3,N($F106),0))-BZ106-DX106)</f>
        <v>0</v>
      </c>
      <c r="FW106" s="48" t="n">
        <f aca="false">IF((FW105*(1+FW$5/Setup!$C$36)+IF($V106=4,N($F106),0))-CA106-DY106&lt;0.005,0,(FW105*(1+FW$5/Setup!$C$36)+IF($V106=4,N($F106),0))-CA106-DY106)</f>
        <v>0</v>
      </c>
      <c r="FX106" s="48" t="n">
        <f aca="false">IF((FX105*(1+FX$5/Setup!$C$36)+IF($V106=5,N($F106),0))-CB106-DZ106&lt;0.005,0,(FX105*(1+FX$5/Setup!$C$36)+IF($V106=5,N($F106),0))-CB106-DZ106)</f>
        <v>0</v>
      </c>
      <c r="FY106" s="48" t="n">
        <f aca="false">IF((FY105*(1+FY$5/Setup!$C$36)+IF($V106=6,N($F106),0))-CC106-EA106&lt;0.005,0,(FY105*(1+FY$5/Setup!$C$36)+IF($V106=6,N($F106),0))-CC106-EA106)</f>
        <v>0</v>
      </c>
      <c r="FZ106" s="48" t="n">
        <f aca="false">IF((FZ105*(1+FZ$5/Setup!$C$36)+IF($V106=7,N($F106),0))-CD106-EB106&lt;0.005,0,(FZ105*(1+FZ$5/Setup!$C$36)+IF($V106=7,N($F106),0))-CD106-EB106)</f>
        <v>0</v>
      </c>
      <c r="GA106" s="48" t="n">
        <f aca="false">IF((GA105*(1+GA$5/Setup!$C$36)+IF($V106=8,N($F106),0))-CE106-EC106&lt;0.005,0,(GA105*(1+GA$5/Setup!$C$36)+IF($V106=8,N($F106),0))-CE106-EC106)</f>
        <v>0</v>
      </c>
      <c r="GB106" s="48" t="n">
        <f aca="false">IF((GB105*(1+GB$5/Setup!$C$36)+IF($V106=9,N($F106),0))-CF106-ED106&lt;0.005,0,(GB105*(1+GB$5/Setup!$C$36)+IF($V106=9,N($F106),0))-CF106-ED106)</f>
        <v>0</v>
      </c>
      <c r="GC106" s="48" t="n">
        <f aca="false">IF((GC105*(1+GC$5/Setup!$C$36)+IF($V106=10,N($F106),0))-CG106-EE106&lt;0.005,0,(GC105*(1+GC$5/Setup!$C$36)+IF($V106=10,N($F106),0))-CG106-EE106)</f>
        <v>0</v>
      </c>
      <c r="GD106" s="48" t="n">
        <f aca="false">IF((GD105*(1+GD$5/Setup!$C$36)+IF($V106=11,N($F106),0))-CH106-EF106&lt;0.005,0,(GD105*(1+GD$5/Setup!$C$36)+IF($V106=11,N($F106),0))-CH106-EF106)</f>
        <v>0</v>
      </c>
      <c r="GE106" s="48" t="n">
        <f aca="false">IF((GE105*(1+GE$5/Setup!$C$36)+IF($V106=12,N($F106),0))-CI106-EG106&lt;0.005,0,(GE105*(1+GE$5/Setup!$C$36)+IF($V106=12,N($F106),0))-CI106-EG106)</f>
        <v>0</v>
      </c>
      <c r="GF106" s="48" t="n">
        <f aca="false">IF((GF105*(1+GF$5/Setup!$C$36)+IF($V106=13,N($F106),0))-CJ106-EH106&lt;0.005,0,(GF105*(1+GF$5/Setup!$C$36)+IF($V106=13,N($F106),0))-CJ106-EH106)</f>
        <v>0</v>
      </c>
      <c r="GG106" s="48" t="n">
        <f aca="false">IF((GG105*(1+GG$5/Setup!$C$36)+IF($V106=14,N($F106),0))-CK106-EI106&lt;0.005,0,(GG105*(1+GG$5/Setup!$C$36)+IF($V106=14,N($F106),0))-CK106-EI106)</f>
        <v>0</v>
      </c>
      <c r="GH106" s="48" t="n">
        <f aca="false">IF((GH105*(1+GH$5/Setup!$C$36)+IF($V106=15,N($F106),0))-CL106-EJ106&lt;0.005,0,(GH105*(1+GH$5/Setup!$C$36)+IF($V106=15,N($F106),0))-CL106-EJ106)</f>
        <v>0</v>
      </c>
      <c r="GI106" s="48" t="n">
        <f aca="false">IF((GI105*(1+GI$5/Setup!$C$36)+IF($V106=16,N($F106),0))-CM106-EK106&lt;0.005,0,(GI105*(1+GI$5/Setup!$C$36)+IF($V106=16,N($F106),0))-CM106-EK106)</f>
        <v>0</v>
      </c>
      <c r="GJ106" s="48" t="n">
        <f aca="false">IF((GJ105*(1+GJ$5/Setup!$C$36)+IF($V106=17,N($F106),0))-CN106-EL106&lt;0.005,0,(GJ105*(1+GJ$5/Setup!$C$36)+IF($V106=17,N($F106),0))-CN106-EL106)</f>
        <v>0</v>
      </c>
      <c r="GK106" s="48" t="n">
        <f aca="false">IF((GK105*(1+GK$5/Setup!$C$36)+IF($V106=18,N($F106),0))-CO106-EM106&lt;0.005,0,(GK105*(1+GK$5/Setup!$C$36)+IF($V106=18,N($F106),0))-CO106-EM106)</f>
        <v>0</v>
      </c>
      <c r="GL106" s="48" t="n">
        <f aca="false">IF((GL105*(1+GL$5/Setup!$C$36)+IF($V106=19,N($F106),0))-CP106-EN106&lt;0.005,0,(GL105*(1+GL$5/Setup!$C$36)+IF($V106=19,N($F106),0))-CP106-EN106)</f>
        <v>0</v>
      </c>
      <c r="GM106" s="48" t="n">
        <f aca="false">IF((GM105*(1+GM$5/Setup!$C$36)+IF($V106=20,N($F106),0))-CQ106-EO106&lt;0.005,0,(GM105*(1+GM$5/Setup!$C$36)+IF($V106=20,N($F106),0))-CQ106-EO106)</f>
        <v>0</v>
      </c>
      <c r="GN106" s="48" t="n">
        <f aca="false">IF((GN105*(1+GN$5/Setup!$C$36)+IF($V106=21,N($F106),0))-CR106-EP106&lt;0.005,0,(GN105*(1+GN$5/Setup!$C$36)+IF($V106=21,N($F106),0))-CR106-EP106)</f>
        <v>0</v>
      </c>
      <c r="GO106" s="48" t="n">
        <f aca="false">IF((GO105*(1+GO$5/Setup!$C$36)+IF($V106=22,N($F106),0))-CS106-EQ106&lt;0.005,0,(GO105*(1+GO$5/Setup!$C$36)+IF($V106=22,N($F106),0))-CS106-EQ106)</f>
        <v>0</v>
      </c>
      <c r="GP106" s="48" t="n">
        <f aca="false">IF((GP105*(1+GP$5/Setup!$C$36)+IF($V106=23,N($F106),0))-CT106-ER106&lt;0.005,0,(GP105*(1+GP$5/Setup!$C$36)+IF($V106=23,N($F106),0))-CT106-ER106)</f>
        <v>0</v>
      </c>
      <c r="GQ106" s="48" t="n">
        <f aca="false">IF((GQ105*(1+GQ$5/Setup!$C$36)+IF($V106=24,N($F106),0))-CU106-ES106&lt;0.005,0,(GQ105*(1+GQ$5/Setup!$C$36)+IF($V106=24,N($F106),0))-CU106-ES106)</f>
        <v>0</v>
      </c>
      <c r="GR106" s="48" t="n">
        <f aca="false">IF((GR105*(1+GR$5/Setup!$C$36)+IF($V106=25,N($F106),0))-CV106-ET106&lt;0.005,0,(GR105*(1+GR$5/Setup!$C$36)+IF($V106=25,N($F106),0))-CV106-ET106)</f>
        <v>0</v>
      </c>
      <c r="GS106" s="48" t="n">
        <f aca="false">IF((GS105*(1+GS$5/Setup!$C$36)+IF($V106=26,N($F106),0))-CW106-EU106&lt;0.005,0,(GS105*(1+GS$5/Setup!$C$36)+IF($V106=26,N($F106),0))-CW106-EU106)</f>
        <v>0</v>
      </c>
      <c r="GT106" s="48" t="n">
        <f aca="false">IF((GT105*(1+GT$5/Setup!$C$36)+IF($V106=27,N($F106),0))-CX106-EV106&lt;0.005,0,(GT105*(1+GT$5/Setup!$C$36)+IF($V106=27,N($F106),0))-CX106-EV106)</f>
        <v>0</v>
      </c>
      <c r="GU106" s="48" t="n">
        <f aca="false">IF((GU105*(1+GU$5/Setup!$C$36)+IF($V106=28,N($F106),0))-CY106-EW106&lt;0.005,0,(GU105*(1+GU$5/Setup!$C$36)+IF($V106=28,N($F106),0))-CY106-EW106)</f>
        <v>0</v>
      </c>
      <c r="GV106" s="48" t="n">
        <f aca="false">IF((GV105*(1+GV$5/Setup!$C$36)+IF($V106=29,N($F106),0))-CZ106-EX106&lt;0.005,0,(GV105*(1+GV$5/Setup!$C$36)+IF($V106=29,N($F106),0))-CZ106-EX106)</f>
        <v>0</v>
      </c>
      <c r="GW106" s="48" t="n">
        <f aca="false">IF((GW105*(1+GW$5/Setup!$C$36)+IF($V106=30,N($F106),0))-DA106-EY106&lt;0.005,0,(GW105*(1+GW$5/Setup!$C$36)+IF($V106=30,N($F106),0))-DA106-EY106)</f>
        <v>0</v>
      </c>
      <c r="GX106" s="48" t="n">
        <f aca="false">IF((GX105*(1+GX$5/Setup!$C$36)+IF($V106=31,N($F106),0))-DB106-EZ106&lt;0.005,0,(GX105*(1+GX$5/Setup!$C$36)+IF($V106=31,N($F106),0))-DB106-EZ106)</f>
        <v>0</v>
      </c>
      <c r="GY106" s="48" t="n">
        <f aca="false">IF((GY105*(1+GY$5/Setup!$C$36)+IF($V106=32,N($F106),0))-DC106-FA106&lt;0.005,0,(GY105*(1+GY$5/Setup!$C$36)+IF($V106=32,N($F106),0))-DC106-FA106)</f>
        <v>0</v>
      </c>
      <c r="GZ106" s="48" t="n">
        <f aca="false">IF((GZ105*(1+GZ$5/Setup!$C$36)+IF($V106=33,N($F106),0))-DD106-FB106&lt;0.005,0,(GZ105*(1+GZ$5/Setup!$C$36)+IF($V106=33,N($F106),0))-DD106-FB106)</f>
        <v>0</v>
      </c>
      <c r="HA106" s="48" t="n">
        <f aca="false">IF((HA105*(1+HA$5/Setup!$C$36)+IF($V106=34,N($F106),0))-DE106-FC106&lt;0.005,0,(HA105*(1+HA$5/Setup!$C$36)+IF($V106=34,N($F106),0))-DE106-FC106)</f>
        <v>0</v>
      </c>
      <c r="HB106" s="48" t="n">
        <f aca="false">IF((HB105*(1+HB$5/Setup!$C$36)+IF($V106=35,N($F106),0))-DF106-FD106&lt;0.005,0,(HB105*(1+HB$5/Setup!$C$36)+IF($V106=35,N($F106),0))-DF106-FD106)</f>
        <v>0</v>
      </c>
      <c r="HC106" s="48" t="n">
        <f aca="false">IF((HC105*(1+HC$5/Setup!$C$36)+IF($V106=36,N($F106),0))-DG106-FE106&lt;0.005,0,(HC105*(1+HC$5/Setup!$C$36)+IF($V106=36,N($F106),0))-DG106-FE106)</f>
        <v>0</v>
      </c>
      <c r="HD106" s="48" t="n">
        <f aca="false">IF((HD105*(1+HD$5/Setup!$C$36)+IF($V106=37,N($F106),0))-DH106-FF106&lt;0.005,0,(HD105*(1+HD$5/Setup!$C$36)+IF($V106=37,N($F106),0))-DH106-FF106)</f>
        <v>0</v>
      </c>
      <c r="HE106" s="48" t="n">
        <f aca="false">IF((HE105*(1+HE$5/Setup!$C$36)+IF($V106=38,N($F106),0))-DI106-FG106&lt;0.005,0,(HE105*(1+HE$5/Setup!$C$36)+IF($V106=38,N($F106),0))-DI106-FG106)</f>
        <v>0</v>
      </c>
      <c r="HF106" s="48" t="n">
        <f aca="false">IF((HF105*(1+HF$5/Setup!$C$36)+IF($V106=39,N($F106),0))-DJ106-FH106&lt;0.005,0,(HF105*(1+HF$5/Setup!$C$36)+IF($V106=39,N($F106),0))-DJ106-FH106)</f>
        <v>0</v>
      </c>
      <c r="HG106" s="48" t="n">
        <f aca="false">IF((HG105*(1+HG$5/Setup!$C$36)+IF($V106=40,N($F106),0))-DK106-FI106&lt;0.005,0,(HG105*(1+HG$5/Setup!$C$36)+IF($V106=40,N($F106),0))-DK106-FI106)</f>
        <v>0</v>
      </c>
      <c r="HH106" s="48" t="n">
        <f aca="false">IF((HH105*(1+HH$5/Setup!$C$36)+IF($V106=41,N($F106),0))-DL106-FJ106&lt;0.005,0,(HH105*(1+HH$5/Setup!$C$36)+IF($V106=41,N($F106),0))-DL106-FJ106)</f>
        <v>0</v>
      </c>
      <c r="HI106" s="48" t="n">
        <f aca="false">IF((HI105*(1+HI$5/Setup!$C$36)+IF($V106=42,N($F106),0))-DM106-FK106&lt;0.005,0,(HI105*(1+HI$5/Setup!$C$36)+IF($V106=42,N($F106),0))-DM106-FK106)</f>
        <v>0</v>
      </c>
      <c r="HJ106" s="48" t="n">
        <f aca="false">IF((HJ105*(1+HJ$5/Setup!$C$36)+IF($V106=43,N($F106),0))-DN106-FL106&lt;0.005,0,(HJ105*(1+HJ$5/Setup!$C$36)+IF($V106=43,N($F106),0))-DN106-FL106)</f>
        <v>0</v>
      </c>
      <c r="HK106" s="48" t="n">
        <f aca="false">IF((HK105*(1+HK$5/Setup!$C$36)+IF($V106=44,N($F106),0))-DO106-FM106&lt;0.005,0,(HK105*(1+HK$5/Setup!$C$36)+IF($V106=44,N($F106),0))-DO106-FM106)</f>
        <v>0</v>
      </c>
      <c r="HL106" s="48" t="n">
        <f aca="false">IF((HL105*(1+HL$5/Setup!$C$36)+IF($V106=45,N($F106),0))-DP106-FN106&lt;0.005,0,(HL105*(1+HL$5/Setup!$C$36)+IF($V106=45,N($F106),0))-DP106-FN106)</f>
        <v>0</v>
      </c>
      <c r="HM106" s="48" t="n">
        <f aca="false">IF((HM105*(1+HM$5/Setup!$C$36)+IF($V106=46,N($F106),0))-DQ106-FO106&lt;0.005,0,(HM105*(1+HM$5/Setup!$C$36)+IF($V106=46,N($F106),0))-DQ106-FO106)</f>
        <v>0</v>
      </c>
      <c r="HN106" s="48" t="n">
        <f aca="false">IF((HN105*(1+HN$5/Setup!$C$36)+IF($V106=47,N($F106),0))-DR106-FP106&lt;0.005,0,(HN105*(1+HN$5/Setup!$C$36)+IF($V106=47,N($F106),0))-DR106-FP106)</f>
        <v>0</v>
      </c>
      <c r="HO106" s="48" t="n">
        <f aca="false">IF((HO105*(1+HO$5/Setup!$C$36)+IF($V106=48,N($F106),0))-DS106-FQ106&lt;0.005,0,(HO105*(1+HO$5/Setup!$C$36)+IF($V106=48,N($F106),0))-DS106-FQ106)</f>
        <v>0</v>
      </c>
      <c r="HP106" s="48" t="n">
        <f aca="false">IF((HP105*(1+HP$5/Setup!$C$36)+IF($V106=49,N($F106),0))-DT106-FR106&lt;0.005,0,(HP105*(1+HP$5/Setup!$C$36)+IF($V106=49,N($F106),0))-DT106-FR106)</f>
        <v>0</v>
      </c>
      <c r="HQ106" s="48" t="n">
        <f aca="false">IF((HQ105*(1+HQ$5/Setup!$C$36)+IF($V106=50,N($F106),0))-DU106-FS106&lt;0.005,0,(HQ105*(1+HQ$5/Setup!$C$36)+IF($V106=50,N($F106),0))-DU106-FS106)</f>
        <v>0</v>
      </c>
    </row>
    <row r="107" customFormat="false" ht="15" hidden="false" customHeight="false" outlineLevel="0" collapsed="false">
      <c r="A107" s="44" t="n">
        <v>99</v>
      </c>
      <c r="B107" s="45" t="n">
        <f aca="false">IF(Setup!$C$7="Every month",EDATE(Setup!$C$8,($A107-1)),IF(Setup!$C$7="Twice a month",DATE(YEAR(Setup!$C$8),MONTH(Setup!$C$8)+INT((($A107-1)+Setup!$C$41)/2),MIN(IF(MOD(($A107-1)+Setup!$C$41,2)=0,Setup!$C$39,Setup!$C$40),DAY(EOMONTH(DATE(YEAR(Setup!$C$8),MONTH(Setup!$C$8)+INT((($A107-1)+Setup!$C$41)/2),1),0)))),Setup!$C$8+($A107-1)*IF(Setup!$C$7="Every week",7,14)))</f>
        <v>47697</v>
      </c>
      <c r="C107" s="45" t="n">
        <f aca="false">IF(Setup!$C$7="Every month",EDATE(Setup!$C$8,$A107),IF(Setup!$C$7="Twice a month",DATE(YEAR(Setup!$C$8),MONTH(Setup!$C$8)+INT(($A107+Setup!$C$41)/2),MIN(IF(MOD($A107+Setup!$C$41,2)=0,Setup!$C$39,Setup!$C$40),DAY(EOMONTH(DATE(YEAR(Setup!$C$8),MONTH(Setup!$C$8)+INT(($A107+Setup!$C$41)/2),1),0)))),Setup!$C$8+$A107*IF(Setup!$C$7="Every week",7,14)))</f>
        <v>47711</v>
      </c>
      <c r="D107" s="46"/>
      <c r="E107" s="47"/>
      <c r="F107" s="47"/>
      <c r="G107" s="47"/>
      <c r="H107" s="47"/>
      <c r="I107" s="48" t="n">
        <f aca="false">N(Setup!$C$11)+N(E107)</f>
        <v>100</v>
      </c>
      <c r="J107" s="48" t="n">
        <f aca="false">MIN(Setup!$C$37,MAX(I107,0))</f>
        <v>9.23076923076923</v>
      </c>
      <c r="K107" s="48" t="n">
        <f aca="false">MIN(MAX(N(Setup!$C$14)-L106,0),MAX(I107-J107,0))</f>
        <v>0</v>
      </c>
      <c r="L107" s="48" t="n">
        <f aca="false">L106+K107-N(G107)</f>
        <v>500</v>
      </c>
      <c r="M107" s="48" t="n">
        <f aca="false">M106+J107-N(H107)</f>
        <v>913.846153846156</v>
      </c>
      <c r="N107" s="48" t="n">
        <f aca="false">SUM(BX107:DU107)</f>
        <v>0</v>
      </c>
      <c r="O107" s="48" t="n">
        <f aca="false">SUM(Z107:BW107)-N107</f>
        <v>25</v>
      </c>
      <c r="P107" s="48" t="n">
        <f aca="false">MAX(I107-J107-K107,0)+O107</f>
        <v>115.769230769231</v>
      </c>
      <c r="Q107" s="48" t="n">
        <f aca="false">SUM(DV107:FS107)</f>
        <v>0</v>
      </c>
      <c r="R107" s="49" t="n">
        <f aca="false">N107+J107+K107+Q107</f>
        <v>9.23076923076923</v>
      </c>
      <c r="S107" s="48" t="n">
        <f aca="false">T107-T106-N(F107)+N107+Q107</f>
        <v>0</v>
      </c>
      <c r="T107" s="49" t="n">
        <f aca="false">SUM(FT107:HQ107)</f>
        <v>0</v>
      </c>
      <c r="U107" s="44" t="str">
        <f aca="false">IF(T106&lt;0.005,"",INDEX(Helpers!$C$2:$C$51,IF(_xlfn.MINIFS($DV$6:$FS$6,DV107:FS107,"&gt;0.005")=0,V107,_xlfn.MINIFS($DV$6:$FS$6,DV107:FS107,"&gt;0.005"))))</f>
        <v/>
      </c>
      <c r="V107" s="44" t="n">
        <f aca="false">IF(_xlfn.MINIFS($FT$6:$HQ$6,FT106:HQ106,"&gt;0.005")=0,1,_xlfn.MINIFS($FT$6:$HQ$6,FT106:HQ106,"&gt;0.005"))</f>
        <v>1</v>
      </c>
      <c r="W107" s="44" t="n">
        <f aca="false">IF(AND(D107&lt;&gt;"Paid",T106&gt;0.005),1,0)</f>
        <v>0</v>
      </c>
      <c r="X107" s="48" t="n">
        <f aca="false">SUMPRODUCT(((Helpers!$G$2:$G$51*(1+(Helpers!$D$2:$D$51+0.000000001)/12)^(($B107-Setup!$C$8)/(365.25/12))-Helpers!$E$2:$E$51*((1+(Helpers!$D$2:$D$51+0.000000001)/12)^(($B107-Setup!$C$8)/(365.25/12))-1)/((Helpers!$D$2:$D$51+0.000000001)/12))&gt;0)*(Helpers!$G$2:$G$51*(1+(Helpers!$D$2:$D$51+0.000000001)/12)^(($B107-Setup!$C$8)/(365.25/12))-Helpers!$E$2:$E$51*((1+(Helpers!$D$2:$D$51+0.000000001)/12)^(($B107-Setup!$C$8)/(365.25/12))-1)/((Helpers!$D$2:$D$51+0.000000001)/12)))</f>
        <v>0</v>
      </c>
      <c r="Y107" s="48"/>
      <c r="Z107" s="48" t="n">
        <f aca="false">IF(OR(N(Z$5)=0,Z$6=""),0,Z$5*((DATE(YEAR($B107),MONTH($B107),MIN(Z$6,DAY(EOMONTH($B107,0))))&gt;=$B107)*(DATE(YEAR($B107),MONTH($B107),MIN(Z$6,DAY(EOMONTH($B107,0))))&lt;$C107)+(DATE(YEAR($B107),MONTH($B107)+1,MIN(Z$6,DAY(EOMONTH($B107,1))))&gt;=$B107)*(DATE(YEAR($B107),MONTH($B107)+1,MIN(Z$6,DAY(EOMONTH($B107,1))))&lt;$C107)))</f>
        <v>25</v>
      </c>
      <c r="AA107" s="48" t="n">
        <f aca="false">IF(OR(N(AA$5)=0,AA$6=""),0,AA$5*((DATE(YEAR($B107),MONTH($B107),MIN(AA$6,DAY(EOMONTH($B107,0))))&gt;=$B107)*(DATE(YEAR($B107),MONTH($B107),MIN(AA$6,DAY(EOMONTH($B107,0))))&lt;$C107)+(DATE(YEAR($B107),MONTH($B107)+1,MIN(AA$6,DAY(EOMONTH($B107,1))))&gt;=$B107)*(DATE(YEAR($B107),MONTH($B107)+1,MIN(AA$6,DAY(EOMONTH($B107,1))))&lt;$C107)))</f>
        <v>0</v>
      </c>
      <c r="AB107" s="48" t="n">
        <f aca="false">IF(OR(N(AB$5)=0,AB$6=""),0,AB$5*((DATE(YEAR($B107),MONTH($B107),MIN(AB$6,DAY(EOMONTH($B107,0))))&gt;=$B107)*(DATE(YEAR($B107),MONTH($B107),MIN(AB$6,DAY(EOMONTH($B107,0))))&lt;$C107)+(DATE(YEAR($B107),MONTH($B107)+1,MIN(AB$6,DAY(EOMONTH($B107,1))))&gt;=$B107)*(DATE(YEAR($B107),MONTH($B107)+1,MIN(AB$6,DAY(EOMONTH($B107,1))))&lt;$C107)))</f>
        <v>0</v>
      </c>
      <c r="AC107" s="48" t="n">
        <f aca="false">IF(OR(N(AC$5)=0,AC$6=""),0,AC$5*((DATE(YEAR($B107),MONTH($B107),MIN(AC$6,DAY(EOMONTH($B107,0))))&gt;=$B107)*(DATE(YEAR($B107),MONTH($B107),MIN(AC$6,DAY(EOMONTH($B107,0))))&lt;$C107)+(DATE(YEAR($B107),MONTH($B107)+1,MIN(AC$6,DAY(EOMONTH($B107,1))))&gt;=$B107)*(DATE(YEAR($B107),MONTH($B107)+1,MIN(AC$6,DAY(EOMONTH($B107,1))))&lt;$C107)))</f>
        <v>0</v>
      </c>
      <c r="AD107" s="48" t="n">
        <f aca="false">IF(OR(N(AD$5)=0,AD$6=""),0,AD$5*((DATE(YEAR($B107),MONTH($B107),MIN(AD$6,DAY(EOMONTH($B107,0))))&gt;=$B107)*(DATE(YEAR($B107),MONTH($B107),MIN(AD$6,DAY(EOMONTH($B107,0))))&lt;$C107)+(DATE(YEAR($B107),MONTH($B107)+1,MIN(AD$6,DAY(EOMONTH($B107,1))))&gt;=$B107)*(DATE(YEAR($B107),MONTH($B107)+1,MIN(AD$6,DAY(EOMONTH($B107,1))))&lt;$C107)))</f>
        <v>0</v>
      </c>
      <c r="AE107" s="48" t="n">
        <f aca="false">IF(OR(N(AE$5)=0,AE$6=""),0,AE$5*((DATE(YEAR($B107),MONTH($B107),MIN(AE$6,DAY(EOMONTH($B107,0))))&gt;=$B107)*(DATE(YEAR($B107),MONTH($B107),MIN(AE$6,DAY(EOMONTH($B107,0))))&lt;$C107)+(DATE(YEAR($B107),MONTH($B107)+1,MIN(AE$6,DAY(EOMONTH($B107,1))))&gt;=$B107)*(DATE(YEAR($B107),MONTH($B107)+1,MIN(AE$6,DAY(EOMONTH($B107,1))))&lt;$C107)))</f>
        <v>0</v>
      </c>
      <c r="AF107" s="48" t="n">
        <f aca="false">IF(OR(N(AF$5)=0,AF$6=""),0,AF$5*((DATE(YEAR($B107),MONTH($B107),MIN(AF$6,DAY(EOMONTH($B107,0))))&gt;=$B107)*(DATE(YEAR($B107),MONTH($B107),MIN(AF$6,DAY(EOMONTH($B107,0))))&lt;$C107)+(DATE(YEAR($B107),MONTH($B107)+1,MIN(AF$6,DAY(EOMONTH($B107,1))))&gt;=$B107)*(DATE(YEAR($B107),MONTH($B107)+1,MIN(AF$6,DAY(EOMONTH($B107,1))))&lt;$C107)))</f>
        <v>0</v>
      </c>
      <c r="AG107" s="48" t="n">
        <f aca="false">IF(OR(N(AG$5)=0,AG$6=""),0,AG$5*((DATE(YEAR($B107),MONTH($B107),MIN(AG$6,DAY(EOMONTH($B107,0))))&gt;=$B107)*(DATE(YEAR($B107),MONTH($B107),MIN(AG$6,DAY(EOMONTH($B107,0))))&lt;$C107)+(DATE(YEAR($B107),MONTH($B107)+1,MIN(AG$6,DAY(EOMONTH($B107,1))))&gt;=$B107)*(DATE(YEAR($B107),MONTH($B107)+1,MIN(AG$6,DAY(EOMONTH($B107,1))))&lt;$C107)))</f>
        <v>0</v>
      </c>
      <c r="AH107" s="48" t="n">
        <f aca="false">IF(OR(N(AH$5)=0,AH$6=""),0,AH$5*((DATE(YEAR($B107),MONTH($B107),MIN(AH$6,DAY(EOMONTH($B107,0))))&gt;=$B107)*(DATE(YEAR($B107),MONTH($B107),MIN(AH$6,DAY(EOMONTH($B107,0))))&lt;$C107)+(DATE(YEAR($B107),MONTH($B107)+1,MIN(AH$6,DAY(EOMONTH($B107,1))))&gt;=$B107)*(DATE(YEAR($B107),MONTH($B107)+1,MIN(AH$6,DAY(EOMONTH($B107,1))))&lt;$C107)))</f>
        <v>0</v>
      </c>
      <c r="AI107" s="48" t="n">
        <f aca="false">IF(OR(N(AI$5)=0,AI$6=""),0,AI$5*((DATE(YEAR($B107),MONTH($B107),MIN(AI$6,DAY(EOMONTH($B107,0))))&gt;=$B107)*(DATE(YEAR($B107),MONTH($B107),MIN(AI$6,DAY(EOMONTH($B107,0))))&lt;$C107)+(DATE(YEAR($B107),MONTH($B107)+1,MIN(AI$6,DAY(EOMONTH($B107,1))))&gt;=$B107)*(DATE(YEAR($B107),MONTH($B107)+1,MIN(AI$6,DAY(EOMONTH($B107,1))))&lt;$C107)))</f>
        <v>0</v>
      </c>
      <c r="AJ107" s="48" t="n">
        <f aca="false">IF(OR(N(AJ$5)=0,AJ$6=""),0,AJ$5*((DATE(YEAR($B107),MONTH($B107),MIN(AJ$6,DAY(EOMONTH($B107,0))))&gt;=$B107)*(DATE(YEAR($B107),MONTH($B107),MIN(AJ$6,DAY(EOMONTH($B107,0))))&lt;$C107)+(DATE(YEAR($B107),MONTH($B107)+1,MIN(AJ$6,DAY(EOMONTH($B107,1))))&gt;=$B107)*(DATE(YEAR($B107),MONTH($B107)+1,MIN(AJ$6,DAY(EOMONTH($B107,1))))&lt;$C107)))</f>
        <v>0</v>
      </c>
      <c r="AK107" s="48" t="n">
        <f aca="false">IF(OR(N(AK$5)=0,AK$6=""),0,AK$5*((DATE(YEAR($B107),MONTH($B107),MIN(AK$6,DAY(EOMONTH($B107,0))))&gt;=$B107)*(DATE(YEAR($B107),MONTH($B107),MIN(AK$6,DAY(EOMONTH($B107,0))))&lt;$C107)+(DATE(YEAR($B107),MONTH($B107)+1,MIN(AK$6,DAY(EOMONTH($B107,1))))&gt;=$B107)*(DATE(YEAR($B107),MONTH($B107)+1,MIN(AK$6,DAY(EOMONTH($B107,1))))&lt;$C107)))</f>
        <v>0</v>
      </c>
      <c r="AL107" s="48" t="n">
        <f aca="false">IF(OR(N(AL$5)=0,AL$6=""),0,AL$5*((DATE(YEAR($B107),MONTH($B107),MIN(AL$6,DAY(EOMONTH($B107,0))))&gt;=$B107)*(DATE(YEAR($B107),MONTH($B107),MIN(AL$6,DAY(EOMONTH($B107,0))))&lt;$C107)+(DATE(YEAR($B107),MONTH($B107)+1,MIN(AL$6,DAY(EOMONTH($B107,1))))&gt;=$B107)*(DATE(YEAR($B107),MONTH($B107)+1,MIN(AL$6,DAY(EOMONTH($B107,1))))&lt;$C107)))</f>
        <v>0</v>
      </c>
      <c r="AM107" s="48" t="n">
        <f aca="false">IF(OR(N(AM$5)=0,AM$6=""),0,AM$5*((DATE(YEAR($B107),MONTH($B107),MIN(AM$6,DAY(EOMONTH($B107,0))))&gt;=$B107)*(DATE(YEAR($B107),MONTH($B107),MIN(AM$6,DAY(EOMONTH($B107,0))))&lt;$C107)+(DATE(YEAR($B107),MONTH($B107)+1,MIN(AM$6,DAY(EOMONTH($B107,1))))&gt;=$B107)*(DATE(YEAR($B107),MONTH($B107)+1,MIN(AM$6,DAY(EOMONTH($B107,1))))&lt;$C107)))</f>
        <v>0</v>
      </c>
      <c r="AN107" s="48" t="n">
        <f aca="false">IF(OR(N(AN$5)=0,AN$6=""),0,AN$5*((DATE(YEAR($B107),MONTH($B107),MIN(AN$6,DAY(EOMONTH($B107,0))))&gt;=$B107)*(DATE(YEAR($B107),MONTH($B107),MIN(AN$6,DAY(EOMONTH($B107,0))))&lt;$C107)+(DATE(YEAR($B107),MONTH($B107)+1,MIN(AN$6,DAY(EOMONTH($B107,1))))&gt;=$B107)*(DATE(YEAR($B107),MONTH($B107)+1,MIN(AN$6,DAY(EOMONTH($B107,1))))&lt;$C107)))</f>
        <v>0</v>
      </c>
      <c r="AO107" s="48" t="n">
        <f aca="false">IF(OR(N(AO$5)=0,AO$6=""),0,AO$5*((DATE(YEAR($B107),MONTH($B107),MIN(AO$6,DAY(EOMONTH($B107,0))))&gt;=$B107)*(DATE(YEAR($B107),MONTH($B107),MIN(AO$6,DAY(EOMONTH($B107,0))))&lt;$C107)+(DATE(YEAR($B107),MONTH($B107)+1,MIN(AO$6,DAY(EOMONTH($B107,1))))&gt;=$B107)*(DATE(YEAR($B107),MONTH($B107)+1,MIN(AO$6,DAY(EOMONTH($B107,1))))&lt;$C107)))</f>
        <v>0</v>
      </c>
      <c r="AP107" s="48" t="n">
        <f aca="false">IF(OR(N(AP$5)=0,AP$6=""),0,AP$5*((DATE(YEAR($B107),MONTH($B107),MIN(AP$6,DAY(EOMONTH($B107,0))))&gt;=$B107)*(DATE(YEAR($B107),MONTH($B107),MIN(AP$6,DAY(EOMONTH($B107,0))))&lt;$C107)+(DATE(YEAR($B107),MONTH($B107)+1,MIN(AP$6,DAY(EOMONTH($B107,1))))&gt;=$B107)*(DATE(YEAR($B107),MONTH($B107)+1,MIN(AP$6,DAY(EOMONTH($B107,1))))&lt;$C107)))</f>
        <v>0</v>
      </c>
      <c r="AQ107" s="48" t="n">
        <f aca="false">IF(OR(N(AQ$5)=0,AQ$6=""),0,AQ$5*((DATE(YEAR($B107),MONTH($B107),MIN(AQ$6,DAY(EOMONTH($B107,0))))&gt;=$B107)*(DATE(YEAR($B107),MONTH($B107),MIN(AQ$6,DAY(EOMONTH($B107,0))))&lt;$C107)+(DATE(YEAR($B107),MONTH($B107)+1,MIN(AQ$6,DAY(EOMONTH($B107,1))))&gt;=$B107)*(DATE(YEAR($B107),MONTH($B107)+1,MIN(AQ$6,DAY(EOMONTH($B107,1))))&lt;$C107)))</f>
        <v>0</v>
      </c>
      <c r="AR107" s="48" t="n">
        <f aca="false">IF(OR(N(AR$5)=0,AR$6=""),0,AR$5*((DATE(YEAR($B107),MONTH($B107),MIN(AR$6,DAY(EOMONTH($B107,0))))&gt;=$B107)*(DATE(YEAR($B107),MONTH($B107),MIN(AR$6,DAY(EOMONTH($B107,0))))&lt;$C107)+(DATE(YEAR($B107),MONTH($B107)+1,MIN(AR$6,DAY(EOMONTH($B107,1))))&gt;=$B107)*(DATE(YEAR($B107),MONTH($B107)+1,MIN(AR$6,DAY(EOMONTH($B107,1))))&lt;$C107)))</f>
        <v>0</v>
      </c>
      <c r="AS107" s="48" t="n">
        <f aca="false">IF(OR(N(AS$5)=0,AS$6=""),0,AS$5*((DATE(YEAR($B107),MONTH($B107),MIN(AS$6,DAY(EOMONTH($B107,0))))&gt;=$B107)*(DATE(YEAR($B107),MONTH($B107),MIN(AS$6,DAY(EOMONTH($B107,0))))&lt;$C107)+(DATE(YEAR($B107),MONTH($B107)+1,MIN(AS$6,DAY(EOMONTH($B107,1))))&gt;=$B107)*(DATE(YEAR($B107),MONTH($B107)+1,MIN(AS$6,DAY(EOMONTH($B107,1))))&lt;$C107)))</f>
        <v>0</v>
      </c>
      <c r="AT107" s="48" t="n">
        <f aca="false">IF(OR(N(AT$5)=0,AT$6=""),0,AT$5*((DATE(YEAR($B107),MONTH($B107),MIN(AT$6,DAY(EOMONTH($B107,0))))&gt;=$B107)*(DATE(YEAR($B107),MONTH($B107),MIN(AT$6,DAY(EOMONTH($B107,0))))&lt;$C107)+(DATE(YEAR($B107),MONTH($B107)+1,MIN(AT$6,DAY(EOMONTH($B107,1))))&gt;=$B107)*(DATE(YEAR($B107),MONTH($B107)+1,MIN(AT$6,DAY(EOMONTH($B107,1))))&lt;$C107)))</f>
        <v>0</v>
      </c>
      <c r="AU107" s="48" t="n">
        <f aca="false">IF(OR(N(AU$5)=0,AU$6=""),0,AU$5*((DATE(YEAR($B107),MONTH($B107),MIN(AU$6,DAY(EOMONTH($B107,0))))&gt;=$B107)*(DATE(YEAR($B107),MONTH($B107),MIN(AU$6,DAY(EOMONTH($B107,0))))&lt;$C107)+(DATE(YEAR($B107),MONTH($B107)+1,MIN(AU$6,DAY(EOMONTH($B107,1))))&gt;=$B107)*(DATE(YEAR($B107),MONTH($B107)+1,MIN(AU$6,DAY(EOMONTH($B107,1))))&lt;$C107)))</f>
        <v>0</v>
      </c>
      <c r="AV107" s="48" t="n">
        <f aca="false">IF(OR(N(AV$5)=0,AV$6=""),0,AV$5*((DATE(YEAR($B107),MONTH($B107),MIN(AV$6,DAY(EOMONTH($B107,0))))&gt;=$B107)*(DATE(YEAR($B107),MONTH($B107),MIN(AV$6,DAY(EOMONTH($B107,0))))&lt;$C107)+(DATE(YEAR($B107),MONTH($B107)+1,MIN(AV$6,DAY(EOMONTH($B107,1))))&gt;=$B107)*(DATE(YEAR($B107),MONTH($B107)+1,MIN(AV$6,DAY(EOMONTH($B107,1))))&lt;$C107)))</f>
        <v>0</v>
      </c>
      <c r="AW107" s="48" t="n">
        <f aca="false">IF(OR(N(AW$5)=0,AW$6=""),0,AW$5*((DATE(YEAR($B107),MONTH($B107),MIN(AW$6,DAY(EOMONTH($B107,0))))&gt;=$B107)*(DATE(YEAR($B107),MONTH($B107),MIN(AW$6,DAY(EOMONTH($B107,0))))&lt;$C107)+(DATE(YEAR($B107),MONTH($B107)+1,MIN(AW$6,DAY(EOMONTH($B107,1))))&gt;=$B107)*(DATE(YEAR($B107),MONTH($B107)+1,MIN(AW$6,DAY(EOMONTH($B107,1))))&lt;$C107)))</f>
        <v>0</v>
      </c>
      <c r="AX107" s="48" t="n">
        <f aca="false">IF(OR(N(AX$5)=0,AX$6=""),0,AX$5*((DATE(YEAR($B107),MONTH($B107),MIN(AX$6,DAY(EOMONTH($B107,0))))&gt;=$B107)*(DATE(YEAR($B107),MONTH($B107),MIN(AX$6,DAY(EOMONTH($B107,0))))&lt;$C107)+(DATE(YEAR($B107),MONTH($B107)+1,MIN(AX$6,DAY(EOMONTH($B107,1))))&gt;=$B107)*(DATE(YEAR($B107),MONTH($B107)+1,MIN(AX$6,DAY(EOMONTH($B107,1))))&lt;$C107)))</f>
        <v>0</v>
      </c>
      <c r="AY107" s="48" t="n">
        <f aca="false">IF(OR(N(AY$5)=0,AY$6=""),0,AY$5*((DATE(YEAR($B107),MONTH($B107),MIN(AY$6,DAY(EOMONTH($B107,0))))&gt;=$B107)*(DATE(YEAR($B107),MONTH($B107),MIN(AY$6,DAY(EOMONTH($B107,0))))&lt;$C107)+(DATE(YEAR($B107),MONTH($B107)+1,MIN(AY$6,DAY(EOMONTH($B107,1))))&gt;=$B107)*(DATE(YEAR($B107),MONTH($B107)+1,MIN(AY$6,DAY(EOMONTH($B107,1))))&lt;$C107)))</f>
        <v>0</v>
      </c>
      <c r="AZ107" s="48" t="n">
        <f aca="false">IF(OR(N(AZ$5)=0,AZ$6=""),0,AZ$5*((DATE(YEAR($B107),MONTH($B107),MIN(AZ$6,DAY(EOMONTH($B107,0))))&gt;=$B107)*(DATE(YEAR($B107),MONTH($B107),MIN(AZ$6,DAY(EOMONTH($B107,0))))&lt;$C107)+(DATE(YEAR($B107),MONTH($B107)+1,MIN(AZ$6,DAY(EOMONTH($B107,1))))&gt;=$B107)*(DATE(YEAR($B107),MONTH($B107)+1,MIN(AZ$6,DAY(EOMONTH($B107,1))))&lt;$C107)))</f>
        <v>0</v>
      </c>
      <c r="BA107" s="48" t="n">
        <f aca="false">IF(OR(N(BA$5)=0,BA$6=""),0,BA$5*((DATE(YEAR($B107),MONTH($B107),MIN(BA$6,DAY(EOMONTH($B107,0))))&gt;=$B107)*(DATE(YEAR($B107),MONTH($B107),MIN(BA$6,DAY(EOMONTH($B107,0))))&lt;$C107)+(DATE(YEAR($B107),MONTH($B107)+1,MIN(BA$6,DAY(EOMONTH($B107,1))))&gt;=$B107)*(DATE(YEAR($B107),MONTH($B107)+1,MIN(BA$6,DAY(EOMONTH($B107,1))))&lt;$C107)))</f>
        <v>0</v>
      </c>
      <c r="BB107" s="48" t="n">
        <f aca="false">IF(OR(N(BB$5)=0,BB$6=""),0,BB$5*((DATE(YEAR($B107),MONTH($B107),MIN(BB$6,DAY(EOMONTH($B107,0))))&gt;=$B107)*(DATE(YEAR($B107),MONTH($B107),MIN(BB$6,DAY(EOMONTH($B107,0))))&lt;$C107)+(DATE(YEAR($B107),MONTH($B107)+1,MIN(BB$6,DAY(EOMONTH($B107,1))))&gt;=$B107)*(DATE(YEAR($B107),MONTH($B107)+1,MIN(BB$6,DAY(EOMONTH($B107,1))))&lt;$C107)))</f>
        <v>0</v>
      </c>
      <c r="BC107" s="48" t="n">
        <f aca="false">IF(OR(N(BC$5)=0,BC$6=""),0,BC$5*((DATE(YEAR($B107),MONTH($B107),MIN(BC$6,DAY(EOMONTH($B107,0))))&gt;=$B107)*(DATE(YEAR($B107),MONTH($B107),MIN(BC$6,DAY(EOMONTH($B107,0))))&lt;$C107)+(DATE(YEAR($B107),MONTH($B107)+1,MIN(BC$6,DAY(EOMONTH($B107,1))))&gt;=$B107)*(DATE(YEAR($B107),MONTH($B107)+1,MIN(BC$6,DAY(EOMONTH($B107,1))))&lt;$C107)))</f>
        <v>0</v>
      </c>
      <c r="BD107" s="48" t="n">
        <f aca="false">IF(OR(N(BD$5)=0,BD$6=""),0,BD$5*((DATE(YEAR($B107),MONTH($B107),MIN(BD$6,DAY(EOMONTH($B107,0))))&gt;=$B107)*(DATE(YEAR($B107),MONTH($B107),MIN(BD$6,DAY(EOMONTH($B107,0))))&lt;$C107)+(DATE(YEAR($B107),MONTH($B107)+1,MIN(BD$6,DAY(EOMONTH($B107,1))))&gt;=$B107)*(DATE(YEAR($B107),MONTH($B107)+1,MIN(BD$6,DAY(EOMONTH($B107,1))))&lt;$C107)))</f>
        <v>0</v>
      </c>
      <c r="BE107" s="48" t="n">
        <f aca="false">IF(OR(N(BE$5)=0,BE$6=""),0,BE$5*((DATE(YEAR($B107),MONTH($B107),MIN(BE$6,DAY(EOMONTH($B107,0))))&gt;=$B107)*(DATE(YEAR($B107),MONTH($B107),MIN(BE$6,DAY(EOMONTH($B107,0))))&lt;$C107)+(DATE(YEAR($B107),MONTH($B107)+1,MIN(BE$6,DAY(EOMONTH($B107,1))))&gt;=$B107)*(DATE(YEAR($B107),MONTH($B107)+1,MIN(BE$6,DAY(EOMONTH($B107,1))))&lt;$C107)))</f>
        <v>0</v>
      </c>
      <c r="BF107" s="48" t="n">
        <f aca="false">IF(OR(N(BF$5)=0,BF$6=""),0,BF$5*((DATE(YEAR($B107),MONTH($B107),MIN(BF$6,DAY(EOMONTH($B107,0))))&gt;=$B107)*(DATE(YEAR($B107),MONTH($B107),MIN(BF$6,DAY(EOMONTH($B107,0))))&lt;$C107)+(DATE(YEAR($B107),MONTH($B107)+1,MIN(BF$6,DAY(EOMONTH($B107,1))))&gt;=$B107)*(DATE(YEAR($B107),MONTH($B107)+1,MIN(BF$6,DAY(EOMONTH($B107,1))))&lt;$C107)))</f>
        <v>0</v>
      </c>
      <c r="BG107" s="48" t="n">
        <f aca="false">IF(OR(N(BG$5)=0,BG$6=""),0,BG$5*((DATE(YEAR($B107),MONTH($B107),MIN(BG$6,DAY(EOMONTH($B107,0))))&gt;=$B107)*(DATE(YEAR($B107),MONTH($B107),MIN(BG$6,DAY(EOMONTH($B107,0))))&lt;$C107)+(DATE(YEAR($B107),MONTH($B107)+1,MIN(BG$6,DAY(EOMONTH($B107,1))))&gt;=$B107)*(DATE(YEAR($B107),MONTH($B107)+1,MIN(BG$6,DAY(EOMONTH($B107,1))))&lt;$C107)))</f>
        <v>0</v>
      </c>
      <c r="BH107" s="48" t="n">
        <f aca="false">IF(OR(N(BH$5)=0,BH$6=""),0,BH$5*((DATE(YEAR($B107),MONTH($B107),MIN(BH$6,DAY(EOMONTH($B107,0))))&gt;=$B107)*(DATE(YEAR($B107),MONTH($B107),MIN(BH$6,DAY(EOMONTH($B107,0))))&lt;$C107)+(DATE(YEAR($B107),MONTH($B107)+1,MIN(BH$6,DAY(EOMONTH($B107,1))))&gt;=$B107)*(DATE(YEAR($B107),MONTH($B107)+1,MIN(BH$6,DAY(EOMONTH($B107,1))))&lt;$C107)))</f>
        <v>0</v>
      </c>
      <c r="BI107" s="48" t="n">
        <f aca="false">IF(OR(N(BI$5)=0,BI$6=""),0,BI$5*((DATE(YEAR($B107),MONTH($B107),MIN(BI$6,DAY(EOMONTH($B107,0))))&gt;=$B107)*(DATE(YEAR($B107),MONTH($B107),MIN(BI$6,DAY(EOMONTH($B107,0))))&lt;$C107)+(DATE(YEAR($B107),MONTH($B107)+1,MIN(BI$6,DAY(EOMONTH($B107,1))))&gt;=$B107)*(DATE(YEAR($B107),MONTH($B107)+1,MIN(BI$6,DAY(EOMONTH($B107,1))))&lt;$C107)))</f>
        <v>0</v>
      </c>
      <c r="BJ107" s="48" t="n">
        <f aca="false">IF(OR(N(BJ$5)=0,BJ$6=""),0,BJ$5*((DATE(YEAR($B107),MONTH($B107),MIN(BJ$6,DAY(EOMONTH($B107,0))))&gt;=$B107)*(DATE(YEAR($B107),MONTH($B107),MIN(BJ$6,DAY(EOMONTH($B107,0))))&lt;$C107)+(DATE(YEAR($B107),MONTH($B107)+1,MIN(BJ$6,DAY(EOMONTH($B107,1))))&gt;=$B107)*(DATE(YEAR($B107),MONTH($B107)+1,MIN(BJ$6,DAY(EOMONTH($B107,1))))&lt;$C107)))</f>
        <v>0</v>
      </c>
      <c r="BK107" s="48" t="n">
        <f aca="false">IF(OR(N(BK$5)=0,BK$6=""),0,BK$5*((DATE(YEAR($B107),MONTH($B107),MIN(BK$6,DAY(EOMONTH($B107,0))))&gt;=$B107)*(DATE(YEAR($B107),MONTH($B107),MIN(BK$6,DAY(EOMONTH($B107,0))))&lt;$C107)+(DATE(YEAR($B107),MONTH($B107)+1,MIN(BK$6,DAY(EOMONTH($B107,1))))&gt;=$B107)*(DATE(YEAR($B107),MONTH($B107)+1,MIN(BK$6,DAY(EOMONTH($B107,1))))&lt;$C107)))</f>
        <v>0</v>
      </c>
      <c r="BL107" s="48" t="n">
        <f aca="false">IF(OR(N(BL$5)=0,BL$6=""),0,BL$5*((DATE(YEAR($B107),MONTH($B107),MIN(BL$6,DAY(EOMONTH($B107,0))))&gt;=$B107)*(DATE(YEAR($B107),MONTH($B107),MIN(BL$6,DAY(EOMONTH($B107,0))))&lt;$C107)+(DATE(YEAR($B107),MONTH($B107)+1,MIN(BL$6,DAY(EOMONTH($B107,1))))&gt;=$B107)*(DATE(YEAR($B107),MONTH($B107)+1,MIN(BL$6,DAY(EOMONTH($B107,1))))&lt;$C107)))</f>
        <v>0</v>
      </c>
      <c r="BM107" s="48" t="n">
        <f aca="false">IF(OR(N(BM$5)=0,BM$6=""),0,BM$5*((DATE(YEAR($B107),MONTH($B107),MIN(BM$6,DAY(EOMONTH($B107,0))))&gt;=$B107)*(DATE(YEAR($B107),MONTH($B107),MIN(BM$6,DAY(EOMONTH($B107,0))))&lt;$C107)+(DATE(YEAR($B107),MONTH($B107)+1,MIN(BM$6,DAY(EOMONTH($B107,1))))&gt;=$B107)*(DATE(YEAR($B107),MONTH($B107)+1,MIN(BM$6,DAY(EOMONTH($B107,1))))&lt;$C107)))</f>
        <v>0</v>
      </c>
      <c r="BN107" s="48" t="n">
        <f aca="false">IF(OR(N(BN$5)=0,BN$6=""),0,BN$5*((DATE(YEAR($B107),MONTH($B107),MIN(BN$6,DAY(EOMONTH($B107,0))))&gt;=$B107)*(DATE(YEAR($B107),MONTH($B107),MIN(BN$6,DAY(EOMONTH($B107,0))))&lt;$C107)+(DATE(YEAR($B107),MONTH($B107)+1,MIN(BN$6,DAY(EOMONTH($B107,1))))&gt;=$B107)*(DATE(YEAR($B107),MONTH($B107)+1,MIN(BN$6,DAY(EOMONTH($B107,1))))&lt;$C107)))</f>
        <v>0</v>
      </c>
      <c r="BO107" s="48" t="n">
        <f aca="false">IF(OR(N(BO$5)=0,BO$6=""),0,BO$5*((DATE(YEAR($B107),MONTH($B107),MIN(BO$6,DAY(EOMONTH($B107,0))))&gt;=$B107)*(DATE(YEAR($B107),MONTH($B107),MIN(BO$6,DAY(EOMONTH($B107,0))))&lt;$C107)+(DATE(YEAR($B107),MONTH($B107)+1,MIN(BO$6,DAY(EOMONTH($B107,1))))&gt;=$B107)*(DATE(YEAR($B107),MONTH($B107)+1,MIN(BO$6,DAY(EOMONTH($B107,1))))&lt;$C107)))</f>
        <v>0</v>
      </c>
      <c r="BP107" s="48" t="n">
        <f aca="false">IF(OR(N(BP$5)=0,BP$6=""),0,BP$5*((DATE(YEAR($B107),MONTH($B107),MIN(BP$6,DAY(EOMONTH($B107,0))))&gt;=$B107)*(DATE(YEAR($B107),MONTH($B107),MIN(BP$6,DAY(EOMONTH($B107,0))))&lt;$C107)+(DATE(YEAR($B107),MONTH($B107)+1,MIN(BP$6,DAY(EOMONTH($B107,1))))&gt;=$B107)*(DATE(YEAR($B107),MONTH($B107)+1,MIN(BP$6,DAY(EOMONTH($B107,1))))&lt;$C107)))</f>
        <v>0</v>
      </c>
      <c r="BQ107" s="48" t="n">
        <f aca="false">IF(OR(N(BQ$5)=0,BQ$6=""),0,BQ$5*((DATE(YEAR($B107),MONTH($B107),MIN(BQ$6,DAY(EOMONTH($B107,0))))&gt;=$B107)*(DATE(YEAR($B107),MONTH($B107),MIN(BQ$6,DAY(EOMONTH($B107,0))))&lt;$C107)+(DATE(YEAR($B107),MONTH($B107)+1,MIN(BQ$6,DAY(EOMONTH($B107,1))))&gt;=$B107)*(DATE(YEAR($B107),MONTH($B107)+1,MIN(BQ$6,DAY(EOMONTH($B107,1))))&lt;$C107)))</f>
        <v>0</v>
      </c>
      <c r="BR107" s="48" t="n">
        <f aca="false">IF(OR(N(BR$5)=0,BR$6=""),0,BR$5*((DATE(YEAR($B107),MONTH($B107),MIN(BR$6,DAY(EOMONTH($B107,0))))&gt;=$B107)*(DATE(YEAR($B107),MONTH($B107),MIN(BR$6,DAY(EOMONTH($B107,0))))&lt;$C107)+(DATE(YEAR($B107),MONTH($B107)+1,MIN(BR$6,DAY(EOMONTH($B107,1))))&gt;=$B107)*(DATE(YEAR($B107),MONTH($B107)+1,MIN(BR$6,DAY(EOMONTH($B107,1))))&lt;$C107)))</f>
        <v>0</v>
      </c>
      <c r="BS107" s="48" t="n">
        <f aca="false">IF(OR(N(BS$5)=0,BS$6=""),0,BS$5*((DATE(YEAR($B107),MONTH($B107),MIN(BS$6,DAY(EOMONTH($B107,0))))&gt;=$B107)*(DATE(YEAR($B107),MONTH($B107),MIN(BS$6,DAY(EOMONTH($B107,0))))&lt;$C107)+(DATE(YEAR($B107),MONTH($B107)+1,MIN(BS$6,DAY(EOMONTH($B107,1))))&gt;=$B107)*(DATE(YEAR($B107),MONTH($B107)+1,MIN(BS$6,DAY(EOMONTH($B107,1))))&lt;$C107)))</f>
        <v>0</v>
      </c>
      <c r="BT107" s="48" t="n">
        <f aca="false">IF(OR(N(BT$5)=0,BT$6=""),0,BT$5*((DATE(YEAR($B107),MONTH($B107),MIN(BT$6,DAY(EOMONTH($B107,0))))&gt;=$B107)*(DATE(YEAR($B107),MONTH($B107),MIN(BT$6,DAY(EOMONTH($B107,0))))&lt;$C107)+(DATE(YEAR($B107),MONTH($B107)+1,MIN(BT$6,DAY(EOMONTH($B107,1))))&gt;=$B107)*(DATE(YEAR($B107),MONTH($B107)+1,MIN(BT$6,DAY(EOMONTH($B107,1))))&lt;$C107)))</f>
        <v>0</v>
      </c>
      <c r="BU107" s="48" t="n">
        <f aca="false">IF(OR(N(BU$5)=0,BU$6=""),0,BU$5*((DATE(YEAR($B107),MONTH($B107),MIN(BU$6,DAY(EOMONTH($B107,0))))&gt;=$B107)*(DATE(YEAR($B107),MONTH($B107),MIN(BU$6,DAY(EOMONTH($B107,0))))&lt;$C107)+(DATE(YEAR($B107),MONTH($B107)+1,MIN(BU$6,DAY(EOMONTH($B107,1))))&gt;=$B107)*(DATE(YEAR($B107),MONTH($B107)+1,MIN(BU$6,DAY(EOMONTH($B107,1))))&lt;$C107)))</f>
        <v>0</v>
      </c>
      <c r="BV107" s="48" t="n">
        <f aca="false">IF(OR(N(BV$5)=0,BV$6=""),0,BV$5*((DATE(YEAR($B107),MONTH($B107),MIN(BV$6,DAY(EOMONTH($B107,0))))&gt;=$B107)*(DATE(YEAR($B107),MONTH($B107),MIN(BV$6,DAY(EOMONTH($B107,0))))&lt;$C107)+(DATE(YEAR($B107),MONTH($B107)+1,MIN(BV$6,DAY(EOMONTH($B107,1))))&gt;=$B107)*(DATE(YEAR($B107),MONTH($B107)+1,MIN(BV$6,DAY(EOMONTH($B107,1))))&lt;$C107)))</f>
        <v>0</v>
      </c>
      <c r="BW107" s="48" t="n">
        <f aca="false">IF(OR(N(BW$5)=0,BW$6=""),0,BW$5*((DATE(YEAR($B107),MONTH($B107),MIN(BW$6,DAY(EOMONTH($B107,0))))&gt;=$B107)*(DATE(YEAR($B107),MONTH($B107),MIN(BW$6,DAY(EOMONTH($B107,0))))&lt;$C107)+(DATE(YEAR($B107),MONTH($B107)+1,MIN(BW$6,DAY(EOMONTH($B107,1))))&gt;=$B107)*(DATE(YEAR($B107),MONTH($B107)+1,MIN(BW$6,DAY(EOMONTH($B107,1))))&lt;$C107)))</f>
        <v>0</v>
      </c>
      <c r="BX107" s="48" t="n">
        <f aca="false">MIN(Z107,(FT106*(1+FT$5/Setup!$C$36)+IF($V107=1,N($F107),0)))</f>
        <v>0</v>
      </c>
      <c r="BY107" s="48" t="n">
        <f aca="false">MIN(AA107,(FU106*(1+FU$5/Setup!$C$36)+IF($V107=2,N($F107),0)))</f>
        <v>0</v>
      </c>
      <c r="BZ107" s="48" t="n">
        <f aca="false">MIN(AB107,(FV106*(1+FV$5/Setup!$C$36)+IF($V107=3,N($F107),0)))</f>
        <v>0</v>
      </c>
      <c r="CA107" s="48" t="n">
        <f aca="false">MIN(AC107,(FW106*(1+FW$5/Setup!$C$36)+IF($V107=4,N($F107),0)))</f>
        <v>0</v>
      </c>
      <c r="CB107" s="48" t="n">
        <f aca="false">MIN(AD107,(FX106*(1+FX$5/Setup!$C$36)+IF($V107=5,N($F107),0)))</f>
        <v>0</v>
      </c>
      <c r="CC107" s="48" t="n">
        <f aca="false">MIN(AE107,(FY106*(1+FY$5/Setup!$C$36)+IF($V107=6,N($F107),0)))</f>
        <v>0</v>
      </c>
      <c r="CD107" s="48" t="n">
        <f aca="false">MIN(AF107,(FZ106*(1+FZ$5/Setup!$C$36)+IF($V107=7,N($F107),0)))</f>
        <v>0</v>
      </c>
      <c r="CE107" s="48" t="n">
        <f aca="false">MIN(AG107,(GA106*(1+GA$5/Setup!$C$36)+IF($V107=8,N($F107),0)))</f>
        <v>0</v>
      </c>
      <c r="CF107" s="48" t="n">
        <f aca="false">MIN(AH107,(GB106*(1+GB$5/Setup!$C$36)+IF($V107=9,N($F107),0)))</f>
        <v>0</v>
      </c>
      <c r="CG107" s="48" t="n">
        <f aca="false">MIN(AI107,(GC106*(1+GC$5/Setup!$C$36)+IF($V107=10,N($F107),0)))</f>
        <v>0</v>
      </c>
      <c r="CH107" s="48" t="n">
        <f aca="false">MIN(AJ107,(GD106*(1+GD$5/Setup!$C$36)+IF($V107=11,N($F107),0)))</f>
        <v>0</v>
      </c>
      <c r="CI107" s="48" t="n">
        <f aca="false">MIN(AK107,(GE106*(1+GE$5/Setup!$C$36)+IF($V107=12,N($F107),0)))</f>
        <v>0</v>
      </c>
      <c r="CJ107" s="48" t="n">
        <f aca="false">MIN(AL107,(GF106*(1+GF$5/Setup!$C$36)+IF($V107=13,N($F107),0)))</f>
        <v>0</v>
      </c>
      <c r="CK107" s="48" t="n">
        <f aca="false">MIN(AM107,(GG106*(1+GG$5/Setup!$C$36)+IF($V107=14,N($F107),0)))</f>
        <v>0</v>
      </c>
      <c r="CL107" s="48" t="n">
        <f aca="false">MIN(AN107,(GH106*(1+GH$5/Setup!$C$36)+IF($V107=15,N($F107),0)))</f>
        <v>0</v>
      </c>
      <c r="CM107" s="48" t="n">
        <f aca="false">MIN(AO107,(GI106*(1+GI$5/Setup!$C$36)+IF($V107=16,N($F107),0)))</f>
        <v>0</v>
      </c>
      <c r="CN107" s="48" t="n">
        <f aca="false">MIN(AP107,(GJ106*(1+GJ$5/Setup!$C$36)+IF($V107=17,N($F107),0)))</f>
        <v>0</v>
      </c>
      <c r="CO107" s="48" t="n">
        <f aca="false">MIN(AQ107,(GK106*(1+GK$5/Setup!$C$36)+IF($V107=18,N($F107),0)))</f>
        <v>0</v>
      </c>
      <c r="CP107" s="48" t="n">
        <f aca="false">MIN(AR107,(GL106*(1+GL$5/Setup!$C$36)+IF($V107=19,N($F107),0)))</f>
        <v>0</v>
      </c>
      <c r="CQ107" s="48" t="n">
        <f aca="false">MIN(AS107,(GM106*(1+GM$5/Setup!$C$36)+IF($V107=20,N($F107),0)))</f>
        <v>0</v>
      </c>
      <c r="CR107" s="48" t="n">
        <f aca="false">MIN(AT107,(GN106*(1+GN$5/Setup!$C$36)+IF($V107=21,N($F107),0)))</f>
        <v>0</v>
      </c>
      <c r="CS107" s="48" t="n">
        <f aca="false">MIN(AU107,(GO106*(1+GO$5/Setup!$C$36)+IF($V107=22,N($F107),0)))</f>
        <v>0</v>
      </c>
      <c r="CT107" s="48" t="n">
        <f aca="false">MIN(AV107,(GP106*(1+GP$5/Setup!$C$36)+IF($V107=23,N($F107),0)))</f>
        <v>0</v>
      </c>
      <c r="CU107" s="48" t="n">
        <f aca="false">MIN(AW107,(GQ106*(1+GQ$5/Setup!$C$36)+IF($V107=24,N($F107),0)))</f>
        <v>0</v>
      </c>
      <c r="CV107" s="48" t="n">
        <f aca="false">MIN(AX107,(GR106*(1+GR$5/Setup!$C$36)+IF($V107=25,N($F107),0)))</f>
        <v>0</v>
      </c>
      <c r="CW107" s="48" t="n">
        <f aca="false">MIN(AY107,(GS106*(1+GS$5/Setup!$C$36)+IF($V107=26,N($F107),0)))</f>
        <v>0</v>
      </c>
      <c r="CX107" s="48" t="n">
        <f aca="false">MIN(AZ107,(GT106*(1+GT$5/Setup!$C$36)+IF($V107=27,N($F107),0)))</f>
        <v>0</v>
      </c>
      <c r="CY107" s="48" t="n">
        <f aca="false">MIN(BA107,(GU106*(1+GU$5/Setup!$C$36)+IF($V107=28,N($F107),0)))</f>
        <v>0</v>
      </c>
      <c r="CZ107" s="48" t="n">
        <f aca="false">MIN(BB107,(GV106*(1+GV$5/Setup!$C$36)+IF($V107=29,N($F107),0)))</f>
        <v>0</v>
      </c>
      <c r="DA107" s="48" t="n">
        <f aca="false">MIN(BC107,(GW106*(1+GW$5/Setup!$C$36)+IF($V107=30,N($F107),0)))</f>
        <v>0</v>
      </c>
      <c r="DB107" s="48" t="n">
        <f aca="false">MIN(BD107,(GX106*(1+GX$5/Setup!$C$36)+IF($V107=31,N($F107),0)))</f>
        <v>0</v>
      </c>
      <c r="DC107" s="48" t="n">
        <f aca="false">MIN(BE107,(GY106*(1+GY$5/Setup!$C$36)+IF($V107=32,N($F107),0)))</f>
        <v>0</v>
      </c>
      <c r="DD107" s="48" t="n">
        <f aca="false">MIN(BF107,(GZ106*(1+GZ$5/Setup!$C$36)+IF($V107=33,N($F107),0)))</f>
        <v>0</v>
      </c>
      <c r="DE107" s="48" t="n">
        <f aca="false">MIN(BG107,(HA106*(1+HA$5/Setup!$C$36)+IF($V107=34,N($F107),0)))</f>
        <v>0</v>
      </c>
      <c r="DF107" s="48" t="n">
        <f aca="false">MIN(BH107,(HB106*(1+HB$5/Setup!$C$36)+IF($V107=35,N($F107),0)))</f>
        <v>0</v>
      </c>
      <c r="DG107" s="48" t="n">
        <f aca="false">MIN(BI107,(HC106*(1+HC$5/Setup!$C$36)+IF($V107=36,N($F107),0)))</f>
        <v>0</v>
      </c>
      <c r="DH107" s="48" t="n">
        <f aca="false">MIN(BJ107,(HD106*(1+HD$5/Setup!$C$36)+IF($V107=37,N($F107),0)))</f>
        <v>0</v>
      </c>
      <c r="DI107" s="48" t="n">
        <f aca="false">MIN(BK107,(HE106*(1+HE$5/Setup!$C$36)+IF($V107=38,N($F107),0)))</f>
        <v>0</v>
      </c>
      <c r="DJ107" s="48" t="n">
        <f aca="false">MIN(BL107,(HF106*(1+HF$5/Setup!$C$36)+IF($V107=39,N($F107),0)))</f>
        <v>0</v>
      </c>
      <c r="DK107" s="48" t="n">
        <f aca="false">MIN(BM107,(HG106*(1+HG$5/Setup!$C$36)+IF($V107=40,N($F107),0)))</f>
        <v>0</v>
      </c>
      <c r="DL107" s="48" t="n">
        <f aca="false">MIN(BN107,(HH106*(1+HH$5/Setup!$C$36)+IF($V107=41,N($F107),0)))</f>
        <v>0</v>
      </c>
      <c r="DM107" s="48" t="n">
        <f aca="false">MIN(BO107,(HI106*(1+HI$5/Setup!$C$36)+IF($V107=42,N($F107),0)))</f>
        <v>0</v>
      </c>
      <c r="DN107" s="48" t="n">
        <f aca="false">MIN(BP107,(HJ106*(1+HJ$5/Setup!$C$36)+IF($V107=43,N($F107),0)))</f>
        <v>0</v>
      </c>
      <c r="DO107" s="48" t="n">
        <f aca="false">MIN(BQ107,(HK106*(1+HK$5/Setup!$C$36)+IF($V107=44,N($F107),0)))</f>
        <v>0</v>
      </c>
      <c r="DP107" s="48" t="n">
        <f aca="false">MIN(BR107,(HL106*(1+HL$5/Setup!$C$36)+IF($V107=45,N($F107),0)))</f>
        <v>0</v>
      </c>
      <c r="DQ107" s="48" t="n">
        <f aca="false">MIN(BS107,(HM106*(1+HM$5/Setup!$C$36)+IF($V107=46,N($F107),0)))</f>
        <v>0</v>
      </c>
      <c r="DR107" s="48" t="n">
        <f aca="false">MIN(BT107,(HN106*(1+HN$5/Setup!$C$36)+IF($V107=47,N($F107),0)))</f>
        <v>0</v>
      </c>
      <c r="DS107" s="48" t="n">
        <f aca="false">MIN(BU107,(HO106*(1+HO$5/Setup!$C$36)+IF($V107=48,N($F107),0)))</f>
        <v>0</v>
      </c>
      <c r="DT107" s="48" t="n">
        <f aca="false">MIN(BV107,(HP106*(1+HP$5/Setup!$C$36)+IF($V107=49,N($F107),0)))</f>
        <v>0</v>
      </c>
      <c r="DU107" s="48" t="n">
        <f aca="false">MIN(BW107,(HQ106*(1+HQ$5/Setup!$C$36)+IF($V107=50,N($F107),0)))</f>
        <v>0</v>
      </c>
      <c r="DV107" s="48" t="n">
        <f aca="false">MIN(MAX((FT106*(1+FT$5/Setup!$C$36)+IF($V107=1,N($F107),0))-BX107,0),MAX($P107-0,0))</f>
        <v>0</v>
      </c>
      <c r="DW107" s="48" t="n">
        <f aca="false">MIN(MAX((FU106*(1+FU$5/Setup!$C$36)+IF($V107=2,N($F107),0))-BY107,0),MAX($P107-SUM(DV107:DV107),0))</f>
        <v>0</v>
      </c>
      <c r="DX107" s="48" t="n">
        <f aca="false">MIN(MAX((FV106*(1+FV$5/Setup!$C$36)+IF($V107=3,N($F107),0))-BZ107,0),MAX($P107-SUM(DV107:DW107),0))</f>
        <v>0</v>
      </c>
      <c r="DY107" s="48" t="n">
        <f aca="false">MIN(MAX((FW106*(1+FW$5/Setup!$C$36)+IF($V107=4,N($F107),0))-CA107,0),MAX($P107-SUM(DV107:DX107),0))</f>
        <v>0</v>
      </c>
      <c r="DZ107" s="48" t="n">
        <f aca="false">MIN(MAX((FX106*(1+FX$5/Setup!$C$36)+IF($V107=5,N($F107),0))-CB107,0),MAX($P107-SUM(DV107:DY107),0))</f>
        <v>0</v>
      </c>
      <c r="EA107" s="48" t="n">
        <f aca="false">MIN(MAX((FY106*(1+FY$5/Setup!$C$36)+IF($V107=6,N($F107),0))-CC107,0),MAX($P107-SUM(DV107:DZ107),0))</f>
        <v>0</v>
      </c>
      <c r="EB107" s="48" t="n">
        <f aca="false">MIN(MAX((FZ106*(1+FZ$5/Setup!$C$36)+IF($V107=7,N($F107),0))-CD107,0),MAX($P107-SUM(DV107:EA107),0))</f>
        <v>0</v>
      </c>
      <c r="EC107" s="48" t="n">
        <f aca="false">MIN(MAX((GA106*(1+GA$5/Setup!$C$36)+IF($V107=8,N($F107),0))-CE107,0),MAX($P107-SUM(DV107:EB107),0))</f>
        <v>0</v>
      </c>
      <c r="ED107" s="48" t="n">
        <f aca="false">MIN(MAX((GB106*(1+GB$5/Setup!$C$36)+IF($V107=9,N($F107),0))-CF107,0),MAX($P107-SUM(DV107:EC107),0))</f>
        <v>0</v>
      </c>
      <c r="EE107" s="48" t="n">
        <f aca="false">MIN(MAX((GC106*(1+GC$5/Setup!$C$36)+IF($V107=10,N($F107),0))-CG107,0),MAX($P107-SUM(DV107:ED107),0))</f>
        <v>0</v>
      </c>
      <c r="EF107" s="48" t="n">
        <f aca="false">MIN(MAX((GD106*(1+GD$5/Setup!$C$36)+IF($V107=11,N($F107),0))-CH107,0),MAX($P107-SUM(DV107:EE107),0))</f>
        <v>0</v>
      </c>
      <c r="EG107" s="48" t="n">
        <f aca="false">MIN(MAX((GE106*(1+GE$5/Setup!$C$36)+IF($V107=12,N($F107),0))-CI107,0),MAX($P107-SUM(DV107:EF107),0))</f>
        <v>0</v>
      </c>
      <c r="EH107" s="48" t="n">
        <f aca="false">MIN(MAX((GF106*(1+GF$5/Setup!$C$36)+IF($V107=13,N($F107),0))-CJ107,0),MAX($P107-SUM(DV107:EG107),0))</f>
        <v>0</v>
      </c>
      <c r="EI107" s="48" t="n">
        <f aca="false">MIN(MAX((GG106*(1+GG$5/Setup!$C$36)+IF($V107=14,N($F107),0))-CK107,0),MAX($P107-SUM(DV107:EH107),0))</f>
        <v>0</v>
      </c>
      <c r="EJ107" s="48" t="n">
        <f aca="false">MIN(MAX((GH106*(1+GH$5/Setup!$C$36)+IF($V107=15,N($F107),0))-CL107,0),MAX($P107-SUM(DV107:EI107),0))</f>
        <v>0</v>
      </c>
      <c r="EK107" s="48" t="n">
        <f aca="false">MIN(MAX((GI106*(1+GI$5/Setup!$C$36)+IF($V107=16,N($F107),0))-CM107,0),MAX($P107-SUM(DV107:EJ107),0))</f>
        <v>0</v>
      </c>
      <c r="EL107" s="48" t="n">
        <f aca="false">MIN(MAX((GJ106*(1+GJ$5/Setup!$C$36)+IF($V107=17,N($F107),0))-CN107,0),MAX($P107-SUM(DV107:EK107),0))</f>
        <v>0</v>
      </c>
      <c r="EM107" s="48" t="n">
        <f aca="false">MIN(MAX((GK106*(1+GK$5/Setup!$C$36)+IF($V107=18,N($F107),0))-CO107,0),MAX($P107-SUM(DV107:EL107),0))</f>
        <v>0</v>
      </c>
      <c r="EN107" s="48" t="n">
        <f aca="false">MIN(MAX((GL106*(1+GL$5/Setup!$C$36)+IF($V107=19,N($F107),0))-CP107,0),MAX($P107-SUM(DV107:EM107),0))</f>
        <v>0</v>
      </c>
      <c r="EO107" s="48" t="n">
        <f aca="false">MIN(MAX((GM106*(1+GM$5/Setup!$C$36)+IF($V107=20,N($F107),0))-CQ107,0),MAX($P107-SUM(DV107:EN107),0))</f>
        <v>0</v>
      </c>
      <c r="EP107" s="48" t="n">
        <f aca="false">MIN(MAX((GN106*(1+GN$5/Setup!$C$36)+IF($V107=21,N($F107),0))-CR107,0),MAX($P107-SUM(DV107:EO107),0))</f>
        <v>0</v>
      </c>
      <c r="EQ107" s="48" t="n">
        <f aca="false">MIN(MAX((GO106*(1+GO$5/Setup!$C$36)+IF($V107=22,N($F107),0))-CS107,0),MAX($P107-SUM(DV107:EP107),0))</f>
        <v>0</v>
      </c>
      <c r="ER107" s="48" t="n">
        <f aca="false">MIN(MAX((GP106*(1+GP$5/Setup!$C$36)+IF($V107=23,N($F107),0))-CT107,0),MAX($P107-SUM(DV107:EQ107),0))</f>
        <v>0</v>
      </c>
      <c r="ES107" s="48" t="n">
        <f aca="false">MIN(MAX((GQ106*(1+GQ$5/Setup!$C$36)+IF($V107=24,N($F107),0))-CU107,0),MAX($P107-SUM(DV107:ER107),0))</f>
        <v>0</v>
      </c>
      <c r="ET107" s="48" t="n">
        <f aca="false">MIN(MAX((GR106*(1+GR$5/Setup!$C$36)+IF($V107=25,N($F107),0))-CV107,0),MAX($P107-SUM(DV107:ES107),0))</f>
        <v>0</v>
      </c>
      <c r="EU107" s="48" t="n">
        <f aca="false">MIN(MAX((GS106*(1+GS$5/Setup!$C$36)+IF($V107=26,N($F107),0))-CW107,0),MAX($P107-SUM(DV107:ET107),0))</f>
        <v>0</v>
      </c>
      <c r="EV107" s="48" t="n">
        <f aca="false">MIN(MAX((GT106*(1+GT$5/Setup!$C$36)+IF($V107=27,N($F107),0))-CX107,0),MAX($P107-SUM(DV107:EU107),0))</f>
        <v>0</v>
      </c>
      <c r="EW107" s="48" t="n">
        <f aca="false">MIN(MAX((GU106*(1+GU$5/Setup!$C$36)+IF($V107=28,N($F107),0))-CY107,0),MAX($P107-SUM(DV107:EV107),0))</f>
        <v>0</v>
      </c>
      <c r="EX107" s="48" t="n">
        <f aca="false">MIN(MAX((GV106*(1+GV$5/Setup!$C$36)+IF($V107=29,N($F107),0))-CZ107,0),MAX($P107-SUM(DV107:EW107),0))</f>
        <v>0</v>
      </c>
      <c r="EY107" s="48" t="n">
        <f aca="false">MIN(MAX((GW106*(1+GW$5/Setup!$C$36)+IF($V107=30,N($F107),0))-DA107,0),MAX($P107-SUM(DV107:EX107),0))</f>
        <v>0</v>
      </c>
      <c r="EZ107" s="48" t="n">
        <f aca="false">MIN(MAX((GX106*(1+GX$5/Setup!$C$36)+IF($V107=31,N($F107),0))-DB107,0),MAX($P107-SUM(DV107:EY107),0))</f>
        <v>0</v>
      </c>
      <c r="FA107" s="48" t="n">
        <f aca="false">MIN(MAX((GY106*(1+GY$5/Setup!$C$36)+IF($V107=32,N($F107),0))-DC107,0),MAX($P107-SUM(DV107:EZ107),0))</f>
        <v>0</v>
      </c>
      <c r="FB107" s="48" t="n">
        <f aca="false">MIN(MAX((GZ106*(1+GZ$5/Setup!$C$36)+IF($V107=33,N($F107),0))-DD107,0),MAX($P107-SUM(DV107:FA107),0))</f>
        <v>0</v>
      </c>
      <c r="FC107" s="48" t="n">
        <f aca="false">MIN(MAX((HA106*(1+HA$5/Setup!$C$36)+IF($V107=34,N($F107),0))-DE107,0),MAX($P107-SUM(DV107:FB107),0))</f>
        <v>0</v>
      </c>
      <c r="FD107" s="48" t="n">
        <f aca="false">MIN(MAX((HB106*(1+HB$5/Setup!$C$36)+IF($V107=35,N($F107),0))-DF107,0),MAX($P107-SUM(DV107:FC107),0))</f>
        <v>0</v>
      </c>
      <c r="FE107" s="48" t="n">
        <f aca="false">MIN(MAX((HC106*(1+HC$5/Setup!$C$36)+IF($V107=36,N($F107),0))-DG107,0),MAX($P107-SUM(DV107:FD107),0))</f>
        <v>0</v>
      </c>
      <c r="FF107" s="48" t="n">
        <f aca="false">MIN(MAX((HD106*(1+HD$5/Setup!$C$36)+IF($V107=37,N($F107),0))-DH107,0),MAX($P107-SUM(DV107:FE107),0))</f>
        <v>0</v>
      </c>
      <c r="FG107" s="48" t="n">
        <f aca="false">MIN(MAX((HE106*(1+HE$5/Setup!$C$36)+IF($V107=38,N($F107),0))-DI107,0),MAX($P107-SUM(DV107:FF107),0))</f>
        <v>0</v>
      </c>
      <c r="FH107" s="48" t="n">
        <f aca="false">MIN(MAX((HF106*(1+HF$5/Setup!$C$36)+IF($V107=39,N($F107),0))-DJ107,0),MAX($P107-SUM(DV107:FG107),0))</f>
        <v>0</v>
      </c>
      <c r="FI107" s="48" t="n">
        <f aca="false">MIN(MAX((HG106*(1+HG$5/Setup!$C$36)+IF($V107=40,N($F107),0))-DK107,0),MAX($P107-SUM(DV107:FH107),0))</f>
        <v>0</v>
      </c>
      <c r="FJ107" s="48" t="n">
        <f aca="false">MIN(MAX((HH106*(1+HH$5/Setup!$C$36)+IF($V107=41,N($F107),0))-DL107,0),MAX($P107-SUM(DV107:FI107),0))</f>
        <v>0</v>
      </c>
      <c r="FK107" s="48" t="n">
        <f aca="false">MIN(MAX((HI106*(1+HI$5/Setup!$C$36)+IF($V107=42,N($F107),0))-DM107,0),MAX($P107-SUM(DV107:FJ107),0))</f>
        <v>0</v>
      </c>
      <c r="FL107" s="48" t="n">
        <f aca="false">MIN(MAX((HJ106*(1+HJ$5/Setup!$C$36)+IF($V107=43,N($F107),0))-DN107,0),MAX($P107-SUM(DV107:FK107),0))</f>
        <v>0</v>
      </c>
      <c r="FM107" s="48" t="n">
        <f aca="false">MIN(MAX((HK106*(1+HK$5/Setup!$C$36)+IF($V107=44,N($F107),0))-DO107,0),MAX($P107-SUM(DV107:FL107),0))</f>
        <v>0</v>
      </c>
      <c r="FN107" s="48" t="n">
        <f aca="false">MIN(MAX((HL106*(1+HL$5/Setup!$C$36)+IF($V107=45,N($F107),0))-DP107,0),MAX($P107-SUM(DV107:FM107),0))</f>
        <v>0</v>
      </c>
      <c r="FO107" s="48" t="n">
        <f aca="false">MIN(MAX((HM106*(1+HM$5/Setup!$C$36)+IF($V107=46,N($F107),0))-DQ107,0),MAX($P107-SUM(DV107:FN107),0))</f>
        <v>0</v>
      </c>
      <c r="FP107" s="48" t="n">
        <f aca="false">MIN(MAX((HN106*(1+HN$5/Setup!$C$36)+IF($V107=47,N($F107),0))-DR107,0),MAX($P107-SUM(DV107:FO107),0))</f>
        <v>0</v>
      </c>
      <c r="FQ107" s="48" t="n">
        <f aca="false">MIN(MAX((HO106*(1+HO$5/Setup!$C$36)+IF($V107=48,N($F107),0))-DS107,0),MAX($P107-SUM(DV107:FP107),0))</f>
        <v>0</v>
      </c>
      <c r="FR107" s="48" t="n">
        <f aca="false">MIN(MAX((HP106*(1+HP$5/Setup!$C$36)+IF($V107=49,N($F107),0))-DT107,0),MAX($P107-SUM(DV107:FQ107),0))</f>
        <v>0</v>
      </c>
      <c r="FS107" s="48" t="n">
        <f aca="false">MIN(MAX((HQ106*(1+HQ$5/Setup!$C$36)+IF($V107=50,N($F107),0))-DU107,0),MAX($P107-SUM(DV107:FR107),0))</f>
        <v>0</v>
      </c>
      <c r="FT107" s="48" t="n">
        <f aca="false">IF((FT106*(1+FT$5/Setup!$C$36)+IF($V107=1,N($F107),0))-BX107-DV107&lt;0.005,0,(FT106*(1+FT$5/Setup!$C$36)+IF($V107=1,N($F107),0))-BX107-DV107)</f>
        <v>0</v>
      </c>
      <c r="FU107" s="48" t="n">
        <f aca="false">IF((FU106*(1+FU$5/Setup!$C$36)+IF($V107=2,N($F107),0))-BY107-DW107&lt;0.005,0,(FU106*(1+FU$5/Setup!$C$36)+IF($V107=2,N($F107),0))-BY107-DW107)</f>
        <v>0</v>
      </c>
      <c r="FV107" s="48" t="n">
        <f aca="false">IF((FV106*(1+FV$5/Setup!$C$36)+IF($V107=3,N($F107),0))-BZ107-DX107&lt;0.005,0,(FV106*(1+FV$5/Setup!$C$36)+IF($V107=3,N($F107),0))-BZ107-DX107)</f>
        <v>0</v>
      </c>
      <c r="FW107" s="48" t="n">
        <f aca="false">IF((FW106*(1+FW$5/Setup!$C$36)+IF($V107=4,N($F107),0))-CA107-DY107&lt;0.005,0,(FW106*(1+FW$5/Setup!$C$36)+IF($V107=4,N($F107),0))-CA107-DY107)</f>
        <v>0</v>
      </c>
      <c r="FX107" s="48" t="n">
        <f aca="false">IF((FX106*(1+FX$5/Setup!$C$36)+IF($V107=5,N($F107),0))-CB107-DZ107&lt;0.005,0,(FX106*(1+FX$5/Setup!$C$36)+IF($V107=5,N($F107),0))-CB107-DZ107)</f>
        <v>0</v>
      </c>
      <c r="FY107" s="48" t="n">
        <f aca="false">IF((FY106*(1+FY$5/Setup!$C$36)+IF($V107=6,N($F107),0))-CC107-EA107&lt;0.005,0,(FY106*(1+FY$5/Setup!$C$36)+IF($V107=6,N($F107),0))-CC107-EA107)</f>
        <v>0</v>
      </c>
      <c r="FZ107" s="48" t="n">
        <f aca="false">IF((FZ106*(1+FZ$5/Setup!$C$36)+IF($V107=7,N($F107),0))-CD107-EB107&lt;0.005,0,(FZ106*(1+FZ$5/Setup!$C$36)+IF($V107=7,N($F107),0))-CD107-EB107)</f>
        <v>0</v>
      </c>
      <c r="GA107" s="48" t="n">
        <f aca="false">IF((GA106*(1+GA$5/Setup!$C$36)+IF($V107=8,N($F107),0))-CE107-EC107&lt;0.005,0,(GA106*(1+GA$5/Setup!$C$36)+IF($V107=8,N($F107),0))-CE107-EC107)</f>
        <v>0</v>
      </c>
      <c r="GB107" s="48" t="n">
        <f aca="false">IF((GB106*(1+GB$5/Setup!$C$36)+IF($V107=9,N($F107),0))-CF107-ED107&lt;0.005,0,(GB106*(1+GB$5/Setup!$C$36)+IF($V107=9,N($F107),0))-CF107-ED107)</f>
        <v>0</v>
      </c>
      <c r="GC107" s="48" t="n">
        <f aca="false">IF((GC106*(1+GC$5/Setup!$C$36)+IF($V107=10,N($F107),0))-CG107-EE107&lt;0.005,0,(GC106*(1+GC$5/Setup!$C$36)+IF($V107=10,N($F107),0))-CG107-EE107)</f>
        <v>0</v>
      </c>
      <c r="GD107" s="48" t="n">
        <f aca="false">IF((GD106*(1+GD$5/Setup!$C$36)+IF($V107=11,N($F107),0))-CH107-EF107&lt;0.005,0,(GD106*(1+GD$5/Setup!$C$36)+IF($V107=11,N($F107),0))-CH107-EF107)</f>
        <v>0</v>
      </c>
      <c r="GE107" s="48" t="n">
        <f aca="false">IF((GE106*(1+GE$5/Setup!$C$36)+IF($V107=12,N($F107),0))-CI107-EG107&lt;0.005,0,(GE106*(1+GE$5/Setup!$C$36)+IF($V107=12,N($F107),0))-CI107-EG107)</f>
        <v>0</v>
      </c>
      <c r="GF107" s="48" t="n">
        <f aca="false">IF((GF106*(1+GF$5/Setup!$C$36)+IF($V107=13,N($F107),0))-CJ107-EH107&lt;0.005,0,(GF106*(1+GF$5/Setup!$C$36)+IF($V107=13,N($F107),0))-CJ107-EH107)</f>
        <v>0</v>
      </c>
      <c r="GG107" s="48" t="n">
        <f aca="false">IF((GG106*(1+GG$5/Setup!$C$36)+IF($V107=14,N($F107),0))-CK107-EI107&lt;0.005,0,(GG106*(1+GG$5/Setup!$C$36)+IF($V107=14,N($F107),0))-CK107-EI107)</f>
        <v>0</v>
      </c>
      <c r="GH107" s="48" t="n">
        <f aca="false">IF((GH106*(1+GH$5/Setup!$C$36)+IF($V107=15,N($F107),0))-CL107-EJ107&lt;0.005,0,(GH106*(1+GH$5/Setup!$C$36)+IF($V107=15,N($F107),0))-CL107-EJ107)</f>
        <v>0</v>
      </c>
      <c r="GI107" s="48" t="n">
        <f aca="false">IF((GI106*(1+GI$5/Setup!$C$36)+IF($V107=16,N($F107),0))-CM107-EK107&lt;0.005,0,(GI106*(1+GI$5/Setup!$C$36)+IF($V107=16,N($F107),0))-CM107-EK107)</f>
        <v>0</v>
      </c>
      <c r="GJ107" s="48" t="n">
        <f aca="false">IF((GJ106*(1+GJ$5/Setup!$C$36)+IF($V107=17,N($F107),0))-CN107-EL107&lt;0.005,0,(GJ106*(1+GJ$5/Setup!$C$36)+IF($V107=17,N($F107),0))-CN107-EL107)</f>
        <v>0</v>
      </c>
      <c r="GK107" s="48" t="n">
        <f aca="false">IF((GK106*(1+GK$5/Setup!$C$36)+IF($V107=18,N($F107),0))-CO107-EM107&lt;0.005,0,(GK106*(1+GK$5/Setup!$C$36)+IF($V107=18,N($F107),0))-CO107-EM107)</f>
        <v>0</v>
      </c>
      <c r="GL107" s="48" t="n">
        <f aca="false">IF((GL106*(1+GL$5/Setup!$C$36)+IF($V107=19,N($F107),0))-CP107-EN107&lt;0.005,0,(GL106*(1+GL$5/Setup!$C$36)+IF($V107=19,N($F107),0))-CP107-EN107)</f>
        <v>0</v>
      </c>
      <c r="GM107" s="48" t="n">
        <f aca="false">IF((GM106*(1+GM$5/Setup!$C$36)+IF($V107=20,N($F107),0))-CQ107-EO107&lt;0.005,0,(GM106*(1+GM$5/Setup!$C$36)+IF($V107=20,N($F107),0))-CQ107-EO107)</f>
        <v>0</v>
      </c>
      <c r="GN107" s="48" t="n">
        <f aca="false">IF((GN106*(1+GN$5/Setup!$C$36)+IF($V107=21,N($F107),0))-CR107-EP107&lt;0.005,0,(GN106*(1+GN$5/Setup!$C$36)+IF($V107=21,N($F107),0))-CR107-EP107)</f>
        <v>0</v>
      </c>
      <c r="GO107" s="48" t="n">
        <f aca="false">IF((GO106*(1+GO$5/Setup!$C$36)+IF($V107=22,N($F107),0))-CS107-EQ107&lt;0.005,0,(GO106*(1+GO$5/Setup!$C$36)+IF($V107=22,N($F107),0))-CS107-EQ107)</f>
        <v>0</v>
      </c>
      <c r="GP107" s="48" t="n">
        <f aca="false">IF((GP106*(1+GP$5/Setup!$C$36)+IF($V107=23,N($F107),0))-CT107-ER107&lt;0.005,0,(GP106*(1+GP$5/Setup!$C$36)+IF($V107=23,N($F107),0))-CT107-ER107)</f>
        <v>0</v>
      </c>
      <c r="GQ107" s="48" t="n">
        <f aca="false">IF((GQ106*(1+GQ$5/Setup!$C$36)+IF($V107=24,N($F107),0))-CU107-ES107&lt;0.005,0,(GQ106*(1+GQ$5/Setup!$C$36)+IF($V107=24,N($F107),0))-CU107-ES107)</f>
        <v>0</v>
      </c>
      <c r="GR107" s="48" t="n">
        <f aca="false">IF((GR106*(1+GR$5/Setup!$C$36)+IF($V107=25,N($F107),0))-CV107-ET107&lt;0.005,0,(GR106*(1+GR$5/Setup!$C$36)+IF($V107=25,N($F107),0))-CV107-ET107)</f>
        <v>0</v>
      </c>
      <c r="GS107" s="48" t="n">
        <f aca="false">IF((GS106*(1+GS$5/Setup!$C$36)+IF($V107=26,N($F107),0))-CW107-EU107&lt;0.005,0,(GS106*(1+GS$5/Setup!$C$36)+IF($V107=26,N($F107),0))-CW107-EU107)</f>
        <v>0</v>
      </c>
      <c r="GT107" s="48" t="n">
        <f aca="false">IF((GT106*(1+GT$5/Setup!$C$36)+IF($V107=27,N($F107),0))-CX107-EV107&lt;0.005,0,(GT106*(1+GT$5/Setup!$C$36)+IF($V107=27,N($F107),0))-CX107-EV107)</f>
        <v>0</v>
      </c>
      <c r="GU107" s="48" t="n">
        <f aca="false">IF((GU106*(1+GU$5/Setup!$C$36)+IF($V107=28,N($F107),0))-CY107-EW107&lt;0.005,0,(GU106*(1+GU$5/Setup!$C$36)+IF($V107=28,N($F107),0))-CY107-EW107)</f>
        <v>0</v>
      </c>
      <c r="GV107" s="48" t="n">
        <f aca="false">IF((GV106*(1+GV$5/Setup!$C$36)+IF($V107=29,N($F107),0))-CZ107-EX107&lt;0.005,0,(GV106*(1+GV$5/Setup!$C$36)+IF($V107=29,N($F107),0))-CZ107-EX107)</f>
        <v>0</v>
      </c>
      <c r="GW107" s="48" t="n">
        <f aca="false">IF((GW106*(1+GW$5/Setup!$C$36)+IF($V107=30,N($F107),0))-DA107-EY107&lt;0.005,0,(GW106*(1+GW$5/Setup!$C$36)+IF($V107=30,N($F107),0))-DA107-EY107)</f>
        <v>0</v>
      </c>
      <c r="GX107" s="48" t="n">
        <f aca="false">IF((GX106*(1+GX$5/Setup!$C$36)+IF($V107=31,N($F107),0))-DB107-EZ107&lt;0.005,0,(GX106*(1+GX$5/Setup!$C$36)+IF($V107=31,N($F107),0))-DB107-EZ107)</f>
        <v>0</v>
      </c>
      <c r="GY107" s="48" t="n">
        <f aca="false">IF((GY106*(1+GY$5/Setup!$C$36)+IF($V107=32,N($F107),0))-DC107-FA107&lt;0.005,0,(GY106*(1+GY$5/Setup!$C$36)+IF($V107=32,N($F107),0))-DC107-FA107)</f>
        <v>0</v>
      </c>
      <c r="GZ107" s="48" t="n">
        <f aca="false">IF((GZ106*(1+GZ$5/Setup!$C$36)+IF($V107=33,N($F107),0))-DD107-FB107&lt;0.005,0,(GZ106*(1+GZ$5/Setup!$C$36)+IF($V107=33,N($F107),0))-DD107-FB107)</f>
        <v>0</v>
      </c>
      <c r="HA107" s="48" t="n">
        <f aca="false">IF((HA106*(1+HA$5/Setup!$C$36)+IF($V107=34,N($F107),0))-DE107-FC107&lt;0.005,0,(HA106*(1+HA$5/Setup!$C$36)+IF($V107=34,N($F107),0))-DE107-FC107)</f>
        <v>0</v>
      </c>
      <c r="HB107" s="48" t="n">
        <f aca="false">IF((HB106*(1+HB$5/Setup!$C$36)+IF($V107=35,N($F107),0))-DF107-FD107&lt;0.005,0,(HB106*(1+HB$5/Setup!$C$36)+IF($V107=35,N($F107),0))-DF107-FD107)</f>
        <v>0</v>
      </c>
      <c r="HC107" s="48" t="n">
        <f aca="false">IF((HC106*(1+HC$5/Setup!$C$36)+IF($V107=36,N($F107),0))-DG107-FE107&lt;0.005,0,(HC106*(1+HC$5/Setup!$C$36)+IF($V107=36,N($F107),0))-DG107-FE107)</f>
        <v>0</v>
      </c>
      <c r="HD107" s="48" t="n">
        <f aca="false">IF((HD106*(1+HD$5/Setup!$C$36)+IF($V107=37,N($F107),0))-DH107-FF107&lt;0.005,0,(HD106*(1+HD$5/Setup!$C$36)+IF($V107=37,N($F107),0))-DH107-FF107)</f>
        <v>0</v>
      </c>
      <c r="HE107" s="48" t="n">
        <f aca="false">IF((HE106*(1+HE$5/Setup!$C$36)+IF($V107=38,N($F107),0))-DI107-FG107&lt;0.005,0,(HE106*(1+HE$5/Setup!$C$36)+IF($V107=38,N($F107),0))-DI107-FG107)</f>
        <v>0</v>
      </c>
      <c r="HF107" s="48" t="n">
        <f aca="false">IF((HF106*(1+HF$5/Setup!$C$36)+IF($V107=39,N($F107),0))-DJ107-FH107&lt;0.005,0,(HF106*(1+HF$5/Setup!$C$36)+IF($V107=39,N($F107),0))-DJ107-FH107)</f>
        <v>0</v>
      </c>
      <c r="HG107" s="48" t="n">
        <f aca="false">IF((HG106*(1+HG$5/Setup!$C$36)+IF($V107=40,N($F107),0))-DK107-FI107&lt;0.005,0,(HG106*(1+HG$5/Setup!$C$36)+IF($V107=40,N($F107),0))-DK107-FI107)</f>
        <v>0</v>
      </c>
      <c r="HH107" s="48" t="n">
        <f aca="false">IF((HH106*(1+HH$5/Setup!$C$36)+IF($V107=41,N($F107),0))-DL107-FJ107&lt;0.005,0,(HH106*(1+HH$5/Setup!$C$36)+IF($V107=41,N($F107),0))-DL107-FJ107)</f>
        <v>0</v>
      </c>
      <c r="HI107" s="48" t="n">
        <f aca="false">IF((HI106*(1+HI$5/Setup!$C$36)+IF($V107=42,N($F107),0))-DM107-FK107&lt;0.005,0,(HI106*(1+HI$5/Setup!$C$36)+IF($V107=42,N($F107),0))-DM107-FK107)</f>
        <v>0</v>
      </c>
      <c r="HJ107" s="48" t="n">
        <f aca="false">IF((HJ106*(1+HJ$5/Setup!$C$36)+IF($V107=43,N($F107),0))-DN107-FL107&lt;0.005,0,(HJ106*(1+HJ$5/Setup!$C$36)+IF($V107=43,N($F107),0))-DN107-FL107)</f>
        <v>0</v>
      </c>
      <c r="HK107" s="48" t="n">
        <f aca="false">IF((HK106*(1+HK$5/Setup!$C$36)+IF($V107=44,N($F107),0))-DO107-FM107&lt;0.005,0,(HK106*(1+HK$5/Setup!$C$36)+IF($V107=44,N($F107),0))-DO107-FM107)</f>
        <v>0</v>
      </c>
      <c r="HL107" s="48" t="n">
        <f aca="false">IF((HL106*(1+HL$5/Setup!$C$36)+IF($V107=45,N($F107),0))-DP107-FN107&lt;0.005,0,(HL106*(1+HL$5/Setup!$C$36)+IF($V107=45,N($F107),0))-DP107-FN107)</f>
        <v>0</v>
      </c>
      <c r="HM107" s="48" t="n">
        <f aca="false">IF((HM106*(1+HM$5/Setup!$C$36)+IF($V107=46,N($F107),0))-DQ107-FO107&lt;0.005,0,(HM106*(1+HM$5/Setup!$C$36)+IF($V107=46,N($F107),0))-DQ107-FO107)</f>
        <v>0</v>
      </c>
      <c r="HN107" s="48" t="n">
        <f aca="false">IF((HN106*(1+HN$5/Setup!$C$36)+IF($V107=47,N($F107),0))-DR107-FP107&lt;0.005,0,(HN106*(1+HN$5/Setup!$C$36)+IF($V107=47,N($F107),0))-DR107-FP107)</f>
        <v>0</v>
      </c>
      <c r="HO107" s="48" t="n">
        <f aca="false">IF((HO106*(1+HO$5/Setup!$C$36)+IF($V107=48,N($F107),0))-DS107-FQ107&lt;0.005,0,(HO106*(1+HO$5/Setup!$C$36)+IF($V107=48,N($F107),0))-DS107-FQ107)</f>
        <v>0</v>
      </c>
      <c r="HP107" s="48" t="n">
        <f aca="false">IF((HP106*(1+HP$5/Setup!$C$36)+IF($V107=49,N($F107),0))-DT107-FR107&lt;0.005,0,(HP106*(1+HP$5/Setup!$C$36)+IF($V107=49,N($F107),0))-DT107-FR107)</f>
        <v>0</v>
      </c>
      <c r="HQ107" s="48" t="n">
        <f aca="false">IF((HQ106*(1+HQ$5/Setup!$C$36)+IF($V107=50,N($F107),0))-DU107-FS107&lt;0.005,0,(HQ106*(1+HQ$5/Setup!$C$36)+IF($V107=50,N($F107),0))-DU107-FS107)</f>
        <v>0</v>
      </c>
    </row>
    <row r="108" customFormat="false" ht="15" hidden="false" customHeight="false" outlineLevel="0" collapsed="false">
      <c r="A108" s="44" t="n">
        <v>100</v>
      </c>
      <c r="B108" s="45" t="n">
        <f aca="false">IF(Setup!$C$7="Every month",EDATE(Setup!$C$8,($A108-1)),IF(Setup!$C$7="Twice a month",DATE(YEAR(Setup!$C$8),MONTH(Setup!$C$8)+INT((($A108-1)+Setup!$C$41)/2),MIN(IF(MOD(($A108-1)+Setup!$C$41,2)=0,Setup!$C$39,Setup!$C$40),DAY(EOMONTH(DATE(YEAR(Setup!$C$8),MONTH(Setup!$C$8)+INT((($A108-1)+Setup!$C$41)/2),1),0)))),Setup!$C$8+($A108-1)*IF(Setup!$C$7="Every week",7,14)))</f>
        <v>47711</v>
      </c>
      <c r="C108" s="45" t="n">
        <f aca="false">IF(Setup!$C$7="Every month",EDATE(Setup!$C$8,$A108),IF(Setup!$C$7="Twice a month",DATE(YEAR(Setup!$C$8),MONTH(Setup!$C$8)+INT(($A108+Setup!$C$41)/2),MIN(IF(MOD($A108+Setup!$C$41,2)=0,Setup!$C$39,Setup!$C$40),DAY(EOMONTH(DATE(YEAR(Setup!$C$8),MONTH(Setup!$C$8)+INT(($A108+Setup!$C$41)/2),1),0)))),Setup!$C$8+$A108*IF(Setup!$C$7="Every week",7,14)))</f>
        <v>47725</v>
      </c>
      <c r="D108" s="46"/>
      <c r="E108" s="47"/>
      <c r="F108" s="47"/>
      <c r="G108" s="47"/>
      <c r="H108" s="47"/>
      <c r="I108" s="48" t="n">
        <f aca="false">N(Setup!$C$11)+N(E108)</f>
        <v>100</v>
      </c>
      <c r="J108" s="48" t="n">
        <f aca="false">MIN(Setup!$C$37,MAX(I108,0))</f>
        <v>9.23076923076923</v>
      </c>
      <c r="K108" s="48" t="n">
        <f aca="false">MIN(MAX(N(Setup!$C$14)-L107,0),MAX(I108-J108,0))</f>
        <v>0</v>
      </c>
      <c r="L108" s="48" t="n">
        <f aca="false">L107+K108-N(G108)</f>
        <v>500</v>
      </c>
      <c r="M108" s="48" t="n">
        <f aca="false">M107+J108-N(H108)</f>
        <v>923.076923076925</v>
      </c>
      <c r="N108" s="48" t="n">
        <f aca="false">SUM(BX108:DU108)</f>
        <v>0</v>
      </c>
      <c r="O108" s="48" t="n">
        <f aca="false">SUM(Z108:BW108)-N108</f>
        <v>40</v>
      </c>
      <c r="P108" s="48" t="n">
        <f aca="false">MAX(I108-J108-K108,0)+O108</f>
        <v>130.769230769231</v>
      </c>
      <c r="Q108" s="48" t="n">
        <f aca="false">SUM(DV108:FS108)</f>
        <v>0</v>
      </c>
      <c r="R108" s="49" t="n">
        <f aca="false">N108+J108+K108+Q108</f>
        <v>9.23076923076923</v>
      </c>
      <c r="S108" s="48" t="n">
        <f aca="false">T108-T107-N(F108)+N108+Q108</f>
        <v>0</v>
      </c>
      <c r="T108" s="49" t="n">
        <f aca="false">SUM(FT108:HQ108)</f>
        <v>0</v>
      </c>
      <c r="U108" s="44" t="str">
        <f aca="false">IF(T107&lt;0.005,"",INDEX(Helpers!$C$2:$C$51,IF(_xlfn.MINIFS($DV$6:$FS$6,DV108:FS108,"&gt;0.005")=0,V108,_xlfn.MINIFS($DV$6:$FS$6,DV108:FS108,"&gt;0.005"))))</f>
        <v/>
      </c>
      <c r="V108" s="44" t="n">
        <f aca="false">IF(_xlfn.MINIFS($FT$6:$HQ$6,FT107:HQ107,"&gt;0.005")=0,1,_xlfn.MINIFS($FT$6:$HQ$6,FT107:HQ107,"&gt;0.005"))</f>
        <v>1</v>
      </c>
      <c r="W108" s="44" t="n">
        <f aca="false">IF(AND(D108&lt;&gt;"Paid",T107&gt;0.005),1,0)</f>
        <v>0</v>
      </c>
      <c r="X108" s="48" t="n">
        <f aca="false">SUMPRODUCT(((Helpers!$G$2:$G$51*(1+(Helpers!$D$2:$D$51+0.000000001)/12)^(($B108-Setup!$C$8)/(365.25/12))-Helpers!$E$2:$E$51*((1+(Helpers!$D$2:$D$51+0.000000001)/12)^(($B108-Setup!$C$8)/(365.25/12))-1)/((Helpers!$D$2:$D$51+0.000000001)/12))&gt;0)*(Helpers!$G$2:$G$51*(1+(Helpers!$D$2:$D$51+0.000000001)/12)^(($B108-Setup!$C$8)/(365.25/12))-Helpers!$E$2:$E$51*((1+(Helpers!$D$2:$D$51+0.000000001)/12)^(($B108-Setup!$C$8)/(365.25/12))-1)/((Helpers!$D$2:$D$51+0.000000001)/12)))</f>
        <v>0</v>
      </c>
      <c r="Y108" s="48"/>
      <c r="Z108" s="48" t="n">
        <f aca="false">IF(OR(N(Z$5)=0,Z$6=""),0,Z$5*((DATE(YEAR($B108),MONTH($B108),MIN(Z$6,DAY(EOMONTH($B108,0))))&gt;=$B108)*(DATE(YEAR($B108),MONTH($B108),MIN(Z$6,DAY(EOMONTH($B108,0))))&lt;$C108)+(DATE(YEAR($B108),MONTH($B108)+1,MIN(Z$6,DAY(EOMONTH($B108,1))))&gt;=$B108)*(DATE(YEAR($B108),MONTH($B108)+1,MIN(Z$6,DAY(EOMONTH($B108,1))))&lt;$C108)))</f>
        <v>0</v>
      </c>
      <c r="AA108" s="48" t="n">
        <f aca="false">IF(OR(N(AA$5)=0,AA$6=""),0,AA$5*((DATE(YEAR($B108),MONTH($B108),MIN(AA$6,DAY(EOMONTH($B108,0))))&gt;=$B108)*(DATE(YEAR($B108),MONTH($B108),MIN(AA$6,DAY(EOMONTH($B108,0))))&lt;$C108)+(DATE(YEAR($B108),MONTH($B108)+1,MIN(AA$6,DAY(EOMONTH($B108,1))))&gt;=$B108)*(DATE(YEAR($B108),MONTH($B108)+1,MIN(AA$6,DAY(EOMONTH($B108,1))))&lt;$C108)))</f>
        <v>40</v>
      </c>
      <c r="AB108" s="48" t="n">
        <f aca="false">IF(OR(N(AB$5)=0,AB$6=""),0,AB$5*((DATE(YEAR($B108),MONTH($B108),MIN(AB$6,DAY(EOMONTH($B108,0))))&gt;=$B108)*(DATE(YEAR($B108),MONTH($B108),MIN(AB$6,DAY(EOMONTH($B108,0))))&lt;$C108)+(DATE(YEAR($B108),MONTH($B108)+1,MIN(AB$6,DAY(EOMONTH($B108,1))))&gt;=$B108)*(DATE(YEAR($B108),MONTH($B108)+1,MIN(AB$6,DAY(EOMONTH($B108,1))))&lt;$C108)))</f>
        <v>0</v>
      </c>
      <c r="AC108" s="48" t="n">
        <f aca="false">IF(OR(N(AC$5)=0,AC$6=""),0,AC$5*((DATE(YEAR($B108),MONTH($B108),MIN(AC$6,DAY(EOMONTH($B108,0))))&gt;=$B108)*(DATE(YEAR($B108),MONTH($B108),MIN(AC$6,DAY(EOMONTH($B108,0))))&lt;$C108)+(DATE(YEAR($B108),MONTH($B108)+1,MIN(AC$6,DAY(EOMONTH($B108,1))))&gt;=$B108)*(DATE(YEAR($B108),MONTH($B108)+1,MIN(AC$6,DAY(EOMONTH($B108,1))))&lt;$C108)))</f>
        <v>0</v>
      </c>
      <c r="AD108" s="48" t="n">
        <f aca="false">IF(OR(N(AD$5)=0,AD$6=""),0,AD$5*((DATE(YEAR($B108),MONTH($B108),MIN(AD$6,DAY(EOMONTH($B108,0))))&gt;=$B108)*(DATE(YEAR($B108),MONTH($B108),MIN(AD$6,DAY(EOMONTH($B108,0))))&lt;$C108)+(DATE(YEAR($B108),MONTH($B108)+1,MIN(AD$6,DAY(EOMONTH($B108,1))))&gt;=$B108)*(DATE(YEAR($B108),MONTH($B108)+1,MIN(AD$6,DAY(EOMONTH($B108,1))))&lt;$C108)))</f>
        <v>0</v>
      </c>
      <c r="AE108" s="48" t="n">
        <f aca="false">IF(OR(N(AE$5)=0,AE$6=""),0,AE$5*((DATE(YEAR($B108),MONTH($B108),MIN(AE$6,DAY(EOMONTH($B108,0))))&gt;=$B108)*(DATE(YEAR($B108),MONTH($B108),MIN(AE$6,DAY(EOMONTH($B108,0))))&lt;$C108)+(DATE(YEAR($B108),MONTH($B108)+1,MIN(AE$6,DAY(EOMONTH($B108,1))))&gt;=$B108)*(DATE(YEAR($B108),MONTH($B108)+1,MIN(AE$6,DAY(EOMONTH($B108,1))))&lt;$C108)))</f>
        <v>0</v>
      </c>
      <c r="AF108" s="48" t="n">
        <f aca="false">IF(OR(N(AF$5)=0,AF$6=""),0,AF$5*((DATE(YEAR($B108),MONTH($B108),MIN(AF$6,DAY(EOMONTH($B108,0))))&gt;=$B108)*(DATE(YEAR($B108),MONTH($B108),MIN(AF$6,DAY(EOMONTH($B108,0))))&lt;$C108)+(DATE(YEAR($B108),MONTH($B108)+1,MIN(AF$6,DAY(EOMONTH($B108,1))))&gt;=$B108)*(DATE(YEAR($B108),MONTH($B108)+1,MIN(AF$6,DAY(EOMONTH($B108,1))))&lt;$C108)))</f>
        <v>0</v>
      </c>
      <c r="AG108" s="48" t="n">
        <f aca="false">IF(OR(N(AG$5)=0,AG$6=""),0,AG$5*((DATE(YEAR($B108),MONTH($B108),MIN(AG$6,DAY(EOMONTH($B108,0))))&gt;=$B108)*(DATE(YEAR($B108),MONTH($B108),MIN(AG$6,DAY(EOMONTH($B108,0))))&lt;$C108)+(DATE(YEAR($B108),MONTH($B108)+1,MIN(AG$6,DAY(EOMONTH($B108,1))))&gt;=$B108)*(DATE(YEAR($B108),MONTH($B108)+1,MIN(AG$6,DAY(EOMONTH($B108,1))))&lt;$C108)))</f>
        <v>0</v>
      </c>
      <c r="AH108" s="48" t="n">
        <f aca="false">IF(OR(N(AH$5)=0,AH$6=""),0,AH$5*((DATE(YEAR($B108),MONTH($B108),MIN(AH$6,DAY(EOMONTH($B108,0))))&gt;=$B108)*(DATE(YEAR($B108),MONTH($B108),MIN(AH$6,DAY(EOMONTH($B108,0))))&lt;$C108)+(DATE(YEAR($B108),MONTH($B108)+1,MIN(AH$6,DAY(EOMONTH($B108,1))))&gt;=$B108)*(DATE(YEAR($B108),MONTH($B108)+1,MIN(AH$6,DAY(EOMONTH($B108,1))))&lt;$C108)))</f>
        <v>0</v>
      </c>
      <c r="AI108" s="48" t="n">
        <f aca="false">IF(OR(N(AI$5)=0,AI$6=""),0,AI$5*((DATE(YEAR($B108),MONTH($B108),MIN(AI$6,DAY(EOMONTH($B108,0))))&gt;=$B108)*(DATE(YEAR($B108),MONTH($B108),MIN(AI$6,DAY(EOMONTH($B108,0))))&lt;$C108)+(DATE(YEAR($B108),MONTH($B108)+1,MIN(AI$6,DAY(EOMONTH($B108,1))))&gt;=$B108)*(DATE(YEAR($B108),MONTH($B108)+1,MIN(AI$6,DAY(EOMONTH($B108,1))))&lt;$C108)))</f>
        <v>0</v>
      </c>
      <c r="AJ108" s="48" t="n">
        <f aca="false">IF(OR(N(AJ$5)=0,AJ$6=""),0,AJ$5*((DATE(YEAR($B108),MONTH($B108),MIN(AJ$6,DAY(EOMONTH($B108,0))))&gt;=$B108)*(DATE(YEAR($B108),MONTH($B108),MIN(AJ$6,DAY(EOMONTH($B108,0))))&lt;$C108)+(DATE(YEAR($B108),MONTH($B108)+1,MIN(AJ$6,DAY(EOMONTH($B108,1))))&gt;=$B108)*(DATE(YEAR($B108),MONTH($B108)+1,MIN(AJ$6,DAY(EOMONTH($B108,1))))&lt;$C108)))</f>
        <v>0</v>
      </c>
      <c r="AK108" s="48" t="n">
        <f aca="false">IF(OR(N(AK$5)=0,AK$6=""),0,AK$5*((DATE(YEAR($B108),MONTH($B108),MIN(AK$6,DAY(EOMONTH($B108,0))))&gt;=$B108)*(DATE(YEAR($B108),MONTH($B108),MIN(AK$6,DAY(EOMONTH($B108,0))))&lt;$C108)+(DATE(YEAR($B108),MONTH($B108)+1,MIN(AK$6,DAY(EOMONTH($B108,1))))&gt;=$B108)*(DATE(YEAR($B108),MONTH($B108)+1,MIN(AK$6,DAY(EOMONTH($B108,1))))&lt;$C108)))</f>
        <v>0</v>
      </c>
      <c r="AL108" s="48" t="n">
        <f aca="false">IF(OR(N(AL$5)=0,AL$6=""),0,AL$5*((DATE(YEAR($B108),MONTH($B108),MIN(AL$6,DAY(EOMONTH($B108,0))))&gt;=$B108)*(DATE(YEAR($B108),MONTH($B108),MIN(AL$6,DAY(EOMONTH($B108,0))))&lt;$C108)+(DATE(YEAR($B108),MONTH($B108)+1,MIN(AL$6,DAY(EOMONTH($B108,1))))&gt;=$B108)*(DATE(YEAR($B108),MONTH($B108)+1,MIN(AL$6,DAY(EOMONTH($B108,1))))&lt;$C108)))</f>
        <v>0</v>
      </c>
      <c r="AM108" s="48" t="n">
        <f aca="false">IF(OR(N(AM$5)=0,AM$6=""),0,AM$5*((DATE(YEAR($B108),MONTH($B108),MIN(AM$6,DAY(EOMONTH($B108,0))))&gt;=$B108)*(DATE(YEAR($B108),MONTH($B108),MIN(AM$6,DAY(EOMONTH($B108,0))))&lt;$C108)+(DATE(YEAR($B108),MONTH($B108)+1,MIN(AM$6,DAY(EOMONTH($B108,1))))&gt;=$B108)*(DATE(YEAR($B108),MONTH($B108)+1,MIN(AM$6,DAY(EOMONTH($B108,1))))&lt;$C108)))</f>
        <v>0</v>
      </c>
      <c r="AN108" s="48" t="n">
        <f aca="false">IF(OR(N(AN$5)=0,AN$6=""),0,AN$5*((DATE(YEAR($B108),MONTH($B108),MIN(AN$6,DAY(EOMONTH($B108,0))))&gt;=$B108)*(DATE(YEAR($B108),MONTH($B108),MIN(AN$6,DAY(EOMONTH($B108,0))))&lt;$C108)+(DATE(YEAR($B108),MONTH($B108)+1,MIN(AN$6,DAY(EOMONTH($B108,1))))&gt;=$B108)*(DATE(YEAR($B108),MONTH($B108)+1,MIN(AN$6,DAY(EOMONTH($B108,1))))&lt;$C108)))</f>
        <v>0</v>
      </c>
      <c r="AO108" s="48" t="n">
        <f aca="false">IF(OR(N(AO$5)=0,AO$6=""),0,AO$5*((DATE(YEAR($B108),MONTH($B108),MIN(AO$6,DAY(EOMONTH($B108,0))))&gt;=$B108)*(DATE(YEAR($B108),MONTH($B108),MIN(AO$6,DAY(EOMONTH($B108,0))))&lt;$C108)+(DATE(YEAR($B108),MONTH($B108)+1,MIN(AO$6,DAY(EOMONTH($B108,1))))&gt;=$B108)*(DATE(YEAR($B108),MONTH($B108)+1,MIN(AO$6,DAY(EOMONTH($B108,1))))&lt;$C108)))</f>
        <v>0</v>
      </c>
      <c r="AP108" s="48" t="n">
        <f aca="false">IF(OR(N(AP$5)=0,AP$6=""),0,AP$5*((DATE(YEAR($B108),MONTH($B108),MIN(AP$6,DAY(EOMONTH($B108,0))))&gt;=$B108)*(DATE(YEAR($B108),MONTH($B108),MIN(AP$6,DAY(EOMONTH($B108,0))))&lt;$C108)+(DATE(YEAR($B108),MONTH($B108)+1,MIN(AP$6,DAY(EOMONTH($B108,1))))&gt;=$B108)*(DATE(YEAR($B108),MONTH($B108)+1,MIN(AP$6,DAY(EOMONTH($B108,1))))&lt;$C108)))</f>
        <v>0</v>
      </c>
      <c r="AQ108" s="48" t="n">
        <f aca="false">IF(OR(N(AQ$5)=0,AQ$6=""),0,AQ$5*((DATE(YEAR($B108),MONTH($B108),MIN(AQ$6,DAY(EOMONTH($B108,0))))&gt;=$B108)*(DATE(YEAR($B108),MONTH($B108),MIN(AQ$6,DAY(EOMONTH($B108,0))))&lt;$C108)+(DATE(YEAR($B108),MONTH($B108)+1,MIN(AQ$6,DAY(EOMONTH($B108,1))))&gt;=$B108)*(DATE(YEAR($B108),MONTH($B108)+1,MIN(AQ$6,DAY(EOMONTH($B108,1))))&lt;$C108)))</f>
        <v>0</v>
      </c>
      <c r="AR108" s="48" t="n">
        <f aca="false">IF(OR(N(AR$5)=0,AR$6=""),0,AR$5*((DATE(YEAR($B108),MONTH($B108),MIN(AR$6,DAY(EOMONTH($B108,0))))&gt;=$B108)*(DATE(YEAR($B108),MONTH($B108),MIN(AR$6,DAY(EOMONTH($B108,0))))&lt;$C108)+(DATE(YEAR($B108),MONTH($B108)+1,MIN(AR$6,DAY(EOMONTH($B108,1))))&gt;=$B108)*(DATE(YEAR($B108),MONTH($B108)+1,MIN(AR$6,DAY(EOMONTH($B108,1))))&lt;$C108)))</f>
        <v>0</v>
      </c>
      <c r="AS108" s="48" t="n">
        <f aca="false">IF(OR(N(AS$5)=0,AS$6=""),0,AS$5*((DATE(YEAR($B108),MONTH($B108),MIN(AS$6,DAY(EOMONTH($B108,0))))&gt;=$B108)*(DATE(YEAR($B108),MONTH($B108),MIN(AS$6,DAY(EOMONTH($B108,0))))&lt;$C108)+(DATE(YEAR($B108),MONTH($B108)+1,MIN(AS$6,DAY(EOMONTH($B108,1))))&gt;=$B108)*(DATE(YEAR($B108),MONTH($B108)+1,MIN(AS$6,DAY(EOMONTH($B108,1))))&lt;$C108)))</f>
        <v>0</v>
      </c>
      <c r="AT108" s="48" t="n">
        <f aca="false">IF(OR(N(AT$5)=0,AT$6=""),0,AT$5*((DATE(YEAR($B108),MONTH($B108),MIN(AT$6,DAY(EOMONTH($B108,0))))&gt;=$B108)*(DATE(YEAR($B108),MONTH($B108),MIN(AT$6,DAY(EOMONTH($B108,0))))&lt;$C108)+(DATE(YEAR($B108),MONTH($B108)+1,MIN(AT$6,DAY(EOMONTH($B108,1))))&gt;=$B108)*(DATE(YEAR($B108),MONTH($B108)+1,MIN(AT$6,DAY(EOMONTH($B108,1))))&lt;$C108)))</f>
        <v>0</v>
      </c>
      <c r="AU108" s="48" t="n">
        <f aca="false">IF(OR(N(AU$5)=0,AU$6=""),0,AU$5*((DATE(YEAR($B108),MONTH($B108),MIN(AU$6,DAY(EOMONTH($B108,0))))&gt;=$B108)*(DATE(YEAR($B108),MONTH($B108),MIN(AU$6,DAY(EOMONTH($B108,0))))&lt;$C108)+(DATE(YEAR($B108),MONTH($B108)+1,MIN(AU$6,DAY(EOMONTH($B108,1))))&gt;=$B108)*(DATE(YEAR($B108),MONTH($B108)+1,MIN(AU$6,DAY(EOMONTH($B108,1))))&lt;$C108)))</f>
        <v>0</v>
      </c>
      <c r="AV108" s="48" t="n">
        <f aca="false">IF(OR(N(AV$5)=0,AV$6=""),0,AV$5*((DATE(YEAR($B108),MONTH($B108),MIN(AV$6,DAY(EOMONTH($B108,0))))&gt;=$B108)*(DATE(YEAR($B108),MONTH($B108),MIN(AV$6,DAY(EOMONTH($B108,0))))&lt;$C108)+(DATE(YEAR($B108),MONTH($B108)+1,MIN(AV$6,DAY(EOMONTH($B108,1))))&gt;=$B108)*(DATE(YEAR($B108),MONTH($B108)+1,MIN(AV$6,DAY(EOMONTH($B108,1))))&lt;$C108)))</f>
        <v>0</v>
      </c>
      <c r="AW108" s="48" t="n">
        <f aca="false">IF(OR(N(AW$5)=0,AW$6=""),0,AW$5*((DATE(YEAR($B108),MONTH($B108),MIN(AW$6,DAY(EOMONTH($B108,0))))&gt;=$B108)*(DATE(YEAR($B108),MONTH($B108),MIN(AW$6,DAY(EOMONTH($B108,0))))&lt;$C108)+(DATE(YEAR($B108),MONTH($B108)+1,MIN(AW$6,DAY(EOMONTH($B108,1))))&gt;=$B108)*(DATE(YEAR($B108),MONTH($B108)+1,MIN(AW$6,DAY(EOMONTH($B108,1))))&lt;$C108)))</f>
        <v>0</v>
      </c>
      <c r="AX108" s="48" t="n">
        <f aca="false">IF(OR(N(AX$5)=0,AX$6=""),0,AX$5*((DATE(YEAR($B108),MONTH($B108),MIN(AX$6,DAY(EOMONTH($B108,0))))&gt;=$B108)*(DATE(YEAR($B108),MONTH($B108),MIN(AX$6,DAY(EOMONTH($B108,0))))&lt;$C108)+(DATE(YEAR($B108),MONTH($B108)+1,MIN(AX$6,DAY(EOMONTH($B108,1))))&gt;=$B108)*(DATE(YEAR($B108),MONTH($B108)+1,MIN(AX$6,DAY(EOMONTH($B108,1))))&lt;$C108)))</f>
        <v>0</v>
      </c>
      <c r="AY108" s="48" t="n">
        <f aca="false">IF(OR(N(AY$5)=0,AY$6=""),0,AY$5*((DATE(YEAR($B108),MONTH($B108),MIN(AY$6,DAY(EOMONTH($B108,0))))&gt;=$B108)*(DATE(YEAR($B108),MONTH($B108),MIN(AY$6,DAY(EOMONTH($B108,0))))&lt;$C108)+(DATE(YEAR($B108),MONTH($B108)+1,MIN(AY$6,DAY(EOMONTH($B108,1))))&gt;=$B108)*(DATE(YEAR($B108),MONTH($B108)+1,MIN(AY$6,DAY(EOMONTH($B108,1))))&lt;$C108)))</f>
        <v>0</v>
      </c>
      <c r="AZ108" s="48" t="n">
        <f aca="false">IF(OR(N(AZ$5)=0,AZ$6=""),0,AZ$5*((DATE(YEAR($B108),MONTH($B108),MIN(AZ$6,DAY(EOMONTH($B108,0))))&gt;=$B108)*(DATE(YEAR($B108),MONTH($B108),MIN(AZ$6,DAY(EOMONTH($B108,0))))&lt;$C108)+(DATE(YEAR($B108),MONTH($B108)+1,MIN(AZ$6,DAY(EOMONTH($B108,1))))&gt;=$B108)*(DATE(YEAR($B108),MONTH($B108)+1,MIN(AZ$6,DAY(EOMONTH($B108,1))))&lt;$C108)))</f>
        <v>0</v>
      </c>
      <c r="BA108" s="48" t="n">
        <f aca="false">IF(OR(N(BA$5)=0,BA$6=""),0,BA$5*((DATE(YEAR($B108),MONTH($B108),MIN(BA$6,DAY(EOMONTH($B108,0))))&gt;=$B108)*(DATE(YEAR($B108),MONTH($B108),MIN(BA$6,DAY(EOMONTH($B108,0))))&lt;$C108)+(DATE(YEAR($B108),MONTH($B108)+1,MIN(BA$6,DAY(EOMONTH($B108,1))))&gt;=$B108)*(DATE(YEAR($B108),MONTH($B108)+1,MIN(BA$6,DAY(EOMONTH($B108,1))))&lt;$C108)))</f>
        <v>0</v>
      </c>
      <c r="BB108" s="48" t="n">
        <f aca="false">IF(OR(N(BB$5)=0,BB$6=""),0,BB$5*((DATE(YEAR($B108),MONTH($B108),MIN(BB$6,DAY(EOMONTH($B108,0))))&gt;=$B108)*(DATE(YEAR($B108),MONTH($B108),MIN(BB$6,DAY(EOMONTH($B108,0))))&lt;$C108)+(DATE(YEAR($B108),MONTH($B108)+1,MIN(BB$6,DAY(EOMONTH($B108,1))))&gt;=$B108)*(DATE(YEAR($B108),MONTH($B108)+1,MIN(BB$6,DAY(EOMONTH($B108,1))))&lt;$C108)))</f>
        <v>0</v>
      </c>
      <c r="BC108" s="48" t="n">
        <f aca="false">IF(OR(N(BC$5)=0,BC$6=""),0,BC$5*((DATE(YEAR($B108),MONTH($B108),MIN(BC$6,DAY(EOMONTH($B108,0))))&gt;=$B108)*(DATE(YEAR($B108),MONTH($B108),MIN(BC$6,DAY(EOMONTH($B108,0))))&lt;$C108)+(DATE(YEAR($B108),MONTH($B108)+1,MIN(BC$6,DAY(EOMONTH($B108,1))))&gt;=$B108)*(DATE(YEAR($B108),MONTH($B108)+1,MIN(BC$6,DAY(EOMONTH($B108,1))))&lt;$C108)))</f>
        <v>0</v>
      </c>
      <c r="BD108" s="48" t="n">
        <f aca="false">IF(OR(N(BD$5)=0,BD$6=""),0,BD$5*((DATE(YEAR($B108),MONTH($B108),MIN(BD$6,DAY(EOMONTH($B108,0))))&gt;=$B108)*(DATE(YEAR($B108),MONTH($B108),MIN(BD$6,DAY(EOMONTH($B108,0))))&lt;$C108)+(DATE(YEAR($B108),MONTH($B108)+1,MIN(BD$6,DAY(EOMONTH($B108,1))))&gt;=$B108)*(DATE(YEAR($B108),MONTH($B108)+1,MIN(BD$6,DAY(EOMONTH($B108,1))))&lt;$C108)))</f>
        <v>0</v>
      </c>
      <c r="BE108" s="48" t="n">
        <f aca="false">IF(OR(N(BE$5)=0,BE$6=""),0,BE$5*((DATE(YEAR($B108),MONTH($B108),MIN(BE$6,DAY(EOMONTH($B108,0))))&gt;=$B108)*(DATE(YEAR($B108),MONTH($B108),MIN(BE$6,DAY(EOMONTH($B108,0))))&lt;$C108)+(DATE(YEAR($B108),MONTH($B108)+1,MIN(BE$6,DAY(EOMONTH($B108,1))))&gt;=$B108)*(DATE(YEAR($B108),MONTH($B108)+1,MIN(BE$6,DAY(EOMONTH($B108,1))))&lt;$C108)))</f>
        <v>0</v>
      </c>
      <c r="BF108" s="48" t="n">
        <f aca="false">IF(OR(N(BF$5)=0,BF$6=""),0,BF$5*((DATE(YEAR($B108),MONTH($B108),MIN(BF$6,DAY(EOMONTH($B108,0))))&gt;=$B108)*(DATE(YEAR($B108),MONTH($B108),MIN(BF$6,DAY(EOMONTH($B108,0))))&lt;$C108)+(DATE(YEAR($B108),MONTH($B108)+1,MIN(BF$6,DAY(EOMONTH($B108,1))))&gt;=$B108)*(DATE(YEAR($B108),MONTH($B108)+1,MIN(BF$6,DAY(EOMONTH($B108,1))))&lt;$C108)))</f>
        <v>0</v>
      </c>
      <c r="BG108" s="48" t="n">
        <f aca="false">IF(OR(N(BG$5)=0,BG$6=""),0,BG$5*((DATE(YEAR($B108),MONTH($B108),MIN(BG$6,DAY(EOMONTH($B108,0))))&gt;=$B108)*(DATE(YEAR($B108),MONTH($B108),MIN(BG$6,DAY(EOMONTH($B108,0))))&lt;$C108)+(DATE(YEAR($B108),MONTH($B108)+1,MIN(BG$6,DAY(EOMONTH($B108,1))))&gt;=$B108)*(DATE(YEAR($B108),MONTH($B108)+1,MIN(BG$6,DAY(EOMONTH($B108,1))))&lt;$C108)))</f>
        <v>0</v>
      </c>
      <c r="BH108" s="48" t="n">
        <f aca="false">IF(OR(N(BH$5)=0,BH$6=""),0,BH$5*((DATE(YEAR($B108),MONTH($B108),MIN(BH$6,DAY(EOMONTH($B108,0))))&gt;=$B108)*(DATE(YEAR($B108),MONTH($B108),MIN(BH$6,DAY(EOMONTH($B108,0))))&lt;$C108)+(DATE(YEAR($B108),MONTH($B108)+1,MIN(BH$6,DAY(EOMONTH($B108,1))))&gt;=$B108)*(DATE(YEAR($B108),MONTH($B108)+1,MIN(BH$6,DAY(EOMONTH($B108,1))))&lt;$C108)))</f>
        <v>0</v>
      </c>
      <c r="BI108" s="48" t="n">
        <f aca="false">IF(OR(N(BI$5)=0,BI$6=""),0,BI$5*((DATE(YEAR($B108),MONTH($B108),MIN(BI$6,DAY(EOMONTH($B108,0))))&gt;=$B108)*(DATE(YEAR($B108),MONTH($B108),MIN(BI$6,DAY(EOMONTH($B108,0))))&lt;$C108)+(DATE(YEAR($B108),MONTH($B108)+1,MIN(BI$6,DAY(EOMONTH($B108,1))))&gt;=$B108)*(DATE(YEAR($B108),MONTH($B108)+1,MIN(BI$6,DAY(EOMONTH($B108,1))))&lt;$C108)))</f>
        <v>0</v>
      </c>
      <c r="BJ108" s="48" t="n">
        <f aca="false">IF(OR(N(BJ$5)=0,BJ$6=""),0,BJ$5*((DATE(YEAR($B108),MONTH($B108),MIN(BJ$6,DAY(EOMONTH($B108,0))))&gt;=$B108)*(DATE(YEAR($B108),MONTH($B108),MIN(BJ$6,DAY(EOMONTH($B108,0))))&lt;$C108)+(DATE(YEAR($B108),MONTH($B108)+1,MIN(BJ$6,DAY(EOMONTH($B108,1))))&gt;=$B108)*(DATE(YEAR($B108),MONTH($B108)+1,MIN(BJ$6,DAY(EOMONTH($B108,1))))&lt;$C108)))</f>
        <v>0</v>
      </c>
      <c r="BK108" s="48" t="n">
        <f aca="false">IF(OR(N(BK$5)=0,BK$6=""),0,BK$5*((DATE(YEAR($B108),MONTH($B108),MIN(BK$6,DAY(EOMONTH($B108,0))))&gt;=$B108)*(DATE(YEAR($B108),MONTH($B108),MIN(BK$6,DAY(EOMONTH($B108,0))))&lt;$C108)+(DATE(YEAR($B108),MONTH($B108)+1,MIN(BK$6,DAY(EOMONTH($B108,1))))&gt;=$B108)*(DATE(YEAR($B108),MONTH($B108)+1,MIN(BK$6,DAY(EOMONTH($B108,1))))&lt;$C108)))</f>
        <v>0</v>
      </c>
      <c r="BL108" s="48" t="n">
        <f aca="false">IF(OR(N(BL$5)=0,BL$6=""),0,BL$5*((DATE(YEAR($B108),MONTH($B108),MIN(BL$6,DAY(EOMONTH($B108,0))))&gt;=$B108)*(DATE(YEAR($B108),MONTH($B108),MIN(BL$6,DAY(EOMONTH($B108,0))))&lt;$C108)+(DATE(YEAR($B108),MONTH($B108)+1,MIN(BL$6,DAY(EOMONTH($B108,1))))&gt;=$B108)*(DATE(YEAR($B108),MONTH($B108)+1,MIN(BL$6,DAY(EOMONTH($B108,1))))&lt;$C108)))</f>
        <v>0</v>
      </c>
      <c r="BM108" s="48" t="n">
        <f aca="false">IF(OR(N(BM$5)=0,BM$6=""),0,BM$5*((DATE(YEAR($B108),MONTH($B108),MIN(BM$6,DAY(EOMONTH($B108,0))))&gt;=$B108)*(DATE(YEAR($B108),MONTH($B108),MIN(BM$6,DAY(EOMONTH($B108,0))))&lt;$C108)+(DATE(YEAR($B108),MONTH($B108)+1,MIN(BM$6,DAY(EOMONTH($B108,1))))&gt;=$B108)*(DATE(YEAR($B108),MONTH($B108)+1,MIN(BM$6,DAY(EOMONTH($B108,1))))&lt;$C108)))</f>
        <v>0</v>
      </c>
      <c r="BN108" s="48" t="n">
        <f aca="false">IF(OR(N(BN$5)=0,BN$6=""),0,BN$5*((DATE(YEAR($B108),MONTH($B108),MIN(BN$6,DAY(EOMONTH($B108,0))))&gt;=$B108)*(DATE(YEAR($B108),MONTH($B108),MIN(BN$6,DAY(EOMONTH($B108,0))))&lt;$C108)+(DATE(YEAR($B108),MONTH($B108)+1,MIN(BN$6,DAY(EOMONTH($B108,1))))&gt;=$B108)*(DATE(YEAR($B108),MONTH($B108)+1,MIN(BN$6,DAY(EOMONTH($B108,1))))&lt;$C108)))</f>
        <v>0</v>
      </c>
      <c r="BO108" s="48" t="n">
        <f aca="false">IF(OR(N(BO$5)=0,BO$6=""),0,BO$5*((DATE(YEAR($B108),MONTH($B108),MIN(BO$6,DAY(EOMONTH($B108,0))))&gt;=$B108)*(DATE(YEAR($B108),MONTH($B108),MIN(BO$6,DAY(EOMONTH($B108,0))))&lt;$C108)+(DATE(YEAR($B108),MONTH($B108)+1,MIN(BO$6,DAY(EOMONTH($B108,1))))&gt;=$B108)*(DATE(YEAR($B108),MONTH($B108)+1,MIN(BO$6,DAY(EOMONTH($B108,1))))&lt;$C108)))</f>
        <v>0</v>
      </c>
      <c r="BP108" s="48" t="n">
        <f aca="false">IF(OR(N(BP$5)=0,BP$6=""),0,BP$5*((DATE(YEAR($B108),MONTH($B108),MIN(BP$6,DAY(EOMONTH($B108,0))))&gt;=$B108)*(DATE(YEAR($B108),MONTH($B108),MIN(BP$6,DAY(EOMONTH($B108,0))))&lt;$C108)+(DATE(YEAR($B108),MONTH($B108)+1,MIN(BP$6,DAY(EOMONTH($B108,1))))&gt;=$B108)*(DATE(YEAR($B108),MONTH($B108)+1,MIN(BP$6,DAY(EOMONTH($B108,1))))&lt;$C108)))</f>
        <v>0</v>
      </c>
      <c r="BQ108" s="48" t="n">
        <f aca="false">IF(OR(N(BQ$5)=0,BQ$6=""),0,BQ$5*((DATE(YEAR($B108),MONTH($B108),MIN(BQ$6,DAY(EOMONTH($B108,0))))&gt;=$B108)*(DATE(YEAR($B108),MONTH($B108),MIN(BQ$6,DAY(EOMONTH($B108,0))))&lt;$C108)+(DATE(YEAR($B108),MONTH($B108)+1,MIN(BQ$6,DAY(EOMONTH($B108,1))))&gt;=$B108)*(DATE(YEAR($B108),MONTH($B108)+1,MIN(BQ$6,DAY(EOMONTH($B108,1))))&lt;$C108)))</f>
        <v>0</v>
      </c>
      <c r="BR108" s="48" t="n">
        <f aca="false">IF(OR(N(BR$5)=0,BR$6=""),0,BR$5*((DATE(YEAR($B108),MONTH($B108),MIN(BR$6,DAY(EOMONTH($B108,0))))&gt;=$B108)*(DATE(YEAR($B108),MONTH($B108),MIN(BR$6,DAY(EOMONTH($B108,0))))&lt;$C108)+(DATE(YEAR($B108),MONTH($B108)+1,MIN(BR$6,DAY(EOMONTH($B108,1))))&gt;=$B108)*(DATE(YEAR($B108),MONTH($B108)+1,MIN(BR$6,DAY(EOMONTH($B108,1))))&lt;$C108)))</f>
        <v>0</v>
      </c>
      <c r="BS108" s="48" t="n">
        <f aca="false">IF(OR(N(BS$5)=0,BS$6=""),0,BS$5*((DATE(YEAR($B108),MONTH($B108),MIN(BS$6,DAY(EOMONTH($B108,0))))&gt;=$B108)*(DATE(YEAR($B108),MONTH($B108),MIN(BS$6,DAY(EOMONTH($B108,0))))&lt;$C108)+(DATE(YEAR($B108),MONTH($B108)+1,MIN(BS$6,DAY(EOMONTH($B108,1))))&gt;=$B108)*(DATE(YEAR($B108),MONTH($B108)+1,MIN(BS$6,DAY(EOMONTH($B108,1))))&lt;$C108)))</f>
        <v>0</v>
      </c>
      <c r="BT108" s="48" t="n">
        <f aca="false">IF(OR(N(BT$5)=0,BT$6=""),0,BT$5*((DATE(YEAR($B108),MONTH($B108),MIN(BT$6,DAY(EOMONTH($B108,0))))&gt;=$B108)*(DATE(YEAR($B108),MONTH($B108),MIN(BT$6,DAY(EOMONTH($B108,0))))&lt;$C108)+(DATE(YEAR($B108),MONTH($B108)+1,MIN(BT$6,DAY(EOMONTH($B108,1))))&gt;=$B108)*(DATE(YEAR($B108),MONTH($B108)+1,MIN(BT$6,DAY(EOMONTH($B108,1))))&lt;$C108)))</f>
        <v>0</v>
      </c>
      <c r="BU108" s="48" t="n">
        <f aca="false">IF(OR(N(BU$5)=0,BU$6=""),0,BU$5*((DATE(YEAR($B108),MONTH($B108),MIN(BU$6,DAY(EOMONTH($B108,0))))&gt;=$B108)*(DATE(YEAR($B108),MONTH($B108),MIN(BU$6,DAY(EOMONTH($B108,0))))&lt;$C108)+(DATE(YEAR($B108),MONTH($B108)+1,MIN(BU$6,DAY(EOMONTH($B108,1))))&gt;=$B108)*(DATE(YEAR($B108),MONTH($B108)+1,MIN(BU$6,DAY(EOMONTH($B108,1))))&lt;$C108)))</f>
        <v>0</v>
      </c>
      <c r="BV108" s="48" t="n">
        <f aca="false">IF(OR(N(BV$5)=0,BV$6=""),0,BV$5*((DATE(YEAR($B108),MONTH($B108),MIN(BV$6,DAY(EOMONTH($B108,0))))&gt;=$B108)*(DATE(YEAR($B108),MONTH($B108),MIN(BV$6,DAY(EOMONTH($B108,0))))&lt;$C108)+(DATE(YEAR($B108),MONTH($B108)+1,MIN(BV$6,DAY(EOMONTH($B108,1))))&gt;=$B108)*(DATE(YEAR($B108),MONTH($B108)+1,MIN(BV$6,DAY(EOMONTH($B108,1))))&lt;$C108)))</f>
        <v>0</v>
      </c>
      <c r="BW108" s="48" t="n">
        <f aca="false">IF(OR(N(BW$5)=0,BW$6=""),0,BW$5*((DATE(YEAR($B108),MONTH($B108),MIN(BW$6,DAY(EOMONTH($B108,0))))&gt;=$B108)*(DATE(YEAR($B108),MONTH($B108),MIN(BW$6,DAY(EOMONTH($B108,0))))&lt;$C108)+(DATE(YEAR($B108),MONTH($B108)+1,MIN(BW$6,DAY(EOMONTH($B108,1))))&gt;=$B108)*(DATE(YEAR($B108),MONTH($B108)+1,MIN(BW$6,DAY(EOMONTH($B108,1))))&lt;$C108)))</f>
        <v>0</v>
      </c>
      <c r="BX108" s="48" t="n">
        <f aca="false">MIN(Z108,(FT107*(1+FT$5/Setup!$C$36)+IF($V108=1,N($F108),0)))</f>
        <v>0</v>
      </c>
      <c r="BY108" s="48" t="n">
        <f aca="false">MIN(AA108,(FU107*(1+FU$5/Setup!$C$36)+IF($V108=2,N($F108),0)))</f>
        <v>0</v>
      </c>
      <c r="BZ108" s="48" t="n">
        <f aca="false">MIN(AB108,(FV107*(1+FV$5/Setup!$C$36)+IF($V108=3,N($F108),0)))</f>
        <v>0</v>
      </c>
      <c r="CA108" s="48" t="n">
        <f aca="false">MIN(AC108,(FW107*(1+FW$5/Setup!$C$36)+IF($V108=4,N($F108),0)))</f>
        <v>0</v>
      </c>
      <c r="CB108" s="48" t="n">
        <f aca="false">MIN(AD108,(FX107*(1+FX$5/Setup!$C$36)+IF($V108=5,N($F108),0)))</f>
        <v>0</v>
      </c>
      <c r="CC108" s="48" t="n">
        <f aca="false">MIN(AE108,(FY107*(1+FY$5/Setup!$C$36)+IF($V108=6,N($F108),0)))</f>
        <v>0</v>
      </c>
      <c r="CD108" s="48" t="n">
        <f aca="false">MIN(AF108,(FZ107*(1+FZ$5/Setup!$C$36)+IF($V108=7,N($F108),0)))</f>
        <v>0</v>
      </c>
      <c r="CE108" s="48" t="n">
        <f aca="false">MIN(AG108,(GA107*(1+GA$5/Setup!$C$36)+IF($V108=8,N($F108),0)))</f>
        <v>0</v>
      </c>
      <c r="CF108" s="48" t="n">
        <f aca="false">MIN(AH108,(GB107*(1+GB$5/Setup!$C$36)+IF($V108=9,N($F108),0)))</f>
        <v>0</v>
      </c>
      <c r="CG108" s="48" t="n">
        <f aca="false">MIN(AI108,(GC107*(1+GC$5/Setup!$C$36)+IF($V108=10,N($F108),0)))</f>
        <v>0</v>
      </c>
      <c r="CH108" s="48" t="n">
        <f aca="false">MIN(AJ108,(GD107*(1+GD$5/Setup!$C$36)+IF($V108=11,N($F108),0)))</f>
        <v>0</v>
      </c>
      <c r="CI108" s="48" t="n">
        <f aca="false">MIN(AK108,(GE107*(1+GE$5/Setup!$C$36)+IF($V108=12,N($F108),0)))</f>
        <v>0</v>
      </c>
      <c r="CJ108" s="48" t="n">
        <f aca="false">MIN(AL108,(GF107*(1+GF$5/Setup!$C$36)+IF($V108=13,N($F108),0)))</f>
        <v>0</v>
      </c>
      <c r="CK108" s="48" t="n">
        <f aca="false">MIN(AM108,(GG107*(1+GG$5/Setup!$C$36)+IF($V108=14,N($F108),0)))</f>
        <v>0</v>
      </c>
      <c r="CL108" s="48" t="n">
        <f aca="false">MIN(AN108,(GH107*(1+GH$5/Setup!$C$36)+IF($V108=15,N($F108),0)))</f>
        <v>0</v>
      </c>
      <c r="CM108" s="48" t="n">
        <f aca="false">MIN(AO108,(GI107*(1+GI$5/Setup!$C$36)+IF($V108=16,N($F108),0)))</f>
        <v>0</v>
      </c>
      <c r="CN108" s="48" t="n">
        <f aca="false">MIN(AP108,(GJ107*(1+GJ$5/Setup!$C$36)+IF($V108=17,N($F108),0)))</f>
        <v>0</v>
      </c>
      <c r="CO108" s="48" t="n">
        <f aca="false">MIN(AQ108,(GK107*(1+GK$5/Setup!$C$36)+IF($V108=18,N($F108),0)))</f>
        <v>0</v>
      </c>
      <c r="CP108" s="48" t="n">
        <f aca="false">MIN(AR108,(GL107*(1+GL$5/Setup!$C$36)+IF($V108=19,N($F108),0)))</f>
        <v>0</v>
      </c>
      <c r="CQ108" s="48" t="n">
        <f aca="false">MIN(AS108,(GM107*(1+GM$5/Setup!$C$36)+IF($V108=20,N($F108),0)))</f>
        <v>0</v>
      </c>
      <c r="CR108" s="48" t="n">
        <f aca="false">MIN(AT108,(GN107*(1+GN$5/Setup!$C$36)+IF($V108=21,N($F108),0)))</f>
        <v>0</v>
      </c>
      <c r="CS108" s="48" t="n">
        <f aca="false">MIN(AU108,(GO107*(1+GO$5/Setup!$C$36)+IF($V108=22,N($F108),0)))</f>
        <v>0</v>
      </c>
      <c r="CT108" s="48" t="n">
        <f aca="false">MIN(AV108,(GP107*(1+GP$5/Setup!$C$36)+IF($V108=23,N($F108),0)))</f>
        <v>0</v>
      </c>
      <c r="CU108" s="48" t="n">
        <f aca="false">MIN(AW108,(GQ107*(1+GQ$5/Setup!$C$36)+IF($V108=24,N($F108),0)))</f>
        <v>0</v>
      </c>
      <c r="CV108" s="48" t="n">
        <f aca="false">MIN(AX108,(GR107*(1+GR$5/Setup!$C$36)+IF($V108=25,N($F108),0)))</f>
        <v>0</v>
      </c>
      <c r="CW108" s="48" t="n">
        <f aca="false">MIN(AY108,(GS107*(1+GS$5/Setup!$C$36)+IF($V108=26,N($F108),0)))</f>
        <v>0</v>
      </c>
      <c r="CX108" s="48" t="n">
        <f aca="false">MIN(AZ108,(GT107*(1+GT$5/Setup!$C$36)+IF($V108=27,N($F108),0)))</f>
        <v>0</v>
      </c>
      <c r="CY108" s="48" t="n">
        <f aca="false">MIN(BA108,(GU107*(1+GU$5/Setup!$C$36)+IF($V108=28,N($F108),0)))</f>
        <v>0</v>
      </c>
      <c r="CZ108" s="48" t="n">
        <f aca="false">MIN(BB108,(GV107*(1+GV$5/Setup!$C$36)+IF($V108=29,N($F108),0)))</f>
        <v>0</v>
      </c>
      <c r="DA108" s="48" t="n">
        <f aca="false">MIN(BC108,(GW107*(1+GW$5/Setup!$C$36)+IF($V108=30,N($F108),0)))</f>
        <v>0</v>
      </c>
      <c r="DB108" s="48" t="n">
        <f aca="false">MIN(BD108,(GX107*(1+GX$5/Setup!$C$36)+IF($V108=31,N($F108),0)))</f>
        <v>0</v>
      </c>
      <c r="DC108" s="48" t="n">
        <f aca="false">MIN(BE108,(GY107*(1+GY$5/Setup!$C$36)+IF($V108=32,N($F108),0)))</f>
        <v>0</v>
      </c>
      <c r="DD108" s="48" t="n">
        <f aca="false">MIN(BF108,(GZ107*(1+GZ$5/Setup!$C$36)+IF($V108=33,N($F108),0)))</f>
        <v>0</v>
      </c>
      <c r="DE108" s="48" t="n">
        <f aca="false">MIN(BG108,(HA107*(1+HA$5/Setup!$C$36)+IF($V108=34,N($F108),0)))</f>
        <v>0</v>
      </c>
      <c r="DF108" s="48" t="n">
        <f aca="false">MIN(BH108,(HB107*(1+HB$5/Setup!$C$36)+IF($V108=35,N($F108),0)))</f>
        <v>0</v>
      </c>
      <c r="DG108" s="48" t="n">
        <f aca="false">MIN(BI108,(HC107*(1+HC$5/Setup!$C$36)+IF($V108=36,N($F108),0)))</f>
        <v>0</v>
      </c>
      <c r="DH108" s="48" t="n">
        <f aca="false">MIN(BJ108,(HD107*(1+HD$5/Setup!$C$36)+IF($V108=37,N($F108),0)))</f>
        <v>0</v>
      </c>
      <c r="DI108" s="48" t="n">
        <f aca="false">MIN(BK108,(HE107*(1+HE$5/Setup!$C$36)+IF($V108=38,N($F108),0)))</f>
        <v>0</v>
      </c>
      <c r="DJ108" s="48" t="n">
        <f aca="false">MIN(BL108,(HF107*(1+HF$5/Setup!$C$36)+IF($V108=39,N($F108),0)))</f>
        <v>0</v>
      </c>
      <c r="DK108" s="48" t="n">
        <f aca="false">MIN(BM108,(HG107*(1+HG$5/Setup!$C$36)+IF($V108=40,N($F108),0)))</f>
        <v>0</v>
      </c>
      <c r="DL108" s="48" t="n">
        <f aca="false">MIN(BN108,(HH107*(1+HH$5/Setup!$C$36)+IF($V108=41,N($F108),0)))</f>
        <v>0</v>
      </c>
      <c r="DM108" s="48" t="n">
        <f aca="false">MIN(BO108,(HI107*(1+HI$5/Setup!$C$36)+IF($V108=42,N($F108),0)))</f>
        <v>0</v>
      </c>
      <c r="DN108" s="48" t="n">
        <f aca="false">MIN(BP108,(HJ107*(1+HJ$5/Setup!$C$36)+IF($V108=43,N($F108),0)))</f>
        <v>0</v>
      </c>
      <c r="DO108" s="48" t="n">
        <f aca="false">MIN(BQ108,(HK107*(1+HK$5/Setup!$C$36)+IF($V108=44,N($F108),0)))</f>
        <v>0</v>
      </c>
      <c r="DP108" s="48" t="n">
        <f aca="false">MIN(BR108,(HL107*(1+HL$5/Setup!$C$36)+IF($V108=45,N($F108),0)))</f>
        <v>0</v>
      </c>
      <c r="DQ108" s="48" t="n">
        <f aca="false">MIN(BS108,(HM107*(1+HM$5/Setup!$C$36)+IF($V108=46,N($F108),0)))</f>
        <v>0</v>
      </c>
      <c r="DR108" s="48" t="n">
        <f aca="false">MIN(BT108,(HN107*(1+HN$5/Setup!$C$36)+IF($V108=47,N($F108),0)))</f>
        <v>0</v>
      </c>
      <c r="DS108" s="48" t="n">
        <f aca="false">MIN(BU108,(HO107*(1+HO$5/Setup!$C$36)+IF($V108=48,N($F108),0)))</f>
        <v>0</v>
      </c>
      <c r="DT108" s="48" t="n">
        <f aca="false">MIN(BV108,(HP107*(1+HP$5/Setup!$C$36)+IF($V108=49,N($F108),0)))</f>
        <v>0</v>
      </c>
      <c r="DU108" s="48" t="n">
        <f aca="false">MIN(BW108,(HQ107*(1+HQ$5/Setup!$C$36)+IF($V108=50,N($F108),0)))</f>
        <v>0</v>
      </c>
      <c r="DV108" s="48" t="n">
        <f aca="false">MIN(MAX((FT107*(1+FT$5/Setup!$C$36)+IF($V108=1,N($F108),0))-BX108,0),MAX($P108-0,0))</f>
        <v>0</v>
      </c>
      <c r="DW108" s="48" t="n">
        <f aca="false">MIN(MAX((FU107*(1+FU$5/Setup!$C$36)+IF($V108=2,N($F108),0))-BY108,0),MAX($P108-SUM(DV108:DV108),0))</f>
        <v>0</v>
      </c>
      <c r="DX108" s="48" t="n">
        <f aca="false">MIN(MAX((FV107*(1+FV$5/Setup!$C$36)+IF($V108=3,N($F108),0))-BZ108,0),MAX($P108-SUM(DV108:DW108),0))</f>
        <v>0</v>
      </c>
      <c r="DY108" s="48" t="n">
        <f aca="false">MIN(MAX((FW107*(1+FW$5/Setup!$C$36)+IF($V108=4,N($F108),0))-CA108,0),MAX($P108-SUM(DV108:DX108),0))</f>
        <v>0</v>
      </c>
      <c r="DZ108" s="48" t="n">
        <f aca="false">MIN(MAX((FX107*(1+FX$5/Setup!$C$36)+IF($V108=5,N($F108),0))-CB108,0),MAX($P108-SUM(DV108:DY108),0))</f>
        <v>0</v>
      </c>
      <c r="EA108" s="48" t="n">
        <f aca="false">MIN(MAX((FY107*(1+FY$5/Setup!$C$36)+IF($V108=6,N($F108),0))-CC108,0),MAX($P108-SUM(DV108:DZ108),0))</f>
        <v>0</v>
      </c>
      <c r="EB108" s="48" t="n">
        <f aca="false">MIN(MAX((FZ107*(1+FZ$5/Setup!$C$36)+IF($V108=7,N($F108),0))-CD108,0),MAX($P108-SUM(DV108:EA108),0))</f>
        <v>0</v>
      </c>
      <c r="EC108" s="48" t="n">
        <f aca="false">MIN(MAX((GA107*(1+GA$5/Setup!$C$36)+IF($V108=8,N($F108),0))-CE108,0),MAX($P108-SUM(DV108:EB108),0))</f>
        <v>0</v>
      </c>
      <c r="ED108" s="48" t="n">
        <f aca="false">MIN(MAX((GB107*(1+GB$5/Setup!$C$36)+IF($V108=9,N($F108),0))-CF108,0),MAX($P108-SUM(DV108:EC108),0))</f>
        <v>0</v>
      </c>
      <c r="EE108" s="48" t="n">
        <f aca="false">MIN(MAX((GC107*(1+GC$5/Setup!$C$36)+IF($V108=10,N($F108),0))-CG108,0),MAX($P108-SUM(DV108:ED108),0))</f>
        <v>0</v>
      </c>
      <c r="EF108" s="48" t="n">
        <f aca="false">MIN(MAX((GD107*(1+GD$5/Setup!$C$36)+IF($V108=11,N($F108),0))-CH108,0),MAX($P108-SUM(DV108:EE108),0))</f>
        <v>0</v>
      </c>
      <c r="EG108" s="48" t="n">
        <f aca="false">MIN(MAX((GE107*(1+GE$5/Setup!$C$36)+IF($V108=12,N($F108),0))-CI108,0),MAX($P108-SUM(DV108:EF108),0))</f>
        <v>0</v>
      </c>
      <c r="EH108" s="48" t="n">
        <f aca="false">MIN(MAX((GF107*(1+GF$5/Setup!$C$36)+IF($V108=13,N($F108),0))-CJ108,0),MAX($P108-SUM(DV108:EG108),0))</f>
        <v>0</v>
      </c>
      <c r="EI108" s="48" t="n">
        <f aca="false">MIN(MAX((GG107*(1+GG$5/Setup!$C$36)+IF($V108=14,N($F108),0))-CK108,0),MAX($P108-SUM(DV108:EH108),0))</f>
        <v>0</v>
      </c>
      <c r="EJ108" s="48" t="n">
        <f aca="false">MIN(MAX((GH107*(1+GH$5/Setup!$C$36)+IF($V108=15,N($F108),0))-CL108,0),MAX($P108-SUM(DV108:EI108),0))</f>
        <v>0</v>
      </c>
      <c r="EK108" s="48" t="n">
        <f aca="false">MIN(MAX((GI107*(1+GI$5/Setup!$C$36)+IF($V108=16,N($F108),0))-CM108,0),MAX($P108-SUM(DV108:EJ108),0))</f>
        <v>0</v>
      </c>
      <c r="EL108" s="48" t="n">
        <f aca="false">MIN(MAX((GJ107*(1+GJ$5/Setup!$C$36)+IF($V108=17,N($F108),0))-CN108,0),MAX($P108-SUM(DV108:EK108),0))</f>
        <v>0</v>
      </c>
      <c r="EM108" s="48" t="n">
        <f aca="false">MIN(MAX((GK107*(1+GK$5/Setup!$C$36)+IF($V108=18,N($F108),0))-CO108,0),MAX($P108-SUM(DV108:EL108),0))</f>
        <v>0</v>
      </c>
      <c r="EN108" s="48" t="n">
        <f aca="false">MIN(MAX((GL107*(1+GL$5/Setup!$C$36)+IF($V108=19,N($F108),0))-CP108,0),MAX($P108-SUM(DV108:EM108),0))</f>
        <v>0</v>
      </c>
      <c r="EO108" s="48" t="n">
        <f aca="false">MIN(MAX((GM107*(1+GM$5/Setup!$C$36)+IF($V108=20,N($F108),0))-CQ108,0),MAX($P108-SUM(DV108:EN108),0))</f>
        <v>0</v>
      </c>
      <c r="EP108" s="48" t="n">
        <f aca="false">MIN(MAX((GN107*(1+GN$5/Setup!$C$36)+IF($V108=21,N($F108),0))-CR108,0),MAX($P108-SUM(DV108:EO108),0))</f>
        <v>0</v>
      </c>
      <c r="EQ108" s="48" t="n">
        <f aca="false">MIN(MAX((GO107*(1+GO$5/Setup!$C$36)+IF($V108=22,N($F108),0))-CS108,0),MAX($P108-SUM(DV108:EP108),0))</f>
        <v>0</v>
      </c>
      <c r="ER108" s="48" t="n">
        <f aca="false">MIN(MAX((GP107*(1+GP$5/Setup!$C$36)+IF($V108=23,N($F108),0))-CT108,0),MAX($P108-SUM(DV108:EQ108),0))</f>
        <v>0</v>
      </c>
      <c r="ES108" s="48" t="n">
        <f aca="false">MIN(MAX((GQ107*(1+GQ$5/Setup!$C$36)+IF($V108=24,N($F108),0))-CU108,0),MAX($P108-SUM(DV108:ER108),0))</f>
        <v>0</v>
      </c>
      <c r="ET108" s="48" t="n">
        <f aca="false">MIN(MAX((GR107*(1+GR$5/Setup!$C$36)+IF($V108=25,N($F108),0))-CV108,0),MAX($P108-SUM(DV108:ES108),0))</f>
        <v>0</v>
      </c>
      <c r="EU108" s="48" t="n">
        <f aca="false">MIN(MAX((GS107*(1+GS$5/Setup!$C$36)+IF($V108=26,N($F108),0))-CW108,0),MAX($P108-SUM(DV108:ET108),0))</f>
        <v>0</v>
      </c>
      <c r="EV108" s="48" t="n">
        <f aca="false">MIN(MAX((GT107*(1+GT$5/Setup!$C$36)+IF($V108=27,N($F108),0))-CX108,0),MAX($P108-SUM(DV108:EU108),0))</f>
        <v>0</v>
      </c>
      <c r="EW108" s="48" t="n">
        <f aca="false">MIN(MAX((GU107*(1+GU$5/Setup!$C$36)+IF($V108=28,N($F108),0))-CY108,0),MAX($P108-SUM(DV108:EV108),0))</f>
        <v>0</v>
      </c>
      <c r="EX108" s="48" t="n">
        <f aca="false">MIN(MAX((GV107*(1+GV$5/Setup!$C$36)+IF($V108=29,N($F108),0))-CZ108,0),MAX($P108-SUM(DV108:EW108),0))</f>
        <v>0</v>
      </c>
      <c r="EY108" s="48" t="n">
        <f aca="false">MIN(MAX((GW107*(1+GW$5/Setup!$C$36)+IF($V108=30,N($F108),0))-DA108,0),MAX($P108-SUM(DV108:EX108),0))</f>
        <v>0</v>
      </c>
      <c r="EZ108" s="48" t="n">
        <f aca="false">MIN(MAX((GX107*(1+GX$5/Setup!$C$36)+IF($V108=31,N($F108),0))-DB108,0),MAX($P108-SUM(DV108:EY108),0))</f>
        <v>0</v>
      </c>
      <c r="FA108" s="48" t="n">
        <f aca="false">MIN(MAX((GY107*(1+GY$5/Setup!$C$36)+IF($V108=32,N($F108),0))-DC108,0),MAX($P108-SUM(DV108:EZ108),0))</f>
        <v>0</v>
      </c>
      <c r="FB108" s="48" t="n">
        <f aca="false">MIN(MAX((GZ107*(1+GZ$5/Setup!$C$36)+IF($V108=33,N($F108),0))-DD108,0),MAX($P108-SUM(DV108:FA108),0))</f>
        <v>0</v>
      </c>
      <c r="FC108" s="48" t="n">
        <f aca="false">MIN(MAX((HA107*(1+HA$5/Setup!$C$36)+IF($V108=34,N($F108),0))-DE108,0),MAX($P108-SUM(DV108:FB108),0))</f>
        <v>0</v>
      </c>
      <c r="FD108" s="48" t="n">
        <f aca="false">MIN(MAX((HB107*(1+HB$5/Setup!$C$36)+IF($V108=35,N($F108),0))-DF108,0),MAX($P108-SUM(DV108:FC108),0))</f>
        <v>0</v>
      </c>
      <c r="FE108" s="48" t="n">
        <f aca="false">MIN(MAX((HC107*(1+HC$5/Setup!$C$36)+IF($V108=36,N($F108),0))-DG108,0),MAX($P108-SUM(DV108:FD108),0))</f>
        <v>0</v>
      </c>
      <c r="FF108" s="48" t="n">
        <f aca="false">MIN(MAX((HD107*(1+HD$5/Setup!$C$36)+IF($V108=37,N($F108),0))-DH108,0),MAX($P108-SUM(DV108:FE108),0))</f>
        <v>0</v>
      </c>
      <c r="FG108" s="48" t="n">
        <f aca="false">MIN(MAX((HE107*(1+HE$5/Setup!$C$36)+IF($V108=38,N($F108),0))-DI108,0),MAX($P108-SUM(DV108:FF108),0))</f>
        <v>0</v>
      </c>
      <c r="FH108" s="48" t="n">
        <f aca="false">MIN(MAX((HF107*(1+HF$5/Setup!$C$36)+IF($V108=39,N($F108),0))-DJ108,0),MAX($P108-SUM(DV108:FG108),0))</f>
        <v>0</v>
      </c>
      <c r="FI108" s="48" t="n">
        <f aca="false">MIN(MAX((HG107*(1+HG$5/Setup!$C$36)+IF($V108=40,N($F108),0))-DK108,0),MAX($P108-SUM(DV108:FH108),0))</f>
        <v>0</v>
      </c>
      <c r="FJ108" s="48" t="n">
        <f aca="false">MIN(MAX((HH107*(1+HH$5/Setup!$C$36)+IF($V108=41,N($F108),0))-DL108,0),MAX($P108-SUM(DV108:FI108),0))</f>
        <v>0</v>
      </c>
      <c r="FK108" s="48" t="n">
        <f aca="false">MIN(MAX((HI107*(1+HI$5/Setup!$C$36)+IF($V108=42,N($F108),0))-DM108,0),MAX($P108-SUM(DV108:FJ108),0))</f>
        <v>0</v>
      </c>
      <c r="FL108" s="48" t="n">
        <f aca="false">MIN(MAX((HJ107*(1+HJ$5/Setup!$C$36)+IF($V108=43,N($F108),0))-DN108,0),MAX($P108-SUM(DV108:FK108),0))</f>
        <v>0</v>
      </c>
      <c r="FM108" s="48" t="n">
        <f aca="false">MIN(MAX((HK107*(1+HK$5/Setup!$C$36)+IF($V108=44,N($F108),0))-DO108,0),MAX($P108-SUM(DV108:FL108),0))</f>
        <v>0</v>
      </c>
      <c r="FN108" s="48" t="n">
        <f aca="false">MIN(MAX((HL107*(1+HL$5/Setup!$C$36)+IF($V108=45,N($F108),0))-DP108,0),MAX($P108-SUM(DV108:FM108),0))</f>
        <v>0</v>
      </c>
      <c r="FO108" s="48" t="n">
        <f aca="false">MIN(MAX((HM107*(1+HM$5/Setup!$C$36)+IF($V108=46,N($F108),0))-DQ108,0),MAX($P108-SUM(DV108:FN108),0))</f>
        <v>0</v>
      </c>
      <c r="FP108" s="48" t="n">
        <f aca="false">MIN(MAX((HN107*(1+HN$5/Setup!$C$36)+IF($V108=47,N($F108),0))-DR108,0),MAX($P108-SUM(DV108:FO108),0))</f>
        <v>0</v>
      </c>
      <c r="FQ108" s="48" t="n">
        <f aca="false">MIN(MAX((HO107*(1+HO$5/Setup!$C$36)+IF($V108=48,N($F108),0))-DS108,0),MAX($P108-SUM(DV108:FP108),0))</f>
        <v>0</v>
      </c>
      <c r="FR108" s="48" t="n">
        <f aca="false">MIN(MAX((HP107*(1+HP$5/Setup!$C$36)+IF($V108=49,N($F108),0))-DT108,0),MAX($P108-SUM(DV108:FQ108),0))</f>
        <v>0</v>
      </c>
      <c r="FS108" s="48" t="n">
        <f aca="false">MIN(MAX((HQ107*(1+HQ$5/Setup!$C$36)+IF($V108=50,N($F108),0))-DU108,0),MAX($P108-SUM(DV108:FR108),0))</f>
        <v>0</v>
      </c>
      <c r="FT108" s="48" t="n">
        <f aca="false">IF((FT107*(1+FT$5/Setup!$C$36)+IF($V108=1,N($F108),0))-BX108-DV108&lt;0.005,0,(FT107*(1+FT$5/Setup!$C$36)+IF($V108=1,N($F108),0))-BX108-DV108)</f>
        <v>0</v>
      </c>
      <c r="FU108" s="48" t="n">
        <f aca="false">IF((FU107*(1+FU$5/Setup!$C$36)+IF($V108=2,N($F108),0))-BY108-DW108&lt;0.005,0,(FU107*(1+FU$5/Setup!$C$36)+IF($V108=2,N($F108),0))-BY108-DW108)</f>
        <v>0</v>
      </c>
      <c r="FV108" s="48" t="n">
        <f aca="false">IF((FV107*(1+FV$5/Setup!$C$36)+IF($V108=3,N($F108),0))-BZ108-DX108&lt;0.005,0,(FV107*(1+FV$5/Setup!$C$36)+IF($V108=3,N($F108),0))-BZ108-DX108)</f>
        <v>0</v>
      </c>
      <c r="FW108" s="48" t="n">
        <f aca="false">IF((FW107*(1+FW$5/Setup!$C$36)+IF($V108=4,N($F108),0))-CA108-DY108&lt;0.005,0,(FW107*(1+FW$5/Setup!$C$36)+IF($V108=4,N($F108),0))-CA108-DY108)</f>
        <v>0</v>
      </c>
      <c r="FX108" s="48" t="n">
        <f aca="false">IF((FX107*(1+FX$5/Setup!$C$36)+IF($V108=5,N($F108),0))-CB108-DZ108&lt;0.005,0,(FX107*(1+FX$5/Setup!$C$36)+IF($V108=5,N($F108),0))-CB108-DZ108)</f>
        <v>0</v>
      </c>
      <c r="FY108" s="48" t="n">
        <f aca="false">IF((FY107*(1+FY$5/Setup!$C$36)+IF($V108=6,N($F108),0))-CC108-EA108&lt;0.005,0,(FY107*(1+FY$5/Setup!$C$36)+IF($V108=6,N($F108),0))-CC108-EA108)</f>
        <v>0</v>
      </c>
      <c r="FZ108" s="48" t="n">
        <f aca="false">IF((FZ107*(1+FZ$5/Setup!$C$36)+IF($V108=7,N($F108),0))-CD108-EB108&lt;0.005,0,(FZ107*(1+FZ$5/Setup!$C$36)+IF($V108=7,N($F108),0))-CD108-EB108)</f>
        <v>0</v>
      </c>
      <c r="GA108" s="48" t="n">
        <f aca="false">IF((GA107*(1+GA$5/Setup!$C$36)+IF($V108=8,N($F108),0))-CE108-EC108&lt;0.005,0,(GA107*(1+GA$5/Setup!$C$36)+IF($V108=8,N($F108),0))-CE108-EC108)</f>
        <v>0</v>
      </c>
      <c r="GB108" s="48" t="n">
        <f aca="false">IF((GB107*(1+GB$5/Setup!$C$36)+IF($V108=9,N($F108),0))-CF108-ED108&lt;0.005,0,(GB107*(1+GB$5/Setup!$C$36)+IF($V108=9,N($F108),0))-CF108-ED108)</f>
        <v>0</v>
      </c>
      <c r="GC108" s="48" t="n">
        <f aca="false">IF((GC107*(1+GC$5/Setup!$C$36)+IF($V108=10,N($F108),0))-CG108-EE108&lt;0.005,0,(GC107*(1+GC$5/Setup!$C$36)+IF($V108=10,N($F108),0))-CG108-EE108)</f>
        <v>0</v>
      </c>
      <c r="GD108" s="48" t="n">
        <f aca="false">IF((GD107*(1+GD$5/Setup!$C$36)+IF($V108=11,N($F108),0))-CH108-EF108&lt;0.005,0,(GD107*(1+GD$5/Setup!$C$36)+IF($V108=11,N($F108),0))-CH108-EF108)</f>
        <v>0</v>
      </c>
      <c r="GE108" s="48" t="n">
        <f aca="false">IF((GE107*(1+GE$5/Setup!$C$36)+IF($V108=12,N($F108),0))-CI108-EG108&lt;0.005,0,(GE107*(1+GE$5/Setup!$C$36)+IF($V108=12,N($F108),0))-CI108-EG108)</f>
        <v>0</v>
      </c>
      <c r="GF108" s="48" t="n">
        <f aca="false">IF((GF107*(1+GF$5/Setup!$C$36)+IF($V108=13,N($F108),0))-CJ108-EH108&lt;0.005,0,(GF107*(1+GF$5/Setup!$C$36)+IF($V108=13,N($F108),0))-CJ108-EH108)</f>
        <v>0</v>
      </c>
      <c r="GG108" s="48" t="n">
        <f aca="false">IF((GG107*(1+GG$5/Setup!$C$36)+IF($V108=14,N($F108),0))-CK108-EI108&lt;0.005,0,(GG107*(1+GG$5/Setup!$C$36)+IF($V108=14,N($F108),0))-CK108-EI108)</f>
        <v>0</v>
      </c>
      <c r="GH108" s="48" t="n">
        <f aca="false">IF((GH107*(1+GH$5/Setup!$C$36)+IF($V108=15,N($F108),0))-CL108-EJ108&lt;0.005,0,(GH107*(1+GH$5/Setup!$C$36)+IF($V108=15,N($F108),0))-CL108-EJ108)</f>
        <v>0</v>
      </c>
      <c r="GI108" s="48" t="n">
        <f aca="false">IF((GI107*(1+GI$5/Setup!$C$36)+IF($V108=16,N($F108),0))-CM108-EK108&lt;0.005,0,(GI107*(1+GI$5/Setup!$C$36)+IF($V108=16,N($F108),0))-CM108-EK108)</f>
        <v>0</v>
      </c>
      <c r="GJ108" s="48" t="n">
        <f aca="false">IF((GJ107*(1+GJ$5/Setup!$C$36)+IF($V108=17,N($F108),0))-CN108-EL108&lt;0.005,0,(GJ107*(1+GJ$5/Setup!$C$36)+IF($V108=17,N($F108),0))-CN108-EL108)</f>
        <v>0</v>
      </c>
      <c r="GK108" s="48" t="n">
        <f aca="false">IF((GK107*(1+GK$5/Setup!$C$36)+IF($V108=18,N($F108),0))-CO108-EM108&lt;0.005,0,(GK107*(1+GK$5/Setup!$C$36)+IF($V108=18,N($F108),0))-CO108-EM108)</f>
        <v>0</v>
      </c>
      <c r="GL108" s="48" t="n">
        <f aca="false">IF((GL107*(1+GL$5/Setup!$C$36)+IF($V108=19,N($F108),0))-CP108-EN108&lt;0.005,0,(GL107*(1+GL$5/Setup!$C$36)+IF($V108=19,N($F108),0))-CP108-EN108)</f>
        <v>0</v>
      </c>
      <c r="GM108" s="48" t="n">
        <f aca="false">IF((GM107*(1+GM$5/Setup!$C$36)+IF($V108=20,N($F108),0))-CQ108-EO108&lt;0.005,0,(GM107*(1+GM$5/Setup!$C$36)+IF($V108=20,N($F108),0))-CQ108-EO108)</f>
        <v>0</v>
      </c>
      <c r="GN108" s="48" t="n">
        <f aca="false">IF((GN107*(1+GN$5/Setup!$C$36)+IF($V108=21,N($F108),0))-CR108-EP108&lt;0.005,0,(GN107*(1+GN$5/Setup!$C$36)+IF($V108=21,N($F108),0))-CR108-EP108)</f>
        <v>0</v>
      </c>
      <c r="GO108" s="48" t="n">
        <f aca="false">IF((GO107*(1+GO$5/Setup!$C$36)+IF($V108=22,N($F108),0))-CS108-EQ108&lt;0.005,0,(GO107*(1+GO$5/Setup!$C$36)+IF($V108=22,N($F108),0))-CS108-EQ108)</f>
        <v>0</v>
      </c>
      <c r="GP108" s="48" t="n">
        <f aca="false">IF((GP107*(1+GP$5/Setup!$C$36)+IF($V108=23,N($F108),0))-CT108-ER108&lt;0.005,0,(GP107*(1+GP$5/Setup!$C$36)+IF($V108=23,N($F108),0))-CT108-ER108)</f>
        <v>0</v>
      </c>
      <c r="GQ108" s="48" t="n">
        <f aca="false">IF((GQ107*(1+GQ$5/Setup!$C$36)+IF($V108=24,N($F108),0))-CU108-ES108&lt;0.005,0,(GQ107*(1+GQ$5/Setup!$C$36)+IF($V108=24,N($F108),0))-CU108-ES108)</f>
        <v>0</v>
      </c>
      <c r="GR108" s="48" t="n">
        <f aca="false">IF((GR107*(1+GR$5/Setup!$C$36)+IF($V108=25,N($F108),0))-CV108-ET108&lt;0.005,0,(GR107*(1+GR$5/Setup!$C$36)+IF($V108=25,N($F108),0))-CV108-ET108)</f>
        <v>0</v>
      </c>
      <c r="GS108" s="48" t="n">
        <f aca="false">IF((GS107*(1+GS$5/Setup!$C$36)+IF($V108=26,N($F108),0))-CW108-EU108&lt;0.005,0,(GS107*(1+GS$5/Setup!$C$36)+IF($V108=26,N($F108),0))-CW108-EU108)</f>
        <v>0</v>
      </c>
      <c r="GT108" s="48" t="n">
        <f aca="false">IF((GT107*(1+GT$5/Setup!$C$36)+IF($V108=27,N($F108),0))-CX108-EV108&lt;0.005,0,(GT107*(1+GT$5/Setup!$C$36)+IF($V108=27,N($F108),0))-CX108-EV108)</f>
        <v>0</v>
      </c>
      <c r="GU108" s="48" t="n">
        <f aca="false">IF((GU107*(1+GU$5/Setup!$C$36)+IF($V108=28,N($F108),0))-CY108-EW108&lt;0.005,0,(GU107*(1+GU$5/Setup!$C$36)+IF($V108=28,N($F108),0))-CY108-EW108)</f>
        <v>0</v>
      </c>
      <c r="GV108" s="48" t="n">
        <f aca="false">IF((GV107*(1+GV$5/Setup!$C$36)+IF($V108=29,N($F108),0))-CZ108-EX108&lt;0.005,0,(GV107*(1+GV$5/Setup!$C$36)+IF($V108=29,N($F108),0))-CZ108-EX108)</f>
        <v>0</v>
      </c>
      <c r="GW108" s="48" t="n">
        <f aca="false">IF((GW107*(1+GW$5/Setup!$C$36)+IF($V108=30,N($F108),0))-DA108-EY108&lt;0.005,0,(GW107*(1+GW$5/Setup!$C$36)+IF($V108=30,N($F108),0))-DA108-EY108)</f>
        <v>0</v>
      </c>
      <c r="GX108" s="48" t="n">
        <f aca="false">IF((GX107*(1+GX$5/Setup!$C$36)+IF($V108=31,N($F108),0))-DB108-EZ108&lt;0.005,0,(GX107*(1+GX$5/Setup!$C$36)+IF($V108=31,N($F108),0))-DB108-EZ108)</f>
        <v>0</v>
      </c>
      <c r="GY108" s="48" t="n">
        <f aca="false">IF((GY107*(1+GY$5/Setup!$C$36)+IF($V108=32,N($F108),0))-DC108-FA108&lt;0.005,0,(GY107*(1+GY$5/Setup!$C$36)+IF($V108=32,N($F108),0))-DC108-FA108)</f>
        <v>0</v>
      </c>
      <c r="GZ108" s="48" t="n">
        <f aca="false">IF((GZ107*(1+GZ$5/Setup!$C$36)+IF($V108=33,N($F108),0))-DD108-FB108&lt;0.005,0,(GZ107*(1+GZ$5/Setup!$C$36)+IF($V108=33,N($F108),0))-DD108-FB108)</f>
        <v>0</v>
      </c>
      <c r="HA108" s="48" t="n">
        <f aca="false">IF((HA107*(1+HA$5/Setup!$C$36)+IF($V108=34,N($F108),0))-DE108-FC108&lt;0.005,0,(HA107*(1+HA$5/Setup!$C$36)+IF($V108=34,N($F108),0))-DE108-FC108)</f>
        <v>0</v>
      </c>
      <c r="HB108" s="48" t="n">
        <f aca="false">IF((HB107*(1+HB$5/Setup!$C$36)+IF($V108=35,N($F108),0))-DF108-FD108&lt;0.005,0,(HB107*(1+HB$5/Setup!$C$36)+IF($V108=35,N($F108),0))-DF108-FD108)</f>
        <v>0</v>
      </c>
      <c r="HC108" s="48" t="n">
        <f aca="false">IF((HC107*(1+HC$5/Setup!$C$36)+IF($V108=36,N($F108),0))-DG108-FE108&lt;0.005,0,(HC107*(1+HC$5/Setup!$C$36)+IF($V108=36,N($F108),0))-DG108-FE108)</f>
        <v>0</v>
      </c>
      <c r="HD108" s="48" t="n">
        <f aca="false">IF((HD107*(1+HD$5/Setup!$C$36)+IF($V108=37,N($F108),0))-DH108-FF108&lt;0.005,0,(HD107*(1+HD$5/Setup!$C$36)+IF($V108=37,N($F108),0))-DH108-FF108)</f>
        <v>0</v>
      </c>
      <c r="HE108" s="48" t="n">
        <f aca="false">IF((HE107*(1+HE$5/Setup!$C$36)+IF($V108=38,N($F108),0))-DI108-FG108&lt;0.005,0,(HE107*(1+HE$5/Setup!$C$36)+IF($V108=38,N($F108),0))-DI108-FG108)</f>
        <v>0</v>
      </c>
      <c r="HF108" s="48" t="n">
        <f aca="false">IF((HF107*(1+HF$5/Setup!$C$36)+IF($V108=39,N($F108),0))-DJ108-FH108&lt;0.005,0,(HF107*(1+HF$5/Setup!$C$36)+IF($V108=39,N($F108),0))-DJ108-FH108)</f>
        <v>0</v>
      </c>
      <c r="HG108" s="48" t="n">
        <f aca="false">IF((HG107*(1+HG$5/Setup!$C$36)+IF($V108=40,N($F108),0))-DK108-FI108&lt;0.005,0,(HG107*(1+HG$5/Setup!$C$36)+IF($V108=40,N($F108),0))-DK108-FI108)</f>
        <v>0</v>
      </c>
      <c r="HH108" s="48" t="n">
        <f aca="false">IF((HH107*(1+HH$5/Setup!$C$36)+IF($V108=41,N($F108),0))-DL108-FJ108&lt;0.005,0,(HH107*(1+HH$5/Setup!$C$36)+IF($V108=41,N($F108),0))-DL108-FJ108)</f>
        <v>0</v>
      </c>
      <c r="HI108" s="48" t="n">
        <f aca="false">IF((HI107*(1+HI$5/Setup!$C$36)+IF($V108=42,N($F108),0))-DM108-FK108&lt;0.005,0,(HI107*(1+HI$5/Setup!$C$36)+IF($V108=42,N($F108),0))-DM108-FK108)</f>
        <v>0</v>
      </c>
      <c r="HJ108" s="48" t="n">
        <f aca="false">IF((HJ107*(1+HJ$5/Setup!$C$36)+IF($V108=43,N($F108),0))-DN108-FL108&lt;0.005,0,(HJ107*(1+HJ$5/Setup!$C$36)+IF($V108=43,N($F108),0))-DN108-FL108)</f>
        <v>0</v>
      </c>
      <c r="HK108" s="48" t="n">
        <f aca="false">IF((HK107*(1+HK$5/Setup!$C$36)+IF($V108=44,N($F108),0))-DO108-FM108&lt;0.005,0,(HK107*(1+HK$5/Setup!$C$36)+IF($V108=44,N($F108),0))-DO108-FM108)</f>
        <v>0</v>
      </c>
      <c r="HL108" s="48" t="n">
        <f aca="false">IF((HL107*(1+HL$5/Setup!$C$36)+IF($V108=45,N($F108),0))-DP108-FN108&lt;0.005,0,(HL107*(1+HL$5/Setup!$C$36)+IF($V108=45,N($F108),0))-DP108-FN108)</f>
        <v>0</v>
      </c>
      <c r="HM108" s="48" t="n">
        <f aca="false">IF((HM107*(1+HM$5/Setup!$C$36)+IF($V108=46,N($F108),0))-DQ108-FO108&lt;0.005,0,(HM107*(1+HM$5/Setup!$C$36)+IF($V108=46,N($F108),0))-DQ108-FO108)</f>
        <v>0</v>
      </c>
      <c r="HN108" s="48" t="n">
        <f aca="false">IF((HN107*(1+HN$5/Setup!$C$36)+IF($V108=47,N($F108),0))-DR108-FP108&lt;0.005,0,(HN107*(1+HN$5/Setup!$C$36)+IF($V108=47,N($F108),0))-DR108-FP108)</f>
        <v>0</v>
      </c>
      <c r="HO108" s="48" t="n">
        <f aca="false">IF((HO107*(1+HO$5/Setup!$C$36)+IF($V108=48,N($F108),0))-DS108-FQ108&lt;0.005,0,(HO107*(1+HO$5/Setup!$C$36)+IF($V108=48,N($F108),0))-DS108-FQ108)</f>
        <v>0</v>
      </c>
      <c r="HP108" s="48" t="n">
        <f aca="false">IF((HP107*(1+HP$5/Setup!$C$36)+IF($V108=49,N($F108),0))-DT108-FR108&lt;0.005,0,(HP107*(1+HP$5/Setup!$C$36)+IF($V108=49,N($F108),0))-DT108-FR108)</f>
        <v>0</v>
      </c>
      <c r="HQ108" s="48" t="n">
        <f aca="false">IF((HQ107*(1+HQ$5/Setup!$C$36)+IF($V108=50,N($F108),0))-DU108-FS108&lt;0.005,0,(HQ107*(1+HQ$5/Setup!$C$36)+IF($V108=50,N($F108),0))-DU108-FS108)</f>
        <v>0</v>
      </c>
    </row>
    <row r="109" customFormat="false" ht="15" hidden="false" customHeight="false" outlineLevel="0" collapsed="false">
      <c r="A109" s="44" t="n">
        <v>101</v>
      </c>
      <c r="B109" s="45" t="n">
        <f aca="false">IF(Setup!$C$7="Every month",EDATE(Setup!$C$8,($A109-1)),IF(Setup!$C$7="Twice a month",DATE(YEAR(Setup!$C$8),MONTH(Setup!$C$8)+INT((($A109-1)+Setup!$C$41)/2),MIN(IF(MOD(($A109-1)+Setup!$C$41,2)=0,Setup!$C$39,Setup!$C$40),DAY(EOMONTH(DATE(YEAR(Setup!$C$8),MONTH(Setup!$C$8)+INT((($A109-1)+Setup!$C$41)/2),1),0)))),Setup!$C$8+($A109-1)*IF(Setup!$C$7="Every week",7,14)))</f>
        <v>47725</v>
      </c>
      <c r="C109" s="45" t="n">
        <f aca="false">IF(Setup!$C$7="Every month",EDATE(Setup!$C$8,$A109),IF(Setup!$C$7="Twice a month",DATE(YEAR(Setup!$C$8),MONTH(Setup!$C$8)+INT(($A109+Setup!$C$41)/2),MIN(IF(MOD($A109+Setup!$C$41,2)=0,Setup!$C$39,Setup!$C$40),DAY(EOMONTH(DATE(YEAR(Setup!$C$8),MONTH(Setup!$C$8)+INT(($A109+Setup!$C$41)/2),1),0)))),Setup!$C$8+$A109*IF(Setup!$C$7="Every week",7,14)))</f>
        <v>47739</v>
      </c>
      <c r="D109" s="46"/>
      <c r="E109" s="47"/>
      <c r="F109" s="47"/>
      <c r="G109" s="47"/>
      <c r="H109" s="47"/>
      <c r="I109" s="48" t="n">
        <f aca="false">N(Setup!$C$11)+N(E109)</f>
        <v>100</v>
      </c>
      <c r="J109" s="48" t="n">
        <f aca="false">MIN(Setup!$C$37,MAX(I109,0))</f>
        <v>9.23076923076923</v>
      </c>
      <c r="K109" s="48" t="n">
        <f aca="false">MIN(MAX(N(Setup!$C$14)-L108,0),MAX(I109-J109,0))</f>
        <v>0</v>
      </c>
      <c r="L109" s="48" t="n">
        <f aca="false">L108+K109-N(G109)</f>
        <v>500</v>
      </c>
      <c r="M109" s="48" t="n">
        <f aca="false">M108+J109-N(H109)</f>
        <v>932.307692307695</v>
      </c>
      <c r="N109" s="48" t="n">
        <f aca="false">SUM(BX109:DU109)</f>
        <v>0</v>
      </c>
      <c r="O109" s="48" t="n">
        <f aca="false">SUM(Z109:BW109)-N109</f>
        <v>25</v>
      </c>
      <c r="P109" s="48" t="n">
        <f aca="false">MAX(I109-J109-K109,0)+O109</f>
        <v>115.769230769231</v>
      </c>
      <c r="Q109" s="48" t="n">
        <f aca="false">SUM(DV109:FS109)</f>
        <v>0</v>
      </c>
      <c r="R109" s="49" t="n">
        <f aca="false">N109+J109+K109+Q109</f>
        <v>9.23076923076923</v>
      </c>
      <c r="S109" s="48" t="n">
        <f aca="false">T109-T108-N(F109)+N109+Q109</f>
        <v>0</v>
      </c>
      <c r="T109" s="49" t="n">
        <f aca="false">SUM(FT109:HQ109)</f>
        <v>0</v>
      </c>
      <c r="U109" s="44" t="str">
        <f aca="false">IF(T108&lt;0.005,"",INDEX(Helpers!$C$2:$C$51,IF(_xlfn.MINIFS($DV$6:$FS$6,DV109:FS109,"&gt;0.005")=0,V109,_xlfn.MINIFS($DV$6:$FS$6,DV109:FS109,"&gt;0.005"))))</f>
        <v/>
      </c>
      <c r="V109" s="44" t="n">
        <f aca="false">IF(_xlfn.MINIFS($FT$6:$HQ$6,FT108:HQ108,"&gt;0.005")=0,1,_xlfn.MINIFS($FT$6:$HQ$6,FT108:HQ108,"&gt;0.005"))</f>
        <v>1</v>
      </c>
      <c r="W109" s="44" t="n">
        <f aca="false">IF(AND(D109&lt;&gt;"Paid",T108&gt;0.005),1,0)</f>
        <v>0</v>
      </c>
      <c r="X109" s="48" t="n">
        <f aca="false">SUMPRODUCT(((Helpers!$G$2:$G$51*(1+(Helpers!$D$2:$D$51+0.000000001)/12)^(($B109-Setup!$C$8)/(365.25/12))-Helpers!$E$2:$E$51*((1+(Helpers!$D$2:$D$51+0.000000001)/12)^(($B109-Setup!$C$8)/(365.25/12))-1)/((Helpers!$D$2:$D$51+0.000000001)/12))&gt;0)*(Helpers!$G$2:$G$51*(1+(Helpers!$D$2:$D$51+0.000000001)/12)^(($B109-Setup!$C$8)/(365.25/12))-Helpers!$E$2:$E$51*((1+(Helpers!$D$2:$D$51+0.000000001)/12)^(($B109-Setup!$C$8)/(365.25/12))-1)/((Helpers!$D$2:$D$51+0.000000001)/12)))</f>
        <v>0</v>
      </c>
      <c r="Y109" s="48"/>
      <c r="Z109" s="48" t="n">
        <f aca="false">IF(OR(N(Z$5)=0,Z$6=""),0,Z$5*((DATE(YEAR($B109),MONTH($B109),MIN(Z$6,DAY(EOMONTH($B109,0))))&gt;=$B109)*(DATE(YEAR($B109),MONTH($B109),MIN(Z$6,DAY(EOMONTH($B109,0))))&lt;$C109)+(DATE(YEAR($B109),MONTH($B109)+1,MIN(Z$6,DAY(EOMONTH($B109,1))))&gt;=$B109)*(DATE(YEAR($B109),MONTH($B109)+1,MIN(Z$6,DAY(EOMONTH($B109,1))))&lt;$C109)))</f>
        <v>25</v>
      </c>
      <c r="AA109" s="48" t="n">
        <f aca="false">IF(OR(N(AA$5)=0,AA$6=""),0,AA$5*((DATE(YEAR($B109),MONTH($B109),MIN(AA$6,DAY(EOMONTH($B109,0))))&gt;=$B109)*(DATE(YEAR($B109),MONTH($B109),MIN(AA$6,DAY(EOMONTH($B109,0))))&lt;$C109)+(DATE(YEAR($B109),MONTH($B109)+1,MIN(AA$6,DAY(EOMONTH($B109,1))))&gt;=$B109)*(DATE(YEAR($B109),MONTH($B109)+1,MIN(AA$6,DAY(EOMONTH($B109,1))))&lt;$C109)))</f>
        <v>0</v>
      </c>
      <c r="AB109" s="48" t="n">
        <f aca="false">IF(OR(N(AB$5)=0,AB$6=""),0,AB$5*((DATE(YEAR($B109),MONTH($B109),MIN(AB$6,DAY(EOMONTH($B109,0))))&gt;=$B109)*(DATE(YEAR($B109),MONTH($B109),MIN(AB$6,DAY(EOMONTH($B109,0))))&lt;$C109)+(DATE(YEAR($B109),MONTH($B109)+1,MIN(AB$6,DAY(EOMONTH($B109,1))))&gt;=$B109)*(DATE(YEAR($B109),MONTH($B109)+1,MIN(AB$6,DAY(EOMONTH($B109,1))))&lt;$C109)))</f>
        <v>0</v>
      </c>
      <c r="AC109" s="48" t="n">
        <f aca="false">IF(OR(N(AC$5)=0,AC$6=""),0,AC$5*((DATE(YEAR($B109),MONTH($B109),MIN(AC$6,DAY(EOMONTH($B109,0))))&gt;=$B109)*(DATE(YEAR($B109),MONTH($B109),MIN(AC$6,DAY(EOMONTH($B109,0))))&lt;$C109)+(DATE(YEAR($B109),MONTH($B109)+1,MIN(AC$6,DAY(EOMONTH($B109,1))))&gt;=$B109)*(DATE(YEAR($B109),MONTH($B109)+1,MIN(AC$6,DAY(EOMONTH($B109,1))))&lt;$C109)))</f>
        <v>0</v>
      </c>
      <c r="AD109" s="48" t="n">
        <f aca="false">IF(OR(N(AD$5)=0,AD$6=""),0,AD$5*((DATE(YEAR($B109),MONTH($B109),MIN(AD$6,DAY(EOMONTH($B109,0))))&gt;=$B109)*(DATE(YEAR($B109),MONTH($B109),MIN(AD$6,DAY(EOMONTH($B109,0))))&lt;$C109)+(DATE(YEAR($B109),MONTH($B109)+1,MIN(AD$6,DAY(EOMONTH($B109,1))))&gt;=$B109)*(DATE(YEAR($B109),MONTH($B109)+1,MIN(AD$6,DAY(EOMONTH($B109,1))))&lt;$C109)))</f>
        <v>0</v>
      </c>
      <c r="AE109" s="48" t="n">
        <f aca="false">IF(OR(N(AE$5)=0,AE$6=""),0,AE$5*((DATE(YEAR($B109),MONTH($B109),MIN(AE$6,DAY(EOMONTH($B109,0))))&gt;=$B109)*(DATE(YEAR($B109),MONTH($B109),MIN(AE$6,DAY(EOMONTH($B109,0))))&lt;$C109)+(DATE(YEAR($B109),MONTH($B109)+1,MIN(AE$6,DAY(EOMONTH($B109,1))))&gt;=$B109)*(DATE(YEAR($B109),MONTH($B109)+1,MIN(AE$6,DAY(EOMONTH($B109,1))))&lt;$C109)))</f>
        <v>0</v>
      </c>
      <c r="AF109" s="48" t="n">
        <f aca="false">IF(OR(N(AF$5)=0,AF$6=""),0,AF$5*((DATE(YEAR($B109),MONTH($B109),MIN(AF$6,DAY(EOMONTH($B109,0))))&gt;=$B109)*(DATE(YEAR($B109),MONTH($B109),MIN(AF$6,DAY(EOMONTH($B109,0))))&lt;$C109)+(DATE(YEAR($B109),MONTH($B109)+1,MIN(AF$6,DAY(EOMONTH($B109,1))))&gt;=$B109)*(DATE(YEAR($B109),MONTH($B109)+1,MIN(AF$6,DAY(EOMONTH($B109,1))))&lt;$C109)))</f>
        <v>0</v>
      </c>
      <c r="AG109" s="48" t="n">
        <f aca="false">IF(OR(N(AG$5)=0,AG$6=""),0,AG$5*((DATE(YEAR($B109),MONTH($B109),MIN(AG$6,DAY(EOMONTH($B109,0))))&gt;=$B109)*(DATE(YEAR($B109),MONTH($B109),MIN(AG$6,DAY(EOMONTH($B109,0))))&lt;$C109)+(DATE(YEAR($B109),MONTH($B109)+1,MIN(AG$6,DAY(EOMONTH($B109,1))))&gt;=$B109)*(DATE(YEAR($B109),MONTH($B109)+1,MIN(AG$6,DAY(EOMONTH($B109,1))))&lt;$C109)))</f>
        <v>0</v>
      </c>
      <c r="AH109" s="48" t="n">
        <f aca="false">IF(OR(N(AH$5)=0,AH$6=""),0,AH$5*((DATE(YEAR($B109),MONTH($B109),MIN(AH$6,DAY(EOMONTH($B109,0))))&gt;=$B109)*(DATE(YEAR($B109),MONTH($B109),MIN(AH$6,DAY(EOMONTH($B109,0))))&lt;$C109)+(DATE(YEAR($B109),MONTH($B109)+1,MIN(AH$6,DAY(EOMONTH($B109,1))))&gt;=$B109)*(DATE(YEAR($B109),MONTH($B109)+1,MIN(AH$6,DAY(EOMONTH($B109,1))))&lt;$C109)))</f>
        <v>0</v>
      </c>
      <c r="AI109" s="48" t="n">
        <f aca="false">IF(OR(N(AI$5)=0,AI$6=""),0,AI$5*((DATE(YEAR($B109),MONTH($B109),MIN(AI$6,DAY(EOMONTH($B109,0))))&gt;=$B109)*(DATE(YEAR($B109),MONTH($B109),MIN(AI$6,DAY(EOMONTH($B109,0))))&lt;$C109)+(DATE(YEAR($B109),MONTH($B109)+1,MIN(AI$6,DAY(EOMONTH($B109,1))))&gt;=$B109)*(DATE(YEAR($B109),MONTH($B109)+1,MIN(AI$6,DAY(EOMONTH($B109,1))))&lt;$C109)))</f>
        <v>0</v>
      </c>
      <c r="AJ109" s="48" t="n">
        <f aca="false">IF(OR(N(AJ$5)=0,AJ$6=""),0,AJ$5*((DATE(YEAR($B109),MONTH($B109),MIN(AJ$6,DAY(EOMONTH($B109,0))))&gt;=$B109)*(DATE(YEAR($B109),MONTH($B109),MIN(AJ$6,DAY(EOMONTH($B109,0))))&lt;$C109)+(DATE(YEAR($B109),MONTH($B109)+1,MIN(AJ$6,DAY(EOMONTH($B109,1))))&gt;=$B109)*(DATE(YEAR($B109),MONTH($B109)+1,MIN(AJ$6,DAY(EOMONTH($B109,1))))&lt;$C109)))</f>
        <v>0</v>
      </c>
      <c r="AK109" s="48" t="n">
        <f aca="false">IF(OR(N(AK$5)=0,AK$6=""),0,AK$5*((DATE(YEAR($B109),MONTH($B109),MIN(AK$6,DAY(EOMONTH($B109,0))))&gt;=$B109)*(DATE(YEAR($B109),MONTH($B109),MIN(AK$6,DAY(EOMONTH($B109,0))))&lt;$C109)+(DATE(YEAR($B109),MONTH($B109)+1,MIN(AK$6,DAY(EOMONTH($B109,1))))&gt;=$B109)*(DATE(YEAR($B109),MONTH($B109)+1,MIN(AK$6,DAY(EOMONTH($B109,1))))&lt;$C109)))</f>
        <v>0</v>
      </c>
      <c r="AL109" s="48" t="n">
        <f aca="false">IF(OR(N(AL$5)=0,AL$6=""),0,AL$5*((DATE(YEAR($B109),MONTH($B109),MIN(AL$6,DAY(EOMONTH($B109,0))))&gt;=$B109)*(DATE(YEAR($B109),MONTH($B109),MIN(AL$6,DAY(EOMONTH($B109,0))))&lt;$C109)+(DATE(YEAR($B109),MONTH($B109)+1,MIN(AL$6,DAY(EOMONTH($B109,1))))&gt;=$B109)*(DATE(YEAR($B109),MONTH($B109)+1,MIN(AL$6,DAY(EOMONTH($B109,1))))&lt;$C109)))</f>
        <v>0</v>
      </c>
      <c r="AM109" s="48" t="n">
        <f aca="false">IF(OR(N(AM$5)=0,AM$6=""),0,AM$5*((DATE(YEAR($B109),MONTH($B109),MIN(AM$6,DAY(EOMONTH($B109,0))))&gt;=$B109)*(DATE(YEAR($B109),MONTH($B109),MIN(AM$6,DAY(EOMONTH($B109,0))))&lt;$C109)+(DATE(YEAR($B109),MONTH($B109)+1,MIN(AM$6,DAY(EOMONTH($B109,1))))&gt;=$B109)*(DATE(YEAR($B109),MONTH($B109)+1,MIN(AM$6,DAY(EOMONTH($B109,1))))&lt;$C109)))</f>
        <v>0</v>
      </c>
      <c r="AN109" s="48" t="n">
        <f aca="false">IF(OR(N(AN$5)=0,AN$6=""),0,AN$5*((DATE(YEAR($B109),MONTH($B109),MIN(AN$6,DAY(EOMONTH($B109,0))))&gt;=$B109)*(DATE(YEAR($B109),MONTH($B109),MIN(AN$6,DAY(EOMONTH($B109,0))))&lt;$C109)+(DATE(YEAR($B109),MONTH($B109)+1,MIN(AN$6,DAY(EOMONTH($B109,1))))&gt;=$B109)*(DATE(YEAR($B109),MONTH($B109)+1,MIN(AN$6,DAY(EOMONTH($B109,1))))&lt;$C109)))</f>
        <v>0</v>
      </c>
      <c r="AO109" s="48" t="n">
        <f aca="false">IF(OR(N(AO$5)=0,AO$6=""),0,AO$5*((DATE(YEAR($B109),MONTH($B109),MIN(AO$6,DAY(EOMONTH($B109,0))))&gt;=$B109)*(DATE(YEAR($B109),MONTH($B109),MIN(AO$6,DAY(EOMONTH($B109,0))))&lt;$C109)+(DATE(YEAR($B109),MONTH($B109)+1,MIN(AO$6,DAY(EOMONTH($B109,1))))&gt;=$B109)*(DATE(YEAR($B109),MONTH($B109)+1,MIN(AO$6,DAY(EOMONTH($B109,1))))&lt;$C109)))</f>
        <v>0</v>
      </c>
      <c r="AP109" s="48" t="n">
        <f aca="false">IF(OR(N(AP$5)=0,AP$6=""),0,AP$5*((DATE(YEAR($B109),MONTH($B109),MIN(AP$6,DAY(EOMONTH($B109,0))))&gt;=$B109)*(DATE(YEAR($B109),MONTH($B109),MIN(AP$6,DAY(EOMONTH($B109,0))))&lt;$C109)+(DATE(YEAR($B109),MONTH($B109)+1,MIN(AP$6,DAY(EOMONTH($B109,1))))&gt;=$B109)*(DATE(YEAR($B109),MONTH($B109)+1,MIN(AP$6,DAY(EOMONTH($B109,1))))&lt;$C109)))</f>
        <v>0</v>
      </c>
      <c r="AQ109" s="48" t="n">
        <f aca="false">IF(OR(N(AQ$5)=0,AQ$6=""),0,AQ$5*((DATE(YEAR($B109),MONTH($B109),MIN(AQ$6,DAY(EOMONTH($B109,0))))&gt;=$B109)*(DATE(YEAR($B109),MONTH($B109),MIN(AQ$6,DAY(EOMONTH($B109,0))))&lt;$C109)+(DATE(YEAR($B109),MONTH($B109)+1,MIN(AQ$6,DAY(EOMONTH($B109,1))))&gt;=$B109)*(DATE(YEAR($B109),MONTH($B109)+1,MIN(AQ$6,DAY(EOMONTH($B109,1))))&lt;$C109)))</f>
        <v>0</v>
      </c>
      <c r="AR109" s="48" t="n">
        <f aca="false">IF(OR(N(AR$5)=0,AR$6=""),0,AR$5*((DATE(YEAR($B109),MONTH($B109),MIN(AR$6,DAY(EOMONTH($B109,0))))&gt;=$B109)*(DATE(YEAR($B109),MONTH($B109),MIN(AR$6,DAY(EOMONTH($B109,0))))&lt;$C109)+(DATE(YEAR($B109),MONTH($B109)+1,MIN(AR$6,DAY(EOMONTH($B109,1))))&gt;=$B109)*(DATE(YEAR($B109),MONTH($B109)+1,MIN(AR$6,DAY(EOMONTH($B109,1))))&lt;$C109)))</f>
        <v>0</v>
      </c>
      <c r="AS109" s="48" t="n">
        <f aca="false">IF(OR(N(AS$5)=0,AS$6=""),0,AS$5*((DATE(YEAR($B109),MONTH($B109),MIN(AS$6,DAY(EOMONTH($B109,0))))&gt;=$B109)*(DATE(YEAR($B109),MONTH($B109),MIN(AS$6,DAY(EOMONTH($B109,0))))&lt;$C109)+(DATE(YEAR($B109),MONTH($B109)+1,MIN(AS$6,DAY(EOMONTH($B109,1))))&gt;=$B109)*(DATE(YEAR($B109),MONTH($B109)+1,MIN(AS$6,DAY(EOMONTH($B109,1))))&lt;$C109)))</f>
        <v>0</v>
      </c>
      <c r="AT109" s="48" t="n">
        <f aca="false">IF(OR(N(AT$5)=0,AT$6=""),0,AT$5*((DATE(YEAR($B109),MONTH($B109),MIN(AT$6,DAY(EOMONTH($B109,0))))&gt;=$B109)*(DATE(YEAR($B109),MONTH($B109),MIN(AT$6,DAY(EOMONTH($B109,0))))&lt;$C109)+(DATE(YEAR($B109),MONTH($B109)+1,MIN(AT$6,DAY(EOMONTH($B109,1))))&gt;=$B109)*(DATE(YEAR($B109),MONTH($B109)+1,MIN(AT$6,DAY(EOMONTH($B109,1))))&lt;$C109)))</f>
        <v>0</v>
      </c>
      <c r="AU109" s="48" t="n">
        <f aca="false">IF(OR(N(AU$5)=0,AU$6=""),0,AU$5*((DATE(YEAR($B109),MONTH($B109),MIN(AU$6,DAY(EOMONTH($B109,0))))&gt;=$B109)*(DATE(YEAR($B109),MONTH($B109),MIN(AU$6,DAY(EOMONTH($B109,0))))&lt;$C109)+(DATE(YEAR($B109),MONTH($B109)+1,MIN(AU$6,DAY(EOMONTH($B109,1))))&gt;=$B109)*(DATE(YEAR($B109),MONTH($B109)+1,MIN(AU$6,DAY(EOMONTH($B109,1))))&lt;$C109)))</f>
        <v>0</v>
      </c>
      <c r="AV109" s="48" t="n">
        <f aca="false">IF(OR(N(AV$5)=0,AV$6=""),0,AV$5*((DATE(YEAR($B109),MONTH($B109),MIN(AV$6,DAY(EOMONTH($B109,0))))&gt;=$B109)*(DATE(YEAR($B109),MONTH($B109),MIN(AV$6,DAY(EOMONTH($B109,0))))&lt;$C109)+(DATE(YEAR($B109),MONTH($B109)+1,MIN(AV$6,DAY(EOMONTH($B109,1))))&gt;=$B109)*(DATE(YEAR($B109),MONTH($B109)+1,MIN(AV$6,DAY(EOMONTH($B109,1))))&lt;$C109)))</f>
        <v>0</v>
      </c>
      <c r="AW109" s="48" t="n">
        <f aca="false">IF(OR(N(AW$5)=0,AW$6=""),0,AW$5*((DATE(YEAR($B109),MONTH($B109),MIN(AW$6,DAY(EOMONTH($B109,0))))&gt;=$B109)*(DATE(YEAR($B109),MONTH($B109),MIN(AW$6,DAY(EOMONTH($B109,0))))&lt;$C109)+(DATE(YEAR($B109),MONTH($B109)+1,MIN(AW$6,DAY(EOMONTH($B109,1))))&gt;=$B109)*(DATE(YEAR($B109),MONTH($B109)+1,MIN(AW$6,DAY(EOMONTH($B109,1))))&lt;$C109)))</f>
        <v>0</v>
      </c>
      <c r="AX109" s="48" t="n">
        <f aca="false">IF(OR(N(AX$5)=0,AX$6=""),0,AX$5*((DATE(YEAR($B109),MONTH($B109),MIN(AX$6,DAY(EOMONTH($B109,0))))&gt;=$B109)*(DATE(YEAR($B109),MONTH($B109),MIN(AX$6,DAY(EOMONTH($B109,0))))&lt;$C109)+(DATE(YEAR($B109),MONTH($B109)+1,MIN(AX$6,DAY(EOMONTH($B109,1))))&gt;=$B109)*(DATE(YEAR($B109),MONTH($B109)+1,MIN(AX$6,DAY(EOMONTH($B109,1))))&lt;$C109)))</f>
        <v>0</v>
      </c>
      <c r="AY109" s="48" t="n">
        <f aca="false">IF(OR(N(AY$5)=0,AY$6=""),0,AY$5*((DATE(YEAR($B109),MONTH($B109),MIN(AY$6,DAY(EOMONTH($B109,0))))&gt;=$B109)*(DATE(YEAR($B109),MONTH($B109),MIN(AY$6,DAY(EOMONTH($B109,0))))&lt;$C109)+(DATE(YEAR($B109),MONTH($B109)+1,MIN(AY$6,DAY(EOMONTH($B109,1))))&gt;=$B109)*(DATE(YEAR($B109),MONTH($B109)+1,MIN(AY$6,DAY(EOMONTH($B109,1))))&lt;$C109)))</f>
        <v>0</v>
      </c>
      <c r="AZ109" s="48" t="n">
        <f aca="false">IF(OR(N(AZ$5)=0,AZ$6=""),0,AZ$5*((DATE(YEAR($B109),MONTH($B109),MIN(AZ$6,DAY(EOMONTH($B109,0))))&gt;=$B109)*(DATE(YEAR($B109),MONTH($B109),MIN(AZ$6,DAY(EOMONTH($B109,0))))&lt;$C109)+(DATE(YEAR($B109),MONTH($B109)+1,MIN(AZ$6,DAY(EOMONTH($B109,1))))&gt;=$B109)*(DATE(YEAR($B109),MONTH($B109)+1,MIN(AZ$6,DAY(EOMONTH($B109,1))))&lt;$C109)))</f>
        <v>0</v>
      </c>
      <c r="BA109" s="48" t="n">
        <f aca="false">IF(OR(N(BA$5)=0,BA$6=""),0,BA$5*((DATE(YEAR($B109),MONTH($B109),MIN(BA$6,DAY(EOMONTH($B109,0))))&gt;=$B109)*(DATE(YEAR($B109),MONTH($B109),MIN(BA$6,DAY(EOMONTH($B109,0))))&lt;$C109)+(DATE(YEAR($B109),MONTH($B109)+1,MIN(BA$6,DAY(EOMONTH($B109,1))))&gt;=$B109)*(DATE(YEAR($B109),MONTH($B109)+1,MIN(BA$6,DAY(EOMONTH($B109,1))))&lt;$C109)))</f>
        <v>0</v>
      </c>
      <c r="BB109" s="48" t="n">
        <f aca="false">IF(OR(N(BB$5)=0,BB$6=""),0,BB$5*((DATE(YEAR($B109),MONTH($B109),MIN(BB$6,DAY(EOMONTH($B109,0))))&gt;=$B109)*(DATE(YEAR($B109),MONTH($B109),MIN(BB$6,DAY(EOMONTH($B109,0))))&lt;$C109)+(DATE(YEAR($B109),MONTH($B109)+1,MIN(BB$6,DAY(EOMONTH($B109,1))))&gt;=$B109)*(DATE(YEAR($B109),MONTH($B109)+1,MIN(BB$6,DAY(EOMONTH($B109,1))))&lt;$C109)))</f>
        <v>0</v>
      </c>
      <c r="BC109" s="48" t="n">
        <f aca="false">IF(OR(N(BC$5)=0,BC$6=""),0,BC$5*((DATE(YEAR($B109),MONTH($B109),MIN(BC$6,DAY(EOMONTH($B109,0))))&gt;=$B109)*(DATE(YEAR($B109),MONTH($B109),MIN(BC$6,DAY(EOMONTH($B109,0))))&lt;$C109)+(DATE(YEAR($B109),MONTH($B109)+1,MIN(BC$6,DAY(EOMONTH($B109,1))))&gt;=$B109)*(DATE(YEAR($B109),MONTH($B109)+1,MIN(BC$6,DAY(EOMONTH($B109,1))))&lt;$C109)))</f>
        <v>0</v>
      </c>
      <c r="BD109" s="48" t="n">
        <f aca="false">IF(OR(N(BD$5)=0,BD$6=""),0,BD$5*((DATE(YEAR($B109),MONTH($B109),MIN(BD$6,DAY(EOMONTH($B109,0))))&gt;=$B109)*(DATE(YEAR($B109),MONTH($B109),MIN(BD$6,DAY(EOMONTH($B109,0))))&lt;$C109)+(DATE(YEAR($B109),MONTH($B109)+1,MIN(BD$6,DAY(EOMONTH($B109,1))))&gt;=$B109)*(DATE(YEAR($B109),MONTH($B109)+1,MIN(BD$6,DAY(EOMONTH($B109,1))))&lt;$C109)))</f>
        <v>0</v>
      </c>
      <c r="BE109" s="48" t="n">
        <f aca="false">IF(OR(N(BE$5)=0,BE$6=""),0,BE$5*((DATE(YEAR($B109),MONTH($B109),MIN(BE$6,DAY(EOMONTH($B109,0))))&gt;=$B109)*(DATE(YEAR($B109),MONTH($B109),MIN(BE$6,DAY(EOMONTH($B109,0))))&lt;$C109)+(DATE(YEAR($B109),MONTH($B109)+1,MIN(BE$6,DAY(EOMONTH($B109,1))))&gt;=$B109)*(DATE(YEAR($B109),MONTH($B109)+1,MIN(BE$6,DAY(EOMONTH($B109,1))))&lt;$C109)))</f>
        <v>0</v>
      </c>
      <c r="BF109" s="48" t="n">
        <f aca="false">IF(OR(N(BF$5)=0,BF$6=""),0,BF$5*((DATE(YEAR($B109),MONTH($B109),MIN(BF$6,DAY(EOMONTH($B109,0))))&gt;=$B109)*(DATE(YEAR($B109),MONTH($B109),MIN(BF$6,DAY(EOMONTH($B109,0))))&lt;$C109)+(DATE(YEAR($B109),MONTH($B109)+1,MIN(BF$6,DAY(EOMONTH($B109,1))))&gt;=$B109)*(DATE(YEAR($B109),MONTH($B109)+1,MIN(BF$6,DAY(EOMONTH($B109,1))))&lt;$C109)))</f>
        <v>0</v>
      </c>
      <c r="BG109" s="48" t="n">
        <f aca="false">IF(OR(N(BG$5)=0,BG$6=""),0,BG$5*((DATE(YEAR($B109),MONTH($B109),MIN(BG$6,DAY(EOMONTH($B109,0))))&gt;=$B109)*(DATE(YEAR($B109),MONTH($B109),MIN(BG$6,DAY(EOMONTH($B109,0))))&lt;$C109)+(DATE(YEAR($B109),MONTH($B109)+1,MIN(BG$6,DAY(EOMONTH($B109,1))))&gt;=$B109)*(DATE(YEAR($B109),MONTH($B109)+1,MIN(BG$6,DAY(EOMONTH($B109,1))))&lt;$C109)))</f>
        <v>0</v>
      </c>
      <c r="BH109" s="48" t="n">
        <f aca="false">IF(OR(N(BH$5)=0,BH$6=""),0,BH$5*((DATE(YEAR($B109),MONTH($B109),MIN(BH$6,DAY(EOMONTH($B109,0))))&gt;=$B109)*(DATE(YEAR($B109),MONTH($B109),MIN(BH$6,DAY(EOMONTH($B109,0))))&lt;$C109)+(DATE(YEAR($B109),MONTH($B109)+1,MIN(BH$6,DAY(EOMONTH($B109,1))))&gt;=$B109)*(DATE(YEAR($B109),MONTH($B109)+1,MIN(BH$6,DAY(EOMONTH($B109,1))))&lt;$C109)))</f>
        <v>0</v>
      </c>
      <c r="BI109" s="48" t="n">
        <f aca="false">IF(OR(N(BI$5)=0,BI$6=""),0,BI$5*((DATE(YEAR($B109),MONTH($B109),MIN(BI$6,DAY(EOMONTH($B109,0))))&gt;=$B109)*(DATE(YEAR($B109),MONTH($B109),MIN(BI$6,DAY(EOMONTH($B109,0))))&lt;$C109)+(DATE(YEAR($B109),MONTH($B109)+1,MIN(BI$6,DAY(EOMONTH($B109,1))))&gt;=$B109)*(DATE(YEAR($B109),MONTH($B109)+1,MIN(BI$6,DAY(EOMONTH($B109,1))))&lt;$C109)))</f>
        <v>0</v>
      </c>
      <c r="BJ109" s="48" t="n">
        <f aca="false">IF(OR(N(BJ$5)=0,BJ$6=""),0,BJ$5*((DATE(YEAR($B109),MONTH($B109),MIN(BJ$6,DAY(EOMONTH($B109,0))))&gt;=$B109)*(DATE(YEAR($B109),MONTH($B109),MIN(BJ$6,DAY(EOMONTH($B109,0))))&lt;$C109)+(DATE(YEAR($B109),MONTH($B109)+1,MIN(BJ$6,DAY(EOMONTH($B109,1))))&gt;=$B109)*(DATE(YEAR($B109),MONTH($B109)+1,MIN(BJ$6,DAY(EOMONTH($B109,1))))&lt;$C109)))</f>
        <v>0</v>
      </c>
      <c r="BK109" s="48" t="n">
        <f aca="false">IF(OR(N(BK$5)=0,BK$6=""),0,BK$5*((DATE(YEAR($B109),MONTH($B109),MIN(BK$6,DAY(EOMONTH($B109,0))))&gt;=$B109)*(DATE(YEAR($B109),MONTH($B109),MIN(BK$6,DAY(EOMONTH($B109,0))))&lt;$C109)+(DATE(YEAR($B109),MONTH($B109)+1,MIN(BK$6,DAY(EOMONTH($B109,1))))&gt;=$B109)*(DATE(YEAR($B109),MONTH($B109)+1,MIN(BK$6,DAY(EOMONTH($B109,1))))&lt;$C109)))</f>
        <v>0</v>
      </c>
      <c r="BL109" s="48" t="n">
        <f aca="false">IF(OR(N(BL$5)=0,BL$6=""),0,BL$5*((DATE(YEAR($B109),MONTH($B109),MIN(BL$6,DAY(EOMONTH($B109,0))))&gt;=$B109)*(DATE(YEAR($B109),MONTH($B109),MIN(BL$6,DAY(EOMONTH($B109,0))))&lt;$C109)+(DATE(YEAR($B109),MONTH($B109)+1,MIN(BL$6,DAY(EOMONTH($B109,1))))&gt;=$B109)*(DATE(YEAR($B109),MONTH($B109)+1,MIN(BL$6,DAY(EOMONTH($B109,1))))&lt;$C109)))</f>
        <v>0</v>
      </c>
      <c r="BM109" s="48" t="n">
        <f aca="false">IF(OR(N(BM$5)=0,BM$6=""),0,BM$5*((DATE(YEAR($B109),MONTH($B109),MIN(BM$6,DAY(EOMONTH($B109,0))))&gt;=$B109)*(DATE(YEAR($B109),MONTH($B109),MIN(BM$6,DAY(EOMONTH($B109,0))))&lt;$C109)+(DATE(YEAR($B109),MONTH($B109)+1,MIN(BM$6,DAY(EOMONTH($B109,1))))&gt;=$B109)*(DATE(YEAR($B109),MONTH($B109)+1,MIN(BM$6,DAY(EOMONTH($B109,1))))&lt;$C109)))</f>
        <v>0</v>
      </c>
      <c r="BN109" s="48" t="n">
        <f aca="false">IF(OR(N(BN$5)=0,BN$6=""),0,BN$5*((DATE(YEAR($B109),MONTH($B109),MIN(BN$6,DAY(EOMONTH($B109,0))))&gt;=$B109)*(DATE(YEAR($B109),MONTH($B109),MIN(BN$6,DAY(EOMONTH($B109,0))))&lt;$C109)+(DATE(YEAR($B109),MONTH($B109)+1,MIN(BN$6,DAY(EOMONTH($B109,1))))&gt;=$B109)*(DATE(YEAR($B109),MONTH($B109)+1,MIN(BN$6,DAY(EOMONTH($B109,1))))&lt;$C109)))</f>
        <v>0</v>
      </c>
      <c r="BO109" s="48" t="n">
        <f aca="false">IF(OR(N(BO$5)=0,BO$6=""),0,BO$5*((DATE(YEAR($B109),MONTH($B109),MIN(BO$6,DAY(EOMONTH($B109,0))))&gt;=$B109)*(DATE(YEAR($B109),MONTH($B109),MIN(BO$6,DAY(EOMONTH($B109,0))))&lt;$C109)+(DATE(YEAR($B109),MONTH($B109)+1,MIN(BO$6,DAY(EOMONTH($B109,1))))&gt;=$B109)*(DATE(YEAR($B109),MONTH($B109)+1,MIN(BO$6,DAY(EOMONTH($B109,1))))&lt;$C109)))</f>
        <v>0</v>
      </c>
      <c r="BP109" s="48" t="n">
        <f aca="false">IF(OR(N(BP$5)=0,BP$6=""),0,BP$5*((DATE(YEAR($B109),MONTH($B109),MIN(BP$6,DAY(EOMONTH($B109,0))))&gt;=$B109)*(DATE(YEAR($B109),MONTH($B109),MIN(BP$6,DAY(EOMONTH($B109,0))))&lt;$C109)+(DATE(YEAR($B109),MONTH($B109)+1,MIN(BP$6,DAY(EOMONTH($B109,1))))&gt;=$B109)*(DATE(YEAR($B109),MONTH($B109)+1,MIN(BP$6,DAY(EOMONTH($B109,1))))&lt;$C109)))</f>
        <v>0</v>
      </c>
      <c r="BQ109" s="48" t="n">
        <f aca="false">IF(OR(N(BQ$5)=0,BQ$6=""),0,BQ$5*((DATE(YEAR($B109),MONTH($B109),MIN(BQ$6,DAY(EOMONTH($B109,0))))&gt;=$B109)*(DATE(YEAR($B109),MONTH($B109),MIN(BQ$6,DAY(EOMONTH($B109,0))))&lt;$C109)+(DATE(YEAR($B109),MONTH($B109)+1,MIN(BQ$6,DAY(EOMONTH($B109,1))))&gt;=$B109)*(DATE(YEAR($B109),MONTH($B109)+1,MIN(BQ$6,DAY(EOMONTH($B109,1))))&lt;$C109)))</f>
        <v>0</v>
      </c>
      <c r="BR109" s="48" t="n">
        <f aca="false">IF(OR(N(BR$5)=0,BR$6=""),0,BR$5*((DATE(YEAR($B109),MONTH($B109),MIN(BR$6,DAY(EOMONTH($B109,0))))&gt;=$B109)*(DATE(YEAR($B109),MONTH($B109),MIN(BR$6,DAY(EOMONTH($B109,0))))&lt;$C109)+(DATE(YEAR($B109),MONTH($B109)+1,MIN(BR$6,DAY(EOMONTH($B109,1))))&gt;=$B109)*(DATE(YEAR($B109),MONTH($B109)+1,MIN(BR$6,DAY(EOMONTH($B109,1))))&lt;$C109)))</f>
        <v>0</v>
      </c>
      <c r="BS109" s="48" t="n">
        <f aca="false">IF(OR(N(BS$5)=0,BS$6=""),0,BS$5*((DATE(YEAR($B109),MONTH($B109),MIN(BS$6,DAY(EOMONTH($B109,0))))&gt;=$B109)*(DATE(YEAR($B109),MONTH($B109),MIN(BS$6,DAY(EOMONTH($B109,0))))&lt;$C109)+(DATE(YEAR($B109),MONTH($B109)+1,MIN(BS$6,DAY(EOMONTH($B109,1))))&gt;=$B109)*(DATE(YEAR($B109),MONTH($B109)+1,MIN(BS$6,DAY(EOMONTH($B109,1))))&lt;$C109)))</f>
        <v>0</v>
      </c>
      <c r="BT109" s="48" t="n">
        <f aca="false">IF(OR(N(BT$5)=0,BT$6=""),0,BT$5*((DATE(YEAR($B109),MONTH($B109),MIN(BT$6,DAY(EOMONTH($B109,0))))&gt;=$B109)*(DATE(YEAR($B109),MONTH($B109),MIN(BT$6,DAY(EOMONTH($B109,0))))&lt;$C109)+(DATE(YEAR($B109),MONTH($B109)+1,MIN(BT$6,DAY(EOMONTH($B109,1))))&gt;=$B109)*(DATE(YEAR($B109),MONTH($B109)+1,MIN(BT$6,DAY(EOMONTH($B109,1))))&lt;$C109)))</f>
        <v>0</v>
      </c>
      <c r="BU109" s="48" t="n">
        <f aca="false">IF(OR(N(BU$5)=0,BU$6=""),0,BU$5*((DATE(YEAR($B109),MONTH($B109),MIN(BU$6,DAY(EOMONTH($B109,0))))&gt;=$B109)*(DATE(YEAR($B109),MONTH($B109),MIN(BU$6,DAY(EOMONTH($B109,0))))&lt;$C109)+(DATE(YEAR($B109),MONTH($B109)+1,MIN(BU$6,DAY(EOMONTH($B109,1))))&gt;=$B109)*(DATE(YEAR($B109),MONTH($B109)+1,MIN(BU$6,DAY(EOMONTH($B109,1))))&lt;$C109)))</f>
        <v>0</v>
      </c>
      <c r="BV109" s="48" t="n">
        <f aca="false">IF(OR(N(BV$5)=0,BV$6=""),0,BV$5*((DATE(YEAR($B109),MONTH($B109),MIN(BV$6,DAY(EOMONTH($B109,0))))&gt;=$B109)*(DATE(YEAR($B109),MONTH($B109),MIN(BV$6,DAY(EOMONTH($B109,0))))&lt;$C109)+(DATE(YEAR($B109),MONTH($B109)+1,MIN(BV$6,DAY(EOMONTH($B109,1))))&gt;=$B109)*(DATE(YEAR($B109),MONTH($B109)+1,MIN(BV$6,DAY(EOMONTH($B109,1))))&lt;$C109)))</f>
        <v>0</v>
      </c>
      <c r="BW109" s="48" t="n">
        <f aca="false">IF(OR(N(BW$5)=0,BW$6=""),0,BW$5*((DATE(YEAR($B109),MONTH($B109),MIN(BW$6,DAY(EOMONTH($B109,0))))&gt;=$B109)*(DATE(YEAR($B109),MONTH($B109),MIN(BW$6,DAY(EOMONTH($B109,0))))&lt;$C109)+(DATE(YEAR($B109),MONTH($B109)+1,MIN(BW$6,DAY(EOMONTH($B109,1))))&gt;=$B109)*(DATE(YEAR($B109),MONTH($B109)+1,MIN(BW$6,DAY(EOMONTH($B109,1))))&lt;$C109)))</f>
        <v>0</v>
      </c>
      <c r="BX109" s="48" t="n">
        <f aca="false">MIN(Z109,(FT108*(1+FT$5/Setup!$C$36)+IF($V109=1,N($F109),0)))</f>
        <v>0</v>
      </c>
      <c r="BY109" s="48" t="n">
        <f aca="false">MIN(AA109,(FU108*(1+FU$5/Setup!$C$36)+IF($V109=2,N($F109),0)))</f>
        <v>0</v>
      </c>
      <c r="BZ109" s="48" t="n">
        <f aca="false">MIN(AB109,(FV108*(1+FV$5/Setup!$C$36)+IF($V109=3,N($F109),0)))</f>
        <v>0</v>
      </c>
      <c r="CA109" s="48" t="n">
        <f aca="false">MIN(AC109,(FW108*(1+FW$5/Setup!$C$36)+IF($V109=4,N($F109),0)))</f>
        <v>0</v>
      </c>
      <c r="CB109" s="48" t="n">
        <f aca="false">MIN(AD109,(FX108*(1+FX$5/Setup!$C$36)+IF($V109=5,N($F109),0)))</f>
        <v>0</v>
      </c>
      <c r="CC109" s="48" t="n">
        <f aca="false">MIN(AE109,(FY108*(1+FY$5/Setup!$C$36)+IF($V109=6,N($F109),0)))</f>
        <v>0</v>
      </c>
      <c r="CD109" s="48" t="n">
        <f aca="false">MIN(AF109,(FZ108*(1+FZ$5/Setup!$C$36)+IF($V109=7,N($F109),0)))</f>
        <v>0</v>
      </c>
      <c r="CE109" s="48" t="n">
        <f aca="false">MIN(AG109,(GA108*(1+GA$5/Setup!$C$36)+IF($V109=8,N($F109),0)))</f>
        <v>0</v>
      </c>
      <c r="CF109" s="48" t="n">
        <f aca="false">MIN(AH109,(GB108*(1+GB$5/Setup!$C$36)+IF($V109=9,N($F109),0)))</f>
        <v>0</v>
      </c>
      <c r="CG109" s="48" t="n">
        <f aca="false">MIN(AI109,(GC108*(1+GC$5/Setup!$C$36)+IF($V109=10,N($F109),0)))</f>
        <v>0</v>
      </c>
      <c r="CH109" s="48" t="n">
        <f aca="false">MIN(AJ109,(GD108*(1+GD$5/Setup!$C$36)+IF($V109=11,N($F109),0)))</f>
        <v>0</v>
      </c>
      <c r="CI109" s="48" t="n">
        <f aca="false">MIN(AK109,(GE108*(1+GE$5/Setup!$C$36)+IF($V109=12,N($F109),0)))</f>
        <v>0</v>
      </c>
      <c r="CJ109" s="48" t="n">
        <f aca="false">MIN(AL109,(GF108*(1+GF$5/Setup!$C$36)+IF($V109=13,N($F109),0)))</f>
        <v>0</v>
      </c>
      <c r="CK109" s="48" t="n">
        <f aca="false">MIN(AM109,(GG108*(1+GG$5/Setup!$C$36)+IF($V109=14,N($F109),0)))</f>
        <v>0</v>
      </c>
      <c r="CL109" s="48" t="n">
        <f aca="false">MIN(AN109,(GH108*(1+GH$5/Setup!$C$36)+IF($V109=15,N($F109),0)))</f>
        <v>0</v>
      </c>
      <c r="CM109" s="48" t="n">
        <f aca="false">MIN(AO109,(GI108*(1+GI$5/Setup!$C$36)+IF($V109=16,N($F109),0)))</f>
        <v>0</v>
      </c>
      <c r="CN109" s="48" t="n">
        <f aca="false">MIN(AP109,(GJ108*(1+GJ$5/Setup!$C$36)+IF($V109=17,N($F109),0)))</f>
        <v>0</v>
      </c>
      <c r="CO109" s="48" t="n">
        <f aca="false">MIN(AQ109,(GK108*(1+GK$5/Setup!$C$36)+IF($V109=18,N($F109),0)))</f>
        <v>0</v>
      </c>
      <c r="CP109" s="48" t="n">
        <f aca="false">MIN(AR109,(GL108*(1+GL$5/Setup!$C$36)+IF($V109=19,N($F109),0)))</f>
        <v>0</v>
      </c>
      <c r="CQ109" s="48" t="n">
        <f aca="false">MIN(AS109,(GM108*(1+GM$5/Setup!$C$36)+IF($V109=20,N($F109),0)))</f>
        <v>0</v>
      </c>
      <c r="CR109" s="48" t="n">
        <f aca="false">MIN(AT109,(GN108*(1+GN$5/Setup!$C$36)+IF($V109=21,N($F109),0)))</f>
        <v>0</v>
      </c>
      <c r="CS109" s="48" t="n">
        <f aca="false">MIN(AU109,(GO108*(1+GO$5/Setup!$C$36)+IF($V109=22,N($F109),0)))</f>
        <v>0</v>
      </c>
      <c r="CT109" s="48" t="n">
        <f aca="false">MIN(AV109,(GP108*(1+GP$5/Setup!$C$36)+IF($V109=23,N($F109),0)))</f>
        <v>0</v>
      </c>
      <c r="CU109" s="48" t="n">
        <f aca="false">MIN(AW109,(GQ108*(1+GQ$5/Setup!$C$36)+IF($V109=24,N($F109),0)))</f>
        <v>0</v>
      </c>
      <c r="CV109" s="48" t="n">
        <f aca="false">MIN(AX109,(GR108*(1+GR$5/Setup!$C$36)+IF($V109=25,N($F109),0)))</f>
        <v>0</v>
      </c>
      <c r="CW109" s="48" t="n">
        <f aca="false">MIN(AY109,(GS108*(1+GS$5/Setup!$C$36)+IF($V109=26,N($F109),0)))</f>
        <v>0</v>
      </c>
      <c r="CX109" s="48" t="n">
        <f aca="false">MIN(AZ109,(GT108*(1+GT$5/Setup!$C$36)+IF($V109=27,N($F109),0)))</f>
        <v>0</v>
      </c>
      <c r="CY109" s="48" t="n">
        <f aca="false">MIN(BA109,(GU108*(1+GU$5/Setup!$C$36)+IF($V109=28,N($F109),0)))</f>
        <v>0</v>
      </c>
      <c r="CZ109" s="48" t="n">
        <f aca="false">MIN(BB109,(GV108*(1+GV$5/Setup!$C$36)+IF($V109=29,N($F109),0)))</f>
        <v>0</v>
      </c>
      <c r="DA109" s="48" t="n">
        <f aca="false">MIN(BC109,(GW108*(1+GW$5/Setup!$C$36)+IF($V109=30,N($F109),0)))</f>
        <v>0</v>
      </c>
      <c r="DB109" s="48" t="n">
        <f aca="false">MIN(BD109,(GX108*(1+GX$5/Setup!$C$36)+IF($V109=31,N($F109),0)))</f>
        <v>0</v>
      </c>
      <c r="DC109" s="48" t="n">
        <f aca="false">MIN(BE109,(GY108*(1+GY$5/Setup!$C$36)+IF($V109=32,N($F109),0)))</f>
        <v>0</v>
      </c>
      <c r="DD109" s="48" t="n">
        <f aca="false">MIN(BF109,(GZ108*(1+GZ$5/Setup!$C$36)+IF($V109=33,N($F109),0)))</f>
        <v>0</v>
      </c>
      <c r="DE109" s="48" t="n">
        <f aca="false">MIN(BG109,(HA108*(1+HA$5/Setup!$C$36)+IF($V109=34,N($F109),0)))</f>
        <v>0</v>
      </c>
      <c r="DF109" s="48" t="n">
        <f aca="false">MIN(BH109,(HB108*(1+HB$5/Setup!$C$36)+IF($V109=35,N($F109),0)))</f>
        <v>0</v>
      </c>
      <c r="DG109" s="48" t="n">
        <f aca="false">MIN(BI109,(HC108*(1+HC$5/Setup!$C$36)+IF($V109=36,N($F109),0)))</f>
        <v>0</v>
      </c>
      <c r="DH109" s="48" t="n">
        <f aca="false">MIN(BJ109,(HD108*(1+HD$5/Setup!$C$36)+IF($V109=37,N($F109),0)))</f>
        <v>0</v>
      </c>
      <c r="DI109" s="48" t="n">
        <f aca="false">MIN(BK109,(HE108*(1+HE$5/Setup!$C$36)+IF($V109=38,N($F109),0)))</f>
        <v>0</v>
      </c>
      <c r="DJ109" s="48" t="n">
        <f aca="false">MIN(BL109,(HF108*(1+HF$5/Setup!$C$36)+IF($V109=39,N($F109),0)))</f>
        <v>0</v>
      </c>
      <c r="DK109" s="48" t="n">
        <f aca="false">MIN(BM109,(HG108*(1+HG$5/Setup!$C$36)+IF($V109=40,N($F109),0)))</f>
        <v>0</v>
      </c>
      <c r="DL109" s="48" t="n">
        <f aca="false">MIN(BN109,(HH108*(1+HH$5/Setup!$C$36)+IF($V109=41,N($F109),0)))</f>
        <v>0</v>
      </c>
      <c r="DM109" s="48" t="n">
        <f aca="false">MIN(BO109,(HI108*(1+HI$5/Setup!$C$36)+IF($V109=42,N($F109),0)))</f>
        <v>0</v>
      </c>
      <c r="DN109" s="48" t="n">
        <f aca="false">MIN(BP109,(HJ108*(1+HJ$5/Setup!$C$36)+IF($V109=43,N($F109),0)))</f>
        <v>0</v>
      </c>
      <c r="DO109" s="48" t="n">
        <f aca="false">MIN(BQ109,(HK108*(1+HK$5/Setup!$C$36)+IF($V109=44,N($F109),0)))</f>
        <v>0</v>
      </c>
      <c r="DP109" s="48" t="n">
        <f aca="false">MIN(BR109,(HL108*(1+HL$5/Setup!$C$36)+IF($V109=45,N($F109),0)))</f>
        <v>0</v>
      </c>
      <c r="DQ109" s="48" t="n">
        <f aca="false">MIN(BS109,(HM108*(1+HM$5/Setup!$C$36)+IF($V109=46,N($F109),0)))</f>
        <v>0</v>
      </c>
      <c r="DR109" s="48" t="n">
        <f aca="false">MIN(BT109,(HN108*(1+HN$5/Setup!$C$36)+IF($V109=47,N($F109),0)))</f>
        <v>0</v>
      </c>
      <c r="DS109" s="48" t="n">
        <f aca="false">MIN(BU109,(HO108*(1+HO$5/Setup!$C$36)+IF($V109=48,N($F109),0)))</f>
        <v>0</v>
      </c>
      <c r="DT109" s="48" t="n">
        <f aca="false">MIN(BV109,(HP108*(1+HP$5/Setup!$C$36)+IF($V109=49,N($F109),0)))</f>
        <v>0</v>
      </c>
      <c r="DU109" s="48" t="n">
        <f aca="false">MIN(BW109,(HQ108*(1+HQ$5/Setup!$C$36)+IF($V109=50,N($F109),0)))</f>
        <v>0</v>
      </c>
      <c r="DV109" s="48" t="n">
        <f aca="false">MIN(MAX((FT108*(1+FT$5/Setup!$C$36)+IF($V109=1,N($F109),0))-BX109,0),MAX($P109-0,0))</f>
        <v>0</v>
      </c>
      <c r="DW109" s="48" t="n">
        <f aca="false">MIN(MAX((FU108*(1+FU$5/Setup!$C$36)+IF($V109=2,N($F109),0))-BY109,0),MAX($P109-SUM(DV109:DV109),0))</f>
        <v>0</v>
      </c>
      <c r="DX109" s="48" t="n">
        <f aca="false">MIN(MAX((FV108*(1+FV$5/Setup!$C$36)+IF($V109=3,N($F109),0))-BZ109,0),MAX($P109-SUM(DV109:DW109),0))</f>
        <v>0</v>
      </c>
      <c r="DY109" s="48" t="n">
        <f aca="false">MIN(MAX((FW108*(1+FW$5/Setup!$C$36)+IF($V109=4,N($F109),0))-CA109,0),MAX($P109-SUM(DV109:DX109),0))</f>
        <v>0</v>
      </c>
      <c r="DZ109" s="48" t="n">
        <f aca="false">MIN(MAX((FX108*(1+FX$5/Setup!$C$36)+IF($V109=5,N($F109),0))-CB109,0),MAX($P109-SUM(DV109:DY109),0))</f>
        <v>0</v>
      </c>
      <c r="EA109" s="48" t="n">
        <f aca="false">MIN(MAX((FY108*(1+FY$5/Setup!$C$36)+IF($V109=6,N($F109),0))-CC109,0),MAX($P109-SUM(DV109:DZ109),0))</f>
        <v>0</v>
      </c>
      <c r="EB109" s="48" t="n">
        <f aca="false">MIN(MAX((FZ108*(1+FZ$5/Setup!$C$36)+IF($V109=7,N($F109),0))-CD109,0),MAX($P109-SUM(DV109:EA109),0))</f>
        <v>0</v>
      </c>
      <c r="EC109" s="48" t="n">
        <f aca="false">MIN(MAX((GA108*(1+GA$5/Setup!$C$36)+IF($V109=8,N($F109),0))-CE109,0),MAX($P109-SUM(DV109:EB109),0))</f>
        <v>0</v>
      </c>
      <c r="ED109" s="48" t="n">
        <f aca="false">MIN(MAX((GB108*(1+GB$5/Setup!$C$36)+IF($V109=9,N($F109),0))-CF109,0),MAX($P109-SUM(DV109:EC109),0))</f>
        <v>0</v>
      </c>
      <c r="EE109" s="48" t="n">
        <f aca="false">MIN(MAX((GC108*(1+GC$5/Setup!$C$36)+IF($V109=10,N($F109),0))-CG109,0),MAX($P109-SUM(DV109:ED109),0))</f>
        <v>0</v>
      </c>
      <c r="EF109" s="48" t="n">
        <f aca="false">MIN(MAX((GD108*(1+GD$5/Setup!$C$36)+IF($V109=11,N($F109),0))-CH109,0),MAX($P109-SUM(DV109:EE109),0))</f>
        <v>0</v>
      </c>
      <c r="EG109" s="48" t="n">
        <f aca="false">MIN(MAX((GE108*(1+GE$5/Setup!$C$36)+IF($V109=12,N($F109),0))-CI109,0),MAX($P109-SUM(DV109:EF109),0))</f>
        <v>0</v>
      </c>
      <c r="EH109" s="48" t="n">
        <f aca="false">MIN(MAX((GF108*(1+GF$5/Setup!$C$36)+IF($V109=13,N($F109),0))-CJ109,0),MAX($P109-SUM(DV109:EG109),0))</f>
        <v>0</v>
      </c>
      <c r="EI109" s="48" t="n">
        <f aca="false">MIN(MAX((GG108*(1+GG$5/Setup!$C$36)+IF($V109=14,N($F109),0))-CK109,0),MAX($P109-SUM(DV109:EH109),0))</f>
        <v>0</v>
      </c>
      <c r="EJ109" s="48" t="n">
        <f aca="false">MIN(MAX((GH108*(1+GH$5/Setup!$C$36)+IF($V109=15,N($F109),0))-CL109,0),MAX($P109-SUM(DV109:EI109),0))</f>
        <v>0</v>
      </c>
      <c r="EK109" s="48" t="n">
        <f aca="false">MIN(MAX((GI108*(1+GI$5/Setup!$C$36)+IF($V109=16,N($F109),0))-CM109,0),MAX($P109-SUM(DV109:EJ109),0))</f>
        <v>0</v>
      </c>
      <c r="EL109" s="48" t="n">
        <f aca="false">MIN(MAX((GJ108*(1+GJ$5/Setup!$C$36)+IF($V109=17,N($F109),0))-CN109,0),MAX($P109-SUM(DV109:EK109),0))</f>
        <v>0</v>
      </c>
      <c r="EM109" s="48" t="n">
        <f aca="false">MIN(MAX((GK108*(1+GK$5/Setup!$C$36)+IF($V109=18,N($F109),0))-CO109,0),MAX($P109-SUM(DV109:EL109),0))</f>
        <v>0</v>
      </c>
      <c r="EN109" s="48" t="n">
        <f aca="false">MIN(MAX((GL108*(1+GL$5/Setup!$C$36)+IF($V109=19,N($F109),0))-CP109,0),MAX($P109-SUM(DV109:EM109),0))</f>
        <v>0</v>
      </c>
      <c r="EO109" s="48" t="n">
        <f aca="false">MIN(MAX((GM108*(1+GM$5/Setup!$C$36)+IF($V109=20,N($F109),0))-CQ109,0),MAX($P109-SUM(DV109:EN109),0))</f>
        <v>0</v>
      </c>
      <c r="EP109" s="48" t="n">
        <f aca="false">MIN(MAX((GN108*(1+GN$5/Setup!$C$36)+IF($V109=21,N($F109),0))-CR109,0),MAX($P109-SUM(DV109:EO109),0))</f>
        <v>0</v>
      </c>
      <c r="EQ109" s="48" t="n">
        <f aca="false">MIN(MAX((GO108*(1+GO$5/Setup!$C$36)+IF($V109=22,N($F109),0))-CS109,0),MAX($P109-SUM(DV109:EP109),0))</f>
        <v>0</v>
      </c>
      <c r="ER109" s="48" t="n">
        <f aca="false">MIN(MAX((GP108*(1+GP$5/Setup!$C$36)+IF($V109=23,N($F109),0))-CT109,0),MAX($P109-SUM(DV109:EQ109),0))</f>
        <v>0</v>
      </c>
      <c r="ES109" s="48" t="n">
        <f aca="false">MIN(MAX((GQ108*(1+GQ$5/Setup!$C$36)+IF($V109=24,N($F109),0))-CU109,0),MAX($P109-SUM(DV109:ER109),0))</f>
        <v>0</v>
      </c>
      <c r="ET109" s="48" t="n">
        <f aca="false">MIN(MAX((GR108*(1+GR$5/Setup!$C$36)+IF($V109=25,N($F109),0))-CV109,0),MAX($P109-SUM(DV109:ES109),0))</f>
        <v>0</v>
      </c>
      <c r="EU109" s="48" t="n">
        <f aca="false">MIN(MAX((GS108*(1+GS$5/Setup!$C$36)+IF($V109=26,N($F109),0))-CW109,0),MAX($P109-SUM(DV109:ET109),0))</f>
        <v>0</v>
      </c>
      <c r="EV109" s="48" t="n">
        <f aca="false">MIN(MAX((GT108*(1+GT$5/Setup!$C$36)+IF($V109=27,N($F109),0))-CX109,0),MAX($P109-SUM(DV109:EU109),0))</f>
        <v>0</v>
      </c>
      <c r="EW109" s="48" t="n">
        <f aca="false">MIN(MAX((GU108*(1+GU$5/Setup!$C$36)+IF($V109=28,N($F109),0))-CY109,0),MAX($P109-SUM(DV109:EV109),0))</f>
        <v>0</v>
      </c>
      <c r="EX109" s="48" t="n">
        <f aca="false">MIN(MAX((GV108*(1+GV$5/Setup!$C$36)+IF($V109=29,N($F109),0))-CZ109,0),MAX($P109-SUM(DV109:EW109),0))</f>
        <v>0</v>
      </c>
      <c r="EY109" s="48" t="n">
        <f aca="false">MIN(MAX((GW108*(1+GW$5/Setup!$C$36)+IF($V109=30,N($F109),0))-DA109,0),MAX($P109-SUM(DV109:EX109),0))</f>
        <v>0</v>
      </c>
      <c r="EZ109" s="48" t="n">
        <f aca="false">MIN(MAX((GX108*(1+GX$5/Setup!$C$36)+IF($V109=31,N($F109),0))-DB109,0),MAX($P109-SUM(DV109:EY109),0))</f>
        <v>0</v>
      </c>
      <c r="FA109" s="48" t="n">
        <f aca="false">MIN(MAX((GY108*(1+GY$5/Setup!$C$36)+IF($V109=32,N($F109),0))-DC109,0),MAX($P109-SUM(DV109:EZ109),0))</f>
        <v>0</v>
      </c>
      <c r="FB109" s="48" t="n">
        <f aca="false">MIN(MAX((GZ108*(1+GZ$5/Setup!$C$36)+IF($V109=33,N($F109),0))-DD109,0),MAX($P109-SUM(DV109:FA109),0))</f>
        <v>0</v>
      </c>
      <c r="FC109" s="48" t="n">
        <f aca="false">MIN(MAX((HA108*(1+HA$5/Setup!$C$36)+IF($V109=34,N($F109),0))-DE109,0),MAX($P109-SUM(DV109:FB109),0))</f>
        <v>0</v>
      </c>
      <c r="FD109" s="48" t="n">
        <f aca="false">MIN(MAX((HB108*(1+HB$5/Setup!$C$36)+IF($V109=35,N($F109),0))-DF109,0),MAX($P109-SUM(DV109:FC109),0))</f>
        <v>0</v>
      </c>
      <c r="FE109" s="48" t="n">
        <f aca="false">MIN(MAX((HC108*(1+HC$5/Setup!$C$36)+IF($V109=36,N($F109),0))-DG109,0),MAX($P109-SUM(DV109:FD109),0))</f>
        <v>0</v>
      </c>
      <c r="FF109" s="48" t="n">
        <f aca="false">MIN(MAX((HD108*(1+HD$5/Setup!$C$36)+IF($V109=37,N($F109),0))-DH109,0),MAX($P109-SUM(DV109:FE109),0))</f>
        <v>0</v>
      </c>
      <c r="FG109" s="48" t="n">
        <f aca="false">MIN(MAX((HE108*(1+HE$5/Setup!$C$36)+IF($V109=38,N($F109),0))-DI109,0),MAX($P109-SUM(DV109:FF109),0))</f>
        <v>0</v>
      </c>
      <c r="FH109" s="48" t="n">
        <f aca="false">MIN(MAX((HF108*(1+HF$5/Setup!$C$36)+IF($V109=39,N($F109),0))-DJ109,0),MAX($P109-SUM(DV109:FG109),0))</f>
        <v>0</v>
      </c>
      <c r="FI109" s="48" t="n">
        <f aca="false">MIN(MAX((HG108*(1+HG$5/Setup!$C$36)+IF($V109=40,N($F109),0))-DK109,0),MAX($P109-SUM(DV109:FH109),0))</f>
        <v>0</v>
      </c>
      <c r="FJ109" s="48" t="n">
        <f aca="false">MIN(MAX((HH108*(1+HH$5/Setup!$C$36)+IF($V109=41,N($F109),0))-DL109,0),MAX($P109-SUM(DV109:FI109),0))</f>
        <v>0</v>
      </c>
      <c r="FK109" s="48" t="n">
        <f aca="false">MIN(MAX((HI108*(1+HI$5/Setup!$C$36)+IF($V109=42,N($F109),0))-DM109,0),MAX($P109-SUM(DV109:FJ109),0))</f>
        <v>0</v>
      </c>
      <c r="FL109" s="48" t="n">
        <f aca="false">MIN(MAX((HJ108*(1+HJ$5/Setup!$C$36)+IF($V109=43,N($F109),0))-DN109,0),MAX($P109-SUM(DV109:FK109),0))</f>
        <v>0</v>
      </c>
      <c r="FM109" s="48" t="n">
        <f aca="false">MIN(MAX((HK108*(1+HK$5/Setup!$C$36)+IF($V109=44,N($F109),0))-DO109,0),MAX($P109-SUM(DV109:FL109),0))</f>
        <v>0</v>
      </c>
      <c r="FN109" s="48" t="n">
        <f aca="false">MIN(MAX((HL108*(1+HL$5/Setup!$C$36)+IF($V109=45,N($F109),0))-DP109,0),MAX($P109-SUM(DV109:FM109),0))</f>
        <v>0</v>
      </c>
      <c r="FO109" s="48" t="n">
        <f aca="false">MIN(MAX((HM108*(1+HM$5/Setup!$C$36)+IF($V109=46,N($F109),0))-DQ109,0),MAX($P109-SUM(DV109:FN109),0))</f>
        <v>0</v>
      </c>
      <c r="FP109" s="48" t="n">
        <f aca="false">MIN(MAX((HN108*(1+HN$5/Setup!$C$36)+IF($V109=47,N($F109),0))-DR109,0),MAX($P109-SUM(DV109:FO109),0))</f>
        <v>0</v>
      </c>
      <c r="FQ109" s="48" t="n">
        <f aca="false">MIN(MAX((HO108*(1+HO$5/Setup!$C$36)+IF($V109=48,N($F109),0))-DS109,0),MAX($P109-SUM(DV109:FP109),0))</f>
        <v>0</v>
      </c>
      <c r="FR109" s="48" t="n">
        <f aca="false">MIN(MAX((HP108*(1+HP$5/Setup!$C$36)+IF($V109=49,N($F109),0))-DT109,0),MAX($P109-SUM(DV109:FQ109),0))</f>
        <v>0</v>
      </c>
      <c r="FS109" s="48" t="n">
        <f aca="false">MIN(MAX((HQ108*(1+HQ$5/Setup!$C$36)+IF($V109=50,N($F109),0))-DU109,0),MAX($P109-SUM(DV109:FR109),0))</f>
        <v>0</v>
      </c>
      <c r="FT109" s="48" t="n">
        <f aca="false">IF((FT108*(1+FT$5/Setup!$C$36)+IF($V109=1,N($F109),0))-BX109-DV109&lt;0.005,0,(FT108*(1+FT$5/Setup!$C$36)+IF($V109=1,N($F109),0))-BX109-DV109)</f>
        <v>0</v>
      </c>
      <c r="FU109" s="48" t="n">
        <f aca="false">IF((FU108*(1+FU$5/Setup!$C$36)+IF($V109=2,N($F109),0))-BY109-DW109&lt;0.005,0,(FU108*(1+FU$5/Setup!$C$36)+IF($V109=2,N($F109),0))-BY109-DW109)</f>
        <v>0</v>
      </c>
      <c r="FV109" s="48" t="n">
        <f aca="false">IF((FV108*(1+FV$5/Setup!$C$36)+IF($V109=3,N($F109),0))-BZ109-DX109&lt;0.005,0,(FV108*(1+FV$5/Setup!$C$36)+IF($V109=3,N($F109),0))-BZ109-DX109)</f>
        <v>0</v>
      </c>
      <c r="FW109" s="48" t="n">
        <f aca="false">IF((FW108*(1+FW$5/Setup!$C$36)+IF($V109=4,N($F109),0))-CA109-DY109&lt;0.005,0,(FW108*(1+FW$5/Setup!$C$36)+IF($V109=4,N($F109),0))-CA109-DY109)</f>
        <v>0</v>
      </c>
      <c r="FX109" s="48" t="n">
        <f aca="false">IF((FX108*(1+FX$5/Setup!$C$36)+IF($V109=5,N($F109),0))-CB109-DZ109&lt;0.005,0,(FX108*(1+FX$5/Setup!$C$36)+IF($V109=5,N($F109),0))-CB109-DZ109)</f>
        <v>0</v>
      </c>
      <c r="FY109" s="48" t="n">
        <f aca="false">IF((FY108*(1+FY$5/Setup!$C$36)+IF($V109=6,N($F109),0))-CC109-EA109&lt;0.005,0,(FY108*(1+FY$5/Setup!$C$36)+IF($V109=6,N($F109),0))-CC109-EA109)</f>
        <v>0</v>
      </c>
      <c r="FZ109" s="48" t="n">
        <f aca="false">IF((FZ108*(1+FZ$5/Setup!$C$36)+IF($V109=7,N($F109),0))-CD109-EB109&lt;0.005,0,(FZ108*(1+FZ$5/Setup!$C$36)+IF($V109=7,N($F109),0))-CD109-EB109)</f>
        <v>0</v>
      </c>
      <c r="GA109" s="48" t="n">
        <f aca="false">IF((GA108*(1+GA$5/Setup!$C$36)+IF($V109=8,N($F109),0))-CE109-EC109&lt;0.005,0,(GA108*(1+GA$5/Setup!$C$36)+IF($V109=8,N($F109),0))-CE109-EC109)</f>
        <v>0</v>
      </c>
      <c r="GB109" s="48" t="n">
        <f aca="false">IF((GB108*(1+GB$5/Setup!$C$36)+IF($V109=9,N($F109),0))-CF109-ED109&lt;0.005,0,(GB108*(1+GB$5/Setup!$C$36)+IF($V109=9,N($F109),0))-CF109-ED109)</f>
        <v>0</v>
      </c>
      <c r="GC109" s="48" t="n">
        <f aca="false">IF((GC108*(1+GC$5/Setup!$C$36)+IF($V109=10,N($F109),0))-CG109-EE109&lt;0.005,0,(GC108*(1+GC$5/Setup!$C$36)+IF($V109=10,N($F109),0))-CG109-EE109)</f>
        <v>0</v>
      </c>
      <c r="GD109" s="48" t="n">
        <f aca="false">IF((GD108*(1+GD$5/Setup!$C$36)+IF($V109=11,N($F109),0))-CH109-EF109&lt;0.005,0,(GD108*(1+GD$5/Setup!$C$36)+IF($V109=11,N($F109),0))-CH109-EF109)</f>
        <v>0</v>
      </c>
      <c r="GE109" s="48" t="n">
        <f aca="false">IF((GE108*(1+GE$5/Setup!$C$36)+IF($V109=12,N($F109),0))-CI109-EG109&lt;0.005,0,(GE108*(1+GE$5/Setup!$C$36)+IF($V109=12,N($F109),0))-CI109-EG109)</f>
        <v>0</v>
      </c>
      <c r="GF109" s="48" t="n">
        <f aca="false">IF((GF108*(1+GF$5/Setup!$C$36)+IF($V109=13,N($F109),0))-CJ109-EH109&lt;0.005,0,(GF108*(1+GF$5/Setup!$C$36)+IF($V109=13,N($F109),0))-CJ109-EH109)</f>
        <v>0</v>
      </c>
      <c r="GG109" s="48" t="n">
        <f aca="false">IF((GG108*(1+GG$5/Setup!$C$36)+IF($V109=14,N($F109),0))-CK109-EI109&lt;0.005,0,(GG108*(1+GG$5/Setup!$C$36)+IF($V109=14,N($F109),0))-CK109-EI109)</f>
        <v>0</v>
      </c>
      <c r="GH109" s="48" t="n">
        <f aca="false">IF((GH108*(1+GH$5/Setup!$C$36)+IF($V109=15,N($F109),0))-CL109-EJ109&lt;0.005,0,(GH108*(1+GH$5/Setup!$C$36)+IF($V109=15,N($F109),0))-CL109-EJ109)</f>
        <v>0</v>
      </c>
      <c r="GI109" s="48" t="n">
        <f aca="false">IF((GI108*(1+GI$5/Setup!$C$36)+IF($V109=16,N($F109),0))-CM109-EK109&lt;0.005,0,(GI108*(1+GI$5/Setup!$C$36)+IF($V109=16,N($F109),0))-CM109-EK109)</f>
        <v>0</v>
      </c>
      <c r="GJ109" s="48" t="n">
        <f aca="false">IF((GJ108*(1+GJ$5/Setup!$C$36)+IF($V109=17,N($F109),0))-CN109-EL109&lt;0.005,0,(GJ108*(1+GJ$5/Setup!$C$36)+IF($V109=17,N($F109),0))-CN109-EL109)</f>
        <v>0</v>
      </c>
      <c r="GK109" s="48" t="n">
        <f aca="false">IF((GK108*(1+GK$5/Setup!$C$36)+IF($V109=18,N($F109),0))-CO109-EM109&lt;0.005,0,(GK108*(1+GK$5/Setup!$C$36)+IF($V109=18,N($F109),0))-CO109-EM109)</f>
        <v>0</v>
      </c>
      <c r="GL109" s="48" t="n">
        <f aca="false">IF((GL108*(1+GL$5/Setup!$C$36)+IF($V109=19,N($F109),0))-CP109-EN109&lt;0.005,0,(GL108*(1+GL$5/Setup!$C$36)+IF($V109=19,N($F109),0))-CP109-EN109)</f>
        <v>0</v>
      </c>
      <c r="GM109" s="48" t="n">
        <f aca="false">IF((GM108*(1+GM$5/Setup!$C$36)+IF($V109=20,N($F109),0))-CQ109-EO109&lt;0.005,0,(GM108*(1+GM$5/Setup!$C$36)+IF($V109=20,N($F109),0))-CQ109-EO109)</f>
        <v>0</v>
      </c>
      <c r="GN109" s="48" t="n">
        <f aca="false">IF((GN108*(1+GN$5/Setup!$C$36)+IF($V109=21,N($F109),0))-CR109-EP109&lt;0.005,0,(GN108*(1+GN$5/Setup!$C$36)+IF($V109=21,N($F109),0))-CR109-EP109)</f>
        <v>0</v>
      </c>
      <c r="GO109" s="48" t="n">
        <f aca="false">IF((GO108*(1+GO$5/Setup!$C$36)+IF($V109=22,N($F109),0))-CS109-EQ109&lt;0.005,0,(GO108*(1+GO$5/Setup!$C$36)+IF($V109=22,N($F109),0))-CS109-EQ109)</f>
        <v>0</v>
      </c>
      <c r="GP109" s="48" t="n">
        <f aca="false">IF((GP108*(1+GP$5/Setup!$C$36)+IF($V109=23,N($F109),0))-CT109-ER109&lt;0.005,0,(GP108*(1+GP$5/Setup!$C$36)+IF($V109=23,N($F109),0))-CT109-ER109)</f>
        <v>0</v>
      </c>
      <c r="GQ109" s="48" t="n">
        <f aca="false">IF((GQ108*(1+GQ$5/Setup!$C$36)+IF($V109=24,N($F109),0))-CU109-ES109&lt;0.005,0,(GQ108*(1+GQ$5/Setup!$C$36)+IF($V109=24,N($F109),0))-CU109-ES109)</f>
        <v>0</v>
      </c>
      <c r="GR109" s="48" t="n">
        <f aca="false">IF((GR108*(1+GR$5/Setup!$C$36)+IF($V109=25,N($F109),0))-CV109-ET109&lt;0.005,0,(GR108*(1+GR$5/Setup!$C$36)+IF($V109=25,N($F109),0))-CV109-ET109)</f>
        <v>0</v>
      </c>
      <c r="GS109" s="48" t="n">
        <f aca="false">IF((GS108*(1+GS$5/Setup!$C$36)+IF($V109=26,N($F109),0))-CW109-EU109&lt;0.005,0,(GS108*(1+GS$5/Setup!$C$36)+IF($V109=26,N($F109),0))-CW109-EU109)</f>
        <v>0</v>
      </c>
      <c r="GT109" s="48" t="n">
        <f aca="false">IF((GT108*(1+GT$5/Setup!$C$36)+IF($V109=27,N($F109),0))-CX109-EV109&lt;0.005,0,(GT108*(1+GT$5/Setup!$C$36)+IF($V109=27,N($F109),0))-CX109-EV109)</f>
        <v>0</v>
      </c>
      <c r="GU109" s="48" t="n">
        <f aca="false">IF((GU108*(1+GU$5/Setup!$C$36)+IF($V109=28,N($F109),0))-CY109-EW109&lt;0.005,0,(GU108*(1+GU$5/Setup!$C$36)+IF($V109=28,N($F109),0))-CY109-EW109)</f>
        <v>0</v>
      </c>
      <c r="GV109" s="48" t="n">
        <f aca="false">IF((GV108*(1+GV$5/Setup!$C$36)+IF($V109=29,N($F109),0))-CZ109-EX109&lt;0.005,0,(GV108*(1+GV$5/Setup!$C$36)+IF($V109=29,N($F109),0))-CZ109-EX109)</f>
        <v>0</v>
      </c>
      <c r="GW109" s="48" t="n">
        <f aca="false">IF((GW108*(1+GW$5/Setup!$C$36)+IF($V109=30,N($F109),0))-DA109-EY109&lt;0.005,0,(GW108*(1+GW$5/Setup!$C$36)+IF($V109=30,N($F109),0))-DA109-EY109)</f>
        <v>0</v>
      </c>
      <c r="GX109" s="48" t="n">
        <f aca="false">IF((GX108*(1+GX$5/Setup!$C$36)+IF($V109=31,N($F109),0))-DB109-EZ109&lt;0.005,0,(GX108*(1+GX$5/Setup!$C$36)+IF($V109=31,N($F109),0))-DB109-EZ109)</f>
        <v>0</v>
      </c>
      <c r="GY109" s="48" t="n">
        <f aca="false">IF((GY108*(1+GY$5/Setup!$C$36)+IF($V109=32,N($F109),0))-DC109-FA109&lt;0.005,0,(GY108*(1+GY$5/Setup!$C$36)+IF($V109=32,N($F109),0))-DC109-FA109)</f>
        <v>0</v>
      </c>
      <c r="GZ109" s="48" t="n">
        <f aca="false">IF((GZ108*(1+GZ$5/Setup!$C$36)+IF($V109=33,N($F109),0))-DD109-FB109&lt;0.005,0,(GZ108*(1+GZ$5/Setup!$C$36)+IF($V109=33,N($F109),0))-DD109-FB109)</f>
        <v>0</v>
      </c>
      <c r="HA109" s="48" t="n">
        <f aca="false">IF((HA108*(1+HA$5/Setup!$C$36)+IF($V109=34,N($F109),0))-DE109-FC109&lt;0.005,0,(HA108*(1+HA$5/Setup!$C$36)+IF($V109=34,N($F109),0))-DE109-FC109)</f>
        <v>0</v>
      </c>
      <c r="HB109" s="48" t="n">
        <f aca="false">IF((HB108*(1+HB$5/Setup!$C$36)+IF($V109=35,N($F109),0))-DF109-FD109&lt;0.005,0,(HB108*(1+HB$5/Setup!$C$36)+IF($V109=35,N($F109),0))-DF109-FD109)</f>
        <v>0</v>
      </c>
      <c r="HC109" s="48" t="n">
        <f aca="false">IF((HC108*(1+HC$5/Setup!$C$36)+IF($V109=36,N($F109),0))-DG109-FE109&lt;0.005,0,(HC108*(1+HC$5/Setup!$C$36)+IF($V109=36,N($F109),0))-DG109-FE109)</f>
        <v>0</v>
      </c>
      <c r="HD109" s="48" t="n">
        <f aca="false">IF((HD108*(1+HD$5/Setup!$C$36)+IF($V109=37,N($F109),0))-DH109-FF109&lt;0.005,0,(HD108*(1+HD$5/Setup!$C$36)+IF($V109=37,N($F109),0))-DH109-FF109)</f>
        <v>0</v>
      </c>
      <c r="HE109" s="48" t="n">
        <f aca="false">IF((HE108*(1+HE$5/Setup!$C$36)+IF($V109=38,N($F109),0))-DI109-FG109&lt;0.005,0,(HE108*(1+HE$5/Setup!$C$36)+IF($V109=38,N($F109),0))-DI109-FG109)</f>
        <v>0</v>
      </c>
      <c r="HF109" s="48" t="n">
        <f aca="false">IF((HF108*(1+HF$5/Setup!$C$36)+IF($V109=39,N($F109),0))-DJ109-FH109&lt;0.005,0,(HF108*(1+HF$5/Setup!$C$36)+IF($V109=39,N($F109),0))-DJ109-FH109)</f>
        <v>0</v>
      </c>
      <c r="HG109" s="48" t="n">
        <f aca="false">IF((HG108*(1+HG$5/Setup!$C$36)+IF($V109=40,N($F109),0))-DK109-FI109&lt;0.005,0,(HG108*(1+HG$5/Setup!$C$36)+IF($V109=40,N($F109),0))-DK109-FI109)</f>
        <v>0</v>
      </c>
      <c r="HH109" s="48" t="n">
        <f aca="false">IF((HH108*(1+HH$5/Setup!$C$36)+IF($V109=41,N($F109),0))-DL109-FJ109&lt;0.005,0,(HH108*(1+HH$5/Setup!$C$36)+IF($V109=41,N($F109),0))-DL109-FJ109)</f>
        <v>0</v>
      </c>
      <c r="HI109" s="48" t="n">
        <f aca="false">IF((HI108*(1+HI$5/Setup!$C$36)+IF($V109=42,N($F109),0))-DM109-FK109&lt;0.005,0,(HI108*(1+HI$5/Setup!$C$36)+IF($V109=42,N($F109),0))-DM109-FK109)</f>
        <v>0</v>
      </c>
      <c r="HJ109" s="48" t="n">
        <f aca="false">IF((HJ108*(1+HJ$5/Setup!$C$36)+IF($V109=43,N($F109),0))-DN109-FL109&lt;0.005,0,(HJ108*(1+HJ$5/Setup!$C$36)+IF($V109=43,N($F109),0))-DN109-FL109)</f>
        <v>0</v>
      </c>
      <c r="HK109" s="48" t="n">
        <f aca="false">IF((HK108*(1+HK$5/Setup!$C$36)+IF($V109=44,N($F109),0))-DO109-FM109&lt;0.005,0,(HK108*(1+HK$5/Setup!$C$36)+IF($V109=44,N($F109),0))-DO109-FM109)</f>
        <v>0</v>
      </c>
      <c r="HL109" s="48" t="n">
        <f aca="false">IF((HL108*(1+HL$5/Setup!$C$36)+IF($V109=45,N($F109),0))-DP109-FN109&lt;0.005,0,(HL108*(1+HL$5/Setup!$C$36)+IF($V109=45,N($F109),0))-DP109-FN109)</f>
        <v>0</v>
      </c>
      <c r="HM109" s="48" t="n">
        <f aca="false">IF((HM108*(1+HM$5/Setup!$C$36)+IF($V109=46,N($F109),0))-DQ109-FO109&lt;0.005,0,(HM108*(1+HM$5/Setup!$C$36)+IF($V109=46,N($F109),0))-DQ109-FO109)</f>
        <v>0</v>
      </c>
      <c r="HN109" s="48" t="n">
        <f aca="false">IF((HN108*(1+HN$5/Setup!$C$36)+IF($V109=47,N($F109),0))-DR109-FP109&lt;0.005,0,(HN108*(1+HN$5/Setup!$C$36)+IF($V109=47,N($F109),0))-DR109-FP109)</f>
        <v>0</v>
      </c>
      <c r="HO109" s="48" t="n">
        <f aca="false">IF((HO108*(1+HO$5/Setup!$C$36)+IF($V109=48,N($F109),0))-DS109-FQ109&lt;0.005,0,(HO108*(1+HO$5/Setup!$C$36)+IF($V109=48,N($F109),0))-DS109-FQ109)</f>
        <v>0</v>
      </c>
      <c r="HP109" s="48" t="n">
        <f aca="false">IF((HP108*(1+HP$5/Setup!$C$36)+IF($V109=49,N($F109),0))-DT109-FR109&lt;0.005,0,(HP108*(1+HP$5/Setup!$C$36)+IF($V109=49,N($F109),0))-DT109-FR109)</f>
        <v>0</v>
      </c>
      <c r="HQ109" s="48" t="n">
        <f aca="false">IF((HQ108*(1+HQ$5/Setup!$C$36)+IF($V109=50,N($F109),0))-DU109-FS109&lt;0.005,0,(HQ108*(1+HQ$5/Setup!$C$36)+IF($V109=50,N($F109),0))-DU109-FS109)</f>
        <v>0</v>
      </c>
    </row>
    <row r="110" customFormat="false" ht="15" hidden="false" customHeight="false" outlineLevel="0" collapsed="false">
      <c r="A110" s="44" t="n">
        <v>102</v>
      </c>
      <c r="B110" s="45" t="n">
        <f aca="false">IF(Setup!$C$7="Every month",EDATE(Setup!$C$8,($A110-1)),IF(Setup!$C$7="Twice a month",DATE(YEAR(Setup!$C$8),MONTH(Setup!$C$8)+INT((($A110-1)+Setup!$C$41)/2),MIN(IF(MOD(($A110-1)+Setup!$C$41,2)=0,Setup!$C$39,Setup!$C$40),DAY(EOMONTH(DATE(YEAR(Setup!$C$8),MONTH(Setup!$C$8)+INT((($A110-1)+Setup!$C$41)/2),1),0)))),Setup!$C$8+($A110-1)*IF(Setup!$C$7="Every week",7,14)))</f>
        <v>47739</v>
      </c>
      <c r="C110" s="45" t="n">
        <f aca="false">IF(Setup!$C$7="Every month",EDATE(Setup!$C$8,$A110),IF(Setup!$C$7="Twice a month",DATE(YEAR(Setup!$C$8),MONTH(Setup!$C$8)+INT(($A110+Setup!$C$41)/2),MIN(IF(MOD($A110+Setup!$C$41,2)=0,Setup!$C$39,Setup!$C$40),DAY(EOMONTH(DATE(YEAR(Setup!$C$8),MONTH(Setup!$C$8)+INT(($A110+Setup!$C$41)/2),1),0)))),Setup!$C$8+$A110*IF(Setup!$C$7="Every week",7,14)))</f>
        <v>47753</v>
      </c>
      <c r="D110" s="46"/>
      <c r="E110" s="47"/>
      <c r="F110" s="47"/>
      <c r="G110" s="47"/>
      <c r="H110" s="47"/>
      <c r="I110" s="48" t="n">
        <f aca="false">N(Setup!$C$11)+N(E110)</f>
        <v>100</v>
      </c>
      <c r="J110" s="48" t="n">
        <f aca="false">MIN(Setup!$C$37,MAX(I110,0))</f>
        <v>9.23076923076923</v>
      </c>
      <c r="K110" s="48" t="n">
        <f aca="false">MIN(MAX(N(Setup!$C$14)-L109,0),MAX(I110-J110,0))</f>
        <v>0</v>
      </c>
      <c r="L110" s="48" t="n">
        <f aca="false">L109+K110-N(G110)</f>
        <v>500</v>
      </c>
      <c r="M110" s="48" t="n">
        <f aca="false">M109+J110-N(H110)</f>
        <v>941.538461538464</v>
      </c>
      <c r="N110" s="48" t="n">
        <f aca="false">SUM(BX110:DU110)</f>
        <v>0</v>
      </c>
      <c r="O110" s="48" t="n">
        <f aca="false">SUM(Z110:BW110)-N110</f>
        <v>40</v>
      </c>
      <c r="P110" s="48" t="n">
        <f aca="false">MAX(I110-J110-K110,0)+O110</f>
        <v>130.769230769231</v>
      </c>
      <c r="Q110" s="48" t="n">
        <f aca="false">SUM(DV110:FS110)</f>
        <v>0</v>
      </c>
      <c r="R110" s="49" t="n">
        <f aca="false">N110+J110+K110+Q110</f>
        <v>9.23076923076923</v>
      </c>
      <c r="S110" s="48" t="n">
        <f aca="false">T110-T109-N(F110)+N110+Q110</f>
        <v>0</v>
      </c>
      <c r="T110" s="49" t="n">
        <f aca="false">SUM(FT110:HQ110)</f>
        <v>0</v>
      </c>
      <c r="U110" s="44" t="str">
        <f aca="false">IF(T109&lt;0.005,"",INDEX(Helpers!$C$2:$C$51,IF(_xlfn.MINIFS($DV$6:$FS$6,DV110:FS110,"&gt;0.005")=0,V110,_xlfn.MINIFS($DV$6:$FS$6,DV110:FS110,"&gt;0.005"))))</f>
        <v/>
      </c>
      <c r="V110" s="44" t="n">
        <f aca="false">IF(_xlfn.MINIFS($FT$6:$HQ$6,FT109:HQ109,"&gt;0.005")=0,1,_xlfn.MINIFS($FT$6:$HQ$6,FT109:HQ109,"&gt;0.005"))</f>
        <v>1</v>
      </c>
      <c r="W110" s="44" t="n">
        <f aca="false">IF(AND(D110&lt;&gt;"Paid",T109&gt;0.005),1,0)</f>
        <v>0</v>
      </c>
      <c r="X110" s="48" t="n">
        <f aca="false">SUMPRODUCT(((Helpers!$G$2:$G$51*(1+(Helpers!$D$2:$D$51+0.000000001)/12)^(($B110-Setup!$C$8)/(365.25/12))-Helpers!$E$2:$E$51*((1+(Helpers!$D$2:$D$51+0.000000001)/12)^(($B110-Setup!$C$8)/(365.25/12))-1)/((Helpers!$D$2:$D$51+0.000000001)/12))&gt;0)*(Helpers!$G$2:$G$51*(1+(Helpers!$D$2:$D$51+0.000000001)/12)^(($B110-Setup!$C$8)/(365.25/12))-Helpers!$E$2:$E$51*((1+(Helpers!$D$2:$D$51+0.000000001)/12)^(($B110-Setup!$C$8)/(365.25/12))-1)/((Helpers!$D$2:$D$51+0.000000001)/12)))</f>
        <v>0</v>
      </c>
      <c r="Y110" s="48"/>
      <c r="Z110" s="48" t="n">
        <f aca="false">IF(OR(N(Z$5)=0,Z$6=""),0,Z$5*((DATE(YEAR($B110),MONTH($B110),MIN(Z$6,DAY(EOMONTH($B110,0))))&gt;=$B110)*(DATE(YEAR($B110),MONTH($B110),MIN(Z$6,DAY(EOMONTH($B110,0))))&lt;$C110)+(DATE(YEAR($B110),MONTH($B110)+1,MIN(Z$6,DAY(EOMONTH($B110,1))))&gt;=$B110)*(DATE(YEAR($B110),MONTH($B110)+1,MIN(Z$6,DAY(EOMONTH($B110,1))))&lt;$C110)))</f>
        <v>0</v>
      </c>
      <c r="AA110" s="48" t="n">
        <f aca="false">IF(OR(N(AA$5)=0,AA$6=""),0,AA$5*((DATE(YEAR($B110),MONTH($B110),MIN(AA$6,DAY(EOMONTH($B110,0))))&gt;=$B110)*(DATE(YEAR($B110),MONTH($B110),MIN(AA$6,DAY(EOMONTH($B110,0))))&lt;$C110)+(DATE(YEAR($B110),MONTH($B110)+1,MIN(AA$6,DAY(EOMONTH($B110,1))))&gt;=$B110)*(DATE(YEAR($B110),MONTH($B110)+1,MIN(AA$6,DAY(EOMONTH($B110,1))))&lt;$C110)))</f>
        <v>40</v>
      </c>
      <c r="AB110" s="48" t="n">
        <f aca="false">IF(OR(N(AB$5)=0,AB$6=""),0,AB$5*((DATE(YEAR($B110),MONTH($B110),MIN(AB$6,DAY(EOMONTH($B110,0))))&gt;=$B110)*(DATE(YEAR($B110),MONTH($B110),MIN(AB$6,DAY(EOMONTH($B110,0))))&lt;$C110)+(DATE(YEAR($B110),MONTH($B110)+1,MIN(AB$6,DAY(EOMONTH($B110,1))))&gt;=$B110)*(DATE(YEAR($B110),MONTH($B110)+1,MIN(AB$6,DAY(EOMONTH($B110,1))))&lt;$C110)))</f>
        <v>0</v>
      </c>
      <c r="AC110" s="48" t="n">
        <f aca="false">IF(OR(N(AC$5)=0,AC$6=""),0,AC$5*((DATE(YEAR($B110),MONTH($B110),MIN(AC$6,DAY(EOMONTH($B110,0))))&gt;=$B110)*(DATE(YEAR($B110),MONTH($B110),MIN(AC$6,DAY(EOMONTH($B110,0))))&lt;$C110)+(DATE(YEAR($B110),MONTH($B110)+1,MIN(AC$6,DAY(EOMONTH($B110,1))))&gt;=$B110)*(DATE(YEAR($B110),MONTH($B110)+1,MIN(AC$6,DAY(EOMONTH($B110,1))))&lt;$C110)))</f>
        <v>0</v>
      </c>
      <c r="AD110" s="48" t="n">
        <f aca="false">IF(OR(N(AD$5)=0,AD$6=""),0,AD$5*((DATE(YEAR($B110),MONTH($B110),MIN(AD$6,DAY(EOMONTH($B110,0))))&gt;=$B110)*(DATE(YEAR($B110),MONTH($B110),MIN(AD$6,DAY(EOMONTH($B110,0))))&lt;$C110)+(DATE(YEAR($B110),MONTH($B110)+1,MIN(AD$6,DAY(EOMONTH($B110,1))))&gt;=$B110)*(DATE(YEAR($B110),MONTH($B110)+1,MIN(AD$6,DAY(EOMONTH($B110,1))))&lt;$C110)))</f>
        <v>0</v>
      </c>
      <c r="AE110" s="48" t="n">
        <f aca="false">IF(OR(N(AE$5)=0,AE$6=""),0,AE$5*((DATE(YEAR($B110),MONTH($B110),MIN(AE$6,DAY(EOMONTH($B110,0))))&gt;=$B110)*(DATE(YEAR($B110),MONTH($B110),MIN(AE$6,DAY(EOMONTH($B110,0))))&lt;$C110)+(DATE(YEAR($B110),MONTH($B110)+1,MIN(AE$6,DAY(EOMONTH($B110,1))))&gt;=$B110)*(DATE(YEAR($B110),MONTH($B110)+1,MIN(AE$6,DAY(EOMONTH($B110,1))))&lt;$C110)))</f>
        <v>0</v>
      </c>
      <c r="AF110" s="48" t="n">
        <f aca="false">IF(OR(N(AF$5)=0,AF$6=""),0,AF$5*((DATE(YEAR($B110),MONTH($B110),MIN(AF$6,DAY(EOMONTH($B110,0))))&gt;=$B110)*(DATE(YEAR($B110),MONTH($B110),MIN(AF$6,DAY(EOMONTH($B110,0))))&lt;$C110)+(DATE(YEAR($B110),MONTH($B110)+1,MIN(AF$6,DAY(EOMONTH($B110,1))))&gt;=$B110)*(DATE(YEAR($B110),MONTH($B110)+1,MIN(AF$6,DAY(EOMONTH($B110,1))))&lt;$C110)))</f>
        <v>0</v>
      </c>
      <c r="AG110" s="48" t="n">
        <f aca="false">IF(OR(N(AG$5)=0,AG$6=""),0,AG$5*((DATE(YEAR($B110),MONTH($B110),MIN(AG$6,DAY(EOMONTH($B110,0))))&gt;=$B110)*(DATE(YEAR($B110),MONTH($B110),MIN(AG$6,DAY(EOMONTH($B110,0))))&lt;$C110)+(DATE(YEAR($B110),MONTH($B110)+1,MIN(AG$6,DAY(EOMONTH($B110,1))))&gt;=$B110)*(DATE(YEAR($B110),MONTH($B110)+1,MIN(AG$6,DAY(EOMONTH($B110,1))))&lt;$C110)))</f>
        <v>0</v>
      </c>
      <c r="AH110" s="48" t="n">
        <f aca="false">IF(OR(N(AH$5)=0,AH$6=""),0,AH$5*((DATE(YEAR($B110),MONTH($B110),MIN(AH$6,DAY(EOMONTH($B110,0))))&gt;=$B110)*(DATE(YEAR($B110),MONTH($B110),MIN(AH$6,DAY(EOMONTH($B110,0))))&lt;$C110)+(DATE(YEAR($B110),MONTH($B110)+1,MIN(AH$6,DAY(EOMONTH($B110,1))))&gt;=$B110)*(DATE(YEAR($B110),MONTH($B110)+1,MIN(AH$6,DAY(EOMONTH($B110,1))))&lt;$C110)))</f>
        <v>0</v>
      </c>
      <c r="AI110" s="48" t="n">
        <f aca="false">IF(OR(N(AI$5)=0,AI$6=""),0,AI$5*((DATE(YEAR($B110),MONTH($B110),MIN(AI$6,DAY(EOMONTH($B110,0))))&gt;=$B110)*(DATE(YEAR($B110),MONTH($B110),MIN(AI$6,DAY(EOMONTH($B110,0))))&lt;$C110)+(DATE(YEAR($B110),MONTH($B110)+1,MIN(AI$6,DAY(EOMONTH($B110,1))))&gt;=$B110)*(DATE(YEAR($B110),MONTH($B110)+1,MIN(AI$6,DAY(EOMONTH($B110,1))))&lt;$C110)))</f>
        <v>0</v>
      </c>
      <c r="AJ110" s="48" t="n">
        <f aca="false">IF(OR(N(AJ$5)=0,AJ$6=""),0,AJ$5*((DATE(YEAR($B110),MONTH($B110),MIN(AJ$6,DAY(EOMONTH($B110,0))))&gt;=$B110)*(DATE(YEAR($B110),MONTH($B110),MIN(AJ$6,DAY(EOMONTH($B110,0))))&lt;$C110)+(DATE(YEAR($B110),MONTH($B110)+1,MIN(AJ$6,DAY(EOMONTH($B110,1))))&gt;=$B110)*(DATE(YEAR($B110),MONTH($B110)+1,MIN(AJ$6,DAY(EOMONTH($B110,1))))&lt;$C110)))</f>
        <v>0</v>
      </c>
      <c r="AK110" s="48" t="n">
        <f aca="false">IF(OR(N(AK$5)=0,AK$6=""),0,AK$5*((DATE(YEAR($B110),MONTH($B110),MIN(AK$6,DAY(EOMONTH($B110,0))))&gt;=$B110)*(DATE(YEAR($B110),MONTH($B110),MIN(AK$6,DAY(EOMONTH($B110,0))))&lt;$C110)+(DATE(YEAR($B110),MONTH($B110)+1,MIN(AK$6,DAY(EOMONTH($B110,1))))&gt;=$B110)*(DATE(YEAR($B110),MONTH($B110)+1,MIN(AK$6,DAY(EOMONTH($B110,1))))&lt;$C110)))</f>
        <v>0</v>
      </c>
      <c r="AL110" s="48" t="n">
        <f aca="false">IF(OR(N(AL$5)=0,AL$6=""),0,AL$5*((DATE(YEAR($B110),MONTH($B110),MIN(AL$6,DAY(EOMONTH($B110,0))))&gt;=$B110)*(DATE(YEAR($B110),MONTH($B110),MIN(AL$6,DAY(EOMONTH($B110,0))))&lt;$C110)+(DATE(YEAR($B110),MONTH($B110)+1,MIN(AL$6,DAY(EOMONTH($B110,1))))&gt;=$B110)*(DATE(YEAR($B110),MONTH($B110)+1,MIN(AL$6,DAY(EOMONTH($B110,1))))&lt;$C110)))</f>
        <v>0</v>
      </c>
      <c r="AM110" s="48" t="n">
        <f aca="false">IF(OR(N(AM$5)=0,AM$6=""),0,AM$5*((DATE(YEAR($B110),MONTH($B110),MIN(AM$6,DAY(EOMONTH($B110,0))))&gt;=$B110)*(DATE(YEAR($B110),MONTH($B110),MIN(AM$6,DAY(EOMONTH($B110,0))))&lt;$C110)+(DATE(YEAR($B110),MONTH($B110)+1,MIN(AM$6,DAY(EOMONTH($B110,1))))&gt;=$B110)*(DATE(YEAR($B110),MONTH($B110)+1,MIN(AM$6,DAY(EOMONTH($B110,1))))&lt;$C110)))</f>
        <v>0</v>
      </c>
      <c r="AN110" s="48" t="n">
        <f aca="false">IF(OR(N(AN$5)=0,AN$6=""),0,AN$5*((DATE(YEAR($B110),MONTH($B110),MIN(AN$6,DAY(EOMONTH($B110,0))))&gt;=$B110)*(DATE(YEAR($B110),MONTH($B110),MIN(AN$6,DAY(EOMONTH($B110,0))))&lt;$C110)+(DATE(YEAR($B110),MONTH($B110)+1,MIN(AN$6,DAY(EOMONTH($B110,1))))&gt;=$B110)*(DATE(YEAR($B110),MONTH($B110)+1,MIN(AN$6,DAY(EOMONTH($B110,1))))&lt;$C110)))</f>
        <v>0</v>
      </c>
      <c r="AO110" s="48" t="n">
        <f aca="false">IF(OR(N(AO$5)=0,AO$6=""),0,AO$5*((DATE(YEAR($B110),MONTH($B110),MIN(AO$6,DAY(EOMONTH($B110,0))))&gt;=$B110)*(DATE(YEAR($B110),MONTH($B110),MIN(AO$6,DAY(EOMONTH($B110,0))))&lt;$C110)+(DATE(YEAR($B110),MONTH($B110)+1,MIN(AO$6,DAY(EOMONTH($B110,1))))&gt;=$B110)*(DATE(YEAR($B110),MONTH($B110)+1,MIN(AO$6,DAY(EOMONTH($B110,1))))&lt;$C110)))</f>
        <v>0</v>
      </c>
      <c r="AP110" s="48" t="n">
        <f aca="false">IF(OR(N(AP$5)=0,AP$6=""),0,AP$5*((DATE(YEAR($B110),MONTH($B110),MIN(AP$6,DAY(EOMONTH($B110,0))))&gt;=$B110)*(DATE(YEAR($B110),MONTH($B110),MIN(AP$6,DAY(EOMONTH($B110,0))))&lt;$C110)+(DATE(YEAR($B110),MONTH($B110)+1,MIN(AP$6,DAY(EOMONTH($B110,1))))&gt;=$B110)*(DATE(YEAR($B110),MONTH($B110)+1,MIN(AP$6,DAY(EOMONTH($B110,1))))&lt;$C110)))</f>
        <v>0</v>
      </c>
      <c r="AQ110" s="48" t="n">
        <f aca="false">IF(OR(N(AQ$5)=0,AQ$6=""),0,AQ$5*((DATE(YEAR($B110),MONTH($B110),MIN(AQ$6,DAY(EOMONTH($B110,0))))&gt;=$B110)*(DATE(YEAR($B110),MONTH($B110),MIN(AQ$6,DAY(EOMONTH($B110,0))))&lt;$C110)+(DATE(YEAR($B110),MONTH($B110)+1,MIN(AQ$6,DAY(EOMONTH($B110,1))))&gt;=$B110)*(DATE(YEAR($B110),MONTH($B110)+1,MIN(AQ$6,DAY(EOMONTH($B110,1))))&lt;$C110)))</f>
        <v>0</v>
      </c>
      <c r="AR110" s="48" t="n">
        <f aca="false">IF(OR(N(AR$5)=0,AR$6=""),0,AR$5*((DATE(YEAR($B110),MONTH($B110),MIN(AR$6,DAY(EOMONTH($B110,0))))&gt;=$B110)*(DATE(YEAR($B110),MONTH($B110),MIN(AR$6,DAY(EOMONTH($B110,0))))&lt;$C110)+(DATE(YEAR($B110),MONTH($B110)+1,MIN(AR$6,DAY(EOMONTH($B110,1))))&gt;=$B110)*(DATE(YEAR($B110),MONTH($B110)+1,MIN(AR$6,DAY(EOMONTH($B110,1))))&lt;$C110)))</f>
        <v>0</v>
      </c>
      <c r="AS110" s="48" t="n">
        <f aca="false">IF(OR(N(AS$5)=0,AS$6=""),0,AS$5*((DATE(YEAR($B110),MONTH($B110),MIN(AS$6,DAY(EOMONTH($B110,0))))&gt;=$B110)*(DATE(YEAR($B110),MONTH($B110),MIN(AS$6,DAY(EOMONTH($B110,0))))&lt;$C110)+(DATE(YEAR($B110),MONTH($B110)+1,MIN(AS$6,DAY(EOMONTH($B110,1))))&gt;=$B110)*(DATE(YEAR($B110),MONTH($B110)+1,MIN(AS$6,DAY(EOMONTH($B110,1))))&lt;$C110)))</f>
        <v>0</v>
      </c>
      <c r="AT110" s="48" t="n">
        <f aca="false">IF(OR(N(AT$5)=0,AT$6=""),0,AT$5*((DATE(YEAR($B110),MONTH($B110),MIN(AT$6,DAY(EOMONTH($B110,0))))&gt;=$B110)*(DATE(YEAR($B110),MONTH($B110),MIN(AT$6,DAY(EOMONTH($B110,0))))&lt;$C110)+(DATE(YEAR($B110),MONTH($B110)+1,MIN(AT$6,DAY(EOMONTH($B110,1))))&gt;=$B110)*(DATE(YEAR($B110),MONTH($B110)+1,MIN(AT$6,DAY(EOMONTH($B110,1))))&lt;$C110)))</f>
        <v>0</v>
      </c>
      <c r="AU110" s="48" t="n">
        <f aca="false">IF(OR(N(AU$5)=0,AU$6=""),0,AU$5*((DATE(YEAR($B110),MONTH($B110),MIN(AU$6,DAY(EOMONTH($B110,0))))&gt;=$B110)*(DATE(YEAR($B110),MONTH($B110),MIN(AU$6,DAY(EOMONTH($B110,0))))&lt;$C110)+(DATE(YEAR($B110),MONTH($B110)+1,MIN(AU$6,DAY(EOMONTH($B110,1))))&gt;=$B110)*(DATE(YEAR($B110),MONTH($B110)+1,MIN(AU$6,DAY(EOMONTH($B110,1))))&lt;$C110)))</f>
        <v>0</v>
      </c>
      <c r="AV110" s="48" t="n">
        <f aca="false">IF(OR(N(AV$5)=0,AV$6=""),0,AV$5*((DATE(YEAR($B110),MONTH($B110),MIN(AV$6,DAY(EOMONTH($B110,0))))&gt;=$B110)*(DATE(YEAR($B110),MONTH($B110),MIN(AV$6,DAY(EOMONTH($B110,0))))&lt;$C110)+(DATE(YEAR($B110),MONTH($B110)+1,MIN(AV$6,DAY(EOMONTH($B110,1))))&gt;=$B110)*(DATE(YEAR($B110),MONTH($B110)+1,MIN(AV$6,DAY(EOMONTH($B110,1))))&lt;$C110)))</f>
        <v>0</v>
      </c>
      <c r="AW110" s="48" t="n">
        <f aca="false">IF(OR(N(AW$5)=0,AW$6=""),0,AW$5*((DATE(YEAR($B110),MONTH($B110),MIN(AW$6,DAY(EOMONTH($B110,0))))&gt;=$B110)*(DATE(YEAR($B110),MONTH($B110),MIN(AW$6,DAY(EOMONTH($B110,0))))&lt;$C110)+(DATE(YEAR($B110),MONTH($B110)+1,MIN(AW$6,DAY(EOMONTH($B110,1))))&gt;=$B110)*(DATE(YEAR($B110),MONTH($B110)+1,MIN(AW$6,DAY(EOMONTH($B110,1))))&lt;$C110)))</f>
        <v>0</v>
      </c>
      <c r="AX110" s="48" t="n">
        <f aca="false">IF(OR(N(AX$5)=0,AX$6=""),0,AX$5*((DATE(YEAR($B110),MONTH($B110),MIN(AX$6,DAY(EOMONTH($B110,0))))&gt;=$B110)*(DATE(YEAR($B110),MONTH($B110),MIN(AX$6,DAY(EOMONTH($B110,0))))&lt;$C110)+(DATE(YEAR($B110),MONTH($B110)+1,MIN(AX$6,DAY(EOMONTH($B110,1))))&gt;=$B110)*(DATE(YEAR($B110),MONTH($B110)+1,MIN(AX$6,DAY(EOMONTH($B110,1))))&lt;$C110)))</f>
        <v>0</v>
      </c>
      <c r="AY110" s="48" t="n">
        <f aca="false">IF(OR(N(AY$5)=0,AY$6=""),0,AY$5*((DATE(YEAR($B110),MONTH($B110),MIN(AY$6,DAY(EOMONTH($B110,0))))&gt;=$B110)*(DATE(YEAR($B110),MONTH($B110),MIN(AY$6,DAY(EOMONTH($B110,0))))&lt;$C110)+(DATE(YEAR($B110),MONTH($B110)+1,MIN(AY$6,DAY(EOMONTH($B110,1))))&gt;=$B110)*(DATE(YEAR($B110),MONTH($B110)+1,MIN(AY$6,DAY(EOMONTH($B110,1))))&lt;$C110)))</f>
        <v>0</v>
      </c>
      <c r="AZ110" s="48" t="n">
        <f aca="false">IF(OR(N(AZ$5)=0,AZ$6=""),0,AZ$5*((DATE(YEAR($B110),MONTH($B110),MIN(AZ$6,DAY(EOMONTH($B110,0))))&gt;=$B110)*(DATE(YEAR($B110),MONTH($B110),MIN(AZ$6,DAY(EOMONTH($B110,0))))&lt;$C110)+(DATE(YEAR($B110),MONTH($B110)+1,MIN(AZ$6,DAY(EOMONTH($B110,1))))&gt;=$B110)*(DATE(YEAR($B110),MONTH($B110)+1,MIN(AZ$6,DAY(EOMONTH($B110,1))))&lt;$C110)))</f>
        <v>0</v>
      </c>
      <c r="BA110" s="48" t="n">
        <f aca="false">IF(OR(N(BA$5)=0,BA$6=""),0,BA$5*((DATE(YEAR($B110),MONTH($B110),MIN(BA$6,DAY(EOMONTH($B110,0))))&gt;=$B110)*(DATE(YEAR($B110),MONTH($B110),MIN(BA$6,DAY(EOMONTH($B110,0))))&lt;$C110)+(DATE(YEAR($B110),MONTH($B110)+1,MIN(BA$6,DAY(EOMONTH($B110,1))))&gt;=$B110)*(DATE(YEAR($B110),MONTH($B110)+1,MIN(BA$6,DAY(EOMONTH($B110,1))))&lt;$C110)))</f>
        <v>0</v>
      </c>
      <c r="BB110" s="48" t="n">
        <f aca="false">IF(OR(N(BB$5)=0,BB$6=""),0,BB$5*((DATE(YEAR($B110),MONTH($B110),MIN(BB$6,DAY(EOMONTH($B110,0))))&gt;=$B110)*(DATE(YEAR($B110),MONTH($B110),MIN(BB$6,DAY(EOMONTH($B110,0))))&lt;$C110)+(DATE(YEAR($B110),MONTH($B110)+1,MIN(BB$6,DAY(EOMONTH($B110,1))))&gt;=$B110)*(DATE(YEAR($B110),MONTH($B110)+1,MIN(BB$6,DAY(EOMONTH($B110,1))))&lt;$C110)))</f>
        <v>0</v>
      </c>
      <c r="BC110" s="48" t="n">
        <f aca="false">IF(OR(N(BC$5)=0,BC$6=""),0,BC$5*((DATE(YEAR($B110),MONTH($B110),MIN(BC$6,DAY(EOMONTH($B110,0))))&gt;=$B110)*(DATE(YEAR($B110),MONTH($B110),MIN(BC$6,DAY(EOMONTH($B110,0))))&lt;$C110)+(DATE(YEAR($B110),MONTH($B110)+1,MIN(BC$6,DAY(EOMONTH($B110,1))))&gt;=$B110)*(DATE(YEAR($B110),MONTH($B110)+1,MIN(BC$6,DAY(EOMONTH($B110,1))))&lt;$C110)))</f>
        <v>0</v>
      </c>
      <c r="BD110" s="48" t="n">
        <f aca="false">IF(OR(N(BD$5)=0,BD$6=""),0,BD$5*((DATE(YEAR($B110),MONTH($B110),MIN(BD$6,DAY(EOMONTH($B110,0))))&gt;=$B110)*(DATE(YEAR($B110),MONTH($B110),MIN(BD$6,DAY(EOMONTH($B110,0))))&lt;$C110)+(DATE(YEAR($B110),MONTH($B110)+1,MIN(BD$6,DAY(EOMONTH($B110,1))))&gt;=$B110)*(DATE(YEAR($B110),MONTH($B110)+1,MIN(BD$6,DAY(EOMONTH($B110,1))))&lt;$C110)))</f>
        <v>0</v>
      </c>
      <c r="BE110" s="48" t="n">
        <f aca="false">IF(OR(N(BE$5)=0,BE$6=""),0,BE$5*((DATE(YEAR($B110),MONTH($B110),MIN(BE$6,DAY(EOMONTH($B110,0))))&gt;=$B110)*(DATE(YEAR($B110),MONTH($B110),MIN(BE$6,DAY(EOMONTH($B110,0))))&lt;$C110)+(DATE(YEAR($B110),MONTH($B110)+1,MIN(BE$6,DAY(EOMONTH($B110,1))))&gt;=$B110)*(DATE(YEAR($B110),MONTH($B110)+1,MIN(BE$6,DAY(EOMONTH($B110,1))))&lt;$C110)))</f>
        <v>0</v>
      </c>
      <c r="BF110" s="48" t="n">
        <f aca="false">IF(OR(N(BF$5)=0,BF$6=""),0,BF$5*((DATE(YEAR($B110),MONTH($B110),MIN(BF$6,DAY(EOMONTH($B110,0))))&gt;=$B110)*(DATE(YEAR($B110),MONTH($B110),MIN(BF$6,DAY(EOMONTH($B110,0))))&lt;$C110)+(DATE(YEAR($B110),MONTH($B110)+1,MIN(BF$6,DAY(EOMONTH($B110,1))))&gt;=$B110)*(DATE(YEAR($B110),MONTH($B110)+1,MIN(BF$6,DAY(EOMONTH($B110,1))))&lt;$C110)))</f>
        <v>0</v>
      </c>
      <c r="BG110" s="48" t="n">
        <f aca="false">IF(OR(N(BG$5)=0,BG$6=""),0,BG$5*((DATE(YEAR($B110),MONTH($B110),MIN(BG$6,DAY(EOMONTH($B110,0))))&gt;=$B110)*(DATE(YEAR($B110),MONTH($B110),MIN(BG$6,DAY(EOMONTH($B110,0))))&lt;$C110)+(DATE(YEAR($B110),MONTH($B110)+1,MIN(BG$6,DAY(EOMONTH($B110,1))))&gt;=$B110)*(DATE(YEAR($B110),MONTH($B110)+1,MIN(BG$6,DAY(EOMONTH($B110,1))))&lt;$C110)))</f>
        <v>0</v>
      </c>
      <c r="BH110" s="48" t="n">
        <f aca="false">IF(OR(N(BH$5)=0,BH$6=""),0,BH$5*((DATE(YEAR($B110),MONTH($B110),MIN(BH$6,DAY(EOMONTH($B110,0))))&gt;=$B110)*(DATE(YEAR($B110),MONTH($B110),MIN(BH$6,DAY(EOMONTH($B110,0))))&lt;$C110)+(DATE(YEAR($B110),MONTH($B110)+1,MIN(BH$6,DAY(EOMONTH($B110,1))))&gt;=$B110)*(DATE(YEAR($B110),MONTH($B110)+1,MIN(BH$6,DAY(EOMONTH($B110,1))))&lt;$C110)))</f>
        <v>0</v>
      </c>
      <c r="BI110" s="48" t="n">
        <f aca="false">IF(OR(N(BI$5)=0,BI$6=""),0,BI$5*((DATE(YEAR($B110),MONTH($B110),MIN(BI$6,DAY(EOMONTH($B110,0))))&gt;=$B110)*(DATE(YEAR($B110),MONTH($B110),MIN(BI$6,DAY(EOMONTH($B110,0))))&lt;$C110)+(DATE(YEAR($B110),MONTH($B110)+1,MIN(BI$6,DAY(EOMONTH($B110,1))))&gt;=$B110)*(DATE(YEAR($B110),MONTH($B110)+1,MIN(BI$6,DAY(EOMONTH($B110,1))))&lt;$C110)))</f>
        <v>0</v>
      </c>
      <c r="BJ110" s="48" t="n">
        <f aca="false">IF(OR(N(BJ$5)=0,BJ$6=""),0,BJ$5*((DATE(YEAR($B110),MONTH($B110),MIN(BJ$6,DAY(EOMONTH($B110,0))))&gt;=$B110)*(DATE(YEAR($B110),MONTH($B110),MIN(BJ$6,DAY(EOMONTH($B110,0))))&lt;$C110)+(DATE(YEAR($B110),MONTH($B110)+1,MIN(BJ$6,DAY(EOMONTH($B110,1))))&gt;=$B110)*(DATE(YEAR($B110),MONTH($B110)+1,MIN(BJ$6,DAY(EOMONTH($B110,1))))&lt;$C110)))</f>
        <v>0</v>
      </c>
      <c r="BK110" s="48" t="n">
        <f aca="false">IF(OR(N(BK$5)=0,BK$6=""),0,BK$5*((DATE(YEAR($B110),MONTH($B110),MIN(BK$6,DAY(EOMONTH($B110,0))))&gt;=$B110)*(DATE(YEAR($B110),MONTH($B110),MIN(BK$6,DAY(EOMONTH($B110,0))))&lt;$C110)+(DATE(YEAR($B110),MONTH($B110)+1,MIN(BK$6,DAY(EOMONTH($B110,1))))&gt;=$B110)*(DATE(YEAR($B110),MONTH($B110)+1,MIN(BK$6,DAY(EOMONTH($B110,1))))&lt;$C110)))</f>
        <v>0</v>
      </c>
      <c r="BL110" s="48" t="n">
        <f aca="false">IF(OR(N(BL$5)=0,BL$6=""),0,BL$5*((DATE(YEAR($B110),MONTH($B110),MIN(BL$6,DAY(EOMONTH($B110,0))))&gt;=$B110)*(DATE(YEAR($B110),MONTH($B110),MIN(BL$6,DAY(EOMONTH($B110,0))))&lt;$C110)+(DATE(YEAR($B110),MONTH($B110)+1,MIN(BL$6,DAY(EOMONTH($B110,1))))&gt;=$B110)*(DATE(YEAR($B110),MONTH($B110)+1,MIN(BL$6,DAY(EOMONTH($B110,1))))&lt;$C110)))</f>
        <v>0</v>
      </c>
      <c r="BM110" s="48" t="n">
        <f aca="false">IF(OR(N(BM$5)=0,BM$6=""),0,BM$5*((DATE(YEAR($B110),MONTH($B110),MIN(BM$6,DAY(EOMONTH($B110,0))))&gt;=$B110)*(DATE(YEAR($B110),MONTH($B110),MIN(BM$6,DAY(EOMONTH($B110,0))))&lt;$C110)+(DATE(YEAR($B110),MONTH($B110)+1,MIN(BM$6,DAY(EOMONTH($B110,1))))&gt;=$B110)*(DATE(YEAR($B110),MONTH($B110)+1,MIN(BM$6,DAY(EOMONTH($B110,1))))&lt;$C110)))</f>
        <v>0</v>
      </c>
      <c r="BN110" s="48" t="n">
        <f aca="false">IF(OR(N(BN$5)=0,BN$6=""),0,BN$5*((DATE(YEAR($B110),MONTH($B110),MIN(BN$6,DAY(EOMONTH($B110,0))))&gt;=$B110)*(DATE(YEAR($B110),MONTH($B110),MIN(BN$6,DAY(EOMONTH($B110,0))))&lt;$C110)+(DATE(YEAR($B110),MONTH($B110)+1,MIN(BN$6,DAY(EOMONTH($B110,1))))&gt;=$B110)*(DATE(YEAR($B110),MONTH($B110)+1,MIN(BN$6,DAY(EOMONTH($B110,1))))&lt;$C110)))</f>
        <v>0</v>
      </c>
      <c r="BO110" s="48" t="n">
        <f aca="false">IF(OR(N(BO$5)=0,BO$6=""),0,BO$5*((DATE(YEAR($B110),MONTH($B110),MIN(BO$6,DAY(EOMONTH($B110,0))))&gt;=$B110)*(DATE(YEAR($B110),MONTH($B110),MIN(BO$6,DAY(EOMONTH($B110,0))))&lt;$C110)+(DATE(YEAR($B110),MONTH($B110)+1,MIN(BO$6,DAY(EOMONTH($B110,1))))&gt;=$B110)*(DATE(YEAR($B110),MONTH($B110)+1,MIN(BO$6,DAY(EOMONTH($B110,1))))&lt;$C110)))</f>
        <v>0</v>
      </c>
      <c r="BP110" s="48" t="n">
        <f aca="false">IF(OR(N(BP$5)=0,BP$6=""),0,BP$5*((DATE(YEAR($B110),MONTH($B110),MIN(BP$6,DAY(EOMONTH($B110,0))))&gt;=$B110)*(DATE(YEAR($B110),MONTH($B110),MIN(BP$6,DAY(EOMONTH($B110,0))))&lt;$C110)+(DATE(YEAR($B110),MONTH($B110)+1,MIN(BP$6,DAY(EOMONTH($B110,1))))&gt;=$B110)*(DATE(YEAR($B110),MONTH($B110)+1,MIN(BP$6,DAY(EOMONTH($B110,1))))&lt;$C110)))</f>
        <v>0</v>
      </c>
      <c r="BQ110" s="48" t="n">
        <f aca="false">IF(OR(N(BQ$5)=0,BQ$6=""),0,BQ$5*((DATE(YEAR($B110),MONTH($B110),MIN(BQ$6,DAY(EOMONTH($B110,0))))&gt;=$B110)*(DATE(YEAR($B110),MONTH($B110),MIN(BQ$6,DAY(EOMONTH($B110,0))))&lt;$C110)+(DATE(YEAR($B110),MONTH($B110)+1,MIN(BQ$6,DAY(EOMONTH($B110,1))))&gt;=$B110)*(DATE(YEAR($B110),MONTH($B110)+1,MIN(BQ$6,DAY(EOMONTH($B110,1))))&lt;$C110)))</f>
        <v>0</v>
      </c>
      <c r="BR110" s="48" t="n">
        <f aca="false">IF(OR(N(BR$5)=0,BR$6=""),0,BR$5*((DATE(YEAR($B110),MONTH($B110),MIN(BR$6,DAY(EOMONTH($B110,0))))&gt;=$B110)*(DATE(YEAR($B110),MONTH($B110),MIN(BR$6,DAY(EOMONTH($B110,0))))&lt;$C110)+(DATE(YEAR($B110),MONTH($B110)+1,MIN(BR$6,DAY(EOMONTH($B110,1))))&gt;=$B110)*(DATE(YEAR($B110),MONTH($B110)+1,MIN(BR$6,DAY(EOMONTH($B110,1))))&lt;$C110)))</f>
        <v>0</v>
      </c>
      <c r="BS110" s="48" t="n">
        <f aca="false">IF(OR(N(BS$5)=0,BS$6=""),0,BS$5*((DATE(YEAR($B110),MONTH($B110),MIN(BS$6,DAY(EOMONTH($B110,0))))&gt;=$B110)*(DATE(YEAR($B110),MONTH($B110),MIN(BS$6,DAY(EOMONTH($B110,0))))&lt;$C110)+(DATE(YEAR($B110),MONTH($B110)+1,MIN(BS$6,DAY(EOMONTH($B110,1))))&gt;=$B110)*(DATE(YEAR($B110),MONTH($B110)+1,MIN(BS$6,DAY(EOMONTH($B110,1))))&lt;$C110)))</f>
        <v>0</v>
      </c>
      <c r="BT110" s="48" t="n">
        <f aca="false">IF(OR(N(BT$5)=0,BT$6=""),0,BT$5*((DATE(YEAR($B110),MONTH($B110),MIN(BT$6,DAY(EOMONTH($B110,0))))&gt;=$B110)*(DATE(YEAR($B110),MONTH($B110),MIN(BT$6,DAY(EOMONTH($B110,0))))&lt;$C110)+(DATE(YEAR($B110),MONTH($B110)+1,MIN(BT$6,DAY(EOMONTH($B110,1))))&gt;=$B110)*(DATE(YEAR($B110),MONTH($B110)+1,MIN(BT$6,DAY(EOMONTH($B110,1))))&lt;$C110)))</f>
        <v>0</v>
      </c>
      <c r="BU110" s="48" t="n">
        <f aca="false">IF(OR(N(BU$5)=0,BU$6=""),0,BU$5*((DATE(YEAR($B110),MONTH($B110),MIN(BU$6,DAY(EOMONTH($B110,0))))&gt;=$B110)*(DATE(YEAR($B110),MONTH($B110),MIN(BU$6,DAY(EOMONTH($B110,0))))&lt;$C110)+(DATE(YEAR($B110),MONTH($B110)+1,MIN(BU$6,DAY(EOMONTH($B110,1))))&gt;=$B110)*(DATE(YEAR($B110),MONTH($B110)+1,MIN(BU$6,DAY(EOMONTH($B110,1))))&lt;$C110)))</f>
        <v>0</v>
      </c>
      <c r="BV110" s="48" t="n">
        <f aca="false">IF(OR(N(BV$5)=0,BV$6=""),0,BV$5*((DATE(YEAR($B110),MONTH($B110),MIN(BV$6,DAY(EOMONTH($B110,0))))&gt;=$B110)*(DATE(YEAR($B110),MONTH($B110),MIN(BV$6,DAY(EOMONTH($B110,0))))&lt;$C110)+(DATE(YEAR($B110),MONTH($B110)+1,MIN(BV$6,DAY(EOMONTH($B110,1))))&gt;=$B110)*(DATE(YEAR($B110),MONTH($B110)+1,MIN(BV$6,DAY(EOMONTH($B110,1))))&lt;$C110)))</f>
        <v>0</v>
      </c>
      <c r="BW110" s="48" t="n">
        <f aca="false">IF(OR(N(BW$5)=0,BW$6=""),0,BW$5*((DATE(YEAR($B110),MONTH($B110),MIN(BW$6,DAY(EOMONTH($B110,0))))&gt;=$B110)*(DATE(YEAR($B110),MONTH($B110),MIN(BW$6,DAY(EOMONTH($B110,0))))&lt;$C110)+(DATE(YEAR($B110),MONTH($B110)+1,MIN(BW$6,DAY(EOMONTH($B110,1))))&gt;=$B110)*(DATE(YEAR($B110),MONTH($B110)+1,MIN(BW$6,DAY(EOMONTH($B110,1))))&lt;$C110)))</f>
        <v>0</v>
      </c>
      <c r="BX110" s="48" t="n">
        <f aca="false">MIN(Z110,(FT109*(1+FT$5/Setup!$C$36)+IF($V110=1,N($F110),0)))</f>
        <v>0</v>
      </c>
      <c r="BY110" s="48" t="n">
        <f aca="false">MIN(AA110,(FU109*(1+FU$5/Setup!$C$36)+IF($V110=2,N($F110),0)))</f>
        <v>0</v>
      </c>
      <c r="BZ110" s="48" t="n">
        <f aca="false">MIN(AB110,(FV109*(1+FV$5/Setup!$C$36)+IF($V110=3,N($F110),0)))</f>
        <v>0</v>
      </c>
      <c r="CA110" s="48" t="n">
        <f aca="false">MIN(AC110,(FW109*(1+FW$5/Setup!$C$36)+IF($V110=4,N($F110),0)))</f>
        <v>0</v>
      </c>
      <c r="CB110" s="48" t="n">
        <f aca="false">MIN(AD110,(FX109*(1+FX$5/Setup!$C$36)+IF($V110=5,N($F110),0)))</f>
        <v>0</v>
      </c>
      <c r="CC110" s="48" t="n">
        <f aca="false">MIN(AE110,(FY109*(1+FY$5/Setup!$C$36)+IF($V110=6,N($F110),0)))</f>
        <v>0</v>
      </c>
      <c r="CD110" s="48" t="n">
        <f aca="false">MIN(AF110,(FZ109*(1+FZ$5/Setup!$C$36)+IF($V110=7,N($F110),0)))</f>
        <v>0</v>
      </c>
      <c r="CE110" s="48" t="n">
        <f aca="false">MIN(AG110,(GA109*(1+GA$5/Setup!$C$36)+IF($V110=8,N($F110),0)))</f>
        <v>0</v>
      </c>
      <c r="CF110" s="48" t="n">
        <f aca="false">MIN(AH110,(GB109*(1+GB$5/Setup!$C$36)+IF($V110=9,N($F110),0)))</f>
        <v>0</v>
      </c>
      <c r="CG110" s="48" t="n">
        <f aca="false">MIN(AI110,(GC109*(1+GC$5/Setup!$C$36)+IF($V110=10,N($F110),0)))</f>
        <v>0</v>
      </c>
      <c r="CH110" s="48" t="n">
        <f aca="false">MIN(AJ110,(GD109*(1+GD$5/Setup!$C$36)+IF($V110=11,N($F110),0)))</f>
        <v>0</v>
      </c>
      <c r="CI110" s="48" t="n">
        <f aca="false">MIN(AK110,(GE109*(1+GE$5/Setup!$C$36)+IF($V110=12,N($F110),0)))</f>
        <v>0</v>
      </c>
      <c r="CJ110" s="48" t="n">
        <f aca="false">MIN(AL110,(GF109*(1+GF$5/Setup!$C$36)+IF($V110=13,N($F110),0)))</f>
        <v>0</v>
      </c>
      <c r="CK110" s="48" t="n">
        <f aca="false">MIN(AM110,(GG109*(1+GG$5/Setup!$C$36)+IF($V110=14,N($F110),0)))</f>
        <v>0</v>
      </c>
      <c r="CL110" s="48" t="n">
        <f aca="false">MIN(AN110,(GH109*(1+GH$5/Setup!$C$36)+IF($V110=15,N($F110),0)))</f>
        <v>0</v>
      </c>
      <c r="CM110" s="48" t="n">
        <f aca="false">MIN(AO110,(GI109*(1+GI$5/Setup!$C$36)+IF($V110=16,N($F110),0)))</f>
        <v>0</v>
      </c>
      <c r="CN110" s="48" t="n">
        <f aca="false">MIN(AP110,(GJ109*(1+GJ$5/Setup!$C$36)+IF($V110=17,N($F110),0)))</f>
        <v>0</v>
      </c>
      <c r="CO110" s="48" t="n">
        <f aca="false">MIN(AQ110,(GK109*(1+GK$5/Setup!$C$36)+IF($V110=18,N($F110),0)))</f>
        <v>0</v>
      </c>
      <c r="CP110" s="48" t="n">
        <f aca="false">MIN(AR110,(GL109*(1+GL$5/Setup!$C$36)+IF($V110=19,N($F110),0)))</f>
        <v>0</v>
      </c>
      <c r="CQ110" s="48" t="n">
        <f aca="false">MIN(AS110,(GM109*(1+GM$5/Setup!$C$36)+IF($V110=20,N($F110),0)))</f>
        <v>0</v>
      </c>
      <c r="CR110" s="48" t="n">
        <f aca="false">MIN(AT110,(GN109*(1+GN$5/Setup!$C$36)+IF($V110=21,N($F110),0)))</f>
        <v>0</v>
      </c>
      <c r="CS110" s="48" t="n">
        <f aca="false">MIN(AU110,(GO109*(1+GO$5/Setup!$C$36)+IF($V110=22,N($F110),0)))</f>
        <v>0</v>
      </c>
      <c r="CT110" s="48" t="n">
        <f aca="false">MIN(AV110,(GP109*(1+GP$5/Setup!$C$36)+IF($V110=23,N($F110),0)))</f>
        <v>0</v>
      </c>
      <c r="CU110" s="48" t="n">
        <f aca="false">MIN(AW110,(GQ109*(1+GQ$5/Setup!$C$36)+IF($V110=24,N($F110),0)))</f>
        <v>0</v>
      </c>
      <c r="CV110" s="48" t="n">
        <f aca="false">MIN(AX110,(GR109*(1+GR$5/Setup!$C$36)+IF($V110=25,N($F110),0)))</f>
        <v>0</v>
      </c>
      <c r="CW110" s="48" t="n">
        <f aca="false">MIN(AY110,(GS109*(1+GS$5/Setup!$C$36)+IF($V110=26,N($F110),0)))</f>
        <v>0</v>
      </c>
      <c r="CX110" s="48" t="n">
        <f aca="false">MIN(AZ110,(GT109*(1+GT$5/Setup!$C$36)+IF($V110=27,N($F110),0)))</f>
        <v>0</v>
      </c>
      <c r="CY110" s="48" t="n">
        <f aca="false">MIN(BA110,(GU109*(1+GU$5/Setup!$C$36)+IF($V110=28,N($F110),0)))</f>
        <v>0</v>
      </c>
      <c r="CZ110" s="48" t="n">
        <f aca="false">MIN(BB110,(GV109*(1+GV$5/Setup!$C$36)+IF($V110=29,N($F110),0)))</f>
        <v>0</v>
      </c>
      <c r="DA110" s="48" t="n">
        <f aca="false">MIN(BC110,(GW109*(1+GW$5/Setup!$C$36)+IF($V110=30,N($F110),0)))</f>
        <v>0</v>
      </c>
      <c r="DB110" s="48" t="n">
        <f aca="false">MIN(BD110,(GX109*(1+GX$5/Setup!$C$36)+IF($V110=31,N($F110),0)))</f>
        <v>0</v>
      </c>
      <c r="DC110" s="48" t="n">
        <f aca="false">MIN(BE110,(GY109*(1+GY$5/Setup!$C$36)+IF($V110=32,N($F110),0)))</f>
        <v>0</v>
      </c>
      <c r="DD110" s="48" t="n">
        <f aca="false">MIN(BF110,(GZ109*(1+GZ$5/Setup!$C$36)+IF($V110=33,N($F110),0)))</f>
        <v>0</v>
      </c>
      <c r="DE110" s="48" t="n">
        <f aca="false">MIN(BG110,(HA109*(1+HA$5/Setup!$C$36)+IF($V110=34,N($F110),0)))</f>
        <v>0</v>
      </c>
      <c r="DF110" s="48" t="n">
        <f aca="false">MIN(BH110,(HB109*(1+HB$5/Setup!$C$36)+IF($V110=35,N($F110),0)))</f>
        <v>0</v>
      </c>
      <c r="DG110" s="48" t="n">
        <f aca="false">MIN(BI110,(HC109*(1+HC$5/Setup!$C$36)+IF($V110=36,N($F110),0)))</f>
        <v>0</v>
      </c>
      <c r="DH110" s="48" t="n">
        <f aca="false">MIN(BJ110,(HD109*(1+HD$5/Setup!$C$36)+IF($V110=37,N($F110),0)))</f>
        <v>0</v>
      </c>
      <c r="DI110" s="48" t="n">
        <f aca="false">MIN(BK110,(HE109*(1+HE$5/Setup!$C$36)+IF($V110=38,N($F110),0)))</f>
        <v>0</v>
      </c>
      <c r="DJ110" s="48" t="n">
        <f aca="false">MIN(BL110,(HF109*(1+HF$5/Setup!$C$36)+IF($V110=39,N($F110),0)))</f>
        <v>0</v>
      </c>
      <c r="DK110" s="48" t="n">
        <f aca="false">MIN(BM110,(HG109*(1+HG$5/Setup!$C$36)+IF($V110=40,N($F110),0)))</f>
        <v>0</v>
      </c>
      <c r="DL110" s="48" t="n">
        <f aca="false">MIN(BN110,(HH109*(1+HH$5/Setup!$C$36)+IF($V110=41,N($F110),0)))</f>
        <v>0</v>
      </c>
      <c r="DM110" s="48" t="n">
        <f aca="false">MIN(BO110,(HI109*(1+HI$5/Setup!$C$36)+IF($V110=42,N($F110),0)))</f>
        <v>0</v>
      </c>
      <c r="DN110" s="48" t="n">
        <f aca="false">MIN(BP110,(HJ109*(1+HJ$5/Setup!$C$36)+IF($V110=43,N($F110),0)))</f>
        <v>0</v>
      </c>
      <c r="DO110" s="48" t="n">
        <f aca="false">MIN(BQ110,(HK109*(1+HK$5/Setup!$C$36)+IF($V110=44,N($F110),0)))</f>
        <v>0</v>
      </c>
      <c r="DP110" s="48" t="n">
        <f aca="false">MIN(BR110,(HL109*(1+HL$5/Setup!$C$36)+IF($V110=45,N($F110),0)))</f>
        <v>0</v>
      </c>
      <c r="DQ110" s="48" t="n">
        <f aca="false">MIN(BS110,(HM109*(1+HM$5/Setup!$C$36)+IF($V110=46,N($F110),0)))</f>
        <v>0</v>
      </c>
      <c r="DR110" s="48" t="n">
        <f aca="false">MIN(BT110,(HN109*(1+HN$5/Setup!$C$36)+IF($V110=47,N($F110),0)))</f>
        <v>0</v>
      </c>
      <c r="DS110" s="48" t="n">
        <f aca="false">MIN(BU110,(HO109*(1+HO$5/Setup!$C$36)+IF($V110=48,N($F110),0)))</f>
        <v>0</v>
      </c>
      <c r="DT110" s="48" t="n">
        <f aca="false">MIN(BV110,(HP109*(1+HP$5/Setup!$C$36)+IF($V110=49,N($F110),0)))</f>
        <v>0</v>
      </c>
      <c r="DU110" s="48" t="n">
        <f aca="false">MIN(BW110,(HQ109*(1+HQ$5/Setup!$C$36)+IF($V110=50,N($F110),0)))</f>
        <v>0</v>
      </c>
      <c r="DV110" s="48" t="n">
        <f aca="false">MIN(MAX((FT109*(1+FT$5/Setup!$C$36)+IF($V110=1,N($F110),0))-BX110,0),MAX($P110-0,0))</f>
        <v>0</v>
      </c>
      <c r="DW110" s="48" t="n">
        <f aca="false">MIN(MAX((FU109*(1+FU$5/Setup!$C$36)+IF($V110=2,N($F110),0))-BY110,0),MAX($P110-SUM(DV110:DV110),0))</f>
        <v>0</v>
      </c>
      <c r="DX110" s="48" t="n">
        <f aca="false">MIN(MAX((FV109*(1+FV$5/Setup!$C$36)+IF($V110=3,N($F110),0))-BZ110,0),MAX($P110-SUM(DV110:DW110),0))</f>
        <v>0</v>
      </c>
      <c r="DY110" s="48" t="n">
        <f aca="false">MIN(MAX((FW109*(1+FW$5/Setup!$C$36)+IF($V110=4,N($F110),0))-CA110,0),MAX($P110-SUM(DV110:DX110),0))</f>
        <v>0</v>
      </c>
      <c r="DZ110" s="48" t="n">
        <f aca="false">MIN(MAX((FX109*(1+FX$5/Setup!$C$36)+IF($V110=5,N($F110),0))-CB110,0),MAX($P110-SUM(DV110:DY110),0))</f>
        <v>0</v>
      </c>
      <c r="EA110" s="48" t="n">
        <f aca="false">MIN(MAX((FY109*(1+FY$5/Setup!$C$36)+IF($V110=6,N($F110),0))-CC110,0),MAX($P110-SUM(DV110:DZ110),0))</f>
        <v>0</v>
      </c>
      <c r="EB110" s="48" t="n">
        <f aca="false">MIN(MAX((FZ109*(1+FZ$5/Setup!$C$36)+IF($V110=7,N($F110),0))-CD110,0),MAX($P110-SUM(DV110:EA110),0))</f>
        <v>0</v>
      </c>
      <c r="EC110" s="48" t="n">
        <f aca="false">MIN(MAX((GA109*(1+GA$5/Setup!$C$36)+IF($V110=8,N($F110),0))-CE110,0),MAX($P110-SUM(DV110:EB110),0))</f>
        <v>0</v>
      </c>
      <c r="ED110" s="48" t="n">
        <f aca="false">MIN(MAX((GB109*(1+GB$5/Setup!$C$36)+IF($V110=9,N($F110),0))-CF110,0),MAX($P110-SUM(DV110:EC110),0))</f>
        <v>0</v>
      </c>
      <c r="EE110" s="48" t="n">
        <f aca="false">MIN(MAX((GC109*(1+GC$5/Setup!$C$36)+IF($V110=10,N($F110),0))-CG110,0),MAX($P110-SUM(DV110:ED110),0))</f>
        <v>0</v>
      </c>
      <c r="EF110" s="48" t="n">
        <f aca="false">MIN(MAX((GD109*(1+GD$5/Setup!$C$36)+IF($V110=11,N($F110),0))-CH110,0),MAX($P110-SUM(DV110:EE110),0))</f>
        <v>0</v>
      </c>
      <c r="EG110" s="48" t="n">
        <f aca="false">MIN(MAX((GE109*(1+GE$5/Setup!$C$36)+IF($V110=12,N($F110),0))-CI110,0),MAX($P110-SUM(DV110:EF110),0))</f>
        <v>0</v>
      </c>
      <c r="EH110" s="48" t="n">
        <f aca="false">MIN(MAX((GF109*(1+GF$5/Setup!$C$36)+IF($V110=13,N($F110),0))-CJ110,0),MAX($P110-SUM(DV110:EG110),0))</f>
        <v>0</v>
      </c>
      <c r="EI110" s="48" t="n">
        <f aca="false">MIN(MAX((GG109*(1+GG$5/Setup!$C$36)+IF($V110=14,N($F110),0))-CK110,0),MAX($P110-SUM(DV110:EH110),0))</f>
        <v>0</v>
      </c>
      <c r="EJ110" s="48" t="n">
        <f aca="false">MIN(MAX((GH109*(1+GH$5/Setup!$C$36)+IF($V110=15,N($F110),0))-CL110,0),MAX($P110-SUM(DV110:EI110),0))</f>
        <v>0</v>
      </c>
      <c r="EK110" s="48" t="n">
        <f aca="false">MIN(MAX((GI109*(1+GI$5/Setup!$C$36)+IF($V110=16,N($F110),0))-CM110,0),MAX($P110-SUM(DV110:EJ110),0))</f>
        <v>0</v>
      </c>
      <c r="EL110" s="48" t="n">
        <f aca="false">MIN(MAX((GJ109*(1+GJ$5/Setup!$C$36)+IF($V110=17,N($F110),0))-CN110,0),MAX($P110-SUM(DV110:EK110),0))</f>
        <v>0</v>
      </c>
      <c r="EM110" s="48" t="n">
        <f aca="false">MIN(MAX((GK109*(1+GK$5/Setup!$C$36)+IF($V110=18,N($F110),0))-CO110,0),MAX($P110-SUM(DV110:EL110),0))</f>
        <v>0</v>
      </c>
      <c r="EN110" s="48" t="n">
        <f aca="false">MIN(MAX((GL109*(1+GL$5/Setup!$C$36)+IF($V110=19,N($F110),0))-CP110,0),MAX($P110-SUM(DV110:EM110),0))</f>
        <v>0</v>
      </c>
      <c r="EO110" s="48" t="n">
        <f aca="false">MIN(MAX((GM109*(1+GM$5/Setup!$C$36)+IF($V110=20,N($F110),0))-CQ110,0),MAX($P110-SUM(DV110:EN110),0))</f>
        <v>0</v>
      </c>
      <c r="EP110" s="48" t="n">
        <f aca="false">MIN(MAX((GN109*(1+GN$5/Setup!$C$36)+IF($V110=21,N($F110),0))-CR110,0),MAX($P110-SUM(DV110:EO110),0))</f>
        <v>0</v>
      </c>
      <c r="EQ110" s="48" t="n">
        <f aca="false">MIN(MAX((GO109*(1+GO$5/Setup!$C$36)+IF($V110=22,N($F110),0))-CS110,0),MAX($P110-SUM(DV110:EP110),0))</f>
        <v>0</v>
      </c>
      <c r="ER110" s="48" t="n">
        <f aca="false">MIN(MAX((GP109*(1+GP$5/Setup!$C$36)+IF($V110=23,N($F110),0))-CT110,0),MAX($P110-SUM(DV110:EQ110),0))</f>
        <v>0</v>
      </c>
      <c r="ES110" s="48" t="n">
        <f aca="false">MIN(MAX((GQ109*(1+GQ$5/Setup!$C$36)+IF($V110=24,N($F110),0))-CU110,0),MAX($P110-SUM(DV110:ER110),0))</f>
        <v>0</v>
      </c>
      <c r="ET110" s="48" t="n">
        <f aca="false">MIN(MAX((GR109*(1+GR$5/Setup!$C$36)+IF($V110=25,N($F110),0))-CV110,0),MAX($P110-SUM(DV110:ES110),0))</f>
        <v>0</v>
      </c>
      <c r="EU110" s="48" t="n">
        <f aca="false">MIN(MAX((GS109*(1+GS$5/Setup!$C$36)+IF($V110=26,N($F110),0))-CW110,0),MAX($P110-SUM(DV110:ET110),0))</f>
        <v>0</v>
      </c>
      <c r="EV110" s="48" t="n">
        <f aca="false">MIN(MAX((GT109*(1+GT$5/Setup!$C$36)+IF($V110=27,N($F110),0))-CX110,0),MAX($P110-SUM(DV110:EU110),0))</f>
        <v>0</v>
      </c>
      <c r="EW110" s="48" t="n">
        <f aca="false">MIN(MAX((GU109*(1+GU$5/Setup!$C$36)+IF($V110=28,N($F110),0))-CY110,0),MAX($P110-SUM(DV110:EV110),0))</f>
        <v>0</v>
      </c>
      <c r="EX110" s="48" t="n">
        <f aca="false">MIN(MAX((GV109*(1+GV$5/Setup!$C$36)+IF($V110=29,N($F110),0))-CZ110,0),MAX($P110-SUM(DV110:EW110),0))</f>
        <v>0</v>
      </c>
      <c r="EY110" s="48" t="n">
        <f aca="false">MIN(MAX((GW109*(1+GW$5/Setup!$C$36)+IF($V110=30,N($F110),0))-DA110,0),MAX($P110-SUM(DV110:EX110),0))</f>
        <v>0</v>
      </c>
      <c r="EZ110" s="48" t="n">
        <f aca="false">MIN(MAX((GX109*(1+GX$5/Setup!$C$36)+IF($V110=31,N($F110),0))-DB110,0),MAX($P110-SUM(DV110:EY110),0))</f>
        <v>0</v>
      </c>
      <c r="FA110" s="48" t="n">
        <f aca="false">MIN(MAX((GY109*(1+GY$5/Setup!$C$36)+IF($V110=32,N($F110),0))-DC110,0),MAX($P110-SUM(DV110:EZ110),0))</f>
        <v>0</v>
      </c>
      <c r="FB110" s="48" t="n">
        <f aca="false">MIN(MAX((GZ109*(1+GZ$5/Setup!$C$36)+IF($V110=33,N($F110),0))-DD110,0),MAX($P110-SUM(DV110:FA110),0))</f>
        <v>0</v>
      </c>
      <c r="FC110" s="48" t="n">
        <f aca="false">MIN(MAX((HA109*(1+HA$5/Setup!$C$36)+IF($V110=34,N($F110),0))-DE110,0),MAX($P110-SUM(DV110:FB110),0))</f>
        <v>0</v>
      </c>
      <c r="FD110" s="48" t="n">
        <f aca="false">MIN(MAX((HB109*(1+HB$5/Setup!$C$36)+IF($V110=35,N($F110),0))-DF110,0),MAX($P110-SUM(DV110:FC110),0))</f>
        <v>0</v>
      </c>
      <c r="FE110" s="48" t="n">
        <f aca="false">MIN(MAX((HC109*(1+HC$5/Setup!$C$36)+IF($V110=36,N($F110),0))-DG110,0),MAX($P110-SUM(DV110:FD110),0))</f>
        <v>0</v>
      </c>
      <c r="FF110" s="48" t="n">
        <f aca="false">MIN(MAX((HD109*(1+HD$5/Setup!$C$36)+IF($V110=37,N($F110),0))-DH110,0),MAX($P110-SUM(DV110:FE110),0))</f>
        <v>0</v>
      </c>
      <c r="FG110" s="48" t="n">
        <f aca="false">MIN(MAX((HE109*(1+HE$5/Setup!$C$36)+IF($V110=38,N($F110),0))-DI110,0),MAX($P110-SUM(DV110:FF110),0))</f>
        <v>0</v>
      </c>
      <c r="FH110" s="48" t="n">
        <f aca="false">MIN(MAX((HF109*(1+HF$5/Setup!$C$36)+IF($V110=39,N($F110),0))-DJ110,0),MAX($P110-SUM(DV110:FG110),0))</f>
        <v>0</v>
      </c>
      <c r="FI110" s="48" t="n">
        <f aca="false">MIN(MAX((HG109*(1+HG$5/Setup!$C$36)+IF($V110=40,N($F110),0))-DK110,0),MAX($P110-SUM(DV110:FH110),0))</f>
        <v>0</v>
      </c>
      <c r="FJ110" s="48" t="n">
        <f aca="false">MIN(MAX((HH109*(1+HH$5/Setup!$C$36)+IF($V110=41,N($F110),0))-DL110,0),MAX($P110-SUM(DV110:FI110),0))</f>
        <v>0</v>
      </c>
      <c r="FK110" s="48" t="n">
        <f aca="false">MIN(MAX((HI109*(1+HI$5/Setup!$C$36)+IF($V110=42,N($F110),0))-DM110,0),MAX($P110-SUM(DV110:FJ110),0))</f>
        <v>0</v>
      </c>
      <c r="FL110" s="48" t="n">
        <f aca="false">MIN(MAX((HJ109*(1+HJ$5/Setup!$C$36)+IF($V110=43,N($F110),0))-DN110,0),MAX($P110-SUM(DV110:FK110),0))</f>
        <v>0</v>
      </c>
      <c r="FM110" s="48" t="n">
        <f aca="false">MIN(MAX((HK109*(1+HK$5/Setup!$C$36)+IF($V110=44,N($F110),0))-DO110,0),MAX($P110-SUM(DV110:FL110),0))</f>
        <v>0</v>
      </c>
      <c r="FN110" s="48" t="n">
        <f aca="false">MIN(MAX((HL109*(1+HL$5/Setup!$C$36)+IF($V110=45,N($F110),0))-DP110,0),MAX($P110-SUM(DV110:FM110),0))</f>
        <v>0</v>
      </c>
      <c r="FO110" s="48" t="n">
        <f aca="false">MIN(MAX((HM109*(1+HM$5/Setup!$C$36)+IF($V110=46,N($F110),0))-DQ110,0),MAX($P110-SUM(DV110:FN110),0))</f>
        <v>0</v>
      </c>
      <c r="FP110" s="48" t="n">
        <f aca="false">MIN(MAX((HN109*(1+HN$5/Setup!$C$36)+IF($V110=47,N($F110),0))-DR110,0),MAX($P110-SUM(DV110:FO110),0))</f>
        <v>0</v>
      </c>
      <c r="FQ110" s="48" t="n">
        <f aca="false">MIN(MAX((HO109*(1+HO$5/Setup!$C$36)+IF($V110=48,N($F110),0))-DS110,0),MAX($P110-SUM(DV110:FP110),0))</f>
        <v>0</v>
      </c>
      <c r="FR110" s="48" t="n">
        <f aca="false">MIN(MAX((HP109*(1+HP$5/Setup!$C$36)+IF($V110=49,N($F110),0))-DT110,0),MAX($P110-SUM(DV110:FQ110),0))</f>
        <v>0</v>
      </c>
      <c r="FS110" s="48" t="n">
        <f aca="false">MIN(MAX((HQ109*(1+HQ$5/Setup!$C$36)+IF($V110=50,N($F110),0))-DU110,0),MAX($P110-SUM(DV110:FR110),0))</f>
        <v>0</v>
      </c>
      <c r="FT110" s="48" t="n">
        <f aca="false">IF((FT109*(1+FT$5/Setup!$C$36)+IF($V110=1,N($F110),0))-BX110-DV110&lt;0.005,0,(FT109*(1+FT$5/Setup!$C$36)+IF($V110=1,N($F110),0))-BX110-DV110)</f>
        <v>0</v>
      </c>
      <c r="FU110" s="48" t="n">
        <f aca="false">IF((FU109*(1+FU$5/Setup!$C$36)+IF($V110=2,N($F110),0))-BY110-DW110&lt;0.005,0,(FU109*(1+FU$5/Setup!$C$36)+IF($V110=2,N($F110),0))-BY110-DW110)</f>
        <v>0</v>
      </c>
      <c r="FV110" s="48" t="n">
        <f aca="false">IF((FV109*(1+FV$5/Setup!$C$36)+IF($V110=3,N($F110),0))-BZ110-DX110&lt;0.005,0,(FV109*(1+FV$5/Setup!$C$36)+IF($V110=3,N($F110),0))-BZ110-DX110)</f>
        <v>0</v>
      </c>
      <c r="FW110" s="48" t="n">
        <f aca="false">IF((FW109*(1+FW$5/Setup!$C$36)+IF($V110=4,N($F110),0))-CA110-DY110&lt;0.005,0,(FW109*(1+FW$5/Setup!$C$36)+IF($V110=4,N($F110),0))-CA110-DY110)</f>
        <v>0</v>
      </c>
      <c r="FX110" s="48" t="n">
        <f aca="false">IF((FX109*(1+FX$5/Setup!$C$36)+IF($V110=5,N($F110),0))-CB110-DZ110&lt;0.005,0,(FX109*(1+FX$5/Setup!$C$36)+IF($V110=5,N($F110),0))-CB110-DZ110)</f>
        <v>0</v>
      </c>
      <c r="FY110" s="48" t="n">
        <f aca="false">IF((FY109*(1+FY$5/Setup!$C$36)+IF($V110=6,N($F110),0))-CC110-EA110&lt;0.005,0,(FY109*(1+FY$5/Setup!$C$36)+IF($V110=6,N($F110),0))-CC110-EA110)</f>
        <v>0</v>
      </c>
      <c r="FZ110" s="48" t="n">
        <f aca="false">IF((FZ109*(1+FZ$5/Setup!$C$36)+IF($V110=7,N($F110),0))-CD110-EB110&lt;0.005,0,(FZ109*(1+FZ$5/Setup!$C$36)+IF($V110=7,N($F110),0))-CD110-EB110)</f>
        <v>0</v>
      </c>
      <c r="GA110" s="48" t="n">
        <f aca="false">IF((GA109*(1+GA$5/Setup!$C$36)+IF($V110=8,N($F110),0))-CE110-EC110&lt;0.005,0,(GA109*(1+GA$5/Setup!$C$36)+IF($V110=8,N($F110),0))-CE110-EC110)</f>
        <v>0</v>
      </c>
      <c r="GB110" s="48" t="n">
        <f aca="false">IF((GB109*(1+GB$5/Setup!$C$36)+IF($V110=9,N($F110),0))-CF110-ED110&lt;0.005,0,(GB109*(1+GB$5/Setup!$C$36)+IF($V110=9,N($F110),0))-CF110-ED110)</f>
        <v>0</v>
      </c>
      <c r="GC110" s="48" t="n">
        <f aca="false">IF((GC109*(1+GC$5/Setup!$C$36)+IF($V110=10,N($F110),0))-CG110-EE110&lt;0.005,0,(GC109*(1+GC$5/Setup!$C$36)+IF($V110=10,N($F110),0))-CG110-EE110)</f>
        <v>0</v>
      </c>
      <c r="GD110" s="48" t="n">
        <f aca="false">IF((GD109*(1+GD$5/Setup!$C$36)+IF($V110=11,N($F110),0))-CH110-EF110&lt;0.005,0,(GD109*(1+GD$5/Setup!$C$36)+IF($V110=11,N($F110),0))-CH110-EF110)</f>
        <v>0</v>
      </c>
      <c r="GE110" s="48" t="n">
        <f aca="false">IF((GE109*(1+GE$5/Setup!$C$36)+IF($V110=12,N($F110),0))-CI110-EG110&lt;0.005,0,(GE109*(1+GE$5/Setup!$C$36)+IF($V110=12,N($F110),0))-CI110-EG110)</f>
        <v>0</v>
      </c>
      <c r="GF110" s="48" t="n">
        <f aca="false">IF((GF109*(1+GF$5/Setup!$C$36)+IF($V110=13,N($F110),0))-CJ110-EH110&lt;0.005,0,(GF109*(1+GF$5/Setup!$C$36)+IF($V110=13,N($F110),0))-CJ110-EH110)</f>
        <v>0</v>
      </c>
      <c r="GG110" s="48" t="n">
        <f aca="false">IF((GG109*(1+GG$5/Setup!$C$36)+IF($V110=14,N($F110),0))-CK110-EI110&lt;0.005,0,(GG109*(1+GG$5/Setup!$C$36)+IF($V110=14,N($F110),0))-CK110-EI110)</f>
        <v>0</v>
      </c>
      <c r="GH110" s="48" t="n">
        <f aca="false">IF((GH109*(1+GH$5/Setup!$C$36)+IF($V110=15,N($F110),0))-CL110-EJ110&lt;0.005,0,(GH109*(1+GH$5/Setup!$C$36)+IF($V110=15,N($F110),0))-CL110-EJ110)</f>
        <v>0</v>
      </c>
      <c r="GI110" s="48" t="n">
        <f aca="false">IF((GI109*(1+GI$5/Setup!$C$36)+IF($V110=16,N($F110),0))-CM110-EK110&lt;0.005,0,(GI109*(1+GI$5/Setup!$C$36)+IF($V110=16,N($F110),0))-CM110-EK110)</f>
        <v>0</v>
      </c>
      <c r="GJ110" s="48" t="n">
        <f aca="false">IF((GJ109*(1+GJ$5/Setup!$C$36)+IF($V110=17,N($F110),0))-CN110-EL110&lt;0.005,0,(GJ109*(1+GJ$5/Setup!$C$36)+IF($V110=17,N($F110),0))-CN110-EL110)</f>
        <v>0</v>
      </c>
      <c r="GK110" s="48" t="n">
        <f aca="false">IF((GK109*(1+GK$5/Setup!$C$36)+IF($V110=18,N($F110),0))-CO110-EM110&lt;0.005,0,(GK109*(1+GK$5/Setup!$C$36)+IF($V110=18,N($F110),0))-CO110-EM110)</f>
        <v>0</v>
      </c>
      <c r="GL110" s="48" t="n">
        <f aca="false">IF((GL109*(1+GL$5/Setup!$C$36)+IF($V110=19,N($F110),0))-CP110-EN110&lt;0.005,0,(GL109*(1+GL$5/Setup!$C$36)+IF($V110=19,N($F110),0))-CP110-EN110)</f>
        <v>0</v>
      </c>
      <c r="GM110" s="48" t="n">
        <f aca="false">IF((GM109*(1+GM$5/Setup!$C$36)+IF($V110=20,N($F110),0))-CQ110-EO110&lt;0.005,0,(GM109*(1+GM$5/Setup!$C$36)+IF($V110=20,N($F110),0))-CQ110-EO110)</f>
        <v>0</v>
      </c>
      <c r="GN110" s="48" t="n">
        <f aca="false">IF((GN109*(1+GN$5/Setup!$C$36)+IF($V110=21,N($F110),0))-CR110-EP110&lt;0.005,0,(GN109*(1+GN$5/Setup!$C$36)+IF($V110=21,N($F110),0))-CR110-EP110)</f>
        <v>0</v>
      </c>
      <c r="GO110" s="48" t="n">
        <f aca="false">IF((GO109*(1+GO$5/Setup!$C$36)+IF($V110=22,N($F110),0))-CS110-EQ110&lt;0.005,0,(GO109*(1+GO$5/Setup!$C$36)+IF($V110=22,N($F110),0))-CS110-EQ110)</f>
        <v>0</v>
      </c>
      <c r="GP110" s="48" t="n">
        <f aca="false">IF((GP109*(1+GP$5/Setup!$C$36)+IF($V110=23,N($F110),0))-CT110-ER110&lt;0.005,0,(GP109*(1+GP$5/Setup!$C$36)+IF($V110=23,N($F110),0))-CT110-ER110)</f>
        <v>0</v>
      </c>
      <c r="GQ110" s="48" t="n">
        <f aca="false">IF((GQ109*(1+GQ$5/Setup!$C$36)+IF($V110=24,N($F110),0))-CU110-ES110&lt;0.005,0,(GQ109*(1+GQ$5/Setup!$C$36)+IF($V110=24,N($F110),0))-CU110-ES110)</f>
        <v>0</v>
      </c>
      <c r="GR110" s="48" t="n">
        <f aca="false">IF((GR109*(1+GR$5/Setup!$C$36)+IF($V110=25,N($F110),0))-CV110-ET110&lt;0.005,0,(GR109*(1+GR$5/Setup!$C$36)+IF($V110=25,N($F110),0))-CV110-ET110)</f>
        <v>0</v>
      </c>
      <c r="GS110" s="48" t="n">
        <f aca="false">IF((GS109*(1+GS$5/Setup!$C$36)+IF($V110=26,N($F110),0))-CW110-EU110&lt;0.005,0,(GS109*(1+GS$5/Setup!$C$36)+IF($V110=26,N($F110),0))-CW110-EU110)</f>
        <v>0</v>
      </c>
      <c r="GT110" s="48" t="n">
        <f aca="false">IF((GT109*(1+GT$5/Setup!$C$36)+IF($V110=27,N($F110),0))-CX110-EV110&lt;0.005,0,(GT109*(1+GT$5/Setup!$C$36)+IF($V110=27,N($F110),0))-CX110-EV110)</f>
        <v>0</v>
      </c>
      <c r="GU110" s="48" t="n">
        <f aca="false">IF((GU109*(1+GU$5/Setup!$C$36)+IF($V110=28,N($F110),0))-CY110-EW110&lt;0.005,0,(GU109*(1+GU$5/Setup!$C$36)+IF($V110=28,N($F110),0))-CY110-EW110)</f>
        <v>0</v>
      </c>
      <c r="GV110" s="48" t="n">
        <f aca="false">IF((GV109*(1+GV$5/Setup!$C$36)+IF($V110=29,N($F110),0))-CZ110-EX110&lt;0.005,0,(GV109*(1+GV$5/Setup!$C$36)+IF($V110=29,N($F110),0))-CZ110-EX110)</f>
        <v>0</v>
      </c>
      <c r="GW110" s="48" t="n">
        <f aca="false">IF((GW109*(1+GW$5/Setup!$C$36)+IF($V110=30,N($F110),0))-DA110-EY110&lt;0.005,0,(GW109*(1+GW$5/Setup!$C$36)+IF($V110=30,N($F110),0))-DA110-EY110)</f>
        <v>0</v>
      </c>
      <c r="GX110" s="48" t="n">
        <f aca="false">IF((GX109*(1+GX$5/Setup!$C$36)+IF($V110=31,N($F110),0))-DB110-EZ110&lt;0.005,0,(GX109*(1+GX$5/Setup!$C$36)+IF($V110=31,N($F110),0))-DB110-EZ110)</f>
        <v>0</v>
      </c>
      <c r="GY110" s="48" t="n">
        <f aca="false">IF((GY109*(1+GY$5/Setup!$C$36)+IF($V110=32,N($F110),0))-DC110-FA110&lt;0.005,0,(GY109*(1+GY$5/Setup!$C$36)+IF($V110=32,N($F110),0))-DC110-FA110)</f>
        <v>0</v>
      </c>
      <c r="GZ110" s="48" t="n">
        <f aca="false">IF((GZ109*(1+GZ$5/Setup!$C$36)+IF($V110=33,N($F110),0))-DD110-FB110&lt;0.005,0,(GZ109*(1+GZ$5/Setup!$C$36)+IF($V110=33,N($F110),0))-DD110-FB110)</f>
        <v>0</v>
      </c>
      <c r="HA110" s="48" t="n">
        <f aca="false">IF((HA109*(1+HA$5/Setup!$C$36)+IF($V110=34,N($F110),0))-DE110-FC110&lt;0.005,0,(HA109*(1+HA$5/Setup!$C$36)+IF($V110=34,N($F110),0))-DE110-FC110)</f>
        <v>0</v>
      </c>
      <c r="HB110" s="48" t="n">
        <f aca="false">IF((HB109*(1+HB$5/Setup!$C$36)+IF($V110=35,N($F110),0))-DF110-FD110&lt;0.005,0,(HB109*(1+HB$5/Setup!$C$36)+IF($V110=35,N($F110),0))-DF110-FD110)</f>
        <v>0</v>
      </c>
      <c r="HC110" s="48" t="n">
        <f aca="false">IF((HC109*(1+HC$5/Setup!$C$36)+IF($V110=36,N($F110),0))-DG110-FE110&lt;0.005,0,(HC109*(1+HC$5/Setup!$C$36)+IF($V110=36,N($F110),0))-DG110-FE110)</f>
        <v>0</v>
      </c>
      <c r="HD110" s="48" t="n">
        <f aca="false">IF((HD109*(1+HD$5/Setup!$C$36)+IF($V110=37,N($F110),0))-DH110-FF110&lt;0.005,0,(HD109*(1+HD$5/Setup!$C$36)+IF($V110=37,N($F110),0))-DH110-FF110)</f>
        <v>0</v>
      </c>
      <c r="HE110" s="48" t="n">
        <f aca="false">IF((HE109*(1+HE$5/Setup!$C$36)+IF($V110=38,N($F110),0))-DI110-FG110&lt;0.005,0,(HE109*(1+HE$5/Setup!$C$36)+IF($V110=38,N($F110),0))-DI110-FG110)</f>
        <v>0</v>
      </c>
      <c r="HF110" s="48" t="n">
        <f aca="false">IF((HF109*(1+HF$5/Setup!$C$36)+IF($V110=39,N($F110),0))-DJ110-FH110&lt;0.005,0,(HF109*(1+HF$5/Setup!$C$36)+IF($V110=39,N($F110),0))-DJ110-FH110)</f>
        <v>0</v>
      </c>
      <c r="HG110" s="48" t="n">
        <f aca="false">IF((HG109*(1+HG$5/Setup!$C$36)+IF($V110=40,N($F110),0))-DK110-FI110&lt;0.005,0,(HG109*(1+HG$5/Setup!$C$36)+IF($V110=40,N($F110),0))-DK110-FI110)</f>
        <v>0</v>
      </c>
      <c r="HH110" s="48" t="n">
        <f aca="false">IF((HH109*(1+HH$5/Setup!$C$36)+IF($V110=41,N($F110),0))-DL110-FJ110&lt;0.005,0,(HH109*(1+HH$5/Setup!$C$36)+IF($V110=41,N($F110),0))-DL110-FJ110)</f>
        <v>0</v>
      </c>
      <c r="HI110" s="48" t="n">
        <f aca="false">IF((HI109*(1+HI$5/Setup!$C$36)+IF($V110=42,N($F110),0))-DM110-FK110&lt;0.005,0,(HI109*(1+HI$5/Setup!$C$36)+IF($V110=42,N($F110),0))-DM110-FK110)</f>
        <v>0</v>
      </c>
      <c r="HJ110" s="48" t="n">
        <f aca="false">IF((HJ109*(1+HJ$5/Setup!$C$36)+IF($V110=43,N($F110),0))-DN110-FL110&lt;0.005,0,(HJ109*(1+HJ$5/Setup!$C$36)+IF($V110=43,N($F110),0))-DN110-FL110)</f>
        <v>0</v>
      </c>
      <c r="HK110" s="48" t="n">
        <f aca="false">IF((HK109*(1+HK$5/Setup!$C$36)+IF($V110=44,N($F110),0))-DO110-FM110&lt;0.005,0,(HK109*(1+HK$5/Setup!$C$36)+IF($V110=44,N($F110),0))-DO110-FM110)</f>
        <v>0</v>
      </c>
      <c r="HL110" s="48" t="n">
        <f aca="false">IF((HL109*(1+HL$5/Setup!$C$36)+IF($V110=45,N($F110),0))-DP110-FN110&lt;0.005,0,(HL109*(1+HL$5/Setup!$C$36)+IF($V110=45,N($F110),0))-DP110-FN110)</f>
        <v>0</v>
      </c>
      <c r="HM110" s="48" t="n">
        <f aca="false">IF((HM109*(1+HM$5/Setup!$C$36)+IF($V110=46,N($F110),0))-DQ110-FO110&lt;0.005,0,(HM109*(1+HM$5/Setup!$C$36)+IF($V110=46,N($F110),0))-DQ110-FO110)</f>
        <v>0</v>
      </c>
      <c r="HN110" s="48" t="n">
        <f aca="false">IF((HN109*(1+HN$5/Setup!$C$36)+IF($V110=47,N($F110),0))-DR110-FP110&lt;0.005,0,(HN109*(1+HN$5/Setup!$C$36)+IF($V110=47,N($F110),0))-DR110-FP110)</f>
        <v>0</v>
      </c>
      <c r="HO110" s="48" t="n">
        <f aca="false">IF((HO109*(1+HO$5/Setup!$C$36)+IF($V110=48,N($F110),0))-DS110-FQ110&lt;0.005,0,(HO109*(1+HO$5/Setup!$C$36)+IF($V110=48,N($F110),0))-DS110-FQ110)</f>
        <v>0</v>
      </c>
      <c r="HP110" s="48" t="n">
        <f aca="false">IF((HP109*(1+HP$5/Setup!$C$36)+IF($V110=49,N($F110),0))-DT110-FR110&lt;0.005,0,(HP109*(1+HP$5/Setup!$C$36)+IF($V110=49,N($F110),0))-DT110-FR110)</f>
        <v>0</v>
      </c>
      <c r="HQ110" s="48" t="n">
        <f aca="false">IF((HQ109*(1+HQ$5/Setup!$C$36)+IF($V110=50,N($F110),0))-DU110-FS110&lt;0.005,0,(HQ109*(1+HQ$5/Setup!$C$36)+IF($V110=50,N($F110),0))-DU110-FS110)</f>
        <v>0</v>
      </c>
    </row>
    <row r="111" customFormat="false" ht="15" hidden="false" customHeight="false" outlineLevel="0" collapsed="false">
      <c r="A111" s="44" t="n">
        <v>103</v>
      </c>
      <c r="B111" s="45" t="n">
        <f aca="false">IF(Setup!$C$7="Every month",EDATE(Setup!$C$8,($A111-1)),IF(Setup!$C$7="Twice a month",DATE(YEAR(Setup!$C$8),MONTH(Setup!$C$8)+INT((($A111-1)+Setup!$C$41)/2),MIN(IF(MOD(($A111-1)+Setup!$C$41,2)=0,Setup!$C$39,Setup!$C$40),DAY(EOMONTH(DATE(YEAR(Setup!$C$8),MONTH(Setup!$C$8)+INT((($A111-1)+Setup!$C$41)/2),1),0)))),Setup!$C$8+($A111-1)*IF(Setup!$C$7="Every week",7,14)))</f>
        <v>47753</v>
      </c>
      <c r="C111" s="45" t="n">
        <f aca="false">IF(Setup!$C$7="Every month",EDATE(Setup!$C$8,$A111),IF(Setup!$C$7="Twice a month",DATE(YEAR(Setup!$C$8),MONTH(Setup!$C$8)+INT(($A111+Setup!$C$41)/2),MIN(IF(MOD($A111+Setup!$C$41,2)=0,Setup!$C$39,Setup!$C$40),DAY(EOMONTH(DATE(YEAR(Setup!$C$8),MONTH(Setup!$C$8)+INT(($A111+Setup!$C$41)/2),1),0)))),Setup!$C$8+$A111*IF(Setup!$C$7="Every week",7,14)))</f>
        <v>47767</v>
      </c>
      <c r="D111" s="46"/>
      <c r="E111" s="47"/>
      <c r="F111" s="47"/>
      <c r="G111" s="47"/>
      <c r="H111" s="47"/>
      <c r="I111" s="48" t="n">
        <f aca="false">N(Setup!$C$11)+N(E111)</f>
        <v>100</v>
      </c>
      <c r="J111" s="48" t="n">
        <f aca="false">MIN(Setup!$C$37,MAX(I111,0))</f>
        <v>9.23076923076923</v>
      </c>
      <c r="K111" s="48" t="n">
        <f aca="false">MIN(MAX(N(Setup!$C$14)-L110,0),MAX(I111-J111,0))</f>
        <v>0</v>
      </c>
      <c r="L111" s="48" t="n">
        <f aca="false">L110+K111-N(G111)</f>
        <v>500</v>
      </c>
      <c r="M111" s="48" t="n">
        <f aca="false">M110+J111-N(H111)</f>
        <v>950.769230769233</v>
      </c>
      <c r="N111" s="48" t="n">
        <f aca="false">SUM(BX111:DU111)</f>
        <v>0</v>
      </c>
      <c r="O111" s="48" t="n">
        <f aca="false">SUM(Z111:BW111)-N111</f>
        <v>25</v>
      </c>
      <c r="P111" s="48" t="n">
        <f aca="false">MAX(I111-J111-K111,0)+O111</f>
        <v>115.769230769231</v>
      </c>
      <c r="Q111" s="48" t="n">
        <f aca="false">SUM(DV111:FS111)</f>
        <v>0</v>
      </c>
      <c r="R111" s="49" t="n">
        <f aca="false">N111+J111+K111+Q111</f>
        <v>9.23076923076923</v>
      </c>
      <c r="S111" s="48" t="n">
        <f aca="false">T111-T110-N(F111)+N111+Q111</f>
        <v>0</v>
      </c>
      <c r="T111" s="49" t="n">
        <f aca="false">SUM(FT111:HQ111)</f>
        <v>0</v>
      </c>
      <c r="U111" s="44" t="str">
        <f aca="false">IF(T110&lt;0.005,"",INDEX(Helpers!$C$2:$C$51,IF(_xlfn.MINIFS($DV$6:$FS$6,DV111:FS111,"&gt;0.005")=0,V111,_xlfn.MINIFS($DV$6:$FS$6,DV111:FS111,"&gt;0.005"))))</f>
        <v/>
      </c>
      <c r="V111" s="44" t="n">
        <f aca="false">IF(_xlfn.MINIFS($FT$6:$HQ$6,FT110:HQ110,"&gt;0.005")=0,1,_xlfn.MINIFS($FT$6:$HQ$6,FT110:HQ110,"&gt;0.005"))</f>
        <v>1</v>
      </c>
      <c r="W111" s="44" t="n">
        <f aca="false">IF(AND(D111&lt;&gt;"Paid",T110&gt;0.005),1,0)</f>
        <v>0</v>
      </c>
      <c r="X111" s="48" t="n">
        <f aca="false">SUMPRODUCT(((Helpers!$G$2:$G$51*(1+(Helpers!$D$2:$D$51+0.000000001)/12)^(($B111-Setup!$C$8)/(365.25/12))-Helpers!$E$2:$E$51*((1+(Helpers!$D$2:$D$51+0.000000001)/12)^(($B111-Setup!$C$8)/(365.25/12))-1)/((Helpers!$D$2:$D$51+0.000000001)/12))&gt;0)*(Helpers!$G$2:$G$51*(1+(Helpers!$D$2:$D$51+0.000000001)/12)^(($B111-Setup!$C$8)/(365.25/12))-Helpers!$E$2:$E$51*((1+(Helpers!$D$2:$D$51+0.000000001)/12)^(($B111-Setup!$C$8)/(365.25/12))-1)/((Helpers!$D$2:$D$51+0.000000001)/12)))</f>
        <v>0</v>
      </c>
      <c r="Y111" s="48"/>
      <c r="Z111" s="48" t="n">
        <f aca="false">IF(OR(N(Z$5)=0,Z$6=""),0,Z$5*((DATE(YEAR($B111),MONTH($B111),MIN(Z$6,DAY(EOMONTH($B111,0))))&gt;=$B111)*(DATE(YEAR($B111),MONTH($B111),MIN(Z$6,DAY(EOMONTH($B111,0))))&lt;$C111)+(DATE(YEAR($B111),MONTH($B111)+1,MIN(Z$6,DAY(EOMONTH($B111,1))))&gt;=$B111)*(DATE(YEAR($B111),MONTH($B111)+1,MIN(Z$6,DAY(EOMONTH($B111,1))))&lt;$C111)))</f>
        <v>25</v>
      </c>
      <c r="AA111" s="48" t="n">
        <f aca="false">IF(OR(N(AA$5)=0,AA$6=""),0,AA$5*((DATE(YEAR($B111),MONTH($B111),MIN(AA$6,DAY(EOMONTH($B111,0))))&gt;=$B111)*(DATE(YEAR($B111),MONTH($B111),MIN(AA$6,DAY(EOMONTH($B111,0))))&lt;$C111)+(DATE(YEAR($B111),MONTH($B111)+1,MIN(AA$6,DAY(EOMONTH($B111,1))))&gt;=$B111)*(DATE(YEAR($B111),MONTH($B111)+1,MIN(AA$6,DAY(EOMONTH($B111,1))))&lt;$C111)))</f>
        <v>0</v>
      </c>
      <c r="AB111" s="48" t="n">
        <f aca="false">IF(OR(N(AB$5)=0,AB$6=""),0,AB$5*((DATE(YEAR($B111),MONTH($B111),MIN(AB$6,DAY(EOMONTH($B111,0))))&gt;=$B111)*(DATE(YEAR($B111),MONTH($B111),MIN(AB$6,DAY(EOMONTH($B111,0))))&lt;$C111)+(DATE(YEAR($B111),MONTH($B111)+1,MIN(AB$6,DAY(EOMONTH($B111,1))))&gt;=$B111)*(DATE(YEAR($B111),MONTH($B111)+1,MIN(AB$6,DAY(EOMONTH($B111,1))))&lt;$C111)))</f>
        <v>0</v>
      </c>
      <c r="AC111" s="48" t="n">
        <f aca="false">IF(OR(N(AC$5)=0,AC$6=""),0,AC$5*((DATE(YEAR($B111),MONTH($B111),MIN(AC$6,DAY(EOMONTH($B111,0))))&gt;=$B111)*(DATE(YEAR($B111),MONTH($B111),MIN(AC$6,DAY(EOMONTH($B111,0))))&lt;$C111)+(DATE(YEAR($B111),MONTH($B111)+1,MIN(AC$6,DAY(EOMONTH($B111,1))))&gt;=$B111)*(DATE(YEAR($B111),MONTH($B111)+1,MIN(AC$6,DAY(EOMONTH($B111,1))))&lt;$C111)))</f>
        <v>0</v>
      </c>
      <c r="AD111" s="48" t="n">
        <f aca="false">IF(OR(N(AD$5)=0,AD$6=""),0,AD$5*((DATE(YEAR($B111),MONTH($B111),MIN(AD$6,DAY(EOMONTH($B111,0))))&gt;=$B111)*(DATE(YEAR($B111),MONTH($B111),MIN(AD$6,DAY(EOMONTH($B111,0))))&lt;$C111)+(DATE(YEAR($B111),MONTH($B111)+1,MIN(AD$6,DAY(EOMONTH($B111,1))))&gt;=$B111)*(DATE(YEAR($B111),MONTH($B111)+1,MIN(AD$6,DAY(EOMONTH($B111,1))))&lt;$C111)))</f>
        <v>0</v>
      </c>
      <c r="AE111" s="48" t="n">
        <f aca="false">IF(OR(N(AE$5)=0,AE$6=""),0,AE$5*((DATE(YEAR($B111),MONTH($B111),MIN(AE$6,DAY(EOMONTH($B111,0))))&gt;=$B111)*(DATE(YEAR($B111),MONTH($B111),MIN(AE$6,DAY(EOMONTH($B111,0))))&lt;$C111)+(DATE(YEAR($B111),MONTH($B111)+1,MIN(AE$6,DAY(EOMONTH($B111,1))))&gt;=$B111)*(DATE(YEAR($B111),MONTH($B111)+1,MIN(AE$6,DAY(EOMONTH($B111,1))))&lt;$C111)))</f>
        <v>0</v>
      </c>
      <c r="AF111" s="48" t="n">
        <f aca="false">IF(OR(N(AF$5)=0,AF$6=""),0,AF$5*((DATE(YEAR($B111),MONTH($B111),MIN(AF$6,DAY(EOMONTH($B111,0))))&gt;=$B111)*(DATE(YEAR($B111),MONTH($B111),MIN(AF$6,DAY(EOMONTH($B111,0))))&lt;$C111)+(DATE(YEAR($B111),MONTH($B111)+1,MIN(AF$6,DAY(EOMONTH($B111,1))))&gt;=$B111)*(DATE(YEAR($B111),MONTH($B111)+1,MIN(AF$6,DAY(EOMONTH($B111,1))))&lt;$C111)))</f>
        <v>0</v>
      </c>
      <c r="AG111" s="48" t="n">
        <f aca="false">IF(OR(N(AG$5)=0,AG$6=""),0,AG$5*((DATE(YEAR($B111),MONTH($B111),MIN(AG$6,DAY(EOMONTH($B111,0))))&gt;=$B111)*(DATE(YEAR($B111),MONTH($B111),MIN(AG$6,DAY(EOMONTH($B111,0))))&lt;$C111)+(DATE(YEAR($B111),MONTH($B111)+1,MIN(AG$6,DAY(EOMONTH($B111,1))))&gt;=$B111)*(DATE(YEAR($B111),MONTH($B111)+1,MIN(AG$6,DAY(EOMONTH($B111,1))))&lt;$C111)))</f>
        <v>0</v>
      </c>
      <c r="AH111" s="48" t="n">
        <f aca="false">IF(OR(N(AH$5)=0,AH$6=""),0,AH$5*((DATE(YEAR($B111),MONTH($B111),MIN(AH$6,DAY(EOMONTH($B111,0))))&gt;=$B111)*(DATE(YEAR($B111),MONTH($B111),MIN(AH$6,DAY(EOMONTH($B111,0))))&lt;$C111)+(DATE(YEAR($B111),MONTH($B111)+1,MIN(AH$6,DAY(EOMONTH($B111,1))))&gt;=$B111)*(DATE(YEAR($B111),MONTH($B111)+1,MIN(AH$6,DAY(EOMONTH($B111,1))))&lt;$C111)))</f>
        <v>0</v>
      </c>
      <c r="AI111" s="48" t="n">
        <f aca="false">IF(OR(N(AI$5)=0,AI$6=""),0,AI$5*((DATE(YEAR($B111),MONTH($B111),MIN(AI$6,DAY(EOMONTH($B111,0))))&gt;=$B111)*(DATE(YEAR($B111),MONTH($B111),MIN(AI$6,DAY(EOMONTH($B111,0))))&lt;$C111)+(DATE(YEAR($B111),MONTH($B111)+1,MIN(AI$6,DAY(EOMONTH($B111,1))))&gt;=$B111)*(DATE(YEAR($B111),MONTH($B111)+1,MIN(AI$6,DAY(EOMONTH($B111,1))))&lt;$C111)))</f>
        <v>0</v>
      </c>
      <c r="AJ111" s="48" t="n">
        <f aca="false">IF(OR(N(AJ$5)=0,AJ$6=""),0,AJ$5*((DATE(YEAR($B111),MONTH($B111),MIN(AJ$6,DAY(EOMONTH($B111,0))))&gt;=$B111)*(DATE(YEAR($B111),MONTH($B111),MIN(AJ$6,DAY(EOMONTH($B111,0))))&lt;$C111)+(DATE(YEAR($B111),MONTH($B111)+1,MIN(AJ$6,DAY(EOMONTH($B111,1))))&gt;=$B111)*(DATE(YEAR($B111),MONTH($B111)+1,MIN(AJ$6,DAY(EOMONTH($B111,1))))&lt;$C111)))</f>
        <v>0</v>
      </c>
      <c r="AK111" s="48" t="n">
        <f aca="false">IF(OR(N(AK$5)=0,AK$6=""),0,AK$5*((DATE(YEAR($B111),MONTH($B111),MIN(AK$6,DAY(EOMONTH($B111,0))))&gt;=$B111)*(DATE(YEAR($B111),MONTH($B111),MIN(AK$6,DAY(EOMONTH($B111,0))))&lt;$C111)+(DATE(YEAR($B111),MONTH($B111)+1,MIN(AK$6,DAY(EOMONTH($B111,1))))&gt;=$B111)*(DATE(YEAR($B111),MONTH($B111)+1,MIN(AK$6,DAY(EOMONTH($B111,1))))&lt;$C111)))</f>
        <v>0</v>
      </c>
      <c r="AL111" s="48" t="n">
        <f aca="false">IF(OR(N(AL$5)=0,AL$6=""),0,AL$5*((DATE(YEAR($B111),MONTH($B111),MIN(AL$6,DAY(EOMONTH($B111,0))))&gt;=$B111)*(DATE(YEAR($B111),MONTH($B111),MIN(AL$6,DAY(EOMONTH($B111,0))))&lt;$C111)+(DATE(YEAR($B111),MONTH($B111)+1,MIN(AL$6,DAY(EOMONTH($B111,1))))&gt;=$B111)*(DATE(YEAR($B111),MONTH($B111)+1,MIN(AL$6,DAY(EOMONTH($B111,1))))&lt;$C111)))</f>
        <v>0</v>
      </c>
      <c r="AM111" s="48" t="n">
        <f aca="false">IF(OR(N(AM$5)=0,AM$6=""),0,AM$5*((DATE(YEAR($B111),MONTH($B111),MIN(AM$6,DAY(EOMONTH($B111,0))))&gt;=$B111)*(DATE(YEAR($B111),MONTH($B111),MIN(AM$6,DAY(EOMONTH($B111,0))))&lt;$C111)+(DATE(YEAR($B111),MONTH($B111)+1,MIN(AM$6,DAY(EOMONTH($B111,1))))&gt;=$B111)*(DATE(YEAR($B111),MONTH($B111)+1,MIN(AM$6,DAY(EOMONTH($B111,1))))&lt;$C111)))</f>
        <v>0</v>
      </c>
      <c r="AN111" s="48" t="n">
        <f aca="false">IF(OR(N(AN$5)=0,AN$6=""),0,AN$5*((DATE(YEAR($B111),MONTH($B111),MIN(AN$6,DAY(EOMONTH($B111,0))))&gt;=$B111)*(DATE(YEAR($B111),MONTH($B111),MIN(AN$6,DAY(EOMONTH($B111,0))))&lt;$C111)+(DATE(YEAR($B111),MONTH($B111)+1,MIN(AN$6,DAY(EOMONTH($B111,1))))&gt;=$B111)*(DATE(YEAR($B111),MONTH($B111)+1,MIN(AN$6,DAY(EOMONTH($B111,1))))&lt;$C111)))</f>
        <v>0</v>
      </c>
      <c r="AO111" s="48" t="n">
        <f aca="false">IF(OR(N(AO$5)=0,AO$6=""),0,AO$5*((DATE(YEAR($B111),MONTH($B111),MIN(AO$6,DAY(EOMONTH($B111,0))))&gt;=$B111)*(DATE(YEAR($B111),MONTH($B111),MIN(AO$6,DAY(EOMONTH($B111,0))))&lt;$C111)+(DATE(YEAR($B111),MONTH($B111)+1,MIN(AO$6,DAY(EOMONTH($B111,1))))&gt;=$B111)*(DATE(YEAR($B111),MONTH($B111)+1,MIN(AO$6,DAY(EOMONTH($B111,1))))&lt;$C111)))</f>
        <v>0</v>
      </c>
      <c r="AP111" s="48" t="n">
        <f aca="false">IF(OR(N(AP$5)=0,AP$6=""),0,AP$5*((DATE(YEAR($B111),MONTH($B111),MIN(AP$6,DAY(EOMONTH($B111,0))))&gt;=$B111)*(DATE(YEAR($B111),MONTH($B111),MIN(AP$6,DAY(EOMONTH($B111,0))))&lt;$C111)+(DATE(YEAR($B111),MONTH($B111)+1,MIN(AP$6,DAY(EOMONTH($B111,1))))&gt;=$B111)*(DATE(YEAR($B111),MONTH($B111)+1,MIN(AP$6,DAY(EOMONTH($B111,1))))&lt;$C111)))</f>
        <v>0</v>
      </c>
      <c r="AQ111" s="48" t="n">
        <f aca="false">IF(OR(N(AQ$5)=0,AQ$6=""),0,AQ$5*((DATE(YEAR($B111),MONTH($B111),MIN(AQ$6,DAY(EOMONTH($B111,0))))&gt;=$B111)*(DATE(YEAR($B111),MONTH($B111),MIN(AQ$6,DAY(EOMONTH($B111,0))))&lt;$C111)+(DATE(YEAR($B111),MONTH($B111)+1,MIN(AQ$6,DAY(EOMONTH($B111,1))))&gt;=$B111)*(DATE(YEAR($B111),MONTH($B111)+1,MIN(AQ$6,DAY(EOMONTH($B111,1))))&lt;$C111)))</f>
        <v>0</v>
      </c>
      <c r="AR111" s="48" t="n">
        <f aca="false">IF(OR(N(AR$5)=0,AR$6=""),0,AR$5*((DATE(YEAR($B111),MONTH($B111),MIN(AR$6,DAY(EOMONTH($B111,0))))&gt;=$B111)*(DATE(YEAR($B111),MONTH($B111),MIN(AR$6,DAY(EOMONTH($B111,0))))&lt;$C111)+(DATE(YEAR($B111),MONTH($B111)+1,MIN(AR$6,DAY(EOMONTH($B111,1))))&gt;=$B111)*(DATE(YEAR($B111),MONTH($B111)+1,MIN(AR$6,DAY(EOMONTH($B111,1))))&lt;$C111)))</f>
        <v>0</v>
      </c>
      <c r="AS111" s="48" t="n">
        <f aca="false">IF(OR(N(AS$5)=0,AS$6=""),0,AS$5*((DATE(YEAR($B111),MONTH($B111),MIN(AS$6,DAY(EOMONTH($B111,0))))&gt;=$B111)*(DATE(YEAR($B111),MONTH($B111),MIN(AS$6,DAY(EOMONTH($B111,0))))&lt;$C111)+(DATE(YEAR($B111),MONTH($B111)+1,MIN(AS$6,DAY(EOMONTH($B111,1))))&gt;=$B111)*(DATE(YEAR($B111),MONTH($B111)+1,MIN(AS$6,DAY(EOMONTH($B111,1))))&lt;$C111)))</f>
        <v>0</v>
      </c>
      <c r="AT111" s="48" t="n">
        <f aca="false">IF(OR(N(AT$5)=0,AT$6=""),0,AT$5*((DATE(YEAR($B111),MONTH($B111),MIN(AT$6,DAY(EOMONTH($B111,0))))&gt;=$B111)*(DATE(YEAR($B111),MONTH($B111),MIN(AT$6,DAY(EOMONTH($B111,0))))&lt;$C111)+(DATE(YEAR($B111),MONTH($B111)+1,MIN(AT$6,DAY(EOMONTH($B111,1))))&gt;=$B111)*(DATE(YEAR($B111),MONTH($B111)+1,MIN(AT$6,DAY(EOMONTH($B111,1))))&lt;$C111)))</f>
        <v>0</v>
      </c>
      <c r="AU111" s="48" t="n">
        <f aca="false">IF(OR(N(AU$5)=0,AU$6=""),0,AU$5*((DATE(YEAR($B111),MONTH($B111),MIN(AU$6,DAY(EOMONTH($B111,0))))&gt;=$B111)*(DATE(YEAR($B111),MONTH($B111),MIN(AU$6,DAY(EOMONTH($B111,0))))&lt;$C111)+(DATE(YEAR($B111),MONTH($B111)+1,MIN(AU$6,DAY(EOMONTH($B111,1))))&gt;=$B111)*(DATE(YEAR($B111),MONTH($B111)+1,MIN(AU$6,DAY(EOMONTH($B111,1))))&lt;$C111)))</f>
        <v>0</v>
      </c>
      <c r="AV111" s="48" t="n">
        <f aca="false">IF(OR(N(AV$5)=0,AV$6=""),0,AV$5*((DATE(YEAR($B111),MONTH($B111),MIN(AV$6,DAY(EOMONTH($B111,0))))&gt;=$B111)*(DATE(YEAR($B111),MONTH($B111),MIN(AV$6,DAY(EOMONTH($B111,0))))&lt;$C111)+(DATE(YEAR($B111),MONTH($B111)+1,MIN(AV$6,DAY(EOMONTH($B111,1))))&gt;=$B111)*(DATE(YEAR($B111),MONTH($B111)+1,MIN(AV$6,DAY(EOMONTH($B111,1))))&lt;$C111)))</f>
        <v>0</v>
      </c>
      <c r="AW111" s="48" t="n">
        <f aca="false">IF(OR(N(AW$5)=0,AW$6=""),0,AW$5*((DATE(YEAR($B111),MONTH($B111),MIN(AW$6,DAY(EOMONTH($B111,0))))&gt;=$B111)*(DATE(YEAR($B111),MONTH($B111),MIN(AW$6,DAY(EOMONTH($B111,0))))&lt;$C111)+(DATE(YEAR($B111),MONTH($B111)+1,MIN(AW$6,DAY(EOMONTH($B111,1))))&gt;=$B111)*(DATE(YEAR($B111),MONTH($B111)+1,MIN(AW$6,DAY(EOMONTH($B111,1))))&lt;$C111)))</f>
        <v>0</v>
      </c>
      <c r="AX111" s="48" t="n">
        <f aca="false">IF(OR(N(AX$5)=0,AX$6=""),0,AX$5*((DATE(YEAR($B111),MONTH($B111),MIN(AX$6,DAY(EOMONTH($B111,0))))&gt;=$B111)*(DATE(YEAR($B111),MONTH($B111),MIN(AX$6,DAY(EOMONTH($B111,0))))&lt;$C111)+(DATE(YEAR($B111),MONTH($B111)+1,MIN(AX$6,DAY(EOMONTH($B111,1))))&gt;=$B111)*(DATE(YEAR($B111),MONTH($B111)+1,MIN(AX$6,DAY(EOMONTH($B111,1))))&lt;$C111)))</f>
        <v>0</v>
      </c>
      <c r="AY111" s="48" t="n">
        <f aca="false">IF(OR(N(AY$5)=0,AY$6=""),0,AY$5*((DATE(YEAR($B111),MONTH($B111),MIN(AY$6,DAY(EOMONTH($B111,0))))&gt;=$B111)*(DATE(YEAR($B111),MONTH($B111),MIN(AY$6,DAY(EOMONTH($B111,0))))&lt;$C111)+(DATE(YEAR($B111),MONTH($B111)+1,MIN(AY$6,DAY(EOMONTH($B111,1))))&gt;=$B111)*(DATE(YEAR($B111),MONTH($B111)+1,MIN(AY$6,DAY(EOMONTH($B111,1))))&lt;$C111)))</f>
        <v>0</v>
      </c>
      <c r="AZ111" s="48" t="n">
        <f aca="false">IF(OR(N(AZ$5)=0,AZ$6=""),0,AZ$5*((DATE(YEAR($B111),MONTH($B111),MIN(AZ$6,DAY(EOMONTH($B111,0))))&gt;=$B111)*(DATE(YEAR($B111),MONTH($B111),MIN(AZ$6,DAY(EOMONTH($B111,0))))&lt;$C111)+(DATE(YEAR($B111),MONTH($B111)+1,MIN(AZ$6,DAY(EOMONTH($B111,1))))&gt;=$B111)*(DATE(YEAR($B111),MONTH($B111)+1,MIN(AZ$6,DAY(EOMONTH($B111,1))))&lt;$C111)))</f>
        <v>0</v>
      </c>
      <c r="BA111" s="48" t="n">
        <f aca="false">IF(OR(N(BA$5)=0,BA$6=""),0,BA$5*((DATE(YEAR($B111),MONTH($B111),MIN(BA$6,DAY(EOMONTH($B111,0))))&gt;=$B111)*(DATE(YEAR($B111),MONTH($B111),MIN(BA$6,DAY(EOMONTH($B111,0))))&lt;$C111)+(DATE(YEAR($B111),MONTH($B111)+1,MIN(BA$6,DAY(EOMONTH($B111,1))))&gt;=$B111)*(DATE(YEAR($B111),MONTH($B111)+1,MIN(BA$6,DAY(EOMONTH($B111,1))))&lt;$C111)))</f>
        <v>0</v>
      </c>
      <c r="BB111" s="48" t="n">
        <f aca="false">IF(OR(N(BB$5)=0,BB$6=""),0,BB$5*((DATE(YEAR($B111),MONTH($B111),MIN(BB$6,DAY(EOMONTH($B111,0))))&gt;=$B111)*(DATE(YEAR($B111),MONTH($B111),MIN(BB$6,DAY(EOMONTH($B111,0))))&lt;$C111)+(DATE(YEAR($B111),MONTH($B111)+1,MIN(BB$6,DAY(EOMONTH($B111,1))))&gt;=$B111)*(DATE(YEAR($B111),MONTH($B111)+1,MIN(BB$6,DAY(EOMONTH($B111,1))))&lt;$C111)))</f>
        <v>0</v>
      </c>
      <c r="BC111" s="48" t="n">
        <f aca="false">IF(OR(N(BC$5)=0,BC$6=""),0,BC$5*((DATE(YEAR($B111),MONTH($B111),MIN(BC$6,DAY(EOMONTH($B111,0))))&gt;=$B111)*(DATE(YEAR($B111),MONTH($B111),MIN(BC$6,DAY(EOMONTH($B111,0))))&lt;$C111)+(DATE(YEAR($B111),MONTH($B111)+1,MIN(BC$6,DAY(EOMONTH($B111,1))))&gt;=$B111)*(DATE(YEAR($B111),MONTH($B111)+1,MIN(BC$6,DAY(EOMONTH($B111,1))))&lt;$C111)))</f>
        <v>0</v>
      </c>
      <c r="BD111" s="48" t="n">
        <f aca="false">IF(OR(N(BD$5)=0,BD$6=""),0,BD$5*((DATE(YEAR($B111),MONTH($B111),MIN(BD$6,DAY(EOMONTH($B111,0))))&gt;=$B111)*(DATE(YEAR($B111),MONTH($B111),MIN(BD$6,DAY(EOMONTH($B111,0))))&lt;$C111)+(DATE(YEAR($B111),MONTH($B111)+1,MIN(BD$6,DAY(EOMONTH($B111,1))))&gt;=$B111)*(DATE(YEAR($B111),MONTH($B111)+1,MIN(BD$6,DAY(EOMONTH($B111,1))))&lt;$C111)))</f>
        <v>0</v>
      </c>
      <c r="BE111" s="48" t="n">
        <f aca="false">IF(OR(N(BE$5)=0,BE$6=""),0,BE$5*((DATE(YEAR($B111),MONTH($B111),MIN(BE$6,DAY(EOMONTH($B111,0))))&gt;=$B111)*(DATE(YEAR($B111),MONTH($B111),MIN(BE$6,DAY(EOMONTH($B111,0))))&lt;$C111)+(DATE(YEAR($B111),MONTH($B111)+1,MIN(BE$6,DAY(EOMONTH($B111,1))))&gt;=$B111)*(DATE(YEAR($B111),MONTH($B111)+1,MIN(BE$6,DAY(EOMONTH($B111,1))))&lt;$C111)))</f>
        <v>0</v>
      </c>
      <c r="BF111" s="48" t="n">
        <f aca="false">IF(OR(N(BF$5)=0,BF$6=""),0,BF$5*((DATE(YEAR($B111),MONTH($B111),MIN(BF$6,DAY(EOMONTH($B111,0))))&gt;=$B111)*(DATE(YEAR($B111),MONTH($B111),MIN(BF$6,DAY(EOMONTH($B111,0))))&lt;$C111)+(DATE(YEAR($B111),MONTH($B111)+1,MIN(BF$6,DAY(EOMONTH($B111,1))))&gt;=$B111)*(DATE(YEAR($B111),MONTH($B111)+1,MIN(BF$6,DAY(EOMONTH($B111,1))))&lt;$C111)))</f>
        <v>0</v>
      </c>
      <c r="BG111" s="48" t="n">
        <f aca="false">IF(OR(N(BG$5)=0,BG$6=""),0,BG$5*((DATE(YEAR($B111),MONTH($B111),MIN(BG$6,DAY(EOMONTH($B111,0))))&gt;=$B111)*(DATE(YEAR($B111),MONTH($B111),MIN(BG$6,DAY(EOMONTH($B111,0))))&lt;$C111)+(DATE(YEAR($B111),MONTH($B111)+1,MIN(BG$6,DAY(EOMONTH($B111,1))))&gt;=$B111)*(DATE(YEAR($B111),MONTH($B111)+1,MIN(BG$6,DAY(EOMONTH($B111,1))))&lt;$C111)))</f>
        <v>0</v>
      </c>
      <c r="BH111" s="48" t="n">
        <f aca="false">IF(OR(N(BH$5)=0,BH$6=""),0,BH$5*((DATE(YEAR($B111),MONTH($B111),MIN(BH$6,DAY(EOMONTH($B111,0))))&gt;=$B111)*(DATE(YEAR($B111),MONTH($B111),MIN(BH$6,DAY(EOMONTH($B111,0))))&lt;$C111)+(DATE(YEAR($B111),MONTH($B111)+1,MIN(BH$6,DAY(EOMONTH($B111,1))))&gt;=$B111)*(DATE(YEAR($B111),MONTH($B111)+1,MIN(BH$6,DAY(EOMONTH($B111,1))))&lt;$C111)))</f>
        <v>0</v>
      </c>
      <c r="BI111" s="48" t="n">
        <f aca="false">IF(OR(N(BI$5)=0,BI$6=""),0,BI$5*((DATE(YEAR($B111),MONTH($B111),MIN(BI$6,DAY(EOMONTH($B111,0))))&gt;=$B111)*(DATE(YEAR($B111),MONTH($B111),MIN(BI$6,DAY(EOMONTH($B111,0))))&lt;$C111)+(DATE(YEAR($B111),MONTH($B111)+1,MIN(BI$6,DAY(EOMONTH($B111,1))))&gt;=$B111)*(DATE(YEAR($B111),MONTH($B111)+1,MIN(BI$6,DAY(EOMONTH($B111,1))))&lt;$C111)))</f>
        <v>0</v>
      </c>
      <c r="BJ111" s="48" t="n">
        <f aca="false">IF(OR(N(BJ$5)=0,BJ$6=""),0,BJ$5*((DATE(YEAR($B111),MONTH($B111),MIN(BJ$6,DAY(EOMONTH($B111,0))))&gt;=$B111)*(DATE(YEAR($B111),MONTH($B111),MIN(BJ$6,DAY(EOMONTH($B111,0))))&lt;$C111)+(DATE(YEAR($B111),MONTH($B111)+1,MIN(BJ$6,DAY(EOMONTH($B111,1))))&gt;=$B111)*(DATE(YEAR($B111),MONTH($B111)+1,MIN(BJ$6,DAY(EOMONTH($B111,1))))&lt;$C111)))</f>
        <v>0</v>
      </c>
      <c r="BK111" s="48" t="n">
        <f aca="false">IF(OR(N(BK$5)=0,BK$6=""),0,BK$5*((DATE(YEAR($B111),MONTH($B111),MIN(BK$6,DAY(EOMONTH($B111,0))))&gt;=$B111)*(DATE(YEAR($B111),MONTH($B111),MIN(BK$6,DAY(EOMONTH($B111,0))))&lt;$C111)+(DATE(YEAR($B111),MONTH($B111)+1,MIN(BK$6,DAY(EOMONTH($B111,1))))&gt;=$B111)*(DATE(YEAR($B111),MONTH($B111)+1,MIN(BK$6,DAY(EOMONTH($B111,1))))&lt;$C111)))</f>
        <v>0</v>
      </c>
      <c r="BL111" s="48" t="n">
        <f aca="false">IF(OR(N(BL$5)=0,BL$6=""),0,BL$5*((DATE(YEAR($B111),MONTH($B111),MIN(BL$6,DAY(EOMONTH($B111,0))))&gt;=$B111)*(DATE(YEAR($B111),MONTH($B111),MIN(BL$6,DAY(EOMONTH($B111,0))))&lt;$C111)+(DATE(YEAR($B111),MONTH($B111)+1,MIN(BL$6,DAY(EOMONTH($B111,1))))&gt;=$B111)*(DATE(YEAR($B111),MONTH($B111)+1,MIN(BL$6,DAY(EOMONTH($B111,1))))&lt;$C111)))</f>
        <v>0</v>
      </c>
      <c r="BM111" s="48" t="n">
        <f aca="false">IF(OR(N(BM$5)=0,BM$6=""),0,BM$5*((DATE(YEAR($B111),MONTH($B111),MIN(BM$6,DAY(EOMONTH($B111,0))))&gt;=$B111)*(DATE(YEAR($B111),MONTH($B111),MIN(BM$6,DAY(EOMONTH($B111,0))))&lt;$C111)+(DATE(YEAR($B111),MONTH($B111)+1,MIN(BM$6,DAY(EOMONTH($B111,1))))&gt;=$B111)*(DATE(YEAR($B111),MONTH($B111)+1,MIN(BM$6,DAY(EOMONTH($B111,1))))&lt;$C111)))</f>
        <v>0</v>
      </c>
      <c r="BN111" s="48" t="n">
        <f aca="false">IF(OR(N(BN$5)=0,BN$6=""),0,BN$5*((DATE(YEAR($B111),MONTH($B111),MIN(BN$6,DAY(EOMONTH($B111,0))))&gt;=$B111)*(DATE(YEAR($B111),MONTH($B111),MIN(BN$6,DAY(EOMONTH($B111,0))))&lt;$C111)+(DATE(YEAR($B111),MONTH($B111)+1,MIN(BN$6,DAY(EOMONTH($B111,1))))&gt;=$B111)*(DATE(YEAR($B111),MONTH($B111)+1,MIN(BN$6,DAY(EOMONTH($B111,1))))&lt;$C111)))</f>
        <v>0</v>
      </c>
      <c r="BO111" s="48" t="n">
        <f aca="false">IF(OR(N(BO$5)=0,BO$6=""),0,BO$5*((DATE(YEAR($B111),MONTH($B111),MIN(BO$6,DAY(EOMONTH($B111,0))))&gt;=$B111)*(DATE(YEAR($B111),MONTH($B111),MIN(BO$6,DAY(EOMONTH($B111,0))))&lt;$C111)+(DATE(YEAR($B111),MONTH($B111)+1,MIN(BO$6,DAY(EOMONTH($B111,1))))&gt;=$B111)*(DATE(YEAR($B111),MONTH($B111)+1,MIN(BO$6,DAY(EOMONTH($B111,1))))&lt;$C111)))</f>
        <v>0</v>
      </c>
      <c r="BP111" s="48" t="n">
        <f aca="false">IF(OR(N(BP$5)=0,BP$6=""),0,BP$5*((DATE(YEAR($B111),MONTH($B111),MIN(BP$6,DAY(EOMONTH($B111,0))))&gt;=$B111)*(DATE(YEAR($B111),MONTH($B111),MIN(BP$6,DAY(EOMONTH($B111,0))))&lt;$C111)+(DATE(YEAR($B111),MONTH($B111)+1,MIN(BP$6,DAY(EOMONTH($B111,1))))&gt;=$B111)*(DATE(YEAR($B111),MONTH($B111)+1,MIN(BP$6,DAY(EOMONTH($B111,1))))&lt;$C111)))</f>
        <v>0</v>
      </c>
      <c r="BQ111" s="48" t="n">
        <f aca="false">IF(OR(N(BQ$5)=0,BQ$6=""),0,BQ$5*((DATE(YEAR($B111),MONTH($B111),MIN(BQ$6,DAY(EOMONTH($B111,0))))&gt;=$B111)*(DATE(YEAR($B111),MONTH($B111),MIN(BQ$6,DAY(EOMONTH($B111,0))))&lt;$C111)+(DATE(YEAR($B111),MONTH($B111)+1,MIN(BQ$6,DAY(EOMONTH($B111,1))))&gt;=$B111)*(DATE(YEAR($B111),MONTH($B111)+1,MIN(BQ$6,DAY(EOMONTH($B111,1))))&lt;$C111)))</f>
        <v>0</v>
      </c>
      <c r="BR111" s="48" t="n">
        <f aca="false">IF(OR(N(BR$5)=0,BR$6=""),0,BR$5*((DATE(YEAR($B111),MONTH($B111),MIN(BR$6,DAY(EOMONTH($B111,0))))&gt;=$B111)*(DATE(YEAR($B111),MONTH($B111),MIN(BR$6,DAY(EOMONTH($B111,0))))&lt;$C111)+(DATE(YEAR($B111),MONTH($B111)+1,MIN(BR$6,DAY(EOMONTH($B111,1))))&gt;=$B111)*(DATE(YEAR($B111),MONTH($B111)+1,MIN(BR$6,DAY(EOMONTH($B111,1))))&lt;$C111)))</f>
        <v>0</v>
      </c>
      <c r="BS111" s="48" t="n">
        <f aca="false">IF(OR(N(BS$5)=0,BS$6=""),0,BS$5*((DATE(YEAR($B111),MONTH($B111),MIN(BS$6,DAY(EOMONTH($B111,0))))&gt;=$B111)*(DATE(YEAR($B111),MONTH($B111),MIN(BS$6,DAY(EOMONTH($B111,0))))&lt;$C111)+(DATE(YEAR($B111),MONTH($B111)+1,MIN(BS$6,DAY(EOMONTH($B111,1))))&gt;=$B111)*(DATE(YEAR($B111),MONTH($B111)+1,MIN(BS$6,DAY(EOMONTH($B111,1))))&lt;$C111)))</f>
        <v>0</v>
      </c>
      <c r="BT111" s="48" t="n">
        <f aca="false">IF(OR(N(BT$5)=0,BT$6=""),0,BT$5*((DATE(YEAR($B111),MONTH($B111),MIN(BT$6,DAY(EOMONTH($B111,0))))&gt;=$B111)*(DATE(YEAR($B111),MONTH($B111),MIN(BT$6,DAY(EOMONTH($B111,0))))&lt;$C111)+(DATE(YEAR($B111),MONTH($B111)+1,MIN(BT$6,DAY(EOMONTH($B111,1))))&gt;=$B111)*(DATE(YEAR($B111),MONTH($B111)+1,MIN(BT$6,DAY(EOMONTH($B111,1))))&lt;$C111)))</f>
        <v>0</v>
      </c>
      <c r="BU111" s="48" t="n">
        <f aca="false">IF(OR(N(BU$5)=0,BU$6=""),0,BU$5*((DATE(YEAR($B111),MONTH($B111),MIN(BU$6,DAY(EOMONTH($B111,0))))&gt;=$B111)*(DATE(YEAR($B111),MONTH($B111),MIN(BU$6,DAY(EOMONTH($B111,0))))&lt;$C111)+(DATE(YEAR($B111),MONTH($B111)+1,MIN(BU$6,DAY(EOMONTH($B111,1))))&gt;=$B111)*(DATE(YEAR($B111),MONTH($B111)+1,MIN(BU$6,DAY(EOMONTH($B111,1))))&lt;$C111)))</f>
        <v>0</v>
      </c>
      <c r="BV111" s="48" t="n">
        <f aca="false">IF(OR(N(BV$5)=0,BV$6=""),0,BV$5*((DATE(YEAR($B111),MONTH($B111),MIN(BV$6,DAY(EOMONTH($B111,0))))&gt;=$B111)*(DATE(YEAR($B111),MONTH($B111),MIN(BV$6,DAY(EOMONTH($B111,0))))&lt;$C111)+(DATE(YEAR($B111),MONTH($B111)+1,MIN(BV$6,DAY(EOMONTH($B111,1))))&gt;=$B111)*(DATE(YEAR($B111),MONTH($B111)+1,MIN(BV$6,DAY(EOMONTH($B111,1))))&lt;$C111)))</f>
        <v>0</v>
      </c>
      <c r="BW111" s="48" t="n">
        <f aca="false">IF(OR(N(BW$5)=0,BW$6=""),0,BW$5*((DATE(YEAR($B111),MONTH($B111),MIN(BW$6,DAY(EOMONTH($B111,0))))&gt;=$B111)*(DATE(YEAR($B111),MONTH($B111),MIN(BW$6,DAY(EOMONTH($B111,0))))&lt;$C111)+(DATE(YEAR($B111),MONTH($B111)+1,MIN(BW$6,DAY(EOMONTH($B111,1))))&gt;=$B111)*(DATE(YEAR($B111),MONTH($B111)+1,MIN(BW$6,DAY(EOMONTH($B111,1))))&lt;$C111)))</f>
        <v>0</v>
      </c>
      <c r="BX111" s="48" t="n">
        <f aca="false">MIN(Z111,(FT110*(1+FT$5/Setup!$C$36)+IF($V111=1,N($F111),0)))</f>
        <v>0</v>
      </c>
      <c r="BY111" s="48" t="n">
        <f aca="false">MIN(AA111,(FU110*(1+FU$5/Setup!$C$36)+IF($V111=2,N($F111),0)))</f>
        <v>0</v>
      </c>
      <c r="BZ111" s="48" t="n">
        <f aca="false">MIN(AB111,(FV110*(1+FV$5/Setup!$C$36)+IF($V111=3,N($F111),0)))</f>
        <v>0</v>
      </c>
      <c r="CA111" s="48" t="n">
        <f aca="false">MIN(AC111,(FW110*(1+FW$5/Setup!$C$36)+IF($V111=4,N($F111),0)))</f>
        <v>0</v>
      </c>
      <c r="CB111" s="48" t="n">
        <f aca="false">MIN(AD111,(FX110*(1+FX$5/Setup!$C$36)+IF($V111=5,N($F111),0)))</f>
        <v>0</v>
      </c>
      <c r="CC111" s="48" t="n">
        <f aca="false">MIN(AE111,(FY110*(1+FY$5/Setup!$C$36)+IF($V111=6,N($F111),0)))</f>
        <v>0</v>
      </c>
      <c r="CD111" s="48" t="n">
        <f aca="false">MIN(AF111,(FZ110*(1+FZ$5/Setup!$C$36)+IF($V111=7,N($F111),0)))</f>
        <v>0</v>
      </c>
      <c r="CE111" s="48" t="n">
        <f aca="false">MIN(AG111,(GA110*(1+GA$5/Setup!$C$36)+IF($V111=8,N($F111),0)))</f>
        <v>0</v>
      </c>
      <c r="CF111" s="48" t="n">
        <f aca="false">MIN(AH111,(GB110*(1+GB$5/Setup!$C$36)+IF($V111=9,N($F111),0)))</f>
        <v>0</v>
      </c>
      <c r="CG111" s="48" t="n">
        <f aca="false">MIN(AI111,(GC110*(1+GC$5/Setup!$C$36)+IF($V111=10,N($F111),0)))</f>
        <v>0</v>
      </c>
      <c r="CH111" s="48" t="n">
        <f aca="false">MIN(AJ111,(GD110*(1+GD$5/Setup!$C$36)+IF($V111=11,N($F111),0)))</f>
        <v>0</v>
      </c>
      <c r="CI111" s="48" t="n">
        <f aca="false">MIN(AK111,(GE110*(1+GE$5/Setup!$C$36)+IF($V111=12,N($F111),0)))</f>
        <v>0</v>
      </c>
      <c r="CJ111" s="48" t="n">
        <f aca="false">MIN(AL111,(GF110*(1+GF$5/Setup!$C$36)+IF($V111=13,N($F111),0)))</f>
        <v>0</v>
      </c>
      <c r="CK111" s="48" t="n">
        <f aca="false">MIN(AM111,(GG110*(1+GG$5/Setup!$C$36)+IF($V111=14,N($F111),0)))</f>
        <v>0</v>
      </c>
      <c r="CL111" s="48" t="n">
        <f aca="false">MIN(AN111,(GH110*(1+GH$5/Setup!$C$36)+IF($V111=15,N($F111),0)))</f>
        <v>0</v>
      </c>
      <c r="CM111" s="48" t="n">
        <f aca="false">MIN(AO111,(GI110*(1+GI$5/Setup!$C$36)+IF($V111=16,N($F111),0)))</f>
        <v>0</v>
      </c>
      <c r="CN111" s="48" t="n">
        <f aca="false">MIN(AP111,(GJ110*(1+GJ$5/Setup!$C$36)+IF($V111=17,N($F111),0)))</f>
        <v>0</v>
      </c>
      <c r="CO111" s="48" t="n">
        <f aca="false">MIN(AQ111,(GK110*(1+GK$5/Setup!$C$36)+IF($V111=18,N($F111),0)))</f>
        <v>0</v>
      </c>
      <c r="CP111" s="48" t="n">
        <f aca="false">MIN(AR111,(GL110*(1+GL$5/Setup!$C$36)+IF($V111=19,N($F111),0)))</f>
        <v>0</v>
      </c>
      <c r="CQ111" s="48" t="n">
        <f aca="false">MIN(AS111,(GM110*(1+GM$5/Setup!$C$36)+IF($V111=20,N($F111),0)))</f>
        <v>0</v>
      </c>
      <c r="CR111" s="48" t="n">
        <f aca="false">MIN(AT111,(GN110*(1+GN$5/Setup!$C$36)+IF($V111=21,N($F111),0)))</f>
        <v>0</v>
      </c>
      <c r="CS111" s="48" t="n">
        <f aca="false">MIN(AU111,(GO110*(1+GO$5/Setup!$C$36)+IF($V111=22,N($F111),0)))</f>
        <v>0</v>
      </c>
      <c r="CT111" s="48" t="n">
        <f aca="false">MIN(AV111,(GP110*(1+GP$5/Setup!$C$36)+IF($V111=23,N($F111),0)))</f>
        <v>0</v>
      </c>
      <c r="CU111" s="48" t="n">
        <f aca="false">MIN(AW111,(GQ110*(1+GQ$5/Setup!$C$36)+IF($V111=24,N($F111),0)))</f>
        <v>0</v>
      </c>
      <c r="CV111" s="48" t="n">
        <f aca="false">MIN(AX111,(GR110*(1+GR$5/Setup!$C$36)+IF($V111=25,N($F111),0)))</f>
        <v>0</v>
      </c>
      <c r="CW111" s="48" t="n">
        <f aca="false">MIN(AY111,(GS110*(1+GS$5/Setup!$C$36)+IF($V111=26,N($F111),0)))</f>
        <v>0</v>
      </c>
      <c r="CX111" s="48" t="n">
        <f aca="false">MIN(AZ111,(GT110*(1+GT$5/Setup!$C$36)+IF($V111=27,N($F111),0)))</f>
        <v>0</v>
      </c>
      <c r="CY111" s="48" t="n">
        <f aca="false">MIN(BA111,(GU110*(1+GU$5/Setup!$C$36)+IF($V111=28,N($F111),0)))</f>
        <v>0</v>
      </c>
      <c r="CZ111" s="48" t="n">
        <f aca="false">MIN(BB111,(GV110*(1+GV$5/Setup!$C$36)+IF($V111=29,N($F111),0)))</f>
        <v>0</v>
      </c>
      <c r="DA111" s="48" t="n">
        <f aca="false">MIN(BC111,(GW110*(1+GW$5/Setup!$C$36)+IF($V111=30,N($F111),0)))</f>
        <v>0</v>
      </c>
      <c r="DB111" s="48" t="n">
        <f aca="false">MIN(BD111,(GX110*(1+GX$5/Setup!$C$36)+IF($V111=31,N($F111),0)))</f>
        <v>0</v>
      </c>
      <c r="DC111" s="48" t="n">
        <f aca="false">MIN(BE111,(GY110*(1+GY$5/Setup!$C$36)+IF($V111=32,N($F111),0)))</f>
        <v>0</v>
      </c>
      <c r="DD111" s="48" t="n">
        <f aca="false">MIN(BF111,(GZ110*(1+GZ$5/Setup!$C$36)+IF($V111=33,N($F111),0)))</f>
        <v>0</v>
      </c>
      <c r="DE111" s="48" t="n">
        <f aca="false">MIN(BG111,(HA110*(1+HA$5/Setup!$C$36)+IF($V111=34,N($F111),0)))</f>
        <v>0</v>
      </c>
      <c r="DF111" s="48" t="n">
        <f aca="false">MIN(BH111,(HB110*(1+HB$5/Setup!$C$36)+IF($V111=35,N($F111),0)))</f>
        <v>0</v>
      </c>
      <c r="DG111" s="48" t="n">
        <f aca="false">MIN(BI111,(HC110*(1+HC$5/Setup!$C$36)+IF($V111=36,N($F111),0)))</f>
        <v>0</v>
      </c>
      <c r="DH111" s="48" t="n">
        <f aca="false">MIN(BJ111,(HD110*(1+HD$5/Setup!$C$36)+IF($V111=37,N($F111),0)))</f>
        <v>0</v>
      </c>
      <c r="DI111" s="48" t="n">
        <f aca="false">MIN(BK111,(HE110*(1+HE$5/Setup!$C$36)+IF($V111=38,N($F111),0)))</f>
        <v>0</v>
      </c>
      <c r="DJ111" s="48" t="n">
        <f aca="false">MIN(BL111,(HF110*(1+HF$5/Setup!$C$36)+IF($V111=39,N($F111),0)))</f>
        <v>0</v>
      </c>
      <c r="DK111" s="48" t="n">
        <f aca="false">MIN(BM111,(HG110*(1+HG$5/Setup!$C$36)+IF($V111=40,N($F111),0)))</f>
        <v>0</v>
      </c>
      <c r="DL111" s="48" t="n">
        <f aca="false">MIN(BN111,(HH110*(1+HH$5/Setup!$C$36)+IF($V111=41,N($F111),0)))</f>
        <v>0</v>
      </c>
      <c r="DM111" s="48" t="n">
        <f aca="false">MIN(BO111,(HI110*(1+HI$5/Setup!$C$36)+IF($V111=42,N($F111),0)))</f>
        <v>0</v>
      </c>
      <c r="DN111" s="48" t="n">
        <f aca="false">MIN(BP111,(HJ110*(1+HJ$5/Setup!$C$36)+IF($V111=43,N($F111),0)))</f>
        <v>0</v>
      </c>
      <c r="DO111" s="48" t="n">
        <f aca="false">MIN(BQ111,(HK110*(1+HK$5/Setup!$C$36)+IF($V111=44,N($F111),0)))</f>
        <v>0</v>
      </c>
      <c r="DP111" s="48" t="n">
        <f aca="false">MIN(BR111,(HL110*(1+HL$5/Setup!$C$36)+IF($V111=45,N($F111),0)))</f>
        <v>0</v>
      </c>
      <c r="DQ111" s="48" t="n">
        <f aca="false">MIN(BS111,(HM110*(1+HM$5/Setup!$C$36)+IF($V111=46,N($F111),0)))</f>
        <v>0</v>
      </c>
      <c r="DR111" s="48" t="n">
        <f aca="false">MIN(BT111,(HN110*(1+HN$5/Setup!$C$36)+IF($V111=47,N($F111),0)))</f>
        <v>0</v>
      </c>
      <c r="DS111" s="48" t="n">
        <f aca="false">MIN(BU111,(HO110*(1+HO$5/Setup!$C$36)+IF($V111=48,N($F111),0)))</f>
        <v>0</v>
      </c>
      <c r="DT111" s="48" t="n">
        <f aca="false">MIN(BV111,(HP110*(1+HP$5/Setup!$C$36)+IF($V111=49,N($F111),0)))</f>
        <v>0</v>
      </c>
      <c r="DU111" s="48" t="n">
        <f aca="false">MIN(BW111,(HQ110*(1+HQ$5/Setup!$C$36)+IF($V111=50,N($F111),0)))</f>
        <v>0</v>
      </c>
      <c r="DV111" s="48" t="n">
        <f aca="false">MIN(MAX((FT110*(1+FT$5/Setup!$C$36)+IF($V111=1,N($F111),0))-BX111,0),MAX($P111-0,0))</f>
        <v>0</v>
      </c>
      <c r="DW111" s="48" t="n">
        <f aca="false">MIN(MAX((FU110*(1+FU$5/Setup!$C$36)+IF($V111=2,N($F111),0))-BY111,0),MAX($P111-SUM(DV111:DV111),0))</f>
        <v>0</v>
      </c>
      <c r="DX111" s="48" t="n">
        <f aca="false">MIN(MAX((FV110*(1+FV$5/Setup!$C$36)+IF($V111=3,N($F111),0))-BZ111,0),MAX($P111-SUM(DV111:DW111),0))</f>
        <v>0</v>
      </c>
      <c r="DY111" s="48" t="n">
        <f aca="false">MIN(MAX((FW110*(1+FW$5/Setup!$C$36)+IF($V111=4,N($F111),0))-CA111,0),MAX($P111-SUM(DV111:DX111),0))</f>
        <v>0</v>
      </c>
      <c r="DZ111" s="48" t="n">
        <f aca="false">MIN(MAX((FX110*(1+FX$5/Setup!$C$36)+IF($V111=5,N($F111),0))-CB111,0),MAX($P111-SUM(DV111:DY111),0))</f>
        <v>0</v>
      </c>
      <c r="EA111" s="48" t="n">
        <f aca="false">MIN(MAX((FY110*(1+FY$5/Setup!$C$36)+IF($V111=6,N($F111),0))-CC111,0),MAX($P111-SUM(DV111:DZ111),0))</f>
        <v>0</v>
      </c>
      <c r="EB111" s="48" t="n">
        <f aca="false">MIN(MAX((FZ110*(1+FZ$5/Setup!$C$36)+IF($V111=7,N($F111),0))-CD111,0),MAX($P111-SUM(DV111:EA111),0))</f>
        <v>0</v>
      </c>
      <c r="EC111" s="48" t="n">
        <f aca="false">MIN(MAX((GA110*(1+GA$5/Setup!$C$36)+IF($V111=8,N($F111),0))-CE111,0),MAX($P111-SUM(DV111:EB111),0))</f>
        <v>0</v>
      </c>
      <c r="ED111" s="48" t="n">
        <f aca="false">MIN(MAX((GB110*(1+GB$5/Setup!$C$36)+IF($V111=9,N($F111),0))-CF111,0),MAX($P111-SUM(DV111:EC111),0))</f>
        <v>0</v>
      </c>
      <c r="EE111" s="48" t="n">
        <f aca="false">MIN(MAX((GC110*(1+GC$5/Setup!$C$36)+IF($V111=10,N($F111),0))-CG111,0),MAX($P111-SUM(DV111:ED111),0))</f>
        <v>0</v>
      </c>
      <c r="EF111" s="48" t="n">
        <f aca="false">MIN(MAX((GD110*(1+GD$5/Setup!$C$36)+IF($V111=11,N($F111),0))-CH111,0),MAX($P111-SUM(DV111:EE111),0))</f>
        <v>0</v>
      </c>
      <c r="EG111" s="48" t="n">
        <f aca="false">MIN(MAX((GE110*(1+GE$5/Setup!$C$36)+IF($V111=12,N($F111),0))-CI111,0),MAX($P111-SUM(DV111:EF111),0))</f>
        <v>0</v>
      </c>
      <c r="EH111" s="48" t="n">
        <f aca="false">MIN(MAX((GF110*(1+GF$5/Setup!$C$36)+IF($V111=13,N($F111),0))-CJ111,0),MAX($P111-SUM(DV111:EG111),0))</f>
        <v>0</v>
      </c>
      <c r="EI111" s="48" t="n">
        <f aca="false">MIN(MAX((GG110*(1+GG$5/Setup!$C$36)+IF($V111=14,N($F111),0))-CK111,0),MAX($P111-SUM(DV111:EH111),0))</f>
        <v>0</v>
      </c>
      <c r="EJ111" s="48" t="n">
        <f aca="false">MIN(MAX((GH110*(1+GH$5/Setup!$C$36)+IF($V111=15,N($F111),0))-CL111,0),MAX($P111-SUM(DV111:EI111),0))</f>
        <v>0</v>
      </c>
      <c r="EK111" s="48" t="n">
        <f aca="false">MIN(MAX((GI110*(1+GI$5/Setup!$C$36)+IF($V111=16,N($F111),0))-CM111,0),MAX($P111-SUM(DV111:EJ111),0))</f>
        <v>0</v>
      </c>
      <c r="EL111" s="48" t="n">
        <f aca="false">MIN(MAX((GJ110*(1+GJ$5/Setup!$C$36)+IF($V111=17,N($F111),0))-CN111,0),MAX($P111-SUM(DV111:EK111),0))</f>
        <v>0</v>
      </c>
      <c r="EM111" s="48" t="n">
        <f aca="false">MIN(MAX((GK110*(1+GK$5/Setup!$C$36)+IF($V111=18,N($F111),0))-CO111,0),MAX($P111-SUM(DV111:EL111),0))</f>
        <v>0</v>
      </c>
      <c r="EN111" s="48" t="n">
        <f aca="false">MIN(MAX((GL110*(1+GL$5/Setup!$C$36)+IF($V111=19,N($F111),0))-CP111,0),MAX($P111-SUM(DV111:EM111),0))</f>
        <v>0</v>
      </c>
      <c r="EO111" s="48" t="n">
        <f aca="false">MIN(MAX((GM110*(1+GM$5/Setup!$C$36)+IF($V111=20,N($F111),0))-CQ111,0),MAX($P111-SUM(DV111:EN111),0))</f>
        <v>0</v>
      </c>
      <c r="EP111" s="48" t="n">
        <f aca="false">MIN(MAX((GN110*(1+GN$5/Setup!$C$36)+IF($V111=21,N($F111),0))-CR111,0),MAX($P111-SUM(DV111:EO111),0))</f>
        <v>0</v>
      </c>
      <c r="EQ111" s="48" t="n">
        <f aca="false">MIN(MAX((GO110*(1+GO$5/Setup!$C$36)+IF($V111=22,N($F111),0))-CS111,0),MAX($P111-SUM(DV111:EP111),0))</f>
        <v>0</v>
      </c>
      <c r="ER111" s="48" t="n">
        <f aca="false">MIN(MAX((GP110*(1+GP$5/Setup!$C$36)+IF($V111=23,N($F111),0))-CT111,0),MAX($P111-SUM(DV111:EQ111),0))</f>
        <v>0</v>
      </c>
      <c r="ES111" s="48" t="n">
        <f aca="false">MIN(MAX((GQ110*(1+GQ$5/Setup!$C$36)+IF($V111=24,N($F111),0))-CU111,0),MAX($P111-SUM(DV111:ER111),0))</f>
        <v>0</v>
      </c>
      <c r="ET111" s="48" t="n">
        <f aca="false">MIN(MAX((GR110*(1+GR$5/Setup!$C$36)+IF($V111=25,N($F111),0))-CV111,0),MAX($P111-SUM(DV111:ES111),0))</f>
        <v>0</v>
      </c>
      <c r="EU111" s="48" t="n">
        <f aca="false">MIN(MAX((GS110*(1+GS$5/Setup!$C$36)+IF($V111=26,N($F111),0))-CW111,0),MAX($P111-SUM(DV111:ET111),0))</f>
        <v>0</v>
      </c>
      <c r="EV111" s="48" t="n">
        <f aca="false">MIN(MAX((GT110*(1+GT$5/Setup!$C$36)+IF($V111=27,N($F111),0))-CX111,0),MAX($P111-SUM(DV111:EU111),0))</f>
        <v>0</v>
      </c>
      <c r="EW111" s="48" t="n">
        <f aca="false">MIN(MAX((GU110*(1+GU$5/Setup!$C$36)+IF($V111=28,N($F111),0))-CY111,0),MAX($P111-SUM(DV111:EV111),0))</f>
        <v>0</v>
      </c>
      <c r="EX111" s="48" t="n">
        <f aca="false">MIN(MAX((GV110*(1+GV$5/Setup!$C$36)+IF($V111=29,N($F111),0))-CZ111,0),MAX($P111-SUM(DV111:EW111),0))</f>
        <v>0</v>
      </c>
      <c r="EY111" s="48" t="n">
        <f aca="false">MIN(MAX((GW110*(1+GW$5/Setup!$C$36)+IF($V111=30,N($F111),0))-DA111,0),MAX($P111-SUM(DV111:EX111),0))</f>
        <v>0</v>
      </c>
      <c r="EZ111" s="48" t="n">
        <f aca="false">MIN(MAX((GX110*(1+GX$5/Setup!$C$36)+IF($V111=31,N($F111),0))-DB111,0),MAX($P111-SUM(DV111:EY111),0))</f>
        <v>0</v>
      </c>
      <c r="FA111" s="48" t="n">
        <f aca="false">MIN(MAX((GY110*(1+GY$5/Setup!$C$36)+IF($V111=32,N($F111),0))-DC111,0),MAX($P111-SUM(DV111:EZ111),0))</f>
        <v>0</v>
      </c>
      <c r="FB111" s="48" t="n">
        <f aca="false">MIN(MAX((GZ110*(1+GZ$5/Setup!$C$36)+IF($V111=33,N($F111),0))-DD111,0),MAX($P111-SUM(DV111:FA111),0))</f>
        <v>0</v>
      </c>
      <c r="FC111" s="48" t="n">
        <f aca="false">MIN(MAX((HA110*(1+HA$5/Setup!$C$36)+IF($V111=34,N($F111),0))-DE111,0),MAX($P111-SUM(DV111:FB111),0))</f>
        <v>0</v>
      </c>
      <c r="FD111" s="48" t="n">
        <f aca="false">MIN(MAX((HB110*(1+HB$5/Setup!$C$36)+IF($V111=35,N($F111),0))-DF111,0),MAX($P111-SUM(DV111:FC111),0))</f>
        <v>0</v>
      </c>
      <c r="FE111" s="48" t="n">
        <f aca="false">MIN(MAX((HC110*(1+HC$5/Setup!$C$36)+IF($V111=36,N($F111),0))-DG111,0),MAX($P111-SUM(DV111:FD111),0))</f>
        <v>0</v>
      </c>
      <c r="FF111" s="48" t="n">
        <f aca="false">MIN(MAX((HD110*(1+HD$5/Setup!$C$36)+IF($V111=37,N($F111),0))-DH111,0),MAX($P111-SUM(DV111:FE111),0))</f>
        <v>0</v>
      </c>
      <c r="FG111" s="48" t="n">
        <f aca="false">MIN(MAX((HE110*(1+HE$5/Setup!$C$36)+IF($V111=38,N($F111),0))-DI111,0),MAX($P111-SUM(DV111:FF111),0))</f>
        <v>0</v>
      </c>
      <c r="FH111" s="48" t="n">
        <f aca="false">MIN(MAX((HF110*(1+HF$5/Setup!$C$36)+IF($V111=39,N($F111),0))-DJ111,0),MAX($P111-SUM(DV111:FG111),0))</f>
        <v>0</v>
      </c>
      <c r="FI111" s="48" t="n">
        <f aca="false">MIN(MAX((HG110*(1+HG$5/Setup!$C$36)+IF($V111=40,N($F111),0))-DK111,0),MAX($P111-SUM(DV111:FH111),0))</f>
        <v>0</v>
      </c>
      <c r="FJ111" s="48" t="n">
        <f aca="false">MIN(MAX((HH110*(1+HH$5/Setup!$C$36)+IF($V111=41,N($F111),0))-DL111,0),MAX($P111-SUM(DV111:FI111),0))</f>
        <v>0</v>
      </c>
      <c r="FK111" s="48" t="n">
        <f aca="false">MIN(MAX((HI110*(1+HI$5/Setup!$C$36)+IF($V111=42,N($F111),0))-DM111,0),MAX($P111-SUM(DV111:FJ111),0))</f>
        <v>0</v>
      </c>
      <c r="FL111" s="48" t="n">
        <f aca="false">MIN(MAX((HJ110*(1+HJ$5/Setup!$C$36)+IF($V111=43,N($F111),0))-DN111,0),MAX($P111-SUM(DV111:FK111),0))</f>
        <v>0</v>
      </c>
      <c r="FM111" s="48" t="n">
        <f aca="false">MIN(MAX((HK110*(1+HK$5/Setup!$C$36)+IF($V111=44,N($F111),0))-DO111,0),MAX($P111-SUM(DV111:FL111),0))</f>
        <v>0</v>
      </c>
      <c r="FN111" s="48" t="n">
        <f aca="false">MIN(MAX((HL110*(1+HL$5/Setup!$C$36)+IF($V111=45,N($F111),0))-DP111,0),MAX($P111-SUM(DV111:FM111),0))</f>
        <v>0</v>
      </c>
      <c r="FO111" s="48" t="n">
        <f aca="false">MIN(MAX((HM110*(1+HM$5/Setup!$C$36)+IF($V111=46,N($F111),0))-DQ111,0),MAX($P111-SUM(DV111:FN111),0))</f>
        <v>0</v>
      </c>
      <c r="FP111" s="48" t="n">
        <f aca="false">MIN(MAX((HN110*(1+HN$5/Setup!$C$36)+IF($V111=47,N($F111),0))-DR111,0),MAX($P111-SUM(DV111:FO111),0))</f>
        <v>0</v>
      </c>
      <c r="FQ111" s="48" t="n">
        <f aca="false">MIN(MAX((HO110*(1+HO$5/Setup!$C$36)+IF($V111=48,N($F111),0))-DS111,0),MAX($P111-SUM(DV111:FP111),0))</f>
        <v>0</v>
      </c>
      <c r="FR111" s="48" t="n">
        <f aca="false">MIN(MAX((HP110*(1+HP$5/Setup!$C$36)+IF($V111=49,N($F111),0))-DT111,0),MAX($P111-SUM(DV111:FQ111),0))</f>
        <v>0</v>
      </c>
      <c r="FS111" s="48" t="n">
        <f aca="false">MIN(MAX((HQ110*(1+HQ$5/Setup!$C$36)+IF($V111=50,N($F111),0))-DU111,0),MAX($P111-SUM(DV111:FR111),0))</f>
        <v>0</v>
      </c>
      <c r="FT111" s="48" t="n">
        <f aca="false">IF((FT110*(1+FT$5/Setup!$C$36)+IF($V111=1,N($F111),0))-BX111-DV111&lt;0.005,0,(FT110*(1+FT$5/Setup!$C$36)+IF($V111=1,N($F111),0))-BX111-DV111)</f>
        <v>0</v>
      </c>
      <c r="FU111" s="48" t="n">
        <f aca="false">IF((FU110*(1+FU$5/Setup!$C$36)+IF($V111=2,N($F111),0))-BY111-DW111&lt;0.005,0,(FU110*(1+FU$5/Setup!$C$36)+IF($V111=2,N($F111),0))-BY111-DW111)</f>
        <v>0</v>
      </c>
      <c r="FV111" s="48" t="n">
        <f aca="false">IF((FV110*(1+FV$5/Setup!$C$36)+IF($V111=3,N($F111),0))-BZ111-DX111&lt;0.005,0,(FV110*(1+FV$5/Setup!$C$36)+IF($V111=3,N($F111),0))-BZ111-DX111)</f>
        <v>0</v>
      </c>
      <c r="FW111" s="48" t="n">
        <f aca="false">IF((FW110*(1+FW$5/Setup!$C$36)+IF($V111=4,N($F111),0))-CA111-DY111&lt;0.005,0,(FW110*(1+FW$5/Setup!$C$36)+IF($V111=4,N($F111),0))-CA111-DY111)</f>
        <v>0</v>
      </c>
      <c r="FX111" s="48" t="n">
        <f aca="false">IF((FX110*(1+FX$5/Setup!$C$36)+IF($V111=5,N($F111),0))-CB111-DZ111&lt;0.005,0,(FX110*(1+FX$5/Setup!$C$36)+IF($V111=5,N($F111),0))-CB111-DZ111)</f>
        <v>0</v>
      </c>
      <c r="FY111" s="48" t="n">
        <f aca="false">IF((FY110*(1+FY$5/Setup!$C$36)+IF($V111=6,N($F111),0))-CC111-EA111&lt;0.005,0,(FY110*(1+FY$5/Setup!$C$36)+IF($V111=6,N($F111),0))-CC111-EA111)</f>
        <v>0</v>
      </c>
      <c r="FZ111" s="48" t="n">
        <f aca="false">IF((FZ110*(1+FZ$5/Setup!$C$36)+IF($V111=7,N($F111),0))-CD111-EB111&lt;0.005,0,(FZ110*(1+FZ$5/Setup!$C$36)+IF($V111=7,N($F111),0))-CD111-EB111)</f>
        <v>0</v>
      </c>
      <c r="GA111" s="48" t="n">
        <f aca="false">IF((GA110*(1+GA$5/Setup!$C$36)+IF($V111=8,N($F111),0))-CE111-EC111&lt;0.005,0,(GA110*(1+GA$5/Setup!$C$36)+IF($V111=8,N($F111),0))-CE111-EC111)</f>
        <v>0</v>
      </c>
      <c r="GB111" s="48" t="n">
        <f aca="false">IF((GB110*(1+GB$5/Setup!$C$36)+IF($V111=9,N($F111),0))-CF111-ED111&lt;0.005,0,(GB110*(1+GB$5/Setup!$C$36)+IF($V111=9,N($F111),0))-CF111-ED111)</f>
        <v>0</v>
      </c>
      <c r="GC111" s="48" t="n">
        <f aca="false">IF((GC110*(1+GC$5/Setup!$C$36)+IF($V111=10,N($F111),0))-CG111-EE111&lt;0.005,0,(GC110*(1+GC$5/Setup!$C$36)+IF($V111=10,N($F111),0))-CG111-EE111)</f>
        <v>0</v>
      </c>
      <c r="GD111" s="48" t="n">
        <f aca="false">IF((GD110*(1+GD$5/Setup!$C$36)+IF($V111=11,N($F111),0))-CH111-EF111&lt;0.005,0,(GD110*(1+GD$5/Setup!$C$36)+IF($V111=11,N($F111),0))-CH111-EF111)</f>
        <v>0</v>
      </c>
      <c r="GE111" s="48" t="n">
        <f aca="false">IF((GE110*(1+GE$5/Setup!$C$36)+IF($V111=12,N($F111),0))-CI111-EG111&lt;0.005,0,(GE110*(1+GE$5/Setup!$C$36)+IF($V111=12,N($F111),0))-CI111-EG111)</f>
        <v>0</v>
      </c>
      <c r="GF111" s="48" t="n">
        <f aca="false">IF((GF110*(1+GF$5/Setup!$C$36)+IF($V111=13,N($F111),0))-CJ111-EH111&lt;0.005,0,(GF110*(1+GF$5/Setup!$C$36)+IF($V111=13,N($F111),0))-CJ111-EH111)</f>
        <v>0</v>
      </c>
      <c r="GG111" s="48" t="n">
        <f aca="false">IF((GG110*(1+GG$5/Setup!$C$36)+IF($V111=14,N($F111),0))-CK111-EI111&lt;0.005,0,(GG110*(1+GG$5/Setup!$C$36)+IF($V111=14,N($F111),0))-CK111-EI111)</f>
        <v>0</v>
      </c>
      <c r="GH111" s="48" t="n">
        <f aca="false">IF((GH110*(1+GH$5/Setup!$C$36)+IF($V111=15,N($F111),0))-CL111-EJ111&lt;0.005,0,(GH110*(1+GH$5/Setup!$C$36)+IF($V111=15,N($F111),0))-CL111-EJ111)</f>
        <v>0</v>
      </c>
      <c r="GI111" s="48" t="n">
        <f aca="false">IF((GI110*(1+GI$5/Setup!$C$36)+IF($V111=16,N($F111),0))-CM111-EK111&lt;0.005,0,(GI110*(1+GI$5/Setup!$C$36)+IF($V111=16,N($F111),0))-CM111-EK111)</f>
        <v>0</v>
      </c>
      <c r="GJ111" s="48" t="n">
        <f aca="false">IF((GJ110*(1+GJ$5/Setup!$C$36)+IF($V111=17,N($F111),0))-CN111-EL111&lt;0.005,0,(GJ110*(1+GJ$5/Setup!$C$36)+IF($V111=17,N($F111),0))-CN111-EL111)</f>
        <v>0</v>
      </c>
      <c r="GK111" s="48" t="n">
        <f aca="false">IF((GK110*(1+GK$5/Setup!$C$36)+IF($V111=18,N($F111),0))-CO111-EM111&lt;0.005,0,(GK110*(1+GK$5/Setup!$C$36)+IF($V111=18,N($F111),0))-CO111-EM111)</f>
        <v>0</v>
      </c>
      <c r="GL111" s="48" t="n">
        <f aca="false">IF((GL110*(1+GL$5/Setup!$C$36)+IF($V111=19,N($F111),0))-CP111-EN111&lt;0.005,0,(GL110*(1+GL$5/Setup!$C$36)+IF($V111=19,N($F111),0))-CP111-EN111)</f>
        <v>0</v>
      </c>
      <c r="GM111" s="48" t="n">
        <f aca="false">IF((GM110*(1+GM$5/Setup!$C$36)+IF($V111=20,N($F111),0))-CQ111-EO111&lt;0.005,0,(GM110*(1+GM$5/Setup!$C$36)+IF($V111=20,N($F111),0))-CQ111-EO111)</f>
        <v>0</v>
      </c>
      <c r="GN111" s="48" t="n">
        <f aca="false">IF((GN110*(1+GN$5/Setup!$C$36)+IF($V111=21,N($F111),0))-CR111-EP111&lt;0.005,0,(GN110*(1+GN$5/Setup!$C$36)+IF($V111=21,N($F111),0))-CR111-EP111)</f>
        <v>0</v>
      </c>
      <c r="GO111" s="48" t="n">
        <f aca="false">IF((GO110*(1+GO$5/Setup!$C$36)+IF($V111=22,N($F111),0))-CS111-EQ111&lt;0.005,0,(GO110*(1+GO$5/Setup!$C$36)+IF($V111=22,N($F111),0))-CS111-EQ111)</f>
        <v>0</v>
      </c>
      <c r="GP111" s="48" t="n">
        <f aca="false">IF((GP110*(1+GP$5/Setup!$C$36)+IF($V111=23,N($F111),0))-CT111-ER111&lt;0.005,0,(GP110*(1+GP$5/Setup!$C$36)+IF($V111=23,N($F111),0))-CT111-ER111)</f>
        <v>0</v>
      </c>
      <c r="GQ111" s="48" t="n">
        <f aca="false">IF((GQ110*(1+GQ$5/Setup!$C$36)+IF($V111=24,N($F111),0))-CU111-ES111&lt;0.005,0,(GQ110*(1+GQ$5/Setup!$C$36)+IF($V111=24,N($F111),0))-CU111-ES111)</f>
        <v>0</v>
      </c>
      <c r="GR111" s="48" t="n">
        <f aca="false">IF((GR110*(1+GR$5/Setup!$C$36)+IF($V111=25,N($F111),0))-CV111-ET111&lt;0.005,0,(GR110*(1+GR$5/Setup!$C$36)+IF($V111=25,N($F111),0))-CV111-ET111)</f>
        <v>0</v>
      </c>
      <c r="GS111" s="48" t="n">
        <f aca="false">IF((GS110*(1+GS$5/Setup!$C$36)+IF($V111=26,N($F111),0))-CW111-EU111&lt;0.005,0,(GS110*(1+GS$5/Setup!$C$36)+IF($V111=26,N($F111),0))-CW111-EU111)</f>
        <v>0</v>
      </c>
      <c r="GT111" s="48" t="n">
        <f aca="false">IF((GT110*(1+GT$5/Setup!$C$36)+IF($V111=27,N($F111),0))-CX111-EV111&lt;0.005,0,(GT110*(1+GT$5/Setup!$C$36)+IF($V111=27,N($F111),0))-CX111-EV111)</f>
        <v>0</v>
      </c>
      <c r="GU111" s="48" t="n">
        <f aca="false">IF((GU110*(1+GU$5/Setup!$C$36)+IF($V111=28,N($F111),0))-CY111-EW111&lt;0.005,0,(GU110*(1+GU$5/Setup!$C$36)+IF($V111=28,N($F111),0))-CY111-EW111)</f>
        <v>0</v>
      </c>
      <c r="GV111" s="48" t="n">
        <f aca="false">IF((GV110*(1+GV$5/Setup!$C$36)+IF($V111=29,N($F111),0))-CZ111-EX111&lt;0.005,0,(GV110*(1+GV$5/Setup!$C$36)+IF($V111=29,N($F111),0))-CZ111-EX111)</f>
        <v>0</v>
      </c>
      <c r="GW111" s="48" t="n">
        <f aca="false">IF((GW110*(1+GW$5/Setup!$C$36)+IF($V111=30,N($F111),0))-DA111-EY111&lt;0.005,0,(GW110*(1+GW$5/Setup!$C$36)+IF($V111=30,N($F111),0))-DA111-EY111)</f>
        <v>0</v>
      </c>
      <c r="GX111" s="48" t="n">
        <f aca="false">IF((GX110*(1+GX$5/Setup!$C$36)+IF($V111=31,N($F111),0))-DB111-EZ111&lt;0.005,0,(GX110*(1+GX$5/Setup!$C$36)+IF($V111=31,N($F111),0))-DB111-EZ111)</f>
        <v>0</v>
      </c>
      <c r="GY111" s="48" t="n">
        <f aca="false">IF((GY110*(1+GY$5/Setup!$C$36)+IF($V111=32,N($F111),0))-DC111-FA111&lt;0.005,0,(GY110*(1+GY$5/Setup!$C$36)+IF($V111=32,N($F111),0))-DC111-FA111)</f>
        <v>0</v>
      </c>
      <c r="GZ111" s="48" t="n">
        <f aca="false">IF((GZ110*(1+GZ$5/Setup!$C$36)+IF($V111=33,N($F111),0))-DD111-FB111&lt;0.005,0,(GZ110*(1+GZ$5/Setup!$C$36)+IF($V111=33,N($F111),0))-DD111-FB111)</f>
        <v>0</v>
      </c>
      <c r="HA111" s="48" t="n">
        <f aca="false">IF((HA110*(1+HA$5/Setup!$C$36)+IF($V111=34,N($F111),0))-DE111-FC111&lt;0.005,0,(HA110*(1+HA$5/Setup!$C$36)+IF($V111=34,N($F111),0))-DE111-FC111)</f>
        <v>0</v>
      </c>
      <c r="HB111" s="48" t="n">
        <f aca="false">IF((HB110*(1+HB$5/Setup!$C$36)+IF($V111=35,N($F111),0))-DF111-FD111&lt;0.005,0,(HB110*(1+HB$5/Setup!$C$36)+IF($V111=35,N($F111),0))-DF111-FD111)</f>
        <v>0</v>
      </c>
      <c r="HC111" s="48" t="n">
        <f aca="false">IF((HC110*(1+HC$5/Setup!$C$36)+IF($V111=36,N($F111),0))-DG111-FE111&lt;0.005,0,(HC110*(1+HC$5/Setup!$C$36)+IF($V111=36,N($F111),0))-DG111-FE111)</f>
        <v>0</v>
      </c>
      <c r="HD111" s="48" t="n">
        <f aca="false">IF((HD110*(1+HD$5/Setup!$C$36)+IF($V111=37,N($F111),0))-DH111-FF111&lt;0.005,0,(HD110*(1+HD$5/Setup!$C$36)+IF($V111=37,N($F111),0))-DH111-FF111)</f>
        <v>0</v>
      </c>
      <c r="HE111" s="48" t="n">
        <f aca="false">IF((HE110*(1+HE$5/Setup!$C$36)+IF($V111=38,N($F111),0))-DI111-FG111&lt;0.005,0,(HE110*(1+HE$5/Setup!$C$36)+IF($V111=38,N($F111),0))-DI111-FG111)</f>
        <v>0</v>
      </c>
      <c r="HF111" s="48" t="n">
        <f aca="false">IF((HF110*(1+HF$5/Setup!$C$36)+IF($V111=39,N($F111),0))-DJ111-FH111&lt;0.005,0,(HF110*(1+HF$5/Setup!$C$36)+IF($V111=39,N($F111),0))-DJ111-FH111)</f>
        <v>0</v>
      </c>
      <c r="HG111" s="48" t="n">
        <f aca="false">IF((HG110*(1+HG$5/Setup!$C$36)+IF($V111=40,N($F111),0))-DK111-FI111&lt;0.005,0,(HG110*(1+HG$5/Setup!$C$36)+IF($V111=40,N($F111),0))-DK111-FI111)</f>
        <v>0</v>
      </c>
      <c r="HH111" s="48" t="n">
        <f aca="false">IF((HH110*(1+HH$5/Setup!$C$36)+IF($V111=41,N($F111),0))-DL111-FJ111&lt;0.005,0,(HH110*(1+HH$5/Setup!$C$36)+IF($V111=41,N($F111),0))-DL111-FJ111)</f>
        <v>0</v>
      </c>
      <c r="HI111" s="48" t="n">
        <f aca="false">IF((HI110*(1+HI$5/Setup!$C$36)+IF($V111=42,N($F111),0))-DM111-FK111&lt;0.005,0,(HI110*(1+HI$5/Setup!$C$36)+IF($V111=42,N($F111),0))-DM111-FK111)</f>
        <v>0</v>
      </c>
      <c r="HJ111" s="48" t="n">
        <f aca="false">IF((HJ110*(1+HJ$5/Setup!$C$36)+IF($V111=43,N($F111),0))-DN111-FL111&lt;0.005,0,(HJ110*(1+HJ$5/Setup!$C$36)+IF($V111=43,N($F111),0))-DN111-FL111)</f>
        <v>0</v>
      </c>
      <c r="HK111" s="48" t="n">
        <f aca="false">IF((HK110*(1+HK$5/Setup!$C$36)+IF($V111=44,N($F111),0))-DO111-FM111&lt;0.005,0,(HK110*(1+HK$5/Setup!$C$36)+IF($V111=44,N($F111),0))-DO111-FM111)</f>
        <v>0</v>
      </c>
      <c r="HL111" s="48" t="n">
        <f aca="false">IF((HL110*(1+HL$5/Setup!$C$36)+IF($V111=45,N($F111),0))-DP111-FN111&lt;0.005,0,(HL110*(1+HL$5/Setup!$C$36)+IF($V111=45,N($F111),0))-DP111-FN111)</f>
        <v>0</v>
      </c>
      <c r="HM111" s="48" t="n">
        <f aca="false">IF((HM110*(1+HM$5/Setup!$C$36)+IF($V111=46,N($F111),0))-DQ111-FO111&lt;0.005,0,(HM110*(1+HM$5/Setup!$C$36)+IF($V111=46,N($F111),0))-DQ111-FO111)</f>
        <v>0</v>
      </c>
      <c r="HN111" s="48" t="n">
        <f aca="false">IF((HN110*(1+HN$5/Setup!$C$36)+IF($V111=47,N($F111),0))-DR111-FP111&lt;0.005,0,(HN110*(1+HN$5/Setup!$C$36)+IF($V111=47,N($F111),0))-DR111-FP111)</f>
        <v>0</v>
      </c>
      <c r="HO111" s="48" t="n">
        <f aca="false">IF((HO110*(1+HO$5/Setup!$C$36)+IF($V111=48,N($F111),0))-DS111-FQ111&lt;0.005,0,(HO110*(1+HO$5/Setup!$C$36)+IF($V111=48,N($F111),0))-DS111-FQ111)</f>
        <v>0</v>
      </c>
      <c r="HP111" s="48" t="n">
        <f aca="false">IF((HP110*(1+HP$5/Setup!$C$36)+IF($V111=49,N($F111),0))-DT111-FR111&lt;0.005,0,(HP110*(1+HP$5/Setup!$C$36)+IF($V111=49,N($F111),0))-DT111-FR111)</f>
        <v>0</v>
      </c>
      <c r="HQ111" s="48" t="n">
        <f aca="false">IF((HQ110*(1+HQ$5/Setup!$C$36)+IF($V111=50,N($F111),0))-DU111-FS111&lt;0.005,0,(HQ110*(1+HQ$5/Setup!$C$36)+IF($V111=50,N($F111),0))-DU111-FS111)</f>
        <v>0</v>
      </c>
    </row>
    <row r="112" customFormat="false" ht="15" hidden="false" customHeight="false" outlineLevel="0" collapsed="false">
      <c r="A112" s="44" t="n">
        <v>104</v>
      </c>
      <c r="B112" s="45" t="n">
        <f aca="false">IF(Setup!$C$7="Every month",EDATE(Setup!$C$8,($A112-1)),IF(Setup!$C$7="Twice a month",DATE(YEAR(Setup!$C$8),MONTH(Setup!$C$8)+INT((($A112-1)+Setup!$C$41)/2),MIN(IF(MOD(($A112-1)+Setup!$C$41,2)=0,Setup!$C$39,Setup!$C$40),DAY(EOMONTH(DATE(YEAR(Setup!$C$8),MONTH(Setup!$C$8)+INT((($A112-1)+Setup!$C$41)/2),1),0)))),Setup!$C$8+($A112-1)*IF(Setup!$C$7="Every week",7,14)))</f>
        <v>47767</v>
      </c>
      <c r="C112" s="45" t="n">
        <f aca="false">IF(Setup!$C$7="Every month",EDATE(Setup!$C$8,$A112),IF(Setup!$C$7="Twice a month",DATE(YEAR(Setup!$C$8),MONTH(Setup!$C$8)+INT(($A112+Setup!$C$41)/2),MIN(IF(MOD($A112+Setup!$C$41,2)=0,Setup!$C$39,Setup!$C$40),DAY(EOMONTH(DATE(YEAR(Setup!$C$8),MONTH(Setup!$C$8)+INT(($A112+Setup!$C$41)/2),1),0)))),Setup!$C$8+$A112*IF(Setup!$C$7="Every week",7,14)))</f>
        <v>47781</v>
      </c>
      <c r="D112" s="46"/>
      <c r="E112" s="47"/>
      <c r="F112" s="47"/>
      <c r="G112" s="47"/>
      <c r="H112" s="47"/>
      <c r="I112" s="48" t="n">
        <f aca="false">N(Setup!$C$11)+N(E112)</f>
        <v>100</v>
      </c>
      <c r="J112" s="48" t="n">
        <f aca="false">MIN(Setup!$C$37,MAX(I112,0))</f>
        <v>9.23076923076923</v>
      </c>
      <c r="K112" s="48" t="n">
        <f aca="false">MIN(MAX(N(Setup!$C$14)-L111,0),MAX(I112-J112,0))</f>
        <v>0</v>
      </c>
      <c r="L112" s="48" t="n">
        <f aca="false">L111+K112-N(G112)</f>
        <v>500</v>
      </c>
      <c r="M112" s="48" t="n">
        <f aca="false">M111+J112-N(H112)</f>
        <v>960.000000000002</v>
      </c>
      <c r="N112" s="48" t="n">
        <f aca="false">SUM(BX112:DU112)</f>
        <v>0</v>
      </c>
      <c r="O112" s="48" t="n">
        <f aca="false">SUM(Z112:BW112)-N112</f>
        <v>40</v>
      </c>
      <c r="P112" s="48" t="n">
        <f aca="false">MAX(I112-J112-K112,0)+O112</f>
        <v>130.769230769231</v>
      </c>
      <c r="Q112" s="48" t="n">
        <f aca="false">SUM(DV112:FS112)</f>
        <v>0</v>
      </c>
      <c r="R112" s="49" t="n">
        <f aca="false">N112+J112+K112+Q112</f>
        <v>9.23076923076923</v>
      </c>
      <c r="S112" s="48" t="n">
        <f aca="false">T112-T111-N(F112)+N112+Q112</f>
        <v>0</v>
      </c>
      <c r="T112" s="49" t="n">
        <f aca="false">SUM(FT112:HQ112)</f>
        <v>0</v>
      </c>
      <c r="U112" s="44" t="str">
        <f aca="false">IF(T111&lt;0.005,"",INDEX(Helpers!$C$2:$C$51,IF(_xlfn.MINIFS($DV$6:$FS$6,DV112:FS112,"&gt;0.005")=0,V112,_xlfn.MINIFS($DV$6:$FS$6,DV112:FS112,"&gt;0.005"))))</f>
        <v/>
      </c>
      <c r="V112" s="44" t="n">
        <f aca="false">IF(_xlfn.MINIFS($FT$6:$HQ$6,FT111:HQ111,"&gt;0.005")=0,1,_xlfn.MINIFS($FT$6:$HQ$6,FT111:HQ111,"&gt;0.005"))</f>
        <v>1</v>
      </c>
      <c r="W112" s="44" t="n">
        <f aca="false">IF(AND(D112&lt;&gt;"Paid",T111&gt;0.005),1,0)</f>
        <v>0</v>
      </c>
      <c r="X112" s="48" t="n">
        <f aca="false">SUMPRODUCT(((Helpers!$G$2:$G$51*(1+(Helpers!$D$2:$D$51+0.000000001)/12)^(($B112-Setup!$C$8)/(365.25/12))-Helpers!$E$2:$E$51*((1+(Helpers!$D$2:$D$51+0.000000001)/12)^(($B112-Setup!$C$8)/(365.25/12))-1)/((Helpers!$D$2:$D$51+0.000000001)/12))&gt;0)*(Helpers!$G$2:$G$51*(1+(Helpers!$D$2:$D$51+0.000000001)/12)^(($B112-Setup!$C$8)/(365.25/12))-Helpers!$E$2:$E$51*((1+(Helpers!$D$2:$D$51+0.000000001)/12)^(($B112-Setup!$C$8)/(365.25/12))-1)/((Helpers!$D$2:$D$51+0.000000001)/12)))</f>
        <v>0</v>
      </c>
      <c r="Y112" s="48"/>
      <c r="Z112" s="48" t="n">
        <f aca="false">IF(OR(N(Z$5)=0,Z$6=""),0,Z$5*((DATE(YEAR($B112),MONTH($B112),MIN(Z$6,DAY(EOMONTH($B112,0))))&gt;=$B112)*(DATE(YEAR($B112),MONTH($B112),MIN(Z$6,DAY(EOMONTH($B112,0))))&lt;$C112)+(DATE(YEAR($B112),MONTH($B112)+1,MIN(Z$6,DAY(EOMONTH($B112,1))))&gt;=$B112)*(DATE(YEAR($B112),MONTH($B112)+1,MIN(Z$6,DAY(EOMONTH($B112,1))))&lt;$C112)))</f>
        <v>0</v>
      </c>
      <c r="AA112" s="48" t="n">
        <f aca="false">IF(OR(N(AA$5)=0,AA$6=""),0,AA$5*((DATE(YEAR($B112),MONTH($B112),MIN(AA$6,DAY(EOMONTH($B112,0))))&gt;=$B112)*(DATE(YEAR($B112),MONTH($B112),MIN(AA$6,DAY(EOMONTH($B112,0))))&lt;$C112)+(DATE(YEAR($B112),MONTH($B112)+1,MIN(AA$6,DAY(EOMONTH($B112,1))))&gt;=$B112)*(DATE(YEAR($B112),MONTH($B112)+1,MIN(AA$6,DAY(EOMONTH($B112,1))))&lt;$C112)))</f>
        <v>40</v>
      </c>
      <c r="AB112" s="48" t="n">
        <f aca="false">IF(OR(N(AB$5)=0,AB$6=""),0,AB$5*((DATE(YEAR($B112),MONTH($B112),MIN(AB$6,DAY(EOMONTH($B112,0))))&gt;=$B112)*(DATE(YEAR($B112),MONTH($B112),MIN(AB$6,DAY(EOMONTH($B112,0))))&lt;$C112)+(DATE(YEAR($B112),MONTH($B112)+1,MIN(AB$6,DAY(EOMONTH($B112,1))))&gt;=$B112)*(DATE(YEAR($B112),MONTH($B112)+1,MIN(AB$6,DAY(EOMONTH($B112,1))))&lt;$C112)))</f>
        <v>0</v>
      </c>
      <c r="AC112" s="48" t="n">
        <f aca="false">IF(OR(N(AC$5)=0,AC$6=""),0,AC$5*((DATE(YEAR($B112),MONTH($B112),MIN(AC$6,DAY(EOMONTH($B112,0))))&gt;=$B112)*(DATE(YEAR($B112),MONTH($B112),MIN(AC$6,DAY(EOMONTH($B112,0))))&lt;$C112)+(DATE(YEAR($B112),MONTH($B112)+1,MIN(AC$6,DAY(EOMONTH($B112,1))))&gt;=$B112)*(DATE(YEAR($B112),MONTH($B112)+1,MIN(AC$6,DAY(EOMONTH($B112,1))))&lt;$C112)))</f>
        <v>0</v>
      </c>
      <c r="AD112" s="48" t="n">
        <f aca="false">IF(OR(N(AD$5)=0,AD$6=""),0,AD$5*((DATE(YEAR($B112),MONTH($B112),MIN(AD$6,DAY(EOMONTH($B112,0))))&gt;=$B112)*(DATE(YEAR($B112),MONTH($B112),MIN(AD$6,DAY(EOMONTH($B112,0))))&lt;$C112)+(DATE(YEAR($B112),MONTH($B112)+1,MIN(AD$6,DAY(EOMONTH($B112,1))))&gt;=$B112)*(DATE(YEAR($B112),MONTH($B112)+1,MIN(AD$6,DAY(EOMONTH($B112,1))))&lt;$C112)))</f>
        <v>0</v>
      </c>
      <c r="AE112" s="48" t="n">
        <f aca="false">IF(OR(N(AE$5)=0,AE$6=""),0,AE$5*((DATE(YEAR($B112),MONTH($B112),MIN(AE$6,DAY(EOMONTH($B112,0))))&gt;=$B112)*(DATE(YEAR($B112),MONTH($B112),MIN(AE$6,DAY(EOMONTH($B112,0))))&lt;$C112)+(DATE(YEAR($B112),MONTH($B112)+1,MIN(AE$6,DAY(EOMONTH($B112,1))))&gt;=$B112)*(DATE(YEAR($B112),MONTH($B112)+1,MIN(AE$6,DAY(EOMONTH($B112,1))))&lt;$C112)))</f>
        <v>0</v>
      </c>
      <c r="AF112" s="48" t="n">
        <f aca="false">IF(OR(N(AF$5)=0,AF$6=""),0,AF$5*((DATE(YEAR($B112),MONTH($B112),MIN(AF$6,DAY(EOMONTH($B112,0))))&gt;=$B112)*(DATE(YEAR($B112),MONTH($B112),MIN(AF$6,DAY(EOMONTH($B112,0))))&lt;$C112)+(DATE(YEAR($B112),MONTH($B112)+1,MIN(AF$6,DAY(EOMONTH($B112,1))))&gt;=$B112)*(DATE(YEAR($B112),MONTH($B112)+1,MIN(AF$6,DAY(EOMONTH($B112,1))))&lt;$C112)))</f>
        <v>0</v>
      </c>
      <c r="AG112" s="48" t="n">
        <f aca="false">IF(OR(N(AG$5)=0,AG$6=""),0,AG$5*((DATE(YEAR($B112),MONTH($B112),MIN(AG$6,DAY(EOMONTH($B112,0))))&gt;=$B112)*(DATE(YEAR($B112),MONTH($B112),MIN(AG$6,DAY(EOMONTH($B112,0))))&lt;$C112)+(DATE(YEAR($B112),MONTH($B112)+1,MIN(AG$6,DAY(EOMONTH($B112,1))))&gt;=$B112)*(DATE(YEAR($B112),MONTH($B112)+1,MIN(AG$6,DAY(EOMONTH($B112,1))))&lt;$C112)))</f>
        <v>0</v>
      </c>
      <c r="AH112" s="48" t="n">
        <f aca="false">IF(OR(N(AH$5)=0,AH$6=""),0,AH$5*((DATE(YEAR($B112),MONTH($B112),MIN(AH$6,DAY(EOMONTH($B112,0))))&gt;=$B112)*(DATE(YEAR($B112),MONTH($B112),MIN(AH$6,DAY(EOMONTH($B112,0))))&lt;$C112)+(DATE(YEAR($B112),MONTH($B112)+1,MIN(AH$6,DAY(EOMONTH($B112,1))))&gt;=$B112)*(DATE(YEAR($B112),MONTH($B112)+1,MIN(AH$6,DAY(EOMONTH($B112,1))))&lt;$C112)))</f>
        <v>0</v>
      </c>
      <c r="AI112" s="48" t="n">
        <f aca="false">IF(OR(N(AI$5)=0,AI$6=""),0,AI$5*((DATE(YEAR($B112),MONTH($B112),MIN(AI$6,DAY(EOMONTH($B112,0))))&gt;=$B112)*(DATE(YEAR($B112),MONTH($B112),MIN(AI$6,DAY(EOMONTH($B112,0))))&lt;$C112)+(DATE(YEAR($B112),MONTH($B112)+1,MIN(AI$6,DAY(EOMONTH($B112,1))))&gt;=$B112)*(DATE(YEAR($B112),MONTH($B112)+1,MIN(AI$6,DAY(EOMONTH($B112,1))))&lt;$C112)))</f>
        <v>0</v>
      </c>
      <c r="AJ112" s="48" t="n">
        <f aca="false">IF(OR(N(AJ$5)=0,AJ$6=""),0,AJ$5*((DATE(YEAR($B112),MONTH($B112),MIN(AJ$6,DAY(EOMONTH($B112,0))))&gt;=$B112)*(DATE(YEAR($B112),MONTH($B112),MIN(AJ$6,DAY(EOMONTH($B112,0))))&lt;$C112)+(DATE(YEAR($B112),MONTH($B112)+1,MIN(AJ$6,DAY(EOMONTH($B112,1))))&gt;=$B112)*(DATE(YEAR($B112),MONTH($B112)+1,MIN(AJ$6,DAY(EOMONTH($B112,1))))&lt;$C112)))</f>
        <v>0</v>
      </c>
      <c r="AK112" s="48" t="n">
        <f aca="false">IF(OR(N(AK$5)=0,AK$6=""),0,AK$5*((DATE(YEAR($B112),MONTH($B112),MIN(AK$6,DAY(EOMONTH($B112,0))))&gt;=$B112)*(DATE(YEAR($B112),MONTH($B112),MIN(AK$6,DAY(EOMONTH($B112,0))))&lt;$C112)+(DATE(YEAR($B112),MONTH($B112)+1,MIN(AK$6,DAY(EOMONTH($B112,1))))&gt;=$B112)*(DATE(YEAR($B112),MONTH($B112)+1,MIN(AK$6,DAY(EOMONTH($B112,1))))&lt;$C112)))</f>
        <v>0</v>
      </c>
      <c r="AL112" s="48" t="n">
        <f aca="false">IF(OR(N(AL$5)=0,AL$6=""),0,AL$5*((DATE(YEAR($B112),MONTH($B112),MIN(AL$6,DAY(EOMONTH($B112,0))))&gt;=$B112)*(DATE(YEAR($B112),MONTH($B112),MIN(AL$6,DAY(EOMONTH($B112,0))))&lt;$C112)+(DATE(YEAR($B112),MONTH($B112)+1,MIN(AL$6,DAY(EOMONTH($B112,1))))&gt;=$B112)*(DATE(YEAR($B112),MONTH($B112)+1,MIN(AL$6,DAY(EOMONTH($B112,1))))&lt;$C112)))</f>
        <v>0</v>
      </c>
      <c r="AM112" s="48" t="n">
        <f aca="false">IF(OR(N(AM$5)=0,AM$6=""),0,AM$5*((DATE(YEAR($B112),MONTH($B112),MIN(AM$6,DAY(EOMONTH($B112,0))))&gt;=$B112)*(DATE(YEAR($B112),MONTH($B112),MIN(AM$6,DAY(EOMONTH($B112,0))))&lt;$C112)+(DATE(YEAR($B112),MONTH($B112)+1,MIN(AM$6,DAY(EOMONTH($B112,1))))&gt;=$B112)*(DATE(YEAR($B112),MONTH($B112)+1,MIN(AM$6,DAY(EOMONTH($B112,1))))&lt;$C112)))</f>
        <v>0</v>
      </c>
      <c r="AN112" s="48" t="n">
        <f aca="false">IF(OR(N(AN$5)=0,AN$6=""),0,AN$5*((DATE(YEAR($B112),MONTH($B112),MIN(AN$6,DAY(EOMONTH($B112,0))))&gt;=$B112)*(DATE(YEAR($B112),MONTH($B112),MIN(AN$6,DAY(EOMONTH($B112,0))))&lt;$C112)+(DATE(YEAR($B112),MONTH($B112)+1,MIN(AN$6,DAY(EOMONTH($B112,1))))&gt;=$B112)*(DATE(YEAR($B112),MONTH($B112)+1,MIN(AN$6,DAY(EOMONTH($B112,1))))&lt;$C112)))</f>
        <v>0</v>
      </c>
      <c r="AO112" s="48" t="n">
        <f aca="false">IF(OR(N(AO$5)=0,AO$6=""),0,AO$5*((DATE(YEAR($B112),MONTH($B112),MIN(AO$6,DAY(EOMONTH($B112,0))))&gt;=$B112)*(DATE(YEAR($B112),MONTH($B112),MIN(AO$6,DAY(EOMONTH($B112,0))))&lt;$C112)+(DATE(YEAR($B112),MONTH($B112)+1,MIN(AO$6,DAY(EOMONTH($B112,1))))&gt;=$B112)*(DATE(YEAR($B112),MONTH($B112)+1,MIN(AO$6,DAY(EOMONTH($B112,1))))&lt;$C112)))</f>
        <v>0</v>
      </c>
      <c r="AP112" s="48" t="n">
        <f aca="false">IF(OR(N(AP$5)=0,AP$6=""),0,AP$5*((DATE(YEAR($B112),MONTH($B112),MIN(AP$6,DAY(EOMONTH($B112,0))))&gt;=$B112)*(DATE(YEAR($B112),MONTH($B112),MIN(AP$6,DAY(EOMONTH($B112,0))))&lt;$C112)+(DATE(YEAR($B112),MONTH($B112)+1,MIN(AP$6,DAY(EOMONTH($B112,1))))&gt;=$B112)*(DATE(YEAR($B112),MONTH($B112)+1,MIN(AP$6,DAY(EOMONTH($B112,1))))&lt;$C112)))</f>
        <v>0</v>
      </c>
      <c r="AQ112" s="48" t="n">
        <f aca="false">IF(OR(N(AQ$5)=0,AQ$6=""),0,AQ$5*((DATE(YEAR($B112),MONTH($B112),MIN(AQ$6,DAY(EOMONTH($B112,0))))&gt;=$B112)*(DATE(YEAR($B112),MONTH($B112),MIN(AQ$6,DAY(EOMONTH($B112,0))))&lt;$C112)+(DATE(YEAR($B112),MONTH($B112)+1,MIN(AQ$6,DAY(EOMONTH($B112,1))))&gt;=$B112)*(DATE(YEAR($B112),MONTH($B112)+1,MIN(AQ$6,DAY(EOMONTH($B112,1))))&lt;$C112)))</f>
        <v>0</v>
      </c>
      <c r="AR112" s="48" t="n">
        <f aca="false">IF(OR(N(AR$5)=0,AR$6=""),0,AR$5*((DATE(YEAR($B112),MONTH($B112),MIN(AR$6,DAY(EOMONTH($B112,0))))&gt;=$B112)*(DATE(YEAR($B112),MONTH($B112),MIN(AR$6,DAY(EOMONTH($B112,0))))&lt;$C112)+(DATE(YEAR($B112),MONTH($B112)+1,MIN(AR$6,DAY(EOMONTH($B112,1))))&gt;=$B112)*(DATE(YEAR($B112),MONTH($B112)+1,MIN(AR$6,DAY(EOMONTH($B112,1))))&lt;$C112)))</f>
        <v>0</v>
      </c>
      <c r="AS112" s="48" t="n">
        <f aca="false">IF(OR(N(AS$5)=0,AS$6=""),0,AS$5*((DATE(YEAR($B112),MONTH($B112),MIN(AS$6,DAY(EOMONTH($B112,0))))&gt;=$B112)*(DATE(YEAR($B112),MONTH($B112),MIN(AS$6,DAY(EOMONTH($B112,0))))&lt;$C112)+(DATE(YEAR($B112),MONTH($B112)+1,MIN(AS$6,DAY(EOMONTH($B112,1))))&gt;=$B112)*(DATE(YEAR($B112),MONTH($B112)+1,MIN(AS$6,DAY(EOMONTH($B112,1))))&lt;$C112)))</f>
        <v>0</v>
      </c>
      <c r="AT112" s="48" t="n">
        <f aca="false">IF(OR(N(AT$5)=0,AT$6=""),0,AT$5*((DATE(YEAR($B112),MONTH($B112),MIN(AT$6,DAY(EOMONTH($B112,0))))&gt;=$B112)*(DATE(YEAR($B112),MONTH($B112),MIN(AT$6,DAY(EOMONTH($B112,0))))&lt;$C112)+(DATE(YEAR($B112),MONTH($B112)+1,MIN(AT$6,DAY(EOMONTH($B112,1))))&gt;=$B112)*(DATE(YEAR($B112),MONTH($B112)+1,MIN(AT$6,DAY(EOMONTH($B112,1))))&lt;$C112)))</f>
        <v>0</v>
      </c>
      <c r="AU112" s="48" t="n">
        <f aca="false">IF(OR(N(AU$5)=0,AU$6=""),0,AU$5*((DATE(YEAR($B112),MONTH($B112),MIN(AU$6,DAY(EOMONTH($B112,0))))&gt;=$B112)*(DATE(YEAR($B112),MONTH($B112),MIN(AU$6,DAY(EOMONTH($B112,0))))&lt;$C112)+(DATE(YEAR($B112),MONTH($B112)+1,MIN(AU$6,DAY(EOMONTH($B112,1))))&gt;=$B112)*(DATE(YEAR($B112),MONTH($B112)+1,MIN(AU$6,DAY(EOMONTH($B112,1))))&lt;$C112)))</f>
        <v>0</v>
      </c>
      <c r="AV112" s="48" t="n">
        <f aca="false">IF(OR(N(AV$5)=0,AV$6=""),0,AV$5*((DATE(YEAR($B112),MONTH($B112),MIN(AV$6,DAY(EOMONTH($B112,0))))&gt;=$B112)*(DATE(YEAR($B112),MONTH($B112),MIN(AV$6,DAY(EOMONTH($B112,0))))&lt;$C112)+(DATE(YEAR($B112),MONTH($B112)+1,MIN(AV$6,DAY(EOMONTH($B112,1))))&gt;=$B112)*(DATE(YEAR($B112),MONTH($B112)+1,MIN(AV$6,DAY(EOMONTH($B112,1))))&lt;$C112)))</f>
        <v>0</v>
      </c>
      <c r="AW112" s="48" t="n">
        <f aca="false">IF(OR(N(AW$5)=0,AW$6=""),0,AW$5*((DATE(YEAR($B112),MONTH($B112),MIN(AW$6,DAY(EOMONTH($B112,0))))&gt;=$B112)*(DATE(YEAR($B112),MONTH($B112),MIN(AW$6,DAY(EOMONTH($B112,0))))&lt;$C112)+(DATE(YEAR($B112),MONTH($B112)+1,MIN(AW$6,DAY(EOMONTH($B112,1))))&gt;=$B112)*(DATE(YEAR($B112),MONTH($B112)+1,MIN(AW$6,DAY(EOMONTH($B112,1))))&lt;$C112)))</f>
        <v>0</v>
      </c>
      <c r="AX112" s="48" t="n">
        <f aca="false">IF(OR(N(AX$5)=0,AX$6=""),0,AX$5*((DATE(YEAR($B112),MONTH($B112),MIN(AX$6,DAY(EOMONTH($B112,0))))&gt;=$B112)*(DATE(YEAR($B112),MONTH($B112),MIN(AX$6,DAY(EOMONTH($B112,0))))&lt;$C112)+(DATE(YEAR($B112),MONTH($B112)+1,MIN(AX$6,DAY(EOMONTH($B112,1))))&gt;=$B112)*(DATE(YEAR($B112),MONTH($B112)+1,MIN(AX$6,DAY(EOMONTH($B112,1))))&lt;$C112)))</f>
        <v>0</v>
      </c>
      <c r="AY112" s="48" t="n">
        <f aca="false">IF(OR(N(AY$5)=0,AY$6=""),0,AY$5*((DATE(YEAR($B112),MONTH($B112),MIN(AY$6,DAY(EOMONTH($B112,0))))&gt;=$B112)*(DATE(YEAR($B112),MONTH($B112),MIN(AY$6,DAY(EOMONTH($B112,0))))&lt;$C112)+(DATE(YEAR($B112),MONTH($B112)+1,MIN(AY$6,DAY(EOMONTH($B112,1))))&gt;=$B112)*(DATE(YEAR($B112),MONTH($B112)+1,MIN(AY$6,DAY(EOMONTH($B112,1))))&lt;$C112)))</f>
        <v>0</v>
      </c>
      <c r="AZ112" s="48" t="n">
        <f aca="false">IF(OR(N(AZ$5)=0,AZ$6=""),0,AZ$5*((DATE(YEAR($B112),MONTH($B112),MIN(AZ$6,DAY(EOMONTH($B112,0))))&gt;=$B112)*(DATE(YEAR($B112),MONTH($B112),MIN(AZ$6,DAY(EOMONTH($B112,0))))&lt;$C112)+(DATE(YEAR($B112),MONTH($B112)+1,MIN(AZ$6,DAY(EOMONTH($B112,1))))&gt;=$B112)*(DATE(YEAR($B112),MONTH($B112)+1,MIN(AZ$6,DAY(EOMONTH($B112,1))))&lt;$C112)))</f>
        <v>0</v>
      </c>
      <c r="BA112" s="48" t="n">
        <f aca="false">IF(OR(N(BA$5)=0,BA$6=""),0,BA$5*((DATE(YEAR($B112),MONTH($B112),MIN(BA$6,DAY(EOMONTH($B112,0))))&gt;=$B112)*(DATE(YEAR($B112),MONTH($B112),MIN(BA$6,DAY(EOMONTH($B112,0))))&lt;$C112)+(DATE(YEAR($B112),MONTH($B112)+1,MIN(BA$6,DAY(EOMONTH($B112,1))))&gt;=$B112)*(DATE(YEAR($B112),MONTH($B112)+1,MIN(BA$6,DAY(EOMONTH($B112,1))))&lt;$C112)))</f>
        <v>0</v>
      </c>
      <c r="BB112" s="48" t="n">
        <f aca="false">IF(OR(N(BB$5)=0,BB$6=""),0,BB$5*((DATE(YEAR($B112),MONTH($B112),MIN(BB$6,DAY(EOMONTH($B112,0))))&gt;=$B112)*(DATE(YEAR($B112),MONTH($B112),MIN(BB$6,DAY(EOMONTH($B112,0))))&lt;$C112)+(DATE(YEAR($B112),MONTH($B112)+1,MIN(BB$6,DAY(EOMONTH($B112,1))))&gt;=$B112)*(DATE(YEAR($B112),MONTH($B112)+1,MIN(BB$6,DAY(EOMONTH($B112,1))))&lt;$C112)))</f>
        <v>0</v>
      </c>
      <c r="BC112" s="48" t="n">
        <f aca="false">IF(OR(N(BC$5)=0,BC$6=""),0,BC$5*((DATE(YEAR($B112),MONTH($B112),MIN(BC$6,DAY(EOMONTH($B112,0))))&gt;=$B112)*(DATE(YEAR($B112),MONTH($B112),MIN(BC$6,DAY(EOMONTH($B112,0))))&lt;$C112)+(DATE(YEAR($B112),MONTH($B112)+1,MIN(BC$6,DAY(EOMONTH($B112,1))))&gt;=$B112)*(DATE(YEAR($B112),MONTH($B112)+1,MIN(BC$6,DAY(EOMONTH($B112,1))))&lt;$C112)))</f>
        <v>0</v>
      </c>
      <c r="BD112" s="48" t="n">
        <f aca="false">IF(OR(N(BD$5)=0,BD$6=""),0,BD$5*((DATE(YEAR($B112),MONTH($B112),MIN(BD$6,DAY(EOMONTH($B112,0))))&gt;=$B112)*(DATE(YEAR($B112),MONTH($B112),MIN(BD$6,DAY(EOMONTH($B112,0))))&lt;$C112)+(DATE(YEAR($B112),MONTH($B112)+1,MIN(BD$6,DAY(EOMONTH($B112,1))))&gt;=$B112)*(DATE(YEAR($B112),MONTH($B112)+1,MIN(BD$6,DAY(EOMONTH($B112,1))))&lt;$C112)))</f>
        <v>0</v>
      </c>
      <c r="BE112" s="48" t="n">
        <f aca="false">IF(OR(N(BE$5)=0,BE$6=""),0,BE$5*((DATE(YEAR($B112),MONTH($B112),MIN(BE$6,DAY(EOMONTH($B112,0))))&gt;=$B112)*(DATE(YEAR($B112),MONTH($B112),MIN(BE$6,DAY(EOMONTH($B112,0))))&lt;$C112)+(DATE(YEAR($B112),MONTH($B112)+1,MIN(BE$6,DAY(EOMONTH($B112,1))))&gt;=$B112)*(DATE(YEAR($B112),MONTH($B112)+1,MIN(BE$6,DAY(EOMONTH($B112,1))))&lt;$C112)))</f>
        <v>0</v>
      </c>
      <c r="BF112" s="48" t="n">
        <f aca="false">IF(OR(N(BF$5)=0,BF$6=""),0,BF$5*((DATE(YEAR($B112),MONTH($B112),MIN(BF$6,DAY(EOMONTH($B112,0))))&gt;=$B112)*(DATE(YEAR($B112),MONTH($B112),MIN(BF$6,DAY(EOMONTH($B112,0))))&lt;$C112)+(DATE(YEAR($B112),MONTH($B112)+1,MIN(BF$6,DAY(EOMONTH($B112,1))))&gt;=$B112)*(DATE(YEAR($B112),MONTH($B112)+1,MIN(BF$6,DAY(EOMONTH($B112,1))))&lt;$C112)))</f>
        <v>0</v>
      </c>
      <c r="BG112" s="48" t="n">
        <f aca="false">IF(OR(N(BG$5)=0,BG$6=""),0,BG$5*((DATE(YEAR($B112),MONTH($B112),MIN(BG$6,DAY(EOMONTH($B112,0))))&gt;=$B112)*(DATE(YEAR($B112),MONTH($B112),MIN(BG$6,DAY(EOMONTH($B112,0))))&lt;$C112)+(DATE(YEAR($B112),MONTH($B112)+1,MIN(BG$6,DAY(EOMONTH($B112,1))))&gt;=$B112)*(DATE(YEAR($B112),MONTH($B112)+1,MIN(BG$6,DAY(EOMONTH($B112,1))))&lt;$C112)))</f>
        <v>0</v>
      </c>
      <c r="BH112" s="48" t="n">
        <f aca="false">IF(OR(N(BH$5)=0,BH$6=""),0,BH$5*((DATE(YEAR($B112),MONTH($B112),MIN(BH$6,DAY(EOMONTH($B112,0))))&gt;=$B112)*(DATE(YEAR($B112),MONTH($B112),MIN(BH$6,DAY(EOMONTH($B112,0))))&lt;$C112)+(DATE(YEAR($B112),MONTH($B112)+1,MIN(BH$6,DAY(EOMONTH($B112,1))))&gt;=$B112)*(DATE(YEAR($B112),MONTH($B112)+1,MIN(BH$6,DAY(EOMONTH($B112,1))))&lt;$C112)))</f>
        <v>0</v>
      </c>
      <c r="BI112" s="48" t="n">
        <f aca="false">IF(OR(N(BI$5)=0,BI$6=""),0,BI$5*((DATE(YEAR($B112),MONTH($B112),MIN(BI$6,DAY(EOMONTH($B112,0))))&gt;=$B112)*(DATE(YEAR($B112),MONTH($B112),MIN(BI$6,DAY(EOMONTH($B112,0))))&lt;$C112)+(DATE(YEAR($B112),MONTH($B112)+1,MIN(BI$6,DAY(EOMONTH($B112,1))))&gt;=$B112)*(DATE(YEAR($B112),MONTH($B112)+1,MIN(BI$6,DAY(EOMONTH($B112,1))))&lt;$C112)))</f>
        <v>0</v>
      </c>
      <c r="BJ112" s="48" t="n">
        <f aca="false">IF(OR(N(BJ$5)=0,BJ$6=""),0,BJ$5*((DATE(YEAR($B112),MONTH($B112),MIN(BJ$6,DAY(EOMONTH($B112,0))))&gt;=$B112)*(DATE(YEAR($B112),MONTH($B112),MIN(BJ$6,DAY(EOMONTH($B112,0))))&lt;$C112)+(DATE(YEAR($B112),MONTH($B112)+1,MIN(BJ$6,DAY(EOMONTH($B112,1))))&gt;=$B112)*(DATE(YEAR($B112),MONTH($B112)+1,MIN(BJ$6,DAY(EOMONTH($B112,1))))&lt;$C112)))</f>
        <v>0</v>
      </c>
      <c r="BK112" s="48" t="n">
        <f aca="false">IF(OR(N(BK$5)=0,BK$6=""),0,BK$5*((DATE(YEAR($B112),MONTH($B112),MIN(BK$6,DAY(EOMONTH($B112,0))))&gt;=$B112)*(DATE(YEAR($B112),MONTH($B112),MIN(BK$6,DAY(EOMONTH($B112,0))))&lt;$C112)+(DATE(YEAR($B112),MONTH($B112)+1,MIN(BK$6,DAY(EOMONTH($B112,1))))&gt;=$B112)*(DATE(YEAR($B112),MONTH($B112)+1,MIN(BK$6,DAY(EOMONTH($B112,1))))&lt;$C112)))</f>
        <v>0</v>
      </c>
      <c r="BL112" s="48" t="n">
        <f aca="false">IF(OR(N(BL$5)=0,BL$6=""),0,BL$5*((DATE(YEAR($B112),MONTH($B112),MIN(BL$6,DAY(EOMONTH($B112,0))))&gt;=$B112)*(DATE(YEAR($B112),MONTH($B112),MIN(BL$6,DAY(EOMONTH($B112,0))))&lt;$C112)+(DATE(YEAR($B112),MONTH($B112)+1,MIN(BL$6,DAY(EOMONTH($B112,1))))&gt;=$B112)*(DATE(YEAR($B112),MONTH($B112)+1,MIN(BL$6,DAY(EOMONTH($B112,1))))&lt;$C112)))</f>
        <v>0</v>
      </c>
      <c r="BM112" s="48" t="n">
        <f aca="false">IF(OR(N(BM$5)=0,BM$6=""),0,BM$5*((DATE(YEAR($B112),MONTH($B112),MIN(BM$6,DAY(EOMONTH($B112,0))))&gt;=$B112)*(DATE(YEAR($B112),MONTH($B112),MIN(BM$6,DAY(EOMONTH($B112,0))))&lt;$C112)+(DATE(YEAR($B112),MONTH($B112)+1,MIN(BM$6,DAY(EOMONTH($B112,1))))&gt;=$B112)*(DATE(YEAR($B112),MONTH($B112)+1,MIN(BM$6,DAY(EOMONTH($B112,1))))&lt;$C112)))</f>
        <v>0</v>
      </c>
      <c r="BN112" s="48" t="n">
        <f aca="false">IF(OR(N(BN$5)=0,BN$6=""),0,BN$5*((DATE(YEAR($B112),MONTH($B112),MIN(BN$6,DAY(EOMONTH($B112,0))))&gt;=$B112)*(DATE(YEAR($B112),MONTH($B112),MIN(BN$6,DAY(EOMONTH($B112,0))))&lt;$C112)+(DATE(YEAR($B112),MONTH($B112)+1,MIN(BN$6,DAY(EOMONTH($B112,1))))&gt;=$B112)*(DATE(YEAR($B112),MONTH($B112)+1,MIN(BN$6,DAY(EOMONTH($B112,1))))&lt;$C112)))</f>
        <v>0</v>
      </c>
      <c r="BO112" s="48" t="n">
        <f aca="false">IF(OR(N(BO$5)=0,BO$6=""),0,BO$5*((DATE(YEAR($B112),MONTH($B112),MIN(BO$6,DAY(EOMONTH($B112,0))))&gt;=$B112)*(DATE(YEAR($B112),MONTH($B112),MIN(BO$6,DAY(EOMONTH($B112,0))))&lt;$C112)+(DATE(YEAR($B112),MONTH($B112)+1,MIN(BO$6,DAY(EOMONTH($B112,1))))&gt;=$B112)*(DATE(YEAR($B112),MONTH($B112)+1,MIN(BO$6,DAY(EOMONTH($B112,1))))&lt;$C112)))</f>
        <v>0</v>
      </c>
      <c r="BP112" s="48" t="n">
        <f aca="false">IF(OR(N(BP$5)=0,BP$6=""),0,BP$5*((DATE(YEAR($B112),MONTH($B112),MIN(BP$6,DAY(EOMONTH($B112,0))))&gt;=$B112)*(DATE(YEAR($B112),MONTH($B112),MIN(BP$6,DAY(EOMONTH($B112,0))))&lt;$C112)+(DATE(YEAR($B112),MONTH($B112)+1,MIN(BP$6,DAY(EOMONTH($B112,1))))&gt;=$B112)*(DATE(YEAR($B112),MONTH($B112)+1,MIN(BP$6,DAY(EOMONTH($B112,1))))&lt;$C112)))</f>
        <v>0</v>
      </c>
      <c r="BQ112" s="48" t="n">
        <f aca="false">IF(OR(N(BQ$5)=0,BQ$6=""),0,BQ$5*((DATE(YEAR($B112),MONTH($B112),MIN(BQ$6,DAY(EOMONTH($B112,0))))&gt;=$B112)*(DATE(YEAR($B112),MONTH($B112),MIN(BQ$6,DAY(EOMONTH($B112,0))))&lt;$C112)+(DATE(YEAR($B112),MONTH($B112)+1,MIN(BQ$6,DAY(EOMONTH($B112,1))))&gt;=$B112)*(DATE(YEAR($B112),MONTH($B112)+1,MIN(BQ$6,DAY(EOMONTH($B112,1))))&lt;$C112)))</f>
        <v>0</v>
      </c>
      <c r="BR112" s="48" t="n">
        <f aca="false">IF(OR(N(BR$5)=0,BR$6=""),0,BR$5*((DATE(YEAR($B112),MONTH($B112),MIN(BR$6,DAY(EOMONTH($B112,0))))&gt;=$B112)*(DATE(YEAR($B112),MONTH($B112),MIN(BR$6,DAY(EOMONTH($B112,0))))&lt;$C112)+(DATE(YEAR($B112),MONTH($B112)+1,MIN(BR$6,DAY(EOMONTH($B112,1))))&gt;=$B112)*(DATE(YEAR($B112),MONTH($B112)+1,MIN(BR$6,DAY(EOMONTH($B112,1))))&lt;$C112)))</f>
        <v>0</v>
      </c>
      <c r="BS112" s="48" t="n">
        <f aca="false">IF(OR(N(BS$5)=0,BS$6=""),0,BS$5*((DATE(YEAR($B112),MONTH($B112),MIN(BS$6,DAY(EOMONTH($B112,0))))&gt;=$B112)*(DATE(YEAR($B112),MONTH($B112),MIN(BS$6,DAY(EOMONTH($B112,0))))&lt;$C112)+(DATE(YEAR($B112),MONTH($B112)+1,MIN(BS$6,DAY(EOMONTH($B112,1))))&gt;=$B112)*(DATE(YEAR($B112),MONTH($B112)+1,MIN(BS$6,DAY(EOMONTH($B112,1))))&lt;$C112)))</f>
        <v>0</v>
      </c>
      <c r="BT112" s="48" t="n">
        <f aca="false">IF(OR(N(BT$5)=0,BT$6=""),0,BT$5*((DATE(YEAR($B112),MONTH($B112),MIN(BT$6,DAY(EOMONTH($B112,0))))&gt;=$B112)*(DATE(YEAR($B112),MONTH($B112),MIN(BT$6,DAY(EOMONTH($B112,0))))&lt;$C112)+(DATE(YEAR($B112),MONTH($B112)+1,MIN(BT$6,DAY(EOMONTH($B112,1))))&gt;=$B112)*(DATE(YEAR($B112),MONTH($B112)+1,MIN(BT$6,DAY(EOMONTH($B112,1))))&lt;$C112)))</f>
        <v>0</v>
      </c>
      <c r="BU112" s="48" t="n">
        <f aca="false">IF(OR(N(BU$5)=0,BU$6=""),0,BU$5*((DATE(YEAR($B112),MONTH($B112),MIN(BU$6,DAY(EOMONTH($B112,0))))&gt;=$B112)*(DATE(YEAR($B112),MONTH($B112),MIN(BU$6,DAY(EOMONTH($B112,0))))&lt;$C112)+(DATE(YEAR($B112),MONTH($B112)+1,MIN(BU$6,DAY(EOMONTH($B112,1))))&gt;=$B112)*(DATE(YEAR($B112),MONTH($B112)+1,MIN(BU$6,DAY(EOMONTH($B112,1))))&lt;$C112)))</f>
        <v>0</v>
      </c>
      <c r="BV112" s="48" t="n">
        <f aca="false">IF(OR(N(BV$5)=0,BV$6=""),0,BV$5*((DATE(YEAR($B112),MONTH($B112),MIN(BV$6,DAY(EOMONTH($B112,0))))&gt;=$B112)*(DATE(YEAR($B112),MONTH($B112),MIN(BV$6,DAY(EOMONTH($B112,0))))&lt;$C112)+(DATE(YEAR($B112),MONTH($B112)+1,MIN(BV$6,DAY(EOMONTH($B112,1))))&gt;=$B112)*(DATE(YEAR($B112),MONTH($B112)+1,MIN(BV$6,DAY(EOMONTH($B112,1))))&lt;$C112)))</f>
        <v>0</v>
      </c>
      <c r="BW112" s="48" t="n">
        <f aca="false">IF(OR(N(BW$5)=0,BW$6=""),0,BW$5*((DATE(YEAR($B112),MONTH($B112),MIN(BW$6,DAY(EOMONTH($B112,0))))&gt;=$B112)*(DATE(YEAR($B112),MONTH($B112),MIN(BW$6,DAY(EOMONTH($B112,0))))&lt;$C112)+(DATE(YEAR($B112),MONTH($B112)+1,MIN(BW$6,DAY(EOMONTH($B112,1))))&gt;=$B112)*(DATE(YEAR($B112),MONTH($B112)+1,MIN(BW$6,DAY(EOMONTH($B112,1))))&lt;$C112)))</f>
        <v>0</v>
      </c>
      <c r="BX112" s="48" t="n">
        <f aca="false">MIN(Z112,(FT111*(1+FT$5/Setup!$C$36)+IF($V112=1,N($F112),0)))</f>
        <v>0</v>
      </c>
      <c r="BY112" s="48" t="n">
        <f aca="false">MIN(AA112,(FU111*(1+FU$5/Setup!$C$36)+IF($V112=2,N($F112),0)))</f>
        <v>0</v>
      </c>
      <c r="BZ112" s="48" t="n">
        <f aca="false">MIN(AB112,(FV111*(1+FV$5/Setup!$C$36)+IF($V112=3,N($F112),0)))</f>
        <v>0</v>
      </c>
      <c r="CA112" s="48" t="n">
        <f aca="false">MIN(AC112,(FW111*(1+FW$5/Setup!$C$36)+IF($V112=4,N($F112),0)))</f>
        <v>0</v>
      </c>
      <c r="CB112" s="48" t="n">
        <f aca="false">MIN(AD112,(FX111*(1+FX$5/Setup!$C$36)+IF($V112=5,N($F112),0)))</f>
        <v>0</v>
      </c>
      <c r="CC112" s="48" t="n">
        <f aca="false">MIN(AE112,(FY111*(1+FY$5/Setup!$C$36)+IF($V112=6,N($F112),0)))</f>
        <v>0</v>
      </c>
      <c r="CD112" s="48" t="n">
        <f aca="false">MIN(AF112,(FZ111*(1+FZ$5/Setup!$C$36)+IF($V112=7,N($F112),0)))</f>
        <v>0</v>
      </c>
      <c r="CE112" s="48" t="n">
        <f aca="false">MIN(AG112,(GA111*(1+GA$5/Setup!$C$36)+IF($V112=8,N($F112),0)))</f>
        <v>0</v>
      </c>
      <c r="CF112" s="48" t="n">
        <f aca="false">MIN(AH112,(GB111*(1+GB$5/Setup!$C$36)+IF($V112=9,N($F112),0)))</f>
        <v>0</v>
      </c>
      <c r="CG112" s="48" t="n">
        <f aca="false">MIN(AI112,(GC111*(1+GC$5/Setup!$C$36)+IF($V112=10,N($F112),0)))</f>
        <v>0</v>
      </c>
      <c r="CH112" s="48" t="n">
        <f aca="false">MIN(AJ112,(GD111*(1+GD$5/Setup!$C$36)+IF($V112=11,N($F112),0)))</f>
        <v>0</v>
      </c>
      <c r="CI112" s="48" t="n">
        <f aca="false">MIN(AK112,(GE111*(1+GE$5/Setup!$C$36)+IF($V112=12,N($F112),0)))</f>
        <v>0</v>
      </c>
      <c r="CJ112" s="48" t="n">
        <f aca="false">MIN(AL112,(GF111*(1+GF$5/Setup!$C$36)+IF($V112=13,N($F112),0)))</f>
        <v>0</v>
      </c>
      <c r="CK112" s="48" t="n">
        <f aca="false">MIN(AM112,(GG111*(1+GG$5/Setup!$C$36)+IF($V112=14,N($F112),0)))</f>
        <v>0</v>
      </c>
      <c r="CL112" s="48" t="n">
        <f aca="false">MIN(AN112,(GH111*(1+GH$5/Setup!$C$36)+IF($V112=15,N($F112),0)))</f>
        <v>0</v>
      </c>
      <c r="CM112" s="48" t="n">
        <f aca="false">MIN(AO112,(GI111*(1+GI$5/Setup!$C$36)+IF($V112=16,N($F112),0)))</f>
        <v>0</v>
      </c>
      <c r="CN112" s="48" t="n">
        <f aca="false">MIN(AP112,(GJ111*(1+GJ$5/Setup!$C$36)+IF($V112=17,N($F112),0)))</f>
        <v>0</v>
      </c>
      <c r="CO112" s="48" t="n">
        <f aca="false">MIN(AQ112,(GK111*(1+GK$5/Setup!$C$36)+IF($V112=18,N($F112),0)))</f>
        <v>0</v>
      </c>
      <c r="CP112" s="48" t="n">
        <f aca="false">MIN(AR112,(GL111*(1+GL$5/Setup!$C$36)+IF($V112=19,N($F112),0)))</f>
        <v>0</v>
      </c>
      <c r="CQ112" s="48" t="n">
        <f aca="false">MIN(AS112,(GM111*(1+GM$5/Setup!$C$36)+IF($V112=20,N($F112),0)))</f>
        <v>0</v>
      </c>
      <c r="CR112" s="48" t="n">
        <f aca="false">MIN(AT112,(GN111*(1+GN$5/Setup!$C$36)+IF($V112=21,N($F112),0)))</f>
        <v>0</v>
      </c>
      <c r="CS112" s="48" t="n">
        <f aca="false">MIN(AU112,(GO111*(1+GO$5/Setup!$C$36)+IF($V112=22,N($F112),0)))</f>
        <v>0</v>
      </c>
      <c r="CT112" s="48" t="n">
        <f aca="false">MIN(AV112,(GP111*(1+GP$5/Setup!$C$36)+IF($V112=23,N($F112),0)))</f>
        <v>0</v>
      </c>
      <c r="CU112" s="48" t="n">
        <f aca="false">MIN(AW112,(GQ111*(1+GQ$5/Setup!$C$36)+IF($V112=24,N($F112),0)))</f>
        <v>0</v>
      </c>
      <c r="CV112" s="48" t="n">
        <f aca="false">MIN(AX112,(GR111*(1+GR$5/Setup!$C$36)+IF($V112=25,N($F112),0)))</f>
        <v>0</v>
      </c>
      <c r="CW112" s="48" t="n">
        <f aca="false">MIN(AY112,(GS111*(1+GS$5/Setup!$C$36)+IF($V112=26,N($F112),0)))</f>
        <v>0</v>
      </c>
      <c r="CX112" s="48" t="n">
        <f aca="false">MIN(AZ112,(GT111*(1+GT$5/Setup!$C$36)+IF($V112=27,N($F112),0)))</f>
        <v>0</v>
      </c>
      <c r="CY112" s="48" t="n">
        <f aca="false">MIN(BA112,(GU111*(1+GU$5/Setup!$C$36)+IF($V112=28,N($F112),0)))</f>
        <v>0</v>
      </c>
      <c r="CZ112" s="48" t="n">
        <f aca="false">MIN(BB112,(GV111*(1+GV$5/Setup!$C$36)+IF($V112=29,N($F112),0)))</f>
        <v>0</v>
      </c>
      <c r="DA112" s="48" t="n">
        <f aca="false">MIN(BC112,(GW111*(1+GW$5/Setup!$C$36)+IF($V112=30,N($F112),0)))</f>
        <v>0</v>
      </c>
      <c r="DB112" s="48" t="n">
        <f aca="false">MIN(BD112,(GX111*(1+GX$5/Setup!$C$36)+IF($V112=31,N($F112),0)))</f>
        <v>0</v>
      </c>
      <c r="DC112" s="48" t="n">
        <f aca="false">MIN(BE112,(GY111*(1+GY$5/Setup!$C$36)+IF($V112=32,N($F112),0)))</f>
        <v>0</v>
      </c>
      <c r="DD112" s="48" t="n">
        <f aca="false">MIN(BF112,(GZ111*(1+GZ$5/Setup!$C$36)+IF($V112=33,N($F112),0)))</f>
        <v>0</v>
      </c>
      <c r="DE112" s="48" t="n">
        <f aca="false">MIN(BG112,(HA111*(1+HA$5/Setup!$C$36)+IF($V112=34,N($F112),0)))</f>
        <v>0</v>
      </c>
      <c r="DF112" s="48" t="n">
        <f aca="false">MIN(BH112,(HB111*(1+HB$5/Setup!$C$36)+IF($V112=35,N($F112),0)))</f>
        <v>0</v>
      </c>
      <c r="DG112" s="48" t="n">
        <f aca="false">MIN(BI112,(HC111*(1+HC$5/Setup!$C$36)+IF($V112=36,N($F112),0)))</f>
        <v>0</v>
      </c>
      <c r="DH112" s="48" t="n">
        <f aca="false">MIN(BJ112,(HD111*(1+HD$5/Setup!$C$36)+IF($V112=37,N($F112),0)))</f>
        <v>0</v>
      </c>
      <c r="DI112" s="48" t="n">
        <f aca="false">MIN(BK112,(HE111*(1+HE$5/Setup!$C$36)+IF($V112=38,N($F112),0)))</f>
        <v>0</v>
      </c>
      <c r="DJ112" s="48" t="n">
        <f aca="false">MIN(BL112,(HF111*(1+HF$5/Setup!$C$36)+IF($V112=39,N($F112),0)))</f>
        <v>0</v>
      </c>
      <c r="DK112" s="48" t="n">
        <f aca="false">MIN(BM112,(HG111*(1+HG$5/Setup!$C$36)+IF($V112=40,N($F112),0)))</f>
        <v>0</v>
      </c>
      <c r="DL112" s="48" t="n">
        <f aca="false">MIN(BN112,(HH111*(1+HH$5/Setup!$C$36)+IF($V112=41,N($F112),0)))</f>
        <v>0</v>
      </c>
      <c r="DM112" s="48" t="n">
        <f aca="false">MIN(BO112,(HI111*(1+HI$5/Setup!$C$36)+IF($V112=42,N($F112),0)))</f>
        <v>0</v>
      </c>
      <c r="DN112" s="48" t="n">
        <f aca="false">MIN(BP112,(HJ111*(1+HJ$5/Setup!$C$36)+IF($V112=43,N($F112),0)))</f>
        <v>0</v>
      </c>
      <c r="DO112" s="48" t="n">
        <f aca="false">MIN(BQ112,(HK111*(1+HK$5/Setup!$C$36)+IF($V112=44,N($F112),0)))</f>
        <v>0</v>
      </c>
      <c r="DP112" s="48" t="n">
        <f aca="false">MIN(BR112,(HL111*(1+HL$5/Setup!$C$36)+IF($V112=45,N($F112),0)))</f>
        <v>0</v>
      </c>
      <c r="DQ112" s="48" t="n">
        <f aca="false">MIN(BS112,(HM111*(1+HM$5/Setup!$C$36)+IF($V112=46,N($F112),0)))</f>
        <v>0</v>
      </c>
      <c r="DR112" s="48" t="n">
        <f aca="false">MIN(BT112,(HN111*(1+HN$5/Setup!$C$36)+IF($V112=47,N($F112),0)))</f>
        <v>0</v>
      </c>
      <c r="DS112" s="48" t="n">
        <f aca="false">MIN(BU112,(HO111*(1+HO$5/Setup!$C$36)+IF($V112=48,N($F112),0)))</f>
        <v>0</v>
      </c>
      <c r="DT112" s="48" t="n">
        <f aca="false">MIN(BV112,(HP111*(1+HP$5/Setup!$C$36)+IF($V112=49,N($F112),0)))</f>
        <v>0</v>
      </c>
      <c r="DU112" s="48" t="n">
        <f aca="false">MIN(BW112,(HQ111*(1+HQ$5/Setup!$C$36)+IF($V112=50,N($F112),0)))</f>
        <v>0</v>
      </c>
      <c r="DV112" s="48" t="n">
        <f aca="false">MIN(MAX((FT111*(1+FT$5/Setup!$C$36)+IF($V112=1,N($F112),0))-BX112,0),MAX($P112-0,0))</f>
        <v>0</v>
      </c>
      <c r="DW112" s="48" t="n">
        <f aca="false">MIN(MAX((FU111*(1+FU$5/Setup!$C$36)+IF($V112=2,N($F112),0))-BY112,0),MAX($P112-SUM(DV112:DV112),0))</f>
        <v>0</v>
      </c>
      <c r="DX112" s="48" t="n">
        <f aca="false">MIN(MAX((FV111*(1+FV$5/Setup!$C$36)+IF($V112=3,N($F112),0))-BZ112,0),MAX($P112-SUM(DV112:DW112),0))</f>
        <v>0</v>
      </c>
      <c r="DY112" s="48" t="n">
        <f aca="false">MIN(MAX((FW111*(1+FW$5/Setup!$C$36)+IF($V112=4,N($F112),0))-CA112,0),MAX($P112-SUM(DV112:DX112),0))</f>
        <v>0</v>
      </c>
      <c r="DZ112" s="48" t="n">
        <f aca="false">MIN(MAX((FX111*(1+FX$5/Setup!$C$36)+IF($V112=5,N($F112),0))-CB112,0),MAX($P112-SUM(DV112:DY112),0))</f>
        <v>0</v>
      </c>
      <c r="EA112" s="48" t="n">
        <f aca="false">MIN(MAX((FY111*(1+FY$5/Setup!$C$36)+IF($V112=6,N($F112),0))-CC112,0),MAX($P112-SUM(DV112:DZ112),0))</f>
        <v>0</v>
      </c>
      <c r="EB112" s="48" t="n">
        <f aca="false">MIN(MAX((FZ111*(1+FZ$5/Setup!$C$36)+IF($V112=7,N($F112),0))-CD112,0),MAX($P112-SUM(DV112:EA112),0))</f>
        <v>0</v>
      </c>
      <c r="EC112" s="48" t="n">
        <f aca="false">MIN(MAX((GA111*(1+GA$5/Setup!$C$36)+IF($V112=8,N($F112),0))-CE112,0),MAX($P112-SUM(DV112:EB112),0))</f>
        <v>0</v>
      </c>
      <c r="ED112" s="48" t="n">
        <f aca="false">MIN(MAX((GB111*(1+GB$5/Setup!$C$36)+IF($V112=9,N($F112),0))-CF112,0),MAX($P112-SUM(DV112:EC112),0))</f>
        <v>0</v>
      </c>
      <c r="EE112" s="48" t="n">
        <f aca="false">MIN(MAX((GC111*(1+GC$5/Setup!$C$36)+IF($V112=10,N($F112),0))-CG112,0),MAX($P112-SUM(DV112:ED112),0))</f>
        <v>0</v>
      </c>
      <c r="EF112" s="48" t="n">
        <f aca="false">MIN(MAX((GD111*(1+GD$5/Setup!$C$36)+IF($V112=11,N($F112),0))-CH112,0),MAX($P112-SUM(DV112:EE112),0))</f>
        <v>0</v>
      </c>
      <c r="EG112" s="48" t="n">
        <f aca="false">MIN(MAX((GE111*(1+GE$5/Setup!$C$36)+IF($V112=12,N($F112),0))-CI112,0),MAX($P112-SUM(DV112:EF112),0))</f>
        <v>0</v>
      </c>
      <c r="EH112" s="48" t="n">
        <f aca="false">MIN(MAX((GF111*(1+GF$5/Setup!$C$36)+IF($V112=13,N($F112),0))-CJ112,0),MAX($P112-SUM(DV112:EG112),0))</f>
        <v>0</v>
      </c>
      <c r="EI112" s="48" t="n">
        <f aca="false">MIN(MAX((GG111*(1+GG$5/Setup!$C$36)+IF($V112=14,N($F112),0))-CK112,0),MAX($P112-SUM(DV112:EH112),0))</f>
        <v>0</v>
      </c>
      <c r="EJ112" s="48" t="n">
        <f aca="false">MIN(MAX((GH111*(1+GH$5/Setup!$C$36)+IF($V112=15,N($F112),0))-CL112,0),MAX($P112-SUM(DV112:EI112),0))</f>
        <v>0</v>
      </c>
      <c r="EK112" s="48" t="n">
        <f aca="false">MIN(MAX((GI111*(1+GI$5/Setup!$C$36)+IF($V112=16,N($F112),0))-CM112,0),MAX($P112-SUM(DV112:EJ112),0))</f>
        <v>0</v>
      </c>
      <c r="EL112" s="48" t="n">
        <f aca="false">MIN(MAX((GJ111*(1+GJ$5/Setup!$C$36)+IF($V112=17,N($F112),0))-CN112,0),MAX($P112-SUM(DV112:EK112),0))</f>
        <v>0</v>
      </c>
      <c r="EM112" s="48" t="n">
        <f aca="false">MIN(MAX((GK111*(1+GK$5/Setup!$C$36)+IF($V112=18,N($F112),0))-CO112,0),MAX($P112-SUM(DV112:EL112),0))</f>
        <v>0</v>
      </c>
      <c r="EN112" s="48" t="n">
        <f aca="false">MIN(MAX((GL111*(1+GL$5/Setup!$C$36)+IF($V112=19,N($F112),0))-CP112,0),MAX($P112-SUM(DV112:EM112),0))</f>
        <v>0</v>
      </c>
      <c r="EO112" s="48" t="n">
        <f aca="false">MIN(MAX((GM111*(1+GM$5/Setup!$C$36)+IF($V112=20,N($F112),0))-CQ112,0),MAX($P112-SUM(DV112:EN112),0))</f>
        <v>0</v>
      </c>
      <c r="EP112" s="48" t="n">
        <f aca="false">MIN(MAX((GN111*(1+GN$5/Setup!$C$36)+IF($V112=21,N($F112),0))-CR112,0),MAX($P112-SUM(DV112:EO112),0))</f>
        <v>0</v>
      </c>
      <c r="EQ112" s="48" t="n">
        <f aca="false">MIN(MAX((GO111*(1+GO$5/Setup!$C$36)+IF($V112=22,N($F112),0))-CS112,0),MAX($P112-SUM(DV112:EP112),0))</f>
        <v>0</v>
      </c>
      <c r="ER112" s="48" t="n">
        <f aca="false">MIN(MAX((GP111*(1+GP$5/Setup!$C$36)+IF($V112=23,N($F112),0))-CT112,0),MAX($P112-SUM(DV112:EQ112),0))</f>
        <v>0</v>
      </c>
      <c r="ES112" s="48" t="n">
        <f aca="false">MIN(MAX((GQ111*(1+GQ$5/Setup!$C$36)+IF($V112=24,N($F112),0))-CU112,0),MAX($P112-SUM(DV112:ER112),0))</f>
        <v>0</v>
      </c>
      <c r="ET112" s="48" t="n">
        <f aca="false">MIN(MAX((GR111*(1+GR$5/Setup!$C$36)+IF($V112=25,N($F112),0))-CV112,0),MAX($P112-SUM(DV112:ES112),0))</f>
        <v>0</v>
      </c>
      <c r="EU112" s="48" t="n">
        <f aca="false">MIN(MAX((GS111*(1+GS$5/Setup!$C$36)+IF($V112=26,N($F112),0))-CW112,0),MAX($P112-SUM(DV112:ET112),0))</f>
        <v>0</v>
      </c>
      <c r="EV112" s="48" t="n">
        <f aca="false">MIN(MAX((GT111*(1+GT$5/Setup!$C$36)+IF($V112=27,N($F112),0))-CX112,0),MAX($P112-SUM(DV112:EU112),0))</f>
        <v>0</v>
      </c>
      <c r="EW112" s="48" t="n">
        <f aca="false">MIN(MAX((GU111*(1+GU$5/Setup!$C$36)+IF($V112=28,N($F112),0))-CY112,0),MAX($P112-SUM(DV112:EV112),0))</f>
        <v>0</v>
      </c>
      <c r="EX112" s="48" t="n">
        <f aca="false">MIN(MAX((GV111*(1+GV$5/Setup!$C$36)+IF($V112=29,N($F112),0))-CZ112,0),MAX($P112-SUM(DV112:EW112),0))</f>
        <v>0</v>
      </c>
      <c r="EY112" s="48" t="n">
        <f aca="false">MIN(MAX((GW111*(1+GW$5/Setup!$C$36)+IF($V112=30,N($F112),0))-DA112,0),MAX($P112-SUM(DV112:EX112),0))</f>
        <v>0</v>
      </c>
      <c r="EZ112" s="48" t="n">
        <f aca="false">MIN(MAX((GX111*(1+GX$5/Setup!$C$36)+IF($V112=31,N($F112),0))-DB112,0),MAX($P112-SUM(DV112:EY112),0))</f>
        <v>0</v>
      </c>
      <c r="FA112" s="48" t="n">
        <f aca="false">MIN(MAX((GY111*(1+GY$5/Setup!$C$36)+IF($V112=32,N($F112),0))-DC112,0),MAX($P112-SUM(DV112:EZ112),0))</f>
        <v>0</v>
      </c>
      <c r="FB112" s="48" t="n">
        <f aca="false">MIN(MAX((GZ111*(1+GZ$5/Setup!$C$36)+IF($V112=33,N($F112),0))-DD112,0),MAX($P112-SUM(DV112:FA112),0))</f>
        <v>0</v>
      </c>
      <c r="FC112" s="48" t="n">
        <f aca="false">MIN(MAX((HA111*(1+HA$5/Setup!$C$36)+IF($V112=34,N($F112),0))-DE112,0),MAX($P112-SUM(DV112:FB112),0))</f>
        <v>0</v>
      </c>
      <c r="FD112" s="48" t="n">
        <f aca="false">MIN(MAX((HB111*(1+HB$5/Setup!$C$36)+IF($V112=35,N($F112),0))-DF112,0),MAX($P112-SUM(DV112:FC112),0))</f>
        <v>0</v>
      </c>
      <c r="FE112" s="48" t="n">
        <f aca="false">MIN(MAX((HC111*(1+HC$5/Setup!$C$36)+IF($V112=36,N($F112),0))-DG112,0),MAX($P112-SUM(DV112:FD112),0))</f>
        <v>0</v>
      </c>
      <c r="FF112" s="48" t="n">
        <f aca="false">MIN(MAX((HD111*(1+HD$5/Setup!$C$36)+IF($V112=37,N($F112),0))-DH112,0),MAX($P112-SUM(DV112:FE112),0))</f>
        <v>0</v>
      </c>
      <c r="FG112" s="48" t="n">
        <f aca="false">MIN(MAX((HE111*(1+HE$5/Setup!$C$36)+IF($V112=38,N($F112),0))-DI112,0),MAX($P112-SUM(DV112:FF112),0))</f>
        <v>0</v>
      </c>
      <c r="FH112" s="48" t="n">
        <f aca="false">MIN(MAX((HF111*(1+HF$5/Setup!$C$36)+IF($V112=39,N($F112),0))-DJ112,0),MAX($P112-SUM(DV112:FG112),0))</f>
        <v>0</v>
      </c>
      <c r="FI112" s="48" t="n">
        <f aca="false">MIN(MAX((HG111*(1+HG$5/Setup!$C$36)+IF($V112=40,N($F112),0))-DK112,0),MAX($P112-SUM(DV112:FH112),0))</f>
        <v>0</v>
      </c>
      <c r="FJ112" s="48" t="n">
        <f aca="false">MIN(MAX((HH111*(1+HH$5/Setup!$C$36)+IF($V112=41,N($F112),0))-DL112,0),MAX($P112-SUM(DV112:FI112),0))</f>
        <v>0</v>
      </c>
      <c r="FK112" s="48" t="n">
        <f aca="false">MIN(MAX((HI111*(1+HI$5/Setup!$C$36)+IF($V112=42,N($F112),0))-DM112,0),MAX($P112-SUM(DV112:FJ112),0))</f>
        <v>0</v>
      </c>
      <c r="FL112" s="48" t="n">
        <f aca="false">MIN(MAX((HJ111*(1+HJ$5/Setup!$C$36)+IF($V112=43,N($F112),0))-DN112,0),MAX($P112-SUM(DV112:FK112),0))</f>
        <v>0</v>
      </c>
      <c r="FM112" s="48" t="n">
        <f aca="false">MIN(MAX((HK111*(1+HK$5/Setup!$C$36)+IF($V112=44,N($F112),0))-DO112,0),MAX($P112-SUM(DV112:FL112),0))</f>
        <v>0</v>
      </c>
      <c r="FN112" s="48" t="n">
        <f aca="false">MIN(MAX((HL111*(1+HL$5/Setup!$C$36)+IF($V112=45,N($F112),0))-DP112,0),MAX($P112-SUM(DV112:FM112),0))</f>
        <v>0</v>
      </c>
      <c r="FO112" s="48" t="n">
        <f aca="false">MIN(MAX((HM111*(1+HM$5/Setup!$C$36)+IF($V112=46,N($F112),0))-DQ112,0),MAX($P112-SUM(DV112:FN112),0))</f>
        <v>0</v>
      </c>
      <c r="FP112" s="48" t="n">
        <f aca="false">MIN(MAX((HN111*(1+HN$5/Setup!$C$36)+IF($V112=47,N($F112),0))-DR112,0),MAX($P112-SUM(DV112:FO112),0))</f>
        <v>0</v>
      </c>
      <c r="FQ112" s="48" t="n">
        <f aca="false">MIN(MAX((HO111*(1+HO$5/Setup!$C$36)+IF($V112=48,N($F112),0))-DS112,0),MAX($P112-SUM(DV112:FP112),0))</f>
        <v>0</v>
      </c>
      <c r="FR112" s="48" t="n">
        <f aca="false">MIN(MAX((HP111*(1+HP$5/Setup!$C$36)+IF($V112=49,N($F112),0))-DT112,0),MAX($P112-SUM(DV112:FQ112),0))</f>
        <v>0</v>
      </c>
      <c r="FS112" s="48" t="n">
        <f aca="false">MIN(MAX((HQ111*(1+HQ$5/Setup!$C$36)+IF($V112=50,N($F112),0))-DU112,0),MAX($P112-SUM(DV112:FR112),0))</f>
        <v>0</v>
      </c>
      <c r="FT112" s="48" t="n">
        <f aca="false">IF((FT111*(1+FT$5/Setup!$C$36)+IF($V112=1,N($F112),0))-BX112-DV112&lt;0.005,0,(FT111*(1+FT$5/Setup!$C$36)+IF($V112=1,N($F112),0))-BX112-DV112)</f>
        <v>0</v>
      </c>
      <c r="FU112" s="48" t="n">
        <f aca="false">IF((FU111*(1+FU$5/Setup!$C$36)+IF($V112=2,N($F112),0))-BY112-DW112&lt;0.005,0,(FU111*(1+FU$5/Setup!$C$36)+IF($V112=2,N($F112),0))-BY112-DW112)</f>
        <v>0</v>
      </c>
      <c r="FV112" s="48" t="n">
        <f aca="false">IF((FV111*(1+FV$5/Setup!$C$36)+IF($V112=3,N($F112),0))-BZ112-DX112&lt;0.005,0,(FV111*(1+FV$5/Setup!$C$36)+IF($V112=3,N($F112),0))-BZ112-DX112)</f>
        <v>0</v>
      </c>
      <c r="FW112" s="48" t="n">
        <f aca="false">IF((FW111*(1+FW$5/Setup!$C$36)+IF($V112=4,N($F112),0))-CA112-DY112&lt;0.005,0,(FW111*(1+FW$5/Setup!$C$36)+IF($V112=4,N($F112),0))-CA112-DY112)</f>
        <v>0</v>
      </c>
      <c r="FX112" s="48" t="n">
        <f aca="false">IF((FX111*(1+FX$5/Setup!$C$36)+IF($V112=5,N($F112),0))-CB112-DZ112&lt;0.005,0,(FX111*(1+FX$5/Setup!$C$36)+IF($V112=5,N($F112),0))-CB112-DZ112)</f>
        <v>0</v>
      </c>
      <c r="FY112" s="48" t="n">
        <f aca="false">IF((FY111*(1+FY$5/Setup!$C$36)+IF($V112=6,N($F112),0))-CC112-EA112&lt;0.005,0,(FY111*(1+FY$5/Setup!$C$36)+IF($V112=6,N($F112),0))-CC112-EA112)</f>
        <v>0</v>
      </c>
      <c r="FZ112" s="48" t="n">
        <f aca="false">IF((FZ111*(1+FZ$5/Setup!$C$36)+IF($V112=7,N($F112),0))-CD112-EB112&lt;0.005,0,(FZ111*(1+FZ$5/Setup!$C$36)+IF($V112=7,N($F112),0))-CD112-EB112)</f>
        <v>0</v>
      </c>
      <c r="GA112" s="48" t="n">
        <f aca="false">IF((GA111*(1+GA$5/Setup!$C$36)+IF($V112=8,N($F112),0))-CE112-EC112&lt;0.005,0,(GA111*(1+GA$5/Setup!$C$36)+IF($V112=8,N($F112),0))-CE112-EC112)</f>
        <v>0</v>
      </c>
      <c r="GB112" s="48" t="n">
        <f aca="false">IF((GB111*(1+GB$5/Setup!$C$36)+IF($V112=9,N($F112),0))-CF112-ED112&lt;0.005,0,(GB111*(1+GB$5/Setup!$C$36)+IF($V112=9,N($F112),0))-CF112-ED112)</f>
        <v>0</v>
      </c>
      <c r="GC112" s="48" t="n">
        <f aca="false">IF((GC111*(1+GC$5/Setup!$C$36)+IF($V112=10,N($F112),0))-CG112-EE112&lt;0.005,0,(GC111*(1+GC$5/Setup!$C$36)+IF($V112=10,N($F112),0))-CG112-EE112)</f>
        <v>0</v>
      </c>
      <c r="GD112" s="48" t="n">
        <f aca="false">IF((GD111*(1+GD$5/Setup!$C$36)+IF($V112=11,N($F112),0))-CH112-EF112&lt;0.005,0,(GD111*(1+GD$5/Setup!$C$36)+IF($V112=11,N($F112),0))-CH112-EF112)</f>
        <v>0</v>
      </c>
      <c r="GE112" s="48" t="n">
        <f aca="false">IF((GE111*(1+GE$5/Setup!$C$36)+IF($V112=12,N($F112),0))-CI112-EG112&lt;0.005,0,(GE111*(1+GE$5/Setup!$C$36)+IF($V112=12,N($F112),0))-CI112-EG112)</f>
        <v>0</v>
      </c>
      <c r="GF112" s="48" t="n">
        <f aca="false">IF((GF111*(1+GF$5/Setup!$C$36)+IF($V112=13,N($F112),0))-CJ112-EH112&lt;0.005,0,(GF111*(1+GF$5/Setup!$C$36)+IF($V112=13,N($F112),0))-CJ112-EH112)</f>
        <v>0</v>
      </c>
      <c r="GG112" s="48" t="n">
        <f aca="false">IF((GG111*(1+GG$5/Setup!$C$36)+IF($V112=14,N($F112),0))-CK112-EI112&lt;0.005,0,(GG111*(1+GG$5/Setup!$C$36)+IF($V112=14,N($F112),0))-CK112-EI112)</f>
        <v>0</v>
      </c>
      <c r="GH112" s="48" t="n">
        <f aca="false">IF((GH111*(1+GH$5/Setup!$C$36)+IF($V112=15,N($F112),0))-CL112-EJ112&lt;0.005,0,(GH111*(1+GH$5/Setup!$C$36)+IF($V112=15,N($F112),0))-CL112-EJ112)</f>
        <v>0</v>
      </c>
      <c r="GI112" s="48" t="n">
        <f aca="false">IF((GI111*(1+GI$5/Setup!$C$36)+IF($V112=16,N($F112),0))-CM112-EK112&lt;0.005,0,(GI111*(1+GI$5/Setup!$C$36)+IF($V112=16,N($F112),0))-CM112-EK112)</f>
        <v>0</v>
      </c>
      <c r="GJ112" s="48" t="n">
        <f aca="false">IF((GJ111*(1+GJ$5/Setup!$C$36)+IF($V112=17,N($F112),0))-CN112-EL112&lt;0.005,0,(GJ111*(1+GJ$5/Setup!$C$36)+IF($V112=17,N($F112),0))-CN112-EL112)</f>
        <v>0</v>
      </c>
      <c r="GK112" s="48" t="n">
        <f aca="false">IF((GK111*(1+GK$5/Setup!$C$36)+IF($V112=18,N($F112),0))-CO112-EM112&lt;0.005,0,(GK111*(1+GK$5/Setup!$C$36)+IF($V112=18,N($F112),0))-CO112-EM112)</f>
        <v>0</v>
      </c>
      <c r="GL112" s="48" t="n">
        <f aca="false">IF((GL111*(1+GL$5/Setup!$C$36)+IF($V112=19,N($F112),0))-CP112-EN112&lt;0.005,0,(GL111*(1+GL$5/Setup!$C$36)+IF($V112=19,N($F112),0))-CP112-EN112)</f>
        <v>0</v>
      </c>
      <c r="GM112" s="48" t="n">
        <f aca="false">IF((GM111*(1+GM$5/Setup!$C$36)+IF($V112=20,N($F112),0))-CQ112-EO112&lt;0.005,0,(GM111*(1+GM$5/Setup!$C$36)+IF($V112=20,N($F112),0))-CQ112-EO112)</f>
        <v>0</v>
      </c>
      <c r="GN112" s="48" t="n">
        <f aca="false">IF((GN111*(1+GN$5/Setup!$C$36)+IF($V112=21,N($F112),0))-CR112-EP112&lt;0.005,0,(GN111*(1+GN$5/Setup!$C$36)+IF($V112=21,N($F112),0))-CR112-EP112)</f>
        <v>0</v>
      </c>
      <c r="GO112" s="48" t="n">
        <f aca="false">IF((GO111*(1+GO$5/Setup!$C$36)+IF($V112=22,N($F112),0))-CS112-EQ112&lt;0.005,0,(GO111*(1+GO$5/Setup!$C$36)+IF($V112=22,N($F112),0))-CS112-EQ112)</f>
        <v>0</v>
      </c>
      <c r="GP112" s="48" t="n">
        <f aca="false">IF((GP111*(1+GP$5/Setup!$C$36)+IF($V112=23,N($F112),0))-CT112-ER112&lt;0.005,0,(GP111*(1+GP$5/Setup!$C$36)+IF($V112=23,N($F112),0))-CT112-ER112)</f>
        <v>0</v>
      </c>
      <c r="GQ112" s="48" t="n">
        <f aca="false">IF((GQ111*(1+GQ$5/Setup!$C$36)+IF($V112=24,N($F112),0))-CU112-ES112&lt;0.005,0,(GQ111*(1+GQ$5/Setup!$C$36)+IF($V112=24,N($F112),0))-CU112-ES112)</f>
        <v>0</v>
      </c>
      <c r="GR112" s="48" t="n">
        <f aca="false">IF((GR111*(1+GR$5/Setup!$C$36)+IF($V112=25,N($F112),0))-CV112-ET112&lt;0.005,0,(GR111*(1+GR$5/Setup!$C$36)+IF($V112=25,N($F112),0))-CV112-ET112)</f>
        <v>0</v>
      </c>
      <c r="GS112" s="48" t="n">
        <f aca="false">IF((GS111*(1+GS$5/Setup!$C$36)+IF($V112=26,N($F112),0))-CW112-EU112&lt;0.005,0,(GS111*(1+GS$5/Setup!$C$36)+IF($V112=26,N($F112),0))-CW112-EU112)</f>
        <v>0</v>
      </c>
      <c r="GT112" s="48" t="n">
        <f aca="false">IF((GT111*(1+GT$5/Setup!$C$36)+IF($V112=27,N($F112),0))-CX112-EV112&lt;0.005,0,(GT111*(1+GT$5/Setup!$C$36)+IF($V112=27,N($F112),0))-CX112-EV112)</f>
        <v>0</v>
      </c>
      <c r="GU112" s="48" t="n">
        <f aca="false">IF((GU111*(1+GU$5/Setup!$C$36)+IF($V112=28,N($F112),0))-CY112-EW112&lt;0.005,0,(GU111*(1+GU$5/Setup!$C$36)+IF($V112=28,N($F112),0))-CY112-EW112)</f>
        <v>0</v>
      </c>
      <c r="GV112" s="48" t="n">
        <f aca="false">IF((GV111*(1+GV$5/Setup!$C$36)+IF($V112=29,N($F112),0))-CZ112-EX112&lt;0.005,0,(GV111*(1+GV$5/Setup!$C$36)+IF($V112=29,N($F112),0))-CZ112-EX112)</f>
        <v>0</v>
      </c>
      <c r="GW112" s="48" t="n">
        <f aca="false">IF((GW111*(1+GW$5/Setup!$C$36)+IF($V112=30,N($F112),0))-DA112-EY112&lt;0.005,0,(GW111*(1+GW$5/Setup!$C$36)+IF($V112=30,N($F112),0))-DA112-EY112)</f>
        <v>0</v>
      </c>
      <c r="GX112" s="48" t="n">
        <f aca="false">IF((GX111*(1+GX$5/Setup!$C$36)+IF($V112=31,N($F112),0))-DB112-EZ112&lt;0.005,0,(GX111*(1+GX$5/Setup!$C$36)+IF($V112=31,N($F112),0))-DB112-EZ112)</f>
        <v>0</v>
      </c>
      <c r="GY112" s="48" t="n">
        <f aca="false">IF((GY111*(1+GY$5/Setup!$C$36)+IF($V112=32,N($F112),0))-DC112-FA112&lt;0.005,0,(GY111*(1+GY$5/Setup!$C$36)+IF($V112=32,N($F112),0))-DC112-FA112)</f>
        <v>0</v>
      </c>
      <c r="GZ112" s="48" t="n">
        <f aca="false">IF((GZ111*(1+GZ$5/Setup!$C$36)+IF($V112=33,N($F112),0))-DD112-FB112&lt;0.005,0,(GZ111*(1+GZ$5/Setup!$C$36)+IF($V112=33,N($F112),0))-DD112-FB112)</f>
        <v>0</v>
      </c>
      <c r="HA112" s="48" t="n">
        <f aca="false">IF((HA111*(1+HA$5/Setup!$C$36)+IF($V112=34,N($F112),0))-DE112-FC112&lt;0.005,0,(HA111*(1+HA$5/Setup!$C$36)+IF($V112=34,N($F112),0))-DE112-FC112)</f>
        <v>0</v>
      </c>
      <c r="HB112" s="48" t="n">
        <f aca="false">IF((HB111*(1+HB$5/Setup!$C$36)+IF($V112=35,N($F112),0))-DF112-FD112&lt;0.005,0,(HB111*(1+HB$5/Setup!$C$36)+IF($V112=35,N($F112),0))-DF112-FD112)</f>
        <v>0</v>
      </c>
      <c r="HC112" s="48" t="n">
        <f aca="false">IF((HC111*(1+HC$5/Setup!$C$36)+IF($V112=36,N($F112),0))-DG112-FE112&lt;0.005,0,(HC111*(1+HC$5/Setup!$C$36)+IF($V112=36,N($F112),0))-DG112-FE112)</f>
        <v>0</v>
      </c>
      <c r="HD112" s="48" t="n">
        <f aca="false">IF((HD111*(1+HD$5/Setup!$C$36)+IF($V112=37,N($F112),0))-DH112-FF112&lt;0.005,0,(HD111*(1+HD$5/Setup!$C$36)+IF($V112=37,N($F112),0))-DH112-FF112)</f>
        <v>0</v>
      </c>
      <c r="HE112" s="48" t="n">
        <f aca="false">IF((HE111*(1+HE$5/Setup!$C$36)+IF($V112=38,N($F112),0))-DI112-FG112&lt;0.005,0,(HE111*(1+HE$5/Setup!$C$36)+IF($V112=38,N($F112),0))-DI112-FG112)</f>
        <v>0</v>
      </c>
      <c r="HF112" s="48" t="n">
        <f aca="false">IF((HF111*(1+HF$5/Setup!$C$36)+IF($V112=39,N($F112),0))-DJ112-FH112&lt;0.005,0,(HF111*(1+HF$5/Setup!$C$36)+IF($V112=39,N($F112),0))-DJ112-FH112)</f>
        <v>0</v>
      </c>
      <c r="HG112" s="48" t="n">
        <f aca="false">IF((HG111*(1+HG$5/Setup!$C$36)+IF($V112=40,N($F112),0))-DK112-FI112&lt;0.005,0,(HG111*(1+HG$5/Setup!$C$36)+IF($V112=40,N($F112),0))-DK112-FI112)</f>
        <v>0</v>
      </c>
      <c r="HH112" s="48" t="n">
        <f aca="false">IF((HH111*(1+HH$5/Setup!$C$36)+IF($V112=41,N($F112),0))-DL112-FJ112&lt;0.005,0,(HH111*(1+HH$5/Setup!$C$36)+IF($V112=41,N($F112),0))-DL112-FJ112)</f>
        <v>0</v>
      </c>
      <c r="HI112" s="48" t="n">
        <f aca="false">IF((HI111*(1+HI$5/Setup!$C$36)+IF($V112=42,N($F112),0))-DM112-FK112&lt;0.005,0,(HI111*(1+HI$5/Setup!$C$36)+IF($V112=42,N($F112),0))-DM112-FK112)</f>
        <v>0</v>
      </c>
      <c r="HJ112" s="48" t="n">
        <f aca="false">IF((HJ111*(1+HJ$5/Setup!$C$36)+IF($V112=43,N($F112),0))-DN112-FL112&lt;0.005,0,(HJ111*(1+HJ$5/Setup!$C$36)+IF($V112=43,N($F112),0))-DN112-FL112)</f>
        <v>0</v>
      </c>
      <c r="HK112" s="48" t="n">
        <f aca="false">IF((HK111*(1+HK$5/Setup!$C$36)+IF($V112=44,N($F112),0))-DO112-FM112&lt;0.005,0,(HK111*(1+HK$5/Setup!$C$36)+IF($V112=44,N($F112),0))-DO112-FM112)</f>
        <v>0</v>
      </c>
      <c r="HL112" s="48" t="n">
        <f aca="false">IF((HL111*(1+HL$5/Setup!$C$36)+IF($V112=45,N($F112),0))-DP112-FN112&lt;0.005,0,(HL111*(1+HL$5/Setup!$C$36)+IF($V112=45,N($F112),0))-DP112-FN112)</f>
        <v>0</v>
      </c>
      <c r="HM112" s="48" t="n">
        <f aca="false">IF((HM111*(1+HM$5/Setup!$C$36)+IF($V112=46,N($F112),0))-DQ112-FO112&lt;0.005,0,(HM111*(1+HM$5/Setup!$C$36)+IF($V112=46,N($F112),0))-DQ112-FO112)</f>
        <v>0</v>
      </c>
      <c r="HN112" s="48" t="n">
        <f aca="false">IF((HN111*(1+HN$5/Setup!$C$36)+IF($V112=47,N($F112),0))-DR112-FP112&lt;0.005,0,(HN111*(1+HN$5/Setup!$C$36)+IF($V112=47,N($F112),0))-DR112-FP112)</f>
        <v>0</v>
      </c>
      <c r="HO112" s="48" t="n">
        <f aca="false">IF((HO111*(1+HO$5/Setup!$C$36)+IF($V112=48,N($F112),0))-DS112-FQ112&lt;0.005,0,(HO111*(1+HO$5/Setup!$C$36)+IF($V112=48,N($F112),0))-DS112-FQ112)</f>
        <v>0</v>
      </c>
      <c r="HP112" s="48" t="n">
        <f aca="false">IF((HP111*(1+HP$5/Setup!$C$36)+IF($V112=49,N($F112),0))-DT112-FR112&lt;0.005,0,(HP111*(1+HP$5/Setup!$C$36)+IF($V112=49,N($F112),0))-DT112-FR112)</f>
        <v>0</v>
      </c>
      <c r="HQ112" s="48" t="n">
        <f aca="false">IF((HQ111*(1+HQ$5/Setup!$C$36)+IF($V112=50,N($F112),0))-DU112-FS112&lt;0.005,0,(HQ111*(1+HQ$5/Setup!$C$36)+IF($V112=50,N($F112),0))-DU112-FS112)</f>
        <v>0</v>
      </c>
    </row>
    <row r="113" customFormat="false" ht="15" hidden="false" customHeight="false" outlineLevel="0" collapsed="false">
      <c r="A113" s="44" t="n">
        <v>105</v>
      </c>
      <c r="B113" s="45" t="n">
        <f aca="false">IF(Setup!$C$7="Every month",EDATE(Setup!$C$8,($A113-1)),IF(Setup!$C$7="Twice a month",DATE(YEAR(Setup!$C$8),MONTH(Setup!$C$8)+INT((($A113-1)+Setup!$C$41)/2),MIN(IF(MOD(($A113-1)+Setup!$C$41,2)=0,Setup!$C$39,Setup!$C$40),DAY(EOMONTH(DATE(YEAR(Setup!$C$8),MONTH(Setup!$C$8)+INT((($A113-1)+Setup!$C$41)/2),1),0)))),Setup!$C$8+($A113-1)*IF(Setup!$C$7="Every week",7,14)))</f>
        <v>47781</v>
      </c>
      <c r="C113" s="45" t="n">
        <f aca="false">IF(Setup!$C$7="Every month",EDATE(Setup!$C$8,$A113),IF(Setup!$C$7="Twice a month",DATE(YEAR(Setup!$C$8),MONTH(Setup!$C$8)+INT(($A113+Setup!$C$41)/2),MIN(IF(MOD($A113+Setup!$C$41,2)=0,Setup!$C$39,Setup!$C$40),DAY(EOMONTH(DATE(YEAR(Setup!$C$8),MONTH(Setup!$C$8)+INT(($A113+Setup!$C$41)/2),1),0)))),Setup!$C$8+$A113*IF(Setup!$C$7="Every week",7,14)))</f>
        <v>47795</v>
      </c>
      <c r="D113" s="46"/>
      <c r="E113" s="47"/>
      <c r="F113" s="47"/>
      <c r="G113" s="47"/>
      <c r="H113" s="47"/>
      <c r="I113" s="48" t="n">
        <f aca="false">N(Setup!$C$11)+N(E113)</f>
        <v>100</v>
      </c>
      <c r="J113" s="48" t="n">
        <f aca="false">MIN(Setup!$C$37,MAX(I113,0))</f>
        <v>9.23076923076923</v>
      </c>
      <c r="K113" s="48" t="n">
        <f aca="false">MIN(MAX(N(Setup!$C$14)-L112,0),MAX(I113-J113,0))</f>
        <v>0</v>
      </c>
      <c r="L113" s="48" t="n">
        <f aca="false">L112+K113-N(G113)</f>
        <v>500</v>
      </c>
      <c r="M113" s="48" t="n">
        <f aca="false">M112+J113-N(H113)</f>
        <v>969.230769230772</v>
      </c>
      <c r="N113" s="48" t="n">
        <f aca="false">SUM(BX113:DU113)</f>
        <v>0</v>
      </c>
      <c r="O113" s="48" t="n">
        <f aca="false">SUM(Z113:BW113)-N113</f>
        <v>0</v>
      </c>
      <c r="P113" s="48" t="n">
        <f aca="false">MAX(I113-J113-K113,0)+O113</f>
        <v>90.7692307692308</v>
      </c>
      <c r="Q113" s="48" t="n">
        <f aca="false">SUM(DV113:FS113)</f>
        <v>0</v>
      </c>
      <c r="R113" s="49" t="n">
        <f aca="false">N113+J113+K113+Q113</f>
        <v>9.23076923076923</v>
      </c>
      <c r="S113" s="48" t="n">
        <f aca="false">T113-T112-N(F113)+N113+Q113</f>
        <v>0</v>
      </c>
      <c r="T113" s="49" t="n">
        <f aca="false">SUM(FT113:HQ113)</f>
        <v>0</v>
      </c>
      <c r="U113" s="44" t="str">
        <f aca="false">IF(T112&lt;0.005,"",INDEX(Helpers!$C$2:$C$51,IF(_xlfn.MINIFS($DV$6:$FS$6,DV113:FS113,"&gt;0.005")=0,V113,_xlfn.MINIFS($DV$6:$FS$6,DV113:FS113,"&gt;0.005"))))</f>
        <v/>
      </c>
      <c r="V113" s="44" t="n">
        <f aca="false">IF(_xlfn.MINIFS($FT$6:$HQ$6,FT112:HQ112,"&gt;0.005")=0,1,_xlfn.MINIFS($FT$6:$HQ$6,FT112:HQ112,"&gt;0.005"))</f>
        <v>1</v>
      </c>
      <c r="W113" s="44" t="n">
        <f aca="false">IF(AND(D113&lt;&gt;"Paid",T112&gt;0.005),1,0)</f>
        <v>0</v>
      </c>
      <c r="X113" s="48" t="n">
        <f aca="false">SUMPRODUCT(((Helpers!$G$2:$G$51*(1+(Helpers!$D$2:$D$51+0.000000001)/12)^(($B113-Setup!$C$8)/(365.25/12))-Helpers!$E$2:$E$51*((1+(Helpers!$D$2:$D$51+0.000000001)/12)^(($B113-Setup!$C$8)/(365.25/12))-1)/((Helpers!$D$2:$D$51+0.000000001)/12))&gt;0)*(Helpers!$G$2:$G$51*(1+(Helpers!$D$2:$D$51+0.000000001)/12)^(($B113-Setup!$C$8)/(365.25/12))-Helpers!$E$2:$E$51*((1+(Helpers!$D$2:$D$51+0.000000001)/12)^(($B113-Setup!$C$8)/(365.25/12))-1)/((Helpers!$D$2:$D$51+0.000000001)/12)))</f>
        <v>0</v>
      </c>
      <c r="Y113" s="48"/>
      <c r="Z113" s="48" t="n">
        <f aca="false">IF(OR(N(Z$5)=0,Z$6=""),0,Z$5*((DATE(YEAR($B113),MONTH($B113),MIN(Z$6,DAY(EOMONTH($B113,0))))&gt;=$B113)*(DATE(YEAR($B113),MONTH($B113),MIN(Z$6,DAY(EOMONTH($B113,0))))&lt;$C113)+(DATE(YEAR($B113),MONTH($B113)+1,MIN(Z$6,DAY(EOMONTH($B113,1))))&gt;=$B113)*(DATE(YEAR($B113),MONTH($B113)+1,MIN(Z$6,DAY(EOMONTH($B113,1))))&lt;$C113)))</f>
        <v>0</v>
      </c>
      <c r="AA113" s="48" t="n">
        <f aca="false">IF(OR(N(AA$5)=0,AA$6=""),0,AA$5*((DATE(YEAR($B113),MONTH($B113),MIN(AA$6,DAY(EOMONTH($B113,0))))&gt;=$B113)*(DATE(YEAR($B113),MONTH($B113),MIN(AA$6,DAY(EOMONTH($B113,0))))&lt;$C113)+(DATE(YEAR($B113),MONTH($B113)+1,MIN(AA$6,DAY(EOMONTH($B113,1))))&gt;=$B113)*(DATE(YEAR($B113),MONTH($B113)+1,MIN(AA$6,DAY(EOMONTH($B113,1))))&lt;$C113)))</f>
        <v>0</v>
      </c>
      <c r="AB113" s="48" t="n">
        <f aca="false">IF(OR(N(AB$5)=0,AB$6=""),0,AB$5*((DATE(YEAR($B113),MONTH($B113),MIN(AB$6,DAY(EOMONTH($B113,0))))&gt;=$B113)*(DATE(YEAR($B113),MONTH($B113),MIN(AB$6,DAY(EOMONTH($B113,0))))&lt;$C113)+(DATE(YEAR($B113),MONTH($B113)+1,MIN(AB$6,DAY(EOMONTH($B113,1))))&gt;=$B113)*(DATE(YEAR($B113),MONTH($B113)+1,MIN(AB$6,DAY(EOMONTH($B113,1))))&lt;$C113)))</f>
        <v>0</v>
      </c>
      <c r="AC113" s="48" t="n">
        <f aca="false">IF(OR(N(AC$5)=0,AC$6=""),0,AC$5*((DATE(YEAR($B113),MONTH($B113),MIN(AC$6,DAY(EOMONTH($B113,0))))&gt;=$B113)*(DATE(YEAR($B113),MONTH($B113),MIN(AC$6,DAY(EOMONTH($B113,0))))&lt;$C113)+(DATE(YEAR($B113),MONTH($B113)+1,MIN(AC$6,DAY(EOMONTH($B113,1))))&gt;=$B113)*(DATE(YEAR($B113),MONTH($B113)+1,MIN(AC$6,DAY(EOMONTH($B113,1))))&lt;$C113)))</f>
        <v>0</v>
      </c>
      <c r="AD113" s="48" t="n">
        <f aca="false">IF(OR(N(AD$5)=0,AD$6=""),0,AD$5*((DATE(YEAR($B113),MONTH($B113),MIN(AD$6,DAY(EOMONTH($B113,0))))&gt;=$B113)*(DATE(YEAR($B113),MONTH($B113),MIN(AD$6,DAY(EOMONTH($B113,0))))&lt;$C113)+(DATE(YEAR($B113),MONTH($B113)+1,MIN(AD$6,DAY(EOMONTH($B113,1))))&gt;=$B113)*(DATE(YEAR($B113),MONTH($B113)+1,MIN(AD$6,DAY(EOMONTH($B113,1))))&lt;$C113)))</f>
        <v>0</v>
      </c>
      <c r="AE113" s="48" t="n">
        <f aca="false">IF(OR(N(AE$5)=0,AE$6=""),0,AE$5*((DATE(YEAR($B113),MONTH($B113),MIN(AE$6,DAY(EOMONTH($B113,0))))&gt;=$B113)*(DATE(YEAR($B113),MONTH($B113),MIN(AE$6,DAY(EOMONTH($B113,0))))&lt;$C113)+(DATE(YEAR($B113),MONTH($B113)+1,MIN(AE$6,DAY(EOMONTH($B113,1))))&gt;=$B113)*(DATE(YEAR($B113),MONTH($B113)+1,MIN(AE$6,DAY(EOMONTH($B113,1))))&lt;$C113)))</f>
        <v>0</v>
      </c>
      <c r="AF113" s="48" t="n">
        <f aca="false">IF(OR(N(AF$5)=0,AF$6=""),0,AF$5*((DATE(YEAR($B113),MONTH($B113),MIN(AF$6,DAY(EOMONTH($B113,0))))&gt;=$B113)*(DATE(YEAR($B113),MONTH($B113),MIN(AF$6,DAY(EOMONTH($B113,0))))&lt;$C113)+(DATE(YEAR($B113),MONTH($B113)+1,MIN(AF$6,DAY(EOMONTH($B113,1))))&gt;=$B113)*(DATE(YEAR($B113),MONTH($B113)+1,MIN(AF$6,DAY(EOMONTH($B113,1))))&lt;$C113)))</f>
        <v>0</v>
      </c>
      <c r="AG113" s="48" t="n">
        <f aca="false">IF(OR(N(AG$5)=0,AG$6=""),0,AG$5*((DATE(YEAR($B113),MONTH($B113),MIN(AG$6,DAY(EOMONTH($B113,0))))&gt;=$B113)*(DATE(YEAR($B113),MONTH($B113),MIN(AG$6,DAY(EOMONTH($B113,0))))&lt;$C113)+(DATE(YEAR($B113),MONTH($B113)+1,MIN(AG$6,DAY(EOMONTH($B113,1))))&gt;=$B113)*(DATE(YEAR($B113),MONTH($B113)+1,MIN(AG$6,DAY(EOMONTH($B113,1))))&lt;$C113)))</f>
        <v>0</v>
      </c>
      <c r="AH113" s="48" t="n">
        <f aca="false">IF(OR(N(AH$5)=0,AH$6=""),0,AH$5*((DATE(YEAR($B113),MONTH($B113),MIN(AH$6,DAY(EOMONTH($B113,0))))&gt;=$B113)*(DATE(YEAR($B113),MONTH($B113),MIN(AH$6,DAY(EOMONTH($B113,0))))&lt;$C113)+(DATE(YEAR($B113),MONTH($B113)+1,MIN(AH$6,DAY(EOMONTH($B113,1))))&gt;=$B113)*(DATE(YEAR($B113),MONTH($B113)+1,MIN(AH$6,DAY(EOMONTH($B113,1))))&lt;$C113)))</f>
        <v>0</v>
      </c>
      <c r="AI113" s="48" t="n">
        <f aca="false">IF(OR(N(AI$5)=0,AI$6=""),0,AI$5*((DATE(YEAR($B113),MONTH($B113),MIN(AI$6,DAY(EOMONTH($B113,0))))&gt;=$B113)*(DATE(YEAR($B113),MONTH($B113),MIN(AI$6,DAY(EOMONTH($B113,0))))&lt;$C113)+(DATE(YEAR($B113),MONTH($B113)+1,MIN(AI$6,DAY(EOMONTH($B113,1))))&gt;=$B113)*(DATE(YEAR($B113),MONTH($B113)+1,MIN(AI$6,DAY(EOMONTH($B113,1))))&lt;$C113)))</f>
        <v>0</v>
      </c>
      <c r="AJ113" s="48" t="n">
        <f aca="false">IF(OR(N(AJ$5)=0,AJ$6=""),0,AJ$5*((DATE(YEAR($B113),MONTH($B113),MIN(AJ$6,DAY(EOMONTH($B113,0))))&gt;=$B113)*(DATE(YEAR($B113),MONTH($B113),MIN(AJ$6,DAY(EOMONTH($B113,0))))&lt;$C113)+(DATE(YEAR($B113),MONTH($B113)+1,MIN(AJ$6,DAY(EOMONTH($B113,1))))&gt;=$B113)*(DATE(YEAR($B113),MONTH($B113)+1,MIN(AJ$6,DAY(EOMONTH($B113,1))))&lt;$C113)))</f>
        <v>0</v>
      </c>
      <c r="AK113" s="48" t="n">
        <f aca="false">IF(OR(N(AK$5)=0,AK$6=""),0,AK$5*((DATE(YEAR($B113),MONTH($B113),MIN(AK$6,DAY(EOMONTH($B113,0))))&gt;=$B113)*(DATE(YEAR($B113),MONTH($B113),MIN(AK$6,DAY(EOMONTH($B113,0))))&lt;$C113)+(DATE(YEAR($B113),MONTH($B113)+1,MIN(AK$6,DAY(EOMONTH($B113,1))))&gt;=$B113)*(DATE(YEAR($B113),MONTH($B113)+1,MIN(AK$6,DAY(EOMONTH($B113,1))))&lt;$C113)))</f>
        <v>0</v>
      </c>
      <c r="AL113" s="48" t="n">
        <f aca="false">IF(OR(N(AL$5)=0,AL$6=""),0,AL$5*((DATE(YEAR($B113),MONTH($B113),MIN(AL$6,DAY(EOMONTH($B113,0))))&gt;=$B113)*(DATE(YEAR($B113),MONTH($B113),MIN(AL$6,DAY(EOMONTH($B113,0))))&lt;$C113)+(DATE(YEAR($B113),MONTH($B113)+1,MIN(AL$6,DAY(EOMONTH($B113,1))))&gt;=$B113)*(DATE(YEAR($B113),MONTH($B113)+1,MIN(AL$6,DAY(EOMONTH($B113,1))))&lt;$C113)))</f>
        <v>0</v>
      </c>
      <c r="AM113" s="48" t="n">
        <f aca="false">IF(OR(N(AM$5)=0,AM$6=""),0,AM$5*((DATE(YEAR($B113),MONTH($B113),MIN(AM$6,DAY(EOMONTH($B113,0))))&gt;=$B113)*(DATE(YEAR($B113),MONTH($B113),MIN(AM$6,DAY(EOMONTH($B113,0))))&lt;$C113)+(DATE(YEAR($B113),MONTH($B113)+1,MIN(AM$6,DAY(EOMONTH($B113,1))))&gt;=$B113)*(DATE(YEAR($B113),MONTH($B113)+1,MIN(AM$6,DAY(EOMONTH($B113,1))))&lt;$C113)))</f>
        <v>0</v>
      </c>
      <c r="AN113" s="48" t="n">
        <f aca="false">IF(OR(N(AN$5)=0,AN$6=""),0,AN$5*((DATE(YEAR($B113),MONTH($B113),MIN(AN$6,DAY(EOMONTH($B113,0))))&gt;=$B113)*(DATE(YEAR($B113),MONTH($B113),MIN(AN$6,DAY(EOMONTH($B113,0))))&lt;$C113)+(DATE(YEAR($B113),MONTH($B113)+1,MIN(AN$6,DAY(EOMONTH($B113,1))))&gt;=$B113)*(DATE(YEAR($B113),MONTH($B113)+1,MIN(AN$6,DAY(EOMONTH($B113,1))))&lt;$C113)))</f>
        <v>0</v>
      </c>
      <c r="AO113" s="48" t="n">
        <f aca="false">IF(OR(N(AO$5)=0,AO$6=""),0,AO$5*((DATE(YEAR($B113),MONTH($B113),MIN(AO$6,DAY(EOMONTH($B113,0))))&gt;=$B113)*(DATE(YEAR($B113),MONTH($B113),MIN(AO$6,DAY(EOMONTH($B113,0))))&lt;$C113)+(DATE(YEAR($B113),MONTH($B113)+1,MIN(AO$6,DAY(EOMONTH($B113,1))))&gt;=$B113)*(DATE(YEAR($B113),MONTH($B113)+1,MIN(AO$6,DAY(EOMONTH($B113,1))))&lt;$C113)))</f>
        <v>0</v>
      </c>
      <c r="AP113" s="48" t="n">
        <f aca="false">IF(OR(N(AP$5)=0,AP$6=""),0,AP$5*((DATE(YEAR($B113),MONTH($B113),MIN(AP$6,DAY(EOMONTH($B113,0))))&gt;=$B113)*(DATE(YEAR($B113),MONTH($B113),MIN(AP$6,DAY(EOMONTH($B113,0))))&lt;$C113)+(DATE(YEAR($B113),MONTH($B113)+1,MIN(AP$6,DAY(EOMONTH($B113,1))))&gt;=$B113)*(DATE(YEAR($B113),MONTH($B113)+1,MIN(AP$6,DAY(EOMONTH($B113,1))))&lt;$C113)))</f>
        <v>0</v>
      </c>
      <c r="AQ113" s="48" t="n">
        <f aca="false">IF(OR(N(AQ$5)=0,AQ$6=""),0,AQ$5*((DATE(YEAR($B113),MONTH($B113),MIN(AQ$6,DAY(EOMONTH($B113,0))))&gt;=$B113)*(DATE(YEAR($B113),MONTH($B113),MIN(AQ$6,DAY(EOMONTH($B113,0))))&lt;$C113)+(DATE(YEAR($B113),MONTH($B113)+1,MIN(AQ$6,DAY(EOMONTH($B113,1))))&gt;=$B113)*(DATE(YEAR($B113),MONTH($B113)+1,MIN(AQ$6,DAY(EOMONTH($B113,1))))&lt;$C113)))</f>
        <v>0</v>
      </c>
      <c r="AR113" s="48" t="n">
        <f aca="false">IF(OR(N(AR$5)=0,AR$6=""),0,AR$5*((DATE(YEAR($B113),MONTH($B113),MIN(AR$6,DAY(EOMONTH($B113,0))))&gt;=$B113)*(DATE(YEAR($B113),MONTH($B113),MIN(AR$6,DAY(EOMONTH($B113,0))))&lt;$C113)+(DATE(YEAR($B113),MONTH($B113)+1,MIN(AR$6,DAY(EOMONTH($B113,1))))&gt;=$B113)*(DATE(YEAR($B113),MONTH($B113)+1,MIN(AR$6,DAY(EOMONTH($B113,1))))&lt;$C113)))</f>
        <v>0</v>
      </c>
      <c r="AS113" s="48" t="n">
        <f aca="false">IF(OR(N(AS$5)=0,AS$6=""),0,AS$5*((DATE(YEAR($B113),MONTH($B113),MIN(AS$6,DAY(EOMONTH($B113,0))))&gt;=$B113)*(DATE(YEAR($B113),MONTH($B113),MIN(AS$6,DAY(EOMONTH($B113,0))))&lt;$C113)+(DATE(YEAR($B113),MONTH($B113)+1,MIN(AS$6,DAY(EOMONTH($B113,1))))&gt;=$B113)*(DATE(YEAR($B113),MONTH($B113)+1,MIN(AS$6,DAY(EOMONTH($B113,1))))&lt;$C113)))</f>
        <v>0</v>
      </c>
      <c r="AT113" s="48" t="n">
        <f aca="false">IF(OR(N(AT$5)=0,AT$6=""),0,AT$5*((DATE(YEAR($B113),MONTH($B113),MIN(AT$6,DAY(EOMONTH($B113,0))))&gt;=$B113)*(DATE(YEAR($B113),MONTH($B113),MIN(AT$6,DAY(EOMONTH($B113,0))))&lt;$C113)+(DATE(YEAR($B113),MONTH($B113)+1,MIN(AT$6,DAY(EOMONTH($B113,1))))&gt;=$B113)*(DATE(YEAR($B113),MONTH($B113)+1,MIN(AT$6,DAY(EOMONTH($B113,1))))&lt;$C113)))</f>
        <v>0</v>
      </c>
      <c r="AU113" s="48" t="n">
        <f aca="false">IF(OR(N(AU$5)=0,AU$6=""),0,AU$5*((DATE(YEAR($B113),MONTH($B113),MIN(AU$6,DAY(EOMONTH($B113,0))))&gt;=$B113)*(DATE(YEAR($B113),MONTH($B113),MIN(AU$6,DAY(EOMONTH($B113,0))))&lt;$C113)+(DATE(YEAR($B113),MONTH($B113)+1,MIN(AU$6,DAY(EOMONTH($B113,1))))&gt;=$B113)*(DATE(YEAR($B113),MONTH($B113)+1,MIN(AU$6,DAY(EOMONTH($B113,1))))&lt;$C113)))</f>
        <v>0</v>
      </c>
      <c r="AV113" s="48" t="n">
        <f aca="false">IF(OR(N(AV$5)=0,AV$6=""),0,AV$5*((DATE(YEAR($B113),MONTH($B113),MIN(AV$6,DAY(EOMONTH($B113,0))))&gt;=$B113)*(DATE(YEAR($B113),MONTH($B113),MIN(AV$6,DAY(EOMONTH($B113,0))))&lt;$C113)+(DATE(YEAR($B113),MONTH($B113)+1,MIN(AV$6,DAY(EOMONTH($B113,1))))&gt;=$B113)*(DATE(YEAR($B113),MONTH($B113)+1,MIN(AV$6,DAY(EOMONTH($B113,1))))&lt;$C113)))</f>
        <v>0</v>
      </c>
      <c r="AW113" s="48" t="n">
        <f aca="false">IF(OR(N(AW$5)=0,AW$6=""),0,AW$5*((DATE(YEAR($B113),MONTH($B113),MIN(AW$6,DAY(EOMONTH($B113,0))))&gt;=$B113)*(DATE(YEAR($B113),MONTH($B113),MIN(AW$6,DAY(EOMONTH($B113,0))))&lt;$C113)+(DATE(YEAR($B113),MONTH($B113)+1,MIN(AW$6,DAY(EOMONTH($B113,1))))&gt;=$B113)*(DATE(YEAR($B113),MONTH($B113)+1,MIN(AW$6,DAY(EOMONTH($B113,1))))&lt;$C113)))</f>
        <v>0</v>
      </c>
      <c r="AX113" s="48" t="n">
        <f aca="false">IF(OR(N(AX$5)=0,AX$6=""),0,AX$5*((DATE(YEAR($B113),MONTH($B113),MIN(AX$6,DAY(EOMONTH($B113,0))))&gt;=$B113)*(DATE(YEAR($B113),MONTH($B113),MIN(AX$6,DAY(EOMONTH($B113,0))))&lt;$C113)+(DATE(YEAR($B113),MONTH($B113)+1,MIN(AX$6,DAY(EOMONTH($B113,1))))&gt;=$B113)*(DATE(YEAR($B113),MONTH($B113)+1,MIN(AX$6,DAY(EOMONTH($B113,1))))&lt;$C113)))</f>
        <v>0</v>
      </c>
      <c r="AY113" s="48" t="n">
        <f aca="false">IF(OR(N(AY$5)=0,AY$6=""),0,AY$5*((DATE(YEAR($B113),MONTH($B113),MIN(AY$6,DAY(EOMONTH($B113,0))))&gt;=$B113)*(DATE(YEAR($B113),MONTH($B113),MIN(AY$6,DAY(EOMONTH($B113,0))))&lt;$C113)+(DATE(YEAR($B113),MONTH($B113)+1,MIN(AY$6,DAY(EOMONTH($B113,1))))&gt;=$B113)*(DATE(YEAR($B113),MONTH($B113)+1,MIN(AY$6,DAY(EOMONTH($B113,1))))&lt;$C113)))</f>
        <v>0</v>
      </c>
      <c r="AZ113" s="48" t="n">
        <f aca="false">IF(OR(N(AZ$5)=0,AZ$6=""),0,AZ$5*((DATE(YEAR($B113),MONTH($B113),MIN(AZ$6,DAY(EOMONTH($B113,0))))&gt;=$B113)*(DATE(YEAR($B113),MONTH($B113),MIN(AZ$6,DAY(EOMONTH($B113,0))))&lt;$C113)+(DATE(YEAR($B113),MONTH($B113)+1,MIN(AZ$6,DAY(EOMONTH($B113,1))))&gt;=$B113)*(DATE(YEAR($B113),MONTH($B113)+1,MIN(AZ$6,DAY(EOMONTH($B113,1))))&lt;$C113)))</f>
        <v>0</v>
      </c>
      <c r="BA113" s="48" t="n">
        <f aca="false">IF(OR(N(BA$5)=0,BA$6=""),0,BA$5*((DATE(YEAR($B113),MONTH($B113),MIN(BA$6,DAY(EOMONTH($B113,0))))&gt;=$B113)*(DATE(YEAR($B113),MONTH($B113),MIN(BA$6,DAY(EOMONTH($B113,0))))&lt;$C113)+(DATE(YEAR($B113),MONTH($B113)+1,MIN(BA$6,DAY(EOMONTH($B113,1))))&gt;=$B113)*(DATE(YEAR($B113),MONTH($B113)+1,MIN(BA$6,DAY(EOMONTH($B113,1))))&lt;$C113)))</f>
        <v>0</v>
      </c>
      <c r="BB113" s="48" t="n">
        <f aca="false">IF(OR(N(BB$5)=0,BB$6=""),0,BB$5*((DATE(YEAR($B113),MONTH($B113),MIN(BB$6,DAY(EOMONTH($B113,0))))&gt;=$B113)*(DATE(YEAR($B113),MONTH($B113),MIN(BB$6,DAY(EOMONTH($B113,0))))&lt;$C113)+(DATE(YEAR($B113),MONTH($B113)+1,MIN(BB$6,DAY(EOMONTH($B113,1))))&gt;=$B113)*(DATE(YEAR($B113),MONTH($B113)+1,MIN(BB$6,DAY(EOMONTH($B113,1))))&lt;$C113)))</f>
        <v>0</v>
      </c>
      <c r="BC113" s="48" t="n">
        <f aca="false">IF(OR(N(BC$5)=0,BC$6=""),0,BC$5*((DATE(YEAR($B113),MONTH($B113),MIN(BC$6,DAY(EOMONTH($B113,0))))&gt;=$B113)*(DATE(YEAR($B113),MONTH($B113),MIN(BC$6,DAY(EOMONTH($B113,0))))&lt;$C113)+(DATE(YEAR($B113),MONTH($B113)+1,MIN(BC$6,DAY(EOMONTH($B113,1))))&gt;=$B113)*(DATE(YEAR($B113),MONTH($B113)+1,MIN(BC$6,DAY(EOMONTH($B113,1))))&lt;$C113)))</f>
        <v>0</v>
      </c>
      <c r="BD113" s="48" t="n">
        <f aca="false">IF(OR(N(BD$5)=0,BD$6=""),0,BD$5*((DATE(YEAR($B113),MONTH($B113),MIN(BD$6,DAY(EOMONTH($B113,0))))&gt;=$B113)*(DATE(YEAR($B113),MONTH($B113),MIN(BD$6,DAY(EOMONTH($B113,0))))&lt;$C113)+(DATE(YEAR($B113),MONTH($B113)+1,MIN(BD$6,DAY(EOMONTH($B113,1))))&gt;=$B113)*(DATE(YEAR($B113),MONTH($B113)+1,MIN(BD$6,DAY(EOMONTH($B113,1))))&lt;$C113)))</f>
        <v>0</v>
      </c>
      <c r="BE113" s="48" t="n">
        <f aca="false">IF(OR(N(BE$5)=0,BE$6=""),0,BE$5*((DATE(YEAR($B113),MONTH($B113),MIN(BE$6,DAY(EOMONTH($B113,0))))&gt;=$B113)*(DATE(YEAR($B113),MONTH($B113),MIN(BE$6,DAY(EOMONTH($B113,0))))&lt;$C113)+(DATE(YEAR($B113),MONTH($B113)+1,MIN(BE$6,DAY(EOMONTH($B113,1))))&gt;=$B113)*(DATE(YEAR($B113),MONTH($B113)+1,MIN(BE$6,DAY(EOMONTH($B113,1))))&lt;$C113)))</f>
        <v>0</v>
      </c>
      <c r="BF113" s="48" t="n">
        <f aca="false">IF(OR(N(BF$5)=0,BF$6=""),0,BF$5*((DATE(YEAR($B113),MONTH($B113),MIN(BF$6,DAY(EOMONTH($B113,0))))&gt;=$B113)*(DATE(YEAR($B113),MONTH($B113),MIN(BF$6,DAY(EOMONTH($B113,0))))&lt;$C113)+(DATE(YEAR($B113),MONTH($B113)+1,MIN(BF$6,DAY(EOMONTH($B113,1))))&gt;=$B113)*(DATE(YEAR($B113),MONTH($B113)+1,MIN(BF$6,DAY(EOMONTH($B113,1))))&lt;$C113)))</f>
        <v>0</v>
      </c>
      <c r="BG113" s="48" t="n">
        <f aca="false">IF(OR(N(BG$5)=0,BG$6=""),0,BG$5*((DATE(YEAR($B113),MONTH($B113),MIN(BG$6,DAY(EOMONTH($B113,0))))&gt;=$B113)*(DATE(YEAR($B113),MONTH($B113),MIN(BG$6,DAY(EOMONTH($B113,0))))&lt;$C113)+(DATE(YEAR($B113),MONTH($B113)+1,MIN(BG$6,DAY(EOMONTH($B113,1))))&gt;=$B113)*(DATE(YEAR($B113),MONTH($B113)+1,MIN(BG$6,DAY(EOMONTH($B113,1))))&lt;$C113)))</f>
        <v>0</v>
      </c>
      <c r="BH113" s="48" t="n">
        <f aca="false">IF(OR(N(BH$5)=0,BH$6=""),0,BH$5*((DATE(YEAR($B113),MONTH($B113),MIN(BH$6,DAY(EOMONTH($B113,0))))&gt;=$B113)*(DATE(YEAR($B113),MONTH($B113),MIN(BH$6,DAY(EOMONTH($B113,0))))&lt;$C113)+(DATE(YEAR($B113),MONTH($B113)+1,MIN(BH$6,DAY(EOMONTH($B113,1))))&gt;=$B113)*(DATE(YEAR($B113),MONTH($B113)+1,MIN(BH$6,DAY(EOMONTH($B113,1))))&lt;$C113)))</f>
        <v>0</v>
      </c>
      <c r="BI113" s="48" t="n">
        <f aca="false">IF(OR(N(BI$5)=0,BI$6=""),0,BI$5*((DATE(YEAR($B113),MONTH($B113),MIN(BI$6,DAY(EOMONTH($B113,0))))&gt;=$B113)*(DATE(YEAR($B113),MONTH($B113),MIN(BI$6,DAY(EOMONTH($B113,0))))&lt;$C113)+(DATE(YEAR($B113),MONTH($B113)+1,MIN(BI$6,DAY(EOMONTH($B113,1))))&gt;=$B113)*(DATE(YEAR($B113),MONTH($B113)+1,MIN(BI$6,DAY(EOMONTH($B113,1))))&lt;$C113)))</f>
        <v>0</v>
      </c>
      <c r="BJ113" s="48" t="n">
        <f aca="false">IF(OR(N(BJ$5)=0,BJ$6=""),0,BJ$5*((DATE(YEAR($B113),MONTH($B113),MIN(BJ$6,DAY(EOMONTH($B113,0))))&gt;=$B113)*(DATE(YEAR($B113),MONTH($B113),MIN(BJ$6,DAY(EOMONTH($B113,0))))&lt;$C113)+(DATE(YEAR($B113),MONTH($B113)+1,MIN(BJ$6,DAY(EOMONTH($B113,1))))&gt;=$B113)*(DATE(YEAR($B113),MONTH($B113)+1,MIN(BJ$6,DAY(EOMONTH($B113,1))))&lt;$C113)))</f>
        <v>0</v>
      </c>
      <c r="BK113" s="48" t="n">
        <f aca="false">IF(OR(N(BK$5)=0,BK$6=""),0,BK$5*((DATE(YEAR($B113),MONTH($B113),MIN(BK$6,DAY(EOMONTH($B113,0))))&gt;=$B113)*(DATE(YEAR($B113),MONTH($B113),MIN(BK$6,DAY(EOMONTH($B113,0))))&lt;$C113)+(DATE(YEAR($B113),MONTH($B113)+1,MIN(BK$6,DAY(EOMONTH($B113,1))))&gt;=$B113)*(DATE(YEAR($B113),MONTH($B113)+1,MIN(BK$6,DAY(EOMONTH($B113,1))))&lt;$C113)))</f>
        <v>0</v>
      </c>
      <c r="BL113" s="48" t="n">
        <f aca="false">IF(OR(N(BL$5)=0,BL$6=""),0,BL$5*((DATE(YEAR($B113),MONTH($B113),MIN(BL$6,DAY(EOMONTH($B113,0))))&gt;=$B113)*(DATE(YEAR($B113),MONTH($B113),MIN(BL$6,DAY(EOMONTH($B113,0))))&lt;$C113)+(DATE(YEAR($B113),MONTH($B113)+1,MIN(BL$6,DAY(EOMONTH($B113,1))))&gt;=$B113)*(DATE(YEAR($B113),MONTH($B113)+1,MIN(BL$6,DAY(EOMONTH($B113,1))))&lt;$C113)))</f>
        <v>0</v>
      </c>
      <c r="BM113" s="48" t="n">
        <f aca="false">IF(OR(N(BM$5)=0,BM$6=""),0,BM$5*((DATE(YEAR($B113),MONTH($B113),MIN(BM$6,DAY(EOMONTH($B113,0))))&gt;=$B113)*(DATE(YEAR($B113),MONTH($B113),MIN(BM$6,DAY(EOMONTH($B113,0))))&lt;$C113)+(DATE(YEAR($B113),MONTH($B113)+1,MIN(BM$6,DAY(EOMONTH($B113,1))))&gt;=$B113)*(DATE(YEAR($B113),MONTH($B113)+1,MIN(BM$6,DAY(EOMONTH($B113,1))))&lt;$C113)))</f>
        <v>0</v>
      </c>
      <c r="BN113" s="48" t="n">
        <f aca="false">IF(OR(N(BN$5)=0,BN$6=""),0,BN$5*((DATE(YEAR($B113),MONTH($B113),MIN(BN$6,DAY(EOMONTH($B113,0))))&gt;=$B113)*(DATE(YEAR($B113),MONTH($B113),MIN(BN$6,DAY(EOMONTH($B113,0))))&lt;$C113)+(DATE(YEAR($B113),MONTH($B113)+1,MIN(BN$6,DAY(EOMONTH($B113,1))))&gt;=$B113)*(DATE(YEAR($B113),MONTH($B113)+1,MIN(BN$6,DAY(EOMONTH($B113,1))))&lt;$C113)))</f>
        <v>0</v>
      </c>
      <c r="BO113" s="48" t="n">
        <f aca="false">IF(OR(N(BO$5)=0,BO$6=""),0,BO$5*((DATE(YEAR($B113),MONTH($B113),MIN(BO$6,DAY(EOMONTH($B113,0))))&gt;=$B113)*(DATE(YEAR($B113),MONTH($B113),MIN(BO$6,DAY(EOMONTH($B113,0))))&lt;$C113)+(DATE(YEAR($B113),MONTH($B113)+1,MIN(BO$6,DAY(EOMONTH($B113,1))))&gt;=$B113)*(DATE(YEAR($B113),MONTH($B113)+1,MIN(BO$6,DAY(EOMONTH($B113,1))))&lt;$C113)))</f>
        <v>0</v>
      </c>
      <c r="BP113" s="48" t="n">
        <f aca="false">IF(OR(N(BP$5)=0,BP$6=""),0,BP$5*((DATE(YEAR($B113),MONTH($B113),MIN(BP$6,DAY(EOMONTH($B113,0))))&gt;=$B113)*(DATE(YEAR($B113),MONTH($B113),MIN(BP$6,DAY(EOMONTH($B113,0))))&lt;$C113)+(DATE(YEAR($B113),MONTH($B113)+1,MIN(BP$6,DAY(EOMONTH($B113,1))))&gt;=$B113)*(DATE(YEAR($B113),MONTH($B113)+1,MIN(BP$6,DAY(EOMONTH($B113,1))))&lt;$C113)))</f>
        <v>0</v>
      </c>
      <c r="BQ113" s="48" t="n">
        <f aca="false">IF(OR(N(BQ$5)=0,BQ$6=""),0,BQ$5*((DATE(YEAR($B113),MONTH($B113),MIN(BQ$6,DAY(EOMONTH($B113,0))))&gt;=$B113)*(DATE(YEAR($B113),MONTH($B113),MIN(BQ$6,DAY(EOMONTH($B113,0))))&lt;$C113)+(DATE(YEAR($B113),MONTH($B113)+1,MIN(BQ$6,DAY(EOMONTH($B113,1))))&gt;=$B113)*(DATE(YEAR($B113),MONTH($B113)+1,MIN(BQ$6,DAY(EOMONTH($B113,1))))&lt;$C113)))</f>
        <v>0</v>
      </c>
      <c r="BR113" s="48" t="n">
        <f aca="false">IF(OR(N(BR$5)=0,BR$6=""),0,BR$5*((DATE(YEAR($B113),MONTH($B113),MIN(BR$6,DAY(EOMONTH($B113,0))))&gt;=$B113)*(DATE(YEAR($B113),MONTH($B113),MIN(BR$6,DAY(EOMONTH($B113,0))))&lt;$C113)+(DATE(YEAR($B113),MONTH($B113)+1,MIN(BR$6,DAY(EOMONTH($B113,1))))&gt;=$B113)*(DATE(YEAR($B113),MONTH($B113)+1,MIN(BR$6,DAY(EOMONTH($B113,1))))&lt;$C113)))</f>
        <v>0</v>
      </c>
      <c r="BS113" s="48" t="n">
        <f aca="false">IF(OR(N(BS$5)=0,BS$6=""),0,BS$5*((DATE(YEAR($B113),MONTH($B113),MIN(BS$6,DAY(EOMONTH($B113,0))))&gt;=$B113)*(DATE(YEAR($B113),MONTH($B113),MIN(BS$6,DAY(EOMONTH($B113,0))))&lt;$C113)+(DATE(YEAR($B113),MONTH($B113)+1,MIN(BS$6,DAY(EOMONTH($B113,1))))&gt;=$B113)*(DATE(YEAR($B113),MONTH($B113)+1,MIN(BS$6,DAY(EOMONTH($B113,1))))&lt;$C113)))</f>
        <v>0</v>
      </c>
      <c r="BT113" s="48" t="n">
        <f aca="false">IF(OR(N(BT$5)=0,BT$6=""),0,BT$5*((DATE(YEAR($B113),MONTH($B113),MIN(BT$6,DAY(EOMONTH($B113,0))))&gt;=$B113)*(DATE(YEAR($B113),MONTH($B113),MIN(BT$6,DAY(EOMONTH($B113,0))))&lt;$C113)+(DATE(YEAR($B113),MONTH($B113)+1,MIN(BT$6,DAY(EOMONTH($B113,1))))&gt;=$B113)*(DATE(YEAR($B113),MONTH($B113)+1,MIN(BT$6,DAY(EOMONTH($B113,1))))&lt;$C113)))</f>
        <v>0</v>
      </c>
      <c r="BU113" s="48" t="n">
        <f aca="false">IF(OR(N(BU$5)=0,BU$6=""),0,BU$5*((DATE(YEAR($B113),MONTH($B113),MIN(BU$6,DAY(EOMONTH($B113,0))))&gt;=$B113)*(DATE(YEAR($B113),MONTH($B113),MIN(BU$6,DAY(EOMONTH($B113,0))))&lt;$C113)+(DATE(YEAR($B113),MONTH($B113)+1,MIN(BU$6,DAY(EOMONTH($B113,1))))&gt;=$B113)*(DATE(YEAR($B113),MONTH($B113)+1,MIN(BU$6,DAY(EOMONTH($B113,1))))&lt;$C113)))</f>
        <v>0</v>
      </c>
      <c r="BV113" s="48" t="n">
        <f aca="false">IF(OR(N(BV$5)=0,BV$6=""),0,BV$5*((DATE(YEAR($B113),MONTH($B113),MIN(BV$6,DAY(EOMONTH($B113,0))))&gt;=$B113)*(DATE(YEAR($B113),MONTH($B113),MIN(BV$6,DAY(EOMONTH($B113,0))))&lt;$C113)+(DATE(YEAR($B113),MONTH($B113)+1,MIN(BV$6,DAY(EOMONTH($B113,1))))&gt;=$B113)*(DATE(YEAR($B113),MONTH($B113)+1,MIN(BV$6,DAY(EOMONTH($B113,1))))&lt;$C113)))</f>
        <v>0</v>
      </c>
      <c r="BW113" s="48" t="n">
        <f aca="false">IF(OR(N(BW$5)=0,BW$6=""),0,BW$5*((DATE(YEAR($B113),MONTH($B113),MIN(BW$6,DAY(EOMONTH($B113,0))))&gt;=$B113)*(DATE(YEAR($B113),MONTH($B113),MIN(BW$6,DAY(EOMONTH($B113,0))))&lt;$C113)+(DATE(YEAR($B113),MONTH($B113)+1,MIN(BW$6,DAY(EOMONTH($B113,1))))&gt;=$B113)*(DATE(YEAR($B113),MONTH($B113)+1,MIN(BW$6,DAY(EOMONTH($B113,1))))&lt;$C113)))</f>
        <v>0</v>
      </c>
      <c r="BX113" s="48" t="n">
        <f aca="false">MIN(Z113,(FT112*(1+FT$5/Setup!$C$36)+IF($V113=1,N($F113),0)))</f>
        <v>0</v>
      </c>
      <c r="BY113" s="48" t="n">
        <f aca="false">MIN(AA113,(FU112*(1+FU$5/Setup!$C$36)+IF($V113=2,N($F113),0)))</f>
        <v>0</v>
      </c>
      <c r="BZ113" s="48" t="n">
        <f aca="false">MIN(AB113,(FV112*(1+FV$5/Setup!$C$36)+IF($V113=3,N($F113),0)))</f>
        <v>0</v>
      </c>
      <c r="CA113" s="48" t="n">
        <f aca="false">MIN(AC113,(FW112*(1+FW$5/Setup!$C$36)+IF($V113=4,N($F113),0)))</f>
        <v>0</v>
      </c>
      <c r="CB113" s="48" t="n">
        <f aca="false">MIN(AD113,(FX112*(1+FX$5/Setup!$C$36)+IF($V113=5,N($F113),0)))</f>
        <v>0</v>
      </c>
      <c r="CC113" s="48" t="n">
        <f aca="false">MIN(AE113,(FY112*(1+FY$5/Setup!$C$36)+IF($V113=6,N($F113),0)))</f>
        <v>0</v>
      </c>
      <c r="CD113" s="48" t="n">
        <f aca="false">MIN(AF113,(FZ112*(1+FZ$5/Setup!$C$36)+IF($V113=7,N($F113),0)))</f>
        <v>0</v>
      </c>
      <c r="CE113" s="48" t="n">
        <f aca="false">MIN(AG113,(GA112*(1+GA$5/Setup!$C$36)+IF($V113=8,N($F113),0)))</f>
        <v>0</v>
      </c>
      <c r="CF113" s="48" t="n">
        <f aca="false">MIN(AH113,(GB112*(1+GB$5/Setup!$C$36)+IF($V113=9,N($F113),0)))</f>
        <v>0</v>
      </c>
      <c r="CG113" s="48" t="n">
        <f aca="false">MIN(AI113,(GC112*(1+GC$5/Setup!$C$36)+IF($V113=10,N($F113),0)))</f>
        <v>0</v>
      </c>
      <c r="CH113" s="48" t="n">
        <f aca="false">MIN(AJ113,(GD112*(1+GD$5/Setup!$C$36)+IF($V113=11,N($F113),0)))</f>
        <v>0</v>
      </c>
      <c r="CI113" s="48" t="n">
        <f aca="false">MIN(AK113,(GE112*(1+GE$5/Setup!$C$36)+IF($V113=12,N($F113),0)))</f>
        <v>0</v>
      </c>
      <c r="CJ113" s="48" t="n">
        <f aca="false">MIN(AL113,(GF112*(1+GF$5/Setup!$C$36)+IF($V113=13,N($F113),0)))</f>
        <v>0</v>
      </c>
      <c r="CK113" s="48" t="n">
        <f aca="false">MIN(AM113,(GG112*(1+GG$5/Setup!$C$36)+IF($V113=14,N($F113),0)))</f>
        <v>0</v>
      </c>
      <c r="CL113" s="48" t="n">
        <f aca="false">MIN(AN113,(GH112*(1+GH$5/Setup!$C$36)+IF($V113=15,N($F113),0)))</f>
        <v>0</v>
      </c>
      <c r="CM113" s="48" t="n">
        <f aca="false">MIN(AO113,(GI112*(1+GI$5/Setup!$C$36)+IF($V113=16,N($F113),0)))</f>
        <v>0</v>
      </c>
      <c r="CN113" s="48" t="n">
        <f aca="false">MIN(AP113,(GJ112*(1+GJ$5/Setup!$C$36)+IF($V113=17,N($F113),0)))</f>
        <v>0</v>
      </c>
      <c r="CO113" s="48" t="n">
        <f aca="false">MIN(AQ113,(GK112*(1+GK$5/Setup!$C$36)+IF($V113=18,N($F113),0)))</f>
        <v>0</v>
      </c>
      <c r="CP113" s="48" t="n">
        <f aca="false">MIN(AR113,(GL112*(1+GL$5/Setup!$C$36)+IF($V113=19,N($F113),0)))</f>
        <v>0</v>
      </c>
      <c r="CQ113" s="48" t="n">
        <f aca="false">MIN(AS113,(GM112*(1+GM$5/Setup!$C$36)+IF($V113=20,N($F113),0)))</f>
        <v>0</v>
      </c>
      <c r="CR113" s="48" t="n">
        <f aca="false">MIN(AT113,(GN112*(1+GN$5/Setup!$C$36)+IF($V113=21,N($F113),0)))</f>
        <v>0</v>
      </c>
      <c r="CS113" s="48" t="n">
        <f aca="false">MIN(AU113,(GO112*(1+GO$5/Setup!$C$36)+IF($V113=22,N($F113),0)))</f>
        <v>0</v>
      </c>
      <c r="CT113" s="48" t="n">
        <f aca="false">MIN(AV113,(GP112*(1+GP$5/Setup!$C$36)+IF($V113=23,N($F113),0)))</f>
        <v>0</v>
      </c>
      <c r="CU113" s="48" t="n">
        <f aca="false">MIN(AW113,(GQ112*(1+GQ$5/Setup!$C$36)+IF($V113=24,N($F113),0)))</f>
        <v>0</v>
      </c>
      <c r="CV113" s="48" t="n">
        <f aca="false">MIN(AX113,(GR112*(1+GR$5/Setup!$C$36)+IF($V113=25,N($F113),0)))</f>
        <v>0</v>
      </c>
      <c r="CW113" s="48" t="n">
        <f aca="false">MIN(AY113,(GS112*(1+GS$5/Setup!$C$36)+IF($V113=26,N($F113),0)))</f>
        <v>0</v>
      </c>
      <c r="CX113" s="48" t="n">
        <f aca="false">MIN(AZ113,(GT112*(1+GT$5/Setup!$C$36)+IF($V113=27,N($F113),0)))</f>
        <v>0</v>
      </c>
      <c r="CY113" s="48" t="n">
        <f aca="false">MIN(BA113,(GU112*(1+GU$5/Setup!$C$36)+IF($V113=28,N($F113),0)))</f>
        <v>0</v>
      </c>
      <c r="CZ113" s="48" t="n">
        <f aca="false">MIN(BB113,(GV112*(1+GV$5/Setup!$C$36)+IF($V113=29,N($F113),0)))</f>
        <v>0</v>
      </c>
      <c r="DA113" s="48" t="n">
        <f aca="false">MIN(BC113,(GW112*(1+GW$5/Setup!$C$36)+IF($V113=30,N($F113),0)))</f>
        <v>0</v>
      </c>
      <c r="DB113" s="48" t="n">
        <f aca="false">MIN(BD113,(GX112*(1+GX$5/Setup!$C$36)+IF($V113=31,N($F113),0)))</f>
        <v>0</v>
      </c>
      <c r="DC113" s="48" t="n">
        <f aca="false">MIN(BE113,(GY112*(1+GY$5/Setup!$C$36)+IF($V113=32,N($F113),0)))</f>
        <v>0</v>
      </c>
      <c r="DD113" s="48" t="n">
        <f aca="false">MIN(BF113,(GZ112*(1+GZ$5/Setup!$C$36)+IF($V113=33,N($F113),0)))</f>
        <v>0</v>
      </c>
      <c r="DE113" s="48" t="n">
        <f aca="false">MIN(BG113,(HA112*(1+HA$5/Setup!$C$36)+IF($V113=34,N($F113),0)))</f>
        <v>0</v>
      </c>
      <c r="DF113" s="48" t="n">
        <f aca="false">MIN(BH113,(HB112*(1+HB$5/Setup!$C$36)+IF($V113=35,N($F113),0)))</f>
        <v>0</v>
      </c>
      <c r="DG113" s="48" t="n">
        <f aca="false">MIN(BI113,(HC112*(1+HC$5/Setup!$C$36)+IF($V113=36,N($F113),0)))</f>
        <v>0</v>
      </c>
      <c r="DH113" s="48" t="n">
        <f aca="false">MIN(BJ113,(HD112*(1+HD$5/Setup!$C$36)+IF($V113=37,N($F113),0)))</f>
        <v>0</v>
      </c>
      <c r="DI113" s="48" t="n">
        <f aca="false">MIN(BK113,(HE112*(1+HE$5/Setup!$C$36)+IF($V113=38,N($F113),0)))</f>
        <v>0</v>
      </c>
      <c r="DJ113" s="48" t="n">
        <f aca="false">MIN(BL113,(HF112*(1+HF$5/Setup!$C$36)+IF($V113=39,N($F113),0)))</f>
        <v>0</v>
      </c>
      <c r="DK113" s="48" t="n">
        <f aca="false">MIN(BM113,(HG112*(1+HG$5/Setup!$C$36)+IF($V113=40,N($F113),0)))</f>
        <v>0</v>
      </c>
      <c r="DL113" s="48" t="n">
        <f aca="false">MIN(BN113,(HH112*(1+HH$5/Setup!$C$36)+IF($V113=41,N($F113),0)))</f>
        <v>0</v>
      </c>
      <c r="DM113" s="48" t="n">
        <f aca="false">MIN(BO113,(HI112*(1+HI$5/Setup!$C$36)+IF($V113=42,N($F113),0)))</f>
        <v>0</v>
      </c>
      <c r="DN113" s="48" t="n">
        <f aca="false">MIN(BP113,(HJ112*(1+HJ$5/Setup!$C$36)+IF($V113=43,N($F113),0)))</f>
        <v>0</v>
      </c>
      <c r="DO113" s="48" t="n">
        <f aca="false">MIN(BQ113,(HK112*(1+HK$5/Setup!$C$36)+IF($V113=44,N($F113),0)))</f>
        <v>0</v>
      </c>
      <c r="DP113" s="48" t="n">
        <f aca="false">MIN(BR113,(HL112*(1+HL$5/Setup!$C$36)+IF($V113=45,N($F113),0)))</f>
        <v>0</v>
      </c>
      <c r="DQ113" s="48" t="n">
        <f aca="false">MIN(BS113,(HM112*(1+HM$5/Setup!$C$36)+IF($V113=46,N($F113),0)))</f>
        <v>0</v>
      </c>
      <c r="DR113" s="48" t="n">
        <f aca="false">MIN(BT113,(HN112*(1+HN$5/Setup!$C$36)+IF($V113=47,N($F113),0)))</f>
        <v>0</v>
      </c>
      <c r="DS113" s="48" t="n">
        <f aca="false">MIN(BU113,(HO112*(1+HO$5/Setup!$C$36)+IF($V113=48,N($F113),0)))</f>
        <v>0</v>
      </c>
      <c r="DT113" s="48" t="n">
        <f aca="false">MIN(BV113,(HP112*(1+HP$5/Setup!$C$36)+IF($V113=49,N($F113),0)))</f>
        <v>0</v>
      </c>
      <c r="DU113" s="48" t="n">
        <f aca="false">MIN(BW113,(HQ112*(1+HQ$5/Setup!$C$36)+IF($V113=50,N($F113),0)))</f>
        <v>0</v>
      </c>
      <c r="DV113" s="48" t="n">
        <f aca="false">MIN(MAX((FT112*(1+FT$5/Setup!$C$36)+IF($V113=1,N($F113),0))-BX113,0),MAX($P113-0,0))</f>
        <v>0</v>
      </c>
      <c r="DW113" s="48" t="n">
        <f aca="false">MIN(MAX((FU112*(1+FU$5/Setup!$C$36)+IF($V113=2,N($F113),0))-BY113,0),MAX($P113-SUM(DV113:DV113),0))</f>
        <v>0</v>
      </c>
      <c r="DX113" s="48" t="n">
        <f aca="false">MIN(MAX((FV112*(1+FV$5/Setup!$C$36)+IF($V113=3,N($F113),0))-BZ113,0),MAX($P113-SUM(DV113:DW113),0))</f>
        <v>0</v>
      </c>
      <c r="DY113" s="48" t="n">
        <f aca="false">MIN(MAX((FW112*(1+FW$5/Setup!$C$36)+IF($V113=4,N($F113),0))-CA113,0),MAX($P113-SUM(DV113:DX113),0))</f>
        <v>0</v>
      </c>
      <c r="DZ113" s="48" t="n">
        <f aca="false">MIN(MAX((FX112*(1+FX$5/Setup!$C$36)+IF($V113=5,N($F113),0))-CB113,0),MAX($P113-SUM(DV113:DY113),0))</f>
        <v>0</v>
      </c>
      <c r="EA113" s="48" t="n">
        <f aca="false">MIN(MAX((FY112*(1+FY$5/Setup!$C$36)+IF($V113=6,N($F113),0))-CC113,0),MAX($P113-SUM(DV113:DZ113),0))</f>
        <v>0</v>
      </c>
      <c r="EB113" s="48" t="n">
        <f aca="false">MIN(MAX((FZ112*(1+FZ$5/Setup!$C$36)+IF($V113=7,N($F113),0))-CD113,0),MAX($P113-SUM(DV113:EA113),0))</f>
        <v>0</v>
      </c>
      <c r="EC113" s="48" t="n">
        <f aca="false">MIN(MAX((GA112*(1+GA$5/Setup!$C$36)+IF($V113=8,N($F113),0))-CE113,0),MAX($P113-SUM(DV113:EB113),0))</f>
        <v>0</v>
      </c>
      <c r="ED113" s="48" t="n">
        <f aca="false">MIN(MAX((GB112*(1+GB$5/Setup!$C$36)+IF($V113=9,N($F113),0))-CF113,0),MAX($P113-SUM(DV113:EC113),0))</f>
        <v>0</v>
      </c>
      <c r="EE113" s="48" t="n">
        <f aca="false">MIN(MAX((GC112*(1+GC$5/Setup!$C$36)+IF($V113=10,N($F113),0))-CG113,0),MAX($P113-SUM(DV113:ED113),0))</f>
        <v>0</v>
      </c>
      <c r="EF113" s="48" t="n">
        <f aca="false">MIN(MAX((GD112*(1+GD$5/Setup!$C$36)+IF($V113=11,N($F113),0))-CH113,0),MAX($P113-SUM(DV113:EE113),0))</f>
        <v>0</v>
      </c>
      <c r="EG113" s="48" t="n">
        <f aca="false">MIN(MAX((GE112*(1+GE$5/Setup!$C$36)+IF($V113=12,N($F113),0))-CI113,0),MAX($P113-SUM(DV113:EF113),0))</f>
        <v>0</v>
      </c>
      <c r="EH113" s="48" t="n">
        <f aca="false">MIN(MAX((GF112*(1+GF$5/Setup!$C$36)+IF($V113=13,N($F113),0))-CJ113,0),MAX($P113-SUM(DV113:EG113),0))</f>
        <v>0</v>
      </c>
      <c r="EI113" s="48" t="n">
        <f aca="false">MIN(MAX((GG112*(1+GG$5/Setup!$C$36)+IF($V113=14,N($F113),0))-CK113,0),MAX($P113-SUM(DV113:EH113),0))</f>
        <v>0</v>
      </c>
      <c r="EJ113" s="48" t="n">
        <f aca="false">MIN(MAX((GH112*(1+GH$5/Setup!$C$36)+IF($V113=15,N($F113),0))-CL113,0),MAX($P113-SUM(DV113:EI113),0))</f>
        <v>0</v>
      </c>
      <c r="EK113" s="48" t="n">
        <f aca="false">MIN(MAX((GI112*(1+GI$5/Setup!$C$36)+IF($V113=16,N($F113),0))-CM113,0),MAX($P113-SUM(DV113:EJ113),0))</f>
        <v>0</v>
      </c>
      <c r="EL113" s="48" t="n">
        <f aca="false">MIN(MAX((GJ112*(1+GJ$5/Setup!$C$36)+IF($V113=17,N($F113),0))-CN113,0),MAX($P113-SUM(DV113:EK113),0))</f>
        <v>0</v>
      </c>
      <c r="EM113" s="48" t="n">
        <f aca="false">MIN(MAX((GK112*(1+GK$5/Setup!$C$36)+IF($V113=18,N($F113),0))-CO113,0),MAX($P113-SUM(DV113:EL113),0))</f>
        <v>0</v>
      </c>
      <c r="EN113" s="48" t="n">
        <f aca="false">MIN(MAX((GL112*(1+GL$5/Setup!$C$36)+IF($V113=19,N($F113),0))-CP113,0),MAX($P113-SUM(DV113:EM113),0))</f>
        <v>0</v>
      </c>
      <c r="EO113" s="48" t="n">
        <f aca="false">MIN(MAX((GM112*(1+GM$5/Setup!$C$36)+IF($V113=20,N($F113),0))-CQ113,0),MAX($P113-SUM(DV113:EN113),0))</f>
        <v>0</v>
      </c>
      <c r="EP113" s="48" t="n">
        <f aca="false">MIN(MAX((GN112*(1+GN$5/Setup!$C$36)+IF($V113=21,N($F113),0))-CR113,0),MAX($P113-SUM(DV113:EO113),0))</f>
        <v>0</v>
      </c>
      <c r="EQ113" s="48" t="n">
        <f aca="false">MIN(MAX((GO112*(1+GO$5/Setup!$C$36)+IF($V113=22,N($F113),0))-CS113,0),MAX($P113-SUM(DV113:EP113),0))</f>
        <v>0</v>
      </c>
      <c r="ER113" s="48" t="n">
        <f aca="false">MIN(MAX((GP112*(1+GP$5/Setup!$C$36)+IF($V113=23,N($F113),0))-CT113,0),MAX($P113-SUM(DV113:EQ113),0))</f>
        <v>0</v>
      </c>
      <c r="ES113" s="48" t="n">
        <f aca="false">MIN(MAX((GQ112*(1+GQ$5/Setup!$C$36)+IF($V113=24,N($F113),0))-CU113,0),MAX($P113-SUM(DV113:ER113),0))</f>
        <v>0</v>
      </c>
      <c r="ET113" s="48" t="n">
        <f aca="false">MIN(MAX((GR112*(1+GR$5/Setup!$C$36)+IF($V113=25,N($F113),0))-CV113,0),MAX($P113-SUM(DV113:ES113),0))</f>
        <v>0</v>
      </c>
      <c r="EU113" s="48" t="n">
        <f aca="false">MIN(MAX((GS112*(1+GS$5/Setup!$C$36)+IF($V113=26,N($F113),0))-CW113,0),MAX($P113-SUM(DV113:ET113),0))</f>
        <v>0</v>
      </c>
      <c r="EV113" s="48" t="n">
        <f aca="false">MIN(MAX((GT112*(1+GT$5/Setup!$C$36)+IF($V113=27,N($F113),0))-CX113,0),MAX($P113-SUM(DV113:EU113),0))</f>
        <v>0</v>
      </c>
      <c r="EW113" s="48" t="n">
        <f aca="false">MIN(MAX((GU112*(1+GU$5/Setup!$C$36)+IF($V113=28,N($F113),0))-CY113,0),MAX($P113-SUM(DV113:EV113),0))</f>
        <v>0</v>
      </c>
      <c r="EX113" s="48" t="n">
        <f aca="false">MIN(MAX((GV112*(1+GV$5/Setup!$C$36)+IF($V113=29,N($F113),0))-CZ113,0),MAX($P113-SUM(DV113:EW113),0))</f>
        <v>0</v>
      </c>
      <c r="EY113" s="48" t="n">
        <f aca="false">MIN(MAX((GW112*(1+GW$5/Setup!$C$36)+IF($V113=30,N($F113),0))-DA113,0),MAX($P113-SUM(DV113:EX113),0))</f>
        <v>0</v>
      </c>
      <c r="EZ113" s="48" t="n">
        <f aca="false">MIN(MAX((GX112*(1+GX$5/Setup!$C$36)+IF($V113=31,N($F113),0))-DB113,0),MAX($P113-SUM(DV113:EY113),0))</f>
        <v>0</v>
      </c>
      <c r="FA113" s="48" t="n">
        <f aca="false">MIN(MAX((GY112*(1+GY$5/Setup!$C$36)+IF($V113=32,N($F113),0))-DC113,0),MAX($P113-SUM(DV113:EZ113),0))</f>
        <v>0</v>
      </c>
      <c r="FB113" s="48" t="n">
        <f aca="false">MIN(MAX((GZ112*(1+GZ$5/Setup!$C$36)+IF($V113=33,N($F113),0))-DD113,0),MAX($P113-SUM(DV113:FA113),0))</f>
        <v>0</v>
      </c>
      <c r="FC113" s="48" t="n">
        <f aca="false">MIN(MAX((HA112*(1+HA$5/Setup!$C$36)+IF($V113=34,N($F113),0))-DE113,0),MAX($P113-SUM(DV113:FB113),0))</f>
        <v>0</v>
      </c>
      <c r="FD113" s="48" t="n">
        <f aca="false">MIN(MAX((HB112*(1+HB$5/Setup!$C$36)+IF($V113=35,N($F113),0))-DF113,0),MAX($P113-SUM(DV113:FC113),0))</f>
        <v>0</v>
      </c>
      <c r="FE113" s="48" t="n">
        <f aca="false">MIN(MAX((HC112*(1+HC$5/Setup!$C$36)+IF($V113=36,N($F113),0))-DG113,0),MAX($P113-SUM(DV113:FD113),0))</f>
        <v>0</v>
      </c>
      <c r="FF113" s="48" t="n">
        <f aca="false">MIN(MAX((HD112*(1+HD$5/Setup!$C$36)+IF($V113=37,N($F113),0))-DH113,0),MAX($P113-SUM(DV113:FE113),0))</f>
        <v>0</v>
      </c>
      <c r="FG113" s="48" t="n">
        <f aca="false">MIN(MAX((HE112*(1+HE$5/Setup!$C$36)+IF($V113=38,N($F113),0))-DI113,0),MAX($P113-SUM(DV113:FF113),0))</f>
        <v>0</v>
      </c>
      <c r="FH113" s="48" t="n">
        <f aca="false">MIN(MAX((HF112*(1+HF$5/Setup!$C$36)+IF($V113=39,N($F113),0))-DJ113,0),MAX($P113-SUM(DV113:FG113),0))</f>
        <v>0</v>
      </c>
      <c r="FI113" s="48" t="n">
        <f aca="false">MIN(MAX((HG112*(1+HG$5/Setup!$C$36)+IF($V113=40,N($F113),0))-DK113,0),MAX($P113-SUM(DV113:FH113),0))</f>
        <v>0</v>
      </c>
      <c r="FJ113" s="48" t="n">
        <f aca="false">MIN(MAX((HH112*(1+HH$5/Setup!$C$36)+IF($V113=41,N($F113),0))-DL113,0),MAX($P113-SUM(DV113:FI113),0))</f>
        <v>0</v>
      </c>
      <c r="FK113" s="48" t="n">
        <f aca="false">MIN(MAX((HI112*(1+HI$5/Setup!$C$36)+IF($V113=42,N($F113),0))-DM113,0),MAX($P113-SUM(DV113:FJ113),0))</f>
        <v>0</v>
      </c>
      <c r="FL113" s="48" t="n">
        <f aca="false">MIN(MAX((HJ112*(1+HJ$5/Setup!$C$36)+IF($V113=43,N($F113),0))-DN113,0),MAX($P113-SUM(DV113:FK113),0))</f>
        <v>0</v>
      </c>
      <c r="FM113" s="48" t="n">
        <f aca="false">MIN(MAX((HK112*(1+HK$5/Setup!$C$36)+IF($V113=44,N($F113),0))-DO113,0),MAX($P113-SUM(DV113:FL113),0))</f>
        <v>0</v>
      </c>
      <c r="FN113" s="48" t="n">
        <f aca="false">MIN(MAX((HL112*(1+HL$5/Setup!$C$36)+IF($V113=45,N($F113),0))-DP113,0),MAX($P113-SUM(DV113:FM113),0))</f>
        <v>0</v>
      </c>
      <c r="FO113" s="48" t="n">
        <f aca="false">MIN(MAX((HM112*(1+HM$5/Setup!$C$36)+IF($V113=46,N($F113),0))-DQ113,0),MAX($P113-SUM(DV113:FN113),0))</f>
        <v>0</v>
      </c>
      <c r="FP113" s="48" t="n">
        <f aca="false">MIN(MAX((HN112*(1+HN$5/Setup!$C$36)+IF($V113=47,N($F113),0))-DR113,0),MAX($P113-SUM(DV113:FO113),0))</f>
        <v>0</v>
      </c>
      <c r="FQ113" s="48" t="n">
        <f aca="false">MIN(MAX((HO112*(1+HO$5/Setup!$C$36)+IF($V113=48,N($F113),0))-DS113,0),MAX($P113-SUM(DV113:FP113),0))</f>
        <v>0</v>
      </c>
      <c r="FR113" s="48" t="n">
        <f aca="false">MIN(MAX((HP112*(1+HP$5/Setup!$C$36)+IF($V113=49,N($F113),0))-DT113,0),MAX($P113-SUM(DV113:FQ113),0))</f>
        <v>0</v>
      </c>
      <c r="FS113" s="48" t="n">
        <f aca="false">MIN(MAX((HQ112*(1+HQ$5/Setup!$C$36)+IF($V113=50,N($F113),0))-DU113,0),MAX($P113-SUM(DV113:FR113),0))</f>
        <v>0</v>
      </c>
      <c r="FT113" s="48" t="n">
        <f aca="false">IF((FT112*(1+FT$5/Setup!$C$36)+IF($V113=1,N($F113),0))-BX113-DV113&lt;0.005,0,(FT112*(1+FT$5/Setup!$C$36)+IF($V113=1,N($F113),0))-BX113-DV113)</f>
        <v>0</v>
      </c>
      <c r="FU113" s="48" t="n">
        <f aca="false">IF((FU112*(1+FU$5/Setup!$C$36)+IF($V113=2,N($F113),0))-BY113-DW113&lt;0.005,0,(FU112*(1+FU$5/Setup!$C$36)+IF($V113=2,N($F113),0))-BY113-DW113)</f>
        <v>0</v>
      </c>
      <c r="FV113" s="48" t="n">
        <f aca="false">IF((FV112*(1+FV$5/Setup!$C$36)+IF($V113=3,N($F113),0))-BZ113-DX113&lt;0.005,0,(FV112*(1+FV$5/Setup!$C$36)+IF($V113=3,N($F113),0))-BZ113-DX113)</f>
        <v>0</v>
      </c>
      <c r="FW113" s="48" t="n">
        <f aca="false">IF((FW112*(1+FW$5/Setup!$C$36)+IF($V113=4,N($F113),0))-CA113-DY113&lt;0.005,0,(FW112*(1+FW$5/Setup!$C$36)+IF($V113=4,N($F113),0))-CA113-DY113)</f>
        <v>0</v>
      </c>
      <c r="FX113" s="48" t="n">
        <f aca="false">IF((FX112*(1+FX$5/Setup!$C$36)+IF($V113=5,N($F113),0))-CB113-DZ113&lt;0.005,0,(FX112*(1+FX$5/Setup!$C$36)+IF($V113=5,N($F113),0))-CB113-DZ113)</f>
        <v>0</v>
      </c>
      <c r="FY113" s="48" t="n">
        <f aca="false">IF((FY112*(1+FY$5/Setup!$C$36)+IF($V113=6,N($F113),0))-CC113-EA113&lt;0.005,0,(FY112*(1+FY$5/Setup!$C$36)+IF($V113=6,N($F113),0))-CC113-EA113)</f>
        <v>0</v>
      </c>
      <c r="FZ113" s="48" t="n">
        <f aca="false">IF((FZ112*(1+FZ$5/Setup!$C$36)+IF($V113=7,N($F113),0))-CD113-EB113&lt;0.005,0,(FZ112*(1+FZ$5/Setup!$C$36)+IF($V113=7,N($F113),0))-CD113-EB113)</f>
        <v>0</v>
      </c>
      <c r="GA113" s="48" t="n">
        <f aca="false">IF((GA112*(1+GA$5/Setup!$C$36)+IF($V113=8,N($F113),0))-CE113-EC113&lt;0.005,0,(GA112*(1+GA$5/Setup!$C$36)+IF($V113=8,N($F113),0))-CE113-EC113)</f>
        <v>0</v>
      </c>
      <c r="GB113" s="48" t="n">
        <f aca="false">IF((GB112*(1+GB$5/Setup!$C$36)+IF($V113=9,N($F113),0))-CF113-ED113&lt;0.005,0,(GB112*(1+GB$5/Setup!$C$36)+IF($V113=9,N($F113),0))-CF113-ED113)</f>
        <v>0</v>
      </c>
      <c r="GC113" s="48" t="n">
        <f aca="false">IF((GC112*(1+GC$5/Setup!$C$36)+IF($V113=10,N($F113),0))-CG113-EE113&lt;0.005,0,(GC112*(1+GC$5/Setup!$C$36)+IF($V113=10,N($F113),0))-CG113-EE113)</f>
        <v>0</v>
      </c>
      <c r="GD113" s="48" t="n">
        <f aca="false">IF((GD112*(1+GD$5/Setup!$C$36)+IF($V113=11,N($F113),0))-CH113-EF113&lt;0.005,0,(GD112*(1+GD$5/Setup!$C$36)+IF($V113=11,N($F113),0))-CH113-EF113)</f>
        <v>0</v>
      </c>
      <c r="GE113" s="48" t="n">
        <f aca="false">IF((GE112*(1+GE$5/Setup!$C$36)+IF($V113=12,N($F113),0))-CI113-EG113&lt;0.005,0,(GE112*(1+GE$5/Setup!$C$36)+IF($V113=12,N($F113),0))-CI113-EG113)</f>
        <v>0</v>
      </c>
      <c r="GF113" s="48" t="n">
        <f aca="false">IF((GF112*(1+GF$5/Setup!$C$36)+IF($V113=13,N($F113),0))-CJ113-EH113&lt;0.005,0,(GF112*(1+GF$5/Setup!$C$36)+IF($V113=13,N($F113),0))-CJ113-EH113)</f>
        <v>0</v>
      </c>
      <c r="GG113" s="48" t="n">
        <f aca="false">IF((GG112*(1+GG$5/Setup!$C$36)+IF($V113=14,N($F113),0))-CK113-EI113&lt;0.005,0,(GG112*(1+GG$5/Setup!$C$36)+IF($V113=14,N($F113),0))-CK113-EI113)</f>
        <v>0</v>
      </c>
      <c r="GH113" s="48" t="n">
        <f aca="false">IF((GH112*(1+GH$5/Setup!$C$36)+IF($V113=15,N($F113),0))-CL113-EJ113&lt;0.005,0,(GH112*(1+GH$5/Setup!$C$36)+IF($V113=15,N($F113),0))-CL113-EJ113)</f>
        <v>0</v>
      </c>
      <c r="GI113" s="48" t="n">
        <f aca="false">IF((GI112*(1+GI$5/Setup!$C$36)+IF($V113=16,N($F113),0))-CM113-EK113&lt;0.005,0,(GI112*(1+GI$5/Setup!$C$36)+IF($V113=16,N($F113),0))-CM113-EK113)</f>
        <v>0</v>
      </c>
      <c r="GJ113" s="48" t="n">
        <f aca="false">IF((GJ112*(1+GJ$5/Setup!$C$36)+IF($V113=17,N($F113),0))-CN113-EL113&lt;0.005,0,(GJ112*(1+GJ$5/Setup!$C$36)+IF($V113=17,N($F113),0))-CN113-EL113)</f>
        <v>0</v>
      </c>
      <c r="GK113" s="48" t="n">
        <f aca="false">IF((GK112*(1+GK$5/Setup!$C$36)+IF($V113=18,N($F113),0))-CO113-EM113&lt;0.005,0,(GK112*(1+GK$5/Setup!$C$36)+IF($V113=18,N($F113),0))-CO113-EM113)</f>
        <v>0</v>
      </c>
      <c r="GL113" s="48" t="n">
        <f aca="false">IF((GL112*(1+GL$5/Setup!$C$36)+IF($V113=19,N($F113),0))-CP113-EN113&lt;0.005,0,(GL112*(1+GL$5/Setup!$C$36)+IF($V113=19,N($F113),0))-CP113-EN113)</f>
        <v>0</v>
      </c>
      <c r="GM113" s="48" t="n">
        <f aca="false">IF((GM112*(1+GM$5/Setup!$C$36)+IF($V113=20,N($F113),0))-CQ113-EO113&lt;0.005,0,(GM112*(1+GM$5/Setup!$C$36)+IF($V113=20,N($F113),0))-CQ113-EO113)</f>
        <v>0</v>
      </c>
      <c r="GN113" s="48" t="n">
        <f aca="false">IF((GN112*(1+GN$5/Setup!$C$36)+IF($V113=21,N($F113),0))-CR113-EP113&lt;0.005,0,(GN112*(1+GN$5/Setup!$C$36)+IF($V113=21,N($F113),0))-CR113-EP113)</f>
        <v>0</v>
      </c>
      <c r="GO113" s="48" t="n">
        <f aca="false">IF((GO112*(1+GO$5/Setup!$C$36)+IF($V113=22,N($F113),0))-CS113-EQ113&lt;0.005,0,(GO112*(1+GO$5/Setup!$C$36)+IF($V113=22,N($F113),0))-CS113-EQ113)</f>
        <v>0</v>
      </c>
      <c r="GP113" s="48" t="n">
        <f aca="false">IF((GP112*(1+GP$5/Setup!$C$36)+IF($V113=23,N($F113),0))-CT113-ER113&lt;0.005,0,(GP112*(1+GP$5/Setup!$C$36)+IF($V113=23,N($F113),0))-CT113-ER113)</f>
        <v>0</v>
      </c>
      <c r="GQ113" s="48" t="n">
        <f aca="false">IF((GQ112*(1+GQ$5/Setup!$C$36)+IF($V113=24,N($F113),0))-CU113-ES113&lt;0.005,0,(GQ112*(1+GQ$5/Setup!$C$36)+IF($V113=24,N($F113),0))-CU113-ES113)</f>
        <v>0</v>
      </c>
      <c r="GR113" s="48" t="n">
        <f aca="false">IF((GR112*(1+GR$5/Setup!$C$36)+IF($V113=25,N($F113),0))-CV113-ET113&lt;0.005,0,(GR112*(1+GR$5/Setup!$C$36)+IF($V113=25,N($F113),0))-CV113-ET113)</f>
        <v>0</v>
      </c>
      <c r="GS113" s="48" t="n">
        <f aca="false">IF((GS112*(1+GS$5/Setup!$C$36)+IF($V113=26,N($F113),0))-CW113-EU113&lt;0.005,0,(GS112*(1+GS$5/Setup!$C$36)+IF($V113=26,N($F113),0))-CW113-EU113)</f>
        <v>0</v>
      </c>
      <c r="GT113" s="48" t="n">
        <f aca="false">IF((GT112*(1+GT$5/Setup!$C$36)+IF($V113=27,N($F113),0))-CX113-EV113&lt;0.005,0,(GT112*(1+GT$5/Setup!$C$36)+IF($V113=27,N($F113),0))-CX113-EV113)</f>
        <v>0</v>
      </c>
      <c r="GU113" s="48" t="n">
        <f aca="false">IF((GU112*(1+GU$5/Setup!$C$36)+IF($V113=28,N($F113),0))-CY113-EW113&lt;0.005,0,(GU112*(1+GU$5/Setup!$C$36)+IF($V113=28,N($F113),0))-CY113-EW113)</f>
        <v>0</v>
      </c>
      <c r="GV113" s="48" t="n">
        <f aca="false">IF((GV112*(1+GV$5/Setup!$C$36)+IF($V113=29,N($F113),0))-CZ113-EX113&lt;0.005,0,(GV112*(1+GV$5/Setup!$C$36)+IF($V113=29,N($F113),0))-CZ113-EX113)</f>
        <v>0</v>
      </c>
      <c r="GW113" s="48" t="n">
        <f aca="false">IF((GW112*(1+GW$5/Setup!$C$36)+IF($V113=30,N($F113),0))-DA113-EY113&lt;0.005,0,(GW112*(1+GW$5/Setup!$C$36)+IF($V113=30,N($F113),0))-DA113-EY113)</f>
        <v>0</v>
      </c>
      <c r="GX113" s="48" t="n">
        <f aca="false">IF((GX112*(1+GX$5/Setup!$C$36)+IF($V113=31,N($F113),0))-DB113-EZ113&lt;0.005,0,(GX112*(1+GX$5/Setup!$C$36)+IF($V113=31,N($F113),0))-DB113-EZ113)</f>
        <v>0</v>
      </c>
      <c r="GY113" s="48" t="n">
        <f aca="false">IF((GY112*(1+GY$5/Setup!$C$36)+IF($V113=32,N($F113),0))-DC113-FA113&lt;0.005,0,(GY112*(1+GY$5/Setup!$C$36)+IF($V113=32,N($F113),0))-DC113-FA113)</f>
        <v>0</v>
      </c>
      <c r="GZ113" s="48" t="n">
        <f aca="false">IF((GZ112*(1+GZ$5/Setup!$C$36)+IF($V113=33,N($F113),0))-DD113-FB113&lt;0.005,0,(GZ112*(1+GZ$5/Setup!$C$36)+IF($V113=33,N($F113),0))-DD113-FB113)</f>
        <v>0</v>
      </c>
      <c r="HA113" s="48" t="n">
        <f aca="false">IF((HA112*(1+HA$5/Setup!$C$36)+IF($V113=34,N($F113),0))-DE113-FC113&lt;0.005,0,(HA112*(1+HA$5/Setup!$C$36)+IF($V113=34,N($F113),0))-DE113-FC113)</f>
        <v>0</v>
      </c>
      <c r="HB113" s="48" t="n">
        <f aca="false">IF((HB112*(1+HB$5/Setup!$C$36)+IF($V113=35,N($F113),0))-DF113-FD113&lt;0.005,0,(HB112*(1+HB$5/Setup!$C$36)+IF($V113=35,N($F113),0))-DF113-FD113)</f>
        <v>0</v>
      </c>
      <c r="HC113" s="48" t="n">
        <f aca="false">IF((HC112*(1+HC$5/Setup!$C$36)+IF($V113=36,N($F113),0))-DG113-FE113&lt;0.005,0,(HC112*(1+HC$5/Setup!$C$36)+IF($V113=36,N($F113),0))-DG113-FE113)</f>
        <v>0</v>
      </c>
      <c r="HD113" s="48" t="n">
        <f aca="false">IF((HD112*(1+HD$5/Setup!$C$36)+IF($V113=37,N($F113),0))-DH113-FF113&lt;0.005,0,(HD112*(1+HD$5/Setup!$C$36)+IF($V113=37,N($F113),0))-DH113-FF113)</f>
        <v>0</v>
      </c>
      <c r="HE113" s="48" t="n">
        <f aca="false">IF((HE112*(1+HE$5/Setup!$C$36)+IF($V113=38,N($F113),0))-DI113-FG113&lt;0.005,0,(HE112*(1+HE$5/Setup!$C$36)+IF($V113=38,N($F113),0))-DI113-FG113)</f>
        <v>0</v>
      </c>
      <c r="HF113" s="48" t="n">
        <f aca="false">IF((HF112*(1+HF$5/Setup!$C$36)+IF($V113=39,N($F113),0))-DJ113-FH113&lt;0.005,0,(HF112*(1+HF$5/Setup!$C$36)+IF($V113=39,N($F113),0))-DJ113-FH113)</f>
        <v>0</v>
      </c>
      <c r="HG113" s="48" t="n">
        <f aca="false">IF((HG112*(1+HG$5/Setup!$C$36)+IF($V113=40,N($F113),0))-DK113-FI113&lt;0.005,0,(HG112*(1+HG$5/Setup!$C$36)+IF($V113=40,N($F113),0))-DK113-FI113)</f>
        <v>0</v>
      </c>
      <c r="HH113" s="48" t="n">
        <f aca="false">IF((HH112*(1+HH$5/Setup!$C$36)+IF($V113=41,N($F113),0))-DL113-FJ113&lt;0.005,0,(HH112*(1+HH$5/Setup!$C$36)+IF($V113=41,N($F113),0))-DL113-FJ113)</f>
        <v>0</v>
      </c>
      <c r="HI113" s="48" t="n">
        <f aca="false">IF((HI112*(1+HI$5/Setup!$C$36)+IF($V113=42,N($F113),0))-DM113-FK113&lt;0.005,0,(HI112*(1+HI$5/Setup!$C$36)+IF($V113=42,N($F113),0))-DM113-FK113)</f>
        <v>0</v>
      </c>
      <c r="HJ113" s="48" t="n">
        <f aca="false">IF((HJ112*(1+HJ$5/Setup!$C$36)+IF($V113=43,N($F113),0))-DN113-FL113&lt;0.005,0,(HJ112*(1+HJ$5/Setup!$C$36)+IF($V113=43,N($F113),0))-DN113-FL113)</f>
        <v>0</v>
      </c>
      <c r="HK113" s="48" t="n">
        <f aca="false">IF((HK112*(1+HK$5/Setup!$C$36)+IF($V113=44,N($F113),0))-DO113-FM113&lt;0.005,0,(HK112*(1+HK$5/Setup!$C$36)+IF($V113=44,N($F113),0))-DO113-FM113)</f>
        <v>0</v>
      </c>
      <c r="HL113" s="48" t="n">
        <f aca="false">IF((HL112*(1+HL$5/Setup!$C$36)+IF($V113=45,N($F113),0))-DP113-FN113&lt;0.005,0,(HL112*(1+HL$5/Setup!$C$36)+IF($V113=45,N($F113),0))-DP113-FN113)</f>
        <v>0</v>
      </c>
      <c r="HM113" s="48" t="n">
        <f aca="false">IF((HM112*(1+HM$5/Setup!$C$36)+IF($V113=46,N($F113),0))-DQ113-FO113&lt;0.005,0,(HM112*(1+HM$5/Setup!$C$36)+IF($V113=46,N($F113),0))-DQ113-FO113)</f>
        <v>0</v>
      </c>
      <c r="HN113" s="48" t="n">
        <f aca="false">IF((HN112*(1+HN$5/Setup!$C$36)+IF($V113=47,N($F113),0))-DR113-FP113&lt;0.005,0,(HN112*(1+HN$5/Setup!$C$36)+IF($V113=47,N($F113),0))-DR113-FP113)</f>
        <v>0</v>
      </c>
      <c r="HO113" s="48" t="n">
        <f aca="false">IF((HO112*(1+HO$5/Setup!$C$36)+IF($V113=48,N($F113),0))-DS113-FQ113&lt;0.005,0,(HO112*(1+HO$5/Setup!$C$36)+IF($V113=48,N($F113),0))-DS113-FQ113)</f>
        <v>0</v>
      </c>
      <c r="HP113" s="48" t="n">
        <f aca="false">IF((HP112*(1+HP$5/Setup!$C$36)+IF($V113=49,N($F113),0))-DT113-FR113&lt;0.005,0,(HP112*(1+HP$5/Setup!$C$36)+IF($V113=49,N($F113),0))-DT113-FR113)</f>
        <v>0</v>
      </c>
      <c r="HQ113" s="48" t="n">
        <f aca="false">IF((HQ112*(1+HQ$5/Setup!$C$36)+IF($V113=50,N($F113),0))-DU113-FS113&lt;0.005,0,(HQ112*(1+HQ$5/Setup!$C$36)+IF($V113=50,N($F113),0))-DU113-FS113)</f>
        <v>0</v>
      </c>
    </row>
    <row r="114" customFormat="false" ht="15" hidden="false" customHeight="false" outlineLevel="0" collapsed="false">
      <c r="A114" s="44" t="n">
        <v>106</v>
      </c>
      <c r="B114" s="45" t="n">
        <f aca="false">IF(Setup!$C$7="Every month",EDATE(Setup!$C$8,($A114-1)),IF(Setup!$C$7="Twice a month",DATE(YEAR(Setup!$C$8),MONTH(Setup!$C$8)+INT((($A114-1)+Setup!$C$41)/2),MIN(IF(MOD(($A114-1)+Setup!$C$41,2)=0,Setup!$C$39,Setup!$C$40),DAY(EOMONTH(DATE(YEAR(Setup!$C$8),MONTH(Setup!$C$8)+INT((($A114-1)+Setup!$C$41)/2),1),0)))),Setup!$C$8+($A114-1)*IF(Setup!$C$7="Every week",7,14)))</f>
        <v>47795</v>
      </c>
      <c r="C114" s="45" t="n">
        <f aca="false">IF(Setup!$C$7="Every month",EDATE(Setup!$C$8,$A114),IF(Setup!$C$7="Twice a month",DATE(YEAR(Setup!$C$8),MONTH(Setup!$C$8)+INT(($A114+Setup!$C$41)/2),MIN(IF(MOD($A114+Setup!$C$41,2)=0,Setup!$C$39,Setup!$C$40),DAY(EOMONTH(DATE(YEAR(Setup!$C$8),MONTH(Setup!$C$8)+INT(($A114+Setup!$C$41)/2),1),0)))),Setup!$C$8+$A114*IF(Setup!$C$7="Every week",7,14)))</f>
        <v>47809</v>
      </c>
      <c r="D114" s="46"/>
      <c r="E114" s="47"/>
      <c r="F114" s="47"/>
      <c r="G114" s="47"/>
      <c r="H114" s="47"/>
      <c r="I114" s="48" t="n">
        <f aca="false">N(Setup!$C$11)+N(E114)</f>
        <v>100</v>
      </c>
      <c r="J114" s="48" t="n">
        <f aca="false">MIN(Setup!$C$37,MAX(I114,0))</f>
        <v>9.23076923076923</v>
      </c>
      <c r="K114" s="48" t="n">
        <f aca="false">MIN(MAX(N(Setup!$C$14)-L113,0),MAX(I114-J114,0))</f>
        <v>0</v>
      </c>
      <c r="L114" s="48" t="n">
        <f aca="false">L113+K114-N(G114)</f>
        <v>500</v>
      </c>
      <c r="M114" s="48" t="n">
        <f aca="false">M113+J114-N(H114)</f>
        <v>978.461538461541</v>
      </c>
      <c r="N114" s="48" t="n">
        <f aca="false">SUM(BX114:DU114)</f>
        <v>0</v>
      </c>
      <c r="O114" s="48" t="n">
        <f aca="false">SUM(Z114:BW114)-N114</f>
        <v>65</v>
      </c>
      <c r="P114" s="48" t="n">
        <f aca="false">MAX(I114-J114-K114,0)+O114</f>
        <v>155.769230769231</v>
      </c>
      <c r="Q114" s="48" t="n">
        <f aca="false">SUM(DV114:FS114)</f>
        <v>0</v>
      </c>
      <c r="R114" s="49" t="n">
        <f aca="false">N114+J114+K114+Q114</f>
        <v>9.23076923076923</v>
      </c>
      <c r="S114" s="48" t="n">
        <f aca="false">T114-T113-N(F114)+N114+Q114</f>
        <v>0</v>
      </c>
      <c r="T114" s="49" t="n">
        <f aca="false">SUM(FT114:HQ114)</f>
        <v>0</v>
      </c>
      <c r="U114" s="44" t="str">
        <f aca="false">IF(T113&lt;0.005,"",INDEX(Helpers!$C$2:$C$51,IF(_xlfn.MINIFS($DV$6:$FS$6,DV114:FS114,"&gt;0.005")=0,V114,_xlfn.MINIFS($DV$6:$FS$6,DV114:FS114,"&gt;0.005"))))</f>
        <v/>
      </c>
      <c r="V114" s="44" t="n">
        <f aca="false">IF(_xlfn.MINIFS($FT$6:$HQ$6,FT113:HQ113,"&gt;0.005")=0,1,_xlfn.MINIFS($FT$6:$HQ$6,FT113:HQ113,"&gt;0.005"))</f>
        <v>1</v>
      </c>
      <c r="W114" s="44" t="n">
        <f aca="false">IF(AND(D114&lt;&gt;"Paid",T113&gt;0.005),1,0)</f>
        <v>0</v>
      </c>
      <c r="X114" s="48" t="n">
        <f aca="false">SUMPRODUCT(((Helpers!$G$2:$G$51*(1+(Helpers!$D$2:$D$51+0.000000001)/12)^(($B114-Setup!$C$8)/(365.25/12))-Helpers!$E$2:$E$51*((1+(Helpers!$D$2:$D$51+0.000000001)/12)^(($B114-Setup!$C$8)/(365.25/12))-1)/((Helpers!$D$2:$D$51+0.000000001)/12))&gt;0)*(Helpers!$G$2:$G$51*(1+(Helpers!$D$2:$D$51+0.000000001)/12)^(($B114-Setup!$C$8)/(365.25/12))-Helpers!$E$2:$E$51*((1+(Helpers!$D$2:$D$51+0.000000001)/12)^(($B114-Setup!$C$8)/(365.25/12))-1)/((Helpers!$D$2:$D$51+0.000000001)/12)))</f>
        <v>0</v>
      </c>
      <c r="Y114" s="48"/>
      <c r="Z114" s="48" t="n">
        <f aca="false">IF(OR(N(Z$5)=0,Z$6=""),0,Z$5*((DATE(YEAR($B114),MONTH($B114),MIN(Z$6,DAY(EOMONTH($B114,0))))&gt;=$B114)*(DATE(YEAR($B114),MONTH($B114),MIN(Z$6,DAY(EOMONTH($B114,0))))&lt;$C114)+(DATE(YEAR($B114),MONTH($B114)+1,MIN(Z$6,DAY(EOMONTH($B114,1))))&gt;=$B114)*(DATE(YEAR($B114),MONTH($B114)+1,MIN(Z$6,DAY(EOMONTH($B114,1))))&lt;$C114)))</f>
        <v>25</v>
      </c>
      <c r="AA114" s="48" t="n">
        <f aca="false">IF(OR(N(AA$5)=0,AA$6=""),0,AA$5*((DATE(YEAR($B114),MONTH($B114),MIN(AA$6,DAY(EOMONTH($B114,0))))&gt;=$B114)*(DATE(YEAR($B114),MONTH($B114),MIN(AA$6,DAY(EOMONTH($B114,0))))&lt;$C114)+(DATE(YEAR($B114),MONTH($B114)+1,MIN(AA$6,DAY(EOMONTH($B114,1))))&gt;=$B114)*(DATE(YEAR($B114),MONTH($B114)+1,MIN(AA$6,DAY(EOMONTH($B114,1))))&lt;$C114)))</f>
        <v>40</v>
      </c>
      <c r="AB114" s="48" t="n">
        <f aca="false">IF(OR(N(AB$5)=0,AB$6=""),0,AB$5*((DATE(YEAR($B114),MONTH($B114),MIN(AB$6,DAY(EOMONTH($B114,0))))&gt;=$B114)*(DATE(YEAR($B114),MONTH($B114),MIN(AB$6,DAY(EOMONTH($B114,0))))&lt;$C114)+(DATE(YEAR($B114),MONTH($B114)+1,MIN(AB$6,DAY(EOMONTH($B114,1))))&gt;=$B114)*(DATE(YEAR($B114),MONTH($B114)+1,MIN(AB$6,DAY(EOMONTH($B114,1))))&lt;$C114)))</f>
        <v>0</v>
      </c>
      <c r="AC114" s="48" t="n">
        <f aca="false">IF(OR(N(AC$5)=0,AC$6=""),0,AC$5*((DATE(YEAR($B114),MONTH($B114),MIN(AC$6,DAY(EOMONTH($B114,0))))&gt;=$B114)*(DATE(YEAR($B114),MONTH($B114),MIN(AC$6,DAY(EOMONTH($B114,0))))&lt;$C114)+(DATE(YEAR($B114),MONTH($B114)+1,MIN(AC$6,DAY(EOMONTH($B114,1))))&gt;=$B114)*(DATE(YEAR($B114),MONTH($B114)+1,MIN(AC$6,DAY(EOMONTH($B114,1))))&lt;$C114)))</f>
        <v>0</v>
      </c>
      <c r="AD114" s="48" t="n">
        <f aca="false">IF(OR(N(AD$5)=0,AD$6=""),0,AD$5*((DATE(YEAR($B114),MONTH($B114),MIN(AD$6,DAY(EOMONTH($B114,0))))&gt;=$B114)*(DATE(YEAR($B114),MONTH($B114),MIN(AD$6,DAY(EOMONTH($B114,0))))&lt;$C114)+(DATE(YEAR($B114),MONTH($B114)+1,MIN(AD$6,DAY(EOMONTH($B114,1))))&gt;=$B114)*(DATE(YEAR($B114),MONTH($B114)+1,MIN(AD$6,DAY(EOMONTH($B114,1))))&lt;$C114)))</f>
        <v>0</v>
      </c>
      <c r="AE114" s="48" t="n">
        <f aca="false">IF(OR(N(AE$5)=0,AE$6=""),0,AE$5*((DATE(YEAR($B114),MONTH($B114),MIN(AE$6,DAY(EOMONTH($B114,0))))&gt;=$B114)*(DATE(YEAR($B114),MONTH($B114),MIN(AE$6,DAY(EOMONTH($B114,0))))&lt;$C114)+(DATE(YEAR($B114),MONTH($B114)+1,MIN(AE$6,DAY(EOMONTH($B114,1))))&gt;=$B114)*(DATE(YEAR($B114),MONTH($B114)+1,MIN(AE$6,DAY(EOMONTH($B114,1))))&lt;$C114)))</f>
        <v>0</v>
      </c>
      <c r="AF114" s="48" t="n">
        <f aca="false">IF(OR(N(AF$5)=0,AF$6=""),0,AF$5*((DATE(YEAR($B114),MONTH($B114),MIN(AF$6,DAY(EOMONTH($B114,0))))&gt;=$B114)*(DATE(YEAR($B114),MONTH($B114),MIN(AF$6,DAY(EOMONTH($B114,0))))&lt;$C114)+(DATE(YEAR($B114),MONTH($B114)+1,MIN(AF$6,DAY(EOMONTH($B114,1))))&gt;=$B114)*(DATE(YEAR($B114),MONTH($B114)+1,MIN(AF$6,DAY(EOMONTH($B114,1))))&lt;$C114)))</f>
        <v>0</v>
      </c>
      <c r="AG114" s="48" t="n">
        <f aca="false">IF(OR(N(AG$5)=0,AG$6=""),0,AG$5*((DATE(YEAR($B114),MONTH($B114),MIN(AG$6,DAY(EOMONTH($B114,0))))&gt;=$B114)*(DATE(YEAR($B114),MONTH($B114),MIN(AG$6,DAY(EOMONTH($B114,0))))&lt;$C114)+(DATE(YEAR($B114),MONTH($B114)+1,MIN(AG$6,DAY(EOMONTH($B114,1))))&gt;=$B114)*(DATE(YEAR($B114),MONTH($B114)+1,MIN(AG$6,DAY(EOMONTH($B114,1))))&lt;$C114)))</f>
        <v>0</v>
      </c>
      <c r="AH114" s="48" t="n">
        <f aca="false">IF(OR(N(AH$5)=0,AH$6=""),0,AH$5*((DATE(YEAR($B114),MONTH($B114),MIN(AH$6,DAY(EOMONTH($B114,0))))&gt;=$B114)*(DATE(YEAR($B114),MONTH($B114),MIN(AH$6,DAY(EOMONTH($B114,0))))&lt;$C114)+(DATE(YEAR($B114),MONTH($B114)+1,MIN(AH$6,DAY(EOMONTH($B114,1))))&gt;=$B114)*(DATE(YEAR($B114),MONTH($B114)+1,MIN(AH$6,DAY(EOMONTH($B114,1))))&lt;$C114)))</f>
        <v>0</v>
      </c>
      <c r="AI114" s="48" t="n">
        <f aca="false">IF(OR(N(AI$5)=0,AI$6=""),0,AI$5*((DATE(YEAR($B114),MONTH($B114),MIN(AI$6,DAY(EOMONTH($B114,0))))&gt;=$B114)*(DATE(YEAR($B114),MONTH($B114),MIN(AI$6,DAY(EOMONTH($B114,0))))&lt;$C114)+(DATE(YEAR($B114),MONTH($B114)+1,MIN(AI$6,DAY(EOMONTH($B114,1))))&gt;=$B114)*(DATE(YEAR($B114),MONTH($B114)+1,MIN(AI$6,DAY(EOMONTH($B114,1))))&lt;$C114)))</f>
        <v>0</v>
      </c>
      <c r="AJ114" s="48" t="n">
        <f aca="false">IF(OR(N(AJ$5)=0,AJ$6=""),0,AJ$5*((DATE(YEAR($B114),MONTH($B114),MIN(AJ$6,DAY(EOMONTH($B114,0))))&gt;=$B114)*(DATE(YEAR($B114),MONTH($B114),MIN(AJ$6,DAY(EOMONTH($B114,0))))&lt;$C114)+(DATE(YEAR($B114),MONTH($B114)+1,MIN(AJ$6,DAY(EOMONTH($B114,1))))&gt;=$B114)*(DATE(YEAR($B114),MONTH($B114)+1,MIN(AJ$6,DAY(EOMONTH($B114,1))))&lt;$C114)))</f>
        <v>0</v>
      </c>
      <c r="AK114" s="48" t="n">
        <f aca="false">IF(OR(N(AK$5)=0,AK$6=""),0,AK$5*((DATE(YEAR($B114),MONTH($B114),MIN(AK$6,DAY(EOMONTH($B114,0))))&gt;=$B114)*(DATE(YEAR($B114),MONTH($B114),MIN(AK$6,DAY(EOMONTH($B114,0))))&lt;$C114)+(DATE(YEAR($B114),MONTH($B114)+1,MIN(AK$6,DAY(EOMONTH($B114,1))))&gt;=$B114)*(DATE(YEAR($B114),MONTH($B114)+1,MIN(AK$6,DAY(EOMONTH($B114,1))))&lt;$C114)))</f>
        <v>0</v>
      </c>
      <c r="AL114" s="48" t="n">
        <f aca="false">IF(OR(N(AL$5)=0,AL$6=""),0,AL$5*((DATE(YEAR($B114),MONTH($B114),MIN(AL$6,DAY(EOMONTH($B114,0))))&gt;=$B114)*(DATE(YEAR($B114),MONTH($B114),MIN(AL$6,DAY(EOMONTH($B114,0))))&lt;$C114)+(DATE(YEAR($B114),MONTH($B114)+1,MIN(AL$6,DAY(EOMONTH($B114,1))))&gt;=$B114)*(DATE(YEAR($B114),MONTH($B114)+1,MIN(AL$6,DAY(EOMONTH($B114,1))))&lt;$C114)))</f>
        <v>0</v>
      </c>
      <c r="AM114" s="48" t="n">
        <f aca="false">IF(OR(N(AM$5)=0,AM$6=""),0,AM$5*((DATE(YEAR($B114),MONTH($B114),MIN(AM$6,DAY(EOMONTH($B114,0))))&gt;=$B114)*(DATE(YEAR($B114),MONTH($B114),MIN(AM$6,DAY(EOMONTH($B114,0))))&lt;$C114)+(DATE(YEAR($B114),MONTH($B114)+1,MIN(AM$6,DAY(EOMONTH($B114,1))))&gt;=$B114)*(DATE(YEAR($B114),MONTH($B114)+1,MIN(AM$6,DAY(EOMONTH($B114,1))))&lt;$C114)))</f>
        <v>0</v>
      </c>
      <c r="AN114" s="48" t="n">
        <f aca="false">IF(OR(N(AN$5)=0,AN$6=""),0,AN$5*((DATE(YEAR($B114),MONTH($B114),MIN(AN$6,DAY(EOMONTH($B114,0))))&gt;=$B114)*(DATE(YEAR($B114),MONTH($B114),MIN(AN$6,DAY(EOMONTH($B114,0))))&lt;$C114)+(DATE(YEAR($B114),MONTH($B114)+1,MIN(AN$6,DAY(EOMONTH($B114,1))))&gt;=$B114)*(DATE(YEAR($B114),MONTH($B114)+1,MIN(AN$6,DAY(EOMONTH($B114,1))))&lt;$C114)))</f>
        <v>0</v>
      </c>
      <c r="AO114" s="48" t="n">
        <f aca="false">IF(OR(N(AO$5)=0,AO$6=""),0,AO$5*((DATE(YEAR($B114),MONTH($B114),MIN(AO$6,DAY(EOMONTH($B114,0))))&gt;=$B114)*(DATE(YEAR($B114),MONTH($B114),MIN(AO$6,DAY(EOMONTH($B114,0))))&lt;$C114)+(DATE(YEAR($B114),MONTH($B114)+1,MIN(AO$6,DAY(EOMONTH($B114,1))))&gt;=$B114)*(DATE(YEAR($B114),MONTH($B114)+1,MIN(AO$6,DAY(EOMONTH($B114,1))))&lt;$C114)))</f>
        <v>0</v>
      </c>
      <c r="AP114" s="48" t="n">
        <f aca="false">IF(OR(N(AP$5)=0,AP$6=""),0,AP$5*((DATE(YEAR($B114),MONTH($B114),MIN(AP$6,DAY(EOMONTH($B114,0))))&gt;=$B114)*(DATE(YEAR($B114),MONTH($B114),MIN(AP$6,DAY(EOMONTH($B114,0))))&lt;$C114)+(DATE(YEAR($B114),MONTH($B114)+1,MIN(AP$6,DAY(EOMONTH($B114,1))))&gt;=$B114)*(DATE(YEAR($B114),MONTH($B114)+1,MIN(AP$6,DAY(EOMONTH($B114,1))))&lt;$C114)))</f>
        <v>0</v>
      </c>
      <c r="AQ114" s="48" t="n">
        <f aca="false">IF(OR(N(AQ$5)=0,AQ$6=""),0,AQ$5*((DATE(YEAR($B114),MONTH($B114),MIN(AQ$6,DAY(EOMONTH($B114,0))))&gt;=$B114)*(DATE(YEAR($B114),MONTH($B114),MIN(AQ$6,DAY(EOMONTH($B114,0))))&lt;$C114)+(DATE(YEAR($B114),MONTH($B114)+1,MIN(AQ$6,DAY(EOMONTH($B114,1))))&gt;=$B114)*(DATE(YEAR($B114),MONTH($B114)+1,MIN(AQ$6,DAY(EOMONTH($B114,1))))&lt;$C114)))</f>
        <v>0</v>
      </c>
      <c r="AR114" s="48" t="n">
        <f aca="false">IF(OR(N(AR$5)=0,AR$6=""),0,AR$5*((DATE(YEAR($B114),MONTH($B114),MIN(AR$6,DAY(EOMONTH($B114,0))))&gt;=$B114)*(DATE(YEAR($B114),MONTH($B114),MIN(AR$6,DAY(EOMONTH($B114,0))))&lt;$C114)+(DATE(YEAR($B114),MONTH($B114)+1,MIN(AR$6,DAY(EOMONTH($B114,1))))&gt;=$B114)*(DATE(YEAR($B114),MONTH($B114)+1,MIN(AR$6,DAY(EOMONTH($B114,1))))&lt;$C114)))</f>
        <v>0</v>
      </c>
      <c r="AS114" s="48" t="n">
        <f aca="false">IF(OR(N(AS$5)=0,AS$6=""),0,AS$5*((DATE(YEAR($B114),MONTH($B114),MIN(AS$6,DAY(EOMONTH($B114,0))))&gt;=$B114)*(DATE(YEAR($B114),MONTH($B114),MIN(AS$6,DAY(EOMONTH($B114,0))))&lt;$C114)+(DATE(YEAR($B114),MONTH($B114)+1,MIN(AS$6,DAY(EOMONTH($B114,1))))&gt;=$B114)*(DATE(YEAR($B114),MONTH($B114)+1,MIN(AS$6,DAY(EOMONTH($B114,1))))&lt;$C114)))</f>
        <v>0</v>
      </c>
      <c r="AT114" s="48" t="n">
        <f aca="false">IF(OR(N(AT$5)=0,AT$6=""),0,AT$5*((DATE(YEAR($B114),MONTH($B114),MIN(AT$6,DAY(EOMONTH($B114,0))))&gt;=$B114)*(DATE(YEAR($B114),MONTH($B114),MIN(AT$6,DAY(EOMONTH($B114,0))))&lt;$C114)+(DATE(YEAR($B114),MONTH($B114)+1,MIN(AT$6,DAY(EOMONTH($B114,1))))&gt;=$B114)*(DATE(YEAR($B114),MONTH($B114)+1,MIN(AT$6,DAY(EOMONTH($B114,1))))&lt;$C114)))</f>
        <v>0</v>
      </c>
      <c r="AU114" s="48" t="n">
        <f aca="false">IF(OR(N(AU$5)=0,AU$6=""),0,AU$5*((DATE(YEAR($B114),MONTH($B114),MIN(AU$6,DAY(EOMONTH($B114,0))))&gt;=$B114)*(DATE(YEAR($B114),MONTH($B114),MIN(AU$6,DAY(EOMONTH($B114,0))))&lt;$C114)+(DATE(YEAR($B114),MONTH($B114)+1,MIN(AU$6,DAY(EOMONTH($B114,1))))&gt;=$B114)*(DATE(YEAR($B114),MONTH($B114)+1,MIN(AU$6,DAY(EOMONTH($B114,1))))&lt;$C114)))</f>
        <v>0</v>
      </c>
      <c r="AV114" s="48" t="n">
        <f aca="false">IF(OR(N(AV$5)=0,AV$6=""),0,AV$5*((DATE(YEAR($B114),MONTH($B114),MIN(AV$6,DAY(EOMONTH($B114,0))))&gt;=$B114)*(DATE(YEAR($B114),MONTH($B114),MIN(AV$6,DAY(EOMONTH($B114,0))))&lt;$C114)+(DATE(YEAR($B114),MONTH($B114)+1,MIN(AV$6,DAY(EOMONTH($B114,1))))&gt;=$B114)*(DATE(YEAR($B114),MONTH($B114)+1,MIN(AV$6,DAY(EOMONTH($B114,1))))&lt;$C114)))</f>
        <v>0</v>
      </c>
      <c r="AW114" s="48" t="n">
        <f aca="false">IF(OR(N(AW$5)=0,AW$6=""),0,AW$5*((DATE(YEAR($B114),MONTH($B114),MIN(AW$6,DAY(EOMONTH($B114,0))))&gt;=$B114)*(DATE(YEAR($B114),MONTH($B114),MIN(AW$6,DAY(EOMONTH($B114,0))))&lt;$C114)+(DATE(YEAR($B114),MONTH($B114)+1,MIN(AW$6,DAY(EOMONTH($B114,1))))&gt;=$B114)*(DATE(YEAR($B114),MONTH($B114)+1,MIN(AW$6,DAY(EOMONTH($B114,1))))&lt;$C114)))</f>
        <v>0</v>
      </c>
      <c r="AX114" s="48" t="n">
        <f aca="false">IF(OR(N(AX$5)=0,AX$6=""),0,AX$5*((DATE(YEAR($B114),MONTH($B114),MIN(AX$6,DAY(EOMONTH($B114,0))))&gt;=$B114)*(DATE(YEAR($B114),MONTH($B114),MIN(AX$6,DAY(EOMONTH($B114,0))))&lt;$C114)+(DATE(YEAR($B114),MONTH($B114)+1,MIN(AX$6,DAY(EOMONTH($B114,1))))&gt;=$B114)*(DATE(YEAR($B114),MONTH($B114)+1,MIN(AX$6,DAY(EOMONTH($B114,1))))&lt;$C114)))</f>
        <v>0</v>
      </c>
      <c r="AY114" s="48" t="n">
        <f aca="false">IF(OR(N(AY$5)=0,AY$6=""),0,AY$5*((DATE(YEAR($B114),MONTH($B114),MIN(AY$6,DAY(EOMONTH($B114,0))))&gt;=$B114)*(DATE(YEAR($B114),MONTH($B114),MIN(AY$6,DAY(EOMONTH($B114,0))))&lt;$C114)+(DATE(YEAR($B114),MONTH($B114)+1,MIN(AY$6,DAY(EOMONTH($B114,1))))&gt;=$B114)*(DATE(YEAR($B114),MONTH($B114)+1,MIN(AY$6,DAY(EOMONTH($B114,1))))&lt;$C114)))</f>
        <v>0</v>
      </c>
      <c r="AZ114" s="48" t="n">
        <f aca="false">IF(OR(N(AZ$5)=0,AZ$6=""),0,AZ$5*((DATE(YEAR($B114),MONTH($B114),MIN(AZ$6,DAY(EOMONTH($B114,0))))&gt;=$B114)*(DATE(YEAR($B114),MONTH($B114),MIN(AZ$6,DAY(EOMONTH($B114,0))))&lt;$C114)+(DATE(YEAR($B114),MONTH($B114)+1,MIN(AZ$6,DAY(EOMONTH($B114,1))))&gt;=$B114)*(DATE(YEAR($B114),MONTH($B114)+1,MIN(AZ$6,DAY(EOMONTH($B114,1))))&lt;$C114)))</f>
        <v>0</v>
      </c>
      <c r="BA114" s="48" t="n">
        <f aca="false">IF(OR(N(BA$5)=0,BA$6=""),0,BA$5*((DATE(YEAR($B114),MONTH($B114),MIN(BA$6,DAY(EOMONTH($B114,0))))&gt;=$B114)*(DATE(YEAR($B114),MONTH($B114),MIN(BA$6,DAY(EOMONTH($B114,0))))&lt;$C114)+(DATE(YEAR($B114),MONTH($B114)+1,MIN(BA$6,DAY(EOMONTH($B114,1))))&gt;=$B114)*(DATE(YEAR($B114),MONTH($B114)+1,MIN(BA$6,DAY(EOMONTH($B114,1))))&lt;$C114)))</f>
        <v>0</v>
      </c>
      <c r="BB114" s="48" t="n">
        <f aca="false">IF(OR(N(BB$5)=0,BB$6=""),0,BB$5*((DATE(YEAR($B114),MONTH($B114),MIN(BB$6,DAY(EOMONTH($B114,0))))&gt;=$B114)*(DATE(YEAR($B114),MONTH($B114),MIN(BB$6,DAY(EOMONTH($B114,0))))&lt;$C114)+(DATE(YEAR($B114),MONTH($B114)+1,MIN(BB$6,DAY(EOMONTH($B114,1))))&gt;=$B114)*(DATE(YEAR($B114),MONTH($B114)+1,MIN(BB$6,DAY(EOMONTH($B114,1))))&lt;$C114)))</f>
        <v>0</v>
      </c>
      <c r="BC114" s="48" t="n">
        <f aca="false">IF(OR(N(BC$5)=0,BC$6=""),0,BC$5*((DATE(YEAR($B114),MONTH($B114),MIN(BC$6,DAY(EOMONTH($B114,0))))&gt;=$B114)*(DATE(YEAR($B114),MONTH($B114),MIN(BC$6,DAY(EOMONTH($B114,0))))&lt;$C114)+(DATE(YEAR($B114),MONTH($B114)+1,MIN(BC$6,DAY(EOMONTH($B114,1))))&gt;=$B114)*(DATE(YEAR($B114),MONTH($B114)+1,MIN(BC$6,DAY(EOMONTH($B114,1))))&lt;$C114)))</f>
        <v>0</v>
      </c>
      <c r="BD114" s="48" t="n">
        <f aca="false">IF(OR(N(BD$5)=0,BD$6=""),0,BD$5*((DATE(YEAR($B114),MONTH($B114),MIN(BD$6,DAY(EOMONTH($B114,0))))&gt;=$B114)*(DATE(YEAR($B114),MONTH($B114),MIN(BD$6,DAY(EOMONTH($B114,0))))&lt;$C114)+(DATE(YEAR($B114),MONTH($B114)+1,MIN(BD$6,DAY(EOMONTH($B114,1))))&gt;=$B114)*(DATE(YEAR($B114),MONTH($B114)+1,MIN(BD$6,DAY(EOMONTH($B114,1))))&lt;$C114)))</f>
        <v>0</v>
      </c>
      <c r="BE114" s="48" t="n">
        <f aca="false">IF(OR(N(BE$5)=0,BE$6=""),0,BE$5*((DATE(YEAR($B114),MONTH($B114),MIN(BE$6,DAY(EOMONTH($B114,0))))&gt;=$B114)*(DATE(YEAR($B114),MONTH($B114),MIN(BE$6,DAY(EOMONTH($B114,0))))&lt;$C114)+(DATE(YEAR($B114),MONTH($B114)+1,MIN(BE$6,DAY(EOMONTH($B114,1))))&gt;=$B114)*(DATE(YEAR($B114),MONTH($B114)+1,MIN(BE$6,DAY(EOMONTH($B114,1))))&lt;$C114)))</f>
        <v>0</v>
      </c>
      <c r="BF114" s="48" t="n">
        <f aca="false">IF(OR(N(BF$5)=0,BF$6=""),0,BF$5*((DATE(YEAR($B114),MONTH($B114),MIN(BF$6,DAY(EOMONTH($B114,0))))&gt;=$B114)*(DATE(YEAR($B114),MONTH($B114),MIN(BF$6,DAY(EOMONTH($B114,0))))&lt;$C114)+(DATE(YEAR($B114),MONTH($B114)+1,MIN(BF$6,DAY(EOMONTH($B114,1))))&gt;=$B114)*(DATE(YEAR($B114),MONTH($B114)+1,MIN(BF$6,DAY(EOMONTH($B114,1))))&lt;$C114)))</f>
        <v>0</v>
      </c>
      <c r="BG114" s="48" t="n">
        <f aca="false">IF(OR(N(BG$5)=0,BG$6=""),0,BG$5*((DATE(YEAR($B114),MONTH($B114),MIN(BG$6,DAY(EOMONTH($B114,0))))&gt;=$B114)*(DATE(YEAR($B114),MONTH($B114),MIN(BG$6,DAY(EOMONTH($B114,0))))&lt;$C114)+(DATE(YEAR($B114),MONTH($B114)+1,MIN(BG$6,DAY(EOMONTH($B114,1))))&gt;=$B114)*(DATE(YEAR($B114),MONTH($B114)+1,MIN(BG$6,DAY(EOMONTH($B114,1))))&lt;$C114)))</f>
        <v>0</v>
      </c>
      <c r="BH114" s="48" t="n">
        <f aca="false">IF(OR(N(BH$5)=0,BH$6=""),0,BH$5*((DATE(YEAR($B114),MONTH($B114),MIN(BH$6,DAY(EOMONTH($B114,0))))&gt;=$B114)*(DATE(YEAR($B114),MONTH($B114),MIN(BH$6,DAY(EOMONTH($B114,0))))&lt;$C114)+(DATE(YEAR($B114),MONTH($B114)+1,MIN(BH$6,DAY(EOMONTH($B114,1))))&gt;=$B114)*(DATE(YEAR($B114),MONTH($B114)+1,MIN(BH$6,DAY(EOMONTH($B114,1))))&lt;$C114)))</f>
        <v>0</v>
      </c>
      <c r="BI114" s="48" t="n">
        <f aca="false">IF(OR(N(BI$5)=0,BI$6=""),0,BI$5*((DATE(YEAR($B114),MONTH($B114),MIN(BI$6,DAY(EOMONTH($B114,0))))&gt;=$B114)*(DATE(YEAR($B114),MONTH($B114),MIN(BI$6,DAY(EOMONTH($B114,0))))&lt;$C114)+(DATE(YEAR($B114),MONTH($B114)+1,MIN(BI$6,DAY(EOMONTH($B114,1))))&gt;=$B114)*(DATE(YEAR($B114),MONTH($B114)+1,MIN(BI$6,DAY(EOMONTH($B114,1))))&lt;$C114)))</f>
        <v>0</v>
      </c>
      <c r="BJ114" s="48" t="n">
        <f aca="false">IF(OR(N(BJ$5)=0,BJ$6=""),0,BJ$5*((DATE(YEAR($B114),MONTH($B114),MIN(BJ$6,DAY(EOMONTH($B114,0))))&gt;=$B114)*(DATE(YEAR($B114),MONTH($B114),MIN(BJ$6,DAY(EOMONTH($B114,0))))&lt;$C114)+(DATE(YEAR($B114),MONTH($B114)+1,MIN(BJ$6,DAY(EOMONTH($B114,1))))&gt;=$B114)*(DATE(YEAR($B114),MONTH($B114)+1,MIN(BJ$6,DAY(EOMONTH($B114,1))))&lt;$C114)))</f>
        <v>0</v>
      </c>
      <c r="BK114" s="48" t="n">
        <f aca="false">IF(OR(N(BK$5)=0,BK$6=""),0,BK$5*((DATE(YEAR($B114),MONTH($B114),MIN(BK$6,DAY(EOMONTH($B114,0))))&gt;=$B114)*(DATE(YEAR($B114),MONTH($B114),MIN(BK$6,DAY(EOMONTH($B114,0))))&lt;$C114)+(DATE(YEAR($B114),MONTH($B114)+1,MIN(BK$6,DAY(EOMONTH($B114,1))))&gt;=$B114)*(DATE(YEAR($B114),MONTH($B114)+1,MIN(BK$6,DAY(EOMONTH($B114,1))))&lt;$C114)))</f>
        <v>0</v>
      </c>
      <c r="BL114" s="48" t="n">
        <f aca="false">IF(OR(N(BL$5)=0,BL$6=""),0,BL$5*((DATE(YEAR($B114),MONTH($B114),MIN(BL$6,DAY(EOMONTH($B114,0))))&gt;=$B114)*(DATE(YEAR($B114),MONTH($B114),MIN(BL$6,DAY(EOMONTH($B114,0))))&lt;$C114)+(DATE(YEAR($B114),MONTH($B114)+1,MIN(BL$6,DAY(EOMONTH($B114,1))))&gt;=$B114)*(DATE(YEAR($B114),MONTH($B114)+1,MIN(BL$6,DAY(EOMONTH($B114,1))))&lt;$C114)))</f>
        <v>0</v>
      </c>
      <c r="BM114" s="48" t="n">
        <f aca="false">IF(OR(N(BM$5)=0,BM$6=""),0,BM$5*((DATE(YEAR($B114),MONTH($B114),MIN(BM$6,DAY(EOMONTH($B114,0))))&gt;=$B114)*(DATE(YEAR($B114),MONTH($B114),MIN(BM$6,DAY(EOMONTH($B114,0))))&lt;$C114)+(DATE(YEAR($B114),MONTH($B114)+1,MIN(BM$6,DAY(EOMONTH($B114,1))))&gt;=$B114)*(DATE(YEAR($B114),MONTH($B114)+1,MIN(BM$6,DAY(EOMONTH($B114,1))))&lt;$C114)))</f>
        <v>0</v>
      </c>
      <c r="BN114" s="48" t="n">
        <f aca="false">IF(OR(N(BN$5)=0,BN$6=""),0,BN$5*((DATE(YEAR($B114),MONTH($B114),MIN(BN$6,DAY(EOMONTH($B114,0))))&gt;=$B114)*(DATE(YEAR($B114),MONTH($B114),MIN(BN$6,DAY(EOMONTH($B114,0))))&lt;$C114)+(DATE(YEAR($B114),MONTH($B114)+1,MIN(BN$6,DAY(EOMONTH($B114,1))))&gt;=$B114)*(DATE(YEAR($B114),MONTH($B114)+1,MIN(BN$6,DAY(EOMONTH($B114,1))))&lt;$C114)))</f>
        <v>0</v>
      </c>
      <c r="BO114" s="48" t="n">
        <f aca="false">IF(OR(N(BO$5)=0,BO$6=""),0,BO$5*((DATE(YEAR($B114),MONTH($B114),MIN(BO$6,DAY(EOMONTH($B114,0))))&gt;=$B114)*(DATE(YEAR($B114),MONTH($B114),MIN(BO$6,DAY(EOMONTH($B114,0))))&lt;$C114)+(DATE(YEAR($B114),MONTH($B114)+1,MIN(BO$6,DAY(EOMONTH($B114,1))))&gt;=$B114)*(DATE(YEAR($B114),MONTH($B114)+1,MIN(BO$6,DAY(EOMONTH($B114,1))))&lt;$C114)))</f>
        <v>0</v>
      </c>
      <c r="BP114" s="48" t="n">
        <f aca="false">IF(OR(N(BP$5)=0,BP$6=""),0,BP$5*((DATE(YEAR($B114),MONTH($B114),MIN(BP$6,DAY(EOMONTH($B114,0))))&gt;=$B114)*(DATE(YEAR($B114),MONTH($B114),MIN(BP$6,DAY(EOMONTH($B114,0))))&lt;$C114)+(DATE(YEAR($B114),MONTH($B114)+1,MIN(BP$6,DAY(EOMONTH($B114,1))))&gt;=$B114)*(DATE(YEAR($B114),MONTH($B114)+1,MIN(BP$6,DAY(EOMONTH($B114,1))))&lt;$C114)))</f>
        <v>0</v>
      </c>
      <c r="BQ114" s="48" t="n">
        <f aca="false">IF(OR(N(BQ$5)=0,BQ$6=""),0,BQ$5*((DATE(YEAR($B114),MONTH($B114),MIN(BQ$6,DAY(EOMONTH($B114,0))))&gt;=$B114)*(DATE(YEAR($B114),MONTH($B114),MIN(BQ$6,DAY(EOMONTH($B114,0))))&lt;$C114)+(DATE(YEAR($B114),MONTH($B114)+1,MIN(BQ$6,DAY(EOMONTH($B114,1))))&gt;=$B114)*(DATE(YEAR($B114),MONTH($B114)+1,MIN(BQ$6,DAY(EOMONTH($B114,1))))&lt;$C114)))</f>
        <v>0</v>
      </c>
      <c r="BR114" s="48" t="n">
        <f aca="false">IF(OR(N(BR$5)=0,BR$6=""),0,BR$5*((DATE(YEAR($B114),MONTH($B114),MIN(BR$6,DAY(EOMONTH($B114,0))))&gt;=$B114)*(DATE(YEAR($B114),MONTH($B114),MIN(BR$6,DAY(EOMONTH($B114,0))))&lt;$C114)+(DATE(YEAR($B114),MONTH($B114)+1,MIN(BR$6,DAY(EOMONTH($B114,1))))&gt;=$B114)*(DATE(YEAR($B114),MONTH($B114)+1,MIN(BR$6,DAY(EOMONTH($B114,1))))&lt;$C114)))</f>
        <v>0</v>
      </c>
      <c r="BS114" s="48" t="n">
        <f aca="false">IF(OR(N(BS$5)=0,BS$6=""),0,BS$5*((DATE(YEAR($B114),MONTH($B114),MIN(BS$6,DAY(EOMONTH($B114,0))))&gt;=$B114)*(DATE(YEAR($B114),MONTH($B114),MIN(BS$6,DAY(EOMONTH($B114,0))))&lt;$C114)+(DATE(YEAR($B114),MONTH($B114)+1,MIN(BS$6,DAY(EOMONTH($B114,1))))&gt;=$B114)*(DATE(YEAR($B114),MONTH($B114)+1,MIN(BS$6,DAY(EOMONTH($B114,1))))&lt;$C114)))</f>
        <v>0</v>
      </c>
      <c r="BT114" s="48" t="n">
        <f aca="false">IF(OR(N(BT$5)=0,BT$6=""),0,BT$5*((DATE(YEAR($B114),MONTH($B114),MIN(BT$6,DAY(EOMONTH($B114,0))))&gt;=$B114)*(DATE(YEAR($B114),MONTH($B114),MIN(BT$6,DAY(EOMONTH($B114,0))))&lt;$C114)+(DATE(YEAR($B114),MONTH($B114)+1,MIN(BT$6,DAY(EOMONTH($B114,1))))&gt;=$B114)*(DATE(YEAR($B114),MONTH($B114)+1,MIN(BT$6,DAY(EOMONTH($B114,1))))&lt;$C114)))</f>
        <v>0</v>
      </c>
      <c r="BU114" s="48" t="n">
        <f aca="false">IF(OR(N(BU$5)=0,BU$6=""),0,BU$5*((DATE(YEAR($B114),MONTH($B114),MIN(BU$6,DAY(EOMONTH($B114,0))))&gt;=$B114)*(DATE(YEAR($B114),MONTH($B114),MIN(BU$6,DAY(EOMONTH($B114,0))))&lt;$C114)+(DATE(YEAR($B114),MONTH($B114)+1,MIN(BU$6,DAY(EOMONTH($B114,1))))&gt;=$B114)*(DATE(YEAR($B114),MONTH($B114)+1,MIN(BU$6,DAY(EOMONTH($B114,1))))&lt;$C114)))</f>
        <v>0</v>
      </c>
      <c r="BV114" s="48" t="n">
        <f aca="false">IF(OR(N(BV$5)=0,BV$6=""),0,BV$5*((DATE(YEAR($B114),MONTH($B114),MIN(BV$6,DAY(EOMONTH($B114,0))))&gt;=$B114)*(DATE(YEAR($B114),MONTH($B114),MIN(BV$6,DAY(EOMONTH($B114,0))))&lt;$C114)+(DATE(YEAR($B114),MONTH($B114)+1,MIN(BV$6,DAY(EOMONTH($B114,1))))&gt;=$B114)*(DATE(YEAR($B114),MONTH($B114)+1,MIN(BV$6,DAY(EOMONTH($B114,1))))&lt;$C114)))</f>
        <v>0</v>
      </c>
      <c r="BW114" s="48" t="n">
        <f aca="false">IF(OR(N(BW$5)=0,BW$6=""),0,BW$5*((DATE(YEAR($B114),MONTH($B114),MIN(BW$6,DAY(EOMONTH($B114,0))))&gt;=$B114)*(DATE(YEAR($B114),MONTH($B114),MIN(BW$6,DAY(EOMONTH($B114,0))))&lt;$C114)+(DATE(YEAR($B114),MONTH($B114)+1,MIN(BW$6,DAY(EOMONTH($B114,1))))&gt;=$B114)*(DATE(YEAR($B114),MONTH($B114)+1,MIN(BW$6,DAY(EOMONTH($B114,1))))&lt;$C114)))</f>
        <v>0</v>
      </c>
      <c r="BX114" s="48" t="n">
        <f aca="false">MIN(Z114,(FT113*(1+FT$5/Setup!$C$36)+IF($V114=1,N($F114),0)))</f>
        <v>0</v>
      </c>
      <c r="BY114" s="48" t="n">
        <f aca="false">MIN(AA114,(FU113*(1+FU$5/Setup!$C$36)+IF($V114=2,N($F114),0)))</f>
        <v>0</v>
      </c>
      <c r="BZ114" s="48" t="n">
        <f aca="false">MIN(AB114,(FV113*(1+FV$5/Setup!$C$36)+IF($V114=3,N($F114),0)))</f>
        <v>0</v>
      </c>
      <c r="CA114" s="48" t="n">
        <f aca="false">MIN(AC114,(FW113*(1+FW$5/Setup!$C$36)+IF($V114=4,N($F114),0)))</f>
        <v>0</v>
      </c>
      <c r="CB114" s="48" t="n">
        <f aca="false">MIN(AD114,(FX113*(1+FX$5/Setup!$C$36)+IF($V114=5,N($F114),0)))</f>
        <v>0</v>
      </c>
      <c r="CC114" s="48" t="n">
        <f aca="false">MIN(AE114,(FY113*(1+FY$5/Setup!$C$36)+IF($V114=6,N($F114),0)))</f>
        <v>0</v>
      </c>
      <c r="CD114" s="48" t="n">
        <f aca="false">MIN(AF114,(FZ113*(1+FZ$5/Setup!$C$36)+IF($V114=7,N($F114),0)))</f>
        <v>0</v>
      </c>
      <c r="CE114" s="48" t="n">
        <f aca="false">MIN(AG114,(GA113*(1+GA$5/Setup!$C$36)+IF($V114=8,N($F114),0)))</f>
        <v>0</v>
      </c>
      <c r="CF114" s="48" t="n">
        <f aca="false">MIN(AH114,(GB113*(1+GB$5/Setup!$C$36)+IF($V114=9,N($F114),0)))</f>
        <v>0</v>
      </c>
      <c r="CG114" s="48" t="n">
        <f aca="false">MIN(AI114,(GC113*(1+GC$5/Setup!$C$36)+IF($V114=10,N($F114),0)))</f>
        <v>0</v>
      </c>
      <c r="CH114" s="48" t="n">
        <f aca="false">MIN(AJ114,(GD113*(1+GD$5/Setup!$C$36)+IF($V114=11,N($F114),0)))</f>
        <v>0</v>
      </c>
      <c r="CI114" s="48" t="n">
        <f aca="false">MIN(AK114,(GE113*(1+GE$5/Setup!$C$36)+IF($V114=12,N($F114),0)))</f>
        <v>0</v>
      </c>
      <c r="CJ114" s="48" t="n">
        <f aca="false">MIN(AL114,(GF113*(1+GF$5/Setup!$C$36)+IF($V114=13,N($F114),0)))</f>
        <v>0</v>
      </c>
      <c r="CK114" s="48" t="n">
        <f aca="false">MIN(AM114,(GG113*(1+GG$5/Setup!$C$36)+IF($V114=14,N($F114),0)))</f>
        <v>0</v>
      </c>
      <c r="CL114" s="48" t="n">
        <f aca="false">MIN(AN114,(GH113*(1+GH$5/Setup!$C$36)+IF($V114=15,N($F114),0)))</f>
        <v>0</v>
      </c>
      <c r="CM114" s="48" t="n">
        <f aca="false">MIN(AO114,(GI113*(1+GI$5/Setup!$C$36)+IF($V114=16,N($F114),0)))</f>
        <v>0</v>
      </c>
      <c r="CN114" s="48" t="n">
        <f aca="false">MIN(AP114,(GJ113*(1+GJ$5/Setup!$C$36)+IF($V114=17,N($F114),0)))</f>
        <v>0</v>
      </c>
      <c r="CO114" s="48" t="n">
        <f aca="false">MIN(AQ114,(GK113*(1+GK$5/Setup!$C$36)+IF($V114=18,N($F114),0)))</f>
        <v>0</v>
      </c>
      <c r="CP114" s="48" t="n">
        <f aca="false">MIN(AR114,(GL113*(1+GL$5/Setup!$C$36)+IF($V114=19,N($F114),0)))</f>
        <v>0</v>
      </c>
      <c r="CQ114" s="48" t="n">
        <f aca="false">MIN(AS114,(GM113*(1+GM$5/Setup!$C$36)+IF($V114=20,N($F114),0)))</f>
        <v>0</v>
      </c>
      <c r="CR114" s="48" t="n">
        <f aca="false">MIN(AT114,(GN113*(1+GN$5/Setup!$C$36)+IF($V114=21,N($F114),0)))</f>
        <v>0</v>
      </c>
      <c r="CS114" s="48" t="n">
        <f aca="false">MIN(AU114,(GO113*(1+GO$5/Setup!$C$36)+IF($V114=22,N($F114),0)))</f>
        <v>0</v>
      </c>
      <c r="CT114" s="48" t="n">
        <f aca="false">MIN(AV114,(GP113*(1+GP$5/Setup!$C$36)+IF($V114=23,N($F114),0)))</f>
        <v>0</v>
      </c>
      <c r="CU114" s="48" t="n">
        <f aca="false">MIN(AW114,(GQ113*(1+GQ$5/Setup!$C$36)+IF($V114=24,N($F114),0)))</f>
        <v>0</v>
      </c>
      <c r="CV114" s="48" t="n">
        <f aca="false">MIN(AX114,(GR113*(1+GR$5/Setup!$C$36)+IF($V114=25,N($F114),0)))</f>
        <v>0</v>
      </c>
      <c r="CW114" s="48" t="n">
        <f aca="false">MIN(AY114,(GS113*(1+GS$5/Setup!$C$36)+IF($V114=26,N($F114),0)))</f>
        <v>0</v>
      </c>
      <c r="CX114" s="48" t="n">
        <f aca="false">MIN(AZ114,(GT113*(1+GT$5/Setup!$C$36)+IF($V114=27,N($F114),0)))</f>
        <v>0</v>
      </c>
      <c r="CY114" s="48" t="n">
        <f aca="false">MIN(BA114,(GU113*(1+GU$5/Setup!$C$36)+IF($V114=28,N($F114),0)))</f>
        <v>0</v>
      </c>
      <c r="CZ114" s="48" t="n">
        <f aca="false">MIN(BB114,(GV113*(1+GV$5/Setup!$C$36)+IF($V114=29,N($F114),0)))</f>
        <v>0</v>
      </c>
      <c r="DA114" s="48" t="n">
        <f aca="false">MIN(BC114,(GW113*(1+GW$5/Setup!$C$36)+IF($V114=30,N($F114),0)))</f>
        <v>0</v>
      </c>
      <c r="DB114" s="48" t="n">
        <f aca="false">MIN(BD114,(GX113*(1+GX$5/Setup!$C$36)+IF($V114=31,N($F114),0)))</f>
        <v>0</v>
      </c>
      <c r="DC114" s="48" t="n">
        <f aca="false">MIN(BE114,(GY113*(1+GY$5/Setup!$C$36)+IF($V114=32,N($F114),0)))</f>
        <v>0</v>
      </c>
      <c r="DD114" s="48" t="n">
        <f aca="false">MIN(BF114,(GZ113*(1+GZ$5/Setup!$C$36)+IF($V114=33,N($F114),0)))</f>
        <v>0</v>
      </c>
      <c r="DE114" s="48" t="n">
        <f aca="false">MIN(BG114,(HA113*(1+HA$5/Setup!$C$36)+IF($V114=34,N($F114),0)))</f>
        <v>0</v>
      </c>
      <c r="DF114" s="48" t="n">
        <f aca="false">MIN(BH114,(HB113*(1+HB$5/Setup!$C$36)+IF($V114=35,N($F114),0)))</f>
        <v>0</v>
      </c>
      <c r="DG114" s="48" t="n">
        <f aca="false">MIN(BI114,(HC113*(1+HC$5/Setup!$C$36)+IF($V114=36,N($F114),0)))</f>
        <v>0</v>
      </c>
      <c r="DH114" s="48" t="n">
        <f aca="false">MIN(BJ114,(HD113*(1+HD$5/Setup!$C$36)+IF($V114=37,N($F114),0)))</f>
        <v>0</v>
      </c>
      <c r="DI114" s="48" t="n">
        <f aca="false">MIN(BK114,(HE113*(1+HE$5/Setup!$C$36)+IF($V114=38,N($F114),0)))</f>
        <v>0</v>
      </c>
      <c r="DJ114" s="48" t="n">
        <f aca="false">MIN(BL114,(HF113*(1+HF$5/Setup!$C$36)+IF($V114=39,N($F114),0)))</f>
        <v>0</v>
      </c>
      <c r="DK114" s="48" t="n">
        <f aca="false">MIN(BM114,(HG113*(1+HG$5/Setup!$C$36)+IF($V114=40,N($F114),0)))</f>
        <v>0</v>
      </c>
      <c r="DL114" s="48" t="n">
        <f aca="false">MIN(BN114,(HH113*(1+HH$5/Setup!$C$36)+IF($V114=41,N($F114),0)))</f>
        <v>0</v>
      </c>
      <c r="DM114" s="48" t="n">
        <f aca="false">MIN(BO114,(HI113*(1+HI$5/Setup!$C$36)+IF($V114=42,N($F114),0)))</f>
        <v>0</v>
      </c>
      <c r="DN114" s="48" t="n">
        <f aca="false">MIN(BP114,(HJ113*(1+HJ$5/Setup!$C$36)+IF($V114=43,N($F114),0)))</f>
        <v>0</v>
      </c>
      <c r="DO114" s="48" t="n">
        <f aca="false">MIN(BQ114,(HK113*(1+HK$5/Setup!$C$36)+IF($V114=44,N($F114),0)))</f>
        <v>0</v>
      </c>
      <c r="DP114" s="48" t="n">
        <f aca="false">MIN(BR114,(HL113*(1+HL$5/Setup!$C$36)+IF($V114=45,N($F114),0)))</f>
        <v>0</v>
      </c>
      <c r="DQ114" s="48" t="n">
        <f aca="false">MIN(BS114,(HM113*(1+HM$5/Setup!$C$36)+IF($V114=46,N($F114),0)))</f>
        <v>0</v>
      </c>
      <c r="DR114" s="48" t="n">
        <f aca="false">MIN(BT114,(HN113*(1+HN$5/Setup!$C$36)+IF($V114=47,N($F114),0)))</f>
        <v>0</v>
      </c>
      <c r="DS114" s="48" t="n">
        <f aca="false">MIN(BU114,(HO113*(1+HO$5/Setup!$C$36)+IF($V114=48,N($F114),0)))</f>
        <v>0</v>
      </c>
      <c r="DT114" s="48" t="n">
        <f aca="false">MIN(BV114,(HP113*(1+HP$5/Setup!$C$36)+IF($V114=49,N($F114),0)))</f>
        <v>0</v>
      </c>
      <c r="DU114" s="48" t="n">
        <f aca="false">MIN(BW114,(HQ113*(1+HQ$5/Setup!$C$36)+IF($V114=50,N($F114),0)))</f>
        <v>0</v>
      </c>
      <c r="DV114" s="48" t="n">
        <f aca="false">MIN(MAX((FT113*(1+FT$5/Setup!$C$36)+IF($V114=1,N($F114),0))-BX114,0),MAX($P114-0,0))</f>
        <v>0</v>
      </c>
      <c r="DW114" s="48" t="n">
        <f aca="false">MIN(MAX((FU113*(1+FU$5/Setup!$C$36)+IF($V114=2,N($F114),0))-BY114,0),MAX($P114-SUM(DV114:DV114),0))</f>
        <v>0</v>
      </c>
      <c r="DX114" s="48" t="n">
        <f aca="false">MIN(MAX((FV113*(1+FV$5/Setup!$C$36)+IF($V114=3,N($F114),0))-BZ114,0),MAX($P114-SUM(DV114:DW114),0))</f>
        <v>0</v>
      </c>
      <c r="DY114" s="48" t="n">
        <f aca="false">MIN(MAX((FW113*(1+FW$5/Setup!$C$36)+IF($V114=4,N($F114),0))-CA114,0),MAX($P114-SUM(DV114:DX114),0))</f>
        <v>0</v>
      </c>
      <c r="DZ114" s="48" t="n">
        <f aca="false">MIN(MAX((FX113*(1+FX$5/Setup!$C$36)+IF($V114=5,N($F114),0))-CB114,0),MAX($P114-SUM(DV114:DY114),0))</f>
        <v>0</v>
      </c>
      <c r="EA114" s="48" t="n">
        <f aca="false">MIN(MAX((FY113*(1+FY$5/Setup!$C$36)+IF($V114=6,N($F114),0))-CC114,0),MAX($P114-SUM(DV114:DZ114),0))</f>
        <v>0</v>
      </c>
      <c r="EB114" s="48" t="n">
        <f aca="false">MIN(MAX((FZ113*(1+FZ$5/Setup!$C$36)+IF($V114=7,N($F114),0))-CD114,0),MAX($P114-SUM(DV114:EA114),0))</f>
        <v>0</v>
      </c>
      <c r="EC114" s="48" t="n">
        <f aca="false">MIN(MAX((GA113*(1+GA$5/Setup!$C$36)+IF($V114=8,N($F114),0))-CE114,0),MAX($P114-SUM(DV114:EB114),0))</f>
        <v>0</v>
      </c>
      <c r="ED114" s="48" t="n">
        <f aca="false">MIN(MAX((GB113*(1+GB$5/Setup!$C$36)+IF($V114=9,N($F114),0))-CF114,0),MAX($P114-SUM(DV114:EC114),0))</f>
        <v>0</v>
      </c>
      <c r="EE114" s="48" t="n">
        <f aca="false">MIN(MAX((GC113*(1+GC$5/Setup!$C$36)+IF($V114=10,N($F114),0))-CG114,0),MAX($P114-SUM(DV114:ED114),0))</f>
        <v>0</v>
      </c>
      <c r="EF114" s="48" t="n">
        <f aca="false">MIN(MAX((GD113*(1+GD$5/Setup!$C$36)+IF($V114=11,N($F114),0))-CH114,0),MAX($P114-SUM(DV114:EE114),0))</f>
        <v>0</v>
      </c>
      <c r="EG114" s="48" t="n">
        <f aca="false">MIN(MAX((GE113*(1+GE$5/Setup!$C$36)+IF($V114=12,N($F114),0))-CI114,0),MAX($P114-SUM(DV114:EF114),0))</f>
        <v>0</v>
      </c>
      <c r="EH114" s="48" t="n">
        <f aca="false">MIN(MAX((GF113*(1+GF$5/Setup!$C$36)+IF($V114=13,N($F114),0))-CJ114,0),MAX($P114-SUM(DV114:EG114),0))</f>
        <v>0</v>
      </c>
      <c r="EI114" s="48" t="n">
        <f aca="false">MIN(MAX((GG113*(1+GG$5/Setup!$C$36)+IF($V114=14,N($F114),0))-CK114,0),MAX($P114-SUM(DV114:EH114),0))</f>
        <v>0</v>
      </c>
      <c r="EJ114" s="48" t="n">
        <f aca="false">MIN(MAX((GH113*(1+GH$5/Setup!$C$36)+IF($V114=15,N($F114),0))-CL114,0),MAX($P114-SUM(DV114:EI114),0))</f>
        <v>0</v>
      </c>
      <c r="EK114" s="48" t="n">
        <f aca="false">MIN(MAX((GI113*(1+GI$5/Setup!$C$36)+IF($V114=16,N($F114),0))-CM114,0),MAX($P114-SUM(DV114:EJ114),0))</f>
        <v>0</v>
      </c>
      <c r="EL114" s="48" t="n">
        <f aca="false">MIN(MAX((GJ113*(1+GJ$5/Setup!$C$36)+IF($V114=17,N($F114),0))-CN114,0),MAX($P114-SUM(DV114:EK114),0))</f>
        <v>0</v>
      </c>
      <c r="EM114" s="48" t="n">
        <f aca="false">MIN(MAX((GK113*(1+GK$5/Setup!$C$36)+IF($V114=18,N($F114),0))-CO114,0),MAX($P114-SUM(DV114:EL114),0))</f>
        <v>0</v>
      </c>
      <c r="EN114" s="48" t="n">
        <f aca="false">MIN(MAX((GL113*(1+GL$5/Setup!$C$36)+IF($V114=19,N($F114),0))-CP114,0),MAX($P114-SUM(DV114:EM114),0))</f>
        <v>0</v>
      </c>
      <c r="EO114" s="48" t="n">
        <f aca="false">MIN(MAX((GM113*(1+GM$5/Setup!$C$36)+IF($V114=20,N($F114),0))-CQ114,0),MAX($P114-SUM(DV114:EN114),0))</f>
        <v>0</v>
      </c>
      <c r="EP114" s="48" t="n">
        <f aca="false">MIN(MAX((GN113*(1+GN$5/Setup!$C$36)+IF($V114=21,N($F114),0))-CR114,0),MAX($P114-SUM(DV114:EO114),0))</f>
        <v>0</v>
      </c>
      <c r="EQ114" s="48" t="n">
        <f aca="false">MIN(MAX((GO113*(1+GO$5/Setup!$C$36)+IF($V114=22,N($F114),0))-CS114,0),MAX($P114-SUM(DV114:EP114),0))</f>
        <v>0</v>
      </c>
      <c r="ER114" s="48" t="n">
        <f aca="false">MIN(MAX((GP113*(1+GP$5/Setup!$C$36)+IF($V114=23,N($F114),0))-CT114,0),MAX($P114-SUM(DV114:EQ114),0))</f>
        <v>0</v>
      </c>
      <c r="ES114" s="48" t="n">
        <f aca="false">MIN(MAX((GQ113*(1+GQ$5/Setup!$C$36)+IF($V114=24,N($F114),0))-CU114,0),MAX($P114-SUM(DV114:ER114),0))</f>
        <v>0</v>
      </c>
      <c r="ET114" s="48" t="n">
        <f aca="false">MIN(MAX((GR113*(1+GR$5/Setup!$C$36)+IF($V114=25,N($F114),0))-CV114,0),MAX($P114-SUM(DV114:ES114),0))</f>
        <v>0</v>
      </c>
      <c r="EU114" s="48" t="n">
        <f aca="false">MIN(MAX((GS113*(1+GS$5/Setup!$C$36)+IF($V114=26,N($F114),0))-CW114,0),MAX($P114-SUM(DV114:ET114),0))</f>
        <v>0</v>
      </c>
      <c r="EV114" s="48" t="n">
        <f aca="false">MIN(MAX((GT113*(1+GT$5/Setup!$C$36)+IF($V114=27,N($F114),0))-CX114,0),MAX($P114-SUM(DV114:EU114),0))</f>
        <v>0</v>
      </c>
      <c r="EW114" s="48" t="n">
        <f aca="false">MIN(MAX((GU113*(1+GU$5/Setup!$C$36)+IF($V114=28,N($F114),0))-CY114,0),MAX($P114-SUM(DV114:EV114),0))</f>
        <v>0</v>
      </c>
      <c r="EX114" s="48" t="n">
        <f aca="false">MIN(MAX((GV113*(1+GV$5/Setup!$C$36)+IF($V114=29,N($F114),0))-CZ114,0),MAX($P114-SUM(DV114:EW114),0))</f>
        <v>0</v>
      </c>
      <c r="EY114" s="48" t="n">
        <f aca="false">MIN(MAX((GW113*(1+GW$5/Setup!$C$36)+IF($V114=30,N($F114),0))-DA114,0),MAX($P114-SUM(DV114:EX114),0))</f>
        <v>0</v>
      </c>
      <c r="EZ114" s="48" t="n">
        <f aca="false">MIN(MAX((GX113*(1+GX$5/Setup!$C$36)+IF($V114=31,N($F114),0))-DB114,0),MAX($P114-SUM(DV114:EY114),0))</f>
        <v>0</v>
      </c>
      <c r="FA114" s="48" t="n">
        <f aca="false">MIN(MAX((GY113*(1+GY$5/Setup!$C$36)+IF($V114=32,N($F114),0))-DC114,0),MAX($P114-SUM(DV114:EZ114),0))</f>
        <v>0</v>
      </c>
      <c r="FB114" s="48" t="n">
        <f aca="false">MIN(MAX((GZ113*(1+GZ$5/Setup!$C$36)+IF($V114=33,N($F114),0))-DD114,0),MAX($P114-SUM(DV114:FA114),0))</f>
        <v>0</v>
      </c>
      <c r="FC114" s="48" t="n">
        <f aca="false">MIN(MAX((HA113*(1+HA$5/Setup!$C$36)+IF($V114=34,N($F114),0))-DE114,0),MAX($P114-SUM(DV114:FB114),0))</f>
        <v>0</v>
      </c>
      <c r="FD114" s="48" t="n">
        <f aca="false">MIN(MAX((HB113*(1+HB$5/Setup!$C$36)+IF($V114=35,N($F114),0))-DF114,0),MAX($P114-SUM(DV114:FC114),0))</f>
        <v>0</v>
      </c>
      <c r="FE114" s="48" t="n">
        <f aca="false">MIN(MAX((HC113*(1+HC$5/Setup!$C$36)+IF($V114=36,N($F114),0))-DG114,0),MAX($P114-SUM(DV114:FD114),0))</f>
        <v>0</v>
      </c>
      <c r="FF114" s="48" t="n">
        <f aca="false">MIN(MAX((HD113*(1+HD$5/Setup!$C$36)+IF($V114=37,N($F114),0))-DH114,0),MAX($P114-SUM(DV114:FE114),0))</f>
        <v>0</v>
      </c>
      <c r="FG114" s="48" t="n">
        <f aca="false">MIN(MAX((HE113*(1+HE$5/Setup!$C$36)+IF($V114=38,N($F114),0))-DI114,0),MAX($P114-SUM(DV114:FF114),0))</f>
        <v>0</v>
      </c>
      <c r="FH114" s="48" t="n">
        <f aca="false">MIN(MAX((HF113*(1+HF$5/Setup!$C$36)+IF($V114=39,N($F114),0))-DJ114,0),MAX($P114-SUM(DV114:FG114),0))</f>
        <v>0</v>
      </c>
      <c r="FI114" s="48" t="n">
        <f aca="false">MIN(MAX((HG113*(1+HG$5/Setup!$C$36)+IF($V114=40,N($F114),0))-DK114,0),MAX($P114-SUM(DV114:FH114),0))</f>
        <v>0</v>
      </c>
      <c r="FJ114" s="48" t="n">
        <f aca="false">MIN(MAX((HH113*(1+HH$5/Setup!$C$36)+IF($V114=41,N($F114),0))-DL114,0),MAX($P114-SUM(DV114:FI114),0))</f>
        <v>0</v>
      </c>
      <c r="FK114" s="48" t="n">
        <f aca="false">MIN(MAX((HI113*(1+HI$5/Setup!$C$36)+IF($V114=42,N($F114),0))-DM114,0),MAX($P114-SUM(DV114:FJ114),0))</f>
        <v>0</v>
      </c>
      <c r="FL114" s="48" t="n">
        <f aca="false">MIN(MAX((HJ113*(1+HJ$5/Setup!$C$36)+IF($V114=43,N($F114),0))-DN114,0),MAX($P114-SUM(DV114:FK114),0))</f>
        <v>0</v>
      </c>
      <c r="FM114" s="48" t="n">
        <f aca="false">MIN(MAX((HK113*(1+HK$5/Setup!$C$36)+IF($V114=44,N($F114),0))-DO114,0),MAX($P114-SUM(DV114:FL114),0))</f>
        <v>0</v>
      </c>
      <c r="FN114" s="48" t="n">
        <f aca="false">MIN(MAX((HL113*(1+HL$5/Setup!$C$36)+IF($V114=45,N($F114),0))-DP114,0),MAX($P114-SUM(DV114:FM114),0))</f>
        <v>0</v>
      </c>
      <c r="FO114" s="48" t="n">
        <f aca="false">MIN(MAX((HM113*(1+HM$5/Setup!$C$36)+IF($V114=46,N($F114),0))-DQ114,0),MAX($P114-SUM(DV114:FN114),0))</f>
        <v>0</v>
      </c>
      <c r="FP114" s="48" t="n">
        <f aca="false">MIN(MAX((HN113*(1+HN$5/Setup!$C$36)+IF($V114=47,N($F114),0))-DR114,0),MAX($P114-SUM(DV114:FO114),0))</f>
        <v>0</v>
      </c>
      <c r="FQ114" s="48" t="n">
        <f aca="false">MIN(MAX((HO113*(1+HO$5/Setup!$C$36)+IF($V114=48,N($F114),0))-DS114,0),MAX($P114-SUM(DV114:FP114),0))</f>
        <v>0</v>
      </c>
      <c r="FR114" s="48" t="n">
        <f aca="false">MIN(MAX((HP113*(1+HP$5/Setup!$C$36)+IF($V114=49,N($F114),0))-DT114,0),MAX($P114-SUM(DV114:FQ114),0))</f>
        <v>0</v>
      </c>
      <c r="FS114" s="48" t="n">
        <f aca="false">MIN(MAX((HQ113*(1+HQ$5/Setup!$C$36)+IF($V114=50,N($F114),0))-DU114,0),MAX($P114-SUM(DV114:FR114),0))</f>
        <v>0</v>
      </c>
      <c r="FT114" s="48" t="n">
        <f aca="false">IF((FT113*(1+FT$5/Setup!$C$36)+IF($V114=1,N($F114),0))-BX114-DV114&lt;0.005,0,(FT113*(1+FT$5/Setup!$C$36)+IF($V114=1,N($F114),0))-BX114-DV114)</f>
        <v>0</v>
      </c>
      <c r="FU114" s="48" t="n">
        <f aca="false">IF((FU113*(1+FU$5/Setup!$C$36)+IF($V114=2,N($F114),0))-BY114-DW114&lt;0.005,0,(FU113*(1+FU$5/Setup!$C$36)+IF($V114=2,N($F114),0))-BY114-DW114)</f>
        <v>0</v>
      </c>
      <c r="FV114" s="48" t="n">
        <f aca="false">IF((FV113*(1+FV$5/Setup!$C$36)+IF($V114=3,N($F114),0))-BZ114-DX114&lt;0.005,0,(FV113*(1+FV$5/Setup!$C$36)+IF($V114=3,N($F114),0))-BZ114-DX114)</f>
        <v>0</v>
      </c>
      <c r="FW114" s="48" t="n">
        <f aca="false">IF((FW113*(1+FW$5/Setup!$C$36)+IF($V114=4,N($F114),0))-CA114-DY114&lt;0.005,0,(FW113*(1+FW$5/Setup!$C$36)+IF($V114=4,N($F114),0))-CA114-DY114)</f>
        <v>0</v>
      </c>
      <c r="FX114" s="48" t="n">
        <f aca="false">IF((FX113*(1+FX$5/Setup!$C$36)+IF($V114=5,N($F114),0))-CB114-DZ114&lt;0.005,0,(FX113*(1+FX$5/Setup!$C$36)+IF($V114=5,N($F114),0))-CB114-DZ114)</f>
        <v>0</v>
      </c>
      <c r="FY114" s="48" t="n">
        <f aca="false">IF((FY113*(1+FY$5/Setup!$C$36)+IF($V114=6,N($F114),0))-CC114-EA114&lt;0.005,0,(FY113*(1+FY$5/Setup!$C$36)+IF($V114=6,N($F114),0))-CC114-EA114)</f>
        <v>0</v>
      </c>
      <c r="FZ114" s="48" t="n">
        <f aca="false">IF((FZ113*(1+FZ$5/Setup!$C$36)+IF($V114=7,N($F114),0))-CD114-EB114&lt;0.005,0,(FZ113*(1+FZ$5/Setup!$C$36)+IF($V114=7,N($F114),0))-CD114-EB114)</f>
        <v>0</v>
      </c>
      <c r="GA114" s="48" t="n">
        <f aca="false">IF((GA113*(1+GA$5/Setup!$C$36)+IF($V114=8,N($F114),0))-CE114-EC114&lt;0.005,0,(GA113*(1+GA$5/Setup!$C$36)+IF($V114=8,N($F114),0))-CE114-EC114)</f>
        <v>0</v>
      </c>
      <c r="GB114" s="48" t="n">
        <f aca="false">IF((GB113*(1+GB$5/Setup!$C$36)+IF($V114=9,N($F114),0))-CF114-ED114&lt;0.005,0,(GB113*(1+GB$5/Setup!$C$36)+IF($V114=9,N($F114),0))-CF114-ED114)</f>
        <v>0</v>
      </c>
      <c r="GC114" s="48" t="n">
        <f aca="false">IF((GC113*(1+GC$5/Setup!$C$36)+IF($V114=10,N($F114),0))-CG114-EE114&lt;0.005,0,(GC113*(1+GC$5/Setup!$C$36)+IF($V114=10,N($F114),0))-CG114-EE114)</f>
        <v>0</v>
      </c>
      <c r="GD114" s="48" t="n">
        <f aca="false">IF((GD113*(1+GD$5/Setup!$C$36)+IF($V114=11,N($F114),0))-CH114-EF114&lt;0.005,0,(GD113*(1+GD$5/Setup!$C$36)+IF($V114=11,N($F114),0))-CH114-EF114)</f>
        <v>0</v>
      </c>
      <c r="GE114" s="48" t="n">
        <f aca="false">IF((GE113*(1+GE$5/Setup!$C$36)+IF($V114=12,N($F114),0))-CI114-EG114&lt;0.005,0,(GE113*(1+GE$5/Setup!$C$36)+IF($V114=12,N($F114),0))-CI114-EG114)</f>
        <v>0</v>
      </c>
      <c r="GF114" s="48" t="n">
        <f aca="false">IF((GF113*(1+GF$5/Setup!$C$36)+IF($V114=13,N($F114),0))-CJ114-EH114&lt;0.005,0,(GF113*(1+GF$5/Setup!$C$36)+IF($V114=13,N($F114),0))-CJ114-EH114)</f>
        <v>0</v>
      </c>
      <c r="GG114" s="48" t="n">
        <f aca="false">IF((GG113*(1+GG$5/Setup!$C$36)+IF($V114=14,N($F114),0))-CK114-EI114&lt;0.005,0,(GG113*(1+GG$5/Setup!$C$36)+IF($V114=14,N($F114),0))-CK114-EI114)</f>
        <v>0</v>
      </c>
      <c r="GH114" s="48" t="n">
        <f aca="false">IF((GH113*(1+GH$5/Setup!$C$36)+IF($V114=15,N($F114),0))-CL114-EJ114&lt;0.005,0,(GH113*(1+GH$5/Setup!$C$36)+IF($V114=15,N($F114),0))-CL114-EJ114)</f>
        <v>0</v>
      </c>
      <c r="GI114" s="48" t="n">
        <f aca="false">IF((GI113*(1+GI$5/Setup!$C$36)+IF($V114=16,N($F114),0))-CM114-EK114&lt;0.005,0,(GI113*(1+GI$5/Setup!$C$36)+IF($V114=16,N($F114),0))-CM114-EK114)</f>
        <v>0</v>
      </c>
      <c r="GJ114" s="48" t="n">
        <f aca="false">IF((GJ113*(1+GJ$5/Setup!$C$36)+IF($V114=17,N($F114),0))-CN114-EL114&lt;0.005,0,(GJ113*(1+GJ$5/Setup!$C$36)+IF($V114=17,N($F114),0))-CN114-EL114)</f>
        <v>0</v>
      </c>
      <c r="GK114" s="48" t="n">
        <f aca="false">IF((GK113*(1+GK$5/Setup!$C$36)+IF($V114=18,N($F114),0))-CO114-EM114&lt;0.005,0,(GK113*(1+GK$5/Setup!$C$36)+IF($V114=18,N($F114),0))-CO114-EM114)</f>
        <v>0</v>
      </c>
      <c r="GL114" s="48" t="n">
        <f aca="false">IF((GL113*(1+GL$5/Setup!$C$36)+IF($V114=19,N($F114),0))-CP114-EN114&lt;0.005,0,(GL113*(1+GL$5/Setup!$C$36)+IF($V114=19,N($F114),0))-CP114-EN114)</f>
        <v>0</v>
      </c>
      <c r="GM114" s="48" t="n">
        <f aca="false">IF((GM113*(1+GM$5/Setup!$C$36)+IF($V114=20,N($F114),0))-CQ114-EO114&lt;0.005,0,(GM113*(1+GM$5/Setup!$C$36)+IF($V114=20,N($F114),0))-CQ114-EO114)</f>
        <v>0</v>
      </c>
      <c r="GN114" s="48" t="n">
        <f aca="false">IF((GN113*(1+GN$5/Setup!$C$36)+IF($V114=21,N($F114),0))-CR114-EP114&lt;0.005,0,(GN113*(1+GN$5/Setup!$C$36)+IF($V114=21,N($F114),0))-CR114-EP114)</f>
        <v>0</v>
      </c>
      <c r="GO114" s="48" t="n">
        <f aca="false">IF((GO113*(1+GO$5/Setup!$C$36)+IF($V114=22,N($F114),0))-CS114-EQ114&lt;0.005,0,(GO113*(1+GO$5/Setup!$C$36)+IF($V114=22,N($F114),0))-CS114-EQ114)</f>
        <v>0</v>
      </c>
      <c r="GP114" s="48" t="n">
        <f aca="false">IF((GP113*(1+GP$5/Setup!$C$36)+IF($V114=23,N($F114),0))-CT114-ER114&lt;0.005,0,(GP113*(1+GP$5/Setup!$C$36)+IF($V114=23,N($F114),0))-CT114-ER114)</f>
        <v>0</v>
      </c>
      <c r="GQ114" s="48" t="n">
        <f aca="false">IF((GQ113*(1+GQ$5/Setup!$C$36)+IF($V114=24,N($F114),0))-CU114-ES114&lt;0.005,0,(GQ113*(1+GQ$5/Setup!$C$36)+IF($V114=24,N($F114),0))-CU114-ES114)</f>
        <v>0</v>
      </c>
      <c r="GR114" s="48" t="n">
        <f aca="false">IF((GR113*(1+GR$5/Setup!$C$36)+IF($V114=25,N($F114),0))-CV114-ET114&lt;0.005,0,(GR113*(1+GR$5/Setup!$C$36)+IF($V114=25,N($F114),0))-CV114-ET114)</f>
        <v>0</v>
      </c>
      <c r="GS114" s="48" t="n">
        <f aca="false">IF((GS113*(1+GS$5/Setup!$C$36)+IF($V114=26,N($F114),0))-CW114-EU114&lt;0.005,0,(GS113*(1+GS$5/Setup!$C$36)+IF($V114=26,N($F114),0))-CW114-EU114)</f>
        <v>0</v>
      </c>
      <c r="GT114" s="48" t="n">
        <f aca="false">IF((GT113*(1+GT$5/Setup!$C$36)+IF($V114=27,N($F114),0))-CX114-EV114&lt;0.005,0,(GT113*(1+GT$5/Setup!$C$36)+IF($V114=27,N($F114),0))-CX114-EV114)</f>
        <v>0</v>
      </c>
      <c r="GU114" s="48" t="n">
        <f aca="false">IF((GU113*(1+GU$5/Setup!$C$36)+IF($V114=28,N($F114),0))-CY114-EW114&lt;0.005,0,(GU113*(1+GU$5/Setup!$C$36)+IF($V114=28,N($F114),0))-CY114-EW114)</f>
        <v>0</v>
      </c>
      <c r="GV114" s="48" t="n">
        <f aca="false">IF((GV113*(1+GV$5/Setup!$C$36)+IF($V114=29,N($F114),0))-CZ114-EX114&lt;0.005,0,(GV113*(1+GV$5/Setup!$C$36)+IF($V114=29,N($F114),0))-CZ114-EX114)</f>
        <v>0</v>
      </c>
      <c r="GW114" s="48" t="n">
        <f aca="false">IF((GW113*(1+GW$5/Setup!$C$36)+IF($V114=30,N($F114),0))-DA114-EY114&lt;0.005,0,(GW113*(1+GW$5/Setup!$C$36)+IF($V114=30,N($F114),0))-DA114-EY114)</f>
        <v>0</v>
      </c>
      <c r="GX114" s="48" t="n">
        <f aca="false">IF((GX113*(1+GX$5/Setup!$C$36)+IF($V114=31,N($F114),0))-DB114-EZ114&lt;0.005,0,(GX113*(1+GX$5/Setup!$C$36)+IF($V114=31,N($F114),0))-DB114-EZ114)</f>
        <v>0</v>
      </c>
      <c r="GY114" s="48" t="n">
        <f aca="false">IF((GY113*(1+GY$5/Setup!$C$36)+IF($V114=32,N($F114),0))-DC114-FA114&lt;0.005,0,(GY113*(1+GY$5/Setup!$C$36)+IF($V114=32,N($F114),0))-DC114-FA114)</f>
        <v>0</v>
      </c>
      <c r="GZ114" s="48" t="n">
        <f aca="false">IF((GZ113*(1+GZ$5/Setup!$C$36)+IF($V114=33,N($F114),0))-DD114-FB114&lt;0.005,0,(GZ113*(1+GZ$5/Setup!$C$36)+IF($V114=33,N($F114),0))-DD114-FB114)</f>
        <v>0</v>
      </c>
      <c r="HA114" s="48" t="n">
        <f aca="false">IF((HA113*(1+HA$5/Setup!$C$36)+IF($V114=34,N($F114),0))-DE114-FC114&lt;0.005,0,(HA113*(1+HA$5/Setup!$C$36)+IF($V114=34,N($F114),0))-DE114-FC114)</f>
        <v>0</v>
      </c>
      <c r="HB114" s="48" t="n">
        <f aca="false">IF((HB113*(1+HB$5/Setup!$C$36)+IF($V114=35,N($F114),0))-DF114-FD114&lt;0.005,0,(HB113*(1+HB$5/Setup!$C$36)+IF($V114=35,N($F114),0))-DF114-FD114)</f>
        <v>0</v>
      </c>
      <c r="HC114" s="48" t="n">
        <f aca="false">IF((HC113*(1+HC$5/Setup!$C$36)+IF($V114=36,N($F114),0))-DG114-FE114&lt;0.005,0,(HC113*(1+HC$5/Setup!$C$36)+IF($V114=36,N($F114),0))-DG114-FE114)</f>
        <v>0</v>
      </c>
      <c r="HD114" s="48" t="n">
        <f aca="false">IF((HD113*(1+HD$5/Setup!$C$36)+IF($V114=37,N($F114),0))-DH114-FF114&lt;0.005,0,(HD113*(1+HD$5/Setup!$C$36)+IF($V114=37,N($F114),0))-DH114-FF114)</f>
        <v>0</v>
      </c>
      <c r="HE114" s="48" t="n">
        <f aca="false">IF((HE113*(1+HE$5/Setup!$C$36)+IF($V114=38,N($F114),0))-DI114-FG114&lt;0.005,0,(HE113*(1+HE$5/Setup!$C$36)+IF($V114=38,N($F114),0))-DI114-FG114)</f>
        <v>0</v>
      </c>
      <c r="HF114" s="48" t="n">
        <f aca="false">IF((HF113*(1+HF$5/Setup!$C$36)+IF($V114=39,N($F114),0))-DJ114-FH114&lt;0.005,0,(HF113*(1+HF$5/Setup!$C$36)+IF($V114=39,N($F114),0))-DJ114-FH114)</f>
        <v>0</v>
      </c>
      <c r="HG114" s="48" t="n">
        <f aca="false">IF((HG113*(1+HG$5/Setup!$C$36)+IF($V114=40,N($F114),0))-DK114-FI114&lt;0.005,0,(HG113*(1+HG$5/Setup!$C$36)+IF($V114=40,N($F114),0))-DK114-FI114)</f>
        <v>0</v>
      </c>
      <c r="HH114" s="48" t="n">
        <f aca="false">IF((HH113*(1+HH$5/Setup!$C$36)+IF($V114=41,N($F114),0))-DL114-FJ114&lt;0.005,0,(HH113*(1+HH$5/Setup!$C$36)+IF($V114=41,N($F114),0))-DL114-FJ114)</f>
        <v>0</v>
      </c>
      <c r="HI114" s="48" t="n">
        <f aca="false">IF((HI113*(1+HI$5/Setup!$C$36)+IF($V114=42,N($F114),0))-DM114-FK114&lt;0.005,0,(HI113*(1+HI$5/Setup!$C$36)+IF($V114=42,N($F114),0))-DM114-FK114)</f>
        <v>0</v>
      </c>
      <c r="HJ114" s="48" t="n">
        <f aca="false">IF((HJ113*(1+HJ$5/Setup!$C$36)+IF($V114=43,N($F114),0))-DN114-FL114&lt;0.005,0,(HJ113*(1+HJ$5/Setup!$C$36)+IF($V114=43,N($F114),0))-DN114-FL114)</f>
        <v>0</v>
      </c>
      <c r="HK114" s="48" t="n">
        <f aca="false">IF((HK113*(1+HK$5/Setup!$C$36)+IF($V114=44,N($F114),0))-DO114-FM114&lt;0.005,0,(HK113*(1+HK$5/Setup!$C$36)+IF($V114=44,N($F114),0))-DO114-FM114)</f>
        <v>0</v>
      </c>
      <c r="HL114" s="48" t="n">
        <f aca="false">IF((HL113*(1+HL$5/Setup!$C$36)+IF($V114=45,N($F114),0))-DP114-FN114&lt;0.005,0,(HL113*(1+HL$5/Setup!$C$36)+IF($V114=45,N($F114),0))-DP114-FN114)</f>
        <v>0</v>
      </c>
      <c r="HM114" s="48" t="n">
        <f aca="false">IF((HM113*(1+HM$5/Setup!$C$36)+IF($V114=46,N($F114),0))-DQ114-FO114&lt;0.005,0,(HM113*(1+HM$5/Setup!$C$36)+IF($V114=46,N($F114),0))-DQ114-FO114)</f>
        <v>0</v>
      </c>
      <c r="HN114" s="48" t="n">
        <f aca="false">IF((HN113*(1+HN$5/Setup!$C$36)+IF($V114=47,N($F114),0))-DR114-FP114&lt;0.005,0,(HN113*(1+HN$5/Setup!$C$36)+IF($V114=47,N($F114),0))-DR114-FP114)</f>
        <v>0</v>
      </c>
      <c r="HO114" s="48" t="n">
        <f aca="false">IF((HO113*(1+HO$5/Setup!$C$36)+IF($V114=48,N($F114),0))-DS114-FQ114&lt;0.005,0,(HO113*(1+HO$5/Setup!$C$36)+IF($V114=48,N($F114),0))-DS114-FQ114)</f>
        <v>0</v>
      </c>
      <c r="HP114" s="48" t="n">
        <f aca="false">IF((HP113*(1+HP$5/Setup!$C$36)+IF($V114=49,N($F114),0))-DT114-FR114&lt;0.005,0,(HP113*(1+HP$5/Setup!$C$36)+IF($V114=49,N($F114),0))-DT114-FR114)</f>
        <v>0</v>
      </c>
      <c r="HQ114" s="48" t="n">
        <f aca="false">IF((HQ113*(1+HQ$5/Setup!$C$36)+IF($V114=50,N($F114),0))-DU114-FS114&lt;0.005,0,(HQ113*(1+HQ$5/Setup!$C$36)+IF($V114=50,N($F114),0))-DU114-FS114)</f>
        <v>0</v>
      </c>
    </row>
    <row r="115" customFormat="false" ht="15" hidden="false" customHeight="false" outlineLevel="0" collapsed="false">
      <c r="A115" s="44" t="n">
        <v>107</v>
      </c>
      <c r="B115" s="45" t="n">
        <f aca="false">IF(Setup!$C$7="Every month",EDATE(Setup!$C$8,($A115-1)),IF(Setup!$C$7="Twice a month",DATE(YEAR(Setup!$C$8),MONTH(Setup!$C$8)+INT((($A115-1)+Setup!$C$41)/2),MIN(IF(MOD(($A115-1)+Setup!$C$41,2)=0,Setup!$C$39,Setup!$C$40),DAY(EOMONTH(DATE(YEAR(Setup!$C$8),MONTH(Setup!$C$8)+INT((($A115-1)+Setup!$C$41)/2),1),0)))),Setup!$C$8+($A115-1)*IF(Setup!$C$7="Every week",7,14)))</f>
        <v>47809</v>
      </c>
      <c r="C115" s="45" t="n">
        <f aca="false">IF(Setup!$C$7="Every month",EDATE(Setup!$C$8,$A115),IF(Setup!$C$7="Twice a month",DATE(YEAR(Setup!$C$8),MONTH(Setup!$C$8)+INT(($A115+Setup!$C$41)/2),MIN(IF(MOD($A115+Setup!$C$41,2)=0,Setup!$C$39,Setup!$C$40),DAY(EOMONTH(DATE(YEAR(Setup!$C$8),MONTH(Setup!$C$8)+INT(($A115+Setup!$C$41)/2),1),0)))),Setup!$C$8+$A115*IF(Setup!$C$7="Every week",7,14)))</f>
        <v>47823</v>
      </c>
      <c r="D115" s="46"/>
      <c r="E115" s="47"/>
      <c r="F115" s="47"/>
      <c r="G115" s="47"/>
      <c r="H115" s="47"/>
      <c r="I115" s="48" t="n">
        <f aca="false">N(Setup!$C$11)+N(E115)</f>
        <v>100</v>
      </c>
      <c r="J115" s="48" t="n">
        <f aca="false">MIN(Setup!$C$37,MAX(I115,0))</f>
        <v>9.23076923076923</v>
      </c>
      <c r="K115" s="48" t="n">
        <f aca="false">MIN(MAX(N(Setup!$C$14)-L114,0),MAX(I115-J115,0))</f>
        <v>0</v>
      </c>
      <c r="L115" s="48" t="n">
        <f aca="false">L114+K115-N(G115)</f>
        <v>500</v>
      </c>
      <c r="M115" s="48" t="n">
        <f aca="false">M114+J115-N(H115)</f>
        <v>987.69230769231</v>
      </c>
      <c r="N115" s="48" t="n">
        <f aca="false">SUM(BX115:DU115)</f>
        <v>0</v>
      </c>
      <c r="O115" s="48" t="n">
        <f aca="false">SUM(Z115:BW115)-N115</f>
        <v>0</v>
      </c>
      <c r="P115" s="48" t="n">
        <f aca="false">MAX(I115-J115-K115,0)+O115</f>
        <v>90.7692307692308</v>
      </c>
      <c r="Q115" s="48" t="n">
        <f aca="false">SUM(DV115:FS115)</f>
        <v>0</v>
      </c>
      <c r="R115" s="49" t="n">
        <f aca="false">N115+J115+K115+Q115</f>
        <v>9.23076923076923</v>
      </c>
      <c r="S115" s="48" t="n">
        <f aca="false">T115-T114-N(F115)+N115+Q115</f>
        <v>0</v>
      </c>
      <c r="T115" s="49" t="n">
        <f aca="false">SUM(FT115:HQ115)</f>
        <v>0</v>
      </c>
      <c r="U115" s="44" t="str">
        <f aca="false">IF(T114&lt;0.005,"",INDEX(Helpers!$C$2:$C$51,IF(_xlfn.MINIFS($DV$6:$FS$6,DV115:FS115,"&gt;0.005")=0,V115,_xlfn.MINIFS($DV$6:$FS$6,DV115:FS115,"&gt;0.005"))))</f>
        <v/>
      </c>
      <c r="V115" s="44" t="n">
        <f aca="false">IF(_xlfn.MINIFS($FT$6:$HQ$6,FT114:HQ114,"&gt;0.005")=0,1,_xlfn.MINIFS($FT$6:$HQ$6,FT114:HQ114,"&gt;0.005"))</f>
        <v>1</v>
      </c>
      <c r="W115" s="44" t="n">
        <f aca="false">IF(AND(D115&lt;&gt;"Paid",T114&gt;0.005),1,0)</f>
        <v>0</v>
      </c>
      <c r="X115" s="48" t="n">
        <f aca="false">SUMPRODUCT(((Helpers!$G$2:$G$51*(1+(Helpers!$D$2:$D$51+0.000000001)/12)^(($B115-Setup!$C$8)/(365.25/12))-Helpers!$E$2:$E$51*((1+(Helpers!$D$2:$D$51+0.000000001)/12)^(($B115-Setup!$C$8)/(365.25/12))-1)/((Helpers!$D$2:$D$51+0.000000001)/12))&gt;0)*(Helpers!$G$2:$G$51*(1+(Helpers!$D$2:$D$51+0.000000001)/12)^(($B115-Setup!$C$8)/(365.25/12))-Helpers!$E$2:$E$51*((1+(Helpers!$D$2:$D$51+0.000000001)/12)^(($B115-Setup!$C$8)/(365.25/12))-1)/((Helpers!$D$2:$D$51+0.000000001)/12)))</f>
        <v>0</v>
      </c>
      <c r="Y115" s="48"/>
      <c r="Z115" s="48" t="n">
        <f aca="false">IF(OR(N(Z$5)=0,Z$6=""),0,Z$5*((DATE(YEAR($B115),MONTH($B115),MIN(Z$6,DAY(EOMONTH($B115,0))))&gt;=$B115)*(DATE(YEAR($B115),MONTH($B115),MIN(Z$6,DAY(EOMONTH($B115,0))))&lt;$C115)+(DATE(YEAR($B115),MONTH($B115)+1,MIN(Z$6,DAY(EOMONTH($B115,1))))&gt;=$B115)*(DATE(YEAR($B115),MONTH($B115)+1,MIN(Z$6,DAY(EOMONTH($B115,1))))&lt;$C115)))</f>
        <v>0</v>
      </c>
      <c r="AA115" s="48" t="n">
        <f aca="false">IF(OR(N(AA$5)=0,AA$6=""),0,AA$5*((DATE(YEAR($B115),MONTH($B115),MIN(AA$6,DAY(EOMONTH($B115,0))))&gt;=$B115)*(DATE(YEAR($B115),MONTH($B115),MIN(AA$6,DAY(EOMONTH($B115,0))))&lt;$C115)+(DATE(YEAR($B115),MONTH($B115)+1,MIN(AA$6,DAY(EOMONTH($B115,1))))&gt;=$B115)*(DATE(YEAR($B115),MONTH($B115)+1,MIN(AA$6,DAY(EOMONTH($B115,1))))&lt;$C115)))</f>
        <v>0</v>
      </c>
      <c r="AB115" s="48" t="n">
        <f aca="false">IF(OR(N(AB$5)=0,AB$6=""),0,AB$5*((DATE(YEAR($B115),MONTH($B115),MIN(AB$6,DAY(EOMONTH($B115,0))))&gt;=$B115)*(DATE(YEAR($B115),MONTH($B115),MIN(AB$6,DAY(EOMONTH($B115,0))))&lt;$C115)+(DATE(YEAR($B115),MONTH($B115)+1,MIN(AB$6,DAY(EOMONTH($B115,1))))&gt;=$B115)*(DATE(YEAR($B115),MONTH($B115)+1,MIN(AB$6,DAY(EOMONTH($B115,1))))&lt;$C115)))</f>
        <v>0</v>
      </c>
      <c r="AC115" s="48" t="n">
        <f aca="false">IF(OR(N(AC$5)=0,AC$6=""),0,AC$5*((DATE(YEAR($B115),MONTH($B115),MIN(AC$6,DAY(EOMONTH($B115,0))))&gt;=$B115)*(DATE(YEAR($B115),MONTH($B115),MIN(AC$6,DAY(EOMONTH($B115,0))))&lt;$C115)+(DATE(YEAR($B115),MONTH($B115)+1,MIN(AC$6,DAY(EOMONTH($B115,1))))&gt;=$B115)*(DATE(YEAR($B115),MONTH($B115)+1,MIN(AC$6,DAY(EOMONTH($B115,1))))&lt;$C115)))</f>
        <v>0</v>
      </c>
      <c r="AD115" s="48" t="n">
        <f aca="false">IF(OR(N(AD$5)=0,AD$6=""),0,AD$5*((DATE(YEAR($B115),MONTH($B115),MIN(AD$6,DAY(EOMONTH($B115,0))))&gt;=$B115)*(DATE(YEAR($B115),MONTH($B115),MIN(AD$6,DAY(EOMONTH($B115,0))))&lt;$C115)+(DATE(YEAR($B115),MONTH($B115)+1,MIN(AD$6,DAY(EOMONTH($B115,1))))&gt;=$B115)*(DATE(YEAR($B115),MONTH($B115)+1,MIN(AD$6,DAY(EOMONTH($B115,1))))&lt;$C115)))</f>
        <v>0</v>
      </c>
      <c r="AE115" s="48" t="n">
        <f aca="false">IF(OR(N(AE$5)=0,AE$6=""),0,AE$5*((DATE(YEAR($B115),MONTH($B115),MIN(AE$6,DAY(EOMONTH($B115,0))))&gt;=$B115)*(DATE(YEAR($B115),MONTH($B115),MIN(AE$6,DAY(EOMONTH($B115,0))))&lt;$C115)+(DATE(YEAR($B115),MONTH($B115)+1,MIN(AE$6,DAY(EOMONTH($B115,1))))&gt;=$B115)*(DATE(YEAR($B115),MONTH($B115)+1,MIN(AE$6,DAY(EOMONTH($B115,1))))&lt;$C115)))</f>
        <v>0</v>
      </c>
      <c r="AF115" s="48" t="n">
        <f aca="false">IF(OR(N(AF$5)=0,AF$6=""),0,AF$5*((DATE(YEAR($B115),MONTH($B115),MIN(AF$6,DAY(EOMONTH($B115,0))))&gt;=$B115)*(DATE(YEAR($B115),MONTH($B115),MIN(AF$6,DAY(EOMONTH($B115,0))))&lt;$C115)+(DATE(YEAR($B115),MONTH($B115)+1,MIN(AF$6,DAY(EOMONTH($B115,1))))&gt;=$B115)*(DATE(YEAR($B115),MONTH($B115)+1,MIN(AF$6,DAY(EOMONTH($B115,1))))&lt;$C115)))</f>
        <v>0</v>
      </c>
      <c r="AG115" s="48" t="n">
        <f aca="false">IF(OR(N(AG$5)=0,AG$6=""),0,AG$5*((DATE(YEAR($B115),MONTH($B115),MIN(AG$6,DAY(EOMONTH($B115,0))))&gt;=$B115)*(DATE(YEAR($B115),MONTH($B115),MIN(AG$6,DAY(EOMONTH($B115,0))))&lt;$C115)+(DATE(YEAR($B115),MONTH($B115)+1,MIN(AG$6,DAY(EOMONTH($B115,1))))&gt;=$B115)*(DATE(YEAR($B115),MONTH($B115)+1,MIN(AG$6,DAY(EOMONTH($B115,1))))&lt;$C115)))</f>
        <v>0</v>
      </c>
      <c r="AH115" s="48" t="n">
        <f aca="false">IF(OR(N(AH$5)=0,AH$6=""),0,AH$5*((DATE(YEAR($B115),MONTH($B115),MIN(AH$6,DAY(EOMONTH($B115,0))))&gt;=$B115)*(DATE(YEAR($B115),MONTH($B115),MIN(AH$6,DAY(EOMONTH($B115,0))))&lt;$C115)+(DATE(YEAR($B115),MONTH($B115)+1,MIN(AH$6,DAY(EOMONTH($B115,1))))&gt;=$B115)*(DATE(YEAR($B115),MONTH($B115)+1,MIN(AH$6,DAY(EOMONTH($B115,1))))&lt;$C115)))</f>
        <v>0</v>
      </c>
      <c r="AI115" s="48" t="n">
        <f aca="false">IF(OR(N(AI$5)=0,AI$6=""),0,AI$5*((DATE(YEAR($B115),MONTH($B115),MIN(AI$6,DAY(EOMONTH($B115,0))))&gt;=$B115)*(DATE(YEAR($B115),MONTH($B115),MIN(AI$6,DAY(EOMONTH($B115,0))))&lt;$C115)+(DATE(YEAR($B115),MONTH($B115)+1,MIN(AI$6,DAY(EOMONTH($B115,1))))&gt;=$B115)*(DATE(YEAR($B115),MONTH($B115)+1,MIN(AI$6,DAY(EOMONTH($B115,1))))&lt;$C115)))</f>
        <v>0</v>
      </c>
      <c r="AJ115" s="48" t="n">
        <f aca="false">IF(OR(N(AJ$5)=0,AJ$6=""),0,AJ$5*((DATE(YEAR($B115),MONTH($B115),MIN(AJ$6,DAY(EOMONTH($B115,0))))&gt;=$B115)*(DATE(YEAR($B115),MONTH($B115),MIN(AJ$6,DAY(EOMONTH($B115,0))))&lt;$C115)+(DATE(YEAR($B115),MONTH($B115)+1,MIN(AJ$6,DAY(EOMONTH($B115,1))))&gt;=$B115)*(DATE(YEAR($B115),MONTH($B115)+1,MIN(AJ$6,DAY(EOMONTH($B115,1))))&lt;$C115)))</f>
        <v>0</v>
      </c>
      <c r="AK115" s="48" t="n">
        <f aca="false">IF(OR(N(AK$5)=0,AK$6=""),0,AK$5*((DATE(YEAR($B115),MONTH($B115),MIN(AK$6,DAY(EOMONTH($B115,0))))&gt;=$B115)*(DATE(YEAR($B115),MONTH($B115),MIN(AK$6,DAY(EOMONTH($B115,0))))&lt;$C115)+(DATE(YEAR($B115),MONTH($B115)+1,MIN(AK$6,DAY(EOMONTH($B115,1))))&gt;=$B115)*(DATE(YEAR($B115),MONTH($B115)+1,MIN(AK$6,DAY(EOMONTH($B115,1))))&lt;$C115)))</f>
        <v>0</v>
      </c>
      <c r="AL115" s="48" t="n">
        <f aca="false">IF(OR(N(AL$5)=0,AL$6=""),0,AL$5*((DATE(YEAR($B115),MONTH($B115),MIN(AL$6,DAY(EOMONTH($B115,0))))&gt;=$B115)*(DATE(YEAR($B115),MONTH($B115),MIN(AL$6,DAY(EOMONTH($B115,0))))&lt;$C115)+(DATE(YEAR($B115),MONTH($B115)+1,MIN(AL$6,DAY(EOMONTH($B115,1))))&gt;=$B115)*(DATE(YEAR($B115),MONTH($B115)+1,MIN(AL$6,DAY(EOMONTH($B115,1))))&lt;$C115)))</f>
        <v>0</v>
      </c>
      <c r="AM115" s="48" t="n">
        <f aca="false">IF(OR(N(AM$5)=0,AM$6=""),0,AM$5*((DATE(YEAR($B115),MONTH($B115),MIN(AM$6,DAY(EOMONTH($B115,0))))&gt;=$B115)*(DATE(YEAR($B115),MONTH($B115),MIN(AM$6,DAY(EOMONTH($B115,0))))&lt;$C115)+(DATE(YEAR($B115),MONTH($B115)+1,MIN(AM$6,DAY(EOMONTH($B115,1))))&gt;=$B115)*(DATE(YEAR($B115),MONTH($B115)+1,MIN(AM$6,DAY(EOMONTH($B115,1))))&lt;$C115)))</f>
        <v>0</v>
      </c>
      <c r="AN115" s="48" t="n">
        <f aca="false">IF(OR(N(AN$5)=0,AN$6=""),0,AN$5*((DATE(YEAR($B115),MONTH($B115),MIN(AN$6,DAY(EOMONTH($B115,0))))&gt;=$B115)*(DATE(YEAR($B115),MONTH($B115),MIN(AN$6,DAY(EOMONTH($B115,0))))&lt;$C115)+(DATE(YEAR($B115),MONTH($B115)+1,MIN(AN$6,DAY(EOMONTH($B115,1))))&gt;=$B115)*(DATE(YEAR($B115),MONTH($B115)+1,MIN(AN$6,DAY(EOMONTH($B115,1))))&lt;$C115)))</f>
        <v>0</v>
      </c>
      <c r="AO115" s="48" t="n">
        <f aca="false">IF(OR(N(AO$5)=0,AO$6=""),0,AO$5*((DATE(YEAR($B115),MONTH($B115),MIN(AO$6,DAY(EOMONTH($B115,0))))&gt;=$B115)*(DATE(YEAR($B115),MONTH($B115),MIN(AO$6,DAY(EOMONTH($B115,0))))&lt;$C115)+(DATE(YEAR($B115),MONTH($B115)+1,MIN(AO$6,DAY(EOMONTH($B115,1))))&gt;=$B115)*(DATE(YEAR($B115),MONTH($B115)+1,MIN(AO$6,DAY(EOMONTH($B115,1))))&lt;$C115)))</f>
        <v>0</v>
      </c>
      <c r="AP115" s="48" t="n">
        <f aca="false">IF(OR(N(AP$5)=0,AP$6=""),0,AP$5*((DATE(YEAR($B115),MONTH($B115),MIN(AP$6,DAY(EOMONTH($B115,0))))&gt;=$B115)*(DATE(YEAR($B115),MONTH($B115),MIN(AP$6,DAY(EOMONTH($B115,0))))&lt;$C115)+(DATE(YEAR($B115),MONTH($B115)+1,MIN(AP$6,DAY(EOMONTH($B115,1))))&gt;=$B115)*(DATE(YEAR($B115),MONTH($B115)+1,MIN(AP$6,DAY(EOMONTH($B115,1))))&lt;$C115)))</f>
        <v>0</v>
      </c>
      <c r="AQ115" s="48" t="n">
        <f aca="false">IF(OR(N(AQ$5)=0,AQ$6=""),0,AQ$5*((DATE(YEAR($B115),MONTH($B115),MIN(AQ$6,DAY(EOMONTH($B115,0))))&gt;=$B115)*(DATE(YEAR($B115),MONTH($B115),MIN(AQ$6,DAY(EOMONTH($B115,0))))&lt;$C115)+(DATE(YEAR($B115),MONTH($B115)+1,MIN(AQ$6,DAY(EOMONTH($B115,1))))&gt;=$B115)*(DATE(YEAR($B115),MONTH($B115)+1,MIN(AQ$6,DAY(EOMONTH($B115,1))))&lt;$C115)))</f>
        <v>0</v>
      </c>
      <c r="AR115" s="48" t="n">
        <f aca="false">IF(OR(N(AR$5)=0,AR$6=""),0,AR$5*((DATE(YEAR($B115),MONTH($B115),MIN(AR$6,DAY(EOMONTH($B115,0))))&gt;=$B115)*(DATE(YEAR($B115),MONTH($B115),MIN(AR$6,DAY(EOMONTH($B115,0))))&lt;$C115)+(DATE(YEAR($B115),MONTH($B115)+1,MIN(AR$6,DAY(EOMONTH($B115,1))))&gt;=$B115)*(DATE(YEAR($B115),MONTH($B115)+1,MIN(AR$6,DAY(EOMONTH($B115,1))))&lt;$C115)))</f>
        <v>0</v>
      </c>
      <c r="AS115" s="48" t="n">
        <f aca="false">IF(OR(N(AS$5)=0,AS$6=""),0,AS$5*((DATE(YEAR($B115),MONTH($B115),MIN(AS$6,DAY(EOMONTH($B115,0))))&gt;=$B115)*(DATE(YEAR($B115),MONTH($B115),MIN(AS$6,DAY(EOMONTH($B115,0))))&lt;$C115)+(DATE(YEAR($B115),MONTH($B115)+1,MIN(AS$6,DAY(EOMONTH($B115,1))))&gt;=$B115)*(DATE(YEAR($B115),MONTH($B115)+1,MIN(AS$6,DAY(EOMONTH($B115,1))))&lt;$C115)))</f>
        <v>0</v>
      </c>
      <c r="AT115" s="48" t="n">
        <f aca="false">IF(OR(N(AT$5)=0,AT$6=""),0,AT$5*((DATE(YEAR($B115),MONTH($B115),MIN(AT$6,DAY(EOMONTH($B115,0))))&gt;=$B115)*(DATE(YEAR($B115),MONTH($B115),MIN(AT$6,DAY(EOMONTH($B115,0))))&lt;$C115)+(DATE(YEAR($B115),MONTH($B115)+1,MIN(AT$6,DAY(EOMONTH($B115,1))))&gt;=$B115)*(DATE(YEAR($B115),MONTH($B115)+1,MIN(AT$6,DAY(EOMONTH($B115,1))))&lt;$C115)))</f>
        <v>0</v>
      </c>
      <c r="AU115" s="48" t="n">
        <f aca="false">IF(OR(N(AU$5)=0,AU$6=""),0,AU$5*((DATE(YEAR($B115),MONTH($B115),MIN(AU$6,DAY(EOMONTH($B115,0))))&gt;=$B115)*(DATE(YEAR($B115),MONTH($B115),MIN(AU$6,DAY(EOMONTH($B115,0))))&lt;$C115)+(DATE(YEAR($B115),MONTH($B115)+1,MIN(AU$6,DAY(EOMONTH($B115,1))))&gt;=$B115)*(DATE(YEAR($B115),MONTH($B115)+1,MIN(AU$6,DAY(EOMONTH($B115,1))))&lt;$C115)))</f>
        <v>0</v>
      </c>
      <c r="AV115" s="48" t="n">
        <f aca="false">IF(OR(N(AV$5)=0,AV$6=""),0,AV$5*((DATE(YEAR($B115),MONTH($B115),MIN(AV$6,DAY(EOMONTH($B115,0))))&gt;=$B115)*(DATE(YEAR($B115),MONTH($B115),MIN(AV$6,DAY(EOMONTH($B115,0))))&lt;$C115)+(DATE(YEAR($B115),MONTH($B115)+1,MIN(AV$6,DAY(EOMONTH($B115,1))))&gt;=$B115)*(DATE(YEAR($B115),MONTH($B115)+1,MIN(AV$6,DAY(EOMONTH($B115,1))))&lt;$C115)))</f>
        <v>0</v>
      </c>
      <c r="AW115" s="48" t="n">
        <f aca="false">IF(OR(N(AW$5)=0,AW$6=""),0,AW$5*((DATE(YEAR($B115),MONTH($B115),MIN(AW$6,DAY(EOMONTH($B115,0))))&gt;=$B115)*(DATE(YEAR($B115),MONTH($B115),MIN(AW$6,DAY(EOMONTH($B115,0))))&lt;$C115)+(DATE(YEAR($B115),MONTH($B115)+1,MIN(AW$6,DAY(EOMONTH($B115,1))))&gt;=$B115)*(DATE(YEAR($B115),MONTH($B115)+1,MIN(AW$6,DAY(EOMONTH($B115,1))))&lt;$C115)))</f>
        <v>0</v>
      </c>
      <c r="AX115" s="48" t="n">
        <f aca="false">IF(OR(N(AX$5)=0,AX$6=""),0,AX$5*((DATE(YEAR($B115),MONTH($B115),MIN(AX$6,DAY(EOMONTH($B115,0))))&gt;=$B115)*(DATE(YEAR($B115),MONTH($B115),MIN(AX$6,DAY(EOMONTH($B115,0))))&lt;$C115)+(DATE(YEAR($B115),MONTH($B115)+1,MIN(AX$6,DAY(EOMONTH($B115,1))))&gt;=$B115)*(DATE(YEAR($B115),MONTH($B115)+1,MIN(AX$6,DAY(EOMONTH($B115,1))))&lt;$C115)))</f>
        <v>0</v>
      </c>
      <c r="AY115" s="48" t="n">
        <f aca="false">IF(OR(N(AY$5)=0,AY$6=""),0,AY$5*((DATE(YEAR($B115),MONTH($B115),MIN(AY$6,DAY(EOMONTH($B115,0))))&gt;=$B115)*(DATE(YEAR($B115),MONTH($B115),MIN(AY$6,DAY(EOMONTH($B115,0))))&lt;$C115)+(DATE(YEAR($B115),MONTH($B115)+1,MIN(AY$6,DAY(EOMONTH($B115,1))))&gt;=$B115)*(DATE(YEAR($B115),MONTH($B115)+1,MIN(AY$6,DAY(EOMONTH($B115,1))))&lt;$C115)))</f>
        <v>0</v>
      </c>
      <c r="AZ115" s="48" t="n">
        <f aca="false">IF(OR(N(AZ$5)=0,AZ$6=""),0,AZ$5*((DATE(YEAR($B115),MONTH($B115),MIN(AZ$6,DAY(EOMONTH($B115,0))))&gt;=$B115)*(DATE(YEAR($B115),MONTH($B115),MIN(AZ$6,DAY(EOMONTH($B115,0))))&lt;$C115)+(DATE(YEAR($B115),MONTH($B115)+1,MIN(AZ$6,DAY(EOMONTH($B115,1))))&gt;=$B115)*(DATE(YEAR($B115),MONTH($B115)+1,MIN(AZ$6,DAY(EOMONTH($B115,1))))&lt;$C115)))</f>
        <v>0</v>
      </c>
      <c r="BA115" s="48" t="n">
        <f aca="false">IF(OR(N(BA$5)=0,BA$6=""),0,BA$5*((DATE(YEAR($B115),MONTH($B115),MIN(BA$6,DAY(EOMONTH($B115,0))))&gt;=$B115)*(DATE(YEAR($B115),MONTH($B115),MIN(BA$6,DAY(EOMONTH($B115,0))))&lt;$C115)+(DATE(YEAR($B115),MONTH($B115)+1,MIN(BA$6,DAY(EOMONTH($B115,1))))&gt;=$B115)*(DATE(YEAR($B115),MONTH($B115)+1,MIN(BA$6,DAY(EOMONTH($B115,1))))&lt;$C115)))</f>
        <v>0</v>
      </c>
      <c r="BB115" s="48" t="n">
        <f aca="false">IF(OR(N(BB$5)=0,BB$6=""),0,BB$5*((DATE(YEAR($B115),MONTH($B115),MIN(BB$6,DAY(EOMONTH($B115,0))))&gt;=$B115)*(DATE(YEAR($B115),MONTH($B115),MIN(BB$6,DAY(EOMONTH($B115,0))))&lt;$C115)+(DATE(YEAR($B115),MONTH($B115)+1,MIN(BB$6,DAY(EOMONTH($B115,1))))&gt;=$B115)*(DATE(YEAR($B115),MONTH($B115)+1,MIN(BB$6,DAY(EOMONTH($B115,1))))&lt;$C115)))</f>
        <v>0</v>
      </c>
      <c r="BC115" s="48" t="n">
        <f aca="false">IF(OR(N(BC$5)=0,BC$6=""),0,BC$5*((DATE(YEAR($B115),MONTH($B115),MIN(BC$6,DAY(EOMONTH($B115,0))))&gt;=$B115)*(DATE(YEAR($B115),MONTH($B115),MIN(BC$6,DAY(EOMONTH($B115,0))))&lt;$C115)+(DATE(YEAR($B115),MONTH($B115)+1,MIN(BC$6,DAY(EOMONTH($B115,1))))&gt;=$B115)*(DATE(YEAR($B115),MONTH($B115)+1,MIN(BC$6,DAY(EOMONTH($B115,1))))&lt;$C115)))</f>
        <v>0</v>
      </c>
      <c r="BD115" s="48" t="n">
        <f aca="false">IF(OR(N(BD$5)=0,BD$6=""),0,BD$5*((DATE(YEAR($B115),MONTH($B115),MIN(BD$6,DAY(EOMONTH($B115,0))))&gt;=$B115)*(DATE(YEAR($B115),MONTH($B115),MIN(BD$6,DAY(EOMONTH($B115,0))))&lt;$C115)+(DATE(YEAR($B115),MONTH($B115)+1,MIN(BD$6,DAY(EOMONTH($B115,1))))&gt;=$B115)*(DATE(YEAR($B115),MONTH($B115)+1,MIN(BD$6,DAY(EOMONTH($B115,1))))&lt;$C115)))</f>
        <v>0</v>
      </c>
      <c r="BE115" s="48" t="n">
        <f aca="false">IF(OR(N(BE$5)=0,BE$6=""),0,BE$5*((DATE(YEAR($B115),MONTH($B115),MIN(BE$6,DAY(EOMONTH($B115,0))))&gt;=$B115)*(DATE(YEAR($B115),MONTH($B115),MIN(BE$6,DAY(EOMONTH($B115,0))))&lt;$C115)+(DATE(YEAR($B115),MONTH($B115)+1,MIN(BE$6,DAY(EOMONTH($B115,1))))&gt;=$B115)*(DATE(YEAR($B115),MONTH($B115)+1,MIN(BE$6,DAY(EOMONTH($B115,1))))&lt;$C115)))</f>
        <v>0</v>
      </c>
      <c r="BF115" s="48" t="n">
        <f aca="false">IF(OR(N(BF$5)=0,BF$6=""),0,BF$5*((DATE(YEAR($B115),MONTH($B115),MIN(BF$6,DAY(EOMONTH($B115,0))))&gt;=$B115)*(DATE(YEAR($B115),MONTH($B115),MIN(BF$6,DAY(EOMONTH($B115,0))))&lt;$C115)+(DATE(YEAR($B115),MONTH($B115)+1,MIN(BF$6,DAY(EOMONTH($B115,1))))&gt;=$B115)*(DATE(YEAR($B115),MONTH($B115)+1,MIN(BF$6,DAY(EOMONTH($B115,1))))&lt;$C115)))</f>
        <v>0</v>
      </c>
      <c r="BG115" s="48" t="n">
        <f aca="false">IF(OR(N(BG$5)=0,BG$6=""),0,BG$5*((DATE(YEAR($B115),MONTH($B115),MIN(BG$6,DAY(EOMONTH($B115,0))))&gt;=$B115)*(DATE(YEAR($B115),MONTH($B115),MIN(BG$6,DAY(EOMONTH($B115,0))))&lt;$C115)+(DATE(YEAR($B115),MONTH($B115)+1,MIN(BG$6,DAY(EOMONTH($B115,1))))&gt;=$B115)*(DATE(YEAR($B115),MONTH($B115)+1,MIN(BG$6,DAY(EOMONTH($B115,1))))&lt;$C115)))</f>
        <v>0</v>
      </c>
      <c r="BH115" s="48" t="n">
        <f aca="false">IF(OR(N(BH$5)=0,BH$6=""),0,BH$5*((DATE(YEAR($B115),MONTH($B115),MIN(BH$6,DAY(EOMONTH($B115,0))))&gt;=$B115)*(DATE(YEAR($B115),MONTH($B115),MIN(BH$6,DAY(EOMONTH($B115,0))))&lt;$C115)+(DATE(YEAR($B115),MONTH($B115)+1,MIN(BH$6,DAY(EOMONTH($B115,1))))&gt;=$B115)*(DATE(YEAR($B115),MONTH($B115)+1,MIN(BH$6,DAY(EOMONTH($B115,1))))&lt;$C115)))</f>
        <v>0</v>
      </c>
      <c r="BI115" s="48" t="n">
        <f aca="false">IF(OR(N(BI$5)=0,BI$6=""),0,BI$5*((DATE(YEAR($B115),MONTH($B115),MIN(BI$6,DAY(EOMONTH($B115,0))))&gt;=$B115)*(DATE(YEAR($B115),MONTH($B115),MIN(BI$6,DAY(EOMONTH($B115,0))))&lt;$C115)+(DATE(YEAR($B115),MONTH($B115)+1,MIN(BI$6,DAY(EOMONTH($B115,1))))&gt;=$B115)*(DATE(YEAR($B115),MONTH($B115)+1,MIN(BI$6,DAY(EOMONTH($B115,1))))&lt;$C115)))</f>
        <v>0</v>
      </c>
      <c r="BJ115" s="48" t="n">
        <f aca="false">IF(OR(N(BJ$5)=0,BJ$6=""),0,BJ$5*((DATE(YEAR($B115),MONTH($B115),MIN(BJ$6,DAY(EOMONTH($B115,0))))&gt;=$B115)*(DATE(YEAR($B115),MONTH($B115),MIN(BJ$6,DAY(EOMONTH($B115,0))))&lt;$C115)+(DATE(YEAR($B115),MONTH($B115)+1,MIN(BJ$6,DAY(EOMONTH($B115,1))))&gt;=$B115)*(DATE(YEAR($B115),MONTH($B115)+1,MIN(BJ$6,DAY(EOMONTH($B115,1))))&lt;$C115)))</f>
        <v>0</v>
      </c>
      <c r="BK115" s="48" t="n">
        <f aca="false">IF(OR(N(BK$5)=0,BK$6=""),0,BK$5*((DATE(YEAR($B115),MONTH($B115),MIN(BK$6,DAY(EOMONTH($B115,0))))&gt;=$B115)*(DATE(YEAR($B115),MONTH($B115),MIN(BK$6,DAY(EOMONTH($B115,0))))&lt;$C115)+(DATE(YEAR($B115),MONTH($B115)+1,MIN(BK$6,DAY(EOMONTH($B115,1))))&gt;=$B115)*(DATE(YEAR($B115),MONTH($B115)+1,MIN(BK$6,DAY(EOMONTH($B115,1))))&lt;$C115)))</f>
        <v>0</v>
      </c>
      <c r="BL115" s="48" t="n">
        <f aca="false">IF(OR(N(BL$5)=0,BL$6=""),0,BL$5*((DATE(YEAR($B115),MONTH($B115),MIN(BL$6,DAY(EOMONTH($B115,0))))&gt;=$B115)*(DATE(YEAR($B115),MONTH($B115),MIN(BL$6,DAY(EOMONTH($B115,0))))&lt;$C115)+(DATE(YEAR($B115),MONTH($B115)+1,MIN(BL$6,DAY(EOMONTH($B115,1))))&gt;=$B115)*(DATE(YEAR($B115),MONTH($B115)+1,MIN(BL$6,DAY(EOMONTH($B115,1))))&lt;$C115)))</f>
        <v>0</v>
      </c>
      <c r="BM115" s="48" t="n">
        <f aca="false">IF(OR(N(BM$5)=0,BM$6=""),0,BM$5*((DATE(YEAR($B115),MONTH($B115),MIN(BM$6,DAY(EOMONTH($B115,0))))&gt;=$B115)*(DATE(YEAR($B115),MONTH($B115),MIN(BM$6,DAY(EOMONTH($B115,0))))&lt;$C115)+(DATE(YEAR($B115),MONTH($B115)+1,MIN(BM$6,DAY(EOMONTH($B115,1))))&gt;=$B115)*(DATE(YEAR($B115),MONTH($B115)+1,MIN(BM$6,DAY(EOMONTH($B115,1))))&lt;$C115)))</f>
        <v>0</v>
      </c>
      <c r="BN115" s="48" t="n">
        <f aca="false">IF(OR(N(BN$5)=0,BN$6=""),0,BN$5*((DATE(YEAR($B115),MONTH($B115),MIN(BN$6,DAY(EOMONTH($B115,0))))&gt;=$B115)*(DATE(YEAR($B115),MONTH($B115),MIN(BN$6,DAY(EOMONTH($B115,0))))&lt;$C115)+(DATE(YEAR($B115),MONTH($B115)+1,MIN(BN$6,DAY(EOMONTH($B115,1))))&gt;=$B115)*(DATE(YEAR($B115),MONTH($B115)+1,MIN(BN$6,DAY(EOMONTH($B115,1))))&lt;$C115)))</f>
        <v>0</v>
      </c>
      <c r="BO115" s="48" t="n">
        <f aca="false">IF(OR(N(BO$5)=0,BO$6=""),0,BO$5*((DATE(YEAR($B115),MONTH($B115),MIN(BO$6,DAY(EOMONTH($B115,0))))&gt;=$B115)*(DATE(YEAR($B115),MONTH($B115),MIN(BO$6,DAY(EOMONTH($B115,0))))&lt;$C115)+(DATE(YEAR($B115),MONTH($B115)+1,MIN(BO$6,DAY(EOMONTH($B115,1))))&gt;=$B115)*(DATE(YEAR($B115),MONTH($B115)+1,MIN(BO$6,DAY(EOMONTH($B115,1))))&lt;$C115)))</f>
        <v>0</v>
      </c>
      <c r="BP115" s="48" t="n">
        <f aca="false">IF(OR(N(BP$5)=0,BP$6=""),0,BP$5*((DATE(YEAR($B115),MONTH($B115),MIN(BP$6,DAY(EOMONTH($B115,0))))&gt;=$B115)*(DATE(YEAR($B115),MONTH($B115),MIN(BP$6,DAY(EOMONTH($B115,0))))&lt;$C115)+(DATE(YEAR($B115),MONTH($B115)+1,MIN(BP$6,DAY(EOMONTH($B115,1))))&gt;=$B115)*(DATE(YEAR($B115),MONTH($B115)+1,MIN(BP$6,DAY(EOMONTH($B115,1))))&lt;$C115)))</f>
        <v>0</v>
      </c>
      <c r="BQ115" s="48" t="n">
        <f aca="false">IF(OR(N(BQ$5)=0,BQ$6=""),0,BQ$5*((DATE(YEAR($B115),MONTH($B115),MIN(BQ$6,DAY(EOMONTH($B115,0))))&gt;=$B115)*(DATE(YEAR($B115),MONTH($B115),MIN(BQ$6,DAY(EOMONTH($B115,0))))&lt;$C115)+(DATE(YEAR($B115),MONTH($B115)+1,MIN(BQ$6,DAY(EOMONTH($B115,1))))&gt;=$B115)*(DATE(YEAR($B115),MONTH($B115)+1,MIN(BQ$6,DAY(EOMONTH($B115,1))))&lt;$C115)))</f>
        <v>0</v>
      </c>
      <c r="BR115" s="48" t="n">
        <f aca="false">IF(OR(N(BR$5)=0,BR$6=""),0,BR$5*((DATE(YEAR($B115),MONTH($B115),MIN(BR$6,DAY(EOMONTH($B115,0))))&gt;=$B115)*(DATE(YEAR($B115),MONTH($B115),MIN(BR$6,DAY(EOMONTH($B115,0))))&lt;$C115)+(DATE(YEAR($B115),MONTH($B115)+1,MIN(BR$6,DAY(EOMONTH($B115,1))))&gt;=$B115)*(DATE(YEAR($B115),MONTH($B115)+1,MIN(BR$6,DAY(EOMONTH($B115,1))))&lt;$C115)))</f>
        <v>0</v>
      </c>
      <c r="BS115" s="48" t="n">
        <f aca="false">IF(OR(N(BS$5)=0,BS$6=""),0,BS$5*((DATE(YEAR($B115),MONTH($B115),MIN(BS$6,DAY(EOMONTH($B115,0))))&gt;=$B115)*(DATE(YEAR($B115),MONTH($B115),MIN(BS$6,DAY(EOMONTH($B115,0))))&lt;$C115)+(DATE(YEAR($B115),MONTH($B115)+1,MIN(BS$6,DAY(EOMONTH($B115,1))))&gt;=$B115)*(DATE(YEAR($B115),MONTH($B115)+1,MIN(BS$6,DAY(EOMONTH($B115,1))))&lt;$C115)))</f>
        <v>0</v>
      </c>
      <c r="BT115" s="48" t="n">
        <f aca="false">IF(OR(N(BT$5)=0,BT$6=""),0,BT$5*((DATE(YEAR($B115),MONTH($B115),MIN(BT$6,DAY(EOMONTH($B115,0))))&gt;=$B115)*(DATE(YEAR($B115),MONTH($B115),MIN(BT$6,DAY(EOMONTH($B115,0))))&lt;$C115)+(DATE(YEAR($B115),MONTH($B115)+1,MIN(BT$6,DAY(EOMONTH($B115,1))))&gt;=$B115)*(DATE(YEAR($B115),MONTH($B115)+1,MIN(BT$6,DAY(EOMONTH($B115,1))))&lt;$C115)))</f>
        <v>0</v>
      </c>
      <c r="BU115" s="48" t="n">
        <f aca="false">IF(OR(N(BU$5)=0,BU$6=""),0,BU$5*((DATE(YEAR($B115),MONTH($B115),MIN(BU$6,DAY(EOMONTH($B115,0))))&gt;=$B115)*(DATE(YEAR($B115),MONTH($B115),MIN(BU$6,DAY(EOMONTH($B115,0))))&lt;$C115)+(DATE(YEAR($B115),MONTH($B115)+1,MIN(BU$6,DAY(EOMONTH($B115,1))))&gt;=$B115)*(DATE(YEAR($B115),MONTH($B115)+1,MIN(BU$6,DAY(EOMONTH($B115,1))))&lt;$C115)))</f>
        <v>0</v>
      </c>
      <c r="BV115" s="48" t="n">
        <f aca="false">IF(OR(N(BV$5)=0,BV$6=""),0,BV$5*((DATE(YEAR($B115),MONTH($B115),MIN(BV$6,DAY(EOMONTH($B115,0))))&gt;=$B115)*(DATE(YEAR($B115),MONTH($B115),MIN(BV$6,DAY(EOMONTH($B115,0))))&lt;$C115)+(DATE(YEAR($B115),MONTH($B115)+1,MIN(BV$6,DAY(EOMONTH($B115,1))))&gt;=$B115)*(DATE(YEAR($B115),MONTH($B115)+1,MIN(BV$6,DAY(EOMONTH($B115,1))))&lt;$C115)))</f>
        <v>0</v>
      </c>
      <c r="BW115" s="48" t="n">
        <f aca="false">IF(OR(N(BW$5)=0,BW$6=""),0,BW$5*((DATE(YEAR($B115),MONTH($B115),MIN(BW$6,DAY(EOMONTH($B115,0))))&gt;=$B115)*(DATE(YEAR($B115),MONTH($B115),MIN(BW$6,DAY(EOMONTH($B115,0))))&lt;$C115)+(DATE(YEAR($B115),MONTH($B115)+1,MIN(BW$6,DAY(EOMONTH($B115,1))))&gt;=$B115)*(DATE(YEAR($B115),MONTH($B115)+1,MIN(BW$6,DAY(EOMONTH($B115,1))))&lt;$C115)))</f>
        <v>0</v>
      </c>
      <c r="BX115" s="48" t="n">
        <f aca="false">MIN(Z115,(FT114*(1+FT$5/Setup!$C$36)+IF($V115=1,N($F115),0)))</f>
        <v>0</v>
      </c>
      <c r="BY115" s="48" t="n">
        <f aca="false">MIN(AA115,(FU114*(1+FU$5/Setup!$C$36)+IF($V115=2,N($F115),0)))</f>
        <v>0</v>
      </c>
      <c r="BZ115" s="48" t="n">
        <f aca="false">MIN(AB115,(FV114*(1+FV$5/Setup!$C$36)+IF($V115=3,N($F115),0)))</f>
        <v>0</v>
      </c>
      <c r="CA115" s="48" t="n">
        <f aca="false">MIN(AC115,(FW114*(1+FW$5/Setup!$C$36)+IF($V115=4,N($F115),0)))</f>
        <v>0</v>
      </c>
      <c r="CB115" s="48" t="n">
        <f aca="false">MIN(AD115,(FX114*(1+FX$5/Setup!$C$36)+IF($V115=5,N($F115),0)))</f>
        <v>0</v>
      </c>
      <c r="CC115" s="48" t="n">
        <f aca="false">MIN(AE115,(FY114*(1+FY$5/Setup!$C$36)+IF($V115=6,N($F115),0)))</f>
        <v>0</v>
      </c>
      <c r="CD115" s="48" t="n">
        <f aca="false">MIN(AF115,(FZ114*(1+FZ$5/Setup!$C$36)+IF($V115=7,N($F115),0)))</f>
        <v>0</v>
      </c>
      <c r="CE115" s="48" t="n">
        <f aca="false">MIN(AG115,(GA114*(1+GA$5/Setup!$C$36)+IF($V115=8,N($F115),0)))</f>
        <v>0</v>
      </c>
      <c r="CF115" s="48" t="n">
        <f aca="false">MIN(AH115,(GB114*(1+GB$5/Setup!$C$36)+IF($V115=9,N($F115),0)))</f>
        <v>0</v>
      </c>
      <c r="CG115" s="48" t="n">
        <f aca="false">MIN(AI115,(GC114*(1+GC$5/Setup!$C$36)+IF($V115=10,N($F115),0)))</f>
        <v>0</v>
      </c>
      <c r="CH115" s="48" t="n">
        <f aca="false">MIN(AJ115,(GD114*(1+GD$5/Setup!$C$36)+IF($V115=11,N($F115),0)))</f>
        <v>0</v>
      </c>
      <c r="CI115" s="48" t="n">
        <f aca="false">MIN(AK115,(GE114*(1+GE$5/Setup!$C$36)+IF($V115=12,N($F115),0)))</f>
        <v>0</v>
      </c>
      <c r="CJ115" s="48" t="n">
        <f aca="false">MIN(AL115,(GF114*(1+GF$5/Setup!$C$36)+IF($V115=13,N($F115),0)))</f>
        <v>0</v>
      </c>
      <c r="CK115" s="48" t="n">
        <f aca="false">MIN(AM115,(GG114*(1+GG$5/Setup!$C$36)+IF($V115=14,N($F115),0)))</f>
        <v>0</v>
      </c>
      <c r="CL115" s="48" t="n">
        <f aca="false">MIN(AN115,(GH114*(1+GH$5/Setup!$C$36)+IF($V115=15,N($F115),0)))</f>
        <v>0</v>
      </c>
      <c r="CM115" s="48" t="n">
        <f aca="false">MIN(AO115,(GI114*(1+GI$5/Setup!$C$36)+IF($V115=16,N($F115),0)))</f>
        <v>0</v>
      </c>
      <c r="CN115" s="48" t="n">
        <f aca="false">MIN(AP115,(GJ114*(1+GJ$5/Setup!$C$36)+IF($V115=17,N($F115),0)))</f>
        <v>0</v>
      </c>
      <c r="CO115" s="48" t="n">
        <f aca="false">MIN(AQ115,(GK114*(1+GK$5/Setup!$C$36)+IF($V115=18,N($F115),0)))</f>
        <v>0</v>
      </c>
      <c r="CP115" s="48" t="n">
        <f aca="false">MIN(AR115,(GL114*(1+GL$5/Setup!$C$36)+IF($V115=19,N($F115),0)))</f>
        <v>0</v>
      </c>
      <c r="CQ115" s="48" t="n">
        <f aca="false">MIN(AS115,(GM114*(1+GM$5/Setup!$C$36)+IF($V115=20,N($F115),0)))</f>
        <v>0</v>
      </c>
      <c r="CR115" s="48" t="n">
        <f aca="false">MIN(AT115,(GN114*(1+GN$5/Setup!$C$36)+IF($V115=21,N($F115),0)))</f>
        <v>0</v>
      </c>
      <c r="CS115" s="48" t="n">
        <f aca="false">MIN(AU115,(GO114*(1+GO$5/Setup!$C$36)+IF($V115=22,N($F115),0)))</f>
        <v>0</v>
      </c>
      <c r="CT115" s="48" t="n">
        <f aca="false">MIN(AV115,(GP114*(1+GP$5/Setup!$C$36)+IF($V115=23,N($F115),0)))</f>
        <v>0</v>
      </c>
      <c r="CU115" s="48" t="n">
        <f aca="false">MIN(AW115,(GQ114*(1+GQ$5/Setup!$C$36)+IF($V115=24,N($F115),0)))</f>
        <v>0</v>
      </c>
      <c r="CV115" s="48" t="n">
        <f aca="false">MIN(AX115,(GR114*(1+GR$5/Setup!$C$36)+IF($V115=25,N($F115),0)))</f>
        <v>0</v>
      </c>
      <c r="CW115" s="48" t="n">
        <f aca="false">MIN(AY115,(GS114*(1+GS$5/Setup!$C$36)+IF($V115=26,N($F115),0)))</f>
        <v>0</v>
      </c>
      <c r="CX115" s="48" t="n">
        <f aca="false">MIN(AZ115,(GT114*(1+GT$5/Setup!$C$36)+IF($V115=27,N($F115),0)))</f>
        <v>0</v>
      </c>
      <c r="CY115" s="48" t="n">
        <f aca="false">MIN(BA115,(GU114*(1+GU$5/Setup!$C$36)+IF($V115=28,N($F115),0)))</f>
        <v>0</v>
      </c>
      <c r="CZ115" s="48" t="n">
        <f aca="false">MIN(BB115,(GV114*(1+GV$5/Setup!$C$36)+IF($V115=29,N($F115),0)))</f>
        <v>0</v>
      </c>
      <c r="DA115" s="48" t="n">
        <f aca="false">MIN(BC115,(GW114*(1+GW$5/Setup!$C$36)+IF($V115=30,N($F115),0)))</f>
        <v>0</v>
      </c>
      <c r="DB115" s="48" t="n">
        <f aca="false">MIN(BD115,(GX114*(1+GX$5/Setup!$C$36)+IF($V115=31,N($F115),0)))</f>
        <v>0</v>
      </c>
      <c r="DC115" s="48" t="n">
        <f aca="false">MIN(BE115,(GY114*(1+GY$5/Setup!$C$36)+IF($V115=32,N($F115),0)))</f>
        <v>0</v>
      </c>
      <c r="DD115" s="48" t="n">
        <f aca="false">MIN(BF115,(GZ114*(1+GZ$5/Setup!$C$36)+IF($V115=33,N($F115),0)))</f>
        <v>0</v>
      </c>
      <c r="DE115" s="48" t="n">
        <f aca="false">MIN(BG115,(HA114*(1+HA$5/Setup!$C$36)+IF($V115=34,N($F115),0)))</f>
        <v>0</v>
      </c>
      <c r="DF115" s="48" t="n">
        <f aca="false">MIN(BH115,(HB114*(1+HB$5/Setup!$C$36)+IF($V115=35,N($F115),0)))</f>
        <v>0</v>
      </c>
      <c r="DG115" s="48" t="n">
        <f aca="false">MIN(BI115,(HC114*(1+HC$5/Setup!$C$36)+IF($V115=36,N($F115),0)))</f>
        <v>0</v>
      </c>
      <c r="DH115" s="48" t="n">
        <f aca="false">MIN(BJ115,(HD114*(1+HD$5/Setup!$C$36)+IF($V115=37,N($F115),0)))</f>
        <v>0</v>
      </c>
      <c r="DI115" s="48" t="n">
        <f aca="false">MIN(BK115,(HE114*(1+HE$5/Setup!$C$36)+IF($V115=38,N($F115),0)))</f>
        <v>0</v>
      </c>
      <c r="DJ115" s="48" t="n">
        <f aca="false">MIN(BL115,(HF114*(1+HF$5/Setup!$C$36)+IF($V115=39,N($F115),0)))</f>
        <v>0</v>
      </c>
      <c r="DK115" s="48" t="n">
        <f aca="false">MIN(BM115,(HG114*(1+HG$5/Setup!$C$36)+IF($V115=40,N($F115),0)))</f>
        <v>0</v>
      </c>
      <c r="DL115" s="48" t="n">
        <f aca="false">MIN(BN115,(HH114*(1+HH$5/Setup!$C$36)+IF($V115=41,N($F115),0)))</f>
        <v>0</v>
      </c>
      <c r="DM115" s="48" t="n">
        <f aca="false">MIN(BO115,(HI114*(1+HI$5/Setup!$C$36)+IF($V115=42,N($F115),0)))</f>
        <v>0</v>
      </c>
      <c r="DN115" s="48" t="n">
        <f aca="false">MIN(BP115,(HJ114*(1+HJ$5/Setup!$C$36)+IF($V115=43,N($F115),0)))</f>
        <v>0</v>
      </c>
      <c r="DO115" s="48" t="n">
        <f aca="false">MIN(BQ115,(HK114*(1+HK$5/Setup!$C$36)+IF($V115=44,N($F115),0)))</f>
        <v>0</v>
      </c>
      <c r="DP115" s="48" t="n">
        <f aca="false">MIN(BR115,(HL114*(1+HL$5/Setup!$C$36)+IF($V115=45,N($F115),0)))</f>
        <v>0</v>
      </c>
      <c r="DQ115" s="48" t="n">
        <f aca="false">MIN(BS115,(HM114*(1+HM$5/Setup!$C$36)+IF($V115=46,N($F115),0)))</f>
        <v>0</v>
      </c>
      <c r="DR115" s="48" t="n">
        <f aca="false">MIN(BT115,(HN114*(1+HN$5/Setup!$C$36)+IF($V115=47,N($F115),0)))</f>
        <v>0</v>
      </c>
      <c r="DS115" s="48" t="n">
        <f aca="false">MIN(BU115,(HO114*(1+HO$5/Setup!$C$36)+IF($V115=48,N($F115),0)))</f>
        <v>0</v>
      </c>
      <c r="DT115" s="48" t="n">
        <f aca="false">MIN(BV115,(HP114*(1+HP$5/Setup!$C$36)+IF($V115=49,N($F115),0)))</f>
        <v>0</v>
      </c>
      <c r="DU115" s="48" t="n">
        <f aca="false">MIN(BW115,(HQ114*(1+HQ$5/Setup!$C$36)+IF($V115=50,N($F115),0)))</f>
        <v>0</v>
      </c>
      <c r="DV115" s="48" t="n">
        <f aca="false">MIN(MAX((FT114*(1+FT$5/Setup!$C$36)+IF($V115=1,N($F115),0))-BX115,0),MAX($P115-0,0))</f>
        <v>0</v>
      </c>
      <c r="DW115" s="48" t="n">
        <f aca="false">MIN(MAX((FU114*(1+FU$5/Setup!$C$36)+IF($V115=2,N($F115),0))-BY115,0),MAX($P115-SUM(DV115:DV115),0))</f>
        <v>0</v>
      </c>
      <c r="DX115" s="48" t="n">
        <f aca="false">MIN(MAX((FV114*(1+FV$5/Setup!$C$36)+IF($V115=3,N($F115),0))-BZ115,0),MAX($P115-SUM(DV115:DW115),0))</f>
        <v>0</v>
      </c>
      <c r="DY115" s="48" t="n">
        <f aca="false">MIN(MAX((FW114*(1+FW$5/Setup!$C$36)+IF($V115=4,N($F115),0))-CA115,0),MAX($P115-SUM(DV115:DX115),0))</f>
        <v>0</v>
      </c>
      <c r="DZ115" s="48" t="n">
        <f aca="false">MIN(MAX((FX114*(1+FX$5/Setup!$C$36)+IF($V115=5,N($F115),0))-CB115,0),MAX($P115-SUM(DV115:DY115),0))</f>
        <v>0</v>
      </c>
      <c r="EA115" s="48" t="n">
        <f aca="false">MIN(MAX((FY114*(1+FY$5/Setup!$C$36)+IF($V115=6,N($F115),0))-CC115,0),MAX($P115-SUM(DV115:DZ115),0))</f>
        <v>0</v>
      </c>
      <c r="EB115" s="48" t="n">
        <f aca="false">MIN(MAX((FZ114*(1+FZ$5/Setup!$C$36)+IF($V115=7,N($F115),0))-CD115,0),MAX($P115-SUM(DV115:EA115),0))</f>
        <v>0</v>
      </c>
      <c r="EC115" s="48" t="n">
        <f aca="false">MIN(MAX((GA114*(1+GA$5/Setup!$C$36)+IF($V115=8,N($F115),0))-CE115,0),MAX($P115-SUM(DV115:EB115),0))</f>
        <v>0</v>
      </c>
      <c r="ED115" s="48" t="n">
        <f aca="false">MIN(MAX((GB114*(1+GB$5/Setup!$C$36)+IF($V115=9,N($F115),0))-CF115,0),MAX($P115-SUM(DV115:EC115),0))</f>
        <v>0</v>
      </c>
      <c r="EE115" s="48" t="n">
        <f aca="false">MIN(MAX((GC114*(1+GC$5/Setup!$C$36)+IF($V115=10,N($F115),0))-CG115,0),MAX($P115-SUM(DV115:ED115),0))</f>
        <v>0</v>
      </c>
      <c r="EF115" s="48" t="n">
        <f aca="false">MIN(MAX((GD114*(1+GD$5/Setup!$C$36)+IF($V115=11,N($F115),0))-CH115,0),MAX($P115-SUM(DV115:EE115),0))</f>
        <v>0</v>
      </c>
      <c r="EG115" s="48" t="n">
        <f aca="false">MIN(MAX((GE114*(1+GE$5/Setup!$C$36)+IF($V115=12,N($F115),0))-CI115,0),MAX($P115-SUM(DV115:EF115),0))</f>
        <v>0</v>
      </c>
      <c r="EH115" s="48" t="n">
        <f aca="false">MIN(MAX((GF114*(1+GF$5/Setup!$C$36)+IF($V115=13,N($F115),0))-CJ115,0),MAX($P115-SUM(DV115:EG115),0))</f>
        <v>0</v>
      </c>
      <c r="EI115" s="48" t="n">
        <f aca="false">MIN(MAX((GG114*(1+GG$5/Setup!$C$36)+IF($V115=14,N($F115),0))-CK115,0),MAX($P115-SUM(DV115:EH115),0))</f>
        <v>0</v>
      </c>
      <c r="EJ115" s="48" t="n">
        <f aca="false">MIN(MAX((GH114*(1+GH$5/Setup!$C$36)+IF($V115=15,N($F115),0))-CL115,0),MAX($P115-SUM(DV115:EI115),0))</f>
        <v>0</v>
      </c>
      <c r="EK115" s="48" t="n">
        <f aca="false">MIN(MAX((GI114*(1+GI$5/Setup!$C$36)+IF($V115=16,N($F115),0))-CM115,0),MAX($P115-SUM(DV115:EJ115),0))</f>
        <v>0</v>
      </c>
      <c r="EL115" s="48" t="n">
        <f aca="false">MIN(MAX((GJ114*(1+GJ$5/Setup!$C$36)+IF($V115=17,N($F115),0))-CN115,0),MAX($P115-SUM(DV115:EK115),0))</f>
        <v>0</v>
      </c>
      <c r="EM115" s="48" t="n">
        <f aca="false">MIN(MAX((GK114*(1+GK$5/Setup!$C$36)+IF($V115=18,N($F115),0))-CO115,0),MAX($P115-SUM(DV115:EL115),0))</f>
        <v>0</v>
      </c>
      <c r="EN115" s="48" t="n">
        <f aca="false">MIN(MAX((GL114*(1+GL$5/Setup!$C$36)+IF($V115=19,N($F115),0))-CP115,0),MAX($P115-SUM(DV115:EM115),0))</f>
        <v>0</v>
      </c>
      <c r="EO115" s="48" t="n">
        <f aca="false">MIN(MAX((GM114*(1+GM$5/Setup!$C$36)+IF($V115=20,N($F115),0))-CQ115,0),MAX($P115-SUM(DV115:EN115),0))</f>
        <v>0</v>
      </c>
      <c r="EP115" s="48" t="n">
        <f aca="false">MIN(MAX((GN114*(1+GN$5/Setup!$C$36)+IF($V115=21,N($F115),0))-CR115,0),MAX($P115-SUM(DV115:EO115),0))</f>
        <v>0</v>
      </c>
      <c r="EQ115" s="48" t="n">
        <f aca="false">MIN(MAX((GO114*(1+GO$5/Setup!$C$36)+IF($V115=22,N($F115),0))-CS115,0),MAX($P115-SUM(DV115:EP115),0))</f>
        <v>0</v>
      </c>
      <c r="ER115" s="48" t="n">
        <f aca="false">MIN(MAX((GP114*(1+GP$5/Setup!$C$36)+IF($V115=23,N($F115),0))-CT115,0),MAX($P115-SUM(DV115:EQ115),0))</f>
        <v>0</v>
      </c>
      <c r="ES115" s="48" t="n">
        <f aca="false">MIN(MAX((GQ114*(1+GQ$5/Setup!$C$36)+IF($V115=24,N($F115),0))-CU115,0),MAX($P115-SUM(DV115:ER115),0))</f>
        <v>0</v>
      </c>
      <c r="ET115" s="48" t="n">
        <f aca="false">MIN(MAX((GR114*(1+GR$5/Setup!$C$36)+IF($V115=25,N($F115),0))-CV115,0),MAX($P115-SUM(DV115:ES115),0))</f>
        <v>0</v>
      </c>
      <c r="EU115" s="48" t="n">
        <f aca="false">MIN(MAX((GS114*(1+GS$5/Setup!$C$36)+IF($V115=26,N($F115),0))-CW115,0),MAX($P115-SUM(DV115:ET115),0))</f>
        <v>0</v>
      </c>
      <c r="EV115" s="48" t="n">
        <f aca="false">MIN(MAX((GT114*(1+GT$5/Setup!$C$36)+IF($V115=27,N($F115),0))-CX115,0),MAX($P115-SUM(DV115:EU115),0))</f>
        <v>0</v>
      </c>
      <c r="EW115" s="48" t="n">
        <f aca="false">MIN(MAX((GU114*(1+GU$5/Setup!$C$36)+IF($V115=28,N($F115),0))-CY115,0),MAX($P115-SUM(DV115:EV115),0))</f>
        <v>0</v>
      </c>
      <c r="EX115" s="48" t="n">
        <f aca="false">MIN(MAX((GV114*(1+GV$5/Setup!$C$36)+IF($V115=29,N($F115),0))-CZ115,0),MAX($P115-SUM(DV115:EW115),0))</f>
        <v>0</v>
      </c>
      <c r="EY115" s="48" t="n">
        <f aca="false">MIN(MAX((GW114*(1+GW$5/Setup!$C$36)+IF($V115=30,N($F115),0))-DA115,0),MAX($P115-SUM(DV115:EX115),0))</f>
        <v>0</v>
      </c>
      <c r="EZ115" s="48" t="n">
        <f aca="false">MIN(MAX((GX114*(1+GX$5/Setup!$C$36)+IF($V115=31,N($F115),0))-DB115,0),MAX($P115-SUM(DV115:EY115),0))</f>
        <v>0</v>
      </c>
      <c r="FA115" s="48" t="n">
        <f aca="false">MIN(MAX((GY114*(1+GY$5/Setup!$C$36)+IF($V115=32,N($F115),0))-DC115,0),MAX($P115-SUM(DV115:EZ115),0))</f>
        <v>0</v>
      </c>
      <c r="FB115" s="48" t="n">
        <f aca="false">MIN(MAX((GZ114*(1+GZ$5/Setup!$C$36)+IF($V115=33,N($F115),0))-DD115,0),MAX($P115-SUM(DV115:FA115),0))</f>
        <v>0</v>
      </c>
      <c r="FC115" s="48" t="n">
        <f aca="false">MIN(MAX((HA114*(1+HA$5/Setup!$C$36)+IF($V115=34,N($F115),0))-DE115,0),MAX($P115-SUM(DV115:FB115),0))</f>
        <v>0</v>
      </c>
      <c r="FD115" s="48" t="n">
        <f aca="false">MIN(MAX((HB114*(1+HB$5/Setup!$C$36)+IF($V115=35,N($F115),0))-DF115,0),MAX($P115-SUM(DV115:FC115),0))</f>
        <v>0</v>
      </c>
      <c r="FE115" s="48" t="n">
        <f aca="false">MIN(MAX((HC114*(1+HC$5/Setup!$C$36)+IF($V115=36,N($F115),0))-DG115,0),MAX($P115-SUM(DV115:FD115),0))</f>
        <v>0</v>
      </c>
      <c r="FF115" s="48" t="n">
        <f aca="false">MIN(MAX((HD114*(1+HD$5/Setup!$C$36)+IF($V115=37,N($F115),0))-DH115,0),MAX($P115-SUM(DV115:FE115),0))</f>
        <v>0</v>
      </c>
      <c r="FG115" s="48" t="n">
        <f aca="false">MIN(MAX((HE114*(1+HE$5/Setup!$C$36)+IF($V115=38,N($F115),0))-DI115,0),MAX($P115-SUM(DV115:FF115),0))</f>
        <v>0</v>
      </c>
      <c r="FH115" s="48" t="n">
        <f aca="false">MIN(MAX((HF114*(1+HF$5/Setup!$C$36)+IF($V115=39,N($F115),0))-DJ115,0),MAX($P115-SUM(DV115:FG115),0))</f>
        <v>0</v>
      </c>
      <c r="FI115" s="48" t="n">
        <f aca="false">MIN(MAX((HG114*(1+HG$5/Setup!$C$36)+IF($V115=40,N($F115),0))-DK115,0),MAX($P115-SUM(DV115:FH115),0))</f>
        <v>0</v>
      </c>
      <c r="FJ115" s="48" t="n">
        <f aca="false">MIN(MAX((HH114*(1+HH$5/Setup!$C$36)+IF($V115=41,N($F115),0))-DL115,0),MAX($P115-SUM(DV115:FI115),0))</f>
        <v>0</v>
      </c>
      <c r="FK115" s="48" t="n">
        <f aca="false">MIN(MAX((HI114*(1+HI$5/Setup!$C$36)+IF($V115=42,N($F115),0))-DM115,0),MAX($P115-SUM(DV115:FJ115),0))</f>
        <v>0</v>
      </c>
      <c r="FL115" s="48" t="n">
        <f aca="false">MIN(MAX((HJ114*(1+HJ$5/Setup!$C$36)+IF($V115=43,N($F115),0))-DN115,0),MAX($P115-SUM(DV115:FK115),0))</f>
        <v>0</v>
      </c>
      <c r="FM115" s="48" t="n">
        <f aca="false">MIN(MAX((HK114*(1+HK$5/Setup!$C$36)+IF($V115=44,N($F115),0))-DO115,0),MAX($P115-SUM(DV115:FL115),0))</f>
        <v>0</v>
      </c>
      <c r="FN115" s="48" t="n">
        <f aca="false">MIN(MAX((HL114*(1+HL$5/Setup!$C$36)+IF($V115=45,N($F115),0))-DP115,0),MAX($P115-SUM(DV115:FM115),0))</f>
        <v>0</v>
      </c>
      <c r="FO115" s="48" t="n">
        <f aca="false">MIN(MAX((HM114*(1+HM$5/Setup!$C$36)+IF($V115=46,N($F115),0))-DQ115,0),MAX($P115-SUM(DV115:FN115),0))</f>
        <v>0</v>
      </c>
      <c r="FP115" s="48" t="n">
        <f aca="false">MIN(MAX((HN114*(1+HN$5/Setup!$C$36)+IF($V115=47,N($F115),0))-DR115,0),MAX($P115-SUM(DV115:FO115),0))</f>
        <v>0</v>
      </c>
      <c r="FQ115" s="48" t="n">
        <f aca="false">MIN(MAX((HO114*(1+HO$5/Setup!$C$36)+IF($V115=48,N($F115),0))-DS115,0),MAX($P115-SUM(DV115:FP115),0))</f>
        <v>0</v>
      </c>
      <c r="FR115" s="48" t="n">
        <f aca="false">MIN(MAX((HP114*(1+HP$5/Setup!$C$36)+IF($V115=49,N($F115),0))-DT115,0),MAX($P115-SUM(DV115:FQ115),0))</f>
        <v>0</v>
      </c>
      <c r="FS115" s="48" t="n">
        <f aca="false">MIN(MAX((HQ114*(1+HQ$5/Setup!$C$36)+IF($V115=50,N($F115),0))-DU115,0),MAX($P115-SUM(DV115:FR115),0))</f>
        <v>0</v>
      </c>
      <c r="FT115" s="48" t="n">
        <f aca="false">IF((FT114*(1+FT$5/Setup!$C$36)+IF($V115=1,N($F115),0))-BX115-DV115&lt;0.005,0,(FT114*(1+FT$5/Setup!$C$36)+IF($V115=1,N($F115),0))-BX115-DV115)</f>
        <v>0</v>
      </c>
      <c r="FU115" s="48" t="n">
        <f aca="false">IF((FU114*(1+FU$5/Setup!$C$36)+IF($V115=2,N($F115),0))-BY115-DW115&lt;0.005,0,(FU114*(1+FU$5/Setup!$C$36)+IF($V115=2,N($F115),0))-BY115-DW115)</f>
        <v>0</v>
      </c>
      <c r="FV115" s="48" t="n">
        <f aca="false">IF((FV114*(1+FV$5/Setup!$C$36)+IF($V115=3,N($F115),0))-BZ115-DX115&lt;0.005,0,(FV114*(1+FV$5/Setup!$C$36)+IF($V115=3,N($F115),0))-BZ115-DX115)</f>
        <v>0</v>
      </c>
      <c r="FW115" s="48" t="n">
        <f aca="false">IF((FW114*(1+FW$5/Setup!$C$36)+IF($V115=4,N($F115),0))-CA115-DY115&lt;0.005,0,(FW114*(1+FW$5/Setup!$C$36)+IF($V115=4,N($F115),0))-CA115-DY115)</f>
        <v>0</v>
      </c>
      <c r="FX115" s="48" t="n">
        <f aca="false">IF((FX114*(1+FX$5/Setup!$C$36)+IF($V115=5,N($F115),0))-CB115-DZ115&lt;0.005,0,(FX114*(1+FX$5/Setup!$C$36)+IF($V115=5,N($F115),0))-CB115-DZ115)</f>
        <v>0</v>
      </c>
      <c r="FY115" s="48" t="n">
        <f aca="false">IF((FY114*(1+FY$5/Setup!$C$36)+IF($V115=6,N($F115),0))-CC115-EA115&lt;0.005,0,(FY114*(1+FY$5/Setup!$C$36)+IF($V115=6,N($F115),0))-CC115-EA115)</f>
        <v>0</v>
      </c>
      <c r="FZ115" s="48" t="n">
        <f aca="false">IF((FZ114*(1+FZ$5/Setup!$C$36)+IF($V115=7,N($F115),0))-CD115-EB115&lt;0.005,0,(FZ114*(1+FZ$5/Setup!$C$36)+IF($V115=7,N($F115),0))-CD115-EB115)</f>
        <v>0</v>
      </c>
      <c r="GA115" s="48" t="n">
        <f aca="false">IF((GA114*(1+GA$5/Setup!$C$36)+IF($V115=8,N($F115),0))-CE115-EC115&lt;0.005,0,(GA114*(1+GA$5/Setup!$C$36)+IF($V115=8,N($F115),0))-CE115-EC115)</f>
        <v>0</v>
      </c>
      <c r="GB115" s="48" t="n">
        <f aca="false">IF((GB114*(1+GB$5/Setup!$C$36)+IF($V115=9,N($F115),0))-CF115-ED115&lt;0.005,0,(GB114*(1+GB$5/Setup!$C$36)+IF($V115=9,N($F115),0))-CF115-ED115)</f>
        <v>0</v>
      </c>
      <c r="GC115" s="48" t="n">
        <f aca="false">IF((GC114*(1+GC$5/Setup!$C$36)+IF($V115=10,N($F115),0))-CG115-EE115&lt;0.005,0,(GC114*(1+GC$5/Setup!$C$36)+IF($V115=10,N($F115),0))-CG115-EE115)</f>
        <v>0</v>
      </c>
      <c r="GD115" s="48" t="n">
        <f aca="false">IF((GD114*(1+GD$5/Setup!$C$36)+IF($V115=11,N($F115),0))-CH115-EF115&lt;0.005,0,(GD114*(1+GD$5/Setup!$C$36)+IF($V115=11,N($F115),0))-CH115-EF115)</f>
        <v>0</v>
      </c>
      <c r="GE115" s="48" t="n">
        <f aca="false">IF((GE114*(1+GE$5/Setup!$C$36)+IF($V115=12,N($F115),0))-CI115-EG115&lt;0.005,0,(GE114*(1+GE$5/Setup!$C$36)+IF($V115=12,N($F115),0))-CI115-EG115)</f>
        <v>0</v>
      </c>
      <c r="GF115" s="48" t="n">
        <f aca="false">IF((GF114*(1+GF$5/Setup!$C$36)+IF($V115=13,N($F115),0))-CJ115-EH115&lt;0.005,0,(GF114*(1+GF$5/Setup!$C$36)+IF($V115=13,N($F115),0))-CJ115-EH115)</f>
        <v>0</v>
      </c>
      <c r="GG115" s="48" t="n">
        <f aca="false">IF((GG114*(1+GG$5/Setup!$C$36)+IF($V115=14,N($F115),0))-CK115-EI115&lt;0.005,0,(GG114*(1+GG$5/Setup!$C$36)+IF($V115=14,N($F115),0))-CK115-EI115)</f>
        <v>0</v>
      </c>
      <c r="GH115" s="48" t="n">
        <f aca="false">IF((GH114*(1+GH$5/Setup!$C$36)+IF($V115=15,N($F115),0))-CL115-EJ115&lt;0.005,0,(GH114*(1+GH$5/Setup!$C$36)+IF($V115=15,N($F115),0))-CL115-EJ115)</f>
        <v>0</v>
      </c>
      <c r="GI115" s="48" t="n">
        <f aca="false">IF((GI114*(1+GI$5/Setup!$C$36)+IF($V115=16,N($F115),0))-CM115-EK115&lt;0.005,0,(GI114*(1+GI$5/Setup!$C$36)+IF($V115=16,N($F115),0))-CM115-EK115)</f>
        <v>0</v>
      </c>
      <c r="GJ115" s="48" t="n">
        <f aca="false">IF((GJ114*(1+GJ$5/Setup!$C$36)+IF($V115=17,N($F115),0))-CN115-EL115&lt;0.005,0,(GJ114*(1+GJ$5/Setup!$C$36)+IF($V115=17,N($F115),0))-CN115-EL115)</f>
        <v>0</v>
      </c>
      <c r="GK115" s="48" t="n">
        <f aca="false">IF((GK114*(1+GK$5/Setup!$C$36)+IF($V115=18,N($F115),0))-CO115-EM115&lt;0.005,0,(GK114*(1+GK$5/Setup!$C$36)+IF($V115=18,N($F115),0))-CO115-EM115)</f>
        <v>0</v>
      </c>
      <c r="GL115" s="48" t="n">
        <f aca="false">IF((GL114*(1+GL$5/Setup!$C$36)+IF($V115=19,N($F115),0))-CP115-EN115&lt;0.005,0,(GL114*(1+GL$5/Setup!$C$36)+IF($V115=19,N($F115),0))-CP115-EN115)</f>
        <v>0</v>
      </c>
      <c r="GM115" s="48" t="n">
        <f aca="false">IF((GM114*(1+GM$5/Setup!$C$36)+IF($V115=20,N($F115),0))-CQ115-EO115&lt;0.005,0,(GM114*(1+GM$5/Setup!$C$36)+IF($V115=20,N($F115),0))-CQ115-EO115)</f>
        <v>0</v>
      </c>
      <c r="GN115" s="48" t="n">
        <f aca="false">IF((GN114*(1+GN$5/Setup!$C$36)+IF($V115=21,N($F115),0))-CR115-EP115&lt;0.005,0,(GN114*(1+GN$5/Setup!$C$36)+IF($V115=21,N($F115),0))-CR115-EP115)</f>
        <v>0</v>
      </c>
      <c r="GO115" s="48" t="n">
        <f aca="false">IF((GO114*(1+GO$5/Setup!$C$36)+IF($V115=22,N($F115),0))-CS115-EQ115&lt;0.005,0,(GO114*(1+GO$5/Setup!$C$36)+IF($V115=22,N($F115),0))-CS115-EQ115)</f>
        <v>0</v>
      </c>
      <c r="GP115" s="48" t="n">
        <f aca="false">IF((GP114*(1+GP$5/Setup!$C$36)+IF($V115=23,N($F115),0))-CT115-ER115&lt;0.005,0,(GP114*(1+GP$5/Setup!$C$36)+IF($V115=23,N($F115),0))-CT115-ER115)</f>
        <v>0</v>
      </c>
      <c r="GQ115" s="48" t="n">
        <f aca="false">IF((GQ114*(1+GQ$5/Setup!$C$36)+IF($V115=24,N($F115),0))-CU115-ES115&lt;0.005,0,(GQ114*(1+GQ$5/Setup!$C$36)+IF($V115=24,N($F115),0))-CU115-ES115)</f>
        <v>0</v>
      </c>
      <c r="GR115" s="48" t="n">
        <f aca="false">IF((GR114*(1+GR$5/Setup!$C$36)+IF($V115=25,N($F115),0))-CV115-ET115&lt;0.005,0,(GR114*(1+GR$5/Setup!$C$36)+IF($V115=25,N($F115),0))-CV115-ET115)</f>
        <v>0</v>
      </c>
      <c r="GS115" s="48" t="n">
        <f aca="false">IF((GS114*(1+GS$5/Setup!$C$36)+IF($V115=26,N($F115),0))-CW115-EU115&lt;0.005,0,(GS114*(1+GS$5/Setup!$C$36)+IF($V115=26,N($F115),0))-CW115-EU115)</f>
        <v>0</v>
      </c>
      <c r="GT115" s="48" t="n">
        <f aca="false">IF((GT114*(1+GT$5/Setup!$C$36)+IF($V115=27,N($F115),0))-CX115-EV115&lt;0.005,0,(GT114*(1+GT$5/Setup!$C$36)+IF($V115=27,N($F115),0))-CX115-EV115)</f>
        <v>0</v>
      </c>
      <c r="GU115" s="48" t="n">
        <f aca="false">IF((GU114*(1+GU$5/Setup!$C$36)+IF($V115=28,N($F115),0))-CY115-EW115&lt;0.005,0,(GU114*(1+GU$5/Setup!$C$36)+IF($V115=28,N($F115),0))-CY115-EW115)</f>
        <v>0</v>
      </c>
      <c r="GV115" s="48" t="n">
        <f aca="false">IF((GV114*(1+GV$5/Setup!$C$36)+IF($V115=29,N($F115),0))-CZ115-EX115&lt;0.005,0,(GV114*(1+GV$5/Setup!$C$36)+IF($V115=29,N($F115),0))-CZ115-EX115)</f>
        <v>0</v>
      </c>
      <c r="GW115" s="48" t="n">
        <f aca="false">IF((GW114*(1+GW$5/Setup!$C$36)+IF($V115=30,N($F115),0))-DA115-EY115&lt;0.005,0,(GW114*(1+GW$5/Setup!$C$36)+IF($V115=30,N($F115),0))-DA115-EY115)</f>
        <v>0</v>
      </c>
      <c r="GX115" s="48" t="n">
        <f aca="false">IF((GX114*(1+GX$5/Setup!$C$36)+IF($V115=31,N($F115),0))-DB115-EZ115&lt;0.005,0,(GX114*(1+GX$5/Setup!$C$36)+IF($V115=31,N($F115),0))-DB115-EZ115)</f>
        <v>0</v>
      </c>
      <c r="GY115" s="48" t="n">
        <f aca="false">IF((GY114*(1+GY$5/Setup!$C$36)+IF($V115=32,N($F115),0))-DC115-FA115&lt;0.005,0,(GY114*(1+GY$5/Setup!$C$36)+IF($V115=32,N($F115),0))-DC115-FA115)</f>
        <v>0</v>
      </c>
      <c r="GZ115" s="48" t="n">
        <f aca="false">IF((GZ114*(1+GZ$5/Setup!$C$36)+IF($V115=33,N($F115),0))-DD115-FB115&lt;0.005,0,(GZ114*(1+GZ$5/Setup!$C$36)+IF($V115=33,N($F115),0))-DD115-FB115)</f>
        <v>0</v>
      </c>
      <c r="HA115" s="48" t="n">
        <f aca="false">IF((HA114*(1+HA$5/Setup!$C$36)+IF($V115=34,N($F115),0))-DE115-FC115&lt;0.005,0,(HA114*(1+HA$5/Setup!$C$36)+IF($V115=34,N($F115),0))-DE115-FC115)</f>
        <v>0</v>
      </c>
      <c r="HB115" s="48" t="n">
        <f aca="false">IF((HB114*(1+HB$5/Setup!$C$36)+IF($V115=35,N($F115),0))-DF115-FD115&lt;0.005,0,(HB114*(1+HB$5/Setup!$C$36)+IF($V115=35,N($F115),0))-DF115-FD115)</f>
        <v>0</v>
      </c>
      <c r="HC115" s="48" t="n">
        <f aca="false">IF((HC114*(1+HC$5/Setup!$C$36)+IF($V115=36,N($F115),0))-DG115-FE115&lt;0.005,0,(HC114*(1+HC$5/Setup!$C$36)+IF($V115=36,N($F115),0))-DG115-FE115)</f>
        <v>0</v>
      </c>
      <c r="HD115" s="48" t="n">
        <f aca="false">IF((HD114*(1+HD$5/Setup!$C$36)+IF($V115=37,N($F115),0))-DH115-FF115&lt;0.005,0,(HD114*(1+HD$5/Setup!$C$36)+IF($V115=37,N($F115),0))-DH115-FF115)</f>
        <v>0</v>
      </c>
      <c r="HE115" s="48" t="n">
        <f aca="false">IF((HE114*(1+HE$5/Setup!$C$36)+IF($V115=38,N($F115),0))-DI115-FG115&lt;0.005,0,(HE114*(1+HE$5/Setup!$C$36)+IF($V115=38,N($F115),0))-DI115-FG115)</f>
        <v>0</v>
      </c>
      <c r="HF115" s="48" t="n">
        <f aca="false">IF((HF114*(1+HF$5/Setup!$C$36)+IF($V115=39,N($F115),0))-DJ115-FH115&lt;0.005,0,(HF114*(1+HF$5/Setup!$C$36)+IF($V115=39,N($F115),0))-DJ115-FH115)</f>
        <v>0</v>
      </c>
      <c r="HG115" s="48" t="n">
        <f aca="false">IF((HG114*(1+HG$5/Setup!$C$36)+IF($V115=40,N($F115),0))-DK115-FI115&lt;0.005,0,(HG114*(1+HG$5/Setup!$C$36)+IF($V115=40,N($F115),0))-DK115-FI115)</f>
        <v>0</v>
      </c>
      <c r="HH115" s="48" t="n">
        <f aca="false">IF((HH114*(1+HH$5/Setup!$C$36)+IF($V115=41,N($F115),0))-DL115-FJ115&lt;0.005,0,(HH114*(1+HH$5/Setup!$C$36)+IF($V115=41,N($F115),0))-DL115-FJ115)</f>
        <v>0</v>
      </c>
      <c r="HI115" s="48" t="n">
        <f aca="false">IF((HI114*(1+HI$5/Setup!$C$36)+IF($V115=42,N($F115),0))-DM115-FK115&lt;0.005,0,(HI114*(1+HI$5/Setup!$C$36)+IF($V115=42,N($F115),0))-DM115-FK115)</f>
        <v>0</v>
      </c>
      <c r="HJ115" s="48" t="n">
        <f aca="false">IF((HJ114*(1+HJ$5/Setup!$C$36)+IF($V115=43,N($F115),0))-DN115-FL115&lt;0.005,0,(HJ114*(1+HJ$5/Setup!$C$36)+IF($V115=43,N($F115),0))-DN115-FL115)</f>
        <v>0</v>
      </c>
      <c r="HK115" s="48" t="n">
        <f aca="false">IF((HK114*(1+HK$5/Setup!$C$36)+IF($V115=44,N($F115),0))-DO115-FM115&lt;0.005,0,(HK114*(1+HK$5/Setup!$C$36)+IF($V115=44,N($F115),0))-DO115-FM115)</f>
        <v>0</v>
      </c>
      <c r="HL115" s="48" t="n">
        <f aca="false">IF((HL114*(1+HL$5/Setup!$C$36)+IF($V115=45,N($F115),0))-DP115-FN115&lt;0.005,0,(HL114*(1+HL$5/Setup!$C$36)+IF($V115=45,N($F115),0))-DP115-FN115)</f>
        <v>0</v>
      </c>
      <c r="HM115" s="48" t="n">
        <f aca="false">IF((HM114*(1+HM$5/Setup!$C$36)+IF($V115=46,N($F115),0))-DQ115-FO115&lt;0.005,0,(HM114*(1+HM$5/Setup!$C$36)+IF($V115=46,N($F115),0))-DQ115-FO115)</f>
        <v>0</v>
      </c>
      <c r="HN115" s="48" t="n">
        <f aca="false">IF((HN114*(1+HN$5/Setup!$C$36)+IF($V115=47,N($F115),0))-DR115-FP115&lt;0.005,0,(HN114*(1+HN$5/Setup!$C$36)+IF($V115=47,N($F115),0))-DR115-FP115)</f>
        <v>0</v>
      </c>
      <c r="HO115" s="48" t="n">
        <f aca="false">IF((HO114*(1+HO$5/Setup!$C$36)+IF($V115=48,N($F115),0))-DS115-FQ115&lt;0.005,0,(HO114*(1+HO$5/Setup!$C$36)+IF($V115=48,N($F115),0))-DS115-FQ115)</f>
        <v>0</v>
      </c>
      <c r="HP115" s="48" t="n">
        <f aca="false">IF((HP114*(1+HP$5/Setup!$C$36)+IF($V115=49,N($F115),0))-DT115-FR115&lt;0.005,0,(HP114*(1+HP$5/Setup!$C$36)+IF($V115=49,N($F115),0))-DT115-FR115)</f>
        <v>0</v>
      </c>
      <c r="HQ115" s="48" t="n">
        <f aca="false">IF((HQ114*(1+HQ$5/Setup!$C$36)+IF($V115=50,N($F115),0))-DU115-FS115&lt;0.005,0,(HQ114*(1+HQ$5/Setup!$C$36)+IF($V115=50,N($F115),0))-DU115-FS115)</f>
        <v>0</v>
      </c>
    </row>
    <row r="116" customFormat="false" ht="15" hidden="false" customHeight="false" outlineLevel="0" collapsed="false">
      <c r="A116" s="44" t="n">
        <v>108</v>
      </c>
      <c r="B116" s="45" t="n">
        <f aca="false">IF(Setup!$C$7="Every month",EDATE(Setup!$C$8,($A116-1)),IF(Setup!$C$7="Twice a month",DATE(YEAR(Setup!$C$8),MONTH(Setup!$C$8)+INT((($A116-1)+Setup!$C$41)/2),MIN(IF(MOD(($A116-1)+Setup!$C$41,2)=0,Setup!$C$39,Setup!$C$40),DAY(EOMONTH(DATE(YEAR(Setup!$C$8),MONTH(Setup!$C$8)+INT((($A116-1)+Setup!$C$41)/2),1),0)))),Setup!$C$8+($A116-1)*IF(Setup!$C$7="Every week",7,14)))</f>
        <v>47823</v>
      </c>
      <c r="C116" s="45" t="n">
        <f aca="false">IF(Setup!$C$7="Every month",EDATE(Setup!$C$8,$A116),IF(Setup!$C$7="Twice a month",DATE(YEAR(Setup!$C$8),MONTH(Setup!$C$8)+INT(($A116+Setup!$C$41)/2),MIN(IF(MOD($A116+Setup!$C$41,2)=0,Setup!$C$39,Setup!$C$40),DAY(EOMONTH(DATE(YEAR(Setup!$C$8),MONTH(Setup!$C$8)+INT(($A116+Setup!$C$41)/2),1),0)))),Setup!$C$8+$A116*IF(Setup!$C$7="Every week",7,14)))</f>
        <v>47837</v>
      </c>
      <c r="D116" s="46"/>
      <c r="E116" s="47"/>
      <c r="F116" s="47"/>
      <c r="G116" s="47"/>
      <c r="H116" s="47"/>
      <c r="I116" s="48" t="n">
        <f aca="false">N(Setup!$C$11)+N(E116)</f>
        <v>100</v>
      </c>
      <c r="J116" s="48" t="n">
        <f aca="false">MIN(Setup!$C$37,MAX(I116,0))</f>
        <v>9.23076923076923</v>
      </c>
      <c r="K116" s="48" t="n">
        <f aca="false">MIN(MAX(N(Setup!$C$14)-L115,0),MAX(I116-J116,0))</f>
        <v>0</v>
      </c>
      <c r="L116" s="48" t="n">
        <f aca="false">L115+K116-N(G116)</f>
        <v>500</v>
      </c>
      <c r="M116" s="48" t="n">
        <f aca="false">M115+J116-N(H116)</f>
        <v>996.92307692308</v>
      </c>
      <c r="N116" s="48" t="n">
        <f aca="false">SUM(BX116:DU116)</f>
        <v>0</v>
      </c>
      <c r="O116" s="48" t="n">
        <f aca="false">SUM(Z116:BW116)-N116</f>
        <v>25</v>
      </c>
      <c r="P116" s="48" t="n">
        <f aca="false">MAX(I116-J116-K116,0)+O116</f>
        <v>115.769230769231</v>
      </c>
      <c r="Q116" s="48" t="n">
        <f aca="false">SUM(DV116:FS116)</f>
        <v>0</v>
      </c>
      <c r="R116" s="49" t="n">
        <f aca="false">N116+J116+K116+Q116</f>
        <v>9.23076923076923</v>
      </c>
      <c r="S116" s="48" t="n">
        <f aca="false">T116-T115-N(F116)+N116+Q116</f>
        <v>0</v>
      </c>
      <c r="T116" s="49" t="n">
        <f aca="false">SUM(FT116:HQ116)</f>
        <v>0</v>
      </c>
      <c r="U116" s="44" t="str">
        <f aca="false">IF(T115&lt;0.005,"",INDEX(Helpers!$C$2:$C$51,IF(_xlfn.MINIFS($DV$6:$FS$6,DV116:FS116,"&gt;0.005")=0,V116,_xlfn.MINIFS($DV$6:$FS$6,DV116:FS116,"&gt;0.005"))))</f>
        <v/>
      </c>
      <c r="V116" s="44" t="n">
        <f aca="false">IF(_xlfn.MINIFS($FT$6:$HQ$6,FT115:HQ115,"&gt;0.005")=0,1,_xlfn.MINIFS($FT$6:$HQ$6,FT115:HQ115,"&gt;0.005"))</f>
        <v>1</v>
      </c>
      <c r="W116" s="44" t="n">
        <f aca="false">IF(AND(D116&lt;&gt;"Paid",T115&gt;0.005),1,0)</f>
        <v>0</v>
      </c>
      <c r="X116" s="48" t="n">
        <f aca="false">SUMPRODUCT(((Helpers!$G$2:$G$51*(1+(Helpers!$D$2:$D$51+0.000000001)/12)^(($B116-Setup!$C$8)/(365.25/12))-Helpers!$E$2:$E$51*((1+(Helpers!$D$2:$D$51+0.000000001)/12)^(($B116-Setup!$C$8)/(365.25/12))-1)/((Helpers!$D$2:$D$51+0.000000001)/12))&gt;0)*(Helpers!$G$2:$G$51*(1+(Helpers!$D$2:$D$51+0.000000001)/12)^(($B116-Setup!$C$8)/(365.25/12))-Helpers!$E$2:$E$51*((1+(Helpers!$D$2:$D$51+0.000000001)/12)^(($B116-Setup!$C$8)/(365.25/12))-1)/((Helpers!$D$2:$D$51+0.000000001)/12)))</f>
        <v>0</v>
      </c>
      <c r="Y116" s="48"/>
      <c r="Z116" s="48" t="n">
        <f aca="false">IF(OR(N(Z$5)=0,Z$6=""),0,Z$5*((DATE(YEAR($B116),MONTH($B116),MIN(Z$6,DAY(EOMONTH($B116,0))))&gt;=$B116)*(DATE(YEAR($B116),MONTH($B116),MIN(Z$6,DAY(EOMONTH($B116,0))))&lt;$C116)+(DATE(YEAR($B116),MONTH($B116)+1,MIN(Z$6,DAY(EOMONTH($B116,1))))&gt;=$B116)*(DATE(YEAR($B116),MONTH($B116)+1,MIN(Z$6,DAY(EOMONTH($B116,1))))&lt;$C116)))</f>
        <v>25</v>
      </c>
      <c r="AA116" s="48" t="n">
        <f aca="false">IF(OR(N(AA$5)=0,AA$6=""),0,AA$5*((DATE(YEAR($B116),MONTH($B116),MIN(AA$6,DAY(EOMONTH($B116,0))))&gt;=$B116)*(DATE(YEAR($B116),MONTH($B116),MIN(AA$6,DAY(EOMONTH($B116,0))))&lt;$C116)+(DATE(YEAR($B116),MONTH($B116)+1,MIN(AA$6,DAY(EOMONTH($B116,1))))&gt;=$B116)*(DATE(YEAR($B116),MONTH($B116)+1,MIN(AA$6,DAY(EOMONTH($B116,1))))&lt;$C116)))</f>
        <v>0</v>
      </c>
      <c r="AB116" s="48" t="n">
        <f aca="false">IF(OR(N(AB$5)=0,AB$6=""),0,AB$5*((DATE(YEAR($B116),MONTH($B116),MIN(AB$6,DAY(EOMONTH($B116,0))))&gt;=$B116)*(DATE(YEAR($B116),MONTH($B116),MIN(AB$6,DAY(EOMONTH($B116,0))))&lt;$C116)+(DATE(YEAR($B116),MONTH($B116)+1,MIN(AB$6,DAY(EOMONTH($B116,1))))&gt;=$B116)*(DATE(YEAR($B116),MONTH($B116)+1,MIN(AB$6,DAY(EOMONTH($B116,1))))&lt;$C116)))</f>
        <v>0</v>
      </c>
      <c r="AC116" s="48" t="n">
        <f aca="false">IF(OR(N(AC$5)=0,AC$6=""),0,AC$5*((DATE(YEAR($B116),MONTH($B116),MIN(AC$6,DAY(EOMONTH($B116,0))))&gt;=$B116)*(DATE(YEAR($B116),MONTH($B116),MIN(AC$6,DAY(EOMONTH($B116,0))))&lt;$C116)+(DATE(YEAR($B116),MONTH($B116)+1,MIN(AC$6,DAY(EOMONTH($B116,1))))&gt;=$B116)*(DATE(YEAR($B116),MONTH($B116)+1,MIN(AC$6,DAY(EOMONTH($B116,1))))&lt;$C116)))</f>
        <v>0</v>
      </c>
      <c r="AD116" s="48" t="n">
        <f aca="false">IF(OR(N(AD$5)=0,AD$6=""),0,AD$5*((DATE(YEAR($B116),MONTH($B116),MIN(AD$6,DAY(EOMONTH($B116,0))))&gt;=$B116)*(DATE(YEAR($B116),MONTH($B116),MIN(AD$6,DAY(EOMONTH($B116,0))))&lt;$C116)+(DATE(YEAR($B116),MONTH($B116)+1,MIN(AD$6,DAY(EOMONTH($B116,1))))&gt;=$B116)*(DATE(YEAR($B116),MONTH($B116)+1,MIN(AD$6,DAY(EOMONTH($B116,1))))&lt;$C116)))</f>
        <v>0</v>
      </c>
      <c r="AE116" s="48" t="n">
        <f aca="false">IF(OR(N(AE$5)=0,AE$6=""),0,AE$5*((DATE(YEAR($B116),MONTH($B116),MIN(AE$6,DAY(EOMONTH($B116,0))))&gt;=$B116)*(DATE(YEAR($B116),MONTH($B116),MIN(AE$6,DAY(EOMONTH($B116,0))))&lt;$C116)+(DATE(YEAR($B116),MONTH($B116)+1,MIN(AE$6,DAY(EOMONTH($B116,1))))&gt;=$B116)*(DATE(YEAR($B116),MONTH($B116)+1,MIN(AE$6,DAY(EOMONTH($B116,1))))&lt;$C116)))</f>
        <v>0</v>
      </c>
      <c r="AF116" s="48" t="n">
        <f aca="false">IF(OR(N(AF$5)=0,AF$6=""),0,AF$5*((DATE(YEAR($B116),MONTH($B116),MIN(AF$6,DAY(EOMONTH($B116,0))))&gt;=$B116)*(DATE(YEAR($B116),MONTH($B116),MIN(AF$6,DAY(EOMONTH($B116,0))))&lt;$C116)+(DATE(YEAR($B116),MONTH($B116)+1,MIN(AF$6,DAY(EOMONTH($B116,1))))&gt;=$B116)*(DATE(YEAR($B116),MONTH($B116)+1,MIN(AF$6,DAY(EOMONTH($B116,1))))&lt;$C116)))</f>
        <v>0</v>
      </c>
      <c r="AG116" s="48" t="n">
        <f aca="false">IF(OR(N(AG$5)=0,AG$6=""),0,AG$5*((DATE(YEAR($B116),MONTH($B116),MIN(AG$6,DAY(EOMONTH($B116,0))))&gt;=$B116)*(DATE(YEAR($B116),MONTH($B116),MIN(AG$6,DAY(EOMONTH($B116,0))))&lt;$C116)+(DATE(YEAR($B116),MONTH($B116)+1,MIN(AG$6,DAY(EOMONTH($B116,1))))&gt;=$B116)*(DATE(YEAR($B116),MONTH($B116)+1,MIN(AG$6,DAY(EOMONTH($B116,1))))&lt;$C116)))</f>
        <v>0</v>
      </c>
      <c r="AH116" s="48" t="n">
        <f aca="false">IF(OR(N(AH$5)=0,AH$6=""),0,AH$5*((DATE(YEAR($B116),MONTH($B116),MIN(AH$6,DAY(EOMONTH($B116,0))))&gt;=$B116)*(DATE(YEAR($B116),MONTH($B116),MIN(AH$6,DAY(EOMONTH($B116,0))))&lt;$C116)+(DATE(YEAR($B116),MONTH($B116)+1,MIN(AH$6,DAY(EOMONTH($B116,1))))&gt;=$B116)*(DATE(YEAR($B116),MONTH($B116)+1,MIN(AH$6,DAY(EOMONTH($B116,1))))&lt;$C116)))</f>
        <v>0</v>
      </c>
      <c r="AI116" s="48" t="n">
        <f aca="false">IF(OR(N(AI$5)=0,AI$6=""),0,AI$5*((DATE(YEAR($B116),MONTH($B116),MIN(AI$6,DAY(EOMONTH($B116,0))))&gt;=$B116)*(DATE(YEAR($B116),MONTH($B116),MIN(AI$6,DAY(EOMONTH($B116,0))))&lt;$C116)+(DATE(YEAR($B116),MONTH($B116)+1,MIN(AI$6,DAY(EOMONTH($B116,1))))&gt;=$B116)*(DATE(YEAR($B116),MONTH($B116)+1,MIN(AI$6,DAY(EOMONTH($B116,1))))&lt;$C116)))</f>
        <v>0</v>
      </c>
      <c r="AJ116" s="48" t="n">
        <f aca="false">IF(OR(N(AJ$5)=0,AJ$6=""),0,AJ$5*((DATE(YEAR($B116),MONTH($B116),MIN(AJ$6,DAY(EOMONTH($B116,0))))&gt;=$B116)*(DATE(YEAR($B116),MONTH($B116),MIN(AJ$6,DAY(EOMONTH($B116,0))))&lt;$C116)+(DATE(YEAR($B116),MONTH($B116)+1,MIN(AJ$6,DAY(EOMONTH($B116,1))))&gt;=$B116)*(DATE(YEAR($B116),MONTH($B116)+1,MIN(AJ$6,DAY(EOMONTH($B116,1))))&lt;$C116)))</f>
        <v>0</v>
      </c>
      <c r="AK116" s="48" t="n">
        <f aca="false">IF(OR(N(AK$5)=0,AK$6=""),0,AK$5*((DATE(YEAR($B116),MONTH($B116),MIN(AK$6,DAY(EOMONTH($B116,0))))&gt;=$B116)*(DATE(YEAR($B116),MONTH($B116),MIN(AK$6,DAY(EOMONTH($B116,0))))&lt;$C116)+(DATE(YEAR($B116),MONTH($B116)+1,MIN(AK$6,DAY(EOMONTH($B116,1))))&gt;=$B116)*(DATE(YEAR($B116),MONTH($B116)+1,MIN(AK$6,DAY(EOMONTH($B116,1))))&lt;$C116)))</f>
        <v>0</v>
      </c>
      <c r="AL116" s="48" t="n">
        <f aca="false">IF(OR(N(AL$5)=0,AL$6=""),0,AL$5*((DATE(YEAR($B116),MONTH($B116),MIN(AL$6,DAY(EOMONTH($B116,0))))&gt;=$B116)*(DATE(YEAR($B116),MONTH($B116),MIN(AL$6,DAY(EOMONTH($B116,0))))&lt;$C116)+(DATE(YEAR($B116),MONTH($B116)+1,MIN(AL$6,DAY(EOMONTH($B116,1))))&gt;=$B116)*(DATE(YEAR($B116),MONTH($B116)+1,MIN(AL$6,DAY(EOMONTH($B116,1))))&lt;$C116)))</f>
        <v>0</v>
      </c>
      <c r="AM116" s="48" t="n">
        <f aca="false">IF(OR(N(AM$5)=0,AM$6=""),0,AM$5*((DATE(YEAR($B116),MONTH($B116),MIN(AM$6,DAY(EOMONTH($B116,0))))&gt;=$B116)*(DATE(YEAR($B116),MONTH($B116),MIN(AM$6,DAY(EOMONTH($B116,0))))&lt;$C116)+(DATE(YEAR($B116),MONTH($B116)+1,MIN(AM$6,DAY(EOMONTH($B116,1))))&gt;=$B116)*(DATE(YEAR($B116),MONTH($B116)+1,MIN(AM$6,DAY(EOMONTH($B116,1))))&lt;$C116)))</f>
        <v>0</v>
      </c>
      <c r="AN116" s="48" t="n">
        <f aca="false">IF(OR(N(AN$5)=0,AN$6=""),0,AN$5*((DATE(YEAR($B116),MONTH($B116),MIN(AN$6,DAY(EOMONTH($B116,0))))&gt;=$B116)*(DATE(YEAR($B116),MONTH($B116),MIN(AN$6,DAY(EOMONTH($B116,0))))&lt;$C116)+(DATE(YEAR($B116),MONTH($B116)+1,MIN(AN$6,DAY(EOMONTH($B116,1))))&gt;=$B116)*(DATE(YEAR($B116),MONTH($B116)+1,MIN(AN$6,DAY(EOMONTH($B116,1))))&lt;$C116)))</f>
        <v>0</v>
      </c>
      <c r="AO116" s="48" t="n">
        <f aca="false">IF(OR(N(AO$5)=0,AO$6=""),0,AO$5*((DATE(YEAR($B116),MONTH($B116),MIN(AO$6,DAY(EOMONTH($B116,0))))&gt;=$B116)*(DATE(YEAR($B116),MONTH($B116),MIN(AO$6,DAY(EOMONTH($B116,0))))&lt;$C116)+(DATE(YEAR($B116),MONTH($B116)+1,MIN(AO$6,DAY(EOMONTH($B116,1))))&gt;=$B116)*(DATE(YEAR($B116),MONTH($B116)+1,MIN(AO$6,DAY(EOMONTH($B116,1))))&lt;$C116)))</f>
        <v>0</v>
      </c>
      <c r="AP116" s="48" t="n">
        <f aca="false">IF(OR(N(AP$5)=0,AP$6=""),0,AP$5*((DATE(YEAR($B116),MONTH($B116),MIN(AP$6,DAY(EOMONTH($B116,0))))&gt;=$B116)*(DATE(YEAR($B116),MONTH($B116),MIN(AP$6,DAY(EOMONTH($B116,0))))&lt;$C116)+(DATE(YEAR($B116),MONTH($B116)+1,MIN(AP$6,DAY(EOMONTH($B116,1))))&gt;=$B116)*(DATE(YEAR($B116),MONTH($B116)+1,MIN(AP$6,DAY(EOMONTH($B116,1))))&lt;$C116)))</f>
        <v>0</v>
      </c>
      <c r="AQ116" s="48" t="n">
        <f aca="false">IF(OR(N(AQ$5)=0,AQ$6=""),0,AQ$5*((DATE(YEAR($B116),MONTH($B116),MIN(AQ$6,DAY(EOMONTH($B116,0))))&gt;=$B116)*(DATE(YEAR($B116),MONTH($B116),MIN(AQ$6,DAY(EOMONTH($B116,0))))&lt;$C116)+(DATE(YEAR($B116),MONTH($B116)+1,MIN(AQ$6,DAY(EOMONTH($B116,1))))&gt;=$B116)*(DATE(YEAR($B116),MONTH($B116)+1,MIN(AQ$6,DAY(EOMONTH($B116,1))))&lt;$C116)))</f>
        <v>0</v>
      </c>
      <c r="AR116" s="48" t="n">
        <f aca="false">IF(OR(N(AR$5)=0,AR$6=""),0,AR$5*((DATE(YEAR($B116),MONTH($B116),MIN(AR$6,DAY(EOMONTH($B116,0))))&gt;=$B116)*(DATE(YEAR($B116),MONTH($B116),MIN(AR$6,DAY(EOMONTH($B116,0))))&lt;$C116)+(DATE(YEAR($B116),MONTH($B116)+1,MIN(AR$6,DAY(EOMONTH($B116,1))))&gt;=$B116)*(DATE(YEAR($B116),MONTH($B116)+1,MIN(AR$6,DAY(EOMONTH($B116,1))))&lt;$C116)))</f>
        <v>0</v>
      </c>
      <c r="AS116" s="48" t="n">
        <f aca="false">IF(OR(N(AS$5)=0,AS$6=""),0,AS$5*((DATE(YEAR($B116),MONTH($B116),MIN(AS$6,DAY(EOMONTH($B116,0))))&gt;=$B116)*(DATE(YEAR($B116),MONTH($B116),MIN(AS$6,DAY(EOMONTH($B116,0))))&lt;$C116)+(DATE(YEAR($B116),MONTH($B116)+1,MIN(AS$6,DAY(EOMONTH($B116,1))))&gt;=$B116)*(DATE(YEAR($B116),MONTH($B116)+1,MIN(AS$6,DAY(EOMONTH($B116,1))))&lt;$C116)))</f>
        <v>0</v>
      </c>
      <c r="AT116" s="48" t="n">
        <f aca="false">IF(OR(N(AT$5)=0,AT$6=""),0,AT$5*((DATE(YEAR($B116),MONTH($B116),MIN(AT$6,DAY(EOMONTH($B116,0))))&gt;=$B116)*(DATE(YEAR($B116),MONTH($B116),MIN(AT$6,DAY(EOMONTH($B116,0))))&lt;$C116)+(DATE(YEAR($B116),MONTH($B116)+1,MIN(AT$6,DAY(EOMONTH($B116,1))))&gt;=$B116)*(DATE(YEAR($B116),MONTH($B116)+1,MIN(AT$6,DAY(EOMONTH($B116,1))))&lt;$C116)))</f>
        <v>0</v>
      </c>
      <c r="AU116" s="48" t="n">
        <f aca="false">IF(OR(N(AU$5)=0,AU$6=""),0,AU$5*((DATE(YEAR($B116),MONTH($B116),MIN(AU$6,DAY(EOMONTH($B116,0))))&gt;=$B116)*(DATE(YEAR($B116),MONTH($B116),MIN(AU$6,DAY(EOMONTH($B116,0))))&lt;$C116)+(DATE(YEAR($B116),MONTH($B116)+1,MIN(AU$6,DAY(EOMONTH($B116,1))))&gt;=$B116)*(DATE(YEAR($B116),MONTH($B116)+1,MIN(AU$6,DAY(EOMONTH($B116,1))))&lt;$C116)))</f>
        <v>0</v>
      </c>
      <c r="AV116" s="48" t="n">
        <f aca="false">IF(OR(N(AV$5)=0,AV$6=""),0,AV$5*((DATE(YEAR($B116),MONTH($B116),MIN(AV$6,DAY(EOMONTH($B116,0))))&gt;=$B116)*(DATE(YEAR($B116),MONTH($B116),MIN(AV$6,DAY(EOMONTH($B116,0))))&lt;$C116)+(DATE(YEAR($B116),MONTH($B116)+1,MIN(AV$6,DAY(EOMONTH($B116,1))))&gt;=$B116)*(DATE(YEAR($B116),MONTH($B116)+1,MIN(AV$6,DAY(EOMONTH($B116,1))))&lt;$C116)))</f>
        <v>0</v>
      </c>
      <c r="AW116" s="48" t="n">
        <f aca="false">IF(OR(N(AW$5)=0,AW$6=""),0,AW$5*((DATE(YEAR($B116),MONTH($B116),MIN(AW$6,DAY(EOMONTH($B116,0))))&gt;=$B116)*(DATE(YEAR($B116),MONTH($B116),MIN(AW$6,DAY(EOMONTH($B116,0))))&lt;$C116)+(DATE(YEAR($B116),MONTH($B116)+1,MIN(AW$6,DAY(EOMONTH($B116,1))))&gt;=$B116)*(DATE(YEAR($B116),MONTH($B116)+1,MIN(AW$6,DAY(EOMONTH($B116,1))))&lt;$C116)))</f>
        <v>0</v>
      </c>
      <c r="AX116" s="48" t="n">
        <f aca="false">IF(OR(N(AX$5)=0,AX$6=""),0,AX$5*((DATE(YEAR($B116),MONTH($B116),MIN(AX$6,DAY(EOMONTH($B116,0))))&gt;=$B116)*(DATE(YEAR($B116),MONTH($B116),MIN(AX$6,DAY(EOMONTH($B116,0))))&lt;$C116)+(DATE(YEAR($B116),MONTH($B116)+1,MIN(AX$6,DAY(EOMONTH($B116,1))))&gt;=$B116)*(DATE(YEAR($B116),MONTH($B116)+1,MIN(AX$6,DAY(EOMONTH($B116,1))))&lt;$C116)))</f>
        <v>0</v>
      </c>
      <c r="AY116" s="48" t="n">
        <f aca="false">IF(OR(N(AY$5)=0,AY$6=""),0,AY$5*((DATE(YEAR($B116),MONTH($B116),MIN(AY$6,DAY(EOMONTH($B116,0))))&gt;=$B116)*(DATE(YEAR($B116),MONTH($B116),MIN(AY$6,DAY(EOMONTH($B116,0))))&lt;$C116)+(DATE(YEAR($B116),MONTH($B116)+1,MIN(AY$6,DAY(EOMONTH($B116,1))))&gt;=$B116)*(DATE(YEAR($B116),MONTH($B116)+1,MIN(AY$6,DAY(EOMONTH($B116,1))))&lt;$C116)))</f>
        <v>0</v>
      </c>
      <c r="AZ116" s="48" t="n">
        <f aca="false">IF(OR(N(AZ$5)=0,AZ$6=""),0,AZ$5*((DATE(YEAR($B116),MONTH($B116),MIN(AZ$6,DAY(EOMONTH($B116,0))))&gt;=$B116)*(DATE(YEAR($B116),MONTH($B116),MIN(AZ$6,DAY(EOMONTH($B116,0))))&lt;$C116)+(DATE(YEAR($B116),MONTH($B116)+1,MIN(AZ$6,DAY(EOMONTH($B116,1))))&gt;=$B116)*(DATE(YEAR($B116),MONTH($B116)+1,MIN(AZ$6,DAY(EOMONTH($B116,1))))&lt;$C116)))</f>
        <v>0</v>
      </c>
      <c r="BA116" s="48" t="n">
        <f aca="false">IF(OR(N(BA$5)=0,BA$6=""),0,BA$5*((DATE(YEAR($B116),MONTH($B116),MIN(BA$6,DAY(EOMONTH($B116,0))))&gt;=$B116)*(DATE(YEAR($B116),MONTH($B116),MIN(BA$6,DAY(EOMONTH($B116,0))))&lt;$C116)+(DATE(YEAR($B116),MONTH($B116)+1,MIN(BA$6,DAY(EOMONTH($B116,1))))&gt;=$B116)*(DATE(YEAR($B116),MONTH($B116)+1,MIN(BA$6,DAY(EOMONTH($B116,1))))&lt;$C116)))</f>
        <v>0</v>
      </c>
      <c r="BB116" s="48" t="n">
        <f aca="false">IF(OR(N(BB$5)=0,BB$6=""),0,BB$5*((DATE(YEAR($B116),MONTH($B116),MIN(BB$6,DAY(EOMONTH($B116,0))))&gt;=$B116)*(DATE(YEAR($B116),MONTH($B116),MIN(BB$6,DAY(EOMONTH($B116,0))))&lt;$C116)+(DATE(YEAR($B116),MONTH($B116)+1,MIN(BB$6,DAY(EOMONTH($B116,1))))&gt;=$B116)*(DATE(YEAR($B116),MONTH($B116)+1,MIN(BB$6,DAY(EOMONTH($B116,1))))&lt;$C116)))</f>
        <v>0</v>
      </c>
      <c r="BC116" s="48" t="n">
        <f aca="false">IF(OR(N(BC$5)=0,BC$6=""),0,BC$5*((DATE(YEAR($B116),MONTH($B116),MIN(BC$6,DAY(EOMONTH($B116,0))))&gt;=$B116)*(DATE(YEAR($B116),MONTH($B116),MIN(BC$6,DAY(EOMONTH($B116,0))))&lt;$C116)+(DATE(YEAR($B116),MONTH($B116)+1,MIN(BC$6,DAY(EOMONTH($B116,1))))&gt;=$B116)*(DATE(YEAR($B116),MONTH($B116)+1,MIN(BC$6,DAY(EOMONTH($B116,1))))&lt;$C116)))</f>
        <v>0</v>
      </c>
      <c r="BD116" s="48" t="n">
        <f aca="false">IF(OR(N(BD$5)=0,BD$6=""),0,BD$5*((DATE(YEAR($B116),MONTH($B116),MIN(BD$6,DAY(EOMONTH($B116,0))))&gt;=$B116)*(DATE(YEAR($B116),MONTH($B116),MIN(BD$6,DAY(EOMONTH($B116,0))))&lt;$C116)+(DATE(YEAR($B116),MONTH($B116)+1,MIN(BD$6,DAY(EOMONTH($B116,1))))&gt;=$B116)*(DATE(YEAR($B116),MONTH($B116)+1,MIN(BD$6,DAY(EOMONTH($B116,1))))&lt;$C116)))</f>
        <v>0</v>
      </c>
      <c r="BE116" s="48" t="n">
        <f aca="false">IF(OR(N(BE$5)=0,BE$6=""),0,BE$5*((DATE(YEAR($B116),MONTH($B116),MIN(BE$6,DAY(EOMONTH($B116,0))))&gt;=$B116)*(DATE(YEAR($B116),MONTH($B116),MIN(BE$6,DAY(EOMONTH($B116,0))))&lt;$C116)+(DATE(YEAR($B116),MONTH($B116)+1,MIN(BE$6,DAY(EOMONTH($B116,1))))&gt;=$B116)*(DATE(YEAR($B116),MONTH($B116)+1,MIN(BE$6,DAY(EOMONTH($B116,1))))&lt;$C116)))</f>
        <v>0</v>
      </c>
      <c r="BF116" s="48" t="n">
        <f aca="false">IF(OR(N(BF$5)=0,BF$6=""),0,BF$5*((DATE(YEAR($B116),MONTH($B116),MIN(BF$6,DAY(EOMONTH($B116,0))))&gt;=$B116)*(DATE(YEAR($B116),MONTH($B116),MIN(BF$6,DAY(EOMONTH($B116,0))))&lt;$C116)+(DATE(YEAR($B116),MONTH($B116)+1,MIN(BF$6,DAY(EOMONTH($B116,1))))&gt;=$B116)*(DATE(YEAR($B116),MONTH($B116)+1,MIN(BF$6,DAY(EOMONTH($B116,1))))&lt;$C116)))</f>
        <v>0</v>
      </c>
      <c r="BG116" s="48" t="n">
        <f aca="false">IF(OR(N(BG$5)=0,BG$6=""),0,BG$5*((DATE(YEAR($B116),MONTH($B116),MIN(BG$6,DAY(EOMONTH($B116,0))))&gt;=$B116)*(DATE(YEAR($B116),MONTH($B116),MIN(BG$6,DAY(EOMONTH($B116,0))))&lt;$C116)+(DATE(YEAR($B116),MONTH($B116)+1,MIN(BG$6,DAY(EOMONTH($B116,1))))&gt;=$B116)*(DATE(YEAR($B116),MONTH($B116)+1,MIN(BG$6,DAY(EOMONTH($B116,1))))&lt;$C116)))</f>
        <v>0</v>
      </c>
      <c r="BH116" s="48" t="n">
        <f aca="false">IF(OR(N(BH$5)=0,BH$6=""),0,BH$5*((DATE(YEAR($B116),MONTH($B116),MIN(BH$6,DAY(EOMONTH($B116,0))))&gt;=$B116)*(DATE(YEAR($B116),MONTH($B116),MIN(BH$6,DAY(EOMONTH($B116,0))))&lt;$C116)+(DATE(YEAR($B116),MONTH($B116)+1,MIN(BH$6,DAY(EOMONTH($B116,1))))&gt;=$B116)*(DATE(YEAR($B116),MONTH($B116)+1,MIN(BH$6,DAY(EOMONTH($B116,1))))&lt;$C116)))</f>
        <v>0</v>
      </c>
      <c r="BI116" s="48" t="n">
        <f aca="false">IF(OR(N(BI$5)=0,BI$6=""),0,BI$5*((DATE(YEAR($B116),MONTH($B116),MIN(BI$6,DAY(EOMONTH($B116,0))))&gt;=$B116)*(DATE(YEAR($B116),MONTH($B116),MIN(BI$6,DAY(EOMONTH($B116,0))))&lt;$C116)+(DATE(YEAR($B116),MONTH($B116)+1,MIN(BI$6,DAY(EOMONTH($B116,1))))&gt;=$B116)*(DATE(YEAR($B116),MONTH($B116)+1,MIN(BI$6,DAY(EOMONTH($B116,1))))&lt;$C116)))</f>
        <v>0</v>
      </c>
      <c r="BJ116" s="48" t="n">
        <f aca="false">IF(OR(N(BJ$5)=0,BJ$6=""),0,BJ$5*((DATE(YEAR($B116),MONTH($B116),MIN(BJ$6,DAY(EOMONTH($B116,0))))&gt;=$B116)*(DATE(YEAR($B116),MONTH($B116),MIN(BJ$6,DAY(EOMONTH($B116,0))))&lt;$C116)+(DATE(YEAR($B116),MONTH($B116)+1,MIN(BJ$6,DAY(EOMONTH($B116,1))))&gt;=$B116)*(DATE(YEAR($B116),MONTH($B116)+1,MIN(BJ$6,DAY(EOMONTH($B116,1))))&lt;$C116)))</f>
        <v>0</v>
      </c>
      <c r="BK116" s="48" t="n">
        <f aca="false">IF(OR(N(BK$5)=0,BK$6=""),0,BK$5*((DATE(YEAR($B116),MONTH($B116),MIN(BK$6,DAY(EOMONTH($B116,0))))&gt;=$B116)*(DATE(YEAR($B116),MONTH($B116),MIN(BK$6,DAY(EOMONTH($B116,0))))&lt;$C116)+(DATE(YEAR($B116),MONTH($B116)+1,MIN(BK$6,DAY(EOMONTH($B116,1))))&gt;=$B116)*(DATE(YEAR($B116),MONTH($B116)+1,MIN(BK$6,DAY(EOMONTH($B116,1))))&lt;$C116)))</f>
        <v>0</v>
      </c>
      <c r="BL116" s="48" t="n">
        <f aca="false">IF(OR(N(BL$5)=0,BL$6=""),0,BL$5*((DATE(YEAR($B116),MONTH($B116),MIN(BL$6,DAY(EOMONTH($B116,0))))&gt;=$B116)*(DATE(YEAR($B116),MONTH($B116),MIN(BL$6,DAY(EOMONTH($B116,0))))&lt;$C116)+(DATE(YEAR($B116),MONTH($B116)+1,MIN(BL$6,DAY(EOMONTH($B116,1))))&gt;=$B116)*(DATE(YEAR($B116),MONTH($B116)+1,MIN(BL$6,DAY(EOMONTH($B116,1))))&lt;$C116)))</f>
        <v>0</v>
      </c>
      <c r="BM116" s="48" t="n">
        <f aca="false">IF(OR(N(BM$5)=0,BM$6=""),0,BM$5*((DATE(YEAR($B116),MONTH($B116),MIN(BM$6,DAY(EOMONTH($B116,0))))&gt;=$B116)*(DATE(YEAR($B116),MONTH($B116),MIN(BM$6,DAY(EOMONTH($B116,0))))&lt;$C116)+(DATE(YEAR($B116),MONTH($B116)+1,MIN(BM$6,DAY(EOMONTH($B116,1))))&gt;=$B116)*(DATE(YEAR($B116),MONTH($B116)+1,MIN(BM$6,DAY(EOMONTH($B116,1))))&lt;$C116)))</f>
        <v>0</v>
      </c>
      <c r="BN116" s="48" t="n">
        <f aca="false">IF(OR(N(BN$5)=0,BN$6=""),0,BN$5*((DATE(YEAR($B116),MONTH($B116),MIN(BN$6,DAY(EOMONTH($B116,0))))&gt;=$B116)*(DATE(YEAR($B116),MONTH($B116),MIN(BN$6,DAY(EOMONTH($B116,0))))&lt;$C116)+(DATE(YEAR($B116),MONTH($B116)+1,MIN(BN$6,DAY(EOMONTH($B116,1))))&gt;=$B116)*(DATE(YEAR($B116),MONTH($B116)+1,MIN(BN$6,DAY(EOMONTH($B116,1))))&lt;$C116)))</f>
        <v>0</v>
      </c>
      <c r="BO116" s="48" t="n">
        <f aca="false">IF(OR(N(BO$5)=0,BO$6=""),0,BO$5*((DATE(YEAR($B116),MONTH($B116),MIN(BO$6,DAY(EOMONTH($B116,0))))&gt;=$B116)*(DATE(YEAR($B116),MONTH($B116),MIN(BO$6,DAY(EOMONTH($B116,0))))&lt;$C116)+(DATE(YEAR($B116),MONTH($B116)+1,MIN(BO$6,DAY(EOMONTH($B116,1))))&gt;=$B116)*(DATE(YEAR($B116),MONTH($B116)+1,MIN(BO$6,DAY(EOMONTH($B116,1))))&lt;$C116)))</f>
        <v>0</v>
      </c>
      <c r="BP116" s="48" t="n">
        <f aca="false">IF(OR(N(BP$5)=0,BP$6=""),0,BP$5*((DATE(YEAR($B116),MONTH($B116),MIN(BP$6,DAY(EOMONTH($B116,0))))&gt;=$B116)*(DATE(YEAR($B116),MONTH($B116),MIN(BP$6,DAY(EOMONTH($B116,0))))&lt;$C116)+(DATE(YEAR($B116),MONTH($B116)+1,MIN(BP$6,DAY(EOMONTH($B116,1))))&gt;=$B116)*(DATE(YEAR($B116),MONTH($B116)+1,MIN(BP$6,DAY(EOMONTH($B116,1))))&lt;$C116)))</f>
        <v>0</v>
      </c>
      <c r="BQ116" s="48" t="n">
        <f aca="false">IF(OR(N(BQ$5)=0,BQ$6=""),0,BQ$5*((DATE(YEAR($B116),MONTH($B116),MIN(BQ$6,DAY(EOMONTH($B116,0))))&gt;=$B116)*(DATE(YEAR($B116),MONTH($B116),MIN(BQ$6,DAY(EOMONTH($B116,0))))&lt;$C116)+(DATE(YEAR($B116),MONTH($B116)+1,MIN(BQ$6,DAY(EOMONTH($B116,1))))&gt;=$B116)*(DATE(YEAR($B116),MONTH($B116)+1,MIN(BQ$6,DAY(EOMONTH($B116,1))))&lt;$C116)))</f>
        <v>0</v>
      </c>
      <c r="BR116" s="48" t="n">
        <f aca="false">IF(OR(N(BR$5)=0,BR$6=""),0,BR$5*((DATE(YEAR($B116),MONTH($B116),MIN(BR$6,DAY(EOMONTH($B116,0))))&gt;=$B116)*(DATE(YEAR($B116),MONTH($B116),MIN(BR$6,DAY(EOMONTH($B116,0))))&lt;$C116)+(DATE(YEAR($B116),MONTH($B116)+1,MIN(BR$6,DAY(EOMONTH($B116,1))))&gt;=$B116)*(DATE(YEAR($B116),MONTH($B116)+1,MIN(BR$6,DAY(EOMONTH($B116,1))))&lt;$C116)))</f>
        <v>0</v>
      </c>
      <c r="BS116" s="48" t="n">
        <f aca="false">IF(OR(N(BS$5)=0,BS$6=""),0,BS$5*((DATE(YEAR($B116),MONTH($B116),MIN(BS$6,DAY(EOMONTH($B116,0))))&gt;=$B116)*(DATE(YEAR($B116),MONTH($B116),MIN(BS$6,DAY(EOMONTH($B116,0))))&lt;$C116)+(DATE(YEAR($B116),MONTH($B116)+1,MIN(BS$6,DAY(EOMONTH($B116,1))))&gt;=$B116)*(DATE(YEAR($B116),MONTH($B116)+1,MIN(BS$6,DAY(EOMONTH($B116,1))))&lt;$C116)))</f>
        <v>0</v>
      </c>
      <c r="BT116" s="48" t="n">
        <f aca="false">IF(OR(N(BT$5)=0,BT$6=""),0,BT$5*((DATE(YEAR($B116),MONTH($B116),MIN(BT$6,DAY(EOMONTH($B116,0))))&gt;=$B116)*(DATE(YEAR($B116),MONTH($B116),MIN(BT$6,DAY(EOMONTH($B116,0))))&lt;$C116)+(DATE(YEAR($B116),MONTH($B116)+1,MIN(BT$6,DAY(EOMONTH($B116,1))))&gt;=$B116)*(DATE(YEAR($B116),MONTH($B116)+1,MIN(BT$6,DAY(EOMONTH($B116,1))))&lt;$C116)))</f>
        <v>0</v>
      </c>
      <c r="BU116" s="48" t="n">
        <f aca="false">IF(OR(N(BU$5)=0,BU$6=""),0,BU$5*((DATE(YEAR($B116),MONTH($B116),MIN(BU$6,DAY(EOMONTH($B116,0))))&gt;=$B116)*(DATE(YEAR($B116),MONTH($B116),MIN(BU$6,DAY(EOMONTH($B116,0))))&lt;$C116)+(DATE(YEAR($B116),MONTH($B116)+1,MIN(BU$6,DAY(EOMONTH($B116,1))))&gt;=$B116)*(DATE(YEAR($B116),MONTH($B116)+1,MIN(BU$6,DAY(EOMONTH($B116,1))))&lt;$C116)))</f>
        <v>0</v>
      </c>
      <c r="BV116" s="48" t="n">
        <f aca="false">IF(OR(N(BV$5)=0,BV$6=""),0,BV$5*((DATE(YEAR($B116),MONTH($B116),MIN(BV$6,DAY(EOMONTH($B116,0))))&gt;=$B116)*(DATE(YEAR($B116),MONTH($B116),MIN(BV$6,DAY(EOMONTH($B116,0))))&lt;$C116)+(DATE(YEAR($B116),MONTH($B116)+1,MIN(BV$6,DAY(EOMONTH($B116,1))))&gt;=$B116)*(DATE(YEAR($B116),MONTH($B116)+1,MIN(BV$6,DAY(EOMONTH($B116,1))))&lt;$C116)))</f>
        <v>0</v>
      </c>
      <c r="BW116" s="48" t="n">
        <f aca="false">IF(OR(N(BW$5)=0,BW$6=""),0,BW$5*((DATE(YEAR($B116),MONTH($B116),MIN(BW$6,DAY(EOMONTH($B116,0))))&gt;=$B116)*(DATE(YEAR($B116),MONTH($B116),MIN(BW$6,DAY(EOMONTH($B116,0))))&lt;$C116)+(DATE(YEAR($B116),MONTH($B116)+1,MIN(BW$6,DAY(EOMONTH($B116,1))))&gt;=$B116)*(DATE(YEAR($B116),MONTH($B116)+1,MIN(BW$6,DAY(EOMONTH($B116,1))))&lt;$C116)))</f>
        <v>0</v>
      </c>
      <c r="BX116" s="48" t="n">
        <f aca="false">MIN(Z116,(FT115*(1+FT$5/Setup!$C$36)+IF($V116=1,N($F116),0)))</f>
        <v>0</v>
      </c>
      <c r="BY116" s="48" t="n">
        <f aca="false">MIN(AA116,(FU115*(1+FU$5/Setup!$C$36)+IF($V116=2,N($F116),0)))</f>
        <v>0</v>
      </c>
      <c r="BZ116" s="48" t="n">
        <f aca="false">MIN(AB116,(FV115*(1+FV$5/Setup!$C$36)+IF($V116=3,N($F116),0)))</f>
        <v>0</v>
      </c>
      <c r="CA116" s="48" t="n">
        <f aca="false">MIN(AC116,(FW115*(1+FW$5/Setup!$C$36)+IF($V116=4,N($F116),0)))</f>
        <v>0</v>
      </c>
      <c r="CB116" s="48" t="n">
        <f aca="false">MIN(AD116,(FX115*(1+FX$5/Setup!$C$36)+IF($V116=5,N($F116),0)))</f>
        <v>0</v>
      </c>
      <c r="CC116" s="48" t="n">
        <f aca="false">MIN(AE116,(FY115*(1+FY$5/Setup!$C$36)+IF($V116=6,N($F116),0)))</f>
        <v>0</v>
      </c>
      <c r="CD116" s="48" t="n">
        <f aca="false">MIN(AF116,(FZ115*(1+FZ$5/Setup!$C$36)+IF($V116=7,N($F116),0)))</f>
        <v>0</v>
      </c>
      <c r="CE116" s="48" t="n">
        <f aca="false">MIN(AG116,(GA115*(1+GA$5/Setup!$C$36)+IF($V116=8,N($F116),0)))</f>
        <v>0</v>
      </c>
      <c r="CF116" s="48" t="n">
        <f aca="false">MIN(AH116,(GB115*(1+GB$5/Setup!$C$36)+IF($V116=9,N($F116),0)))</f>
        <v>0</v>
      </c>
      <c r="CG116" s="48" t="n">
        <f aca="false">MIN(AI116,(GC115*(1+GC$5/Setup!$C$36)+IF($V116=10,N($F116),0)))</f>
        <v>0</v>
      </c>
      <c r="CH116" s="48" t="n">
        <f aca="false">MIN(AJ116,(GD115*(1+GD$5/Setup!$C$36)+IF($V116=11,N($F116),0)))</f>
        <v>0</v>
      </c>
      <c r="CI116" s="48" t="n">
        <f aca="false">MIN(AK116,(GE115*(1+GE$5/Setup!$C$36)+IF($V116=12,N($F116),0)))</f>
        <v>0</v>
      </c>
      <c r="CJ116" s="48" t="n">
        <f aca="false">MIN(AL116,(GF115*(1+GF$5/Setup!$C$36)+IF($V116=13,N($F116),0)))</f>
        <v>0</v>
      </c>
      <c r="CK116" s="48" t="n">
        <f aca="false">MIN(AM116,(GG115*(1+GG$5/Setup!$C$36)+IF($V116=14,N($F116),0)))</f>
        <v>0</v>
      </c>
      <c r="CL116" s="48" t="n">
        <f aca="false">MIN(AN116,(GH115*(1+GH$5/Setup!$C$36)+IF($V116=15,N($F116),0)))</f>
        <v>0</v>
      </c>
      <c r="CM116" s="48" t="n">
        <f aca="false">MIN(AO116,(GI115*(1+GI$5/Setup!$C$36)+IF($V116=16,N($F116),0)))</f>
        <v>0</v>
      </c>
      <c r="CN116" s="48" t="n">
        <f aca="false">MIN(AP116,(GJ115*(1+GJ$5/Setup!$C$36)+IF($V116=17,N($F116),0)))</f>
        <v>0</v>
      </c>
      <c r="CO116" s="48" t="n">
        <f aca="false">MIN(AQ116,(GK115*(1+GK$5/Setup!$C$36)+IF($V116=18,N($F116),0)))</f>
        <v>0</v>
      </c>
      <c r="CP116" s="48" t="n">
        <f aca="false">MIN(AR116,(GL115*(1+GL$5/Setup!$C$36)+IF($V116=19,N($F116),0)))</f>
        <v>0</v>
      </c>
      <c r="CQ116" s="48" t="n">
        <f aca="false">MIN(AS116,(GM115*(1+GM$5/Setup!$C$36)+IF($V116=20,N($F116),0)))</f>
        <v>0</v>
      </c>
      <c r="CR116" s="48" t="n">
        <f aca="false">MIN(AT116,(GN115*(1+GN$5/Setup!$C$36)+IF($V116=21,N($F116),0)))</f>
        <v>0</v>
      </c>
      <c r="CS116" s="48" t="n">
        <f aca="false">MIN(AU116,(GO115*(1+GO$5/Setup!$C$36)+IF($V116=22,N($F116),0)))</f>
        <v>0</v>
      </c>
      <c r="CT116" s="48" t="n">
        <f aca="false">MIN(AV116,(GP115*(1+GP$5/Setup!$C$36)+IF($V116=23,N($F116),0)))</f>
        <v>0</v>
      </c>
      <c r="CU116" s="48" t="n">
        <f aca="false">MIN(AW116,(GQ115*(1+GQ$5/Setup!$C$36)+IF($V116=24,N($F116),0)))</f>
        <v>0</v>
      </c>
      <c r="CV116" s="48" t="n">
        <f aca="false">MIN(AX116,(GR115*(1+GR$5/Setup!$C$36)+IF($V116=25,N($F116),0)))</f>
        <v>0</v>
      </c>
      <c r="CW116" s="48" t="n">
        <f aca="false">MIN(AY116,(GS115*(1+GS$5/Setup!$C$36)+IF($V116=26,N($F116),0)))</f>
        <v>0</v>
      </c>
      <c r="CX116" s="48" t="n">
        <f aca="false">MIN(AZ116,(GT115*(1+GT$5/Setup!$C$36)+IF($V116=27,N($F116),0)))</f>
        <v>0</v>
      </c>
      <c r="CY116" s="48" t="n">
        <f aca="false">MIN(BA116,(GU115*(1+GU$5/Setup!$C$36)+IF($V116=28,N($F116),0)))</f>
        <v>0</v>
      </c>
      <c r="CZ116" s="48" t="n">
        <f aca="false">MIN(BB116,(GV115*(1+GV$5/Setup!$C$36)+IF($V116=29,N($F116),0)))</f>
        <v>0</v>
      </c>
      <c r="DA116" s="48" t="n">
        <f aca="false">MIN(BC116,(GW115*(1+GW$5/Setup!$C$36)+IF($V116=30,N($F116),0)))</f>
        <v>0</v>
      </c>
      <c r="DB116" s="48" t="n">
        <f aca="false">MIN(BD116,(GX115*(1+GX$5/Setup!$C$36)+IF($V116=31,N($F116),0)))</f>
        <v>0</v>
      </c>
      <c r="DC116" s="48" t="n">
        <f aca="false">MIN(BE116,(GY115*(1+GY$5/Setup!$C$36)+IF($V116=32,N($F116),0)))</f>
        <v>0</v>
      </c>
      <c r="DD116" s="48" t="n">
        <f aca="false">MIN(BF116,(GZ115*(1+GZ$5/Setup!$C$36)+IF($V116=33,N($F116),0)))</f>
        <v>0</v>
      </c>
      <c r="DE116" s="48" t="n">
        <f aca="false">MIN(BG116,(HA115*(1+HA$5/Setup!$C$36)+IF($V116=34,N($F116),0)))</f>
        <v>0</v>
      </c>
      <c r="DF116" s="48" t="n">
        <f aca="false">MIN(BH116,(HB115*(1+HB$5/Setup!$C$36)+IF($V116=35,N($F116),0)))</f>
        <v>0</v>
      </c>
      <c r="DG116" s="48" t="n">
        <f aca="false">MIN(BI116,(HC115*(1+HC$5/Setup!$C$36)+IF($V116=36,N($F116),0)))</f>
        <v>0</v>
      </c>
      <c r="DH116" s="48" t="n">
        <f aca="false">MIN(BJ116,(HD115*(1+HD$5/Setup!$C$36)+IF($V116=37,N($F116),0)))</f>
        <v>0</v>
      </c>
      <c r="DI116" s="48" t="n">
        <f aca="false">MIN(BK116,(HE115*(1+HE$5/Setup!$C$36)+IF($V116=38,N($F116),0)))</f>
        <v>0</v>
      </c>
      <c r="DJ116" s="48" t="n">
        <f aca="false">MIN(BL116,(HF115*(1+HF$5/Setup!$C$36)+IF($V116=39,N($F116),0)))</f>
        <v>0</v>
      </c>
      <c r="DK116" s="48" t="n">
        <f aca="false">MIN(BM116,(HG115*(1+HG$5/Setup!$C$36)+IF($V116=40,N($F116),0)))</f>
        <v>0</v>
      </c>
      <c r="DL116" s="48" t="n">
        <f aca="false">MIN(BN116,(HH115*(1+HH$5/Setup!$C$36)+IF($V116=41,N($F116),0)))</f>
        <v>0</v>
      </c>
      <c r="DM116" s="48" t="n">
        <f aca="false">MIN(BO116,(HI115*(1+HI$5/Setup!$C$36)+IF($V116=42,N($F116),0)))</f>
        <v>0</v>
      </c>
      <c r="DN116" s="48" t="n">
        <f aca="false">MIN(BP116,(HJ115*(1+HJ$5/Setup!$C$36)+IF($V116=43,N($F116),0)))</f>
        <v>0</v>
      </c>
      <c r="DO116" s="48" t="n">
        <f aca="false">MIN(BQ116,(HK115*(1+HK$5/Setup!$C$36)+IF($V116=44,N($F116),0)))</f>
        <v>0</v>
      </c>
      <c r="DP116" s="48" t="n">
        <f aca="false">MIN(BR116,(HL115*(1+HL$5/Setup!$C$36)+IF($V116=45,N($F116),0)))</f>
        <v>0</v>
      </c>
      <c r="DQ116" s="48" t="n">
        <f aca="false">MIN(BS116,(HM115*(1+HM$5/Setup!$C$36)+IF($V116=46,N($F116),0)))</f>
        <v>0</v>
      </c>
      <c r="DR116" s="48" t="n">
        <f aca="false">MIN(BT116,(HN115*(1+HN$5/Setup!$C$36)+IF($V116=47,N($F116),0)))</f>
        <v>0</v>
      </c>
      <c r="DS116" s="48" t="n">
        <f aca="false">MIN(BU116,(HO115*(1+HO$5/Setup!$C$36)+IF($V116=48,N($F116),0)))</f>
        <v>0</v>
      </c>
      <c r="DT116" s="48" t="n">
        <f aca="false">MIN(BV116,(HP115*(1+HP$5/Setup!$C$36)+IF($V116=49,N($F116),0)))</f>
        <v>0</v>
      </c>
      <c r="DU116" s="48" t="n">
        <f aca="false">MIN(BW116,(HQ115*(1+HQ$5/Setup!$C$36)+IF($V116=50,N($F116),0)))</f>
        <v>0</v>
      </c>
      <c r="DV116" s="48" t="n">
        <f aca="false">MIN(MAX((FT115*(1+FT$5/Setup!$C$36)+IF($V116=1,N($F116),0))-BX116,0),MAX($P116-0,0))</f>
        <v>0</v>
      </c>
      <c r="DW116" s="48" t="n">
        <f aca="false">MIN(MAX((FU115*(1+FU$5/Setup!$C$36)+IF($V116=2,N($F116),0))-BY116,0),MAX($P116-SUM(DV116:DV116),0))</f>
        <v>0</v>
      </c>
      <c r="DX116" s="48" t="n">
        <f aca="false">MIN(MAX((FV115*(1+FV$5/Setup!$C$36)+IF($V116=3,N($F116),0))-BZ116,0),MAX($P116-SUM(DV116:DW116),0))</f>
        <v>0</v>
      </c>
      <c r="DY116" s="48" t="n">
        <f aca="false">MIN(MAX((FW115*(1+FW$5/Setup!$C$36)+IF($V116=4,N($F116),0))-CA116,0),MAX($P116-SUM(DV116:DX116),0))</f>
        <v>0</v>
      </c>
      <c r="DZ116" s="48" t="n">
        <f aca="false">MIN(MAX((FX115*(1+FX$5/Setup!$C$36)+IF($V116=5,N($F116),0))-CB116,0),MAX($P116-SUM(DV116:DY116),0))</f>
        <v>0</v>
      </c>
      <c r="EA116" s="48" t="n">
        <f aca="false">MIN(MAX((FY115*(1+FY$5/Setup!$C$36)+IF($V116=6,N($F116),0))-CC116,0),MAX($P116-SUM(DV116:DZ116),0))</f>
        <v>0</v>
      </c>
      <c r="EB116" s="48" t="n">
        <f aca="false">MIN(MAX((FZ115*(1+FZ$5/Setup!$C$36)+IF($V116=7,N($F116),0))-CD116,0),MAX($P116-SUM(DV116:EA116),0))</f>
        <v>0</v>
      </c>
      <c r="EC116" s="48" t="n">
        <f aca="false">MIN(MAX((GA115*(1+GA$5/Setup!$C$36)+IF($V116=8,N($F116),0))-CE116,0),MAX($P116-SUM(DV116:EB116),0))</f>
        <v>0</v>
      </c>
      <c r="ED116" s="48" t="n">
        <f aca="false">MIN(MAX((GB115*(1+GB$5/Setup!$C$36)+IF($V116=9,N($F116),0))-CF116,0),MAX($P116-SUM(DV116:EC116),0))</f>
        <v>0</v>
      </c>
      <c r="EE116" s="48" t="n">
        <f aca="false">MIN(MAX((GC115*(1+GC$5/Setup!$C$36)+IF($V116=10,N($F116),0))-CG116,0),MAX($P116-SUM(DV116:ED116),0))</f>
        <v>0</v>
      </c>
      <c r="EF116" s="48" t="n">
        <f aca="false">MIN(MAX((GD115*(1+GD$5/Setup!$C$36)+IF($V116=11,N($F116),0))-CH116,0),MAX($P116-SUM(DV116:EE116),0))</f>
        <v>0</v>
      </c>
      <c r="EG116" s="48" t="n">
        <f aca="false">MIN(MAX((GE115*(1+GE$5/Setup!$C$36)+IF($V116=12,N($F116),0))-CI116,0),MAX($P116-SUM(DV116:EF116),0))</f>
        <v>0</v>
      </c>
      <c r="EH116" s="48" t="n">
        <f aca="false">MIN(MAX((GF115*(1+GF$5/Setup!$C$36)+IF($V116=13,N($F116),0))-CJ116,0),MAX($P116-SUM(DV116:EG116),0))</f>
        <v>0</v>
      </c>
      <c r="EI116" s="48" t="n">
        <f aca="false">MIN(MAX((GG115*(1+GG$5/Setup!$C$36)+IF($V116=14,N($F116),0))-CK116,0),MAX($P116-SUM(DV116:EH116),0))</f>
        <v>0</v>
      </c>
      <c r="EJ116" s="48" t="n">
        <f aca="false">MIN(MAX((GH115*(1+GH$5/Setup!$C$36)+IF($V116=15,N($F116),0))-CL116,0),MAX($P116-SUM(DV116:EI116),0))</f>
        <v>0</v>
      </c>
      <c r="EK116" s="48" t="n">
        <f aca="false">MIN(MAX((GI115*(1+GI$5/Setup!$C$36)+IF($V116=16,N($F116),0))-CM116,0),MAX($P116-SUM(DV116:EJ116),0))</f>
        <v>0</v>
      </c>
      <c r="EL116" s="48" t="n">
        <f aca="false">MIN(MAX((GJ115*(1+GJ$5/Setup!$C$36)+IF($V116=17,N($F116),0))-CN116,0),MAX($P116-SUM(DV116:EK116),0))</f>
        <v>0</v>
      </c>
      <c r="EM116" s="48" t="n">
        <f aca="false">MIN(MAX((GK115*(1+GK$5/Setup!$C$36)+IF($V116=18,N($F116),0))-CO116,0),MAX($P116-SUM(DV116:EL116),0))</f>
        <v>0</v>
      </c>
      <c r="EN116" s="48" t="n">
        <f aca="false">MIN(MAX((GL115*(1+GL$5/Setup!$C$36)+IF($V116=19,N($F116),0))-CP116,0),MAX($P116-SUM(DV116:EM116),0))</f>
        <v>0</v>
      </c>
      <c r="EO116" s="48" t="n">
        <f aca="false">MIN(MAX((GM115*(1+GM$5/Setup!$C$36)+IF($V116=20,N($F116),0))-CQ116,0),MAX($P116-SUM(DV116:EN116),0))</f>
        <v>0</v>
      </c>
      <c r="EP116" s="48" t="n">
        <f aca="false">MIN(MAX((GN115*(1+GN$5/Setup!$C$36)+IF($V116=21,N($F116),0))-CR116,0),MAX($P116-SUM(DV116:EO116),0))</f>
        <v>0</v>
      </c>
      <c r="EQ116" s="48" t="n">
        <f aca="false">MIN(MAX((GO115*(1+GO$5/Setup!$C$36)+IF($V116=22,N($F116),0))-CS116,0),MAX($P116-SUM(DV116:EP116),0))</f>
        <v>0</v>
      </c>
      <c r="ER116" s="48" t="n">
        <f aca="false">MIN(MAX((GP115*(1+GP$5/Setup!$C$36)+IF($V116=23,N($F116),0))-CT116,0),MAX($P116-SUM(DV116:EQ116),0))</f>
        <v>0</v>
      </c>
      <c r="ES116" s="48" t="n">
        <f aca="false">MIN(MAX((GQ115*(1+GQ$5/Setup!$C$36)+IF($V116=24,N($F116),0))-CU116,0),MAX($P116-SUM(DV116:ER116),0))</f>
        <v>0</v>
      </c>
      <c r="ET116" s="48" t="n">
        <f aca="false">MIN(MAX((GR115*(1+GR$5/Setup!$C$36)+IF($V116=25,N($F116),0))-CV116,0),MAX($P116-SUM(DV116:ES116),0))</f>
        <v>0</v>
      </c>
      <c r="EU116" s="48" t="n">
        <f aca="false">MIN(MAX((GS115*(1+GS$5/Setup!$C$36)+IF($V116=26,N($F116),0))-CW116,0),MAX($P116-SUM(DV116:ET116),0))</f>
        <v>0</v>
      </c>
      <c r="EV116" s="48" t="n">
        <f aca="false">MIN(MAX((GT115*(1+GT$5/Setup!$C$36)+IF($V116=27,N($F116),0))-CX116,0),MAX($P116-SUM(DV116:EU116),0))</f>
        <v>0</v>
      </c>
      <c r="EW116" s="48" t="n">
        <f aca="false">MIN(MAX((GU115*(1+GU$5/Setup!$C$36)+IF($V116=28,N($F116),0))-CY116,0),MAX($P116-SUM(DV116:EV116),0))</f>
        <v>0</v>
      </c>
      <c r="EX116" s="48" t="n">
        <f aca="false">MIN(MAX((GV115*(1+GV$5/Setup!$C$36)+IF($V116=29,N($F116),0))-CZ116,0),MAX($P116-SUM(DV116:EW116),0))</f>
        <v>0</v>
      </c>
      <c r="EY116" s="48" t="n">
        <f aca="false">MIN(MAX((GW115*(1+GW$5/Setup!$C$36)+IF($V116=30,N($F116),0))-DA116,0),MAX($P116-SUM(DV116:EX116),0))</f>
        <v>0</v>
      </c>
      <c r="EZ116" s="48" t="n">
        <f aca="false">MIN(MAX((GX115*(1+GX$5/Setup!$C$36)+IF($V116=31,N($F116),0))-DB116,0),MAX($P116-SUM(DV116:EY116),0))</f>
        <v>0</v>
      </c>
      <c r="FA116" s="48" t="n">
        <f aca="false">MIN(MAX((GY115*(1+GY$5/Setup!$C$36)+IF($V116=32,N($F116),0))-DC116,0),MAX($P116-SUM(DV116:EZ116),0))</f>
        <v>0</v>
      </c>
      <c r="FB116" s="48" t="n">
        <f aca="false">MIN(MAX((GZ115*(1+GZ$5/Setup!$C$36)+IF($V116=33,N($F116),0))-DD116,0),MAX($P116-SUM(DV116:FA116),0))</f>
        <v>0</v>
      </c>
      <c r="FC116" s="48" t="n">
        <f aca="false">MIN(MAX((HA115*(1+HA$5/Setup!$C$36)+IF($V116=34,N($F116),0))-DE116,0),MAX($P116-SUM(DV116:FB116),0))</f>
        <v>0</v>
      </c>
      <c r="FD116" s="48" t="n">
        <f aca="false">MIN(MAX((HB115*(1+HB$5/Setup!$C$36)+IF($V116=35,N($F116),0))-DF116,0),MAX($P116-SUM(DV116:FC116),0))</f>
        <v>0</v>
      </c>
      <c r="FE116" s="48" t="n">
        <f aca="false">MIN(MAX((HC115*(1+HC$5/Setup!$C$36)+IF($V116=36,N($F116),0))-DG116,0),MAX($P116-SUM(DV116:FD116),0))</f>
        <v>0</v>
      </c>
      <c r="FF116" s="48" t="n">
        <f aca="false">MIN(MAX((HD115*(1+HD$5/Setup!$C$36)+IF($V116=37,N($F116),0))-DH116,0),MAX($P116-SUM(DV116:FE116),0))</f>
        <v>0</v>
      </c>
      <c r="FG116" s="48" t="n">
        <f aca="false">MIN(MAX((HE115*(1+HE$5/Setup!$C$36)+IF($V116=38,N($F116),0))-DI116,0),MAX($P116-SUM(DV116:FF116),0))</f>
        <v>0</v>
      </c>
      <c r="FH116" s="48" t="n">
        <f aca="false">MIN(MAX((HF115*(1+HF$5/Setup!$C$36)+IF($V116=39,N($F116),0))-DJ116,0),MAX($P116-SUM(DV116:FG116),0))</f>
        <v>0</v>
      </c>
      <c r="FI116" s="48" t="n">
        <f aca="false">MIN(MAX((HG115*(1+HG$5/Setup!$C$36)+IF($V116=40,N($F116),0))-DK116,0),MAX($P116-SUM(DV116:FH116),0))</f>
        <v>0</v>
      </c>
      <c r="FJ116" s="48" t="n">
        <f aca="false">MIN(MAX((HH115*(1+HH$5/Setup!$C$36)+IF($V116=41,N($F116),0))-DL116,0),MAX($P116-SUM(DV116:FI116),0))</f>
        <v>0</v>
      </c>
      <c r="FK116" s="48" t="n">
        <f aca="false">MIN(MAX((HI115*(1+HI$5/Setup!$C$36)+IF($V116=42,N($F116),0))-DM116,0),MAX($P116-SUM(DV116:FJ116),0))</f>
        <v>0</v>
      </c>
      <c r="FL116" s="48" t="n">
        <f aca="false">MIN(MAX((HJ115*(1+HJ$5/Setup!$C$36)+IF($V116=43,N($F116),0))-DN116,0),MAX($P116-SUM(DV116:FK116),0))</f>
        <v>0</v>
      </c>
      <c r="FM116" s="48" t="n">
        <f aca="false">MIN(MAX((HK115*(1+HK$5/Setup!$C$36)+IF($V116=44,N($F116),0))-DO116,0),MAX($P116-SUM(DV116:FL116),0))</f>
        <v>0</v>
      </c>
      <c r="FN116" s="48" t="n">
        <f aca="false">MIN(MAX((HL115*(1+HL$5/Setup!$C$36)+IF($V116=45,N($F116),0))-DP116,0),MAX($P116-SUM(DV116:FM116),0))</f>
        <v>0</v>
      </c>
      <c r="FO116" s="48" t="n">
        <f aca="false">MIN(MAX((HM115*(1+HM$5/Setup!$C$36)+IF($V116=46,N($F116),0))-DQ116,0),MAX($P116-SUM(DV116:FN116),0))</f>
        <v>0</v>
      </c>
      <c r="FP116" s="48" t="n">
        <f aca="false">MIN(MAX((HN115*(1+HN$5/Setup!$C$36)+IF($V116=47,N($F116),0))-DR116,0),MAX($P116-SUM(DV116:FO116),0))</f>
        <v>0</v>
      </c>
      <c r="FQ116" s="48" t="n">
        <f aca="false">MIN(MAX((HO115*(1+HO$5/Setup!$C$36)+IF($V116=48,N($F116),0))-DS116,0),MAX($P116-SUM(DV116:FP116),0))</f>
        <v>0</v>
      </c>
      <c r="FR116" s="48" t="n">
        <f aca="false">MIN(MAX((HP115*(1+HP$5/Setup!$C$36)+IF($V116=49,N($F116),0))-DT116,0),MAX($P116-SUM(DV116:FQ116),0))</f>
        <v>0</v>
      </c>
      <c r="FS116" s="48" t="n">
        <f aca="false">MIN(MAX((HQ115*(1+HQ$5/Setup!$C$36)+IF($V116=50,N($F116),0))-DU116,0),MAX($P116-SUM(DV116:FR116),0))</f>
        <v>0</v>
      </c>
      <c r="FT116" s="48" t="n">
        <f aca="false">IF((FT115*(1+FT$5/Setup!$C$36)+IF($V116=1,N($F116),0))-BX116-DV116&lt;0.005,0,(FT115*(1+FT$5/Setup!$C$36)+IF($V116=1,N($F116),0))-BX116-DV116)</f>
        <v>0</v>
      </c>
      <c r="FU116" s="48" t="n">
        <f aca="false">IF((FU115*(1+FU$5/Setup!$C$36)+IF($V116=2,N($F116),0))-BY116-DW116&lt;0.005,0,(FU115*(1+FU$5/Setup!$C$36)+IF($V116=2,N($F116),0))-BY116-DW116)</f>
        <v>0</v>
      </c>
      <c r="FV116" s="48" t="n">
        <f aca="false">IF((FV115*(1+FV$5/Setup!$C$36)+IF($V116=3,N($F116),0))-BZ116-DX116&lt;0.005,0,(FV115*(1+FV$5/Setup!$C$36)+IF($V116=3,N($F116),0))-BZ116-DX116)</f>
        <v>0</v>
      </c>
      <c r="FW116" s="48" t="n">
        <f aca="false">IF((FW115*(1+FW$5/Setup!$C$36)+IF($V116=4,N($F116),0))-CA116-DY116&lt;0.005,0,(FW115*(1+FW$5/Setup!$C$36)+IF($V116=4,N($F116),0))-CA116-DY116)</f>
        <v>0</v>
      </c>
      <c r="FX116" s="48" t="n">
        <f aca="false">IF((FX115*(1+FX$5/Setup!$C$36)+IF($V116=5,N($F116),0))-CB116-DZ116&lt;0.005,0,(FX115*(1+FX$5/Setup!$C$36)+IF($V116=5,N($F116),0))-CB116-DZ116)</f>
        <v>0</v>
      </c>
      <c r="FY116" s="48" t="n">
        <f aca="false">IF((FY115*(1+FY$5/Setup!$C$36)+IF($V116=6,N($F116),0))-CC116-EA116&lt;0.005,0,(FY115*(1+FY$5/Setup!$C$36)+IF($V116=6,N($F116),0))-CC116-EA116)</f>
        <v>0</v>
      </c>
      <c r="FZ116" s="48" t="n">
        <f aca="false">IF((FZ115*(1+FZ$5/Setup!$C$36)+IF($V116=7,N($F116),0))-CD116-EB116&lt;0.005,0,(FZ115*(1+FZ$5/Setup!$C$36)+IF($V116=7,N($F116),0))-CD116-EB116)</f>
        <v>0</v>
      </c>
      <c r="GA116" s="48" t="n">
        <f aca="false">IF((GA115*(1+GA$5/Setup!$C$36)+IF($V116=8,N($F116),0))-CE116-EC116&lt;0.005,0,(GA115*(1+GA$5/Setup!$C$36)+IF($V116=8,N($F116),0))-CE116-EC116)</f>
        <v>0</v>
      </c>
      <c r="GB116" s="48" t="n">
        <f aca="false">IF((GB115*(1+GB$5/Setup!$C$36)+IF($V116=9,N($F116),0))-CF116-ED116&lt;0.005,0,(GB115*(1+GB$5/Setup!$C$36)+IF($V116=9,N($F116),0))-CF116-ED116)</f>
        <v>0</v>
      </c>
      <c r="GC116" s="48" t="n">
        <f aca="false">IF((GC115*(1+GC$5/Setup!$C$36)+IF($V116=10,N($F116),0))-CG116-EE116&lt;0.005,0,(GC115*(1+GC$5/Setup!$C$36)+IF($V116=10,N($F116),0))-CG116-EE116)</f>
        <v>0</v>
      </c>
      <c r="GD116" s="48" t="n">
        <f aca="false">IF((GD115*(1+GD$5/Setup!$C$36)+IF($V116=11,N($F116),0))-CH116-EF116&lt;0.005,0,(GD115*(1+GD$5/Setup!$C$36)+IF($V116=11,N($F116),0))-CH116-EF116)</f>
        <v>0</v>
      </c>
      <c r="GE116" s="48" t="n">
        <f aca="false">IF((GE115*(1+GE$5/Setup!$C$36)+IF($V116=12,N($F116),0))-CI116-EG116&lt;0.005,0,(GE115*(1+GE$5/Setup!$C$36)+IF($V116=12,N($F116),0))-CI116-EG116)</f>
        <v>0</v>
      </c>
      <c r="GF116" s="48" t="n">
        <f aca="false">IF((GF115*(1+GF$5/Setup!$C$36)+IF($V116=13,N($F116),0))-CJ116-EH116&lt;0.005,0,(GF115*(1+GF$5/Setup!$C$36)+IF($V116=13,N($F116),0))-CJ116-EH116)</f>
        <v>0</v>
      </c>
      <c r="GG116" s="48" t="n">
        <f aca="false">IF((GG115*(1+GG$5/Setup!$C$36)+IF($V116=14,N($F116),0))-CK116-EI116&lt;0.005,0,(GG115*(1+GG$5/Setup!$C$36)+IF($V116=14,N($F116),0))-CK116-EI116)</f>
        <v>0</v>
      </c>
      <c r="GH116" s="48" t="n">
        <f aca="false">IF((GH115*(1+GH$5/Setup!$C$36)+IF($V116=15,N($F116),0))-CL116-EJ116&lt;0.005,0,(GH115*(1+GH$5/Setup!$C$36)+IF($V116=15,N($F116),0))-CL116-EJ116)</f>
        <v>0</v>
      </c>
      <c r="GI116" s="48" t="n">
        <f aca="false">IF((GI115*(1+GI$5/Setup!$C$36)+IF($V116=16,N($F116),0))-CM116-EK116&lt;0.005,0,(GI115*(1+GI$5/Setup!$C$36)+IF($V116=16,N($F116),0))-CM116-EK116)</f>
        <v>0</v>
      </c>
      <c r="GJ116" s="48" t="n">
        <f aca="false">IF((GJ115*(1+GJ$5/Setup!$C$36)+IF($V116=17,N($F116),0))-CN116-EL116&lt;0.005,0,(GJ115*(1+GJ$5/Setup!$C$36)+IF($V116=17,N($F116),0))-CN116-EL116)</f>
        <v>0</v>
      </c>
      <c r="GK116" s="48" t="n">
        <f aca="false">IF((GK115*(1+GK$5/Setup!$C$36)+IF($V116=18,N($F116),0))-CO116-EM116&lt;0.005,0,(GK115*(1+GK$5/Setup!$C$36)+IF($V116=18,N($F116),0))-CO116-EM116)</f>
        <v>0</v>
      </c>
      <c r="GL116" s="48" t="n">
        <f aca="false">IF((GL115*(1+GL$5/Setup!$C$36)+IF($V116=19,N($F116),0))-CP116-EN116&lt;0.005,0,(GL115*(1+GL$5/Setup!$C$36)+IF($V116=19,N($F116),0))-CP116-EN116)</f>
        <v>0</v>
      </c>
      <c r="GM116" s="48" t="n">
        <f aca="false">IF((GM115*(1+GM$5/Setup!$C$36)+IF($V116=20,N($F116),0))-CQ116-EO116&lt;0.005,0,(GM115*(1+GM$5/Setup!$C$36)+IF($V116=20,N($F116),0))-CQ116-EO116)</f>
        <v>0</v>
      </c>
      <c r="GN116" s="48" t="n">
        <f aca="false">IF((GN115*(1+GN$5/Setup!$C$36)+IF($V116=21,N($F116),0))-CR116-EP116&lt;0.005,0,(GN115*(1+GN$5/Setup!$C$36)+IF($V116=21,N($F116),0))-CR116-EP116)</f>
        <v>0</v>
      </c>
      <c r="GO116" s="48" t="n">
        <f aca="false">IF((GO115*(1+GO$5/Setup!$C$36)+IF($V116=22,N($F116),0))-CS116-EQ116&lt;0.005,0,(GO115*(1+GO$5/Setup!$C$36)+IF($V116=22,N($F116),0))-CS116-EQ116)</f>
        <v>0</v>
      </c>
      <c r="GP116" s="48" t="n">
        <f aca="false">IF((GP115*(1+GP$5/Setup!$C$36)+IF($V116=23,N($F116),0))-CT116-ER116&lt;0.005,0,(GP115*(1+GP$5/Setup!$C$36)+IF($V116=23,N($F116),0))-CT116-ER116)</f>
        <v>0</v>
      </c>
      <c r="GQ116" s="48" t="n">
        <f aca="false">IF((GQ115*(1+GQ$5/Setup!$C$36)+IF($V116=24,N($F116),0))-CU116-ES116&lt;0.005,0,(GQ115*(1+GQ$5/Setup!$C$36)+IF($V116=24,N($F116),0))-CU116-ES116)</f>
        <v>0</v>
      </c>
      <c r="GR116" s="48" t="n">
        <f aca="false">IF((GR115*(1+GR$5/Setup!$C$36)+IF($V116=25,N($F116),0))-CV116-ET116&lt;0.005,0,(GR115*(1+GR$5/Setup!$C$36)+IF($V116=25,N($F116),0))-CV116-ET116)</f>
        <v>0</v>
      </c>
      <c r="GS116" s="48" t="n">
        <f aca="false">IF((GS115*(1+GS$5/Setup!$C$36)+IF($V116=26,N($F116),0))-CW116-EU116&lt;0.005,0,(GS115*(1+GS$5/Setup!$C$36)+IF($V116=26,N($F116),0))-CW116-EU116)</f>
        <v>0</v>
      </c>
      <c r="GT116" s="48" t="n">
        <f aca="false">IF((GT115*(1+GT$5/Setup!$C$36)+IF($V116=27,N($F116),0))-CX116-EV116&lt;0.005,0,(GT115*(1+GT$5/Setup!$C$36)+IF($V116=27,N($F116),0))-CX116-EV116)</f>
        <v>0</v>
      </c>
      <c r="GU116" s="48" t="n">
        <f aca="false">IF((GU115*(1+GU$5/Setup!$C$36)+IF($V116=28,N($F116),0))-CY116-EW116&lt;0.005,0,(GU115*(1+GU$5/Setup!$C$36)+IF($V116=28,N($F116),0))-CY116-EW116)</f>
        <v>0</v>
      </c>
      <c r="GV116" s="48" t="n">
        <f aca="false">IF((GV115*(1+GV$5/Setup!$C$36)+IF($V116=29,N($F116),0))-CZ116-EX116&lt;0.005,0,(GV115*(1+GV$5/Setup!$C$36)+IF($V116=29,N($F116),0))-CZ116-EX116)</f>
        <v>0</v>
      </c>
      <c r="GW116" s="48" t="n">
        <f aca="false">IF((GW115*(1+GW$5/Setup!$C$36)+IF($V116=30,N($F116),0))-DA116-EY116&lt;0.005,0,(GW115*(1+GW$5/Setup!$C$36)+IF($V116=30,N($F116),0))-DA116-EY116)</f>
        <v>0</v>
      </c>
      <c r="GX116" s="48" t="n">
        <f aca="false">IF((GX115*(1+GX$5/Setup!$C$36)+IF($V116=31,N($F116),0))-DB116-EZ116&lt;0.005,0,(GX115*(1+GX$5/Setup!$C$36)+IF($V116=31,N($F116),0))-DB116-EZ116)</f>
        <v>0</v>
      </c>
      <c r="GY116" s="48" t="n">
        <f aca="false">IF((GY115*(1+GY$5/Setup!$C$36)+IF($V116=32,N($F116),0))-DC116-FA116&lt;0.005,0,(GY115*(1+GY$5/Setup!$C$36)+IF($V116=32,N($F116),0))-DC116-FA116)</f>
        <v>0</v>
      </c>
      <c r="GZ116" s="48" t="n">
        <f aca="false">IF((GZ115*(1+GZ$5/Setup!$C$36)+IF($V116=33,N($F116),0))-DD116-FB116&lt;0.005,0,(GZ115*(1+GZ$5/Setup!$C$36)+IF($V116=33,N($F116),0))-DD116-FB116)</f>
        <v>0</v>
      </c>
      <c r="HA116" s="48" t="n">
        <f aca="false">IF((HA115*(1+HA$5/Setup!$C$36)+IF($V116=34,N($F116),0))-DE116-FC116&lt;0.005,0,(HA115*(1+HA$5/Setup!$C$36)+IF($V116=34,N($F116),0))-DE116-FC116)</f>
        <v>0</v>
      </c>
      <c r="HB116" s="48" t="n">
        <f aca="false">IF((HB115*(1+HB$5/Setup!$C$36)+IF($V116=35,N($F116),0))-DF116-FD116&lt;0.005,0,(HB115*(1+HB$5/Setup!$C$36)+IF($V116=35,N($F116),0))-DF116-FD116)</f>
        <v>0</v>
      </c>
      <c r="HC116" s="48" t="n">
        <f aca="false">IF((HC115*(1+HC$5/Setup!$C$36)+IF($V116=36,N($F116),0))-DG116-FE116&lt;0.005,0,(HC115*(1+HC$5/Setup!$C$36)+IF($V116=36,N($F116),0))-DG116-FE116)</f>
        <v>0</v>
      </c>
      <c r="HD116" s="48" t="n">
        <f aca="false">IF((HD115*(1+HD$5/Setup!$C$36)+IF($V116=37,N($F116),0))-DH116-FF116&lt;0.005,0,(HD115*(1+HD$5/Setup!$C$36)+IF($V116=37,N($F116),0))-DH116-FF116)</f>
        <v>0</v>
      </c>
      <c r="HE116" s="48" t="n">
        <f aca="false">IF((HE115*(1+HE$5/Setup!$C$36)+IF($V116=38,N($F116),0))-DI116-FG116&lt;0.005,0,(HE115*(1+HE$5/Setup!$C$36)+IF($V116=38,N($F116),0))-DI116-FG116)</f>
        <v>0</v>
      </c>
      <c r="HF116" s="48" t="n">
        <f aca="false">IF((HF115*(1+HF$5/Setup!$C$36)+IF($V116=39,N($F116),0))-DJ116-FH116&lt;0.005,0,(HF115*(1+HF$5/Setup!$C$36)+IF($V116=39,N($F116),0))-DJ116-FH116)</f>
        <v>0</v>
      </c>
      <c r="HG116" s="48" t="n">
        <f aca="false">IF((HG115*(1+HG$5/Setup!$C$36)+IF($V116=40,N($F116),0))-DK116-FI116&lt;0.005,0,(HG115*(1+HG$5/Setup!$C$36)+IF($V116=40,N($F116),0))-DK116-FI116)</f>
        <v>0</v>
      </c>
      <c r="HH116" s="48" t="n">
        <f aca="false">IF((HH115*(1+HH$5/Setup!$C$36)+IF($V116=41,N($F116),0))-DL116-FJ116&lt;0.005,0,(HH115*(1+HH$5/Setup!$C$36)+IF($V116=41,N($F116),0))-DL116-FJ116)</f>
        <v>0</v>
      </c>
      <c r="HI116" s="48" t="n">
        <f aca="false">IF((HI115*(1+HI$5/Setup!$C$36)+IF($V116=42,N($F116),0))-DM116-FK116&lt;0.005,0,(HI115*(1+HI$5/Setup!$C$36)+IF($V116=42,N($F116),0))-DM116-FK116)</f>
        <v>0</v>
      </c>
      <c r="HJ116" s="48" t="n">
        <f aca="false">IF((HJ115*(1+HJ$5/Setup!$C$36)+IF($V116=43,N($F116),0))-DN116-FL116&lt;0.005,0,(HJ115*(1+HJ$5/Setup!$C$36)+IF($V116=43,N($F116),0))-DN116-FL116)</f>
        <v>0</v>
      </c>
      <c r="HK116" s="48" t="n">
        <f aca="false">IF((HK115*(1+HK$5/Setup!$C$36)+IF($V116=44,N($F116),0))-DO116-FM116&lt;0.005,0,(HK115*(1+HK$5/Setup!$C$36)+IF($V116=44,N($F116),0))-DO116-FM116)</f>
        <v>0</v>
      </c>
      <c r="HL116" s="48" t="n">
        <f aca="false">IF((HL115*(1+HL$5/Setup!$C$36)+IF($V116=45,N($F116),0))-DP116-FN116&lt;0.005,0,(HL115*(1+HL$5/Setup!$C$36)+IF($V116=45,N($F116),0))-DP116-FN116)</f>
        <v>0</v>
      </c>
      <c r="HM116" s="48" t="n">
        <f aca="false">IF((HM115*(1+HM$5/Setup!$C$36)+IF($V116=46,N($F116),0))-DQ116-FO116&lt;0.005,0,(HM115*(1+HM$5/Setup!$C$36)+IF($V116=46,N($F116),0))-DQ116-FO116)</f>
        <v>0</v>
      </c>
      <c r="HN116" s="48" t="n">
        <f aca="false">IF((HN115*(1+HN$5/Setup!$C$36)+IF($V116=47,N($F116),0))-DR116-FP116&lt;0.005,0,(HN115*(1+HN$5/Setup!$C$36)+IF($V116=47,N($F116),0))-DR116-FP116)</f>
        <v>0</v>
      </c>
      <c r="HO116" s="48" t="n">
        <f aca="false">IF((HO115*(1+HO$5/Setup!$C$36)+IF($V116=48,N($F116),0))-DS116-FQ116&lt;0.005,0,(HO115*(1+HO$5/Setup!$C$36)+IF($V116=48,N($F116),0))-DS116-FQ116)</f>
        <v>0</v>
      </c>
      <c r="HP116" s="48" t="n">
        <f aca="false">IF((HP115*(1+HP$5/Setup!$C$36)+IF($V116=49,N($F116),0))-DT116-FR116&lt;0.005,0,(HP115*(1+HP$5/Setup!$C$36)+IF($V116=49,N($F116),0))-DT116-FR116)</f>
        <v>0</v>
      </c>
      <c r="HQ116" s="48" t="n">
        <f aca="false">IF((HQ115*(1+HQ$5/Setup!$C$36)+IF($V116=50,N($F116),0))-DU116-FS116&lt;0.005,0,(HQ115*(1+HQ$5/Setup!$C$36)+IF($V116=50,N($F116),0))-DU116-FS116)</f>
        <v>0</v>
      </c>
    </row>
    <row r="117" customFormat="false" ht="15" hidden="false" customHeight="false" outlineLevel="0" collapsed="false">
      <c r="A117" s="44" t="n">
        <v>109</v>
      </c>
      <c r="B117" s="45" t="n">
        <f aca="false">IF(Setup!$C$7="Every month",EDATE(Setup!$C$8,($A117-1)),IF(Setup!$C$7="Twice a month",DATE(YEAR(Setup!$C$8),MONTH(Setup!$C$8)+INT((($A117-1)+Setup!$C$41)/2),MIN(IF(MOD(($A117-1)+Setup!$C$41,2)=0,Setup!$C$39,Setup!$C$40),DAY(EOMONTH(DATE(YEAR(Setup!$C$8),MONTH(Setup!$C$8)+INT((($A117-1)+Setup!$C$41)/2),1),0)))),Setup!$C$8+($A117-1)*IF(Setup!$C$7="Every week",7,14)))</f>
        <v>47837</v>
      </c>
      <c r="C117" s="45" t="n">
        <f aca="false">IF(Setup!$C$7="Every month",EDATE(Setup!$C$8,$A117),IF(Setup!$C$7="Twice a month",DATE(YEAR(Setup!$C$8),MONTH(Setup!$C$8)+INT(($A117+Setup!$C$41)/2),MIN(IF(MOD($A117+Setup!$C$41,2)=0,Setup!$C$39,Setup!$C$40),DAY(EOMONTH(DATE(YEAR(Setup!$C$8),MONTH(Setup!$C$8)+INT(($A117+Setup!$C$41)/2),1),0)))),Setup!$C$8+$A117*IF(Setup!$C$7="Every week",7,14)))</f>
        <v>47851</v>
      </c>
      <c r="D117" s="46"/>
      <c r="E117" s="47"/>
      <c r="F117" s="47"/>
      <c r="G117" s="47"/>
      <c r="H117" s="47"/>
      <c r="I117" s="48" t="n">
        <f aca="false">N(Setup!$C$11)+N(E117)</f>
        <v>100</v>
      </c>
      <c r="J117" s="48" t="n">
        <f aca="false">MIN(Setup!$C$37,MAX(I117,0))</f>
        <v>9.23076923076923</v>
      </c>
      <c r="K117" s="48" t="n">
        <f aca="false">MIN(MAX(N(Setup!$C$14)-L116,0),MAX(I117-J117,0))</f>
        <v>0</v>
      </c>
      <c r="L117" s="48" t="n">
        <f aca="false">L116+K117-N(G117)</f>
        <v>500</v>
      </c>
      <c r="M117" s="48" t="n">
        <f aca="false">M116+J117-N(H117)</f>
        <v>1006.15384615385</v>
      </c>
      <c r="N117" s="48" t="n">
        <f aca="false">SUM(BX117:DU117)</f>
        <v>0</v>
      </c>
      <c r="O117" s="48" t="n">
        <f aca="false">SUM(Z117:BW117)-N117</f>
        <v>40</v>
      </c>
      <c r="P117" s="48" t="n">
        <f aca="false">MAX(I117-J117-K117,0)+O117</f>
        <v>130.769230769231</v>
      </c>
      <c r="Q117" s="48" t="n">
        <f aca="false">SUM(DV117:FS117)</f>
        <v>0</v>
      </c>
      <c r="R117" s="49" t="n">
        <f aca="false">N117+J117+K117+Q117</f>
        <v>9.23076923076923</v>
      </c>
      <c r="S117" s="48" t="n">
        <f aca="false">T117-T116-N(F117)+N117+Q117</f>
        <v>0</v>
      </c>
      <c r="T117" s="49" t="n">
        <f aca="false">SUM(FT117:HQ117)</f>
        <v>0</v>
      </c>
      <c r="U117" s="44" t="str">
        <f aca="false">IF(T116&lt;0.005,"",INDEX(Helpers!$C$2:$C$51,IF(_xlfn.MINIFS($DV$6:$FS$6,DV117:FS117,"&gt;0.005")=0,V117,_xlfn.MINIFS($DV$6:$FS$6,DV117:FS117,"&gt;0.005"))))</f>
        <v/>
      </c>
      <c r="V117" s="44" t="n">
        <f aca="false">IF(_xlfn.MINIFS($FT$6:$HQ$6,FT116:HQ116,"&gt;0.005")=0,1,_xlfn.MINIFS($FT$6:$HQ$6,FT116:HQ116,"&gt;0.005"))</f>
        <v>1</v>
      </c>
      <c r="W117" s="44" t="n">
        <f aca="false">IF(AND(D117&lt;&gt;"Paid",T116&gt;0.005),1,0)</f>
        <v>0</v>
      </c>
      <c r="X117" s="48" t="n">
        <f aca="false">SUMPRODUCT(((Helpers!$G$2:$G$51*(1+(Helpers!$D$2:$D$51+0.000000001)/12)^(($B117-Setup!$C$8)/(365.25/12))-Helpers!$E$2:$E$51*((1+(Helpers!$D$2:$D$51+0.000000001)/12)^(($B117-Setup!$C$8)/(365.25/12))-1)/((Helpers!$D$2:$D$51+0.000000001)/12))&gt;0)*(Helpers!$G$2:$G$51*(1+(Helpers!$D$2:$D$51+0.000000001)/12)^(($B117-Setup!$C$8)/(365.25/12))-Helpers!$E$2:$E$51*((1+(Helpers!$D$2:$D$51+0.000000001)/12)^(($B117-Setup!$C$8)/(365.25/12))-1)/((Helpers!$D$2:$D$51+0.000000001)/12)))</f>
        <v>0</v>
      </c>
      <c r="Y117" s="48"/>
      <c r="Z117" s="48" t="n">
        <f aca="false">IF(OR(N(Z$5)=0,Z$6=""),0,Z$5*((DATE(YEAR($B117),MONTH($B117),MIN(Z$6,DAY(EOMONTH($B117,0))))&gt;=$B117)*(DATE(YEAR($B117),MONTH($B117),MIN(Z$6,DAY(EOMONTH($B117,0))))&lt;$C117)+(DATE(YEAR($B117),MONTH($B117)+1,MIN(Z$6,DAY(EOMONTH($B117,1))))&gt;=$B117)*(DATE(YEAR($B117),MONTH($B117)+1,MIN(Z$6,DAY(EOMONTH($B117,1))))&lt;$C117)))</f>
        <v>0</v>
      </c>
      <c r="AA117" s="48" t="n">
        <f aca="false">IF(OR(N(AA$5)=0,AA$6=""),0,AA$5*((DATE(YEAR($B117),MONTH($B117),MIN(AA$6,DAY(EOMONTH($B117,0))))&gt;=$B117)*(DATE(YEAR($B117),MONTH($B117),MIN(AA$6,DAY(EOMONTH($B117,0))))&lt;$C117)+(DATE(YEAR($B117),MONTH($B117)+1,MIN(AA$6,DAY(EOMONTH($B117,1))))&gt;=$B117)*(DATE(YEAR($B117),MONTH($B117)+1,MIN(AA$6,DAY(EOMONTH($B117,1))))&lt;$C117)))</f>
        <v>40</v>
      </c>
      <c r="AB117" s="48" t="n">
        <f aca="false">IF(OR(N(AB$5)=0,AB$6=""),0,AB$5*((DATE(YEAR($B117),MONTH($B117),MIN(AB$6,DAY(EOMONTH($B117,0))))&gt;=$B117)*(DATE(YEAR($B117),MONTH($B117),MIN(AB$6,DAY(EOMONTH($B117,0))))&lt;$C117)+(DATE(YEAR($B117),MONTH($B117)+1,MIN(AB$6,DAY(EOMONTH($B117,1))))&gt;=$B117)*(DATE(YEAR($B117),MONTH($B117)+1,MIN(AB$6,DAY(EOMONTH($B117,1))))&lt;$C117)))</f>
        <v>0</v>
      </c>
      <c r="AC117" s="48" t="n">
        <f aca="false">IF(OR(N(AC$5)=0,AC$6=""),0,AC$5*((DATE(YEAR($B117),MONTH($B117),MIN(AC$6,DAY(EOMONTH($B117,0))))&gt;=$B117)*(DATE(YEAR($B117),MONTH($B117),MIN(AC$6,DAY(EOMONTH($B117,0))))&lt;$C117)+(DATE(YEAR($B117),MONTH($B117)+1,MIN(AC$6,DAY(EOMONTH($B117,1))))&gt;=$B117)*(DATE(YEAR($B117),MONTH($B117)+1,MIN(AC$6,DAY(EOMONTH($B117,1))))&lt;$C117)))</f>
        <v>0</v>
      </c>
      <c r="AD117" s="48" t="n">
        <f aca="false">IF(OR(N(AD$5)=0,AD$6=""),0,AD$5*((DATE(YEAR($B117),MONTH($B117),MIN(AD$6,DAY(EOMONTH($B117,0))))&gt;=$B117)*(DATE(YEAR($B117),MONTH($B117),MIN(AD$6,DAY(EOMONTH($B117,0))))&lt;$C117)+(DATE(YEAR($B117),MONTH($B117)+1,MIN(AD$6,DAY(EOMONTH($B117,1))))&gt;=$B117)*(DATE(YEAR($B117),MONTH($B117)+1,MIN(AD$6,DAY(EOMONTH($B117,1))))&lt;$C117)))</f>
        <v>0</v>
      </c>
      <c r="AE117" s="48" t="n">
        <f aca="false">IF(OR(N(AE$5)=0,AE$6=""),0,AE$5*((DATE(YEAR($B117),MONTH($B117),MIN(AE$6,DAY(EOMONTH($B117,0))))&gt;=$B117)*(DATE(YEAR($B117),MONTH($B117),MIN(AE$6,DAY(EOMONTH($B117,0))))&lt;$C117)+(DATE(YEAR($B117),MONTH($B117)+1,MIN(AE$6,DAY(EOMONTH($B117,1))))&gt;=$B117)*(DATE(YEAR($B117),MONTH($B117)+1,MIN(AE$6,DAY(EOMONTH($B117,1))))&lt;$C117)))</f>
        <v>0</v>
      </c>
      <c r="AF117" s="48" t="n">
        <f aca="false">IF(OR(N(AF$5)=0,AF$6=""),0,AF$5*((DATE(YEAR($B117),MONTH($B117),MIN(AF$6,DAY(EOMONTH($B117,0))))&gt;=$B117)*(DATE(YEAR($B117),MONTH($B117),MIN(AF$6,DAY(EOMONTH($B117,0))))&lt;$C117)+(DATE(YEAR($B117),MONTH($B117)+1,MIN(AF$6,DAY(EOMONTH($B117,1))))&gt;=$B117)*(DATE(YEAR($B117),MONTH($B117)+1,MIN(AF$6,DAY(EOMONTH($B117,1))))&lt;$C117)))</f>
        <v>0</v>
      </c>
      <c r="AG117" s="48" t="n">
        <f aca="false">IF(OR(N(AG$5)=0,AG$6=""),0,AG$5*((DATE(YEAR($B117),MONTH($B117),MIN(AG$6,DAY(EOMONTH($B117,0))))&gt;=$B117)*(DATE(YEAR($B117),MONTH($B117),MIN(AG$6,DAY(EOMONTH($B117,0))))&lt;$C117)+(DATE(YEAR($B117),MONTH($B117)+1,MIN(AG$6,DAY(EOMONTH($B117,1))))&gt;=$B117)*(DATE(YEAR($B117),MONTH($B117)+1,MIN(AG$6,DAY(EOMONTH($B117,1))))&lt;$C117)))</f>
        <v>0</v>
      </c>
      <c r="AH117" s="48" t="n">
        <f aca="false">IF(OR(N(AH$5)=0,AH$6=""),0,AH$5*((DATE(YEAR($B117),MONTH($B117),MIN(AH$6,DAY(EOMONTH($B117,0))))&gt;=$B117)*(DATE(YEAR($B117),MONTH($B117),MIN(AH$6,DAY(EOMONTH($B117,0))))&lt;$C117)+(DATE(YEAR($B117),MONTH($B117)+1,MIN(AH$6,DAY(EOMONTH($B117,1))))&gt;=$B117)*(DATE(YEAR($B117),MONTH($B117)+1,MIN(AH$6,DAY(EOMONTH($B117,1))))&lt;$C117)))</f>
        <v>0</v>
      </c>
      <c r="AI117" s="48" t="n">
        <f aca="false">IF(OR(N(AI$5)=0,AI$6=""),0,AI$5*((DATE(YEAR($B117),MONTH($B117),MIN(AI$6,DAY(EOMONTH($B117,0))))&gt;=$B117)*(DATE(YEAR($B117),MONTH($B117),MIN(AI$6,DAY(EOMONTH($B117,0))))&lt;$C117)+(DATE(YEAR($B117),MONTH($B117)+1,MIN(AI$6,DAY(EOMONTH($B117,1))))&gt;=$B117)*(DATE(YEAR($B117),MONTH($B117)+1,MIN(AI$6,DAY(EOMONTH($B117,1))))&lt;$C117)))</f>
        <v>0</v>
      </c>
      <c r="AJ117" s="48" t="n">
        <f aca="false">IF(OR(N(AJ$5)=0,AJ$6=""),0,AJ$5*((DATE(YEAR($B117),MONTH($B117),MIN(AJ$6,DAY(EOMONTH($B117,0))))&gt;=$B117)*(DATE(YEAR($B117),MONTH($B117),MIN(AJ$6,DAY(EOMONTH($B117,0))))&lt;$C117)+(DATE(YEAR($B117),MONTH($B117)+1,MIN(AJ$6,DAY(EOMONTH($B117,1))))&gt;=$B117)*(DATE(YEAR($B117),MONTH($B117)+1,MIN(AJ$6,DAY(EOMONTH($B117,1))))&lt;$C117)))</f>
        <v>0</v>
      </c>
      <c r="AK117" s="48" t="n">
        <f aca="false">IF(OR(N(AK$5)=0,AK$6=""),0,AK$5*((DATE(YEAR($B117),MONTH($B117),MIN(AK$6,DAY(EOMONTH($B117,0))))&gt;=$B117)*(DATE(YEAR($B117),MONTH($B117),MIN(AK$6,DAY(EOMONTH($B117,0))))&lt;$C117)+(DATE(YEAR($B117),MONTH($B117)+1,MIN(AK$6,DAY(EOMONTH($B117,1))))&gt;=$B117)*(DATE(YEAR($B117),MONTH($B117)+1,MIN(AK$6,DAY(EOMONTH($B117,1))))&lt;$C117)))</f>
        <v>0</v>
      </c>
      <c r="AL117" s="48" t="n">
        <f aca="false">IF(OR(N(AL$5)=0,AL$6=""),0,AL$5*((DATE(YEAR($B117),MONTH($B117),MIN(AL$6,DAY(EOMONTH($B117,0))))&gt;=$B117)*(DATE(YEAR($B117),MONTH($B117),MIN(AL$6,DAY(EOMONTH($B117,0))))&lt;$C117)+(DATE(YEAR($B117),MONTH($B117)+1,MIN(AL$6,DAY(EOMONTH($B117,1))))&gt;=$B117)*(DATE(YEAR($B117),MONTH($B117)+1,MIN(AL$6,DAY(EOMONTH($B117,1))))&lt;$C117)))</f>
        <v>0</v>
      </c>
      <c r="AM117" s="48" t="n">
        <f aca="false">IF(OR(N(AM$5)=0,AM$6=""),0,AM$5*((DATE(YEAR($B117),MONTH($B117),MIN(AM$6,DAY(EOMONTH($B117,0))))&gt;=$B117)*(DATE(YEAR($B117),MONTH($B117),MIN(AM$6,DAY(EOMONTH($B117,0))))&lt;$C117)+(DATE(YEAR($B117),MONTH($B117)+1,MIN(AM$6,DAY(EOMONTH($B117,1))))&gt;=$B117)*(DATE(YEAR($B117),MONTH($B117)+1,MIN(AM$6,DAY(EOMONTH($B117,1))))&lt;$C117)))</f>
        <v>0</v>
      </c>
      <c r="AN117" s="48" t="n">
        <f aca="false">IF(OR(N(AN$5)=0,AN$6=""),0,AN$5*((DATE(YEAR($B117),MONTH($B117),MIN(AN$6,DAY(EOMONTH($B117,0))))&gt;=$B117)*(DATE(YEAR($B117),MONTH($B117),MIN(AN$6,DAY(EOMONTH($B117,0))))&lt;$C117)+(DATE(YEAR($B117),MONTH($B117)+1,MIN(AN$6,DAY(EOMONTH($B117,1))))&gt;=$B117)*(DATE(YEAR($B117),MONTH($B117)+1,MIN(AN$6,DAY(EOMONTH($B117,1))))&lt;$C117)))</f>
        <v>0</v>
      </c>
      <c r="AO117" s="48" t="n">
        <f aca="false">IF(OR(N(AO$5)=0,AO$6=""),0,AO$5*((DATE(YEAR($B117),MONTH($B117),MIN(AO$6,DAY(EOMONTH($B117,0))))&gt;=$B117)*(DATE(YEAR($B117),MONTH($B117),MIN(AO$6,DAY(EOMONTH($B117,0))))&lt;$C117)+(DATE(YEAR($B117),MONTH($B117)+1,MIN(AO$6,DAY(EOMONTH($B117,1))))&gt;=$B117)*(DATE(YEAR($B117),MONTH($B117)+1,MIN(AO$6,DAY(EOMONTH($B117,1))))&lt;$C117)))</f>
        <v>0</v>
      </c>
      <c r="AP117" s="48" t="n">
        <f aca="false">IF(OR(N(AP$5)=0,AP$6=""),0,AP$5*((DATE(YEAR($B117),MONTH($B117),MIN(AP$6,DAY(EOMONTH($B117,0))))&gt;=$B117)*(DATE(YEAR($B117),MONTH($B117),MIN(AP$6,DAY(EOMONTH($B117,0))))&lt;$C117)+(DATE(YEAR($B117),MONTH($B117)+1,MIN(AP$6,DAY(EOMONTH($B117,1))))&gt;=$B117)*(DATE(YEAR($B117),MONTH($B117)+1,MIN(AP$6,DAY(EOMONTH($B117,1))))&lt;$C117)))</f>
        <v>0</v>
      </c>
      <c r="AQ117" s="48" t="n">
        <f aca="false">IF(OR(N(AQ$5)=0,AQ$6=""),0,AQ$5*((DATE(YEAR($B117),MONTH($B117),MIN(AQ$6,DAY(EOMONTH($B117,0))))&gt;=$B117)*(DATE(YEAR($B117),MONTH($B117),MIN(AQ$6,DAY(EOMONTH($B117,0))))&lt;$C117)+(DATE(YEAR($B117),MONTH($B117)+1,MIN(AQ$6,DAY(EOMONTH($B117,1))))&gt;=$B117)*(DATE(YEAR($B117),MONTH($B117)+1,MIN(AQ$6,DAY(EOMONTH($B117,1))))&lt;$C117)))</f>
        <v>0</v>
      </c>
      <c r="AR117" s="48" t="n">
        <f aca="false">IF(OR(N(AR$5)=0,AR$6=""),0,AR$5*((DATE(YEAR($B117),MONTH($B117),MIN(AR$6,DAY(EOMONTH($B117,0))))&gt;=$B117)*(DATE(YEAR($B117),MONTH($B117),MIN(AR$6,DAY(EOMONTH($B117,0))))&lt;$C117)+(DATE(YEAR($B117),MONTH($B117)+1,MIN(AR$6,DAY(EOMONTH($B117,1))))&gt;=$B117)*(DATE(YEAR($B117),MONTH($B117)+1,MIN(AR$6,DAY(EOMONTH($B117,1))))&lt;$C117)))</f>
        <v>0</v>
      </c>
      <c r="AS117" s="48" t="n">
        <f aca="false">IF(OR(N(AS$5)=0,AS$6=""),0,AS$5*((DATE(YEAR($B117),MONTH($B117),MIN(AS$6,DAY(EOMONTH($B117,0))))&gt;=$B117)*(DATE(YEAR($B117),MONTH($B117),MIN(AS$6,DAY(EOMONTH($B117,0))))&lt;$C117)+(DATE(YEAR($B117),MONTH($B117)+1,MIN(AS$6,DAY(EOMONTH($B117,1))))&gt;=$B117)*(DATE(YEAR($B117),MONTH($B117)+1,MIN(AS$6,DAY(EOMONTH($B117,1))))&lt;$C117)))</f>
        <v>0</v>
      </c>
      <c r="AT117" s="48" t="n">
        <f aca="false">IF(OR(N(AT$5)=0,AT$6=""),0,AT$5*((DATE(YEAR($B117),MONTH($B117),MIN(AT$6,DAY(EOMONTH($B117,0))))&gt;=$B117)*(DATE(YEAR($B117),MONTH($B117),MIN(AT$6,DAY(EOMONTH($B117,0))))&lt;$C117)+(DATE(YEAR($B117),MONTH($B117)+1,MIN(AT$6,DAY(EOMONTH($B117,1))))&gt;=$B117)*(DATE(YEAR($B117),MONTH($B117)+1,MIN(AT$6,DAY(EOMONTH($B117,1))))&lt;$C117)))</f>
        <v>0</v>
      </c>
      <c r="AU117" s="48" t="n">
        <f aca="false">IF(OR(N(AU$5)=0,AU$6=""),0,AU$5*((DATE(YEAR($B117),MONTH($B117),MIN(AU$6,DAY(EOMONTH($B117,0))))&gt;=$B117)*(DATE(YEAR($B117),MONTH($B117),MIN(AU$6,DAY(EOMONTH($B117,0))))&lt;$C117)+(DATE(YEAR($B117),MONTH($B117)+1,MIN(AU$6,DAY(EOMONTH($B117,1))))&gt;=$B117)*(DATE(YEAR($B117),MONTH($B117)+1,MIN(AU$6,DAY(EOMONTH($B117,1))))&lt;$C117)))</f>
        <v>0</v>
      </c>
      <c r="AV117" s="48" t="n">
        <f aca="false">IF(OR(N(AV$5)=0,AV$6=""),0,AV$5*((DATE(YEAR($B117),MONTH($B117),MIN(AV$6,DAY(EOMONTH($B117,0))))&gt;=$B117)*(DATE(YEAR($B117),MONTH($B117),MIN(AV$6,DAY(EOMONTH($B117,0))))&lt;$C117)+(DATE(YEAR($B117),MONTH($B117)+1,MIN(AV$6,DAY(EOMONTH($B117,1))))&gt;=$B117)*(DATE(YEAR($B117),MONTH($B117)+1,MIN(AV$6,DAY(EOMONTH($B117,1))))&lt;$C117)))</f>
        <v>0</v>
      </c>
      <c r="AW117" s="48" t="n">
        <f aca="false">IF(OR(N(AW$5)=0,AW$6=""),0,AW$5*((DATE(YEAR($B117),MONTH($B117),MIN(AW$6,DAY(EOMONTH($B117,0))))&gt;=$B117)*(DATE(YEAR($B117),MONTH($B117),MIN(AW$6,DAY(EOMONTH($B117,0))))&lt;$C117)+(DATE(YEAR($B117),MONTH($B117)+1,MIN(AW$6,DAY(EOMONTH($B117,1))))&gt;=$B117)*(DATE(YEAR($B117),MONTH($B117)+1,MIN(AW$6,DAY(EOMONTH($B117,1))))&lt;$C117)))</f>
        <v>0</v>
      </c>
      <c r="AX117" s="48" t="n">
        <f aca="false">IF(OR(N(AX$5)=0,AX$6=""),0,AX$5*((DATE(YEAR($B117),MONTH($B117),MIN(AX$6,DAY(EOMONTH($B117,0))))&gt;=$B117)*(DATE(YEAR($B117),MONTH($B117),MIN(AX$6,DAY(EOMONTH($B117,0))))&lt;$C117)+(DATE(YEAR($B117),MONTH($B117)+1,MIN(AX$6,DAY(EOMONTH($B117,1))))&gt;=$B117)*(DATE(YEAR($B117),MONTH($B117)+1,MIN(AX$6,DAY(EOMONTH($B117,1))))&lt;$C117)))</f>
        <v>0</v>
      </c>
      <c r="AY117" s="48" t="n">
        <f aca="false">IF(OR(N(AY$5)=0,AY$6=""),0,AY$5*((DATE(YEAR($B117),MONTH($B117),MIN(AY$6,DAY(EOMONTH($B117,0))))&gt;=$B117)*(DATE(YEAR($B117),MONTH($B117),MIN(AY$6,DAY(EOMONTH($B117,0))))&lt;$C117)+(DATE(YEAR($B117),MONTH($B117)+1,MIN(AY$6,DAY(EOMONTH($B117,1))))&gt;=$B117)*(DATE(YEAR($B117),MONTH($B117)+1,MIN(AY$6,DAY(EOMONTH($B117,1))))&lt;$C117)))</f>
        <v>0</v>
      </c>
      <c r="AZ117" s="48" t="n">
        <f aca="false">IF(OR(N(AZ$5)=0,AZ$6=""),0,AZ$5*((DATE(YEAR($B117),MONTH($B117),MIN(AZ$6,DAY(EOMONTH($B117,0))))&gt;=$B117)*(DATE(YEAR($B117),MONTH($B117),MIN(AZ$6,DAY(EOMONTH($B117,0))))&lt;$C117)+(DATE(YEAR($B117),MONTH($B117)+1,MIN(AZ$6,DAY(EOMONTH($B117,1))))&gt;=$B117)*(DATE(YEAR($B117),MONTH($B117)+1,MIN(AZ$6,DAY(EOMONTH($B117,1))))&lt;$C117)))</f>
        <v>0</v>
      </c>
      <c r="BA117" s="48" t="n">
        <f aca="false">IF(OR(N(BA$5)=0,BA$6=""),0,BA$5*((DATE(YEAR($B117),MONTH($B117),MIN(BA$6,DAY(EOMONTH($B117,0))))&gt;=$B117)*(DATE(YEAR($B117),MONTH($B117),MIN(BA$6,DAY(EOMONTH($B117,0))))&lt;$C117)+(DATE(YEAR($B117),MONTH($B117)+1,MIN(BA$6,DAY(EOMONTH($B117,1))))&gt;=$B117)*(DATE(YEAR($B117),MONTH($B117)+1,MIN(BA$6,DAY(EOMONTH($B117,1))))&lt;$C117)))</f>
        <v>0</v>
      </c>
      <c r="BB117" s="48" t="n">
        <f aca="false">IF(OR(N(BB$5)=0,BB$6=""),0,BB$5*((DATE(YEAR($B117),MONTH($B117),MIN(BB$6,DAY(EOMONTH($B117,0))))&gt;=$B117)*(DATE(YEAR($B117),MONTH($B117),MIN(BB$6,DAY(EOMONTH($B117,0))))&lt;$C117)+(DATE(YEAR($B117),MONTH($B117)+1,MIN(BB$6,DAY(EOMONTH($B117,1))))&gt;=$B117)*(DATE(YEAR($B117),MONTH($B117)+1,MIN(BB$6,DAY(EOMONTH($B117,1))))&lt;$C117)))</f>
        <v>0</v>
      </c>
      <c r="BC117" s="48" t="n">
        <f aca="false">IF(OR(N(BC$5)=0,BC$6=""),0,BC$5*((DATE(YEAR($B117),MONTH($B117),MIN(BC$6,DAY(EOMONTH($B117,0))))&gt;=$B117)*(DATE(YEAR($B117),MONTH($B117),MIN(BC$6,DAY(EOMONTH($B117,0))))&lt;$C117)+(DATE(YEAR($B117),MONTH($B117)+1,MIN(BC$6,DAY(EOMONTH($B117,1))))&gt;=$B117)*(DATE(YEAR($B117),MONTH($B117)+1,MIN(BC$6,DAY(EOMONTH($B117,1))))&lt;$C117)))</f>
        <v>0</v>
      </c>
      <c r="BD117" s="48" t="n">
        <f aca="false">IF(OR(N(BD$5)=0,BD$6=""),0,BD$5*((DATE(YEAR($B117),MONTH($B117),MIN(BD$6,DAY(EOMONTH($B117,0))))&gt;=$B117)*(DATE(YEAR($B117),MONTH($B117),MIN(BD$6,DAY(EOMONTH($B117,0))))&lt;$C117)+(DATE(YEAR($B117),MONTH($B117)+1,MIN(BD$6,DAY(EOMONTH($B117,1))))&gt;=$B117)*(DATE(YEAR($B117),MONTH($B117)+1,MIN(BD$6,DAY(EOMONTH($B117,1))))&lt;$C117)))</f>
        <v>0</v>
      </c>
      <c r="BE117" s="48" t="n">
        <f aca="false">IF(OR(N(BE$5)=0,BE$6=""),0,BE$5*((DATE(YEAR($B117),MONTH($B117),MIN(BE$6,DAY(EOMONTH($B117,0))))&gt;=$B117)*(DATE(YEAR($B117),MONTH($B117),MIN(BE$6,DAY(EOMONTH($B117,0))))&lt;$C117)+(DATE(YEAR($B117),MONTH($B117)+1,MIN(BE$6,DAY(EOMONTH($B117,1))))&gt;=$B117)*(DATE(YEAR($B117),MONTH($B117)+1,MIN(BE$6,DAY(EOMONTH($B117,1))))&lt;$C117)))</f>
        <v>0</v>
      </c>
      <c r="BF117" s="48" t="n">
        <f aca="false">IF(OR(N(BF$5)=0,BF$6=""),0,BF$5*((DATE(YEAR($B117),MONTH($B117),MIN(BF$6,DAY(EOMONTH($B117,0))))&gt;=$B117)*(DATE(YEAR($B117),MONTH($B117),MIN(BF$6,DAY(EOMONTH($B117,0))))&lt;$C117)+(DATE(YEAR($B117),MONTH($B117)+1,MIN(BF$6,DAY(EOMONTH($B117,1))))&gt;=$B117)*(DATE(YEAR($B117),MONTH($B117)+1,MIN(BF$6,DAY(EOMONTH($B117,1))))&lt;$C117)))</f>
        <v>0</v>
      </c>
      <c r="BG117" s="48" t="n">
        <f aca="false">IF(OR(N(BG$5)=0,BG$6=""),0,BG$5*((DATE(YEAR($B117),MONTH($B117),MIN(BG$6,DAY(EOMONTH($B117,0))))&gt;=$B117)*(DATE(YEAR($B117),MONTH($B117),MIN(BG$6,DAY(EOMONTH($B117,0))))&lt;$C117)+(DATE(YEAR($B117),MONTH($B117)+1,MIN(BG$6,DAY(EOMONTH($B117,1))))&gt;=$B117)*(DATE(YEAR($B117),MONTH($B117)+1,MIN(BG$6,DAY(EOMONTH($B117,1))))&lt;$C117)))</f>
        <v>0</v>
      </c>
      <c r="BH117" s="48" t="n">
        <f aca="false">IF(OR(N(BH$5)=0,BH$6=""),0,BH$5*((DATE(YEAR($B117),MONTH($B117),MIN(BH$6,DAY(EOMONTH($B117,0))))&gt;=$B117)*(DATE(YEAR($B117),MONTH($B117),MIN(BH$6,DAY(EOMONTH($B117,0))))&lt;$C117)+(DATE(YEAR($B117),MONTH($B117)+1,MIN(BH$6,DAY(EOMONTH($B117,1))))&gt;=$B117)*(DATE(YEAR($B117),MONTH($B117)+1,MIN(BH$6,DAY(EOMONTH($B117,1))))&lt;$C117)))</f>
        <v>0</v>
      </c>
      <c r="BI117" s="48" t="n">
        <f aca="false">IF(OR(N(BI$5)=0,BI$6=""),0,BI$5*((DATE(YEAR($B117),MONTH($B117),MIN(BI$6,DAY(EOMONTH($B117,0))))&gt;=$B117)*(DATE(YEAR($B117),MONTH($B117),MIN(BI$6,DAY(EOMONTH($B117,0))))&lt;$C117)+(DATE(YEAR($B117),MONTH($B117)+1,MIN(BI$6,DAY(EOMONTH($B117,1))))&gt;=$B117)*(DATE(YEAR($B117),MONTH($B117)+1,MIN(BI$6,DAY(EOMONTH($B117,1))))&lt;$C117)))</f>
        <v>0</v>
      </c>
      <c r="BJ117" s="48" t="n">
        <f aca="false">IF(OR(N(BJ$5)=0,BJ$6=""),0,BJ$5*((DATE(YEAR($B117),MONTH($B117),MIN(BJ$6,DAY(EOMONTH($B117,0))))&gt;=$B117)*(DATE(YEAR($B117),MONTH($B117),MIN(BJ$6,DAY(EOMONTH($B117,0))))&lt;$C117)+(DATE(YEAR($B117),MONTH($B117)+1,MIN(BJ$6,DAY(EOMONTH($B117,1))))&gt;=$B117)*(DATE(YEAR($B117),MONTH($B117)+1,MIN(BJ$6,DAY(EOMONTH($B117,1))))&lt;$C117)))</f>
        <v>0</v>
      </c>
      <c r="BK117" s="48" t="n">
        <f aca="false">IF(OR(N(BK$5)=0,BK$6=""),0,BK$5*((DATE(YEAR($B117),MONTH($B117),MIN(BK$6,DAY(EOMONTH($B117,0))))&gt;=$B117)*(DATE(YEAR($B117),MONTH($B117),MIN(BK$6,DAY(EOMONTH($B117,0))))&lt;$C117)+(DATE(YEAR($B117),MONTH($B117)+1,MIN(BK$6,DAY(EOMONTH($B117,1))))&gt;=$B117)*(DATE(YEAR($B117),MONTH($B117)+1,MIN(BK$6,DAY(EOMONTH($B117,1))))&lt;$C117)))</f>
        <v>0</v>
      </c>
      <c r="BL117" s="48" t="n">
        <f aca="false">IF(OR(N(BL$5)=0,BL$6=""),0,BL$5*((DATE(YEAR($B117),MONTH($B117),MIN(BL$6,DAY(EOMONTH($B117,0))))&gt;=$B117)*(DATE(YEAR($B117),MONTH($B117),MIN(BL$6,DAY(EOMONTH($B117,0))))&lt;$C117)+(DATE(YEAR($B117),MONTH($B117)+1,MIN(BL$6,DAY(EOMONTH($B117,1))))&gt;=$B117)*(DATE(YEAR($B117),MONTH($B117)+1,MIN(BL$6,DAY(EOMONTH($B117,1))))&lt;$C117)))</f>
        <v>0</v>
      </c>
      <c r="BM117" s="48" t="n">
        <f aca="false">IF(OR(N(BM$5)=0,BM$6=""),0,BM$5*((DATE(YEAR($B117),MONTH($B117),MIN(BM$6,DAY(EOMONTH($B117,0))))&gt;=$B117)*(DATE(YEAR($B117),MONTH($B117),MIN(BM$6,DAY(EOMONTH($B117,0))))&lt;$C117)+(DATE(YEAR($B117),MONTH($B117)+1,MIN(BM$6,DAY(EOMONTH($B117,1))))&gt;=$B117)*(DATE(YEAR($B117),MONTH($B117)+1,MIN(BM$6,DAY(EOMONTH($B117,1))))&lt;$C117)))</f>
        <v>0</v>
      </c>
      <c r="BN117" s="48" t="n">
        <f aca="false">IF(OR(N(BN$5)=0,BN$6=""),0,BN$5*((DATE(YEAR($B117),MONTH($B117),MIN(BN$6,DAY(EOMONTH($B117,0))))&gt;=$B117)*(DATE(YEAR($B117),MONTH($B117),MIN(BN$6,DAY(EOMONTH($B117,0))))&lt;$C117)+(DATE(YEAR($B117),MONTH($B117)+1,MIN(BN$6,DAY(EOMONTH($B117,1))))&gt;=$B117)*(DATE(YEAR($B117),MONTH($B117)+1,MIN(BN$6,DAY(EOMONTH($B117,1))))&lt;$C117)))</f>
        <v>0</v>
      </c>
      <c r="BO117" s="48" t="n">
        <f aca="false">IF(OR(N(BO$5)=0,BO$6=""),0,BO$5*((DATE(YEAR($B117),MONTH($B117),MIN(BO$6,DAY(EOMONTH($B117,0))))&gt;=$B117)*(DATE(YEAR($B117),MONTH($B117),MIN(BO$6,DAY(EOMONTH($B117,0))))&lt;$C117)+(DATE(YEAR($B117),MONTH($B117)+1,MIN(BO$6,DAY(EOMONTH($B117,1))))&gt;=$B117)*(DATE(YEAR($B117),MONTH($B117)+1,MIN(BO$6,DAY(EOMONTH($B117,1))))&lt;$C117)))</f>
        <v>0</v>
      </c>
      <c r="BP117" s="48" t="n">
        <f aca="false">IF(OR(N(BP$5)=0,BP$6=""),0,BP$5*((DATE(YEAR($B117),MONTH($B117),MIN(BP$6,DAY(EOMONTH($B117,0))))&gt;=$B117)*(DATE(YEAR($B117),MONTH($B117),MIN(BP$6,DAY(EOMONTH($B117,0))))&lt;$C117)+(DATE(YEAR($B117),MONTH($B117)+1,MIN(BP$6,DAY(EOMONTH($B117,1))))&gt;=$B117)*(DATE(YEAR($B117),MONTH($B117)+1,MIN(BP$6,DAY(EOMONTH($B117,1))))&lt;$C117)))</f>
        <v>0</v>
      </c>
      <c r="BQ117" s="48" t="n">
        <f aca="false">IF(OR(N(BQ$5)=0,BQ$6=""),0,BQ$5*((DATE(YEAR($B117),MONTH($B117),MIN(BQ$6,DAY(EOMONTH($B117,0))))&gt;=$B117)*(DATE(YEAR($B117),MONTH($B117),MIN(BQ$6,DAY(EOMONTH($B117,0))))&lt;$C117)+(DATE(YEAR($B117),MONTH($B117)+1,MIN(BQ$6,DAY(EOMONTH($B117,1))))&gt;=$B117)*(DATE(YEAR($B117),MONTH($B117)+1,MIN(BQ$6,DAY(EOMONTH($B117,1))))&lt;$C117)))</f>
        <v>0</v>
      </c>
      <c r="BR117" s="48" t="n">
        <f aca="false">IF(OR(N(BR$5)=0,BR$6=""),0,BR$5*((DATE(YEAR($B117),MONTH($B117),MIN(BR$6,DAY(EOMONTH($B117,0))))&gt;=$B117)*(DATE(YEAR($B117),MONTH($B117),MIN(BR$6,DAY(EOMONTH($B117,0))))&lt;$C117)+(DATE(YEAR($B117),MONTH($B117)+1,MIN(BR$6,DAY(EOMONTH($B117,1))))&gt;=$B117)*(DATE(YEAR($B117),MONTH($B117)+1,MIN(BR$6,DAY(EOMONTH($B117,1))))&lt;$C117)))</f>
        <v>0</v>
      </c>
      <c r="BS117" s="48" t="n">
        <f aca="false">IF(OR(N(BS$5)=0,BS$6=""),0,BS$5*((DATE(YEAR($B117),MONTH($B117),MIN(BS$6,DAY(EOMONTH($B117,0))))&gt;=$B117)*(DATE(YEAR($B117),MONTH($B117),MIN(BS$6,DAY(EOMONTH($B117,0))))&lt;$C117)+(DATE(YEAR($B117),MONTH($B117)+1,MIN(BS$6,DAY(EOMONTH($B117,1))))&gt;=$B117)*(DATE(YEAR($B117),MONTH($B117)+1,MIN(BS$6,DAY(EOMONTH($B117,1))))&lt;$C117)))</f>
        <v>0</v>
      </c>
      <c r="BT117" s="48" t="n">
        <f aca="false">IF(OR(N(BT$5)=0,BT$6=""),0,BT$5*((DATE(YEAR($B117),MONTH($B117),MIN(BT$6,DAY(EOMONTH($B117,0))))&gt;=$B117)*(DATE(YEAR($B117),MONTH($B117),MIN(BT$6,DAY(EOMONTH($B117,0))))&lt;$C117)+(DATE(YEAR($B117),MONTH($B117)+1,MIN(BT$6,DAY(EOMONTH($B117,1))))&gt;=$B117)*(DATE(YEAR($B117),MONTH($B117)+1,MIN(BT$6,DAY(EOMONTH($B117,1))))&lt;$C117)))</f>
        <v>0</v>
      </c>
      <c r="BU117" s="48" t="n">
        <f aca="false">IF(OR(N(BU$5)=0,BU$6=""),0,BU$5*((DATE(YEAR($B117),MONTH($B117),MIN(BU$6,DAY(EOMONTH($B117,0))))&gt;=$B117)*(DATE(YEAR($B117),MONTH($B117),MIN(BU$6,DAY(EOMONTH($B117,0))))&lt;$C117)+(DATE(YEAR($B117),MONTH($B117)+1,MIN(BU$6,DAY(EOMONTH($B117,1))))&gt;=$B117)*(DATE(YEAR($B117),MONTH($B117)+1,MIN(BU$6,DAY(EOMONTH($B117,1))))&lt;$C117)))</f>
        <v>0</v>
      </c>
      <c r="BV117" s="48" t="n">
        <f aca="false">IF(OR(N(BV$5)=0,BV$6=""),0,BV$5*((DATE(YEAR($B117),MONTH($B117),MIN(BV$6,DAY(EOMONTH($B117,0))))&gt;=$B117)*(DATE(YEAR($B117),MONTH($B117),MIN(BV$6,DAY(EOMONTH($B117,0))))&lt;$C117)+(DATE(YEAR($B117),MONTH($B117)+1,MIN(BV$6,DAY(EOMONTH($B117,1))))&gt;=$B117)*(DATE(YEAR($B117),MONTH($B117)+1,MIN(BV$6,DAY(EOMONTH($B117,1))))&lt;$C117)))</f>
        <v>0</v>
      </c>
      <c r="BW117" s="48" t="n">
        <f aca="false">IF(OR(N(BW$5)=0,BW$6=""),0,BW$5*((DATE(YEAR($B117),MONTH($B117),MIN(BW$6,DAY(EOMONTH($B117,0))))&gt;=$B117)*(DATE(YEAR($B117),MONTH($B117),MIN(BW$6,DAY(EOMONTH($B117,0))))&lt;$C117)+(DATE(YEAR($B117),MONTH($B117)+1,MIN(BW$6,DAY(EOMONTH($B117,1))))&gt;=$B117)*(DATE(YEAR($B117),MONTH($B117)+1,MIN(BW$6,DAY(EOMONTH($B117,1))))&lt;$C117)))</f>
        <v>0</v>
      </c>
      <c r="BX117" s="48" t="n">
        <f aca="false">MIN(Z117,(FT116*(1+FT$5/Setup!$C$36)+IF($V117=1,N($F117),0)))</f>
        <v>0</v>
      </c>
      <c r="BY117" s="48" t="n">
        <f aca="false">MIN(AA117,(FU116*(1+FU$5/Setup!$C$36)+IF($V117=2,N($F117),0)))</f>
        <v>0</v>
      </c>
      <c r="BZ117" s="48" t="n">
        <f aca="false">MIN(AB117,(FV116*(1+FV$5/Setup!$C$36)+IF($V117=3,N($F117),0)))</f>
        <v>0</v>
      </c>
      <c r="CA117" s="48" t="n">
        <f aca="false">MIN(AC117,(FW116*(1+FW$5/Setup!$C$36)+IF($V117=4,N($F117),0)))</f>
        <v>0</v>
      </c>
      <c r="CB117" s="48" t="n">
        <f aca="false">MIN(AD117,(FX116*(1+FX$5/Setup!$C$36)+IF($V117=5,N($F117),0)))</f>
        <v>0</v>
      </c>
      <c r="CC117" s="48" t="n">
        <f aca="false">MIN(AE117,(FY116*(1+FY$5/Setup!$C$36)+IF($V117=6,N($F117),0)))</f>
        <v>0</v>
      </c>
      <c r="CD117" s="48" t="n">
        <f aca="false">MIN(AF117,(FZ116*(1+FZ$5/Setup!$C$36)+IF($V117=7,N($F117),0)))</f>
        <v>0</v>
      </c>
      <c r="CE117" s="48" t="n">
        <f aca="false">MIN(AG117,(GA116*(1+GA$5/Setup!$C$36)+IF($V117=8,N($F117),0)))</f>
        <v>0</v>
      </c>
      <c r="CF117" s="48" t="n">
        <f aca="false">MIN(AH117,(GB116*(1+GB$5/Setup!$C$36)+IF($V117=9,N($F117),0)))</f>
        <v>0</v>
      </c>
      <c r="CG117" s="48" t="n">
        <f aca="false">MIN(AI117,(GC116*(1+GC$5/Setup!$C$36)+IF($V117=10,N($F117),0)))</f>
        <v>0</v>
      </c>
      <c r="CH117" s="48" t="n">
        <f aca="false">MIN(AJ117,(GD116*(1+GD$5/Setup!$C$36)+IF($V117=11,N($F117),0)))</f>
        <v>0</v>
      </c>
      <c r="CI117" s="48" t="n">
        <f aca="false">MIN(AK117,(GE116*(1+GE$5/Setup!$C$36)+IF($V117=12,N($F117),0)))</f>
        <v>0</v>
      </c>
      <c r="CJ117" s="48" t="n">
        <f aca="false">MIN(AL117,(GF116*(1+GF$5/Setup!$C$36)+IF($V117=13,N($F117),0)))</f>
        <v>0</v>
      </c>
      <c r="CK117" s="48" t="n">
        <f aca="false">MIN(AM117,(GG116*(1+GG$5/Setup!$C$36)+IF($V117=14,N($F117),0)))</f>
        <v>0</v>
      </c>
      <c r="CL117" s="48" t="n">
        <f aca="false">MIN(AN117,(GH116*(1+GH$5/Setup!$C$36)+IF($V117=15,N($F117),0)))</f>
        <v>0</v>
      </c>
      <c r="CM117" s="48" t="n">
        <f aca="false">MIN(AO117,(GI116*(1+GI$5/Setup!$C$36)+IF($V117=16,N($F117),0)))</f>
        <v>0</v>
      </c>
      <c r="CN117" s="48" t="n">
        <f aca="false">MIN(AP117,(GJ116*(1+GJ$5/Setup!$C$36)+IF($V117=17,N($F117),0)))</f>
        <v>0</v>
      </c>
      <c r="CO117" s="48" t="n">
        <f aca="false">MIN(AQ117,(GK116*(1+GK$5/Setup!$C$36)+IF($V117=18,N($F117),0)))</f>
        <v>0</v>
      </c>
      <c r="CP117" s="48" t="n">
        <f aca="false">MIN(AR117,(GL116*(1+GL$5/Setup!$C$36)+IF($V117=19,N($F117),0)))</f>
        <v>0</v>
      </c>
      <c r="CQ117" s="48" t="n">
        <f aca="false">MIN(AS117,(GM116*(1+GM$5/Setup!$C$36)+IF($V117=20,N($F117),0)))</f>
        <v>0</v>
      </c>
      <c r="CR117" s="48" t="n">
        <f aca="false">MIN(AT117,(GN116*(1+GN$5/Setup!$C$36)+IF($V117=21,N($F117),0)))</f>
        <v>0</v>
      </c>
      <c r="CS117" s="48" t="n">
        <f aca="false">MIN(AU117,(GO116*(1+GO$5/Setup!$C$36)+IF($V117=22,N($F117),0)))</f>
        <v>0</v>
      </c>
      <c r="CT117" s="48" t="n">
        <f aca="false">MIN(AV117,(GP116*(1+GP$5/Setup!$C$36)+IF($V117=23,N($F117),0)))</f>
        <v>0</v>
      </c>
      <c r="CU117" s="48" t="n">
        <f aca="false">MIN(AW117,(GQ116*(1+GQ$5/Setup!$C$36)+IF($V117=24,N($F117),0)))</f>
        <v>0</v>
      </c>
      <c r="CV117" s="48" t="n">
        <f aca="false">MIN(AX117,(GR116*(1+GR$5/Setup!$C$36)+IF($V117=25,N($F117),0)))</f>
        <v>0</v>
      </c>
      <c r="CW117" s="48" t="n">
        <f aca="false">MIN(AY117,(GS116*(1+GS$5/Setup!$C$36)+IF($V117=26,N($F117),0)))</f>
        <v>0</v>
      </c>
      <c r="CX117" s="48" t="n">
        <f aca="false">MIN(AZ117,(GT116*(1+GT$5/Setup!$C$36)+IF($V117=27,N($F117),0)))</f>
        <v>0</v>
      </c>
      <c r="CY117" s="48" t="n">
        <f aca="false">MIN(BA117,(GU116*(1+GU$5/Setup!$C$36)+IF($V117=28,N($F117),0)))</f>
        <v>0</v>
      </c>
      <c r="CZ117" s="48" t="n">
        <f aca="false">MIN(BB117,(GV116*(1+GV$5/Setup!$C$36)+IF($V117=29,N($F117),0)))</f>
        <v>0</v>
      </c>
      <c r="DA117" s="48" t="n">
        <f aca="false">MIN(BC117,(GW116*(1+GW$5/Setup!$C$36)+IF($V117=30,N($F117),0)))</f>
        <v>0</v>
      </c>
      <c r="DB117" s="48" t="n">
        <f aca="false">MIN(BD117,(GX116*(1+GX$5/Setup!$C$36)+IF($V117=31,N($F117),0)))</f>
        <v>0</v>
      </c>
      <c r="DC117" s="48" t="n">
        <f aca="false">MIN(BE117,(GY116*(1+GY$5/Setup!$C$36)+IF($V117=32,N($F117),0)))</f>
        <v>0</v>
      </c>
      <c r="DD117" s="48" t="n">
        <f aca="false">MIN(BF117,(GZ116*(1+GZ$5/Setup!$C$36)+IF($V117=33,N($F117),0)))</f>
        <v>0</v>
      </c>
      <c r="DE117" s="48" t="n">
        <f aca="false">MIN(BG117,(HA116*(1+HA$5/Setup!$C$36)+IF($V117=34,N($F117),0)))</f>
        <v>0</v>
      </c>
      <c r="DF117" s="48" t="n">
        <f aca="false">MIN(BH117,(HB116*(1+HB$5/Setup!$C$36)+IF($V117=35,N($F117),0)))</f>
        <v>0</v>
      </c>
      <c r="DG117" s="48" t="n">
        <f aca="false">MIN(BI117,(HC116*(1+HC$5/Setup!$C$36)+IF($V117=36,N($F117),0)))</f>
        <v>0</v>
      </c>
      <c r="DH117" s="48" t="n">
        <f aca="false">MIN(BJ117,(HD116*(1+HD$5/Setup!$C$36)+IF($V117=37,N($F117),0)))</f>
        <v>0</v>
      </c>
      <c r="DI117" s="48" t="n">
        <f aca="false">MIN(BK117,(HE116*(1+HE$5/Setup!$C$36)+IF($V117=38,N($F117),0)))</f>
        <v>0</v>
      </c>
      <c r="DJ117" s="48" t="n">
        <f aca="false">MIN(BL117,(HF116*(1+HF$5/Setup!$C$36)+IF($V117=39,N($F117),0)))</f>
        <v>0</v>
      </c>
      <c r="DK117" s="48" t="n">
        <f aca="false">MIN(BM117,(HG116*(1+HG$5/Setup!$C$36)+IF($V117=40,N($F117),0)))</f>
        <v>0</v>
      </c>
      <c r="DL117" s="48" t="n">
        <f aca="false">MIN(BN117,(HH116*(1+HH$5/Setup!$C$36)+IF($V117=41,N($F117),0)))</f>
        <v>0</v>
      </c>
      <c r="DM117" s="48" t="n">
        <f aca="false">MIN(BO117,(HI116*(1+HI$5/Setup!$C$36)+IF($V117=42,N($F117),0)))</f>
        <v>0</v>
      </c>
      <c r="DN117" s="48" t="n">
        <f aca="false">MIN(BP117,(HJ116*(1+HJ$5/Setup!$C$36)+IF($V117=43,N($F117),0)))</f>
        <v>0</v>
      </c>
      <c r="DO117" s="48" t="n">
        <f aca="false">MIN(BQ117,(HK116*(1+HK$5/Setup!$C$36)+IF($V117=44,N($F117),0)))</f>
        <v>0</v>
      </c>
      <c r="DP117" s="48" t="n">
        <f aca="false">MIN(BR117,(HL116*(1+HL$5/Setup!$C$36)+IF($V117=45,N($F117),0)))</f>
        <v>0</v>
      </c>
      <c r="DQ117" s="48" t="n">
        <f aca="false">MIN(BS117,(HM116*(1+HM$5/Setup!$C$36)+IF($V117=46,N($F117),0)))</f>
        <v>0</v>
      </c>
      <c r="DR117" s="48" t="n">
        <f aca="false">MIN(BT117,(HN116*(1+HN$5/Setup!$C$36)+IF($V117=47,N($F117),0)))</f>
        <v>0</v>
      </c>
      <c r="DS117" s="48" t="n">
        <f aca="false">MIN(BU117,(HO116*(1+HO$5/Setup!$C$36)+IF($V117=48,N($F117),0)))</f>
        <v>0</v>
      </c>
      <c r="DT117" s="48" t="n">
        <f aca="false">MIN(BV117,(HP116*(1+HP$5/Setup!$C$36)+IF($V117=49,N($F117),0)))</f>
        <v>0</v>
      </c>
      <c r="DU117" s="48" t="n">
        <f aca="false">MIN(BW117,(HQ116*(1+HQ$5/Setup!$C$36)+IF($V117=50,N($F117),0)))</f>
        <v>0</v>
      </c>
      <c r="DV117" s="48" t="n">
        <f aca="false">MIN(MAX((FT116*(1+FT$5/Setup!$C$36)+IF($V117=1,N($F117),0))-BX117,0),MAX($P117-0,0))</f>
        <v>0</v>
      </c>
      <c r="DW117" s="48" t="n">
        <f aca="false">MIN(MAX((FU116*(1+FU$5/Setup!$C$36)+IF($V117=2,N($F117),0))-BY117,0),MAX($P117-SUM(DV117:DV117),0))</f>
        <v>0</v>
      </c>
      <c r="DX117" s="48" t="n">
        <f aca="false">MIN(MAX((FV116*(1+FV$5/Setup!$C$36)+IF($V117=3,N($F117),0))-BZ117,0),MAX($P117-SUM(DV117:DW117),0))</f>
        <v>0</v>
      </c>
      <c r="DY117" s="48" t="n">
        <f aca="false">MIN(MAX((FW116*(1+FW$5/Setup!$C$36)+IF($V117=4,N($F117),0))-CA117,0),MAX($P117-SUM(DV117:DX117),0))</f>
        <v>0</v>
      </c>
      <c r="DZ117" s="48" t="n">
        <f aca="false">MIN(MAX((FX116*(1+FX$5/Setup!$C$36)+IF($V117=5,N($F117),0))-CB117,0),MAX($P117-SUM(DV117:DY117),0))</f>
        <v>0</v>
      </c>
      <c r="EA117" s="48" t="n">
        <f aca="false">MIN(MAX((FY116*(1+FY$5/Setup!$C$36)+IF($V117=6,N($F117),0))-CC117,0),MAX($P117-SUM(DV117:DZ117),0))</f>
        <v>0</v>
      </c>
      <c r="EB117" s="48" t="n">
        <f aca="false">MIN(MAX((FZ116*(1+FZ$5/Setup!$C$36)+IF($V117=7,N($F117),0))-CD117,0),MAX($P117-SUM(DV117:EA117),0))</f>
        <v>0</v>
      </c>
      <c r="EC117" s="48" t="n">
        <f aca="false">MIN(MAX((GA116*(1+GA$5/Setup!$C$36)+IF($V117=8,N($F117),0))-CE117,0),MAX($P117-SUM(DV117:EB117),0))</f>
        <v>0</v>
      </c>
      <c r="ED117" s="48" t="n">
        <f aca="false">MIN(MAX((GB116*(1+GB$5/Setup!$C$36)+IF($V117=9,N($F117),0))-CF117,0),MAX($P117-SUM(DV117:EC117),0))</f>
        <v>0</v>
      </c>
      <c r="EE117" s="48" t="n">
        <f aca="false">MIN(MAX((GC116*(1+GC$5/Setup!$C$36)+IF($V117=10,N($F117),0))-CG117,0),MAX($P117-SUM(DV117:ED117),0))</f>
        <v>0</v>
      </c>
      <c r="EF117" s="48" t="n">
        <f aca="false">MIN(MAX((GD116*(1+GD$5/Setup!$C$36)+IF($V117=11,N($F117),0))-CH117,0),MAX($P117-SUM(DV117:EE117),0))</f>
        <v>0</v>
      </c>
      <c r="EG117" s="48" t="n">
        <f aca="false">MIN(MAX((GE116*(1+GE$5/Setup!$C$36)+IF($V117=12,N($F117),0))-CI117,0),MAX($P117-SUM(DV117:EF117),0))</f>
        <v>0</v>
      </c>
      <c r="EH117" s="48" t="n">
        <f aca="false">MIN(MAX((GF116*(1+GF$5/Setup!$C$36)+IF($V117=13,N($F117),0))-CJ117,0),MAX($P117-SUM(DV117:EG117),0))</f>
        <v>0</v>
      </c>
      <c r="EI117" s="48" t="n">
        <f aca="false">MIN(MAX((GG116*(1+GG$5/Setup!$C$36)+IF($V117=14,N($F117),0))-CK117,0),MAX($P117-SUM(DV117:EH117),0))</f>
        <v>0</v>
      </c>
      <c r="EJ117" s="48" t="n">
        <f aca="false">MIN(MAX((GH116*(1+GH$5/Setup!$C$36)+IF($V117=15,N($F117),0))-CL117,0),MAX($P117-SUM(DV117:EI117),0))</f>
        <v>0</v>
      </c>
      <c r="EK117" s="48" t="n">
        <f aca="false">MIN(MAX((GI116*(1+GI$5/Setup!$C$36)+IF($V117=16,N($F117),0))-CM117,0),MAX($P117-SUM(DV117:EJ117),0))</f>
        <v>0</v>
      </c>
      <c r="EL117" s="48" t="n">
        <f aca="false">MIN(MAX((GJ116*(1+GJ$5/Setup!$C$36)+IF($V117=17,N($F117),0))-CN117,0),MAX($P117-SUM(DV117:EK117),0))</f>
        <v>0</v>
      </c>
      <c r="EM117" s="48" t="n">
        <f aca="false">MIN(MAX((GK116*(1+GK$5/Setup!$C$36)+IF($V117=18,N($F117),0))-CO117,0),MAX($P117-SUM(DV117:EL117),0))</f>
        <v>0</v>
      </c>
      <c r="EN117" s="48" t="n">
        <f aca="false">MIN(MAX((GL116*(1+GL$5/Setup!$C$36)+IF($V117=19,N($F117),0))-CP117,0),MAX($P117-SUM(DV117:EM117),0))</f>
        <v>0</v>
      </c>
      <c r="EO117" s="48" t="n">
        <f aca="false">MIN(MAX((GM116*(1+GM$5/Setup!$C$36)+IF($V117=20,N($F117),0))-CQ117,0),MAX($P117-SUM(DV117:EN117),0))</f>
        <v>0</v>
      </c>
      <c r="EP117" s="48" t="n">
        <f aca="false">MIN(MAX((GN116*(1+GN$5/Setup!$C$36)+IF($V117=21,N($F117),0))-CR117,0),MAX($P117-SUM(DV117:EO117),0))</f>
        <v>0</v>
      </c>
      <c r="EQ117" s="48" t="n">
        <f aca="false">MIN(MAX((GO116*(1+GO$5/Setup!$C$36)+IF($V117=22,N($F117),0))-CS117,0),MAX($P117-SUM(DV117:EP117),0))</f>
        <v>0</v>
      </c>
      <c r="ER117" s="48" t="n">
        <f aca="false">MIN(MAX((GP116*(1+GP$5/Setup!$C$36)+IF($V117=23,N($F117),0))-CT117,0),MAX($P117-SUM(DV117:EQ117),0))</f>
        <v>0</v>
      </c>
      <c r="ES117" s="48" t="n">
        <f aca="false">MIN(MAX((GQ116*(1+GQ$5/Setup!$C$36)+IF($V117=24,N($F117),0))-CU117,0),MAX($P117-SUM(DV117:ER117),0))</f>
        <v>0</v>
      </c>
      <c r="ET117" s="48" t="n">
        <f aca="false">MIN(MAX((GR116*(1+GR$5/Setup!$C$36)+IF($V117=25,N($F117),0))-CV117,0),MAX($P117-SUM(DV117:ES117),0))</f>
        <v>0</v>
      </c>
      <c r="EU117" s="48" t="n">
        <f aca="false">MIN(MAX((GS116*(1+GS$5/Setup!$C$36)+IF($V117=26,N($F117),0))-CW117,0),MAX($P117-SUM(DV117:ET117),0))</f>
        <v>0</v>
      </c>
      <c r="EV117" s="48" t="n">
        <f aca="false">MIN(MAX((GT116*(1+GT$5/Setup!$C$36)+IF($V117=27,N($F117),0))-CX117,0),MAX($P117-SUM(DV117:EU117),0))</f>
        <v>0</v>
      </c>
      <c r="EW117" s="48" t="n">
        <f aca="false">MIN(MAX((GU116*(1+GU$5/Setup!$C$36)+IF($V117=28,N($F117),0))-CY117,0),MAX($P117-SUM(DV117:EV117),0))</f>
        <v>0</v>
      </c>
      <c r="EX117" s="48" t="n">
        <f aca="false">MIN(MAX((GV116*(1+GV$5/Setup!$C$36)+IF($V117=29,N($F117),0))-CZ117,0),MAX($P117-SUM(DV117:EW117),0))</f>
        <v>0</v>
      </c>
      <c r="EY117" s="48" t="n">
        <f aca="false">MIN(MAX((GW116*(1+GW$5/Setup!$C$36)+IF($V117=30,N($F117),0))-DA117,0),MAX($P117-SUM(DV117:EX117),0))</f>
        <v>0</v>
      </c>
      <c r="EZ117" s="48" t="n">
        <f aca="false">MIN(MAX((GX116*(1+GX$5/Setup!$C$36)+IF($V117=31,N($F117),0))-DB117,0),MAX($P117-SUM(DV117:EY117),0))</f>
        <v>0</v>
      </c>
      <c r="FA117" s="48" t="n">
        <f aca="false">MIN(MAX((GY116*(1+GY$5/Setup!$C$36)+IF($V117=32,N($F117),0))-DC117,0),MAX($P117-SUM(DV117:EZ117),0))</f>
        <v>0</v>
      </c>
      <c r="FB117" s="48" t="n">
        <f aca="false">MIN(MAX((GZ116*(1+GZ$5/Setup!$C$36)+IF($V117=33,N($F117),0))-DD117,0),MAX($P117-SUM(DV117:FA117),0))</f>
        <v>0</v>
      </c>
      <c r="FC117" s="48" t="n">
        <f aca="false">MIN(MAX((HA116*(1+HA$5/Setup!$C$36)+IF($V117=34,N($F117),0))-DE117,0),MAX($P117-SUM(DV117:FB117),0))</f>
        <v>0</v>
      </c>
      <c r="FD117" s="48" t="n">
        <f aca="false">MIN(MAX((HB116*(1+HB$5/Setup!$C$36)+IF($V117=35,N($F117),0))-DF117,0),MAX($P117-SUM(DV117:FC117),0))</f>
        <v>0</v>
      </c>
      <c r="FE117" s="48" t="n">
        <f aca="false">MIN(MAX((HC116*(1+HC$5/Setup!$C$36)+IF($V117=36,N($F117),0))-DG117,0),MAX($P117-SUM(DV117:FD117),0))</f>
        <v>0</v>
      </c>
      <c r="FF117" s="48" t="n">
        <f aca="false">MIN(MAX((HD116*(1+HD$5/Setup!$C$36)+IF($V117=37,N($F117),0))-DH117,0),MAX($P117-SUM(DV117:FE117),0))</f>
        <v>0</v>
      </c>
      <c r="FG117" s="48" t="n">
        <f aca="false">MIN(MAX((HE116*(1+HE$5/Setup!$C$36)+IF($V117=38,N($F117),0))-DI117,0),MAX($P117-SUM(DV117:FF117),0))</f>
        <v>0</v>
      </c>
      <c r="FH117" s="48" t="n">
        <f aca="false">MIN(MAX((HF116*(1+HF$5/Setup!$C$36)+IF($V117=39,N($F117),0))-DJ117,0),MAX($P117-SUM(DV117:FG117),0))</f>
        <v>0</v>
      </c>
      <c r="FI117" s="48" t="n">
        <f aca="false">MIN(MAX((HG116*(1+HG$5/Setup!$C$36)+IF($V117=40,N($F117),0))-DK117,0),MAX($P117-SUM(DV117:FH117),0))</f>
        <v>0</v>
      </c>
      <c r="FJ117" s="48" t="n">
        <f aca="false">MIN(MAX((HH116*(1+HH$5/Setup!$C$36)+IF($V117=41,N($F117),0))-DL117,0),MAX($P117-SUM(DV117:FI117),0))</f>
        <v>0</v>
      </c>
      <c r="FK117" s="48" t="n">
        <f aca="false">MIN(MAX((HI116*(1+HI$5/Setup!$C$36)+IF($V117=42,N($F117),0))-DM117,0),MAX($P117-SUM(DV117:FJ117),0))</f>
        <v>0</v>
      </c>
      <c r="FL117" s="48" t="n">
        <f aca="false">MIN(MAX((HJ116*(1+HJ$5/Setup!$C$36)+IF($V117=43,N($F117),0))-DN117,0),MAX($P117-SUM(DV117:FK117),0))</f>
        <v>0</v>
      </c>
      <c r="FM117" s="48" t="n">
        <f aca="false">MIN(MAX((HK116*(1+HK$5/Setup!$C$36)+IF($V117=44,N($F117),0))-DO117,0),MAX($P117-SUM(DV117:FL117),0))</f>
        <v>0</v>
      </c>
      <c r="FN117" s="48" t="n">
        <f aca="false">MIN(MAX((HL116*(1+HL$5/Setup!$C$36)+IF($V117=45,N($F117),0))-DP117,0),MAX($P117-SUM(DV117:FM117),0))</f>
        <v>0</v>
      </c>
      <c r="FO117" s="48" t="n">
        <f aca="false">MIN(MAX((HM116*(1+HM$5/Setup!$C$36)+IF($V117=46,N($F117),0))-DQ117,0),MAX($P117-SUM(DV117:FN117),0))</f>
        <v>0</v>
      </c>
      <c r="FP117" s="48" t="n">
        <f aca="false">MIN(MAX((HN116*(1+HN$5/Setup!$C$36)+IF($V117=47,N($F117),0))-DR117,0),MAX($P117-SUM(DV117:FO117),0))</f>
        <v>0</v>
      </c>
      <c r="FQ117" s="48" t="n">
        <f aca="false">MIN(MAX((HO116*(1+HO$5/Setup!$C$36)+IF($V117=48,N($F117),0))-DS117,0),MAX($P117-SUM(DV117:FP117),0))</f>
        <v>0</v>
      </c>
      <c r="FR117" s="48" t="n">
        <f aca="false">MIN(MAX((HP116*(1+HP$5/Setup!$C$36)+IF($V117=49,N($F117),0))-DT117,0),MAX($P117-SUM(DV117:FQ117),0))</f>
        <v>0</v>
      </c>
      <c r="FS117" s="48" t="n">
        <f aca="false">MIN(MAX((HQ116*(1+HQ$5/Setup!$C$36)+IF($V117=50,N($F117),0))-DU117,0),MAX($P117-SUM(DV117:FR117),0))</f>
        <v>0</v>
      </c>
      <c r="FT117" s="48" t="n">
        <f aca="false">IF((FT116*(1+FT$5/Setup!$C$36)+IF($V117=1,N($F117),0))-BX117-DV117&lt;0.005,0,(FT116*(1+FT$5/Setup!$C$36)+IF($V117=1,N($F117),0))-BX117-DV117)</f>
        <v>0</v>
      </c>
      <c r="FU117" s="48" t="n">
        <f aca="false">IF((FU116*(1+FU$5/Setup!$C$36)+IF($V117=2,N($F117),0))-BY117-DW117&lt;0.005,0,(FU116*(1+FU$5/Setup!$C$36)+IF($V117=2,N($F117),0))-BY117-DW117)</f>
        <v>0</v>
      </c>
      <c r="FV117" s="48" t="n">
        <f aca="false">IF((FV116*(1+FV$5/Setup!$C$36)+IF($V117=3,N($F117),0))-BZ117-DX117&lt;0.005,0,(FV116*(1+FV$5/Setup!$C$36)+IF($V117=3,N($F117),0))-BZ117-DX117)</f>
        <v>0</v>
      </c>
      <c r="FW117" s="48" t="n">
        <f aca="false">IF((FW116*(1+FW$5/Setup!$C$36)+IF($V117=4,N($F117),0))-CA117-DY117&lt;0.005,0,(FW116*(1+FW$5/Setup!$C$36)+IF($V117=4,N($F117),0))-CA117-DY117)</f>
        <v>0</v>
      </c>
      <c r="FX117" s="48" t="n">
        <f aca="false">IF((FX116*(1+FX$5/Setup!$C$36)+IF($V117=5,N($F117),0))-CB117-DZ117&lt;0.005,0,(FX116*(1+FX$5/Setup!$C$36)+IF($V117=5,N($F117),0))-CB117-DZ117)</f>
        <v>0</v>
      </c>
      <c r="FY117" s="48" t="n">
        <f aca="false">IF((FY116*(1+FY$5/Setup!$C$36)+IF($V117=6,N($F117),0))-CC117-EA117&lt;0.005,0,(FY116*(1+FY$5/Setup!$C$36)+IF($V117=6,N($F117),0))-CC117-EA117)</f>
        <v>0</v>
      </c>
      <c r="FZ117" s="48" t="n">
        <f aca="false">IF((FZ116*(1+FZ$5/Setup!$C$36)+IF($V117=7,N($F117),0))-CD117-EB117&lt;0.005,0,(FZ116*(1+FZ$5/Setup!$C$36)+IF($V117=7,N($F117),0))-CD117-EB117)</f>
        <v>0</v>
      </c>
      <c r="GA117" s="48" t="n">
        <f aca="false">IF((GA116*(1+GA$5/Setup!$C$36)+IF($V117=8,N($F117),0))-CE117-EC117&lt;0.005,0,(GA116*(1+GA$5/Setup!$C$36)+IF($V117=8,N($F117),0))-CE117-EC117)</f>
        <v>0</v>
      </c>
      <c r="GB117" s="48" t="n">
        <f aca="false">IF((GB116*(1+GB$5/Setup!$C$36)+IF($V117=9,N($F117),0))-CF117-ED117&lt;0.005,0,(GB116*(1+GB$5/Setup!$C$36)+IF($V117=9,N($F117),0))-CF117-ED117)</f>
        <v>0</v>
      </c>
      <c r="GC117" s="48" t="n">
        <f aca="false">IF((GC116*(1+GC$5/Setup!$C$36)+IF($V117=10,N($F117),0))-CG117-EE117&lt;0.005,0,(GC116*(1+GC$5/Setup!$C$36)+IF($V117=10,N($F117),0))-CG117-EE117)</f>
        <v>0</v>
      </c>
      <c r="GD117" s="48" t="n">
        <f aca="false">IF((GD116*(1+GD$5/Setup!$C$36)+IF($V117=11,N($F117),0))-CH117-EF117&lt;0.005,0,(GD116*(1+GD$5/Setup!$C$36)+IF($V117=11,N($F117),0))-CH117-EF117)</f>
        <v>0</v>
      </c>
      <c r="GE117" s="48" t="n">
        <f aca="false">IF((GE116*(1+GE$5/Setup!$C$36)+IF($V117=12,N($F117),0))-CI117-EG117&lt;0.005,0,(GE116*(1+GE$5/Setup!$C$36)+IF($V117=12,N($F117),0))-CI117-EG117)</f>
        <v>0</v>
      </c>
      <c r="GF117" s="48" t="n">
        <f aca="false">IF((GF116*(1+GF$5/Setup!$C$36)+IF($V117=13,N($F117),0))-CJ117-EH117&lt;0.005,0,(GF116*(1+GF$5/Setup!$C$36)+IF($V117=13,N($F117),0))-CJ117-EH117)</f>
        <v>0</v>
      </c>
      <c r="GG117" s="48" t="n">
        <f aca="false">IF((GG116*(1+GG$5/Setup!$C$36)+IF($V117=14,N($F117),0))-CK117-EI117&lt;0.005,0,(GG116*(1+GG$5/Setup!$C$36)+IF($V117=14,N($F117),0))-CK117-EI117)</f>
        <v>0</v>
      </c>
      <c r="GH117" s="48" t="n">
        <f aca="false">IF((GH116*(1+GH$5/Setup!$C$36)+IF($V117=15,N($F117),0))-CL117-EJ117&lt;0.005,0,(GH116*(1+GH$5/Setup!$C$36)+IF($V117=15,N($F117),0))-CL117-EJ117)</f>
        <v>0</v>
      </c>
      <c r="GI117" s="48" t="n">
        <f aca="false">IF((GI116*(1+GI$5/Setup!$C$36)+IF($V117=16,N($F117),0))-CM117-EK117&lt;0.005,0,(GI116*(1+GI$5/Setup!$C$36)+IF($V117=16,N($F117),0))-CM117-EK117)</f>
        <v>0</v>
      </c>
      <c r="GJ117" s="48" t="n">
        <f aca="false">IF((GJ116*(1+GJ$5/Setup!$C$36)+IF($V117=17,N($F117),0))-CN117-EL117&lt;0.005,0,(GJ116*(1+GJ$5/Setup!$C$36)+IF($V117=17,N($F117),0))-CN117-EL117)</f>
        <v>0</v>
      </c>
      <c r="GK117" s="48" t="n">
        <f aca="false">IF((GK116*(1+GK$5/Setup!$C$36)+IF($V117=18,N($F117),0))-CO117-EM117&lt;0.005,0,(GK116*(1+GK$5/Setup!$C$36)+IF($V117=18,N($F117),0))-CO117-EM117)</f>
        <v>0</v>
      </c>
      <c r="GL117" s="48" t="n">
        <f aca="false">IF((GL116*(1+GL$5/Setup!$C$36)+IF($V117=19,N($F117),0))-CP117-EN117&lt;0.005,0,(GL116*(1+GL$5/Setup!$C$36)+IF($V117=19,N($F117),0))-CP117-EN117)</f>
        <v>0</v>
      </c>
      <c r="GM117" s="48" t="n">
        <f aca="false">IF((GM116*(1+GM$5/Setup!$C$36)+IF($V117=20,N($F117),0))-CQ117-EO117&lt;0.005,0,(GM116*(1+GM$5/Setup!$C$36)+IF($V117=20,N($F117),0))-CQ117-EO117)</f>
        <v>0</v>
      </c>
      <c r="GN117" s="48" t="n">
        <f aca="false">IF((GN116*(1+GN$5/Setup!$C$36)+IF($V117=21,N($F117),0))-CR117-EP117&lt;0.005,0,(GN116*(1+GN$5/Setup!$C$36)+IF($V117=21,N($F117),0))-CR117-EP117)</f>
        <v>0</v>
      </c>
      <c r="GO117" s="48" t="n">
        <f aca="false">IF((GO116*(1+GO$5/Setup!$C$36)+IF($V117=22,N($F117),0))-CS117-EQ117&lt;0.005,0,(GO116*(1+GO$5/Setup!$C$36)+IF($V117=22,N($F117),0))-CS117-EQ117)</f>
        <v>0</v>
      </c>
      <c r="GP117" s="48" t="n">
        <f aca="false">IF((GP116*(1+GP$5/Setup!$C$36)+IF($V117=23,N($F117),0))-CT117-ER117&lt;0.005,0,(GP116*(1+GP$5/Setup!$C$36)+IF($V117=23,N($F117),0))-CT117-ER117)</f>
        <v>0</v>
      </c>
      <c r="GQ117" s="48" t="n">
        <f aca="false">IF((GQ116*(1+GQ$5/Setup!$C$36)+IF($V117=24,N($F117),0))-CU117-ES117&lt;0.005,0,(GQ116*(1+GQ$5/Setup!$C$36)+IF($V117=24,N($F117),0))-CU117-ES117)</f>
        <v>0</v>
      </c>
      <c r="GR117" s="48" t="n">
        <f aca="false">IF((GR116*(1+GR$5/Setup!$C$36)+IF($V117=25,N($F117),0))-CV117-ET117&lt;0.005,0,(GR116*(1+GR$5/Setup!$C$36)+IF($V117=25,N($F117),0))-CV117-ET117)</f>
        <v>0</v>
      </c>
      <c r="GS117" s="48" t="n">
        <f aca="false">IF((GS116*(1+GS$5/Setup!$C$36)+IF($V117=26,N($F117),0))-CW117-EU117&lt;0.005,0,(GS116*(1+GS$5/Setup!$C$36)+IF($V117=26,N($F117),0))-CW117-EU117)</f>
        <v>0</v>
      </c>
      <c r="GT117" s="48" t="n">
        <f aca="false">IF((GT116*(1+GT$5/Setup!$C$36)+IF($V117=27,N($F117),0))-CX117-EV117&lt;0.005,0,(GT116*(1+GT$5/Setup!$C$36)+IF($V117=27,N($F117),0))-CX117-EV117)</f>
        <v>0</v>
      </c>
      <c r="GU117" s="48" t="n">
        <f aca="false">IF((GU116*(1+GU$5/Setup!$C$36)+IF($V117=28,N($F117),0))-CY117-EW117&lt;0.005,0,(GU116*(1+GU$5/Setup!$C$36)+IF($V117=28,N($F117),0))-CY117-EW117)</f>
        <v>0</v>
      </c>
      <c r="GV117" s="48" t="n">
        <f aca="false">IF((GV116*(1+GV$5/Setup!$C$36)+IF($V117=29,N($F117),0))-CZ117-EX117&lt;0.005,0,(GV116*(1+GV$5/Setup!$C$36)+IF($V117=29,N($F117),0))-CZ117-EX117)</f>
        <v>0</v>
      </c>
      <c r="GW117" s="48" t="n">
        <f aca="false">IF((GW116*(1+GW$5/Setup!$C$36)+IF($V117=30,N($F117),0))-DA117-EY117&lt;0.005,0,(GW116*(1+GW$5/Setup!$C$36)+IF($V117=30,N($F117),0))-DA117-EY117)</f>
        <v>0</v>
      </c>
      <c r="GX117" s="48" t="n">
        <f aca="false">IF((GX116*(1+GX$5/Setup!$C$36)+IF($V117=31,N($F117),0))-DB117-EZ117&lt;0.005,0,(GX116*(1+GX$5/Setup!$C$36)+IF($V117=31,N($F117),0))-DB117-EZ117)</f>
        <v>0</v>
      </c>
      <c r="GY117" s="48" t="n">
        <f aca="false">IF((GY116*(1+GY$5/Setup!$C$36)+IF($V117=32,N($F117),0))-DC117-FA117&lt;0.005,0,(GY116*(1+GY$5/Setup!$C$36)+IF($V117=32,N($F117),0))-DC117-FA117)</f>
        <v>0</v>
      </c>
      <c r="GZ117" s="48" t="n">
        <f aca="false">IF((GZ116*(1+GZ$5/Setup!$C$36)+IF($V117=33,N($F117),0))-DD117-FB117&lt;0.005,0,(GZ116*(1+GZ$5/Setup!$C$36)+IF($V117=33,N($F117),0))-DD117-FB117)</f>
        <v>0</v>
      </c>
      <c r="HA117" s="48" t="n">
        <f aca="false">IF((HA116*(1+HA$5/Setup!$C$36)+IF($V117=34,N($F117),0))-DE117-FC117&lt;0.005,0,(HA116*(1+HA$5/Setup!$C$36)+IF($V117=34,N($F117),0))-DE117-FC117)</f>
        <v>0</v>
      </c>
      <c r="HB117" s="48" t="n">
        <f aca="false">IF((HB116*(1+HB$5/Setup!$C$36)+IF($V117=35,N($F117),0))-DF117-FD117&lt;0.005,0,(HB116*(1+HB$5/Setup!$C$36)+IF($V117=35,N($F117),0))-DF117-FD117)</f>
        <v>0</v>
      </c>
      <c r="HC117" s="48" t="n">
        <f aca="false">IF((HC116*(1+HC$5/Setup!$C$36)+IF($V117=36,N($F117),0))-DG117-FE117&lt;0.005,0,(HC116*(1+HC$5/Setup!$C$36)+IF($V117=36,N($F117),0))-DG117-FE117)</f>
        <v>0</v>
      </c>
      <c r="HD117" s="48" t="n">
        <f aca="false">IF((HD116*(1+HD$5/Setup!$C$36)+IF($V117=37,N($F117),0))-DH117-FF117&lt;0.005,0,(HD116*(1+HD$5/Setup!$C$36)+IF($V117=37,N($F117),0))-DH117-FF117)</f>
        <v>0</v>
      </c>
      <c r="HE117" s="48" t="n">
        <f aca="false">IF((HE116*(1+HE$5/Setup!$C$36)+IF($V117=38,N($F117),0))-DI117-FG117&lt;0.005,0,(HE116*(1+HE$5/Setup!$C$36)+IF($V117=38,N($F117),0))-DI117-FG117)</f>
        <v>0</v>
      </c>
      <c r="HF117" s="48" t="n">
        <f aca="false">IF((HF116*(1+HF$5/Setup!$C$36)+IF($V117=39,N($F117),0))-DJ117-FH117&lt;0.005,0,(HF116*(1+HF$5/Setup!$C$36)+IF($V117=39,N($F117),0))-DJ117-FH117)</f>
        <v>0</v>
      </c>
      <c r="HG117" s="48" t="n">
        <f aca="false">IF((HG116*(1+HG$5/Setup!$C$36)+IF($V117=40,N($F117),0))-DK117-FI117&lt;0.005,0,(HG116*(1+HG$5/Setup!$C$36)+IF($V117=40,N($F117),0))-DK117-FI117)</f>
        <v>0</v>
      </c>
      <c r="HH117" s="48" t="n">
        <f aca="false">IF((HH116*(1+HH$5/Setup!$C$36)+IF($V117=41,N($F117),0))-DL117-FJ117&lt;0.005,0,(HH116*(1+HH$5/Setup!$C$36)+IF($V117=41,N($F117),0))-DL117-FJ117)</f>
        <v>0</v>
      </c>
      <c r="HI117" s="48" t="n">
        <f aca="false">IF((HI116*(1+HI$5/Setup!$C$36)+IF($V117=42,N($F117),0))-DM117-FK117&lt;0.005,0,(HI116*(1+HI$5/Setup!$C$36)+IF($V117=42,N($F117),0))-DM117-FK117)</f>
        <v>0</v>
      </c>
      <c r="HJ117" s="48" t="n">
        <f aca="false">IF((HJ116*(1+HJ$5/Setup!$C$36)+IF($V117=43,N($F117),0))-DN117-FL117&lt;0.005,0,(HJ116*(1+HJ$5/Setup!$C$36)+IF($V117=43,N($F117),0))-DN117-FL117)</f>
        <v>0</v>
      </c>
      <c r="HK117" s="48" t="n">
        <f aca="false">IF((HK116*(1+HK$5/Setup!$C$36)+IF($V117=44,N($F117),0))-DO117-FM117&lt;0.005,0,(HK116*(1+HK$5/Setup!$C$36)+IF($V117=44,N($F117),0))-DO117-FM117)</f>
        <v>0</v>
      </c>
      <c r="HL117" s="48" t="n">
        <f aca="false">IF((HL116*(1+HL$5/Setup!$C$36)+IF($V117=45,N($F117),0))-DP117-FN117&lt;0.005,0,(HL116*(1+HL$5/Setup!$C$36)+IF($V117=45,N($F117),0))-DP117-FN117)</f>
        <v>0</v>
      </c>
      <c r="HM117" s="48" t="n">
        <f aca="false">IF((HM116*(1+HM$5/Setup!$C$36)+IF($V117=46,N($F117),0))-DQ117-FO117&lt;0.005,0,(HM116*(1+HM$5/Setup!$C$36)+IF($V117=46,N($F117),0))-DQ117-FO117)</f>
        <v>0</v>
      </c>
      <c r="HN117" s="48" t="n">
        <f aca="false">IF((HN116*(1+HN$5/Setup!$C$36)+IF($V117=47,N($F117),0))-DR117-FP117&lt;0.005,0,(HN116*(1+HN$5/Setup!$C$36)+IF($V117=47,N($F117),0))-DR117-FP117)</f>
        <v>0</v>
      </c>
      <c r="HO117" s="48" t="n">
        <f aca="false">IF((HO116*(1+HO$5/Setup!$C$36)+IF($V117=48,N($F117),0))-DS117-FQ117&lt;0.005,0,(HO116*(1+HO$5/Setup!$C$36)+IF($V117=48,N($F117),0))-DS117-FQ117)</f>
        <v>0</v>
      </c>
      <c r="HP117" s="48" t="n">
        <f aca="false">IF((HP116*(1+HP$5/Setup!$C$36)+IF($V117=49,N($F117),0))-DT117-FR117&lt;0.005,0,(HP116*(1+HP$5/Setup!$C$36)+IF($V117=49,N($F117),0))-DT117-FR117)</f>
        <v>0</v>
      </c>
      <c r="HQ117" s="48" t="n">
        <f aca="false">IF((HQ116*(1+HQ$5/Setup!$C$36)+IF($V117=50,N($F117),0))-DU117-FS117&lt;0.005,0,(HQ116*(1+HQ$5/Setup!$C$36)+IF($V117=50,N($F117),0))-DU117-FS117)</f>
        <v>0</v>
      </c>
    </row>
    <row r="118" customFormat="false" ht="15" hidden="false" customHeight="false" outlineLevel="0" collapsed="false">
      <c r="A118" s="44" t="n">
        <v>110</v>
      </c>
      <c r="B118" s="45" t="n">
        <f aca="false">IF(Setup!$C$7="Every month",EDATE(Setup!$C$8,($A118-1)),IF(Setup!$C$7="Twice a month",DATE(YEAR(Setup!$C$8),MONTH(Setup!$C$8)+INT((($A118-1)+Setup!$C$41)/2),MIN(IF(MOD(($A118-1)+Setup!$C$41,2)=0,Setup!$C$39,Setup!$C$40),DAY(EOMONTH(DATE(YEAR(Setup!$C$8),MONTH(Setup!$C$8)+INT((($A118-1)+Setup!$C$41)/2),1),0)))),Setup!$C$8+($A118-1)*IF(Setup!$C$7="Every week",7,14)))</f>
        <v>47851</v>
      </c>
      <c r="C118" s="45" t="n">
        <f aca="false">IF(Setup!$C$7="Every month",EDATE(Setup!$C$8,$A118),IF(Setup!$C$7="Twice a month",DATE(YEAR(Setup!$C$8),MONTH(Setup!$C$8)+INT(($A118+Setup!$C$41)/2),MIN(IF(MOD($A118+Setup!$C$41,2)=0,Setup!$C$39,Setup!$C$40),DAY(EOMONTH(DATE(YEAR(Setup!$C$8),MONTH(Setup!$C$8)+INT(($A118+Setup!$C$41)/2),1),0)))),Setup!$C$8+$A118*IF(Setup!$C$7="Every week",7,14)))</f>
        <v>47865</v>
      </c>
      <c r="D118" s="46"/>
      <c r="E118" s="47"/>
      <c r="F118" s="47"/>
      <c r="G118" s="47"/>
      <c r="H118" s="47"/>
      <c r="I118" s="48" t="n">
        <f aca="false">N(Setup!$C$11)+N(E118)</f>
        <v>100</v>
      </c>
      <c r="J118" s="48" t="n">
        <f aca="false">MIN(Setup!$C$37,MAX(I118,0))</f>
        <v>9.23076923076923</v>
      </c>
      <c r="K118" s="48" t="n">
        <f aca="false">MIN(MAX(N(Setup!$C$14)-L117,0),MAX(I118-J118,0))</f>
        <v>0</v>
      </c>
      <c r="L118" s="48" t="n">
        <f aca="false">L117+K118-N(G118)</f>
        <v>500</v>
      </c>
      <c r="M118" s="48" t="n">
        <f aca="false">M117+J118-N(H118)</f>
        <v>1015.38461538462</v>
      </c>
      <c r="N118" s="48" t="n">
        <f aca="false">SUM(BX118:DU118)</f>
        <v>0</v>
      </c>
      <c r="O118" s="48" t="n">
        <f aca="false">SUM(Z118:BW118)-N118</f>
        <v>25</v>
      </c>
      <c r="P118" s="48" t="n">
        <f aca="false">MAX(I118-J118-K118,0)+O118</f>
        <v>115.769230769231</v>
      </c>
      <c r="Q118" s="48" t="n">
        <f aca="false">SUM(DV118:FS118)</f>
        <v>0</v>
      </c>
      <c r="R118" s="49" t="n">
        <f aca="false">N118+J118+K118+Q118</f>
        <v>9.23076923076923</v>
      </c>
      <c r="S118" s="48" t="n">
        <f aca="false">T118-T117-N(F118)+N118+Q118</f>
        <v>0</v>
      </c>
      <c r="T118" s="49" t="n">
        <f aca="false">SUM(FT118:HQ118)</f>
        <v>0</v>
      </c>
      <c r="U118" s="44" t="str">
        <f aca="false">IF(T117&lt;0.005,"",INDEX(Helpers!$C$2:$C$51,IF(_xlfn.MINIFS($DV$6:$FS$6,DV118:FS118,"&gt;0.005")=0,V118,_xlfn.MINIFS($DV$6:$FS$6,DV118:FS118,"&gt;0.005"))))</f>
        <v/>
      </c>
      <c r="V118" s="44" t="n">
        <f aca="false">IF(_xlfn.MINIFS($FT$6:$HQ$6,FT117:HQ117,"&gt;0.005")=0,1,_xlfn.MINIFS($FT$6:$HQ$6,FT117:HQ117,"&gt;0.005"))</f>
        <v>1</v>
      </c>
      <c r="W118" s="44" t="n">
        <f aca="false">IF(AND(D118&lt;&gt;"Paid",T117&gt;0.005),1,0)</f>
        <v>0</v>
      </c>
      <c r="X118" s="48" t="n">
        <f aca="false">SUMPRODUCT(((Helpers!$G$2:$G$51*(1+(Helpers!$D$2:$D$51+0.000000001)/12)^(($B118-Setup!$C$8)/(365.25/12))-Helpers!$E$2:$E$51*((1+(Helpers!$D$2:$D$51+0.000000001)/12)^(($B118-Setup!$C$8)/(365.25/12))-1)/((Helpers!$D$2:$D$51+0.000000001)/12))&gt;0)*(Helpers!$G$2:$G$51*(1+(Helpers!$D$2:$D$51+0.000000001)/12)^(($B118-Setup!$C$8)/(365.25/12))-Helpers!$E$2:$E$51*((1+(Helpers!$D$2:$D$51+0.000000001)/12)^(($B118-Setup!$C$8)/(365.25/12))-1)/((Helpers!$D$2:$D$51+0.000000001)/12)))</f>
        <v>0</v>
      </c>
      <c r="Y118" s="48"/>
      <c r="Z118" s="48" t="n">
        <f aca="false">IF(OR(N(Z$5)=0,Z$6=""),0,Z$5*((DATE(YEAR($B118),MONTH($B118),MIN(Z$6,DAY(EOMONTH($B118,0))))&gt;=$B118)*(DATE(YEAR($B118),MONTH($B118),MIN(Z$6,DAY(EOMONTH($B118,0))))&lt;$C118)+(DATE(YEAR($B118),MONTH($B118)+1,MIN(Z$6,DAY(EOMONTH($B118,1))))&gt;=$B118)*(DATE(YEAR($B118),MONTH($B118)+1,MIN(Z$6,DAY(EOMONTH($B118,1))))&lt;$C118)))</f>
        <v>25</v>
      </c>
      <c r="AA118" s="48" t="n">
        <f aca="false">IF(OR(N(AA$5)=0,AA$6=""),0,AA$5*((DATE(YEAR($B118),MONTH($B118),MIN(AA$6,DAY(EOMONTH($B118,0))))&gt;=$B118)*(DATE(YEAR($B118),MONTH($B118),MIN(AA$6,DAY(EOMONTH($B118,0))))&lt;$C118)+(DATE(YEAR($B118),MONTH($B118)+1,MIN(AA$6,DAY(EOMONTH($B118,1))))&gt;=$B118)*(DATE(YEAR($B118),MONTH($B118)+1,MIN(AA$6,DAY(EOMONTH($B118,1))))&lt;$C118)))</f>
        <v>0</v>
      </c>
      <c r="AB118" s="48" t="n">
        <f aca="false">IF(OR(N(AB$5)=0,AB$6=""),0,AB$5*((DATE(YEAR($B118),MONTH($B118),MIN(AB$6,DAY(EOMONTH($B118,0))))&gt;=$B118)*(DATE(YEAR($B118),MONTH($B118),MIN(AB$6,DAY(EOMONTH($B118,0))))&lt;$C118)+(DATE(YEAR($B118),MONTH($B118)+1,MIN(AB$6,DAY(EOMONTH($B118,1))))&gt;=$B118)*(DATE(YEAR($B118),MONTH($B118)+1,MIN(AB$6,DAY(EOMONTH($B118,1))))&lt;$C118)))</f>
        <v>0</v>
      </c>
      <c r="AC118" s="48" t="n">
        <f aca="false">IF(OR(N(AC$5)=0,AC$6=""),0,AC$5*((DATE(YEAR($B118),MONTH($B118),MIN(AC$6,DAY(EOMONTH($B118,0))))&gt;=$B118)*(DATE(YEAR($B118),MONTH($B118),MIN(AC$6,DAY(EOMONTH($B118,0))))&lt;$C118)+(DATE(YEAR($B118),MONTH($B118)+1,MIN(AC$6,DAY(EOMONTH($B118,1))))&gt;=$B118)*(DATE(YEAR($B118),MONTH($B118)+1,MIN(AC$6,DAY(EOMONTH($B118,1))))&lt;$C118)))</f>
        <v>0</v>
      </c>
      <c r="AD118" s="48" t="n">
        <f aca="false">IF(OR(N(AD$5)=0,AD$6=""),0,AD$5*((DATE(YEAR($B118),MONTH($B118),MIN(AD$6,DAY(EOMONTH($B118,0))))&gt;=$B118)*(DATE(YEAR($B118),MONTH($B118),MIN(AD$6,DAY(EOMONTH($B118,0))))&lt;$C118)+(DATE(YEAR($B118),MONTH($B118)+1,MIN(AD$6,DAY(EOMONTH($B118,1))))&gt;=$B118)*(DATE(YEAR($B118),MONTH($B118)+1,MIN(AD$6,DAY(EOMONTH($B118,1))))&lt;$C118)))</f>
        <v>0</v>
      </c>
      <c r="AE118" s="48" t="n">
        <f aca="false">IF(OR(N(AE$5)=0,AE$6=""),0,AE$5*((DATE(YEAR($B118),MONTH($B118),MIN(AE$6,DAY(EOMONTH($B118,0))))&gt;=$B118)*(DATE(YEAR($B118),MONTH($B118),MIN(AE$6,DAY(EOMONTH($B118,0))))&lt;$C118)+(DATE(YEAR($B118),MONTH($B118)+1,MIN(AE$6,DAY(EOMONTH($B118,1))))&gt;=$B118)*(DATE(YEAR($B118),MONTH($B118)+1,MIN(AE$6,DAY(EOMONTH($B118,1))))&lt;$C118)))</f>
        <v>0</v>
      </c>
      <c r="AF118" s="48" t="n">
        <f aca="false">IF(OR(N(AF$5)=0,AF$6=""),0,AF$5*((DATE(YEAR($B118),MONTH($B118),MIN(AF$6,DAY(EOMONTH($B118,0))))&gt;=$B118)*(DATE(YEAR($B118),MONTH($B118),MIN(AF$6,DAY(EOMONTH($B118,0))))&lt;$C118)+(DATE(YEAR($B118),MONTH($B118)+1,MIN(AF$6,DAY(EOMONTH($B118,1))))&gt;=$B118)*(DATE(YEAR($B118),MONTH($B118)+1,MIN(AF$6,DAY(EOMONTH($B118,1))))&lt;$C118)))</f>
        <v>0</v>
      </c>
      <c r="AG118" s="48" t="n">
        <f aca="false">IF(OR(N(AG$5)=0,AG$6=""),0,AG$5*((DATE(YEAR($B118),MONTH($B118),MIN(AG$6,DAY(EOMONTH($B118,0))))&gt;=$B118)*(DATE(YEAR($B118),MONTH($B118),MIN(AG$6,DAY(EOMONTH($B118,0))))&lt;$C118)+(DATE(YEAR($B118),MONTH($B118)+1,MIN(AG$6,DAY(EOMONTH($B118,1))))&gt;=$B118)*(DATE(YEAR($B118),MONTH($B118)+1,MIN(AG$6,DAY(EOMONTH($B118,1))))&lt;$C118)))</f>
        <v>0</v>
      </c>
      <c r="AH118" s="48" t="n">
        <f aca="false">IF(OR(N(AH$5)=0,AH$6=""),0,AH$5*((DATE(YEAR($B118),MONTH($B118),MIN(AH$6,DAY(EOMONTH($B118,0))))&gt;=$B118)*(DATE(YEAR($B118),MONTH($B118),MIN(AH$6,DAY(EOMONTH($B118,0))))&lt;$C118)+(DATE(YEAR($B118),MONTH($B118)+1,MIN(AH$6,DAY(EOMONTH($B118,1))))&gt;=$B118)*(DATE(YEAR($B118),MONTH($B118)+1,MIN(AH$6,DAY(EOMONTH($B118,1))))&lt;$C118)))</f>
        <v>0</v>
      </c>
      <c r="AI118" s="48" t="n">
        <f aca="false">IF(OR(N(AI$5)=0,AI$6=""),0,AI$5*((DATE(YEAR($B118),MONTH($B118),MIN(AI$6,DAY(EOMONTH($B118,0))))&gt;=$B118)*(DATE(YEAR($B118),MONTH($B118),MIN(AI$6,DAY(EOMONTH($B118,0))))&lt;$C118)+(DATE(YEAR($B118),MONTH($B118)+1,MIN(AI$6,DAY(EOMONTH($B118,1))))&gt;=$B118)*(DATE(YEAR($B118),MONTH($B118)+1,MIN(AI$6,DAY(EOMONTH($B118,1))))&lt;$C118)))</f>
        <v>0</v>
      </c>
      <c r="AJ118" s="48" t="n">
        <f aca="false">IF(OR(N(AJ$5)=0,AJ$6=""),0,AJ$5*((DATE(YEAR($B118),MONTH($B118),MIN(AJ$6,DAY(EOMONTH($B118,0))))&gt;=$B118)*(DATE(YEAR($B118),MONTH($B118),MIN(AJ$6,DAY(EOMONTH($B118,0))))&lt;$C118)+(DATE(YEAR($B118),MONTH($B118)+1,MIN(AJ$6,DAY(EOMONTH($B118,1))))&gt;=$B118)*(DATE(YEAR($B118),MONTH($B118)+1,MIN(AJ$6,DAY(EOMONTH($B118,1))))&lt;$C118)))</f>
        <v>0</v>
      </c>
      <c r="AK118" s="48" t="n">
        <f aca="false">IF(OR(N(AK$5)=0,AK$6=""),0,AK$5*((DATE(YEAR($B118),MONTH($B118),MIN(AK$6,DAY(EOMONTH($B118,0))))&gt;=$B118)*(DATE(YEAR($B118),MONTH($B118),MIN(AK$6,DAY(EOMONTH($B118,0))))&lt;$C118)+(DATE(YEAR($B118),MONTH($B118)+1,MIN(AK$6,DAY(EOMONTH($B118,1))))&gt;=$B118)*(DATE(YEAR($B118),MONTH($B118)+1,MIN(AK$6,DAY(EOMONTH($B118,1))))&lt;$C118)))</f>
        <v>0</v>
      </c>
      <c r="AL118" s="48" t="n">
        <f aca="false">IF(OR(N(AL$5)=0,AL$6=""),0,AL$5*((DATE(YEAR($B118),MONTH($B118),MIN(AL$6,DAY(EOMONTH($B118,0))))&gt;=$B118)*(DATE(YEAR($B118),MONTH($B118),MIN(AL$6,DAY(EOMONTH($B118,0))))&lt;$C118)+(DATE(YEAR($B118),MONTH($B118)+1,MIN(AL$6,DAY(EOMONTH($B118,1))))&gt;=$B118)*(DATE(YEAR($B118),MONTH($B118)+1,MIN(AL$6,DAY(EOMONTH($B118,1))))&lt;$C118)))</f>
        <v>0</v>
      </c>
      <c r="AM118" s="48" t="n">
        <f aca="false">IF(OR(N(AM$5)=0,AM$6=""),0,AM$5*((DATE(YEAR($B118),MONTH($B118),MIN(AM$6,DAY(EOMONTH($B118,0))))&gt;=$B118)*(DATE(YEAR($B118),MONTH($B118),MIN(AM$6,DAY(EOMONTH($B118,0))))&lt;$C118)+(DATE(YEAR($B118),MONTH($B118)+1,MIN(AM$6,DAY(EOMONTH($B118,1))))&gt;=$B118)*(DATE(YEAR($B118),MONTH($B118)+1,MIN(AM$6,DAY(EOMONTH($B118,1))))&lt;$C118)))</f>
        <v>0</v>
      </c>
      <c r="AN118" s="48" t="n">
        <f aca="false">IF(OR(N(AN$5)=0,AN$6=""),0,AN$5*((DATE(YEAR($B118),MONTH($B118),MIN(AN$6,DAY(EOMONTH($B118,0))))&gt;=$B118)*(DATE(YEAR($B118),MONTH($B118),MIN(AN$6,DAY(EOMONTH($B118,0))))&lt;$C118)+(DATE(YEAR($B118),MONTH($B118)+1,MIN(AN$6,DAY(EOMONTH($B118,1))))&gt;=$B118)*(DATE(YEAR($B118),MONTH($B118)+1,MIN(AN$6,DAY(EOMONTH($B118,1))))&lt;$C118)))</f>
        <v>0</v>
      </c>
      <c r="AO118" s="48" t="n">
        <f aca="false">IF(OR(N(AO$5)=0,AO$6=""),0,AO$5*((DATE(YEAR($B118),MONTH($B118),MIN(AO$6,DAY(EOMONTH($B118,0))))&gt;=$B118)*(DATE(YEAR($B118),MONTH($B118),MIN(AO$6,DAY(EOMONTH($B118,0))))&lt;$C118)+(DATE(YEAR($B118),MONTH($B118)+1,MIN(AO$6,DAY(EOMONTH($B118,1))))&gt;=$B118)*(DATE(YEAR($B118),MONTH($B118)+1,MIN(AO$6,DAY(EOMONTH($B118,1))))&lt;$C118)))</f>
        <v>0</v>
      </c>
      <c r="AP118" s="48" t="n">
        <f aca="false">IF(OR(N(AP$5)=0,AP$6=""),0,AP$5*((DATE(YEAR($B118),MONTH($B118),MIN(AP$6,DAY(EOMONTH($B118,0))))&gt;=$B118)*(DATE(YEAR($B118),MONTH($B118),MIN(AP$6,DAY(EOMONTH($B118,0))))&lt;$C118)+(DATE(YEAR($B118),MONTH($B118)+1,MIN(AP$6,DAY(EOMONTH($B118,1))))&gt;=$B118)*(DATE(YEAR($B118),MONTH($B118)+1,MIN(AP$6,DAY(EOMONTH($B118,1))))&lt;$C118)))</f>
        <v>0</v>
      </c>
      <c r="AQ118" s="48" t="n">
        <f aca="false">IF(OR(N(AQ$5)=0,AQ$6=""),0,AQ$5*((DATE(YEAR($B118),MONTH($B118),MIN(AQ$6,DAY(EOMONTH($B118,0))))&gt;=$B118)*(DATE(YEAR($B118),MONTH($B118),MIN(AQ$6,DAY(EOMONTH($B118,0))))&lt;$C118)+(DATE(YEAR($B118),MONTH($B118)+1,MIN(AQ$6,DAY(EOMONTH($B118,1))))&gt;=$B118)*(DATE(YEAR($B118),MONTH($B118)+1,MIN(AQ$6,DAY(EOMONTH($B118,1))))&lt;$C118)))</f>
        <v>0</v>
      </c>
      <c r="AR118" s="48" t="n">
        <f aca="false">IF(OR(N(AR$5)=0,AR$6=""),0,AR$5*((DATE(YEAR($B118),MONTH($B118),MIN(AR$6,DAY(EOMONTH($B118,0))))&gt;=$B118)*(DATE(YEAR($B118),MONTH($B118),MIN(AR$6,DAY(EOMONTH($B118,0))))&lt;$C118)+(DATE(YEAR($B118),MONTH($B118)+1,MIN(AR$6,DAY(EOMONTH($B118,1))))&gt;=$B118)*(DATE(YEAR($B118),MONTH($B118)+1,MIN(AR$6,DAY(EOMONTH($B118,1))))&lt;$C118)))</f>
        <v>0</v>
      </c>
      <c r="AS118" s="48" t="n">
        <f aca="false">IF(OR(N(AS$5)=0,AS$6=""),0,AS$5*((DATE(YEAR($B118),MONTH($B118),MIN(AS$6,DAY(EOMONTH($B118,0))))&gt;=$B118)*(DATE(YEAR($B118),MONTH($B118),MIN(AS$6,DAY(EOMONTH($B118,0))))&lt;$C118)+(DATE(YEAR($B118),MONTH($B118)+1,MIN(AS$6,DAY(EOMONTH($B118,1))))&gt;=$B118)*(DATE(YEAR($B118),MONTH($B118)+1,MIN(AS$6,DAY(EOMONTH($B118,1))))&lt;$C118)))</f>
        <v>0</v>
      </c>
      <c r="AT118" s="48" t="n">
        <f aca="false">IF(OR(N(AT$5)=0,AT$6=""),0,AT$5*((DATE(YEAR($B118),MONTH($B118),MIN(AT$6,DAY(EOMONTH($B118,0))))&gt;=$B118)*(DATE(YEAR($B118),MONTH($B118),MIN(AT$6,DAY(EOMONTH($B118,0))))&lt;$C118)+(DATE(YEAR($B118),MONTH($B118)+1,MIN(AT$6,DAY(EOMONTH($B118,1))))&gt;=$B118)*(DATE(YEAR($B118),MONTH($B118)+1,MIN(AT$6,DAY(EOMONTH($B118,1))))&lt;$C118)))</f>
        <v>0</v>
      </c>
      <c r="AU118" s="48" t="n">
        <f aca="false">IF(OR(N(AU$5)=0,AU$6=""),0,AU$5*((DATE(YEAR($B118),MONTH($B118),MIN(AU$6,DAY(EOMONTH($B118,0))))&gt;=$B118)*(DATE(YEAR($B118),MONTH($B118),MIN(AU$6,DAY(EOMONTH($B118,0))))&lt;$C118)+(DATE(YEAR($B118),MONTH($B118)+1,MIN(AU$6,DAY(EOMONTH($B118,1))))&gt;=$B118)*(DATE(YEAR($B118),MONTH($B118)+1,MIN(AU$6,DAY(EOMONTH($B118,1))))&lt;$C118)))</f>
        <v>0</v>
      </c>
      <c r="AV118" s="48" t="n">
        <f aca="false">IF(OR(N(AV$5)=0,AV$6=""),0,AV$5*((DATE(YEAR($B118),MONTH($B118),MIN(AV$6,DAY(EOMONTH($B118,0))))&gt;=$B118)*(DATE(YEAR($B118),MONTH($B118),MIN(AV$6,DAY(EOMONTH($B118,0))))&lt;$C118)+(DATE(YEAR($B118),MONTH($B118)+1,MIN(AV$6,DAY(EOMONTH($B118,1))))&gt;=$B118)*(DATE(YEAR($B118),MONTH($B118)+1,MIN(AV$6,DAY(EOMONTH($B118,1))))&lt;$C118)))</f>
        <v>0</v>
      </c>
      <c r="AW118" s="48" t="n">
        <f aca="false">IF(OR(N(AW$5)=0,AW$6=""),0,AW$5*((DATE(YEAR($B118),MONTH($B118),MIN(AW$6,DAY(EOMONTH($B118,0))))&gt;=$B118)*(DATE(YEAR($B118),MONTH($B118),MIN(AW$6,DAY(EOMONTH($B118,0))))&lt;$C118)+(DATE(YEAR($B118),MONTH($B118)+1,MIN(AW$6,DAY(EOMONTH($B118,1))))&gt;=$B118)*(DATE(YEAR($B118),MONTH($B118)+1,MIN(AW$6,DAY(EOMONTH($B118,1))))&lt;$C118)))</f>
        <v>0</v>
      </c>
      <c r="AX118" s="48" t="n">
        <f aca="false">IF(OR(N(AX$5)=0,AX$6=""),0,AX$5*((DATE(YEAR($B118),MONTH($B118),MIN(AX$6,DAY(EOMONTH($B118,0))))&gt;=$B118)*(DATE(YEAR($B118),MONTH($B118),MIN(AX$6,DAY(EOMONTH($B118,0))))&lt;$C118)+(DATE(YEAR($B118),MONTH($B118)+1,MIN(AX$6,DAY(EOMONTH($B118,1))))&gt;=$B118)*(DATE(YEAR($B118),MONTH($B118)+1,MIN(AX$6,DAY(EOMONTH($B118,1))))&lt;$C118)))</f>
        <v>0</v>
      </c>
      <c r="AY118" s="48" t="n">
        <f aca="false">IF(OR(N(AY$5)=0,AY$6=""),0,AY$5*((DATE(YEAR($B118),MONTH($B118),MIN(AY$6,DAY(EOMONTH($B118,0))))&gt;=$B118)*(DATE(YEAR($B118),MONTH($B118),MIN(AY$6,DAY(EOMONTH($B118,0))))&lt;$C118)+(DATE(YEAR($B118),MONTH($B118)+1,MIN(AY$6,DAY(EOMONTH($B118,1))))&gt;=$B118)*(DATE(YEAR($B118),MONTH($B118)+1,MIN(AY$6,DAY(EOMONTH($B118,1))))&lt;$C118)))</f>
        <v>0</v>
      </c>
      <c r="AZ118" s="48" t="n">
        <f aca="false">IF(OR(N(AZ$5)=0,AZ$6=""),0,AZ$5*((DATE(YEAR($B118),MONTH($B118),MIN(AZ$6,DAY(EOMONTH($B118,0))))&gt;=$B118)*(DATE(YEAR($B118),MONTH($B118),MIN(AZ$6,DAY(EOMONTH($B118,0))))&lt;$C118)+(DATE(YEAR($B118),MONTH($B118)+1,MIN(AZ$6,DAY(EOMONTH($B118,1))))&gt;=$B118)*(DATE(YEAR($B118),MONTH($B118)+1,MIN(AZ$6,DAY(EOMONTH($B118,1))))&lt;$C118)))</f>
        <v>0</v>
      </c>
      <c r="BA118" s="48" t="n">
        <f aca="false">IF(OR(N(BA$5)=0,BA$6=""),0,BA$5*((DATE(YEAR($B118),MONTH($B118),MIN(BA$6,DAY(EOMONTH($B118,0))))&gt;=$B118)*(DATE(YEAR($B118),MONTH($B118),MIN(BA$6,DAY(EOMONTH($B118,0))))&lt;$C118)+(DATE(YEAR($B118),MONTH($B118)+1,MIN(BA$6,DAY(EOMONTH($B118,1))))&gt;=$B118)*(DATE(YEAR($B118),MONTH($B118)+1,MIN(BA$6,DAY(EOMONTH($B118,1))))&lt;$C118)))</f>
        <v>0</v>
      </c>
      <c r="BB118" s="48" t="n">
        <f aca="false">IF(OR(N(BB$5)=0,BB$6=""),0,BB$5*((DATE(YEAR($B118),MONTH($B118),MIN(BB$6,DAY(EOMONTH($B118,0))))&gt;=$B118)*(DATE(YEAR($B118),MONTH($B118),MIN(BB$6,DAY(EOMONTH($B118,0))))&lt;$C118)+(DATE(YEAR($B118),MONTH($B118)+1,MIN(BB$6,DAY(EOMONTH($B118,1))))&gt;=$B118)*(DATE(YEAR($B118),MONTH($B118)+1,MIN(BB$6,DAY(EOMONTH($B118,1))))&lt;$C118)))</f>
        <v>0</v>
      </c>
      <c r="BC118" s="48" t="n">
        <f aca="false">IF(OR(N(BC$5)=0,BC$6=""),0,BC$5*((DATE(YEAR($B118),MONTH($B118),MIN(BC$6,DAY(EOMONTH($B118,0))))&gt;=$B118)*(DATE(YEAR($B118),MONTH($B118),MIN(BC$6,DAY(EOMONTH($B118,0))))&lt;$C118)+(DATE(YEAR($B118),MONTH($B118)+1,MIN(BC$6,DAY(EOMONTH($B118,1))))&gt;=$B118)*(DATE(YEAR($B118),MONTH($B118)+1,MIN(BC$6,DAY(EOMONTH($B118,1))))&lt;$C118)))</f>
        <v>0</v>
      </c>
      <c r="BD118" s="48" t="n">
        <f aca="false">IF(OR(N(BD$5)=0,BD$6=""),0,BD$5*((DATE(YEAR($B118),MONTH($B118),MIN(BD$6,DAY(EOMONTH($B118,0))))&gt;=$B118)*(DATE(YEAR($B118),MONTH($B118),MIN(BD$6,DAY(EOMONTH($B118,0))))&lt;$C118)+(DATE(YEAR($B118),MONTH($B118)+1,MIN(BD$6,DAY(EOMONTH($B118,1))))&gt;=$B118)*(DATE(YEAR($B118),MONTH($B118)+1,MIN(BD$6,DAY(EOMONTH($B118,1))))&lt;$C118)))</f>
        <v>0</v>
      </c>
      <c r="BE118" s="48" t="n">
        <f aca="false">IF(OR(N(BE$5)=0,BE$6=""),0,BE$5*((DATE(YEAR($B118),MONTH($B118),MIN(BE$6,DAY(EOMONTH($B118,0))))&gt;=$B118)*(DATE(YEAR($B118),MONTH($B118),MIN(BE$6,DAY(EOMONTH($B118,0))))&lt;$C118)+(DATE(YEAR($B118),MONTH($B118)+1,MIN(BE$6,DAY(EOMONTH($B118,1))))&gt;=$B118)*(DATE(YEAR($B118),MONTH($B118)+1,MIN(BE$6,DAY(EOMONTH($B118,1))))&lt;$C118)))</f>
        <v>0</v>
      </c>
      <c r="BF118" s="48" t="n">
        <f aca="false">IF(OR(N(BF$5)=0,BF$6=""),0,BF$5*((DATE(YEAR($B118),MONTH($B118),MIN(BF$6,DAY(EOMONTH($B118,0))))&gt;=$B118)*(DATE(YEAR($B118),MONTH($B118),MIN(BF$6,DAY(EOMONTH($B118,0))))&lt;$C118)+(DATE(YEAR($B118),MONTH($B118)+1,MIN(BF$6,DAY(EOMONTH($B118,1))))&gt;=$B118)*(DATE(YEAR($B118),MONTH($B118)+1,MIN(BF$6,DAY(EOMONTH($B118,1))))&lt;$C118)))</f>
        <v>0</v>
      </c>
      <c r="BG118" s="48" t="n">
        <f aca="false">IF(OR(N(BG$5)=0,BG$6=""),0,BG$5*((DATE(YEAR($B118),MONTH($B118),MIN(BG$6,DAY(EOMONTH($B118,0))))&gt;=$B118)*(DATE(YEAR($B118),MONTH($B118),MIN(BG$6,DAY(EOMONTH($B118,0))))&lt;$C118)+(DATE(YEAR($B118),MONTH($B118)+1,MIN(BG$6,DAY(EOMONTH($B118,1))))&gt;=$B118)*(DATE(YEAR($B118),MONTH($B118)+1,MIN(BG$6,DAY(EOMONTH($B118,1))))&lt;$C118)))</f>
        <v>0</v>
      </c>
      <c r="BH118" s="48" t="n">
        <f aca="false">IF(OR(N(BH$5)=0,BH$6=""),0,BH$5*((DATE(YEAR($B118),MONTH($B118),MIN(BH$6,DAY(EOMONTH($B118,0))))&gt;=$B118)*(DATE(YEAR($B118),MONTH($B118),MIN(BH$6,DAY(EOMONTH($B118,0))))&lt;$C118)+(DATE(YEAR($B118),MONTH($B118)+1,MIN(BH$6,DAY(EOMONTH($B118,1))))&gt;=$B118)*(DATE(YEAR($B118),MONTH($B118)+1,MIN(BH$6,DAY(EOMONTH($B118,1))))&lt;$C118)))</f>
        <v>0</v>
      </c>
      <c r="BI118" s="48" t="n">
        <f aca="false">IF(OR(N(BI$5)=0,BI$6=""),0,BI$5*((DATE(YEAR($B118),MONTH($B118),MIN(BI$6,DAY(EOMONTH($B118,0))))&gt;=$B118)*(DATE(YEAR($B118),MONTH($B118),MIN(BI$6,DAY(EOMONTH($B118,0))))&lt;$C118)+(DATE(YEAR($B118),MONTH($B118)+1,MIN(BI$6,DAY(EOMONTH($B118,1))))&gt;=$B118)*(DATE(YEAR($B118),MONTH($B118)+1,MIN(BI$6,DAY(EOMONTH($B118,1))))&lt;$C118)))</f>
        <v>0</v>
      </c>
      <c r="BJ118" s="48" t="n">
        <f aca="false">IF(OR(N(BJ$5)=0,BJ$6=""),0,BJ$5*((DATE(YEAR($B118),MONTH($B118),MIN(BJ$6,DAY(EOMONTH($B118,0))))&gt;=$B118)*(DATE(YEAR($B118),MONTH($B118),MIN(BJ$6,DAY(EOMONTH($B118,0))))&lt;$C118)+(DATE(YEAR($B118),MONTH($B118)+1,MIN(BJ$6,DAY(EOMONTH($B118,1))))&gt;=$B118)*(DATE(YEAR($B118),MONTH($B118)+1,MIN(BJ$6,DAY(EOMONTH($B118,1))))&lt;$C118)))</f>
        <v>0</v>
      </c>
      <c r="BK118" s="48" t="n">
        <f aca="false">IF(OR(N(BK$5)=0,BK$6=""),0,BK$5*((DATE(YEAR($B118),MONTH($B118),MIN(BK$6,DAY(EOMONTH($B118,0))))&gt;=$B118)*(DATE(YEAR($B118),MONTH($B118),MIN(BK$6,DAY(EOMONTH($B118,0))))&lt;$C118)+(DATE(YEAR($B118),MONTH($B118)+1,MIN(BK$6,DAY(EOMONTH($B118,1))))&gt;=$B118)*(DATE(YEAR($B118),MONTH($B118)+1,MIN(BK$6,DAY(EOMONTH($B118,1))))&lt;$C118)))</f>
        <v>0</v>
      </c>
      <c r="BL118" s="48" t="n">
        <f aca="false">IF(OR(N(BL$5)=0,BL$6=""),0,BL$5*((DATE(YEAR($B118),MONTH($B118),MIN(BL$6,DAY(EOMONTH($B118,0))))&gt;=$B118)*(DATE(YEAR($B118),MONTH($B118),MIN(BL$6,DAY(EOMONTH($B118,0))))&lt;$C118)+(DATE(YEAR($B118),MONTH($B118)+1,MIN(BL$6,DAY(EOMONTH($B118,1))))&gt;=$B118)*(DATE(YEAR($B118),MONTH($B118)+1,MIN(BL$6,DAY(EOMONTH($B118,1))))&lt;$C118)))</f>
        <v>0</v>
      </c>
      <c r="BM118" s="48" t="n">
        <f aca="false">IF(OR(N(BM$5)=0,BM$6=""),0,BM$5*((DATE(YEAR($B118),MONTH($B118),MIN(BM$6,DAY(EOMONTH($B118,0))))&gt;=$B118)*(DATE(YEAR($B118),MONTH($B118),MIN(BM$6,DAY(EOMONTH($B118,0))))&lt;$C118)+(DATE(YEAR($B118),MONTH($B118)+1,MIN(BM$6,DAY(EOMONTH($B118,1))))&gt;=$B118)*(DATE(YEAR($B118),MONTH($B118)+1,MIN(BM$6,DAY(EOMONTH($B118,1))))&lt;$C118)))</f>
        <v>0</v>
      </c>
      <c r="BN118" s="48" t="n">
        <f aca="false">IF(OR(N(BN$5)=0,BN$6=""),0,BN$5*((DATE(YEAR($B118),MONTH($B118),MIN(BN$6,DAY(EOMONTH($B118,0))))&gt;=$B118)*(DATE(YEAR($B118),MONTH($B118),MIN(BN$6,DAY(EOMONTH($B118,0))))&lt;$C118)+(DATE(YEAR($B118),MONTH($B118)+1,MIN(BN$6,DAY(EOMONTH($B118,1))))&gt;=$B118)*(DATE(YEAR($B118),MONTH($B118)+1,MIN(BN$6,DAY(EOMONTH($B118,1))))&lt;$C118)))</f>
        <v>0</v>
      </c>
      <c r="BO118" s="48" t="n">
        <f aca="false">IF(OR(N(BO$5)=0,BO$6=""),0,BO$5*((DATE(YEAR($B118),MONTH($B118),MIN(BO$6,DAY(EOMONTH($B118,0))))&gt;=$B118)*(DATE(YEAR($B118),MONTH($B118),MIN(BO$6,DAY(EOMONTH($B118,0))))&lt;$C118)+(DATE(YEAR($B118),MONTH($B118)+1,MIN(BO$6,DAY(EOMONTH($B118,1))))&gt;=$B118)*(DATE(YEAR($B118),MONTH($B118)+1,MIN(BO$6,DAY(EOMONTH($B118,1))))&lt;$C118)))</f>
        <v>0</v>
      </c>
      <c r="BP118" s="48" t="n">
        <f aca="false">IF(OR(N(BP$5)=0,BP$6=""),0,BP$5*((DATE(YEAR($B118),MONTH($B118),MIN(BP$6,DAY(EOMONTH($B118,0))))&gt;=$B118)*(DATE(YEAR($B118),MONTH($B118),MIN(BP$6,DAY(EOMONTH($B118,0))))&lt;$C118)+(DATE(YEAR($B118),MONTH($B118)+1,MIN(BP$6,DAY(EOMONTH($B118,1))))&gt;=$B118)*(DATE(YEAR($B118),MONTH($B118)+1,MIN(BP$6,DAY(EOMONTH($B118,1))))&lt;$C118)))</f>
        <v>0</v>
      </c>
      <c r="BQ118" s="48" t="n">
        <f aca="false">IF(OR(N(BQ$5)=0,BQ$6=""),0,BQ$5*((DATE(YEAR($B118),MONTH($B118),MIN(BQ$6,DAY(EOMONTH($B118,0))))&gt;=$B118)*(DATE(YEAR($B118),MONTH($B118),MIN(BQ$6,DAY(EOMONTH($B118,0))))&lt;$C118)+(DATE(YEAR($B118),MONTH($B118)+1,MIN(BQ$6,DAY(EOMONTH($B118,1))))&gt;=$B118)*(DATE(YEAR($B118),MONTH($B118)+1,MIN(BQ$6,DAY(EOMONTH($B118,1))))&lt;$C118)))</f>
        <v>0</v>
      </c>
      <c r="BR118" s="48" t="n">
        <f aca="false">IF(OR(N(BR$5)=0,BR$6=""),0,BR$5*((DATE(YEAR($B118),MONTH($B118),MIN(BR$6,DAY(EOMONTH($B118,0))))&gt;=$B118)*(DATE(YEAR($B118),MONTH($B118),MIN(BR$6,DAY(EOMONTH($B118,0))))&lt;$C118)+(DATE(YEAR($B118),MONTH($B118)+1,MIN(BR$6,DAY(EOMONTH($B118,1))))&gt;=$B118)*(DATE(YEAR($B118),MONTH($B118)+1,MIN(BR$6,DAY(EOMONTH($B118,1))))&lt;$C118)))</f>
        <v>0</v>
      </c>
      <c r="BS118" s="48" t="n">
        <f aca="false">IF(OR(N(BS$5)=0,BS$6=""),0,BS$5*((DATE(YEAR($B118),MONTH($B118),MIN(BS$6,DAY(EOMONTH($B118,0))))&gt;=$B118)*(DATE(YEAR($B118),MONTH($B118),MIN(BS$6,DAY(EOMONTH($B118,0))))&lt;$C118)+(DATE(YEAR($B118),MONTH($B118)+1,MIN(BS$6,DAY(EOMONTH($B118,1))))&gt;=$B118)*(DATE(YEAR($B118),MONTH($B118)+1,MIN(BS$6,DAY(EOMONTH($B118,1))))&lt;$C118)))</f>
        <v>0</v>
      </c>
      <c r="BT118" s="48" t="n">
        <f aca="false">IF(OR(N(BT$5)=0,BT$6=""),0,BT$5*((DATE(YEAR($B118),MONTH($B118),MIN(BT$6,DAY(EOMONTH($B118,0))))&gt;=$B118)*(DATE(YEAR($B118),MONTH($B118),MIN(BT$6,DAY(EOMONTH($B118,0))))&lt;$C118)+(DATE(YEAR($B118),MONTH($B118)+1,MIN(BT$6,DAY(EOMONTH($B118,1))))&gt;=$B118)*(DATE(YEAR($B118),MONTH($B118)+1,MIN(BT$6,DAY(EOMONTH($B118,1))))&lt;$C118)))</f>
        <v>0</v>
      </c>
      <c r="BU118" s="48" t="n">
        <f aca="false">IF(OR(N(BU$5)=0,BU$6=""),0,BU$5*((DATE(YEAR($B118),MONTH($B118),MIN(BU$6,DAY(EOMONTH($B118,0))))&gt;=$B118)*(DATE(YEAR($B118),MONTH($B118),MIN(BU$6,DAY(EOMONTH($B118,0))))&lt;$C118)+(DATE(YEAR($B118),MONTH($B118)+1,MIN(BU$6,DAY(EOMONTH($B118,1))))&gt;=$B118)*(DATE(YEAR($B118),MONTH($B118)+1,MIN(BU$6,DAY(EOMONTH($B118,1))))&lt;$C118)))</f>
        <v>0</v>
      </c>
      <c r="BV118" s="48" t="n">
        <f aca="false">IF(OR(N(BV$5)=0,BV$6=""),0,BV$5*((DATE(YEAR($B118),MONTH($B118),MIN(BV$6,DAY(EOMONTH($B118,0))))&gt;=$B118)*(DATE(YEAR($B118),MONTH($B118),MIN(BV$6,DAY(EOMONTH($B118,0))))&lt;$C118)+(DATE(YEAR($B118),MONTH($B118)+1,MIN(BV$6,DAY(EOMONTH($B118,1))))&gt;=$B118)*(DATE(YEAR($B118),MONTH($B118)+1,MIN(BV$6,DAY(EOMONTH($B118,1))))&lt;$C118)))</f>
        <v>0</v>
      </c>
      <c r="BW118" s="48" t="n">
        <f aca="false">IF(OR(N(BW$5)=0,BW$6=""),0,BW$5*((DATE(YEAR($B118),MONTH($B118),MIN(BW$6,DAY(EOMONTH($B118,0))))&gt;=$B118)*(DATE(YEAR($B118),MONTH($B118),MIN(BW$6,DAY(EOMONTH($B118,0))))&lt;$C118)+(DATE(YEAR($B118),MONTH($B118)+1,MIN(BW$6,DAY(EOMONTH($B118,1))))&gt;=$B118)*(DATE(YEAR($B118),MONTH($B118)+1,MIN(BW$6,DAY(EOMONTH($B118,1))))&lt;$C118)))</f>
        <v>0</v>
      </c>
      <c r="BX118" s="48" t="n">
        <f aca="false">MIN(Z118,(FT117*(1+FT$5/Setup!$C$36)+IF($V118=1,N($F118),0)))</f>
        <v>0</v>
      </c>
      <c r="BY118" s="48" t="n">
        <f aca="false">MIN(AA118,(FU117*(1+FU$5/Setup!$C$36)+IF($V118=2,N($F118),0)))</f>
        <v>0</v>
      </c>
      <c r="BZ118" s="48" t="n">
        <f aca="false">MIN(AB118,(FV117*(1+FV$5/Setup!$C$36)+IF($V118=3,N($F118),0)))</f>
        <v>0</v>
      </c>
      <c r="CA118" s="48" t="n">
        <f aca="false">MIN(AC118,(FW117*(1+FW$5/Setup!$C$36)+IF($V118=4,N($F118),0)))</f>
        <v>0</v>
      </c>
      <c r="CB118" s="48" t="n">
        <f aca="false">MIN(AD118,(FX117*(1+FX$5/Setup!$C$36)+IF($V118=5,N($F118),0)))</f>
        <v>0</v>
      </c>
      <c r="CC118" s="48" t="n">
        <f aca="false">MIN(AE118,(FY117*(1+FY$5/Setup!$C$36)+IF($V118=6,N($F118),0)))</f>
        <v>0</v>
      </c>
      <c r="CD118" s="48" t="n">
        <f aca="false">MIN(AF118,(FZ117*(1+FZ$5/Setup!$C$36)+IF($V118=7,N($F118),0)))</f>
        <v>0</v>
      </c>
      <c r="CE118" s="48" t="n">
        <f aca="false">MIN(AG118,(GA117*(1+GA$5/Setup!$C$36)+IF($V118=8,N($F118),0)))</f>
        <v>0</v>
      </c>
      <c r="CF118" s="48" t="n">
        <f aca="false">MIN(AH118,(GB117*(1+GB$5/Setup!$C$36)+IF($V118=9,N($F118),0)))</f>
        <v>0</v>
      </c>
      <c r="CG118" s="48" t="n">
        <f aca="false">MIN(AI118,(GC117*(1+GC$5/Setup!$C$36)+IF($V118=10,N($F118),0)))</f>
        <v>0</v>
      </c>
      <c r="CH118" s="48" t="n">
        <f aca="false">MIN(AJ118,(GD117*(1+GD$5/Setup!$C$36)+IF($V118=11,N($F118),0)))</f>
        <v>0</v>
      </c>
      <c r="CI118" s="48" t="n">
        <f aca="false">MIN(AK118,(GE117*(1+GE$5/Setup!$C$36)+IF($V118=12,N($F118),0)))</f>
        <v>0</v>
      </c>
      <c r="CJ118" s="48" t="n">
        <f aca="false">MIN(AL118,(GF117*(1+GF$5/Setup!$C$36)+IF($V118=13,N($F118),0)))</f>
        <v>0</v>
      </c>
      <c r="CK118" s="48" t="n">
        <f aca="false">MIN(AM118,(GG117*(1+GG$5/Setup!$C$36)+IF($V118=14,N($F118),0)))</f>
        <v>0</v>
      </c>
      <c r="CL118" s="48" t="n">
        <f aca="false">MIN(AN118,(GH117*(1+GH$5/Setup!$C$36)+IF($V118=15,N($F118),0)))</f>
        <v>0</v>
      </c>
      <c r="CM118" s="48" t="n">
        <f aca="false">MIN(AO118,(GI117*(1+GI$5/Setup!$C$36)+IF($V118=16,N($F118),0)))</f>
        <v>0</v>
      </c>
      <c r="CN118" s="48" t="n">
        <f aca="false">MIN(AP118,(GJ117*(1+GJ$5/Setup!$C$36)+IF($V118=17,N($F118),0)))</f>
        <v>0</v>
      </c>
      <c r="CO118" s="48" t="n">
        <f aca="false">MIN(AQ118,(GK117*(1+GK$5/Setup!$C$36)+IF($V118=18,N($F118),0)))</f>
        <v>0</v>
      </c>
      <c r="CP118" s="48" t="n">
        <f aca="false">MIN(AR118,(GL117*(1+GL$5/Setup!$C$36)+IF($V118=19,N($F118),0)))</f>
        <v>0</v>
      </c>
      <c r="CQ118" s="48" t="n">
        <f aca="false">MIN(AS118,(GM117*(1+GM$5/Setup!$C$36)+IF($V118=20,N($F118),0)))</f>
        <v>0</v>
      </c>
      <c r="CR118" s="48" t="n">
        <f aca="false">MIN(AT118,(GN117*(1+GN$5/Setup!$C$36)+IF($V118=21,N($F118),0)))</f>
        <v>0</v>
      </c>
      <c r="CS118" s="48" t="n">
        <f aca="false">MIN(AU118,(GO117*(1+GO$5/Setup!$C$36)+IF($V118=22,N($F118),0)))</f>
        <v>0</v>
      </c>
      <c r="CT118" s="48" t="n">
        <f aca="false">MIN(AV118,(GP117*(1+GP$5/Setup!$C$36)+IF($V118=23,N($F118),0)))</f>
        <v>0</v>
      </c>
      <c r="CU118" s="48" t="n">
        <f aca="false">MIN(AW118,(GQ117*(1+GQ$5/Setup!$C$36)+IF($V118=24,N($F118),0)))</f>
        <v>0</v>
      </c>
      <c r="CV118" s="48" t="n">
        <f aca="false">MIN(AX118,(GR117*(1+GR$5/Setup!$C$36)+IF($V118=25,N($F118),0)))</f>
        <v>0</v>
      </c>
      <c r="CW118" s="48" t="n">
        <f aca="false">MIN(AY118,(GS117*(1+GS$5/Setup!$C$36)+IF($V118=26,N($F118),0)))</f>
        <v>0</v>
      </c>
      <c r="CX118" s="48" t="n">
        <f aca="false">MIN(AZ118,(GT117*(1+GT$5/Setup!$C$36)+IF($V118=27,N($F118),0)))</f>
        <v>0</v>
      </c>
      <c r="CY118" s="48" t="n">
        <f aca="false">MIN(BA118,(GU117*(1+GU$5/Setup!$C$36)+IF($V118=28,N($F118),0)))</f>
        <v>0</v>
      </c>
      <c r="CZ118" s="48" t="n">
        <f aca="false">MIN(BB118,(GV117*(1+GV$5/Setup!$C$36)+IF($V118=29,N($F118),0)))</f>
        <v>0</v>
      </c>
      <c r="DA118" s="48" t="n">
        <f aca="false">MIN(BC118,(GW117*(1+GW$5/Setup!$C$36)+IF($V118=30,N($F118),0)))</f>
        <v>0</v>
      </c>
      <c r="DB118" s="48" t="n">
        <f aca="false">MIN(BD118,(GX117*(1+GX$5/Setup!$C$36)+IF($V118=31,N($F118),0)))</f>
        <v>0</v>
      </c>
      <c r="DC118" s="48" t="n">
        <f aca="false">MIN(BE118,(GY117*(1+GY$5/Setup!$C$36)+IF($V118=32,N($F118),0)))</f>
        <v>0</v>
      </c>
      <c r="DD118" s="48" t="n">
        <f aca="false">MIN(BF118,(GZ117*(1+GZ$5/Setup!$C$36)+IF($V118=33,N($F118),0)))</f>
        <v>0</v>
      </c>
      <c r="DE118" s="48" t="n">
        <f aca="false">MIN(BG118,(HA117*(1+HA$5/Setup!$C$36)+IF($V118=34,N($F118),0)))</f>
        <v>0</v>
      </c>
      <c r="DF118" s="48" t="n">
        <f aca="false">MIN(BH118,(HB117*(1+HB$5/Setup!$C$36)+IF($V118=35,N($F118),0)))</f>
        <v>0</v>
      </c>
      <c r="DG118" s="48" t="n">
        <f aca="false">MIN(BI118,(HC117*(1+HC$5/Setup!$C$36)+IF($V118=36,N($F118),0)))</f>
        <v>0</v>
      </c>
      <c r="DH118" s="48" t="n">
        <f aca="false">MIN(BJ118,(HD117*(1+HD$5/Setup!$C$36)+IF($V118=37,N($F118),0)))</f>
        <v>0</v>
      </c>
      <c r="DI118" s="48" t="n">
        <f aca="false">MIN(BK118,(HE117*(1+HE$5/Setup!$C$36)+IF($V118=38,N($F118),0)))</f>
        <v>0</v>
      </c>
      <c r="DJ118" s="48" t="n">
        <f aca="false">MIN(BL118,(HF117*(1+HF$5/Setup!$C$36)+IF($V118=39,N($F118),0)))</f>
        <v>0</v>
      </c>
      <c r="DK118" s="48" t="n">
        <f aca="false">MIN(BM118,(HG117*(1+HG$5/Setup!$C$36)+IF($V118=40,N($F118),0)))</f>
        <v>0</v>
      </c>
      <c r="DL118" s="48" t="n">
        <f aca="false">MIN(BN118,(HH117*(1+HH$5/Setup!$C$36)+IF($V118=41,N($F118),0)))</f>
        <v>0</v>
      </c>
      <c r="DM118" s="48" t="n">
        <f aca="false">MIN(BO118,(HI117*(1+HI$5/Setup!$C$36)+IF($V118=42,N($F118),0)))</f>
        <v>0</v>
      </c>
      <c r="DN118" s="48" t="n">
        <f aca="false">MIN(BP118,(HJ117*(1+HJ$5/Setup!$C$36)+IF($V118=43,N($F118),0)))</f>
        <v>0</v>
      </c>
      <c r="DO118" s="48" t="n">
        <f aca="false">MIN(BQ118,(HK117*(1+HK$5/Setup!$C$36)+IF($V118=44,N($F118),0)))</f>
        <v>0</v>
      </c>
      <c r="DP118" s="48" t="n">
        <f aca="false">MIN(BR118,(HL117*(1+HL$5/Setup!$C$36)+IF($V118=45,N($F118),0)))</f>
        <v>0</v>
      </c>
      <c r="DQ118" s="48" t="n">
        <f aca="false">MIN(BS118,(HM117*(1+HM$5/Setup!$C$36)+IF($V118=46,N($F118),0)))</f>
        <v>0</v>
      </c>
      <c r="DR118" s="48" t="n">
        <f aca="false">MIN(BT118,(HN117*(1+HN$5/Setup!$C$36)+IF($V118=47,N($F118),0)))</f>
        <v>0</v>
      </c>
      <c r="DS118" s="48" t="n">
        <f aca="false">MIN(BU118,(HO117*(1+HO$5/Setup!$C$36)+IF($V118=48,N($F118),0)))</f>
        <v>0</v>
      </c>
      <c r="DT118" s="48" t="n">
        <f aca="false">MIN(BV118,(HP117*(1+HP$5/Setup!$C$36)+IF($V118=49,N($F118),0)))</f>
        <v>0</v>
      </c>
      <c r="DU118" s="48" t="n">
        <f aca="false">MIN(BW118,(HQ117*(1+HQ$5/Setup!$C$36)+IF($V118=50,N($F118),0)))</f>
        <v>0</v>
      </c>
      <c r="DV118" s="48" t="n">
        <f aca="false">MIN(MAX((FT117*(1+FT$5/Setup!$C$36)+IF($V118=1,N($F118),0))-BX118,0),MAX($P118-0,0))</f>
        <v>0</v>
      </c>
      <c r="DW118" s="48" t="n">
        <f aca="false">MIN(MAX((FU117*(1+FU$5/Setup!$C$36)+IF($V118=2,N($F118),0))-BY118,0),MAX($P118-SUM(DV118:DV118),0))</f>
        <v>0</v>
      </c>
      <c r="DX118" s="48" t="n">
        <f aca="false">MIN(MAX((FV117*(1+FV$5/Setup!$C$36)+IF($V118=3,N($F118),0))-BZ118,0),MAX($P118-SUM(DV118:DW118),0))</f>
        <v>0</v>
      </c>
      <c r="DY118" s="48" t="n">
        <f aca="false">MIN(MAX((FW117*(1+FW$5/Setup!$C$36)+IF($V118=4,N($F118),0))-CA118,0),MAX($P118-SUM(DV118:DX118),0))</f>
        <v>0</v>
      </c>
      <c r="DZ118" s="48" t="n">
        <f aca="false">MIN(MAX((FX117*(1+FX$5/Setup!$C$36)+IF($V118=5,N($F118),0))-CB118,0),MAX($P118-SUM(DV118:DY118),0))</f>
        <v>0</v>
      </c>
      <c r="EA118" s="48" t="n">
        <f aca="false">MIN(MAX((FY117*(1+FY$5/Setup!$C$36)+IF($V118=6,N($F118),0))-CC118,0),MAX($P118-SUM(DV118:DZ118),0))</f>
        <v>0</v>
      </c>
      <c r="EB118" s="48" t="n">
        <f aca="false">MIN(MAX((FZ117*(1+FZ$5/Setup!$C$36)+IF($V118=7,N($F118),0))-CD118,0),MAX($P118-SUM(DV118:EA118),0))</f>
        <v>0</v>
      </c>
      <c r="EC118" s="48" t="n">
        <f aca="false">MIN(MAX((GA117*(1+GA$5/Setup!$C$36)+IF($V118=8,N($F118),0))-CE118,0),MAX($P118-SUM(DV118:EB118),0))</f>
        <v>0</v>
      </c>
      <c r="ED118" s="48" t="n">
        <f aca="false">MIN(MAX((GB117*(1+GB$5/Setup!$C$36)+IF($V118=9,N($F118),0))-CF118,0),MAX($P118-SUM(DV118:EC118),0))</f>
        <v>0</v>
      </c>
      <c r="EE118" s="48" t="n">
        <f aca="false">MIN(MAX((GC117*(1+GC$5/Setup!$C$36)+IF($V118=10,N($F118),0))-CG118,0),MAX($P118-SUM(DV118:ED118),0))</f>
        <v>0</v>
      </c>
      <c r="EF118" s="48" t="n">
        <f aca="false">MIN(MAX((GD117*(1+GD$5/Setup!$C$36)+IF($V118=11,N($F118),0))-CH118,0),MAX($P118-SUM(DV118:EE118),0))</f>
        <v>0</v>
      </c>
      <c r="EG118" s="48" t="n">
        <f aca="false">MIN(MAX((GE117*(1+GE$5/Setup!$C$36)+IF($V118=12,N($F118),0))-CI118,0),MAX($P118-SUM(DV118:EF118),0))</f>
        <v>0</v>
      </c>
      <c r="EH118" s="48" t="n">
        <f aca="false">MIN(MAX((GF117*(1+GF$5/Setup!$C$36)+IF($V118=13,N($F118),0))-CJ118,0),MAX($P118-SUM(DV118:EG118),0))</f>
        <v>0</v>
      </c>
      <c r="EI118" s="48" t="n">
        <f aca="false">MIN(MAX((GG117*(1+GG$5/Setup!$C$36)+IF($V118=14,N($F118),0))-CK118,0),MAX($P118-SUM(DV118:EH118),0))</f>
        <v>0</v>
      </c>
      <c r="EJ118" s="48" t="n">
        <f aca="false">MIN(MAX((GH117*(1+GH$5/Setup!$C$36)+IF($V118=15,N($F118),0))-CL118,0),MAX($P118-SUM(DV118:EI118),0))</f>
        <v>0</v>
      </c>
      <c r="EK118" s="48" t="n">
        <f aca="false">MIN(MAX((GI117*(1+GI$5/Setup!$C$36)+IF($V118=16,N($F118),0))-CM118,0),MAX($P118-SUM(DV118:EJ118),0))</f>
        <v>0</v>
      </c>
      <c r="EL118" s="48" t="n">
        <f aca="false">MIN(MAX((GJ117*(1+GJ$5/Setup!$C$36)+IF($V118=17,N($F118),0))-CN118,0),MAX($P118-SUM(DV118:EK118),0))</f>
        <v>0</v>
      </c>
      <c r="EM118" s="48" t="n">
        <f aca="false">MIN(MAX((GK117*(1+GK$5/Setup!$C$36)+IF($V118=18,N($F118),0))-CO118,0),MAX($P118-SUM(DV118:EL118),0))</f>
        <v>0</v>
      </c>
      <c r="EN118" s="48" t="n">
        <f aca="false">MIN(MAX((GL117*(1+GL$5/Setup!$C$36)+IF($V118=19,N($F118),0))-CP118,0),MAX($P118-SUM(DV118:EM118),0))</f>
        <v>0</v>
      </c>
      <c r="EO118" s="48" t="n">
        <f aca="false">MIN(MAX((GM117*(1+GM$5/Setup!$C$36)+IF($V118=20,N($F118),0))-CQ118,0),MAX($P118-SUM(DV118:EN118),0))</f>
        <v>0</v>
      </c>
      <c r="EP118" s="48" t="n">
        <f aca="false">MIN(MAX((GN117*(1+GN$5/Setup!$C$36)+IF($V118=21,N($F118),0))-CR118,0),MAX($P118-SUM(DV118:EO118),0))</f>
        <v>0</v>
      </c>
      <c r="EQ118" s="48" t="n">
        <f aca="false">MIN(MAX((GO117*(1+GO$5/Setup!$C$36)+IF($V118=22,N($F118),0))-CS118,0),MAX($P118-SUM(DV118:EP118),0))</f>
        <v>0</v>
      </c>
      <c r="ER118" s="48" t="n">
        <f aca="false">MIN(MAX((GP117*(1+GP$5/Setup!$C$36)+IF($V118=23,N($F118),0))-CT118,0),MAX($P118-SUM(DV118:EQ118),0))</f>
        <v>0</v>
      </c>
      <c r="ES118" s="48" t="n">
        <f aca="false">MIN(MAX((GQ117*(1+GQ$5/Setup!$C$36)+IF($V118=24,N($F118),0))-CU118,0),MAX($P118-SUM(DV118:ER118),0))</f>
        <v>0</v>
      </c>
      <c r="ET118" s="48" t="n">
        <f aca="false">MIN(MAX((GR117*(1+GR$5/Setup!$C$36)+IF($V118=25,N($F118),0))-CV118,0),MAX($P118-SUM(DV118:ES118),0))</f>
        <v>0</v>
      </c>
      <c r="EU118" s="48" t="n">
        <f aca="false">MIN(MAX((GS117*(1+GS$5/Setup!$C$36)+IF($V118=26,N($F118),0))-CW118,0),MAX($P118-SUM(DV118:ET118),0))</f>
        <v>0</v>
      </c>
      <c r="EV118" s="48" t="n">
        <f aca="false">MIN(MAX((GT117*(1+GT$5/Setup!$C$36)+IF($V118=27,N($F118),0))-CX118,0),MAX($P118-SUM(DV118:EU118),0))</f>
        <v>0</v>
      </c>
      <c r="EW118" s="48" t="n">
        <f aca="false">MIN(MAX((GU117*(1+GU$5/Setup!$C$36)+IF($V118=28,N($F118),0))-CY118,0),MAX($P118-SUM(DV118:EV118),0))</f>
        <v>0</v>
      </c>
      <c r="EX118" s="48" t="n">
        <f aca="false">MIN(MAX((GV117*(1+GV$5/Setup!$C$36)+IF($V118=29,N($F118),0))-CZ118,0),MAX($P118-SUM(DV118:EW118),0))</f>
        <v>0</v>
      </c>
      <c r="EY118" s="48" t="n">
        <f aca="false">MIN(MAX((GW117*(1+GW$5/Setup!$C$36)+IF($V118=30,N($F118),0))-DA118,0),MAX($P118-SUM(DV118:EX118),0))</f>
        <v>0</v>
      </c>
      <c r="EZ118" s="48" t="n">
        <f aca="false">MIN(MAX((GX117*(1+GX$5/Setup!$C$36)+IF($V118=31,N($F118),0))-DB118,0),MAX($P118-SUM(DV118:EY118),0))</f>
        <v>0</v>
      </c>
      <c r="FA118" s="48" t="n">
        <f aca="false">MIN(MAX((GY117*(1+GY$5/Setup!$C$36)+IF($V118=32,N($F118),0))-DC118,0),MAX($P118-SUM(DV118:EZ118),0))</f>
        <v>0</v>
      </c>
      <c r="FB118" s="48" t="n">
        <f aca="false">MIN(MAX((GZ117*(1+GZ$5/Setup!$C$36)+IF($V118=33,N($F118),0))-DD118,0),MAX($P118-SUM(DV118:FA118),0))</f>
        <v>0</v>
      </c>
      <c r="FC118" s="48" t="n">
        <f aca="false">MIN(MAX((HA117*(1+HA$5/Setup!$C$36)+IF($V118=34,N($F118),0))-DE118,0),MAX($P118-SUM(DV118:FB118),0))</f>
        <v>0</v>
      </c>
      <c r="FD118" s="48" t="n">
        <f aca="false">MIN(MAX((HB117*(1+HB$5/Setup!$C$36)+IF($V118=35,N($F118),0))-DF118,0),MAX($P118-SUM(DV118:FC118),0))</f>
        <v>0</v>
      </c>
      <c r="FE118" s="48" t="n">
        <f aca="false">MIN(MAX((HC117*(1+HC$5/Setup!$C$36)+IF($V118=36,N($F118),0))-DG118,0),MAX($P118-SUM(DV118:FD118),0))</f>
        <v>0</v>
      </c>
      <c r="FF118" s="48" t="n">
        <f aca="false">MIN(MAX((HD117*(1+HD$5/Setup!$C$36)+IF($V118=37,N($F118),0))-DH118,0),MAX($P118-SUM(DV118:FE118),0))</f>
        <v>0</v>
      </c>
      <c r="FG118" s="48" t="n">
        <f aca="false">MIN(MAX((HE117*(1+HE$5/Setup!$C$36)+IF($V118=38,N($F118),0))-DI118,0),MAX($P118-SUM(DV118:FF118),0))</f>
        <v>0</v>
      </c>
      <c r="FH118" s="48" t="n">
        <f aca="false">MIN(MAX((HF117*(1+HF$5/Setup!$C$36)+IF($V118=39,N($F118),0))-DJ118,0),MAX($P118-SUM(DV118:FG118),0))</f>
        <v>0</v>
      </c>
      <c r="FI118" s="48" t="n">
        <f aca="false">MIN(MAX((HG117*(1+HG$5/Setup!$C$36)+IF($V118=40,N($F118),0))-DK118,0),MAX($P118-SUM(DV118:FH118),0))</f>
        <v>0</v>
      </c>
      <c r="FJ118" s="48" t="n">
        <f aca="false">MIN(MAX((HH117*(1+HH$5/Setup!$C$36)+IF($V118=41,N($F118),0))-DL118,0),MAX($P118-SUM(DV118:FI118),0))</f>
        <v>0</v>
      </c>
      <c r="FK118" s="48" t="n">
        <f aca="false">MIN(MAX((HI117*(1+HI$5/Setup!$C$36)+IF($V118=42,N($F118),0))-DM118,0),MAX($P118-SUM(DV118:FJ118),0))</f>
        <v>0</v>
      </c>
      <c r="FL118" s="48" t="n">
        <f aca="false">MIN(MAX((HJ117*(1+HJ$5/Setup!$C$36)+IF($V118=43,N($F118),0))-DN118,0),MAX($P118-SUM(DV118:FK118),0))</f>
        <v>0</v>
      </c>
      <c r="FM118" s="48" t="n">
        <f aca="false">MIN(MAX((HK117*(1+HK$5/Setup!$C$36)+IF($V118=44,N($F118),0))-DO118,0),MAX($P118-SUM(DV118:FL118),0))</f>
        <v>0</v>
      </c>
      <c r="FN118" s="48" t="n">
        <f aca="false">MIN(MAX((HL117*(1+HL$5/Setup!$C$36)+IF($V118=45,N($F118),0))-DP118,0),MAX($P118-SUM(DV118:FM118),0))</f>
        <v>0</v>
      </c>
      <c r="FO118" s="48" t="n">
        <f aca="false">MIN(MAX((HM117*(1+HM$5/Setup!$C$36)+IF($V118=46,N($F118),0))-DQ118,0),MAX($P118-SUM(DV118:FN118),0))</f>
        <v>0</v>
      </c>
      <c r="FP118" s="48" t="n">
        <f aca="false">MIN(MAX((HN117*(1+HN$5/Setup!$C$36)+IF($V118=47,N($F118),0))-DR118,0),MAX($P118-SUM(DV118:FO118),0))</f>
        <v>0</v>
      </c>
      <c r="FQ118" s="48" t="n">
        <f aca="false">MIN(MAX((HO117*(1+HO$5/Setup!$C$36)+IF($V118=48,N($F118),0))-DS118,0),MAX($P118-SUM(DV118:FP118),0))</f>
        <v>0</v>
      </c>
      <c r="FR118" s="48" t="n">
        <f aca="false">MIN(MAX((HP117*(1+HP$5/Setup!$C$36)+IF($V118=49,N($F118),0))-DT118,0),MAX($P118-SUM(DV118:FQ118),0))</f>
        <v>0</v>
      </c>
      <c r="FS118" s="48" t="n">
        <f aca="false">MIN(MAX((HQ117*(1+HQ$5/Setup!$C$36)+IF($V118=50,N($F118),0))-DU118,0),MAX($P118-SUM(DV118:FR118),0))</f>
        <v>0</v>
      </c>
      <c r="FT118" s="48" t="n">
        <f aca="false">IF((FT117*(1+FT$5/Setup!$C$36)+IF($V118=1,N($F118),0))-BX118-DV118&lt;0.005,0,(FT117*(1+FT$5/Setup!$C$36)+IF($V118=1,N($F118),0))-BX118-DV118)</f>
        <v>0</v>
      </c>
      <c r="FU118" s="48" t="n">
        <f aca="false">IF((FU117*(1+FU$5/Setup!$C$36)+IF($V118=2,N($F118),0))-BY118-DW118&lt;0.005,0,(FU117*(1+FU$5/Setup!$C$36)+IF($V118=2,N($F118),0))-BY118-DW118)</f>
        <v>0</v>
      </c>
      <c r="FV118" s="48" t="n">
        <f aca="false">IF((FV117*(1+FV$5/Setup!$C$36)+IF($V118=3,N($F118),0))-BZ118-DX118&lt;0.005,0,(FV117*(1+FV$5/Setup!$C$36)+IF($V118=3,N($F118),0))-BZ118-DX118)</f>
        <v>0</v>
      </c>
      <c r="FW118" s="48" t="n">
        <f aca="false">IF((FW117*(1+FW$5/Setup!$C$36)+IF($V118=4,N($F118),0))-CA118-DY118&lt;0.005,0,(FW117*(1+FW$5/Setup!$C$36)+IF($V118=4,N($F118),0))-CA118-DY118)</f>
        <v>0</v>
      </c>
      <c r="FX118" s="48" t="n">
        <f aca="false">IF((FX117*(1+FX$5/Setup!$C$36)+IF($V118=5,N($F118),0))-CB118-DZ118&lt;0.005,0,(FX117*(1+FX$5/Setup!$C$36)+IF($V118=5,N($F118),0))-CB118-DZ118)</f>
        <v>0</v>
      </c>
      <c r="FY118" s="48" t="n">
        <f aca="false">IF((FY117*(1+FY$5/Setup!$C$36)+IF($V118=6,N($F118),0))-CC118-EA118&lt;0.005,0,(FY117*(1+FY$5/Setup!$C$36)+IF($V118=6,N($F118),0))-CC118-EA118)</f>
        <v>0</v>
      </c>
      <c r="FZ118" s="48" t="n">
        <f aca="false">IF((FZ117*(1+FZ$5/Setup!$C$36)+IF($V118=7,N($F118),0))-CD118-EB118&lt;0.005,0,(FZ117*(1+FZ$5/Setup!$C$36)+IF($V118=7,N($F118),0))-CD118-EB118)</f>
        <v>0</v>
      </c>
      <c r="GA118" s="48" t="n">
        <f aca="false">IF((GA117*(1+GA$5/Setup!$C$36)+IF($V118=8,N($F118),0))-CE118-EC118&lt;0.005,0,(GA117*(1+GA$5/Setup!$C$36)+IF($V118=8,N($F118),0))-CE118-EC118)</f>
        <v>0</v>
      </c>
      <c r="GB118" s="48" t="n">
        <f aca="false">IF((GB117*(1+GB$5/Setup!$C$36)+IF($V118=9,N($F118),0))-CF118-ED118&lt;0.005,0,(GB117*(1+GB$5/Setup!$C$36)+IF($V118=9,N($F118),0))-CF118-ED118)</f>
        <v>0</v>
      </c>
      <c r="GC118" s="48" t="n">
        <f aca="false">IF((GC117*(1+GC$5/Setup!$C$36)+IF($V118=10,N($F118),0))-CG118-EE118&lt;0.005,0,(GC117*(1+GC$5/Setup!$C$36)+IF($V118=10,N($F118),0))-CG118-EE118)</f>
        <v>0</v>
      </c>
      <c r="GD118" s="48" t="n">
        <f aca="false">IF((GD117*(1+GD$5/Setup!$C$36)+IF($V118=11,N($F118),0))-CH118-EF118&lt;0.005,0,(GD117*(1+GD$5/Setup!$C$36)+IF($V118=11,N($F118),0))-CH118-EF118)</f>
        <v>0</v>
      </c>
      <c r="GE118" s="48" t="n">
        <f aca="false">IF((GE117*(1+GE$5/Setup!$C$36)+IF($V118=12,N($F118),0))-CI118-EG118&lt;0.005,0,(GE117*(1+GE$5/Setup!$C$36)+IF($V118=12,N($F118),0))-CI118-EG118)</f>
        <v>0</v>
      </c>
      <c r="GF118" s="48" t="n">
        <f aca="false">IF((GF117*(1+GF$5/Setup!$C$36)+IF($V118=13,N($F118),0))-CJ118-EH118&lt;0.005,0,(GF117*(1+GF$5/Setup!$C$36)+IF($V118=13,N($F118),0))-CJ118-EH118)</f>
        <v>0</v>
      </c>
      <c r="GG118" s="48" t="n">
        <f aca="false">IF((GG117*(1+GG$5/Setup!$C$36)+IF($V118=14,N($F118),0))-CK118-EI118&lt;0.005,0,(GG117*(1+GG$5/Setup!$C$36)+IF($V118=14,N($F118),0))-CK118-EI118)</f>
        <v>0</v>
      </c>
      <c r="GH118" s="48" t="n">
        <f aca="false">IF((GH117*(1+GH$5/Setup!$C$36)+IF($V118=15,N($F118),0))-CL118-EJ118&lt;0.005,0,(GH117*(1+GH$5/Setup!$C$36)+IF($V118=15,N($F118),0))-CL118-EJ118)</f>
        <v>0</v>
      </c>
      <c r="GI118" s="48" t="n">
        <f aca="false">IF((GI117*(1+GI$5/Setup!$C$36)+IF($V118=16,N($F118),0))-CM118-EK118&lt;0.005,0,(GI117*(1+GI$5/Setup!$C$36)+IF($V118=16,N($F118),0))-CM118-EK118)</f>
        <v>0</v>
      </c>
      <c r="GJ118" s="48" t="n">
        <f aca="false">IF((GJ117*(1+GJ$5/Setup!$C$36)+IF($V118=17,N($F118),0))-CN118-EL118&lt;0.005,0,(GJ117*(1+GJ$5/Setup!$C$36)+IF($V118=17,N($F118),0))-CN118-EL118)</f>
        <v>0</v>
      </c>
      <c r="GK118" s="48" t="n">
        <f aca="false">IF((GK117*(1+GK$5/Setup!$C$36)+IF($V118=18,N($F118),0))-CO118-EM118&lt;0.005,0,(GK117*(1+GK$5/Setup!$C$36)+IF($V118=18,N($F118),0))-CO118-EM118)</f>
        <v>0</v>
      </c>
      <c r="GL118" s="48" t="n">
        <f aca="false">IF((GL117*(1+GL$5/Setup!$C$36)+IF($V118=19,N($F118),0))-CP118-EN118&lt;0.005,0,(GL117*(1+GL$5/Setup!$C$36)+IF($V118=19,N($F118),0))-CP118-EN118)</f>
        <v>0</v>
      </c>
      <c r="GM118" s="48" t="n">
        <f aca="false">IF((GM117*(1+GM$5/Setup!$C$36)+IF($V118=20,N($F118),0))-CQ118-EO118&lt;0.005,0,(GM117*(1+GM$5/Setup!$C$36)+IF($V118=20,N($F118),0))-CQ118-EO118)</f>
        <v>0</v>
      </c>
      <c r="GN118" s="48" t="n">
        <f aca="false">IF((GN117*(1+GN$5/Setup!$C$36)+IF($V118=21,N($F118),0))-CR118-EP118&lt;0.005,0,(GN117*(1+GN$5/Setup!$C$36)+IF($V118=21,N($F118),0))-CR118-EP118)</f>
        <v>0</v>
      </c>
      <c r="GO118" s="48" t="n">
        <f aca="false">IF((GO117*(1+GO$5/Setup!$C$36)+IF($V118=22,N($F118),0))-CS118-EQ118&lt;0.005,0,(GO117*(1+GO$5/Setup!$C$36)+IF($V118=22,N($F118),0))-CS118-EQ118)</f>
        <v>0</v>
      </c>
      <c r="GP118" s="48" t="n">
        <f aca="false">IF((GP117*(1+GP$5/Setup!$C$36)+IF($V118=23,N($F118),0))-CT118-ER118&lt;0.005,0,(GP117*(1+GP$5/Setup!$C$36)+IF($V118=23,N($F118),0))-CT118-ER118)</f>
        <v>0</v>
      </c>
      <c r="GQ118" s="48" t="n">
        <f aca="false">IF((GQ117*(1+GQ$5/Setup!$C$36)+IF($V118=24,N($F118),0))-CU118-ES118&lt;0.005,0,(GQ117*(1+GQ$5/Setup!$C$36)+IF($V118=24,N($F118),0))-CU118-ES118)</f>
        <v>0</v>
      </c>
      <c r="GR118" s="48" t="n">
        <f aca="false">IF((GR117*(1+GR$5/Setup!$C$36)+IF($V118=25,N($F118),0))-CV118-ET118&lt;0.005,0,(GR117*(1+GR$5/Setup!$C$36)+IF($V118=25,N($F118),0))-CV118-ET118)</f>
        <v>0</v>
      </c>
      <c r="GS118" s="48" t="n">
        <f aca="false">IF((GS117*(1+GS$5/Setup!$C$36)+IF($V118=26,N($F118),0))-CW118-EU118&lt;0.005,0,(GS117*(1+GS$5/Setup!$C$36)+IF($V118=26,N($F118),0))-CW118-EU118)</f>
        <v>0</v>
      </c>
      <c r="GT118" s="48" t="n">
        <f aca="false">IF((GT117*(1+GT$5/Setup!$C$36)+IF($V118=27,N($F118),0))-CX118-EV118&lt;0.005,0,(GT117*(1+GT$5/Setup!$C$36)+IF($V118=27,N($F118),0))-CX118-EV118)</f>
        <v>0</v>
      </c>
      <c r="GU118" s="48" t="n">
        <f aca="false">IF((GU117*(1+GU$5/Setup!$C$36)+IF($V118=28,N($F118),0))-CY118-EW118&lt;0.005,0,(GU117*(1+GU$5/Setup!$C$36)+IF($V118=28,N($F118),0))-CY118-EW118)</f>
        <v>0</v>
      </c>
      <c r="GV118" s="48" t="n">
        <f aca="false">IF((GV117*(1+GV$5/Setup!$C$36)+IF($V118=29,N($F118),0))-CZ118-EX118&lt;0.005,0,(GV117*(1+GV$5/Setup!$C$36)+IF($V118=29,N($F118),0))-CZ118-EX118)</f>
        <v>0</v>
      </c>
      <c r="GW118" s="48" t="n">
        <f aca="false">IF((GW117*(1+GW$5/Setup!$C$36)+IF($V118=30,N($F118),0))-DA118-EY118&lt;0.005,0,(GW117*(1+GW$5/Setup!$C$36)+IF($V118=30,N($F118),0))-DA118-EY118)</f>
        <v>0</v>
      </c>
      <c r="GX118" s="48" t="n">
        <f aca="false">IF((GX117*(1+GX$5/Setup!$C$36)+IF($V118=31,N($F118),0))-DB118-EZ118&lt;0.005,0,(GX117*(1+GX$5/Setup!$C$36)+IF($V118=31,N($F118),0))-DB118-EZ118)</f>
        <v>0</v>
      </c>
      <c r="GY118" s="48" t="n">
        <f aca="false">IF((GY117*(1+GY$5/Setup!$C$36)+IF($V118=32,N($F118),0))-DC118-FA118&lt;0.005,0,(GY117*(1+GY$5/Setup!$C$36)+IF($V118=32,N($F118),0))-DC118-FA118)</f>
        <v>0</v>
      </c>
      <c r="GZ118" s="48" t="n">
        <f aca="false">IF((GZ117*(1+GZ$5/Setup!$C$36)+IF($V118=33,N($F118),0))-DD118-FB118&lt;0.005,0,(GZ117*(1+GZ$5/Setup!$C$36)+IF($V118=33,N($F118),0))-DD118-FB118)</f>
        <v>0</v>
      </c>
      <c r="HA118" s="48" t="n">
        <f aca="false">IF((HA117*(1+HA$5/Setup!$C$36)+IF($V118=34,N($F118),0))-DE118-FC118&lt;0.005,0,(HA117*(1+HA$5/Setup!$C$36)+IF($V118=34,N($F118),0))-DE118-FC118)</f>
        <v>0</v>
      </c>
      <c r="HB118" s="48" t="n">
        <f aca="false">IF((HB117*(1+HB$5/Setup!$C$36)+IF($V118=35,N($F118),0))-DF118-FD118&lt;0.005,0,(HB117*(1+HB$5/Setup!$C$36)+IF($V118=35,N($F118),0))-DF118-FD118)</f>
        <v>0</v>
      </c>
      <c r="HC118" s="48" t="n">
        <f aca="false">IF((HC117*(1+HC$5/Setup!$C$36)+IF($V118=36,N($F118),0))-DG118-FE118&lt;0.005,0,(HC117*(1+HC$5/Setup!$C$36)+IF($V118=36,N($F118),0))-DG118-FE118)</f>
        <v>0</v>
      </c>
      <c r="HD118" s="48" t="n">
        <f aca="false">IF((HD117*(1+HD$5/Setup!$C$36)+IF($V118=37,N($F118),0))-DH118-FF118&lt;0.005,0,(HD117*(1+HD$5/Setup!$C$36)+IF($V118=37,N($F118),0))-DH118-FF118)</f>
        <v>0</v>
      </c>
      <c r="HE118" s="48" t="n">
        <f aca="false">IF((HE117*(1+HE$5/Setup!$C$36)+IF($V118=38,N($F118),0))-DI118-FG118&lt;0.005,0,(HE117*(1+HE$5/Setup!$C$36)+IF($V118=38,N($F118),0))-DI118-FG118)</f>
        <v>0</v>
      </c>
      <c r="HF118" s="48" t="n">
        <f aca="false">IF((HF117*(1+HF$5/Setup!$C$36)+IF($V118=39,N($F118),0))-DJ118-FH118&lt;0.005,0,(HF117*(1+HF$5/Setup!$C$36)+IF($V118=39,N($F118),0))-DJ118-FH118)</f>
        <v>0</v>
      </c>
      <c r="HG118" s="48" t="n">
        <f aca="false">IF((HG117*(1+HG$5/Setup!$C$36)+IF($V118=40,N($F118),0))-DK118-FI118&lt;0.005,0,(HG117*(1+HG$5/Setup!$C$36)+IF($V118=40,N($F118),0))-DK118-FI118)</f>
        <v>0</v>
      </c>
      <c r="HH118" s="48" t="n">
        <f aca="false">IF((HH117*(1+HH$5/Setup!$C$36)+IF($V118=41,N($F118),0))-DL118-FJ118&lt;0.005,0,(HH117*(1+HH$5/Setup!$C$36)+IF($V118=41,N($F118),0))-DL118-FJ118)</f>
        <v>0</v>
      </c>
      <c r="HI118" s="48" t="n">
        <f aca="false">IF((HI117*(1+HI$5/Setup!$C$36)+IF($V118=42,N($F118),0))-DM118-FK118&lt;0.005,0,(HI117*(1+HI$5/Setup!$C$36)+IF($V118=42,N($F118),0))-DM118-FK118)</f>
        <v>0</v>
      </c>
      <c r="HJ118" s="48" t="n">
        <f aca="false">IF((HJ117*(1+HJ$5/Setup!$C$36)+IF($V118=43,N($F118),0))-DN118-FL118&lt;0.005,0,(HJ117*(1+HJ$5/Setup!$C$36)+IF($V118=43,N($F118),0))-DN118-FL118)</f>
        <v>0</v>
      </c>
      <c r="HK118" s="48" t="n">
        <f aca="false">IF((HK117*(1+HK$5/Setup!$C$36)+IF($V118=44,N($F118),0))-DO118-FM118&lt;0.005,0,(HK117*(1+HK$5/Setup!$C$36)+IF($V118=44,N($F118),0))-DO118-FM118)</f>
        <v>0</v>
      </c>
      <c r="HL118" s="48" t="n">
        <f aca="false">IF((HL117*(1+HL$5/Setup!$C$36)+IF($V118=45,N($F118),0))-DP118-FN118&lt;0.005,0,(HL117*(1+HL$5/Setup!$C$36)+IF($V118=45,N($F118),0))-DP118-FN118)</f>
        <v>0</v>
      </c>
      <c r="HM118" s="48" t="n">
        <f aca="false">IF((HM117*(1+HM$5/Setup!$C$36)+IF($V118=46,N($F118),0))-DQ118-FO118&lt;0.005,0,(HM117*(1+HM$5/Setup!$C$36)+IF($V118=46,N($F118),0))-DQ118-FO118)</f>
        <v>0</v>
      </c>
      <c r="HN118" s="48" t="n">
        <f aca="false">IF((HN117*(1+HN$5/Setup!$C$36)+IF($V118=47,N($F118),0))-DR118-FP118&lt;0.005,0,(HN117*(1+HN$5/Setup!$C$36)+IF($V118=47,N($F118),0))-DR118-FP118)</f>
        <v>0</v>
      </c>
      <c r="HO118" s="48" t="n">
        <f aca="false">IF((HO117*(1+HO$5/Setup!$C$36)+IF($V118=48,N($F118),0))-DS118-FQ118&lt;0.005,0,(HO117*(1+HO$5/Setup!$C$36)+IF($V118=48,N($F118),0))-DS118-FQ118)</f>
        <v>0</v>
      </c>
      <c r="HP118" s="48" t="n">
        <f aca="false">IF((HP117*(1+HP$5/Setup!$C$36)+IF($V118=49,N($F118),0))-DT118-FR118&lt;0.005,0,(HP117*(1+HP$5/Setup!$C$36)+IF($V118=49,N($F118),0))-DT118-FR118)</f>
        <v>0</v>
      </c>
      <c r="HQ118" s="48" t="n">
        <f aca="false">IF((HQ117*(1+HQ$5/Setup!$C$36)+IF($V118=50,N($F118),0))-DU118-FS118&lt;0.005,0,(HQ117*(1+HQ$5/Setup!$C$36)+IF($V118=50,N($F118),0))-DU118-FS118)</f>
        <v>0</v>
      </c>
    </row>
    <row r="119" customFormat="false" ht="15" hidden="false" customHeight="false" outlineLevel="0" collapsed="false">
      <c r="A119" s="44" t="n">
        <v>111</v>
      </c>
      <c r="B119" s="45" t="n">
        <f aca="false">IF(Setup!$C$7="Every month",EDATE(Setup!$C$8,($A119-1)),IF(Setup!$C$7="Twice a month",DATE(YEAR(Setup!$C$8),MONTH(Setup!$C$8)+INT((($A119-1)+Setup!$C$41)/2),MIN(IF(MOD(($A119-1)+Setup!$C$41,2)=0,Setup!$C$39,Setup!$C$40),DAY(EOMONTH(DATE(YEAR(Setup!$C$8),MONTH(Setup!$C$8)+INT((($A119-1)+Setup!$C$41)/2),1),0)))),Setup!$C$8+($A119-1)*IF(Setup!$C$7="Every week",7,14)))</f>
        <v>47865</v>
      </c>
      <c r="C119" s="45" t="n">
        <f aca="false">IF(Setup!$C$7="Every month",EDATE(Setup!$C$8,$A119),IF(Setup!$C$7="Twice a month",DATE(YEAR(Setup!$C$8),MONTH(Setup!$C$8)+INT(($A119+Setup!$C$41)/2),MIN(IF(MOD($A119+Setup!$C$41,2)=0,Setup!$C$39,Setup!$C$40),DAY(EOMONTH(DATE(YEAR(Setup!$C$8),MONTH(Setup!$C$8)+INT(($A119+Setup!$C$41)/2),1),0)))),Setup!$C$8+$A119*IF(Setup!$C$7="Every week",7,14)))</f>
        <v>47879</v>
      </c>
      <c r="D119" s="46"/>
      <c r="E119" s="47"/>
      <c r="F119" s="47"/>
      <c r="G119" s="47"/>
      <c r="H119" s="47"/>
      <c r="I119" s="48" t="n">
        <f aca="false">N(Setup!$C$11)+N(E119)</f>
        <v>100</v>
      </c>
      <c r="J119" s="48" t="n">
        <f aca="false">MIN(Setup!$C$37,MAX(I119,0))</f>
        <v>9.23076923076923</v>
      </c>
      <c r="K119" s="48" t="n">
        <f aca="false">MIN(MAX(N(Setup!$C$14)-L118,0),MAX(I119-J119,0))</f>
        <v>0</v>
      </c>
      <c r="L119" s="48" t="n">
        <f aca="false">L118+K119-N(G119)</f>
        <v>500</v>
      </c>
      <c r="M119" s="48" t="n">
        <f aca="false">M118+J119-N(H119)</f>
        <v>1024.61538461539</v>
      </c>
      <c r="N119" s="48" t="n">
        <f aca="false">SUM(BX119:DU119)</f>
        <v>0</v>
      </c>
      <c r="O119" s="48" t="n">
        <f aca="false">SUM(Z119:BW119)-N119</f>
        <v>40</v>
      </c>
      <c r="P119" s="48" t="n">
        <f aca="false">MAX(I119-J119-K119,0)+O119</f>
        <v>130.769230769231</v>
      </c>
      <c r="Q119" s="48" t="n">
        <f aca="false">SUM(DV119:FS119)</f>
        <v>0</v>
      </c>
      <c r="R119" s="49" t="n">
        <f aca="false">N119+J119+K119+Q119</f>
        <v>9.23076923076923</v>
      </c>
      <c r="S119" s="48" t="n">
        <f aca="false">T119-T118-N(F119)+N119+Q119</f>
        <v>0</v>
      </c>
      <c r="T119" s="49" t="n">
        <f aca="false">SUM(FT119:HQ119)</f>
        <v>0</v>
      </c>
      <c r="U119" s="44" t="str">
        <f aca="false">IF(T118&lt;0.005,"",INDEX(Helpers!$C$2:$C$51,IF(_xlfn.MINIFS($DV$6:$FS$6,DV119:FS119,"&gt;0.005")=0,V119,_xlfn.MINIFS($DV$6:$FS$6,DV119:FS119,"&gt;0.005"))))</f>
        <v/>
      </c>
      <c r="V119" s="44" t="n">
        <f aca="false">IF(_xlfn.MINIFS($FT$6:$HQ$6,FT118:HQ118,"&gt;0.005")=0,1,_xlfn.MINIFS($FT$6:$HQ$6,FT118:HQ118,"&gt;0.005"))</f>
        <v>1</v>
      </c>
      <c r="W119" s="44" t="n">
        <f aca="false">IF(AND(D119&lt;&gt;"Paid",T118&gt;0.005),1,0)</f>
        <v>0</v>
      </c>
      <c r="X119" s="48" t="n">
        <f aca="false">SUMPRODUCT(((Helpers!$G$2:$G$51*(1+(Helpers!$D$2:$D$51+0.000000001)/12)^(($B119-Setup!$C$8)/(365.25/12))-Helpers!$E$2:$E$51*((1+(Helpers!$D$2:$D$51+0.000000001)/12)^(($B119-Setup!$C$8)/(365.25/12))-1)/((Helpers!$D$2:$D$51+0.000000001)/12))&gt;0)*(Helpers!$G$2:$G$51*(1+(Helpers!$D$2:$D$51+0.000000001)/12)^(($B119-Setup!$C$8)/(365.25/12))-Helpers!$E$2:$E$51*((1+(Helpers!$D$2:$D$51+0.000000001)/12)^(($B119-Setup!$C$8)/(365.25/12))-1)/((Helpers!$D$2:$D$51+0.000000001)/12)))</f>
        <v>0</v>
      </c>
      <c r="Y119" s="48"/>
      <c r="Z119" s="48" t="n">
        <f aca="false">IF(OR(N(Z$5)=0,Z$6=""),0,Z$5*((DATE(YEAR($B119),MONTH($B119),MIN(Z$6,DAY(EOMONTH($B119,0))))&gt;=$B119)*(DATE(YEAR($B119),MONTH($B119),MIN(Z$6,DAY(EOMONTH($B119,0))))&lt;$C119)+(DATE(YEAR($B119),MONTH($B119)+1,MIN(Z$6,DAY(EOMONTH($B119,1))))&gt;=$B119)*(DATE(YEAR($B119),MONTH($B119)+1,MIN(Z$6,DAY(EOMONTH($B119,1))))&lt;$C119)))</f>
        <v>0</v>
      </c>
      <c r="AA119" s="48" t="n">
        <f aca="false">IF(OR(N(AA$5)=0,AA$6=""),0,AA$5*((DATE(YEAR($B119),MONTH($B119),MIN(AA$6,DAY(EOMONTH($B119,0))))&gt;=$B119)*(DATE(YEAR($B119),MONTH($B119),MIN(AA$6,DAY(EOMONTH($B119,0))))&lt;$C119)+(DATE(YEAR($B119),MONTH($B119)+1,MIN(AA$6,DAY(EOMONTH($B119,1))))&gt;=$B119)*(DATE(YEAR($B119),MONTH($B119)+1,MIN(AA$6,DAY(EOMONTH($B119,1))))&lt;$C119)))</f>
        <v>40</v>
      </c>
      <c r="AB119" s="48" t="n">
        <f aca="false">IF(OR(N(AB$5)=0,AB$6=""),0,AB$5*((DATE(YEAR($B119),MONTH($B119),MIN(AB$6,DAY(EOMONTH($B119,0))))&gt;=$B119)*(DATE(YEAR($B119),MONTH($B119),MIN(AB$6,DAY(EOMONTH($B119,0))))&lt;$C119)+(DATE(YEAR($B119),MONTH($B119)+1,MIN(AB$6,DAY(EOMONTH($B119,1))))&gt;=$B119)*(DATE(YEAR($B119),MONTH($B119)+1,MIN(AB$6,DAY(EOMONTH($B119,1))))&lt;$C119)))</f>
        <v>0</v>
      </c>
      <c r="AC119" s="48" t="n">
        <f aca="false">IF(OR(N(AC$5)=0,AC$6=""),0,AC$5*((DATE(YEAR($B119),MONTH($B119),MIN(AC$6,DAY(EOMONTH($B119,0))))&gt;=$B119)*(DATE(YEAR($B119),MONTH($B119),MIN(AC$6,DAY(EOMONTH($B119,0))))&lt;$C119)+(DATE(YEAR($B119),MONTH($B119)+1,MIN(AC$6,DAY(EOMONTH($B119,1))))&gt;=$B119)*(DATE(YEAR($B119),MONTH($B119)+1,MIN(AC$6,DAY(EOMONTH($B119,1))))&lt;$C119)))</f>
        <v>0</v>
      </c>
      <c r="AD119" s="48" t="n">
        <f aca="false">IF(OR(N(AD$5)=0,AD$6=""),0,AD$5*((DATE(YEAR($B119),MONTH($B119),MIN(AD$6,DAY(EOMONTH($B119,0))))&gt;=$B119)*(DATE(YEAR($B119),MONTH($B119),MIN(AD$6,DAY(EOMONTH($B119,0))))&lt;$C119)+(DATE(YEAR($B119),MONTH($B119)+1,MIN(AD$6,DAY(EOMONTH($B119,1))))&gt;=$B119)*(DATE(YEAR($B119),MONTH($B119)+1,MIN(AD$6,DAY(EOMONTH($B119,1))))&lt;$C119)))</f>
        <v>0</v>
      </c>
      <c r="AE119" s="48" t="n">
        <f aca="false">IF(OR(N(AE$5)=0,AE$6=""),0,AE$5*((DATE(YEAR($B119),MONTH($B119),MIN(AE$6,DAY(EOMONTH($B119,0))))&gt;=$B119)*(DATE(YEAR($B119),MONTH($B119),MIN(AE$6,DAY(EOMONTH($B119,0))))&lt;$C119)+(DATE(YEAR($B119),MONTH($B119)+1,MIN(AE$6,DAY(EOMONTH($B119,1))))&gt;=$B119)*(DATE(YEAR($B119),MONTH($B119)+1,MIN(AE$6,DAY(EOMONTH($B119,1))))&lt;$C119)))</f>
        <v>0</v>
      </c>
      <c r="AF119" s="48" t="n">
        <f aca="false">IF(OR(N(AF$5)=0,AF$6=""),0,AF$5*((DATE(YEAR($B119),MONTH($B119),MIN(AF$6,DAY(EOMONTH($B119,0))))&gt;=$B119)*(DATE(YEAR($B119),MONTH($B119),MIN(AF$6,DAY(EOMONTH($B119,0))))&lt;$C119)+(DATE(YEAR($B119),MONTH($B119)+1,MIN(AF$6,DAY(EOMONTH($B119,1))))&gt;=$B119)*(DATE(YEAR($B119),MONTH($B119)+1,MIN(AF$6,DAY(EOMONTH($B119,1))))&lt;$C119)))</f>
        <v>0</v>
      </c>
      <c r="AG119" s="48" t="n">
        <f aca="false">IF(OR(N(AG$5)=0,AG$6=""),0,AG$5*((DATE(YEAR($B119),MONTH($B119),MIN(AG$6,DAY(EOMONTH($B119,0))))&gt;=$B119)*(DATE(YEAR($B119),MONTH($B119),MIN(AG$6,DAY(EOMONTH($B119,0))))&lt;$C119)+(DATE(YEAR($B119),MONTH($B119)+1,MIN(AG$6,DAY(EOMONTH($B119,1))))&gt;=$B119)*(DATE(YEAR($B119),MONTH($B119)+1,MIN(AG$6,DAY(EOMONTH($B119,1))))&lt;$C119)))</f>
        <v>0</v>
      </c>
      <c r="AH119" s="48" t="n">
        <f aca="false">IF(OR(N(AH$5)=0,AH$6=""),0,AH$5*((DATE(YEAR($B119),MONTH($B119),MIN(AH$6,DAY(EOMONTH($B119,0))))&gt;=$B119)*(DATE(YEAR($B119),MONTH($B119),MIN(AH$6,DAY(EOMONTH($B119,0))))&lt;$C119)+(DATE(YEAR($B119),MONTH($B119)+1,MIN(AH$6,DAY(EOMONTH($B119,1))))&gt;=$B119)*(DATE(YEAR($B119),MONTH($B119)+1,MIN(AH$6,DAY(EOMONTH($B119,1))))&lt;$C119)))</f>
        <v>0</v>
      </c>
      <c r="AI119" s="48" t="n">
        <f aca="false">IF(OR(N(AI$5)=0,AI$6=""),0,AI$5*((DATE(YEAR($B119),MONTH($B119),MIN(AI$6,DAY(EOMONTH($B119,0))))&gt;=$B119)*(DATE(YEAR($B119),MONTH($B119),MIN(AI$6,DAY(EOMONTH($B119,0))))&lt;$C119)+(DATE(YEAR($B119),MONTH($B119)+1,MIN(AI$6,DAY(EOMONTH($B119,1))))&gt;=$B119)*(DATE(YEAR($B119),MONTH($B119)+1,MIN(AI$6,DAY(EOMONTH($B119,1))))&lt;$C119)))</f>
        <v>0</v>
      </c>
      <c r="AJ119" s="48" t="n">
        <f aca="false">IF(OR(N(AJ$5)=0,AJ$6=""),0,AJ$5*((DATE(YEAR($B119),MONTH($B119),MIN(AJ$6,DAY(EOMONTH($B119,0))))&gt;=$B119)*(DATE(YEAR($B119),MONTH($B119),MIN(AJ$6,DAY(EOMONTH($B119,0))))&lt;$C119)+(DATE(YEAR($B119),MONTH($B119)+1,MIN(AJ$6,DAY(EOMONTH($B119,1))))&gt;=$B119)*(DATE(YEAR($B119),MONTH($B119)+1,MIN(AJ$6,DAY(EOMONTH($B119,1))))&lt;$C119)))</f>
        <v>0</v>
      </c>
      <c r="AK119" s="48" t="n">
        <f aca="false">IF(OR(N(AK$5)=0,AK$6=""),0,AK$5*((DATE(YEAR($B119),MONTH($B119),MIN(AK$6,DAY(EOMONTH($B119,0))))&gt;=$B119)*(DATE(YEAR($B119),MONTH($B119),MIN(AK$6,DAY(EOMONTH($B119,0))))&lt;$C119)+(DATE(YEAR($B119),MONTH($B119)+1,MIN(AK$6,DAY(EOMONTH($B119,1))))&gt;=$B119)*(DATE(YEAR($B119),MONTH($B119)+1,MIN(AK$6,DAY(EOMONTH($B119,1))))&lt;$C119)))</f>
        <v>0</v>
      </c>
      <c r="AL119" s="48" t="n">
        <f aca="false">IF(OR(N(AL$5)=0,AL$6=""),0,AL$5*((DATE(YEAR($B119),MONTH($B119),MIN(AL$6,DAY(EOMONTH($B119,0))))&gt;=$B119)*(DATE(YEAR($B119),MONTH($B119),MIN(AL$6,DAY(EOMONTH($B119,0))))&lt;$C119)+(DATE(YEAR($B119),MONTH($B119)+1,MIN(AL$6,DAY(EOMONTH($B119,1))))&gt;=$B119)*(DATE(YEAR($B119),MONTH($B119)+1,MIN(AL$6,DAY(EOMONTH($B119,1))))&lt;$C119)))</f>
        <v>0</v>
      </c>
      <c r="AM119" s="48" t="n">
        <f aca="false">IF(OR(N(AM$5)=0,AM$6=""),0,AM$5*((DATE(YEAR($B119),MONTH($B119),MIN(AM$6,DAY(EOMONTH($B119,0))))&gt;=$B119)*(DATE(YEAR($B119),MONTH($B119),MIN(AM$6,DAY(EOMONTH($B119,0))))&lt;$C119)+(DATE(YEAR($B119),MONTH($B119)+1,MIN(AM$6,DAY(EOMONTH($B119,1))))&gt;=$B119)*(DATE(YEAR($B119),MONTH($B119)+1,MIN(AM$6,DAY(EOMONTH($B119,1))))&lt;$C119)))</f>
        <v>0</v>
      </c>
      <c r="AN119" s="48" t="n">
        <f aca="false">IF(OR(N(AN$5)=0,AN$6=""),0,AN$5*((DATE(YEAR($B119),MONTH($B119),MIN(AN$6,DAY(EOMONTH($B119,0))))&gt;=$B119)*(DATE(YEAR($B119),MONTH($B119),MIN(AN$6,DAY(EOMONTH($B119,0))))&lt;$C119)+(DATE(YEAR($B119),MONTH($B119)+1,MIN(AN$6,DAY(EOMONTH($B119,1))))&gt;=$B119)*(DATE(YEAR($B119),MONTH($B119)+1,MIN(AN$6,DAY(EOMONTH($B119,1))))&lt;$C119)))</f>
        <v>0</v>
      </c>
      <c r="AO119" s="48" t="n">
        <f aca="false">IF(OR(N(AO$5)=0,AO$6=""),0,AO$5*((DATE(YEAR($B119),MONTH($B119),MIN(AO$6,DAY(EOMONTH($B119,0))))&gt;=$B119)*(DATE(YEAR($B119),MONTH($B119),MIN(AO$6,DAY(EOMONTH($B119,0))))&lt;$C119)+(DATE(YEAR($B119),MONTH($B119)+1,MIN(AO$6,DAY(EOMONTH($B119,1))))&gt;=$B119)*(DATE(YEAR($B119),MONTH($B119)+1,MIN(AO$6,DAY(EOMONTH($B119,1))))&lt;$C119)))</f>
        <v>0</v>
      </c>
      <c r="AP119" s="48" t="n">
        <f aca="false">IF(OR(N(AP$5)=0,AP$6=""),0,AP$5*((DATE(YEAR($B119),MONTH($B119),MIN(AP$6,DAY(EOMONTH($B119,0))))&gt;=$B119)*(DATE(YEAR($B119),MONTH($B119),MIN(AP$6,DAY(EOMONTH($B119,0))))&lt;$C119)+(DATE(YEAR($B119),MONTH($B119)+1,MIN(AP$6,DAY(EOMONTH($B119,1))))&gt;=$B119)*(DATE(YEAR($B119),MONTH($B119)+1,MIN(AP$6,DAY(EOMONTH($B119,1))))&lt;$C119)))</f>
        <v>0</v>
      </c>
      <c r="AQ119" s="48" t="n">
        <f aca="false">IF(OR(N(AQ$5)=0,AQ$6=""),0,AQ$5*((DATE(YEAR($B119),MONTH($B119),MIN(AQ$6,DAY(EOMONTH($B119,0))))&gt;=$B119)*(DATE(YEAR($B119),MONTH($B119),MIN(AQ$6,DAY(EOMONTH($B119,0))))&lt;$C119)+(DATE(YEAR($B119),MONTH($B119)+1,MIN(AQ$6,DAY(EOMONTH($B119,1))))&gt;=$B119)*(DATE(YEAR($B119),MONTH($B119)+1,MIN(AQ$6,DAY(EOMONTH($B119,1))))&lt;$C119)))</f>
        <v>0</v>
      </c>
      <c r="AR119" s="48" t="n">
        <f aca="false">IF(OR(N(AR$5)=0,AR$6=""),0,AR$5*((DATE(YEAR($B119),MONTH($B119),MIN(AR$6,DAY(EOMONTH($B119,0))))&gt;=$B119)*(DATE(YEAR($B119),MONTH($B119),MIN(AR$6,DAY(EOMONTH($B119,0))))&lt;$C119)+(DATE(YEAR($B119),MONTH($B119)+1,MIN(AR$6,DAY(EOMONTH($B119,1))))&gt;=$B119)*(DATE(YEAR($B119),MONTH($B119)+1,MIN(AR$6,DAY(EOMONTH($B119,1))))&lt;$C119)))</f>
        <v>0</v>
      </c>
      <c r="AS119" s="48" t="n">
        <f aca="false">IF(OR(N(AS$5)=0,AS$6=""),0,AS$5*((DATE(YEAR($B119),MONTH($B119),MIN(AS$6,DAY(EOMONTH($B119,0))))&gt;=$B119)*(DATE(YEAR($B119),MONTH($B119),MIN(AS$6,DAY(EOMONTH($B119,0))))&lt;$C119)+(DATE(YEAR($B119),MONTH($B119)+1,MIN(AS$6,DAY(EOMONTH($B119,1))))&gt;=$B119)*(DATE(YEAR($B119),MONTH($B119)+1,MIN(AS$6,DAY(EOMONTH($B119,1))))&lt;$C119)))</f>
        <v>0</v>
      </c>
      <c r="AT119" s="48" t="n">
        <f aca="false">IF(OR(N(AT$5)=0,AT$6=""),0,AT$5*((DATE(YEAR($B119),MONTH($B119),MIN(AT$6,DAY(EOMONTH($B119,0))))&gt;=$B119)*(DATE(YEAR($B119),MONTH($B119),MIN(AT$6,DAY(EOMONTH($B119,0))))&lt;$C119)+(DATE(YEAR($B119),MONTH($B119)+1,MIN(AT$6,DAY(EOMONTH($B119,1))))&gt;=$B119)*(DATE(YEAR($B119),MONTH($B119)+1,MIN(AT$6,DAY(EOMONTH($B119,1))))&lt;$C119)))</f>
        <v>0</v>
      </c>
      <c r="AU119" s="48" t="n">
        <f aca="false">IF(OR(N(AU$5)=0,AU$6=""),0,AU$5*((DATE(YEAR($B119),MONTH($B119),MIN(AU$6,DAY(EOMONTH($B119,0))))&gt;=$B119)*(DATE(YEAR($B119),MONTH($B119),MIN(AU$6,DAY(EOMONTH($B119,0))))&lt;$C119)+(DATE(YEAR($B119),MONTH($B119)+1,MIN(AU$6,DAY(EOMONTH($B119,1))))&gt;=$B119)*(DATE(YEAR($B119),MONTH($B119)+1,MIN(AU$6,DAY(EOMONTH($B119,1))))&lt;$C119)))</f>
        <v>0</v>
      </c>
      <c r="AV119" s="48" t="n">
        <f aca="false">IF(OR(N(AV$5)=0,AV$6=""),0,AV$5*((DATE(YEAR($B119),MONTH($B119),MIN(AV$6,DAY(EOMONTH($B119,0))))&gt;=$B119)*(DATE(YEAR($B119),MONTH($B119),MIN(AV$6,DAY(EOMONTH($B119,0))))&lt;$C119)+(DATE(YEAR($B119),MONTH($B119)+1,MIN(AV$6,DAY(EOMONTH($B119,1))))&gt;=$B119)*(DATE(YEAR($B119),MONTH($B119)+1,MIN(AV$6,DAY(EOMONTH($B119,1))))&lt;$C119)))</f>
        <v>0</v>
      </c>
      <c r="AW119" s="48" t="n">
        <f aca="false">IF(OR(N(AW$5)=0,AW$6=""),0,AW$5*((DATE(YEAR($B119),MONTH($B119),MIN(AW$6,DAY(EOMONTH($B119,0))))&gt;=$B119)*(DATE(YEAR($B119),MONTH($B119),MIN(AW$6,DAY(EOMONTH($B119,0))))&lt;$C119)+(DATE(YEAR($B119),MONTH($B119)+1,MIN(AW$6,DAY(EOMONTH($B119,1))))&gt;=$B119)*(DATE(YEAR($B119),MONTH($B119)+1,MIN(AW$6,DAY(EOMONTH($B119,1))))&lt;$C119)))</f>
        <v>0</v>
      </c>
      <c r="AX119" s="48" t="n">
        <f aca="false">IF(OR(N(AX$5)=0,AX$6=""),0,AX$5*((DATE(YEAR($B119),MONTH($B119),MIN(AX$6,DAY(EOMONTH($B119,0))))&gt;=$B119)*(DATE(YEAR($B119),MONTH($B119),MIN(AX$6,DAY(EOMONTH($B119,0))))&lt;$C119)+(DATE(YEAR($B119),MONTH($B119)+1,MIN(AX$6,DAY(EOMONTH($B119,1))))&gt;=$B119)*(DATE(YEAR($B119),MONTH($B119)+1,MIN(AX$6,DAY(EOMONTH($B119,1))))&lt;$C119)))</f>
        <v>0</v>
      </c>
      <c r="AY119" s="48" t="n">
        <f aca="false">IF(OR(N(AY$5)=0,AY$6=""),0,AY$5*((DATE(YEAR($B119),MONTH($B119),MIN(AY$6,DAY(EOMONTH($B119,0))))&gt;=$B119)*(DATE(YEAR($B119),MONTH($B119),MIN(AY$6,DAY(EOMONTH($B119,0))))&lt;$C119)+(DATE(YEAR($B119),MONTH($B119)+1,MIN(AY$6,DAY(EOMONTH($B119,1))))&gt;=$B119)*(DATE(YEAR($B119),MONTH($B119)+1,MIN(AY$6,DAY(EOMONTH($B119,1))))&lt;$C119)))</f>
        <v>0</v>
      </c>
      <c r="AZ119" s="48" t="n">
        <f aca="false">IF(OR(N(AZ$5)=0,AZ$6=""),0,AZ$5*((DATE(YEAR($B119),MONTH($B119),MIN(AZ$6,DAY(EOMONTH($B119,0))))&gt;=$B119)*(DATE(YEAR($B119),MONTH($B119),MIN(AZ$6,DAY(EOMONTH($B119,0))))&lt;$C119)+(DATE(YEAR($B119),MONTH($B119)+1,MIN(AZ$6,DAY(EOMONTH($B119,1))))&gt;=$B119)*(DATE(YEAR($B119),MONTH($B119)+1,MIN(AZ$6,DAY(EOMONTH($B119,1))))&lt;$C119)))</f>
        <v>0</v>
      </c>
      <c r="BA119" s="48" t="n">
        <f aca="false">IF(OR(N(BA$5)=0,BA$6=""),0,BA$5*((DATE(YEAR($B119),MONTH($B119),MIN(BA$6,DAY(EOMONTH($B119,0))))&gt;=$B119)*(DATE(YEAR($B119),MONTH($B119),MIN(BA$6,DAY(EOMONTH($B119,0))))&lt;$C119)+(DATE(YEAR($B119),MONTH($B119)+1,MIN(BA$6,DAY(EOMONTH($B119,1))))&gt;=$B119)*(DATE(YEAR($B119),MONTH($B119)+1,MIN(BA$6,DAY(EOMONTH($B119,1))))&lt;$C119)))</f>
        <v>0</v>
      </c>
      <c r="BB119" s="48" t="n">
        <f aca="false">IF(OR(N(BB$5)=0,BB$6=""),0,BB$5*((DATE(YEAR($B119),MONTH($B119),MIN(BB$6,DAY(EOMONTH($B119,0))))&gt;=$B119)*(DATE(YEAR($B119),MONTH($B119),MIN(BB$6,DAY(EOMONTH($B119,0))))&lt;$C119)+(DATE(YEAR($B119),MONTH($B119)+1,MIN(BB$6,DAY(EOMONTH($B119,1))))&gt;=$B119)*(DATE(YEAR($B119),MONTH($B119)+1,MIN(BB$6,DAY(EOMONTH($B119,1))))&lt;$C119)))</f>
        <v>0</v>
      </c>
      <c r="BC119" s="48" t="n">
        <f aca="false">IF(OR(N(BC$5)=0,BC$6=""),0,BC$5*((DATE(YEAR($B119),MONTH($B119),MIN(BC$6,DAY(EOMONTH($B119,0))))&gt;=$B119)*(DATE(YEAR($B119),MONTH($B119),MIN(BC$6,DAY(EOMONTH($B119,0))))&lt;$C119)+(DATE(YEAR($B119),MONTH($B119)+1,MIN(BC$6,DAY(EOMONTH($B119,1))))&gt;=$B119)*(DATE(YEAR($B119),MONTH($B119)+1,MIN(BC$6,DAY(EOMONTH($B119,1))))&lt;$C119)))</f>
        <v>0</v>
      </c>
      <c r="BD119" s="48" t="n">
        <f aca="false">IF(OR(N(BD$5)=0,BD$6=""),0,BD$5*((DATE(YEAR($B119),MONTH($B119),MIN(BD$6,DAY(EOMONTH($B119,0))))&gt;=$B119)*(DATE(YEAR($B119),MONTH($B119),MIN(BD$6,DAY(EOMONTH($B119,0))))&lt;$C119)+(DATE(YEAR($B119),MONTH($B119)+1,MIN(BD$6,DAY(EOMONTH($B119,1))))&gt;=$B119)*(DATE(YEAR($B119),MONTH($B119)+1,MIN(BD$6,DAY(EOMONTH($B119,1))))&lt;$C119)))</f>
        <v>0</v>
      </c>
      <c r="BE119" s="48" t="n">
        <f aca="false">IF(OR(N(BE$5)=0,BE$6=""),0,BE$5*((DATE(YEAR($B119),MONTH($B119),MIN(BE$6,DAY(EOMONTH($B119,0))))&gt;=$B119)*(DATE(YEAR($B119),MONTH($B119),MIN(BE$6,DAY(EOMONTH($B119,0))))&lt;$C119)+(DATE(YEAR($B119),MONTH($B119)+1,MIN(BE$6,DAY(EOMONTH($B119,1))))&gt;=$B119)*(DATE(YEAR($B119),MONTH($B119)+1,MIN(BE$6,DAY(EOMONTH($B119,1))))&lt;$C119)))</f>
        <v>0</v>
      </c>
      <c r="BF119" s="48" t="n">
        <f aca="false">IF(OR(N(BF$5)=0,BF$6=""),0,BF$5*((DATE(YEAR($B119),MONTH($B119),MIN(BF$6,DAY(EOMONTH($B119,0))))&gt;=$B119)*(DATE(YEAR($B119),MONTH($B119),MIN(BF$6,DAY(EOMONTH($B119,0))))&lt;$C119)+(DATE(YEAR($B119),MONTH($B119)+1,MIN(BF$6,DAY(EOMONTH($B119,1))))&gt;=$B119)*(DATE(YEAR($B119),MONTH($B119)+1,MIN(BF$6,DAY(EOMONTH($B119,1))))&lt;$C119)))</f>
        <v>0</v>
      </c>
      <c r="BG119" s="48" t="n">
        <f aca="false">IF(OR(N(BG$5)=0,BG$6=""),0,BG$5*((DATE(YEAR($B119),MONTH($B119),MIN(BG$6,DAY(EOMONTH($B119,0))))&gt;=$B119)*(DATE(YEAR($B119),MONTH($B119),MIN(BG$6,DAY(EOMONTH($B119,0))))&lt;$C119)+(DATE(YEAR($B119),MONTH($B119)+1,MIN(BG$6,DAY(EOMONTH($B119,1))))&gt;=$B119)*(DATE(YEAR($B119),MONTH($B119)+1,MIN(BG$6,DAY(EOMONTH($B119,1))))&lt;$C119)))</f>
        <v>0</v>
      </c>
      <c r="BH119" s="48" t="n">
        <f aca="false">IF(OR(N(BH$5)=0,BH$6=""),0,BH$5*((DATE(YEAR($B119),MONTH($B119),MIN(BH$6,DAY(EOMONTH($B119,0))))&gt;=$B119)*(DATE(YEAR($B119),MONTH($B119),MIN(BH$6,DAY(EOMONTH($B119,0))))&lt;$C119)+(DATE(YEAR($B119),MONTH($B119)+1,MIN(BH$6,DAY(EOMONTH($B119,1))))&gt;=$B119)*(DATE(YEAR($B119),MONTH($B119)+1,MIN(BH$6,DAY(EOMONTH($B119,1))))&lt;$C119)))</f>
        <v>0</v>
      </c>
      <c r="BI119" s="48" t="n">
        <f aca="false">IF(OR(N(BI$5)=0,BI$6=""),0,BI$5*((DATE(YEAR($B119),MONTH($B119),MIN(BI$6,DAY(EOMONTH($B119,0))))&gt;=$B119)*(DATE(YEAR($B119),MONTH($B119),MIN(BI$6,DAY(EOMONTH($B119,0))))&lt;$C119)+(DATE(YEAR($B119),MONTH($B119)+1,MIN(BI$6,DAY(EOMONTH($B119,1))))&gt;=$B119)*(DATE(YEAR($B119),MONTH($B119)+1,MIN(BI$6,DAY(EOMONTH($B119,1))))&lt;$C119)))</f>
        <v>0</v>
      </c>
      <c r="BJ119" s="48" t="n">
        <f aca="false">IF(OR(N(BJ$5)=0,BJ$6=""),0,BJ$5*((DATE(YEAR($B119),MONTH($B119),MIN(BJ$6,DAY(EOMONTH($B119,0))))&gt;=$B119)*(DATE(YEAR($B119),MONTH($B119),MIN(BJ$6,DAY(EOMONTH($B119,0))))&lt;$C119)+(DATE(YEAR($B119),MONTH($B119)+1,MIN(BJ$6,DAY(EOMONTH($B119,1))))&gt;=$B119)*(DATE(YEAR($B119),MONTH($B119)+1,MIN(BJ$6,DAY(EOMONTH($B119,1))))&lt;$C119)))</f>
        <v>0</v>
      </c>
      <c r="BK119" s="48" t="n">
        <f aca="false">IF(OR(N(BK$5)=0,BK$6=""),0,BK$5*((DATE(YEAR($B119),MONTH($B119),MIN(BK$6,DAY(EOMONTH($B119,0))))&gt;=$B119)*(DATE(YEAR($B119),MONTH($B119),MIN(BK$6,DAY(EOMONTH($B119,0))))&lt;$C119)+(DATE(YEAR($B119),MONTH($B119)+1,MIN(BK$6,DAY(EOMONTH($B119,1))))&gt;=$B119)*(DATE(YEAR($B119),MONTH($B119)+1,MIN(BK$6,DAY(EOMONTH($B119,1))))&lt;$C119)))</f>
        <v>0</v>
      </c>
      <c r="BL119" s="48" t="n">
        <f aca="false">IF(OR(N(BL$5)=0,BL$6=""),0,BL$5*((DATE(YEAR($B119),MONTH($B119),MIN(BL$6,DAY(EOMONTH($B119,0))))&gt;=$B119)*(DATE(YEAR($B119),MONTH($B119),MIN(BL$6,DAY(EOMONTH($B119,0))))&lt;$C119)+(DATE(YEAR($B119),MONTH($B119)+1,MIN(BL$6,DAY(EOMONTH($B119,1))))&gt;=$B119)*(DATE(YEAR($B119),MONTH($B119)+1,MIN(BL$6,DAY(EOMONTH($B119,1))))&lt;$C119)))</f>
        <v>0</v>
      </c>
      <c r="BM119" s="48" t="n">
        <f aca="false">IF(OR(N(BM$5)=0,BM$6=""),0,BM$5*((DATE(YEAR($B119),MONTH($B119),MIN(BM$6,DAY(EOMONTH($B119,0))))&gt;=$B119)*(DATE(YEAR($B119),MONTH($B119),MIN(BM$6,DAY(EOMONTH($B119,0))))&lt;$C119)+(DATE(YEAR($B119),MONTH($B119)+1,MIN(BM$6,DAY(EOMONTH($B119,1))))&gt;=$B119)*(DATE(YEAR($B119),MONTH($B119)+1,MIN(BM$6,DAY(EOMONTH($B119,1))))&lt;$C119)))</f>
        <v>0</v>
      </c>
      <c r="BN119" s="48" t="n">
        <f aca="false">IF(OR(N(BN$5)=0,BN$6=""),0,BN$5*((DATE(YEAR($B119),MONTH($B119),MIN(BN$6,DAY(EOMONTH($B119,0))))&gt;=$B119)*(DATE(YEAR($B119),MONTH($B119),MIN(BN$6,DAY(EOMONTH($B119,0))))&lt;$C119)+(DATE(YEAR($B119),MONTH($B119)+1,MIN(BN$6,DAY(EOMONTH($B119,1))))&gt;=$B119)*(DATE(YEAR($B119),MONTH($B119)+1,MIN(BN$6,DAY(EOMONTH($B119,1))))&lt;$C119)))</f>
        <v>0</v>
      </c>
      <c r="BO119" s="48" t="n">
        <f aca="false">IF(OR(N(BO$5)=0,BO$6=""),0,BO$5*((DATE(YEAR($B119),MONTH($B119),MIN(BO$6,DAY(EOMONTH($B119,0))))&gt;=$B119)*(DATE(YEAR($B119),MONTH($B119),MIN(BO$6,DAY(EOMONTH($B119,0))))&lt;$C119)+(DATE(YEAR($B119),MONTH($B119)+1,MIN(BO$6,DAY(EOMONTH($B119,1))))&gt;=$B119)*(DATE(YEAR($B119),MONTH($B119)+1,MIN(BO$6,DAY(EOMONTH($B119,1))))&lt;$C119)))</f>
        <v>0</v>
      </c>
      <c r="BP119" s="48" t="n">
        <f aca="false">IF(OR(N(BP$5)=0,BP$6=""),0,BP$5*((DATE(YEAR($B119),MONTH($B119),MIN(BP$6,DAY(EOMONTH($B119,0))))&gt;=$B119)*(DATE(YEAR($B119),MONTH($B119),MIN(BP$6,DAY(EOMONTH($B119,0))))&lt;$C119)+(DATE(YEAR($B119),MONTH($B119)+1,MIN(BP$6,DAY(EOMONTH($B119,1))))&gt;=$B119)*(DATE(YEAR($B119),MONTH($B119)+1,MIN(BP$6,DAY(EOMONTH($B119,1))))&lt;$C119)))</f>
        <v>0</v>
      </c>
      <c r="BQ119" s="48" t="n">
        <f aca="false">IF(OR(N(BQ$5)=0,BQ$6=""),0,BQ$5*((DATE(YEAR($B119),MONTH($B119),MIN(BQ$6,DAY(EOMONTH($B119,0))))&gt;=$B119)*(DATE(YEAR($B119),MONTH($B119),MIN(BQ$6,DAY(EOMONTH($B119,0))))&lt;$C119)+(DATE(YEAR($B119),MONTH($B119)+1,MIN(BQ$6,DAY(EOMONTH($B119,1))))&gt;=$B119)*(DATE(YEAR($B119),MONTH($B119)+1,MIN(BQ$6,DAY(EOMONTH($B119,1))))&lt;$C119)))</f>
        <v>0</v>
      </c>
      <c r="BR119" s="48" t="n">
        <f aca="false">IF(OR(N(BR$5)=0,BR$6=""),0,BR$5*((DATE(YEAR($B119),MONTH($B119),MIN(BR$6,DAY(EOMONTH($B119,0))))&gt;=$B119)*(DATE(YEAR($B119),MONTH($B119),MIN(BR$6,DAY(EOMONTH($B119,0))))&lt;$C119)+(DATE(YEAR($B119),MONTH($B119)+1,MIN(BR$6,DAY(EOMONTH($B119,1))))&gt;=$B119)*(DATE(YEAR($B119),MONTH($B119)+1,MIN(BR$6,DAY(EOMONTH($B119,1))))&lt;$C119)))</f>
        <v>0</v>
      </c>
      <c r="BS119" s="48" t="n">
        <f aca="false">IF(OR(N(BS$5)=0,BS$6=""),0,BS$5*((DATE(YEAR($B119),MONTH($B119),MIN(BS$6,DAY(EOMONTH($B119,0))))&gt;=$B119)*(DATE(YEAR($B119),MONTH($B119),MIN(BS$6,DAY(EOMONTH($B119,0))))&lt;$C119)+(DATE(YEAR($B119),MONTH($B119)+1,MIN(BS$6,DAY(EOMONTH($B119,1))))&gt;=$B119)*(DATE(YEAR($B119),MONTH($B119)+1,MIN(BS$6,DAY(EOMONTH($B119,1))))&lt;$C119)))</f>
        <v>0</v>
      </c>
      <c r="BT119" s="48" t="n">
        <f aca="false">IF(OR(N(BT$5)=0,BT$6=""),0,BT$5*((DATE(YEAR($B119),MONTH($B119),MIN(BT$6,DAY(EOMONTH($B119,0))))&gt;=$B119)*(DATE(YEAR($B119),MONTH($B119),MIN(BT$6,DAY(EOMONTH($B119,0))))&lt;$C119)+(DATE(YEAR($B119),MONTH($B119)+1,MIN(BT$6,DAY(EOMONTH($B119,1))))&gt;=$B119)*(DATE(YEAR($B119),MONTH($B119)+1,MIN(BT$6,DAY(EOMONTH($B119,1))))&lt;$C119)))</f>
        <v>0</v>
      </c>
      <c r="BU119" s="48" t="n">
        <f aca="false">IF(OR(N(BU$5)=0,BU$6=""),0,BU$5*((DATE(YEAR($B119),MONTH($B119),MIN(BU$6,DAY(EOMONTH($B119,0))))&gt;=$B119)*(DATE(YEAR($B119),MONTH($B119),MIN(BU$6,DAY(EOMONTH($B119,0))))&lt;$C119)+(DATE(YEAR($B119),MONTH($B119)+1,MIN(BU$6,DAY(EOMONTH($B119,1))))&gt;=$B119)*(DATE(YEAR($B119),MONTH($B119)+1,MIN(BU$6,DAY(EOMONTH($B119,1))))&lt;$C119)))</f>
        <v>0</v>
      </c>
      <c r="BV119" s="48" t="n">
        <f aca="false">IF(OR(N(BV$5)=0,BV$6=""),0,BV$5*((DATE(YEAR($B119),MONTH($B119),MIN(BV$6,DAY(EOMONTH($B119,0))))&gt;=$B119)*(DATE(YEAR($B119),MONTH($B119),MIN(BV$6,DAY(EOMONTH($B119,0))))&lt;$C119)+(DATE(YEAR($B119),MONTH($B119)+1,MIN(BV$6,DAY(EOMONTH($B119,1))))&gt;=$B119)*(DATE(YEAR($B119),MONTH($B119)+1,MIN(BV$6,DAY(EOMONTH($B119,1))))&lt;$C119)))</f>
        <v>0</v>
      </c>
      <c r="BW119" s="48" t="n">
        <f aca="false">IF(OR(N(BW$5)=0,BW$6=""),0,BW$5*((DATE(YEAR($B119),MONTH($B119),MIN(BW$6,DAY(EOMONTH($B119,0))))&gt;=$B119)*(DATE(YEAR($B119),MONTH($B119),MIN(BW$6,DAY(EOMONTH($B119,0))))&lt;$C119)+(DATE(YEAR($B119),MONTH($B119)+1,MIN(BW$6,DAY(EOMONTH($B119,1))))&gt;=$B119)*(DATE(YEAR($B119),MONTH($B119)+1,MIN(BW$6,DAY(EOMONTH($B119,1))))&lt;$C119)))</f>
        <v>0</v>
      </c>
      <c r="BX119" s="48" t="n">
        <f aca="false">MIN(Z119,(FT118*(1+FT$5/Setup!$C$36)+IF($V119=1,N($F119),0)))</f>
        <v>0</v>
      </c>
      <c r="BY119" s="48" t="n">
        <f aca="false">MIN(AA119,(FU118*(1+FU$5/Setup!$C$36)+IF($V119=2,N($F119),0)))</f>
        <v>0</v>
      </c>
      <c r="BZ119" s="48" t="n">
        <f aca="false">MIN(AB119,(FV118*(1+FV$5/Setup!$C$36)+IF($V119=3,N($F119),0)))</f>
        <v>0</v>
      </c>
      <c r="CA119" s="48" t="n">
        <f aca="false">MIN(AC119,(FW118*(1+FW$5/Setup!$C$36)+IF($V119=4,N($F119),0)))</f>
        <v>0</v>
      </c>
      <c r="CB119" s="48" t="n">
        <f aca="false">MIN(AD119,(FX118*(1+FX$5/Setup!$C$36)+IF($V119=5,N($F119),0)))</f>
        <v>0</v>
      </c>
      <c r="CC119" s="48" t="n">
        <f aca="false">MIN(AE119,(FY118*(1+FY$5/Setup!$C$36)+IF($V119=6,N($F119),0)))</f>
        <v>0</v>
      </c>
      <c r="CD119" s="48" t="n">
        <f aca="false">MIN(AF119,(FZ118*(1+FZ$5/Setup!$C$36)+IF($V119=7,N($F119),0)))</f>
        <v>0</v>
      </c>
      <c r="CE119" s="48" t="n">
        <f aca="false">MIN(AG119,(GA118*(1+GA$5/Setup!$C$36)+IF($V119=8,N($F119),0)))</f>
        <v>0</v>
      </c>
      <c r="CF119" s="48" t="n">
        <f aca="false">MIN(AH119,(GB118*(1+GB$5/Setup!$C$36)+IF($V119=9,N($F119),0)))</f>
        <v>0</v>
      </c>
      <c r="CG119" s="48" t="n">
        <f aca="false">MIN(AI119,(GC118*(1+GC$5/Setup!$C$36)+IF($V119=10,N($F119),0)))</f>
        <v>0</v>
      </c>
      <c r="CH119" s="48" t="n">
        <f aca="false">MIN(AJ119,(GD118*(1+GD$5/Setup!$C$36)+IF($V119=11,N($F119),0)))</f>
        <v>0</v>
      </c>
      <c r="CI119" s="48" t="n">
        <f aca="false">MIN(AK119,(GE118*(1+GE$5/Setup!$C$36)+IF($V119=12,N($F119),0)))</f>
        <v>0</v>
      </c>
      <c r="CJ119" s="48" t="n">
        <f aca="false">MIN(AL119,(GF118*(1+GF$5/Setup!$C$36)+IF($V119=13,N($F119),0)))</f>
        <v>0</v>
      </c>
      <c r="CK119" s="48" t="n">
        <f aca="false">MIN(AM119,(GG118*(1+GG$5/Setup!$C$36)+IF($V119=14,N($F119),0)))</f>
        <v>0</v>
      </c>
      <c r="CL119" s="48" t="n">
        <f aca="false">MIN(AN119,(GH118*(1+GH$5/Setup!$C$36)+IF($V119=15,N($F119),0)))</f>
        <v>0</v>
      </c>
      <c r="CM119" s="48" t="n">
        <f aca="false">MIN(AO119,(GI118*(1+GI$5/Setup!$C$36)+IF($V119=16,N($F119),0)))</f>
        <v>0</v>
      </c>
      <c r="CN119" s="48" t="n">
        <f aca="false">MIN(AP119,(GJ118*(1+GJ$5/Setup!$C$36)+IF($V119=17,N($F119),0)))</f>
        <v>0</v>
      </c>
      <c r="CO119" s="48" t="n">
        <f aca="false">MIN(AQ119,(GK118*(1+GK$5/Setup!$C$36)+IF($V119=18,N($F119),0)))</f>
        <v>0</v>
      </c>
      <c r="CP119" s="48" t="n">
        <f aca="false">MIN(AR119,(GL118*(1+GL$5/Setup!$C$36)+IF($V119=19,N($F119),0)))</f>
        <v>0</v>
      </c>
      <c r="CQ119" s="48" t="n">
        <f aca="false">MIN(AS119,(GM118*(1+GM$5/Setup!$C$36)+IF($V119=20,N($F119),0)))</f>
        <v>0</v>
      </c>
      <c r="CR119" s="48" t="n">
        <f aca="false">MIN(AT119,(GN118*(1+GN$5/Setup!$C$36)+IF($V119=21,N($F119),0)))</f>
        <v>0</v>
      </c>
      <c r="CS119" s="48" t="n">
        <f aca="false">MIN(AU119,(GO118*(1+GO$5/Setup!$C$36)+IF($V119=22,N($F119),0)))</f>
        <v>0</v>
      </c>
      <c r="CT119" s="48" t="n">
        <f aca="false">MIN(AV119,(GP118*(1+GP$5/Setup!$C$36)+IF($V119=23,N($F119),0)))</f>
        <v>0</v>
      </c>
      <c r="CU119" s="48" t="n">
        <f aca="false">MIN(AW119,(GQ118*(1+GQ$5/Setup!$C$36)+IF($V119=24,N($F119),0)))</f>
        <v>0</v>
      </c>
      <c r="CV119" s="48" t="n">
        <f aca="false">MIN(AX119,(GR118*(1+GR$5/Setup!$C$36)+IF($V119=25,N($F119),0)))</f>
        <v>0</v>
      </c>
      <c r="CW119" s="48" t="n">
        <f aca="false">MIN(AY119,(GS118*(1+GS$5/Setup!$C$36)+IF($V119=26,N($F119),0)))</f>
        <v>0</v>
      </c>
      <c r="CX119" s="48" t="n">
        <f aca="false">MIN(AZ119,(GT118*(1+GT$5/Setup!$C$36)+IF($V119=27,N($F119),0)))</f>
        <v>0</v>
      </c>
      <c r="CY119" s="48" t="n">
        <f aca="false">MIN(BA119,(GU118*(1+GU$5/Setup!$C$36)+IF($V119=28,N($F119),0)))</f>
        <v>0</v>
      </c>
      <c r="CZ119" s="48" t="n">
        <f aca="false">MIN(BB119,(GV118*(1+GV$5/Setup!$C$36)+IF($V119=29,N($F119),0)))</f>
        <v>0</v>
      </c>
      <c r="DA119" s="48" t="n">
        <f aca="false">MIN(BC119,(GW118*(1+GW$5/Setup!$C$36)+IF($V119=30,N($F119),0)))</f>
        <v>0</v>
      </c>
      <c r="DB119" s="48" t="n">
        <f aca="false">MIN(BD119,(GX118*(1+GX$5/Setup!$C$36)+IF($V119=31,N($F119),0)))</f>
        <v>0</v>
      </c>
      <c r="DC119" s="48" t="n">
        <f aca="false">MIN(BE119,(GY118*(1+GY$5/Setup!$C$36)+IF($V119=32,N($F119),0)))</f>
        <v>0</v>
      </c>
      <c r="DD119" s="48" t="n">
        <f aca="false">MIN(BF119,(GZ118*(1+GZ$5/Setup!$C$36)+IF($V119=33,N($F119),0)))</f>
        <v>0</v>
      </c>
      <c r="DE119" s="48" t="n">
        <f aca="false">MIN(BG119,(HA118*(1+HA$5/Setup!$C$36)+IF($V119=34,N($F119),0)))</f>
        <v>0</v>
      </c>
      <c r="DF119" s="48" t="n">
        <f aca="false">MIN(BH119,(HB118*(1+HB$5/Setup!$C$36)+IF($V119=35,N($F119),0)))</f>
        <v>0</v>
      </c>
      <c r="DG119" s="48" t="n">
        <f aca="false">MIN(BI119,(HC118*(1+HC$5/Setup!$C$36)+IF($V119=36,N($F119),0)))</f>
        <v>0</v>
      </c>
      <c r="DH119" s="48" t="n">
        <f aca="false">MIN(BJ119,(HD118*(1+HD$5/Setup!$C$36)+IF($V119=37,N($F119),0)))</f>
        <v>0</v>
      </c>
      <c r="DI119" s="48" t="n">
        <f aca="false">MIN(BK119,(HE118*(1+HE$5/Setup!$C$36)+IF($V119=38,N($F119),0)))</f>
        <v>0</v>
      </c>
      <c r="DJ119" s="48" t="n">
        <f aca="false">MIN(BL119,(HF118*(1+HF$5/Setup!$C$36)+IF($V119=39,N($F119),0)))</f>
        <v>0</v>
      </c>
      <c r="DK119" s="48" t="n">
        <f aca="false">MIN(BM119,(HG118*(1+HG$5/Setup!$C$36)+IF($V119=40,N($F119),0)))</f>
        <v>0</v>
      </c>
      <c r="DL119" s="48" t="n">
        <f aca="false">MIN(BN119,(HH118*(1+HH$5/Setup!$C$36)+IF($V119=41,N($F119),0)))</f>
        <v>0</v>
      </c>
      <c r="DM119" s="48" t="n">
        <f aca="false">MIN(BO119,(HI118*(1+HI$5/Setup!$C$36)+IF($V119=42,N($F119),0)))</f>
        <v>0</v>
      </c>
      <c r="DN119" s="48" t="n">
        <f aca="false">MIN(BP119,(HJ118*(1+HJ$5/Setup!$C$36)+IF($V119=43,N($F119),0)))</f>
        <v>0</v>
      </c>
      <c r="DO119" s="48" t="n">
        <f aca="false">MIN(BQ119,(HK118*(1+HK$5/Setup!$C$36)+IF($V119=44,N($F119),0)))</f>
        <v>0</v>
      </c>
      <c r="DP119" s="48" t="n">
        <f aca="false">MIN(BR119,(HL118*(1+HL$5/Setup!$C$36)+IF($V119=45,N($F119),0)))</f>
        <v>0</v>
      </c>
      <c r="DQ119" s="48" t="n">
        <f aca="false">MIN(BS119,(HM118*(1+HM$5/Setup!$C$36)+IF($V119=46,N($F119),0)))</f>
        <v>0</v>
      </c>
      <c r="DR119" s="48" t="n">
        <f aca="false">MIN(BT119,(HN118*(1+HN$5/Setup!$C$36)+IF($V119=47,N($F119),0)))</f>
        <v>0</v>
      </c>
      <c r="DS119" s="48" t="n">
        <f aca="false">MIN(BU119,(HO118*(1+HO$5/Setup!$C$36)+IF($V119=48,N($F119),0)))</f>
        <v>0</v>
      </c>
      <c r="DT119" s="48" t="n">
        <f aca="false">MIN(BV119,(HP118*(1+HP$5/Setup!$C$36)+IF($V119=49,N($F119),0)))</f>
        <v>0</v>
      </c>
      <c r="DU119" s="48" t="n">
        <f aca="false">MIN(BW119,(HQ118*(1+HQ$5/Setup!$C$36)+IF($V119=50,N($F119),0)))</f>
        <v>0</v>
      </c>
      <c r="DV119" s="48" t="n">
        <f aca="false">MIN(MAX((FT118*(1+FT$5/Setup!$C$36)+IF($V119=1,N($F119),0))-BX119,0),MAX($P119-0,0))</f>
        <v>0</v>
      </c>
      <c r="DW119" s="48" t="n">
        <f aca="false">MIN(MAX((FU118*(1+FU$5/Setup!$C$36)+IF($V119=2,N($F119),0))-BY119,0),MAX($P119-SUM(DV119:DV119),0))</f>
        <v>0</v>
      </c>
      <c r="DX119" s="48" t="n">
        <f aca="false">MIN(MAX((FV118*(1+FV$5/Setup!$C$36)+IF($V119=3,N($F119),0))-BZ119,0),MAX($P119-SUM(DV119:DW119),0))</f>
        <v>0</v>
      </c>
      <c r="DY119" s="48" t="n">
        <f aca="false">MIN(MAX((FW118*(1+FW$5/Setup!$C$36)+IF($V119=4,N($F119),0))-CA119,0),MAX($P119-SUM(DV119:DX119),0))</f>
        <v>0</v>
      </c>
      <c r="DZ119" s="48" t="n">
        <f aca="false">MIN(MAX((FX118*(1+FX$5/Setup!$C$36)+IF($V119=5,N($F119),0))-CB119,0),MAX($P119-SUM(DV119:DY119),0))</f>
        <v>0</v>
      </c>
      <c r="EA119" s="48" t="n">
        <f aca="false">MIN(MAX((FY118*(1+FY$5/Setup!$C$36)+IF($V119=6,N($F119),0))-CC119,0),MAX($P119-SUM(DV119:DZ119),0))</f>
        <v>0</v>
      </c>
      <c r="EB119" s="48" t="n">
        <f aca="false">MIN(MAX((FZ118*(1+FZ$5/Setup!$C$36)+IF($V119=7,N($F119),0))-CD119,0),MAX($P119-SUM(DV119:EA119),0))</f>
        <v>0</v>
      </c>
      <c r="EC119" s="48" t="n">
        <f aca="false">MIN(MAX((GA118*(1+GA$5/Setup!$C$36)+IF($V119=8,N($F119),0))-CE119,0),MAX($P119-SUM(DV119:EB119),0))</f>
        <v>0</v>
      </c>
      <c r="ED119" s="48" t="n">
        <f aca="false">MIN(MAX((GB118*(1+GB$5/Setup!$C$36)+IF($V119=9,N($F119),0))-CF119,0),MAX($P119-SUM(DV119:EC119),0))</f>
        <v>0</v>
      </c>
      <c r="EE119" s="48" t="n">
        <f aca="false">MIN(MAX((GC118*(1+GC$5/Setup!$C$36)+IF($V119=10,N($F119),0))-CG119,0),MAX($P119-SUM(DV119:ED119),0))</f>
        <v>0</v>
      </c>
      <c r="EF119" s="48" t="n">
        <f aca="false">MIN(MAX((GD118*(1+GD$5/Setup!$C$36)+IF($V119=11,N($F119),0))-CH119,0),MAX($P119-SUM(DV119:EE119),0))</f>
        <v>0</v>
      </c>
      <c r="EG119" s="48" t="n">
        <f aca="false">MIN(MAX((GE118*(1+GE$5/Setup!$C$36)+IF($V119=12,N($F119),0))-CI119,0),MAX($P119-SUM(DV119:EF119),0))</f>
        <v>0</v>
      </c>
      <c r="EH119" s="48" t="n">
        <f aca="false">MIN(MAX((GF118*(1+GF$5/Setup!$C$36)+IF($V119=13,N($F119),0))-CJ119,0),MAX($P119-SUM(DV119:EG119),0))</f>
        <v>0</v>
      </c>
      <c r="EI119" s="48" t="n">
        <f aca="false">MIN(MAX((GG118*(1+GG$5/Setup!$C$36)+IF($V119=14,N($F119),0))-CK119,0),MAX($P119-SUM(DV119:EH119),0))</f>
        <v>0</v>
      </c>
      <c r="EJ119" s="48" t="n">
        <f aca="false">MIN(MAX((GH118*(1+GH$5/Setup!$C$36)+IF($V119=15,N($F119),0))-CL119,0),MAX($P119-SUM(DV119:EI119),0))</f>
        <v>0</v>
      </c>
      <c r="EK119" s="48" t="n">
        <f aca="false">MIN(MAX((GI118*(1+GI$5/Setup!$C$36)+IF($V119=16,N($F119),0))-CM119,0),MAX($P119-SUM(DV119:EJ119),0))</f>
        <v>0</v>
      </c>
      <c r="EL119" s="48" t="n">
        <f aca="false">MIN(MAX((GJ118*(1+GJ$5/Setup!$C$36)+IF($V119=17,N($F119),0))-CN119,0),MAX($P119-SUM(DV119:EK119),0))</f>
        <v>0</v>
      </c>
      <c r="EM119" s="48" t="n">
        <f aca="false">MIN(MAX((GK118*(1+GK$5/Setup!$C$36)+IF($V119=18,N($F119),0))-CO119,0),MAX($P119-SUM(DV119:EL119),0))</f>
        <v>0</v>
      </c>
      <c r="EN119" s="48" t="n">
        <f aca="false">MIN(MAX((GL118*(1+GL$5/Setup!$C$36)+IF($V119=19,N($F119),0))-CP119,0),MAX($P119-SUM(DV119:EM119),0))</f>
        <v>0</v>
      </c>
      <c r="EO119" s="48" t="n">
        <f aca="false">MIN(MAX((GM118*(1+GM$5/Setup!$C$36)+IF($V119=20,N($F119),0))-CQ119,0),MAX($P119-SUM(DV119:EN119),0))</f>
        <v>0</v>
      </c>
      <c r="EP119" s="48" t="n">
        <f aca="false">MIN(MAX((GN118*(1+GN$5/Setup!$C$36)+IF($V119=21,N($F119),0))-CR119,0),MAX($P119-SUM(DV119:EO119),0))</f>
        <v>0</v>
      </c>
      <c r="EQ119" s="48" t="n">
        <f aca="false">MIN(MAX((GO118*(1+GO$5/Setup!$C$36)+IF($V119=22,N($F119),0))-CS119,0),MAX($P119-SUM(DV119:EP119),0))</f>
        <v>0</v>
      </c>
      <c r="ER119" s="48" t="n">
        <f aca="false">MIN(MAX((GP118*(1+GP$5/Setup!$C$36)+IF($V119=23,N($F119),0))-CT119,0),MAX($P119-SUM(DV119:EQ119),0))</f>
        <v>0</v>
      </c>
      <c r="ES119" s="48" t="n">
        <f aca="false">MIN(MAX((GQ118*(1+GQ$5/Setup!$C$36)+IF($V119=24,N($F119),0))-CU119,0),MAX($P119-SUM(DV119:ER119),0))</f>
        <v>0</v>
      </c>
      <c r="ET119" s="48" t="n">
        <f aca="false">MIN(MAX((GR118*(1+GR$5/Setup!$C$36)+IF($V119=25,N($F119),0))-CV119,0),MAX($P119-SUM(DV119:ES119),0))</f>
        <v>0</v>
      </c>
      <c r="EU119" s="48" t="n">
        <f aca="false">MIN(MAX((GS118*(1+GS$5/Setup!$C$36)+IF($V119=26,N($F119),0))-CW119,0),MAX($P119-SUM(DV119:ET119),0))</f>
        <v>0</v>
      </c>
      <c r="EV119" s="48" t="n">
        <f aca="false">MIN(MAX((GT118*(1+GT$5/Setup!$C$36)+IF($V119=27,N($F119),0))-CX119,0),MAX($P119-SUM(DV119:EU119),0))</f>
        <v>0</v>
      </c>
      <c r="EW119" s="48" t="n">
        <f aca="false">MIN(MAX((GU118*(1+GU$5/Setup!$C$36)+IF($V119=28,N($F119),0))-CY119,0),MAX($P119-SUM(DV119:EV119),0))</f>
        <v>0</v>
      </c>
      <c r="EX119" s="48" t="n">
        <f aca="false">MIN(MAX((GV118*(1+GV$5/Setup!$C$36)+IF($V119=29,N($F119),0))-CZ119,0),MAX($P119-SUM(DV119:EW119),0))</f>
        <v>0</v>
      </c>
      <c r="EY119" s="48" t="n">
        <f aca="false">MIN(MAX((GW118*(1+GW$5/Setup!$C$36)+IF($V119=30,N($F119),0))-DA119,0),MAX($P119-SUM(DV119:EX119),0))</f>
        <v>0</v>
      </c>
      <c r="EZ119" s="48" t="n">
        <f aca="false">MIN(MAX((GX118*(1+GX$5/Setup!$C$36)+IF($V119=31,N($F119),0))-DB119,0),MAX($P119-SUM(DV119:EY119),0))</f>
        <v>0</v>
      </c>
      <c r="FA119" s="48" t="n">
        <f aca="false">MIN(MAX((GY118*(1+GY$5/Setup!$C$36)+IF($V119=32,N($F119),0))-DC119,0),MAX($P119-SUM(DV119:EZ119),0))</f>
        <v>0</v>
      </c>
      <c r="FB119" s="48" t="n">
        <f aca="false">MIN(MAX((GZ118*(1+GZ$5/Setup!$C$36)+IF($V119=33,N($F119),0))-DD119,0),MAX($P119-SUM(DV119:FA119),0))</f>
        <v>0</v>
      </c>
      <c r="FC119" s="48" t="n">
        <f aca="false">MIN(MAX((HA118*(1+HA$5/Setup!$C$36)+IF($V119=34,N($F119),0))-DE119,0),MAX($P119-SUM(DV119:FB119),0))</f>
        <v>0</v>
      </c>
      <c r="FD119" s="48" t="n">
        <f aca="false">MIN(MAX((HB118*(1+HB$5/Setup!$C$36)+IF($V119=35,N($F119),0))-DF119,0),MAX($P119-SUM(DV119:FC119),0))</f>
        <v>0</v>
      </c>
      <c r="FE119" s="48" t="n">
        <f aca="false">MIN(MAX((HC118*(1+HC$5/Setup!$C$36)+IF($V119=36,N($F119),0))-DG119,0),MAX($P119-SUM(DV119:FD119),0))</f>
        <v>0</v>
      </c>
      <c r="FF119" s="48" t="n">
        <f aca="false">MIN(MAX((HD118*(1+HD$5/Setup!$C$36)+IF($V119=37,N($F119),0))-DH119,0),MAX($P119-SUM(DV119:FE119),0))</f>
        <v>0</v>
      </c>
      <c r="FG119" s="48" t="n">
        <f aca="false">MIN(MAX((HE118*(1+HE$5/Setup!$C$36)+IF($V119=38,N($F119),0))-DI119,0),MAX($P119-SUM(DV119:FF119),0))</f>
        <v>0</v>
      </c>
      <c r="FH119" s="48" t="n">
        <f aca="false">MIN(MAX((HF118*(1+HF$5/Setup!$C$36)+IF($V119=39,N($F119),0))-DJ119,0),MAX($P119-SUM(DV119:FG119),0))</f>
        <v>0</v>
      </c>
      <c r="FI119" s="48" t="n">
        <f aca="false">MIN(MAX((HG118*(1+HG$5/Setup!$C$36)+IF($V119=40,N($F119),0))-DK119,0),MAX($P119-SUM(DV119:FH119),0))</f>
        <v>0</v>
      </c>
      <c r="FJ119" s="48" t="n">
        <f aca="false">MIN(MAX((HH118*(1+HH$5/Setup!$C$36)+IF($V119=41,N($F119),0))-DL119,0),MAX($P119-SUM(DV119:FI119),0))</f>
        <v>0</v>
      </c>
      <c r="FK119" s="48" t="n">
        <f aca="false">MIN(MAX((HI118*(1+HI$5/Setup!$C$36)+IF($V119=42,N($F119),0))-DM119,0),MAX($P119-SUM(DV119:FJ119),0))</f>
        <v>0</v>
      </c>
      <c r="FL119" s="48" t="n">
        <f aca="false">MIN(MAX((HJ118*(1+HJ$5/Setup!$C$36)+IF($V119=43,N($F119),0))-DN119,0),MAX($P119-SUM(DV119:FK119),0))</f>
        <v>0</v>
      </c>
      <c r="FM119" s="48" t="n">
        <f aca="false">MIN(MAX((HK118*(1+HK$5/Setup!$C$36)+IF($V119=44,N($F119),0))-DO119,0),MAX($P119-SUM(DV119:FL119),0))</f>
        <v>0</v>
      </c>
      <c r="FN119" s="48" t="n">
        <f aca="false">MIN(MAX((HL118*(1+HL$5/Setup!$C$36)+IF($V119=45,N($F119),0))-DP119,0),MAX($P119-SUM(DV119:FM119),0))</f>
        <v>0</v>
      </c>
      <c r="FO119" s="48" t="n">
        <f aca="false">MIN(MAX((HM118*(1+HM$5/Setup!$C$36)+IF($V119=46,N($F119),0))-DQ119,0),MAX($P119-SUM(DV119:FN119),0))</f>
        <v>0</v>
      </c>
      <c r="FP119" s="48" t="n">
        <f aca="false">MIN(MAX((HN118*(1+HN$5/Setup!$C$36)+IF($V119=47,N($F119),0))-DR119,0),MAX($P119-SUM(DV119:FO119),0))</f>
        <v>0</v>
      </c>
      <c r="FQ119" s="48" t="n">
        <f aca="false">MIN(MAX((HO118*(1+HO$5/Setup!$C$36)+IF($V119=48,N($F119),0))-DS119,0),MAX($P119-SUM(DV119:FP119),0))</f>
        <v>0</v>
      </c>
      <c r="FR119" s="48" t="n">
        <f aca="false">MIN(MAX((HP118*(1+HP$5/Setup!$C$36)+IF($V119=49,N($F119),0))-DT119,0),MAX($P119-SUM(DV119:FQ119),0))</f>
        <v>0</v>
      </c>
      <c r="FS119" s="48" t="n">
        <f aca="false">MIN(MAX((HQ118*(1+HQ$5/Setup!$C$36)+IF($V119=50,N($F119),0))-DU119,0),MAX($P119-SUM(DV119:FR119),0))</f>
        <v>0</v>
      </c>
      <c r="FT119" s="48" t="n">
        <f aca="false">IF((FT118*(1+FT$5/Setup!$C$36)+IF($V119=1,N($F119),0))-BX119-DV119&lt;0.005,0,(FT118*(1+FT$5/Setup!$C$36)+IF($V119=1,N($F119),0))-BX119-DV119)</f>
        <v>0</v>
      </c>
      <c r="FU119" s="48" t="n">
        <f aca="false">IF((FU118*(1+FU$5/Setup!$C$36)+IF($V119=2,N($F119),0))-BY119-DW119&lt;0.005,0,(FU118*(1+FU$5/Setup!$C$36)+IF($V119=2,N($F119),0))-BY119-DW119)</f>
        <v>0</v>
      </c>
      <c r="FV119" s="48" t="n">
        <f aca="false">IF((FV118*(1+FV$5/Setup!$C$36)+IF($V119=3,N($F119),0))-BZ119-DX119&lt;0.005,0,(FV118*(1+FV$5/Setup!$C$36)+IF($V119=3,N($F119),0))-BZ119-DX119)</f>
        <v>0</v>
      </c>
      <c r="FW119" s="48" t="n">
        <f aca="false">IF((FW118*(1+FW$5/Setup!$C$36)+IF($V119=4,N($F119),0))-CA119-DY119&lt;0.005,0,(FW118*(1+FW$5/Setup!$C$36)+IF($V119=4,N($F119),0))-CA119-DY119)</f>
        <v>0</v>
      </c>
      <c r="FX119" s="48" t="n">
        <f aca="false">IF((FX118*(1+FX$5/Setup!$C$36)+IF($V119=5,N($F119),0))-CB119-DZ119&lt;0.005,0,(FX118*(1+FX$5/Setup!$C$36)+IF($V119=5,N($F119),0))-CB119-DZ119)</f>
        <v>0</v>
      </c>
      <c r="FY119" s="48" t="n">
        <f aca="false">IF((FY118*(1+FY$5/Setup!$C$36)+IF($V119=6,N($F119),0))-CC119-EA119&lt;0.005,0,(FY118*(1+FY$5/Setup!$C$36)+IF($V119=6,N($F119),0))-CC119-EA119)</f>
        <v>0</v>
      </c>
      <c r="FZ119" s="48" t="n">
        <f aca="false">IF((FZ118*(1+FZ$5/Setup!$C$36)+IF($V119=7,N($F119),0))-CD119-EB119&lt;0.005,0,(FZ118*(1+FZ$5/Setup!$C$36)+IF($V119=7,N($F119),0))-CD119-EB119)</f>
        <v>0</v>
      </c>
      <c r="GA119" s="48" t="n">
        <f aca="false">IF((GA118*(1+GA$5/Setup!$C$36)+IF($V119=8,N($F119),0))-CE119-EC119&lt;0.005,0,(GA118*(1+GA$5/Setup!$C$36)+IF($V119=8,N($F119),0))-CE119-EC119)</f>
        <v>0</v>
      </c>
      <c r="GB119" s="48" t="n">
        <f aca="false">IF((GB118*(1+GB$5/Setup!$C$36)+IF($V119=9,N($F119),0))-CF119-ED119&lt;0.005,0,(GB118*(1+GB$5/Setup!$C$36)+IF($V119=9,N($F119),0))-CF119-ED119)</f>
        <v>0</v>
      </c>
      <c r="GC119" s="48" t="n">
        <f aca="false">IF((GC118*(1+GC$5/Setup!$C$36)+IF($V119=10,N($F119),0))-CG119-EE119&lt;0.005,0,(GC118*(1+GC$5/Setup!$C$36)+IF($V119=10,N($F119),0))-CG119-EE119)</f>
        <v>0</v>
      </c>
      <c r="GD119" s="48" t="n">
        <f aca="false">IF((GD118*(1+GD$5/Setup!$C$36)+IF($V119=11,N($F119),0))-CH119-EF119&lt;0.005,0,(GD118*(1+GD$5/Setup!$C$36)+IF($V119=11,N($F119),0))-CH119-EF119)</f>
        <v>0</v>
      </c>
      <c r="GE119" s="48" t="n">
        <f aca="false">IF((GE118*(1+GE$5/Setup!$C$36)+IF($V119=12,N($F119),0))-CI119-EG119&lt;0.005,0,(GE118*(1+GE$5/Setup!$C$36)+IF($V119=12,N($F119),0))-CI119-EG119)</f>
        <v>0</v>
      </c>
      <c r="GF119" s="48" t="n">
        <f aca="false">IF((GF118*(1+GF$5/Setup!$C$36)+IF($V119=13,N($F119),0))-CJ119-EH119&lt;0.005,0,(GF118*(1+GF$5/Setup!$C$36)+IF($V119=13,N($F119),0))-CJ119-EH119)</f>
        <v>0</v>
      </c>
      <c r="GG119" s="48" t="n">
        <f aca="false">IF((GG118*(1+GG$5/Setup!$C$36)+IF($V119=14,N($F119),0))-CK119-EI119&lt;0.005,0,(GG118*(1+GG$5/Setup!$C$36)+IF($V119=14,N($F119),0))-CK119-EI119)</f>
        <v>0</v>
      </c>
      <c r="GH119" s="48" t="n">
        <f aca="false">IF((GH118*(1+GH$5/Setup!$C$36)+IF($V119=15,N($F119),0))-CL119-EJ119&lt;0.005,0,(GH118*(1+GH$5/Setup!$C$36)+IF($V119=15,N($F119),0))-CL119-EJ119)</f>
        <v>0</v>
      </c>
      <c r="GI119" s="48" t="n">
        <f aca="false">IF((GI118*(1+GI$5/Setup!$C$36)+IF($V119=16,N($F119),0))-CM119-EK119&lt;0.005,0,(GI118*(1+GI$5/Setup!$C$36)+IF($V119=16,N($F119),0))-CM119-EK119)</f>
        <v>0</v>
      </c>
      <c r="GJ119" s="48" t="n">
        <f aca="false">IF((GJ118*(1+GJ$5/Setup!$C$36)+IF($V119=17,N($F119),0))-CN119-EL119&lt;0.005,0,(GJ118*(1+GJ$5/Setup!$C$36)+IF($V119=17,N($F119),0))-CN119-EL119)</f>
        <v>0</v>
      </c>
      <c r="GK119" s="48" t="n">
        <f aca="false">IF((GK118*(1+GK$5/Setup!$C$36)+IF($V119=18,N($F119),0))-CO119-EM119&lt;0.005,0,(GK118*(1+GK$5/Setup!$C$36)+IF($V119=18,N($F119),0))-CO119-EM119)</f>
        <v>0</v>
      </c>
      <c r="GL119" s="48" t="n">
        <f aca="false">IF((GL118*(1+GL$5/Setup!$C$36)+IF($V119=19,N($F119),0))-CP119-EN119&lt;0.005,0,(GL118*(1+GL$5/Setup!$C$36)+IF($V119=19,N($F119),0))-CP119-EN119)</f>
        <v>0</v>
      </c>
      <c r="GM119" s="48" t="n">
        <f aca="false">IF((GM118*(1+GM$5/Setup!$C$36)+IF($V119=20,N($F119),0))-CQ119-EO119&lt;0.005,0,(GM118*(1+GM$5/Setup!$C$36)+IF($V119=20,N($F119),0))-CQ119-EO119)</f>
        <v>0</v>
      </c>
      <c r="GN119" s="48" t="n">
        <f aca="false">IF((GN118*(1+GN$5/Setup!$C$36)+IF($V119=21,N($F119),0))-CR119-EP119&lt;0.005,0,(GN118*(1+GN$5/Setup!$C$36)+IF($V119=21,N($F119),0))-CR119-EP119)</f>
        <v>0</v>
      </c>
      <c r="GO119" s="48" t="n">
        <f aca="false">IF((GO118*(1+GO$5/Setup!$C$36)+IF($V119=22,N($F119),0))-CS119-EQ119&lt;0.005,0,(GO118*(1+GO$5/Setup!$C$36)+IF($V119=22,N($F119),0))-CS119-EQ119)</f>
        <v>0</v>
      </c>
      <c r="GP119" s="48" t="n">
        <f aca="false">IF((GP118*(1+GP$5/Setup!$C$36)+IF($V119=23,N($F119),0))-CT119-ER119&lt;0.005,0,(GP118*(1+GP$5/Setup!$C$36)+IF($V119=23,N($F119),0))-CT119-ER119)</f>
        <v>0</v>
      </c>
      <c r="GQ119" s="48" t="n">
        <f aca="false">IF((GQ118*(1+GQ$5/Setup!$C$36)+IF($V119=24,N($F119),0))-CU119-ES119&lt;0.005,0,(GQ118*(1+GQ$5/Setup!$C$36)+IF($V119=24,N($F119),0))-CU119-ES119)</f>
        <v>0</v>
      </c>
      <c r="GR119" s="48" t="n">
        <f aca="false">IF((GR118*(1+GR$5/Setup!$C$36)+IF($V119=25,N($F119),0))-CV119-ET119&lt;0.005,0,(GR118*(1+GR$5/Setup!$C$36)+IF($V119=25,N($F119),0))-CV119-ET119)</f>
        <v>0</v>
      </c>
      <c r="GS119" s="48" t="n">
        <f aca="false">IF((GS118*(1+GS$5/Setup!$C$36)+IF($V119=26,N($F119),0))-CW119-EU119&lt;0.005,0,(GS118*(1+GS$5/Setup!$C$36)+IF($V119=26,N($F119),0))-CW119-EU119)</f>
        <v>0</v>
      </c>
      <c r="GT119" s="48" t="n">
        <f aca="false">IF((GT118*(1+GT$5/Setup!$C$36)+IF($V119=27,N($F119),0))-CX119-EV119&lt;0.005,0,(GT118*(1+GT$5/Setup!$C$36)+IF($V119=27,N($F119),0))-CX119-EV119)</f>
        <v>0</v>
      </c>
      <c r="GU119" s="48" t="n">
        <f aca="false">IF((GU118*(1+GU$5/Setup!$C$36)+IF($V119=28,N($F119),0))-CY119-EW119&lt;0.005,0,(GU118*(1+GU$5/Setup!$C$36)+IF($V119=28,N($F119),0))-CY119-EW119)</f>
        <v>0</v>
      </c>
      <c r="GV119" s="48" t="n">
        <f aca="false">IF((GV118*(1+GV$5/Setup!$C$36)+IF($V119=29,N($F119),0))-CZ119-EX119&lt;0.005,0,(GV118*(1+GV$5/Setup!$C$36)+IF($V119=29,N($F119),0))-CZ119-EX119)</f>
        <v>0</v>
      </c>
      <c r="GW119" s="48" t="n">
        <f aca="false">IF((GW118*(1+GW$5/Setup!$C$36)+IF($V119=30,N($F119),0))-DA119-EY119&lt;0.005,0,(GW118*(1+GW$5/Setup!$C$36)+IF($V119=30,N($F119),0))-DA119-EY119)</f>
        <v>0</v>
      </c>
      <c r="GX119" s="48" t="n">
        <f aca="false">IF((GX118*(1+GX$5/Setup!$C$36)+IF($V119=31,N($F119),0))-DB119-EZ119&lt;0.005,0,(GX118*(1+GX$5/Setup!$C$36)+IF($V119=31,N($F119),0))-DB119-EZ119)</f>
        <v>0</v>
      </c>
      <c r="GY119" s="48" t="n">
        <f aca="false">IF((GY118*(1+GY$5/Setup!$C$36)+IF($V119=32,N($F119),0))-DC119-FA119&lt;0.005,0,(GY118*(1+GY$5/Setup!$C$36)+IF($V119=32,N($F119),0))-DC119-FA119)</f>
        <v>0</v>
      </c>
      <c r="GZ119" s="48" t="n">
        <f aca="false">IF((GZ118*(1+GZ$5/Setup!$C$36)+IF($V119=33,N($F119),0))-DD119-FB119&lt;0.005,0,(GZ118*(1+GZ$5/Setup!$C$36)+IF($V119=33,N($F119),0))-DD119-FB119)</f>
        <v>0</v>
      </c>
      <c r="HA119" s="48" t="n">
        <f aca="false">IF((HA118*(1+HA$5/Setup!$C$36)+IF($V119=34,N($F119),0))-DE119-FC119&lt;0.005,0,(HA118*(1+HA$5/Setup!$C$36)+IF($V119=34,N($F119),0))-DE119-FC119)</f>
        <v>0</v>
      </c>
      <c r="HB119" s="48" t="n">
        <f aca="false">IF((HB118*(1+HB$5/Setup!$C$36)+IF($V119=35,N($F119),0))-DF119-FD119&lt;0.005,0,(HB118*(1+HB$5/Setup!$C$36)+IF($V119=35,N($F119),0))-DF119-FD119)</f>
        <v>0</v>
      </c>
      <c r="HC119" s="48" t="n">
        <f aca="false">IF((HC118*(1+HC$5/Setup!$C$36)+IF($V119=36,N($F119),0))-DG119-FE119&lt;0.005,0,(HC118*(1+HC$5/Setup!$C$36)+IF($V119=36,N($F119),0))-DG119-FE119)</f>
        <v>0</v>
      </c>
      <c r="HD119" s="48" t="n">
        <f aca="false">IF((HD118*(1+HD$5/Setup!$C$36)+IF($V119=37,N($F119),0))-DH119-FF119&lt;0.005,0,(HD118*(1+HD$5/Setup!$C$36)+IF($V119=37,N($F119),0))-DH119-FF119)</f>
        <v>0</v>
      </c>
      <c r="HE119" s="48" t="n">
        <f aca="false">IF((HE118*(1+HE$5/Setup!$C$36)+IF($V119=38,N($F119),0))-DI119-FG119&lt;0.005,0,(HE118*(1+HE$5/Setup!$C$36)+IF($V119=38,N($F119),0))-DI119-FG119)</f>
        <v>0</v>
      </c>
      <c r="HF119" s="48" t="n">
        <f aca="false">IF((HF118*(1+HF$5/Setup!$C$36)+IF($V119=39,N($F119),0))-DJ119-FH119&lt;0.005,0,(HF118*(1+HF$5/Setup!$C$36)+IF($V119=39,N($F119),0))-DJ119-FH119)</f>
        <v>0</v>
      </c>
      <c r="HG119" s="48" t="n">
        <f aca="false">IF((HG118*(1+HG$5/Setup!$C$36)+IF($V119=40,N($F119),0))-DK119-FI119&lt;0.005,0,(HG118*(1+HG$5/Setup!$C$36)+IF($V119=40,N($F119),0))-DK119-FI119)</f>
        <v>0</v>
      </c>
      <c r="HH119" s="48" t="n">
        <f aca="false">IF((HH118*(1+HH$5/Setup!$C$36)+IF($V119=41,N($F119),0))-DL119-FJ119&lt;0.005,0,(HH118*(1+HH$5/Setup!$C$36)+IF($V119=41,N($F119),0))-DL119-FJ119)</f>
        <v>0</v>
      </c>
      <c r="HI119" s="48" t="n">
        <f aca="false">IF((HI118*(1+HI$5/Setup!$C$36)+IF($V119=42,N($F119),0))-DM119-FK119&lt;0.005,0,(HI118*(1+HI$5/Setup!$C$36)+IF($V119=42,N($F119),0))-DM119-FK119)</f>
        <v>0</v>
      </c>
      <c r="HJ119" s="48" t="n">
        <f aca="false">IF((HJ118*(1+HJ$5/Setup!$C$36)+IF($V119=43,N($F119),0))-DN119-FL119&lt;0.005,0,(HJ118*(1+HJ$5/Setup!$C$36)+IF($V119=43,N($F119),0))-DN119-FL119)</f>
        <v>0</v>
      </c>
      <c r="HK119" s="48" t="n">
        <f aca="false">IF((HK118*(1+HK$5/Setup!$C$36)+IF($V119=44,N($F119),0))-DO119-FM119&lt;0.005,0,(HK118*(1+HK$5/Setup!$C$36)+IF($V119=44,N($F119),0))-DO119-FM119)</f>
        <v>0</v>
      </c>
      <c r="HL119" s="48" t="n">
        <f aca="false">IF((HL118*(1+HL$5/Setup!$C$36)+IF($V119=45,N($F119),0))-DP119-FN119&lt;0.005,0,(HL118*(1+HL$5/Setup!$C$36)+IF($V119=45,N($F119),0))-DP119-FN119)</f>
        <v>0</v>
      </c>
      <c r="HM119" s="48" t="n">
        <f aca="false">IF((HM118*(1+HM$5/Setup!$C$36)+IF($V119=46,N($F119),0))-DQ119-FO119&lt;0.005,0,(HM118*(1+HM$5/Setup!$C$36)+IF($V119=46,N($F119),0))-DQ119-FO119)</f>
        <v>0</v>
      </c>
      <c r="HN119" s="48" t="n">
        <f aca="false">IF((HN118*(1+HN$5/Setup!$C$36)+IF($V119=47,N($F119),0))-DR119-FP119&lt;0.005,0,(HN118*(1+HN$5/Setup!$C$36)+IF($V119=47,N($F119),0))-DR119-FP119)</f>
        <v>0</v>
      </c>
      <c r="HO119" s="48" t="n">
        <f aca="false">IF((HO118*(1+HO$5/Setup!$C$36)+IF($V119=48,N($F119),0))-DS119-FQ119&lt;0.005,0,(HO118*(1+HO$5/Setup!$C$36)+IF($V119=48,N($F119),0))-DS119-FQ119)</f>
        <v>0</v>
      </c>
      <c r="HP119" s="48" t="n">
        <f aca="false">IF((HP118*(1+HP$5/Setup!$C$36)+IF($V119=49,N($F119),0))-DT119-FR119&lt;0.005,0,(HP118*(1+HP$5/Setup!$C$36)+IF($V119=49,N($F119),0))-DT119-FR119)</f>
        <v>0</v>
      </c>
      <c r="HQ119" s="48" t="n">
        <f aca="false">IF((HQ118*(1+HQ$5/Setup!$C$36)+IF($V119=50,N($F119),0))-DU119-FS119&lt;0.005,0,(HQ118*(1+HQ$5/Setup!$C$36)+IF($V119=50,N($F119),0))-DU119-FS119)</f>
        <v>0</v>
      </c>
    </row>
    <row r="120" customFormat="false" ht="15" hidden="false" customHeight="false" outlineLevel="0" collapsed="false">
      <c r="A120" s="44" t="n">
        <v>112</v>
      </c>
      <c r="B120" s="45" t="n">
        <f aca="false">IF(Setup!$C$7="Every month",EDATE(Setup!$C$8,($A120-1)),IF(Setup!$C$7="Twice a month",DATE(YEAR(Setup!$C$8),MONTH(Setup!$C$8)+INT((($A120-1)+Setup!$C$41)/2),MIN(IF(MOD(($A120-1)+Setup!$C$41,2)=0,Setup!$C$39,Setup!$C$40),DAY(EOMONTH(DATE(YEAR(Setup!$C$8),MONTH(Setup!$C$8)+INT((($A120-1)+Setup!$C$41)/2),1),0)))),Setup!$C$8+($A120-1)*IF(Setup!$C$7="Every week",7,14)))</f>
        <v>47879</v>
      </c>
      <c r="C120" s="45" t="n">
        <f aca="false">IF(Setup!$C$7="Every month",EDATE(Setup!$C$8,$A120),IF(Setup!$C$7="Twice a month",DATE(YEAR(Setup!$C$8),MONTH(Setup!$C$8)+INT(($A120+Setup!$C$41)/2),MIN(IF(MOD($A120+Setup!$C$41,2)=0,Setup!$C$39,Setup!$C$40),DAY(EOMONTH(DATE(YEAR(Setup!$C$8),MONTH(Setup!$C$8)+INT(($A120+Setup!$C$41)/2),1),0)))),Setup!$C$8+$A120*IF(Setup!$C$7="Every week",7,14)))</f>
        <v>47893</v>
      </c>
      <c r="D120" s="46"/>
      <c r="E120" s="47"/>
      <c r="F120" s="47"/>
      <c r="G120" s="47"/>
      <c r="H120" s="47"/>
      <c r="I120" s="48" t="n">
        <f aca="false">N(Setup!$C$11)+N(E120)</f>
        <v>100</v>
      </c>
      <c r="J120" s="48" t="n">
        <f aca="false">MIN(Setup!$C$37,MAX(I120,0))</f>
        <v>9.23076923076923</v>
      </c>
      <c r="K120" s="48" t="n">
        <f aca="false">MIN(MAX(N(Setup!$C$14)-L119,0),MAX(I120-J120,0))</f>
        <v>0</v>
      </c>
      <c r="L120" s="48" t="n">
        <f aca="false">L119+K120-N(G120)</f>
        <v>500</v>
      </c>
      <c r="M120" s="48" t="n">
        <f aca="false">M119+J120-N(H120)</f>
        <v>1033.84615384616</v>
      </c>
      <c r="N120" s="48" t="n">
        <f aca="false">SUM(BX120:DU120)</f>
        <v>0</v>
      </c>
      <c r="O120" s="48" t="n">
        <f aca="false">SUM(Z120:BW120)-N120</f>
        <v>25</v>
      </c>
      <c r="P120" s="48" t="n">
        <f aca="false">MAX(I120-J120-K120,0)+O120</f>
        <v>115.769230769231</v>
      </c>
      <c r="Q120" s="48" t="n">
        <f aca="false">SUM(DV120:FS120)</f>
        <v>0</v>
      </c>
      <c r="R120" s="49" t="n">
        <f aca="false">N120+J120+K120+Q120</f>
        <v>9.23076923076923</v>
      </c>
      <c r="S120" s="48" t="n">
        <f aca="false">T120-T119-N(F120)+N120+Q120</f>
        <v>0</v>
      </c>
      <c r="T120" s="49" t="n">
        <f aca="false">SUM(FT120:HQ120)</f>
        <v>0</v>
      </c>
      <c r="U120" s="44" t="str">
        <f aca="false">IF(T119&lt;0.005,"",INDEX(Helpers!$C$2:$C$51,IF(_xlfn.MINIFS($DV$6:$FS$6,DV120:FS120,"&gt;0.005")=0,V120,_xlfn.MINIFS($DV$6:$FS$6,DV120:FS120,"&gt;0.005"))))</f>
        <v/>
      </c>
      <c r="V120" s="44" t="n">
        <f aca="false">IF(_xlfn.MINIFS($FT$6:$HQ$6,FT119:HQ119,"&gt;0.005")=0,1,_xlfn.MINIFS($FT$6:$HQ$6,FT119:HQ119,"&gt;0.005"))</f>
        <v>1</v>
      </c>
      <c r="W120" s="44" t="n">
        <f aca="false">IF(AND(D120&lt;&gt;"Paid",T119&gt;0.005),1,0)</f>
        <v>0</v>
      </c>
      <c r="X120" s="48" t="n">
        <f aca="false">SUMPRODUCT(((Helpers!$G$2:$G$51*(1+(Helpers!$D$2:$D$51+0.000000001)/12)^(($B120-Setup!$C$8)/(365.25/12))-Helpers!$E$2:$E$51*((1+(Helpers!$D$2:$D$51+0.000000001)/12)^(($B120-Setup!$C$8)/(365.25/12))-1)/((Helpers!$D$2:$D$51+0.000000001)/12))&gt;0)*(Helpers!$G$2:$G$51*(1+(Helpers!$D$2:$D$51+0.000000001)/12)^(($B120-Setup!$C$8)/(365.25/12))-Helpers!$E$2:$E$51*((1+(Helpers!$D$2:$D$51+0.000000001)/12)^(($B120-Setup!$C$8)/(365.25/12))-1)/((Helpers!$D$2:$D$51+0.000000001)/12)))</f>
        <v>0</v>
      </c>
      <c r="Y120" s="48"/>
      <c r="Z120" s="48" t="n">
        <f aca="false">IF(OR(N(Z$5)=0,Z$6=""),0,Z$5*((DATE(YEAR($B120),MONTH($B120),MIN(Z$6,DAY(EOMONTH($B120,0))))&gt;=$B120)*(DATE(YEAR($B120),MONTH($B120),MIN(Z$6,DAY(EOMONTH($B120,0))))&lt;$C120)+(DATE(YEAR($B120),MONTH($B120)+1,MIN(Z$6,DAY(EOMONTH($B120,1))))&gt;=$B120)*(DATE(YEAR($B120),MONTH($B120)+1,MIN(Z$6,DAY(EOMONTH($B120,1))))&lt;$C120)))</f>
        <v>25</v>
      </c>
      <c r="AA120" s="48" t="n">
        <f aca="false">IF(OR(N(AA$5)=0,AA$6=""),0,AA$5*((DATE(YEAR($B120),MONTH($B120),MIN(AA$6,DAY(EOMONTH($B120,0))))&gt;=$B120)*(DATE(YEAR($B120),MONTH($B120),MIN(AA$6,DAY(EOMONTH($B120,0))))&lt;$C120)+(DATE(YEAR($B120),MONTH($B120)+1,MIN(AA$6,DAY(EOMONTH($B120,1))))&gt;=$B120)*(DATE(YEAR($B120),MONTH($B120)+1,MIN(AA$6,DAY(EOMONTH($B120,1))))&lt;$C120)))</f>
        <v>0</v>
      </c>
      <c r="AB120" s="48" t="n">
        <f aca="false">IF(OR(N(AB$5)=0,AB$6=""),0,AB$5*((DATE(YEAR($B120),MONTH($B120),MIN(AB$6,DAY(EOMONTH($B120,0))))&gt;=$B120)*(DATE(YEAR($B120),MONTH($B120),MIN(AB$6,DAY(EOMONTH($B120,0))))&lt;$C120)+(DATE(YEAR($B120),MONTH($B120)+1,MIN(AB$6,DAY(EOMONTH($B120,1))))&gt;=$B120)*(DATE(YEAR($B120),MONTH($B120)+1,MIN(AB$6,DAY(EOMONTH($B120,1))))&lt;$C120)))</f>
        <v>0</v>
      </c>
      <c r="AC120" s="48" t="n">
        <f aca="false">IF(OR(N(AC$5)=0,AC$6=""),0,AC$5*((DATE(YEAR($B120),MONTH($B120),MIN(AC$6,DAY(EOMONTH($B120,0))))&gt;=$B120)*(DATE(YEAR($B120),MONTH($B120),MIN(AC$6,DAY(EOMONTH($B120,0))))&lt;$C120)+(DATE(YEAR($B120),MONTH($B120)+1,MIN(AC$6,DAY(EOMONTH($B120,1))))&gt;=$B120)*(DATE(YEAR($B120),MONTH($B120)+1,MIN(AC$6,DAY(EOMONTH($B120,1))))&lt;$C120)))</f>
        <v>0</v>
      </c>
      <c r="AD120" s="48" t="n">
        <f aca="false">IF(OR(N(AD$5)=0,AD$6=""),0,AD$5*((DATE(YEAR($B120),MONTH($B120),MIN(AD$6,DAY(EOMONTH($B120,0))))&gt;=$B120)*(DATE(YEAR($B120),MONTH($B120),MIN(AD$6,DAY(EOMONTH($B120,0))))&lt;$C120)+(DATE(YEAR($B120),MONTH($B120)+1,MIN(AD$6,DAY(EOMONTH($B120,1))))&gt;=$B120)*(DATE(YEAR($B120),MONTH($B120)+1,MIN(AD$6,DAY(EOMONTH($B120,1))))&lt;$C120)))</f>
        <v>0</v>
      </c>
      <c r="AE120" s="48" t="n">
        <f aca="false">IF(OR(N(AE$5)=0,AE$6=""),0,AE$5*((DATE(YEAR($B120),MONTH($B120),MIN(AE$6,DAY(EOMONTH($B120,0))))&gt;=$B120)*(DATE(YEAR($B120),MONTH($B120),MIN(AE$6,DAY(EOMONTH($B120,0))))&lt;$C120)+(DATE(YEAR($B120),MONTH($B120)+1,MIN(AE$6,DAY(EOMONTH($B120,1))))&gt;=$B120)*(DATE(YEAR($B120),MONTH($B120)+1,MIN(AE$6,DAY(EOMONTH($B120,1))))&lt;$C120)))</f>
        <v>0</v>
      </c>
      <c r="AF120" s="48" t="n">
        <f aca="false">IF(OR(N(AF$5)=0,AF$6=""),0,AF$5*((DATE(YEAR($B120),MONTH($B120),MIN(AF$6,DAY(EOMONTH($B120,0))))&gt;=$B120)*(DATE(YEAR($B120),MONTH($B120),MIN(AF$6,DAY(EOMONTH($B120,0))))&lt;$C120)+(DATE(YEAR($B120),MONTH($B120)+1,MIN(AF$6,DAY(EOMONTH($B120,1))))&gt;=$B120)*(DATE(YEAR($B120),MONTH($B120)+1,MIN(AF$6,DAY(EOMONTH($B120,1))))&lt;$C120)))</f>
        <v>0</v>
      </c>
      <c r="AG120" s="48" t="n">
        <f aca="false">IF(OR(N(AG$5)=0,AG$6=""),0,AG$5*((DATE(YEAR($B120),MONTH($B120),MIN(AG$6,DAY(EOMONTH($B120,0))))&gt;=$B120)*(DATE(YEAR($B120),MONTH($B120),MIN(AG$6,DAY(EOMONTH($B120,0))))&lt;$C120)+(DATE(YEAR($B120),MONTH($B120)+1,MIN(AG$6,DAY(EOMONTH($B120,1))))&gt;=$B120)*(DATE(YEAR($B120),MONTH($B120)+1,MIN(AG$6,DAY(EOMONTH($B120,1))))&lt;$C120)))</f>
        <v>0</v>
      </c>
      <c r="AH120" s="48" t="n">
        <f aca="false">IF(OR(N(AH$5)=0,AH$6=""),0,AH$5*((DATE(YEAR($B120),MONTH($B120),MIN(AH$6,DAY(EOMONTH($B120,0))))&gt;=$B120)*(DATE(YEAR($B120),MONTH($B120),MIN(AH$6,DAY(EOMONTH($B120,0))))&lt;$C120)+(DATE(YEAR($B120),MONTH($B120)+1,MIN(AH$6,DAY(EOMONTH($B120,1))))&gt;=$B120)*(DATE(YEAR($B120),MONTH($B120)+1,MIN(AH$6,DAY(EOMONTH($B120,1))))&lt;$C120)))</f>
        <v>0</v>
      </c>
      <c r="AI120" s="48" t="n">
        <f aca="false">IF(OR(N(AI$5)=0,AI$6=""),0,AI$5*((DATE(YEAR($B120),MONTH($B120),MIN(AI$6,DAY(EOMONTH($B120,0))))&gt;=$B120)*(DATE(YEAR($B120),MONTH($B120),MIN(AI$6,DAY(EOMONTH($B120,0))))&lt;$C120)+(DATE(YEAR($B120),MONTH($B120)+1,MIN(AI$6,DAY(EOMONTH($B120,1))))&gt;=$B120)*(DATE(YEAR($B120),MONTH($B120)+1,MIN(AI$6,DAY(EOMONTH($B120,1))))&lt;$C120)))</f>
        <v>0</v>
      </c>
      <c r="AJ120" s="48" t="n">
        <f aca="false">IF(OR(N(AJ$5)=0,AJ$6=""),0,AJ$5*((DATE(YEAR($B120),MONTH($B120),MIN(AJ$6,DAY(EOMONTH($B120,0))))&gt;=$B120)*(DATE(YEAR($B120),MONTH($B120),MIN(AJ$6,DAY(EOMONTH($B120,0))))&lt;$C120)+(DATE(YEAR($B120),MONTH($B120)+1,MIN(AJ$6,DAY(EOMONTH($B120,1))))&gt;=$B120)*(DATE(YEAR($B120),MONTH($B120)+1,MIN(AJ$6,DAY(EOMONTH($B120,1))))&lt;$C120)))</f>
        <v>0</v>
      </c>
      <c r="AK120" s="48" t="n">
        <f aca="false">IF(OR(N(AK$5)=0,AK$6=""),0,AK$5*((DATE(YEAR($B120),MONTH($B120),MIN(AK$6,DAY(EOMONTH($B120,0))))&gt;=$B120)*(DATE(YEAR($B120),MONTH($B120),MIN(AK$6,DAY(EOMONTH($B120,0))))&lt;$C120)+(DATE(YEAR($B120),MONTH($B120)+1,MIN(AK$6,DAY(EOMONTH($B120,1))))&gt;=$B120)*(DATE(YEAR($B120),MONTH($B120)+1,MIN(AK$6,DAY(EOMONTH($B120,1))))&lt;$C120)))</f>
        <v>0</v>
      </c>
      <c r="AL120" s="48" t="n">
        <f aca="false">IF(OR(N(AL$5)=0,AL$6=""),0,AL$5*((DATE(YEAR($B120),MONTH($B120),MIN(AL$6,DAY(EOMONTH($B120,0))))&gt;=$B120)*(DATE(YEAR($B120),MONTH($B120),MIN(AL$6,DAY(EOMONTH($B120,0))))&lt;$C120)+(DATE(YEAR($B120),MONTH($B120)+1,MIN(AL$6,DAY(EOMONTH($B120,1))))&gt;=$B120)*(DATE(YEAR($B120),MONTH($B120)+1,MIN(AL$6,DAY(EOMONTH($B120,1))))&lt;$C120)))</f>
        <v>0</v>
      </c>
      <c r="AM120" s="48" t="n">
        <f aca="false">IF(OR(N(AM$5)=0,AM$6=""),0,AM$5*((DATE(YEAR($B120),MONTH($B120),MIN(AM$6,DAY(EOMONTH($B120,0))))&gt;=$B120)*(DATE(YEAR($B120),MONTH($B120),MIN(AM$6,DAY(EOMONTH($B120,0))))&lt;$C120)+(DATE(YEAR($B120),MONTH($B120)+1,MIN(AM$6,DAY(EOMONTH($B120,1))))&gt;=$B120)*(DATE(YEAR($B120),MONTH($B120)+1,MIN(AM$6,DAY(EOMONTH($B120,1))))&lt;$C120)))</f>
        <v>0</v>
      </c>
      <c r="AN120" s="48" t="n">
        <f aca="false">IF(OR(N(AN$5)=0,AN$6=""),0,AN$5*((DATE(YEAR($B120),MONTH($B120),MIN(AN$6,DAY(EOMONTH($B120,0))))&gt;=$B120)*(DATE(YEAR($B120),MONTH($B120),MIN(AN$6,DAY(EOMONTH($B120,0))))&lt;$C120)+(DATE(YEAR($B120),MONTH($B120)+1,MIN(AN$6,DAY(EOMONTH($B120,1))))&gt;=$B120)*(DATE(YEAR($B120),MONTH($B120)+1,MIN(AN$6,DAY(EOMONTH($B120,1))))&lt;$C120)))</f>
        <v>0</v>
      </c>
      <c r="AO120" s="48" t="n">
        <f aca="false">IF(OR(N(AO$5)=0,AO$6=""),0,AO$5*((DATE(YEAR($B120),MONTH($B120),MIN(AO$6,DAY(EOMONTH($B120,0))))&gt;=$B120)*(DATE(YEAR($B120),MONTH($B120),MIN(AO$6,DAY(EOMONTH($B120,0))))&lt;$C120)+(DATE(YEAR($B120),MONTH($B120)+1,MIN(AO$6,DAY(EOMONTH($B120,1))))&gt;=$B120)*(DATE(YEAR($B120),MONTH($B120)+1,MIN(AO$6,DAY(EOMONTH($B120,1))))&lt;$C120)))</f>
        <v>0</v>
      </c>
      <c r="AP120" s="48" t="n">
        <f aca="false">IF(OR(N(AP$5)=0,AP$6=""),0,AP$5*((DATE(YEAR($B120),MONTH($B120),MIN(AP$6,DAY(EOMONTH($B120,0))))&gt;=$B120)*(DATE(YEAR($B120),MONTH($B120),MIN(AP$6,DAY(EOMONTH($B120,0))))&lt;$C120)+(DATE(YEAR($B120),MONTH($B120)+1,MIN(AP$6,DAY(EOMONTH($B120,1))))&gt;=$B120)*(DATE(YEAR($B120),MONTH($B120)+1,MIN(AP$6,DAY(EOMONTH($B120,1))))&lt;$C120)))</f>
        <v>0</v>
      </c>
      <c r="AQ120" s="48" t="n">
        <f aca="false">IF(OR(N(AQ$5)=0,AQ$6=""),0,AQ$5*((DATE(YEAR($B120),MONTH($B120),MIN(AQ$6,DAY(EOMONTH($B120,0))))&gt;=$B120)*(DATE(YEAR($B120),MONTH($B120),MIN(AQ$6,DAY(EOMONTH($B120,0))))&lt;$C120)+(DATE(YEAR($B120),MONTH($B120)+1,MIN(AQ$6,DAY(EOMONTH($B120,1))))&gt;=$B120)*(DATE(YEAR($B120),MONTH($B120)+1,MIN(AQ$6,DAY(EOMONTH($B120,1))))&lt;$C120)))</f>
        <v>0</v>
      </c>
      <c r="AR120" s="48" t="n">
        <f aca="false">IF(OR(N(AR$5)=0,AR$6=""),0,AR$5*((DATE(YEAR($B120),MONTH($B120),MIN(AR$6,DAY(EOMONTH($B120,0))))&gt;=$B120)*(DATE(YEAR($B120),MONTH($B120),MIN(AR$6,DAY(EOMONTH($B120,0))))&lt;$C120)+(DATE(YEAR($B120),MONTH($B120)+1,MIN(AR$6,DAY(EOMONTH($B120,1))))&gt;=$B120)*(DATE(YEAR($B120),MONTH($B120)+1,MIN(AR$6,DAY(EOMONTH($B120,1))))&lt;$C120)))</f>
        <v>0</v>
      </c>
      <c r="AS120" s="48" t="n">
        <f aca="false">IF(OR(N(AS$5)=0,AS$6=""),0,AS$5*((DATE(YEAR($B120),MONTH($B120),MIN(AS$6,DAY(EOMONTH($B120,0))))&gt;=$B120)*(DATE(YEAR($B120),MONTH($B120),MIN(AS$6,DAY(EOMONTH($B120,0))))&lt;$C120)+(DATE(YEAR($B120),MONTH($B120)+1,MIN(AS$6,DAY(EOMONTH($B120,1))))&gt;=$B120)*(DATE(YEAR($B120),MONTH($B120)+1,MIN(AS$6,DAY(EOMONTH($B120,1))))&lt;$C120)))</f>
        <v>0</v>
      </c>
      <c r="AT120" s="48" t="n">
        <f aca="false">IF(OR(N(AT$5)=0,AT$6=""),0,AT$5*((DATE(YEAR($B120),MONTH($B120),MIN(AT$6,DAY(EOMONTH($B120,0))))&gt;=$B120)*(DATE(YEAR($B120),MONTH($B120),MIN(AT$6,DAY(EOMONTH($B120,0))))&lt;$C120)+(DATE(YEAR($B120),MONTH($B120)+1,MIN(AT$6,DAY(EOMONTH($B120,1))))&gt;=$B120)*(DATE(YEAR($B120),MONTH($B120)+1,MIN(AT$6,DAY(EOMONTH($B120,1))))&lt;$C120)))</f>
        <v>0</v>
      </c>
      <c r="AU120" s="48" t="n">
        <f aca="false">IF(OR(N(AU$5)=0,AU$6=""),0,AU$5*((DATE(YEAR($B120),MONTH($B120),MIN(AU$6,DAY(EOMONTH($B120,0))))&gt;=$B120)*(DATE(YEAR($B120),MONTH($B120),MIN(AU$6,DAY(EOMONTH($B120,0))))&lt;$C120)+(DATE(YEAR($B120),MONTH($B120)+1,MIN(AU$6,DAY(EOMONTH($B120,1))))&gt;=$B120)*(DATE(YEAR($B120),MONTH($B120)+1,MIN(AU$6,DAY(EOMONTH($B120,1))))&lt;$C120)))</f>
        <v>0</v>
      </c>
      <c r="AV120" s="48" t="n">
        <f aca="false">IF(OR(N(AV$5)=0,AV$6=""),0,AV$5*((DATE(YEAR($B120),MONTH($B120),MIN(AV$6,DAY(EOMONTH($B120,0))))&gt;=$B120)*(DATE(YEAR($B120),MONTH($B120),MIN(AV$6,DAY(EOMONTH($B120,0))))&lt;$C120)+(DATE(YEAR($B120),MONTH($B120)+1,MIN(AV$6,DAY(EOMONTH($B120,1))))&gt;=$B120)*(DATE(YEAR($B120),MONTH($B120)+1,MIN(AV$6,DAY(EOMONTH($B120,1))))&lt;$C120)))</f>
        <v>0</v>
      </c>
      <c r="AW120" s="48" t="n">
        <f aca="false">IF(OR(N(AW$5)=0,AW$6=""),0,AW$5*((DATE(YEAR($B120),MONTH($B120),MIN(AW$6,DAY(EOMONTH($B120,0))))&gt;=$B120)*(DATE(YEAR($B120),MONTH($B120),MIN(AW$6,DAY(EOMONTH($B120,0))))&lt;$C120)+(DATE(YEAR($B120),MONTH($B120)+1,MIN(AW$6,DAY(EOMONTH($B120,1))))&gt;=$B120)*(DATE(YEAR($B120),MONTH($B120)+1,MIN(AW$6,DAY(EOMONTH($B120,1))))&lt;$C120)))</f>
        <v>0</v>
      </c>
      <c r="AX120" s="48" t="n">
        <f aca="false">IF(OR(N(AX$5)=0,AX$6=""),0,AX$5*((DATE(YEAR($B120),MONTH($B120),MIN(AX$6,DAY(EOMONTH($B120,0))))&gt;=$B120)*(DATE(YEAR($B120),MONTH($B120),MIN(AX$6,DAY(EOMONTH($B120,0))))&lt;$C120)+(DATE(YEAR($B120),MONTH($B120)+1,MIN(AX$6,DAY(EOMONTH($B120,1))))&gt;=$B120)*(DATE(YEAR($B120),MONTH($B120)+1,MIN(AX$6,DAY(EOMONTH($B120,1))))&lt;$C120)))</f>
        <v>0</v>
      </c>
      <c r="AY120" s="48" t="n">
        <f aca="false">IF(OR(N(AY$5)=0,AY$6=""),0,AY$5*((DATE(YEAR($B120),MONTH($B120),MIN(AY$6,DAY(EOMONTH($B120,0))))&gt;=$B120)*(DATE(YEAR($B120),MONTH($B120),MIN(AY$6,DAY(EOMONTH($B120,0))))&lt;$C120)+(DATE(YEAR($B120),MONTH($B120)+1,MIN(AY$6,DAY(EOMONTH($B120,1))))&gt;=$B120)*(DATE(YEAR($B120),MONTH($B120)+1,MIN(AY$6,DAY(EOMONTH($B120,1))))&lt;$C120)))</f>
        <v>0</v>
      </c>
      <c r="AZ120" s="48" t="n">
        <f aca="false">IF(OR(N(AZ$5)=0,AZ$6=""),0,AZ$5*((DATE(YEAR($B120),MONTH($B120),MIN(AZ$6,DAY(EOMONTH($B120,0))))&gt;=$B120)*(DATE(YEAR($B120),MONTH($B120),MIN(AZ$6,DAY(EOMONTH($B120,0))))&lt;$C120)+(DATE(YEAR($B120),MONTH($B120)+1,MIN(AZ$6,DAY(EOMONTH($B120,1))))&gt;=$B120)*(DATE(YEAR($B120),MONTH($B120)+1,MIN(AZ$6,DAY(EOMONTH($B120,1))))&lt;$C120)))</f>
        <v>0</v>
      </c>
      <c r="BA120" s="48" t="n">
        <f aca="false">IF(OR(N(BA$5)=0,BA$6=""),0,BA$5*((DATE(YEAR($B120),MONTH($B120),MIN(BA$6,DAY(EOMONTH($B120,0))))&gt;=$B120)*(DATE(YEAR($B120),MONTH($B120),MIN(BA$6,DAY(EOMONTH($B120,0))))&lt;$C120)+(DATE(YEAR($B120),MONTH($B120)+1,MIN(BA$6,DAY(EOMONTH($B120,1))))&gt;=$B120)*(DATE(YEAR($B120),MONTH($B120)+1,MIN(BA$6,DAY(EOMONTH($B120,1))))&lt;$C120)))</f>
        <v>0</v>
      </c>
      <c r="BB120" s="48" t="n">
        <f aca="false">IF(OR(N(BB$5)=0,BB$6=""),0,BB$5*((DATE(YEAR($B120),MONTH($B120),MIN(BB$6,DAY(EOMONTH($B120,0))))&gt;=$B120)*(DATE(YEAR($B120),MONTH($B120),MIN(BB$6,DAY(EOMONTH($B120,0))))&lt;$C120)+(DATE(YEAR($B120),MONTH($B120)+1,MIN(BB$6,DAY(EOMONTH($B120,1))))&gt;=$B120)*(DATE(YEAR($B120),MONTH($B120)+1,MIN(BB$6,DAY(EOMONTH($B120,1))))&lt;$C120)))</f>
        <v>0</v>
      </c>
      <c r="BC120" s="48" t="n">
        <f aca="false">IF(OR(N(BC$5)=0,BC$6=""),0,BC$5*((DATE(YEAR($B120),MONTH($B120),MIN(BC$6,DAY(EOMONTH($B120,0))))&gt;=$B120)*(DATE(YEAR($B120),MONTH($B120),MIN(BC$6,DAY(EOMONTH($B120,0))))&lt;$C120)+(DATE(YEAR($B120),MONTH($B120)+1,MIN(BC$6,DAY(EOMONTH($B120,1))))&gt;=$B120)*(DATE(YEAR($B120),MONTH($B120)+1,MIN(BC$6,DAY(EOMONTH($B120,1))))&lt;$C120)))</f>
        <v>0</v>
      </c>
      <c r="BD120" s="48" t="n">
        <f aca="false">IF(OR(N(BD$5)=0,BD$6=""),0,BD$5*((DATE(YEAR($B120),MONTH($B120),MIN(BD$6,DAY(EOMONTH($B120,0))))&gt;=$B120)*(DATE(YEAR($B120),MONTH($B120),MIN(BD$6,DAY(EOMONTH($B120,0))))&lt;$C120)+(DATE(YEAR($B120),MONTH($B120)+1,MIN(BD$6,DAY(EOMONTH($B120,1))))&gt;=$B120)*(DATE(YEAR($B120),MONTH($B120)+1,MIN(BD$6,DAY(EOMONTH($B120,1))))&lt;$C120)))</f>
        <v>0</v>
      </c>
      <c r="BE120" s="48" t="n">
        <f aca="false">IF(OR(N(BE$5)=0,BE$6=""),0,BE$5*((DATE(YEAR($B120),MONTH($B120),MIN(BE$6,DAY(EOMONTH($B120,0))))&gt;=$B120)*(DATE(YEAR($B120),MONTH($B120),MIN(BE$6,DAY(EOMONTH($B120,0))))&lt;$C120)+(DATE(YEAR($B120),MONTH($B120)+1,MIN(BE$6,DAY(EOMONTH($B120,1))))&gt;=$B120)*(DATE(YEAR($B120),MONTH($B120)+1,MIN(BE$6,DAY(EOMONTH($B120,1))))&lt;$C120)))</f>
        <v>0</v>
      </c>
      <c r="BF120" s="48" t="n">
        <f aca="false">IF(OR(N(BF$5)=0,BF$6=""),0,BF$5*((DATE(YEAR($B120),MONTH($B120),MIN(BF$6,DAY(EOMONTH($B120,0))))&gt;=$B120)*(DATE(YEAR($B120),MONTH($B120),MIN(BF$6,DAY(EOMONTH($B120,0))))&lt;$C120)+(DATE(YEAR($B120),MONTH($B120)+1,MIN(BF$6,DAY(EOMONTH($B120,1))))&gt;=$B120)*(DATE(YEAR($B120),MONTH($B120)+1,MIN(BF$6,DAY(EOMONTH($B120,1))))&lt;$C120)))</f>
        <v>0</v>
      </c>
      <c r="BG120" s="48" t="n">
        <f aca="false">IF(OR(N(BG$5)=0,BG$6=""),0,BG$5*((DATE(YEAR($B120),MONTH($B120),MIN(BG$6,DAY(EOMONTH($B120,0))))&gt;=$B120)*(DATE(YEAR($B120),MONTH($B120),MIN(BG$6,DAY(EOMONTH($B120,0))))&lt;$C120)+(DATE(YEAR($B120),MONTH($B120)+1,MIN(BG$6,DAY(EOMONTH($B120,1))))&gt;=$B120)*(DATE(YEAR($B120),MONTH($B120)+1,MIN(BG$6,DAY(EOMONTH($B120,1))))&lt;$C120)))</f>
        <v>0</v>
      </c>
      <c r="BH120" s="48" t="n">
        <f aca="false">IF(OR(N(BH$5)=0,BH$6=""),0,BH$5*((DATE(YEAR($B120),MONTH($B120),MIN(BH$6,DAY(EOMONTH($B120,0))))&gt;=$B120)*(DATE(YEAR($B120),MONTH($B120),MIN(BH$6,DAY(EOMONTH($B120,0))))&lt;$C120)+(DATE(YEAR($B120),MONTH($B120)+1,MIN(BH$6,DAY(EOMONTH($B120,1))))&gt;=$B120)*(DATE(YEAR($B120),MONTH($B120)+1,MIN(BH$6,DAY(EOMONTH($B120,1))))&lt;$C120)))</f>
        <v>0</v>
      </c>
      <c r="BI120" s="48" t="n">
        <f aca="false">IF(OR(N(BI$5)=0,BI$6=""),0,BI$5*((DATE(YEAR($B120),MONTH($B120),MIN(BI$6,DAY(EOMONTH($B120,0))))&gt;=$B120)*(DATE(YEAR($B120),MONTH($B120),MIN(BI$6,DAY(EOMONTH($B120,0))))&lt;$C120)+(DATE(YEAR($B120),MONTH($B120)+1,MIN(BI$6,DAY(EOMONTH($B120,1))))&gt;=$B120)*(DATE(YEAR($B120),MONTH($B120)+1,MIN(BI$6,DAY(EOMONTH($B120,1))))&lt;$C120)))</f>
        <v>0</v>
      </c>
      <c r="BJ120" s="48" t="n">
        <f aca="false">IF(OR(N(BJ$5)=0,BJ$6=""),0,BJ$5*((DATE(YEAR($B120),MONTH($B120),MIN(BJ$6,DAY(EOMONTH($B120,0))))&gt;=$B120)*(DATE(YEAR($B120),MONTH($B120),MIN(BJ$6,DAY(EOMONTH($B120,0))))&lt;$C120)+(DATE(YEAR($B120),MONTH($B120)+1,MIN(BJ$6,DAY(EOMONTH($B120,1))))&gt;=$B120)*(DATE(YEAR($B120),MONTH($B120)+1,MIN(BJ$6,DAY(EOMONTH($B120,1))))&lt;$C120)))</f>
        <v>0</v>
      </c>
      <c r="BK120" s="48" t="n">
        <f aca="false">IF(OR(N(BK$5)=0,BK$6=""),0,BK$5*((DATE(YEAR($B120),MONTH($B120),MIN(BK$6,DAY(EOMONTH($B120,0))))&gt;=$B120)*(DATE(YEAR($B120),MONTH($B120),MIN(BK$6,DAY(EOMONTH($B120,0))))&lt;$C120)+(DATE(YEAR($B120),MONTH($B120)+1,MIN(BK$6,DAY(EOMONTH($B120,1))))&gt;=$B120)*(DATE(YEAR($B120),MONTH($B120)+1,MIN(BK$6,DAY(EOMONTH($B120,1))))&lt;$C120)))</f>
        <v>0</v>
      </c>
      <c r="BL120" s="48" t="n">
        <f aca="false">IF(OR(N(BL$5)=0,BL$6=""),0,BL$5*((DATE(YEAR($B120),MONTH($B120),MIN(BL$6,DAY(EOMONTH($B120,0))))&gt;=$B120)*(DATE(YEAR($B120),MONTH($B120),MIN(BL$6,DAY(EOMONTH($B120,0))))&lt;$C120)+(DATE(YEAR($B120),MONTH($B120)+1,MIN(BL$6,DAY(EOMONTH($B120,1))))&gt;=$B120)*(DATE(YEAR($B120),MONTH($B120)+1,MIN(BL$6,DAY(EOMONTH($B120,1))))&lt;$C120)))</f>
        <v>0</v>
      </c>
      <c r="BM120" s="48" t="n">
        <f aca="false">IF(OR(N(BM$5)=0,BM$6=""),0,BM$5*((DATE(YEAR($B120),MONTH($B120),MIN(BM$6,DAY(EOMONTH($B120,0))))&gt;=$B120)*(DATE(YEAR($B120),MONTH($B120),MIN(BM$6,DAY(EOMONTH($B120,0))))&lt;$C120)+(DATE(YEAR($B120),MONTH($B120)+1,MIN(BM$6,DAY(EOMONTH($B120,1))))&gt;=$B120)*(DATE(YEAR($B120),MONTH($B120)+1,MIN(BM$6,DAY(EOMONTH($B120,1))))&lt;$C120)))</f>
        <v>0</v>
      </c>
      <c r="BN120" s="48" t="n">
        <f aca="false">IF(OR(N(BN$5)=0,BN$6=""),0,BN$5*((DATE(YEAR($B120),MONTH($B120),MIN(BN$6,DAY(EOMONTH($B120,0))))&gt;=$B120)*(DATE(YEAR($B120),MONTH($B120),MIN(BN$6,DAY(EOMONTH($B120,0))))&lt;$C120)+(DATE(YEAR($B120),MONTH($B120)+1,MIN(BN$6,DAY(EOMONTH($B120,1))))&gt;=$B120)*(DATE(YEAR($B120),MONTH($B120)+1,MIN(BN$6,DAY(EOMONTH($B120,1))))&lt;$C120)))</f>
        <v>0</v>
      </c>
      <c r="BO120" s="48" t="n">
        <f aca="false">IF(OR(N(BO$5)=0,BO$6=""),0,BO$5*((DATE(YEAR($B120),MONTH($B120),MIN(BO$6,DAY(EOMONTH($B120,0))))&gt;=$B120)*(DATE(YEAR($B120),MONTH($B120),MIN(BO$6,DAY(EOMONTH($B120,0))))&lt;$C120)+(DATE(YEAR($B120),MONTH($B120)+1,MIN(BO$6,DAY(EOMONTH($B120,1))))&gt;=$B120)*(DATE(YEAR($B120),MONTH($B120)+1,MIN(BO$6,DAY(EOMONTH($B120,1))))&lt;$C120)))</f>
        <v>0</v>
      </c>
      <c r="BP120" s="48" t="n">
        <f aca="false">IF(OR(N(BP$5)=0,BP$6=""),0,BP$5*((DATE(YEAR($B120),MONTH($B120),MIN(BP$6,DAY(EOMONTH($B120,0))))&gt;=$B120)*(DATE(YEAR($B120),MONTH($B120),MIN(BP$6,DAY(EOMONTH($B120,0))))&lt;$C120)+(DATE(YEAR($B120),MONTH($B120)+1,MIN(BP$6,DAY(EOMONTH($B120,1))))&gt;=$B120)*(DATE(YEAR($B120),MONTH($B120)+1,MIN(BP$6,DAY(EOMONTH($B120,1))))&lt;$C120)))</f>
        <v>0</v>
      </c>
      <c r="BQ120" s="48" t="n">
        <f aca="false">IF(OR(N(BQ$5)=0,BQ$6=""),0,BQ$5*((DATE(YEAR($B120),MONTH($B120),MIN(BQ$6,DAY(EOMONTH($B120,0))))&gt;=$B120)*(DATE(YEAR($B120),MONTH($B120),MIN(BQ$6,DAY(EOMONTH($B120,0))))&lt;$C120)+(DATE(YEAR($B120),MONTH($B120)+1,MIN(BQ$6,DAY(EOMONTH($B120,1))))&gt;=$B120)*(DATE(YEAR($B120),MONTH($B120)+1,MIN(BQ$6,DAY(EOMONTH($B120,1))))&lt;$C120)))</f>
        <v>0</v>
      </c>
      <c r="BR120" s="48" t="n">
        <f aca="false">IF(OR(N(BR$5)=0,BR$6=""),0,BR$5*((DATE(YEAR($B120),MONTH($B120),MIN(BR$6,DAY(EOMONTH($B120,0))))&gt;=$B120)*(DATE(YEAR($B120),MONTH($B120),MIN(BR$6,DAY(EOMONTH($B120,0))))&lt;$C120)+(DATE(YEAR($B120),MONTH($B120)+1,MIN(BR$6,DAY(EOMONTH($B120,1))))&gt;=$B120)*(DATE(YEAR($B120),MONTH($B120)+1,MIN(BR$6,DAY(EOMONTH($B120,1))))&lt;$C120)))</f>
        <v>0</v>
      </c>
      <c r="BS120" s="48" t="n">
        <f aca="false">IF(OR(N(BS$5)=0,BS$6=""),0,BS$5*((DATE(YEAR($B120),MONTH($B120),MIN(BS$6,DAY(EOMONTH($B120,0))))&gt;=$B120)*(DATE(YEAR($B120),MONTH($B120),MIN(BS$6,DAY(EOMONTH($B120,0))))&lt;$C120)+(DATE(YEAR($B120),MONTH($B120)+1,MIN(BS$6,DAY(EOMONTH($B120,1))))&gt;=$B120)*(DATE(YEAR($B120),MONTH($B120)+1,MIN(BS$6,DAY(EOMONTH($B120,1))))&lt;$C120)))</f>
        <v>0</v>
      </c>
      <c r="BT120" s="48" t="n">
        <f aca="false">IF(OR(N(BT$5)=0,BT$6=""),0,BT$5*((DATE(YEAR($B120),MONTH($B120),MIN(BT$6,DAY(EOMONTH($B120,0))))&gt;=$B120)*(DATE(YEAR($B120),MONTH($B120),MIN(BT$6,DAY(EOMONTH($B120,0))))&lt;$C120)+(DATE(YEAR($B120),MONTH($B120)+1,MIN(BT$6,DAY(EOMONTH($B120,1))))&gt;=$B120)*(DATE(YEAR($B120),MONTH($B120)+1,MIN(BT$6,DAY(EOMONTH($B120,1))))&lt;$C120)))</f>
        <v>0</v>
      </c>
      <c r="BU120" s="48" t="n">
        <f aca="false">IF(OR(N(BU$5)=0,BU$6=""),0,BU$5*((DATE(YEAR($B120),MONTH($B120),MIN(BU$6,DAY(EOMONTH($B120,0))))&gt;=$B120)*(DATE(YEAR($B120),MONTH($B120),MIN(BU$6,DAY(EOMONTH($B120,0))))&lt;$C120)+(DATE(YEAR($B120),MONTH($B120)+1,MIN(BU$6,DAY(EOMONTH($B120,1))))&gt;=$B120)*(DATE(YEAR($B120),MONTH($B120)+1,MIN(BU$6,DAY(EOMONTH($B120,1))))&lt;$C120)))</f>
        <v>0</v>
      </c>
      <c r="BV120" s="48" t="n">
        <f aca="false">IF(OR(N(BV$5)=0,BV$6=""),0,BV$5*((DATE(YEAR($B120),MONTH($B120),MIN(BV$6,DAY(EOMONTH($B120,0))))&gt;=$B120)*(DATE(YEAR($B120),MONTH($B120),MIN(BV$6,DAY(EOMONTH($B120,0))))&lt;$C120)+(DATE(YEAR($B120),MONTH($B120)+1,MIN(BV$6,DAY(EOMONTH($B120,1))))&gt;=$B120)*(DATE(YEAR($B120),MONTH($B120)+1,MIN(BV$6,DAY(EOMONTH($B120,1))))&lt;$C120)))</f>
        <v>0</v>
      </c>
      <c r="BW120" s="48" t="n">
        <f aca="false">IF(OR(N(BW$5)=0,BW$6=""),0,BW$5*((DATE(YEAR($B120),MONTH($B120),MIN(BW$6,DAY(EOMONTH($B120,0))))&gt;=$B120)*(DATE(YEAR($B120),MONTH($B120),MIN(BW$6,DAY(EOMONTH($B120,0))))&lt;$C120)+(DATE(YEAR($B120),MONTH($B120)+1,MIN(BW$6,DAY(EOMONTH($B120,1))))&gt;=$B120)*(DATE(YEAR($B120),MONTH($B120)+1,MIN(BW$6,DAY(EOMONTH($B120,1))))&lt;$C120)))</f>
        <v>0</v>
      </c>
      <c r="BX120" s="48" t="n">
        <f aca="false">MIN(Z120,(FT119*(1+FT$5/Setup!$C$36)+IF($V120=1,N($F120),0)))</f>
        <v>0</v>
      </c>
      <c r="BY120" s="48" t="n">
        <f aca="false">MIN(AA120,(FU119*(1+FU$5/Setup!$C$36)+IF($V120=2,N($F120),0)))</f>
        <v>0</v>
      </c>
      <c r="BZ120" s="48" t="n">
        <f aca="false">MIN(AB120,(FV119*(1+FV$5/Setup!$C$36)+IF($V120=3,N($F120),0)))</f>
        <v>0</v>
      </c>
      <c r="CA120" s="48" t="n">
        <f aca="false">MIN(AC120,(FW119*(1+FW$5/Setup!$C$36)+IF($V120=4,N($F120),0)))</f>
        <v>0</v>
      </c>
      <c r="CB120" s="48" t="n">
        <f aca="false">MIN(AD120,(FX119*(1+FX$5/Setup!$C$36)+IF($V120=5,N($F120),0)))</f>
        <v>0</v>
      </c>
      <c r="CC120" s="48" t="n">
        <f aca="false">MIN(AE120,(FY119*(1+FY$5/Setup!$C$36)+IF($V120=6,N($F120),0)))</f>
        <v>0</v>
      </c>
      <c r="CD120" s="48" t="n">
        <f aca="false">MIN(AF120,(FZ119*(1+FZ$5/Setup!$C$36)+IF($V120=7,N($F120),0)))</f>
        <v>0</v>
      </c>
      <c r="CE120" s="48" t="n">
        <f aca="false">MIN(AG120,(GA119*(1+GA$5/Setup!$C$36)+IF($V120=8,N($F120),0)))</f>
        <v>0</v>
      </c>
      <c r="CF120" s="48" t="n">
        <f aca="false">MIN(AH120,(GB119*(1+GB$5/Setup!$C$36)+IF($V120=9,N($F120),0)))</f>
        <v>0</v>
      </c>
      <c r="CG120" s="48" t="n">
        <f aca="false">MIN(AI120,(GC119*(1+GC$5/Setup!$C$36)+IF($V120=10,N($F120),0)))</f>
        <v>0</v>
      </c>
      <c r="CH120" s="48" t="n">
        <f aca="false">MIN(AJ120,(GD119*(1+GD$5/Setup!$C$36)+IF($V120=11,N($F120),0)))</f>
        <v>0</v>
      </c>
      <c r="CI120" s="48" t="n">
        <f aca="false">MIN(AK120,(GE119*(1+GE$5/Setup!$C$36)+IF($V120=12,N($F120),0)))</f>
        <v>0</v>
      </c>
      <c r="CJ120" s="48" t="n">
        <f aca="false">MIN(AL120,(GF119*(1+GF$5/Setup!$C$36)+IF($V120=13,N($F120),0)))</f>
        <v>0</v>
      </c>
      <c r="CK120" s="48" t="n">
        <f aca="false">MIN(AM120,(GG119*(1+GG$5/Setup!$C$36)+IF($V120=14,N($F120),0)))</f>
        <v>0</v>
      </c>
      <c r="CL120" s="48" t="n">
        <f aca="false">MIN(AN120,(GH119*(1+GH$5/Setup!$C$36)+IF($V120=15,N($F120),0)))</f>
        <v>0</v>
      </c>
      <c r="CM120" s="48" t="n">
        <f aca="false">MIN(AO120,(GI119*(1+GI$5/Setup!$C$36)+IF($V120=16,N($F120),0)))</f>
        <v>0</v>
      </c>
      <c r="CN120" s="48" t="n">
        <f aca="false">MIN(AP120,(GJ119*(1+GJ$5/Setup!$C$36)+IF($V120=17,N($F120),0)))</f>
        <v>0</v>
      </c>
      <c r="CO120" s="48" t="n">
        <f aca="false">MIN(AQ120,(GK119*(1+GK$5/Setup!$C$36)+IF($V120=18,N($F120),0)))</f>
        <v>0</v>
      </c>
      <c r="CP120" s="48" t="n">
        <f aca="false">MIN(AR120,(GL119*(1+GL$5/Setup!$C$36)+IF($V120=19,N($F120),0)))</f>
        <v>0</v>
      </c>
      <c r="CQ120" s="48" t="n">
        <f aca="false">MIN(AS120,(GM119*(1+GM$5/Setup!$C$36)+IF($V120=20,N($F120),0)))</f>
        <v>0</v>
      </c>
      <c r="CR120" s="48" t="n">
        <f aca="false">MIN(AT120,(GN119*(1+GN$5/Setup!$C$36)+IF($V120=21,N($F120),0)))</f>
        <v>0</v>
      </c>
      <c r="CS120" s="48" t="n">
        <f aca="false">MIN(AU120,(GO119*(1+GO$5/Setup!$C$36)+IF($V120=22,N($F120),0)))</f>
        <v>0</v>
      </c>
      <c r="CT120" s="48" t="n">
        <f aca="false">MIN(AV120,(GP119*(1+GP$5/Setup!$C$36)+IF($V120=23,N($F120),0)))</f>
        <v>0</v>
      </c>
      <c r="CU120" s="48" t="n">
        <f aca="false">MIN(AW120,(GQ119*(1+GQ$5/Setup!$C$36)+IF($V120=24,N($F120),0)))</f>
        <v>0</v>
      </c>
      <c r="CV120" s="48" t="n">
        <f aca="false">MIN(AX120,(GR119*(1+GR$5/Setup!$C$36)+IF($V120=25,N($F120),0)))</f>
        <v>0</v>
      </c>
      <c r="CW120" s="48" t="n">
        <f aca="false">MIN(AY120,(GS119*(1+GS$5/Setup!$C$36)+IF($V120=26,N($F120),0)))</f>
        <v>0</v>
      </c>
      <c r="CX120" s="48" t="n">
        <f aca="false">MIN(AZ120,(GT119*(1+GT$5/Setup!$C$36)+IF($V120=27,N($F120),0)))</f>
        <v>0</v>
      </c>
      <c r="CY120" s="48" t="n">
        <f aca="false">MIN(BA120,(GU119*(1+GU$5/Setup!$C$36)+IF($V120=28,N($F120),0)))</f>
        <v>0</v>
      </c>
      <c r="CZ120" s="48" t="n">
        <f aca="false">MIN(BB120,(GV119*(1+GV$5/Setup!$C$36)+IF($V120=29,N($F120),0)))</f>
        <v>0</v>
      </c>
      <c r="DA120" s="48" t="n">
        <f aca="false">MIN(BC120,(GW119*(1+GW$5/Setup!$C$36)+IF($V120=30,N($F120),0)))</f>
        <v>0</v>
      </c>
      <c r="DB120" s="48" t="n">
        <f aca="false">MIN(BD120,(GX119*(1+GX$5/Setup!$C$36)+IF($V120=31,N($F120),0)))</f>
        <v>0</v>
      </c>
      <c r="DC120" s="48" t="n">
        <f aca="false">MIN(BE120,(GY119*(1+GY$5/Setup!$C$36)+IF($V120=32,N($F120),0)))</f>
        <v>0</v>
      </c>
      <c r="DD120" s="48" t="n">
        <f aca="false">MIN(BF120,(GZ119*(1+GZ$5/Setup!$C$36)+IF($V120=33,N($F120),0)))</f>
        <v>0</v>
      </c>
      <c r="DE120" s="48" t="n">
        <f aca="false">MIN(BG120,(HA119*(1+HA$5/Setup!$C$36)+IF($V120=34,N($F120),0)))</f>
        <v>0</v>
      </c>
      <c r="DF120" s="48" t="n">
        <f aca="false">MIN(BH120,(HB119*(1+HB$5/Setup!$C$36)+IF($V120=35,N($F120),0)))</f>
        <v>0</v>
      </c>
      <c r="DG120" s="48" t="n">
        <f aca="false">MIN(BI120,(HC119*(1+HC$5/Setup!$C$36)+IF($V120=36,N($F120),0)))</f>
        <v>0</v>
      </c>
      <c r="DH120" s="48" t="n">
        <f aca="false">MIN(BJ120,(HD119*(1+HD$5/Setup!$C$36)+IF($V120=37,N($F120),0)))</f>
        <v>0</v>
      </c>
      <c r="DI120" s="48" t="n">
        <f aca="false">MIN(BK120,(HE119*(1+HE$5/Setup!$C$36)+IF($V120=38,N($F120),0)))</f>
        <v>0</v>
      </c>
      <c r="DJ120" s="48" t="n">
        <f aca="false">MIN(BL120,(HF119*(1+HF$5/Setup!$C$36)+IF($V120=39,N($F120),0)))</f>
        <v>0</v>
      </c>
      <c r="DK120" s="48" t="n">
        <f aca="false">MIN(BM120,(HG119*(1+HG$5/Setup!$C$36)+IF($V120=40,N($F120),0)))</f>
        <v>0</v>
      </c>
      <c r="DL120" s="48" t="n">
        <f aca="false">MIN(BN120,(HH119*(1+HH$5/Setup!$C$36)+IF($V120=41,N($F120),0)))</f>
        <v>0</v>
      </c>
      <c r="DM120" s="48" t="n">
        <f aca="false">MIN(BO120,(HI119*(1+HI$5/Setup!$C$36)+IF($V120=42,N($F120),0)))</f>
        <v>0</v>
      </c>
      <c r="DN120" s="48" t="n">
        <f aca="false">MIN(BP120,(HJ119*(1+HJ$5/Setup!$C$36)+IF($V120=43,N($F120),0)))</f>
        <v>0</v>
      </c>
      <c r="DO120" s="48" t="n">
        <f aca="false">MIN(BQ120,(HK119*(1+HK$5/Setup!$C$36)+IF($V120=44,N($F120),0)))</f>
        <v>0</v>
      </c>
      <c r="DP120" s="48" t="n">
        <f aca="false">MIN(BR120,(HL119*(1+HL$5/Setup!$C$36)+IF($V120=45,N($F120),0)))</f>
        <v>0</v>
      </c>
      <c r="DQ120" s="48" t="n">
        <f aca="false">MIN(BS120,(HM119*(1+HM$5/Setup!$C$36)+IF($V120=46,N($F120),0)))</f>
        <v>0</v>
      </c>
      <c r="DR120" s="48" t="n">
        <f aca="false">MIN(BT120,(HN119*(1+HN$5/Setup!$C$36)+IF($V120=47,N($F120),0)))</f>
        <v>0</v>
      </c>
      <c r="DS120" s="48" t="n">
        <f aca="false">MIN(BU120,(HO119*(1+HO$5/Setup!$C$36)+IF($V120=48,N($F120),0)))</f>
        <v>0</v>
      </c>
      <c r="DT120" s="48" t="n">
        <f aca="false">MIN(BV120,(HP119*(1+HP$5/Setup!$C$36)+IF($V120=49,N($F120),0)))</f>
        <v>0</v>
      </c>
      <c r="DU120" s="48" t="n">
        <f aca="false">MIN(BW120,(HQ119*(1+HQ$5/Setup!$C$36)+IF($V120=50,N($F120),0)))</f>
        <v>0</v>
      </c>
      <c r="DV120" s="48" t="n">
        <f aca="false">MIN(MAX((FT119*(1+FT$5/Setup!$C$36)+IF($V120=1,N($F120),0))-BX120,0),MAX($P120-0,0))</f>
        <v>0</v>
      </c>
      <c r="DW120" s="48" t="n">
        <f aca="false">MIN(MAX((FU119*(1+FU$5/Setup!$C$36)+IF($V120=2,N($F120),0))-BY120,0),MAX($P120-SUM(DV120:DV120),0))</f>
        <v>0</v>
      </c>
      <c r="DX120" s="48" t="n">
        <f aca="false">MIN(MAX((FV119*(1+FV$5/Setup!$C$36)+IF($V120=3,N($F120),0))-BZ120,0),MAX($P120-SUM(DV120:DW120),0))</f>
        <v>0</v>
      </c>
      <c r="DY120" s="48" t="n">
        <f aca="false">MIN(MAX((FW119*(1+FW$5/Setup!$C$36)+IF($V120=4,N($F120),0))-CA120,0),MAX($P120-SUM(DV120:DX120),0))</f>
        <v>0</v>
      </c>
      <c r="DZ120" s="48" t="n">
        <f aca="false">MIN(MAX((FX119*(1+FX$5/Setup!$C$36)+IF($V120=5,N($F120),0))-CB120,0),MAX($P120-SUM(DV120:DY120),0))</f>
        <v>0</v>
      </c>
      <c r="EA120" s="48" t="n">
        <f aca="false">MIN(MAX((FY119*(1+FY$5/Setup!$C$36)+IF($V120=6,N($F120),0))-CC120,0),MAX($P120-SUM(DV120:DZ120),0))</f>
        <v>0</v>
      </c>
      <c r="EB120" s="48" t="n">
        <f aca="false">MIN(MAX((FZ119*(1+FZ$5/Setup!$C$36)+IF($V120=7,N($F120),0))-CD120,0),MAX($P120-SUM(DV120:EA120),0))</f>
        <v>0</v>
      </c>
      <c r="EC120" s="48" t="n">
        <f aca="false">MIN(MAX((GA119*(1+GA$5/Setup!$C$36)+IF($V120=8,N($F120),0))-CE120,0),MAX($P120-SUM(DV120:EB120),0))</f>
        <v>0</v>
      </c>
      <c r="ED120" s="48" t="n">
        <f aca="false">MIN(MAX((GB119*(1+GB$5/Setup!$C$36)+IF($V120=9,N($F120),0))-CF120,0),MAX($P120-SUM(DV120:EC120),0))</f>
        <v>0</v>
      </c>
      <c r="EE120" s="48" t="n">
        <f aca="false">MIN(MAX((GC119*(1+GC$5/Setup!$C$36)+IF($V120=10,N($F120),0))-CG120,0),MAX($P120-SUM(DV120:ED120),0))</f>
        <v>0</v>
      </c>
      <c r="EF120" s="48" t="n">
        <f aca="false">MIN(MAX((GD119*(1+GD$5/Setup!$C$36)+IF($V120=11,N($F120),0))-CH120,0),MAX($P120-SUM(DV120:EE120),0))</f>
        <v>0</v>
      </c>
      <c r="EG120" s="48" t="n">
        <f aca="false">MIN(MAX((GE119*(1+GE$5/Setup!$C$36)+IF($V120=12,N($F120),0))-CI120,0),MAX($P120-SUM(DV120:EF120),0))</f>
        <v>0</v>
      </c>
      <c r="EH120" s="48" t="n">
        <f aca="false">MIN(MAX((GF119*(1+GF$5/Setup!$C$36)+IF($V120=13,N($F120),0))-CJ120,0),MAX($P120-SUM(DV120:EG120),0))</f>
        <v>0</v>
      </c>
      <c r="EI120" s="48" t="n">
        <f aca="false">MIN(MAX((GG119*(1+GG$5/Setup!$C$36)+IF($V120=14,N($F120),0))-CK120,0),MAX($P120-SUM(DV120:EH120),0))</f>
        <v>0</v>
      </c>
      <c r="EJ120" s="48" t="n">
        <f aca="false">MIN(MAX((GH119*(1+GH$5/Setup!$C$36)+IF($V120=15,N($F120),0))-CL120,0),MAX($P120-SUM(DV120:EI120),0))</f>
        <v>0</v>
      </c>
      <c r="EK120" s="48" t="n">
        <f aca="false">MIN(MAX((GI119*(1+GI$5/Setup!$C$36)+IF($V120=16,N($F120),0))-CM120,0),MAX($P120-SUM(DV120:EJ120),0))</f>
        <v>0</v>
      </c>
      <c r="EL120" s="48" t="n">
        <f aca="false">MIN(MAX((GJ119*(1+GJ$5/Setup!$C$36)+IF($V120=17,N($F120),0))-CN120,0),MAX($P120-SUM(DV120:EK120),0))</f>
        <v>0</v>
      </c>
      <c r="EM120" s="48" t="n">
        <f aca="false">MIN(MAX((GK119*(1+GK$5/Setup!$C$36)+IF($V120=18,N($F120),0))-CO120,0),MAX($P120-SUM(DV120:EL120),0))</f>
        <v>0</v>
      </c>
      <c r="EN120" s="48" t="n">
        <f aca="false">MIN(MAX((GL119*(1+GL$5/Setup!$C$36)+IF($V120=19,N($F120),0))-CP120,0),MAX($P120-SUM(DV120:EM120),0))</f>
        <v>0</v>
      </c>
      <c r="EO120" s="48" t="n">
        <f aca="false">MIN(MAX((GM119*(1+GM$5/Setup!$C$36)+IF($V120=20,N($F120),0))-CQ120,0),MAX($P120-SUM(DV120:EN120),0))</f>
        <v>0</v>
      </c>
      <c r="EP120" s="48" t="n">
        <f aca="false">MIN(MAX((GN119*(1+GN$5/Setup!$C$36)+IF($V120=21,N($F120),0))-CR120,0),MAX($P120-SUM(DV120:EO120),0))</f>
        <v>0</v>
      </c>
      <c r="EQ120" s="48" t="n">
        <f aca="false">MIN(MAX((GO119*(1+GO$5/Setup!$C$36)+IF($V120=22,N($F120),0))-CS120,0),MAX($P120-SUM(DV120:EP120),0))</f>
        <v>0</v>
      </c>
      <c r="ER120" s="48" t="n">
        <f aca="false">MIN(MAX((GP119*(1+GP$5/Setup!$C$36)+IF($V120=23,N($F120),0))-CT120,0),MAX($P120-SUM(DV120:EQ120),0))</f>
        <v>0</v>
      </c>
      <c r="ES120" s="48" t="n">
        <f aca="false">MIN(MAX((GQ119*(1+GQ$5/Setup!$C$36)+IF($V120=24,N($F120),0))-CU120,0),MAX($P120-SUM(DV120:ER120),0))</f>
        <v>0</v>
      </c>
      <c r="ET120" s="48" t="n">
        <f aca="false">MIN(MAX((GR119*(1+GR$5/Setup!$C$36)+IF($V120=25,N($F120),0))-CV120,0),MAX($P120-SUM(DV120:ES120),0))</f>
        <v>0</v>
      </c>
      <c r="EU120" s="48" t="n">
        <f aca="false">MIN(MAX((GS119*(1+GS$5/Setup!$C$36)+IF($V120=26,N($F120),0))-CW120,0),MAX($P120-SUM(DV120:ET120),0))</f>
        <v>0</v>
      </c>
      <c r="EV120" s="48" t="n">
        <f aca="false">MIN(MAX((GT119*(1+GT$5/Setup!$C$36)+IF($V120=27,N($F120),0))-CX120,0),MAX($P120-SUM(DV120:EU120),0))</f>
        <v>0</v>
      </c>
      <c r="EW120" s="48" t="n">
        <f aca="false">MIN(MAX((GU119*(1+GU$5/Setup!$C$36)+IF($V120=28,N($F120),0))-CY120,0),MAX($P120-SUM(DV120:EV120),0))</f>
        <v>0</v>
      </c>
      <c r="EX120" s="48" t="n">
        <f aca="false">MIN(MAX((GV119*(1+GV$5/Setup!$C$36)+IF($V120=29,N($F120),0))-CZ120,0),MAX($P120-SUM(DV120:EW120),0))</f>
        <v>0</v>
      </c>
      <c r="EY120" s="48" t="n">
        <f aca="false">MIN(MAX((GW119*(1+GW$5/Setup!$C$36)+IF($V120=30,N($F120),0))-DA120,0),MAX($P120-SUM(DV120:EX120),0))</f>
        <v>0</v>
      </c>
      <c r="EZ120" s="48" t="n">
        <f aca="false">MIN(MAX((GX119*(1+GX$5/Setup!$C$36)+IF($V120=31,N($F120),0))-DB120,0),MAX($P120-SUM(DV120:EY120),0))</f>
        <v>0</v>
      </c>
      <c r="FA120" s="48" t="n">
        <f aca="false">MIN(MAX((GY119*(1+GY$5/Setup!$C$36)+IF($V120=32,N($F120),0))-DC120,0),MAX($P120-SUM(DV120:EZ120),0))</f>
        <v>0</v>
      </c>
      <c r="FB120" s="48" t="n">
        <f aca="false">MIN(MAX((GZ119*(1+GZ$5/Setup!$C$36)+IF($V120=33,N($F120),0))-DD120,0),MAX($P120-SUM(DV120:FA120),0))</f>
        <v>0</v>
      </c>
      <c r="FC120" s="48" t="n">
        <f aca="false">MIN(MAX((HA119*(1+HA$5/Setup!$C$36)+IF($V120=34,N($F120),0))-DE120,0),MAX($P120-SUM(DV120:FB120),0))</f>
        <v>0</v>
      </c>
      <c r="FD120" s="48" t="n">
        <f aca="false">MIN(MAX((HB119*(1+HB$5/Setup!$C$36)+IF($V120=35,N($F120),0))-DF120,0),MAX($P120-SUM(DV120:FC120),0))</f>
        <v>0</v>
      </c>
      <c r="FE120" s="48" t="n">
        <f aca="false">MIN(MAX((HC119*(1+HC$5/Setup!$C$36)+IF($V120=36,N($F120),0))-DG120,0),MAX($P120-SUM(DV120:FD120),0))</f>
        <v>0</v>
      </c>
      <c r="FF120" s="48" t="n">
        <f aca="false">MIN(MAX((HD119*(1+HD$5/Setup!$C$36)+IF($V120=37,N($F120),0))-DH120,0),MAX($P120-SUM(DV120:FE120),0))</f>
        <v>0</v>
      </c>
      <c r="FG120" s="48" t="n">
        <f aca="false">MIN(MAX((HE119*(1+HE$5/Setup!$C$36)+IF($V120=38,N($F120),0))-DI120,0),MAX($P120-SUM(DV120:FF120),0))</f>
        <v>0</v>
      </c>
      <c r="FH120" s="48" t="n">
        <f aca="false">MIN(MAX((HF119*(1+HF$5/Setup!$C$36)+IF($V120=39,N($F120),0))-DJ120,0),MAX($P120-SUM(DV120:FG120),0))</f>
        <v>0</v>
      </c>
      <c r="FI120" s="48" t="n">
        <f aca="false">MIN(MAX((HG119*(1+HG$5/Setup!$C$36)+IF($V120=40,N($F120),0))-DK120,0),MAX($P120-SUM(DV120:FH120),0))</f>
        <v>0</v>
      </c>
      <c r="FJ120" s="48" t="n">
        <f aca="false">MIN(MAX((HH119*(1+HH$5/Setup!$C$36)+IF($V120=41,N($F120),0))-DL120,0),MAX($P120-SUM(DV120:FI120),0))</f>
        <v>0</v>
      </c>
      <c r="FK120" s="48" t="n">
        <f aca="false">MIN(MAX((HI119*(1+HI$5/Setup!$C$36)+IF($V120=42,N($F120),0))-DM120,0),MAX($P120-SUM(DV120:FJ120),0))</f>
        <v>0</v>
      </c>
      <c r="FL120" s="48" t="n">
        <f aca="false">MIN(MAX((HJ119*(1+HJ$5/Setup!$C$36)+IF($V120=43,N($F120),0))-DN120,0),MAX($P120-SUM(DV120:FK120),0))</f>
        <v>0</v>
      </c>
      <c r="FM120" s="48" t="n">
        <f aca="false">MIN(MAX((HK119*(1+HK$5/Setup!$C$36)+IF($V120=44,N($F120),0))-DO120,0),MAX($P120-SUM(DV120:FL120),0))</f>
        <v>0</v>
      </c>
      <c r="FN120" s="48" t="n">
        <f aca="false">MIN(MAX((HL119*(1+HL$5/Setup!$C$36)+IF($V120=45,N($F120),0))-DP120,0),MAX($P120-SUM(DV120:FM120),0))</f>
        <v>0</v>
      </c>
      <c r="FO120" s="48" t="n">
        <f aca="false">MIN(MAX((HM119*(1+HM$5/Setup!$C$36)+IF($V120=46,N($F120),0))-DQ120,0),MAX($P120-SUM(DV120:FN120),0))</f>
        <v>0</v>
      </c>
      <c r="FP120" s="48" t="n">
        <f aca="false">MIN(MAX((HN119*(1+HN$5/Setup!$C$36)+IF($V120=47,N($F120),0))-DR120,0),MAX($P120-SUM(DV120:FO120),0))</f>
        <v>0</v>
      </c>
      <c r="FQ120" s="48" t="n">
        <f aca="false">MIN(MAX((HO119*(1+HO$5/Setup!$C$36)+IF($V120=48,N($F120),0))-DS120,0),MAX($P120-SUM(DV120:FP120),0))</f>
        <v>0</v>
      </c>
      <c r="FR120" s="48" t="n">
        <f aca="false">MIN(MAX((HP119*(1+HP$5/Setup!$C$36)+IF($V120=49,N($F120),0))-DT120,0),MAX($P120-SUM(DV120:FQ120),0))</f>
        <v>0</v>
      </c>
      <c r="FS120" s="48" t="n">
        <f aca="false">MIN(MAX((HQ119*(1+HQ$5/Setup!$C$36)+IF($V120=50,N($F120),0))-DU120,0),MAX($P120-SUM(DV120:FR120),0))</f>
        <v>0</v>
      </c>
      <c r="FT120" s="48" t="n">
        <f aca="false">IF((FT119*(1+FT$5/Setup!$C$36)+IF($V120=1,N($F120),0))-BX120-DV120&lt;0.005,0,(FT119*(1+FT$5/Setup!$C$36)+IF($V120=1,N($F120),0))-BX120-DV120)</f>
        <v>0</v>
      </c>
      <c r="FU120" s="48" t="n">
        <f aca="false">IF((FU119*(1+FU$5/Setup!$C$36)+IF($V120=2,N($F120),0))-BY120-DW120&lt;0.005,0,(FU119*(1+FU$5/Setup!$C$36)+IF($V120=2,N($F120),0))-BY120-DW120)</f>
        <v>0</v>
      </c>
      <c r="FV120" s="48" t="n">
        <f aca="false">IF((FV119*(1+FV$5/Setup!$C$36)+IF($V120=3,N($F120),0))-BZ120-DX120&lt;0.005,0,(FV119*(1+FV$5/Setup!$C$36)+IF($V120=3,N($F120),0))-BZ120-DX120)</f>
        <v>0</v>
      </c>
      <c r="FW120" s="48" t="n">
        <f aca="false">IF((FW119*(1+FW$5/Setup!$C$36)+IF($V120=4,N($F120),0))-CA120-DY120&lt;0.005,0,(FW119*(1+FW$5/Setup!$C$36)+IF($V120=4,N($F120),0))-CA120-DY120)</f>
        <v>0</v>
      </c>
      <c r="FX120" s="48" t="n">
        <f aca="false">IF((FX119*(1+FX$5/Setup!$C$36)+IF($V120=5,N($F120),0))-CB120-DZ120&lt;0.005,0,(FX119*(1+FX$5/Setup!$C$36)+IF($V120=5,N($F120),0))-CB120-DZ120)</f>
        <v>0</v>
      </c>
      <c r="FY120" s="48" t="n">
        <f aca="false">IF((FY119*(1+FY$5/Setup!$C$36)+IF($V120=6,N($F120),0))-CC120-EA120&lt;0.005,0,(FY119*(1+FY$5/Setup!$C$36)+IF($V120=6,N($F120),0))-CC120-EA120)</f>
        <v>0</v>
      </c>
      <c r="FZ120" s="48" t="n">
        <f aca="false">IF((FZ119*(1+FZ$5/Setup!$C$36)+IF($V120=7,N($F120),0))-CD120-EB120&lt;0.005,0,(FZ119*(1+FZ$5/Setup!$C$36)+IF($V120=7,N($F120),0))-CD120-EB120)</f>
        <v>0</v>
      </c>
      <c r="GA120" s="48" t="n">
        <f aca="false">IF((GA119*(1+GA$5/Setup!$C$36)+IF($V120=8,N($F120),0))-CE120-EC120&lt;0.005,0,(GA119*(1+GA$5/Setup!$C$36)+IF($V120=8,N($F120),0))-CE120-EC120)</f>
        <v>0</v>
      </c>
      <c r="GB120" s="48" t="n">
        <f aca="false">IF((GB119*(1+GB$5/Setup!$C$36)+IF($V120=9,N($F120),0))-CF120-ED120&lt;0.005,0,(GB119*(1+GB$5/Setup!$C$36)+IF($V120=9,N($F120),0))-CF120-ED120)</f>
        <v>0</v>
      </c>
      <c r="GC120" s="48" t="n">
        <f aca="false">IF((GC119*(1+GC$5/Setup!$C$36)+IF($V120=10,N($F120),0))-CG120-EE120&lt;0.005,0,(GC119*(1+GC$5/Setup!$C$36)+IF($V120=10,N($F120),0))-CG120-EE120)</f>
        <v>0</v>
      </c>
      <c r="GD120" s="48" t="n">
        <f aca="false">IF((GD119*(1+GD$5/Setup!$C$36)+IF($V120=11,N($F120),0))-CH120-EF120&lt;0.005,0,(GD119*(1+GD$5/Setup!$C$36)+IF($V120=11,N($F120),0))-CH120-EF120)</f>
        <v>0</v>
      </c>
      <c r="GE120" s="48" t="n">
        <f aca="false">IF((GE119*(1+GE$5/Setup!$C$36)+IF($V120=12,N($F120),0))-CI120-EG120&lt;0.005,0,(GE119*(1+GE$5/Setup!$C$36)+IF($V120=12,N($F120),0))-CI120-EG120)</f>
        <v>0</v>
      </c>
      <c r="GF120" s="48" t="n">
        <f aca="false">IF((GF119*(1+GF$5/Setup!$C$36)+IF($V120=13,N($F120),0))-CJ120-EH120&lt;0.005,0,(GF119*(1+GF$5/Setup!$C$36)+IF($V120=13,N($F120),0))-CJ120-EH120)</f>
        <v>0</v>
      </c>
      <c r="GG120" s="48" t="n">
        <f aca="false">IF((GG119*(1+GG$5/Setup!$C$36)+IF($V120=14,N($F120),0))-CK120-EI120&lt;0.005,0,(GG119*(1+GG$5/Setup!$C$36)+IF($V120=14,N($F120),0))-CK120-EI120)</f>
        <v>0</v>
      </c>
      <c r="GH120" s="48" t="n">
        <f aca="false">IF((GH119*(1+GH$5/Setup!$C$36)+IF($V120=15,N($F120),0))-CL120-EJ120&lt;0.005,0,(GH119*(1+GH$5/Setup!$C$36)+IF($V120=15,N($F120),0))-CL120-EJ120)</f>
        <v>0</v>
      </c>
      <c r="GI120" s="48" t="n">
        <f aca="false">IF((GI119*(1+GI$5/Setup!$C$36)+IF($V120=16,N($F120),0))-CM120-EK120&lt;0.005,0,(GI119*(1+GI$5/Setup!$C$36)+IF($V120=16,N($F120),0))-CM120-EK120)</f>
        <v>0</v>
      </c>
      <c r="GJ120" s="48" t="n">
        <f aca="false">IF((GJ119*(1+GJ$5/Setup!$C$36)+IF($V120=17,N($F120),0))-CN120-EL120&lt;0.005,0,(GJ119*(1+GJ$5/Setup!$C$36)+IF($V120=17,N($F120),0))-CN120-EL120)</f>
        <v>0</v>
      </c>
      <c r="GK120" s="48" t="n">
        <f aca="false">IF((GK119*(1+GK$5/Setup!$C$36)+IF($V120=18,N($F120),0))-CO120-EM120&lt;0.005,0,(GK119*(1+GK$5/Setup!$C$36)+IF($V120=18,N($F120),0))-CO120-EM120)</f>
        <v>0</v>
      </c>
      <c r="GL120" s="48" t="n">
        <f aca="false">IF((GL119*(1+GL$5/Setup!$C$36)+IF($V120=19,N($F120),0))-CP120-EN120&lt;0.005,0,(GL119*(1+GL$5/Setup!$C$36)+IF($V120=19,N($F120),0))-CP120-EN120)</f>
        <v>0</v>
      </c>
      <c r="GM120" s="48" t="n">
        <f aca="false">IF((GM119*(1+GM$5/Setup!$C$36)+IF($V120=20,N($F120),0))-CQ120-EO120&lt;0.005,0,(GM119*(1+GM$5/Setup!$C$36)+IF($V120=20,N($F120),0))-CQ120-EO120)</f>
        <v>0</v>
      </c>
      <c r="GN120" s="48" t="n">
        <f aca="false">IF((GN119*(1+GN$5/Setup!$C$36)+IF($V120=21,N($F120),0))-CR120-EP120&lt;0.005,0,(GN119*(1+GN$5/Setup!$C$36)+IF($V120=21,N($F120),0))-CR120-EP120)</f>
        <v>0</v>
      </c>
      <c r="GO120" s="48" t="n">
        <f aca="false">IF((GO119*(1+GO$5/Setup!$C$36)+IF($V120=22,N($F120),0))-CS120-EQ120&lt;0.005,0,(GO119*(1+GO$5/Setup!$C$36)+IF($V120=22,N($F120),0))-CS120-EQ120)</f>
        <v>0</v>
      </c>
      <c r="GP120" s="48" t="n">
        <f aca="false">IF((GP119*(1+GP$5/Setup!$C$36)+IF($V120=23,N($F120),0))-CT120-ER120&lt;0.005,0,(GP119*(1+GP$5/Setup!$C$36)+IF($V120=23,N($F120),0))-CT120-ER120)</f>
        <v>0</v>
      </c>
      <c r="GQ120" s="48" t="n">
        <f aca="false">IF((GQ119*(1+GQ$5/Setup!$C$36)+IF($V120=24,N($F120),0))-CU120-ES120&lt;0.005,0,(GQ119*(1+GQ$5/Setup!$C$36)+IF($V120=24,N($F120),0))-CU120-ES120)</f>
        <v>0</v>
      </c>
      <c r="GR120" s="48" t="n">
        <f aca="false">IF((GR119*(1+GR$5/Setup!$C$36)+IF($V120=25,N($F120),0))-CV120-ET120&lt;0.005,0,(GR119*(1+GR$5/Setup!$C$36)+IF($V120=25,N($F120),0))-CV120-ET120)</f>
        <v>0</v>
      </c>
      <c r="GS120" s="48" t="n">
        <f aca="false">IF((GS119*(1+GS$5/Setup!$C$36)+IF($V120=26,N($F120),0))-CW120-EU120&lt;0.005,0,(GS119*(1+GS$5/Setup!$C$36)+IF($V120=26,N($F120),0))-CW120-EU120)</f>
        <v>0</v>
      </c>
      <c r="GT120" s="48" t="n">
        <f aca="false">IF((GT119*(1+GT$5/Setup!$C$36)+IF($V120=27,N($F120),0))-CX120-EV120&lt;0.005,0,(GT119*(1+GT$5/Setup!$C$36)+IF($V120=27,N($F120),0))-CX120-EV120)</f>
        <v>0</v>
      </c>
      <c r="GU120" s="48" t="n">
        <f aca="false">IF((GU119*(1+GU$5/Setup!$C$36)+IF($V120=28,N($F120),0))-CY120-EW120&lt;0.005,0,(GU119*(1+GU$5/Setup!$C$36)+IF($V120=28,N($F120),0))-CY120-EW120)</f>
        <v>0</v>
      </c>
      <c r="GV120" s="48" t="n">
        <f aca="false">IF((GV119*(1+GV$5/Setup!$C$36)+IF($V120=29,N($F120),0))-CZ120-EX120&lt;0.005,0,(GV119*(1+GV$5/Setup!$C$36)+IF($V120=29,N($F120),0))-CZ120-EX120)</f>
        <v>0</v>
      </c>
      <c r="GW120" s="48" t="n">
        <f aca="false">IF((GW119*(1+GW$5/Setup!$C$36)+IF($V120=30,N($F120),0))-DA120-EY120&lt;0.005,0,(GW119*(1+GW$5/Setup!$C$36)+IF($V120=30,N($F120),0))-DA120-EY120)</f>
        <v>0</v>
      </c>
      <c r="GX120" s="48" t="n">
        <f aca="false">IF((GX119*(1+GX$5/Setup!$C$36)+IF($V120=31,N($F120),0))-DB120-EZ120&lt;0.005,0,(GX119*(1+GX$5/Setup!$C$36)+IF($V120=31,N($F120),0))-DB120-EZ120)</f>
        <v>0</v>
      </c>
      <c r="GY120" s="48" t="n">
        <f aca="false">IF((GY119*(1+GY$5/Setup!$C$36)+IF($V120=32,N($F120),0))-DC120-FA120&lt;0.005,0,(GY119*(1+GY$5/Setup!$C$36)+IF($V120=32,N($F120),0))-DC120-FA120)</f>
        <v>0</v>
      </c>
      <c r="GZ120" s="48" t="n">
        <f aca="false">IF((GZ119*(1+GZ$5/Setup!$C$36)+IF($V120=33,N($F120),0))-DD120-FB120&lt;0.005,0,(GZ119*(1+GZ$5/Setup!$C$36)+IF($V120=33,N($F120),0))-DD120-FB120)</f>
        <v>0</v>
      </c>
      <c r="HA120" s="48" t="n">
        <f aca="false">IF((HA119*(1+HA$5/Setup!$C$36)+IF($V120=34,N($F120),0))-DE120-FC120&lt;0.005,0,(HA119*(1+HA$5/Setup!$C$36)+IF($V120=34,N($F120),0))-DE120-FC120)</f>
        <v>0</v>
      </c>
      <c r="HB120" s="48" t="n">
        <f aca="false">IF((HB119*(1+HB$5/Setup!$C$36)+IF($V120=35,N($F120),0))-DF120-FD120&lt;0.005,0,(HB119*(1+HB$5/Setup!$C$36)+IF($V120=35,N($F120),0))-DF120-FD120)</f>
        <v>0</v>
      </c>
      <c r="HC120" s="48" t="n">
        <f aca="false">IF((HC119*(1+HC$5/Setup!$C$36)+IF($V120=36,N($F120),0))-DG120-FE120&lt;0.005,0,(HC119*(1+HC$5/Setup!$C$36)+IF($V120=36,N($F120),0))-DG120-FE120)</f>
        <v>0</v>
      </c>
      <c r="HD120" s="48" t="n">
        <f aca="false">IF((HD119*(1+HD$5/Setup!$C$36)+IF($V120=37,N($F120),0))-DH120-FF120&lt;0.005,0,(HD119*(1+HD$5/Setup!$C$36)+IF($V120=37,N($F120),0))-DH120-FF120)</f>
        <v>0</v>
      </c>
      <c r="HE120" s="48" t="n">
        <f aca="false">IF((HE119*(1+HE$5/Setup!$C$36)+IF($V120=38,N($F120),0))-DI120-FG120&lt;0.005,0,(HE119*(1+HE$5/Setup!$C$36)+IF($V120=38,N($F120),0))-DI120-FG120)</f>
        <v>0</v>
      </c>
      <c r="HF120" s="48" t="n">
        <f aca="false">IF((HF119*(1+HF$5/Setup!$C$36)+IF($V120=39,N($F120),0))-DJ120-FH120&lt;0.005,0,(HF119*(1+HF$5/Setup!$C$36)+IF($V120=39,N($F120),0))-DJ120-FH120)</f>
        <v>0</v>
      </c>
      <c r="HG120" s="48" t="n">
        <f aca="false">IF((HG119*(1+HG$5/Setup!$C$36)+IF($V120=40,N($F120),0))-DK120-FI120&lt;0.005,0,(HG119*(1+HG$5/Setup!$C$36)+IF($V120=40,N($F120),0))-DK120-FI120)</f>
        <v>0</v>
      </c>
      <c r="HH120" s="48" t="n">
        <f aca="false">IF((HH119*(1+HH$5/Setup!$C$36)+IF($V120=41,N($F120),0))-DL120-FJ120&lt;0.005,0,(HH119*(1+HH$5/Setup!$C$36)+IF($V120=41,N($F120),0))-DL120-FJ120)</f>
        <v>0</v>
      </c>
      <c r="HI120" s="48" t="n">
        <f aca="false">IF((HI119*(1+HI$5/Setup!$C$36)+IF($V120=42,N($F120),0))-DM120-FK120&lt;0.005,0,(HI119*(1+HI$5/Setup!$C$36)+IF($V120=42,N($F120),0))-DM120-FK120)</f>
        <v>0</v>
      </c>
      <c r="HJ120" s="48" t="n">
        <f aca="false">IF((HJ119*(1+HJ$5/Setup!$C$36)+IF($V120=43,N($F120),0))-DN120-FL120&lt;0.005,0,(HJ119*(1+HJ$5/Setup!$C$36)+IF($V120=43,N($F120),0))-DN120-FL120)</f>
        <v>0</v>
      </c>
      <c r="HK120" s="48" t="n">
        <f aca="false">IF((HK119*(1+HK$5/Setup!$C$36)+IF($V120=44,N($F120),0))-DO120-FM120&lt;0.005,0,(HK119*(1+HK$5/Setup!$C$36)+IF($V120=44,N($F120),0))-DO120-FM120)</f>
        <v>0</v>
      </c>
      <c r="HL120" s="48" t="n">
        <f aca="false">IF((HL119*(1+HL$5/Setup!$C$36)+IF($V120=45,N($F120),0))-DP120-FN120&lt;0.005,0,(HL119*(1+HL$5/Setup!$C$36)+IF($V120=45,N($F120),0))-DP120-FN120)</f>
        <v>0</v>
      </c>
      <c r="HM120" s="48" t="n">
        <f aca="false">IF((HM119*(1+HM$5/Setup!$C$36)+IF($V120=46,N($F120),0))-DQ120-FO120&lt;0.005,0,(HM119*(1+HM$5/Setup!$C$36)+IF($V120=46,N($F120),0))-DQ120-FO120)</f>
        <v>0</v>
      </c>
      <c r="HN120" s="48" t="n">
        <f aca="false">IF((HN119*(1+HN$5/Setup!$C$36)+IF($V120=47,N($F120),0))-DR120-FP120&lt;0.005,0,(HN119*(1+HN$5/Setup!$C$36)+IF($V120=47,N($F120),0))-DR120-FP120)</f>
        <v>0</v>
      </c>
      <c r="HO120" s="48" t="n">
        <f aca="false">IF((HO119*(1+HO$5/Setup!$C$36)+IF($V120=48,N($F120),0))-DS120-FQ120&lt;0.005,0,(HO119*(1+HO$5/Setup!$C$36)+IF($V120=48,N($F120),0))-DS120-FQ120)</f>
        <v>0</v>
      </c>
      <c r="HP120" s="48" t="n">
        <f aca="false">IF((HP119*(1+HP$5/Setup!$C$36)+IF($V120=49,N($F120),0))-DT120-FR120&lt;0.005,0,(HP119*(1+HP$5/Setup!$C$36)+IF($V120=49,N($F120),0))-DT120-FR120)</f>
        <v>0</v>
      </c>
      <c r="HQ120" s="48" t="n">
        <f aca="false">IF((HQ119*(1+HQ$5/Setup!$C$36)+IF($V120=50,N($F120),0))-DU120-FS120&lt;0.005,0,(HQ119*(1+HQ$5/Setup!$C$36)+IF($V120=50,N($F120),0))-DU120-FS120)</f>
        <v>0</v>
      </c>
    </row>
    <row r="121" customFormat="false" ht="15" hidden="false" customHeight="false" outlineLevel="0" collapsed="false">
      <c r="A121" s="44" t="n">
        <v>113</v>
      </c>
      <c r="B121" s="45" t="n">
        <f aca="false">IF(Setup!$C$7="Every month",EDATE(Setup!$C$8,($A121-1)),IF(Setup!$C$7="Twice a month",DATE(YEAR(Setup!$C$8),MONTH(Setup!$C$8)+INT((($A121-1)+Setup!$C$41)/2),MIN(IF(MOD(($A121-1)+Setup!$C$41,2)=0,Setup!$C$39,Setup!$C$40),DAY(EOMONTH(DATE(YEAR(Setup!$C$8),MONTH(Setup!$C$8)+INT((($A121-1)+Setup!$C$41)/2),1),0)))),Setup!$C$8+($A121-1)*IF(Setup!$C$7="Every week",7,14)))</f>
        <v>47893</v>
      </c>
      <c r="C121" s="45" t="n">
        <f aca="false">IF(Setup!$C$7="Every month",EDATE(Setup!$C$8,$A121),IF(Setup!$C$7="Twice a month",DATE(YEAR(Setup!$C$8),MONTH(Setup!$C$8)+INT(($A121+Setup!$C$41)/2),MIN(IF(MOD($A121+Setup!$C$41,2)=0,Setup!$C$39,Setup!$C$40),DAY(EOMONTH(DATE(YEAR(Setup!$C$8),MONTH(Setup!$C$8)+INT(($A121+Setup!$C$41)/2),1),0)))),Setup!$C$8+$A121*IF(Setup!$C$7="Every week",7,14)))</f>
        <v>47907</v>
      </c>
      <c r="D121" s="46"/>
      <c r="E121" s="47"/>
      <c r="F121" s="47"/>
      <c r="G121" s="47"/>
      <c r="H121" s="47"/>
      <c r="I121" s="48" t="n">
        <f aca="false">N(Setup!$C$11)+N(E121)</f>
        <v>100</v>
      </c>
      <c r="J121" s="48" t="n">
        <f aca="false">MIN(Setup!$C$37,MAX(I121,0))</f>
        <v>9.23076923076923</v>
      </c>
      <c r="K121" s="48" t="n">
        <f aca="false">MIN(MAX(N(Setup!$C$14)-L120,0),MAX(I121-J121,0))</f>
        <v>0</v>
      </c>
      <c r="L121" s="48" t="n">
        <f aca="false">L120+K121-N(G121)</f>
        <v>500</v>
      </c>
      <c r="M121" s="48" t="n">
        <f aca="false">M120+J121-N(H121)</f>
        <v>1043.07692307693</v>
      </c>
      <c r="N121" s="48" t="n">
        <f aca="false">SUM(BX121:DU121)</f>
        <v>0</v>
      </c>
      <c r="O121" s="48" t="n">
        <f aca="false">SUM(Z121:BW121)-N121</f>
        <v>40</v>
      </c>
      <c r="P121" s="48" t="n">
        <f aca="false">MAX(I121-J121-K121,0)+O121</f>
        <v>130.769230769231</v>
      </c>
      <c r="Q121" s="48" t="n">
        <f aca="false">SUM(DV121:FS121)</f>
        <v>0</v>
      </c>
      <c r="R121" s="49" t="n">
        <f aca="false">N121+J121+K121+Q121</f>
        <v>9.23076923076923</v>
      </c>
      <c r="S121" s="48" t="n">
        <f aca="false">T121-T120-N(F121)+N121+Q121</f>
        <v>0</v>
      </c>
      <c r="T121" s="49" t="n">
        <f aca="false">SUM(FT121:HQ121)</f>
        <v>0</v>
      </c>
      <c r="U121" s="44" t="str">
        <f aca="false">IF(T120&lt;0.005,"",INDEX(Helpers!$C$2:$C$51,IF(_xlfn.MINIFS($DV$6:$FS$6,DV121:FS121,"&gt;0.005")=0,V121,_xlfn.MINIFS($DV$6:$FS$6,DV121:FS121,"&gt;0.005"))))</f>
        <v/>
      </c>
      <c r="V121" s="44" t="n">
        <f aca="false">IF(_xlfn.MINIFS($FT$6:$HQ$6,FT120:HQ120,"&gt;0.005")=0,1,_xlfn.MINIFS($FT$6:$HQ$6,FT120:HQ120,"&gt;0.005"))</f>
        <v>1</v>
      </c>
      <c r="W121" s="44" t="n">
        <f aca="false">IF(AND(D121&lt;&gt;"Paid",T120&gt;0.005),1,0)</f>
        <v>0</v>
      </c>
      <c r="X121" s="48" t="n">
        <f aca="false">SUMPRODUCT(((Helpers!$G$2:$G$51*(1+(Helpers!$D$2:$D$51+0.000000001)/12)^(($B121-Setup!$C$8)/(365.25/12))-Helpers!$E$2:$E$51*((1+(Helpers!$D$2:$D$51+0.000000001)/12)^(($B121-Setup!$C$8)/(365.25/12))-1)/((Helpers!$D$2:$D$51+0.000000001)/12))&gt;0)*(Helpers!$G$2:$G$51*(1+(Helpers!$D$2:$D$51+0.000000001)/12)^(($B121-Setup!$C$8)/(365.25/12))-Helpers!$E$2:$E$51*((1+(Helpers!$D$2:$D$51+0.000000001)/12)^(($B121-Setup!$C$8)/(365.25/12))-1)/((Helpers!$D$2:$D$51+0.000000001)/12)))</f>
        <v>0</v>
      </c>
      <c r="Y121" s="48"/>
      <c r="Z121" s="48" t="n">
        <f aca="false">IF(OR(N(Z$5)=0,Z$6=""),0,Z$5*((DATE(YEAR($B121),MONTH($B121),MIN(Z$6,DAY(EOMONTH($B121,0))))&gt;=$B121)*(DATE(YEAR($B121),MONTH($B121),MIN(Z$6,DAY(EOMONTH($B121,0))))&lt;$C121)+(DATE(YEAR($B121),MONTH($B121)+1,MIN(Z$6,DAY(EOMONTH($B121,1))))&gt;=$B121)*(DATE(YEAR($B121),MONTH($B121)+1,MIN(Z$6,DAY(EOMONTH($B121,1))))&lt;$C121)))</f>
        <v>0</v>
      </c>
      <c r="AA121" s="48" t="n">
        <f aca="false">IF(OR(N(AA$5)=0,AA$6=""),0,AA$5*((DATE(YEAR($B121),MONTH($B121),MIN(AA$6,DAY(EOMONTH($B121,0))))&gt;=$B121)*(DATE(YEAR($B121),MONTH($B121),MIN(AA$6,DAY(EOMONTH($B121,0))))&lt;$C121)+(DATE(YEAR($B121),MONTH($B121)+1,MIN(AA$6,DAY(EOMONTH($B121,1))))&gt;=$B121)*(DATE(YEAR($B121),MONTH($B121)+1,MIN(AA$6,DAY(EOMONTH($B121,1))))&lt;$C121)))</f>
        <v>40</v>
      </c>
      <c r="AB121" s="48" t="n">
        <f aca="false">IF(OR(N(AB$5)=0,AB$6=""),0,AB$5*((DATE(YEAR($B121),MONTH($B121),MIN(AB$6,DAY(EOMONTH($B121,0))))&gt;=$B121)*(DATE(YEAR($B121),MONTH($B121),MIN(AB$6,DAY(EOMONTH($B121,0))))&lt;$C121)+(DATE(YEAR($B121),MONTH($B121)+1,MIN(AB$6,DAY(EOMONTH($B121,1))))&gt;=$B121)*(DATE(YEAR($B121),MONTH($B121)+1,MIN(AB$6,DAY(EOMONTH($B121,1))))&lt;$C121)))</f>
        <v>0</v>
      </c>
      <c r="AC121" s="48" t="n">
        <f aca="false">IF(OR(N(AC$5)=0,AC$6=""),0,AC$5*((DATE(YEAR($B121),MONTH($B121),MIN(AC$6,DAY(EOMONTH($B121,0))))&gt;=$B121)*(DATE(YEAR($B121),MONTH($B121),MIN(AC$6,DAY(EOMONTH($B121,0))))&lt;$C121)+(DATE(YEAR($B121),MONTH($B121)+1,MIN(AC$6,DAY(EOMONTH($B121,1))))&gt;=$B121)*(DATE(YEAR($B121),MONTH($B121)+1,MIN(AC$6,DAY(EOMONTH($B121,1))))&lt;$C121)))</f>
        <v>0</v>
      </c>
      <c r="AD121" s="48" t="n">
        <f aca="false">IF(OR(N(AD$5)=0,AD$6=""),0,AD$5*((DATE(YEAR($B121),MONTH($B121),MIN(AD$6,DAY(EOMONTH($B121,0))))&gt;=$B121)*(DATE(YEAR($B121),MONTH($B121),MIN(AD$6,DAY(EOMONTH($B121,0))))&lt;$C121)+(DATE(YEAR($B121),MONTH($B121)+1,MIN(AD$6,DAY(EOMONTH($B121,1))))&gt;=$B121)*(DATE(YEAR($B121),MONTH($B121)+1,MIN(AD$6,DAY(EOMONTH($B121,1))))&lt;$C121)))</f>
        <v>0</v>
      </c>
      <c r="AE121" s="48" t="n">
        <f aca="false">IF(OR(N(AE$5)=0,AE$6=""),0,AE$5*((DATE(YEAR($B121),MONTH($B121),MIN(AE$6,DAY(EOMONTH($B121,0))))&gt;=$B121)*(DATE(YEAR($B121),MONTH($B121),MIN(AE$6,DAY(EOMONTH($B121,0))))&lt;$C121)+(DATE(YEAR($B121),MONTH($B121)+1,MIN(AE$6,DAY(EOMONTH($B121,1))))&gt;=$B121)*(DATE(YEAR($B121),MONTH($B121)+1,MIN(AE$6,DAY(EOMONTH($B121,1))))&lt;$C121)))</f>
        <v>0</v>
      </c>
      <c r="AF121" s="48" t="n">
        <f aca="false">IF(OR(N(AF$5)=0,AF$6=""),0,AF$5*((DATE(YEAR($B121),MONTH($B121),MIN(AF$6,DAY(EOMONTH($B121,0))))&gt;=$B121)*(DATE(YEAR($B121),MONTH($B121),MIN(AF$6,DAY(EOMONTH($B121,0))))&lt;$C121)+(DATE(YEAR($B121),MONTH($B121)+1,MIN(AF$6,DAY(EOMONTH($B121,1))))&gt;=$B121)*(DATE(YEAR($B121),MONTH($B121)+1,MIN(AF$6,DAY(EOMONTH($B121,1))))&lt;$C121)))</f>
        <v>0</v>
      </c>
      <c r="AG121" s="48" t="n">
        <f aca="false">IF(OR(N(AG$5)=0,AG$6=""),0,AG$5*((DATE(YEAR($B121),MONTH($B121),MIN(AG$6,DAY(EOMONTH($B121,0))))&gt;=$B121)*(DATE(YEAR($B121),MONTH($B121),MIN(AG$6,DAY(EOMONTH($B121,0))))&lt;$C121)+(DATE(YEAR($B121),MONTH($B121)+1,MIN(AG$6,DAY(EOMONTH($B121,1))))&gt;=$B121)*(DATE(YEAR($B121),MONTH($B121)+1,MIN(AG$6,DAY(EOMONTH($B121,1))))&lt;$C121)))</f>
        <v>0</v>
      </c>
      <c r="AH121" s="48" t="n">
        <f aca="false">IF(OR(N(AH$5)=0,AH$6=""),0,AH$5*((DATE(YEAR($B121),MONTH($B121),MIN(AH$6,DAY(EOMONTH($B121,0))))&gt;=$B121)*(DATE(YEAR($B121),MONTH($B121),MIN(AH$6,DAY(EOMONTH($B121,0))))&lt;$C121)+(DATE(YEAR($B121),MONTH($B121)+1,MIN(AH$6,DAY(EOMONTH($B121,1))))&gt;=$B121)*(DATE(YEAR($B121),MONTH($B121)+1,MIN(AH$6,DAY(EOMONTH($B121,1))))&lt;$C121)))</f>
        <v>0</v>
      </c>
      <c r="AI121" s="48" t="n">
        <f aca="false">IF(OR(N(AI$5)=0,AI$6=""),0,AI$5*((DATE(YEAR($B121),MONTH($B121),MIN(AI$6,DAY(EOMONTH($B121,0))))&gt;=$B121)*(DATE(YEAR($B121),MONTH($B121),MIN(AI$6,DAY(EOMONTH($B121,0))))&lt;$C121)+(DATE(YEAR($B121),MONTH($B121)+1,MIN(AI$6,DAY(EOMONTH($B121,1))))&gt;=$B121)*(DATE(YEAR($B121),MONTH($B121)+1,MIN(AI$6,DAY(EOMONTH($B121,1))))&lt;$C121)))</f>
        <v>0</v>
      </c>
      <c r="AJ121" s="48" t="n">
        <f aca="false">IF(OR(N(AJ$5)=0,AJ$6=""),0,AJ$5*((DATE(YEAR($B121),MONTH($B121),MIN(AJ$6,DAY(EOMONTH($B121,0))))&gt;=$B121)*(DATE(YEAR($B121),MONTH($B121),MIN(AJ$6,DAY(EOMONTH($B121,0))))&lt;$C121)+(DATE(YEAR($B121),MONTH($B121)+1,MIN(AJ$6,DAY(EOMONTH($B121,1))))&gt;=$B121)*(DATE(YEAR($B121),MONTH($B121)+1,MIN(AJ$6,DAY(EOMONTH($B121,1))))&lt;$C121)))</f>
        <v>0</v>
      </c>
      <c r="AK121" s="48" t="n">
        <f aca="false">IF(OR(N(AK$5)=0,AK$6=""),0,AK$5*((DATE(YEAR($B121),MONTH($B121),MIN(AK$6,DAY(EOMONTH($B121,0))))&gt;=$B121)*(DATE(YEAR($B121),MONTH($B121),MIN(AK$6,DAY(EOMONTH($B121,0))))&lt;$C121)+(DATE(YEAR($B121),MONTH($B121)+1,MIN(AK$6,DAY(EOMONTH($B121,1))))&gt;=$B121)*(DATE(YEAR($B121),MONTH($B121)+1,MIN(AK$6,DAY(EOMONTH($B121,1))))&lt;$C121)))</f>
        <v>0</v>
      </c>
      <c r="AL121" s="48" t="n">
        <f aca="false">IF(OR(N(AL$5)=0,AL$6=""),0,AL$5*((DATE(YEAR($B121),MONTH($B121),MIN(AL$6,DAY(EOMONTH($B121,0))))&gt;=$B121)*(DATE(YEAR($B121),MONTH($B121),MIN(AL$6,DAY(EOMONTH($B121,0))))&lt;$C121)+(DATE(YEAR($B121),MONTH($B121)+1,MIN(AL$6,DAY(EOMONTH($B121,1))))&gt;=$B121)*(DATE(YEAR($B121),MONTH($B121)+1,MIN(AL$6,DAY(EOMONTH($B121,1))))&lt;$C121)))</f>
        <v>0</v>
      </c>
      <c r="AM121" s="48" t="n">
        <f aca="false">IF(OR(N(AM$5)=0,AM$6=""),0,AM$5*((DATE(YEAR($B121),MONTH($B121),MIN(AM$6,DAY(EOMONTH($B121,0))))&gt;=$B121)*(DATE(YEAR($B121),MONTH($B121),MIN(AM$6,DAY(EOMONTH($B121,0))))&lt;$C121)+(DATE(YEAR($B121),MONTH($B121)+1,MIN(AM$6,DAY(EOMONTH($B121,1))))&gt;=$B121)*(DATE(YEAR($B121),MONTH($B121)+1,MIN(AM$6,DAY(EOMONTH($B121,1))))&lt;$C121)))</f>
        <v>0</v>
      </c>
      <c r="AN121" s="48" t="n">
        <f aca="false">IF(OR(N(AN$5)=0,AN$6=""),0,AN$5*((DATE(YEAR($B121),MONTH($B121),MIN(AN$6,DAY(EOMONTH($B121,0))))&gt;=$B121)*(DATE(YEAR($B121),MONTH($B121),MIN(AN$6,DAY(EOMONTH($B121,0))))&lt;$C121)+(DATE(YEAR($B121),MONTH($B121)+1,MIN(AN$6,DAY(EOMONTH($B121,1))))&gt;=$B121)*(DATE(YEAR($B121),MONTH($B121)+1,MIN(AN$6,DAY(EOMONTH($B121,1))))&lt;$C121)))</f>
        <v>0</v>
      </c>
      <c r="AO121" s="48" t="n">
        <f aca="false">IF(OR(N(AO$5)=0,AO$6=""),0,AO$5*((DATE(YEAR($B121),MONTH($B121),MIN(AO$6,DAY(EOMONTH($B121,0))))&gt;=$B121)*(DATE(YEAR($B121),MONTH($B121),MIN(AO$6,DAY(EOMONTH($B121,0))))&lt;$C121)+(DATE(YEAR($B121),MONTH($B121)+1,MIN(AO$6,DAY(EOMONTH($B121,1))))&gt;=$B121)*(DATE(YEAR($B121),MONTH($B121)+1,MIN(AO$6,DAY(EOMONTH($B121,1))))&lt;$C121)))</f>
        <v>0</v>
      </c>
      <c r="AP121" s="48" t="n">
        <f aca="false">IF(OR(N(AP$5)=0,AP$6=""),0,AP$5*((DATE(YEAR($B121),MONTH($B121),MIN(AP$6,DAY(EOMONTH($B121,0))))&gt;=$B121)*(DATE(YEAR($B121),MONTH($B121),MIN(AP$6,DAY(EOMONTH($B121,0))))&lt;$C121)+(DATE(YEAR($B121),MONTH($B121)+1,MIN(AP$6,DAY(EOMONTH($B121,1))))&gt;=$B121)*(DATE(YEAR($B121),MONTH($B121)+1,MIN(AP$6,DAY(EOMONTH($B121,1))))&lt;$C121)))</f>
        <v>0</v>
      </c>
      <c r="AQ121" s="48" t="n">
        <f aca="false">IF(OR(N(AQ$5)=0,AQ$6=""),0,AQ$5*((DATE(YEAR($B121),MONTH($B121),MIN(AQ$6,DAY(EOMONTH($B121,0))))&gt;=$B121)*(DATE(YEAR($B121),MONTH($B121),MIN(AQ$6,DAY(EOMONTH($B121,0))))&lt;$C121)+(DATE(YEAR($B121),MONTH($B121)+1,MIN(AQ$6,DAY(EOMONTH($B121,1))))&gt;=$B121)*(DATE(YEAR($B121),MONTH($B121)+1,MIN(AQ$6,DAY(EOMONTH($B121,1))))&lt;$C121)))</f>
        <v>0</v>
      </c>
      <c r="AR121" s="48" t="n">
        <f aca="false">IF(OR(N(AR$5)=0,AR$6=""),0,AR$5*((DATE(YEAR($B121),MONTH($B121),MIN(AR$6,DAY(EOMONTH($B121,0))))&gt;=$B121)*(DATE(YEAR($B121),MONTH($B121),MIN(AR$6,DAY(EOMONTH($B121,0))))&lt;$C121)+(DATE(YEAR($B121),MONTH($B121)+1,MIN(AR$6,DAY(EOMONTH($B121,1))))&gt;=$B121)*(DATE(YEAR($B121),MONTH($B121)+1,MIN(AR$6,DAY(EOMONTH($B121,1))))&lt;$C121)))</f>
        <v>0</v>
      </c>
      <c r="AS121" s="48" t="n">
        <f aca="false">IF(OR(N(AS$5)=0,AS$6=""),0,AS$5*((DATE(YEAR($B121),MONTH($B121),MIN(AS$6,DAY(EOMONTH($B121,0))))&gt;=$B121)*(DATE(YEAR($B121),MONTH($B121),MIN(AS$6,DAY(EOMONTH($B121,0))))&lt;$C121)+(DATE(YEAR($B121),MONTH($B121)+1,MIN(AS$6,DAY(EOMONTH($B121,1))))&gt;=$B121)*(DATE(YEAR($B121),MONTH($B121)+1,MIN(AS$6,DAY(EOMONTH($B121,1))))&lt;$C121)))</f>
        <v>0</v>
      </c>
      <c r="AT121" s="48" t="n">
        <f aca="false">IF(OR(N(AT$5)=0,AT$6=""),0,AT$5*((DATE(YEAR($B121),MONTH($B121),MIN(AT$6,DAY(EOMONTH($B121,0))))&gt;=$B121)*(DATE(YEAR($B121),MONTH($B121),MIN(AT$6,DAY(EOMONTH($B121,0))))&lt;$C121)+(DATE(YEAR($B121),MONTH($B121)+1,MIN(AT$6,DAY(EOMONTH($B121,1))))&gt;=$B121)*(DATE(YEAR($B121),MONTH($B121)+1,MIN(AT$6,DAY(EOMONTH($B121,1))))&lt;$C121)))</f>
        <v>0</v>
      </c>
      <c r="AU121" s="48" t="n">
        <f aca="false">IF(OR(N(AU$5)=0,AU$6=""),0,AU$5*((DATE(YEAR($B121),MONTH($B121),MIN(AU$6,DAY(EOMONTH($B121,0))))&gt;=$B121)*(DATE(YEAR($B121),MONTH($B121),MIN(AU$6,DAY(EOMONTH($B121,0))))&lt;$C121)+(DATE(YEAR($B121),MONTH($B121)+1,MIN(AU$6,DAY(EOMONTH($B121,1))))&gt;=$B121)*(DATE(YEAR($B121),MONTH($B121)+1,MIN(AU$6,DAY(EOMONTH($B121,1))))&lt;$C121)))</f>
        <v>0</v>
      </c>
      <c r="AV121" s="48" t="n">
        <f aca="false">IF(OR(N(AV$5)=0,AV$6=""),0,AV$5*((DATE(YEAR($B121),MONTH($B121),MIN(AV$6,DAY(EOMONTH($B121,0))))&gt;=$B121)*(DATE(YEAR($B121),MONTH($B121),MIN(AV$6,DAY(EOMONTH($B121,0))))&lt;$C121)+(DATE(YEAR($B121),MONTH($B121)+1,MIN(AV$6,DAY(EOMONTH($B121,1))))&gt;=$B121)*(DATE(YEAR($B121),MONTH($B121)+1,MIN(AV$6,DAY(EOMONTH($B121,1))))&lt;$C121)))</f>
        <v>0</v>
      </c>
      <c r="AW121" s="48" t="n">
        <f aca="false">IF(OR(N(AW$5)=0,AW$6=""),0,AW$5*((DATE(YEAR($B121),MONTH($B121),MIN(AW$6,DAY(EOMONTH($B121,0))))&gt;=$B121)*(DATE(YEAR($B121),MONTH($B121),MIN(AW$6,DAY(EOMONTH($B121,0))))&lt;$C121)+(DATE(YEAR($B121),MONTH($B121)+1,MIN(AW$6,DAY(EOMONTH($B121,1))))&gt;=$B121)*(DATE(YEAR($B121),MONTH($B121)+1,MIN(AW$6,DAY(EOMONTH($B121,1))))&lt;$C121)))</f>
        <v>0</v>
      </c>
      <c r="AX121" s="48" t="n">
        <f aca="false">IF(OR(N(AX$5)=0,AX$6=""),0,AX$5*((DATE(YEAR($B121),MONTH($B121),MIN(AX$6,DAY(EOMONTH($B121,0))))&gt;=$B121)*(DATE(YEAR($B121),MONTH($B121),MIN(AX$6,DAY(EOMONTH($B121,0))))&lt;$C121)+(DATE(YEAR($B121),MONTH($B121)+1,MIN(AX$6,DAY(EOMONTH($B121,1))))&gt;=$B121)*(DATE(YEAR($B121),MONTH($B121)+1,MIN(AX$6,DAY(EOMONTH($B121,1))))&lt;$C121)))</f>
        <v>0</v>
      </c>
      <c r="AY121" s="48" t="n">
        <f aca="false">IF(OR(N(AY$5)=0,AY$6=""),0,AY$5*((DATE(YEAR($B121),MONTH($B121),MIN(AY$6,DAY(EOMONTH($B121,0))))&gt;=$B121)*(DATE(YEAR($B121),MONTH($B121),MIN(AY$6,DAY(EOMONTH($B121,0))))&lt;$C121)+(DATE(YEAR($B121),MONTH($B121)+1,MIN(AY$6,DAY(EOMONTH($B121,1))))&gt;=$B121)*(DATE(YEAR($B121),MONTH($B121)+1,MIN(AY$6,DAY(EOMONTH($B121,1))))&lt;$C121)))</f>
        <v>0</v>
      </c>
      <c r="AZ121" s="48" t="n">
        <f aca="false">IF(OR(N(AZ$5)=0,AZ$6=""),0,AZ$5*((DATE(YEAR($B121),MONTH($B121),MIN(AZ$6,DAY(EOMONTH($B121,0))))&gt;=$B121)*(DATE(YEAR($B121),MONTH($B121),MIN(AZ$6,DAY(EOMONTH($B121,0))))&lt;$C121)+(DATE(YEAR($B121),MONTH($B121)+1,MIN(AZ$6,DAY(EOMONTH($B121,1))))&gt;=$B121)*(DATE(YEAR($B121),MONTH($B121)+1,MIN(AZ$6,DAY(EOMONTH($B121,1))))&lt;$C121)))</f>
        <v>0</v>
      </c>
      <c r="BA121" s="48" t="n">
        <f aca="false">IF(OR(N(BA$5)=0,BA$6=""),0,BA$5*((DATE(YEAR($B121),MONTH($B121),MIN(BA$6,DAY(EOMONTH($B121,0))))&gt;=$B121)*(DATE(YEAR($B121),MONTH($B121),MIN(BA$6,DAY(EOMONTH($B121,0))))&lt;$C121)+(DATE(YEAR($B121),MONTH($B121)+1,MIN(BA$6,DAY(EOMONTH($B121,1))))&gt;=$B121)*(DATE(YEAR($B121),MONTH($B121)+1,MIN(BA$6,DAY(EOMONTH($B121,1))))&lt;$C121)))</f>
        <v>0</v>
      </c>
      <c r="BB121" s="48" t="n">
        <f aca="false">IF(OR(N(BB$5)=0,BB$6=""),0,BB$5*((DATE(YEAR($B121),MONTH($B121),MIN(BB$6,DAY(EOMONTH($B121,0))))&gt;=$B121)*(DATE(YEAR($B121),MONTH($B121),MIN(BB$6,DAY(EOMONTH($B121,0))))&lt;$C121)+(DATE(YEAR($B121),MONTH($B121)+1,MIN(BB$6,DAY(EOMONTH($B121,1))))&gt;=$B121)*(DATE(YEAR($B121),MONTH($B121)+1,MIN(BB$6,DAY(EOMONTH($B121,1))))&lt;$C121)))</f>
        <v>0</v>
      </c>
      <c r="BC121" s="48" t="n">
        <f aca="false">IF(OR(N(BC$5)=0,BC$6=""),0,BC$5*((DATE(YEAR($B121),MONTH($B121),MIN(BC$6,DAY(EOMONTH($B121,0))))&gt;=$B121)*(DATE(YEAR($B121),MONTH($B121),MIN(BC$6,DAY(EOMONTH($B121,0))))&lt;$C121)+(DATE(YEAR($B121),MONTH($B121)+1,MIN(BC$6,DAY(EOMONTH($B121,1))))&gt;=$B121)*(DATE(YEAR($B121),MONTH($B121)+1,MIN(BC$6,DAY(EOMONTH($B121,1))))&lt;$C121)))</f>
        <v>0</v>
      </c>
      <c r="BD121" s="48" t="n">
        <f aca="false">IF(OR(N(BD$5)=0,BD$6=""),0,BD$5*((DATE(YEAR($B121),MONTH($B121),MIN(BD$6,DAY(EOMONTH($B121,0))))&gt;=$B121)*(DATE(YEAR($B121),MONTH($B121),MIN(BD$6,DAY(EOMONTH($B121,0))))&lt;$C121)+(DATE(YEAR($B121),MONTH($B121)+1,MIN(BD$6,DAY(EOMONTH($B121,1))))&gt;=$B121)*(DATE(YEAR($B121),MONTH($B121)+1,MIN(BD$6,DAY(EOMONTH($B121,1))))&lt;$C121)))</f>
        <v>0</v>
      </c>
      <c r="BE121" s="48" t="n">
        <f aca="false">IF(OR(N(BE$5)=0,BE$6=""),0,BE$5*((DATE(YEAR($B121),MONTH($B121),MIN(BE$6,DAY(EOMONTH($B121,0))))&gt;=$B121)*(DATE(YEAR($B121),MONTH($B121),MIN(BE$6,DAY(EOMONTH($B121,0))))&lt;$C121)+(DATE(YEAR($B121),MONTH($B121)+1,MIN(BE$6,DAY(EOMONTH($B121,1))))&gt;=$B121)*(DATE(YEAR($B121),MONTH($B121)+1,MIN(BE$6,DAY(EOMONTH($B121,1))))&lt;$C121)))</f>
        <v>0</v>
      </c>
      <c r="BF121" s="48" t="n">
        <f aca="false">IF(OR(N(BF$5)=0,BF$6=""),0,BF$5*((DATE(YEAR($B121),MONTH($B121),MIN(BF$6,DAY(EOMONTH($B121,0))))&gt;=$B121)*(DATE(YEAR($B121),MONTH($B121),MIN(BF$6,DAY(EOMONTH($B121,0))))&lt;$C121)+(DATE(YEAR($B121),MONTH($B121)+1,MIN(BF$6,DAY(EOMONTH($B121,1))))&gt;=$B121)*(DATE(YEAR($B121),MONTH($B121)+1,MIN(BF$6,DAY(EOMONTH($B121,1))))&lt;$C121)))</f>
        <v>0</v>
      </c>
      <c r="BG121" s="48" t="n">
        <f aca="false">IF(OR(N(BG$5)=0,BG$6=""),0,BG$5*((DATE(YEAR($B121),MONTH($B121),MIN(BG$6,DAY(EOMONTH($B121,0))))&gt;=$B121)*(DATE(YEAR($B121),MONTH($B121),MIN(BG$6,DAY(EOMONTH($B121,0))))&lt;$C121)+(DATE(YEAR($B121),MONTH($B121)+1,MIN(BG$6,DAY(EOMONTH($B121,1))))&gt;=$B121)*(DATE(YEAR($B121),MONTH($B121)+1,MIN(BG$6,DAY(EOMONTH($B121,1))))&lt;$C121)))</f>
        <v>0</v>
      </c>
      <c r="BH121" s="48" t="n">
        <f aca="false">IF(OR(N(BH$5)=0,BH$6=""),0,BH$5*((DATE(YEAR($B121),MONTH($B121),MIN(BH$6,DAY(EOMONTH($B121,0))))&gt;=$B121)*(DATE(YEAR($B121),MONTH($B121),MIN(BH$6,DAY(EOMONTH($B121,0))))&lt;$C121)+(DATE(YEAR($B121),MONTH($B121)+1,MIN(BH$6,DAY(EOMONTH($B121,1))))&gt;=$B121)*(DATE(YEAR($B121),MONTH($B121)+1,MIN(BH$6,DAY(EOMONTH($B121,1))))&lt;$C121)))</f>
        <v>0</v>
      </c>
      <c r="BI121" s="48" t="n">
        <f aca="false">IF(OR(N(BI$5)=0,BI$6=""),0,BI$5*((DATE(YEAR($B121),MONTH($B121),MIN(BI$6,DAY(EOMONTH($B121,0))))&gt;=$B121)*(DATE(YEAR($B121),MONTH($B121),MIN(BI$6,DAY(EOMONTH($B121,0))))&lt;$C121)+(DATE(YEAR($B121),MONTH($B121)+1,MIN(BI$6,DAY(EOMONTH($B121,1))))&gt;=$B121)*(DATE(YEAR($B121),MONTH($B121)+1,MIN(BI$6,DAY(EOMONTH($B121,1))))&lt;$C121)))</f>
        <v>0</v>
      </c>
      <c r="BJ121" s="48" t="n">
        <f aca="false">IF(OR(N(BJ$5)=0,BJ$6=""),0,BJ$5*((DATE(YEAR($B121),MONTH($B121),MIN(BJ$6,DAY(EOMONTH($B121,0))))&gt;=$B121)*(DATE(YEAR($B121),MONTH($B121),MIN(BJ$6,DAY(EOMONTH($B121,0))))&lt;$C121)+(DATE(YEAR($B121),MONTH($B121)+1,MIN(BJ$6,DAY(EOMONTH($B121,1))))&gt;=$B121)*(DATE(YEAR($B121),MONTH($B121)+1,MIN(BJ$6,DAY(EOMONTH($B121,1))))&lt;$C121)))</f>
        <v>0</v>
      </c>
      <c r="BK121" s="48" t="n">
        <f aca="false">IF(OR(N(BK$5)=0,BK$6=""),0,BK$5*((DATE(YEAR($B121),MONTH($B121),MIN(BK$6,DAY(EOMONTH($B121,0))))&gt;=$B121)*(DATE(YEAR($B121),MONTH($B121),MIN(BK$6,DAY(EOMONTH($B121,0))))&lt;$C121)+(DATE(YEAR($B121),MONTH($B121)+1,MIN(BK$6,DAY(EOMONTH($B121,1))))&gt;=$B121)*(DATE(YEAR($B121),MONTH($B121)+1,MIN(BK$6,DAY(EOMONTH($B121,1))))&lt;$C121)))</f>
        <v>0</v>
      </c>
      <c r="BL121" s="48" t="n">
        <f aca="false">IF(OR(N(BL$5)=0,BL$6=""),0,BL$5*((DATE(YEAR($B121),MONTH($B121),MIN(BL$6,DAY(EOMONTH($B121,0))))&gt;=$B121)*(DATE(YEAR($B121),MONTH($B121),MIN(BL$6,DAY(EOMONTH($B121,0))))&lt;$C121)+(DATE(YEAR($B121),MONTH($B121)+1,MIN(BL$6,DAY(EOMONTH($B121,1))))&gt;=$B121)*(DATE(YEAR($B121),MONTH($B121)+1,MIN(BL$6,DAY(EOMONTH($B121,1))))&lt;$C121)))</f>
        <v>0</v>
      </c>
      <c r="BM121" s="48" t="n">
        <f aca="false">IF(OR(N(BM$5)=0,BM$6=""),0,BM$5*((DATE(YEAR($B121),MONTH($B121),MIN(BM$6,DAY(EOMONTH($B121,0))))&gt;=$B121)*(DATE(YEAR($B121),MONTH($B121),MIN(BM$6,DAY(EOMONTH($B121,0))))&lt;$C121)+(DATE(YEAR($B121),MONTH($B121)+1,MIN(BM$6,DAY(EOMONTH($B121,1))))&gt;=$B121)*(DATE(YEAR($B121),MONTH($B121)+1,MIN(BM$6,DAY(EOMONTH($B121,1))))&lt;$C121)))</f>
        <v>0</v>
      </c>
      <c r="BN121" s="48" t="n">
        <f aca="false">IF(OR(N(BN$5)=0,BN$6=""),0,BN$5*((DATE(YEAR($B121),MONTH($B121),MIN(BN$6,DAY(EOMONTH($B121,0))))&gt;=$B121)*(DATE(YEAR($B121),MONTH($B121),MIN(BN$6,DAY(EOMONTH($B121,0))))&lt;$C121)+(DATE(YEAR($B121),MONTH($B121)+1,MIN(BN$6,DAY(EOMONTH($B121,1))))&gt;=$B121)*(DATE(YEAR($B121),MONTH($B121)+1,MIN(BN$6,DAY(EOMONTH($B121,1))))&lt;$C121)))</f>
        <v>0</v>
      </c>
      <c r="BO121" s="48" t="n">
        <f aca="false">IF(OR(N(BO$5)=0,BO$6=""),0,BO$5*((DATE(YEAR($B121),MONTH($B121),MIN(BO$6,DAY(EOMONTH($B121,0))))&gt;=$B121)*(DATE(YEAR($B121),MONTH($B121),MIN(BO$6,DAY(EOMONTH($B121,0))))&lt;$C121)+(DATE(YEAR($B121),MONTH($B121)+1,MIN(BO$6,DAY(EOMONTH($B121,1))))&gt;=$B121)*(DATE(YEAR($B121),MONTH($B121)+1,MIN(BO$6,DAY(EOMONTH($B121,1))))&lt;$C121)))</f>
        <v>0</v>
      </c>
      <c r="BP121" s="48" t="n">
        <f aca="false">IF(OR(N(BP$5)=0,BP$6=""),0,BP$5*((DATE(YEAR($B121),MONTH($B121),MIN(BP$6,DAY(EOMONTH($B121,0))))&gt;=$B121)*(DATE(YEAR($B121),MONTH($B121),MIN(BP$6,DAY(EOMONTH($B121,0))))&lt;$C121)+(DATE(YEAR($B121),MONTH($B121)+1,MIN(BP$6,DAY(EOMONTH($B121,1))))&gt;=$B121)*(DATE(YEAR($B121),MONTH($B121)+1,MIN(BP$6,DAY(EOMONTH($B121,1))))&lt;$C121)))</f>
        <v>0</v>
      </c>
      <c r="BQ121" s="48" t="n">
        <f aca="false">IF(OR(N(BQ$5)=0,BQ$6=""),0,BQ$5*((DATE(YEAR($B121),MONTH($B121),MIN(BQ$6,DAY(EOMONTH($B121,0))))&gt;=$B121)*(DATE(YEAR($B121),MONTH($B121),MIN(BQ$6,DAY(EOMONTH($B121,0))))&lt;$C121)+(DATE(YEAR($B121),MONTH($B121)+1,MIN(BQ$6,DAY(EOMONTH($B121,1))))&gt;=$B121)*(DATE(YEAR($B121),MONTH($B121)+1,MIN(BQ$6,DAY(EOMONTH($B121,1))))&lt;$C121)))</f>
        <v>0</v>
      </c>
      <c r="BR121" s="48" t="n">
        <f aca="false">IF(OR(N(BR$5)=0,BR$6=""),0,BR$5*((DATE(YEAR($B121),MONTH($B121),MIN(BR$6,DAY(EOMONTH($B121,0))))&gt;=$B121)*(DATE(YEAR($B121),MONTH($B121),MIN(BR$6,DAY(EOMONTH($B121,0))))&lt;$C121)+(DATE(YEAR($B121),MONTH($B121)+1,MIN(BR$6,DAY(EOMONTH($B121,1))))&gt;=$B121)*(DATE(YEAR($B121),MONTH($B121)+1,MIN(BR$6,DAY(EOMONTH($B121,1))))&lt;$C121)))</f>
        <v>0</v>
      </c>
      <c r="BS121" s="48" t="n">
        <f aca="false">IF(OR(N(BS$5)=0,BS$6=""),0,BS$5*((DATE(YEAR($B121),MONTH($B121),MIN(BS$6,DAY(EOMONTH($B121,0))))&gt;=$B121)*(DATE(YEAR($B121),MONTH($B121),MIN(BS$6,DAY(EOMONTH($B121,0))))&lt;$C121)+(DATE(YEAR($B121),MONTH($B121)+1,MIN(BS$6,DAY(EOMONTH($B121,1))))&gt;=$B121)*(DATE(YEAR($B121),MONTH($B121)+1,MIN(BS$6,DAY(EOMONTH($B121,1))))&lt;$C121)))</f>
        <v>0</v>
      </c>
      <c r="BT121" s="48" t="n">
        <f aca="false">IF(OR(N(BT$5)=0,BT$6=""),0,BT$5*((DATE(YEAR($B121),MONTH($B121),MIN(BT$6,DAY(EOMONTH($B121,0))))&gt;=$B121)*(DATE(YEAR($B121),MONTH($B121),MIN(BT$6,DAY(EOMONTH($B121,0))))&lt;$C121)+(DATE(YEAR($B121),MONTH($B121)+1,MIN(BT$6,DAY(EOMONTH($B121,1))))&gt;=$B121)*(DATE(YEAR($B121),MONTH($B121)+1,MIN(BT$6,DAY(EOMONTH($B121,1))))&lt;$C121)))</f>
        <v>0</v>
      </c>
      <c r="BU121" s="48" t="n">
        <f aca="false">IF(OR(N(BU$5)=0,BU$6=""),0,BU$5*((DATE(YEAR($B121),MONTH($B121),MIN(BU$6,DAY(EOMONTH($B121,0))))&gt;=$B121)*(DATE(YEAR($B121),MONTH($B121),MIN(BU$6,DAY(EOMONTH($B121,0))))&lt;$C121)+(DATE(YEAR($B121),MONTH($B121)+1,MIN(BU$6,DAY(EOMONTH($B121,1))))&gt;=$B121)*(DATE(YEAR($B121),MONTH($B121)+1,MIN(BU$6,DAY(EOMONTH($B121,1))))&lt;$C121)))</f>
        <v>0</v>
      </c>
      <c r="BV121" s="48" t="n">
        <f aca="false">IF(OR(N(BV$5)=0,BV$6=""),0,BV$5*((DATE(YEAR($B121),MONTH($B121),MIN(BV$6,DAY(EOMONTH($B121,0))))&gt;=$B121)*(DATE(YEAR($B121),MONTH($B121),MIN(BV$6,DAY(EOMONTH($B121,0))))&lt;$C121)+(DATE(YEAR($B121),MONTH($B121)+1,MIN(BV$6,DAY(EOMONTH($B121,1))))&gt;=$B121)*(DATE(YEAR($B121),MONTH($B121)+1,MIN(BV$6,DAY(EOMONTH($B121,1))))&lt;$C121)))</f>
        <v>0</v>
      </c>
      <c r="BW121" s="48" t="n">
        <f aca="false">IF(OR(N(BW$5)=0,BW$6=""),0,BW$5*((DATE(YEAR($B121),MONTH($B121),MIN(BW$6,DAY(EOMONTH($B121,0))))&gt;=$B121)*(DATE(YEAR($B121),MONTH($B121),MIN(BW$6,DAY(EOMONTH($B121,0))))&lt;$C121)+(DATE(YEAR($B121),MONTH($B121)+1,MIN(BW$6,DAY(EOMONTH($B121,1))))&gt;=$B121)*(DATE(YEAR($B121),MONTH($B121)+1,MIN(BW$6,DAY(EOMONTH($B121,1))))&lt;$C121)))</f>
        <v>0</v>
      </c>
      <c r="BX121" s="48" t="n">
        <f aca="false">MIN(Z121,(FT120*(1+FT$5/Setup!$C$36)+IF($V121=1,N($F121),0)))</f>
        <v>0</v>
      </c>
      <c r="BY121" s="48" t="n">
        <f aca="false">MIN(AA121,(FU120*(1+FU$5/Setup!$C$36)+IF($V121=2,N($F121),0)))</f>
        <v>0</v>
      </c>
      <c r="BZ121" s="48" t="n">
        <f aca="false">MIN(AB121,(FV120*(1+FV$5/Setup!$C$36)+IF($V121=3,N($F121),0)))</f>
        <v>0</v>
      </c>
      <c r="CA121" s="48" t="n">
        <f aca="false">MIN(AC121,(FW120*(1+FW$5/Setup!$C$36)+IF($V121=4,N($F121),0)))</f>
        <v>0</v>
      </c>
      <c r="CB121" s="48" t="n">
        <f aca="false">MIN(AD121,(FX120*(1+FX$5/Setup!$C$36)+IF($V121=5,N($F121),0)))</f>
        <v>0</v>
      </c>
      <c r="CC121" s="48" t="n">
        <f aca="false">MIN(AE121,(FY120*(1+FY$5/Setup!$C$36)+IF($V121=6,N($F121),0)))</f>
        <v>0</v>
      </c>
      <c r="CD121" s="48" t="n">
        <f aca="false">MIN(AF121,(FZ120*(1+FZ$5/Setup!$C$36)+IF($V121=7,N($F121),0)))</f>
        <v>0</v>
      </c>
      <c r="CE121" s="48" t="n">
        <f aca="false">MIN(AG121,(GA120*(1+GA$5/Setup!$C$36)+IF($V121=8,N($F121),0)))</f>
        <v>0</v>
      </c>
      <c r="CF121" s="48" t="n">
        <f aca="false">MIN(AH121,(GB120*(1+GB$5/Setup!$C$36)+IF($V121=9,N($F121),0)))</f>
        <v>0</v>
      </c>
      <c r="CG121" s="48" t="n">
        <f aca="false">MIN(AI121,(GC120*(1+GC$5/Setup!$C$36)+IF($V121=10,N($F121),0)))</f>
        <v>0</v>
      </c>
      <c r="CH121" s="48" t="n">
        <f aca="false">MIN(AJ121,(GD120*(1+GD$5/Setup!$C$36)+IF($V121=11,N($F121),0)))</f>
        <v>0</v>
      </c>
      <c r="CI121" s="48" t="n">
        <f aca="false">MIN(AK121,(GE120*(1+GE$5/Setup!$C$36)+IF($V121=12,N($F121),0)))</f>
        <v>0</v>
      </c>
      <c r="CJ121" s="48" t="n">
        <f aca="false">MIN(AL121,(GF120*(1+GF$5/Setup!$C$36)+IF($V121=13,N($F121),0)))</f>
        <v>0</v>
      </c>
      <c r="CK121" s="48" t="n">
        <f aca="false">MIN(AM121,(GG120*(1+GG$5/Setup!$C$36)+IF($V121=14,N($F121),0)))</f>
        <v>0</v>
      </c>
      <c r="CL121" s="48" t="n">
        <f aca="false">MIN(AN121,(GH120*(1+GH$5/Setup!$C$36)+IF($V121=15,N($F121),0)))</f>
        <v>0</v>
      </c>
      <c r="CM121" s="48" t="n">
        <f aca="false">MIN(AO121,(GI120*(1+GI$5/Setup!$C$36)+IF($V121=16,N($F121),0)))</f>
        <v>0</v>
      </c>
      <c r="CN121" s="48" t="n">
        <f aca="false">MIN(AP121,(GJ120*(1+GJ$5/Setup!$C$36)+IF($V121=17,N($F121),0)))</f>
        <v>0</v>
      </c>
      <c r="CO121" s="48" t="n">
        <f aca="false">MIN(AQ121,(GK120*(1+GK$5/Setup!$C$36)+IF($V121=18,N($F121),0)))</f>
        <v>0</v>
      </c>
      <c r="CP121" s="48" t="n">
        <f aca="false">MIN(AR121,(GL120*(1+GL$5/Setup!$C$36)+IF($V121=19,N($F121),0)))</f>
        <v>0</v>
      </c>
      <c r="CQ121" s="48" t="n">
        <f aca="false">MIN(AS121,(GM120*(1+GM$5/Setup!$C$36)+IF($V121=20,N($F121),0)))</f>
        <v>0</v>
      </c>
      <c r="CR121" s="48" t="n">
        <f aca="false">MIN(AT121,(GN120*(1+GN$5/Setup!$C$36)+IF($V121=21,N($F121),0)))</f>
        <v>0</v>
      </c>
      <c r="CS121" s="48" t="n">
        <f aca="false">MIN(AU121,(GO120*(1+GO$5/Setup!$C$36)+IF($V121=22,N($F121),0)))</f>
        <v>0</v>
      </c>
      <c r="CT121" s="48" t="n">
        <f aca="false">MIN(AV121,(GP120*(1+GP$5/Setup!$C$36)+IF($V121=23,N($F121),0)))</f>
        <v>0</v>
      </c>
      <c r="CU121" s="48" t="n">
        <f aca="false">MIN(AW121,(GQ120*(1+GQ$5/Setup!$C$36)+IF($V121=24,N($F121),0)))</f>
        <v>0</v>
      </c>
      <c r="CV121" s="48" t="n">
        <f aca="false">MIN(AX121,(GR120*(1+GR$5/Setup!$C$36)+IF($V121=25,N($F121),0)))</f>
        <v>0</v>
      </c>
      <c r="CW121" s="48" t="n">
        <f aca="false">MIN(AY121,(GS120*(1+GS$5/Setup!$C$36)+IF($V121=26,N($F121),0)))</f>
        <v>0</v>
      </c>
      <c r="CX121" s="48" t="n">
        <f aca="false">MIN(AZ121,(GT120*(1+GT$5/Setup!$C$36)+IF($V121=27,N($F121),0)))</f>
        <v>0</v>
      </c>
      <c r="CY121" s="48" t="n">
        <f aca="false">MIN(BA121,(GU120*(1+GU$5/Setup!$C$36)+IF($V121=28,N($F121),0)))</f>
        <v>0</v>
      </c>
      <c r="CZ121" s="48" t="n">
        <f aca="false">MIN(BB121,(GV120*(1+GV$5/Setup!$C$36)+IF($V121=29,N($F121),0)))</f>
        <v>0</v>
      </c>
      <c r="DA121" s="48" t="n">
        <f aca="false">MIN(BC121,(GW120*(1+GW$5/Setup!$C$36)+IF($V121=30,N($F121),0)))</f>
        <v>0</v>
      </c>
      <c r="DB121" s="48" t="n">
        <f aca="false">MIN(BD121,(GX120*(1+GX$5/Setup!$C$36)+IF($V121=31,N($F121),0)))</f>
        <v>0</v>
      </c>
      <c r="DC121" s="48" t="n">
        <f aca="false">MIN(BE121,(GY120*(1+GY$5/Setup!$C$36)+IF($V121=32,N($F121),0)))</f>
        <v>0</v>
      </c>
      <c r="DD121" s="48" t="n">
        <f aca="false">MIN(BF121,(GZ120*(1+GZ$5/Setup!$C$36)+IF($V121=33,N($F121),0)))</f>
        <v>0</v>
      </c>
      <c r="DE121" s="48" t="n">
        <f aca="false">MIN(BG121,(HA120*(1+HA$5/Setup!$C$36)+IF($V121=34,N($F121),0)))</f>
        <v>0</v>
      </c>
      <c r="DF121" s="48" t="n">
        <f aca="false">MIN(BH121,(HB120*(1+HB$5/Setup!$C$36)+IF($V121=35,N($F121),0)))</f>
        <v>0</v>
      </c>
      <c r="DG121" s="48" t="n">
        <f aca="false">MIN(BI121,(HC120*(1+HC$5/Setup!$C$36)+IF($V121=36,N($F121),0)))</f>
        <v>0</v>
      </c>
      <c r="DH121" s="48" t="n">
        <f aca="false">MIN(BJ121,(HD120*(1+HD$5/Setup!$C$36)+IF($V121=37,N($F121),0)))</f>
        <v>0</v>
      </c>
      <c r="DI121" s="48" t="n">
        <f aca="false">MIN(BK121,(HE120*(1+HE$5/Setup!$C$36)+IF($V121=38,N($F121),0)))</f>
        <v>0</v>
      </c>
      <c r="DJ121" s="48" t="n">
        <f aca="false">MIN(BL121,(HF120*(1+HF$5/Setup!$C$36)+IF($V121=39,N($F121),0)))</f>
        <v>0</v>
      </c>
      <c r="DK121" s="48" t="n">
        <f aca="false">MIN(BM121,(HG120*(1+HG$5/Setup!$C$36)+IF($V121=40,N($F121),0)))</f>
        <v>0</v>
      </c>
      <c r="DL121" s="48" t="n">
        <f aca="false">MIN(BN121,(HH120*(1+HH$5/Setup!$C$36)+IF($V121=41,N($F121),0)))</f>
        <v>0</v>
      </c>
      <c r="DM121" s="48" t="n">
        <f aca="false">MIN(BO121,(HI120*(1+HI$5/Setup!$C$36)+IF($V121=42,N($F121),0)))</f>
        <v>0</v>
      </c>
      <c r="DN121" s="48" t="n">
        <f aca="false">MIN(BP121,(HJ120*(1+HJ$5/Setup!$C$36)+IF($V121=43,N($F121),0)))</f>
        <v>0</v>
      </c>
      <c r="DO121" s="48" t="n">
        <f aca="false">MIN(BQ121,(HK120*(1+HK$5/Setup!$C$36)+IF($V121=44,N($F121),0)))</f>
        <v>0</v>
      </c>
      <c r="DP121" s="48" t="n">
        <f aca="false">MIN(BR121,(HL120*(1+HL$5/Setup!$C$36)+IF($V121=45,N($F121),0)))</f>
        <v>0</v>
      </c>
      <c r="DQ121" s="48" t="n">
        <f aca="false">MIN(BS121,(HM120*(1+HM$5/Setup!$C$36)+IF($V121=46,N($F121),0)))</f>
        <v>0</v>
      </c>
      <c r="DR121" s="48" t="n">
        <f aca="false">MIN(BT121,(HN120*(1+HN$5/Setup!$C$36)+IF($V121=47,N($F121),0)))</f>
        <v>0</v>
      </c>
      <c r="DS121" s="48" t="n">
        <f aca="false">MIN(BU121,(HO120*(1+HO$5/Setup!$C$36)+IF($V121=48,N($F121),0)))</f>
        <v>0</v>
      </c>
      <c r="DT121" s="48" t="n">
        <f aca="false">MIN(BV121,(HP120*(1+HP$5/Setup!$C$36)+IF($V121=49,N($F121),0)))</f>
        <v>0</v>
      </c>
      <c r="DU121" s="48" t="n">
        <f aca="false">MIN(BW121,(HQ120*(1+HQ$5/Setup!$C$36)+IF($V121=50,N($F121),0)))</f>
        <v>0</v>
      </c>
      <c r="DV121" s="48" t="n">
        <f aca="false">MIN(MAX((FT120*(1+FT$5/Setup!$C$36)+IF($V121=1,N($F121),0))-BX121,0),MAX($P121-0,0))</f>
        <v>0</v>
      </c>
      <c r="DW121" s="48" t="n">
        <f aca="false">MIN(MAX((FU120*(1+FU$5/Setup!$C$36)+IF($V121=2,N($F121),0))-BY121,0),MAX($P121-SUM(DV121:DV121),0))</f>
        <v>0</v>
      </c>
      <c r="DX121" s="48" t="n">
        <f aca="false">MIN(MAX((FV120*(1+FV$5/Setup!$C$36)+IF($V121=3,N($F121),0))-BZ121,0),MAX($P121-SUM(DV121:DW121),0))</f>
        <v>0</v>
      </c>
      <c r="DY121" s="48" t="n">
        <f aca="false">MIN(MAX((FW120*(1+FW$5/Setup!$C$36)+IF($V121=4,N($F121),0))-CA121,0),MAX($P121-SUM(DV121:DX121),0))</f>
        <v>0</v>
      </c>
      <c r="DZ121" s="48" t="n">
        <f aca="false">MIN(MAX((FX120*(1+FX$5/Setup!$C$36)+IF($V121=5,N($F121),0))-CB121,0),MAX($P121-SUM(DV121:DY121),0))</f>
        <v>0</v>
      </c>
      <c r="EA121" s="48" t="n">
        <f aca="false">MIN(MAX((FY120*(1+FY$5/Setup!$C$36)+IF($V121=6,N($F121),0))-CC121,0),MAX($P121-SUM(DV121:DZ121),0))</f>
        <v>0</v>
      </c>
      <c r="EB121" s="48" t="n">
        <f aca="false">MIN(MAX((FZ120*(1+FZ$5/Setup!$C$36)+IF($V121=7,N($F121),0))-CD121,0),MAX($P121-SUM(DV121:EA121),0))</f>
        <v>0</v>
      </c>
      <c r="EC121" s="48" t="n">
        <f aca="false">MIN(MAX((GA120*(1+GA$5/Setup!$C$36)+IF($V121=8,N($F121),0))-CE121,0),MAX($P121-SUM(DV121:EB121),0))</f>
        <v>0</v>
      </c>
      <c r="ED121" s="48" t="n">
        <f aca="false">MIN(MAX((GB120*(1+GB$5/Setup!$C$36)+IF($V121=9,N($F121),0))-CF121,0),MAX($P121-SUM(DV121:EC121),0))</f>
        <v>0</v>
      </c>
      <c r="EE121" s="48" t="n">
        <f aca="false">MIN(MAX((GC120*(1+GC$5/Setup!$C$36)+IF($V121=10,N($F121),0))-CG121,0),MAX($P121-SUM(DV121:ED121),0))</f>
        <v>0</v>
      </c>
      <c r="EF121" s="48" t="n">
        <f aca="false">MIN(MAX((GD120*(1+GD$5/Setup!$C$36)+IF($V121=11,N($F121),0))-CH121,0),MAX($P121-SUM(DV121:EE121),0))</f>
        <v>0</v>
      </c>
      <c r="EG121" s="48" t="n">
        <f aca="false">MIN(MAX((GE120*(1+GE$5/Setup!$C$36)+IF($V121=12,N($F121),0))-CI121,0),MAX($P121-SUM(DV121:EF121),0))</f>
        <v>0</v>
      </c>
      <c r="EH121" s="48" t="n">
        <f aca="false">MIN(MAX((GF120*(1+GF$5/Setup!$C$36)+IF($V121=13,N($F121),0))-CJ121,0),MAX($P121-SUM(DV121:EG121),0))</f>
        <v>0</v>
      </c>
      <c r="EI121" s="48" t="n">
        <f aca="false">MIN(MAX((GG120*(1+GG$5/Setup!$C$36)+IF($V121=14,N($F121),0))-CK121,0),MAX($P121-SUM(DV121:EH121),0))</f>
        <v>0</v>
      </c>
      <c r="EJ121" s="48" t="n">
        <f aca="false">MIN(MAX((GH120*(1+GH$5/Setup!$C$36)+IF($V121=15,N($F121),0))-CL121,0),MAX($P121-SUM(DV121:EI121),0))</f>
        <v>0</v>
      </c>
      <c r="EK121" s="48" t="n">
        <f aca="false">MIN(MAX((GI120*(1+GI$5/Setup!$C$36)+IF($V121=16,N($F121),0))-CM121,0),MAX($P121-SUM(DV121:EJ121),0))</f>
        <v>0</v>
      </c>
      <c r="EL121" s="48" t="n">
        <f aca="false">MIN(MAX((GJ120*(1+GJ$5/Setup!$C$36)+IF($V121=17,N($F121),0))-CN121,0),MAX($P121-SUM(DV121:EK121),0))</f>
        <v>0</v>
      </c>
      <c r="EM121" s="48" t="n">
        <f aca="false">MIN(MAX((GK120*(1+GK$5/Setup!$C$36)+IF($V121=18,N($F121),0))-CO121,0),MAX($P121-SUM(DV121:EL121),0))</f>
        <v>0</v>
      </c>
      <c r="EN121" s="48" t="n">
        <f aca="false">MIN(MAX((GL120*(1+GL$5/Setup!$C$36)+IF($V121=19,N($F121),0))-CP121,0),MAX($P121-SUM(DV121:EM121),0))</f>
        <v>0</v>
      </c>
      <c r="EO121" s="48" t="n">
        <f aca="false">MIN(MAX((GM120*(1+GM$5/Setup!$C$36)+IF($V121=20,N($F121),0))-CQ121,0),MAX($P121-SUM(DV121:EN121),0))</f>
        <v>0</v>
      </c>
      <c r="EP121" s="48" t="n">
        <f aca="false">MIN(MAX((GN120*(1+GN$5/Setup!$C$36)+IF($V121=21,N($F121),0))-CR121,0),MAX($P121-SUM(DV121:EO121),0))</f>
        <v>0</v>
      </c>
      <c r="EQ121" s="48" t="n">
        <f aca="false">MIN(MAX((GO120*(1+GO$5/Setup!$C$36)+IF($V121=22,N($F121),0))-CS121,0),MAX($P121-SUM(DV121:EP121),0))</f>
        <v>0</v>
      </c>
      <c r="ER121" s="48" t="n">
        <f aca="false">MIN(MAX((GP120*(1+GP$5/Setup!$C$36)+IF($V121=23,N($F121),0))-CT121,0),MAX($P121-SUM(DV121:EQ121),0))</f>
        <v>0</v>
      </c>
      <c r="ES121" s="48" t="n">
        <f aca="false">MIN(MAX((GQ120*(1+GQ$5/Setup!$C$36)+IF($V121=24,N($F121),0))-CU121,0),MAX($P121-SUM(DV121:ER121),0))</f>
        <v>0</v>
      </c>
      <c r="ET121" s="48" t="n">
        <f aca="false">MIN(MAX((GR120*(1+GR$5/Setup!$C$36)+IF($V121=25,N($F121),0))-CV121,0),MAX($P121-SUM(DV121:ES121),0))</f>
        <v>0</v>
      </c>
      <c r="EU121" s="48" t="n">
        <f aca="false">MIN(MAX((GS120*(1+GS$5/Setup!$C$36)+IF($V121=26,N($F121),0))-CW121,0),MAX($P121-SUM(DV121:ET121),0))</f>
        <v>0</v>
      </c>
      <c r="EV121" s="48" t="n">
        <f aca="false">MIN(MAX((GT120*(1+GT$5/Setup!$C$36)+IF($V121=27,N($F121),0))-CX121,0),MAX($P121-SUM(DV121:EU121),0))</f>
        <v>0</v>
      </c>
      <c r="EW121" s="48" t="n">
        <f aca="false">MIN(MAX((GU120*(1+GU$5/Setup!$C$36)+IF($V121=28,N($F121),0))-CY121,0),MAX($P121-SUM(DV121:EV121),0))</f>
        <v>0</v>
      </c>
      <c r="EX121" s="48" t="n">
        <f aca="false">MIN(MAX((GV120*(1+GV$5/Setup!$C$36)+IF($V121=29,N($F121),0))-CZ121,0),MAX($P121-SUM(DV121:EW121),0))</f>
        <v>0</v>
      </c>
      <c r="EY121" s="48" t="n">
        <f aca="false">MIN(MAX((GW120*(1+GW$5/Setup!$C$36)+IF($V121=30,N($F121),0))-DA121,0),MAX($P121-SUM(DV121:EX121),0))</f>
        <v>0</v>
      </c>
      <c r="EZ121" s="48" t="n">
        <f aca="false">MIN(MAX((GX120*(1+GX$5/Setup!$C$36)+IF($V121=31,N($F121),0))-DB121,0),MAX($P121-SUM(DV121:EY121),0))</f>
        <v>0</v>
      </c>
      <c r="FA121" s="48" t="n">
        <f aca="false">MIN(MAX((GY120*(1+GY$5/Setup!$C$36)+IF($V121=32,N($F121),0))-DC121,0),MAX($P121-SUM(DV121:EZ121),0))</f>
        <v>0</v>
      </c>
      <c r="FB121" s="48" t="n">
        <f aca="false">MIN(MAX((GZ120*(1+GZ$5/Setup!$C$36)+IF($V121=33,N($F121),0))-DD121,0),MAX($P121-SUM(DV121:FA121),0))</f>
        <v>0</v>
      </c>
      <c r="FC121" s="48" t="n">
        <f aca="false">MIN(MAX((HA120*(1+HA$5/Setup!$C$36)+IF($V121=34,N($F121),0))-DE121,0),MAX($P121-SUM(DV121:FB121),0))</f>
        <v>0</v>
      </c>
      <c r="FD121" s="48" t="n">
        <f aca="false">MIN(MAX((HB120*(1+HB$5/Setup!$C$36)+IF($V121=35,N($F121),0))-DF121,0),MAX($P121-SUM(DV121:FC121),0))</f>
        <v>0</v>
      </c>
      <c r="FE121" s="48" t="n">
        <f aca="false">MIN(MAX((HC120*(1+HC$5/Setup!$C$36)+IF($V121=36,N($F121),0))-DG121,0),MAX($P121-SUM(DV121:FD121),0))</f>
        <v>0</v>
      </c>
      <c r="FF121" s="48" t="n">
        <f aca="false">MIN(MAX((HD120*(1+HD$5/Setup!$C$36)+IF($V121=37,N($F121),0))-DH121,0),MAX($P121-SUM(DV121:FE121),0))</f>
        <v>0</v>
      </c>
      <c r="FG121" s="48" t="n">
        <f aca="false">MIN(MAX((HE120*(1+HE$5/Setup!$C$36)+IF($V121=38,N($F121),0))-DI121,0),MAX($P121-SUM(DV121:FF121),0))</f>
        <v>0</v>
      </c>
      <c r="FH121" s="48" t="n">
        <f aca="false">MIN(MAX((HF120*(1+HF$5/Setup!$C$36)+IF($V121=39,N($F121),0))-DJ121,0),MAX($P121-SUM(DV121:FG121),0))</f>
        <v>0</v>
      </c>
      <c r="FI121" s="48" t="n">
        <f aca="false">MIN(MAX((HG120*(1+HG$5/Setup!$C$36)+IF($V121=40,N($F121),0))-DK121,0),MAX($P121-SUM(DV121:FH121),0))</f>
        <v>0</v>
      </c>
      <c r="FJ121" s="48" t="n">
        <f aca="false">MIN(MAX((HH120*(1+HH$5/Setup!$C$36)+IF($V121=41,N($F121),0))-DL121,0),MAX($P121-SUM(DV121:FI121),0))</f>
        <v>0</v>
      </c>
      <c r="FK121" s="48" t="n">
        <f aca="false">MIN(MAX((HI120*(1+HI$5/Setup!$C$36)+IF($V121=42,N($F121),0))-DM121,0),MAX($P121-SUM(DV121:FJ121),0))</f>
        <v>0</v>
      </c>
      <c r="FL121" s="48" t="n">
        <f aca="false">MIN(MAX((HJ120*(1+HJ$5/Setup!$C$36)+IF($V121=43,N($F121),0))-DN121,0),MAX($P121-SUM(DV121:FK121),0))</f>
        <v>0</v>
      </c>
      <c r="FM121" s="48" t="n">
        <f aca="false">MIN(MAX((HK120*(1+HK$5/Setup!$C$36)+IF($V121=44,N($F121),0))-DO121,0),MAX($P121-SUM(DV121:FL121),0))</f>
        <v>0</v>
      </c>
      <c r="FN121" s="48" t="n">
        <f aca="false">MIN(MAX((HL120*(1+HL$5/Setup!$C$36)+IF($V121=45,N($F121),0))-DP121,0),MAX($P121-SUM(DV121:FM121),0))</f>
        <v>0</v>
      </c>
      <c r="FO121" s="48" t="n">
        <f aca="false">MIN(MAX((HM120*(1+HM$5/Setup!$C$36)+IF($V121=46,N($F121),0))-DQ121,0),MAX($P121-SUM(DV121:FN121),0))</f>
        <v>0</v>
      </c>
      <c r="FP121" s="48" t="n">
        <f aca="false">MIN(MAX((HN120*(1+HN$5/Setup!$C$36)+IF($V121=47,N($F121),0))-DR121,0),MAX($P121-SUM(DV121:FO121),0))</f>
        <v>0</v>
      </c>
      <c r="FQ121" s="48" t="n">
        <f aca="false">MIN(MAX((HO120*(1+HO$5/Setup!$C$36)+IF($V121=48,N($F121),0))-DS121,0),MAX($P121-SUM(DV121:FP121),0))</f>
        <v>0</v>
      </c>
      <c r="FR121" s="48" t="n">
        <f aca="false">MIN(MAX((HP120*(1+HP$5/Setup!$C$36)+IF($V121=49,N($F121),0))-DT121,0),MAX($P121-SUM(DV121:FQ121),0))</f>
        <v>0</v>
      </c>
      <c r="FS121" s="48" t="n">
        <f aca="false">MIN(MAX((HQ120*(1+HQ$5/Setup!$C$36)+IF($V121=50,N($F121),0))-DU121,0),MAX($P121-SUM(DV121:FR121),0))</f>
        <v>0</v>
      </c>
      <c r="FT121" s="48" t="n">
        <f aca="false">IF((FT120*(1+FT$5/Setup!$C$36)+IF($V121=1,N($F121),0))-BX121-DV121&lt;0.005,0,(FT120*(1+FT$5/Setup!$C$36)+IF($V121=1,N($F121),0))-BX121-DV121)</f>
        <v>0</v>
      </c>
      <c r="FU121" s="48" t="n">
        <f aca="false">IF((FU120*(1+FU$5/Setup!$C$36)+IF($V121=2,N($F121),0))-BY121-DW121&lt;0.005,0,(FU120*(1+FU$5/Setup!$C$36)+IF($V121=2,N($F121),0))-BY121-DW121)</f>
        <v>0</v>
      </c>
      <c r="FV121" s="48" t="n">
        <f aca="false">IF((FV120*(1+FV$5/Setup!$C$36)+IF($V121=3,N($F121),0))-BZ121-DX121&lt;0.005,0,(FV120*(1+FV$5/Setup!$C$36)+IF($V121=3,N($F121),0))-BZ121-DX121)</f>
        <v>0</v>
      </c>
      <c r="FW121" s="48" t="n">
        <f aca="false">IF((FW120*(1+FW$5/Setup!$C$36)+IF($V121=4,N($F121),0))-CA121-DY121&lt;0.005,0,(FW120*(1+FW$5/Setup!$C$36)+IF($V121=4,N($F121),0))-CA121-DY121)</f>
        <v>0</v>
      </c>
      <c r="FX121" s="48" t="n">
        <f aca="false">IF((FX120*(1+FX$5/Setup!$C$36)+IF($V121=5,N($F121),0))-CB121-DZ121&lt;0.005,0,(FX120*(1+FX$5/Setup!$C$36)+IF($V121=5,N($F121),0))-CB121-DZ121)</f>
        <v>0</v>
      </c>
      <c r="FY121" s="48" t="n">
        <f aca="false">IF((FY120*(1+FY$5/Setup!$C$36)+IF($V121=6,N($F121),0))-CC121-EA121&lt;0.005,0,(FY120*(1+FY$5/Setup!$C$36)+IF($V121=6,N($F121),0))-CC121-EA121)</f>
        <v>0</v>
      </c>
      <c r="FZ121" s="48" t="n">
        <f aca="false">IF((FZ120*(1+FZ$5/Setup!$C$36)+IF($V121=7,N($F121),0))-CD121-EB121&lt;0.005,0,(FZ120*(1+FZ$5/Setup!$C$36)+IF($V121=7,N($F121),0))-CD121-EB121)</f>
        <v>0</v>
      </c>
      <c r="GA121" s="48" t="n">
        <f aca="false">IF((GA120*(1+GA$5/Setup!$C$36)+IF($V121=8,N($F121),0))-CE121-EC121&lt;0.005,0,(GA120*(1+GA$5/Setup!$C$36)+IF($V121=8,N($F121),0))-CE121-EC121)</f>
        <v>0</v>
      </c>
      <c r="GB121" s="48" t="n">
        <f aca="false">IF((GB120*(1+GB$5/Setup!$C$36)+IF($V121=9,N($F121),0))-CF121-ED121&lt;0.005,0,(GB120*(1+GB$5/Setup!$C$36)+IF($V121=9,N($F121),0))-CF121-ED121)</f>
        <v>0</v>
      </c>
      <c r="GC121" s="48" t="n">
        <f aca="false">IF((GC120*(1+GC$5/Setup!$C$36)+IF($V121=10,N($F121),0))-CG121-EE121&lt;0.005,0,(GC120*(1+GC$5/Setup!$C$36)+IF($V121=10,N($F121),0))-CG121-EE121)</f>
        <v>0</v>
      </c>
      <c r="GD121" s="48" t="n">
        <f aca="false">IF((GD120*(1+GD$5/Setup!$C$36)+IF($V121=11,N($F121),0))-CH121-EF121&lt;0.005,0,(GD120*(1+GD$5/Setup!$C$36)+IF($V121=11,N($F121),0))-CH121-EF121)</f>
        <v>0</v>
      </c>
      <c r="GE121" s="48" t="n">
        <f aca="false">IF((GE120*(1+GE$5/Setup!$C$36)+IF($V121=12,N($F121),0))-CI121-EG121&lt;0.005,0,(GE120*(1+GE$5/Setup!$C$36)+IF($V121=12,N($F121),0))-CI121-EG121)</f>
        <v>0</v>
      </c>
      <c r="GF121" s="48" t="n">
        <f aca="false">IF((GF120*(1+GF$5/Setup!$C$36)+IF($V121=13,N($F121),0))-CJ121-EH121&lt;0.005,0,(GF120*(1+GF$5/Setup!$C$36)+IF($V121=13,N($F121),0))-CJ121-EH121)</f>
        <v>0</v>
      </c>
      <c r="GG121" s="48" t="n">
        <f aca="false">IF((GG120*(1+GG$5/Setup!$C$36)+IF($V121=14,N($F121),0))-CK121-EI121&lt;0.005,0,(GG120*(1+GG$5/Setup!$C$36)+IF($V121=14,N($F121),0))-CK121-EI121)</f>
        <v>0</v>
      </c>
      <c r="GH121" s="48" t="n">
        <f aca="false">IF((GH120*(1+GH$5/Setup!$C$36)+IF($V121=15,N($F121),0))-CL121-EJ121&lt;0.005,0,(GH120*(1+GH$5/Setup!$C$36)+IF($V121=15,N($F121),0))-CL121-EJ121)</f>
        <v>0</v>
      </c>
      <c r="GI121" s="48" t="n">
        <f aca="false">IF((GI120*(1+GI$5/Setup!$C$36)+IF($V121=16,N($F121),0))-CM121-EK121&lt;0.005,0,(GI120*(1+GI$5/Setup!$C$36)+IF($V121=16,N($F121),0))-CM121-EK121)</f>
        <v>0</v>
      </c>
      <c r="GJ121" s="48" t="n">
        <f aca="false">IF((GJ120*(1+GJ$5/Setup!$C$36)+IF($V121=17,N($F121),0))-CN121-EL121&lt;0.005,0,(GJ120*(1+GJ$5/Setup!$C$36)+IF($V121=17,N($F121),0))-CN121-EL121)</f>
        <v>0</v>
      </c>
      <c r="GK121" s="48" t="n">
        <f aca="false">IF((GK120*(1+GK$5/Setup!$C$36)+IF($V121=18,N($F121),0))-CO121-EM121&lt;0.005,0,(GK120*(1+GK$5/Setup!$C$36)+IF($V121=18,N($F121),0))-CO121-EM121)</f>
        <v>0</v>
      </c>
      <c r="GL121" s="48" t="n">
        <f aca="false">IF((GL120*(1+GL$5/Setup!$C$36)+IF($V121=19,N($F121),0))-CP121-EN121&lt;0.005,0,(GL120*(1+GL$5/Setup!$C$36)+IF($V121=19,N($F121),0))-CP121-EN121)</f>
        <v>0</v>
      </c>
      <c r="GM121" s="48" t="n">
        <f aca="false">IF((GM120*(1+GM$5/Setup!$C$36)+IF($V121=20,N($F121),0))-CQ121-EO121&lt;0.005,0,(GM120*(1+GM$5/Setup!$C$36)+IF($V121=20,N($F121),0))-CQ121-EO121)</f>
        <v>0</v>
      </c>
      <c r="GN121" s="48" t="n">
        <f aca="false">IF((GN120*(1+GN$5/Setup!$C$36)+IF($V121=21,N($F121),0))-CR121-EP121&lt;0.005,0,(GN120*(1+GN$5/Setup!$C$36)+IF($V121=21,N($F121),0))-CR121-EP121)</f>
        <v>0</v>
      </c>
      <c r="GO121" s="48" t="n">
        <f aca="false">IF((GO120*(1+GO$5/Setup!$C$36)+IF($V121=22,N($F121),0))-CS121-EQ121&lt;0.005,0,(GO120*(1+GO$5/Setup!$C$36)+IF($V121=22,N($F121),0))-CS121-EQ121)</f>
        <v>0</v>
      </c>
      <c r="GP121" s="48" t="n">
        <f aca="false">IF((GP120*(1+GP$5/Setup!$C$36)+IF($V121=23,N($F121),0))-CT121-ER121&lt;0.005,0,(GP120*(1+GP$5/Setup!$C$36)+IF($V121=23,N($F121),0))-CT121-ER121)</f>
        <v>0</v>
      </c>
      <c r="GQ121" s="48" t="n">
        <f aca="false">IF((GQ120*(1+GQ$5/Setup!$C$36)+IF($V121=24,N($F121),0))-CU121-ES121&lt;0.005,0,(GQ120*(1+GQ$5/Setup!$C$36)+IF($V121=24,N($F121),0))-CU121-ES121)</f>
        <v>0</v>
      </c>
      <c r="GR121" s="48" t="n">
        <f aca="false">IF((GR120*(1+GR$5/Setup!$C$36)+IF($V121=25,N($F121),0))-CV121-ET121&lt;0.005,0,(GR120*(1+GR$5/Setup!$C$36)+IF($V121=25,N($F121),0))-CV121-ET121)</f>
        <v>0</v>
      </c>
      <c r="GS121" s="48" t="n">
        <f aca="false">IF((GS120*(1+GS$5/Setup!$C$36)+IF($V121=26,N($F121),0))-CW121-EU121&lt;0.005,0,(GS120*(1+GS$5/Setup!$C$36)+IF($V121=26,N($F121),0))-CW121-EU121)</f>
        <v>0</v>
      </c>
      <c r="GT121" s="48" t="n">
        <f aca="false">IF((GT120*(1+GT$5/Setup!$C$36)+IF($V121=27,N($F121),0))-CX121-EV121&lt;0.005,0,(GT120*(1+GT$5/Setup!$C$36)+IF($V121=27,N($F121),0))-CX121-EV121)</f>
        <v>0</v>
      </c>
      <c r="GU121" s="48" t="n">
        <f aca="false">IF((GU120*(1+GU$5/Setup!$C$36)+IF($V121=28,N($F121),0))-CY121-EW121&lt;0.005,0,(GU120*(1+GU$5/Setup!$C$36)+IF($V121=28,N($F121),0))-CY121-EW121)</f>
        <v>0</v>
      </c>
      <c r="GV121" s="48" t="n">
        <f aca="false">IF((GV120*(1+GV$5/Setup!$C$36)+IF($V121=29,N($F121),0))-CZ121-EX121&lt;0.005,0,(GV120*(1+GV$5/Setup!$C$36)+IF($V121=29,N($F121),0))-CZ121-EX121)</f>
        <v>0</v>
      </c>
      <c r="GW121" s="48" t="n">
        <f aca="false">IF((GW120*(1+GW$5/Setup!$C$36)+IF($V121=30,N($F121),0))-DA121-EY121&lt;0.005,0,(GW120*(1+GW$5/Setup!$C$36)+IF($V121=30,N($F121),0))-DA121-EY121)</f>
        <v>0</v>
      </c>
      <c r="GX121" s="48" t="n">
        <f aca="false">IF((GX120*(1+GX$5/Setup!$C$36)+IF($V121=31,N($F121),0))-DB121-EZ121&lt;0.005,0,(GX120*(1+GX$5/Setup!$C$36)+IF($V121=31,N($F121),0))-DB121-EZ121)</f>
        <v>0</v>
      </c>
      <c r="GY121" s="48" t="n">
        <f aca="false">IF((GY120*(1+GY$5/Setup!$C$36)+IF($V121=32,N($F121),0))-DC121-FA121&lt;0.005,0,(GY120*(1+GY$5/Setup!$C$36)+IF($V121=32,N($F121),0))-DC121-FA121)</f>
        <v>0</v>
      </c>
      <c r="GZ121" s="48" t="n">
        <f aca="false">IF((GZ120*(1+GZ$5/Setup!$C$36)+IF($V121=33,N($F121),0))-DD121-FB121&lt;0.005,0,(GZ120*(1+GZ$5/Setup!$C$36)+IF($V121=33,N($F121),0))-DD121-FB121)</f>
        <v>0</v>
      </c>
      <c r="HA121" s="48" t="n">
        <f aca="false">IF((HA120*(1+HA$5/Setup!$C$36)+IF($V121=34,N($F121),0))-DE121-FC121&lt;0.005,0,(HA120*(1+HA$5/Setup!$C$36)+IF($V121=34,N($F121),0))-DE121-FC121)</f>
        <v>0</v>
      </c>
      <c r="HB121" s="48" t="n">
        <f aca="false">IF((HB120*(1+HB$5/Setup!$C$36)+IF($V121=35,N($F121),0))-DF121-FD121&lt;0.005,0,(HB120*(1+HB$5/Setup!$C$36)+IF($V121=35,N($F121),0))-DF121-FD121)</f>
        <v>0</v>
      </c>
      <c r="HC121" s="48" t="n">
        <f aca="false">IF((HC120*(1+HC$5/Setup!$C$36)+IF($V121=36,N($F121),0))-DG121-FE121&lt;0.005,0,(HC120*(1+HC$5/Setup!$C$36)+IF($V121=36,N($F121),0))-DG121-FE121)</f>
        <v>0</v>
      </c>
      <c r="HD121" s="48" t="n">
        <f aca="false">IF((HD120*(1+HD$5/Setup!$C$36)+IF($V121=37,N($F121),0))-DH121-FF121&lt;0.005,0,(HD120*(1+HD$5/Setup!$C$36)+IF($V121=37,N($F121),0))-DH121-FF121)</f>
        <v>0</v>
      </c>
      <c r="HE121" s="48" t="n">
        <f aca="false">IF((HE120*(1+HE$5/Setup!$C$36)+IF($V121=38,N($F121),0))-DI121-FG121&lt;0.005,0,(HE120*(1+HE$5/Setup!$C$36)+IF($V121=38,N($F121),0))-DI121-FG121)</f>
        <v>0</v>
      </c>
      <c r="HF121" s="48" t="n">
        <f aca="false">IF((HF120*(1+HF$5/Setup!$C$36)+IF($V121=39,N($F121),0))-DJ121-FH121&lt;0.005,0,(HF120*(1+HF$5/Setup!$C$36)+IF($V121=39,N($F121),0))-DJ121-FH121)</f>
        <v>0</v>
      </c>
      <c r="HG121" s="48" t="n">
        <f aca="false">IF((HG120*(1+HG$5/Setup!$C$36)+IF($V121=40,N($F121),0))-DK121-FI121&lt;0.005,0,(HG120*(1+HG$5/Setup!$C$36)+IF($V121=40,N($F121),0))-DK121-FI121)</f>
        <v>0</v>
      </c>
      <c r="HH121" s="48" t="n">
        <f aca="false">IF((HH120*(1+HH$5/Setup!$C$36)+IF($V121=41,N($F121),0))-DL121-FJ121&lt;0.005,0,(HH120*(1+HH$5/Setup!$C$36)+IF($V121=41,N($F121),0))-DL121-FJ121)</f>
        <v>0</v>
      </c>
      <c r="HI121" s="48" t="n">
        <f aca="false">IF((HI120*(1+HI$5/Setup!$C$36)+IF($V121=42,N($F121),0))-DM121-FK121&lt;0.005,0,(HI120*(1+HI$5/Setup!$C$36)+IF($V121=42,N($F121),0))-DM121-FK121)</f>
        <v>0</v>
      </c>
      <c r="HJ121" s="48" t="n">
        <f aca="false">IF((HJ120*(1+HJ$5/Setup!$C$36)+IF($V121=43,N($F121),0))-DN121-FL121&lt;0.005,0,(HJ120*(1+HJ$5/Setup!$C$36)+IF($V121=43,N($F121),0))-DN121-FL121)</f>
        <v>0</v>
      </c>
      <c r="HK121" s="48" t="n">
        <f aca="false">IF((HK120*(1+HK$5/Setup!$C$36)+IF($V121=44,N($F121),0))-DO121-FM121&lt;0.005,0,(HK120*(1+HK$5/Setup!$C$36)+IF($V121=44,N($F121),0))-DO121-FM121)</f>
        <v>0</v>
      </c>
      <c r="HL121" s="48" t="n">
        <f aca="false">IF((HL120*(1+HL$5/Setup!$C$36)+IF($V121=45,N($F121),0))-DP121-FN121&lt;0.005,0,(HL120*(1+HL$5/Setup!$C$36)+IF($V121=45,N($F121),0))-DP121-FN121)</f>
        <v>0</v>
      </c>
      <c r="HM121" s="48" t="n">
        <f aca="false">IF((HM120*(1+HM$5/Setup!$C$36)+IF($V121=46,N($F121),0))-DQ121-FO121&lt;0.005,0,(HM120*(1+HM$5/Setup!$C$36)+IF($V121=46,N($F121),0))-DQ121-FO121)</f>
        <v>0</v>
      </c>
      <c r="HN121" s="48" t="n">
        <f aca="false">IF((HN120*(1+HN$5/Setup!$C$36)+IF($V121=47,N($F121),0))-DR121-FP121&lt;0.005,0,(HN120*(1+HN$5/Setup!$C$36)+IF($V121=47,N($F121),0))-DR121-FP121)</f>
        <v>0</v>
      </c>
      <c r="HO121" s="48" t="n">
        <f aca="false">IF((HO120*(1+HO$5/Setup!$C$36)+IF($V121=48,N($F121),0))-DS121-FQ121&lt;0.005,0,(HO120*(1+HO$5/Setup!$C$36)+IF($V121=48,N($F121),0))-DS121-FQ121)</f>
        <v>0</v>
      </c>
      <c r="HP121" s="48" t="n">
        <f aca="false">IF((HP120*(1+HP$5/Setup!$C$36)+IF($V121=49,N($F121),0))-DT121-FR121&lt;0.005,0,(HP120*(1+HP$5/Setup!$C$36)+IF($V121=49,N($F121),0))-DT121-FR121)</f>
        <v>0</v>
      </c>
      <c r="HQ121" s="48" t="n">
        <f aca="false">IF((HQ120*(1+HQ$5/Setup!$C$36)+IF($V121=50,N($F121),0))-DU121-FS121&lt;0.005,0,(HQ120*(1+HQ$5/Setup!$C$36)+IF($V121=50,N($F121),0))-DU121-FS121)</f>
        <v>0</v>
      </c>
    </row>
    <row r="122" customFormat="false" ht="15" hidden="false" customHeight="false" outlineLevel="0" collapsed="false">
      <c r="A122" s="44" t="n">
        <v>114</v>
      </c>
      <c r="B122" s="45" t="n">
        <f aca="false">IF(Setup!$C$7="Every month",EDATE(Setup!$C$8,($A122-1)),IF(Setup!$C$7="Twice a month",DATE(YEAR(Setup!$C$8),MONTH(Setup!$C$8)+INT((($A122-1)+Setup!$C$41)/2),MIN(IF(MOD(($A122-1)+Setup!$C$41,2)=0,Setup!$C$39,Setup!$C$40),DAY(EOMONTH(DATE(YEAR(Setup!$C$8),MONTH(Setup!$C$8)+INT((($A122-1)+Setup!$C$41)/2),1),0)))),Setup!$C$8+($A122-1)*IF(Setup!$C$7="Every week",7,14)))</f>
        <v>47907</v>
      </c>
      <c r="C122" s="45" t="n">
        <f aca="false">IF(Setup!$C$7="Every month",EDATE(Setup!$C$8,$A122),IF(Setup!$C$7="Twice a month",DATE(YEAR(Setup!$C$8),MONTH(Setup!$C$8)+INT(($A122+Setup!$C$41)/2),MIN(IF(MOD($A122+Setup!$C$41,2)=0,Setup!$C$39,Setup!$C$40),DAY(EOMONTH(DATE(YEAR(Setup!$C$8),MONTH(Setup!$C$8)+INT(($A122+Setup!$C$41)/2),1),0)))),Setup!$C$8+$A122*IF(Setup!$C$7="Every week",7,14)))</f>
        <v>47921</v>
      </c>
      <c r="D122" s="46"/>
      <c r="E122" s="47"/>
      <c r="F122" s="47"/>
      <c r="G122" s="47"/>
      <c r="H122" s="47"/>
      <c r="I122" s="48" t="n">
        <f aca="false">N(Setup!$C$11)+N(E122)</f>
        <v>100</v>
      </c>
      <c r="J122" s="48" t="n">
        <f aca="false">MIN(Setup!$C$37,MAX(I122,0))</f>
        <v>9.23076923076923</v>
      </c>
      <c r="K122" s="48" t="n">
        <f aca="false">MIN(MAX(N(Setup!$C$14)-L121,0),MAX(I122-J122,0))</f>
        <v>0</v>
      </c>
      <c r="L122" s="48" t="n">
        <f aca="false">L121+K122-N(G122)</f>
        <v>500</v>
      </c>
      <c r="M122" s="48" t="n">
        <f aca="false">M121+J122-N(H122)</f>
        <v>1052.3076923077</v>
      </c>
      <c r="N122" s="48" t="n">
        <f aca="false">SUM(BX122:DU122)</f>
        <v>0</v>
      </c>
      <c r="O122" s="48" t="n">
        <f aca="false">SUM(Z122:BW122)-N122</f>
        <v>25</v>
      </c>
      <c r="P122" s="48" t="n">
        <f aca="false">MAX(I122-J122-K122,0)+O122</f>
        <v>115.769230769231</v>
      </c>
      <c r="Q122" s="48" t="n">
        <f aca="false">SUM(DV122:FS122)</f>
        <v>0</v>
      </c>
      <c r="R122" s="49" t="n">
        <f aca="false">N122+J122+K122+Q122</f>
        <v>9.23076923076923</v>
      </c>
      <c r="S122" s="48" t="n">
        <f aca="false">T122-T121-N(F122)+N122+Q122</f>
        <v>0</v>
      </c>
      <c r="T122" s="49" t="n">
        <f aca="false">SUM(FT122:HQ122)</f>
        <v>0</v>
      </c>
      <c r="U122" s="44" t="str">
        <f aca="false">IF(T121&lt;0.005,"",INDEX(Helpers!$C$2:$C$51,IF(_xlfn.MINIFS($DV$6:$FS$6,DV122:FS122,"&gt;0.005")=0,V122,_xlfn.MINIFS($DV$6:$FS$6,DV122:FS122,"&gt;0.005"))))</f>
        <v/>
      </c>
      <c r="V122" s="44" t="n">
        <f aca="false">IF(_xlfn.MINIFS($FT$6:$HQ$6,FT121:HQ121,"&gt;0.005")=0,1,_xlfn.MINIFS($FT$6:$HQ$6,FT121:HQ121,"&gt;0.005"))</f>
        <v>1</v>
      </c>
      <c r="W122" s="44" t="n">
        <f aca="false">IF(AND(D122&lt;&gt;"Paid",T121&gt;0.005),1,0)</f>
        <v>0</v>
      </c>
      <c r="X122" s="48" t="n">
        <f aca="false">SUMPRODUCT(((Helpers!$G$2:$G$51*(1+(Helpers!$D$2:$D$51+0.000000001)/12)^(($B122-Setup!$C$8)/(365.25/12))-Helpers!$E$2:$E$51*((1+(Helpers!$D$2:$D$51+0.000000001)/12)^(($B122-Setup!$C$8)/(365.25/12))-1)/((Helpers!$D$2:$D$51+0.000000001)/12))&gt;0)*(Helpers!$G$2:$G$51*(1+(Helpers!$D$2:$D$51+0.000000001)/12)^(($B122-Setup!$C$8)/(365.25/12))-Helpers!$E$2:$E$51*((1+(Helpers!$D$2:$D$51+0.000000001)/12)^(($B122-Setup!$C$8)/(365.25/12))-1)/((Helpers!$D$2:$D$51+0.000000001)/12)))</f>
        <v>0</v>
      </c>
      <c r="Y122" s="48"/>
      <c r="Z122" s="48" t="n">
        <f aca="false">IF(OR(N(Z$5)=0,Z$6=""),0,Z$5*((DATE(YEAR($B122),MONTH($B122),MIN(Z$6,DAY(EOMONTH($B122,0))))&gt;=$B122)*(DATE(YEAR($B122),MONTH($B122),MIN(Z$6,DAY(EOMONTH($B122,0))))&lt;$C122)+(DATE(YEAR($B122),MONTH($B122)+1,MIN(Z$6,DAY(EOMONTH($B122,1))))&gt;=$B122)*(DATE(YEAR($B122),MONTH($B122)+1,MIN(Z$6,DAY(EOMONTH($B122,1))))&lt;$C122)))</f>
        <v>25</v>
      </c>
      <c r="AA122" s="48" t="n">
        <f aca="false">IF(OR(N(AA$5)=0,AA$6=""),0,AA$5*((DATE(YEAR($B122),MONTH($B122),MIN(AA$6,DAY(EOMONTH($B122,0))))&gt;=$B122)*(DATE(YEAR($B122),MONTH($B122),MIN(AA$6,DAY(EOMONTH($B122,0))))&lt;$C122)+(DATE(YEAR($B122),MONTH($B122)+1,MIN(AA$6,DAY(EOMONTH($B122,1))))&gt;=$B122)*(DATE(YEAR($B122),MONTH($B122)+1,MIN(AA$6,DAY(EOMONTH($B122,1))))&lt;$C122)))</f>
        <v>0</v>
      </c>
      <c r="AB122" s="48" t="n">
        <f aca="false">IF(OR(N(AB$5)=0,AB$6=""),0,AB$5*((DATE(YEAR($B122),MONTH($B122),MIN(AB$6,DAY(EOMONTH($B122,0))))&gt;=$B122)*(DATE(YEAR($B122),MONTH($B122),MIN(AB$6,DAY(EOMONTH($B122,0))))&lt;$C122)+(DATE(YEAR($B122),MONTH($B122)+1,MIN(AB$6,DAY(EOMONTH($B122,1))))&gt;=$B122)*(DATE(YEAR($B122),MONTH($B122)+1,MIN(AB$6,DAY(EOMONTH($B122,1))))&lt;$C122)))</f>
        <v>0</v>
      </c>
      <c r="AC122" s="48" t="n">
        <f aca="false">IF(OR(N(AC$5)=0,AC$6=""),0,AC$5*((DATE(YEAR($B122),MONTH($B122),MIN(AC$6,DAY(EOMONTH($B122,0))))&gt;=$B122)*(DATE(YEAR($B122),MONTH($B122),MIN(AC$6,DAY(EOMONTH($B122,0))))&lt;$C122)+(DATE(YEAR($B122),MONTH($B122)+1,MIN(AC$6,DAY(EOMONTH($B122,1))))&gt;=$B122)*(DATE(YEAR($B122),MONTH($B122)+1,MIN(AC$6,DAY(EOMONTH($B122,1))))&lt;$C122)))</f>
        <v>0</v>
      </c>
      <c r="AD122" s="48" t="n">
        <f aca="false">IF(OR(N(AD$5)=0,AD$6=""),0,AD$5*((DATE(YEAR($B122),MONTH($B122),MIN(AD$6,DAY(EOMONTH($B122,0))))&gt;=$B122)*(DATE(YEAR($B122),MONTH($B122),MIN(AD$6,DAY(EOMONTH($B122,0))))&lt;$C122)+(DATE(YEAR($B122),MONTH($B122)+1,MIN(AD$6,DAY(EOMONTH($B122,1))))&gt;=$B122)*(DATE(YEAR($B122),MONTH($B122)+1,MIN(AD$6,DAY(EOMONTH($B122,1))))&lt;$C122)))</f>
        <v>0</v>
      </c>
      <c r="AE122" s="48" t="n">
        <f aca="false">IF(OR(N(AE$5)=0,AE$6=""),0,AE$5*((DATE(YEAR($B122),MONTH($B122),MIN(AE$6,DAY(EOMONTH($B122,0))))&gt;=$B122)*(DATE(YEAR($B122),MONTH($B122),MIN(AE$6,DAY(EOMONTH($B122,0))))&lt;$C122)+(DATE(YEAR($B122),MONTH($B122)+1,MIN(AE$6,DAY(EOMONTH($B122,1))))&gt;=$B122)*(DATE(YEAR($B122),MONTH($B122)+1,MIN(AE$6,DAY(EOMONTH($B122,1))))&lt;$C122)))</f>
        <v>0</v>
      </c>
      <c r="AF122" s="48" t="n">
        <f aca="false">IF(OR(N(AF$5)=0,AF$6=""),0,AF$5*((DATE(YEAR($B122),MONTH($B122),MIN(AF$6,DAY(EOMONTH($B122,0))))&gt;=$B122)*(DATE(YEAR($B122),MONTH($B122),MIN(AF$6,DAY(EOMONTH($B122,0))))&lt;$C122)+(DATE(YEAR($B122),MONTH($B122)+1,MIN(AF$6,DAY(EOMONTH($B122,1))))&gt;=$B122)*(DATE(YEAR($B122),MONTH($B122)+1,MIN(AF$6,DAY(EOMONTH($B122,1))))&lt;$C122)))</f>
        <v>0</v>
      </c>
      <c r="AG122" s="48" t="n">
        <f aca="false">IF(OR(N(AG$5)=0,AG$6=""),0,AG$5*((DATE(YEAR($B122),MONTH($B122),MIN(AG$6,DAY(EOMONTH($B122,0))))&gt;=$B122)*(DATE(YEAR($B122),MONTH($B122),MIN(AG$6,DAY(EOMONTH($B122,0))))&lt;$C122)+(DATE(YEAR($B122),MONTH($B122)+1,MIN(AG$6,DAY(EOMONTH($B122,1))))&gt;=$B122)*(DATE(YEAR($B122),MONTH($B122)+1,MIN(AG$6,DAY(EOMONTH($B122,1))))&lt;$C122)))</f>
        <v>0</v>
      </c>
      <c r="AH122" s="48" t="n">
        <f aca="false">IF(OR(N(AH$5)=0,AH$6=""),0,AH$5*((DATE(YEAR($B122),MONTH($B122),MIN(AH$6,DAY(EOMONTH($B122,0))))&gt;=$B122)*(DATE(YEAR($B122),MONTH($B122),MIN(AH$6,DAY(EOMONTH($B122,0))))&lt;$C122)+(DATE(YEAR($B122),MONTH($B122)+1,MIN(AH$6,DAY(EOMONTH($B122,1))))&gt;=$B122)*(DATE(YEAR($B122),MONTH($B122)+1,MIN(AH$6,DAY(EOMONTH($B122,1))))&lt;$C122)))</f>
        <v>0</v>
      </c>
      <c r="AI122" s="48" t="n">
        <f aca="false">IF(OR(N(AI$5)=0,AI$6=""),0,AI$5*((DATE(YEAR($B122),MONTH($B122),MIN(AI$6,DAY(EOMONTH($B122,0))))&gt;=$B122)*(DATE(YEAR($B122),MONTH($B122),MIN(AI$6,DAY(EOMONTH($B122,0))))&lt;$C122)+(DATE(YEAR($B122),MONTH($B122)+1,MIN(AI$6,DAY(EOMONTH($B122,1))))&gt;=$B122)*(DATE(YEAR($B122),MONTH($B122)+1,MIN(AI$6,DAY(EOMONTH($B122,1))))&lt;$C122)))</f>
        <v>0</v>
      </c>
      <c r="AJ122" s="48" t="n">
        <f aca="false">IF(OR(N(AJ$5)=0,AJ$6=""),0,AJ$5*((DATE(YEAR($B122),MONTH($B122),MIN(AJ$6,DAY(EOMONTH($B122,0))))&gt;=$B122)*(DATE(YEAR($B122),MONTH($B122),MIN(AJ$6,DAY(EOMONTH($B122,0))))&lt;$C122)+(DATE(YEAR($B122),MONTH($B122)+1,MIN(AJ$6,DAY(EOMONTH($B122,1))))&gt;=$B122)*(DATE(YEAR($B122),MONTH($B122)+1,MIN(AJ$6,DAY(EOMONTH($B122,1))))&lt;$C122)))</f>
        <v>0</v>
      </c>
      <c r="AK122" s="48" t="n">
        <f aca="false">IF(OR(N(AK$5)=0,AK$6=""),0,AK$5*((DATE(YEAR($B122),MONTH($B122),MIN(AK$6,DAY(EOMONTH($B122,0))))&gt;=$B122)*(DATE(YEAR($B122),MONTH($B122),MIN(AK$6,DAY(EOMONTH($B122,0))))&lt;$C122)+(DATE(YEAR($B122),MONTH($B122)+1,MIN(AK$6,DAY(EOMONTH($B122,1))))&gt;=$B122)*(DATE(YEAR($B122),MONTH($B122)+1,MIN(AK$6,DAY(EOMONTH($B122,1))))&lt;$C122)))</f>
        <v>0</v>
      </c>
      <c r="AL122" s="48" t="n">
        <f aca="false">IF(OR(N(AL$5)=0,AL$6=""),0,AL$5*((DATE(YEAR($B122),MONTH($B122),MIN(AL$6,DAY(EOMONTH($B122,0))))&gt;=$B122)*(DATE(YEAR($B122),MONTH($B122),MIN(AL$6,DAY(EOMONTH($B122,0))))&lt;$C122)+(DATE(YEAR($B122),MONTH($B122)+1,MIN(AL$6,DAY(EOMONTH($B122,1))))&gt;=$B122)*(DATE(YEAR($B122),MONTH($B122)+1,MIN(AL$6,DAY(EOMONTH($B122,1))))&lt;$C122)))</f>
        <v>0</v>
      </c>
      <c r="AM122" s="48" t="n">
        <f aca="false">IF(OR(N(AM$5)=0,AM$6=""),0,AM$5*((DATE(YEAR($B122),MONTH($B122),MIN(AM$6,DAY(EOMONTH($B122,0))))&gt;=$B122)*(DATE(YEAR($B122),MONTH($B122),MIN(AM$6,DAY(EOMONTH($B122,0))))&lt;$C122)+(DATE(YEAR($B122),MONTH($B122)+1,MIN(AM$6,DAY(EOMONTH($B122,1))))&gt;=$B122)*(DATE(YEAR($B122),MONTH($B122)+1,MIN(AM$6,DAY(EOMONTH($B122,1))))&lt;$C122)))</f>
        <v>0</v>
      </c>
      <c r="AN122" s="48" t="n">
        <f aca="false">IF(OR(N(AN$5)=0,AN$6=""),0,AN$5*((DATE(YEAR($B122),MONTH($B122),MIN(AN$6,DAY(EOMONTH($B122,0))))&gt;=$B122)*(DATE(YEAR($B122),MONTH($B122),MIN(AN$6,DAY(EOMONTH($B122,0))))&lt;$C122)+(DATE(YEAR($B122),MONTH($B122)+1,MIN(AN$6,DAY(EOMONTH($B122,1))))&gt;=$B122)*(DATE(YEAR($B122),MONTH($B122)+1,MIN(AN$6,DAY(EOMONTH($B122,1))))&lt;$C122)))</f>
        <v>0</v>
      </c>
      <c r="AO122" s="48" t="n">
        <f aca="false">IF(OR(N(AO$5)=0,AO$6=""),0,AO$5*((DATE(YEAR($B122),MONTH($B122),MIN(AO$6,DAY(EOMONTH($B122,0))))&gt;=$B122)*(DATE(YEAR($B122),MONTH($B122),MIN(AO$6,DAY(EOMONTH($B122,0))))&lt;$C122)+(DATE(YEAR($B122),MONTH($B122)+1,MIN(AO$6,DAY(EOMONTH($B122,1))))&gt;=$B122)*(DATE(YEAR($B122),MONTH($B122)+1,MIN(AO$6,DAY(EOMONTH($B122,1))))&lt;$C122)))</f>
        <v>0</v>
      </c>
      <c r="AP122" s="48" t="n">
        <f aca="false">IF(OR(N(AP$5)=0,AP$6=""),0,AP$5*((DATE(YEAR($B122),MONTH($B122),MIN(AP$6,DAY(EOMONTH($B122,0))))&gt;=$B122)*(DATE(YEAR($B122),MONTH($B122),MIN(AP$6,DAY(EOMONTH($B122,0))))&lt;$C122)+(DATE(YEAR($B122),MONTH($B122)+1,MIN(AP$6,DAY(EOMONTH($B122,1))))&gt;=$B122)*(DATE(YEAR($B122),MONTH($B122)+1,MIN(AP$6,DAY(EOMONTH($B122,1))))&lt;$C122)))</f>
        <v>0</v>
      </c>
      <c r="AQ122" s="48" t="n">
        <f aca="false">IF(OR(N(AQ$5)=0,AQ$6=""),0,AQ$5*((DATE(YEAR($B122),MONTH($B122),MIN(AQ$6,DAY(EOMONTH($B122,0))))&gt;=$B122)*(DATE(YEAR($B122),MONTH($B122),MIN(AQ$6,DAY(EOMONTH($B122,0))))&lt;$C122)+(DATE(YEAR($B122),MONTH($B122)+1,MIN(AQ$6,DAY(EOMONTH($B122,1))))&gt;=$B122)*(DATE(YEAR($B122),MONTH($B122)+1,MIN(AQ$6,DAY(EOMONTH($B122,1))))&lt;$C122)))</f>
        <v>0</v>
      </c>
      <c r="AR122" s="48" t="n">
        <f aca="false">IF(OR(N(AR$5)=0,AR$6=""),0,AR$5*((DATE(YEAR($B122),MONTH($B122),MIN(AR$6,DAY(EOMONTH($B122,0))))&gt;=$B122)*(DATE(YEAR($B122),MONTH($B122),MIN(AR$6,DAY(EOMONTH($B122,0))))&lt;$C122)+(DATE(YEAR($B122),MONTH($B122)+1,MIN(AR$6,DAY(EOMONTH($B122,1))))&gt;=$B122)*(DATE(YEAR($B122),MONTH($B122)+1,MIN(AR$6,DAY(EOMONTH($B122,1))))&lt;$C122)))</f>
        <v>0</v>
      </c>
      <c r="AS122" s="48" t="n">
        <f aca="false">IF(OR(N(AS$5)=0,AS$6=""),0,AS$5*((DATE(YEAR($B122),MONTH($B122),MIN(AS$6,DAY(EOMONTH($B122,0))))&gt;=$B122)*(DATE(YEAR($B122),MONTH($B122),MIN(AS$6,DAY(EOMONTH($B122,0))))&lt;$C122)+(DATE(YEAR($B122),MONTH($B122)+1,MIN(AS$6,DAY(EOMONTH($B122,1))))&gt;=$B122)*(DATE(YEAR($B122),MONTH($B122)+1,MIN(AS$6,DAY(EOMONTH($B122,1))))&lt;$C122)))</f>
        <v>0</v>
      </c>
      <c r="AT122" s="48" t="n">
        <f aca="false">IF(OR(N(AT$5)=0,AT$6=""),0,AT$5*((DATE(YEAR($B122),MONTH($B122),MIN(AT$6,DAY(EOMONTH($B122,0))))&gt;=$B122)*(DATE(YEAR($B122),MONTH($B122),MIN(AT$6,DAY(EOMONTH($B122,0))))&lt;$C122)+(DATE(YEAR($B122),MONTH($B122)+1,MIN(AT$6,DAY(EOMONTH($B122,1))))&gt;=$B122)*(DATE(YEAR($B122),MONTH($B122)+1,MIN(AT$6,DAY(EOMONTH($B122,1))))&lt;$C122)))</f>
        <v>0</v>
      </c>
      <c r="AU122" s="48" t="n">
        <f aca="false">IF(OR(N(AU$5)=0,AU$6=""),0,AU$5*((DATE(YEAR($B122),MONTH($B122),MIN(AU$6,DAY(EOMONTH($B122,0))))&gt;=$B122)*(DATE(YEAR($B122),MONTH($B122),MIN(AU$6,DAY(EOMONTH($B122,0))))&lt;$C122)+(DATE(YEAR($B122),MONTH($B122)+1,MIN(AU$6,DAY(EOMONTH($B122,1))))&gt;=$B122)*(DATE(YEAR($B122),MONTH($B122)+1,MIN(AU$6,DAY(EOMONTH($B122,1))))&lt;$C122)))</f>
        <v>0</v>
      </c>
      <c r="AV122" s="48" t="n">
        <f aca="false">IF(OR(N(AV$5)=0,AV$6=""),0,AV$5*((DATE(YEAR($B122),MONTH($B122),MIN(AV$6,DAY(EOMONTH($B122,0))))&gt;=$B122)*(DATE(YEAR($B122),MONTH($B122),MIN(AV$6,DAY(EOMONTH($B122,0))))&lt;$C122)+(DATE(YEAR($B122),MONTH($B122)+1,MIN(AV$6,DAY(EOMONTH($B122,1))))&gt;=$B122)*(DATE(YEAR($B122),MONTH($B122)+1,MIN(AV$6,DAY(EOMONTH($B122,1))))&lt;$C122)))</f>
        <v>0</v>
      </c>
      <c r="AW122" s="48" t="n">
        <f aca="false">IF(OR(N(AW$5)=0,AW$6=""),0,AW$5*((DATE(YEAR($B122),MONTH($B122),MIN(AW$6,DAY(EOMONTH($B122,0))))&gt;=$B122)*(DATE(YEAR($B122),MONTH($B122),MIN(AW$6,DAY(EOMONTH($B122,0))))&lt;$C122)+(DATE(YEAR($B122),MONTH($B122)+1,MIN(AW$6,DAY(EOMONTH($B122,1))))&gt;=$B122)*(DATE(YEAR($B122),MONTH($B122)+1,MIN(AW$6,DAY(EOMONTH($B122,1))))&lt;$C122)))</f>
        <v>0</v>
      </c>
      <c r="AX122" s="48" t="n">
        <f aca="false">IF(OR(N(AX$5)=0,AX$6=""),0,AX$5*((DATE(YEAR($B122),MONTH($B122),MIN(AX$6,DAY(EOMONTH($B122,0))))&gt;=$B122)*(DATE(YEAR($B122),MONTH($B122),MIN(AX$6,DAY(EOMONTH($B122,0))))&lt;$C122)+(DATE(YEAR($B122),MONTH($B122)+1,MIN(AX$6,DAY(EOMONTH($B122,1))))&gt;=$B122)*(DATE(YEAR($B122),MONTH($B122)+1,MIN(AX$6,DAY(EOMONTH($B122,1))))&lt;$C122)))</f>
        <v>0</v>
      </c>
      <c r="AY122" s="48" t="n">
        <f aca="false">IF(OR(N(AY$5)=0,AY$6=""),0,AY$5*((DATE(YEAR($B122),MONTH($B122),MIN(AY$6,DAY(EOMONTH($B122,0))))&gt;=$B122)*(DATE(YEAR($B122),MONTH($B122),MIN(AY$6,DAY(EOMONTH($B122,0))))&lt;$C122)+(DATE(YEAR($B122),MONTH($B122)+1,MIN(AY$6,DAY(EOMONTH($B122,1))))&gt;=$B122)*(DATE(YEAR($B122),MONTH($B122)+1,MIN(AY$6,DAY(EOMONTH($B122,1))))&lt;$C122)))</f>
        <v>0</v>
      </c>
      <c r="AZ122" s="48" t="n">
        <f aca="false">IF(OR(N(AZ$5)=0,AZ$6=""),0,AZ$5*((DATE(YEAR($B122),MONTH($B122),MIN(AZ$6,DAY(EOMONTH($B122,0))))&gt;=$B122)*(DATE(YEAR($B122),MONTH($B122),MIN(AZ$6,DAY(EOMONTH($B122,0))))&lt;$C122)+(DATE(YEAR($B122),MONTH($B122)+1,MIN(AZ$6,DAY(EOMONTH($B122,1))))&gt;=$B122)*(DATE(YEAR($B122),MONTH($B122)+1,MIN(AZ$6,DAY(EOMONTH($B122,1))))&lt;$C122)))</f>
        <v>0</v>
      </c>
      <c r="BA122" s="48" t="n">
        <f aca="false">IF(OR(N(BA$5)=0,BA$6=""),0,BA$5*((DATE(YEAR($B122),MONTH($B122),MIN(BA$6,DAY(EOMONTH($B122,0))))&gt;=$B122)*(DATE(YEAR($B122),MONTH($B122),MIN(BA$6,DAY(EOMONTH($B122,0))))&lt;$C122)+(DATE(YEAR($B122),MONTH($B122)+1,MIN(BA$6,DAY(EOMONTH($B122,1))))&gt;=$B122)*(DATE(YEAR($B122),MONTH($B122)+1,MIN(BA$6,DAY(EOMONTH($B122,1))))&lt;$C122)))</f>
        <v>0</v>
      </c>
      <c r="BB122" s="48" t="n">
        <f aca="false">IF(OR(N(BB$5)=0,BB$6=""),0,BB$5*((DATE(YEAR($B122),MONTH($B122),MIN(BB$6,DAY(EOMONTH($B122,0))))&gt;=$B122)*(DATE(YEAR($B122),MONTH($B122),MIN(BB$6,DAY(EOMONTH($B122,0))))&lt;$C122)+(DATE(YEAR($B122),MONTH($B122)+1,MIN(BB$6,DAY(EOMONTH($B122,1))))&gt;=$B122)*(DATE(YEAR($B122),MONTH($B122)+1,MIN(BB$6,DAY(EOMONTH($B122,1))))&lt;$C122)))</f>
        <v>0</v>
      </c>
      <c r="BC122" s="48" t="n">
        <f aca="false">IF(OR(N(BC$5)=0,BC$6=""),0,BC$5*((DATE(YEAR($B122),MONTH($B122),MIN(BC$6,DAY(EOMONTH($B122,0))))&gt;=$B122)*(DATE(YEAR($B122),MONTH($B122),MIN(BC$6,DAY(EOMONTH($B122,0))))&lt;$C122)+(DATE(YEAR($B122),MONTH($B122)+1,MIN(BC$6,DAY(EOMONTH($B122,1))))&gt;=$B122)*(DATE(YEAR($B122),MONTH($B122)+1,MIN(BC$6,DAY(EOMONTH($B122,1))))&lt;$C122)))</f>
        <v>0</v>
      </c>
      <c r="BD122" s="48" t="n">
        <f aca="false">IF(OR(N(BD$5)=0,BD$6=""),0,BD$5*((DATE(YEAR($B122),MONTH($B122),MIN(BD$6,DAY(EOMONTH($B122,0))))&gt;=$B122)*(DATE(YEAR($B122),MONTH($B122),MIN(BD$6,DAY(EOMONTH($B122,0))))&lt;$C122)+(DATE(YEAR($B122),MONTH($B122)+1,MIN(BD$6,DAY(EOMONTH($B122,1))))&gt;=$B122)*(DATE(YEAR($B122),MONTH($B122)+1,MIN(BD$6,DAY(EOMONTH($B122,1))))&lt;$C122)))</f>
        <v>0</v>
      </c>
      <c r="BE122" s="48" t="n">
        <f aca="false">IF(OR(N(BE$5)=0,BE$6=""),0,BE$5*((DATE(YEAR($B122),MONTH($B122),MIN(BE$6,DAY(EOMONTH($B122,0))))&gt;=$B122)*(DATE(YEAR($B122),MONTH($B122),MIN(BE$6,DAY(EOMONTH($B122,0))))&lt;$C122)+(DATE(YEAR($B122),MONTH($B122)+1,MIN(BE$6,DAY(EOMONTH($B122,1))))&gt;=$B122)*(DATE(YEAR($B122),MONTH($B122)+1,MIN(BE$6,DAY(EOMONTH($B122,1))))&lt;$C122)))</f>
        <v>0</v>
      </c>
      <c r="BF122" s="48" t="n">
        <f aca="false">IF(OR(N(BF$5)=0,BF$6=""),0,BF$5*((DATE(YEAR($B122),MONTH($B122),MIN(BF$6,DAY(EOMONTH($B122,0))))&gt;=$B122)*(DATE(YEAR($B122),MONTH($B122),MIN(BF$6,DAY(EOMONTH($B122,0))))&lt;$C122)+(DATE(YEAR($B122),MONTH($B122)+1,MIN(BF$6,DAY(EOMONTH($B122,1))))&gt;=$B122)*(DATE(YEAR($B122),MONTH($B122)+1,MIN(BF$6,DAY(EOMONTH($B122,1))))&lt;$C122)))</f>
        <v>0</v>
      </c>
      <c r="BG122" s="48" t="n">
        <f aca="false">IF(OR(N(BG$5)=0,BG$6=""),0,BG$5*((DATE(YEAR($B122),MONTH($B122),MIN(BG$6,DAY(EOMONTH($B122,0))))&gt;=$B122)*(DATE(YEAR($B122),MONTH($B122),MIN(BG$6,DAY(EOMONTH($B122,0))))&lt;$C122)+(DATE(YEAR($B122),MONTH($B122)+1,MIN(BG$6,DAY(EOMONTH($B122,1))))&gt;=$B122)*(DATE(YEAR($B122),MONTH($B122)+1,MIN(BG$6,DAY(EOMONTH($B122,1))))&lt;$C122)))</f>
        <v>0</v>
      </c>
      <c r="BH122" s="48" t="n">
        <f aca="false">IF(OR(N(BH$5)=0,BH$6=""),0,BH$5*((DATE(YEAR($B122),MONTH($B122),MIN(BH$6,DAY(EOMONTH($B122,0))))&gt;=$B122)*(DATE(YEAR($B122),MONTH($B122),MIN(BH$6,DAY(EOMONTH($B122,0))))&lt;$C122)+(DATE(YEAR($B122),MONTH($B122)+1,MIN(BH$6,DAY(EOMONTH($B122,1))))&gt;=$B122)*(DATE(YEAR($B122),MONTH($B122)+1,MIN(BH$6,DAY(EOMONTH($B122,1))))&lt;$C122)))</f>
        <v>0</v>
      </c>
      <c r="BI122" s="48" t="n">
        <f aca="false">IF(OR(N(BI$5)=0,BI$6=""),0,BI$5*((DATE(YEAR($B122),MONTH($B122),MIN(BI$6,DAY(EOMONTH($B122,0))))&gt;=$B122)*(DATE(YEAR($B122),MONTH($B122),MIN(BI$6,DAY(EOMONTH($B122,0))))&lt;$C122)+(DATE(YEAR($B122),MONTH($B122)+1,MIN(BI$6,DAY(EOMONTH($B122,1))))&gt;=$B122)*(DATE(YEAR($B122),MONTH($B122)+1,MIN(BI$6,DAY(EOMONTH($B122,1))))&lt;$C122)))</f>
        <v>0</v>
      </c>
      <c r="BJ122" s="48" t="n">
        <f aca="false">IF(OR(N(BJ$5)=0,BJ$6=""),0,BJ$5*((DATE(YEAR($B122),MONTH($B122),MIN(BJ$6,DAY(EOMONTH($B122,0))))&gt;=$B122)*(DATE(YEAR($B122),MONTH($B122),MIN(BJ$6,DAY(EOMONTH($B122,0))))&lt;$C122)+(DATE(YEAR($B122),MONTH($B122)+1,MIN(BJ$6,DAY(EOMONTH($B122,1))))&gt;=$B122)*(DATE(YEAR($B122),MONTH($B122)+1,MIN(BJ$6,DAY(EOMONTH($B122,1))))&lt;$C122)))</f>
        <v>0</v>
      </c>
      <c r="BK122" s="48" t="n">
        <f aca="false">IF(OR(N(BK$5)=0,BK$6=""),0,BK$5*((DATE(YEAR($B122),MONTH($B122),MIN(BK$6,DAY(EOMONTH($B122,0))))&gt;=$B122)*(DATE(YEAR($B122),MONTH($B122),MIN(BK$6,DAY(EOMONTH($B122,0))))&lt;$C122)+(DATE(YEAR($B122),MONTH($B122)+1,MIN(BK$6,DAY(EOMONTH($B122,1))))&gt;=$B122)*(DATE(YEAR($B122),MONTH($B122)+1,MIN(BK$6,DAY(EOMONTH($B122,1))))&lt;$C122)))</f>
        <v>0</v>
      </c>
      <c r="BL122" s="48" t="n">
        <f aca="false">IF(OR(N(BL$5)=0,BL$6=""),0,BL$5*((DATE(YEAR($B122),MONTH($B122),MIN(BL$6,DAY(EOMONTH($B122,0))))&gt;=$B122)*(DATE(YEAR($B122),MONTH($B122),MIN(BL$6,DAY(EOMONTH($B122,0))))&lt;$C122)+(DATE(YEAR($B122),MONTH($B122)+1,MIN(BL$6,DAY(EOMONTH($B122,1))))&gt;=$B122)*(DATE(YEAR($B122),MONTH($B122)+1,MIN(BL$6,DAY(EOMONTH($B122,1))))&lt;$C122)))</f>
        <v>0</v>
      </c>
      <c r="BM122" s="48" t="n">
        <f aca="false">IF(OR(N(BM$5)=0,BM$6=""),0,BM$5*((DATE(YEAR($B122),MONTH($B122),MIN(BM$6,DAY(EOMONTH($B122,0))))&gt;=$B122)*(DATE(YEAR($B122),MONTH($B122),MIN(BM$6,DAY(EOMONTH($B122,0))))&lt;$C122)+(DATE(YEAR($B122),MONTH($B122)+1,MIN(BM$6,DAY(EOMONTH($B122,1))))&gt;=$B122)*(DATE(YEAR($B122),MONTH($B122)+1,MIN(BM$6,DAY(EOMONTH($B122,1))))&lt;$C122)))</f>
        <v>0</v>
      </c>
      <c r="BN122" s="48" t="n">
        <f aca="false">IF(OR(N(BN$5)=0,BN$6=""),0,BN$5*((DATE(YEAR($B122),MONTH($B122),MIN(BN$6,DAY(EOMONTH($B122,0))))&gt;=$B122)*(DATE(YEAR($B122),MONTH($B122),MIN(BN$6,DAY(EOMONTH($B122,0))))&lt;$C122)+(DATE(YEAR($B122),MONTH($B122)+1,MIN(BN$6,DAY(EOMONTH($B122,1))))&gt;=$B122)*(DATE(YEAR($B122),MONTH($B122)+1,MIN(BN$6,DAY(EOMONTH($B122,1))))&lt;$C122)))</f>
        <v>0</v>
      </c>
      <c r="BO122" s="48" t="n">
        <f aca="false">IF(OR(N(BO$5)=0,BO$6=""),0,BO$5*((DATE(YEAR($B122),MONTH($B122),MIN(BO$6,DAY(EOMONTH($B122,0))))&gt;=$B122)*(DATE(YEAR($B122),MONTH($B122),MIN(BO$6,DAY(EOMONTH($B122,0))))&lt;$C122)+(DATE(YEAR($B122),MONTH($B122)+1,MIN(BO$6,DAY(EOMONTH($B122,1))))&gt;=$B122)*(DATE(YEAR($B122),MONTH($B122)+1,MIN(BO$6,DAY(EOMONTH($B122,1))))&lt;$C122)))</f>
        <v>0</v>
      </c>
      <c r="BP122" s="48" t="n">
        <f aca="false">IF(OR(N(BP$5)=0,BP$6=""),0,BP$5*((DATE(YEAR($B122),MONTH($B122),MIN(BP$6,DAY(EOMONTH($B122,0))))&gt;=$B122)*(DATE(YEAR($B122),MONTH($B122),MIN(BP$6,DAY(EOMONTH($B122,0))))&lt;$C122)+(DATE(YEAR($B122),MONTH($B122)+1,MIN(BP$6,DAY(EOMONTH($B122,1))))&gt;=$B122)*(DATE(YEAR($B122),MONTH($B122)+1,MIN(BP$6,DAY(EOMONTH($B122,1))))&lt;$C122)))</f>
        <v>0</v>
      </c>
      <c r="BQ122" s="48" t="n">
        <f aca="false">IF(OR(N(BQ$5)=0,BQ$6=""),0,BQ$5*((DATE(YEAR($B122),MONTH($B122),MIN(BQ$6,DAY(EOMONTH($B122,0))))&gt;=$B122)*(DATE(YEAR($B122),MONTH($B122),MIN(BQ$6,DAY(EOMONTH($B122,0))))&lt;$C122)+(DATE(YEAR($B122),MONTH($B122)+1,MIN(BQ$6,DAY(EOMONTH($B122,1))))&gt;=$B122)*(DATE(YEAR($B122),MONTH($B122)+1,MIN(BQ$6,DAY(EOMONTH($B122,1))))&lt;$C122)))</f>
        <v>0</v>
      </c>
      <c r="BR122" s="48" t="n">
        <f aca="false">IF(OR(N(BR$5)=0,BR$6=""),0,BR$5*((DATE(YEAR($B122),MONTH($B122),MIN(BR$6,DAY(EOMONTH($B122,0))))&gt;=$B122)*(DATE(YEAR($B122),MONTH($B122),MIN(BR$6,DAY(EOMONTH($B122,0))))&lt;$C122)+(DATE(YEAR($B122),MONTH($B122)+1,MIN(BR$6,DAY(EOMONTH($B122,1))))&gt;=$B122)*(DATE(YEAR($B122),MONTH($B122)+1,MIN(BR$6,DAY(EOMONTH($B122,1))))&lt;$C122)))</f>
        <v>0</v>
      </c>
      <c r="BS122" s="48" t="n">
        <f aca="false">IF(OR(N(BS$5)=0,BS$6=""),0,BS$5*((DATE(YEAR($B122),MONTH($B122),MIN(BS$6,DAY(EOMONTH($B122,0))))&gt;=$B122)*(DATE(YEAR($B122),MONTH($B122),MIN(BS$6,DAY(EOMONTH($B122,0))))&lt;$C122)+(DATE(YEAR($B122),MONTH($B122)+1,MIN(BS$6,DAY(EOMONTH($B122,1))))&gt;=$B122)*(DATE(YEAR($B122),MONTH($B122)+1,MIN(BS$6,DAY(EOMONTH($B122,1))))&lt;$C122)))</f>
        <v>0</v>
      </c>
      <c r="BT122" s="48" t="n">
        <f aca="false">IF(OR(N(BT$5)=0,BT$6=""),0,BT$5*((DATE(YEAR($B122),MONTH($B122),MIN(BT$6,DAY(EOMONTH($B122,0))))&gt;=$B122)*(DATE(YEAR($B122),MONTH($B122),MIN(BT$6,DAY(EOMONTH($B122,0))))&lt;$C122)+(DATE(YEAR($B122),MONTH($B122)+1,MIN(BT$6,DAY(EOMONTH($B122,1))))&gt;=$B122)*(DATE(YEAR($B122),MONTH($B122)+1,MIN(BT$6,DAY(EOMONTH($B122,1))))&lt;$C122)))</f>
        <v>0</v>
      </c>
      <c r="BU122" s="48" t="n">
        <f aca="false">IF(OR(N(BU$5)=0,BU$6=""),0,BU$5*((DATE(YEAR($B122),MONTH($B122),MIN(BU$6,DAY(EOMONTH($B122,0))))&gt;=$B122)*(DATE(YEAR($B122),MONTH($B122),MIN(BU$6,DAY(EOMONTH($B122,0))))&lt;$C122)+(DATE(YEAR($B122),MONTH($B122)+1,MIN(BU$6,DAY(EOMONTH($B122,1))))&gt;=$B122)*(DATE(YEAR($B122),MONTH($B122)+1,MIN(BU$6,DAY(EOMONTH($B122,1))))&lt;$C122)))</f>
        <v>0</v>
      </c>
      <c r="BV122" s="48" t="n">
        <f aca="false">IF(OR(N(BV$5)=0,BV$6=""),0,BV$5*((DATE(YEAR($B122),MONTH($B122),MIN(BV$6,DAY(EOMONTH($B122,0))))&gt;=$B122)*(DATE(YEAR($B122),MONTH($B122),MIN(BV$6,DAY(EOMONTH($B122,0))))&lt;$C122)+(DATE(YEAR($B122),MONTH($B122)+1,MIN(BV$6,DAY(EOMONTH($B122,1))))&gt;=$B122)*(DATE(YEAR($B122),MONTH($B122)+1,MIN(BV$6,DAY(EOMONTH($B122,1))))&lt;$C122)))</f>
        <v>0</v>
      </c>
      <c r="BW122" s="48" t="n">
        <f aca="false">IF(OR(N(BW$5)=0,BW$6=""),0,BW$5*((DATE(YEAR($B122),MONTH($B122),MIN(BW$6,DAY(EOMONTH($B122,0))))&gt;=$B122)*(DATE(YEAR($B122),MONTH($B122),MIN(BW$6,DAY(EOMONTH($B122,0))))&lt;$C122)+(DATE(YEAR($B122),MONTH($B122)+1,MIN(BW$6,DAY(EOMONTH($B122,1))))&gt;=$B122)*(DATE(YEAR($B122),MONTH($B122)+1,MIN(BW$6,DAY(EOMONTH($B122,1))))&lt;$C122)))</f>
        <v>0</v>
      </c>
      <c r="BX122" s="48" t="n">
        <f aca="false">MIN(Z122,(FT121*(1+FT$5/Setup!$C$36)+IF($V122=1,N($F122),0)))</f>
        <v>0</v>
      </c>
      <c r="BY122" s="48" t="n">
        <f aca="false">MIN(AA122,(FU121*(1+FU$5/Setup!$C$36)+IF($V122=2,N($F122),0)))</f>
        <v>0</v>
      </c>
      <c r="BZ122" s="48" t="n">
        <f aca="false">MIN(AB122,(FV121*(1+FV$5/Setup!$C$36)+IF($V122=3,N($F122),0)))</f>
        <v>0</v>
      </c>
      <c r="CA122" s="48" t="n">
        <f aca="false">MIN(AC122,(FW121*(1+FW$5/Setup!$C$36)+IF($V122=4,N($F122),0)))</f>
        <v>0</v>
      </c>
      <c r="CB122" s="48" t="n">
        <f aca="false">MIN(AD122,(FX121*(1+FX$5/Setup!$C$36)+IF($V122=5,N($F122),0)))</f>
        <v>0</v>
      </c>
      <c r="CC122" s="48" t="n">
        <f aca="false">MIN(AE122,(FY121*(1+FY$5/Setup!$C$36)+IF($V122=6,N($F122),0)))</f>
        <v>0</v>
      </c>
      <c r="CD122" s="48" t="n">
        <f aca="false">MIN(AF122,(FZ121*(1+FZ$5/Setup!$C$36)+IF($V122=7,N($F122),0)))</f>
        <v>0</v>
      </c>
      <c r="CE122" s="48" t="n">
        <f aca="false">MIN(AG122,(GA121*(1+GA$5/Setup!$C$36)+IF($V122=8,N($F122),0)))</f>
        <v>0</v>
      </c>
      <c r="CF122" s="48" t="n">
        <f aca="false">MIN(AH122,(GB121*(1+GB$5/Setup!$C$36)+IF($V122=9,N($F122),0)))</f>
        <v>0</v>
      </c>
      <c r="CG122" s="48" t="n">
        <f aca="false">MIN(AI122,(GC121*(1+GC$5/Setup!$C$36)+IF($V122=10,N($F122),0)))</f>
        <v>0</v>
      </c>
      <c r="CH122" s="48" t="n">
        <f aca="false">MIN(AJ122,(GD121*(1+GD$5/Setup!$C$36)+IF($V122=11,N($F122),0)))</f>
        <v>0</v>
      </c>
      <c r="CI122" s="48" t="n">
        <f aca="false">MIN(AK122,(GE121*(1+GE$5/Setup!$C$36)+IF($V122=12,N($F122),0)))</f>
        <v>0</v>
      </c>
      <c r="CJ122" s="48" t="n">
        <f aca="false">MIN(AL122,(GF121*(1+GF$5/Setup!$C$36)+IF($V122=13,N($F122),0)))</f>
        <v>0</v>
      </c>
      <c r="CK122" s="48" t="n">
        <f aca="false">MIN(AM122,(GG121*(1+GG$5/Setup!$C$36)+IF($V122=14,N($F122),0)))</f>
        <v>0</v>
      </c>
      <c r="CL122" s="48" t="n">
        <f aca="false">MIN(AN122,(GH121*(1+GH$5/Setup!$C$36)+IF($V122=15,N($F122),0)))</f>
        <v>0</v>
      </c>
      <c r="CM122" s="48" t="n">
        <f aca="false">MIN(AO122,(GI121*(1+GI$5/Setup!$C$36)+IF($V122=16,N($F122),0)))</f>
        <v>0</v>
      </c>
      <c r="CN122" s="48" t="n">
        <f aca="false">MIN(AP122,(GJ121*(1+GJ$5/Setup!$C$36)+IF($V122=17,N($F122),0)))</f>
        <v>0</v>
      </c>
      <c r="CO122" s="48" t="n">
        <f aca="false">MIN(AQ122,(GK121*(1+GK$5/Setup!$C$36)+IF($V122=18,N($F122),0)))</f>
        <v>0</v>
      </c>
      <c r="CP122" s="48" t="n">
        <f aca="false">MIN(AR122,(GL121*(1+GL$5/Setup!$C$36)+IF($V122=19,N($F122),0)))</f>
        <v>0</v>
      </c>
      <c r="CQ122" s="48" t="n">
        <f aca="false">MIN(AS122,(GM121*(1+GM$5/Setup!$C$36)+IF($V122=20,N($F122),0)))</f>
        <v>0</v>
      </c>
      <c r="CR122" s="48" t="n">
        <f aca="false">MIN(AT122,(GN121*(1+GN$5/Setup!$C$36)+IF($V122=21,N($F122),0)))</f>
        <v>0</v>
      </c>
      <c r="CS122" s="48" t="n">
        <f aca="false">MIN(AU122,(GO121*(1+GO$5/Setup!$C$36)+IF($V122=22,N($F122),0)))</f>
        <v>0</v>
      </c>
      <c r="CT122" s="48" t="n">
        <f aca="false">MIN(AV122,(GP121*(1+GP$5/Setup!$C$36)+IF($V122=23,N($F122),0)))</f>
        <v>0</v>
      </c>
      <c r="CU122" s="48" t="n">
        <f aca="false">MIN(AW122,(GQ121*(1+GQ$5/Setup!$C$36)+IF($V122=24,N($F122),0)))</f>
        <v>0</v>
      </c>
      <c r="CV122" s="48" t="n">
        <f aca="false">MIN(AX122,(GR121*(1+GR$5/Setup!$C$36)+IF($V122=25,N($F122),0)))</f>
        <v>0</v>
      </c>
      <c r="CW122" s="48" t="n">
        <f aca="false">MIN(AY122,(GS121*(1+GS$5/Setup!$C$36)+IF($V122=26,N($F122),0)))</f>
        <v>0</v>
      </c>
      <c r="CX122" s="48" t="n">
        <f aca="false">MIN(AZ122,(GT121*(1+GT$5/Setup!$C$36)+IF($V122=27,N($F122),0)))</f>
        <v>0</v>
      </c>
      <c r="CY122" s="48" t="n">
        <f aca="false">MIN(BA122,(GU121*(1+GU$5/Setup!$C$36)+IF($V122=28,N($F122),0)))</f>
        <v>0</v>
      </c>
      <c r="CZ122" s="48" t="n">
        <f aca="false">MIN(BB122,(GV121*(1+GV$5/Setup!$C$36)+IF($V122=29,N($F122),0)))</f>
        <v>0</v>
      </c>
      <c r="DA122" s="48" t="n">
        <f aca="false">MIN(BC122,(GW121*(1+GW$5/Setup!$C$36)+IF($V122=30,N($F122),0)))</f>
        <v>0</v>
      </c>
      <c r="DB122" s="48" t="n">
        <f aca="false">MIN(BD122,(GX121*(1+GX$5/Setup!$C$36)+IF($V122=31,N($F122),0)))</f>
        <v>0</v>
      </c>
      <c r="DC122" s="48" t="n">
        <f aca="false">MIN(BE122,(GY121*(1+GY$5/Setup!$C$36)+IF($V122=32,N($F122),0)))</f>
        <v>0</v>
      </c>
      <c r="DD122" s="48" t="n">
        <f aca="false">MIN(BF122,(GZ121*(1+GZ$5/Setup!$C$36)+IF($V122=33,N($F122),0)))</f>
        <v>0</v>
      </c>
      <c r="DE122" s="48" t="n">
        <f aca="false">MIN(BG122,(HA121*(1+HA$5/Setup!$C$36)+IF($V122=34,N($F122),0)))</f>
        <v>0</v>
      </c>
      <c r="DF122" s="48" t="n">
        <f aca="false">MIN(BH122,(HB121*(1+HB$5/Setup!$C$36)+IF($V122=35,N($F122),0)))</f>
        <v>0</v>
      </c>
      <c r="DG122" s="48" t="n">
        <f aca="false">MIN(BI122,(HC121*(1+HC$5/Setup!$C$36)+IF($V122=36,N($F122),0)))</f>
        <v>0</v>
      </c>
      <c r="DH122" s="48" t="n">
        <f aca="false">MIN(BJ122,(HD121*(1+HD$5/Setup!$C$36)+IF($V122=37,N($F122),0)))</f>
        <v>0</v>
      </c>
      <c r="DI122" s="48" t="n">
        <f aca="false">MIN(BK122,(HE121*(1+HE$5/Setup!$C$36)+IF($V122=38,N($F122),0)))</f>
        <v>0</v>
      </c>
      <c r="DJ122" s="48" t="n">
        <f aca="false">MIN(BL122,(HF121*(1+HF$5/Setup!$C$36)+IF($V122=39,N($F122),0)))</f>
        <v>0</v>
      </c>
      <c r="DK122" s="48" t="n">
        <f aca="false">MIN(BM122,(HG121*(1+HG$5/Setup!$C$36)+IF($V122=40,N($F122),0)))</f>
        <v>0</v>
      </c>
      <c r="DL122" s="48" t="n">
        <f aca="false">MIN(BN122,(HH121*(1+HH$5/Setup!$C$36)+IF($V122=41,N($F122),0)))</f>
        <v>0</v>
      </c>
      <c r="DM122" s="48" t="n">
        <f aca="false">MIN(BO122,(HI121*(1+HI$5/Setup!$C$36)+IF($V122=42,N($F122),0)))</f>
        <v>0</v>
      </c>
      <c r="DN122" s="48" t="n">
        <f aca="false">MIN(BP122,(HJ121*(1+HJ$5/Setup!$C$36)+IF($V122=43,N($F122),0)))</f>
        <v>0</v>
      </c>
      <c r="DO122" s="48" t="n">
        <f aca="false">MIN(BQ122,(HK121*(1+HK$5/Setup!$C$36)+IF($V122=44,N($F122),0)))</f>
        <v>0</v>
      </c>
      <c r="DP122" s="48" t="n">
        <f aca="false">MIN(BR122,(HL121*(1+HL$5/Setup!$C$36)+IF($V122=45,N($F122),0)))</f>
        <v>0</v>
      </c>
      <c r="DQ122" s="48" t="n">
        <f aca="false">MIN(BS122,(HM121*(1+HM$5/Setup!$C$36)+IF($V122=46,N($F122),0)))</f>
        <v>0</v>
      </c>
      <c r="DR122" s="48" t="n">
        <f aca="false">MIN(BT122,(HN121*(1+HN$5/Setup!$C$36)+IF($V122=47,N($F122),0)))</f>
        <v>0</v>
      </c>
      <c r="DS122" s="48" t="n">
        <f aca="false">MIN(BU122,(HO121*(1+HO$5/Setup!$C$36)+IF($V122=48,N($F122),0)))</f>
        <v>0</v>
      </c>
      <c r="DT122" s="48" t="n">
        <f aca="false">MIN(BV122,(HP121*(1+HP$5/Setup!$C$36)+IF($V122=49,N($F122),0)))</f>
        <v>0</v>
      </c>
      <c r="DU122" s="48" t="n">
        <f aca="false">MIN(BW122,(HQ121*(1+HQ$5/Setup!$C$36)+IF($V122=50,N($F122),0)))</f>
        <v>0</v>
      </c>
      <c r="DV122" s="48" t="n">
        <f aca="false">MIN(MAX((FT121*(1+FT$5/Setup!$C$36)+IF($V122=1,N($F122),0))-BX122,0),MAX($P122-0,0))</f>
        <v>0</v>
      </c>
      <c r="DW122" s="48" t="n">
        <f aca="false">MIN(MAX((FU121*(1+FU$5/Setup!$C$36)+IF($V122=2,N($F122),0))-BY122,0),MAX($P122-SUM(DV122:DV122),0))</f>
        <v>0</v>
      </c>
      <c r="DX122" s="48" t="n">
        <f aca="false">MIN(MAX((FV121*(1+FV$5/Setup!$C$36)+IF($V122=3,N($F122),0))-BZ122,0),MAX($P122-SUM(DV122:DW122),0))</f>
        <v>0</v>
      </c>
      <c r="DY122" s="48" t="n">
        <f aca="false">MIN(MAX((FW121*(1+FW$5/Setup!$C$36)+IF($V122=4,N($F122),0))-CA122,0),MAX($P122-SUM(DV122:DX122),0))</f>
        <v>0</v>
      </c>
      <c r="DZ122" s="48" t="n">
        <f aca="false">MIN(MAX((FX121*(1+FX$5/Setup!$C$36)+IF($V122=5,N($F122),0))-CB122,0),MAX($P122-SUM(DV122:DY122),0))</f>
        <v>0</v>
      </c>
      <c r="EA122" s="48" t="n">
        <f aca="false">MIN(MAX((FY121*(1+FY$5/Setup!$C$36)+IF($V122=6,N($F122),0))-CC122,0),MAX($P122-SUM(DV122:DZ122),0))</f>
        <v>0</v>
      </c>
      <c r="EB122" s="48" t="n">
        <f aca="false">MIN(MAX((FZ121*(1+FZ$5/Setup!$C$36)+IF($V122=7,N($F122),0))-CD122,0),MAX($P122-SUM(DV122:EA122),0))</f>
        <v>0</v>
      </c>
      <c r="EC122" s="48" t="n">
        <f aca="false">MIN(MAX((GA121*(1+GA$5/Setup!$C$36)+IF($V122=8,N($F122),0))-CE122,0),MAX($P122-SUM(DV122:EB122),0))</f>
        <v>0</v>
      </c>
      <c r="ED122" s="48" t="n">
        <f aca="false">MIN(MAX((GB121*(1+GB$5/Setup!$C$36)+IF($V122=9,N($F122),0))-CF122,0),MAX($P122-SUM(DV122:EC122),0))</f>
        <v>0</v>
      </c>
      <c r="EE122" s="48" t="n">
        <f aca="false">MIN(MAX((GC121*(1+GC$5/Setup!$C$36)+IF($V122=10,N($F122),0))-CG122,0),MAX($P122-SUM(DV122:ED122),0))</f>
        <v>0</v>
      </c>
      <c r="EF122" s="48" t="n">
        <f aca="false">MIN(MAX((GD121*(1+GD$5/Setup!$C$36)+IF($V122=11,N($F122),0))-CH122,0),MAX($P122-SUM(DV122:EE122),0))</f>
        <v>0</v>
      </c>
      <c r="EG122" s="48" t="n">
        <f aca="false">MIN(MAX((GE121*(1+GE$5/Setup!$C$36)+IF($V122=12,N($F122),0))-CI122,0),MAX($P122-SUM(DV122:EF122),0))</f>
        <v>0</v>
      </c>
      <c r="EH122" s="48" t="n">
        <f aca="false">MIN(MAX((GF121*(1+GF$5/Setup!$C$36)+IF($V122=13,N($F122),0))-CJ122,0),MAX($P122-SUM(DV122:EG122),0))</f>
        <v>0</v>
      </c>
      <c r="EI122" s="48" t="n">
        <f aca="false">MIN(MAX((GG121*(1+GG$5/Setup!$C$36)+IF($V122=14,N($F122),0))-CK122,0),MAX($P122-SUM(DV122:EH122),0))</f>
        <v>0</v>
      </c>
      <c r="EJ122" s="48" t="n">
        <f aca="false">MIN(MAX((GH121*(1+GH$5/Setup!$C$36)+IF($V122=15,N($F122),0))-CL122,0),MAX($P122-SUM(DV122:EI122),0))</f>
        <v>0</v>
      </c>
      <c r="EK122" s="48" t="n">
        <f aca="false">MIN(MAX((GI121*(1+GI$5/Setup!$C$36)+IF($V122=16,N($F122),0))-CM122,0),MAX($P122-SUM(DV122:EJ122),0))</f>
        <v>0</v>
      </c>
      <c r="EL122" s="48" t="n">
        <f aca="false">MIN(MAX((GJ121*(1+GJ$5/Setup!$C$36)+IF($V122=17,N($F122),0))-CN122,0),MAX($P122-SUM(DV122:EK122),0))</f>
        <v>0</v>
      </c>
      <c r="EM122" s="48" t="n">
        <f aca="false">MIN(MAX((GK121*(1+GK$5/Setup!$C$36)+IF($V122=18,N($F122),0))-CO122,0),MAX($P122-SUM(DV122:EL122),0))</f>
        <v>0</v>
      </c>
      <c r="EN122" s="48" t="n">
        <f aca="false">MIN(MAX((GL121*(1+GL$5/Setup!$C$36)+IF($V122=19,N($F122),0))-CP122,0),MAX($P122-SUM(DV122:EM122),0))</f>
        <v>0</v>
      </c>
      <c r="EO122" s="48" t="n">
        <f aca="false">MIN(MAX((GM121*(1+GM$5/Setup!$C$36)+IF($V122=20,N($F122),0))-CQ122,0),MAX($P122-SUM(DV122:EN122),0))</f>
        <v>0</v>
      </c>
      <c r="EP122" s="48" t="n">
        <f aca="false">MIN(MAX((GN121*(1+GN$5/Setup!$C$36)+IF($V122=21,N($F122),0))-CR122,0),MAX($P122-SUM(DV122:EO122),0))</f>
        <v>0</v>
      </c>
      <c r="EQ122" s="48" t="n">
        <f aca="false">MIN(MAX((GO121*(1+GO$5/Setup!$C$36)+IF($V122=22,N($F122),0))-CS122,0),MAX($P122-SUM(DV122:EP122),0))</f>
        <v>0</v>
      </c>
      <c r="ER122" s="48" t="n">
        <f aca="false">MIN(MAX((GP121*(1+GP$5/Setup!$C$36)+IF($V122=23,N($F122),0))-CT122,0),MAX($P122-SUM(DV122:EQ122),0))</f>
        <v>0</v>
      </c>
      <c r="ES122" s="48" t="n">
        <f aca="false">MIN(MAX((GQ121*(1+GQ$5/Setup!$C$36)+IF($V122=24,N($F122),0))-CU122,0),MAX($P122-SUM(DV122:ER122),0))</f>
        <v>0</v>
      </c>
      <c r="ET122" s="48" t="n">
        <f aca="false">MIN(MAX((GR121*(1+GR$5/Setup!$C$36)+IF($V122=25,N($F122),0))-CV122,0),MAX($P122-SUM(DV122:ES122),0))</f>
        <v>0</v>
      </c>
      <c r="EU122" s="48" t="n">
        <f aca="false">MIN(MAX((GS121*(1+GS$5/Setup!$C$36)+IF($V122=26,N($F122),0))-CW122,0),MAX($P122-SUM(DV122:ET122),0))</f>
        <v>0</v>
      </c>
      <c r="EV122" s="48" t="n">
        <f aca="false">MIN(MAX((GT121*(1+GT$5/Setup!$C$36)+IF($V122=27,N($F122),0))-CX122,0),MAX($P122-SUM(DV122:EU122),0))</f>
        <v>0</v>
      </c>
      <c r="EW122" s="48" t="n">
        <f aca="false">MIN(MAX((GU121*(1+GU$5/Setup!$C$36)+IF($V122=28,N($F122),0))-CY122,0),MAX($P122-SUM(DV122:EV122),0))</f>
        <v>0</v>
      </c>
      <c r="EX122" s="48" t="n">
        <f aca="false">MIN(MAX((GV121*(1+GV$5/Setup!$C$36)+IF($V122=29,N($F122),0))-CZ122,0),MAX($P122-SUM(DV122:EW122),0))</f>
        <v>0</v>
      </c>
      <c r="EY122" s="48" t="n">
        <f aca="false">MIN(MAX((GW121*(1+GW$5/Setup!$C$36)+IF($V122=30,N($F122),0))-DA122,0),MAX($P122-SUM(DV122:EX122),0))</f>
        <v>0</v>
      </c>
      <c r="EZ122" s="48" t="n">
        <f aca="false">MIN(MAX((GX121*(1+GX$5/Setup!$C$36)+IF($V122=31,N($F122),0))-DB122,0),MAX($P122-SUM(DV122:EY122),0))</f>
        <v>0</v>
      </c>
      <c r="FA122" s="48" t="n">
        <f aca="false">MIN(MAX((GY121*(1+GY$5/Setup!$C$36)+IF($V122=32,N($F122),0))-DC122,0),MAX($P122-SUM(DV122:EZ122),0))</f>
        <v>0</v>
      </c>
      <c r="FB122" s="48" t="n">
        <f aca="false">MIN(MAX((GZ121*(1+GZ$5/Setup!$C$36)+IF($V122=33,N($F122),0))-DD122,0),MAX($P122-SUM(DV122:FA122),0))</f>
        <v>0</v>
      </c>
      <c r="FC122" s="48" t="n">
        <f aca="false">MIN(MAX((HA121*(1+HA$5/Setup!$C$36)+IF($V122=34,N($F122),0))-DE122,0),MAX($P122-SUM(DV122:FB122),0))</f>
        <v>0</v>
      </c>
      <c r="FD122" s="48" t="n">
        <f aca="false">MIN(MAX((HB121*(1+HB$5/Setup!$C$36)+IF($V122=35,N($F122),0))-DF122,0),MAX($P122-SUM(DV122:FC122),0))</f>
        <v>0</v>
      </c>
      <c r="FE122" s="48" t="n">
        <f aca="false">MIN(MAX((HC121*(1+HC$5/Setup!$C$36)+IF($V122=36,N($F122),0))-DG122,0),MAX($P122-SUM(DV122:FD122),0))</f>
        <v>0</v>
      </c>
      <c r="FF122" s="48" t="n">
        <f aca="false">MIN(MAX((HD121*(1+HD$5/Setup!$C$36)+IF($V122=37,N($F122),0))-DH122,0),MAX($P122-SUM(DV122:FE122),0))</f>
        <v>0</v>
      </c>
      <c r="FG122" s="48" t="n">
        <f aca="false">MIN(MAX((HE121*(1+HE$5/Setup!$C$36)+IF($V122=38,N($F122),0))-DI122,0),MAX($P122-SUM(DV122:FF122),0))</f>
        <v>0</v>
      </c>
      <c r="FH122" s="48" t="n">
        <f aca="false">MIN(MAX((HF121*(1+HF$5/Setup!$C$36)+IF($V122=39,N($F122),0))-DJ122,0),MAX($P122-SUM(DV122:FG122),0))</f>
        <v>0</v>
      </c>
      <c r="FI122" s="48" t="n">
        <f aca="false">MIN(MAX((HG121*(1+HG$5/Setup!$C$36)+IF($V122=40,N($F122),0))-DK122,0),MAX($P122-SUM(DV122:FH122),0))</f>
        <v>0</v>
      </c>
      <c r="FJ122" s="48" t="n">
        <f aca="false">MIN(MAX((HH121*(1+HH$5/Setup!$C$36)+IF($V122=41,N($F122),0))-DL122,0),MAX($P122-SUM(DV122:FI122),0))</f>
        <v>0</v>
      </c>
      <c r="FK122" s="48" t="n">
        <f aca="false">MIN(MAX((HI121*(1+HI$5/Setup!$C$36)+IF($V122=42,N($F122),0))-DM122,0),MAX($P122-SUM(DV122:FJ122),0))</f>
        <v>0</v>
      </c>
      <c r="FL122" s="48" t="n">
        <f aca="false">MIN(MAX((HJ121*(1+HJ$5/Setup!$C$36)+IF($V122=43,N($F122),0))-DN122,0),MAX($P122-SUM(DV122:FK122),0))</f>
        <v>0</v>
      </c>
      <c r="FM122" s="48" t="n">
        <f aca="false">MIN(MAX((HK121*(1+HK$5/Setup!$C$36)+IF($V122=44,N($F122),0))-DO122,0),MAX($P122-SUM(DV122:FL122),0))</f>
        <v>0</v>
      </c>
      <c r="FN122" s="48" t="n">
        <f aca="false">MIN(MAX((HL121*(1+HL$5/Setup!$C$36)+IF($V122=45,N($F122),0))-DP122,0),MAX($P122-SUM(DV122:FM122),0))</f>
        <v>0</v>
      </c>
      <c r="FO122" s="48" t="n">
        <f aca="false">MIN(MAX((HM121*(1+HM$5/Setup!$C$36)+IF($V122=46,N($F122),0))-DQ122,0),MAX($P122-SUM(DV122:FN122),0))</f>
        <v>0</v>
      </c>
      <c r="FP122" s="48" t="n">
        <f aca="false">MIN(MAX((HN121*(1+HN$5/Setup!$C$36)+IF($V122=47,N($F122),0))-DR122,0),MAX($P122-SUM(DV122:FO122),0))</f>
        <v>0</v>
      </c>
      <c r="FQ122" s="48" t="n">
        <f aca="false">MIN(MAX((HO121*(1+HO$5/Setup!$C$36)+IF($V122=48,N($F122),0))-DS122,0),MAX($P122-SUM(DV122:FP122),0))</f>
        <v>0</v>
      </c>
      <c r="FR122" s="48" t="n">
        <f aca="false">MIN(MAX((HP121*(1+HP$5/Setup!$C$36)+IF($V122=49,N($F122),0))-DT122,0),MAX($P122-SUM(DV122:FQ122),0))</f>
        <v>0</v>
      </c>
      <c r="FS122" s="48" t="n">
        <f aca="false">MIN(MAX((HQ121*(1+HQ$5/Setup!$C$36)+IF($V122=50,N($F122),0))-DU122,0),MAX($P122-SUM(DV122:FR122),0))</f>
        <v>0</v>
      </c>
      <c r="FT122" s="48" t="n">
        <f aca="false">IF((FT121*(1+FT$5/Setup!$C$36)+IF($V122=1,N($F122),0))-BX122-DV122&lt;0.005,0,(FT121*(1+FT$5/Setup!$C$36)+IF($V122=1,N($F122),0))-BX122-DV122)</f>
        <v>0</v>
      </c>
      <c r="FU122" s="48" t="n">
        <f aca="false">IF((FU121*(1+FU$5/Setup!$C$36)+IF($V122=2,N($F122),0))-BY122-DW122&lt;0.005,0,(FU121*(1+FU$5/Setup!$C$36)+IF($V122=2,N($F122),0))-BY122-DW122)</f>
        <v>0</v>
      </c>
      <c r="FV122" s="48" t="n">
        <f aca="false">IF((FV121*(1+FV$5/Setup!$C$36)+IF($V122=3,N($F122),0))-BZ122-DX122&lt;0.005,0,(FV121*(1+FV$5/Setup!$C$36)+IF($V122=3,N($F122),0))-BZ122-DX122)</f>
        <v>0</v>
      </c>
      <c r="FW122" s="48" t="n">
        <f aca="false">IF((FW121*(1+FW$5/Setup!$C$36)+IF($V122=4,N($F122),0))-CA122-DY122&lt;0.005,0,(FW121*(1+FW$5/Setup!$C$36)+IF($V122=4,N($F122),0))-CA122-DY122)</f>
        <v>0</v>
      </c>
      <c r="FX122" s="48" t="n">
        <f aca="false">IF((FX121*(1+FX$5/Setup!$C$36)+IF($V122=5,N($F122),0))-CB122-DZ122&lt;0.005,0,(FX121*(1+FX$5/Setup!$C$36)+IF($V122=5,N($F122),0))-CB122-DZ122)</f>
        <v>0</v>
      </c>
      <c r="FY122" s="48" t="n">
        <f aca="false">IF((FY121*(1+FY$5/Setup!$C$36)+IF($V122=6,N($F122),0))-CC122-EA122&lt;0.005,0,(FY121*(1+FY$5/Setup!$C$36)+IF($V122=6,N($F122),0))-CC122-EA122)</f>
        <v>0</v>
      </c>
      <c r="FZ122" s="48" t="n">
        <f aca="false">IF((FZ121*(1+FZ$5/Setup!$C$36)+IF($V122=7,N($F122),0))-CD122-EB122&lt;0.005,0,(FZ121*(1+FZ$5/Setup!$C$36)+IF($V122=7,N($F122),0))-CD122-EB122)</f>
        <v>0</v>
      </c>
      <c r="GA122" s="48" t="n">
        <f aca="false">IF((GA121*(1+GA$5/Setup!$C$36)+IF($V122=8,N($F122),0))-CE122-EC122&lt;0.005,0,(GA121*(1+GA$5/Setup!$C$36)+IF($V122=8,N($F122),0))-CE122-EC122)</f>
        <v>0</v>
      </c>
      <c r="GB122" s="48" t="n">
        <f aca="false">IF((GB121*(1+GB$5/Setup!$C$36)+IF($V122=9,N($F122),0))-CF122-ED122&lt;0.005,0,(GB121*(1+GB$5/Setup!$C$36)+IF($V122=9,N($F122),0))-CF122-ED122)</f>
        <v>0</v>
      </c>
      <c r="GC122" s="48" t="n">
        <f aca="false">IF((GC121*(1+GC$5/Setup!$C$36)+IF($V122=10,N($F122),0))-CG122-EE122&lt;0.005,0,(GC121*(1+GC$5/Setup!$C$36)+IF($V122=10,N($F122),0))-CG122-EE122)</f>
        <v>0</v>
      </c>
      <c r="GD122" s="48" t="n">
        <f aca="false">IF((GD121*(1+GD$5/Setup!$C$36)+IF($V122=11,N($F122),0))-CH122-EF122&lt;0.005,0,(GD121*(1+GD$5/Setup!$C$36)+IF($V122=11,N($F122),0))-CH122-EF122)</f>
        <v>0</v>
      </c>
      <c r="GE122" s="48" t="n">
        <f aca="false">IF((GE121*(1+GE$5/Setup!$C$36)+IF($V122=12,N($F122),0))-CI122-EG122&lt;0.005,0,(GE121*(1+GE$5/Setup!$C$36)+IF($V122=12,N($F122),0))-CI122-EG122)</f>
        <v>0</v>
      </c>
      <c r="GF122" s="48" t="n">
        <f aca="false">IF((GF121*(1+GF$5/Setup!$C$36)+IF($V122=13,N($F122),0))-CJ122-EH122&lt;0.005,0,(GF121*(1+GF$5/Setup!$C$36)+IF($V122=13,N($F122),0))-CJ122-EH122)</f>
        <v>0</v>
      </c>
      <c r="GG122" s="48" t="n">
        <f aca="false">IF((GG121*(1+GG$5/Setup!$C$36)+IF($V122=14,N($F122),0))-CK122-EI122&lt;0.005,0,(GG121*(1+GG$5/Setup!$C$36)+IF($V122=14,N($F122),0))-CK122-EI122)</f>
        <v>0</v>
      </c>
      <c r="GH122" s="48" t="n">
        <f aca="false">IF((GH121*(1+GH$5/Setup!$C$36)+IF($V122=15,N($F122),0))-CL122-EJ122&lt;0.005,0,(GH121*(1+GH$5/Setup!$C$36)+IF($V122=15,N($F122),0))-CL122-EJ122)</f>
        <v>0</v>
      </c>
      <c r="GI122" s="48" t="n">
        <f aca="false">IF((GI121*(1+GI$5/Setup!$C$36)+IF($V122=16,N($F122),0))-CM122-EK122&lt;0.005,0,(GI121*(1+GI$5/Setup!$C$36)+IF($V122=16,N($F122),0))-CM122-EK122)</f>
        <v>0</v>
      </c>
      <c r="GJ122" s="48" t="n">
        <f aca="false">IF((GJ121*(1+GJ$5/Setup!$C$36)+IF($V122=17,N($F122),0))-CN122-EL122&lt;0.005,0,(GJ121*(1+GJ$5/Setup!$C$36)+IF($V122=17,N($F122),0))-CN122-EL122)</f>
        <v>0</v>
      </c>
      <c r="GK122" s="48" t="n">
        <f aca="false">IF((GK121*(1+GK$5/Setup!$C$36)+IF($V122=18,N($F122),0))-CO122-EM122&lt;0.005,0,(GK121*(1+GK$5/Setup!$C$36)+IF($V122=18,N($F122),0))-CO122-EM122)</f>
        <v>0</v>
      </c>
      <c r="GL122" s="48" t="n">
        <f aca="false">IF((GL121*(1+GL$5/Setup!$C$36)+IF($V122=19,N($F122),0))-CP122-EN122&lt;0.005,0,(GL121*(1+GL$5/Setup!$C$36)+IF($V122=19,N($F122),0))-CP122-EN122)</f>
        <v>0</v>
      </c>
      <c r="GM122" s="48" t="n">
        <f aca="false">IF((GM121*(1+GM$5/Setup!$C$36)+IF($V122=20,N($F122),0))-CQ122-EO122&lt;0.005,0,(GM121*(1+GM$5/Setup!$C$36)+IF($V122=20,N($F122),0))-CQ122-EO122)</f>
        <v>0</v>
      </c>
      <c r="GN122" s="48" t="n">
        <f aca="false">IF((GN121*(1+GN$5/Setup!$C$36)+IF($V122=21,N($F122),0))-CR122-EP122&lt;0.005,0,(GN121*(1+GN$5/Setup!$C$36)+IF($V122=21,N($F122),0))-CR122-EP122)</f>
        <v>0</v>
      </c>
      <c r="GO122" s="48" t="n">
        <f aca="false">IF((GO121*(1+GO$5/Setup!$C$36)+IF($V122=22,N($F122),0))-CS122-EQ122&lt;0.005,0,(GO121*(1+GO$5/Setup!$C$36)+IF($V122=22,N($F122),0))-CS122-EQ122)</f>
        <v>0</v>
      </c>
      <c r="GP122" s="48" t="n">
        <f aca="false">IF((GP121*(1+GP$5/Setup!$C$36)+IF($V122=23,N($F122),0))-CT122-ER122&lt;0.005,0,(GP121*(1+GP$5/Setup!$C$36)+IF($V122=23,N($F122),0))-CT122-ER122)</f>
        <v>0</v>
      </c>
      <c r="GQ122" s="48" t="n">
        <f aca="false">IF((GQ121*(1+GQ$5/Setup!$C$36)+IF($V122=24,N($F122),0))-CU122-ES122&lt;0.005,0,(GQ121*(1+GQ$5/Setup!$C$36)+IF($V122=24,N($F122),0))-CU122-ES122)</f>
        <v>0</v>
      </c>
      <c r="GR122" s="48" t="n">
        <f aca="false">IF((GR121*(1+GR$5/Setup!$C$36)+IF($V122=25,N($F122),0))-CV122-ET122&lt;0.005,0,(GR121*(1+GR$5/Setup!$C$36)+IF($V122=25,N($F122),0))-CV122-ET122)</f>
        <v>0</v>
      </c>
      <c r="GS122" s="48" t="n">
        <f aca="false">IF((GS121*(1+GS$5/Setup!$C$36)+IF($V122=26,N($F122),0))-CW122-EU122&lt;0.005,0,(GS121*(1+GS$5/Setup!$C$36)+IF($V122=26,N($F122),0))-CW122-EU122)</f>
        <v>0</v>
      </c>
      <c r="GT122" s="48" t="n">
        <f aca="false">IF((GT121*(1+GT$5/Setup!$C$36)+IF($V122=27,N($F122),0))-CX122-EV122&lt;0.005,0,(GT121*(1+GT$5/Setup!$C$36)+IF($V122=27,N($F122),0))-CX122-EV122)</f>
        <v>0</v>
      </c>
      <c r="GU122" s="48" t="n">
        <f aca="false">IF((GU121*(1+GU$5/Setup!$C$36)+IF($V122=28,N($F122),0))-CY122-EW122&lt;0.005,0,(GU121*(1+GU$5/Setup!$C$36)+IF($V122=28,N($F122),0))-CY122-EW122)</f>
        <v>0</v>
      </c>
      <c r="GV122" s="48" t="n">
        <f aca="false">IF((GV121*(1+GV$5/Setup!$C$36)+IF($V122=29,N($F122),0))-CZ122-EX122&lt;0.005,0,(GV121*(1+GV$5/Setup!$C$36)+IF($V122=29,N($F122),0))-CZ122-EX122)</f>
        <v>0</v>
      </c>
      <c r="GW122" s="48" t="n">
        <f aca="false">IF((GW121*(1+GW$5/Setup!$C$36)+IF($V122=30,N($F122),0))-DA122-EY122&lt;0.005,0,(GW121*(1+GW$5/Setup!$C$36)+IF($V122=30,N($F122),0))-DA122-EY122)</f>
        <v>0</v>
      </c>
      <c r="GX122" s="48" t="n">
        <f aca="false">IF((GX121*(1+GX$5/Setup!$C$36)+IF($V122=31,N($F122),0))-DB122-EZ122&lt;0.005,0,(GX121*(1+GX$5/Setup!$C$36)+IF($V122=31,N($F122),0))-DB122-EZ122)</f>
        <v>0</v>
      </c>
      <c r="GY122" s="48" t="n">
        <f aca="false">IF((GY121*(1+GY$5/Setup!$C$36)+IF($V122=32,N($F122),0))-DC122-FA122&lt;0.005,0,(GY121*(1+GY$5/Setup!$C$36)+IF($V122=32,N($F122),0))-DC122-FA122)</f>
        <v>0</v>
      </c>
      <c r="GZ122" s="48" t="n">
        <f aca="false">IF((GZ121*(1+GZ$5/Setup!$C$36)+IF($V122=33,N($F122),0))-DD122-FB122&lt;0.005,0,(GZ121*(1+GZ$5/Setup!$C$36)+IF($V122=33,N($F122),0))-DD122-FB122)</f>
        <v>0</v>
      </c>
      <c r="HA122" s="48" t="n">
        <f aca="false">IF((HA121*(1+HA$5/Setup!$C$36)+IF($V122=34,N($F122),0))-DE122-FC122&lt;0.005,0,(HA121*(1+HA$5/Setup!$C$36)+IF($V122=34,N($F122),0))-DE122-FC122)</f>
        <v>0</v>
      </c>
      <c r="HB122" s="48" t="n">
        <f aca="false">IF((HB121*(1+HB$5/Setup!$C$36)+IF($V122=35,N($F122),0))-DF122-FD122&lt;0.005,0,(HB121*(1+HB$5/Setup!$C$36)+IF($V122=35,N($F122),0))-DF122-FD122)</f>
        <v>0</v>
      </c>
      <c r="HC122" s="48" t="n">
        <f aca="false">IF((HC121*(1+HC$5/Setup!$C$36)+IF($V122=36,N($F122),0))-DG122-FE122&lt;0.005,0,(HC121*(1+HC$5/Setup!$C$36)+IF($V122=36,N($F122),0))-DG122-FE122)</f>
        <v>0</v>
      </c>
      <c r="HD122" s="48" t="n">
        <f aca="false">IF((HD121*(1+HD$5/Setup!$C$36)+IF($V122=37,N($F122),0))-DH122-FF122&lt;0.005,0,(HD121*(1+HD$5/Setup!$C$36)+IF($V122=37,N($F122),0))-DH122-FF122)</f>
        <v>0</v>
      </c>
      <c r="HE122" s="48" t="n">
        <f aca="false">IF((HE121*(1+HE$5/Setup!$C$36)+IF($V122=38,N($F122),0))-DI122-FG122&lt;0.005,0,(HE121*(1+HE$5/Setup!$C$36)+IF($V122=38,N($F122),0))-DI122-FG122)</f>
        <v>0</v>
      </c>
      <c r="HF122" s="48" t="n">
        <f aca="false">IF((HF121*(1+HF$5/Setup!$C$36)+IF($V122=39,N($F122),0))-DJ122-FH122&lt;0.005,0,(HF121*(1+HF$5/Setup!$C$36)+IF($V122=39,N($F122),0))-DJ122-FH122)</f>
        <v>0</v>
      </c>
      <c r="HG122" s="48" t="n">
        <f aca="false">IF((HG121*(1+HG$5/Setup!$C$36)+IF($V122=40,N($F122),0))-DK122-FI122&lt;0.005,0,(HG121*(1+HG$5/Setup!$C$36)+IF($V122=40,N($F122),0))-DK122-FI122)</f>
        <v>0</v>
      </c>
      <c r="HH122" s="48" t="n">
        <f aca="false">IF((HH121*(1+HH$5/Setup!$C$36)+IF($V122=41,N($F122),0))-DL122-FJ122&lt;0.005,0,(HH121*(1+HH$5/Setup!$C$36)+IF($V122=41,N($F122),0))-DL122-FJ122)</f>
        <v>0</v>
      </c>
      <c r="HI122" s="48" t="n">
        <f aca="false">IF((HI121*(1+HI$5/Setup!$C$36)+IF($V122=42,N($F122),0))-DM122-FK122&lt;0.005,0,(HI121*(1+HI$5/Setup!$C$36)+IF($V122=42,N($F122),0))-DM122-FK122)</f>
        <v>0</v>
      </c>
      <c r="HJ122" s="48" t="n">
        <f aca="false">IF((HJ121*(1+HJ$5/Setup!$C$36)+IF($V122=43,N($F122),0))-DN122-FL122&lt;0.005,0,(HJ121*(1+HJ$5/Setup!$C$36)+IF($V122=43,N($F122),0))-DN122-FL122)</f>
        <v>0</v>
      </c>
      <c r="HK122" s="48" t="n">
        <f aca="false">IF((HK121*(1+HK$5/Setup!$C$36)+IF($V122=44,N($F122),0))-DO122-FM122&lt;0.005,0,(HK121*(1+HK$5/Setup!$C$36)+IF($V122=44,N($F122),0))-DO122-FM122)</f>
        <v>0</v>
      </c>
      <c r="HL122" s="48" t="n">
        <f aca="false">IF((HL121*(1+HL$5/Setup!$C$36)+IF($V122=45,N($F122),0))-DP122-FN122&lt;0.005,0,(HL121*(1+HL$5/Setup!$C$36)+IF($V122=45,N($F122),0))-DP122-FN122)</f>
        <v>0</v>
      </c>
      <c r="HM122" s="48" t="n">
        <f aca="false">IF((HM121*(1+HM$5/Setup!$C$36)+IF($V122=46,N($F122),0))-DQ122-FO122&lt;0.005,0,(HM121*(1+HM$5/Setup!$C$36)+IF($V122=46,N($F122),0))-DQ122-FO122)</f>
        <v>0</v>
      </c>
      <c r="HN122" s="48" t="n">
        <f aca="false">IF((HN121*(1+HN$5/Setup!$C$36)+IF($V122=47,N($F122),0))-DR122-FP122&lt;0.005,0,(HN121*(1+HN$5/Setup!$C$36)+IF($V122=47,N($F122),0))-DR122-FP122)</f>
        <v>0</v>
      </c>
      <c r="HO122" s="48" t="n">
        <f aca="false">IF((HO121*(1+HO$5/Setup!$C$36)+IF($V122=48,N($F122),0))-DS122-FQ122&lt;0.005,0,(HO121*(1+HO$5/Setup!$C$36)+IF($V122=48,N($F122),0))-DS122-FQ122)</f>
        <v>0</v>
      </c>
      <c r="HP122" s="48" t="n">
        <f aca="false">IF((HP121*(1+HP$5/Setup!$C$36)+IF($V122=49,N($F122),0))-DT122-FR122&lt;0.005,0,(HP121*(1+HP$5/Setup!$C$36)+IF($V122=49,N($F122),0))-DT122-FR122)</f>
        <v>0</v>
      </c>
      <c r="HQ122" s="48" t="n">
        <f aca="false">IF((HQ121*(1+HQ$5/Setup!$C$36)+IF($V122=50,N($F122),0))-DU122-FS122&lt;0.005,0,(HQ121*(1+HQ$5/Setup!$C$36)+IF($V122=50,N($F122),0))-DU122-FS122)</f>
        <v>0</v>
      </c>
    </row>
    <row r="123" customFormat="false" ht="15" hidden="false" customHeight="false" outlineLevel="0" collapsed="false">
      <c r="A123" s="44" t="n">
        <v>115</v>
      </c>
      <c r="B123" s="45" t="n">
        <f aca="false">IF(Setup!$C$7="Every month",EDATE(Setup!$C$8,($A123-1)),IF(Setup!$C$7="Twice a month",DATE(YEAR(Setup!$C$8),MONTH(Setup!$C$8)+INT((($A123-1)+Setup!$C$41)/2),MIN(IF(MOD(($A123-1)+Setup!$C$41,2)=0,Setup!$C$39,Setup!$C$40),DAY(EOMONTH(DATE(YEAR(Setup!$C$8),MONTH(Setup!$C$8)+INT((($A123-1)+Setup!$C$41)/2),1),0)))),Setup!$C$8+($A123-1)*IF(Setup!$C$7="Every week",7,14)))</f>
        <v>47921</v>
      </c>
      <c r="C123" s="45" t="n">
        <f aca="false">IF(Setup!$C$7="Every month",EDATE(Setup!$C$8,$A123),IF(Setup!$C$7="Twice a month",DATE(YEAR(Setup!$C$8),MONTH(Setup!$C$8)+INT(($A123+Setup!$C$41)/2),MIN(IF(MOD($A123+Setup!$C$41,2)=0,Setup!$C$39,Setup!$C$40),DAY(EOMONTH(DATE(YEAR(Setup!$C$8),MONTH(Setup!$C$8)+INT(($A123+Setup!$C$41)/2),1),0)))),Setup!$C$8+$A123*IF(Setup!$C$7="Every week",7,14)))</f>
        <v>47935</v>
      </c>
      <c r="D123" s="46"/>
      <c r="E123" s="47"/>
      <c r="F123" s="47"/>
      <c r="G123" s="47"/>
      <c r="H123" s="47"/>
      <c r="I123" s="48" t="n">
        <f aca="false">N(Setup!$C$11)+N(E123)</f>
        <v>100</v>
      </c>
      <c r="J123" s="48" t="n">
        <f aca="false">MIN(Setup!$C$37,MAX(I123,0))</f>
        <v>9.23076923076923</v>
      </c>
      <c r="K123" s="48" t="n">
        <f aca="false">MIN(MAX(N(Setup!$C$14)-L122,0),MAX(I123-J123,0))</f>
        <v>0</v>
      </c>
      <c r="L123" s="48" t="n">
        <f aca="false">L122+K123-N(G123)</f>
        <v>500</v>
      </c>
      <c r="M123" s="48" t="n">
        <f aca="false">M122+J123-N(H123)</f>
        <v>1061.53846153846</v>
      </c>
      <c r="N123" s="48" t="n">
        <f aca="false">SUM(BX123:DU123)</f>
        <v>0</v>
      </c>
      <c r="O123" s="48" t="n">
        <f aca="false">SUM(Z123:BW123)-N123</f>
        <v>40</v>
      </c>
      <c r="P123" s="48" t="n">
        <f aca="false">MAX(I123-J123-K123,0)+O123</f>
        <v>130.769230769231</v>
      </c>
      <c r="Q123" s="48" t="n">
        <f aca="false">SUM(DV123:FS123)</f>
        <v>0</v>
      </c>
      <c r="R123" s="49" t="n">
        <f aca="false">N123+J123+K123+Q123</f>
        <v>9.23076923076923</v>
      </c>
      <c r="S123" s="48" t="n">
        <f aca="false">T123-T122-N(F123)+N123+Q123</f>
        <v>0</v>
      </c>
      <c r="T123" s="49" t="n">
        <f aca="false">SUM(FT123:HQ123)</f>
        <v>0</v>
      </c>
      <c r="U123" s="44" t="str">
        <f aca="false">IF(T122&lt;0.005,"",INDEX(Helpers!$C$2:$C$51,IF(_xlfn.MINIFS($DV$6:$FS$6,DV123:FS123,"&gt;0.005")=0,V123,_xlfn.MINIFS($DV$6:$FS$6,DV123:FS123,"&gt;0.005"))))</f>
        <v/>
      </c>
      <c r="V123" s="44" t="n">
        <f aca="false">IF(_xlfn.MINIFS($FT$6:$HQ$6,FT122:HQ122,"&gt;0.005")=0,1,_xlfn.MINIFS($FT$6:$HQ$6,FT122:HQ122,"&gt;0.005"))</f>
        <v>1</v>
      </c>
      <c r="W123" s="44" t="n">
        <f aca="false">IF(AND(D123&lt;&gt;"Paid",T122&gt;0.005),1,0)</f>
        <v>0</v>
      </c>
      <c r="X123" s="48" t="n">
        <f aca="false">SUMPRODUCT(((Helpers!$G$2:$G$51*(1+(Helpers!$D$2:$D$51+0.000000001)/12)^(($B123-Setup!$C$8)/(365.25/12))-Helpers!$E$2:$E$51*((1+(Helpers!$D$2:$D$51+0.000000001)/12)^(($B123-Setup!$C$8)/(365.25/12))-1)/((Helpers!$D$2:$D$51+0.000000001)/12))&gt;0)*(Helpers!$G$2:$G$51*(1+(Helpers!$D$2:$D$51+0.000000001)/12)^(($B123-Setup!$C$8)/(365.25/12))-Helpers!$E$2:$E$51*((1+(Helpers!$D$2:$D$51+0.000000001)/12)^(($B123-Setup!$C$8)/(365.25/12))-1)/((Helpers!$D$2:$D$51+0.000000001)/12)))</f>
        <v>0</v>
      </c>
      <c r="Y123" s="48"/>
      <c r="Z123" s="48" t="n">
        <f aca="false">IF(OR(N(Z$5)=0,Z$6=""),0,Z$5*((DATE(YEAR($B123),MONTH($B123),MIN(Z$6,DAY(EOMONTH($B123,0))))&gt;=$B123)*(DATE(YEAR($B123),MONTH($B123),MIN(Z$6,DAY(EOMONTH($B123,0))))&lt;$C123)+(DATE(YEAR($B123),MONTH($B123)+1,MIN(Z$6,DAY(EOMONTH($B123,1))))&gt;=$B123)*(DATE(YEAR($B123),MONTH($B123)+1,MIN(Z$6,DAY(EOMONTH($B123,1))))&lt;$C123)))</f>
        <v>0</v>
      </c>
      <c r="AA123" s="48" t="n">
        <f aca="false">IF(OR(N(AA$5)=0,AA$6=""),0,AA$5*((DATE(YEAR($B123),MONTH($B123),MIN(AA$6,DAY(EOMONTH($B123,0))))&gt;=$B123)*(DATE(YEAR($B123),MONTH($B123),MIN(AA$6,DAY(EOMONTH($B123,0))))&lt;$C123)+(DATE(YEAR($B123),MONTH($B123)+1,MIN(AA$6,DAY(EOMONTH($B123,1))))&gt;=$B123)*(DATE(YEAR($B123),MONTH($B123)+1,MIN(AA$6,DAY(EOMONTH($B123,1))))&lt;$C123)))</f>
        <v>40</v>
      </c>
      <c r="AB123" s="48" t="n">
        <f aca="false">IF(OR(N(AB$5)=0,AB$6=""),0,AB$5*((DATE(YEAR($B123),MONTH($B123),MIN(AB$6,DAY(EOMONTH($B123,0))))&gt;=$B123)*(DATE(YEAR($B123),MONTH($B123),MIN(AB$6,DAY(EOMONTH($B123,0))))&lt;$C123)+(DATE(YEAR($B123),MONTH($B123)+1,MIN(AB$6,DAY(EOMONTH($B123,1))))&gt;=$B123)*(DATE(YEAR($B123),MONTH($B123)+1,MIN(AB$6,DAY(EOMONTH($B123,1))))&lt;$C123)))</f>
        <v>0</v>
      </c>
      <c r="AC123" s="48" t="n">
        <f aca="false">IF(OR(N(AC$5)=0,AC$6=""),0,AC$5*((DATE(YEAR($B123),MONTH($B123),MIN(AC$6,DAY(EOMONTH($B123,0))))&gt;=$B123)*(DATE(YEAR($B123),MONTH($B123),MIN(AC$6,DAY(EOMONTH($B123,0))))&lt;$C123)+(DATE(YEAR($B123),MONTH($B123)+1,MIN(AC$6,DAY(EOMONTH($B123,1))))&gt;=$B123)*(DATE(YEAR($B123),MONTH($B123)+1,MIN(AC$6,DAY(EOMONTH($B123,1))))&lt;$C123)))</f>
        <v>0</v>
      </c>
      <c r="AD123" s="48" t="n">
        <f aca="false">IF(OR(N(AD$5)=0,AD$6=""),0,AD$5*((DATE(YEAR($B123),MONTH($B123),MIN(AD$6,DAY(EOMONTH($B123,0))))&gt;=$B123)*(DATE(YEAR($B123),MONTH($B123),MIN(AD$6,DAY(EOMONTH($B123,0))))&lt;$C123)+(DATE(YEAR($B123),MONTH($B123)+1,MIN(AD$6,DAY(EOMONTH($B123,1))))&gt;=$B123)*(DATE(YEAR($B123),MONTH($B123)+1,MIN(AD$6,DAY(EOMONTH($B123,1))))&lt;$C123)))</f>
        <v>0</v>
      </c>
      <c r="AE123" s="48" t="n">
        <f aca="false">IF(OR(N(AE$5)=0,AE$6=""),0,AE$5*((DATE(YEAR($B123),MONTH($B123),MIN(AE$6,DAY(EOMONTH($B123,0))))&gt;=$B123)*(DATE(YEAR($B123),MONTH($B123),MIN(AE$6,DAY(EOMONTH($B123,0))))&lt;$C123)+(DATE(YEAR($B123),MONTH($B123)+1,MIN(AE$6,DAY(EOMONTH($B123,1))))&gt;=$B123)*(DATE(YEAR($B123),MONTH($B123)+1,MIN(AE$6,DAY(EOMONTH($B123,1))))&lt;$C123)))</f>
        <v>0</v>
      </c>
      <c r="AF123" s="48" t="n">
        <f aca="false">IF(OR(N(AF$5)=0,AF$6=""),0,AF$5*((DATE(YEAR($B123),MONTH($B123),MIN(AF$6,DAY(EOMONTH($B123,0))))&gt;=$B123)*(DATE(YEAR($B123),MONTH($B123),MIN(AF$6,DAY(EOMONTH($B123,0))))&lt;$C123)+(DATE(YEAR($B123),MONTH($B123)+1,MIN(AF$6,DAY(EOMONTH($B123,1))))&gt;=$B123)*(DATE(YEAR($B123),MONTH($B123)+1,MIN(AF$6,DAY(EOMONTH($B123,1))))&lt;$C123)))</f>
        <v>0</v>
      </c>
      <c r="AG123" s="48" t="n">
        <f aca="false">IF(OR(N(AG$5)=0,AG$6=""),0,AG$5*((DATE(YEAR($B123),MONTH($B123),MIN(AG$6,DAY(EOMONTH($B123,0))))&gt;=$B123)*(DATE(YEAR($B123),MONTH($B123),MIN(AG$6,DAY(EOMONTH($B123,0))))&lt;$C123)+(DATE(YEAR($B123),MONTH($B123)+1,MIN(AG$6,DAY(EOMONTH($B123,1))))&gt;=$B123)*(DATE(YEAR($B123),MONTH($B123)+1,MIN(AG$6,DAY(EOMONTH($B123,1))))&lt;$C123)))</f>
        <v>0</v>
      </c>
      <c r="AH123" s="48" t="n">
        <f aca="false">IF(OR(N(AH$5)=0,AH$6=""),0,AH$5*((DATE(YEAR($B123),MONTH($B123),MIN(AH$6,DAY(EOMONTH($B123,0))))&gt;=$B123)*(DATE(YEAR($B123),MONTH($B123),MIN(AH$6,DAY(EOMONTH($B123,0))))&lt;$C123)+(DATE(YEAR($B123),MONTH($B123)+1,MIN(AH$6,DAY(EOMONTH($B123,1))))&gt;=$B123)*(DATE(YEAR($B123),MONTH($B123)+1,MIN(AH$6,DAY(EOMONTH($B123,1))))&lt;$C123)))</f>
        <v>0</v>
      </c>
      <c r="AI123" s="48" t="n">
        <f aca="false">IF(OR(N(AI$5)=0,AI$6=""),0,AI$5*((DATE(YEAR($B123),MONTH($B123),MIN(AI$6,DAY(EOMONTH($B123,0))))&gt;=$B123)*(DATE(YEAR($B123),MONTH($B123),MIN(AI$6,DAY(EOMONTH($B123,0))))&lt;$C123)+(DATE(YEAR($B123),MONTH($B123)+1,MIN(AI$6,DAY(EOMONTH($B123,1))))&gt;=$B123)*(DATE(YEAR($B123),MONTH($B123)+1,MIN(AI$6,DAY(EOMONTH($B123,1))))&lt;$C123)))</f>
        <v>0</v>
      </c>
      <c r="AJ123" s="48" t="n">
        <f aca="false">IF(OR(N(AJ$5)=0,AJ$6=""),0,AJ$5*((DATE(YEAR($B123),MONTH($B123),MIN(AJ$6,DAY(EOMONTH($B123,0))))&gt;=$B123)*(DATE(YEAR($B123),MONTH($B123),MIN(AJ$6,DAY(EOMONTH($B123,0))))&lt;$C123)+(DATE(YEAR($B123),MONTH($B123)+1,MIN(AJ$6,DAY(EOMONTH($B123,1))))&gt;=$B123)*(DATE(YEAR($B123),MONTH($B123)+1,MIN(AJ$6,DAY(EOMONTH($B123,1))))&lt;$C123)))</f>
        <v>0</v>
      </c>
      <c r="AK123" s="48" t="n">
        <f aca="false">IF(OR(N(AK$5)=0,AK$6=""),0,AK$5*((DATE(YEAR($B123),MONTH($B123),MIN(AK$6,DAY(EOMONTH($B123,0))))&gt;=$B123)*(DATE(YEAR($B123),MONTH($B123),MIN(AK$6,DAY(EOMONTH($B123,0))))&lt;$C123)+(DATE(YEAR($B123),MONTH($B123)+1,MIN(AK$6,DAY(EOMONTH($B123,1))))&gt;=$B123)*(DATE(YEAR($B123),MONTH($B123)+1,MIN(AK$6,DAY(EOMONTH($B123,1))))&lt;$C123)))</f>
        <v>0</v>
      </c>
      <c r="AL123" s="48" t="n">
        <f aca="false">IF(OR(N(AL$5)=0,AL$6=""),0,AL$5*((DATE(YEAR($B123),MONTH($B123),MIN(AL$6,DAY(EOMONTH($B123,0))))&gt;=$B123)*(DATE(YEAR($B123),MONTH($B123),MIN(AL$6,DAY(EOMONTH($B123,0))))&lt;$C123)+(DATE(YEAR($B123),MONTH($B123)+1,MIN(AL$6,DAY(EOMONTH($B123,1))))&gt;=$B123)*(DATE(YEAR($B123),MONTH($B123)+1,MIN(AL$6,DAY(EOMONTH($B123,1))))&lt;$C123)))</f>
        <v>0</v>
      </c>
      <c r="AM123" s="48" t="n">
        <f aca="false">IF(OR(N(AM$5)=0,AM$6=""),0,AM$5*((DATE(YEAR($B123),MONTH($B123),MIN(AM$6,DAY(EOMONTH($B123,0))))&gt;=$B123)*(DATE(YEAR($B123),MONTH($B123),MIN(AM$6,DAY(EOMONTH($B123,0))))&lt;$C123)+(DATE(YEAR($B123),MONTH($B123)+1,MIN(AM$6,DAY(EOMONTH($B123,1))))&gt;=$B123)*(DATE(YEAR($B123),MONTH($B123)+1,MIN(AM$6,DAY(EOMONTH($B123,1))))&lt;$C123)))</f>
        <v>0</v>
      </c>
      <c r="AN123" s="48" t="n">
        <f aca="false">IF(OR(N(AN$5)=0,AN$6=""),0,AN$5*((DATE(YEAR($B123),MONTH($B123),MIN(AN$6,DAY(EOMONTH($B123,0))))&gt;=$B123)*(DATE(YEAR($B123),MONTH($B123),MIN(AN$6,DAY(EOMONTH($B123,0))))&lt;$C123)+(DATE(YEAR($B123),MONTH($B123)+1,MIN(AN$6,DAY(EOMONTH($B123,1))))&gt;=$B123)*(DATE(YEAR($B123),MONTH($B123)+1,MIN(AN$6,DAY(EOMONTH($B123,1))))&lt;$C123)))</f>
        <v>0</v>
      </c>
      <c r="AO123" s="48" t="n">
        <f aca="false">IF(OR(N(AO$5)=0,AO$6=""),0,AO$5*((DATE(YEAR($B123),MONTH($B123),MIN(AO$6,DAY(EOMONTH($B123,0))))&gt;=$B123)*(DATE(YEAR($B123),MONTH($B123),MIN(AO$6,DAY(EOMONTH($B123,0))))&lt;$C123)+(DATE(YEAR($B123),MONTH($B123)+1,MIN(AO$6,DAY(EOMONTH($B123,1))))&gt;=$B123)*(DATE(YEAR($B123),MONTH($B123)+1,MIN(AO$6,DAY(EOMONTH($B123,1))))&lt;$C123)))</f>
        <v>0</v>
      </c>
      <c r="AP123" s="48" t="n">
        <f aca="false">IF(OR(N(AP$5)=0,AP$6=""),0,AP$5*((DATE(YEAR($B123),MONTH($B123),MIN(AP$6,DAY(EOMONTH($B123,0))))&gt;=$B123)*(DATE(YEAR($B123),MONTH($B123),MIN(AP$6,DAY(EOMONTH($B123,0))))&lt;$C123)+(DATE(YEAR($B123),MONTH($B123)+1,MIN(AP$6,DAY(EOMONTH($B123,1))))&gt;=$B123)*(DATE(YEAR($B123),MONTH($B123)+1,MIN(AP$6,DAY(EOMONTH($B123,1))))&lt;$C123)))</f>
        <v>0</v>
      </c>
      <c r="AQ123" s="48" t="n">
        <f aca="false">IF(OR(N(AQ$5)=0,AQ$6=""),0,AQ$5*((DATE(YEAR($B123),MONTH($B123),MIN(AQ$6,DAY(EOMONTH($B123,0))))&gt;=$B123)*(DATE(YEAR($B123),MONTH($B123),MIN(AQ$6,DAY(EOMONTH($B123,0))))&lt;$C123)+(DATE(YEAR($B123),MONTH($B123)+1,MIN(AQ$6,DAY(EOMONTH($B123,1))))&gt;=$B123)*(DATE(YEAR($B123),MONTH($B123)+1,MIN(AQ$6,DAY(EOMONTH($B123,1))))&lt;$C123)))</f>
        <v>0</v>
      </c>
      <c r="AR123" s="48" t="n">
        <f aca="false">IF(OR(N(AR$5)=0,AR$6=""),0,AR$5*((DATE(YEAR($B123),MONTH($B123),MIN(AR$6,DAY(EOMONTH($B123,0))))&gt;=$B123)*(DATE(YEAR($B123),MONTH($B123),MIN(AR$6,DAY(EOMONTH($B123,0))))&lt;$C123)+(DATE(YEAR($B123),MONTH($B123)+1,MIN(AR$6,DAY(EOMONTH($B123,1))))&gt;=$B123)*(DATE(YEAR($B123),MONTH($B123)+1,MIN(AR$6,DAY(EOMONTH($B123,1))))&lt;$C123)))</f>
        <v>0</v>
      </c>
      <c r="AS123" s="48" t="n">
        <f aca="false">IF(OR(N(AS$5)=0,AS$6=""),0,AS$5*((DATE(YEAR($B123),MONTH($B123),MIN(AS$6,DAY(EOMONTH($B123,0))))&gt;=$B123)*(DATE(YEAR($B123),MONTH($B123),MIN(AS$6,DAY(EOMONTH($B123,0))))&lt;$C123)+(DATE(YEAR($B123),MONTH($B123)+1,MIN(AS$6,DAY(EOMONTH($B123,1))))&gt;=$B123)*(DATE(YEAR($B123),MONTH($B123)+1,MIN(AS$6,DAY(EOMONTH($B123,1))))&lt;$C123)))</f>
        <v>0</v>
      </c>
      <c r="AT123" s="48" t="n">
        <f aca="false">IF(OR(N(AT$5)=0,AT$6=""),0,AT$5*((DATE(YEAR($B123),MONTH($B123),MIN(AT$6,DAY(EOMONTH($B123,0))))&gt;=$B123)*(DATE(YEAR($B123),MONTH($B123),MIN(AT$6,DAY(EOMONTH($B123,0))))&lt;$C123)+(DATE(YEAR($B123),MONTH($B123)+1,MIN(AT$6,DAY(EOMONTH($B123,1))))&gt;=$B123)*(DATE(YEAR($B123),MONTH($B123)+1,MIN(AT$6,DAY(EOMONTH($B123,1))))&lt;$C123)))</f>
        <v>0</v>
      </c>
      <c r="AU123" s="48" t="n">
        <f aca="false">IF(OR(N(AU$5)=0,AU$6=""),0,AU$5*((DATE(YEAR($B123),MONTH($B123),MIN(AU$6,DAY(EOMONTH($B123,0))))&gt;=$B123)*(DATE(YEAR($B123),MONTH($B123),MIN(AU$6,DAY(EOMONTH($B123,0))))&lt;$C123)+(DATE(YEAR($B123),MONTH($B123)+1,MIN(AU$6,DAY(EOMONTH($B123,1))))&gt;=$B123)*(DATE(YEAR($B123),MONTH($B123)+1,MIN(AU$6,DAY(EOMONTH($B123,1))))&lt;$C123)))</f>
        <v>0</v>
      </c>
      <c r="AV123" s="48" t="n">
        <f aca="false">IF(OR(N(AV$5)=0,AV$6=""),0,AV$5*((DATE(YEAR($B123),MONTH($B123),MIN(AV$6,DAY(EOMONTH($B123,0))))&gt;=$B123)*(DATE(YEAR($B123),MONTH($B123),MIN(AV$6,DAY(EOMONTH($B123,0))))&lt;$C123)+(DATE(YEAR($B123),MONTH($B123)+1,MIN(AV$6,DAY(EOMONTH($B123,1))))&gt;=$B123)*(DATE(YEAR($B123),MONTH($B123)+1,MIN(AV$6,DAY(EOMONTH($B123,1))))&lt;$C123)))</f>
        <v>0</v>
      </c>
      <c r="AW123" s="48" t="n">
        <f aca="false">IF(OR(N(AW$5)=0,AW$6=""),0,AW$5*((DATE(YEAR($B123),MONTH($B123),MIN(AW$6,DAY(EOMONTH($B123,0))))&gt;=$B123)*(DATE(YEAR($B123),MONTH($B123),MIN(AW$6,DAY(EOMONTH($B123,0))))&lt;$C123)+(DATE(YEAR($B123),MONTH($B123)+1,MIN(AW$6,DAY(EOMONTH($B123,1))))&gt;=$B123)*(DATE(YEAR($B123),MONTH($B123)+1,MIN(AW$6,DAY(EOMONTH($B123,1))))&lt;$C123)))</f>
        <v>0</v>
      </c>
      <c r="AX123" s="48" t="n">
        <f aca="false">IF(OR(N(AX$5)=0,AX$6=""),0,AX$5*((DATE(YEAR($B123),MONTH($B123),MIN(AX$6,DAY(EOMONTH($B123,0))))&gt;=$B123)*(DATE(YEAR($B123),MONTH($B123),MIN(AX$6,DAY(EOMONTH($B123,0))))&lt;$C123)+(DATE(YEAR($B123),MONTH($B123)+1,MIN(AX$6,DAY(EOMONTH($B123,1))))&gt;=$B123)*(DATE(YEAR($B123),MONTH($B123)+1,MIN(AX$6,DAY(EOMONTH($B123,1))))&lt;$C123)))</f>
        <v>0</v>
      </c>
      <c r="AY123" s="48" t="n">
        <f aca="false">IF(OR(N(AY$5)=0,AY$6=""),0,AY$5*((DATE(YEAR($B123),MONTH($B123),MIN(AY$6,DAY(EOMONTH($B123,0))))&gt;=$B123)*(DATE(YEAR($B123),MONTH($B123),MIN(AY$6,DAY(EOMONTH($B123,0))))&lt;$C123)+(DATE(YEAR($B123),MONTH($B123)+1,MIN(AY$6,DAY(EOMONTH($B123,1))))&gt;=$B123)*(DATE(YEAR($B123),MONTH($B123)+1,MIN(AY$6,DAY(EOMONTH($B123,1))))&lt;$C123)))</f>
        <v>0</v>
      </c>
      <c r="AZ123" s="48" t="n">
        <f aca="false">IF(OR(N(AZ$5)=0,AZ$6=""),0,AZ$5*((DATE(YEAR($B123),MONTH($B123),MIN(AZ$6,DAY(EOMONTH($B123,0))))&gt;=$B123)*(DATE(YEAR($B123),MONTH($B123),MIN(AZ$6,DAY(EOMONTH($B123,0))))&lt;$C123)+(DATE(YEAR($B123),MONTH($B123)+1,MIN(AZ$6,DAY(EOMONTH($B123,1))))&gt;=$B123)*(DATE(YEAR($B123),MONTH($B123)+1,MIN(AZ$6,DAY(EOMONTH($B123,1))))&lt;$C123)))</f>
        <v>0</v>
      </c>
      <c r="BA123" s="48" t="n">
        <f aca="false">IF(OR(N(BA$5)=0,BA$6=""),0,BA$5*((DATE(YEAR($B123),MONTH($B123),MIN(BA$6,DAY(EOMONTH($B123,0))))&gt;=$B123)*(DATE(YEAR($B123),MONTH($B123),MIN(BA$6,DAY(EOMONTH($B123,0))))&lt;$C123)+(DATE(YEAR($B123),MONTH($B123)+1,MIN(BA$6,DAY(EOMONTH($B123,1))))&gt;=$B123)*(DATE(YEAR($B123),MONTH($B123)+1,MIN(BA$6,DAY(EOMONTH($B123,1))))&lt;$C123)))</f>
        <v>0</v>
      </c>
      <c r="BB123" s="48" t="n">
        <f aca="false">IF(OR(N(BB$5)=0,BB$6=""),0,BB$5*((DATE(YEAR($B123),MONTH($B123),MIN(BB$6,DAY(EOMONTH($B123,0))))&gt;=$B123)*(DATE(YEAR($B123),MONTH($B123),MIN(BB$6,DAY(EOMONTH($B123,0))))&lt;$C123)+(DATE(YEAR($B123),MONTH($B123)+1,MIN(BB$6,DAY(EOMONTH($B123,1))))&gt;=$B123)*(DATE(YEAR($B123),MONTH($B123)+1,MIN(BB$6,DAY(EOMONTH($B123,1))))&lt;$C123)))</f>
        <v>0</v>
      </c>
      <c r="BC123" s="48" t="n">
        <f aca="false">IF(OR(N(BC$5)=0,BC$6=""),0,BC$5*((DATE(YEAR($B123),MONTH($B123),MIN(BC$6,DAY(EOMONTH($B123,0))))&gt;=$B123)*(DATE(YEAR($B123),MONTH($B123),MIN(BC$6,DAY(EOMONTH($B123,0))))&lt;$C123)+(DATE(YEAR($B123),MONTH($B123)+1,MIN(BC$6,DAY(EOMONTH($B123,1))))&gt;=$B123)*(DATE(YEAR($B123),MONTH($B123)+1,MIN(BC$6,DAY(EOMONTH($B123,1))))&lt;$C123)))</f>
        <v>0</v>
      </c>
      <c r="BD123" s="48" t="n">
        <f aca="false">IF(OR(N(BD$5)=0,BD$6=""),0,BD$5*((DATE(YEAR($B123),MONTH($B123),MIN(BD$6,DAY(EOMONTH($B123,0))))&gt;=$B123)*(DATE(YEAR($B123),MONTH($B123),MIN(BD$6,DAY(EOMONTH($B123,0))))&lt;$C123)+(DATE(YEAR($B123),MONTH($B123)+1,MIN(BD$6,DAY(EOMONTH($B123,1))))&gt;=$B123)*(DATE(YEAR($B123),MONTH($B123)+1,MIN(BD$6,DAY(EOMONTH($B123,1))))&lt;$C123)))</f>
        <v>0</v>
      </c>
      <c r="BE123" s="48" t="n">
        <f aca="false">IF(OR(N(BE$5)=0,BE$6=""),0,BE$5*((DATE(YEAR($B123),MONTH($B123),MIN(BE$6,DAY(EOMONTH($B123,0))))&gt;=$B123)*(DATE(YEAR($B123),MONTH($B123),MIN(BE$6,DAY(EOMONTH($B123,0))))&lt;$C123)+(DATE(YEAR($B123),MONTH($B123)+1,MIN(BE$6,DAY(EOMONTH($B123,1))))&gt;=$B123)*(DATE(YEAR($B123),MONTH($B123)+1,MIN(BE$6,DAY(EOMONTH($B123,1))))&lt;$C123)))</f>
        <v>0</v>
      </c>
      <c r="BF123" s="48" t="n">
        <f aca="false">IF(OR(N(BF$5)=0,BF$6=""),0,BF$5*((DATE(YEAR($B123),MONTH($B123),MIN(BF$6,DAY(EOMONTH($B123,0))))&gt;=$B123)*(DATE(YEAR($B123),MONTH($B123),MIN(BF$6,DAY(EOMONTH($B123,0))))&lt;$C123)+(DATE(YEAR($B123),MONTH($B123)+1,MIN(BF$6,DAY(EOMONTH($B123,1))))&gt;=$B123)*(DATE(YEAR($B123),MONTH($B123)+1,MIN(BF$6,DAY(EOMONTH($B123,1))))&lt;$C123)))</f>
        <v>0</v>
      </c>
      <c r="BG123" s="48" t="n">
        <f aca="false">IF(OR(N(BG$5)=0,BG$6=""),0,BG$5*((DATE(YEAR($B123),MONTH($B123),MIN(BG$6,DAY(EOMONTH($B123,0))))&gt;=$B123)*(DATE(YEAR($B123),MONTH($B123),MIN(BG$6,DAY(EOMONTH($B123,0))))&lt;$C123)+(DATE(YEAR($B123),MONTH($B123)+1,MIN(BG$6,DAY(EOMONTH($B123,1))))&gt;=$B123)*(DATE(YEAR($B123),MONTH($B123)+1,MIN(BG$6,DAY(EOMONTH($B123,1))))&lt;$C123)))</f>
        <v>0</v>
      </c>
      <c r="BH123" s="48" t="n">
        <f aca="false">IF(OR(N(BH$5)=0,BH$6=""),0,BH$5*((DATE(YEAR($B123),MONTH($B123),MIN(BH$6,DAY(EOMONTH($B123,0))))&gt;=$B123)*(DATE(YEAR($B123),MONTH($B123),MIN(BH$6,DAY(EOMONTH($B123,0))))&lt;$C123)+(DATE(YEAR($B123),MONTH($B123)+1,MIN(BH$6,DAY(EOMONTH($B123,1))))&gt;=$B123)*(DATE(YEAR($B123),MONTH($B123)+1,MIN(BH$6,DAY(EOMONTH($B123,1))))&lt;$C123)))</f>
        <v>0</v>
      </c>
      <c r="BI123" s="48" t="n">
        <f aca="false">IF(OR(N(BI$5)=0,BI$6=""),0,BI$5*((DATE(YEAR($B123),MONTH($B123),MIN(BI$6,DAY(EOMONTH($B123,0))))&gt;=$B123)*(DATE(YEAR($B123),MONTH($B123),MIN(BI$6,DAY(EOMONTH($B123,0))))&lt;$C123)+(DATE(YEAR($B123),MONTH($B123)+1,MIN(BI$6,DAY(EOMONTH($B123,1))))&gt;=$B123)*(DATE(YEAR($B123),MONTH($B123)+1,MIN(BI$6,DAY(EOMONTH($B123,1))))&lt;$C123)))</f>
        <v>0</v>
      </c>
      <c r="BJ123" s="48" t="n">
        <f aca="false">IF(OR(N(BJ$5)=0,BJ$6=""),0,BJ$5*((DATE(YEAR($B123),MONTH($B123),MIN(BJ$6,DAY(EOMONTH($B123,0))))&gt;=$B123)*(DATE(YEAR($B123),MONTH($B123),MIN(BJ$6,DAY(EOMONTH($B123,0))))&lt;$C123)+(DATE(YEAR($B123),MONTH($B123)+1,MIN(BJ$6,DAY(EOMONTH($B123,1))))&gt;=$B123)*(DATE(YEAR($B123),MONTH($B123)+1,MIN(BJ$6,DAY(EOMONTH($B123,1))))&lt;$C123)))</f>
        <v>0</v>
      </c>
      <c r="BK123" s="48" t="n">
        <f aca="false">IF(OR(N(BK$5)=0,BK$6=""),0,BK$5*((DATE(YEAR($B123),MONTH($B123),MIN(BK$6,DAY(EOMONTH($B123,0))))&gt;=$B123)*(DATE(YEAR($B123),MONTH($B123),MIN(BK$6,DAY(EOMONTH($B123,0))))&lt;$C123)+(DATE(YEAR($B123),MONTH($B123)+1,MIN(BK$6,DAY(EOMONTH($B123,1))))&gt;=$B123)*(DATE(YEAR($B123),MONTH($B123)+1,MIN(BK$6,DAY(EOMONTH($B123,1))))&lt;$C123)))</f>
        <v>0</v>
      </c>
      <c r="BL123" s="48" t="n">
        <f aca="false">IF(OR(N(BL$5)=0,BL$6=""),0,BL$5*((DATE(YEAR($B123),MONTH($B123),MIN(BL$6,DAY(EOMONTH($B123,0))))&gt;=$B123)*(DATE(YEAR($B123),MONTH($B123),MIN(BL$6,DAY(EOMONTH($B123,0))))&lt;$C123)+(DATE(YEAR($B123),MONTH($B123)+1,MIN(BL$6,DAY(EOMONTH($B123,1))))&gt;=$B123)*(DATE(YEAR($B123),MONTH($B123)+1,MIN(BL$6,DAY(EOMONTH($B123,1))))&lt;$C123)))</f>
        <v>0</v>
      </c>
      <c r="BM123" s="48" t="n">
        <f aca="false">IF(OR(N(BM$5)=0,BM$6=""),0,BM$5*((DATE(YEAR($B123),MONTH($B123),MIN(BM$6,DAY(EOMONTH($B123,0))))&gt;=$B123)*(DATE(YEAR($B123),MONTH($B123),MIN(BM$6,DAY(EOMONTH($B123,0))))&lt;$C123)+(DATE(YEAR($B123),MONTH($B123)+1,MIN(BM$6,DAY(EOMONTH($B123,1))))&gt;=$B123)*(DATE(YEAR($B123),MONTH($B123)+1,MIN(BM$6,DAY(EOMONTH($B123,1))))&lt;$C123)))</f>
        <v>0</v>
      </c>
      <c r="BN123" s="48" t="n">
        <f aca="false">IF(OR(N(BN$5)=0,BN$6=""),0,BN$5*((DATE(YEAR($B123),MONTH($B123),MIN(BN$6,DAY(EOMONTH($B123,0))))&gt;=$B123)*(DATE(YEAR($B123),MONTH($B123),MIN(BN$6,DAY(EOMONTH($B123,0))))&lt;$C123)+(DATE(YEAR($B123),MONTH($B123)+1,MIN(BN$6,DAY(EOMONTH($B123,1))))&gt;=$B123)*(DATE(YEAR($B123),MONTH($B123)+1,MIN(BN$6,DAY(EOMONTH($B123,1))))&lt;$C123)))</f>
        <v>0</v>
      </c>
      <c r="BO123" s="48" t="n">
        <f aca="false">IF(OR(N(BO$5)=0,BO$6=""),0,BO$5*((DATE(YEAR($B123),MONTH($B123),MIN(BO$6,DAY(EOMONTH($B123,0))))&gt;=$B123)*(DATE(YEAR($B123),MONTH($B123),MIN(BO$6,DAY(EOMONTH($B123,0))))&lt;$C123)+(DATE(YEAR($B123),MONTH($B123)+1,MIN(BO$6,DAY(EOMONTH($B123,1))))&gt;=$B123)*(DATE(YEAR($B123),MONTH($B123)+1,MIN(BO$6,DAY(EOMONTH($B123,1))))&lt;$C123)))</f>
        <v>0</v>
      </c>
      <c r="BP123" s="48" t="n">
        <f aca="false">IF(OR(N(BP$5)=0,BP$6=""),0,BP$5*((DATE(YEAR($B123),MONTH($B123),MIN(BP$6,DAY(EOMONTH($B123,0))))&gt;=$B123)*(DATE(YEAR($B123),MONTH($B123),MIN(BP$6,DAY(EOMONTH($B123,0))))&lt;$C123)+(DATE(YEAR($B123),MONTH($B123)+1,MIN(BP$6,DAY(EOMONTH($B123,1))))&gt;=$B123)*(DATE(YEAR($B123),MONTH($B123)+1,MIN(BP$6,DAY(EOMONTH($B123,1))))&lt;$C123)))</f>
        <v>0</v>
      </c>
      <c r="BQ123" s="48" t="n">
        <f aca="false">IF(OR(N(BQ$5)=0,BQ$6=""),0,BQ$5*((DATE(YEAR($B123),MONTH($B123),MIN(BQ$6,DAY(EOMONTH($B123,0))))&gt;=$B123)*(DATE(YEAR($B123),MONTH($B123),MIN(BQ$6,DAY(EOMONTH($B123,0))))&lt;$C123)+(DATE(YEAR($B123),MONTH($B123)+1,MIN(BQ$6,DAY(EOMONTH($B123,1))))&gt;=$B123)*(DATE(YEAR($B123),MONTH($B123)+1,MIN(BQ$6,DAY(EOMONTH($B123,1))))&lt;$C123)))</f>
        <v>0</v>
      </c>
      <c r="BR123" s="48" t="n">
        <f aca="false">IF(OR(N(BR$5)=0,BR$6=""),0,BR$5*((DATE(YEAR($B123),MONTH($B123),MIN(BR$6,DAY(EOMONTH($B123,0))))&gt;=$B123)*(DATE(YEAR($B123),MONTH($B123),MIN(BR$6,DAY(EOMONTH($B123,0))))&lt;$C123)+(DATE(YEAR($B123),MONTH($B123)+1,MIN(BR$6,DAY(EOMONTH($B123,1))))&gt;=$B123)*(DATE(YEAR($B123),MONTH($B123)+1,MIN(BR$6,DAY(EOMONTH($B123,1))))&lt;$C123)))</f>
        <v>0</v>
      </c>
      <c r="BS123" s="48" t="n">
        <f aca="false">IF(OR(N(BS$5)=0,BS$6=""),0,BS$5*((DATE(YEAR($B123),MONTH($B123),MIN(BS$6,DAY(EOMONTH($B123,0))))&gt;=$B123)*(DATE(YEAR($B123),MONTH($B123),MIN(BS$6,DAY(EOMONTH($B123,0))))&lt;$C123)+(DATE(YEAR($B123),MONTH($B123)+1,MIN(BS$6,DAY(EOMONTH($B123,1))))&gt;=$B123)*(DATE(YEAR($B123),MONTH($B123)+1,MIN(BS$6,DAY(EOMONTH($B123,1))))&lt;$C123)))</f>
        <v>0</v>
      </c>
      <c r="BT123" s="48" t="n">
        <f aca="false">IF(OR(N(BT$5)=0,BT$6=""),0,BT$5*((DATE(YEAR($B123),MONTH($B123),MIN(BT$6,DAY(EOMONTH($B123,0))))&gt;=$B123)*(DATE(YEAR($B123),MONTH($B123),MIN(BT$6,DAY(EOMONTH($B123,0))))&lt;$C123)+(DATE(YEAR($B123),MONTH($B123)+1,MIN(BT$6,DAY(EOMONTH($B123,1))))&gt;=$B123)*(DATE(YEAR($B123),MONTH($B123)+1,MIN(BT$6,DAY(EOMONTH($B123,1))))&lt;$C123)))</f>
        <v>0</v>
      </c>
      <c r="BU123" s="48" t="n">
        <f aca="false">IF(OR(N(BU$5)=0,BU$6=""),0,BU$5*((DATE(YEAR($B123),MONTH($B123),MIN(BU$6,DAY(EOMONTH($B123,0))))&gt;=$B123)*(DATE(YEAR($B123),MONTH($B123),MIN(BU$6,DAY(EOMONTH($B123,0))))&lt;$C123)+(DATE(YEAR($B123),MONTH($B123)+1,MIN(BU$6,DAY(EOMONTH($B123,1))))&gt;=$B123)*(DATE(YEAR($B123),MONTH($B123)+1,MIN(BU$6,DAY(EOMONTH($B123,1))))&lt;$C123)))</f>
        <v>0</v>
      </c>
      <c r="BV123" s="48" t="n">
        <f aca="false">IF(OR(N(BV$5)=0,BV$6=""),0,BV$5*((DATE(YEAR($B123),MONTH($B123),MIN(BV$6,DAY(EOMONTH($B123,0))))&gt;=$B123)*(DATE(YEAR($B123),MONTH($B123),MIN(BV$6,DAY(EOMONTH($B123,0))))&lt;$C123)+(DATE(YEAR($B123),MONTH($B123)+1,MIN(BV$6,DAY(EOMONTH($B123,1))))&gt;=$B123)*(DATE(YEAR($B123),MONTH($B123)+1,MIN(BV$6,DAY(EOMONTH($B123,1))))&lt;$C123)))</f>
        <v>0</v>
      </c>
      <c r="BW123" s="48" t="n">
        <f aca="false">IF(OR(N(BW$5)=0,BW$6=""),0,BW$5*((DATE(YEAR($B123),MONTH($B123),MIN(BW$6,DAY(EOMONTH($B123,0))))&gt;=$B123)*(DATE(YEAR($B123),MONTH($B123),MIN(BW$6,DAY(EOMONTH($B123,0))))&lt;$C123)+(DATE(YEAR($B123),MONTH($B123)+1,MIN(BW$6,DAY(EOMONTH($B123,1))))&gt;=$B123)*(DATE(YEAR($B123),MONTH($B123)+1,MIN(BW$6,DAY(EOMONTH($B123,1))))&lt;$C123)))</f>
        <v>0</v>
      </c>
      <c r="BX123" s="48" t="n">
        <f aca="false">MIN(Z123,(FT122*(1+FT$5/Setup!$C$36)+IF($V123=1,N($F123),0)))</f>
        <v>0</v>
      </c>
      <c r="BY123" s="48" t="n">
        <f aca="false">MIN(AA123,(FU122*(1+FU$5/Setup!$C$36)+IF($V123=2,N($F123),0)))</f>
        <v>0</v>
      </c>
      <c r="BZ123" s="48" t="n">
        <f aca="false">MIN(AB123,(FV122*(1+FV$5/Setup!$C$36)+IF($V123=3,N($F123),0)))</f>
        <v>0</v>
      </c>
      <c r="CA123" s="48" t="n">
        <f aca="false">MIN(AC123,(FW122*(1+FW$5/Setup!$C$36)+IF($V123=4,N($F123),0)))</f>
        <v>0</v>
      </c>
      <c r="CB123" s="48" t="n">
        <f aca="false">MIN(AD123,(FX122*(1+FX$5/Setup!$C$36)+IF($V123=5,N($F123),0)))</f>
        <v>0</v>
      </c>
      <c r="CC123" s="48" t="n">
        <f aca="false">MIN(AE123,(FY122*(1+FY$5/Setup!$C$36)+IF($V123=6,N($F123),0)))</f>
        <v>0</v>
      </c>
      <c r="CD123" s="48" t="n">
        <f aca="false">MIN(AF123,(FZ122*(1+FZ$5/Setup!$C$36)+IF($V123=7,N($F123),0)))</f>
        <v>0</v>
      </c>
      <c r="CE123" s="48" t="n">
        <f aca="false">MIN(AG123,(GA122*(1+GA$5/Setup!$C$36)+IF($V123=8,N($F123),0)))</f>
        <v>0</v>
      </c>
      <c r="CF123" s="48" t="n">
        <f aca="false">MIN(AH123,(GB122*(1+GB$5/Setup!$C$36)+IF($V123=9,N($F123),0)))</f>
        <v>0</v>
      </c>
      <c r="CG123" s="48" t="n">
        <f aca="false">MIN(AI123,(GC122*(1+GC$5/Setup!$C$36)+IF($V123=10,N($F123),0)))</f>
        <v>0</v>
      </c>
      <c r="CH123" s="48" t="n">
        <f aca="false">MIN(AJ123,(GD122*(1+GD$5/Setup!$C$36)+IF($V123=11,N($F123),0)))</f>
        <v>0</v>
      </c>
      <c r="CI123" s="48" t="n">
        <f aca="false">MIN(AK123,(GE122*(1+GE$5/Setup!$C$36)+IF($V123=12,N($F123),0)))</f>
        <v>0</v>
      </c>
      <c r="CJ123" s="48" t="n">
        <f aca="false">MIN(AL123,(GF122*(1+GF$5/Setup!$C$36)+IF($V123=13,N($F123),0)))</f>
        <v>0</v>
      </c>
      <c r="CK123" s="48" t="n">
        <f aca="false">MIN(AM123,(GG122*(1+GG$5/Setup!$C$36)+IF($V123=14,N($F123),0)))</f>
        <v>0</v>
      </c>
      <c r="CL123" s="48" t="n">
        <f aca="false">MIN(AN123,(GH122*(1+GH$5/Setup!$C$36)+IF($V123=15,N($F123),0)))</f>
        <v>0</v>
      </c>
      <c r="CM123" s="48" t="n">
        <f aca="false">MIN(AO123,(GI122*(1+GI$5/Setup!$C$36)+IF($V123=16,N($F123),0)))</f>
        <v>0</v>
      </c>
      <c r="CN123" s="48" t="n">
        <f aca="false">MIN(AP123,(GJ122*(1+GJ$5/Setup!$C$36)+IF($V123=17,N($F123),0)))</f>
        <v>0</v>
      </c>
      <c r="CO123" s="48" t="n">
        <f aca="false">MIN(AQ123,(GK122*(1+GK$5/Setup!$C$36)+IF($V123=18,N($F123),0)))</f>
        <v>0</v>
      </c>
      <c r="CP123" s="48" t="n">
        <f aca="false">MIN(AR123,(GL122*(1+GL$5/Setup!$C$36)+IF($V123=19,N($F123),0)))</f>
        <v>0</v>
      </c>
      <c r="CQ123" s="48" t="n">
        <f aca="false">MIN(AS123,(GM122*(1+GM$5/Setup!$C$36)+IF($V123=20,N($F123),0)))</f>
        <v>0</v>
      </c>
      <c r="CR123" s="48" t="n">
        <f aca="false">MIN(AT123,(GN122*(1+GN$5/Setup!$C$36)+IF($V123=21,N($F123),0)))</f>
        <v>0</v>
      </c>
      <c r="CS123" s="48" t="n">
        <f aca="false">MIN(AU123,(GO122*(1+GO$5/Setup!$C$36)+IF($V123=22,N($F123),0)))</f>
        <v>0</v>
      </c>
      <c r="CT123" s="48" t="n">
        <f aca="false">MIN(AV123,(GP122*(1+GP$5/Setup!$C$36)+IF($V123=23,N($F123),0)))</f>
        <v>0</v>
      </c>
      <c r="CU123" s="48" t="n">
        <f aca="false">MIN(AW123,(GQ122*(1+GQ$5/Setup!$C$36)+IF($V123=24,N($F123),0)))</f>
        <v>0</v>
      </c>
      <c r="CV123" s="48" t="n">
        <f aca="false">MIN(AX123,(GR122*(1+GR$5/Setup!$C$36)+IF($V123=25,N($F123),0)))</f>
        <v>0</v>
      </c>
      <c r="CW123" s="48" t="n">
        <f aca="false">MIN(AY123,(GS122*(1+GS$5/Setup!$C$36)+IF($V123=26,N($F123),0)))</f>
        <v>0</v>
      </c>
      <c r="CX123" s="48" t="n">
        <f aca="false">MIN(AZ123,(GT122*(1+GT$5/Setup!$C$36)+IF($V123=27,N($F123),0)))</f>
        <v>0</v>
      </c>
      <c r="CY123" s="48" t="n">
        <f aca="false">MIN(BA123,(GU122*(1+GU$5/Setup!$C$36)+IF($V123=28,N($F123),0)))</f>
        <v>0</v>
      </c>
      <c r="CZ123" s="48" t="n">
        <f aca="false">MIN(BB123,(GV122*(1+GV$5/Setup!$C$36)+IF($V123=29,N($F123),0)))</f>
        <v>0</v>
      </c>
      <c r="DA123" s="48" t="n">
        <f aca="false">MIN(BC123,(GW122*(1+GW$5/Setup!$C$36)+IF($V123=30,N($F123),0)))</f>
        <v>0</v>
      </c>
      <c r="DB123" s="48" t="n">
        <f aca="false">MIN(BD123,(GX122*(1+GX$5/Setup!$C$36)+IF($V123=31,N($F123),0)))</f>
        <v>0</v>
      </c>
      <c r="DC123" s="48" t="n">
        <f aca="false">MIN(BE123,(GY122*(1+GY$5/Setup!$C$36)+IF($V123=32,N($F123),0)))</f>
        <v>0</v>
      </c>
      <c r="DD123" s="48" t="n">
        <f aca="false">MIN(BF123,(GZ122*(1+GZ$5/Setup!$C$36)+IF($V123=33,N($F123),0)))</f>
        <v>0</v>
      </c>
      <c r="DE123" s="48" t="n">
        <f aca="false">MIN(BG123,(HA122*(1+HA$5/Setup!$C$36)+IF($V123=34,N($F123),0)))</f>
        <v>0</v>
      </c>
      <c r="DF123" s="48" t="n">
        <f aca="false">MIN(BH123,(HB122*(1+HB$5/Setup!$C$36)+IF($V123=35,N($F123),0)))</f>
        <v>0</v>
      </c>
      <c r="DG123" s="48" t="n">
        <f aca="false">MIN(BI123,(HC122*(1+HC$5/Setup!$C$36)+IF($V123=36,N($F123),0)))</f>
        <v>0</v>
      </c>
      <c r="DH123" s="48" t="n">
        <f aca="false">MIN(BJ123,(HD122*(1+HD$5/Setup!$C$36)+IF($V123=37,N($F123),0)))</f>
        <v>0</v>
      </c>
      <c r="DI123" s="48" t="n">
        <f aca="false">MIN(BK123,(HE122*(1+HE$5/Setup!$C$36)+IF($V123=38,N($F123),0)))</f>
        <v>0</v>
      </c>
      <c r="DJ123" s="48" t="n">
        <f aca="false">MIN(BL123,(HF122*(1+HF$5/Setup!$C$36)+IF($V123=39,N($F123),0)))</f>
        <v>0</v>
      </c>
      <c r="DK123" s="48" t="n">
        <f aca="false">MIN(BM123,(HG122*(1+HG$5/Setup!$C$36)+IF($V123=40,N($F123),0)))</f>
        <v>0</v>
      </c>
      <c r="DL123" s="48" t="n">
        <f aca="false">MIN(BN123,(HH122*(1+HH$5/Setup!$C$36)+IF($V123=41,N($F123),0)))</f>
        <v>0</v>
      </c>
      <c r="DM123" s="48" t="n">
        <f aca="false">MIN(BO123,(HI122*(1+HI$5/Setup!$C$36)+IF($V123=42,N($F123),0)))</f>
        <v>0</v>
      </c>
      <c r="DN123" s="48" t="n">
        <f aca="false">MIN(BP123,(HJ122*(1+HJ$5/Setup!$C$36)+IF($V123=43,N($F123),0)))</f>
        <v>0</v>
      </c>
      <c r="DO123" s="48" t="n">
        <f aca="false">MIN(BQ123,(HK122*(1+HK$5/Setup!$C$36)+IF($V123=44,N($F123),0)))</f>
        <v>0</v>
      </c>
      <c r="DP123" s="48" t="n">
        <f aca="false">MIN(BR123,(HL122*(1+HL$5/Setup!$C$36)+IF($V123=45,N($F123),0)))</f>
        <v>0</v>
      </c>
      <c r="DQ123" s="48" t="n">
        <f aca="false">MIN(BS123,(HM122*(1+HM$5/Setup!$C$36)+IF($V123=46,N($F123),0)))</f>
        <v>0</v>
      </c>
      <c r="DR123" s="48" t="n">
        <f aca="false">MIN(BT123,(HN122*(1+HN$5/Setup!$C$36)+IF($V123=47,N($F123),0)))</f>
        <v>0</v>
      </c>
      <c r="DS123" s="48" t="n">
        <f aca="false">MIN(BU123,(HO122*(1+HO$5/Setup!$C$36)+IF($V123=48,N($F123),0)))</f>
        <v>0</v>
      </c>
      <c r="DT123" s="48" t="n">
        <f aca="false">MIN(BV123,(HP122*(1+HP$5/Setup!$C$36)+IF($V123=49,N($F123),0)))</f>
        <v>0</v>
      </c>
      <c r="DU123" s="48" t="n">
        <f aca="false">MIN(BW123,(HQ122*(1+HQ$5/Setup!$C$36)+IF($V123=50,N($F123),0)))</f>
        <v>0</v>
      </c>
      <c r="DV123" s="48" t="n">
        <f aca="false">MIN(MAX((FT122*(1+FT$5/Setup!$C$36)+IF($V123=1,N($F123),0))-BX123,0),MAX($P123-0,0))</f>
        <v>0</v>
      </c>
      <c r="DW123" s="48" t="n">
        <f aca="false">MIN(MAX((FU122*(1+FU$5/Setup!$C$36)+IF($V123=2,N($F123),0))-BY123,0),MAX($P123-SUM(DV123:DV123),0))</f>
        <v>0</v>
      </c>
      <c r="DX123" s="48" t="n">
        <f aca="false">MIN(MAX((FV122*(1+FV$5/Setup!$C$36)+IF($V123=3,N($F123),0))-BZ123,0),MAX($P123-SUM(DV123:DW123),0))</f>
        <v>0</v>
      </c>
      <c r="DY123" s="48" t="n">
        <f aca="false">MIN(MAX((FW122*(1+FW$5/Setup!$C$36)+IF($V123=4,N($F123),0))-CA123,0),MAX($P123-SUM(DV123:DX123),0))</f>
        <v>0</v>
      </c>
      <c r="DZ123" s="48" t="n">
        <f aca="false">MIN(MAX((FX122*(1+FX$5/Setup!$C$36)+IF($V123=5,N($F123),0))-CB123,0),MAX($P123-SUM(DV123:DY123),0))</f>
        <v>0</v>
      </c>
      <c r="EA123" s="48" t="n">
        <f aca="false">MIN(MAX((FY122*(1+FY$5/Setup!$C$36)+IF($V123=6,N($F123),0))-CC123,0),MAX($P123-SUM(DV123:DZ123),0))</f>
        <v>0</v>
      </c>
      <c r="EB123" s="48" t="n">
        <f aca="false">MIN(MAX((FZ122*(1+FZ$5/Setup!$C$36)+IF($V123=7,N($F123),0))-CD123,0),MAX($P123-SUM(DV123:EA123),0))</f>
        <v>0</v>
      </c>
      <c r="EC123" s="48" t="n">
        <f aca="false">MIN(MAX((GA122*(1+GA$5/Setup!$C$36)+IF($V123=8,N($F123),0))-CE123,0),MAX($P123-SUM(DV123:EB123),0))</f>
        <v>0</v>
      </c>
      <c r="ED123" s="48" t="n">
        <f aca="false">MIN(MAX((GB122*(1+GB$5/Setup!$C$36)+IF($V123=9,N($F123),0))-CF123,0),MAX($P123-SUM(DV123:EC123),0))</f>
        <v>0</v>
      </c>
      <c r="EE123" s="48" t="n">
        <f aca="false">MIN(MAX((GC122*(1+GC$5/Setup!$C$36)+IF($V123=10,N($F123),0))-CG123,0),MAX($P123-SUM(DV123:ED123),0))</f>
        <v>0</v>
      </c>
      <c r="EF123" s="48" t="n">
        <f aca="false">MIN(MAX((GD122*(1+GD$5/Setup!$C$36)+IF($V123=11,N($F123),0))-CH123,0),MAX($P123-SUM(DV123:EE123),0))</f>
        <v>0</v>
      </c>
      <c r="EG123" s="48" t="n">
        <f aca="false">MIN(MAX((GE122*(1+GE$5/Setup!$C$36)+IF($V123=12,N($F123),0))-CI123,0),MAX($P123-SUM(DV123:EF123),0))</f>
        <v>0</v>
      </c>
      <c r="EH123" s="48" t="n">
        <f aca="false">MIN(MAX((GF122*(1+GF$5/Setup!$C$36)+IF($V123=13,N($F123),0))-CJ123,0),MAX($P123-SUM(DV123:EG123),0))</f>
        <v>0</v>
      </c>
      <c r="EI123" s="48" t="n">
        <f aca="false">MIN(MAX((GG122*(1+GG$5/Setup!$C$36)+IF($V123=14,N($F123),0))-CK123,0),MAX($P123-SUM(DV123:EH123),0))</f>
        <v>0</v>
      </c>
      <c r="EJ123" s="48" t="n">
        <f aca="false">MIN(MAX((GH122*(1+GH$5/Setup!$C$36)+IF($V123=15,N($F123),0))-CL123,0),MAX($P123-SUM(DV123:EI123),0))</f>
        <v>0</v>
      </c>
      <c r="EK123" s="48" t="n">
        <f aca="false">MIN(MAX((GI122*(1+GI$5/Setup!$C$36)+IF($V123=16,N($F123),0))-CM123,0),MAX($P123-SUM(DV123:EJ123),0))</f>
        <v>0</v>
      </c>
      <c r="EL123" s="48" t="n">
        <f aca="false">MIN(MAX((GJ122*(1+GJ$5/Setup!$C$36)+IF($V123=17,N($F123),0))-CN123,0),MAX($P123-SUM(DV123:EK123),0))</f>
        <v>0</v>
      </c>
      <c r="EM123" s="48" t="n">
        <f aca="false">MIN(MAX((GK122*(1+GK$5/Setup!$C$36)+IF($V123=18,N($F123),0))-CO123,0),MAX($P123-SUM(DV123:EL123),0))</f>
        <v>0</v>
      </c>
      <c r="EN123" s="48" t="n">
        <f aca="false">MIN(MAX((GL122*(1+GL$5/Setup!$C$36)+IF($V123=19,N($F123),0))-CP123,0),MAX($P123-SUM(DV123:EM123),0))</f>
        <v>0</v>
      </c>
      <c r="EO123" s="48" t="n">
        <f aca="false">MIN(MAX((GM122*(1+GM$5/Setup!$C$36)+IF($V123=20,N($F123),0))-CQ123,0),MAX($P123-SUM(DV123:EN123),0))</f>
        <v>0</v>
      </c>
      <c r="EP123" s="48" t="n">
        <f aca="false">MIN(MAX((GN122*(1+GN$5/Setup!$C$36)+IF($V123=21,N($F123),0))-CR123,0),MAX($P123-SUM(DV123:EO123),0))</f>
        <v>0</v>
      </c>
      <c r="EQ123" s="48" t="n">
        <f aca="false">MIN(MAX((GO122*(1+GO$5/Setup!$C$36)+IF($V123=22,N($F123),0))-CS123,0),MAX($P123-SUM(DV123:EP123),0))</f>
        <v>0</v>
      </c>
      <c r="ER123" s="48" t="n">
        <f aca="false">MIN(MAX((GP122*(1+GP$5/Setup!$C$36)+IF($V123=23,N($F123),0))-CT123,0),MAX($P123-SUM(DV123:EQ123),0))</f>
        <v>0</v>
      </c>
      <c r="ES123" s="48" t="n">
        <f aca="false">MIN(MAX((GQ122*(1+GQ$5/Setup!$C$36)+IF($V123=24,N($F123),0))-CU123,0),MAX($P123-SUM(DV123:ER123),0))</f>
        <v>0</v>
      </c>
      <c r="ET123" s="48" t="n">
        <f aca="false">MIN(MAX((GR122*(1+GR$5/Setup!$C$36)+IF($V123=25,N($F123),0))-CV123,0),MAX($P123-SUM(DV123:ES123),0))</f>
        <v>0</v>
      </c>
      <c r="EU123" s="48" t="n">
        <f aca="false">MIN(MAX((GS122*(1+GS$5/Setup!$C$36)+IF($V123=26,N($F123),0))-CW123,0),MAX($P123-SUM(DV123:ET123),0))</f>
        <v>0</v>
      </c>
      <c r="EV123" s="48" t="n">
        <f aca="false">MIN(MAX((GT122*(1+GT$5/Setup!$C$36)+IF($V123=27,N($F123),0))-CX123,0),MAX($P123-SUM(DV123:EU123),0))</f>
        <v>0</v>
      </c>
      <c r="EW123" s="48" t="n">
        <f aca="false">MIN(MAX((GU122*(1+GU$5/Setup!$C$36)+IF($V123=28,N($F123),0))-CY123,0),MAX($P123-SUM(DV123:EV123),0))</f>
        <v>0</v>
      </c>
      <c r="EX123" s="48" t="n">
        <f aca="false">MIN(MAX((GV122*(1+GV$5/Setup!$C$36)+IF($V123=29,N($F123),0))-CZ123,0),MAX($P123-SUM(DV123:EW123),0))</f>
        <v>0</v>
      </c>
      <c r="EY123" s="48" t="n">
        <f aca="false">MIN(MAX((GW122*(1+GW$5/Setup!$C$36)+IF($V123=30,N($F123),0))-DA123,0),MAX($P123-SUM(DV123:EX123),0))</f>
        <v>0</v>
      </c>
      <c r="EZ123" s="48" t="n">
        <f aca="false">MIN(MAX((GX122*(1+GX$5/Setup!$C$36)+IF($V123=31,N($F123),0))-DB123,0),MAX($P123-SUM(DV123:EY123),0))</f>
        <v>0</v>
      </c>
      <c r="FA123" s="48" t="n">
        <f aca="false">MIN(MAX((GY122*(1+GY$5/Setup!$C$36)+IF($V123=32,N($F123),0))-DC123,0),MAX($P123-SUM(DV123:EZ123),0))</f>
        <v>0</v>
      </c>
      <c r="FB123" s="48" t="n">
        <f aca="false">MIN(MAX((GZ122*(1+GZ$5/Setup!$C$36)+IF($V123=33,N($F123),0))-DD123,0),MAX($P123-SUM(DV123:FA123),0))</f>
        <v>0</v>
      </c>
      <c r="FC123" s="48" t="n">
        <f aca="false">MIN(MAX((HA122*(1+HA$5/Setup!$C$36)+IF($V123=34,N($F123),0))-DE123,0),MAX($P123-SUM(DV123:FB123),0))</f>
        <v>0</v>
      </c>
      <c r="FD123" s="48" t="n">
        <f aca="false">MIN(MAX((HB122*(1+HB$5/Setup!$C$36)+IF($V123=35,N($F123),0))-DF123,0),MAX($P123-SUM(DV123:FC123),0))</f>
        <v>0</v>
      </c>
      <c r="FE123" s="48" t="n">
        <f aca="false">MIN(MAX((HC122*(1+HC$5/Setup!$C$36)+IF($V123=36,N($F123),0))-DG123,0),MAX($P123-SUM(DV123:FD123),0))</f>
        <v>0</v>
      </c>
      <c r="FF123" s="48" t="n">
        <f aca="false">MIN(MAX((HD122*(1+HD$5/Setup!$C$36)+IF($V123=37,N($F123),0))-DH123,0),MAX($P123-SUM(DV123:FE123),0))</f>
        <v>0</v>
      </c>
      <c r="FG123" s="48" t="n">
        <f aca="false">MIN(MAX((HE122*(1+HE$5/Setup!$C$36)+IF($V123=38,N($F123),0))-DI123,0),MAX($P123-SUM(DV123:FF123),0))</f>
        <v>0</v>
      </c>
      <c r="FH123" s="48" t="n">
        <f aca="false">MIN(MAX((HF122*(1+HF$5/Setup!$C$36)+IF($V123=39,N($F123),0))-DJ123,0),MAX($P123-SUM(DV123:FG123),0))</f>
        <v>0</v>
      </c>
      <c r="FI123" s="48" t="n">
        <f aca="false">MIN(MAX((HG122*(1+HG$5/Setup!$C$36)+IF($V123=40,N($F123),0))-DK123,0),MAX($P123-SUM(DV123:FH123),0))</f>
        <v>0</v>
      </c>
      <c r="FJ123" s="48" t="n">
        <f aca="false">MIN(MAX((HH122*(1+HH$5/Setup!$C$36)+IF($V123=41,N($F123),0))-DL123,0),MAX($P123-SUM(DV123:FI123),0))</f>
        <v>0</v>
      </c>
      <c r="FK123" s="48" t="n">
        <f aca="false">MIN(MAX((HI122*(1+HI$5/Setup!$C$36)+IF($V123=42,N($F123),0))-DM123,0),MAX($P123-SUM(DV123:FJ123),0))</f>
        <v>0</v>
      </c>
      <c r="FL123" s="48" t="n">
        <f aca="false">MIN(MAX((HJ122*(1+HJ$5/Setup!$C$36)+IF($V123=43,N($F123),0))-DN123,0),MAX($P123-SUM(DV123:FK123),0))</f>
        <v>0</v>
      </c>
      <c r="FM123" s="48" t="n">
        <f aca="false">MIN(MAX((HK122*(1+HK$5/Setup!$C$36)+IF($V123=44,N($F123),0))-DO123,0),MAX($P123-SUM(DV123:FL123),0))</f>
        <v>0</v>
      </c>
      <c r="FN123" s="48" t="n">
        <f aca="false">MIN(MAX((HL122*(1+HL$5/Setup!$C$36)+IF($V123=45,N($F123),0))-DP123,0),MAX($P123-SUM(DV123:FM123),0))</f>
        <v>0</v>
      </c>
      <c r="FO123" s="48" t="n">
        <f aca="false">MIN(MAX((HM122*(1+HM$5/Setup!$C$36)+IF($V123=46,N($F123),0))-DQ123,0),MAX($P123-SUM(DV123:FN123),0))</f>
        <v>0</v>
      </c>
      <c r="FP123" s="48" t="n">
        <f aca="false">MIN(MAX((HN122*(1+HN$5/Setup!$C$36)+IF($V123=47,N($F123),0))-DR123,0),MAX($P123-SUM(DV123:FO123),0))</f>
        <v>0</v>
      </c>
      <c r="FQ123" s="48" t="n">
        <f aca="false">MIN(MAX((HO122*(1+HO$5/Setup!$C$36)+IF($V123=48,N($F123),0))-DS123,0),MAX($P123-SUM(DV123:FP123),0))</f>
        <v>0</v>
      </c>
      <c r="FR123" s="48" t="n">
        <f aca="false">MIN(MAX((HP122*(1+HP$5/Setup!$C$36)+IF($V123=49,N($F123),0))-DT123,0),MAX($P123-SUM(DV123:FQ123),0))</f>
        <v>0</v>
      </c>
      <c r="FS123" s="48" t="n">
        <f aca="false">MIN(MAX((HQ122*(1+HQ$5/Setup!$C$36)+IF($V123=50,N($F123),0))-DU123,0),MAX($P123-SUM(DV123:FR123),0))</f>
        <v>0</v>
      </c>
      <c r="FT123" s="48" t="n">
        <f aca="false">IF((FT122*(1+FT$5/Setup!$C$36)+IF($V123=1,N($F123),0))-BX123-DV123&lt;0.005,0,(FT122*(1+FT$5/Setup!$C$36)+IF($V123=1,N($F123),0))-BX123-DV123)</f>
        <v>0</v>
      </c>
      <c r="FU123" s="48" t="n">
        <f aca="false">IF((FU122*(1+FU$5/Setup!$C$36)+IF($V123=2,N($F123),0))-BY123-DW123&lt;0.005,0,(FU122*(1+FU$5/Setup!$C$36)+IF($V123=2,N($F123),0))-BY123-DW123)</f>
        <v>0</v>
      </c>
      <c r="FV123" s="48" t="n">
        <f aca="false">IF((FV122*(1+FV$5/Setup!$C$36)+IF($V123=3,N($F123),0))-BZ123-DX123&lt;0.005,0,(FV122*(1+FV$5/Setup!$C$36)+IF($V123=3,N($F123),0))-BZ123-DX123)</f>
        <v>0</v>
      </c>
      <c r="FW123" s="48" t="n">
        <f aca="false">IF((FW122*(1+FW$5/Setup!$C$36)+IF($V123=4,N($F123),0))-CA123-DY123&lt;0.005,0,(FW122*(1+FW$5/Setup!$C$36)+IF($V123=4,N($F123),0))-CA123-DY123)</f>
        <v>0</v>
      </c>
      <c r="FX123" s="48" t="n">
        <f aca="false">IF((FX122*(1+FX$5/Setup!$C$36)+IF($V123=5,N($F123),0))-CB123-DZ123&lt;0.005,0,(FX122*(1+FX$5/Setup!$C$36)+IF($V123=5,N($F123),0))-CB123-DZ123)</f>
        <v>0</v>
      </c>
      <c r="FY123" s="48" t="n">
        <f aca="false">IF((FY122*(1+FY$5/Setup!$C$36)+IF($V123=6,N($F123),0))-CC123-EA123&lt;0.005,0,(FY122*(1+FY$5/Setup!$C$36)+IF($V123=6,N($F123),0))-CC123-EA123)</f>
        <v>0</v>
      </c>
      <c r="FZ123" s="48" t="n">
        <f aca="false">IF((FZ122*(1+FZ$5/Setup!$C$36)+IF($V123=7,N($F123),0))-CD123-EB123&lt;0.005,0,(FZ122*(1+FZ$5/Setup!$C$36)+IF($V123=7,N($F123),0))-CD123-EB123)</f>
        <v>0</v>
      </c>
      <c r="GA123" s="48" t="n">
        <f aca="false">IF((GA122*(1+GA$5/Setup!$C$36)+IF($V123=8,N($F123),0))-CE123-EC123&lt;0.005,0,(GA122*(1+GA$5/Setup!$C$36)+IF($V123=8,N($F123),0))-CE123-EC123)</f>
        <v>0</v>
      </c>
      <c r="GB123" s="48" t="n">
        <f aca="false">IF((GB122*(1+GB$5/Setup!$C$36)+IF($V123=9,N($F123),0))-CF123-ED123&lt;0.005,0,(GB122*(1+GB$5/Setup!$C$36)+IF($V123=9,N($F123),0))-CF123-ED123)</f>
        <v>0</v>
      </c>
      <c r="GC123" s="48" t="n">
        <f aca="false">IF((GC122*(1+GC$5/Setup!$C$36)+IF($V123=10,N($F123),0))-CG123-EE123&lt;0.005,0,(GC122*(1+GC$5/Setup!$C$36)+IF($V123=10,N($F123),0))-CG123-EE123)</f>
        <v>0</v>
      </c>
      <c r="GD123" s="48" t="n">
        <f aca="false">IF((GD122*(1+GD$5/Setup!$C$36)+IF($V123=11,N($F123),0))-CH123-EF123&lt;0.005,0,(GD122*(1+GD$5/Setup!$C$36)+IF($V123=11,N($F123),0))-CH123-EF123)</f>
        <v>0</v>
      </c>
      <c r="GE123" s="48" t="n">
        <f aca="false">IF((GE122*(1+GE$5/Setup!$C$36)+IF($V123=12,N($F123),0))-CI123-EG123&lt;0.005,0,(GE122*(1+GE$5/Setup!$C$36)+IF($V123=12,N($F123),0))-CI123-EG123)</f>
        <v>0</v>
      </c>
      <c r="GF123" s="48" t="n">
        <f aca="false">IF((GF122*(1+GF$5/Setup!$C$36)+IF($V123=13,N($F123),0))-CJ123-EH123&lt;0.005,0,(GF122*(1+GF$5/Setup!$C$36)+IF($V123=13,N($F123),0))-CJ123-EH123)</f>
        <v>0</v>
      </c>
      <c r="GG123" s="48" t="n">
        <f aca="false">IF((GG122*(1+GG$5/Setup!$C$36)+IF($V123=14,N($F123),0))-CK123-EI123&lt;0.005,0,(GG122*(1+GG$5/Setup!$C$36)+IF($V123=14,N($F123),0))-CK123-EI123)</f>
        <v>0</v>
      </c>
      <c r="GH123" s="48" t="n">
        <f aca="false">IF((GH122*(1+GH$5/Setup!$C$36)+IF($V123=15,N($F123),0))-CL123-EJ123&lt;0.005,0,(GH122*(1+GH$5/Setup!$C$36)+IF($V123=15,N($F123),0))-CL123-EJ123)</f>
        <v>0</v>
      </c>
      <c r="GI123" s="48" t="n">
        <f aca="false">IF((GI122*(1+GI$5/Setup!$C$36)+IF($V123=16,N($F123),0))-CM123-EK123&lt;0.005,0,(GI122*(1+GI$5/Setup!$C$36)+IF($V123=16,N($F123),0))-CM123-EK123)</f>
        <v>0</v>
      </c>
      <c r="GJ123" s="48" t="n">
        <f aca="false">IF((GJ122*(1+GJ$5/Setup!$C$36)+IF($V123=17,N($F123),0))-CN123-EL123&lt;0.005,0,(GJ122*(1+GJ$5/Setup!$C$36)+IF($V123=17,N($F123),0))-CN123-EL123)</f>
        <v>0</v>
      </c>
      <c r="GK123" s="48" t="n">
        <f aca="false">IF((GK122*(1+GK$5/Setup!$C$36)+IF($V123=18,N($F123),0))-CO123-EM123&lt;0.005,0,(GK122*(1+GK$5/Setup!$C$36)+IF($V123=18,N($F123),0))-CO123-EM123)</f>
        <v>0</v>
      </c>
      <c r="GL123" s="48" t="n">
        <f aca="false">IF((GL122*(1+GL$5/Setup!$C$36)+IF($V123=19,N($F123),0))-CP123-EN123&lt;0.005,0,(GL122*(1+GL$5/Setup!$C$36)+IF($V123=19,N($F123),0))-CP123-EN123)</f>
        <v>0</v>
      </c>
      <c r="GM123" s="48" t="n">
        <f aca="false">IF((GM122*(1+GM$5/Setup!$C$36)+IF($V123=20,N($F123),0))-CQ123-EO123&lt;0.005,0,(GM122*(1+GM$5/Setup!$C$36)+IF($V123=20,N($F123),0))-CQ123-EO123)</f>
        <v>0</v>
      </c>
      <c r="GN123" s="48" t="n">
        <f aca="false">IF((GN122*(1+GN$5/Setup!$C$36)+IF($V123=21,N($F123),0))-CR123-EP123&lt;0.005,0,(GN122*(1+GN$5/Setup!$C$36)+IF($V123=21,N($F123),0))-CR123-EP123)</f>
        <v>0</v>
      </c>
      <c r="GO123" s="48" t="n">
        <f aca="false">IF((GO122*(1+GO$5/Setup!$C$36)+IF($V123=22,N($F123),0))-CS123-EQ123&lt;0.005,0,(GO122*(1+GO$5/Setup!$C$36)+IF($V123=22,N($F123),0))-CS123-EQ123)</f>
        <v>0</v>
      </c>
      <c r="GP123" s="48" t="n">
        <f aca="false">IF((GP122*(1+GP$5/Setup!$C$36)+IF($V123=23,N($F123),0))-CT123-ER123&lt;0.005,0,(GP122*(1+GP$5/Setup!$C$36)+IF($V123=23,N($F123),0))-CT123-ER123)</f>
        <v>0</v>
      </c>
      <c r="GQ123" s="48" t="n">
        <f aca="false">IF((GQ122*(1+GQ$5/Setup!$C$36)+IF($V123=24,N($F123),0))-CU123-ES123&lt;0.005,0,(GQ122*(1+GQ$5/Setup!$C$36)+IF($V123=24,N($F123),0))-CU123-ES123)</f>
        <v>0</v>
      </c>
      <c r="GR123" s="48" t="n">
        <f aca="false">IF((GR122*(1+GR$5/Setup!$C$36)+IF($V123=25,N($F123),0))-CV123-ET123&lt;0.005,0,(GR122*(1+GR$5/Setup!$C$36)+IF($V123=25,N($F123),0))-CV123-ET123)</f>
        <v>0</v>
      </c>
      <c r="GS123" s="48" t="n">
        <f aca="false">IF((GS122*(1+GS$5/Setup!$C$36)+IF($V123=26,N($F123),0))-CW123-EU123&lt;0.005,0,(GS122*(1+GS$5/Setup!$C$36)+IF($V123=26,N($F123),0))-CW123-EU123)</f>
        <v>0</v>
      </c>
      <c r="GT123" s="48" t="n">
        <f aca="false">IF((GT122*(1+GT$5/Setup!$C$36)+IF($V123=27,N($F123),0))-CX123-EV123&lt;0.005,0,(GT122*(1+GT$5/Setup!$C$36)+IF($V123=27,N($F123),0))-CX123-EV123)</f>
        <v>0</v>
      </c>
      <c r="GU123" s="48" t="n">
        <f aca="false">IF((GU122*(1+GU$5/Setup!$C$36)+IF($V123=28,N($F123),0))-CY123-EW123&lt;0.005,0,(GU122*(1+GU$5/Setup!$C$36)+IF($V123=28,N($F123),0))-CY123-EW123)</f>
        <v>0</v>
      </c>
      <c r="GV123" s="48" t="n">
        <f aca="false">IF((GV122*(1+GV$5/Setup!$C$36)+IF($V123=29,N($F123),0))-CZ123-EX123&lt;0.005,0,(GV122*(1+GV$5/Setup!$C$36)+IF($V123=29,N($F123),0))-CZ123-EX123)</f>
        <v>0</v>
      </c>
      <c r="GW123" s="48" t="n">
        <f aca="false">IF((GW122*(1+GW$5/Setup!$C$36)+IF($V123=30,N($F123),0))-DA123-EY123&lt;0.005,0,(GW122*(1+GW$5/Setup!$C$36)+IF($V123=30,N($F123),0))-DA123-EY123)</f>
        <v>0</v>
      </c>
      <c r="GX123" s="48" t="n">
        <f aca="false">IF((GX122*(1+GX$5/Setup!$C$36)+IF($V123=31,N($F123),0))-DB123-EZ123&lt;0.005,0,(GX122*(1+GX$5/Setup!$C$36)+IF($V123=31,N($F123),0))-DB123-EZ123)</f>
        <v>0</v>
      </c>
      <c r="GY123" s="48" t="n">
        <f aca="false">IF((GY122*(1+GY$5/Setup!$C$36)+IF($V123=32,N($F123),0))-DC123-FA123&lt;0.005,0,(GY122*(1+GY$5/Setup!$C$36)+IF($V123=32,N($F123),0))-DC123-FA123)</f>
        <v>0</v>
      </c>
      <c r="GZ123" s="48" t="n">
        <f aca="false">IF((GZ122*(1+GZ$5/Setup!$C$36)+IF($V123=33,N($F123),0))-DD123-FB123&lt;0.005,0,(GZ122*(1+GZ$5/Setup!$C$36)+IF($V123=33,N($F123),0))-DD123-FB123)</f>
        <v>0</v>
      </c>
      <c r="HA123" s="48" t="n">
        <f aca="false">IF((HA122*(1+HA$5/Setup!$C$36)+IF($V123=34,N($F123),0))-DE123-FC123&lt;0.005,0,(HA122*(1+HA$5/Setup!$C$36)+IF($V123=34,N($F123),0))-DE123-FC123)</f>
        <v>0</v>
      </c>
      <c r="HB123" s="48" t="n">
        <f aca="false">IF((HB122*(1+HB$5/Setup!$C$36)+IF($V123=35,N($F123),0))-DF123-FD123&lt;0.005,0,(HB122*(1+HB$5/Setup!$C$36)+IF($V123=35,N($F123),0))-DF123-FD123)</f>
        <v>0</v>
      </c>
      <c r="HC123" s="48" t="n">
        <f aca="false">IF((HC122*(1+HC$5/Setup!$C$36)+IF($V123=36,N($F123),0))-DG123-FE123&lt;0.005,0,(HC122*(1+HC$5/Setup!$C$36)+IF($V123=36,N($F123),0))-DG123-FE123)</f>
        <v>0</v>
      </c>
      <c r="HD123" s="48" t="n">
        <f aca="false">IF((HD122*(1+HD$5/Setup!$C$36)+IF($V123=37,N($F123),0))-DH123-FF123&lt;0.005,0,(HD122*(1+HD$5/Setup!$C$36)+IF($V123=37,N($F123),0))-DH123-FF123)</f>
        <v>0</v>
      </c>
      <c r="HE123" s="48" t="n">
        <f aca="false">IF((HE122*(1+HE$5/Setup!$C$36)+IF($V123=38,N($F123),0))-DI123-FG123&lt;0.005,0,(HE122*(1+HE$5/Setup!$C$36)+IF($V123=38,N($F123),0))-DI123-FG123)</f>
        <v>0</v>
      </c>
      <c r="HF123" s="48" t="n">
        <f aca="false">IF((HF122*(1+HF$5/Setup!$C$36)+IF($V123=39,N($F123),0))-DJ123-FH123&lt;0.005,0,(HF122*(1+HF$5/Setup!$C$36)+IF($V123=39,N($F123),0))-DJ123-FH123)</f>
        <v>0</v>
      </c>
      <c r="HG123" s="48" t="n">
        <f aca="false">IF((HG122*(1+HG$5/Setup!$C$36)+IF($V123=40,N($F123),0))-DK123-FI123&lt;0.005,0,(HG122*(1+HG$5/Setup!$C$36)+IF($V123=40,N($F123),0))-DK123-FI123)</f>
        <v>0</v>
      </c>
      <c r="HH123" s="48" t="n">
        <f aca="false">IF((HH122*(1+HH$5/Setup!$C$36)+IF($V123=41,N($F123),0))-DL123-FJ123&lt;0.005,0,(HH122*(1+HH$5/Setup!$C$36)+IF($V123=41,N($F123),0))-DL123-FJ123)</f>
        <v>0</v>
      </c>
      <c r="HI123" s="48" t="n">
        <f aca="false">IF((HI122*(1+HI$5/Setup!$C$36)+IF($V123=42,N($F123),0))-DM123-FK123&lt;0.005,0,(HI122*(1+HI$5/Setup!$C$36)+IF($V123=42,N($F123),0))-DM123-FK123)</f>
        <v>0</v>
      </c>
      <c r="HJ123" s="48" t="n">
        <f aca="false">IF((HJ122*(1+HJ$5/Setup!$C$36)+IF($V123=43,N($F123),0))-DN123-FL123&lt;0.005,0,(HJ122*(1+HJ$5/Setup!$C$36)+IF($V123=43,N($F123),0))-DN123-FL123)</f>
        <v>0</v>
      </c>
      <c r="HK123" s="48" t="n">
        <f aca="false">IF((HK122*(1+HK$5/Setup!$C$36)+IF($V123=44,N($F123),0))-DO123-FM123&lt;0.005,0,(HK122*(1+HK$5/Setup!$C$36)+IF($V123=44,N($F123),0))-DO123-FM123)</f>
        <v>0</v>
      </c>
      <c r="HL123" s="48" t="n">
        <f aca="false">IF((HL122*(1+HL$5/Setup!$C$36)+IF($V123=45,N($F123),0))-DP123-FN123&lt;0.005,0,(HL122*(1+HL$5/Setup!$C$36)+IF($V123=45,N($F123),0))-DP123-FN123)</f>
        <v>0</v>
      </c>
      <c r="HM123" s="48" t="n">
        <f aca="false">IF((HM122*(1+HM$5/Setup!$C$36)+IF($V123=46,N($F123),0))-DQ123-FO123&lt;0.005,0,(HM122*(1+HM$5/Setup!$C$36)+IF($V123=46,N($F123),0))-DQ123-FO123)</f>
        <v>0</v>
      </c>
      <c r="HN123" s="48" t="n">
        <f aca="false">IF((HN122*(1+HN$5/Setup!$C$36)+IF($V123=47,N($F123),0))-DR123-FP123&lt;0.005,0,(HN122*(1+HN$5/Setup!$C$36)+IF($V123=47,N($F123),0))-DR123-FP123)</f>
        <v>0</v>
      </c>
      <c r="HO123" s="48" t="n">
        <f aca="false">IF((HO122*(1+HO$5/Setup!$C$36)+IF($V123=48,N($F123),0))-DS123-FQ123&lt;0.005,0,(HO122*(1+HO$5/Setup!$C$36)+IF($V123=48,N($F123),0))-DS123-FQ123)</f>
        <v>0</v>
      </c>
      <c r="HP123" s="48" t="n">
        <f aca="false">IF((HP122*(1+HP$5/Setup!$C$36)+IF($V123=49,N($F123),0))-DT123-FR123&lt;0.005,0,(HP122*(1+HP$5/Setup!$C$36)+IF($V123=49,N($F123),0))-DT123-FR123)</f>
        <v>0</v>
      </c>
      <c r="HQ123" s="48" t="n">
        <f aca="false">IF((HQ122*(1+HQ$5/Setup!$C$36)+IF($V123=50,N($F123),0))-DU123-FS123&lt;0.005,0,(HQ122*(1+HQ$5/Setup!$C$36)+IF($V123=50,N($F123),0))-DU123-FS123)</f>
        <v>0</v>
      </c>
    </row>
    <row r="124" customFormat="false" ht="15" hidden="false" customHeight="false" outlineLevel="0" collapsed="false">
      <c r="A124" s="44" t="n">
        <v>116</v>
      </c>
      <c r="B124" s="45" t="n">
        <f aca="false">IF(Setup!$C$7="Every month",EDATE(Setup!$C$8,($A124-1)),IF(Setup!$C$7="Twice a month",DATE(YEAR(Setup!$C$8),MONTH(Setup!$C$8)+INT((($A124-1)+Setup!$C$41)/2),MIN(IF(MOD(($A124-1)+Setup!$C$41,2)=0,Setup!$C$39,Setup!$C$40),DAY(EOMONTH(DATE(YEAR(Setup!$C$8),MONTH(Setup!$C$8)+INT((($A124-1)+Setup!$C$41)/2),1),0)))),Setup!$C$8+($A124-1)*IF(Setup!$C$7="Every week",7,14)))</f>
        <v>47935</v>
      </c>
      <c r="C124" s="45" t="n">
        <f aca="false">IF(Setup!$C$7="Every month",EDATE(Setup!$C$8,$A124),IF(Setup!$C$7="Twice a month",DATE(YEAR(Setup!$C$8),MONTH(Setup!$C$8)+INT(($A124+Setup!$C$41)/2),MIN(IF(MOD($A124+Setup!$C$41,2)=0,Setup!$C$39,Setup!$C$40),DAY(EOMONTH(DATE(YEAR(Setup!$C$8),MONTH(Setup!$C$8)+INT(($A124+Setup!$C$41)/2),1),0)))),Setup!$C$8+$A124*IF(Setup!$C$7="Every week",7,14)))</f>
        <v>47949</v>
      </c>
      <c r="D124" s="46"/>
      <c r="E124" s="47"/>
      <c r="F124" s="47"/>
      <c r="G124" s="47"/>
      <c r="H124" s="47"/>
      <c r="I124" s="48" t="n">
        <f aca="false">N(Setup!$C$11)+N(E124)</f>
        <v>100</v>
      </c>
      <c r="J124" s="48" t="n">
        <f aca="false">MIN(Setup!$C$37,MAX(I124,0))</f>
        <v>9.23076923076923</v>
      </c>
      <c r="K124" s="48" t="n">
        <f aca="false">MIN(MAX(N(Setup!$C$14)-L123,0),MAX(I124-J124,0))</f>
        <v>0</v>
      </c>
      <c r="L124" s="48" t="n">
        <f aca="false">L123+K124-N(G124)</f>
        <v>500</v>
      </c>
      <c r="M124" s="48" t="n">
        <f aca="false">M123+J124-N(H124)</f>
        <v>1070.76923076923</v>
      </c>
      <c r="N124" s="48" t="n">
        <f aca="false">SUM(BX124:DU124)</f>
        <v>0</v>
      </c>
      <c r="O124" s="48" t="n">
        <f aca="false">SUM(Z124:BW124)-N124</f>
        <v>25</v>
      </c>
      <c r="P124" s="48" t="n">
        <f aca="false">MAX(I124-J124-K124,0)+O124</f>
        <v>115.769230769231</v>
      </c>
      <c r="Q124" s="48" t="n">
        <f aca="false">SUM(DV124:FS124)</f>
        <v>0</v>
      </c>
      <c r="R124" s="49" t="n">
        <f aca="false">N124+J124+K124+Q124</f>
        <v>9.23076923076923</v>
      </c>
      <c r="S124" s="48" t="n">
        <f aca="false">T124-T123-N(F124)+N124+Q124</f>
        <v>0</v>
      </c>
      <c r="T124" s="49" t="n">
        <f aca="false">SUM(FT124:HQ124)</f>
        <v>0</v>
      </c>
      <c r="U124" s="44" t="str">
        <f aca="false">IF(T123&lt;0.005,"",INDEX(Helpers!$C$2:$C$51,IF(_xlfn.MINIFS($DV$6:$FS$6,DV124:FS124,"&gt;0.005")=0,V124,_xlfn.MINIFS($DV$6:$FS$6,DV124:FS124,"&gt;0.005"))))</f>
        <v/>
      </c>
      <c r="V124" s="44" t="n">
        <f aca="false">IF(_xlfn.MINIFS($FT$6:$HQ$6,FT123:HQ123,"&gt;0.005")=0,1,_xlfn.MINIFS($FT$6:$HQ$6,FT123:HQ123,"&gt;0.005"))</f>
        <v>1</v>
      </c>
      <c r="W124" s="44" t="n">
        <f aca="false">IF(AND(D124&lt;&gt;"Paid",T123&gt;0.005),1,0)</f>
        <v>0</v>
      </c>
      <c r="X124" s="48" t="n">
        <f aca="false">SUMPRODUCT(((Helpers!$G$2:$G$51*(1+(Helpers!$D$2:$D$51+0.000000001)/12)^(($B124-Setup!$C$8)/(365.25/12))-Helpers!$E$2:$E$51*((1+(Helpers!$D$2:$D$51+0.000000001)/12)^(($B124-Setup!$C$8)/(365.25/12))-1)/((Helpers!$D$2:$D$51+0.000000001)/12))&gt;0)*(Helpers!$G$2:$G$51*(1+(Helpers!$D$2:$D$51+0.000000001)/12)^(($B124-Setup!$C$8)/(365.25/12))-Helpers!$E$2:$E$51*((1+(Helpers!$D$2:$D$51+0.000000001)/12)^(($B124-Setup!$C$8)/(365.25/12))-1)/((Helpers!$D$2:$D$51+0.000000001)/12)))</f>
        <v>0</v>
      </c>
      <c r="Y124" s="48"/>
      <c r="Z124" s="48" t="n">
        <f aca="false">IF(OR(N(Z$5)=0,Z$6=""),0,Z$5*((DATE(YEAR($B124),MONTH($B124),MIN(Z$6,DAY(EOMONTH($B124,0))))&gt;=$B124)*(DATE(YEAR($B124),MONTH($B124),MIN(Z$6,DAY(EOMONTH($B124,0))))&lt;$C124)+(DATE(YEAR($B124),MONTH($B124)+1,MIN(Z$6,DAY(EOMONTH($B124,1))))&gt;=$B124)*(DATE(YEAR($B124),MONTH($B124)+1,MIN(Z$6,DAY(EOMONTH($B124,1))))&lt;$C124)))</f>
        <v>25</v>
      </c>
      <c r="AA124" s="48" t="n">
        <f aca="false">IF(OR(N(AA$5)=0,AA$6=""),0,AA$5*((DATE(YEAR($B124),MONTH($B124),MIN(AA$6,DAY(EOMONTH($B124,0))))&gt;=$B124)*(DATE(YEAR($B124),MONTH($B124),MIN(AA$6,DAY(EOMONTH($B124,0))))&lt;$C124)+(DATE(YEAR($B124),MONTH($B124)+1,MIN(AA$6,DAY(EOMONTH($B124,1))))&gt;=$B124)*(DATE(YEAR($B124),MONTH($B124)+1,MIN(AA$6,DAY(EOMONTH($B124,1))))&lt;$C124)))</f>
        <v>0</v>
      </c>
      <c r="AB124" s="48" t="n">
        <f aca="false">IF(OR(N(AB$5)=0,AB$6=""),0,AB$5*((DATE(YEAR($B124),MONTH($B124),MIN(AB$6,DAY(EOMONTH($B124,0))))&gt;=$B124)*(DATE(YEAR($B124),MONTH($B124),MIN(AB$6,DAY(EOMONTH($B124,0))))&lt;$C124)+(DATE(YEAR($B124),MONTH($B124)+1,MIN(AB$6,DAY(EOMONTH($B124,1))))&gt;=$B124)*(DATE(YEAR($B124),MONTH($B124)+1,MIN(AB$6,DAY(EOMONTH($B124,1))))&lt;$C124)))</f>
        <v>0</v>
      </c>
      <c r="AC124" s="48" t="n">
        <f aca="false">IF(OR(N(AC$5)=0,AC$6=""),0,AC$5*((DATE(YEAR($B124),MONTH($B124),MIN(AC$6,DAY(EOMONTH($B124,0))))&gt;=$B124)*(DATE(YEAR($B124),MONTH($B124),MIN(AC$6,DAY(EOMONTH($B124,0))))&lt;$C124)+(DATE(YEAR($B124),MONTH($B124)+1,MIN(AC$6,DAY(EOMONTH($B124,1))))&gt;=$B124)*(DATE(YEAR($B124),MONTH($B124)+1,MIN(AC$6,DAY(EOMONTH($B124,1))))&lt;$C124)))</f>
        <v>0</v>
      </c>
      <c r="AD124" s="48" t="n">
        <f aca="false">IF(OR(N(AD$5)=0,AD$6=""),0,AD$5*((DATE(YEAR($B124),MONTH($B124),MIN(AD$6,DAY(EOMONTH($B124,0))))&gt;=$B124)*(DATE(YEAR($B124),MONTH($B124),MIN(AD$6,DAY(EOMONTH($B124,0))))&lt;$C124)+(DATE(YEAR($B124),MONTH($B124)+1,MIN(AD$6,DAY(EOMONTH($B124,1))))&gt;=$B124)*(DATE(YEAR($B124),MONTH($B124)+1,MIN(AD$6,DAY(EOMONTH($B124,1))))&lt;$C124)))</f>
        <v>0</v>
      </c>
      <c r="AE124" s="48" t="n">
        <f aca="false">IF(OR(N(AE$5)=0,AE$6=""),0,AE$5*((DATE(YEAR($B124),MONTH($B124),MIN(AE$6,DAY(EOMONTH($B124,0))))&gt;=$B124)*(DATE(YEAR($B124),MONTH($B124),MIN(AE$6,DAY(EOMONTH($B124,0))))&lt;$C124)+(DATE(YEAR($B124),MONTH($B124)+1,MIN(AE$6,DAY(EOMONTH($B124,1))))&gt;=$B124)*(DATE(YEAR($B124),MONTH($B124)+1,MIN(AE$6,DAY(EOMONTH($B124,1))))&lt;$C124)))</f>
        <v>0</v>
      </c>
      <c r="AF124" s="48" t="n">
        <f aca="false">IF(OR(N(AF$5)=0,AF$6=""),0,AF$5*((DATE(YEAR($B124),MONTH($B124),MIN(AF$6,DAY(EOMONTH($B124,0))))&gt;=$B124)*(DATE(YEAR($B124),MONTH($B124),MIN(AF$6,DAY(EOMONTH($B124,0))))&lt;$C124)+(DATE(YEAR($B124),MONTH($B124)+1,MIN(AF$6,DAY(EOMONTH($B124,1))))&gt;=$B124)*(DATE(YEAR($B124),MONTH($B124)+1,MIN(AF$6,DAY(EOMONTH($B124,1))))&lt;$C124)))</f>
        <v>0</v>
      </c>
      <c r="AG124" s="48" t="n">
        <f aca="false">IF(OR(N(AG$5)=0,AG$6=""),0,AG$5*((DATE(YEAR($B124),MONTH($B124),MIN(AG$6,DAY(EOMONTH($B124,0))))&gt;=$B124)*(DATE(YEAR($B124),MONTH($B124),MIN(AG$6,DAY(EOMONTH($B124,0))))&lt;$C124)+(DATE(YEAR($B124),MONTH($B124)+1,MIN(AG$6,DAY(EOMONTH($B124,1))))&gt;=$B124)*(DATE(YEAR($B124),MONTH($B124)+1,MIN(AG$6,DAY(EOMONTH($B124,1))))&lt;$C124)))</f>
        <v>0</v>
      </c>
      <c r="AH124" s="48" t="n">
        <f aca="false">IF(OR(N(AH$5)=0,AH$6=""),0,AH$5*((DATE(YEAR($B124),MONTH($B124),MIN(AH$6,DAY(EOMONTH($B124,0))))&gt;=$B124)*(DATE(YEAR($B124),MONTH($B124),MIN(AH$6,DAY(EOMONTH($B124,0))))&lt;$C124)+(DATE(YEAR($B124),MONTH($B124)+1,MIN(AH$6,DAY(EOMONTH($B124,1))))&gt;=$B124)*(DATE(YEAR($B124),MONTH($B124)+1,MIN(AH$6,DAY(EOMONTH($B124,1))))&lt;$C124)))</f>
        <v>0</v>
      </c>
      <c r="AI124" s="48" t="n">
        <f aca="false">IF(OR(N(AI$5)=0,AI$6=""),0,AI$5*((DATE(YEAR($B124),MONTH($B124),MIN(AI$6,DAY(EOMONTH($B124,0))))&gt;=$B124)*(DATE(YEAR($B124),MONTH($B124),MIN(AI$6,DAY(EOMONTH($B124,0))))&lt;$C124)+(DATE(YEAR($B124),MONTH($B124)+1,MIN(AI$6,DAY(EOMONTH($B124,1))))&gt;=$B124)*(DATE(YEAR($B124),MONTH($B124)+1,MIN(AI$6,DAY(EOMONTH($B124,1))))&lt;$C124)))</f>
        <v>0</v>
      </c>
      <c r="AJ124" s="48" t="n">
        <f aca="false">IF(OR(N(AJ$5)=0,AJ$6=""),0,AJ$5*((DATE(YEAR($B124),MONTH($B124),MIN(AJ$6,DAY(EOMONTH($B124,0))))&gt;=$B124)*(DATE(YEAR($B124),MONTH($B124),MIN(AJ$6,DAY(EOMONTH($B124,0))))&lt;$C124)+(DATE(YEAR($B124),MONTH($B124)+1,MIN(AJ$6,DAY(EOMONTH($B124,1))))&gt;=$B124)*(DATE(YEAR($B124),MONTH($B124)+1,MIN(AJ$6,DAY(EOMONTH($B124,1))))&lt;$C124)))</f>
        <v>0</v>
      </c>
      <c r="AK124" s="48" t="n">
        <f aca="false">IF(OR(N(AK$5)=0,AK$6=""),0,AK$5*((DATE(YEAR($B124),MONTH($B124),MIN(AK$6,DAY(EOMONTH($B124,0))))&gt;=$B124)*(DATE(YEAR($B124),MONTH($B124),MIN(AK$6,DAY(EOMONTH($B124,0))))&lt;$C124)+(DATE(YEAR($B124),MONTH($B124)+1,MIN(AK$6,DAY(EOMONTH($B124,1))))&gt;=$B124)*(DATE(YEAR($B124),MONTH($B124)+1,MIN(AK$6,DAY(EOMONTH($B124,1))))&lt;$C124)))</f>
        <v>0</v>
      </c>
      <c r="AL124" s="48" t="n">
        <f aca="false">IF(OR(N(AL$5)=0,AL$6=""),0,AL$5*((DATE(YEAR($B124),MONTH($B124),MIN(AL$6,DAY(EOMONTH($B124,0))))&gt;=$B124)*(DATE(YEAR($B124),MONTH($B124),MIN(AL$6,DAY(EOMONTH($B124,0))))&lt;$C124)+(DATE(YEAR($B124),MONTH($B124)+1,MIN(AL$6,DAY(EOMONTH($B124,1))))&gt;=$B124)*(DATE(YEAR($B124),MONTH($B124)+1,MIN(AL$6,DAY(EOMONTH($B124,1))))&lt;$C124)))</f>
        <v>0</v>
      </c>
      <c r="AM124" s="48" t="n">
        <f aca="false">IF(OR(N(AM$5)=0,AM$6=""),0,AM$5*((DATE(YEAR($B124),MONTH($B124),MIN(AM$6,DAY(EOMONTH($B124,0))))&gt;=$B124)*(DATE(YEAR($B124),MONTH($B124),MIN(AM$6,DAY(EOMONTH($B124,0))))&lt;$C124)+(DATE(YEAR($B124),MONTH($B124)+1,MIN(AM$6,DAY(EOMONTH($B124,1))))&gt;=$B124)*(DATE(YEAR($B124),MONTH($B124)+1,MIN(AM$6,DAY(EOMONTH($B124,1))))&lt;$C124)))</f>
        <v>0</v>
      </c>
      <c r="AN124" s="48" t="n">
        <f aca="false">IF(OR(N(AN$5)=0,AN$6=""),0,AN$5*((DATE(YEAR($B124),MONTH($B124),MIN(AN$6,DAY(EOMONTH($B124,0))))&gt;=$B124)*(DATE(YEAR($B124),MONTH($B124),MIN(AN$6,DAY(EOMONTH($B124,0))))&lt;$C124)+(DATE(YEAR($B124),MONTH($B124)+1,MIN(AN$6,DAY(EOMONTH($B124,1))))&gt;=$B124)*(DATE(YEAR($B124),MONTH($B124)+1,MIN(AN$6,DAY(EOMONTH($B124,1))))&lt;$C124)))</f>
        <v>0</v>
      </c>
      <c r="AO124" s="48" t="n">
        <f aca="false">IF(OR(N(AO$5)=0,AO$6=""),0,AO$5*((DATE(YEAR($B124),MONTH($B124),MIN(AO$6,DAY(EOMONTH($B124,0))))&gt;=$B124)*(DATE(YEAR($B124),MONTH($B124),MIN(AO$6,DAY(EOMONTH($B124,0))))&lt;$C124)+(DATE(YEAR($B124),MONTH($B124)+1,MIN(AO$6,DAY(EOMONTH($B124,1))))&gt;=$B124)*(DATE(YEAR($B124),MONTH($B124)+1,MIN(AO$6,DAY(EOMONTH($B124,1))))&lt;$C124)))</f>
        <v>0</v>
      </c>
      <c r="AP124" s="48" t="n">
        <f aca="false">IF(OR(N(AP$5)=0,AP$6=""),0,AP$5*((DATE(YEAR($B124),MONTH($B124),MIN(AP$6,DAY(EOMONTH($B124,0))))&gt;=$B124)*(DATE(YEAR($B124),MONTH($B124),MIN(AP$6,DAY(EOMONTH($B124,0))))&lt;$C124)+(DATE(YEAR($B124),MONTH($B124)+1,MIN(AP$6,DAY(EOMONTH($B124,1))))&gt;=$B124)*(DATE(YEAR($B124),MONTH($B124)+1,MIN(AP$6,DAY(EOMONTH($B124,1))))&lt;$C124)))</f>
        <v>0</v>
      </c>
      <c r="AQ124" s="48" t="n">
        <f aca="false">IF(OR(N(AQ$5)=0,AQ$6=""),0,AQ$5*((DATE(YEAR($B124),MONTH($B124),MIN(AQ$6,DAY(EOMONTH($B124,0))))&gt;=$B124)*(DATE(YEAR($B124),MONTH($B124),MIN(AQ$6,DAY(EOMONTH($B124,0))))&lt;$C124)+(DATE(YEAR($B124),MONTH($B124)+1,MIN(AQ$6,DAY(EOMONTH($B124,1))))&gt;=$B124)*(DATE(YEAR($B124),MONTH($B124)+1,MIN(AQ$6,DAY(EOMONTH($B124,1))))&lt;$C124)))</f>
        <v>0</v>
      </c>
      <c r="AR124" s="48" t="n">
        <f aca="false">IF(OR(N(AR$5)=0,AR$6=""),0,AR$5*((DATE(YEAR($B124),MONTH($B124),MIN(AR$6,DAY(EOMONTH($B124,0))))&gt;=$B124)*(DATE(YEAR($B124),MONTH($B124),MIN(AR$6,DAY(EOMONTH($B124,0))))&lt;$C124)+(DATE(YEAR($B124),MONTH($B124)+1,MIN(AR$6,DAY(EOMONTH($B124,1))))&gt;=$B124)*(DATE(YEAR($B124),MONTH($B124)+1,MIN(AR$6,DAY(EOMONTH($B124,1))))&lt;$C124)))</f>
        <v>0</v>
      </c>
      <c r="AS124" s="48" t="n">
        <f aca="false">IF(OR(N(AS$5)=0,AS$6=""),0,AS$5*((DATE(YEAR($B124),MONTH($B124),MIN(AS$6,DAY(EOMONTH($B124,0))))&gt;=$B124)*(DATE(YEAR($B124),MONTH($B124),MIN(AS$6,DAY(EOMONTH($B124,0))))&lt;$C124)+(DATE(YEAR($B124),MONTH($B124)+1,MIN(AS$6,DAY(EOMONTH($B124,1))))&gt;=$B124)*(DATE(YEAR($B124),MONTH($B124)+1,MIN(AS$6,DAY(EOMONTH($B124,1))))&lt;$C124)))</f>
        <v>0</v>
      </c>
      <c r="AT124" s="48" t="n">
        <f aca="false">IF(OR(N(AT$5)=0,AT$6=""),0,AT$5*((DATE(YEAR($B124),MONTH($B124),MIN(AT$6,DAY(EOMONTH($B124,0))))&gt;=$B124)*(DATE(YEAR($B124),MONTH($B124),MIN(AT$6,DAY(EOMONTH($B124,0))))&lt;$C124)+(DATE(YEAR($B124),MONTH($B124)+1,MIN(AT$6,DAY(EOMONTH($B124,1))))&gt;=$B124)*(DATE(YEAR($B124),MONTH($B124)+1,MIN(AT$6,DAY(EOMONTH($B124,1))))&lt;$C124)))</f>
        <v>0</v>
      </c>
      <c r="AU124" s="48" t="n">
        <f aca="false">IF(OR(N(AU$5)=0,AU$6=""),0,AU$5*((DATE(YEAR($B124),MONTH($B124),MIN(AU$6,DAY(EOMONTH($B124,0))))&gt;=$B124)*(DATE(YEAR($B124),MONTH($B124),MIN(AU$6,DAY(EOMONTH($B124,0))))&lt;$C124)+(DATE(YEAR($B124),MONTH($B124)+1,MIN(AU$6,DAY(EOMONTH($B124,1))))&gt;=$B124)*(DATE(YEAR($B124),MONTH($B124)+1,MIN(AU$6,DAY(EOMONTH($B124,1))))&lt;$C124)))</f>
        <v>0</v>
      </c>
      <c r="AV124" s="48" t="n">
        <f aca="false">IF(OR(N(AV$5)=0,AV$6=""),0,AV$5*((DATE(YEAR($B124),MONTH($B124),MIN(AV$6,DAY(EOMONTH($B124,0))))&gt;=$B124)*(DATE(YEAR($B124),MONTH($B124),MIN(AV$6,DAY(EOMONTH($B124,0))))&lt;$C124)+(DATE(YEAR($B124),MONTH($B124)+1,MIN(AV$6,DAY(EOMONTH($B124,1))))&gt;=$B124)*(DATE(YEAR($B124),MONTH($B124)+1,MIN(AV$6,DAY(EOMONTH($B124,1))))&lt;$C124)))</f>
        <v>0</v>
      </c>
      <c r="AW124" s="48" t="n">
        <f aca="false">IF(OR(N(AW$5)=0,AW$6=""),0,AW$5*((DATE(YEAR($B124),MONTH($B124),MIN(AW$6,DAY(EOMONTH($B124,0))))&gt;=$B124)*(DATE(YEAR($B124),MONTH($B124),MIN(AW$6,DAY(EOMONTH($B124,0))))&lt;$C124)+(DATE(YEAR($B124),MONTH($B124)+1,MIN(AW$6,DAY(EOMONTH($B124,1))))&gt;=$B124)*(DATE(YEAR($B124),MONTH($B124)+1,MIN(AW$6,DAY(EOMONTH($B124,1))))&lt;$C124)))</f>
        <v>0</v>
      </c>
      <c r="AX124" s="48" t="n">
        <f aca="false">IF(OR(N(AX$5)=0,AX$6=""),0,AX$5*((DATE(YEAR($B124),MONTH($B124),MIN(AX$6,DAY(EOMONTH($B124,0))))&gt;=$B124)*(DATE(YEAR($B124),MONTH($B124),MIN(AX$6,DAY(EOMONTH($B124,0))))&lt;$C124)+(DATE(YEAR($B124),MONTH($B124)+1,MIN(AX$6,DAY(EOMONTH($B124,1))))&gt;=$B124)*(DATE(YEAR($B124),MONTH($B124)+1,MIN(AX$6,DAY(EOMONTH($B124,1))))&lt;$C124)))</f>
        <v>0</v>
      </c>
      <c r="AY124" s="48" t="n">
        <f aca="false">IF(OR(N(AY$5)=0,AY$6=""),0,AY$5*((DATE(YEAR($B124),MONTH($B124),MIN(AY$6,DAY(EOMONTH($B124,0))))&gt;=$B124)*(DATE(YEAR($B124),MONTH($B124),MIN(AY$6,DAY(EOMONTH($B124,0))))&lt;$C124)+(DATE(YEAR($B124),MONTH($B124)+1,MIN(AY$6,DAY(EOMONTH($B124,1))))&gt;=$B124)*(DATE(YEAR($B124),MONTH($B124)+1,MIN(AY$6,DAY(EOMONTH($B124,1))))&lt;$C124)))</f>
        <v>0</v>
      </c>
      <c r="AZ124" s="48" t="n">
        <f aca="false">IF(OR(N(AZ$5)=0,AZ$6=""),0,AZ$5*((DATE(YEAR($B124),MONTH($B124),MIN(AZ$6,DAY(EOMONTH($B124,0))))&gt;=$B124)*(DATE(YEAR($B124),MONTH($B124),MIN(AZ$6,DAY(EOMONTH($B124,0))))&lt;$C124)+(DATE(YEAR($B124),MONTH($B124)+1,MIN(AZ$6,DAY(EOMONTH($B124,1))))&gt;=$B124)*(DATE(YEAR($B124),MONTH($B124)+1,MIN(AZ$6,DAY(EOMONTH($B124,1))))&lt;$C124)))</f>
        <v>0</v>
      </c>
      <c r="BA124" s="48" t="n">
        <f aca="false">IF(OR(N(BA$5)=0,BA$6=""),0,BA$5*((DATE(YEAR($B124),MONTH($B124),MIN(BA$6,DAY(EOMONTH($B124,0))))&gt;=$B124)*(DATE(YEAR($B124),MONTH($B124),MIN(BA$6,DAY(EOMONTH($B124,0))))&lt;$C124)+(DATE(YEAR($B124),MONTH($B124)+1,MIN(BA$6,DAY(EOMONTH($B124,1))))&gt;=$B124)*(DATE(YEAR($B124),MONTH($B124)+1,MIN(BA$6,DAY(EOMONTH($B124,1))))&lt;$C124)))</f>
        <v>0</v>
      </c>
      <c r="BB124" s="48" t="n">
        <f aca="false">IF(OR(N(BB$5)=0,BB$6=""),0,BB$5*((DATE(YEAR($B124),MONTH($B124),MIN(BB$6,DAY(EOMONTH($B124,0))))&gt;=$B124)*(DATE(YEAR($B124),MONTH($B124),MIN(BB$6,DAY(EOMONTH($B124,0))))&lt;$C124)+(DATE(YEAR($B124),MONTH($B124)+1,MIN(BB$6,DAY(EOMONTH($B124,1))))&gt;=$B124)*(DATE(YEAR($B124),MONTH($B124)+1,MIN(BB$6,DAY(EOMONTH($B124,1))))&lt;$C124)))</f>
        <v>0</v>
      </c>
      <c r="BC124" s="48" t="n">
        <f aca="false">IF(OR(N(BC$5)=0,BC$6=""),0,BC$5*((DATE(YEAR($B124),MONTH($B124),MIN(BC$6,DAY(EOMONTH($B124,0))))&gt;=$B124)*(DATE(YEAR($B124),MONTH($B124),MIN(BC$6,DAY(EOMONTH($B124,0))))&lt;$C124)+(DATE(YEAR($B124),MONTH($B124)+1,MIN(BC$6,DAY(EOMONTH($B124,1))))&gt;=$B124)*(DATE(YEAR($B124),MONTH($B124)+1,MIN(BC$6,DAY(EOMONTH($B124,1))))&lt;$C124)))</f>
        <v>0</v>
      </c>
      <c r="BD124" s="48" t="n">
        <f aca="false">IF(OR(N(BD$5)=0,BD$6=""),0,BD$5*((DATE(YEAR($B124),MONTH($B124),MIN(BD$6,DAY(EOMONTH($B124,0))))&gt;=$B124)*(DATE(YEAR($B124),MONTH($B124),MIN(BD$6,DAY(EOMONTH($B124,0))))&lt;$C124)+(DATE(YEAR($B124),MONTH($B124)+1,MIN(BD$6,DAY(EOMONTH($B124,1))))&gt;=$B124)*(DATE(YEAR($B124),MONTH($B124)+1,MIN(BD$6,DAY(EOMONTH($B124,1))))&lt;$C124)))</f>
        <v>0</v>
      </c>
      <c r="BE124" s="48" t="n">
        <f aca="false">IF(OR(N(BE$5)=0,BE$6=""),0,BE$5*((DATE(YEAR($B124),MONTH($B124),MIN(BE$6,DAY(EOMONTH($B124,0))))&gt;=$B124)*(DATE(YEAR($B124),MONTH($B124),MIN(BE$6,DAY(EOMONTH($B124,0))))&lt;$C124)+(DATE(YEAR($B124),MONTH($B124)+1,MIN(BE$6,DAY(EOMONTH($B124,1))))&gt;=$B124)*(DATE(YEAR($B124),MONTH($B124)+1,MIN(BE$6,DAY(EOMONTH($B124,1))))&lt;$C124)))</f>
        <v>0</v>
      </c>
      <c r="BF124" s="48" t="n">
        <f aca="false">IF(OR(N(BF$5)=0,BF$6=""),0,BF$5*((DATE(YEAR($B124),MONTH($B124),MIN(BF$6,DAY(EOMONTH($B124,0))))&gt;=$B124)*(DATE(YEAR($B124),MONTH($B124),MIN(BF$6,DAY(EOMONTH($B124,0))))&lt;$C124)+(DATE(YEAR($B124),MONTH($B124)+1,MIN(BF$6,DAY(EOMONTH($B124,1))))&gt;=$B124)*(DATE(YEAR($B124),MONTH($B124)+1,MIN(BF$6,DAY(EOMONTH($B124,1))))&lt;$C124)))</f>
        <v>0</v>
      </c>
      <c r="BG124" s="48" t="n">
        <f aca="false">IF(OR(N(BG$5)=0,BG$6=""),0,BG$5*((DATE(YEAR($B124),MONTH($B124),MIN(BG$6,DAY(EOMONTH($B124,0))))&gt;=$B124)*(DATE(YEAR($B124),MONTH($B124),MIN(BG$6,DAY(EOMONTH($B124,0))))&lt;$C124)+(DATE(YEAR($B124),MONTH($B124)+1,MIN(BG$6,DAY(EOMONTH($B124,1))))&gt;=$B124)*(DATE(YEAR($B124),MONTH($B124)+1,MIN(BG$6,DAY(EOMONTH($B124,1))))&lt;$C124)))</f>
        <v>0</v>
      </c>
      <c r="BH124" s="48" t="n">
        <f aca="false">IF(OR(N(BH$5)=0,BH$6=""),0,BH$5*((DATE(YEAR($B124),MONTH($B124),MIN(BH$6,DAY(EOMONTH($B124,0))))&gt;=$B124)*(DATE(YEAR($B124),MONTH($B124),MIN(BH$6,DAY(EOMONTH($B124,0))))&lt;$C124)+(DATE(YEAR($B124),MONTH($B124)+1,MIN(BH$6,DAY(EOMONTH($B124,1))))&gt;=$B124)*(DATE(YEAR($B124),MONTH($B124)+1,MIN(BH$6,DAY(EOMONTH($B124,1))))&lt;$C124)))</f>
        <v>0</v>
      </c>
      <c r="BI124" s="48" t="n">
        <f aca="false">IF(OR(N(BI$5)=0,BI$6=""),0,BI$5*((DATE(YEAR($B124),MONTH($B124),MIN(BI$6,DAY(EOMONTH($B124,0))))&gt;=$B124)*(DATE(YEAR($B124),MONTH($B124),MIN(BI$6,DAY(EOMONTH($B124,0))))&lt;$C124)+(DATE(YEAR($B124),MONTH($B124)+1,MIN(BI$6,DAY(EOMONTH($B124,1))))&gt;=$B124)*(DATE(YEAR($B124),MONTH($B124)+1,MIN(BI$6,DAY(EOMONTH($B124,1))))&lt;$C124)))</f>
        <v>0</v>
      </c>
      <c r="BJ124" s="48" t="n">
        <f aca="false">IF(OR(N(BJ$5)=0,BJ$6=""),0,BJ$5*((DATE(YEAR($B124),MONTH($B124),MIN(BJ$6,DAY(EOMONTH($B124,0))))&gt;=$B124)*(DATE(YEAR($B124),MONTH($B124),MIN(BJ$6,DAY(EOMONTH($B124,0))))&lt;$C124)+(DATE(YEAR($B124),MONTH($B124)+1,MIN(BJ$6,DAY(EOMONTH($B124,1))))&gt;=$B124)*(DATE(YEAR($B124),MONTH($B124)+1,MIN(BJ$6,DAY(EOMONTH($B124,1))))&lt;$C124)))</f>
        <v>0</v>
      </c>
      <c r="BK124" s="48" t="n">
        <f aca="false">IF(OR(N(BK$5)=0,BK$6=""),0,BK$5*((DATE(YEAR($B124),MONTH($B124),MIN(BK$6,DAY(EOMONTH($B124,0))))&gt;=$B124)*(DATE(YEAR($B124),MONTH($B124),MIN(BK$6,DAY(EOMONTH($B124,0))))&lt;$C124)+(DATE(YEAR($B124),MONTH($B124)+1,MIN(BK$6,DAY(EOMONTH($B124,1))))&gt;=$B124)*(DATE(YEAR($B124),MONTH($B124)+1,MIN(BK$6,DAY(EOMONTH($B124,1))))&lt;$C124)))</f>
        <v>0</v>
      </c>
      <c r="BL124" s="48" t="n">
        <f aca="false">IF(OR(N(BL$5)=0,BL$6=""),0,BL$5*((DATE(YEAR($B124),MONTH($B124),MIN(BL$6,DAY(EOMONTH($B124,0))))&gt;=$B124)*(DATE(YEAR($B124),MONTH($B124),MIN(BL$6,DAY(EOMONTH($B124,0))))&lt;$C124)+(DATE(YEAR($B124),MONTH($B124)+1,MIN(BL$6,DAY(EOMONTH($B124,1))))&gt;=$B124)*(DATE(YEAR($B124),MONTH($B124)+1,MIN(BL$6,DAY(EOMONTH($B124,1))))&lt;$C124)))</f>
        <v>0</v>
      </c>
      <c r="BM124" s="48" t="n">
        <f aca="false">IF(OR(N(BM$5)=0,BM$6=""),0,BM$5*((DATE(YEAR($B124),MONTH($B124),MIN(BM$6,DAY(EOMONTH($B124,0))))&gt;=$B124)*(DATE(YEAR($B124),MONTH($B124),MIN(BM$6,DAY(EOMONTH($B124,0))))&lt;$C124)+(DATE(YEAR($B124),MONTH($B124)+1,MIN(BM$6,DAY(EOMONTH($B124,1))))&gt;=$B124)*(DATE(YEAR($B124),MONTH($B124)+1,MIN(BM$6,DAY(EOMONTH($B124,1))))&lt;$C124)))</f>
        <v>0</v>
      </c>
      <c r="BN124" s="48" t="n">
        <f aca="false">IF(OR(N(BN$5)=0,BN$6=""),0,BN$5*((DATE(YEAR($B124),MONTH($B124),MIN(BN$6,DAY(EOMONTH($B124,0))))&gt;=$B124)*(DATE(YEAR($B124),MONTH($B124),MIN(BN$6,DAY(EOMONTH($B124,0))))&lt;$C124)+(DATE(YEAR($B124),MONTH($B124)+1,MIN(BN$6,DAY(EOMONTH($B124,1))))&gt;=$B124)*(DATE(YEAR($B124),MONTH($B124)+1,MIN(BN$6,DAY(EOMONTH($B124,1))))&lt;$C124)))</f>
        <v>0</v>
      </c>
      <c r="BO124" s="48" t="n">
        <f aca="false">IF(OR(N(BO$5)=0,BO$6=""),0,BO$5*((DATE(YEAR($B124),MONTH($B124),MIN(BO$6,DAY(EOMONTH($B124,0))))&gt;=$B124)*(DATE(YEAR($B124),MONTH($B124),MIN(BO$6,DAY(EOMONTH($B124,0))))&lt;$C124)+(DATE(YEAR($B124),MONTH($B124)+1,MIN(BO$6,DAY(EOMONTH($B124,1))))&gt;=$B124)*(DATE(YEAR($B124),MONTH($B124)+1,MIN(BO$6,DAY(EOMONTH($B124,1))))&lt;$C124)))</f>
        <v>0</v>
      </c>
      <c r="BP124" s="48" t="n">
        <f aca="false">IF(OR(N(BP$5)=0,BP$6=""),0,BP$5*((DATE(YEAR($B124),MONTH($B124),MIN(BP$6,DAY(EOMONTH($B124,0))))&gt;=$B124)*(DATE(YEAR($B124),MONTH($B124),MIN(BP$6,DAY(EOMONTH($B124,0))))&lt;$C124)+(DATE(YEAR($B124),MONTH($B124)+1,MIN(BP$6,DAY(EOMONTH($B124,1))))&gt;=$B124)*(DATE(YEAR($B124),MONTH($B124)+1,MIN(BP$6,DAY(EOMONTH($B124,1))))&lt;$C124)))</f>
        <v>0</v>
      </c>
      <c r="BQ124" s="48" t="n">
        <f aca="false">IF(OR(N(BQ$5)=0,BQ$6=""),0,BQ$5*((DATE(YEAR($B124),MONTH($B124),MIN(BQ$6,DAY(EOMONTH($B124,0))))&gt;=$B124)*(DATE(YEAR($B124),MONTH($B124),MIN(BQ$6,DAY(EOMONTH($B124,0))))&lt;$C124)+(DATE(YEAR($B124),MONTH($B124)+1,MIN(BQ$6,DAY(EOMONTH($B124,1))))&gt;=$B124)*(DATE(YEAR($B124),MONTH($B124)+1,MIN(BQ$6,DAY(EOMONTH($B124,1))))&lt;$C124)))</f>
        <v>0</v>
      </c>
      <c r="BR124" s="48" t="n">
        <f aca="false">IF(OR(N(BR$5)=0,BR$6=""),0,BR$5*((DATE(YEAR($B124),MONTH($B124),MIN(BR$6,DAY(EOMONTH($B124,0))))&gt;=$B124)*(DATE(YEAR($B124),MONTH($B124),MIN(BR$6,DAY(EOMONTH($B124,0))))&lt;$C124)+(DATE(YEAR($B124),MONTH($B124)+1,MIN(BR$6,DAY(EOMONTH($B124,1))))&gt;=$B124)*(DATE(YEAR($B124),MONTH($B124)+1,MIN(BR$6,DAY(EOMONTH($B124,1))))&lt;$C124)))</f>
        <v>0</v>
      </c>
      <c r="BS124" s="48" t="n">
        <f aca="false">IF(OR(N(BS$5)=0,BS$6=""),0,BS$5*((DATE(YEAR($B124),MONTH($B124),MIN(BS$6,DAY(EOMONTH($B124,0))))&gt;=$B124)*(DATE(YEAR($B124),MONTH($B124),MIN(BS$6,DAY(EOMONTH($B124,0))))&lt;$C124)+(DATE(YEAR($B124),MONTH($B124)+1,MIN(BS$6,DAY(EOMONTH($B124,1))))&gt;=$B124)*(DATE(YEAR($B124),MONTH($B124)+1,MIN(BS$6,DAY(EOMONTH($B124,1))))&lt;$C124)))</f>
        <v>0</v>
      </c>
      <c r="BT124" s="48" t="n">
        <f aca="false">IF(OR(N(BT$5)=0,BT$6=""),0,BT$5*((DATE(YEAR($B124),MONTH($B124),MIN(BT$6,DAY(EOMONTH($B124,0))))&gt;=$B124)*(DATE(YEAR($B124),MONTH($B124),MIN(BT$6,DAY(EOMONTH($B124,0))))&lt;$C124)+(DATE(YEAR($B124),MONTH($B124)+1,MIN(BT$6,DAY(EOMONTH($B124,1))))&gt;=$B124)*(DATE(YEAR($B124),MONTH($B124)+1,MIN(BT$6,DAY(EOMONTH($B124,1))))&lt;$C124)))</f>
        <v>0</v>
      </c>
      <c r="BU124" s="48" t="n">
        <f aca="false">IF(OR(N(BU$5)=0,BU$6=""),0,BU$5*((DATE(YEAR($B124),MONTH($B124),MIN(BU$6,DAY(EOMONTH($B124,0))))&gt;=$B124)*(DATE(YEAR($B124),MONTH($B124),MIN(BU$6,DAY(EOMONTH($B124,0))))&lt;$C124)+(DATE(YEAR($B124),MONTH($B124)+1,MIN(BU$6,DAY(EOMONTH($B124,1))))&gt;=$B124)*(DATE(YEAR($B124),MONTH($B124)+1,MIN(BU$6,DAY(EOMONTH($B124,1))))&lt;$C124)))</f>
        <v>0</v>
      </c>
      <c r="BV124" s="48" t="n">
        <f aca="false">IF(OR(N(BV$5)=0,BV$6=""),0,BV$5*((DATE(YEAR($B124),MONTH($B124),MIN(BV$6,DAY(EOMONTH($B124,0))))&gt;=$B124)*(DATE(YEAR($B124),MONTH($B124),MIN(BV$6,DAY(EOMONTH($B124,0))))&lt;$C124)+(DATE(YEAR($B124),MONTH($B124)+1,MIN(BV$6,DAY(EOMONTH($B124,1))))&gt;=$B124)*(DATE(YEAR($B124),MONTH($B124)+1,MIN(BV$6,DAY(EOMONTH($B124,1))))&lt;$C124)))</f>
        <v>0</v>
      </c>
      <c r="BW124" s="48" t="n">
        <f aca="false">IF(OR(N(BW$5)=0,BW$6=""),0,BW$5*((DATE(YEAR($B124),MONTH($B124),MIN(BW$6,DAY(EOMONTH($B124,0))))&gt;=$B124)*(DATE(YEAR($B124),MONTH($B124),MIN(BW$6,DAY(EOMONTH($B124,0))))&lt;$C124)+(DATE(YEAR($B124),MONTH($B124)+1,MIN(BW$6,DAY(EOMONTH($B124,1))))&gt;=$B124)*(DATE(YEAR($B124),MONTH($B124)+1,MIN(BW$6,DAY(EOMONTH($B124,1))))&lt;$C124)))</f>
        <v>0</v>
      </c>
      <c r="BX124" s="48" t="n">
        <f aca="false">MIN(Z124,(FT123*(1+FT$5/Setup!$C$36)+IF($V124=1,N($F124),0)))</f>
        <v>0</v>
      </c>
      <c r="BY124" s="48" t="n">
        <f aca="false">MIN(AA124,(FU123*(1+FU$5/Setup!$C$36)+IF($V124=2,N($F124),0)))</f>
        <v>0</v>
      </c>
      <c r="BZ124" s="48" t="n">
        <f aca="false">MIN(AB124,(FV123*(1+FV$5/Setup!$C$36)+IF($V124=3,N($F124),0)))</f>
        <v>0</v>
      </c>
      <c r="CA124" s="48" t="n">
        <f aca="false">MIN(AC124,(FW123*(1+FW$5/Setup!$C$36)+IF($V124=4,N($F124),0)))</f>
        <v>0</v>
      </c>
      <c r="CB124" s="48" t="n">
        <f aca="false">MIN(AD124,(FX123*(1+FX$5/Setup!$C$36)+IF($V124=5,N($F124),0)))</f>
        <v>0</v>
      </c>
      <c r="CC124" s="48" t="n">
        <f aca="false">MIN(AE124,(FY123*(1+FY$5/Setup!$C$36)+IF($V124=6,N($F124),0)))</f>
        <v>0</v>
      </c>
      <c r="CD124" s="48" t="n">
        <f aca="false">MIN(AF124,(FZ123*(1+FZ$5/Setup!$C$36)+IF($V124=7,N($F124),0)))</f>
        <v>0</v>
      </c>
      <c r="CE124" s="48" t="n">
        <f aca="false">MIN(AG124,(GA123*(1+GA$5/Setup!$C$36)+IF($V124=8,N($F124),0)))</f>
        <v>0</v>
      </c>
      <c r="CF124" s="48" t="n">
        <f aca="false">MIN(AH124,(GB123*(1+GB$5/Setup!$C$36)+IF($V124=9,N($F124),0)))</f>
        <v>0</v>
      </c>
      <c r="CG124" s="48" t="n">
        <f aca="false">MIN(AI124,(GC123*(1+GC$5/Setup!$C$36)+IF($V124=10,N($F124),0)))</f>
        <v>0</v>
      </c>
      <c r="CH124" s="48" t="n">
        <f aca="false">MIN(AJ124,(GD123*(1+GD$5/Setup!$C$36)+IF($V124=11,N($F124),0)))</f>
        <v>0</v>
      </c>
      <c r="CI124" s="48" t="n">
        <f aca="false">MIN(AK124,(GE123*(1+GE$5/Setup!$C$36)+IF($V124=12,N($F124),0)))</f>
        <v>0</v>
      </c>
      <c r="CJ124" s="48" t="n">
        <f aca="false">MIN(AL124,(GF123*(1+GF$5/Setup!$C$36)+IF($V124=13,N($F124),0)))</f>
        <v>0</v>
      </c>
      <c r="CK124" s="48" t="n">
        <f aca="false">MIN(AM124,(GG123*(1+GG$5/Setup!$C$36)+IF($V124=14,N($F124),0)))</f>
        <v>0</v>
      </c>
      <c r="CL124" s="48" t="n">
        <f aca="false">MIN(AN124,(GH123*(1+GH$5/Setup!$C$36)+IF($V124=15,N($F124),0)))</f>
        <v>0</v>
      </c>
      <c r="CM124" s="48" t="n">
        <f aca="false">MIN(AO124,(GI123*(1+GI$5/Setup!$C$36)+IF($V124=16,N($F124),0)))</f>
        <v>0</v>
      </c>
      <c r="CN124" s="48" t="n">
        <f aca="false">MIN(AP124,(GJ123*(1+GJ$5/Setup!$C$36)+IF($V124=17,N($F124),0)))</f>
        <v>0</v>
      </c>
      <c r="CO124" s="48" t="n">
        <f aca="false">MIN(AQ124,(GK123*(1+GK$5/Setup!$C$36)+IF($V124=18,N($F124),0)))</f>
        <v>0</v>
      </c>
      <c r="CP124" s="48" t="n">
        <f aca="false">MIN(AR124,(GL123*(1+GL$5/Setup!$C$36)+IF($V124=19,N($F124),0)))</f>
        <v>0</v>
      </c>
      <c r="CQ124" s="48" t="n">
        <f aca="false">MIN(AS124,(GM123*(1+GM$5/Setup!$C$36)+IF($V124=20,N($F124),0)))</f>
        <v>0</v>
      </c>
      <c r="CR124" s="48" t="n">
        <f aca="false">MIN(AT124,(GN123*(1+GN$5/Setup!$C$36)+IF($V124=21,N($F124),0)))</f>
        <v>0</v>
      </c>
      <c r="CS124" s="48" t="n">
        <f aca="false">MIN(AU124,(GO123*(1+GO$5/Setup!$C$36)+IF($V124=22,N($F124),0)))</f>
        <v>0</v>
      </c>
      <c r="CT124" s="48" t="n">
        <f aca="false">MIN(AV124,(GP123*(1+GP$5/Setup!$C$36)+IF($V124=23,N($F124),0)))</f>
        <v>0</v>
      </c>
      <c r="CU124" s="48" t="n">
        <f aca="false">MIN(AW124,(GQ123*(1+GQ$5/Setup!$C$36)+IF($V124=24,N($F124),0)))</f>
        <v>0</v>
      </c>
      <c r="CV124" s="48" t="n">
        <f aca="false">MIN(AX124,(GR123*(1+GR$5/Setup!$C$36)+IF($V124=25,N($F124),0)))</f>
        <v>0</v>
      </c>
      <c r="CW124" s="48" t="n">
        <f aca="false">MIN(AY124,(GS123*(1+GS$5/Setup!$C$36)+IF($V124=26,N($F124),0)))</f>
        <v>0</v>
      </c>
      <c r="CX124" s="48" t="n">
        <f aca="false">MIN(AZ124,(GT123*(1+GT$5/Setup!$C$36)+IF($V124=27,N($F124),0)))</f>
        <v>0</v>
      </c>
      <c r="CY124" s="48" t="n">
        <f aca="false">MIN(BA124,(GU123*(1+GU$5/Setup!$C$36)+IF($V124=28,N($F124),0)))</f>
        <v>0</v>
      </c>
      <c r="CZ124" s="48" t="n">
        <f aca="false">MIN(BB124,(GV123*(1+GV$5/Setup!$C$36)+IF($V124=29,N($F124),0)))</f>
        <v>0</v>
      </c>
      <c r="DA124" s="48" t="n">
        <f aca="false">MIN(BC124,(GW123*(1+GW$5/Setup!$C$36)+IF($V124=30,N($F124),0)))</f>
        <v>0</v>
      </c>
      <c r="DB124" s="48" t="n">
        <f aca="false">MIN(BD124,(GX123*(1+GX$5/Setup!$C$36)+IF($V124=31,N($F124),0)))</f>
        <v>0</v>
      </c>
      <c r="DC124" s="48" t="n">
        <f aca="false">MIN(BE124,(GY123*(1+GY$5/Setup!$C$36)+IF($V124=32,N($F124),0)))</f>
        <v>0</v>
      </c>
      <c r="DD124" s="48" t="n">
        <f aca="false">MIN(BF124,(GZ123*(1+GZ$5/Setup!$C$36)+IF($V124=33,N($F124),0)))</f>
        <v>0</v>
      </c>
      <c r="DE124" s="48" t="n">
        <f aca="false">MIN(BG124,(HA123*(1+HA$5/Setup!$C$36)+IF($V124=34,N($F124),0)))</f>
        <v>0</v>
      </c>
      <c r="DF124" s="48" t="n">
        <f aca="false">MIN(BH124,(HB123*(1+HB$5/Setup!$C$36)+IF($V124=35,N($F124),0)))</f>
        <v>0</v>
      </c>
      <c r="DG124" s="48" t="n">
        <f aca="false">MIN(BI124,(HC123*(1+HC$5/Setup!$C$36)+IF($V124=36,N($F124),0)))</f>
        <v>0</v>
      </c>
      <c r="DH124" s="48" t="n">
        <f aca="false">MIN(BJ124,(HD123*(1+HD$5/Setup!$C$36)+IF($V124=37,N($F124),0)))</f>
        <v>0</v>
      </c>
      <c r="DI124" s="48" t="n">
        <f aca="false">MIN(BK124,(HE123*(1+HE$5/Setup!$C$36)+IF($V124=38,N($F124),0)))</f>
        <v>0</v>
      </c>
      <c r="DJ124" s="48" t="n">
        <f aca="false">MIN(BL124,(HF123*(1+HF$5/Setup!$C$36)+IF($V124=39,N($F124),0)))</f>
        <v>0</v>
      </c>
      <c r="DK124" s="48" t="n">
        <f aca="false">MIN(BM124,(HG123*(1+HG$5/Setup!$C$36)+IF($V124=40,N($F124),0)))</f>
        <v>0</v>
      </c>
      <c r="DL124" s="48" t="n">
        <f aca="false">MIN(BN124,(HH123*(1+HH$5/Setup!$C$36)+IF($V124=41,N($F124),0)))</f>
        <v>0</v>
      </c>
      <c r="DM124" s="48" t="n">
        <f aca="false">MIN(BO124,(HI123*(1+HI$5/Setup!$C$36)+IF($V124=42,N($F124),0)))</f>
        <v>0</v>
      </c>
      <c r="DN124" s="48" t="n">
        <f aca="false">MIN(BP124,(HJ123*(1+HJ$5/Setup!$C$36)+IF($V124=43,N($F124),0)))</f>
        <v>0</v>
      </c>
      <c r="DO124" s="48" t="n">
        <f aca="false">MIN(BQ124,(HK123*(1+HK$5/Setup!$C$36)+IF($V124=44,N($F124),0)))</f>
        <v>0</v>
      </c>
      <c r="DP124" s="48" t="n">
        <f aca="false">MIN(BR124,(HL123*(1+HL$5/Setup!$C$36)+IF($V124=45,N($F124),0)))</f>
        <v>0</v>
      </c>
      <c r="DQ124" s="48" t="n">
        <f aca="false">MIN(BS124,(HM123*(1+HM$5/Setup!$C$36)+IF($V124=46,N($F124),0)))</f>
        <v>0</v>
      </c>
      <c r="DR124" s="48" t="n">
        <f aca="false">MIN(BT124,(HN123*(1+HN$5/Setup!$C$36)+IF($V124=47,N($F124),0)))</f>
        <v>0</v>
      </c>
      <c r="DS124" s="48" t="n">
        <f aca="false">MIN(BU124,(HO123*(1+HO$5/Setup!$C$36)+IF($V124=48,N($F124),0)))</f>
        <v>0</v>
      </c>
      <c r="DT124" s="48" t="n">
        <f aca="false">MIN(BV124,(HP123*(1+HP$5/Setup!$C$36)+IF($V124=49,N($F124),0)))</f>
        <v>0</v>
      </c>
      <c r="DU124" s="48" t="n">
        <f aca="false">MIN(BW124,(HQ123*(1+HQ$5/Setup!$C$36)+IF($V124=50,N($F124),0)))</f>
        <v>0</v>
      </c>
      <c r="DV124" s="48" t="n">
        <f aca="false">MIN(MAX((FT123*(1+FT$5/Setup!$C$36)+IF($V124=1,N($F124),0))-BX124,0),MAX($P124-0,0))</f>
        <v>0</v>
      </c>
      <c r="DW124" s="48" t="n">
        <f aca="false">MIN(MAX((FU123*(1+FU$5/Setup!$C$36)+IF($V124=2,N($F124),0))-BY124,0),MAX($P124-SUM(DV124:DV124),0))</f>
        <v>0</v>
      </c>
      <c r="DX124" s="48" t="n">
        <f aca="false">MIN(MAX((FV123*(1+FV$5/Setup!$C$36)+IF($V124=3,N($F124),0))-BZ124,0),MAX($P124-SUM(DV124:DW124),0))</f>
        <v>0</v>
      </c>
      <c r="DY124" s="48" t="n">
        <f aca="false">MIN(MAX((FW123*(1+FW$5/Setup!$C$36)+IF($V124=4,N($F124),0))-CA124,0),MAX($P124-SUM(DV124:DX124),0))</f>
        <v>0</v>
      </c>
      <c r="DZ124" s="48" t="n">
        <f aca="false">MIN(MAX((FX123*(1+FX$5/Setup!$C$36)+IF($V124=5,N($F124),0))-CB124,0),MAX($P124-SUM(DV124:DY124),0))</f>
        <v>0</v>
      </c>
      <c r="EA124" s="48" t="n">
        <f aca="false">MIN(MAX((FY123*(1+FY$5/Setup!$C$36)+IF($V124=6,N($F124),0))-CC124,0),MAX($P124-SUM(DV124:DZ124),0))</f>
        <v>0</v>
      </c>
      <c r="EB124" s="48" t="n">
        <f aca="false">MIN(MAX((FZ123*(1+FZ$5/Setup!$C$36)+IF($V124=7,N($F124),0))-CD124,0),MAX($P124-SUM(DV124:EA124),0))</f>
        <v>0</v>
      </c>
      <c r="EC124" s="48" t="n">
        <f aca="false">MIN(MAX((GA123*(1+GA$5/Setup!$C$36)+IF($V124=8,N($F124),0))-CE124,0),MAX($P124-SUM(DV124:EB124),0))</f>
        <v>0</v>
      </c>
      <c r="ED124" s="48" t="n">
        <f aca="false">MIN(MAX((GB123*(1+GB$5/Setup!$C$36)+IF($V124=9,N($F124),0))-CF124,0),MAX($P124-SUM(DV124:EC124),0))</f>
        <v>0</v>
      </c>
      <c r="EE124" s="48" t="n">
        <f aca="false">MIN(MAX((GC123*(1+GC$5/Setup!$C$36)+IF($V124=10,N($F124),0))-CG124,0),MAX($P124-SUM(DV124:ED124),0))</f>
        <v>0</v>
      </c>
      <c r="EF124" s="48" t="n">
        <f aca="false">MIN(MAX((GD123*(1+GD$5/Setup!$C$36)+IF($V124=11,N($F124),0))-CH124,0),MAX($P124-SUM(DV124:EE124),0))</f>
        <v>0</v>
      </c>
      <c r="EG124" s="48" t="n">
        <f aca="false">MIN(MAX((GE123*(1+GE$5/Setup!$C$36)+IF($V124=12,N($F124),0))-CI124,0),MAX($P124-SUM(DV124:EF124),0))</f>
        <v>0</v>
      </c>
      <c r="EH124" s="48" t="n">
        <f aca="false">MIN(MAX((GF123*(1+GF$5/Setup!$C$36)+IF($V124=13,N($F124),0))-CJ124,0),MAX($P124-SUM(DV124:EG124),0))</f>
        <v>0</v>
      </c>
      <c r="EI124" s="48" t="n">
        <f aca="false">MIN(MAX((GG123*(1+GG$5/Setup!$C$36)+IF($V124=14,N($F124),0))-CK124,0),MAX($P124-SUM(DV124:EH124),0))</f>
        <v>0</v>
      </c>
      <c r="EJ124" s="48" t="n">
        <f aca="false">MIN(MAX((GH123*(1+GH$5/Setup!$C$36)+IF($V124=15,N($F124),0))-CL124,0),MAX($P124-SUM(DV124:EI124),0))</f>
        <v>0</v>
      </c>
      <c r="EK124" s="48" t="n">
        <f aca="false">MIN(MAX((GI123*(1+GI$5/Setup!$C$36)+IF($V124=16,N($F124),0))-CM124,0),MAX($P124-SUM(DV124:EJ124),0))</f>
        <v>0</v>
      </c>
      <c r="EL124" s="48" t="n">
        <f aca="false">MIN(MAX((GJ123*(1+GJ$5/Setup!$C$36)+IF($V124=17,N($F124),0))-CN124,0),MAX($P124-SUM(DV124:EK124),0))</f>
        <v>0</v>
      </c>
      <c r="EM124" s="48" t="n">
        <f aca="false">MIN(MAX((GK123*(1+GK$5/Setup!$C$36)+IF($V124=18,N($F124),0))-CO124,0),MAX($P124-SUM(DV124:EL124),0))</f>
        <v>0</v>
      </c>
      <c r="EN124" s="48" t="n">
        <f aca="false">MIN(MAX((GL123*(1+GL$5/Setup!$C$36)+IF($V124=19,N($F124),0))-CP124,0),MAX($P124-SUM(DV124:EM124),0))</f>
        <v>0</v>
      </c>
      <c r="EO124" s="48" t="n">
        <f aca="false">MIN(MAX((GM123*(1+GM$5/Setup!$C$36)+IF($V124=20,N($F124),0))-CQ124,0),MAX($P124-SUM(DV124:EN124),0))</f>
        <v>0</v>
      </c>
      <c r="EP124" s="48" t="n">
        <f aca="false">MIN(MAX((GN123*(1+GN$5/Setup!$C$36)+IF($V124=21,N($F124),0))-CR124,0),MAX($P124-SUM(DV124:EO124),0))</f>
        <v>0</v>
      </c>
      <c r="EQ124" s="48" t="n">
        <f aca="false">MIN(MAX((GO123*(1+GO$5/Setup!$C$36)+IF($V124=22,N($F124),0))-CS124,0),MAX($P124-SUM(DV124:EP124),0))</f>
        <v>0</v>
      </c>
      <c r="ER124" s="48" t="n">
        <f aca="false">MIN(MAX((GP123*(1+GP$5/Setup!$C$36)+IF($V124=23,N($F124),0))-CT124,0),MAX($P124-SUM(DV124:EQ124),0))</f>
        <v>0</v>
      </c>
      <c r="ES124" s="48" t="n">
        <f aca="false">MIN(MAX((GQ123*(1+GQ$5/Setup!$C$36)+IF($V124=24,N($F124),0))-CU124,0),MAX($P124-SUM(DV124:ER124),0))</f>
        <v>0</v>
      </c>
      <c r="ET124" s="48" t="n">
        <f aca="false">MIN(MAX((GR123*(1+GR$5/Setup!$C$36)+IF($V124=25,N($F124),0))-CV124,0),MAX($P124-SUM(DV124:ES124),0))</f>
        <v>0</v>
      </c>
      <c r="EU124" s="48" t="n">
        <f aca="false">MIN(MAX((GS123*(1+GS$5/Setup!$C$36)+IF($V124=26,N($F124),0))-CW124,0),MAX($P124-SUM(DV124:ET124),0))</f>
        <v>0</v>
      </c>
      <c r="EV124" s="48" t="n">
        <f aca="false">MIN(MAX((GT123*(1+GT$5/Setup!$C$36)+IF($V124=27,N($F124),0))-CX124,0),MAX($P124-SUM(DV124:EU124),0))</f>
        <v>0</v>
      </c>
      <c r="EW124" s="48" t="n">
        <f aca="false">MIN(MAX((GU123*(1+GU$5/Setup!$C$36)+IF($V124=28,N($F124),0))-CY124,0),MAX($P124-SUM(DV124:EV124),0))</f>
        <v>0</v>
      </c>
      <c r="EX124" s="48" t="n">
        <f aca="false">MIN(MAX((GV123*(1+GV$5/Setup!$C$36)+IF($V124=29,N($F124),0))-CZ124,0),MAX($P124-SUM(DV124:EW124),0))</f>
        <v>0</v>
      </c>
      <c r="EY124" s="48" t="n">
        <f aca="false">MIN(MAX((GW123*(1+GW$5/Setup!$C$36)+IF($V124=30,N($F124),0))-DA124,0),MAX($P124-SUM(DV124:EX124),0))</f>
        <v>0</v>
      </c>
      <c r="EZ124" s="48" t="n">
        <f aca="false">MIN(MAX((GX123*(1+GX$5/Setup!$C$36)+IF($V124=31,N($F124),0))-DB124,0),MAX($P124-SUM(DV124:EY124),0))</f>
        <v>0</v>
      </c>
      <c r="FA124" s="48" t="n">
        <f aca="false">MIN(MAX((GY123*(1+GY$5/Setup!$C$36)+IF($V124=32,N($F124),0))-DC124,0),MAX($P124-SUM(DV124:EZ124),0))</f>
        <v>0</v>
      </c>
      <c r="FB124" s="48" t="n">
        <f aca="false">MIN(MAX((GZ123*(1+GZ$5/Setup!$C$36)+IF($V124=33,N($F124),0))-DD124,0),MAX($P124-SUM(DV124:FA124),0))</f>
        <v>0</v>
      </c>
      <c r="FC124" s="48" t="n">
        <f aca="false">MIN(MAX((HA123*(1+HA$5/Setup!$C$36)+IF($V124=34,N($F124),0))-DE124,0),MAX($P124-SUM(DV124:FB124),0))</f>
        <v>0</v>
      </c>
      <c r="FD124" s="48" t="n">
        <f aca="false">MIN(MAX((HB123*(1+HB$5/Setup!$C$36)+IF($V124=35,N($F124),0))-DF124,0),MAX($P124-SUM(DV124:FC124),0))</f>
        <v>0</v>
      </c>
      <c r="FE124" s="48" t="n">
        <f aca="false">MIN(MAX((HC123*(1+HC$5/Setup!$C$36)+IF($V124=36,N($F124),0))-DG124,0),MAX($P124-SUM(DV124:FD124),0))</f>
        <v>0</v>
      </c>
      <c r="FF124" s="48" t="n">
        <f aca="false">MIN(MAX((HD123*(1+HD$5/Setup!$C$36)+IF($V124=37,N($F124),0))-DH124,0),MAX($P124-SUM(DV124:FE124),0))</f>
        <v>0</v>
      </c>
      <c r="FG124" s="48" t="n">
        <f aca="false">MIN(MAX((HE123*(1+HE$5/Setup!$C$36)+IF($V124=38,N($F124),0))-DI124,0),MAX($P124-SUM(DV124:FF124),0))</f>
        <v>0</v>
      </c>
      <c r="FH124" s="48" t="n">
        <f aca="false">MIN(MAX((HF123*(1+HF$5/Setup!$C$36)+IF($V124=39,N($F124),0))-DJ124,0),MAX($P124-SUM(DV124:FG124),0))</f>
        <v>0</v>
      </c>
      <c r="FI124" s="48" t="n">
        <f aca="false">MIN(MAX((HG123*(1+HG$5/Setup!$C$36)+IF($V124=40,N($F124),0))-DK124,0),MAX($P124-SUM(DV124:FH124),0))</f>
        <v>0</v>
      </c>
      <c r="FJ124" s="48" t="n">
        <f aca="false">MIN(MAX((HH123*(1+HH$5/Setup!$C$36)+IF($V124=41,N($F124),0))-DL124,0),MAX($P124-SUM(DV124:FI124),0))</f>
        <v>0</v>
      </c>
      <c r="FK124" s="48" t="n">
        <f aca="false">MIN(MAX((HI123*(1+HI$5/Setup!$C$36)+IF($V124=42,N($F124),0))-DM124,0),MAX($P124-SUM(DV124:FJ124),0))</f>
        <v>0</v>
      </c>
      <c r="FL124" s="48" t="n">
        <f aca="false">MIN(MAX((HJ123*(1+HJ$5/Setup!$C$36)+IF($V124=43,N($F124),0))-DN124,0),MAX($P124-SUM(DV124:FK124),0))</f>
        <v>0</v>
      </c>
      <c r="FM124" s="48" t="n">
        <f aca="false">MIN(MAX((HK123*(1+HK$5/Setup!$C$36)+IF($V124=44,N($F124),0))-DO124,0),MAX($P124-SUM(DV124:FL124),0))</f>
        <v>0</v>
      </c>
      <c r="FN124" s="48" t="n">
        <f aca="false">MIN(MAX((HL123*(1+HL$5/Setup!$C$36)+IF($V124=45,N($F124),0))-DP124,0),MAX($P124-SUM(DV124:FM124),0))</f>
        <v>0</v>
      </c>
      <c r="FO124" s="48" t="n">
        <f aca="false">MIN(MAX((HM123*(1+HM$5/Setup!$C$36)+IF($V124=46,N($F124),0))-DQ124,0),MAX($P124-SUM(DV124:FN124),0))</f>
        <v>0</v>
      </c>
      <c r="FP124" s="48" t="n">
        <f aca="false">MIN(MAX((HN123*(1+HN$5/Setup!$C$36)+IF($V124=47,N($F124),0))-DR124,0),MAX($P124-SUM(DV124:FO124),0))</f>
        <v>0</v>
      </c>
      <c r="FQ124" s="48" t="n">
        <f aca="false">MIN(MAX((HO123*(1+HO$5/Setup!$C$36)+IF($V124=48,N($F124),0))-DS124,0),MAX($P124-SUM(DV124:FP124),0))</f>
        <v>0</v>
      </c>
      <c r="FR124" s="48" t="n">
        <f aca="false">MIN(MAX((HP123*(1+HP$5/Setup!$C$36)+IF($V124=49,N($F124),0))-DT124,0),MAX($P124-SUM(DV124:FQ124),0))</f>
        <v>0</v>
      </c>
      <c r="FS124" s="48" t="n">
        <f aca="false">MIN(MAX((HQ123*(1+HQ$5/Setup!$C$36)+IF($V124=50,N($F124),0))-DU124,0),MAX($P124-SUM(DV124:FR124),0))</f>
        <v>0</v>
      </c>
      <c r="FT124" s="48" t="n">
        <f aca="false">IF((FT123*(1+FT$5/Setup!$C$36)+IF($V124=1,N($F124),0))-BX124-DV124&lt;0.005,0,(FT123*(1+FT$5/Setup!$C$36)+IF($V124=1,N($F124),0))-BX124-DV124)</f>
        <v>0</v>
      </c>
      <c r="FU124" s="48" t="n">
        <f aca="false">IF((FU123*(1+FU$5/Setup!$C$36)+IF($V124=2,N($F124),0))-BY124-DW124&lt;0.005,0,(FU123*(1+FU$5/Setup!$C$36)+IF($V124=2,N($F124),0))-BY124-DW124)</f>
        <v>0</v>
      </c>
      <c r="FV124" s="48" t="n">
        <f aca="false">IF((FV123*(1+FV$5/Setup!$C$36)+IF($V124=3,N($F124),0))-BZ124-DX124&lt;0.005,0,(FV123*(1+FV$5/Setup!$C$36)+IF($V124=3,N($F124),0))-BZ124-DX124)</f>
        <v>0</v>
      </c>
      <c r="FW124" s="48" t="n">
        <f aca="false">IF((FW123*(1+FW$5/Setup!$C$36)+IF($V124=4,N($F124),0))-CA124-DY124&lt;0.005,0,(FW123*(1+FW$5/Setup!$C$36)+IF($V124=4,N($F124),0))-CA124-DY124)</f>
        <v>0</v>
      </c>
      <c r="FX124" s="48" t="n">
        <f aca="false">IF((FX123*(1+FX$5/Setup!$C$36)+IF($V124=5,N($F124),0))-CB124-DZ124&lt;0.005,0,(FX123*(1+FX$5/Setup!$C$36)+IF($V124=5,N($F124),0))-CB124-DZ124)</f>
        <v>0</v>
      </c>
      <c r="FY124" s="48" t="n">
        <f aca="false">IF((FY123*(1+FY$5/Setup!$C$36)+IF($V124=6,N($F124),0))-CC124-EA124&lt;0.005,0,(FY123*(1+FY$5/Setup!$C$36)+IF($V124=6,N($F124),0))-CC124-EA124)</f>
        <v>0</v>
      </c>
      <c r="FZ124" s="48" t="n">
        <f aca="false">IF((FZ123*(1+FZ$5/Setup!$C$36)+IF($V124=7,N($F124),0))-CD124-EB124&lt;0.005,0,(FZ123*(1+FZ$5/Setup!$C$36)+IF($V124=7,N($F124),0))-CD124-EB124)</f>
        <v>0</v>
      </c>
      <c r="GA124" s="48" t="n">
        <f aca="false">IF((GA123*(1+GA$5/Setup!$C$36)+IF($V124=8,N($F124),0))-CE124-EC124&lt;0.005,0,(GA123*(1+GA$5/Setup!$C$36)+IF($V124=8,N($F124),0))-CE124-EC124)</f>
        <v>0</v>
      </c>
      <c r="GB124" s="48" t="n">
        <f aca="false">IF((GB123*(1+GB$5/Setup!$C$36)+IF($V124=9,N($F124),0))-CF124-ED124&lt;0.005,0,(GB123*(1+GB$5/Setup!$C$36)+IF($V124=9,N($F124),0))-CF124-ED124)</f>
        <v>0</v>
      </c>
      <c r="GC124" s="48" t="n">
        <f aca="false">IF((GC123*(1+GC$5/Setup!$C$36)+IF($V124=10,N($F124),0))-CG124-EE124&lt;0.005,0,(GC123*(1+GC$5/Setup!$C$36)+IF($V124=10,N($F124),0))-CG124-EE124)</f>
        <v>0</v>
      </c>
      <c r="GD124" s="48" t="n">
        <f aca="false">IF((GD123*(1+GD$5/Setup!$C$36)+IF($V124=11,N($F124),0))-CH124-EF124&lt;0.005,0,(GD123*(1+GD$5/Setup!$C$36)+IF($V124=11,N($F124),0))-CH124-EF124)</f>
        <v>0</v>
      </c>
      <c r="GE124" s="48" t="n">
        <f aca="false">IF((GE123*(1+GE$5/Setup!$C$36)+IF($V124=12,N($F124),0))-CI124-EG124&lt;0.005,0,(GE123*(1+GE$5/Setup!$C$36)+IF($V124=12,N($F124),0))-CI124-EG124)</f>
        <v>0</v>
      </c>
      <c r="GF124" s="48" t="n">
        <f aca="false">IF((GF123*(1+GF$5/Setup!$C$36)+IF($V124=13,N($F124),0))-CJ124-EH124&lt;0.005,0,(GF123*(1+GF$5/Setup!$C$36)+IF($V124=13,N($F124),0))-CJ124-EH124)</f>
        <v>0</v>
      </c>
      <c r="GG124" s="48" t="n">
        <f aca="false">IF((GG123*(1+GG$5/Setup!$C$36)+IF($V124=14,N($F124),0))-CK124-EI124&lt;0.005,0,(GG123*(1+GG$5/Setup!$C$36)+IF($V124=14,N($F124),0))-CK124-EI124)</f>
        <v>0</v>
      </c>
      <c r="GH124" s="48" t="n">
        <f aca="false">IF((GH123*(1+GH$5/Setup!$C$36)+IF($V124=15,N($F124),0))-CL124-EJ124&lt;0.005,0,(GH123*(1+GH$5/Setup!$C$36)+IF($V124=15,N($F124),0))-CL124-EJ124)</f>
        <v>0</v>
      </c>
      <c r="GI124" s="48" t="n">
        <f aca="false">IF((GI123*(1+GI$5/Setup!$C$36)+IF($V124=16,N($F124),0))-CM124-EK124&lt;0.005,0,(GI123*(1+GI$5/Setup!$C$36)+IF($V124=16,N($F124),0))-CM124-EK124)</f>
        <v>0</v>
      </c>
      <c r="GJ124" s="48" t="n">
        <f aca="false">IF((GJ123*(1+GJ$5/Setup!$C$36)+IF($V124=17,N($F124),0))-CN124-EL124&lt;0.005,0,(GJ123*(1+GJ$5/Setup!$C$36)+IF($V124=17,N($F124),0))-CN124-EL124)</f>
        <v>0</v>
      </c>
      <c r="GK124" s="48" t="n">
        <f aca="false">IF((GK123*(1+GK$5/Setup!$C$36)+IF($V124=18,N($F124),0))-CO124-EM124&lt;0.005,0,(GK123*(1+GK$5/Setup!$C$36)+IF($V124=18,N($F124),0))-CO124-EM124)</f>
        <v>0</v>
      </c>
      <c r="GL124" s="48" t="n">
        <f aca="false">IF((GL123*(1+GL$5/Setup!$C$36)+IF($V124=19,N($F124),0))-CP124-EN124&lt;0.005,0,(GL123*(1+GL$5/Setup!$C$36)+IF($V124=19,N($F124),0))-CP124-EN124)</f>
        <v>0</v>
      </c>
      <c r="GM124" s="48" t="n">
        <f aca="false">IF((GM123*(1+GM$5/Setup!$C$36)+IF($V124=20,N($F124),0))-CQ124-EO124&lt;0.005,0,(GM123*(1+GM$5/Setup!$C$36)+IF($V124=20,N($F124),0))-CQ124-EO124)</f>
        <v>0</v>
      </c>
      <c r="GN124" s="48" t="n">
        <f aca="false">IF((GN123*(1+GN$5/Setup!$C$36)+IF($V124=21,N($F124),0))-CR124-EP124&lt;0.005,0,(GN123*(1+GN$5/Setup!$C$36)+IF($V124=21,N($F124),0))-CR124-EP124)</f>
        <v>0</v>
      </c>
      <c r="GO124" s="48" t="n">
        <f aca="false">IF((GO123*(1+GO$5/Setup!$C$36)+IF($V124=22,N($F124),0))-CS124-EQ124&lt;0.005,0,(GO123*(1+GO$5/Setup!$C$36)+IF($V124=22,N($F124),0))-CS124-EQ124)</f>
        <v>0</v>
      </c>
      <c r="GP124" s="48" t="n">
        <f aca="false">IF((GP123*(1+GP$5/Setup!$C$36)+IF($V124=23,N($F124),0))-CT124-ER124&lt;0.005,0,(GP123*(1+GP$5/Setup!$C$36)+IF($V124=23,N($F124),0))-CT124-ER124)</f>
        <v>0</v>
      </c>
      <c r="GQ124" s="48" t="n">
        <f aca="false">IF((GQ123*(1+GQ$5/Setup!$C$36)+IF($V124=24,N($F124),0))-CU124-ES124&lt;0.005,0,(GQ123*(1+GQ$5/Setup!$C$36)+IF($V124=24,N($F124),0))-CU124-ES124)</f>
        <v>0</v>
      </c>
      <c r="GR124" s="48" t="n">
        <f aca="false">IF((GR123*(1+GR$5/Setup!$C$36)+IF($V124=25,N($F124),0))-CV124-ET124&lt;0.005,0,(GR123*(1+GR$5/Setup!$C$36)+IF($V124=25,N($F124),0))-CV124-ET124)</f>
        <v>0</v>
      </c>
      <c r="GS124" s="48" t="n">
        <f aca="false">IF((GS123*(1+GS$5/Setup!$C$36)+IF($V124=26,N($F124),0))-CW124-EU124&lt;0.005,0,(GS123*(1+GS$5/Setup!$C$36)+IF($V124=26,N($F124),0))-CW124-EU124)</f>
        <v>0</v>
      </c>
      <c r="GT124" s="48" t="n">
        <f aca="false">IF((GT123*(1+GT$5/Setup!$C$36)+IF($V124=27,N($F124),0))-CX124-EV124&lt;0.005,0,(GT123*(1+GT$5/Setup!$C$36)+IF($V124=27,N($F124),0))-CX124-EV124)</f>
        <v>0</v>
      </c>
      <c r="GU124" s="48" t="n">
        <f aca="false">IF((GU123*(1+GU$5/Setup!$C$36)+IF($V124=28,N($F124),0))-CY124-EW124&lt;0.005,0,(GU123*(1+GU$5/Setup!$C$36)+IF($V124=28,N($F124),0))-CY124-EW124)</f>
        <v>0</v>
      </c>
      <c r="GV124" s="48" t="n">
        <f aca="false">IF((GV123*(1+GV$5/Setup!$C$36)+IF($V124=29,N($F124),0))-CZ124-EX124&lt;0.005,0,(GV123*(1+GV$5/Setup!$C$36)+IF($V124=29,N($F124),0))-CZ124-EX124)</f>
        <v>0</v>
      </c>
      <c r="GW124" s="48" t="n">
        <f aca="false">IF((GW123*(1+GW$5/Setup!$C$36)+IF($V124=30,N($F124),0))-DA124-EY124&lt;0.005,0,(GW123*(1+GW$5/Setup!$C$36)+IF($V124=30,N($F124),0))-DA124-EY124)</f>
        <v>0</v>
      </c>
      <c r="GX124" s="48" t="n">
        <f aca="false">IF((GX123*(1+GX$5/Setup!$C$36)+IF($V124=31,N($F124),0))-DB124-EZ124&lt;0.005,0,(GX123*(1+GX$5/Setup!$C$36)+IF($V124=31,N($F124),0))-DB124-EZ124)</f>
        <v>0</v>
      </c>
      <c r="GY124" s="48" t="n">
        <f aca="false">IF((GY123*(1+GY$5/Setup!$C$36)+IF($V124=32,N($F124),0))-DC124-FA124&lt;0.005,0,(GY123*(1+GY$5/Setup!$C$36)+IF($V124=32,N($F124),0))-DC124-FA124)</f>
        <v>0</v>
      </c>
      <c r="GZ124" s="48" t="n">
        <f aca="false">IF((GZ123*(1+GZ$5/Setup!$C$36)+IF($V124=33,N($F124),0))-DD124-FB124&lt;0.005,0,(GZ123*(1+GZ$5/Setup!$C$36)+IF($V124=33,N($F124),0))-DD124-FB124)</f>
        <v>0</v>
      </c>
      <c r="HA124" s="48" t="n">
        <f aca="false">IF((HA123*(1+HA$5/Setup!$C$36)+IF($V124=34,N($F124),0))-DE124-FC124&lt;0.005,0,(HA123*(1+HA$5/Setup!$C$36)+IF($V124=34,N($F124),0))-DE124-FC124)</f>
        <v>0</v>
      </c>
      <c r="HB124" s="48" t="n">
        <f aca="false">IF((HB123*(1+HB$5/Setup!$C$36)+IF($V124=35,N($F124),0))-DF124-FD124&lt;0.005,0,(HB123*(1+HB$5/Setup!$C$36)+IF($V124=35,N($F124),0))-DF124-FD124)</f>
        <v>0</v>
      </c>
      <c r="HC124" s="48" t="n">
        <f aca="false">IF((HC123*(1+HC$5/Setup!$C$36)+IF($V124=36,N($F124),0))-DG124-FE124&lt;0.005,0,(HC123*(1+HC$5/Setup!$C$36)+IF($V124=36,N($F124),0))-DG124-FE124)</f>
        <v>0</v>
      </c>
      <c r="HD124" s="48" t="n">
        <f aca="false">IF((HD123*(1+HD$5/Setup!$C$36)+IF($V124=37,N($F124),0))-DH124-FF124&lt;0.005,0,(HD123*(1+HD$5/Setup!$C$36)+IF($V124=37,N($F124),0))-DH124-FF124)</f>
        <v>0</v>
      </c>
      <c r="HE124" s="48" t="n">
        <f aca="false">IF((HE123*(1+HE$5/Setup!$C$36)+IF($V124=38,N($F124),0))-DI124-FG124&lt;0.005,0,(HE123*(1+HE$5/Setup!$C$36)+IF($V124=38,N($F124),0))-DI124-FG124)</f>
        <v>0</v>
      </c>
      <c r="HF124" s="48" t="n">
        <f aca="false">IF((HF123*(1+HF$5/Setup!$C$36)+IF($V124=39,N($F124),0))-DJ124-FH124&lt;0.005,0,(HF123*(1+HF$5/Setup!$C$36)+IF($V124=39,N($F124),0))-DJ124-FH124)</f>
        <v>0</v>
      </c>
      <c r="HG124" s="48" t="n">
        <f aca="false">IF((HG123*(1+HG$5/Setup!$C$36)+IF($V124=40,N($F124),0))-DK124-FI124&lt;0.005,0,(HG123*(1+HG$5/Setup!$C$36)+IF($V124=40,N($F124),0))-DK124-FI124)</f>
        <v>0</v>
      </c>
      <c r="HH124" s="48" t="n">
        <f aca="false">IF((HH123*(1+HH$5/Setup!$C$36)+IF($V124=41,N($F124),0))-DL124-FJ124&lt;0.005,0,(HH123*(1+HH$5/Setup!$C$36)+IF($V124=41,N($F124),0))-DL124-FJ124)</f>
        <v>0</v>
      </c>
      <c r="HI124" s="48" t="n">
        <f aca="false">IF((HI123*(1+HI$5/Setup!$C$36)+IF($V124=42,N($F124),0))-DM124-FK124&lt;0.005,0,(HI123*(1+HI$5/Setup!$C$36)+IF($V124=42,N($F124),0))-DM124-FK124)</f>
        <v>0</v>
      </c>
      <c r="HJ124" s="48" t="n">
        <f aca="false">IF((HJ123*(1+HJ$5/Setup!$C$36)+IF($V124=43,N($F124),0))-DN124-FL124&lt;0.005,0,(HJ123*(1+HJ$5/Setup!$C$36)+IF($V124=43,N($F124),0))-DN124-FL124)</f>
        <v>0</v>
      </c>
      <c r="HK124" s="48" t="n">
        <f aca="false">IF((HK123*(1+HK$5/Setup!$C$36)+IF($V124=44,N($F124),0))-DO124-FM124&lt;0.005,0,(HK123*(1+HK$5/Setup!$C$36)+IF($V124=44,N($F124),0))-DO124-FM124)</f>
        <v>0</v>
      </c>
      <c r="HL124" s="48" t="n">
        <f aca="false">IF((HL123*(1+HL$5/Setup!$C$36)+IF($V124=45,N($F124),0))-DP124-FN124&lt;0.005,0,(HL123*(1+HL$5/Setup!$C$36)+IF($V124=45,N($F124),0))-DP124-FN124)</f>
        <v>0</v>
      </c>
      <c r="HM124" s="48" t="n">
        <f aca="false">IF((HM123*(1+HM$5/Setup!$C$36)+IF($V124=46,N($F124),0))-DQ124-FO124&lt;0.005,0,(HM123*(1+HM$5/Setup!$C$36)+IF($V124=46,N($F124),0))-DQ124-FO124)</f>
        <v>0</v>
      </c>
      <c r="HN124" s="48" t="n">
        <f aca="false">IF((HN123*(1+HN$5/Setup!$C$36)+IF($V124=47,N($F124),0))-DR124-FP124&lt;0.005,0,(HN123*(1+HN$5/Setup!$C$36)+IF($V124=47,N($F124),0))-DR124-FP124)</f>
        <v>0</v>
      </c>
      <c r="HO124" s="48" t="n">
        <f aca="false">IF((HO123*(1+HO$5/Setup!$C$36)+IF($V124=48,N($F124),0))-DS124-FQ124&lt;0.005,0,(HO123*(1+HO$5/Setup!$C$36)+IF($V124=48,N($F124),0))-DS124-FQ124)</f>
        <v>0</v>
      </c>
      <c r="HP124" s="48" t="n">
        <f aca="false">IF((HP123*(1+HP$5/Setup!$C$36)+IF($V124=49,N($F124),0))-DT124-FR124&lt;0.005,0,(HP123*(1+HP$5/Setup!$C$36)+IF($V124=49,N($F124),0))-DT124-FR124)</f>
        <v>0</v>
      </c>
      <c r="HQ124" s="48" t="n">
        <f aca="false">IF((HQ123*(1+HQ$5/Setup!$C$36)+IF($V124=50,N($F124),0))-DU124-FS124&lt;0.005,0,(HQ123*(1+HQ$5/Setup!$C$36)+IF($V124=50,N($F124),0))-DU124-FS124)</f>
        <v>0</v>
      </c>
    </row>
    <row r="125" customFormat="false" ht="15" hidden="false" customHeight="false" outlineLevel="0" collapsed="false">
      <c r="A125" s="44" t="n">
        <v>117</v>
      </c>
      <c r="B125" s="45" t="n">
        <f aca="false">IF(Setup!$C$7="Every month",EDATE(Setup!$C$8,($A125-1)),IF(Setup!$C$7="Twice a month",DATE(YEAR(Setup!$C$8),MONTH(Setup!$C$8)+INT((($A125-1)+Setup!$C$41)/2),MIN(IF(MOD(($A125-1)+Setup!$C$41,2)=0,Setup!$C$39,Setup!$C$40),DAY(EOMONTH(DATE(YEAR(Setup!$C$8),MONTH(Setup!$C$8)+INT((($A125-1)+Setup!$C$41)/2),1),0)))),Setup!$C$8+($A125-1)*IF(Setup!$C$7="Every week",7,14)))</f>
        <v>47949</v>
      </c>
      <c r="C125" s="45" t="n">
        <f aca="false">IF(Setup!$C$7="Every month",EDATE(Setup!$C$8,$A125),IF(Setup!$C$7="Twice a month",DATE(YEAR(Setup!$C$8),MONTH(Setup!$C$8)+INT(($A125+Setup!$C$41)/2),MIN(IF(MOD($A125+Setup!$C$41,2)=0,Setup!$C$39,Setup!$C$40),DAY(EOMONTH(DATE(YEAR(Setup!$C$8),MONTH(Setup!$C$8)+INT(($A125+Setup!$C$41)/2),1),0)))),Setup!$C$8+$A125*IF(Setup!$C$7="Every week",7,14)))</f>
        <v>47963</v>
      </c>
      <c r="D125" s="46"/>
      <c r="E125" s="47"/>
      <c r="F125" s="47"/>
      <c r="G125" s="47"/>
      <c r="H125" s="47"/>
      <c r="I125" s="48" t="n">
        <f aca="false">N(Setup!$C$11)+N(E125)</f>
        <v>100</v>
      </c>
      <c r="J125" s="48" t="n">
        <f aca="false">MIN(Setup!$C$37,MAX(I125,0))</f>
        <v>9.23076923076923</v>
      </c>
      <c r="K125" s="48" t="n">
        <f aca="false">MIN(MAX(N(Setup!$C$14)-L124,0),MAX(I125-J125,0))</f>
        <v>0</v>
      </c>
      <c r="L125" s="48" t="n">
        <f aca="false">L124+K125-N(G125)</f>
        <v>500</v>
      </c>
      <c r="M125" s="48" t="n">
        <f aca="false">M124+J125-N(H125)</f>
        <v>1080</v>
      </c>
      <c r="N125" s="48" t="n">
        <f aca="false">SUM(BX125:DU125)</f>
        <v>0</v>
      </c>
      <c r="O125" s="48" t="n">
        <f aca="false">SUM(Z125:BW125)-N125</f>
        <v>40</v>
      </c>
      <c r="P125" s="48" t="n">
        <f aca="false">MAX(I125-J125-K125,0)+O125</f>
        <v>130.769230769231</v>
      </c>
      <c r="Q125" s="48" t="n">
        <f aca="false">SUM(DV125:FS125)</f>
        <v>0</v>
      </c>
      <c r="R125" s="49" t="n">
        <f aca="false">N125+J125+K125+Q125</f>
        <v>9.23076923076923</v>
      </c>
      <c r="S125" s="48" t="n">
        <f aca="false">T125-T124-N(F125)+N125+Q125</f>
        <v>0</v>
      </c>
      <c r="T125" s="49" t="n">
        <f aca="false">SUM(FT125:HQ125)</f>
        <v>0</v>
      </c>
      <c r="U125" s="44" t="str">
        <f aca="false">IF(T124&lt;0.005,"",INDEX(Helpers!$C$2:$C$51,IF(_xlfn.MINIFS($DV$6:$FS$6,DV125:FS125,"&gt;0.005")=0,V125,_xlfn.MINIFS($DV$6:$FS$6,DV125:FS125,"&gt;0.005"))))</f>
        <v/>
      </c>
      <c r="V125" s="44" t="n">
        <f aca="false">IF(_xlfn.MINIFS($FT$6:$HQ$6,FT124:HQ124,"&gt;0.005")=0,1,_xlfn.MINIFS($FT$6:$HQ$6,FT124:HQ124,"&gt;0.005"))</f>
        <v>1</v>
      </c>
      <c r="W125" s="44" t="n">
        <f aca="false">IF(AND(D125&lt;&gt;"Paid",T124&gt;0.005),1,0)</f>
        <v>0</v>
      </c>
      <c r="X125" s="48" t="n">
        <f aca="false">SUMPRODUCT(((Helpers!$G$2:$G$51*(1+(Helpers!$D$2:$D$51+0.000000001)/12)^(($B125-Setup!$C$8)/(365.25/12))-Helpers!$E$2:$E$51*((1+(Helpers!$D$2:$D$51+0.000000001)/12)^(($B125-Setup!$C$8)/(365.25/12))-1)/((Helpers!$D$2:$D$51+0.000000001)/12))&gt;0)*(Helpers!$G$2:$G$51*(1+(Helpers!$D$2:$D$51+0.000000001)/12)^(($B125-Setup!$C$8)/(365.25/12))-Helpers!$E$2:$E$51*((1+(Helpers!$D$2:$D$51+0.000000001)/12)^(($B125-Setup!$C$8)/(365.25/12))-1)/((Helpers!$D$2:$D$51+0.000000001)/12)))</f>
        <v>0</v>
      </c>
      <c r="Y125" s="48"/>
      <c r="Z125" s="48" t="n">
        <f aca="false">IF(OR(N(Z$5)=0,Z$6=""),0,Z$5*((DATE(YEAR($B125),MONTH($B125),MIN(Z$6,DAY(EOMONTH($B125,0))))&gt;=$B125)*(DATE(YEAR($B125),MONTH($B125),MIN(Z$6,DAY(EOMONTH($B125,0))))&lt;$C125)+(DATE(YEAR($B125),MONTH($B125)+1,MIN(Z$6,DAY(EOMONTH($B125,1))))&gt;=$B125)*(DATE(YEAR($B125),MONTH($B125)+1,MIN(Z$6,DAY(EOMONTH($B125,1))))&lt;$C125)))</f>
        <v>0</v>
      </c>
      <c r="AA125" s="48" t="n">
        <f aca="false">IF(OR(N(AA$5)=0,AA$6=""),0,AA$5*((DATE(YEAR($B125),MONTH($B125),MIN(AA$6,DAY(EOMONTH($B125,0))))&gt;=$B125)*(DATE(YEAR($B125),MONTH($B125),MIN(AA$6,DAY(EOMONTH($B125,0))))&lt;$C125)+(DATE(YEAR($B125),MONTH($B125)+1,MIN(AA$6,DAY(EOMONTH($B125,1))))&gt;=$B125)*(DATE(YEAR($B125),MONTH($B125)+1,MIN(AA$6,DAY(EOMONTH($B125,1))))&lt;$C125)))</f>
        <v>40</v>
      </c>
      <c r="AB125" s="48" t="n">
        <f aca="false">IF(OR(N(AB$5)=0,AB$6=""),0,AB$5*((DATE(YEAR($B125),MONTH($B125),MIN(AB$6,DAY(EOMONTH($B125,0))))&gt;=$B125)*(DATE(YEAR($B125),MONTH($B125),MIN(AB$6,DAY(EOMONTH($B125,0))))&lt;$C125)+(DATE(YEAR($B125),MONTH($B125)+1,MIN(AB$6,DAY(EOMONTH($B125,1))))&gt;=$B125)*(DATE(YEAR($B125),MONTH($B125)+1,MIN(AB$6,DAY(EOMONTH($B125,1))))&lt;$C125)))</f>
        <v>0</v>
      </c>
      <c r="AC125" s="48" t="n">
        <f aca="false">IF(OR(N(AC$5)=0,AC$6=""),0,AC$5*((DATE(YEAR($B125),MONTH($B125),MIN(AC$6,DAY(EOMONTH($B125,0))))&gt;=$B125)*(DATE(YEAR($B125),MONTH($B125),MIN(AC$6,DAY(EOMONTH($B125,0))))&lt;$C125)+(DATE(YEAR($B125),MONTH($B125)+1,MIN(AC$6,DAY(EOMONTH($B125,1))))&gt;=$B125)*(DATE(YEAR($B125),MONTH($B125)+1,MIN(AC$6,DAY(EOMONTH($B125,1))))&lt;$C125)))</f>
        <v>0</v>
      </c>
      <c r="AD125" s="48" t="n">
        <f aca="false">IF(OR(N(AD$5)=0,AD$6=""),0,AD$5*((DATE(YEAR($B125),MONTH($B125),MIN(AD$6,DAY(EOMONTH($B125,0))))&gt;=$B125)*(DATE(YEAR($B125),MONTH($B125),MIN(AD$6,DAY(EOMONTH($B125,0))))&lt;$C125)+(DATE(YEAR($B125),MONTH($B125)+1,MIN(AD$6,DAY(EOMONTH($B125,1))))&gt;=$B125)*(DATE(YEAR($B125),MONTH($B125)+1,MIN(AD$6,DAY(EOMONTH($B125,1))))&lt;$C125)))</f>
        <v>0</v>
      </c>
      <c r="AE125" s="48" t="n">
        <f aca="false">IF(OR(N(AE$5)=0,AE$6=""),0,AE$5*((DATE(YEAR($B125),MONTH($B125),MIN(AE$6,DAY(EOMONTH($B125,0))))&gt;=$B125)*(DATE(YEAR($B125),MONTH($B125),MIN(AE$6,DAY(EOMONTH($B125,0))))&lt;$C125)+(DATE(YEAR($B125),MONTH($B125)+1,MIN(AE$6,DAY(EOMONTH($B125,1))))&gt;=$B125)*(DATE(YEAR($B125),MONTH($B125)+1,MIN(AE$6,DAY(EOMONTH($B125,1))))&lt;$C125)))</f>
        <v>0</v>
      </c>
      <c r="AF125" s="48" t="n">
        <f aca="false">IF(OR(N(AF$5)=0,AF$6=""),0,AF$5*((DATE(YEAR($B125),MONTH($B125),MIN(AF$6,DAY(EOMONTH($B125,0))))&gt;=$B125)*(DATE(YEAR($B125),MONTH($B125),MIN(AF$6,DAY(EOMONTH($B125,0))))&lt;$C125)+(DATE(YEAR($B125),MONTH($B125)+1,MIN(AF$6,DAY(EOMONTH($B125,1))))&gt;=$B125)*(DATE(YEAR($B125),MONTH($B125)+1,MIN(AF$6,DAY(EOMONTH($B125,1))))&lt;$C125)))</f>
        <v>0</v>
      </c>
      <c r="AG125" s="48" t="n">
        <f aca="false">IF(OR(N(AG$5)=0,AG$6=""),0,AG$5*((DATE(YEAR($B125),MONTH($B125),MIN(AG$6,DAY(EOMONTH($B125,0))))&gt;=$B125)*(DATE(YEAR($B125),MONTH($B125),MIN(AG$6,DAY(EOMONTH($B125,0))))&lt;$C125)+(DATE(YEAR($B125),MONTH($B125)+1,MIN(AG$6,DAY(EOMONTH($B125,1))))&gt;=$B125)*(DATE(YEAR($B125),MONTH($B125)+1,MIN(AG$6,DAY(EOMONTH($B125,1))))&lt;$C125)))</f>
        <v>0</v>
      </c>
      <c r="AH125" s="48" t="n">
        <f aca="false">IF(OR(N(AH$5)=0,AH$6=""),0,AH$5*((DATE(YEAR($B125),MONTH($B125),MIN(AH$6,DAY(EOMONTH($B125,0))))&gt;=$B125)*(DATE(YEAR($B125),MONTH($B125),MIN(AH$6,DAY(EOMONTH($B125,0))))&lt;$C125)+(DATE(YEAR($B125),MONTH($B125)+1,MIN(AH$6,DAY(EOMONTH($B125,1))))&gt;=$B125)*(DATE(YEAR($B125),MONTH($B125)+1,MIN(AH$6,DAY(EOMONTH($B125,1))))&lt;$C125)))</f>
        <v>0</v>
      </c>
      <c r="AI125" s="48" t="n">
        <f aca="false">IF(OR(N(AI$5)=0,AI$6=""),0,AI$5*((DATE(YEAR($B125),MONTH($B125),MIN(AI$6,DAY(EOMONTH($B125,0))))&gt;=$B125)*(DATE(YEAR($B125),MONTH($B125),MIN(AI$6,DAY(EOMONTH($B125,0))))&lt;$C125)+(DATE(YEAR($B125),MONTH($B125)+1,MIN(AI$6,DAY(EOMONTH($B125,1))))&gt;=$B125)*(DATE(YEAR($B125),MONTH($B125)+1,MIN(AI$6,DAY(EOMONTH($B125,1))))&lt;$C125)))</f>
        <v>0</v>
      </c>
      <c r="AJ125" s="48" t="n">
        <f aca="false">IF(OR(N(AJ$5)=0,AJ$6=""),0,AJ$5*((DATE(YEAR($B125),MONTH($B125),MIN(AJ$6,DAY(EOMONTH($B125,0))))&gt;=$B125)*(DATE(YEAR($B125),MONTH($B125),MIN(AJ$6,DAY(EOMONTH($B125,0))))&lt;$C125)+(DATE(YEAR($B125),MONTH($B125)+1,MIN(AJ$6,DAY(EOMONTH($B125,1))))&gt;=$B125)*(DATE(YEAR($B125),MONTH($B125)+1,MIN(AJ$6,DAY(EOMONTH($B125,1))))&lt;$C125)))</f>
        <v>0</v>
      </c>
      <c r="AK125" s="48" t="n">
        <f aca="false">IF(OR(N(AK$5)=0,AK$6=""),0,AK$5*((DATE(YEAR($B125),MONTH($B125),MIN(AK$6,DAY(EOMONTH($B125,0))))&gt;=$B125)*(DATE(YEAR($B125),MONTH($B125),MIN(AK$6,DAY(EOMONTH($B125,0))))&lt;$C125)+(DATE(YEAR($B125),MONTH($B125)+1,MIN(AK$6,DAY(EOMONTH($B125,1))))&gt;=$B125)*(DATE(YEAR($B125),MONTH($B125)+1,MIN(AK$6,DAY(EOMONTH($B125,1))))&lt;$C125)))</f>
        <v>0</v>
      </c>
      <c r="AL125" s="48" t="n">
        <f aca="false">IF(OR(N(AL$5)=0,AL$6=""),0,AL$5*((DATE(YEAR($B125),MONTH($B125),MIN(AL$6,DAY(EOMONTH($B125,0))))&gt;=$B125)*(DATE(YEAR($B125),MONTH($B125),MIN(AL$6,DAY(EOMONTH($B125,0))))&lt;$C125)+(DATE(YEAR($B125),MONTH($B125)+1,MIN(AL$6,DAY(EOMONTH($B125,1))))&gt;=$B125)*(DATE(YEAR($B125),MONTH($B125)+1,MIN(AL$6,DAY(EOMONTH($B125,1))))&lt;$C125)))</f>
        <v>0</v>
      </c>
      <c r="AM125" s="48" t="n">
        <f aca="false">IF(OR(N(AM$5)=0,AM$6=""),0,AM$5*((DATE(YEAR($B125),MONTH($B125),MIN(AM$6,DAY(EOMONTH($B125,0))))&gt;=$B125)*(DATE(YEAR($B125),MONTH($B125),MIN(AM$6,DAY(EOMONTH($B125,0))))&lt;$C125)+(DATE(YEAR($B125),MONTH($B125)+1,MIN(AM$6,DAY(EOMONTH($B125,1))))&gt;=$B125)*(DATE(YEAR($B125),MONTH($B125)+1,MIN(AM$6,DAY(EOMONTH($B125,1))))&lt;$C125)))</f>
        <v>0</v>
      </c>
      <c r="AN125" s="48" t="n">
        <f aca="false">IF(OR(N(AN$5)=0,AN$6=""),0,AN$5*((DATE(YEAR($B125),MONTH($B125),MIN(AN$6,DAY(EOMONTH($B125,0))))&gt;=$B125)*(DATE(YEAR($B125),MONTH($B125),MIN(AN$6,DAY(EOMONTH($B125,0))))&lt;$C125)+(DATE(YEAR($B125),MONTH($B125)+1,MIN(AN$6,DAY(EOMONTH($B125,1))))&gt;=$B125)*(DATE(YEAR($B125),MONTH($B125)+1,MIN(AN$6,DAY(EOMONTH($B125,1))))&lt;$C125)))</f>
        <v>0</v>
      </c>
      <c r="AO125" s="48" t="n">
        <f aca="false">IF(OR(N(AO$5)=0,AO$6=""),0,AO$5*((DATE(YEAR($B125),MONTH($B125),MIN(AO$6,DAY(EOMONTH($B125,0))))&gt;=$B125)*(DATE(YEAR($B125),MONTH($B125),MIN(AO$6,DAY(EOMONTH($B125,0))))&lt;$C125)+(DATE(YEAR($B125),MONTH($B125)+1,MIN(AO$6,DAY(EOMONTH($B125,1))))&gt;=$B125)*(DATE(YEAR($B125),MONTH($B125)+1,MIN(AO$6,DAY(EOMONTH($B125,1))))&lt;$C125)))</f>
        <v>0</v>
      </c>
      <c r="AP125" s="48" t="n">
        <f aca="false">IF(OR(N(AP$5)=0,AP$6=""),0,AP$5*((DATE(YEAR($B125),MONTH($B125),MIN(AP$6,DAY(EOMONTH($B125,0))))&gt;=$B125)*(DATE(YEAR($B125),MONTH($B125),MIN(AP$6,DAY(EOMONTH($B125,0))))&lt;$C125)+(DATE(YEAR($B125),MONTH($B125)+1,MIN(AP$6,DAY(EOMONTH($B125,1))))&gt;=$B125)*(DATE(YEAR($B125),MONTH($B125)+1,MIN(AP$6,DAY(EOMONTH($B125,1))))&lt;$C125)))</f>
        <v>0</v>
      </c>
      <c r="AQ125" s="48" t="n">
        <f aca="false">IF(OR(N(AQ$5)=0,AQ$6=""),0,AQ$5*((DATE(YEAR($B125),MONTH($B125),MIN(AQ$6,DAY(EOMONTH($B125,0))))&gt;=$B125)*(DATE(YEAR($B125),MONTH($B125),MIN(AQ$6,DAY(EOMONTH($B125,0))))&lt;$C125)+(DATE(YEAR($B125),MONTH($B125)+1,MIN(AQ$6,DAY(EOMONTH($B125,1))))&gt;=$B125)*(DATE(YEAR($B125),MONTH($B125)+1,MIN(AQ$6,DAY(EOMONTH($B125,1))))&lt;$C125)))</f>
        <v>0</v>
      </c>
      <c r="AR125" s="48" t="n">
        <f aca="false">IF(OR(N(AR$5)=0,AR$6=""),0,AR$5*((DATE(YEAR($B125),MONTH($B125),MIN(AR$6,DAY(EOMONTH($B125,0))))&gt;=$B125)*(DATE(YEAR($B125),MONTH($B125),MIN(AR$6,DAY(EOMONTH($B125,0))))&lt;$C125)+(DATE(YEAR($B125),MONTH($B125)+1,MIN(AR$6,DAY(EOMONTH($B125,1))))&gt;=$B125)*(DATE(YEAR($B125),MONTH($B125)+1,MIN(AR$6,DAY(EOMONTH($B125,1))))&lt;$C125)))</f>
        <v>0</v>
      </c>
      <c r="AS125" s="48" t="n">
        <f aca="false">IF(OR(N(AS$5)=0,AS$6=""),0,AS$5*((DATE(YEAR($B125),MONTH($B125),MIN(AS$6,DAY(EOMONTH($B125,0))))&gt;=$B125)*(DATE(YEAR($B125),MONTH($B125),MIN(AS$6,DAY(EOMONTH($B125,0))))&lt;$C125)+(DATE(YEAR($B125),MONTH($B125)+1,MIN(AS$6,DAY(EOMONTH($B125,1))))&gt;=$B125)*(DATE(YEAR($B125),MONTH($B125)+1,MIN(AS$6,DAY(EOMONTH($B125,1))))&lt;$C125)))</f>
        <v>0</v>
      </c>
      <c r="AT125" s="48" t="n">
        <f aca="false">IF(OR(N(AT$5)=0,AT$6=""),0,AT$5*((DATE(YEAR($B125),MONTH($B125),MIN(AT$6,DAY(EOMONTH($B125,0))))&gt;=$B125)*(DATE(YEAR($B125),MONTH($B125),MIN(AT$6,DAY(EOMONTH($B125,0))))&lt;$C125)+(DATE(YEAR($B125),MONTH($B125)+1,MIN(AT$6,DAY(EOMONTH($B125,1))))&gt;=$B125)*(DATE(YEAR($B125),MONTH($B125)+1,MIN(AT$6,DAY(EOMONTH($B125,1))))&lt;$C125)))</f>
        <v>0</v>
      </c>
      <c r="AU125" s="48" t="n">
        <f aca="false">IF(OR(N(AU$5)=0,AU$6=""),0,AU$5*((DATE(YEAR($B125),MONTH($B125),MIN(AU$6,DAY(EOMONTH($B125,0))))&gt;=$B125)*(DATE(YEAR($B125),MONTH($B125),MIN(AU$6,DAY(EOMONTH($B125,0))))&lt;$C125)+(DATE(YEAR($B125),MONTH($B125)+1,MIN(AU$6,DAY(EOMONTH($B125,1))))&gt;=$B125)*(DATE(YEAR($B125),MONTH($B125)+1,MIN(AU$6,DAY(EOMONTH($B125,1))))&lt;$C125)))</f>
        <v>0</v>
      </c>
      <c r="AV125" s="48" t="n">
        <f aca="false">IF(OR(N(AV$5)=0,AV$6=""),0,AV$5*((DATE(YEAR($B125),MONTH($B125),MIN(AV$6,DAY(EOMONTH($B125,0))))&gt;=$B125)*(DATE(YEAR($B125),MONTH($B125),MIN(AV$6,DAY(EOMONTH($B125,0))))&lt;$C125)+(DATE(YEAR($B125),MONTH($B125)+1,MIN(AV$6,DAY(EOMONTH($B125,1))))&gt;=$B125)*(DATE(YEAR($B125),MONTH($B125)+1,MIN(AV$6,DAY(EOMONTH($B125,1))))&lt;$C125)))</f>
        <v>0</v>
      </c>
      <c r="AW125" s="48" t="n">
        <f aca="false">IF(OR(N(AW$5)=0,AW$6=""),0,AW$5*((DATE(YEAR($B125),MONTH($B125),MIN(AW$6,DAY(EOMONTH($B125,0))))&gt;=$B125)*(DATE(YEAR($B125),MONTH($B125),MIN(AW$6,DAY(EOMONTH($B125,0))))&lt;$C125)+(DATE(YEAR($B125),MONTH($B125)+1,MIN(AW$6,DAY(EOMONTH($B125,1))))&gt;=$B125)*(DATE(YEAR($B125),MONTH($B125)+1,MIN(AW$6,DAY(EOMONTH($B125,1))))&lt;$C125)))</f>
        <v>0</v>
      </c>
      <c r="AX125" s="48" t="n">
        <f aca="false">IF(OR(N(AX$5)=0,AX$6=""),0,AX$5*((DATE(YEAR($B125),MONTH($B125),MIN(AX$6,DAY(EOMONTH($B125,0))))&gt;=$B125)*(DATE(YEAR($B125),MONTH($B125),MIN(AX$6,DAY(EOMONTH($B125,0))))&lt;$C125)+(DATE(YEAR($B125),MONTH($B125)+1,MIN(AX$6,DAY(EOMONTH($B125,1))))&gt;=$B125)*(DATE(YEAR($B125),MONTH($B125)+1,MIN(AX$6,DAY(EOMONTH($B125,1))))&lt;$C125)))</f>
        <v>0</v>
      </c>
      <c r="AY125" s="48" t="n">
        <f aca="false">IF(OR(N(AY$5)=0,AY$6=""),0,AY$5*((DATE(YEAR($B125),MONTH($B125),MIN(AY$6,DAY(EOMONTH($B125,0))))&gt;=$B125)*(DATE(YEAR($B125),MONTH($B125),MIN(AY$6,DAY(EOMONTH($B125,0))))&lt;$C125)+(DATE(YEAR($B125),MONTH($B125)+1,MIN(AY$6,DAY(EOMONTH($B125,1))))&gt;=$B125)*(DATE(YEAR($B125),MONTH($B125)+1,MIN(AY$6,DAY(EOMONTH($B125,1))))&lt;$C125)))</f>
        <v>0</v>
      </c>
      <c r="AZ125" s="48" t="n">
        <f aca="false">IF(OR(N(AZ$5)=0,AZ$6=""),0,AZ$5*((DATE(YEAR($B125),MONTH($B125),MIN(AZ$6,DAY(EOMONTH($B125,0))))&gt;=$B125)*(DATE(YEAR($B125),MONTH($B125),MIN(AZ$6,DAY(EOMONTH($B125,0))))&lt;$C125)+(DATE(YEAR($B125),MONTH($B125)+1,MIN(AZ$6,DAY(EOMONTH($B125,1))))&gt;=$B125)*(DATE(YEAR($B125),MONTH($B125)+1,MIN(AZ$6,DAY(EOMONTH($B125,1))))&lt;$C125)))</f>
        <v>0</v>
      </c>
      <c r="BA125" s="48" t="n">
        <f aca="false">IF(OR(N(BA$5)=0,BA$6=""),0,BA$5*((DATE(YEAR($B125),MONTH($B125),MIN(BA$6,DAY(EOMONTH($B125,0))))&gt;=$B125)*(DATE(YEAR($B125),MONTH($B125),MIN(BA$6,DAY(EOMONTH($B125,0))))&lt;$C125)+(DATE(YEAR($B125),MONTH($B125)+1,MIN(BA$6,DAY(EOMONTH($B125,1))))&gt;=$B125)*(DATE(YEAR($B125),MONTH($B125)+1,MIN(BA$6,DAY(EOMONTH($B125,1))))&lt;$C125)))</f>
        <v>0</v>
      </c>
      <c r="BB125" s="48" t="n">
        <f aca="false">IF(OR(N(BB$5)=0,BB$6=""),0,BB$5*((DATE(YEAR($B125),MONTH($B125),MIN(BB$6,DAY(EOMONTH($B125,0))))&gt;=$B125)*(DATE(YEAR($B125),MONTH($B125),MIN(BB$6,DAY(EOMONTH($B125,0))))&lt;$C125)+(DATE(YEAR($B125),MONTH($B125)+1,MIN(BB$6,DAY(EOMONTH($B125,1))))&gt;=$B125)*(DATE(YEAR($B125),MONTH($B125)+1,MIN(BB$6,DAY(EOMONTH($B125,1))))&lt;$C125)))</f>
        <v>0</v>
      </c>
      <c r="BC125" s="48" t="n">
        <f aca="false">IF(OR(N(BC$5)=0,BC$6=""),0,BC$5*((DATE(YEAR($B125),MONTH($B125),MIN(BC$6,DAY(EOMONTH($B125,0))))&gt;=$B125)*(DATE(YEAR($B125),MONTH($B125),MIN(BC$6,DAY(EOMONTH($B125,0))))&lt;$C125)+(DATE(YEAR($B125),MONTH($B125)+1,MIN(BC$6,DAY(EOMONTH($B125,1))))&gt;=$B125)*(DATE(YEAR($B125),MONTH($B125)+1,MIN(BC$6,DAY(EOMONTH($B125,1))))&lt;$C125)))</f>
        <v>0</v>
      </c>
      <c r="BD125" s="48" t="n">
        <f aca="false">IF(OR(N(BD$5)=0,BD$6=""),0,BD$5*((DATE(YEAR($B125),MONTH($B125),MIN(BD$6,DAY(EOMONTH($B125,0))))&gt;=$B125)*(DATE(YEAR($B125),MONTH($B125),MIN(BD$6,DAY(EOMONTH($B125,0))))&lt;$C125)+(DATE(YEAR($B125),MONTH($B125)+1,MIN(BD$6,DAY(EOMONTH($B125,1))))&gt;=$B125)*(DATE(YEAR($B125),MONTH($B125)+1,MIN(BD$6,DAY(EOMONTH($B125,1))))&lt;$C125)))</f>
        <v>0</v>
      </c>
      <c r="BE125" s="48" t="n">
        <f aca="false">IF(OR(N(BE$5)=0,BE$6=""),0,BE$5*((DATE(YEAR($B125),MONTH($B125),MIN(BE$6,DAY(EOMONTH($B125,0))))&gt;=$B125)*(DATE(YEAR($B125),MONTH($B125),MIN(BE$6,DAY(EOMONTH($B125,0))))&lt;$C125)+(DATE(YEAR($B125),MONTH($B125)+1,MIN(BE$6,DAY(EOMONTH($B125,1))))&gt;=$B125)*(DATE(YEAR($B125),MONTH($B125)+1,MIN(BE$6,DAY(EOMONTH($B125,1))))&lt;$C125)))</f>
        <v>0</v>
      </c>
      <c r="BF125" s="48" t="n">
        <f aca="false">IF(OR(N(BF$5)=0,BF$6=""),0,BF$5*((DATE(YEAR($B125),MONTH($B125),MIN(BF$6,DAY(EOMONTH($B125,0))))&gt;=$B125)*(DATE(YEAR($B125),MONTH($B125),MIN(BF$6,DAY(EOMONTH($B125,0))))&lt;$C125)+(DATE(YEAR($B125),MONTH($B125)+1,MIN(BF$6,DAY(EOMONTH($B125,1))))&gt;=$B125)*(DATE(YEAR($B125),MONTH($B125)+1,MIN(BF$6,DAY(EOMONTH($B125,1))))&lt;$C125)))</f>
        <v>0</v>
      </c>
      <c r="BG125" s="48" t="n">
        <f aca="false">IF(OR(N(BG$5)=0,BG$6=""),0,BG$5*((DATE(YEAR($B125),MONTH($B125),MIN(BG$6,DAY(EOMONTH($B125,0))))&gt;=$B125)*(DATE(YEAR($B125),MONTH($B125),MIN(BG$6,DAY(EOMONTH($B125,0))))&lt;$C125)+(DATE(YEAR($B125),MONTH($B125)+1,MIN(BG$6,DAY(EOMONTH($B125,1))))&gt;=$B125)*(DATE(YEAR($B125),MONTH($B125)+1,MIN(BG$6,DAY(EOMONTH($B125,1))))&lt;$C125)))</f>
        <v>0</v>
      </c>
      <c r="BH125" s="48" t="n">
        <f aca="false">IF(OR(N(BH$5)=0,BH$6=""),0,BH$5*((DATE(YEAR($B125),MONTH($B125),MIN(BH$6,DAY(EOMONTH($B125,0))))&gt;=$B125)*(DATE(YEAR($B125),MONTH($B125),MIN(BH$6,DAY(EOMONTH($B125,0))))&lt;$C125)+(DATE(YEAR($B125),MONTH($B125)+1,MIN(BH$6,DAY(EOMONTH($B125,1))))&gt;=$B125)*(DATE(YEAR($B125),MONTH($B125)+1,MIN(BH$6,DAY(EOMONTH($B125,1))))&lt;$C125)))</f>
        <v>0</v>
      </c>
      <c r="BI125" s="48" t="n">
        <f aca="false">IF(OR(N(BI$5)=0,BI$6=""),0,BI$5*((DATE(YEAR($B125),MONTH($B125),MIN(BI$6,DAY(EOMONTH($B125,0))))&gt;=$B125)*(DATE(YEAR($B125),MONTH($B125),MIN(BI$6,DAY(EOMONTH($B125,0))))&lt;$C125)+(DATE(YEAR($B125),MONTH($B125)+1,MIN(BI$6,DAY(EOMONTH($B125,1))))&gt;=$B125)*(DATE(YEAR($B125),MONTH($B125)+1,MIN(BI$6,DAY(EOMONTH($B125,1))))&lt;$C125)))</f>
        <v>0</v>
      </c>
      <c r="BJ125" s="48" t="n">
        <f aca="false">IF(OR(N(BJ$5)=0,BJ$6=""),0,BJ$5*((DATE(YEAR($B125),MONTH($B125),MIN(BJ$6,DAY(EOMONTH($B125,0))))&gt;=$B125)*(DATE(YEAR($B125),MONTH($B125),MIN(BJ$6,DAY(EOMONTH($B125,0))))&lt;$C125)+(DATE(YEAR($B125),MONTH($B125)+1,MIN(BJ$6,DAY(EOMONTH($B125,1))))&gt;=$B125)*(DATE(YEAR($B125),MONTH($B125)+1,MIN(BJ$6,DAY(EOMONTH($B125,1))))&lt;$C125)))</f>
        <v>0</v>
      </c>
      <c r="BK125" s="48" t="n">
        <f aca="false">IF(OR(N(BK$5)=0,BK$6=""),0,BK$5*((DATE(YEAR($B125),MONTH($B125),MIN(BK$6,DAY(EOMONTH($B125,0))))&gt;=$B125)*(DATE(YEAR($B125),MONTH($B125),MIN(BK$6,DAY(EOMONTH($B125,0))))&lt;$C125)+(DATE(YEAR($B125),MONTH($B125)+1,MIN(BK$6,DAY(EOMONTH($B125,1))))&gt;=$B125)*(DATE(YEAR($B125),MONTH($B125)+1,MIN(BK$6,DAY(EOMONTH($B125,1))))&lt;$C125)))</f>
        <v>0</v>
      </c>
      <c r="BL125" s="48" t="n">
        <f aca="false">IF(OR(N(BL$5)=0,BL$6=""),0,BL$5*((DATE(YEAR($B125),MONTH($B125),MIN(BL$6,DAY(EOMONTH($B125,0))))&gt;=$B125)*(DATE(YEAR($B125),MONTH($B125),MIN(BL$6,DAY(EOMONTH($B125,0))))&lt;$C125)+(DATE(YEAR($B125),MONTH($B125)+1,MIN(BL$6,DAY(EOMONTH($B125,1))))&gt;=$B125)*(DATE(YEAR($B125),MONTH($B125)+1,MIN(BL$6,DAY(EOMONTH($B125,1))))&lt;$C125)))</f>
        <v>0</v>
      </c>
      <c r="BM125" s="48" t="n">
        <f aca="false">IF(OR(N(BM$5)=0,BM$6=""),0,BM$5*((DATE(YEAR($B125),MONTH($B125),MIN(BM$6,DAY(EOMONTH($B125,0))))&gt;=$B125)*(DATE(YEAR($B125),MONTH($B125),MIN(BM$6,DAY(EOMONTH($B125,0))))&lt;$C125)+(DATE(YEAR($B125),MONTH($B125)+1,MIN(BM$6,DAY(EOMONTH($B125,1))))&gt;=$B125)*(DATE(YEAR($B125),MONTH($B125)+1,MIN(BM$6,DAY(EOMONTH($B125,1))))&lt;$C125)))</f>
        <v>0</v>
      </c>
      <c r="BN125" s="48" t="n">
        <f aca="false">IF(OR(N(BN$5)=0,BN$6=""),0,BN$5*((DATE(YEAR($B125),MONTH($B125),MIN(BN$6,DAY(EOMONTH($B125,0))))&gt;=$B125)*(DATE(YEAR($B125),MONTH($B125),MIN(BN$6,DAY(EOMONTH($B125,0))))&lt;$C125)+(DATE(YEAR($B125),MONTH($B125)+1,MIN(BN$6,DAY(EOMONTH($B125,1))))&gt;=$B125)*(DATE(YEAR($B125),MONTH($B125)+1,MIN(BN$6,DAY(EOMONTH($B125,1))))&lt;$C125)))</f>
        <v>0</v>
      </c>
      <c r="BO125" s="48" t="n">
        <f aca="false">IF(OR(N(BO$5)=0,BO$6=""),0,BO$5*((DATE(YEAR($B125),MONTH($B125),MIN(BO$6,DAY(EOMONTH($B125,0))))&gt;=$B125)*(DATE(YEAR($B125),MONTH($B125),MIN(BO$6,DAY(EOMONTH($B125,0))))&lt;$C125)+(DATE(YEAR($B125),MONTH($B125)+1,MIN(BO$6,DAY(EOMONTH($B125,1))))&gt;=$B125)*(DATE(YEAR($B125),MONTH($B125)+1,MIN(BO$6,DAY(EOMONTH($B125,1))))&lt;$C125)))</f>
        <v>0</v>
      </c>
      <c r="BP125" s="48" t="n">
        <f aca="false">IF(OR(N(BP$5)=0,BP$6=""),0,BP$5*((DATE(YEAR($B125),MONTH($B125),MIN(BP$6,DAY(EOMONTH($B125,0))))&gt;=$B125)*(DATE(YEAR($B125),MONTH($B125),MIN(BP$6,DAY(EOMONTH($B125,0))))&lt;$C125)+(DATE(YEAR($B125),MONTH($B125)+1,MIN(BP$6,DAY(EOMONTH($B125,1))))&gt;=$B125)*(DATE(YEAR($B125),MONTH($B125)+1,MIN(BP$6,DAY(EOMONTH($B125,1))))&lt;$C125)))</f>
        <v>0</v>
      </c>
      <c r="BQ125" s="48" t="n">
        <f aca="false">IF(OR(N(BQ$5)=0,BQ$6=""),0,BQ$5*((DATE(YEAR($B125),MONTH($B125),MIN(BQ$6,DAY(EOMONTH($B125,0))))&gt;=$B125)*(DATE(YEAR($B125),MONTH($B125),MIN(BQ$6,DAY(EOMONTH($B125,0))))&lt;$C125)+(DATE(YEAR($B125),MONTH($B125)+1,MIN(BQ$6,DAY(EOMONTH($B125,1))))&gt;=$B125)*(DATE(YEAR($B125),MONTH($B125)+1,MIN(BQ$6,DAY(EOMONTH($B125,1))))&lt;$C125)))</f>
        <v>0</v>
      </c>
      <c r="BR125" s="48" t="n">
        <f aca="false">IF(OR(N(BR$5)=0,BR$6=""),0,BR$5*((DATE(YEAR($B125),MONTH($B125),MIN(BR$6,DAY(EOMONTH($B125,0))))&gt;=$B125)*(DATE(YEAR($B125),MONTH($B125),MIN(BR$6,DAY(EOMONTH($B125,0))))&lt;$C125)+(DATE(YEAR($B125),MONTH($B125)+1,MIN(BR$6,DAY(EOMONTH($B125,1))))&gt;=$B125)*(DATE(YEAR($B125),MONTH($B125)+1,MIN(BR$6,DAY(EOMONTH($B125,1))))&lt;$C125)))</f>
        <v>0</v>
      </c>
      <c r="BS125" s="48" t="n">
        <f aca="false">IF(OR(N(BS$5)=0,BS$6=""),0,BS$5*((DATE(YEAR($B125),MONTH($B125),MIN(BS$6,DAY(EOMONTH($B125,0))))&gt;=$B125)*(DATE(YEAR($B125),MONTH($B125),MIN(BS$6,DAY(EOMONTH($B125,0))))&lt;$C125)+(DATE(YEAR($B125),MONTH($B125)+1,MIN(BS$6,DAY(EOMONTH($B125,1))))&gt;=$B125)*(DATE(YEAR($B125),MONTH($B125)+1,MIN(BS$6,DAY(EOMONTH($B125,1))))&lt;$C125)))</f>
        <v>0</v>
      </c>
      <c r="BT125" s="48" t="n">
        <f aca="false">IF(OR(N(BT$5)=0,BT$6=""),0,BT$5*((DATE(YEAR($B125),MONTH($B125),MIN(BT$6,DAY(EOMONTH($B125,0))))&gt;=$B125)*(DATE(YEAR($B125),MONTH($B125),MIN(BT$6,DAY(EOMONTH($B125,0))))&lt;$C125)+(DATE(YEAR($B125),MONTH($B125)+1,MIN(BT$6,DAY(EOMONTH($B125,1))))&gt;=$B125)*(DATE(YEAR($B125),MONTH($B125)+1,MIN(BT$6,DAY(EOMONTH($B125,1))))&lt;$C125)))</f>
        <v>0</v>
      </c>
      <c r="BU125" s="48" t="n">
        <f aca="false">IF(OR(N(BU$5)=0,BU$6=""),0,BU$5*((DATE(YEAR($B125),MONTH($B125),MIN(BU$6,DAY(EOMONTH($B125,0))))&gt;=$B125)*(DATE(YEAR($B125),MONTH($B125),MIN(BU$6,DAY(EOMONTH($B125,0))))&lt;$C125)+(DATE(YEAR($B125),MONTH($B125)+1,MIN(BU$6,DAY(EOMONTH($B125,1))))&gt;=$B125)*(DATE(YEAR($B125),MONTH($B125)+1,MIN(BU$6,DAY(EOMONTH($B125,1))))&lt;$C125)))</f>
        <v>0</v>
      </c>
      <c r="BV125" s="48" t="n">
        <f aca="false">IF(OR(N(BV$5)=0,BV$6=""),0,BV$5*((DATE(YEAR($B125),MONTH($B125),MIN(BV$6,DAY(EOMONTH($B125,0))))&gt;=$B125)*(DATE(YEAR($B125),MONTH($B125),MIN(BV$6,DAY(EOMONTH($B125,0))))&lt;$C125)+(DATE(YEAR($B125),MONTH($B125)+1,MIN(BV$6,DAY(EOMONTH($B125,1))))&gt;=$B125)*(DATE(YEAR($B125),MONTH($B125)+1,MIN(BV$6,DAY(EOMONTH($B125,1))))&lt;$C125)))</f>
        <v>0</v>
      </c>
      <c r="BW125" s="48" t="n">
        <f aca="false">IF(OR(N(BW$5)=0,BW$6=""),0,BW$5*((DATE(YEAR($B125),MONTH($B125),MIN(BW$6,DAY(EOMONTH($B125,0))))&gt;=$B125)*(DATE(YEAR($B125),MONTH($B125),MIN(BW$6,DAY(EOMONTH($B125,0))))&lt;$C125)+(DATE(YEAR($B125),MONTH($B125)+1,MIN(BW$6,DAY(EOMONTH($B125,1))))&gt;=$B125)*(DATE(YEAR($B125),MONTH($B125)+1,MIN(BW$6,DAY(EOMONTH($B125,1))))&lt;$C125)))</f>
        <v>0</v>
      </c>
      <c r="BX125" s="48" t="n">
        <f aca="false">MIN(Z125,(FT124*(1+FT$5/Setup!$C$36)+IF($V125=1,N($F125),0)))</f>
        <v>0</v>
      </c>
      <c r="BY125" s="48" t="n">
        <f aca="false">MIN(AA125,(FU124*(1+FU$5/Setup!$C$36)+IF($V125=2,N($F125),0)))</f>
        <v>0</v>
      </c>
      <c r="BZ125" s="48" t="n">
        <f aca="false">MIN(AB125,(FV124*(1+FV$5/Setup!$C$36)+IF($V125=3,N($F125),0)))</f>
        <v>0</v>
      </c>
      <c r="CA125" s="48" t="n">
        <f aca="false">MIN(AC125,(FW124*(1+FW$5/Setup!$C$36)+IF($V125=4,N($F125),0)))</f>
        <v>0</v>
      </c>
      <c r="CB125" s="48" t="n">
        <f aca="false">MIN(AD125,(FX124*(1+FX$5/Setup!$C$36)+IF($V125=5,N($F125),0)))</f>
        <v>0</v>
      </c>
      <c r="CC125" s="48" t="n">
        <f aca="false">MIN(AE125,(FY124*(1+FY$5/Setup!$C$36)+IF($V125=6,N($F125),0)))</f>
        <v>0</v>
      </c>
      <c r="CD125" s="48" t="n">
        <f aca="false">MIN(AF125,(FZ124*(1+FZ$5/Setup!$C$36)+IF($V125=7,N($F125),0)))</f>
        <v>0</v>
      </c>
      <c r="CE125" s="48" t="n">
        <f aca="false">MIN(AG125,(GA124*(1+GA$5/Setup!$C$36)+IF($V125=8,N($F125),0)))</f>
        <v>0</v>
      </c>
      <c r="CF125" s="48" t="n">
        <f aca="false">MIN(AH125,(GB124*(1+GB$5/Setup!$C$36)+IF($V125=9,N($F125),0)))</f>
        <v>0</v>
      </c>
      <c r="CG125" s="48" t="n">
        <f aca="false">MIN(AI125,(GC124*(1+GC$5/Setup!$C$36)+IF($V125=10,N($F125),0)))</f>
        <v>0</v>
      </c>
      <c r="CH125" s="48" t="n">
        <f aca="false">MIN(AJ125,(GD124*(1+GD$5/Setup!$C$36)+IF($V125=11,N($F125),0)))</f>
        <v>0</v>
      </c>
      <c r="CI125" s="48" t="n">
        <f aca="false">MIN(AK125,(GE124*(1+GE$5/Setup!$C$36)+IF($V125=12,N($F125),0)))</f>
        <v>0</v>
      </c>
      <c r="CJ125" s="48" t="n">
        <f aca="false">MIN(AL125,(GF124*(1+GF$5/Setup!$C$36)+IF($V125=13,N($F125),0)))</f>
        <v>0</v>
      </c>
      <c r="CK125" s="48" t="n">
        <f aca="false">MIN(AM125,(GG124*(1+GG$5/Setup!$C$36)+IF($V125=14,N($F125),0)))</f>
        <v>0</v>
      </c>
      <c r="CL125" s="48" t="n">
        <f aca="false">MIN(AN125,(GH124*(1+GH$5/Setup!$C$36)+IF($V125=15,N($F125),0)))</f>
        <v>0</v>
      </c>
      <c r="CM125" s="48" t="n">
        <f aca="false">MIN(AO125,(GI124*(1+GI$5/Setup!$C$36)+IF($V125=16,N($F125),0)))</f>
        <v>0</v>
      </c>
      <c r="CN125" s="48" t="n">
        <f aca="false">MIN(AP125,(GJ124*(1+GJ$5/Setup!$C$36)+IF($V125=17,N($F125),0)))</f>
        <v>0</v>
      </c>
      <c r="CO125" s="48" t="n">
        <f aca="false">MIN(AQ125,(GK124*(1+GK$5/Setup!$C$36)+IF($V125=18,N($F125),0)))</f>
        <v>0</v>
      </c>
      <c r="CP125" s="48" t="n">
        <f aca="false">MIN(AR125,(GL124*(1+GL$5/Setup!$C$36)+IF($V125=19,N($F125),0)))</f>
        <v>0</v>
      </c>
      <c r="CQ125" s="48" t="n">
        <f aca="false">MIN(AS125,(GM124*(1+GM$5/Setup!$C$36)+IF($V125=20,N($F125),0)))</f>
        <v>0</v>
      </c>
      <c r="CR125" s="48" t="n">
        <f aca="false">MIN(AT125,(GN124*(1+GN$5/Setup!$C$36)+IF($V125=21,N($F125),0)))</f>
        <v>0</v>
      </c>
      <c r="CS125" s="48" t="n">
        <f aca="false">MIN(AU125,(GO124*(1+GO$5/Setup!$C$36)+IF($V125=22,N($F125),0)))</f>
        <v>0</v>
      </c>
      <c r="CT125" s="48" t="n">
        <f aca="false">MIN(AV125,(GP124*(1+GP$5/Setup!$C$36)+IF($V125=23,N($F125),0)))</f>
        <v>0</v>
      </c>
      <c r="CU125" s="48" t="n">
        <f aca="false">MIN(AW125,(GQ124*(1+GQ$5/Setup!$C$36)+IF($V125=24,N($F125),0)))</f>
        <v>0</v>
      </c>
      <c r="CV125" s="48" t="n">
        <f aca="false">MIN(AX125,(GR124*(1+GR$5/Setup!$C$36)+IF($V125=25,N($F125),0)))</f>
        <v>0</v>
      </c>
      <c r="CW125" s="48" t="n">
        <f aca="false">MIN(AY125,(GS124*(1+GS$5/Setup!$C$36)+IF($V125=26,N($F125),0)))</f>
        <v>0</v>
      </c>
      <c r="CX125" s="48" t="n">
        <f aca="false">MIN(AZ125,(GT124*(1+GT$5/Setup!$C$36)+IF($V125=27,N($F125),0)))</f>
        <v>0</v>
      </c>
      <c r="CY125" s="48" t="n">
        <f aca="false">MIN(BA125,(GU124*(1+GU$5/Setup!$C$36)+IF($V125=28,N($F125),0)))</f>
        <v>0</v>
      </c>
      <c r="CZ125" s="48" t="n">
        <f aca="false">MIN(BB125,(GV124*(1+GV$5/Setup!$C$36)+IF($V125=29,N($F125),0)))</f>
        <v>0</v>
      </c>
      <c r="DA125" s="48" t="n">
        <f aca="false">MIN(BC125,(GW124*(1+GW$5/Setup!$C$36)+IF($V125=30,N($F125),0)))</f>
        <v>0</v>
      </c>
      <c r="DB125" s="48" t="n">
        <f aca="false">MIN(BD125,(GX124*(1+GX$5/Setup!$C$36)+IF($V125=31,N($F125),0)))</f>
        <v>0</v>
      </c>
      <c r="DC125" s="48" t="n">
        <f aca="false">MIN(BE125,(GY124*(1+GY$5/Setup!$C$36)+IF($V125=32,N($F125),0)))</f>
        <v>0</v>
      </c>
      <c r="DD125" s="48" t="n">
        <f aca="false">MIN(BF125,(GZ124*(1+GZ$5/Setup!$C$36)+IF($V125=33,N($F125),0)))</f>
        <v>0</v>
      </c>
      <c r="DE125" s="48" t="n">
        <f aca="false">MIN(BG125,(HA124*(1+HA$5/Setup!$C$36)+IF($V125=34,N($F125),0)))</f>
        <v>0</v>
      </c>
      <c r="DF125" s="48" t="n">
        <f aca="false">MIN(BH125,(HB124*(1+HB$5/Setup!$C$36)+IF($V125=35,N($F125),0)))</f>
        <v>0</v>
      </c>
      <c r="DG125" s="48" t="n">
        <f aca="false">MIN(BI125,(HC124*(1+HC$5/Setup!$C$36)+IF($V125=36,N($F125),0)))</f>
        <v>0</v>
      </c>
      <c r="DH125" s="48" t="n">
        <f aca="false">MIN(BJ125,(HD124*(1+HD$5/Setup!$C$36)+IF($V125=37,N($F125),0)))</f>
        <v>0</v>
      </c>
      <c r="DI125" s="48" t="n">
        <f aca="false">MIN(BK125,(HE124*(1+HE$5/Setup!$C$36)+IF($V125=38,N($F125),0)))</f>
        <v>0</v>
      </c>
      <c r="DJ125" s="48" t="n">
        <f aca="false">MIN(BL125,(HF124*(1+HF$5/Setup!$C$36)+IF($V125=39,N($F125),0)))</f>
        <v>0</v>
      </c>
      <c r="DK125" s="48" t="n">
        <f aca="false">MIN(BM125,(HG124*(1+HG$5/Setup!$C$36)+IF($V125=40,N($F125),0)))</f>
        <v>0</v>
      </c>
      <c r="DL125" s="48" t="n">
        <f aca="false">MIN(BN125,(HH124*(1+HH$5/Setup!$C$36)+IF($V125=41,N($F125),0)))</f>
        <v>0</v>
      </c>
      <c r="DM125" s="48" t="n">
        <f aca="false">MIN(BO125,(HI124*(1+HI$5/Setup!$C$36)+IF($V125=42,N($F125),0)))</f>
        <v>0</v>
      </c>
      <c r="DN125" s="48" t="n">
        <f aca="false">MIN(BP125,(HJ124*(1+HJ$5/Setup!$C$36)+IF($V125=43,N($F125),0)))</f>
        <v>0</v>
      </c>
      <c r="DO125" s="48" t="n">
        <f aca="false">MIN(BQ125,(HK124*(1+HK$5/Setup!$C$36)+IF($V125=44,N($F125),0)))</f>
        <v>0</v>
      </c>
      <c r="DP125" s="48" t="n">
        <f aca="false">MIN(BR125,(HL124*(1+HL$5/Setup!$C$36)+IF($V125=45,N($F125),0)))</f>
        <v>0</v>
      </c>
      <c r="DQ125" s="48" t="n">
        <f aca="false">MIN(BS125,(HM124*(1+HM$5/Setup!$C$36)+IF($V125=46,N($F125),0)))</f>
        <v>0</v>
      </c>
      <c r="DR125" s="48" t="n">
        <f aca="false">MIN(BT125,(HN124*(1+HN$5/Setup!$C$36)+IF($V125=47,N($F125),0)))</f>
        <v>0</v>
      </c>
      <c r="DS125" s="48" t="n">
        <f aca="false">MIN(BU125,(HO124*(1+HO$5/Setup!$C$36)+IF($V125=48,N($F125),0)))</f>
        <v>0</v>
      </c>
      <c r="DT125" s="48" t="n">
        <f aca="false">MIN(BV125,(HP124*(1+HP$5/Setup!$C$36)+IF($V125=49,N($F125),0)))</f>
        <v>0</v>
      </c>
      <c r="DU125" s="48" t="n">
        <f aca="false">MIN(BW125,(HQ124*(1+HQ$5/Setup!$C$36)+IF($V125=50,N($F125),0)))</f>
        <v>0</v>
      </c>
      <c r="DV125" s="48" t="n">
        <f aca="false">MIN(MAX((FT124*(1+FT$5/Setup!$C$36)+IF($V125=1,N($F125),0))-BX125,0),MAX($P125-0,0))</f>
        <v>0</v>
      </c>
      <c r="DW125" s="48" t="n">
        <f aca="false">MIN(MAX((FU124*(1+FU$5/Setup!$C$36)+IF($V125=2,N($F125),0))-BY125,0),MAX($P125-SUM(DV125:DV125),0))</f>
        <v>0</v>
      </c>
      <c r="DX125" s="48" t="n">
        <f aca="false">MIN(MAX((FV124*(1+FV$5/Setup!$C$36)+IF($V125=3,N($F125),0))-BZ125,0),MAX($P125-SUM(DV125:DW125),0))</f>
        <v>0</v>
      </c>
      <c r="DY125" s="48" t="n">
        <f aca="false">MIN(MAX((FW124*(1+FW$5/Setup!$C$36)+IF($V125=4,N($F125),0))-CA125,0),MAX($P125-SUM(DV125:DX125),0))</f>
        <v>0</v>
      </c>
      <c r="DZ125" s="48" t="n">
        <f aca="false">MIN(MAX((FX124*(1+FX$5/Setup!$C$36)+IF($V125=5,N($F125),0))-CB125,0),MAX($P125-SUM(DV125:DY125),0))</f>
        <v>0</v>
      </c>
      <c r="EA125" s="48" t="n">
        <f aca="false">MIN(MAX((FY124*(1+FY$5/Setup!$C$36)+IF($V125=6,N($F125),0))-CC125,0),MAX($P125-SUM(DV125:DZ125),0))</f>
        <v>0</v>
      </c>
      <c r="EB125" s="48" t="n">
        <f aca="false">MIN(MAX((FZ124*(1+FZ$5/Setup!$C$36)+IF($V125=7,N($F125),0))-CD125,0),MAX($P125-SUM(DV125:EA125),0))</f>
        <v>0</v>
      </c>
      <c r="EC125" s="48" t="n">
        <f aca="false">MIN(MAX((GA124*(1+GA$5/Setup!$C$36)+IF($V125=8,N($F125),0))-CE125,0),MAX($P125-SUM(DV125:EB125),0))</f>
        <v>0</v>
      </c>
      <c r="ED125" s="48" t="n">
        <f aca="false">MIN(MAX((GB124*(1+GB$5/Setup!$C$36)+IF($V125=9,N($F125),0))-CF125,0),MAX($P125-SUM(DV125:EC125),0))</f>
        <v>0</v>
      </c>
      <c r="EE125" s="48" t="n">
        <f aca="false">MIN(MAX((GC124*(1+GC$5/Setup!$C$36)+IF($V125=10,N($F125),0))-CG125,0),MAX($P125-SUM(DV125:ED125),0))</f>
        <v>0</v>
      </c>
      <c r="EF125" s="48" t="n">
        <f aca="false">MIN(MAX((GD124*(1+GD$5/Setup!$C$36)+IF($V125=11,N($F125),0))-CH125,0),MAX($P125-SUM(DV125:EE125),0))</f>
        <v>0</v>
      </c>
      <c r="EG125" s="48" t="n">
        <f aca="false">MIN(MAX((GE124*(1+GE$5/Setup!$C$36)+IF($V125=12,N($F125),0))-CI125,0),MAX($P125-SUM(DV125:EF125),0))</f>
        <v>0</v>
      </c>
      <c r="EH125" s="48" t="n">
        <f aca="false">MIN(MAX((GF124*(1+GF$5/Setup!$C$36)+IF($V125=13,N($F125),0))-CJ125,0),MAX($P125-SUM(DV125:EG125),0))</f>
        <v>0</v>
      </c>
      <c r="EI125" s="48" t="n">
        <f aca="false">MIN(MAX((GG124*(1+GG$5/Setup!$C$36)+IF($V125=14,N($F125),0))-CK125,0),MAX($P125-SUM(DV125:EH125),0))</f>
        <v>0</v>
      </c>
      <c r="EJ125" s="48" t="n">
        <f aca="false">MIN(MAX((GH124*(1+GH$5/Setup!$C$36)+IF($V125=15,N($F125),0))-CL125,0),MAX($P125-SUM(DV125:EI125),0))</f>
        <v>0</v>
      </c>
      <c r="EK125" s="48" t="n">
        <f aca="false">MIN(MAX((GI124*(1+GI$5/Setup!$C$36)+IF($V125=16,N($F125),0))-CM125,0),MAX($P125-SUM(DV125:EJ125),0))</f>
        <v>0</v>
      </c>
      <c r="EL125" s="48" t="n">
        <f aca="false">MIN(MAX((GJ124*(1+GJ$5/Setup!$C$36)+IF($V125=17,N($F125),0))-CN125,0),MAX($P125-SUM(DV125:EK125),0))</f>
        <v>0</v>
      </c>
      <c r="EM125" s="48" t="n">
        <f aca="false">MIN(MAX((GK124*(1+GK$5/Setup!$C$36)+IF($V125=18,N($F125),0))-CO125,0),MAX($P125-SUM(DV125:EL125),0))</f>
        <v>0</v>
      </c>
      <c r="EN125" s="48" t="n">
        <f aca="false">MIN(MAX((GL124*(1+GL$5/Setup!$C$36)+IF($V125=19,N($F125),0))-CP125,0),MAX($P125-SUM(DV125:EM125),0))</f>
        <v>0</v>
      </c>
      <c r="EO125" s="48" t="n">
        <f aca="false">MIN(MAX((GM124*(1+GM$5/Setup!$C$36)+IF($V125=20,N($F125),0))-CQ125,0),MAX($P125-SUM(DV125:EN125),0))</f>
        <v>0</v>
      </c>
      <c r="EP125" s="48" t="n">
        <f aca="false">MIN(MAX((GN124*(1+GN$5/Setup!$C$36)+IF($V125=21,N($F125),0))-CR125,0),MAX($P125-SUM(DV125:EO125),0))</f>
        <v>0</v>
      </c>
      <c r="EQ125" s="48" t="n">
        <f aca="false">MIN(MAX((GO124*(1+GO$5/Setup!$C$36)+IF($V125=22,N($F125),0))-CS125,0),MAX($P125-SUM(DV125:EP125),0))</f>
        <v>0</v>
      </c>
      <c r="ER125" s="48" t="n">
        <f aca="false">MIN(MAX((GP124*(1+GP$5/Setup!$C$36)+IF($V125=23,N($F125),0))-CT125,0),MAX($P125-SUM(DV125:EQ125),0))</f>
        <v>0</v>
      </c>
      <c r="ES125" s="48" t="n">
        <f aca="false">MIN(MAX((GQ124*(1+GQ$5/Setup!$C$36)+IF($V125=24,N($F125),0))-CU125,0),MAX($P125-SUM(DV125:ER125),0))</f>
        <v>0</v>
      </c>
      <c r="ET125" s="48" t="n">
        <f aca="false">MIN(MAX((GR124*(1+GR$5/Setup!$C$36)+IF($V125=25,N($F125),0))-CV125,0),MAX($P125-SUM(DV125:ES125),0))</f>
        <v>0</v>
      </c>
      <c r="EU125" s="48" t="n">
        <f aca="false">MIN(MAX((GS124*(1+GS$5/Setup!$C$36)+IF($V125=26,N($F125),0))-CW125,0),MAX($P125-SUM(DV125:ET125),0))</f>
        <v>0</v>
      </c>
      <c r="EV125" s="48" t="n">
        <f aca="false">MIN(MAX((GT124*(1+GT$5/Setup!$C$36)+IF($V125=27,N($F125),0))-CX125,0),MAX($P125-SUM(DV125:EU125),0))</f>
        <v>0</v>
      </c>
      <c r="EW125" s="48" t="n">
        <f aca="false">MIN(MAX((GU124*(1+GU$5/Setup!$C$36)+IF($V125=28,N($F125),0))-CY125,0),MAX($P125-SUM(DV125:EV125),0))</f>
        <v>0</v>
      </c>
      <c r="EX125" s="48" t="n">
        <f aca="false">MIN(MAX((GV124*(1+GV$5/Setup!$C$36)+IF($V125=29,N($F125),0))-CZ125,0),MAX($P125-SUM(DV125:EW125),0))</f>
        <v>0</v>
      </c>
      <c r="EY125" s="48" t="n">
        <f aca="false">MIN(MAX((GW124*(1+GW$5/Setup!$C$36)+IF($V125=30,N($F125),0))-DA125,0),MAX($P125-SUM(DV125:EX125),0))</f>
        <v>0</v>
      </c>
      <c r="EZ125" s="48" t="n">
        <f aca="false">MIN(MAX((GX124*(1+GX$5/Setup!$C$36)+IF($V125=31,N($F125),0))-DB125,0),MAX($P125-SUM(DV125:EY125),0))</f>
        <v>0</v>
      </c>
      <c r="FA125" s="48" t="n">
        <f aca="false">MIN(MAX((GY124*(1+GY$5/Setup!$C$36)+IF($V125=32,N($F125),0))-DC125,0),MAX($P125-SUM(DV125:EZ125),0))</f>
        <v>0</v>
      </c>
      <c r="FB125" s="48" t="n">
        <f aca="false">MIN(MAX((GZ124*(1+GZ$5/Setup!$C$36)+IF($V125=33,N($F125),0))-DD125,0),MAX($P125-SUM(DV125:FA125),0))</f>
        <v>0</v>
      </c>
      <c r="FC125" s="48" t="n">
        <f aca="false">MIN(MAX((HA124*(1+HA$5/Setup!$C$36)+IF($V125=34,N($F125),0))-DE125,0),MAX($P125-SUM(DV125:FB125),0))</f>
        <v>0</v>
      </c>
      <c r="FD125" s="48" t="n">
        <f aca="false">MIN(MAX((HB124*(1+HB$5/Setup!$C$36)+IF($V125=35,N($F125),0))-DF125,0),MAX($P125-SUM(DV125:FC125),0))</f>
        <v>0</v>
      </c>
      <c r="FE125" s="48" t="n">
        <f aca="false">MIN(MAX((HC124*(1+HC$5/Setup!$C$36)+IF($V125=36,N($F125),0))-DG125,0),MAX($P125-SUM(DV125:FD125),0))</f>
        <v>0</v>
      </c>
      <c r="FF125" s="48" t="n">
        <f aca="false">MIN(MAX((HD124*(1+HD$5/Setup!$C$36)+IF($V125=37,N($F125),0))-DH125,0),MAX($P125-SUM(DV125:FE125),0))</f>
        <v>0</v>
      </c>
      <c r="FG125" s="48" t="n">
        <f aca="false">MIN(MAX((HE124*(1+HE$5/Setup!$C$36)+IF($V125=38,N($F125),0))-DI125,0),MAX($P125-SUM(DV125:FF125),0))</f>
        <v>0</v>
      </c>
      <c r="FH125" s="48" t="n">
        <f aca="false">MIN(MAX((HF124*(1+HF$5/Setup!$C$36)+IF($V125=39,N($F125),0))-DJ125,0),MAX($P125-SUM(DV125:FG125),0))</f>
        <v>0</v>
      </c>
      <c r="FI125" s="48" t="n">
        <f aca="false">MIN(MAX((HG124*(1+HG$5/Setup!$C$36)+IF($V125=40,N($F125),0))-DK125,0),MAX($P125-SUM(DV125:FH125),0))</f>
        <v>0</v>
      </c>
      <c r="FJ125" s="48" t="n">
        <f aca="false">MIN(MAX((HH124*(1+HH$5/Setup!$C$36)+IF($V125=41,N($F125),0))-DL125,0),MAX($P125-SUM(DV125:FI125),0))</f>
        <v>0</v>
      </c>
      <c r="FK125" s="48" t="n">
        <f aca="false">MIN(MAX((HI124*(1+HI$5/Setup!$C$36)+IF($V125=42,N($F125),0))-DM125,0),MAX($P125-SUM(DV125:FJ125),0))</f>
        <v>0</v>
      </c>
      <c r="FL125" s="48" t="n">
        <f aca="false">MIN(MAX((HJ124*(1+HJ$5/Setup!$C$36)+IF($V125=43,N($F125),0))-DN125,0),MAX($P125-SUM(DV125:FK125),0))</f>
        <v>0</v>
      </c>
      <c r="FM125" s="48" t="n">
        <f aca="false">MIN(MAX((HK124*(1+HK$5/Setup!$C$36)+IF($V125=44,N($F125),0))-DO125,0),MAX($P125-SUM(DV125:FL125),0))</f>
        <v>0</v>
      </c>
      <c r="FN125" s="48" t="n">
        <f aca="false">MIN(MAX((HL124*(1+HL$5/Setup!$C$36)+IF($V125=45,N($F125),0))-DP125,0),MAX($P125-SUM(DV125:FM125),0))</f>
        <v>0</v>
      </c>
      <c r="FO125" s="48" t="n">
        <f aca="false">MIN(MAX((HM124*(1+HM$5/Setup!$C$36)+IF($V125=46,N($F125),0))-DQ125,0),MAX($P125-SUM(DV125:FN125),0))</f>
        <v>0</v>
      </c>
      <c r="FP125" s="48" t="n">
        <f aca="false">MIN(MAX((HN124*(1+HN$5/Setup!$C$36)+IF($V125=47,N($F125),0))-DR125,0),MAX($P125-SUM(DV125:FO125),0))</f>
        <v>0</v>
      </c>
      <c r="FQ125" s="48" t="n">
        <f aca="false">MIN(MAX((HO124*(1+HO$5/Setup!$C$36)+IF($V125=48,N($F125),0))-DS125,0),MAX($P125-SUM(DV125:FP125),0))</f>
        <v>0</v>
      </c>
      <c r="FR125" s="48" t="n">
        <f aca="false">MIN(MAX((HP124*(1+HP$5/Setup!$C$36)+IF($V125=49,N($F125),0))-DT125,0),MAX($P125-SUM(DV125:FQ125),0))</f>
        <v>0</v>
      </c>
      <c r="FS125" s="48" t="n">
        <f aca="false">MIN(MAX((HQ124*(1+HQ$5/Setup!$C$36)+IF($V125=50,N($F125),0))-DU125,0),MAX($P125-SUM(DV125:FR125),0))</f>
        <v>0</v>
      </c>
      <c r="FT125" s="48" t="n">
        <f aca="false">IF((FT124*(1+FT$5/Setup!$C$36)+IF($V125=1,N($F125),0))-BX125-DV125&lt;0.005,0,(FT124*(1+FT$5/Setup!$C$36)+IF($V125=1,N($F125),0))-BX125-DV125)</f>
        <v>0</v>
      </c>
      <c r="FU125" s="48" t="n">
        <f aca="false">IF((FU124*(1+FU$5/Setup!$C$36)+IF($V125=2,N($F125),0))-BY125-DW125&lt;0.005,0,(FU124*(1+FU$5/Setup!$C$36)+IF($V125=2,N($F125),0))-BY125-DW125)</f>
        <v>0</v>
      </c>
      <c r="FV125" s="48" t="n">
        <f aca="false">IF((FV124*(1+FV$5/Setup!$C$36)+IF($V125=3,N($F125),0))-BZ125-DX125&lt;0.005,0,(FV124*(1+FV$5/Setup!$C$36)+IF($V125=3,N($F125),0))-BZ125-DX125)</f>
        <v>0</v>
      </c>
      <c r="FW125" s="48" t="n">
        <f aca="false">IF((FW124*(1+FW$5/Setup!$C$36)+IF($V125=4,N($F125),0))-CA125-DY125&lt;0.005,0,(FW124*(1+FW$5/Setup!$C$36)+IF($V125=4,N($F125),0))-CA125-DY125)</f>
        <v>0</v>
      </c>
      <c r="FX125" s="48" t="n">
        <f aca="false">IF((FX124*(1+FX$5/Setup!$C$36)+IF($V125=5,N($F125),0))-CB125-DZ125&lt;0.005,0,(FX124*(1+FX$5/Setup!$C$36)+IF($V125=5,N($F125),0))-CB125-DZ125)</f>
        <v>0</v>
      </c>
      <c r="FY125" s="48" t="n">
        <f aca="false">IF((FY124*(1+FY$5/Setup!$C$36)+IF($V125=6,N($F125),0))-CC125-EA125&lt;0.005,0,(FY124*(1+FY$5/Setup!$C$36)+IF($V125=6,N($F125),0))-CC125-EA125)</f>
        <v>0</v>
      </c>
      <c r="FZ125" s="48" t="n">
        <f aca="false">IF((FZ124*(1+FZ$5/Setup!$C$36)+IF($V125=7,N($F125),0))-CD125-EB125&lt;0.005,0,(FZ124*(1+FZ$5/Setup!$C$36)+IF($V125=7,N($F125),0))-CD125-EB125)</f>
        <v>0</v>
      </c>
      <c r="GA125" s="48" t="n">
        <f aca="false">IF((GA124*(1+GA$5/Setup!$C$36)+IF($V125=8,N($F125),0))-CE125-EC125&lt;0.005,0,(GA124*(1+GA$5/Setup!$C$36)+IF($V125=8,N($F125),0))-CE125-EC125)</f>
        <v>0</v>
      </c>
      <c r="GB125" s="48" t="n">
        <f aca="false">IF((GB124*(1+GB$5/Setup!$C$36)+IF($V125=9,N($F125),0))-CF125-ED125&lt;0.005,0,(GB124*(1+GB$5/Setup!$C$36)+IF($V125=9,N($F125),0))-CF125-ED125)</f>
        <v>0</v>
      </c>
      <c r="GC125" s="48" t="n">
        <f aca="false">IF((GC124*(1+GC$5/Setup!$C$36)+IF($V125=10,N($F125),0))-CG125-EE125&lt;0.005,0,(GC124*(1+GC$5/Setup!$C$36)+IF($V125=10,N($F125),0))-CG125-EE125)</f>
        <v>0</v>
      </c>
      <c r="GD125" s="48" t="n">
        <f aca="false">IF((GD124*(1+GD$5/Setup!$C$36)+IF($V125=11,N($F125),0))-CH125-EF125&lt;0.005,0,(GD124*(1+GD$5/Setup!$C$36)+IF($V125=11,N($F125),0))-CH125-EF125)</f>
        <v>0</v>
      </c>
      <c r="GE125" s="48" t="n">
        <f aca="false">IF((GE124*(1+GE$5/Setup!$C$36)+IF($V125=12,N($F125),0))-CI125-EG125&lt;0.005,0,(GE124*(1+GE$5/Setup!$C$36)+IF($V125=12,N($F125),0))-CI125-EG125)</f>
        <v>0</v>
      </c>
      <c r="GF125" s="48" t="n">
        <f aca="false">IF((GF124*(1+GF$5/Setup!$C$36)+IF($V125=13,N($F125),0))-CJ125-EH125&lt;0.005,0,(GF124*(1+GF$5/Setup!$C$36)+IF($V125=13,N($F125),0))-CJ125-EH125)</f>
        <v>0</v>
      </c>
      <c r="GG125" s="48" t="n">
        <f aca="false">IF((GG124*(1+GG$5/Setup!$C$36)+IF($V125=14,N($F125),0))-CK125-EI125&lt;0.005,0,(GG124*(1+GG$5/Setup!$C$36)+IF($V125=14,N($F125),0))-CK125-EI125)</f>
        <v>0</v>
      </c>
      <c r="GH125" s="48" t="n">
        <f aca="false">IF((GH124*(1+GH$5/Setup!$C$36)+IF($V125=15,N($F125),0))-CL125-EJ125&lt;0.005,0,(GH124*(1+GH$5/Setup!$C$36)+IF($V125=15,N($F125),0))-CL125-EJ125)</f>
        <v>0</v>
      </c>
      <c r="GI125" s="48" t="n">
        <f aca="false">IF((GI124*(1+GI$5/Setup!$C$36)+IF($V125=16,N($F125),0))-CM125-EK125&lt;0.005,0,(GI124*(1+GI$5/Setup!$C$36)+IF($V125=16,N($F125),0))-CM125-EK125)</f>
        <v>0</v>
      </c>
      <c r="GJ125" s="48" t="n">
        <f aca="false">IF((GJ124*(1+GJ$5/Setup!$C$36)+IF($V125=17,N($F125),0))-CN125-EL125&lt;0.005,0,(GJ124*(1+GJ$5/Setup!$C$36)+IF($V125=17,N($F125),0))-CN125-EL125)</f>
        <v>0</v>
      </c>
      <c r="GK125" s="48" t="n">
        <f aca="false">IF((GK124*(1+GK$5/Setup!$C$36)+IF($V125=18,N($F125),0))-CO125-EM125&lt;0.005,0,(GK124*(1+GK$5/Setup!$C$36)+IF($V125=18,N($F125),0))-CO125-EM125)</f>
        <v>0</v>
      </c>
      <c r="GL125" s="48" t="n">
        <f aca="false">IF((GL124*(1+GL$5/Setup!$C$36)+IF($V125=19,N($F125),0))-CP125-EN125&lt;0.005,0,(GL124*(1+GL$5/Setup!$C$36)+IF($V125=19,N($F125),0))-CP125-EN125)</f>
        <v>0</v>
      </c>
      <c r="GM125" s="48" t="n">
        <f aca="false">IF((GM124*(1+GM$5/Setup!$C$36)+IF($V125=20,N($F125),0))-CQ125-EO125&lt;0.005,0,(GM124*(1+GM$5/Setup!$C$36)+IF($V125=20,N($F125),0))-CQ125-EO125)</f>
        <v>0</v>
      </c>
      <c r="GN125" s="48" t="n">
        <f aca="false">IF((GN124*(1+GN$5/Setup!$C$36)+IF($V125=21,N($F125),0))-CR125-EP125&lt;0.005,0,(GN124*(1+GN$5/Setup!$C$36)+IF($V125=21,N($F125),0))-CR125-EP125)</f>
        <v>0</v>
      </c>
      <c r="GO125" s="48" t="n">
        <f aca="false">IF((GO124*(1+GO$5/Setup!$C$36)+IF($V125=22,N($F125),0))-CS125-EQ125&lt;0.005,0,(GO124*(1+GO$5/Setup!$C$36)+IF($V125=22,N($F125),0))-CS125-EQ125)</f>
        <v>0</v>
      </c>
      <c r="GP125" s="48" t="n">
        <f aca="false">IF((GP124*(1+GP$5/Setup!$C$36)+IF($V125=23,N($F125),0))-CT125-ER125&lt;0.005,0,(GP124*(1+GP$5/Setup!$C$36)+IF($V125=23,N($F125),0))-CT125-ER125)</f>
        <v>0</v>
      </c>
      <c r="GQ125" s="48" t="n">
        <f aca="false">IF((GQ124*(1+GQ$5/Setup!$C$36)+IF($V125=24,N($F125),0))-CU125-ES125&lt;0.005,0,(GQ124*(1+GQ$5/Setup!$C$36)+IF($V125=24,N($F125),0))-CU125-ES125)</f>
        <v>0</v>
      </c>
      <c r="GR125" s="48" t="n">
        <f aca="false">IF((GR124*(1+GR$5/Setup!$C$36)+IF($V125=25,N($F125),0))-CV125-ET125&lt;0.005,0,(GR124*(1+GR$5/Setup!$C$36)+IF($V125=25,N($F125),0))-CV125-ET125)</f>
        <v>0</v>
      </c>
      <c r="GS125" s="48" t="n">
        <f aca="false">IF((GS124*(1+GS$5/Setup!$C$36)+IF($V125=26,N($F125),0))-CW125-EU125&lt;0.005,0,(GS124*(1+GS$5/Setup!$C$36)+IF($V125=26,N($F125),0))-CW125-EU125)</f>
        <v>0</v>
      </c>
      <c r="GT125" s="48" t="n">
        <f aca="false">IF((GT124*(1+GT$5/Setup!$C$36)+IF($V125=27,N($F125),0))-CX125-EV125&lt;0.005,0,(GT124*(1+GT$5/Setup!$C$36)+IF($V125=27,N($F125),0))-CX125-EV125)</f>
        <v>0</v>
      </c>
      <c r="GU125" s="48" t="n">
        <f aca="false">IF((GU124*(1+GU$5/Setup!$C$36)+IF($V125=28,N($F125),0))-CY125-EW125&lt;0.005,0,(GU124*(1+GU$5/Setup!$C$36)+IF($V125=28,N($F125),0))-CY125-EW125)</f>
        <v>0</v>
      </c>
      <c r="GV125" s="48" t="n">
        <f aca="false">IF((GV124*(1+GV$5/Setup!$C$36)+IF($V125=29,N($F125),0))-CZ125-EX125&lt;0.005,0,(GV124*(1+GV$5/Setup!$C$36)+IF($V125=29,N($F125),0))-CZ125-EX125)</f>
        <v>0</v>
      </c>
      <c r="GW125" s="48" t="n">
        <f aca="false">IF((GW124*(1+GW$5/Setup!$C$36)+IF($V125=30,N($F125),0))-DA125-EY125&lt;0.005,0,(GW124*(1+GW$5/Setup!$C$36)+IF($V125=30,N($F125),0))-DA125-EY125)</f>
        <v>0</v>
      </c>
      <c r="GX125" s="48" t="n">
        <f aca="false">IF((GX124*(1+GX$5/Setup!$C$36)+IF($V125=31,N($F125),0))-DB125-EZ125&lt;0.005,0,(GX124*(1+GX$5/Setup!$C$36)+IF($V125=31,N($F125),0))-DB125-EZ125)</f>
        <v>0</v>
      </c>
      <c r="GY125" s="48" t="n">
        <f aca="false">IF((GY124*(1+GY$5/Setup!$C$36)+IF($V125=32,N($F125),0))-DC125-FA125&lt;0.005,0,(GY124*(1+GY$5/Setup!$C$36)+IF($V125=32,N($F125),0))-DC125-FA125)</f>
        <v>0</v>
      </c>
      <c r="GZ125" s="48" t="n">
        <f aca="false">IF((GZ124*(1+GZ$5/Setup!$C$36)+IF($V125=33,N($F125),0))-DD125-FB125&lt;0.005,0,(GZ124*(1+GZ$5/Setup!$C$36)+IF($V125=33,N($F125),0))-DD125-FB125)</f>
        <v>0</v>
      </c>
      <c r="HA125" s="48" t="n">
        <f aca="false">IF((HA124*(1+HA$5/Setup!$C$36)+IF($V125=34,N($F125),0))-DE125-FC125&lt;0.005,0,(HA124*(1+HA$5/Setup!$C$36)+IF($V125=34,N($F125),0))-DE125-FC125)</f>
        <v>0</v>
      </c>
      <c r="HB125" s="48" t="n">
        <f aca="false">IF((HB124*(1+HB$5/Setup!$C$36)+IF($V125=35,N($F125),0))-DF125-FD125&lt;0.005,0,(HB124*(1+HB$5/Setup!$C$36)+IF($V125=35,N($F125),0))-DF125-FD125)</f>
        <v>0</v>
      </c>
      <c r="HC125" s="48" t="n">
        <f aca="false">IF((HC124*(1+HC$5/Setup!$C$36)+IF($V125=36,N($F125),0))-DG125-FE125&lt;0.005,0,(HC124*(1+HC$5/Setup!$C$36)+IF($V125=36,N($F125),0))-DG125-FE125)</f>
        <v>0</v>
      </c>
      <c r="HD125" s="48" t="n">
        <f aca="false">IF((HD124*(1+HD$5/Setup!$C$36)+IF($V125=37,N($F125),0))-DH125-FF125&lt;0.005,0,(HD124*(1+HD$5/Setup!$C$36)+IF($V125=37,N($F125),0))-DH125-FF125)</f>
        <v>0</v>
      </c>
      <c r="HE125" s="48" t="n">
        <f aca="false">IF((HE124*(1+HE$5/Setup!$C$36)+IF($V125=38,N($F125),0))-DI125-FG125&lt;0.005,0,(HE124*(1+HE$5/Setup!$C$36)+IF($V125=38,N($F125),0))-DI125-FG125)</f>
        <v>0</v>
      </c>
      <c r="HF125" s="48" t="n">
        <f aca="false">IF((HF124*(1+HF$5/Setup!$C$36)+IF($V125=39,N($F125),0))-DJ125-FH125&lt;0.005,0,(HF124*(1+HF$5/Setup!$C$36)+IF($V125=39,N($F125),0))-DJ125-FH125)</f>
        <v>0</v>
      </c>
      <c r="HG125" s="48" t="n">
        <f aca="false">IF((HG124*(1+HG$5/Setup!$C$36)+IF($V125=40,N($F125),0))-DK125-FI125&lt;0.005,0,(HG124*(1+HG$5/Setup!$C$36)+IF($V125=40,N($F125),0))-DK125-FI125)</f>
        <v>0</v>
      </c>
      <c r="HH125" s="48" t="n">
        <f aca="false">IF((HH124*(1+HH$5/Setup!$C$36)+IF($V125=41,N($F125),0))-DL125-FJ125&lt;0.005,0,(HH124*(1+HH$5/Setup!$C$36)+IF($V125=41,N($F125),0))-DL125-FJ125)</f>
        <v>0</v>
      </c>
      <c r="HI125" s="48" t="n">
        <f aca="false">IF((HI124*(1+HI$5/Setup!$C$36)+IF($V125=42,N($F125),0))-DM125-FK125&lt;0.005,0,(HI124*(1+HI$5/Setup!$C$36)+IF($V125=42,N($F125),0))-DM125-FK125)</f>
        <v>0</v>
      </c>
      <c r="HJ125" s="48" t="n">
        <f aca="false">IF((HJ124*(1+HJ$5/Setup!$C$36)+IF($V125=43,N($F125),0))-DN125-FL125&lt;0.005,0,(HJ124*(1+HJ$5/Setup!$C$36)+IF($V125=43,N($F125),0))-DN125-FL125)</f>
        <v>0</v>
      </c>
      <c r="HK125" s="48" t="n">
        <f aca="false">IF((HK124*(1+HK$5/Setup!$C$36)+IF($V125=44,N($F125),0))-DO125-FM125&lt;0.005,0,(HK124*(1+HK$5/Setup!$C$36)+IF($V125=44,N($F125),0))-DO125-FM125)</f>
        <v>0</v>
      </c>
      <c r="HL125" s="48" t="n">
        <f aca="false">IF((HL124*(1+HL$5/Setup!$C$36)+IF($V125=45,N($F125),0))-DP125-FN125&lt;0.005,0,(HL124*(1+HL$5/Setup!$C$36)+IF($V125=45,N($F125),0))-DP125-FN125)</f>
        <v>0</v>
      </c>
      <c r="HM125" s="48" t="n">
        <f aca="false">IF((HM124*(1+HM$5/Setup!$C$36)+IF($V125=46,N($F125),0))-DQ125-FO125&lt;0.005,0,(HM124*(1+HM$5/Setup!$C$36)+IF($V125=46,N($F125),0))-DQ125-FO125)</f>
        <v>0</v>
      </c>
      <c r="HN125" s="48" t="n">
        <f aca="false">IF((HN124*(1+HN$5/Setup!$C$36)+IF($V125=47,N($F125),0))-DR125-FP125&lt;0.005,0,(HN124*(1+HN$5/Setup!$C$36)+IF($V125=47,N($F125),0))-DR125-FP125)</f>
        <v>0</v>
      </c>
      <c r="HO125" s="48" t="n">
        <f aca="false">IF((HO124*(1+HO$5/Setup!$C$36)+IF($V125=48,N($F125),0))-DS125-FQ125&lt;0.005,0,(HO124*(1+HO$5/Setup!$C$36)+IF($V125=48,N($F125),0))-DS125-FQ125)</f>
        <v>0</v>
      </c>
      <c r="HP125" s="48" t="n">
        <f aca="false">IF((HP124*(1+HP$5/Setup!$C$36)+IF($V125=49,N($F125),0))-DT125-FR125&lt;0.005,0,(HP124*(1+HP$5/Setup!$C$36)+IF($V125=49,N($F125),0))-DT125-FR125)</f>
        <v>0</v>
      </c>
      <c r="HQ125" s="48" t="n">
        <f aca="false">IF((HQ124*(1+HQ$5/Setup!$C$36)+IF($V125=50,N($F125),0))-DU125-FS125&lt;0.005,0,(HQ124*(1+HQ$5/Setup!$C$36)+IF($V125=50,N($F125),0))-DU125-FS125)</f>
        <v>0</v>
      </c>
    </row>
    <row r="126" customFormat="false" ht="15" hidden="false" customHeight="false" outlineLevel="0" collapsed="false">
      <c r="A126" s="44" t="n">
        <v>118</v>
      </c>
      <c r="B126" s="45" t="n">
        <f aca="false">IF(Setup!$C$7="Every month",EDATE(Setup!$C$8,($A126-1)),IF(Setup!$C$7="Twice a month",DATE(YEAR(Setup!$C$8),MONTH(Setup!$C$8)+INT((($A126-1)+Setup!$C$41)/2),MIN(IF(MOD(($A126-1)+Setup!$C$41,2)=0,Setup!$C$39,Setup!$C$40),DAY(EOMONTH(DATE(YEAR(Setup!$C$8),MONTH(Setup!$C$8)+INT((($A126-1)+Setup!$C$41)/2),1),0)))),Setup!$C$8+($A126-1)*IF(Setup!$C$7="Every week",7,14)))</f>
        <v>47963</v>
      </c>
      <c r="C126" s="45" t="n">
        <f aca="false">IF(Setup!$C$7="Every month",EDATE(Setup!$C$8,$A126),IF(Setup!$C$7="Twice a month",DATE(YEAR(Setup!$C$8),MONTH(Setup!$C$8)+INT(($A126+Setup!$C$41)/2),MIN(IF(MOD($A126+Setup!$C$41,2)=0,Setup!$C$39,Setup!$C$40),DAY(EOMONTH(DATE(YEAR(Setup!$C$8),MONTH(Setup!$C$8)+INT(($A126+Setup!$C$41)/2),1),0)))),Setup!$C$8+$A126*IF(Setup!$C$7="Every week",7,14)))</f>
        <v>47977</v>
      </c>
      <c r="D126" s="46"/>
      <c r="E126" s="47"/>
      <c r="F126" s="47"/>
      <c r="G126" s="47"/>
      <c r="H126" s="47"/>
      <c r="I126" s="48" t="n">
        <f aca="false">N(Setup!$C$11)+N(E126)</f>
        <v>100</v>
      </c>
      <c r="J126" s="48" t="n">
        <f aca="false">MIN(Setup!$C$37,MAX(I126,0))</f>
        <v>9.23076923076923</v>
      </c>
      <c r="K126" s="48" t="n">
        <f aca="false">MIN(MAX(N(Setup!$C$14)-L125,0),MAX(I126-J126,0))</f>
        <v>0</v>
      </c>
      <c r="L126" s="48" t="n">
        <f aca="false">L125+K126-N(G126)</f>
        <v>500</v>
      </c>
      <c r="M126" s="48" t="n">
        <f aca="false">M125+J126-N(H126)</f>
        <v>1089.23076923077</v>
      </c>
      <c r="N126" s="48" t="n">
        <f aca="false">SUM(BX126:DU126)</f>
        <v>0</v>
      </c>
      <c r="O126" s="48" t="n">
        <f aca="false">SUM(Z126:BW126)-N126</f>
        <v>0</v>
      </c>
      <c r="P126" s="48" t="n">
        <f aca="false">MAX(I126-J126-K126,0)+O126</f>
        <v>90.7692307692308</v>
      </c>
      <c r="Q126" s="48" t="n">
        <f aca="false">SUM(DV126:FS126)</f>
        <v>0</v>
      </c>
      <c r="R126" s="49" t="n">
        <f aca="false">N126+J126+K126+Q126</f>
        <v>9.23076923076923</v>
      </c>
      <c r="S126" s="48" t="n">
        <f aca="false">T126-T125-N(F126)+N126+Q126</f>
        <v>0</v>
      </c>
      <c r="T126" s="49" t="n">
        <f aca="false">SUM(FT126:HQ126)</f>
        <v>0</v>
      </c>
      <c r="U126" s="44" t="str">
        <f aca="false">IF(T125&lt;0.005,"",INDEX(Helpers!$C$2:$C$51,IF(_xlfn.MINIFS($DV$6:$FS$6,DV126:FS126,"&gt;0.005")=0,V126,_xlfn.MINIFS($DV$6:$FS$6,DV126:FS126,"&gt;0.005"))))</f>
        <v/>
      </c>
      <c r="V126" s="44" t="n">
        <f aca="false">IF(_xlfn.MINIFS($FT$6:$HQ$6,FT125:HQ125,"&gt;0.005")=0,1,_xlfn.MINIFS($FT$6:$HQ$6,FT125:HQ125,"&gt;0.005"))</f>
        <v>1</v>
      </c>
      <c r="W126" s="44" t="n">
        <f aca="false">IF(AND(D126&lt;&gt;"Paid",T125&gt;0.005),1,0)</f>
        <v>0</v>
      </c>
      <c r="X126" s="48" t="n">
        <f aca="false">SUMPRODUCT(((Helpers!$G$2:$G$51*(1+(Helpers!$D$2:$D$51+0.000000001)/12)^(($B126-Setup!$C$8)/(365.25/12))-Helpers!$E$2:$E$51*((1+(Helpers!$D$2:$D$51+0.000000001)/12)^(($B126-Setup!$C$8)/(365.25/12))-1)/((Helpers!$D$2:$D$51+0.000000001)/12))&gt;0)*(Helpers!$G$2:$G$51*(1+(Helpers!$D$2:$D$51+0.000000001)/12)^(($B126-Setup!$C$8)/(365.25/12))-Helpers!$E$2:$E$51*((1+(Helpers!$D$2:$D$51+0.000000001)/12)^(($B126-Setup!$C$8)/(365.25/12))-1)/((Helpers!$D$2:$D$51+0.000000001)/12)))</f>
        <v>0</v>
      </c>
      <c r="Y126" s="48"/>
      <c r="Z126" s="48" t="n">
        <f aca="false">IF(OR(N(Z$5)=0,Z$6=""),0,Z$5*((DATE(YEAR($B126),MONTH($B126),MIN(Z$6,DAY(EOMONTH($B126,0))))&gt;=$B126)*(DATE(YEAR($B126),MONTH($B126),MIN(Z$6,DAY(EOMONTH($B126,0))))&lt;$C126)+(DATE(YEAR($B126),MONTH($B126)+1,MIN(Z$6,DAY(EOMONTH($B126,1))))&gt;=$B126)*(DATE(YEAR($B126),MONTH($B126)+1,MIN(Z$6,DAY(EOMONTH($B126,1))))&lt;$C126)))</f>
        <v>0</v>
      </c>
      <c r="AA126" s="48" t="n">
        <f aca="false">IF(OR(N(AA$5)=0,AA$6=""),0,AA$5*((DATE(YEAR($B126),MONTH($B126),MIN(AA$6,DAY(EOMONTH($B126,0))))&gt;=$B126)*(DATE(YEAR($B126),MONTH($B126),MIN(AA$6,DAY(EOMONTH($B126,0))))&lt;$C126)+(DATE(YEAR($B126),MONTH($B126)+1,MIN(AA$6,DAY(EOMONTH($B126,1))))&gt;=$B126)*(DATE(YEAR($B126),MONTH($B126)+1,MIN(AA$6,DAY(EOMONTH($B126,1))))&lt;$C126)))</f>
        <v>0</v>
      </c>
      <c r="AB126" s="48" t="n">
        <f aca="false">IF(OR(N(AB$5)=0,AB$6=""),0,AB$5*((DATE(YEAR($B126),MONTH($B126),MIN(AB$6,DAY(EOMONTH($B126,0))))&gt;=$B126)*(DATE(YEAR($B126),MONTH($B126),MIN(AB$6,DAY(EOMONTH($B126,0))))&lt;$C126)+(DATE(YEAR($B126),MONTH($B126)+1,MIN(AB$6,DAY(EOMONTH($B126,1))))&gt;=$B126)*(DATE(YEAR($B126),MONTH($B126)+1,MIN(AB$6,DAY(EOMONTH($B126,1))))&lt;$C126)))</f>
        <v>0</v>
      </c>
      <c r="AC126" s="48" t="n">
        <f aca="false">IF(OR(N(AC$5)=0,AC$6=""),0,AC$5*((DATE(YEAR($B126),MONTH($B126),MIN(AC$6,DAY(EOMONTH($B126,0))))&gt;=$B126)*(DATE(YEAR($B126),MONTH($B126),MIN(AC$6,DAY(EOMONTH($B126,0))))&lt;$C126)+(DATE(YEAR($B126),MONTH($B126)+1,MIN(AC$6,DAY(EOMONTH($B126,1))))&gt;=$B126)*(DATE(YEAR($B126),MONTH($B126)+1,MIN(AC$6,DAY(EOMONTH($B126,1))))&lt;$C126)))</f>
        <v>0</v>
      </c>
      <c r="AD126" s="48" t="n">
        <f aca="false">IF(OR(N(AD$5)=0,AD$6=""),0,AD$5*((DATE(YEAR($B126),MONTH($B126),MIN(AD$6,DAY(EOMONTH($B126,0))))&gt;=$B126)*(DATE(YEAR($B126),MONTH($B126),MIN(AD$6,DAY(EOMONTH($B126,0))))&lt;$C126)+(DATE(YEAR($B126),MONTH($B126)+1,MIN(AD$6,DAY(EOMONTH($B126,1))))&gt;=$B126)*(DATE(YEAR($B126),MONTH($B126)+1,MIN(AD$6,DAY(EOMONTH($B126,1))))&lt;$C126)))</f>
        <v>0</v>
      </c>
      <c r="AE126" s="48" t="n">
        <f aca="false">IF(OR(N(AE$5)=0,AE$6=""),0,AE$5*((DATE(YEAR($B126),MONTH($B126),MIN(AE$6,DAY(EOMONTH($B126,0))))&gt;=$B126)*(DATE(YEAR($B126),MONTH($B126),MIN(AE$6,DAY(EOMONTH($B126,0))))&lt;$C126)+(DATE(YEAR($B126),MONTH($B126)+1,MIN(AE$6,DAY(EOMONTH($B126,1))))&gt;=$B126)*(DATE(YEAR($B126),MONTH($B126)+1,MIN(AE$6,DAY(EOMONTH($B126,1))))&lt;$C126)))</f>
        <v>0</v>
      </c>
      <c r="AF126" s="48" t="n">
        <f aca="false">IF(OR(N(AF$5)=0,AF$6=""),0,AF$5*((DATE(YEAR($B126),MONTH($B126),MIN(AF$6,DAY(EOMONTH($B126,0))))&gt;=$B126)*(DATE(YEAR($B126),MONTH($B126),MIN(AF$6,DAY(EOMONTH($B126,0))))&lt;$C126)+(DATE(YEAR($B126),MONTH($B126)+1,MIN(AF$6,DAY(EOMONTH($B126,1))))&gt;=$B126)*(DATE(YEAR($B126),MONTH($B126)+1,MIN(AF$6,DAY(EOMONTH($B126,1))))&lt;$C126)))</f>
        <v>0</v>
      </c>
      <c r="AG126" s="48" t="n">
        <f aca="false">IF(OR(N(AG$5)=0,AG$6=""),0,AG$5*((DATE(YEAR($B126),MONTH($B126),MIN(AG$6,DAY(EOMONTH($B126,0))))&gt;=$B126)*(DATE(YEAR($B126),MONTH($B126),MIN(AG$6,DAY(EOMONTH($B126,0))))&lt;$C126)+(DATE(YEAR($B126),MONTH($B126)+1,MIN(AG$6,DAY(EOMONTH($B126,1))))&gt;=$B126)*(DATE(YEAR($B126),MONTH($B126)+1,MIN(AG$6,DAY(EOMONTH($B126,1))))&lt;$C126)))</f>
        <v>0</v>
      </c>
      <c r="AH126" s="48" t="n">
        <f aca="false">IF(OR(N(AH$5)=0,AH$6=""),0,AH$5*((DATE(YEAR($B126),MONTH($B126),MIN(AH$6,DAY(EOMONTH($B126,0))))&gt;=$B126)*(DATE(YEAR($B126),MONTH($B126),MIN(AH$6,DAY(EOMONTH($B126,0))))&lt;$C126)+(DATE(YEAR($B126),MONTH($B126)+1,MIN(AH$6,DAY(EOMONTH($B126,1))))&gt;=$B126)*(DATE(YEAR($B126),MONTH($B126)+1,MIN(AH$6,DAY(EOMONTH($B126,1))))&lt;$C126)))</f>
        <v>0</v>
      </c>
      <c r="AI126" s="48" t="n">
        <f aca="false">IF(OR(N(AI$5)=0,AI$6=""),0,AI$5*((DATE(YEAR($B126),MONTH($B126),MIN(AI$6,DAY(EOMONTH($B126,0))))&gt;=$B126)*(DATE(YEAR($B126),MONTH($B126),MIN(AI$6,DAY(EOMONTH($B126,0))))&lt;$C126)+(DATE(YEAR($B126),MONTH($B126)+1,MIN(AI$6,DAY(EOMONTH($B126,1))))&gt;=$B126)*(DATE(YEAR($B126),MONTH($B126)+1,MIN(AI$6,DAY(EOMONTH($B126,1))))&lt;$C126)))</f>
        <v>0</v>
      </c>
      <c r="AJ126" s="48" t="n">
        <f aca="false">IF(OR(N(AJ$5)=0,AJ$6=""),0,AJ$5*((DATE(YEAR($B126),MONTH($B126),MIN(AJ$6,DAY(EOMONTH($B126,0))))&gt;=$B126)*(DATE(YEAR($B126),MONTH($B126),MIN(AJ$6,DAY(EOMONTH($B126,0))))&lt;$C126)+(DATE(YEAR($B126),MONTH($B126)+1,MIN(AJ$6,DAY(EOMONTH($B126,1))))&gt;=$B126)*(DATE(YEAR($B126),MONTH($B126)+1,MIN(AJ$6,DAY(EOMONTH($B126,1))))&lt;$C126)))</f>
        <v>0</v>
      </c>
      <c r="AK126" s="48" t="n">
        <f aca="false">IF(OR(N(AK$5)=0,AK$6=""),0,AK$5*((DATE(YEAR($B126),MONTH($B126),MIN(AK$6,DAY(EOMONTH($B126,0))))&gt;=$B126)*(DATE(YEAR($B126),MONTH($B126),MIN(AK$6,DAY(EOMONTH($B126,0))))&lt;$C126)+(DATE(YEAR($B126),MONTH($B126)+1,MIN(AK$6,DAY(EOMONTH($B126,1))))&gt;=$B126)*(DATE(YEAR($B126),MONTH($B126)+1,MIN(AK$6,DAY(EOMONTH($B126,1))))&lt;$C126)))</f>
        <v>0</v>
      </c>
      <c r="AL126" s="48" t="n">
        <f aca="false">IF(OR(N(AL$5)=0,AL$6=""),0,AL$5*((DATE(YEAR($B126),MONTH($B126),MIN(AL$6,DAY(EOMONTH($B126,0))))&gt;=$B126)*(DATE(YEAR($B126),MONTH($B126),MIN(AL$6,DAY(EOMONTH($B126,0))))&lt;$C126)+(DATE(YEAR($B126),MONTH($B126)+1,MIN(AL$6,DAY(EOMONTH($B126,1))))&gt;=$B126)*(DATE(YEAR($B126),MONTH($B126)+1,MIN(AL$6,DAY(EOMONTH($B126,1))))&lt;$C126)))</f>
        <v>0</v>
      </c>
      <c r="AM126" s="48" t="n">
        <f aca="false">IF(OR(N(AM$5)=0,AM$6=""),0,AM$5*((DATE(YEAR($B126),MONTH($B126),MIN(AM$6,DAY(EOMONTH($B126,0))))&gt;=$B126)*(DATE(YEAR($B126),MONTH($B126),MIN(AM$6,DAY(EOMONTH($B126,0))))&lt;$C126)+(DATE(YEAR($B126),MONTH($B126)+1,MIN(AM$6,DAY(EOMONTH($B126,1))))&gt;=$B126)*(DATE(YEAR($B126),MONTH($B126)+1,MIN(AM$6,DAY(EOMONTH($B126,1))))&lt;$C126)))</f>
        <v>0</v>
      </c>
      <c r="AN126" s="48" t="n">
        <f aca="false">IF(OR(N(AN$5)=0,AN$6=""),0,AN$5*((DATE(YEAR($B126),MONTH($B126),MIN(AN$6,DAY(EOMONTH($B126,0))))&gt;=$B126)*(DATE(YEAR($B126),MONTH($B126),MIN(AN$6,DAY(EOMONTH($B126,0))))&lt;$C126)+(DATE(YEAR($B126),MONTH($B126)+1,MIN(AN$6,DAY(EOMONTH($B126,1))))&gt;=$B126)*(DATE(YEAR($B126),MONTH($B126)+1,MIN(AN$6,DAY(EOMONTH($B126,1))))&lt;$C126)))</f>
        <v>0</v>
      </c>
      <c r="AO126" s="48" t="n">
        <f aca="false">IF(OR(N(AO$5)=0,AO$6=""),0,AO$5*((DATE(YEAR($B126),MONTH($B126),MIN(AO$6,DAY(EOMONTH($B126,0))))&gt;=$B126)*(DATE(YEAR($B126),MONTH($B126),MIN(AO$6,DAY(EOMONTH($B126,0))))&lt;$C126)+(DATE(YEAR($B126),MONTH($B126)+1,MIN(AO$6,DAY(EOMONTH($B126,1))))&gt;=$B126)*(DATE(YEAR($B126),MONTH($B126)+1,MIN(AO$6,DAY(EOMONTH($B126,1))))&lt;$C126)))</f>
        <v>0</v>
      </c>
      <c r="AP126" s="48" t="n">
        <f aca="false">IF(OR(N(AP$5)=0,AP$6=""),0,AP$5*((DATE(YEAR($B126),MONTH($B126),MIN(AP$6,DAY(EOMONTH($B126,0))))&gt;=$B126)*(DATE(YEAR($B126),MONTH($B126),MIN(AP$6,DAY(EOMONTH($B126,0))))&lt;$C126)+(DATE(YEAR($B126),MONTH($B126)+1,MIN(AP$6,DAY(EOMONTH($B126,1))))&gt;=$B126)*(DATE(YEAR($B126),MONTH($B126)+1,MIN(AP$6,DAY(EOMONTH($B126,1))))&lt;$C126)))</f>
        <v>0</v>
      </c>
      <c r="AQ126" s="48" t="n">
        <f aca="false">IF(OR(N(AQ$5)=0,AQ$6=""),0,AQ$5*((DATE(YEAR($B126),MONTH($B126),MIN(AQ$6,DAY(EOMONTH($B126,0))))&gt;=$B126)*(DATE(YEAR($B126),MONTH($B126),MIN(AQ$6,DAY(EOMONTH($B126,0))))&lt;$C126)+(DATE(YEAR($B126),MONTH($B126)+1,MIN(AQ$6,DAY(EOMONTH($B126,1))))&gt;=$B126)*(DATE(YEAR($B126),MONTH($B126)+1,MIN(AQ$6,DAY(EOMONTH($B126,1))))&lt;$C126)))</f>
        <v>0</v>
      </c>
      <c r="AR126" s="48" t="n">
        <f aca="false">IF(OR(N(AR$5)=0,AR$6=""),0,AR$5*((DATE(YEAR($B126),MONTH($B126),MIN(AR$6,DAY(EOMONTH($B126,0))))&gt;=$B126)*(DATE(YEAR($B126),MONTH($B126),MIN(AR$6,DAY(EOMONTH($B126,0))))&lt;$C126)+(DATE(YEAR($B126),MONTH($B126)+1,MIN(AR$6,DAY(EOMONTH($B126,1))))&gt;=$B126)*(DATE(YEAR($B126),MONTH($B126)+1,MIN(AR$6,DAY(EOMONTH($B126,1))))&lt;$C126)))</f>
        <v>0</v>
      </c>
      <c r="AS126" s="48" t="n">
        <f aca="false">IF(OR(N(AS$5)=0,AS$6=""),0,AS$5*((DATE(YEAR($B126),MONTH($B126),MIN(AS$6,DAY(EOMONTH($B126,0))))&gt;=$B126)*(DATE(YEAR($B126),MONTH($B126),MIN(AS$6,DAY(EOMONTH($B126,0))))&lt;$C126)+(DATE(YEAR($B126),MONTH($B126)+1,MIN(AS$6,DAY(EOMONTH($B126,1))))&gt;=$B126)*(DATE(YEAR($B126),MONTH($B126)+1,MIN(AS$6,DAY(EOMONTH($B126,1))))&lt;$C126)))</f>
        <v>0</v>
      </c>
      <c r="AT126" s="48" t="n">
        <f aca="false">IF(OR(N(AT$5)=0,AT$6=""),0,AT$5*((DATE(YEAR($B126),MONTH($B126),MIN(AT$6,DAY(EOMONTH($B126,0))))&gt;=$B126)*(DATE(YEAR($B126),MONTH($B126),MIN(AT$6,DAY(EOMONTH($B126,0))))&lt;$C126)+(DATE(YEAR($B126),MONTH($B126)+1,MIN(AT$6,DAY(EOMONTH($B126,1))))&gt;=$B126)*(DATE(YEAR($B126),MONTH($B126)+1,MIN(AT$6,DAY(EOMONTH($B126,1))))&lt;$C126)))</f>
        <v>0</v>
      </c>
      <c r="AU126" s="48" t="n">
        <f aca="false">IF(OR(N(AU$5)=0,AU$6=""),0,AU$5*((DATE(YEAR($B126),MONTH($B126),MIN(AU$6,DAY(EOMONTH($B126,0))))&gt;=$B126)*(DATE(YEAR($B126),MONTH($B126),MIN(AU$6,DAY(EOMONTH($B126,0))))&lt;$C126)+(DATE(YEAR($B126),MONTH($B126)+1,MIN(AU$6,DAY(EOMONTH($B126,1))))&gt;=$B126)*(DATE(YEAR($B126),MONTH($B126)+1,MIN(AU$6,DAY(EOMONTH($B126,1))))&lt;$C126)))</f>
        <v>0</v>
      </c>
      <c r="AV126" s="48" t="n">
        <f aca="false">IF(OR(N(AV$5)=0,AV$6=""),0,AV$5*((DATE(YEAR($B126),MONTH($B126),MIN(AV$6,DAY(EOMONTH($B126,0))))&gt;=$B126)*(DATE(YEAR($B126),MONTH($B126),MIN(AV$6,DAY(EOMONTH($B126,0))))&lt;$C126)+(DATE(YEAR($B126),MONTH($B126)+1,MIN(AV$6,DAY(EOMONTH($B126,1))))&gt;=$B126)*(DATE(YEAR($B126),MONTH($B126)+1,MIN(AV$6,DAY(EOMONTH($B126,1))))&lt;$C126)))</f>
        <v>0</v>
      </c>
      <c r="AW126" s="48" t="n">
        <f aca="false">IF(OR(N(AW$5)=0,AW$6=""),0,AW$5*((DATE(YEAR($B126),MONTH($B126),MIN(AW$6,DAY(EOMONTH($B126,0))))&gt;=$B126)*(DATE(YEAR($B126),MONTH($B126),MIN(AW$6,DAY(EOMONTH($B126,0))))&lt;$C126)+(DATE(YEAR($B126),MONTH($B126)+1,MIN(AW$6,DAY(EOMONTH($B126,1))))&gt;=$B126)*(DATE(YEAR($B126),MONTH($B126)+1,MIN(AW$6,DAY(EOMONTH($B126,1))))&lt;$C126)))</f>
        <v>0</v>
      </c>
      <c r="AX126" s="48" t="n">
        <f aca="false">IF(OR(N(AX$5)=0,AX$6=""),0,AX$5*((DATE(YEAR($B126),MONTH($B126),MIN(AX$6,DAY(EOMONTH($B126,0))))&gt;=$B126)*(DATE(YEAR($B126),MONTH($B126),MIN(AX$6,DAY(EOMONTH($B126,0))))&lt;$C126)+(DATE(YEAR($B126),MONTH($B126)+1,MIN(AX$6,DAY(EOMONTH($B126,1))))&gt;=$B126)*(DATE(YEAR($B126),MONTH($B126)+1,MIN(AX$6,DAY(EOMONTH($B126,1))))&lt;$C126)))</f>
        <v>0</v>
      </c>
      <c r="AY126" s="48" t="n">
        <f aca="false">IF(OR(N(AY$5)=0,AY$6=""),0,AY$5*((DATE(YEAR($B126),MONTH($B126),MIN(AY$6,DAY(EOMONTH($B126,0))))&gt;=$B126)*(DATE(YEAR($B126),MONTH($B126),MIN(AY$6,DAY(EOMONTH($B126,0))))&lt;$C126)+(DATE(YEAR($B126),MONTH($B126)+1,MIN(AY$6,DAY(EOMONTH($B126,1))))&gt;=$B126)*(DATE(YEAR($B126),MONTH($B126)+1,MIN(AY$6,DAY(EOMONTH($B126,1))))&lt;$C126)))</f>
        <v>0</v>
      </c>
      <c r="AZ126" s="48" t="n">
        <f aca="false">IF(OR(N(AZ$5)=0,AZ$6=""),0,AZ$5*((DATE(YEAR($B126),MONTH($B126),MIN(AZ$6,DAY(EOMONTH($B126,0))))&gt;=$B126)*(DATE(YEAR($B126),MONTH($B126),MIN(AZ$6,DAY(EOMONTH($B126,0))))&lt;$C126)+(DATE(YEAR($B126),MONTH($B126)+1,MIN(AZ$6,DAY(EOMONTH($B126,1))))&gt;=$B126)*(DATE(YEAR($B126),MONTH($B126)+1,MIN(AZ$6,DAY(EOMONTH($B126,1))))&lt;$C126)))</f>
        <v>0</v>
      </c>
      <c r="BA126" s="48" t="n">
        <f aca="false">IF(OR(N(BA$5)=0,BA$6=""),0,BA$5*((DATE(YEAR($B126),MONTH($B126),MIN(BA$6,DAY(EOMONTH($B126,0))))&gt;=$B126)*(DATE(YEAR($B126),MONTH($B126),MIN(BA$6,DAY(EOMONTH($B126,0))))&lt;$C126)+(DATE(YEAR($B126),MONTH($B126)+1,MIN(BA$6,DAY(EOMONTH($B126,1))))&gt;=$B126)*(DATE(YEAR($B126),MONTH($B126)+1,MIN(BA$6,DAY(EOMONTH($B126,1))))&lt;$C126)))</f>
        <v>0</v>
      </c>
      <c r="BB126" s="48" t="n">
        <f aca="false">IF(OR(N(BB$5)=0,BB$6=""),0,BB$5*((DATE(YEAR($B126),MONTH($B126),MIN(BB$6,DAY(EOMONTH($B126,0))))&gt;=$B126)*(DATE(YEAR($B126),MONTH($B126),MIN(BB$6,DAY(EOMONTH($B126,0))))&lt;$C126)+(DATE(YEAR($B126),MONTH($B126)+1,MIN(BB$6,DAY(EOMONTH($B126,1))))&gt;=$B126)*(DATE(YEAR($B126),MONTH($B126)+1,MIN(BB$6,DAY(EOMONTH($B126,1))))&lt;$C126)))</f>
        <v>0</v>
      </c>
      <c r="BC126" s="48" t="n">
        <f aca="false">IF(OR(N(BC$5)=0,BC$6=""),0,BC$5*((DATE(YEAR($B126),MONTH($B126),MIN(BC$6,DAY(EOMONTH($B126,0))))&gt;=$B126)*(DATE(YEAR($B126),MONTH($B126),MIN(BC$6,DAY(EOMONTH($B126,0))))&lt;$C126)+(DATE(YEAR($B126),MONTH($B126)+1,MIN(BC$6,DAY(EOMONTH($B126,1))))&gt;=$B126)*(DATE(YEAR($B126),MONTH($B126)+1,MIN(BC$6,DAY(EOMONTH($B126,1))))&lt;$C126)))</f>
        <v>0</v>
      </c>
      <c r="BD126" s="48" t="n">
        <f aca="false">IF(OR(N(BD$5)=0,BD$6=""),0,BD$5*((DATE(YEAR($B126),MONTH($B126),MIN(BD$6,DAY(EOMONTH($B126,0))))&gt;=$B126)*(DATE(YEAR($B126),MONTH($B126),MIN(BD$6,DAY(EOMONTH($B126,0))))&lt;$C126)+(DATE(YEAR($B126),MONTH($B126)+1,MIN(BD$6,DAY(EOMONTH($B126,1))))&gt;=$B126)*(DATE(YEAR($B126),MONTH($B126)+1,MIN(BD$6,DAY(EOMONTH($B126,1))))&lt;$C126)))</f>
        <v>0</v>
      </c>
      <c r="BE126" s="48" t="n">
        <f aca="false">IF(OR(N(BE$5)=0,BE$6=""),0,BE$5*((DATE(YEAR($B126),MONTH($B126),MIN(BE$6,DAY(EOMONTH($B126,0))))&gt;=$B126)*(DATE(YEAR($B126),MONTH($B126),MIN(BE$6,DAY(EOMONTH($B126,0))))&lt;$C126)+(DATE(YEAR($B126),MONTH($B126)+1,MIN(BE$6,DAY(EOMONTH($B126,1))))&gt;=$B126)*(DATE(YEAR($B126),MONTH($B126)+1,MIN(BE$6,DAY(EOMONTH($B126,1))))&lt;$C126)))</f>
        <v>0</v>
      </c>
      <c r="BF126" s="48" t="n">
        <f aca="false">IF(OR(N(BF$5)=0,BF$6=""),0,BF$5*((DATE(YEAR($B126),MONTH($B126),MIN(BF$6,DAY(EOMONTH($B126,0))))&gt;=$B126)*(DATE(YEAR($B126),MONTH($B126),MIN(BF$6,DAY(EOMONTH($B126,0))))&lt;$C126)+(DATE(YEAR($B126),MONTH($B126)+1,MIN(BF$6,DAY(EOMONTH($B126,1))))&gt;=$B126)*(DATE(YEAR($B126),MONTH($B126)+1,MIN(BF$6,DAY(EOMONTH($B126,1))))&lt;$C126)))</f>
        <v>0</v>
      </c>
      <c r="BG126" s="48" t="n">
        <f aca="false">IF(OR(N(BG$5)=0,BG$6=""),0,BG$5*((DATE(YEAR($B126),MONTH($B126),MIN(BG$6,DAY(EOMONTH($B126,0))))&gt;=$B126)*(DATE(YEAR($B126),MONTH($B126),MIN(BG$6,DAY(EOMONTH($B126,0))))&lt;$C126)+(DATE(YEAR($B126),MONTH($B126)+1,MIN(BG$6,DAY(EOMONTH($B126,1))))&gt;=$B126)*(DATE(YEAR($B126),MONTH($B126)+1,MIN(BG$6,DAY(EOMONTH($B126,1))))&lt;$C126)))</f>
        <v>0</v>
      </c>
      <c r="BH126" s="48" t="n">
        <f aca="false">IF(OR(N(BH$5)=0,BH$6=""),0,BH$5*((DATE(YEAR($B126),MONTH($B126),MIN(BH$6,DAY(EOMONTH($B126,0))))&gt;=$B126)*(DATE(YEAR($B126),MONTH($B126),MIN(BH$6,DAY(EOMONTH($B126,0))))&lt;$C126)+(DATE(YEAR($B126),MONTH($B126)+1,MIN(BH$6,DAY(EOMONTH($B126,1))))&gt;=$B126)*(DATE(YEAR($B126),MONTH($B126)+1,MIN(BH$6,DAY(EOMONTH($B126,1))))&lt;$C126)))</f>
        <v>0</v>
      </c>
      <c r="BI126" s="48" t="n">
        <f aca="false">IF(OR(N(BI$5)=0,BI$6=""),0,BI$5*((DATE(YEAR($B126),MONTH($B126),MIN(BI$6,DAY(EOMONTH($B126,0))))&gt;=$B126)*(DATE(YEAR($B126),MONTH($B126),MIN(BI$6,DAY(EOMONTH($B126,0))))&lt;$C126)+(DATE(YEAR($B126),MONTH($B126)+1,MIN(BI$6,DAY(EOMONTH($B126,1))))&gt;=$B126)*(DATE(YEAR($B126),MONTH($B126)+1,MIN(BI$6,DAY(EOMONTH($B126,1))))&lt;$C126)))</f>
        <v>0</v>
      </c>
      <c r="BJ126" s="48" t="n">
        <f aca="false">IF(OR(N(BJ$5)=0,BJ$6=""),0,BJ$5*((DATE(YEAR($B126),MONTH($B126),MIN(BJ$6,DAY(EOMONTH($B126,0))))&gt;=$B126)*(DATE(YEAR($B126),MONTH($B126),MIN(BJ$6,DAY(EOMONTH($B126,0))))&lt;$C126)+(DATE(YEAR($B126),MONTH($B126)+1,MIN(BJ$6,DAY(EOMONTH($B126,1))))&gt;=$B126)*(DATE(YEAR($B126),MONTH($B126)+1,MIN(BJ$6,DAY(EOMONTH($B126,1))))&lt;$C126)))</f>
        <v>0</v>
      </c>
      <c r="BK126" s="48" t="n">
        <f aca="false">IF(OR(N(BK$5)=0,BK$6=""),0,BK$5*((DATE(YEAR($B126),MONTH($B126),MIN(BK$6,DAY(EOMONTH($B126,0))))&gt;=$B126)*(DATE(YEAR($B126),MONTH($B126),MIN(BK$6,DAY(EOMONTH($B126,0))))&lt;$C126)+(DATE(YEAR($B126),MONTH($B126)+1,MIN(BK$6,DAY(EOMONTH($B126,1))))&gt;=$B126)*(DATE(YEAR($B126),MONTH($B126)+1,MIN(BK$6,DAY(EOMONTH($B126,1))))&lt;$C126)))</f>
        <v>0</v>
      </c>
      <c r="BL126" s="48" t="n">
        <f aca="false">IF(OR(N(BL$5)=0,BL$6=""),0,BL$5*((DATE(YEAR($B126),MONTH($B126),MIN(BL$6,DAY(EOMONTH($B126,0))))&gt;=$B126)*(DATE(YEAR($B126),MONTH($B126),MIN(BL$6,DAY(EOMONTH($B126,0))))&lt;$C126)+(DATE(YEAR($B126),MONTH($B126)+1,MIN(BL$6,DAY(EOMONTH($B126,1))))&gt;=$B126)*(DATE(YEAR($B126),MONTH($B126)+1,MIN(BL$6,DAY(EOMONTH($B126,1))))&lt;$C126)))</f>
        <v>0</v>
      </c>
      <c r="BM126" s="48" t="n">
        <f aca="false">IF(OR(N(BM$5)=0,BM$6=""),0,BM$5*((DATE(YEAR($B126),MONTH($B126),MIN(BM$6,DAY(EOMONTH($B126,0))))&gt;=$B126)*(DATE(YEAR($B126),MONTH($B126),MIN(BM$6,DAY(EOMONTH($B126,0))))&lt;$C126)+(DATE(YEAR($B126),MONTH($B126)+1,MIN(BM$6,DAY(EOMONTH($B126,1))))&gt;=$B126)*(DATE(YEAR($B126),MONTH($B126)+1,MIN(BM$6,DAY(EOMONTH($B126,1))))&lt;$C126)))</f>
        <v>0</v>
      </c>
      <c r="BN126" s="48" t="n">
        <f aca="false">IF(OR(N(BN$5)=0,BN$6=""),0,BN$5*((DATE(YEAR($B126),MONTH($B126),MIN(BN$6,DAY(EOMONTH($B126,0))))&gt;=$B126)*(DATE(YEAR($B126),MONTH($B126),MIN(BN$6,DAY(EOMONTH($B126,0))))&lt;$C126)+(DATE(YEAR($B126),MONTH($B126)+1,MIN(BN$6,DAY(EOMONTH($B126,1))))&gt;=$B126)*(DATE(YEAR($B126),MONTH($B126)+1,MIN(BN$6,DAY(EOMONTH($B126,1))))&lt;$C126)))</f>
        <v>0</v>
      </c>
      <c r="BO126" s="48" t="n">
        <f aca="false">IF(OR(N(BO$5)=0,BO$6=""),0,BO$5*((DATE(YEAR($B126),MONTH($B126),MIN(BO$6,DAY(EOMONTH($B126,0))))&gt;=$B126)*(DATE(YEAR($B126),MONTH($B126),MIN(BO$6,DAY(EOMONTH($B126,0))))&lt;$C126)+(DATE(YEAR($B126),MONTH($B126)+1,MIN(BO$6,DAY(EOMONTH($B126,1))))&gt;=$B126)*(DATE(YEAR($B126),MONTH($B126)+1,MIN(BO$6,DAY(EOMONTH($B126,1))))&lt;$C126)))</f>
        <v>0</v>
      </c>
      <c r="BP126" s="48" t="n">
        <f aca="false">IF(OR(N(BP$5)=0,BP$6=""),0,BP$5*((DATE(YEAR($B126),MONTH($B126),MIN(BP$6,DAY(EOMONTH($B126,0))))&gt;=$B126)*(DATE(YEAR($B126),MONTH($B126),MIN(BP$6,DAY(EOMONTH($B126,0))))&lt;$C126)+(DATE(YEAR($B126),MONTH($B126)+1,MIN(BP$6,DAY(EOMONTH($B126,1))))&gt;=$B126)*(DATE(YEAR($B126),MONTH($B126)+1,MIN(BP$6,DAY(EOMONTH($B126,1))))&lt;$C126)))</f>
        <v>0</v>
      </c>
      <c r="BQ126" s="48" t="n">
        <f aca="false">IF(OR(N(BQ$5)=0,BQ$6=""),0,BQ$5*((DATE(YEAR($B126),MONTH($B126),MIN(BQ$6,DAY(EOMONTH($B126,0))))&gt;=$B126)*(DATE(YEAR($B126),MONTH($B126),MIN(BQ$6,DAY(EOMONTH($B126,0))))&lt;$C126)+(DATE(YEAR($B126),MONTH($B126)+1,MIN(BQ$6,DAY(EOMONTH($B126,1))))&gt;=$B126)*(DATE(YEAR($B126),MONTH($B126)+1,MIN(BQ$6,DAY(EOMONTH($B126,1))))&lt;$C126)))</f>
        <v>0</v>
      </c>
      <c r="BR126" s="48" t="n">
        <f aca="false">IF(OR(N(BR$5)=0,BR$6=""),0,BR$5*((DATE(YEAR($B126),MONTH($B126),MIN(BR$6,DAY(EOMONTH($B126,0))))&gt;=$B126)*(DATE(YEAR($B126),MONTH($B126),MIN(BR$6,DAY(EOMONTH($B126,0))))&lt;$C126)+(DATE(YEAR($B126),MONTH($B126)+1,MIN(BR$6,DAY(EOMONTH($B126,1))))&gt;=$B126)*(DATE(YEAR($B126),MONTH($B126)+1,MIN(BR$6,DAY(EOMONTH($B126,1))))&lt;$C126)))</f>
        <v>0</v>
      </c>
      <c r="BS126" s="48" t="n">
        <f aca="false">IF(OR(N(BS$5)=0,BS$6=""),0,BS$5*((DATE(YEAR($B126),MONTH($B126),MIN(BS$6,DAY(EOMONTH($B126,0))))&gt;=$B126)*(DATE(YEAR($B126),MONTH($B126),MIN(BS$6,DAY(EOMONTH($B126,0))))&lt;$C126)+(DATE(YEAR($B126),MONTH($B126)+1,MIN(BS$6,DAY(EOMONTH($B126,1))))&gt;=$B126)*(DATE(YEAR($B126),MONTH($B126)+1,MIN(BS$6,DAY(EOMONTH($B126,1))))&lt;$C126)))</f>
        <v>0</v>
      </c>
      <c r="BT126" s="48" t="n">
        <f aca="false">IF(OR(N(BT$5)=0,BT$6=""),0,BT$5*((DATE(YEAR($B126),MONTH($B126),MIN(BT$6,DAY(EOMONTH($B126,0))))&gt;=$B126)*(DATE(YEAR($B126),MONTH($B126),MIN(BT$6,DAY(EOMONTH($B126,0))))&lt;$C126)+(DATE(YEAR($B126),MONTH($B126)+1,MIN(BT$6,DAY(EOMONTH($B126,1))))&gt;=$B126)*(DATE(YEAR($B126),MONTH($B126)+1,MIN(BT$6,DAY(EOMONTH($B126,1))))&lt;$C126)))</f>
        <v>0</v>
      </c>
      <c r="BU126" s="48" t="n">
        <f aca="false">IF(OR(N(BU$5)=0,BU$6=""),0,BU$5*((DATE(YEAR($B126),MONTH($B126),MIN(BU$6,DAY(EOMONTH($B126,0))))&gt;=$B126)*(DATE(YEAR($B126),MONTH($B126),MIN(BU$6,DAY(EOMONTH($B126,0))))&lt;$C126)+(DATE(YEAR($B126),MONTH($B126)+1,MIN(BU$6,DAY(EOMONTH($B126,1))))&gt;=$B126)*(DATE(YEAR($B126),MONTH($B126)+1,MIN(BU$6,DAY(EOMONTH($B126,1))))&lt;$C126)))</f>
        <v>0</v>
      </c>
      <c r="BV126" s="48" t="n">
        <f aca="false">IF(OR(N(BV$5)=0,BV$6=""),0,BV$5*((DATE(YEAR($B126),MONTH($B126),MIN(BV$6,DAY(EOMONTH($B126,0))))&gt;=$B126)*(DATE(YEAR($B126),MONTH($B126),MIN(BV$6,DAY(EOMONTH($B126,0))))&lt;$C126)+(DATE(YEAR($B126),MONTH($B126)+1,MIN(BV$6,DAY(EOMONTH($B126,1))))&gt;=$B126)*(DATE(YEAR($B126),MONTH($B126)+1,MIN(BV$6,DAY(EOMONTH($B126,1))))&lt;$C126)))</f>
        <v>0</v>
      </c>
      <c r="BW126" s="48" t="n">
        <f aca="false">IF(OR(N(BW$5)=0,BW$6=""),0,BW$5*((DATE(YEAR($B126),MONTH($B126),MIN(BW$6,DAY(EOMONTH($B126,0))))&gt;=$B126)*(DATE(YEAR($B126),MONTH($B126),MIN(BW$6,DAY(EOMONTH($B126,0))))&lt;$C126)+(DATE(YEAR($B126),MONTH($B126)+1,MIN(BW$6,DAY(EOMONTH($B126,1))))&gt;=$B126)*(DATE(YEAR($B126),MONTH($B126)+1,MIN(BW$6,DAY(EOMONTH($B126,1))))&lt;$C126)))</f>
        <v>0</v>
      </c>
      <c r="BX126" s="48" t="n">
        <f aca="false">MIN(Z126,(FT125*(1+FT$5/Setup!$C$36)+IF($V126=1,N($F126),0)))</f>
        <v>0</v>
      </c>
      <c r="BY126" s="48" t="n">
        <f aca="false">MIN(AA126,(FU125*(1+FU$5/Setup!$C$36)+IF($V126=2,N($F126),0)))</f>
        <v>0</v>
      </c>
      <c r="BZ126" s="48" t="n">
        <f aca="false">MIN(AB126,(FV125*(1+FV$5/Setup!$C$36)+IF($V126=3,N($F126),0)))</f>
        <v>0</v>
      </c>
      <c r="CA126" s="48" t="n">
        <f aca="false">MIN(AC126,(FW125*(1+FW$5/Setup!$C$36)+IF($V126=4,N($F126),0)))</f>
        <v>0</v>
      </c>
      <c r="CB126" s="48" t="n">
        <f aca="false">MIN(AD126,(FX125*(1+FX$5/Setup!$C$36)+IF($V126=5,N($F126),0)))</f>
        <v>0</v>
      </c>
      <c r="CC126" s="48" t="n">
        <f aca="false">MIN(AE126,(FY125*(1+FY$5/Setup!$C$36)+IF($V126=6,N($F126),0)))</f>
        <v>0</v>
      </c>
      <c r="CD126" s="48" t="n">
        <f aca="false">MIN(AF126,(FZ125*(1+FZ$5/Setup!$C$36)+IF($V126=7,N($F126),0)))</f>
        <v>0</v>
      </c>
      <c r="CE126" s="48" t="n">
        <f aca="false">MIN(AG126,(GA125*(1+GA$5/Setup!$C$36)+IF($V126=8,N($F126),0)))</f>
        <v>0</v>
      </c>
      <c r="CF126" s="48" t="n">
        <f aca="false">MIN(AH126,(GB125*(1+GB$5/Setup!$C$36)+IF($V126=9,N($F126),0)))</f>
        <v>0</v>
      </c>
      <c r="CG126" s="48" t="n">
        <f aca="false">MIN(AI126,(GC125*(1+GC$5/Setup!$C$36)+IF($V126=10,N($F126),0)))</f>
        <v>0</v>
      </c>
      <c r="CH126" s="48" t="n">
        <f aca="false">MIN(AJ126,(GD125*(1+GD$5/Setup!$C$36)+IF($V126=11,N($F126),0)))</f>
        <v>0</v>
      </c>
      <c r="CI126" s="48" t="n">
        <f aca="false">MIN(AK126,(GE125*(1+GE$5/Setup!$C$36)+IF($V126=12,N($F126),0)))</f>
        <v>0</v>
      </c>
      <c r="CJ126" s="48" t="n">
        <f aca="false">MIN(AL126,(GF125*(1+GF$5/Setup!$C$36)+IF($V126=13,N($F126),0)))</f>
        <v>0</v>
      </c>
      <c r="CK126" s="48" t="n">
        <f aca="false">MIN(AM126,(GG125*(1+GG$5/Setup!$C$36)+IF($V126=14,N($F126),0)))</f>
        <v>0</v>
      </c>
      <c r="CL126" s="48" t="n">
        <f aca="false">MIN(AN126,(GH125*(1+GH$5/Setup!$C$36)+IF($V126=15,N($F126),0)))</f>
        <v>0</v>
      </c>
      <c r="CM126" s="48" t="n">
        <f aca="false">MIN(AO126,(GI125*(1+GI$5/Setup!$C$36)+IF($V126=16,N($F126),0)))</f>
        <v>0</v>
      </c>
      <c r="CN126" s="48" t="n">
        <f aca="false">MIN(AP126,(GJ125*(1+GJ$5/Setup!$C$36)+IF($V126=17,N($F126),0)))</f>
        <v>0</v>
      </c>
      <c r="CO126" s="48" t="n">
        <f aca="false">MIN(AQ126,(GK125*(1+GK$5/Setup!$C$36)+IF($V126=18,N($F126),0)))</f>
        <v>0</v>
      </c>
      <c r="CP126" s="48" t="n">
        <f aca="false">MIN(AR126,(GL125*(1+GL$5/Setup!$C$36)+IF($V126=19,N($F126),0)))</f>
        <v>0</v>
      </c>
      <c r="CQ126" s="48" t="n">
        <f aca="false">MIN(AS126,(GM125*(1+GM$5/Setup!$C$36)+IF($V126=20,N($F126),0)))</f>
        <v>0</v>
      </c>
      <c r="CR126" s="48" t="n">
        <f aca="false">MIN(AT126,(GN125*(1+GN$5/Setup!$C$36)+IF($V126=21,N($F126),0)))</f>
        <v>0</v>
      </c>
      <c r="CS126" s="48" t="n">
        <f aca="false">MIN(AU126,(GO125*(1+GO$5/Setup!$C$36)+IF($V126=22,N($F126),0)))</f>
        <v>0</v>
      </c>
      <c r="CT126" s="48" t="n">
        <f aca="false">MIN(AV126,(GP125*(1+GP$5/Setup!$C$36)+IF($V126=23,N($F126),0)))</f>
        <v>0</v>
      </c>
      <c r="CU126" s="48" t="n">
        <f aca="false">MIN(AW126,(GQ125*(1+GQ$5/Setup!$C$36)+IF($V126=24,N($F126),0)))</f>
        <v>0</v>
      </c>
      <c r="CV126" s="48" t="n">
        <f aca="false">MIN(AX126,(GR125*(1+GR$5/Setup!$C$36)+IF($V126=25,N($F126),0)))</f>
        <v>0</v>
      </c>
      <c r="CW126" s="48" t="n">
        <f aca="false">MIN(AY126,(GS125*(1+GS$5/Setup!$C$36)+IF($V126=26,N($F126),0)))</f>
        <v>0</v>
      </c>
      <c r="CX126" s="48" t="n">
        <f aca="false">MIN(AZ126,(GT125*(1+GT$5/Setup!$C$36)+IF($V126=27,N($F126),0)))</f>
        <v>0</v>
      </c>
      <c r="CY126" s="48" t="n">
        <f aca="false">MIN(BA126,(GU125*(1+GU$5/Setup!$C$36)+IF($V126=28,N($F126),0)))</f>
        <v>0</v>
      </c>
      <c r="CZ126" s="48" t="n">
        <f aca="false">MIN(BB126,(GV125*(1+GV$5/Setup!$C$36)+IF($V126=29,N($F126),0)))</f>
        <v>0</v>
      </c>
      <c r="DA126" s="48" t="n">
        <f aca="false">MIN(BC126,(GW125*(1+GW$5/Setup!$C$36)+IF($V126=30,N($F126),0)))</f>
        <v>0</v>
      </c>
      <c r="DB126" s="48" t="n">
        <f aca="false">MIN(BD126,(GX125*(1+GX$5/Setup!$C$36)+IF($V126=31,N($F126),0)))</f>
        <v>0</v>
      </c>
      <c r="DC126" s="48" t="n">
        <f aca="false">MIN(BE126,(GY125*(1+GY$5/Setup!$C$36)+IF($V126=32,N($F126),0)))</f>
        <v>0</v>
      </c>
      <c r="DD126" s="48" t="n">
        <f aca="false">MIN(BF126,(GZ125*(1+GZ$5/Setup!$C$36)+IF($V126=33,N($F126),0)))</f>
        <v>0</v>
      </c>
      <c r="DE126" s="48" t="n">
        <f aca="false">MIN(BG126,(HA125*(1+HA$5/Setup!$C$36)+IF($V126=34,N($F126),0)))</f>
        <v>0</v>
      </c>
      <c r="DF126" s="48" t="n">
        <f aca="false">MIN(BH126,(HB125*(1+HB$5/Setup!$C$36)+IF($V126=35,N($F126),0)))</f>
        <v>0</v>
      </c>
      <c r="DG126" s="48" t="n">
        <f aca="false">MIN(BI126,(HC125*(1+HC$5/Setup!$C$36)+IF($V126=36,N($F126),0)))</f>
        <v>0</v>
      </c>
      <c r="DH126" s="48" t="n">
        <f aca="false">MIN(BJ126,(HD125*(1+HD$5/Setup!$C$36)+IF($V126=37,N($F126),0)))</f>
        <v>0</v>
      </c>
      <c r="DI126" s="48" t="n">
        <f aca="false">MIN(BK126,(HE125*(1+HE$5/Setup!$C$36)+IF($V126=38,N($F126),0)))</f>
        <v>0</v>
      </c>
      <c r="DJ126" s="48" t="n">
        <f aca="false">MIN(BL126,(HF125*(1+HF$5/Setup!$C$36)+IF($V126=39,N($F126),0)))</f>
        <v>0</v>
      </c>
      <c r="DK126" s="48" t="n">
        <f aca="false">MIN(BM126,(HG125*(1+HG$5/Setup!$C$36)+IF($V126=40,N($F126),0)))</f>
        <v>0</v>
      </c>
      <c r="DL126" s="48" t="n">
        <f aca="false">MIN(BN126,(HH125*(1+HH$5/Setup!$C$36)+IF($V126=41,N($F126),0)))</f>
        <v>0</v>
      </c>
      <c r="DM126" s="48" t="n">
        <f aca="false">MIN(BO126,(HI125*(1+HI$5/Setup!$C$36)+IF($V126=42,N($F126),0)))</f>
        <v>0</v>
      </c>
      <c r="DN126" s="48" t="n">
        <f aca="false">MIN(BP126,(HJ125*(1+HJ$5/Setup!$C$36)+IF($V126=43,N($F126),0)))</f>
        <v>0</v>
      </c>
      <c r="DO126" s="48" t="n">
        <f aca="false">MIN(BQ126,(HK125*(1+HK$5/Setup!$C$36)+IF($V126=44,N($F126),0)))</f>
        <v>0</v>
      </c>
      <c r="DP126" s="48" t="n">
        <f aca="false">MIN(BR126,(HL125*(1+HL$5/Setup!$C$36)+IF($V126=45,N($F126),0)))</f>
        <v>0</v>
      </c>
      <c r="DQ126" s="48" t="n">
        <f aca="false">MIN(BS126,(HM125*(1+HM$5/Setup!$C$36)+IF($V126=46,N($F126),0)))</f>
        <v>0</v>
      </c>
      <c r="DR126" s="48" t="n">
        <f aca="false">MIN(BT126,(HN125*(1+HN$5/Setup!$C$36)+IF($V126=47,N($F126),0)))</f>
        <v>0</v>
      </c>
      <c r="DS126" s="48" t="n">
        <f aca="false">MIN(BU126,(HO125*(1+HO$5/Setup!$C$36)+IF($V126=48,N($F126),0)))</f>
        <v>0</v>
      </c>
      <c r="DT126" s="48" t="n">
        <f aca="false">MIN(BV126,(HP125*(1+HP$5/Setup!$C$36)+IF($V126=49,N($F126),0)))</f>
        <v>0</v>
      </c>
      <c r="DU126" s="48" t="n">
        <f aca="false">MIN(BW126,(HQ125*(1+HQ$5/Setup!$C$36)+IF($V126=50,N($F126),0)))</f>
        <v>0</v>
      </c>
      <c r="DV126" s="48" t="n">
        <f aca="false">MIN(MAX((FT125*(1+FT$5/Setup!$C$36)+IF($V126=1,N($F126),0))-BX126,0),MAX($P126-0,0))</f>
        <v>0</v>
      </c>
      <c r="DW126" s="48" t="n">
        <f aca="false">MIN(MAX((FU125*(1+FU$5/Setup!$C$36)+IF($V126=2,N($F126),0))-BY126,0),MAX($P126-SUM(DV126:DV126),0))</f>
        <v>0</v>
      </c>
      <c r="DX126" s="48" t="n">
        <f aca="false">MIN(MAX((FV125*(1+FV$5/Setup!$C$36)+IF($V126=3,N($F126),0))-BZ126,0),MAX($P126-SUM(DV126:DW126),0))</f>
        <v>0</v>
      </c>
      <c r="DY126" s="48" t="n">
        <f aca="false">MIN(MAX((FW125*(1+FW$5/Setup!$C$36)+IF($V126=4,N($F126),0))-CA126,0),MAX($P126-SUM(DV126:DX126),0))</f>
        <v>0</v>
      </c>
      <c r="DZ126" s="48" t="n">
        <f aca="false">MIN(MAX((FX125*(1+FX$5/Setup!$C$36)+IF($V126=5,N($F126),0))-CB126,0),MAX($P126-SUM(DV126:DY126),0))</f>
        <v>0</v>
      </c>
      <c r="EA126" s="48" t="n">
        <f aca="false">MIN(MAX((FY125*(1+FY$5/Setup!$C$36)+IF($V126=6,N($F126),0))-CC126,0),MAX($P126-SUM(DV126:DZ126),0))</f>
        <v>0</v>
      </c>
      <c r="EB126" s="48" t="n">
        <f aca="false">MIN(MAX((FZ125*(1+FZ$5/Setup!$C$36)+IF($V126=7,N($F126),0))-CD126,0),MAX($P126-SUM(DV126:EA126),0))</f>
        <v>0</v>
      </c>
      <c r="EC126" s="48" t="n">
        <f aca="false">MIN(MAX((GA125*(1+GA$5/Setup!$C$36)+IF($V126=8,N($F126),0))-CE126,0),MAX($P126-SUM(DV126:EB126),0))</f>
        <v>0</v>
      </c>
      <c r="ED126" s="48" t="n">
        <f aca="false">MIN(MAX((GB125*(1+GB$5/Setup!$C$36)+IF($V126=9,N($F126),0))-CF126,0),MAX($P126-SUM(DV126:EC126),0))</f>
        <v>0</v>
      </c>
      <c r="EE126" s="48" t="n">
        <f aca="false">MIN(MAX((GC125*(1+GC$5/Setup!$C$36)+IF($V126=10,N($F126),0))-CG126,0),MAX($P126-SUM(DV126:ED126),0))</f>
        <v>0</v>
      </c>
      <c r="EF126" s="48" t="n">
        <f aca="false">MIN(MAX((GD125*(1+GD$5/Setup!$C$36)+IF($V126=11,N($F126),0))-CH126,0),MAX($P126-SUM(DV126:EE126),0))</f>
        <v>0</v>
      </c>
      <c r="EG126" s="48" t="n">
        <f aca="false">MIN(MAX((GE125*(1+GE$5/Setup!$C$36)+IF($V126=12,N($F126),0))-CI126,0),MAX($P126-SUM(DV126:EF126),0))</f>
        <v>0</v>
      </c>
      <c r="EH126" s="48" t="n">
        <f aca="false">MIN(MAX((GF125*(1+GF$5/Setup!$C$36)+IF($V126=13,N($F126),0))-CJ126,0),MAX($P126-SUM(DV126:EG126),0))</f>
        <v>0</v>
      </c>
      <c r="EI126" s="48" t="n">
        <f aca="false">MIN(MAX((GG125*(1+GG$5/Setup!$C$36)+IF($V126=14,N($F126),0))-CK126,0),MAX($P126-SUM(DV126:EH126),0))</f>
        <v>0</v>
      </c>
      <c r="EJ126" s="48" t="n">
        <f aca="false">MIN(MAX((GH125*(1+GH$5/Setup!$C$36)+IF($V126=15,N($F126),0))-CL126,0),MAX($P126-SUM(DV126:EI126),0))</f>
        <v>0</v>
      </c>
      <c r="EK126" s="48" t="n">
        <f aca="false">MIN(MAX((GI125*(1+GI$5/Setup!$C$36)+IF($V126=16,N($F126),0))-CM126,0),MAX($P126-SUM(DV126:EJ126),0))</f>
        <v>0</v>
      </c>
      <c r="EL126" s="48" t="n">
        <f aca="false">MIN(MAX((GJ125*(1+GJ$5/Setup!$C$36)+IF($V126=17,N($F126),0))-CN126,0),MAX($P126-SUM(DV126:EK126),0))</f>
        <v>0</v>
      </c>
      <c r="EM126" s="48" t="n">
        <f aca="false">MIN(MAX((GK125*(1+GK$5/Setup!$C$36)+IF($V126=18,N($F126),0))-CO126,0),MAX($P126-SUM(DV126:EL126),0))</f>
        <v>0</v>
      </c>
      <c r="EN126" s="48" t="n">
        <f aca="false">MIN(MAX((GL125*(1+GL$5/Setup!$C$36)+IF($V126=19,N($F126),0))-CP126,0),MAX($P126-SUM(DV126:EM126),0))</f>
        <v>0</v>
      </c>
      <c r="EO126" s="48" t="n">
        <f aca="false">MIN(MAX((GM125*(1+GM$5/Setup!$C$36)+IF($V126=20,N($F126),0))-CQ126,0),MAX($P126-SUM(DV126:EN126),0))</f>
        <v>0</v>
      </c>
      <c r="EP126" s="48" t="n">
        <f aca="false">MIN(MAX((GN125*(1+GN$5/Setup!$C$36)+IF($V126=21,N($F126),0))-CR126,0),MAX($P126-SUM(DV126:EO126),0))</f>
        <v>0</v>
      </c>
      <c r="EQ126" s="48" t="n">
        <f aca="false">MIN(MAX((GO125*(1+GO$5/Setup!$C$36)+IF($V126=22,N($F126),0))-CS126,0),MAX($P126-SUM(DV126:EP126),0))</f>
        <v>0</v>
      </c>
      <c r="ER126" s="48" t="n">
        <f aca="false">MIN(MAX((GP125*(1+GP$5/Setup!$C$36)+IF($V126=23,N($F126),0))-CT126,0),MAX($P126-SUM(DV126:EQ126),0))</f>
        <v>0</v>
      </c>
      <c r="ES126" s="48" t="n">
        <f aca="false">MIN(MAX((GQ125*(1+GQ$5/Setup!$C$36)+IF($V126=24,N($F126),0))-CU126,0),MAX($P126-SUM(DV126:ER126),0))</f>
        <v>0</v>
      </c>
      <c r="ET126" s="48" t="n">
        <f aca="false">MIN(MAX((GR125*(1+GR$5/Setup!$C$36)+IF($V126=25,N($F126),0))-CV126,0),MAX($P126-SUM(DV126:ES126),0))</f>
        <v>0</v>
      </c>
      <c r="EU126" s="48" t="n">
        <f aca="false">MIN(MAX((GS125*(1+GS$5/Setup!$C$36)+IF($V126=26,N($F126),0))-CW126,0),MAX($P126-SUM(DV126:ET126),0))</f>
        <v>0</v>
      </c>
      <c r="EV126" s="48" t="n">
        <f aca="false">MIN(MAX((GT125*(1+GT$5/Setup!$C$36)+IF($V126=27,N($F126),0))-CX126,0),MAX($P126-SUM(DV126:EU126),0))</f>
        <v>0</v>
      </c>
      <c r="EW126" s="48" t="n">
        <f aca="false">MIN(MAX((GU125*(1+GU$5/Setup!$C$36)+IF($V126=28,N($F126),0))-CY126,0),MAX($P126-SUM(DV126:EV126),0))</f>
        <v>0</v>
      </c>
      <c r="EX126" s="48" t="n">
        <f aca="false">MIN(MAX((GV125*(1+GV$5/Setup!$C$36)+IF($V126=29,N($F126),0))-CZ126,0),MAX($P126-SUM(DV126:EW126),0))</f>
        <v>0</v>
      </c>
      <c r="EY126" s="48" t="n">
        <f aca="false">MIN(MAX((GW125*(1+GW$5/Setup!$C$36)+IF($V126=30,N($F126),0))-DA126,0),MAX($P126-SUM(DV126:EX126),0))</f>
        <v>0</v>
      </c>
      <c r="EZ126" s="48" t="n">
        <f aca="false">MIN(MAX((GX125*(1+GX$5/Setup!$C$36)+IF($V126=31,N($F126),0))-DB126,0),MAX($P126-SUM(DV126:EY126),0))</f>
        <v>0</v>
      </c>
      <c r="FA126" s="48" t="n">
        <f aca="false">MIN(MAX((GY125*(1+GY$5/Setup!$C$36)+IF($V126=32,N($F126),0))-DC126,0),MAX($P126-SUM(DV126:EZ126),0))</f>
        <v>0</v>
      </c>
      <c r="FB126" s="48" t="n">
        <f aca="false">MIN(MAX((GZ125*(1+GZ$5/Setup!$C$36)+IF($V126=33,N($F126),0))-DD126,0),MAX($P126-SUM(DV126:FA126),0))</f>
        <v>0</v>
      </c>
      <c r="FC126" s="48" t="n">
        <f aca="false">MIN(MAX((HA125*(1+HA$5/Setup!$C$36)+IF($V126=34,N($F126),0))-DE126,0),MAX($P126-SUM(DV126:FB126),0))</f>
        <v>0</v>
      </c>
      <c r="FD126" s="48" t="n">
        <f aca="false">MIN(MAX((HB125*(1+HB$5/Setup!$C$36)+IF($V126=35,N($F126),0))-DF126,0),MAX($P126-SUM(DV126:FC126),0))</f>
        <v>0</v>
      </c>
      <c r="FE126" s="48" t="n">
        <f aca="false">MIN(MAX((HC125*(1+HC$5/Setup!$C$36)+IF($V126=36,N($F126),0))-DG126,0),MAX($P126-SUM(DV126:FD126),0))</f>
        <v>0</v>
      </c>
      <c r="FF126" s="48" t="n">
        <f aca="false">MIN(MAX((HD125*(1+HD$5/Setup!$C$36)+IF($V126=37,N($F126),0))-DH126,0),MAX($P126-SUM(DV126:FE126),0))</f>
        <v>0</v>
      </c>
      <c r="FG126" s="48" t="n">
        <f aca="false">MIN(MAX((HE125*(1+HE$5/Setup!$C$36)+IF($V126=38,N($F126),0))-DI126,0),MAX($P126-SUM(DV126:FF126),0))</f>
        <v>0</v>
      </c>
      <c r="FH126" s="48" t="n">
        <f aca="false">MIN(MAX((HF125*(1+HF$5/Setup!$C$36)+IF($V126=39,N($F126),0))-DJ126,0),MAX($P126-SUM(DV126:FG126),0))</f>
        <v>0</v>
      </c>
      <c r="FI126" s="48" t="n">
        <f aca="false">MIN(MAX((HG125*(1+HG$5/Setup!$C$36)+IF($V126=40,N($F126),0))-DK126,0),MAX($P126-SUM(DV126:FH126),0))</f>
        <v>0</v>
      </c>
      <c r="FJ126" s="48" t="n">
        <f aca="false">MIN(MAX((HH125*(1+HH$5/Setup!$C$36)+IF($V126=41,N($F126),0))-DL126,0),MAX($P126-SUM(DV126:FI126),0))</f>
        <v>0</v>
      </c>
      <c r="FK126" s="48" t="n">
        <f aca="false">MIN(MAX((HI125*(1+HI$5/Setup!$C$36)+IF($V126=42,N($F126),0))-DM126,0),MAX($P126-SUM(DV126:FJ126),0))</f>
        <v>0</v>
      </c>
      <c r="FL126" s="48" t="n">
        <f aca="false">MIN(MAX((HJ125*(1+HJ$5/Setup!$C$36)+IF($V126=43,N($F126),0))-DN126,0),MAX($P126-SUM(DV126:FK126),0))</f>
        <v>0</v>
      </c>
      <c r="FM126" s="48" t="n">
        <f aca="false">MIN(MAX((HK125*(1+HK$5/Setup!$C$36)+IF($V126=44,N($F126),0))-DO126,0),MAX($P126-SUM(DV126:FL126),0))</f>
        <v>0</v>
      </c>
      <c r="FN126" s="48" t="n">
        <f aca="false">MIN(MAX((HL125*(1+HL$5/Setup!$C$36)+IF($V126=45,N($F126),0))-DP126,0),MAX($P126-SUM(DV126:FM126),0))</f>
        <v>0</v>
      </c>
      <c r="FO126" s="48" t="n">
        <f aca="false">MIN(MAX((HM125*(1+HM$5/Setup!$C$36)+IF($V126=46,N($F126),0))-DQ126,0),MAX($P126-SUM(DV126:FN126),0))</f>
        <v>0</v>
      </c>
      <c r="FP126" s="48" t="n">
        <f aca="false">MIN(MAX((HN125*(1+HN$5/Setup!$C$36)+IF($V126=47,N($F126),0))-DR126,0),MAX($P126-SUM(DV126:FO126),0))</f>
        <v>0</v>
      </c>
      <c r="FQ126" s="48" t="n">
        <f aca="false">MIN(MAX((HO125*(1+HO$5/Setup!$C$36)+IF($V126=48,N($F126),0))-DS126,0),MAX($P126-SUM(DV126:FP126),0))</f>
        <v>0</v>
      </c>
      <c r="FR126" s="48" t="n">
        <f aca="false">MIN(MAX((HP125*(1+HP$5/Setup!$C$36)+IF($V126=49,N($F126),0))-DT126,0),MAX($P126-SUM(DV126:FQ126),0))</f>
        <v>0</v>
      </c>
      <c r="FS126" s="48" t="n">
        <f aca="false">MIN(MAX((HQ125*(1+HQ$5/Setup!$C$36)+IF($V126=50,N($F126),0))-DU126,0),MAX($P126-SUM(DV126:FR126),0))</f>
        <v>0</v>
      </c>
      <c r="FT126" s="48" t="n">
        <f aca="false">IF((FT125*(1+FT$5/Setup!$C$36)+IF($V126=1,N($F126),0))-BX126-DV126&lt;0.005,0,(FT125*(1+FT$5/Setup!$C$36)+IF($V126=1,N($F126),0))-BX126-DV126)</f>
        <v>0</v>
      </c>
      <c r="FU126" s="48" t="n">
        <f aca="false">IF((FU125*(1+FU$5/Setup!$C$36)+IF($V126=2,N($F126),0))-BY126-DW126&lt;0.005,0,(FU125*(1+FU$5/Setup!$C$36)+IF($V126=2,N($F126),0))-BY126-DW126)</f>
        <v>0</v>
      </c>
      <c r="FV126" s="48" t="n">
        <f aca="false">IF((FV125*(1+FV$5/Setup!$C$36)+IF($V126=3,N($F126),0))-BZ126-DX126&lt;0.005,0,(FV125*(1+FV$5/Setup!$C$36)+IF($V126=3,N($F126),0))-BZ126-DX126)</f>
        <v>0</v>
      </c>
      <c r="FW126" s="48" t="n">
        <f aca="false">IF((FW125*(1+FW$5/Setup!$C$36)+IF($V126=4,N($F126),0))-CA126-DY126&lt;0.005,0,(FW125*(1+FW$5/Setup!$C$36)+IF($V126=4,N($F126),0))-CA126-DY126)</f>
        <v>0</v>
      </c>
      <c r="FX126" s="48" t="n">
        <f aca="false">IF((FX125*(1+FX$5/Setup!$C$36)+IF($V126=5,N($F126),0))-CB126-DZ126&lt;0.005,0,(FX125*(1+FX$5/Setup!$C$36)+IF($V126=5,N($F126),0))-CB126-DZ126)</f>
        <v>0</v>
      </c>
      <c r="FY126" s="48" t="n">
        <f aca="false">IF((FY125*(1+FY$5/Setup!$C$36)+IF($V126=6,N($F126),0))-CC126-EA126&lt;0.005,0,(FY125*(1+FY$5/Setup!$C$36)+IF($V126=6,N($F126),0))-CC126-EA126)</f>
        <v>0</v>
      </c>
      <c r="FZ126" s="48" t="n">
        <f aca="false">IF((FZ125*(1+FZ$5/Setup!$C$36)+IF($V126=7,N($F126),0))-CD126-EB126&lt;0.005,0,(FZ125*(1+FZ$5/Setup!$C$36)+IF($V126=7,N($F126),0))-CD126-EB126)</f>
        <v>0</v>
      </c>
      <c r="GA126" s="48" t="n">
        <f aca="false">IF((GA125*(1+GA$5/Setup!$C$36)+IF($V126=8,N($F126),0))-CE126-EC126&lt;0.005,0,(GA125*(1+GA$5/Setup!$C$36)+IF($V126=8,N($F126),0))-CE126-EC126)</f>
        <v>0</v>
      </c>
      <c r="GB126" s="48" t="n">
        <f aca="false">IF((GB125*(1+GB$5/Setup!$C$36)+IF($V126=9,N($F126),0))-CF126-ED126&lt;0.005,0,(GB125*(1+GB$5/Setup!$C$36)+IF($V126=9,N($F126),0))-CF126-ED126)</f>
        <v>0</v>
      </c>
      <c r="GC126" s="48" t="n">
        <f aca="false">IF((GC125*(1+GC$5/Setup!$C$36)+IF($V126=10,N($F126),0))-CG126-EE126&lt;0.005,0,(GC125*(1+GC$5/Setup!$C$36)+IF($V126=10,N($F126),0))-CG126-EE126)</f>
        <v>0</v>
      </c>
      <c r="GD126" s="48" t="n">
        <f aca="false">IF((GD125*(1+GD$5/Setup!$C$36)+IF($V126=11,N($F126),0))-CH126-EF126&lt;0.005,0,(GD125*(1+GD$5/Setup!$C$36)+IF($V126=11,N($F126),0))-CH126-EF126)</f>
        <v>0</v>
      </c>
      <c r="GE126" s="48" t="n">
        <f aca="false">IF((GE125*(1+GE$5/Setup!$C$36)+IF($V126=12,N($F126),0))-CI126-EG126&lt;0.005,0,(GE125*(1+GE$5/Setup!$C$36)+IF($V126=12,N($F126),0))-CI126-EG126)</f>
        <v>0</v>
      </c>
      <c r="GF126" s="48" t="n">
        <f aca="false">IF((GF125*(1+GF$5/Setup!$C$36)+IF($V126=13,N($F126),0))-CJ126-EH126&lt;0.005,0,(GF125*(1+GF$5/Setup!$C$36)+IF($V126=13,N($F126),0))-CJ126-EH126)</f>
        <v>0</v>
      </c>
      <c r="GG126" s="48" t="n">
        <f aca="false">IF((GG125*(1+GG$5/Setup!$C$36)+IF($V126=14,N($F126),0))-CK126-EI126&lt;0.005,0,(GG125*(1+GG$5/Setup!$C$36)+IF($V126=14,N($F126),0))-CK126-EI126)</f>
        <v>0</v>
      </c>
      <c r="GH126" s="48" t="n">
        <f aca="false">IF((GH125*(1+GH$5/Setup!$C$36)+IF($V126=15,N($F126),0))-CL126-EJ126&lt;0.005,0,(GH125*(1+GH$5/Setup!$C$36)+IF($V126=15,N($F126),0))-CL126-EJ126)</f>
        <v>0</v>
      </c>
      <c r="GI126" s="48" t="n">
        <f aca="false">IF((GI125*(1+GI$5/Setup!$C$36)+IF($V126=16,N($F126),0))-CM126-EK126&lt;0.005,0,(GI125*(1+GI$5/Setup!$C$36)+IF($V126=16,N($F126),0))-CM126-EK126)</f>
        <v>0</v>
      </c>
      <c r="GJ126" s="48" t="n">
        <f aca="false">IF((GJ125*(1+GJ$5/Setup!$C$36)+IF($V126=17,N($F126),0))-CN126-EL126&lt;0.005,0,(GJ125*(1+GJ$5/Setup!$C$36)+IF($V126=17,N($F126),0))-CN126-EL126)</f>
        <v>0</v>
      </c>
      <c r="GK126" s="48" t="n">
        <f aca="false">IF((GK125*(1+GK$5/Setup!$C$36)+IF($V126=18,N($F126),0))-CO126-EM126&lt;0.005,0,(GK125*(1+GK$5/Setup!$C$36)+IF($V126=18,N($F126),0))-CO126-EM126)</f>
        <v>0</v>
      </c>
      <c r="GL126" s="48" t="n">
        <f aca="false">IF((GL125*(1+GL$5/Setup!$C$36)+IF($V126=19,N($F126),0))-CP126-EN126&lt;0.005,0,(GL125*(1+GL$5/Setup!$C$36)+IF($V126=19,N($F126),0))-CP126-EN126)</f>
        <v>0</v>
      </c>
      <c r="GM126" s="48" t="n">
        <f aca="false">IF((GM125*(1+GM$5/Setup!$C$36)+IF($V126=20,N($F126),0))-CQ126-EO126&lt;0.005,0,(GM125*(1+GM$5/Setup!$C$36)+IF($V126=20,N($F126),0))-CQ126-EO126)</f>
        <v>0</v>
      </c>
      <c r="GN126" s="48" t="n">
        <f aca="false">IF((GN125*(1+GN$5/Setup!$C$36)+IF($V126=21,N($F126),0))-CR126-EP126&lt;0.005,0,(GN125*(1+GN$5/Setup!$C$36)+IF($V126=21,N($F126),0))-CR126-EP126)</f>
        <v>0</v>
      </c>
      <c r="GO126" s="48" t="n">
        <f aca="false">IF((GO125*(1+GO$5/Setup!$C$36)+IF($V126=22,N($F126),0))-CS126-EQ126&lt;0.005,0,(GO125*(1+GO$5/Setup!$C$36)+IF($V126=22,N($F126),0))-CS126-EQ126)</f>
        <v>0</v>
      </c>
      <c r="GP126" s="48" t="n">
        <f aca="false">IF((GP125*(1+GP$5/Setup!$C$36)+IF($V126=23,N($F126),0))-CT126-ER126&lt;0.005,0,(GP125*(1+GP$5/Setup!$C$36)+IF($V126=23,N($F126),0))-CT126-ER126)</f>
        <v>0</v>
      </c>
      <c r="GQ126" s="48" t="n">
        <f aca="false">IF((GQ125*(1+GQ$5/Setup!$C$36)+IF($V126=24,N($F126),0))-CU126-ES126&lt;0.005,0,(GQ125*(1+GQ$5/Setup!$C$36)+IF($V126=24,N($F126),0))-CU126-ES126)</f>
        <v>0</v>
      </c>
      <c r="GR126" s="48" t="n">
        <f aca="false">IF((GR125*(1+GR$5/Setup!$C$36)+IF($V126=25,N($F126),0))-CV126-ET126&lt;0.005,0,(GR125*(1+GR$5/Setup!$C$36)+IF($V126=25,N($F126),0))-CV126-ET126)</f>
        <v>0</v>
      </c>
      <c r="GS126" s="48" t="n">
        <f aca="false">IF((GS125*(1+GS$5/Setup!$C$36)+IF($V126=26,N($F126),0))-CW126-EU126&lt;0.005,0,(GS125*(1+GS$5/Setup!$C$36)+IF($V126=26,N($F126),0))-CW126-EU126)</f>
        <v>0</v>
      </c>
      <c r="GT126" s="48" t="n">
        <f aca="false">IF((GT125*(1+GT$5/Setup!$C$36)+IF($V126=27,N($F126),0))-CX126-EV126&lt;0.005,0,(GT125*(1+GT$5/Setup!$C$36)+IF($V126=27,N($F126),0))-CX126-EV126)</f>
        <v>0</v>
      </c>
      <c r="GU126" s="48" t="n">
        <f aca="false">IF((GU125*(1+GU$5/Setup!$C$36)+IF($V126=28,N($F126),0))-CY126-EW126&lt;0.005,0,(GU125*(1+GU$5/Setup!$C$36)+IF($V126=28,N($F126),0))-CY126-EW126)</f>
        <v>0</v>
      </c>
      <c r="GV126" s="48" t="n">
        <f aca="false">IF((GV125*(1+GV$5/Setup!$C$36)+IF($V126=29,N($F126),0))-CZ126-EX126&lt;0.005,0,(GV125*(1+GV$5/Setup!$C$36)+IF($V126=29,N($F126),0))-CZ126-EX126)</f>
        <v>0</v>
      </c>
      <c r="GW126" s="48" t="n">
        <f aca="false">IF((GW125*(1+GW$5/Setup!$C$36)+IF($V126=30,N($F126),0))-DA126-EY126&lt;0.005,0,(GW125*(1+GW$5/Setup!$C$36)+IF($V126=30,N($F126),0))-DA126-EY126)</f>
        <v>0</v>
      </c>
      <c r="GX126" s="48" t="n">
        <f aca="false">IF((GX125*(1+GX$5/Setup!$C$36)+IF($V126=31,N($F126),0))-DB126-EZ126&lt;0.005,0,(GX125*(1+GX$5/Setup!$C$36)+IF($V126=31,N($F126),0))-DB126-EZ126)</f>
        <v>0</v>
      </c>
      <c r="GY126" s="48" t="n">
        <f aca="false">IF((GY125*(1+GY$5/Setup!$C$36)+IF($V126=32,N($F126),0))-DC126-FA126&lt;0.005,0,(GY125*(1+GY$5/Setup!$C$36)+IF($V126=32,N($F126),0))-DC126-FA126)</f>
        <v>0</v>
      </c>
      <c r="GZ126" s="48" t="n">
        <f aca="false">IF((GZ125*(1+GZ$5/Setup!$C$36)+IF($V126=33,N($F126),0))-DD126-FB126&lt;0.005,0,(GZ125*(1+GZ$5/Setup!$C$36)+IF($V126=33,N($F126),0))-DD126-FB126)</f>
        <v>0</v>
      </c>
      <c r="HA126" s="48" t="n">
        <f aca="false">IF((HA125*(1+HA$5/Setup!$C$36)+IF($V126=34,N($F126),0))-DE126-FC126&lt;0.005,0,(HA125*(1+HA$5/Setup!$C$36)+IF($V126=34,N($F126),0))-DE126-FC126)</f>
        <v>0</v>
      </c>
      <c r="HB126" s="48" t="n">
        <f aca="false">IF((HB125*(1+HB$5/Setup!$C$36)+IF($V126=35,N($F126),0))-DF126-FD126&lt;0.005,0,(HB125*(1+HB$5/Setup!$C$36)+IF($V126=35,N($F126),0))-DF126-FD126)</f>
        <v>0</v>
      </c>
      <c r="HC126" s="48" t="n">
        <f aca="false">IF((HC125*(1+HC$5/Setup!$C$36)+IF($V126=36,N($F126),0))-DG126-FE126&lt;0.005,0,(HC125*(1+HC$5/Setup!$C$36)+IF($V126=36,N($F126),0))-DG126-FE126)</f>
        <v>0</v>
      </c>
      <c r="HD126" s="48" t="n">
        <f aca="false">IF((HD125*(1+HD$5/Setup!$C$36)+IF($V126=37,N($F126),0))-DH126-FF126&lt;0.005,0,(HD125*(1+HD$5/Setup!$C$36)+IF($V126=37,N($F126),0))-DH126-FF126)</f>
        <v>0</v>
      </c>
      <c r="HE126" s="48" t="n">
        <f aca="false">IF((HE125*(1+HE$5/Setup!$C$36)+IF($V126=38,N($F126),0))-DI126-FG126&lt;0.005,0,(HE125*(1+HE$5/Setup!$C$36)+IF($V126=38,N($F126),0))-DI126-FG126)</f>
        <v>0</v>
      </c>
      <c r="HF126" s="48" t="n">
        <f aca="false">IF((HF125*(1+HF$5/Setup!$C$36)+IF($V126=39,N($F126),0))-DJ126-FH126&lt;0.005,0,(HF125*(1+HF$5/Setup!$C$36)+IF($V126=39,N($F126),0))-DJ126-FH126)</f>
        <v>0</v>
      </c>
      <c r="HG126" s="48" t="n">
        <f aca="false">IF((HG125*(1+HG$5/Setup!$C$36)+IF($V126=40,N($F126),0))-DK126-FI126&lt;0.005,0,(HG125*(1+HG$5/Setup!$C$36)+IF($V126=40,N($F126),0))-DK126-FI126)</f>
        <v>0</v>
      </c>
      <c r="HH126" s="48" t="n">
        <f aca="false">IF((HH125*(1+HH$5/Setup!$C$36)+IF($V126=41,N($F126),0))-DL126-FJ126&lt;0.005,0,(HH125*(1+HH$5/Setup!$C$36)+IF($V126=41,N($F126),0))-DL126-FJ126)</f>
        <v>0</v>
      </c>
      <c r="HI126" s="48" t="n">
        <f aca="false">IF((HI125*(1+HI$5/Setup!$C$36)+IF($V126=42,N($F126),0))-DM126-FK126&lt;0.005,0,(HI125*(1+HI$5/Setup!$C$36)+IF($V126=42,N($F126),0))-DM126-FK126)</f>
        <v>0</v>
      </c>
      <c r="HJ126" s="48" t="n">
        <f aca="false">IF((HJ125*(1+HJ$5/Setup!$C$36)+IF($V126=43,N($F126),0))-DN126-FL126&lt;0.005,0,(HJ125*(1+HJ$5/Setup!$C$36)+IF($V126=43,N($F126),0))-DN126-FL126)</f>
        <v>0</v>
      </c>
      <c r="HK126" s="48" t="n">
        <f aca="false">IF((HK125*(1+HK$5/Setup!$C$36)+IF($V126=44,N($F126),0))-DO126-FM126&lt;0.005,0,(HK125*(1+HK$5/Setup!$C$36)+IF($V126=44,N($F126),0))-DO126-FM126)</f>
        <v>0</v>
      </c>
      <c r="HL126" s="48" t="n">
        <f aca="false">IF((HL125*(1+HL$5/Setup!$C$36)+IF($V126=45,N($F126),0))-DP126-FN126&lt;0.005,0,(HL125*(1+HL$5/Setup!$C$36)+IF($V126=45,N($F126),0))-DP126-FN126)</f>
        <v>0</v>
      </c>
      <c r="HM126" s="48" t="n">
        <f aca="false">IF((HM125*(1+HM$5/Setup!$C$36)+IF($V126=46,N($F126),0))-DQ126-FO126&lt;0.005,0,(HM125*(1+HM$5/Setup!$C$36)+IF($V126=46,N($F126),0))-DQ126-FO126)</f>
        <v>0</v>
      </c>
      <c r="HN126" s="48" t="n">
        <f aca="false">IF((HN125*(1+HN$5/Setup!$C$36)+IF($V126=47,N($F126),0))-DR126-FP126&lt;0.005,0,(HN125*(1+HN$5/Setup!$C$36)+IF($V126=47,N($F126),0))-DR126-FP126)</f>
        <v>0</v>
      </c>
      <c r="HO126" s="48" t="n">
        <f aca="false">IF((HO125*(1+HO$5/Setup!$C$36)+IF($V126=48,N($F126),0))-DS126-FQ126&lt;0.005,0,(HO125*(1+HO$5/Setup!$C$36)+IF($V126=48,N($F126),0))-DS126-FQ126)</f>
        <v>0</v>
      </c>
      <c r="HP126" s="48" t="n">
        <f aca="false">IF((HP125*(1+HP$5/Setup!$C$36)+IF($V126=49,N($F126),0))-DT126-FR126&lt;0.005,0,(HP125*(1+HP$5/Setup!$C$36)+IF($V126=49,N($F126),0))-DT126-FR126)</f>
        <v>0</v>
      </c>
      <c r="HQ126" s="48" t="n">
        <f aca="false">IF((HQ125*(1+HQ$5/Setup!$C$36)+IF($V126=50,N($F126),0))-DU126-FS126&lt;0.005,0,(HQ125*(1+HQ$5/Setup!$C$36)+IF($V126=50,N($F126),0))-DU126-FS126)</f>
        <v>0</v>
      </c>
    </row>
    <row r="127" customFormat="false" ht="15" hidden="false" customHeight="false" outlineLevel="0" collapsed="false">
      <c r="A127" s="44" t="n">
        <v>119</v>
      </c>
      <c r="B127" s="45" t="n">
        <f aca="false">IF(Setup!$C$7="Every month",EDATE(Setup!$C$8,($A127-1)),IF(Setup!$C$7="Twice a month",DATE(YEAR(Setup!$C$8),MONTH(Setup!$C$8)+INT((($A127-1)+Setup!$C$41)/2),MIN(IF(MOD(($A127-1)+Setup!$C$41,2)=0,Setup!$C$39,Setup!$C$40),DAY(EOMONTH(DATE(YEAR(Setup!$C$8),MONTH(Setup!$C$8)+INT((($A127-1)+Setup!$C$41)/2),1),0)))),Setup!$C$8+($A127-1)*IF(Setup!$C$7="Every week",7,14)))</f>
        <v>47977</v>
      </c>
      <c r="C127" s="45" t="n">
        <f aca="false">IF(Setup!$C$7="Every month",EDATE(Setup!$C$8,$A127),IF(Setup!$C$7="Twice a month",DATE(YEAR(Setup!$C$8),MONTH(Setup!$C$8)+INT(($A127+Setup!$C$41)/2),MIN(IF(MOD($A127+Setup!$C$41,2)=0,Setup!$C$39,Setup!$C$40),DAY(EOMONTH(DATE(YEAR(Setup!$C$8),MONTH(Setup!$C$8)+INT(($A127+Setup!$C$41)/2),1),0)))),Setup!$C$8+$A127*IF(Setup!$C$7="Every week",7,14)))</f>
        <v>47991</v>
      </c>
      <c r="D127" s="46"/>
      <c r="E127" s="47"/>
      <c r="F127" s="47"/>
      <c r="G127" s="47"/>
      <c r="H127" s="47"/>
      <c r="I127" s="48" t="n">
        <f aca="false">N(Setup!$C$11)+N(E127)</f>
        <v>100</v>
      </c>
      <c r="J127" s="48" t="n">
        <f aca="false">MIN(Setup!$C$37,MAX(I127,0))</f>
        <v>9.23076923076923</v>
      </c>
      <c r="K127" s="48" t="n">
        <f aca="false">MIN(MAX(N(Setup!$C$14)-L126,0),MAX(I127-J127,0))</f>
        <v>0</v>
      </c>
      <c r="L127" s="48" t="n">
        <f aca="false">L126+K127-N(G127)</f>
        <v>500</v>
      </c>
      <c r="M127" s="48" t="n">
        <f aca="false">M126+J127-N(H127)</f>
        <v>1098.46153846154</v>
      </c>
      <c r="N127" s="48" t="n">
        <f aca="false">SUM(BX127:DU127)</f>
        <v>0</v>
      </c>
      <c r="O127" s="48" t="n">
        <f aca="false">SUM(Z127:BW127)-N127</f>
        <v>65</v>
      </c>
      <c r="P127" s="48" t="n">
        <f aca="false">MAX(I127-J127-K127,0)+O127</f>
        <v>155.769230769231</v>
      </c>
      <c r="Q127" s="48" t="n">
        <f aca="false">SUM(DV127:FS127)</f>
        <v>0</v>
      </c>
      <c r="R127" s="49" t="n">
        <f aca="false">N127+J127+K127+Q127</f>
        <v>9.23076923076923</v>
      </c>
      <c r="S127" s="48" t="n">
        <f aca="false">T127-T126-N(F127)+N127+Q127</f>
        <v>0</v>
      </c>
      <c r="T127" s="49" t="n">
        <f aca="false">SUM(FT127:HQ127)</f>
        <v>0</v>
      </c>
      <c r="U127" s="44" t="str">
        <f aca="false">IF(T126&lt;0.005,"",INDEX(Helpers!$C$2:$C$51,IF(_xlfn.MINIFS($DV$6:$FS$6,DV127:FS127,"&gt;0.005")=0,V127,_xlfn.MINIFS($DV$6:$FS$6,DV127:FS127,"&gt;0.005"))))</f>
        <v/>
      </c>
      <c r="V127" s="44" t="n">
        <f aca="false">IF(_xlfn.MINIFS($FT$6:$HQ$6,FT126:HQ126,"&gt;0.005")=0,1,_xlfn.MINIFS($FT$6:$HQ$6,FT126:HQ126,"&gt;0.005"))</f>
        <v>1</v>
      </c>
      <c r="W127" s="44" t="n">
        <f aca="false">IF(AND(D127&lt;&gt;"Paid",T126&gt;0.005),1,0)</f>
        <v>0</v>
      </c>
      <c r="X127" s="48" t="n">
        <f aca="false">SUMPRODUCT(((Helpers!$G$2:$G$51*(1+(Helpers!$D$2:$D$51+0.000000001)/12)^(($B127-Setup!$C$8)/(365.25/12))-Helpers!$E$2:$E$51*((1+(Helpers!$D$2:$D$51+0.000000001)/12)^(($B127-Setup!$C$8)/(365.25/12))-1)/((Helpers!$D$2:$D$51+0.000000001)/12))&gt;0)*(Helpers!$G$2:$G$51*(1+(Helpers!$D$2:$D$51+0.000000001)/12)^(($B127-Setup!$C$8)/(365.25/12))-Helpers!$E$2:$E$51*((1+(Helpers!$D$2:$D$51+0.000000001)/12)^(($B127-Setup!$C$8)/(365.25/12))-1)/((Helpers!$D$2:$D$51+0.000000001)/12)))</f>
        <v>0</v>
      </c>
      <c r="Y127" s="48"/>
      <c r="Z127" s="48" t="n">
        <f aca="false">IF(OR(N(Z$5)=0,Z$6=""),0,Z$5*((DATE(YEAR($B127),MONTH($B127),MIN(Z$6,DAY(EOMONTH($B127,0))))&gt;=$B127)*(DATE(YEAR($B127),MONTH($B127),MIN(Z$6,DAY(EOMONTH($B127,0))))&lt;$C127)+(DATE(YEAR($B127),MONTH($B127)+1,MIN(Z$6,DAY(EOMONTH($B127,1))))&gt;=$B127)*(DATE(YEAR($B127),MONTH($B127)+1,MIN(Z$6,DAY(EOMONTH($B127,1))))&lt;$C127)))</f>
        <v>25</v>
      </c>
      <c r="AA127" s="48" t="n">
        <f aca="false">IF(OR(N(AA$5)=0,AA$6=""),0,AA$5*((DATE(YEAR($B127),MONTH($B127),MIN(AA$6,DAY(EOMONTH($B127,0))))&gt;=$B127)*(DATE(YEAR($B127),MONTH($B127),MIN(AA$6,DAY(EOMONTH($B127,0))))&lt;$C127)+(DATE(YEAR($B127),MONTH($B127)+1,MIN(AA$6,DAY(EOMONTH($B127,1))))&gt;=$B127)*(DATE(YEAR($B127),MONTH($B127)+1,MIN(AA$6,DAY(EOMONTH($B127,1))))&lt;$C127)))</f>
        <v>40</v>
      </c>
      <c r="AB127" s="48" t="n">
        <f aca="false">IF(OR(N(AB$5)=0,AB$6=""),0,AB$5*((DATE(YEAR($B127),MONTH($B127),MIN(AB$6,DAY(EOMONTH($B127,0))))&gt;=$B127)*(DATE(YEAR($B127),MONTH($B127),MIN(AB$6,DAY(EOMONTH($B127,0))))&lt;$C127)+(DATE(YEAR($B127),MONTH($B127)+1,MIN(AB$6,DAY(EOMONTH($B127,1))))&gt;=$B127)*(DATE(YEAR($B127),MONTH($B127)+1,MIN(AB$6,DAY(EOMONTH($B127,1))))&lt;$C127)))</f>
        <v>0</v>
      </c>
      <c r="AC127" s="48" t="n">
        <f aca="false">IF(OR(N(AC$5)=0,AC$6=""),0,AC$5*((DATE(YEAR($B127),MONTH($B127),MIN(AC$6,DAY(EOMONTH($B127,0))))&gt;=$B127)*(DATE(YEAR($B127),MONTH($B127),MIN(AC$6,DAY(EOMONTH($B127,0))))&lt;$C127)+(DATE(YEAR($B127),MONTH($B127)+1,MIN(AC$6,DAY(EOMONTH($B127,1))))&gt;=$B127)*(DATE(YEAR($B127),MONTH($B127)+1,MIN(AC$6,DAY(EOMONTH($B127,1))))&lt;$C127)))</f>
        <v>0</v>
      </c>
      <c r="AD127" s="48" t="n">
        <f aca="false">IF(OR(N(AD$5)=0,AD$6=""),0,AD$5*((DATE(YEAR($B127),MONTH($B127),MIN(AD$6,DAY(EOMONTH($B127,0))))&gt;=$B127)*(DATE(YEAR($B127),MONTH($B127),MIN(AD$6,DAY(EOMONTH($B127,0))))&lt;$C127)+(DATE(YEAR($B127),MONTH($B127)+1,MIN(AD$6,DAY(EOMONTH($B127,1))))&gt;=$B127)*(DATE(YEAR($B127),MONTH($B127)+1,MIN(AD$6,DAY(EOMONTH($B127,1))))&lt;$C127)))</f>
        <v>0</v>
      </c>
      <c r="AE127" s="48" t="n">
        <f aca="false">IF(OR(N(AE$5)=0,AE$6=""),0,AE$5*((DATE(YEAR($B127),MONTH($B127),MIN(AE$6,DAY(EOMONTH($B127,0))))&gt;=$B127)*(DATE(YEAR($B127),MONTH($B127),MIN(AE$6,DAY(EOMONTH($B127,0))))&lt;$C127)+(DATE(YEAR($B127),MONTH($B127)+1,MIN(AE$6,DAY(EOMONTH($B127,1))))&gt;=$B127)*(DATE(YEAR($B127),MONTH($B127)+1,MIN(AE$6,DAY(EOMONTH($B127,1))))&lt;$C127)))</f>
        <v>0</v>
      </c>
      <c r="AF127" s="48" t="n">
        <f aca="false">IF(OR(N(AF$5)=0,AF$6=""),0,AF$5*((DATE(YEAR($B127),MONTH($B127),MIN(AF$6,DAY(EOMONTH($B127,0))))&gt;=$B127)*(DATE(YEAR($B127),MONTH($B127),MIN(AF$6,DAY(EOMONTH($B127,0))))&lt;$C127)+(DATE(YEAR($B127),MONTH($B127)+1,MIN(AF$6,DAY(EOMONTH($B127,1))))&gt;=$B127)*(DATE(YEAR($B127),MONTH($B127)+1,MIN(AF$6,DAY(EOMONTH($B127,1))))&lt;$C127)))</f>
        <v>0</v>
      </c>
      <c r="AG127" s="48" t="n">
        <f aca="false">IF(OR(N(AG$5)=0,AG$6=""),0,AG$5*((DATE(YEAR($B127),MONTH($B127),MIN(AG$6,DAY(EOMONTH($B127,0))))&gt;=$B127)*(DATE(YEAR($B127),MONTH($B127),MIN(AG$6,DAY(EOMONTH($B127,0))))&lt;$C127)+(DATE(YEAR($B127),MONTH($B127)+1,MIN(AG$6,DAY(EOMONTH($B127,1))))&gt;=$B127)*(DATE(YEAR($B127),MONTH($B127)+1,MIN(AG$6,DAY(EOMONTH($B127,1))))&lt;$C127)))</f>
        <v>0</v>
      </c>
      <c r="AH127" s="48" t="n">
        <f aca="false">IF(OR(N(AH$5)=0,AH$6=""),0,AH$5*((DATE(YEAR($B127),MONTH($B127),MIN(AH$6,DAY(EOMONTH($B127,0))))&gt;=$B127)*(DATE(YEAR($B127),MONTH($B127),MIN(AH$6,DAY(EOMONTH($B127,0))))&lt;$C127)+(DATE(YEAR($B127),MONTH($B127)+1,MIN(AH$6,DAY(EOMONTH($B127,1))))&gt;=$B127)*(DATE(YEAR($B127),MONTH($B127)+1,MIN(AH$6,DAY(EOMONTH($B127,1))))&lt;$C127)))</f>
        <v>0</v>
      </c>
      <c r="AI127" s="48" t="n">
        <f aca="false">IF(OR(N(AI$5)=0,AI$6=""),0,AI$5*((DATE(YEAR($B127),MONTH($B127),MIN(AI$6,DAY(EOMONTH($B127,0))))&gt;=$B127)*(DATE(YEAR($B127),MONTH($B127),MIN(AI$6,DAY(EOMONTH($B127,0))))&lt;$C127)+(DATE(YEAR($B127),MONTH($B127)+1,MIN(AI$6,DAY(EOMONTH($B127,1))))&gt;=$B127)*(DATE(YEAR($B127),MONTH($B127)+1,MIN(AI$6,DAY(EOMONTH($B127,1))))&lt;$C127)))</f>
        <v>0</v>
      </c>
      <c r="AJ127" s="48" t="n">
        <f aca="false">IF(OR(N(AJ$5)=0,AJ$6=""),0,AJ$5*((DATE(YEAR($B127),MONTH($B127),MIN(AJ$6,DAY(EOMONTH($B127,0))))&gt;=$B127)*(DATE(YEAR($B127),MONTH($B127),MIN(AJ$6,DAY(EOMONTH($B127,0))))&lt;$C127)+(DATE(YEAR($B127),MONTH($B127)+1,MIN(AJ$6,DAY(EOMONTH($B127,1))))&gt;=$B127)*(DATE(YEAR($B127),MONTH($B127)+1,MIN(AJ$6,DAY(EOMONTH($B127,1))))&lt;$C127)))</f>
        <v>0</v>
      </c>
      <c r="AK127" s="48" t="n">
        <f aca="false">IF(OR(N(AK$5)=0,AK$6=""),0,AK$5*((DATE(YEAR($B127),MONTH($B127),MIN(AK$6,DAY(EOMONTH($B127,0))))&gt;=$B127)*(DATE(YEAR($B127),MONTH($B127),MIN(AK$6,DAY(EOMONTH($B127,0))))&lt;$C127)+(DATE(YEAR($B127),MONTH($B127)+1,MIN(AK$6,DAY(EOMONTH($B127,1))))&gt;=$B127)*(DATE(YEAR($B127),MONTH($B127)+1,MIN(AK$6,DAY(EOMONTH($B127,1))))&lt;$C127)))</f>
        <v>0</v>
      </c>
      <c r="AL127" s="48" t="n">
        <f aca="false">IF(OR(N(AL$5)=0,AL$6=""),0,AL$5*((DATE(YEAR($B127),MONTH($B127),MIN(AL$6,DAY(EOMONTH($B127,0))))&gt;=$B127)*(DATE(YEAR($B127),MONTH($B127),MIN(AL$6,DAY(EOMONTH($B127,0))))&lt;$C127)+(DATE(YEAR($B127),MONTH($B127)+1,MIN(AL$6,DAY(EOMONTH($B127,1))))&gt;=$B127)*(DATE(YEAR($B127),MONTH($B127)+1,MIN(AL$6,DAY(EOMONTH($B127,1))))&lt;$C127)))</f>
        <v>0</v>
      </c>
      <c r="AM127" s="48" t="n">
        <f aca="false">IF(OR(N(AM$5)=0,AM$6=""),0,AM$5*((DATE(YEAR($B127),MONTH($B127),MIN(AM$6,DAY(EOMONTH($B127,0))))&gt;=$B127)*(DATE(YEAR($B127),MONTH($B127),MIN(AM$6,DAY(EOMONTH($B127,0))))&lt;$C127)+(DATE(YEAR($B127),MONTH($B127)+1,MIN(AM$6,DAY(EOMONTH($B127,1))))&gt;=$B127)*(DATE(YEAR($B127),MONTH($B127)+1,MIN(AM$6,DAY(EOMONTH($B127,1))))&lt;$C127)))</f>
        <v>0</v>
      </c>
      <c r="AN127" s="48" t="n">
        <f aca="false">IF(OR(N(AN$5)=0,AN$6=""),0,AN$5*((DATE(YEAR($B127),MONTH($B127),MIN(AN$6,DAY(EOMONTH($B127,0))))&gt;=$B127)*(DATE(YEAR($B127),MONTH($B127),MIN(AN$6,DAY(EOMONTH($B127,0))))&lt;$C127)+(DATE(YEAR($B127),MONTH($B127)+1,MIN(AN$6,DAY(EOMONTH($B127,1))))&gt;=$B127)*(DATE(YEAR($B127),MONTH($B127)+1,MIN(AN$6,DAY(EOMONTH($B127,1))))&lt;$C127)))</f>
        <v>0</v>
      </c>
      <c r="AO127" s="48" t="n">
        <f aca="false">IF(OR(N(AO$5)=0,AO$6=""),0,AO$5*((DATE(YEAR($B127),MONTH($B127),MIN(AO$6,DAY(EOMONTH($B127,0))))&gt;=$B127)*(DATE(YEAR($B127),MONTH($B127),MIN(AO$6,DAY(EOMONTH($B127,0))))&lt;$C127)+(DATE(YEAR($B127),MONTH($B127)+1,MIN(AO$6,DAY(EOMONTH($B127,1))))&gt;=$B127)*(DATE(YEAR($B127),MONTH($B127)+1,MIN(AO$6,DAY(EOMONTH($B127,1))))&lt;$C127)))</f>
        <v>0</v>
      </c>
      <c r="AP127" s="48" t="n">
        <f aca="false">IF(OR(N(AP$5)=0,AP$6=""),0,AP$5*((DATE(YEAR($B127),MONTH($B127),MIN(AP$6,DAY(EOMONTH($B127,0))))&gt;=$B127)*(DATE(YEAR($B127),MONTH($B127),MIN(AP$6,DAY(EOMONTH($B127,0))))&lt;$C127)+(DATE(YEAR($B127),MONTH($B127)+1,MIN(AP$6,DAY(EOMONTH($B127,1))))&gt;=$B127)*(DATE(YEAR($B127),MONTH($B127)+1,MIN(AP$6,DAY(EOMONTH($B127,1))))&lt;$C127)))</f>
        <v>0</v>
      </c>
      <c r="AQ127" s="48" t="n">
        <f aca="false">IF(OR(N(AQ$5)=0,AQ$6=""),0,AQ$5*((DATE(YEAR($B127),MONTH($B127),MIN(AQ$6,DAY(EOMONTH($B127,0))))&gt;=$B127)*(DATE(YEAR($B127),MONTH($B127),MIN(AQ$6,DAY(EOMONTH($B127,0))))&lt;$C127)+(DATE(YEAR($B127),MONTH($B127)+1,MIN(AQ$6,DAY(EOMONTH($B127,1))))&gt;=$B127)*(DATE(YEAR($B127),MONTH($B127)+1,MIN(AQ$6,DAY(EOMONTH($B127,1))))&lt;$C127)))</f>
        <v>0</v>
      </c>
      <c r="AR127" s="48" t="n">
        <f aca="false">IF(OR(N(AR$5)=0,AR$6=""),0,AR$5*((DATE(YEAR($B127),MONTH($B127),MIN(AR$6,DAY(EOMONTH($B127,0))))&gt;=$B127)*(DATE(YEAR($B127),MONTH($B127),MIN(AR$6,DAY(EOMONTH($B127,0))))&lt;$C127)+(DATE(YEAR($B127),MONTH($B127)+1,MIN(AR$6,DAY(EOMONTH($B127,1))))&gt;=$B127)*(DATE(YEAR($B127),MONTH($B127)+1,MIN(AR$6,DAY(EOMONTH($B127,1))))&lt;$C127)))</f>
        <v>0</v>
      </c>
      <c r="AS127" s="48" t="n">
        <f aca="false">IF(OR(N(AS$5)=0,AS$6=""),0,AS$5*((DATE(YEAR($B127),MONTH($B127),MIN(AS$6,DAY(EOMONTH($B127,0))))&gt;=$B127)*(DATE(YEAR($B127),MONTH($B127),MIN(AS$6,DAY(EOMONTH($B127,0))))&lt;$C127)+(DATE(YEAR($B127),MONTH($B127)+1,MIN(AS$6,DAY(EOMONTH($B127,1))))&gt;=$B127)*(DATE(YEAR($B127),MONTH($B127)+1,MIN(AS$6,DAY(EOMONTH($B127,1))))&lt;$C127)))</f>
        <v>0</v>
      </c>
      <c r="AT127" s="48" t="n">
        <f aca="false">IF(OR(N(AT$5)=0,AT$6=""),0,AT$5*((DATE(YEAR($B127),MONTH($B127),MIN(AT$6,DAY(EOMONTH($B127,0))))&gt;=$B127)*(DATE(YEAR($B127),MONTH($B127),MIN(AT$6,DAY(EOMONTH($B127,0))))&lt;$C127)+(DATE(YEAR($B127),MONTH($B127)+1,MIN(AT$6,DAY(EOMONTH($B127,1))))&gt;=$B127)*(DATE(YEAR($B127),MONTH($B127)+1,MIN(AT$6,DAY(EOMONTH($B127,1))))&lt;$C127)))</f>
        <v>0</v>
      </c>
      <c r="AU127" s="48" t="n">
        <f aca="false">IF(OR(N(AU$5)=0,AU$6=""),0,AU$5*((DATE(YEAR($B127),MONTH($B127),MIN(AU$6,DAY(EOMONTH($B127,0))))&gt;=$B127)*(DATE(YEAR($B127),MONTH($B127),MIN(AU$6,DAY(EOMONTH($B127,0))))&lt;$C127)+(DATE(YEAR($B127),MONTH($B127)+1,MIN(AU$6,DAY(EOMONTH($B127,1))))&gt;=$B127)*(DATE(YEAR($B127),MONTH($B127)+1,MIN(AU$6,DAY(EOMONTH($B127,1))))&lt;$C127)))</f>
        <v>0</v>
      </c>
      <c r="AV127" s="48" t="n">
        <f aca="false">IF(OR(N(AV$5)=0,AV$6=""),0,AV$5*((DATE(YEAR($B127),MONTH($B127),MIN(AV$6,DAY(EOMONTH($B127,0))))&gt;=$B127)*(DATE(YEAR($B127),MONTH($B127),MIN(AV$6,DAY(EOMONTH($B127,0))))&lt;$C127)+(DATE(YEAR($B127),MONTH($B127)+1,MIN(AV$6,DAY(EOMONTH($B127,1))))&gt;=$B127)*(DATE(YEAR($B127),MONTH($B127)+1,MIN(AV$6,DAY(EOMONTH($B127,1))))&lt;$C127)))</f>
        <v>0</v>
      </c>
      <c r="AW127" s="48" t="n">
        <f aca="false">IF(OR(N(AW$5)=0,AW$6=""),0,AW$5*((DATE(YEAR($B127),MONTH($B127),MIN(AW$6,DAY(EOMONTH($B127,0))))&gt;=$B127)*(DATE(YEAR($B127),MONTH($B127),MIN(AW$6,DAY(EOMONTH($B127,0))))&lt;$C127)+(DATE(YEAR($B127),MONTH($B127)+1,MIN(AW$6,DAY(EOMONTH($B127,1))))&gt;=$B127)*(DATE(YEAR($B127),MONTH($B127)+1,MIN(AW$6,DAY(EOMONTH($B127,1))))&lt;$C127)))</f>
        <v>0</v>
      </c>
      <c r="AX127" s="48" t="n">
        <f aca="false">IF(OR(N(AX$5)=0,AX$6=""),0,AX$5*((DATE(YEAR($B127),MONTH($B127),MIN(AX$6,DAY(EOMONTH($B127,0))))&gt;=$B127)*(DATE(YEAR($B127),MONTH($B127),MIN(AX$6,DAY(EOMONTH($B127,0))))&lt;$C127)+(DATE(YEAR($B127),MONTH($B127)+1,MIN(AX$6,DAY(EOMONTH($B127,1))))&gt;=$B127)*(DATE(YEAR($B127),MONTH($B127)+1,MIN(AX$6,DAY(EOMONTH($B127,1))))&lt;$C127)))</f>
        <v>0</v>
      </c>
      <c r="AY127" s="48" t="n">
        <f aca="false">IF(OR(N(AY$5)=0,AY$6=""),0,AY$5*((DATE(YEAR($B127),MONTH($B127),MIN(AY$6,DAY(EOMONTH($B127,0))))&gt;=$B127)*(DATE(YEAR($B127),MONTH($B127),MIN(AY$6,DAY(EOMONTH($B127,0))))&lt;$C127)+(DATE(YEAR($B127),MONTH($B127)+1,MIN(AY$6,DAY(EOMONTH($B127,1))))&gt;=$B127)*(DATE(YEAR($B127),MONTH($B127)+1,MIN(AY$6,DAY(EOMONTH($B127,1))))&lt;$C127)))</f>
        <v>0</v>
      </c>
      <c r="AZ127" s="48" t="n">
        <f aca="false">IF(OR(N(AZ$5)=0,AZ$6=""),0,AZ$5*((DATE(YEAR($B127),MONTH($B127),MIN(AZ$6,DAY(EOMONTH($B127,0))))&gt;=$B127)*(DATE(YEAR($B127),MONTH($B127),MIN(AZ$6,DAY(EOMONTH($B127,0))))&lt;$C127)+(DATE(YEAR($B127),MONTH($B127)+1,MIN(AZ$6,DAY(EOMONTH($B127,1))))&gt;=$B127)*(DATE(YEAR($B127),MONTH($B127)+1,MIN(AZ$6,DAY(EOMONTH($B127,1))))&lt;$C127)))</f>
        <v>0</v>
      </c>
      <c r="BA127" s="48" t="n">
        <f aca="false">IF(OR(N(BA$5)=0,BA$6=""),0,BA$5*((DATE(YEAR($B127),MONTH($B127),MIN(BA$6,DAY(EOMONTH($B127,0))))&gt;=$B127)*(DATE(YEAR($B127),MONTH($B127),MIN(BA$6,DAY(EOMONTH($B127,0))))&lt;$C127)+(DATE(YEAR($B127),MONTH($B127)+1,MIN(BA$6,DAY(EOMONTH($B127,1))))&gt;=$B127)*(DATE(YEAR($B127),MONTH($B127)+1,MIN(BA$6,DAY(EOMONTH($B127,1))))&lt;$C127)))</f>
        <v>0</v>
      </c>
      <c r="BB127" s="48" t="n">
        <f aca="false">IF(OR(N(BB$5)=0,BB$6=""),0,BB$5*((DATE(YEAR($B127),MONTH($B127),MIN(BB$6,DAY(EOMONTH($B127,0))))&gt;=$B127)*(DATE(YEAR($B127),MONTH($B127),MIN(BB$6,DAY(EOMONTH($B127,0))))&lt;$C127)+(DATE(YEAR($B127),MONTH($B127)+1,MIN(BB$6,DAY(EOMONTH($B127,1))))&gt;=$B127)*(DATE(YEAR($B127),MONTH($B127)+1,MIN(BB$6,DAY(EOMONTH($B127,1))))&lt;$C127)))</f>
        <v>0</v>
      </c>
      <c r="BC127" s="48" t="n">
        <f aca="false">IF(OR(N(BC$5)=0,BC$6=""),0,BC$5*((DATE(YEAR($B127),MONTH($B127),MIN(BC$6,DAY(EOMONTH($B127,0))))&gt;=$B127)*(DATE(YEAR($B127),MONTH($B127),MIN(BC$6,DAY(EOMONTH($B127,0))))&lt;$C127)+(DATE(YEAR($B127),MONTH($B127)+1,MIN(BC$6,DAY(EOMONTH($B127,1))))&gt;=$B127)*(DATE(YEAR($B127),MONTH($B127)+1,MIN(BC$6,DAY(EOMONTH($B127,1))))&lt;$C127)))</f>
        <v>0</v>
      </c>
      <c r="BD127" s="48" t="n">
        <f aca="false">IF(OR(N(BD$5)=0,BD$6=""),0,BD$5*((DATE(YEAR($B127),MONTH($B127),MIN(BD$6,DAY(EOMONTH($B127,0))))&gt;=$B127)*(DATE(YEAR($B127),MONTH($B127),MIN(BD$6,DAY(EOMONTH($B127,0))))&lt;$C127)+(DATE(YEAR($B127),MONTH($B127)+1,MIN(BD$6,DAY(EOMONTH($B127,1))))&gt;=$B127)*(DATE(YEAR($B127),MONTH($B127)+1,MIN(BD$6,DAY(EOMONTH($B127,1))))&lt;$C127)))</f>
        <v>0</v>
      </c>
      <c r="BE127" s="48" t="n">
        <f aca="false">IF(OR(N(BE$5)=0,BE$6=""),0,BE$5*((DATE(YEAR($B127),MONTH($B127),MIN(BE$6,DAY(EOMONTH($B127,0))))&gt;=$B127)*(DATE(YEAR($B127),MONTH($B127),MIN(BE$6,DAY(EOMONTH($B127,0))))&lt;$C127)+(DATE(YEAR($B127),MONTH($B127)+1,MIN(BE$6,DAY(EOMONTH($B127,1))))&gt;=$B127)*(DATE(YEAR($B127),MONTH($B127)+1,MIN(BE$6,DAY(EOMONTH($B127,1))))&lt;$C127)))</f>
        <v>0</v>
      </c>
      <c r="BF127" s="48" t="n">
        <f aca="false">IF(OR(N(BF$5)=0,BF$6=""),0,BF$5*((DATE(YEAR($B127),MONTH($B127),MIN(BF$6,DAY(EOMONTH($B127,0))))&gt;=$B127)*(DATE(YEAR($B127),MONTH($B127),MIN(BF$6,DAY(EOMONTH($B127,0))))&lt;$C127)+(DATE(YEAR($B127),MONTH($B127)+1,MIN(BF$6,DAY(EOMONTH($B127,1))))&gt;=$B127)*(DATE(YEAR($B127),MONTH($B127)+1,MIN(BF$6,DAY(EOMONTH($B127,1))))&lt;$C127)))</f>
        <v>0</v>
      </c>
      <c r="BG127" s="48" t="n">
        <f aca="false">IF(OR(N(BG$5)=0,BG$6=""),0,BG$5*((DATE(YEAR($B127),MONTH($B127),MIN(BG$6,DAY(EOMONTH($B127,0))))&gt;=$B127)*(DATE(YEAR($B127),MONTH($B127),MIN(BG$6,DAY(EOMONTH($B127,0))))&lt;$C127)+(DATE(YEAR($B127),MONTH($B127)+1,MIN(BG$6,DAY(EOMONTH($B127,1))))&gt;=$B127)*(DATE(YEAR($B127),MONTH($B127)+1,MIN(BG$6,DAY(EOMONTH($B127,1))))&lt;$C127)))</f>
        <v>0</v>
      </c>
      <c r="BH127" s="48" t="n">
        <f aca="false">IF(OR(N(BH$5)=0,BH$6=""),0,BH$5*((DATE(YEAR($B127),MONTH($B127),MIN(BH$6,DAY(EOMONTH($B127,0))))&gt;=$B127)*(DATE(YEAR($B127),MONTH($B127),MIN(BH$6,DAY(EOMONTH($B127,0))))&lt;$C127)+(DATE(YEAR($B127),MONTH($B127)+1,MIN(BH$6,DAY(EOMONTH($B127,1))))&gt;=$B127)*(DATE(YEAR($B127),MONTH($B127)+1,MIN(BH$6,DAY(EOMONTH($B127,1))))&lt;$C127)))</f>
        <v>0</v>
      </c>
      <c r="BI127" s="48" t="n">
        <f aca="false">IF(OR(N(BI$5)=0,BI$6=""),0,BI$5*((DATE(YEAR($B127),MONTH($B127),MIN(BI$6,DAY(EOMONTH($B127,0))))&gt;=$B127)*(DATE(YEAR($B127),MONTH($B127),MIN(BI$6,DAY(EOMONTH($B127,0))))&lt;$C127)+(DATE(YEAR($B127),MONTH($B127)+1,MIN(BI$6,DAY(EOMONTH($B127,1))))&gt;=$B127)*(DATE(YEAR($B127),MONTH($B127)+1,MIN(BI$6,DAY(EOMONTH($B127,1))))&lt;$C127)))</f>
        <v>0</v>
      </c>
      <c r="BJ127" s="48" t="n">
        <f aca="false">IF(OR(N(BJ$5)=0,BJ$6=""),0,BJ$5*((DATE(YEAR($B127),MONTH($B127),MIN(BJ$6,DAY(EOMONTH($B127,0))))&gt;=$B127)*(DATE(YEAR($B127),MONTH($B127),MIN(BJ$6,DAY(EOMONTH($B127,0))))&lt;$C127)+(DATE(YEAR($B127),MONTH($B127)+1,MIN(BJ$6,DAY(EOMONTH($B127,1))))&gt;=$B127)*(DATE(YEAR($B127),MONTH($B127)+1,MIN(BJ$6,DAY(EOMONTH($B127,1))))&lt;$C127)))</f>
        <v>0</v>
      </c>
      <c r="BK127" s="48" t="n">
        <f aca="false">IF(OR(N(BK$5)=0,BK$6=""),0,BK$5*((DATE(YEAR($B127),MONTH($B127),MIN(BK$6,DAY(EOMONTH($B127,0))))&gt;=$B127)*(DATE(YEAR($B127),MONTH($B127),MIN(BK$6,DAY(EOMONTH($B127,0))))&lt;$C127)+(DATE(YEAR($B127),MONTH($B127)+1,MIN(BK$6,DAY(EOMONTH($B127,1))))&gt;=$B127)*(DATE(YEAR($B127),MONTH($B127)+1,MIN(BK$6,DAY(EOMONTH($B127,1))))&lt;$C127)))</f>
        <v>0</v>
      </c>
      <c r="BL127" s="48" t="n">
        <f aca="false">IF(OR(N(BL$5)=0,BL$6=""),0,BL$5*((DATE(YEAR($B127),MONTH($B127),MIN(BL$6,DAY(EOMONTH($B127,0))))&gt;=$B127)*(DATE(YEAR($B127),MONTH($B127),MIN(BL$6,DAY(EOMONTH($B127,0))))&lt;$C127)+(DATE(YEAR($B127),MONTH($B127)+1,MIN(BL$6,DAY(EOMONTH($B127,1))))&gt;=$B127)*(DATE(YEAR($B127),MONTH($B127)+1,MIN(BL$6,DAY(EOMONTH($B127,1))))&lt;$C127)))</f>
        <v>0</v>
      </c>
      <c r="BM127" s="48" t="n">
        <f aca="false">IF(OR(N(BM$5)=0,BM$6=""),0,BM$5*((DATE(YEAR($B127),MONTH($B127),MIN(BM$6,DAY(EOMONTH($B127,0))))&gt;=$B127)*(DATE(YEAR($B127),MONTH($B127),MIN(BM$6,DAY(EOMONTH($B127,0))))&lt;$C127)+(DATE(YEAR($B127),MONTH($B127)+1,MIN(BM$6,DAY(EOMONTH($B127,1))))&gt;=$B127)*(DATE(YEAR($B127),MONTH($B127)+1,MIN(BM$6,DAY(EOMONTH($B127,1))))&lt;$C127)))</f>
        <v>0</v>
      </c>
      <c r="BN127" s="48" t="n">
        <f aca="false">IF(OR(N(BN$5)=0,BN$6=""),0,BN$5*((DATE(YEAR($B127),MONTH($B127),MIN(BN$6,DAY(EOMONTH($B127,0))))&gt;=$B127)*(DATE(YEAR($B127),MONTH($B127),MIN(BN$6,DAY(EOMONTH($B127,0))))&lt;$C127)+(DATE(YEAR($B127),MONTH($B127)+1,MIN(BN$6,DAY(EOMONTH($B127,1))))&gt;=$B127)*(DATE(YEAR($B127),MONTH($B127)+1,MIN(BN$6,DAY(EOMONTH($B127,1))))&lt;$C127)))</f>
        <v>0</v>
      </c>
      <c r="BO127" s="48" t="n">
        <f aca="false">IF(OR(N(BO$5)=0,BO$6=""),0,BO$5*((DATE(YEAR($B127),MONTH($B127),MIN(BO$6,DAY(EOMONTH($B127,0))))&gt;=$B127)*(DATE(YEAR($B127),MONTH($B127),MIN(BO$6,DAY(EOMONTH($B127,0))))&lt;$C127)+(DATE(YEAR($B127),MONTH($B127)+1,MIN(BO$6,DAY(EOMONTH($B127,1))))&gt;=$B127)*(DATE(YEAR($B127),MONTH($B127)+1,MIN(BO$6,DAY(EOMONTH($B127,1))))&lt;$C127)))</f>
        <v>0</v>
      </c>
      <c r="BP127" s="48" t="n">
        <f aca="false">IF(OR(N(BP$5)=0,BP$6=""),0,BP$5*((DATE(YEAR($B127),MONTH($B127),MIN(BP$6,DAY(EOMONTH($B127,0))))&gt;=$B127)*(DATE(YEAR($B127),MONTH($B127),MIN(BP$6,DAY(EOMONTH($B127,0))))&lt;$C127)+(DATE(YEAR($B127),MONTH($B127)+1,MIN(BP$6,DAY(EOMONTH($B127,1))))&gt;=$B127)*(DATE(YEAR($B127),MONTH($B127)+1,MIN(BP$6,DAY(EOMONTH($B127,1))))&lt;$C127)))</f>
        <v>0</v>
      </c>
      <c r="BQ127" s="48" t="n">
        <f aca="false">IF(OR(N(BQ$5)=0,BQ$6=""),0,BQ$5*((DATE(YEAR($B127),MONTH($B127),MIN(BQ$6,DAY(EOMONTH($B127,0))))&gt;=$B127)*(DATE(YEAR($B127),MONTH($B127),MIN(BQ$6,DAY(EOMONTH($B127,0))))&lt;$C127)+(DATE(YEAR($B127),MONTH($B127)+1,MIN(BQ$6,DAY(EOMONTH($B127,1))))&gt;=$B127)*(DATE(YEAR($B127),MONTH($B127)+1,MIN(BQ$6,DAY(EOMONTH($B127,1))))&lt;$C127)))</f>
        <v>0</v>
      </c>
      <c r="BR127" s="48" t="n">
        <f aca="false">IF(OR(N(BR$5)=0,BR$6=""),0,BR$5*((DATE(YEAR($B127),MONTH($B127),MIN(BR$6,DAY(EOMONTH($B127,0))))&gt;=$B127)*(DATE(YEAR($B127),MONTH($B127),MIN(BR$6,DAY(EOMONTH($B127,0))))&lt;$C127)+(DATE(YEAR($B127),MONTH($B127)+1,MIN(BR$6,DAY(EOMONTH($B127,1))))&gt;=$B127)*(DATE(YEAR($B127),MONTH($B127)+1,MIN(BR$6,DAY(EOMONTH($B127,1))))&lt;$C127)))</f>
        <v>0</v>
      </c>
      <c r="BS127" s="48" t="n">
        <f aca="false">IF(OR(N(BS$5)=0,BS$6=""),0,BS$5*((DATE(YEAR($B127),MONTH($B127),MIN(BS$6,DAY(EOMONTH($B127,0))))&gt;=$B127)*(DATE(YEAR($B127),MONTH($B127),MIN(BS$6,DAY(EOMONTH($B127,0))))&lt;$C127)+(DATE(YEAR($B127),MONTH($B127)+1,MIN(BS$6,DAY(EOMONTH($B127,1))))&gt;=$B127)*(DATE(YEAR($B127),MONTH($B127)+1,MIN(BS$6,DAY(EOMONTH($B127,1))))&lt;$C127)))</f>
        <v>0</v>
      </c>
      <c r="BT127" s="48" t="n">
        <f aca="false">IF(OR(N(BT$5)=0,BT$6=""),0,BT$5*((DATE(YEAR($B127),MONTH($B127),MIN(BT$6,DAY(EOMONTH($B127,0))))&gt;=$B127)*(DATE(YEAR($B127),MONTH($B127),MIN(BT$6,DAY(EOMONTH($B127,0))))&lt;$C127)+(DATE(YEAR($B127),MONTH($B127)+1,MIN(BT$6,DAY(EOMONTH($B127,1))))&gt;=$B127)*(DATE(YEAR($B127),MONTH($B127)+1,MIN(BT$6,DAY(EOMONTH($B127,1))))&lt;$C127)))</f>
        <v>0</v>
      </c>
      <c r="BU127" s="48" t="n">
        <f aca="false">IF(OR(N(BU$5)=0,BU$6=""),0,BU$5*((DATE(YEAR($B127),MONTH($B127),MIN(BU$6,DAY(EOMONTH($B127,0))))&gt;=$B127)*(DATE(YEAR($B127),MONTH($B127),MIN(BU$6,DAY(EOMONTH($B127,0))))&lt;$C127)+(DATE(YEAR($B127),MONTH($B127)+1,MIN(BU$6,DAY(EOMONTH($B127,1))))&gt;=$B127)*(DATE(YEAR($B127),MONTH($B127)+1,MIN(BU$6,DAY(EOMONTH($B127,1))))&lt;$C127)))</f>
        <v>0</v>
      </c>
      <c r="BV127" s="48" t="n">
        <f aca="false">IF(OR(N(BV$5)=0,BV$6=""),0,BV$5*((DATE(YEAR($B127),MONTH($B127),MIN(BV$6,DAY(EOMONTH($B127,0))))&gt;=$B127)*(DATE(YEAR($B127),MONTH($B127),MIN(BV$6,DAY(EOMONTH($B127,0))))&lt;$C127)+(DATE(YEAR($B127),MONTH($B127)+1,MIN(BV$6,DAY(EOMONTH($B127,1))))&gt;=$B127)*(DATE(YEAR($B127),MONTH($B127)+1,MIN(BV$6,DAY(EOMONTH($B127,1))))&lt;$C127)))</f>
        <v>0</v>
      </c>
      <c r="BW127" s="48" t="n">
        <f aca="false">IF(OR(N(BW$5)=0,BW$6=""),0,BW$5*((DATE(YEAR($B127),MONTH($B127),MIN(BW$6,DAY(EOMONTH($B127,0))))&gt;=$B127)*(DATE(YEAR($B127),MONTH($B127),MIN(BW$6,DAY(EOMONTH($B127,0))))&lt;$C127)+(DATE(YEAR($B127),MONTH($B127)+1,MIN(BW$6,DAY(EOMONTH($B127,1))))&gt;=$B127)*(DATE(YEAR($B127),MONTH($B127)+1,MIN(BW$6,DAY(EOMONTH($B127,1))))&lt;$C127)))</f>
        <v>0</v>
      </c>
      <c r="BX127" s="48" t="n">
        <f aca="false">MIN(Z127,(FT126*(1+FT$5/Setup!$C$36)+IF($V127=1,N($F127),0)))</f>
        <v>0</v>
      </c>
      <c r="BY127" s="48" t="n">
        <f aca="false">MIN(AA127,(FU126*(1+FU$5/Setup!$C$36)+IF($V127=2,N($F127),0)))</f>
        <v>0</v>
      </c>
      <c r="BZ127" s="48" t="n">
        <f aca="false">MIN(AB127,(FV126*(1+FV$5/Setup!$C$36)+IF($V127=3,N($F127),0)))</f>
        <v>0</v>
      </c>
      <c r="CA127" s="48" t="n">
        <f aca="false">MIN(AC127,(FW126*(1+FW$5/Setup!$C$36)+IF($V127=4,N($F127),0)))</f>
        <v>0</v>
      </c>
      <c r="CB127" s="48" t="n">
        <f aca="false">MIN(AD127,(FX126*(1+FX$5/Setup!$C$36)+IF($V127=5,N($F127),0)))</f>
        <v>0</v>
      </c>
      <c r="CC127" s="48" t="n">
        <f aca="false">MIN(AE127,(FY126*(1+FY$5/Setup!$C$36)+IF($V127=6,N($F127),0)))</f>
        <v>0</v>
      </c>
      <c r="CD127" s="48" t="n">
        <f aca="false">MIN(AF127,(FZ126*(1+FZ$5/Setup!$C$36)+IF($V127=7,N($F127),0)))</f>
        <v>0</v>
      </c>
      <c r="CE127" s="48" t="n">
        <f aca="false">MIN(AG127,(GA126*(1+GA$5/Setup!$C$36)+IF($V127=8,N($F127),0)))</f>
        <v>0</v>
      </c>
      <c r="CF127" s="48" t="n">
        <f aca="false">MIN(AH127,(GB126*(1+GB$5/Setup!$C$36)+IF($V127=9,N($F127),0)))</f>
        <v>0</v>
      </c>
      <c r="CG127" s="48" t="n">
        <f aca="false">MIN(AI127,(GC126*(1+GC$5/Setup!$C$36)+IF($V127=10,N($F127),0)))</f>
        <v>0</v>
      </c>
      <c r="CH127" s="48" t="n">
        <f aca="false">MIN(AJ127,(GD126*(1+GD$5/Setup!$C$36)+IF($V127=11,N($F127),0)))</f>
        <v>0</v>
      </c>
      <c r="CI127" s="48" t="n">
        <f aca="false">MIN(AK127,(GE126*(1+GE$5/Setup!$C$36)+IF($V127=12,N($F127),0)))</f>
        <v>0</v>
      </c>
      <c r="CJ127" s="48" t="n">
        <f aca="false">MIN(AL127,(GF126*(1+GF$5/Setup!$C$36)+IF($V127=13,N($F127),0)))</f>
        <v>0</v>
      </c>
      <c r="CK127" s="48" t="n">
        <f aca="false">MIN(AM127,(GG126*(1+GG$5/Setup!$C$36)+IF($V127=14,N($F127),0)))</f>
        <v>0</v>
      </c>
      <c r="CL127" s="48" t="n">
        <f aca="false">MIN(AN127,(GH126*(1+GH$5/Setup!$C$36)+IF($V127=15,N($F127),0)))</f>
        <v>0</v>
      </c>
      <c r="CM127" s="48" t="n">
        <f aca="false">MIN(AO127,(GI126*(1+GI$5/Setup!$C$36)+IF($V127=16,N($F127),0)))</f>
        <v>0</v>
      </c>
      <c r="CN127" s="48" t="n">
        <f aca="false">MIN(AP127,(GJ126*(1+GJ$5/Setup!$C$36)+IF($V127=17,N($F127),0)))</f>
        <v>0</v>
      </c>
      <c r="CO127" s="48" t="n">
        <f aca="false">MIN(AQ127,(GK126*(1+GK$5/Setup!$C$36)+IF($V127=18,N($F127),0)))</f>
        <v>0</v>
      </c>
      <c r="CP127" s="48" t="n">
        <f aca="false">MIN(AR127,(GL126*(1+GL$5/Setup!$C$36)+IF($V127=19,N($F127),0)))</f>
        <v>0</v>
      </c>
      <c r="CQ127" s="48" t="n">
        <f aca="false">MIN(AS127,(GM126*(1+GM$5/Setup!$C$36)+IF($V127=20,N($F127),0)))</f>
        <v>0</v>
      </c>
      <c r="CR127" s="48" t="n">
        <f aca="false">MIN(AT127,(GN126*(1+GN$5/Setup!$C$36)+IF($V127=21,N($F127),0)))</f>
        <v>0</v>
      </c>
      <c r="CS127" s="48" t="n">
        <f aca="false">MIN(AU127,(GO126*(1+GO$5/Setup!$C$36)+IF($V127=22,N($F127),0)))</f>
        <v>0</v>
      </c>
      <c r="CT127" s="48" t="n">
        <f aca="false">MIN(AV127,(GP126*(1+GP$5/Setup!$C$36)+IF($V127=23,N($F127),0)))</f>
        <v>0</v>
      </c>
      <c r="CU127" s="48" t="n">
        <f aca="false">MIN(AW127,(GQ126*(1+GQ$5/Setup!$C$36)+IF($V127=24,N($F127),0)))</f>
        <v>0</v>
      </c>
      <c r="CV127" s="48" t="n">
        <f aca="false">MIN(AX127,(GR126*(1+GR$5/Setup!$C$36)+IF($V127=25,N($F127),0)))</f>
        <v>0</v>
      </c>
      <c r="CW127" s="48" t="n">
        <f aca="false">MIN(AY127,(GS126*(1+GS$5/Setup!$C$36)+IF($V127=26,N($F127),0)))</f>
        <v>0</v>
      </c>
      <c r="CX127" s="48" t="n">
        <f aca="false">MIN(AZ127,(GT126*(1+GT$5/Setup!$C$36)+IF($V127=27,N($F127),0)))</f>
        <v>0</v>
      </c>
      <c r="CY127" s="48" t="n">
        <f aca="false">MIN(BA127,(GU126*(1+GU$5/Setup!$C$36)+IF($V127=28,N($F127),0)))</f>
        <v>0</v>
      </c>
      <c r="CZ127" s="48" t="n">
        <f aca="false">MIN(BB127,(GV126*(1+GV$5/Setup!$C$36)+IF($V127=29,N($F127),0)))</f>
        <v>0</v>
      </c>
      <c r="DA127" s="48" t="n">
        <f aca="false">MIN(BC127,(GW126*(1+GW$5/Setup!$C$36)+IF($V127=30,N($F127),0)))</f>
        <v>0</v>
      </c>
      <c r="DB127" s="48" t="n">
        <f aca="false">MIN(BD127,(GX126*(1+GX$5/Setup!$C$36)+IF($V127=31,N($F127),0)))</f>
        <v>0</v>
      </c>
      <c r="DC127" s="48" t="n">
        <f aca="false">MIN(BE127,(GY126*(1+GY$5/Setup!$C$36)+IF($V127=32,N($F127),0)))</f>
        <v>0</v>
      </c>
      <c r="DD127" s="48" t="n">
        <f aca="false">MIN(BF127,(GZ126*(1+GZ$5/Setup!$C$36)+IF($V127=33,N($F127),0)))</f>
        <v>0</v>
      </c>
      <c r="DE127" s="48" t="n">
        <f aca="false">MIN(BG127,(HA126*(1+HA$5/Setup!$C$36)+IF($V127=34,N($F127),0)))</f>
        <v>0</v>
      </c>
      <c r="DF127" s="48" t="n">
        <f aca="false">MIN(BH127,(HB126*(1+HB$5/Setup!$C$36)+IF($V127=35,N($F127),0)))</f>
        <v>0</v>
      </c>
      <c r="DG127" s="48" t="n">
        <f aca="false">MIN(BI127,(HC126*(1+HC$5/Setup!$C$36)+IF($V127=36,N($F127),0)))</f>
        <v>0</v>
      </c>
      <c r="DH127" s="48" t="n">
        <f aca="false">MIN(BJ127,(HD126*(1+HD$5/Setup!$C$36)+IF($V127=37,N($F127),0)))</f>
        <v>0</v>
      </c>
      <c r="DI127" s="48" t="n">
        <f aca="false">MIN(BK127,(HE126*(1+HE$5/Setup!$C$36)+IF($V127=38,N($F127),0)))</f>
        <v>0</v>
      </c>
      <c r="DJ127" s="48" t="n">
        <f aca="false">MIN(BL127,(HF126*(1+HF$5/Setup!$C$36)+IF($V127=39,N($F127),0)))</f>
        <v>0</v>
      </c>
      <c r="DK127" s="48" t="n">
        <f aca="false">MIN(BM127,(HG126*(1+HG$5/Setup!$C$36)+IF($V127=40,N($F127),0)))</f>
        <v>0</v>
      </c>
      <c r="DL127" s="48" t="n">
        <f aca="false">MIN(BN127,(HH126*(1+HH$5/Setup!$C$36)+IF($V127=41,N($F127),0)))</f>
        <v>0</v>
      </c>
      <c r="DM127" s="48" t="n">
        <f aca="false">MIN(BO127,(HI126*(1+HI$5/Setup!$C$36)+IF($V127=42,N($F127),0)))</f>
        <v>0</v>
      </c>
      <c r="DN127" s="48" t="n">
        <f aca="false">MIN(BP127,(HJ126*(1+HJ$5/Setup!$C$36)+IF($V127=43,N($F127),0)))</f>
        <v>0</v>
      </c>
      <c r="DO127" s="48" t="n">
        <f aca="false">MIN(BQ127,(HK126*(1+HK$5/Setup!$C$36)+IF($V127=44,N($F127),0)))</f>
        <v>0</v>
      </c>
      <c r="DP127" s="48" t="n">
        <f aca="false">MIN(BR127,(HL126*(1+HL$5/Setup!$C$36)+IF($V127=45,N($F127),0)))</f>
        <v>0</v>
      </c>
      <c r="DQ127" s="48" t="n">
        <f aca="false">MIN(BS127,(HM126*(1+HM$5/Setup!$C$36)+IF($V127=46,N($F127),0)))</f>
        <v>0</v>
      </c>
      <c r="DR127" s="48" t="n">
        <f aca="false">MIN(BT127,(HN126*(1+HN$5/Setup!$C$36)+IF($V127=47,N($F127),0)))</f>
        <v>0</v>
      </c>
      <c r="DS127" s="48" t="n">
        <f aca="false">MIN(BU127,(HO126*(1+HO$5/Setup!$C$36)+IF($V127=48,N($F127),0)))</f>
        <v>0</v>
      </c>
      <c r="DT127" s="48" t="n">
        <f aca="false">MIN(BV127,(HP126*(1+HP$5/Setup!$C$36)+IF($V127=49,N($F127),0)))</f>
        <v>0</v>
      </c>
      <c r="DU127" s="48" t="n">
        <f aca="false">MIN(BW127,(HQ126*(1+HQ$5/Setup!$C$36)+IF($V127=50,N($F127),0)))</f>
        <v>0</v>
      </c>
      <c r="DV127" s="48" t="n">
        <f aca="false">MIN(MAX((FT126*(1+FT$5/Setup!$C$36)+IF($V127=1,N($F127),0))-BX127,0),MAX($P127-0,0))</f>
        <v>0</v>
      </c>
      <c r="DW127" s="48" t="n">
        <f aca="false">MIN(MAX((FU126*(1+FU$5/Setup!$C$36)+IF($V127=2,N($F127),0))-BY127,0),MAX($P127-SUM(DV127:DV127),0))</f>
        <v>0</v>
      </c>
      <c r="DX127" s="48" t="n">
        <f aca="false">MIN(MAX((FV126*(1+FV$5/Setup!$C$36)+IF($V127=3,N($F127),0))-BZ127,0),MAX($P127-SUM(DV127:DW127),0))</f>
        <v>0</v>
      </c>
      <c r="DY127" s="48" t="n">
        <f aca="false">MIN(MAX((FW126*(1+FW$5/Setup!$C$36)+IF($V127=4,N($F127),0))-CA127,0),MAX($P127-SUM(DV127:DX127),0))</f>
        <v>0</v>
      </c>
      <c r="DZ127" s="48" t="n">
        <f aca="false">MIN(MAX((FX126*(1+FX$5/Setup!$C$36)+IF($V127=5,N($F127),0))-CB127,0),MAX($P127-SUM(DV127:DY127),0))</f>
        <v>0</v>
      </c>
      <c r="EA127" s="48" t="n">
        <f aca="false">MIN(MAX((FY126*(1+FY$5/Setup!$C$36)+IF($V127=6,N($F127),0))-CC127,0),MAX($P127-SUM(DV127:DZ127),0))</f>
        <v>0</v>
      </c>
      <c r="EB127" s="48" t="n">
        <f aca="false">MIN(MAX((FZ126*(1+FZ$5/Setup!$C$36)+IF($V127=7,N($F127),0))-CD127,0),MAX($P127-SUM(DV127:EA127),0))</f>
        <v>0</v>
      </c>
      <c r="EC127" s="48" t="n">
        <f aca="false">MIN(MAX((GA126*(1+GA$5/Setup!$C$36)+IF($V127=8,N($F127),0))-CE127,0),MAX($P127-SUM(DV127:EB127),0))</f>
        <v>0</v>
      </c>
      <c r="ED127" s="48" t="n">
        <f aca="false">MIN(MAX((GB126*(1+GB$5/Setup!$C$36)+IF($V127=9,N($F127),0))-CF127,0),MAX($P127-SUM(DV127:EC127),0))</f>
        <v>0</v>
      </c>
      <c r="EE127" s="48" t="n">
        <f aca="false">MIN(MAX((GC126*(1+GC$5/Setup!$C$36)+IF($V127=10,N($F127),0))-CG127,0),MAX($P127-SUM(DV127:ED127),0))</f>
        <v>0</v>
      </c>
      <c r="EF127" s="48" t="n">
        <f aca="false">MIN(MAX((GD126*(1+GD$5/Setup!$C$36)+IF($V127=11,N($F127),0))-CH127,0),MAX($P127-SUM(DV127:EE127),0))</f>
        <v>0</v>
      </c>
      <c r="EG127" s="48" t="n">
        <f aca="false">MIN(MAX((GE126*(1+GE$5/Setup!$C$36)+IF($V127=12,N($F127),0))-CI127,0),MAX($P127-SUM(DV127:EF127),0))</f>
        <v>0</v>
      </c>
      <c r="EH127" s="48" t="n">
        <f aca="false">MIN(MAX((GF126*(1+GF$5/Setup!$C$36)+IF($V127=13,N($F127),0))-CJ127,0),MAX($P127-SUM(DV127:EG127),0))</f>
        <v>0</v>
      </c>
      <c r="EI127" s="48" t="n">
        <f aca="false">MIN(MAX((GG126*(1+GG$5/Setup!$C$36)+IF($V127=14,N($F127),0))-CK127,0),MAX($P127-SUM(DV127:EH127),0))</f>
        <v>0</v>
      </c>
      <c r="EJ127" s="48" t="n">
        <f aca="false">MIN(MAX((GH126*(1+GH$5/Setup!$C$36)+IF($V127=15,N($F127),0))-CL127,0),MAX($P127-SUM(DV127:EI127),0))</f>
        <v>0</v>
      </c>
      <c r="EK127" s="48" t="n">
        <f aca="false">MIN(MAX((GI126*(1+GI$5/Setup!$C$36)+IF($V127=16,N($F127),0))-CM127,0),MAX($P127-SUM(DV127:EJ127),0))</f>
        <v>0</v>
      </c>
      <c r="EL127" s="48" t="n">
        <f aca="false">MIN(MAX((GJ126*(1+GJ$5/Setup!$C$36)+IF($V127=17,N($F127),0))-CN127,0),MAX($P127-SUM(DV127:EK127),0))</f>
        <v>0</v>
      </c>
      <c r="EM127" s="48" t="n">
        <f aca="false">MIN(MAX((GK126*(1+GK$5/Setup!$C$36)+IF($V127=18,N($F127),0))-CO127,0),MAX($P127-SUM(DV127:EL127),0))</f>
        <v>0</v>
      </c>
      <c r="EN127" s="48" t="n">
        <f aca="false">MIN(MAX((GL126*(1+GL$5/Setup!$C$36)+IF($V127=19,N($F127),0))-CP127,0),MAX($P127-SUM(DV127:EM127),0))</f>
        <v>0</v>
      </c>
      <c r="EO127" s="48" t="n">
        <f aca="false">MIN(MAX((GM126*(1+GM$5/Setup!$C$36)+IF($V127=20,N($F127),0))-CQ127,0),MAX($P127-SUM(DV127:EN127),0))</f>
        <v>0</v>
      </c>
      <c r="EP127" s="48" t="n">
        <f aca="false">MIN(MAX((GN126*(1+GN$5/Setup!$C$36)+IF($V127=21,N($F127),0))-CR127,0),MAX($P127-SUM(DV127:EO127),0))</f>
        <v>0</v>
      </c>
      <c r="EQ127" s="48" t="n">
        <f aca="false">MIN(MAX((GO126*(1+GO$5/Setup!$C$36)+IF($V127=22,N($F127),0))-CS127,0),MAX($P127-SUM(DV127:EP127),0))</f>
        <v>0</v>
      </c>
      <c r="ER127" s="48" t="n">
        <f aca="false">MIN(MAX((GP126*(1+GP$5/Setup!$C$36)+IF($V127=23,N($F127),0))-CT127,0),MAX($P127-SUM(DV127:EQ127),0))</f>
        <v>0</v>
      </c>
      <c r="ES127" s="48" t="n">
        <f aca="false">MIN(MAX((GQ126*(1+GQ$5/Setup!$C$36)+IF($V127=24,N($F127),0))-CU127,0),MAX($P127-SUM(DV127:ER127),0))</f>
        <v>0</v>
      </c>
      <c r="ET127" s="48" t="n">
        <f aca="false">MIN(MAX((GR126*(1+GR$5/Setup!$C$36)+IF($V127=25,N($F127),0))-CV127,0),MAX($P127-SUM(DV127:ES127),0))</f>
        <v>0</v>
      </c>
      <c r="EU127" s="48" t="n">
        <f aca="false">MIN(MAX((GS126*(1+GS$5/Setup!$C$36)+IF($V127=26,N($F127),0))-CW127,0),MAX($P127-SUM(DV127:ET127),0))</f>
        <v>0</v>
      </c>
      <c r="EV127" s="48" t="n">
        <f aca="false">MIN(MAX((GT126*(1+GT$5/Setup!$C$36)+IF($V127=27,N($F127),0))-CX127,0),MAX($P127-SUM(DV127:EU127),0))</f>
        <v>0</v>
      </c>
      <c r="EW127" s="48" t="n">
        <f aca="false">MIN(MAX((GU126*(1+GU$5/Setup!$C$36)+IF($V127=28,N($F127),0))-CY127,0),MAX($P127-SUM(DV127:EV127),0))</f>
        <v>0</v>
      </c>
      <c r="EX127" s="48" t="n">
        <f aca="false">MIN(MAX((GV126*(1+GV$5/Setup!$C$36)+IF($V127=29,N($F127),0))-CZ127,0),MAX($P127-SUM(DV127:EW127),0))</f>
        <v>0</v>
      </c>
      <c r="EY127" s="48" t="n">
        <f aca="false">MIN(MAX((GW126*(1+GW$5/Setup!$C$36)+IF($V127=30,N($F127),0))-DA127,0),MAX($P127-SUM(DV127:EX127),0))</f>
        <v>0</v>
      </c>
      <c r="EZ127" s="48" t="n">
        <f aca="false">MIN(MAX((GX126*(1+GX$5/Setup!$C$36)+IF($V127=31,N($F127),0))-DB127,0),MAX($P127-SUM(DV127:EY127),0))</f>
        <v>0</v>
      </c>
      <c r="FA127" s="48" t="n">
        <f aca="false">MIN(MAX((GY126*(1+GY$5/Setup!$C$36)+IF($V127=32,N($F127),0))-DC127,0),MAX($P127-SUM(DV127:EZ127),0))</f>
        <v>0</v>
      </c>
      <c r="FB127" s="48" t="n">
        <f aca="false">MIN(MAX((GZ126*(1+GZ$5/Setup!$C$36)+IF($V127=33,N($F127),0))-DD127,0),MAX($P127-SUM(DV127:FA127),0))</f>
        <v>0</v>
      </c>
      <c r="FC127" s="48" t="n">
        <f aca="false">MIN(MAX((HA126*(1+HA$5/Setup!$C$36)+IF($V127=34,N($F127),0))-DE127,0),MAX($P127-SUM(DV127:FB127),0))</f>
        <v>0</v>
      </c>
      <c r="FD127" s="48" t="n">
        <f aca="false">MIN(MAX((HB126*(1+HB$5/Setup!$C$36)+IF($V127=35,N($F127),0))-DF127,0),MAX($P127-SUM(DV127:FC127),0))</f>
        <v>0</v>
      </c>
      <c r="FE127" s="48" t="n">
        <f aca="false">MIN(MAX((HC126*(1+HC$5/Setup!$C$36)+IF($V127=36,N($F127),0))-DG127,0),MAX($P127-SUM(DV127:FD127),0))</f>
        <v>0</v>
      </c>
      <c r="FF127" s="48" t="n">
        <f aca="false">MIN(MAX((HD126*(1+HD$5/Setup!$C$36)+IF($V127=37,N($F127),0))-DH127,0),MAX($P127-SUM(DV127:FE127),0))</f>
        <v>0</v>
      </c>
      <c r="FG127" s="48" t="n">
        <f aca="false">MIN(MAX((HE126*(1+HE$5/Setup!$C$36)+IF($V127=38,N($F127),0))-DI127,0),MAX($P127-SUM(DV127:FF127),0))</f>
        <v>0</v>
      </c>
      <c r="FH127" s="48" t="n">
        <f aca="false">MIN(MAX((HF126*(1+HF$5/Setup!$C$36)+IF($V127=39,N($F127),0))-DJ127,0),MAX($P127-SUM(DV127:FG127),0))</f>
        <v>0</v>
      </c>
      <c r="FI127" s="48" t="n">
        <f aca="false">MIN(MAX((HG126*(1+HG$5/Setup!$C$36)+IF($V127=40,N($F127),0))-DK127,0),MAX($P127-SUM(DV127:FH127),0))</f>
        <v>0</v>
      </c>
      <c r="FJ127" s="48" t="n">
        <f aca="false">MIN(MAX((HH126*(1+HH$5/Setup!$C$36)+IF($V127=41,N($F127),0))-DL127,0),MAX($P127-SUM(DV127:FI127),0))</f>
        <v>0</v>
      </c>
      <c r="FK127" s="48" t="n">
        <f aca="false">MIN(MAX((HI126*(1+HI$5/Setup!$C$36)+IF($V127=42,N($F127),0))-DM127,0),MAX($P127-SUM(DV127:FJ127),0))</f>
        <v>0</v>
      </c>
      <c r="FL127" s="48" t="n">
        <f aca="false">MIN(MAX((HJ126*(1+HJ$5/Setup!$C$36)+IF($V127=43,N($F127),0))-DN127,0),MAX($P127-SUM(DV127:FK127),0))</f>
        <v>0</v>
      </c>
      <c r="FM127" s="48" t="n">
        <f aca="false">MIN(MAX((HK126*(1+HK$5/Setup!$C$36)+IF($V127=44,N($F127),0))-DO127,0),MAX($P127-SUM(DV127:FL127),0))</f>
        <v>0</v>
      </c>
      <c r="FN127" s="48" t="n">
        <f aca="false">MIN(MAX((HL126*(1+HL$5/Setup!$C$36)+IF($V127=45,N($F127),0))-DP127,0),MAX($P127-SUM(DV127:FM127),0))</f>
        <v>0</v>
      </c>
      <c r="FO127" s="48" t="n">
        <f aca="false">MIN(MAX((HM126*(1+HM$5/Setup!$C$36)+IF($V127=46,N($F127),0))-DQ127,0),MAX($P127-SUM(DV127:FN127),0))</f>
        <v>0</v>
      </c>
      <c r="FP127" s="48" t="n">
        <f aca="false">MIN(MAX((HN126*(1+HN$5/Setup!$C$36)+IF($V127=47,N($F127),0))-DR127,0),MAX($P127-SUM(DV127:FO127),0))</f>
        <v>0</v>
      </c>
      <c r="FQ127" s="48" t="n">
        <f aca="false">MIN(MAX((HO126*(1+HO$5/Setup!$C$36)+IF($V127=48,N($F127),0))-DS127,0),MAX($P127-SUM(DV127:FP127),0))</f>
        <v>0</v>
      </c>
      <c r="FR127" s="48" t="n">
        <f aca="false">MIN(MAX((HP126*(1+HP$5/Setup!$C$36)+IF($V127=49,N($F127),0))-DT127,0),MAX($P127-SUM(DV127:FQ127),0))</f>
        <v>0</v>
      </c>
      <c r="FS127" s="48" t="n">
        <f aca="false">MIN(MAX((HQ126*(1+HQ$5/Setup!$C$36)+IF($V127=50,N($F127),0))-DU127,0),MAX($P127-SUM(DV127:FR127),0))</f>
        <v>0</v>
      </c>
      <c r="FT127" s="48" t="n">
        <f aca="false">IF((FT126*(1+FT$5/Setup!$C$36)+IF($V127=1,N($F127),0))-BX127-DV127&lt;0.005,0,(FT126*(1+FT$5/Setup!$C$36)+IF($V127=1,N($F127),0))-BX127-DV127)</f>
        <v>0</v>
      </c>
      <c r="FU127" s="48" t="n">
        <f aca="false">IF((FU126*(1+FU$5/Setup!$C$36)+IF($V127=2,N($F127),0))-BY127-DW127&lt;0.005,0,(FU126*(1+FU$5/Setup!$C$36)+IF($V127=2,N($F127),0))-BY127-DW127)</f>
        <v>0</v>
      </c>
      <c r="FV127" s="48" t="n">
        <f aca="false">IF((FV126*(1+FV$5/Setup!$C$36)+IF($V127=3,N($F127),0))-BZ127-DX127&lt;0.005,0,(FV126*(1+FV$5/Setup!$C$36)+IF($V127=3,N($F127),0))-BZ127-DX127)</f>
        <v>0</v>
      </c>
      <c r="FW127" s="48" t="n">
        <f aca="false">IF((FW126*(1+FW$5/Setup!$C$36)+IF($V127=4,N($F127),0))-CA127-DY127&lt;0.005,0,(FW126*(1+FW$5/Setup!$C$36)+IF($V127=4,N($F127),0))-CA127-DY127)</f>
        <v>0</v>
      </c>
      <c r="FX127" s="48" t="n">
        <f aca="false">IF((FX126*(1+FX$5/Setup!$C$36)+IF($V127=5,N($F127),0))-CB127-DZ127&lt;0.005,0,(FX126*(1+FX$5/Setup!$C$36)+IF($V127=5,N($F127),0))-CB127-DZ127)</f>
        <v>0</v>
      </c>
      <c r="FY127" s="48" t="n">
        <f aca="false">IF((FY126*(1+FY$5/Setup!$C$36)+IF($V127=6,N($F127),0))-CC127-EA127&lt;0.005,0,(FY126*(1+FY$5/Setup!$C$36)+IF($V127=6,N($F127),0))-CC127-EA127)</f>
        <v>0</v>
      </c>
      <c r="FZ127" s="48" t="n">
        <f aca="false">IF((FZ126*(1+FZ$5/Setup!$C$36)+IF($V127=7,N($F127),0))-CD127-EB127&lt;0.005,0,(FZ126*(1+FZ$5/Setup!$C$36)+IF($V127=7,N($F127),0))-CD127-EB127)</f>
        <v>0</v>
      </c>
      <c r="GA127" s="48" t="n">
        <f aca="false">IF((GA126*(1+GA$5/Setup!$C$36)+IF($V127=8,N($F127),0))-CE127-EC127&lt;0.005,0,(GA126*(1+GA$5/Setup!$C$36)+IF($V127=8,N($F127),0))-CE127-EC127)</f>
        <v>0</v>
      </c>
      <c r="GB127" s="48" t="n">
        <f aca="false">IF((GB126*(1+GB$5/Setup!$C$36)+IF($V127=9,N($F127),0))-CF127-ED127&lt;0.005,0,(GB126*(1+GB$5/Setup!$C$36)+IF($V127=9,N($F127),0))-CF127-ED127)</f>
        <v>0</v>
      </c>
      <c r="GC127" s="48" t="n">
        <f aca="false">IF((GC126*(1+GC$5/Setup!$C$36)+IF($V127=10,N($F127),0))-CG127-EE127&lt;0.005,0,(GC126*(1+GC$5/Setup!$C$36)+IF($V127=10,N($F127),0))-CG127-EE127)</f>
        <v>0</v>
      </c>
      <c r="GD127" s="48" t="n">
        <f aca="false">IF((GD126*(1+GD$5/Setup!$C$36)+IF($V127=11,N($F127),0))-CH127-EF127&lt;0.005,0,(GD126*(1+GD$5/Setup!$C$36)+IF($V127=11,N($F127),0))-CH127-EF127)</f>
        <v>0</v>
      </c>
      <c r="GE127" s="48" t="n">
        <f aca="false">IF((GE126*(1+GE$5/Setup!$C$36)+IF($V127=12,N($F127),0))-CI127-EG127&lt;0.005,0,(GE126*(1+GE$5/Setup!$C$36)+IF($V127=12,N($F127),0))-CI127-EG127)</f>
        <v>0</v>
      </c>
      <c r="GF127" s="48" t="n">
        <f aca="false">IF((GF126*(1+GF$5/Setup!$C$36)+IF($V127=13,N($F127),0))-CJ127-EH127&lt;0.005,0,(GF126*(1+GF$5/Setup!$C$36)+IF($V127=13,N($F127),0))-CJ127-EH127)</f>
        <v>0</v>
      </c>
      <c r="GG127" s="48" t="n">
        <f aca="false">IF((GG126*(1+GG$5/Setup!$C$36)+IF($V127=14,N($F127),0))-CK127-EI127&lt;0.005,0,(GG126*(1+GG$5/Setup!$C$36)+IF($V127=14,N($F127),0))-CK127-EI127)</f>
        <v>0</v>
      </c>
      <c r="GH127" s="48" t="n">
        <f aca="false">IF((GH126*(1+GH$5/Setup!$C$36)+IF($V127=15,N($F127),0))-CL127-EJ127&lt;0.005,0,(GH126*(1+GH$5/Setup!$C$36)+IF($V127=15,N($F127),0))-CL127-EJ127)</f>
        <v>0</v>
      </c>
      <c r="GI127" s="48" t="n">
        <f aca="false">IF((GI126*(1+GI$5/Setup!$C$36)+IF($V127=16,N($F127),0))-CM127-EK127&lt;0.005,0,(GI126*(1+GI$5/Setup!$C$36)+IF($V127=16,N($F127),0))-CM127-EK127)</f>
        <v>0</v>
      </c>
      <c r="GJ127" s="48" t="n">
        <f aca="false">IF((GJ126*(1+GJ$5/Setup!$C$36)+IF($V127=17,N($F127),0))-CN127-EL127&lt;0.005,0,(GJ126*(1+GJ$5/Setup!$C$36)+IF($V127=17,N($F127),0))-CN127-EL127)</f>
        <v>0</v>
      </c>
      <c r="GK127" s="48" t="n">
        <f aca="false">IF((GK126*(1+GK$5/Setup!$C$36)+IF($V127=18,N($F127),0))-CO127-EM127&lt;0.005,0,(GK126*(1+GK$5/Setup!$C$36)+IF($V127=18,N($F127),0))-CO127-EM127)</f>
        <v>0</v>
      </c>
      <c r="GL127" s="48" t="n">
        <f aca="false">IF((GL126*(1+GL$5/Setup!$C$36)+IF($V127=19,N($F127),0))-CP127-EN127&lt;0.005,0,(GL126*(1+GL$5/Setup!$C$36)+IF($V127=19,N($F127),0))-CP127-EN127)</f>
        <v>0</v>
      </c>
      <c r="GM127" s="48" t="n">
        <f aca="false">IF((GM126*(1+GM$5/Setup!$C$36)+IF($V127=20,N($F127),0))-CQ127-EO127&lt;0.005,0,(GM126*(1+GM$5/Setup!$C$36)+IF($V127=20,N($F127),0))-CQ127-EO127)</f>
        <v>0</v>
      </c>
      <c r="GN127" s="48" t="n">
        <f aca="false">IF((GN126*(1+GN$5/Setup!$C$36)+IF($V127=21,N($F127),0))-CR127-EP127&lt;0.005,0,(GN126*(1+GN$5/Setup!$C$36)+IF($V127=21,N($F127),0))-CR127-EP127)</f>
        <v>0</v>
      </c>
      <c r="GO127" s="48" t="n">
        <f aca="false">IF((GO126*(1+GO$5/Setup!$C$36)+IF($V127=22,N($F127),0))-CS127-EQ127&lt;0.005,0,(GO126*(1+GO$5/Setup!$C$36)+IF($V127=22,N($F127),0))-CS127-EQ127)</f>
        <v>0</v>
      </c>
      <c r="GP127" s="48" t="n">
        <f aca="false">IF((GP126*(1+GP$5/Setup!$C$36)+IF($V127=23,N($F127),0))-CT127-ER127&lt;0.005,0,(GP126*(1+GP$5/Setup!$C$36)+IF($V127=23,N($F127),0))-CT127-ER127)</f>
        <v>0</v>
      </c>
      <c r="GQ127" s="48" t="n">
        <f aca="false">IF((GQ126*(1+GQ$5/Setup!$C$36)+IF($V127=24,N($F127),0))-CU127-ES127&lt;0.005,0,(GQ126*(1+GQ$5/Setup!$C$36)+IF($V127=24,N($F127),0))-CU127-ES127)</f>
        <v>0</v>
      </c>
      <c r="GR127" s="48" t="n">
        <f aca="false">IF((GR126*(1+GR$5/Setup!$C$36)+IF($V127=25,N($F127),0))-CV127-ET127&lt;0.005,0,(GR126*(1+GR$5/Setup!$C$36)+IF($V127=25,N($F127),0))-CV127-ET127)</f>
        <v>0</v>
      </c>
      <c r="GS127" s="48" t="n">
        <f aca="false">IF((GS126*(1+GS$5/Setup!$C$36)+IF($V127=26,N($F127),0))-CW127-EU127&lt;0.005,0,(GS126*(1+GS$5/Setup!$C$36)+IF($V127=26,N($F127),0))-CW127-EU127)</f>
        <v>0</v>
      </c>
      <c r="GT127" s="48" t="n">
        <f aca="false">IF((GT126*(1+GT$5/Setup!$C$36)+IF($V127=27,N($F127),0))-CX127-EV127&lt;0.005,0,(GT126*(1+GT$5/Setup!$C$36)+IF($V127=27,N($F127),0))-CX127-EV127)</f>
        <v>0</v>
      </c>
      <c r="GU127" s="48" t="n">
        <f aca="false">IF((GU126*(1+GU$5/Setup!$C$36)+IF($V127=28,N($F127),0))-CY127-EW127&lt;0.005,0,(GU126*(1+GU$5/Setup!$C$36)+IF($V127=28,N($F127),0))-CY127-EW127)</f>
        <v>0</v>
      </c>
      <c r="GV127" s="48" t="n">
        <f aca="false">IF((GV126*(1+GV$5/Setup!$C$36)+IF($V127=29,N($F127),0))-CZ127-EX127&lt;0.005,0,(GV126*(1+GV$5/Setup!$C$36)+IF($V127=29,N($F127),0))-CZ127-EX127)</f>
        <v>0</v>
      </c>
      <c r="GW127" s="48" t="n">
        <f aca="false">IF((GW126*(1+GW$5/Setup!$C$36)+IF($V127=30,N($F127),0))-DA127-EY127&lt;0.005,0,(GW126*(1+GW$5/Setup!$C$36)+IF($V127=30,N($F127),0))-DA127-EY127)</f>
        <v>0</v>
      </c>
      <c r="GX127" s="48" t="n">
        <f aca="false">IF((GX126*(1+GX$5/Setup!$C$36)+IF($V127=31,N($F127),0))-DB127-EZ127&lt;0.005,0,(GX126*(1+GX$5/Setup!$C$36)+IF($V127=31,N($F127),0))-DB127-EZ127)</f>
        <v>0</v>
      </c>
      <c r="GY127" s="48" t="n">
        <f aca="false">IF((GY126*(1+GY$5/Setup!$C$36)+IF($V127=32,N($F127),0))-DC127-FA127&lt;0.005,0,(GY126*(1+GY$5/Setup!$C$36)+IF($V127=32,N($F127),0))-DC127-FA127)</f>
        <v>0</v>
      </c>
      <c r="GZ127" s="48" t="n">
        <f aca="false">IF((GZ126*(1+GZ$5/Setup!$C$36)+IF($V127=33,N($F127),0))-DD127-FB127&lt;0.005,0,(GZ126*(1+GZ$5/Setup!$C$36)+IF($V127=33,N($F127),0))-DD127-FB127)</f>
        <v>0</v>
      </c>
      <c r="HA127" s="48" t="n">
        <f aca="false">IF((HA126*(1+HA$5/Setup!$C$36)+IF($V127=34,N($F127),0))-DE127-FC127&lt;0.005,0,(HA126*(1+HA$5/Setup!$C$36)+IF($V127=34,N($F127),0))-DE127-FC127)</f>
        <v>0</v>
      </c>
      <c r="HB127" s="48" t="n">
        <f aca="false">IF((HB126*(1+HB$5/Setup!$C$36)+IF($V127=35,N($F127),0))-DF127-FD127&lt;0.005,0,(HB126*(1+HB$5/Setup!$C$36)+IF($V127=35,N($F127),0))-DF127-FD127)</f>
        <v>0</v>
      </c>
      <c r="HC127" s="48" t="n">
        <f aca="false">IF((HC126*(1+HC$5/Setup!$C$36)+IF($V127=36,N($F127),0))-DG127-FE127&lt;0.005,0,(HC126*(1+HC$5/Setup!$C$36)+IF($V127=36,N($F127),0))-DG127-FE127)</f>
        <v>0</v>
      </c>
      <c r="HD127" s="48" t="n">
        <f aca="false">IF((HD126*(1+HD$5/Setup!$C$36)+IF($V127=37,N($F127),0))-DH127-FF127&lt;0.005,0,(HD126*(1+HD$5/Setup!$C$36)+IF($V127=37,N($F127),0))-DH127-FF127)</f>
        <v>0</v>
      </c>
      <c r="HE127" s="48" t="n">
        <f aca="false">IF((HE126*(1+HE$5/Setup!$C$36)+IF($V127=38,N($F127),0))-DI127-FG127&lt;0.005,0,(HE126*(1+HE$5/Setup!$C$36)+IF($V127=38,N($F127),0))-DI127-FG127)</f>
        <v>0</v>
      </c>
      <c r="HF127" s="48" t="n">
        <f aca="false">IF((HF126*(1+HF$5/Setup!$C$36)+IF($V127=39,N($F127),0))-DJ127-FH127&lt;0.005,0,(HF126*(1+HF$5/Setup!$C$36)+IF($V127=39,N($F127),0))-DJ127-FH127)</f>
        <v>0</v>
      </c>
      <c r="HG127" s="48" t="n">
        <f aca="false">IF((HG126*(1+HG$5/Setup!$C$36)+IF($V127=40,N($F127),0))-DK127-FI127&lt;0.005,0,(HG126*(1+HG$5/Setup!$C$36)+IF($V127=40,N($F127),0))-DK127-FI127)</f>
        <v>0</v>
      </c>
      <c r="HH127" s="48" t="n">
        <f aca="false">IF((HH126*(1+HH$5/Setup!$C$36)+IF($V127=41,N($F127),0))-DL127-FJ127&lt;0.005,0,(HH126*(1+HH$5/Setup!$C$36)+IF($V127=41,N($F127),0))-DL127-FJ127)</f>
        <v>0</v>
      </c>
      <c r="HI127" s="48" t="n">
        <f aca="false">IF((HI126*(1+HI$5/Setup!$C$36)+IF($V127=42,N($F127),0))-DM127-FK127&lt;0.005,0,(HI126*(1+HI$5/Setup!$C$36)+IF($V127=42,N($F127),0))-DM127-FK127)</f>
        <v>0</v>
      </c>
      <c r="HJ127" s="48" t="n">
        <f aca="false">IF((HJ126*(1+HJ$5/Setup!$C$36)+IF($V127=43,N($F127),0))-DN127-FL127&lt;0.005,0,(HJ126*(1+HJ$5/Setup!$C$36)+IF($V127=43,N($F127),0))-DN127-FL127)</f>
        <v>0</v>
      </c>
      <c r="HK127" s="48" t="n">
        <f aca="false">IF((HK126*(1+HK$5/Setup!$C$36)+IF($V127=44,N($F127),0))-DO127-FM127&lt;0.005,0,(HK126*(1+HK$5/Setup!$C$36)+IF($V127=44,N($F127),0))-DO127-FM127)</f>
        <v>0</v>
      </c>
      <c r="HL127" s="48" t="n">
        <f aca="false">IF((HL126*(1+HL$5/Setup!$C$36)+IF($V127=45,N($F127),0))-DP127-FN127&lt;0.005,0,(HL126*(1+HL$5/Setup!$C$36)+IF($V127=45,N($F127),0))-DP127-FN127)</f>
        <v>0</v>
      </c>
      <c r="HM127" s="48" t="n">
        <f aca="false">IF((HM126*(1+HM$5/Setup!$C$36)+IF($V127=46,N($F127),0))-DQ127-FO127&lt;0.005,0,(HM126*(1+HM$5/Setup!$C$36)+IF($V127=46,N($F127),0))-DQ127-FO127)</f>
        <v>0</v>
      </c>
      <c r="HN127" s="48" t="n">
        <f aca="false">IF((HN126*(1+HN$5/Setup!$C$36)+IF($V127=47,N($F127),0))-DR127-FP127&lt;0.005,0,(HN126*(1+HN$5/Setup!$C$36)+IF($V127=47,N($F127),0))-DR127-FP127)</f>
        <v>0</v>
      </c>
      <c r="HO127" s="48" t="n">
        <f aca="false">IF((HO126*(1+HO$5/Setup!$C$36)+IF($V127=48,N($F127),0))-DS127-FQ127&lt;0.005,0,(HO126*(1+HO$5/Setup!$C$36)+IF($V127=48,N($F127),0))-DS127-FQ127)</f>
        <v>0</v>
      </c>
      <c r="HP127" s="48" t="n">
        <f aca="false">IF((HP126*(1+HP$5/Setup!$C$36)+IF($V127=49,N($F127),0))-DT127-FR127&lt;0.005,0,(HP126*(1+HP$5/Setup!$C$36)+IF($V127=49,N($F127),0))-DT127-FR127)</f>
        <v>0</v>
      </c>
      <c r="HQ127" s="48" t="n">
        <f aca="false">IF((HQ126*(1+HQ$5/Setup!$C$36)+IF($V127=50,N($F127),0))-DU127-FS127&lt;0.005,0,(HQ126*(1+HQ$5/Setup!$C$36)+IF($V127=50,N($F127),0))-DU127-FS127)</f>
        <v>0</v>
      </c>
    </row>
    <row r="128" customFormat="false" ht="15" hidden="false" customHeight="false" outlineLevel="0" collapsed="false">
      <c r="A128" s="44" t="n">
        <v>120</v>
      </c>
      <c r="B128" s="45" t="n">
        <f aca="false">IF(Setup!$C$7="Every month",EDATE(Setup!$C$8,($A128-1)),IF(Setup!$C$7="Twice a month",DATE(YEAR(Setup!$C$8),MONTH(Setup!$C$8)+INT((($A128-1)+Setup!$C$41)/2),MIN(IF(MOD(($A128-1)+Setup!$C$41,2)=0,Setup!$C$39,Setup!$C$40),DAY(EOMONTH(DATE(YEAR(Setup!$C$8),MONTH(Setup!$C$8)+INT((($A128-1)+Setup!$C$41)/2),1),0)))),Setup!$C$8+($A128-1)*IF(Setup!$C$7="Every week",7,14)))</f>
        <v>47991</v>
      </c>
      <c r="C128" s="45" t="n">
        <f aca="false">IF(Setup!$C$7="Every month",EDATE(Setup!$C$8,$A128),IF(Setup!$C$7="Twice a month",DATE(YEAR(Setup!$C$8),MONTH(Setup!$C$8)+INT(($A128+Setup!$C$41)/2),MIN(IF(MOD($A128+Setup!$C$41,2)=0,Setup!$C$39,Setup!$C$40),DAY(EOMONTH(DATE(YEAR(Setup!$C$8),MONTH(Setup!$C$8)+INT(($A128+Setup!$C$41)/2),1),0)))),Setup!$C$8+$A128*IF(Setup!$C$7="Every week",7,14)))</f>
        <v>48005</v>
      </c>
      <c r="D128" s="46"/>
      <c r="E128" s="47"/>
      <c r="F128" s="47"/>
      <c r="G128" s="47"/>
      <c r="H128" s="47"/>
      <c r="I128" s="48" t="n">
        <f aca="false">N(Setup!$C$11)+N(E128)</f>
        <v>100</v>
      </c>
      <c r="J128" s="48" t="n">
        <f aca="false">MIN(Setup!$C$37,MAX(I128,0))</f>
        <v>9.23076923076923</v>
      </c>
      <c r="K128" s="48" t="n">
        <f aca="false">MIN(MAX(N(Setup!$C$14)-L127,0),MAX(I128-J128,0))</f>
        <v>0</v>
      </c>
      <c r="L128" s="48" t="n">
        <f aca="false">L127+K128-N(G128)</f>
        <v>500</v>
      </c>
      <c r="M128" s="48" t="n">
        <f aca="false">M127+J128-N(H128)</f>
        <v>1107.69230769231</v>
      </c>
      <c r="N128" s="48" t="n">
        <f aca="false">SUM(BX128:DU128)</f>
        <v>0</v>
      </c>
      <c r="O128" s="48" t="n">
        <f aca="false">SUM(Z128:BW128)-N128</f>
        <v>0</v>
      </c>
      <c r="P128" s="48" t="n">
        <f aca="false">MAX(I128-J128-K128,0)+O128</f>
        <v>90.7692307692308</v>
      </c>
      <c r="Q128" s="48" t="n">
        <f aca="false">SUM(DV128:FS128)</f>
        <v>0</v>
      </c>
      <c r="R128" s="49" t="n">
        <f aca="false">N128+J128+K128+Q128</f>
        <v>9.23076923076923</v>
      </c>
      <c r="S128" s="48" t="n">
        <f aca="false">T128-T127-N(F128)+N128+Q128</f>
        <v>0</v>
      </c>
      <c r="T128" s="49" t="n">
        <f aca="false">SUM(FT128:HQ128)</f>
        <v>0</v>
      </c>
      <c r="U128" s="44" t="str">
        <f aca="false">IF(T127&lt;0.005,"",INDEX(Helpers!$C$2:$C$51,IF(_xlfn.MINIFS($DV$6:$FS$6,DV128:FS128,"&gt;0.005")=0,V128,_xlfn.MINIFS($DV$6:$FS$6,DV128:FS128,"&gt;0.005"))))</f>
        <v/>
      </c>
      <c r="V128" s="44" t="n">
        <f aca="false">IF(_xlfn.MINIFS($FT$6:$HQ$6,FT127:HQ127,"&gt;0.005")=0,1,_xlfn.MINIFS($FT$6:$HQ$6,FT127:HQ127,"&gt;0.005"))</f>
        <v>1</v>
      </c>
      <c r="W128" s="44" t="n">
        <f aca="false">IF(AND(D128&lt;&gt;"Paid",T127&gt;0.005),1,0)</f>
        <v>0</v>
      </c>
      <c r="X128" s="48" t="n">
        <f aca="false">SUMPRODUCT(((Helpers!$G$2:$G$51*(1+(Helpers!$D$2:$D$51+0.000000001)/12)^(($B128-Setup!$C$8)/(365.25/12))-Helpers!$E$2:$E$51*((1+(Helpers!$D$2:$D$51+0.000000001)/12)^(($B128-Setup!$C$8)/(365.25/12))-1)/((Helpers!$D$2:$D$51+0.000000001)/12))&gt;0)*(Helpers!$G$2:$G$51*(1+(Helpers!$D$2:$D$51+0.000000001)/12)^(($B128-Setup!$C$8)/(365.25/12))-Helpers!$E$2:$E$51*((1+(Helpers!$D$2:$D$51+0.000000001)/12)^(($B128-Setup!$C$8)/(365.25/12))-1)/((Helpers!$D$2:$D$51+0.000000001)/12)))</f>
        <v>0</v>
      </c>
      <c r="Y128" s="48"/>
      <c r="Z128" s="48" t="n">
        <f aca="false">IF(OR(N(Z$5)=0,Z$6=""),0,Z$5*((DATE(YEAR($B128),MONTH($B128),MIN(Z$6,DAY(EOMONTH($B128,0))))&gt;=$B128)*(DATE(YEAR($B128),MONTH($B128),MIN(Z$6,DAY(EOMONTH($B128,0))))&lt;$C128)+(DATE(YEAR($B128),MONTH($B128)+1,MIN(Z$6,DAY(EOMONTH($B128,1))))&gt;=$B128)*(DATE(YEAR($B128),MONTH($B128)+1,MIN(Z$6,DAY(EOMONTH($B128,1))))&lt;$C128)))</f>
        <v>0</v>
      </c>
      <c r="AA128" s="48" t="n">
        <f aca="false">IF(OR(N(AA$5)=0,AA$6=""),0,AA$5*((DATE(YEAR($B128),MONTH($B128),MIN(AA$6,DAY(EOMONTH($B128,0))))&gt;=$B128)*(DATE(YEAR($B128),MONTH($B128),MIN(AA$6,DAY(EOMONTH($B128,0))))&lt;$C128)+(DATE(YEAR($B128),MONTH($B128)+1,MIN(AA$6,DAY(EOMONTH($B128,1))))&gt;=$B128)*(DATE(YEAR($B128),MONTH($B128)+1,MIN(AA$6,DAY(EOMONTH($B128,1))))&lt;$C128)))</f>
        <v>0</v>
      </c>
      <c r="AB128" s="48" t="n">
        <f aca="false">IF(OR(N(AB$5)=0,AB$6=""),0,AB$5*((DATE(YEAR($B128),MONTH($B128),MIN(AB$6,DAY(EOMONTH($B128,0))))&gt;=$B128)*(DATE(YEAR($B128),MONTH($B128),MIN(AB$6,DAY(EOMONTH($B128,0))))&lt;$C128)+(DATE(YEAR($B128),MONTH($B128)+1,MIN(AB$6,DAY(EOMONTH($B128,1))))&gt;=$B128)*(DATE(YEAR($B128),MONTH($B128)+1,MIN(AB$6,DAY(EOMONTH($B128,1))))&lt;$C128)))</f>
        <v>0</v>
      </c>
      <c r="AC128" s="48" t="n">
        <f aca="false">IF(OR(N(AC$5)=0,AC$6=""),0,AC$5*((DATE(YEAR($B128),MONTH($B128),MIN(AC$6,DAY(EOMONTH($B128,0))))&gt;=$B128)*(DATE(YEAR($B128),MONTH($B128),MIN(AC$6,DAY(EOMONTH($B128,0))))&lt;$C128)+(DATE(YEAR($B128),MONTH($B128)+1,MIN(AC$6,DAY(EOMONTH($B128,1))))&gt;=$B128)*(DATE(YEAR($B128),MONTH($B128)+1,MIN(AC$6,DAY(EOMONTH($B128,1))))&lt;$C128)))</f>
        <v>0</v>
      </c>
      <c r="AD128" s="48" t="n">
        <f aca="false">IF(OR(N(AD$5)=0,AD$6=""),0,AD$5*((DATE(YEAR($B128),MONTH($B128),MIN(AD$6,DAY(EOMONTH($B128,0))))&gt;=$B128)*(DATE(YEAR($B128),MONTH($B128),MIN(AD$6,DAY(EOMONTH($B128,0))))&lt;$C128)+(DATE(YEAR($B128),MONTH($B128)+1,MIN(AD$6,DAY(EOMONTH($B128,1))))&gt;=$B128)*(DATE(YEAR($B128),MONTH($B128)+1,MIN(AD$6,DAY(EOMONTH($B128,1))))&lt;$C128)))</f>
        <v>0</v>
      </c>
      <c r="AE128" s="48" t="n">
        <f aca="false">IF(OR(N(AE$5)=0,AE$6=""),0,AE$5*((DATE(YEAR($B128),MONTH($B128),MIN(AE$6,DAY(EOMONTH($B128,0))))&gt;=$B128)*(DATE(YEAR($B128),MONTH($B128),MIN(AE$6,DAY(EOMONTH($B128,0))))&lt;$C128)+(DATE(YEAR($B128),MONTH($B128)+1,MIN(AE$6,DAY(EOMONTH($B128,1))))&gt;=$B128)*(DATE(YEAR($B128),MONTH($B128)+1,MIN(AE$6,DAY(EOMONTH($B128,1))))&lt;$C128)))</f>
        <v>0</v>
      </c>
      <c r="AF128" s="48" t="n">
        <f aca="false">IF(OR(N(AF$5)=0,AF$6=""),0,AF$5*((DATE(YEAR($B128),MONTH($B128),MIN(AF$6,DAY(EOMONTH($B128,0))))&gt;=$B128)*(DATE(YEAR($B128),MONTH($B128),MIN(AF$6,DAY(EOMONTH($B128,0))))&lt;$C128)+(DATE(YEAR($B128),MONTH($B128)+1,MIN(AF$6,DAY(EOMONTH($B128,1))))&gt;=$B128)*(DATE(YEAR($B128),MONTH($B128)+1,MIN(AF$6,DAY(EOMONTH($B128,1))))&lt;$C128)))</f>
        <v>0</v>
      </c>
      <c r="AG128" s="48" t="n">
        <f aca="false">IF(OR(N(AG$5)=0,AG$6=""),0,AG$5*((DATE(YEAR($B128),MONTH($B128),MIN(AG$6,DAY(EOMONTH($B128,0))))&gt;=$B128)*(DATE(YEAR($B128),MONTH($B128),MIN(AG$6,DAY(EOMONTH($B128,0))))&lt;$C128)+(DATE(YEAR($B128),MONTH($B128)+1,MIN(AG$6,DAY(EOMONTH($B128,1))))&gt;=$B128)*(DATE(YEAR($B128),MONTH($B128)+1,MIN(AG$6,DAY(EOMONTH($B128,1))))&lt;$C128)))</f>
        <v>0</v>
      </c>
      <c r="AH128" s="48" t="n">
        <f aca="false">IF(OR(N(AH$5)=0,AH$6=""),0,AH$5*((DATE(YEAR($B128),MONTH($B128),MIN(AH$6,DAY(EOMONTH($B128,0))))&gt;=$B128)*(DATE(YEAR($B128),MONTH($B128),MIN(AH$6,DAY(EOMONTH($B128,0))))&lt;$C128)+(DATE(YEAR($B128),MONTH($B128)+1,MIN(AH$6,DAY(EOMONTH($B128,1))))&gt;=$B128)*(DATE(YEAR($B128),MONTH($B128)+1,MIN(AH$6,DAY(EOMONTH($B128,1))))&lt;$C128)))</f>
        <v>0</v>
      </c>
      <c r="AI128" s="48" t="n">
        <f aca="false">IF(OR(N(AI$5)=0,AI$6=""),0,AI$5*((DATE(YEAR($B128),MONTH($B128),MIN(AI$6,DAY(EOMONTH($B128,0))))&gt;=$B128)*(DATE(YEAR($B128),MONTH($B128),MIN(AI$6,DAY(EOMONTH($B128,0))))&lt;$C128)+(DATE(YEAR($B128),MONTH($B128)+1,MIN(AI$6,DAY(EOMONTH($B128,1))))&gt;=$B128)*(DATE(YEAR($B128),MONTH($B128)+1,MIN(AI$6,DAY(EOMONTH($B128,1))))&lt;$C128)))</f>
        <v>0</v>
      </c>
      <c r="AJ128" s="48" t="n">
        <f aca="false">IF(OR(N(AJ$5)=0,AJ$6=""),0,AJ$5*((DATE(YEAR($B128),MONTH($B128),MIN(AJ$6,DAY(EOMONTH($B128,0))))&gt;=$B128)*(DATE(YEAR($B128),MONTH($B128),MIN(AJ$6,DAY(EOMONTH($B128,0))))&lt;$C128)+(DATE(YEAR($B128),MONTH($B128)+1,MIN(AJ$6,DAY(EOMONTH($B128,1))))&gt;=$B128)*(DATE(YEAR($B128),MONTH($B128)+1,MIN(AJ$6,DAY(EOMONTH($B128,1))))&lt;$C128)))</f>
        <v>0</v>
      </c>
      <c r="AK128" s="48" t="n">
        <f aca="false">IF(OR(N(AK$5)=0,AK$6=""),0,AK$5*((DATE(YEAR($B128),MONTH($B128),MIN(AK$6,DAY(EOMONTH($B128,0))))&gt;=$B128)*(DATE(YEAR($B128),MONTH($B128),MIN(AK$6,DAY(EOMONTH($B128,0))))&lt;$C128)+(DATE(YEAR($B128),MONTH($B128)+1,MIN(AK$6,DAY(EOMONTH($B128,1))))&gt;=$B128)*(DATE(YEAR($B128),MONTH($B128)+1,MIN(AK$6,DAY(EOMONTH($B128,1))))&lt;$C128)))</f>
        <v>0</v>
      </c>
      <c r="AL128" s="48" t="n">
        <f aca="false">IF(OR(N(AL$5)=0,AL$6=""),0,AL$5*((DATE(YEAR($B128),MONTH($B128),MIN(AL$6,DAY(EOMONTH($B128,0))))&gt;=$B128)*(DATE(YEAR($B128),MONTH($B128),MIN(AL$6,DAY(EOMONTH($B128,0))))&lt;$C128)+(DATE(YEAR($B128),MONTH($B128)+1,MIN(AL$6,DAY(EOMONTH($B128,1))))&gt;=$B128)*(DATE(YEAR($B128),MONTH($B128)+1,MIN(AL$6,DAY(EOMONTH($B128,1))))&lt;$C128)))</f>
        <v>0</v>
      </c>
      <c r="AM128" s="48" t="n">
        <f aca="false">IF(OR(N(AM$5)=0,AM$6=""),0,AM$5*((DATE(YEAR($B128),MONTH($B128),MIN(AM$6,DAY(EOMONTH($B128,0))))&gt;=$B128)*(DATE(YEAR($B128),MONTH($B128),MIN(AM$6,DAY(EOMONTH($B128,0))))&lt;$C128)+(DATE(YEAR($B128),MONTH($B128)+1,MIN(AM$6,DAY(EOMONTH($B128,1))))&gt;=$B128)*(DATE(YEAR($B128),MONTH($B128)+1,MIN(AM$6,DAY(EOMONTH($B128,1))))&lt;$C128)))</f>
        <v>0</v>
      </c>
      <c r="AN128" s="48" t="n">
        <f aca="false">IF(OR(N(AN$5)=0,AN$6=""),0,AN$5*((DATE(YEAR($B128),MONTH($B128),MIN(AN$6,DAY(EOMONTH($B128,0))))&gt;=$B128)*(DATE(YEAR($B128),MONTH($B128),MIN(AN$6,DAY(EOMONTH($B128,0))))&lt;$C128)+(DATE(YEAR($B128),MONTH($B128)+1,MIN(AN$6,DAY(EOMONTH($B128,1))))&gt;=$B128)*(DATE(YEAR($B128),MONTH($B128)+1,MIN(AN$6,DAY(EOMONTH($B128,1))))&lt;$C128)))</f>
        <v>0</v>
      </c>
      <c r="AO128" s="48" t="n">
        <f aca="false">IF(OR(N(AO$5)=0,AO$6=""),0,AO$5*((DATE(YEAR($B128),MONTH($B128),MIN(AO$6,DAY(EOMONTH($B128,0))))&gt;=$B128)*(DATE(YEAR($B128),MONTH($B128),MIN(AO$6,DAY(EOMONTH($B128,0))))&lt;$C128)+(DATE(YEAR($B128),MONTH($B128)+1,MIN(AO$6,DAY(EOMONTH($B128,1))))&gt;=$B128)*(DATE(YEAR($B128),MONTH($B128)+1,MIN(AO$6,DAY(EOMONTH($B128,1))))&lt;$C128)))</f>
        <v>0</v>
      </c>
      <c r="AP128" s="48" t="n">
        <f aca="false">IF(OR(N(AP$5)=0,AP$6=""),0,AP$5*((DATE(YEAR($B128),MONTH($B128),MIN(AP$6,DAY(EOMONTH($B128,0))))&gt;=$B128)*(DATE(YEAR($B128),MONTH($B128),MIN(AP$6,DAY(EOMONTH($B128,0))))&lt;$C128)+(DATE(YEAR($B128),MONTH($B128)+1,MIN(AP$6,DAY(EOMONTH($B128,1))))&gt;=$B128)*(DATE(YEAR($B128),MONTH($B128)+1,MIN(AP$6,DAY(EOMONTH($B128,1))))&lt;$C128)))</f>
        <v>0</v>
      </c>
      <c r="AQ128" s="48" t="n">
        <f aca="false">IF(OR(N(AQ$5)=0,AQ$6=""),0,AQ$5*((DATE(YEAR($B128),MONTH($B128),MIN(AQ$6,DAY(EOMONTH($B128,0))))&gt;=$B128)*(DATE(YEAR($B128),MONTH($B128),MIN(AQ$6,DAY(EOMONTH($B128,0))))&lt;$C128)+(DATE(YEAR($B128),MONTH($B128)+1,MIN(AQ$6,DAY(EOMONTH($B128,1))))&gt;=$B128)*(DATE(YEAR($B128),MONTH($B128)+1,MIN(AQ$6,DAY(EOMONTH($B128,1))))&lt;$C128)))</f>
        <v>0</v>
      </c>
      <c r="AR128" s="48" t="n">
        <f aca="false">IF(OR(N(AR$5)=0,AR$6=""),0,AR$5*((DATE(YEAR($B128),MONTH($B128),MIN(AR$6,DAY(EOMONTH($B128,0))))&gt;=$B128)*(DATE(YEAR($B128),MONTH($B128),MIN(AR$6,DAY(EOMONTH($B128,0))))&lt;$C128)+(DATE(YEAR($B128),MONTH($B128)+1,MIN(AR$6,DAY(EOMONTH($B128,1))))&gt;=$B128)*(DATE(YEAR($B128),MONTH($B128)+1,MIN(AR$6,DAY(EOMONTH($B128,1))))&lt;$C128)))</f>
        <v>0</v>
      </c>
      <c r="AS128" s="48" t="n">
        <f aca="false">IF(OR(N(AS$5)=0,AS$6=""),0,AS$5*((DATE(YEAR($B128),MONTH($B128),MIN(AS$6,DAY(EOMONTH($B128,0))))&gt;=$B128)*(DATE(YEAR($B128),MONTH($B128),MIN(AS$6,DAY(EOMONTH($B128,0))))&lt;$C128)+(DATE(YEAR($B128),MONTH($B128)+1,MIN(AS$6,DAY(EOMONTH($B128,1))))&gt;=$B128)*(DATE(YEAR($B128),MONTH($B128)+1,MIN(AS$6,DAY(EOMONTH($B128,1))))&lt;$C128)))</f>
        <v>0</v>
      </c>
      <c r="AT128" s="48" t="n">
        <f aca="false">IF(OR(N(AT$5)=0,AT$6=""),0,AT$5*((DATE(YEAR($B128),MONTH($B128),MIN(AT$6,DAY(EOMONTH($B128,0))))&gt;=$B128)*(DATE(YEAR($B128),MONTH($B128),MIN(AT$6,DAY(EOMONTH($B128,0))))&lt;$C128)+(DATE(YEAR($B128),MONTH($B128)+1,MIN(AT$6,DAY(EOMONTH($B128,1))))&gt;=$B128)*(DATE(YEAR($B128),MONTH($B128)+1,MIN(AT$6,DAY(EOMONTH($B128,1))))&lt;$C128)))</f>
        <v>0</v>
      </c>
      <c r="AU128" s="48" t="n">
        <f aca="false">IF(OR(N(AU$5)=0,AU$6=""),0,AU$5*((DATE(YEAR($B128),MONTH($B128),MIN(AU$6,DAY(EOMONTH($B128,0))))&gt;=$B128)*(DATE(YEAR($B128),MONTH($B128),MIN(AU$6,DAY(EOMONTH($B128,0))))&lt;$C128)+(DATE(YEAR($B128),MONTH($B128)+1,MIN(AU$6,DAY(EOMONTH($B128,1))))&gt;=$B128)*(DATE(YEAR($B128),MONTH($B128)+1,MIN(AU$6,DAY(EOMONTH($B128,1))))&lt;$C128)))</f>
        <v>0</v>
      </c>
      <c r="AV128" s="48" t="n">
        <f aca="false">IF(OR(N(AV$5)=0,AV$6=""),0,AV$5*((DATE(YEAR($B128),MONTH($B128),MIN(AV$6,DAY(EOMONTH($B128,0))))&gt;=$B128)*(DATE(YEAR($B128),MONTH($B128),MIN(AV$6,DAY(EOMONTH($B128,0))))&lt;$C128)+(DATE(YEAR($B128),MONTH($B128)+1,MIN(AV$6,DAY(EOMONTH($B128,1))))&gt;=$B128)*(DATE(YEAR($B128),MONTH($B128)+1,MIN(AV$6,DAY(EOMONTH($B128,1))))&lt;$C128)))</f>
        <v>0</v>
      </c>
      <c r="AW128" s="48" t="n">
        <f aca="false">IF(OR(N(AW$5)=0,AW$6=""),0,AW$5*((DATE(YEAR($B128),MONTH($B128),MIN(AW$6,DAY(EOMONTH($B128,0))))&gt;=$B128)*(DATE(YEAR($B128),MONTH($B128),MIN(AW$6,DAY(EOMONTH($B128,0))))&lt;$C128)+(DATE(YEAR($B128),MONTH($B128)+1,MIN(AW$6,DAY(EOMONTH($B128,1))))&gt;=$B128)*(DATE(YEAR($B128),MONTH($B128)+1,MIN(AW$6,DAY(EOMONTH($B128,1))))&lt;$C128)))</f>
        <v>0</v>
      </c>
      <c r="AX128" s="48" t="n">
        <f aca="false">IF(OR(N(AX$5)=0,AX$6=""),0,AX$5*((DATE(YEAR($B128),MONTH($B128),MIN(AX$6,DAY(EOMONTH($B128,0))))&gt;=$B128)*(DATE(YEAR($B128),MONTH($B128),MIN(AX$6,DAY(EOMONTH($B128,0))))&lt;$C128)+(DATE(YEAR($B128),MONTH($B128)+1,MIN(AX$6,DAY(EOMONTH($B128,1))))&gt;=$B128)*(DATE(YEAR($B128),MONTH($B128)+1,MIN(AX$6,DAY(EOMONTH($B128,1))))&lt;$C128)))</f>
        <v>0</v>
      </c>
      <c r="AY128" s="48" t="n">
        <f aca="false">IF(OR(N(AY$5)=0,AY$6=""),0,AY$5*((DATE(YEAR($B128),MONTH($B128),MIN(AY$6,DAY(EOMONTH($B128,0))))&gt;=$B128)*(DATE(YEAR($B128),MONTH($B128),MIN(AY$6,DAY(EOMONTH($B128,0))))&lt;$C128)+(DATE(YEAR($B128),MONTH($B128)+1,MIN(AY$6,DAY(EOMONTH($B128,1))))&gt;=$B128)*(DATE(YEAR($B128),MONTH($B128)+1,MIN(AY$6,DAY(EOMONTH($B128,1))))&lt;$C128)))</f>
        <v>0</v>
      </c>
      <c r="AZ128" s="48" t="n">
        <f aca="false">IF(OR(N(AZ$5)=0,AZ$6=""),0,AZ$5*((DATE(YEAR($B128),MONTH($B128),MIN(AZ$6,DAY(EOMONTH($B128,0))))&gt;=$B128)*(DATE(YEAR($B128),MONTH($B128),MIN(AZ$6,DAY(EOMONTH($B128,0))))&lt;$C128)+(DATE(YEAR($B128),MONTH($B128)+1,MIN(AZ$6,DAY(EOMONTH($B128,1))))&gt;=$B128)*(DATE(YEAR($B128),MONTH($B128)+1,MIN(AZ$6,DAY(EOMONTH($B128,1))))&lt;$C128)))</f>
        <v>0</v>
      </c>
      <c r="BA128" s="48" t="n">
        <f aca="false">IF(OR(N(BA$5)=0,BA$6=""),0,BA$5*((DATE(YEAR($B128),MONTH($B128),MIN(BA$6,DAY(EOMONTH($B128,0))))&gt;=$B128)*(DATE(YEAR($B128),MONTH($B128),MIN(BA$6,DAY(EOMONTH($B128,0))))&lt;$C128)+(DATE(YEAR($B128),MONTH($B128)+1,MIN(BA$6,DAY(EOMONTH($B128,1))))&gt;=$B128)*(DATE(YEAR($B128),MONTH($B128)+1,MIN(BA$6,DAY(EOMONTH($B128,1))))&lt;$C128)))</f>
        <v>0</v>
      </c>
      <c r="BB128" s="48" t="n">
        <f aca="false">IF(OR(N(BB$5)=0,BB$6=""),0,BB$5*((DATE(YEAR($B128),MONTH($B128),MIN(BB$6,DAY(EOMONTH($B128,0))))&gt;=$B128)*(DATE(YEAR($B128),MONTH($B128),MIN(BB$6,DAY(EOMONTH($B128,0))))&lt;$C128)+(DATE(YEAR($B128),MONTH($B128)+1,MIN(BB$6,DAY(EOMONTH($B128,1))))&gt;=$B128)*(DATE(YEAR($B128),MONTH($B128)+1,MIN(BB$6,DAY(EOMONTH($B128,1))))&lt;$C128)))</f>
        <v>0</v>
      </c>
      <c r="BC128" s="48" t="n">
        <f aca="false">IF(OR(N(BC$5)=0,BC$6=""),0,BC$5*((DATE(YEAR($B128),MONTH($B128),MIN(BC$6,DAY(EOMONTH($B128,0))))&gt;=$B128)*(DATE(YEAR($B128),MONTH($B128),MIN(BC$6,DAY(EOMONTH($B128,0))))&lt;$C128)+(DATE(YEAR($B128),MONTH($B128)+1,MIN(BC$6,DAY(EOMONTH($B128,1))))&gt;=$B128)*(DATE(YEAR($B128),MONTH($B128)+1,MIN(BC$6,DAY(EOMONTH($B128,1))))&lt;$C128)))</f>
        <v>0</v>
      </c>
      <c r="BD128" s="48" t="n">
        <f aca="false">IF(OR(N(BD$5)=0,BD$6=""),0,BD$5*((DATE(YEAR($B128),MONTH($B128),MIN(BD$6,DAY(EOMONTH($B128,0))))&gt;=$B128)*(DATE(YEAR($B128),MONTH($B128),MIN(BD$6,DAY(EOMONTH($B128,0))))&lt;$C128)+(DATE(YEAR($B128),MONTH($B128)+1,MIN(BD$6,DAY(EOMONTH($B128,1))))&gt;=$B128)*(DATE(YEAR($B128),MONTH($B128)+1,MIN(BD$6,DAY(EOMONTH($B128,1))))&lt;$C128)))</f>
        <v>0</v>
      </c>
      <c r="BE128" s="48" t="n">
        <f aca="false">IF(OR(N(BE$5)=0,BE$6=""),0,BE$5*((DATE(YEAR($B128),MONTH($B128),MIN(BE$6,DAY(EOMONTH($B128,0))))&gt;=$B128)*(DATE(YEAR($B128),MONTH($B128),MIN(BE$6,DAY(EOMONTH($B128,0))))&lt;$C128)+(DATE(YEAR($B128),MONTH($B128)+1,MIN(BE$6,DAY(EOMONTH($B128,1))))&gt;=$B128)*(DATE(YEAR($B128),MONTH($B128)+1,MIN(BE$6,DAY(EOMONTH($B128,1))))&lt;$C128)))</f>
        <v>0</v>
      </c>
      <c r="BF128" s="48" t="n">
        <f aca="false">IF(OR(N(BF$5)=0,BF$6=""),0,BF$5*((DATE(YEAR($B128),MONTH($B128),MIN(BF$6,DAY(EOMONTH($B128,0))))&gt;=$B128)*(DATE(YEAR($B128),MONTH($B128),MIN(BF$6,DAY(EOMONTH($B128,0))))&lt;$C128)+(DATE(YEAR($B128),MONTH($B128)+1,MIN(BF$6,DAY(EOMONTH($B128,1))))&gt;=$B128)*(DATE(YEAR($B128),MONTH($B128)+1,MIN(BF$6,DAY(EOMONTH($B128,1))))&lt;$C128)))</f>
        <v>0</v>
      </c>
      <c r="BG128" s="48" t="n">
        <f aca="false">IF(OR(N(BG$5)=0,BG$6=""),0,BG$5*((DATE(YEAR($B128),MONTH($B128),MIN(BG$6,DAY(EOMONTH($B128,0))))&gt;=$B128)*(DATE(YEAR($B128),MONTH($B128),MIN(BG$6,DAY(EOMONTH($B128,0))))&lt;$C128)+(DATE(YEAR($B128),MONTH($B128)+1,MIN(BG$6,DAY(EOMONTH($B128,1))))&gt;=$B128)*(DATE(YEAR($B128),MONTH($B128)+1,MIN(BG$6,DAY(EOMONTH($B128,1))))&lt;$C128)))</f>
        <v>0</v>
      </c>
      <c r="BH128" s="48" t="n">
        <f aca="false">IF(OR(N(BH$5)=0,BH$6=""),0,BH$5*((DATE(YEAR($B128),MONTH($B128),MIN(BH$6,DAY(EOMONTH($B128,0))))&gt;=$B128)*(DATE(YEAR($B128),MONTH($B128),MIN(BH$6,DAY(EOMONTH($B128,0))))&lt;$C128)+(DATE(YEAR($B128),MONTH($B128)+1,MIN(BH$6,DAY(EOMONTH($B128,1))))&gt;=$B128)*(DATE(YEAR($B128),MONTH($B128)+1,MIN(BH$6,DAY(EOMONTH($B128,1))))&lt;$C128)))</f>
        <v>0</v>
      </c>
      <c r="BI128" s="48" t="n">
        <f aca="false">IF(OR(N(BI$5)=0,BI$6=""),0,BI$5*((DATE(YEAR($B128),MONTH($B128),MIN(BI$6,DAY(EOMONTH($B128,0))))&gt;=$B128)*(DATE(YEAR($B128),MONTH($B128),MIN(BI$6,DAY(EOMONTH($B128,0))))&lt;$C128)+(DATE(YEAR($B128),MONTH($B128)+1,MIN(BI$6,DAY(EOMONTH($B128,1))))&gt;=$B128)*(DATE(YEAR($B128),MONTH($B128)+1,MIN(BI$6,DAY(EOMONTH($B128,1))))&lt;$C128)))</f>
        <v>0</v>
      </c>
      <c r="BJ128" s="48" t="n">
        <f aca="false">IF(OR(N(BJ$5)=0,BJ$6=""),0,BJ$5*((DATE(YEAR($B128),MONTH($B128),MIN(BJ$6,DAY(EOMONTH($B128,0))))&gt;=$B128)*(DATE(YEAR($B128),MONTH($B128),MIN(BJ$6,DAY(EOMONTH($B128,0))))&lt;$C128)+(DATE(YEAR($B128),MONTH($B128)+1,MIN(BJ$6,DAY(EOMONTH($B128,1))))&gt;=$B128)*(DATE(YEAR($B128),MONTH($B128)+1,MIN(BJ$6,DAY(EOMONTH($B128,1))))&lt;$C128)))</f>
        <v>0</v>
      </c>
      <c r="BK128" s="48" t="n">
        <f aca="false">IF(OR(N(BK$5)=0,BK$6=""),0,BK$5*((DATE(YEAR($B128),MONTH($B128),MIN(BK$6,DAY(EOMONTH($B128,0))))&gt;=$B128)*(DATE(YEAR($B128),MONTH($B128),MIN(BK$6,DAY(EOMONTH($B128,0))))&lt;$C128)+(DATE(YEAR($B128),MONTH($B128)+1,MIN(BK$6,DAY(EOMONTH($B128,1))))&gt;=$B128)*(DATE(YEAR($B128),MONTH($B128)+1,MIN(BK$6,DAY(EOMONTH($B128,1))))&lt;$C128)))</f>
        <v>0</v>
      </c>
      <c r="BL128" s="48" t="n">
        <f aca="false">IF(OR(N(BL$5)=0,BL$6=""),0,BL$5*((DATE(YEAR($B128),MONTH($B128),MIN(BL$6,DAY(EOMONTH($B128,0))))&gt;=$B128)*(DATE(YEAR($B128),MONTH($B128),MIN(BL$6,DAY(EOMONTH($B128,0))))&lt;$C128)+(DATE(YEAR($B128),MONTH($B128)+1,MIN(BL$6,DAY(EOMONTH($B128,1))))&gt;=$B128)*(DATE(YEAR($B128),MONTH($B128)+1,MIN(BL$6,DAY(EOMONTH($B128,1))))&lt;$C128)))</f>
        <v>0</v>
      </c>
      <c r="BM128" s="48" t="n">
        <f aca="false">IF(OR(N(BM$5)=0,BM$6=""),0,BM$5*((DATE(YEAR($B128),MONTH($B128),MIN(BM$6,DAY(EOMONTH($B128,0))))&gt;=$B128)*(DATE(YEAR($B128),MONTH($B128),MIN(BM$6,DAY(EOMONTH($B128,0))))&lt;$C128)+(DATE(YEAR($B128),MONTH($B128)+1,MIN(BM$6,DAY(EOMONTH($B128,1))))&gt;=$B128)*(DATE(YEAR($B128),MONTH($B128)+1,MIN(BM$6,DAY(EOMONTH($B128,1))))&lt;$C128)))</f>
        <v>0</v>
      </c>
      <c r="BN128" s="48" t="n">
        <f aca="false">IF(OR(N(BN$5)=0,BN$6=""),0,BN$5*((DATE(YEAR($B128),MONTH($B128),MIN(BN$6,DAY(EOMONTH($B128,0))))&gt;=$B128)*(DATE(YEAR($B128),MONTH($B128),MIN(BN$6,DAY(EOMONTH($B128,0))))&lt;$C128)+(DATE(YEAR($B128),MONTH($B128)+1,MIN(BN$6,DAY(EOMONTH($B128,1))))&gt;=$B128)*(DATE(YEAR($B128),MONTH($B128)+1,MIN(BN$6,DAY(EOMONTH($B128,1))))&lt;$C128)))</f>
        <v>0</v>
      </c>
      <c r="BO128" s="48" t="n">
        <f aca="false">IF(OR(N(BO$5)=0,BO$6=""),0,BO$5*((DATE(YEAR($B128),MONTH($B128),MIN(BO$6,DAY(EOMONTH($B128,0))))&gt;=$B128)*(DATE(YEAR($B128),MONTH($B128),MIN(BO$6,DAY(EOMONTH($B128,0))))&lt;$C128)+(DATE(YEAR($B128),MONTH($B128)+1,MIN(BO$6,DAY(EOMONTH($B128,1))))&gt;=$B128)*(DATE(YEAR($B128),MONTH($B128)+1,MIN(BO$6,DAY(EOMONTH($B128,1))))&lt;$C128)))</f>
        <v>0</v>
      </c>
      <c r="BP128" s="48" t="n">
        <f aca="false">IF(OR(N(BP$5)=0,BP$6=""),0,BP$5*((DATE(YEAR($B128),MONTH($B128),MIN(BP$6,DAY(EOMONTH($B128,0))))&gt;=$B128)*(DATE(YEAR($B128),MONTH($B128),MIN(BP$6,DAY(EOMONTH($B128,0))))&lt;$C128)+(DATE(YEAR($B128),MONTH($B128)+1,MIN(BP$6,DAY(EOMONTH($B128,1))))&gt;=$B128)*(DATE(YEAR($B128),MONTH($B128)+1,MIN(BP$6,DAY(EOMONTH($B128,1))))&lt;$C128)))</f>
        <v>0</v>
      </c>
      <c r="BQ128" s="48" t="n">
        <f aca="false">IF(OR(N(BQ$5)=0,BQ$6=""),0,BQ$5*((DATE(YEAR($B128),MONTH($B128),MIN(BQ$6,DAY(EOMONTH($B128,0))))&gt;=$B128)*(DATE(YEAR($B128),MONTH($B128),MIN(BQ$6,DAY(EOMONTH($B128,0))))&lt;$C128)+(DATE(YEAR($B128),MONTH($B128)+1,MIN(BQ$6,DAY(EOMONTH($B128,1))))&gt;=$B128)*(DATE(YEAR($B128),MONTH($B128)+1,MIN(BQ$6,DAY(EOMONTH($B128,1))))&lt;$C128)))</f>
        <v>0</v>
      </c>
      <c r="BR128" s="48" t="n">
        <f aca="false">IF(OR(N(BR$5)=0,BR$6=""),0,BR$5*((DATE(YEAR($B128),MONTH($B128),MIN(BR$6,DAY(EOMONTH($B128,0))))&gt;=$B128)*(DATE(YEAR($B128),MONTH($B128),MIN(BR$6,DAY(EOMONTH($B128,0))))&lt;$C128)+(DATE(YEAR($B128),MONTH($B128)+1,MIN(BR$6,DAY(EOMONTH($B128,1))))&gt;=$B128)*(DATE(YEAR($B128),MONTH($B128)+1,MIN(BR$6,DAY(EOMONTH($B128,1))))&lt;$C128)))</f>
        <v>0</v>
      </c>
      <c r="BS128" s="48" t="n">
        <f aca="false">IF(OR(N(BS$5)=0,BS$6=""),0,BS$5*((DATE(YEAR($B128),MONTH($B128),MIN(BS$6,DAY(EOMONTH($B128,0))))&gt;=$B128)*(DATE(YEAR($B128),MONTH($B128),MIN(BS$6,DAY(EOMONTH($B128,0))))&lt;$C128)+(DATE(YEAR($B128),MONTH($B128)+1,MIN(BS$6,DAY(EOMONTH($B128,1))))&gt;=$B128)*(DATE(YEAR($B128),MONTH($B128)+1,MIN(BS$6,DAY(EOMONTH($B128,1))))&lt;$C128)))</f>
        <v>0</v>
      </c>
      <c r="BT128" s="48" t="n">
        <f aca="false">IF(OR(N(BT$5)=0,BT$6=""),0,BT$5*((DATE(YEAR($B128),MONTH($B128),MIN(BT$6,DAY(EOMONTH($B128,0))))&gt;=$B128)*(DATE(YEAR($B128),MONTH($B128),MIN(BT$6,DAY(EOMONTH($B128,0))))&lt;$C128)+(DATE(YEAR($B128),MONTH($B128)+1,MIN(BT$6,DAY(EOMONTH($B128,1))))&gt;=$B128)*(DATE(YEAR($B128),MONTH($B128)+1,MIN(BT$6,DAY(EOMONTH($B128,1))))&lt;$C128)))</f>
        <v>0</v>
      </c>
      <c r="BU128" s="48" t="n">
        <f aca="false">IF(OR(N(BU$5)=0,BU$6=""),0,BU$5*((DATE(YEAR($B128),MONTH($B128),MIN(BU$6,DAY(EOMONTH($B128,0))))&gt;=$B128)*(DATE(YEAR($B128),MONTH($B128),MIN(BU$6,DAY(EOMONTH($B128,0))))&lt;$C128)+(DATE(YEAR($B128),MONTH($B128)+1,MIN(BU$6,DAY(EOMONTH($B128,1))))&gt;=$B128)*(DATE(YEAR($B128),MONTH($B128)+1,MIN(BU$6,DAY(EOMONTH($B128,1))))&lt;$C128)))</f>
        <v>0</v>
      </c>
      <c r="BV128" s="48" t="n">
        <f aca="false">IF(OR(N(BV$5)=0,BV$6=""),0,BV$5*((DATE(YEAR($B128),MONTH($B128),MIN(BV$6,DAY(EOMONTH($B128,0))))&gt;=$B128)*(DATE(YEAR($B128),MONTH($B128),MIN(BV$6,DAY(EOMONTH($B128,0))))&lt;$C128)+(DATE(YEAR($B128),MONTH($B128)+1,MIN(BV$6,DAY(EOMONTH($B128,1))))&gt;=$B128)*(DATE(YEAR($B128),MONTH($B128)+1,MIN(BV$6,DAY(EOMONTH($B128,1))))&lt;$C128)))</f>
        <v>0</v>
      </c>
      <c r="BW128" s="48" t="n">
        <f aca="false">IF(OR(N(BW$5)=0,BW$6=""),0,BW$5*((DATE(YEAR($B128),MONTH($B128),MIN(BW$6,DAY(EOMONTH($B128,0))))&gt;=$B128)*(DATE(YEAR($B128),MONTH($B128),MIN(BW$6,DAY(EOMONTH($B128,0))))&lt;$C128)+(DATE(YEAR($B128),MONTH($B128)+1,MIN(BW$6,DAY(EOMONTH($B128,1))))&gt;=$B128)*(DATE(YEAR($B128),MONTH($B128)+1,MIN(BW$6,DAY(EOMONTH($B128,1))))&lt;$C128)))</f>
        <v>0</v>
      </c>
      <c r="BX128" s="48" t="n">
        <f aca="false">MIN(Z128,(FT127*(1+FT$5/Setup!$C$36)+IF($V128=1,N($F128),0)))</f>
        <v>0</v>
      </c>
      <c r="BY128" s="48" t="n">
        <f aca="false">MIN(AA128,(FU127*(1+FU$5/Setup!$C$36)+IF($V128=2,N($F128),0)))</f>
        <v>0</v>
      </c>
      <c r="BZ128" s="48" t="n">
        <f aca="false">MIN(AB128,(FV127*(1+FV$5/Setup!$C$36)+IF($V128=3,N($F128),0)))</f>
        <v>0</v>
      </c>
      <c r="CA128" s="48" t="n">
        <f aca="false">MIN(AC128,(FW127*(1+FW$5/Setup!$C$36)+IF($V128=4,N($F128),0)))</f>
        <v>0</v>
      </c>
      <c r="CB128" s="48" t="n">
        <f aca="false">MIN(AD128,(FX127*(1+FX$5/Setup!$C$36)+IF($V128=5,N($F128),0)))</f>
        <v>0</v>
      </c>
      <c r="CC128" s="48" t="n">
        <f aca="false">MIN(AE128,(FY127*(1+FY$5/Setup!$C$36)+IF($V128=6,N($F128),0)))</f>
        <v>0</v>
      </c>
      <c r="CD128" s="48" t="n">
        <f aca="false">MIN(AF128,(FZ127*(1+FZ$5/Setup!$C$36)+IF($V128=7,N($F128),0)))</f>
        <v>0</v>
      </c>
      <c r="CE128" s="48" t="n">
        <f aca="false">MIN(AG128,(GA127*(1+GA$5/Setup!$C$36)+IF($V128=8,N($F128),0)))</f>
        <v>0</v>
      </c>
      <c r="CF128" s="48" t="n">
        <f aca="false">MIN(AH128,(GB127*(1+GB$5/Setup!$C$36)+IF($V128=9,N($F128),0)))</f>
        <v>0</v>
      </c>
      <c r="CG128" s="48" t="n">
        <f aca="false">MIN(AI128,(GC127*(1+GC$5/Setup!$C$36)+IF($V128=10,N($F128),0)))</f>
        <v>0</v>
      </c>
      <c r="CH128" s="48" t="n">
        <f aca="false">MIN(AJ128,(GD127*(1+GD$5/Setup!$C$36)+IF($V128=11,N($F128),0)))</f>
        <v>0</v>
      </c>
      <c r="CI128" s="48" t="n">
        <f aca="false">MIN(AK128,(GE127*(1+GE$5/Setup!$C$36)+IF($V128=12,N($F128),0)))</f>
        <v>0</v>
      </c>
      <c r="CJ128" s="48" t="n">
        <f aca="false">MIN(AL128,(GF127*(1+GF$5/Setup!$C$36)+IF($V128=13,N($F128),0)))</f>
        <v>0</v>
      </c>
      <c r="CK128" s="48" t="n">
        <f aca="false">MIN(AM128,(GG127*(1+GG$5/Setup!$C$36)+IF($V128=14,N($F128),0)))</f>
        <v>0</v>
      </c>
      <c r="CL128" s="48" t="n">
        <f aca="false">MIN(AN128,(GH127*(1+GH$5/Setup!$C$36)+IF($V128=15,N($F128),0)))</f>
        <v>0</v>
      </c>
      <c r="CM128" s="48" t="n">
        <f aca="false">MIN(AO128,(GI127*(1+GI$5/Setup!$C$36)+IF($V128=16,N($F128),0)))</f>
        <v>0</v>
      </c>
      <c r="CN128" s="48" t="n">
        <f aca="false">MIN(AP128,(GJ127*(1+GJ$5/Setup!$C$36)+IF($V128=17,N($F128),0)))</f>
        <v>0</v>
      </c>
      <c r="CO128" s="48" t="n">
        <f aca="false">MIN(AQ128,(GK127*(1+GK$5/Setup!$C$36)+IF($V128=18,N($F128),0)))</f>
        <v>0</v>
      </c>
      <c r="CP128" s="48" t="n">
        <f aca="false">MIN(AR128,(GL127*(1+GL$5/Setup!$C$36)+IF($V128=19,N($F128),0)))</f>
        <v>0</v>
      </c>
      <c r="CQ128" s="48" t="n">
        <f aca="false">MIN(AS128,(GM127*(1+GM$5/Setup!$C$36)+IF($V128=20,N($F128),0)))</f>
        <v>0</v>
      </c>
      <c r="CR128" s="48" t="n">
        <f aca="false">MIN(AT128,(GN127*(1+GN$5/Setup!$C$36)+IF($V128=21,N($F128),0)))</f>
        <v>0</v>
      </c>
      <c r="CS128" s="48" t="n">
        <f aca="false">MIN(AU128,(GO127*(1+GO$5/Setup!$C$36)+IF($V128=22,N($F128),0)))</f>
        <v>0</v>
      </c>
      <c r="CT128" s="48" t="n">
        <f aca="false">MIN(AV128,(GP127*(1+GP$5/Setup!$C$36)+IF($V128=23,N($F128),0)))</f>
        <v>0</v>
      </c>
      <c r="CU128" s="48" t="n">
        <f aca="false">MIN(AW128,(GQ127*(1+GQ$5/Setup!$C$36)+IF($V128=24,N($F128),0)))</f>
        <v>0</v>
      </c>
      <c r="CV128" s="48" t="n">
        <f aca="false">MIN(AX128,(GR127*(1+GR$5/Setup!$C$36)+IF($V128=25,N($F128),0)))</f>
        <v>0</v>
      </c>
      <c r="CW128" s="48" t="n">
        <f aca="false">MIN(AY128,(GS127*(1+GS$5/Setup!$C$36)+IF($V128=26,N($F128),0)))</f>
        <v>0</v>
      </c>
      <c r="CX128" s="48" t="n">
        <f aca="false">MIN(AZ128,(GT127*(1+GT$5/Setup!$C$36)+IF($V128=27,N($F128),0)))</f>
        <v>0</v>
      </c>
      <c r="CY128" s="48" t="n">
        <f aca="false">MIN(BA128,(GU127*(1+GU$5/Setup!$C$36)+IF($V128=28,N($F128),0)))</f>
        <v>0</v>
      </c>
      <c r="CZ128" s="48" t="n">
        <f aca="false">MIN(BB128,(GV127*(1+GV$5/Setup!$C$36)+IF($V128=29,N($F128),0)))</f>
        <v>0</v>
      </c>
      <c r="DA128" s="48" t="n">
        <f aca="false">MIN(BC128,(GW127*(1+GW$5/Setup!$C$36)+IF($V128=30,N($F128),0)))</f>
        <v>0</v>
      </c>
      <c r="DB128" s="48" t="n">
        <f aca="false">MIN(BD128,(GX127*(1+GX$5/Setup!$C$36)+IF($V128=31,N($F128),0)))</f>
        <v>0</v>
      </c>
      <c r="DC128" s="48" t="n">
        <f aca="false">MIN(BE128,(GY127*(1+GY$5/Setup!$C$36)+IF($V128=32,N($F128),0)))</f>
        <v>0</v>
      </c>
      <c r="DD128" s="48" t="n">
        <f aca="false">MIN(BF128,(GZ127*(1+GZ$5/Setup!$C$36)+IF($V128=33,N($F128),0)))</f>
        <v>0</v>
      </c>
      <c r="DE128" s="48" t="n">
        <f aca="false">MIN(BG128,(HA127*(1+HA$5/Setup!$C$36)+IF($V128=34,N($F128),0)))</f>
        <v>0</v>
      </c>
      <c r="DF128" s="48" t="n">
        <f aca="false">MIN(BH128,(HB127*(1+HB$5/Setup!$C$36)+IF($V128=35,N($F128),0)))</f>
        <v>0</v>
      </c>
      <c r="DG128" s="48" t="n">
        <f aca="false">MIN(BI128,(HC127*(1+HC$5/Setup!$C$36)+IF($V128=36,N($F128),0)))</f>
        <v>0</v>
      </c>
      <c r="DH128" s="48" t="n">
        <f aca="false">MIN(BJ128,(HD127*(1+HD$5/Setup!$C$36)+IF($V128=37,N($F128),0)))</f>
        <v>0</v>
      </c>
      <c r="DI128" s="48" t="n">
        <f aca="false">MIN(BK128,(HE127*(1+HE$5/Setup!$C$36)+IF($V128=38,N($F128),0)))</f>
        <v>0</v>
      </c>
      <c r="DJ128" s="48" t="n">
        <f aca="false">MIN(BL128,(HF127*(1+HF$5/Setup!$C$36)+IF($V128=39,N($F128),0)))</f>
        <v>0</v>
      </c>
      <c r="DK128" s="48" t="n">
        <f aca="false">MIN(BM128,(HG127*(1+HG$5/Setup!$C$36)+IF($V128=40,N($F128),0)))</f>
        <v>0</v>
      </c>
      <c r="DL128" s="48" t="n">
        <f aca="false">MIN(BN128,(HH127*(1+HH$5/Setup!$C$36)+IF($V128=41,N($F128),0)))</f>
        <v>0</v>
      </c>
      <c r="DM128" s="48" t="n">
        <f aca="false">MIN(BO128,(HI127*(1+HI$5/Setup!$C$36)+IF($V128=42,N($F128),0)))</f>
        <v>0</v>
      </c>
      <c r="DN128" s="48" t="n">
        <f aca="false">MIN(BP128,(HJ127*(1+HJ$5/Setup!$C$36)+IF($V128=43,N($F128),0)))</f>
        <v>0</v>
      </c>
      <c r="DO128" s="48" t="n">
        <f aca="false">MIN(BQ128,(HK127*(1+HK$5/Setup!$C$36)+IF($V128=44,N($F128),0)))</f>
        <v>0</v>
      </c>
      <c r="DP128" s="48" t="n">
        <f aca="false">MIN(BR128,(HL127*(1+HL$5/Setup!$C$36)+IF($V128=45,N($F128),0)))</f>
        <v>0</v>
      </c>
      <c r="DQ128" s="48" t="n">
        <f aca="false">MIN(BS128,(HM127*(1+HM$5/Setup!$C$36)+IF($V128=46,N($F128),0)))</f>
        <v>0</v>
      </c>
      <c r="DR128" s="48" t="n">
        <f aca="false">MIN(BT128,(HN127*(1+HN$5/Setup!$C$36)+IF($V128=47,N($F128),0)))</f>
        <v>0</v>
      </c>
      <c r="DS128" s="48" t="n">
        <f aca="false">MIN(BU128,(HO127*(1+HO$5/Setup!$C$36)+IF($V128=48,N($F128),0)))</f>
        <v>0</v>
      </c>
      <c r="DT128" s="48" t="n">
        <f aca="false">MIN(BV128,(HP127*(1+HP$5/Setup!$C$36)+IF($V128=49,N($F128),0)))</f>
        <v>0</v>
      </c>
      <c r="DU128" s="48" t="n">
        <f aca="false">MIN(BW128,(HQ127*(1+HQ$5/Setup!$C$36)+IF($V128=50,N($F128),0)))</f>
        <v>0</v>
      </c>
      <c r="DV128" s="48" t="n">
        <f aca="false">MIN(MAX((FT127*(1+FT$5/Setup!$C$36)+IF($V128=1,N($F128),0))-BX128,0),MAX($P128-0,0))</f>
        <v>0</v>
      </c>
      <c r="DW128" s="48" t="n">
        <f aca="false">MIN(MAX((FU127*(1+FU$5/Setup!$C$36)+IF($V128=2,N($F128),0))-BY128,0),MAX($P128-SUM(DV128:DV128),0))</f>
        <v>0</v>
      </c>
      <c r="DX128" s="48" t="n">
        <f aca="false">MIN(MAX((FV127*(1+FV$5/Setup!$C$36)+IF($V128=3,N($F128),0))-BZ128,0),MAX($P128-SUM(DV128:DW128),0))</f>
        <v>0</v>
      </c>
      <c r="DY128" s="48" t="n">
        <f aca="false">MIN(MAX((FW127*(1+FW$5/Setup!$C$36)+IF($V128=4,N($F128),0))-CA128,0),MAX($P128-SUM(DV128:DX128),0))</f>
        <v>0</v>
      </c>
      <c r="DZ128" s="48" t="n">
        <f aca="false">MIN(MAX((FX127*(1+FX$5/Setup!$C$36)+IF($V128=5,N($F128),0))-CB128,0),MAX($P128-SUM(DV128:DY128),0))</f>
        <v>0</v>
      </c>
      <c r="EA128" s="48" t="n">
        <f aca="false">MIN(MAX((FY127*(1+FY$5/Setup!$C$36)+IF($V128=6,N($F128),0))-CC128,0),MAX($P128-SUM(DV128:DZ128),0))</f>
        <v>0</v>
      </c>
      <c r="EB128" s="48" t="n">
        <f aca="false">MIN(MAX((FZ127*(1+FZ$5/Setup!$C$36)+IF($V128=7,N($F128),0))-CD128,0),MAX($P128-SUM(DV128:EA128),0))</f>
        <v>0</v>
      </c>
      <c r="EC128" s="48" t="n">
        <f aca="false">MIN(MAX((GA127*(1+GA$5/Setup!$C$36)+IF($V128=8,N($F128),0))-CE128,0),MAX($P128-SUM(DV128:EB128),0))</f>
        <v>0</v>
      </c>
      <c r="ED128" s="48" t="n">
        <f aca="false">MIN(MAX((GB127*(1+GB$5/Setup!$C$36)+IF($V128=9,N($F128),0))-CF128,0),MAX($P128-SUM(DV128:EC128),0))</f>
        <v>0</v>
      </c>
      <c r="EE128" s="48" t="n">
        <f aca="false">MIN(MAX((GC127*(1+GC$5/Setup!$C$36)+IF($V128=10,N($F128),0))-CG128,0),MAX($P128-SUM(DV128:ED128),0))</f>
        <v>0</v>
      </c>
      <c r="EF128" s="48" t="n">
        <f aca="false">MIN(MAX((GD127*(1+GD$5/Setup!$C$36)+IF($V128=11,N($F128),0))-CH128,0),MAX($P128-SUM(DV128:EE128),0))</f>
        <v>0</v>
      </c>
      <c r="EG128" s="48" t="n">
        <f aca="false">MIN(MAX((GE127*(1+GE$5/Setup!$C$36)+IF($V128=12,N($F128),0))-CI128,0),MAX($P128-SUM(DV128:EF128),0))</f>
        <v>0</v>
      </c>
      <c r="EH128" s="48" t="n">
        <f aca="false">MIN(MAX((GF127*(1+GF$5/Setup!$C$36)+IF($V128=13,N($F128),0))-CJ128,0),MAX($P128-SUM(DV128:EG128),0))</f>
        <v>0</v>
      </c>
      <c r="EI128" s="48" t="n">
        <f aca="false">MIN(MAX((GG127*(1+GG$5/Setup!$C$36)+IF($V128=14,N($F128),0))-CK128,0),MAX($P128-SUM(DV128:EH128),0))</f>
        <v>0</v>
      </c>
      <c r="EJ128" s="48" t="n">
        <f aca="false">MIN(MAX((GH127*(1+GH$5/Setup!$C$36)+IF($V128=15,N($F128),0))-CL128,0),MAX($P128-SUM(DV128:EI128),0))</f>
        <v>0</v>
      </c>
      <c r="EK128" s="48" t="n">
        <f aca="false">MIN(MAX((GI127*(1+GI$5/Setup!$C$36)+IF($V128=16,N($F128),0))-CM128,0),MAX($P128-SUM(DV128:EJ128),0))</f>
        <v>0</v>
      </c>
      <c r="EL128" s="48" t="n">
        <f aca="false">MIN(MAX((GJ127*(1+GJ$5/Setup!$C$36)+IF($V128=17,N($F128),0))-CN128,0),MAX($P128-SUM(DV128:EK128),0))</f>
        <v>0</v>
      </c>
      <c r="EM128" s="48" t="n">
        <f aca="false">MIN(MAX((GK127*(1+GK$5/Setup!$C$36)+IF($V128=18,N($F128),0))-CO128,0),MAX($P128-SUM(DV128:EL128),0))</f>
        <v>0</v>
      </c>
      <c r="EN128" s="48" t="n">
        <f aca="false">MIN(MAX((GL127*(1+GL$5/Setup!$C$36)+IF($V128=19,N($F128),0))-CP128,0),MAX($P128-SUM(DV128:EM128),0))</f>
        <v>0</v>
      </c>
      <c r="EO128" s="48" t="n">
        <f aca="false">MIN(MAX((GM127*(1+GM$5/Setup!$C$36)+IF($V128=20,N($F128),0))-CQ128,0),MAX($P128-SUM(DV128:EN128),0))</f>
        <v>0</v>
      </c>
      <c r="EP128" s="48" t="n">
        <f aca="false">MIN(MAX((GN127*(1+GN$5/Setup!$C$36)+IF($V128=21,N($F128),0))-CR128,0),MAX($P128-SUM(DV128:EO128),0))</f>
        <v>0</v>
      </c>
      <c r="EQ128" s="48" t="n">
        <f aca="false">MIN(MAX((GO127*(1+GO$5/Setup!$C$36)+IF($V128=22,N($F128),0))-CS128,0),MAX($P128-SUM(DV128:EP128),0))</f>
        <v>0</v>
      </c>
      <c r="ER128" s="48" t="n">
        <f aca="false">MIN(MAX((GP127*(1+GP$5/Setup!$C$36)+IF($V128=23,N($F128),0))-CT128,0),MAX($P128-SUM(DV128:EQ128),0))</f>
        <v>0</v>
      </c>
      <c r="ES128" s="48" t="n">
        <f aca="false">MIN(MAX((GQ127*(1+GQ$5/Setup!$C$36)+IF($V128=24,N($F128),0))-CU128,0),MAX($P128-SUM(DV128:ER128),0))</f>
        <v>0</v>
      </c>
      <c r="ET128" s="48" t="n">
        <f aca="false">MIN(MAX((GR127*(1+GR$5/Setup!$C$36)+IF($V128=25,N($F128),0))-CV128,0),MAX($P128-SUM(DV128:ES128),0))</f>
        <v>0</v>
      </c>
      <c r="EU128" s="48" t="n">
        <f aca="false">MIN(MAX((GS127*(1+GS$5/Setup!$C$36)+IF($V128=26,N($F128),0))-CW128,0),MAX($P128-SUM(DV128:ET128),0))</f>
        <v>0</v>
      </c>
      <c r="EV128" s="48" t="n">
        <f aca="false">MIN(MAX((GT127*(1+GT$5/Setup!$C$36)+IF($V128=27,N($F128),0))-CX128,0),MAX($P128-SUM(DV128:EU128),0))</f>
        <v>0</v>
      </c>
      <c r="EW128" s="48" t="n">
        <f aca="false">MIN(MAX((GU127*(1+GU$5/Setup!$C$36)+IF($V128=28,N($F128),0))-CY128,0),MAX($P128-SUM(DV128:EV128),0))</f>
        <v>0</v>
      </c>
      <c r="EX128" s="48" t="n">
        <f aca="false">MIN(MAX((GV127*(1+GV$5/Setup!$C$36)+IF($V128=29,N($F128),0))-CZ128,0),MAX($P128-SUM(DV128:EW128),0))</f>
        <v>0</v>
      </c>
      <c r="EY128" s="48" t="n">
        <f aca="false">MIN(MAX((GW127*(1+GW$5/Setup!$C$36)+IF($V128=30,N($F128),0))-DA128,0),MAX($P128-SUM(DV128:EX128),0))</f>
        <v>0</v>
      </c>
      <c r="EZ128" s="48" t="n">
        <f aca="false">MIN(MAX((GX127*(1+GX$5/Setup!$C$36)+IF($V128=31,N($F128),0))-DB128,0),MAX($P128-SUM(DV128:EY128),0))</f>
        <v>0</v>
      </c>
      <c r="FA128" s="48" t="n">
        <f aca="false">MIN(MAX((GY127*(1+GY$5/Setup!$C$36)+IF($V128=32,N($F128),0))-DC128,0),MAX($P128-SUM(DV128:EZ128),0))</f>
        <v>0</v>
      </c>
      <c r="FB128" s="48" t="n">
        <f aca="false">MIN(MAX((GZ127*(1+GZ$5/Setup!$C$36)+IF($V128=33,N($F128),0))-DD128,0),MAX($P128-SUM(DV128:FA128),0))</f>
        <v>0</v>
      </c>
      <c r="FC128" s="48" t="n">
        <f aca="false">MIN(MAX((HA127*(1+HA$5/Setup!$C$36)+IF($V128=34,N($F128),0))-DE128,0),MAX($P128-SUM(DV128:FB128),0))</f>
        <v>0</v>
      </c>
      <c r="FD128" s="48" t="n">
        <f aca="false">MIN(MAX((HB127*(1+HB$5/Setup!$C$36)+IF($V128=35,N($F128),0))-DF128,0),MAX($P128-SUM(DV128:FC128),0))</f>
        <v>0</v>
      </c>
      <c r="FE128" s="48" t="n">
        <f aca="false">MIN(MAX((HC127*(1+HC$5/Setup!$C$36)+IF($V128=36,N($F128),0))-DG128,0),MAX($P128-SUM(DV128:FD128),0))</f>
        <v>0</v>
      </c>
      <c r="FF128" s="48" t="n">
        <f aca="false">MIN(MAX((HD127*(1+HD$5/Setup!$C$36)+IF($V128=37,N($F128),0))-DH128,0),MAX($P128-SUM(DV128:FE128),0))</f>
        <v>0</v>
      </c>
      <c r="FG128" s="48" t="n">
        <f aca="false">MIN(MAX((HE127*(1+HE$5/Setup!$C$36)+IF($V128=38,N($F128),0))-DI128,0),MAX($P128-SUM(DV128:FF128),0))</f>
        <v>0</v>
      </c>
      <c r="FH128" s="48" t="n">
        <f aca="false">MIN(MAX((HF127*(1+HF$5/Setup!$C$36)+IF($V128=39,N($F128),0))-DJ128,0),MAX($P128-SUM(DV128:FG128),0))</f>
        <v>0</v>
      </c>
      <c r="FI128" s="48" t="n">
        <f aca="false">MIN(MAX((HG127*(1+HG$5/Setup!$C$36)+IF($V128=40,N($F128),0))-DK128,0),MAX($P128-SUM(DV128:FH128),0))</f>
        <v>0</v>
      </c>
      <c r="FJ128" s="48" t="n">
        <f aca="false">MIN(MAX((HH127*(1+HH$5/Setup!$C$36)+IF($V128=41,N($F128),0))-DL128,0),MAX($P128-SUM(DV128:FI128),0))</f>
        <v>0</v>
      </c>
      <c r="FK128" s="48" t="n">
        <f aca="false">MIN(MAX((HI127*(1+HI$5/Setup!$C$36)+IF($V128=42,N($F128),0))-DM128,0),MAX($P128-SUM(DV128:FJ128),0))</f>
        <v>0</v>
      </c>
      <c r="FL128" s="48" t="n">
        <f aca="false">MIN(MAX((HJ127*(1+HJ$5/Setup!$C$36)+IF($V128=43,N($F128),0))-DN128,0),MAX($P128-SUM(DV128:FK128),0))</f>
        <v>0</v>
      </c>
      <c r="FM128" s="48" t="n">
        <f aca="false">MIN(MAX((HK127*(1+HK$5/Setup!$C$36)+IF($V128=44,N($F128),0))-DO128,0),MAX($P128-SUM(DV128:FL128),0))</f>
        <v>0</v>
      </c>
      <c r="FN128" s="48" t="n">
        <f aca="false">MIN(MAX((HL127*(1+HL$5/Setup!$C$36)+IF($V128=45,N($F128),0))-DP128,0),MAX($P128-SUM(DV128:FM128),0))</f>
        <v>0</v>
      </c>
      <c r="FO128" s="48" t="n">
        <f aca="false">MIN(MAX((HM127*(1+HM$5/Setup!$C$36)+IF($V128=46,N($F128),0))-DQ128,0),MAX($P128-SUM(DV128:FN128),0))</f>
        <v>0</v>
      </c>
      <c r="FP128" s="48" t="n">
        <f aca="false">MIN(MAX((HN127*(1+HN$5/Setup!$C$36)+IF($V128=47,N($F128),0))-DR128,0),MAX($P128-SUM(DV128:FO128),0))</f>
        <v>0</v>
      </c>
      <c r="FQ128" s="48" t="n">
        <f aca="false">MIN(MAX((HO127*(1+HO$5/Setup!$C$36)+IF($V128=48,N($F128),0))-DS128,0),MAX($P128-SUM(DV128:FP128),0))</f>
        <v>0</v>
      </c>
      <c r="FR128" s="48" t="n">
        <f aca="false">MIN(MAX((HP127*(1+HP$5/Setup!$C$36)+IF($V128=49,N($F128),0))-DT128,0),MAX($P128-SUM(DV128:FQ128),0))</f>
        <v>0</v>
      </c>
      <c r="FS128" s="48" t="n">
        <f aca="false">MIN(MAX((HQ127*(1+HQ$5/Setup!$C$36)+IF($V128=50,N($F128),0))-DU128,0),MAX($P128-SUM(DV128:FR128),0))</f>
        <v>0</v>
      </c>
      <c r="FT128" s="48" t="n">
        <f aca="false">IF((FT127*(1+FT$5/Setup!$C$36)+IF($V128=1,N($F128),0))-BX128-DV128&lt;0.005,0,(FT127*(1+FT$5/Setup!$C$36)+IF($V128=1,N($F128),0))-BX128-DV128)</f>
        <v>0</v>
      </c>
      <c r="FU128" s="48" t="n">
        <f aca="false">IF((FU127*(1+FU$5/Setup!$C$36)+IF($V128=2,N($F128),0))-BY128-DW128&lt;0.005,0,(FU127*(1+FU$5/Setup!$C$36)+IF($V128=2,N($F128),0))-BY128-DW128)</f>
        <v>0</v>
      </c>
      <c r="FV128" s="48" t="n">
        <f aca="false">IF((FV127*(1+FV$5/Setup!$C$36)+IF($V128=3,N($F128),0))-BZ128-DX128&lt;0.005,0,(FV127*(1+FV$5/Setup!$C$36)+IF($V128=3,N($F128),0))-BZ128-DX128)</f>
        <v>0</v>
      </c>
      <c r="FW128" s="48" t="n">
        <f aca="false">IF((FW127*(1+FW$5/Setup!$C$36)+IF($V128=4,N($F128),0))-CA128-DY128&lt;0.005,0,(FW127*(1+FW$5/Setup!$C$36)+IF($V128=4,N($F128),0))-CA128-DY128)</f>
        <v>0</v>
      </c>
      <c r="FX128" s="48" t="n">
        <f aca="false">IF((FX127*(1+FX$5/Setup!$C$36)+IF($V128=5,N($F128),0))-CB128-DZ128&lt;0.005,0,(FX127*(1+FX$5/Setup!$C$36)+IF($V128=5,N($F128),0))-CB128-DZ128)</f>
        <v>0</v>
      </c>
      <c r="FY128" s="48" t="n">
        <f aca="false">IF((FY127*(1+FY$5/Setup!$C$36)+IF($V128=6,N($F128),0))-CC128-EA128&lt;0.005,0,(FY127*(1+FY$5/Setup!$C$36)+IF($V128=6,N($F128),0))-CC128-EA128)</f>
        <v>0</v>
      </c>
      <c r="FZ128" s="48" t="n">
        <f aca="false">IF((FZ127*(1+FZ$5/Setup!$C$36)+IF($V128=7,N($F128),0))-CD128-EB128&lt;0.005,0,(FZ127*(1+FZ$5/Setup!$C$36)+IF($V128=7,N($F128),0))-CD128-EB128)</f>
        <v>0</v>
      </c>
      <c r="GA128" s="48" t="n">
        <f aca="false">IF((GA127*(1+GA$5/Setup!$C$36)+IF($V128=8,N($F128),0))-CE128-EC128&lt;0.005,0,(GA127*(1+GA$5/Setup!$C$36)+IF($V128=8,N($F128),0))-CE128-EC128)</f>
        <v>0</v>
      </c>
      <c r="GB128" s="48" t="n">
        <f aca="false">IF((GB127*(1+GB$5/Setup!$C$36)+IF($V128=9,N($F128),0))-CF128-ED128&lt;0.005,0,(GB127*(1+GB$5/Setup!$C$36)+IF($V128=9,N($F128),0))-CF128-ED128)</f>
        <v>0</v>
      </c>
      <c r="GC128" s="48" t="n">
        <f aca="false">IF((GC127*(1+GC$5/Setup!$C$36)+IF($V128=10,N($F128),0))-CG128-EE128&lt;0.005,0,(GC127*(1+GC$5/Setup!$C$36)+IF($V128=10,N($F128),0))-CG128-EE128)</f>
        <v>0</v>
      </c>
      <c r="GD128" s="48" t="n">
        <f aca="false">IF((GD127*(1+GD$5/Setup!$C$36)+IF($V128=11,N($F128),0))-CH128-EF128&lt;0.005,0,(GD127*(1+GD$5/Setup!$C$36)+IF($V128=11,N($F128),0))-CH128-EF128)</f>
        <v>0</v>
      </c>
      <c r="GE128" s="48" t="n">
        <f aca="false">IF((GE127*(1+GE$5/Setup!$C$36)+IF($V128=12,N($F128),0))-CI128-EG128&lt;0.005,0,(GE127*(1+GE$5/Setup!$C$36)+IF($V128=12,N($F128),0))-CI128-EG128)</f>
        <v>0</v>
      </c>
      <c r="GF128" s="48" t="n">
        <f aca="false">IF((GF127*(1+GF$5/Setup!$C$36)+IF($V128=13,N($F128),0))-CJ128-EH128&lt;0.005,0,(GF127*(1+GF$5/Setup!$C$36)+IF($V128=13,N($F128),0))-CJ128-EH128)</f>
        <v>0</v>
      </c>
      <c r="GG128" s="48" t="n">
        <f aca="false">IF((GG127*(1+GG$5/Setup!$C$36)+IF($V128=14,N($F128),0))-CK128-EI128&lt;0.005,0,(GG127*(1+GG$5/Setup!$C$36)+IF($V128=14,N($F128),0))-CK128-EI128)</f>
        <v>0</v>
      </c>
      <c r="GH128" s="48" t="n">
        <f aca="false">IF((GH127*(1+GH$5/Setup!$C$36)+IF($V128=15,N($F128),0))-CL128-EJ128&lt;0.005,0,(GH127*(1+GH$5/Setup!$C$36)+IF($V128=15,N($F128),0))-CL128-EJ128)</f>
        <v>0</v>
      </c>
      <c r="GI128" s="48" t="n">
        <f aca="false">IF((GI127*(1+GI$5/Setup!$C$36)+IF($V128=16,N($F128),0))-CM128-EK128&lt;0.005,0,(GI127*(1+GI$5/Setup!$C$36)+IF($V128=16,N($F128),0))-CM128-EK128)</f>
        <v>0</v>
      </c>
      <c r="GJ128" s="48" t="n">
        <f aca="false">IF((GJ127*(1+GJ$5/Setup!$C$36)+IF($V128=17,N($F128),0))-CN128-EL128&lt;0.005,0,(GJ127*(1+GJ$5/Setup!$C$36)+IF($V128=17,N($F128),0))-CN128-EL128)</f>
        <v>0</v>
      </c>
      <c r="GK128" s="48" t="n">
        <f aca="false">IF((GK127*(1+GK$5/Setup!$C$36)+IF($V128=18,N($F128),0))-CO128-EM128&lt;0.005,0,(GK127*(1+GK$5/Setup!$C$36)+IF($V128=18,N($F128),0))-CO128-EM128)</f>
        <v>0</v>
      </c>
      <c r="GL128" s="48" t="n">
        <f aca="false">IF((GL127*(1+GL$5/Setup!$C$36)+IF($V128=19,N($F128),0))-CP128-EN128&lt;0.005,0,(GL127*(1+GL$5/Setup!$C$36)+IF($V128=19,N($F128),0))-CP128-EN128)</f>
        <v>0</v>
      </c>
      <c r="GM128" s="48" t="n">
        <f aca="false">IF((GM127*(1+GM$5/Setup!$C$36)+IF($V128=20,N($F128),0))-CQ128-EO128&lt;0.005,0,(GM127*(1+GM$5/Setup!$C$36)+IF($V128=20,N($F128),0))-CQ128-EO128)</f>
        <v>0</v>
      </c>
      <c r="GN128" s="48" t="n">
        <f aca="false">IF((GN127*(1+GN$5/Setup!$C$36)+IF($V128=21,N($F128),0))-CR128-EP128&lt;0.005,0,(GN127*(1+GN$5/Setup!$C$36)+IF($V128=21,N($F128),0))-CR128-EP128)</f>
        <v>0</v>
      </c>
      <c r="GO128" s="48" t="n">
        <f aca="false">IF((GO127*(1+GO$5/Setup!$C$36)+IF($V128=22,N($F128),0))-CS128-EQ128&lt;0.005,0,(GO127*(1+GO$5/Setup!$C$36)+IF($V128=22,N($F128),0))-CS128-EQ128)</f>
        <v>0</v>
      </c>
      <c r="GP128" s="48" t="n">
        <f aca="false">IF((GP127*(1+GP$5/Setup!$C$36)+IF($V128=23,N($F128),0))-CT128-ER128&lt;0.005,0,(GP127*(1+GP$5/Setup!$C$36)+IF($V128=23,N($F128),0))-CT128-ER128)</f>
        <v>0</v>
      </c>
      <c r="GQ128" s="48" t="n">
        <f aca="false">IF((GQ127*(1+GQ$5/Setup!$C$36)+IF($V128=24,N($F128),0))-CU128-ES128&lt;0.005,0,(GQ127*(1+GQ$5/Setup!$C$36)+IF($V128=24,N($F128),0))-CU128-ES128)</f>
        <v>0</v>
      </c>
      <c r="GR128" s="48" t="n">
        <f aca="false">IF((GR127*(1+GR$5/Setup!$C$36)+IF($V128=25,N($F128),0))-CV128-ET128&lt;0.005,0,(GR127*(1+GR$5/Setup!$C$36)+IF($V128=25,N($F128),0))-CV128-ET128)</f>
        <v>0</v>
      </c>
      <c r="GS128" s="48" t="n">
        <f aca="false">IF((GS127*(1+GS$5/Setup!$C$36)+IF($V128=26,N($F128),0))-CW128-EU128&lt;0.005,0,(GS127*(1+GS$5/Setup!$C$36)+IF($V128=26,N($F128),0))-CW128-EU128)</f>
        <v>0</v>
      </c>
      <c r="GT128" s="48" t="n">
        <f aca="false">IF((GT127*(1+GT$5/Setup!$C$36)+IF($V128=27,N($F128),0))-CX128-EV128&lt;0.005,0,(GT127*(1+GT$5/Setup!$C$36)+IF($V128=27,N($F128),0))-CX128-EV128)</f>
        <v>0</v>
      </c>
      <c r="GU128" s="48" t="n">
        <f aca="false">IF((GU127*(1+GU$5/Setup!$C$36)+IF($V128=28,N($F128),0))-CY128-EW128&lt;0.005,0,(GU127*(1+GU$5/Setup!$C$36)+IF($V128=28,N($F128),0))-CY128-EW128)</f>
        <v>0</v>
      </c>
      <c r="GV128" s="48" t="n">
        <f aca="false">IF((GV127*(1+GV$5/Setup!$C$36)+IF($V128=29,N($F128),0))-CZ128-EX128&lt;0.005,0,(GV127*(1+GV$5/Setup!$C$36)+IF($V128=29,N($F128),0))-CZ128-EX128)</f>
        <v>0</v>
      </c>
      <c r="GW128" s="48" t="n">
        <f aca="false">IF((GW127*(1+GW$5/Setup!$C$36)+IF($V128=30,N($F128),0))-DA128-EY128&lt;0.005,0,(GW127*(1+GW$5/Setup!$C$36)+IF($V128=30,N($F128),0))-DA128-EY128)</f>
        <v>0</v>
      </c>
      <c r="GX128" s="48" t="n">
        <f aca="false">IF((GX127*(1+GX$5/Setup!$C$36)+IF($V128=31,N($F128),0))-DB128-EZ128&lt;0.005,0,(GX127*(1+GX$5/Setup!$C$36)+IF($V128=31,N($F128),0))-DB128-EZ128)</f>
        <v>0</v>
      </c>
      <c r="GY128" s="48" t="n">
        <f aca="false">IF((GY127*(1+GY$5/Setup!$C$36)+IF($V128=32,N($F128),0))-DC128-FA128&lt;0.005,0,(GY127*(1+GY$5/Setup!$C$36)+IF($V128=32,N($F128),0))-DC128-FA128)</f>
        <v>0</v>
      </c>
      <c r="GZ128" s="48" t="n">
        <f aca="false">IF((GZ127*(1+GZ$5/Setup!$C$36)+IF($V128=33,N($F128),0))-DD128-FB128&lt;0.005,0,(GZ127*(1+GZ$5/Setup!$C$36)+IF($V128=33,N($F128),0))-DD128-FB128)</f>
        <v>0</v>
      </c>
      <c r="HA128" s="48" t="n">
        <f aca="false">IF((HA127*(1+HA$5/Setup!$C$36)+IF($V128=34,N($F128),0))-DE128-FC128&lt;0.005,0,(HA127*(1+HA$5/Setup!$C$36)+IF($V128=34,N($F128),0))-DE128-FC128)</f>
        <v>0</v>
      </c>
      <c r="HB128" s="48" t="n">
        <f aca="false">IF((HB127*(1+HB$5/Setup!$C$36)+IF($V128=35,N($F128),0))-DF128-FD128&lt;0.005,0,(HB127*(1+HB$5/Setup!$C$36)+IF($V128=35,N($F128),0))-DF128-FD128)</f>
        <v>0</v>
      </c>
      <c r="HC128" s="48" t="n">
        <f aca="false">IF((HC127*(1+HC$5/Setup!$C$36)+IF($V128=36,N($F128),0))-DG128-FE128&lt;0.005,0,(HC127*(1+HC$5/Setup!$C$36)+IF($V128=36,N($F128),0))-DG128-FE128)</f>
        <v>0</v>
      </c>
      <c r="HD128" s="48" t="n">
        <f aca="false">IF((HD127*(1+HD$5/Setup!$C$36)+IF($V128=37,N($F128),0))-DH128-FF128&lt;0.005,0,(HD127*(1+HD$5/Setup!$C$36)+IF($V128=37,N($F128),0))-DH128-FF128)</f>
        <v>0</v>
      </c>
      <c r="HE128" s="48" t="n">
        <f aca="false">IF((HE127*(1+HE$5/Setup!$C$36)+IF($V128=38,N($F128),0))-DI128-FG128&lt;0.005,0,(HE127*(1+HE$5/Setup!$C$36)+IF($V128=38,N($F128),0))-DI128-FG128)</f>
        <v>0</v>
      </c>
      <c r="HF128" s="48" t="n">
        <f aca="false">IF((HF127*(1+HF$5/Setup!$C$36)+IF($V128=39,N($F128),0))-DJ128-FH128&lt;0.005,0,(HF127*(1+HF$5/Setup!$C$36)+IF($V128=39,N($F128),0))-DJ128-FH128)</f>
        <v>0</v>
      </c>
      <c r="HG128" s="48" t="n">
        <f aca="false">IF((HG127*(1+HG$5/Setup!$C$36)+IF($V128=40,N($F128),0))-DK128-FI128&lt;0.005,0,(HG127*(1+HG$5/Setup!$C$36)+IF($V128=40,N($F128),0))-DK128-FI128)</f>
        <v>0</v>
      </c>
      <c r="HH128" s="48" t="n">
        <f aca="false">IF((HH127*(1+HH$5/Setup!$C$36)+IF($V128=41,N($F128),0))-DL128-FJ128&lt;0.005,0,(HH127*(1+HH$5/Setup!$C$36)+IF($V128=41,N($F128),0))-DL128-FJ128)</f>
        <v>0</v>
      </c>
      <c r="HI128" s="48" t="n">
        <f aca="false">IF((HI127*(1+HI$5/Setup!$C$36)+IF($V128=42,N($F128),0))-DM128-FK128&lt;0.005,0,(HI127*(1+HI$5/Setup!$C$36)+IF($V128=42,N($F128),0))-DM128-FK128)</f>
        <v>0</v>
      </c>
      <c r="HJ128" s="48" t="n">
        <f aca="false">IF((HJ127*(1+HJ$5/Setup!$C$36)+IF($V128=43,N($F128),0))-DN128-FL128&lt;0.005,0,(HJ127*(1+HJ$5/Setup!$C$36)+IF($V128=43,N($F128),0))-DN128-FL128)</f>
        <v>0</v>
      </c>
      <c r="HK128" s="48" t="n">
        <f aca="false">IF((HK127*(1+HK$5/Setup!$C$36)+IF($V128=44,N($F128),0))-DO128-FM128&lt;0.005,0,(HK127*(1+HK$5/Setup!$C$36)+IF($V128=44,N($F128),0))-DO128-FM128)</f>
        <v>0</v>
      </c>
      <c r="HL128" s="48" t="n">
        <f aca="false">IF((HL127*(1+HL$5/Setup!$C$36)+IF($V128=45,N($F128),0))-DP128-FN128&lt;0.005,0,(HL127*(1+HL$5/Setup!$C$36)+IF($V128=45,N($F128),0))-DP128-FN128)</f>
        <v>0</v>
      </c>
      <c r="HM128" s="48" t="n">
        <f aca="false">IF((HM127*(1+HM$5/Setup!$C$36)+IF($V128=46,N($F128),0))-DQ128-FO128&lt;0.005,0,(HM127*(1+HM$5/Setup!$C$36)+IF($V128=46,N($F128),0))-DQ128-FO128)</f>
        <v>0</v>
      </c>
      <c r="HN128" s="48" t="n">
        <f aca="false">IF((HN127*(1+HN$5/Setup!$C$36)+IF($V128=47,N($F128),0))-DR128-FP128&lt;0.005,0,(HN127*(1+HN$5/Setup!$C$36)+IF($V128=47,N($F128),0))-DR128-FP128)</f>
        <v>0</v>
      </c>
      <c r="HO128" s="48" t="n">
        <f aca="false">IF((HO127*(1+HO$5/Setup!$C$36)+IF($V128=48,N($F128),0))-DS128-FQ128&lt;0.005,0,(HO127*(1+HO$5/Setup!$C$36)+IF($V128=48,N($F128),0))-DS128-FQ128)</f>
        <v>0</v>
      </c>
      <c r="HP128" s="48" t="n">
        <f aca="false">IF((HP127*(1+HP$5/Setup!$C$36)+IF($V128=49,N($F128),0))-DT128-FR128&lt;0.005,0,(HP127*(1+HP$5/Setup!$C$36)+IF($V128=49,N($F128),0))-DT128-FR128)</f>
        <v>0</v>
      </c>
      <c r="HQ128" s="48" t="n">
        <f aca="false">IF((HQ127*(1+HQ$5/Setup!$C$36)+IF($V128=50,N($F128),0))-DU128-FS128&lt;0.005,0,(HQ127*(1+HQ$5/Setup!$C$36)+IF($V128=50,N($F128),0))-DU128-FS128)</f>
        <v>0</v>
      </c>
    </row>
    <row r="129" customFormat="false" ht="15" hidden="false" customHeight="false" outlineLevel="0" collapsed="false">
      <c r="A129" s="44" t="n">
        <v>121</v>
      </c>
      <c r="B129" s="45" t="n">
        <f aca="false">IF(Setup!$C$7="Every month",EDATE(Setup!$C$8,($A129-1)),IF(Setup!$C$7="Twice a month",DATE(YEAR(Setup!$C$8),MONTH(Setup!$C$8)+INT((($A129-1)+Setup!$C$41)/2),MIN(IF(MOD(($A129-1)+Setup!$C$41,2)=0,Setup!$C$39,Setup!$C$40),DAY(EOMONTH(DATE(YEAR(Setup!$C$8),MONTH(Setup!$C$8)+INT((($A129-1)+Setup!$C$41)/2),1),0)))),Setup!$C$8+($A129-1)*IF(Setup!$C$7="Every week",7,14)))</f>
        <v>48005</v>
      </c>
      <c r="C129" s="45" t="n">
        <f aca="false">IF(Setup!$C$7="Every month",EDATE(Setup!$C$8,$A129),IF(Setup!$C$7="Twice a month",DATE(YEAR(Setup!$C$8),MONTH(Setup!$C$8)+INT(($A129+Setup!$C$41)/2),MIN(IF(MOD($A129+Setup!$C$41,2)=0,Setup!$C$39,Setup!$C$40),DAY(EOMONTH(DATE(YEAR(Setup!$C$8),MONTH(Setup!$C$8)+INT(($A129+Setup!$C$41)/2),1),0)))),Setup!$C$8+$A129*IF(Setup!$C$7="Every week",7,14)))</f>
        <v>48019</v>
      </c>
      <c r="D129" s="46"/>
      <c r="E129" s="47"/>
      <c r="F129" s="47"/>
      <c r="G129" s="47"/>
      <c r="H129" s="47"/>
      <c r="I129" s="48" t="n">
        <f aca="false">N(Setup!$C$11)+N(E129)</f>
        <v>100</v>
      </c>
      <c r="J129" s="48" t="n">
        <f aca="false">MIN(Setup!$C$37,MAX(I129,0))</f>
        <v>9.23076923076923</v>
      </c>
      <c r="K129" s="48" t="n">
        <f aca="false">MIN(MAX(N(Setup!$C$14)-L128,0),MAX(I129-J129,0))</f>
        <v>0</v>
      </c>
      <c r="L129" s="48" t="n">
        <f aca="false">L128+K129-N(G129)</f>
        <v>500</v>
      </c>
      <c r="M129" s="48" t="n">
        <f aca="false">M128+J129-N(H129)</f>
        <v>1116.92307692308</v>
      </c>
      <c r="N129" s="48" t="n">
        <f aca="false">SUM(BX129:DU129)</f>
        <v>0</v>
      </c>
      <c r="O129" s="48" t="n">
        <f aca="false">SUM(Z129:BW129)-N129</f>
        <v>25</v>
      </c>
      <c r="P129" s="48" t="n">
        <f aca="false">MAX(I129-J129-K129,0)+O129</f>
        <v>115.769230769231</v>
      </c>
      <c r="Q129" s="48" t="n">
        <f aca="false">SUM(DV129:FS129)</f>
        <v>0</v>
      </c>
      <c r="R129" s="49" t="n">
        <f aca="false">N129+J129+K129+Q129</f>
        <v>9.23076923076923</v>
      </c>
      <c r="S129" s="48" t="n">
        <f aca="false">T129-T128-N(F129)+N129+Q129</f>
        <v>0</v>
      </c>
      <c r="T129" s="49" t="n">
        <f aca="false">SUM(FT129:HQ129)</f>
        <v>0</v>
      </c>
      <c r="U129" s="44" t="str">
        <f aca="false">IF(T128&lt;0.005,"",INDEX(Helpers!$C$2:$C$51,IF(_xlfn.MINIFS($DV$6:$FS$6,DV129:FS129,"&gt;0.005")=0,V129,_xlfn.MINIFS($DV$6:$FS$6,DV129:FS129,"&gt;0.005"))))</f>
        <v/>
      </c>
      <c r="V129" s="44" t="n">
        <f aca="false">IF(_xlfn.MINIFS($FT$6:$HQ$6,FT128:HQ128,"&gt;0.005")=0,1,_xlfn.MINIFS($FT$6:$HQ$6,FT128:HQ128,"&gt;0.005"))</f>
        <v>1</v>
      </c>
      <c r="W129" s="44" t="n">
        <f aca="false">IF(AND(D129&lt;&gt;"Paid",T128&gt;0.005),1,0)</f>
        <v>0</v>
      </c>
      <c r="X129" s="48" t="n">
        <f aca="false">SUMPRODUCT(((Helpers!$G$2:$G$51*(1+(Helpers!$D$2:$D$51+0.000000001)/12)^(($B129-Setup!$C$8)/(365.25/12))-Helpers!$E$2:$E$51*((1+(Helpers!$D$2:$D$51+0.000000001)/12)^(($B129-Setup!$C$8)/(365.25/12))-1)/((Helpers!$D$2:$D$51+0.000000001)/12))&gt;0)*(Helpers!$G$2:$G$51*(1+(Helpers!$D$2:$D$51+0.000000001)/12)^(($B129-Setup!$C$8)/(365.25/12))-Helpers!$E$2:$E$51*((1+(Helpers!$D$2:$D$51+0.000000001)/12)^(($B129-Setup!$C$8)/(365.25/12))-1)/((Helpers!$D$2:$D$51+0.000000001)/12)))</f>
        <v>0</v>
      </c>
      <c r="Y129" s="48"/>
      <c r="Z129" s="48" t="n">
        <f aca="false">IF(OR(N(Z$5)=0,Z$6=""),0,Z$5*((DATE(YEAR($B129),MONTH($B129),MIN(Z$6,DAY(EOMONTH($B129,0))))&gt;=$B129)*(DATE(YEAR($B129),MONTH($B129),MIN(Z$6,DAY(EOMONTH($B129,0))))&lt;$C129)+(DATE(YEAR($B129),MONTH($B129)+1,MIN(Z$6,DAY(EOMONTH($B129,1))))&gt;=$B129)*(DATE(YEAR($B129),MONTH($B129)+1,MIN(Z$6,DAY(EOMONTH($B129,1))))&lt;$C129)))</f>
        <v>25</v>
      </c>
      <c r="AA129" s="48" t="n">
        <f aca="false">IF(OR(N(AA$5)=0,AA$6=""),0,AA$5*((DATE(YEAR($B129),MONTH($B129),MIN(AA$6,DAY(EOMONTH($B129,0))))&gt;=$B129)*(DATE(YEAR($B129),MONTH($B129),MIN(AA$6,DAY(EOMONTH($B129,0))))&lt;$C129)+(DATE(YEAR($B129),MONTH($B129)+1,MIN(AA$6,DAY(EOMONTH($B129,1))))&gt;=$B129)*(DATE(YEAR($B129),MONTH($B129)+1,MIN(AA$6,DAY(EOMONTH($B129,1))))&lt;$C129)))</f>
        <v>0</v>
      </c>
      <c r="AB129" s="48" t="n">
        <f aca="false">IF(OR(N(AB$5)=0,AB$6=""),0,AB$5*((DATE(YEAR($B129),MONTH($B129),MIN(AB$6,DAY(EOMONTH($B129,0))))&gt;=$B129)*(DATE(YEAR($B129),MONTH($B129),MIN(AB$6,DAY(EOMONTH($B129,0))))&lt;$C129)+(DATE(YEAR($B129),MONTH($B129)+1,MIN(AB$6,DAY(EOMONTH($B129,1))))&gt;=$B129)*(DATE(YEAR($B129),MONTH($B129)+1,MIN(AB$6,DAY(EOMONTH($B129,1))))&lt;$C129)))</f>
        <v>0</v>
      </c>
      <c r="AC129" s="48" t="n">
        <f aca="false">IF(OR(N(AC$5)=0,AC$6=""),0,AC$5*((DATE(YEAR($B129),MONTH($B129),MIN(AC$6,DAY(EOMONTH($B129,0))))&gt;=$B129)*(DATE(YEAR($B129),MONTH($B129),MIN(AC$6,DAY(EOMONTH($B129,0))))&lt;$C129)+(DATE(YEAR($B129),MONTH($B129)+1,MIN(AC$6,DAY(EOMONTH($B129,1))))&gt;=$B129)*(DATE(YEAR($B129),MONTH($B129)+1,MIN(AC$6,DAY(EOMONTH($B129,1))))&lt;$C129)))</f>
        <v>0</v>
      </c>
      <c r="AD129" s="48" t="n">
        <f aca="false">IF(OR(N(AD$5)=0,AD$6=""),0,AD$5*((DATE(YEAR($B129),MONTH($B129),MIN(AD$6,DAY(EOMONTH($B129,0))))&gt;=$B129)*(DATE(YEAR($B129),MONTH($B129),MIN(AD$6,DAY(EOMONTH($B129,0))))&lt;$C129)+(DATE(YEAR($B129),MONTH($B129)+1,MIN(AD$6,DAY(EOMONTH($B129,1))))&gt;=$B129)*(DATE(YEAR($B129),MONTH($B129)+1,MIN(AD$6,DAY(EOMONTH($B129,1))))&lt;$C129)))</f>
        <v>0</v>
      </c>
      <c r="AE129" s="48" t="n">
        <f aca="false">IF(OR(N(AE$5)=0,AE$6=""),0,AE$5*((DATE(YEAR($B129),MONTH($B129),MIN(AE$6,DAY(EOMONTH($B129,0))))&gt;=$B129)*(DATE(YEAR($B129),MONTH($B129),MIN(AE$6,DAY(EOMONTH($B129,0))))&lt;$C129)+(DATE(YEAR($B129),MONTH($B129)+1,MIN(AE$6,DAY(EOMONTH($B129,1))))&gt;=$B129)*(DATE(YEAR($B129),MONTH($B129)+1,MIN(AE$6,DAY(EOMONTH($B129,1))))&lt;$C129)))</f>
        <v>0</v>
      </c>
      <c r="AF129" s="48" t="n">
        <f aca="false">IF(OR(N(AF$5)=0,AF$6=""),0,AF$5*((DATE(YEAR($B129),MONTH($B129),MIN(AF$6,DAY(EOMONTH($B129,0))))&gt;=$B129)*(DATE(YEAR($B129),MONTH($B129),MIN(AF$6,DAY(EOMONTH($B129,0))))&lt;$C129)+(DATE(YEAR($B129),MONTH($B129)+1,MIN(AF$6,DAY(EOMONTH($B129,1))))&gt;=$B129)*(DATE(YEAR($B129),MONTH($B129)+1,MIN(AF$6,DAY(EOMONTH($B129,1))))&lt;$C129)))</f>
        <v>0</v>
      </c>
      <c r="AG129" s="48" t="n">
        <f aca="false">IF(OR(N(AG$5)=0,AG$6=""),0,AG$5*((DATE(YEAR($B129),MONTH($B129),MIN(AG$6,DAY(EOMONTH($B129,0))))&gt;=$B129)*(DATE(YEAR($B129),MONTH($B129),MIN(AG$6,DAY(EOMONTH($B129,0))))&lt;$C129)+(DATE(YEAR($B129),MONTH($B129)+1,MIN(AG$6,DAY(EOMONTH($B129,1))))&gt;=$B129)*(DATE(YEAR($B129),MONTH($B129)+1,MIN(AG$6,DAY(EOMONTH($B129,1))))&lt;$C129)))</f>
        <v>0</v>
      </c>
      <c r="AH129" s="48" t="n">
        <f aca="false">IF(OR(N(AH$5)=0,AH$6=""),0,AH$5*((DATE(YEAR($B129),MONTH($B129),MIN(AH$6,DAY(EOMONTH($B129,0))))&gt;=$B129)*(DATE(YEAR($B129),MONTH($B129),MIN(AH$6,DAY(EOMONTH($B129,0))))&lt;$C129)+(DATE(YEAR($B129),MONTH($B129)+1,MIN(AH$6,DAY(EOMONTH($B129,1))))&gt;=$B129)*(DATE(YEAR($B129),MONTH($B129)+1,MIN(AH$6,DAY(EOMONTH($B129,1))))&lt;$C129)))</f>
        <v>0</v>
      </c>
      <c r="AI129" s="48" t="n">
        <f aca="false">IF(OR(N(AI$5)=0,AI$6=""),0,AI$5*((DATE(YEAR($B129),MONTH($B129),MIN(AI$6,DAY(EOMONTH($B129,0))))&gt;=$B129)*(DATE(YEAR($B129),MONTH($B129),MIN(AI$6,DAY(EOMONTH($B129,0))))&lt;$C129)+(DATE(YEAR($B129),MONTH($B129)+1,MIN(AI$6,DAY(EOMONTH($B129,1))))&gt;=$B129)*(DATE(YEAR($B129),MONTH($B129)+1,MIN(AI$6,DAY(EOMONTH($B129,1))))&lt;$C129)))</f>
        <v>0</v>
      </c>
      <c r="AJ129" s="48" t="n">
        <f aca="false">IF(OR(N(AJ$5)=0,AJ$6=""),0,AJ$5*((DATE(YEAR($B129),MONTH($B129),MIN(AJ$6,DAY(EOMONTH($B129,0))))&gt;=$B129)*(DATE(YEAR($B129),MONTH($B129),MIN(AJ$6,DAY(EOMONTH($B129,0))))&lt;$C129)+(DATE(YEAR($B129),MONTH($B129)+1,MIN(AJ$6,DAY(EOMONTH($B129,1))))&gt;=$B129)*(DATE(YEAR($B129),MONTH($B129)+1,MIN(AJ$6,DAY(EOMONTH($B129,1))))&lt;$C129)))</f>
        <v>0</v>
      </c>
      <c r="AK129" s="48" t="n">
        <f aca="false">IF(OR(N(AK$5)=0,AK$6=""),0,AK$5*((DATE(YEAR($B129),MONTH($B129),MIN(AK$6,DAY(EOMONTH($B129,0))))&gt;=$B129)*(DATE(YEAR($B129),MONTH($B129),MIN(AK$6,DAY(EOMONTH($B129,0))))&lt;$C129)+(DATE(YEAR($B129),MONTH($B129)+1,MIN(AK$6,DAY(EOMONTH($B129,1))))&gt;=$B129)*(DATE(YEAR($B129),MONTH($B129)+1,MIN(AK$6,DAY(EOMONTH($B129,1))))&lt;$C129)))</f>
        <v>0</v>
      </c>
      <c r="AL129" s="48" t="n">
        <f aca="false">IF(OR(N(AL$5)=0,AL$6=""),0,AL$5*((DATE(YEAR($B129),MONTH($B129),MIN(AL$6,DAY(EOMONTH($B129,0))))&gt;=$B129)*(DATE(YEAR($B129),MONTH($B129),MIN(AL$6,DAY(EOMONTH($B129,0))))&lt;$C129)+(DATE(YEAR($B129),MONTH($B129)+1,MIN(AL$6,DAY(EOMONTH($B129,1))))&gt;=$B129)*(DATE(YEAR($B129),MONTH($B129)+1,MIN(AL$6,DAY(EOMONTH($B129,1))))&lt;$C129)))</f>
        <v>0</v>
      </c>
      <c r="AM129" s="48" t="n">
        <f aca="false">IF(OR(N(AM$5)=0,AM$6=""),0,AM$5*((DATE(YEAR($B129),MONTH($B129),MIN(AM$6,DAY(EOMONTH($B129,0))))&gt;=$B129)*(DATE(YEAR($B129),MONTH($B129),MIN(AM$6,DAY(EOMONTH($B129,0))))&lt;$C129)+(DATE(YEAR($B129),MONTH($B129)+1,MIN(AM$6,DAY(EOMONTH($B129,1))))&gt;=$B129)*(DATE(YEAR($B129),MONTH($B129)+1,MIN(AM$6,DAY(EOMONTH($B129,1))))&lt;$C129)))</f>
        <v>0</v>
      </c>
      <c r="AN129" s="48" t="n">
        <f aca="false">IF(OR(N(AN$5)=0,AN$6=""),0,AN$5*((DATE(YEAR($B129),MONTH($B129),MIN(AN$6,DAY(EOMONTH($B129,0))))&gt;=$B129)*(DATE(YEAR($B129),MONTH($B129),MIN(AN$6,DAY(EOMONTH($B129,0))))&lt;$C129)+(DATE(YEAR($B129),MONTH($B129)+1,MIN(AN$6,DAY(EOMONTH($B129,1))))&gt;=$B129)*(DATE(YEAR($B129),MONTH($B129)+1,MIN(AN$6,DAY(EOMONTH($B129,1))))&lt;$C129)))</f>
        <v>0</v>
      </c>
      <c r="AO129" s="48" t="n">
        <f aca="false">IF(OR(N(AO$5)=0,AO$6=""),0,AO$5*((DATE(YEAR($B129),MONTH($B129),MIN(AO$6,DAY(EOMONTH($B129,0))))&gt;=$B129)*(DATE(YEAR($B129),MONTH($B129),MIN(AO$6,DAY(EOMONTH($B129,0))))&lt;$C129)+(DATE(YEAR($B129),MONTH($B129)+1,MIN(AO$6,DAY(EOMONTH($B129,1))))&gt;=$B129)*(DATE(YEAR($B129),MONTH($B129)+1,MIN(AO$6,DAY(EOMONTH($B129,1))))&lt;$C129)))</f>
        <v>0</v>
      </c>
      <c r="AP129" s="48" t="n">
        <f aca="false">IF(OR(N(AP$5)=0,AP$6=""),0,AP$5*((DATE(YEAR($B129),MONTH($B129),MIN(AP$6,DAY(EOMONTH($B129,0))))&gt;=$B129)*(DATE(YEAR($B129),MONTH($B129),MIN(AP$6,DAY(EOMONTH($B129,0))))&lt;$C129)+(DATE(YEAR($B129),MONTH($B129)+1,MIN(AP$6,DAY(EOMONTH($B129,1))))&gt;=$B129)*(DATE(YEAR($B129),MONTH($B129)+1,MIN(AP$6,DAY(EOMONTH($B129,1))))&lt;$C129)))</f>
        <v>0</v>
      </c>
      <c r="AQ129" s="48" t="n">
        <f aca="false">IF(OR(N(AQ$5)=0,AQ$6=""),0,AQ$5*((DATE(YEAR($B129),MONTH($B129),MIN(AQ$6,DAY(EOMONTH($B129,0))))&gt;=$B129)*(DATE(YEAR($B129),MONTH($B129),MIN(AQ$6,DAY(EOMONTH($B129,0))))&lt;$C129)+(DATE(YEAR($B129),MONTH($B129)+1,MIN(AQ$6,DAY(EOMONTH($B129,1))))&gt;=$B129)*(DATE(YEAR($B129),MONTH($B129)+1,MIN(AQ$6,DAY(EOMONTH($B129,1))))&lt;$C129)))</f>
        <v>0</v>
      </c>
      <c r="AR129" s="48" t="n">
        <f aca="false">IF(OR(N(AR$5)=0,AR$6=""),0,AR$5*((DATE(YEAR($B129),MONTH($B129),MIN(AR$6,DAY(EOMONTH($B129,0))))&gt;=$B129)*(DATE(YEAR($B129),MONTH($B129),MIN(AR$6,DAY(EOMONTH($B129,0))))&lt;$C129)+(DATE(YEAR($B129),MONTH($B129)+1,MIN(AR$6,DAY(EOMONTH($B129,1))))&gt;=$B129)*(DATE(YEAR($B129),MONTH($B129)+1,MIN(AR$6,DAY(EOMONTH($B129,1))))&lt;$C129)))</f>
        <v>0</v>
      </c>
      <c r="AS129" s="48" t="n">
        <f aca="false">IF(OR(N(AS$5)=0,AS$6=""),0,AS$5*((DATE(YEAR($B129),MONTH($B129),MIN(AS$6,DAY(EOMONTH($B129,0))))&gt;=$B129)*(DATE(YEAR($B129),MONTH($B129),MIN(AS$6,DAY(EOMONTH($B129,0))))&lt;$C129)+(DATE(YEAR($B129),MONTH($B129)+1,MIN(AS$6,DAY(EOMONTH($B129,1))))&gt;=$B129)*(DATE(YEAR($B129),MONTH($B129)+1,MIN(AS$6,DAY(EOMONTH($B129,1))))&lt;$C129)))</f>
        <v>0</v>
      </c>
      <c r="AT129" s="48" t="n">
        <f aca="false">IF(OR(N(AT$5)=0,AT$6=""),0,AT$5*((DATE(YEAR($B129),MONTH($B129),MIN(AT$6,DAY(EOMONTH($B129,0))))&gt;=$B129)*(DATE(YEAR($B129),MONTH($B129),MIN(AT$6,DAY(EOMONTH($B129,0))))&lt;$C129)+(DATE(YEAR($B129),MONTH($B129)+1,MIN(AT$6,DAY(EOMONTH($B129,1))))&gt;=$B129)*(DATE(YEAR($B129),MONTH($B129)+1,MIN(AT$6,DAY(EOMONTH($B129,1))))&lt;$C129)))</f>
        <v>0</v>
      </c>
      <c r="AU129" s="48" t="n">
        <f aca="false">IF(OR(N(AU$5)=0,AU$6=""),0,AU$5*((DATE(YEAR($B129),MONTH($B129),MIN(AU$6,DAY(EOMONTH($B129,0))))&gt;=$B129)*(DATE(YEAR($B129),MONTH($B129),MIN(AU$6,DAY(EOMONTH($B129,0))))&lt;$C129)+(DATE(YEAR($B129),MONTH($B129)+1,MIN(AU$6,DAY(EOMONTH($B129,1))))&gt;=$B129)*(DATE(YEAR($B129),MONTH($B129)+1,MIN(AU$6,DAY(EOMONTH($B129,1))))&lt;$C129)))</f>
        <v>0</v>
      </c>
      <c r="AV129" s="48" t="n">
        <f aca="false">IF(OR(N(AV$5)=0,AV$6=""),0,AV$5*((DATE(YEAR($B129),MONTH($B129),MIN(AV$6,DAY(EOMONTH($B129,0))))&gt;=$B129)*(DATE(YEAR($B129),MONTH($B129),MIN(AV$6,DAY(EOMONTH($B129,0))))&lt;$C129)+(DATE(YEAR($B129),MONTH($B129)+1,MIN(AV$6,DAY(EOMONTH($B129,1))))&gt;=$B129)*(DATE(YEAR($B129),MONTH($B129)+1,MIN(AV$6,DAY(EOMONTH($B129,1))))&lt;$C129)))</f>
        <v>0</v>
      </c>
      <c r="AW129" s="48" t="n">
        <f aca="false">IF(OR(N(AW$5)=0,AW$6=""),0,AW$5*((DATE(YEAR($B129),MONTH($B129),MIN(AW$6,DAY(EOMONTH($B129,0))))&gt;=$B129)*(DATE(YEAR($B129),MONTH($B129),MIN(AW$6,DAY(EOMONTH($B129,0))))&lt;$C129)+(DATE(YEAR($B129),MONTH($B129)+1,MIN(AW$6,DAY(EOMONTH($B129,1))))&gt;=$B129)*(DATE(YEAR($B129),MONTH($B129)+1,MIN(AW$6,DAY(EOMONTH($B129,1))))&lt;$C129)))</f>
        <v>0</v>
      </c>
      <c r="AX129" s="48" t="n">
        <f aca="false">IF(OR(N(AX$5)=0,AX$6=""),0,AX$5*((DATE(YEAR($B129),MONTH($B129),MIN(AX$6,DAY(EOMONTH($B129,0))))&gt;=$B129)*(DATE(YEAR($B129),MONTH($B129),MIN(AX$6,DAY(EOMONTH($B129,0))))&lt;$C129)+(DATE(YEAR($B129),MONTH($B129)+1,MIN(AX$6,DAY(EOMONTH($B129,1))))&gt;=$B129)*(DATE(YEAR($B129),MONTH($B129)+1,MIN(AX$6,DAY(EOMONTH($B129,1))))&lt;$C129)))</f>
        <v>0</v>
      </c>
      <c r="AY129" s="48" t="n">
        <f aca="false">IF(OR(N(AY$5)=0,AY$6=""),0,AY$5*((DATE(YEAR($B129),MONTH($B129),MIN(AY$6,DAY(EOMONTH($B129,0))))&gt;=$B129)*(DATE(YEAR($B129),MONTH($B129),MIN(AY$6,DAY(EOMONTH($B129,0))))&lt;$C129)+(DATE(YEAR($B129),MONTH($B129)+1,MIN(AY$6,DAY(EOMONTH($B129,1))))&gt;=$B129)*(DATE(YEAR($B129),MONTH($B129)+1,MIN(AY$6,DAY(EOMONTH($B129,1))))&lt;$C129)))</f>
        <v>0</v>
      </c>
      <c r="AZ129" s="48" t="n">
        <f aca="false">IF(OR(N(AZ$5)=0,AZ$6=""),0,AZ$5*((DATE(YEAR($B129),MONTH($B129),MIN(AZ$6,DAY(EOMONTH($B129,0))))&gt;=$B129)*(DATE(YEAR($B129),MONTH($B129),MIN(AZ$6,DAY(EOMONTH($B129,0))))&lt;$C129)+(DATE(YEAR($B129),MONTH($B129)+1,MIN(AZ$6,DAY(EOMONTH($B129,1))))&gt;=$B129)*(DATE(YEAR($B129),MONTH($B129)+1,MIN(AZ$6,DAY(EOMONTH($B129,1))))&lt;$C129)))</f>
        <v>0</v>
      </c>
      <c r="BA129" s="48" t="n">
        <f aca="false">IF(OR(N(BA$5)=0,BA$6=""),0,BA$5*((DATE(YEAR($B129),MONTH($B129),MIN(BA$6,DAY(EOMONTH($B129,0))))&gt;=$B129)*(DATE(YEAR($B129),MONTH($B129),MIN(BA$6,DAY(EOMONTH($B129,0))))&lt;$C129)+(DATE(YEAR($B129),MONTH($B129)+1,MIN(BA$6,DAY(EOMONTH($B129,1))))&gt;=$B129)*(DATE(YEAR($B129),MONTH($B129)+1,MIN(BA$6,DAY(EOMONTH($B129,1))))&lt;$C129)))</f>
        <v>0</v>
      </c>
      <c r="BB129" s="48" t="n">
        <f aca="false">IF(OR(N(BB$5)=0,BB$6=""),0,BB$5*((DATE(YEAR($B129),MONTH($B129),MIN(BB$6,DAY(EOMONTH($B129,0))))&gt;=$B129)*(DATE(YEAR($B129),MONTH($B129),MIN(BB$6,DAY(EOMONTH($B129,0))))&lt;$C129)+(DATE(YEAR($B129),MONTH($B129)+1,MIN(BB$6,DAY(EOMONTH($B129,1))))&gt;=$B129)*(DATE(YEAR($B129),MONTH($B129)+1,MIN(BB$6,DAY(EOMONTH($B129,1))))&lt;$C129)))</f>
        <v>0</v>
      </c>
      <c r="BC129" s="48" t="n">
        <f aca="false">IF(OR(N(BC$5)=0,BC$6=""),0,BC$5*((DATE(YEAR($B129),MONTH($B129),MIN(BC$6,DAY(EOMONTH($B129,0))))&gt;=$B129)*(DATE(YEAR($B129),MONTH($B129),MIN(BC$6,DAY(EOMONTH($B129,0))))&lt;$C129)+(DATE(YEAR($B129),MONTH($B129)+1,MIN(BC$6,DAY(EOMONTH($B129,1))))&gt;=$B129)*(DATE(YEAR($B129),MONTH($B129)+1,MIN(BC$6,DAY(EOMONTH($B129,1))))&lt;$C129)))</f>
        <v>0</v>
      </c>
      <c r="BD129" s="48" t="n">
        <f aca="false">IF(OR(N(BD$5)=0,BD$6=""),0,BD$5*((DATE(YEAR($B129),MONTH($B129),MIN(BD$6,DAY(EOMONTH($B129,0))))&gt;=$B129)*(DATE(YEAR($B129),MONTH($B129),MIN(BD$6,DAY(EOMONTH($B129,0))))&lt;$C129)+(DATE(YEAR($B129),MONTH($B129)+1,MIN(BD$6,DAY(EOMONTH($B129,1))))&gt;=$B129)*(DATE(YEAR($B129),MONTH($B129)+1,MIN(BD$6,DAY(EOMONTH($B129,1))))&lt;$C129)))</f>
        <v>0</v>
      </c>
      <c r="BE129" s="48" t="n">
        <f aca="false">IF(OR(N(BE$5)=0,BE$6=""),0,BE$5*((DATE(YEAR($B129),MONTH($B129),MIN(BE$6,DAY(EOMONTH($B129,0))))&gt;=$B129)*(DATE(YEAR($B129),MONTH($B129),MIN(BE$6,DAY(EOMONTH($B129,0))))&lt;$C129)+(DATE(YEAR($B129),MONTH($B129)+1,MIN(BE$6,DAY(EOMONTH($B129,1))))&gt;=$B129)*(DATE(YEAR($B129),MONTH($B129)+1,MIN(BE$6,DAY(EOMONTH($B129,1))))&lt;$C129)))</f>
        <v>0</v>
      </c>
      <c r="BF129" s="48" t="n">
        <f aca="false">IF(OR(N(BF$5)=0,BF$6=""),0,BF$5*((DATE(YEAR($B129),MONTH($B129),MIN(BF$6,DAY(EOMONTH($B129,0))))&gt;=$B129)*(DATE(YEAR($B129),MONTH($B129),MIN(BF$6,DAY(EOMONTH($B129,0))))&lt;$C129)+(DATE(YEAR($B129),MONTH($B129)+1,MIN(BF$6,DAY(EOMONTH($B129,1))))&gt;=$B129)*(DATE(YEAR($B129),MONTH($B129)+1,MIN(BF$6,DAY(EOMONTH($B129,1))))&lt;$C129)))</f>
        <v>0</v>
      </c>
      <c r="BG129" s="48" t="n">
        <f aca="false">IF(OR(N(BG$5)=0,BG$6=""),0,BG$5*((DATE(YEAR($B129),MONTH($B129),MIN(BG$6,DAY(EOMONTH($B129,0))))&gt;=$B129)*(DATE(YEAR($B129),MONTH($B129),MIN(BG$6,DAY(EOMONTH($B129,0))))&lt;$C129)+(DATE(YEAR($B129),MONTH($B129)+1,MIN(BG$6,DAY(EOMONTH($B129,1))))&gt;=$B129)*(DATE(YEAR($B129),MONTH($B129)+1,MIN(BG$6,DAY(EOMONTH($B129,1))))&lt;$C129)))</f>
        <v>0</v>
      </c>
      <c r="BH129" s="48" t="n">
        <f aca="false">IF(OR(N(BH$5)=0,BH$6=""),0,BH$5*((DATE(YEAR($B129),MONTH($B129),MIN(BH$6,DAY(EOMONTH($B129,0))))&gt;=$B129)*(DATE(YEAR($B129),MONTH($B129),MIN(BH$6,DAY(EOMONTH($B129,0))))&lt;$C129)+(DATE(YEAR($B129),MONTH($B129)+1,MIN(BH$6,DAY(EOMONTH($B129,1))))&gt;=$B129)*(DATE(YEAR($B129),MONTH($B129)+1,MIN(BH$6,DAY(EOMONTH($B129,1))))&lt;$C129)))</f>
        <v>0</v>
      </c>
      <c r="BI129" s="48" t="n">
        <f aca="false">IF(OR(N(BI$5)=0,BI$6=""),0,BI$5*((DATE(YEAR($B129),MONTH($B129),MIN(BI$6,DAY(EOMONTH($B129,0))))&gt;=$B129)*(DATE(YEAR($B129),MONTH($B129),MIN(BI$6,DAY(EOMONTH($B129,0))))&lt;$C129)+(DATE(YEAR($B129),MONTH($B129)+1,MIN(BI$6,DAY(EOMONTH($B129,1))))&gt;=$B129)*(DATE(YEAR($B129),MONTH($B129)+1,MIN(BI$6,DAY(EOMONTH($B129,1))))&lt;$C129)))</f>
        <v>0</v>
      </c>
      <c r="BJ129" s="48" t="n">
        <f aca="false">IF(OR(N(BJ$5)=0,BJ$6=""),0,BJ$5*((DATE(YEAR($B129),MONTH($B129),MIN(BJ$6,DAY(EOMONTH($B129,0))))&gt;=$B129)*(DATE(YEAR($B129),MONTH($B129),MIN(BJ$6,DAY(EOMONTH($B129,0))))&lt;$C129)+(DATE(YEAR($B129),MONTH($B129)+1,MIN(BJ$6,DAY(EOMONTH($B129,1))))&gt;=$B129)*(DATE(YEAR($B129),MONTH($B129)+1,MIN(BJ$6,DAY(EOMONTH($B129,1))))&lt;$C129)))</f>
        <v>0</v>
      </c>
      <c r="BK129" s="48" t="n">
        <f aca="false">IF(OR(N(BK$5)=0,BK$6=""),0,BK$5*((DATE(YEAR($B129),MONTH($B129),MIN(BK$6,DAY(EOMONTH($B129,0))))&gt;=$B129)*(DATE(YEAR($B129),MONTH($B129),MIN(BK$6,DAY(EOMONTH($B129,0))))&lt;$C129)+(DATE(YEAR($B129),MONTH($B129)+1,MIN(BK$6,DAY(EOMONTH($B129,1))))&gt;=$B129)*(DATE(YEAR($B129),MONTH($B129)+1,MIN(BK$6,DAY(EOMONTH($B129,1))))&lt;$C129)))</f>
        <v>0</v>
      </c>
      <c r="BL129" s="48" t="n">
        <f aca="false">IF(OR(N(BL$5)=0,BL$6=""),0,BL$5*((DATE(YEAR($B129),MONTH($B129),MIN(BL$6,DAY(EOMONTH($B129,0))))&gt;=$B129)*(DATE(YEAR($B129),MONTH($B129),MIN(BL$6,DAY(EOMONTH($B129,0))))&lt;$C129)+(DATE(YEAR($B129),MONTH($B129)+1,MIN(BL$6,DAY(EOMONTH($B129,1))))&gt;=$B129)*(DATE(YEAR($B129),MONTH($B129)+1,MIN(BL$6,DAY(EOMONTH($B129,1))))&lt;$C129)))</f>
        <v>0</v>
      </c>
      <c r="BM129" s="48" t="n">
        <f aca="false">IF(OR(N(BM$5)=0,BM$6=""),0,BM$5*((DATE(YEAR($B129),MONTH($B129),MIN(BM$6,DAY(EOMONTH($B129,0))))&gt;=$B129)*(DATE(YEAR($B129),MONTH($B129),MIN(BM$6,DAY(EOMONTH($B129,0))))&lt;$C129)+(DATE(YEAR($B129),MONTH($B129)+1,MIN(BM$6,DAY(EOMONTH($B129,1))))&gt;=$B129)*(DATE(YEAR($B129),MONTH($B129)+1,MIN(BM$6,DAY(EOMONTH($B129,1))))&lt;$C129)))</f>
        <v>0</v>
      </c>
      <c r="BN129" s="48" t="n">
        <f aca="false">IF(OR(N(BN$5)=0,BN$6=""),0,BN$5*((DATE(YEAR($B129),MONTH($B129),MIN(BN$6,DAY(EOMONTH($B129,0))))&gt;=$B129)*(DATE(YEAR($B129),MONTH($B129),MIN(BN$6,DAY(EOMONTH($B129,0))))&lt;$C129)+(DATE(YEAR($B129),MONTH($B129)+1,MIN(BN$6,DAY(EOMONTH($B129,1))))&gt;=$B129)*(DATE(YEAR($B129),MONTH($B129)+1,MIN(BN$6,DAY(EOMONTH($B129,1))))&lt;$C129)))</f>
        <v>0</v>
      </c>
      <c r="BO129" s="48" t="n">
        <f aca="false">IF(OR(N(BO$5)=0,BO$6=""),0,BO$5*((DATE(YEAR($B129),MONTH($B129),MIN(BO$6,DAY(EOMONTH($B129,0))))&gt;=$B129)*(DATE(YEAR($B129),MONTH($B129),MIN(BO$6,DAY(EOMONTH($B129,0))))&lt;$C129)+(DATE(YEAR($B129),MONTH($B129)+1,MIN(BO$6,DAY(EOMONTH($B129,1))))&gt;=$B129)*(DATE(YEAR($B129),MONTH($B129)+1,MIN(BO$6,DAY(EOMONTH($B129,1))))&lt;$C129)))</f>
        <v>0</v>
      </c>
      <c r="BP129" s="48" t="n">
        <f aca="false">IF(OR(N(BP$5)=0,BP$6=""),0,BP$5*((DATE(YEAR($B129),MONTH($B129),MIN(BP$6,DAY(EOMONTH($B129,0))))&gt;=$B129)*(DATE(YEAR($B129),MONTH($B129),MIN(BP$6,DAY(EOMONTH($B129,0))))&lt;$C129)+(DATE(YEAR($B129),MONTH($B129)+1,MIN(BP$6,DAY(EOMONTH($B129,1))))&gt;=$B129)*(DATE(YEAR($B129),MONTH($B129)+1,MIN(BP$6,DAY(EOMONTH($B129,1))))&lt;$C129)))</f>
        <v>0</v>
      </c>
      <c r="BQ129" s="48" t="n">
        <f aca="false">IF(OR(N(BQ$5)=0,BQ$6=""),0,BQ$5*((DATE(YEAR($B129),MONTH($B129),MIN(BQ$6,DAY(EOMONTH($B129,0))))&gt;=$B129)*(DATE(YEAR($B129),MONTH($B129),MIN(BQ$6,DAY(EOMONTH($B129,0))))&lt;$C129)+(DATE(YEAR($B129),MONTH($B129)+1,MIN(BQ$6,DAY(EOMONTH($B129,1))))&gt;=$B129)*(DATE(YEAR($B129),MONTH($B129)+1,MIN(BQ$6,DAY(EOMONTH($B129,1))))&lt;$C129)))</f>
        <v>0</v>
      </c>
      <c r="BR129" s="48" t="n">
        <f aca="false">IF(OR(N(BR$5)=0,BR$6=""),0,BR$5*((DATE(YEAR($B129),MONTH($B129),MIN(BR$6,DAY(EOMONTH($B129,0))))&gt;=$B129)*(DATE(YEAR($B129),MONTH($B129),MIN(BR$6,DAY(EOMONTH($B129,0))))&lt;$C129)+(DATE(YEAR($B129),MONTH($B129)+1,MIN(BR$6,DAY(EOMONTH($B129,1))))&gt;=$B129)*(DATE(YEAR($B129),MONTH($B129)+1,MIN(BR$6,DAY(EOMONTH($B129,1))))&lt;$C129)))</f>
        <v>0</v>
      </c>
      <c r="BS129" s="48" t="n">
        <f aca="false">IF(OR(N(BS$5)=0,BS$6=""),0,BS$5*((DATE(YEAR($B129),MONTH($B129),MIN(BS$6,DAY(EOMONTH($B129,0))))&gt;=$B129)*(DATE(YEAR($B129),MONTH($B129),MIN(BS$6,DAY(EOMONTH($B129,0))))&lt;$C129)+(DATE(YEAR($B129),MONTH($B129)+1,MIN(BS$6,DAY(EOMONTH($B129,1))))&gt;=$B129)*(DATE(YEAR($B129),MONTH($B129)+1,MIN(BS$6,DAY(EOMONTH($B129,1))))&lt;$C129)))</f>
        <v>0</v>
      </c>
      <c r="BT129" s="48" t="n">
        <f aca="false">IF(OR(N(BT$5)=0,BT$6=""),0,BT$5*((DATE(YEAR($B129),MONTH($B129),MIN(BT$6,DAY(EOMONTH($B129,0))))&gt;=$B129)*(DATE(YEAR($B129),MONTH($B129),MIN(BT$6,DAY(EOMONTH($B129,0))))&lt;$C129)+(DATE(YEAR($B129),MONTH($B129)+1,MIN(BT$6,DAY(EOMONTH($B129,1))))&gt;=$B129)*(DATE(YEAR($B129),MONTH($B129)+1,MIN(BT$6,DAY(EOMONTH($B129,1))))&lt;$C129)))</f>
        <v>0</v>
      </c>
      <c r="BU129" s="48" t="n">
        <f aca="false">IF(OR(N(BU$5)=0,BU$6=""),0,BU$5*((DATE(YEAR($B129),MONTH($B129),MIN(BU$6,DAY(EOMONTH($B129,0))))&gt;=$B129)*(DATE(YEAR($B129),MONTH($B129),MIN(BU$6,DAY(EOMONTH($B129,0))))&lt;$C129)+(DATE(YEAR($B129),MONTH($B129)+1,MIN(BU$6,DAY(EOMONTH($B129,1))))&gt;=$B129)*(DATE(YEAR($B129),MONTH($B129)+1,MIN(BU$6,DAY(EOMONTH($B129,1))))&lt;$C129)))</f>
        <v>0</v>
      </c>
      <c r="BV129" s="48" t="n">
        <f aca="false">IF(OR(N(BV$5)=0,BV$6=""),0,BV$5*((DATE(YEAR($B129),MONTH($B129),MIN(BV$6,DAY(EOMONTH($B129,0))))&gt;=$B129)*(DATE(YEAR($B129),MONTH($B129),MIN(BV$6,DAY(EOMONTH($B129,0))))&lt;$C129)+(DATE(YEAR($B129),MONTH($B129)+1,MIN(BV$6,DAY(EOMONTH($B129,1))))&gt;=$B129)*(DATE(YEAR($B129),MONTH($B129)+1,MIN(BV$6,DAY(EOMONTH($B129,1))))&lt;$C129)))</f>
        <v>0</v>
      </c>
      <c r="BW129" s="48" t="n">
        <f aca="false">IF(OR(N(BW$5)=0,BW$6=""),0,BW$5*((DATE(YEAR($B129),MONTH($B129),MIN(BW$6,DAY(EOMONTH($B129,0))))&gt;=$B129)*(DATE(YEAR($B129),MONTH($B129),MIN(BW$6,DAY(EOMONTH($B129,0))))&lt;$C129)+(DATE(YEAR($B129),MONTH($B129)+1,MIN(BW$6,DAY(EOMONTH($B129,1))))&gt;=$B129)*(DATE(YEAR($B129),MONTH($B129)+1,MIN(BW$6,DAY(EOMONTH($B129,1))))&lt;$C129)))</f>
        <v>0</v>
      </c>
      <c r="BX129" s="48" t="n">
        <f aca="false">MIN(Z129,(FT128*(1+FT$5/Setup!$C$36)+IF($V129=1,N($F129),0)))</f>
        <v>0</v>
      </c>
      <c r="BY129" s="48" t="n">
        <f aca="false">MIN(AA129,(FU128*(1+FU$5/Setup!$C$36)+IF($V129=2,N($F129),0)))</f>
        <v>0</v>
      </c>
      <c r="BZ129" s="48" t="n">
        <f aca="false">MIN(AB129,(FV128*(1+FV$5/Setup!$C$36)+IF($V129=3,N($F129),0)))</f>
        <v>0</v>
      </c>
      <c r="CA129" s="48" t="n">
        <f aca="false">MIN(AC129,(FW128*(1+FW$5/Setup!$C$36)+IF($V129=4,N($F129),0)))</f>
        <v>0</v>
      </c>
      <c r="CB129" s="48" t="n">
        <f aca="false">MIN(AD129,(FX128*(1+FX$5/Setup!$C$36)+IF($V129=5,N($F129),0)))</f>
        <v>0</v>
      </c>
      <c r="CC129" s="48" t="n">
        <f aca="false">MIN(AE129,(FY128*(1+FY$5/Setup!$C$36)+IF($V129=6,N($F129),0)))</f>
        <v>0</v>
      </c>
      <c r="CD129" s="48" t="n">
        <f aca="false">MIN(AF129,(FZ128*(1+FZ$5/Setup!$C$36)+IF($V129=7,N($F129),0)))</f>
        <v>0</v>
      </c>
      <c r="CE129" s="48" t="n">
        <f aca="false">MIN(AG129,(GA128*(1+GA$5/Setup!$C$36)+IF($V129=8,N($F129),0)))</f>
        <v>0</v>
      </c>
      <c r="CF129" s="48" t="n">
        <f aca="false">MIN(AH129,(GB128*(1+GB$5/Setup!$C$36)+IF($V129=9,N($F129),0)))</f>
        <v>0</v>
      </c>
      <c r="CG129" s="48" t="n">
        <f aca="false">MIN(AI129,(GC128*(1+GC$5/Setup!$C$36)+IF($V129=10,N($F129),0)))</f>
        <v>0</v>
      </c>
      <c r="CH129" s="48" t="n">
        <f aca="false">MIN(AJ129,(GD128*(1+GD$5/Setup!$C$36)+IF($V129=11,N($F129),0)))</f>
        <v>0</v>
      </c>
      <c r="CI129" s="48" t="n">
        <f aca="false">MIN(AK129,(GE128*(1+GE$5/Setup!$C$36)+IF($V129=12,N($F129),0)))</f>
        <v>0</v>
      </c>
      <c r="CJ129" s="48" t="n">
        <f aca="false">MIN(AL129,(GF128*(1+GF$5/Setup!$C$36)+IF($V129=13,N($F129),0)))</f>
        <v>0</v>
      </c>
      <c r="CK129" s="48" t="n">
        <f aca="false">MIN(AM129,(GG128*(1+GG$5/Setup!$C$36)+IF($V129=14,N($F129),0)))</f>
        <v>0</v>
      </c>
      <c r="CL129" s="48" t="n">
        <f aca="false">MIN(AN129,(GH128*(1+GH$5/Setup!$C$36)+IF($V129=15,N($F129),0)))</f>
        <v>0</v>
      </c>
      <c r="CM129" s="48" t="n">
        <f aca="false">MIN(AO129,(GI128*(1+GI$5/Setup!$C$36)+IF($V129=16,N($F129),0)))</f>
        <v>0</v>
      </c>
      <c r="CN129" s="48" t="n">
        <f aca="false">MIN(AP129,(GJ128*(1+GJ$5/Setup!$C$36)+IF($V129=17,N($F129),0)))</f>
        <v>0</v>
      </c>
      <c r="CO129" s="48" t="n">
        <f aca="false">MIN(AQ129,(GK128*(1+GK$5/Setup!$C$36)+IF($V129=18,N($F129),0)))</f>
        <v>0</v>
      </c>
      <c r="CP129" s="48" t="n">
        <f aca="false">MIN(AR129,(GL128*(1+GL$5/Setup!$C$36)+IF($V129=19,N($F129),0)))</f>
        <v>0</v>
      </c>
      <c r="CQ129" s="48" t="n">
        <f aca="false">MIN(AS129,(GM128*(1+GM$5/Setup!$C$36)+IF($V129=20,N($F129),0)))</f>
        <v>0</v>
      </c>
      <c r="CR129" s="48" t="n">
        <f aca="false">MIN(AT129,(GN128*(1+GN$5/Setup!$C$36)+IF($V129=21,N($F129),0)))</f>
        <v>0</v>
      </c>
      <c r="CS129" s="48" t="n">
        <f aca="false">MIN(AU129,(GO128*(1+GO$5/Setup!$C$36)+IF($V129=22,N($F129),0)))</f>
        <v>0</v>
      </c>
      <c r="CT129" s="48" t="n">
        <f aca="false">MIN(AV129,(GP128*(1+GP$5/Setup!$C$36)+IF($V129=23,N($F129),0)))</f>
        <v>0</v>
      </c>
      <c r="CU129" s="48" t="n">
        <f aca="false">MIN(AW129,(GQ128*(1+GQ$5/Setup!$C$36)+IF($V129=24,N($F129),0)))</f>
        <v>0</v>
      </c>
      <c r="CV129" s="48" t="n">
        <f aca="false">MIN(AX129,(GR128*(1+GR$5/Setup!$C$36)+IF($V129=25,N($F129),0)))</f>
        <v>0</v>
      </c>
      <c r="CW129" s="48" t="n">
        <f aca="false">MIN(AY129,(GS128*(1+GS$5/Setup!$C$36)+IF($V129=26,N($F129),0)))</f>
        <v>0</v>
      </c>
      <c r="CX129" s="48" t="n">
        <f aca="false">MIN(AZ129,(GT128*(1+GT$5/Setup!$C$36)+IF($V129=27,N($F129),0)))</f>
        <v>0</v>
      </c>
      <c r="CY129" s="48" t="n">
        <f aca="false">MIN(BA129,(GU128*(1+GU$5/Setup!$C$36)+IF($V129=28,N($F129),0)))</f>
        <v>0</v>
      </c>
      <c r="CZ129" s="48" t="n">
        <f aca="false">MIN(BB129,(GV128*(1+GV$5/Setup!$C$36)+IF($V129=29,N($F129),0)))</f>
        <v>0</v>
      </c>
      <c r="DA129" s="48" t="n">
        <f aca="false">MIN(BC129,(GW128*(1+GW$5/Setup!$C$36)+IF($V129=30,N($F129),0)))</f>
        <v>0</v>
      </c>
      <c r="DB129" s="48" t="n">
        <f aca="false">MIN(BD129,(GX128*(1+GX$5/Setup!$C$36)+IF($V129=31,N($F129),0)))</f>
        <v>0</v>
      </c>
      <c r="DC129" s="48" t="n">
        <f aca="false">MIN(BE129,(GY128*(1+GY$5/Setup!$C$36)+IF($V129=32,N($F129),0)))</f>
        <v>0</v>
      </c>
      <c r="DD129" s="48" t="n">
        <f aca="false">MIN(BF129,(GZ128*(1+GZ$5/Setup!$C$36)+IF($V129=33,N($F129),0)))</f>
        <v>0</v>
      </c>
      <c r="DE129" s="48" t="n">
        <f aca="false">MIN(BG129,(HA128*(1+HA$5/Setup!$C$36)+IF($V129=34,N($F129),0)))</f>
        <v>0</v>
      </c>
      <c r="DF129" s="48" t="n">
        <f aca="false">MIN(BH129,(HB128*(1+HB$5/Setup!$C$36)+IF($V129=35,N($F129),0)))</f>
        <v>0</v>
      </c>
      <c r="DG129" s="48" t="n">
        <f aca="false">MIN(BI129,(HC128*(1+HC$5/Setup!$C$36)+IF($V129=36,N($F129),0)))</f>
        <v>0</v>
      </c>
      <c r="DH129" s="48" t="n">
        <f aca="false">MIN(BJ129,(HD128*(1+HD$5/Setup!$C$36)+IF($V129=37,N($F129),0)))</f>
        <v>0</v>
      </c>
      <c r="DI129" s="48" t="n">
        <f aca="false">MIN(BK129,(HE128*(1+HE$5/Setup!$C$36)+IF($V129=38,N($F129),0)))</f>
        <v>0</v>
      </c>
      <c r="DJ129" s="48" t="n">
        <f aca="false">MIN(BL129,(HF128*(1+HF$5/Setup!$C$36)+IF($V129=39,N($F129),0)))</f>
        <v>0</v>
      </c>
      <c r="DK129" s="48" t="n">
        <f aca="false">MIN(BM129,(HG128*(1+HG$5/Setup!$C$36)+IF($V129=40,N($F129),0)))</f>
        <v>0</v>
      </c>
      <c r="DL129" s="48" t="n">
        <f aca="false">MIN(BN129,(HH128*(1+HH$5/Setup!$C$36)+IF($V129=41,N($F129),0)))</f>
        <v>0</v>
      </c>
      <c r="DM129" s="48" t="n">
        <f aca="false">MIN(BO129,(HI128*(1+HI$5/Setup!$C$36)+IF($V129=42,N($F129),0)))</f>
        <v>0</v>
      </c>
      <c r="DN129" s="48" t="n">
        <f aca="false">MIN(BP129,(HJ128*(1+HJ$5/Setup!$C$36)+IF($V129=43,N($F129),0)))</f>
        <v>0</v>
      </c>
      <c r="DO129" s="48" t="n">
        <f aca="false">MIN(BQ129,(HK128*(1+HK$5/Setup!$C$36)+IF($V129=44,N($F129),0)))</f>
        <v>0</v>
      </c>
      <c r="DP129" s="48" t="n">
        <f aca="false">MIN(BR129,(HL128*(1+HL$5/Setup!$C$36)+IF($V129=45,N($F129),0)))</f>
        <v>0</v>
      </c>
      <c r="DQ129" s="48" t="n">
        <f aca="false">MIN(BS129,(HM128*(1+HM$5/Setup!$C$36)+IF($V129=46,N($F129),0)))</f>
        <v>0</v>
      </c>
      <c r="DR129" s="48" t="n">
        <f aca="false">MIN(BT129,(HN128*(1+HN$5/Setup!$C$36)+IF($V129=47,N($F129),0)))</f>
        <v>0</v>
      </c>
      <c r="DS129" s="48" t="n">
        <f aca="false">MIN(BU129,(HO128*(1+HO$5/Setup!$C$36)+IF($V129=48,N($F129),0)))</f>
        <v>0</v>
      </c>
      <c r="DT129" s="48" t="n">
        <f aca="false">MIN(BV129,(HP128*(1+HP$5/Setup!$C$36)+IF($V129=49,N($F129),0)))</f>
        <v>0</v>
      </c>
      <c r="DU129" s="48" t="n">
        <f aca="false">MIN(BW129,(HQ128*(1+HQ$5/Setup!$C$36)+IF($V129=50,N($F129),0)))</f>
        <v>0</v>
      </c>
      <c r="DV129" s="48" t="n">
        <f aca="false">MIN(MAX((FT128*(1+FT$5/Setup!$C$36)+IF($V129=1,N($F129),0))-BX129,0),MAX($P129-0,0))</f>
        <v>0</v>
      </c>
      <c r="DW129" s="48" t="n">
        <f aca="false">MIN(MAX((FU128*(1+FU$5/Setup!$C$36)+IF($V129=2,N($F129),0))-BY129,0),MAX($P129-SUM(DV129:DV129),0))</f>
        <v>0</v>
      </c>
      <c r="DX129" s="48" t="n">
        <f aca="false">MIN(MAX((FV128*(1+FV$5/Setup!$C$36)+IF($V129=3,N($F129),0))-BZ129,0),MAX($P129-SUM(DV129:DW129),0))</f>
        <v>0</v>
      </c>
      <c r="DY129" s="48" t="n">
        <f aca="false">MIN(MAX((FW128*(1+FW$5/Setup!$C$36)+IF($V129=4,N($F129),0))-CA129,0),MAX($P129-SUM(DV129:DX129),0))</f>
        <v>0</v>
      </c>
      <c r="DZ129" s="48" t="n">
        <f aca="false">MIN(MAX((FX128*(1+FX$5/Setup!$C$36)+IF($V129=5,N($F129),0))-CB129,0),MAX($P129-SUM(DV129:DY129),0))</f>
        <v>0</v>
      </c>
      <c r="EA129" s="48" t="n">
        <f aca="false">MIN(MAX((FY128*(1+FY$5/Setup!$C$36)+IF($V129=6,N($F129),0))-CC129,0),MAX($P129-SUM(DV129:DZ129),0))</f>
        <v>0</v>
      </c>
      <c r="EB129" s="48" t="n">
        <f aca="false">MIN(MAX((FZ128*(1+FZ$5/Setup!$C$36)+IF($V129=7,N($F129),0))-CD129,0),MAX($P129-SUM(DV129:EA129),0))</f>
        <v>0</v>
      </c>
      <c r="EC129" s="48" t="n">
        <f aca="false">MIN(MAX((GA128*(1+GA$5/Setup!$C$36)+IF($V129=8,N($F129),0))-CE129,0),MAX($P129-SUM(DV129:EB129),0))</f>
        <v>0</v>
      </c>
      <c r="ED129" s="48" t="n">
        <f aca="false">MIN(MAX((GB128*(1+GB$5/Setup!$C$36)+IF($V129=9,N($F129),0))-CF129,0),MAX($P129-SUM(DV129:EC129),0))</f>
        <v>0</v>
      </c>
      <c r="EE129" s="48" t="n">
        <f aca="false">MIN(MAX((GC128*(1+GC$5/Setup!$C$36)+IF($V129=10,N($F129),0))-CG129,0),MAX($P129-SUM(DV129:ED129),0))</f>
        <v>0</v>
      </c>
      <c r="EF129" s="48" t="n">
        <f aca="false">MIN(MAX((GD128*(1+GD$5/Setup!$C$36)+IF($V129=11,N($F129),0))-CH129,0),MAX($P129-SUM(DV129:EE129),0))</f>
        <v>0</v>
      </c>
      <c r="EG129" s="48" t="n">
        <f aca="false">MIN(MAX((GE128*(1+GE$5/Setup!$C$36)+IF($V129=12,N($F129),0))-CI129,0),MAX($P129-SUM(DV129:EF129),0))</f>
        <v>0</v>
      </c>
      <c r="EH129" s="48" t="n">
        <f aca="false">MIN(MAX((GF128*(1+GF$5/Setup!$C$36)+IF($V129=13,N($F129),0))-CJ129,0),MAX($P129-SUM(DV129:EG129),0))</f>
        <v>0</v>
      </c>
      <c r="EI129" s="48" t="n">
        <f aca="false">MIN(MAX((GG128*(1+GG$5/Setup!$C$36)+IF($V129=14,N($F129),0))-CK129,0),MAX($P129-SUM(DV129:EH129),0))</f>
        <v>0</v>
      </c>
      <c r="EJ129" s="48" t="n">
        <f aca="false">MIN(MAX((GH128*(1+GH$5/Setup!$C$36)+IF($V129=15,N($F129),0))-CL129,0),MAX($P129-SUM(DV129:EI129),0))</f>
        <v>0</v>
      </c>
      <c r="EK129" s="48" t="n">
        <f aca="false">MIN(MAX((GI128*(1+GI$5/Setup!$C$36)+IF($V129=16,N($F129),0))-CM129,0),MAX($P129-SUM(DV129:EJ129),0))</f>
        <v>0</v>
      </c>
      <c r="EL129" s="48" t="n">
        <f aca="false">MIN(MAX((GJ128*(1+GJ$5/Setup!$C$36)+IF($V129=17,N($F129),0))-CN129,0),MAX($P129-SUM(DV129:EK129),0))</f>
        <v>0</v>
      </c>
      <c r="EM129" s="48" t="n">
        <f aca="false">MIN(MAX((GK128*(1+GK$5/Setup!$C$36)+IF($V129=18,N($F129),0))-CO129,0),MAX($P129-SUM(DV129:EL129),0))</f>
        <v>0</v>
      </c>
      <c r="EN129" s="48" t="n">
        <f aca="false">MIN(MAX((GL128*(1+GL$5/Setup!$C$36)+IF($V129=19,N($F129),0))-CP129,0),MAX($P129-SUM(DV129:EM129),0))</f>
        <v>0</v>
      </c>
      <c r="EO129" s="48" t="n">
        <f aca="false">MIN(MAX((GM128*(1+GM$5/Setup!$C$36)+IF($V129=20,N($F129),0))-CQ129,0),MAX($P129-SUM(DV129:EN129),0))</f>
        <v>0</v>
      </c>
      <c r="EP129" s="48" t="n">
        <f aca="false">MIN(MAX((GN128*(1+GN$5/Setup!$C$36)+IF($V129=21,N($F129),0))-CR129,0),MAX($P129-SUM(DV129:EO129),0))</f>
        <v>0</v>
      </c>
      <c r="EQ129" s="48" t="n">
        <f aca="false">MIN(MAX((GO128*(1+GO$5/Setup!$C$36)+IF($V129=22,N($F129),0))-CS129,0),MAX($P129-SUM(DV129:EP129),0))</f>
        <v>0</v>
      </c>
      <c r="ER129" s="48" t="n">
        <f aca="false">MIN(MAX((GP128*(1+GP$5/Setup!$C$36)+IF($V129=23,N($F129),0))-CT129,0),MAX($P129-SUM(DV129:EQ129),0))</f>
        <v>0</v>
      </c>
      <c r="ES129" s="48" t="n">
        <f aca="false">MIN(MAX((GQ128*(1+GQ$5/Setup!$C$36)+IF($V129=24,N($F129),0))-CU129,0),MAX($P129-SUM(DV129:ER129),0))</f>
        <v>0</v>
      </c>
      <c r="ET129" s="48" t="n">
        <f aca="false">MIN(MAX((GR128*(1+GR$5/Setup!$C$36)+IF($V129=25,N($F129),0))-CV129,0),MAX($P129-SUM(DV129:ES129),0))</f>
        <v>0</v>
      </c>
      <c r="EU129" s="48" t="n">
        <f aca="false">MIN(MAX((GS128*(1+GS$5/Setup!$C$36)+IF($V129=26,N($F129),0))-CW129,0),MAX($P129-SUM(DV129:ET129),0))</f>
        <v>0</v>
      </c>
      <c r="EV129" s="48" t="n">
        <f aca="false">MIN(MAX((GT128*(1+GT$5/Setup!$C$36)+IF($V129=27,N($F129),0))-CX129,0),MAX($P129-SUM(DV129:EU129),0))</f>
        <v>0</v>
      </c>
      <c r="EW129" s="48" t="n">
        <f aca="false">MIN(MAX((GU128*(1+GU$5/Setup!$C$36)+IF($V129=28,N($F129),0))-CY129,0),MAX($P129-SUM(DV129:EV129),0))</f>
        <v>0</v>
      </c>
      <c r="EX129" s="48" t="n">
        <f aca="false">MIN(MAX((GV128*(1+GV$5/Setup!$C$36)+IF($V129=29,N($F129),0))-CZ129,0),MAX($P129-SUM(DV129:EW129),0))</f>
        <v>0</v>
      </c>
      <c r="EY129" s="48" t="n">
        <f aca="false">MIN(MAX((GW128*(1+GW$5/Setup!$C$36)+IF($V129=30,N($F129),0))-DA129,0),MAX($P129-SUM(DV129:EX129),0))</f>
        <v>0</v>
      </c>
      <c r="EZ129" s="48" t="n">
        <f aca="false">MIN(MAX((GX128*(1+GX$5/Setup!$C$36)+IF($V129=31,N($F129),0))-DB129,0),MAX($P129-SUM(DV129:EY129),0))</f>
        <v>0</v>
      </c>
      <c r="FA129" s="48" t="n">
        <f aca="false">MIN(MAX((GY128*(1+GY$5/Setup!$C$36)+IF($V129=32,N($F129),0))-DC129,0),MAX($P129-SUM(DV129:EZ129),0))</f>
        <v>0</v>
      </c>
      <c r="FB129" s="48" t="n">
        <f aca="false">MIN(MAX((GZ128*(1+GZ$5/Setup!$C$36)+IF($V129=33,N($F129),0))-DD129,0),MAX($P129-SUM(DV129:FA129),0))</f>
        <v>0</v>
      </c>
      <c r="FC129" s="48" t="n">
        <f aca="false">MIN(MAX((HA128*(1+HA$5/Setup!$C$36)+IF($V129=34,N($F129),0))-DE129,0),MAX($P129-SUM(DV129:FB129),0))</f>
        <v>0</v>
      </c>
      <c r="FD129" s="48" t="n">
        <f aca="false">MIN(MAX((HB128*(1+HB$5/Setup!$C$36)+IF($V129=35,N($F129),0))-DF129,0),MAX($P129-SUM(DV129:FC129),0))</f>
        <v>0</v>
      </c>
      <c r="FE129" s="48" t="n">
        <f aca="false">MIN(MAX((HC128*(1+HC$5/Setup!$C$36)+IF($V129=36,N($F129),0))-DG129,0),MAX($P129-SUM(DV129:FD129),0))</f>
        <v>0</v>
      </c>
      <c r="FF129" s="48" t="n">
        <f aca="false">MIN(MAX((HD128*(1+HD$5/Setup!$C$36)+IF($V129=37,N($F129),0))-DH129,0),MAX($P129-SUM(DV129:FE129),0))</f>
        <v>0</v>
      </c>
      <c r="FG129" s="48" t="n">
        <f aca="false">MIN(MAX((HE128*(1+HE$5/Setup!$C$36)+IF($V129=38,N($F129),0))-DI129,0),MAX($P129-SUM(DV129:FF129),0))</f>
        <v>0</v>
      </c>
      <c r="FH129" s="48" t="n">
        <f aca="false">MIN(MAX((HF128*(1+HF$5/Setup!$C$36)+IF($V129=39,N($F129),0))-DJ129,0),MAX($P129-SUM(DV129:FG129),0))</f>
        <v>0</v>
      </c>
      <c r="FI129" s="48" t="n">
        <f aca="false">MIN(MAX((HG128*(1+HG$5/Setup!$C$36)+IF($V129=40,N($F129),0))-DK129,0),MAX($P129-SUM(DV129:FH129),0))</f>
        <v>0</v>
      </c>
      <c r="FJ129" s="48" t="n">
        <f aca="false">MIN(MAX((HH128*(1+HH$5/Setup!$C$36)+IF($V129=41,N($F129),0))-DL129,0),MAX($P129-SUM(DV129:FI129),0))</f>
        <v>0</v>
      </c>
      <c r="FK129" s="48" t="n">
        <f aca="false">MIN(MAX((HI128*(1+HI$5/Setup!$C$36)+IF($V129=42,N($F129),0))-DM129,0),MAX($P129-SUM(DV129:FJ129),0))</f>
        <v>0</v>
      </c>
      <c r="FL129" s="48" t="n">
        <f aca="false">MIN(MAX((HJ128*(1+HJ$5/Setup!$C$36)+IF($V129=43,N($F129),0))-DN129,0),MAX($P129-SUM(DV129:FK129),0))</f>
        <v>0</v>
      </c>
      <c r="FM129" s="48" t="n">
        <f aca="false">MIN(MAX((HK128*(1+HK$5/Setup!$C$36)+IF($V129=44,N($F129),0))-DO129,0),MAX($P129-SUM(DV129:FL129),0))</f>
        <v>0</v>
      </c>
      <c r="FN129" s="48" t="n">
        <f aca="false">MIN(MAX((HL128*(1+HL$5/Setup!$C$36)+IF($V129=45,N($F129),0))-DP129,0),MAX($P129-SUM(DV129:FM129),0))</f>
        <v>0</v>
      </c>
      <c r="FO129" s="48" t="n">
        <f aca="false">MIN(MAX((HM128*(1+HM$5/Setup!$C$36)+IF($V129=46,N($F129),0))-DQ129,0),MAX($P129-SUM(DV129:FN129),0))</f>
        <v>0</v>
      </c>
      <c r="FP129" s="48" t="n">
        <f aca="false">MIN(MAX((HN128*(1+HN$5/Setup!$C$36)+IF($V129=47,N($F129),0))-DR129,0),MAX($P129-SUM(DV129:FO129),0))</f>
        <v>0</v>
      </c>
      <c r="FQ129" s="48" t="n">
        <f aca="false">MIN(MAX((HO128*(1+HO$5/Setup!$C$36)+IF($V129=48,N($F129),0))-DS129,0),MAX($P129-SUM(DV129:FP129),0))</f>
        <v>0</v>
      </c>
      <c r="FR129" s="48" t="n">
        <f aca="false">MIN(MAX((HP128*(1+HP$5/Setup!$C$36)+IF($V129=49,N($F129),0))-DT129,0),MAX($P129-SUM(DV129:FQ129),0))</f>
        <v>0</v>
      </c>
      <c r="FS129" s="48" t="n">
        <f aca="false">MIN(MAX((HQ128*(1+HQ$5/Setup!$C$36)+IF($V129=50,N($F129),0))-DU129,0),MAX($P129-SUM(DV129:FR129),0))</f>
        <v>0</v>
      </c>
      <c r="FT129" s="48" t="n">
        <f aca="false">IF((FT128*(1+FT$5/Setup!$C$36)+IF($V129=1,N($F129),0))-BX129-DV129&lt;0.005,0,(FT128*(1+FT$5/Setup!$C$36)+IF($V129=1,N($F129),0))-BX129-DV129)</f>
        <v>0</v>
      </c>
      <c r="FU129" s="48" t="n">
        <f aca="false">IF((FU128*(1+FU$5/Setup!$C$36)+IF($V129=2,N($F129),0))-BY129-DW129&lt;0.005,0,(FU128*(1+FU$5/Setup!$C$36)+IF($V129=2,N($F129),0))-BY129-DW129)</f>
        <v>0</v>
      </c>
      <c r="FV129" s="48" t="n">
        <f aca="false">IF((FV128*(1+FV$5/Setup!$C$36)+IF($V129=3,N($F129),0))-BZ129-DX129&lt;0.005,0,(FV128*(1+FV$5/Setup!$C$36)+IF($V129=3,N($F129),0))-BZ129-DX129)</f>
        <v>0</v>
      </c>
      <c r="FW129" s="48" t="n">
        <f aca="false">IF((FW128*(1+FW$5/Setup!$C$36)+IF($V129=4,N($F129),0))-CA129-DY129&lt;0.005,0,(FW128*(1+FW$5/Setup!$C$36)+IF($V129=4,N($F129),0))-CA129-DY129)</f>
        <v>0</v>
      </c>
      <c r="FX129" s="48" t="n">
        <f aca="false">IF((FX128*(1+FX$5/Setup!$C$36)+IF($V129=5,N($F129),0))-CB129-DZ129&lt;0.005,0,(FX128*(1+FX$5/Setup!$C$36)+IF($V129=5,N($F129),0))-CB129-DZ129)</f>
        <v>0</v>
      </c>
      <c r="FY129" s="48" t="n">
        <f aca="false">IF((FY128*(1+FY$5/Setup!$C$36)+IF($V129=6,N($F129),0))-CC129-EA129&lt;0.005,0,(FY128*(1+FY$5/Setup!$C$36)+IF($V129=6,N($F129),0))-CC129-EA129)</f>
        <v>0</v>
      </c>
      <c r="FZ129" s="48" t="n">
        <f aca="false">IF((FZ128*(1+FZ$5/Setup!$C$36)+IF($V129=7,N($F129),0))-CD129-EB129&lt;0.005,0,(FZ128*(1+FZ$5/Setup!$C$36)+IF($V129=7,N($F129),0))-CD129-EB129)</f>
        <v>0</v>
      </c>
      <c r="GA129" s="48" t="n">
        <f aca="false">IF((GA128*(1+GA$5/Setup!$C$36)+IF($V129=8,N($F129),0))-CE129-EC129&lt;0.005,0,(GA128*(1+GA$5/Setup!$C$36)+IF($V129=8,N($F129),0))-CE129-EC129)</f>
        <v>0</v>
      </c>
      <c r="GB129" s="48" t="n">
        <f aca="false">IF((GB128*(1+GB$5/Setup!$C$36)+IF($V129=9,N($F129),0))-CF129-ED129&lt;0.005,0,(GB128*(1+GB$5/Setup!$C$36)+IF($V129=9,N($F129),0))-CF129-ED129)</f>
        <v>0</v>
      </c>
      <c r="GC129" s="48" t="n">
        <f aca="false">IF((GC128*(1+GC$5/Setup!$C$36)+IF($V129=10,N($F129),0))-CG129-EE129&lt;0.005,0,(GC128*(1+GC$5/Setup!$C$36)+IF($V129=10,N($F129),0))-CG129-EE129)</f>
        <v>0</v>
      </c>
      <c r="GD129" s="48" t="n">
        <f aca="false">IF((GD128*(1+GD$5/Setup!$C$36)+IF($V129=11,N($F129),0))-CH129-EF129&lt;0.005,0,(GD128*(1+GD$5/Setup!$C$36)+IF($V129=11,N($F129),0))-CH129-EF129)</f>
        <v>0</v>
      </c>
      <c r="GE129" s="48" t="n">
        <f aca="false">IF((GE128*(1+GE$5/Setup!$C$36)+IF($V129=12,N($F129),0))-CI129-EG129&lt;0.005,0,(GE128*(1+GE$5/Setup!$C$36)+IF($V129=12,N($F129),0))-CI129-EG129)</f>
        <v>0</v>
      </c>
      <c r="GF129" s="48" t="n">
        <f aca="false">IF((GF128*(1+GF$5/Setup!$C$36)+IF($V129=13,N($F129),0))-CJ129-EH129&lt;0.005,0,(GF128*(1+GF$5/Setup!$C$36)+IF($V129=13,N($F129),0))-CJ129-EH129)</f>
        <v>0</v>
      </c>
      <c r="GG129" s="48" t="n">
        <f aca="false">IF((GG128*(1+GG$5/Setup!$C$36)+IF($V129=14,N($F129),0))-CK129-EI129&lt;0.005,0,(GG128*(1+GG$5/Setup!$C$36)+IF($V129=14,N($F129),0))-CK129-EI129)</f>
        <v>0</v>
      </c>
      <c r="GH129" s="48" t="n">
        <f aca="false">IF((GH128*(1+GH$5/Setup!$C$36)+IF($V129=15,N($F129),0))-CL129-EJ129&lt;0.005,0,(GH128*(1+GH$5/Setup!$C$36)+IF($V129=15,N($F129),0))-CL129-EJ129)</f>
        <v>0</v>
      </c>
      <c r="GI129" s="48" t="n">
        <f aca="false">IF((GI128*(1+GI$5/Setup!$C$36)+IF($V129=16,N($F129),0))-CM129-EK129&lt;0.005,0,(GI128*(1+GI$5/Setup!$C$36)+IF($V129=16,N($F129),0))-CM129-EK129)</f>
        <v>0</v>
      </c>
      <c r="GJ129" s="48" t="n">
        <f aca="false">IF((GJ128*(1+GJ$5/Setup!$C$36)+IF($V129=17,N($F129),0))-CN129-EL129&lt;0.005,0,(GJ128*(1+GJ$5/Setup!$C$36)+IF($V129=17,N($F129),0))-CN129-EL129)</f>
        <v>0</v>
      </c>
      <c r="GK129" s="48" t="n">
        <f aca="false">IF((GK128*(1+GK$5/Setup!$C$36)+IF($V129=18,N($F129),0))-CO129-EM129&lt;0.005,0,(GK128*(1+GK$5/Setup!$C$36)+IF($V129=18,N($F129),0))-CO129-EM129)</f>
        <v>0</v>
      </c>
      <c r="GL129" s="48" t="n">
        <f aca="false">IF((GL128*(1+GL$5/Setup!$C$36)+IF($V129=19,N($F129),0))-CP129-EN129&lt;0.005,0,(GL128*(1+GL$5/Setup!$C$36)+IF($V129=19,N($F129),0))-CP129-EN129)</f>
        <v>0</v>
      </c>
      <c r="GM129" s="48" t="n">
        <f aca="false">IF((GM128*(1+GM$5/Setup!$C$36)+IF($V129=20,N($F129),0))-CQ129-EO129&lt;0.005,0,(GM128*(1+GM$5/Setup!$C$36)+IF($V129=20,N($F129),0))-CQ129-EO129)</f>
        <v>0</v>
      </c>
      <c r="GN129" s="48" t="n">
        <f aca="false">IF((GN128*(1+GN$5/Setup!$C$36)+IF($V129=21,N($F129),0))-CR129-EP129&lt;0.005,0,(GN128*(1+GN$5/Setup!$C$36)+IF($V129=21,N($F129),0))-CR129-EP129)</f>
        <v>0</v>
      </c>
      <c r="GO129" s="48" t="n">
        <f aca="false">IF((GO128*(1+GO$5/Setup!$C$36)+IF($V129=22,N($F129),0))-CS129-EQ129&lt;0.005,0,(GO128*(1+GO$5/Setup!$C$36)+IF($V129=22,N($F129),0))-CS129-EQ129)</f>
        <v>0</v>
      </c>
      <c r="GP129" s="48" t="n">
        <f aca="false">IF((GP128*(1+GP$5/Setup!$C$36)+IF($V129=23,N($F129),0))-CT129-ER129&lt;0.005,0,(GP128*(1+GP$5/Setup!$C$36)+IF($V129=23,N($F129),0))-CT129-ER129)</f>
        <v>0</v>
      </c>
      <c r="GQ129" s="48" t="n">
        <f aca="false">IF((GQ128*(1+GQ$5/Setup!$C$36)+IF($V129=24,N($F129),0))-CU129-ES129&lt;0.005,0,(GQ128*(1+GQ$5/Setup!$C$36)+IF($V129=24,N($F129),0))-CU129-ES129)</f>
        <v>0</v>
      </c>
      <c r="GR129" s="48" t="n">
        <f aca="false">IF((GR128*(1+GR$5/Setup!$C$36)+IF($V129=25,N($F129),0))-CV129-ET129&lt;0.005,0,(GR128*(1+GR$5/Setup!$C$36)+IF($V129=25,N($F129),0))-CV129-ET129)</f>
        <v>0</v>
      </c>
      <c r="GS129" s="48" t="n">
        <f aca="false">IF((GS128*(1+GS$5/Setup!$C$36)+IF($V129=26,N($F129),0))-CW129-EU129&lt;0.005,0,(GS128*(1+GS$5/Setup!$C$36)+IF($V129=26,N($F129),0))-CW129-EU129)</f>
        <v>0</v>
      </c>
      <c r="GT129" s="48" t="n">
        <f aca="false">IF((GT128*(1+GT$5/Setup!$C$36)+IF($V129=27,N($F129),0))-CX129-EV129&lt;0.005,0,(GT128*(1+GT$5/Setup!$C$36)+IF($V129=27,N($F129),0))-CX129-EV129)</f>
        <v>0</v>
      </c>
      <c r="GU129" s="48" t="n">
        <f aca="false">IF((GU128*(1+GU$5/Setup!$C$36)+IF($V129=28,N($F129),0))-CY129-EW129&lt;0.005,0,(GU128*(1+GU$5/Setup!$C$36)+IF($V129=28,N($F129),0))-CY129-EW129)</f>
        <v>0</v>
      </c>
      <c r="GV129" s="48" t="n">
        <f aca="false">IF((GV128*(1+GV$5/Setup!$C$36)+IF($V129=29,N($F129),0))-CZ129-EX129&lt;0.005,0,(GV128*(1+GV$5/Setup!$C$36)+IF($V129=29,N($F129),0))-CZ129-EX129)</f>
        <v>0</v>
      </c>
      <c r="GW129" s="48" t="n">
        <f aca="false">IF((GW128*(1+GW$5/Setup!$C$36)+IF($V129=30,N($F129),0))-DA129-EY129&lt;0.005,0,(GW128*(1+GW$5/Setup!$C$36)+IF($V129=30,N($F129),0))-DA129-EY129)</f>
        <v>0</v>
      </c>
      <c r="GX129" s="48" t="n">
        <f aca="false">IF((GX128*(1+GX$5/Setup!$C$36)+IF($V129=31,N($F129),0))-DB129-EZ129&lt;0.005,0,(GX128*(1+GX$5/Setup!$C$36)+IF($V129=31,N($F129),0))-DB129-EZ129)</f>
        <v>0</v>
      </c>
      <c r="GY129" s="48" t="n">
        <f aca="false">IF((GY128*(1+GY$5/Setup!$C$36)+IF($V129=32,N($F129),0))-DC129-FA129&lt;0.005,0,(GY128*(1+GY$5/Setup!$C$36)+IF($V129=32,N($F129),0))-DC129-FA129)</f>
        <v>0</v>
      </c>
      <c r="GZ129" s="48" t="n">
        <f aca="false">IF((GZ128*(1+GZ$5/Setup!$C$36)+IF($V129=33,N($F129),0))-DD129-FB129&lt;0.005,0,(GZ128*(1+GZ$5/Setup!$C$36)+IF($V129=33,N($F129),0))-DD129-FB129)</f>
        <v>0</v>
      </c>
      <c r="HA129" s="48" t="n">
        <f aca="false">IF((HA128*(1+HA$5/Setup!$C$36)+IF($V129=34,N($F129),0))-DE129-FC129&lt;0.005,0,(HA128*(1+HA$5/Setup!$C$36)+IF($V129=34,N($F129),0))-DE129-FC129)</f>
        <v>0</v>
      </c>
      <c r="HB129" s="48" t="n">
        <f aca="false">IF((HB128*(1+HB$5/Setup!$C$36)+IF($V129=35,N($F129),0))-DF129-FD129&lt;0.005,0,(HB128*(1+HB$5/Setup!$C$36)+IF($V129=35,N($F129),0))-DF129-FD129)</f>
        <v>0</v>
      </c>
      <c r="HC129" s="48" t="n">
        <f aca="false">IF((HC128*(1+HC$5/Setup!$C$36)+IF($V129=36,N($F129),0))-DG129-FE129&lt;0.005,0,(HC128*(1+HC$5/Setup!$C$36)+IF($V129=36,N($F129),0))-DG129-FE129)</f>
        <v>0</v>
      </c>
      <c r="HD129" s="48" t="n">
        <f aca="false">IF((HD128*(1+HD$5/Setup!$C$36)+IF($V129=37,N($F129),0))-DH129-FF129&lt;0.005,0,(HD128*(1+HD$5/Setup!$C$36)+IF($V129=37,N($F129),0))-DH129-FF129)</f>
        <v>0</v>
      </c>
      <c r="HE129" s="48" t="n">
        <f aca="false">IF((HE128*(1+HE$5/Setup!$C$36)+IF($V129=38,N($F129),0))-DI129-FG129&lt;0.005,0,(HE128*(1+HE$5/Setup!$C$36)+IF($V129=38,N($F129),0))-DI129-FG129)</f>
        <v>0</v>
      </c>
      <c r="HF129" s="48" t="n">
        <f aca="false">IF((HF128*(1+HF$5/Setup!$C$36)+IF($V129=39,N($F129),0))-DJ129-FH129&lt;0.005,0,(HF128*(1+HF$5/Setup!$C$36)+IF($V129=39,N($F129),0))-DJ129-FH129)</f>
        <v>0</v>
      </c>
      <c r="HG129" s="48" t="n">
        <f aca="false">IF((HG128*(1+HG$5/Setup!$C$36)+IF($V129=40,N($F129),0))-DK129-FI129&lt;0.005,0,(HG128*(1+HG$5/Setup!$C$36)+IF($V129=40,N($F129),0))-DK129-FI129)</f>
        <v>0</v>
      </c>
      <c r="HH129" s="48" t="n">
        <f aca="false">IF((HH128*(1+HH$5/Setup!$C$36)+IF($V129=41,N($F129),0))-DL129-FJ129&lt;0.005,0,(HH128*(1+HH$5/Setup!$C$36)+IF($V129=41,N($F129),0))-DL129-FJ129)</f>
        <v>0</v>
      </c>
      <c r="HI129" s="48" t="n">
        <f aca="false">IF((HI128*(1+HI$5/Setup!$C$36)+IF($V129=42,N($F129),0))-DM129-FK129&lt;0.005,0,(HI128*(1+HI$5/Setup!$C$36)+IF($V129=42,N($F129),0))-DM129-FK129)</f>
        <v>0</v>
      </c>
      <c r="HJ129" s="48" t="n">
        <f aca="false">IF((HJ128*(1+HJ$5/Setup!$C$36)+IF($V129=43,N($F129),0))-DN129-FL129&lt;0.005,0,(HJ128*(1+HJ$5/Setup!$C$36)+IF($V129=43,N($F129),0))-DN129-FL129)</f>
        <v>0</v>
      </c>
      <c r="HK129" s="48" t="n">
        <f aca="false">IF((HK128*(1+HK$5/Setup!$C$36)+IF($V129=44,N($F129),0))-DO129-FM129&lt;0.005,0,(HK128*(1+HK$5/Setup!$C$36)+IF($V129=44,N($F129),0))-DO129-FM129)</f>
        <v>0</v>
      </c>
      <c r="HL129" s="48" t="n">
        <f aca="false">IF((HL128*(1+HL$5/Setup!$C$36)+IF($V129=45,N($F129),0))-DP129-FN129&lt;0.005,0,(HL128*(1+HL$5/Setup!$C$36)+IF($V129=45,N($F129),0))-DP129-FN129)</f>
        <v>0</v>
      </c>
      <c r="HM129" s="48" t="n">
        <f aca="false">IF((HM128*(1+HM$5/Setup!$C$36)+IF($V129=46,N($F129),0))-DQ129-FO129&lt;0.005,0,(HM128*(1+HM$5/Setup!$C$36)+IF($V129=46,N($F129),0))-DQ129-FO129)</f>
        <v>0</v>
      </c>
      <c r="HN129" s="48" t="n">
        <f aca="false">IF((HN128*(1+HN$5/Setup!$C$36)+IF($V129=47,N($F129),0))-DR129-FP129&lt;0.005,0,(HN128*(1+HN$5/Setup!$C$36)+IF($V129=47,N($F129),0))-DR129-FP129)</f>
        <v>0</v>
      </c>
      <c r="HO129" s="48" t="n">
        <f aca="false">IF((HO128*(1+HO$5/Setup!$C$36)+IF($V129=48,N($F129),0))-DS129-FQ129&lt;0.005,0,(HO128*(1+HO$5/Setup!$C$36)+IF($V129=48,N($F129),0))-DS129-FQ129)</f>
        <v>0</v>
      </c>
      <c r="HP129" s="48" t="n">
        <f aca="false">IF((HP128*(1+HP$5/Setup!$C$36)+IF($V129=49,N($F129),0))-DT129-FR129&lt;0.005,0,(HP128*(1+HP$5/Setup!$C$36)+IF($V129=49,N($F129),0))-DT129-FR129)</f>
        <v>0</v>
      </c>
      <c r="HQ129" s="48" t="n">
        <f aca="false">IF((HQ128*(1+HQ$5/Setup!$C$36)+IF($V129=50,N($F129),0))-DU129-FS129&lt;0.005,0,(HQ128*(1+HQ$5/Setup!$C$36)+IF($V129=50,N($F129),0))-DU129-FS129)</f>
        <v>0</v>
      </c>
    </row>
    <row r="130" customFormat="false" ht="15" hidden="false" customHeight="false" outlineLevel="0" collapsed="false">
      <c r="A130" s="44" t="n">
        <v>122</v>
      </c>
      <c r="B130" s="45" t="n">
        <f aca="false">IF(Setup!$C$7="Every month",EDATE(Setup!$C$8,($A130-1)),IF(Setup!$C$7="Twice a month",DATE(YEAR(Setup!$C$8),MONTH(Setup!$C$8)+INT((($A130-1)+Setup!$C$41)/2),MIN(IF(MOD(($A130-1)+Setup!$C$41,2)=0,Setup!$C$39,Setup!$C$40),DAY(EOMONTH(DATE(YEAR(Setup!$C$8),MONTH(Setup!$C$8)+INT((($A130-1)+Setup!$C$41)/2),1),0)))),Setup!$C$8+($A130-1)*IF(Setup!$C$7="Every week",7,14)))</f>
        <v>48019</v>
      </c>
      <c r="C130" s="45" t="n">
        <f aca="false">IF(Setup!$C$7="Every month",EDATE(Setup!$C$8,$A130),IF(Setup!$C$7="Twice a month",DATE(YEAR(Setup!$C$8),MONTH(Setup!$C$8)+INT(($A130+Setup!$C$41)/2),MIN(IF(MOD($A130+Setup!$C$41,2)=0,Setup!$C$39,Setup!$C$40),DAY(EOMONTH(DATE(YEAR(Setup!$C$8),MONTH(Setup!$C$8)+INT(($A130+Setup!$C$41)/2),1),0)))),Setup!$C$8+$A130*IF(Setup!$C$7="Every week",7,14)))</f>
        <v>48033</v>
      </c>
      <c r="D130" s="46"/>
      <c r="E130" s="47"/>
      <c r="F130" s="47"/>
      <c r="G130" s="47"/>
      <c r="H130" s="47"/>
      <c r="I130" s="48" t="n">
        <f aca="false">N(Setup!$C$11)+N(E130)</f>
        <v>100</v>
      </c>
      <c r="J130" s="48" t="n">
        <f aca="false">MIN(Setup!$C$37,MAX(I130,0))</f>
        <v>9.23076923076923</v>
      </c>
      <c r="K130" s="48" t="n">
        <f aca="false">MIN(MAX(N(Setup!$C$14)-L129,0),MAX(I130-J130,0))</f>
        <v>0</v>
      </c>
      <c r="L130" s="48" t="n">
        <f aca="false">L129+K130-N(G130)</f>
        <v>500</v>
      </c>
      <c r="M130" s="48" t="n">
        <f aca="false">M129+J130-N(H130)</f>
        <v>1126.15384615385</v>
      </c>
      <c r="N130" s="48" t="n">
        <f aca="false">SUM(BX130:DU130)</f>
        <v>0</v>
      </c>
      <c r="O130" s="48" t="n">
        <f aca="false">SUM(Z130:BW130)-N130</f>
        <v>40</v>
      </c>
      <c r="P130" s="48" t="n">
        <f aca="false">MAX(I130-J130-K130,0)+O130</f>
        <v>130.769230769231</v>
      </c>
      <c r="Q130" s="48" t="n">
        <f aca="false">SUM(DV130:FS130)</f>
        <v>0</v>
      </c>
      <c r="R130" s="49" t="n">
        <f aca="false">N130+J130+K130+Q130</f>
        <v>9.23076923076923</v>
      </c>
      <c r="S130" s="48" t="n">
        <f aca="false">T130-T129-N(F130)+N130+Q130</f>
        <v>0</v>
      </c>
      <c r="T130" s="49" t="n">
        <f aca="false">SUM(FT130:HQ130)</f>
        <v>0</v>
      </c>
      <c r="U130" s="44" t="str">
        <f aca="false">IF(T129&lt;0.005,"",INDEX(Helpers!$C$2:$C$51,IF(_xlfn.MINIFS($DV$6:$FS$6,DV130:FS130,"&gt;0.005")=0,V130,_xlfn.MINIFS($DV$6:$FS$6,DV130:FS130,"&gt;0.005"))))</f>
        <v/>
      </c>
      <c r="V130" s="44" t="n">
        <f aca="false">IF(_xlfn.MINIFS($FT$6:$HQ$6,FT129:HQ129,"&gt;0.005")=0,1,_xlfn.MINIFS($FT$6:$HQ$6,FT129:HQ129,"&gt;0.005"))</f>
        <v>1</v>
      </c>
      <c r="W130" s="44" t="n">
        <f aca="false">IF(AND(D130&lt;&gt;"Paid",T129&gt;0.005),1,0)</f>
        <v>0</v>
      </c>
      <c r="X130" s="48" t="n">
        <f aca="false">SUMPRODUCT(((Helpers!$G$2:$G$51*(1+(Helpers!$D$2:$D$51+0.000000001)/12)^(($B130-Setup!$C$8)/(365.25/12))-Helpers!$E$2:$E$51*((1+(Helpers!$D$2:$D$51+0.000000001)/12)^(($B130-Setup!$C$8)/(365.25/12))-1)/((Helpers!$D$2:$D$51+0.000000001)/12))&gt;0)*(Helpers!$G$2:$G$51*(1+(Helpers!$D$2:$D$51+0.000000001)/12)^(($B130-Setup!$C$8)/(365.25/12))-Helpers!$E$2:$E$51*((1+(Helpers!$D$2:$D$51+0.000000001)/12)^(($B130-Setup!$C$8)/(365.25/12))-1)/((Helpers!$D$2:$D$51+0.000000001)/12)))</f>
        <v>0</v>
      </c>
      <c r="Y130" s="48"/>
      <c r="Z130" s="48" t="n">
        <f aca="false">IF(OR(N(Z$5)=0,Z$6=""),0,Z$5*((DATE(YEAR($B130),MONTH($B130),MIN(Z$6,DAY(EOMONTH($B130,0))))&gt;=$B130)*(DATE(YEAR($B130),MONTH($B130),MIN(Z$6,DAY(EOMONTH($B130,0))))&lt;$C130)+(DATE(YEAR($B130),MONTH($B130)+1,MIN(Z$6,DAY(EOMONTH($B130,1))))&gt;=$B130)*(DATE(YEAR($B130),MONTH($B130)+1,MIN(Z$6,DAY(EOMONTH($B130,1))))&lt;$C130)))</f>
        <v>0</v>
      </c>
      <c r="AA130" s="48" t="n">
        <f aca="false">IF(OR(N(AA$5)=0,AA$6=""),0,AA$5*((DATE(YEAR($B130),MONTH($B130),MIN(AA$6,DAY(EOMONTH($B130,0))))&gt;=$B130)*(DATE(YEAR($B130),MONTH($B130),MIN(AA$6,DAY(EOMONTH($B130,0))))&lt;$C130)+(DATE(YEAR($B130),MONTH($B130)+1,MIN(AA$6,DAY(EOMONTH($B130,1))))&gt;=$B130)*(DATE(YEAR($B130),MONTH($B130)+1,MIN(AA$6,DAY(EOMONTH($B130,1))))&lt;$C130)))</f>
        <v>40</v>
      </c>
      <c r="AB130" s="48" t="n">
        <f aca="false">IF(OR(N(AB$5)=0,AB$6=""),0,AB$5*((DATE(YEAR($B130),MONTH($B130),MIN(AB$6,DAY(EOMONTH($B130,0))))&gt;=$B130)*(DATE(YEAR($B130),MONTH($B130),MIN(AB$6,DAY(EOMONTH($B130,0))))&lt;$C130)+(DATE(YEAR($B130),MONTH($B130)+1,MIN(AB$6,DAY(EOMONTH($B130,1))))&gt;=$B130)*(DATE(YEAR($B130),MONTH($B130)+1,MIN(AB$6,DAY(EOMONTH($B130,1))))&lt;$C130)))</f>
        <v>0</v>
      </c>
      <c r="AC130" s="48" t="n">
        <f aca="false">IF(OR(N(AC$5)=0,AC$6=""),0,AC$5*((DATE(YEAR($B130),MONTH($B130),MIN(AC$6,DAY(EOMONTH($B130,0))))&gt;=$B130)*(DATE(YEAR($B130),MONTH($B130),MIN(AC$6,DAY(EOMONTH($B130,0))))&lt;$C130)+(DATE(YEAR($B130),MONTH($B130)+1,MIN(AC$6,DAY(EOMONTH($B130,1))))&gt;=$B130)*(DATE(YEAR($B130),MONTH($B130)+1,MIN(AC$6,DAY(EOMONTH($B130,1))))&lt;$C130)))</f>
        <v>0</v>
      </c>
      <c r="AD130" s="48" t="n">
        <f aca="false">IF(OR(N(AD$5)=0,AD$6=""),0,AD$5*((DATE(YEAR($B130),MONTH($B130),MIN(AD$6,DAY(EOMONTH($B130,0))))&gt;=$B130)*(DATE(YEAR($B130),MONTH($B130),MIN(AD$6,DAY(EOMONTH($B130,0))))&lt;$C130)+(DATE(YEAR($B130),MONTH($B130)+1,MIN(AD$6,DAY(EOMONTH($B130,1))))&gt;=$B130)*(DATE(YEAR($B130),MONTH($B130)+1,MIN(AD$6,DAY(EOMONTH($B130,1))))&lt;$C130)))</f>
        <v>0</v>
      </c>
      <c r="AE130" s="48" t="n">
        <f aca="false">IF(OR(N(AE$5)=0,AE$6=""),0,AE$5*((DATE(YEAR($B130),MONTH($B130),MIN(AE$6,DAY(EOMONTH($B130,0))))&gt;=$B130)*(DATE(YEAR($B130),MONTH($B130),MIN(AE$6,DAY(EOMONTH($B130,0))))&lt;$C130)+(DATE(YEAR($B130),MONTH($B130)+1,MIN(AE$6,DAY(EOMONTH($B130,1))))&gt;=$B130)*(DATE(YEAR($B130),MONTH($B130)+1,MIN(AE$6,DAY(EOMONTH($B130,1))))&lt;$C130)))</f>
        <v>0</v>
      </c>
      <c r="AF130" s="48" t="n">
        <f aca="false">IF(OR(N(AF$5)=0,AF$6=""),0,AF$5*((DATE(YEAR($B130),MONTH($B130),MIN(AF$6,DAY(EOMONTH($B130,0))))&gt;=$B130)*(DATE(YEAR($B130),MONTH($B130),MIN(AF$6,DAY(EOMONTH($B130,0))))&lt;$C130)+(DATE(YEAR($B130),MONTH($B130)+1,MIN(AF$6,DAY(EOMONTH($B130,1))))&gt;=$B130)*(DATE(YEAR($B130),MONTH($B130)+1,MIN(AF$6,DAY(EOMONTH($B130,1))))&lt;$C130)))</f>
        <v>0</v>
      </c>
      <c r="AG130" s="48" t="n">
        <f aca="false">IF(OR(N(AG$5)=0,AG$6=""),0,AG$5*((DATE(YEAR($B130),MONTH($B130),MIN(AG$6,DAY(EOMONTH($B130,0))))&gt;=$B130)*(DATE(YEAR($B130),MONTH($B130),MIN(AG$6,DAY(EOMONTH($B130,0))))&lt;$C130)+(DATE(YEAR($B130),MONTH($B130)+1,MIN(AG$6,DAY(EOMONTH($B130,1))))&gt;=$B130)*(DATE(YEAR($B130),MONTH($B130)+1,MIN(AG$6,DAY(EOMONTH($B130,1))))&lt;$C130)))</f>
        <v>0</v>
      </c>
      <c r="AH130" s="48" t="n">
        <f aca="false">IF(OR(N(AH$5)=0,AH$6=""),0,AH$5*((DATE(YEAR($B130),MONTH($B130),MIN(AH$6,DAY(EOMONTH($B130,0))))&gt;=$B130)*(DATE(YEAR($B130),MONTH($B130),MIN(AH$6,DAY(EOMONTH($B130,0))))&lt;$C130)+(DATE(YEAR($B130),MONTH($B130)+1,MIN(AH$6,DAY(EOMONTH($B130,1))))&gt;=$B130)*(DATE(YEAR($B130),MONTH($B130)+1,MIN(AH$6,DAY(EOMONTH($B130,1))))&lt;$C130)))</f>
        <v>0</v>
      </c>
      <c r="AI130" s="48" t="n">
        <f aca="false">IF(OR(N(AI$5)=0,AI$6=""),0,AI$5*((DATE(YEAR($B130),MONTH($B130),MIN(AI$6,DAY(EOMONTH($B130,0))))&gt;=$B130)*(DATE(YEAR($B130),MONTH($B130),MIN(AI$6,DAY(EOMONTH($B130,0))))&lt;$C130)+(DATE(YEAR($B130),MONTH($B130)+1,MIN(AI$6,DAY(EOMONTH($B130,1))))&gt;=$B130)*(DATE(YEAR($B130),MONTH($B130)+1,MIN(AI$6,DAY(EOMONTH($B130,1))))&lt;$C130)))</f>
        <v>0</v>
      </c>
      <c r="AJ130" s="48" t="n">
        <f aca="false">IF(OR(N(AJ$5)=0,AJ$6=""),0,AJ$5*((DATE(YEAR($B130),MONTH($B130),MIN(AJ$6,DAY(EOMONTH($B130,0))))&gt;=$B130)*(DATE(YEAR($B130),MONTH($B130),MIN(AJ$6,DAY(EOMONTH($B130,0))))&lt;$C130)+(DATE(YEAR($B130),MONTH($B130)+1,MIN(AJ$6,DAY(EOMONTH($B130,1))))&gt;=$B130)*(DATE(YEAR($B130),MONTH($B130)+1,MIN(AJ$6,DAY(EOMONTH($B130,1))))&lt;$C130)))</f>
        <v>0</v>
      </c>
      <c r="AK130" s="48" t="n">
        <f aca="false">IF(OR(N(AK$5)=0,AK$6=""),0,AK$5*((DATE(YEAR($B130),MONTH($B130),MIN(AK$6,DAY(EOMONTH($B130,0))))&gt;=$B130)*(DATE(YEAR($B130),MONTH($B130),MIN(AK$6,DAY(EOMONTH($B130,0))))&lt;$C130)+(DATE(YEAR($B130),MONTH($B130)+1,MIN(AK$6,DAY(EOMONTH($B130,1))))&gt;=$B130)*(DATE(YEAR($B130),MONTH($B130)+1,MIN(AK$6,DAY(EOMONTH($B130,1))))&lt;$C130)))</f>
        <v>0</v>
      </c>
      <c r="AL130" s="48" t="n">
        <f aca="false">IF(OR(N(AL$5)=0,AL$6=""),0,AL$5*((DATE(YEAR($B130),MONTH($B130),MIN(AL$6,DAY(EOMONTH($B130,0))))&gt;=$B130)*(DATE(YEAR($B130),MONTH($B130),MIN(AL$6,DAY(EOMONTH($B130,0))))&lt;$C130)+(DATE(YEAR($B130),MONTH($B130)+1,MIN(AL$6,DAY(EOMONTH($B130,1))))&gt;=$B130)*(DATE(YEAR($B130),MONTH($B130)+1,MIN(AL$6,DAY(EOMONTH($B130,1))))&lt;$C130)))</f>
        <v>0</v>
      </c>
      <c r="AM130" s="48" t="n">
        <f aca="false">IF(OR(N(AM$5)=0,AM$6=""),0,AM$5*((DATE(YEAR($B130),MONTH($B130),MIN(AM$6,DAY(EOMONTH($B130,0))))&gt;=$B130)*(DATE(YEAR($B130),MONTH($B130),MIN(AM$6,DAY(EOMONTH($B130,0))))&lt;$C130)+(DATE(YEAR($B130),MONTH($B130)+1,MIN(AM$6,DAY(EOMONTH($B130,1))))&gt;=$B130)*(DATE(YEAR($B130),MONTH($B130)+1,MIN(AM$6,DAY(EOMONTH($B130,1))))&lt;$C130)))</f>
        <v>0</v>
      </c>
      <c r="AN130" s="48" t="n">
        <f aca="false">IF(OR(N(AN$5)=0,AN$6=""),0,AN$5*((DATE(YEAR($B130),MONTH($B130),MIN(AN$6,DAY(EOMONTH($B130,0))))&gt;=$B130)*(DATE(YEAR($B130),MONTH($B130),MIN(AN$6,DAY(EOMONTH($B130,0))))&lt;$C130)+(DATE(YEAR($B130),MONTH($B130)+1,MIN(AN$6,DAY(EOMONTH($B130,1))))&gt;=$B130)*(DATE(YEAR($B130),MONTH($B130)+1,MIN(AN$6,DAY(EOMONTH($B130,1))))&lt;$C130)))</f>
        <v>0</v>
      </c>
      <c r="AO130" s="48" t="n">
        <f aca="false">IF(OR(N(AO$5)=0,AO$6=""),0,AO$5*((DATE(YEAR($B130),MONTH($B130),MIN(AO$6,DAY(EOMONTH($B130,0))))&gt;=$B130)*(DATE(YEAR($B130),MONTH($B130),MIN(AO$6,DAY(EOMONTH($B130,0))))&lt;$C130)+(DATE(YEAR($B130),MONTH($B130)+1,MIN(AO$6,DAY(EOMONTH($B130,1))))&gt;=$B130)*(DATE(YEAR($B130),MONTH($B130)+1,MIN(AO$6,DAY(EOMONTH($B130,1))))&lt;$C130)))</f>
        <v>0</v>
      </c>
      <c r="AP130" s="48" t="n">
        <f aca="false">IF(OR(N(AP$5)=0,AP$6=""),0,AP$5*((DATE(YEAR($B130),MONTH($B130),MIN(AP$6,DAY(EOMONTH($B130,0))))&gt;=$B130)*(DATE(YEAR($B130),MONTH($B130),MIN(AP$6,DAY(EOMONTH($B130,0))))&lt;$C130)+(DATE(YEAR($B130),MONTH($B130)+1,MIN(AP$6,DAY(EOMONTH($B130,1))))&gt;=$B130)*(DATE(YEAR($B130),MONTH($B130)+1,MIN(AP$6,DAY(EOMONTH($B130,1))))&lt;$C130)))</f>
        <v>0</v>
      </c>
      <c r="AQ130" s="48" t="n">
        <f aca="false">IF(OR(N(AQ$5)=0,AQ$6=""),0,AQ$5*((DATE(YEAR($B130),MONTH($B130),MIN(AQ$6,DAY(EOMONTH($B130,0))))&gt;=$B130)*(DATE(YEAR($B130),MONTH($B130),MIN(AQ$6,DAY(EOMONTH($B130,0))))&lt;$C130)+(DATE(YEAR($B130),MONTH($B130)+1,MIN(AQ$6,DAY(EOMONTH($B130,1))))&gt;=$B130)*(DATE(YEAR($B130),MONTH($B130)+1,MIN(AQ$6,DAY(EOMONTH($B130,1))))&lt;$C130)))</f>
        <v>0</v>
      </c>
      <c r="AR130" s="48" t="n">
        <f aca="false">IF(OR(N(AR$5)=0,AR$6=""),0,AR$5*((DATE(YEAR($B130),MONTH($B130),MIN(AR$6,DAY(EOMONTH($B130,0))))&gt;=$B130)*(DATE(YEAR($B130),MONTH($B130),MIN(AR$6,DAY(EOMONTH($B130,0))))&lt;$C130)+(DATE(YEAR($B130),MONTH($B130)+1,MIN(AR$6,DAY(EOMONTH($B130,1))))&gt;=$B130)*(DATE(YEAR($B130),MONTH($B130)+1,MIN(AR$6,DAY(EOMONTH($B130,1))))&lt;$C130)))</f>
        <v>0</v>
      </c>
      <c r="AS130" s="48" t="n">
        <f aca="false">IF(OR(N(AS$5)=0,AS$6=""),0,AS$5*((DATE(YEAR($B130),MONTH($B130),MIN(AS$6,DAY(EOMONTH($B130,0))))&gt;=$B130)*(DATE(YEAR($B130),MONTH($B130),MIN(AS$6,DAY(EOMONTH($B130,0))))&lt;$C130)+(DATE(YEAR($B130),MONTH($B130)+1,MIN(AS$6,DAY(EOMONTH($B130,1))))&gt;=$B130)*(DATE(YEAR($B130),MONTH($B130)+1,MIN(AS$6,DAY(EOMONTH($B130,1))))&lt;$C130)))</f>
        <v>0</v>
      </c>
      <c r="AT130" s="48" t="n">
        <f aca="false">IF(OR(N(AT$5)=0,AT$6=""),0,AT$5*((DATE(YEAR($B130),MONTH($B130),MIN(AT$6,DAY(EOMONTH($B130,0))))&gt;=$B130)*(DATE(YEAR($B130),MONTH($B130),MIN(AT$6,DAY(EOMONTH($B130,0))))&lt;$C130)+(DATE(YEAR($B130),MONTH($B130)+1,MIN(AT$6,DAY(EOMONTH($B130,1))))&gt;=$B130)*(DATE(YEAR($B130),MONTH($B130)+1,MIN(AT$6,DAY(EOMONTH($B130,1))))&lt;$C130)))</f>
        <v>0</v>
      </c>
      <c r="AU130" s="48" t="n">
        <f aca="false">IF(OR(N(AU$5)=0,AU$6=""),0,AU$5*((DATE(YEAR($B130),MONTH($B130),MIN(AU$6,DAY(EOMONTH($B130,0))))&gt;=$B130)*(DATE(YEAR($B130),MONTH($B130),MIN(AU$6,DAY(EOMONTH($B130,0))))&lt;$C130)+(DATE(YEAR($B130),MONTH($B130)+1,MIN(AU$6,DAY(EOMONTH($B130,1))))&gt;=$B130)*(DATE(YEAR($B130),MONTH($B130)+1,MIN(AU$6,DAY(EOMONTH($B130,1))))&lt;$C130)))</f>
        <v>0</v>
      </c>
      <c r="AV130" s="48" t="n">
        <f aca="false">IF(OR(N(AV$5)=0,AV$6=""),0,AV$5*((DATE(YEAR($B130),MONTH($B130),MIN(AV$6,DAY(EOMONTH($B130,0))))&gt;=$B130)*(DATE(YEAR($B130),MONTH($B130),MIN(AV$6,DAY(EOMONTH($B130,0))))&lt;$C130)+(DATE(YEAR($B130),MONTH($B130)+1,MIN(AV$6,DAY(EOMONTH($B130,1))))&gt;=$B130)*(DATE(YEAR($B130),MONTH($B130)+1,MIN(AV$6,DAY(EOMONTH($B130,1))))&lt;$C130)))</f>
        <v>0</v>
      </c>
      <c r="AW130" s="48" t="n">
        <f aca="false">IF(OR(N(AW$5)=0,AW$6=""),0,AW$5*((DATE(YEAR($B130),MONTH($B130),MIN(AW$6,DAY(EOMONTH($B130,0))))&gt;=$B130)*(DATE(YEAR($B130),MONTH($B130),MIN(AW$6,DAY(EOMONTH($B130,0))))&lt;$C130)+(DATE(YEAR($B130),MONTH($B130)+1,MIN(AW$6,DAY(EOMONTH($B130,1))))&gt;=$B130)*(DATE(YEAR($B130),MONTH($B130)+1,MIN(AW$6,DAY(EOMONTH($B130,1))))&lt;$C130)))</f>
        <v>0</v>
      </c>
      <c r="AX130" s="48" t="n">
        <f aca="false">IF(OR(N(AX$5)=0,AX$6=""),0,AX$5*((DATE(YEAR($B130),MONTH($B130),MIN(AX$6,DAY(EOMONTH($B130,0))))&gt;=$B130)*(DATE(YEAR($B130),MONTH($B130),MIN(AX$6,DAY(EOMONTH($B130,0))))&lt;$C130)+(DATE(YEAR($B130),MONTH($B130)+1,MIN(AX$6,DAY(EOMONTH($B130,1))))&gt;=$B130)*(DATE(YEAR($B130),MONTH($B130)+1,MIN(AX$6,DAY(EOMONTH($B130,1))))&lt;$C130)))</f>
        <v>0</v>
      </c>
      <c r="AY130" s="48" t="n">
        <f aca="false">IF(OR(N(AY$5)=0,AY$6=""),0,AY$5*((DATE(YEAR($B130),MONTH($B130),MIN(AY$6,DAY(EOMONTH($B130,0))))&gt;=$B130)*(DATE(YEAR($B130),MONTH($B130),MIN(AY$6,DAY(EOMONTH($B130,0))))&lt;$C130)+(DATE(YEAR($B130),MONTH($B130)+1,MIN(AY$6,DAY(EOMONTH($B130,1))))&gt;=$B130)*(DATE(YEAR($B130),MONTH($B130)+1,MIN(AY$6,DAY(EOMONTH($B130,1))))&lt;$C130)))</f>
        <v>0</v>
      </c>
      <c r="AZ130" s="48" t="n">
        <f aca="false">IF(OR(N(AZ$5)=0,AZ$6=""),0,AZ$5*((DATE(YEAR($B130),MONTH($B130),MIN(AZ$6,DAY(EOMONTH($B130,0))))&gt;=$B130)*(DATE(YEAR($B130),MONTH($B130),MIN(AZ$6,DAY(EOMONTH($B130,0))))&lt;$C130)+(DATE(YEAR($B130),MONTH($B130)+1,MIN(AZ$6,DAY(EOMONTH($B130,1))))&gt;=$B130)*(DATE(YEAR($B130),MONTH($B130)+1,MIN(AZ$6,DAY(EOMONTH($B130,1))))&lt;$C130)))</f>
        <v>0</v>
      </c>
      <c r="BA130" s="48" t="n">
        <f aca="false">IF(OR(N(BA$5)=0,BA$6=""),0,BA$5*((DATE(YEAR($B130),MONTH($B130),MIN(BA$6,DAY(EOMONTH($B130,0))))&gt;=$B130)*(DATE(YEAR($B130),MONTH($B130),MIN(BA$6,DAY(EOMONTH($B130,0))))&lt;$C130)+(DATE(YEAR($B130),MONTH($B130)+1,MIN(BA$6,DAY(EOMONTH($B130,1))))&gt;=$B130)*(DATE(YEAR($B130),MONTH($B130)+1,MIN(BA$6,DAY(EOMONTH($B130,1))))&lt;$C130)))</f>
        <v>0</v>
      </c>
      <c r="BB130" s="48" t="n">
        <f aca="false">IF(OR(N(BB$5)=0,BB$6=""),0,BB$5*((DATE(YEAR($B130),MONTH($B130),MIN(BB$6,DAY(EOMONTH($B130,0))))&gt;=$B130)*(DATE(YEAR($B130),MONTH($B130),MIN(BB$6,DAY(EOMONTH($B130,0))))&lt;$C130)+(DATE(YEAR($B130),MONTH($B130)+1,MIN(BB$6,DAY(EOMONTH($B130,1))))&gt;=$B130)*(DATE(YEAR($B130),MONTH($B130)+1,MIN(BB$6,DAY(EOMONTH($B130,1))))&lt;$C130)))</f>
        <v>0</v>
      </c>
      <c r="BC130" s="48" t="n">
        <f aca="false">IF(OR(N(BC$5)=0,BC$6=""),0,BC$5*((DATE(YEAR($B130),MONTH($B130),MIN(BC$6,DAY(EOMONTH($B130,0))))&gt;=$B130)*(DATE(YEAR($B130),MONTH($B130),MIN(BC$6,DAY(EOMONTH($B130,0))))&lt;$C130)+(DATE(YEAR($B130),MONTH($B130)+1,MIN(BC$6,DAY(EOMONTH($B130,1))))&gt;=$B130)*(DATE(YEAR($B130),MONTH($B130)+1,MIN(BC$6,DAY(EOMONTH($B130,1))))&lt;$C130)))</f>
        <v>0</v>
      </c>
      <c r="BD130" s="48" t="n">
        <f aca="false">IF(OR(N(BD$5)=0,BD$6=""),0,BD$5*((DATE(YEAR($B130),MONTH($B130),MIN(BD$6,DAY(EOMONTH($B130,0))))&gt;=$B130)*(DATE(YEAR($B130),MONTH($B130),MIN(BD$6,DAY(EOMONTH($B130,0))))&lt;$C130)+(DATE(YEAR($B130),MONTH($B130)+1,MIN(BD$6,DAY(EOMONTH($B130,1))))&gt;=$B130)*(DATE(YEAR($B130),MONTH($B130)+1,MIN(BD$6,DAY(EOMONTH($B130,1))))&lt;$C130)))</f>
        <v>0</v>
      </c>
      <c r="BE130" s="48" t="n">
        <f aca="false">IF(OR(N(BE$5)=0,BE$6=""),0,BE$5*((DATE(YEAR($B130),MONTH($B130),MIN(BE$6,DAY(EOMONTH($B130,0))))&gt;=$B130)*(DATE(YEAR($B130),MONTH($B130),MIN(BE$6,DAY(EOMONTH($B130,0))))&lt;$C130)+(DATE(YEAR($B130),MONTH($B130)+1,MIN(BE$6,DAY(EOMONTH($B130,1))))&gt;=$B130)*(DATE(YEAR($B130),MONTH($B130)+1,MIN(BE$6,DAY(EOMONTH($B130,1))))&lt;$C130)))</f>
        <v>0</v>
      </c>
      <c r="BF130" s="48" t="n">
        <f aca="false">IF(OR(N(BF$5)=0,BF$6=""),0,BF$5*((DATE(YEAR($B130),MONTH($B130),MIN(BF$6,DAY(EOMONTH($B130,0))))&gt;=$B130)*(DATE(YEAR($B130),MONTH($B130),MIN(BF$6,DAY(EOMONTH($B130,0))))&lt;$C130)+(DATE(YEAR($B130),MONTH($B130)+1,MIN(BF$6,DAY(EOMONTH($B130,1))))&gt;=$B130)*(DATE(YEAR($B130),MONTH($B130)+1,MIN(BF$6,DAY(EOMONTH($B130,1))))&lt;$C130)))</f>
        <v>0</v>
      </c>
      <c r="BG130" s="48" t="n">
        <f aca="false">IF(OR(N(BG$5)=0,BG$6=""),0,BG$5*((DATE(YEAR($B130),MONTH($B130),MIN(BG$6,DAY(EOMONTH($B130,0))))&gt;=$B130)*(DATE(YEAR($B130),MONTH($B130),MIN(BG$6,DAY(EOMONTH($B130,0))))&lt;$C130)+(DATE(YEAR($B130),MONTH($B130)+1,MIN(BG$6,DAY(EOMONTH($B130,1))))&gt;=$B130)*(DATE(YEAR($B130),MONTH($B130)+1,MIN(BG$6,DAY(EOMONTH($B130,1))))&lt;$C130)))</f>
        <v>0</v>
      </c>
      <c r="BH130" s="48" t="n">
        <f aca="false">IF(OR(N(BH$5)=0,BH$6=""),0,BH$5*((DATE(YEAR($B130),MONTH($B130),MIN(BH$6,DAY(EOMONTH($B130,0))))&gt;=$B130)*(DATE(YEAR($B130),MONTH($B130),MIN(BH$6,DAY(EOMONTH($B130,0))))&lt;$C130)+(DATE(YEAR($B130),MONTH($B130)+1,MIN(BH$6,DAY(EOMONTH($B130,1))))&gt;=$B130)*(DATE(YEAR($B130),MONTH($B130)+1,MIN(BH$6,DAY(EOMONTH($B130,1))))&lt;$C130)))</f>
        <v>0</v>
      </c>
      <c r="BI130" s="48" t="n">
        <f aca="false">IF(OR(N(BI$5)=0,BI$6=""),0,BI$5*((DATE(YEAR($B130),MONTH($B130),MIN(BI$6,DAY(EOMONTH($B130,0))))&gt;=$B130)*(DATE(YEAR($B130),MONTH($B130),MIN(BI$6,DAY(EOMONTH($B130,0))))&lt;$C130)+(DATE(YEAR($B130),MONTH($B130)+1,MIN(BI$6,DAY(EOMONTH($B130,1))))&gt;=$B130)*(DATE(YEAR($B130),MONTH($B130)+1,MIN(BI$6,DAY(EOMONTH($B130,1))))&lt;$C130)))</f>
        <v>0</v>
      </c>
      <c r="BJ130" s="48" t="n">
        <f aca="false">IF(OR(N(BJ$5)=0,BJ$6=""),0,BJ$5*((DATE(YEAR($B130),MONTH($B130),MIN(BJ$6,DAY(EOMONTH($B130,0))))&gt;=$B130)*(DATE(YEAR($B130),MONTH($B130),MIN(BJ$6,DAY(EOMONTH($B130,0))))&lt;$C130)+(DATE(YEAR($B130),MONTH($B130)+1,MIN(BJ$6,DAY(EOMONTH($B130,1))))&gt;=$B130)*(DATE(YEAR($B130),MONTH($B130)+1,MIN(BJ$6,DAY(EOMONTH($B130,1))))&lt;$C130)))</f>
        <v>0</v>
      </c>
      <c r="BK130" s="48" t="n">
        <f aca="false">IF(OR(N(BK$5)=0,BK$6=""),0,BK$5*((DATE(YEAR($B130),MONTH($B130),MIN(BK$6,DAY(EOMONTH($B130,0))))&gt;=$B130)*(DATE(YEAR($B130),MONTH($B130),MIN(BK$6,DAY(EOMONTH($B130,0))))&lt;$C130)+(DATE(YEAR($B130),MONTH($B130)+1,MIN(BK$6,DAY(EOMONTH($B130,1))))&gt;=$B130)*(DATE(YEAR($B130),MONTH($B130)+1,MIN(BK$6,DAY(EOMONTH($B130,1))))&lt;$C130)))</f>
        <v>0</v>
      </c>
      <c r="BL130" s="48" t="n">
        <f aca="false">IF(OR(N(BL$5)=0,BL$6=""),0,BL$5*((DATE(YEAR($B130),MONTH($B130),MIN(BL$6,DAY(EOMONTH($B130,0))))&gt;=$B130)*(DATE(YEAR($B130),MONTH($B130),MIN(BL$6,DAY(EOMONTH($B130,0))))&lt;$C130)+(DATE(YEAR($B130),MONTH($B130)+1,MIN(BL$6,DAY(EOMONTH($B130,1))))&gt;=$B130)*(DATE(YEAR($B130),MONTH($B130)+1,MIN(BL$6,DAY(EOMONTH($B130,1))))&lt;$C130)))</f>
        <v>0</v>
      </c>
      <c r="BM130" s="48" t="n">
        <f aca="false">IF(OR(N(BM$5)=0,BM$6=""),0,BM$5*((DATE(YEAR($B130),MONTH($B130),MIN(BM$6,DAY(EOMONTH($B130,0))))&gt;=$B130)*(DATE(YEAR($B130),MONTH($B130),MIN(BM$6,DAY(EOMONTH($B130,0))))&lt;$C130)+(DATE(YEAR($B130),MONTH($B130)+1,MIN(BM$6,DAY(EOMONTH($B130,1))))&gt;=$B130)*(DATE(YEAR($B130),MONTH($B130)+1,MIN(BM$6,DAY(EOMONTH($B130,1))))&lt;$C130)))</f>
        <v>0</v>
      </c>
      <c r="BN130" s="48" t="n">
        <f aca="false">IF(OR(N(BN$5)=0,BN$6=""),0,BN$5*((DATE(YEAR($B130),MONTH($B130),MIN(BN$6,DAY(EOMONTH($B130,0))))&gt;=$B130)*(DATE(YEAR($B130),MONTH($B130),MIN(BN$6,DAY(EOMONTH($B130,0))))&lt;$C130)+(DATE(YEAR($B130),MONTH($B130)+1,MIN(BN$6,DAY(EOMONTH($B130,1))))&gt;=$B130)*(DATE(YEAR($B130),MONTH($B130)+1,MIN(BN$6,DAY(EOMONTH($B130,1))))&lt;$C130)))</f>
        <v>0</v>
      </c>
      <c r="BO130" s="48" t="n">
        <f aca="false">IF(OR(N(BO$5)=0,BO$6=""),0,BO$5*((DATE(YEAR($B130),MONTH($B130),MIN(BO$6,DAY(EOMONTH($B130,0))))&gt;=$B130)*(DATE(YEAR($B130),MONTH($B130),MIN(BO$6,DAY(EOMONTH($B130,0))))&lt;$C130)+(DATE(YEAR($B130),MONTH($B130)+1,MIN(BO$6,DAY(EOMONTH($B130,1))))&gt;=$B130)*(DATE(YEAR($B130),MONTH($B130)+1,MIN(BO$6,DAY(EOMONTH($B130,1))))&lt;$C130)))</f>
        <v>0</v>
      </c>
      <c r="BP130" s="48" t="n">
        <f aca="false">IF(OR(N(BP$5)=0,BP$6=""),0,BP$5*((DATE(YEAR($B130),MONTH($B130),MIN(BP$6,DAY(EOMONTH($B130,0))))&gt;=$B130)*(DATE(YEAR($B130),MONTH($B130),MIN(BP$6,DAY(EOMONTH($B130,0))))&lt;$C130)+(DATE(YEAR($B130),MONTH($B130)+1,MIN(BP$6,DAY(EOMONTH($B130,1))))&gt;=$B130)*(DATE(YEAR($B130),MONTH($B130)+1,MIN(BP$6,DAY(EOMONTH($B130,1))))&lt;$C130)))</f>
        <v>0</v>
      </c>
      <c r="BQ130" s="48" t="n">
        <f aca="false">IF(OR(N(BQ$5)=0,BQ$6=""),0,BQ$5*((DATE(YEAR($B130),MONTH($B130),MIN(BQ$6,DAY(EOMONTH($B130,0))))&gt;=$B130)*(DATE(YEAR($B130),MONTH($B130),MIN(BQ$6,DAY(EOMONTH($B130,0))))&lt;$C130)+(DATE(YEAR($B130),MONTH($B130)+1,MIN(BQ$6,DAY(EOMONTH($B130,1))))&gt;=$B130)*(DATE(YEAR($B130),MONTH($B130)+1,MIN(BQ$6,DAY(EOMONTH($B130,1))))&lt;$C130)))</f>
        <v>0</v>
      </c>
      <c r="BR130" s="48" t="n">
        <f aca="false">IF(OR(N(BR$5)=0,BR$6=""),0,BR$5*((DATE(YEAR($B130),MONTH($B130),MIN(BR$6,DAY(EOMONTH($B130,0))))&gt;=$B130)*(DATE(YEAR($B130),MONTH($B130),MIN(BR$6,DAY(EOMONTH($B130,0))))&lt;$C130)+(DATE(YEAR($B130),MONTH($B130)+1,MIN(BR$6,DAY(EOMONTH($B130,1))))&gt;=$B130)*(DATE(YEAR($B130),MONTH($B130)+1,MIN(BR$6,DAY(EOMONTH($B130,1))))&lt;$C130)))</f>
        <v>0</v>
      </c>
      <c r="BS130" s="48" t="n">
        <f aca="false">IF(OR(N(BS$5)=0,BS$6=""),0,BS$5*((DATE(YEAR($B130),MONTH($B130),MIN(BS$6,DAY(EOMONTH($B130,0))))&gt;=$B130)*(DATE(YEAR($B130),MONTH($B130),MIN(BS$6,DAY(EOMONTH($B130,0))))&lt;$C130)+(DATE(YEAR($B130),MONTH($B130)+1,MIN(BS$6,DAY(EOMONTH($B130,1))))&gt;=$B130)*(DATE(YEAR($B130),MONTH($B130)+1,MIN(BS$6,DAY(EOMONTH($B130,1))))&lt;$C130)))</f>
        <v>0</v>
      </c>
      <c r="BT130" s="48" t="n">
        <f aca="false">IF(OR(N(BT$5)=0,BT$6=""),0,BT$5*((DATE(YEAR($B130),MONTH($B130),MIN(BT$6,DAY(EOMONTH($B130,0))))&gt;=$B130)*(DATE(YEAR($B130),MONTH($B130),MIN(BT$6,DAY(EOMONTH($B130,0))))&lt;$C130)+(DATE(YEAR($B130),MONTH($B130)+1,MIN(BT$6,DAY(EOMONTH($B130,1))))&gt;=$B130)*(DATE(YEAR($B130),MONTH($B130)+1,MIN(BT$6,DAY(EOMONTH($B130,1))))&lt;$C130)))</f>
        <v>0</v>
      </c>
      <c r="BU130" s="48" t="n">
        <f aca="false">IF(OR(N(BU$5)=0,BU$6=""),0,BU$5*((DATE(YEAR($B130),MONTH($B130),MIN(BU$6,DAY(EOMONTH($B130,0))))&gt;=$B130)*(DATE(YEAR($B130),MONTH($B130),MIN(BU$6,DAY(EOMONTH($B130,0))))&lt;$C130)+(DATE(YEAR($B130),MONTH($B130)+1,MIN(BU$6,DAY(EOMONTH($B130,1))))&gt;=$B130)*(DATE(YEAR($B130),MONTH($B130)+1,MIN(BU$6,DAY(EOMONTH($B130,1))))&lt;$C130)))</f>
        <v>0</v>
      </c>
      <c r="BV130" s="48" t="n">
        <f aca="false">IF(OR(N(BV$5)=0,BV$6=""),0,BV$5*((DATE(YEAR($B130),MONTH($B130),MIN(BV$6,DAY(EOMONTH($B130,0))))&gt;=$B130)*(DATE(YEAR($B130),MONTH($B130),MIN(BV$6,DAY(EOMONTH($B130,0))))&lt;$C130)+(DATE(YEAR($B130),MONTH($B130)+1,MIN(BV$6,DAY(EOMONTH($B130,1))))&gt;=$B130)*(DATE(YEAR($B130),MONTH($B130)+1,MIN(BV$6,DAY(EOMONTH($B130,1))))&lt;$C130)))</f>
        <v>0</v>
      </c>
      <c r="BW130" s="48" t="n">
        <f aca="false">IF(OR(N(BW$5)=0,BW$6=""),0,BW$5*((DATE(YEAR($B130),MONTH($B130),MIN(BW$6,DAY(EOMONTH($B130,0))))&gt;=$B130)*(DATE(YEAR($B130),MONTH($B130),MIN(BW$6,DAY(EOMONTH($B130,0))))&lt;$C130)+(DATE(YEAR($B130),MONTH($B130)+1,MIN(BW$6,DAY(EOMONTH($B130,1))))&gt;=$B130)*(DATE(YEAR($B130),MONTH($B130)+1,MIN(BW$6,DAY(EOMONTH($B130,1))))&lt;$C130)))</f>
        <v>0</v>
      </c>
      <c r="BX130" s="48" t="n">
        <f aca="false">MIN(Z130,(FT129*(1+FT$5/Setup!$C$36)+IF($V130=1,N($F130),0)))</f>
        <v>0</v>
      </c>
      <c r="BY130" s="48" t="n">
        <f aca="false">MIN(AA130,(FU129*(1+FU$5/Setup!$C$36)+IF($V130=2,N($F130),0)))</f>
        <v>0</v>
      </c>
      <c r="BZ130" s="48" t="n">
        <f aca="false">MIN(AB130,(FV129*(1+FV$5/Setup!$C$36)+IF($V130=3,N($F130),0)))</f>
        <v>0</v>
      </c>
      <c r="CA130" s="48" t="n">
        <f aca="false">MIN(AC130,(FW129*(1+FW$5/Setup!$C$36)+IF($V130=4,N($F130),0)))</f>
        <v>0</v>
      </c>
      <c r="CB130" s="48" t="n">
        <f aca="false">MIN(AD130,(FX129*(1+FX$5/Setup!$C$36)+IF($V130=5,N($F130),0)))</f>
        <v>0</v>
      </c>
      <c r="CC130" s="48" t="n">
        <f aca="false">MIN(AE130,(FY129*(1+FY$5/Setup!$C$36)+IF($V130=6,N($F130),0)))</f>
        <v>0</v>
      </c>
      <c r="CD130" s="48" t="n">
        <f aca="false">MIN(AF130,(FZ129*(1+FZ$5/Setup!$C$36)+IF($V130=7,N($F130),0)))</f>
        <v>0</v>
      </c>
      <c r="CE130" s="48" t="n">
        <f aca="false">MIN(AG130,(GA129*(1+GA$5/Setup!$C$36)+IF($V130=8,N($F130),0)))</f>
        <v>0</v>
      </c>
      <c r="CF130" s="48" t="n">
        <f aca="false">MIN(AH130,(GB129*(1+GB$5/Setup!$C$36)+IF($V130=9,N($F130),0)))</f>
        <v>0</v>
      </c>
      <c r="CG130" s="48" t="n">
        <f aca="false">MIN(AI130,(GC129*(1+GC$5/Setup!$C$36)+IF($V130=10,N($F130),0)))</f>
        <v>0</v>
      </c>
      <c r="CH130" s="48" t="n">
        <f aca="false">MIN(AJ130,(GD129*(1+GD$5/Setup!$C$36)+IF($V130=11,N($F130),0)))</f>
        <v>0</v>
      </c>
      <c r="CI130" s="48" t="n">
        <f aca="false">MIN(AK130,(GE129*(1+GE$5/Setup!$C$36)+IF($V130=12,N($F130),0)))</f>
        <v>0</v>
      </c>
      <c r="CJ130" s="48" t="n">
        <f aca="false">MIN(AL130,(GF129*(1+GF$5/Setup!$C$36)+IF($V130=13,N($F130),0)))</f>
        <v>0</v>
      </c>
      <c r="CK130" s="48" t="n">
        <f aca="false">MIN(AM130,(GG129*(1+GG$5/Setup!$C$36)+IF($V130=14,N($F130),0)))</f>
        <v>0</v>
      </c>
      <c r="CL130" s="48" t="n">
        <f aca="false">MIN(AN130,(GH129*(1+GH$5/Setup!$C$36)+IF($V130=15,N($F130),0)))</f>
        <v>0</v>
      </c>
      <c r="CM130" s="48" t="n">
        <f aca="false">MIN(AO130,(GI129*(1+GI$5/Setup!$C$36)+IF($V130=16,N($F130),0)))</f>
        <v>0</v>
      </c>
      <c r="CN130" s="48" t="n">
        <f aca="false">MIN(AP130,(GJ129*(1+GJ$5/Setup!$C$36)+IF($V130=17,N($F130),0)))</f>
        <v>0</v>
      </c>
      <c r="CO130" s="48" t="n">
        <f aca="false">MIN(AQ130,(GK129*(1+GK$5/Setup!$C$36)+IF($V130=18,N($F130),0)))</f>
        <v>0</v>
      </c>
      <c r="CP130" s="48" t="n">
        <f aca="false">MIN(AR130,(GL129*(1+GL$5/Setup!$C$36)+IF($V130=19,N($F130),0)))</f>
        <v>0</v>
      </c>
      <c r="CQ130" s="48" t="n">
        <f aca="false">MIN(AS130,(GM129*(1+GM$5/Setup!$C$36)+IF($V130=20,N($F130),0)))</f>
        <v>0</v>
      </c>
      <c r="CR130" s="48" t="n">
        <f aca="false">MIN(AT130,(GN129*(1+GN$5/Setup!$C$36)+IF($V130=21,N($F130),0)))</f>
        <v>0</v>
      </c>
      <c r="CS130" s="48" t="n">
        <f aca="false">MIN(AU130,(GO129*(1+GO$5/Setup!$C$36)+IF($V130=22,N($F130),0)))</f>
        <v>0</v>
      </c>
      <c r="CT130" s="48" t="n">
        <f aca="false">MIN(AV130,(GP129*(1+GP$5/Setup!$C$36)+IF($V130=23,N($F130),0)))</f>
        <v>0</v>
      </c>
      <c r="CU130" s="48" t="n">
        <f aca="false">MIN(AW130,(GQ129*(1+GQ$5/Setup!$C$36)+IF($V130=24,N($F130),0)))</f>
        <v>0</v>
      </c>
      <c r="CV130" s="48" t="n">
        <f aca="false">MIN(AX130,(GR129*(1+GR$5/Setup!$C$36)+IF($V130=25,N($F130),0)))</f>
        <v>0</v>
      </c>
      <c r="CW130" s="48" t="n">
        <f aca="false">MIN(AY130,(GS129*(1+GS$5/Setup!$C$36)+IF($V130=26,N($F130),0)))</f>
        <v>0</v>
      </c>
      <c r="CX130" s="48" t="n">
        <f aca="false">MIN(AZ130,(GT129*(1+GT$5/Setup!$C$36)+IF($V130=27,N($F130),0)))</f>
        <v>0</v>
      </c>
      <c r="CY130" s="48" t="n">
        <f aca="false">MIN(BA130,(GU129*(1+GU$5/Setup!$C$36)+IF($V130=28,N($F130),0)))</f>
        <v>0</v>
      </c>
      <c r="CZ130" s="48" t="n">
        <f aca="false">MIN(BB130,(GV129*(1+GV$5/Setup!$C$36)+IF($V130=29,N($F130),0)))</f>
        <v>0</v>
      </c>
      <c r="DA130" s="48" t="n">
        <f aca="false">MIN(BC130,(GW129*(1+GW$5/Setup!$C$36)+IF($V130=30,N($F130),0)))</f>
        <v>0</v>
      </c>
      <c r="DB130" s="48" t="n">
        <f aca="false">MIN(BD130,(GX129*(1+GX$5/Setup!$C$36)+IF($V130=31,N($F130),0)))</f>
        <v>0</v>
      </c>
      <c r="DC130" s="48" t="n">
        <f aca="false">MIN(BE130,(GY129*(1+GY$5/Setup!$C$36)+IF($V130=32,N($F130),0)))</f>
        <v>0</v>
      </c>
      <c r="DD130" s="48" t="n">
        <f aca="false">MIN(BF130,(GZ129*(1+GZ$5/Setup!$C$36)+IF($V130=33,N($F130),0)))</f>
        <v>0</v>
      </c>
      <c r="DE130" s="48" t="n">
        <f aca="false">MIN(BG130,(HA129*(1+HA$5/Setup!$C$36)+IF($V130=34,N($F130),0)))</f>
        <v>0</v>
      </c>
      <c r="DF130" s="48" t="n">
        <f aca="false">MIN(BH130,(HB129*(1+HB$5/Setup!$C$36)+IF($V130=35,N($F130),0)))</f>
        <v>0</v>
      </c>
      <c r="DG130" s="48" t="n">
        <f aca="false">MIN(BI130,(HC129*(1+HC$5/Setup!$C$36)+IF($V130=36,N($F130),0)))</f>
        <v>0</v>
      </c>
      <c r="DH130" s="48" t="n">
        <f aca="false">MIN(BJ130,(HD129*(1+HD$5/Setup!$C$36)+IF($V130=37,N($F130),0)))</f>
        <v>0</v>
      </c>
      <c r="DI130" s="48" t="n">
        <f aca="false">MIN(BK130,(HE129*(1+HE$5/Setup!$C$36)+IF($V130=38,N($F130),0)))</f>
        <v>0</v>
      </c>
      <c r="DJ130" s="48" t="n">
        <f aca="false">MIN(BL130,(HF129*(1+HF$5/Setup!$C$36)+IF($V130=39,N($F130),0)))</f>
        <v>0</v>
      </c>
      <c r="DK130" s="48" t="n">
        <f aca="false">MIN(BM130,(HG129*(1+HG$5/Setup!$C$36)+IF($V130=40,N($F130),0)))</f>
        <v>0</v>
      </c>
      <c r="DL130" s="48" t="n">
        <f aca="false">MIN(BN130,(HH129*(1+HH$5/Setup!$C$36)+IF($V130=41,N($F130),0)))</f>
        <v>0</v>
      </c>
      <c r="DM130" s="48" t="n">
        <f aca="false">MIN(BO130,(HI129*(1+HI$5/Setup!$C$36)+IF($V130=42,N($F130),0)))</f>
        <v>0</v>
      </c>
      <c r="DN130" s="48" t="n">
        <f aca="false">MIN(BP130,(HJ129*(1+HJ$5/Setup!$C$36)+IF($V130=43,N($F130),0)))</f>
        <v>0</v>
      </c>
      <c r="DO130" s="48" t="n">
        <f aca="false">MIN(BQ130,(HK129*(1+HK$5/Setup!$C$36)+IF($V130=44,N($F130),0)))</f>
        <v>0</v>
      </c>
      <c r="DP130" s="48" t="n">
        <f aca="false">MIN(BR130,(HL129*(1+HL$5/Setup!$C$36)+IF($V130=45,N($F130),0)))</f>
        <v>0</v>
      </c>
      <c r="DQ130" s="48" t="n">
        <f aca="false">MIN(BS130,(HM129*(1+HM$5/Setup!$C$36)+IF($V130=46,N($F130),0)))</f>
        <v>0</v>
      </c>
      <c r="DR130" s="48" t="n">
        <f aca="false">MIN(BT130,(HN129*(1+HN$5/Setup!$C$36)+IF($V130=47,N($F130),0)))</f>
        <v>0</v>
      </c>
      <c r="DS130" s="48" t="n">
        <f aca="false">MIN(BU130,(HO129*(1+HO$5/Setup!$C$36)+IF($V130=48,N($F130),0)))</f>
        <v>0</v>
      </c>
      <c r="DT130" s="48" t="n">
        <f aca="false">MIN(BV130,(HP129*(1+HP$5/Setup!$C$36)+IF($V130=49,N($F130),0)))</f>
        <v>0</v>
      </c>
      <c r="DU130" s="48" t="n">
        <f aca="false">MIN(BW130,(HQ129*(1+HQ$5/Setup!$C$36)+IF($V130=50,N($F130),0)))</f>
        <v>0</v>
      </c>
      <c r="DV130" s="48" t="n">
        <f aca="false">MIN(MAX((FT129*(1+FT$5/Setup!$C$36)+IF($V130=1,N($F130),0))-BX130,0),MAX($P130-0,0))</f>
        <v>0</v>
      </c>
      <c r="DW130" s="48" t="n">
        <f aca="false">MIN(MAX((FU129*(1+FU$5/Setup!$C$36)+IF($V130=2,N($F130),0))-BY130,0),MAX($P130-SUM(DV130:DV130),0))</f>
        <v>0</v>
      </c>
      <c r="DX130" s="48" t="n">
        <f aca="false">MIN(MAX((FV129*(1+FV$5/Setup!$C$36)+IF($V130=3,N($F130),0))-BZ130,0),MAX($P130-SUM(DV130:DW130),0))</f>
        <v>0</v>
      </c>
      <c r="DY130" s="48" t="n">
        <f aca="false">MIN(MAX((FW129*(1+FW$5/Setup!$C$36)+IF($V130=4,N($F130),0))-CA130,0),MAX($P130-SUM(DV130:DX130),0))</f>
        <v>0</v>
      </c>
      <c r="DZ130" s="48" t="n">
        <f aca="false">MIN(MAX((FX129*(1+FX$5/Setup!$C$36)+IF($V130=5,N($F130),0))-CB130,0),MAX($P130-SUM(DV130:DY130),0))</f>
        <v>0</v>
      </c>
      <c r="EA130" s="48" t="n">
        <f aca="false">MIN(MAX((FY129*(1+FY$5/Setup!$C$36)+IF($V130=6,N($F130),0))-CC130,0),MAX($P130-SUM(DV130:DZ130),0))</f>
        <v>0</v>
      </c>
      <c r="EB130" s="48" t="n">
        <f aca="false">MIN(MAX((FZ129*(1+FZ$5/Setup!$C$36)+IF($V130=7,N($F130),0))-CD130,0),MAX($P130-SUM(DV130:EA130),0))</f>
        <v>0</v>
      </c>
      <c r="EC130" s="48" t="n">
        <f aca="false">MIN(MAX((GA129*(1+GA$5/Setup!$C$36)+IF($V130=8,N($F130),0))-CE130,0),MAX($P130-SUM(DV130:EB130),0))</f>
        <v>0</v>
      </c>
      <c r="ED130" s="48" t="n">
        <f aca="false">MIN(MAX((GB129*(1+GB$5/Setup!$C$36)+IF($V130=9,N($F130),0))-CF130,0),MAX($P130-SUM(DV130:EC130),0))</f>
        <v>0</v>
      </c>
      <c r="EE130" s="48" t="n">
        <f aca="false">MIN(MAX((GC129*(1+GC$5/Setup!$C$36)+IF($V130=10,N($F130),0))-CG130,0),MAX($P130-SUM(DV130:ED130),0))</f>
        <v>0</v>
      </c>
      <c r="EF130" s="48" t="n">
        <f aca="false">MIN(MAX((GD129*(1+GD$5/Setup!$C$36)+IF($V130=11,N($F130),0))-CH130,0),MAX($P130-SUM(DV130:EE130),0))</f>
        <v>0</v>
      </c>
      <c r="EG130" s="48" t="n">
        <f aca="false">MIN(MAX((GE129*(1+GE$5/Setup!$C$36)+IF($V130=12,N($F130),0))-CI130,0),MAX($P130-SUM(DV130:EF130),0))</f>
        <v>0</v>
      </c>
      <c r="EH130" s="48" t="n">
        <f aca="false">MIN(MAX((GF129*(1+GF$5/Setup!$C$36)+IF($V130=13,N($F130),0))-CJ130,0),MAX($P130-SUM(DV130:EG130),0))</f>
        <v>0</v>
      </c>
      <c r="EI130" s="48" t="n">
        <f aca="false">MIN(MAX((GG129*(1+GG$5/Setup!$C$36)+IF($V130=14,N($F130),0))-CK130,0),MAX($P130-SUM(DV130:EH130),0))</f>
        <v>0</v>
      </c>
      <c r="EJ130" s="48" t="n">
        <f aca="false">MIN(MAX((GH129*(1+GH$5/Setup!$C$36)+IF($V130=15,N($F130),0))-CL130,0),MAX($P130-SUM(DV130:EI130),0))</f>
        <v>0</v>
      </c>
      <c r="EK130" s="48" t="n">
        <f aca="false">MIN(MAX((GI129*(1+GI$5/Setup!$C$36)+IF($V130=16,N($F130),0))-CM130,0),MAX($P130-SUM(DV130:EJ130),0))</f>
        <v>0</v>
      </c>
      <c r="EL130" s="48" t="n">
        <f aca="false">MIN(MAX((GJ129*(1+GJ$5/Setup!$C$36)+IF($V130=17,N($F130),0))-CN130,0),MAX($P130-SUM(DV130:EK130),0))</f>
        <v>0</v>
      </c>
      <c r="EM130" s="48" t="n">
        <f aca="false">MIN(MAX((GK129*(1+GK$5/Setup!$C$36)+IF($V130=18,N($F130),0))-CO130,0),MAX($P130-SUM(DV130:EL130),0))</f>
        <v>0</v>
      </c>
      <c r="EN130" s="48" t="n">
        <f aca="false">MIN(MAX((GL129*(1+GL$5/Setup!$C$36)+IF($V130=19,N($F130),0))-CP130,0),MAX($P130-SUM(DV130:EM130),0))</f>
        <v>0</v>
      </c>
      <c r="EO130" s="48" t="n">
        <f aca="false">MIN(MAX((GM129*(1+GM$5/Setup!$C$36)+IF($V130=20,N($F130),0))-CQ130,0),MAX($P130-SUM(DV130:EN130),0))</f>
        <v>0</v>
      </c>
      <c r="EP130" s="48" t="n">
        <f aca="false">MIN(MAX((GN129*(1+GN$5/Setup!$C$36)+IF($V130=21,N($F130),0))-CR130,0),MAX($P130-SUM(DV130:EO130),0))</f>
        <v>0</v>
      </c>
      <c r="EQ130" s="48" t="n">
        <f aca="false">MIN(MAX((GO129*(1+GO$5/Setup!$C$36)+IF($V130=22,N($F130),0))-CS130,0),MAX($P130-SUM(DV130:EP130),0))</f>
        <v>0</v>
      </c>
      <c r="ER130" s="48" t="n">
        <f aca="false">MIN(MAX((GP129*(1+GP$5/Setup!$C$36)+IF($V130=23,N($F130),0))-CT130,0),MAX($P130-SUM(DV130:EQ130),0))</f>
        <v>0</v>
      </c>
      <c r="ES130" s="48" t="n">
        <f aca="false">MIN(MAX((GQ129*(1+GQ$5/Setup!$C$36)+IF($V130=24,N($F130),0))-CU130,0),MAX($P130-SUM(DV130:ER130),0))</f>
        <v>0</v>
      </c>
      <c r="ET130" s="48" t="n">
        <f aca="false">MIN(MAX((GR129*(1+GR$5/Setup!$C$36)+IF($V130=25,N($F130),0))-CV130,0),MAX($P130-SUM(DV130:ES130),0))</f>
        <v>0</v>
      </c>
      <c r="EU130" s="48" t="n">
        <f aca="false">MIN(MAX((GS129*(1+GS$5/Setup!$C$36)+IF($V130=26,N($F130),0))-CW130,0),MAX($P130-SUM(DV130:ET130),0))</f>
        <v>0</v>
      </c>
      <c r="EV130" s="48" t="n">
        <f aca="false">MIN(MAX((GT129*(1+GT$5/Setup!$C$36)+IF($V130=27,N($F130),0))-CX130,0),MAX($P130-SUM(DV130:EU130),0))</f>
        <v>0</v>
      </c>
      <c r="EW130" s="48" t="n">
        <f aca="false">MIN(MAX((GU129*(1+GU$5/Setup!$C$36)+IF($V130=28,N($F130),0))-CY130,0),MAX($P130-SUM(DV130:EV130),0))</f>
        <v>0</v>
      </c>
      <c r="EX130" s="48" t="n">
        <f aca="false">MIN(MAX((GV129*(1+GV$5/Setup!$C$36)+IF($V130=29,N($F130),0))-CZ130,0),MAX($P130-SUM(DV130:EW130),0))</f>
        <v>0</v>
      </c>
      <c r="EY130" s="48" t="n">
        <f aca="false">MIN(MAX((GW129*(1+GW$5/Setup!$C$36)+IF($V130=30,N($F130),0))-DA130,0),MAX($P130-SUM(DV130:EX130),0))</f>
        <v>0</v>
      </c>
      <c r="EZ130" s="48" t="n">
        <f aca="false">MIN(MAX((GX129*(1+GX$5/Setup!$C$36)+IF($V130=31,N($F130),0))-DB130,0),MAX($P130-SUM(DV130:EY130),0))</f>
        <v>0</v>
      </c>
      <c r="FA130" s="48" t="n">
        <f aca="false">MIN(MAX((GY129*(1+GY$5/Setup!$C$36)+IF($V130=32,N($F130),0))-DC130,0),MAX($P130-SUM(DV130:EZ130),0))</f>
        <v>0</v>
      </c>
      <c r="FB130" s="48" t="n">
        <f aca="false">MIN(MAX((GZ129*(1+GZ$5/Setup!$C$36)+IF($V130=33,N($F130),0))-DD130,0),MAX($P130-SUM(DV130:FA130),0))</f>
        <v>0</v>
      </c>
      <c r="FC130" s="48" t="n">
        <f aca="false">MIN(MAX((HA129*(1+HA$5/Setup!$C$36)+IF($V130=34,N($F130),0))-DE130,0),MAX($P130-SUM(DV130:FB130),0))</f>
        <v>0</v>
      </c>
      <c r="FD130" s="48" t="n">
        <f aca="false">MIN(MAX((HB129*(1+HB$5/Setup!$C$36)+IF($V130=35,N($F130),0))-DF130,0),MAX($P130-SUM(DV130:FC130),0))</f>
        <v>0</v>
      </c>
      <c r="FE130" s="48" t="n">
        <f aca="false">MIN(MAX((HC129*(1+HC$5/Setup!$C$36)+IF($V130=36,N($F130),0))-DG130,0),MAX($P130-SUM(DV130:FD130),0))</f>
        <v>0</v>
      </c>
      <c r="FF130" s="48" t="n">
        <f aca="false">MIN(MAX((HD129*(1+HD$5/Setup!$C$36)+IF($V130=37,N($F130),0))-DH130,0),MAX($P130-SUM(DV130:FE130),0))</f>
        <v>0</v>
      </c>
      <c r="FG130" s="48" t="n">
        <f aca="false">MIN(MAX((HE129*(1+HE$5/Setup!$C$36)+IF($V130=38,N($F130),0))-DI130,0),MAX($P130-SUM(DV130:FF130),0))</f>
        <v>0</v>
      </c>
      <c r="FH130" s="48" t="n">
        <f aca="false">MIN(MAX((HF129*(1+HF$5/Setup!$C$36)+IF($V130=39,N($F130),0))-DJ130,0),MAX($P130-SUM(DV130:FG130),0))</f>
        <v>0</v>
      </c>
      <c r="FI130" s="48" t="n">
        <f aca="false">MIN(MAX((HG129*(1+HG$5/Setup!$C$36)+IF($V130=40,N($F130),0))-DK130,0),MAX($P130-SUM(DV130:FH130),0))</f>
        <v>0</v>
      </c>
      <c r="FJ130" s="48" t="n">
        <f aca="false">MIN(MAX((HH129*(1+HH$5/Setup!$C$36)+IF($V130=41,N($F130),0))-DL130,0),MAX($P130-SUM(DV130:FI130),0))</f>
        <v>0</v>
      </c>
      <c r="FK130" s="48" t="n">
        <f aca="false">MIN(MAX((HI129*(1+HI$5/Setup!$C$36)+IF($V130=42,N($F130),0))-DM130,0),MAX($P130-SUM(DV130:FJ130),0))</f>
        <v>0</v>
      </c>
      <c r="FL130" s="48" t="n">
        <f aca="false">MIN(MAX((HJ129*(1+HJ$5/Setup!$C$36)+IF($V130=43,N($F130),0))-DN130,0),MAX($P130-SUM(DV130:FK130),0))</f>
        <v>0</v>
      </c>
      <c r="FM130" s="48" t="n">
        <f aca="false">MIN(MAX((HK129*(1+HK$5/Setup!$C$36)+IF($V130=44,N($F130),0))-DO130,0),MAX($P130-SUM(DV130:FL130),0))</f>
        <v>0</v>
      </c>
      <c r="FN130" s="48" t="n">
        <f aca="false">MIN(MAX((HL129*(1+HL$5/Setup!$C$36)+IF($V130=45,N($F130),0))-DP130,0),MAX($P130-SUM(DV130:FM130),0))</f>
        <v>0</v>
      </c>
      <c r="FO130" s="48" t="n">
        <f aca="false">MIN(MAX((HM129*(1+HM$5/Setup!$C$36)+IF($V130=46,N($F130),0))-DQ130,0),MAX($P130-SUM(DV130:FN130),0))</f>
        <v>0</v>
      </c>
      <c r="FP130" s="48" t="n">
        <f aca="false">MIN(MAX((HN129*(1+HN$5/Setup!$C$36)+IF($V130=47,N($F130),0))-DR130,0),MAX($P130-SUM(DV130:FO130),0))</f>
        <v>0</v>
      </c>
      <c r="FQ130" s="48" t="n">
        <f aca="false">MIN(MAX((HO129*(1+HO$5/Setup!$C$36)+IF($V130=48,N($F130),0))-DS130,0),MAX($P130-SUM(DV130:FP130),0))</f>
        <v>0</v>
      </c>
      <c r="FR130" s="48" t="n">
        <f aca="false">MIN(MAX((HP129*(1+HP$5/Setup!$C$36)+IF($V130=49,N($F130),0))-DT130,0),MAX($P130-SUM(DV130:FQ130),0))</f>
        <v>0</v>
      </c>
      <c r="FS130" s="48" t="n">
        <f aca="false">MIN(MAX((HQ129*(1+HQ$5/Setup!$C$36)+IF($V130=50,N($F130),0))-DU130,0),MAX($P130-SUM(DV130:FR130),0))</f>
        <v>0</v>
      </c>
      <c r="FT130" s="48" t="n">
        <f aca="false">IF((FT129*(1+FT$5/Setup!$C$36)+IF($V130=1,N($F130),0))-BX130-DV130&lt;0.005,0,(FT129*(1+FT$5/Setup!$C$36)+IF($V130=1,N($F130),0))-BX130-DV130)</f>
        <v>0</v>
      </c>
      <c r="FU130" s="48" t="n">
        <f aca="false">IF((FU129*(1+FU$5/Setup!$C$36)+IF($V130=2,N($F130),0))-BY130-DW130&lt;0.005,0,(FU129*(1+FU$5/Setup!$C$36)+IF($V130=2,N($F130),0))-BY130-DW130)</f>
        <v>0</v>
      </c>
      <c r="FV130" s="48" t="n">
        <f aca="false">IF((FV129*(1+FV$5/Setup!$C$36)+IF($V130=3,N($F130),0))-BZ130-DX130&lt;0.005,0,(FV129*(1+FV$5/Setup!$C$36)+IF($V130=3,N($F130),0))-BZ130-DX130)</f>
        <v>0</v>
      </c>
      <c r="FW130" s="48" t="n">
        <f aca="false">IF((FW129*(1+FW$5/Setup!$C$36)+IF($V130=4,N($F130),0))-CA130-DY130&lt;0.005,0,(FW129*(1+FW$5/Setup!$C$36)+IF($V130=4,N($F130),0))-CA130-DY130)</f>
        <v>0</v>
      </c>
      <c r="FX130" s="48" t="n">
        <f aca="false">IF((FX129*(1+FX$5/Setup!$C$36)+IF($V130=5,N($F130),0))-CB130-DZ130&lt;0.005,0,(FX129*(1+FX$5/Setup!$C$36)+IF($V130=5,N($F130),0))-CB130-DZ130)</f>
        <v>0</v>
      </c>
      <c r="FY130" s="48" t="n">
        <f aca="false">IF((FY129*(1+FY$5/Setup!$C$36)+IF($V130=6,N($F130),0))-CC130-EA130&lt;0.005,0,(FY129*(1+FY$5/Setup!$C$36)+IF($V130=6,N($F130),0))-CC130-EA130)</f>
        <v>0</v>
      </c>
      <c r="FZ130" s="48" t="n">
        <f aca="false">IF((FZ129*(1+FZ$5/Setup!$C$36)+IF($V130=7,N($F130),0))-CD130-EB130&lt;0.005,0,(FZ129*(1+FZ$5/Setup!$C$36)+IF($V130=7,N($F130),0))-CD130-EB130)</f>
        <v>0</v>
      </c>
      <c r="GA130" s="48" t="n">
        <f aca="false">IF((GA129*(1+GA$5/Setup!$C$36)+IF($V130=8,N($F130),0))-CE130-EC130&lt;0.005,0,(GA129*(1+GA$5/Setup!$C$36)+IF($V130=8,N($F130),0))-CE130-EC130)</f>
        <v>0</v>
      </c>
      <c r="GB130" s="48" t="n">
        <f aca="false">IF((GB129*(1+GB$5/Setup!$C$36)+IF($V130=9,N($F130),0))-CF130-ED130&lt;0.005,0,(GB129*(1+GB$5/Setup!$C$36)+IF($V130=9,N($F130),0))-CF130-ED130)</f>
        <v>0</v>
      </c>
      <c r="GC130" s="48" t="n">
        <f aca="false">IF((GC129*(1+GC$5/Setup!$C$36)+IF($V130=10,N($F130),0))-CG130-EE130&lt;0.005,0,(GC129*(1+GC$5/Setup!$C$36)+IF($V130=10,N($F130),0))-CG130-EE130)</f>
        <v>0</v>
      </c>
      <c r="GD130" s="48" t="n">
        <f aca="false">IF((GD129*(1+GD$5/Setup!$C$36)+IF($V130=11,N($F130),0))-CH130-EF130&lt;0.005,0,(GD129*(1+GD$5/Setup!$C$36)+IF($V130=11,N($F130),0))-CH130-EF130)</f>
        <v>0</v>
      </c>
      <c r="GE130" s="48" t="n">
        <f aca="false">IF((GE129*(1+GE$5/Setup!$C$36)+IF($V130=12,N($F130),0))-CI130-EG130&lt;0.005,0,(GE129*(1+GE$5/Setup!$C$36)+IF($V130=12,N($F130),0))-CI130-EG130)</f>
        <v>0</v>
      </c>
      <c r="GF130" s="48" t="n">
        <f aca="false">IF((GF129*(1+GF$5/Setup!$C$36)+IF($V130=13,N($F130),0))-CJ130-EH130&lt;0.005,0,(GF129*(1+GF$5/Setup!$C$36)+IF($V130=13,N($F130),0))-CJ130-EH130)</f>
        <v>0</v>
      </c>
      <c r="GG130" s="48" t="n">
        <f aca="false">IF((GG129*(1+GG$5/Setup!$C$36)+IF($V130=14,N($F130),0))-CK130-EI130&lt;0.005,0,(GG129*(1+GG$5/Setup!$C$36)+IF($V130=14,N($F130),0))-CK130-EI130)</f>
        <v>0</v>
      </c>
      <c r="GH130" s="48" t="n">
        <f aca="false">IF((GH129*(1+GH$5/Setup!$C$36)+IF($V130=15,N($F130),0))-CL130-EJ130&lt;0.005,0,(GH129*(1+GH$5/Setup!$C$36)+IF($V130=15,N($F130),0))-CL130-EJ130)</f>
        <v>0</v>
      </c>
      <c r="GI130" s="48" t="n">
        <f aca="false">IF((GI129*(1+GI$5/Setup!$C$36)+IF($V130=16,N($F130),0))-CM130-EK130&lt;0.005,0,(GI129*(1+GI$5/Setup!$C$36)+IF($V130=16,N($F130),0))-CM130-EK130)</f>
        <v>0</v>
      </c>
      <c r="GJ130" s="48" t="n">
        <f aca="false">IF((GJ129*(1+GJ$5/Setup!$C$36)+IF($V130=17,N($F130),0))-CN130-EL130&lt;0.005,0,(GJ129*(1+GJ$5/Setup!$C$36)+IF($V130=17,N($F130),0))-CN130-EL130)</f>
        <v>0</v>
      </c>
      <c r="GK130" s="48" t="n">
        <f aca="false">IF((GK129*(1+GK$5/Setup!$C$36)+IF($V130=18,N($F130),0))-CO130-EM130&lt;0.005,0,(GK129*(1+GK$5/Setup!$C$36)+IF($V130=18,N($F130),0))-CO130-EM130)</f>
        <v>0</v>
      </c>
      <c r="GL130" s="48" t="n">
        <f aca="false">IF((GL129*(1+GL$5/Setup!$C$36)+IF($V130=19,N($F130),0))-CP130-EN130&lt;0.005,0,(GL129*(1+GL$5/Setup!$C$36)+IF($V130=19,N($F130),0))-CP130-EN130)</f>
        <v>0</v>
      </c>
      <c r="GM130" s="48" t="n">
        <f aca="false">IF((GM129*(1+GM$5/Setup!$C$36)+IF($V130=20,N($F130),0))-CQ130-EO130&lt;0.005,0,(GM129*(1+GM$5/Setup!$C$36)+IF($V130=20,N($F130),0))-CQ130-EO130)</f>
        <v>0</v>
      </c>
      <c r="GN130" s="48" t="n">
        <f aca="false">IF((GN129*(1+GN$5/Setup!$C$36)+IF($V130=21,N($F130),0))-CR130-EP130&lt;0.005,0,(GN129*(1+GN$5/Setup!$C$36)+IF($V130=21,N($F130),0))-CR130-EP130)</f>
        <v>0</v>
      </c>
      <c r="GO130" s="48" t="n">
        <f aca="false">IF((GO129*(1+GO$5/Setup!$C$36)+IF($V130=22,N($F130),0))-CS130-EQ130&lt;0.005,0,(GO129*(1+GO$5/Setup!$C$36)+IF($V130=22,N($F130),0))-CS130-EQ130)</f>
        <v>0</v>
      </c>
      <c r="GP130" s="48" t="n">
        <f aca="false">IF((GP129*(1+GP$5/Setup!$C$36)+IF($V130=23,N($F130),0))-CT130-ER130&lt;0.005,0,(GP129*(1+GP$5/Setup!$C$36)+IF($V130=23,N($F130),0))-CT130-ER130)</f>
        <v>0</v>
      </c>
      <c r="GQ130" s="48" t="n">
        <f aca="false">IF((GQ129*(1+GQ$5/Setup!$C$36)+IF($V130=24,N($F130),0))-CU130-ES130&lt;0.005,0,(GQ129*(1+GQ$5/Setup!$C$36)+IF($V130=24,N($F130),0))-CU130-ES130)</f>
        <v>0</v>
      </c>
      <c r="GR130" s="48" t="n">
        <f aca="false">IF((GR129*(1+GR$5/Setup!$C$36)+IF($V130=25,N($F130),0))-CV130-ET130&lt;0.005,0,(GR129*(1+GR$5/Setup!$C$36)+IF($V130=25,N($F130),0))-CV130-ET130)</f>
        <v>0</v>
      </c>
      <c r="GS130" s="48" t="n">
        <f aca="false">IF((GS129*(1+GS$5/Setup!$C$36)+IF($V130=26,N($F130),0))-CW130-EU130&lt;0.005,0,(GS129*(1+GS$5/Setup!$C$36)+IF($V130=26,N($F130),0))-CW130-EU130)</f>
        <v>0</v>
      </c>
      <c r="GT130" s="48" t="n">
        <f aca="false">IF((GT129*(1+GT$5/Setup!$C$36)+IF($V130=27,N($F130),0))-CX130-EV130&lt;0.005,0,(GT129*(1+GT$5/Setup!$C$36)+IF($V130=27,N($F130),0))-CX130-EV130)</f>
        <v>0</v>
      </c>
      <c r="GU130" s="48" t="n">
        <f aca="false">IF((GU129*(1+GU$5/Setup!$C$36)+IF($V130=28,N($F130),0))-CY130-EW130&lt;0.005,0,(GU129*(1+GU$5/Setup!$C$36)+IF($V130=28,N($F130),0))-CY130-EW130)</f>
        <v>0</v>
      </c>
      <c r="GV130" s="48" t="n">
        <f aca="false">IF((GV129*(1+GV$5/Setup!$C$36)+IF($V130=29,N($F130),0))-CZ130-EX130&lt;0.005,0,(GV129*(1+GV$5/Setup!$C$36)+IF($V130=29,N($F130),0))-CZ130-EX130)</f>
        <v>0</v>
      </c>
      <c r="GW130" s="48" t="n">
        <f aca="false">IF((GW129*(1+GW$5/Setup!$C$36)+IF($V130=30,N($F130),0))-DA130-EY130&lt;0.005,0,(GW129*(1+GW$5/Setup!$C$36)+IF($V130=30,N($F130),0))-DA130-EY130)</f>
        <v>0</v>
      </c>
      <c r="GX130" s="48" t="n">
        <f aca="false">IF((GX129*(1+GX$5/Setup!$C$36)+IF($V130=31,N($F130),0))-DB130-EZ130&lt;0.005,0,(GX129*(1+GX$5/Setup!$C$36)+IF($V130=31,N($F130),0))-DB130-EZ130)</f>
        <v>0</v>
      </c>
      <c r="GY130" s="48" t="n">
        <f aca="false">IF((GY129*(1+GY$5/Setup!$C$36)+IF($V130=32,N($F130),0))-DC130-FA130&lt;0.005,0,(GY129*(1+GY$5/Setup!$C$36)+IF($V130=32,N($F130),0))-DC130-FA130)</f>
        <v>0</v>
      </c>
      <c r="GZ130" s="48" t="n">
        <f aca="false">IF((GZ129*(1+GZ$5/Setup!$C$36)+IF($V130=33,N($F130),0))-DD130-FB130&lt;0.005,0,(GZ129*(1+GZ$5/Setup!$C$36)+IF($V130=33,N($F130),0))-DD130-FB130)</f>
        <v>0</v>
      </c>
      <c r="HA130" s="48" t="n">
        <f aca="false">IF((HA129*(1+HA$5/Setup!$C$36)+IF($V130=34,N($F130),0))-DE130-FC130&lt;0.005,0,(HA129*(1+HA$5/Setup!$C$36)+IF($V130=34,N($F130),0))-DE130-FC130)</f>
        <v>0</v>
      </c>
      <c r="HB130" s="48" t="n">
        <f aca="false">IF((HB129*(1+HB$5/Setup!$C$36)+IF($V130=35,N($F130),0))-DF130-FD130&lt;0.005,0,(HB129*(1+HB$5/Setup!$C$36)+IF($V130=35,N($F130),0))-DF130-FD130)</f>
        <v>0</v>
      </c>
      <c r="HC130" s="48" t="n">
        <f aca="false">IF((HC129*(1+HC$5/Setup!$C$36)+IF($V130=36,N($F130),0))-DG130-FE130&lt;0.005,0,(HC129*(1+HC$5/Setup!$C$36)+IF($V130=36,N($F130),0))-DG130-FE130)</f>
        <v>0</v>
      </c>
      <c r="HD130" s="48" t="n">
        <f aca="false">IF((HD129*(1+HD$5/Setup!$C$36)+IF($V130=37,N($F130),0))-DH130-FF130&lt;0.005,0,(HD129*(1+HD$5/Setup!$C$36)+IF($V130=37,N($F130),0))-DH130-FF130)</f>
        <v>0</v>
      </c>
      <c r="HE130" s="48" t="n">
        <f aca="false">IF((HE129*(1+HE$5/Setup!$C$36)+IF($V130=38,N($F130),0))-DI130-FG130&lt;0.005,0,(HE129*(1+HE$5/Setup!$C$36)+IF($V130=38,N($F130),0))-DI130-FG130)</f>
        <v>0</v>
      </c>
      <c r="HF130" s="48" t="n">
        <f aca="false">IF((HF129*(1+HF$5/Setup!$C$36)+IF($V130=39,N($F130),0))-DJ130-FH130&lt;0.005,0,(HF129*(1+HF$5/Setup!$C$36)+IF($V130=39,N($F130),0))-DJ130-FH130)</f>
        <v>0</v>
      </c>
      <c r="HG130" s="48" t="n">
        <f aca="false">IF((HG129*(1+HG$5/Setup!$C$36)+IF($V130=40,N($F130),0))-DK130-FI130&lt;0.005,0,(HG129*(1+HG$5/Setup!$C$36)+IF($V130=40,N($F130),0))-DK130-FI130)</f>
        <v>0</v>
      </c>
      <c r="HH130" s="48" t="n">
        <f aca="false">IF((HH129*(1+HH$5/Setup!$C$36)+IF($V130=41,N($F130),0))-DL130-FJ130&lt;0.005,0,(HH129*(1+HH$5/Setup!$C$36)+IF($V130=41,N($F130),0))-DL130-FJ130)</f>
        <v>0</v>
      </c>
      <c r="HI130" s="48" t="n">
        <f aca="false">IF((HI129*(1+HI$5/Setup!$C$36)+IF($V130=42,N($F130),0))-DM130-FK130&lt;0.005,0,(HI129*(1+HI$5/Setup!$C$36)+IF($V130=42,N($F130),0))-DM130-FK130)</f>
        <v>0</v>
      </c>
      <c r="HJ130" s="48" t="n">
        <f aca="false">IF((HJ129*(1+HJ$5/Setup!$C$36)+IF($V130=43,N($F130),0))-DN130-FL130&lt;0.005,0,(HJ129*(1+HJ$5/Setup!$C$36)+IF($V130=43,N($F130),0))-DN130-FL130)</f>
        <v>0</v>
      </c>
      <c r="HK130" s="48" t="n">
        <f aca="false">IF((HK129*(1+HK$5/Setup!$C$36)+IF($V130=44,N($F130),0))-DO130-FM130&lt;0.005,0,(HK129*(1+HK$5/Setup!$C$36)+IF($V130=44,N($F130),0))-DO130-FM130)</f>
        <v>0</v>
      </c>
      <c r="HL130" s="48" t="n">
        <f aca="false">IF((HL129*(1+HL$5/Setup!$C$36)+IF($V130=45,N($F130),0))-DP130-FN130&lt;0.005,0,(HL129*(1+HL$5/Setup!$C$36)+IF($V130=45,N($F130),0))-DP130-FN130)</f>
        <v>0</v>
      </c>
      <c r="HM130" s="48" t="n">
        <f aca="false">IF((HM129*(1+HM$5/Setup!$C$36)+IF($V130=46,N($F130),0))-DQ130-FO130&lt;0.005,0,(HM129*(1+HM$5/Setup!$C$36)+IF($V130=46,N($F130),0))-DQ130-FO130)</f>
        <v>0</v>
      </c>
      <c r="HN130" s="48" t="n">
        <f aca="false">IF((HN129*(1+HN$5/Setup!$C$36)+IF($V130=47,N($F130),0))-DR130-FP130&lt;0.005,0,(HN129*(1+HN$5/Setup!$C$36)+IF($V130=47,N($F130),0))-DR130-FP130)</f>
        <v>0</v>
      </c>
      <c r="HO130" s="48" t="n">
        <f aca="false">IF((HO129*(1+HO$5/Setup!$C$36)+IF($V130=48,N($F130),0))-DS130-FQ130&lt;0.005,0,(HO129*(1+HO$5/Setup!$C$36)+IF($V130=48,N($F130),0))-DS130-FQ130)</f>
        <v>0</v>
      </c>
      <c r="HP130" s="48" t="n">
        <f aca="false">IF((HP129*(1+HP$5/Setup!$C$36)+IF($V130=49,N($F130),0))-DT130-FR130&lt;0.005,0,(HP129*(1+HP$5/Setup!$C$36)+IF($V130=49,N($F130),0))-DT130-FR130)</f>
        <v>0</v>
      </c>
      <c r="HQ130" s="48" t="n">
        <f aca="false">IF((HQ129*(1+HQ$5/Setup!$C$36)+IF($V130=50,N($F130),0))-DU130-FS130&lt;0.005,0,(HQ129*(1+HQ$5/Setup!$C$36)+IF($V130=50,N($F130),0))-DU130-FS130)</f>
        <v>0</v>
      </c>
    </row>
    <row r="131" customFormat="false" ht="15" hidden="false" customHeight="false" outlineLevel="0" collapsed="false">
      <c r="A131" s="44" t="n">
        <v>123</v>
      </c>
      <c r="B131" s="45" t="n">
        <f aca="false">IF(Setup!$C$7="Every month",EDATE(Setup!$C$8,($A131-1)),IF(Setup!$C$7="Twice a month",DATE(YEAR(Setup!$C$8),MONTH(Setup!$C$8)+INT((($A131-1)+Setup!$C$41)/2),MIN(IF(MOD(($A131-1)+Setup!$C$41,2)=0,Setup!$C$39,Setup!$C$40),DAY(EOMONTH(DATE(YEAR(Setup!$C$8),MONTH(Setup!$C$8)+INT((($A131-1)+Setup!$C$41)/2),1),0)))),Setup!$C$8+($A131-1)*IF(Setup!$C$7="Every week",7,14)))</f>
        <v>48033</v>
      </c>
      <c r="C131" s="45" t="n">
        <f aca="false">IF(Setup!$C$7="Every month",EDATE(Setup!$C$8,$A131),IF(Setup!$C$7="Twice a month",DATE(YEAR(Setup!$C$8),MONTH(Setup!$C$8)+INT(($A131+Setup!$C$41)/2),MIN(IF(MOD($A131+Setup!$C$41,2)=0,Setup!$C$39,Setup!$C$40),DAY(EOMONTH(DATE(YEAR(Setup!$C$8),MONTH(Setup!$C$8)+INT(($A131+Setup!$C$41)/2),1),0)))),Setup!$C$8+$A131*IF(Setup!$C$7="Every week",7,14)))</f>
        <v>48047</v>
      </c>
      <c r="D131" s="46"/>
      <c r="E131" s="47"/>
      <c r="F131" s="47"/>
      <c r="G131" s="47"/>
      <c r="H131" s="47"/>
      <c r="I131" s="48" t="n">
        <f aca="false">N(Setup!$C$11)+N(E131)</f>
        <v>100</v>
      </c>
      <c r="J131" s="48" t="n">
        <f aca="false">MIN(Setup!$C$37,MAX(I131,0))</f>
        <v>9.23076923076923</v>
      </c>
      <c r="K131" s="48" t="n">
        <f aca="false">MIN(MAX(N(Setup!$C$14)-L130,0),MAX(I131-J131,0))</f>
        <v>0</v>
      </c>
      <c r="L131" s="48" t="n">
        <f aca="false">L130+K131-N(G131)</f>
        <v>500</v>
      </c>
      <c r="M131" s="48" t="n">
        <f aca="false">M130+J131-N(H131)</f>
        <v>1135.38461538462</v>
      </c>
      <c r="N131" s="48" t="n">
        <f aca="false">SUM(BX131:DU131)</f>
        <v>0</v>
      </c>
      <c r="O131" s="48" t="n">
        <f aca="false">SUM(Z131:BW131)-N131</f>
        <v>25</v>
      </c>
      <c r="P131" s="48" t="n">
        <f aca="false">MAX(I131-J131-K131,0)+O131</f>
        <v>115.769230769231</v>
      </c>
      <c r="Q131" s="48" t="n">
        <f aca="false">SUM(DV131:FS131)</f>
        <v>0</v>
      </c>
      <c r="R131" s="49" t="n">
        <f aca="false">N131+J131+K131+Q131</f>
        <v>9.23076923076923</v>
      </c>
      <c r="S131" s="48" t="n">
        <f aca="false">T131-T130-N(F131)+N131+Q131</f>
        <v>0</v>
      </c>
      <c r="T131" s="49" t="n">
        <f aca="false">SUM(FT131:HQ131)</f>
        <v>0</v>
      </c>
      <c r="U131" s="44" t="str">
        <f aca="false">IF(T130&lt;0.005,"",INDEX(Helpers!$C$2:$C$51,IF(_xlfn.MINIFS($DV$6:$FS$6,DV131:FS131,"&gt;0.005")=0,V131,_xlfn.MINIFS($DV$6:$FS$6,DV131:FS131,"&gt;0.005"))))</f>
        <v/>
      </c>
      <c r="V131" s="44" t="n">
        <f aca="false">IF(_xlfn.MINIFS($FT$6:$HQ$6,FT130:HQ130,"&gt;0.005")=0,1,_xlfn.MINIFS($FT$6:$HQ$6,FT130:HQ130,"&gt;0.005"))</f>
        <v>1</v>
      </c>
      <c r="W131" s="44" t="n">
        <f aca="false">IF(AND(D131&lt;&gt;"Paid",T130&gt;0.005),1,0)</f>
        <v>0</v>
      </c>
      <c r="X131" s="48" t="n">
        <f aca="false">SUMPRODUCT(((Helpers!$G$2:$G$51*(1+(Helpers!$D$2:$D$51+0.000000001)/12)^(($B131-Setup!$C$8)/(365.25/12))-Helpers!$E$2:$E$51*((1+(Helpers!$D$2:$D$51+0.000000001)/12)^(($B131-Setup!$C$8)/(365.25/12))-1)/((Helpers!$D$2:$D$51+0.000000001)/12))&gt;0)*(Helpers!$G$2:$G$51*(1+(Helpers!$D$2:$D$51+0.000000001)/12)^(($B131-Setup!$C$8)/(365.25/12))-Helpers!$E$2:$E$51*((1+(Helpers!$D$2:$D$51+0.000000001)/12)^(($B131-Setup!$C$8)/(365.25/12))-1)/((Helpers!$D$2:$D$51+0.000000001)/12)))</f>
        <v>0</v>
      </c>
      <c r="Y131" s="48"/>
      <c r="Z131" s="48" t="n">
        <f aca="false">IF(OR(N(Z$5)=0,Z$6=""),0,Z$5*((DATE(YEAR($B131),MONTH($B131),MIN(Z$6,DAY(EOMONTH($B131,0))))&gt;=$B131)*(DATE(YEAR($B131),MONTH($B131),MIN(Z$6,DAY(EOMONTH($B131,0))))&lt;$C131)+(DATE(YEAR($B131),MONTH($B131)+1,MIN(Z$6,DAY(EOMONTH($B131,1))))&gt;=$B131)*(DATE(YEAR($B131),MONTH($B131)+1,MIN(Z$6,DAY(EOMONTH($B131,1))))&lt;$C131)))</f>
        <v>25</v>
      </c>
      <c r="AA131" s="48" t="n">
        <f aca="false">IF(OR(N(AA$5)=0,AA$6=""),0,AA$5*((DATE(YEAR($B131),MONTH($B131),MIN(AA$6,DAY(EOMONTH($B131,0))))&gt;=$B131)*(DATE(YEAR($B131),MONTH($B131),MIN(AA$6,DAY(EOMONTH($B131,0))))&lt;$C131)+(DATE(YEAR($B131),MONTH($B131)+1,MIN(AA$6,DAY(EOMONTH($B131,1))))&gt;=$B131)*(DATE(YEAR($B131),MONTH($B131)+1,MIN(AA$6,DAY(EOMONTH($B131,1))))&lt;$C131)))</f>
        <v>0</v>
      </c>
      <c r="AB131" s="48" t="n">
        <f aca="false">IF(OR(N(AB$5)=0,AB$6=""),0,AB$5*((DATE(YEAR($B131),MONTH($B131),MIN(AB$6,DAY(EOMONTH($B131,0))))&gt;=$B131)*(DATE(YEAR($B131),MONTH($B131),MIN(AB$6,DAY(EOMONTH($B131,0))))&lt;$C131)+(DATE(YEAR($B131),MONTH($B131)+1,MIN(AB$6,DAY(EOMONTH($B131,1))))&gt;=$B131)*(DATE(YEAR($B131),MONTH($B131)+1,MIN(AB$6,DAY(EOMONTH($B131,1))))&lt;$C131)))</f>
        <v>0</v>
      </c>
      <c r="AC131" s="48" t="n">
        <f aca="false">IF(OR(N(AC$5)=0,AC$6=""),0,AC$5*((DATE(YEAR($B131),MONTH($B131),MIN(AC$6,DAY(EOMONTH($B131,0))))&gt;=$B131)*(DATE(YEAR($B131),MONTH($B131),MIN(AC$6,DAY(EOMONTH($B131,0))))&lt;$C131)+(DATE(YEAR($B131),MONTH($B131)+1,MIN(AC$6,DAY(EOMONTH($B131,1))))&gt;=$B131)*(DATE(YEAR($B131),MONTH($B131)+1,MIN(AC$6,DAY(EOMONTH($B131,1))))&lt;$C131)))</f>
        <v>0</v>
      </c>
      <c r="AD131" s="48" t="n">
        <f aca="false">IF(OR(N(AD$5)=0,AD$6=""),0,AD$5*((DATE(YEAR($B131),MONTH($B131),MIN(AD$6,DAY(EOMONTH($B131,0))))&gt;=$B131)*(DATE(YEAR($B131),MONTH($B131),MIN(AD$6,DAY(EOMONTH($B131,0))))&lt;$C131)+(DATE(YEAR($B131),MONTH($B131)+1,MIN(AD$6,DAY(EOMONTH($B131,1))))&gt;=$B131)*(DATE(YEAR($B131),MONTH($B131)+1,MIN(AD$6,DAY(EOMONTH($B131,1))))&lt;$C131)))</f>
        <v>0</v>
      </c>
      <c r="AE131" s="48" t="n">
        <f aca="false">IF(OR(N(AE$5)=0,AE$6=""),0,AE$5*((DATE(YEAR($B131),MONTH($B131),MIN(AE$6,DAY(EOMONTH($B131,0))))&gt;=$B131)*(DATE(YEAR($B131),MONTH($B131),MIN(AE$6,DAY(EOMONTH($B131,0))))&lt;$C131)+(DATE(YEAR($B131),MONTH($B131)+1,MIN(AE$6,DAY(EOMONTH($B131,1))))&gt;=$B131)*(DATE(YEAR($B131),MONTH($B131)+1,MIN(AE$6,DAY(EOMONTH($B131,1))))&lt;$C131)))</f>
        <v>0</v>
      </c>
      <c r="AF131" s="48" t="n">
        <f aca="false">IF(OR(N(AF$5)=0,AF$6=""),0,AF$5*((DATE(YEAR($B131),MONTH($B131),MIN(AF$6,DAY(EOMONTH($B131,0))))&gt;=$B131)*(DATE(YEAR($B131),MONTH($B131),MIN(AF$6,DAY(EOMONTH($B131,0))))&lt;$C131)+(DATE(YEAR($B131),MONTH($B131)+1,MIN(AF$6,DAY(EOMONTH($B131,1))))&gt;=$B131)*(DATE(YEAR($B131),MONTH($B131)+1,MIN(AF$6,DAY(EOMONTH($B131,1))))&lt;$C131)))</f>
        <v>0</v>
      </c>
      <c r="AG131" s="48" t="n">
        <f aca="false">IF(OR(N(AG$5)=0,AG$6=""),0,AG$5*((DATE(YEAR($B131),MONTH($B131),MIN(AG$6,DAY(EOMONTH($B131,0))))&gt;=$B131)*(DATE(YEAR($B131),MONTH($B131),MIN(AG$6,DAY(EOMONTH($B131,0))))&lt;$C131)+(DATE(YEAR($B131),MONTH($B131)+1,MIN(AG$6,DAY(EOMONTH($B131,1))))&gt;=$B131)*(DATE(YEAR($B131),MONTH($B131)+1,MIN(AG$6,DAY(EOMONTH($B131,1))))&lt;$C131)))</f>
        <v>0</v>
      </c>
      <c r="AH131" s="48" t="n">
        <f aca="false">IF(OR(N(AH$5)=0,AH$6=""),0,AH$5*((DATE(YEAR($B131),MONTH($B131),MIN(AH$6,DAY(EOMONTH($B131,0))))&gt;=$B131)*(DATE(YEAR($B131),MONTH($B131),MIN(AH$6,DAY(EOMONTH($B131,0))))&lt;$C131)+(DATE(YEAR($B131),MONTH($B131)+1,MIN(AH$6,DAY(EOMONTH($B131,1))))&gt;=$B131)*(DATE(YEAR($B131),MONTH($B131)+1,MIN(AH$6,DAY(EOMONTH($B131,1))))&lt;$C131)))</f>
        <v>0</v>
      </c>
      <c r="AI131" s="48" t="n">
        <f aca="false">IF(OR(N(AI$5)=0,AI$6=""),0,AI$5*((DATE(YEAR($B131),MONTH($B131),MIN(AI$6,DAY(EOMONTH($B131,0))))&gt;=$B131)*(DATE(YEAR($B131),MONTH($B131),MIN(AI$6,DAY(EOMONTH($B131,0))))&lt;$C131)+(DATE(YEAR($B131),MONTH($B131)+1,MIN(AI$6,DAY(EOMONTH($B131,1))))&gt;=$B131)*(DATE(YEAR($B131),MONTH($B131)+1,MIN(AI$6,DAY(EOMONTH($B131,1))))&lt;$C131)))</f>
        <v>0</v>
      </c>
      <c r="AJ131" s="48" t="n">
        <f aca="false">IF(OR(N(AJ$5)=0,AJ$6=""),0,AJ$5*((DATE(YEAR($B131),MONTH($B131),MIN(AJ$6,DAY(EOMONTH($B131,0))))&gt;=$B131)*(DATE(YEAR($B131),MONTH($B131),MIN(AJ$6,DAY(EOMONTH($B131,0))))&lt;$C131)+(DATE(YEAR($B131),MONTH($B131)+1,MIN(AJ$6,DAY(EOMONTH($B131,1))))&gt;=$B131)*(DATE(YEAR($B131),MONTH($B131)+1,MIN(AJ$6,DAY(EOMONTH($B131,1))))&lt;$C131)))</f>
        <v>0</v>
      </c>
      <c r="AK131" s="48" t="n">
        <f aca="false">IF(OR(N(AK$5)=0,AK$6=""),0,AK$5*((DATE(YEAR($B131),MONTH($B131),MIN(AK$6,DAY(EOMONTH($B131,0))))&gt;=$B131)*(DATE(YEAR($B131),MONTH($B131),MIN(AK$6,DAY(EOMONTH($B131,0))))&lt;$C131)+(DATE(YEAR($B131),MONTH($B131)+1,MIN(AK$6,DAY(EOMONTH($B131,1))))&gt;=$B131)*(DATE(YEAR($B131),MONTH($B131)+1,MIN(AK$6,DAY(EOMONTH($B131,1))))&lt;$C131)))</f>
        <v>0</v>
      </c>
      <c r="AL131" s="48" t="n">
        <f aca="false">IF(OR(N(AL$5)=0,AL$6=""),0,AL$5*((DATE(YEAR($B131),MONTH($B131),MIN(AL$6,DAY(EOMONTH($B131,0))))&gt;=$B131)*(DATE(YEAR($B131),MONTH($B131),MIN(AL$6,DAY(EOMONTH($B131,0))))&lt;$C131)+(DATE(YEAR($B131),MONTH($B131)+1,MIN(AL$6,DAY(EOMONTH($B131,1))))&gt;=$B131)*(DATE(YEAR($B131),MONTH($B131)+1,MIN(AL$6,DAY(EOMONTH($B131,1))))&lt;$C131)))</f>
        <v>0</v>
      </c>
      <c r="AM131" s="48" t="n">
        <f aca="false">IF(OR(N(AM$5)=0,AM$6=""),0,AM$5*((DATE(YEAR($B131),MONTH($B131),MIN(AM$6,DAY(EOMONTH($B131,0))))&gt;=$B131)*(DATE(YEAR($B131),MONTH($B131),MIN(AM$6,DAY(EOMONTH($B131,0))))&lt;$C131)+(DATE(YEAR($B131),MONTH($B131)+1,MIN(AM$6,DAY(EOMONTH($B131,1))))&gt;=$B131)*(DATE(YEAR($B131),MONTH($B131)+1,MIN(AM$6,DAY(EOMONTH($B131,1))))&lt;$C131)))</f>
        <v>0</v>
      </c>
      <c r="AN131" s="48" t="n">
        <f aca="false">IF(OR(N(AN$5)=0,AN$6=""),0,AN$5*((DATE(YEAR($B131),MONTH($B131),MIN(AN$6,DAY(EOMONTH($B131,0))))&gt;=$B131)*(DATE(YEAR($B131),MONTH($B131),MIN(AN$6,DAY(EOMONTH($B131,0))))&lt;$C131)+(DATE(YEAR($B131),MONTH($B131)+1,MIN(AN$6,DAY(EOMONTH($B131,1))))&gt;=$B131)*(DATE(YEAR($B131),MONTH($B131)+1,MIN(AN$6,DAY(EOMONTH($B131,1))))&lt;$C131)))</f>
        <v>0</v>
      </c>
      <c r="AO131" s="48" t="n">
        <f aca="false">IF(OR(N(AO$5)=0,AO$6=""),0,AO$5*((DATE(YEAR($B131),MONTH($B131),MIN(AO$6,DAY(EOMONTH($B131,0))))&gt;=$B131)*(DATE(YEAR($B131),MONTH($B131),MIN(AO$6,DAY(EOMONTH($B131,0))))&lt;$C131)+(DATE(YEAR($B131),MONTH($B131)+1,MIN(AO$6,DAY(EOMONTH($B131,1))))&gt;=$B131)*(DATE(YEAR($B131),MONTH($B131)+1,MIN(AO$6,DAY(EOMONTH($B131,1))))&lt;$C131)))</f>
        <v>0</v>
      </c>
      <c r="AP131" s="48" t="n">
        <f aca="false">IF(OR(N(AP$5)=0,AP$6=""),0,AP$5*((DATE(YEAR($B131),MONTH($B131),MIN(AP$6,DAY(EOMONTH($B131,0))))&gt;=$B131)*(DATE(YEAR($B131),MONTH($B131),MIN(AP$6,DAY(EOMONTH($B131,0))))&lt;$C131)+(DATE(YEAR($B131),MONTH($B131)+1,MIN(AP$6,DAY(EOMONTH($B131,1))))&gt;=$B131)*(DATE(YEAR($B131),MONTH($B131)+1,MIN(AP$6,DAY(EOMONTH($B131,1))))&lt;$C131)))</f>
        <v>0</v>
      </c>
      <c r="AQ131" s="48" t="n">
        <f aca="false">IF(OR(N(AQ$5)=0,AQ$6=""),0,AQ$5*((DATE(YEAR($B131),MONTH($B131),MIN(AQ$6,DAY(EOMONTH($B131,0))))&gt;=$B131)*(DATE(YEAR($B131),MONTH($B131),MIN(AQ$6,DAY(EOMONTH($B131,0))))&lt;$C131)+(DATE(YEAR($B131),MONTH($B131)+1,MIN(AQ$6,DAY(EOMONTH($B131,1))))&gt;=$B131)*(DATE(YEAR($B131),MONTH($B131)+1,MIN(AQ$6,DAY(EOMONTH($B131,1))))&lt;$C131)))</f>
        <v>0</v>
      </c>
      <c r="AR131" s="48" t="n">
        <f aca="false">IF(OR(N(AR$5)=0,AR$6=""),0,AR$5*((DATE(YEAR($B131),MONTH($B131),MIN(AR$6,DAY(EOMONTH($B131,0))))&gt;=$B131)*(DATE(YEAR($B131),MONTH($B131),MIN(AR$6,DAY(EOMONTH($B131,0))))&lt;$C131)+(DATE(YEAR($B131),MONTH($B131)+1,MIN(AR$6,DAY(EOMONTH($B131,1))))&gt;=$B131)*(DATE(YEAR($B131),MONTH($B131)+1,MIN(AR$6,DAY(EOMONTH($B131,1))))&lt;$C131)))</f>
        <v>0</v>
      </c>
      <c r="AS131" s="48" t="n">
        <f aca="false">IF(OR(N(AS$5)=0,AS$6=""),0,AS$5*((DATE(YEAR($B131),MONTH($B131),MIN(AS$6,DAY(EOMONTH($B131,0))))&gt;=$B131)*(DATE(YEAR($B131),MONTH($B131),MIN(AS$6,DAY(EOMONTH($B131,0))))&lt;$C131)+(DATE(YEAR($B131),MONTH($B131)+1,MIN(AS$6,DAY(EOMONTH($B131,1))))&gt;=$B131)*(DATE(YEAR($B131),MONTH($B131)+1,MIN(AS$6,DAY(EOMONTH($B131,1))))&lt;$C131)))</f>
        <v>0</v>
      </c>
      <c r="AT131" s="48" t="n">
        <f aca="false">IF(OR(N(AT$5)=0,AT$6=""),0,AT$5*((DATE(YEAR($B131),MONTH($B131),MIN(AT$6,DAY(EOMONTH($B131,0))))&gt;=$B131)*(DATE(YEAR($B131),MONTH($B131),MIN(AT$6,DAY(EOMONTH($B131,0))))&lt;$C131)+(DATE(YEAR($B131),MONTH($B131)+1,MIN(AT$6,DAY(EOMONTH($B131,1))))&gt;=$B131)*(DATE(YEAR($B131),MONTH($B131)+1,MIN(AT$6,DAY(EOMONTH($B131,1))))&lt;$C131)))</f>
        <v>0</v>
      </c>
      <c r="AU131" s="48" t="n">
        <f aca="false">IF(OR(N(AU$5)=0,AU$6=""),0,AU$5*((DATE(YEAR($B131),MONTH($B131),MIN(AU$6,DAY(EOMONTH($B131,0))))&gt;=$B131)*(DATE(YEAR($B131),MONTH($B131),MIN(AU$6,DAY(EOMONTH($B131,0))))&lt;$C131)+(DATE(YEAR($B131),MONTH($B131)+1,MIN(AU$6,DAY(EOMONTH($B131,1))))&gt;=$B131)*(DATE(YEAR($B131),MONTH($B131)+1,MIN(AU$6,DAY(EOMONTH($B131,1))))&lt;$C131)))</f>
        <v>0</v>
      </c>
      <c r="AV131" s="48" t="n">
        <f aca="false">IF(OR(N(AV$5)=0,AV$6=""),0,AV$5*((DATE(YEAR($B131),MONTH($B131),MIN(AV$6,DAY(EOMONTH($B131,0))))&gt;=$B131)*(DATE(YEAR($B131),MONTH($B131),MIN(AV$6,DAY(EOMONTH($B131,0))))&lt;$C131)+(DATE(YEAR($B131),MONTH($B131)+1,MIN(AV$6,DAY(EOMONTH($B131,1))))&gt;=$B131)*(DATE(YEAR($B131),MONTH($B131)+1,MIN(AV$6,DAY(EOMONTH($B131,1))))&lt;$C131)))</f>
        <v>0</v>
      </c>
      <c r="AW131" s="48" t="n">
        <f aca="false">IF(OR(N(AW$5)=0,AW$6=""),0,AW$5*((DATE(YEAR($B131),MONTH($B131),MIN(AW$6,DAY(EOMONTH($B131,0))))&gt;=$B131)*(DATE(YEAR($B131),MONTH($B131),MIN(AW$6,DAY(EOMONTH($B131,0))))&lt;$C131)+(DATE(YEAR($B131),MONTH($B131)+1,MIN(AW$6,DAY(EOMONTH($B131,1))))&gt;=$B131)*(DATE(YEAR($B131),MONTH($B131)+1,MIN(AW$6,DAY(EOMONTH($B131,1))))&lt;$C131)))</f>
        <v>0</v>
      </c>
      <c r="AX131" s="48" t="n">
        <f aca="false">IF(OR(N(AX$5)=0,AX$6=""),0,AX$5*((DATE(YEAR($B131),MONTH($B131),MIN(AX$6,DAY(EOMONTH($B131,0))))&gt;=$B131)*(DATE(YEAR($B131),MONTH($B131),MIN(AX$6,DAY(EOMONTH($B131,0))))&lt;$C131)+(DATE(YEAR($B131),MONTH($B131)+1,MIN(AX$6,DAY(EOMONTH($B131,1))))&gt;=$B131)*(DATE(YEAR($B131),MONTH($B131)+1,MIN(AX$6,DAY(EOMONTH($B131,1))))&lt;$C131)))</f>
        <v>0</v>
      </c>
      <c r="AY131" s="48" t="n">
        <f aca="false">IF(OR(N(AY$5)=0,AY$6=""),0,AY$5*((DATE(YEAR($B131),MONTH($B131),MIN(AY$6,DAY(EOMONTH($B131,0))))&gt;=$B131)*(DATE(YEAR($B131),MONTH($B131),MIN(AY$6,DAY(EOMONTH($B131,0))))&lt;$C131)+(DATE(YEAR($B131),MONTH($B131)+1,MIN(AY$6,DAY(EOMONTH($B131,1))))&gt;=$B131)*(DATE(YEAR($B131),MONTH($B131)+1,MIN(AY$6,DAY(EOMONTH($B131,1))))&lt;$C131)))</f>
        <v>0</v>
      </c>
      <c r="AZ131" s="48" t="n">
        <f aca="false">IF(OR(N(AZ$5)=0,AZ$6=""),0,AZ$5*((DATE(YEAR($B131),MONTH($B131),MIN(AZ$6,DAY(EOMONTH($B131,0))))&gt;=$B131)*(DATE(YEAR($B131),MONTH($B131),MIN(AZ$6,DAY(EOMONTH($B131,0))))&lt;$C131)+(DATE(YEAR($B131),MONTH($B131)+1,MIN(AZ$6,DAY(EOMONTH($B131,1))))&gt;=$B131)*(DATE(YEAR($B131),MONTH($B131)+1,MIN(AZ$6,DAY(EOMONTH($B131,1))))&lt;$C131)))</f>
        <v>0</v>
      </c>
      <c r="BA131" s="48" t="n">
        <f aca="false">IF(OR(N(BA$5)=0,BA$6=""),0,BA$5*((DATE(YEAR($B131),MONTH($B131),MIN(BA$6,DAY(EOMONTH($B131,0))))&gt;=$B131)*(DATE(YEAR($B131),MONTH($B131),MIN(BA$6,DAY(EOMONTH($B131,0))))&lt;$C131)+(DATE(YEAR($B131),MONTH($B131)+1,MIN(BA$6,DAY(EOMONTH($B131,1))))&gt;=$B131)*(DATE(YEAR($B131),MONTH($B131)+1,MIN(BA$6,DAY(EOMONTH($B131,1))))&lt;$C131)))</f>
        <v>0</v>
      </c>
      <c r="BB131" s="48" t="n">
        <f aca="false">IF(OR(N(BB$5)=0,BB$6=""),0,BB$5*((DATE(YEAR($B131),MONTH($B131),MIN(BB$6,DAY(EOMONTH($B131,0))))&gt;=$B131)*(DATE(YEAR($B131),MONTH($B131),MIN(BB$6,DAY(EOMONTH($B131,0))))&lt;$C131)+(DATE(YEAR($B131),MONTH($B131)+1,MIN(BB$6,DAY(EOMONTH($B131,1))))&gt;=$B131)*(DATE(YEAR($B131),MONTH($B131)+1,MIN(BB$6,DAY(EOMONTH($B131,1))))&lt;$C131)))</f>
        <v>0</v>
      </c>
      <c r="BC131" s="48" t="n">
        <f aca="false">IF(OR(N(BC$5)=0,BC$6=""),0,BC$5*((DATE(YEAR($B131),MONTH($B131),MIN(BC$6,DAY(EOMONTH($B131,0))))&gt;=$B131)*(DATE(YEAR($B131),MONTH($B131),MIN(BC$6,DAY(EOMONTH($B131,0))))&lt;$C131)+(DATE(YEAR($B131),MONTH($B131)+1,MIN(BC$6,DAY(EOMONTH($B131,1))))&gt;=$B131)*(DATE(YEAR($B131),MONTH($B131)+1,MIN(BC$6,DAY(EOMONTH($B131,1))))&lt;$C131)))</f>
        <v>0</v>
      </c>
      <c r="BD131" s="48" t="n">
        <f aca="false">IF(OR(N(BD$5)=0,BD$6=""),0,BD$5*((DATE(YEAR($B131),MONTH($B131),MIN(BD$6,DAY(EOMONTH($B131,0))))&gt;=$B131)*(DATE(YEAR($B131),MONTH($B131),MIN(BD$6,DAY(EOMONTH($B131,0))))&lt;$C131)+(DATE(YEAR($B131),MONTH($B131)+1,MIN(BD$6,DAY(EOMONTH($B131,1))))&gt;=$B131)*(DATE(YEAR($B131),MONTH($B131)+1,MIN(BD$6,DAY(EOMONTH($B131,1))))&lt;$C131)))</f>
        <v>0</v>
      </c>
      <c r="BE131" s="48" t="n">
        <f aca="false">IF(OR(N(BE$5)=0,BE$6=""),0,BE$5*((DATE(YEAR($B131),MONTH($B131),MIN(BE$6,DAY(EOMONTH($B131,0))))&gt;=$B131)*(DATE(YEAR($B131),MONTH($B131),MIN(BE$6,DAY(EOMONTH($B131,0))))&lt;$C131)+(DATE(YEAR($B131),MONTH($B131)+1,MIN(BE$6,DAY(EOMONTH($B131,1))))&gt;=$B131)*(DATE(YEAR($B131),MONTH($B131)+1,MIN(BE$6,DAY(EOMONTH($B131,1))))&lt;$C131)))</f>
        <v>0</v>
      </c>
      <c r="BF131" s="48" t="n">
        <f aca="false">IF(OR(N(BF$5)=0,BF$6=""),0,BF$5*((DATE(YEAR($B131),MONTH($B131),MIN(BF$6,DAY(EOMONTH($B131,0))))&gt;=$B131)*(DATE(YEAR($B131),MONTH($B131),MIN(BF$6,DAY(EOMONTH($B131,0))))&lt;$C131)+(DATE(YEAR($B131),MONTH($B131)+1,MIN(BF$6,DAY(EOMONTH($B131,1))))&gt;=$B131)*(DATE(YEAR($B131),MONTH($B131)+1,MIN(BF$6,DAY(EOMONTH($B131,1))))&lt;$C131)))</f>
        <v>0</v>
      </c>
      <c r="BG131" s="48" t="n">
        <f aca="false">IF(OR(N(BG$5)=0,BG$6=""),0,BG$5*((DATE(YEAR($B131),MONTH($B131),MIN(BG$6,DAY(EOMONTH($B131,0))))&gt;=$B131)*(DATE(YEAR($B131),MONTH($B131),MIN(BG$6,DAY(EOMONTH($B131,0))))&lt;$C131)+(DATE(YEAR($B131),MONTH($B131)+1,MIN(BG$6,DAY(EOMONTH($B131,1))))&gt;=$B131)*(DATE(YEAR($B131),MONTH($B131)+1,MIN(BG$6,DAY(EOMONTH($B131,1))))&lt;$C131)))</f>
        <v>0</v>
      </c>
      <c r="BH131" s="48" t="n">
        <f aca="false">IF(OR(N(BH$5)=0,BH$6=""),0,BH$5*((DATE(YEAR($B131),MONTH($B131),MIN(BH$6,DAY(EOMONTH($B131,0))))&gt;=$B131)*(DATE(YEAR($B131),MONTH($B131),MIN(BH$6,DAY(EOMONTH($B131,0))))&lt;$C131)+(DATE(YEAR($B131),MONTH($B131)+1,MIN(BH$6,DAY(EOMONTH($B131,1))))&gt;=$B131)*(DATE(YEAR($B131),MONTH($B131)+1,MIN(BH$6,DAY(EOMONTH($B131,1))))&lt;$C131)))</f>
        <v>0</v>
      </c>
      <c r="BI131" s="48" t="n">
        <f aca="false">IF(OR(N(BI$5)=0,BI$6=""),0,BI$5*((DATE(YEAR($B131),MONTH($B131),MIN(BI$6,DAY(EOMONTH($B131,0))))&gt;=$B131)*(DATE(YEAR($B131),MONTH($B131),MIN(BI$6,DAY(EOMONTH($B131,0))))&lt;$C131)+(DATE(YEAR($B131),MONTH($B131)+1,MIN(BI$6,DAY(EOMONTH($B131,1))))&gt;=$B131)*(DATE(YEAR($B131),MONTH($B131)+1,MIN(BI$6,DAY(EOMONTH($B131,1))))&lt;$C131)))</f>
        <v>0</v>
      </c>
      <c r="BJ131" s="48" t="n">
        <f aca="false">IF(OR(N(BJ$5)=0,BJ$6=""),0,BJ$5*((DATE(YEAR($B131),MONTH($B131),MIN(BJ$6,DAY(EOMONTH($B131,0))))&gt;=$B131)*(DATE(YEAR($B131),MONTH($B131),MIN(BJ$6,DAY(EOMONTH($B131,0))))&lt;$C131)+(DATE(YEAR($B131),MONTH($B131)+1,MIN(BJ$6,DAY(EOMONTH($B131,1))))&gt;=$B131)*(DATE(YEAR($B131),MONTH($B131)+1,MIN(BJ$6,DAY(EOMONTH($B131,1))))&lt;$C131)))</f>
        <v>0</v>
      </c>
      <c r="BK131" s="48" t="n">
        <f aca="false">IF(OR(N(BK$5)=0,BK$6=""),0,BK$5*((DATE(YEAR($B131),MONTH($B131),MIN(BK$6,DAY(EOMONTH($B131,0))))&gt;=$B131)*(DATE(YEAR($B131),MONTH($B131),MIN(BK$6,DAY(EOMONTH($B131,0))))&lt;$C131)+(DATE(YEAR($B131),MONTH($B131)+1,MIN(BK$6,DAY(EOMONTH($B131,1))))&gt;=$B131)*(DATE(YEAR($B131),MONTH($B131)+1,MIN(BK$6,DAY(EOMONTH($B131,1))))&lt;$C131)))</f>
        <v>0</v>
      </c>
      <c r="BL131" s="48" t="n">
        <f aca="false">IF(OR(N(BL$5)=0,BL$6=""),0,BL$5*((DATE(YEAR($B131),MONTH($B131),MIN(BL$6,DAY(EOMONTH($B131,0))))&gt;=$B131)*(DATE(YEAR($B131),MONTH($B131),MIN(BL$6,DAY(EOMONTH($B131,0))))&lt;$C131)+(DATE(YEAR($B131),MONTH($B131)+1,MIN(BL$6,DAY(EOMONTH($B131,1))))&gt;=$B131)*(DATE(YEAR($B131),MONTH($B131)+1,MIN(BL$6,DAY(EOMONTH($B131,1))))&lt;$C131)))</f>
        <v>0</v>
      </c>
      <c r="BM131" s="48" t="n">
        <f aca="false">IF(OR(N(BM$5)=0,BM$6=""),0,BM$5*((DATE(YEAR($B131),MONTH($B131),MIN(BM$6,DAY(EOMONTH($B131,0))))&gt;=$B131)*(DATE(YEAR($B131),MONTH($B131),MIN(BM$6,DAY(EOMONTH($B131,0))))&lt;$C131)+(DATE(YEAR($B131),MONTH($B131)+1,MIN(BM$6,DAY(EOMONTH($B131,1))))&gt;=$B131)*(DATE(YEAR($B131),MONTH($B131)+1,MIN(BM$6,DAY(EOMONTH($B131,1))))&lt;$C131)))</f>
        <v>0</v>
      </c>
      <c r="BN131" s="48" t="n">
        <f aca="false">IF(OR(N(BN$5)=0,BN$6=""),0,BN$5*((DATE(YEAR($B131),MONTH($B131),MIN(BN$6,DAY(EOMONTH($B131,0))))&gt;=$B131)*(DATE(YEAR($B131),MONTH($B131),MIN(BN$6,DAY(EOMONTH($B131,0))))&lt;$C131)+(DATE(YEAR($B131),MONTH($B131)+1,MIN(BN$6,DAY(EOMONTH($B131,1))))&gt;=$B131)*(DATE(YEAR($B131),MONTH($B131)+1,MIN(BN$6,DAY(EOMONTH($B131,1))))&lt;$C131)))</f>
        <v>0</v>
      </c>
      <c r="BO131" s="48" t="n">
        <f aca="false">IF(OR(N(BO$5)=0,BO$6=""),0,BO$5*((DATE(YEAR($B131),MONTH($B131),MIN(BO$6,DAY(EOMONTH($B131,0))))&gt;=$B131)*(DATE(YEAR($B131),MONTH($B131),MIN(BO$6,DAY(EOMONTH($B131,0))))&lt;$C131)+(DATE(YEAR($B131),MONTH($B131)+1,MIN(BO$6,DAY(EOMONTH($B131,1))))&gt;=$B131)*(DATE(YEAR($B131),MONTH($B131)+1,MIN(BO$6,DAY(EOMONTH($B131,1))))&lt;$C131)))</f>
        <v>0</v>
      </c>
      <c r="BP131" s="48" t="n">
        <f aca="false">IF(OR(N(BP$5)=0,BP$6=""),0,BP$5*((DATE(YEAR($B131),MONTH($B131),MIN(BP$6,DAY(EOMONTH($B131,0))))&gt;=$B131)*(DATE(YEAR($B131),MONTH($B131),MIN(BP$6,DAY(EOMONTH($B131,0))))&lt;$C131)+(DATE(YEAR($B131),MONTH($B131)+1,MIN(BP$6,DAY(EOMONTH($B131,1))))&gt;=$B131)*(DATE(YEAR($B131),MONTH($B131)+1,MIN(BP$6,DAY(EOMONTH($B131,1))))&lt;$C131)))</f>
        <v>0</v>
      </c>
      <c r="BQ131" s="48" t="n">
        <f aca="false">IF(OR(N(BQ$5)=0,BQ$6=""),0,BQ$5*((DATE(YEAR($B131),MONTH($B131),MIN(BQ$6,DAY(EOMONTH($B131,0))))&gt;=$B131)*(DATE(YEAR($B131),MONTH($B131),MIN(BQ$6,DAY(EOMONTH($B131,0))))&lt;$C131)+(DATE(YEAR($B131),MONTH($B131)+1,MIN(BQ$6,DAY(EOMONTH($B131,1))))&gt;=$B131)*(DATE(YEAR($B131),MONTH($B131)+1,MIN(BQ$6,DAY(EOMONTH($B131,1))))&lt;$C131)))</f>
        <v>0</v>
      </c>
      <c r="BR131" s="48" t="n">
        <f aca="false">IF(OR(N(BR$5)=0,BR$6=""),0,BR$5*((DATE(YEAR($B131),MONTH($B131),MIN(BR$6,DAY(EOMONTH($B131,0))))&gt;=$B131)*(DATE(YEAR($B131),MONTH($B131),MIN(BR$6,DAY(EOMONTH($B131,0))))&lt;$C131)+(DATE(YEAR($B131),MONTH($B131)+1,MIN(BR$6,DAY(EOMONTH($B131,1))))&gt;=$B131)*(DATE(YEAR($B131),MONTH($B131)+1,MIN(BR$6,DAY(EOMONTH($B131,1))))&lt;$C131)))</f>
        <v>0</v>
      </c>
      <c r="BS131" s="48" t="n">
        <f aca="false">IF(OR(N(BS$5)=0,BS$6=""),0,BS$5*((DATE(YEAR($B131),MONTH($B131),MIN(BS$6,DAY(EOMONTH($B131,0))))&gt;=$B131)*(DATE(YEAR($B131),MONTH($B131),MIN(BS$6,DAY(EOMONTH($B131,0))))&lt;$C131)+(DATE(YEAR($B131),MONTH($B131)+1,MIN(BS$6,DAY(EOMONTH($B131,1))))&gt;=$B131)*(DATE(YEAR($B131),MONTH($B131)+1,MIN(BS$6,DAY(EOMONTH($B131,1))))&lt;$C131)))</f>
        <v>0</v>
      </c>
      <c r="BT131" s="48" t="n">
        <f aca="false">IF(OR(N(BT$5)=0,BT$6=""),0,BT$5*((DATE(YEAR($B131),MONTH($B131),MIN(BT$6,DAY(EOMONTH($B131,0))))&gt;=$B131)*(DATE(YEAR($B131),MONTH($B131),MIN(BT$6,DAY(EOMONTH($B131,0))))&lt;$C131)+(DATE(YEAR($B131),MONTH($B131)+1,MIN(BT$6,DAY(EOMONTH($B131,1))))&gt;=$B131)*(DATE(YEAR($B131),MONTH($B131)+1,MIN(BT$6,DAY(EOMONTH($B131,1))))&lt;$C131)))</f>
        <v>0</v>
      </c>
      <c r="BU131" s="48" t="n">
        <f aca="false">IF(OR(N(BU$5)=0,BU$6=""),0,BU$5*((DATE(YEAR($B131),MONTH($B131),MIN(BU$6,DAY(EOMONTH($B131,0))))&gt;=$B131)*(DATE(YEAR($B131),MONTH($B131),MIN(BU$6,DAY(EOMONTH($B131,0))))&lt;$C131)+(DATE(YEAR($B131),MONTH($B131)+1,MIN(BU$6,DAY(EOMONTH($B131,1))))&gt;=$B131)*(DATE(YEAR($B131),MONTH($B131)+1,MIN(BU$6,DAY(EOMONTH($B131,1))))&lt;$C131)))</f>
        <v>0</v>
      </c>
      <c r="BV131" s="48" t="n">
        <f aca="false">IF(OR(N(BV$5)=0,BV$6=""),0,BV$5*((DATE(YEAR($B131),MONTH($B131),MIN(BV$6,DAY(EOMONTH($B131,0))))&gt;=$B131)*(DATE(YEAR($B131),MONTH($B131),MIN(BV$6,DAY(EOMONTH($B131,0))))&lt;$C131)+(DATE(YEAR($B131),MONTH($B131)+1,MIN(BV$6,DAY(EOMONTH($B131,1))))&gt;=$B131)*(DATE(YEAR($B131),MONTH($B131)+1,MIN(BV$6,DAY(EOMONTH($B131,1))))&lt;$C131)))</f>
        <v>0</v>
      </c>
      <c r="BW131" s="48" t="n">
        <f aca="false">IF(OR(N(BW$5)=0,BW$6=""),0,BW$5*((DATE(YEAR($B131),MONTH($B131),MIN(BW$6,DAY(EOMONTH($B131,0))))&gt;=$B131)*(DATE(YEAR($B131),MONTH($B131),MIN(BW$6,DAY(EOMONTH($B131,0))))&lt;$C131)+(DATE(YEAR($B131),MONTH($B131)+1,MIN(BW$6,DAY(EOMONTH($B131,1))))&gt;=$B131)*(DATE(YEAR($B131),MONTH($B131)+1,MIN(BW$6,DAY(EOMONTH($B131,1))))&lt;$C131)))</f>
        <v>0</v>
      </c>
      <c r="BX131" s="48" t="n">
        <f aca="false">MIN(Z131,(FT130*(1+FT$5/Setup!$C$36)+IF($V131=1,N($F131),0)))</f>
        <v>0</v>
      </c>
      <c r="BY131" s="48" t="n">
        <f aca="false">MIN(AA131,(FU130*(1+FU$5/Setup!$C$36)+IF($V131=2,N($F131),0)))</f>
        <v>0</v>
      </c>
      <c r="BZ131" s="48" t="n">
        <f aca="false">MIN(AB131,(FV130*(1+FV$5/Setup!$C$36)+IF($V131=3,N($F131),0)))</f>
        <v>0</v>
      </c>
      <c r="CA131" s="48" t="n">
        <f aca="false">MIN(AC131,(FW130*(1+FW$5/Setup!$C$36)+IF($V131=4,N($F131),0)))</f>
        <v>0</v>
      </c>
      <c r="CB131" s="48" t="n">
        <f aca="false">MIN(AD131,(FX130*(1+FX$5/Setup!$C$36)+IF($V131=5,N($F131),0)))</f>
        <v>0</v>
      </c>
      <c r="CC131" s="48" t="n">
        <f aca="false">MIN(AE131,(FY130*(1+FY$5/Setup!$C$36)+IF($V131=6,N($F131),0)))</f>
        <v>0</v>
      </c>
      <c r="CD131" s="48" t="n">
        <f aca="false">MIN(AF131,(FZ130*(1+FZ$5/Setup!$C$36)+IF($V131=7,N($F131),0)))</f>
        <v>0</v>
      </c>
      <c r="CE131" s="48" t="n">
        <f aca="false">MIN(AG131,(GA130*(1+GA$5/Setup!$C$36)+IF($V131=8,N($F131),0)))</f>
        <v>0</v>
      </c>
      <c r="CF131" s="48" t="n">
        <f aca="false">MIN(AH131,(GB130*(1+GB$5/Setup!$C$36)+IF($V131=9,N($F131),0)))</f>
        <v>0</v>
      </c>
      <c r="CG131" s="48" t="n">
        <f aca="false">MIN(AI131,(GC130*(1+GC$5/Setup!$C$36)+IF($V131=10,N($F131),0)))</f>
        <v>0</v>
      </c>
      <c r="CH131" s="48" t="n">
        <f aca="false">MIN(AJ131,(GD130*(1+GD$5/Setup!$C$36)+IF($V131=11,N($F131),0)))</f>
        <v>0</v>
      </c>
      <c r="CI131" s="48" t="n">
        <f aca="false">MIN(AK131,(GE130*(1+GE$5/Setup!$C$36)+IF($V131=12,N($F131),0)))</f>
        <v>0</v>
      </c>
      <c r="CJ131" s="48" t="n">
        <f aca="false">MIN(AL131,(GF130*(1+GF$5/Setup!$C$36)+IF($V131=13,N($F131),0)))</f>
        <v>0</v>
      </c>
      <c r="CK131" s="48" t="n">
        <f aca="false">MIN(AM131,(GG130*(1+GG$5/Setup!$C$36)+IF($V131=14,N($F131),0)))</f>
        <v>0</v>
      </c>
      <c r="CL131" s="48" t="n">
        <f aca="false">MIN(AN131,(GH130*(1+GH$5/Setup!$C$36)+IF($V131=15,N($F131),0)))</f>
        <v>0</v>
      </c>
      <c r="CM131" s="48" t="n">
        <f aca="false">MIN(AO131,(GI130*(1+GI$5/Setup!$C$36)+IF($V131=16,N($F131),0)))</f>
        <v>0</v>
      </c>
      <c r="CN131" s="48" t="n">
        <f aca="false">MIN(AP131,(GJ130*(1+GJ$5/Setup!$C$36)+IF($V131=17,N($F131),0)))</f>
        <v>0</v>
      </c>
      <c r="CO131" s="48" t="n">
        <f aca="false">MIN(AQ131,(GK130*(1+GK$5/Setup!$C$36)+IF($V131=18,N($F131),0)))</f>
        <v>0</v>
      </c>
      <c r="CP131" s="48" t="n">
        <f aca="false">MIN(AR131,(GL130*(1+GL$5/Setup!$C$36)+IF($V131=19,N($F131),0)))</f>
        <v>0</v>
      </c>
      <c r="CQ131" s="48" t="n">
        <f aca="false">MIN(AS131,(GM130*(1+GM$5/Setup!$C$36)+IF($V131=20,N($F131),0)))</f>
        <v>0</v>
      </c>
      <c r="CR131" s="48" t="n">
        <f aca="false">MIN(AT131,(GN130*(1+GN$5/Setup!$C$36)+IF($V131=21,N($F131),0)))</f>
        <v>0</v>
      </c>
      <c r="CS131" s="48" t="n">
        <f aca="false">MIN(AU131,(GO130*(1+GO$5/Setup!$C$36)+IF($V131=22,N($F131),0)))</f>
        <v>0</v>
      </c>
      <c r="CT131" s="48" t="n">
        <f aca="false">MIN(AV131,(GP130*(1+GP$5/Setup!$C$36)+IF($V131=23,N($F131),0)))</f>
        <v>0</v>
      </c>
      <c r="CU131" s="48" t="n">
        <f aca="false">MIN(AW131,(GQ130*(1+GQ$5/Setup!$C$36)+IF($V131=24,N($F131),0)))</f>
        <v>0</v>
      </c>
      <c r="CV131" s="48" t="n">
        <f aca="false">MIN(AX131,(GR130*(1+GR$5/Setup!$C$36)+IF($V131=25,N($F131),0)))</f>
        <v>0</v>
      </c>
      <c r="CW131" s="48" t="n">
        <f aca="false">MIN(AY131,(GS130*(1+GS$5/Setup!$C$36)+IF($V131=26,N($F131),0)))</f>
        <v>0</v>
      </c>
      <c r="CX131" s="48" t="n">
        <f aca="false">MIN(AZ131,(GT130*(1+GT$5/Setup!$C$36)+IF($V131=27,N($F131),0)))</f>
        <v>0</v>
      </c>
      <c r="CY131" s="48" t="n">
        <f aca="false">MIN(BA131,(GU130*(1+GU$5/Setup!$C$36)+IF($V131=28,N($F131),0)))</f>
        <v>0</v>
      </c>
      <c r="CZ131" s="48" t="n">
        <f aca="false">MIN(BB131,(GV130*(1+GV$5/Setup!$C$36)+IF($V131=29,N($F131),0)))</f>
        <v>0</v>
      </c>
      <c r="DA131" s="48" t="n">
        <f aca="false">MIN(BC131,(GW130*(1+GW$5/Setup!$C$36)+IF($V131=30,N($F131),0)))</f>
        <v>0</v>
      </c>
      <c r="DB131" s="48" t="n">
        <f aca="false">MIN(BD131,(GX130*(1+GX$5/Setup!$C$36)+IF($V131=31,N($F131),0)))</f>
        <v>0</v>
      </c>
      <c r="DC131" s="48" t="n">
        <f aca="false">MIN(BE131,(GY130*(1+GY$5/Setup!$C$36)+IF($V131=32,N($F131),0)))</f>
        <v>0</v>
      </c>
      <c r="DD131" s="48" t="n">
        <f aca="false">MIN(BF131,(GZ130*(1+GZ$5/Setup!$C$36)+IF($V131=33,N($F131),0)))</f>
        <v>0</v>
      </c>
      <c r="DE131" s="48" t="n">
        <f aca="false">MIN(BG131,(HA130*(1+HA$5/Setup!$C$36)+IF($V131=34,N($F131),0)))</f>
        <v>0</v>
      </c>
      <c r="DF131" s="48" t="n">
        <f aca="false">MIN(BH131,(HB130*(1+HB$5/Setup!$C$36)+IF($V131=35,N($F131),0)))</f>
        <v>0</v>
      </c>
      <c r="DG131" s="48" t="n">
        <f aca="false">MIN(BI131,(HC130*(1+HC$5/Setup!$C$36)+IF($V131=36,N($F131),0)))</f>
        <v>0</v>
      </c>
      <c r="DH131" s="48" t="n">
        <f aca="false">MIN(BJ131,(HD130*(1+HD$5/Setup!$C$36)+IF($V131=37,N($F131),0)))</f>
        <v>0</v>
      </c>
      <c r="DI131" s="48" t="n">
        <f aca="false">MIN(BK131,(HE130*(1+HE$5/Setup!$C$36)+IF($V131=38,N($F131),0)))</f>
        <v>0</v>
      </c>
      <c r="DJ131" s="48" t="n">
        <f aca="false">MIN(BL131,(HF130*(1+HF$5/Setup!$C$36)+IF($V131=39,N($F131),0)))</f>
        <v>0</v>
      </c>
      <c r="DK131" s="48" t="n">
        <f aca="false">MIN(BM131,(HG130*(1+HG$5/Setup!$C$36)+IF($V131=40,N($F131),0)))</f>
        <v>0</v>
      </c>
      <c r="DL131" s="48" t="n">
        <f aca="false">MIN(BN131,(HH130*(1+HH$5/Setup!$C$36)+IF($V131=41,N($F131),0)))</f>
        <v>0</v>
      </c>
      <c r="DM131" s="48" t="n">
        <f aca="false">MIN(BO131,(HI130*(1+HI$5/Setup!$C$36)+IF($V131=42,N($F131),0)))</f>
        <v>0</v>
      </c>
      <c r="DN131" s="48" t="n">
        <f aca="false">MIN(BP131,(HJ130*(1+HJ$5/Setup!$C$36)+IF($V131=43,N($F131),0)))</f>
        <v>0</v>
      </c>
      <c r="DO131" s="48" t="n">
        <f aca="false">MIN(BQ131,(HK130*(1+HK$5/Setup!$C$36)+IF($V131=44,N($F131),0)))</f>
        <v>0</v>
      </c>
      <c r="DP131" s="48" t="n">
        <f aca="false">MIN(BR131,(HL130*(1+HL$5/Setup!$C$36)+IF($V131=45,N($F131),0)))</f>
        <v>0</v>
      </c>
      <c r="DQ131" s="48" t="n">
        <f aca="false">MIN(BS131,(HM130*(1+HM$5/Setup!$C$36)+IF($V131=46,N($F131),0)))</f>
        <v>0</v>
      </c>
      <c r="DR131" s="48" t="n">
        <f aca="false">MIN(BT131,(HN130*(1+HN$5/Setup!$C$36)+IF($V131=47,N($F131),0)))</f>
        <v>0</v>
      </c>
      <c r="DS131" s="48" t="n">
        <f aca="false">MIN(BU131,(HO130*(1+HO$5/Setup!$C$36)+IF($V131=48,N($F131),0)))</f>
        <v>0</v>
      </c>
      <c r="DT131" s="48" t="n">
        <f aca="false">MIN(BV131,(HP130*(1+HP$5/Setup!$C$36)+IF($V131=49,N($F131),0)))</f>
        <v>0</v>
      </c>
      <c r="DU131" s="48" t="n">
        <f aca="false">MIN(BW131,(HQ130*(1+HQ$5/Setup!$C$36)+IF($V131=50,N($F131),0)))</f>
        <v>0</v>
      </c>
      <c r="DV131" s="48" t="n">
        <f aca="false">MIN(MAX((FT130*(1+FT$5/Setup!$C$36)+IF($V131=1,N($F131),0))-BX131,0),MAX($P131-0,0))</f>
        <v>0</v>
      </c>
      <c r="DW131" s="48" t="n">
        <f aca="false">MIN(MAX((FU130*(1+FU$5/Setup!$C$36)+IF($V131=2,N($F131),0))-BY131,0),MAX($P131-SUM(DV131:DV131),0))</f>
        <v>0</v>
      </c>
      <c r="DX131" s="48" t="n">
        <f aca="false">MIN(MAX((FV130*(1+FV$5/Setup!$C$36)+IF($V131=3,N($F131),0))-BZ131,0),MAX($P131-SUM(DV131:DW131),0))</f>
        <v>0</v>
      </c>
      <c r="DY131" s="48" t="n">
        <f aca="false">MIN(MAX((FW130*(1+FW$5/Setup!$C$36)+IF($V131=4,N($F131),0))-CA131,0),MAX($P131-SUM(DV131:DX131),0))</f>
        <v>0</v>
      </c>
      <c r="DZ131" s="48" t="n">
        <f aca="false">MIN(MAX((FX130*(1+FX$5/Setup!$C$36)+IF($V131=5,N($F131),0))-CB131,0),MAX($P131-SUM(DV131:DY131),0))</f>
        <v>0</v>
      </c>
      <c r="EA131" s="48" t="n">
        <f aca="false">MIN(MAX((FY130*(1+FY$5/Setup!$C$36)+IF($V131=6,N($F131),0))-CC131,0),MAX($P131-SUM(DV131:DZ131),0))</f>
        <v>0</v>
      </c>
      <c r="EB131" s="48" t="n">
        <f aca="false">MIN(MAX((FZ130*(1+FZ$5/Setup!$C$36)+IF($V131=7,N($F131),0))-CD131,0),MAX($P131-SUM(DV131:EA131),0))</f>
        <v>0</v>
      </c>
      <c r="EC131" s="48" t="n">
        <f aca="false">MIN(MAX((GA130*(1+GA$5/Setup!$C$36)+IF($V131=8,N($F131),0))-CE131,0),MAX($P131-SUM(DV131:EB131),0))</f>
        <v>0</v>
      </c>
      <c r="ED131" s="48" t="n">
        <f aca="false">MIN(MAX((GB130*(1+GB$5/Setup!$C$36)+IF($V131=9,N($F131),0))-CF131,0),MAX($P131-SUM(DV131:EC131),0))</f>
        <v>0</v>
      </c>
      <c r="EE131" s="48" t="n">
        <f aca="false">MIN(MAX((GC130*(1+GC$5/Setup!$C$36)+IF($V131=10,N($F131),0))-CG131,0),MAX($P131-SUM(DV131:ED131),0))</f>
        <v>0</v>
      </c>
      <c r="EF131" s="48" t="n">
        <f aca="false">MIN(MAX((GD130*(1+GD$5/Setup!$C$36)+IF($V131=11,N($F131),0))-CH131,0),MAX($P131-SUM(DV131:EE131),0))</f>
        <v>0</v>
      </c>
      <c r="EG131" s="48" t="n">
        <f aca="false">MIN(MAX((GE130*(1+GE$5/Setup!$C$36)+IF($V131=12,N($F131),0))-CI131,0),MAX($P131-SUM(DV131:EF131),0))</f>
        <v>0</v>
      </c>
      <c r="EH131" s="48" t="n">
        <f aca="false">MIN(MAX((GF130*(1+GF$5/Setup!$C$36)+IF($V131=13,N($F131),0))-CJ131,0),MAX($P131-SUM(DV131:EG131),0))</f>
        <v>0</v>
      </c>
      <c r="EI131" s="48" t="n">
        <f aca="false">MIN(MAX((GG130*(1+GG$5/Setup!$C$36)+IF($V131=14,N($F131),0))-CK131,0),MAX($P131-SUM(DV131:EH131),0))</f>
        <v>0</v>
      </c>
      <c r="EJ131" s="48" t="n">
        <f aca="false">MIN(MAX((GH130*(1+GH$5/Setup!$C$36)+IF($V131=15,N($F131),0))-CL131,0),MAX($P131-SUM(DV131:EI131),0))</f>
        <v>0</v>
      </c>
      <c r="EK131" s="48" t="n">
        <f aca="false">MIN(MAX((GI130*(1+GI$5/Setup!$C$36)+IF($V131=16,N($F131),0))-CM131,0),MAX($P131-SUM(DV131:EJ131),0))</f>
        <v>0</v>
      </c>
      <c r="EL131" s="48" t="n">
        <f aca="false">MIN(MAX((GJ130*(1+GJ$5/Setup!$C$36)+IF($V131=17,N($F131),0))-CN131,0),MAX($P131-SUM(DV131:EK131),0))</f>
        <v>0</v>
      </c>
      <c r="EM131" s="48" t="n">
        <f aca="false">MIN(MAX((GK130*(1+GK$5/Setup!$C$36)+IF($V131=18,N($F131),0))-CO131,0),MAX($P131-SUM(DV131:EL131),0))</f>
        <v>0</v>
      </c>
      <c r="EN131" s="48" t="n">
        <f aca="false">MIN(MAX((GL130*(1+GL$5/Setup!$C$36)+IF($V131=19,N($F131),0))-CP131,0),MAX($P131-SUM(DV131:EM131),0))</f>
        <v>0</v>
      </c>
      <c r="EO131" s="48" t="n">
        <f aca="false">MIN(MAX((GM130*(1+GM$5/Setup!$C$36)+IF($V131=20,N($F131),0))-CQ131,0),MAX($P131-SUM(DV131:EN131),0))</f>
        <v>0</v>
      </c>
      <c r="EP131" s="48" t="n">
        <f aca="false">MIN(MAX((GN130*(1+GN$5/Setup!$C$36)+IF($V131=21,N($F131),0))-CR131,0),MAX($P131-SUM(DV131:EO131),0))</f>
        <v>0</v>
      </c>
      <c r="EQ131" s="48" t="n">
        <f aca="false">MIN(MAX((GO130*(1+GO$5/Setup!$C$36)+IF($V131=22,N($F131),0))-CS131,0),MAX($P131-SUM(DV131:EP131),0))</f>
        <v>0</v>
      </c>
      <c r="ER131" s="48" t="n">
        <f aca="false">MIN(MAX((GP130*(1+GP$5/Setup!$C$36)+IF($V131=23,N($F131),0))-CT131,0),MAX($P131-SUM(DV131:EQ131),0))</f>
        <v>0</v>
      </c>
      <c r="ES131" s="48" t="n">
        <f aca="false">MIN(MAX((GQ130*(1+GQ$5/Setup!$C$36)+IF($V131=24,N($F131),0))-CU131,0),MAX($P131-SUM(DV131:ER131),0))</f>
        <v>0</v>
      </c>
      <c r="ET131" s="48" t="n">
        <f aca="false">MIN(MAX((GR130*(1+GR$5/Setup!$C$36)+IF($V131=25,N($F131),0))-CV131,0),MAX($P131-SUM(DV131:ES131),0))</f>
        <v>0</v>
      </c>
      <c r="EU131" s="48" t="n">
        <f aca="false">MIN(MAX((GS130*(1+GS$5/Setup!$C$36)+IF($V131=26,N($F131),0))-CW131,0),MAX($P131-SUM(DV131:ET131),0))</f>
        <v>0</v>
      </c>
      <c r="EV131" s="48" t="n">
        <f aca="false">MIN(MAX((GT130*(1+GT$5/Setup!$C$36)+IF($V131=27,N($F131),0))-CX131,0),MAX($P131-SUM(DV131:EU131),0))</f>
        <v>0</v>
      </c>
      <c r="EW131" s="48" t="n">
        <f aca="false">MIN(MAX((GU130*(1+GU$5/Setup!$C$36)+IF($V131=28,N($F131),0))-CY131,0),MAX($P131-SUM(DV131:EV131),0))</f>
        <v>0</v>
      </c>
      <c r="EX131" s="48" t="n">
        <f aca="false">MIN(MAX((GV130*(1+GV$5/Setup!$C$36)+IF($V131=29,N($F131),0))-CZ131,0),MAX($P131-SUM(DV131:EW131),0))</f>
        <v>0</v>
      </c>
      <c r="EY131" s="48" t="n">
        <f aca="false">MIN(MAX((GW130*(1+GW$5/Setup!$C$36)+IF($V131=30,N($F131),0))-DA131,0),MAX($P131-SUM(DV131:EX131),0))</f>
        <v>0</v>
      </c>
      <c r="EZ131" s="48" t="n">
        <f aca="false">MIN(MAX((GX130*(1+GX$5/Setup!$C$36)+IF($V131=31,N($F131),0))-DB131,0),MAX($P131-SUM(DV131:EY131),0))</f>
        <v>0</v>
      </c>
      <c r="FA131" s="48" t="n">
        <f aca="false">MIN(MAX((GY130*(1+GY$5/Setup!$C$36)+IF($V131=32,N($F131),0))-DC131,0),MAX($P131-SUM(DV131:EZ131),0))</f>
        <v>0</v>
      </c>
      <c r="FB131" s="48" t="n">
        <f aca="false">MIN(MAX((GZ130*(1+GZ$5/Setup!$C$36)+IF($V131=33,N($F131),0))-DD131,0),MAX($P131-SUM(DV131:FA131),0))</f>
        <v>0</v>
      </c>
      <c r="FC131" s="48" t="n">
        <f aca="false">MIN(MAX((HA130*(1+HA$5/Setup!$C$36)+IF($V131=34,N($F131),0))-DE131,0),MAX($P131-SUM(DV131:FB131),0))</f>
        <v>0</v>
      </c>
      <c r="FD131" s="48" t="n">
        <f aca="false">MIN(MAX((HB130*(1+HB$5/Setup!$C$36)+IF($V131=35,N($F131),0))-DF131,0),MAX($P131-SUM(DV131:FC131),0))</f>
        <v>0</v>
      </c>
      <c r="FE131" s="48" t="n">
        <f aca="false">MIN(MAX((HC130*(1+HC$5/Setup!$C$36)+IF($V131=36,N($F131),0))-DG131,0),MAX($P131-SUM(DV131:FD131),0))</f>
        <v>0</v>
      </c>
      <c r="FF131" s="48" t="n">
        <f aca="false">MIN(MAX((HD130*(1+HD$5/Setup!$C$36)+IF($V131=37,N($F131),0))-DH131,0),MAX($P131-SUM(DV131:FE131),0))</f>
        <v>0</v>
      </c>
      <c r="FG131" s="48" t="n">
        <f aca="false">MIN(MAX((HE130*(1+HE$5/Setup!$C$36)+IF($V131=38,N($F131),0))-DI131,0),MAX($P131-SUM(DV131:FF131),0))</f>
        <v>0</v>
      </c>
      <c r="FH131" s="48" t="n">
        <f aca="false">MIN(MAX((HF130*(1+HF$5/Setup!$C$36)+IF($V131=39,N($F131),0))-DJ131,0),MAX($P131-SUM(DV131:FG131),0))</f>
        <v>0</v>
      </c>
      <c r="FI131" s="48" t="n">
        <f aca="false">MIN(MAX((HG130*(1+HG$5/Setup!$C$36)+IF($V131=40,N($F131),0))-DK131,0),MAX($P131-SUM(DV131:FH131),0))</f>
        <v>0</v>
      </c>
      <c r="FJ131" s="48" t="n">
        <f aca="false">MIN(MAX((HH130*(1+HH$5/Setup!$C$36)+IF($V131=41,N($F131),0))-DL131,0),MAX($P131-SUM(DV131:FI131),0))</f>
        <v>0</v>
      </c>
      <c r="FK131" s="48" t="n">
        <f aca="false">MIN(MAX((HI130*(1+HI$5/Setup!$C$36)+IF($V131=42,N($F131),0))-DM131,0),MAX($P131-SUM(DV131:FJ131),0))</f>
        <v>0</v>
      </c>
      <c r="FL131" s="48" t="n">
        <f aca="false">MIN(MAX((HJ130*(1+HJ$5/Setup!$C$36)+IF($V131=43,N($F131),0))-DN131,0),MAX($P131-SUM(DV131:FK131),0))</f>
        <v>0</v>
      </c>
      <c r="FM131" s="48" t="n">
        <f aca="false">MIN(MAX((HK130*(1+HK$5/Setup!$C$36)+IF($V131=44,N($F131),0))-DO131,0),MAX($P131-SUM(DV131:FL131),0))</f>
        <v>0</v>
      </c>
      <c r="FN131" s="48" t="n">
        <f aca="false">MIN(MAX((HL130*(1+HL$5/Setup!$C$36)+IF($V131=45,N($F131),0))-DP131,0),MAX($P131-SUM(DV131:FM131),0))</f>
        <v>0</v>
      </c>
      <c r="FO131" s="48" t="n">
        <f aca="false">MIN(MAX((HM130*(1+HM$5/Setup!$C$36)+IF($V131=46,N($F131),0))-DQ131,0),MAX($P131-SUM(DV131:FN131),0))</f>
        <v>0</v>
      </c>
      <c r="FP131" s="48" t="n">
        <f aca="false">MIN(MAX((HN130*(1+HN$5/Setup!$C$36)+IF($V131=47,N($F131),0))-DR131,0),MAX($P131-SUM(DV131:FO131),0))</f>
        <v>0</v>
      </c>
      <c r="FQ131" s="48" t="n">
        <f aca="false">MIN(MAX((HO130*(1+HO$5/Setup!$C$36)+IF($V131=48,N($F131),0))-DS131,0),MAX($P131-SUM(DV131:FP131),0))</f>
        <v>0</v>
      </c>
      <c r="FR131" s="48" t="n">
        <f aca="false">MIN(MAX((HP130*(1+HP$5/Setup!$C$36)+IF($V131=49,N($F131),0))-DT131,0),MAX($P131-SUM(DV131:FQ131),0))</f>
        <v>0</v>
      </c>
      <c r="FS131" s="48" t="n">
        <f aca="false">MIN(MAX((HQ130*(1+HQ$5/Setup!$C$36)+IF($V131=50,N($F131),0))-DU131,0),MAX($P131-SUM(DV131:FR131),0))</f>
        <v>0</v>
      </c>
      <c r="FT131" s="48" t="n">
        <f aca="false">IF((FT130*(1+FT$5/Setup!$C$36)+IF($V131=1,N($F131),0))-BX131-DV131&lt;0.005,0,(FT130*(1+FT$5/Setup!$C$36)+IF($V131=1,N($F131),0))-BX131-DV131)</f>
        <v>0</v>
      </c>
      <c r="FU131" s="48" t="n">
        <f aca="false">IF((FU130*(1+FU$5/Setup!$C$36)+IF($V131=2,N($F131),0))-BY131-DW131&lt;0.005,0,(FU130*(1+FU$5/Setup!$C$36)+IF($V131=2,N($F131),0))-BY131-DW131)</f>
        <v>0</v>
      </c>
      <c r="FV131" s="48" t="n">
        <f aca="false">IF((FV130*(1+FV$5/Setup!$C$36)+IF($V131=3,N($F131),0))-BZ131-DX131&lt;0.005,0,(FV130*(1+FV$5/Setup!$C$36)+IF($V131=3,N($F131),0))-BZ131-DX131)</f>
        <v>0</v>
      </c>
      <c r="FW131" s="48" t="n">
        <f aca="false">IF((FW130*(1+FW$5/Setup!$C$36)+IF($V131=4,N($F131),0))-CA131-DY131&lt;0.005,0,(FW130*(1+FW$5/Setup!$C$36)+IF($V131=4,N($F131),0))-CA131-DY131)</f>
        <v>0</v>
      </c>
      <c r="FX131" s="48" t="n">
        <f aca="false">IF((FX130*(1+FX$5/Setup!$C$36)+IF($V131=5,N($F131),0))-CB131-DZ131&lt;0.005,0,(FX130*(1+FX$5/Setup!$C$36)+IF($V131=5,N($F131),0))-CB131-DZ131)</f>
        <v>0</v>
      </c>
      <c r="FY131" s="48" t="n">
        <f aca="false">IF((FY130*(1+FY$5/Setup!$C$36)+IF($V131=6,N($F131),0))-CC131-EA131&lt;0.005,0,(FY130*(1+FY$5/Setup!$C$36)+IF($V131=6,N($F131),0))-CC131-EA131)</f>
        <v>0</v>
      </c>
      <c r="FZ131" s="48" t="n">
        <f aca="false">IF((FZ130*(1+FZ$5/Setup!$C$36)+IF($V131=7,N($F131),0))-CD131-EB131&lt;0.005,0,(FZ130*(1+FZ$5/Setup!$C$36)+IF($V131=7,N($F131),0))-CD131-EB131)</f>
        <v>0</v>
      </c>
      <c r="GA131" s="48" t="n">
        <f aca="false">IF((GA130*(1+GA$5/Setup!$C$36)+IF($V131=8,N($F131),0))-CE131-EC131&lt;0.005,0,(GA130*(1+GA$5/Setup!$C$36)+IF($V131=8,N($F131),0))-CE131-EC131)</f>
        <v>0</v>
      </c>
      <c r="GB131" s="48" t="n">
        <f aca="false">IF((GB130*(1+GB$5/Setup!$C$36)+IF($V131=9,N($F131),0))-CF131-ED131&lt;0.005,0,(GB130*(1+GB$5/Setup!$C$36)+IF($V131=9,N($F131),0))-CF131-ED131)</f>
        <v>0</v>
      </c>
      <c r="GC131" s="48" t="n">
        <f aca="false">IF((GC130*(1+GC$5/Setup!$C$36)+IF($V131=10,N($F131),0))-CG131-EE131&lt;0.005,0,(GC130*(1+GC$5/Setup!$C$36)+IF($V131=10,N($F131),0))-CG131-EE131)</f>
        <v>0</v>
      </c>
      <c r="GD131" s="48" t="n">
        <f aca="false">IF((GD130*(1+GD$5/Setup!$C$36)+IF($V131=11,N($F131),0))-CH131-EF131&lt;0.005,0,(GD130*(1+GD$5/Setup!$C$36)+IF($V131=11,N($F131),0))-CH131-EF131)</f>
        <v>0</v>
      </c>
      <c r="GE131" s="48" t="n">
        <f aca="false">IF((GE130*(1+GE$5/Setup!$C$36)+IF($V131=12,N($F131),0))-CI131-EG131&lt;0.005,0,(GE130*(1+GE$5/Setup!$C$36)+IF($V131=12,N($F131),0))-CI131-EG131)</f>
        <v>0</v>
      </c>
      <c r="GF131" s="48" t="n">
        <f aca="false">IF((GF130*(1+GF$5/Setup!$C$36)+IF($V131=13,N($F131),0))-CJ131-EH131&lt;0.005,0,(GF130*(1+GF$5/Setup!$C$36)+IF($V131=13,N($F131),0))-CJ131-EH131)</f>
        <v>0</v>
      </c>
      <c r="GG131" s="48" t="n">
        <f aca="false">IF((GG130*(1+GG$5/Setup!$C$36)+IF($V131=14,N($F131),0))-CK131-EI131&lt;0.005,0,(GG130*(1+GG$5/Setup!$C$36)+IF($V131=14,N($F131),0))-CK131-EI131)</f>
        <v>0</v>
      </c>
      <c r="GH131" s="48" t="n">
        <f aca="false">IF((GH130*(1+GH$5/Setup!$C$36)+IF($V131=15,N($F131),0))-CL131-EJ131&lt;0.005,0,(GH130*(1+GH$5/Setup!$C$36)+IF($V131=15,N($F131),0))-CL131-EJ131)</f>
        <v>0</v>
      </c>
      <c r="GI131" s="48" t="n">
        <f aca="false">IF((GI130*(1+GI$5/Setup!$C$36)+IF($V131=16,N($F131),0))-CM131-EK131&lt;0.005,0,(GI130*(1+GI$5/Setup!$C$36)+IF($V131=16,N($F131),0))-CM131-EK131)</f>
        <v>0</v>
      </c>
      <c r="GJ131" s="48" t="n">
        <f aca="false">IF((GJ130*(1+GJ$5/Setup!$C$36)+IF($V131=17,N($F131),0))-CN131-EL131&lt;0.005,0,(GJ130*(1+GJ$5/Setup!$C$36)+IF($V131=17,N($F131),0))-CN131-EL131)</f>
        <v>0</v>
      </c>
      <c r="GK131" s="48" t="n">
        <f aca="false">IF((GK130*(1+GK$5/Setup!$C$36)+IF($V131=18,N($F131),0))-CO131-EM131&lt;0.005,0,(GK130*(1+GK$5/Setup!$C$36)+IF($V131=18,N($F131),0))-CO131-EM131)</f>
        <v>0</v>
      </c>
      <c r="GL131" s="48" t="n">
        <f aca="false">IF((GL130*(1+GL$5/Setup!$C$36)+IF($V131=19,N($F131),0))-CP131-EN131&lt;0.005,0,(GL130*(1+GL$5/Setup!$C$36)+IF($V131=19,N($F131),0))-CP131-EN131)</f>
        <v>0</v>
      </c>
      <c r="GM131" s="48" t="n">
        <f aca="false">IF((GM130*(1+GM$5/Setup!$C$36)+IF($V131=20,N($F131),0))-CQ131-EO131&lt;0.005,0,(GM130*(1+GM$5/Setup!$C$36)+IF($V131=20,N($F131),0))-CQ131-EO131)</f>
        <v>0</v>
      </c>
      <c r="GN131" s="48" t="n">
        <f aca="false">IF((GN130*(1+GN$5/Setup!$C$36)+IF($V131=21,N($F131),0))-CR131-EP131&lt;0.005,0,(GN130*(1+GN$5/Setup!$C$36)+IF($V131=21,N($F131),0))-CR131-EP131)</f>
        <v>0</v>
      </c>
      <c r="GO131" s="48" t="n">
        <f aca="false">IF((GO130*(1+GO$5/Setup!$C$36)+IF($V131=22,N($F131),0))-CS131-EQ131&lt;0.005,0,(GO130*(1+GO$5/Setup!$C$36)+IF($V131=22,N($F131),0))-CS131-EQ131)</f>
        <v>0</v>
      </c>
      <c r="GP131" s="48" t="n">
        <f aca="false">IF((GP130*(1+GP$5/Setup!$C$36)+IF($V131=23,N($F131),0))-CT131-ER131&lt;0.005,0,(GP130*(1+GP$5/Setup!$C$36)+IF($V131=23,N($F131),0))-CT131-ER131)</f>
        <v>0</v>
      </c>
      <c r="GQ131" s="48" t="n">
        <f aca="false">IF((GQ130*(1+GQ$5/Setup!$C$36)+IF($V131=24,N($F131),0))-CU131-ES131&lt;0.005,0,(GQ130*(1+GQ$5/Setup!$C$36)+IF($V131=24,N($F131),0))-CU131-ES131)</f>
        <v>0</v>
      </c>
      <c r="GR131" s="48" t="n">
        <f aca="false">IF((GR130*(1+GR$5/Setup!$C$36)+IF($V131=25,N($F131),0))-CV131-ET131&lt;0.005,0,(GR130*(1+GR$5/Setup!$C$36)+IF($V131=25,N($F131),0))-CV131-ET131)</f>
        <v>0</v>
      </c>
      <c r="GS131" s="48" t="n">
        <f aca="false">IF((GS130*(1+GS$5/Setup!$C$36)+IF($V131=26,N($F131),0))-CW131-EU131&lt;0.005,0,(GS130*(1+GS$5/Setup!$C$36)+IF($V131=26,N($F131),0))-CW131-EU131)</f>
        <v>0</v>
      </c>
      <c r="GT131" s="48" t="n">
        <f aca="false">IF((GT130*(1+GT$5/Setup!$C$36)+IF($V131=27,N($F131),0))-CX131-EV131&lt;0.005,0,(GT130*(1+GT$5/Setup!$C$36)+IF($V131=27,N($F131),0))-CX131-EV131)</f>
        <v>0</v>
      </c>
      <c r="GU131" s="48" t="n">
        <f aca="false">IF((GU130*(1+GU$5/Setup!$C$36)+IF($V131=28,N($F131),0))-CY131-EW131&lt;0.005,0,(GU130*(1+GU$5/Setup!$C$36)+IF($V131=28,N($F131),0))-CY131-EW131)</f>
        <v>0</v>
      </c>
      <c r="GV131" s="48" t="n">
        <f aca="false">IF((GV130*(1+GV$5/Setup!$C$36)+IF($V131=29,N($F131),0))-CZ131-EX131&lt;0.005,0,(GV130*(1+GV$5/Setup!$C$36)+IF($V131=29,N($F131),0))-CZ131-EX131)</f>
        <v>0</v>
      </c>
      <c r="GW131" s="48" t="n">
        <f aca="false">IF((GW130*(1+GW$5/Setup!$C$36)+IF($V131=30,N($F131),0))-DA131-EY131&lt;0.005,0,(GW130*(1+GW$5/Setup!$C$36)+IF($V131=30,N($F131),0))-DA131-EY131)</f>
        <v>0</v>
      </c>
      <c r="GX131" s="48" t="n">
        <f aca="false">IF((GX130*(1+GX$5/Setup!$C$36)+IF($V131=31,N($F131),0))-DB131-EZ131&lt;0.005,0,(GX130*(1+GX$5/Setup!$C$36)+IF($V131=31,N($F131),0))-DB131-EZ131)</f>
        <v>0</v>
      </c>
      <c r="GY131" s="48" t="n">
        <f aca="false">IF((GY130*(1+GY$5/Setup!$C$36)+IF($V131=32,N($F131),0))-DC131-FA131&lt;0.005,0,(GY130*(1+GY$5/Setup!$C$36)+IF($V131=32,N($F131),0))-DC131-FA131)</f>
        <v>0</v>
      </c>
      <c r="GZ131" s="48" t="n">
        <f aca="false">IF((GZ130*(1+GZ$5/Setup!$C$36)+IF($V131=33,N($F131),0))-DD131-FB131&lt;0.005,0,(GZ130*(1+GZ$5/Setup!$C$36)+IF($V131=33,N($F131),0))-DD131-FB131)</f>
        <v>0</v>
      </c>
      <c r="HA131" s="48" t="n">
        <f aca="false">IF((HA130*(1+HA$5/Setup!$C$36)+IF($V131=34,N($F131),0))-DE131-FC131&lt;0.005,0,(HA130*(1+HA$5/Setup!$C$36)+IF($V131=34,N($F131),0))-DE131-FC131)</f>
        <v>0</v>
      </c>
      <c r="HB131" s="48" t="n">
        <f aca="false">IF((HB130*(1+HB$5/Setup!$C$36)+IF($V131=35,N($F131),0))-DF131-FD131&lt;0.005,0,(HB130*(1+HB$5/Setup!$C$36)+IF($V131=35,N($F131),0))-DF131-FD131)</f>
        <v>0</v>
      </c>
      <c r="HC131" s="48" t="n">
        <f aca="false">IF((HC130*(1+HC$5/Setup!$C$36)+IF($V131=36,N($F131),0))-DG131-FE131&lt;0.005,0,(HC130*(1+HC$5/Setup!$C$36)+IF($V131=36,N($F131),0))-DG131-FE131)</f>
        <v>0</v>
      </c>
      <c r="HD131" s="48" t="n">
        <f aca="false">IF((HD130*(1+HD$5/Setup!$C$36)+IF($V131=37,N($F131),0))-DH131-FF131&lt;0.005,0,(HD130*(1+HD$5/Setup!$C$36)+IF($V131=37,N($F131),0))-DH131-FF131)</f>
        <v>0</v>
      </c>
      <c r="HE131" s="48" t="n">
        <f aca="false">IF((HE130*(1+HE$5/Setup!$C$36)+IF($V131=38,N($F131),0))-DI131-FG131&lt;0.005,0,(HE130*(1+HE$5/Setup!$C$36)+IF($V131=38,N($F131),0))-DI131-FG131)</f>
        <v>0</v>
      </c>
      <c r="HF131" s="48" t="n">
        <f aca="false">IF((HF130*(1+HF$5/Setup!$C$36)+IF($V131=39,N($F131),0))-DJ131-FH131&lt;0.005,0,(HF130*(1+HF$5/Setup!$C$36)+IF($V131=39,N($F131),0))-DJ131-FH131)</f>
        <v>0</v>
      </c>
      <c r="HG131" s="48" t="n">
        <f aca="false">IF((HG130*(1+HG$5/Setup!$C$36)+IF($V131=40,N($F131),0))-DK131-FI131&lt;0.005,0,(HG130*(1+HG$5/Setup!$C$36)+IF($V131=40,N($F131),0))-DK131-FI131)</f>
        <v>0</v>
      </c>
      <c r="HH131" s="48" t="n">
        <f aca="false">IF((HH130*(1+HH$5/Setup!$C$36)+IF($V131=41,N($F131),0))-DL131-FJ131&lt;0.005,0,(HH130*(1+HH$5/Setup!$C$36)+IF($V131=41,N($F131),0))-DL131-FJ131)</f>
        <v>0</v>
      </c>
      <c r="HI131" s="48" t="n">
        <f aca="false">IF((HI130*(1+HI$5/Setup!$C$36)+IF($V131=42,N($F131),0))-DM131-FK131&lt;0.005,0,(HI130*(1+HI$5/Setup!$C$36)+IF($V131=42,N($F131),0))-DM131-FK131)</f>
        <v>0</v>
      </c>
      <c r="HJ131" s="48" t="n">
        <f aca="false">IF((HJ130*(1+HJ$5/Setup!$C$36)+IF($V131=43,N($F131),0))-DN131-FL131&lt;0.005,0,(HJ130*(1+HJ$5/Setup!$C$36)+IF($V131=43,N($F131),0))-DN131-FL131)</f>
        <v>0</v>
      </c>
      <c r="HK131" s="48" t="n">
        <f aca="false">IF((HK130*(1+HK$5/Setup!$C$36)+IF($V131=44,N($F131),0))-DO131-FM131&lt;0.005,0,(HK130*(1+HK$5/Setup!$C$36)+IF($V131=44,N($F131),0))-DO131-FM131)</f>
        <v>0</v>
      </c>
      <c r="HL131" s="48" t="n">
        <f aca="false">IF((HL130*(1+HL$5/Setup!$C$36)+IF($V131=45,N($F131),0))-DP131-FN131&lt;0.005,0,(HL130*(1+HL$5/Setup!$C$36)+IF($V131=45,N($F131),0))-DP131-FN131)</f>
        <v>0</v>
      </c>
      <c r="HM131" s="48" t="n">
        <f aca="false">IF((HM130*(1+HM$5/Setup!$C$36)+IF($V131=46,N($F131),0))-DQ131-FO131&lt;0.005,0,(HM130*(1+HM$5/Setup!$C$36)+IF($V131=46,N($F131),0))-DQ131-FO131)</f>
        <v>0</v>
      </c>
      <c r="HN131" s="48" t="n">
        <f aca="false">IF((HN130*(1+HN$5/Setup!$C$36)+IF($V131=47,N($F131),0))-DR131-FP131&lt;0.005,0,(HN130*(1+HN$5/Setup!$C$36)+IF($V131=47,N($F131),0))-DR131-FP131)</f>
        <v>0</v>
      </c>
      <c r="HO131" s="48" t="n">
        <f aca="false">IF((HO130*(1+HO$5/Setup!$C$36)+IF($V131=48,N($F131),0))-DS131-FQ131&lt;0.005,0,(HO130*(1+HO$5/Setup!$C$36)+IF($V131=48,N($F131),0))-DS131-FQ131)</f>
        <v>0</v>
      </c>
      <c r="HP131" s="48" t="n">
        <f aca="false">IF((HP130*(1+HP$5/Setup!$C$36)+IF($V131=49,N($F131),0))-DT131-FR131&lt;0.005,0,(HP130*(1+HP$5/Setup!$C$36)+IF($V131=49,N($F131),0))-DT131-FR131)</f>
        <v>0</v>
      </c>
      <c r="HQ131" s="48" t="n">
        <f aca="false">IF((HQ130*(1+HQ$5/Setup!$C$36)+IF($V131=50,N($F131),0))-DU131-FS131&lt;0.005,0,(HQ130*(1+HQ$5/Setup!$C$36)+IF($V131=50,N($F131),0))-DU131-FS131)</f>
        <v>0</v>
      </c>
    </row>
    <row r="132" customFormat="false" ht="15" hidden="false" customHeight="false" outlineLevel="0" collapsed="false">
      <c r="A132" s="44" t="n">
        <v>124</v>
      </c>
      <c r="B132" s="45" t="n">
        <f aca="false">IF(Setup!$C$7="Every month",EDATE(Setup!$C$8,($A132-1)),IF(Setup!$C$7="Twice a month",DATE(YEAR(Setup!$C$8),MONTH(Setup!$C$8)+INT((($A132-1)+Setup!$C$41)/2),MIN(IF(MOD(($A132-1)+Setup!$C$41,2)=0,Setup!$C$39,Setup!$C$40),DAY(EOMONTH(DATE(YEAR(Setup!$C$8),MONTH(Setup!$C$8)+INT((($A132-1)+Setup!$C$41)/2),1),0)))),Setup!$C$8+($A132-1)*IF(Setup!$C$7="Every week",7,14)))</f>
        <v>48047</v>
      </c>
      <c r="C132" s="45" t="n">
        <f aca="false">IF(Setup!$C$7="Every month",EDATE(Setup!$C$8,$A132),IF(Setup!$C$7="Twice a month",DATE(YEAR(Setup!$C$8),MONTH(Setup!$C$8)+INT(($A132+Setup!$C$41)/2),MIN(IF(MOD($A132+Setup!$C$41,2)=0,Setup!$C$39,Setup!$C$40),DAY(EOMONTH(DATE(YEAR(Setup!$C$8),MONTH(Setup!$C$8)+INT(($A132+Setup!$C$41)/2),1),0)))),Setup!$C$8+$A132*IF(Setup!$C$7="Every week",7,14)))</f>
        <v>48061</v>
      </c>
      <c r="D132" s="46"/>
      <c r="E132" s="47"/>
      <c r="F132" s="47"/>
      <c r="G132" s="47"/>
      <c r="H132" s="47"/>
      <c r="I132" s="48" t="n">
        <f aca="false">N(Setup!$C$11)+N(E132)</f>
        <v>100</v>
      </c>
      <c r="J132" s="48" t="n">
        <f aca="false">MIN(Setup!$C$37,MAX(I132,0))</f>
        <v>9.23076923076923</v>
      </c>
      <c r="K132" s="48" t="n">
        <f aca="false">MIN(MAX(N(Setup!$C$14)-L131,0),MAX(I132-J132,0))</f>
        <v>0</v>
      </c>
      <c r="L132" s="48" t="n">
        <f aca="false">L131+K132-N(G132)</f>
        <v>500</v>
      </c>
      <c r="M132" s="48" t="n">
        <f aca="false">M131+J132-N(H132)</f>
        <v>1144.61538461539</v>
      </c>
      <c r="N132" s="48" t="n">
        <f aca="false">SUM(BX132:DU132)</f>
        <v>0</v>
      </c>
      <c r="O132" s="48" t="n">
        <f aca="false">SUM(Z132:BW132)-N132</f>
        <v>40</v>
      </c>
      <c r="P132" s="48" t="n">
        <f aca="false">MAX(I132-J132-K132,0)+O132</f>
        <v>130.769230769231</v>
      </c>
      <c r="Q132" s="48" t="n">
        <f aca="false">SUM(DV132:FS132)</f>
        <v>0</v>
      </c>
      <c r="R132" s="49" t="n">
        <f aca="false">N132+J132+K132+Q132</f>
        <v>9.23076923076923</v>
      </c>
      <c r="S132" s="48" t="n">
        <f aca="false">T132-T131-N(F132)+N132+Q132</f>
        <v>0</v>
      </c>
      <c r="T132" s="49" t="n">
        <f aca="false">SUM(FT132:HQ132)</f>
        <v>0</v>
      </c>
      <c r="U132" s="44" t="str">
        <f aca="false">IF(T131&lt;0.005,"",INDEX(Helpers!$C$2:$C$51,IF(_xlfn.MINIFS($DV$6:$FS$6,DV132:FS132,"&gt;0.005")=0,V132,_xlfn.MINIFS($DV$6:$FS$6,DV132:FS132,"&gt;0.005"))))</f>
        <v/>
      </c>
      <c r="V132" s="44" t="n">
        <f aca="false">IF(_xlfn.MINIFS($FT$6:$HQ$6,FT131:HQ131,"&gt;0.005")=0,1,_xlfn.MINIFS($FT$6:$HQ$6,FT131:HQ131,"&gt;0.005"))</f>
        <v>1</v>
      </c>
      <c r="W132" s="44" t="n">
        <f aca="false">IF(AND(D132&lt;&gt;"Paid",T131&gt;0.005),1,0)</f>
        <v>0</v>
      </c>
      <c r="X132" s="48" t="n">
        <f aca="false">SUMPRODUCT(((Helpers!$G$2:$G$51*(1+(Helpers!$D$2:$D$51+0.000000001)/12)^(($B132-Setup!$C$8)/(365.25/12))-Helpers!$E$2:$E$51*((1+(Helpers!$D$2:$D$51+0.000000001)/12)^(($B132-Setup!$C$8)/(365.25/12))-1)/((Helpers!$D$2:$D$51+0.000000001)/12))&gt;0)*(Helpers!$G$2:$G$51*(1+(Helpers!$D$2:$D$51+0.000000001)/12)^(($B132-Setup!$C$8)/(365.25/12))-Helpers!$E$2:$E$51*((1+(Helpers!$D$2:$D$51+0.000000001)/12)^(($B132-Setup!$C$8)/(365.25/12))-1)/((Helpers!$D$2:$D$51+0.000000001)/12)))</f>
        <v>0</v>
      </c>
      <c r="Y132" s="48"/>
      <c r="Z132" s="48" t="n">
        <f aca="false">IF(OR(N(Z$5)=0,Z$6=""),0,Z$5*((DATE(YEAR($B132),MONTH($B132),MIN(Z$6,DAY(EOMONTH($B132,0))))&gt;=$B132)*(DATE(YEAR($B132),MONTH($B132),MIN(Z$6,DAY(EOMONTH($B132,0))))&lt;$C132)+(DATE(YEAR($B132),MONTH($B132)+1,MIN(Z$6,DAY(EOMONTH($B132,1))))&gt;=$B132)*(DATE(YEAR($B132),MONTH($B132)+1,MIN(Z$6,DAY(EOMONTH($B132,1))))&lt;$C132)))</f>
        <v>0</v>
      </c>
      <c r="AA132" s="48" t="n">
        <f aca="false">IF(OR(N(AA$5)=0,AA$6=""),0,AA$5*((DATE(YEAR($B132),MONTH($B132),MIN(AA$6,DAY(EOMONTH($B132,0))))&gt;=$B132)*(DATE(YEAR($B132),MONTH($B132),MIN(AA$6,DAY(EOMONTH($B132,0))))&lt;$C132)+(DATE(YEAR($B132),MONTH($B132)+1,MIN(AA$6,DAY(EOMONTH($B132,1))))&gt;=$B132)*(DATE(YEAR($B132),MONTH($B132)+1,MIN(AA$6,DAY(EOMONTH($B132,1))))&lt;$C132)))</f>
        <v>40</v>
      </c>
      <c r="AB132" s="48" t="n">
        <f aca="false">IF(OR(N(AB$5)=0,AB$6=""),0,AB$5*((DATE(YEAR($B132),MONTH($B132),MIN(AB$6,DAY(EOMONTH($B132,0))))&gt;=$B132)*(DATE(YEAR($B132),MONTH($B132),MIN(AB$6,DAY(EOMONTH($B132,0))))&lt;$C132)+(DATE(YEAR($B132),MONTH($B132)+1,MIN(AB$6,DAY(EOMONTH($B132,1))))&gt;=$B132)*(DATE(YEAR($B132),MONTH($B132)+1,MIN(AB$6,DAY(EOMONTH($B132,1))))&lt;$C132)))</f>
        <v>0</v>
      </c>
      <c r="AC132" s="48" t="n">
        <f aca="false">IF(OR(N(AC$5)=0,AC$6=""),0,AC$5*((DATE(YEAR($B132),MONTH($B132),MIN(AC$6,DAY(EOMONTH($B132,0))))&gt;=$B132)*(DATE(YEAR($B132),MONTH($B132),MIN(AC$6,DAY(EOMONTH($B132,0))))&lt;$C132)+(DATE(YEAR($B132),MONTH($B132)+1,MIN(AC$6,DAY(EOMONTH($B132,1))))&gt;=$B132)*(DATE(YEAR($B132),MONTH($B132)+1,MIN(AC$6,DAY(EOMONTH($B132,1))))&lt;$C132)))</f>
        <v>0</v>
      </c>
      <c r="AD132" s="48" t="n">
        <f aca="false">IF(OR(N(AD$5)=0,AD$6=""),0,AD$5*((DATE(YEAR($B132),MONTH($B132),MIN(AD$6,DAY(EOMONTH($B132,0))))&gt;=$B132)*(DATE(YEAR($B132),MONTH($B132),MIN(AD$6,DAY(EOMONTH($B132,0))))&lt;$C132)+(DATE(YEAR($B132),MONTH($B132)+1,MIN(AD$6,DAY(EOMONTH($B132,1))))&gt;=$B132)*(DATE(YEAR($B132),MONTH($B132)+1,MIN(AD$6,DAY(EOMONTH($B132,1))))&lt;$C132)))</f>
        <v>0</v>
      </c>
      <c r="AE132" s="48" t="n">
        <f aca="false">IF(OR(N(AE$5)=0,AE$6=""),0,AE$5*((DATE(YEAR($B132),MONTH($B132),MIN(AE$6,DAY(EOMONTH($B132,0))))&gt;=$B132)*(DATE(YEAR($B132),MONTH($B132),MIN(AE$6,DAY(EOMONTH($B132,0))))&lt;$C132)+(DATE(YEAR($B132),MONTH($B132)+1,MIN(AE$6,DAY(EOMONTH($B132,1))))&gt;=$B132)*(DATE(YEAR($B132),MONTH($B132)+1,MIN(AE$6,DAY(EOMONTH($B132,1))))&lt;$C132)))</f>
        <v>0</v>
      </c>
      <c r="AF132" s="48" t="n">
        <f aca="false">IF(OR(N(AF$5)=0,AF$6=""),0,AF$5*((DATE(YEAR($B132),MONTH($B132),MIN(AF$6,DAY(EOMONTH($B132,0))))&gt;=$B132)*(DATE(YEAR($B132),MONTH($B132),MIN(AF$6,DAY(EOMONTH($B132,0))))&lt;$C132)+(DATE(YEAR($B132),MONTH($B132)+1,MIN(AF$6,DAY(EOMONTH($B132,1))))&gt;=$B132)*(DATE(YEAR($B132),MONTH($B132)+1,MIN(AF$6,DAY(EOMONTH($B132,1))))&lt;$C132)))</f>
        <v>0</v>
      </c>
      <c r="AG132" s="48" t="n">
        <f aca="false">IF(OR(N(AG$5)=0,AG$6=""),0,AG$5*((DATE(YEAR($B132),MONTH($B132),MIN(AG$6,DAY(EOMONTH($B132,0))))&gt;=$B132)*(DATE(YEAR($B132),MONTH($B132),MIN(AG$6,DAY(EOMONTH($B132,0))))&lt;$C132)+(DATE(YEAR($B132),MONTH($B132)+1,MIN(AG$6,DAY(EOMONTH($B132,1))))&gt;=$B132)*(DATE(YEAR($B132),MONTH($B132)+1,MIN(AG$6,DAY(EOMONTH($B132,1))))&lt;$C132)))</f>
        <v>0</v>
      </c>
      <c r="AH132" s="48" t="n">
        <f aca="false">IF(OR(N(AH$5)=0,AH$6=""),0,AH$5*((DATE(YEAR($B132),MONTH($B132),MIN(AH$6,DAY(EOMONTH($B132,0))))&gt;=$B132)*(DATE(YEAR($B132),MONTH($B132),MIN(AH$6,DAY(EOMONTH($B132,0))))&lt;$C132)+(DATE(YEAR($B132),MONTH($B132)+1,MIN(AH$6,DAY(EOMONTH($B132,1))))&gt;=$B132)*(DATE(YEAR($B132),MONTH($B132)+1,MIN(AH$6,DAY(EOMONTH($B132,1))))&lt;$C132)))</f>
        <v>0</v>
      </c>
      <c r="AI132" s="48" t="n">
        <f aca="false">IF(OR(N(AI$5)=0,AI$6=""),0,AI$5*((DATE(YEAR($B132),MONTH($B132),MIN(AI$6,DAY(EOMONTH($B132,0))))&gt;=$B132)*(DATE(YEAR($B132),MONTH($B132),MIN(AI$6,DAY(EOMONTH($B132,0))))&lt;$C132)+(DATE(YEAR($B132),MONTH($B132)+1,MIN(AI$6,DAY(EOMONTH($B132,1))))&gt;=$B132)*(DATE(YEAR($B132),MONTH($B132)+1,MIN(AI$6,DAY(EOMONTH($B132,1))))&lt;$C132)))</f>
        <v>0</v>
      </c>
      <c r="AJ132" s="48" t="n">
        <f aca="false">IF(OR(N(AJ$5)=0,AJ$6=""),0,AJ$5*((DATE(YEAR($B132),MONTH($B132),MIN(AJ$6,DAY(EOMONTH($B132,0))))&gt;=$B132)*(DATE(YEAR($B132),MONTH($B132),MIN(AJ$6,DAY(EOMONTH($B132,0))))&lt;$C132)+(DATE(YEAR($B132),MONTH($B132)+1,MIN(AJ$6,DAY(EOMONTH($B132,1))))&gt;=$B132)*(DATE(YEAR($B132),MONTH($B132)+1,MIN(AJ$6,DAY(EOMONTH($B132,1))))&lt;$C132)))</f>
        <v>0</v>
      </c>
      <c r="AK132" s="48" t="n">
        <f aca="false">IF(OR(N(AK$5)=0,AK$6=""),0,AK$5*((DATE(YEAR($B132),MONTH($B132),MIN(AK$6,DAY(EOMONTH($B132,0))))&gt;=$B132)*(DATE(YEAR($B132),MONTH($B132),MIN(AK$6,DAY(EOMONTH($B132,0))))&lt;$C132)+(DATE(YEAR($B132),MONTH($B132)+1,MIN(AK$6,DAY(EOMONTH($B132,1))))&gt;=$B132)*(DATE(YEAR($B132),MONTH($B132)+1,MIN(AK$6,DAY(EOMONTH($B132,1))))&lt;$C132)))</f>
        <v>0</v>
      </c>
      <c r="AL132" s="48" t="n">
        <f aca="false">IF(OR(N(AL$5)=0,AL$6=""),0,AL$5*((DATE(YEAR($B132),MONTH($B132),MIN(AL$6,DAY(EOMONTH($B132,0))))&gt;=$B132)*(DATE(YEAR($B132),MONTH($B132),MIN(AL$6,DAY(EOMONTH($B132,0))))&lt;$C132)+(DATE(YEAR($B132),MONTH($B132)+1,MIN(AL$6,DAY(EOMONTH($B132,1))))&gt;=$B132)*(DATE(YEAR($B132),MONTH($B132)+1,MIN(AL$6,DAY(EOMONTH($B132,1))))&lt;$C132)))</f>
        <v>0</v>
      </c>
      <c r="AM132" s="48" t="n">
        <f aca="false">IF(OR(N(AM$5)=0,AM$6=""),0,AM$5*((DATE(YEAR($B132),MONTH($B132),MIN(AM$6,DAY(EOMONTH($B132,0))))&gt;=$B132)*(DATE(YEAR($B132),MONTH($B132),MIN(AM$6,DAY(EOMONTH($B132,0))))&lt;$C132)+(DATE(YEAR($B132),MONTH($B132)+1,MIN(AM$6,DAY(EOMONTH($B132,1))))&gt;=$B132)*(DATE(YEAR($B132),MONTH($B132)+1,MIN(AM$6,DAY(EOMONTH($B132,1))))&lt;$C132)))</f>
        <v>0</v>
      </c>
      <c r="AN132" s="48" t="n">
        <f aca="false">IF(OR(N(AN$5)=0,AN$6=""),0,AN$5*((DATE(YEAR($B132),MONTH($B132),MIN(AN$6,DAY(EOMONTH($B132,0))))&gt;=$B132)*(DATE(YEAR($B132),MONTH($B132),MIN(AN$6,DAY(EOMONTH($B132,0))))&lt;$C132)+(DATE(YEAR($B132),MONTH($B132)+1,MIN(AN$6,DAY(EOMONTH($B132,1))))&gt;=$B132)*(DATE(YEAR($B132),MONTH($B132)+1,MIN(AN$6,DAY(EOMONTH($B132,1))))&lt;$C132)))</f>
        <v>0</v>
      </c>
      <c r="AO132" s="48" t="n">
        <f aca="false">IF(OR(N(AO$5)=0,AO$6=""),0,AO$5*((DATE(YEAR($B132),MONTH($B132),MIN(AO$6,DAY(EOMONTH($B132,0))))&gt;=$B132)*(DATE(YEAR($B132),MONTH($B132),MIN(AO$6,DAY(EOMONTH($B132,0))))&lt;$C132)+(DATE(YEAR($B132),MONTH($B132)+1,MIN(AO$6,DAY(EOMONTH($B132,1))))&gt;=$B132)*(DATE(YEAR($B132),MONTH($B132)+1,MIN(AO$6,DAY(EOMONTH($B132,1))))&lt;$C132)))</f>
        <v>0</v>
      </c>
      <c r="AP132" s="48" t="n">
        <f aca="false">IF(OR(N(AP$5)=0,AP$6=""),0,AP$5*((DATE(YEAR($B132),MONTH($B132),MIN(AP$6,DAY(EOMONTH($B132,0))))&gt;=$B132)*(DATE(YEAR($B132),MONTH($B132),MIN(AP$6,DAY(EOMONTH($B132,0))))&lt;$C132)+(DATE(YEAR($B132),MONTH($B132)+1,MIN(AP$6,DAY(EOMONTH($B132,1))))&gt;=$B132)*(DATE(YEAR($B132),MONTH($B132)+1,MIN(AP$6,DAY(EOMONTH($B132,1))))&lt;$C132)))</f>
        <v>0</v>
      </c>
      <c r="AQ132" s="48" t="n">
        <f aca="false">IF(OR(N(AQ$5)=0,AQ$6=""),0,AQ$5*((DATE(YEAR($B132),MONTH($B132),MIN(AQ$6,DAY(EOMONTH($B132,0))))&gt;=$B132)*(DATE(YEAR($B132),MONTH($B132),MIN(AQ$6,DAY(EOMONTH($B132,0))))&lt;$C132)+(DATE(YEAR($B132),MONTH($B132)+1,MIN(AQ$6,DAY(EOMONTH($B132,1))))&gt;=$B132)*(DATE(YEAR($B132),MONTH($B132)+1,MIN(AQ$6,DAY(EOMONTH($B132,1))))&lt;$C132)))</f>
        <v>0</v>
      </c>
      <c r="AR132" s="48" t="n">
        <f aca="false">IF(OR(N(AR$5)=0,AR$6=""),0,AR$5*((DATE(YEAR($B132),MONTH($B132),MIN(AR$6,DAY(EOMONTH($B132,0))))&gt;=$B132)*(DATE(YEAR($B132),MONTH($B132),MIN(AR$6,DAY(EOMONTH($B132,0))))&lt;$C132)+(DATE(YEAR($B132),MONTH($B132)+1,MIN(AR$6,DAY(EOMONTH($B132,1))))&gt;=$B132)*(DATE(YEAR($B132),MONTH($B132)+1,MIN(AR$6,DAY(EOMONTH($B132,1))))&lt;$C132)))</f>
        <v>0</v>
      </c>
      <c r="AS132" s="48" t="n">
        <f aca="false">IF(OR(N(AS$5)=0,AS$6=""),0,AS$5*((DATE(YEAR($B132),MONTH($B132),MIN(AS$6,DAY(EOMONTH($B132,0))))&gt;=$B132)*(DATE(YEAR($B132),MONTH($B132),MIN(AS$6,DAY(EOMONTH($B132,0))))&lt;$C132)+(DATE(YEAR($B132),MONTH($B132)+1,MIN(AS$6,DAY(EOMONTH($B132,1))))&gt;=$B132)*(DATE(YEAR($B132),MONTH($B132)+1,MIN(AS$6,DAY(EOMONTH($B132,1))))&lt;$C132)))</f>
        <v>0</v>
      </c>
      <c r="AT132" s="48" t="n">
        <f aca="false">IF(OR(N(AT$5)=0,AT$6=""),0,AT$5*((DATE(YEAR($B132),MONTH($B132),MIN(AT$6,DAY(EOMONTH($B132,0))))&gt;=$B132)*(DATE(YEAR($B132),MONTH($B132),MIN(AT$6,DAY(EOMONTH($B132,0))))&lt;$C132)+(DATE(YEAR($B132),MONTH($B132)+1,MIN(AT$6,DAY(EOMONTH($B132,1))))&gt;=$B132)*(DATE(YEAR($B132),MONTH($B132)+1,MIN(AT$6,DAY(EOMONTH($B132,1))))&lt;$C132)))</f>
        <v>0</v>
      </c>
      <c r="AU132" s="48" t="n">
        <f aca="false">IF(OR(N(AU$5)=0,AU$6=""),0,AU$5*((DATE(YEAR($B132),MONTH($B132),MIN(AU$6,DAY(EOMONTH($B132,0))))&gt;=$B132)*(DATE(YEAR($B132),MONTH($B132),MIN(AU$6,DAY(EOMONTH($B132,0))))&lt;$C132)+(DATE(YEAR($B132),MONTH($B132)+1,MIN(AU$6,DAY(EOMONTH($B132,1))))&gt;=$B132)*(DATE(YEAR($B132),MONTH($B132)+1,MIN(AU$6,DAY(EOMONTH($B132,1))))&lt;$C132)))</f>
        <v>0</v>
      </c>
      <c r="AV132" s="48" t="n">
        <f aca="false">IF(OR(N(AV$5)=0,AV$6=""),0,AV$5*((DATE(YEAR($B132),MONTH($B132),MIN(AV$6,DAY(EOMONTH($B132,0))))&gt;=$B132)*(DATE(YEAR($B132),MONTH($B132),MIN(AV$6,DAY(EOMONTH($B132,0))))&lt;$C132)+(DATE(YEAR($B132),MONTH($B132)+1,MIN(AV$6,DAY(EOMONTH($B132,1))))&gt;=$B132)*(DATE(YEAR($B132),MONTH($B132)+1,MIN(AV$6,DAY(EOMONTH($B132,1))))&lt;$C132)))</f>
        <v>0</v>
      </c>
      <c r="AW132" s="48" t="n">
        <f aca="false">IF(OR(N(AW$5)=0,AW$6=""),0,AW$5*((DATE(YEAR($B132),MONTH($B132),MIN(AW$6,DAY(EOMONTH($B132,0))))&gt;=$B132)*(DATE(YEAR($B132),MONTH($B132),MIN(AW$6,DAY(EOMONTH($B132,0))))&lt;$C132)+(DATE(YEAR($B132),MONTH($B132)+1,MIN(AW$6,DAY(EOMONTH($B132,1))))&gt;=$B132)*(DATE(YEAR($B132),MONTH($B132)+1,MIN(AW$6,DAY(EOMONTH($B132,1))))&lt;$C132)))</f>
        <v>0</v>
      </c>
      <c r="AX132" s="48" t="n">
        <f aca="false">IF(OR(N(AX$5)=0,AX$6=""),0,AX$5*((DATE(YEAR($B132),MONTH($B132),MIN(AX$6,DAY(EOMONTH($B132,0))))&gt;=$B132)*(DATE(YEAR($B132),MONTH($B132),MIN(AX$6,DAY(EOMONTH($B132,0))))&lt;$C132)+(DATE(YEAR($B132),MONTH($B132)+1,MIN(AX$6,DAY(EOMONTH($B132,1))))&gt;=$B132)*(DATE(YEAR($B132),MONTH($B132)+1,MIN(AX$6,DAY(EOMONTH($B132,1))))&lt;$C132)))</f>
        <v>0</v>
      </c>
      <c r="AY132" s="48" t="n">
        <f aca="false">IF(OR(N(AY$5)=0,AY$6=""),0,AY$5*((DATE(YEAR($B132),MONTH($B132),MIN(AY$6,DAY(EOMONTH($B132,0))))&gt;=$B132)*(DATE(YEAR($B132),MONTH($B132),MIN(AY$6,DAY(EOMONTH($B132,0))))&lt;$C132)+(DATE(YEAR($B132),MONTH($B132)+1,MIN(AY$6,DAY(EOMONTH($B132,1))))&gt;=$B132)*(DATE(YEAR($B132),MONTH($B132)+1,MIN(AY$6,DAY(EOMONTH($B132,1))))&lt;$C132)))</f>
        <v>0</v>
      </c>
      <c r="AZ132" s="48" t="n">
        <f aca="false">IF(OR(N(AZ$5)=0,AZ$6=""),0,AZ$5*((DATE(YEAR($B132),MONTH($B132),MIN(AZ$6,DAY(EOMONTH($B132,0))))&gt;=$B132)*(DATE(YEAR($B132),MONTH($B132),MIN(AZ$6,DAY(EOMONTH($B132,0))))&lt;$C132)+(DATE(YEAR($B132),MONTH($B132)+1,MIN(AZ$6,DAY(EOMONTH($B132,1))))&gt;=$B132)*(DATE(YEAR($B132),MONTH($B132)+1,MIN(AZ$6,DAY(EOMONTH($B132,1))))&lt;$C132)))</f>
        <v>0</v>
      </c>
      <c r="BA132" s="48" t="n">
        <f aca="false">IF(OR(N(BA$5)=0,BA$6=""),0,BA$5*((DATE(YEAR($B132),MONTH($B132),MIN(BA$6,DAY(EOMONTH($B132,0))))&gt;=$B132)*(DATE(YEAR($B132),MONTH($B132),MIN(BA$6,DAY(EOMONTH($B132,0))))&lt;$C132)+(DATE(YEAR($B132),MONTH($B132)+1,MIN(BA$6,DAY(EOMONTH($B132,1))))&gt;=$B132)*(DATE(YEAR($B132),MONTH($B132)+1,MIN(BA$6,DAY(EOMONTH($B132,1))))&lt;$C132)))</f>
        <v>0</v>
      </c>
      <c r="BB132" s="48" t="n">
        <f aca="false">IF(OR(N(BB$5)=0,BB$6=""),0,BB$5*((DATE(YEAR($B132),MONTH($B132),MIN(BB$6,DAY(EOMONTH($B132,0))))&gt;=$B132)*(DATE(YEAR($B132),MONTH($B132),MIN(BB$6,DAY(EOMONTH($B132,0))))&lt;$C132)+(DATE(YEAR($B132),MONTH($B132)+1,MIN(BB$6,DAY(EOMONTH($B132,1))))&gt;=$B132)*(DATE(YEAR($B132),MONTH($B132)+1,MIN(BB$6,DAY(EOMONTH($B132,1))))&lt;$C132)))</f>
        <v>0</v>
      </c>
      <c r="BC132" s="48" t="n">
        <f aca="false">IF(OR(N(BC$5)=0,BC$6=""),0,BC$5*((DATE(YEAR($B132),MONTH($B132),MIN(BC$6,DAY(EOMONTH($B132,0))))&gt;=$B132)*(DATE(YEAR($B132),MONTH($B132),MIN(BC$6,DAY(EOMONTH($B132,0))))&lt;$C132)+(DATE(YEAR($B132),MONTH($B132)+1,MIN(BC$6,DAY(EOMONTH($B132,1))))&gt;=$B132)*(DATE(YEAR($B132),MONTH($B132)+1,MIN(BC$6,DAY(EOMONTH($B132,1))))&lt;$C132)))</f>
        <v>0</v>
      </c>
      <c r="BD132" s="48" t="n">
        <f aca="false">IF(OR(N(BD$5)=0,BD$6=""),0,BD$5*((DATE(YEAR($B132),MONTH($B132),MIN(BD$6,DAY(EOMONTH($B132,0))))&gt;=$B132)*(DATE(YEAR($B132),MONTH($B132),MIN(BD$6,DAY(EOMONTH($B132,0))))&lt;$C132)+(DATE(YEAR($B132),MONTH($B132)+1,MIN(BD$6,DAY(EOMONTH($B132,1))))&gt;=$B132)*(DATE(YEAR($B132),MONTH($B132)+1,MIN(BD$6,DAY(EOMONTH($B132,1))))&lt;$C132)))</f>
        <v>0</v>
      </c>
      <c r="BE132" s="48" t="n">
        <f aca="false">IF(OR(N(BE$5)=0,BE$6=""),0,BE$5*((DATE(YEAR($B132),MONTH($B132),MIN(BE$6,DAY(EOMONTH($B132,0))))&gt;=$B132)*(DATE(YEAR($B132),MONTH($B132),MIN(BE$6,DAY(EOMONTH($B132,0))))&lt;$C132)+(DATE(YEAR($B132),MONTH($B132)+1,MIN(BE$6,DAY(EOMONTH($B132,1))))&gt;=$B132)*(DATE(YEAR($B132),MONTH($B132)+1,MIN(BE$6,DAY(EOMONTH($B132,1))))&lt;$C132)))</f>
        <v>0</v>
      </c>
      <c r="BF132" s="48" t="n">
        <f aca="false">IF(OR(N(BF$5)=0,BF$6=""),0,BF$5*((DATE(YEAR($B132),MONTH($B132),MIN(BF$6,DAY(EOMONTH($B132,0))))&gt;=$B132)*(DATE(YEAR($B132),MONTH($B132),MIN(BF$6,DAY(EOMONTH($B132,0))))&lt;$C132)+(DATE(YEAR($B132),MONTH($B132)+1,MIN(BF$6,DAY(EOMONTH($B132,1))))&gt;=$B132)*(DATE(YEAR($B132),MONTH($B132)+1,MIN(BF$6,DAY(EOMONTH($B132,1))))&lt;$C132)))</f>
        <v>0</v>
      </c>
      <c r="BG132" s="48" t="n">
        <f aca="false">IF(OR(N(BG$5)=0,BG$6=""),0,BG$5*((DATE(YEAR($B132),MONTH($B132),MIN(BG$6,DAY(EOMONTH($B132,0))))&gt;=$B132)*(DATE(YEAR($B132),MONTH($B132),MIN(BG$6,DAY(EOMONTH($B132,0))))&lt;$C132)+(DATE(YEAR($B132),MONTH($B132)+1,MIN(BG$6,DAY(EOMONTH($B132,1))))&gt;=$B132)*(DATE(YEAR($B132),MONTH($B132)+1,MIN(BG$6,DAY(EOMONTH($B132,1))))&lt;$C132)))</f>
        <v>0</v>
      </c>
      <c r="BH132" s="48" t="n">
        <f aca="false">IF(OR(N(BH$5)=0,BH$6=""),0,BH$5*((DATE(YEAR($B132),MONTH($B132),MIN(BH$6,DAY(EOMONTH($B132,0))))&gt;=$B132)*(DATE(YEAR($B132),MONTH($B132),MIN(BH$6,DAY(EOMONTH($B132,0))))&lt;$C132)+(DATE(YEAR($B132),MONTH($B132)+1,MIN(BH$6,DAY(EOMONTH($B132,1))))&gt;=$B132)*(DATE(YEAR($B132),MONTH($B132)+1,MIN(BH$6,DAY(EOMONTH($B132,1))))&lt;$C132)))</f>
        <v>0</v>
      </c>
      <c r="BI132" s="48" t="n">
        <f aca="false">IF(OR(N(BI$5)=0,BI$6=""),0,BI$5*((DATE(YEAR($B132),MONTH($B132),MIN(BI$6,DAY(EOMONTH($B132,0))))&gt;=$B132)*(DATE(YEAR($B132),MONTH($B132),MIN(BI$6,DAY(EOMONTH($B132,0))))&lt;$C132)+(DATE(YEAR($B132),MONTH($B132)+1,MIN(BI$6,DAY(EOMONTH($B132,1))))&gt;=$B132)*(DATE(YEAR($B132),MONTH($B132)+1,MIN(BI$6,DAY(EOMONTH($B132,1))))&lt;$C132)))</f>
        <v>0</v>
      </c>
      <c r="BJ132" s="48" t="n">
        <f aca="false">IF(OR(N(BJ$5)=0,BJ$6=""),0,BJ$5*((DATE(YEAR($B132),MONTH($B132),MIN(BJ$6,DAY(EOMONTH($B132,0))))&gt;=$B132)*(DATE(YEAR($B132),MONTH($B132),MIN(BJ$6,DAY(EOMONTH($B132,0))))&lt;$C132)+(DATE(YEAR($B132),MONTH($B132)+1,MIN(BJ$6,DAY(EOMONTH($B132,1))))&gt;=$B132)*(DATE(YEAR($B132),MONTH($B132)+1,MIN(BJ$6,DAY(EOMONTH($B132,1))))&lt;$C132)))</f>
        <v>0</v>
      </c>
      <c r="BK132" s="48" t="n">
        <f aca="false">IF(OR(N(BK$5)=0,BK$6=""),0,BK$5*((DATE(YEAR($B132),MONTH($B132),MIN(BK$6,DAY(EOMONTH($B132,0))))&gt;=$B132)*(DATE(YEAR($B132),MONTH($B132),MIN(BK$6,DAY(EOMONTH($B132,0))))&lt;$C132)+(DATE(YEAR($B132),MONTH($B132)+1,MIN(BK$6,DAY(EOMONTH($B132,1))))&gt;=$B132)*(DATE(YEAR($B132),MONTH($B132)+1,MIN(BK$6,DAY(EOMONTH($B132,1))))&lt;$C132)))</f>
        <v>0</v>
      </c>
      <c r="BL132" s="48" t="n">
        <f aca="false">IF(OR(N(BL$5)=0,BL$6=""),0,BL$5*((DATE(YEAR($B132),MONTH($B132),MIN(BL$6,DAY(EOMONTH($B132,0))))&gt;=$B132)*(DATE(YEAR($B132),MONTH($B132),MIN(BL$6,DAY(EOMONTH($B132,0))))&lt;$C132)+(DATE(YEAR($B132),MONTH($B132)+1,MIN(BL$6,DAY(EOMONTH($B132,1))))&gt;=$B132)*(DATE(YEAR($B132),MONTH($B132)+1,MIN(BL$6,DAY(EOMONTH($B132,1))))&lt;$C132)))</f>
        <v>0</v>
      </c>
      <c r="BM132" s="48" t="n">
        <f aca="false">IF(OR(N(BM$5)=0,BM$6=""),0,BM$5*((DATE(YEAR($B132),MONTH($B132),MIN(BM$6,DAY(EOMONTH($B132,0))))&gt;=$B132)*(DATE(YEAR($B132),MONTH($B132),MIN(BM$6,DAY(EOMONTH($B132,0))))&lt;$C132)+(DATE(YEAR($B132),MONTH($B132)+1,MIN(BM$6,DAY(EOMONTH($B132,1))))&gt;=$B132)*(DATE(YEAR($B132),MONTH($B132)+1,MIN(BM$6,DAY(EOMONTH($B132,1))))&lt;$C132)))</f>
        <v>0</v>
      </c>
      <c r="BN132" s="48" t="n">
        <f aca="false">IF(OR(N(BN$5)=0,BN$6=""),0,BN$5*((DATE(YEAR($B132),MONTH($B132),MIN(BN$6,DAY(EOMONTH($B132,0))))&gt;=$B132)*(DATE(YEAR($B132),MONTH($B132),MIN(BN$6,DAY(EOMONTH($B132,0))))&lt;$C132)+(DATE(YEAR($B132),MONTH($B132)+1,MIN(BN$6,DAY(EOMONTH($B132,1))))&gt;=$B132)*(DATE(YEAR($B132),MONTH($B132)+1,MIN(BN$6,DAY(EOMONTH($B132,1))))&lt;$C132)))</f>
        <v>0</v>
      </c>
      <c r="BO132" s="48" t="n">
        <f aca="false">IF(OR(N(BO$5)=0,BO$6=""),0,BO$5*((DATE(YEAR($B132),MONTH($B132),MIN(BO$6,DAY(EOMONTH($B132,0))))&gt;=$B132)*(DATE(YEAR($B132),MONTH($B132),MIN(BO$6,DAY(EOMONTH($B132,0))))&lt;$C132)+(DATE(YEAR($B132),MONTH($B132)+1,MIN(BO$6,DAY(EOMONTH($B132,1))))&gt;=$B132)*(DATE(YEAR($B132),MONTH($B132)+1,MIN(BO$6,DAY(EOMONTH($B132,1))))&lt;$C132)))</f>
        <v>0</v>
      </c>
      <c r="BP132" s="48" t="n">
        <f aca="false">IF(OR(N(BP$5)=0,BP$6=""),0,BP$5*((DATE(YEAR($B132),MONTH($B132),MIN(BP$6,DAY(EOMONTH($B132,0))))&gt;=$B132)*(DATE(YEAR($B132),MONTH($B132),MIN(BP$6,DAY(EOMONTH($B132,0))))&lt;$C132)+(DATE(YEAR($B132),MONTH($B132)+1,MIN(BP$6,DAY(EOMONTH($B132,1))))&gt;=$B132)*(DATE(YEAR($B132),MONTH($B132)+1,MIN(BP$6,DAY(EOMONTH($B132,1))))&lt;$C132)))</f>
        <v>0</v>
      </c>
      <c r="BQ132" s="48" t="n">
        <f aca="false">IF(OR(N(BQ$5)=0,BQ$6=""),0,BQ$5*((DATE(YEAR($B132),MONTH($B132),MIN(BQ$6,DAY(EOMONTH($B132,0))))&gt;=$B132)*(DATE(YEAR($B132),MONTH($B132),MIN(BQ$6,DAY(EOMONTH($B132,0))))&lt;$C132)+(DATE(YEAR($B132),MONTH($B132)+1,MIN(BQ$6,DAY(EOMONTH($B132,1))))&gt;=$B132)*(DATE(YEAR($B132),MONTH($B132)+1,MIN(BQ$6,DAY(EOMONTH($B132,1))))&lt;$C132)))</f>
        <v>0</v>
      </c>
      <c r="BR132" s="48" t="n">
        <f aca="false">IF(OR(N(BR$5)=0,BR$6=""),0,BR$5*((DATE(YEAR($B132),MONTH($B132),MIN(BR$6,DAY(EOMONTH($B132,0))))&gt;=$B132)*(DATE(YEAR($B132),MONTH($B132),MIN(BR$6,DAY(EOMONTH($B132,0))))&lt;$C132)+(DATE(YEAR($B132),MONTH($B132)+1,MIN(BR$6,DAY(EOMONTH($B132,1))))&gt;=$B132)*(DATE(YEAR($B132),MONTH($B132)+1,MIN(BR$6,DAY(EOMONTH($B132,1))))&lt;$C132)))</f>
        <v>0</v>
      </c>
      <c r="BS132" s="48" t="n">
        <f aca="false">IF(OR(N(BS$5)=0,BS$6=""),0,BS$5*((DATE(YEAR($B132),MONTH($B132),MIN(BS$6,DAY(EOMONTH($B132,0))))&gt;=$B132)*(DATE(YEAR($B132),MONTH($B132),MIN(BS$6,DAY(EOMONTH($B132,0))))&lt;$C132)+(DATE(YEAR($B132),MONTH($B132)+1,MIN(BS$6,DAY(EOMONTH($B132,1))))&gt;=$B132)*(DATE(YEAR($B132),MONTH($B132)+1,MIN(BS$6,DAY(EOMONTH($B132,1))))&lt;$C132)))</f>
        <v>0</v>
      </c>
      <c r="BT132" s="48" t="n">
        <f aca="false">IF(OR(N(BT$5)=0,BT$6=""),0,BT$5*((DATE(YEAR($B132),MONTH($B132),MIN(BT$6,DAY(EOMONTH($B132,0))))&gt;=$B132)*(DATE(YEAR($B132),MONTH($B132),MIN(BT$6,DAY(EOMONTH($B132,0))))&lt;$C132)+(DATE(YEAR($B132),MONTH($B132)+1,MIN(BT$6,DAY(EOMONTH($B132,1))))&gt;=$B132)*(DATE(YEAR($B132),MONTH($B132)+1,MIN(BT$6,DAY(EOMONTH($B132,1))))&lt;$C132)))</f>
        <v>0</v>
      </c>
      <c r="BU132" s="48" t="n">
        <f aca="false">IF(OR(N(BU$5)=0,BU$6=""),0,BU$5*((DATE(YEAR($B132),MONTH($B132),MIN(BU$6,DAY(EOMONTH($B132,0))))&gt;=$B132)*(DATE(YEAR($B132),MONTH($B132),MIN(BU$6,DAY(EOMONTH($B132,0))))&lt;$C132)+(DATE(YEAR($B132),MONTH($B132)+1,MIN(BU$6,DAY(EOMONTH($B132,1))))&gt;=$B132)*(DATE(YEAR($B132),MONTH($B132)+1,MIN(BU$6,DAY(EOMONTH($B132,1))))&lt;$C132)))</f>
        <v>0</v>
      </c>
      <c r="BV132" s="48" t="n">
        <f aca="false">IF(OR(N(BV$5)=0,BV$6=""),0,BV$5*((DATE(YEAR($B132),MONTH($B132),MIN(BV$6,DAY(EOMONTH($B132,0))))&gt;=$B132)*(DATE(YEAR($B132),MONTH($B132),MIN(BV$6,DAY(EOMONTH($B132,0))))&lt;$C132)+(DATE(YEAR($B132),MONTH($B132)+1,MIN(BV$6,DAY(EOMONTH($B132,1))))&gt;=$B132)*(DATE(YEAR($B132),MONTH($B132)+1,MIN(BV$6,DAY(EOMONTH($B132,1))))&lt;$C132)))</f>
        <v>0</v>
      </c>
      <c r="BW132" s="48" t="n">
        <f aca="false">IF(OR(N(BW$5)=0,BW$6=""),0,BW$5*((DATE(YEAR($B132),MONTH($B132),MIN(BW$6,DAY(EOMONTH($B132,0))))&gt;=$B132)*(DATE(YEAR($B132),MONTH($B132),MIN(BW$6,DAY(EOMONTH($B132,0))))&lt;$C132)+(DATE(YEAR($B132),MONTH($B132)+1,MIN(BW$6,DAY(EOMONTH($B132,1))))&gt;=$B132)*(DATE(YEAR($B132),MONTH($B132)+1,MIN(BW$6,DAY(EOMONTH($B132,1))))&lt;$C132)))</f>
        <v>0</v>
      </c>
      <c r="BX132" s="48" t="n">
        <f aca="false">MIN(Z132,(FT131*(1+FT$5/Setup!$C$36)+IF($V132=1,N($F132),0)))</f>
        <v>0</v>
      </c>
      <c r="BY132" s="48" t="n">
        <f aca="false">MIN(AA132,(FU131*(1+FU$5/Setup!$C$36)+IF($V132=2,N($F132),0)))</f>
        <v>0</v>
      </c>
      <c r="BZ132" s="48" t="n">
        <f aca="false">MIN(AB132,(FV131*(1+FV$5/Setup!$C$36)+IF($V132=3,N($F132),0)))</f>
        <v>0</v>
      </c>
      <c r="CA132" s="48" t="n">
        <f aca="false">MIN(AC132,(FW131*(1+FW$5/Setup!$C$36)+IF($V132=4,N($F132),0)))</f>
        <v>0</v>
      </c>
      <c r="CB132" s="48" t="n">
        <f aca="false">MIN(AD132,(FX131*(1+FX$5/Setup!$C$36)+IF($V132=5,N($F132),0)))</f>
        <v>0</v>
      </c>
      <c r="CC132" s="48" t="n">
        <f aca="false">MIN(AE132,(FY131*(1+FY$5/Setup!$C$36)+IF($V132=6,N($F132),0)))</f>
        <v>0</v>
      </c>
      <c r="CD132" s="48" t="n">
        <f aca="false">MIN(AF132,(FZ131*(1+FZ$5/Setup!$C$36)+IF($V132=7,N($F132),0)))</f>
        <v>0</v>
      </c>
      <c r="CE132" s="48" t="n">
        <f aca="false">MIN(AG132,(GA131*(1+GA$5/Setup!$C$36)+IF($V132=8,N($F132),0)))</f>
        <v>0</v>
      </c>
      <c r="CF132" s="48" t="n">
        <f aca="false">MIN(AH132,(GB131*(1+GB$5/Setup!$C$36)+IF($V132=9,N($F132),0)))</f>
        <v>0</v>
      </c>
      <c r="CG132" s="48" t="n">
        <f aca="false">MIN(AI132,(GC131*(1+GC$5/Setup!$C$36)+IF($V132=10,N($F132),0)))</f>
        <v>0</v>
      </c>
      <c r="CH132" s="48" t="n">
        <f aca="false">MIN(AJ132,(GD131*(1+GD$5/Setup!$C$36)+IF($V132=11,N($F132),0)))</f>
        <v>0</v>
      </c>
      <c r="CI132" s="48" t="n">
        <f aca="false">MIN(AK132,(GE131*(1+GE$5/Setup!$C$36)+IF($V132=12,N($F132),0)))</f>
        <v>0</v>
      </c>
      <c r="CJ132" s="48" t="n">
        <f aca="false">MIN(AL132,(GF131*(1+GF$5/Setup!$C$36)+IF($V132=13,N($F132),0)))</f>
        <v>0</v>
      </c>
      <c r="CK132" s="48" t="n">
        <f aca="false">MIN(AM132,(GG131*(1+GG$5/Setup!$C$36)+IF($V132=14,N($F132),0)))</f>
        <v>0</v>
      </c>
      <c r="CL132" s="48" t="n">
        <f aca="false">MIN(AN132,(GH131*(1+GH$5/Setup!$C$36)+IF($V132=15,N($F132),0)))</f>
        <v>0</v>
      </c>
      <c r="CM132" s="48" t="n">
        <f aca="false">MIN(AO132,(GI131*(1+GI$5/Setup!$C$36)+IF($V132=16,N($F132),0)))</f>
        <v>0</v>
      </c>
      <c r="CN132" s="48" t="n">
        <f aca="false">MIN(AP132,(GJ131*(1+GJ$5/Setup!$C$36)+IF($V132=17,N($F132),0)))</f>
        <v>0</v>
      </c>
      <c r="CO132" s="48" t="n">
        <f aca="false">MIN(AQ132,(GK131*(1+GK$5/Setup!$C$36)+IF($V132=18,N($F132),0)))</f>
        <v>0</v>
      </c>
      <c r="CP132" s="48" t="n">
        <f aca="false">MIN(AR132,(GL131*(1+GL$5/Setup!$C$36)+IF($V132=19,N($F132),0)))</f>
        <v>0</v>
      </c>
      <c r="CQ132" s="48" t="n">
        <f aca="false">MIN(AS132,(GM131*(1+GM$5/Setup!$C$36)+IF($V132=20,N($F132),0)))</f>
        <v>0</v>
      </c>
      <c r="CR132" s="48" t="n">
        <f aca="false">MIN(AT132,(GN131*(1+GN$5/Setup!$C$36)+IF($V132=21,N($F132),0)))</f>
        <v>0</v>
      </c>
      <c r="CS132" s="48" t="n">
        <f aca="false">MIN(AU132,(GO131*(1+GO$5/Setup!$C$36)+IF($V132=22,N($F132),0)))</f>
        <v>0</v>
      </c>
      <c r="CT132" s="48" t="n">
        <f aca="false">MIN(AV132,(GP131*(1+GP$5/Setup!$C$36)+IF($V132=23,N($F132),0)))</f>
        <v>0</v>
      </c>
      <c r="CU132" s="48" t="n">
        <f aca="false">MIN(AW132,(GQ131*(1+GQ$5/Setup!$C$36)+IF($V132=24,N($F132),0)))</f>
        <v>0</v>
      </c>
      <c r="CV132" s="48" t="n">
        <f aca="false">MIN(AX132,(GR131*(1+GR$5/Setup!$C$36)+IF($V132=25,N($F132),0)))</f>
        <v>0</v>
      </c>
      <c r="CW132" s="48" t="n">
        <f aca="false">MIN(AY132,(GS131*(1+GS$5/Setup!$C$36)+IF($V132=26,N($F132),0)))</f>
        <v>0</v>
      </c>
      <c r="CX132" s="48" t="n">
        <f aca="false">MIN(AZ132,(GT131*(1+GT$5/Setup!$C$36)+IF($V132=27,N($F132),0)))</f>
        <v>0</v>
      </c>
      <c r="CY132" s="48" t="n">
        <f aca="false">MIN(BA132,(GU131*(1+GU$5/Setup!$C$36)+IF($V132=28,N($F132),0)))</f>
        <v>0</v>
      </c>
      <c r="CZ132" s="48" t="n">
        <f aca="false">MIN(BB132,(GV131*(1+GV$5/Setup!$C$36)+IF($V132=29,N($F132),0)))</f>
        <v>0</v>
      </c>
      <c r="DA132" s="48" t="n">
        <f aca="false">MIN(BC132,(GW131*(1+GW$5/Setup!$C$36)+IF($V132=30,N($F132),0)))</f>
        <v>0</v>
      </c>
      <c r="DB132" s="48" t="n">
        <f aca="false">MIN(BD132,(GX131*(1+GX$5/Setup!$C$36)+IF($V132=31,N($F132),0)))</f>
        <v>0</v>
      </c>
      <c r="DC132" s="48" t="n">
        <f aca="false">MIN(BE132,(GY131*(1+GY$5/Setup!$C$36)+IF($V132=32,N($F132),0)))</f>
        <v>0</v>
      </c>
      <c r="DD132" s="48" t="n">
        <f aca="false">MIN(BF132,(GZ131*(1+GZ$5/Setup!$C$36)+IF($V132=33,N($F132),0)))</f>
        <v>0</v>
      </c>
      <c r="DE132" s="48" t="n">
        <f aca="false">MIN(BG132,(HA131*(1+HA$5/Setup!$C$36)+IF($V132=34,N($F132),0)))</f>
        <v>0</v>
      </c>
      <c r="DF132" s="48" t="n">
        <f aca="false">MIN(BH132,(HB131*(1+HB$5/Setup!$C$36)+IF($V132=35,N($F132),0)))</f>
        <v>0</v>
      </c>
      <c r="DG132" s="48" t="n">
        <f aca="false">MIN(BI132,(HC131*(1+HC$5/Setup!$C$36)+IF($V132=36,N($F132),0)))</f>
        <v>0</v>
      </c>
      <c r="DH132" s="48" t="n">
        <f aca="false">MIN(BJ132,(HD131*(1+HD$5/Setup!$C$36)+IF($V132=37,N($F132),0)))</f>
        <v>0</v>
      </c>
      <c r="DI132" s="48" t="n">
        <f aca="false">MIN(BK132,(HE131*(1+HE$5/Setup!$C$36)+IF($V132=38,N($F132),0)))</f>
        <v>0</v>
      </c>
      <c r="DJ132" s="48" t="n">
        <f aca="false">MIN(BL132,(HF131*(1+HF$5/Setup!$C$36)+IF($V132=39,N($F132),0)))</f>
        <v>0</v>
      </c>
      <c r="DK132" s="48" t="n">
        <f aca="false">MIN(BM132,(HG131*(1+HG$5/Setup!$C$36)+IF($V132=40,N($F132),0)))</f>
        <v>0</v>
      </c>
      <c r="DL132" s="48" t="n">
        <f aca="false">MIN(BN132,(HH131*(1+HH$5/Setup!$C$36)+IF($V132=41,N($F132),0)))</f>
        <v>0</v>
      </c>
      <c r="DM132" s="48" t="n">
        <f aca="false">MIN(BO132,(HI131*(1+HI$5/Setup!$C$36)+IF($V132=42,N($F132),0)))</f>
        <v>0</v>
      </c>
      <c r="DN132" s="48" t="n">
        <f aca="false">MIN(BP132,(HJ131*(1+HJ$5/Setup!$C$36)+IF($V132=43,N($F132),0)))</f>
        <v>0</v>
      </c>
      <c r="DO132" s="48" t="n">
        <f aca="false">MIN(BQ132,(HK131*(1+HK$5/Setup!$C$36)+IF($V132=44,N($F132),0)))</f>
        <v>0</v>
      </c>
      <c r="DP132" s="48" t="n">
        <f aca="false">MIN(BR132,(HL131*(1+HL$5/Setup!$C$36)+IF($V132=45,N($F132),0)))</f>
        <v>0</v>
      </c>
      <c r="DQ132" s="48" t="n">
        <f aca="false">MIN(BS132,(HM131*(1+HM$5/Setup!$C$36)+IF($V132=46,N($F132),0)))</f>
        <v>0</v>
      </c>
      <c r="DR132" s="48" t="n">
        <f aca="false">MIN(BT132,(HN131*(1+HN$5/Setup!$C$36)+IF($V132=47,N($F132),0)))</f>
        <v>0</v>
      </c>
      <c r="DS132" s="48" t="n">
        <f aca="false">MIN(BU132,(HO131*(1+HO$5/Setup!$C$36)+IF($V132=48,N($F132),0)))</f>
        <v>0</v>
      </c>
      <c r="DT132" s="48" t="n">
        <f aca="false">MIN(BV132,(HP131*(1+HP$5/Setup!$C$36)+IF($V132=49,N($F132),0)))</f>
        <v>0</v>
      </c>
      <c r="DU132" s="48" t="n">
        <f aca="false">MIN(BW132,(HQ131*(1+HQ$5/Setup!$C$36)+IF($V132=50,N($F132),0)))</f>
        <v>0</v>
      </c>
      <c r="DV132" s="48" t="n">
        <f aca="false">MIN(MAX((FT131*(1+FT$5/Setup!$C$36)+IF($V132=1,N($F132),0))-BX132,0),MAX($P132-0,0))</f>
        <v>0</v>
      </c>
      <c r="DW132" s="48" t="n">
        <f aca="false">MIN(MAX((FU131*(1+FU$5/Setup!$C$36)+IF($V132=2,N($F132),0))-BY132,0),MAX($P132-SUM(DV132:DV132),0))</f>
        <v>0</v>
      </c>
      <c r="DX132" s="48" t="n">
        <f aca="false">MIN(MAX((FV131*(1+FV$5/Setup!$C$36)+IF($V132=3,N($F132),0))-BZ132,0),MAX($P132-SUM(DV132:DW132),0))</f>
        <v>0</v>
      </c>
      <c r="DY132" s="48" t="n">
        <f aca="false">MIN(MAX((FW131*(1+FW$5/Setup!$C$36)+IF($V132=4,N($F132),0))-CA132,0),MAX($P132-SUM(DV132:DX132),0))</f>
        <v>0</v>
      </c>
      <c r="DZ132" s="48" t="n">
        <f aca="false">MIN(MAX((FX131*(1+FX$5/Setup!$C$36)+IF($V132=5,N($F132),0))-CB132,0),MAX($P132-SUM(DV132:DY132),0))</f>
        <v>0</v>
      </c>
      <c r="EA132" s="48" t="n">
        <f aca="false">MIN(MAX((FY131*(1+FY$5/Setup!$C$36)+IF($V132=6,N($F132),0))-CC132,0),MAX($P132-SUM(DV132:DZ132),0))</f>
        <v>0</v>
      </c>
      <c r="EB132" s="48" t="n">
        <f aca="false">MIN(MAX((FZ131*(1+FZ$5/Setup!$C$36)+IF($V132=7,N($F132),0))-CD132,0),MAX($P132-SUM(DV132:EA132),0))</f>
        <v>0</v>
      </c>
      <c r="EC132" s="48" t="n">
        <f aca="false">MIN(MAX((GA131*(1+GA$5/Setup!$C$36)+IF($V132=8,N($F132),0))-CE132,0),MAX($P132-SUM(DV132:EB132),0))</f>
        <v>0</v>
      </c>
      <c r="ED132" s="48" t="n">
        <f aca="false">MIN(MAX((GB131*(1+GB$5/Setup!$C$36)+IF($V132=9,N($F132),0))-CF132,0),MAX($P132-SUM(DV132:EC132),0))</f>
        <v>0</v>
      </c>
      <c r="EE132" s="48" t="n">
        <f aca="false">MIN(MAX((GC131*(1+GC$5/Setup!$C$36)+IF($V132=10,N($F132),0))-CG132,0),MAX($P132-SUM(DV132:ED132),0))</f>
        <v>0</v>
      </c>
      <c r="EF132" s="48" t="n">
        <f aca="false">MIN(MAX((GD131*(1+GD$5/Setup!$C$36)+IF($V132=11,N($F132),0))-CH132,0),MAX($P132-SUM(DV132:EE132),0))</f>
        <v>0</v>
      </c>
      <c r="EG132" s="48" t="n">
        <f aca="false">MIN(MAX((GE131*(1+GE$5/Setup!$C$36)+IF($V132=12,N($F132),0))-CI132,0),MAX($P132-SUM(DV132:EF132),0))</f>
        <v>0</v>
      </c>
      <c r="EH132" s="48" t="n">
        <f aca="false">MIN(MAX((GF131*(1+GF$5/Setup!$C$36)+IF($V132=13,N($F132),0))-CJ132,0),MAX($P132-SUM(DV132:EG132),0))</f>
        <v>0</v>
      </c>
      <c r="EI132" s="48" t="n">
        <f aca="false">MIN(MAX((GG131*(1+GG$5/Setup!$C$36)+IF($V132=14,N($F132),0))-CK132,0),MAX($P132-SUM(DV132:EH132),0))</f>
        <v>0</v>
      </c>
      <c r="EJ132" s="48" t="n">
        <f aca="false">MIN(MAX((GH131*(1+GH$5/Setup!$C$36)+IF($V132=15,N($F132),0))-CL132,0),MAX($P132-SUM(DV132:EI132),0))</f>
        <v>0</v>
      </c>
      <c r="EK132" s="48" t="n">
        <f aca="false">MIN(MAX((GI131*(1+GI$5/Setup!$C$36)+IF($V132=16,N($F132),0))-CM132,0),MAX($P132-SUM(DV132:EJ132),0))</f>
        <v>0</v>
      </c>
      <c r="EL132" s="48" t="n">
        <f aca="false">MIN(MAX((GJ131*(1+GJ$5/Setup!$C$36)+IF($V132=17,N($F132),0))-CN132,0),MAX($P132-SUM(DV132:EK132),0))</f>
        <v>0</v>
      </c>
      <c r="EM132" s="48" t="n">
        <f aca="false">MIN(MAX((GK131*(1+GK$5/Setup!$C$36)+IF($V132=18,N($F132),0))-CO132,0),MAX($P132-SUM(DV132:EL132),0))</f>
        <v>0</v>
      </c>
      <c r="EN132" s="48" t="n">
        <f aca="false">MIN(MAX((GL131*(1+GL$5/Setup!$C$36)+IF($V132=19,N($F132),0))-CP132,0),MAX($P132-SUM(DV132:EM132),0))</f>
        <v>0</v>
      </c>
      <c r="EO132" s="48" t="n">
        <f aca="false">MIN(MAX((GM131*(1+GM$5/Setup!$C$36)+IF($V132=20,N($F132),0))-CQ132,0),MAX($P132-SUM(DV132:EN132),0))</f>
        <v>0</v>
      </c>
      <c r="EP132" s="48" t="n">
        <f aca="false">MIN(MAX((GN131*(1+GN$5/Setup!$C$36)+IF($V132=21,N($F132),0))-CR132,0),MAX($P132-SUM(DV132:EO132),0))</f>
        <v>0</v>
      </c>
      <c r="EQ132" s="48" t="n">
        <f aca="false">MIN(MAX((GO131*(1+GO$5/Setup!$C$36)+IF($V132=22,N($F132),0))-CS132,0),MAX($P132-SUM(DV132:EP132),0))</f>
        <v>0</v>
      </c>
      <c r="ER132" s="48" t="n">
        <f aca="false">MIN(MAX((GP131*(1+GP$5/Setup!$C$36)+IF($V132=23,N($F132),0))-CT132,0),MAX($P132-SUM(DV132:EQ132),0))</f>
        <v>0</v>
      </c>
      <c r="ES132" s="48" t="n">
        <f aca="false">MIN(MAX((GQ131*(1+GQ$5/Setup!$C$36)+IF($V132=24,N($F132),0))-CU132,0),MAX($P132-SUM(DV132:ER132),0))</f>
        <v>0</v>
      </c>
      <c r="ET132" s="48" t="n">
        <f aca="false">MIN(MAX((GR131*(1+GR$5/Setup!$C$36)+IF($V132=25,N($F132),0))-CV132,0),MAX($P132-SUM(DV132:ES132),0))</f>
        <v>0</v>
      </c>
      <c r="EU132" s="48" t="n">
        <f aca="false">MIN(MAX((GS131*(1+GS$5/Setup!$C$36)+IF($V132=26,N($F132),0))-CW132,0),MAX($P132-SUM(DV132:ET132),0))</f>
        <v>0</v>
      </c>
      <c r="EV132" s="48" t="n">
        <f aca="false">MIN(MAX((GT131*(1+GT$5/Setup!$C$36)+IF($V132=27,N($F132),0))-CX132,0),MAX($P132-SUM(DV132:EU132),0))</f>
        <v>0</v>
      </c>
      <c r="EW132" s="48" t="n">
        <f aca="false">MIN(MAX((GU131*(1+GU$5/Setup!$C$36)+IF($V132=28,N($F132),0))-CY132,0),MAX($P132-SUM(DV132:EV132),0))</f>
        <v>0</v>
      </c>
      <c r="EX132" s="48" t="n">
        <f aca="false">MIN(MAX((GV131*(1+GV$5/Setup!$C$36)+IF($V132=29,N($F132),0))-CZ132,0),MAX($P132-SUM(DV132:EW132),0))</f>
        <v>0</v>
      </c>
      <c r="EY132" s="48" t="n">
        <f aca="false">MIN(MAX((GW131*(1+GW$5/Setup!$C$36)+IF($V132=30,N($F132),0))-DA132,0),MAX($P132-SUM(DV132:EX132),0))</f>
        <v>0</v>
      </c>
      <c r="EZ132" s="48" t="n">
        <f aca="false">MIN(MAX((GX131*(1+GX$5/Setup!$C$36)+IF($V132=31,N($F132),0))-DB132,0),MAX($P132-SUM(DV132:EY132),0))</f>
        <v>0</v>
      </c>
      <c r="FA132" s="48" t="n">
        <f aca="false">MIN(MAX((GY131*(1+GY$5/Setup!$C$36)+IF($V132=32,N($F132),0))-DC132,0),MAX($P132-SUM(DV132:EZ132),0))</f>
        <v>0</v>
      </c>
      <c r="FB132" s="48" t="n">
        <f aca="false">MIN(MAX((GZ131*(1+GZ$5/Setup!$C$36)+IF($V132=33,N($F132),0))-DD132,0),MAX($P132-SUM(DV132:FA132),0))</f>
        <v>0</v>
      </c>
      <c r="FC132" s="48" t="n">
        <f aca="false">MIN(MAX((HA131*(1+HA$5/Setup!$C$36)+IF($V132=34,N($F132),0))-DE132,0),MAX($P132-SUM(DV132:FB132),0))</f>
        <v>0</v>
      </c>
      <c r="FD132" s="48" t="n">
        <f aca="false">MIN(MAX((HB131*(1+HB$5/Setup!$C$36)+IF($V132=35,N($F132),0))-DF132,0),MAX($P132-SUM(DV132:FC132),0))</f>
        <v>0</v>
      </c>
      <c r="FE132" s="48" t="n">
        <f aca="false">MIN(MAX((HC131*(1+HC$5/Setup!$C$36)+IF($V132=36,N($F132),0))-DG132,0),MAX($P132-SUM(DV132:FD132),0))</f>
        <v>0</v>
      </c>
      <c r="FF132" s="48" t="n">
        <f aca="false">MIN(MAX((HD131*(1+HD$5/Setup!$C$36)+IF($V132=37,N($F132),0))-DH132,0),MAX($P132-SUM(DV132:FE132),0))</f>
        <v>0</v>
      </c>
      <c r="FG132" s="48" t="n">
        <f aca="false">MIN(MAX((HE131*(1+HE$5/Setup!$C$36)+IF($V132=38,N($F132),0))-DI132,0),MAX($P132-SUM(DV132:FF132),0))</f>
        <v>0</v>
      </c>
      <c r="FH132" s="48" t="n">
        <f aca="false">MIN(MAX((HF131*(1+HF$5/Setup!$C$36)+IF($V132=39,N($F132),0))-DJ132,0),MAX($P132-SUM(DV132:FG132),0))</f>
        <v>0</v>
      </c>
      <c r="FI132" s="48" t="n">
        <f aca="false">MIN(MAX((HG131*(1+HG$5/Setup!$C$36)+IF($V132=40,N($F132),0))-DK132,0),MAX($P132-SUM(DV132:FH132),0))</f>
        <v>0</v>
      </c>
      <c r="FJ132" s="48" t="n">
        <f aca="false">MIN(MAX((HH131*(1+HH$5/Setup!$C$36)+IF($V132=41,N($F132),0))-DL132,0),MAX($P132-SUM(DV132:FI132),0))</f>
        <v>0</v>
      </c>
      <c r="FK132" s="48" t="n">
        <f aca="false">MIN(MAX((HI131*(1+HI$5/Setup!$C$36)+IF($V132=42,N($F132),0))-DM132,0),MAX($P132-SUM(DV132:FJ132),0))</f>
        <v>0</v>
      </c>
      <c r="FL132" s="48" t="n">
        <f aca="false">MIN(MAX((HJ131*(1+HJ$5/Setup!$C$36)+IF($V132=43,N($F132),0))-DN132,0),MAX($P132-SUM(DV132:FK132),0))</f>
        <v>0</v>
      </c>
      <c r="FM132" s="48" t="n">
        <f aca="false">MIN(MAX((HK131*(1+HK$5/Setup!$C$36)+IF($V132=44,N($F132),0))-DO132,0),MAX($P132-SUM(DV132:FL132),0))</f>
        <v>0</v>
      </c>
      <c r="FN132" s="48" t="n">
        <f aca="false">MIN(MAX((HL131*(1+HL$5/Setup!$C$36)+IF($V132=45,N($F132),0))-DP132,0),MAX($P132-SUM(DV132:FM132),0))</f>
        <v>0</v>
      </c>
      <c r="FO132" s="48" t="n">
        <f aca="false">MIN(MAX((HM131*(1+HM$5/Setup!$C$36)+IF($V132=46,N($F132),0))-DQ132,0),MAX($P132-SUM(DV132:FN132),0))</f>
        <v>0</v>
      </c>
      <c r="FP132" s="48" t="n">
        <f aca="false">MIN(MAX((HN131*(1+HN$5/Setup!$C$36)+IF($V132=47,N($F132),0))-DR132,0),MAX($P132-SUM(DV132:FO132),0))</f>
        <v>0</v>
      </c>
      <c r="FQ132" s="48" t="n">
        <f aca="false">MIN(MAX((HO131*(1+HO$5/Setup!$C$36)+IF($V132=48,N($F132),0))-DS132,0),MAX($P132-SUM(DV132:FP132),0))</f>
        <v>0</v>
      </c>
      <c r="FR132" s="48" t="n">
        <f aca="false">MIN(MAX((HP131*(1+HP$5/Setup!$C$36)+IF($V132=49,N($F132),0))-DT132,0),MAX($P132-SUM(DV132:FQ132),0))</f>
        <v>0</v>
      </c>
      <c r="FS132" s="48" t="n">
        <f aca="false">MIN(MAX((HQ131*(1+HQ$5/Setup!$C$36)+IF($V132=50,N($F132),0))-DU132,0),MAX($P132-SUM(DV132:FR132),0))</f>
        <v>0</v>
      </c>
      <c r="FT132" s="48" t="n">
        <f aca="false">IF((FT131*(1+FT$5/Setup!$C$36)+IF($V132=1,N($F132),0))-BX132-DV132&lt;0.005,0,(FT131*(1+FT$5/Setup!$C$36)+IF($V132=1,N($F132),0))-BX132-DV132)</f>
        <v>0</v>
      </c>
      <c r="FU132" s="48" t="n">
        <f aca="false">IF((FU131*(1+FU$5/Setup!$C$36)+IF($V132=2,N($F132),0))-BY132-DW132&lt;0.005,0,(FU131*(1+FU$5/Setup!$C$36)+IF($V132=2,N($F132),0))-BY132-DW132)</f>
        <v>0</v>
      </c>
      <c r="FV132" s="48" t="n">
        <f aca="false">IF((FV131*(1+FV$5/Setup!$C$36)+IF($V132=3,N($F132),0))-BZ132-DX132&lt;0.005,0,(FV131*(1+FV$5/Setup!$C$36)+IF($V132=3,N($F132),0))-BZ132-DX132)</f>
        <v>0</v>
      </c>
      <c r="FW132" s="48" t="n">
        <f aca="false">IF((FW131*(1+FW$5/Setup!$C$36)+IF($V132=4,N($F132),0))-CA132-DY132&lt;0.005,0,(FW131*(1+FW$5/Setup!$C$36)+IF($V132=4,N($F132),0))-CA132-DY132)</f>
        <v>0</v>
      </c>
      <c r="FX132" s="48" t="n">
        <f aca="false">IF((FX131*(1+FX$5/Setup!$C$36)+IF($V132=5,N($F132),0))-CB132-DZ132&lt;0.005,0,(FX131*(1+FX$5/Setup!$C$36)+IF($V132=5,N($F132),0))-CB132-DZ132)</f>
        <v>0</v>
      </c>
      <c r="FY132" s="48" t="n">
        <f aca="false">IF((FY131*(1+FY$5/Setup!$C$36)+IF($V132=6,N($F132),0))-CC132-EA132&lt;0.005,0,(FY131*(1+FY$5/Setup!$C$36)+IF($V132=6,N($F132),0))-CC132-EA132)</f>
        <v>0</v>
      </c>
      <c r="FZ132" s="48" t="n">
        <f aca="false">IF((FZ131*(1+FZ$5/Setup!$C$36)+IF($V132=7,N($F132),0))-CD132-EB132&lt;0.005,0,(FZ131*(1+FZ$5/Setup!$C$36)+IF($V132=7,N($F132),0))-CD132-EB132)</f>
        <v>0</v>
      </c>
      <c r="GA132" s="48" t="n">
        <f aca="false">IF((GA131*(1+GA$5/Setup!$C$36)+IF($V132=8,N($F132),0))-CE132-EC132&lt;0.005,0,(GA131*(1+GA$5/Setup!$C$36)+IF($V132=8,N($F132),0))-CE132-EC132)</f>
        <v>0</v>
      </c>
      <c r="GB132" s="48" t="n">
        <f aca="false">IF((GB131*(1+GB$5/Setup!$C$36)+IF($V132=9,N($F132),0))-CF132-ED132&lt;0.005,0,(GB131*(1+GB$5/Setup!$C$36)+IF($V132=9,N($F132),0))-CF132-ED132)</f>
        <v>0</v>
      </c>
      <c r="GC132" s="48" t="n">
        <f aca="false">IF((GC131*(1+GC$5/Setup!$C$36)+IF($V132=10,N($F132),0))-CG132-EE132&lt;0.005,0,(GC131*(1+GC$5/Setup!$C$36)+IF($V132=10,N($F132),0))-CG132-EE132)</f>
        <v>0</v>
      </c>
      <c r="GD132" s="48" t="n">
        <f aca="false">IF((GD131*(1+GD$5/Setup!$C$36)+IF($V132=11,N($F132),0))-CH132-EF132&lt;0.005,0,(GD131*(1+GD$5/Setup!$C$36)+IF($V132=11,N($F132),0))-CH132-EF132)</f>
        <v>0</v>
      </c>
      <c r="GE132" s="48" t="n">
        <f aca="false">IF((GE131*(1+GE$5/Setup!$C$36)+IF($V132=12,N($F132),0))-CI132-EG132&lt;0.005,0,(GE131*(1+GE$5/Setup!$C$36)+IF($V132=12,N($F132),0))-CI132-EG132)</f>
        <v>0</v>
      </c>
      <c r="GF132" s="48" t="n">
        <f aca="false">IF((GF131*(1+GF$5/Setup!$C$36)+IF($V132=13,N($F132),0))-CJ132-EH132&lt;0.005,0,(GF131*(1+GF$5/Setup!$C$36)+IF($V132=13,N($F132),0))-CJ132-EH132)</f>
        <v>0</v>
      </c>
      <c r="GG132" s="48" t="n">
        <f aca="false">IF((GG131*(1+GG$5/Setup!$C$36)+IF($V132=14,N($F132),0))-CK132-EI132&lt;0.005,0,(GG131*(1+GG$5/Setup!$C$36)+IF($V132=14,N($F132),0))-CK132-EI132)</f>
        <v>0</v>
      </c>
      <c r="GH132" s="48" t="n">
        <f aca="false">IF((GH131*(1+GH$5/Setup!$C$36)+IF($V132=15,N($F132),0))-CL132-EJ132&lt;0.005,0,(GH131*(1+GH$5/Setup!$C$36)+IF($V132=15,N($F132),0))-CL132-EJ132)</f>
        <v>0</v>
      </c>
      <c r="GI132" s="48" t="n">
        <f aca="false">IF((GI131*(1+GI$5/Setup!$C$36)+IF($V132=16,N($F132),0))-CM132-EK132&lt;0.005,0,(GI131*(1+GI$5/Setup!$C$36)+IF($V132=16,N($F132),0))-CM132-EK132)</f>
        <v>0</v>
      </c>
      <c r="GJ132" s="48" t="n">
        <f aca="false">IF((GJ131*(1+GJ$5/Setup!$C$36)+IF($V132=17,N($F132),0))-CN132-EL132&lt;0.005,0,(GJ131*(1+GJ$5/Setup!$C$36)+IF($V132=17,N($F132),0))-CN132-EL132)</f>
        <v>0</v>
      </c>
      <c r="GK132" s="48" t="n">
        <f aca="false">IF((GK131*(1+GK$5/Setup!$C$36)+IF($V132=18,N($F132),0))-CO132-EM132&lt;0.005,0,(GK131*(1+GK$5/Setup!$C$36)+IF($V132=18,N($F132),0))-CO132-EM132)</f>
        <v>0</v>
      </c>
      <c r="GL132" s="48" t="n">
        <f aca="false">IF((GL131*(1+GL$5/Setup!$C$36)+IF($V132=19,N($F132),0))-CP132-EN132&lt;0.005,0,(GL131*(1+GL$5/Setup!$C$36)+IF($V132=19,N($F132),0))-CP132-EN132)</f>
        <v>0</v>
      </c>
      <c r="GM132" s="48" t="n">
        <f aca="false">IF((GM131*(1+GM$5/Setup!$C$36)+IF($V132=20,N($F132),0))-CQ132-EO132&lt;0.005,0,(GM131*(1+GM$5/Setup!$C$36)+IF($V132=20,N($F132),0))-CQ132-EO132)</f>
        <v>0</v>
      </c>
      <c r="GN132" s="48" t="n">
        <f aca="false">IF((GN131*(1+GN$5/Setup!$C$36)+IF($V132=21,N($F132),0))-CR132-EP132&lt;0.005,0,(GN131*(1+GN$5/Setup!$C$36)+IF($V132=21,N($F132),0))-CR132-EP132)</f>
        <v>0</v>
      </c>
      <c r="GO132" s="48" t="n">
        <f aca="false">IF((GO131*(1+GO$5/Setup!$C$36)+IF($V132=22,N($F132),0))-CS132-EQ132&lt;0.005,0,(GO131*(1+GO$5/Setup!$C$36)+IF($V132=22,N($F132),0))-CS132-EQ132)</f>
        <v>0</v>
      </c>
      <c r="GP132" s="48" t="n">
        <f aca="false">IF((GP131*(1+GP$5/Setup!$C$36)+IF($V132=23,N($F132),0))-CT132-ER132&lt;0.005,0,(GP131*(1+GP$5/Setup!$C$36)+IF($V132=23,N($F132),0))-CT132-ER132)</f>
        <v>0</v>
      </c>
      <c r="GQ132" s="48" t="n">
        <f aca="false">IF((GQ131*(1+GQ$5/Setup!$C$36)+IF($V132=24,N($F132),0))-CU132-ES132&lt;0.005,0,(GQ131*(1+GQ$5/Setup!$C$36)+IF($V132=24,N($F132),0))-CU132-ES132)</f>
        <v>0</v>
      </c>
      <c r="GR132" s="48" t="n">
        <f aca="false">IF((GR131*(1+GR$5/Setup!$C$36)+IF($V132=25,N($F132),0))-CV132-ET132&lt;0.005,0,(GR131*(1+GR$5/Setup!$C$36)+IF($V132=25,N($F132),0))-CV132-ET132)</f>
        <v>0</v>
      </c>
      <c r="GS132" s="48" t="n">
        <f aca="false">IF((GS131*(1+GS$5/Setup!$C$36)+IF($V132=26,N($F132),0))-CW132-EU132&lt;0.005,0,(GS131*(1+GS$5/Setup!$C$36)+IF($V132=26,N($F132),0))-CW132-EU132)</f>
        <v>0</v>
      </c>
      <c r="GT132" s="48" t="n">
        <f aca="false">IF((GT131*(1+GT$5/Setup!$C$36)+IF($V132=27,N($F132),0))-CX132-EV132&lt;0.005,0,(GT131*(1+GT$5/Setup!$C$36)+IF($V132=27,N($F132),0))-CX132-EV132)</f>
        <v>0</v>
      </c>
      <c r="GU132" s="48" t="n">
        <f aca="false">IF((GU131*(1+GU$5/Setup!$C$36)+IF($V132=28,N($F132),0))-CY132-EW132&lt;0.005,0,(GU131*(1+GU$5/Setup!$C$36)+IF($V132=28,N($F132),0))-CY132-EW132)</f>
        <v>0</v>
      </c>
      <c r="GV132" s="48" t="n">
        <f aca="false">IF((GV131*(1+GV$5/Setup!$C$36)+IF($V132=29,N($F132),0))-CZ132-EX132&lt;0.005,0,(GV131*(1+GV$5/Setup!$C$36)+IF($V132=29,N($F132),0))-CZ132-EX132)</f>
        <v>0</v>
      </c>
      <c r="GW132" s="48" t="n">
        <f aca="false">IF((GW131*(1+GW$5/Setup!$C$36)+IF($V132=30,N($F132),0))-DA132-EY132&lt;0.005,0,(GW131*(1+GW$5/Setup!$C$36)+IF($V132=30,N($F132),0))-DA132-EY132)</f>
        <v>0</v>
      </c>
      <c r="GX132" s="48" t="n">
        <f aca="false">IF((GX131*(1+GX$5/Setup!$C$36)+IF($V132=31,N($F132),0))-DB132-EZ132&lt;0.005,0,(GX131*(1+GX$5/Setup!$C$36)+IF($V132=31,N($F132),0))-DB132-EZ132)</f>
        <v>0</v>
      </c>
      <c r="GY132" s="48" t="n">
        <f aca="false">IF((GY131*(1+GY$5/Setup!$C$36)+IF($V132=32,N($F132),0))-DC132-FA132&lt;0.005,0,(GY131*(1+GY$5/Setup!$C$36)+IF($V132=32,N($F132),0))-DC132-FA132)</f>
        <v>0</v>
      </c>
      <c r="GZ132" s="48" t="n">
        <f aca="false">IF((GZ131*(1+GZ$5/Setup!$C$36)+IF($V132=33,N($F132),0))-DD132-FB132&lt;0.005,0,(GZ131*(1+GZ$5/Setup!$C$36)+IF($V132=33,N($F132),0))-DD132-FB132)</f>
        <v>0</v>
      </c>
      <c r="HA132" s="48" t="n">
        <f aca="false">IF((HA131*(1+HA$5/Setup!$C$36)+IF($V132=34,N($F132),0))-DE132-FC132&lt;0.005,0,(HA131*(1+HA$5/Setup!$C$36)+IF($V132=34,N($F132),0))-DE132-FC132)</f>
        <v>0</v>
      </c>
      <c r="HB132" s="48" t="n">
        <f aca="false">IF((HB131*(1+HB$5/Setup!$C$36)+IF($V132=35,N($F132),0))-DF132-FD132&lt;0.005,0,(HB131*(1+HB$5/Setup!$C$36)+IF($V132=35,N($F132),0))-DF132-FD132)</f>
        <v>0</v>
      </c>
      <c r="HC132" s="48" t="n">
        <f aca="false">IF((HC131*(1+HC$5/Setup!$C$36)+IF($V132=36,N($F132),0))-DG132-FE132&lt;0.005,0,(HC131*(1+HC$5/Setup!$C$36)+IF($V132=36,N($F132),0))-DG132-FE132)</f>
        <v>0</v>
      </c>
      <c r="HD132" s="48" t="n">
        <f aca="false">IF((HD131*(1+HD$5/Setup!$C$36)+IF($V132=37,N($F132),0))-DH132-FF132&lt;0.005,0,(HD131*(1+HD$5/Setup!$C$36)+IF($V132=37,N($F132),0))-DH132-FF132)</f>
        <v>0</v>
      </c>
      <c r="HE132" s="48" t="n">
        <f aca="false">IF((HE131*(1+HE$5/Setup!$C$36)+IF($V132=38,N($F132),0))-DI132-FG132&lt;0.005,0,(HE131*(1+HE$5/Setup!$C$36)+IF($V132=38,N($F132),0))-DI132-FG132)</f>
        <v>0</v>
      </c>
      <c r="HF132" s="48" t="n">
        <f aca="false">IF((HF131*(1+HF$5/Setup!$C$36)+IF($V132=39,N($F132),0))-DJ132-FH132&lt;0.005,0,(HF131*(1+HF$5/Setup!$C$36)+IF($V132=39,N($F132),0))-DJ132-FH132)</f>
        <v>0</v>
      </c>
      <c r="HG132" s="48" t="n">
        <f aca="false">IF((HG131*(1+HG$5/Setup!$C$36)+IF($V132=40,N($F132),0))-DK132-FI132&lt;0.005,0,(HG131*(1+HG$5/Setup!$C$36)+IF($V132=40,N($F132),0))-DK132-FI132)</f>
        <v>0</v>
      </c>
      <c r="HH132" s="48" t="n">
        <f aca="false">IF((HH131*(1+HH$5/Setup!$C$36)+IF($V132=41,N($F132),0))-DL132-FJ132&lt;0.005,0,(HH131*(1+HH$5/Setup!$C$36)+IF($V132=41,N($F132),0))-DL132-FJ132)</f>
        <v>0</v>
      </c>
      <c r="HI132" s="48" t="n">
        <f aca="false">IF((HI131*(1+HI$5/Setup!$C$36)+IF($V132=42,N($F132),0))-DM132-FK132&lt;0.005,0,(HI131*(1+HI$5/Setup!$C$36)+IF($V132=42,N($F132),0))-DM132-FK132)</f>
        <v>0</v>
      </c>
      <c r="HJ132" s="48" t="n">
        <f aca="false">IF((HJ131*(1+HJ$5/Setup!$C$36)+IF($V132=43,N($F132),0))-DN132-FL132&lt;0.005,0,(HJ131*(1+HJ$5/Setup!$C$36)+IF($V132=43,N($F132),0))-DN132-FL132)</f>
        <v>0</v>
      </c>
      <c r="HK132" s="48" t="n">
        <f aca="false">IF((HK131*(1+HK$5/Setup!$C$36)+IF($V132=44,N($F132),0))-DO132-FM132&lt;0.005,0,(HK131*(1+HK$5/Setup!$C$36)+IF($V132=44,N($F132),0))-DO132-FM132)</f>
        <v>0</v>
      </c>
      <c r="HL132" s="48" t="n">
        <f aca="false">IF((HL131*(1+HL$5/Setup!$C$36)+IF($V132=45,N($F132),0))-DP132-FN132&lt;0.005,0,(HL131*(1+HL$5/Setup!$C$36)+IF($V132=45,N($F132),0))-DP132-FN132)</f>
        <v>0</v>
      </c>
      <c r="HM132" s="48" t="n">
        <f aca="false">IF((HM131*(1+HM$5/Setup!$C$36)+IF($V132=46,N($F132),0))-DQ132-FO132&lt;0.005,0,(HM131*(1+HM$5/Setup!$C$36)+IF($V132=46,N($F132),0))-DQ132-FO132)</f>
        <v>0</v>
      </c>
      <c r="HN132" s="48" t="n">
        <f aca="false">IF((HN131*(1+HN$5/Setup!$C$36)+IF($V132=47,N($F132),0))-DR132-FP132&lt;0.005,0,(HN131*(1+HN$5/Setup!$C$36)+IF($V132=47,N($F132),0))-DR132-FP132)</f>
        <v>0</v>
      </c>
      <c r="HO132" s="48" t="n">
        <f aca="false">IF((HO131*(1+HO$5/Setup!$C$36)+IF($V132=48,N($F132),0))-DS132-FQ132&lt;0.005,0,(HO131*(1+HO$5/Setup!$C$36)+IF($V132=48,N($F132),0))-DS132-FQ132)</f>
        <v>0</v>
      </c>
      <c r="HP132" s="48" t="n">
        <f aca="false">IF((HP131*(1+HP$5/Setup!$C$36)+IF($V132=49,N($F132),0))-DT132-FR132&lt;0.005,0,(HP131*(1+HP$5/Setup!$C$36)+IF($V132=49,N($F132),0))-DT132-FR132)</f>
        <v>0</v>
      </c>
      <c r="HQ132" s="48" t="n">
        <f aca="false">IF((HQ131*(1+HQ$5/Setup!$C$36)+IF($V132=50,N($F132),0))-DU132-FS132&lt;0.005,0,(HQ131*(1+HQ$5/Setup!$C$36)+IF($V132=50,N($F132),0))-DU132-FS132)</f>
        <v>0</v>
      </c>
    </row>
    <row r="133" customFormat="false" ht="15" hidden="false" customHeight="false" outlineLevel="0" collapsed="false">
      <c r="A133" s="44" t="n">
        <v>125</v>
      </c>
      <c r="B133" s="45" t="n">
        <f aca="false">IF(Setup!$C$7="Every month",EDATE(Setup!$C$8,($A133-1)),IF(Setup!$C$7="Twice a month",DATE(YEAR(Setup!$C$8),MONTH(Setup!$C$8)+INT((($A133-1)+Setup!$C$41)/2),MIN(IF(MOD(($A133-1)+Setup!$C$41,2)=0,Setup!$C$39,Setup!$C$40),DAY(EOMONTH(DATE(YEAR(Setup!$C$8),MONTH(Setup!$C$8)+INT((($A133-1)+Setup!$C$41)/2),1),0)))),Setup!$C$8+($A133-1)*IF(Setup!$C$7="Every week",7,14)))</f>
        <v>48061</v>
      </c>
      <c r="C133" s="45" t="n">
        <f aca="false">IF(Setup!$C$7="Every month",EDATE(Setup!$C$8,$A133),IF(Setup!$C$7="Twice a month",DATE(YEAR(Setup!$C$8),MONTH(Setup!$C$8)+INT(($A133+Setup!$C$41)/2),MIN(IF(MOD($A133+Setup!$C$41,2)=0,Setup!$C$39,Setup!$C$40),DAY(EOMONTH(DATE(YEAR(Setup!$C$8),MONTH(Setup!$C$8)+INT(($A133+Setup!$C$41)/2),1),0)))),Setup!$C$8+$A133*IF(Setup!$C$7="Every week",7,14)))</f>
        <v>48075</v>
      </c>
      <c r="D133" s="46"/>
      <c r="E133" s="47"/>
      <c r="F133" s="47"/>
      <c r="G133" s="47"/>
      <c r="H133" s="47"/>
      <c r="I133" s="48" t="n">
        <f aca="false">N(Setup!$C$11)+N(E133)</f>
        <v>100</v>
      </c>
      <c r="J133" s="48" t="n">
        <f aca="false">MIN(Setup!$C$37,MAX(I133,0))</f>
        <v>9.23076923076923</v>
      </c>
      <c r="K133" s="48" t="n">
        <f aca="false">MIN(MAX(N(Setup!$C$14)-L132,0),MAX(I133-J133,0))</f>
        <v>0</v>
      </c>
      <c r="L133" s="48" t="n">
        <f aca="false">L132+K133-N(G133)</f>
        <v>500</v>
      </c>
      <c r="M133" s="48" t="n">
        <f aca="false">M132+J133-N(H133)</f>
        <v>1153.84615384616</v>
      </c>
      <c r="N133" s="48" t="n">
        <f aca="false">SUM(BX133:DU133)</f>
        <v>0</v>
      </c>
      <c r="O133" s="48" t="n">
        <f aca="false">SUM(Z133:BW133)-N133</f>
        <v>25</v>
      </c>
      <c r="P133" s="48" t="n">
        <f aca="false">MAX(I133-J133-K133,0)+O133</f>
        <v>115.769230769231</v>
      </c>
      <c r="Q133" s="48" t="n">
        <f aca="false">SUM(DV133:FS133)</f>
        <v>0</v>
      </c>
      <c r="R133" s="49" t="n">
        <f aca="false">N133+J133+K133+Q133</f>
        <v>9.23076923076923</v>
      </c>
      <c r="S133" s="48" t="n">
        <f aca="false">T133-T132-N(F133)+N133+Q133</f>
        <v>0</v>
      </c>
      <c r="T133" s="49" t="n">
        <f aca="false">SUM(FT133:HQ133)</f>
        <v>0</v>
      </c>
      <c r="U133" s="44" t="str">
        <f aca="false">IF(T132&lt;0.005,"",INDEX(Helpers!$C$2:$C$51,IF(_xlfn.MINIFS($DV$6:$FS$6,DV133:FS133,"&gt;0.005")=0,V133,_xlfn.MINIFS($DV$6:$FS$6,DV133:FS133,"&gt;0.005"))))</f>
        <v/>
      </c>
      <c r="V133" s="44" t="n">
        <f aca="false">IF(_xlfn.MINIFS($FT$6:$HQ$6,FT132:HQ132,"&gt;0.005")=0,1,_xlfn.MINIFS($FT$6:$HQ$6,FT132:HQ132,"&gt;0.005"))</f>
        <v>1</v>
      </c>
      <c r="W133" s="44" t="n">
        <f aca="false">IF(AND(D133&lt;&gt;"Paid",T132&gt;0.005),1,0)</f>
        <v>0</v>
      </c>
      <c r="X133" s="48" t="n">
        <f aca="false">SUMPRODUCT(((Helpers!$G$2:$G$51*(1+(Helpers!$D$2:$D$51+0.000000001)/12)^(($B133-Setup!$C$8)/(365.25/12))-Helpers!$E$2:$E$51*((1+(Helpers!$D$2:$D$51+0.000000001)/12)^(($B133-Setup!$C$8)/(365.25/12))-1)/((Helpers!$D$2:$D$51+0.000000001)/12))&gt;0)*(Helpers!$G$2:$G$51*(1+(Helpers!$D$2:$D$51+0.000000001)/12)^(($B133-Setup!$C$8)/(365.25/12))-Helpers!$E$2:$E$51*((1+(Helpers!$D$2:$D$51+0.000000001)/12)^(($B133-Setup!$C$8)/(365.25/12))-1)/((Helpers!$D$2:$D$51+0.000000001)/12)))</f>
        <v>0</v>
      </c>
      <c r="Y133" s="48"/>
      <c r="Z133" s="48" t="n">
        <f aca="false">IF(OR(N(Z$5)=0,Z$6=""),0,Z$5*((DATE(YEAR($B133),MONTH($B133),MIN(Z$6,DAY(EOMONTH($B133,0))))&gt;=$B133)*(DATE(YEAR($B133),MONTH($B133),MIN(Z$6,DAY(EOMONTH($B133,0))))&lt;$C133)+(DATE(YEAR($B133),MONTH($B133)+1,MIN(Z$6,DAY(EOMONTH($B133,1))))&gt;=$B133)*(DATE(YEAR($B133),MONTH($B133)+1,MIN(Z$6,DAY(EOMONTH($B133,1))))&lt;$C133)))</f>
        <v>25</v>
      </c>
      <c r="AA133" s="48" t="n">
        <f aca="false">IF(OR(N(AA$5)=0,AA$6=""),0,AA$5*((DATE(YEAR($B133),MONTH($B133),MIN(AA$6,DAY(EOMONTH($B133,0))))&gt;=$B133)*(DATE(YEAR($B133),MONTH($B133),MIN(AA$6,DAY(EOMONTH($B133,0))))&lt;$C133)+(DATE(YEAR($B133),MONTH($B133)+1,MIN(AA$6,DAY(EOMONTH($B133,1))))&gt;=$B133)*(DATE(YEAR($B133),MONTH($B133)+1,MIN(AA$6,DAY(EOMONTH($B133,1))))&lt;$C133)))</f>
        <v>0</v>
      </c>
      <c r="AB133" s="48" t="n">
        <f aca="false">IF(OR(N(AB$5)=0,AB$6=""),0,AB$5*((DATE(YEAR($B133),MONTH($B133),MIN(AB$6,DAY(EOMONTH($B133,0))))&gt;=$B133)*(DATE(YEAR($B133),MONTH($B133),MIN(AB$6,DAY(EOMONTH($B133,0))))&lt;$C133)+(DATE(YEAR($B133),MONTH($B133)+1,MIN(AB$6,DAY(EOMONTH($B133,1))))&gt;=$B133)*(DATE(YEAR($B133),MONTH($B133)+1,MIN(AB$6,DAY(EOMONTH($B133,1))))&lt;$C133)))</f>
        <v>0</v>
      </c>
      <c r="AC133" s="48" t="n">
        <f aca="false">IF(OR(N(AC$5)=0,AC$6=""),0,AC$5*((DATE(YEAR($B133),MONTH($B133),MIN(AC$6,DAY(EOMONTH($B133,0))))&gt;=$B133)*(DATE(YEAR($B133),MONTH($B133),MIN(AC$6,DAY(EOMONTH($B133,0))))&lt;$C133)+(DATE(YEAR($B133),MONTH($B133)+1,MIN(AC$6,DAY(EOMONTH($B133,1))))&gt;=$B133)*(DATE(YEAR($B133),MONTH($B133)+1,MIN(AC$6,DAY(EOMONTH($B133,1))))&lt;$C133)))</f>
        <v>0</v>
      </c>
      <c r="AD133" s="48" t="n">
        <f aca="false">IF(OR(N(AD$5)=0,AD$6=""),0,AD$5*((DATE(YEAR($B133),MONTH($B133),MIN(AD$6,DAY(EOMONTH($B133,0))))&gt;=$B133)*(DATE(YEAR($B133),MONTH($B133),MIN(AD$6,DAY(EOMONTH($B133,0))))&lt;$C133)+(DATE(YEAR($B133),MONTH($B133)+1,MIN(AD$6,DAY(EOMONTH($B133,1))))&gt;=$B133)*(DATE(YEAR($B133),MONTH($B133)+1,MIN(AD$6,DAY(EOMONTH($B133,1))))&lt;$C133)))</f>
        <v>0</v>
      </c>
      <c r="AE133" s="48" t="n">
        <f aca="false">IF(OR(N(AE$5)=0,AE$6=""),0,AE$5*((DATE(YEAR($B133),MONTH($B133),MIN(AE$6,DAY(EOMONTH($B133,0))))&gt;=$B133)*(DATE(YEAR($B133),MONTH($B133),MIN(AE$6,DAY(EOMONTH($B133,0))))&lt;$C133)+(DATE(YEAR($B133),MONTH($B133)+1,MIN(AE$6,DAY(EOMONTH($B133,1))))&gt;=$B133)*(DATE(YEAR($B133),MONTH($B133)+1,MIN(AE$6,DAY(EOMONTH($B133,1))))&lt;$C133)))</f>
        <v>0</v>
      </c>
      <c r="AF133" s="48" t="n">
        <f aca="false">IF(OR(N(AF$5)=0,AF$6=""),0,AF$5*((DATE(YEAR($B133),MONTH($B133),MIN(AF$6,DAY(EOMONTH($B133,0))))&gt;=$B133)*(DATE(YEAR($B133),MONTH($B133),MIN(AF$6,DAY(EOMONTH($B133,0))))&lt;$C133)+(DATE(YEAR($B133),MONTH($B133)+1,MIN(AF$6,DAY(EOMONTH($B133,1))))&gt;=$B133)*(DATE(YEAR($B133),MONTH($B133)+1,MIN(AF$6,DAY(EOMONTH($B133,1))))&lt;$C133)))</f>
        <v>0</v>
      </c>
      <c r="AG133" s="48" t="n">
        <f aca="false">IF(OR(N(AG$5)=0,AG$6=""),0,AG$5*((DATE(YEAR($B133),MONTH($B133),MIN(AG$6,DAY(EOMONTH($B133,0))))&gt;=$B133)*(DATE(YEAR($B133),MONTH($B133),MIN(AG$6,DAY(EOMONTH($B133,0))))&lt;$C133)+(DATE(YEAR($B133),MONTH($B133)+1,MIN(AG$6,DAY(EOMONTH($B133,1))))&gt;=$B133)*(DATE(YEAR($B133),MONTH($B133)+1,MIN(AG$6,DAY(EOMONTH($B133,1))))&lt;$C133)))</f>
        <v>0</v>
      </c>
      <c r="AH133" s="48" t="n">
        <f aca="false">IF(OR(N(AH$5)=0,AH$6=""),0,AH$5*((DATE(YEAR($B133),MONTH($B133),MIN(AH$6,DAY(EOMONTH($B133,0))))&gt;=$B133)*(DATE(YEAR($B133),MONTH($B133),MIN(AH$6,DAY(EOMONTH($B133,0))))&lt;$C133)+(DATE(YEAR($B133),MONTH($B133)+1,MIN(AH$6,DAY(EOMONTH($B133,1))))&gt;=$B133)*(DATE(YEAR($B133),MONTH($B133)+1,MIN(AH$6,DAY(EOMONTH($B133,1))))&lt;$C133)))</f>
        <v>0</v>
      </c>
      <c r="AI133" s="48" t="n">
        <f aca="false">IF(OR(N(AI$5)=0,AI$6=""),0,AI$5*((DATE(YEAR($B133),MONTH($B133),MIN(AI$6,DAY(EOMONTH($B133,0))))&gt;=$B133)*(DATE(YEAR($B133),MONTH($B133),MIN(AI$6,DAY(EOMONTH($B133,0))))&lt;$C133)+(DATE(YEAR($B133),MONTH($B133)+1,MIN(AI$6,DAY(EOMONTH($B133,1))))&gt;=$B133)*(DATE(YEAR($B133),MONTH($B133)+1,MIN(AI$6,DAY(EOMONTH($B133,1))))&lt;$C133)))</f>
        <v>0</v>
      </c>
      <c r="AJ133" s="48" t="n">
        <f aca="false">IF(OR(N(AJ$5)=0,AJ$6=""),0,AJ$5*((DATE(YEAR($B133),MONTH($B133),MIN(AJ$6,DAY(EOMONTH($B133,0))))&gt;=$B133)*(DATE(YEAR($B133),MONTH($B133),MIN(AJ$6,DAY(EOMONTH($B133,0))))&lt;$C133)+(DATE(YEAR($B133),MONTH($B133)+1,MIN(AJ$6,DAY(EOMONTH($B133,1))))&gt;=$B133)*(DATE(YEAR($B133),MONTH($B133)+1,MIN(AJ$6,DAY(EOMONTH($B133,1))))&lt;$C133)))</f>
        <v>0</v>
      </c>
      <c r="AK133" s="48" t="n">
        <f aca="false">IF(OR(N(AK$5)=0,AK$6=""),0,AK$5*((DATE(YEAR($B133),MONTH($B133),MIN(AK$6,DAY(EOMONTH($B133,0))))&gt;=$B133)*(DATE(YEAR($B133),MONTH($B133),MIN(AK$6,DAY(EOMONTH($B133,0))))&lt;$C133)+(DATE(YEAR($B133),MONTH($B133)+1,MIN(AK$6,DAY(EOMONTH($B133,1))))&gt;=$B133)*(DATE(YEAR($B133),MONTH($B133)+1,MIN(AK$6,DAY(EOMONTH($B133,1))))&lt;$C133)))</f>
        <v>0</v>
      </c>
      <c r="AL133" s="48" t="n">
        <f aca="false">IF(OR(N(AL$5)=0,AL$6=""),0,AL$5*((DATE(YEAR($B133),MONTH($B133),MIN(AL$6,DAY(EOMONTH($B133,0))))&gt;=$B133)*(DATE(YEAR($B133),MONTH($B133),MIN(AL$6,DAY(EOMONTH($B133,0))))&lt;$C133)+(DATE(YEAR($B133),MONTH($B133)+1,MIN(AL$6,DAY(EOMONTH($B133,1))))&gt;=$B133)*(DATE(YEAR($B133),MONTH($B133)+1,MIN(AL$6,DAY(EOMONTH($B133,1))))&lt;$C133)))</f>
        <v>0</v>
      </c>
      <c r="AM133" s="48" t="n">
        <f aca="false">IF(OR(N(AM$5)=0,AM$6=""),0,AM$5*((DATE(YEAR($B133),MONTH($B133),MIN(AM$6,DAY(EOMONTH($B133,0))))&gt;=$B133)*(DATE(YEAR($B133),MONTH($B133),MIN(AM$6,DAY(EOMONTH($B133,0))))&lt;$C133)+(DATE(YEAR($B133),MONTH($B133)+1,MIN(AM$6,DAY(EOMONTH($B133,1))))&gt;=$B133)*(DATE(YEAR($B133),MONTH($B133)+1,MIN(AM$6,DAY(EOMONTH($B133,1))))&lt;$C133)))</f>
        <v>0</v>
      </c>
      <c r="AN133" s="48" t="n">
        <f aca="false">IF(OR(N(AN$5)=0,AN$6=""),0,AN$5*((DATE(YEAR($B133),MONTH($B133),MIN(AN$6,DAY(EOMONTH($B133,0))))&gt;=$B133)*(DATE(YEAR($B133),MONTH($B133),MIN(AN$6,DAY(EOMONTH($B133,0))))&lt;$C133)+(DATE(YEAR($B133),MONTH($B133)+1,MIN(AN$6,DAY(EOMONTH($B133,1))))&gt;=$B133)*(DATE(YEAR($B133),MONTH($B133)+1,MIN(AN$6,DAY(EOMONTH($B133,1))))&lt;$C133)))</f>
        <v>0</v>
      </c>
      <c r="AO133" s="48" t="n">
        <f aca="false">IF(OR(N(AO$5)=0,AO$6=""),0,AO$5*((DATE(YEAR($B133),MONTH($B133),MIN(AO$6,DAY(EOMONTH($B133,0))))&gt;=$B133)*(DATE(YEAR($B133),MONTH($B133),MIN(AO$6,DAY(EOMONTH($B133,0))))&lt;$C133)+(DATE(YEAR($B133),MONTH($B133)+1,MIN(AO$6,DAY(EOMONTH($B133,1))))&gt;=$B133)*(DATE(YEAR($B133),MONTH($B133)+1,MIN(AO$6,DAY(EOMONTH($B133,1))))&lt;$C133)))</f>
        <v>0</v>
      </c>
      <c r="AP133" s="48" t="n">
        <f aca="false">IF(OR(N(AP$5)=0,AP$6=""),0,AP$5*((DATE(YEAR($B133),MONTH($B133),MIN(AP$6,DAY(EOMONTH($B133,0))))&gt;=$B133)*(DATE(YEAR($B133),MONTH($B133),MIN(AP$6,DAY(EOMONTH($B133,0))))&lt;$C133)+(DATE(YEAR($B133),MONTH($B133)+1,MIN(AP$6,DAY(EOMONTH($B133,1))))&gt;=$B133)*(DATE(YEAR($B133),MONTH($B133)+1,MIN(AP$6,DAY(EOMONTH($B133,1))))&lt;$C133)))</f>
        <v>0</v>
      </c>
      <c r="AQ133" s="48" t="n">
        <f aca="false">IF(OR(N(AQ$5)=0,AQ$6=""),0,AQ$5*((DATE(YEAR($B133),MONTH($B133),MIN(AQ$6,DAY(EOMONTH($B133,0))))&gt;=$B133)*(DATE(YEAR($B133),MONTH($B133),MIN(AQ$6,DAY(EOMONTH($B133,0))))&lt;$C133)+(DATE(YEAR($B133),MONTH($B133)+1,MIN(AQ$6,DAY(EOMONTH($B133,1))))&gt;=$B133)*(DATE(YEAR($B133),MONTH($B133)+1,MIN(AQ$6,DAY(EOMONTH($B133,1))))&lt;$C133)))</f>
        <v>0</v>
      </c>
      <c r="AR133" s="48" t="n">
        <f aca="false">IF(OR(N(AR$5)=0,AR$6=""),0,AR$5*((DATE(YEAR($B133),MONTH($B133),MIN(AR$6,DAY(EOMONTH($B133,0))))&gt;=$B133)*(DATE(YEAR($B133),MONTH($B133),MIN(AR$6,DAY(EOMONTH($B133,0))))&lt;$C133)+(DATE(YEAR($B133),MONTH($B133)+1,MIN(AR$6,DAY(EOMONTH($B133,1))))&gt;=$B133)*(DATE(YEAR($B133),MONTH($B133)+1,MIN(AR$6,DAY(EOMONTH($B133,1))))&lt;$C133)))</f>
        <v>0</v>
      </c>
      <c r="AS133" s="48" t="n">
        <f aca="false">IF(OR(N(AS$5)=0,AS$6=""),0,AS$5*((DATE(YEAR($B133),MONTH($B133),MIN(AS$6,DAY(EOMONTH($B133,0))))&gt;=$B133)*(DATE(YEAR($B133),MONTH($B133),MIN(AS$6,DAY(EOMONTH($B133,0))))&lt;$C133)+(DATE(YEAR($B133),MONTH($B133)+1,MIN(AS$6,DAY(EOMONTH($B133,1))))&gt;=$B133)*(DATE(YEAR($B133),MONTH($B133)+1,MIN(AS$6,DAY(EOMONTH($B133,1))))&lt;$C133)))</f>
        <v>0</v>
      </c>
      <c r="AT133" s="48" t="n">
        <f aca="false">IF(OR(N(AT$5)=0,AT$6=""),0,AT$5*((DATE(YEAR($B133),MONTH($B133),MIN(AT$6,DAY(EOMONTH($B133,0))))&gt;=$B133)*(DATE(YEAR($B133),MONTH($B133),MIN(AT$6,DAY(EOMONTH($B133,0))))&lt;$C133)+(DATE(YEAR($B133),MONTH($B133)+1,MIN(AT$6,DAY(EOMONTH($B133,1))))&gt;=$B133)*(DATE(YEAR($B133),MONTH($B133)+1,MIN(AT$6,DAY(EOMONTH($B133,1))))&lt;$C133)))</f>
        <v>0</v>
      </c>
      <c r="AU133" s="48" t="n">
        <f aca="false">IF(OR(N(AU$5)=0,AU$6=""),0,AU$5*((DATE(YEAR($B133),MONTH($B133),MIN(AU$6,DAY(EOMONTH($B133,0))))&gt;=$B133)*(DATE(YEAR($B133),MONTH($B133),MIN(AU$6,DAY(EOMONTH($B133,0))))&lt;$C133)+(DATE(YEAR($B133),MONTH($B133)+1,MIN(AU$6,DAY(EOMONTH($B133,1))))&gt;=$B133)*(DATE(YEAR($B133),MONTH($B133)+1,MIN(AU$6,DAY(EOMONTH($B133,1))))&lt;$C133)))</f>
        <v>0</v>
      </c>
      <c r="AV133" s="48" t="n">
        <f aca="false">IF(OR(N(AV$5)=0,AV$6=""),0,AV$5*((DATE(YEAR($B133),MONTH($B133),MIN(AV$6,DAY(EOMONTH($B133,0))))&gt;=$B133)*(DATE(YEAR($B133),MONTH($B133),MIN(AV$6,DAY(EOMONTH($B133,0))))&lt;$C133)+(DATE(YEAR($B133),MONTH($B133)+1,MIN(AV$6,DAY(EOMONTH($B133,1))))&gt;=$B133)*(DATE(YEAR($B133),MONTH($B133)+1,MIN(AV$6,DAY(EOMONTH($B133,1))))&lt;$C133)))</f>
        <v>0</v>
      </c>
      <c r="AW133" s="48" t="n">
        <f aca="false">IF(OR(N(AW$5)=0,AW$6=""),0,AW$5*((DATE(YEAR($B133),MONTH($B133),MIN(AW$6,DAY(EOMONTH($B133,0))))&gt;=$B133)*(DATE(YEAR($B133),MONTH($B133),MIN(AW$6,DAY(EOMONTH($B133,0))))&lt;$C133)+(DATE(YEAR($B133),MONTH($B133)+1,MIN(AW$6,DAY(EOMONTH($B133,1))))&gt;=$B133)*(DATE(YEAR($B133),MONTH($B133)+1,MIN(AW$6,DAY(EOMONTH($B133,1))))&lt;$C133)))</f>
        <v>0</v>
      </c>
      <c r="AX133" s="48" t="n">
        <f aca="false">IF(OR(N(AX$5)=0,AX$6=""),0,AX$5*((DATE(YEAR($B133),MONTH($B133),MIN(AX$6,DAY(EOMONTH($B133,0))))&gt;=$B133)*(DATE(YEAR($B133),MONTH($B133),MIN(AX$6,DAY(EOMONTH($B133,0))))&lt;$C133)+(DATE(YEAR($B133),MONTH($B133)+1,MIN(AX$6,DAY(EOMONTH($B133,1))))&gt;=$B133)*(DATE(YEAR($B133),MONTH($B133)+1,MIN(AX$6,DAY(EOMONTH($B133,1))))&lt;$C133)))</f>
        <v>0</v>
      </c>
      <c r="AY133" s="48" t="n">
        <f aca="false">IF(OR(N(AY$5)=0,AY$6=""),0,AY$5*((DATE(YEAR($B133),MONTH($B133),MIN(AY$6,DAY(EOMONTH($B133,0))))&gt;=$B133)*(DATE(YEAR($B133),MONTH($B133),MIN(AY$6,DAY(EOMONTH($B133,0))))&lt;$C133)+(DATE(YEAR($B133),MONTH($B133)+1,MIN(AY$6,DAY(EOMONTH($B133,1))))&gt;=$B133)*(DATE(YEAR($B133),MONTH($B133)+1,MIN(AY$6,DAY(EOMONTH($B133,1))))&lt;$C133)))</f>
        <v>0</v>
      </c>
      <c r="AZ133" s="48" t="n">
        <f aca="false">IF(OR(N(AZ$5)=0,AZ$6=""),0,AZ$5*((DATE(YEAR($B133),MONTH($B133),MIN(AZ$6,DAY(EOMONTH($B133,0))))&gt;=$B133)*(DATE(YEAR($B133),MONTH($B133),MIN(AZ$6,DAY(EOMONTH($B133,0))))&lt;$C133)+(DATE(YEAR($B133),MONTH($B133)+1,MIN(AZ$6,DAY(EOMONTH($B133,1))))&gt;=$B133)*(DATE(YEAR($B133),MONTH($B133)+1,MIN(AZ$6,DAY(EOMONTH($B133,1))))&lt;$C133)))</f>
        <v>0</v>
      </c>
      <c r="BA133" s="48" t="n">
        <f aca="false">IF(OR(N(BA$5)=0,BA$6=""),0,BA$5*((DATE(YEAR($B133),MONTH($B133),MIN(BA$6,DAY(EOMONTH($B133,0))))&gt;=$B133)*(DATE(YEAR($B133),MONTH($B133),MIN(BA$6,DAY(EOMONTH($B133,0))))&lt;$C133)+(DATE(YEAR($B133),MONTH($B133)+1,MIN(BA$6,DAY(EOMONTH($B133,1))))&gt;=$B133)*(DATE(YEAR($B133),MONTH($B133)+1,MIN(BA$6,DAY(EOMONTH($B133,1))))&lt;$C133)))</f>
        <v>0</v>
      </c>
      <c r="BB133" s="48" t="n">
        <f aca="false">IF(OR(N(BB$5)=0,BB$6=""),0,BB$5*((DATE(YEAR($B133),MONTH($B133),MIN(BB$6,DAY(EOMONTH($B133,0))))&gt;=$B133)*(DATE(YEAR($B133),MONTH($B133),MIN(BB$6,DAY(EOMONTH($B133,0))))&lt;$C133)+(DATE(YEAR($B133),MONTH($B133)+1,MIN(BB$6,DAY(EOMONTH($B133,1))))&gt;=$B133)*(DATE(YEAR($B133),MONTH($B133)+1,MIN(BB$6,DAY(EOMONTH($B133,1))))&lt;$C133)))</f>
        <v>0</v>
      </c>
      <c r="BC133" s="48" t="n">
        <f aca="false">IF(OR(N(BC$5)=0,BC$6=""),0,BC$5*((DATE(YEAR($B133),MONTH($B133),MIN(BC$6,DAY(EOMONTH($B133,0))))&gt;=$B133)*(DATE(YEAR($B133),MONTH($B133),MIN(BC$6,DAY(EOMONTH($B133,0))))&lt;$C133)+(DATE(YEAR($B133),MONTH($B133)+1,MIN(BC$6,DAY(EOMONTH($B133,1))))&gt;=$B133)*(DATE(YEAR($B133),MONTH($B133)+1,MIN(BC$6,DAY(EOMONTH($B133,1))))&lt;$C133)))</f>
        <v>0</v>
      </c>
      <c r="BD133" s="48" t="n">
        <f aca="false">IF(OR(N(BD$5)=0,BD$6=""),0,BD$5*((DATE(YEAR($B133),MONTH($B133),MIN(BD$6,DAY(EOMONTH($B133,0))))&gt;=$B133)*(DATE(YEAR($B133),MONTH($B133),MIN(BD$6,DAY(EOMONTH($B133,0))))&lt;$C133)+(DATE(YEAR($B133),MONTH($B133)+1,MIN(BD$6,DAY(EOMONTH($B133,1))))&gt;=$B133)*(DATE(YEAR($B133),MONTH($B133)+1,MIN(BD$6,DAY(EOMONTH($B133,1))))&lt;$C133)))</f>
        <v>0</v>
      </c>
      <c r="BE133" s="48" t="n">
        <f aca="false">IF(OR(N(BE$5)=0,BE$6=""),0,BE$5*((DATE(YEAR($B133),MONTH($B133),MIN(BE$6,DAY(EOMONTH($B133,0))))&gt;=$B133)*(DATE(YEAR($B133),MONTH($B133),MIN(BE$6,DAY(EOMONTH($B133,0))))&lt;$C133)+(DATE(YEAR($B133),MONTH($B133)+1,MIN(BE$6,DAY(EOMONTH($B133,1))))&gt;=$B133)*(DATE(YEAR($B133),MONTH($B133)+1,MIN(BE$6,DAY(EOMONTH($B133,1))))&lt;$C133)))</f>
        <v>0</v>
      </c>
      <c r="BF133" s="48" t="n">
        <f aca="false">IF(OR(N(BF$5)=0,BF$6=""),0,BF$5*((DATE(YEAR($B133),MONTH($B133),MIN(BF$6,DAY(EOMONTH($B133,0))))&gt;=$B133)*(DATE(YEAR($B133),MONTH($B133),MIN(BF$6,DAY(EOMONTH($B133,0))))&lt;$C133)+(DATE(YEAR($B133),MONTH($B133)+1,MIN(BF$6,DAY(EOMONTH($B133,1))))&gt;=$B133)*(DATE(YEAR($B133),MONTH($B133)+1,MIN(BF$6,DAY(EOMONTH($B133,1))))&lt;$C133)))</f>
        <v>0</v>
      </c>
      <c r="BG133" s="48" t="n">
        <f aca="false">IF(OR(N(BG$5)=0,BG$6=""),0,BG$5*((DATE(YEAR($B133),MONTH($B133),MIN(BG$6,DAY(EOMONTH($B133,0))))&gt;=$B133)*(DATE(YEAR($B133),MONTH($B133),MIN(BG$6,DAY(EOMONTH($B133,0))))&lt;$C133)+(DATE(YEAR($B133),MONTH($B133)+1,MIN(BG$6,DAY(EOMONTH($B133,1))))&gt;=$B133)*(DATE(YEAR($B133),MONTH($B133)+1,MIN(BG$6,DAY(EOMONTH($B133,1))))&lt;$C133)))</f>
        <v>0</v>
      </c>
      <c r="BH133" s="48" t="n">
        <f aca="false">IF(OR(N(BH$5)=0,BH$6=""),0,BH$5*((DATE(YEAR($B133),MONTH($B133),MIN(BH$6,DAY(EOMONTH($B133,0))))&gt;=$B133)*(DATE(YEAR($B133),MONTH($B133),MIN(BH$6,DAY(EOMONTH($B133,0))))&lt;$C133)+(DATE(YEAR($B133),MONTH($B133)+1,MIN(BH$6,DAY(EOMONTH($B133,1))))&gt;=$B133)*(DATE(YEAR($B133),MONTH($B133)+1,MIN(BH$6,DAY(EOMONTH($B133,1))))&lt;$C133)))</f>
        <v>0</v>
      </c>
      <c r="BI133" s="48" t="n">
        <f aca="false">IF(OR(N(BI$5)=0,BI$6=""),0,BI$5*((DATE(YEAR($B133),MONTH($B133),MIN(BI$6,DAY(EOMONTH($B133,0))))&gt;=$B133)*(DATE(YEAR($B133),MONTH($B133),MIN(BI$6,DAY(EOMONTH($B133,0))))&lt;$C133)+(DATE(YEAR($B133),MONTH($B133)+1,MIN(BI$6,DAY(EOMONTH($B133,1))))&gt;=$B133)*(DATE(YEAR($B133),MONTH($B133)+1,MIN(BI$6,DAY(EOMONTH($B133,1))))&lt;$C133)))</f>
        <v>0</v>
      </c>
      <c r="BJ133" s="48" t="n">
        <f aca="false">IF(OR(N(BJ$5)=0,BJ$6=""),0,BJ$5*((DATE(YEAR($B133),MONTH($B133),MIN(BJ$6,DAY(EOMONTH($B133,0))))&gt;=$B133)*(DATE(YEAR($B133),MONTH($B133),MIN(BJ$6,DAY(EOMONTH($B133,0))))&lt;$C133)+(DATE(YEAR($B133),MONTH($B133)+1,MIN(BJ$6,DAY(EOMONTH($B133,1))))&gt;=$B133)*(DATE(YEAR($B133),MONTH($B133)+1,MIN(BJ$6,DAY(EOMONTH($B133,1))))&lt;$C133)))</f>
        <v>0</v>
      </c>
      <c r="BK133" s="48" t="n">
        <f aca="false">IF(OR(N(BK$5)=0,BK$6=""),0,BK$5*((DATE(YEAR($B133),MONTH($B133),MIN(BK$6,DAY(EOMONTH($B133,0))))&gt;=$B133)*(DATE(YEAR($B133),MONTH($B133),MIN(BK$6,DAY(EOMONTH($B133,0))))&lt;$C133)+(DATE(YEAR($B133),MONTH($B133)+1,MIN(BK$6,DAY(EOMONTH($B133,1))))&gt;=$B133)*(DATE(YEAR($B133),MONTH($B133)+1,MIN(BK$6,DAY(EOMONTH($B133,1))))&lt;$C133)))</f>
        <v>0</v>
      </c>
      <c r="BL133" s="48" t="n">
        <f aca="false">IF(OR(N(BL$5)=0,BL$6=""),0,BL$5*((DATE(YEAR($B133),MONTH($B133),MIN(BL$6,DAY(EOMONTH($B133,0))))&gt;=$B133)*(DATE(YEAR($B133),MONTH($B133),MIN(BL$6,DAY(EOMONTH($B133,0))))&lt;$C133)+(DATE(YEAR($B133),MONTH($B133)+1,MIN(BL$6,DAY(EOMONTH($B133,1))))&gt;=$B133)*(DATE(YEAR($B133),MONTH($B133)+1,MIN(BL$6,DAY(EOMONTH($B133,1))))&lt;$C133)))</f>
        <v>0</v>
      </c>
      <c r="BM133" s="48" t="n">
        <f aca="false">IF(OR(N(BM$5)=0,BM$6=""),0,BM$5*((DATE(YEAR($B133),MONTH($B133),MIN(BM$6,DAY(EOMONTH($B133,0))))&gt;=$B133)*(DATE(YEAR($B133),MONTH($B133),MIN(BM$6,DAY(EOMONTH($B133,0))))&lt;$C133)+(DATE(YEAR($B133),MONTH($B133)+1,MIN(BM$6,DAY(EOMONTH($B133,1))))&gt;=$B133)*(DATE(YEAR($B133),MONTH($B133)+1,MIN(BM$6,DAY(EOMONTH($B133,1))))&lt;$C133)))</f>
        <v>0</v>
      </c>
      <c r="BN133" s="48" t="n">
        <f aca="false">IF(OR(N(BN$5)=0,BN$6=""),0,BN$5*((DATE(YEAR($B133),MONTH($B133),MIN(BN$6,DAY(EOMONTH($B133,0))))&gt;=$B133)*(DATE(YEAR($B133),MONTH($B133),MIN(BN$6,DAY(EOMONTH($B133,0))))&lt;$C133)+(DATE(YEAR($B133),MONTH($B133)+1,MIN(BN$6,DAY(EOMONTH($B133,1))))&gt;=$B133)*(DATE(YEAR($B133),MONTH($B133)+1,MIN(BN$6,DAY(EOMONTH($B133,1))))&lt;$C133)))</f>
        <v>0</v>
      </c>
      <c r="BO133" s="48" t="n">
        <f aca="false">IF(OR(N(BO$5)=0,BO$6=""),0,BO$5*((DATE(YEAR($B133),MONTH($B133),MIN(BO$6,DAY(EOMONTH($B133,0))))&gt;=$B133)*(DATE(YEAR($B133),MONTH($B133),MIN(BO$6,DAY(EOMONTH($B133,0))))&lt;$C133)+(DATE(YEAR($B133),MONTH($B133)+1,MIN(BO$6,DAY(EOMONTH($B133,1))))&gt;=$B133)*(DATE(YEAR($B133),MONTH($B133)+1,MIN(BO$6,DAY(EOMONTH($B133,1))))&lt;$C133)))</f>
        <v>0</v>
      </c>
      <c r="BP133" s="48" t="n">
        <f aca="false">IF(OR(N(BP$5)=0,BP$6=""),0,BP$5*((DATE(YEAR($B133),MONTH($B133),MIN(BP$6,DAY(EOMONTH($B133,0))))&gt;=$B133)*(DATE(YEAR($B133),MONTH($B133),MIN(BP$6,DAY(EOMONTH($B133,0))))&lt;$C133)+(DATE(YEAR($B133),MONTH($B133)+1,MIN(BP$6,DAY(EOMONTH($B133,1))))&gt;=$B133)*(DATE(YEAR($B133),MONTH($B133)+1,MIN(BP$6,DAY(EOMONTH($B133,1))))&lt;$C133)))</f>
        <v>0</v>
      </c>
      <c r="BQ133" s="48" t="n">
        <f aca="false">IF(OR(N(BQ$5)=0,BQ$6=""),0,BQ$5*((DATE(YEAR($B133),MONTH($B133),MIN(BQ$6,DAY(EOMONTH($B133,0))))&gt;=$B133)*(DATE(YEAR($B133),MONTH($B133),MIN(BQ$6,DAY(EOMONTH($B133,0))))&lt;$C133)+(DATE(YEAR($B133),MONTH($B133)+1,MIN(BQ$6,DAY(EOMONTH($B133,1))))&gt;=$B133)*(DATE(YEAR($B133),MONTH($B133)+1,MIN(BQ$6,DAY(EOMONTH($B133,1))))&lt;$C133)))</f>
        <v>0</v>
      </c>
      <c r="BR133" s="48" t="n">
        <f aca="false">IF(OR(N(BR$5)=0,BR$6=""),0,BR$5*((DATE(YEAR($B133),MONTH($B133),MIN(BR$6,DAY(EOMONTH($B133,0))))&gt;=$B133)*(DATE(YEAR($B133),MONTH($B133),MIN(BR$6,DAY(EOMONTH($B133,0))))&lt;$C133)+(DATE(YEAR($B133),MONTH($B133)+1,MIN(BR$6,DAY(EOMONTH($B133,1))))&gt;=$B133)*(DATE(YEAR($B133),MONTH($B133)+1,MIN(BR$6,DAY(EOMONTH($B133,1))))&lt;$C133)))</f>
        <v>0</v>
      </c>
      <c r="BS133" s="48" t="n">
        <f aca="false">IF(OR(N(BS$5)=0,BS$6=""),0,BS$5*((DATE(YEAR($B133),MONTH($B133),MIN(BS$6,DAY(EOMONTH($B133,0))))&gt;=$B133)*(DATE(YEAR($B133),MONTH($B133),MIN(BS$6,DAY(EOMONTH($B133,0))))&lt;$C133)+(DATE(YEAR($B133),MONTH($B133)+1,MIN(BS$6,DAY(EOMONTH($B133,1))))&gt;=$B133)*(DATE(YEAR($B133),MONTH($B133)+1,MIN(BS$6,DAY(EOMONTH($B133,1))))&lt;$C133)))</f>
        <v>0</v>
      </c>
      <c r="BT133" s="48" t="n">
        <f aca="false">IF(OR(N(BT$5)=0,BT$6=""),0,BT$5*((DATE(YEAR($B133),MONTH($B133),MIN(BT$6,DAY(EOMONTH($B133,0))))&gt;=$B133)*(DATE(YEAR($B133),MONTH($B133),MIN(BT$6,DAY(EOMONTH($B133,0))))&lt;$C133)+(DATE(YEAR($B133),MONTH($B133)+1,MIN(BT$6,DAY(EOMONTH($B133,1))))&gt;=$B133)*(DATE(YEAR($B133),MONTH($B133)+1,MIN(BT$6,DAY(EOMONTH($B133,1))))&lt;$C133)))</f>
        <v>0</v>
      </c>
      <c r="BU133" s="48" t="n">
        <f aca="false">IF(OR(N(BU$5)=0,BU$6=""),0,BU$5*((DATE(YEAR($B133),MONTH($B133),MIN(BU$6,DAY(EOMONTH($B133,0))))&gt;=$B133)*(DATE(YEAR($B133),MONTH($B133),MIN(BU$6,DAY(EOMONTH($B133,0))))&lt;$C133)+(DATE(YEAR($B133),MONTH($B133)+1,MIN(BU$6,DAY(EOMONTH($B133,1))))&gt;=$B133)*(DATE(YEAR($B133),MONTH($B133)+1,MIN(BU$6,DAY(EOMONTH($B133,1))))&lt;$C133)))</f>
        <v>0</v>
      </c>
      <c r="BV133" s="48" t="n">
        <f aca="false">IF(OR(N(BV$5)=0,BV$6=""),0,BV$5*((DATE(YEAR($B133),MONTH($B133),MIN(BV$6,DAY(EOMONTH($B133,0))))&gt;=$B133)*(DATE(YEAR($B133),MONTH($B133),MIN(BV$6,DAY(EOMONTH($B133,0))))&lt;$C133)+(DATE(YEAR($B133),MONTH($B133)+1,MIN(BV$6,DAY(EOMONTH($B133,1))))&gt;=$B133)*(DATE(YEAR($B133),MONTH($B133)+1,MIN(BV$6,DAY(EOMONTH($B133,1))))&lt;$C133)))</f>
        <v>0</v>
      </c>
      <c r="BW133" s="48" t="n">
        <f aca="false">IF(OR(N(BW$5)=0,BW$6=""),0,BW$5*((DATE(YEAR($B133),MONTH($B133),MIN(BW$6,DAY(EOMONTH($B133,0))))&gt;=$B133)*(DATE(YEAR($B133),MONTH($B133),MIN(BW$6,DAY(EOMONTH($B133,0))))&lt;$C133)+(DATE(YEAR($B133),MONTH($B133)+1,MIN(BW$6,DAY(EOMONTH($B133,1))))&gt;=$B133)*(DATE(YEAR($B133),MONTH($B133)+1,MIN(BW$6,DAY(EOMONTH($B133,1))))&lt;$C133)))</f>
        <v>0</v>
      </c>
      <c r="BX133" s="48" t="n">
        <f aca="false">MIN(Z133,(FT132*(1+FT$5/Setup!$C$36)+IF($V133=1,N($F133),0)))</f>
        <v>0</v>
      </c>
      <c r="BY133" s="48" t="n">
        <f aca="false">MIN(AA133,(FU132*(1+FU$5/Setup!$C$36)+IF($V133=2,N($F133),0)))</f>
        <v>0</v>
      </c>
      <c r="BZ133" s="48" t="n">
        <f aca="false">MIN(AB133,(FV132*(1+FV$5/Setup!$C$36)+IF($V133=3,N($F133),0)))</f>
        <v>0</v>
      </c>
      <c r="CA133" s="48" t="n">
        <f aca="false">MIN(AC133,(FW132*(1+FW$5/Setup!$C$36)+IF($V133=4,N($F133),0)))</f>
        <v>0</v>
      </c>
      <c r="CB133" s="48" t="n">
        <f aca="false">MIN(AD133,(FX132*(1+FX$5/Setup!$C$36)+IF($V133=5,N($F133),0)))</f>
        <v>0</v>
      </c>
      <c r="CC133" s="48" t="n">
        <f aca="false">MIN(AE133,(FY132*(1+FY$5/Setup!$C$36)+IF($V133=6,N($F133),0)))</f>
        <v>0</v>
      </c>
      <c r="CD133" s="48" t="n">
        <f aca="false">MIN(AF133,(FZ132*(1+FZ$5/Setup!$C$36)+IF($V133=7,N($F133),0)))</f>
        <v>0</v>
      </c>
      <c r="CE133" s="48" t="n">
        <f aca="false">MIN(AG133,(GA132*(1+GA$5/Setup!$C$36)+IF($V133=8,N($F133),0)))</f>
        <v>0</v>
      </c>
      <c r="CF133" s="48" t="n">
        <f aca="false">MIN(AH133,(GB132*(1+GB$5/Setup!$C$36)+IF($V133=9,N($F133),0)))</f>
        <v>0</v>
      </c>
      <c r="CG133" s="48" t="n">
        <f aca="false">MIN(AI133,(GC132*(1+GC$5/Setup!$C$36)+IF($V133=10,N($F133),0)))</f>
        <v>0</v>
      </c>
      <c r="CH133" s="48" t="n">
        <f aca="false">MIN(AJ133,(GD132*(1+GD$5/Setup!$C$36)+IF($V133=11,N($F133),0)))</f>
        <v>0</v>
      </c>
      <c r="CI133" s="48" t="n">
        <f aca="false">MIN(AK133,(GE132*(1+GE$5/Setup!$C$36)+IF($V133=12,N($F133),0)))</f>
        <v>0</v>
      </c>
      <c r="CJ133" s="48" t="n">
        <f aca="false">MIN(AL133,(GF132*(1+GF$5/Setup!$C$36)+IF($V133=13,N($F133),0)))</f>
        <v>0</v>
      </c>
      <c r="CK133" s="48" t="n">
        <f aca="false">MIN(AM133,(GG132*(1+GG$5/Setup!$C$36)+IF($V133=14,N($F133),0)))</f>
        <v>0</v>
      </c>
      <c r="CL133" s="48" t="n">
        <f aca="false">MIN(AN133,(GH132*(1+GH$5/Setup!$C$36)+IF($V133=15,N($F133),0)))</f>
        <v>0</v>
      </c>
      <c r="CM133" s="48" t="n">
        <f aca="false">MIN(AO133,(GI132*(1+GI$5/Setup!$C$36)+IF($V133=16,N($F133),0)))</f>
        <v>0</v>
      </c>
      <c r="CN133" s="48" t="n">
        <f aca="false">MIN(AP133,(GJ132*(1+GJ$5/Setup!$C$36)+IF($V133=17,N($F133),0)))</f>
        <v>0</v>
      </c>
      <c r="CO133" s="48" t="n">
        <f aca="false">MIN(AQ133,(GK132*(1+GK$5/Setup!$C$36)+IF($V133=18,N($F133),0)))</f>
        <v>0</v>
      </c>
      <c r="CP133" s="48" t="n">
        <f aca="false">MIN(AR133,(GL132*(1+GL$5/Setup!$C$36)+IF($V133=19,N($F133),0)))</f>
        <v>0</v>
      </c>
      <c r="CQ133" s="48" t="n">
        <f aca="false">MIN(AS133,(GM132*(1+GM$5/Setup!$C$36)+IF($V133=20,N($F133),0)))</f>
        <v>0</v>
      </c>
      <c r="CR133" s="48" t="n">
        <f aca="false">MIN(AT133,(GN132*(1+GN$5/Setup!$C$36)+IF($V133=21,N($F133),0)))</f>
        <v>0</v>
      </c>
      <c r="CS133" s="48" t="n">
        <f aca="false">MIN(AU133,(GO132*(1+GO$5/Setup!$C$36)+IF($V133=22,N($F133),0)))</f>
        <v>0</v>
      </c>
      <c r="CT133" s="48" t="n">
        <f aca="false">MIN(AV133,(GP132*(1+GP$5/Setup!$C$36)+IF($V133=23,N($F133),0)))</f>
        <v>0</v>
      </c>
      <c r="CU133" s="48" t="n">
        <f aca="false">MIN(AW133,(GQ132*(1+GQ$5/Setup!$C$36)+IF($V133=24,N($F133),0)))</f>
        <v>0</v>
      </c>
      <c r="CV133" s="48" t="n">
        <f aca="false">MIN(AX133,(GR132*(1+GR$5/Setup!$C$36)+IF($V133=25,N($F133),0)))</f>
        <v>0</v>
      </c>
      <c r="CW133" s="48" t="n">
        <f aca="false">MIN(AY133,(GS132*(1+GS$5/Setup!$C$36)+IF($V133=26,N($F133),0)))</f>
        <v>0</v>
      </c>
      <c r="CX133" s="48" t="n">
        <f aca="false">MIN(AZ133,(GT132*(1+GT$5/Setup!$C$36)+IF($V133=27,N($F133),0)))</f>
        <v>0</v>
      </c>
      <c r="CY133" s="48" t="n">
        <f aca="false">MIN(BA133,(GU132*(1+GU$5/Setup!$C$36)+IF($V133=28,N($F133),0)))</f>
        <v>0</v>
      </c>
      <c r="CZ133" s="48" t="n">
        <f aca="false">MIN(BB133,(GV132*(1+GV$5/Setup!$C$36)+IF($V133=29,N($F133),0)))</f>
        <v>0</v>
      </c>
      <c r="DA133" s="48" t="n">
        <f aca="false">MIN(BC133,(GW132*(1+GW$5/Setup!$C$36)+IF($V133=30,N($F133),0)))</f>
        <v>0</v>
      </c>
      <c r="DB133" s="48" t="n">
        <f aca="false">MIN(BD133,(GX132*(1+GX$5/Setup!$C$36)+IF($V133=31,N($F133),0)))</f>
        <v>0</v>
      </c>
      <c r="DC133" s="48" t="n">
        <f aca="false">MIN(BE133,(GY132*(1+GY$5/Setup!$C$36)+IF($V133=32,N($F133),0)))</f>
        <v>0</v>
      </c>
      <c r="DD133" s="48" t="n">
        <f aca="false">MIN(BF133,(GZ132*(1+GZ$5/Setup!$C$36)+IF($V133=33,N($F133),0)))</f>
        <v>0</v>
      </c>
      <c r="DE133" s="48" t="n">
        <f aca="false">MIN(BG133,(HA132*(1+HA$5/Setup!$C$36)+IF($V133=34,N($F133),0)))</f>
        <v>0</v>
      </c>
      <c r="DF133" s="48" t="n">
        <f aca="false">MIN(BH133,(HB132*(1+HB$5/Setup!$C$36)+IF($V133=35,N($F133),0)))</f>
        <v>0</v>
      </c>
      <c r="DG133" s="48" t="n">
        <f aca="false">MIN(BI133,(HC132*(1+HC$5/Setup!$C$36)+IF($V133=36,N($F133),0)))</f>
        <v>0</v>
      </c>
      <c r="DH133" s="48" t="n">
        <f aca="false">MIN(BJ133,(HD132*(1+HD$5/Setup!$C$36)+IF($V133=37,N($F133),0)))</f>
        <v>0</v>
      </c>
      <c r="DI133" s="48" t="n">
        <f aca="false">MIN(BK133,(HE132*(1+HE$5/Setup!$C$36)+IF($V133=38,N($F133),0)))</f>
        <v>0</v>
      </c>
      <c r="DJ133" s="48" t="n">
        <f aca="false">MIN(BL133,(HF132*(1+HF$5/Setup!$C$36)+IF($V133=39,N($F133),0)))</f>
        <v>0</v>
      </c>
      <c r="DK133" s="48" t="n">
        <f aca="false">MIN(BM133,(HG132*(1+HG$5/Setup!$C$36)+IF($V133=40,N($F133),0)))</f>
        <v>0</v>
      </c>
      <c r="DL133" s="48" t="n">
        <f aca="false">MIN(BN133,(HH132*(1+HH$5/Setup!$C$36)+IF($V133=41,N($F133),0)))</f>
        <v>0</v>
      </c>
      <c r="DM133" s="48" t="n">
        <f aca="false">MIN(BO133,(HI132*(1+HI$5/Setup!$C$36)+IF($V133=42,N($F133),0)))</f>
        <v>0</v>
      </c>
      <c r="DN133" s="48" t="n">
        <f aca="false">MIN(BP133,(HJ132*(1+HJ$5/Setup!$C$36)+IF($V133=43,N($F133),0)))</f>
        <v>0</v>
      </c>
      <c r="DO133" s="48" t="n">
        <f aca="false">MIN(BQ133,(HK132*(1+HK$5/Setup!$C$36)+IF($V133=44,N($F133),0)))</f>
        <v>0</v>
      </c>
      <c r="DP133" s="48" t="n">
        <f aca="false">MIN(BR133,(HL132*(1+HL$5/Setup!$C$36)+IF($V133=45,N($F133),0)))</f>
        <v>0</v>
      </c>
      <c r="DQ133" s="48" t="n">
        <f aca="false">MIN(BS133,(HM132*(1+HM$5/Setup!$C$36)+IF($V133=46,N($F133),0)))</f>
        <v>0</v>
      </c>
      <c r="DR133" s="48" t="n">
        <f aca="false">MIN(BT133,(HN132*(1+HN$5/Setup!$C$36)+IF($V133=47,N($F133),0)))</f>
        <v>0</v>
      </c>
      <c r="DS133" s="48" t="n">
        <f aca="false">MIN(BU133,(HO132*(1+HO$5/Setup!$C$36)+IF($V133=48,N($F133),0)))</f>
        <v>0</v>
      </c>
      <c r="DT133" s="48" t="n">
        <f aca="false">MIN(BV133,(HP132*(1+HP$5/Setup!$C$36)+IF($V133=49,N($F133),0)))</f>
        <v>0</v>
      </c>
      <c r="DU133" s="48" t="n">
        <f aca="false">MIN(BW133,(HQ132*(1+HQ$5/Setup!$C$36)+IF($V133=50,N($F133),0)))</f>
        <v>0</v>
      </c>
      <c r="DV133" s="48" t="n">
        <f aca="false">MIN(MAX((FT132*(1+FT$5/Setup!$C$36)+IF($V133=1,N($F133),0))-BX133,0),MAX($P133-0,0))</f>
        <v>0</v>
      </c>
      <c r="DW133" s="48" t="n">
        <f aca="false">MIN(MAX((FU132*(1+FU$5/Setup!$C$36)+IF($V133=2,N($F133),0))-BY133,0),MAX($P133-SUM(DV133:DV133),0))</f>
        <v>0</v>
      </c>
      <c r="DX133" s="48" t="n">
        <f aca="false">MIN(MAX((FV132*(1+FV$5/Setup!$C$36)+IF($V133=3,N($F133),0))-BZ133,0),MAX($P133-SUM(DV133:DW133),0))</f>
        <v>0</v>
      </c>
      <c r="DY133" s="48" t="n">
        <f aca="false">MIN(MAX((FW132*(1+FW$5/Setup!$C$36)+IF($V133=4,N($F133),0))-CA133,0),MAX($P133-SUM(DV133:DX133),0))</f>
        <v>0</v>
      </c>
      <c r="DZ133" s="48" t="n">
        <f aca="false">MIN(MAX((FX132*(1+FX$5/Setup!$C$36)+IF($V133=5,N($F133),0))-CB133,0),MAX($P133-SUM(DV133:DY133),0))</f>
        <v>0</v>
      </c>
      <c r="EA133" s="48" t="n">
        <f aca="false">MIN(MAX((FY132*(1+FY$5/Setup!$C$36)+IF($V133=6,N($F133),0))-CC133,0),MAX($P133-SUM(DV133:DZ133),0))</f>
        <v>0</v>
      </c>
      <c r="EB133" s="48" t="n">
        <f aca="false">MIN(MAX((FZ132*(1+FZ$5/Setup!$C$36)+IF($V133=7,N($F133),0))-CD133,0),MAX($P133-SUM(DV133:EA133),0))</f>
        <v>0</v>
      </c>
      <c r="EC133" s="48" t="n">
        <f aca="false">MIN(MAX((GA132*(1+GA$5/Setup!$C$36)+IF($V133=8,N($F133),0))-CE133,0),MAX($P133-SUM(DV133:EB133),0))</f>
        <v>0</v>
      </c>
      <c r="ED133" s="48" t="n">
        <f aca="false">MIN(MAX((GB132*(1+GB$5/Setup!$C$36)+IF($V133=9,N($F133),0))-CF133,0),MAX($P133-SUM(DV133:EC133),0))</f>
        <v>0</v>
      </c>
      <c r="EE133" s="48" t="n">
        <f aca="false">MIN(MAX((GC132*(1+GC$5/Setup!$C$36)+IF($V133=10,N($F133),0))-CG133,0),MAX($P133-SUM(DV133:ED133),0))</f>
        <v>0</v>
      </c>
      <c r="EF133" s="48" t="n">
        <f aca="false">MIN(MAX((GD132*(1+GD$5/Setup!$C$36)+IF($V133=11,N($F133),0))-CH133,0),MAX($P133-SUM(DV133:EE133),0))</f>
        <v>0</v>
      </c>
      <c r="EG133" s="48" t="n">
        <f aca="false">MIN(MAX((GE132*(1+GE$5/Setup!$C$36)+IF($V133=12,N($F133),0))-CI133,0),MAX($P133-SUM(DV133:EF133),0))</f>
        <v>0</v>
      </c>
      <c r="EH133" s="48" t="n">
        <f aca="false">MIN(MAX((GF132*(1+GF$5/Setup!$C$36)+IF($V133=13,N($F133),0))-CJ133,0),MAX($P133-SUM(DV133:EG133),0))</f>
        <v>0</v>
      </c>
      <c r="EI133" s="48" t="n">
        <f aca="false">MIN(MAX((GG132*(1+GG$5/Setup!$C$36)+IF($V133=14,N($F133),0))-CK133,0),MAX($P133-SUM(DV133:EH133),0))</f>
        <v>0</v>
      </c>
      <c r="EJ133" s="48" t="n">
        <f aca="false">MIN(MAX((GH132*(1+GH$5/Setup!$C$36)+IF($V133=15,N($F133),0))-CL133,0),MAX($P133-SUM(DV133:EI133),0))</f>
        <v>0</v>
      </c>
      <c r="EK133" s="48" t="n">
        <f aca="false">MIN(MAX((GI132*(1+GI$5/Setup!$C$36)+IF($V133=16,N($F133),0))-CM133,0),MAX($P133-SUM(DV133:EJ133),0))</f>
        <v>0</v>
      </c>
      <c r="EL133" s="48" t="n">
        <f aca="false">MIN(MAX((GJ132*(1+GJ$5/Setup!$C$36)+IF($V133=17,N($F133),0))-CN133,0),MAX($P133-SUM(DV133:EK133),0))</f>
        <v>0</v>
      </c>
      <c r="EM133" s="48" t="n">
        <f aca="false">MIN(MAX((GK132*(1+GK$5/Setup!$C$36)+IF($V133=18,N($F133),0))-CO133,0),MAX($P133-SUM(DV133:EL133),0))</f>
        <v>0</v>
      </c>
      <c r="EN133" s="48" t="n">
        <f aca="false">MIN(MAX((GL132*(1+GL$5/Setup!$C$36)+IF($V133=19,N($F133),0))-CP133,0),MAX($P133-SUM(DV133:EM133),0))</f>
        <v>0</v>
      </c>
      <c r="EO133" s="48" t="n">
        <f aca="false">MIN(MAX((GM132*(1+GM$5/Setup!$C$36)+IF($V133=20,N($F133),0))-CQ133,0),MAX($P133-SUM(DV133:EN133),0))</f>
        <v>0</v>
      </c>
      <c r="EP133" s="48" t="n">
        <f aca="false">MIN(MAX((GN132*(1+GN$5/Setup!$C$36)+IF($V133=21,N($F133),0))-CR133,0),MAX($P133-SUM(DV133:EO133),0))</f>
        <v>0</v>
      </c>
      <c r="EQ133" s="48" t="n">
        <f aca="false">MIN(MAX((GO132*(1+GO$5/Setup!$C$36)+IF($V133=22,N($F133),0))-CS133,0),MAX($P133-SUM(DV133:EP133),0))</f>
        <v>0</v>
      </c>
      <c r="ER133" s="48" t="n">
        <f aca="false">MIN(MAX((GP132*(1+GP$5/Setup!$C$36)+IF($V133=23,N($F133),0))-CT133,0),MAX($P133-SUM(DV133:EQ133),0))</f>
        <v>0</v>
      </c>
      <c r="ES133" s="48" t="n">
        <f aca="false">MIN(MAX((GQ132*(1+GQ$5/Setup!$C$36)+IF($V133=24,N($F133),0))-CU133,0),MAX($P133-SUM(DV133:ER133),0))</f>
        <v>0</v>
      </c>
      <c r="ET133" s="48" t="n">
        <f aca="false">MIN(MAX((GR132*(1+GR$5/Setup!$C$36)+IF($V133=25,N($F133),0))-CV133,0),MAX($P133-SUM(DV133:ES133),0))</f>
        <v>0</v>
      </c>
      <c r="EU133" s="48" t="n">
        <f aca="false">MIN(MAX((GS132*(1+GS$5/Setup!$C$36)+IF($V133=26,N($F133),0))-CW133,0),MAX($P133-SUM(DV133:ET133),0))</f>
        <v>0</v>
      </c>
      <c r="EV133" s="48" t="n">
        <f aca="false">MIN(MAX((GT132*(1+GT$5/Setup!$C$36)+IF($V133=27,N($F133),0))-CX133,0),MAX($P133-SUM(DV133:EU133),0))</f>
        <v>0</v>
      </c>
      <c r="EW133" s="48" t="n">
        <f aca="false">MIN(MAX((GU132*(1+GU$5/Setup!$C$36)+IF($V133=28,N($F133),0))-CY133,0),MAX($P133-SUM(DV133:EV133),0))</f>
        <v>0</v>
      </c>
      <c r="EX133" s="48" t="n">
        <f aca="false">MIN(MAX((GV132*(1+GV$5/Setup!$C$36)+IF($V133=29,N($F133),0))-CZ133,0),MAX($P133-SUM(DV133:EW133),0))</f>
        <v>0</v>
      </c>
      <c r="EY133" s="48" t="n">
        <f aca="false">MIN(MAX((GW132*(1+GW$5/Setup!$C$36)+IF($V133=30,N($F133),0))-DA133,0),MAX($P133-SUM(DV133:EX133),0))</f>
        <v>0</v>
      </c>
      <c r="EZ133" s="48" t="n">
        <f aca="false">MIN(MAX((GX132*(1+GX$5/Setup!$C$36)+IF($V133=31,N($F133),0))-DB133,0),MAX($P133-SUM(DV133:EY133),0))</f>
        <v>0</v>
      </c>
      <c r="FA133" s="48" t="n">
        <f aca="false">MIN(MAX((GY132*(1+GY$5/Setup!$C$36)+IF($V133=32,N($F133),0))-DC133,0),MAX($P133-SUM(DV133:EZ133),0))</f>
        <v>0</v>
      </c>
      <c r="FB133" s="48" t="n">
        <f aca="false">MIN(MAX((GZ132*(1+GZ$5/Setup!$C$36)+IF($V133=33,N($F133),0))-DD133,0),MAX($P133-SUM(DV133:FA133),0))</f>
        <v>0</v>
      </c>
      <c r="FC133" s="48" t="n">
        <f aca="false">MIN(MAX((HA132*(1+HA$5/Setup!$C$36)+IF($V133=34,N($F133),0))-DE133,0),MAX($P133-SUM(DV133:FB133),0))</f>
        <v>0</v>
      </c>
      <c r="FD133" s="48" t="n">
        <f aca="false">MIN(MAX((HB132*(1+HB$5/Setup!$C$36)+IF($V133=35,N($F133),0))-DF133,0),MAX($P133-SUM(DV133:FC133),0))</f>
        <v>0</v>
      </c>
      <c r="FE133" s="48" t="n">
        <f aca="false">MIN(MAX((HC132*(1+HC$5/Setup!$C$36)+IF($V133=36,N($F133),0))-DG133,0),MAX($P133-SUM(DV133:FD133),0))</f>
        <v>0</v>
      </c>
      <c r="FF133" s="48" t="n">
        <f aca="false">MIN(MAX((HD132*(1+HD$5/Setup!$C$36)+IF($V133=37,N($F133),0))-DH133,0),MAX($P133-SUM(DV133:FE133),0))</f>
        <v>0</v>
      </c>
      <c r="FG133" s="48" t="n">
        <f aca="false">MIN(MAX((HE132*(1+HE$5/Setup!$C$36)+IF($V133=38,N($F133),0))-DI133,0),MAX($P133-SUM(DV133:FF133),0))</f>
        <v>0</v>
      </c>
      <c r="FH133" s="48" t="n">
        <f aca="false">MIN(MAX((HF132*(1+HF$5/Setup!$C$36)+IF($V133=39,N($F133),0))-DJ133,0),MAX($P133-SUM(DV133:FG133),0))</f>
        <v>0</v>
      </c>
      <c r="FI133" s="48" t="n">
        <f aca="false">MIN(MAX((HG132*(1+HG$5/Setup!$C$36)+IF($V133=40,N($F133),0))-DK133,0),MAX($P133-SUM(DV133:FH133),0))</f>
        <v>0</v>
      </c>
      <c r="FJ133" s="48" t="n">
        <f aca="false">MIN(MAX((HH132*(1+HH$5/Setup!$C$36)+IF($V133=41,N($F133),0))-DL133,0),MAX($P133-SUM(DV133:FI133),0))</f>
        <v>0</v>
      </c>
      <c r="FK133" s="48" t="n">
        <f aca="false">MIN(MAX((HI132*(1+HI$5/Setup!$C$36)+IF($V133=42,N($F133),0))-DM133,0),MAX($P133-SUM(DV133:FJ133),0))</f>
        <v>0</v>
      </c>
      <c r="FL133" s="48" t="n">
        <f aca="false">MIN(MAX((HJ132*(1+HJ$5/Setup!$C$36)+IF($V133=43,N($F133),0))-DN133,0),MAX($P133-SUM(DV133:FK133),0))</f>
        <v>0</v>
      </c>
      <c r="FM133" s="48" t="n">
        <f aca="false">MIN(MAX((HK132*(1+HK$5/Setup!$C$36)+IF($V133=44,N($F133),0))-DO133,0),MAX($P133-SUM(DV133:FL133),0))</f>
        <v>0</v>
      </c>
      <c r="FN133" s="48" t="n">
        <f aca="false">MIN(MAX((HL132*(1+HL$5/Setup!$C$36)+IF($V133=45,N($F133),0))-DP133,0),MAX($P133-SUM(DV133:FM133),0))</f>
        <v>0</v>
      </c>
      <c r="FO133" s="48" t="n">
        <f aca="false">MIN(MAX((HM132*(1+HM$5/Setup!$C$36)+IF($V133=46,N($F133),0))-DQ133,0),MAX($P133-SUM(DV133:FN133),0))</f>
        <v>0</v>
      </c>
      <c r="FP133" s="48" t="n">
        <f aca="false">MIN(MAX((HN132*(1+HN$5/Setup!$C$36)+IF($V133=47,N($F133),0))-DR133,0),MAX($P133-SUM(DV133:FO133),0))</f>
        <v>0</v>
      </c>
      <c r="FQ133" s="48" t="n">
        <f aca="false">MIN(MAX((HO132*(1+HO$5/Setup!$C$36)+IF($V133=48,N($F133),0))-DS133,0),MAX($P133-SUM(DV133:FP133),0))</f>
        <v>0</v>
      </c>
      <c r="FR133" s="48" t="n">
        <f aca="false">MIN(MAX((HP132*(1+HP$5/Setup!$C$36)+IF($V133=49,N($F133),0))-DT133,0),MAX($P133-SUM(DV133:FQ133),0))</f>
        <v>0</v>
      </c>
      <c r="FS133" s="48" t="n">
        <f aca="false">MIN(MAX((HQ132*(1+HQ$5/Setup!$C$36)+IF($V133=50,N($F133),0))-DU133,0),MAX($P133-SUM(DV133:FR133),0))</f>
        <v>0</v>
      </c>
      <c r="FT133" s="48" t="n">
        <f aca="false">IF((FT132*(1+FT$5/Setup!$C$36)+IF($V133=1,N($F133),0))-BX133-DV133&lt;0.005,0,(FT132*(1+FT$5/Setup!$C$36)+IF($V133=1,N($F133),0))-BX133-DV133)</f>
        <v>0</v>
      </c>
      <c r="FU133" s="48" t="n">
        <f aca="false">IF((FU132*(1+FU$5/Setup!$C$36)+IF($V133=2,N($F133),0))-BY133-DW133&lt;0.005,0,(FU132*(1+FU$5/Setup!$C$36)+IF($V133=2,N($F133),0))-BY133-DW133)</f>
        <v>0</v>
      </c>
      <c r="FV133" s="48" t="n">
        <f aca="false">IF((FV132*(1+FV$5/Setup!$C$36)+IF($V133=3,N($F133),0))-BZ133-DX133&lt;0.005,0,(FV132*(1+FV$5/Setup!$C$36)+IF($V133=3,N($F133),0))-BZ133-DX133)</f>
        <v>0</v>
      </c>
      <c r="FW133" s="48" t="n">
        <f aca="false">IF((FW132*(1+FW$5/Setup!$C$36)+IF($V133=4,N($F133),0))-CA133-DY133&lt;0.005,0,(FW132*(1+FW$5/Setup!$C$36)+IF($V133=4,N($F133),0))-CA133-DY133)</f>
        <v>0</v>
      </c>
      <c r="FX133" s="48" t="n">
        <f aca="false">IF((FX132*(1+FX$5/Setup!$C$36)+IF($V133=5,N($F133),0))-CB133-DZ133&lt;0.005,0,(FX132*(1+FX$5/Setup!$C$36)+IF($V133=5,N($F133),0))-CB133-DZ133)</f>
        <v>0</v>
      </c>
      <c r="FY133" s="48" t="n">
        <f aca="false">IF((FY132*(1+FY$5/Setup!$C$36)+IF($V133=6,N($F133),0))-CC133-EA133&lt;0.005,0,(FY132*(1+FY$5/Setup!$C$36)+IF($V133=6,N($F133),0))-CC133-EA133)</f>
        <v>0</v>
      </c>
      <c r="FZ133" s="48" t="n">
        <f aca="false">IF((FZ132*(1+FZ$5/Setup!$C$36)+IF($V133=7,N($F133),0))-CD133-EB133&lt;0.005,0,(FZ132*(1+FZ$5/Setup!$C$36)+IF($V133=7,N($F133),0))-CD133-EB133)</f>
        <v>0</v>
      </c>
      <c r="GA133" s="48" t="n">
        <f aca="false">IF((GA132*(1+GA$5/Setup!$C$36)+IF($V133=8,N($F133),0))-CE133-EC133&lt;0.005,0,(GA132*(1+GA$5/Setup!$C$36)+IF($V133=8,N($F133),0))-CE133-EC133)</f>
        <v>0</v>
      </c>
      <c r="GB133" s="48" t="n">
        <f aca="false">IF((GB132*(1+GB$5/Setup!$C$36)+IF($V133=9,N($F133),0))-CF133-ED133&lt;0.005,0,(GB132*(1+GB$5/Setup!$C$36)+IF($V133=9,N($F133),0))-CF133-ED133)</f>
        <v>0</v>
      </c>
      <c r="GC133" s="48" t="n">
        <f aca="false">IF((GC132*(1+GC$5/Setup!$C$36)+IF($V133=10,N($F133),0))-CG133-EE133&lt;0.005,0,(GC132*(1+GC$5/Setup!$C$36)+IF($V133=10,N($F133),0))-CG133-EE133)</f>
        <v>0</v>
      </c>
      <c r="GD133" s="48" t="n">
        <f aca="false">IF((GD132*(1+GD$5/Setup!$C$36)+IF($V133=11,N($F133),0))-CH133-EF133&lt;0.005,0,(GD132*(1+GD$5/Setup!$C$36)+IF($V133=11,N($F133),0))-CH133-EF133)</f>
        <v>0</v>
      </c>
      <c r="GE133" s="48" t="n">
        <f aca="false">IF((GE132*(1+GE$5/Setup!$C$36)+IF($V133=12,N($F133),0))-CI133-EG133&lt;0.005,0,(GE132*(1+GE$5/Setup!$C$36)+IF($V133=12,N($F133),0))-CI133-EG133)</f>
        <v>0</v>
      </c>
      <c r="GF133" s="48" t="n">
        <f aca="false">IF((GF132*(1+GF$5/Setup!$C$36)+IF($V133=13,N($F133),0))-CJ133-EH133&lt;0.005,0,(GF132*(1+GF$5/Setup!$C$36)+IF($V133=13,N($F133),0))-CJ133-EH133)</f>
        <v>0</v>
      </c>
      <c r="GG133" s="48" t="n">
        <f aca="false">IF((GG132*(1+GG$5/Setup!$C$36)+IF($V133=14,N($F133),0))-CK133-EI133&lt;0.005,0,(GG132*(1+GG$5/Setup!$C$36)+IF($V133=14,N($F133),0))-CK133-EI133)</f>
        <v>0</v>
      </c>
      <c r="GH133" s="48" t="n">
        <f aca="false">IF((GH132*(1+GH$5/Setup!$C$36)+IF($V133=15,N($F133),0))-CL133-EJ133&lt;0.005,0,(GH132*(1+GH$5/Setup!$C$36)+IF($V133=15,N($F133),0))-CL133-EJ133)</f>
        <v>0</v>
      </c>
      <c r="GI133" s="48" t="n">
        <f aca="false">IF((GI132*(1+GI$5/Setup!$C$36)+IF($V133=16,N($F133),0))-CM133-EK133&lt;0.005,0,(GI132*(1+GI$5/Setup!$C$36)+IF($V133=16,N($F133),0))-CM133-EK133)</f>
        <v>0</v>
      </c>
      <c r="GJ133" s="48" t="n">
        <f aca="false">IF((GJ132*(1+GJ$5/Setup!$C$36)+IF($V133=17,N($F133),0))-CN133-EL133&lt;0.005,0,(GJ132*(1+GJ$5/Setup!$C$36)+IF($V133=17,N($F133),0))-CN133-EL133)</f>
        <v>0</v>
      </c>
      <c r="GK133" s="48" t="n">
        <f aca="false">IF((GK132*(1+GK$5/Setup!$C$36)+IF($V133=18,N($F133),0))-CO133-EM133&lt;0.005,0,(GK132*(1+GK$5/Setup!$C$36)+IF($V133=18,N($F133),0))-CO133-EM133)</f>
        <v>0</v>
      </c>
      <c r="GL133" s="48" t="n">
        <f aca="false">IF((GL132*(1+GL$5/Setup!$C$36)+IF($V133=19,N($F133),0))-CP133-EN133&lt;0.005,0,(GL132*(1+GL$5/Setup!$C$36)+IF($V133=19,N($F133),0))-CP133-EN133)</f>
        <v>0</v>
      </c>
      <c r="GM133" s="48" t="n">
        <f aca="false">IF((GM132*(1+GM$5/Setup!$C$36)+IF($V133=20,N($F133),0))-CQ133-EO133&lt;0.005,0,(GM132*(1+GM$5/Setup!$C$36)+IF($V133=20,N($F133),0))-CQ133-EO133)</f>
        <v>0</v>
      </c>
      <c r="GN133" s="48" t="n">
        <f aca="false">IF((GN132*(1+GN$5/Setup!$C$36)+IF($V133=21,N($F133),0))-CR133-EP133&lt;0.005,0,(GN132*(1+GN$5/Setup!$C$36)+IF($V133=21,N($F133),0))-CR133-EP133)</f>
        <v>0</v>
      </c>
      <c r="GO133" s="48" t="n">
        <f aca="false">IF((GO132*(1+GO$5/Setup!$C$36)+IF($V133=22,N($F133),0))-CS133-EQ133&lt;0.005,0,(GO132*(1+GO$5/Setup!$C$36)+IF($V133=22,N($F133),0))-CS133-EQ133)</f>
        <v>0</v>
      </c>
      <c r="GP133" s="48" t="n">
        <f aca="false">IF((GP132*(1+GP$5/Setup!$C$36)+IF($V133=23,N($F133),0))-CT133-ER133&lt;0.005,0,(GP132*(1+GP$5/Setup!$C$36)+IF($V133=23,N($F133),0))-CT133-ER133)</f>
        <v>0</v>
      </c>
      <c r="GQ133" s="48" t="n">
        <f aca="false">IF((GQ132*(1+GQ$5/Setup!$C$36)+IF($V133=24,N($F133),0))-CU133-ES133&lt;0.005,0,(GQ132*(1+GQ$5/Setup!$C$36)+IF($V133=24,N($F133),0))-CU133-ES133)</f>
        <v>0</v>
      </c>
      <c r="GR133" s="48" t="n">
        <f aca="false">IF((GR132*(1+GR$5/Setup!$C$36)+IF($V133=25,N($F133),0))-CV133-ET133&lt;0.005,0,(GR132*(1+GR$5/Setup!$C$36)+IF($V133=25,N($F133),0))-CV133-ET133)</f>
        <v>0</v>
      </c>
      <c r="GS133" s="48" t="n">
        <f aca="false">IF((GS132*(1+GS$5/Setup!$C$36)+IF($V133=26,N($F133),0))-CW133-EU133&lt;0.005,0,(GS132*(1+GS$5/Setup!$C$36)+IF($V133=26,N($F133),0))-CW133-EU133)</f>
        <v>0</v>
      </c>
      <c r="GT133" s="48" t="n">
        <f aca="false">IF((GT132*(1+GT$5/Setup!$C$36)+IF($V133=27,N($F133),0))-CX133-EV133&lt;0.005,0,(GT132*(1+GT$5/Setup!$C$36)+IF($V133=27,N($F133),0))-CX133-EV133)</f>
        <v>0</v>
      </c>
      <c r="GU133" s="48" t="n">
        <f aca="false">IF((GU132*(1+GU$5/Setup!$C$36)+IF($V133=28,N($F133),0))-CY133-EW133&lt;0.005,0,(GU132*(1+GU$5/Setup!$C$36)+IF($V133=28,N($F133),0))-CY133-EW133)</f>
        <v>0</v>
      </c>
      <c r="GV133" s="48" t="n">
        <f aca="false">IF((GV132*(1+GV$5/Setup!$C$36)+IF($V133=29,N($F133),0))-CZ133-EX133&lt;0.005,0,(GV132*(1+GV$5/Setup!$C$36)+IF($V133=29,N($F133),0))-CZ133-EX133)</f>
        <v>0</v>
      </c>
      <c r="GW133" s="48" t="n">
        <f aca="false">IF((GW132*(1+GW$5/Setup!$C$36)+IF($V133=30,N($F133),0))-DA133-EY133&lt;0.005,0,(GW132*(1+GW$5/Setup!$C$36)+IF($V133=30,N($F133),0))-DA133-EY133)</f>
        <v>0</v>
      </c>
      <c r="GX133" s="48" t="n">
        <f aca="false">IF((GX132*(1+GX$5/Setup!$C$36)+IF($V133=31,N($F133),0))-DB133-EZ133&lt;0.005,0,(GX132*(1+GX$5/Setup!$C$36)+IF($V133=31,N($F133),0))-DB133-EZ133)</f>
        <v>0</v>
      </c>
      <c r="GY133" s="48" t="n">
        <f aca="false">IF((GY132*(1+GY$5/Setup!$C$36)+IF($V133=32,N($F133),0))-DC133-FA133&lt;0.005,0,(GY132*(1+GY$5/Setup!$C$36)+IF($V133=32,N($F133),0))-DC133-FA133)</f>
        <v>0</v>
      </c>
      <c r="GZ133" s="48" t="n">
        <f aca="false">IF((GZ132*(1+GZ$5/Setup!$C$36)+IF($V133=33,N($F133),0))-DD133-FB133&lt;0.005,0,(GZ132*(1+GZ$5/Setup!$C$36)+IF($V133=33,N($F133),0))-DD133-FB133)</f>
        <v>0</v>
      </c>
      <c r="HA133" s="48" t="n">
        <f aca="false">IF((HA132*(1+HA$5/Setup!$C$36)+IF($V133=34,N($F133),0))-DE133-FC133&lt;0.005,0,(HA132*(1+HA$5/Setup!$C$36)+IF($V133=34,N($F133),0))-DE133-FC133)</f>
        <v>0</v>
      </c>
      <c r="HB133" s="48" t="n">
        <f aca="false">IF((HB132*(1+HB$5/Setup!$C$36)+IF($V133=35,N($F133),0))-DF133-FD133&lt;0.005,0,(HB132*(1+HB$5/Setup!$C$36)+IF($V133=35,N($F133),0))-DF133-FD133)</f>
        <v>0</v>
      </c>
      <c r="HC133" s="48" t="n">
        <f aca="false">IF((HC132*(1+HC$5/Setup!$C$36)+IF($V133=36,N($F133),0))-DG133-FE133&lt;0.005,0,(HC132*(1+HC$5/Setup!$C$36)+IF($V133=36,N($F133),0))-DG133-FE133)</f>
        <v>0</v>
      </c>
      <c r="HD133" s="48" t="n">
        <f aca="false">IF((HD132*(1+HD$5/Setup!$C$36)+IF($V133=37,N($F133),0))-DH133-FF133&lt;0.005,0,(HD132*(1+HD$5/Setup!$C$36)+IF($V133=37,N($F133),0))-DH133-FF133)</f>
        <v>0</v>
      </c>
      <c r="HE133" s="48" t="n">
        <f aca="false">IF((HE132*(1+HE$5/Setup!$C$36)+IF($V133=38,N($F133),0))-DI133-FG133&lt;0.005,0,(HE132*(1+HE$5/Setup!$C$36)+IF($V133=38,N($F133),0))-DI133-FG133)</f>
        <v>0</v>
      </c>
      <c r="HF133" s="48" t="n">
        <f aca="false">IF((HF132*(1+HF$5/Setup!$C$36)+IF($V133=39,N($F133),0))-DJ133-FH133&lt;0.005,0,(HF132*(1+HF$5/Setup!$C$36)+IF($V133=39,N($F133),0))-DJ133-FH133)</f>
        <v>0</v>
      </c>
      <c r="HG133" s="48" t="n">
        <f aca="false">IF((HG132*(1+HG$5/Setup!$C$36)+IF($V133=40,N($F133),0))-DK133-FI133&lt;0.005,0,(HG132*(1+HG$5/Setup!$C$36)+IF($V133=40,N($F133),0))-DK133-FI133)</f>
        <v>0</v>
      </c>
      <c r="HH133" s="48" t="n">
        <f aca="false">IF((HH132*(1+HH$5/Setup!$C$36)+IF($V133=41,N($F133),0))-DL133-FJ133&lt;0.005,0,(HH132*(1+HH$5/Setup!$C$36)+IF($V133=41,N($F133),0))-DL133-FJ133)</f>
        <v>0</v>
      </c>
      <c r="HI133" s="48" t="n">
        <f aca="false">IF((HI132*(1+HI$5/Setup!$C$36)+IF($V133=42,N($F133),0))-DM133-FK133&lt;0.005,0,(HI132*(1+HI$5/Setup!$C$36)+IF($V133=42,N($F133),0))-DM133-FK133)</f>
        <v>0</v>
      </c>
      <c r="HJ133" s="48" t="n">
        <f aca="false">IF((HJ132*(1+HJ$5/Setup!$C$36)+IF($V133=43,N($F133),0))-DN133-FL133&lt;0.005,0,(HJ132*(1+HJ$5/Setup!$C$36)+IF($V133=43,N($F133),0))-DN133-FL133)</f>
        <v>0</v>
      </c>
      <c r="HK133" s="48" t="n">
        <f aca="false">IF((HK132*(1+HK$5/Setup!$C$36)+IF($V133=44,N($F133),0))-DO133-FM133&lt;0.005,0,(HK132*(1+HK$5/Setup!$C$36)+IF($V133=44,N($F133),0))-DO133-FM133)</f>
        <v>0</v>
      </c>
      <c r="HL133" s="48" t="n">
        <f aca="false">IF((HL132*(1+HL$5/Setup!$C$36)+IF($V133=45,N($F133),0))-DP133-FN133&lt;0.005,0,(HL132*(1+HL$5/Setup!$C$36)+IF($V133=45,N($F133),0))-DP133-FN133)</f>
        <v>0</v>
      </c>
      <c r="HM133" s="48" t="n">
        <f aca="false">IF((HM132*(1+HM$5/Setup!$C$36)+IF($V133=46,N($F133),0))-DQ133-FO133&lt;0.005,0,(HM132*(1+HM$5/Setup!$C$36)+IF($V133=46,N($F133),0))-DQ133-FO133)</f>
        <v>0</v>
      </c>
      <c r="HN133" s="48" t="n">
        <f aca="false">IF((HN132*(1+HN$5/Setup!$C$36)+IF($V133=47,N($F133),0))-DR133-FP133&lt;0.005,0,(HN132*(1+HN$5/Setup!$C$36)+IF($V133=47,N($F133),0))-DR133-FP133)</f>
        <v>0</v>
      </c>
      <c r="HO133" s="48" t="n">
        <f aca="false">IF((HO132*(1+HO$5/Setup!$C$36)+IF($V133=48,N($F133),0))-DS133-FQ133&lt;0.005,0,(HO132*(1+HO$5/Setup!$C$36)+IF($V133=48,N($F133),0))-DS133-FQ133)</f>
        <v>0</v>
      </c>
      <c r="HP133" s="48" t="n">
        <f aca="false">IF((HP132*(1+HP$5/Setup!$C$36)+IF($V133=49,N($F133),0))-DT133-FR133&lt;0.005,0,(HP132*(1+HP$5/Setup!$C$36)+IF($V133=49,N($F133),0))-DT133-FR133)</f>
        <v>0</v>
      </c>
      <c r="HQ133" s="48" t="n">
        <f aca="false">IF((HQ132*(1+HQ$5/Setup!$C$36)+IF($V133=50,N($F133),0))-DU133-FS133&lt;0.005,0,(HQ132*(1+HQ$5/Setup!$C$36)+IF($V133=50,N($F133),0))-DU133-FS133)</f>
        <v>0</v>
      </c>
    </row>
    <row r="134" customFormat="false" ht="15" hidden="false" customHeight="false" outlineLevel="0" collapsed="false">
      <c r="A134" s="44" t="n">
        <v>126</v>
      </c>
      <c r="B134" s="45" t="n">
        <f aca="false">IF(Setup!$C$7="Every month",EDATE(Setup!$C$8,($A134-1)),IF(Setup!$C$7="Twice a month",DATE(YEAR(Setup!$C$8),MONTH(Setup!$C$8)+INT((($A134-1)+Setup!$C$41)/2),MIN(IF(MOD(($A134-1)+Setup!$C$41,2)=0,Setup!$C$39,Setup!$C$40),DAY(EOMONTH(DATE(YEAR(Setup!$C$8),MONTH(Setup!$C$8)+INT((($A134-1)+Setup!$C$41)/2),1),0)))),Setup!$C$8+($A134-1)*IF(Setup!$C$7="Every week",7,14)))</f>
        <v>48075</v>
      </c>
      <c r="C134" s="45" t="n">
        <f aca="false">IF(Setup!$C$7="Every month",EDATE(Setup!$C$8,$A134),IF(Setup!$C$7="Twice a month",DATE(YEAR(Setup!$C$8),MONTH(Setup!$C$8)+INT(($A134+Setup!$C$41)/2),MIN(IF(MOD($A134+Setup!$C$41,2)=0,Setup!$C$39,Setup!$C$40),DAY(EOMONTH(DATE(YEAR(Setup!$C$8),MONTH(Setup!$C$8)+INT(($A134+Setup!$C$41)/2),1),0)))),Setup!$C$8+$A134*IF(Setup!$C$7="Every week",7,14)))</f>
        <v>48089</v>
      </c>
      <c r="D134" s="46"/>
      <c r="E134" s="47"/>
      <c r="F134" s="47"/>
      <c r="G134" s="47"/>
      <c r="H134" s="47"/>
      <c r="I134" s="48" t="n">
        <f aca="false">N(Setup!$C$11)+N(E134)</f>
        <v>100</v>
      </c>
      <c r="J134" s="48" t="n">
        <f aca="false">MIN(Setup!$C$37,MAX(I134,0))</f>
        <v>9.23076923076923</v>
      </c>
      <c r="K134" s="48" t="n">
        <f aca="false">MIN(MAX(N(Setup!$C$14)-L133,0),MAX(I134-J134,0))</f>
        <v>0</v>
      </c>
      <c r="L134" s="48" t="n">
        <f aca="false">L133+K134-N(G134)</f>
        <v>500</v>
      </c>
      <c r="M134" s="48" t="n">
        <f aca="false">M133+J134-N(H134)</f>
        <v>1163.07692307693</v>
      </c>
      <c r="N134" s="48" t="n">
        <f aca="false">SUM(BX134:DU134)</f>
        <v>0</v>
      </c>
      <c r="O134" s="48" t="n">
        <f aca="false">SUM(Z134:BW134)-N134</f>
        <v>40</v>
      </c>
      <c r="P134" s="48" t="n">
        <f aca="false">MAX(I134-J134-K134,0)+O134</f>
        <v>130.769230769231</v>
      </c>
      <c r="Q134" s="48" t="n">
        <f aca="false">SUM(DV134:FS134)</f>
        <v>0</v>
      </c>
      <c r="R134" s="49" t="n">
        <f aca="false">N134+J134+K134+Q134</f>
        <v>9.23076923076923</v>
      </c>
      <c r="S134" s="48" t="n">
        <f aca="false">T134-T133-N(F134)+N134+Q134</f>
        <v>0</v>
      </c>
      <c r="T134" s="49" t="n">
        <f aca="false">SUM(FT134:HQ134)</f>
        <v>0</v>
      </c>
      <c r="U134" s="44" t="str">
        <f aca="false">IF(T133&lt;0.005,"",INDEX(Helpers!$C$2:$C$51,IF(_xlfn.MINIFS($DV$6:$FS$6,DV134:FS134,"&gt;0.005")=0,V134,_xlfn.MINIFS($DV$6:$FS$6,DV134:FS134,"&gt;0.005"))))</f>
        <v/>
      </c>
      <c r="V134" s="44" t="n">
        <f aca="false">IF(_xlfn.MINIFS($FT$6:$HQ$6,FT133:HQ133,"&gt;0.005")=0,1,_xlfn.MINIFS($FT$6:$HQ$6,FT133:HQ133,"&gt;0.005"))</f>
        <v>1</v>
      </c>
      <c r="W134" s="44" t="n">
        <f aca="false">IF(AND(D134&lt;&gt;"Paid",T133&gt;0.005),1,0)</f>
        <v>0</v>
      </c>
      <c r="X134" s="48" t="n">
        <f aca="false">SUMPRODUCT(((Helpers!$G$2:$G$51*(1+(Helpers!$D$2:$D$51+0.000000001)/12)^(($B134-Setup!$C$8)/(365.25/12))-Helpers!$E$2:$E$51*((1+(Helpers!$D$2:$D$51+0.000000001)/12)^(($B134-Setup!$C$8)/(365.25/12))-1)/((Helpers!$D$2:$D$51+0.000000001)/12))&gt;0)*(Helpers!$G$2:$G$51*(1+(Helpers!$D$2:$D$51+0.000000001)/12)^(($B134-Setup!$C$8)/(365.25/12))-Helpers!$E$2:$E$51*((1+(Helpers!$D$2:$D$51+0.000000001)/12)^(($B134-Setup!$C$8)/(365.25/12))-1)/((Helpers!$D$2:$D$51+0.000000001)/12)))</f>
        <v>0</v>
      </c>
      <c r="Y134" s="48"/>
      <c r="Z134" s="48" t="n">
        <f aca="false">IF(OR(N(Z$5)=0,Z$6=""),0,Z$5*((DATE(YEAR($B134),MONTH($B134),MIN(Z$6,DAY(EOMONTH($B134,0))))&gt;=$B134)*(DATE(YEAR($B134),MONTH($B134),MIN(Z$6,DAY(EOMONTH($B134,0))))&lt;$C134)+(DATE(YEAR($B134),MONTH($B134)+1,MIN(Z$6,DAY(EOMONTH($B134,1))))&gt;=$B134)*(DATE(YEAR($B134),MONTH($B134)+1,MIN(Z$6,DAY(EOMONTH($B134,1))))&lt;$C134)))</f>
        <v>0</v>
      </c>
      <c r="AA134" s="48" t="n">
        <f aca="false">IF(OR(N(AA$5)=0,AA$6=""),0,AA$5*((DATE(YEAR($B134),MONTH($B134),MIN(AA$6,DAY(EOMONTH($B134,0))))&gt;=$B134)*(DATE(YEAR($B134),MONTH($B134),MIN(AA$6,DAY(EOMONTH($B134,0))))&lt;$C134)+(DATE(YEAR($B134),MONTH($B134)+1,MIN(AA$6,DAY(EOMONTH($B134,1))))&gt;=$B134)*(DATE(YEAR($B134),MONTH($B134)+1,MIN(AA$6,DAY(EOMONTH($B134,1))))&lt;$C134)))</f>
        <v>40</v>
      </c>
      <c r="AB134" s="48" t="n">
        <f aca="false">IF(OR(N(AB$5)=0,AB$6=""),0,AB$5*((DATE(YEAR($B134),MONTH($B134),MIN(AB$6,DAY(EOMONTH($B134,0))))&gt;=$B134)*(DATE(YEAR($B134),MONTH($B134),MIN(AB$6,DAY(EOMONTH($B134,0))))&lt;$C134)+(DATE(YEAR($B134),MONTH($B134)+1,MIN(AB$6,DAY(EOMONTH($B134,1))))&gt;=$B134)*(DATE(YEAR($B134),MONTH($B134)+1,MIN(AB$6,DAY(EOMONTH($B134,1))))&lt;$C134)))</f>
        <v>0</v>
      </c>
      <c r="AC134" s="48" t="n">
        <f aca="false">IF(OR(N(AC$5)=0,AC$6=""),0,AC$5*((DATE(YEAR($B134),MONTH($B134),MIN(AC$6,DAY(EOMONTH($B134,0))))&gt;=$B134)*(DATE(YEAR($B134),MONTH($B134),MIN(AC$6,DAY(EOMONTH($B134,0))))&lt;$C134)+(DATE(YEAR($B134),MONTH($B134)+1,MIN(AC$6,DAY(EOMONTH($B134,1))))&gt;=$B134)*(DATE(YEAR($B134),MONTH($B134)+1,MIN(AC$6,DAY(EOMONTH($B134,1))))&lt;$C134)))</f>
        <v>0</v>
      </c>
      <c r="AD134" s="48" t="n">
        <f aca="false">IF(OR(N(AD$5)=0,AD$6=""),0,AD$5*((DATE(YEAR($B134),MONTH($B134),MIN(AD$6,DAY(EOMONTH($B134,0))))&gt;=$B134)*(DATE(YEAR($B134),MONTH($B134),MIN(AD$6,DAY(EOMONTH($B134,0))))&lt;$C134)+(DATE(YEAR($B134),MONTH($B134)+1,MIN(AD$6,DAY(EOMONTH($B134,1))))&gt;=$B134)*(DATE(YEAR($B134),MONTH($B134)+1,MIN(AD$6,DAY(EOMONTH($B134,1))))&lt;$C134)))</f>
        <v>0</v>
      </c>
      <c r="AE134" s="48" t="n">
        <f aca="false">IF(OR(N(AE$5)=0,AE$6=""),0,AE$5*((DATE(YEAR($B134),MONTH($B134),MIN(AE$6,DAY(EOMONTH($B134,0))))&gt;=$B134)*(DATE(YEAR($B134),MONTH($B134),MIN(AE$6,DAY(EOMONTH($B134,0))))&lt;$C134)+(DATE(YEAR($B134),MONTH($B134)+1,MIN(AE$6,DAY(EOMONTH($B134,1))))&gt;=$B134)*(DATE(YEAR($B134),MONTH($B134)+1,MIN(AE$6,DAY(EOMONTH($B134,1))))&lt;$C134)))</f>
        <v>0</v>
      </c>
      <c r="AF134" s="48" t="n">
        <f aca="false">IF(OR(N(AF$5)=0,AF$6=""),0,AF$5*((DATE(YEAR($B134),MONTH($B134),MIN(AF$6,DAY(EOMONTH($B134,0))))&gt;=$B134)*(DATE(YEAR($B134),MONTH($B134),MIN(AF$6,DAY(EOMONTH($B134,0))))&lt;$C134)+(DATE(YEAR($B134),MONTH($B134)+1,MIN(AF$6,DAY(EOMONTH($B134,1))))&gt;=$B134)*(DATE(YEAR($B134),MONTH($B134)+1,MIN(AF$6,DAY(EOMONTH($B134,1))))&lt;$C134)))</f>
        <v>0</v>
      </c>
      <c r="AG134" s="48" t="n">
        <f aca="false">IF(OR(N(AG$5)=0,AG$6=""),0,AG$5*((DATE(YEAR($B134),MONTH($B134),MIN(AG$6,DAY(EOMONTH($B134,0))))&gt;=$B134)*(DATE(YEAR($B134),MONTH($B134),MIN(AG$6,DAY(EOMONTH($B134,0))))&lt;$C134)+(DATE(YEAR($B134),MONTH($B134)+1,MIN(AG$6,DAY(EOMONTH($B134,1))))&gt;=$B134)*(DATE(YEAR($B134),MONTH($B134)+1,MIN(AG$6,DAY(EOMONTH($B134,1))))&lt;$C134)))</f>
        <v>0</v>
      </c>
      <c r="AH134" s="48" t="n">
        <f aca="false">IF(OR(N(AH$5)=0,AH$6=""),0,AH$5*((DATE(YEAR($B134),MONTH($B134),MIN(AH$6,DAY(EOMONTH($B134,0))))&gt;=$B134)*(DATE(YEAR($B134),MONTH($B134),MIN(AH$6,DAY(EOMONTH($B134,0))))&lt;$C134)+(DATE(YEAR($B134),MONTH($B134)+1,MIN(AH$6,DAY(EOMONTH($B134,1))))&gt;=$B134)*(DATE(YEAR($B134),MONTH($B134)+1,MIN(AH$6,DAY(EOMONTH($B134,1))))&lt;$C134)))</f>
        <v>0</v>
      </c>
      <c r="AI134" s="48" t="n">
        <f aca="false">IF(OR(N(AI$5)=0,AI$6=""),0,AI$5*((DATE(YEAR($B134),MONTH($B134),MIN(AI$6,DAY(EOMONTH($B134,0))))&gt;=$B134)*(DATE(YEAR($B134),MONTH($B134),MIN(AI$6,DAY(EOMONTH($B134,0))))&lt;$C134)+(DATE(YEAR($B134),MONTH($B134)+1,MIN(AI$6,DAY(EOMONTH($B134,1))))&gt;=$B134)*(DATE(YEAR($B134),MONTH($B134)+1,MIN(AI$6,DAY(EOMONTH($B134,1))))&lt;$C134)))</f>
        <v>0</v>
      </c>
      <c r="AJ134" s="48" t="n">
        <f aca="false">IF(OR(N(AJ$5)=0,AJ$6=""),0,AJ$5*((DATE(YEAR($B134),MONTH($B134),MIN(AJ$6,DAY(EOMONTH($B134,0))))&gt;=$B134)*(DATE(YEAR($B134),MONTH($B134),MIN(AJ$6,DAY(EOMONTH($B134,0))))&lt;$C134)+(DATE(YEAR($B134),MONTH($B134)+1,MIN(AJ$6,DAY(EOMONTH($B134,1))))&gt;=$B134)*(DATE(YEAR($B134),MONTH($B134)+1,MIN(AJ$6,DAY(EOMONTH($B134,1))))&lt;$C134)))</f>
        <v>0</v>
      </c>
      <c r="AK134" s="48" t="n">
        <f aca="false">IF(OR(N(AK$5)=0,AK$6=""),0,AK$5*((DATE(YEAR($B134),MONTH($B134),MIN(AK$6,DAY(EOMONTH($B134,0))))&gt;=$B134)*(DATE(YEAR($B134),MONTH($B134),MIN(AK$6,DAY(EOMONTH($B134,0))))&lt;$C134)+(DATE(YEAR($B134),MONTH($B134)+1,MIN(AK$6,DAY(EOMONTH($B134,1))))&gt;=$B134)*(DATE(YEAR($B134),MONTH($B134)+1,MIN(AK$6,DAY(EOMONTH($B134,1))))&lt;$C134)))</f>
        <v>0</v>
      </c>
      <c r="AL134" s="48" t="n">
        <f aca="false">IF(OR(N(AL$5)=0,AL$6=""),0,AL$5*((DATE(YEAR($B134),MONTH($B134),MIN(AL$6,DAY(EOMONTH($B134,0))))&gt;=$B134)*(DATE(YEAR($B134),MONTH($B134),MIN(AL$6,DAY(EOMONTH($B134,0))))&lt;$C134)+(DATE(YEAR($B134),MONTH($B134)+1,MIN(AL$6,DAY(EOMONTH($B134,1))))&gt;=$B134)*(DATE(YEAR($B134),MONTH($B134)+1,MIN(AL$6,DAY(EOMONTH($B134,1))))&lt;$C134)))</f>
        <v>0</v>
      </c>
      <c r="AM134" s="48" t="n">
        <f aca="false">IF(OR(N(AM$5)=0,AM$6=""),0,AM$5*((DATE(YEAR($B134),MONTH($B134),MIN(AM$6,DAY(EOMONTH($B134,0))))&gt;=$B134)*(DATE(YEAR($B134),MONTH($B134),MIN(AM$6,DAY(EOMONTH($B134,0))))&lt;$C134)+(DATE(YEAR($B134),MONTH($B134)+1,MIN(AM$6,DAY(EOMONTH($B134,1))))&gt;=$B134)*(DATE(YEAR($B134),MONTH($B134)+1,MIN(AM$6,DAY(EOMONTH($B134,1))))&lt;$C134)))</f>
        <v>0</v>
      </c>
      <c r="AN134" s="48" t="n">
        <f aca="false">IF(OR(N(AN$5)=0,AN$6=""),0,AN$5*((DATE(YEAR($B134),MONTH($B134),MIN(AN$6,DAY(EOMONTH($B134,0))))&gt;=$B134)*(DATE(YEAR($B134),MONTH($B134),MIN(AN$6,DAY(EOMONTH($B134,0))))&lt;$C134)+(DATE(YEAR($B134),MONTH($B134)+1,MIN(AN$6,DAY(EOMONTH($B134,1))))&gt;=$B134)*(DATE(YEAR($B134),MONTH($B134)+1,MIN(AN$6,DAY(EOMONTH($B134,1))))&lt;$C134)))</f>
        <v>0</v>
      </c>
      <c r="AO134" s="48" t="n">
        <f aca="false">IF(OR(N(AO$5)=0,AO$6=""),0,AO$5*((DATE(YEAR($B134),MONTH($B134),MIN(AO$6,DAY(EOMONTH($B134,0))))&gt;=$B134)*(DATE(YEAR($B134),MONTH($B134),MIN(AO$6,DAY(EOMONTH($B134,0))))&lt;$C134)+(DATE(YEAR($B134),MONTH($B134)+1,MIN(AO$6,DAY(EOMONTH($B134,1))))&gt;=$B134)*(DATE(YEAR($B134),MONTH($B134)+1,MIN(AO$6,DAY(EOMONTH($B134,1))))&lt;$C134)))</f>
        <v>0</v>
      </c>
      <c r="AP134" s="48" t="n">
        <f aca="false">IF(OR(N(AP$5)=0,AP$6=""),0,AP$5*((DATE(YEAR($B134),MONTH($B134),MIN(AP$6,DAY(EOMONTH($B134,0))))&gt;=$B134)*(DATE(YEAR($B134),MONTH($B134),MIN(AP$6,DAY(EOMONTH($B134,0))))&lt;$C134)+(DATE(YEAR($B134),MONTH($B134)+1,MIN(AP$6,DAY(EOMONTH($B134,1))))&gt;=$B134)*(DATE(YEAR($B134),MONTH($B134)+1,MIN(AP$6,DAY(EOMONTH($B134,1))))&lt;$C134)))</f>
        <v>0</v>
      </c>
      <c r="AQ134" s="48" t="n">
        <f aca="false">IF(OR(N(AQ$5)=0,AQ$6=""),0,AQ$5*((DATE(YEAR($B134),MONTH($B134),MIN(AQ$6,DAY(EOMONTH($B134,0))))&gt;=$B134)*(DATE(YEAR($B134),MONTH($B134),MIN(AQ$6,DAY(EOMONTH($B134,0))))&lt;$C134)+(DATE(YEAR($B134),MONTH($B134)+1,MIN(AQ$6,DAY(EOMONTH($B134,1))))&gt;=$B134)*(DATE(YEAR($B134),MONTH($B134)+1,MIN(AQ$6,DAY(EOMONTH($B134,1))))&lt;$C134)))</f>
        <v>0</v>
      </c>
      <c r="AR134" s="48" t="n">
        <f aca="false">IF(OR(N(AR$5)=0,AR$6=""),0,AR$5*((DATE(YEAR($B134),MONTH($B134),MIN(AR$6,DAY(EOMONTH($B134,0))))&gt;=$B134)*(DATE(YEAR($B134),MONTH($B134),MIN(AR$6,DAY(EOMONTH($B134,0))))&lt;$C134)+(DATE(YEAR($B134),MONTH($B134)+1,MIN(AR$6,DAY(EOMONTH($B134,1))))&gt;=$B134)*(DATE(YEAR($B134),MONTH($B134)+1,MIN(AR$6,DAY(EOMONTH($B134,1))))&lt;$C134)))</f>
        <v>0</v>
      </c>
      <c r="AS134" s="48" t="n">
        <f aca="false">IF(OR(N(AS$5)=0,AS$6=""),0,AS$5*((DATE(YEAR($B134),MONTH($B134),MIN(AS$6,DAY(EOMONTH($B134,0))))&gt;=$B134)*(DATE(YEAR($B134),MONTH($B134),MIN(AS$6,DAY(EOMONTH($B134,0))))&lt;$C134)+(DATE(YEAR($B134),MONTH($B134)+1,MIN(AS$6,DAY(EOMONTH($B134,1))))&gt;=$B134)*(DATE(YEAR($B134),MONTH($B134)+1,MIN(AS$6,DAY(EOMONTH($B134,1))))&lt;$C134)))</f>
        <v>0</v>
      </c>
      <c r="AT134" s="48" t="n">
        <f aca="false">IF(OR(N(AT$5)=0,AT$6=""),0,AT$5*((DATE(YEAR($B134),MONTH($B134),MIN(AT$6,DAY(EOMONTH($B134,0))))&gt;=$B134)*(DATE(YEAR($B134),MONTH($B134),MIN(AT$6,DAY(EOMONTH($B134,0))))&lt;$C134)+(DATE(YEAR($B134),MONTH($B134)+1,MIN(AT$6,DAY(EOMONTH($B134,1))))&gt;=$B134)*(DATE(YEAR($B134),MONTH($B134)+1,MIN(AT$6,DAY(EOMONTH($B134,1))))&lt;$C134)))</f>
        <v>0</v>
      </c>
      <c r="AU134" s="48" t="n">
        <f aca="false">IF(OR(N(AU$5)=0,AU$6=""),0,AU$5*((DATE(YEAR($B134),MONTH($B134),MIN(AU$6,DAY(EOMONTH($B134,0))))&gt;=$B134)*(DATE(YEAR($B134),MONTH($B134),MIN(AU$6,DAY(EOMONTH($B134,0))))&lt;$C134)+(DATE(YEAR($B134),MONTH($B134)+1,MIN(AU$6,DAY(EOMONTH($B134,1))))&gt;=$B134)*(DATE(YEAR($B134),MONTH($B134)+1,MIN(AU$6,DAY(EOMONTH($B134,1))))&lt;$C134)))</f>
        <v>0</v>
      </c>
      <c r="AV134" s="48" t="n">
        <f aca="false">IF(OR(N(AV$5)=0,AV$6=""),0,AV$5*((DATE(YEAR($B134),MONTH($B134),MIN(AV$6,DAY(EOMONTH($B134,0))))&gt;=$B134)*(DATE(YEAR($B134),MONTH($B134),MIN(AV$6,DAY(EOMONTH($B134,0))))&lt;$C134)+(DATE(YEAR($B134),MONTH($B134)+1,MIN(AV$6,DAY(EOMONTH($B134,1))))&gt;=$B134)*(DATE(YEAR($B134),MONTH($B134)+1,MIN(AV$6,DAY(EOMONTH($B134,1))))&lt;$C134)))</f>
        <v>0</v>
      </c>
      <c r="AW134" s="48" t="n">
        <f aca="false">IF(OR(N(AW$5)=0,AW$6=""),0,AW$5*((DATE(YEAR($B134),MONTH($B134),MIN(AW$6,DAY(EOMONTH($B134,0))))&gt;=$B134)*(DATE(YEAR($B134),MONTH($B134),MIN(AW$6,DAY(EOMONTH($B134,0))))&lt;$C134)+(DATE(YEAR($B134),MONTH($B134)+1,MIN(AW$6,DAY(EOMONTH($B134,1))))&gt;=$B134)*(DATE(YEAR($B134),MONTH($B134)+1,MIN(AW$6,DAY(EOMONTH($B134,1))))&lt;$C134)))</f>
        <v>0</v>
      </c>
      <c r="AX134" s="48" t="n">
        <f aca="false">IF(OR(N(AX$5)=0,AX$6=""),0,AX$5*((DATE(YEAR($B134),MONTH($B134),MIN(AX$6,DAY(EOMONTH($B134,0))))&gt;=$B134)*(DATE(YEAR($B134),MONTH($B134),MIN(AX$6,DAY(EOMONTH($B134,0))))&lt;$C134)+(DATE(YEAR($B134),MONTH($B134)+1,MIN(AX$6,DAY(EOMONTH($B134,1))))&gt;=$B134)*(DATE(YEAR($B134),MONTH($B134)+1,MIN(AX$6,DAY(EOMONTH($B134,1))))&lt;$C134)))</f>
        <v>0</v>
      </c>
      <c r="AY134" s="48" t="n">
        <f aca="false">IF(OR(N(AY$5)=0,AY$6=""),0,AY$5*((DATE(YEAR($B134),MONTH($B134),MIN(AY$6,DAY(EOMONTH($B134,0))))&gt;=$B134)*(DATE(YEAR($B134),MONTH($B134),MIN(AY$6,DAY(EOMONTH($B134,0))))&lt;$C134)+(DATE(YEAR($B134),MONTH($B134)+1,MIN(AY$6,DAY(EOMONTH($B134,1))))&gt;=$B134)*(DATE(YEAR($B134),MONTH($B134)+1,MIN(AY$6,DAY(EOMONTH($B134,1))))&lt;$C134)))</f>
        <v>0</v>
      </c>
      <c r="AZ134" s="48" t="n">
        <f aca="false">IF(OR(N(AZ$5)=0,AZ$6=""),0,AZ$5*((DATE(YEAR($B134),MONTH($B134),MIN(AZ$6,DAY(EOMONTH($B134,0))))&gt;=$B134)*(DATE(YEAR($B134),MONTH($B134),MIN(AZ$6,DAY(EOMONTH($B134,0))))&lt;$C134)+(DATE(YEAR($B134),MONTH($B134)+1,MIN(AZ$6,DAY(EOMONTH($B134,1))))&gt;=$B134)*(DATE(YEAR($B134),MONTH($B134)+1,MIN(AZ$6,DAY(EOMONTH($B134,1))))&lt;$C134)))</f>
        <v>0</v>
      </c>
      <c r="BA134" s="48" t="n">
        <f aca="false">IF(OR(N(BA$5)=0,BA$6=""),0,BA$5*((DATE(YEAR($B134),MONTH($B134),MIN(BA$6,DAY(EOMONTH($B134,0))))&gt;=$B134)*(DATE(YEAR($B134),MONTH($B134),MIN(BA$6,DAY(EOMONTH($B134,0))))&lt;$C134)+(DATE(YEAR($B134),MONTH($B134)+1,MIN(BA$6,DAY(EOMONTH($B134,1))))&gt;=$B134)*(DATE(YEAR($B134),MONTH($B134)+1,MIN(BA$6,DAY(EOMONTH($B134,1))))&lt;$C134)))</f>
        <v>0</v>
      </c>
      <c r="BB134" s="48" t="n">
        <f aca="false">IF(OR(N(BB$5)=0,BB$6=""),0,BB$5*((DATE(YEAR($B134),MONTH($B134),MIN(BB$6,DAY(EOMONTH($B134,0))))&gt;=$B134)*(DATE(YEAR($B134),MONTH($B134),MIN(BB$6,DAY(EOMONTH($B134,0))))&lt;$C134)+(DATE(YEAR($B134),MONTH($B134)+1,MIN(BB$6,DAY(EOMONTH($B134,1))))&gt;=$B134)*(DATE(YEAR($B134),MONTH($B134)+1,MIN(BB$6,DAY(EOMONTH($B134,1))))&lt;$C134)))</f>
        <v>0</v>
      </c>
      <c r="BC134" s="48" t="n">
        <f aca="false">IF(OR(N(BC$5)=0,BC$6=""),0,BC$5*((DATE(YEAR($B134),MONTH($B134),MIN(BC$6,DAY(EOMONTH($B134,0))))&gt;=$B134)*(DATE(YEAR($B134),MONTH($B134),MIN(BC$6,DAY(EOMONTH($B134,0))))&lt;$C134)+(DATE(YEAR($B134),MONTH($B134)+1,MIN(BC$6,DAY(EOMONTH($B134,1))))&gt;=$B134)*(DATE(YEAR($B134),MONTH($B134)+1,MIN(BC$6,DAY(EOMONTH($B134,1))))&lt;$C134)))</f>
        <v>0</v>
      </c>
      <c r="BD134" s="48" t="n">
        <f aca="false">IF(OR(N(BD$5)=0,BD$6=""),0,BD$5*((DATE(YEAR($B134),MONTH($B134),MIN(BD$6,DAY(EOMONTH($B134,0))))&gt;=$B134)*(DATE(YEAR($B134),MONTH($B134),MIN(BD$6,DAY(EOMONTH($B134,0))))&lt;$C134)+(DATE(YEAR($B134),MONTH($B134)+1,MIN(BD$6,DAY(EOMONTH($B134,1))))&gt;=$B134)*(DATE(YEAR($B134),MONTH($B134)+1,MIN(BD$6,DAY(EOMONTH($B134,1))))&lt;$C134)))</f>
        <v>0</v>
      </c>
      <c r="BE134" s="48" t="n">
        <f aca="false">IF(OR(N(BE$5)=0,BE$6=""),0,BE$5*((DATE(YEAR($B134),MONTH($B134),MIN(BE$6,DAY(EOMONTH($B134,0))))&gt;=$B134)*(DATE(YEAR($B134),MONTH($B134),MIN(BE$6,DAY(EOMONTH($B134,0))))&lt;$C134)+(DATE(YEAR($B134),MONTH($B134)+1,MIN(BE$6,DAY(EOMONTH($B134,1))))&gt;=$B134)*(DATE(YEAR($B134),MONTH($B134)+1,MIN(BE$6,DAY(EOMONTH($B134,1))))&lt;$C134)))</f>
        <v>0</v>
      </c>
      <c r="BF134" s="48" t="n">
        <f aca="false">IF(OR(N(BF$5)=0,BF$6=""),0,BF$5*((DATE(YEAR($B134),MONTH($B134),MIN(BF$6,DAY(EOMONTH($B134,0))))&gt;=$B134)*(DATE(YEAR($B134),MONTH($B134),MIN(BF$6,DAY(EOMONTH($B134,0))))&lt;$C134)+(DATE(YEAR($B134),MONTH($B134)+1,MIN(BF$6,DAY(EOMONTH($B134,1))))&gt;=$B134)*(DATE(YEAR($B134),MONTH($B134)+1,MIN(BF$6,DAY(EOMONTH($B134,1))))&lt;$C134)))</f>
        <v>0</v>
      </c>
      <c r="BG134" s="48" t="n">
        <f aca="false">IF(OR(N(BG$5)=0,BG$6=""),0,BG$5*((DATE(YEAR($B134),MONTH($B134),MIN(BG$6,DAY(EOMONTH($B134,0))))&gt;=$B134)*(DATE(YEAR($B134),MONTH($B134),MIN(BG$6,DAY(EOMONTH($B134,0))))&lt;$C134)+(DATE(YEAR($B134),MONTH($B134)+1,MIN(BG$6,DAY(EOMONTH($B134,1))))&gt;=$B134)*(DATE(YEAR($B134),MONTH($B134)+1,MIN(BG$6,DAY(EOMONTH($B134,1))))&lt;$C134)))</f>
        <v>0</v>
      </c>
      <c r="BH134" s="48" t="n">
        <f aca="false">IF(OR(N(BH$5)=0,BH$6=""),0,BH$5*((DATE(YEAR($B134),MONTH($B134),MIN(BH$6,DAY(EOMONTH($B134,0))))&gt;=$B134)*(DATE(YEAR($B134),MONTH($B134),MIN(BH$6,DAY(EOMONTH($B134,0))))&lt;$C134)+(DATE(YEAR($B134),MONTH($B134)+1,MIN(BH$6,DAY(EOMONTH($B134,1))))&gt;=$B134)*(DATE(YEAR($B134),MONTH($B134)+1,MIN(BH$6,DAY(EOMONTH($B134,1))))&lt;$C134)))</f>
        <v>0</v>
      </c>
      <c r="BI134" s="48" t="n">
        <f aca="false">IF(OR(N(BI$5)=0,BI$6=""),0,BI$5*((DATE(YEAR($B134),MONTH($B134),MIN(BI$6,DAY(EOMONTH($B134,0))))&gt;=$B134)*(DATE(YEAR($B134),MONTH($B134),MIN(BI$6,DAY(EOMONTH($B134,0))))&lt;$C134)+(DATE(YEAR($B134),MONTH($B134)+1,MIN(BI$6,DAY(EOMONTH($B134,1))))&gt;=$B134)*(DATE(YEAR($B134),MONTH($B134)+1,MIN(BI$6,DAY(EOMONTH($B134,1))))&lt;$C134)))</f>
        <v>0</v>
      </c>
      <c r="BJ134" s="48" t="n">
        <f aca="false">IF(OR(N(BJ$5)=0,BJ$6=""),0,BJ$5*((DATE(YEAR($B134),MONTH($B134),MIN(BJ$6,DAY(EOMONTH($B134,0))))&gt;=$B134)*(DATE(YEAR($B134),MONTH($B134),MIN(BJ$6,DAY(EOMONTH($B134,0))))&lt;$C134)+(DATE(YEAR($B134),MONTH($B134)+1,MIN(BJ$6,DAY(EOMONTH($B134,1))))&gt;=$B134)*(DATE(YEAR($B134),MONTH($B134)+1,MIN(BJ$6,DAY(EOMONTH($B134,1))))&lt;$C134)))</f>
        <v>0</v>
      </c>
      <c r="BK134" s="48" t="n">
        <f aca="false">IF(OR(N(BK$5)=0,BK$6=""),0,BK$5*((DATE(YEAR($B134),MONTH($B134),MIN(BK$6,DAY(EOMONTH($B134,0))))&gt;=$B134)*(DATE(YEAR($B134),MONTH($B134),MIN(BK$6,DAY(EOMONTH($B134,0))))&lt;$C134)+(DATE(YEAR($B134),MONTH($B134)+1,MIN(BK$6,DAY(EOMONTH($B134,1))))&gt;=$B134)*(DATE(YEAR($B134),MONTH($B134)+1,MIN(BK$6,DAY(EOMONTH($B134,1))))&lt;$C134)))</f>
        <v>0</v>
      </c>
      <c r="BL134" s="48" t="n">
        <f aca="false">IF(OR(N(BL$5)=0,BL$6=""),0,BL$5*((DATE(YEAR($B134),MONTH($B134),MIN(BL$6,DAY(EOMONTH($B134,0))))&gt;=$B134)*(DATE(YEAR($B134),MONTH($B134),MIN(BL$6,DAY(EOMONTH($B134,0))))&lt;$C134)+(DATE(YEAR($B134),MONTH($B134)+1,MIN(BL$6,DAY(EOMONTH($B134,1))))&gt;=$B134)*(DATE(YEAR($B134),MONTH($B134)+1,MIN(BL$6,DAY(EOMONTH($B134,1))))&lt;$C134)))</f>
        <v>0</v>
      </c>
      <c r="BM134" s="48" t="n">
        <f aca="false">IF(OR(N(BM$5)=0,BM$6=""),0,BM$5*((DATE(YEAR($B134),MONTH($B134),MIN(BM$6,DAY(EOMONTH($B134,0))))&gt;=$B134)*(DATE(YEAR($B134),MONTH($B134),MIN(BM$6,DAY(EOMONTH($B134,0))))&lt;$C134)+(DATE(YEAR($B134),MONTH($B134)+1,MIN(BM$6,DAY(EOMONTH($B134,1))))&gt;=$B134)*(DATE(YEAR($B134),MONTH($B134)+1,MIN(BM$6,DAY(EOMONTH($B134,1))))&lt;$C134)))</f>
        <v>0</v>
      </c>
      <c r="BN134" s="48" t="n">
        <f aca="false">IF(OR(N(BN$5)=0,BN$6=""),0,BN$5*((DATE(YEAR($B134),MONTH($B134),MIN(BN$6,DAY(EOMONTH($B134,0))))&gt;=$B134)*(DATE(YEAR($B134),MONTH($B134),MIN(BN$6,DAY(EOMONTH($B134,0))))&lt;$C134)+(DATE(YEAR($B134),MONTH($B134)+1,MIN(BN$6,DAY(EOMONTH($B134,1))))&gt;=$B134)*(DATE(YEAR($B134),MONTH($B134)+1,MIN(BN$6,DAY(EOMONTH($B134,1))))&lt;$C134)))</f>
        <v>0</v>
      </c>
      <c r="BO134" s="48" t="n">
        <f aca="false">IF(OR(N(BO$5)=0,BO$6=""),0,BO$5*((DATE(YEAR($B134),MONTH($B134),MIN(BO$6,DAY(EOMONTH($B134,0))))&gt;=$B134)*(DATE(YEAR($B134),MONTH($B134),MIN(BO$6,DAY(EOMONTH($B134,0))))&lt;$C134)+(DATE(YEAR($B134),MONTH($B134)+1,MIN(BO$6,DAY(EOMONTH($B134,1))))&gt;=$B134)*(DATE(YEAR($B134),MONTH($B134)+1,MIN(BO$6,DAY(EOMONTH($B134,1))))&lt;$C134)))</f>
        <v>0</v>
      </c>
      <c r="BP134" s="48" t="n">
        <f aca="false">IF(OR(N(BP$5)=0,BP$6=""),0,BP$5*((DATE(YEAR($B134),MONTH($B134),MIN(BP$6,DAY(EOMONTH($B134,0))))&gt;=$B134)*(DATE(YEAR($B134),MONTH($B134),MIN(BP$6,DAY(EOMONTH($B134,0))))&lt;$C134)+(DATE(YEAR($B134),MONTH($B134)+1,MIN(BP$6,DAY(EOMONTH($B134,1))))&gt;=$B134)*(DATE(YEAR($B134),MONTH($B134)+1,MIN(BP$6,DAY(EOMONTH($B134,1))))&lt;$C134)))</f>
        <v>0</v>
      </c>
      <c r="BQ134" s="48" t="n">
        <f aca="false">IF(OR(N(BQ$5)=0,BQ$6=""),0,BQ$5*((DATE(YEAR($B134),MONTH($B134),MIN(BQ$6,DAY(EOMONTH($B134,0))))&gt;=$B134)*(DATE(YEAR($B134),MONTH($B134),MIN(BQ$6,DAY(EOMONTH($B134,0))))&lt;$C134)+(DATE(YEAR($B134),MONTH($B134)+1,MIN(BQ$6,DAY(EOMONTH($B134,1))))&gt;=$B134)*(DATE(YEAR($B134),MONTH($B134)+1,MIN(BQ$6,DAY(EOMONTH($B134,1))))&lt;$C134)))</f>
        <v>0</v>
      </c>
      <c r="BR134" s="48" t="n">
        <f aca="false">IF(OR(N(BR$5)=0,BR$6=""),0,BR$5*((DATE(YEAR($B134),MONTH($B134),MIN(BR$6,DAY(EOMONTH($B134,0))))&gt;=$B134)*(DATE(YEAR($B134),MONTH($B134),MIN(BR$6,DAY(EOMONTH($B134,0))))&lt;$C134)+(DATE(YEAR($B134),MONTH($B134)+1,MIN(BR$6,DAY(EOMONTH($B134,1))))&gt;=$B134)*(DATE(YEAR($B134),MONTH($B134)+1,MIN(BR$6,DAY(EOMONTH($B134,1))))&lt;$C134)))</f>
        <v>0</v>
      </c>
      <c r="BS134" s="48" t="n">
        <f aca="false">IF(OR(N(BS$5)=0,BS$6=""),0,BS$5*((DATE(YEAR($B134),MONTH($B134),MIN(BS$6,DAY(EOMONTH($B134,0))))&gt;=$B134)*(DATE(YEAR($B134),MONTH($B134),MIN(BS$6,DAY(EOMONTH($B134,0))))&lt;$C134)+(DATE(YEAR($B134),MONTH($B134)+1,MIN(BS$6,DAY(EOMONTH($B134,1))))&gt;=$B134)*(DATE(YEAR($B134),MONTH($B134)+1,MIN(BS$6,DAY(EOMONTH($B134,1))))&lt;$C134)))</f>
        <v>0</v>
      </c>
      <c r="BT134" s="48" t="n">
        <f aca="false">IF(OR(N(BT$5)=0,BT$6=""),0,BT$5*((DATE(YEAR($B134),MONTH($B134),MIN(BT$6,DAY(EOMONTH($B134,0))))&gt;=$B134)*(DATE(YEAR($B134),MONTH($B134),MIN(BT$6,DAY(EOMONTH($B134,0))))&lt;$C134)+(DATE(YEAR($B134),MONTH($B134)+1,MIN(BT$6,DAY(EOMONTH($B134,1))))&gt;=$B134)*(DATE(YEAR($B134),MONTH($B134)+1,MIN(BT$6,DAY(EOMONTH($B134,1))))&lt;$C134)))</f>
        <v>0</v>
      </c>
      <c r="BU134" s="48" t="n">
        <f aca="false">IF(OR(N(BU$5)=0,BU$6=""),0,BU$5*((DATE(YEAR($B134),MONTH($B134),MIN(BU$6,DAY(EOMONTH($B134,0))))&gt;=$B134)*(DATE(YEAR($B134),MONTH($B134),MIN(BU$6,DAY(EOMONTH($B134,0))))&lt;$C134)+(DATE(YEAR($B134),MONTH($B134)+1,MIN(BU$6,DAY(EOMONTH($B134,1))))&gt;=$B134)*(DATE(YEAR($B134),MONTH($B134)+1,MIN(BU$6,DAY(EOMONTH($B134,1))))&lt;$C134)))</f>
        <v>0</v>
      </c>
      <c r="BV134" s="48" t="n">
        <f aca="false">IF(OR(N(BV$5)=0,BV$6=""),0,BV$5*((DATE(YEAR($B134),MONTH($B134),MIN(BV$6,DAY(EOMONTH($B134,0))))&gt;=$B134)*(DATE(YEAR($B134),MONTH($B134),MIN(BV$6,DAY(EOMONTH($B134,0))))&lt;$C134)+(DATE(YEAR($B134),MONTH($B134)+1,MIN(BV$6,DAY(EOMONTH($B134,1))))&gt;=$B134)*(DATE(YEAR($B134),MONTH($B134)+1,MIN(BV$6,DAY(EOMONTH($B134,1))))&lt;$C134)))</f>
        <v>0</v>
      </c>
      <c r="BW134" s="48" t="n">
        <f aca="false">IF(OR(N(BW$5)=0,BW$6=""),0,BW$5*((DATE(YEAR($B134),MONTH($B134),MIN(BW$6,DAY(EOMONTH($B134,0))))&gt;=$B134)*(DATE(YEAR($B134),MONTH($B134),MIN(BW$6,DAY(EOMONTH($B134,0))))&lt;$C134)+(DATE(YEAR($B134),MONTH($B134)+1,MIN(BW$6,DAY(EOMONTH($B134,1))))&gt;=$B134)*(DATE(YEAR($B134),MONTH($B134)+1,MIN(BW$6,DAY(EOMONTH($B134,1))))&lt;$C134)))</f>
        <v>0</v>
      </c>
      <c r="BX134" s="48" t="n">
        <f aca="false">MIN(Z134,(FT133*(1+FT$5/Setup!$C$36)+IF($V134=1,N($F134),0)))</f>
        <v>0</v>
      </c>
      <c r="BY134" s="48" t="n">
        <f aca="false">MIN(AA134,(FU133*(1+FU$5/Setup!$C$36)+IF($V134=2,N($F134),0)))</f>
        <v>0</v>
      </c>
      <c r="BZ134" s="48" t="n">
        <f aca="false">MIN(AB134,(FV133*(1+FV$5/Setup!$C$36)+IF($V134=3,N($F134),0)))</f>
        <v>0</v>
      </c>
      <c r="CA134" s="48" t="n">
        <f aca="false">MIN(AC134,(FW133*(1+FW$5/Setup!$C$36)+IF($V134=4,N($F134),0)))</f>
        <v>0</v>
      </c>
      <c r="CB134" s="48" t="n">
        <f aca="false">MIN(AD134,(FX133*(1+FX$5/Setup!$C$36)+IF($V134=5,N($F134),0)))</f>
        <v>0</v>
      </c>
      <c r="CC134" s="48" t="n">
        <f aca="false">MIN(AE134,(FY133*(1+FY$5/Setup!$C$36)+IF($V134=6,N($F134),0)))</f>
        <v>0</v>
      </c>
      <c r="CD134" s="48" t="n">
        <f aca="false">MIN(AF134,(FZ133*(1+FZ$5/Setup!$C$36)+IF($V134=7,N($F134),0)))</f>
        <v>0</v>
      </c>
      <c r="CE134" s="48" t="n">
        <f aca="false">MIN(AG134,(GA133*(1+GA$5/Setup!$C$36)+IF($V134=8,N($F134),0)))</f>
        <v>0</v>
      </c>
      <c r="CF134" s="48" t="n">
        <f aca="false">MIN(AH134,(GB133*(1+GB$5/Setup!$C$36)+IF($V134=9,N($F134),0)))</f>
        <v>0</v>
      </c>
      <c r="CG134" s="48" t="n">
        <f aca="false">MIN(AI134,(GC133*(1+GC$5/Setup!$C$36)+IF($V134=10,N($F134),0)))</f>
        <v>0</v>
      </c>
      <c r="CH134" s="48" t="n">
        <f aca="false">MIN(AJ134,(GD133*(1+GD$5/Setup!$C$36)+IF($V134=11,N($F134),0)))</f>
        <v>0</v>
      </c>
      <c r="CI134" s="48" t="n">
        <f aca="false">MIN(AK134,(GE133*(1+GE$5/Setup!$C$36)+IF($V134=12,N($F134),0)))</f>
        <v>0</v>
      </c>
      <c r="CJ134" s="48" t="n">
        <f aca="false">MIN(AL134,(GF133*(1+GF$5/Setup!$C$36)+IF($V134=13,N($F134),0)))</f>
        <v>0</v>
      </c>
      <c r="CK134" s="48" t="n">
        <f aca="false">MIN(AM134,(GG133*(1+GG$5/Setup!$C$36)+IF($V134=14,N($F134),0)))</f>
        <v>0</v>
      </c>
      <c r="CL134" s="48" t="n">
        <f aca="false">MIN(AN134,(GH133*(1+GH$5/Setup!$C$36)+IF($V134=15,N($F134),0)))</f>
        <v>0</v>
      </c>
      <c r="CM134" s="48" t="n">
        <f aca="false">MIN(AO134,(GI133*(1+GI$5/Setup!$C$36)+IF($V134=16,N($F134),0)))</f>
        <v>0</v>
      </c>
      <c r="CN134" s="48" t="n">
        <f aca="false">MIN(AP134,(GJ133*(1+GJ$5/Setup!$C$36)+IF($V134=17,N($F134),0)))</f>
        <v>0</v>
      </c>
      <c r="CO134" s="48" t="n">
        <f aca="false">MIN(AQ134,(GK133*(1+GK$5/Setup!$C$36)+IF($V134=18,N($F134),0)))</f>
        <v>0</v>
      </c>
      <c r="CP134" s="48" t="n">
        <f aca="false">MIN(AR134,(GL133*(1+GL$5/Setup!$C$36)+IF($V134=19,N($F134),0)))</f>
        <v>0</v>
      </c>
      <c r="CQ134" s="48" t="n">
        <f aca="false">MIN(AS134,(GM133*(1+GM$5/Setup!$C$36)+IF($V134=20,N($F134),0)))</f>
        <v>0</v>
      </c>
      <c r="CR134" s="48" t="n">
        <f aca="false">MIN(AT134,(GN133*(1+GN$5/Setup!$C$36)+IF($V134=21,N($F134),0)))</f>
        <v>0</v>
      </c>
      <c r="CS134" s="48" t="n">
        <f aca="false">MIN(AU134,(GO133*(1+GO$5/Setup!$C$36)+IF($V134=22,N($F134),0)))</f>
        <v>0</v>
      </c>
      <c r="CT134" s="48" t="n">
        <f aca="false">MIN(AV134,(GP133*(1+GP$5/Setup!$C$36)+IF($V134=23,N($F134),0)))</f>
        <v>0</v>
      </c>
      <c r="CU134" s="48" t="n">
        <f aca="false">MIN(AW134,(GQ133*(1+GQ$5/Setup!$C$36)+IF($V134=24,N($F134),0)))</f>
        <v>0</v>
      </c>
      <c r="CV134" s="48" t="n">
        <f aca="false">MIN(AX134,(GR133*(1+GR$5/Setup!$C$36)+IF($V134=25,N($F134),0)))</f>
        <v>0</v>
      </c>
      <c r="CW134" s="48" t="n">
        <f aca="false">MIN(AY134,(GS133*(1+GS$5/Setup!$C$36)+IF($V134=26,N($F134),0)))</f>
        <v>0</v>
      </c>
      <c r="CX134" s="48" t="n">
        <f aca="false">MIN(AZ134,(GT133*(1+GT$5/Setup!$C$36)+IF($V134=27,N($F134),0)))</f>
        <v>0</v>
      </c>
      <c r="CY134" s="48" t="n">
        <f aca="false">MIN(BA134,(GU133*(1+GU$5/Setup!$C$36)+IF($V134=28,N($F134),0)))</f>
        <v>0</v>
      </c>
      <c r="CZ134" s="48" t="n">
        <f aca="false">MIN(BB134,(GV133*(1+GV$5/Setup!$C$36)+IF($V134=29,N($F134),0)))</f>
        <v>0</v>
      </c>
      <c r="DA134" s="48" t="n">
        <f aca="false">MIN(BC134,(GW133*(1+GW$5/Setup!$C$36)+IF($V134=30,N($F134),0)))</f>
        <v>0</v>
      </c>
      <c r="DB134" s="48" t="n">
        <f aca="false">MIN(BD134,(GX133*(1+GX$5/Setup!$C$36)+IF($V134=31,N($F134),0)))</f>
        <v>0</v>
      </c>
      <c r="DC134" s="48" t="n">
        <f aca="false">MIN(BE134,(GY133*(1+GY$5/Setup!$C$36)+IF($V134=32,N($F134),0)))</f>
        <v>0</v>
      </c>
      <c r="DD134" s="48" t="n">
        <f aca="false">MIN(BF134,(GZ133*(1+GZ$5/Setup!$C$36)+IF($V134=33,N($F134),0)))</f>
        <v>0</v>
      </c>
      <c r="DE134" s="48" t="n">
        <f aca="false">MIN(BG134,(HA133*(1+HA$5/Setup!$C$36)+IF($V134=34,N($F134),0)))</f>
        <v>0</v>
      </c>
      <c r="DF134" s="48" t="n">
        <f aca="false">MIN(BH134,(HB133*(1+HB$5/Setup!$C$36)+IF($V134=35,N($F134),0)))</f>
        <v>0</v>
      </c>
      <c r="DG134" s="48" t="n">
        <f aca="false">MIN(BI134,(HC133*(1+HC$5/Setup!$C$36)+IF($V134=36,N($F134),0)))</f>
        <v>0</v>
      </c>
      <c r="DH134" s="48" t="n">
        <f aca="false">MIN(BJ134,(HD133*(1+HD$5/Setup!$C$36)+IF($V134=37,N($F134),0)))</f>
        <v>0</v>
      </c>
      <c r="DI134" s="48" t="n">
        <f aca="false">MIN(BK134,(HE133*(1+HE$5/Setup!$C$36)+IF($V134=38,N($F134),0)))</f>
        <v>0</v>
      </c>
      <c r="DJ134" s="48" t="n">
        <f aca="false">MIN(BL134,(HF133*(1+HF$5/Setup!$C$36)+IF($V134=39,N($F134),0)))</f>
        <v>0</v>
      </c>
      <c r="DK134" s="48" t="n">
        <f aca="false">MIN(BM134,(HG133*(1+HG$5/Setup!$C$36)+IF($V134=40,N($F134),0)))</f>
        <v>0</v>
      </c>
      <c r="DL134" s="48" t="n">
        <f aca="false">MIN(BN134,(HH133*(1+HH$5/Setup!$C$36)+IF($V134=41,N($F134),0)))</f>
        <v>0</v>
      </c>
      <c r="DM134" s="48" t="n">
        <f aca="false">MIN(BO134,(HI133*(1+HI$5/Setup!$C$36)+IF($V134=42,N($F134),0)))</f>
        <v>0</v>
      </c>
      <c r="DN134" s="48" t="n">
        <f aca="false">MIN(BP134,(HJ133*(1+HJ$5/Setup!$C$36)+IF($V134=43,N($F134),0)))</f>
        <v>0</v>
      </c>
      <c r="DO134" s="48" t="n">
        <f aca="false">MIN(BQ134,(HK133*(1+HK$5/Setup!$C$36)+IF($V134=44,N($F134),0)))</f>
        <v>0</v>
      </c>
      <c r="DP134" s="48" t="n">
        <f aca="false">MIN(BR134,(HL133*(1+HL$5/Setup!$C$36)+IF($V134=45,N($F134),0)))</f>
        <v>0</v>
      </c>
      <c r="DQ134" s="48" t="n">
        <f aca="false">MIN(BS134,(HM133*(1+HM$5/Setup!$C$36)+IF($V134=46,N($F134),0)))</f>
        <v>0</v>
      </c>
      <c r="DR134" s="48" t="n">
        <f aca="false">MIN(BT134,(HN133*(1+HN$5/Setup!$C$36)+IF($V134=47,N($F134),0)))</f>
        <v>0</v>
      </c>
      <c r="DS134" s="48" t="n">
        <f aca="false">MIN(BU134,(HO133*(1+HO$5/Setup!$C$36)+IF($V134=48,N($F134),0)))</f>
        <v>0</v>
      </c>
      <c r="DT134" s="48" t="n">
        <f aca="false">MIN(BV134,(HP133*(1+HP$5/Setup!$C$36)+IF($V134=49,N($F134),0)))</f>
        <v>0</v>
      </c>
      <c r="DU134" s="48" t="n">
        <f aca="false">MIN(BW134,(HQ133*(1+HQ$5/Setup!$C$36)+IF($V134=50,N($F134),0)))</f>
        <v>0</v>
      </c>
      <c r="DV134" s="48" t="n">
        <f aca="false">MIN(MAX((FT133*(1+FT$5/Setup!$C$36)+IF($V134=1,N($F134),0))-BX134,0),MAX($P134-0,0))</f>
        <v>0</v>
      </c>
      <c r="DW134" s="48" t="n">
        <f aca="false">MIN(MAX((FU133*(1+FU$5/Setup!$C$36)+IF($V134=2,N($F134),0))-BY134,0),MAX($P134-SUM(DV134:DV134),0))</f>
        <v>0</v>
      </c>
      <c r="DX134" s="48" t="n">
        <f aca="false">MIN(MAX((FV133*(1+FV$5/Setup!$C$36)+IF($V134=3,N($F134),0))-BZ134,0),MAX($P134-SUM(DV134:DW134),0))</f>
        <v>0</v>
      </c>
      <c r="DY134" s="48" t="n">
        <f aca="false">MIN(MAX((FW133*(1+FW$5/Setup!$C$36)+IF($V134=4,N($F134),0))-CA134,0),MAX($P134-SUM(DV134:DX134),0))</f>
        <v>0</v>
      </c>
      <c r="DZ134" s="48" t="n">
        <f aca="false">MIN(MAX((FX133*(1+FX$5/Setup!$C$36)+IF($V134=5,N($F134),0))-CB134,0),MAX($P134-SUM(DV134:DY134),0))</f>
        <v>0</v>
      </c>
      <c r="EA134" s="48" t="n">
        <f aca="false">MIN(MAX((FY133*(1+FY$5/Setup!$C$36)+IF($V134=6,N($F134),0))-CC134,0),MAX($P134-SUM(DV134:DZ134),0))</f>
        <v>0</v>
      </c>
      <c r="EB134" s="48" t="n">
        <f aca="false">MIN(MAX((FZ133*(1+FZ$5/Setup!$C$36)+IF($V134=7,N($F134),0))-CD134,0),MAX($P134-SUM(DV134:EA134),0))</f>
        <v>0</v>
      </c>
      <c r="EC134" s="48" t="n">
        <f aca="false">MIN(MAX((GA133*(1+GA$5/Setup!$C$36)+IF($V134=8,N($F134),0))-CE134,0),MAX($P134-SUM(DV134:EB134),0))</f>
        <v>0</v>
      </c>
      <c r="ED134" s="48" t="n">
        <f aca="false">MIN(MAX((GB133*(1+GB$5/Setup!$C$36)+IF($V134=9,N($F134),0))-CF134,0),MAX($P134-SUM(DV134:EC134),0))</f>
        <v>0</v>
      </c>
      <c r="EE134" s="48" t="n">
        <f aca="false">MIN(MAX((GC133*(1+GC$5/Setup!$C$36)+IF($V134=10,N($F134),0))-CG134,0),MAX($P134-SUM(DV134:ED134),0))</f>
        <v>0</v>
      </c>
      <c r="EF134" s="48" t="n">
        <f aca="false">MIN(MAX((GD133*(1+GD$5/Setup!$C$36)+IF($V134=11,N($F134),0))-CH134,0),MAX($P134-SUM(DV134:EE134),0))</f>
        <v>0</v>
      </c>
      <c r="EG134" s="48" t="n">
        <f aca="false">MIN(MAX((GE133*(1+GE$5/Setup!$C$36)+IF($V134=12,N($F134),0))-CI134,0),MAX($P134-SUM(DV134:EF134),0))</f>
        <v>0</v>
      </c>
      <c r="EH134" s="48" t="n">
        <f aca="false">MIN(MAX((GF133*(1+GF$5/Setup!$C$36)+IF($V134=13,N($F134),0))-CJ134,0),MAX($P134-SUM(DV134:EG134),0))</f>
        <v>0</v>
      </c>
      <c r="EI134" s="48" t="n">
        <f aca="false">MIN(MAX((GG133*(1+GG$5/Setup!$C$36)+IF($V134=14,N($F134),0))-CK134,0),MAX($P134-SUM(DV134:EH134),0))</f>
        <v>0</v>
      </c>
      <c r="EJ134" s="48" t="n">
        <f aca="false">MIN(MAX((GH133*(1+GH$5/Setup!$C$36)+IF($V134=15,N($F134),0))-CL134,0),MAX($P134-SUM(DV134:EI134),0))</f>
        <v>0</v>
      </c>
      <c r="EK134" s="48" t="n">
        <f aca="false">MIN(MAX((GI133*(1+GI$5/Setup!$C$36)+IF($V134=16,N($F134),0))-CM134,0),MAX($P134-SUM(DV134:EJ134),0))</f>
        <v>0</v>
      </c>
      <c r="EL134" s="48" t="n">
        <f aca="false">MIN(MAX((GJ133*(1+GJ$5/Setup!$C$36)+IF($V134=17,N($F134),0))-CN134,0),MAX($P134-SUM(DV134:EK134),0))</f>
        <v>0</v>
      </c>
      <c r="EM134" s="48" t="n">
        <f aca="false">MIN(MAX((GK133*(1+GK$5/Setup!$C$36)+IF($V134=18,N($F134),0))-CO134,0),MAX($P134-SUM(DV134:EL134),0))</f>
        <v>0</v>
      </c>
      <c r="EN134" s="48" t="n">
        <f aca="false">MIN(MAX((GL133*(1+GL$5/Setup!$C$36)+IF($V134=19,N($F134),0))-CP134,0),MAX($P134-SUM(DV134:EM134),0))</f>
        <v>0</v>
      </c>
      <c r="EO134" s="48" t="n">
        <f aca="false">MIN(MAX((GM133*(1+GM$5/Setup!$C$36)+IF($V134=20,N($F134),0))-CQ134,0),MAX($P134-SUM(DV134:EN134),0))</f>
        <v>0</v>
      </c>
      <c r="EP134" s="48" t="n">
        <f aca="false">MIN(MAX((GN133*(1+GN$5/Setup!$C$36)+IF($V134=21,N($F134),0))-CR134,0),MAX($P134-SUM(DV134:EO134),0))</f>
        <v>0</v>
      </c>
      <c r="EQ134" s="48" t="n">
        <f aca="false">MIN(MAX((GO133*(1+GO$5/Setup!$C$36)+IF($V134=22,N($F134),0))-CS134,0),MAX($P134-SUM(DV134:EP134),0))</f>
        <v>0</v>
      </c>
      <c r="ER134" s="48" t="n">
        <f aca="false">MIN(MAX((GP133*(1+GP$5/Setup!$C$36)+IF($V134=23,N($F134),0))-CT134,0),MAX($P134-SUM(DV134:EQ134),0))</f>
        <v>0</v>
      </c>
      <c r="ES134" s="48" t="n">
        <f aca="false">MIN(MAX((GQ133*(1+GQ$5/Setup!$C$36)+IF($V134=24,N($F134),0))-CU134,0),MAX($P134-SUM(DV134:ER134),0))</f>
        <v>0</v>
      </c>
      <c r="ET134" s="48" t="n">
        <f aca="false">MIN(MAX((GR133*(1+GR$5/Setup!$C$36)+IF($V134=25,N($F134),0))-CV134,0),MAX($P134-SUM(DV134:ES134),0))</f>
        <v>0</v>
      </c>
      <c r="EU134" s="48" t="n">
        <f aca="false">MIN(MAX((GS133*(1+GS$5/Setup!$C$36)+IF($V134=26,N($F134),0))-CW134,0),MAX($P134-SUM(DV134:ET134),0))</f>
        <v>0</v>
      </c>
      <c r="EV134" s="48" t="n">
        <f aca="false">MIN(MAX((GT133*(1+GT$5/Setup!$C$36)+IF($V134=27,N($F134),0))-CX134,0),MAX($P134-SUM(DV134:EU134),0))</f>
        <v>0</v>
      </c>
      <c r="EW134" s="48" t="n">
        <f aca="false">MIN(MAX((GU133*(1+GU$5/Setup!$C$36)+IF($V134=28,N($F134),0))-CY134,0),MAX($P134-SUM(DV134:EV134),0))</f>
        <v>0</v>
      </c>
      <c r="EX134" s="48" t="n">
        <f aca="false">MIN(MAX((GV133*(1+GV$5/Setup!$C$36)+IF($V134=29,N($F134),0))-CZ134,0),MAX($P134-SUM(DV134:EW134),0))</f>
        <v>0</v>
      </c>
      <c r="EY134" s="48" t="n">
        <f aca="false">MIN(MAX((GW133*(1+GW$5/Setup!$C$36)+IF($V134=30,N($F134),0))-DA134,0),MAX($P134-SUM(DV134:EX134),0))</f>
        <v>0</v>
      </c>
      <c r="EZ134" s="48" t="n">
        <f aca="false">MIN(MAX((GX133*(1+GX$5/Setup!$C$36)+IF($V134=31,N($F134),0))-DB134,0),MAX($P134-SUM(DV134:EY134),0))</f>
        <v>0</v>
      </c>
      <c r="FA134" s="48" t="n">
        <f aca="false">MIN(MAX((GY133*(1+GY$5/Setup!$C$36)+IF($V134=32,N($F134),0))-DC134,0),MAX($P134-SUM(DV134:EZ134),0))</f>
        <v>0</v>
      </c>
      <c r="FB134" s="48" t="n">
        <f aca="false">MIN(MAX((GZ133*(1+GZ$5/Setup!$C$36)+IF($V134=33,N($F134),0))-DD134,0),MAX($P134-SUM(DV134:FA134),0))</f>
        <v>0</v>
      </c>
      <c r="FC134" s="48" t="n">
        <f aca="false">MIN(MAX((HA133*(1+HA$5/Setup!$C$36)+IF($V134=34,N($F134),0))-DE134,0),MAX($P134-SUM(DV134:FB134),0))</f>
        <v>0</v>
      </c>
      <c r="FD134" s="48" t="n">
        <f aca="false">MIN(MAX((HB133*(1+HB$5/Setup!$C$36)+IF($V134=35,N($F134),0))-DF134,0),MAX($P134-SUM(DV134:FC134),0))</f>
        <v>0</v>
      </c>
      <c r="FE134" s="48" t="n">
        <f aca="false">MIN(MAX((HC133*(1+HC$5/Setup!$C$36)+IF($V134=36,N($F134),0))-DG134,0),MAX($P134-SUM(DV134:FD134),0))</f>
        <v>0</v>
      </c>
      <c r="FF134" s="48" t="n">
        <f aca="false">MIN(MAX((HD133*(1+HD$5/Setup!$C$36)+IF($V134=37,N($F134),0))-DH134,0),MAX($P134-SUM(DV134:FE134),0))</f>
        <v>0</v>
      </c>
      <c r="FG134" s="48" t="n">
        <f aca="false">MIN(MAX((HE133*(1+HE$5/Setup!$C$36)+IF($V134=38,N($F134),0))-DI134,0),MAX($P134-SUM(DV134:FF134),0))</f>
        <v>0</v>
      </c>
      <c r="FH134" s="48" t="n">
        <f aca="false">MIN(MAX((HF133*(1+HF$5/Setup!$C$36)+IF($V134=39,N($F134),0))-DJ134,0),MAX($P134-SUM(DV134:FG134),0))</f>
        <v>0</v>
      </c>
      <c r="FI134" s="48" t="n">
        <f aca="false">MIN(MAX((HG133*(1+HG$5/Setup!$C$36)+IF($V134=40,N($F134),0))-DK134,0),MAX($P134-SUM(DV134:FH134),0))</f>
        <v>0</v>
      </c>
      <c r="FJ134" s="48" t="n">
        <f aca="false">MIN(MAX((HH133*(1+HH$5/Setup!$C$36)+IF($V134=41,N($F134),0))-DL134,0),MAX($P134-SUM(DV134:FI134),0))</f>
        <v>0</v>
      </c>
      <c r="FK134" s="48" t="n">
        <f aca="false">MIN(MAX((HI133*(1+HI$5/Setup!$C$36)+IF($V134=42,N($F134),0))-DM134,0),MAX($P134-SUM(DV134:FJ134),0))</f>
        <v>0</v>
      </c>
      <c r="FL134" s="48" t="n">
        <f aca="false">MIN(MAX((HJ133*(1+HJ$5/Setup!$C$36)+IF($V134=43,N($F134),0))-DN134,0),MAX($P134-SUM(DV134:FK134),0))</f>
        <v>0</v>
      </c>
      <c r="FM134" s="48" t="n">
        <f aca="false">MIN(MAX((HK133*(1+HK$5/Setup!$C$36)+IF($V134=44,N($F134),0))-DO134,0),MAX($P134-SUM(DV134:FL134),0))</f>
        <v>0</v>
      </c>
      <c r="FN134" s="48" t="n">
        <f aca="false">MIN(MAX((HL133*(1+HL$5/Setup!$C$36)+IF($V134=45,N($F134),0))-DP134,0),MAX($P134-SUM(DV134:FM134),0))</f>
        <v>0</v>
      </c>
      <c r="FO134" s="48" t="n">
        <f aca="false">MIN(MAX((HM133*(1+HM$5/Setup!$C$36)+IF($V134=46,N($F134),0))-DQ134,0),MAX($P134-SUM(DV134:FN134),0))</f>
        <v>0</v>
      </c>
      <c r="FP134" s="48" t="n">
        <f aca="false">MIN(MAX((HN133*(1+HN$5/Setup!$C$36)+IF($V134=47,N($F134),0))-DR134,0),MAX($P134-SUM(DV134:FO134),0))</f>
        <v>0</v>
      </c>
      <c r="FQ134" s="48" t="n">
        <f aca="false">MIN(MAX((HO133*(1+HO$5/Setup!$C$36)+IF($V134=48,N($F134),0))-DS134,0),MAX($P134-SUM(DV134:FP134),0))</f>
        <v>0</v>
      </c>
      <c r="FR134" s="48" t="n">
        <f aca="false">MIN(MAX((HP133*(1+HP$5/Setup!$C$36)+IF($V134=49,N($F134),0))-DT134,0),MAX($P134-SUM(DV134:FQ134),0))</f>
        <v>0</v>
      </c>
      <c r="FS134" s="48" t="n">
        <f aca="false">MIN(MAX((HQ133*(1+HQ$5/Setup!$C$36)+IF($V134=50,N($F134),0))-DU134,0),MAX($P134-SUM(DV134:FR134),0))</f>
        <v>0</v>
      </c>
      <c r="FT134" s="48" t="n">
        <f aca="false">IF((FT133*(1+FT$5/Setup!$C$36)+IF($V134=1,N($F134),0))-BX134-DV134&lt;0.005,0,(FT133*(1+FT$5/Setup!$C$36)+IF($V134=1,N($F134),0))-BX134-DV134)</f>
        <v>0</v>
      </c>
      <c r="FU134" s="48" t="n">
        <f aca="false">IF((FU133*(1+FU$5/Setup!$C$36)+IF($V134=2,N($F134),0))-BY134-DW134&lt;0.005,0,(FU133*(1+FU$5/Setup!$C$36)+IF($V134=2,N($F134),0))-BY134-DW134)</f>
        <v>0</v>
      </c>
      <c r="FV134" s="48" t="n">
        <f aca="false">IF((FV133*(1+FV$5/Setup!$C$36)+IF($V134=3,N($F134),0))-BZ134-DX134&lt;0.005,0,(FV133*(1+FV$5/Setup!$C$36)+IF($V134=3,N($F134),0))-BZ134-DX134)</f>
        <v>0</v>
      </c>
      <c r="FW134" s="48" t="n">
        <f aca="false">IF((FW133*(1+FW$5/Setup!$C$36)+IF($V134=4,N($F134),0))-CA134-DY134&lt;0.005,0,(FW133*(1+FW$5/Setup!$C$36)+IF($V134=4,N($F134),0))-CA134-DY134)</f>
        <v>0</v>
      </c>
      <c r="FX134" s="48" t="n">
        <f aca="false">IF((FX133*(1+FX$5/Setup!$C$36)+IF($V134=5,N($F134),0))-CB134-DZ134&lt;0.005,0,(FX133*(1+FX$5/Setup!$C$36)+IF($V134=5,N($F134),0))-CB134-DZ134)</f>
        <v>0</v>
      </c>
      <c r="FY134" s="48" t="n">
        <f aca="false">IF((FY133*(1+FY$5/Setup!$C$36)+IF($V134=6,N($F134),0))-CC134-EA134&lt;0.005,0,(FY133*(1+FY$5/Setup!$C$36)+IF($V134=6,N($F134),0))-CC134-EA134)</f>
        <v>0</v>
      </c>
      <c r="FZ134" s="48" t="n">
        <f aca="false">IF((FZ133*(1+FZ$5/Setup!$C$36)+IF($V134=7,N($F134),0))-CD134-EB134&lt;0.005,0,(FZ133*(1+FZ$5/Setup!$C$36)+IF($V134=7,N($F134),0))-CD134-EB134)</f>
        <v>0</v>
      </c>
      <c r="GA134" s="48" t="n">
        <f aca="false">IF((GA133*(1+GA$5/Setup!$C$36)+IF($V134=8,N($F134),0))-CE134-EC134&lt;0.005,0,(GA133*(1+GA$5/Setup!$C$36)+IF($V134=8,N($F134),0))-CE134-EC134)</f>
        <v>0</v>
      </c>
      <c r="GB134" s="48" t="n">
        <f aca="false">IF((GB133*(1+GB$5/Setup!$C$36)+IF($V134=9,N($F134),0))-CF134-ED134&lt;0.005,0,(GB133*(1+GB$5/Setup!$C$36)+IF($V134=9,N($F134),0))-CF134-ED134)</f>
        <v>0</v>
      </c>
      <c r="GC134" s="48" t="n">
        <f aca="false">IF((GC133*(1+GC$5/Setup!$C$36)+IF($V134=10,N($F134),0))-CG134-EE134&lt;0.005,0,(GC133*(1+GC$5/Setup!$C$36)+IF($V134=10,N($F134),0))-CG134-EE134)</f>
        <v>0</v>
      </c>
      <c r="GD134" s="48" t="n">
        <f aca="false">IF((GD133*(1+GD$5/Setup!$C$36)+IF($V134=11,N($F134),0))-CH134-EF134&lt;0.005,0,(GD133*(1+GD$5/Setup!$C$36)+IF($V134=11,N($F134),0))-CH134-EF134)</f>
        <v>0</v>
      </c>
      <c r="GE134" s="48" t="n">
        <f aca="false">IF((GE133*(1+GE$5/Setup!$C$36)+IF($V134=12,N($F134),0))-CI134-EG134&lt;0.005,0,(GE133*(1+GE$5/Setup!$C$36)+IF($V134=12,N($F134),0))-CI134-EG134)</f>
        <v>0</v>
      </c>
      <c r="GF134" s="48" t="n">
        <f aca="false">IF((GF133*(1+GF$5/Setup!$C$36)+IF($V134=13,N($F134),0))-CJ134-EH134&lt;0.005,0,(GF133*(1+GF$5/Setup!$C$36)+IF($V134=13,N($F134),0))-CJ134-EH134)</f>
        <v>0</v>
      </c>
      <c r="GG134" s="48" t="n">
        <f aca="false">IF((GG133*(1+GG$5/Setup!$C$36)+IF($V134=14,N($F134),0))-CK134-EI134&lt;0.005,0,(GG133*(1+GG$5/Setup!$C$36)+IF($V134=14,N($F134),0))-CK134-EI134)</f>
        <v>0</v>
      </c>
      <c r="GH134" s="48" t="n">
        <f aca="false">IF((GH133*(1+GH$5/Setup!$C$36)+IF($V134=15,N($F134),0))-CL134-EJ134&lt;0.005,0,(GH133*(1+GH$5/Setup!$C$36)+IF($V134=15,N($F134),0))-CL134-EJ134)</f>
        <v>0</v>
      </c>
      <c r="GI134" s="48" t="n">
        <f aca="false">IF((GI133*(1+GI$5/Setup!$C$36)+IF($V134=16,N($F134),0))-CM134-EK134&lt;0.005,0,(GI133*(1+GI$5/Setup!$C$36)+IF($V134=16,N($F134),0))-CM134-EK134)</f>
        <v>0</v>
      </c>
      <c r="GJ134" s="48" t="n">
        <f aca="false">IF((GJ133*(1+GJ$5/Setup!$C$36)+IF($V134=17,N($F134),0))-CN134-EL134&lt;0.005,0,(GJ133*(1+GJ$5/Setup!$C$36)+IF($V134=17,N($F134),0))-CN134-EL134)</f>
        <v>0</v>
      </c>
      <c r="GK134" s="48" t="n">
        <f aca="false">IF((GK133*(1+GK$5/Setup!$C$36)+IF($V134=18,N($F134),0))-CO134-EM134&lt;0.005,0,(GK133*(1+GK$5/Setup!$C$36)+IF($V134=18,N($F134),0))-CO134-EM134)</f>
        <v>0</v>
      </c>
      <c r="GL134" s="48" t="n">
        <f aca="false">IF((GL133*(1+GL$5/Setup!$C$36)+IF($V134=19,N($F134),0))-CP134-EN134&lt;0.005,0,(GL133*(1+GL$5/Setup!$C$36)+IF($V134=19,N($F134),0))-CP134-EN134)</f>
        <v>0</v>
      </c>
      <c r="GM134" s="48" t="n">
        <f aca="false">IF((GM133*(1+GM$5/Setup!$C$36)+IF($V134=20,N($F134),0))-CQ134-EO134&lt;0.005,0,(GM133*(1+GM$5/Setup!$C$36)+IF($V134=20,N($F134),0))-CQ134-EO134)</f>
        <v>0</v>
      </c>
      <c r="GN134" s="48" t="n">
        <f aca="false">IF((GN133*(1+GN$5/Setup!$C$36)+IF($V134=21,N($F134),0))-CR134-EP134&lt;0.005,0,(GN133*(1+GN$5/Setup!$C$36)+IF($V134=21,N($F134),0))-CR134-EP134)</f>
        <v>0</v>
      </c>
      <c r="GO134" s="48" t="n">
        <f aca="false">IF((GO133*(1+GO$5/Setup!$C$36)+IF($V134=22,N($F134),0))-CS134-EQ134&lt;0.005,0,(GO133*(1+GO$5/Setup!$C$36)+IF($V134=22,N($F134),0))-CS134-EQ134)</f>
        <v>0</v>
      </c>
      <c r="GP134" s="48" t="n">
        <f aca="false">IF((GP133*(1+GP$5/Setup!$C$36)+IF($V134=23,N($F134),0))-CT134-ER134&lt;0.005,0,(GP133*(1+GP$5/Setup!$C$36)+IF($V134=23,N($F134),0))-CT134-ER134)</f>
        <v>0</v>
      </c>
      <c r="GQ134" s="48" t="n">
        <f aca="false">IF((GQ133*(1+GQ$5/Setup!$C$36)+IF($V134=24,N($F134),0))-CU134-ES134&lt;0.005,0,(GQ133*(1+GQ$5/Setup!$C$36)+IF($V134=24,N($F134),0))-CU134-ES134)</f>
        <v>0</v>
      </c>
      <c r="GR134" s="48" t="n">
        <f aca="false">IF((GR133*(1+GR$5/Setup!$C$36)+IF($V134=25,N($F134),0))-CV134-ET134&lt;0.005,0,(GR133*(1+GR$5/Setup!$C$36)+IF($V134=25,N($F134),0))-CV134-ET134)</f>
        <v>0</v>
      </c>
      <c r="GS134" s="48" t="n">
        <f aca="false">IF((GS133*(1+GS$5/Setup!$C$36)+IF($V134=26,N($F134),0))-CW134-EU134&lt;0.005,0,(GS133*(1+GS$5/Setup!$C$36)+IF($V134=26,N($F134),0))-CW134-EU134)</f>
        <v>0</v>
      </c>
      <c r="GT134" s="48" t="n">
        <f aca="false">IF((GT133*(1+GT$5/Setup!$C$36)+IF($V134=27,N($F134),0))-CX134-EV134&lt;0.005,0,(GT133*(1+GT$5/Setup!$C$36)+IF($V134=27,N($F134),0))-CX134-EV134)</f>
        <v>0</v>
      </c>
      <c r="GU134" s="48" t="n">
        <f aca="false">IF((GU133*(1+GU$5/Setup!$C$36)+IF($V134=28,N($F134),0))-CY134-EW134&lt;0.005,0,(GU133*(1+GU$5/Setup!$C$36)+IF($V134=28,N($F134),0))-CY134-EW134)</f>
        <v>0</v>
      </c>
      <c r="GV134" s="48" t="n">
        <f aca="false">IF((GV133*(1+GV$5/Setup!$C$36)+IF($V134=29,N($F134),0))-CZ134-EX134&lt;0.005,0,(GV133*(1+GV$5/Setup!$C$36)+IF($V134=29,N($F134),0))-CZ134-EX134)</f>
        <v>0</v>
      </c>
      <c r="GW134" s="48" t="n">
        <f aca="false">IF((GW133*(1+GW$5/Setup!$C$36)+IF($V134=30,N($F134),0))-DA134-EY134&lt;0.005,0,(GW133*(1+GW$5/Setup!$C$36)+IF($V134=30,N($F134),0))-DA134-EY134)</f>
        <v>0</v>
      </c>
      <c r="GX134" s="48" t="n">
        <f aca="false">IF((GX133*(1+GX$5/Setup!$C$36)+IF($V134=31,N($F134),0))-DB134-EZ134&lt;0.005,0,(GX133*(1+GX$5/Setup!$C$36)+IF($V134=31,N($F134),0))-DB134-EZ134)</f>
        <v>0</v>
      </c>
      <c r="GY134" s="48" t="n">
        <f aca="false">IF((GY133*(1+GY$5/Setup!$C$36)+IF($V134=32,N($F134),0))-DC134-FA134&lt;0.005,0,(GY133*(1+GY$5/Setup!$C$36)+IF($V134=32,N($F134),0))-DC134-FA134)</f>
        <v>0</v>
      </c>
      <c r="GZ134" s="48" t="n">
        <f aca="false">IF((GZ133*(1+GZ$5/Setup!$C$36)+IF($V134=33,N($F134),0))-DD134-FB134&lt;0.005,0,(GZ133*(1+GZ$5/Setup!$C$36)+IF($V134=33,N($F134),0))-DD134-FB134)</f>
        <v>0</v>
      </c>
      <c r="HA134" s="48" t="n">
        <f aca="false">IF((HA133*(1+HA$5/Setup!$C$36)+IF($V134=34,N($F134),0))-DE134-FC134&lt;0.005,0,(HA133*(1+HA$5/Setup!$C$36)+IF($V134=34,N($F134),0))-DE134-FC134)</f>
        <v>0</v>
      </c>
      <c r="HB134" s="48" t="n">
        <f aca="false">IF((HB133*(1+HB$5/Setup!$C$36)+IF($V134=35,N($F134),0))-DF134-FD134&lt;0.005,0,(HB133*(1+HB$5/Setup!$C$36)+IF($V134=35,N($F134),0))-DF134-FD134)</f>
        <v>0</v>
      </c>
      <c r="HC134" s="48" t="n">
        <f aca="false">IF((HC133*(1+HC$5/Setup!$C$36)+IF($V134=36,N($F134),0))-DG134-FE134&lt;0.005,0,(HC133*(1+HC$5/Setup!$C$36)+IF($V134=36,N($F134),0))-DG134-FE134)</f>
        <v>0</v>
      </c>
      <c r="HD134" s="48" t="n">
        <f aca="false">IF((HD133*(1+HD$5/Setup!$C$36)+IF($V134=37,N($F134),0))-DH134-FF134&lt;0.005,0,(HD133*(1+HD$5/Setup!$C$36)+IF($V134=37,N($F134),0))-DH134-FF134)</f>
        <v>0</v>
      </c>
      <c r="HE134" s="48" t="n">
        <f aca="false">IF((HE133*(1+HE$5/Setup!$C$36)+IF($V134=38,N($F134),0))-DI134-FG134&lt;0.005,0,(HE133*(1+HE$5/Setup!$C$36)+IF($V134=38,N($F134),0))-DI134-FG134)</f>
        <v>0</v>
      </c>
      <c r="HF134" s="48" t="n">
        <f aca="false">IF((HF133*(1+HF$5/Setup!$C$36)+IF($V134=39,N($F134),0))-DJ134-FH134&lt;0.005,0,(HF133*(1+HF$5/Setup!$C$36)+IF($V134=39,N($F134),0))-DJ134-FH134)</f>
        <v>0</v>
      </c>
      <c r="HG134" s="48" t="n">
        <f aca="false">IF((HG133*(1+HG$5/Setup!$C$36)+IF($V134=40,N($F134),0))-DK134-FI134&lt;0.005,0,(HG133*(1+HG$5/Setup!$C$36)+IF($V134=40,N($F134),0))-DK134-FI134)</f>
        <v>0</v>
      </c>
      <c r="HH134" s="48" t="n">
        <f aca="false">IF((HH133*(1+HH$5/Setup!$C$36)+IF($V134=41,N($F134),0))-DL134-FJ134&lt;0.005,0,(HH133*(1+HH$5/Setup!$C$36)+IF($V134=41,N($F134),0))-DL134-FJ134)</f>
        <v>0</v>
      </c>
      <c r="HI134" s="48" t="n">
        <f aca="false">IF((HI133*(1+HI$5/Setup!$C$36)+IF($V134=42,N($F134),0))-DM134-FK134&lt;0.005,0,(HI133*(1+HI$5/Setup!$C$36)+IF($V134=42,N($F134),0))-DM134-FK134)</f>
        <v>0</v>
      </c>
      <c r="HJ134" s="48" t="n">
        <f aca="false">IF((HJ133*(1+HJ$5/Setup!$C$36)+IF($V134=43,N($F134),0))-DN134-FL134&lt;0.005,0,(HJ133*(1+HJ$5/Setup!$C$36)+IF($V134=43,N($F134),0))-DN134-FL134)</f>
        <v>0</v>
      </c>
      <c r="HK134" s="48" t="n">
        <f aca="false">IF((HK133*(1+HK$5/Setup!$C$36)+IF($V134=44,N($F134),0))-DO134-FM134&lt;0.005,0,(HK133*(1+HK$5/Setup!$C$36)+IF($V134=44,N($F134),0))-DO134-FM134)</f>
        <v>0</v>
      </c>
      <c r="HL134" s="48" t="n">
        <f aca="false">IF((HL133*(1+HL$5/Setup!$C$36)+IF($V134=45,N($F134),0))-DP134-FN134&lt;0.005,0,(HL133*(1+HL$5/Setup!$C$36)+IF($V134=45,N($F134),0))-DP134-FN134)</f>
        <v>0</v>
      </c>
      <c r="HM134" s="48" t="n">
        <f aca="false">IF((HM133*(1+HM$5/Setup!$C$36)+IF($V134=46,N($F134),0))-DQ134-FO134&lt;0.005,0,(HM133*(1+HM$5/Setup!$C$36)+IF($V134=46,N($F134),0))-DQ134-FO134)</f>
        <v>0</v>
      </c>
      <c r="HN134" s="48" t="n">
        <f aca="false">IF((HN133*(1+HN$5/Setup!$C$36)+IF($V134=47,N($F134),0))-DR134-FP134&lt;0.005,0,(HN133*(1+HN$5/Setup!$C$36)+IF($V134=47,N($F134),0))-DR134-FP134)</f>
        <v>0</v>
      </c>
      <c r="HO134" s="48" t="n">
        <f aca="false">IF((HO133*(1+HO$5/Setup!$C$36)+IF($V134=48,N($F134),0))-DS134-FQ134&lt;0.005,0,(HO133*(1+HO$5/Setup!$C$36)+IF($V134=48,N($F134),0))-DS134-FQ134)</f>
        <v>0</v>
      </c>
      <c r="HP134" s="48" t="n">
        <f aca="false">IF((HP133*(1+HP$5/Setup!$C$36)+IF($V134=49,N($F134),0))-DT134-FR134&lt;0.005,0,(HP133*(1+HP$5/Setup!$C$36)+IF($V134=49,N($F134),0))-DT134-FR134)</f>
        <v>0</v>
      </c>
      <c r="HQ134" s="48" t="n">
        <f aca="false">IF((HQ133*(1+HQ$5/Setup!$C$36)+IF($V134=50,N($F134),0))-DU134-FS134&lt;0.005,0,(HQ133*(1+HQ$5/Setup!$C$36)+IF($V134=50,N($F134),0))-DU134-FS134)</f>
        <v>0</v>
      </c>
    </row>
    <row r="135" customFormat="false" ht="15" hidden="false" customHeight="false" outlineLevel="0" collapsed="false">
      <c r="A135" s="44" t="n">
        <v>127</v>
      </c>
      <c r="B135" s="45" t="n">
        <f aca="false">IF(Setup!$C$7="Every month",EDATE(Setup!$C$8,($A135-1)),IF(Setup!$C$7="Twice a month",DATE(YEAR(Setup!$C$8),MONTH(Setup!$C$8)+INT((($A135-1)+Setup!$C$41)/2),MIN(IF(MOD(($A135-1)+Setup!$C$41,2)=0,Setup!$C$39,Setup!$C$40),DAY(EOMONTH(DATE(YEAR(Setup!$C$8),MONTH(Setup!$C$8)+INT((($A135-1)+Setup!$C$41)/2),1),0)))),Setup!$C$8+($A135-1)*IF(Setup!$C$7="Every week",7,14)))</f>
        <v>48089</v>
      </c>
      <c r="C135" s="45" t="n">
        <f aca="false">IF(Setup!$C$7="Every month",EDATE(Setup!$C$8,$A135),IF(Setup!$C$7="Twice a month",DATE(YEAR(Setup!$C$8),MONTH(Setup!$C$8)+INT(($A135+Setup!$C$41)/2),MIN(IF(MOD($A135+Setup!$C$41,2)=0,Setup!$C$39,Setup!$C$40),DAY(EOMONTH(DATE(YEAR(Setup!$C$8),MONTH(Setup!$C$8)+INT(($A135+Setup!$C$41)/2),1),0)))),Setup!$C$8+$A135*IF(Setup!$C$7="Every week",7,14)))</f>
        <v>48103</v>
      </c>
      <c r="D135" s="46"/>
      <c r="E135" s="47"/>
      <c r="F135" s="47"/>
      <c r="G135" s="47"/>
      <c r="H135" s="47"/>
      <c r="I135" s="48" t="n">
        <f aca="false">N(Setup!$C$11)+N(E135)</f>
        <v>100</v>
      </c>
      <c r="J135" s="48" t="n">
        <f aca="false">MIN(Setup!$C$37,MAX(I135,0))</f>
        <v>9.23076923076923</v>
      </c>
      <c r="K135" s="48" t="n">
        <f aca="false">MIN(MAX(N(Setup!$C$14)-L134,0),MAX(I135-J135,0))</f>
        <v>0</v>
      </c>
      <c r="L135" s="48" t="n">
        <f aca="false">L134+K135-N(G135)</f>
        <v>500</v>
      </c>
      <c r="M135" s="48" t="n">
        <f aca="false">M134+J135-N(H135)</f>
        <v>1172.3076923077</v>
      </c>
      <c r="N135" s="48" t="n">
        <f aca="false">SUM(BX135:DU135)</f>
        <v>0</v>
      </c>
      <c r="O135" s="48" t="n">
        <f aca="false">SUM(Z135:BW135)-N135</f>
        <v>25</v>
      </c>
      <c r="P135" s="48" t="n">
        <f aca="false">MAX(I135-J135-K135,0)+O135</f>
        <v>115.769230769231</v>
      </c>
      <c r="Q135" s="48" t="n">
        <f aca="false">SUM(DV135:FS135)</f>
        <v>0</v>
      </c>
      <c r="R135" s="49" t="n">
        <f aca="false">N135+J135+K135+Q135</f>
        <v>9.23076923076923</v>
      </c>
      <c r="S135" s="48" t="n">
        <f aca="false">T135-T134-N(F135)+N135+Q135</f>
        <v>0</v>
      </c>
      <c r="T135" s="49" t="n">
        <f aca="false">SUM(FT135:HQ135)</f>
        <v>0</v>
      </c>
      <c r="U135" s="44" t="str">
        <f aca="false">IF(T134&lt;0.005,"",INDEX(Helpers!$C$2:$C$51,IF(_xlfn.MINIFS($DV$6:$FS$6,DV135:FS135,"&gt;0.005")=0,V135,_xlfn.MINIFS($DV$6:$FS$6,DV135:FS135,"&gt;0.005"))))</f>
        <v/>
      </c>
      <c r="V135" s="44" t="n">
        <f aca="false">IF(_xlfn.MINIFS($FT$6:$HQ$6,FT134:HQ134,"&gt;0.005")=0,1,_xlfn.MINIFS($FT$6:$HQ$6,FT134:HQ134,"&gt;0.005"))</f>
        <v>1</v>
      </c>
      <c r="W135" s="44" t="n">
        <f aca="false">IF(AND(D135&lt;&gt;"Paid",T134&gt;0.005),1,0)</f>
        <v>0</v>
      </c>
      <c r="X135" s="48" t="n">
        <f aca="false">SUMPRODUCT(((Helpers!$G$2:$G$51*(1+(Helpers!$D$2:$D$51+0.000000001)/12)^(($B135-Setup!$C$8)/(365.25/12))-Helpers!$E$2:$E$51*((1+(Helpers!$D$2:$D$51+0.000000001)/12)^(($B135-Setup!$C$8)/(365.25/12))-1)/((Helpers!$D$2:$D$51+0.000000001)/12))&gt;0)*(Helpers!$G$2:$G$51*(1+(Helpers!$D$2:$D$51+0.000000001)/12)^(($B135-Setup!$C$8)/(365.25/12))-Helpers!$E$2:$E$51*((1+(Helpers!$D$2:$D$51+0.000000001)/12)^(($B135-Setup!$C$8)/(365.25/12))-1)/((Helpers!$D$2:$D$51+0.000000001)/12)))</f>
        <v>0</v>
      </c>
      <c r="Y135" s="48"/>
      <c r="Z135" s="48" t="n">
        <f aca="false">IF(OR(N(Z$5)=0,Z$6=""),0,Z$5*((DATE(YEAR($B135),MONTH($B135),MIN(Z$6,DAY(EOMONTH($B135,0))))&gt;=$B135)*(DATE(YEAR($B135),MONTH($B135),MIN(Z$6,DAY(EOMONTH($B135,0))))&lt;$C135)+(DATE(YEAR($B135),MONTH($B135)+1,MIN(Z$6,DAY(EOMONTH($B135,1))))&gt;=$B135)*(DATE(YEAR($B135),MONTH($B135)+1,MIN(Z$6,DAY(EOMONTH($B135,1))))&lt;$C135)))</f>
        <v>25</v>
      </c>
      <c r="AA135" s="48" t="n">
        <f aca="false">IF(OR(N(AA$5)=0,AA$6=""),0,AA$5*((DATE(YEAR($B135),MONTH($B135),MIN(AA$6,DAY(EOMONTH($B135,0))))&gt;=$B135)*(DATE(YEAR($B135),MONTH($B135),MIN(AA$6,DAY(EOMONTH($B135,0))))&lt;$C135)+(DATE(YEAR($B135),MONTH($B135)+1,MIN(AA$6,DAY(EOMONTH($B135,1))))&gt;=$B135)*(DATE(YEAR($B135),MONTH($B135)+1,MIN(AA$6,DAY(EOMONTH($B135,1))))&lt;$C135)))</f>
        <v>0</v>
      </c>
      <c r="AB135" s="48" t="n">
        <f aca="false">IF(OR(N(AB$5)=0,AB$6=""),0,AB$5*((DATE(YEAR($B135),MONTH($B135),MIN(AB$6,DAY(EOMONTH($B135,0))))&gt;=$B135)*(DATE(YEAR($B135),MONTH($B135),MIN(AB$6,DAY(EOMONTH($B135,0))))&lt;$C135)+(DATE(YEAR($B135),MONTH($B135)+1,MIN(AB$6,DAY(EOMONTH($B135,1))))&gt;=$B135)*(DATE(YEAR($B135),MONTH($B135)+1,MIN(AB$6,DAY(EOMONTH($B135,1))))&lt;$C135)))</f>
        <v>0</v>
      </c>
      <c r="AC135" s="48" t="n">
        <f aca="false">IF(OR(N(AC$5)=0,AC$6=""),0,AC$5*((DATE(YEAR($B135),MONTH($B135),MIN(AC$6,DAY(EOMONTH($B135,0))))&gt;=$B135)*(DATE(YEAR($B135),MONTH($B135),MIN(AC$6,DAY(EOMONTH($B135,0))))&lt;$C135)+(DATE(YEAR($B135),MONTH($B135)+1,MIN(AC$6,DAY(EOMONTH($B135,1))))&gt;=$B135)*(DATE(YEAR($B135),MONTH($B135)+1,MIN(AC$6,DAY(EOMONTH($B135,1))))&lt;$C135)))</f>
        <v>0</v>
      </c>
      <c r="AD135" s="48" t="n">
        <f aca="false">IF(OR(N(AD$5)=0,AD$6=""),0,AD$5*((DATE(YEAR($B135),MONTH($B135),MIN(AD$6,DAY(EOMONTH($B135,0))))&gt;=$B135)*(DATE(YEAR($B135),MONTH($B135),MIN(AD$6,DAY(EOMONTH($B135,0))))&lt;$C135)+(DATE(YEAR($B135),MONTH($B135)+1,MIN(AD$6,DAY(EOMONTH($B135,1))))&gt;=$B135)*(DATE(YEAR($B135),MONTH($B135)+1,MIN(AD$6,DAY(EOMONTH($B135,1))))&lt;$C135)))</f>
        <v>0</v>
      </c>
      <c r="AE135" s="48" t="n">
        <f aca="false">IF(OR(N(AE$5)=0,AE$6=""),0,AE$5*((DATE(YEAR($B135),MONTH($B135),MIN(AE$6,DAY(EOMONTH($B135,0))))&gt;=$B135)*(DATE(YEAR($B135),MONTH($B135),MIN(AE$6,DAY(EOMONTH($B135,0))))&lt;$C135)+(DATE(YEAR($B135),MONTH($B135)+1,MIN(AE$6,DAY(EOMONTH($B135,1))))&gt;=$B135)*(DATE(YEAR($B135),MONTH($B135)+1,MIN(AE$6,DAY(EOMONTH($B135,1))))&lt;$C135)))</f>
        <v>0</v>
      </c>
      <c r="AF135" s="48" t="n">
        <f aca="false">IF(OR(N(AF$5)=0,AF$6=""),0,AF$5*((DATE(YEAR($B135),MONTH($B135),MIN(AF$6,DAY(EOMONTH($B135,0))))&gt;=$B135)*(DATE(YEAR($B135),MONTH($B135),MIN(AF$6,DAY(EOMONTH($B135,0))))&lt;$C135)+(DATE(YEAR($B135),MONTH($B135)+1,MIN(AF$6,DAY(EOMONTH($B135,1))))&gt;=$B135)*(DATE(YEAR($B135),MONTH($B135)+1,MIN(AF$6,DAY(EOMONTH($B135,1))))&lt;$C135)))</f>
        <v>0</v>
      </c>
      <c r="AG135" s="48" t="n">
        <f aca="false">IF(OR(N(AG$5)=0,AG$6=""),0,AG$5*((DATE(YEAR($B135),MONTH($B135),MIN(AG$6,DAY(EOMONTH($B135,0))))&gt;=$B135)*(DATE(YEAR($B135),MONTH($B135),MIN(AG$6,DAY(EOMONTH($B135,0))))&lt;$C135)+(DATE(YEAR($B135),MONTH($B135)+1,MIN(AG$6,DAY(EOMONTH($B135,1))))&gt;=$B135)*(DATE(YEAR($B135),MONTH($B135)+1,MIN(AG$6,DAY(EOMONTH($B135,1))))&lt;$C135)))</f>
        <v>0</v>
      </c>
      <c r="AH135" s="48" t="n">
        <f aca="false">IF(OR(N(AH$5)=0,AH$6=""),0,AH$5*((DATE(YEAR($B135),MONTH($B135),MIN(AH$6,DAY(EOMONTH($B135,0))))&gt;=$B135)*(DATE(YEAR($B135),MONTH($B135),MIN(AH$6,DAY(EOMONTH($B135,0))))&lt;$C135)+(DATE(YEAR($B135),MONTH($B135)+1,MIN(AH$6,DAY(EOMONTH($B135,1))))&gt;=$B135)*(DATE(YEAR($B135),MONTH($B135)+1,MIN(AH$6,DAY(EOMONTH($B135,1))))&lt;$C135)))</f>
        <v>0</v>
      </c>
      <c r="AI135" s="48" t="n">
        <f aca="false">IF(OR(N(AI$5)=0,AI$6=""),0,AI$5*((DATE(YEAR($B135),MONTH($B135),MIN(AI$6,DAY(EOMONTH($B135,0))))&gt;=$B135)*(DATE(YEAR($B135),MONTH($B135),MIN(AI$6,DAY(EOMONTH($B135,0))))&lt;$C135)+(DATE(YEAR($B135),MONTH($B135)+1,MIN(AI$6,DAY(EOMONTH($B135,1))))&gt;=$B135)*(DATE(YEAR($B135),MONTH($B135)+1,MIN(AI$6,DAY(EOMONTH($B135,1))))&lt;$C135)))</f>
        <v>0</v>
      </c>
      <c r="AJ135" s="48" t="n">
        <f aca="false">IF(OR(N(AJ$5)=0,AJ$6=""),0,AJ$5*((DATE(YEAR($B135),MONTH($B135),MIN(AJ$6,DAY(EOMONTH($B135,0))))&gt;=$B135)*(DATE(YEAR($B135),MONTH($B135),MIN(AJ$6,DAY(EOMONTH($B135,0))))&lt;$C135)+(DATE(YEAR($B135),MONTH($B135)+1,MIN(AJ$6,DAY(EOMONTH($B135,1))))&gt;=$B135)*(DATE(YEAR($B135),MONTH($B135)+1,MIN(AJ$6,DAY(EOMONTH($B135,1))))&lt;$C135)))</f>
        <v>0</v>
      </c>
      <c r="AK135" s="48" t="n">
        <f aca="false">IF(OR(N(AK$5)=0,AK$6=""),0,AK$5*((DATE(YEAR($B135),MONTH($B135),MIN(AK$6,DAY(EOMONTH($B135,0))))&gt;=$B135)*(DATE(YEAR($B135),MONTH($B135),MIN(AK$6,DAY(EOMONTH($B135,0))))&lt;$C135)+(DATE(YEAR($B135),MONTH($B135)+1,MIN(AK$6,DAY(EOMONTH($B135,1))))&gt;=$B135)*(DATE(YEAR($B135),MONTH($B135)+1,MIN(AK$6,DAY(EOMONTH($B135,1))))&lt;$C135)))</f>
        <v>0</v>
      </c>
      <c r="AL135" s="48" t="n">
        <f aca="false">IF(OR(N(AL$5)=0,AL$6=""),0,AL$5*((DATE(YEAR($B135),MONTH($B135),MIN(AL$6,DAY(EOMONTH($B135,0))))&gt;=$B135)*(DATE(YEAR($B135),MONTH($B135),MIN(AL$6,DAY(EOMONTH($B135,0))))&lt;$C135)+(DATE(YEAR($B135),MONTH($B135)+1,MIN(AL$6,DAY(EOMONTH($B135,1))))&gt;=$B135)*(DATE(YEAR($B135),MONTH($B135)+1,MIN(AL$6,DAY(EOMONTH($B135,1))))&lt;$C135)))</f>
        <v>0</v>
      </c>
      <c r="AM135" s="48" t="n">
        <f aca="false">IF(OR(N(AM$5)=0,AM$6=""),0,AM$5*((DATE(YEAR($B135),MONTH($B135),MIN(AM$6,DAY(EOMONTH($B135,0))))&gt;=$B135)*(DATE(YEAR($B135),MONTH($B135),MIN(AM$6,DAY(EOMONTH($B135,0))))&lt;$C135)+(DATE(YEAR($B135),MONTH($B135)+1,MIN(AM$6,DAY(EOMONTH($B135,1))))&gt;=$B135)*(DATE(YEAR($B135),MONTH($B135)+1,MIN(AM$6,DAY(EOMONTH($B135,1))))&lt;$C135)))</f>
        <v>0</v>
      </c>
      <c r="AN135" s="48" t="n">
        <f aca="false">IF(OR(N(AN$5)=0,AN$6=""),0,AN$5*((DATE(YEAR($B135),MONTH($B135),MIN(AN$6,DAY(EOMONTH($B135,0))))&gt;=$B135)*(DATE(YEAR($B135),MONTH($B135),MIN(AN$6,DAY(EOMONTH($B135,0))))&lt;$C135)+(DATE(YEAR($B135),MONTH($B135)+1,MIN(AN$6,DAY(EOMONTH($B135,1))))&gt;=$B135)*(DATE(YEAR($B135),MONTH($B135)+1,MIN(AN$6,DAY(EOMONTH($B135,1))))&lt;$C135)))</f>
        <v>0</v>
      </c>
      <c r="AO135" s="48" t="n">
        <f aca="false">IF(OR(N(AO$5)=0,AO$6=""),0,AO$5*((DATE(YEAR($B135),MONTH($B135),MIN(AO$6,DAY(EOMONTH($B135,0))))&gt;=$B135)*(DATE(YEAR($B135),MONTH($B135),MIN(AO$6,DAY(EOMONTH($B135,0))))&lt;$C135)+(DATE(YEAR($B135),MONTH($B135)+1,MIN(AO$6,DAY(EOMONTH($B135,1))))&gt;=$B135)*(DATE(YEAR($B135),MONTH($B135)+1,MIN(AO$6,DAY(EOMONTH($B135,1))))&lt;$C135)))</f>
        <v>0</v>
      </c>
      <c r="AP135" s="48" t="n">
        <f aca="false">IF(OR(N(AP$5)=0,AP$6=""),0,AP$5*((DATE(YEAR($B135),MONTH($B135),MIN(AP$6,DAY(EOMONTH($B135,0))))&gt;=$B135)*(DATE(YEAR($B135),MONTH($B135),MIN(AP$6,DAY(EOMONTH($B135,0))))&lt;$C135)+(DATE(YEAR($B135),MONTH($B135)+1,MIN(AP$6,DAY(EOMONTH($B135,1))))&gt;=$B135)*(DATE(YEAR($B135),MONTH($B135)+1,MIN(AP$6,DAY(EOMONTH($B135,1))))&lt;$C135)))</f>
        <v>0</v>
      </c>
      <c r="AQ135" s="48" t="n">
        <f aca="false">IF(OR(N(AQ$5)=0,AQ$6=""),0,AQ$5*((DATE(YEAR($B135),MONTH($B135),MIN(AQ$6,DAY(EOMONTH($B135,0))))&gt;=$B135)*(DATE(YEAR($B135),MONTH($B135),MIN(AQ$6,DAY(EOMONTH($B135,0))))&lt;$C135)+(DATE(YEAR($B135),MONTH($B135)+1,MIN(AQ$6,DAY(EOMONTH($B135,1))))&gt;=$B135)*(DATE(YEAR($B135),MONTH($B135)+1,MIN(AQ$6,DAY(EOMONTH($B135,1))))&lt;$C135)))</f>
        <v>0</v>
      </c>
      <c r="AR135" s="48" t="n">
        <f aca="false">IF(OR(N(AR$5)=0,AR$6=""),0,AR$5*((DATE(YEAR($B135),MONTH($B135),MIN(AR$6,DAY(EOMONTH($B135,0))))&gt;=$B135)*(DATE(YEAR($B135),MONTH($B135),MIN(AR$6,DAY(EOMONTH($B135,0))))&lt;$C135)+(DATE(YEAR($B135),MONTH($B135)+1,MIN(AR$6,DAY(EOMONTH($B135,1))))&gt;=$B135)*(DATE(YEAR($B135),MONTH($B135)+1,MIN(AR$6,DAY(EOMONTH($B135,1))))&lt;$C135)))</f>
        <v>0</v>
      </c>
      <c r="AS135" s="48" t="n">
        <f aca="false">IF(OR(N(AS$5)=0,AS$6=""),0,AS$5*((DATE(YEAR($B135),MONTH($B135),MIN(AS$6,DAY(EOMONTH($B135,0))))&gt;=$B135)*(DATE(YEAR($B135),MONTH($B135),MIN(AS$6,DAY(EOMONTH($B135,0))))&lt;$C135)+(DATE(YEAR($B135),MONTH($B135)+1,MIN(AS$6,DAY(EOMONTH($B135,1))))&gt;=$B135)*(DATE(YEAR($B135),MONTH($B135)+1,MIN(AS$6,DAY(EOMONTH($B135,1))))&lt;$C135)))</f>
        <v>0</v>
      </c>
      <c r="AT135" s="48" t="n">
        <f aca="false">IF(OR(N(AT$5)=0,AT$6=""),0,AT$5*((DATE(YEAR($B135),MONTH($B135),MIN(AT$6,DAY(EOMONTH($B135,0))))&gt;=$B135)*(DATE(YEAR($B135),MONTH($B135),MIN(AT$6,DAY(EOMONTH($B135,0))))&lt;$C135)+(DATE(YEAR($B135),MONTH($B135)+1,MIN(AT$6,DAY(EOMONTH($B135,1))))&gt;=$B135)*(DATE(YEAR($B135),MONTH($B135)+1,MIN(AT$6,DAY(EOMONTH($B135,1))))&lt;$C135)))</f>
        <v>0</v>
      </c>
      <c r="AU135" s="48" t="n">
        <f aca="false">IF(OR(N(AU$5)=0,AU$6=""),0,AU$5*((DATE(YEAR($B135),MONTH($B135),MIN(AU$6,DAY(EOMONTH($B135,0))))&gt;=$B135)*(DATE(YEAR($B135),MONTH($B135),MIN(AU$6,DAY(EOMONTH($B135,0))))&lt;$C135)+(DATE(YEAR($B135),MONTH($B135)+1,MIN(AU$6,DAY(EOMONTH($B135,1))))&gt;=$B135)*(DATE(YEAR($B135),MONTH($B135)+1,MIN(AU$6,DAY(EOMONTH($B135,1))))&lt;$C135)))</f>
        <v>0</v>
      </c>
      <c r="AV135" s="48" t="n">
        <f aca="false">IF(OR(N(AV$5)=0,AV$6=""),0,AV$5*((DATE(YEAR($B135),MONTH($B135),MIN(AV$6,DAY(EOMONTH($B135,0))))&gt;=$B135)*(DATE(YEAR($B135),MONTH($B135),MIN(AV$6,DAY(EOMONTH($B135,0))))&lt;$C135)+(DATE(YEAR($B135),MONTH($B135)+1,MIN(AV$6,DAY(EOMONTH($B135,1))))&gt;=$B135)*(DATE(YEAR($B135),MONTH($B135)+1,MIN(AV$6,DAY(EOMONTH($B135,1))))&lt;$C135)))</f>
        <v>0</v>
      </c>
      <c r="AW135" s="48" t="n">
        <f aca="false">IF(OR(N(AW$5)=0,AW$6=""),0,AW$5*((DATE(YEAR($B135),MONTH($B135),MIN(AW$6,DAY(EOMONTH($B135,0))))&gt;=$B135)*(DATE(YEAR($B135),MONTH($B135),MIN(AW$6,DAY(EOMONTH($B135,0))))&lt;$C135)+(DATE(YEAR($B135),MONTH($B135)+1,MIN(AW$6,DAY(EOMONTH($B135,1))))&gt;=$B135)*(DATE(YEAR($B135),MONTH($B135)+1,MIN(AW$6,DAY(EOMONTH($B135,1))))&lt;$C135)))</f>
        <v>0</v>
      </c>
      <c r="AX135" s="48" t="n">
        <f aca="false">IF(OR(N(AX$5)=0,AX$6=""),0,AX$5*((DATE(YEAR($B135),MONTH($B135),MIN(AX$6,DAY(EOMONTH($B135,0))))&gt;=$B135)*(DATE(YEAR($B135),MONTH($B135),MIN(AX$6,DAY(EOMONTH($B135,0))))&lt;$C135)+(DATE(YEAR($B135),MONTH($B135)+1,MIN(AX$6,DAY(EOMONTH($B135,1))))&gt;=$B135)*(DATE(YEAR($B135),MONTH($B135)+1,MIN(AX$6,DAY(EOMONTH($B135,1))))&lt;$C135)))</f>
        <v>0</v>
      </c>
      <c r="AY135" s="48" t="n">
        <f aca="false">IF(OR(N(AY$5)=0,AY$6=""),0,AY$5*((DATE(YEAR($B135),MONTH($B135),MIN(AY$6,DAY(EOMONTH($B135,0))))&gt;=$B135)*(DATE(YEAR($B135),MONTH($B135),MIN(AY$6,DAY(EOMONTH($B135,0))))&lt;$C135)+(DATE(YEAR($B135),MONTH($B135)+1,MIN(AY$6,DAY(EOMONTH($B135,1))))&gt;=$B135)*(DATE(YEAR($B135),MONTH($B135)+1,MIN(AY$6,DAY(EOMONTH($B135,1))))&lt;$C135)))</f>
        <v>0</v>
      </c>
      <c r="AZ135" s="48" t="n">
        <f aca="false">IF(OR(N(AZ$5)=0,AZ$6=""),0,AZ$5*((DATE(YEAR($B135),MONTH($B135),MIN(AZ$6,DAY(EOMONTH($B135,0))))&gt;=$B135)*(DATE(YEAR($B135),MONTH($B135),MIN(AZ$6,DAY(EOMONTH($B135,0))))&lt;$C135)+(DATE(YEAR($B135),MONTH($B135)+1,MIN(AZ$6,DAY(EOMONTH($B135,1))))&gt;=$B135)*(DATE(YEAR($B135),MONTH($B135)+1,MIN(AZ$6,DAY(EOMONTH($B135,1))))&lt;$C135)))</f>
        <v>0</v>
      </c>
      <c r="BA135" s="48" t="n">
        <f aca="false">IF(OR(N(BA$5)=0,BA$6=""),0,BA$5*((DATE(YEAR($B135),MONTH($B135),MIN(BA$6,DAY(EOMONTH($B135,0))))&gt;=$B135)*(DATE(YEAR($B135),MONTH($B135),MIN(BA$6,DAY(EOMONTH($B135,0))))&lt;$C135)+(DATE(YEAR($B135),MONTH($B135)+1,MIN(BA$6,DAY(EOMONTH($B135,1))))&gt;=$B135)*(DATE(YEAR($B135),MONTH($B135)+1,MIN(BA$6,DAY(EOMONTH($B135,1))))&lt;$C135)))</f>
        <v>0</v>
      </c>
      <c r="BB135" s="48" t="n">
        <f aca="false">IF(OR(N(BB$5)=0,BB$6=""),0,BB$5*((DATE(YEAR($B135),MONTH($B135),MIN(BB$6,DAY(EOMONTH($B135,0))))&gt;=$B135)*(DATE(YEAR($B135),MONTH($B135),MIN(BB$6,DAY(EOMONTH($B135,0))))&lt;$C135)+(DATE(YEAR($B135),MONTH($B135)+1,MIN(BB$6,DAY(EOMONTH($B135,1))))&gt;=$B135)*(DATE(YEAR($B135),MONTH($B135)+1,MIN(BB$6,DAY(EOMONTH($B135,1))))&lt;$C135)))</f>
        <v>0</v>
      </c>
      <c r="BC135" s="48" t="n">
        <f aca="false">IF(OR(N(BC$5)=0,BC$6=""),0,BC$5*((DATE(YEAR($B135),MONTH($B135),MIN(BC$6,DAY(EOMONTH($B135,0))))&gt;=$B135)*(DATE(YEAR($B135),MONTH($B135),MIN(BC$6,DAY(EOMONTH($B135,0))))&lt;$C135)+(DATE(YEAR($B135),MONTH($B135)+1,MIN(BC$6,DAY(EOMONTH($B135,1))))&gt;=$B135)*(DATE(YEAR($B135),MONTH($B135)+1,MIN(BC$6,DAY(EOMONTH($B135,1))))&lt;$C135)))</f>
        <v>0</v>
      </c>
      <c r="BD135" s="48" t="n">
        <f aca="false">IF(OR(N(BD$5)=0,BD$6=""),0,BD$5*((DATE(YEAR($B135),MONTH($B135),MIN(BD$6,DAY(EOMONTH($B135,0))))&gt;=$B135)*(DATE(YEAR($B135),MONTH($B135),MIN(BD$6,DAY(EOMONTH($B135,0))))&lt;$C135)+(DATE(YEAR($B135),MONTH($B135)+1,MIN(BD$6,DAY(EOMONTH($B135,1))))&gt;=$B135)*(DATE(YEAR($B135),MONTH($B135)+1,MIN(BD$6,DAY(EOMONTH($B135,1))))&lt;$C135)))</f>
        <v>0</v>
      </c>
      <c r="BE135" s="48" t="n">
        <f aca="false">IF(OR(N(BE$5)=0,BE$6=""),0,BE$5*((DATE(YEAR($B135),MONTH($B135),MIN(BE$6,DAY(EOMONTH($B135,0))))&gt;=$B135)*(DATE(YEAR($B135),MONTH($B135),MIN(BE$6,DAY(EOMONTH($B135,0))))&lt;$C135)+(DATE(YEAR($B135),MONTH($B135)+1,MIN(BE$6,DAY(EOMONTH($B135,1))))&gt;=$B135)*(DATE(YEAR($B135),MONTH($B135)+1,MIN(BE$6,DAY(EOMONTH($B135,1))))&lt;$C135)))</f>
        <v>0</v>
      </c>
      <c r="BF135" s="48" t="n">
        <f aca="false">IF(OR(N(BF$5)=0,BF$6=""),0,BF$5*((DATE(YEAR($B135),MONTH($B135),MIN(BF$6,DAY(EOMONTH($B135,0))))&gt;=$B135)*(DATE(YEAR($B135),MONTH($B135),MIN(BF$6,DAY(EOMONTH($B135,0))))&lt;$C135)+(DATE(YEAR($B135),MONTH($B135)+1,MIN(BF$6,DAY(EOMONTH($B135,1))))&gt;=$B135)*(DATE(YEAR($B135),MONTH($B135)+1,MIN(BF$6,DAY(EOMONTH($B135,1))))&lt;$C135)))</f>
        <v>0</v>
      </c>
      <c r="BG135" s="48" t="n">
        <f aca="false">IF(OR(N(BG$5)=0,BG$6=""),0,BG$5*((DATE(YEAR($B135),MONTH($B135),MIN(BG$6,DAY(EOMONTH($B135,0))))&gt;=$B135)*(DATE(YEAR($B135),MONTH($B135),MIN(BG$6,DAY(EOMONTH($B135,0))))&lt;$C135)+(DATE(YEAR($B135),MONTH($B135)+1,MIN(BG$6,DAY(EOMONTH($B135,1))))&gt;=$B135)*(DATE(YEAR($B135),MONTH($B135)+1,MIN(BG$6,DAY(EOMONTH($B135,1))))&lt;$C135)))</f>
        <v>0</v>
      </c>
      <c r="BH135" s="48" t="n">
        <f aca="false">IF(OR(N(BH$5)=0,BH$6=""),0,BH$5*((DATE(YEAR($B135),MONTH($B135),MIN(BH$6,DAY(EOMONTH($B135,0))))&gt;=$B135)*(DATE(YEAR($B135),MONTH($B135),MIN(BH$6,DAY(EOMONTH($B135,0))))&lt;$C135)+(DATE(YEAR($B135),MONTH($B135)+1,MIN(BH$6,DAY(EOMONTH($B135,1))))&gt;=$B135)*(DATE(YEAR($B135),MONTH($B135)+1,MIN(BH$6,DAY(EOMONTH($B135,1))))&lt;$C135)))</f>
        <v>0</v>
      </c>
      <c r="BI135" s="48" t="n">
        <f aca="false">IF(OR(N(BI$5)=0,BI$6=""),0,BI$5*((DATE(YEAR($B135),MONTH($B135),MIN(BI$6,DAY(EOMONTH($B135,0))))&gt;=$B135)*(DATE(YEAR($B135),MONTH($B135),MIN(BI$6,DAY(EOMONTH($B135,0))))&lt;$C135)+(DATE(YEAR($B135),MONTH($B135)+1,MIN(BI$6,DAY(EOMONTH($B135,1))))&gt;=$B135)*(DATE(YEAR($B135),MONTH($B135)+1,MIN(BI$6,DAY(EOMONTH($B135,1))))&lt;$C135)))</f>
        <v>0</v>
      </c>
      <c r="BJ135" s="48" t="n">
        <f aca="false">IF(OR(N(BJ$5)=0,BJ$6=""),0,BJ$5*((DATE(YEAR($B135),MONTH($B135),MIN(BJ$6,DAY(EOMONTH($B135,0))))&gt;=$B135)*(DATE(YEAR($B135),MONTH($B135),MIN(BJ$6,DAY(EOMONTH($B135,0))))&lt;$C135)+(DATE(YEAR($B135),MONTH($B135)+1,MIN(BJ$6,DAY(EOMONTH($B135,1))))&gt;=$B135)*(DATE(YEAR($B135),MONTH($B135)+1,MIN(BJ$6,DAY(EOMONTH($B135,1))))&lt;$C135)))</f>
        <v>0</v>
      </c>
      <c r="BK135" s="48" t="n">
        <f aca="false">IF(OR(N(BK$5)=0,BK$6=""),0,BK$5*((DATE(YEAR($B135),MONTH($B135),MIN(BK$6,DAY(EOMONTH($B135,0))))&gt;=$B135)*(DATE(YEAR($B135),MONTH($B135),MIN(BK$6,DAY(EOMONTH($B135,0))))&lt;$C135)+(DATE(YEAR($B135),MONTH($B135)+1,MIN(BK$6,DAY(EOMONTH($B135,1))))&gt;=$B135)*(DATE(YEAR($B135),MONTH($B135)+1,MIN(BK$6,DAY(EOMONTH($B135,1))))&lt;$C135)))</f>
        <v>0</v>
      </c>
      <c r="BL135" s="48" t="n">
        <f aca="false">IF(OR(N(BL$5)=0,BL$6=""),0,BL$5*((DATE(YEAR($B135),MONTH($B135),MIN(BL$6,DAY(EOMONTH($B135,0))))&gt;=$B135)*(DATE(YEAR($B135),MONTH($B135),MIN(BL$6,DAY(EOMONTH($B135,0))))&lt;$C135)+(DATE(YEAR($B135),MONTH($B135)+1,MIN(BL$6,DAY(EOMONTH($B135,1))))&gt;=$B135)*(DATE(YEAR($B135),MONTH($B135)+1,MIN(BL$6,DAY(EOMONTH($B135,1))))&lt;$C135)))</f>
        <v>0</v>
      </c>
      <c r="BM135" s="48" t="n">
        <f aca="false">IF(OR(N(BM$5)=0,BM$6=""),0,BM$5*((DATE(YEAR($B135),MONTH($B135),MIN(BM$6,DAY(EOMONTH($B135,0))))&gt;=$B135)*(DATE(YEAR($B135),MONTH($B135),MIN(BM$6,DAY(EOMONTH($B135,0))))&lt;$C135)+(DATE(YEAR($B135),MONTH($B135)+1,MIN(BM$6,DAY(EOMONTH($B135,1))))&gt;=$B135)*(DATE(YEAR($B135),MONTH($B135)+1,MIN(BM$6,DAY(EOMONTH($B135,1))))&lt;$C135)))</f>
        <v>0</v>
      </c>
      <c r="BN135" s="48" t="n">
        <f aca="false">IF(OR(N(BN$5)=0,BN$6=""),0,BN$5*((DATE(YEAR($B135),MONTH($B135),MIN(BN$6,DAY(EOMONTH($B135,0))))&gt;=$B135)*(DATE(YEAR($B135),MONTH($B135),MIN(BN$6,DAY(EOMONTH($B135,0))))&lt;$C135)+(DATE(YEAR($B135),MONTH($B135)+1,MIN(BN$6,DAY(EOMONTH($B135,1))))&gt;=$B135)*(DATE(YEAR($B135),MONTH($B135)+1,MIN(BN$6,DAY(EOMONTH($B135,1))))&lt;$C135)))</f>
        <v>0</v>
      </c>
      <c r="BO135" s="48" t="n">
        <f aca="false">IF(OR(N(BO$5)=0,BO$6=""),0,BO$5*((DATE(YEAR($B135),MONTH($B135),MIN(BO$6,DAY(EOMONTH($B135,0))))&gt;=$B135)*(DATE(YEAR($B135),MONTH($B135),MIN(BO$6,DAY(EOMONTH($B135,0))))&lt;$C135)+(DATE(YEAR($B135),MONTH($B135)+1,MIN(BO$6,DAY(EOMONTH($B135,1))))&gt;=$B135)*(DATE(YEAR($B135),MONTH($B135)+1,MIN(BO$6,DAY(EOMONTH($B135,1))))&lt;$C135)))</f>
        <v>0</v>
      </c>
      <c r="BP135" s="48" t="n">
        <f aca="false">IF(OR(N(BP$5)=0,BP$6=""),0,BP$5*((DATE(YEAR($B135),MONTH($B135),MIN(BP$6,DAY(EOMONTH($B135,0))))&gt;=$B135)*(DATE(YEAR($B135),MONTH($B135),MIN(BP$6,DAY(EOMONTH($B135,0))))&lt;$C135)+(DATE(YEAR($B135),MONTH($B135)+1,MIN(BP$6,DAY(EOMONTH($B135,1))))&gt;=$B135)*(DATE(YEAR($B135),MONTH($B135)+1,MIN(BP$6,DAY(EOMONTH($B135,1))))&lt;$C135)))</f>
        <v>0</v>
      </c>
      <c r="BQ135" s="48" t="n">
        <f aca="false">IF(OR(N(BQ$5)=0,BQ$6=""),0,BQ$5*((DATE(YEAR($B135),MONTH($B135),MIN(BQ$6,DAY(EOMONTH($B135,0))))&gt;=$B135)*(DATE(YEAR($B135),MONTH($B135),MIN(BQ$6,DAY(EOMONTH($B135,0))))&lt;$C135)+(DATE(YEAR($B135),MONTH($B135)+1,MIN(BQ$6,DAY(EOMONTH($B135,1))))&gt;=$B135)*(DATE(YEAR($B135),MONTH($B135)+1,MIN(BQ$6,DAY(EOMONTH($B135,1))))&lt;$C135)))</f>
        <v>0</v>
      </c>
      <c r="BR135" s="48" t="n">
        <f aca="false">IF(OR(N(BR$5)=0,BR$6=""),0,BR$5*((DATE(YEAR($B135),MONTH($B135),MIN(BR$6,DAY(EOMONTH($B135,0))))&gt;=$B135)*(DATE(YEAR($B135),MONTH($B135),MIN(BR$6,DAY(EOMONTH($B135,0))))&lt;$C135)+(DATE(YEAR($B135),MONTH($B135)+1,MIN(BR$6,DAY(EOMONTH($B135,1))))&gt;=$B135)*(DATE(YEAR($B135),MONTH($B135)+1,MIN(BR$6,DAY(EOMONTH($B135,1))))&lt;$C135)))</f>
        <v>0</v>
      </c>
      <c r="BS135" s="48" t="n">
        <f aca="false">IF(OR(N(BS$5)=0,BS$6=""),0,BS$5*((DATE(YEAR($B135),MONTH($B135),MIN(BS$6,DAY(EOMONTH($B135,0))))&gt;=$B135)*(DATE(YEAR($B135),MONTH($B135),MIN(BS$6,DAY(EOMONTH($B135,0))))&lt;$C135)+(DATE(YEAR($B135),MONTH($B135)+1,MIN(BS$6,DAY(EOMONTH($B135,1))))&gt;=$B135)*(DATE(YEAR($B135),MONTH($B135)+1,MIN(BS$6,DAY(EOMONTH($B135,1))))&lt;$C135)))</f>
        <v>0</v>
      </c>
      <c r="BT135" s="48" t="n">
        <f aca="false">IF(OR(N(BT$5)=0,BT$6=""),0,BT$5*((DATE(YEAR($B135),MONTH($B135),MIN(BT$6,DAY(EOMONTH($B135,0))))&gt;=$B135)*(DATE(YEAR($B135),MONTH($B135),MIN(BT$6,DAY(EOMONTH($B135,0))))&lt;$C135)+(DATE(YEAR($B135),MONTH($B135)+1,MIN(BT$6,DAY(EOMONTH($B135,1))))&gt;=$B135)*(DATE(YEAR($B135),MONTH($B135)+1,MIN(BT$6,DAY(EOMONTH($B135,1))))&lt;$C135)))</f>
        <v>0</v>
      </c>
      <c r="BU135" s="48" t="n">
        <f aca="false">IF(OR(N(BU$5)=0,BU$6=""),0,BU$5*((DATE(YEAR($B135),MONTH($B135),MIN(BU$6,DAY(EOMONTH($B135,0))))&gt;=$B135)*(DATE(YEAR($B135),MONTH($B135),MIN(BU$6,DAY(EOMONTH($B135,0))))&lt;$C135)+(DATE(YEAR($B135),MONTH($B135)+1,MIN(BU$6,DAY(EOMONTH($B135,1))))&gt;=$B135)*(DATE(YEAR($B135),MONTH($B135)+1,MIN(BU$6,DAY(EOMONTH($B135,1))))&lt;$C135)))</f>
        <v>0</v>
      </c>
      <c r="BV135" s="48" t="n">
        <f aca="false">IF(OR(N(BV$5)=0,BV$6=""),0,BV$5*((DATE(YEAR($B135),MONTH($B135),MIN(BV$6,DAY(EOMONTH($B135,0))))&gt;=$B135)*(DATE(YEAR($B135),MONTH($B135),MIN(BV$6,DAY(EOMONTH($B135,0))))&lt;$C135)+(DATE(YEAR($B135),MONTH($B135)+1,MIN(BV$6,DAY(EOMONTH($B135,1))))&gt;=$B135)*(DATE(YEAR($B135),MONTH($B135)+1,MIN(BV$6,DAY(EOMONTH($B135,1))))&lt;$C135)))</f>
        <v>0</v>
      </c>
      <c r="BW135" s="48" t="n">
        <f aca="false">IF(OR(N(BW$5)=0,BW$6=""),0,BW$5*((DATE(YEAR($B135),MONTH($B135),MIN(BW$6,DAY(EOMONTH($B135,0))))&gt;=$B135)*(DATE(YEAR($B135),MONTH($B135),MIN(BW$6,DAY(EOMONTH($B135,0))))&lt;$C135)+(DATE(YEAR($B135),MONTH($B135)+1,MIN(BW$6,DAY(EOMONTH($B135,1))))&gt;=$B135)*(DATE(YEAR($B135),MONTH($B135)+1,MIN(BW$6,DAY(EOMONTH($B135,1))))&lt;$C135)))</f>
        <v>0</v>
      </c>
      <c r="BX135" s="48" t="n">
        <f aca="false">MIN(Z135,(FT134*(1+FT$5/Setup!$C$36)+IF($V135=1,N($F135),0)))</f>
        <v>0</v>
      </c>
      <c r="BY135" s="48" t="n">
        <f aca="false">MIN(AA135,(FU134*(1+FU$5/Setup!$C$36)+IF($V135=2,N($F135),0)))</f>
        <v>0</v>
      </c>
      <c r="BZ135" s="48" t="n">
        <f aca="false">MIN(AB135,(FV134*(1+FV$5/Setup!$C$36)+IF($V135=3,N($F135),0)))</f>
        <v>0</v>
      </c>
      <c r="CA135" s="48" t="n">
        <f aca="false">MIN(AC135,(FW134*(1+FW$5/Setup!$C$36)+IF($V135=4,N($F135),0)))</f>
        <v>0</v>
      </c>
      <c r="CB135" s="48" t="n">
        <f aca="false">MIN(AD135,(FX134*(1+FX$5/Setup!$C$36)+IF($V135=5,N($F135),0)))</f>
        <v>0</v>
      </c>
      <c r="CC135" s="48" t="n">
        <f aca="false">MIN(AE135,(FY134*(1+FY$5/Setup!$C$36)+IF($V135=6,N($F135),0)))</f>
        <v>0</v>
      </c>
      <c r="CD135" s="48" t="n">
        <f aca="false">MIN(AF135,(FZ134*(1+FZ$5/Setup!$C$36)+IF($V135=7,N($F135),0)))</f>
        <v>0</v>
      </c>
      <c r="CE135" s="48" t="n">
        <f aca="false">MIN(AG135,(GA134*(1+GA$5/Setup!$C$36)+IF($V135=8,N($F135),0)))</f>
        <v>0</v>
      </c>
      <c r="CF135" s="48" t="n">
        <f aca="false">MIN(AH135,(GB134*(1+GB$5/Setup!$C$36)+IF($V135=9,N($F135),0)))</f>
        <v>0</v>
      </c>
      <c r="CG135" s="48" t="n">
        <f aca="false">MIN(AI135,(GC134*(1+GC$5/Setup!$C$36)+IF($V135=10,N($F135),0)))</f>
        <v>0</v>
      </c>
      <c r="CH135" s="48" t="n">
        <f aca="false">MIN(AJ135,(GD134*(1+GD$5/Setup!$C$36)+IF($V135=11,N($F135),0)))</f>
        <v>0</v>
      </c>
      <c r="CI135" s="48" t="n">
        <f aca="false">MIN(AK135,(GE134*(1+GE$5/Setup!$C$36)+IF($V135=12,N($F135),0)))</f>
        <v>0</v>
      </c>
      <c r="CJ135" s="48" t="n">
        <f aca="false">MIN(AL135,(GF134*(1+GF$5/Setup!$C$36)+IF($V135=13,N($F135),0)))</f>
        <v>0</v>
      </c>
      <c r="CK135" s="48" t="n">
        <f aca="false">MIN(AM135,(GG134*(1+GG$5/Setup!$C$36)+IF($V135=14,N($F135),0)))</f>
        <v>0</v>
      </c>
      <c r="CL135" s="48" t="n">
        <f aca="false">MIN(AN135,(GH134*(1+GH$5/Setup!$C$36)+IF($V135=15,N($F135),0)))</f>
        <v>0</v>
      </c>
      <c r="CM135" s="48" t="n">
        <f aca="false">MIN(AO135,(GI134*(1+GI$5/Setup!$C$36)+IF($V135=16,N($F135),0)))</f>
        <v>0</v>
      </c>
      <c r="CN135" s="48" t="n">
        <f aca="false">MIN(AP135,(GJ134*(1+GJ$5/Setup!$C$36)+IF($V135=17,N($F135),0)))</f>
        <v>0</v>
      </c>
      <c r="CO135" s="48" t="n">
        <f aca="false">MIN(AQ135,(GK134*(1+GK$5/Setup!$C$36)+IF($V135=18,N($F135),0)))</f>
        <v>0</v>
      </c>
      <c r="CP135" s="48" t="n">
        <f aca="false">MIN(AR135,(GL134*(1+GL$5/Setup!$C$36)+IF($V135=19,N($F135),0)))</f>
        <v>0</v>
      </c>
      <c r="CQ135" s="48" t="n">
        <f aca="false">MIN(AS135,(GM134*(1+GM$5/Setup!$C$36)+IF($V135=20,N($F135),0)))</f>
        <v>0</v>
      </c>
      <c r="CR135" s="48" t="n">
        <f aca="false">MIN(AT135,(GN134*(1+GN$5/Setup!$C$36)+IF($V135=21,N($F135),0)))</f>
        <v>0</v>
      </c>
      <c r="CS135" s="48" t="n">
        <f aca="false">MIN(AU135,(GO134*(1+GO$5/Setup!$C$36)+IF($V135=22,N($F135),0)))</f>
        <v>0</v>
      </c>
      <c r="CT135" s="48" t="n">
        <f aca="false">MIN(AV135,(GP134*(1+GP$5/Setup!$C$36)+IF($V135=23,N($F135),0)))</f>
        <v>0</v>
      </c>
      <c r="CU135" s="48" t="n">
        <f aca="false">MIN(AW135,(GQ134*(1+GQ$5/Setup!$C$36)+IF($V135=24,N($F135),0)))</f>
        <v>0</v>
      </c>
      <c r="CV135" s="48" t="n">
        <f aca="false">MIN(AX135,(GR134*(1+GR$5/Setup!$C$36)+IF($V135=25,N($F135),0)))</f>
        <v>0</v>
      </c>
      <c r="CW135" s="48" t="n">
        <f aca="false">MIN(AY135,(GS134*(1+GS$5/Setup!$C$36)+IF($V135=26,N($F135),0)))</f>
        <v>0</v>
      </c>
      <c r="CX135" s="48" t="n">
        <f aca="false">MIN(AZ135,(GT134*(1+GT$5/Setup!$C$36)+IF($V135=27,N($F135),0)))</f>
        <v>0</v>
      </c>
      <c r="CY135" s="48" t="n">
        <f aca="false">MIN(BA135,(GU134*(1+GU$5/Setup!$C$36)+IF($V135=28,N($F135),0)))</f>
        <v>0</v>
      </c>
      <c r="CZ135" s="48" t="n">
        <f aca="false">MIN(BB135,(GV134*(1+GV$5/Setup!$C$36)+IF($V135=29,N($F135),0)))</f>
        <v>0</v>
      </c>
      <c r="DA135" s="48" t="n">
        <f aca="false">MIN(BC135,(GW134*(1+GW$5/Setup!$C$36)+IF($V135=30,N($F135),0)))</f>
        <v>0</v>
      </c>
      <c r="DB135" s="48" t="n">
        <f aca="false">MIN(BD135,(GX134*(1+GX$5/Setup!$C$36)+IF($V135=31,N($F135),0)))</f>
        <v>0</v>
      </c>
      <c r="DC135" s="48" t="n">
        <f aca="false">MIN(BE135,(GY134*(1+GY$5/Setup!$C$36)+IF($V135=32,N($F135),0)))</f>
        <v>0</v>
      </c>
      <c r="DD135" s="48" t="n">
        <f aca="false">MIN(BF135,(GZ134*(1+GZ$5/Setup!$C$36)+IF($V135=33,N($F135),0)))</f>
        <v>0</v>
      </c>
      <c r="DE135" s="48" t="n">
        <f aca="false">MIN(BG135,(HA134*(1+HA$5/Setup!$C$36)+IF($V135=34,N($F135),0)))</f>
        <v>0</v>
      </c>
      <c r="DF135" s="48" t="n">
        <f aca="false">MIN(BH135,(HB134*(1+HB$5/Setup!$C$36)+IF($V135=35,N($F135),0)))</f>
        <v>0</v>
      </c>
      <c r="DG135" s="48" t="n">
        <f aca="false">MIN(BI135,(HC134*(1+HC$5/Setup!$C$36)+IF($V135=36,N($F135),0)))</f>
        <v>0</v>
      </c>
      <c r="DH135" s="48" t="n">
        <f aca="false">MIN(BJ135,(HD134*(1+HD$5/Setup!$C$36)+IF($V135=37,N($F135),0)))</f>
        <v>0</v>
      </c>
      <c r="DI135" s="48" t="n">
        <f aca="false">MIN(BK135,(HE134*(1+HE$5/Setup!$C$36)+IF($V135=38,N($F135),0)))</f>
        <v>0</v>
      </c>
      <c r="DJ135" s="48" t="n">
        <f aca="false">MIN(BL135,(HF134*(1+HF$5/Setup!$C$36)+IF($V135=39,N($F135),0)))</f>
        <v>0</v>
      </c>
      <c r="DK135" s="48" t="n">
        <f aca="false">MIN(BM135,(HG134*(1+HG$5/Setup!$C$36)+IF($V135=40,N($F135),0)))</f>
        <v>0</v>
      </c>
      <c r="DL135" s="48" t="n">
        <f aca="false">MIN(BN135,(HH134*(1+HH$5/Setup!$C$36)+IF($V135=41,N($F135),0)))</f>
        <v>0</v>
      </c>
      <c r="DM135" s="48" t="n">
        <f aca="false">MIN(BO135,(HI134*(1+HI$5/Setup!$C$36)+IF($V135=42,N($F135),0)))</f>
        <v>0</v>
      </c>
      <c r="DN135" s="48" t="n">
        <f aca="false">MIN(BP135,(HJ134*(1+HJ$5/Setup!$C$36)+IF($V135=43,N($F135),0)))</f>
        <v>0</v>
      </c>
      <c r="DO135" s="48" t="n">
        <f aca="false">MIN(BQ135,(HK134*(1+HK$5/Setup!$C$36)+IF($V135=44,N($F135),0)))</f>
        <v>0</v>
      </c>
      <c r="DP135" s="48" t="n">
        <f aca="false">MIN(BR135,(HL134*(1+HL$5/Setup!$C$36)+IF($V135=45,N($F135),0)))</f>
        <v>0</v>
      </c>
      <c r="DQ135" s="48" t="n">
        <f aca="false">MIN(BS135,(HM134*(1+HM$5/Setup!$C$36)+IF($V135=46,N($F135),0)))</f>
        <v>0</v>
      </c>
      <c r="DR135" s="48" t="n">
        <f aca="false">MIN(BT135,(HN134*(1+HN$5/Setup!$C$36)+IF($V135=47,N($F135),0)))</f>
        <v>0</v>
      </c>
      <c r="DS135" s="48" t="n">
        <f aca="false">MIN(BU135,(HO134*(1+HO$5/Setup!$C$36)+IF($V135=48,N($F135),0)))</f>
        <v>0</v>
      </c>
      <c r="DT135" s="48" t="n">
        <f aca="false">MIN(BV135,(HP134*(1+HP$5/Setup!$C$36)+IF($V135=49,N($F135),0)))</f>
        <v>0</v>
      </c>
      <c r="DU135" s="48" t="n">
        <f aca="false">MIN(BW135,(HQ134*(1+HQ$5/Setup!$C$36)+IF($V135=50,N($F135),0)))</f>
        <v>0</v>
      </c>
      <c r="DV135" s="48" t="n">
        <f aca="false">MIN(MAX((FT134*(1+FT$5/Setup!$C$36)+IF($V135=1,N($F135),0))-BX135,0),MAX($P135-0,0))</f>
        <v>0</v>
      </c>
      <c r="DW135" s="48" t="n">
        <f aca="false">MIN(MAX((FU134*(1+FU$5/Setup!$C$36)+IF($V135=2,N($F135),0))-BY135,0),MAX($P135-SUM(DV135:DV135),0))</f>
        <v>0</v>
      </c>
      <c r="DX135" s="48" t="n">
        <f aca="false">MIN(MAX((FV134*(1+FV$5/Setup!$C$36)+IF($V135=3,N($F135),0))-BZ135,0),MAX($P135-SUM(DV135:DW135),0))</f>
        <v>0</v>
      </c>
      <c r="DY135" s="48" t="n">
        <f aca="false">MIN(MAX((FW134*(1+FW$5/Setup!$C$36)+IF($V135=4,N($F135),0))-CA135,0),MAX($P135-SUM(DV135:DX135),0))</f>
        <v>0</v>
      </c>
      <c r="DZ135" s="48" t="n">
        <f aca="false">MIN(MAX((FX134*(1+FX$5/Setup!$C$36)+IF($V135=5,N($F135),0))-CB135,0),MAX($P135-SUM(DV135:DY135),0))</f>
        <v>0</v>
      </c>
      <c r="EA135" s="48" t="n">
        <f aca="false">MIN(MAX((FY134*(1+FY$5/Setup!$C$36)+IF($V135=6,N($F135),0))-CC135,0),MAX($P135-SUM(DV135:DZ135),0))</f>
        <v>0</v>
      </c>
      <c r="EB135" s="48" t="n">
        <f aca="false">MIN(MAX((FZ134*(1+FZ$5/Setup!$C$36)+IF($V135=7,N($F135),0))-CD135,0),MAX($P135-SUM(DV135:EA135),0))</f>
        <v>0</v>
      </c>
      <c r="EC135" s="48" t="n">
        <f aca="false">MIN(MAX((GA134*(1+GA$5/Setup!$C$36)+IF($V135=8,N($F135),0))-CE135,0),MAX($P135-SUM(DV135:EB135),0))</f>
        <v>0</v>
      </c>
      <c r="ED135" s="48" t="n">
        <f aca="false">MIN(MAX((GB134*(1+GB$5/Setup!$C$36)+IF($V135=9,N($F135),0))-CF135,0),MAX($P135-SUM(DV135:EC135),0))</f>
        <v>0</v>
      </c>
      <c r="EE135" s="48" t="n">
        <f aca="false">MIN(MAX((GC134*(1+GC$5/Setup!$C$36)+IF($V135=10,N($F135),0))-CG135,0),MAX($P135-SUM(DV135:ED135),0))</f>
        <v>0</v>
      </c>
      <c r="EF135" s="48" t="n">
        <f aca="false">MIN(MAX((GD134*(1+GD$5/Setup!$C$36)+IF($V135=11,N($F135),0))-CH135,0),MAX($P135-SUM(DV135:EE135),0))</f>
        <v>0</v>
      </c>
      <c r="EG135" s="48" t="n">
        <f aca="false">MIN(MAX((GE134*(1+GE$5/Setup!$C$36)+IF($V135=12,N($F135),0))-CI135,0),MAX($P135-SUM(DV135:EF135),0))</f>
        <v>0</v>
      </c>
      <c r="EH135" s="48" t="n">
        <f aca="false">MIN(MAX((GF134*(1+GF$5/Setup!$C$36)+IF($V135=13,N($F135),0))-CJ135,0),MAX($P135-SUM(DV135:EG135),0))</f>
        <v>0</v>
      </c>
      <c r="EI135" s="48" t="n">
        <f aca="false">MIN(MAX((GG134*(1+GG$5/Setup!$C$36)+IF($V135=14,N($F135),0))-CK135,0),MAX($P135-SUM(DV135:EH135),0))</f>
        <v>0</v>
      </c>
      <c r="EJ135" s="48" t="n">
        <f aca="false">MIN(MAX((GH134*(1+GH$5/Setup!$C$36)+IF($V135=15,N($F135),0))-CL135,0),MAX($P135-SUM(DV135:EI135),0))</f>
        <v>0</v>
      </c>
      <c r="EK135" s="48" t="n">
        <f aca="false">MIN(MAX((GI134*(1+GI$5/Setup!$C$36)+IF($V135=16,N($F135),0))-CM135,0),MAX($P135-SUM(DV135:EJ135),0))</f>
        <v>0</v>
      </c>
      <c r="EL135" s="48" t="n">
        <f aca="false">MIN(MAX((GJ134*(1+GJ$5/Setup!$C$36)+IF($V135=17,N($F135),0))-CN135,0),MAX($P135-SUM(DV135:EK135),0))</f>
        <v>0</v>
      </c>
      <c r="EM135" s="48" t="n">
        <f aca="false">MIN(MAX((GK134*(1+GK$5/Setup!$C$36)+IF($V135=18,N($F135),0))-CO135,0),MAX($P135-SUM(DV135:EL135),0))</f>
        <v>0</v>
      </c>
      <c r="EN135" s="48" t="n">
        <f aca="false">MIN(MAX((GL134*(1+GL$5/Setup!$C$36)+IF($V135=19,N($F135),0))-CP135,0),MAX($P135-SUM(DV135:EM135),0))</f>
        <v>0</v>
      </c>
      <c r="EO135" s="48" t="n">
        <f aca="false">MIN(MAX((GM134*(1+GM$5/Setup!$C$36)+IF($V135=20,N($F135),0))-CQ135,0),MAX($P135-SUM(DV135:EN135),0))</f>
        <v>0</v>
      </c>
      <c r="EP135" s="48" t="n">
        <f aca="false">MIN(MAX((GN134*(1+GN$5/Setup!$C$36)+IF($V135=21,N($F135),0))-CR135,0),MAX($P135-SUM(DV135:EO135),0))</f>
        <v>0</v>
      </c>
      <c r="EQ135" s="48" t="n">
        <f aca="false">MIN(MAX((GO134*(1+GO$5/Setup!$C$36)+IF($V135=22,N($F135),0))-CS135,0),MAX($P135-SUM(DV135:EP135),0))</f>
        <v>0</v>
      </c>
      <c r="ER135" s="48" t="n">
        <f aca="false">MIN(MAX((GP134*(1+GP$5/Setup!$C$36)+IF($V135=23,N($F135),0))-CT135,0),MAX($P135-SUM(DV135:EQ135),0))</f>
        <v>0</v>
      </c>
      <c r="ES135" s="48" t="n">
        <f aca="false">MIN(MAX((GQ134*(1+GQ$5/Setup!$C$36)+IF($V135=24,N($F135),0))-CU135,0),MAX($P135-SUM(DV135:ER135),0))</f>
        <v>0</v>
      </c>
      <c r="ET135" s="48" t="n">
        <f aca="false">MIN(MAX((GR134*(1+GR$5/Setup!$C$36)+IF($V135=25,N($F135),0))-CV135,0),MAX($P135-SUM(DV135:ES135),0))</f>
        <v>0</v>
      </c>
      <c r="EU135" s="48" t="n">
        <f aca="false">MIN(MAX((GS134*(1+GS$5/Setup!$C$36)+IF($V135=26,N($F135),0))-CW135,0),MAX($P135-SUM(DV135:ET135),0))</f>
        <v>0</v>
      </c>
      <c r="EV135" s="48" t="n">
        <f aca="false">MIN(MAX((GT134*(1+GT$5/Setup!$C$36)+IF($V135=27,N($F135),0))-CX135,0),MAX($P135-SUM(DV135:EU135),0))</f>
        <v>0</v>
      </c>
      <c r="EW135" s="48" t="n">
        <f aca="false">MIN(MAX((GU134*(1+GU$5/Setup!$C$36)+IF($V135=28,N($F135),0))-CY135,0),MAX($P135-SUM(DV135:EV135),0))</f>
        <v>0</v>
      </c>
      <c r="EX135" s="48" t="n">
        <f aca="false">MIN(MAX((GV134*(1+GV$5/Setup!$C$36)+IF($V135=29,N($F135),0))-CZ135,0),MAX($P135-SUM(DV135:EW135),0))</f>
        <v>0</v>
      </c>
      <c r="EY135" s="48" t="n">
        <f aca="false">MIN(MAX((GW134*(1+GW$5/Setup!$C$36)+IF($V135=30,N($F135),0))-DA135,0),MAX($P135-SUM(DV135:EX135),0))</f>
        <v>0</v>
      </c>
      <c r="EZ135" s="48" t="n">
        <f aca="false">MIN(MAX((GX134*(1+GX$5/Setup!$C$36)+IF($V135=31,N($F135),0))-DB135,0),MAX($P135-SUM(DV135:EY135),0))</f>
        <v>0</v>
      </c>
      <c r="FA135" s="48" t="n">
        <f aca="false">MIN(MAX((GY134*(1+GY$5/Setup!$C$36)+IF($V135=32,N($F135),0))-DC135,0),MAX($P135-SUM(DV135:EZ135),0))</f>
        <v>0</v>
      </c>
      <c r="FB135" s="48" t="n">
        <f aca="false">MIN(MAX((GZ134*(1+GZ$5/Setup!$C$36)+IF($V135=33,N($F135),0))-DD135,0),MAX($P135-SUM(DV135:FA135),0))</f>
        <v>0</v>
      </c>
      <c r="FC135" s="48" t="n">
        <f aca="false">MIN(MAX((HA134*(1+HA$5/Setup!$C$36)+IF($V135=34,N($F135),0))-DE135,0),MAX($P135-SUM(DV135:FB135),0))</f>
        <v>0</v>
      </c>
      <c r="FD135" s="48" t="n">
        <f aca="false">MIN(MAX((HB134*(1+HB$5/Setup!$C$36)+IF($V135=35,N($F135),0))-DF135,0),MAX($P135-SUM(DV135:FC135),0))</f>
        <v>0</v>
      </c>
      <c r="FE135" s="48" t="n">
        <f aca="false">MIN(MAX((HC134*(1+HC$5/Setup!$C$36)+IF($V135=36,N($F135),0))-DG135,0),MAX($P135-SUM(DV135:FD135),0))</f>
        <v>0</v>
      </c>
      <c r="FF135" s="48" t="n">
        <f aca="false">MIN(MAX((HD134*(1+HD$5/Setup!$C$36)+IF($V135=37,N($F135),0))-DH135,0),MAX($P135-SUM(DV135:FE135),0))</f>
        <v>0</v>
      </c>
      <c r="FG135" s="48" t="n">
        <f aca="false">MIN(MAX((HE134*(1+HE$5/Setup!$C$36)+IF($V135=38,N($F135),0))-DI135,0),MAX($P135-SUM(DV135:FF135),0))</f>
        <v>0</v>
      </c>
      <c r="FH135" s="48" t="n">
        <f aca="false">MIN(MAX((HF134*(1+HF$5/Setup!$C$36)+IF($V135=39,N($F135),0))-DJ135,0),MAX($P135-SUM(DV135:FG135),0))</f>
        <v>0</v>
      </c>
      <c r="FI135" s="48" t="n">
        <f aca="false">MIN(MAX((HG134*(1+HG$5/Setup!$C$36)+IF($V135=40,N($F135),0))-DK135,0),MAX($P135-SUM(DV135:FH135),0))</f>
        <v>0</v>
      </c>
      <c r="FJ135" s="48" t="n">
        <f aca="false">MIN(MAX((HH134*(1+HH$5/Setup!$C$36)+IF($V135=41,N($F135),0))-DL135,0),MAX($P135-SUM(DV135:FI135),0))</f>
        <v>0</v>
      </c>
      <c r="FK135" s="48" t="n">
        <f aca="false">MIN(MAX((HI134*(1+HI$5/Setup!$C$36)+IF($V135=42,N($F135),0))-DM135,0),MAX($P135-SUM(DV135:FJ135),0))</f>
        <v>0</v>
      </c>
      <c r="FL135" s="48" t="n">
        <f aca="false">MIN(MAX((HJ134*(1+HJ$5/Setup!$C$36)+IF($V135=43,N($F135),0))-DN135,0),MAX($P135-SUM(DV135:FK135),0))</f>
        <v>0</v>
      </c>
      <c r="FM135" s="48" t="n">
        <f aca="false">MIN(MAX((HK134*(1+HK$5/Setup!$C$36)+IF($V135=44,N($F135),0))-DO135,0),MAX($P135-SUM(DV135:FL135),0))</f>
        <v>0</v>
      </c>
      <c r="FN135" s="48" t="n">
        <f aca="false">MIN(MAX((HL134*(1+HL$5/Setup!$C$36)+IF($V135=45,N($F135),0))-DP135,0),MAX($P135-SUM(DV135:FM135),0))</f>
        <v>0</v>
      </c>
      <c r="FO135" s="48" t="n">
        <f aca="false">MIN(MAX((HM134*(1+HM$5/Setup!$C$36)+IF($V135=46,N($F135),0))-DQ135,0),MAX($P135-SUM(DV135:FN135),0))</f>
        <v>0</v>
      </c>
      <c r="FP135" s="48" t="n">
        <f aca="false">MIN(MAX((HN134*(1+HN$5/Setup!$C$36)+IF($V135=47,N($F135),0))-DR135,0),MAX($P135-SUM(DV135:FO135),0))</f>
        <v>0</v>
      </c>
      <c r="FQ135" s="48" t="n">
        <f aca="false">MIN(MAX((HO134*(1+HO$5/Setup!$C$36)+IF($V135=48,N($F135),0))-DS135,0),MAX($P135-SUM(DV135:FP135),0))</f>
        <v>0</v>
      </c>
      <c r="FR135" s="48" t="n">
        <f aca="false">MIN(MAX((HP134*(1+HP$5/Setup!$C$36)+IF($V135=49,N($F135),0))-DT135,0),MAX($P135-SUM(DV135:FQ135),0))</f>
        <v>0</v>
      </c>
      <c r="FS135" s="48" t="n">
        <f aca="false">MIN(MAX((HQ134*(1+HQ$5/Setup!$C$36)+IF($V135=50,N($F135),0))-DU135,0),MAX($P135-SUM(DV135:FR135),0))</f>
        <v>0</v>
      </c>
      <c r="FT135" s="48" t="n">
        <f aca="false">IF((FT134*(1+FT$5/Setup!$C$36)+IF($V135=1,N($F135),0))-BX135-DV135&lt;0.005,0,(FT134*(1+FT$5/Setup!$C$36)+IF($V135=1,N($F135),0))-BX135-DV135)</f>
        <v>0</v>
      </c>
      <c r="FU135" s="48" t="n">
        <f aca="false">IF((FU134*(1+FU$5/Setup!$C$36)+IF($V135=2,N($F135),0))-BY135-DW135&lt;0.005,0,(FU134*(1+FU$5/Setup!$C$36)+IF($V135=2,N($F135),0))-BY135-DW135)</f>
        <v>0</v>
      </c>
      <c r="FV135" s="48" t="n">
        <f aca="false">IF((FV134*(1+FV$5/Setup!$C$36)+IF($V135=3,N($F135),0))-BZ135-DX135&lt;0.005,0,(FV134*(1+FV$5/Setup!$C$36)+IF($V135=3,N($F135),0))-BZ135-DX135)</f>
        <v>0</v>
      </c>
      <c r="FW135" s="48" t="n">
        <f aca="false">IF((FW134*(1+FW$5/Setup!$C$36)+IF($V135=4,N($F135),0))-CA135-DY135&lt;0.005,0,(FW134*(1+FW$5/Setup!$C$36)+IF($V135=4,N($F135),0))-CA135-DY135)</f>
        <v>0</v>
      </c>
      <c r="FX135" s="48" t="n">
        <f aca="false">IF((FX134*(1+FX$5/Setup!$C$36)+IF($V135=5,N($F135),0))-CB135-DZ135&lt;0.005,0,(FX134*(1+FX$5/Setup!$C$36)+IF($V135=5,N($F135),0))-CB135-DZ135)</f>
        <v>0</v>
      </c>
      <c r="FY135" s="48" t="n">
        <f aca="false">IF((FY134*(1+FY$5/Setup!$C$36)+IF($V135=6,N($F135),0))-CC135-EA135&lt;0.005,0,(FY134*(1+FY$5/Setup!$C$36)+IF($V135=6,N($F135),0))-CC135-EA135)</f>
        <v>0</v>
      </c>
      <c r="FZ135" s="48" t="n">
        <f aca="false">IF((FZ134*(1+FZ$5/Setup!$C$36)+IF($V135=7,N($F135),0))-CD135-EB135&lt;0.005,0,(FZ134*(1+FZ$5/Setup!$C$36)+IF($V135=7,N($F135),0))-CD135-EB135)</f>
        <v>0</v>
      </c>
      <c r="GA135" s="48" t="n">
        <f aca="false">IF((GA134*(1+GA$5/Setup!$C$36)+IF($V135=8,N($F135),0))-CE135-EC135&lt;0.005,0,(GA134*(1+GA$5/Setup!$C$36)+IF($V135=8,N($F135),0))-CE135-EC135)</f>
        <v>0</v>
      </c>
      <c r="GB135" s="48" t="n">
        <f aca="false">IF((GB134*(1+GB$5/Setup!$C$36)+IF($V135=9,N($F135),0))-CF135-ED135&lt;0.005,0,(GB134*(1+GB$5/Setup!$C$36)+IF($V135=9,N($F135),0))-CF135-ED135)</f>
        <v>0</v>
      </c>
      <c r="GC135" s="48" t="n">
        <f aca="false">IF((GC134*(1+GC$5/Setup!$C$36)+IF($V135=10,N($F135),0))-CG135-EE135&lt;0.005,0,(GC134*(1+GC$5/Setup!$C$36)+IF($V135=10,N($F135),0))-CG135-EE135)</f>
        <v>0</v>
      </c>
      <c r="GD135" s="48" t="n">
        <f aca="false">IF((GD134*(1+GD$5/Setup!$C$36)+IF($V135=11,N($F135),0))-CH135-EF135&lt;0.005,0,(GD134*(1+GD$5/Setup!$C$36)+IF($V135=11,N($F135),0))-CH135-EF135)</f>
        <v>0</v>
      </c>
      <c r="GE135" s="48" t="n">
        <f aca="false">IF((GE134*(1+GE$5/Setup!$C$36)+IF($V135=12,N($F135),0))-CI135-EG135&lt;0.005,0,(GE134*(1+GE$5/Setup!$C$36)+IF($V135=12,N($F135),0))-CI135-EG135)</f>
        <v>0</v>
      </c>
      <c r="GF135" s="48" t="n">
        <f aca="false">IF((GF134*(1+GF$5/Setup!$C$36)+IF($V135=13,N($F135),0))-CJ135-EH135&lt;0.005,0,(GF134*(1+GF$5/Setup!$C$36)+IF($V135=13,N($F135),0))-CJ135-EH135)</f>
        <v>0</v>
      </c>
      <c r="GG135" s="48" t="n">
        <f aca="false">IF((GG134*(1+GG$5/Setup!$C$36)+IF($V135=14,N($F135),0))-CK135-EI135&lt;0.005,0,(GG134*(1+GG$5/Setup!$C$36)+IF($V135=14,N($F135),0))-CK135-EI135)</f>
        <v>0</v>
      </c>
      <c r="GH135" s="48" t="n">
        <f aca="false">IF((GH134*(1+GH$5/Setup!$C$36)+IF($V135=15,N($F135),0))-CL135-EJ135&lt;0.005,0,(GH134*(1+GH$5/Setup!$C$36)+IF($V135=15,N($F135),0))-CL135-EJ135)</f>
        <v>0</v>
      </c>
      <c r="GI135" s="48" t="n">
        <f aca="false">IF((GI134*(1+GI$5/Setup!$C$36)+IF($V135=16,N($F135),0))-CM135-EK135&lt;0.005,0,(GI134*(1+GI$5/Setup!$C$36)+IF($V135=16,N($F135),0))-CM135-EK135)</f>
        <v>0</v>
      </c>
      <c r="GJ135" s="48" t="n">
        <f aca="false">IF((GJ134*(1+GJ$5/Setup!$C$36)+IF($V135=17,N($F135),0))-CN135-EL135&lt;0.005,0,(GJ134*(1+GJ$5/Setup!$C$36)+IF($V135=17,N($F135),0))-CN135-EL135)</f>
        <v>0</v>
      </c>
      <c r="GK135" s="48" t="n">
        <f aca="false">IF((GK134*(1+GK$5/Setup!$C$36)+IF($V135=18,N($F135),0))-CO135-EM135&lt;0.005,0,(GK134*(1+GK$5/Setup!$C$36)+IF($V135=18,N($F135),0))-CO135-EM135)</f>
        <v>0</v>
      </c>
      <c r="GL135" s="48" t="n">
        <f aca="false">IF((GL134*(1+GL$5/Setup!$C$36)+IF($V135=19,N($F135),0))-CP135-EN135&lt;0.005,0,(GL134*(1+GL$5/Setup!$C$36)+IF($V135=19,N($F135),0))-CP135-EN135)</f>
        <v>0</v>
      </c>
      <c r="GM135" s="48" t="n">
        <f aca="false">IF((GM134*(1+GM$5/Setup!$C$36)+IF($V135=20,N($F135),0))-CQ135-EO135&lt;0.005,0,(GM134*(1+GM$5/Setup!$C$36)+IF($V135=20,N($F135),0))-CQ135-EO135)</f>
        <v>0</v>
      </c>
      <c r="GN135" s="48" t="n">
        <f aca="false">IF((GN134*(1+GN$5/Setup!$C$36)+IF($V135=21,N($F135),0))-CR135-EP135&lt;0.005,0,(GN134*(1+GN$5/Setup!$C$36)+IF($V135=21,N($F135),0))-CR135-EP135)</f>
        <v>0</v>
      </c>
      <c r="GO135" s="48" t="n">
        <f aca="false">IF((GO134*(1+GO$5/Setup!$C$36)+IF($V135=22,N($F135),0))-CS135-EQ135&lt;0.005,0,(GO134*(1+GO$5/Setup!$C$36)+IF($V135=22,N($F135),0))-CS135-EQ135)</f>
        <v>0</v>
      </c>
      <c r="GP135" s="48" t="n">
        <f aca="false">IF((GP134*(1+GP$5/Setup!$C$36)+IF($V135=23,N($F135),0))-CT135-ER135&lt;0.005,0,(GP134*(1+GP$5/Setup!$C$36)+IF($V135=23,N($F135),0))-CT135-ER135)</f>
        <v>0</v>
      </c>
      <c r="GQ135" s="48" t="n">
        <f aca="false">IF((GQ134*(1+GQ$5/Setup!$C$36)+IF($V135=24,N($F135),0))-CU135-ES135&lt;0.005,0,(GQ134*(1+GQ$5/Setup!$C$36)+IF($V135=24,N($F135),0))-CU135-ES135)</f>
        <v>0</v>
      </c>
      <c r="GR135" s="48" t="n">
        <f aca="false">IF((GR134*(1+GR$5/Setup!$C$36)+IF($V135=25,N($F135),0))-CV135-ET135&lt;0.005,0,(GR134*(1+GR$5/Setup!$C$36)+IF($V135=25,N($F135),0))-CV135-ET135)</f>
        <v>0</v>
      </c>
      <c r="GS135" s="48" t="n">
        <f aca="false">IF((GS134*(1+GS$5/Setup!$C$36)+IF($V135=26,N($F135),0))-CW135-EU135&lt;0.005,0,(GS134*(1+GS$5/Setup!$C$36)+IF($V135=26,N($F135),0))-CW135-EU135)</f>
        <v>0</v>
      </c>
      <c r="GT135" s="48" t="n">
        <f aca="false">IF((GT134*(1+GT$5/Setup!$C$36)+IF($V135=27,N($F135),0))-CX135-EV135&lt;0.005,0,(GT134*(1+GT$5/Setup!$C$36)+IF($V135=27,N($F135),0))-CX135-EV135)</f>
        <v>0</v>
      </c>
      <c r="GU135" s="48" t="n">
        <f aca="false">IF((GU134*(1+GU$5/Setup!$C$36)+IF($V135=28,N($F135),0))-CY135-EW135&lt;0.005,0,(GU134*(1+GU$5/Setup!$C$36)+IF($V135=28,N($F135),0))-CY135-EW135)</f>
        <v>0</v>
      </c>
      <c r="GV135" s="48" t="n">
        <f aca="false">IF((GV134*(1+GV$5/Setup!$C$36)+IF($V135=29,N($F135),0))-CZ135-EX135&lt;0.005,0,(GV134*(1+GV$5/Setup!$C$36)+IF($V135=29,N($F135),0))-CZ135-EX135)</f>
        <v>0</v>
      </c>
      <c r="GW135" s="48" t="n">
        <f aca="false">IF((GW134*(1+GW$5/Setup!$C$36)+IF($V135=30,N($F135),0))-DA135-EY135&lt;0.005,0,(GW134*(1+GW$5/Setup!$C$36)+IF($V135=30,N($F135),0))-DA135-EY135)</f>
        <v>0</v>
      </c>
      <c r="GX135" s="48" t="n">
        <f aca="false">IF((GX134*(1+GX$5/Setup!$C$36)+IF($V135=31,N($F135),0))-DB135-EZ135&lt;0.005,0,(GX134*(1+GX$5/Setup!$C$36)+IF($V135=31,N($F135),0))-DB135-EZ135)</f>
        <v>0</v>
      </c>
      <c r="GY135" s="48" t="n">
        <f aca="false">IF((GY134*(1+GY$5/Setup!$C$36)+IF($V135=32,N($F135),0))-DC135-FA135&lt;0.005,0,(GY134*(1+GY$5/Setup!$C$36)+IF($V135=32,N($F135),0))-DC135-FA135)</f>
        <v>0</v>
      </c>
      <c r="GZ135" s="48" t="n">
        <f aca="false">IF((GZ134*(1+GZ$5/Setup!$C$36)+IF($V135=33,N($F135),0))-DD135-FB135&lt;0.005,0,(GZ134*(1+GZ$5/Setup!$C$36)+IF($V135=33,N($F135),0))-DD135-FB135)</f>
        <v>0</v>
      </c>
      <c r="HA135" s="48" t="n">
        <f aca="false">IF((HA134*(1+HA$5/Setup!$C$36)+IF($V135=34,N($F135),0))-DE135-FC135&lt;0.005,0,(HA134*(1+HA$5/Setup!$C$36)+IF($V135=34,N($F135),0))-DE135-FC135)</f>
        <v>0</v>
      </c>
      <c r="HB135" s="48" t="n">
        <f aca="false">IF((HB134*(1+HB$5/Setup!$C$36)+IF($V135=35,N($F135),0))-DF135-FD135&lt;0.005,0,(HB134*(1+HB$5/Setup!$C$36)+IF($V135=35,N($F135),0))-DF135-FD135)</f>
        <v>0</v>
      </c>
      <c r="HC135" s="48" t="n">
        <f aca="false">IF((HC134*(1+HC$5/Setup!$C$36)+IF($V135=36,N($F135),0))-DG135-FE135&lt;0.005,0,(HC134*(1+HC$5/Setup!$C$36)+IF($V135=36,N($F135),0))-DG135-FE135)</f>
        <v>0</v>
      </c>
      <c r="HD135" s="48" t="n">
        <f aca="false">IF((HD134*(1+HD$5/Setup!$C$36)+IF($V135=37,N($F135),0))-DH135-FF135&lt;0.005,0,(HD134*(1+HD$5/Setup!$C$36)+IF($V135=37,N($F135),0))-DH135-FF135)</f>
        <v>0</v>
      </c>
      <c r="HE135" s="48" t="n">
        <f aca="false">IF((HE134*(1+HE$5/Setup!$C$36)+IF($V135=38,N($F135),0))-DI135-FG135&lt;0.005,0,(HE134*(1+HE$5/Setup!$C$36)+IF($V135=38,N($F135),0))-DI135-FG135)</f>
        <v>0</v>
      </c>
      <c r="HF135" s="48" t="n">
        <f aca="false">IF((HF134*(1+HF$5/Setup!$C$36)+IF($V135=39,N($F135),0))-DJ135-FH135&lt;0.005,0,(HF134*(1+HF$5/Setup!$C$36)+IF($V135=39,N($F135),0))-DJ135-FH135)</f>
        <v>0</v>
      </c>
      <c r="HG135" s="48" t="n">
        <f aca="false">IF((HG134*(1+HG$5/Setup!$C$36)+IF($V135=40,N($F135),0))-DK135-FI135&lt;0.005,0,(HG134*(1+HG$5/Setup!$C$36)+IF($V135=40,N($F135),0))-DK135-FI135)</f>
        <v>0</v>
      </c>
      <c r="HH135" s="48" t="n">
        <f aca="false">IF((HH134*(1+HH$5/Setup!$C$36)+IF($V135=41,N($F135),0))-DL135-FJ135&lt;0.005,0,(HH134*(1+HH$5/Setup!$C$36)+IF($V135=41,N($F135),0))-DL135-FJ135)</f>
        <v>0</v>
      </c>
      <c r="HI135" s="48" t="n">
        <f aca="false">IF((HI134*(1+HI$5/Setup!$C$36)+IF($V135=42,N($F135),0))-DM135-FK135&lt;0.005,0,(HI134*(1+HI$5/Setup!$C$36)+IF($V135=42,N($F135),0))-DM135-FK135)</f>
        <v>0</v>
      </c>
      <c r="HJ135" s="48" t="n">
        <f aca="false">IF((HJ134*(1+HJ$5/Setup!$C$36)+IF($V135=43,N($F135),0))-DN135-FL135&lt;0.005,0,(HJ134*(1+HJ$5/Setup!$C$36)+IF($V135=43,N($F135),0))-DN135-FL135)</f>
        <v>0</v>
      </c>
      <c r="HK135" s="48" t="n">
        <f aca="false">IF((HK134*(1+HK$5/Setup!$C$36)+IF($V135=44,N($F135),0))-DO135-FM135&lt;0.005,0,(HK134*(1+HK$5/Setup!$C$36)+IF($V135=44,N($F135),0))-DO135-FM135)</f>
        <v>0</v>
      </c>
      <c r="HL135" s="48" t="n">
        <f aca="false">IF((HL134*(1+HL$5/Setup!$C$36)+IF($V135=45,N($F135),0))-DP135-FN135&lt;0.005,0,(HL134*(1+HL$5/Setup!$C$36)+IF($V135=45,N($F135),0))-DP135-FN135)</f>
        <v>0</v>
      </c>
      <c r="HM135" s="48" t="n">
        <f aca="false">IF((HM134*(1+HM$5/Setup!$C$36)+IF($V135=46,N($F135),0))-DQ135-FO135&lt;0.005,0,(HM134*(1+HM$5/Setup!$C$36)+IF($V135=46,N($F135),0))-DQ135-FO135)</f>
        <v>0</v>
      </c>
      <c r="HN135" s="48" t="n">
        <f aca="false">IF((HN134*(1+HN$5/Setup!$C$36)+IF($V135=47,N($F135),0))-DR135-FP135&lt;0.005,0,(HN134*(1+HN$5/Setup!$C$36)+IF($V135=47,N($F135),0))-DR135-FP135)</f>
        <v>0</v>
      </c>
      <c r="HO135" s="48" t="n">
        <f aca="false">IF((HO134*(1+HO$5/Setup!$C$36)+IF($V135=48,N($F135),0))-DS135-FQ135&lt;0.005,0,(HO134*(1+HO$5/Setup!$C$36)+IF($V135=48,N($F135),0))-DS135-FQ135)</f>
        <v>0</v>
      </c>
      <c r="HP135" s="48" t="n">
        <f aca="false">IF((HP134*(1+HP$5/Setup!$C$36)+IF($V135=49,N($F135),0))-DT135-FR135&lt;0.005,0,(HP134*(1+HP$5/Setup!$C$36)+IF($V135=49,N($F135),0))-DT135-FR135)</f>
        <v>0</v>
      </c>
      <c r="HQ135" s="48" t="n">
        <f aca="false">IF((HQ134*(1+HQ$5/Setup!$C$36)+IF($V135=50,N($F135),0))-DU135-FS135&lt;0.005,0,(HQ134*(1+HQ$5/Setup!$C$36)+IF($V135=50,N($F135),0))-DU135-FS135)</f>
        <v>0</v>
      </c>
    </row>
    <row r="136" customFormat="false" ht="15" hidden="false" customHeight="false" outlineLevel="0" collapsed="false">
      <c r="A136" s="44" t="n">
        <v>128</v>
      </c>
      <c r="B136" s="45" t="n">
        <f aca="false">IF(Setup!$C$7="Every month",EDATE(Setup!$C$8,($A136-1)),IF(Setup!$C$7="Twice a month",DATE(YEAR(Setup!$C$8),MONTH(Setup!$C$8)+INT((($A136-1)+Setup!$C$41)/2),MIN(IF(MOD(($A136-1)+Setup!$C$41,2)=0,Setup!$C$39,Setup!$C$40),DAY(EOMONTH(DATE(YEAR(Setup!$C$8),MONTH(Setup!$C$8)+INT((($A136-1)+Setup!$C$41)/2),1),0)))),Setup!$C$8+($A136-1)*IF(Setup!$C$7="Every week",7,14)))</f>
        <v>48103</v>
      </c>
      <c r="C136" s="45" t="n">
        <f aca="false">IF(Setup!$C$7="Every month",EDATE(Setup!$C$8,$A136),IF(Setup!$C$7="Twice a month",DATE(YEAR(Setup!$C$8),MONTH(Setup!$C$8)+INT(($A136+Setup!$C$41)/2),MIN(IF(MOD($A136+Setup!$C$41,2)=0,Setup!$C$39,Setup!$C$40),DAY(EOMONTH(DATE(YEAR(Setup!$C$8),MONTH(Setup!$C$8)+INT(($A136+Setup!$C$41)/2),1),0)))),Setup!$C$8+$A136*IF(Setup!$C$7="Every week",7,14)))</f>
        <v>48117</v>
      </c>
      <c r="D136" s="46"/>
      <c r="E136" s="47"/>
      <c r="F136" s="47"/>
      <c r="G136" s="47"/>
      <c r="H136" s="47"/>
      <c r="I136" s="48" t="n">
        <f aca="false">N(Setup!$C$11)+N(E136)</f>
        <v>100</v>
      </c>
      <c r="J136" s="48" t="n">
        <f aca="false">MIN(Setup!$C$37,MAX(I136,0))</f>
        <v>9.23076923076923</v>
      </c>
      <c r="K136" s="48" t="n">
        <f aca="false">MIN(MAX(N(Setup!$C$14)-L135,0),MAX(I136-J136,0))</f>
        <v>0</v>
      </c>
      <c r="L136" s="48" t="n">
        <f aca="false">L135+K136-N(G136)</f>
        <v>500</v>
      </c>
      <c r="M136" s="48" t="n">
        <f aca="false">M135+J136-N(H136)</f>
        <v>1181.53846153847</v>
      </c>
      <c r="N136" s="48" t="n">
        <f aca="false">SUM(BX136:DU136)</f>
        <v>0</v>
      </c>
      <c r="O136" s="48" t="n">
        <f aca="false">SUM(Z136:BW136)-N136</f>
        <v>40</v>
      </c>
      <c r="P136" s="48" t="n">
        <f aca="false">MAX(I136-J136-K136,0)+O136</f>
        <v>130.769230769231</v>
      </c>
      <c r="Q136" s="48" t="n">
        <f aca="false">SUM(DV136:FS136)</f>
        <v>0</v>
      </c>
      <c r="R136" s="49" t="n">
        <f aca="false">N136+J136+K136+Q136</f>
        <v>9.23076923076923</v>
      </c>
      <c r="S136" s="48" t="n">
        <f aca="false">T136-T135-N(F136)+N136+Q136</f>
        <v>0</v>
      </c>
      <c r="T136" s="49" t="n">
        <f aca="false">SUM(FT136:HQ136)</f>
        <v>0</v>
      </c>
      <c r="U136" s="44" t="str">
        <f aca="false">IF(T135&lt;0.005,"",INDEX(Helpers!$C$2:$C$51,IF(_xlfn.MINIFS($DV$6:$FS$6,DV136:FS136,"&gt;0.005")=0,V136,_xlfn.MINIFS($DV$6:$FS$6,DV136:FS136,"&gt;0.005"))))</f>
        <v/>
      </c>
      <c r="V136" s="44" t="n">
        <f aca="false">IF(_xlfn.MINIFS($FT$6:$HQ$6,FT135:HQ135,"&gt;0.005")=0,1,_xlfn.MINIFS($FT$6:$HQ$6,FT135:HQ135,"&gt;0.005"))</f>
        <v>1</v>
      </c>
      <c r="W136" s="44" t="n">
        <f aca="false">IF(AND(D136&lt;&gt;"Paid",T135&gt;0.005),1,0)</f>
        <v>0</v>
      </c>
      <c r="X136" s="48" t="n">
        <f aca="false">SUMPRODUCT(((Helpers!$G$2:$G$51*(1+(Helpers!$D$2:$D$51+0.000000001)/12)^(($B136-Setup!$C$8)/(365.25/12))-Helpers!$E$2:$E$51*((1+(Helpers!$D$2:$D$51+0.000000001)/12)^(($B136-Setup!$C$8)/(365.25/12))-1)/((Helpers!$D$2:$D$51+0.000000001)/12))&gt;0)*(Helpers!$G$2:$G$51*(1+(Helpers!$D$2:$D$51+0.000000001)/12)^(($B136-Setup!$C$8)/(365.25/12))-Helpers!$E$2:$E$51*((1+(Helpers!$D$2:$D$51+0.000000001)/12)^(($B136-Setup!$C$8)/(365.25/12))-1)/((Helpers!$D$2:$D$51+0.000000001)/12)))</f>
        <v>0</v>
      </c>
      <c r="Y136" s="48"/>
      <c r="Z136" s="48" t="n">
        <f aca="false">IF(OR(N(Z$5)=0,Z$6=""),0,Z$5*((DATE(YEAR($B136),MONTH($B136),MIN(Z$6,DAY(EOMONTH($B136,0))))&gt;=$B136)*(DATE(YEAR($B136),MONTH($B136),MIN(Z$6,DAY(EOMONTH($B136,0))))&lt;$C136)+(DATE(YEAR($B136),MONTH($B136)+1,MIN(Z$6,DAY(EOMONTH($B136,1))))&gt;=$B136)*(DATE(YEAR($B136),MONTH($B136)+1,MIN(Z$6,DAY(EOMONTH($B136,1))))&lt;$C136)))</f>
        <v>0</v>
      </c>
      <c r="AA136" s="48" t="n">
        <f aca="false">IF(OR(N(AA$5)=0,AA$6=""),0,AA$5*((DATE(YEAR($B136),MONTH($B136),MIN(AA$6,DAY(EOMONTH($B136,0))))&gt;=$B136)*(DATE(YEAR($B136),MONTH($B136),MIN(AA$6,DAY(EOMONTH($B136,0))))&lt;$C136)+(DATE(YEAR($B136),MONTH($B136)+1,MIN(AA$6,DAY(EOMONTH($B136,1))))&gt;=$B136)*(DATE(YEAR($B136),MONTH($B136)+1,MIN(AA$6,DAY(EOMONTH($B136,1))))&lt;$C136)))</f>
        <v>40</v>
      </c>
      <c r="AB136" s="48" t="n">
        <f aca="false">IF(OR(N(AB$5)=0,AB$6=""),0,AB$5*((DATE(YEAR($B136),MONTH($B136),MIN(AB$6,DAY(EOMONTH($B136,0))))&gt;=$B136)*(DATE(YEAR($B136),MONTH($B136),MIN(AB$6,DAY(EOMONTH($B136,0))))&lt;$C136)+(DATE(YEAR($B136),MONTH($B136)+1,MIN(AB$6,DAY(EOMONTH($B136,1))))&gt;=$B136)*(DATE(YEAR($B136),MONTH($B136)+1,MIN(AB$6,DAY(EOMONTH($B136,1))))&lt;$C136)))</f>
        <v>0</v>
      </c>
      <c r="AC136" s="48" t="n">
        <f aca="false">IF(OR(N(AC$5)=0,AC$6=""),0,AC$5*((DATE(YEAR($B136),MONTH($B136),MIN(AC$6,DAY(EOMONTH($B136,0))))&gt;=$B136)*(DATE(YEAR($B136),MONTH($B136),MIN(AC$6,DAY(EOMONTH($B136,0))))&lt;$C136)+(DATE(YEAR($B136),MONTH($B136)+1,MIN(AC$6,DAY(EOMONTH($B136,1))))&gt;=$B136)*(DATE(YEAR($B136),MONTH($B136)+1,MIN(AC$6,DAY(EOMONTH($B136,1))))&lt;$C136)))</f>
        <v>0</v>
      </c>
      <c r="AD136" s="48" t="n">
        <f aca="false">IF(OR(N(AD$5)=0,AD$6=""),0,AD$5*((DATE(YEAR($B136),MONTH($B136),MIN(AD$6,DAY(EOMONTH($B136,0))))&gt;=$B136)*(DATE(YEAR($B136),MONTH($B136),MIN(AD$6,DAY(EOMONTH($B136,0))))&lt;$C136)+(DATE(YEAR($B136),MONTH($B136)+1,MIN(AD$6,DAY(EOMONTH($B136,1))))&gt;=$B136)*(DATE(YEAR($B136),MONTH($B136)+1,MIN(AD$6,DAY(EOMONTH($B136,1))))&lt;$C136)))</f>
        <v>0</v>
      </c>
      <c r="AE136" s="48" t="n">
        <f aca="false">IF(OR(N(AE$5)=0,AE$6=""),0,AE$5*((DATE(YEAR($B136),MONTH($B136),MIN(AE$6,DAY(EOMONTH($B136,0))))&gt;=$B136)*(DATE(YEAR($B136),MONTH($B136),MIN(AE$6,DAY(EOMONTH($B136,0))))&lt;$C136)+(DATE(YEAR($B136),MONTH($B136)+1,MIN(AE$6,DAY(EOMONTH($B136,1))))&gt;=$B136)*(DATE(YEAR($B136),MONTH($B136)+1,MIN(AE$6,DAY(EOMONTH($B136,1))))&lt;$C136)))</f>
        <v>0</v>
      </c>
      <c r="AF136" s="48" t="n">
        <f aca="false">IF(OR(N(AF$5)=0,AF$6=""),0,AF$5*((DATE(YEAR($B136),MONTH($B136),MIN(AF$6,DAY(EOMONTH($B136,0))))&gt;=$B136)*(DATE(YEAR($B136),MONTH($B136),MIN(AF$6,DAY(EOMONTH($B136,0))))&lt;$C136)+(DATE(YEAR($B136),MONTH($B136)+1,MIN(AF$6,DAY(EOMONTH($B136,1))))&gt;=$B136)*(DATE(YEAR($B136),MONTH($B136)+1,MIN(AF$6,DAY(EOMONTH($B136,1))))&lt;$C136)))</f>
        <v>0</v>
      </c>
      <c r="AG136" s="48" t="n">
        <f aca="false">IF(OR(N(AG$5)=0,AG$6=""),0,AG$5*((DATE(YEAR($B136),MONTH($B136),MIN(AG$6,DAY(EOMONTH($B136,0))))&gt;=$B136)*(DATE(YEAR($B136),MONTH($B136),MIN(AG$6,DAY(EOMONTH($B136,0))))&lt;$C136)+(DATE(YEAR($B136),MONTH($B136)+1,MIN(AG$6,DAY(EOMONTH($B136,1))))&gt;=$B136)*(DATE(YEAR($B136),MONTH($B136)+1,MIN(AG$6,DAY(EOMONTH($B136,1))))&lt;$C136)))</f>
        <v>0</v>
      </c>
      <c r="AH136" s="48" t="n">
        <f aca="false">IF(OR(N(AH$5)=0,AH$6=""),0,AH$5*((DATE(YEAR($B136),MONTH($B136),MIN(AH$6,DAY(EOMONTH($B136,0))))&gt;=$B136)*(DATE(YEAR($B136),MONTH($B136),MIN(AH$6,DAY(EOMONTH($B136,0))))&lt;$C136)+(DATE(YEAR($B136),MONTH($B136)+1,MIN(AH$6,DAY(EOMONTH($B136,1))))&gt;=$B136)*(DATE(YEAR($B136),MONTH($B136)+1,MIN(AH$6,DAY(EOMONTH($B136,1))))&lt;$C136)))</f>
        <v>0</v>
      </c>
      <c r="AI136" s="48" t="n">
        <f aca="false">IF(OR(N(AI$5)=0,AI$6=""),0,AI$5*((DATE(YEAR($B136),MONTH($B136),MIN(AI$6,DAY(EOMONTH($B136,0))))&gt;=$B136)*(DATE(YEAR($B136),MONTH($B136),MIN(AI$6,DAY(EOMONTH($B136,0))))&lt;$C136)+(DATE(YEAR($B136),MONTH($B136)+1,MIN(AI$6,DAY(EOMONTH($B136,1))))&gt;=$B136)*(DATE(YEAR($B136),MONTH($B136)+1,MIN(AI$6,DAY(EOMONTH($B136,1))))&lt;$C136)))</f>
        <v>0</v>
      </c>
      <c r="AJ136" s="48" t="n">
        <f aca="false">IF(OR(N(AJ$5)=0,AJ$6=""),0,AJ$5*((DATE(YEAR($B136),MONTH($B136),MIN(AJ$6,DAY(EOMONTH($B136,0))))&gt;=$B136)*(DATE(YEAR($B136),MONTH($B136),MIN(AJ$6,DAY(EOMONTH($B136,0))))&lt;$C136)+(DATE(YEAR($B136),MONTH($B136)+1,MIN(AJ$6,DAY(EOMONTH($B136,1))))&gt;=$B136)*(DATE(YEAR($B136),MONTH($B136)+1,MIN(AJ$6,DAY(EOMONTH($B136,1))))&lt;$C136)))</f>
        <v>0</v>
      </c>
      <c r="AK136" s="48" t="n">
        <f aca="false">IF(OR(N(AK$5)=0,AK$6=""),0,AK$5*((DATE(YEAR($B136),MONTH($B136),MIN(AK$6,DAY(EOMONTH($B136,0))))&gt;=$B136)*(DATE(YEAR($B136),MONTH($B136),MIN(AK$6,DAY(EOMONTH($B136,0))))&lt;$C136)+(DATE(YEAR($B136),MONTH($B136)+1,MIN(AK$6,DAY(EOMONTH($B136,1))))&gt;=$B136)*(DATE(YEAR($B136),MONTH($B136)+1,MIN(AK$6,DAY(EOMONTH($B136,1))))&lt;$C136)))</f>
        <v>0</v>
      </c>
      <c r="AL136" s="48" t="n">
        <f aca="false">IF(OR(N(AL$5)=0,AL$6=""),0,AL$5*((DATE(YEAR($B136),MONTH($B136),MIN(AL$6,DAY(EOMONTH($B136,0))))&gt;=$B136)*(DATE(YEAR($B136),MONTH($B136),MIN(AL$6,DAY(EOMONTH($B136,0))))&lt;$C136)+(DATE(YEAR($B136),MONTH($B136)+1,MIN(AL$6,DAY(EOMONTH($B136,1))))&gt;=$B136)*(DATE(YEAR($B136),MONTH($B136)+1,MIN(AL$6,DAY(EOMONTH($B136,1))))&lt;$C136)))</f>
        <v>0</v>
      </c>
      <c r="AM136" s="48" t="n">
        <f aca="false">IF(OR(N(AM$5)=0,AM$6=""),0,AM$5*((DATE(YEAR($B136),MONTH($B136),MIN(AM$6,DAY(EOMONTH($B136,0))))&gt;=$B136)*(DATE(YEAR($B136),MONTH($B136),MIN(AM$6,DAY(EOMONTH($B136,0))))&lt;$C136)+(DATE(YEAR($B136),MONTH($B136)+1,MIN(AM$6,DAY(EOMONTH($B136,1))))&gt;=$B136)*(DATE(YEAR($B136),MONTH($B136)+1,MIN(AM$6,DAY(EOMONTH($B136,1))))&lt;$C136)))</f>
        <v>0</v>
      </c>
      <c r="AN136" s="48" t="n">
        <f aca="false">IF(OR(N(AN$5)=0,AN$6=""),0,AN$5*((DATE(YEAR($B136),MONTH($B136),MIN(AN$6,DAY(EOMONTH($B136,0))))&gt;=$B136)*(DATE(YEAR($B136),MONTH($B136),MIN(AN$6,DAY(EOMONTH($B136,0))))&lt;$C136)+(DATE(YEAR($B136),MONTH($B136)+1,MIN(AN$6,DAY(EOMONTH($B136,1))))&gt;=$B136)*(DATE(YEAR($B136),MONTH($B136)+1,MIN(AN$6,DAY(EOMONTH($B136,1))))&lt;$C136)))</f>
        <v>0</v>
      </c>
      <c r="AO136" s="48" t="n">
        <f aca="false">IF(OR(N(AO$5)=0,AO$6=""),0,AO$5*((DATE(YEAR($B136),MONTH($B136),MIN(AO$6,DAY(EOMONTH($B136,0))))&gt;=$B136)*(DATE(YEAR($B136),MONTH($B136),MIN(AO$6,DAY(EOMONTH($B136,0))))&lt;$C136)+(DATE(YEAR($B136),MONTH($B136)+1,MIN(AO$6,DAY(EOMONTH($B136,1))))&gt;=$B136)*(DATE(YEAR($B136),MONTH($B136)+1,MIN(AO$6,DAY(EOMONTH($B136,1))))&lt;$C136)))</f>
        <v>0</v>
      </c>
      <c r="AP136" s="48" t="n">
        <f aca="false">IF(OR(N(AP$5)=0,AP$6=""),0,AP$5*((DATE(YEAR($B136),MONTH($B136),MIN(AP$6,DAY(EOMONTH($B136,0))))&gt;=$B136)*(DATE(YEAR($B136),MONTH($B136),MIN(AP$6,DAY(EOMONTH($B136,0))))&lt;$C136)+(DATE(YEAR($B136),MONTH($B136)+1,MIN(AP$6,DAY(EOMONTH($B136,1))))&gt;=$B136)*(DATE(YEAR($B136),MONTH($B136)+1,MIN(AP$6,DAY(EOMONTH($B136,1))))&lt;$C136)))</f>
        <v>0</v>
      </c>
      <c r="AQ136" s="48" t="n">
        <f aca="false">IF(OR(N(AQ$5)=0,AQ$6=""),0,AQ$5*((DATE(YEAR($B136),MONTH($B136),MIN(AQ$6,DAY(EOMONTH($B136,0))))&gt;=$B136)*(DATE(YEAR($B136),MONTH($B136),MIN(AQ$6,DAY(EOMONTH($B136,0))))&lt;$C136)+(DATE(YEAR($B136),MONTH($B136)+1,MIN(AQ$6,DAY(EOMONTH($B136,1))))&gt;=$B136)*(DATE(YEAR($B136),MONTH($B136)+1,MIN(AQ$6,DAY(EOMONTH($B136,1))))&lt;$C136)))</f>
        <v>0</v>
      </c>
      <c r="AR136" s="48" t="n">
        <f aca="false">IF(OR(N(AR$5)=0,AR$6=""),0,AR$5*((DATE(YEAR($B136),MONTH($B136),MIN(AR$6,DAY(EOMONTH($B136,0))))&gt;=$B136)*(DATE(YEAR($B136),MONTH($B136),MIN(AR$6,DAY(EOMONTH($B136,0))))&lt;$C136)+(DATE(YEAR($B136),MONTH($B136)+1,MIN(AR$6,DAY(EOMONTH($B136,1))))&gt;=$B136)*(DATE(YEAR($B136),MONTH($B136)+1,MIN(AR$6,DAY(EOMONTH($B136,1))))&lt;$C136)))</f>
        <v>0</v>
      </c>
      <c r="AS136" s="48" t="n">
        <f aca="false">IF(OR(N(AS$5)=0,AS$6=""),0,AS$5*((DATE(YEAR($B136),MONTH($B136),MIN(AS$6,DAY(EOMONTH($B136,0))))&gt;=$B136)*(DATE(YEAR($B136),MONTH($B136),MIN(AS$6,DAY(EOMONTH($B136,0))))&lt;$C136)+(DATE(YEAR($B136),MONTH($B136)+1,MIN(AS$6,DAY(EOMONTH($B136,1))))&gt;=$B136)*(DATE(YEAR($B136),MONTH($B136)+1,MIN(AS$6,DAY(EOMONTH($B136,1))))&lt;$C136)))</f>
        <v>0</v>
      </c>
      <c r="AT136" s="48" t="n">
        <f aca="false">IF(OR(N(AT$5)=0,AT$6=""),0,AT$5*((DATE(YEAR($B136),MONTH($B136),MIN(AT$6,DAY(EOMONTH($B136,0))))&gt;=$B136)*(DATE(YEAR($B136),MONTH($B136),MIN(AT$6,DAY(EOMONTH($B136,0))))&lt;$C136)+(DATE(YEAR($B136),MONTH($B136)+1,MIN(AT$6,DAY(EOMONTH($B136,1))))&gt;=$B136)*(DATE(YEAR($B136),MONTH($B136)+1,MIN(AT$6,DAY(EOMONTH($B136,1))))&lt;$C136)))</f>
        <v>0</v>
      </c>
      <c r="AU136" s="48" t="n">
        <f aca="false">IF(OR(N(AU$5)=0,AU$6=""),0,AU$5*((DATE(YEAR($B136),MONTH($B136),MIN(AU$6,DAY(EOMONTH($B136,0))))&gt;=$B136)*(DATE(YEAR($B136),MONTH($B136),MIN(AU$6,DAY(EOMONTH($B136,0))))&lt;$C136)+(DATE(YEAR($B136),MONTH($B136)+1,MIN(AU$6,DAY(EOMONTH($B136,1))))&gt;=$B136)*(DATE(YEAR($B136),MONTH($B136)+1,MIN(AU$6,DAY(EOMONTH($B136,1))))&lt;$C136)))</f>
        <v>0</v>
      </c>
      <c r="AV136" s="48" t="n">
        <f aca="false">IF(OR(N(AV$5)=0,AV$6=""),0,AV$5*((DATE(YEAR($B136),MONTH($B136),MIN(AV$6,DAY(EOMONTH($B136,0))))&gt;=$B136)*(DATE(YEAR($B136),MONTH($B136),MIN(AV$6,DAY(EOMONTH($B136,0))))&lt;$C136)+(DATE(YEAR($B136),MONTH($B136)+1,MIN(AV$6,DAY(EOMONTH($B136,1))))&gt;=$B136)*(DATE(YEAR($B136),MONTH($B136)+1,MIN(AV$6,DAY(EOMONTH($B136,1))))&lt;$C136)))</f>
        <v>0</v>
      </c>
      <c r="AW136" s="48" t="n">
        <f aca="false">IF(OR(N(AW$5)=0,AW$6=""),0,AW$5*((DATE(YEAR($B136),MONTH($B136),MIN(AW$6,DAY(EOMONTH($B136,0))))&gt;=$B136)*(DATE(YEAR($B136),MONTH($B136),MIN(AW$6,DAY(EOMONTH($B136,0))))&lt;$C136)+(DATE(YEAR($B136),MONTH($B136)+1,MIN(AW$6,DAY(EOMONTH($B136,1))))&gt;=$B136)*(DATE(YEAR($B136),MONTH($B136)+1,MIN(AW$6,DAY(EOMONTH($B136,1))))&lt;$C136)))</f>
        <v>0</v>
      </c>
      <c r="AX136" s="48" t="n">
        <f aca="false">IF(OR(N(AX$5)=0,AX$6=""),0,AX$5*((DATE(YEAR($B136),MONTH($B136),MIN(AX$6,DAY(EOMONTH($B136,0))))&gt;=$B136)*(DATE(YEAR($B136),MONTH($B136),MIN(AX$6,DAY(EOMONTH($B136,0))))&lt;$C136)+(DATE(YEAR($B136),MONTH($B136)+1,MIN(AX$6,DAY(EOMONTH($B136,1))))&gt;=$B136)*(DATE(YEAR($B136),MONTH($B136)+1,MIN(AX$6,DAY(EOMONTH($B136,1))))&lt;$C136)))</f>
        <v>0</v>
      </c>
      <c r="AY136" s="48" t="n">
        <f aca="false">IF(OR(N(AY$5)=0,AY$6=""),0,AY$5*((DATE(YEAR($B136),MONTH($B136),MIN(AY$6,DAY(EOMONTH($B136,0))))&gt;=$B136)*(DATE(YEAR($B136),MONTH($B136),MIN(AY$6,DAY(EOMONTH($B136,0))))&lt;$C136)+(DATE(YEAR($B136),MONTH($B136)+1,MIN(AY$6,DAY(EOMONTH($B136,1))))&gt;=$B136)*(DATE(YEAR($B136),MONTH($B136)+1,MIN(AY$6,DAY(EOMONTH($B136,1))))&lt;$C136)))</f>
        <v>0</v>
      </c>
      <c r="AZ136" s="48" t="n">
        <f aca="false">IF(OR(N(AZ$5)=0,AZ$6=""),0,AZ$5*((DATE(YEAR($B136),MONTH($B136),MIN(AZ$6,DAY(EOMONTH($B136,0))))&gt;=$B136)*(DATE(YEAR($B136),MONTH($B136),MIN(AZ$6,DAY(EOMONTH($B136,0))))&lt;$C136)+(DATE(YEAR($B136),MONTH($B136)+1,MIN(AZ$6,DAY(EOMONTH($B136,1))))&gt;=$B136)*(DATE(YEAR($B136),MONTH($B136)+1,MIN(AZ$6,DAY(EOMONTH($B136,1))))&lt;$C136)))</f>
        <v>0</v>
      </c>
      <c r="BA136" s="48" t="n">
        <f aca="false">IF(OR(N(BA$5)=0,BA$6=""),0,BA$5*((DATE(YEAR($B136),MONTH($B136),MIN(BA$6,DAY(EOMONTH($B136,0))))&gt;=$B136)*(DATE(YEAR($B136),MONTH($B136),MIN(BA$6,DAY(EOMONTH($B136,0))))&lt;$C136)+(DATE(YEAR($B136),MONTH($B136)+1,MIN(BA$6,DAY(EOMONTH($B136,1))))&gt;=$B136)*(DATE(YEAR($B136),MONTH($B136)+1,MIN(BA$6,DAY(EOMONTH($B136,1))))&lt;$C136)))</f>
        <v>0</v>
      </c>
      <c r="BB136" s="48" t="n">
        <f aca="false">IF(OR(N(BB$5)=0,BB$6=""),0,BB$5*((DATE(YEAR($B136),MONTH($B136),MIN(BB$6,DAY(EOMONTH($B136,0))))&gt;=$B136)*(DATE(YEAR($B136),MONTH($B136),MIN(BB$6,DAY(EOMONTH($B136,0))))&lt;$C136)+(DATE(YEAR($B136),MONTH($B136)+1,MIN(BB$6,DAY(EOMONTH($B136,1))))&gt;=$B136)*(DATE(YEAR($B136),MONTH($B136)+1,MIN(BB$6,DAY(EOMONTH($B136,1))))&lt;$C136)))</f>
        <v>0</v>
      </c>
      <c r="BC136" s="48" t="n">
        <f aca="false">IF(OR(N(BC$5)=0,BC$6=""),0,BC$5*((DATE(YEAR($B136),MONTH($B136),MIN(BC$6,DAY(EOMONTH($B136,0))))&gt;=$B136)*(DATE(YEAR($B136),MONTH($B136),MIN(BC$6,DAY(EOMONTH($B136,0))))&lt;$C136)+(DATE(YEAR($B136),MONTH($B136)+1,MIN(BC$6,DAY(EOMONTH($B136,1))))&gt;=$B136)*(DATE(YEAR($B136),MONTH($B136)+1,MIN(BC$6,DAY(EOMONTH($B136,1))))&lt;$C136)))</f>
        <v>0</v>
      </c>
      <c r="BD136" s="48" t="n">
        <f aca="false">IF(OR(N(BD$5)=0,BD$6=""),0,BD$5*((DATE(YEAR($B136),MONTH($B136),MIN(BD$6,DAY(EOMONTH($B136,0))))&gt;=$B136)*(DATE(YEAR($B136),MONTH($B136),MIN(BD$6,DAY(EOMONTH($B136,0))))&lt;$C136)+(DATE(YEAR($B136),MONTH($B136)+1,MIN(BD$6,DAY(EOMONTH($B136,1))))&gt;=$B136)*(DATE(YEAR($B136),MONTH($B136)+1,MIN(BD$6,DAY(EOMONTH($B136,1))))&lt;$C136)))</f>
        <v>0</v>
      </c>
      <c r="BE136" s="48" t="n">
        <f aca="false">IF(OR(N(BE$5)=0,BE$6=""),0,BE$5*((DATE(YEAR($B136),MONTH($B136),MIN(BE$6,DAY(EOMONTH($B136,0))))&gt;=$B136)*(DATE(YEAR($B136),MONTH($B136),MIN(BE$6,DAY(EOMONTH($B136,0))))&lt;$C136)+(DATE(YEAR($B136),MONTH($B136)+1,MIN(BE$6,DAY(EOMONTH($B136,1))))&gt;=$B136)*(DATE(YEAR($B136),MONTH($B136)+1,MIN(BE$6,DAY(EOMONTH($B136,1))))&lt;$C136)))</f>
        <v>0</v>
      </c>
      <c r="BF136" s="48" t="n">
        <f aca="false">IF(OR(N(BF$5)=0,BF$6=""),0,BF$5*((DATE(YEAR($B136),MONTH($B136),MIN(BF$6,DAY(EOMONTH($B136,0))))&gt;=$B136)*(DATE(YEAR($B136),MONTH($B136),MIN(BF$6,DAY(EOMONTH($B136,0))))&lt;$C136)+(DATE(YEAR($B136),MONTH($B136)+1,MIN(BF$6,DAY(EOMONTH($B136,1))))&gt;=$B136)*(DATE(YEAR($B136),MONTH($B136)+1,MIN(BF$6,DAY(EOMONTH($B136,1))))&lt;$C136)))</f>
        <v>0</v>
      </c>
      <c r="BG136" s="48" t="n">
        <f aca="false">IF(OR(N(BG$5)=0,BG$6=""),0,BG$5*((DATE(YEAR($B136),MONTH($B136),MIN(BG$6,DAY(EOMONTH($B136,0))))&gt;=$B136)*(DATE(YEAR($B136),MONTH($B136),MIN(BG$6,DAY(EOMONTH($B136,0))))&lt;$C136)+(DATE(YEAR($B136),MONTH($B136)+1,MIN(BG$6,DAY(EOMONTH($B136,1))))&gt;=$B136)*(DATE(YEAR($B136),MONTH($B136)+1,MIN(BG$6,DAY(EOMONTH($B136,1))))&lt;$C136)))</f>
        <v>0</v>
      </c>
      <c r="BH136" s="48" t="n">
        <f aca="false">IF(OR(N(BH$5)=0,BH$6=""),0,BH$5*((DATE(YEAR($B136),MONTH($B136),MIN(BH$6,DAY(EOMONTH($B136,0))))&gt;=$B136)*(DATE(YEAR($B136),MONTH($B136),MIN(BH$6,DAY(EOMONTH($B136,0))))&lt;$C136)+(DATE(YEAR($B136),MONTH($B136)+1,MIN(BH$6,DAY(EOMONTH($B136,1))))&gt;=$B136)*(DATE(YEAR($B136),MONTH($B136)+1,MIN(BH$6,DAY(EOMONTH($B136,1))))&lt;$C136)))</f>
        <v>0</v>
      </c>
      <c r="BI136" s="48" t="n">
        <f aca="false">IF(OR(N(BI$5)=0,BI$6=""),0,BI$5*((DATE(YEAR($B136),MONTH($B136),MIN(BI$6,DAY(EOMONTH($B136,0))))&gt;=$B136)*(DATE(YEAR($B136),MONTH($B136),MIN(BI$6,DAY(EOMONTH($B136,0))))&lt;$C136)+(DATE(YEAR($B136),MONTH($B136)+1,MIN(BI$6,DAY(EOMONTH($B136,1))))&gt;=$B136)*(DATE(YEAR($B136),MONTH($B136)+1,MIN(BI$6,DAY(EOMONTH($B136,1))))&lt;$C136)))</f>
        <v>0</v>
      </c>
      <c r="BJ136" s="48" t="n">
        <f aca="false">IF(OR(N(BJ$5)=0,BJ$6=""),0,BJ$5*((DATE(YEAR($B136),MONTH($B136),MIN(BJ$6,DAY(EOMONTH($B136,0))))&gt;=$B136)*(DATE(YEAR($B136),MONTH($B136),MIN(BJ$6,DAY(EOMONTH($B136,0))))&lt;$C136)+(DATE(YEAR($B136),MONTH($B136)+1,MIN(BJ$6,DAY(EOMONTH($B136,1))))&gt;=$B136)*(DATE(YEAR($B136),MONTH($B136)+1,MIN(BJ$6,DAY(EOMONTH($B136,1))))&lt;$C136)))</f>
        <v>0</v>
      </c>
      <c r="BK136" s="48" t="n">
        <f aca="false">IF(OR(N(BK$5)=0,BK$6=""),0,BK$5*((DATE(YEAR($B136),MONTH($B136),MIN(BK$6,DAY(EOMONTH($B136,0))))&gt;=$B136)*(DATE(YEAR($B136),MONTH($B136),MIN(BK$6,DAY(EOMONTH($B136,0))))&lt;$C136)+(DATE(YEAR($B136),MONTH($B136)+1,MIN(BK$6,DAY(EOMONTH($B136,1))))&gt;=$B136)*(DATE(YEAR($B136),MONTH($B136)+1,MIN(BK$6,DAY(EOMONTH($B136,1))))&lt;$C136)))</f>
        <v>0</v>
      </c>
      <c r="BL136" s="48" t="n">
        <f aca="false">IF(OR(N(BL$5)=0,BL$6=""),0,BL$5*((DATE(YEAR($B136),MONTH($B136),MIN(BL$6,DAY(EOMONTH($B136,0))))&gt;=$B136)*(DATE(YEAR($B136),MONTH($B136),MIN(BL$6,DAY(EOMONTH($B136,0))))&lt;$C136)+(DATE(YEAR($B136),MONTH($B136)+1,MIN(BL$6,DAY(EOMONTH($B136,1))))&gt;=$B136)*(DATE(YEAR($B136),MONTH($B136)+1,MIN(BL$6,DAY(EOMONTH($B136,1))))&lt;$C136)))</f>
        <v>0</v>
      </c>
      <c r="BM136" s="48" t="n">
        <f aca="false">IF(OR(N(BM$5)=0,BM$6=""),0,BM$5*((DATE(YEAR($B136),MONTH($B136),MIN(BM$6,DAY(EOMONTH($B136,0))))&gt;=$B136)*(DATE(YEAR($B136),MONTH($B136),MIN(BM$6,DAY(EOMONTH($B136,0))))&lt;$C136)+(DATE(YEAR($B136),MONTH($B136)+1,MIN(BM$6,DAY(EOMONTH($B136,1))))&gt;=$B136)*(DATE(YEAR($B136),MONTH($B136)+1,MIN(BM$6,DAY(EOMONTH($B136,1))))&lt;$C136)))</f>
        <v>0</v>
      </c>
      <c r="BN136" s="48" t="n">
        <f aca="false">IF(OR(N(BN$5)=0,BN$6=""),0,BN$5*((DATE(YEAR($B136),MONTH($B136),MIN(BN$6,DAY(EOMONTH($B136,0))))&gt;=$B136)*(DATE(YEAR($B136),MONTH($B136),MIN(BN$6,DAY(EOMONTH($B136,0))))&lt;$C136)+(DATE(YEAR($B136),MONTH($B136)+1,MIN(BN$6,DAY(EOMONTH($B136,1))))&gt;=$B136)*(DATE(YEAR($B136),MONTH($B136)+1,MIN(BN$6,DAY(EOMONTH($B136,1))))&lt;$C136)))</f>
        <v>0</v>
      </c>
      <c r="BO136" s="48" t="n">
        <f aca="false">IF(OR(N(BO$5)=0,BO$6=""),0,BO$5*((DATE(YEAR($B136),MONTH($B136),MIN(BO$6,DAY(EOMONTH($B136,0))))&gt;=$B136)*(DATE(YEAR($B136),MONTH($B136),MIN(BO$6,DAY(EOMONTH($B136,0))))&lt;$C136)+(DATE(YEAR($B136),MONTH($B136)+1,MIN(BO$6,DAY(EOMONTH($B136,1))))&gt;=$B136)*(DATE(YEAR($B136),MONTH($B136)+1,MIN(BO$6,DAY(EOMONTH($B136,1))))&lt;$C136)))</f>
        <v>0</v>
      </c>
      <c r="BP136" s="48" t="n">
        <f aca="false">IF(OR(N(BP$5)=0,BP$6=""),0,BP$5*((DATE(YEAR($B136),MONTH($B136),MIN(BP$6,DAY(EOMONTH($B136,0))))&gt;=$B136)*(DATE(YEAR($B136),MONTH($B136),MIN(BP$6,DAY(EOMONTH($B136,0))))&lt;$C136)+(DATE(YEAR($B136),MONTH($B136)+1,MIN(BP$6,DAY(EOMONTH($B136,1))))&gt;=$B136)*(DATE(YEAR($B136),MONTH($B136)+1,MIN(BP$6,DAY(EOMONTH($B136,1))))&lt;$C136)))</f>
        <v>0</v>
      </c>
      <c r="BQ136" s="48" t="n">
        <f aca="false">IF(OR(N(BQ$5)=0,BQ$6=""),0,BQ$5*((DATE(YEAR($B136),MONTH($B136),MIN(BQ$6,DAY(EOMONTH($B136,0))))&gt;=$B136)*(DATE(YEAR($B136),MONTH($B136),MIN(BQ$6,DAY(EOMONTH($B136,0))))&lt;$C136)+(DATE(YEAR($B136),MONTH($B136)+1,MIN(BQ$6,DAY(EOMONTH($B136,1))))&gt;=$B136)*(DATE(YEAR($B136),MONTH($B136)+1,MIN(BQ$6,DAY(EOMONTH($B136,1))))&lt;$C136)))</f>
        <v>0</v>
      </c>
      <c r="BR136" s="48" t="n">
        <f aca="false">IF(OR(N(BR$5)=0,BR$6=""),0,BR$5*((DATE(YEAR($B136),MONTH($B136),MIN(BR$6,DAY(EOMONTH($B136,0))))&gt;=$B136)*(DATE(YEAR($B136),MONTH($B136),MIN(BR$6,DAY(EOMONTH($B136,0))))&lt;$C136)+(DATE(YEAR($B136),MONTH($B136)+1,MIN(BR$6,DAY(EOMONTH($B136,1))))&gt;=$B136)*(DATE(YEAR($B136),MONTH($B136)+1,MIN(BR$6,DAY(EOMONTH($B136,1))))&lt;$C136)))</f>
        <v>0</v>
      </c>
      <c r="BS136" s="48" t="n">
        <f aca="false">IF(OR(N(BS$5)=0,BS$6=""),0,BS$5*((DATE(YEAR($B136),MONTH($B136),MIN(BS$6,DAY(EOMONTH($B136,0))))&gt;=$B136)*(DATE(YEAR($B136),MONTH($B136),MIN(BS$6,DAY(EOMONTH($B136,0))))&lt;$C136)+(DATE(YEAR($B136),MONTH($B136)+1,MIN(BS$6,DAY(EOMONTH($B136,1))))&gt;=$B136)*(DATE(YEAR($B136),MONTH($B136)+1,MIN(BS$6,DAY(EOMONTH($B136,1))))&lt;$C136)))</f>
        <v>0</v>
      </c>
      <c r="BT136" s="48" t="n">
        <f aca="false">IF(OR(N(BT$5)=0,BT$6=""),0,BT$5*((DATE(YEAR($B136),MONTH($B136),MIN(BT$6,DAY(EOMONTH($B136,0))))&gt;=$B136)*(DATE(YEAR($B136),MONTH($B136),MIN(BT$6,DAY(EOMONTH($B136,0))))&lt;$C136)+(DATE(YEAR($B136),MONTH($B136)+1,MIN(BT$6,DAY(EOMONTH($B136,1))))&gt;=$B136)*(DATE(YEAR($B136),MONTH($B136)+1,MIN(BT$6,DAY(EOMONTH($B136,1))))&lt;$C136)))</f>
        <v>0</v>
      </c>
      <c r="BU136" s="48" t="n">
        <f aca="false">IF(OR(N(BU$5)=0,BU$6=""),0,BU$5*((DATE(YEAR($B136),MONTH($B136),MIN(BU$6,DAY(EOMONTH($B136,0))))&gt;=$B136)*(DATE(YEAR($B136),MONTH($B136),MIN(BU$6,DAY(EOMONTH($B136,0))))&lt;$C136)+(DATE(YEAR($B136),MONTH($B136)+1,MIN(BU$6,DAY(EOMONTH($B136,1))))&gt;=$B136)*(DATE(YEAR($B136),MONTH($B136)+1,MIN(BU$6,DAY(EOMONTH($B136,1))))&lt;$C136)))</f>
        <v>0</v>
      </c>
      <c r="BV136" s="48" t="n">
        <f aca="false">IF(OR(N(BV$5)=0,BV$6=""),0,BV$5*((DATE(YEAR($B136),MONTH($B136),MIN(BV$6,DAY(EOMONTH($B136,0))))&gt;=$B136)*(DATE(YEAR($B136),MONTH($B136),MIN(BV$6,DAY(EOMONTH($B136,0))))&lt;$C136)+(DATE(YEAR($B136),MONTH($B136)+1,MIN(BV$6,DAY(EOMONTH($B136,1))))&gt;=$B136)*(DATE(YEAR($B136),MONTH($B136)+1,MIN(BV$6,DAY(EOMONTH($B136,1))))&lt;$C136)))</f>
        <v>0</v>
      </c>
      <c r="BW136" s="48" t="n">
        <f aca="false">IF(OR(N(BW$5)=0,BW$6=""),0,BW$5*((DATE(YEAR($B136),MONTH($B136),MIN(BW$6,DAY(EOMONTH($B136,0))))&gt;=$B136)*(DATE(YEAR($B136),MONTH($B136),MIN(BW$6,DAY(EOMONTH($B136,0))))&lt;$C136)+(DATE(YEAR($B136),MONTH($B136)+1,MIN(BW$6,DAY(EOMONTH($B136,1))))&gt;=$B136)*(DATE(YEAR($B136),MONTH($B136)+1,MIN(BW$6,DAY(EOMONTH($B136,1))))&lt;$C136)))</f>
        <v>0</v>
      </c>
      <c r="BX136" s="48" t="n">
        <f aca="false">MIN(Z136,(FT135*(1+FT$5/Setup!$C$36)+IF($V136=1,N($F136),0)))</f>
        <v>0</v>
      </c>
      <c r="BY136" s="48" t="n">
        <f aca="false">MIN(AA136,(FU135*(1+FU$5/Setup!$C$36)+IF($V136=2,N($F136),0)))</f>
        <v>0</v>
      </c>
      <c r="BZ136" s="48" t="n">
        <f aca="false">MIN(AB136,(FV135*(1+FV$5/Setup!$C$36)+IF($V136=3,N($F136),0)))</f>
        <v>0</v>
      </c>
      <c r="CA136" s="48" t="n">
        <f aca="false">MIN(AC136,(FW135*(1+FW$5/Setup!$C$36)+IF($V136=4,N($F136),0)))</f>
        <v>0</v>
      </c>
      <c r="CB136" s="48" t="n">
        <f aca="false">MIN(AD136,(FX135*(1+FX$5/Setup!$C$36)+IF($V136=5,N($F136),0)))</f>
        <v>0</v>
      </c>
      <c r="CC136" s="48" t="n">
        <f aca="false">MIN(AE136,(FY135*(1+FY$5/Setup!$C$36)+IF($V136=6,N($F136),0)))</f>
        <v>0</v>
      </c>
      <c r="CD136" s="48" t="n">
        <f aca="false">MIN(AF136,(FZ135*(1+FZ$5/Setup!$C$36)+IF($V136=7,N($F136),0)))</f>
        <v>0</v>
      </c>
      <c r="CE136" s="48" t="n">
        <f aca="false">MIN(AG136,(GA135*(1+GA$5/Setup!$C$36)+IF($V136=8,N($F136),0)))</f>
        <v>0</v>
      </c>
      <c r="CF136" s="48" t="n">
        <f aca="false">MIN(AH136,(GB135*(1+GB$5/Setup!$C$36)+IF($V136=9,N($F136),0)))</f>
        <v>0</v>
      </c>
      <c r="CG136" s="48" t="n">
        <f aca="false">MIN(AI136,(GC135*(1+GC$5/Setup!$C$36)+IF($V136=10,N($F136),0)))</f>
        <v>0</v>
      </c>
      <c r="CH136" s="48" t="n">
        <f aca="false">MIN(AJ136,(GD135*(1+GD$5/Setup!$C$36)+IF($V136=11,N($F136),0)))</f>
        <v>0</v>
      </c>
      <c r="CI136" s="48" t="n">
        <f aca="false">MIN(AK136,(GE135*(1+GE$5/Setup!$C$36)+IF($V136=12,N($F136),0)))</f>
        <v>0</v>
      </c>
      <c r="CJ136" s="48" t="n">
        <f aca="false">MIN(AL136,(GF135*(1+GF$5/Setup!$C$36)+IF($V136=13,N($F136),0)))</f>
        <v>0</v>
      </c>
      <c r="CK136" s="48" t="n">
        <f aca="false">MIN(AM136,(GG135*(1+GG$5/Setup!$C$36)+IF($V136=14,N($F136),0)))</f>
        <v>0</v>
      </c>
      <c r="CL136" s="48" t="n">
        <f aca="false">MIN(AN136,(GH135*(1+GH$5/Setup!$C$36)+IF($V136=15,N($F136),0)))</f>
        <v>0</v>
      </c>
      <c r="CM136" s="48" t="n">
        <f aca="false">MIN(AO136,(GI135*(1+GI$5/Setup!$C$36)+IF($V136=16,N($F136),0)))</f>
        <v>0</v>
      </c>
      <c r="CN136" s="48" t="n">
        <f aca="false">MIN(AP136,(GJ135*(1+GJ$5/Setup!$C$36)+IF($V136=17,N($F136),0)))</f>
        <v>0</v>
      </c>
      <c r="CO136" s="48" t="n">
        <f aca="false">MIN(AQ136,(GK135*(1+GK$5/Setup!$C$36)+IF($V136=18,N($F136),0)))</f>
        <v>0</v>
      </c>
      <c r="CP136" s="48" t="n">
        <f aca="false">MIN(AR136,(GL135*(1+GL$5/Setup!$C$36)+IF($V136=19,N($F136),0)))</f>
        <v>0</v>
      </c>
      <c r="CQ136" s="48" t="n">
        <f aca="false">MIN(AS136,(GM135*(1+GM$5/Setup!$C$36)+IF($V136=20,N($F136),0)))</f>
        <v>0</v>
      </c>
      <c r="CR136" s="48" t="n">
        <f aca="false">MIN(AT136,(GN135*(1+GN$5/Setup!$C$36)+IF($V136=21,N($F136),0)))</f>
        <v>0</v>
      </c>
      <c r="CS136" s="48" t="n">
        <f aca="false">MIN(AU136,(GO135*(1+GO$5/Setup!$C$36)+IF($V136=22,N($F136),0)))</f>
        <v>0</v>
      </c>
      <c r="CT136" s="48" t="n">
        <f aca="false">MIN(AV136,(GP135*(1+GP$5/Setup!$C$36)+IF($V136=23,N($F136),0)))</f>
        <v>0</v>
      </c>
      <c r="CU136" s="48" t="n">
        <f aca="false">MIN(AW136,(GQ135*(1+GQ$5/Setup!$C$36)+IF($V136=24,N($F136),0)))</f>
        <v>0</v>
      </c>
      <c r="CV136" s="48" t="n">
        <f aca="false">MIN(AX136,(GR135*(1+GR$5/Setup!$C$36)+IF($V136=25,N($F136),0)))</f>
        <v>0</v>
      </c>
      <c r="CW136" s="48" t="n">
        <f aca="false">MIN(AY136,(GS135*(1+GS$5/Setup!$C$36)+IF($V136=26,N($F136),0)))</f>
        <v>0</v>
      </c>
      <c r="CX136" s="48" t="n">
        <f aca="false">MIN(AZ136,(GT135*(1+GT$5/Setup!$C$36)+IF($V136=27,N($F136),0)))</f>
        <v>0</v>
      </c>
      <c r="CY136" s="48" t="n">
        <f aca="false">MIN(BA136,(GU135*(1+GU$5/Setup!$C$36)+IF($V136=28,N($F136),0)))</f>
        <v>0</v>
      </c>
      <c r="CZ136" s="48" t="n">
        <f aca="false">MIN(BB136,(GV135*(1+GV$5/Setup!$C$36)+IF($V136=29,N($F136),0)))</f>
        <v>0</v>
      </c>
      <c r="DA136" s="48" t="n">
        <f aca="false">MIN(BC136,(GW135*(1+GW$5/Setup!$C$36)+IF($V136=30,N($F136),0)))</f>
        <v>0</v>
      </c>
      <c r="DB136" s="48" t="n">
        <f aca="false">MIN(BD136,(GX135*(1+GX$5/Setup!$C$36)+IF($V136=31,N($F136),0)))</f>
        <v>0</v>
      </c>
      <c r="DC136" s="48" t="n">
        <f aca="false">MIN(BE136,(GY135*(1+GY$5/Setup!$C$36)+IF($V136=32,N($F136),0)))</f>
        <v>0</v>
      </c>
      <c r="DD136" s="48" t="n">
        <f aca="false">MIN(BF136,(GZ135*(1+GZ$5/Setup!$C$36)+IF($V136=33,N($F136),0)))</f>
        <v>0</v>
      </c>
      <c r="DE136" s="48" t="n">
        <f aca="false">MIN(BG136,(HA135*(1+HA$5/Setup!$C$36)+IF($V136=34,N($F136),0)))</f>
        <v>0</v>
      </c>
      <c r="DF136" s="48" t="n">
        <f aca="false">MIN(BH136,(HB135*(1+HB$5/Setup!$C$36)+IF($V136=35,N($F136),0)))</f>
        <v>0</v>
      </c>
      <c r="DG136" s="48" t="n">
        <f aca="false">MIN(BI136,(HC135*(1+HC$5/Setup!$C$36)+IF($V136=36,N($F136),0)))</f>
        <v>0</v>
      </c>
      <c r="DH136" s="48" t="n">
        <f aca="false">MIN(BJ136,(HD135*(1+HD$5/Setup!$C$36)+IF($V136=37,N($F136),0)))</f>
        <v>0</v>
      </c>
      <c r="DI136" s="48" t="n">
        <f aca="false">MIN(BK136,(HE135*(1+HE$5/Setup!$C$36)+IF($V136=38,N($F136),0)))</f>
        <v>0</v>
      </c>
      <c r="DJ136" s="48" t="n">
        <f aca="false">MIN(BL136,(HF135*(1+HF$5/Setup!$C$36)+IF($V136=39,N($F136),0)))</f>
        <v>0</v>
      </c>
      <c r="DK136" s="48" t="n">
        <f aca="false">MIN(BM136,(HG135*(1+HG$5/Setup!$C$36)+IF($V136=40,N($F136),0)))</f>
        <v>0</v>
      </c>
      <c r="DL136" s="48" t="n">
        <f aca="false">MIN(BN136,(HH135*(1+HH$5/Setup!$C$36)+IF($V136=41,N($F136),0)))</f>
        <v>0</v>
      </c>
      <c r="DM136" s="48" t="n">
        <f aca="false">MIN(BO136,(HI135*(1+HI$5/Setup!$C$36)+IF($V136=42,N($F136),0)))</f>
        <v>0</v>
      </c>
      <c r="DN136" s="48" t="n">
        <f aca="false">MIN(BP136,(HJ135*(1+HJ$5/Setup!$C$36)+IF($V136=43,N($F136),0)))</f>
        <v>0</v>
      </c>
      <c r="DO136" s="48" t="n">
        <f aca="false">MIN(BQ136,(HK135*(1+HK$5/Setup!$C$36)+IF($V136=44,N($F136),0)))</f>
        <v>0</v>
      </c>
      <c r="DP136" s="48" t="n">
        <f aca="false">MIN(BR136,(HL135*(1+HL$5/Setup!$C$36)+IF($V136=45,N($F136),0)))</f>
        <v>0</v>
      </c>
      <c r="DQ136" s="48" t="n">
        <f aca="false">MIN(BS136,(HM135*(1+HM$5/Setup!$C$36)+IF($V136=46,N($F136),0)))</f>
        <v>0</v>
      </c>
      <c r="DR136" s="48" t="n">
        <f aca="false">MIN(BT136,(HN135*(1+HN$5/Setup!$C$36)+IF($V136=47,N($F136),0)))</f>
        <v>0</v>
      </c>
      <c r="DS136" s="48" t="n">
        <f aca="false">MIN(BU136,(HO135*(1+HO$5/Setup!$C$36)+IF($V136=48,N($F136),0)))</f>
        <v>0</v>
      </c>
      <c r="DT136" s="48" t="n">
        <f aca="false">MIN(BV136,(HP135*(1+HP$5/Setup!$C$36)+IF($V136=49,N($F136),0)))</f>
        <v>0</v>
      </c>
      <c r="DU136" s="48" t="n">
        <f aca="false">MIN(BW136,(HQ135*(1+HQ$5/Setup!$C$36)+IF($V136=50,N($F136),0)))</f>
        <v>0</v>
      </c>
      <c r="DV136" s="48" t="n">
        <f aca="false">MIN(MAX((FT135*(1+FT$5/Setup!$C$36)+IF($V136=1,N($F136),0))-BX136,0),MAX($P136-0,0))</f>
        <v>0</v>
      </c>
      <c r="DW136" s="48" t="n">
        <f aca="false">MIN(MAX((FU135*(1+FU$5/Setup!$C$36)+IF($V136=2,N($F136),0))-BY136,0),MAX($P136-SUM(DV136:DV136),0))</f>
        <v>0</v>
      </c>
      <c r="DX136" s="48" t="n">
        <f aca="false">MIN(MAX((FV135*(1+FV$5/Setup!$C$36)+IF($V136=3,N($F136),0))-BZ136,0),MAX($P136-SUM(DV136:DW136),0))</f>
        <v>0</v>
      </c>
      <c r="DY136" s="48" t="n">
        <f aca="false">MIN(MAX((FW135*(1+FW$5/Setup!$C$36)+IF($V136=4,N($F136),0))-CA136,0),MAX($P136-SUM(DV136:DX136),0))</f>
        <v>0</v>
      </c>
      <c r="DZ136" s="48" t="n">
        <f aca="false">MIN(MAX((FX135*(1+FX$5/Setup!$C$36)+IF($V136=5,N($F136),0))-CB136,0),MAX($P136-SUM(DV136:DY136),0))</f>
        <v>0</v>
      </c>
      <c r="EA136" s="48" t="n">
        <f aca="false">MIN(MAX((FY135*(1+FY$5/Setup!$C$36)+IF($V136=6,N($F136),0))-CC136,0),MAX($P136-SUM(DV136:DZ136),0))</f>
        <v>0</v>
      </c>
      <c r="EB136" s="48" t="n">
        <f aca="false">MIN(MAX((FZ135*(1+FZ$5/Setup!$C$36)+IF($V136=7,N($F136),0))-CD136,0),MAX($P136-SUM(DV136:EA136),0))</f>
        <v>0</v>
      </c>
      <c r="EC136" s="48" t="n">
        <f aca="false">MIN(MAX((GA135*(1+GA$5/Setup!$C$36)+IF($V136=8,N($F136),0))-CE136,0),MAX($P136-SUM(DV136:EB136),0))</f>
        <v>0</v>
      </c>
      <c r="ED136" s="48" t="n">
        <f aca="false">MIN(MAX((GB135*(1+GB$5/Setup!$C$36)+IF($V136=9,N($F136),0))-CF136,0),MAX($P136-SUM(DV136:EC136),0))</f>
        <v>0</v>
      </c>
      <c r="EE136" s="48" t="n">
        <f aca="false">MIN(MAX((GC135*(1+GC$5/Setup!$C$36)+IF($V136=10,N($F136),0))-CG136,0),MAX($P136-SUM(DV136:ED136),0))</f>
        <v>0</v>
      </c>
      <c r="EF136" s="48" t="n">
        <f aca="false">MIN(MAX((GD135*(1+GD$5/Setup!$C$36)+IF($V136=11,N($F136),0))-CH136,0),MAX($P136-SUM(DV136:EE136),0))</f>
        <v>0</v>
      </c>
      <c r="EG136" s="48" t="n">
        <f aca="false">MIN(MAX((GE135*(1+GE$5/Setup!$C$36)+IF($V136=12,N($F136),0))-CI136,0),MAX($P136-SUM(DV136:EF136),0))</f>
        <v>0</v>
      </c>
      <c r="EH136" s="48" t="n">
        <f aca="false">MIN(MAX((GF135*(1+GF$5/Setup!$C$36)+IF($V136=13,N($F136),0))-CJ136,0),MAX($P136-SUM(DV136:EG136),0))</f>
        <v>0</v>
      </c>
      <c r="EI136" s="48" t="n">
        <f aca="false">MIN(MAX((GG135*(1+GG$5/Setup!$C$36)+IF($V136=14,N($F136),0))-CK136,0),MAX($P136-SUM(DV136:EH136),0))</f>
        <v>0</v>
      </c>
      <c r="EJ136" s="48" t="n">
        <f aca="false">MIN(MAX((GH135*(1+GH$5/Setup!$C$36)+IF($V136=15,N($F136),0))-CL136,0),MAX($P136-SUM(DV136:EI136),0))</f>
        <v>0</v>
      </c>
      <c r="EK136" s="48" t="n">
        <f aca="false">MIN(MAX((GI135*(1+GI$5/Setup!$C$36)+IF($V136=16,N($F136),0))-CM136,0),MAX($P136-SUM(DV136:EJ136),0))</f>
        <v>0</v>
      </c>
      <c r="EL136" s="48" t="n">
        <f aca="false">MIN(MAX((GJ135*(1+GJ$5/Setup!$C$36)+IF($V136=17,N($F136),0))-CN136,0),MAX($P136-SUM(DV136:EK136),0))</f>
        <v>0</v>
      </c>
      <c r="EM136" s="48" t="n">
        <f aca="false">MIN(MAX((GK135*(1+GK$5/Setup!$C$36)+IF($V136=18,N($F136),0))-CO136,0),MAX($P136-SUM(DV136:EL136),0))</f>
        <v>0</v>
      </c>
      <c r="EN136" s="48" t="n">
        <f aca="false">MIN(MAX((GL135*(1+GL$5/Setup!$C$36)+IF($V136=19,N($F136),0))-CP136,0),MAX($P136-SUM(DV136:EM136),0))</f>
        <v>0</v>
      </c>
      <c r="EO136" s="48" t="n">
        <f aca="false">MIN(MAX((GM135*(1+GM$5/Setup!$C$36)+IF($V136=20,N($F136),0))-CQ136,0),MAX($P136-SUM(DV136:EN136),0))</f>
        <v>0</v>
      </c>
      <c r="EP136" s="48" t="n">
        <f aca="false">MIN(MAX((GN135*(1+GN$5/Setup!$C$36)+IF($V136=21,N($F136),0))-CR136,0),MAX($P136-SUM(DV136:EO136),0))</f>
        <v>0</v>
      </c>
      <c r="EQ136" s="48" t="n">
        <f aca="false">MIN(MAX((GO135*(1+GO$5/Setup!$C$36)+IF($V136=22,N($F136),0))-CS136,0),MAX($P136-SUM(DV136:EP136),0))</f>
        <v>0</v>
      </c>
      <c r="ER136" s="48" t="n">
        <f aca="false">MIN(MAX((GP135*(1+GP$5/Setup!$C$36)+IF($V136=23,N($F136),0))-CT136,0),MAX($P136-SUM(DV136:EQ136),0))</f>
        <v>0</v>
      </c>
      <c r="ES136" s="48" t="n">
        <f aca="false">MIN(MAX((GQ135*(1+GQ$5/Setup!$C$36)+IF($V136=24,N($F136),0))-CU136,0),MAX($P136-SUM(DV136:ER136),0))</f>
        <v>0</v>
      </c>
      <c r="ET136" s="48" t="n">
        <f aca="false">MIN(MAX((GR135*(1+GR$5/Setup!$C$36)+IF($V136=25,N($F136),0))-CV136,0),MAX($P136-SUM(DV136:ES136),0))</f>
        <v>0</v>
      </c>
      <c r="EU136" s="48" t="n">
        <f aca="false">MIN(MAX((GS135*(1+GS$5/Setup!$C$36)+IF($V136=26,N($F136),0))-CW136,0),MAX($P136-SUM(DV136:ET136),0))</f>
        <v>0</v>
      </c>
      <c r="EV136" s="48" t="n">
        <f aca="false">MIN(MAX((GT135*(1+GT$5/Setup!$C$36)+IF($V136=27,N($F136),0))-CX136,0),MAX($P136-SUM(DV136:EU136),0))</f>
        <v>0</v>
      </c>
      <c r="EW136" s="48" t="n">
        <f aca="false">MIN(MAX((GU135*(1+GU$5/Setup!$C$36)+IF($V136=28,N($F136),0))-CY136,0),MAX($P136-SUM(DV136:EV136),0))</f>
        <v>0</v>
      </c>
      <c r="EX136" s="48" t="n">
        <f aca="false">MIN(MAX((GV135*(1+GV$5/Setup!$C$36)+IF($V136=29,N($F136),0))-CZ136,0),MAX($P136-SUM(DV136:EW136),0))</f>
        <v>0</v>
      </c>
      <c r="EY136" s="48" t="n">
        <f aca="false">MIN(MAX((GW135*(1+GW$5/Setup!$C$36)+IF($V136=30,N($F136),0))-DA136,0),MAX($P136-SUM(DV136:EX136),0))</f>
        <v>0</v>
      </c>
      <c r="EZ136" s="48" t="n">
        <f aca="false">MIN(MAX((GX135*(1+GX$5/Setup!$C$36)+IF($V136=31,N($F136),0))-DB136,0),MAX($P136-SUM(DV136:EY136),0))</f>
        <v>0</v>
      </c>
      <c r="FA136" s="48" t="n">
        <f aca="false">MIN(MAX((GY135*(1+GY$5/Setup!$C$36)+IF($V136=32,N($F136),0))-DC136,0),MAX($P136-SUM(DV136:EZ136),0))</f>
        <v>0</v>
      </c>
      <c r="FB136" s="48" t="n">
        <f aca="false">MIN(MAX((GZ135*(1+GZ$5/Setup!$C$36)+IF($V136=33,N($F136),0))-DD136,0),MAX($P136-SUM(DV136:FA136),0))</f>
        <v>0</v>
      </c>
      <c r="FC136" s="48" t="n">
        <f aca="false">MIN(MAX((HA135*(1+HA$5/Setup!$C$36)+IF($V136=34,N($F136),0))-DE136,0),MAX($P136-SUM(DV136:FB136),0))</f>
        <v>0</v>
      </c>
      <c r="FD136" s="48" t="n">
        <f aca="false">MIN(MAX((HB135*(1+HB$5/Setup!$C$36)+IF($V136=35,N($F136),0))-DF136,0),MAX($P136-SUM(DV136:FC136),0))</f>
        <v>0</v>
      </c>
      <c r="FE136" s="48" t="n">
        <f aca="false">MIN(MAX((HC135*(1+HC$5/Setup!$C$36)+IF($V136=36,N($F136),0))-DG136,0),MAX($P136-SUM(DV136:FD136),0))</f>
        <v>0</v>
      </c>
      <c r="FF136" s="48" t="n">
        <f aca="false">MIN(MAX((HD135*(1+HD$5/Setup!$C$36)+IF($V136=37,N($F136),0))-DH136,0),MAX($P136-SUM(DV136:FE136),0))</f>
        <v>0</v>
      </c>
      <c r="FG136" s="48" t="n">
        <f aca="false">MIN(MAX((HE135*(1+HE$5/Setup!$C$36)+IF($V136=38,N($F136),0))-DI136,0),MAX($P136-SUM(DV136:FF136),0))</f>
        <v>0</v>
      </c>
      <c r="FH136" s="48" t="n">
        <f aca="false">MIN(MAX((HF135*(1+HF$5/Setup!$C$36)+IF($V136=39,N($F136),0))-DJ136,0),MAX($P136-SUM(DV136:FG136),0))</f>
        <v>0</v>
      </c>
      <c r="FI136" s="48" t="n">
        <f aca="false">MIN(MAX((HG135*(1+HG$5/Setup!$C$36)+IF($V136=40,N($F136),0))-DK136,0),MAX($P136-SUM(DV136:FH136),0))</f>
        <v>0</v>
      </c>
      <c r="FJ136" s="48" t="n">
        <f aca="false">MIN(MAX((HH135*(1+HH$5/Setup!$C$36)+IF($V136=41,N($F136),0))-DL136,0),MAX($P136-SUM(DV136:FI136),0))</f>
        <v>0</v>
      </c>
      <c r="FK136" s="48" t="n">
        <f aca="false">MIN(MAX((HI135*(1+HI$5/Setup!$C$36)+IF($V136=42,N($F136),0))-DM136,0),MAX($P136-SUM(DV136:FJ136),0))</f>
        <v>0</v>
      </c>
      <c r="FL136" s="48" t="n">
        <f aca="false">MIN(MAX((HJ135*(1+HJ$5/Setup!$C$36)+IF($V136=43,N($F136),0))-DN136,0),MAX($P136-SUM(DV136:FK136),0))</f>
        <v>0</v>
      </c>
      <c r="FM136" s="48" t="n">
        <f aca="false">MIN(MAX((HK135*(1+HK$5/Setup!$C$36)+IF($V136=44,N($F136),0))-DO136,0),MAX($P136-SUM(DV136:FL136),0))</f>
        <v>0</v>
      </c>
      <c r="FN136" s="48" t="n">
        <f aca="false">MIN(MAX((HL135*(1+HL$5/Setup!$C$36)+IF($V136=45,N($F136),0))-DP136,0),MAX($P136-SUM(DV136:FM136),0))</f>
        <v>0</v>
      </c>
      <c r="FO136" s="48" t="n">
        <f aca="false">MIN(MAX((HM135*(1+HM$5/Setup!$C$36)+IF($V136=46,N($F136),0))-DQ136,0),MAX($P136-SUM(DV136:FN136),0))</f>
        <v>0</v>
      </c>
      <c r="FP136" s="48" t="n">
        <f aca="false">MIN(MAX((HN135*(1+HN$5/Setup!$C$36)+IF($V136=47,N($F136),0))-DR136,0),MAX($P136-SUM(DV136:FO136),0))</f>
        <v>0</v>
      </c>
      <c r="FQ136" s="48" t="n">
        <f aca="false">MIN(MAX((HO135*(1+HO$5/Setup!$C$36)+IF($V136=48,N($F136),0))-DS136,0),MAX($P136-SUM(DV136:FP136),0))</f>
        <v>0</v>
      </c>
      <c r="FR136" s="48" t="n">
        <f aca="false">MIN(MAX((HP135*(1+HP$5/Setup!$C$36)+IF($V136=49,N($F136),0))-DT136,0),MAX($P136-SUM(DV136:FQ136),0))</f>
        <v>0</v>
      </c>
      <c r="FS136" s="48" t="n">
        <f aca="false">MIN(MAX((HQ135*(1+HQ$5/Setup!$C$36)+IF($V136=50,N($F136),0))-DU136,0),MAX($P136-SUM(DV136:FR136),0))</f>
        <v>0</v>
      </c>
      <c r="FT136" s="48" t="n">
        <f aca="false">IF((FT135*(1+FT$5/Setup!$C$36)+IF($V136=1,N($F136),0))-BX136-DV136&lt;0.005,0,(FT135*(1+FT$5/Setup!$C$36)+IF($V136=1,N($F136),0))-BX136-DV136)</f>
        <v>0</v>
      </c>
      <c r="FU136" s="48" t="n">
        <f aca="false">IF((FU135*(1+FU$5/Setup!$C$36)+IF($V136=2,N($F136),0))-BY136-DW136&lt;0.005,0,(FU135*(1+FU$5/Setup!$C$36)+IF($V136=2,N($F136),0))-BY136-DW136)</f>
        <v>0</v>
      </c>
      <c r="FV136" s="48" t="n">
        <f aca="false">IF((FV135*(1+FV$5/Setup!$C$36)+IF($V136=3,N($F136),0))-BZ136-DX136&lt;0.005,0,(FV135*(1+FV$5/Setup!$C$36)+IF($V136=3,N($F136),0))-BZ136-DX136)</f>
        <v>0</v>
      </c>
      <c r="FW136" s="48" t="n">
        <f aca="false">IF((FW135*(1+FW$5/Setup!$C$36)+IF($V136=4,N($F136),0))-CA136-DY136&lt;0.005,0,(FW135*(1+FW$5/Setup!$C$36)+IF($V136=4,N($F136),0))-CA136-DY136)</f>
        <v>0</v>
      </c>
      <c r="FX136" s="48" t="n">
        <f aca="false">IF((FX135*(1+FX$5/Setup!$C$36)+IF($V136=5,N($F136),0))-CB136-DZ136&lt;0.005,0,(FX135*(1+FX$5/Setup!$C$36)+IF($V136=5,N($F136),0))-CB136-DZ136)</f>
        <v>0</v>
      </c>
      <c r="FY136" s="48" t="n">
        <f aca="false">IF((FY135*(1+FY$5/Setup!$C$36)+IF($V136=6,N($F136),0))-CC136-EA136&lt;0.005,0,(FY135*(1+FY$5/Setup!$C$36)+IF($V136=6,N($F136),0))-CC136-EA136)</f>
        <v>0</v>
      </c>
      <c r="FZ136" s="48" t="n">
        <f aca="false">IF((FZ135*(1+FZ$5/Setup!$C$36)+IF($V136=7,N($F136),0))-CD136-EB136&lt;0.005,0,(FZ135*(1+FZ$5/Setup!$C$36)+IF($V136=7,N($F136),0))-CD136-EB136)</f>
        <v>0</v>
      </c>
      <c r="GA136" s="48" t="n">
        <f aca="false">IF((GA135*(1+GA$5/Setup!$C$36)+IF($V136=8,N($F136),0))-CE136-EC136&lt;0.005,0,(GA135*(1+GA$5/Setup!$C$36)+IF($V136=8,N($F136),0))-CE136-EC136)</f>
        <v>0</v>
      </c>
      <c r="GB136" s="48" t="n">
        <f aca="false">IF((GB135*(1+GB$5/Setup!$C$36)+IF($V136=9,N($F136),0))-CF136-ED136&lt;0.005,0,(GB135*(1+GB$5/Setup!$C$36)+IF($V136=9,N($F136),0))-CF136-ED136)</f>
        <v>0</v>
      </c>
      <c r="GC136" s="48" t="n">
        <f aca="false">IF((GC135*(1+GC$5/Setup!$C$36)+IF($V136=10,N($F136),0))-CG136-EE136&lt;0.005,0,(GC135*(1+GC$5/Setup!$C$36)+IF($V136=10,N($F136),0))-CG136-EE136)</f>
        <v>0</v>
      </c>
      <c r="GD136" s="48" t="n">
        <f aca="false">IF((GD135*(1+GD$5/Setup!$C$36)+IF($V136=11,N($F136),0))-CH136-EF136&lt;0.005,0,(GD135*(1+GD$5/Setup!$C$36)+IF($V136=11,N($F136),0))-CH136-EF136)</f>
        <v>0</v>
      </c>
      <c r="GE136" s="48" t="n">
        <f aca="false">IF((GE135*(1+GE$5/Setup!$C$36)+IF($V136=12,N($F136),0))-CI136-EG136&lt;0.005,0,(GE135*(1+GE$5/Setup!$C$36)+IF($V136=12,N($F136),0))-CI136-EG136)</f>
        <v>0</v>
      </c>
      <c r="GF136" s="48" t="n">
        <f aca="false">IF((GF135*(1+GF$5/Setup!$C$36)+IF($V136=13,N($F136),0))-CJ136-EH136&lt;0.005,0,(GF135*(1+GF$5/Setup!$C$36)+IF($V136=13,N($F136),0))-CJ136-EH136)</f>
        <v>0</v>
      </c>
      <c r="GG136" s="48" t="n">
        <f aca="false">IF((GG135*(1+GG$5/Setup!$C$36)+IF($V136=14,N($F136),0))-CK136-EI136&lt;0.005,0,(GG135*(1+GG$5/Setup!$C$36)+IF($V136=14,N($F136),0))-CK136-EI136)</f>
        <v>0</v>
      </c>
      <c r="GH136" s="48" t="n">
        <f aca="false">IF((GH135*(1+GH$5/Setup!$C$36)+IF($V136=15,N($F136),0))-CL136-EJ136&lt;0.005,0,(GH135*(1+GH$5/Setup!$C$36)+IF($V136=15,N($F136),0))-CL136-EJ136)</f>
        <v>0</v>
      </c>
      <c r="GI136" s="48" t="n">
        <f aca="false">IF((GI135*(1+GI$5/Setup!$C$36)+IF($V136=16,N($F136),0))-CM136-EK136&lt;0.005,0,(GI135*(1+GI$5/Setup!$C$36)+IF($V136=16,N($F136),0))-CM136-EK136)</f>
        <v>0</v>
      </c>
      <c r="GJ136" s="48" t="n">
        <f aca="false">IF((GJ135*(1+GJ$5/Setup!$C$36)+IF($V136=17,N($F136),0))-CN136-EL136&lt;0.005,0,(GJ135*(1+GJ$5/Setup!$C$36)+IF($V136=17,N($F136),0))-CN136-EL136)</f>
        <v>0</v>
      </c>
      <c r="GK136" s="48" t="n">
        <f aca="false">IF((GK135*(1+GK$5/Setup!$C$36)+IF($V136=18,N($F136),0))-CO136-EM136&lt;0.005,0,(GK135*(1+GK$5/Setup!$C$36)+IF($V136=18,N($F136),0))-CO136-EM136)</f>
        <v>0</v>
      </c>
      <c r="GL136" s="48" t="n">
        <f aca="false">IF((GL135*(1+GL$5/Setup!$C$36)+IF($V136=19,N($F136),0))-CP136-EN136&lt;0.005,0,(GL135*(1+GL$5/Setup!$C$36)+IF($V136=19,N($F136),0))-CP136-EN136)</f>
        <v>0</v>
      </c>
      <c r="GM136" s="48" t="n">
        <f aca="false">IF((GM135*(1+GM$5/Setup!$C$36)+IF($V136=20,N($F136),0))-CQ136-EO136&lt;0.005,0,(GM135*(1+GM$5/Setup!$C$36)+IF($V136=20,N($F136),0))-CQ136-EO136)</f>
        <v>0</v>
      </c>
      <c r="GN136" s="48" t="n">
        <f aca="false">IF((GN135*(1+GN$5/Setup!$C$36)+IF($V136=21,N($F136),0))-CR136-EP136&lt;0.005,0,(GN135*(1+GN$5/Setup!$C$36)+IF($V136=21,N($F136),0))-CR136-EP136)</f>
        <v>0</v>
      </c>
      <c r="GO136" s="48" t="n">
        <f aca="false">IF((GO135*(1+GO$5/Setup!$C$36)+IF($V136=22,N($F136),0))-CS136-EQ136&lt;0.005,0,(GO135*(1+GO$5/Setup!$C$36)+IF($V136=22,N($F136),0))-CS136-EQ136)</f>
        <v>0</v>
      </c>
      <c r="GP136" s="48" t="n">
        <f aca="false">IF((GP135*(1+GP$5/Setup!$C$36)+IF($V136=23,N($F136),0))-CT136-ER136&lt;0.005,0,(GP135*(1+GP$5/Setup!$C$36)+IF($V136=23,N($F136),0))-CT136-ER136)</f>
        <v>0</v>
      </c>
      <c r="GQ136" s="48" t="n">
        <f aca="false">IF((GQ135*(1+GQ$5/Setup!$C$36)+IF($V136=24,N($F136),0))-CU136-ES136&lt;0.005,0,(GQ135*(1+GQ$5/Setup!$C$36)+IF($V136=24,N($F136),0))-CU136-ES136)</f>
        <v>0</v>
      </c>
      <c r="GR136" s="48" t="n">
        <f aca="false">IF((GR135*(1+GR$5/Setup!$C$36)+IF($V136=25,N($F136),0))-CV136-ET136&lt;0.005,0,(GR135*(1+GR$5/Setup!$C$36)+IF($V136=25,N($F136),0))-CV136-ET136)</f>
        <v>0</v>
      </c>
      <c r="GS136" s="48" t="n">
        <f aca="false">IF((GS135*(1+GS$5/Setup!$C$36)+IF($V136=26,N($F136),0))-CW136-EU136&lt;0.005,0,(GS135*(1+GS$5/Setup!$C$36)+IF($V136=26,N($F136),0))-CW136-EU136)</f>
        <v>0</v>
      </c>
      <c r="GT136" s="48" t="n">
        <f aca="false">IF((GT135*(1+GT$5/Setup!$C$36)+IF($V136=27,N($F136),0))-CX136-EV136&lt;0.005,0,(GT135*(1+GT$5/Setup!$C$36)+IF($V136=27,N($F136),0))-CX136-EV136)</f>
        <v>0</v>
      </c>
      <c r="GU136" s="48" t="n">
        <f aca="false">IF((GU135*(1+GU$5/Setup!$C$36)+IF($V136=28,N($F136),0))-CY136-EW136&lt;0.005,0,(GU135*(1+GU$5/Setup!$C$36)+IF($V136=28,N($F136),0))-CY136-EW136)</f>
        <v>0</v>
      </c>
      <c r="GV136" s="48" t="n">
        <f aca="false">IF((GV135*(1+GV$5/Setup!$C$36)+IF($V136=29,N($F136),0))-CZ136-EX136&lt;0.005,0,(GV135*(1+GV$5/Setup!$C$36)+IF($V136=29,N($F136),0))-CZ136-EX136)</f>
        <v>0</v>
      </c>
      <c r="GW136" s="48" t="n">
        <f aca="false">IF((GW135*(1+GW$5/Setup!$C$36)+IF($V136=30,N($F136),0))-DA136-EY136&lt;0.005,0,(GW135*(1+GW$5/Setup!$C$36)+IF($V136=30,N($F136),0))-DA136-EY136)</f>
        <v>0</v>
      </c>
      <c r="GX136" s="48" t="n">
        <f aca="false">IF((GX135*(1+GX$5/Setup!$C$36)+IF($V136=31,N($F136),0))-DB136-EZ136&lt;0.005,0,(GX135*(1+GX$5/Setup!$C$36)+IF($V136=31,N($F136),0))-DB136-EZ136)</f>
        <v>0</v>
      </c>
      <c r="GY136" s="48" t="n">
        <f aca="false">IF((GY135*(1+GY$5/Setup!$C$36)+IF($V136=32,N($F136),0))-DC136-FA136&lt;0.005,0,(GY135*(1+GY$5/Setup!$C$36)+IF($V136=32,N($F136),0))-DC136-FA136)</f>
        <v>0</v>
      </c>
      <c r="GZ136" s="48" t="n">
        <f aca="false">IF((GZ135*(1+GZ$5/Setup!$C$36)+IF($V136=33,N($F136),0))-DD136-FB136&lt;0.005,0,(GZ135*(1+GZ$5/Setup!$C$36)+IF($V136=33,N($F136),0))-DD136-FB136)</f>
        <v>0</v>
      </c>
      <c r="HA136" s="48" t="n">
        <f aca="false">IF((HA135*(1+HA$5/Setup!$C$36)+IF($V136=34,N($F136),0))-DE136-FC136&lt;0.005,0,(HA135*(1+HA$5/Setup!$C$36)+IF($V136=34,N($F136),0))-DE136-FC136)</f>
        <v>0</v>
      </c>
      <c r="HB136" s="48" t="n">
        <f aca="false">IF((HB135*(1+HB$5/Setup!$C$36)+IF($V136=35,N($F136),0))-DF136-FD136&lt;0.005,0,(HB135*(1+HB$5/Setup!$C$36)+IF($V136=35,N($F136),0))-DF136-FD136)</f>
        <v>0</v>
      </c>
      <c r="HC136" s="48" t="n">
        <f aca="false">IF((HC135*(1+HC$5/Setup!$C$36)+IF($V136=36,N($F136),0))-DG136-FE136&lt;0.005,0,(HC135*(1+HC$5/Setup!$C$36)+IF($V136=36,N($F136),0))-DG136-FE136)</f>
        <v>0</v>
      </c>
      <c r="HD136" s="48" t="n">
        <f aca="false">IF((HD135*(1+HD$5/Setup!$C$36)+IF($V136=37,N($F136),0))-DH136-FF136&lt;0.005,0,(HD135*(1+HD$5/Setup!$C$36)+IF($V136=37,N($F136),0))-DH136-FF136)</f>
        <v>0</v>
      </c>
      <c r="HE136" s="48" t="n">
        <f aca="false">IF((HE135*(1+HE$5/Setup!$C$36)+IF($V136=38,N($F136),0))-DI136-FG136&lt;0.005,0,(HE135*(1+HE$5/Setup!$C$36)+IF($V136=38,N($F136),0))-DI136-FG136)</f>
        <v>0</v>
      </c>
      <c r="HF136" s="48" t="n">
        <f aca="false">IF((HF135*(1+HF$5/Setup!$C$36)+IF($V136=39,N($F136),0))-DJ136-FH136&lt;0.005,0,(HF135*(1+HF$5/Setup!$C$36)+IF($V136=39,N($F136),0))-DJ136-FH136)</f>
        <v>0</v>
      </c>
      <c r="HG136" s="48" t="n">
        <f aca="false">IF((HG135*(1+HG$5/Setup!$C$36)+IF($V136=40,N($F136),0))-DK136-FI136&lt;0.005,0,(HG135*(1+HG$5/Setup!$C$36)+IF($V136=40,N($F136),0))-DK136-FI136)</f>
        <v>0</v>
      </c>
      <c r="HH136" s="48" t="n">
        <f aca="false">IF((HH135*(1+HH$5/Setup!$C$36)+IF($V136=41,N($F136),0))-DL136-FJ136&lt;0.005,0,(HH135*(1+HH$5/Setup!$C$36)+IF($V136=41,N($F136),0))-DL136-FJ136)</f>
        <v>0</v>
      </c>
      <c r="HI136" s="48" t="n">
        <f aca="false">IF((HI135*(1+HI$5/Setup!$C$36)+IF($V136=42,N($F136),0))-DM136-FK136&lt;0.005,0,(HI135*(1+HI$5/Setup!$C$36)+IF($V136=42,N($F136),0))-DM136-FK136)</f>
        <v>0</v>
      </c>
      <c r="HJ136" s="48" t="n">
        <f aca="false">IF((HJ135*(1+HJ$5/Setup!$C$36)+IF($V136=43,N($F136),0))-DN136-FL136&lt;0.005,0,(HJ135*(1+HJ$5/Setup!$C$36)+IF($V136=43,N($F136),0))-DN136-FL136)</f>
        <v>0</v>
      </c>
      <c r="HK136" s="48" t="n">
        <f aca="false">IF((HK135*(1+HK$5/Setup!$C$36)+IF($V136=44,N($F136),0))-DO136-FM136&lt;0.005,0,(HK135*(1+HK$5/Setup!$C$36)+IF($V136=44,N($F136),0))-DO136-FM136)</f>
        <v>0</v>
      </c>
      <c r="HL136" s="48" t="n">
        <f aca="false">IF((HL135*(1+HL$5/Setup!$C$36)+IF($V136=45,N($F136),0))-DP136-FN136&lt;0.005,0,(HL135*(1+HL$5/Setup!$C$36)+IF($V136=45,N($F136),0))-DP136-FN136)</f>
        <v>0</v>
      </c>
      <c r="HM136" s="48" t="n">
        <f aca="false">IF((HM135*(1+HM$5/Setup!$C$36)+IF($V136=46,N($F136),0))-DQ136-FO136&lt;0.005,0,(HM135*(1+HM$5/Setup!$C$36)+IF($V136=46,N($F136),0))-DQ136-FO136)</f>
        <v>0</v>
      </c>
      <c r="HN136" s="48" t="n">
        <f aca="false">IF((HN135*(1+HN$5/Setup!$C$36)+IF($V136=47,N($F136),0))-DR136-FP136&lt;0.005,0,(HN135*(1+HN$5/Setup!$C$36)+IF($V136=47,N($F136),0))-DR136-FP136)</f>
        <v>0</v>
      </c>
      <c r="HO136" s="48" t="n">
        <f aca="false">IF((HO135*(1+HO$5/Setup!$C$36)+IF($V136=48,N($F136),0))-DS136-FQ136&lt;0.005,0,(HO135*(1+HO$5/Setup!$C$36)+IF($V136=48,N($F136),0))-DS136-FQ136)</f>
        <v>0</v>
      </c>
      <c r="HP136" s="48" t="n">
        <f aca="false">IF((HP135*(1+HP$5/Setup!$C$36)+IF($V136=49,N($F136),0))-DT136-FR136&lt;0.005,0,(HP135*(1+HP$5/Setup!$C$36)+IF($V136=49,N($F136),0))-DT136-FR136)</f>
        <v>0</v>
      </c>
      <c r="HQ136" s="48" t="n">
        <f aca="false">IF((HQ135*(1+HQ$5/Setup!$C$36)+IF($V136=50,N($F136),0))-DU136-FS136&lt;0.005,0,(HQ135*(1+HQ$5/Setup!$C$36)+IF($V136=50,N($F136),0))-DU136-FS136)</f>
        <v>0</v>
      </c>
    </row>
    <row r="137" customFormat="false" ht="15" hidden="false" customHeight="false" outlineLevel="0" collapsed="false">
      <c r="A137" s="44" t="n">
        <v>129</v>
      </c>
      <c r="B137" s="45" t="n">
        <f aca="false">IF(Setup!$C$7="Every month",EDATE(Setup!$C$8,($A137-1)),IF(Setup!$C$7="Twice a month",DATE(YEAR(Setup!$C$8),MONTH(Setup!$C$8)+INT((($A137-1)+Setup!$C$41)/2),MIN(IF(MOD(($A137-1)+Setup!$C$41,2)=0,Setup!$C$39,Setup!$C$40),DAY(EOMONTH(DATE(YEAR(Setup!$C$8),MONTH(Setup!$C$8)+INT((($A137-1)+Setup!$C$41)/2),1),0)))),Setup!$C$8+($A137-1)*IF(Setup!$C$7="Every week",7,14)))</f>
        <v>48117</v>
      </c>
      <c r="C137" s="45" t="n">
        <f aca="false">IF(Setup!$C$7="Every month",EDATE(Setup!$C$8,$A137),IF(Setup!$C$7="Twice a month",DATE(YEAR(Setup!$C$8),MONTH(Setup!$C$8)+INT(($A137+Setup!$C$41)/2),MIN(IF(MOD($A137+Setup!$C$41,2)=0,Setup!$C$39,Setup!$C$40),DAY(EOMONTH(DATE(YEAR(Setup!$C$8),MONTH(Setup!$C$8)+INT(($A137+Setup!$C$41)/2),1),0)))),Setup!$C$8+$A137*IF(Setup!$C$7="Every week",7,14)))</f>
        <v>48131</v>
      </c>
      <c r="D137" s="46"/>
      <c r="E137" s="47"/>
      <c r="F137" s="47"/>
      <c r="G137" s="47"/>
      <c r="H137" s="47"/>
      <c r="I137" s="48" t="n">
        <f aca="false">N(Setup!$C$11)+N(E137)</f>
        <v>100</v>
      </c>
      <c r="J137" s="48" t="n">
        <f aca="false">MIN(Setup!$C$37,MAX(I137,0))</f>
        <v>9.23076923076923</v>
      </c>
      <c r="K137" s="48" t="n">
        <f aca="false">MIN(MAX(N(Setup!$C$14)-L136,0),MAX(I137-J137,0))</f>
        <v>0</v>
      </c>
      <c r="L137" s="48" t="n">
        <f aca="false">L136+K137-N(G137)</f>
        <v>500</v>
      </c>
      <c r="M137" s="48" t="n">
        <f aca="false">M136+J137-N(H137)</f>
        <v>1190.76923076923</v>
      </c>
      <c r="N137" s="48" t="n">
        <f aca="false">SUM(BX137:DU137)</f>
        <v>0</v>
      </c>
      <c r="O137" s="48" t="n">
        <f aca="false">SUM(Z137:BW137)-N137</f>
        <v>0</v>
      </c>
      <c r="P137" s="48" t="n">
        <f aca="false">MAX(I137-J137-K137,0)+O137</f>
        <v>90.7692307692308</v>
      </c>
      <c r="Q137" s="48" t="n">
        <f aca="false">SUM(DV137:FS137)</f>
        <v>0</v>
      </c>
      <c r="R137" s="49" t="n">
        <f aca="false">N137+J137+K137+Q137</f>
        <v>9.23076923076923</v>
      </c>
      <c r="S137" s="48" t="n">
        <f aca="false">T137-T136-N(F137)+N137+Q137</f>
        <v>0</v>
      </c>
      <c r="T137" s="49" t="n">
        <f aca="false">SUM(FT137:HQ137)</f>
        <v>0</v>
      </c>
      <c r="U137" s="44" t="str">
        <f aca="false">IF(T136&lt;0.005,"",INDEX(Helpers!$C$2:$C$51,IF(_xlfn.MINIFS($DV$6:$FS$6,DV137:FS137,"&gt;0.005")=0,V137,_xlfn.MINIFS($DV$6:$FS$6,DV137:FS137,"&gt;0.005"))))</f>
        <v/>
      </c>
      <c r="V137" s="44" t="n">
        <f aca="false">IF(_xlfn.MINIFS($FT$6:$HQ$6,FT136:HQ136,"&gt;0.005")=0,1,_xlfn.MINIFS($FT$6:$HQ$6,FT136:HQ136,"&gt;0.005"))</f>
        <v>1</v>
      </c>
      <c r="W137" s="44" t="n">
        <f aca="false">IF(AND(D137&lt;&gt;"Paid",T136&gt;0.005),1,0)</f>
        <v>0</v>
      </c>
      <c r="X137" s="48" t="n">
        <f aca="false">SUMPRODUCT(((Helpers!$G$2:$G$51*(1+(Helpers!$D$2:$D$51+0.000000001)/12)^(($B137-Setup!$C$8)/(365.25/12))-Helpers!$E$2:$E$51*((1+(Helpers!$D$2:$D$51+0.000000001)/12)^(($B137-Setup!$C$8)/(365.25/12))-1)/((Helpers!$D$2:$D$51+0.000000001)/12))&gt;0)*(Helpers!$G$2:$G$51*(1+(Helpers!$D$2:$D$51+0.000000001)/12)^(($B137-Setup!$C$8)/(365.25/12))-Helpers!$E$2:$E$51*((1+(Helpers!$D$2:$D$51+0.000000001)/12)^(($B137-Setup!$C$8)/(365.25/12))-1)/((Helpers!$D$2:$D$51+0.000000001)/12)))</f>
        <v>0</v>
      </c>
      <c r="Y137" s="48"/>
      <c r="Z137" s="48" t="n">
        <f aca="false">IF(OR(N(Z$5)=0,Z$6=""),0,Z$5*((DATE(YEAR($B137),MONTH($B137),MIN(Z$6,DAY(EOMONTH($B137,0))))&gt;=$B137)*(DATE(YEAR($B137),MONTH($B137),MIN(Z$6,DAY(EOMONTH($B137,0))))&lt;$C137)+(DATE(YEAR($B137),MONTH($B137)+1,MIN(Z$6,DAY(EOMONTH($B137,1))))&gt;=$B137)*(DATE(YEAR($B137),MONTH($B137)+1,MIN(Z$6,DAY(EOMONTH($B137,1))))&lt;$C137)))</f>
        <v>0</v>
      </c>
      <c r="AA137" s="48" t="n">
        <f aca="false">IF(OR(N(AA$5)=0,AA$6=""),0,AA$5*((DATE(YEAR($B137),MONTH($B137),MIN(AA$6,DAY(EOMONTH($B137,0))))&gt;=$B137)*(DATE(YEAR($B137),MONTH($B137),MIN(AA$6,DAY(EOMONTH($B137,0))))&lt;$C137)+(DATE(YEAR($B137),MONTH($B137)+1,MIN(AA$6,DAY(EOMONTH($B137,1))))&gt;=$B137)*(DATE(YEAR($B137),MONTH($B137)+1,MIN(AA$6,DAY(EOMONTH($B137,1))))&lt;$C137)))</f>
        <v>0</v>
      </c>
      <c r="AB137" s="48" t="n">
        <f aca="false">IF(OR(N(AB$5)=0,AB$6=""),0,AB$5*((DATE(YEAR($B137),MONTH($B137),MIN(AB$6,DAY(EOMONTH($B137,0))))&gt;=$B137)*(DATE(YEAR($B137),MONTH($B137),MIN(AB$6,DAY(EOMONTH($B137,0))))&lt;$C137)+(DATE(YEAR($B137),MONTH($B137)+1,MIN(AB$6,DAY(EOMONTH($B137,1))))&gt;=$B137)*(DATE(YEAR($B137),MONTH($B137)+1,MIN(AB$6,DAY(EOMONTH($B137,1))))&lt;$C137)))</f>
        <v>0</v>
      </c>
      <c r="AC137" s="48" t="n">
        <f aca="false">IF(OR(N(AC$5)=0,AC$6=""),0,AC$5*((DATE(YEAR($B137),MONTH($B137),MIN(AC$6,DAY(EOMONTH($B137,0))))&gt;=$B137)*(DATE(YEAR($B137),MONTH($B137),MIN(AC$6,DAY(EOMONTH($B137,0))))&lt;$C137)+(DATE(YEAR($B137),MONTH($B137)+1,MIN(AC$6,DAY(EOMONTH($B137,1))))&gt;=$B137)*(DATE(YEAR($B137),MONTH($B137)+1,MIN(AC$6,DAY(EOMONTH($B137,1))))&lt;$C137)))</f>
        <v>0</v>
      </c>
      <c r="AD137" s="48" t="n">
        <f aca="false">IF(OR(N(AD$5)=0,AD$6=""),0,AD$5*((DATE(YEAR($B137),MONTH($B137),MIN(AD$6,DAY(EOMONTH($B137,0))))&gt;=$B137)*(DATE(YEAR($B137),MONTH($B137),MIN(AD$6,DAY(EOMONTH($B137,0))))&lt;$C137)+(DATE(YEAR($B137),MONTH($B137)+1,MIN(AD$6,DAY(EOMONTH($B137,1))))&gt;=$B137)*(DATE(YEAR($B137),MONTH($B137)+1,MIN(AD$6,DAY(EOMONTH($B137,1))))&lt;$C137)))</f>
        <v>0</v>
      </c>
      <c r="AE137" s="48" t="n">
        <f aca="false">IF(OR(N(AE$5)=0,AE$6=""),0,AE$5*((DATE(YEAR($B137),MONTH($B137),MIN(AE$6,DAY(EOMONTH($B137,0))))&gt;=$B137)*(DATE(YEAR($B137),MONTH($B137),MIN(AE$6,DAY(EOMONTH($B137,0))))&lt;$C137)+(DATE(YEAR($B137),MONTH($B137)+1,MIN(AE$6,DAY(EOMONTH($B137,1))))&gt;=$B137)*(DATE(YEAR($B137),MONTH($B137)+1,MIN(AE$6,DAY(EOMONTH($B137,1))))&lt;$C137)))</f>
        <v>0</v>
      </c>
      <c r="AF137" s="48" t="n">
        <f aca="false">IF(OR(N(AF$5)=0,AF$6=""),0,AF$5*((DATE(YEAR($B137),MONTH($B137),MIN(AF$6,DAY(EOMONTH($B137,0))))&gt;=$B137)*(DATE(YEAR($B137),MONTH($B137),MIN(AF$6,DAY(EOMONTH($B137,0))))&lt;$C137)+(DATE(YEAR($B137),MONTH($B137)+1,MIN(AF$6,DAY(EOMONTH($B137,1))))&gt;=$B137)*(DATE(YEAR($B137),MONTH($B137)+1,MIN(AF$6,DAY(EOMONTH($B137,1))))&lt;$C137)))</f>
        <v>0</v>
      </c>
      <c r="AG137" s="48" t="n">
        <f aca="false">IF(OR(N(AG$5)=0,AG$6=""),0,AG$5*((DATE(YEAR($B137),MONTH($B137),MIN(AG$6,DAY(EOMONTH($B137,0))))&gt;=$B137)*(DATE(YEAR($B137),MONTH($B137),MIN(AG$6,DAY(EOMONTH($B137,0))))&lt;$C137)+(DATE(YEAR($B137),MONTH($B137)+1,MIN(AG$6,DAY(EOMONTH($B137,1))))&gt;=$B137)*(DATE(YEAR($B137),MONTH($B137)+1,MIN(AG$6,DAY(EOMONTH($B137,1))))&lt;$C137)))</f>
        <v>0</v>
      </c>
      <c r="AH137" s="48" t="n">
        <f aca="false">IF(OR(N(AH$5)=0,AH$6=""),0,AH$5*((DATE(YEAR($B137),MONTH($B137),MIN(AH$6,DAY(EOMONTH($B137,0))))&gt;=$B137)*(DATE(YEAR($B137),MONTH($B137),MIN(AH$6,DAY(EOMONTH($B137,0))))&lt;$C137)+(DATE(YEAR($B137),MONTH($B137)+1,MIN(AH$6,DAY(EOMONTH($B137,1))))&gt;=$B137)*(DATE(YEAR($B137),MONTH($B137)+1,MIN(AH$6,DAY(EOMONTH($B137,1))))&lt;$C137)))</f>
        <v>0</v>
      </c>
      <c r="AI137" s="48" t="n">
        <f aca="false">IF(OR(N(AI$5)=0,AI$6=""),0,AI$5*((DATE(YEAR($B137),MONTH($B137),MIN(AI$6,DAY(EOMONTH($B137,0))))&gt;=$B137)*(DATE(YEAR($B137),MONTH($B137),MIN(AI$6,DAY(EOMONTH($B137,0))))&lt;$C137)+(DATE(YEAR($B137),MONTH($B137)+1,MIN(AI$6,DAY(EOMONTH($B137,1))))&gt;=$B137)*(DATE(YEAR($B137),MONTH($B137)+1,MIN(AI$6,DAY(EOMONTH($B137,1))))&lt;$C137)))</f>
        <v>0</v>
      </c>
      <c r="AJ137" s="48" t="n">
        <f aca="false">IF(OR(N(AJ$5)=0,AJ$6=""),0,AJ$5*((DATE(YEAR($B137),MONTH($B137),MIN(AJ$6,DAY(EOMONTH($B137,0))))&gt;=$B137)*(DATE(YEAR($B137),MONTH($B137),MIN(AJ$6,DAY(EOMONTH($B137,0))))&lt;$C137)+(DATE(YEAR($B137),MONTH($B137)+1,MIN(AJ$6,DAY(EOMONTH($B137,1))))&gt;=$B137)*(DATE(YEAR($B137),MONTH($B137)+1,MIN(AJ$6,DAY(EOMONTH($B137,1))))&lt;$C137)))</f>
        <v>0</v>
      </c>
      <c r="AK137" s="48" t="n">
        <f aca="false">IF(OR(N(AK$5)=0,AK$6=""),0,AK$5*((DATE(YEAR($B137),MONTH($B137),MIN(AK$6,DAY(EOMONTH($B137,0))))&gt;=$B137)*(DATE(YEAR($B137),MONTH($B137),MIN(AK$6,DAY(EOMONTH($B137,0))))&lt;$C137)+(DATE(YEAR($B137),MONTH($B137)+1,MIN(AK$6,DAY(EOMONTH($B137,1))))&gt;=$B137)*(DATE(YEAR($B137),MONTH($B137)+1,MIN(AK$6,DAY(EOMONTH($B137,1))))&lt;$C137)))</f>
        <v>0</v>
      </c>
      <c r="AL137" s="48" t="n">
        <f aca="false">IF(OR(N(AL$5)=0,AL$6=""),0,AL$5*((DATE(YEAR($B137),MONTH($B137),MIN(AL$6,DAY(EOMONTH($B137,0))))&gt;=$B137)*(DATE(YEAR($B137),MONTH($B137),MIN(AL$6,DAY(EOMONTH($B137,0))))&lt;$C137)+(DATE(YEAR($B137),MONTH($B137)+1,MIN(AL$6,DAY(EOMONTH($B137,1))))&gt;=$B137)*(DATE(YEAR($B137),MONTH($B137)+1,MIN(AL$6,DAY(EOMONTH($B137,1))))&lt;$C137)))</f>
        <v>0</v>
      </c>
      <c r="AM137" s="48" t="n">
        <f aca="false">IF(OR(N(AM$5)=0,AM$6=""),0,AM$5*((DATE(YEAR($B137),MONTH($B137),MIN(AM$6,DAY(EOMONTH($B137,0))))&gt;=$B137)*(DATE(YEAR($B137),MONTH($B137),MIN(AM$6,DAY(EOMONTH($B137,0))))&lt;$C137)+(DATE(YEAR($B137),MONTH($B137)+1,MIN(AM$6,DAY(EOMONTH($B137,1))))&gt;=$B137)*(DATE(YEAR($B137),MONTH($B137)+1,MIN(AM$6,DAY(EOMONTH($B137,1))))&lt;$C137)))</f>
        <v>0</v>
      </c>
      <c r="AN137" s="48" t="n">
        <f aca="false">IF(OR(N(AN$5)=0,AN$6=""),0,AN$5*((DATE(YEAR($B137),MONTH($B137),MIN(AN$6,DAY(EOMONTH($B137,0))))&gt;=$B137)*(DATE(YEAR($B137),MONTH($B137),MIN(AN$6,DAY(EOMONTH($B137,0))))&lt;$C137)+(DATE(YEAR($B137),MONTH($B137)+1,MIN(AN$6,DAY(EOMONTH($B137,1))))&gt;=$B137)*(DATE(YEAR($B137),MONTH($B137)+1,MIN(AN$6,DAY(EOMONTH($B137,1))))&lt;$C137)))</f>
        <v>0</v>
      </c>
      <c r="AO137" s="48" t="n">
        <f aca="false">IF(OR(N(AO$5)=0,AO$6=""),0,AO$5*((DATE(YEAR($B137),MONTH($B137),MIN(AO$6,DAY(EOMONTH($B137,0))))&gt;=$B137)*(DATE(YEAR($B137),MONTH($B137),MIN(AO$6,DAY(EOMONTH($B137,0))))&lt;$C137)+(DATE(YEAR($B137),MONTH($B137)+1,MIN(AO$6,DAY(EOMONTH($B137,1))))&gt;=$B137)*(DATE(YEAR($B137),MONTH($B137)+1,MIN(AO$6,DAY(EOMONTH($B137,1))))&lt;$C137)))</f>
        <v>0</v>
      </c>
      <c r="AP137" s="48" t="n">
        <f aca="false">IF(OR(N(AP$5)=0,AP$6=""),0,AP$5*((DATE(YEAR($B137),MONTH($B137),MIN(AP$6,DAY(EOMONTH($B137,0))))&gt;=$B137)*(DATE(YEAR($B137),MONTH($B137),MIN(AP$6,DAY(EOMONTH($B137,0))))&lt;$C137)+(DATE(YEAR($B137),MONTH($B137)+1,MIN(AP$6,DAY(EOMONTH($B137,1))))&gt;=$B137)*(DATE(YEAR($B137),MONTH($B137)+1,MIN(AP$6,DAY(EOMONTH($B137,1))))&lt;$C137)))</f>
        <v>0</v>
      </c>
      <c r="AQ137" s="48" t="n">
        <f aca="false">IF(OR(N(AQ$5)=0,AQ$6=""),0,AQ$5*((DATE(YEAR($B137),MONTH($B137),MIN(AQ$6,DAY(EOMONTH($B137,0))))&gt;=$B137)*(DATE(YEAR($B137),MONTH($B137),MIN(AQ$6,DAY(EOMONTH($B137,0))))&lt;$C137)+(DATE(YEAR($B137),MONTH($B137)+1,MIN(AQ$6,DAY(EOMONTH($B137,1))))&gt;=$B137)*(DATE(YEAR($B137),MONTH($B137)+1,MIN(AQ$6,DAY(EOMONTH($B137,1))))&lt;$C137)))</f>
        <v>0</v>
      </c>
      <c r="AR137" s="48" t="n">
        <f aca="false">IF(OR(N(AR$5)=0,AR$6=""),0,AR$5*((DATE(YEAR($B137),MONTH($B137),MIN(AR$6,DAY(EOMONTH($B137,0))))&gt;=$B137)*(DATE(YEAR($B137),MONTH($B137),MIN(AR$6,DAY(EOMONTH($B137,0))))&lt;$C137)+(DATE(YEAR($B137),MONTH($B137)+1,MIN(AR$6,DAY(EOMONTH($B137,1))))&gt;=$B137)*(DATE(YEAR($B137),MONTH($B137)+1,MIN(AR$6,DAY(EOMONTH($B137,1))))&lt;$C137)))</f>
        <v>0</v>
      </c>
      <c r="AS137" s="48" t="n">
        <f aca="false">IF(OR(N(AS$5)=0,AS$6=""),0,AS$5*((DATE(YEAR($B137),MONTH($B137),MIN(AS$6,DAY(EOMONTH($B137,0))))&gt;=$B137)*(DATE(YEAR($B137),MONTH($B137),MIN(AS$6,DAY(EOMONTH($B137,0))))&lt;$C137)+(DATE(YEAR($B137),MONTH($B137)+1,MIN(AS$6,DAY(EOMONTH($B137,1))))&gt;=$B137)*(DATE(YEAR($B137),MONTH($B137)+1,MIN(AS$6,DAY(EOMONTH($B137,1))))&lt;$C137)))</f>
        <v>0</v>
      </c>
      <c r="AT137" s="48" t="n">
        <f aca="false">IF(OR(N(AT$5)=0,AT$6=""),0,AT$5*((DATE(YEAR($B137),MONTH($B137),MIN(AT$6,DAY(EOMONTH($B137,0))))&gt;=$B137)*(DATE(YEAR($B137),MONTH($B137),MIN(AT$6,DAY(EOMONTH($B137,0))))&lt;$C137)+(DATE(YEAR($B137),MONTH($B137)+1,MIN(AT$6,DAY(EOMONTH($B137,1))))&gt;=$B137)*(DATE(YEAR($B137),MONTH($B137)+1,MIN(AT$6,DAY(EOMONTH($B137,1))))&lt;$C137)))</f>
        <v>0</v>
      </c>
      <c r="AU137" s="48" t="n">
        <f aca="false">IF(OR(N(AU$5)=0,AU$6=""),0,AU$5*((DATE(YEAR($B137),MONTH($B137),MIN(AU$6,DAY(EOMONTH($B137,0))))&gt;=$B137)*(DATE(YEAR($B137),MONTH($B137),MIN(AU$6,DAY(EOMONTH($B137,0))))&lt;$C137)+(DATE(YEAR($B137),MONTH($B137)+1,MIN(AU$6,DAY(EOMONTH($B137,1))))&gt;=$B137)*(DATE(YEAR($B137),MONTH($B137)+1,MIN(AU$6,DAY(EOMONTH($B137,1))))&lt;$C137)))</f>
        <v>0</v>
      </c>
      <c r="AV137" s="48" t="n">
        <f aca="false">IF(OR(N(AV$5)=0,AV$6=""),0,AV$5*((DATE(YEAR($B137),MONTH($B137),MIN(AV$6,DAY(EOMONTH($B137,0))))&gt;=$B137)*(DATE(YEAR($B137),MONTH($B137),MIN(AV$6,DAY(EOMONTH($B137,0))))&lt;$C137)+(DATE(YEAR($B137),MONTH($B137)+1,MIN(AV$6,DAY(EOMONTH($B137,1))))&gt;=$B137)*(DATE(YEAR($B137),MONTH($B137)+1,MIN(AV$6,DAY(EOMONTH($B137,1))))&lt;$C137)))</f>
        <v>0</v>
      </c>
      <c r="AW137" s="48" t="n">
        <f aca="false">IF(OR(N(AW$5)=0,AW$6=""),0,AW$5*((DATE(YEAR($B137),MONTH($B137),MIN(AW$6,DAY(EOMONTH($B137,0))))&gt;=$B137)*(DATE(YEAR($B137),MONTH($B137),MIN(AW$6,DAY(EOMONTH($B137,0))))&lt;$C137)+(DATE(YEAR($B137),MONTH($B137)+1,MIN(AW$6,DAY(EOMONTH($B137,1))))&gt;=$B137)*(DATE(YEAR($B137),MONTH($B137)+1,MIN(AW$6,DAY(EOMONTH($B137,1))))&lt;$C137)))</f>
        <v>0</v>
      </c>
      <c r="AX137" s="48" t="n">
        <f aca="false">IF(OR(N(AX$5)=0,AX$6=""),0,AX$5*((DATE(YEAR($B137),MONTH($B137),MIN(AX$6,DAY(EOMONTH($B137,0))))&gt;=$B137)*(DATE(YEAR($B137),MONTH($B137),MIN(AX$6,DAY(EOMONTH($B137,0))))&lt;$C137)+(DATE(YEAR($B137),MONTH($B137)+1,MIN(AX$6,DAY(EOMONTH($B137,1))))&gt;=$B137)*(DATE(YEAR($B137),MONTH($B137)+1,MIN(AX$6,DAY(EOMONTH($B137,1))))&lt;$C137)))</f>
        <v>0</v>
      </c>
      <c r="AY137" s="48" t="n">
        <f aca="false">IF(OR(N(AY$5)=0,AY$6=""),0,AY$5*((DATE(YEAR($B137),MONTH($B137),MIN(AY$6,DAY(EOMONTH($B137,0))))&gt;=$B137)*(DATE(YEAR($B137),MONTH($B137),MIN(AY$6,DAY(EOMONTH($B137,0))))&lt;$C137)+(DATE(YEAR($B137),MONTH($B137)+1,MIN(AY$6,DAY(EOMONTH($B137,1))))&gt;=$B137)*(DATE(YEAR($B137),MONTH($B137)+1,MIN(AY$6,DAY(EOMONTH($B137,1))))&lt;$C137)))</f>
        <v>0</v>
      </c>
      <c r="AZ137" s="48" t="n">
        <f aca="false">IF(OR(N(AZ$5)=0,AZ$6=""),0,AZ$5*((DATE(YEAR($B137),MONTH($B137),MIN(AZ$6,DAY(EOMONTH($B137,0))))&gt;=$B137)*(DATE(YEAR($B137),MONTH($B137),MIN(AZ$6,DAY(EOMONTH($B137,0))))&lt;$C137)+(DATE(YEAR($B137),MONTH($B137)+1,MIN(AZ$6,DAY(EOMONTH($B137,1))))&gt;=$B137)*(DATE(YEAR($B137),MONTH($B137)+1,MIN(AZ$6,DAY(EOMONTH($B137,1))))&lt;$C137)))</f>
        <v>0</v>
      </c>
      <c r="BA137" s="48" t="n">
        <f aca="false">IF(OR(N(BA$5)=0,BA$6=""),0,BA$5*((DATE(YEAR($B137),MONTH($B137),MIN(BA$6,DAY(EOMONTH($B137,0))))&gt;=$B137)*(DATE(YEAR($B137),MONTH($B137),MIN(BA$6,DAY(EOMONTH($B137,0))))&lt;$C137)+(DATE(YEAR($B137),MONTH($B137)+1,MIN(BA$6,DAY(EOMONTH($B137,1))))&gt;=$B137)*(DATE(YEAR($B137),MONTH($B137)+1,MIN(BA$6,DAY(EOMONTH($B137,1))))&lt;$C137)))</f>
        <v>0</v>
      </c>
      <c r="BB137" s="48" t="n">
        <f aca="false">IF(OR(N(BB$5)=0,BB$6=""),0,BB$5*((DATE(YEAR($B137),MONTH($B137),MIN(BB$6,DAY(EOMONTH($B137,0))))&gt;=$B137)*(DATE(YEAR($B137),MONTH($B137),MIN(BB$6,DAY(EOMONTH($B137,0))))&lt;$C137)+(DATE(YEAR($B137),MONTH($B137)+1,MIN(BB$6,DAY(EOMONTH($B137,1))))&gt;=$B137)*(DATE(YEAR($B137),MONTH($B137)+1,MIN(BB$6,DAY(EOMONTH($B137,1))))&lt;$C137)))</f>
        <v>0</v>
      </c>
      <c r="BC137" s="48" t="n">
        <f aca="false">IF(OR(N(BC$5)=0,BC$6=""),0,BC$5*((DATE(YEAR($B137),MONTH($B137),MIN(BC$6,DAY(EOMONTH($B137,0))))&gt;=$B137)*(DATE(YEAR($B137),MONTH($B137),MIN(BC$6,DAY(EOMONTH($B137,0))))&lt;$C137)+(DATE(YEAR($B137),MONTH($B137)+1,MIN(BC$6,DAY(EOMONTH($B137,1))))&gt;=$B137)*(DATE(YEAR($B137),MONTH($B137)+1,MIN(BC$6,DAY(EOMONTH($B137,1))))&lt;$C137)))</f>
        <v>0</v>
      </c>
      <c r="BD137" s="48" t="n">
        <f aca="false">IF(OR(N(BD$5)=0,BD$6=""),0,BD$5*((DATE(YEAR($B137),MONTH($B137),MIN(BD$6,DAY(EOMONTH($B137,0))))&gt;=$B137)*(DATE(YEAR($B137),MONTH($B137),MIN(BD$6,DAY(EOMONTH($B137,0))))&lt;$C137)+(DATE(YEAR($B137),MONTH($B137)+1,MIN(BD$6,DAY(EOMONTH($B137,1))))&gt;=$B137)*(DATE(YEAR($B137),MONTH($B137)+1,MIN(BD$6,DAY(EOMONTH($B137,1))))&lt;$C137)))</f>
        <v>0</v>
      </c>
      <c r="BE137" s="48" t="n">
        <f aca="false">IF(OR(N(BE$5)=0,BE$6=""),0,BE$5*((DATE(YEAR($B137),MONTH($B137),MIN(BE$6,DAY(EOMONTH($B137,0))))&gt;=$B137)*(DATE(YEAR($B137),MONTH($B137),MIN(BE$6,DAY(EOMONTH($B137,0))))&lt;$C137)+(DATE(YEAR($B137),MONTH($B137)+1,MIN(BE$6,DAY(EOMONTH($B137,1))))&gt;=$B137)*(DATE(YEAR($B137),MONTH($B137)+1,MIN(BE$6,DAY(EOMONTH($B137,1))))&lt;$C137)))</f>
        <v>0</v>
      </c>
      <c r="BF137" s="48" t="n">
        <f aca="false">IF(OR(N(BF$5)=0,BF$6=""),0,BF$5*((DATE(YEAR($B137),MONTH($B137),MIN(BF$6,DAY(EOMONTH($B137,0))))&gt;=$B137)*(DATE(YEAR($B137),MONTH($B137),MIN(BF$6,DAY(EOMONTH($B137,0))))&lt;$C137)+(DATE(YEAR($B137),MONTH($B137)+1,MIN(BF$6,DAY(EOMONTH($B137,1))))&gt;=$B137)*(DATE(YEAR($B137),MONTH($B137)+1,MIN(BF$6,DAY(EOMONTH($B137,1))))&lt;$C137)))</f>
        <v>0</v>
      </c>
      <c r="BG137" s="48" t="n">
        <f aca="false">IF(OR(N(BG$5)=0,BG$6=""),0,BG$5*((DATE(YEAR($B137),MONTH($B137),MIN(BG$6,DAY(EOMONTH($B137,0))))&gt;=$B137)*(DATE(YEAR($B137),MONTH($B137),MIN(BG$6,DAY(EOMONTH($B137,0))))&lt;$C137)+(DATE(YEAR($B137),MONTH($B137)+1,MIN(BG$6,DAY(EOMONTH($B137,1))))&gt;=$B137)*(DATE(YEAR($B137),MONTH($B137)+1,MIN(BG$6,DAY(EOMONTH($B137,1))))&lt;$C137)))</f>
        <v>0</v>
      </c>
      <c r="BH137" s="48" t="n">
        <f aca="false">IF(OR(N(BH$5)=0,BH$6=""),0,BH$5*((DATE(YEAR($B137),MONTH($B137),MIN(BH$6,DAY(EOMONTH($B137,0))))&gt;=$B137)*(DATE(YEAR($B137),MONTH($B137),MIN(BH$6,DAY(EOMONTH($B137,0))))&lt;$C137)+(DATE(YEAR($B137),MONTH($B137)+1,MIN(BH$6,DAY(EOMONTH($B137,1))))&gt;=$B137)*(DATE(YEAR($B137),MONTH($B137)+1,MIN(BH$6,DAY(EOMONTH($B137,1))))&lt;$C137)))</f>
        <v>0</v>
      </c>
      <c r="BI137" s="48" t="n">
        <f aca="false">IF(OR(N(BI$5)=0,BI$6=""),0,BI$5*((DATE(YEAR($B137),MONTH($B137),MIN(BI$6,DAY(EOMONTH($B137,0))))&gt;=$B137)*(DATE(YEAR($B137),MONTH($B137),MIN(BI$6,DAY(EOMONTH($B137,0))))&lt;$C137)+(DATE(YEAR($B137),MONTH($B137)+1,MIN(BI$6,DAY(EOMONTH($B137,1))))&gt;=$B137)*(DATE(YEAR($B137),MONTH($B137)+1,MIN(BI$6,DAY(EOMONTH($B137,1))))&lt;$C137)))</f>
        <v>0</v>
      </c>
      <c r="BJ137" s="48" t="n">
        <f aca="false">IF(OR(N(BJ$5)=0,BJ$6=""),0,BJ$5*((DATE(YEAR($B137),MONTH($B137),MIN(BJ$6,DAY(EOMONTH($B137,0))))&gt;=$B137)*(DATE(YEAR($B137),MONTH($B137),MIN(BJ$6,DAY(EOMONTH($B137,0))))&lt;$C137)+(DATE(YEAR($B137),MONTH($B137)+1,MIN(BJ$6,DAY(EOMONTH($B137,1))))&gt;=$B137)*(DATE(YEAR($B137),MONTH($B137)+1,MIN(BJ$6,DAY(EOMONTH($B137,1))))&lt;$C137)))</f>
        <v>0</v>
      </c>
      <c r="BK137" s="48" t="n">
        <f aca="false">IF(OR(N(BK$5)=0,BK$6=""),0,BK$5*((DATE(YEAR($B137),MONTH($B137),MIN(BK$6,DAY(EOMONTH($B137,0))))&gt;=$B137)*(DATE(YEAR($B137),MONTH($B137),MIN(BK$6,DAY(EOMONTH($B137,0))))&lt;$C137)+(DATE(YEAR($B137),MONTH($B137)+1,MIN(BK$6,DAY(EOMONTH($B137,1))))&gt;=$B137)*(DATE(YEAR($B137),MONTH($B137)+1,MIN(BK$6,DAY(EOMONTH($B137,1))))&lt;$C137)))</f>
        <v>0</v>
      </c>
      <c r="BL137" s="48" t="n">
        <f aca="false">IF(OR(N(BL$5)=0,BL$6=""),0,BL$5*((DATE(YEAR($B137),MONTH($B137),MIN(BL$6,DAY(EOMONTH($B137,0))))&gt;=$B137)*(DATE(YEAR($B137),MONTH($B137),MIN(BL$6,DAY(EOMONTH($B137,0))))&lt;$C137)+(DATE(YEAR($B137),MONTH($B137)+1,MIN(BL$6,DAY(EOMONTH($B137,1))))&gt;=$B137)*(DATE(YEAR($B137),MONTH($B137)+1,MIN(BL$6,DAY(EOMONTH($B137,1))))&lt;$C137)))</f>
        <v>0</v>
      </c>
      <c r="BM137" s="48" t="n">
        <f aca="false">IF(OR(N(BM$5)=0,BM$6=""),0,BM$5*((DATE(YEAR($B137),MONTH($B137),MIN(BM$6,DAY(EOMONTH($B137,0))))&gt;=$B137)*(DATE(YEAR($B137),MONTH($B137),MIN(BM$6,DAY(EOMONTH($B137,0))))&lt;$C137)+(DATE(YEAR($B137),MONTH($B137)+1,MIN(BM$6,DAY(EOMONTH($B137,1))))&gt;=$B137)*(DATE(YEAR($B137),MONTH($B137)+1,MIN(BM$6,DAY(EOMONTH($B137,1))))&lt;$C137)))</f>
        <v>0</v>
      </c>
      <c r="BN137" s="48" t="n">
        <f aca="false">IF(OR(N(BN$5)=0,BN$6=""),0,BN$5*((DATE(YEAR($B137),MONTH($B137),MIN(BN$6,DAY(EOMONTH($B137,0))))&gt;=$B137)*(DATE(YEAR($B137),MONTH($B137),MIN(BN$6,DAY(EOMONTH($B137,0))))&lt;$C137)+(DATE(YEAR($B137),MONTH($B137)+1,MIN(BN$6,DAY(EOMONTH($B137,1))))&gt;=$B137)*(DATE(YEAR($B137),MONTH($B137)+1,MIN(BN$6,DAY(EOMONTH($B137,1))))&lt;$C137)))</f>
        <v>0</v>
      </c>
      <c r="BO137" s="48" t="n">
        <f aca="false">IF(OR(N(BO$5)=0,BO$6=""),0,BO$5*((DATE(YEAR($B137),MONTH($B137),MIN(BO$6,DAY(EOMONTH($B137,0))))&gt;=$B137)*(DATE(YEAR($B137),MONTH($B137),MIN(BO$6,DAY(EOMONTH($B137,0))))&lt;$C137)+(DATE(YEAR($B137),MONTH($B137)+1,MIN(BO$6,DAY(EOMONTH($B137,1))))&gt;=$B137)*(DATE(YEAR($B137),MONTH($B137)+1,MIN(BO$6,DAY(EOMONTH($B137,1))))&lt;$C137)))</f>
        <v>0</v>
      </c>
      <c r="BP137" s="48" t="n">
        <f aca="false">IF(OR(N(BP$5)=0,BP$6=""),0,BP$5*((DATE(YEAR($B137),MONTH($B137),MIN(BP$6,DAY(EOMONTH($B137,0))))&gt;=$B137)*(DATE(YEAR($B137),MONTH($B137),MIN(BP$6,DAY(EOMONTH($B137,0))))&lt;$C137)+(DATE(YEAR($B137),MONTH($B137)+1,MIN(BP$6,DAY(EOMONTH($B137,1))))&gt;=$B137)*(DATE(YEAR($B137),MONTH($B137)+1,MIN(BP$6,DAY(EOMONTH($B137,1))))&lt;$C137)))</f>
        <v>0</v>
      </c>
      <c r="BQ137" s="48" t="n">
        <f aca="false">IF(OR(N(BQ$5)=0,BQ$6=""),0,BQ$5*((DATE(YEAR($B137),MONTH($B137),MIN(BQ$6,DAY(EOMONTH($B137,0))))&gt;=$B137)*(DATE(YEAR($B137),MONTH($B137),MIN(BQ$6,DAY(EOMONTH($B137,0))))&lt;$C137)+(DATE(YEAR($B137),MONTH($B137)+1,MIN(BQ$6,DAY(EOMONTH($B137,1))))&gt;=$B137)*(DATE(YEAR($B137),MONTH($B137)+1,MIN(BQ$6,DAY(EOMONTH($B137,1))))&lt;$C137)))</f>
        <v>0</v>
      </c>
      <c r="BR137" s="48" t="n">
        <f aca="false">IF(OR(N(BR$5)=0,BR$6=""),0,BR$5*((DATE(YEAR($B137),MONTH($B137),MIN(BR$6,DAY(EOMONTH($B137,0))))&gt;=$B137)*(DATE(YEAR($B137),MONTH($B137),MIN(BR$6,DAY(EOMONTH($B137,0))))&lt;$C137)+(DATE(YEAR($B137),MONTH($B137)+1,MIN(BR$6,DAY(EOMONTH($B137,1))))&gt;=$B137)*(DATE(YEAR($B137),MONTH($B137)+1,MIN(BR$6,DAY(EOMONTH($B137,1))))&lt;$C137)))</f>
        <v>0</v>
      </c>
      <c r="BS137" s="48" t="n">
        <f aca="false">IF(OR(N(BS$5)=0,BS$6=""),0,BS$5*((DATE(YEAR($B137),MONTH($B137),MIN(BS$6,DAY(EOMONTH($B137,0))))&gt;=$B137)*(DATE(YEAR($B137),MONTH($B137),MIN(BS$6,DAY(EOMONTH($B137,0))))&lt;$C137)+(DATE(YEAR($B137),MONTH($B137)+1,MIN(BS$6,DAY(EOMONTH($B137,1))))&gt;=$B137)*(DATE(YEAR($B137),MONTH($B137)+1,MIN(BS$6,DAY(EOMONTH($B137,1))))&lt;$C137)))</f>
        <v>0</v>
      </c>
      <c r="BT137" s="48" t="n">
        <f aca="false">IF(OR(N(BT$5)=0,BT$6=""),0,BT$5*((DATE(YEAR($B137),MONTH($B137),MIN(BT$6,DAY(EOMONTH($B137,0))))&gt;=$B137)*(DATE(YEAR($B137),MONTH($B137),MIN(BT$6,DAY(EOMONTH($B137,0))))&lt;$C137)+(DATE(YEAR($B137),MONTH($B137)+1,MIN(BT$6,DAY(EOMONTH($B137,1))))&gt;=$B137)*(DATE(YEAR($B137),MONTH($B137)+1,MIN(BT$6,DAY(EOMONTH($B137,1))))&lt;$C137)))</f>
        <v>0</v>
      </c>
      <c r="BU137" s="48" t="n">
        <f aca="false">IF(OR(N(BU$5)=0,BU$6=""),0,BU$5*((DATE(YEAR($B137),MONTH($B137),MIN(BU$6,DAY(EOMONTH($B137,0))))&gt;=$B137)*(DATE(YEAR($B137),MONTH($B137),MIN(BU$6,DAY(EOMONTH($B137,0))))&lt;$C137)+(DATE(YEAR($B137),MONTH($B137)+1,MIN(BU$6,DAY(EOMONTH($B137,1))))&gt;=$B137)*(DATE(YEAR($B137),MONTH($B137)+1,MIN(BU$6,DAY(EOMONTH($B137,1))))&lt;$C137)))</f>
        <v>0</v>
      </c>
      <c r="BV137" s="48" t="n">
        <f aca="false">IF(OR(N(BV$5)=0,BV$6=""),0,BV$5*((DATE(YEAR($B137),MONTH($B137),MIN(BV$6,DAY(EOMONTH($B137,0))))&gt;=$B137)*(DATE(YEAR($B137),MONTH($B137),MIN(BV$6,DAY(EOMONTH($B137,0))))&lt;$C137)+(DATE(YEAR($B137),MONTH($B137)+1,MIN(BV$6,DAY(EOMONTH($B137,1))))&gt;=$B137)*(DATE(YEAR($B137),MONTH($B137)+1,MIN(BV$6,DAY(EOMONTH($B137,1))))&lt;$C137)))</f>
        <v>0</v>
      </c>
      <c r="BW137" s="48" t="n">
        <f aca="false">IF(OR(N(BW$5)=0,BW$6=""),0,BW$5*((DATE(YEAR($B137),MONTH($B137),MIN(BW$6,DAY(EOMONTH($B137,0))))&gt;=$B137)*(DATE(YEAR($B137),MONTH($B137),MIN(BW$6,DAY(EOMONTH($B137,0))))&lt;$C137)+(DATE(YEAR($B137),MONTH($B137)+1,MIN(BW$6,DAY(EOMONTH($B137,1))))&gt;=$B137)*(DATE(YEAR($B137),MONTH($B137)+1,MIN(BW$6,DAY(EOMONTH($B137,1))))&lt;$C137)))</f>
        <v>0</v>
      </c>
      <c r="BX137" s="48" t="n">
        <f aca="false">MIN(Z137,(FT136*(1+FT$5/Setup!$C$36)+IF($V137=1,N($F137),0)))</f>
        <v>0</v>
      </c>
      <c r="BY137" s="48" t="n">
        <f aca="false">MIN(AA137,(FU136*(1+FU$5/Setup!$C$36)+IF($V137=2,N($F137),0)))</f>
        <v>0</v>
      </c>
      <c r="BZ137" s="48" t="n">
        <f aca="false">MIN(AB137,(FV136*(1+FV$5/Setup!$C$36)+IF($V137=3,N($F137),0)))</f>
        <v>0</v>
      </c>
      <c r="CA137" s="48" t="n">
        <f aca="false">MIN(AC137,(FW136*(1+FW$5/Setup!$C$36)+IF($V137=4,N($F137),0)))</f>
        <v>0</v>
      </c>
      <c r="CB137" s="48" t="n">
        <f aca="false">MIN(AD137,(FX136*(1+FX$5/Setup!$C$36)+IF($V137=5,N($F137),0)))</f>
        <v>0</v>
      </c>
      <c r="CC137" s="48" t="n">
        <f aca="false">MIN(AE137,(FY136*(1+FY$5/Setup!$C$36)+IF($V137=6,N($F137),0)))</f>
        <v>0</v>
      </c>
      <c r="CD137" s="48" t="n">
        <f aca="false">MIN(AF137,(FZ136*(1+FZ$5/Setup!$C$36)+IF($V137=7,N($F137),0)))</f>
        <v>0</v>
      </c>
      <c r="CE137" s="48" t="n">
        <f aca="false">MIN(AG137,(GA136*(1+GA$5/Setup!$C$36)+IF($V137=8,N($F137),0)))</f>
        <v>0</v>
      </c>
      <c r="CF137" s="48" t="n">
        <f aca="false">MIN(AH137,(GB136*(1+GB$5/Setup!$C$36)+IF($V137=9,N($F137),0)))</f>
        <v>0</v>
      </c>
      <c r="CG137" s="48" t="n">
        <f aca="false">MIN(AI137,(GC136*(1+GC$5/Setup!$C$36)+IF($V137=10,N($F137),0)))</f>
        <v>0</v>
      </c>
      <c r="CH137" s="48" t="n">
        <f aca="false">MIN(AJ137,(GD136*(1+GD$5/Setup!$C$36)+IF($V137=11,N($F137),0)))</f>
        <v>0</v>
      </c>
      <c r="CI137" s="48" t="n">
        <f aca="false">MIN(AK137,(GE136*(1+GE$5/Setup!$C$36)+IF($V137=12,N($F137),0)))</f>
        <v>0</v>
      </c>
      <c r="CJ137" s="48" t="n">
        <f aca="false">MIN(AL137,(GF136*(1+GF$5/Setup!$C$36)+IF($V137=13,N($F137),0)))</f>
        <v>0</v>
      </c>
      <c r="CK137" s="48" t="n">
        <f aca="false">MIN(AM137,(GG136*(1+GG$5/Setup!$C$36)+IF($V137=14,N($F137),0)))</f>
        <v>0</v>
      </c>
      <c r="CL137" s="48" t="n">
        <f aca="false">MIN(AN137,(GH136*(1+GH$5/Setup!$C$36)+IF($V137=15,N($F137),0)))</f>
        <v>0</v>
      </c>
      <c r="CM137" s="48" t="n">
        <f aca="false">MIN(AO137,(GI136*(1+GI$5/Setup!$C$36)+IF($V137=16,N($F137),0)))</f>
        <v>0</v>
      </c>
      <c r="CN137" s="48" t="n">
        <f aca="false">MIN(AP137,(GJ136*(1+GJ$5/Setup!$C$36)+IF($V137=17,N($F137),0)))</f>
        <v>0</v>
      </c>
      <c r="CO137" s="48" t="n">
        <f aca="false">MIN(AQ137,(GK136*(1+GK$5/Setup!$C$36)+IF($V137=18,N($F137),0)))</f>
        <v>0</v>
      </c>
      <c r="CP137" s="48" t="n">
        <f aca="false">MIN(AR137,(GL136*(1+GL$5/Setup!$C$36)+IF($V137=19,N($F137),0)))</f>
        <v>0</v>
      </c>
      <c r="CQ137" s="48" t="n">
        <f aca="false">MIN(AS137,(GM136*(1+GM$5/Setup!$C$36)+IF($V137=20,N($F137),0)))</f>
        <v>0</v>
      </c>
      <c r="CR137" s="48" t="n">
        <f aca="false">MIN(AT137,(GN136*(1+GN$5/Setup!$C$36)+IF($V137=21,N($F137),0)))</f>
        <v>0</v>
      </c>
      <c r="CS137" s="48" t="n">
        <f aca="false">MIN(AU137,(GO136*(1+GO$5/Setup!$C$36)+IF($V137=22,N($F137),0)))</f>
        <v>0</v>
      </c>
      <c r="CT137" s="48" t="n">
        <f aca="false">MIN(AV137,(GP136*(1+GP$5/Setup!$C$36)+IF($V137=23,N($F137),0)))</f>
        <v>0</v>
      </c>
      <c r="CU137" s="48" t="n">
        <f aca="false">MIN(AW137,(GQ136*(1+GQ$5/Setup!$C$36)+IF($V137=24,N($F137),0)))</f>
        <v>0</v>
      </c>
      <c r="CV137" s="48" t="n">
        <f aca="false">MIN(AX137,(GR136*(1+GR$5/Setup!$C$36)+IF($V137=25,N($F137),0)))</f>
        <v>0</v>
      </c>
      <c r="CW137" s="48" t="n">
        <f aca="false">MIN(AY137,(GS136*(1+GS$5/Setup!$C$36)+IF($V137=26,N($F137),0)))</f>
        <v>0</v>
      </c>
      <c r="CX137" s="48" t="n">
        <f aca="false">MIN(AZ137,(GT136*(1+GT$5/Setup!$C$36)+IF($V137=27,N($F137),0)))</f>
        <v>0</v>
      </c>
      <c r="CY137" s="48" t="n">
        <f aca="false">MIN(BA137,(GU136*(1+GU$5/Setup!$C$36)+IF($V137=28,N($F137),0)))</f>
        <v>0</v>
      </c>
      <c r="CZ137" s="48" t="n">
        <f aca="false">MIN(BB137,(GV136*(1+GV$5/Setup!$C$36)+IF($V137=29,N($F137),0)))</f>
        <v>0</v>
      </c>
      <c r="DA137" s="48" t="n">
        <f aca="false">MIN(BC137,(GW136*(1+GW$5/Setup!$C$36)+IF($V137=30,N($F137),0)))</f>
        <v>0</v>
      </c>
      <c r="DB137" s="48" t="n">
        <f aca="false">MIN(BD137,(GX136*(1+GX$5/Setup!$C$36)+IF($V137=31,N($F137),0)))</f>
        <v>0</v>
      </c>
      <c r="DC137" s="48" t="n">
        <f aca="false">MIN(BE137,(GY136*(1+GY$5/Setup!$C$36)+IF($V137=32,N($F137),0)))</f>
        <v>0</v>
      </c>
      <c r="DD137" s="48" t="n">
        <f aca="false">MIN(BF137,(GZ136*(1+GZ$5/Setup!$C$36)+IF($V137=33,N($F137),0)))</f>
        <v>0</v>
      </c>
      <c r="DE137" s="48" t="n">
        <f aca="false">MIN(BG137,(HA136*(1+HA$5/Setup!$C$36)+IF($V137=34,N($F137),0)))</f>
        <v>0</v>
      </c>
      <c r="DF137" s="48" t="n">
        <f aca="false">MIN(BH137,(HB136*(1+HB$5/Setup!$C$36)+IF($V137=35,N($F137),0)))</f>
        <v>0</v>
      </c>
      <c r="DG137" s="48" t="n">
        <f aca="false">MIN(BI137,(HC136*(1+HC$5/Setup!$C$36)+IF($V137=36,N($F137),0)))</f>
        <v>0</v>
      </c>
      <c r="DH137" s="48" t="n">
        <f aca="false">MIN(BJ137,(HD136*(1+HD$5/Setup!$C$36)+IF($V137=37,N($F137),0)))</f>
        <v>0</v>
      </c>
      <c r="DI137" s="48" t="n">
        <f aca="false">MIN(BK137,(HE136*(1+HE$5/Setup!$C$36)+IF($V137=38,N($F137),0)))</f>
        <v>0</v>
      </c>
      <c r="DJ137" s="48" t="n">
        <f aca="false">MIN(BL137,(HF136*(1+HF$5/Setup!$C$36)+IF($V137=39,N($F137),0)))</f>
        <v>0</v>
      </c>
      <c r="DK137" s="48" t="n">
        <f aca="false">MIN(BM137,(HG136*(1+HG$5/Setup!$C$36)+IF($V137=40,N($F137),0)))</f>
        <v>0</v>
      </c>
      <c r="DL137" s="48" t="n">
        <f aca="false">MIN(BN137,(HH136*(1+HH$5/Setup!$C$36)+IF($V137=41,N($F137),0)))</f>
        <v>0</v>
      </c>
      <c r="DM137" s="48" t="n">
        <f aca="false">MIN(BO137,(HI136*(1+HI$5/Setup!$C$36)+IF($V137=42,N($F137),0)))</f>
        <v>0</v>
      </c>
      <c r="DN137" s="48" t="n">
        <f aca="false">MIN(BP137,(HJ136*(1+HJ$5/Setup!$C$36)+IF($V137=43,N($F137),0)))</f>
        <v>0</v>
      </c>
      <c r="DO137" s="48" t="n">
        <f aca="false">MIN(BQ137,(HK136*(1+HK$5/Setup!$C$36)+IF($V137=44,N($F137),0)))</f>
        <v>0</v>
      </c>
      <c r="DP137" s="48" t="n">
        <f aca="false">MIN(BR137,(HL136*(1+HL$5/Setup!$C$36)+IF($V137=45,N($F137),0)))</f>
        <v>0</v>
      </c>
      <c r="DQ137" s="48" t="n">
        <f aca="false">MIN(BS137,(HM136*(1+HM$5/Setup!$C$36)+IF($V137=46,N($F137),0)))</f>
        <v>0</v>
      </c>
      <c r="DR137" s="48" t="n">
        <f aca="false">MIN(BT137,(HN136*(1+HN$5/Setup!$C$36)+IF($V137=47,N($F137),0)))</f>
        <v>0</v>
      </c>
      <c r="DS137" s="48" t="n">
        <f aca="false">MIN(BU137,(HO136*(1+HO$5/Setup!$C$36)+IF($V137=48,N($F137),0)))</f>
        <v>0</v>
      </c>
      <c r="DT137" s="48" t="n">
        <f aca="false">MIN(BV137,(HP136*(1+HP$5/Setup!$C$36)+IF($V137=49,N($F137),0)))</f>
        <v>0</v>
      </c>
      <c r="DU137" s="48" t="n">
        <f aca="false">MIN(BW137,(HQ136*(1+HQ$5/Setup!$C$36)+IF($V137=50,N($F137),0)))</f>
        <v>0</v>
      </c>
      <c r="DV137" s="48" t="n">
        <f aca="false">MIN(MAX((FT136*(1+FT$5/Setup!$C$36)+IF($V137=1,N($F137),0))-BX137,0),MAX($P137-0,0))</f>
        <v>0</v>
      </c>
      <c r="DW137" s="48" t="n">
        <f aca="false">MIN(MAX((FU136*(1+FU$5/Setup!$C$36)+IF($V137=2,N($F137),0))-BY137,0),MAX($P137-SUM(DV137:DV137),0))</f>
        <v>0</v>
      </c>
      <c r="DX137" s="48" t="n">
        <f aca="false">MIN(MAX((FV136*(1+FV$5/Setup!$C$36)+IF($V137=3,N($F137),0))-BZ137,0),MAX($P137-SUM(DV137:DW137),0))</f>
        <v>0</v>
      </c>
      <c r="DY137" s="48" t="n">
        <f aca="false">MIN(MAX((FW136*(1+FW$5/Setup!$C$36)+IF($V137=4,N($F137),0))-CA137,0),MAX($P137-SUM(DV137:DX137),0))</f>
        <v>0</v>
      </c>
      <c r="DZ137" s="48" t="n">
        <f aca="false">MIN(MAX((FX136*(1+FX$5/Setup!$C$36)+IF($V137=5,N($F137),0))-CB137,0),MAX($P137-SUM(DV137:DY137),0))</f>
        <v>0</v>
      </c>
      <c r="EA137" s="48" t="n">
        <f aca="false">MIN(MAX((FY136*(1+FY$5/Setup!$C$36)+IF($V137=6,N($F137),0))-CC137,0),MAX($P137-SUM(DV137:DZ137),0))</f>
        <v>0</v>
      </c>
      <c r="EB137" s="48" t="n">
        <f aca="false">MIN(MAX((FZ136*(1+FZ$5/Setup!$C$36)+IF($V137=7,N($F137),0))-CD137,0),MAX($P137-SUM(DV137:EA137),0))</f>
        <v>0</v>
      </c>
      <c r="EC137" s="48" t="n">
        <f aca="false">MIN(MAX((GA136*(1+GA$5/Setup!$C$36)+IF($V137=8,N($F137),0))-CE137,0),MAX($P137-SUM(DV137:EB137),0))</f>
        <v>0</v>
      </c>
      <c r="ED137" s="48" t="n">
        <f aca="false">MIN(MAX((GB136*(1+GB$5/Setup!$C$36)+IF($V137=9,N($F137),0))-CF137,0),MAX($P137-SUM(DV137:EC137),0))</f>
        <v>0</v>
      </c>
      <c r="EE137" s="48" t="n">
        <f aca="false">MIN(MAX((GC136*(1+GC$5/Setup!$C$36)+IF($V137=10,N($F137),0))-CG137,0),MAX($P137-SUM(DV137:ED137),0))</f>
        <v>0</v>
      </c>
      <c r="EF137" s="48" t="n">
        <f aca="false">MIN(MAX((GD136*(1+GD$5/Setup!$C$36)+IF($V137=11,N($F137),0))-CH137,0),MAX($P137-SUM(DV137:EE137),0))</f>
        <v>0</v>
      </c>
      <c r="EG137" s="48" t="n">
        <f aca="false">MIN(MAX((GE136*(1+GE$5/Setup!$C$36)+IF($V137=12,N($F137),0))-CI137,0),MAX($P137-SUM(DV137:EF137),0))</f>
        <v>0</v>
      </c>
      <c r="EH137" s="48" t="n">
        <f aca="false">MIN(MAX((GF136*(1+GF$5/Setup!$C$36)+IF($V137=13,N($F137),0))-CJ137,0),MAX($P137-SUM(DV137:EG137),0))</f>
        <v>0</v>
      </c>
      <c r="EI137" s="48" t="n">
        <f aca="false">MIN(MAX((GG136*(1+GG$5/Setup!$C$36)+IF($V137=14,N($F137),0))-CK137,0),MAX($P137-SUM(DV137:EH137),0))</f>
        <v>0</v>
      </c>
      <c r="EJ137" s="48" t="n">
        <f aca="false">MIN(MAX((GH136*(1+GH$5/Setup!$C$36)+IF($V137=15,N($F137),0))-CL137,0),MAX($P137-SUM(DV137:EI137),0))</f>
        <v>0</v>
      </c>
      <c r="EK137" s="48" t="n">
        <f aca="false">MIN(MAX((GI136*(1+GI$5/Setup!$C$36)+IF($V137=16,N($F137),0))-CM137,0),MAX($P137-SUM(DV137:EJ137),0))</f>
        <v>0</v>
      </c>
      <c r="EL137" s="48" t="n">
        <f aca="false">MIN(MAX((GJ136*(1+GJ$5/Setup!$C$36)+IF($V137=17,N($F137),0))-CN137,0),MAX($P137-SUM(DV137:EK137),0))</f>
        <v>0</v>
      </c>
      <c r="EM137" s="48" t="n">
        <f aca="false">MIN(MAX((GK136*(1+GK$5/Setup!$C$36)+IF($V137=18,N($F137),0))-CO137,0),MAX($P137-SUM(DV137:EL137),0))</f>
        <v>0</v>
      </c>
      <c r="EN137" s="48" t="n">
        <f aca="false">MIN(MAX((GL136*(1+GL$5/Setup!$C$36)+IF($V137=19,N($F137),0))-CP137,0),MAX($P137-SUM(DV137:EM137),0))</f>
        <v>0</v>
      </c>
      <c r="EO137" s="48" t="n">
        <f aca="false">MIN(MAX((GM136*(1+GM$5/Setup!$C$36)+IF($V137=20,N($F137),0))-CQ137,0),MAX($P137-SUM(DV137:EN137),0))</f>
        <v>0</v>
      </c>
      <c r="EP137" s="48" t="n">
        <f aca="false">MIN(MAX((GN136*(1+GN$5/Setup!$C$36)+IF($V137=21,N($F137),0))-CR137,0),MAX($P137-SUM(DV137:EO137),0))</f>
        <v>0</v>
      </c>
      <c r="EQ137" s="48" t="n">
        <f aca="false">MIN(MAX((GO136*(1+GO$5/Setup!$C$36)+IF($V137=22,N($F137),0))-CS137,0),MAX($P137-SUM(DV137:EP137),0))</f>
        <v>0</v>
      </c>
      <c r="ER137" s="48" t="n">
        <f aca="false">MIN(MAX((GP136*(1+GP$5/Setup!$C$36)+IF($V137=23,N($F137),0))-CT137,0),MAX($P137-SUM(DV137:EQ137),0))</f>
        <v>0</v>
      </c>
      <c r="ES137" s="48" t="n">
        <f aca="false">MIN(MAX((GQ136*(1+GQ$5/Setup!$C$36)+IF($V137=24,N($F137),0))-CU137,0),MAX($P137-SUM(DV137:ER137),0))</f>
        <v>0</v>
      </c>
      <c r="ET137" s="48" t="n">
        <f aca="false">MIN(MAX((GR136*(1+GR$5/Setup!$C$36)+IF($V137=25,N($F137),0))-CV137,0),MAX($P137-SUM(DV137:ES137),0))</f>
        <v>0</v>
      </c>
      <c r="EU137" s="48" t="n">
        <f aca="false">MIN(MAX((GS136*(1+GS$5/Setup!$C$36)+IF($V137=26,N($F137),0))-CW137,0),MAX($P137-SUM(DV137:ET137),0))</f>
        <v>0</v>
      </c>
      <c r="EV137" s="48" t="n">
        <f aca="false">MIN(MAX((GT136*(1+GT$5/Setup!$C$36)+IF($V137=27,N($F137),0))-CX137,0),MAX($P137-SUM(DV137:EU137),0))</f>
        <v>0</v>
      </c>
      <c r="EW137" s="48" t="n">
        <f aca="false">MIN(MAX((GU136*(1+GU$5/Setup!$C$36)+IF($V137=28,N($F137),0))-CY137,0),MAX($P137-SUM(DV137:EV137),0))</f>
        <v>0</v>
      </c>
      <c r="EX137" s="48" t="n">
        <f aca="false">MIN(MAX((GV136*(1+GV$5/Setup!$C$36)+IF($V137=29,N($F137),0))-CZ137,0),MAX($P137-SUM(DV137:EW137),0))</f>
        <v>0</v>
      </c>
      <c r="EY137" s="48" t="n">
        <f aca="false">MIN(MAX((GW136*(1+GW$5/Setup!$C$36)+IF($V137=30,N($F137),0))-DA137,0),MAX($P137-SUM(DV137:EX137),0))</f>
        <v>0</v>
      </c>
      <c r="EZ137" s="48" t="n">
        <f aca="false">MIN(MAX((GX136*(1+GX$5/Setup!$C$36)+IF($V137=31,N($F137),0))-DB137,0),MAX($P137-SUM(DV137:EY137),0))</f>
        <v>0</v>
      </c>
      <c r="FA137" s="48" t="n">
        <f aca="false">MIN(MAX((GY136*(1+GY$5/Setup!$C$36)+IF($V137=32,N($F137),0))-DC137,0),MAX($P137-SUM(DV137:EZ137),0))</f>
        <v>0</v>
      </c>
      <c r="FB137" s="48" t="n">
        <f aca="false">MIN(MAX((GZ136*(1+GZ$5/Setup!$C$36)+IF($V137=33,N($F137),0))-DD137,0),MAX($P137-SUM(DV137:FA137),0))</f>
        <v>0</v>
      </c>
      <c r="FC137" s="48" t="n">
        <f aca="false">MIN(MAX((HA136*(1+HA$5/Setup!$C$36)+IF($V137=34,N($F137),0))-DE137,0),MAX($P137-SUM(DV137:FB137),0))</f>
        <v>0</v>
      </c>
      <c r="FD137" s="48" t="n">
        <f aca="false">MIN(MAX((HB136*(1+HB$5/Setup!$C$36)+IF($V137=35,N($F137),0))-DF137,0),MAX($P137-SUM(DV137:FC137),0))</f>
        <v>0</v>
      </c>
      <c r="FE137" s="48" t="n">
        <f aca="false">MIN(MAX((HC136*(1+HC$5/Setup!$C$36)+IF($V137=36,N($F137),0))-DG137,0),MAX($P137-SUM(DV137:FD137),0))</f>
        <v>0</v>
      </c>
      <c r="FF137" s="48" t="n">
        <f aca="false">MIN(MAX((HD136*(1+HD$5/Setup!$C$36)+IF($V137=37,N($F137),0))-DH137,0),MAX($P137-SUM(DV137:FE137),0))</f>
        <v>0</v>
      </c>
      <c r="FG137" s="48" t="n">
        <f aca="false">MIN(MAX((HE136*(1+HE$5/Setup!$C$36)+IF($V137=38,N($F137),0))-DI137,0),MAX($P137-SUM(DV137:FF137),0))</f>
        <v>0</v>
      </c>
      <c r="FH137" s="48" t="n">
        <f aca="false">MIN(MAX((HF136*(1+HF$5/Setup!$C$36)+IF($V137=39,N($F137),0))-DJ137,0),MAX($P137-SUM(DV137:FG137),0))</f>
        <v>0</v>
      </c>
      <c r="FI137" s="48" t="n">
        <f aca="false">MIN(MAX((HG136*(1+HG$5/Setup!$C$36)+IF($V137=40,N($F137),0))-DK137,0),MAX($P137-SUM(DV137:FH137),0))</f>
        <v>0</v>
      </c>
      <c r="FJ137" s="48" t="n">
        <f aca="false">MIN(MAX((HH136*(1+HH$5/Setup!$C$36)+IF($V137=41,N($F137),0))-DL137,0),MAX($P137-SUM(DV137:FI137),0))</f>
        <v>0</v>
      </c>
      <c r="FK137" s="48" t="n">
        <f aca="false">MIN(MAX((HI136*(1+HI$5/Setup!$C$36)+IF($V137=42,N($F137),0))-DM137,0),MAX($P137-SUM(DV137:FJ137),0))</f>
        <v>0</v>
      </c>
      <c r="FL137" s="48" t="n">
        <f aca="false">MIN(MAX((HJ136*(1+HJ$5/Setup!$C$36)+IF($V137=43,N($F137),0))-DN137,0),MAX($P137-SUM(DV137:FK137),0))</f>
        <v>0</v>
      </c>
      <c r="FM137" s="48" t="n">
        <f aca="false">MIN(MAX((HK136*(1+HK$5/Setup!$C$36)+IF($V137=44,N($F137),0))-DO137,0),MAX($P137-SUM(DV137:FL137),0))</f>
        <v>0</v>
      </c>
      <c r="FN137" s="48" t="n">
        <f aca="false">MIN(MAX((HL136*(1+HL$5/Setup!$C$36)+IF($V137=45,N($F137),0))-DP137,0),MAX($P137-SUM(DV137:FM137),0))</f>
        <v>0</v>
      </c>
      <c r="FO137" s="48" t="n">
        <f aca="false">MIN(MAX((HM136*(1+HM$5/Setup!$C$36)+IF($V137=46,N($F137),0))-DQ137,0),MAX($P137-SUM(DV137:FN137),0))</f>
        <v>0</v>
      </c>
      <c r="FP137" s="48" t="n">
        <f aca="false">MIN(MAX((HN136*(1+HN$5/Setup!$C$36)+IF($V137=47,N($F137),0))-DR137,0),MAX($P137-SUM(DV137:FO137),0))</f>
        <v>0</v>
      </c>
      <c r="FQ137" s="48" t="n">
        <f aca="false">MIN(MAX((HO136*(1+HO$5/Setup!$C$36)+IF($V137=48,N($F137),0))-DS137,0),MAX($P137-SUM(DV137:FP137),0))</f>
        <v>0</v>
      </c>
      <c r="FR137" s="48" t="n">
        <f aca="false">MIN(MAX((HP136*(1+HP$5/Setup!$C$36)+IF($V137=49,N($F137),0))-DT137,0),MAX($P137-SUM(DV137:FQ137),0))</f>
        <v>0</v>
      </c>
      <c r="FS137" s="48" t="n">
        <f aca="false">MIN(MAX((HQ136*(1+HQ$5/Setup!$C$36)+IF($V137=50,N($F137),0))-DU137,0),MAX($P137-SUM(DV137:FR137),0))</f>
        <v>0</v>
      </c>
      <c r="FT137" s="48" t="n">
        <f aca="false">IF((FT136*(1+FT$5/Setup!$C$36)+IF($V137=1,N($F137),0))-BX137-DV137&lt;0.005,0,(FT136*(1+FT$5/Setup!$C$36)+IF($V137=1,N($F137),0))-BX137-DV137)</f>
        <v>0</v>
      </c>
      <c r="FU137" s="48" t="n">
        <f aca="false">IF((FU136*(1+FU$5/Setup!$C$36)+IF($V137=2,N($F137),0))-BY137-DW137&lt;0.005,0,(FU136*(1+FU$5/Setup!$C$36)+IF($V137=2,N($F137),0))-BY137-DW137)</f>
        <v>0</v>
      </c>
      <c r="FV137" s="48" t="n">
        <f aca="false">IF((FV136*(1+FV$5/Setup!$C$36)+IF($V137=3,N($F137),0))-BZ137-DX137&lt;0.005,0,(FV136*(1+FV$5/Setup!$C$36)+IF($V137=3,N($F137),0))-BZ137-DX137)</f>
        <v>0</v>
      </c>
      <c r="FW137" s="48" t="n">
        <f aca="false">IF((FW136*(1+FW$5/Setup!$C$36)+IF($V137=4,N($F137),0))-CA137-DY137&lt;0.005,0,(FW136*(1+FW$5/Setup!$C$36)+IF($V137=4,N($F137),0))-CA137-DY137)</f>
        <v>0</v>
      </c>
      <c r="FX137" s="48" t="n">
        <f aca="false">IF((FX136*(1+FX$5/Setup!$C$36)+IF($V137=5,N($F137),0))-CB137-DZ137&lt;0.005,0,(FX136*(1+FX$5/Setup!$C$36)+IF($V137=5,N($F137),0))-CB137-DZ137)</f>
        <v>0</v>
      </c>
      <c r="FY137" s="48" t="n">
        <f aca="false">IF((FY136*(1+FY$5/Setup!$C$36)+IF($V137=6,N($F137),0))-CC137-EA137&lt;0.005,0,(FY136*(1+FY$5/Setup!$C$36)+IF($V137=6,N($F137),0))-CC137-EA137)</f>
        <v>0</v>
      </c>
      <c r="FZ137" s="48" t="n">
        <f aca="false">IF((FZ136*(1+FZ$5/Setup!$C$36)+IF($V137=7,N($F137),0))-CD137-EB137&lt;0.005,0,(FZ136*(1+FZ$5/Setup!$C$36)+IF($V137=7,N($F137),0))-CD137-EB137)</f>
        <v>0</v>
      </c>
      <c r="GA137" s="48" t="n">
        <f aca="false">IF((GA136*(1+GA$5/Setup!$C$36)+IF($V137=8,N($F137),0))-CE137-EC137&lt;0.005,0,(GA136*(1+GA$5/Setup!$C$36)+IF($V137=8,N($F137),0))-CE137-EC137)</f>
        <v>0</v>
      </c>
      <c r="GB137" s="48" t="n">
        <f aca="false">IF((GB136*(1+GB$5/Setup!$C$36)+IF($V137=9,N($F137),0))-CF137-ED137&lt;0.005,0,(GB136*(1+GB$5/Setup!$C$36)+IF($V137=9,N($F137),0))-CF137-ED137)</f>
        <v>0</v>
      </c>
      <c r="GC137" s="48" t="n">
        <f aca="false">IF((GC136*(1+GC$5/Setup!$C$36)+IF($V137=10,N($F137),0))-CG137-EE137&lt;0.005,0,(GC136*(1+GC$5/Setup!$C$36)+IF($V137=10,N($F137),0))-CG137-EE137)</f>
        <v>0</v>
      </c>
      <c r="GD137" s="48" t="n">
        <f aca="false">IF((GD136*(1+GD$5/Setup!$C$36)+IF($V137=11,N($F137),0))-CH137-EF137&lt;0.005,0,(GD136*(1+GD$5/Setup!$C$36)+IF($V137=11,N($F137),0))-CH137-EF137)</f>
        <v>0</v>
      </c>
      <c r="GE137" s="48" t="n">
        <f aca="false">IF((GE136*(1+GE$5/Setup!$C$36)+IF($V137=12,N($F137),0))-CI137-EG137&lt;0.005,0,(GE136*(1+GE$5/Setup!$C$36)+IF($V137=12,N($F137),0))-CI137-EG137)</f>
        <v>0</v>
      </c>
      <c r="GF137" s="48" t="n">
        <f aca="false">IF((GF136*(1+GF$5/Setup!$C$36)+IF($V137=13,N($F137),0))-CJ137-EH137&lt;0.005,0,(GF136*(1+GF$5/Setup!$C$36)+IF($V137=13,N($F137),0))-CJ137-EH137)</f>
        <v>0</v>
      </c>
      <c r="GG137" s="48" t="n">
        <f aca="false">IF((GG136*(1+GG$5/Setup!$C$36)+IF($V137=14,N($F137),0))-CK137-EI137&lt;0.005,0,(GG136*(1+GG$5/Setup!$C$36)+IF($V137=14,N($F137),0))-CK137-EI137)</f>
        <v>0</v>
      </c>
      <c r="GH137" s="48" t="n">
        <f aca="false">IF((GH136*(1+GH$5/Setup!$C$36)+IF($V137=15,N($F137),0))-CL137-EJ137&lt;0.005,0,(GH136*(1+GH$5/Setup!$C$36)+IF($V137=15,N($F137),0))-CL137-EJ137)</f>
        <v>0</v>
      </c>
      <c r="GI137" s="48" t="n">
        <f aca="false">IF((GI136*(1+GI$5/Setup!$C$36)+IF($V137=16,N($F137),0))-CM137-EK137&lt;0.005,0,(GI136*(1+GI$5/Setup!$C$36)+IF($V137=16,N($F137),0))-CM137-EK137)</f>
        <v>0</v>
      </c>
      <c r="GJ137" s="48" t="n">
        <f aca="false">IF((GJ136*(1+GJ$5/Setup!$C$36)+IF($V137=17,N($F137),0))-CN137-EL137&lt;0.005,0,(GJ136*(1+GJ$5/Setup!$C$36)+IF($V137=17,N($F137),0))-CN137-EL137)</f>
        <v>0</v>
      </c>
      <c r="GK137" s="48" t="n">
        <f aca="false">IF((GK136*(1+GK$5/Setup!$C$36)+IF($V137=18,N($F137),0))-CO137-EM137&lt;0.005,0,(GK136*(1+GK$5/Setup!$C$36)+IF($V137=18,N($F137),0))-CO137-EM137)</f>
        <v>0</v>
      </c>
      <c r="GL137" s="48" t="n">
        <f aca="false">IF((GL136*(1+GL$5/Setup!$C$36)+IF($V137=19,N($F137),0))-CP137-EN137&lt;0.005,0,(GL136*(1+GL$5/Setup!$C$36)+IF($V137=19,N($F137),0))-CP137-EN137)</f>
        <v>0</v>
      </c>
      <c r="GM137" s="48" t="n">
        <f aca="false">IF((GM136*(1+GM$5/Setup!$C$36)+IF($V137=20,N($F137),0))-CQ137-EO137&lt;0.005,0,(GM136*(1+GM$5/Setup!$C$36)+IF($V137=20,N($F137),0))-CQ137-EO137)</f>
        <v>0</v>
      </c>
      <c r="GN137" s="48" t="n">
        <f aca="false">IF((GN136*(1+GN$5/Setup!$C$36)+IF($V137=21,N($F137),0))-CR137-EP137&lt;0.005,0,(GN136*(1+GN$5/Setup!$C$36)+IF($V137=21,N($F137),0))-CR137-EP137)</f>
        <v>0</v>
      </c>
      <c r="GO137" s="48" t="n">
        <f aca="false">IF((GO136*(1+GO$5/Setup!$C$36)+IF($V137=22,N($F137),0))-CS137-EQ137&lt;0.005,0,(GO136*(1+GO$5/Setup!$C$36)+IF($V137=22,N($F137),0))-CS137-EQ137)</f>
        <v>0</v>
      </c>
      <c r="GP137" s="48" t="n">
        <f aca="false">IF((GP136*(1+GP$5/Setup!$C$36)+IF($V137=23,N($F137),0))-CT137-ER137&lt;0.005,0,(GP136*(1+GP$5/Setup!$C$36)+IF($V137=23,N($F137),0))-CT137-ER137)</f>
        <v>0</v>
      </c>
      <c r="GQ137" s="48" t="n">
        <f aca="false">IF((GQ136*(1+GQ$5/Setup!$C$36)+IF($V137=24,N($F137),0))-CU137-ES137&lt;0.005,0,(GQ136*(1+GQ$5/Setup!$C$36)+IF($V137=24,N($F137),0))-CU137-ES137)</f>
        <v>0</v>
      </c>
      <c r="GR137" s="48" t="n">
        <f aca="false">IF((GR136*(1+GR$5/Setup!$C$36)+IF($V137=25,N($F137),0))-CV137-ET137&lt;0.005,0,(GR136*(1+GR$5/Setup!$C$36)+IF($V137=25,N($F137),0))-CV137-ET137)</f>
        <v>0</v>
      </c>
      <c r="GS137" s="48" t="n">
        <f aca="false">IF((GS136*(1+GS$5/Setup!$C$36)+IF($V137=26,N($F137),0))-CW137-EU137&lt;0.005,0,(GS136*(1+GS$5/Setup!$C$36)+IF($V137=26,N($F137),0))-CW137-EU137)</f>
        <v>0</v>
      </c>
      <c r="GT137" s="48" t="n">
        <f aca="false">IF((GT136*(1+GT$5/Setup!$C$36)+IF($V137=27,N($F137),0))-CX137-EV137&lt;0.005,0,(GT136*(1+GT$5/Setup!$C$36)+IF($V137=27,N($F137),0))-CX137-EV137)</f>
        <v>0</v>
      </c>
      <c r="GU137" s="48" t="n">
        <f aca="false">IF((GU136*(1+GU$5/Setup!$C$36)+IF($V137=28,N($F137),0))-CY137-EW137&lt;0.005,0,(GU136*(1+GU$5/Setup!$C$36)+IF($V137=28,N($F137),0))-CY137-EW137)</f>
        <v>0</v>
      </c>
      <c r="GV137" s="48" t="n">
        <f aca="false">IF((GV136*(1+GV$5/Setup!$C$36)+IF($V137=29,N($F137),0))-CZ137-EX137&lt;0.005,0,(GV136*(1+GV$5/Setup!$C$36)+IF($V137=29,N($F137),0))-CZ137-EX137)</f>
        <v>0</v>
      </c>
      <c r="GW137" s="48" t="n">
        <f aca="false">IF((GW136*(1+GW$5/Setup!$C$36)+IF($V137=30,N($F137),0))-DA137-EY137&lt;0.005,0,(GW136*(1+GW$5/Setup!$C$36)+IF($V137=30,N($F137),0))-DA137-EY137)</f>
        <v>0</v>
      </c>
      <c r="GX137" s="48" t="n">
        <f aca="false">IF((GX136*(1+GX$5/Setup!$C$36)+IF($V137=31,N($F137),0))-DB137-EZ137&lt;0.005,0,(GX136*(1+GX$5/Setup!$C$36)+IF($V137=31,N($F137),0))-DB137-EZ137)</f>
        <v>0</v>
      </c>
      <c r="GY137" s="48" t="n">
        <f aca="false">IF((GY136*(1+GY$5/Setup!$C$36)+IF($V137=32,N($F137),0))-DC137-FA137&lt;0.005,0,(GY136*(1+GY$5/Setup!$C$36)+IF($V137=32,N($F137),0))-DC137-FA137)</f>
        <v>0</v>
      </c>
      <c r="GZ137" s="48" t="n">
        <f aca="false">IF((GZ136*(1+GZ$5/Setup!$C$36)+IF($V137=33,N($F137),0))-DD137-FB137&lt;0.005,0,(GZ136*(1+GZ$5/Setup!$C$36)+IF($V137=33,N($F137),0))-DD137-FB137)</f>
        <v>0</v>
      </c>
      <c r="HA137" s="48" t="n">
        <f aca="false">IF((HA136*(1+HA$5/Setup!$C$36)+IF($V137=34,N($F137),0))-DE137-FC137&lt;0.005,0,(HA136*(1+HA$5/Setup!$C$36)+IF($V137=34,N($F137),0))-DE137-FC137)</f>
        <v>0</v>
      </c>
      <c r="HB137" s="48" t="n">
        <f aca="false">IF((HB136*(1+HB$5/Setup!$C$36)+IF($V137=35,N($F137),0))-DF137-FD137&lt;0.005,0,(HB136*(1+HB$5/Setup!$C$36)+IF($V137=35,N($F137),0))-DF137-FD137)</f>
        <v>0</v>
      </c>
      <c r="HC137" s="48" t="n">
        <f aca="false">IF((HC136*(1+HC$5/Setup!$C$36)+IF($V137=36,N($F137),0))-DG137-FE137&lt;0.005,0,(HC136*(1+HC$5/Setup!$C$36)+IF($V137=36,N($F137),0))-DG137-FE137)</f>
        <v>0</v>
      </c>
      <c r="HD137" s="48" t="n">
        <f aca="false">IF((HD136*(1+HD$5/Setup!$C$36)+IF($V137=37,N($F137),0))-DH137-FF137&lt;0.005,0,(HD136*(1+HD$5/Setup!$C$36)+IF($V137=37,N($F137),0))-DH137-FF137)</f>
        <v>0</v>
      </c>
      <c r="HE137" s="48" t="n">
        <f aca="false">IF((HE136*(1+HE$5/Setup!$C$36)+IF($V137=38,N($F137),0))-DI137-FG137&lt;0.005,0,(HE136*(1+HE$5/Setup!$C$36)+IF($V137=38,N($F137),0))-DI137-FG137)</f>
        <v>0</v>
      </c>
      <c r="HF137" s="48" t="n">
        <f aca="false">IF((HF136*(1+HF$5/Setup!$C$36)+IF($V137=39,N($F137),0))-DJ137-FH137&lt;0.005,0,(HF136*(1+HF$5/Setup!$C$36)+IF($V137=39,N($F137),0))-DJ137-FH137)</f>
        <v>0</v>
      </c>
      <c r="HG137" s="48" t="n">
        <f aca="false">IF((HG136*(1+HG$5/Setup!$C$36)+IF($V137=40,N($F137),0))-DK137-FI137&lt;0.005,0,(HG136*(1+HG$5/Setup!$C$36)+IF($V137=40,N($F137),0))-DK137-FI137)</f>
        <v>0</v>
      </c>
      <c r="HH137" s="48" t="n">
        <f aca="false">IF((HH136*(1+HH$5/Setup!$C$36)+IF($V137=41,N($F137),0))-DL137-FJ137&lt;0.005,0,(HH136*(1+HH$5/Setup!$C$36)+IF($V137=41,N($F137),0))-DL137-FJ137)</f>
        <v>0</v>
      </c>
      <c r="HI137" s="48" t="n">
        <f aca="false">IF((HI136*(1+HI$5/Setup!$C$36)+IF($V137=42,N($F137),0))-DM137-FK137&lt;0.005,0,(HI136*(1+HI$5/Setup!$C$36)+IF($V137=42,N($F137),0))-DM137-FK137)</f>
        <v>0</v>
      </c>
      <c r="HJ137" s="48" t="n">
        <f aca="false">IF((HJ136*(1+HJ$5/Setup!$C$36)+IF($V137=43,N($F137),0))-DN137-FL137&lt;0.005,0,(HJ136*(1+HJ$5/Setup!$C$36)+IF($V137=43,N($F137),0))-DN137-FL137)</f>
        <v>0</v>
      </c>
      <c r="HK137" s="48" t="n">
        <f aca="false">IF((HK136*(1+HK$5/Setup!$C$36)+IF($V137=44,N($F137),0))-DO137-FM137&lt;0.005,0,(HK136*(1+HK$5/Setup!$C$36)+IF($V137=44,N($F137),0))-DO137-FM137)</f>
        <v>0</v>
      </c>
      <c r="HL137" s="48" t="n">
        <f aca="false">IF((HL136*(1+HL$5/Setup!$C$36)+IF($V137=45,N($F137),0))-DP137-FN137&lt;0.005,0,(HL136*(1+HL$5/Setup!$C$36)+IF($V137=45,N($F137),0))-DP137-FN137)</f>
        <v>0</v>
      </c>
      <c r="HM137" s="48" t="n">
        <f aca="false">IF((HM136*(1+HM$5/Setup!$C$36)+IF($V137=46,N($F137),0))-DQ137-FO137&lt;0.005,0,(HM136*(1+HM$5/Setup!$C$36)+IF($V137=46,N($F137),0))-DQ137-FO137)</f>
        <v>0</v>
      </c>
      <c r="HN137" s="48" t="n">
        <f aca="false">IF((HN136*(1+HN$5/Setup!$C$36)+IF($V137=47,N($F137),0))-DR137-FP137&lt;0.005,0,(HN136*(1+HN$5/Setup!$C$36)+IF($V137=47,N($F137),0))-DR137-FP137)</f>
        <v>0</v>
      </c>
      <c r="HO137" s="48" t="n">
        <f aca="false">IF((HO136*(1+HO$5/Setup!$C$36)+IF($V137=48,N($F137),0))-DS137-FQ137&lt;0.005,0,(HO136*(1+HO$5/Setup!$C$36)+IF($V137=48,N($F137),0))-DS137-FQ137)</f>
        <v>0</v>
      </c>
      <c r="HP137" s="48" t="n">
        <f aca="false">IF((HP136*(1+HP$5/Setup!$C$36)+IF($V137=49,N($F137),0))-DT137-FR137&lt;0.005,0,(HP136*(1+HP$5/Setup!$C$36)+IF($V137=49,N($F137),0))-DT137-FR137)</f>
        <v>0</v>
      </c>
      <c r="HQ137" s="48" t="n">
        <f aca="false">IF((HQ136*(1+HQ$5/Setup!$C$36)+IF($V137=50,N($F137),0))-DU137-FS137&lt;0.005,0,(HQ136*(1+HQ$5/Setup!$C$36)+IF($V137=50,N($F137),0))-DU137-FS137)</f>
        <v>0</v>
      </c>
    </row>
    <row r="138" customFormat="false" ht="15" hidden="false" customHeight="false" outlineLevel="0" collapsed="false">
      <c r="A138" s="44" t="n">
        <v>130</v>
      </c>
      <c r="B138" s="45" t="n">
        <f aca="false">IF(Setup!$C$7="Every month",EDATE(Setup!$C$8,($A138-1)),IF(Setup!$C$7="Twice a month",DATE(YEAR(Setup!$C$8),MONTH(Setup!$C$8)+INT((($A138-1)+Setup!$C$41)/2),MIN(IF(MOD(($A138-1)+Setup!$C$41,2)=0,Setup!$C$39,Setup!$C$40),DAY(EOMONTH(DATE(YEAR(Setup!$C$8),MONTH(Setup!$C$8)+INT((($A138-1)+Setup!$C$41)/2),1),0)))),Setup!$C$8+($A138-1)*IF(Setup!$C$7="Every week",7,14)))</f>
        <v>48131</v>
      </c>
      <c r="C138" s="45" t="n">
        <f aca="false">IF(Setup!$C$7="Every month",EDATE(Setup!$C$8,$A138),IF(Setup!$C$7="Twice a month",DATE(YEAR(Setup!$C$8),MONTH(Setup!$C$8)+INT(($A138+Setup!$C$41)/2),MIN(IF(MOD($A138+Setup!$C$41,2)=0,Setup!$C$39,Setup!$C$40),DAY(EOMONTH(DATE(YEAR(Setup!$C$8),MONTH(Setup!$C$8)+INT(($A138+Setup!$C$41)/2),1),0)))),Setup!$C$8+$A138*IF(Setup!$C$7="Every week",7,14)))</f>
        <v>48145</v>
      </c>
      <c r="D138" s="46"/>
      <c r="E138" s="47"/>
      <c r="F138" s="47"/>
      <c r="G138" s="47"/>
      <c r="H138" s="47"/>
      <c r="I138" s="48" t="n">
        <f aca="false">N(Setup!$C$11)+N(E138)</f>
        <v>100</v>
      </c>
      <c r="J138" s="48" t="n">
        <f aca="false">MIN(Setup!$C$37,MAX(I138,0))</f>
        <v>9.23076923076923</v>
      </c>
      <c r="K138" s="48" t="n">
        <f aca="false">MIN(MAX(N(Setup!$C$14)-L137,0),MAX(I138-J138,0))</f>
        <v>0</v>
      </c>
      <c r="L138" s="48" t="n">
        <f aca="false">L137+K138-N(G138)</f>
        <v>500</v>
      </c>
      <c r="M138" s="48" t="n">
        <f aca="false">M137+J138-N(H138)</f>
        <v>1200</v>
      </c>
      <c r="N138" s="48" t="n">
        <f aca="false">SUM(BX138:DU138)</f>
        <v>0</v>
      </c>
      <c r="O138" s="48" t="n">
        <f aca="false">SUM(Z138:BW138)-N138</f>
        <v>65</v>
      </c>
      <c r="P138" s="48" t="n">
        <f aca="false">MAX(I138-J138-K138,0)+O138</f>
        <v>155.769230769231</v>
      </c>
      <c r="Q138" s="48" t="n">
        <f aca="false">SUM(DV138:FS138)</f>
        <v>0</v>
      </c>
      <c r="R138" s="49" t="n">
        <f aca="false">N138+J138+K138+Q138</f>
        <v>9.23076923076923</v>
      </c>
      <c r="S138" s="48" t="n">
        <f aca="false">T138-T137-N(F138)+N138+Q138</f>
        <v>0</v>
      </c>
      <c r="T138" s="49" t="n">
        <f aca="false">SUM(FT138:HQ138)</f>
        <v>0</v>
      </c>
      <c r="U138" s="44" t="str">
        <f aca="false">IF(T137&lt;0.005,"",INDEX(Helpers!$C$2:$C$51,IF(_xlfn.MINIFS($DV$6:$FS$6,DV138:FS138,"&gt;0.005")=0,V138,_xlfn.MINIFS($DV$6:$FS$6,DV138:FS138,"&gt;0.005"))))</f>
        <v/>
      </c>
      <c r="V138" s="44" t="n">
        <f aca="false">IF(_xlfn.MINIFS($FT$6:$HQ$6,FT137:HQ137,"&gt;0.005")=0,1,_xlfn.MINIFS($FT$6:$HQ$6,FT137:HQ137,"&gt;0.005"))</f>
        <v>1</v>
      </c>
      <c r="W138" s="44" t="n">
        <f aca="false">IF(AND(D138&lt;&gt;"Paid",T137&gt;0.005),1,0)</f>
        <v>0</v>
      </c>
      <c r="X138" s="48" t="n">
        <f aca="false">SUMPRODUCT(((Helpers!$G$2:$G$51*(1+(Helpers!$D$2:$D$51+0.000000001)/12)^(($B138-Setup!$C$8)/(365.25/12))-Helpers!$E$2:$E$51*((1+(Helpers!$D$2:$D$51+0.000000001)/12)^(($B138-Setup!$C$8)/(365.25/12))-1)/((Helpers!$D$2:$D$51+0.000000001)/12))&gt;0)*(Helpers!$G$2:$G$51*(1+(Helpers!$D$2:$D$51+0.000000001)/12)^(($B138-Setup!$C$8)/(365.25/12))-Helpers!$E$2:$E$51*((1+(Helpers!$D$2:$D$51+0.000000001)/12)^(($B138-Setup!$C$8)/(365.25/12))-1)/((Helpers!$D$2:$D$51+0.000000001)/12)))</f>
        <v>0</v>
      </c>
      <c r="Y138" s="48"/>
      <c r="Z138" s="48" t="n">
        <f aca="false">IF(OR(N(Z$5)=0,Z$6=""),0,Z$5*((DATE(YEAR($B138),MONTH($B138),MIN(Z$6,DAY(EOMONTH($B138,0))))&gt;=$B138)*(DATE(YEAR($B138),MONTH($B138),MIN(Z$6,DAY(EOMONTH($B138,0))))&lt;$C138)+(DATE(YEAR($B138),MONTH($B138)+1,MIN(Z$6,DAY(EOMONTH($B138,1))))&gt;=$B138)*(DATE(YEAR($B138),MONTH($B138)+1,MIN(Z$6,DAY(EOMONTH($B138,1))))&lt;$C138)))</f>
        <v>25</v>
      </c>
      <c r="AA138" s="48" t="n">
        <f aca="false">IF(OR(N(AA$5)=0,AA$6=""),0,AA$5*((DATE(YEAR($B138),MONTH($B138),MIN(AA$6,DAY(EOMONTH($B138,0))))&gt;=$B138)*(DATE(YEAR($B138),MONTH($B138),MIN(AA$6,DAY(EOMONTH($B138,0))))&lt;$C138)+(DATE(YEAR($B138),MONTH($B138)+1,MIN(AA$6,DAY(EOMONTH($B138,1))))&gt;=$B138)*(DATE(YEAR($B138),MONTH($B138)+1,MIN(AA$6,DAY(EOMONTH($B138,1))))&lt;$C138)))</f>
        <v>40</v>
      </c>
      <c r="AB138" s="48" t="n">
        <f aca="false">IF(OR(N(AB$5)=0,AB$6=""),0,AB$5*((DATE(YEAR($B138),MONTH($B138),MIN(AB$6,DAY(EOMONTH($B138,0))))&gt;=$B138)*(DATE(YEAR($B138),MONTH($B138),MIN(AB$6,DAY(EOMONTH($B138,0))))&lt;$C138)+(DATE(YEAR($B138),MONTH($B138)+1,MIN(AB$6,DAY(EOMONTH($B138,1))))&gt;=$B138)*(DATE(YEAR($B138),MONTH($B138)+1,MIN(AB$6,DAY(EOMONTH($B138,1))))&lt;$C138)))</f>
        <v>0</v>
      </c>
      <c r="AC138" s="48" t="n">
        <f aca="false">IF(OR(N(AC$5)=0,AC$6=""),0,AC$5*((DATE(YEAR($B138),MONTH($B138),MIN(AC$6,DAY(EOMONTH($B138,0))))&gt;=$B138)*(DATE(YEAR($B138),MONTH($B138),MIN(AC$6,DAY(EOMONTH($B138,0))))&lt;$C138)+(DATE(YEAR($B138),MONTH($B138)+1,MIN(AC$6,DAY(EOMONTH($B138,1))))&gt;=$B138)*(DATE(YEAR($B138),MONTH($B138)+1,MIN(AC$6,DAY(EOMONTH($B138,1))))&lt;$C138)))</f>
        <v>0</v>
      </c>
      <c r="AD138" s="48" t="n">
        <f aca="false">IF(OR(N(AD$5)=0,AD$6=""),0,AD$5*((DATE(YEAR($B138),MONTH($B138),MIN(AD$6,DAY(EOMONTH($B138,0))))&gt;=$B138)*(DATE(YEAR($B138),MONTH($B138),MIN(AD$6,DAY(EOMONTH($B138,0))))&lt;$C138)+(DATE(YEAR($B138),MONTH($B138)+1,MIN(AD$6,DAY(EOMONTH($B138,1))))&gt;=$B138)*(DATE(YEAR($B138),MONTH($B138)+1,MIN(AD$6,DAY(EOMONTH($B138,1))))&lt;$C138)))</f>
        <v>0</v>
      </c>
      <c r="AE138" s="48" t="n">
        <f aca="false">IF(OR(N(AE$5)=0,AE$6=""),0,AE$5*((DATE(YEAR($B138),MONTH($B138),MIN(AE$6,DAY(EOMONTH($B138,0))))&gt;=$B138)*(DATE(YEAR($B138),MONTH($B138),MIN(AE$6,DAY(EOMONTH($B138,0))))&lt;$C138)+(DATE(YEAR($B138),MONTH($B138)+1,MIN(AE$6,DAY(EOMONTH($B138,1))))&gt;=$B138)*(DATE(YEAR($B138),MONTH($B138)+1,MIN(AE$6,DAY(EOMONTH($B138,1))))&lt;$C138)))</f>
        <v>0</v>
      </c>
      <c r="AF138" s="48" t="n">
        <f aca="false">IF(OR(N(AF$5)=0,AF$6=""),0,AF$5*((DATE(YEAR($B138),MONTH($B138),MIN(AF$6,DAY(EOMONTH($B138,0))))&gt;=$B138)*(DATE(YEAR($B138),MONTH($B138),MIN(AF$6,DAY(EOMONTH($B138,0))))&lt;$C138)+(DATE(YEAR($B138),MONTH($B138)+1,MIN(AF$6,DAY(EOMONTH($B138,1))))&gt;=$B138)*(DATE(YEAR($B138),MONTH($B138)+1,MIN(AF$6,DAY(EOMONTH($B138,1))))&lt;$C138)))</f>
        <v>0</v>
      </c>
      <c r="AG138" s="48" t="n">
        <f aca="false">IF(OR(N(AG$5)=0,AG$6=""),0,AG$5*((DATE(YEAR($B138),MONTH($B138),MIN(AG$6,DAY(EOMONTH($B138,0))))&gt;=$B138)*(DATE(YEAR($B138),MONTH($B138),MIN(AG$6,DAY(EOMONTH($B138,0))))&lt;$C138)+(DATE(YEAR($B138),MONTH($B138)+1,MIN(AG$6,DAY(EOMONTH($B138,1))))&gt;=$B138)*(DATE(YEAR($B138),MONTH($B138)+1,MIN(AG$6,DAY(EOMONTH($B138,1))))&lt;$C138)))</f>
        <v>0</v>
      </c>
      <c r="AH138" s="48" t="n">
        <f aca="false">IF(OR(N(AH$5)=0,AH$6=""),0,AH$5*((DATE(YEAR($B138),MONTH($B138),MIN(AH$6,DAY(EOMONTH($B138,0))))&gt;=$B138)*(DATE(YEAR($B138),MONTH($B138),MIN(AH$6,DAY(EOMONTH($B138,0))))&lt;$C138)+(DATE(YEAR($B138),MONTH($B138)+1,MIN(AH$6,DAY(EOMONTH($B138,1))))&gt;=$B138)*(DATE(YEAR($B138),MONTH($B138)+1,MIN(AH$6,DAY(EOMONTH($B138,1))))&lt;$C138)))</f>
        <v>0</v>
      </c>
      <c r="AI138" s="48" t="n">
        <f aca="false">IF(OR(N(AI$5)=0,AI$6=""),0,AI$5*((DATE(YEAR($B138),MONTH($B138),MIN(AI$6,DAY(EOMONTH($B138,0))))&gt;=$B138)*(DATE(YEAR($B138),MONTH($B138),MIN(AI$6,DAY(EOMONTH($B138,0))))&lt;$C138)+(DATE(YEAR($B138),MONTH($B138)+1,MIN(AI$6,DAY(EOMONTH($B138,1))))&gt;=$B138)*(DATE(YEAR($B138),MONTH($B138)+1,MIN(AI$6,DAY(EOMONTH($B138,1))))&lt;$C138)))</f>
        <v>0</v>
      </c>
      <c r="AJ138" s="48" t="n">
        <f aca="false">IF(OR(N(AJ$5)=0,AJ$6=""),0,AJ$5*((DATE(YEAR($B138),MONTH($B138),MIN(AJ$6,DAY(EOMONTH($B138,0))))&gt;=$B138)*(DATE(YEAR($B138),MONTH($B138),MIN(AJ$6,DAY(EOMONTH($B138,0))))&lt;$C138)+(DATE(YEAR($B138),MONTH($B138)+1,MIN(AJ$6,DAY(EOMONTH($B138,1))))&gt;=$B138)*(DATE(YEAR($B138),MONTH($B138)+1,MIN(AJ$6,DAY(EOMONTH($B138,1))))&lt;$C138)))</f>
        <v>0</v>
      </c>
      <c r="AK138" s="48" t="n">
        <f aca="false">IF(OR(N(AK$5)=0,AK$6=""),0,AK$5*((DATE(YEAR($B138),MONTH($B138),MIN(AK$6,DAY(EOMONTH($B138,0))))&gt;=$B138)*(DATE(YEAR($B138),MONTH($B138),MIN(AK$6,DAY(EOMONTH($B138,0))))&lt;$C138)+(DATE(YEAR($B138),MONTH($B138)+1,MIN(AK$6,DAY(EOMONTH($B138,1))))&gt;=$B138)*(DATE(YEAR($B138),MONTH($B138)+1,MIN(AK$6,DAY(EOMONTH($B138,1))))&lt;$C138)))</f>
        <v>0</v>
      </c>
      <c r="AL138" s="48" t="n">
        <f aca="false">IF(OR(N(AL$5)=0,AL$6=""),0,AL$5*((DATE(YEAR($B138),MONTH($B138),MIN(AL$6,DAY(EOMONTH($B138,0))))&gt;=$B138)*(DATE(YEAR($B138),MONTH($B138),MIN(AL$6,DAY(EOMONTH($B138,0))))&lt;$C138)+(DATE(YEAR($B138),MONTH($B138)+1,MIN(AL$6,DAY(EOMONTH($B138,1))))&gt;=$B138)*(DATE(YEAR($B138),MONTH($B138)+1,MIN(AL$6,DAY(EOMONTH($B138,1))))&lt;$C138)))</f>
        <v>0</v>
      </c>
      <c r="AM138" s="48" t="n">
        <f aca="false">IF(OR(N(AM$5)=0,AM$6=""),0,AM$5*((DATE(YEAR($B138),MONTH($B138),MIN(AM$6,DAY(EOMONTH($B138,0))))&gt;=$B138)*(DATE(YEAR($B138),MONTH($B138),MIN(AM$6,DAY(EOMONTH($B138,0))))&lt;$C138)+(DATE(YEAR($B138),MONTH($B138)+1,MIN(AM$6,DAY(EOMONTH($B138,1))))&gt;=$B138)*(DATE(YEAR($B138),MONTH($B138)+1,MIN(AM$6,DAY(EOMONTH($B138,1))))&lt;$C138)))</f>
        <v>0</v>
      </c>
      <c r="AN138" s="48" t="n">
        <f aca="false">IF(OR(N(AN$5)=0,AN$6=""),0,AN$5*((DATE(YEAR($B138),MONTH($B138),MIN(AN$6,DAY(EOMONTH($B138,0))))&gt;=$B138)*(DATE(YEAR($B138),MONTH($B138),MIN(AN$6,DAY(EOMONTH($B138,0))))&lt;$C138)+(DATE(YEAR($B138),MONTH($B138)+1,MIN(AN$6,DAY(EOMONTH($B138,1))))&gt;=$B138)*(DATE(YEAR($B138),MONTH($B138)+1,MIN(AN$6,DAY(EOMONTH($B138,1))))&lt;$C138)))</f>
        <v>0</v>
      </c>
      <c r="AO138" s="48" t="n">
        <f aca="false">IF(OR(N(AO$5)=0,AO$6=""),0,AO$5*((DATE(YEAR($B138),MONTH($B138),MIN(AO$6,DAY(EOMONTH($B138,0))))&gt;=$B138)*(DATE(YEAR($B138),MONTH($B138),MIN(AO$6,DAY(EOMONTH($B138,0))))&lt;$C138)+(DATE(YEAR($B138),MONTH($B138)+1,MIN(AO$6,DAY(EOMONTH($B138,1))))&gt;=$B138)*(DATE(YEAR($B138),MONTH($B138)+1,MIN(AO$6,DAY(EOMONTH($B138,1))))&lt;$C138)))</f>
        <v>0</v>
      </c>
      <c r="AP138" s="48" t="n">
        <f aca="false">IF(OR(N(AP$5)=0,AP$6=""),0,AP$5*((DATE(YEAR($B138),MONTH($B138),MIN(AP$6,DAY(EOMONTH($B138,0))))&gt;=$B138)*(DATE(YEAR($B138),MONTH($B138),MIN(AP$6,DAY(EOMONTH($B138,0))))&lt;$C138)+(DATE(YEAR($B138),MONTH($B138)+1,MIN(AP$6,DAY(EOMONTH($B138,1))))&gt;=$B138)*(DATE(YEAR($B138),MONTH($B138)+1,MIN(AP$6,DAY(EOMONTH($B138,1))))&lt;$C138)))</f>
        <v>0</v>
      </c>
      <c r="AQ138" s="48" t="n">
        <f aca="false">IF(OR(N(AQ$5)=0,AQ$6=""),0,AQ$5*((DATE(YEAR($B138),MONTH($B138),MIN(AQ$6,DAY(EOMONTH($B138,0))))&gt;=$B138)*(DATE(YEAR($B138),MONTH($B138),MIN(AQ$6,DAY(EOMONTH($B138,0))))&lt;$C138)+(DATE(YEAR($B138),MONTH($B138)+1,MIN(AQ$6,DAY(EOMONTH($B138,1))))&gt;=$B138)*(DATE(YEAR($B138),MONTH($B138)+1,MIN(AQ$6,DAY(EOMONTH($B138,1))))&lt;$C138)))</f>
        <v>0</v>
      </c>
      <c r="AR138" s="48" t="n">
        <f aca="false">IF(OR(N(AR$5)=0,AR$6=""),0,AR$5*((DATE(YEAR($B138),MONTH($B138),MIN(AR$6,DAY(EOMONTH($B138,0))))&gt;=$B138)*(DATE(YEAR($B138),MONTH($B138),MIN(AR$6,DAY(EOMONTH($B138,0))))&lt;$C138)+(DATE(YEAR($B138),MONTH($B138)+1,MIN(AR$6,DAY(EOMONTH($B138,1))))&gt;=$B138)*(DATE(YEAR($B138),MONTH($B138)+1,MIN(AR$6,DAY(EOMONTH($B138,1))))&lt;$C138)))</f>
        <v>0</v>
      </c>
      <c r="AS138" s="48" t="n">
        <f aca="false">IF(OR(N(AS$5)=0,AS$6=""),0,AS$5*((DATE(YEAR($B138),MONTH($B138),MIN(AS$6,DAY(EOMONTH($B138,0))))&gt;=$B138)*(DATE(YEAR($B138),MONTH($B138),MIN(AS$6,DAY(EOMONTH($B138,0))))&lt;$C138)+(DATE(YEAR($B138),MONTH($B138)+1,MIN(AS$6,DAY(EOMONTH($B138,1))))&gt;=$B138)*(DATE(YEAR($B138),MONTH($B138)+1,MIN(AS$6,DAY(EOMONTH($B138,1))))&lt;$C138)))</f>
        <v>0</v>
      </c>
      <c r="AT138" s="48" t="n">
        <f aca="false">IF(OR(N(AT$5)=0,AT$6=""),0,AT$5*((DATE(YEAR($B138),MONTH($B138),MIN(AT$6,DAY(EOMONTH($B138,0))))&gt;=$B138)*(DATE(YEAR($B138),MONTH($B138),MIN(AT$6,DAY(EOMONTH($B138,0))))&lt;$C138)+(DATE(YEAR($B138),MONTH($B138)+1,MIN(AT$6,DAY(EOMONTH($B138,1))))&gt;=$B138)*(DATE(YEAR($B138),MONTH($B138)+1,MIN(AT$6,DAY(EOMONTH($B138,1))))&lt;$C138)))</f>
        <v>0</v>
      </c>
      <c r="AU138" s="48" t="n">
        <f aca="false">IF(OR(N(AU$5)=0,AU$6=""),0,AU$5*((DATE(YEAR($B138),MONTH($B138),MIN(AU$6,DAY(EOMONTH($B138,0))))&gt;=$B138)*(DATE(YEAR($B138),MONTH($B138),MIN(AU$6,DAY(EOMONTH($B138,0))))&lt;$C138)+(DATE(YEAR($B138),MONTH($B138)+1,MIN(AU$6,DAY(EOMONTH($B138,1))))&gt;=$B138)*(DATE(YEAR($B138),MONTH($B138)+1,MIN(AU$6,DAY(EOMONTH($B138,1))))&lt;$C138)))</f>
        <v>0</v>
      </c>
      <c r="AV138" s="48" t="n">
        <f aca="false">IF(OR(N(AV$5)=0,AV$6=""),0,AV$5*((DATE(YEAR($B138),MONTH($B138),MIN(AV$6,DAY(EOMONTH($B138,0))))&gt;=$B138)*(DATE(YEAR($B138),MONTH($B138),MIN(AV$6,DAY(EOMONTH($B138,0))))&lt;$C138)+(DATE(YEAR($B138),MONTH($B138)+1,MIN(AV$6,DAY(EOMONTH($B138,1))))&gt;=$B138)*(DATE(YEAR($B138),MONTH($B138)+1,MIN(AV$6,DAY(EOMONTH($B138,1))))&lt;$C138)))</f>
        <v>0</v>
      </c>
      <c r="AW138" s="48" t="n">
        <f aca="false">IF(OR(N(AW$5)=0,AW$6=""),0,AW$5*((DATE(YEAR($B138),MONTH($B138),MIN(AW$6,DAY(EOMONTH($B138,0))))&gt;=$B138)*(DATE(YEAR($B138),MONTH($B138),MIN(AW$6,DAY(EOMONTH($B138,0))))&lt;$C138)+(DATE(YEAR($B138),MONTH($B138)+1,MIN(AW$6,DAY(EOMONTH($B138,1))))&gt;=$B138)*(DATE(YEAR($B138),MONTH($B138)+1,MIN(AW$6,DAY(EOMONTH($B138,1))))&lt;$C138)))</f>
        <v>0</v>
      </c>
      <c r="AX138" s="48" t="n">
        <f aca="false">IF(OR(N(AX$5)=0,AX$6=""),0,AX$5*((DATE(YEAR($B138),MONTH($B138),MIN(AX$6,DAY(EOMONTH($B138,0))))&gt;=$B138)*(DATE(YEAR($B138),MONTH($B138),MIN(AX$6,DAY(EOMONTH($B138,0))))&lt;$C138)+(DATE(YEAR($B138),MONTH($B138)+1,MIN(AX$6,DAY(EOMONTH($B138,1))))&gt;=$B138)*(DATE(YEAR($B138),MONTH($B138)+1,MIN(AX$6,DAY(EOMONTH($B138,1))))&lt;$C138)))</f>
        <v>0</v>
      </c>
      <c r="AY138" s="48" t="n">
        <f aca="false">IF(OR(N(AY$5)=0,AY$6=""),0,AY$5*((DATE(YEAR($B138),MONTH($B138),MIN(AY$6,DAY(EOMONTH($B138,0))))&gt;=$B138)*(DATE(YEAR($B138),MONTH($B138),MIN(AY$6,DAY(EOMONTH($B138,0))))&lt;$C138)+(DATE(YEAR($B138),MONTH($B138)+1,MIN(AY$6,DAY(EOMONTH($B138,1))))&gt;=$B138)*(DATE(YEAR($B138),MONTH($B138)+1,MIN(AY$6,DAY(EOMONTH($B138,1))))&lt;$C138)))</f>
        <v>0</v>
      </c>
      <c r="AZ138" s="48" t="n">
        <f aca="false">IF(OR(N(AZ$5)=0,AZ$6=""),0,AZ$5*((DATE(YEAR($B138),MONTH($B138),MIN(AZ$6,DAY(EOMONTH($B138,0))))&gt;=$B138)*(DATE(YEAR($B138),MONTH($B138),MIN(AZ$6,DAY(EOMONTH($B138,0))))&lt;$C138)+(DATE(YEAR($B138),MONTH($B138)+1,MIN(AZ$6,DAY(EOMONTH($B138,1))))&gt;=$B138)*(DATE(YEAR($B138),MONTH($B138)+1,MIN(AZ$6,DAY(EOMONTH($B138,1))))&lt;$C138)))</f>
        <v>0</v>
      </c>
      <c r="BA138" s="48" t="n">
        <f aca="false">IF(OR(N(BA$5)=0,BA$6=""),0,BA$5*((DATE(YEAR($B138),MONTH($B138),MIN(BA$6,DAY(EOMONTH($B138,0))))&gt;=$B138)*(DATE(YEAR($B138),MONTH($B138),MIN(BA$6,DAY(EOMONTH($B138,0))))&lt;$C138)+(DATE(YEAR($B138),MONTH($B138)+1,MIN(BA$6,DAY(EOMONTH($B138,1))))&gt;=$B138)*(DATE(YEAR($B138),MONTH($B138)+1,MIN(BA$6,DAY(EOMONTH($B138,1))))&lt;$C138)))</f>
        <v>0</v>
      </c>
      <c r="BB138" s="48" t="n">
        <f aca="false">IF(OR(N(BB$5)=0,BB$6=""),0,BB$5*((DATE(YEAR($B138),MONTH($B138),MIN(BB$6,DAY(EOMONTH($B138,0))))&gt;=$B138)*(DATE(YEAR($B138),MONTH($B138),MIN(BB$6,DAY(EOMONTH($B138,0))))&lt;$C138)+(DATE(YEAR($B138),MONTH($B138)+1,MIN(BB$6,DAY(EOMONTH($B138,1))))&gt;=$B138)*(DATE(YEAR($B138),MONTH($B138)+1,MIN(BB$6,DAY(EOMONTH($B138,1))))&lt;$C138)))</f>
        <v>0</v>
      </c>
      <c r="BC138" s="48" t="n">
        <f aca="false">IF(OR(N(BC$5)=0,BC$6=""),0,BC$5*((DATE(YEAR($B138),MONTH($B138),MIN(BC$6,DAY(EOMONTH($B138,0))))&gt;=$B138)*(DATE(YEAR($B138),MONTH($B138),MIN(BC$6,DAY(EOMONTH($B138,0))))&lt;$C138)+(DATE(YEAR($B138),MONTH($B138)+1,MIN(BC$6,DAY(EOMONTH($B138,1))))&gt;=$B138)*(DATE(YEAR($B138),MONTH($B138)+1,MIN(BC$6,DAY(EOMONTH($B138,1))))&lt;$C138)))</f>
        <v>0</v>
      </c>
      <c r="BD138" s="48" t="n">
        <f aca="false">IF(OR(N(BD$5)=0,BD$6=""),0,BD$5*((DATE(YEAR($B138),MONTH($B138),MIN(BD$6,DAY(EOMONTH($B138,0))))&gt;=$B138)*(DATE(YEAR($B138),MONTH($B138),MIN(BD$6,DAY(EOMONTH($B138,0))))&lt;$C138)+(DATE(YEAR($B138),MONTH($B138)+1,MIN(BD$6,DAY(EOMONTH($B138,1))))&gt;=$B138)*(DATE(YEAR($B138),MONTH($B138)+1,MIN(BD$6,DAY(EOMONTH($B138,1))))&lt;$C138)))</f>
        <v>0</v>
      </c>
      <c r="BE138" s="48" t="n">
        <f aca="false">IF(OR(N(BE$5)=0,BE$6=""),0,BE$5*((DATE(YEAR($B138),MONTH($B138),MIN(BE$6,DAY(EOMONTH($B138,0))))&gt;=$B138)*(DATE(YEAR($B138),MONTH($B138),MIN(BE$6,DAY(EOMONTH($B138,0))))&lt;$C138)+(DATE(YEAR($B138),MONTH($B138)+1,MIN(BE$6,DAY(EOMONTH($B138,1))))&gt;=$B138)*(DATE(YEAR($B138),MONTH($B138)+1,MIN(BE$6,DAY(EOMONTH($B138,1))))&lt;$C138)))</f>
        <v>0</v>
      </c>
      <c r="BF138" s="48" t="n">
        <f aca="false">IF(OR(N(BF$5)=0,BF$6=""),0,BF$5*((DATE(YEAR($B138),MONTH($B138),MIN(BF$6,DAY(EOMONTH($B138,0))))&gt;=$B138)*(DATE(YEAR($B138),MONTH($B138),MIN(BF$6,DAY(EOMONTH($B138,0))))&lt;$C138)+(DATE(YEAR($B138),MONTH($B138)+1,MIN(BF$6,DAY(EOMONTH($B138,1))))&gt;=$B138)*(DATE(YEAR($B138),MONTH($B138)+1,MIN(BF$6,DAY(EOMONTH($B138,1))))&lt;$C138)))</f>
        <v>0</v>
      </c>
      <c r="BG138" s="48" t="n">
        <f aca="false">IF(OR(N(BG$5)=0,BG$6=""),0,BG$5*((DATE(YEAR($B138),MONTH($B138),MIN(BG$6,DAY(EOMONTH($B138,0))))&gt;=$B138)*(DATE(YEAR($B138),MONTH($B138),MIN(BG$6,DAY(EOMONTH($B138,0))))&lt;$C138)+(DATE(YEAR($B138),MONTH($B138)+1,MIN(BG$6,DAY(EOMONTH($B138,1))))&gt;=$B138)*(DATE(YEAR($B138),MONTH($B138)+1,MIN(BG$6,DAY(EOMONTH($B138,1))))&lt;$C138)))</f>
        <v>0</v>
      </c>
      <c r="BH138" s="48" t="n">
        <f aca="false">IF(OR(N(BH$5)=0,BH$6=""),0,BH$5*((DATE(YEAR($B138),MONTH($B138),MIN(BH$6,DAY(EOMONTH($B138,0))))&gt;=$B138)*(DATE(YEAR($B138),MONTH($B138),MIN(BH$6,DAY(EOMONTH($B138,0))))&lt;$C138)+(DATE(YEAR($B138),MONTH($B138)+1,MIN(BH$6,DAY(EOMONTH($B138,1))))&gt;=$B138)*(DATE(YEAR($B138),MONTH($B138)+1,MIN(BH$6,DAY(EOMONTH($B138,1))))&lt;$C138)))</f>
        <v>0</v>
      </c>
      <c r="BI138" s="48" t="n">
        <f aca="false">IF(OR(N(BI$5)=0,BI$6=""),0,BI$5*((DATE(YEAR($B138),MONTH($B138),MIN(BI$6,DAY(EOMONTH($B138,0))))&gt;=$B138)*(DATE(YEAR($B138),MONTH($B138),MIN(BI$6,DAY(EOMONTH($B138,0))))&lt;$C138)+(DATE(YEAR($B138),MONTH($B138)+1,MIN(BI$6,DAY(EOMONTH($B138,1))))&gt;=$B138)*(DATE(YEAR($B138),MONTH($B138)+1,MIN(BI$6,DAY(EOMONTH($B138,1))))&lt;$C138)))</f>
        <v>0</v>
      </c>
      <c r="BJ138" s="48" t="n">
        <f aca="false">IF(OR(N(BJ$5)=0,BJ$6=""),0,BJ$5*((DATE(YEAR($B138),MONTH($B138),MIN(BJ$6,DAY(EOMONTH($B138,0))))&gt;=$B138)*(DATE(YEAR($B138),MONTH($B138),MIN(BJ$6,DAY(EOMONTH($B138,0))))&lt;$C138)+(DATE(YEAR($B138),MONTH($B138)+1,MIN(BJ$6,DAY(EOMONTH($B138,1))))&gt;=$B138)*(DATE(YEAR($B138),MONTH($B138)+1,MIN(BJ$6,DAY(EOMONTH($B138,1))))&lt;$C138)))</f>
        <v>0</v>
      </c>
      <c r="BK138" s="48" t="n">
        <f aca="false">IF(OR(N(BK$5)=0,BK$6=""),0,BK$5*((DATE(YEAR($B138),MONTH($B138),MIN(BK$6,DAY(EOMONTH($B138,0))))&gt;=$B138)*(DATE(YEAR($B138),MONTH($B138),MIN(BK$6,DAY(EOMONTH($B138,0))))&lt;$C138)+(DATE(YEAR($B138),MONTH($B138)+1,MIN(BK$6,DAY(EOMONTH($B138,1))))&gt;=$B138)*(DATE(YEAR($B138),MONTH($B138)+1,MIN(BK$6,DAY(EOMONTH($B138,1))))&lt;$C138)))</f>
        <v>0</v>
      </c>
      <c r="BL138" s="48" t="n">
        <f aca="false">IF(OR(N(BL$5)=0,BL$6=""),0,BL$5*((DATE(YEAR($B138),MONTH($B138),MIN(BL$6,DAY(EOMONTH($B138,0))))&gt;=$B138)*(DATE(YEAR($B138),MONTH($B138),MIN(BL$6,DAY(EOMONTH($B138,0))))&lt;$C138)+(DATE(YEAR($B138),MONTH($B138)+1,MIN(BL$6,DAY(EOMONTH($B138,1))))&gt;=$B138)*(DATE(YEAR($B138),MONTH($B138)+1,MIN(BL$6,DAY(EOMONTH($B138,1))))&lt;$C138)))</f>
        <v>0</v>
      </c>
      <c r="BM138" s="48" t="n">
        <f aca="false">IF(OR(N(BM$5)=0,BM$6=""),0,BM$5*((DATE(YEAR($B138),MONTH($B138),MIN(BM$6,DAY(EOMONTH($B138,0))))&gt;=$B138)*(DATE(YEAR($B138),MONTH($B138),MIN(BM$6,DAY(EOMONTH($B138,0))))&lt;$C138)+(DATE(YEAR($B138),MONTH($B138)+1,MIN(BM$6,DAY(EOMONTH($B138,1))))&gt;=$B138)*(DATE(YEAR($B138),MONTH($B138)+1,MIN(BM$6,DAY(EOMONTH($B138,1))))&lt;$C138)))</f>
        <v>0</v>
      </c>
      <c r="BN138" s="48" t="n">
        <f aca="false">IF(OR(N(BN$5)=0,BN$6=""),0,BN$5*((DATE(YEAR($B138),MONTH($B138),MIN(BN$6,DAY(EOMONTH($B138,0))))&gt;=$B138)*(DATE(YEAR($B138),MONTH($B138),MIN(BN$6,DAY(EOMONTH($B138,0))))&lt;$C138)+(DATE(YEAR($B138),MONTH($B138)+1,MIN(BN$6,DAY(EOMONTH($B138,1))))&gt;=$B138)*(DATE(YEAR($B138),MONTH($B138)+1,MIN(BN$6,DAY(EOMONTH($B138,1))))&lt;$C138)))</f>
        <v>0</v>
      </c>
      <c r="BO138" s="48" t="n">
        <f aca="false">IF(OR(N(BO$5)=0,BO$6=""),0,BO$5*((DATE(YEAR($B138),MONTH($B138),MIN(BO$6,DAY(EOMONTH($B138,0))))&gt;=$B138)*(DATE(YEAR($B138),MONTH($B138),MIN(BO$6,DAY(EOMONTH($B138,0))))&lt;$C138)+(DATE(YEAR($B138),MONTH($B138)+1,MIN(BO$6,DAY(EOMONTH($B138,1))))&gt;=$B138)*(DATE(YEAR($B138),MONTH($B138)+1,MIN(BO$6,DAY(EOMONTH($B138,1))))&lt;$C138)))</f>
        <v>0</v>
      </c>
      <c r="BP138" s="48" t="n">
        <f aca="false">IF(OR(N(BP$5)=0,BP$6=""),0,BP$5*((DATE(YEAR($B138),MONTH($B138),MIN(BP$6,DAY(EOMONTH($B138,0))))&gt;=$B138)*(DATE(YEAR($B138),MONTH($B138),MIN(BP$6,DAY(EOMONTH($B138,0))))&lt;$C138)+(DATE(YEAR($B138),MONTH($B138)+1,MIN(BP$6,DAY(EOMONTH($B138,1))))&gt;=$B138)*(DATE(YEAR($B138),MONTH($B138)+1,MIN(BP$6,DAY(EOMONTH($B138,1))))&lt;$C138)))</f>
        <v>0</v>
      </c>
      <c r="BQ138" s="48" t="n">
        <f aca="false">IF(OR(N(BQ$5)=0,BQ$6=""),0,BQ$5*((DATE(YEAR($B138),MONTH($B138),MIN(BQ$6,DAY(EOMONTH($B138,0))))&gt;=$B138)*(DATE(YEAR($B138),MONTH($B138),MIN(BQ$6,DAY(EOMONTH($B138,0))))&lt;$C138)+(DATE(YEAR($B138),MONTH($B138)+1,MIN(BQ$6,DAY(EOMONTH($B138,1))))&gt;=$B138)*(DATE(YEAR($B138),MONTH($B138)+1,MIN(BQ$6,DAY(EOMONTH($B138,1))))&lt;$C138)))</f>
        <v>0</v>
      </c>
      <c r="BR138" s="48" t="n">
        <f aca="false">IF(OR(N(BR$5)=0,BR$6=""),0,BR$5*((DATE(YEAR($B138),MONTH($B138),MIN(BR$6,DAY(EOMONTH($B138,0))))&gt;=$B138)*(DATE(YEAR($B138),MONTH($B138),MIN(BR$6,DAY(EOMONTH($B138,0))))&lt;$C138)+(DATE(YEAR($B138),MONTH($B138)+1,MIN(BR$6,DAY(EOMONTH($B138,1))))&gt;=$B138)*(DATE(YEAR($B138),MONTH($B138)+1,MIN(BR$6,DAY(EOMONTH($B138,1))))&lt;$C138)))</f>
        <v>0</v>
      </c>
      <c r="BS138" s="48" t="n">
        <f aca="false">IF(OR(N(BS$5)=0,BS$6=""),0,BS$5*((DATE(YEAR($B138),MONTH($B138),MIN(BS$6,DAY(EOMONTH($B138,0))))&gt;=$B138)*(DATE(YEAR($B138),MONTH($B138),MIN(BS$6,DAY(EOMONTH($B138,0))))&lt;$C138)+(DATE(YEAR($B138),MONTH($B138)+1,MIN(BS$6,DAY(EOMONTH($B138,1))))&gt;=$B138)*(DATE(YEAR($B138),MONTH($B138)+1,MIN(BS$6,DAY(EOMONTH($B138,1))))&lt;$C138)))</f>
        <v>0</v>
      </c>
      <c r="BT138" s="48" t="n">
        <f aca="false">IF(OR(N(BT$5)=0,BT$6=""),0,BT$5*((DATE(YEAR($B138),MONTH($B138),MIN(BT$6,DAY(EOMONTH($B138,0))))&gt;=$B138)*(DATE(YEAR($B138),MONTH($B138),MIN(BT$6,DAY(EOMONTH($B138,0))))&lt;$C138)+(DATE(YEAR($B138),MONTH($B138)+1,MIN(BT$6,DAY(EOMONTH($B138,1))))&gt;=$B138)*(DATE(YEAR($B138),MONTH($B138)+1,MIN(BT$6,DAY(EOMONTH($B138,1))))&lt;$C138)))</f>
        <v>0</v>
      </c>
      <c r="BU138" s="48" t="n">
        <f aca="false">IF(OR(N(BU$5)=0,BU$6=""),0,BU$5*((DATE(YEAR($B138),MONTH($B138),MIN(BU$6,DAY(EOMONTH($B138,0))))&gt;=$B138)*(DATE(YEAR($B138),MONTH($B138),MIN(BU$6,DAY(EOMONTH($B138,0))))&lt;$C138)+(DATE(YEAR($B138),MONTH($B138)+1,MIN(BU$6,DAY(EOMONTH($B138,1))))&gt;=$B138)*(DATE(YEAR($B138),MONTH($B138)+1,MIN(BU$6,DAY(EOMONTH($B138,1))))&lt;$C138)))</f>
        <v>0</v>
      </c>
      <c r="BV138" s="48" t="n">
        <f aca="false">IF(OR(N(BV$5)=0,BV$6=""),0,BV$5*((DATE(YEAR($B138),MONTH($B138),MIN(BV$6,DAY(EOMONTH($B138,0))))&gt;=$B138)*(DATE(YEAR($B138),MONTH($B138),MIN(BV$6,DAY(EOMONTH($B138,0))))&lt;$C138)+(DATE(YEAR($B138),MONTH($B138)+1,MIN(BV$6,DAY(EOMONTH($B138,1))))&gt;=$B138)*(DATE(YEAR($B138),MONTH($B138)+1,MIN(BV$6,DAY(EOMONTH($B138,1))))&lt;$C138)))</f>
        <v>0</v>
      </c>
      <c r="BW138" s="48" t="n">
        <f aca="false">IF(OR(N(BW$5)=0,BW$6=""),0,BW$5*((DATE(YEAR($B138),MONTH($B138),MIN(BW$6,DAY(EOMONTH($B138,0))))&gt;=$B138)*(DATE(YEAR($B138),MONTH($B138),MIN(BW$6,DAY(EOMONTH($B138,0))))&lt;$C138)+(DATE(YEAR($B138),MONTH($B138)+1,MIN(BW$6,DAY(EOMONTH($B138,1))))&gt;=$B138)*(DATE(YEAR($B138),MONTH($B138)+1,MIN(BW$6,DAY(EOMONTH($B138,1))))&lt;$C138)))</f>
        <v>0</v>
      </c>
      <c r="BX138" s="48" t="n">
        <f aca="false">MIN(Z138,(FT137*(1+FT$5/Setup!$C$36)+IF($V138=1,N($F138),0)))</f>
        <v>0</v>
      </c>
      <c r="BY138" s="48" t="n">
        <f aca="false">MIN(AA138,(FU137*(1+FU$5/Setup!$C$36)+IF($V138=2,N($F138),0)))</f>
        <v>0</v>
      </c>
      <c r="BZ138" s="48" t="n">
        <f aca="false">MIN(AB138,(FV137*(1+FV$5/Setup!$C$36)+IF($V138=3,N($F138),0)))</f>
        <v>0</v>
      </c>
      <c r="CA138" s="48" t="n">
        <f aca="false">MIN(AC138,(FW137*(1+FW$5/Setup!$C$36)+IF($V138=4,N($F138),0)))</f>
        <v>0</v>
      </c>
      <c r="CB138" s="48" t="n">
        <f aca="false">MIN(AD138,(FX137*(1+FX$5/Setup!$C$36)+IF($V138=5,N($F138),0)))</f>
        <v>0</v>
      </c>
      <c r="CC138" s="48" t="n">
        <f aca="false">MIN(AE138,(FY137*(1+FY$5/Setup!$C$36)+IF($V138=6,N($F138),0)))</f>
        <v>0</v>
      </c>
      <c r="CD138" s="48" t="n">
        <f aca="false">MIN(AF138,(FZ137*(1+FZ$5/Setup!$C$36)+IF($V138=7,N($F138),0)))</f>
        <v>0</v>
      </c>
      <c r="CE138" s="48" t="n">
        <f aca="false">MIN(AG138,(GA137*(1+GA$5/Setup!$C$36)+IF($V138=8,N($F138),0)))</f>
        <v>0</v>
      </c>
      <c r="CF138" s="48" t="n">
        <f aca="false">MIN(AH138,(GB137*(1+GB$5/Setup!$C$36)+IF($V138=9,N($F138),0)))</f>
        <v>0</v>
      </c>
      <c r="CG138" s="48" t="n">
        <f aca="false">MIN(AI138,(GC137*(1+GC$5/Setup!$C$36)+IF($V138=10,N($F138),0)))</f>
        <v>0</v>
      </c>
      <c r="CH138" s="48" t="n">
        <f aca="false">MIN(AJ138,(GD137*(1+GD$5/Setup!$C$36)+IF($V138=11,N($F138),0)))</f>
        <v>0</v>
      </c>
      <c r="CI138" s="48" t="n">
        <f aca="false">MIN(AK138,(GE137*(1+GE$5/Setup!$C$36)+IF($V138=12,N($F138),0)))</f>
        <v>0</v>
      </c>
      <c r="CJ138" s="48" t="n">
        <f aca="false">MIN(AL138,(GF137*(1+GF$5/Setup!$C$36)+IF($V138=13,N($F138),0)))</f>
        <v>0</v>
      </c>
      <c r="CK138" s="48" t="n">
        <f aca="false">MIN(AM138,(GG137*(1+GG$5/Setup!$C$36)+IF($V138=14,N($F138),0)))</f>
        <v>0</v>
      </c>
      <c r="CL138" s="48" t="n">
        <f aca="false">MIN(AN138,(GH137*(1+GH$5/Setup!$C$36)+IF($V138=15,N($F138),0)))</f>
        <v>0</v>
      </c>
      <c r="CM138" s="48" t="n">
        <f aca="false">MIN(AO138,(GI137*(1+GI$5/Setup!$C$36)+IF($V138=16,N($F138),0)))</f>
        <v>0</v>
      </c>
      <c r="CN138" s="48" t="n">
        <f aca="false">MIN(AP138,(GJ137*(1+GJ$5/Setup!$C$36)+IF($V138=17,N($F138),0)))</f>
        <v>0</v>
      </c>
      <c r="CO138" s="48" t="n">
        <f aca="false">MIN(AQ138,(GK137*(1+GK$5/Setup!$C$36)+IF($V138=18,N($F138),0)))</f>
        <v>0</v>
      </c>
      <c r="CP138" s="48" t="n">
        <f aca="false">MIN(AR138,(GL137*(1+GL$5/Setup!$C$36)+IF($V138=19,N($F138),0)))</f>
        <v>0</v>
      </c>
      <c r="CQ138" s="48" t="n">
        <f aca="false">MIN(AS138,(GM137*(1+GM$5/Setup!$C$36)+IF($V138=20,N($F138),0)))</f>
        <v>0</v>
      </c>
      <c r="CR138" s="48" t="n">
        <f aca="false">MIN(AT138,(GN137*(1+GN$5/Setup!$C$36)+IF($V138=21,N($F138),0)))</f>
        <v>0</v>
      </c>
      <c r="CS138" s="48" t="n">
        <f aca="false">MIN(AU138,(GO137*(1+GO$5/Setup!$C$36)+IF($V138=22,N($F138),0)))</f>
        <v>0</v>
      </c>
      <c r="CT138" s="48" t="n">
        <f aca="false">MIN(AV138,(GP137*(1+GP$5/Setup!$C$36)+IF($V138=23,N($F138),0)))</f>
        <v>0</v>
      </c>
      <c r="CU138" s="48" t="n">
        <f aca="false">MIN(AW138,(GQ137*(1+GQ$5/Setup!$C$36)+IF($V138=24,N($F138),0)))</f>
        <v>0</v>
      </c>
      <c r="CV138" s="48" t="n">
        <f aca="false">MIN(AX138,(GR137*(1+GR$5/Setup!$C$36)+IF($V138=25,N($F138),0)))</f>
        <v>0</v>
      </c>
      <c r="CW138" s="48" t="n">
        <f aca="false">MIN(AY138,(GS137*(1+GS$5/Setup!$C$36)+IF($V138=26,N($F138),0)))</f>
        <v>0</v>
      </c>
      <c r="CX138" s="48" t="n">
        <f aca="false">MIN(AZ138,(GT137*(1+GT$5/Setup!$C$36)+IF($V138=27,N($F138),0)))</f>
        <v>0</v>
      </c>
      <c r="CY138" s="48" t="n">
        <f aca="false">MIN(BA138,(GU137*(1+GU$5/Setup!$C$36)+IF($V138=28,N($F138),0)))</f>
        <v>0</v>
      </c>
      <c r="CZ138" s="48" t="n">
        <f aca="false">MIN(BB138,(GV137*(1+GV$5/Setup!$C$36)+IF($V138=29,N($F138),0)))</f>
        <v>0</v>
      </c>
      <c r="DA138" s="48" t="n">
        <f aca="false">MIN(BC138,(GW137*(1+GW$5/Setup!$C$36)+IF($V138=30,N($F138),0)))</f>
        <v>0</v>
      </c>
      <c r="DB138" s="48" t="n">
        <f aca="false">MIN(BD138,(GX137*(1+GX$5/Setup!$C$36)+IF($V138=31,N($F138),0)))</f>
        <v>0</v>
      </c>
      <c r="DC138" s="48" t="n">
        <f aca="false">MIN(BE138,(GY137*(1+GY$5/Setup!$C$36)+IF($V138=32,N($F138),0)))</f>
        <v>0</v>
      </c>
      <c r="DD138" s="48" t="n">
        <f aca="false">MIN(BF138,(GZ137*(1+GZ$5/Setup!$C$36)+IF($V138=33,N($F138),0)))</f>
        <v>0</v>
      </c>
      <c r="DE138" s="48" t="n">
        <f aca="false">MIN(BG138,(HA137*(1+HA$5/Setup!$C$36)+IF($V138=34,N($F138),0)))</f>
        <v>0</v>
      </c>
      <c r="DF138" s="48" t="n">
        <f aca="false">MIN(BH138,(HB137*(1+HB$5/Setup!$C$36)+IF($V138=35,N($F138),0)))</f>
        <v>0</v>
      </c>
      <c r="DG138" s="48" t="n">
        <f aca="false">MIN(BI138,(HC137*(1+HC$5/Setup!$C$36)+IF($V138=36,N($F138),0)))</f>
        <v>0</v>
      </c>
      <c r="DH138" s="48" t="n">
        <f aca="false">MIN(BJ138,(HD137*(1+HD$5/Setup!$C$36)+IF($V138=37,N($F138),0)))</f>
        <v>0</v>
      </c>
      <c r="DI138" s="48" t="n">
        <f aca="false">MIN(BK138,(HE137*(1+HE$5/Setup!$C$36)+IF($V138=38,N($F138),0)))</f>
        <v>0</v>
      </c>
      <c r="DJ138" s="48" t="n">
        <f aca="false">MIN(BL138,(HF137*(1+HF$5/Setup!$C$36)+IF($V138=39,N($F138),0)))</f>
        <v>0</v>
      </c>
      <c r="DK138" s="48" t="n">
        <f aca="false">MIN(BM138,(HG137*(1+HG$5/Setup!$C$36)+IF($V138=40,N($F138),0)))</f>
        <v>0</v>
      </c>
      <c r="DL138" s="48" t="n">
        <f aca="false">MIN(BN138,(HH137*(1+HH$5/Setup!$C$36)+IF($V138=41,N($F138),0)))</f>
        <v>0</v>
      </c>
      <c r="DM138" s="48" t="n">
        <f aca="false">MIN(BO138,(HI137*(1+HI$5/Setup!$C$36)+IF($V138=42,N($F138),0)))</f>
        <v>0</v>
      </c>
      <c r="DN138" s="48" t="n">
        <f aca="false">MIN(BP138,(HJ137*(1+HJ$5/Setup!$C$36)+IF($V138=43,N($F138),0)))</f>
        <v>0</v>
      </c>
      <c r="DO138" s="48" t="n">
        <f aca="false">MIN(BQ138,(HK137*(1+HK$5/Setup!$C$36)+IF($V138=44,N($F138),0)))</f>
        <v>0</v>
      </c>
      <c r="DP138" s="48" t="n">
        <f aca="false">MIN(BR138,(HL137*(1+HL$5/Setup!$C$36)+IF($V138=45,N($F138),0)))</f>
        <v>0</v>
      </c>
      <c r="DQ138" s="48" t="n">
        <f aca="false">MIN(BS138,(HM137*(1+HM$5/Setup!$C$36)+IF($V138=46,N($F138),0)))</f>
        <v>0</v>
      </c>
      <c r="DR138" s="48" t="n">
        <f aca="false">MIN(BT138,(HN137*(1+HN$5/Setup!$C$36)+IF($V138=47,N($F138),0)))</f>
        <v>0</v>
      </c>
      <c r="DS138" s="48" t="n">
        <f aca="false">MIN(BU138,(HO137*(1+HO$5/Setup!$C$36)+IF($V138=48,N($F138),0)))</f>
        <v>0</v>
      </c>
      <c r="DT138" s="48" t="n">
        <f aca="false">MIN(BV138,(HP137*(1+HP$5/Setup!$C$36)+IF($V138=49,N($F138),0)))</f>
        <v>0</v>
      </c>
      <c r="DU138" s="48" t="n">
        <f aca="false">MIN(BW138,(HQ137*(1+HQ$5/Setup!$C$36)+IF($V138=50,N($F138),0)))</f>
        <v>0</v>
      </c>
      <c r="DV138" s="48" t="n">
        <f aca="false">MIN(MAX((FT137*(1+FT$5/Setup!$C$36)+IF($V138=1,N($F138),0))-BX138,0),MAX($P138-0,0))</f>
        <v>0</v>
      </c>
      <c r="DW138" s="48" t="n">
        <f aca="false">MIN(MAX((FU137*(1+FU$5/Setup!$C$36)+IF($V138=2,N($F138),0))-BY138,0),MAX($P138-SUM(DV138:DV138),0))</f>
        <v>0</v>
      </c>
      <c r="DX138" s="48" t="n">
        <f aca="false">MIN(MAX((FV137*(1+FV$5/Setup!$C$36)+IF($V138=3,N($F138),0))-BZ138,0),MAX($P138-SUM(DV138:DW138),0))</f>
        <v>0</v>
      </c>
      <c r="DY138" s="48" t="n">
        <f aca="false">MIN(MAX((FW137*(1+FW$5/Setup!$C$36)+IF($V138=4,N($F138),0))-CA138,0),MAX($P138-SUM(DV138:DX138),0))</f>
        <v>0</v>
      </c>
      <c r="DZ138" s="48" t="n">
        <f aca="false">MIN(MAX((FX137*(1+FX$5/Setup!$C$36)+IF($V138=5,N($F138),0))-CB138,0),MAX($P138-SUM(DV138:DY138),0))</f>
        <v>0</v>
      </c>
      <c r="EA138" s="48" t="n">
        <f aca="false">MIN(MAX((FY137*(1+FY$5/Setup!$C$36)+IF($V138=6,N($F138),0))-CC138,0),MAX($P138-SUM(DV138:DZ138),0))</f>
        <v>0</v>
      </c>
      <c r="EB138" s="48" t="n">
        <f aca="false">MIN(MAX((FZ137*(1+FZ$5/Setup!$C$36)+IF($V138=7,N($F138),0))-CD138,0),MAX($P138-SUM(DV138:EA138),0))</f>
        <v>0</v>
      </c>
      <c r="EC138" s="48" t="n">
        <f aca="false">MIN(MAX((GA137*(1+GA$5/Setup!$C$36)+IF($V138=8,N($F138),0))-CE138,0),MAX($P138-SUM(DV138:EB138),0))</f>
        <v>0</v>
      </c>
      <c r="ED138" s="48" t="n">
        <f aca="false">MIN(MAX((GB137*(1+GB$5/Setup!$C$36)+IF($V138=9,N($F138),0))-CF138,0),MAX($P138-SUM(DV138:EC138),0))</f>
        <v>0</v>
      </c>
      <c r="EE138" s="48" t="n">
        <f aca="false">MIN(MAX((GC137*(1+GC$5/Setup!$C$36)+IF($V138=10,N($F138),0))-CG138,0),MAX($P138-SUM(DV138:ED138),0))</f>
        <v>0</v>
      </c>
      <c r="EF138" s="48" t="n">
        <f aca="false">MIN(MAX((GD137*(1+GD$5/Setup!$C$36)+IF($V138=11,N($F138),0))-CH138,0),MAX($P138-SUM(DV138:EE138),0))</f>
        <v>0</v>
      </c>
      <c r="EG138" s="48" t="n">
        <f aca="false">MIN(MAX((GE137*(1+GE$5/Setup!$C$36)+IF($V138=12,N($F138),0))-CI138,0),MAX($P138-SUM(DV138:EF138),0))</f>
        <v>0</v>
      </c>
      <c r="EH138" s="48" t="n">
        <f aca="false">MIN(MAX((GF137*(1+GF$5/Setup!$C$36)+IF($V138=13,N($F138),0))-CJ138,0),MAX($P138-SUM(DV138:EG138),0))</f>
        <v>0</v>
      </c>
      <c r="EI138" s="48" t="n">
        <f aca="false">MIN(MAX((GG137*(1+GG$5/Setup!$C$36)+IF($V138=14,N($F138),0))-CK138,0),MAX($P138-SUM(DV138:EH138),0))</f>
        <v>0</v>
      </c>
      <c r="EJ138" s="48" t="n">
        <f aca="false">MIN(MAX((GH137*(1+GH$5/Setup!$C$36)+IF($V138=15,N($F138),0))-CL138,0),MAX($P138-SUM(DV138:EI138),0))</f>
        <v>0</v>
      </c>
      <c r="EK138" s="48" t="n">
        <f aca="false">MIN(MAX((GI137*(1+GI$5/Setup!$C$36)+IF($V138=16,N($F138),0))-CM138,0),MAX($P138-SUM(DV138:EJ138),0))</f>
        <v>0</v>
      </c>
      <c r="EL138" s="48" t="n">
        <f aca="false">MIN(MAX((GJ137*(1+GJ$5/Setup!$C$36)+IF($V138=17,N($F138),0))-CN138,0),MAX($P138-SUM(DV138:EK138),0))</f>
        <v>0</v>
      </c>
      <c r="EM138" s="48" t="n">
        <f aca="false">MIN(MAX((GK137*(1+GK$5/Setup!$C$36)+IF($V138=18,N($F138),0))-CO138,0),MAX($P138-SUM(DV138:EL138),0))</f>
        <v>0</v>
      </c>
      <c r="EN138" s="48" t="n">
        <f aca="false">MIN(MAX((GL137*(1+GL$5/Setup!$C$36)+IF($V138=19,N($F138),0))-CP138,0),MAX($P138-SUM(DV138:EM138),0))</f>
        <v>0</v>
      </c>
      <c r="EO138" s="48" t="n">
        <f aca="false">MIN(MAX((GM137*(1+GM$5/Setup!$C$36)+IF($V138=20,N($F138),0))-CQ138,0),MAX($P138-SUM(DV138:EN138),0))</f>
        <v>0</v>
      </c>
      <c r="EP138" s="48" t="n">
        <f aca="false">MIN(MAX((GN137*(1+GN$5/Setup!$C$36)+IF($V138=21,N($F138),0))-CR138,0),MAX($P138-SUM(DV138:EO138),0))</f>
        <v>0</v>
      </c>
      <c r="EQ138" s="48" t="n">
        <f aca="false">MIN(MAX((GO137*(1+GO$5/Setup!$C$36)+IF($V138=22,N($F138),0))-CS138,0),MAX($P138-SUM(DV138:EP138),0))</f>
        <v>0</v>
      </c>
      <c r="ER138" s="48" t="n">
        <f aca="false">MIN(MAX((GP137*(1+GP$5/Setup!$C$36)+IF($V138=23,N($F138),0))-CT138,0),MAX($P138-SUM(DV138:EQ138),0))</f>
        <v>0</v>
      </c>
      <c r="ES138" s="48" t="n">
        <f aca="false">MIN(MAX((GQ137*(1+GQ$5/Setup!$C$36)+IF($V138=24,N($F138),0))-CU138,0),MAX($P138-SUM(DV138:ER138),0))</f>
        <v>0</v>
      </c>
      <c r="ET138" s="48" t="n">
        <f aca="false">MIN(MAX((GR137*(1+GR$5/Setup!$C$36)+IF($V138=25,N($F138),0))-CV138,0),MAX($P138-SUM(DV138:ES138),0))</f>
        <v>0</v>
      </c>
      <c r="EU138" s="48" t="n">
        <f aca="false">MIN(MAX((GS137*(1+GS$5/Setup!$C$36)+IF($V138=26,N($F138),0))-CW138,0),MAX($P138-SUM(DV138:ET138),0))</f>
        <v>0</v>
      </c>
      <c r="EV138" s="48" t="n">
        <f aca="false">MIN(MAX((GT137*(1+GT$5/Setup!$C$36)+IF($V138=27,N($F138),0))-CX138,0),MAX($P138-SUM(DV138:EU138),0))</f>
        <v>0</v>
      </c>
      <c r="EW138" s="48" t="n">
        <f aca="false">MIN(MAX((GU137*(1+GU$5/Setup!$C$36)+IF($V138=28,N($F138),0))-CY138,0),MAX($P138-SUM(DV138:EV138),0))</f>
        <v>0</v>
      </c>
      <c r="EX138" s="48" t="n">
        <f aca="false">MIN(MAX((GV137*(1+GV$5/Setup!$C$36)+IF($V138=29,N($F138),0))-CZ138,0),MAX($P138-SUM(DV138:EW138),0))</f>
        <v>0</v>
      </c>
      <c r="EY138" s="48" t="n">
        <f aca="false">MIN(MAX((GW137*(1+GW$5/Setup!$C$36)+IF($V138=30,N($F138),0))-DA138,0),MAX($P138-SUM(DV138:EX138),0))</f>
        <v>0</v>
      </c>
      <c r="EZ138" s="48" t="n">
        <f aca="false">MIN(MAX((GX137*(1+GX$5/Setup!$C$36)+IF($V138=31,N($F138),0))-DB138,0),MAX($P138-SUM(DV138:EY138),0))</f>
        <v>0</v>
      </c>
      <c r="FA138" s="48" t="n">
        <f aca="false">MIN(MAX((GY137*(1+GY$5/Setup!$C$36)+IF($V138=32,N($F138),0))-DC138,0),MAX($P138-SUM(DV138:EZ138),0))</f>
        <v>0</v>
      </c>
      <c r="FB138" s="48" t="n">
        <f aca="false">MIN(MAX((GZ137*(1+GZ$5/Setup!$C$36)+IF($V138=33,N($F138),0))-DD138,0),MAX($P138-SUM(DV138:FA138),0))</f>
        <v>0</v>
      </c>
      <c r="FC138" s="48" t="n">
        <f aca="false">MIN(MAX((HA137*(1+HA$5/Setup!$C$36)+IF($V138=34,N($F138),0))-DE138,0),MAX($P138-SUM(DV138:FB138),0))</f>
        <v>0</v>
      </c>
      <c r="FD138" s="48" t="n">
        <f aca="false">MIN(MAX((HB137*(1+HB$5/Setup!$C$36)+IF($V138=35,N($F138),0))-DF138,0),MAX($P138-SUM(DV138:FC138),0))</f>
        <v>0</v>
      </c>
      <c r="FE138" s="48" t="n">
        <f aca="false">MIN(MAX((HC137*(1+HC$5/Setup!$C$36)+IF($V138=36,N($F138),0))-DG138,0),MAX($P138-SUM(DV138:FD138),0))</f>
        <v>0</v>
      </c>
      <c r="FF138" s="48" t="n">
        <f aca="false">MIN(MAX((HD137*(1+HD$5/Setup!$C$36)+IF($V138=37,N($F138),0))-DH138,0),MAX($P138-SUM(DV138:FE138),0))</f>
        <v>0</v>
      </c>
      <c r="FG138" s="48" t="n">
        <f aca="false">MIN(MAX((HE137*(1+HE$5/Setup!$C$36)+IF($V138=38,N($F138),0))-DI138,0),MAX($P138-SUM(DV138:FF138),0))</f>
        <v>0</v>
      </c>
      <c r="FH138" s="48" t="n">
        <f aca="false">MIN(MAX((HF137*(1+HF$5/Setup!$C$36)+IF($V138=39,N($F138),0))-DJ138,0),MAX($P138-SUM(DV138:FG138),0))</f>
        <v>0</v>
      </c>
      <c r="FI138" s="48" t="n">
        <f aca="false">MIN(MAX((HG137*(1+HG$5/Setup!$C$36)+IF($V138=40,N($F138),0))-DK138,0),MAX($P138-SUM(DV138:FH138),0))</f>
        <v>0</v>
      </c>
      <c r="FJ138" s="48" t="n">
        <f aca="false">MIN(MAX((HH137*(1+HH$5/Setup!$C$36)+IF($V138=41,N($F138),0))-DL138,0),MAX($P138-SUM(DV138:FI138),0))</f>
        <v>0</v>
      </c>
      <c r="FK138" s="48" t="n">
        <f aca="false">MIN(MAX((HI137*(1+HI$5/Setup!$C$36)+IF($V138=42,N($F138),0))-DM138,0),MAX($P138-SUM(DV138:FJ138),0))</f>
        <v>0</v>
      </c>
      <c r="FL138" s="48" t="n">
        <f aca="false">MIN(MAX((HJ137*(1+HJ$5/Setup!$C$36)+IF($V138=43,N($F138),0))-DN138,0),MAX($P138-SUM(DV138:FK138),0))</f>
        <v>0</v>
      </c>
      <c r="FM138" s="48" t="n">
        <f aca="false">MIN(MAX((HK137*(1+HK$5/Setup!$C$36)+IF($V138=44,N($F138),0))-DO138,0),MAX($P138-SUM(DV138:FL138),0))</f>
        <v>0</v>
      </c>
      <c r="FN138" s="48" t="n">
        <f aca="false">MIN(MAX((HL137*(1+HL$5/Setup!$C$36)+IF($V138=45,N($F138),0))-DP138,0),MAX($P138-SUM(DV138:FM138),0))</f>
        <v>0</v>
      </c>
      <c r="FO138" s="48" t="n">
        <f aca="false">MIN(MAX((HM137*(1+HM$5/Setup!$C$36)+IF($V138=46,N($F138),0))-DQ138,0),MAX($P138-SUM(DV138:FN138),0))</f>
        <v>0</v>
      </c>
      <c r="FP138" s="48" t="n">
        <f aca="false">MIN(MAX((HN137*(1+HN$5/Setup!$C$36)+IF($V138=47,N($F138),0))-DR138,0),MAX($P138-SUM(DV138:FO138),0))</f>
        <v>0</v>
      </c>
      <c r="FQ138" s="48" t="n">
        <f aca="false">MIN(MAX((HO137*(1+HO$5/Setup!$C$36)+IF($V138=48,N($F138),0))-DS138,0),MAX($P138-SUM(DV138:FP138),0))</f>
        <v>0</v>
      </c>
      <c r="FR138" s="48" t="n">
        <f aca="false">MIN(MAX((HP137*(1+HP$5/Setup!$C$36)+IF($V138=49,N($F138),0))-DT138,0),MAX($P138-SUM(DV138:FQ138),0))</f>
        <v>0</v>
      </c>
      <c r="FS138" s="48" t="n">
        <f aca="false">MIN(MAX((HQ137*(1+HQ$5/Setup!$C$36)+IF($V138=50,N($F138),0))-DU138,0),MAX($P138-SUM(DV138:FR138),0))</f>
        <v>0</v>
      </c>
      <c r="FT138" s="48" t="n">
        <f aca="false">IF((FT137*(1+FT$5/Setup!$C$36)+IF($V138=1,N($F138),0))-BX138-DV138&lt;0.005,0,(FT137*(1+FT$5/Setup!$C$36)+IF($V138=1,N($F138),0))-BX138-DV138)</f>
        <v>0</v>
      </c>
      <c r="FU138" s="48" t="n">
        <f aca="false">IF((FU137*(1+FU$5/Setup!$C$36)+IF($V138=2,N($F138),0))-BY138-DW138&lt;0.005,0,(FU137*(1+FU$5/Setup!$C$36)+IF($V138=2,N($F138),0))-BY138-DW138)</f>
        <v>0</v>
      </c>
      <c r="FV138" s="48" t="n">
        <f aca="false">IF((FV137*(1+FV$5/Setup!$C$36)+IF($V138=3,N($F138),0))-BZ138-DX138&lt;0.005,0,(FV137*(1+FV$5/Setup!$C$36)+IF($V138=3,N($F138),0))-BZ138-DX138)</f>
        <v>0</v>
      </c>
      <c r="FW138" s="48" t="n">
        <f aca="false">IF((FW137*(1+FW$5/Setup!$C$36)+IF($V138=4,N($F138),0))-CA138-DY138&lt;0.005,0,(FW137*(1+FW$5/Setup!$C$36)+IF($V138=4,N($F138),0))-CA138-DY138)</f>
        <v>0</v>
      </c>
      <c r="FX138" s="48" t="n">
        <f aca="false">IF((FX137*(1+FX$5/Setup!$C$36)+IF($V138=5,N($F138),0))-CB138-DZ138&lt;0.005,0,(FX137*(1+FX$5/Setup!$C$36)+IF($V138=5,N($F138),0))-CB138-DZ138)</f>
        <v>0</v>
      </c>
      <c r="FY138" s="48" t="n">
        <f aca="false">IF((FY137*(1+FY$5/Setup!$C$36)+IF($V138=6,N($F138),0))-CC138-EA138&lt;0.005,0,(FY137*(1+FY$5/Setup!$C$36)+IF($V138=6,N($F138),0))-CC138-EA138)</f>
        <v>0</v>
      </c>
      <c r="FZ138" s="48" t="n">
        <f aca="false">IF((FZ137*(1+FZ$5/Setup!$C$36)+IF($V138=7,N($F138),0))-CD138-EB138&lt;0.005,0,(FZ137*(1+FZ$5/Setup!$C$36)+IF($V138=7,N($F138),0))-CD138-EB138)</f>
        <v>0</v>
      </c>
      <c r="GA138" s="48" t="n">
        <f aca="false">IF((GA137*(1+GA$5/Setup!$C$36)+IF($V138=8,N($F138),0))-CE138-EC138&lt;0.005,0,(GA137*(1+GA$5/Setup!$C$36)+IF($V138=8,N($F138),0))-CE138-EC138)</f>
        <v>0</v>
      </c>
      <c r="GB138" s="48" t="n">
        <f aca="false">IF((GB137*(1+GB$5/Setup!$C$36)+IF($V138=9,N($F138),0))-CF138-ED138&lt;0.005,0,(GB137*(1+GB$5/Setup!$C$36)+IF($V138=9,N($F138),0))-CF138-ED138)</f>
        <v>0</v>
      </c>
      <c r="GC138" s="48" t="n">
        <f aca="false">IF((GC137*(1+GC$5/Setup!$C$36)+IF($V138=10,N($F138),0))-CG138-EE138&lt;0.005,0,(GC137*(1+GC$5/Setup!$C$36)+IF($V138=10,N($F138),0))-CG138-EE138)</f>
        <v>0</v>
      </c>
      <c r="GD138" s="48" t="n">
        <f aca="false">IF((GD137*(1+GD$5/Setup!$C$36)+IF($V138=11,N($F138),0))-CH138-EF138&lt;0.005,0,(GD137*(1+GD$5/Setup!$C$36)+IF($V138=11,N($F138),0))-CH138-EF138)</f>
        <v>0</v>
      </c>
      <c r="GE138" s="48" t="n">
        <f aca="false">IF((GE137*(1+GE$5/Setup!$C$36)+IF($V138=12,N($F138),0))-CI138-EG138&lt;0.005,0,(GE137*(1+GE$5/Setup!$C$36)+IF($V138=12,N($F138),0))-CI138-EG138)</f>
        <v>0</v>
      </c>
      <c r="GF138" s="48" t="n">
        <f aca="false">IF((GF137*(1+GF$5/Setup!$C$36)+IF($V138=13,N($F138),0))-CJ138-EH138&lt;0.005,0,(GF137*(1+GF$5/Setup!$C$36)+IF($V138=13,N($F138),0))-CJ138-EH138)</f>
        <v>0</v>
      </c>
      <c r="GG138" s="48" t="n">
        <f aca="false">IF((GG137*(1+GG$5/Setup!$C$36)+IF($V138=14,N($F138),0))-CK138-EI138&lt;0.005,0,(GG137*(1+GG$5/Setup!$C$36)+IF($V138=14,N($F138),0))-CK138-EI138)</f>
        <v>0</v>
      </c>
      <c r="GH138" s="48" t="n">
        <f aca="false">IF((GH137*(1+GH$5/Setup!$C$36)+IF($V138=15,N($F138),0))-CL138-EJ138&lt;0.005,0,(GH137*(1+GH$5/Setup!$C$36)+IF($V138=15,N($F138),0))-CL138-EJ138)</f>
        <v>0</v>
      </c>
      <c r="GI138" s="48" t="n">
        <f aca="false">IF((GI137*(1+GI$5/Setup!$C$36)+IF($V138=16,N($F138),0))-CM138-EK138&lt;0.005,0,(GI137*(1+GI$5/Setup!$C$36)+IF($V138=16,N($F138),0))-CM138-EK138)</f>
        <v>0</v>
      </c>
      <c r="GJ138" s="48" t="n">
        <f aca="false">IF((GJ137*(1+GJ$5/Setup!$C$36)+IF($V138=17,N($F138),0))-CN138-EL138&lt;0.005,0,(GJ137*(1+GJ$5/Setup!$C$36)+IF($V138=17,N($F138),0))-CN138-EL138)</f>
        <v>0</v>
      </c>
      <c r="GK138" s="48" t="n">
        <f aca="false">IF((GK137*(1+GK$5/Setup!$C$36)+IF($V138=18,N($F138),0))-CO138-EM138&lt;0.005,0,(GK137*(1+GK$5/Setup!$C$36)+IF($V138=18,N($F138),0))-CO138-EM138)</f>
        <v>0</v>
      </c>
      <c r="GL138" s="48" t="n">
        <f aca="false">IF((GL137*(1+GL$5/Setup!$C$36)+IF($V138=19,N($F138),0))-CP138-EN138&lt;0.005,0,(GL137*(1+GL$5/Setup!$C$36)+IF($V138=19,N($F138),0))-CP138-EN138)</f>
        <v>0</v>
      </c>
      <c r="GM138" s="48" t="n">
        <f aca="false">IF((GM137*(1+GM$5/Setup!$C$36)+IF($V138=20,N($F138),0))-CQ138-EO138&lt;0.005,0,(GM137*(1+GM$5/Setup!$C$36)+IF($V138=20,N($F138),0))-CQ138-EO138)</f>
        <v>0</v>
      </c>
      <c r="GN138" s="48" t="n">
        <f aca="false">IF((GN137*(1+GN$5/Setup!$C$36)+IF($V138=21,N($F138),0))-CR138-EP138&lt;0.005,0,(GN137*(1+GN$5/Setup!$C$36)+IF($V138=21,N($F138),0))-CR138-EP138)</f>
        <v>0</v>
      </c>
      <c r="GO138" s="48" t="n">
        <f aca="false">IF((GO137*(1+GO$5/Setup!$C$36)+IF($V138=22,N($F138),0))-CS138-EQ138&lt;0.005,0,(GO137*(1+GO$5/Setup!$C$36)+IF($V138=22,N($F138),0))-CS138-EQ138)</f>
        <v>0</v>
      </c>
      <c r="GP138" s="48" t="n">
        <f aca="false">IF((GP137*(1+GP$5/Setup!$C$36)+IF($V138=23,N($F138),0))-CT138-ER138&lt;0.005,0,(GP137*(1+GP$5/Setup!$C$36)+IF($V138=23,N($F138),0))-CT138-ER138)</f>
        <v>0</v>
      </c>
      <c r="GQ138" s="48" t="n">
        <f aca="false">IF((GQ137*(1+GQ$5/Setup!$C$36)+IF($V138=24,N($F138),0))-CU138-ES138&lt;0.005,0,(GQ137*(1+GQ$5/Setup!$C$36)+IF($V138=24,N($F138),0))-CU138-ES138)</f>
        <v>0</v>
      </c>
      <c r="GR138" s="48" t="n">
        <f aca="false">IF((GR137*(1+GR$5/Setup!$C$36)+IF($V138=25,N($F138),0))-CV138-ET138&lt;0.005,0,(GR137*(1+GR$5/Setup!$C$36)+IF($V138=25,N($F138),0))-CV138-ET138)</f>
        <v>0</v>
      </c>
      <c r="GS138" s="48" t="n">
        <f aca="false">IF((GS137*(1+GS$5/Setup!$C$36)+IF($V138=26,N($F138),0))-CW138-EU138&lt;0.005,0,(GS137*(1+GS$5/Setup!$C$36)+IF($V138=26,N($F138),0))-CW138-EU138)</f>
        <v>0</v>
      </c>
      <c r="GT138" s="48" t="n">
        <f aca="false">IF((GT137*(1+GT$5/Setup!$C$36)+IF($V138=27,N($F138),0))-CX138-EV138&lt;0.005,0,(GT137*(1+GT$5/Setup!$C$36)+IF($V138=27,N($F138),0))-CX138-EV138)</f>
        <v>0</v>
      </c>
      <c r="GU138" s="48" t="n">
        <f aca="false">IF((GU137*(1+GU$5/Setup!$C$36)+IF($V138=28,N($F138),0))-CY138-EW138&lt;0.005,0,(GU137*(1+GU$5/Setup!$C$36)+IF($V138=28,N($F138),0))-CY138-EW138)</f>
        <v>0</v>
      </c>
      <c r="GV138" s="48" t="n">
        <f aca="false">IF((GV137*(1+GV$5/Setup!$C$36)+IF($V138=29,N($F138),0))-CZ138-EX138&lt;0.005,0,(GV137*(1+GV$5/Setup!$C$36)+IF($V138=29,N($F138),0))-CZ138-EX138)</f>
        <v>0</v>
      </c>
      <c r="GW138" s="48" t="n">
        <f aca="false">IF((GW137*(1+GW$5/Setup!$C$36)+IF($V138=30,N($F138),0))-DA138-EY138&lt;0.005,0,(GW137*(1+GW$5/Setup!$C$36)+IF($V138=30,N($F138),0))-DA138-EY138)</f>
        <v>0</v>
      </c>
      <c r="GX138" s="48" t="n">
        <f aca="false">IF((GX137*(1+GX$5/Setup!$C$36)+IF($V138=31,N($F138),0))-DB138-EZ138&lt;0.005,0,(GX137*(1+GX$5/Setup!$C$36)+IF($V138=31,N($F138),0))-DB138-EZ138)</f>
        <v>0</v>
      </c>
      <c r="GY138" s="48" t="n">
        <f aca="false">IF((GY137*(1+GY$5/Setup!$C$36)+IF($V138=32,N($F138),0))-DC138-FA138&lt;0.005,0,(GY137*(1+GY$5/Setup!$C$36)+IF($V138=32,N($F138),0))-DC138-FA138)</f>
        <v>0</v>
      </c>
      <c r="GZ138" s="48" t="n">
        <f aca="false">IF((GZ137*(1+GZ$5/Setup!$C$36)+IF($V138=33,N($F138),0))-DD138-FB138&lt;0.005,0,(GZ137*(1+GZ$5/Setup!$C$36)+IF($V138=33,N($F138),0))-DD138-FB138)</f>
        <v>0</v>
      </c>
      <c r="HA138" s="48" t="n">
        <f aca="false">IF((HA137*(1+HA$5/Setup!$C$36)+IF($V138=34,N($F138),0))-DE138-FC138&lt;0.005,0,(HA137*(1+HA$5/Setup!$C$36)+IF($V138=34,N($F138),0))-DE138-FC138)</f>
        <v>0</v>
      </c>
      <c r="HB138" s="48" t="n">
        <f aca="false">IF((HB137*(1+HB$5/Setup!$C$36)+IF($V138=35,N($F138),0))-DF138-FD138&lt;0.005,0,(HB137*(1+HB$5/Setup!$C$36)+IF($V138=35,N($F138),0))-DF138-FD138)</f>
        <v>0</v>
      </c>
      <c r="HC138" s="48" t="n">
        <f aca="false">IF((HC137*(1+HC$5/Setup!$C$36)+IF($V138=36,N($F138),0))-DG138-FE138&lt;0.005,0,(HC137*(1+HC$5/Setup!$C$36)+IF($V138=36,N($F138),0))-DG138-FE138)</f>
        <v>0</v>
      </c>
      <c r="HD138" s="48" t="n">
        <f aca="false">IF((HD137*(1+HD$5/Setup!$C$36)+IF($V138=37,N($F138),0))-DH138-FF138&lt;0.005,0,(HD137*(1+HD$5/Setup!$C$36)+IF($V138=37,N($F138),0))-DH138-FF138)</f>
        <v>0</v>
      </c>
      <c r="HE138" s="48" t="n">
        <f aca="false">IF((HE137*(1+HE$5/Setup!$C$36)+IF($V138=38,N($F138),0))-DI138-FG138&lt;0.005,0,(HE137*(1+HE$5/Setup!$C$36)+IF($V138=38,N($F138),0))-DI138-FG138)</f>
        <v>0</v>
      </c>
      <c r="HF138" s="48" t="n">
        <f aca="false">IF((HF137*(1+HF$5/Setup!$C$36)+IF($V138=39,N($F138),0))-DJ138-FH138&lt;0.005,0,(HF137*(1+HF$5/Setup!$C$36)+IF($V138=39,N($F138),0))-DJ138-FH138)</f>
        <v>0</v>
      </c>
      <c r="HG138" s="48" t="n">
        <f aca="false">IF((HG137*(1+HG$5/Setup!$C$36)+IF($V138=40,N($F138),0))-DK138-FI138&lt;0.005,0,(HG137*(1+HG$5/Setup!$C$36)+IF($V138=40,N($F138),0))-DK138-FI138)</f>
        <v>0</v>
      </c>
      <c r="HH138" s="48" t="n">
        <f aca="false">IF((HH137*(1+HH$5/Setup!$C$36)+IF($V138=41,N($F138),0))-DL138-FJ138&lt;0.005,0,(HH137*(1+HH$5/Setup!$C$36)+IF($V138=41,N($F138),0))-DL138-FJ138)</f>
        <v>0</v>
      </c>
      <c r="HI138" s="48" t="n">
        <f aca="false">IF((HI137*(1+HI$5/Setup!$C$36)+IF($V138=42,N($F138),0))-DM138-FK138&lt;0.005,0,(HI137*(1+HI$5/Setup!$C$36)+IF($V138=42,N($F138),0))-DM138-FK138)</f>
        <v>0</v>
      </c>
      <c r="HJ138" s="48" t="n">
        <f aca="false">IF((HJ137*(1+HJ$5/Setup!$C$36)+IF($V138=43,N($F138),0))-DN138-FL138&lt;0.005,0,(HJ137*(1+HJ$5/Setup!$C$36)+IF($V138=43,N($F138),0))-DN138-FL138)</f>
        <v>0</v>
      </c>
      <c r="HK138" s="48" t="n">
        <f aca="false">IF((HK137*(1+HK$5/Setup!$C$36)+IF($V138=44,N($F138),0))-DO138-FM138&lt;0.005,0,(HK137*(1+HK$5/Setup!$C$36)+IF($V138=44,N($F138),0))-DO138-FM138)</f>
        <v>0</v>
      </c>
      <c r="HL138" s="48" t="n">
        <f aca="false">IF((HL137*(1+HL$5/Setup!$C$36)+IF($V138=45,N($F138),0))-DP138-FN138&lt;0.005,0,(HL137*(1+HL$5/Setup!$C$36)+IF($V138=45,N($F138),0))-DP138-FN138)</f>
        <v>0</v>
      </c>
      <c r="HM138" s="48" t="n">
        <f aca="false">IF((HM137*(1+HM$5/Setup!$C$36)+IF($V138=46,N($F138),0))-DQ138-FO138&lt;0.005,0,(HM137*(1+HM$5/Setup!$C$36)+IF($V138=46,N($F138),0))-DQ138-FO138)</f>
        <v>0</v>
      </c>
      <c r="HN138" s="48" t="n">
        <f aca="false">IF((HN137*(1+HN$5/Setup!$C$36)+IF($V138=47,N($F138),0))-DR138-FP138&lt;0.005,0,(HN137*(1+HN$5/Setup!$C$36)+IF($V138=47,N($F138),0))-DR138-FP138)</f>
        <v>0</v>
      </c>
      <c r="HO138" s="48" t="n">
        <f aca="false">IF((HO137*(1+HO$5/Setup!$C$36)+IF($V138=48,N($F138),0))-DS138-FQ138&lt;0.005,0,(HO137*(1+HO$5/Setup!$C$36)+IF($V138=48,N($F138),0))-DS138-FQ138)</f>
        <v>0</v>
      </c>
      <c r="HP138" s="48" t="n">
        <f aca="false">IF((HP137*(1+HP$5/Setup!$C$36)+IF($V138=49,N($F138),0))-DT138-FR138&lt;0.005,0,(HP137*(1+HP$5/Setup!$C$36)+IF($V138=49,N($F138),0))-DT138-FR138)</f>
        <v>0</v>
      </c>
      <c r="HQ138" s="48" t="n">
        <f aca="false">IF((HQ137*(1+HQ$5/Setup!$C$36)+IF($V138=50,N($F138),0))-DU138-FS138&lt;0.005,0,(HQ137*(1+HQ$5/Setup!$C$36)+IF($V138=50,N($F138),0))-DU138-FS138)</f>
        <v>0</v>
      </c>
    </row>
    <row r="139" customFormat="false" ht="15" hidden="false" customHeight="false" outlineLevel="0" collapsed="false">
      <c r="A139" s="44" t="n">
        <v>131</v>
      </c>
      <c r="B139" s="45" t="n">
        <f aca="false">IF(Setup!$C$7="Every month",EDATE(Setup!$C$8,($A139-1)),IF(Setup!$C$7="Twice a month",DATE(YEAR(Setup!$C$8),MONTH(Setup!$C$8)+INT((($A139-1)+Setup!$C$41)/2),MIN(IF(MOD(($A139-1)+Setup!$C$41,2)=0,Setup!$C$39,Setup!$C$40),DAY(EOMONTH(DATE(YEAR(Setup!$C$8),MONTH(Setup!$C$8)+INT((($A139-1)+Setup!$C$41)/2),1),0)))),Setup!$C$8+($A139-1)*IF(Setup!$C$7="Every week",7,14)))</f>
        <v>48145</v>
      </c>
      <c r="C139" s="45" t="n">
        <f aca="false">IF(Setup!$C$7="Every month",EDATE(Setup!$C$8,$A139),IF(Setup!$C$7="Twice a month",DATE(YEAR(Setup!$C$8),MONTH(Setup!$C$8)+INT(($A139+Setup!$C$41)/2),MIN(IF(MOD($A139+Setup!$C$41,2)=0,Setup!$C$39,Setup!$C$40),DAY(EOMONTH(DATE(YEAR(Setup!$C$8),MONTH(Setup!$C$8)+INT(($A139+Setup!$C$41)/2),1),0)))),Setup!$C$8+$A139*IF(Setup!$C$7="Every week",7,14)))</f>
        <v>48159</v>
      </c>
      <c r="D139" s="46"/>
      <c r="E139" s="47"/>
      <c r="F139" s="47"/>
      <c r="G139" s="47"/>
      <c r="H139" s="47"/>
      <c r="I139" s="48" t="n">
        <f aca="false">N(Setup!$C$11)+N(E139)</f>
        <v>100</v>
      </c>
      <c r="J139" s="48" t="n">
        <f aca="false">MIN(Setup!$C$37,MAX(I139,0))</f>
        <v>9.23076923076923</v>
      </c>
      <c r="K139" s="48" t="n">
        <f aca="false">MIN(MAX(N(Setup!$C$14)-L138,0),MAX(I139-J139,0))</f>
        <v>0</v>
      </c>
      <c r="L139" s="48" t="n">
        <f aca="false">L138+K139-N(G139)</f>
        <v>500</v>
      </c>
      <c r="M139" s="48" t="n">
        <f aca="false">M138+J139-N(H139)</f>
        <v>1209.23076923077</v>
      </c>
      <c r="N139" s="48" t="n">
        <f aca="false">SUM(BX139:DU139)</f>
        <v>0</v>
      </c>
      <c r="O139" s="48" t="n">
        <f aca="false">SUM(Z139:BW139)-N139</f>
        <v>0</v>
      </c>
      <c r="P139" s="48" t="n">
        <f aca="false">MAX(I139-J139-K139,0)+O139</f>
        <v>90.7692307692308</v>
      </c>
      <c r="Q139" s="48" t="n">
        <f aca="false">SUM(DV139:FS139)</f>
        <v>0</v>
      </c>
      <c r="R139" s="49" t="n">
        <f aca="false">N139+J139+K139+Q139</f>
        <v>9.23076923076923</v>
      </c>
      <c r="S139" s="48" t="n">
        <f aca="false">T139-T138-N(F139)+N139+Q139</f>
        <v>0</v>
      </c>
      <c r="T139" s="49" t="n">
        <f aca="false">SUM(FT139:HQ139)</f>
        <v>0</v>
      </c>
      <c r="U139" s="44" t="str">
        <f aca="false">IF(T138&lt;0.005,"",INDEX(Helpers!$C$2:$C$51,IF(_xlfn.MINIFS($DV$6:$FS$6,DV139:FS139,"&gt;0.005")=0,V139,_xlfn.MINIFS($DV$6:$FS$6,DV139:FS139,"&gt;0.005"))))</f>
        <v/>
      </c>
      <c r="V139" s="44" t="n">
        <f aca="false">IF(_xlfn.MINIFS($FT$6:$HQ$6,FT138:HQ138,"&gt;0.005")=0,1,_xlfn.MINIFS($FT$6:$HQ$6,FT138:HQ138,"&gt;0.005"))</f>
        <v>1</v>
      </c>
      <c r="W139" s="44" t="n">
        <f aca="false">IF(AND(D139&lt;&gt;"Paid",T138&gt;0.005),1,0)</f>
        <v>0</v>
      </c>
      <c r="X139" s="48" t="n">
        <f aca="false">SUMPRODUCT(((Helpers!$G$2:$G$51*(1+(Helpers!$D$2:$D$51+0.000000001)/12)^(($B139-Setup!$C$8)/(365.25/12))-Helpers!$E$2:$E$51*((1+(Helpers!$D$2:$D$51+0.000000001)/12)^(($B139-Setup!$C$8)/(365.25/12))-1)/((Helpers!$D$2:$D$51+0.000000001)/12))&gt;0)*(Helpers!$G$2:$G$51*(1+(Helpers!$D$2:$D$51+0.000000001)/12)^(($B139-Setup!$C$8)/(365.25/12))-Helpers!$E$2:$E$51*((1+(Helpers!$D$2:$D$51+0.000000001)/12)^(($B139-Setup!$C$8)/(365.25/12))-1)/((Helpers!$D$2:$D$51+0.000000001)/12)))</f>
        <v>0</v>
      </c>
      <c r="Y139" s="48"/>
      <c r="Z139" s="48" t="n">
        <f aca="false">IF(OR(N(Z$5)=0,Z$6=""),0,Z$5*((DATE(YEAR($B139),MONTH($B139),MIN(Z$6,DAY(EOMONTH($B139,0))))&gt;=$B139)*(DATE(YEAR($B139),MONTH($B139),MIN(Z$6,DAY(EOMONTH($B139,0))))&lt;$C139)+(DATE(YEAR($B139),MONTH($B139)+1,MIN(Z$6,DAY(EOMONTH($B139,1))))&gt;=$B139)*(DATE(YEAR($B139),MONTH($B139)+1,MIN(Z$6,DAY(EOMONTH($B139,1))))&lt;$C139)))</f>
        <v>0</v>
      </c>
      <c r="AA139" s="48" t="n">
        <f aca="false">IF(OR(N(AA$5)=0,AA$6=""),0,AA$5*((DATE(YEAR($B139),MONTH($B139),MIN(AA$6,DAY(EOMONTH($B139,0))))&gt;=$B139)*(DATE(YEAR($B139),MONTH($B139),MIN(AA$6,DAY(EOMONTH($B139,0))))&lt;$C139)+(DATE(YEAR($B139),MONTH($B139)+1,MIN(AA$6,DAY(EOMONTH($B139,1))))&gt;=$B139)*(DATE(YEAR($B139),MONTH($B139)+1,MIN(AA$6,DAY(EOMONTH($B139,1))))&lt;$C139)))</f>
        <v>0</v>
      </c>
      <c r="AB139" s="48" t="n">
        <f aca="false">IF(OR(N(AB$5)=0,AB$6=""),0,AB$5*((DATE(YEAR($B139),MONTH($B139),MIN(AB$6,DAY(EOMONTH($B139,0))))&gt;=$B139)*(DATE(YEAR($B139),MONTH($B139),MIN(AB$6,DAY(EOMONTH($B139,0))))&lt;$C139)+(DATE(YEAR($B139),MONTH($B139)+1,MIN(AB$6,DAY(EOMONTH($B139,1))))&gt;=$B139)*(DATE(YEAR($B139),MONTH($B139)+1,MIN(AB$6,DAY(EOMONTH($B139,1))))&lt;$C139)))</f>
        <v>0</v>
      </c>
      <c r="AC139" s="48" t="n">
        <f aca="false">IF(OR(N(AC$5)=0,AC$6=""),0,AC$5*((DATE(YEAR($B139),MONTH($B139),MIN(AC$6,DAY(EOMONTH($B139,0))))&gt;=$B139)*(DATE(YEAR($B139),MONTH($B139),MIN(AC$6,DAY(EOMONTH($B139,0))))&lt;$C139)+(DATE(YEAR($B139),MONTH($B139)+1,MIN(AC$6,DAY(EOMONTH($B139,1))))&gt;=$B139)*(DATE(YEAR($B139),MONTH($B139)+1,MIN(AC$6,DAY(EOMONTH($B139,1))))&lt;$C139)))</f>
        <v>0</v>
      </c>
      <c r="AD139" s="48" t="n">
        <f aca="false">IF(OR(N(AD$5)=0,AD$6=""),0,AD$5*((DATE(YEAR($B139),MONTH($B139),MIN(AD$6,DAY(EOMONTH($B139,0))))&gt;=$B139)*(DATE(YEAR($B139),MONTH($B139),MIN(AD$6,DAY(EOMONTH($B139,0))))&lt;$C139)+(DATE(YEAR($B139),MONTH($B139)+1,MIN(AD$6,DAY(EOMONTH($B139,1))))&gt;=$B139)*(DATE(YEAR($B139),MONTH($B139)+1,MIN(AD$6,DAY(EOMONTH($B139,1))))&lt;$C139)))</f>
        <v>0</v>
      </c>
      <c r="AE139" s="48" t="n">
        <f aca="false">IF(OR(N(AE$5)=0,AE$6=""),0,AE$5*((DATE(YEAR($B139),MONTH($B139),MIN(AE$6,DAY(EOMONTH($B139,0))))&gt;=$B139)*(DATE(YEAR($B139),MONTH($B139),MIN(AE$6,DAY(EOMONTH($B139,0))))&lt;$C139)+(DATE(YEAR($B139),MONTH($B139)+1,MIN(AE$6,DAY(EOMONTH($B139,1))))&gt;=$B139)*(DATE(YEAR($B139),MONTH($B139)+1,MIN(AE$6,DAY(EOMONTH($B139,1))))&lt;$C139)))</f>
        <v>0</v>
      </c>
      <c r="AF139" s="48" t="n">
        <f aca="false">IF(OR(N(AF$5)=0,AF$6=""),0,AF$5*((DATE(YEAR($B139),MONTH($B139),MIN(AF$6,DAY(EOMONTH($B139,0))))&gt;=$B139)*(DATE(YEAR($B139),MONTH($B139),MIN(AF$6,DAY(EOMONTH($B139,0))))&lt;$C139)+(DATE(YEAR($B139),MONTH($B139)+1,MIN(AF$6,DAY(EOMONTH($B139,1))))&gt;=$B139)*(DATE(YEAR($B139),MONTH($B139)+1,MIN(AF$6,DAY(EOMONTH($B139,1))))&lt;$C139)))</f>
        <v>0</v>
      </c>
      <c r="AG139" s="48" t="n">
        <f aca="false">IF(OR(N(AG$5)=0,AG$6=""),0,AG$5*((DATE(YEAR($B139),MONTH($B139),MIN(AG$6,DAY(EOMONTH($B139,0))))&gt;=$B139)*(DATE(YEAR($B139),MONTH($B139),MIN(AG$6,DAY(EOMONTH($B139,0))))&lt;$C139)+(DATE(YEAR($B139),MONTH($B139)+1,MIN(AG$6,DAY(EOMONTH($B139,1))))&gt;=$B139)*(DATE(YEAR($B139),MONTH($B139)+1,MIN(AG$6,DAY(EOMONTH($B139,1))))&lt;$C139)))</f>
        <v>0</v>
      </c>
      <c r="AH139" s="48" t="n">
        <f aca="false">IF(OR(N(AH$5)=0,AH$6=""),0,AH$5*((DATE(YEAR($B139),MONTH($B139),MIN(AH$6,DAY(EOMONTH($B139,0))))&gt;=$B139)*(DATE(YEAR($B139),MONTH($B139),MIN(AH$6,DAY(EOMONTH($B139,0))))&lt;$C139)+(DATE(YEAR($B139),MONTH($B139)+1,MIN(AH$6,DAY(EOMONTH($B139,1))))&gt;=$B139)*(DATE(YEAR($B139),MONTH($B139)+1,MIN(AH$6,DAY(EOMONTH($B139,1))))&lt;$C139)))</f>
        <v>0</v>
      </c>
      <c r="AI139" s="48" t="n">
        <f aca="false">IF(OR(N(AI$5)=0,AI$6=""),0,AI$5*((DATE(YEAR($B139),MONTH($B139),MIN(AI$6,DAY(EOMONTH($B139,0))))&gt;=$B139)*(DATE(YEAR($B139),MONTH($B139),MIN(AI$6,DAY(EOMONTH($B139,0))))&lt;$C139)+(DATE(YEAR($B139),MONTH($B139)+1,MIN(AI$6,DAY(EOMONTH($B139,1))))&gt;=$B139)*(DATE(YEAR($B139),MONTH($B139)+1,MIN(AI$6,DAY(EOMONTH($B139,1))))&lt;$C139)))</f>
        <v>0</v>
      </c>
      <c r="AJ139" s="48" t="n">
        <f aca="false">IF(OR(N(AJ$5)=0,AJ$6=""),0,AJ$5*((DATE(YEAR($B139),MONTH($B139),MIN(AJ$6,DAY(EOMONTH($B139,0))))&gt;=$B139)*(DATE(YEAR($B139),MONTH($B139),MIN(AJ$6,DAY(EOMONTH($B139,0))))&lt;$C139)+(DATE(YEAR($B139),MONTH($B139)+1,MIN(AJ$6,DAY(EOMONTH($B139,1))))&gt;=$B139)*(DATE(YEAR($B139),MONTH($B139)+1,MIN(AJ$6,DAY(EOMONTH($B139,1))))&lt;$C139)))</f>
        <v>0</v>
      </c>
      <c r="AK139" s="48" t="n">
        <f aca="false">IF(OR(N(AK$5)=0,AK$6=""),0,AK$5*((DATE(YEAR($B139),MONTH($B139),MIN(AK$6,DAY(EOMONTH($B139,0))))&gt;=$B139)*(DATE(YEAR($B139),MONTH($B139),MIN(AK$6,DAY(EOMONTH($B139,0))))&lt;$C139)+(DATE(YEAR($B139),MONTH($B139)+1,MIN(AK$6,DAY(EOMONTH($B139,1))))&gt;=$B139)*(DATE(YEAR($B139),MONTH($B139)+1,MIN(AK$6,DAY(EOMONTH($B139,1))))&lt;$C139)))</f>
        <v>0</v>
      </c>
      <c r="AL139" s="48" t="n">
        <f aca="false">IF(OR(N(AL$5)=0,AL$6=""),0,AL$5*((DATE(YEAR($B139),MONTH($B139),MIN(AL$6,DAY(EOMONTH($B139,0))))&gt;=$B139)*(DATE(YEAR($B139),MONTH($B139),MIN(AL$6,DAY(EOMONTH($B139,0))))&lt;$C139)+(DATE(YEAR($B139),MONTH($B139)+1,MIN(AL$6,DAY(EOMONTH($B139,1))))&gt;=$B139)*(DATE(YEAR($B139),MONTH($B139)+1,MIN(AL$6,DAY(EOMONTH($B139,1))))&lt;$C139)))</f>
        <v>0</v>
      </c>
      <c r="AM139" s="48" t="n">
        <f aca="false">IF(OR(N(AM$5)=0,AM$6=""),0,AM$5*((DATE(YEAR($B139),MONTH($B139),MIN(AM$6,DAY(EOMONTH($B139,0))))&gt;=$B139)*(DATE(YEAR($B139),MONTH($B139),MIN(AM$6,DAY(EOMONTH($B139,0))))&lt;$C139)+(DATE(YEAR($B139),MONTH($B139)+1,MIN(AM$6,DAY(EOMONTH($B139,1))))&gt;=$B139)*(DATE(YEAR($B139),MONTH($B139)+1,MIN(AM$6,DAY(EOMONTH($B139,1))))&lt;$C139)))</f>
        <v>0</v>
      </c>
      <c r="AN139" s="48" t="n">
        <f aca="false">IF(OR(N(AN$5)=0,AN$6=""),0,AN$5*((DATE(YEAR($B139),MONTH($B139),MIN(AN$6,DAY(EOMONTH($B139,0))))&gt;=$B139)*(DATE(YEAR($B139),MONTH($B139),MIN(AN$6,DAY(EOMONTH($B139,0))))&lt;$C139)+(DATE(YEAR($B139),MONTH($B139)+1,MIN(AN$6,DAY(EOMONTH($B139,1))))&gt;=$B139)*(DATE(YEAR($B139),MONTH($B139)+1,MIN(AN$6,DAY(EOMONTH($B139,1))))&lt;$C139)))</f>
        <v>0</v>
      </c>
      <c r="AO139" s="48" t="n">
        <f aca="false">IF(OR(N(AO$5)=0,AO$6=""),0,AO$5*((DATE(YEAR($B139),MONTH($B139),MIN(AO$6,DAY(EOMONTH($B139,0))))&gt;=$B139)*(DATE(YEAR($B139),MONTH($B139),MIN(AO$6,DAY(EOMONTH($B139,0))))&lt;$C139)+(DATE(YEAR($B139),MONTH($B139)+1,MIN(AO$6,DAY(EOMONTH($B139,1))))&gt;=$B139)*(DATE(YEAR($B139),MONTH($B139)+1,MIN(AO$6,DAY(EOMONTH($B139,1))))&lt;$C139)))</f>
        <v>0</v>
      </c>
      <c r="AP139" s="48" t="n">
        <f aca="false">IF(OR(N(AP$5)=0,AP$6=""),0,AP$5*((DATE(YEAR($B139),MONTH($B139),MIN(AP$6,DAY(EOMONTH($B139,0))))&gt;=$B139)*(DATE(YEAR($B139),MONTH($B139),MIN(AP$6,DAY(EOMONTH($B139,0))))&lt;$C139)+(DATE(YEAR($B139),MONTH($B139)+1,MIN(AP$6,DAY(EOMONTH($B139,1))))&gt;=$B139)*(DATE(YEAR($B139),MONTH($B139)+1,MIN(AP$6,DAY(EOMONTH($B139,1))))&lt;$C139)))</f>
        <v>0</v>
      </c>
      <c r="AQ139" s="48" t="n">
        <f aca="false">IF(OR(N(AQ$5)=0,AQ$6=""),0,AQ$5*((DATE(YEAR($B139),MONTH($B139),MIN(AQ$6,DAY(EOMONTH($B139,0))))&gt;=$B139)*(DATE(YEAR($B139),MONTH($B139),MIN(AQ$6,DAY(EOMONTH($B139,0))))&lt;$C139)+(DATE(YEAR($B139),MONTH($B139)+1,MIN(AQ$6,DAY(EOMONTH($B139,1))))&gt;=$B139)*(DATE(YEAR($B139),MONTH($B139)+1,MIN(AQ$6,DAY(EOMONTH($B139,1))))&lt;$C139)))</f>
        <v>0</v>
      </c>
      <c r="AR139" s="48" t="n">
        <f aca="false">IF(OR(N(AR$5)=0,AR$6=""),0,AR$5*((DATE(YEAR($B139),MONTH($B139),MIN(AR$6,DAY(EOMONTH($B139,0))))&gt;=$B139)*(DATE(YEAR($B139),MONTH($B139),MIN(AR$6,DAY(EOMONTH($B139,0))))&lt;$C139)+(DATE(YEAR($B139),MONTH($B139)+1,MIN(AR$6,DAY(EOMONTH($B139,1))))&gt;=$B139)*(DATE(YEAR($B139),MONTH($B139)+1,MIN(AR$6,DAY(EOMONTH($B139,1))))&lt;$C139)))</f>
        <v>0</v>
      </c>
      <c r="AS139" s="48" t="n">
        <f aca="false">IF(OR(N(AS$5)=0,AS$6=""),0,AS$5*((DATE(YEAR($B139),MONTH($B139),MIN(AS$6,DAY(EOMONTH($B139,0))))&gt;=$B139)*(DATE(YEAR($B139),MONTH($B139),MIN(AS$6,DAY(EOMONTH($B139,0))))&lt;$C139)+(DATE(YEAR($B139),MONTH($B139)+1,MIN(AS$6,DAY(EOMONTH($B139,1))))&gt;=$B139)*(DATE(YEAR($B139),MONTH($B139)+1,MIN(AS$6,DAY(EOMONTH($B139,1))))&lt;$C139)))</f>
        <v>0</v>
      </c>
      <c r="AT139" s="48" t="n">
        <f aca="false">IF(OR(N(AT$5)=0,AT$6=""),0,AT$5*((DATE(YEAR($B139),MONTH($B139),MIN(AT$6,DAY(EOMONTH($B139,0))))&gt;=$B139)*(DATE(YEAR($B139),MONTH($B139),MIN(AT$6,DAY(EOMONTH($B139,0))))&lt;$C139)+(DATE(YEAR($B139),MONTH($B139)+1,MIN(AT$6,DAY(EOMONTH($B139,1))))&gt;=$B139)*(DATE(YEAR($B139),MONTH($B139)+1,MIN(AT$6,DAY(EOMONTH($B139,1))))&lt;$C139)))</f>
        <v>0</v>
      </c>
      <c r="AU139" s="48" t="n">
        <f aca="false">IF(OR(N(AU$5)=0,AU$6=""),0,AU$5*((DATE(YEAR($B139),MONTH($B139),MIN(AU$6,DAY(EOMONTH($B139,0))))&gt;=$B139)*(DATE(YEAR($B139),MONTH($B139),MIN(AU$6,DAY(EOMONTH($B139,0))))&lt;$C139)+(DATE(YEAR($B139),MONTH($B139)+1,MIN(AU$6,DAY(EOMONTH($B139,1))))&gt;=$B139)*(DATE(YEAR($B139),MONTH($B139)+1,MIN(AU$6,DAY(EOMONTH($B139,1))))&lt;$C139)))</f>
        <v>0</v>
      </c>
      <c r="AV139" s="48" t="n">
        <f aca="false">IF(OR(N(AV$5)=0,AV$6=""),0,AV$5*((DATE(YEAR($B139),MONTH($B139),MIN(AV$6,DAY(EOMONTH($B139,0))))&gt;=$B139)*(DATE(YEAR($B139),MONTH($B139),MIN(AV$6,DAY(EOMONTH($B139,0))))&lt;$C139)+(DATE(YEAR($B139),MONTH($B139)+1,MIN(AV$6,DAY(EOMONTH($B139,1))))&gt;=$B139)*(DATE(YEAR($B139),MONTH($B139)+1,MIN(AV$6,DAY(EOMONTH($B139,1))))&lt;$C139)))</f>
        <v>0</v>
      </c>
      <c r="AW139" s="48" t="n">
        <f aca="false">IF(OR(N(AW$5)=0,AW$6=""),0,AW$5*((DATE(YEAR($B139),MONTH($B139),MIN(AW$6,DAY(EOMONTH($B139,0))))&gt;=$B139)*(DATE(YEAR($B139),MONTH($B139),MIN(AW$6,DAY(EOMONTH($B139,0))))&lt;$C139)+(DATE(YEAR($B139),MONTH($B139)+1,MIN(AW$6,DAY(EOMONTH($B139,1))))&gt;=$B139)*(DATE(YEAR($B139),MONTH($B139)+1,MIN(AW$6,DAY(EOMONTH($B139,1))))&lt;$C139)))</f>
        <v>0</v>
      </c>
      <c r="AX139" s="48" t="n">
        <f aca="false">IF(OR(N(AX$5)=0,AX$6=""),0,AX$5*((DATE(YEAR($B139),MONTH($B139),MIN(AX$6,DAY(EOMONTH($B139,0))))&gt;=$B139)*(DATE(YEAR($B139),MONTH($B139),MIN(AX$6,DAY(EOMONTH($B139,0))))&lt;$C139)+(DATE(YEAR($B139),MONTH($B139)+1,MIN(AX$6,DAY(EOMONTH($B139,1))))&gt;=$B139)*(DATE(YEAR($B139),MONTH($B139)+1,MIN(AX$6,DAY(EOMONTH($B139,1))))&lt;$C139)))</f>
        <v>0</v>
      </c>
      <c r="AY139" s="48" t="n">
        <f aca="false">IF(OR(N(AY$5)=0,AY$6=""),0,AY$5*((DATE(YEAR($B139),MONTH($B139),MIN(AY$6,DAY(EOMONTH($B139,0))))&gt;=$B139)*(DATE(YEAR($B139),MONTH($B139),MIN(AY$6,DAY(EOMONTH($B139,0))))&lt;$C139)+(DATE(YEAR($B139),MONTH($B139)+1,MIN(AY$6,DAY(EOMONTH($B139,1))))&gt;=$B139)*(DATE(YEAR($B139),MONTH($B139)+1,MIN(AY$6,DAY(EOMONTH($B139,1))))&lt;$C139)))</f>
        <v>0</v>
      </c>
      <c r="AZ139" s="48" t="n">
        <f aca="false">IF(OR(N(AZ$5)=0,AZ$6=""),0,AZ$5*((DATE(YEAR($B139),MONTH($B139),MIN(AZ$6,DAY(EOMONTH($B139,0))))&gt;=$B139)*(DATE(YEAR($B139),MONTH($B139),MIN(AZ$6,DAY(EOMONTH($B139,0))))&lt;$C139)+(DATE(YEAR($B139),MONTH($B139)+1,MIN(AZ$6,DAY(EOMONTH($B139,1))))&gt;=$B139)*(DATE(YEAR($B139),MONTH($B139)+1,MIN(AZ$6,DAY(EOMONTH($B139,1))))&lt;$C139)))</f>
        <v>0</v>
      </c>
      <c r="BA139" s="48" t="n">
        <f aca="false">IF(OR(N(BA$5)=0,BA$6=""),0,BA$5*((DATE(YEAR($B139),MONTH($B139),MIN(BA$6,DAY(EOMONTH($B139,0))))&gt;=$B139)*(DATE(YEAR($B139),MONTH($B139),MIN(BA$6,DAY(EOMONTH($B139,0))))&lt;$C139)+(DATE(YEAR($B139),MONTH($B139)+1,MIN(BA$6,DAY(EOMONTH($B139,1))))&gt;=$B139)*(DATE(YEAR($B139),MONTH($B139)+1,MIN(BA$6,DAY(EOMONTH($B139,1))))&lt;$C139)))</f>
        <v>0</v>
      </c>
      <c r="BB139" s="48" t="n">
        <f aca="false">IF(OR(N(BB$5)=0,BB$6=""),0,BB$5*((DATE(YEAR($B139),MONTH($B139),MIN(BB$6,DAY(EOMONTH($B139,0))))&gt;=$B139)*(DATE(YEAR($B139),MONTH($B139),MIN(BB$6,DAY(EOMONTH($B139,0))))&lt;$C139)+(DATE(YEAR($B139),MONTH($B139)+1,MIN(BB$6,DAY(EOMONTH($B139,1))))&gt;=$B139)*(DATE(YEAR($B139),MONTH($B139)+1,MIN(BB$6,DAY(EOMONTH($B139,1))))&lt;$C139)))</f>
        <v>0</v>
      </c>
      <c r="BC139" s="48" t="n">
        <f aca="false">IF(OR(N(BC$5)=0,BC$6=""),0,BC$5*((DATE(YEAR($B139),MONTH($B139),MIN(BC$6,DAY(EOMONTH($B139,0))))&gt;=$B139)*(DATE(YEAR($B139),MONTH($B139),MIN(BC$6,DAY(EOMONTH($B139,0))))&lt;$C139)+(DATE(YEAR($B139),MONTH($B139)+1,MIN(BC$6,DAY(EOMONTH($B139,1))))&gt;=$B139)*(DATE(YEAR($B139),MONTH($B139)+1,MIN(BC$6,DAY(EOMONTH($B139,1))))&lt;$C139)))</f>
        <v>0</v>
      </c>
      <c r="BD139" s="48" t="n">
        <f aca="false">IF(OR(N(BD$5)=0,BD$6=""),0,BD$5*((DATE(YEAR($B139),MONTH($B139),MIN(BD$6,DAY(EOMONTH($B139,0))))&gt;=$B139)*(DATE(YEAR($B139),MONTH($B139),MIN(BD$6,DAY(EOMONTH($B139,0))))&lt;$C139)+(DATE(YEAR($B139),MONTH($B139)+1,MIN(BD$6,DAY(EOMONTH($B139,1))))&gt;=$B139)*(DATE(YEAR($B139),MONTH($B139)+1,MIN(BD$6,DAY(EOMONTH($B139,1))))&lt;$C139)))</f>
        <v>0</v>
      </c>
      <c r="BE139" s="48" t="n">
        <f aca="false">IF(OR(N(BE$5)=0,BE$6=""),0,BE$5*((DATE(YEAR($B139),MONTH($B139),MIN(BE$6,DAY(EOMONTH($B139,0))))&gt;=$B139)*(DATE(YEAR($B139),MONTH($B139),MIN(BE$6,DAY(EOMONTH($B139,0))))&lt;$C139)+(DATE(YEAR($B139),MONTH($B139)+1,MIN(BE$6,DAY(EOMONTH($B139,1))))&gt;=$B139)*(DATE(YEAR($B139),MONTH($B139)+1,MIN(BE$6,DAY(EOMONTH($B139,1))))&lt;$C139)))</f>
        <v>0</v>
      </c>
      <c r="BF139" s="48" t="n">
        <f aca="false">IF(OR(N(BF$5)=0,BF$6=""),0,BF$5*((DATE(YEAR($B139),MONTH($B139),MIN(BF$6,DAY(EOMONTH($B139,0))))&gt;=$B139)*(DATE(YEAR($B139),MONTH($B139),MIN(BF$6,DAY(EOMONTH($B139,0))))&lt;$C139)+(DATE(YEAR($B139),MONTH($B139)+1,MIN(BF$6,DAY(EOMONTH($B139,1))))&gt;=$B139)*(DATE(YEAR($B139),MONTH($B139)+1,MIN(BF$6,DAY(EOMONTH($B139,1))))&lt;$C139)))</f>
        <v>0</v>
      </c>
      <c r="BG139" s="48" t="n">
        <f aca="false">IF(OR(N(BG$5)=0,BG$6=""),0,BG$5*((DATE(YEAR($B139),MONTH($B139),MIN(BG$6,DAY(EOMONTH($B139,0))))&gt;=$B139)*(DATE(YEAR($B139),MONTH($B139),MIN(BG$6,DAY(EOMONTH($B139,0))))&lt;$C139)+(DATE(YEAR($B139),MONTH($B139)+1,MIN(BG$6,DAY(EOMONTH($B139,1))))&gt;=$B139)*(DATE(YEAR($B139),MONTH($B139)+1,MIN(BG$6,DAY(EOMONTH($B139,1))))&lt;$C139)))</f>
        <v>0</v>
      </c>
      <c r="BH139" s="48" t="n">
        <f aca="false">IF(OR(N(BH$5)=0,BH$6=""),0,BH$5*((DATE(YEAR($B139),MONTH($B139),MIN(BH$6,DAY(EOMONTH($B139,0))))&gt;=$B139)*(DATE(YEAR($B139),MONTH($B139),MIN(BH$6,DAY(EOMONTH($B139,0))))&lt;$C139)+(DATE(YEAR($B139),MONTH($B139)+1,MIN(BH$6,DAY(EOMONTH($B139,1))))&gt;=$B139)*(DATE(YEAR($B139),MONTH($B139)+1,MIN(BH$6,DAY(EOMONTH($B139,1))))&lt;$C139)))</f>
        <v>0</v>
      </c>
      <c r="BI139" s="48" t="n">
        <f aca="false">IF(OR(N(BI$5)=0,BI$6=""),0,BI$5*((DATE(YEAR($B139),MONTH($B139),MIN(BI$6,DAY(EOMONTH($B139,0))))&gt;=$B139)*(DATE(YEAR($B139),MONTH($B139),MIN(BI$6,DAY(EOMONTH($B139,0))))&lt;$C139)+(DATE(YEAR($B139),MONTH($B139)+1,MIN(BI$6,DAY(EOMONTH($B139,1))))&gt;=$B139)*(DATE(YEAR($B139),MONTH($B139)+1,MIN(BI$6,DAY(EOMONTH($B139,1))))&lt;$C139)))</f>
        <v>0</v>
      </c>
      <c r="BJ139" s="48" t="n">
        <f aca="false">IF(OR(N(BJ$5)=0,BJ$6=""),0,BJ$5*((DATE(YEAR($B139),MONTH($B139),MIN(BJ$6,DAY(EOMONTH($B139,0))))&gt;=$B139)*(DATE(YEAR($B139),MONTH($B139),MIN(BJ$6,DAY(EOMONTH($B139,0))))&lt;$C139)+(DATE(YEAR($B139),MONTH($B139)+1,MIN(BJ$6,DAY(EOMONTH($B139,1))))&gt;=$B139)*(DATE(YEAR($B139),MONTH($B139)+1,MIN(BJ$6,DAY(EOMONTH($B139,1))))&lt;$C139)))</f>
        <v>0</v>
      </c>
      <c r="BK139" s="48" t="n">
        <f aca="false">IF(OR(N(BK$5)=0,BK$6=""),0,BK$5*((DATE(YEAR($B139),MONTH($B139),MIN(BK$6,DAY(EOMONTH($B139,0))))&gt;=$B139)*(DATE(YEAR($B139),MONTH($B139),MIN(BK$6,DAY(EOMONTH($B139,0))))&lt;$C139)+(DATE(YEAR($B139),MONTH($B139)+1,MIN(BK$6,DAY(EOMONTH($B139,1))))&gt;=$B139)*(DATE(YEAR($B139),MONTH($B139)+1,MIN(BK$6,DAY(EOMONTH($B139,1))))&lt;$C139)))</f>
        <v>0</v>
      </c>
      <c r="BL139" s="48" t="n">
        <f aca="false">IF(OR(N(BL$5)=0,BL$6=""),0,BL$5*((DATE(YEAR($B139),MONTH($B139),MIN(BL$6,DAY(EOMONTH($B139,0))))&gt;=$B139)*(DATE(YEAR($B139),MONTH($B139),MIN(BL$6,DAY(EOMONTH($B139,0))))&lt;$C139)+(DATE(YEAR($B139),MONTH($B139)+1,MIN(BL$6,DAY(EOMONTH($B139,1))))&gt;=$B139)*(DATE(YEAR($B139),MONTH($B139)+1,MIN(BL$6,DAY(EOMONTH($B139,1))))&lt;$C139)))</f>
        <v>0</v>
      </c>
      <c r="BM139" s="48" t="n">
        <f aca="false">IF(OR(N(BM$5)=0,BM$6=""),0,BM$5*((DATE(YEAR($B139),MONTH($B139),MIN(BM$6,DAY(EOMONTH($B139,0))))&gt;=$B139)*(DATE(YEAR($B139),MONTH($B139),MIN(BM$6,DAY(EOMONTH($B139,0))))&lt;$C139)+(DATE(YEAR($B139),MONTH($B139)+1,MIN(BM$6,DAY(EOMONTH($B139,1))))&gt;=$B139)*(DATE(YEAR($B139),MONTH($B139)+1,MIN(BM$6,DAY(EOMONTH($B139,1))))&lt;$C139)))</f>
        <v>0</v>
      </c>
      <c r="BN139" s="48" t="n">
        <f aca="false">IF(OR(N(BN$5)=0,BN$6=""),0,BN$5*((DATE(YEAR($B139),MONTH($B139),MIN(BN$6,DAY(EOMONTH($B139,0))))&gt;=$B139)*(DATE(YEAR($B139),MONTH($B139),MIN(BN$6,DAY(EOMONTH($B139,0))))&lt;$C139)+(DATE(YEAR($B139),MONTH($B139)+1,MIN(BN$6,DAY(EOMONTH($B139,1))))&gt;=$B139)*(DATE(YEAR($B139),MONTH($B139)+1,MIN(BN$6,DAY(EOMONTH($B139,1))))&lt;$C139)))</f>
        <v>0</v>
      </c>
      <c r="BO139" s="48" t="n">
        <f aca="false">IF(OR(N(BO$5)=0,BO$6=""),0,BO$5*((DATE(YEAR($B139),MONTH($B139),MIN(BO$6,DAY(EOMONTH($B139,0))))&gt;=$B139)*(DATE(YEAR($B139),MONTH($B139),MIN(BO$6,DAY(EOMONTH($B139,0))))&lt;$C139)+(DATE(YEAR($B139),MONTH($B139)+1,MIN(BO$6,DAY(EOMONTH($B139,1))))&gt;=$B139)*(DATE(YEAR($B139),MONTH($B139)+1,MIN(BO$6,DAY(EOMONTH($B139,1))))&lt;$C139)))</f>
        <v>0</v>
      </c>
      <c r="BP139" s="48" t="n">
        <f aca="false">IF(OR(N(BP$5)=0,BP$6=""),0,BP$5*((DATE(YEAR($B139),MONTH($B139),MIN(BP$6,DAY(EOMONTH($B139,0))))&gt;=$B139)*(DATE(YEAR($B139),MONTH($B139),MIN(BP$6,DAY(EOMONTH($B139,0))))&lt;$C139)+(DATE(YEAR($B139),MONTH($B139)+1,MIN(BP$6,DAY(EOMONTH($B139,1))))&gt;=$B139)*(DATE(YEAR($B139),MONTH($B139)+1,MIN(BP$6,DAY(EOMONTH($B139,1))))&lt;$C139)))</f>
        <v>0</v>
      </c>
      <c r="BQ139" s="48" t="n">
        <f aca="false">IF(OR(N(BQ$5)=0,BQ$6=""),0,BQ$5*((DATE(YEAR($B139),MONTH($B139),MIN(BQ$6,DAY(EOMONTH($B139,0))))&gt;=$B139)*(DATE(YEAR($B139),MONTH($B139),MIN(BQ$6,DAY(EOMONTH($B139,0))))&lt;$C139)+(DATE(YEAR($B139),MONTH($B139)+1,MIN(BQ$6,DAY(EOMONTH($B139,1))))&gt;=$B139)*(DATE(YEAR($B139),MONTH($B139)+1,MIN(BQ$6,DAY(EOMONTH($B139,1))))&lt;$C139)))</f>
        <v>0</v>
      </c>
      <c r="BR139" s="48" t="n">
        <f aca="false">IF(OR(N(BR$5)=0,BR$6=""),0,BR$5*((DATE(YEAR($B139),MONTH($B139),MIN(BR$6,DAY(EOMONTH($B139,0))))&gt;=$B139)*(DATE(YEAR($B139),MONTH($B139),MIN(BR$6,DAY(EOMONTH($B139,0))))&lt;$C139)+(DATE(YEAR($B139),MONTH($B139)+1,MIN(BR$6,DAY(EOMONTH($B139,1))))&gt;=$B139)*(DATE(YEAR($B139),MONTH($B139)+1,MIN(BR$6,DAY(EOMONTH($B139,1))))&lt;$C139)))</f>
        <v>0</v>
      </c>
      <c r="BS139" s="48" t="n">
        <f aca="false">IF(OR(N(BS$5)=0,BS$6=""),0,BS$5*((DATE(YEAR($B139),MONTH($B139),MIN(BS$6,DAY(EOMONTH($B139,0))))&gt;=$B139)*(DATE(YEAR($B139),MONTH($B139),MIN(BS$6,DAY(EOMONTH($B139,0))))&lt;$C139)+(DATE(YEAR($B139),MONTH($B139)+1,MIN(BS$6,DAY(EOMONTH($B139,1))))&gt;=$B139)*(DATE(YEAR($B139),MONTH($B139)+1,MIN(BS$6,DAY(EOMONTH($B139,1))))&lt;$C139)))</f>
        <v>0</v>
      </c>
      <c r="BT139" s="48" t="n">
        <f aca="false">IF(OR(N(BT$5)=0,BT$6=""),0,BT$5*((DATE(YEAR($B139),MONTH($B139),MIN(BT$6,DAY(EOMONTH($B139,0))))&gt;=$B139)*(DATE(YEAR($B139),MONTH($B139),MIN(BT$6,DAY(EOMONTH($B139,0))))&lt;$C139)+(DATE(YEAR($B139),MONTH($B139)+1,MIN(BT$6,DAY(EOMONTH($B139,1))))&gt;=$B139)*(DATE(YEAR($B139),MONTH($B139)+1,MIN(BT$6,DAY(EOMONTH($B139,1))))&lt;$C139)))</f>
        <v>0</v>
      </c>
      <c r="BU139" s="48" t="n">
        <f aca="false">IF(OR(N(BU$5)=0,BU$6=""),0,BU$5*((DATE(YEAR($B139),MONTH($B139),MIN(BU$6,DAY(EOMONTH($B139,0))))&gt;=$B139)*(DATE(YEAR($B139),MONTH($B139),MIN(BU$6,DAY(EOMONTH($B139,0))))&lt;$C139)+(DATE(YEAR($B139),MONTH($B139)+1,MIN(BU$6,DAY(EOMONTH($B139,1))))&gt;=$B139)*(DATE(YEAR($B139),MONTH($B139)+1,MIN(BU$6,DAY(EOMONTH($B139,1))))&lt;$C139)))</f>
        <v>0</v>
      </c>
      <c r="BV139" s="48" t="n">
        <f aca="false">IF(OR(N(BV$5)=0,BV$6=""),0,BV$5*((DATE(YEAR($B139),MONTH($B139),MIN(BV$6,DAY(EOMONTH($B139,0))))&gt;=$B139)*(DATE(YEAR($B139),MONTH($B139),MIN(BV$6,DAY(EOMONTH($B139,0))))&lt;$C139)+(DATE(YEAR($B139),MONTH($B139)+1,MIN(BV$6,DAY(EOMONTH($B139,1))))&gt;=$B139)*(DATE(YEAR($B139),MONTH($B139)+1,MIN(BV$6,DAY(EOMONTH($B139,1))))&lt;$C139)))</f>
        <v>0</v>
      </c>
      <c r="BW139" s="48" t="n">
        <f aca="false">IF(OR(N(BW$5)=0,BW$6=""),0,BW$5*((DATE(YEAR($B139),MONTH($B139),MIN(BW$6,DAY(EOMONTH($B139,0))))&gt;=$B139)*(DATE(YEAR($B139),MONTH($B139),MIN(BW$6,DAY(EOMONTH($B139,0))))&lt;$C139)+(DATE(YEAR($B139),MONTH($B139)+1,MIN(BW$6,DAY(EOMONTH($B139,1))))&gt;=$B139)*(DATE(YEAR($B139),MONTH($B139)+1,MIN(BW$6,DAY(EOMONTH($B139,1))))&lt;$C139)))</f>
        <v>0</v>
      </c>
      <c r="BX139" s="48" t="n">
        <f aca="false">MIN(Z139,(FT138*(1+FT$5/Setup!$C$36)+IF($V139=1,N($F139),0)))</f>
        <v>0</v>
      </c>
      <c r="BY139" s="48" t="n">
        <f aca="false">MIN(AA139,(FU138*(1+FU$5/Setup!$C$36)+IF($V139=2,N($F139),0)))</f>
        <v>0</v>
      </c>
      <c r="BZ139" s="48" t="n">
        <f aca="false">MIN(AB139,(FV138*(1+FV$5/Setup!$C$36)+IF($V139=3,N($F139),0)))</f>
        <v>0</v>
      </c>
      <c r="CA139" s="48" t="n">
        <f aca="false">MIN(AC139,(FW138*(1+FW$5/Setup!$C$36)+IF($V139=4,N($F139),0)))</f>
        <v>0</v>
      </c>
      <c r="CB139" s="48" t="n">
        <f aca="false">MIN(AD139,(FX138*(1+FX$5/Setup!$C$36)+IF($V139=5,N($F139),0)))</f>
        <v>0</v>
      </c>
      <c r="CC139" s="48" t="n">
        <f aca="false">MIN(AE139,(FY138*(1+FY$5/Setup!$C$36)+IF($V139=6,N($F139),0)))</f>
        <v>0</v>
      </c>
      <c r="CD139" s="48" t="n">
        <f aca="false">MIN(AF139,(FZ138*(1+FZ$5/Setup!$C$36)+IF($V139=7,N($F139),0)))</f>
        <v>0</v>
      </c>
      <c r="CE139" s="48" t="n">
        <f aca="false">MIN(AG139,(GA138*(1+GA$5/Setup!$C$36)+IF($V139=8,N($F139),0)))</f>
        <v>0</v>
      </c>
      <c r="CF139" s="48" t="n">
        <f aca="false">MIN(AH139,(GB138*(1+GB$5/Setup!$C$36)+IF($V139=9,N($F139),0)))</f>
        <v>0</v>
      </c>
      <c r="CG139" s="48" t="n">
        <f aca="false">MIN(AI139,(GC138*(1+GC$5/Setup!$C$36)+IF($V139=10,N($F139),0)))</f>
        <v>0</v>
      </c>
      <c r="CH139" s="48" t="n">
        <f aca="false">MIN(AJ139,(GD138*(1+GD$5/Setup!$C$36)+IF($V139=11,N($F139),0)))</f>
        <v>0</v>
      </c>
      <c r="CI139" s="48" t="n">
        <f aca="false">MIN(AK139,(GE138*(1+GE$5/Setup!$C$36)+IF($V139=12,N($F139),0)))</f>
        <v>0</v>
      </c>
      <c r="CJ139" s="48" t="n">
        <f aca="false">MIN(AL139,(GF138*(1+GF$5/Setup!$C$36)+IF($V139=13,N($F139),0)))</f>
        <v>0</v>
      </c>
      <c r="CK139" s="48" t="n">
        <f aca="false">MIN(AM139,(GG138*(1+GG$5/Setup!$C$36)+IF($V139=14,N($F139),0)))</f>
        <v>0</v>
      </c>
      <c r="CL139" s="48" t="n">
        <f aca="false">MIN(AN139,(GH138*(1+GH$5/Setup!$C$36)+IF($V139=15,N($F139),0)))</f>
        <v>0</v>
      </c>
      <c r="CM139" s="48" t="n">
        <f aca="false">MIN(AO139,(GI138*(1+GI$5/Setup!$C$36)+IF($V139=16,N($F139),0)))</f>
        <v>0</v>
      </c>
      <c r="CN139" s="48" t="n">
        <f aca="false">MIN(AP139,(GJ138*(1+GJ$5/Setup!$C$36)+IF($V139=17,N($F139),0)))</f>
        <v>0</v>
      </c>
      <c r="CO139" s="48" t="n">
        <f aca="false">MIN(AQ139,(GK138*(1+GK$5/Setup!$C$36)+IF($V139=18,N($F139),0)))</f>
        <v>0</v>
      </c>
      <c r="CP139" s="48" t="n">
        <f aca="false">MIN(AR139,(GL138*(1+GL$5/Setup!$C$36)+IF($V139=19,N($F139),0)))</f>
        <v>0</v>
      </c>
      <c r="CQ139" s="48" t="n">
        <f aca="false">MIN(AS139,(GM138*(1+GM$5/Setup!$C$36)+IF($V139=20,N($F139),0)))</f>
        <v>0</v>
      </c>
      <c r="CR139" s="48" t="n">
        <f aca="false">MIN(AT139,(GN138*(1+GN$5/Setup!$C$36)+IF($V139=21,N($F139),0)))</f>
        <v>0</v>
      </c>
      <c r="CS139" s="48" t="n">
        <f aca="false">MIN(AU139,(GO138*(1+GO$5/Setup!$C$36)+IF($V139=22,N($F139),0)))</f>
        <v>0</v>
      </c>
      <c r="CT139" s="48" t="n">
        <f aca="false">MIN(AV139,(GP138*(1+GP$5/Setup!$C$36)+IF($V139=23,N($F139),0)))</f>
        <v>0</v>
      </c>
      <c r="CU139" s="48" t="n">
        <f aca="false">MIN(AW139,(GQ138*(1+GQ$5/Setup!$C$36)+IF($V139=24,N($F139),0)))</f>
        <v>0</v>
      </c>
      <c r="CV139" s="48" t="n">
        <f aca="false">MIN(AX139,(GR138*(1+GR$5/Setup!$C$36)+IF($V139=25,N($F139),0)))</f>
        <v>0</v>
      </c>
      <c r="CW139" s="48" t="n">
        <f aca="false">MIN(AY139,(GS138*(1+GS$5/Setup!$C$36)+IF($V139=26,N($F139),0)))</f>
        <v>0</v>
      </c>
      <c r="CX139" s="48" t="n">
        <f aca="false">MIN(AZ139,(GT138*(1+GT$5/Setup!$C$36)+IF($V139=27,N($F139),0)))</f>
        <v>0</v>
      </c>
      <c r="CY139" s="48" t="n">
        <f aca="false">MIN(BA139,(GU138*(1+GU$5/Setup!$C$36)+IF($V139=28,N($F139),0)))</f>
        <v>0</v>
      </c>
      <c r="CZ139" s="48" t="n">
        <f aca="false">MIN(BB139,(GV138*(1+GV$5/Setup!$C$36)+IF($V139=29,N($F139),0)))</f>
        <v>0</v>
      </c>
      <c r="DA139" s="48" t="n">
        <f aca="false">MIN(BC139,(GW138*(1+GW$5/Setup!$C$36)+IF($V139=30,N($F139),0)))</f>
        <v>0</v>
      </c>
      <c r="DB139" s="48" t="n">
        <f aca="false">MIN(BD139,(GX138*(1+GX$5/Setup!$C$36)+IF($V139=31,N($F139),0)))</f>
        <v>0</v>
      </c>
      <c r="DC139" s="48" t="n">
        <f aca="false">MIN(BE139,(GY138*(1+GY$5/Setup!$C$36)+IF($V139=32,N($F139),0)))</f>
        <v>0</v>
      </c>
      <c r="DD139" s="48" t="n">
        <f aca="false">MIN(BF139,(GZ138*(1+GZ$5/Setup!$C$36)+IF($V139=33,N($F139),0)))</f>
        <v>0</v>
      </c>
      <c r="DE139" s="48" t="n">
        <f aca="false">MIN(BG139,(HA138*(1+HA$5/Setup!$C$36)+IF($V139=34,N($F139),0)))</f>
        <v>0</v>
      </c>
      <c r="DF139" s="48" t="n">
        <f aca="false">MIN(BH139,(HB138*(1+HB$5/Setup!$C$36)+IF($V139=35,N($F139),0)))</f>
        <v>0</v>
      </c>
      <c r="DG139" s="48" t="n">
        <f aca="false">MIN(BI139,(HC138*(1+HC$5/Setup!$C$36)+IF($V139=36,N($F139),0)))</f>
        <v>0</v>
      </c>
      <c r="DH139" s="48" t="n">
        <f aca="false">MIN(BJ139,(HD138*(1+HD$5/Setup!$C$36)+IF($V139=37,N($F139),0)))</f>
        <v>0</v>
      </c>
      <c r="DI139" s="48" t="n">
        <f aca="false">MIN(BK139,(HE138*(1+HE$5/Setup!$C$36)+IF($V139=38,N($F139),0)))</f>
        <v>0</v>
      </c>
      <c r="DJ139" s="48" t="n">
        <f aca="false">MIN(BL139,(HF138*(1+HF$5/Setup!$C$36)+IF($V139=39,N($F139),0)))</f>
        <v>0</v>
      </c>
      <c r="DK139" s="48" t="n">
        <f aca="false">MIN(BM139,(HG138*(1+HG$5/Setup!$C$36)+IF($V139=40,N($F139),0)))</f>
        <v>0</v>
      </c>
      <c r="DL139" s="48" t="n">
        <f aca="false">MIN(BN139,(HH138*(1+HH$5/Setup!$C$36)+IF($V139=41,N($F139),0)))</f>
        <v>0</v>
      </c>
      <c r="DM139" s="48" t="n">
        <f aca="false">MIN(BO139,(HI138*(1+HI$5/Setup!$C$36)+IF($V139=42,N($F139),0)))</f>
        <v>0</v>
      </c>
      <c r="DN139" s="48" t="n">
        <f aca="false">MIN(BP139,(HJ138*(1+HJ$5/Setup!$C$36)+IF($V139=43,N($F139),0)))</f>
        <v>0</v>
      </c>
      <c r="DO139" s="48" t="n">
        <f aca="false">MIN(BQ139,(HK138*(1+HK$5/Setup!$C$36)+IF($V139=44,N($F139),0)))</f>
        <v>0</v>
      </c>
      <c r="DP139" s="48" t="n">
        <f aca="false">MIN(BR139,(HL138*(1+HL$5/Setup!$C$36)+IF($V139=45,N($F139),0)))</f>
        <v>0</v>
      </c>
      <c r="DQ139" s="48" t="n">
        <f aca="false">MIN(BS139,(HM138*(1+HM$5/Setup!$C$36)+IF($V139=46,N($F139),0)))</f>
        <v>0</v>
      </c>
      <c r="DR139" s="48" t="n">
        <f aca="false">MIN(BT139,(HN138*(1+HN$5/Setup!$C$36)+IF($V139=47,N($F139),0)))</f>
        <v>0</v>
      </c>
      <c r="DS139" s="48" t="n">
        <f aca="false">MIN(BU139,(HO138*(1+HO$5/Setup!$C$36)+IF($V139=48,N($F139),0)))</f>
        <v>0</v>
      </c>
      <c r="DT139" s="48" t="n">
        <f aca="false">MIN(BV139,(HP138*(1+HP$5/Setup!$C$36)+IF($V139=49,N($F139),0)))</f>
        <v>0</v>
      </c>
      <c r="DU139" s="48" t="n">
        <f aca="false">MIN(BW139,(HQ138*(1+HQ$5/Setup!$C$36)+IF($V139=50,N($F139),0)))</f>
        <v>0</v>
      </c>
      <c r="DV139" s="48" t="n">
        <f aca="false">MIN(MAX((FT138*(1+FT$5/Setup!$C$36)+IF($V139=1,N($F139),0))-BX139,0),MAX($P139-0,0))</f>
        <v>0</v>
      </c>
      <c r="DW139" s="48" t="n">
        <f aca="false">MIN(MAX((FU138*(1+FU$5/Setup!$C$36)+IF($V139=2,N($F139),0))-BY139,0),MAX($P139-SUM(DV139:DV139),0))</f>
        <v>0</v>
      </c>
      <c r="DX139" s="48" t="n">
        <f aca="false">MIN(MAX((FV138*(1+FV$5/Setup!$C$36)+IF($V139=3,N($F139),0))-BZ139,0),MAX($P139-SUM(DV139:DW139),0))</f>
        <v>0</v>
      </c>
      <c r="DY139" s="48" t="n">
        <f aca="false">MIN(MAX((FW138*(1+FW$5/Setup!$C$36)+IF($V139=4,N($F139),0))-CA139,0),MAX($P139-SUM(DV139:DX139),0))</f>
        <v>0</v>
      </c>
      <c r="DZ139" s="48" t="n">
        <f aca="false">MIN(MAX((FX138*(1+FX$5/Setup!$C$36)+IF($V139=5,N($F139),0))-CB139,0),MAX($P139-SUM(DV139:DY139),0))</f>
        <v>0</v>
      </c>
      <c r="EA139" s="48" t="n">
        <f aca="false">MIN(MAX((FY138*(1+FY$5/Setup!$C$36)+IF($V139=6,N($F139),0))-CC139,0),MAX($P139-SUM(DV139:DZ139),0))</f>
        <v>0</v>
      </c>
      <c r="EB139" s="48" t="n">
        <f aca="false">MIN(MAX((FZ138*(1+FZ$5/Setup!$C$36)+IF($V139=7,N($F139),0))-CD139,0),MAX($P139-SUM(DV139:EA139),0))</f>
        <v>0</v>
      </c>
      <c r="EC139" s="48" t="n">
        <f aca="false">MIN(MAX((GA138*(1+GA$5/Setup!$C$36)+IF($V139=8,N($F139),0))-CE139,0),MAX($P139-SUM(DV139:EB139),0))</f>
        <v>0</v>
      </c>
      <c r="ED139" s="48" t="n">
        <f aca="false">MIN(MAX((GB138*(1+GB$5/Setup!$C$36)+IF($V139=9,N($F139),0))-CF139,0),MAX($P139-SUM(DV139:EC139),0))</f>
        <v>0</v>
      </c>
      <c r="EE139" s="48" t="n">
        <f aca="false">MIN(MAX((GC138*(1+GC$5/Setup!$C$36)+IF($V139=10,N($F139),0))-CG139,0),MAX($P139-SUM(DV139:ED139),0))</f>
        <v>0</v>
      </c>
      <c r="EF139" s="48" t="n">
        <f aca="false">MIN(MAX((GD138*(1+GD$5/Setup!$C$36)+IF($V139=11,N($F139),0))-CH139,0),MAX($P139-SUM(DV139:EE139),0))</f>
        <v>0</v>
      </c>
      <c r="EG139" s="48" t="n">
        <f aca="false">MIN(MAX((GE138*(1+GE$5/Setup!$C$36)+IF($V139=12,N($F139),0))-CI139,0),MAX($P139-SUM(DV139:EF139),0))</f>
        <v>0</v>
      </c>
      <c r="EH139" s="48" t="n">
        <f aca="false">MIN(MAX((GF138*(1+GF$5/Setup!$C$36)+IF($V139=13,N($F139),0))-CJ139,0),MAX($P139-SUM(DV139:EG139),0))</f>
        <v>0</v>
      </c>
      <c r="EI139" s="48" t="n">
        <f aca="false">MIN(MAX((GG138*(1+GG$5/Setup!$C$36)+IF($V139=14,N($F139),0))-CK139,0),MAX($P139-SUM(DV139:EH139),0))</f>
        <v>0</v>
      </c>
      <c r="EJ139" s="48" t="n">
        <f aca="false">MIN(MAX((GH138*(1+GH$5/Setup!$C$36)+IF($V139=15,N($F139),0))-CL139,0),MAX($P139-SUM(DV139:EI139),0))</f>
        <v>0</v>
      </c>
      <c r="EK139" s="48" t="n">
        <f aca="false">MIN(MAX((GI138*(1+GI$5/Setup!$C$36)+IF($V139=16,N($F139),0))-CM139,0),MAX($P139-SUM(DV139:EJ139),0))</f>
        <v>0</v>
      </c>
      <c r="EL139" s="48" t="n">
        <f aca="false">MIN(MAX((GJ138*(1+GJ$5/Setup!$C$36)+IF($V139=17,N($F139),0))-CN139,0),MAX($P139-SUM(DV139:EK139),0))</f>
        <v>0</v>
      </c>
      <c r="EM139" s="48" t="n">
        <f aca="false">MIN(MAX((GK138*(1+GK$5/Setup!$C$36)+IF($V139=18,N($F139),0))-CO139,0),MAX($P139-SUM(DV139:EL139),0))</f>
        <v>0</v>
      </c>
      <c r="EN139" s="48" t="n">
        <f aca="false">MIN(MAX((GL138*(1+GL$5/Setup!$C$36)+IF($V139=19,N($F139),0))-CP139,0),MAX($P139-SUM(DV139:EM139),0))</f>
        <v>0</v>
      </c>
      <c r="EO139" s="48" t="n">
        <f aca="false">MIN(MAX((GM138*(1+GM$5/Setup!$C$36)+IF($V139=20,N($F139),0))-CQ139,0),MAX($P139-SUM(DV139:EN139),0))</f>
        <v>0</v>
      </c>
      <c r="EP139" s="48" t="n">
        <f aca="false">MIN(MAX((GN138*(1+GN$5/Setup!$C$36)+IF($V139=21,N($F139),0))-CR139,0),MAX($P139-SUM(DV139:EO139),0))</f>
        <v>0</v>
      </c>
      <c r="EQ139" s="48" t="n">
        <f aca="false">MIN(MAX((GO138*(1+GO$5/Setup!$C$36)+IF($V139=22,N($F139),0))-CS139,0),MAX($P139-SUM(DV139:EP139),0))</f>
        <v>0</v>
      </c>
      <c r="ER139" s="48" t="n">
        <f aca="false">MIN(MAX((GP138*(1+GP$5/Setup!$C$36)+IF($V139=23,N($F139),0))-CT139,0),MAX($P139-SUM(DV139:EQ139),0))</f>
        <v>0</v>
      </c>
      <c r="ES139" s="48" t="n">
        <f aca="false">MIN(MAX((GQ138*(1+GQ$5/Setup!$C$36)+IF($V139=24,N($F139),0))-CU139,0),MAX($P139-SUM(DV139:ER139),0))</f>
        <v>0</v>
      </c>
      <c r="ET139" s="48" t="n">
        <f aca="false">MIN(MAX((GR138*(1+GR$5/Setup!$C$36)+IF($V139=25,N($F139),0))-CV139,0),MAX($P139-SUM(DV139:ES139),0))</f>
        <v>0</v>
      </c>
      <c r="EU139" s="48" t="n">
        <f aca="false">MIN(MAX((GS138*(1+GS$5/Setup!$C$36)+IF($V139=26,N($F139),0))-CW139,0),MAX($P139-SUM(DV139:ET139),0))</f>
        <v>0</v>
      </c>
      <c r="EV139" s="48" t="n">
        <f aca="false">MIN(MAX((GT138*(1+GT$5/Setup!$C$36)+IF($V139=27,N($F139),0))-CX139,0),MAX($P139-SUM(DV139:EU139),0))</f>
        <v>0</v>
      </c>
      <c r="EW139" s="48" t="n">
        <f aca="false">MIN(MAX((GU138*(1+GU$5/Setup!$C$36)+IF($V139=28,N($F139),0))-CY139,0),MAX($P139-SUM(DV139:EV139),0))</f>
        <v>0</v>
      </c>
      <c r="EX139" s="48" t="n">
        <f aca="false">MIN(MAX((GV138*(1+GV$5/Setup!$C$36)+IF($V139=29,N($F139),0))-CZ139,0),MAX($P139-SUM(DV139:EW139),0))</f>
        <v>0</v>
      </c>
      <c r="EY139" s="48" t="n">
        <f aca="false">MIN(MAX((GW138*(1+GW$5/Setup!$C$36)+IF($V139=30,N($F139),0))-DA139,0),MAX($P139-SUM(DV139:EX139),0))</f>
        <v>0</v>
      </c>
      <c r="EZ139" s="48" t="n">
        <f aca="false">MIN(MAX((GX138*(1+GX$5/Setup!$C$36)+IF($V139=31,N($F139),0))-DB139,0),MAX($P139-SUM(DV139:EY139),0))</f>
        <v>0</v>
      </c>
      <c r="FA139" s="48" t="n">
        <f aca="false">MIN(MAX((GY138*(1+GY$5/Setup!$C$36)+IF($V139=32,N($F139),0))-DC139,0),MAX($P139-SUM(DV139:EZ139),0))</f>
        <v>0</v>
      </c>
      <c r="FB139" s="48" t="n">
        <f aca="false">MIN(MAX((GZ138*(1+GZ$5/Setup!$C$36)+IF($V139=33,N($F139),0))-DD139,0),MAX($P139-SUM(DV139:FA139),0))</f>
        <v>0</v>
      </c>
      <c r="FC139" s="48" t="n">
        <f aca="false">MIN(MAX((HA138*(1+HA$5/Setup!$C$36)+IF($V139=34,N($F139),0))-DE139,0),MAX($P139-SUM(DV139:FB139),0))</f>
        <v>0</v>
      </c>
      <c r="FD139" s="48" t="n">
        <f aca="false">MIN(MAX((HB138*(1+HB$5/Setup!$C$36)+IF($V139=35,N($F139),0))-DF139,0),MAX($P139-SUM(DV139:FC139),0))</f>
        <v>0</v>
      </c>
      <c r="FE139" s="48" t="n">
        <f aca="false">MIN(MAX((HC138*(1+HC$5/Setup!$C$36)+IF($V139=36,N($F139),0))-DG139,0),MAX($P139-SUM(DV139:FD139),0))</f>
        <v>0</v>
      </c>
      <c r="FF139" s="48" t="n">
        <f aca="false">MIN(MAX((HD138*(1+HD$5/Setup!$C$36)+IF($V139=37,N($F139),0))-DH139,0),MAX($P139-SUM(DV139:FE139),0))</f>
        <v>0</v>
      </c>
      <c r="FG139" s="48" t="n">
        <f aca="false">MIN(MAX((HE138*(1+HE$5/Setup!$C$36)+IF($V139=38,N($F139),0))-DI139,0),MAX($P139-SUM(DV139:FF139),0))</f>
        <v>0</v>
      </c>
      <c r="FH139" s="48" t="n">
        <f aca="false">MIN(MAX((HF138*(1+HF$5/Setup!$C$36)+IF($V139=39,N($F139),0))-DJ139,0),MAX($P139-SUM(DV139:FG139),0))</f>
        <v>0</v>
      </c>
      <c r="FI139" s="48" t="n">
        <f aca="false">MIN(MAX((HG138*(1+HG$5/Setup!$C$36)+IF($V139=40,N($F139),0))-DK139,0),MAX($P139-SUM(DV139:FH139),0))</f>
        <v>0</v>
      </c>
      <c r="FJ139" s="48" t="n">
        <f aca="false">MIN(MAX((HH138*(1+HH$5/Setup!$C$36)+IF($V139=41,N($F139),0))-DL139,0),MAX($P139-SUM(DV139:FI139),0))</f>
        <v>0</v>
      </c>
      <c r="FK139" s="48" t="n">
        <f aca="false">MIN(MAX((HI138*(1+HI$5/Setup!$C$36)+IF($V139=42,N($F139),0))-DM139,0),MAX($P139-SUM(DV139:FJ139),0))</f>
        <v>0</v>
      </c>
      <c r="FL139" s="48" t="n">
        <f aca="false">MIN(MAX((HJ138*(1+HJ$5/Setup!$C$36)+IF($V139=43,N($F139),0))-DN139,0),MAX($P139-SUM(DV139:FK139),0))</f>
        <v>0</v>
      </c>
      <c r="FM139" s="48" t="n">
        <f aca="false">MIN(MAX((HK138*(1+HK$5/Setup!$C$36)+IF($V139=44,N($F139),0))-DO139,0),MAX($P139-SUM(DV139:FL139),0))</f>
        <v>0</v>
      </c>
      <c r="FN139" s="48" t="n">
        <f aca="false">MIN(MAX((HL138*(1+HL$5/Setup!$C$36)+IF($V139=45,N($F139),0))-DP139,0),MAX($P139-SUM(DV139:FM139),0))</f>
        <v>0</v>
      </c>
      <c r="FO139" s="48" t="n">
        <f aca="false">MIN(MAX((HM138*(1+HM$5/Setup!$C$36)+IF($V139=46,N($F139),0))-DQ139,0),MAX($P139-SUM(DV139:FN139),0))</f>
        <v>0</v>
      </c>
      <c r="FP139" s="48" t="n">
        <f aca="false">MIN(MAX((HN138*(1+HN$5/Setup!$C$36)+IF($V139=47,N($F139),0))-DR139,0),MAX($P139-SUM(DV139:FO139),0))</f>
        <v>0</v>
      </c>
      <c r="FQ139" s="48" t="n">
        <f aca="false">MIN(MAX((HO138*(1+HO$5/Setup!$C$36)+IF($V139=48,N($F139),0))-DS139,0),MAX($P139-SUM(DV139:FP139),0))</f>
        <v>0</v>
      </c>
      <c r="FR139" s="48" t="n">
        <f aca="false">MIN(MAX((HP138*(1+HP$5/Setup!$C$36)+IF($V139=49,N($F139),0))-DT139,0),MAX($P139-SUM(DV139:FQ139),0))</f>
        <v>0</v>
      </c>
      <c r="FS139" s="48" t="n">
        <f aca="false">MIN(MAX((HQ138*(1+HQ$5/Setup!$C$36)+IF($V139=50,N($F139),0))-DU139,0),MAX($P139-SUM(DV139:FR139),0))</f>
        <v>0</v>
      </c>
      <c r="FT139" s="48" t="n">
        <f aca="false">IF((FT138*(1+FT$5/Setup!$C$36)+IF($V139=1,N($F139),0))-BX139-DV139&lt;0.005,0,(FT138*(1+FT$5/Setup!$C$36)+IF($V139=1,N($F139),0))-BX139-DV139)</f>
        <v>0</v>
      </c>
      <c r="FU139" s="48" t="n">
        <f aca="false">IF((FU138*(1+FU$5/Setup!$C$36)+IF($V139=2,N($F139),0))-BY139-DW139&lt;0.005,0,(FU138*(1+FU$5/Setup!$C$36)+IF($V139=2,N($F139),0))-BY139-DW139)</f>
        <v>0</v>
      </c>
      <c r="FV139" s="48" t="n">
        <f aca="false">IF((FV138*(1+FV$5/Setup!$C$36)+IF($V139=3,N($F139),0))-BZ139-DX139&lt;0.005,0,(FV138*(1+FV$5/Setup!$C$36)+IF($V139=3,N($F139),0))-BZ139-DX139)</f>
        <v>0</v>
      </c>
      <c r="FW139" s="48" t="n">
        <f aca="false">IF((FW138*(1+FW$5/Setup!$C$36)+IF($V139=4,N($F139),0))-CA139-DY139&lt;0.005,0,(FW138*(1+FW$5/Setup!$C$36)+IF($V139=4,N($F139),0))-CA139-DY139)</f>
        <v>0</v>
      </c>
      <c r="FX139" s="48" t="n">
        <f aca="false">IF((FX138*(1+FX$5/Setup!$C$36)+IF($V139=5,N($F139),0))-CB139-DZ139&lt;0.005,0,(FX138*(1+FX$5/Setup!$C$36)+IF($V139=5,N($F139),0))-CB139-DZ139)</f>
        <v>0</v>
      </c>
      <c r="FY139" s="48" t="n">
        <f aca="false">IF((FY138*(1+FY$5/Setup!$C$36)+IF($V139=6,N($F139),0))-CC139-EA139&lt;0.005,0,(FY138*(1+FY$5/Setup!$C$36)+IF($V139=6,N($F139),0))-CC139-EA139)</f>
        <v>0</v>
      </c>
      <c r="FZ139" s="48" t="n">
        <f aca="false">IF((FZ138*(1+FZ$5/Setup!$C$36)+IF($V139=7,N($F139),0))-CD139-EB139&lt;0.005,0,(FZ138*(1+FZ$5/Setup!$C$36)+IF($V139=7,N($F139),0))-CD139-EB139)</f>
        <v>0</v>
      </c>
      <c r="GA139" s="48" t="n">
        <f aca="false">IF((GA138*(1+GA$5/Setup!$C$36)+IF($V139=8,N($F139),0))-CE139-EC139&lt;0.005,0,(GA138*(1+GA$5/Setup!$C$36)+IF($V139=8,N($F139),0))-CE139-EC139)</f>
        <v>0</v>
      </c>
      <c r="GB139" s="48" t="n">
        <f aca="false">IF((GB138*(1+GB$5/Setup!$C$36)+IF($V139=9,N($F139),0))-CF139-ED139&lt;0.005,0,(GB138*(1+GB$5/Setup!$C$36)+IF($V139=9,N($F139),0))-CF139-ED139)</f>
        <v>0</v>
      </c>
      <c r="GC139" s="48" t="n">
        <f aca="false">IF((GC138*(1+GC$5/Setup!$C$36)+IF($V139=10,N($F139),0))-CG139-EE139&lt;0.005,0,(GC138*(1+GC$5/Setup!$C$36)+IF($V139=10,N($F139),0))-CG139-EE139)</f>
        <v>0</v>
      </c>
      <c r="GD139" s="48" t="n">
        <f aca="false">IF((GD138*(1+GD$5/Setup!$C$36)+IF($V139=11,N($F139),0))-CH139-EF139&lt;0.005,0,(GD138*(1+GD$5/Setup!$C$36)+IF($V139=11,N($F139),0))-CH139-EF139)</f>
        <v>0</v>
      </c>
      <c r="GE139" s="48" t="n">
        <f aca="false">IF((GE138*(1+GE$5/Setup!$C$36)+IF($V139=12,N($F139),0))-CI139-EG139&lt;0.005,0,(GE138*(1+GE$5/Setup!$C$36)+IF($V139=12,N($F139),0))-CI139-EG139)</f>
        <v>0</v>
      </c>
      <c r="GF139" s="48" t="n">
        <f aca="false">IF((GF138*(1+GF$5/Setup!$C$36)+IF($V139=13,N($F139),0))-CJ139-EH139&lt;0.005,0,(GF138*(1+GF$5/Setup!$C$36)+IF($V139=13,N($F139),0))-CJ139-EH139)</f>
        <v>0</v>
      </c>
      <c r="GG139" s="48" t="n">
        <f aca="false">IF((GG138*(1+GG$5/Setup!$C$36)+IF($V139=14,N($F139),0))-CK139-EI139&lt;0.005,0,(GG138*(1+GG$5/Setup!$C$36)+IF($V139=14,N($F139),0))-CK139-EI139)</f>
        <v>0</v>
      </c>
      <c r="GH139" s="48" t="n">
        <f aca="false">IF((GH138*(1+GH$5/Setup!$C$36)+IF($V139=15,N($F139),0))-CL139-EJ139&lt;0.005,0,(GH138*(1+GH$5/Setup!$C$36)+IF($V139=15,N($F139),0))-CL139-EJ139)</f>
        <v>0</v>
      </c>
      <c r="GI139" s="48" t="n">
        <f aca="false">IF((GI138*(1+GI$5/Setup!$C$36)+IF($V139=16,N($F139),0))-CM139-EK139&lt;0.005,0,(GI138*(1+GI$5/Setup!$C$36)+IF($V139=16,N($F139),0))-CM139-EK139)</f>
        <v>0</v>
      </c>
      <c r="GJ139" s="48" t="n">
        <f aca="false">IF((GJ138*(1+GJ$5/Setup!$C$36)+IF($V139=17,N($F139),0))-CN139-EL139&lt;0.005,0,(GJ138*(1+GJ$5/Setup!$C$36)+IF($V139=17,N($F139),0))-CN139-EL139)</f>
        <v>0</v>
      </c>
      <c r="GK139" s="48" t="n">
        <f aca="false">IF((GK138*(1+GK$5/Setup!$C$36)+IF($V139=18,N($F139),0))-CO139-EM139&lt;0.005,0,(GK138*(1+GK$5/Setup!$C$36)+IF($V139=18,N($F139),0))-CO139-EM139)</f>
        <v>0</v>
      </c>
      <c r="GL139" s="48" t="n">
        <f aca="false">IF((GL138*(1+GL$5/Setup!$C$36)+IF($V139=19,N($F139),0))-CP139-EN139&lt;0.005,0,(GL138*(1+GL$5/Setup!$C$36)+IF($V139=19,N($F139),0))-CP139-EN139)</f>
        <v>0</v>
      </c>
      <c r="GM139" s="48" t="n">
        <f aca="false">IF((GM138*(1+GM$5/Setup!$C$36)+IF($V139=20,N($F139),0))-CQ139-EO139&lt;0.005,0,(GM138*(1+GM$5/Setup!$C$36)+IF($V139=20,N($F139),0))-CQ139-EO139)</f>
        <v>0</v>
      </c>
      <c r="GN139" s="48" t="n">
        <f aca="false">IF((GN138*(1+GN$5/Setup!$C$36)+IF($V139=21,N($F139),0))-CR139-EP139&lt;0.005,0,(GN138*(1+GN$5/Setup!$C$36)+IF($V139=21,N($F139),0))-CR139-EP139)</f>
        <v>0</v>
      </c>
      <c r="GO139" s="48" t="n">
        <f aca="false">IF((GO138*(1+GO$5/Setup!$C$36)+IF($V139=22,N($F139),0))-CS139-EQ139&lt;0.005,0,(GO138*(1+GO$5/Setup!$C$36)+IF($V139=22,N($F139),0))-CS139-EQ139)</f>
        <v>0</v>
      </c>
      <c r="GP139" s="48" t="n">
        <f aca="false">IF((GP138*(1+GP$5/Setup!$C$36)+IF($V139=23,N($F139),0))-CT139-ER139&lt;0.005,0,(GP138*(1+GP$5/Setup!$C$36)+IF($V139=23,N($F139),0))-CT139-ER139)</f>
        <v>0</v>
      </c>
      <c r="GQ139" s="48" t="n">
        <f aca="false">IF((GQ138*(1+GQ$5/Setup!$C$36)+IF($V139=24,N($F139),0))-CU139-ES139&lt;0.005,0,(GQ138*(1+GQ$5/Setup!$C$36)+IF($V139=24,N($F139),0))-CU139-ES139)</f>
        <v>0</v>
      </c>
      <c r="GR139" s="48" t="n">
        <f aca="false">IF((GR138*(1+GR$5/Setup!$C$36)+IF($V139=25,N($F139),0))-CV139-ET139&lt;0.005,0,(GR138*(1+GR$5/Setup!$C$36)+IF($V139=25,N($F139),0))-CV139-ET139)</f>
        <v>0</v>
      </c>
      <c r="GS139" s="48" t="n">
        <f aca="false">IF((GS138*(1+GS$5/Setup!$C$36)+IF($V139=26,N($F139),0))-CW139-EU139&lt;0.005,0,(GS138*(1+GS$5/Setup!$C$36)+IF($V139=26,N($F139),0))-CW139-EU139)</f>
        <v>0</v>
      </c>
      <c r="GT139" s="48" t="n">
        <f aca="false">IF((GT138*(1+GT$5/Setup!$C$36)+IF($V139=27,N($F139),0))-CX139-EV139&lt;0.005,0,(GT138*(1+GT$5/Setup!$C$36)+IF($V139=27,N($F139),0))-CX139-EV139)</f>
        <v>0</v>
      </c>
      <c r="GU139" s="48" t="n">
        <f aca="false">IF((GU138*(1+GU$5/Setup!$C$36)+IF($V139=28,N($F139),0))-CY139-EW139&lt;0.005,0,(GU138*(1+GU$5/Setup!$C$36)+IF($V139=28,N($F139),0))-CY139-EW139)</f>
        <v>0</v>
      </c>
      <c r="GV139" s="48" t="n">
        <f aca="false">IF((GV138*(1+GV$5/Setup!$C$36)+IF($V139=29,N($F139),0))-CZ139-EX139&lt;0.005,0,(GV138*(1+GV$5/Setup!$C$36)+IF($V139=29,N($F139),0))-CZ139-EX139)</f>
        <v>0</v>
      </c>
      <c r="GW139" s="48" t="n">
        <f aca="false">IF((GW138*(1+GW$5/Setup!$C$36)+IF($V139=30,N($F139),0))-DA139-EY139&lt;0.005,0,(GW138*(1+GW$5/Setup!$C$36)+IF($V139=30,N($F139),0))-DA139-EY139)</f>
        <v>0</v>
      </c>
      <c r="GX139" s="48" t="n">
        <f aca="false">IF((GX138*(1+GX$5/Setup!$C$36)+IF($V139=31,N($F139),0))-DB139-EZ139&lt;0.005,0,(GX138*(1+GX$5/Setup!$C$36)+IF($V139=31,N($F139),0))-DB139-EZ139)</f>
        <v>0</v>
      </c>
      <c r="GY139" s="48" t="n">
        <f aca="false">IF((GY138*(1+GY$5/Setup!$C$36)+IF($V139=32,N($F139),0))-DC139-FA139&lt;0.005,0,(GY138*(1+GY$5/Setup!$C$36)+IF($V139=32,N($F139),0))-DC139-FA139)</f>
        <v>0</v>
      </c>
      <c r="GZ139" s="48" t="n">
        <f aca="false">IF((GZ138*(1+GZ$5/Setup!$C$36)+IF($V139=33,N($F139),0))-DD139-FB139&lt;0.005,0,(GZ138*(1+GZ$5/Setup!$C$36)+IF($V139=33,N($F139),0))-DD139-FB139)</f>
        <v>0</v>
      </c>
      <c r="HA139" s="48" t="n">
        <f aca="false">IF((HA138*(1+HA$5/Setup!$C$36)+IF($V139=34,N($F139),0))-DE139-FC139&lt;0.005,0,(HA138*(1+HA$5/Setup!$C$36)+IF($V139=34,N($F139),0))-DE139-FC139)</f>
        <v>0</v>
      </c>
      <c r="HB139" s="48" t="n">
        <f aca="false">IF((HB138*(1+HB$5/Setup!$C$36)+IF($V139=35,N($F139),0))-DF139-FD139&lt;0.005,0,(HB138*(1+HB$5/Setup!$C$36)+IF($V139=35,N($F139),0))-DF139-FD139)</f>
        <v>0</v>
      </c>
      <c r="HC139" s="48" t="n">
        <f aca="false">IF((HC138*(1+HC$5/Setup!$C$36)+IF($V139=36,N($F139),0))-DG139-FE139&lt;0.005,0,(HC138*(1+HC$5/Setup!$C$36)+IF($V139=36,N($F139),0))-DG139-FE139)</f>
        <v>0</v>
      </c>
      <c r="HD139" s="48" t="n">
        <f aca="false">IF((HD138*(1+HD$5/Setup!$C$36)+IF($V139=37,N($F139),0))-DH139-FF139&lt;0.005,0,(HD138*(1+HD$5/Setup!$C$36)+IF($V139=37,N($F139),0))-DH139-FF139)</f>
        <v>0</v>
      </c>
      <c r="HE139" s="48" t="n">
        <f aca="false">IF((HE138*(1+HE$5/Setup!$C$36)+IF($V139=38,N($F139),0))-DI139-FG139&lt;0.005,0,(HE138*(1+HE$5/Setup!$C$36)+IF($V139=38,N($F139),0))-DI139-FG139)</f>
        <v>0</v>
      </c>
      <c r="HF139" s="48" t="n">
        <f aca="false">IF((HF138*(1+HF$5/Setup!$C$36)+IF($V139=39,N($F139),0))-DJ139-FH139&lt;0.005,0,(HF138*(1+HF$5/Setup!$C$36)+IF($V139=39,N($F139),0))-DJ139-FH139)</f>
        <v>0</v>
      </c>
      <c r="HG139" s="48" t="n">
        <f aca="false">IF((HG138*(1+HG$5/Setup!$C$36)+IF($V139=40,N($F139),0))-DK139-FI139&lt;0.005,0,(HG138*(1+HG$5/Setup!$C$36)+IF($V139=40,N($F139),0))-DK139-FI139)</f>
        <v>0</v>
      </c>
      <c r="HH139" s="48" t="n">
        <f aca="false">IF((HH138*(1+HH$5/Setup!$C$36)+IF($V139=41,N($F139),0))-DL139-FJ139&lt;0.005,0,(HH138*(1+HH$5/Setup!$C$36)+IF($V139=41,N($F139),0))-DL139-FJ139)</f>
        <v>0</v>
      </c>
      <c r="HI139" s="48" t="n">
        <f aca="false">IF((HI138*(1+HI$5/Setup!$C$36)+IF($V139=42,N($F139),0))-DM139-FK139&lt;0.005,0,(HI138*(1+HI$5/Setup!$C$36)+IF($V139=42,N($F139),0))-DM139-FK139)</f>
        <v>0</v>
      </c>
      <c r="HJ139" s="48" t="n">
        <f aca="false">IF((HJ138*(1+HJ$5/Setup!$C$36)+IF($V139=43,N($F139),0))-DN139-FL139&lt;0.005,0,(HJ138*(1+HJ$5/Setup!$C$36)+IF($V139=43,N($F139),0))-DN139-FL139)</f>
        <v>0</v>
      </c>
      <c r="HK139" s="48" t="n">
        <f aca="false">IF((HK138*(1+HK$5/Setup!$C$36)+IF($V139=44,N($F139),0))-DO139-FM139&lt;0.005,0,(HK138*(1+HK$5/Setup!$C$36)+IF($V139=44,N($F139),0))-DO139-FM139)</f>
        <v>0</v>
      </c>
      <c r="HL139" s="48" t="n">
        <f aca="false">IF((HL138*(1+HL$5/Setup!$C$36)+IF($V139=45,N($F139),0))-DP139-FN139&lt;0.005,0,(HL138*(1+HL$5/Setup!$C$36)+IF($V139=45,N($F139),0))-DP139-FN139)</f>
        <v>0</v>
      </c>
      <c r="HM139" s="48" t="n">
        <f aca="false">IF((HM138*(1+HM$5/Setup!$C$36)+IF($V139=46,N($F139),0))-DQ139-FO139&lt;0.005,0,(HM138*(1+HM$5/Setup!$C$36)+IF($V139=46,N($F139),0))-DQ139-FO139)</f>
        <v>0</v>
      </c>
      <c r="HN139" s="48" t="n">
        <f aca="false">IF((HN138*(1+HN$5/Setup!$C$36)+IF($V139=47,N($F139),0))-DR139-FP139&lt;0.005,0,(HN138*(1+HN$5/Setup!$C$36)+IF($V139=47,N($F139),0))-DR139-FP139)</f>
        <v>0</v>
      </c>
      <c r="HO139" s="48" t="n">
        <f aca="false">IF((HO138*(1+HO$5/Setup!$C$36)+IF($V139=48,N($F139),0))-DS139-FQ139&lt;0.005,0,(HO138*(1+HO$5/Setup!$C$36)+IF($V139=48,N($F139),0))-DS139-FQ139)</f>
        <v>0</v>
      </c>
      <c r="HP139" s="48" t="n">
        <f aca="false">IF((HP138*(1+HP$5/Setup!$C$36)+IF($V139=49,N($F139),0))-DT139-FR139&lt;0.005,0,(HP138*(1+HP$5/Setup!$C$36)+IF($V139=49,N($F139),0))-DT139-FR139)</f>
        <v>0</v>
      </c>
      <c r="HQ139" s="48" t="n">
        <f aca="false">IF((HQ138*(1+HQ$5/Setup!$C$36)+IF($V139=50,N($F139),0))-DU139-FS139&lt;0.005,0,(HQ138*(1+HQ$5/Setup!$C$36)+IF($V139=50,N($F139),0))-DU139-FS139)</f>
        <v>0</v>
      </c>
    </row>
    <row r="140" customFormat="false" ht="15" hidden="false" customHeight="false" outlineLevel="0" collapsed="false">
      <c r="A140" s="44" t="n">
        <v>132</v>
      </c>
      <c r="B140" s="45" t="n">
        <f aca="false">IF(Setup!$C$7="Every month",EDATE(Setup!$C$8,($A140-1)),IF(Setup!$C$7="Twice a month",DATE(YEAR(Setup!$C$8),MONTH(Setup!$C$8)+INT((($A140-1)+Setup!$C$41)/2),MIN(IF(MOD(($A140-1)+Setup!$C$41,2)=0,Setup!$C$39,Setup!$C$40),DAY(EOMONTH(DATE(YEAR(Setup!$C$8),MONTH(Setup!$C$8)+INT((($A140-1)+Setup!$C$41)/2),1),0)))),Setup!$C$8+($A140-1)*IF(Setup!$C$7="Every week",7,14)))</f>
        <v>48159</v>
      </c>
      <c r="C140" s="45" t="n">
        <f aca="false">IF(Setup!$C$7="Every month",EDATE(Setup!$C$8,$A140),IF(Setup!$C$7="Twice a month",DATE(YEAR(Setup!$C$8),MONTH(Setup!$C$8)+INT(($A140+Setup!$C$41)/2),MIN(IF(MOD($A140+Setup!$C$41,2)=0,Setup!$C$39,Setup!$C$40),DAY(EOMONTH(DATE(YEAR(Setup!$C$8),MONTH(Setup!$C$8)+INT(($A140+Setup!$C$41)/2),1),0)))),Setup!$C$8+$A140*IF(Setup!$C$7="Every week",7,14)))</f>
        <v>48173</v>
      </c>
      <c r="D140" s="46"/>
      <c r="E140" s="47"/>
      <c r="F140" s="47"/>
      <c r="G140" s="47"/>
      <c r="H140" s="47"/>
      <c r="I140" s="48" t="n">
        <f aca="false">N(Setup!$C$11)+N(E140)</f>
        <v>100</v>
      </c>
      <c r="J140" s="48" t="n">
        <f aca="false">MIN(Setup!$C$37,MAX(I140,0))</f>
        <v>9.23076923076923</v>
      </c>
      <c r="K140" s="48" t="n">
        <f aca="false">MIN(MAX(N(Setup!$C$14)-L139,0),MAX(I140-J140,0))</f>
        <v>0</v>
      </c>
      <c r="L140" s="48" t="n">
        <f aca="false">L139+K140-N(G140)</f>
        <v>500</v>
      </c>
      <c r="M140" s="48" t="n">
        <f aca="false">M139+J140-N(H140)</f>
        <v>1218.46153846154</v>
      </c>
      <c r="N140" s="48" t="n">
        <f aca="false">SUM(BX140:DU140)</f>
        <v>0</v>
      </c>
      <c r="O140" s="48" t="n">
        <f aca="false">SUM(Z140:BW140)-N140</f>
        <v>65</v>
      </c>
      <c r="P140" s="48" t="n">
        <f aca="false">MAX(I140-J140-K140,0)+O140</f>
        <v>155.769230769231</v>
      </c>
      <c r="Q140" s="48" t="n">
        <f aca="false">SUM(DV140:FS140)</f>
        <v>0</v>
      </c>
      <c r="R140" s="49" t="n">
        <f aca="false">N140+J140+K140+Q140</f>
        <v>9.23076923076923</v>
      </c>
      <c r="S140" s="48" t="n">
        <f aca="false">T140-T139-N(F140)+N140+Q140</f>
        <v>0</v>
      </c>
      <c r="T140" s="49" t="n">
        <f aca="false">SUM(FT140:HQ140)</f>
        <v>0</v>
      </c>
      <c r="U140" s="44" t="str">
        <f aca="false">IF(T139&lt;0.005,"",INDEX(Helpers!$C$2:$C$51,IF(_xlfn.MINIFS($DV$6:$FS$6,DV140:FS140,"&gt;0.005")=0,V140,_xlfn.MINIFS($DV$6:$FS$6,DV140:FS140,"&gt;0.005"))))</f>
        <v/>
      </c>
      <c r="V140" s="44" t="n">
        <f aca="false">IF(_xlfn.MINIFS($FT$6:$HQ$6,FT139:HQ139,"&gt;0.005")=0,1,_xlfn.MINIFS($FT$6:$HQ$6,FT139:HQ139,"&gt;0.005"))</f>
        <v>1</v>
      </c>
      <c r="W140" s="44" t="n">
        <f aca="false">IF(AND(D140&lt;&gt;"Paid",T139&gt;0.005),1,0)</f>
        <v>0</v>
      </c>
      <c r="X140" s="48" t="n">
        <f aca="false">SUMPRODUCT(((Helpers!$G$2:$G$51*(1+(Helpers!$D$2:$D$51+0.000000001)/12)^(($B140-Setup!$C$8)/(365.25/12))-Helpers!$E$2:$E$51*((1+(Helpers!$D$2:$D$51+0.000000001)/12)^(($B140-Setup!$C$8)/(365.25/12))-1)/((Helpers!$D$2:$D$51+0.000000001)/12))&gt;0)*(Helpers!$G$2:$G$51*(1+(Helpers!$D$2:$D$51+0.000000001)/12)^(($B140-Setup!$C$8)/(365.25/12))-Helpers!$E$2:$E$51*((1+(Helpers!$D$2:$D$51+0.000000001)/12)^(($B140-Setup!$C$8)/(365.25/12))-1)/((Helpers!$D$2:$D$51+0.000000001)/12)))</f>
        <v>0</v>
      </c>
      <c r="Y140" s="48"/>
      <c r="Z140" s="48" t="n">
        <f aca="false">IF(OR(N(Z$5)=0,Z$6=""),0,Z$5*((DATE(YEAR($B140),MONTH($B140),MIN(Z$6,DAY(EOMONTH($B140,0))))&gt;=$B140)*(DATE(YEAR($B140),MONTH($B140),MIN(Z$6,DAY(EOMONTH($B140,0))))&lt;$C140)+(DATE(YEAR($B140),MONTH($B140)+1,MIN(Z$6,DAY(EOMONTH($B140,1))))&gt;=$B140)*(DATE(YEAR($B140),MONTH($B140)+1,MIN(Z$6,DAY(EOMONTH($B140,1))))&lt;$C140)))</f>
        <v>25</v>
      </c>
      <c r="AA140" s="48" t="n">
        <f aca="false">IF(OR(N(AA$5)=0,AA$6=""),0,AA$5*((DATE(YEAR($B140),MONTH($B140),MIN(AA$6,DAY(EOMONTH($B140,0))))&gt;=$B140)*(DATE(YEAR($B140),MONTH($B140),MIN(AA$6,DAY(EOMONTH($B140,0))))&lt;$C140)+(DATE(YEAR($B140),MONTH($B140)+1,MIN(AA$6,DAY(EOMONTH($B140,1))))&gt;=$B140)*(DATE(YEAR($B140),MONTH($B140)+1,MIN(AA$6,DAY(EOMONTH($B140,1))))&lt;$C140)))</f>
        <v>40</v>
      </c>
      <c r="AB140" s="48" t="n">
        <f aca="false">IF(OR(N(AB$5)=0,AB$6=""),0,AB$5*((DATE(YEAR($B140),MONTH($B140),MIN(AB$6,DAY(EOMONTH($B140,0))))&gt;=$B140)*(DATE(YEAR($B140),MONTH($B140),MIN(AB$6,DAY(EOMONTH($B140,0))))&lt;$C140)+(DATE(YEAR($B140),MONTH($B140)+1,MIN(AB$6,DAY(EOMONTH($B140,1))))&gt;=$B140)*(DATE(YEAR($B140),MONTH($B140)+1,MIN(AB$6,DAY(EOMONTH($B140,1))))&lt;$C140)))</f>
        <v>0</v>
      </c>
      <c r="AC140" s="48" t="n">
        <f aca="false">IF(OR(N(AC$5)=0,AC$6=""),0,AC$5*((DATE(YEAR($B140),MONTH($B140),MIN(AC$6,DAY(EOMONTH($B140,0))))&gt;=$B140)*(DATE(YEAR($B140),MONTH($B140),MIN(AC$6,DAY(EOMONTH($B140,0))))&lt;$C140)+(DATE(YEAR($B140),MONTH($B140)+1,MIN(AC$6,DAY(EOMONTH($B140,1))))&gt;=$B140)*(DATE(YEAR($B140),MONTH($B140)+1,MIN(AC$6,DAY(EOMONTH($B140,1))))&lt;$C140)))</f>
        <v>0</v>
      </c>
      <c r="AD140" s="48" t="n">
        <f aca="false">IF(OR(N(AD$5)=0,AD$6=""),0,AD$5*((DATE(YEAR($B140),MONTH($B140),MIN(AD$6,DAY(EOMONTH($B140,0))))&gt;=$B140)*(DATE(YEAR($B140),MONTH($B140),MIN(AD$6,DAY(EOMONTH($B140,0))))&lt;$C140)+(DATE(YEAR($B140),MONTH($B140)+1,MIN(AD$6,DAY(EOMONTH($B140,1))))&gt;=$B140)*(DATE(YEAR($B140),MONTH($B140)+1,MIN(AD$6,DAY(EOMONTH($B140,1))))&lt;$C140)))</f>
        <v>0</v>
      </c>
      <c r="AE140" s="48" t="n">
        <f aca="false">IF(OR(N(AE$5)=0,AE$6=""),0,AE$5*((DATE(YEAR($B140),MONTH($B140),MIN(AE$6,DAY(EOMONTH($B140,0))))&gt;=$B140)*(DATE(YEAR($B140),MONTH($B140),MIN(AE$6,DAY(EOMONTH($B140,0))))&lt;$C140)+(DATE(YEAR($B140),MONTH($B140)+1,MIN(AE$6,DAY(EOMONTH($B140,1))))&gt;=$B140)*(DATE(YEAR($B140),MONTH($B140)+1,MIN(AE$6,DAY(EOMONTH($B140,1))))&lt;$C140)))</f>
        <v>0</v>
      </c>
      <c r="AF140" s="48" t="n">
        <f aca="false">IF(OR(N(AF$5)=0,AF$6=""),0,AF$5*((DATE(YEAR($B140),MONTH($B140),MIN(AF$6,DAY(EOMONTH($B140,0))))&gt;=$B140)*(DATE(YEAR($B140),MONTH($B140),MIN(AF$6,DAY(EOMONTH($B140,0))))&lt;$C140)+(DATE(YEAR($B140),MONTH($B140)+1,MIN(AF$6,DAY(EOMONTH($B140,1))))&gt;=$B140)*(DATE(YEAR($B140),MONTH($B140)+1,MIN(AF$6,DAY(EOMONTH($B140,1))))&lt;$C140)))</f>
        <v>0</v>
      </c>
      <c r="AG140" s="48" t="n">
        <f aca="false">IF(OR(N(AG$5)=0,AG$6=""),0,AG$5*((DATE(YEAR($B140),MONTH($B140),MIN(AG$6,DAY(EOMONTH($B140,0))))&gt;=$B140)*(DATE(YEAR($B140),MONTH($B140),MIN(AG$6,DAY(EOMONTH($B140,0))))&lt;$C140)+(DATE(YEAR($B140),MONTH($B140)+1,MIN(AG$6,DAY(EOMONTH($B140,1))))&gt;=$B140)*(DATE(YEAR($B140),MONTH($B140)+1,MIN(AG$6,DAY(EOMONTH($B140,1))))&lt;$C140)))</f>
        <v>0</v>
      </c>
      <c r="AH140" s="48" t="n">
        <f aca="false">IF(OR(N(AH$5)=0,AH$6=""),0,AH$5*((DATE(YEAR($B140),MONTH($B140),MIN(AH$6,DAY(EOMONTH($B140,0))))&gt;=$B140)*(DATE(YEAR($B140),MONTH($B140),MIN(AH$6,DAY(EOMONTH($B140,0))))&lt;$C140)+(DATE(YEAR($B140),MONTH($B140)+1,MIN(AH$6,DAY(EOMONTH($B140,1))))&gt;=$B140)*(DATE(YEAR($B140),MONTH($B140)+1,MIN(AH$6,DAY(EOMONTH($B140,1))))&lt;$C140)))</f>
        <v>0</v>
      </c>
      <c r="AI140" s="48" t="n">
        <f aca="false">IF(OR(N(AI$5)=0,AI$6=""),0,AI$5*((DATE(YEAR($B140),MONTH($B140),MIN(AI$6,DAY(EOMONTH($B140,0))))&gt;=$B140)*(DATE(YEAR($B140),MONTH($B140),MIN(AI$6,DAY(EOMONTH($B140,0))))&lt;$C140)+(DATE(YEAR($B140),MONTH($B140)+1,MIN(AI$6,DAY(EOMONTH($B140,1))))&gt;=$B140)*(DATE(YEAR($B140),MONTH($B140)+1,MIN(AI$6,DAY(EOMONTH($B140,1))))&lt;$C140)))</f>
        <v>0</v>
      </c>
      <c r="AJ140" s="48" t="n">
        <f aca="false">IF(OR(N(AJ$5)=0,AJ$6=""),0,AJ$5*((DATE(YEAR($B140),MONTH($B140),MIN(AJ$6,DAY(EOMONTH($B140,0))))&gt;=$B140)*(DATE(YEAR($B140),MONTH($B140),MIN(AJ$6,DAY(EOMONTH($B140,0))))&lt;$C140)+(DATE(YEAR($B140),MONTH($B140)+1,MIN(AJ$6,DAY(EOMONTH($B140,1))))&gt;=$B140)*(DATE(YEAR($B140),MONTH($B140)+1,MIN(AJ$6,DAY(EOMONTH($B140,1))))&lt;$C140)))</f>
        <v>0</v>
      </c>
      <c r="AK140" s="48" t="n">
        <f aca="false">IF(OR(N(AK$5)=0,AK$6=""),0,AK$5*((DATE(YEAR($B140),MONTH($B140),MIN(AK$6,DAY(EOMONTH($B140,0))))&gt;=$B140)*(DATE(YEAR($B140),MONTH($B140),MIN(AK$6,DAY(EOMONTH($B140,0))))&lt;$C140)+(DATE(YEAR($B140),MONTH($B140)+1,MIN(AK$6,DAY(EOMONTH($B140,1))))&gt;=$B140)*(DATE(YEAR($B140),MONTH($B140)+1,MIN(AK$6,DAY(EOMONTH($B140,1))))&lt;$C140)))</f>
        <v>0</v>
      </c>
      <c r="AL140" s="48" t="n">
        <f aca="false">IF(OR(N(AL$5)=0,AL$6=""),0,AL$5*((DATE(YEAR($B140),MONTH($B140),MIN(AL$6,DAY(EOMONTH($B140,0))))&gt;=$B140)*(DATE(YEAR($B140),MONTH($B140),MIN(AL$6,DAY(EOMONTH($B140,0))))&lt;$C140)+(DATE(YEAR($B140),MONTH($B140)+1,MIN(AL$6,DAY(EOMONTH($B140,1))))&gt;=$B140)*(DATE(YEAR($B140),MONTH($B140)+1,MIN(AL$6,DAY(EOMONTH($B140,1))))&lt;$C140)))</f>
        <v>0</v>
      </c>
      <c r="AM140" s="48" t="n">
        <f aca="false">IF(OR(N(AM$5)=0,AM$6=""),0,AM$5*((DATE(YEAR($B140),MONTH($B140),MIN(AM$6,DAY(EOMONTH($B140,0))))&gt;=$B140)*(DATE(YEAR($B140),MONTH($B140),MIN(AM$6,DAY(EOMONTH($B140,0))))&lt;$C140)+(DATE(YEAR($B140),MONTH($B140)+1,MIN(AM$6,DAY(EOMONTH($B140,1))))&gt;=$B140)*(DATE(YEAR($B140),MONTH($B140)+1,MIN(AM$6,DAY(EOMONTH($B140,1))))&lt;$C140)))</f>
        <v>0</v>
      </c>
      <c r="AN140" s="48" t="n">
        <f aca="false">IF(OR(N(AN$5)=0,AN$6=""),0,AN$5*((DATE(YEAR($B140),MONTH($B140),MIN(AN$6,DAY(EOMONTH($B140,0))))&gt;=$B140)*(DATE(YEAR($B140),MONTH($B140),MIN(AN$6,DAY(EOMONTH($B140,0))))&lt;$C140)+(DATE(YEAR($B140),MONTH($B140)+1,MIN(AN$6,DAY(EOMONTH($B140,1))))&gt;=$B140)*(DATE(YEAR($B140),MONTH($B140)+1,MIN(AN$6,DAY(EOMONTH($B140,1))))&lt;$C140)))</f>
        <v>0</v>
      </c>
      <c r="AO140" s="48" t="n">
        <f aca="false">IF(OR(N(AO$5)=0,AO$6=""),0,AO$5*((DATE(YEAR($B140),MONTH($B140),MIN(AO$6,DAY(EOMONTH($B140,0))))&gt;=$B140)*(DATE(YEAR($B140),MONTH($B140),MIN(AO$6,DAY(EOMONTH($B140,0))))&lt;$C140)+(DATE(YEAR($B140),MONTH($B140)+1,MIN(AO$6,DAY(EOMONTH($B140,1))))&gt;=$B140)*(DATE(YEAR($B140),MONTH($B140)+1,MIN(AO$6,DAY(EOMONTH($B140,1))))&lt;$C140)))</f>
        <v>0</v>
      </c>
      <c r="AP140" s="48" t="n">
        <f aca="false">IF(OR(N(AP$5)=0,AP$6=""),0,AP$5*((DATE(YEAR($B140),MONTH($B140),MIN(AP$6,DAY(EOMONTH($B140,0))))&gt;=$B140)*(DATE(YEAR($B140),MONTH($B140),MIN(AP$6,DAY(EOMONTH($B140,0))))&lt;$C140)+(DATE(YEAR($B140),MONTH($B140)+1,MIN(AP$6,DAY(EOMONTH($B140,1))))&gt;=$B140)*(DATE(YEAR($B140),MONTH($B140)+1,MIN(AP$6,DAY(EOMONTH($B140,1))))&lt;$C140)))</f>
        <v>0</v>
      </c>
      <c r="AQ140" s="48" t="n">
        <f aca="false">IF(OR(N(AQ$5)=0,AQ$6=""),0,AQ$5*((DATE(YEAR($B140),MONTH($B140),MIN(AQ$6,DAY(EOMONTH($B140,0))))&gt;=$B140)*(DATE(YEAR($B140),MONTH($B140),MIN(AQ$6,DAY(EOMONTH($B140,0))))&lt;$C140)+(DATE(YEAR($B140),MONTH($B140)+1,MIN(AQ$6,DAY(EOMONTH($B140,1))))&gt;=$B140)*(DATE(YEAR($B140),MONTH($B140)+1,MIN(AQ$6,DAY(EOMONTH($B140,1))))&lt;$C140)))</f>
        <v>0</v>
      </c>
      <c r="AR140" s="48" t="n">
        <f aca="false">IF(OR(N(AR$5)=0,AR$6=""),0,AR$5*((DATE(YEAR($B140),MONTH($B140),MIN(AR$6,DAY(EOMONTH($B140,0))))&gt;=$B140)*(DATE(YEAR($B140),MONTH($B140),MIN(AR$6,DAY(EOMONTH($B140,0))))&lt;$C140)+(DATE(YEAR($B140),MONTH($B140)+1,MIN(AR$6,DAY(EOMONTH($B140,1))))&gt;=$B140)*(DATE(YEAR($B140),MONTH($B140)+1,MIN(AR$6,DAY(EOMONTH($B140,1))))&lt;$C140)))</f>
        <v>0</v>
      </c>
      <c r="AS140" s="48" t="n">
        <f aca="false">IF(OR(N(AS$5)=0,AS$6=""),0,AS$5*((DATE(YEAR($B140),MONTH($B140),MIN(AS$6,DAY(EOMONTH($B140,0))))&gt;=$B140)*(DATE(YEAR($B140),MONTH($B140),MIN(AS$6,DAY(EOMONTH($B140,0))))&lt;$C140)+(DATE(YEAR($B140),MONTH($B140)+1,MIN(AS$6,DAY(EOMONTH($B140,1))))&gt;=$B140)*(DATE(YEAR($B140),MONTH($B140)+1,MIN(AS$6,DAY(EOMONTH($B140,1))))&lt;$C140)))</f>
        <v>0</v>
      </c>
      <c r="AT140" s="48" t="n">
        <f aca="false">IF(OR(N(AT$5)=0,AT$6=""),0,AT$5*((DATE(YEAR($B140),MONTH($B140),MIN(AT$6,DAY(EOMONTH($B140,0))))&gt;=$B140)*(DATE(YEAR($B140),MONTH($B140),MIN(AT$6,DAY(EOMONTH($B140,0))))&lt;$C140)+(DATE(YEAR($B140),MONTH($B140)+1,MIN(AT$6,DAY(EOMONTH($B140,1))))&gt;=$B140)*(DATE(YEAR($B140),MONTH($B140)+1,MIN(AT$6,DAY(EOMONTH($B140,1))))&lt;$C140)))</f>
        <v>0</v>
      </c>
      <c r="AU140" s="48" t="n">
        <f aca="false">IF(OR(N(AU$5)=0,AU$6=""),0,AU$5*((DATE(YEAR($B140),MONTH($B140),MIN(AU$6,DAY(EOMONTH($B140,0))))&gt;=$B140)*(DATE(YEAR($B140),MONTH($B140),MIN(AU$6,DAY(EOMONTH($B140,0))))&lt;$C140)+(DATE(YEAR($B140),MONTH($B140)+1,MIN(AU$6,DAY(EOMONTH($B140,1))))&gt;=$B140)*(DATE(YEAR($B140),MONTH($B140)+1,MIN(AU$6,DAY(EOMONTH($B140,1))))&lt;$C140)))</f>
        <v>0</v>
      </c>
      <c r="AV140" s="48" t="n">
        <f aca="false">IF(OR(N(AV$5)=0,AV$6=""),0,AV$5*((DATE(YEAR($B140),MONTH($B140),MIN(AV$6,DAY(EOMONTH($B140,0))))&gt;=$B140)*(DATE(YEAR($B140),MONTH($B140),MIN(AV$6,DAY(EOMONTH($B140,0))))&lt;$C140)+(DATE(YEAR($B140),MONTH($B140)+1,MIN(AV$6,DAY(EOMONTH($B140,1))))&gt;=$B140)*(DATE(YEAR($B140),MONTH($B140)+1,MIN(AV$6,DAY(EOMONTH($B140,1))))&lt;$C140)))</f>
        <v>0</v>
      </c>
      <c r="AW140" s="48" t="n">
        <f aca="false">IF(OR(N(AW$5)=0,AW$6=""),0,AW$5*((DATE(YEAR($B140),MONTH($B140),MIN(AW$6,DAY(EOMONTH($B140,0))))&gt;=$B140)*(DATE(YEAR($B140),MONTH($B140),MIN(AW$6,DAY(EOMONTH($B140,0))))&lt;$C140)+(DATE(YEAR($B140),MONTH($B140)+1,MIN(AW$6,DAY(EOMONTH($B140,1))))&gt;=$B140)*(DATE(YEAR($B140),MONTH($B140)+1,MIN(AW$6,DAY(EOMONTH($B140,1))))&lt;$C140)))</f>
        <v>0</v>
      </c>
      <c r="AX140" s="48" t="n">
        <f aca="false">IF(OR(N(AX$5)=0,AX$6=""),0,AX$5*((DATE(YEAR($B140),MONTH($B140),MIN(AX$6,DAY(EOMONTH($B140,0))))&gt;=$B140)*(DATE(YEAR($B140),MONTH($B140),MIN(AX$6,DAY(EOMONTH($B140,0))))&lt;$C140)+(DATE(YEAR($B140),MONTH($B140)+1,MIN(AX$6,DAY(EOMONTH($B140,1))))&gt;=$B140)*(DATE(YEAR($B140),MONTH($B140)+1,MIN(AX$6,DAY(EOMONTH($B140,1))))&lt;$C140)))</f>
        <v>0</v>
      </c>
      <c r="AY140" s="48" t="n">
        <f aca="false">IF(OR(N(AY$5)=0,AY$6=""),0,AY$5*((DATE(YEAR($B140),MONTH($B140),MIN(AY$6,DAY(EOMONTH($B140,0))))&gt;=$B140)*(DATE(YEAR($B140),MONTH($B140),MIN(AY$6,DAY(EOMONTH($B140,0))))&lt;$C140)+(DATE(YEAR($B140),MONTH($B140)+1,MIN(AY$6,DAY(EOMONTH($B140,1))))&gt;=$B140)*(DATE(YEAR($B140),MONTH($B140)+1,MIN(AY$6,DAY(EOMONTH($B140,1))))&lt;$C140)))</f>
        <v>0</v>
      </c>
      <c r="AZ140" s="48" t="n">
        <f aca="false">IF(OR(N(AZ$5)=0,AZ$6=""),0,AZ$5*((DATE(YEAR($B140),MONTH($B140),MIN(AZ$6,DAY(EOMONTH($B140,0))))&gt;=$B140)*(DATE(YEAR($B140),MONTH($B140),MIN(AZ$6,DAY(EOMONTH($B140,0))))&lt;$C140)+(DATE(YEAR($B140),MONTH($B140)+1,MIN(AZ$6,DAY(EOMONTH($B140,1))))&gt;=$B140)*(DATE(YEAR($B140),MONTH($B140)+1,MIN(AZ$6,DAY(EOMONTH($B140,1))))&lt;$C140)))</f>
        <v>0</v>
      </c>
      <c r="BA140" s="48" t="n">
        <f aca="false">IF(OR(N(BA$5)=0,BA$6=""),0,BA$5*((DATE(YEAR($B140),MONTH($B140),MIN(BA$6,DAY(EOMONTH($B140,0))))&gt;=$B140)*(DATE(YEAR($B140),MONTH($B140),MIN(BA$6,DAY(EOMONTH($B140,0))))&lt;$C140)+(DATE(YEAR($B140),MONTH($B140)+1,MIN(BA$6,DAY(EOMONTH($B140,1))))&gt;=$B140)*(DATE(YEAR($B140),MONTH($B140)+1,MIN(BA$6,DAY(EOMONTH($B140,1))))&lt;$C140)))</f>
        <v>0</v>
      </c>
      <c r="BB140" s="48" t="n">
        <f aca="false">IF(OR(N(BB$5)=0,BB$6=""),0,BB$5*((DATE(YEAR($B140),MONTH($B140),MIN(BB$6,DAY(EOMONTH($B140,0))))&gt;=$B140)*(DATE(YEAR($B140),MONTH($B140),MIN(BB$6,DAY(EOMONTH($B140,0))))&lt;$C140)+(DATE(YEAR($B140),MONTH($B140)+1,MIN(BB$6,DAY(EOMONTH($B140,1))))&gt;=$B140)*(DATE(YEAR($B140),MONTH($B140)+1,MIN(BB$6,DAY(EOMONTH($B140,1))))&lt;$C140)))</f>
        <v>0</v>
      </c>
      <c r="BC140" s="48" t="n">
        <f aca="false">IF(OR(N(BC$5)=0,BC$6=""),0,BC$5*((DATE(YEAR($B140),MONTH($B140),MIN(BC$6,DAY(EOMONTH($B140,0))))&gt;=$B140)*(DATE(YEAR($B140),MONTH($B140),MIN(BC$6,DAY(EOMONTH($B140,0))))&lt;$C140)+(DATE(YEAR($B140),MONTH($B140)+1,MIN(BC$6,DAY(EOMONTH($B140,1))))&gt;=$B140)*(DATE(YEAR($B140),MONTH($B140)+1,MIN(BC$6,DAY(EOMONTH($B140,1))))&lt;$C140)))</f>
        <v>0</v>
      </c>
      <c r="BD140" s="48" t="n">
        <f aca="false">IF(OR(N(BD$5)=0,BD$6=""),0,BD$5*((DATE(YEAR($B140),MONTH($B140),MIN(BD$6,DAY(EOMONTH($B140,0))))&gt;=$B140)*(DATE(YEAR($B140),MONTH($B140),MIN(BD$6,DAY(EOMONTH($B140,0))))&lt;$C140)+(DATE(YEAR($B140),MONTH($B140)+1,MIN(BD$6,DAY(EOMONTH($B140,1))))&gt;=$B140)*(DATE(YEAR($B140),MONTH($B140)+1,MIN(BD$6,DAY(EOMONTH($B140,1))))&lt;$C140)))</f>
        <v>0</v>
      </c>
      <c r="BE140" s="48" t="n">
        <f aca="false">IF(OR(N(BE$5)=0,BE$6=""),0,BE$5*((DATE(YEAR($B140),MONTH($B140),MIN(BE$6,DAY(EOMONTH($B140,0))))&gt;=$B140)*(DATE(YEAR($B140),MONTH($B140),MIN(BE$6,DAY(EOMONTH($B140,0))))&lt;$C140)+(DATE(YEAR($B140),MONTH($B140)+1,MIN(BE$6,DAY(EOMONTH($B140,1))))&gt;=$B140)*(DATE(YEAR($B140),MONTH($B140)+1,MIN(BE$6,DAY(EOMONTH($B140,1))))&lt;$C140)))</f>
        <v>0</v>
      </c>
      <c r="BF140" s="48" t="n">
        <f aca="false">IF(OR(N(BF$5)=0,BF$6=""),0,BF$5*((DATE(YEAR($B140),MONTH($B140),MIN(BF$6,DAY(EOMONTH($B140,0))))&gt;=$B140)*(DATE(YEAR($B140),MONTH($B140),MIN(BF$6,DAY(EOMONTH($B140,0))))&lt;$C140)+(DATE(YEAR($B140),MONTH($B140)+1,MIN(BF$6,DAY(EOMONTH($B140,1))))&gt;=$B140)*(DATE(YEAR($B140),MONTH($B140)+1,MIN(BF$6,DAY(EOMONTH($B140,1))))&lt;$C140)))</f>
        <v>0</v>
      </c>
      <c r="BG140" s="48" t="n">
        <f aca="false">IF(OR(N(BG$5)=0,BG$6=""),0,BG$5*((DATE(YEAR($B140),MONTH($B140),MIN(BG$6,DAY(EOMONTH($B140,0))))&gt;=$B140)*(DATE(YEAR($B140),MONTH($B140),MIN(BG$6,DAY(EOMONTH($B140,0))))&lt;$C140)+(DATE(YEAR($B140),MONTH($B140)+1,MIN(BG$6,DAY(EOMONTH($B140,1))))&gt;=$B140)*(DATE(YEAR($B140),MONTH($B140)+1,MIN(BG$6,DAY(EOMONTH($B140,1))))&lt;$C140)))</f>
        <v>0</v>
      </c>
      <c r="BH140" s="48" t="n">
        <f aca="false">IF(OR(N(BH$5)=0,BH$6=""),0,BH$5*((DATE(YEAR($B140),MONTH($B140),MIN(BH$6,DAY(EOMONTH($B140,0))))&gt;=$B140)*(DATE(YEAR($B140),MONTH($B140),MIN(BH$6,DAY(EOMONTH($B140,0))))&lt;$C140)+(DATE(YEAR($B140),MONTH($B140)+1,MIN(BH$6,DAY(EOMONTH($B140,1))))&gt;=$B140)*(DATE(YEAR($B140),MONTH($B140)+1,MIN(BH$6,DAY(EOMONTH($B140,1))))&lt;$C140)))</f>
        <v>0</v>
      </c>
      <c r="BI140" s="48" t="n">
        <f aca="false">IF(OR(N(BI$5)=0,BI$6=""),0,BI$5*((DATE(YEAR($B140),MONTH($B140),MIN(BI$6,DAY(EOMONTH($B140,0))))&gt;=$B140)*(DATE(YEAR($B140),MONTH($B140),MIN(BI$6,DAY(EOMONTH($B140,0))))&lt;$C140)+(DATE(YEAR($B140),MONTH($B140)+1,MIN(BI$6,DAY(EOMONTH($B140,1))))&gt;=$B140)*(DATE(YEAR($B140),MONTH($B140)+1,MIN(BI$6,DAY(EOMONTH($B140,1))))&lt;$C140)))</f>
        <v>0</v>
      </c>
      <c r="BJ140" s="48" t="n">
        <f aca="false">IF(OR(N(BJ$5)=0,BJ$6=""),0,BJ$5*((DATE(YEAR($B140),MONTH($B140),MIN(BJ$6,DAY(EOMONTH($B140,0))))&gt;=$B140)*(DATE(YEAR($B140),MONTH($B140),MIN(BJ$6,DAY(EOMONTH($B140,0))))&lt;$C140)+(DATE(YEAR($B140),MONTH($B140)+1,MIN(BJ$6,DAY(EOMONTH($B140,1))))&gt;=$B140)*(DATE(YEAR($B140),MONTH($B140)+1,MIN(BJ$6,DAY(EOMONTH($B140,1))))&lt;$C140)))</f>
        <v>0</v>
      </c>
      <c r="BK140" s="48" t="n">
        <f aca="false">IF(OR(N(BK$5)=0,BK$6=""),0,BK$5*((DATE(YEAR($B140),MONTH($B140),MIN(BK$6,DAY(EOMONTH($B140,0))))&gt;=$B140)*(DATE(YEAR($B140),MONTH($B140),MIN(BK$6,DAY(EOMONTH($B140,0))))&lt;$C140)+(DATE(YEAR($B140),MONTH($B140)+1,MIN(BK$6,DAY(EOMONTH($B140,1))))&gt;=$B140)*(DATE(YEAR($B140),MONTH($B140)+1,MIN(BK$6,DAY(EOMONTH($B140,1))))&lt;$C140)))</f>
        <v>0</v>
      </c>
      <c r="BL140" s="48" t="n">
        <f aca="false">IF(OR(N(BL$5)=0,BL$6=""),0,BL$5*((DATE(YEAR($B140),MONTH($B140),MIN(BL$6,DAY(EOMONTH($B140,0))))&gt;=$B140)*(DATE(YEAR($B140),MONTH($B140),MIN(BL$6,DAY(EOMONTH($B140,0))))&lt;$C140)+(DATE(YEAR($B140),MONTH($B140)+1,MIN(BL$6,DAY(EOMONTH($B140,1))))&gt;=$B140)*(DATE(YEAR($B140),MONTH($B140)+1,MIN(BL$6,DAY(EOMONTH($B140,1))))&lt;$C140)))</f>
        <v>0</v>
      </c>
      <c r="BM140" s="48" t="n">
        <f aca="false">IF(OR(N(BM$5)=0,BM$6=""),0,BM$5*((DATE(YEAR($B140),MONTH($B140),MIN(BM$6,DAY(EOMONTH($B140,0))))&gt;=$B140)*(DATE(YEAR($B140),MONTH($B140),MIN(BM$6,DAY(EOMONTH($B140,0))))&lt;$C140)+(DATE(YEAR($B140),MONTH($B140)+1,MIN(BM$6,DAY(EOMONTH($B140,1))))&gt;=$B140)*(DATE(YEAR($B140),MONTH($B140)+1,MIN(BM$6,DAY(EOMONTH($B140,1))))&lt;$C140)))</f>
        <v>0</v>
      </c>
      <c r="BN140" s="48" t="n">
        <f aca="false">IF(OR(N(BN$5)=0,BN$6=""),0,BN$5*((DATE(YEAR($B140),MONTH($B140),MIN(BN$6,DAY(EOMONTH($B140,0))))&gt;=$B140)*(DATE(YEAR($B140),MONTH($B140),MIN(BN$6,DAY(EOMONTH($B140,0))))&lt;$C140)+(DATE(YEAR($B140),MONTH($B140)+1,MIN(BN$6,DAY(EOMONTH($B140,1))))&gt;=$B140)*(DATE(YEAR($B140),MONTH($B140)+1,MIN(BN$6,DAY(EOMONTH($B140,1))))&lt;$C140)))</f>
        <v>0</v>
      </c>
      <c r="BO140" s="48" t="n">
        <f aca="false">IF(OR(N(BO$5)=0,BO$6=""),0,BO$5*((DATE(YEAR($B140),MONTH($B140),MIN(BO$6,DAY(EOMONTH($B140,0))))&gt;=$B140)*(DATE(YEAR($B140),MONTH($B140),MIN(BO$6,DAY(EOMONTH($B140,0))))&lt;$C140)+(DATE(YEAR($B140),MONTH($B140)+1,MIN(BO$6,DAY(EOMONTH($B140,1))))&gt;=$B140)*(DATE(YEAR($B140),MONTH($B140)+1,MIN(BO$6,DAY(EOMONTH($B140,1))))&lt;$C140)))</f>
        <v>0</v>
      </c>
      <c r="BP140" s="48" t="n">
        <f aca="false">IF(OR(N(BP$5)=0,BP$6=""),0,BP$5*((DATE(YEAR($B140),MONTH($B140),MIN(BP$6,DAY(EOMONTH($B140,0))))&gt;=$B140)*(DATE(YEAR($B140),MONTH($B140),MIN(BP$6,DAY(EOMONTH($B140,0))))&lt;$C140)+(DATE(YEAR($B140),MONTH($B140)+1,MIN(BP$6,DAY(EOMONTH($B140,1))))&gt;=$B140)*(DATE(YEAR($B140),MONTH($B140)+1,MIN(BP$6,DAY(EOMONTH($B140,1))))&lt;$C140)))</f>
        <v>0</v>
      </c>
      <c r="BQ140" s="48" t="n">
        <f aca="false">IF(OR(N(BQ$5)=0,BQ$6=""),0,BQ$5*((DATE(YEAR($B140),MONTH($B140),MIN(BQ$6,DAY(EOMONTH($B140,0))))&gt;=$B140)*(DATE(YEAR($B140),MONTH($B140),MIN(BQ$6,DAY(EOMONTH($B140,0))))&lt;$C140)+(DATE(YEAR($B140),MONTH($B140)+1,MIN(BQ$6,DAY(EOMONTH($B140,1))))&gt;=$B140)*(DATE(YEAR($B140),MONTH($B140)+1,MIN(BQ$6,DAY(EOMONTH($B140,1))))&lt;$C140)))</f>
        <v>0</v>
      </c>
      <c r="BR140" s="48" t="n">
        <f aca="false">IF(OR(N(BR$5)=0,BR$6=""),0,BR$5*((DATE(YEAR($B140),MONTH($B140),MIN(BR$6,DAY(EOMONTH($B140,0))))&gt;=$B140)*(DATE(YEAR($B140),MONTH($B140),MIN(BR$6,DAY(EOMONTH($B140,0))))&lt;$C140)+(DATE(YEAR($B140),MONTH($B140)+1,MIN(BR$6,DAY(EOMONTH($B140,1))))&gt;=$B140)*(DATE(YEAR($B140),MONTH($B140)+1,MIN(BR$6,DAY(EOMONTH($B140,1))))&lt;$C140)))</f>
        <v>0</v>
      </c>
      <c r="BS140" s="48" t="n">
        <f aca="false">IF(OR(N(BS$5)=0,BS$6=""),0,BS$5*((DATE(YEAR($B140),MONTH($B140),MIN(BS$6,DAY(EOMONTH($B140,0))))&gt;=$B140)*(DATE(YEAR($B140),MONTH($B140),MIN(BS$6,DAY(EOMONTH($B140,0))))&lt;$C140)+(DATE(YEAR($B140),MONTH($B140)+1,MIN(BS$6,DAY(EOMONTH($B140,1))))&gt;=$B140)*(DATE(YEAR($B140),MONTH($B140)+1,MIN(BS$6,DAY(EOMONTH($B140,1))))&lt;$C140)))</f>
        <v>0</v>
      </c>
      <c r="BT140" s="48" t="n">
        <f aca="false">IF(OR(N(BT$5)=0,BT$6=""),0,BT$5*((DATE(YEAR($B140),MONTH($B140),MIN(BT$6,DAY(EOMONTH($B140,0))))&gt;=$B140)*(DATE(YEAR($B140),MONTH($B140),MIN(BT$6,DAY(EOMONTH($B140,0))))&lt;$C140)+(DATE(YEAR($B140),MONTH($B140)+1,MIN(BT$6,DAY(EOMONTH($B140,1))))&gt;=$B140)*(DATE(YEAR($B140),MONTH($B140)+1,MIN(BT$6,DAY(EOMONTH($B140,1))))&lt;$C140)))</f>
        <v>0</v>
      </c>
      <c r="BU140" s="48" t="n">
        <f aca="false">IF(OR(N(BU$5)=0,BU$6=""),0,BU$5*((DATE(YEAR($B140),MONTH($B140),MIN(BU$6,DAY(EOMONTH($B140,0))))&gt;=$B140)*(DATE(YEAR($B140),MONTH($B140),MIN(BU$6,DAY(EOMONTH($B140,0))))&lt;$C140)+(DATE(YEAR($B140),MONTH($B140)+1,MIN(BU$6,DAY(EOMONTH($B140,1))))&gt;=$B140)*(DATE(YEAR($B140),MONTH($B140)+1,MIN(BU$6,DAY(EOMONTH($B140,1))))&lt;$C140)))</f>
        <v>0</v>
      </c>
      <c r="BV140" s="48" t="n">
        <f aca="false">IF(OR(N(BV$5)=0,BV$6=""),0,BV$5*((DATE(YEAR($B140),MONTH($B140),MIN(BV$6,DAY(EOMONTH($B140,0))))&gt;=$B140)*(DATE(YEAR($B140),MONTH($B140),MIN(BV$6,DAY(EOMONTH($B140,0))))&lt;$C140)+(DATE(YEAR($B140),MONTH($B140)+1,MIN(BV$6,DAY(EOMONTH($B140,1))))&gt;=$B140)*(DATE(YEAR($B140),MONTH($B140)+1,MIN(BV$6,DAY(EOMONTH($B140,1))))&lt;$C140)))</f>
        <v>0</v>
      </c>
      <c r="BW140" s="48" t="n">
        <f aca="false">IF(OR(N(BW$5)=0,BW$6=""),0,BW$5*((DATE(YEAR($B140),MONTH($B140),MIN(BW$6,DAY(EOMONTH($B140,0))))&gt;=$B140)*(DATE(YEAR($B140),MONTH($B140),MIN(BW$6,DAY(EOMONTH($B140,0))))&lt;$C140)+(DATE(YEAR($B140),MONTH($B140)+1,MIN(BW$6,DAY(EOMONTH($B140,1))))&gt;=$B140)*(DATE(YEAR($B140),MONTH($B140)+1,MIN(BW$6,DAY(EOMONTH($B140,1))))&lt;$C140)))</f>
        <v>0</v>
      </c>
      <c r="BX140" s="48" t="n">
        <f aca="false">MIN(Z140,(FT139*(1+FT$5/Setup!$C$36)+IF($V140=1,N($F140),0)))</f>
        <v>0</v>
      </c>
      <c r="BY140" s="48" t="n">
        <f aca="false">MIN(AA140,(FU139*(1+FU$5/Setup!$C$36)+IF($V140=2,N($F140),0)))</f>
        <v>0</v>
      </c>
      <c r="BZ140" s="48" t="n">
        <f aca="false">MIN(AB140,(FV139*(1+FV$5/Setup!$C$36)+IF($V140=3,N($F140),0)))</f>
        <v>0</v>
      </c>
      <c r="CA140" s="48" t="n">
        <f aca="false">MIN(AC140,(FW139*(1+FW$5/Setup!$C$36)+IF($V140=4,N($F140),0)))</f>
        <v>0</v>
      </c>
      <c r="CB140" s="48" t="n">
        <f aca="false">MIN(AD140,(FX139*(1+FX$5/Setup!$C$36)+IF($V140=5,N($F140),0)))</f>
        <v>0</v>
      </c>
      <c r="CC140" s="48" t="n">
        <f aca="false">MIN(AE140,(FY139*(1+FY$5/Setup!$C$36)+IF($V140=6,N($F140),0)))</f>
        <v>0</v>
      </c>
      <c r="CD140" s="48" t="n">
        <f aca="false">MIN(AF140,(FZ139*(1+FZ$5/Setup!$C$36)+IF($V140=7,N($F140),0)))</f>
        <v>0</v>
      </c>
      <c r="CE140" s="48" t="n">
        <f aca="false">MIN(AG140,(GA139*(1+GA$5/Setup!$C$36)+IF($V140=8,N($F140),0)))</f>
        <v>0</v>
      </c>
      <c r="CF140" s="48" t="n">
        <f aca="false">MIN(AH140,(GB139*(1+GB$5/Setup!$C$36)+IF($V140=9,N($F140),0)))</f>
        <v>0</v>
      </c>
      <c r="CG140" s="48" t="n">
        <f aca="false">MIN(AI140,(GC139*(1+GC$5/Setup!$C$36)+IF($V140=10,N($F140),0)))</f>
        <v>0</v>
      </c>
      <c r="CH140" s="48" t="n">
        <f aca="false">MIN(AJ140,(GD139*(1+GD$5/Setup!$C$36)+IF($V140=11,N($F140),0)))</f>
        <v>0</v>
      </c>
      <c r="CI140" s="48" t="n">
        <f aca="false">MIN(AK140,(GE139*(1+GE$5/Setup!$C$36)+IF($V140=12,N($F140),0)))</f>
        <v>0</v>
      </c>
      <c r="CJ140" s="48" t="n">
        <f aca="false">MIN(AL140,(GF139*(1+GF$5/Setup!$C$36)+IF($V140=13,N($F140),0)))</f>
        <v>0</v>
      </c>
      <c r="CK140" s="48" t="n">
        <f aca="false">MIN(AM140,(GG139*(1+GG$5/Setup!$C$36)+IF($V140=14,N($F140),0)))</f>
        <v>0</v>
      </c>
      <c r="CL140" s="48" t="n">
        <f aca="false">MIN(AN140,(GH139*(1+GH$5/Setup!$C$36)+IF($V140=15,N($F140),0)))</f>
        <v>0</v>
      </c>
      <c r="CM140" s="48" t="n">
        <f aca="false">MIN(AO140,(GI139*(1+GI$5/Setup!$C$36)+IF($V140=16,N($F140),0)))</f>
        <v>0</v>
      </c>
      <c r="CN140" s="48" t="n">
        <f aca="false">MIN(AP140,(GJ139*(1+GJ$5/Setup!$C$36)+IF($V140=17,N($F140),0)))</f>
        <v>0</v>
      </c>
      <c r="CO140" s="48" t="n">
        <f aca="false">MIN(AQ140,(GK139*(1+GK$5/Setup!$C$36)+IF($V140=18,N($F140),0)))</f>
        <v>0</v>
      </c>
      <c r="CP140" s="48" t="n">
        <f aca="false">MIN(AR140,(GL139*(1+GL$5/Setup!$C$36)+IF($V140=19,N($F140),0)))</f>
        <v>0</v>
      </c>
      <c r="CQ140" s="48" t="n">
        <f aca="false">MIN(AS140,(GM139*(1+GM$5/Setup!$C$36)+IF($V140=20,N($F140),0)))</f>
        <v>0</v>
      </c>
      <c r="CR140" s="48" t="n">
        <f aca="false">MIN(AT140,(GN139*(1+GN$5/Setup!$C$36)+IF($V140=21,N($F140),0)))</f>
        <v>0</v>
      </c>
      <c r="CS140" s="48" t="n">
        <f aca="false">MIN(AU140,(GO139*(1+GO$5/Setup!$C$36)+IF($V140=22,N($F140),0)))</f>
        <v>0</v>
      </c>
      <c r="CT140" s="48" t="n">
        <f aca="false">MIN(AV140,(GP139*(1+GP$5/Setup!$C$36)+IF($V140=23,N($F140),0)))</f>
        <v>0</v>
      </c>
      <c r="CU140" s="48" t="n">
        <f aca="false">MIN(AW140,(GQ139*(1+GQ$5/Setup!$C$36)+IF($V140=24,N($F140),0)))</f>
        <v>0</v>
      </c>
      <c r="CV140" s="48" t="n">
        <f aca="false">MIN(AX140,(GR139*(1+GR$5/Setup!$C$36)+IF($V140=25,N($F140),0)))</f>
        <v>0</v>
      </c>
      <c r="CW140" s="48" t="n">
        <f aca="false">MIN(AY140,(GS139*(1+GS$5/Setup!$C$36)+IF($V140=26,N($F140),0)))</f>
        <v>0</v>
      </c>
      <c r="CX140" s="48" t="n">
        <f aca="false">MIN(AZ140,(GT139*(1+GT$5/Setup!$C$36)+IF($V140=27,N($F140),0)))</f>
        <v>0</v>
      </c>
      <c r="CY140" s="48" t="n">
        <f aca="false">MIN(BA140,(GU139*(1+GU$5/Setup!$C$36)+IF($V140=28,N($F140),0)))</f>
        <v>0</v>
      </c>
      <c r="CZ140" s="48" t="n">
        <f aca="false">MIN(BB140,(GV139*(1+GV$5/Setup!$C$36)+IF($V140=29,N($F140),0)))</f>
        <v>0</v>
      </c>
      <c r="DA140" s="48" t="n">
        <f aca="false">MIN(BC140,(GW139*(1+GW$5/Setup!$C$36)+IF($V140=30,N($F140),0)))</f>
        <v>0</v>
      </c>
      <c r="DB140" s="48" t="n">
        <f aca="false">MIN(BD140,(GX139*(1+GX$5/Setup!$C$36)+IF($V140=31,N($F140),0)))</f>
        <v>0</v>
      </c>
      <c r="DC140" s="48" t="n">
        <f aca="false">MIN(BE140,(GY139*(1+GY$5/Setup!$C$36)+IF($V140=32,N($F140),0)))</f>
        <v>0</v>
      </c>
      <c r="DD140" s="48" t="n">
        <f aca="false">MIN(BF140,(GZ139*(1+GZ$5/Setup!$C$36)+IF($V140=33,N($F140),0)))</f>
        <v>0</v>
      </c>
      <c r="DE140" s="48" t="n">
        <f aca="false">MIN(BG140,(HA139*(1+HA$5/Setup!$C$36)+IF($V140=34,N($F140),0)))</f>
        <v>0</v>
      </c>
      <c r="DF140" s="48" t="n">
        <f aca="false">MIN(BH140,(HB139*(1+HB$5/Setup!$C$36)+IF($V140=35,N($F140),0)))</f>
        <v>0</v>
      </c>
      <c r="DG140" s="48" t="n">
        <f aca="false">MIN(BI140,(HC139*(1+HC$5/Setup!$C$36)+IF($V140=36,N($F140),0)))</f>
        <v>0</v>
      </c>
      <c r="DH140" s="48" t="n">
        <f aca="false">MIN(BJ140,(HD139*(1+HD$5/Setup!$C$36)+IF($V140=37,N($F140),0)))</f>
        <v>0</v>
      </c>
      <c r="DI140" s="48" t="n">
        <f aca="false">MIN(BK140,(HE139*(1+HE$5/Setup!$C$36)+IF($V140=38,N($F140),0)))</f>
        <v>0</v>
      </c>
      <c r="DJ140" s="48" t="n">
        <f aca="false">MIN(BL140,(HF139*(1+HF$5/Setup!$C$36)+IF($V140=39,N($F140),0)))</f>
        <v>0</v>
      </c>
      <c r="DK140" s="48" t="n">
        <f aca="false">MIN(BM140,(HG139*(1+HG$5/Setup!$C$36)+IF($V140=40,N($F140),0)))</f>
        <v>0</v>
      </c>
      <c r="DL140" s="48" t="n">
        <f aca="false">MIN(BN140,(HH139*(1+HH$5/Setup!$C$36)+IF($V140=41,N($F140),0)))</f>
        <v>0</v>
      </c>
      <c r="DM140" s="48" t="n">
        <f aca="false">MIN(BO140,(HI139*(1+HI$5/Setup!$C$36)+IF($V140=42,N($F140),0)))</f>
        <v>0</v>
      </c>
      <c r="DN140" s="48" t="n">
        <f aca="false">MIN(BP140,(HJ139*(1+HJ$5/Setup!$C$36)+IF($V140=43,N($F140),0)))</f>
        <v>0</v>
      </c>
      <c r="DO140" s="48" t="n">
        <f aca="false">MIN(BQ140,(HK139*(1+HK$5/Setup!$C$36)+IF($V140=44,N($F140),0)))</f>
        <v>0</v>
      </c>
      <c r="DP140" s="48" t="n">
        <f aca="false">MIN(BR140,(HL139*(1+HL$5/Setup!$C$36)+IF($V140=45,N($F140),0)))</f>
        <v>0</v>
      </c>
      <c r="DQ140" s="48" t="n">
        <f aca="false">MIN(BS140,(HM139*(1+HM$5/Setup!$C$36)+IF($V140=46,N($F140),0)))</f>
        <v>0</v>
      </c>
      <c r="DR140" s="48" t="n">
        <f aca="false">MIN(BT140,(HN139*(1+HN$5/Setup!$C$36)+IF($V140=47,N($F140),0)))</f>
        <v>0</v>
      </c>
      <c r="DS140" s="48" t="n">
        <f aca="false">MIN(BU140,(HO139*(1+HO$5/Setup!$C$36)+IF($V140=48,N($F140),0)))</f>
        <v>0</v>
      </c>
      <c r="DT140" s="48" t="n">
        <f aca="false">MIN(BV140,(HP139*(1+HP$5/Setup!$C$36)+IF($V140=49,N($F140),0)))</f>
        <v>0</v>
      </c>
      <c r="DU140" s="48" t="n">
        <f aca="false">MIN(BW140,(HQ139*(1+HQ$5/Setup!$C$36)+IF($V140=50,N($F140),0)))</f>
        <v>0</v>
      </c>
      <c r="DV140" s="48" t="n">
        <f aca="false">MIN(MAX((FT139*(1+FT$5/Setup!$C$36)+IF($V140=1,N($F140),0))-BX140,0),MAX($P140-0,0))</f>
        <v>0</v>
      </c>
      <c r="DW140" s="48" t="n">
        <f aca="false">MIN(MAX((FU139*(1+FU$5/Setup!$C$36)+IF($V140=2,N($F140),0))-BY140,0),MAX($P140-SUM(DV140:DV140),0))</f>
        <v>0</v>
      </c>
      <c r="DX140" s="48" t="n">
        <f aca="false">MIN(MAX((FV139*(1+FV$5/Setup!$C$36)+IF($V140=3,N($F140),0))-BZ140,0),MAX($P140-SUM(DV140:DW140),0))</f>
        <v>0</v>
      </c>
      <c r="DY140" s="48" t="n">
        <f aca="false">MIN(MAX((FW139*(1+FW$5/Setup!$C$36)+IF($V140=4,N($F140),0))-CA140,0),MAX($P140-SUM(DV140:DX140),0))</f>
        <v>0</v>
      </c>
      <c r="DZ140" s="48" t="n">
        <f aca="false">MIN(MAX((FX139*(1+FX$5/Setup!$C$36)+IF($V140=5,N($F140),0))-CB140,0),MAX($P140-SUM(DV140:DY140),0))</f>
        <v>0</v>
      </c>
      <c r="EA140" s="48" t="n">
        <f aca="false">MIN(MAX((FY139*(1+FY$5/Setup!$C$36)+IF($V140=6,N($F140),0))-CC140,0),MAX($P140-SUM(DV140:DZ140),0))</f>
        <v>0</v>
      </c>
      <c r="EB140" s="48" t="n">
        <f aca="false">MIN(MAX((FZ139*(1+FZ$5/Setup!$C$36)+IF($V140=7,N($F140),0))-CD140,0),MAX($P140-SUM(DV140:EA140),0))</f>
        <v>0</v>
      </c>
      <c r="EC140" s="48" t="n">
        <f aca="false">MIN(MAX((GA139*(1+GA$5/Setup!$C$36)+IF($V140=8,N($F140),0))-CE140,0),MAX($P140-SUM(DV140:EB140),0))</f>
        <v>0</v>
      </c>
      <c r="ED140" s="48" t="n">
        <f aca="false">MIN(MAX((GB139*(1+GB$5/Setup!$C$36)+IF($V140=9,N($F140),0))-CF140,0),MAX($P140-SUM(DV140:EC140),0))</f>
        <v>0</v>
      </c>
      <c r="EE140" s="48" t="n">
        <f aca="false">MIN(MAX((GC139*(1+GC$5/Setup!$C$36)+IF($V140=10,N($F140),0))-CG140,0),MAX($P140-SUM(DV140:ED140),0))</f>
        <v>0</v>
      </c>
      <c r="EF140" s="48" t="n">
        <f aca="false">MIN(MAX((GD139*(1+GD$5/Setup!$C$36)+IF($V140=11,N($F140),0))-CH140,0),MAX($P140-SUM(DV140:EE140),0))</f>
        <v>0</v>
      </c>
      <c r="EG140" s="48" t="n">
        <f aca="false">MIN(MAX((GE139*(1+GE$5/Setup!$C$36)+IF($V140=12,N($F140),0))-CI140,0),MAX($P140-SUM(DV140:EF140),0))</f>
        <v>0</v>
      </c>
      <c r="EH140" s="48" t="n">
        <f aca="false">MIN(MAX((GF139*(1+GF$5/Setup!$C$36)+IF($V140=13,N($F140),0))-CJ140,0),MAX($P140-SUM(DV140:EG140),0))</f>
        <v>0</v>
      </c>
      <c r="EI140" s="48" t="n">
        <f aca="false">MIN(MAX((GG139*(1+GG$5/Setup!$C$36)+IF($V140=14,N($F140),0))-CK140,0),MAX($P140-SUM(DV140:EH140),0))</f>
        <v>0</v>
      </c>
      <c r="EJ140" s="48" t="n">
        <f aca="false">MIN(MAX((GH139*(1+GH$5/Setup!$C$36)+IF($V140=15,N($F140),0))-CL140,0),MAX($P140-SUM(DV140:EI140),0))</f>
        <v>0</v>
      </c>
      <c r="EK140" s="48" t="n">
        <f aca="false">MIN(MAX((GI139*(1+GI$5/Setup!$C$36)+IF($V140=16,N($F140),0))-CM140,0),MAX($P140-SUM(DV140:EJ140),0))</f>
        <v>0</v>
      </c>
      <c r="EL140" s="48" t="n">
        <f aca="false">MIN(MAX((GJ139*(1+GJ$5/Setup!$C$36)+IF($V140=17,N($F140),0))-CN140,0),MAX($P140-SUM(DV140:EK140),0))</f>
        <v>0</v>
      </c>
      <c r="EM140" s="48" t="n">
        <f aca="false">MIN(MAX((GK139*(1+GK$5/Setup!$C$36)+IF($V140=18,N($F140),0))-CO140,0),MAX($P140-SUM(DV140:EL140),0))</f>
        <v>0</v>
      </c>
      <c r="EN140" s="48" t="n">
        <f aca="false">MIN(MAX((GL139*(1+GL$5/Setup!$C$36)+IF($V140=19,N($F140),0))-CP140,0),MAX($P140-SUM(DV140:EM140),0))</f>
        <v>0</v>
      </c>
      <c r="EO140" s="48" t="n">
        <f aca="false">MIN(MAX((GM139*(1+GM$5/Setup!$C$36)+IF($V140=20,N($F140),0))-CQ140,0),MAX($P140-SUM(DV140:EN140),0))</f>
        <v>0</v>
      </c>
      <c r="EP140" s="48" t="n">
        <f aca="false">MIN(MAX((GN139*(1+GN$5/Setup!$C$36)+IF($V140=21,N($F140),0))-CR140,0),MAX($P140-SUM(DV140:EO140),0))</f>
        <v>0</v>
      </c>
      <c r="EQ140" s="48" t="n">
        <f aca="false">MIN(MAX((GO139*(1+GO$5/Setup!$C$36)+IF($V140=22,N($F140),0))-CS140,0),MAX($P140-SUM(DV140:EP140),0))</f>
        <v>0</v>
      </c>
      <c r="ER140" s="48" t="n">
        <f aca="false">MIN(MAX((GP139*(1+GP$5/Setup!$C$36)+IF($V140=23,N($F140),0))-CT140,0),MAX($P140-SUM(DV140:EQ140),0))</f>
        <v>0</v>
      </c>
      <c r="ES140" s="48" t="n">
        <f aca="false">MIN(MAX((GQ139*(1+GQ$5/Setup!$C$36)+IF($V140=24,N($F140),0))-CU140,0),MAX($P140-SUM(DV140:ER140),0))</f>
        <v>0</v>
      </c>
      <c r="ET140" s="48" t="n">
        <f aca="false">MIN(MAX((GR139*(1+GR$5/Setup!$C$36)+IF($V140=25,N($F140),0))-CV140,0),MAX($P140-SUM(DV140:ES140),0))</f>
        <v>0</v>
      </c>
      <c r="EU140" s="48" t="n">
        <f aca="false">MIN(MAX((GS139*(1+GS$5/Setup!$C$36)+IF($V140=26,N($F140),0))-CW140,0),MAX($P140-SUM(DV140:ET140),0))</f>
        <v>0</v>
      </c>
      <c r="EV140" s="48" t="n">
        <f aca="false">MIN(MAX((GT139*(1+GT$5/Setup!$C$36)+IF($V140=27,N($F140),0))-CX140,0),MAX($P140-SUM(DV140:EU140),0))</f>
        <v>0</v>
      </c>
      <c r="EW140" s="48" t="n">
        <f aca="false">MIN(MAX((GU139*(1+GU$5/Setup!$C$36)+IF($V140=28,N($F140),0))-CY140,0),MAX($P140-SUM(DV140:EV140),0))</f>
        <v>0</v>
      </c>
      <c r="EX140" s="48" t="n">
        <f aca="false">MIN(MAX((GV139*(1+GV$5/Setup!$C$36)+IF($V140=29,N($F140),0))-CZ140,0),MAX($P140-SUM(DV140:EW140),0))</f>
        <v>0</v>
      </c>
      <c r="EY140" s="48" t="n">
        <f aca="false">MIN(MAX((GW139*(1+GW$5/Setup!$C$36)+IF($V140=30,N($F140),0))-DA140,0),MAX($P140-SUM(DV140:EX140),0))</f>
        <v>0</v>
      </c>
      <c r="EZ140" s="48" t="n">
        <f aca="false">MIN(MAX((GX139*(1+GX$5/Setup!$C$36)+IF($V140=31,N($F140),0))-DB140,0),MAX($P140-SUM(DV140:EY140),0))</f>
        <v>0</v>
      </c>
      <c r="FA140" s="48" t="n">
        <f aca="false">MIN(MAX((GY139*(1+GY$5/Setup!$C$36)+IF($V140=32,N($F140),0))-DC140,0),MAX($P140-SUM(DV140:EZ140),0))</f>
        <v>0</v>
      </c>
      <c r="FB140" s="48" t="n">
        <f aca="false">MIN(MAX((GZ139*(1+GZ$5/Setup!$C$36)+IF($V140=33,N($F140),0))-DD140,0),MAX($P140-SUM(DV140:FA140),0))</f>
        <v>0</v>
      </c>
      <c r="FC140" s="48" t="n">
        <f aca="false">MIN(MAX((HA139*(1+HA$5/Setup!$C$36)+IF($V140=34,N($F140),0))-DE140,0),MAX($P140-SUM(DV140:FB140),0))</f>
        <v>0</v>
      </c>
      <c r="FD140" s="48" t="n">
        <f aca="false">MIN(MAX((HB139*(1+HB$5/Setup!$C$36)+IF($V140=35,N($F140),0))-DF140,0),MAX($P140-SUM(DV140:FC140),0))</f>
        <v>0</v>
      </c>
      <c r="FE140" s="48" t="n">
        <f aca="false">MIN(MAX((HC139*(1+HC$5/Setup!$C$36)+IF($V140=36,N($F140),0))-DG140,0),MAX($P140-SUM(DV140:FD140),0))</f>
        <v>0</v>
      </c>
      <c r="FF140" s="48" t="n">
        <f aca="false">MIN(MAX((HD139*(1+HD$5/Setup!$C$36)+IF($V140=37,N($F140),0))-DH140,0),MAX($P140-SUM(DV140:FE140),0))</f>
        <v>0</v>
      </c>
      <c r="FG140" s="48" t="n">
        <f aca="false">MIN(MAX((HE139*(1+HE$5/Setup!$C$36)+IF($V140=38,N($F140),0))-DI140,0),MAX($P140-SUM(DV140:FF140),0))</f>
        <v>0</v>
      </c>
      <c r="FH140" s="48" t="n">
        <f aca="false">MIN(MAX((HF139*(1+HF$5/Setup!$C$36)+IF($V140=39,N($F140),0))-DJ140,0),MAX($P140-SUM(DV140:FG140),0))</f>
        <v>0</v>
      </c>
      <c r="FI140" s="48" t="n">
        <f aca="false">MIN(MAX((HG139*(1+HG$5/Setup!$C$36)+IF($V140=40,N($F140),0))-DK140,0),MAX($P140-SUM(DV140:FH140),0))</f>
        <v>0</v>
      </c>
      <c r="FJ140" s="48" t="n">
        <f aca="false">MIN(MAX((HH139*(1+HH$5/Setup!$C$36)+IF($V140=41,N($F140),0))-DL140,0),MAX($P140-SUM(DV140:FI140),0))</f>
        <v>0</v>
      </c>
      <c r="FK140" s="48" t="n">
        <f aca="false">MIN(MAX((HI139*(1+HI$5/Setup!$C$36)+IF($V140=42,N($F140),0))-DM140,0),MAX($P140-SUM(DV140:FJ140),0))</f>
        <v>0</v>
      </c>
      <c r="FL140" s="48" t="n">
        <f aca="false">MIN(MAX((HJ139*(1+HJ$5/Setup!$C$36)+IF($V140=43,N($F140),0))-DN140,0),MAX($P140-SUM(DV140:FK140),0))</f>
        <v>0</v>
      </c>
      <c r="FM140" s="48" t="n">
        <f aca="false">MIN(MAX((HK139*(1+HK$5/Setup!$C$36)+IF($V140=44,N($F140),0))-DO140,0),MAX($P140-SUM(DV140:FL140),0))</f>
        <v>0</v>
      </c>
      <c r="FN140" s="48" t="n">
        <f aca="false">MIN(MAX((HL139*(1+HL$5/Setup!$C$36)+IF($V140=45,N($F140),0))-DP140,0),MAX($P140-SUM(DV140:FM140),0))</f>
        <v>0</v>
      </c>
      <c r="FO140" s="48" t="n">
        <f aca="false">MIN(MAX((HM139*(1+HM$5/Setup!$C$36)+IF($V140=46,N($F140),0))-DQ140,0),MAX($P140-SUM(DV140:FN140),0))</f>
        <v>0</v>
      </c>
      <c r="FP140" s="48" t="n">
        <f aca="false">MIN(MAX((HN139*(1+HN$5/Setup!$C$36)+IF($V140=47,N($F140),0))-DR140,0),MAX($P140-SUM(DV140:FO140),0))</f>
        <v>0</v>
      </c>
      <c r="FQ140" s="48" t="n">
        <f aca="false">MIN(MAX((HO139*(1+HO$5/Setup!$C$36)+IF($V140=48,N($F140),0))-DS140,0),MAX($P140-SUM(DV140:FP140),0))</f>
        <v>0</v>
      </c>
      <c r="FR140" s="48" t="n">
        <f aca="false">MIN(MAX((HP139*(1+HP$5/Setup!$C$36)+IF($V140=49,N($F140),0))-DT140,0),MAX($P140-SUM(DV140:FQ140),0))</f>
        <v>0</v>
      </c>
      <c r="FS140" s="48" t="n">
        <f aca="false">MIN(MAX((HQ139*(1+HQ$5/Setup!$C$36)+IF($V140=50,N($F140),0))-DU140,0),MAX($P140-SUM(DV140:FR140),0))</f>
        <v>0</v>
      </c>
      <c r="FT140" s="48" t="n">
        <f aca="false">IF((FT139*(1+FT$5/Setup!$C$36)+IF($V140=1,N($F140),0))-BX140-DV140&lt;0.005,0,(FT139*(1+FT$5/Setup!$C$36)+IF($V140=1,N($F140),0))-BX140-DV140)</f>
        <v>0</v>
      </c>
      <c r="FU140" s="48" t="n">
        <f aca="false">IF((FU139*(1+FU$5/Setup!$C$36)+IF($V140=2,N($F140),0))-BY140-DW140&lt;0.005,0,(FU139*(1+FU$5/Setup!$C$36)+IF($V140=2,N($F140),0))-BY140-DW140)</f>
        <v>0</v>
      </c>
      <c r="FV140" s="48" t="n">
        <f aca="false">IF((FV139*(1+FV$5/Setup!$C$36)+IF($V140=3,N($F140),0))-BZ140-DX140&lt;0.005,0,(FV139*(1+FV$5/Setup!$C$36)+IF($V140=3,N($F140),0))-BZ140-DX140)</f>
        <v>0</v>
      </c>
      <c r="FW140" s="48" t="n">
        <f aca="false">IF((FW139*(1+FW$5/Setup!$C$36)+IF($V140=4,N($F140),0))-CA140-DY140&lt;0.005,0,(FW139*(1+FW$5/Setup!$C$36)+IF($V140=4,N($F140),0))-CA140-DY140)</f>
        <v>0</v>
      </c>
      <c r="FX140" s="48" t="n">
        <f aca="false">IF((FX139*(1+FX$5/Setup!$C$36)+IF($V140=5,N($F140),0))-CB140-DZ140&lt;0.005,0,(FX139*(1+FX$5/Setup!$C$36)+IF($V140=5,N($F140),0))-CB140-DZ140)</f>
        <v>0</v>
      </c>
      <c r="FY140" s="48" t="n">
        <f aca="false">IF((FY139*(1+FY$5/Setup!$C$36)+IF($V140=6,N($F140),0))-CC140-EA140&lt;0.005,0,(FY139*(1+FY$5/Setup!$C$36)+IF($V140=6,N($F140),0))-CC140-EA140)</f>
        <v>0</v>
      </c>
      <c r="FZ140" s="48" t="n">
        <f aca="false">IF((FZ139*(1+FZ$5/Setup!$C$36)+IF($V140=7,N($F140),0))-CD140-EB140&lt;0.005,0,(FZ139*(1+FZ$5/Setup!$C$36)+IF($V140=7,N($F140),0))-CD140-EB140)</f>
        <v>0</v>
      </c>
      <c r="GA140" s="48" t="n">
        <f aca="false">IF((GA139*(1+GA$5/Setup!$C$36)+IF($V140=8,N($F140),0))-CE140-EC140&lt;0.005,0,(GA139*(1+GA$5/Setup!$C$36)+IF($V140=8,N($F140),0))-CE140-EC140)</f>
        <v>0</v>
      </c>
      <c r="GB140" s="48" t="n">
        <f aca="false">IF((GB139*(1+GB$5/Setup!$C$36)+IF($V140=9,N($F140),0))-CF140-ED140&lt;0.005,0,(GB139*(1+GB$5/Setup!$C$36)+IF($V140=9,N($F140),0))-CF140-ED140)</f>
        <v>0</v>
      </c>
      <c r="GC140" s="48" t="n">
        <f aca="false">IF((GC139*(1+GC$5/Setup!$C$36)+IF($V140=10,N($F140),0))-CG140-EE140&lt;0.005,0,(GC139*(1+GC$5/Setup!$C$36)+IF($V140=10,N($F140),0))-CG140-EE140)</f>
        <v>0</v>
      </c>
      <c r="GD140" s="48" t="n">
        <f aca="false">IF((GD139*(1+GD$5/Setup!$C$36)+IF($V140=11,N($F140),0))-CH140-EF140&lt;0.005,0,(GD139*(1+GD$5/Setup!$C$36)+IF($V140=11,N($F140),0))-CH140-EF140)</f>
        <v>0</v>
      </c>
      <c r="GE140" s="48" t="n">
        <f aca="false">IF((GE139*(1+GE$5/Setup!$C$36)+IF($V140=12,N($F140),0))-CI140-EG140&lt;0.005,0,(GE139*(1+GE$5/Setup!$C$36)+IF($V140=12,N($F140),0))-CI140-EG140)</f>
        <v>0</v>
      </c>
      <c r="GF140" s="48" t="n">
        <f aca="false">IF((GF139*(1+GF$5/Setup!$C$36)+IF($V140=13,N($F140),0))-CJ140-EH140&lt;0.005,0,(GF139*(1+GF$5/Setup!$C$36)+IF($V140=13,N($F140),0))-CJ140-EH140)</f>
        <v>0</v>
      </c>
      <c r="GG140" s="48" t="n">
        <f aca="false">IF((GG139*(1+GG$5/Setup!$C$36)+IF($V140=14,N($F140),0))-CK140-EI140&lt;0.005,0,(GG139*(1+GG$5/Setup!$C$36)+IF($V140=14,N($F140),0))-CK140-EI140)</f>
        <v>0</v>
      </c>
      <c r="GH140" s="48" t="n">
        <f aca="false">IF((GH139*(1+GH$5/Setup!$C$36)+IF($V140=15,N($F140),0))-CL140-EJ140&lt;0.005,0,(GH139*(1+GH$5/Setup!$C$36)+IF($V140=15,N($F140),0))-CL140-EJ140)</f>
        <v>0</v>
      </c>
      <c r="GI140" s="48" t="n">
        <f aca="false">IF((GI139*(1+GI$5/Setup!$C$36)+IF($V140=16,N($F140),0))-CM140-EK140&lt;0.005,0,(GI139*(1+GI$5/Setup!$C$36)+IF($V140=16,N($F140),0))-CM140-EK140)</f>
        <v>0</v>
      </c>
      <c r="GJ140" s="48" t="n">
        <f aca="false">IF((GJ139*(1+GJ$5/Setup!$C$36)+IF($V140=17,N($F140),0))-CN140-EL140&lt;0.005,0,(GJ139*(1+GJ$5/Setup!$C$36)+IF($V140=17,N($F140),0))-CN140-EL140)</f>
        <v>0</v>
      </c>
      <c r="GK140" s="48" t="n">
        <f aca="false">IF((GK139*(1+GK$5/Setup!$C$36)+IF($V140=18,N($F140),0))-CO140-EM140&lt;0.005,0,(GK139*(1+GK$5/Setup!$C$36)+IF($V140=18,N($F140),0))-CO140-EM140)</f>
        <v>0</v>
      </c>
      <c r="GL140" s="48" t="n">
        <f aca="false">IF((GL139*(1+GL$5/Setup!$C$36)+IF($V140=19,N($F140),0))-CP140-EN140&lt;0.005,0,(GL139*(1+GL$5/Setup!$C$36)+IF($V140=19,N($F140),0))-CP140-EN140)</f>
        <v>0</v>
      </c>
      <c r="GM140" s="48" t="n">
        <f aca="false">IF((GM139*(1+GM$5/Setup!$C$36)+IF($V140=20,N($F140),0))-CQ140-EO140&lt;0.005,0,(GM139*(1+GM$5/Setup!$C$36)+IF($V140=20,N($F140),0))-CQ140-EO140)</f>
        <v>0</v>
      </c>
      <c r="GN140" s="48" t="n">
        <f aca="false">IF((GN139*(1+GN$5/Setup!$C$36)+IF($V140=21,N($F140),0))-CR140-EP140&lt;0.005,0,(GN139*(1+GN$5/Setup!$C$36)+IF($V140=21,N($F140),0))-CR140-EP140)</f>
        <v>0</v>
      </c>
      <c r="GO140" s="48" t="n">
        <f aca="false">IF((GO139*(1+GO$5/Setup!$C$36)+IF($V140=22,N($F140),0))-CS140-EQ140&lt;0.005,0,(GO139*(1+GO$5/Setup!$C$36)+IF($V140=22,N($F140),0))-CS140-EQ140)</f>
        <v>0</v>
      </c>
      <c r="GP140" s="48" t="n">
        <f aca="false">IF((GP139*(1+GP$5/Setup!$C$36)+IF($V140=23,N($F140),0))-CT140-ER140&lt;0.005,0,(GP139*(1+GP$5/Setup!$C$36)+IF($V140=23,N($F140),0))-CT140-ER140)</f>
        <v>0</v>
      </c>
      <c r="GQ140" s="48" t="n">
        <f aca="false">IF((GQ139*(1+GQ$5/Setup!$C$36)+IF($V140=24,N($F140),0))-CU140-ES140&lt;0.005,0,(GQ139*(1+GQ$5/Setup!$C$36)+IF($V140=24,N($F140),0))-CU140-ES140)</f>
        <v>0</v>
      </c>
      <c r="GR140" s="48" t="n">
        <f aca="false">IF((GR139*(1+GR$5/Setup!$C$36)+IF($V140=25,N($F140),0))-CV140-ET140&lt;0.005,0,(GR139*(1+GR$5/Setup!$C$36)+IF($V140=25,N($F140),0))-CV140-ET140)</f>
        <v>0</v>
      </c>
      <c r="GS140" s="48" t="n">
        <f aca="false">IF((GS139*(1+GS$5/Setup!$C$36)+IF($V140=26,N($F140),0))-CW140-EU140&lt;0.005,0,(GS139*(1+GS$5/Setup!$C$36)+IF($V140=26,N($F140),0))-CW140-EU140)</f>
        <v>0</v>
      </c>
      <c r="GT140" s="48" t="n">
        <f aca="false">IF((GT139*(1+GT$5/Setup!$C$36)+IF($V140=27,N($F140),0))-CX140-EV140&lt;0.005,0,(GT139*(1+GT$5/Setup!$C$36)+IF($V140=27,N($F140),0))-CX140-EV140)</f>
        <v>0</v>
      </c>
      <c r="GU140" s="48" t="n">
        <f aca="false">IF((GU139*(1+GU$5/Setup!$C$36)+IF($V140=28,N($F140),0))-CY140-EW140&lt;0.005,0,(GU139*(1+GU$5/Setup!$C$36)+IF($V140=28,N($F140),0))-CY140-EW140)</f>
        <v>0</v>
      </c>
      <c r="GV140" s="48" t="n">
        <f aca="false">IF((GV139*(1+GV$5/Setup!$C$36)+IF($V140=29,N($F140),0))-CZ140-EX140&lt;0.005,0,(GV139*(1+GV$5/Setup!$C$36)+IF($V140=29,N($F140),0))-CZ140-EX140)</f>
        <v>0</v>
      </c>
      <c r="GW140" s="48" t="n">
        <f aca="false">IF((GW139*(1+GW$5/Setup!$C$36)+IF($V140=30,N($F140),0))-DA140-EY140&lt;0.005,0,(GW139*(1+GW$5/Setup!$C$36)+IF($V140=30,N($F140),0))-DA140-EY140)</f>
        <v>0</v>
      </c>
      <c r="GX140" s="48" t="n">
        <f aca="false">IF((GX139*(1+GX$5/Setup!$C$36)+IF($V140=31,N($F140),0))-DB140-EZ140&lt;0.005,0,(GX139*(1+GX$5/Setup!$C$36)+IF($V140=31,N($F140),0))-DB140-EZ140)</f>
        <v>0</v>
      </c>
      <c r="GY140" s="48" t="n">
        <f aca="false">IF((GY139*(1+GY$5/Setup!$C$36)+IF($V140=32,N($F140),0))-DC140-FA140&lt;0.005,0,(GY139*(1+GY$5/Setup!$C$36)+IF($V140=32,N($F140),0))-DC140-FA140)</f>
        <v>0</v>
      </c>
      <c r="GZ140" s="48" t="n">
        <f aca="false">IF((GZ139*(1+GZ$5/Setup!$C$36)+IF($V140=33,N($F140),0))-DD140-FB140&lt;0.005,0,(GZ139*(1+GZ$5/Setup!$C$36)+IF($V140=33,N($F140),0))-DD140-FB140)</f>
        <v>0</v>
      </c>
      <c r="HA140" s="48" t="n">
        <f aca="false">IF((HA139*(1+HA$5/Setup!$C$36)+IF($V140=34,N($F140),0))-DE140-FC140&lt;0.005,0,(HA139*(1+HA$5/Setup!$C$36)+IF($V140=34,N($F140),0))-DE140-FC140)</f>
        <v>0</v>
      </c>
      <c r="HB140" s="48" t="n">
        <f aca="false">IF((HB139*(1+HB$5/Setup!$C$36)+IF($V140=35,N($F140),0))-DF140-FD140&lt;0.005,0,(HB139*(1+HB$5/Setup!$C$36)+IF($V140=35,N($F140),0))-DF140-FD140)</f>
        <v>0</v>
      </c>
      <c r="HC140" s="48" t="n">
        <f aca="false">IF((HC139*(1+HC$5/Setup!$C$36)+IF($V140=36,N($F140),0))-DG140-FE140&lt;0.005,0,(HC139*(1+HC$5/Setup!$C$36)+IF($V140=36,N($F140),0))-DG140-FE140)</f>
        <v>0</v>
      </c>
      <c r="HD140" s="48" t="n">
        <f aca="false">IF((HD139*(1+HD$5/Setup!$C$36)+IF($V140=37,N($F140),0))-DH140-FF140&lt;0.005,0,(HD139*(1+HD$5/Setup!$C$36)+IF($V140=37,N($F140),0))-DH140-FF140)</f>
        <v>0</v>
      </c>
      <c r="HE140" s="48" t="n">
        <f aca="false">IF((HE139*(1+HE$5/Setup!$C$36)+IF($V140=38,N($F140),0))-DI140-FG140&lt;0.005,0,(HE139*(1+HE$5/Setup!$C$36)+IF($V140=38,N($F140),0))-DI140-FG140)</f>
        <v>0</v>
      </c>
      <c r="HF140" s="48" t="n">
        <f aca="false">IF((HF139*(1+HF$5/Setup!$C$36)+IF($V140=39,N($F140),0))-DJ140-FH140&lt;0.005,0,(HF139*(1+HF$5/Setup!$C$36)+IF($V140=39,N($F140),0))-DJ140-FH140)</f>
        <v>0</v>
      </c>
      <c r="HG140" s="48" t="n">
        <f aca="false">IF((HG139*(1+HG$5/Setup!$C$36)+IF($V140=40,N($F140),0))-DK140-FI140&lt;0.005,0,(HG139*(1+HG$5/Setup!$C$36)+IF($V140=40,N($F140),0))-DK140-FI140)</f>
        <v>0</v>
      </c>
      <c r="HH140" s="48" t="n">
        <f aca="false">IF((HH139*(1+HH$5/Setup!$C$36)+IF($V140=41,N($F140),0))-DL140-FJ140&lt;0.005,0,(HH139*(1+HH$5/Setup!$C$36)+IF($V140=41,N($F140),0))-DL140-FJ140)</f>
        <v>0</v>
      </c>
      <c r="HI140" s="48" t="n">
        <f aca="false">IF((HI139*(1+HI$5/Setup!$C$36)+IF($V140=42,N($F140),0))-DM140-FK140&lt;0.005,0,(HI139*(1+HI$5/Setup!$C$36)+IF($V140=42,N($F140),0))-DM140-FK140)</f>
        <v>0</v>
      </c>
      <c r="HJ140" s="48" t="n">
        <f aca="false">IF((HJ139*(1+HJ$5/Setup!$C$36)+IF($V140=43,N($F140),0))-DN140-FL140&lt;0.005,0,(HJ139*(1+HJ$5/Setup!$C$36)+IF($V140=43,N($F140),0))-DN140-FL140)</f>
        <v>0</v>
      </c>
      <c r="HK140" s="48" t="n">
        <f aca="false">IF((HK139*(1+HK$5/Setup!$C$36)+IF($V140=44,N($F140),0))-DO140-FM140&lt;0.005,0,(HK139*(1+HK$5/Setup!$C$36)+IF($V140=44,N($F140),0))-DO140-FM140)</f>
        <v>0</v>
      </c>
      <c r="HL140" s="48" t="n">
        <f aca="false">IF((HL139*(1+HL$5/Setup!$C$36)+IF($V140=45,N($F140),0))-DP140-FN140&lt;0.005,0,(HL139*(1+HL$5/Setup!$C$36)+IF($V140=45,N($F140),0))-DP140-FN140)</f>
        <v>0</v>
      </c>
      <c r="HM140" s="48" t="n">
        <f aca="false">IF((HM139*(1+HM$5/Setup!$C$36)+IF($V140=46,N($F140),0))-DQ140-FO140&lt;0.005,0,(HM139*(1+HM$5/Setup!$C$36)+IF($V140=46,N($F140),0))-DQ140-FO140)</f>
        <v>0</v>
      </c>
      <c r="HN140" s="48" t="n">
        <f aca="false">IF((HN139*(1+HN$5/Setup!$C$36)+IF($V140=47,N($F140),0))-DR140-FP140&lt;0.005,0,(HN139*(1+HN$5/Setup!$C$36)+IF($V140=47,N($F140),0))-DR140-FP140)</f>
        <v>0</v>
      </c>
      <c r="HO140" s="48" t="n">
        <f aca="false">IF((HO139*(1+HO$5/Setup!$C$36)+IF($V140=48,N($F140),0))-DS140-FQ140&lt;0.005,0,(HO139*(1+HO$5/Setup!$C$36)+IF($V140=48,N($F140),0))-DS140-FQ140)</f>
        <v>0</v>
      </c>
      <c r="HP140" s="48" t="n">
        <f aca="false">IF((HP139*(1+HP$5/Setup!$C$36)+IF($V140=49,N($F140),0))-DT140-FR140&lt;0.005,0,(HP139*(1+HP$5/Setup!$C$36)+IF($V140=49,N($F140),0))-DT140-FR140)</f>
        <v>0</v>
      </c>
      <c r="HQ140" s="48" t="n">
        <f aca="false">IF((HQ139*(1+HQ$5/Setup!$C$36)+IF($V140=50,N($F140),0))-DU140-FS140&lt;0.005,0,(HQ139*(1+HQ$5/Setup!$C$36)+IF($V140=50,N($F140),0))-DU140-FS140)</f>
        <v>0</v>
      </c>
    </row>
    <row r="141" customFormat="false" ht="15" hidden="false" customHeight="false" outlineLevel="0" collapsed="false">
      <c r="A141" s="44" t="n">
        <v>133</v>
      </c>
      <c r="B141" s="45" t="n">
        <f aca="false">IF(Setup!$C$7="Every month",EDATE(Setup!$C$8,($A141-1)),IF(Setup!$C$7="Twice a month",DATE(YEAR(Setup!$C$8),MONTH(Setup!$C$8)+INT((($A141-1)+Setup!$C$41)/2),MIN(IF(MOD(($A141-1)+Setup!$C$41,2)=0,Setup!$C$39,Setup!$C$40),DAY(EOMONTH(DATE(YEAR(Setup!$C$8),MONTH(Setup!$C$8)+INT((($A141-1)+Setup!$C$41)/2),1),0)))),Setup!$C$8+($A141-1)*IF(Setup!$C$7="Every week",7,14)))</f>
        <v>48173</v>
      </c>
      <c r="C141" s="45" t="n">
        <f aca="false">IF(Setup!$C$7="Every month",EDATE(Setup!$C$8,$A141),IF(Setup!$C$7="Twice a month",DATE(YEAR(Setup!$C$8),MONTH(Setup!$C$8)+INT(($A141+Setup!$C$41)/2),MIN(IF(MOD($A141+Setup!$C$41,2)=0,Setup!$C$39,Setup!$C$40),DAY(EOMONTH(DATE(YEAR(Setup!$C$8),MONTH(Setup!$C$8)+INT(($A141+Setup!$C$41)/2),1),0)))),Setup!$C$8+$A141*IF(Setup!$C$7="Every week",7,14)))</f>
        <v>48187</v>
      </c>
      <c r="D141" s="46"/>
      <c r="E141" s="47"/>
      <c r="F141" s="47"/>
      <c r="G141" s="47"/>
      <c r="H141" s="47"/>
      <c r="I141" s="48" t="n">
        <f aca="false">N(Setup!$C$11)+N(E141)</f>
        <v>100</v>
      </c>
      <c r="J141" s="48" t="n">
        <f aca="false">MIN(Setup!$C$37,MAX(I141,0))</f>
        <v>9.23076923076923</v>
      </c>
      <c r="K141" s="48" t="n">
        <f aca="false">MIN(MAX(N(Setup!$C$14)-L140,0),MAX(I141-J141,0))</f>
        <v>0</v>
      </c>
      <c r="L141" s="48" t="n">
        <f aca="false">L140+K141-N(G141)</f>
        <v>500</v>
      </c>
      <c r="M141" s="48" t="n">
        <f aca="false">M140+J141-N(H141)</f>
        <v>1227.69230769231</v>
      </c>
      <c r="N141" s="48" t="n">
        <f aca="false">SUM(BX141:DU141)</f>
        <v>0</v>
      </c>
      <c r="O141" s="48" t="n">
        <f aca="false">SUM(Z141:BW141)-N141</f>
        <v>0</v>
      </c>
      <c r="P141" s="48" t="n">
        <f aca="false">MAX(I141-J141-K141,0)+O141</f>
        <v>90.7692307692308</v>
      </c>
      <c r="Q141" s="48" t="n">
        <f aca="false">SUM(DV141:FS141)</f>
        <v>0</v>
      </c>
      <c r="R141" s="49" t="n">
        <f aca="false">N141+J141+K141+Q141</f>
        <v>9.23076923076923</v>
      </c>
      <c r="S141" s="48" t="n">
        <f aca="false">T141-T140-N(F141)+N141+Q141</f>
        <v>0</v>
      </c>
      <c r="T141" s="49" t="n">
        <f aca="false">SUM(FT141:HQ141)</f>
        <v>0</v>
      </c>
      <c r="U141" s="44" t="str">
        <f aca="false">IF(T140&lt;0.005,"",INDEX(Helpers!$C$2:$C$51,IF(_xlfn.MINIFS($DV$6:$FS$6,DV141:FS141,"&gt;0.005")=0,V141,_xlfn.MINIFS($DV$6:$FS$6,DV141:FS141,"&gt;0.005"))))</f>
        <v/>
      </c>
      <c r="V141" s="44" t="n">
        <f aca="false">IF(_xlfn.MINIFS($FT$6:$HQ$6,FT140:HQ140,"&gt;0.005")=0,1,_xlfn.MINIFS($FT$6:$HQ$6,FT140:HQ140,"&gt;0.005"))</f>
        <v>1</v>
      </c>
      <c r="W141" s="44" t="n">
        <f aca="false">IF(AND(D141&lt;&gt;"Paid",T140&gt;0.005),1,0)</f>
        <v>0</v>
      </c>
      <c r="X141" s="48" t="n">
        <f aca="false">SUMPRODUCT(((Helpers!$G$2:$G$51*(1+(Helpers!$D$2:$D$51+0.000000001)/12)^(($B141-Setup!$C$8)/(365.25/12))-Helpers!$E$2:$E$51*((1+(Helpers!$D$2:$D$51+0.000000001)/12)^(($B141-Setup!$C$8)/(365.25/12))-1)/((Helpers!$D$2:$D$51+0.000000001)/12))&gt;0)*(Helpers!$G$2:$G$51*(1+(Helpers!$D$2:$D$51+0.000000001)/12)^(($B141-Setup!$C$8)/(365.25/12))-Helpers!$E$2:$E$51*((1+(Helpers!$D$2:$D$51+0.000000001)/12)^(($B141-Setup!$C$8)/(365.25/12))-1)/((Helpers!$D$2:$D$51+0.000000001)/12)))</f>
        <v>0</v>
      </c>
      <c r="Y141" s="48"/>
      <c r="Z141" s="48" t="n">
        <f aca="false">IF(OR(N(Z$5)=0,Z$6=""),0,Z$5*((DATE(YEAR($B141),MONTH($B141),MIN(Z$6,DAY(EOMONTH($B141,0))))&gt;=$B141)*(DATE(YEAR($B141),MONTH($B141),MIN(Z$6,DAY(EOMONTH($B141,0))))&lt;$C141)+(DATE(YEAR($B141),MONTH($B141)+1,MIN(Z$6,DAY(EOMONTH($B141,1))))&gt;=$B141)*(DATE(YEAR($B141),MONTH($B141)+1,MIN(Z$6,DAY(EOMONTH($B141,1))))&lt;$C141)))</f>
        <v>0</v>
      </c>
      <c r="AA141" s="48" t="n">
        <f aca="false">IF(OR(N(AA$5)=0,AA$6=""),0,AA$5*((DATE(YEAR($B141),MONTH($B141),MIN(AA$6,DAY(EOMONTH($B141,0))))&gt;=$B141)*(DATE(YEAR($B141),MONTH($B141),MIN(AA$6,DAY(EOMONTH($B141,0))))&lt;$C141)+(DATE(YEAR($B141),MONTH($B141)+1,MIN(AA$6,DAY(EOMONTH($B141,1))))&gt;=$B141)*(DATE(YEAR($B141),MONTH($B141)+1,MIN(AA$6,DAY(EOMONTH($B141,1))))&lt;$C141)))</f>
        <v>0</v>
      </c>
      <c r="AB141" s="48" t="n">
        <f aca="false">IF(OR(N(AB$5)=0,AB$6=""),0,AB$5*((DATE(YEAR($B141),MONTH($B141),MIN(AB$6,DAY(EOMONTH($B141,0))))&gt;=$B141)*(DATE(YEAR($B141),MONTH($B141),MIN(AB$6,DAY(EOMONTH($B141,0))))&lt;$C141)+(DATE(YEAR($B141),MONTH($B141)+1,MIN(AB$6,DAY(EOMONTH($B141,1))))&gt;=$B141)*(DATE(YEAR($B141),MONTH($B141)+1,MIN(AB$6,DAY(EOMONTH($B141,1))))&lt;$C141)))</f>
        <v>0</v>
      </c>
      <c r="AC141" s="48" t="n">
        <f aca="false">IF(OR(N(AC$5)=0,AC$6=""),0,AC$5*((DATE(YEAR($B141),MONTH($B141),MIN(AC$6,DAY(EOMONTH($B141,0))))&gt;=$B141)*(DATE(YEAR($B141),MONTH($B141),MIN(AC$6,DAY(EOMONTH($B141,0))))&lt;$C141)+(DATE(YEAR($B141),MONTH($B141)+1,MIN(AC$6,DAY(EOMONTH($B141,1))))&gt;=$B141)*(DATE(YEAR($B141),MONTH($B141)+1,MIN(AC$6,DAY(EOMONTH($B141,1))))&lt;$C141)))</f>
        <v>0</v>
      </c>
      <c r="AD141" s="48" t="n">
        <f aca="false">IF(OR(N(AD$5)=0,AD$6=""),0,AD$5*((DATE(YEAR($B141),MONTH($B141),MIN(AD$6,DAY(EOMONTH($B141,0))))&gt;=$B141)*(DATE(YEAR($B141),MONTH($B141),MIN(AD$6,DAY(EOMONTH($B141,0))))&lt;$C141)+(DATE(YEAR($B141),MONTH($B141)+1,MIN(AD$6,DAY(EOMONTH($B141,1))))&gt;=$B141)*(DATE(YEAR($B141),MONTH($B141)+1,MIN(AD$6,DAY(EOMONTH($B141,1))))&lt;$C141)))</f>
        <v>0</v>
      </c>
      <c r="AE141" s="48" t="n">
        <f aca="false">IF(OR(N(AE$5)=0,AE$6=""),0,AE$5*((DATE(YEAR($B141),MONTH($B141),MIN(AE$6,DAY(EOMONTH($B141,0))))&gt;=$B141)*(DATE(YEAR($B141),MONTH($B141),MIN(AE$6,DAY(EOMONTH($B141,0))))&lt;$C141)+(DATE(YEAR($B141),MONTH($B141)+1,MIN(AE$6,DAY(EOMONTH($B141,1))))&gt;=$B141)*(DATE(YEAR($B141),MONTH($B141)+1,MIN(AE$6,DAY(EOMONTH($B141,1))))&lt;$C141)))</f>
        <v>0</v>
      </c>
      <c r="AF141" s="48" t="n">
        <f aca="false">IF(OR(N(AF$5)=0,AF$6=""),0,AF$5*((DATE(YEAR($B141),MONTH($B141),MIN(AF$6,DAY(EOMONTH($B141,0))))&gt;=$B141)*(DATE(YEAR($B141),MONTH($B141),MIN(AF$6,DAY(EOMONTH($B141,0))))&lt;$C141)+(DATE(YEAR($B141),MONTH($B141)+1,MIN(AF$6,DAY(EOMONTH($B141,1))))&gt;=$B141)*(DATE(YEAR($B141),MONTH($B141)+1,MIN(AF$6,DAY(EOMONTH($B141,1))))&lt;$C141)))</f>
        <v>0</v>
      </c>
      <c r="AG141" s="48" t="n">
        <f aca="false">IF(OR(N(AG$5)=0,AG$6=""),0,AG$5*((DATE(YEAR($B141),MONTH($B141),MIN(AG$6,DAY(EOMONTH($B141,0))))&gt;=$B141)*(DATE(YEAR($B141),MONTH($B141),MIN(AG$6,DAY(EOMONTH($B141,0))))&lt;$C141)+(DATE(YEAR($B141),MONTH($B141)+1,MIN(AG$6,DAY(EOMONTH($B141,1))))&gt;=$B141)*(DATE(YEAR($B141),MONTH($B141)+1,MIN(AG$6,DAY(EOMONTH($B141,1))))&lt;$C141)))</f>
        <v>0</v>
      </c>
      <c r="AH141" s="48" t="n">
        <f aca="false">IF(OR(N(AH$5)=0,AH$6=""),0,AH$5*((DATE(YEAR($B141),MONTH($B141),MIN(AH$6,DAY(EOMONTH($B141,0))))&gt;=$B141)*(DATE(YEAR($B141),MONTH($B141),MIN(AH$6,DAY(EOMONTH($B141,0))))&lt;$C141)+(DATE(YEAR($B141),MONTH($B141)+1,MIN(AH$6,DAY(EOMONTH($B141,1))))&gt;=$B141)*(DATE(YEAR($B141),MONTH($B141)+1,MIN(AH$6,DAY(EOMONTH($B141,1))))&lt;$C141)))</f>
        <v>0</v>
      </c>
      <c r="AI141" s="48" t="n">
        <f aca="false">IF(OR(N(AI$5)=0,AI$6=""),0,AI$5*((DATE(YEAR($B141),MONTH($B141),MIN(AI$6,DAY(EOMONTH($B141,0))))&gt;=$B141)*(DATE(YEAR($B141),MONTH($B141),MIN(AI$6,DAY(EOMONTH($B141,0))))&lt;$C141)+(DATE(YEAR($B141),MONTH($B141)+1,MIN(AI$6,DAY(EOMONTH($B141,1))))&gt;=$B141)*(DATE(YEAR($B141),MONTH($B141)+1,MIN(AI$6,DAY(EOMONTH($B141,1))))&lt;$C141)))</f>
        <v>0</v>
      </c>
      <c r="AJ141" s="48" t="n">
        <f aca="false">IF(OR(N(AJ$5)=0,AJ$6=""),0,AJ$5*((DATE(YEAR($B141),MONTH($B141),MIN(AJ$6,DAY(EOMONTH($B141,0))))&gt;=$B141)*(DATE(YEAR($B141),MONTH($B141),MIN(AJ$6,DAY(EOMONTH($B141,0))))&lt;$C141)+(DATE(YEAR($B141),MONTH($B141)+1,MIN(AJ$6,DAY(EOMONTH($B141,1))))&gt;=$B141)*(DATE(YEAR($B141),MONTH($B141)+1,MIN(AJ$6,DAY(EOMONTH($B141,1))))&lt;$C141)))</f>
        <v>0</v>
      </c>
      <c r="AK141" s="48" t="n">
        <f aca="false">IF(OR(N(AK$5)=0,AK$6=""),0,AK$5*((DATE(YEAR($B141),MONTH($B141),MIN(AK$6,DAY(EOMONTH($B141,0))))&gt;=$B141)*(DATE(YEAR($B141),MONTH($B141),MIN(AK$6,DAY(EOMONTH($B141,0))))&lt;$C141)+(DATE(YEAR($B141),MONTH($B141)+1,MIN(AK$6,DAY(EOMONTH($B141,1))))&gt;=$B141)*(DATE(YEAR($B141),MONTH($B141)+1,MIN(AK$6,DAY(EOMONTH($B141,1))))&lt;$C141)))</f>
        <v>0</v>
      </c>
      <c r="AL141" s="48" t="n">
        <f aca="false">IF(OR(N(AL$5)=0,AL$6=""),0,AL$5*((DATE(YEAR($B141),MONTH($B141),MIN(AL$6,DAY(EOMONTH($B141,0))))&gt;=$B141)*(DATE(YEAR($B141),MONTH($B141),MIN(AL$6,DAY(EOMONTH($B141,0))))&lt;$C141)+(DATE(YEAR($B141),MONTH($B141)+1,MIN(AL$6,DAY(EOMONTH($B141,1))))&gt;=$B141)*(DATE(YEAR($B141),MONTH($B141)+1,MIN(AL$6,DAY(EOMONTH($B141,1))))&lt;$C141)))</f>
        <v>0</v>
      </c>
      <c r="AM141" s="48" t="n">
        <f aca="false">IF(OR(N(AM$5)=0,AM$6=""),0,AM$5*((DATE(YEAR($B141),MONTH($B141),MIN(AM$6,DAY(EOMONTH($B141,0))))&gt;=$B141)*(DATE(YEAR($B141),MONTH($B141),MIN(AM$6,DAY(EOMONTH($B141,0))))&lt;$C141)+(DATE(YEAR($B141),MONTH($B141)+1,MIN(AM$6,DAY(EOMONTH($B141,1))))&gt;=$B141)*(DATE(YEAR($B141),MONTH($B141)+1,MIN(AM$6,DAY(EOMONTH($B141,1))))&lt;$C141)))</f>
        <v>0</v>
      </c>
      <c r="AN141" s="48" t="n">
        <f aca="false">IF(OR(N(AN$5)=0,AN$6=""),0,AN$5*((DATE(YEAR($B141),MONTH($B141),MIN(AN$6,DAY(EOMONTH($B141,0))))&gt;=$B141)*(DATE(YEAR($B141),MONTH($B141),MIN(AN$6,DAY(EOMONTH($B141,0))))&lt;$C141)+(DATE(YEAR($B141),MONTH($B141)+1,MIN(AN$6,DAY(EOMONTH($B141,1))))&gt;=$B141)*(DATE(YEAR($B141),MONTH($B141)+1,MIN(AN$6,DAY(EOMONTH($B141,1))))&lt;$C141)))</f>
        <v>0</v>
      </c>
      <c r="AO141" s="48" t="n">
        <f aca="false">IF(OR(N(AO$5)=0,AO$6=""),0,AO$5*((DATE(YEAR($B141),MONTH($B141),MIN(AO$6,DAY(EOMONTH($B141,0))))&gt;=$B141)*(DATE(YEAR($B141),MONTH($B141),MIN(AO$6,DAY(EOMONTH($B141,0))))&lt;$C141)+(DATE(YEAR($B141),MONTH($B141)+1,MIN(AO$6,DAY(EOMONTH($B141,1))))&gt;=$B141)*(DATE(YEAR($B141),MONTH($B141)+1,MIN(AO$6,DAY(EOMONTH($B141,1))))&lt;$C141)))</f>
        <v>0</v>
      </c>
      <c r="AP141" s="48" t="n">
        <f aca="false">IF(OR(N(AP$5)=0,AP$6=""),0,AP$5*((DATE(YEAR($B141),MONTH($B141),MIN(AP$6,DAY(EOMONTH($B141,0))))&gt;=$B141)*(DATE(YEAR($B141),MONTH($B141),MIN(AP$6,DAY(EOMONTH($B141,0))))&lt;$C141)+(DATE(YEAR($B141),MONTH($B141)+1,MIN(AP$6,DAY(EOMONTH($B141,1))))&gt;=$B141)*(DATE(YEAR($B141),MONTH($B141)+1,MIN(AP$6,DAY(EOMONTH($B141,1))))&lt;$C141)))</f>
        <v>0</v>
      </c>
      <c r="AQ141" s="48" t="n">
        <f aca="false">IF(OR(N(AQ$5)=0,AQ$6=""),0,AQ$5*((DATE(YEAR($B141),MONTH($B141),MIN(AQ$6,DAY(EOMONTH($B141,0))))&gt;=$B141)*(DATE(YEAR($B141),MONTH($B141),MIN(AQ$6,DAY(EOMONTH($B141,0))))&lt;$C141)+(DATE(YEAR($B141),MONTH($B141)+1,MIN(AQ$6,DAY(EOMONTH($B141,1))))&gt;=$B141)*(DATE(YEAR($B141),MONTH($B141)+1,MIN(AQ$6,DAY(EOMONTH($B141,1))))&lt;$C141)))</f>
        <v>0</v>
      </c>
      <c r="AR141" s="48" t="n">
        <f aca="false">IF(OR(N(AR$5)=0,AR$6=""),0,AR$5*((DATE(YEAR($B141),MONTH($B141),MIN(AR$6,DAY(EOMONTH($B141,0))))&gt;=$B141)*(DATE(YEAR($B141),MONTH($B141),MIN(AR$6,DAY(EOMONTH($B141,0))))&lt;$C141)+(DATE(YEAR($B141),MONTH($B141)+1,MIN(AR$6,DAY(EOMONTH($B141,1))))&gt;=$B141)*(DATE(YEAR($B141),MONTH($B141)+1,MIN(AR$6,DAY(EOMONTH($B141,1))))&lt;$C141)))</f>
        <v>0</v>
      </c>
      <c r="AS141" s="48" t="n">
        <f aca="false">IF(OR(N(AS$5)=0,AS$6=""),0,AS$5*((DATE(YEAR($B141),MONTH($B141),MIN(AS$6,DAY(EOMONTH($B141,0))))&gt;=$B141)*(DATE(YEAR($B141),MONTH($B141),MIN(AS$6,DAY(EOMONTH($B141,0))))&lt;$C141)+(DATE(YEAR($B141),MONTH($B141)+1,MIN(AS$6,DAY(EOMONTH($B141,1))))&gt;=$B141)*(DATE(YEAR($B141),MONTH($B141)+1,MIN(AS$6,DAY(EOMONTH($B141,1))))&lt;$C141)))</f>
        <v>0</v>
      </c>
      <c r="AT141" s="48" t="n">
        <f aca="false">IF(OR(N(AT$5)=0,AT$6=""),0,AT$5*((DATE(YEAR($B141),MONTH($B141),MIN(AT$6,DAY(EOMONTH($B141,0))))&gt;=$B141)*(DATE(YEAR($B141),MONTH($B141),MIN(AT$6,DAY(EOMONTH($B141,0))))&lt;$C141)+(DATE(YEAR($B141),MONTH($B141)+1,MIN(AT$6,DAY(EOMONTH($B141,1))))&gt;=$B141)*(DATE(YEAR($B141),MONTH($B141)+1,MIN(AT$6,DAY(EOMONTH($B141,1))))&lt;$C141)))</f>
        <v>0</v>
      </c>
      <c r="AU141" s="48" t="n">
        <f aca="false">IF(OR(N(AU$5)=0,AU$6=""),0,AU$5*((DATE(YEAR($B141),MONTH($B141),MIN(AU$6,DAY(EOMONTH($B141,0))))&gt;=$B141)*(DATE(YEAR($B141),MONTH($B141),MIN(AU$6,DAY(EOMONTH($B141,0))))&lt;$C141)+(DATE(YEAR($B141),MONTH($B141)+1,MIN(AU$6,DAY(EOMONTH($B141,1))))&gt;=$B141)*(DATE(YEAR($B141),MONTH($B141)+1,MIN(AU$6,DAY(EOMONTH($B141,1))))&lt;$C141)))</f>
        <v>0</v>
      </c>
      <c r="AV141" s="48" t="n">
        <f aca="false">IF(OR(N(AV$5)=0,AV$6=""),0,AV$5*((DATE(YEAR($B141),MONTH($B141),MIN(AV$6,DAY(EOMONTH($B141,0))))&gt;=$B141)*(DATE(YEAR($B141),MONTH($B141),MIN(AV$6,DAY(EOMONTH($B141,0))))&lt;$C141)+(DATE(YEAR($B141),MONTH($B141)+1,MIN(AV$6,DAY(EOMONTH($B141,1))))&gt;=$B141)*(DATE(YEAR($B141),MONTH($B141)+1,MIN(AV$6,DAY(EOMONTH($B141,1))))&lt;$C141)))</f>
        <v>0</v>
      </c>
      <c r="AW141" s="48" t="n">
        <f aca="false">IF(OR(N(AW$5)=0,AW$6=""),0,AW$5*((DATE(YEAR($B141),MONTH($B141),MIN(AW$6,DAY(EOMONTH($B141,0))))&gt;=$B141)*(DATE(YEAR($B141),MONTH($B141),MIN(AW$6,DAY(EOMONTH($B141,0))))&lt;$C141)+(DATE(YEAR($B141),MONTH($B141)+1,MIN(AW$6,DAY(EOMONTH($B141,1))))&gt;=$B141)*(DATE(YEAR($B141),MONTH($B141)+1,MIN(AW$6,DAY(EOMONTH($B141,1))))&lt;$C141)))</f>
        <v>0</v>
      </c>
      <c r="AX141" s="48" t="n">
        <f aca="false">IF(OR(N(AX$5)=0,AX$6=""),0,AX$5*((DATE(YEAR($B141),MONTH($B141),MIN(AX$6,DAY(EOMONTH($B141,0))))&gt;=$B141)*(DATE(YEAR($B141),MONTH($B141),MIN(AX$6,DAY(EOMONTH($B141,0))))&lt;$C141)+(DATE(YEAR($B141),MONTH($B141)+1,MIN(AX$6,DAY(EOMONTH($B141,1))))&gt;=$B141)*(DATE(YEAR($B141),MONTH($B141)+1,MIN(AX$6,DAY(EOMONTH($B141,1))))&lt;$C141)))</f>
        <v>0</v>
      </c>
      <c r="AY141" s="48" t="n">
        <f aca="false">IF(OR(N(AY$5)=0,AY$6=""),0,AY$5*((DATE(YEAR($B141),MONTH($B141),MIN(AY$6,DAY(EOMONTH($B141,0))))&gt;=$B141)*(DATE(YEAR($B141),MONTH($B141),MIN(AY$6,DAY(EOMONTH($B141,0))))&lt;$C141)+(DATE(YEAR($B141),MONTH($B141)+1,MIN(AY$6,DAY(EOMONTH($B141,1))))&gt;=$B141)*(DATE(YEAR($B141),MONTH($B141)+1,MIN(AY$6,DAY(EOMONTH($B141,1))))&lt;$C141)))</f>
        <v>0</v>
      </c>
      <c r="AZ141" s="48" t="n">
        <f aca="false">IF(OR(N(AZ$5)=0,AZ$6=""),0,AZ$5*((DATE(YEAR($B141),MONTH($B141),MIN(AZ$6,DAY(EOMONTH($B141,0))))&gt;=$B141)*(DATE(YEAR($B141),MONTH($B141),MIN(AZ$6,DAY(EOMONTH($B141,0))))&lt;$C141)+(DATE(YEAR($B141),MONTH($B141)+1,MIN(AZ$6,DAY(EOMONTH($B141,1))))&gt;=$B141)*(DATE(YEAR($B141),MONTH($B141)+1,MIN(AZ$6,DAY(EOMONTH($B141,1))))&lt;$C141)))</f>
        <v>0</v>
      </c>
      <c r="BA141" s="48" t="n">
        <f aca="false">IF(OR(N(BA$5)=0,BA$6=""),0,BA$5*((DATE(YEAR($B141),MONTH($B141),MIN(BA$6,DAY(EOMONTH($B141,0))))&gt;=$B141)*(DATE(YEAR($B141),MONTH($B141),MIN(BA$6,DAY(EOMONTH($B141,0))))&lt;$C141)+(DATE(YEAR($B141),MONTH($B141)+1,MIN(BA$6,DAY(EOMONTH($B141,1))))&gt;=$B141)*(DATE(YEAR($B141),MONTH($B141)+1,MIN(BA$6,DAY(EOMONTH($B141,1))))&lt;$C141)))</f>
        <v>0</v>
      </c>
      <c r="BB141" s="48" t="n">
        <f aca="false">IF(OR(N(BB$5)=0,BB$6=""),0,BB$5*((DATE(YEAR($B141),MONTH($B141),MIN(BB$6,DAY(EOMONTH($B141,0))))&gt;=$B141)*(DATE(YEAR($B141),MONTH($B141),MIN(BB$6,DAY(EOMONTH($B141,0))))&lt;$C141)+(DATE(YEAR($B141),MONTH($B141)+1,MIN(BB$6,DAY(EOMONTH($B141,1))))&gt;=$B141)*(DATE(YEAR($B141),MONTH($B141)+1,MIN(BB$6,DAY(EOMONTH($B141,1))))&lt;$C141)))</f>
        <v>0</v>
      </c>
      <c r="BC141" s="48" t="n">
        <f aca="false">IF(OR(N(BC$5)=0,BC$6=""),0,BC$5*((DATE(YEAR($B141),MONTH($B141),MIN(BC$6,DAY(EOMONTH($B141,0))))&gt;=$B141)*(DATE(YEAR($B141),MONTH($B141),MIN(BC$6,DAY(EOMONTH($B141,0))))&lt;$C141)+(DATE(YEAR($B141),MONTH($B141)+1,MIN(BC$6,DAY(EOMONTH($B141,1))))&gt;=$B141)*(DATE(YEAR($B141),MONTH($B141)+1,MIN(BC$6,DAY(EOMONTH($B141,1))))&lt;$C141)))</f>
        <v>0</v>
      </c>
      <c r="BD141" s="48" t="n">
        <f aca="false">IF(OR(N(BD$5)=0,BD$6=""),0,BD$5*((DATE(YEAR($B141),MONTH($B141),MIN(BD$6,DAY(EOMONTH($B141,0))))&gt;=$B141)*(DATE(YEAR($B141),MONTH($B141),MIN(BD$6,DAY(EOMONTH($B141,0))))&lt;$C141)+(DATE(YEAR($B141),MONTH($B141)+1,MIN(BD$6,DAY(EOMONTH($B141,1))))&gt;=$B141)*(DATE(YEAR($B141),MONTH($B141)+1,MIN(BD$6,DAY(EOMONTH($B141,1))))&lt;$C141)))</f>
        <v>0</v>
      </c>
      <c r="BE141" s="48" t="n">
        <f aca="false">IF(OR(N(BE$5)=0,BE$6=""),0,BE$5*((DATE(YEAR($B141),MONTH($B141),MIN(BE$6,DAY(EOMONTH($B141,0))))&gt;=$B141)*(DATE(YEAR($B141),MONTH($B141),MIN(BE$6,DAY(EOMONTH($B141,0))))&lt;$C141)+(DATE(YEAR($B141),MONTH($B141)+1,MIN(BE$6,DAY(EOMONTH($B141,1))))&gt;=$B141)*(DATE(YEAR($B141),MONTH($B141)+1,MIN(BE$6,DAY(EOMONTH($B141,1))))&lt;$C141)))</f>
        <v>0</v>
      </c>
      <c r="BF141" s="48" t="n">
        <f aca="false">IF(OR(N(BF$5)=0,BF$6=""),0,BF$5*((DATE(YEAR($B141),MONTH($B141),MIN(BF$6,DAY(EOMONTH($B141,0))))&gt;=$B141)*(DATE(YEAR($B141),MONTH($B141),MIN(BF$6,DAY(EOMONTH($B141,0))))&lt;$C141)+(DATE(YEAR($B141),MONTH($B141)+1,MIN(BF$6,DAY(EOMONTH($B141,1))))&gt;=$B141)*(DATE(YEAR($B141),MONTH($B141)+1,MIN(BF$6,DAY(EOMONTH($B141,1))))&lt;$C141)))</f>
        <v>0</v>
      </c>
      <c r="BG141" s="48" t="n">
        <f aca="false">IF(OR(N(BG$5)=0,BG$6=""),0,BG$5*((DATE(YEAR($B141),MONTH($B141),MIN(BG$6,DAY(EOMONTH($B141,0))))&gt;=$B141)*(DATE(YEAR($B141),MONTH($B141),MIN(BG$6,DAY(EOMONTH($B141,0))))&lt;$C141)+(DATE(YEAR($B141),MONTH($B141)+1,MIN(BG$6,DAY(EOMONTH($B141,1))))&gt;=$B141)*(DATE(YEAR($B141),MONTH($B141)+1,MIN(BG$6,DAY(EOMONTH($B141,1))))&lt;$C141)))</f>
        <v>0</v>
      </c>
      <c r="BH141" s="48" t="n">
        <f aca="false">IF(OR(N(BH$5)=0,BH$6=""),0,BH$5*((DATE(YEAR($B141),MONTH($B141),MIN(BH$6,DAY(EOMONTH($B141,0))))&gt;=$B141)*(DATE(YEAR($B141),MONTH($B141),MIN(BH$6,DAY(EOMONTH($B141,0))))&lt;$C141)+(DATE(YEAR($B141),MONTH($B141)+1,MIN(BH$6,DAY(EOMONTH($B141,1))))&gt;=$B141)*(DATE(YEAR($B141),MONTH($B141)+1,MIN(BH$6,DAY(EOMONTH($B141,1))))&lt;$C141)))</f>
        <v>0</v>
      </c>
      <c r="BI141" s="48" t="n">
        <f aca="false">IF(OR(N(BI$5)=0,BI$6=""),0,BI$5*((DATE(YEAR($B141),MONTH($B141),MIN(BI$6,DAY(EOMONTH($B141,0))))&gt;=$B141)*(DATE(YEAR($B141),MONTH($B141),MIN(BI$6,DAY(EOMONTH($B141,0))))&lt;$C141)+(DATE(YEAR($B141),MONTH($B141)+1,MIN(BI$6,DAY(EOMONTH($B141,1))))&gt;=$B141)*(DATE(YEAR($B141),MONTH($B141)+1,MIN(BI$6,DAY(EOMONTH($B141,1))))&lt;$C141)))</f>
        <v>0</v>
      </c>
      <c r="BJ141" s="48" t="n">
        <f aca="false">IF(OR(N(BJ$5)=0,BJ$6=""),0,BJ$5*((DATE(YEAR($B141),MONTH($B141),MIN(BJ$6,DAY(EOMONTH($B141,0))))&gt;=$B141)*(DATE(YEAR($B141),MONTH($B141),MIN(BJ$6,DAY(EOMONTH($B141,0))))&lt;$C141)+(DATE(YEAR($B141),MONTH($B141)+1,MIN(BJ$6,DAY(EOMONTH($B141,1))))&gt;=$B141)*(DATE(YEAR($B141),MONTH($B141)+1,MIN(BJ$6,DAY(EOMONTH($B141,1))))&lt;$C141)))</f>
        <v>0</v>
      </c>
      <c r="BK141" s="48" t="n">
        <f aca="false">IF(OR(N(BK$5)=0,BK$6=""),0,BK$5*((DATE(YEAR($B141),MONTH($B141),MIN(BK$6,DAY(EOMONTH($B141,0))))&gt;=$B141)*(DATE(YEAR($B141),MONTH($B141),MIN(BK$6,DAY(EOMONTH($B141,0))))&lt;$C141)+(DATE(YEAR($B141),MONTH($B141)+1,MIN(BK$6,DAY(EOMONTH($B141,1))))&gt;=$B141)*(DATE(YEAR($B141),MONTH($B141)+1,MIN(BK$6,DAY(EOMONTH($B141,1))))&lt;$C141)))</f>
        <v>0</v>
      </c>
      <c r="BL141" s="48" t="n">
        <f aca="false">IF(OR(N(BL$5)=0,BL$6=""),0,BL$5*((DATE(YEAR($B141),MONTH($B141),MIN(BL$6,DAY(EOMONTH($B141,0))))&gt;=$B141)*(DATE(YEAR($B141),MONTH($B141),MIN(BL$6,DAY(EOMONTH($B141,0))))&lt;$C141)+(DATE(YEAR($B141),MONTH($B141)+1,MIN(BL$6,DAY(EOMONTH($B141,1))))&gt;=$B141)*(DATE(YEAR($B141),MONTH($B141)+1,MIN(BL$6,DAY(EOMONTH($B141,1))))&lt;$C141)))</f>
        <v>0</v>
      </c>
      <c r="BM141" s="48" t="n">
        <f aca="false">IF(OR(N(BM$5)=0,BM$6=""),0,BM$5*((DATE(YEAR($B141),MONTH($B141),MIN(BM$6,DAY(EOMONTH($B141,0))))&gt;=$B141)*(DATE(YEAR($B141),MONTH($B141),MIN(BM$6,DAY(EOMONTH($B141,0))))&lt;$C141)+(DATE(YEAR($B141),MONTH($B141)+1,MIN(BM$6,DAY(EOMONTH($B141,1))))&gt;=$B141)*(DATE(YEAR($B141),MONTH($B141)+1,MIN(BM$6,DAY(EOMONTH($B141,1))))&lt;$C141)))</f>
        <v>0</v>
      </c>
      <c r="BN141" s="48" t="n">
        <f aca="false">IF(OR(N(BN$5)=0,BN$6=""),0,BN$5*((DATE(YEAR($B141),MONTH($B141),MIN(BN$6,DAY(EOMONTH($B141,0))))&gt;=$B141)*(DATE(YEAR($B141),MONTH($B141),MIN(BN$6,DAY(EOMONTH($B141,0))))&lt;$C141)+(DATE(YEAR($B141),MONTH($B141)+1,MIN(BN$6,DAY(EOMONTH($B141,1))))&gt;=$B141)*(DATE(YEAR($B141),MONTH($B141)+1,MIN(BN$6,DAY(EOMONTH($B141,1))))&lt;$C141)))</f>
        <v>0</v>
      </c>
      <c r="BO141" s="48" t="n">
        <f aca="false">IF(OR(N(BO$5)=0,BO$6=""),0,BO$5*((DATE(YEAR($B141),MONTH($B141),MIN(BO$6,DAY(EOMONTH($B141,0))))&gt;=$B141)*(DATE(YEAR($B141),MONTH($B141),MIN(BO$6,DAY(EOMONTH($B141,0))))&lt;$C141)+(DATE(YEAR($B141),MONTH($B141)+1,MIN(BO$6,DAY(EOMONTH($B141,1))))&gt;=$B141)*(DATE(YEAR($B141),MONTH($B141)+1,MIN(BO$6,DAY(EOMONTH($B141,1))))&lt;$C141)))</f>
        <v>0</v>
      </c>
      <c r="BP141" s="48" t="n">
        <f aca="false">IF(OR(N(BP$5)=0,BP$6=""),0,BP$5*((DATE(YEAR($B141),MONTH($B141),MIN(BP$6,DAY(EOMONTH($B141,0))))&gt;=$B141)*(DATE(YEAR($B141),MONTH($B141),MIN(BP$6,DAY(EOMONTH($B141,0))))&lt;$C141)+(DATE(YEAR($B141),MONTH($B141)+1,MIN(BP$6,DAY(EOMONTH($B141,1))))&gt;=$B141)*(DATE(YEAR($B141),MONTH($B141)+1,MIN(BP$6,DAY(EOMONTH($B141,1))))&lt;$C141)))</f>
        <v>0</v>
      </c>
      <c r="BQ141" s="48" t="n">
        <f aca="false">IF(OR(N(BQ$5)=0,BQ$6=""),0,BQ$5*((DATE(YEAR($B141),MONTH($B141),MIN(BQ$6,DAY(EOMONTH($B141,0))))&gt;=$B141)*(DATE(YEAR($B141),MONTH($B141),MIN(BQ$6,DAY(EOMONTH($B141,0))))&lt;$C141)+(DATE(YEAR($B141),MONTH($B141)+1,MIN(BQ$6,DAY(EOMONTH($B141,1))))&gt;=$B141)*(DATE(YEAR($B141),MONTH($B141)+1,MIN(BQ$6,DAY(EOMONTH($B141,1))))&lt;$C141)))</f>
        <v>0</v>
      </c>
      <c r="BR141" s="48" t="n">
        <f aca="false">IF(OR(N(BR$5)=0,BR$6=""),0,BR$5*((DATE(YEAR($B141),MONTH($B141),MIN(BR$6,DAY(EOMONTH($B141,0))))&gt;=$B141)*(DATE(YEAR($B141),MONTH($B141),MIN(BR$6,DAY(EOMONTH($B141,0))))&lt;$C141)+(DATE(YEAR($B141),MONTH($B141)+1,MIN(BR$6,DAY(EOMONTH($B141,1))))&gt;=$B141)*(DATE(YEAR($B141),MONTH($B141)+1,MIN(BR$6,DAY(EOMONTH($B141,1))))&lt;$C141)))</f>
        <v>0</v>
      </c>
      <c r="BS141" s="48" t="n">
        <f aca="false">IF(OR(N(BS$5)=0,BS$6=""),0,BS$5*((DATE(YEAR($B141),MONTH($B141),MIN(BS$6,DAY(EOMONTH($B141,0))))&gt;=$B141)*(DATE(YEAR($B141),MONTH($B141),MIN(BS$6,DAY(EOMONTH($B141,0))))&lt;$C141)+(DATE(YEAR($B141),MONTH($B141)+1,MIN(BS$6,DAY(EOMONTH($B141,1))))&gt;=$B141)*(DATE(YEAR($B141),MONTH($B141)+1,MIN(BS$6,DAY(EOMONTH($B141,1))))&lt;$C141)))</f>
        <v>0</v>
      </c>
      <c r="BT141" s="48" t="n">
        <f aca="false">IF(OR(N(BT$5)=0,BT$6=""),0,BT$5*((DATE(YEAR($B141),MONTH($B141),MIN(BT$6,DAY(EOMONTH($B141,0))))&gt;=$B141)*(DATE(YEAR($B141),MONTH($B141),MIN(BT$6,DAY(EOMONTH($B141,0))))&lt;$C141)+(DATE(YEAR($B141),MONTH($B141)+1,MIN(BT$6,DAY(EOMONTH($B141,1))))&gt;=$B141)*(DATE(YEAR($B141),MONTH($B141)+1,MIN(BT$6,DAY(EOMONTH($B141,1))))&lt;$C141)))</f>
        <v>0</v>
      </c>
      <c r="BU141" s="48" t="n">
        <f aca="false">IF(OR(N(BU$5)=0,BU$6=""),0,BU$5*((DATE(YEAR($B141),MONTH($B141),MIN(BU$6,DAY(EOMONTH($B141,0))))&gt;=$B141)*(DATE(YEAR($B141),MONTH($B141),MIN(BU$6,DAY(EOMONTH($B141,0))))&lt;$C141)+(DATE(YEAR($B141),MONTH($B141)+1,MIN(BU$6,DAY(EOMONTH($B141,1))))&gt;=$B141)*(DATE(YEAR($B141),MONTH($B141)+1,MIN(BU$6,DAY(EOMONTH($B141,1))))&lt;$C141)))</f>
        <v>0</v>
      </c>
      <c r="BV141" s="48" t="n">
        <f aca="false">IF(OR(N(BV$5)=0,BV$6=""),0,BV$5*((DATE(YEAR($B141),MONTH($B141),MIN(BV$6,DAY(EOMONTH($B141,0))))&gt;=$B141)*(DATE(YEAR($B141),MONTH($B141),MIN(BV$6,DAY(EOMONTH($B141,0))))&lt;$C141)+(DATE(YEAR($B141),MONTH($B141)+1,MIN(BV$6,DAY(EOMONTH($B141,1))))&gt;=$B141)*(DATE(YEAR($B141),MONTH($B141)+1,MIN(BV$6,DAY(EOMONTH($B141,1))))&lt;$C141)))</f>
        <v>0</v>
      </c>
      <c r="BW141" s="48" t="n">
        <f aca="false">IF(OR(N(BW$5)=0,BW$6=""),0,BW$5*((DATE(YEAR($B141),MONTH($B141),MIN(BW$6,DAY(EOMONTH($B141,0))))&gt;=$B141)*(DATE(YEAR($B141),MONTH($B141),MIN(BW$6,DAY(EOMONTH($B141,0))))&lt;$C141)+(DATE(YEAR($B141),MONTH($B141)+1,MIN(BW$6,DAY(EOMONTH($B141,1))))&gt;=$B141)*(DATE(YEAR($B141),MONTH($B141)+1,MIN(BW$6,DAY(EOMONTH($B141,1))))&lt;$C141)))</f>
        <v>0</v>
      </c>
      <c r="BX141" s="48" t="n">
        <f aca="false">MIN(Z141,(FT140*(1+FT$5/Setup!$C$36)+IF($V141=1,N($F141),0)))</f>
        <v>0</v>
      </c>
      <c r="BY141" s="48" t="n">
        <f aca="false">MIN(AA141,(FU140*(1+FU$5/Setup!$C$36)+IF($V141=2,N($F141),0)))</f>
        <v>0</v>
      </c>
      <c r="BZ141" s="48" t="n">
        <f aca="false">MIN(AB141,(FV140*(1+FV$5/Setup!$C$36)+IF($V141=3,N($F141),0)))</f>
        <v>0</v>
      </c>
      <c r="CA141" s="48" t="n">
        <f aca="false">MIN(AC141,(FW140*(1+FW$5/Setup!$C$36)+IF($V141=4,N($F141),0)))</f>
        <v>0</v>
      </c>
      <c r="CB141" s="48" t="n">
        <f aca="false">MIN(AD141,(FX140*(1+FX$5/Setup!$C$36)+IF($V141=5,N($F141),0)))</f>
        <v>0</v>
      </c>
      <c r="CC141" s="48" t="n">
        <f aca="false">MIN(AE141,(FY140*(1+FY$5/Setup!$C$36)+IF($V141=6,N($F141),0)))</f>
        <v>0</v>
      </c>
      <c r="CD141" s="48" t="n">
        <f aca="false">MIN(AF141,(FZ140*(1+FZ$5/Setup!$C$36)+IF($V141=7,N($F141),0)))</f>
        <v>0</v>
      </c>
      <c r="CE141" s="48" t="n">
        <f aca="false">MIN(AG141,(GA140*(1+GA$5/Setup!$C$36)+IF($V141=8,N($F141),0)))</f>
        <v>0</v>
      </c>
      <c r="CF141" s="48" t="n">
        <f aca="false">MIN(AH141,(GB140*(1+GB$5/Setup!$C$36)+IF($V141=9,N($F141),0)))</f>
        <v>0</v>
      </c>
      <c r="CG141" s="48" t="n">
        <f aca="false">MIN(AI141,(GC140*(1+GC$5/Setup!$C$36)+IF($V141=10,N($F141),0)))</f>
        <v>0</v>
      </c>
      <c r="CH141" s="48" t="n">
        <f aca="false">MIN(AJ141,(GD140*(1+GD$5/Setup!$C$36)+IF($V141=11,N($F141),0)))</f>
        <v>0</v>
      </c>
      <c r="CI141" s="48" t="n">
        <f aca="false">MIN(AK141,(GE140*(1+GE$5/Setup!$C$36)+IF($V141=12,N($F141),0)))</f>
        <v>0</v>
      </c>
      <c r="CJ141" s="48" t="n">
        <f aca="false">MIN(AL141,(GF140*(1+GF$5/Setup!$C$36)+IF($V141=13,N($F141),0)))</f>
        <v>0</v>
      </c>
      <c r="CK141" s="48" t="n">
        <f aca="false">MIN(AM141,(GG140*(1+GG$5/Setup!$C$36)+IF($V141=14,N($F141),0)))</f>
        <v>0</v>
      </c>
      <c r="CL141" s="48" t="n">
        <f aca="false">MIN(AN141,(GH140*(1+GH$5/Setup!$C$36)+IF($V141=15,N($F141),0)))</f>
        <v>0</v>
      </c>
      <c r="CM141" s="48" t="n">
        <f aca="false">MIN(AO141,(GI140*(1+GI$5/Setup!$C$36)+IF($V141=16,N($F141),0)))</f>
        <v>0</v>
      </c>
      <c r="CN141" s="48" t="n">
        <f aca="false">MIN(AP141,(GJ140*(1+GJ$5/Setup!$C$36)+IF($V141=17,N($F141),0)))</f>
        <v>0</v>
      </c>
      <c r="CO141" s="48" t="n">
        <f aca="false">MIN(AQ141,(GK140*(1+GK$5/Setup!$C$36)+IF($V141=18,N($F141),0)))</f>
        <v>0</v>
      </c>
      <c r="CP141" s="48" t="n">
        <f aca="false">MIN(AR141,(GL140*(1+GL$5/Setup!$C$36)+IF($V141=19,N($F141),0)))</f>
        <v>0</v>
      </c>
      <c r="CQ141" s="48" t="n">
        <f aca="false">MIN(AS141,(GM140*(1+GM$5/Setup!$C$36)+IF($V141=20,N($F141),0)))</f>
        <v>0</v>
      </c>
      <c r="CR141" s="48" t="n">
        <f aca="false">MIN(AT141,(GN140*(1+GN$5/Setup!$C$36)+IF($V141=21,N($F141),0)))</f>
        <v>0</v>
      </c>
      <c r="CS141" s="48" t="n">
        <f aca="false">MIN(AU141,(GO140*(1+GO$5/Setup!$C$36)+IF($V141=22,N($F141),0)))</f>
        <v>0</v>
      </c>
      <c r="CT141" s="48" t="n">
        <f aca="false">MIN(AV141,(GP140*(1+GP$5/Setup!$C$36)+IF($V141=23,N($F141),0)))</f>
        <v>0</v>
      </c>
      <c r="CU141" s="48" t="n">
        <f aca="false">MIN(AW141,(GQ140*(1+GQ$5/Setup!$C$36)+IF($V141=24,N($F141),0)))</f>
        <v>0</v>
      </c>
      <c r="CV141" s="48" t="n">
        <f aca="false">MIN(AX141,(GR140*(1+GR$5/Setup!$C$36)+IF($V141=25,N($F141),0)))</f>
        <v>0</v>
      </c>
      <c r="CW141" s="48" t="n">
        <f aca="false">MIN(AY141,(GS140*(1+GS$5/Setup!$C$36)+IF($V141=26,N($F141),0)))</f>
        <v>0</v>
      </c>
      <c r="CX141" s="48" t="n">
        <f aca="false">MIN(AZ141,(GT140*(1+GT$5/Setup!$C$36)+IF($V141=27,N($F141),0)))</f>
        <v>0</v>
      </c>
      <c r="CY141" s="48" t="n">
        <f aca="false">MIN(BA141,(GU140*(1+GU$5/Setup!$C$36)+IF($V141=28,N($F141),0)))</f>
        <v>0</v>
      </c>
      <c r="CZ141" s="48" t="n">
        <f aca="false">MIN(BB141,(GV140*(1+GV$5/Setup!$C$36)+IF($V141=29,N($F141),0)))</f>
        <v>0</v>
      </c>
      <c r="DA141" s="48" t="n">
        <f aca="false">MIN(BC141,(GW140*(1+GW$5/Setup!$C$36)+IF($V141=30,N($F141),0)))</f>
        <v>0</v>
      </c>
      <c r="DB141" s="48" t="n">
        <f aca="false">MIN(BD141,(GX140*(1+GX$5/Setup!$C$36)+IF($V141=31,N($F141),0)))</f>
        <v>0</v>
      </c>
      <c r="DC141" s="48" t="n">
        <f aca="false">MIN(BE141,(GY140*(1+GY$5/Setup!$C$36)+IF($V141=32,N($F141),0)))</f>
        <v>0</v>
      </c>
      <c r="DD141" s="48" t="n">
        <f aca="false">MIN(BF141,(GZ140*(1+GZ$5/Setup!$C$36)+IF($V141=33,N($F141),0)))</f>
        <v>0</v>
      </c>
      <c r="DE141" s="48" t="n">
        <f aca="false">MIN(BG141,(HA140*(1+HA$5/Setup!$C$36)+IF($V141=34,N($F141),0)))</f>
        <v>0</v>
      </c>
      <c r="DF141" s="48" t="n">
        <f aca="false">MIN(BH141,(HB140*(1+HB$5/Setup!$C$36)+IF($V141=35,N($F141),0)))</f>
        <v>0</v>
      </c>
      <c r="DG141" s="48" t="n">
        <f aca="false">MIN(BI141,(HC140*(1+HC$5/Setup!$C$36)+IF($V141=36,N($F141),0)))</f>
        <v>0</v>
      </c>
      <c r="DH141" s="48" t="n">
        <f aca="false">MIN(BJ141,(HD140*(1+HD$5/Setup!$C$36)+IF($V141=37,N($F141),0)))</f>
        <v>0</v>
      </c>
      <c r="DI141" s="48" t="n">
        <f aca="false">MIN(BK141,(HE140*(1+HE$5/Setup!$C$36)+IF($V141=38,N($F141),0)))</f>
        <v>0</v>
      </c>
      <c r="DJ141" s="48" t="n">
        <f aca="false">MIN(BL141,(HF140*(1+HF$5/Setup!$C$36)+IF($V141=39,N($F141),0)))</f>
        <v>0</v>
      </c>
      <c r="DK141" s="48" t="n">
        <f aca="false">MIN(BM141,(HG140*(1+HG$5/Setup!$C$36)+IF($V141=40,N($F141),0)))</f>
        <v>0</v>
      </c>
      <c r="DL141" s="48" t="n">
        <f aca="false">MIN(BN141,(HH140*(1+HH$5/Setup!$C$36)+IF($V141=41,N($F141),0)))</f>
        <v>0</v>
      </c>
      <c r="DM141" s="48" t="n">
        <f aca="false">MIN(BO141,(HI140*(1+HI$5/Setup!$C$36)+IF($V141=42,N($F141),0)))</f>
        <v>0</v>
      </c>
      <c r="DN141" s="48" t="n">
        <f aca="false">MIN(BP141,(HJ140*(1+HJ$5/Setup!$C$36)+IF($V141=43,N($F141),0)))</f>
        <v>0</v>
      </c>
      <c r="DO141" s="48" t="n">
        <f aca="false">MIN(BQ141,(HK140*(1+HK$5/Setup!$C$36)+IF($V141=44,N($F141),0)))</f>
        <v>0</v>
      </c>
      <c r="DP141" s="48" t="n">
        <f aca="false">MIN(BR141,(HL140*(1+HL$5/Setup!$C$36)+IF($V141=45,N($F141),0)))</f>
        <v>0</v>
      </c>
      <c r="DQ141" s="48" t="n">
        <f aca="false">MIN(BS141,(HM140*(1+HM$5/Setup!$C$36)+IF($V141=46,N($F141),0)))</f>
        <v>0</v>
      </c>
      <c r="DR141" s="48" t="n">
        <f aca="false">MIN(BT141,(HN140*(1+HN$5/Setup!$C$36)+IF($V141=47,N($F141),0)))</f>
        <v>0</v>
      </c>
      <c r="DS141" s="48" t="n">
        <f aca="false">MIN(BU141,(HO140*(1+HO$5/Setup!$C$36)+IF($V141=48,N($F141),0)))</f>
        <v>0</v>
      </c>
      <c r="DT141" s="48" t="n">
        <f aca="false">MIN(BV141,(HP140*(1+HP$5/Setup!$C$36)+IF($V141=49,N($F141),0)))</f>
        <v>0</v>
      </c>
      <c r="DU141" s="48" t="n">
        <f aca="false">MIN(BW141,(HQ140*(1+HQ$5/Setup!$C$36)+IF($V141=50,N($F141),0)))</f>
        <v>0</v>
      </c>
      <c r="DV141" s="48" t="n">
        <f aca="false">MIN(MAX((FT140*(1+FT$5/Setup!$C$36)+IF($V141=1,N($F141),0))-BX141,0),MAX($P141-0,0))</f>
        <v>0</v>
      </c>
      <c r="DW141" s="48" t="n">
        <f aca="false">MIN(MAX((FU140*(1+FU$5/Setup!$C$36)+IF($V141=2,N($F141),0))-BY141,0),MAX($P141-SUM(DV141:DV141),0))</f>
        <v>0</v>
      </c>
      <c r="DX141" s="48" t="n">
        <f aca="false">MIN(MAX((FV140*(1+FV$5/Setup!$C$36)+IF($V141=3,N($F141),0))-BZ141,0),MAX($P141-SUM(DV141:DW141),0))</f>
        <v>0</v>
      </c>
      <c r="DY141" s="48" t="n">
        <f aca="false">MIN(MAX((FW140*(1+FW$5/Setup!$C$36)+IF($V141=4,N($F141),0))-CA141,0),MAX($P141-SUM(DV141:DX141),0))</f>
        <v>0</v>
      </c>
      <c r="DZ141" s="48" t="n">
        <f aca="false">MIN(MAX((FX140*(1+FX$5/Setup!$C$36)+IF($V141=5,N($F141),0))-CB141,0),MAX($P141-SUM(DV141:DY141),0))</f>
        <v>0</v>
      </c>
      <c r="EA141" s="48" t="n">
        <f aca="false">MIN(MAX((FY140*(1+FY$5/Setup!$C$36)+IF($V141=6,N($F141),0))-CC141,0),MAX($P141-SUM(DV141:DZ141),0))</f>
        <v>0</v>
      </c>
      <c r="EB141" s="48" t="n">
        <f aca="false">MIN(MAX((FZ140*(1+FZ$5/Setup!$C$36)+IF($V141=7,N($F141),0))-CD141,0),MAX($P141-SUM(DV141:EA141),0))</f>
        <v>0</v>
      </c>
      <c r="EC141" s="48" t="n">
        <f aca="false">MIN(MAX((GA140*(1+GA$5/Setup!$C$36)+IF($V141=8,N($F141),0))-CE141,0),MAX($P141-SUM(DV141:EB141),0))</f>
        <v>0</v>
      </c>
      <c r="ED141" s="48" t="n">
        <f aca="false">MIN(MAX((GB140*(1+GB$5/Setup!$C$36)+IF($V141=9,N($F141),0))-CF141,0),MAX($P141-SUM(DV141:EC141),0))</f>
        <v>0</v>
      </c>
      <c r="EE141" s="48" t="n">
        <f aca="false">MIN(MAX((GC140*(1+GC$5/Setup!$C$36)+IF($V141=10,N($F141),0))-CG141,0),MAX($P141-SUM(DV141:ED141),0))</f>
        <v>0</v>
      </c>
      <c r="EF141" s="48" t="n">
        <f aca="false">MIN(MAX((GD140*(1+GD$5/Setup!$C$36)+IF($V141=11,N($F141),0))-CH141,0),MAX($P141-SUM(DV141:EE141),0))</f>
        <v>0</v>
      </c>
      <c r="EG141" s="48" t="n">
        <f aca="false">MIN(MAX((GE140*(1+GE$5/Setup!$C$36)+IF($V141=12,N($F141),0))-CI141,0),MAX($P141-SUM(DV141:EF141),0))</f>
        <v>0</v>
      </c>
      <c r="EH141" s="48" t="n">
        <f aca="false">MIN(MAX((GF140*(1+GF$5/Setup!$C$36)+IF($V141=13,N($F141),0))-CJ141,0),MAX($P141-SUM(DV141:EG141),0))</f>
        <v>0</v>
      </c>
      <c r="EI141" s="48" t="n">
        <f aca="false">MIN(MAX((GG140*(1+GG$5/Setup!$C$36)+IF($V141=14,N($F141),0))-CK141,0),MAX($P141-SUM(DV141:EH141),0))</f>
        <v>0</v>
      </c>
      <c r="EJ141" s="48" t="n">
        <f aca="false">MIN(MAX((GH140*(1+GH$5/Setup!$C$36)+IF($V141=15,N($F141),0))-CL141,0),MAX($P141-SUM(DV141:EI141),0))</f>
        <v>0</v>
      </c>
      <c r="EK141" s="48" t="n">
        <f aca="false">MIN(MAX((GI140*(1+GI$5/Setup!$C$36)+IF($V141=16,N($F141),0))-CM141,0),MAX($P141-SUM(DV141:EJ141),0))</f>
        <v>0</v>
      </c>
      <c r="EL141" s="48" t="n">
        <f aca="false">MIN(MAX((GJ140*(1+GJ$5/Setup!$C$36)+IF($V141=17,N($F141),0))-CN141,0),MAX($P141-SUM(DV141:EK141),0))</f>
        <v>0</v>
      </c>
      <c r="EM141" s="48" t="n">
        <f aca="false">MIN(MAX((GK140*(1+GK$5/Setup!$C$36)+IF($V141=18,N($F141),0))-CO141,0),MAX($P141-SUM(DV141:EL141),0))</f>
        <v>0</v>
      </c>
      <c r="EN141" s="48" t="n">
        <f aca="false">MIN(MAX((GL140*(1+GL$5/Setup!$C$36)+IF($V141=19,N($F141),0))-CP141,0),MAX($P141-SUM(DV141:EM141),0))</f>
        <v>0</v>
      </c>
      <c r="EO141" s="48" t="n">
        <f aca="false">MIN(MAX((GM140*(1+GM$5/Setup!$C$36)+IF($V141=20,N($F141),0))-CQ141,0),MAX($P141-SUM(DV141:EN141),0))</f>
        <v>0</v>
      </c>
      <c r="EP141" s="48" t="n">
        <f aca="false">MIN(MAX((GN140*(1+GN$5/Setup!$C$36)+IF($V141=21,N($F141),0))-CR141,0),MAX($P141-SUM(DV141:EO141),0))</f>
        <v>0</v>
      </c>
      <c r="EQ141" s="48" t="n">
        <f aca="false">MIN(MAX((GO140*(1+GO$5/Setup!$C$36)+IF($V141=22,N($F141),0))-CS141,0),MAX($P141-SUM(DV141:EP141),0))</f>
        <v>0</v>
      </c>
      <c r="ER141" s="48" t="n">
        <f aca="false">MIN(MAX((GP140*(1+GP$5/Setup!$C$36)+IF($V141=23,N($F141),0))-CT141,0),MAX($P141-SUM(DV141:EQ141),0))</f>
        <v>0</v>
      </c>
      <c r="ES141" s="48" t="n">
        <f aca="false">MIN(MAX((GQ140*(1+GQ$5/Setup!$C$36)+IF($V141=24,N($F141),0))-CU141,0),MAX($P141-SUM(DV141:ER141),0))</f>
        <v>0</v>
      </c>
      <c r="ET141" s="48" t="n">
        <f aca="false">MIN(MAX((GR140*(1+GR$5/Setup!$C$36)+IF($V141=25,N($F141),0))-CV141,0),MAX($P141-SUM(DV141:ES141),0))</f>
        <v>0</v>
      </c>
      <c r="EU141" s="48" t="n">
        <f aca="false">MIN(MAX((GS140*(1+GS$5/Setup!$C$36)+IF($V141=26,N($F141),0))-CW141,0),MAX($P141-SUM(DV141:ET141),0))</f>
        <v>0</v>
      </c>
      <c r="EV141" s="48" t="n">
        <f aca="false">MIN(MAX((GT140*(1+GT$5/Setup!$C$36)+IF($V141=27,N($F141),0))-CX141,0),MAX($P141-SUM(DV141:EU141),0))</f>
        <v>0</v>
      </c>
      <c r="EW141" s="48" t="n">
        <f aca="false">MIN(MAX((GU140*(1+GU$5/Setup!$C$36)+IF($V141=28,N($F141),0))-CY141,0),MAX($P141-SUM(DV141:EV141),0))</f>
        <v>0</v>
      </c>
      <c r="EX141" s="48" t="n">
        <f aca="false">MIN(MAX((GV140*(1+GV$5/Setup!$C$36)+IF($V141=29,N($F141),0))-CZ141,0),MAX($P141-SUM(DV141:EW141),0))</f>
        <v>0</v>
      </c>
      <c r="EY141" s="48" t="n">
        <f aca="false">MIN(MAX((GW140*(1+GW$5/Setup!$C$36)+IF($V141=30,N($F141),0))-DA141,0),MAX($P141-SUM(DV141:EX141),0))</f>
        <v>0</v>
      </c>
      <c r="EZ141" s="48" t="n">
        <f aca="false">MIN(MAX((GX140*(1+GX$5/Setup!$C$36)+IF($V141=31,N($F141),0))-DB141,0),MAX($P141-SUM(DV141:EY141),0))</f>
        <v>0</v>
      </c>
      <c r="FA141" s="48" t="n">
        <f aca="false">MIN(MAX((GY140*(1+GY$5/Setup!$C$36)+IF($V141=32,N($F141),0))-DC141,0),MAX($P141-SUM(DV141:EZ141),0))</f>
        <v>0</v>
      </c>
      <c r="FB141" s="48" t="n">
        <f aca="false">MIN(MAX((GZ140*(1+GZ$5/Setup!$C$36)+IF($V141=33,N($F141),0))-DD141,0),MAX($P141-SUM(DV141:FA141),0))</f>
        <v>0</v>
      </c>
      <c r="FC141" s="48" t="n">
        <f aca="false">MIN(MAX((HA140*(1+HA$5/Setup!$C$36)+IF($V141=34,N($F141),0))-DE141,0),MAX($P141-SUM(DV141:FB141),0))</f>
        <v>0</v>
      </c>
      <c r="FD141" s="48" t="n">
        <f aca="false">MIN(MAX((HB140*(1+HB$5/Setup!$C$36)+IF($V141=35,N($F141),0))-DF141,0),MAX($P141-SUM(DV141:FC141),0))</f>
        <v>0</v>
      </c>
      <c r="FE141" s="48" t="n">
        <f aca="false">MIN(MAX((HC140*(1+HC$5/Setup!$C$36)+IF($V141=36,N($F141),0))-DG141,0),MAX($P141-SUM(DV141:FD141),0))</f>
        <v>0</v>
      </c>
      <c r="FF141" s="48" t="n">
        <f aca="false">MIN(MAX((HD140*(1+HD$5/Setup!$C$36)+IF($V141=37,N($F141),0))-DH141,0),MAX($P141-SUM(DV141:FE141),0))</f>
        <v>0</v>
      </c>
      <c r="FG141" s="48" t="n">
        <f aca="false">MIN(MAX((HE140*(1+HE$5/Setup!$C$36)+IF($V141=38,N($F141),0))-DI141,0),MAX($P141-SUM(DV141:FF141),0))</f>
        <v>0</v>
      </c>
      <c r="FH141" s="48" t="n">
        <f aca="false">MIN(MAX((HF140*(1+HF$5/Setup!$C$36)+IF($V141=39,N($F141),0))-DJ141,0),MAX($P141-SUM(DV141:FG141),0))</f>
        <v>0</v>
      </c>
      <c r="FI141" s="48" t="n">
        <f aca="false">MIN(MAX((HG140*(1+HG$5/Setup!$C$36)+IF($V141=40,N($F141),0))-DK141,0),MAX($P141-SUM(DV141:FH141),0))</f>
        <v>0</v>
      </c>
      <c r="FJ141" s="48" t="n">
        <f aca="false">MIN(MAX((HH140*(1+HH$5/Setup!$C$36)+IF($V141=41,N($F141),0))-DL141,0),MAX($P141-SUM(DV141:FI141),0))</f>
        <v>0</v>
      </c>
      <c r="FK141" s="48" t="n">
        <f aca="false">MIN(MAX((HI140*(1+HI$5/Setup!$C$36)+IF($V141=42,N($F141),0))-DM141,0),MAX($P141-SUM(DV141:FJ141),0))</f>
        <v>0</v>
      </c>
      <c r="FL141" s="48" t="n">
        <f aca="false">MIN(MAX((HJ140*(1+HJ$5/Setup!$C$36)+IF($V141=43,N($F141),0))-DN141,0),MAX($P141-SUM(DV141:FK141),0))</f>
        <v>0</v>
      </c>
      <c r="FM141" s="48" t="n">
        <f aca="false">MIN(MAX((HK140*(1+HK$5/Setup!$C$36)+IF($V141=44,N($F141),0))-DO141,0),MAX($P141-SUM(DV141:FL141),0))</f>
        <v>0</v>
      </c>
      <c r="FN141" s="48" t="n">
        <f aca="false">MIN(MAX((HL140*(1+HL$5/Setup!$C$36)+IF($V141=45,N($F141),0))-DP141,0),MAX($P141-SUM(DV141:FM141),0))</f>
        <v>0</v>
      </c>
      <c r="FO141" s="48" t="n">
        <f aca="false">MIN(MAX((HM140*(1+HM$5/Setup!$C$36)+IF($V141=46,N($F141),0))-DQ141,0),MAX($P141-SUM(DV141:FN141),0))</f>
        <v>0</v>
      </c>
      <c r="FP141" s="48" t="n">
        <f aca="false">MIN(MAX((HN140*(1+HN$5/Setup!$C$36)+IF($V141=47,N($F141),0))-DR141,0),MAX($P141-SUM(DV141:FO141),0))</f>
        <v>0</v>
      </c>
      <c r="FQ141" s="48" t="n">
        <f aca="false">MIN(MAX((HO140*(1+HO$5/Setup!$C$36)+IF($V141=48,N($F141),0))-DS141,0),MAX($P141-SUM(DV141:FP141),0))</f>
        <v>0</v>
      </c>
      <c r="FR141" s="48" t="n">
        <f aca="false">MIN(MAX((HP140*(1+HP$5/Setup!$C$36)+IF($V141=49,N($F141),0))-DT141,0),MAX($P141-SUM(DV141:FQ141),0))</f>
        <v>0</v>
      </c>
      <c r="FS141" s="48" t="n">
        <f aca="false">MIN(MAX((HQ140*(1+HQ$5/Setup!$C$36)+IF($V141=50,N($F141),0))-DU141,0),MAX($P141-SUM(DV141:FR141),0))</f>
        <v>0</v>
      </c>
      <c r="FT141" s="48" t="n">
        <f aca="false">IF((FT140*(1+FT$5/Setup!$C$36)+IF($V141=1,N($F141),0))-BX141-DV141&lt;0.005,0,(FT140*(1+FT$5/Setup!$C$36)+IF($V141=1,N($F141),0))-BX141-DV141)</f>
        <v>0</v>
      </c>
      <c r="FU141" s="48" t="n">
        <f aca="false">IF((FU140*(1+FU$5/Setup!$C$36)+IF($V141=2,N($F141),0))-BY141-DW141&lt;0.005,0,(FU140*(1+FU$5/Setup!$C$36)+IF($V141=2,N($F141),0))-BY141-DW141)</f>
        <v>0</v>
      </c>
      <c r="FV141" s="48" t="n">
        <f aca="false">IF((FV140*(1+FV$5/Setup!$C$36)+IF($V141=3,N($F141),0))-BZ141-DX141&lt;0.005,0,(FV140*(1+FV$5/Setup!$C$36)+IF($V141=3,N($F141),0))-BZ141-DX141)</f>
        <v>0</v>
      </c>
      <c r="FW141" s="48" t="n">
        <f aca="false">IF((FW140*(1+FW$5/Setup!$C$36)+IF($V141=4,N($F141),0))-CA141-DY141&lt;0.005,0,(FW140*(1+FW$5/Setup!$C$36)+IF($V141=4,N($F141),0))-CA141-DY141)</f>
        <v>0</v>
      </c>
      <c r="FX141" s="48" t="n">
        <f aca="false">IF((FX140*(1+FX$5/Setup!$C$36)+IF($V141=5,N($F141),0))-CB141-DZ141&lt;0.005,0,(FX140*(1+FX$5/Setup!$C$36)+IF($V141=5,N($F141),0))-CB141-DZ141)</f>
        <v>0</v>
      </c>
      <c r="FY141" s="48" t="n">
        <f aca="false">IF((FY140*(1+FY$5/Setup!$C$36)+IF($V141=6,N($F141),0))-CC141-EA141&lt;0.005,0,(FY140*(1+FY$5/Setup!$C$36)+IF($V141=6,N($F141),0))-CC141-EA141)</f>
        <v>0</v>
      </c>
      <c r="FZ141" s="48" t="n">
        <f aca="false">IF((FZ140*(1+FZ$5/Setup!$C$36)+IF($V141=7,N($F141),0))-CD141-EB141&lt;0.005,0,(FZ140*(1+FZ$5/Setup!$C$36)+IF($V141=7,N($F141),0))-CD141-EB141)</f>
        <v>0</v>
      </c>
      <c r="GA141" s="48" t="n">
        <f aca="false">IF((GA140*(1+GA$5/Setup!$C$36)+IF($V141=8,N($F141),0))-CE141-EC141&lt;0.005,0,(GA140*(1+GA$5/Setup!$C$36)+IF($V141=8,N($F141),0))-CE141-EC141)</f>
        <v>0</v>
      </c>
      <c r="GB141" s="48" t="n">
        <f aca="false">IF((GB140*(1+GB$5/Setup!$C$36)+IF($V141=9,N($F141),0))-CF141-ED141&lt;0.005,0,(GB140*(1+GB$5/Setup!$C$36)+IF($V141=9,N($F141),0))-CF141-ED141)</f>
        <v>0</v>
      </c>
      <c r="GC141" s="48" t="n">
        <f aca="false">IF((GC140*(1+GC$5/Setup!$C$36)+IF($V141=10,N($F141),0))-CG141-EE141&lt;0.005,0,(GC140*(1+GC$5/Setup!$C$36)+IF($V141=10,N($F141),0))-CG141-EE141)</f>
        <v>0</v>
      </c>
      <c r="GD141" s="48" t="n">
        <f aca="false">IF((GD140*(1+GD$5/Setup!$C$36)+IF($V141=11,N($F141),0))-CH141-EF141&lt;0.005,0,(GD140*(1+GD$5/Setup!$C$36)+IF($V141=11,N($F141),0))-CH141-EF141)</f>
        <v>0</v>
      </c>
      <c r="GE141" s="48" t="n">
        <f aca="false">IF((GE140*(1+GE$5/Setup!$C$36)+IF($V141=12,N($F141),0))-CI141-EG141&lt;0.005,0,(GE140*(1+GE$5/Setup!$C$36)+IF($V141=12,N($F141),0))-CI141-EG141)</f>
        <v>0</v>
      </c>
      <c r="GF141" s="48" t="n">
        <f aca="false">IF((GF140*(1+GF$5/Setup!$C$36)+IF($V141=13,N($F141),0))-CJ141-EH141&lt;0.005,0,(GF140*(1+GF$5/Setup!$C$36)+IF($V141=13,N($F141),0))-CJ141-EH141)</f>
        <v>0</v>
      </c>
      <c r="GG141" s="48" t="n">
        <f aca="false">IF((GG140*(1+GG$5/Setup!$C$36)+IF($V141=14,N($F141),0))-CK141-EI141&lt;0.005,0,(GG140*(1+GG$5/Setup!$C$36)+IF($V141=14,N($F141),0))-CK141-EI141)</f>
        <v>0</v>
      </c>
      <c r="GH141" s="48" t="n">
        <f aca="false">IF((GH140*(1+GH$5/Setup!$C$36)+IF($V141=15,N($F141),0))-CL141-EJ141&lt;0.005,0,(GH140*(1+GH$5/Setup!$C$36)+IF($V141=15,N($F141),0))-CL141-EJ141)</f>
        <v>0</v>
      </c>
      <c r="GI141" s="48" t="n">
        <f aca="false">IF((GI140*(1+GI$5/Setup!$C$36)+IF($V141=16,N($F141),0))-CM141-EK141&lt;0.005,0,(GI140*(1+GI$5/Setup!$C$36)+IF($V141=16,N($F141),0))-CM141-EK141)</f>
        <v>0</v>
      </c>
      <c r="GJ141" s="48" t="n">
        <f aca="false">IF((GJ140*(1+GJ$5/Setup!$C$36)+IF($V141=17,N($F141),0))-CN141-EL141&lt;0.005,0,(GJ140*(1+GJ$5/Setup!$C$36)+IF($V141=17,N($F141),0))-CN141-EL141)</f>
        <v>0</v>
      </c>
      <c r="GK141" s="48" t="n">
        <f aca="false">IF((GK140*(1+GK$5/Setup!$C$36)+IF($V141=18,N($F141),0))-CO141-EM141&lt;0.005,0,(GK140*(1+GK$5/Setup!$C$36)+IF($V141=18,N($F141),0))-CO141-EM141)</f>
        <v>0</v>
      </c>
      <c r="GL141" s="48" t="n">
        <f aca="false">IF((GL140*(1+GL$5/Setup!$C$36)+IF($V141=19,N($F141),0))-CP141-EN141&lt;0.005,0,(GL140*(1+GL$5/Setup!$C$36)+IF($V141=19,N($F141),0))-CP141-EN141)</f>
        <v>0</v>
      </c>
      <c r="GM141" s="48" t="n">
        <f aca="false">IF((GM140*(1+GM$5/Setup!$C$36)+IF($V141=20,N($F141),0))-CQ141-EO141&lt;0.005,0,(GM140*(1+GM$5/Setup!$C$36)+IF($V141=20,N($F141),0))-CQ141-EO141)</f>
        <v>0</v>
      </c>
      <c r="GN141" s="48" t="n">
        <f aca="false">IF((GN140*(1+GN$5/Setup!$C$36)+IF($V141=21,N($F141),0))-CR141-EP141&lt;0.005,0,(GN140*(1+GN$5/Setup!$C$36)+IF($V141=21,N($F141),0))-CR141-EP141)</f>
        <v>0</v>
      </c>
      <c r="GO141" s="48" t="n">
        <f aca="false">IF((GO140*(1+GO$5/Setup!$C$36)+IF($V141=22,N($F141),0))-CS141-EQ141&lt;0.005,0,(GO140*(1+GO$5/Setup!$C$36)+IF($V141=22,N($F141),0))-CS141-EQ141)</f>
        <v>0</v>
      </c>
      <c r="GP141" s="48" t="n">
        <f aca="false">IF((GP140*(1+GP$5/Setup!$C$36)+IF($V141=23,N($F141),0))-CT141-ER141&lt;0.005,0,(GP140*(1+GP$5/Setup!$C$36)+IF($V141=23,N($F141),0))-CT141-ER141)</f>
        <v>0</v>
      </c>
      <c r="GQ141" s="48" t="n">
        <f aca="false">IF((GQ140*(1+GQ$5/Setup!$C$36)+IF($V141=24,N($F141),0))-CU141-ES141&lt;0.005,0,(GQ140*(1+GQ$5/Setup!$C$36)+IF($V141=24,N($F141),0))-CU141-ES141)</f>
        <v>0</v>
      </c>
      <c r="GR141" s="48" t="n">
        <f aca="false">IF((GR140*(1+GR$5/Setup!$C$36)+IF($V141=25,N($F141),0))-CV141-ET141&lt;0.005,0,(GR140*(1+GR$5/Setup!$C$36)+IF($V141=25,N($F141),0))-CV141-ET141)</f>
        <v>0</v>
      </c>
      <c r="GS141" s="48" t="n">
        <f aca="false">IF((GS140*(1+GS$5/Setup!$C$36)+IF($V141=26,N($F141),0))-CW141-EU141&lt;0.005,0,(GS140*(1+GS$5/Setup!$C$36)+IF($V141=26,N($F141),0))-CW141-EU141)</f>
        <v>0</v>
      </c>
      <c r="GT141" s="48" t="n">
        <f aca="false">IF((GT140*(1+GT$5/Setup!$C$36)+IF($V141=27,N($F141),0))-CX141-EV141&lt;0.005,0,(GT140*(1+GT$5/Setup!$C$36)+IF($V141=27,N($F141),0))-CX141-EV141)</f>
        <v>0</v>
      </c>
      <c r="GU141" s="48" t="n">
        <f aca="false">IF((GU140*(1+GU$5/Setup!$C$36)+IF($V141=28,N($F141),0))-CY141-EW141&lt;0.005,0,(GU140*(1+GU$5/Setup!$C$36)+IF($V141=28,N($F141),0))-CY141-EW141)</f>
        <v>0</v>
      </c>
      <c r="GV141" s="48" t="n">
        <f aca="false">IF((GV140*(1+GV$5/Setup!$C$36)+IF($V141=29,N($F141),0))-CZ141-EX141&lt;0.005,0,(GV140*(1+GV$5/Setup!$C$36)+IF($V141=29,N($F141),0))-CZ141-EX141)</f>
        <v>0</v>
      </c>
      <c r="GW141" s="48" t="n">
        <f aca="false">IF((GW140*(1+GW$5/Setup!$C$36)+IF($V141=30,N($F141),0))-DA141-EY141&lt;0.005,0,(GW140*(1+GW$5/Setup!$C$36)+IF($V141=30,N($F141),0))-DA141-EY141)</f>
        <v>0</v>
      </c>
      <c r="GX141" s="48" t="n">
        <f aca="false">IF((GX140*(1+GX$5/Setup!$C$36)+IF($V141=31,N($F141),0))-DB141-EZ141&lt;0.005,0,(GX140*(1+GX$5/Setup!$C$36)+IF($V141=31,N($F141),0))-DB141-EZ141)</f>
        <v>0</v>
      </c>
      <c r="GY141" s="48" t="n">
        <f aca="false">IF((GY140*(1+GY$5/Setup!$C$36)+IF($V141=32,N($F141),0))-DC141-FA141&lt;0.005,0,(GY140*(1+GY$5/Setup!$C$36)+IF($V141=32,N($F141),0))-DC141-FA141)</f>
        <v>0</v>
      </c>
      <c r="GZ141" s="48" t="n">
        <f aca="false">IF((GZ140*(1+GZ$5/Setup!$C$36)+IF($V141=33,N($F141),0))-DD141-FB141&lt;0.005,0,(GZ140*(1+GZ$5/Setup!$C$36)+IF($V141=33,N($F141),0))-DD141-FB141)</f>
        <v>0</v>
      </c>
      <c r="HA141" s="48" t="n">
        <f aca="false">IF((HA140*(1+HA$5/Setup!$C$36)+IF($V141=34,N($F141),0))-DE141-FC141&lt;0.005,0,(HA140*(1+HA$5/Setup!$C$36)+IF($V141=34,N($F141),0))-DE141-FC141)</f>
        <v>0</v>
      </c>
      <c r="HB141" s="48" t="n">
        <f aca="false">IF((HB140*(1+HB$5/Setup!$C$36)+IF($V141=35,N($F141),0))-DF141-FD141&lt;0.005,0,(HB140*(1+HB$5/Setup!$C$36)+IF($V141=35,N($F141),0))-DF141-FD141)</f>
        <v>0</v>
      </c>
      <c r="HC141" s="48" t="n">
        <f aca="false">IF((HC140*(1+HC$5/Setup!$C$36)+IF($V141=36,N($F141),0))-DG141-FE141&lt;0.005,0,(HC140*(1+HC$5/Setup!$C$36)+IF($V141=36,N($F141),0))-DG141-FE141)</f>
        <v>0</v>
      </c>
      <c r="HD141" s="48" t="n">
        <f aca="false">IF((HD140*(1+HD$5/Setup!$C$36)+IF($V141=37,N($F141),0))-DH141-FF141&lt;0.005,0,(HD140*(1+HD$5/Setup!$C$36)+IF($V141=37,N($F141),0))-DH141-FF141)</f>
        <v>0</v>
      </c>
      <c r="HE141" s="48" t="n">
        <f aca="false">IF((HE140*(1+HE$5/Setup!$C$36)+IF($V141=38,N($F141),0))-DI141-FG141&lt;0.005,0,(HE140*(1+HE$5/Setup!$C$36)+IF($V141=38,N($F141),0))-DI141-FG141)</f>
        <v>0</v>
      </c>
      <c r="HF141" s="48" t="n">
        <f aca="false">IF((HF140*(1+HF$5/Setup!$C$36)+IF($V141=39,N($F141),0))-DJ141-FH141&lt;0.005,0,(HF140*(1+HF$5/Setup!$C$36)+IF($V141=39,N($F141),0))-DJ141-FH141)</f>
        <v>0</v>
      </c>
      <c r="HG141" s="48" t="n">
        <f aca="false">IF((HG140*(1+HG$5/Setup!$C$36)+IF($V141=40,N($F141),0))-DK141-FI141&lt;0.005,0,(HG140*(1+HG$5/Setup!$C$36)+IF($V141=40,N($F141),0))-DK141-FI141)</f>
        <v>0</v>
      </c>
      <c r="HH141" s="48" t="n">
        <f aca="false">IF((HH140*(1+HH$5/Setup!$C$36)+IF($V141=41,N($F141),0))-DL141-FJ141&lt;0.005,0,(HH140*(1+HH$5/Setup!$C$36)+IF($V141=41,N($F141),0))-DL141-FJ141)</f>
        <v>0</v>
      </c>
      <c r="HI141" s="48" t="n">
        <f aca="false">IF((HI140*(1+HI$5/Setup!$C$36)+IF($V141=42,N($F141),0))-DM141-FK141&lt;0.005,0,(HI140*(1+HI$5/Setup!$C$36)+IF($V141=42,N($F141),0))-DM141-FK141)</f>
        <v>0</v>
      </c>
      <c r="HJ141" s="48" t="n">
        <f aca="false">IF((HJ140*(1+HJ$5/Setup!$C$36)+IF($V141=43,N($F141),0))-DN141-FL141&lt;0.005,0,(HJ140*(1+HJ$5/Setup!$C$36)+IF($V141=43,N($F141),0))-DN141-FL141)</f>
        <v>0</v>
      </c>
      <c r="HK141" s="48" t="n">
        <f aca="false">IF((HK140*(1+HK$5/Setup!$C$36)+IF($V141=44,N($F141),0))-DO141-FM141&lt;0.005,0,(HK140*(1+HK$5/Setup!$C$36)+IF($V141=44,N($F141),0))-DO141-FM141)</f>
        <v>0</v>
      </c>
      <c r="HL141" s="48" t="n">
        <f aca="false">IF((HL140*(1+HL$5/Setup!$C$36)+IF($V141=45,N($F141),0))-DP141-FN141&lt;0.005,0,(HL140*(1+HL$5/Setup!$C$36)+IF($V141=45,N($F141),0))-DP141-FN141)</f>
        <v>0</v>
      </c>
      <c r="HM141" s="48" t="n">
        <f aca="false">IF((HM140*(1+HM$5/Setup!$C$36)+IF($V141=46,N($F141),0))-DQ141-FO141&lt;0.005,0,(HM140*(1+HM$5/Setup!$C$36)+IF($V141=46,N($F141),0))-DQ141-FO141)</f>
        <v>0</v>
      </c>
      <c r="HN141" s="48" t="n">
        <f aca="false">IF((HN140*(1+HN$5/Setup!$C$36)+IF($V141=47,N($F141),0))-DR141-FP141&lt;0.005,0,(HN140*(1+HN$5/Setup!$C$36)+IF($V141=47,N($F141),0))-DR141-FP141)</f>
        <v>0</v>
      </c>
      <c r="HO141" s="48" t="n">
        <f aca="false">IF((HO140*(1+HO$5/Setup!$C$36)+IF($V141=48,N($F141),0))-DS141-FQ141&lt;0.005,0,(HO140*(1+HO$5/Setup!$C$36)+IF($V141=48,N($F141),0))-DS141-FQ141)</f>
        <v>0</v>
      </c>
      <c r="HP141" s="48" t="n">
        <f aca="false">IF((HP140*(1+HP$5/Setup!$C$36)+IF($V141=49,N($F141),0))-DT141-FR141&lt;0.005,0,(HP140*(1+HP$5/Setup!$C$36)+IF($V141=49,N($F141),0))-DT141-FR141)</f>
        <v>0</v>
      </c>
      <c r="HQ141" s="48" t="n">
        <f aca="false">IF((HQ140*(1+HQ$5/Setup!$C$36)+IF($V141=50,N($F141),0))-DU141-FS141&lt;0.005,0,(HQ140*(1+HQ$5/Setup!$C$36)+IF($V141=50,N($F141),0))-DU141-FS141)</f>
        <v>0</v>
      </c>
    </row>
    <row r="142" customFormat="false" ht="15" hidden="false" customHeight="false" outlineLevel="0" collapsed="false">
      <c r="A142" s="44" t="n">
        <v>134</v>
      </c>
      <c r="B142" s="45" t="n">
        <f aca="false">IF(Setup!$C$7="Every month",EDATE(Setup!$C$8,($A142-1)),IF(Setup!$C$7="Twice a month",DATE(YEAR(Setup!$C$8),MONTH(Setup!$C$8)+INT((($A142-1)+Setup!$C$41)/2),MIN(IF(MOD(($A142-1)+Setup!$C$41,2)=0,Setup!$C$39,Setup!$C$40),DAY(EOMONTH(DATE(YEAR(Setup!$C$8),MONTH(Setup!$C$8)+INT((($A142-1)+Setup!$C$41)/2),1),0)))),Setup!$C$8+($A142-1)*IF(Setup!$C$7="Every week",7,14)))</f>
        <v>48187</v>
      </c>
      <c r="C142" s="45" t="n">
        <f aca="false">IF(Setup!$C$7="Every month",EDATE(Setup!$C$8,$A142),IF(Setup!$C$7="Twice a month",DATE(YEAR(Setup!$C$8),MONTH(Setup!$C$8)+INT(($A142+Setup!$C$41)/2),MIN(IF(MOD($A142+Setup!$C$41,2)=0,Setup!$C$39,Setup!$C$40),DAY(EOMONTH(DATE(YEAR(Setup!$C$8),MONTH(Setup!$C$8)+INT(($A142+Setup!$C$41)/2),1),0)))),Setup!$C$8+$A142*IF(Setup!$C$7="Every week",7,14)))</f>
        <v>48201</v>
      </c>
      <c r="D142" s="46"/>
      <c r="E142" s="47"/>
      <c r="F142" s="47"/>
      <c r="G142" s="47"/>
      <c r="H142" s="47"/>
      <c r="I142" s="48" t="n">
        <f aca="false">N(Setup!$C$11)+N(E142)</f>
        <v>100</v>
      </c>
      <c r="J142" s="48" t="n">
        <f aca="false">MIN(Setup!$C$37,MAX(I142,0))</f>
        <v>9.23076923076923</v>
      </c>
      <c r="K142" s="48" t="n">
        <f aca="false">MIN(MAX(N(Setup!$C$14)-L141,0),MAX(I142-J142,0))</f>
        <v>0</v>
      </c>
      <c r="L142" s="48" t="n">
        <f aca="false">L141+K142-N(G142)</f>
        <v>500</v>
      </c>
      <c r="M142" s="48" t="n">
        <f aca="false">M141+J142-N(H142)</f>
        <v>1236.92307692308</v>
      </c>
      <c r="N142" s="48" t="n">
        <f aca="false">SUM(BX142:DU142)</f>
        <v>0</v>
      </c>
      <c r="O142" s="48" t="n">
        <f aca="false">SUM(Z142:BW142)-N142</f>
        <v>25</v>
      </c>
      <c r="P142" s="48" t="n">
        <f aca="false">MAX(I142-J142-K142,0)+O142</f>
        <v>115.769230769231</v>
      </c>
      <c r="Q142" s="48" t="n">
        <f aca="false">SUM(DV142:FS142)</f>
        <v>0</v>
      </c>
      <c r="R142" s="49" t="n">
        <f aca="false">N142+J142+K142+Q142</f>
        <v>9.23076923076923</v>
      </c>
      <c r="S142" s="48" t="n">
        <f aca="false">T142-T141-N(F142)+N142+Q142</f>
        <v>0</v>
      </c>
      <c r="T142" s="49" t="n">
        <f aca="false">SUM(FT142:HQ142)</f>
        <v>0</v>
      </c>
      <c r="U142" s="44" t="str">
        <f aca="false">IF(T141&lt;0.005,"",INDEX(Helpers!$C$2:$C$51,IF(_xlfn.MINIFS($DV$6:$FS$6,DV142:FS142,"&gt;0.005")=0,V142,_xlfn.MINIFS($DV$6:$FS$6,DV142:FS142,"&gt;0.005"))))</f>
        <v/>
      </c>
      <c r="V142" s="44" t="n">
        <f aca="false">IF(_xlfn.MINIFS($FT$6:$HQ$6,FT141:HQ141,"&gt;0.005")=0,1,_xlfn.MINIFS($FT$6:$HQ$6,FT141:HQ141,"&gt;0.005"))</f>
        <v>1</v>
      </c>
      <c r="W142" s="44" t="n">
        <f aca="false">IF(AND(D142&lt;&gt;"Paid",T141&gt;0.005),1,0)</f>
        <v>0</v>
      </c>
      <c r="X142" s="48" t="n">
        <f aca="false">SUMPRODUCT(((Helpers!$G$2:$G$51*(1+(Helpers!$D$2:$D$51+0.000000001)/12)^(($B142-Setup!$C$8)/(365.25/12))-Helpers!$E$2:$E$51*((1+(Helpers!$D$2:$D$51+0.000000001)/12)^(($B142-Setup!$C$8)/(365.25/12))-1)/((Helpers!$D$2:$D$51+0.000000001)/12))&gt;0)*(Helpers!$G$2:$G$51*(1+(Helpers!$D$2:$D$51+0.000000001)/12)^(($B142-Setup!$C$8)/(365.25/12))-Helpers!$E$2:$E$51*((1+(Helpers!$D$2:$D$51+0.000000001)/12)^(($B142-Setup!$C$8)/(365.25/12))-1)/((Helpers!$D$2:$D$51+0.000000001)/12)))</f>
        <v>0</v>
      </c>
      <c r="Y142" s="48"/>
      <c r="Z142" s="48" t="n">
        <f aca="false">IF(OR(N(Z$5)=0,Z$6=""),0,Z$5*((DATE(YEAR($B142),MONTH($B142),MIN(Z$6,DAY(EOMONTH($B142,0))))&gt;=$B142)*(DATE(YEAR($B142),MONTH($B142),MIN(Z$6,DAY(EOMONTH($B142,0))))&lt;$C142)+(DATE(YEAR($B142),MONTH($B142)+1,MIN(Z$6,DAY(EOMONTH($B142,1))))&gt;=$B142)*(DATE(YEAR($B142),MONTH($B142)+1,MIN(Z$6,DAY(EOMONTH($B142,1))))&lt;$C142)))</f>
        <v>25</v>
      </c>
      <c r="AA142" s="48" t="n">
        <f aca="false">IF(OR(N(AA$5)=0,AA$6=""),0,AA$5*((DATE(YEAR($B142),MONTH($B142),MIN(AA$6,DAY(EOMONTH($B142,0))))&gt;=$B142)*(DATE(YEAR($B142),MONTH($B142),MIN(AA$6,DAY(EOMONTH($B142,0))))&lt;$C142)+(DATE(YEAR($B142),MONTH($B142)+1,MIN(AA$6,DAY(EOMONTH($B142,1))))&gt;=$B142)*(DATE(YEAR($B142),MONTH($B142)+1,MIN(AA$6,DAY(EOMONTH($B142,1))))&lt;$C142)))</f>
        <v>0</v>
      </c>
      <c r="AB142" s="48" t="n">
        <f aca="false">IF(OR(N(AB$5)=0,AB$6=""),0,AB$5*((DATE(YEAR($B142),MONTH($B142),MIN(AB$6,DAY(EOMONTH($B142,0))))&gt;=$B142)*(DATE(YEAR($B142),MONTH($B142),MIN(AB$6,DAY(EOMONTH($B142,0))))&lt;$C142)+(DATE(YEAR($B142),MONTH($B142)+1,MIN(AB$6,DAY(EOMONTH($B142,1))))&gt;=$B142)*(DATE(YEAR($B142),MONTH($B142)+1,MIN(AB$6,DAY(EOMONTH($B142,1))))&lt;$C142)))</f>
        <v>0</v>
      </c>
      <c r="AC142" s="48" t="n">
        <f aca="false">IF(OR(N(AC$5)=0,AC$6=""),0,AC$5*((DATE(YEAR($B142),MONTH($B142),MIN(AC$6,DAY(EOMONTH($B142,0))))&gt;=$B142)*(DATE(YEAR($B142),MONTH($B142),MIN(AC$6,DAY(EOMONTH($B142,0))))&lt;$C142)+(DATE(YEAR($B142),MONTH($B142)+1,MIN(AC$6,DAY(EOMONTH($B142,1))))&gt;=$B142)*(DATE(YEAR($B142),MONTH($B142)+1,MIN(AC$6,DAY(EOMONTH($B142,1))))&lt;$C142)))</f>
        <v>0</v>
      </c>
      <c r="AD142" s="48" t="n">
        <f aca="false">IF(OR(N(AD$5)=0,AD$6=""),0,AD$5*((DATE(YEAR($B142),MONTH($B142),MIN(AD$6,DAY(EOMONTH($B142,0))))&gt;=$B142)*(DATE(YEAR($B142),MONTH($B142),MIN(AD$6,DAY(EOMONTH($B142,0))))&lt;$C142)+(DATE(YEAR($B142),MONTH($B142)+1,MIN(AD$6,DAY(EOMONTH($B142,1))))&gt;=$B142)*(DATE(YEAR($B142),MONTH($B142)+1,MIN(AD$6,DAY(EOMONTH($B142,1))))&lt;$C142)))</f>
        <v>0</v>
      </c>
      <c r="AE142" s="48" t="n">
        <f aca="false">IF(OR(N(AE$5)=0,AE$6=""),0,AE$5*((DATE(YEAR($B142),MONTH($B142),MIN(AE$6,DAY(EOMONTH($B142,0))))&gt;=$B142)*(DATE(YEAR($B142),MONTH($B142),MIN(AE$6,DAY(EOMONTH($B142,0))))&lt;$C142)+(DATE(YEAR($B142),MONTH($B142)+1,MIN(AE$6,DAY(EOMONTH($B142,1))))&gt;=$B142)*(DATE(YEAR($B142),MONTH($B142)+1,MIN(AE$6,DAY(EOMONTH($B142,1))))&lt;$C142)))</f>
        <v>0</v>
      </c>
      <c r="AF142" s="48" t="n">
        <f aca="false">IF(OR(N(AF$5)=0,AF$6=""),0,AF$5*((DATE(YEAR($B142),MONTH($B142),MIN(AF$6,DAY(EOMONTH($B142,0))))&gt;=$B142)*(DATE(YEAR($B142),MONTH($B142),MIN(AF$6,DAY(EOMONTH($B142,0))))&lt;$C142)+(DATE(YEAR($B142),MONTH($B142)+1,MIN(AF$6,DAY(EOMONTH($B142,1))))&gt;=$B142)*(DATE(YEAR($B142),MONTH($B142)+1,MIN(AF$6,DAY(EOMONTH($B142,1))))&lt;$C142)))</f>
        <v>0</v>
      </c>
      <c r="AG142" s="48" t="n">
        <f aca="false">IF(OR(N(AG$5)=0,AG$6=""),0,AG$5*((DATE(YEAR($B142),MONTH($B142),MIN(AG$6,DAY(EOMONTH($B142,0))))&gt;=$B142)*(DATE(YEAR($B142),MONTH($B142),MIN(AG$6,DAY(EOMONTH($B142,0))))&lt;$C142)+(DATE(YEAR($B142),MONTH($B142)+1,MIN(AG$6,DAY(EOMONTH($B142,1))))&gt;=$B142)*(DATE(YEAR($B142),MONTH($B142)+1,MIN(AG$6,DAY(EOMONTH($B142,1))))&lt;$C142)))</f>
        <v>0</v>
      </c>
      <c r="AH142" s="48" t="n">
        <f aca="false">IF(OR(N(AH$5)=0,AH$6=""),0,AH$5*((DATE(YEAR($B142),MONTH($B142),MIN(AH$6,DAY(EOMONTH($B142,0))))&gt;=$B142)*(DATE(YEAR($B142),MONTH($B142),MIN(AH$6,DAY(EOMONTH($B142,0))))&lt;$C142)+(DATE(YEAR($B142),MONTH($B142)+1,MIN(AH$6,DAY(EOMONTH($B142,1))))&gt;=$B142)*(DATE(YEAR($B142),MONTH($B142)+1,MIN(AH$6,DAY(EOMONTH($B142,1))))&lt;$C142)))</f>
        <v>0</v>
      </c>
      <c r="AI142" s="48" t="n">
        <f aca="false">IF(OR(N(AI$5)=0,AI$6=""),0,AI$5*((DATE(YEAR($B142),MONTH($B142),MIN(AI$6,DAY(EOMONTH($B142,0))))&gt;=$B142)*(DATE(YEAR($B142),MONTH($B142),MIN(AI$6,DAY(EOMONTH($B142,0))))&lt;$C142)+(DATE(YEAR($B142),MONTH($B142)+1,MIN(AI$6,DAY(EOMONTH($B142,1))))&gt;=$B142)*(DATE(YEAR($B142),MONTH($B142)+1,MIN(AI$6,DAY(EOMONTH($B142,1))))&lt;$C142)))</f>
        <v>0</v>
      </c>
      <c r="AJ142" s="48" t="n">
        <f aca="false">IF(OR(N(AJ$5)=0,AJ$6=""),0,AJ$5*((DATE(YEAR($B142),MONTH($B142),MIN(AJ$6,DAY(EOMONTH($B142,0))))&gt;=$B142)*(DATE(YEAR($B142),MONTH($B142),MIN(AJ$6,DAY(EOMONTH($B142,0))))&lt;$C142)+(DATE(YEAR($B142),MONTH($B142)+1,MIN(AJ$6,DAY(EOMONTH($B142,1))))&gt;=$B142)*(DATE(YEAR($B142),MONTH($B142)+1,MIN(AJ$6,DAY(EOMONTH($B142,1))))&lt;$C142)))</f>
        <v>0</v>
      </c>
      <c r="AK142" s="48" t="n">
        <f aca="false">IF(OR(N(AK$5)=0,AK$6=""),0,AK$5*((DATE(YEAR($B142),MONTH($B142),MIN(AK$6,DAY(EOMONTH($B142,0))))&gt;=$B142)*(DATE(YEAR($B142),MONTH($B142),MIN(AK$6,DAY(EOMONTH($B142,0))))&lt;$C142)+(DATE(YEAR($B142),MONTH($B142)+1,MIN(AK$6,DAY(EOMONTH($B142,1))))&gt;=$B142)*(DATE(YEAR($B142),MONTH($B142)+1,MIN(AK$6,DAY(EOMONTH($B142,1))))&lt;$C142)))</f>
        <v>0</v>
      </c>
      <c r="AL142" s="48" t="n">
        <f aca="false">IF(OR(N(AL$5)=0,AL$6=""),0,AL$5*((DATE(YEAR($B142),MONTH($B142),MIN(AL$6,DAY(EOMONTH($B142,0))))&gt;=$B142)*(DATE(YEAR($B142),MONTH($B142),MIN(AL$6,DAY(EOMONTH($B142,0))))&lt;$C142)+(DATE(YEAR($B142),MONTH($B142)+1,MIN(AL$6,DAY(EOMONTH($B142,1))))&gt;=$B142)*(DATE(YEAR($B142),MONTH($B142)+1,MIN(AL$6,DAY(EOMONTH($B142,1))))&lt;$C142)))</f>
        <v>0</v>
      </c>
      <c r="AM142" s="48" t="n">
        <f aca="false">IF(OR(N(AM$5)=0,AM$6=""),0,AM$5*((DATE(YEAR($B142),MONTH($B142),MIN(AM$6,DAY(EOMONTH($B142,0))))&gt;=$B142)*(DATE(YEAR($B142),MONTH($B142),MIN(AM$6,DAY(EOMONTH($B142,0))))&lt;$C142)+(DATE(YEAR($B142),MONTH($B142)+1,MIN(AM$6,DAY(EOMONTH($B142,1))))&gt;=$B142)*(DATE(YEAR($B142),MONTH($B142)+1,MIN(AM$6,DAY(EOMONTH($B142,1))))&lt;$C142)))</f>
        <v>0</v>
      </c>
      <c r="AN142" s="48" t="n">
        <f aca="false">IF(OR(N(AN$5)=0,AN$6=""),0,AN$5*((DATE(YEAR($B142),MONTH($B142),MIN(AN$6,DAY(EOMONTH($B142,0))))&gt;=$B142)*(DATE(YEAR($B142),MONTH($B142),MIN(AN$6,DAY(EOMONTH($B142,0))))&lt;$C142)+(DATE(YEAR($B142),MONTH($B142)+1,MIN(AN$6,DAY(EOMONTH($B142,1))))&gt;=$B142)*(DATE(YEAR($B142),MONTH($B142)+1,MIN(AN$6,DAY(EOMONTH($B142,1))))&lt;$C142)))</f>
        <v>0</v>
      </c>
      <c r="AO142" s="48" t="n">
        <f aca="false">IF(OR(N(AO$5)=0,AO$6=""),0,AO$5*((DATE(YEAR($B142),MONTH($B142),MIN(AO$6,DAY(EOMONTH($B142,0))))&gt;=$B142)*(DATE(YEAR($B142),MONTH($B142),MIN(AO$6,DAY(EOMONTH($B142,0))))&lt;$C142)+(DATE(YEAR($B142),MONTH($B142)+1,MIN(AO$6,DAY(EOMONTH($B142,1))))&gt;=$B142)*(DATE(YEAR($B142),MONTH($B142)+1,MIN(AO$6,DAY(EOMONTH($B142,1))))&lt;$C142)))</f>
        <v>0</v>
      </c>
      <c r="AP142" s="48" t="n">
        <f aca="false">IF(OR(N(AP$5)=0,AP$6=""),0,AP$5*((DATE(YEAR($B142),MONTH($B142),MIN(AP$6,DAY(EOMONTH($B142,0))))&gt;=$B142)*(DATE(YEAR($B142),MONTH($B142),MIN(AP$6,DAY(EOMONTH($B142,0))))&lt;$C142)+(DATE(YEAR($B142),MONTH($B142)+1,MIN(AP$6,DAY(EOMONTH($B142,1))))&gt;=$B142)*(DATE(YEAR($B142),MONTH($B142)+1,MIN(AP$6,DAY(EOMONTH($B142,1))))&lt;$C142)))</f>
        <v>0</v>
      </c>
      <c r="AQ142" s="48" t="n">
        <f aca="false">IF(OR(N(AQ$5)=0,AQ$6=""),0,AQ$5*((DATE(YEAR($B142),MONTH($B142),MIN(AQ$6,DAY(EOMONTH($B142,0))))&gt;=$B142)*(DATE(YEAR($B142),MONTH($B142),MIN(AQ$6,DAY(EOMONTH($B142,0))))&lt;$C142)+(DATE(YEAR($B142),MONTH($B142)+1,MIN(AQ$6,DAY(EOMONTH($B142,1))))&gt;=$B142)*(DATE(YEAR($B142),MONTH($B142)+1,MIN(AQ$6,DAY(EOMONTH($B142,1))))&lt;$C142)))</f>
        <v>0</v>
      </c>
      <c r="AR142" s="48" t="n">
        <f aca="false">IF(OR(N(AR$5)=0,AR$6=""),0,AR$5*((DATE(YEAR($B142),MONTH($B142),MIN(AR$6,DAY(EOMONTH($B142,0))))&gt;=$B142)*(DATE(YEAR($B142),MONTH($B142),MIN(AR$6,DAY(EOMONTH($B142,0))))&lt;$C142)+(DATE(YEAR($B142),MONTH($B142)+1,MIN(AR$6,DAY(EOMONTH($B142,1))))&gt;=$B142)*(DATE(YEAR($B142),MONTH($B142)+1,MIN(AR$6,DAY(EOMONTH($B142,1))))&lt;$C142)))</f>
        <v>0</v>
      </c>
      <c r="AS142" s="48" t="n">
        <f aca="false">IF(OR(N(AS$5)=0,AS$6=""),0,AS$5*((DATE(YEAR($B142),MONTH($B142),MIN(AS$6,DAY(EOMONTH($B142,0))))&gt;=$B142)*(DATE(YEAR($B142),MONTH($B142),MIN(AS$6,DAY(EOMONTH($B142,0))))&lt;$C142)+(DATE(YEAR($B142),MONTH($B142)+1,MIN(AS$6,DAY(EOMONTH($B142,1))))&gt;=$B142)*(DATE(YEAR($B142),MONTH($B142)+1,MIN(AS$6,DAY(EOMONTH($B142,1))))&lt;$C142)))</f>
        <v>0</v>
      </c>
      <c r="AT142" s="48" t="n">
        <f aca="false">IF(OR(N(AT$5)=0,AT$6=""),0,AT$5*((DATE(YEAR($B142),MONTH($B142),MIN(AT$6,DAY(EOMONTH($B142,0))))&gt;=$B142)*(DATE(YEAR($B142),MONTH($B142),MIN(AT$6,DAY(EOMONTH($B142,0))))&lt;$C142)+(DATE(YEAR($B142),MONTH($B142)+1,MIN(AT$6,DAY(EOMONTH($B142,1))))&gt;=$B142)*(DATE(YEAR($B142),MONTH($B142)+1,MIN(AT$6,DAY(EOMONTH($B142,1))))&lt;$C142)))</f>
        <v>0</v>
      </c>
      <c r="AU142" s="48" t="n">
        <f aca="false">IF(OR(N(AU$5)=0,AU$6=""),0,AU$5*((DATE(YEAR($B142),MONTH($B142),MIN(AU$6,DAY(EOMONTH($B142,0))))&gt;=$B142)*(DATE(YEAR($B142),MONTH($B142),MIN(AU$6,DAY(EOMONTH($B142,0))))&lt;$C142)+(DATE(YEAR($B142),MONTH($B142)+1,MIN(AU$6,DAY(EOMONTH($B142,1))))&gt;=$B142)*(DATE(YEAR($B142),MONTH($B142)+1,MIN(AU$6,DAY(EOMONTH($B142,1))))&lt;$C142)))</f>
        <v>0</v>
      </c>
      <c r="AV142" s="48" t="n">
        <f aca="false">IF(OR(N(AV$5)=0,AV$6=""),0,AV$5*((DATE(YEAR($B142),MONTH($B142),MIN(AV$6,DAY(EOMONTH($B142,0))))&gt;=$B142)*(DATE(YEAR($B142),MONTH($B142),MIN(AV$6,DAY(EOMONTH($B142,0))))&lt;$C142)+(DATE(YEAR($B142),MONTH($B142)+1,MIN(AV$6,DAY(EOMONTH($B142,1))))&gt;=$B142)*(DATE(YEAR($B142),MONTH($B142)+1,MIN(AV$6,DAY(EOMONTH($B142,1))))&lt;$C142)))</f>
        <v>0</v>
      </c>
      <c r="AW142" s="48" t="n">
        <f aca="false">IF(OR(N(AW$5)=0,AW$6=""),0,AW$5*((DATE(YEAR($B142),MONTH($B142),MIN(AW$6,DAY(EOMONTH($B142,0))))&gt;=$B142)*(DATE(YEAR($B142),MONTH($B142),MIN(AW$6,DAY(EOMONTH($B142,0))))&lt;$C142)+(DATE(YEAR($B142),MONTH($B142)+1,MIN(AW$6,DAY(EOMONTH($B142,1))))&gt;=$B142)*(DATE(YEAR($B142),MONTH($B142)+1,MIN(AW$6,DAY(EOMONTH($B142,1))))&lt;$C142)))</f>
        <v>0</v>
      </c>
      <c r="AX142" s="48" t="n">
        <f aca="false">IF(OR(N(AX$5)=0,AX$6=""),0,AX$5*((DATE(YEAR($B142),MONTH($B142),MIN(AX$6,DAY(EOMONTH($B142,0))))&gt;=$B142)*(DATE(YEAR($B142),MONTH($B142),MIN(AX$6,DAY(EOMONTH($B142,0))))&lt;$C142)+(DATE(YEAR($B142),MONTH($B142)+1,MIN(AX$6,DAY(EOMONTH($B142,1))))&gt;=$B142)*(DATE(YEAR($B142),MONTH($B142)+1,MIN(AX$6,DAY(EOMONTH($B142,1))))&lt;$C142)))</f>
        <v>0</v>
      </c>
      <c r="AY142" s="48" t="n">
        <f aca="false">IF(OR(N(AY$5)=0,AY$6=""),0,AY$5*((DATE(YEAR($B142),MONTH($B142),MIN(AY$6,DAY(EOMONTH($B142,0))))&gt;=$B142)*(DATE(YEAR($B142),MONTH($B142),MIN(AY$6,DAY(EOMONTH($B142,0))))&lt;$C142)+(DATE(YEAR($B142),MONTH($B142)+1,MIN(AY$6,DAY(EOMONTH($B142,1))))&gt;=$B142)*(DATE(YEAR($B142),MONTH($B142)+1,MIN(AY$6,DAY(EOMONTH($B142,1))))&lt;$C142)))</f>
        <v>0</v>
      </c>
      <c r="AZ142" s="48" t="n">
        <f aca="false">IF(OR(N(AZ$5)=0,AZ$6=""),0,AZ$5*((DATE(YEAR($B142),MONTH($B142),MIN(AZ$6,DAY(EOMONTH($B142,0))))&gt;=$B142)*(DATE(YEAR($B142),MONTH($B142),MIN(AZ$6,DAY(EOMONTH($B142,0))))&lt;$C142)+(DATE(YEAR($B142),MONTH($B142)+1,MIN(AZ$6,DAY(EOMONTH($B142,1))))&gt;=$B142)*(DATE(YEAR($B142),MONTH($B142)+1,MIN(AZ$6,DAY(EOMONTH($B142,1))))&lt;$C142)))</f>
        <v>0</v>
      </c>
      <c r="BA142" s="48" t="n">
        <f aca="false">IF(OR(N(BA$5)=0,BA$6=""),0,BA$5*((DATE(YEAR($B142),MONTH($B142),MIN(BA$6,DAY(EOMONTH($B142,0))))&gt;=$B142)*(DATE(YEAR($B142),MONTH($B142),MIN(BA$6,DAY(EOMONTH($B142,0))))&lt;$C142)+(DATE(YEAR($B142),MONTH($B142)+1,MIN(BA$6,DAY(EOMONTH($B142,1))))&gt;=$B142)*(DATE(YEAR($B142),MONTH($B142)+1,MIN(BA$6,DAY(EOMONTH($B142,1))))&lt;$C142)))</f>
        <v>0</v>
      </c>
      <c r="BB142" s="48" t="n">
        <f aca="false">IF(OR(N(BB$5)=0,BB$6=""),0,BB$5*((DATE(YEAR($B142),MONTH($B142),MIN(BB$6,DAY(EOMONTH($B142,0))))&gt;=$B142)*(DATE(YEAR($B142),MONTH($B142),MIN(BB$6,DAY(EOMONTH($B142,0))))&lt;$C142)+(DATE(YEAR($B142),MONTH($B142)+1,MIN(BB$6,DAY(EOMONTH($B142,1))))&gt;=$B142)*(DATE(YEAR($B142),MONTH($B142)+1,MIN(BB$6,DAY(EOMONTH($B142,1))))&lt;$C142)))</f>
        <v>0</v>
      </c>
      <c r="BC142" s="48" t="n">
        <f aca="false">IF(OR(N(BC$5)=0,BC$6=""),0,BC$5*((DATE(YEAR($B142),MONTH($B142),MIN(BC$6,DAY(EOMONTH($B142,0))))&gt;=$B142)*(DATE(YEAR($B142),MONTH($B142),MIN(BC$6,DAY(EOMONTH($B142,0))))&lt;$C142)+(DATE(YEAR($B142),MONTH($B142)+1,MIN(BC$6,DAY(EOMONTH($B142,1))))&gt;=$B142)*(DATE(YEAR($B142),MONTH($B142)+1,MIN(BC$6,DAY(EOMONTH($B142,1))))&lt;$C142)))</f>
        <v>0</v>
      </c>
      <c r="BD142" s="48" t="n">
        <f aca="false">IF(OR(N(BD$5)=0,BD$6=""),0,BD$5*((DATE(YEAR($B142),MONTH($B142),MIN(BD$6,DAY(EOMONTH($B142,0))))&gt;=$B142)*(DATE(YEAR($B142),MONTH($B142),MIN(BD$6,DAY(EOMONTH($B142,0))))&lt;$C142)+(DATE(YEAR($B142),MONTH($B142)+1,MIN(BD$6,DAY(EOMONTH($B142,1))))&gt;=$B142)*(DATE(YEAR($B142),MONTH($B142)+1,MIN(BD$6,DAY(EOMONTH($B142,1))))&lt;$C142)))</f>
        <v>0</v>
      </c>
      <c r="BE142" s="48" t="n">
        <f aca="false">IF(OR(N(BE$5)=0,BE$6=""),0,BE$5*((DATE(YEAR($B142),MONTH($B142),MIN(BE$6,DAY(EOMONTH($B142,0))))&gt;=$B142)*(DATE(YEAR($B142),MONTH($B142),MIN(BE$6,DAY(EOMONTH($B142,0))))&lt;$C142)+(DATE(YEAR($B142),MONTH($B142)+1,MIN(BE$6,DAY(EOMONTH($B142,1))))&gt;=$B142)*(DATE(YEAR($B142),MONTH($B142)+1,MIN(BE$6,DAY(EOMONTH($B142,1))))&lt;$C142)))</f>
        <v>0</v>
      </c>
      <c r="BF142" s="48" t="n">
        <f aca="false">IF(OR(N(BF$5)=0,BF$6=""),0,BF$5*((DATE(YEAR($B142),MONTH($B142),MIN(BF$6,DAY(EOMONTH($B142,0))))&gt;=$B142)*(DATE(YEAR($B142),MONTH($B142),MIN(BF$6,DAY(EOMONTH($B142,0))))&lt;$C142)+(DATE(YEAR($B142),MONTH($B142)+1,MIN(BF$6,DAY(EOMONTH($B142,1))))&gt;=$B142)*(DATE(YEAR($B142),MONTH($B142)+1,MIN(BF$6,DAY(EOMONTH($B142,1))))&lt;$C142)))</f>
        <v>0</v>
      </c>
      <c r="BG142" s="48" t="n">
        <f aca="false">IF(OR(N(BG$5)=0,BG$6=""),0,BG$5*((DATE(YEAR($B142),MONTH($B142),MIN(BG$6,DAY(EOMONTH($B142,0))))&gt;=$B142)*(DATE(YEAR($B142),MONTH($B142),MIN(BG$6,DAY(EOMONTH($B142,0))))&lt;$C142)+(DATE(YEAR($B142),MONTH($B142)+1,MIN(BG$6,DAY(EOMONTH($B142,1))))&gt;=$B142)*(DATE(YEAR($B142),MONTH($B142)+1,MIN(BG$6,DAY(EOMONTH($B142,1))))&lt;$C142)))</f>
        <v>0</v>
      </c>
      <c r="BH142" s="48" t="n">
        <f aca="false">IF(OR(N(BH$5)=0,BH$6=""),0,BH$5*((DATE(YEAR($B142),MONTH($B142),MIN(BH$6,DAY(EOMONTH($B142,0))))&gt;=$B142)*(DATE(YEAR($B142),MONTH($B142),MIN(BH$6,DAY(EOMONTH($B142,0))))&lt;$C142)+(DATE(YEAR($B142),MONTH($B142)+1,MIN(BH$6,DAY(EOMONTH($B142,1))))&gt;=$B142)*(DATE(YEAR($B142),MONTH($B142)+1,MIN(BH$6,DAY(EOMONTH($B142,1))))&lt;$C142)))</f>
        <v>0</v>
      </c>
      <c r="BI142" s="48" t="n">
        <f aca="false">IF(OR(N(BI$5)=0,BI$6=""),0,BI$5*((DATE(YEAR($B142),MONTH($B142),MIN(BI$6,DAY(EOMONTH($B142,0))))&gt;=$B142)*(DATE(YEAR($B142),MONTH($B142),MIN(BI$6,DAY(EOMONTH($B142,0))))&lt;$C142)+(DATE(YEAR($B142),MONTH($B142)+1,MIN(BI$6,DAY(EOMONTH($B142,1))))&gt;=$B142)*(DATE(YEAR($B142),MONTH($B142)+1,MIN(BI$6,DAY(EOMONTH($B142,1))))&lt;$C142)))</f>
        <v>0</v>
      </c>
      <c r="BJ142" s="48" t="n">
        <f aca="false">IF(OR(N(BJ$5)=0,BJ$6=""),0,BJ$5*((DATE(YEAR($B142),MONTH($B142),MIN(BJ$6,DAY(EOMONTH($B142,0))))&gt;=$B142)*(DATE(YEAR($B142),MONTH($B142),MIN(BJ$6,DAY(EOMONTH($B142,0))))&lt;$C142)+(DATE(YEAR($B142),MONTH($B142)+1,MIN(BJ$6,DAY(EOMONTH($B142,1))))&gt;=$B142)*(DATE(YEAR($B142),MONTH($B142)+1,MIN(BJ$6,DAY(EOMONTH($B142,1))))&lt;$C142)))</f>
        <v>0</v>
      </c>
      <c r="BK142" s="48" t="n">
        <f aca="false">IF(OR(N(BK$5)=0,BK$6=""),0,BK$5*((DATE(YEAR($B142),MONTH($B142),MIN(BK$6,DAY(EOMONTH($B142,0))))&gt;=$B142)*(DATE(YEAR($B142),MONTH($B142),MIN(BK$6,DAY(EOMONTH($B142,0))))&lt;$C142)+(DATE(YEAR($B142),MONTH($B142)+1,MIN(BK$6,DAY(EOMONTH($B142,1))))&gt;=$B142)*(DATE(YEAR($B142),MONTH($B142)+1,MIN(BK$6,DAY(EOMONTH($B142,1))))&lt;$C142)))</f>
        <v>0</v>
      </c>
      <c r="BL142" s="48" t="n">
        <f aca="false">IF(OR(N(BL$5)=0,BL$6=""),0,BL$5*((DATE(YEAR($B142),MONTH($B142),MIN(BL$6,DAY(EOMONTH($B142,0))))&gt;=$B142)*(DATE(YEAR($B142),MONTH($B142),MIN(BL$6,DAY(EOMONTH($B142,0))))&lt;$C142)+(DATE(YEAR($B142),MONTH($B142)+1,MIN(BL$6,DAY(EOMONTH($B142,1))))&gt;=$B142)*(DATE(YEAR($B142),MONTH($B142)+1,MIN(BL$6,DAY(EOMONTH($B142,1))))&lt;$C142)))</f>
        <v>0</v>
      </c>
      <c r="BM142" s="48" t="n">
        <f aca="false">IF(OR(N(BM$5)=0,BM$6=""),0,BM$5*((DATE(YEAR($B142),MONTH($B142),MIN(BM$6,DAY(EOMONTH($B142,0))))&gt;=$B142)*(DATE(YEAR($B142),MONTH($B142),MIN(BM$6,DAY(EOMONTH($B142,0))))&lt;$C142)+(DATE(YEAR($B142),MONTH($B142)+1,MIN(BM$6,DAY(EOMONTH($B142,1))))&gt;=$B142)*(DATE(YEAR($B142),MONTH($B142)+1,MIN(BM$6,DAY(EOMONTH($B142,1))))&lt;$C142)))</f>
        <v>0</v>
      </c>
      <c r="BN142" s="48" t="n">
        <f aca="false">IF(OR(N(BN$5)=0,BN$6=""),0,BN$5*((DATE(YEAR($B142),MONTH($B142),MIN(BN$6,DAY(EOMONTH($B142,0))))&gt;=$B142)*(DATE(YEAR($B142),MONTH($B142),MIN(BN$6,DAY(EOMONTH($B142,0))))&lt;$C142)+(DATE(YEAR($B142),MONTH($B142)+1,MIN(BN$6,DAY(EOMONTH($B142,1))))&gt;=$B142)*(DATE(YEAR($B142),MONTH($B142)+1,MIN(BN$6,DAY(EOMONTH($B142,1))))&lt;$C142)))</f>
        <v>0</v>
      </c>
      <c r="BO142" s="48" t="n">
        <f aca="false">IF(OR(N(BO$5)=0,BO$6=""),0,BO$5*((DATE(YEAR($B142),MONTH($B142),MIN(BO$6,DAY(EOMONTH($B142,0))))&gt;=$B142)*(DATE(YEAR($B142),MONTH($B142),MIN(BO$6,DAY(EOMONTH($B142,0))))&lt;$C142)+(DATE(YEAR($B142),MONTH($B142)+1,MIN(BO$6,DAY(EOMONTH($B142,1))))&gt;=$B142)*(DATE(YEAR($B142),MONTH($B142)+1,MIN(BO$6,DAY(EOMONTH($B142,1))))&lt;$C142)))</f>
        <v>0</v>
      </c>
      <c r="BP142" s="48" t="n">
        <f aca="false">IF(OR(N(BP$5)=0,BP$6=""),0,BP$5*((DATE(YEAR($B142),MONTH($B142),MIN(BP$6,DAY(EOMONTH($B142,0))))&gt;=$B142)*(DATE(YEAR($B142),MONTH($B142),MIN(BP$6,DAY(EOMONTH($B142,0))))&lt;$C142)+(DATE(YEAR($B142),MONTH($B142)+1,MIN(BP$6,DAY(EOMONTH($B142,1))))&gt;=$B142)*(DATE(YEAR($B142),MONTH($B142)+1,MIN(BP$6,DAY(EOMONTH($B142,1))))&lt;$C142)))</f>
        <v>0</v>
      </c>
      <c r="BQ142" s="48" t="n">
        <f aca="false">IF(OR(N(BQ$5)=0,BQ$6=""),0,BQ$5*((DATE(YEAR($B142),MONTH($B142),MIN(BQ$6,DAY(EOMONTH($B142,0))))&gt;=$B142)*(DATE(YEAR($B142),MONTH($B142),MIN(BQ$6,DAY(EOMONTH($B142,0))))&lt;$C142)+(DATE(YEAR($B142),MONTH($B142)+1,MIN(BQ$6,DAY(EOMONTH($B142,1))))&gt;=$B142)*(DATE(YEAR($B142),MONTH($B142)+1,MIN(BQ$6,DAY(EOMONTH($B142,1))))&lt;$C142)))</f>
        <v>0</v>
      </c>
      <c r="BR142" s="48" t="n">
        <f aca="false">IF(OR(N(BR$5)=0,BR$6=""),0,BR$5*((DATE(YEAR($B142),MONTH($B142),MIN(BR$6,DAY(EOMONTH($B142,0))))&gt;=$B142)*(DATE(YEAR($B142),MONTH($B142),MIN(BR$6,DAY(EOMONTH($B142,0))))&lt;$C142)+(DATE(YEAR($B142),MONTH($B142)+1,MIN(BR$6,DAY(EOMONTH($B142,1))))&gt;=$B142)*(DATE(YEAR($B142),MONTH($B142)+1,MIN(BR$6,DAY(EOMONTH($B142,1))))&lt;$C142)))</f>
        <v>0</v>
      </c>
      <c r="BS142" s="48" t="n">
        <f aca="false">IF(OR(N(BS$5)=0,BS$6=""),0,BS$5*((DATE(YEAR($B142),MONTH($B142),MIN(BS$6,DAY(EOMONTH($B142,0))))&gt;=$B142)*(DATE(YEAR($B142),MONTH($B142),MIN(BS$6,DAY(EOMONTH($B142,0))))&lt;$C142)+(DATE(YEAR($B142),MONTH($B142)+1,MIN(BS$6,DAY(EOMONTH($B142,1))))&gt;=$B142)*(DATE(YEAR($B142),MONTH($B142)+1,MIN(BS$6,DAY(EOMONTH($B142,1))))&lt;$C142)))</f>
        <v>0</v>
      </c>
      <c r="BT142" s="48" t="n">
        <f aca="false">IF(OR(N(BT$5)=0,BT$6=""),0,BT$5*((DATE(YEAR($B142),MONTH($B142),MIN(BT$6,DAY(EOMONTH($B142,0))))&gt;=$B142)*(DATE(YEAR($B142),MONTH($B142),MIN(BT$6,DAY(EOMONTH($B142,0))))&lt;$C142)+(DATE(YEAR($B142),MONTH($B142)+1,MIN(BT$6,DAY(EOMONTH($B142,1))))&gt;=$B142)*(DATE(YEAR($B142),MONTH($B142)+1,MIN(BT$6,DAY(EOMONTH($B142,1))))&lt;$C142)))</f>
        <v>0</v>
      </c>
      <c r="BU142" s="48" t="n">
        <f aca="false">IF(OR(N(BU$5)=0,BU$6=""),0,BU$5*((DATE(YEAR($B142),MONTH($B142),MIN(BU$6,DAY(EOMONTH($B142,0))))&gt;=$B142)*(DATE(YEAR($B142),MONTH($B142),MIN(BU$6,DAY(EOMONTH($B142,0))))&lt;$C142)+(DATE(YEAR($B142),MONTH($B142)+1,MIN(BU$6,DAY(EOMONTH($B142,1))))&gt;=$B142)*(DATE(YEAR($B142),MONTH($B142)+1,MIN(BU$6,DAY(EOMONTH($B142,1))))&lt;$C142)))</f>
        <v>0</v>
      </c>
      <c r="BV142" s="48" t="n">
        <f aca="false">IF(OR(N(BV$5)=0,BV$6=""),0,BV$5*((DATE(YEAR($B142),MONTH($B142),MIN(BV$6,DAY(EOMONTH($B142,0))))&gt;=$B142)*(DATE(YEAR($B142),MONTH($B142),MIN(BV$6,DAY(EOMONTH($B142,0))))&lt;$C142)+(DATE(YEAR($B142),MONTH($B142)+1,MIN(BV$6,DAY(EOMONTH($B142,1))))&gt;=$B142)*(DATE(YEAR($B142),MONTH($B142)+1,MIN(BV$6,DAY(EOMONTH($B142,1))))&lt;$C142)))</f>
        <v>0</v>
      </c>
      <c r="BW142" s="48" t="n">
        <f aca="false">IF(OR(N(BW$5)=0,BW$6=""),0,BW$5*((DATE(YEAR($B142),MONTH($B142),MIN(BW$6,DAY(EOMONTH($B142,0))))&gt;=$B142)*(DATE(YEAR($B142),MONTH($B142),MIN(BW$6,DAY(EOMONTH($B142,0))))&lt;$C142)+(DATE(YEAR($B142),MONTH($B142)+1,MIN(BW$6,DAY(EOMONTH($B142,1))))&gt;=$B142)*(DATE(YEAR($B142),MONTH($B142)+1,MIN(BW$6,DAY(EOMONTH($B142,1))))&lt;$C142)))</f>
        <v>0</v>
      </c>
      <c r="BX142" s="48" t="n">
        <f aca="false">MIN(Z142,(FT141*(1+FT$5/Setup!$C$36)+IF($V142=1,N($F142),0)))</f>
        <v>0</v>
      </c>
      <c r="BY142" s="48" t="n">
        <f aca="false">MIN(AA142,(FU141*(1+FU$5/Setup!$C$36)+IF($V142=2,N($F142),0)))</f>
        <v>0</v>
      </c>
      <c r="BZ142" s="48" t="n">
        <f aca="false">MIN(AB142,(FV141*(1+FV$5/Setup!$C$36)+IF($V142=3,N($F142),0)))</f>
        <v>0</v>
      </c>
      <c r="CA142" s="48" t="n">
        <f aca="false">MIN(AC142,(FW141*(1+FW$5/Setup!$C$36)+IF($V142=4,N($F142),0)))</f>
        <v>0</v>
      </c>
      <c r="CB142" s="48" t="n">
        <f aca="false">MIN(AD142,(FX141*(1+FX$5/Setup!$C$36)+IF($V142=5,N($F142),0)))</f>
        <v>0</v>
      </c>
      <c r="CC142" s="48" t="n">
        <f aca="false">MIN(AE142,(FY141*(1+FY$5/Setup!$C$36)+IF($V142=6,N($F142),0)))</f>
        <v>0</v>
      </c>
      <c r="CD142" s="48" t="n">
        <f aca="false">MIN(AF142,(FZ141*(1+FZ$5/Setup!$C$36)+IF($V142=7,N($F142),0)))</f>
        <v>0</v>
      </c>
      <c r="CE142" s="48" t="n">
        <f aca="false">MIN(AG142,(GA141*(1+GA$5/Setup!$C$36)+IF($V142=8,N($F142),0)))</f>
        <v>0</v>
      </c>
      <c r="CF142" s="48" t="n">
        <f aca="false">MIN(AH142,(GB141*(1+GB$5/Setup!$C$36)+IF($V142=9,N($F142),0)))</f>
        <v>0</v>
      </c>
      <c r="CG142" s="48" t="n">
        <f aca="false">MIN(AI142,(GC141*(1+GC$5/Setup!$C$36)+IF($V142=10,N($F142),0)))</f>
        <v>0</v>
      </c>
      <c r="CH142" s="48" t="n">
        <f aca="false">MIN(AJ142,(GD141*(1+GD$5/Setup!$C$36)+IF($V142=11,N($F142),0)))</f>
        <v>0</v>
      </c>
      <c r="CI142" s="48" t="n">
        <f aca="false">MIN(AK142,(GE141*(1+GE$5/Setup!$C$36)+IF($V142=12,N($F142),0)))</f>
        <v>0</v>
      </c>
      <c r="CJ142" s="48" t="n">
        <f aca="false">MIN(AL142,(GF141*(1+GF$5/Setup!$C$36)+IF($V142=13,N($F142),0)))</f>
        <v>0</v>
      </c>
      <c r="CK142" s="48" t="n">
        <f aca="false">MIN(AM142,(GG141*(1+GG$5/Setup!$C$36)+IF($V142=14,N($F142),0)))</f>
        <v>0</v>
      </c>
      <c r="CL142" s="48" t="n">
        <f aca="false">MIN(AN142,(GH141*(1+GH$5/Setup!$C$36)+IF($V142=15,N($F142),0)))</f>
        <v>0</v>
      </c>
      <c r="CM142" s="48" t="n">
        <f aca="false">MIN(AO142,(GI141*(1+GI$5/Setup!$C$36)+IF($V142=16,N($F142),0)))</f>
        <v>0</v>
      </c>
      <c r="CN142" s="48" t="n">
        <f aca="false">MIN(AP142,(GJ141*(1+GJ$5/Setup!$C$36)+IF($V142=17,N($F142),0)))</f>
        <v>0</v>
      </c>
      <c r="CO142" s="48" t="n">
        <f aca="false">MIN(AQ142,(GK141*(1+GK$5/Setup!$C$36)+IF($V142=18,N($F142),0)))</f>
        <v>0</v>
      </c>
      <c r="CP142" s="48" t="n">
        <f aca="false">MIN(AR142,(GL141*(1+GL$5/Setup!$C$36)+IF($V142=19,N($F142),0)))</f>
        <v>0</v>
      </c>
      <c r="CQ142" s="48" t="n">
        <f aca="false">MIN(AS142,(GM141*(1+GM$5/Setup!$C$36)+IF($V142=20,N($F142),0)))</f>
        <v>0</v>
      </c>
      <c r="CR142" s="48" t="n">
        <f aca="false">MIN(AT142,(GN141*(1+GN$5/Setup!$C$36)+IF($V142=21,N($F142),0)))</f>
        <v>0</v>
      </c>
      <c r="CS142" s="48" t="n">
        <f aca="false">MIN(AU142,(GO141*(1+GO$5/Setup!$C$36)+IF($V142=22,N($F142),0)))</f>
        <v>0</v>
      </c>
      <c r="CT142" s="48" t="n">
        <f aca="false">MIN(AV142,(GP141*(1+GP$5/Setup!$C$36)+IF($V142=23,N($F142),0)))</f>
        <v>0</v>
      </c>
      <c r="CU142" s="48" t="n">
        <f aca="false">MIN(AW142,(GQ141*(1+GQ$5/Setup!$C$36)+IF($V142=24,N($F142),0)))</f>
        <v>0</v>
      </c>
      <c r="CV142" s="48" t="n">
        <f aca="false">MIN(AX142,(GR141*(1+GR$5/Setup!$C$36)+IF($V142=25,N($F142),0)))</f>
        <v>0</v>
      </c>
      <c r="CW142" s="48" t="n">
        <f aca="false">MIN(AY142,(GS141*(1+GS$5/Setup!$C$36)+IF($V142=26,N($F142),0)))</f>
        <v>0</v>
      </c>
      <c r="CX142" s="48" t="n">
        <f aca="false">MIN(AZ142,(GT141*(1+GT$5/Setup!$C$36)+IF($V142=27,N($F142),0)))</f>
        <v>0</v>
      </c>
      <c r="CY142" s="48" t="n">
        <f aca="false">MIN(BA142,(GU141*(1+GU$5/Setup!$C$36)+IF($V142=28,N($F142),0)))</f>
        <v>0</v>
      </c>
      <c r="CZ142" s="48" t="n">
        <f aca="false">MIN(BB142,(GV141*(1+GV$5/Setup!$C$36)+IF($V142=29,N($F142),0)))</f>
        <v>0</v>
      </c>
      <c r="DA142" s="48" t="n">
        <f aca="false">MIN(BC142,(GW141*(1+GW$5/Setup!$C$36)+IF($V142=30,N($F142),0)))</f>
        <v>0</v>
      </c>
      <c r="DB142" s="48" t="n">
        <f aca="false">MIN(BD142,(GX141*(1+GX$5/Setup!$C$36)+IF($V142=31,N($F142),0)))</f>
        <v>0</v>
      </c>
      <c r="DC142" s="48" t="n">
        <f aca="false">MIN(BE142,(GY141*(1+GY$5/Setup!$C$36)+IF($V142=32,N($F142),0)))</f>
        <v>0</v>
      </c>
      <c r="DD142" s="48" t="n">
        <f aca="false">MIN(BF142,(GZ141*(1+GZ$5/Setup!$C$36)+IF($V142=33,N($F142),0)))</f>
        <v>0</v>
      </c>
      <c r="DE142" s="48" t="n">
        <f aca="false">MIN(BG142,(HA141*(1+HA$5/Setup!$C$36)+IF($V142=34,N($F142),0)))</f>
        <v>0</v>
      </c>
      <c r="DF142" s="48" t="n">
        <f aca="false">MIN(BH142,(HB141*(1+HB$5/Setup!$C$36)+IF($V142=35,N($F142),0)))</f>
        <v>0</v>
      </c>
      <c r="DG142" s="48" t="n">
        <f aca="false">MIN(BI142,(HC141*(1+HC$5/Setup!$C$36)+IF($V142=36,N($F142),0)))</f>
        <v>0</v>
      </c>
      <c r="DH142" s="48" t="n">
        <f aca="false">MIN(BJ142,(HD141*(1+HD$5/Setup!$C$36)+IF($V142=37,N($F142),0)))</f>
        <v>0</v>
      </c>
      <c r="DI142" s="48" t="n">
        <f aca="false">MIN(BK142,(HE141*(1+HE$5/Setup!$C$36)+IF($V142=38,N($F142),0)))</f>
        <v>0</v>
      </c>
      <c r="DJ142" s="48" t="n">
        <f aca="false">MIN(BL142,(HF141*(1+HF$5/Setup!$C$36)+IF($V142=39,N($F142),0)))</f>
        <v>0</v>
      </c>
      <c r="DK142" s="48" t="n">
        <f aca="false">MIN(BM142,(HG141*(1+HG$5/Setup!$C$36)+IF($V142=40,N($F142),0)))</f>
        <v>0</v>
      </c>
      <c r="DL142" s="48" t="n">
        <f aca="false">MIN(BN142,(HH141*(1+HH$5/Setup!$C$36)+IF($V142=41,N($F142),0)))</f>
        <v>0</v>
      </c>
      <c r="DM142" s="48" t="n">
        <f aca="false">MIN(BO142,(HI141*(1+HI$5/Setup!$C$36)+IF($V142=42,N($F142),0)))</f>
        <v>0</v>
      </c>
      <c r="DN142" s="48" t="n">
        <f aca="false">MIN(BP142,(HJ141*(1+HJ$5/Setup!$C$36)+IF($V142=43,N($F142),0)))</f>
        <v>0</v>
      </c>
      <c r="DO142" s="48" t="n">
        <f aca="false">MIN(BQ142,(HK141*(1+HK$5/Setup!$C$36)+IF($V142=44,N($F142),0)))</f>
        <v>0</v>
      </c>
      <c r="DP142" s="48" t="n">
        <f aca="false">MIN(BR142,(HL141*(1+HL$5/Setup!$C$36)+IF($V142=45,N($F142),0)))</f>
        <v>0</v>
      </c>
      <c r="DQ142" s="48" t="n">
        <f aca="false">MIN(BS142,(HM141*(1+HM$5/Setup!$C$36)+IF($V142=46,N($F142),0)))</f>
        <v>0</v>
      </c>
      <c r="DR142" s="48" t="n">
        <f aca="false">MIN(BT142,(HN141*(1+HN$5/Setup!$C$36)+IF($V142=47,N($F142),0)))</f>
        <v>0</v>
      </c>
      <c r="DS142" s="48" t="n">
        <f aca="false">MIN(BU142,(HO141*(1+HO$5/Setup!$C$36)+IF($V142=48,N($F142),0)))</f>
        <v>0</v>
      </c>
      <c r="DT142" s="48" t="n">
        <f aca="false">MIN(BV142,(HP141*(1+HP$5/Setup!$C$36)+IF($V142=49,N($F142),0)))</f>
        <v>0</v>
      </c>
      <c r="DU142" s="48" t="n">
        <f aca="false">MIN(BW142,(HQ141*(1+HQ$5/Setup!$C$36)+IF($V142=50,N($F142),0)))</f>
        <v>0</v>
      </c>
      <c r="DV142" s="48" t="n">
        <f aca="false">MIN(MAX((FT141*(1+FT$5/Setup!$C$36)+IF($V142=1,N($F142),0))-BX142,0),MAX($P142-0,0))</f>
        <v>0</v>
      </c>
      <c r="DW142" s="48" t="n">
        <f aca="false">MIN(MAX((FU141*(1+FU$5/Setup!$C$36)+IF($V142=2,N($F142),0))-BY142,0),MAX($P142-SUM(DV142:DV142),0))</f>
        <v>0</v>
      </c>
      <c r="DX142" s="48" t="n">
        <f aca="false">MIN(MAX((FV141*(1+FV$5/Setup!$C$36)+IF($V142=3,N($F142),0))-BZ142,0),MAX($P142-SUM(DV142:DW142),0))</f>
        <v>0</v>
      </c>
      <c r="DY142" s="48" t="n">
        <f aca="false">MIN(MAX((FW141*(1+FW$5/Setup!$C$36)+IF($V142=4,N($F142),0))-CA142,0),MAX($P142-SUM(DV142:DX142),0))</f>
        <v>0</v>
      </c>
      <c r="DZ142" s="48" t="n">
        <f aca="false">MIN(MAX((FX141*(1+FX$5/Setup!$C$36)+IF($V142=5,N($F142),0))-CB142,0),MAX($P142-SUM(DV142:DY142),0))</f>
        <v>0</v>
      </c>
      <c r="EA142" s="48" t="n">
        <f aca="false">MIN(MAX((FY141*(1+FY$5/Setup!$C$36)+IF($V142=6,N($F142),0))-CC142,0),MAX($P142-SUM(DV142:DZ142),0))</f>
        <v>0</v>
      </c>
      <c r="EB142" s="48" t="n">
        <f aca="false">MIN(MAX((FZ141*(1+FZ$5/Setup!$C$36)+IF($V142=7,N($F142),0))-CD142,0),MAX($P142-SUM(DV142:EA142),0))</f>
        <v>0</v>
      </c>
      <c r="EC142" s="48" t="n">
        <f aca="false">MIN(MAX((GA141*(1+GA$5/Setup!$C$36)+IF($V142=8,N($F142),0))-CE142,0),MAX($P142-SUM(DV142:EB142),0))</f>
        <v>0</v>
      </c>
      <c r="ED142" s="48" t="n">
        <f aca="false">MIN(MAX((GB141*(1+GB$5/Setup!$C$36)+IF($V142=9,N($F142),0))-CF142,0),MAX($P142-SUM(DV142:EC142),0))</f>
        <v>0</v>
      </c>
      <c r="EE142" s="48" t="n">
        <f aca="false">MIN(MAX((GC141*(1+GC$5/Setup!$C$36)+IF($V142=10,N($F142),0))-CG142,0),MAX($P142-SUM(DV142:ED142),0))</f>
        <v>0</v>
      </c>
      <c r="EF142" s="48" t="n">
        <f aca="false">MIN(MAX((GD141*(1+GD$5/Setup!$C$36)+IF($V142=11,N($F142),0))-CH142,0),MAX($P142-SUM(DV142:EE142),0))</f>
        <v>0</v>
      </c>
      <c r="EG142" s="48" t="n">
        <f aca="false">MIN(MAX((GE141*(1+GE$5/Setup!$C$36)+IF($V142=12,N($F142),0))-CI142,0),MAX($P142-SUM(DV142:EF142),0))</f>
        <v>0</v>
      </c>
      <c r="EH142" s="48" t="n">
        <f aca="false">MIN(MAX((GF141*(1+GF$5/Setup!$C$36)+IF($V142=13,N($F142),0))-CJ142,0),MAX($P142-SUM(DV142:EG142),0))</f>
        <v>0</v>
      </c>
      <c r="EI142" s="48" t="n">
        <f aca="false">MIN(MAX((GG141*(1+GG$5/Setup!$C$36)+IF($V142=14,N($F142),0))-CK142,0),MAX($P142-SUM(DV142:EH142),0))</f>
        <v>0</v>
      </c>
      <c r="EJ142" s="48" t="n">
        <f aca="false">MIN(MAX((GH141*(1+GH$5/Setup!$C$36)+IF($V142=15,N($F142),0))-CL142,0),MAX($P142-SUM(DV142:EI142),0))</f>
        <v>0</v>
      </c>
      <c r="EK142" s="48" t="n">
        <f aca="false">MIN(MAX((GI141*(1+GI$5/Setup!$C$36)+IF($V142=16,N($F142),0))-CM142,0),MAX($P142-SUM(DV142:EJ142),0))</f>
        <v>0</v>
      </c>
      <c r="EL142" s="48" t="n">
        <f aca="false">MIN(MAX((GJ141*(1+GJ$5/Setup!$C$36)+IF($V142=17,N($F142),0))-CN142,0),MAX($P142-SUM(DV142:EK142),0))</f>
        <v>0</v>
      </c>
      <c r="EM142" s="48" t="n">
        <f aca="false">MIN(MAX((GK141*(1+GK$5/Setup!$C$36)+IF($V142=18,N($F142),0))-CO142,0),MAX($P142-SUM(DV142:EL142),0))</f>
        <v>0</v>
      </c>
      <c r="EN142" s="48" t="n">
        <f aca="false">MIN(MAX((GL141*(1+GL$5/Setup!$C$36)+IF($V142=19,N($F142),0))-CP142,0),MAX($P142-SUM(DV142:EM142),0))</f>
        <v>0</v>
      </c>
      <c r="EO142" s="48" t="n">
        <f aca="false">MIN(MAX((GM141*(1+GM$5/Setup!$C$36)+IF($V142=20,N($F142),0))-CQ142,0),MAX($P142-SUM(DV142:EN142),0))</f>
        <v>0</v>
      </c>
      <c r="EP142" s="48" t="n">
        <f aca="false">MIN(MAX((GN141*(1+GN$5/Setup!$C$36)+IF($V142=21,N($F142),0))-CR142,0),MAX($P142-SUM(DV142:EO142),0))</f>
        <v>0</v>
      </c>
      <c r="EQ142" s="48" t="n">
        <f aca="false">MIN(MAX((GO141*(1+GO$5/Setup!$C$36)+IF($V142=22,N($F142),0))-CS142,0),MAX($P142-SUM(DV142:EP142),0))</f>
        <v>0</v>
      </c>
      <c r="ER142" s="48" t="n">
        <f aca="false">MIN(MAX((GP141*(1+GP$5/Setup!$C$36)+IF($V142=23,N($F142),0))-CT142,0),MAX($P142-SUM(DV142:EQ142),0))</f>
        <v>0</v>
      </c>
      <c r="ES142" s="48" t="n">
        <f aca="false">MIN(MAX((GQ141*(1+GQ$5/Setup!$C$36)+IF($V142=24,N($F142),0))-CU142,0),MAX($P142-SUM(DV142:ER142),0))</f>
        <v>0</v>
      </c>
      <c r="ET142" s="48" t="n">
        <f aca="false">MIN(MAX((GR141*(1+GR$5/Setup!$C$36)+IF($V142=25,N($F142),0))-CV142,0),MAX($P142-SUM(DV142:ES142),0))</f>
        <v>0</v>
      </c>
      <c r="EU142" s="48" t="n">
        <f aca="false">MIN(MAX((GS141*(1+GS$5/Setup!$C$36)+IF($V142=26,N($F142),0))-CW142,0),MAX($P142-SUM(DV142:ET142),0))</f>
        <v>0</v>
      </c>
      <c r="EV142" s="48" t="n">
        <f aca="false">MIN(MAX((GT141*(1+GT$5/Setup!$C$36)+IF($V142=27,N($F142),0))-CX142,0),MAX($P142-SUM(DV142:EU142),0))</f>
        <v>0</v>
      </c>
      <c r="EW142" s="48" t="n">
        <f aca="false">MIN(MAX((GU141*(1+GU$5/Setup!$C$36)+IF($V142=28,N($F142),0))-CY142,0),MAX($P142-SUM(DV142:EV142),0))</f>
        <v>0</v>
      </c>
      <c r="EX142" s="48" t="n">
        <f aca="false">MIN(MAX((GV141*(1+GV$5/Setup!$C$36)+IF($V142=29,N($F142),0))-CZ142,0),MAX($P142-SUM(DV142:EW142),0))</f>
        <v>0</v>
      </c>
      <c r="EY142" s="48" t="n">
        <f aca="false">MIN(MAX((GW141*(1+GW$5/Setup!$C$36)+IF($V142=30,N($F142),0))-DA142,0),MAX($P142-SUM(DV142:EX142),0))</f>
        <v>0</v>
      </c>
      <c r="EZ142" s="48" t="n">
        <f aca="false">MIN(MAX((GX141*(1+GX$5/Setup!$C$36)+IF($V142=31,N($F142),0))-DB142,0),MAX($P142-SUM(DV142:EY142),0))</f>
        <v>0</v>
      </c>
      <c r="FA142" s="48" t="n">
        <f aca="false">MIN(MAX((GY141*(1+GY$5/Setup!$C$36)+IF($V142=32,N($F142),0))-DC142,0),MAX($P142-SUM(DV142:EZ142),0))</f>
        <v>0</v>
      </c>
      <c r="FB142" s="48" t="n">
        <f aca="false">MIN(MAX((GZ141*(1+GZ$5/Setup!$C$36)+IF($V142=33,N($F142),0))-DD142,0),MAX($P142-SUM(DV142:FA142),0))</f>
        <v>0</v>
      </c>
      <c r="FC142" s="48" t="n">
        <f aca="false">MIN(MAX((HA141*(1+HA$5/Setup!$C$36)+IF($V142=34,N($F142),0))-DE142,0),MAX($P142-SUM(DV142:FB142),0))</f>
        <v>0</v>
      </c>
      <c r="FD142" s="48" t="n">
        <f aca="false">MIN(MAX((HB141*(1+HB$5/Setup!$C$36)+IF($V142=35,N($F142),0))-DF142,0),MAX($P142-SUM(DV142:FC142),0))</f>
        <v>0</v>
      </c>
      <c r="FE142" s="48" t="n">
        <f aca="false">MIN(MAX((HC141*(1+HC$5/Setup!$C$36)+IF($V142=36,N($F142),0))-DG142,0),MAX($P142-SUM(DV142:FD142),0))</f>
        <v>0</v>
      </c>
      <c r="FF142" s="48" t="n">
        <f aca="false">MIN(MAX((HD141*(1+HD$5/Setup!$C$36)+IF($V142=37,N($F142),0))-DH142,0),MAX($P142-SUM(DV142:FE142),0))</f>
        <v>0</v>
      </c>
      <c r="FG142" s="48" t="n">
        <f aca="false">MIN(MAX((HE141*(1+HE$5/Setup!$C$36)+IF($V142=38,N($F142),0))-DI142,0),MAX($P142-SUM(DV142:FF142),0))</f>
        <v>0</v>
      </c>
      <c r="FH142" s="48" t="n">
        <f aca="false">MIN(MAX((HF141*(1+HF$5/Setup!$C$36)+IF($V142=39,N($F142),0))-DJ142,0),MAX($P142-SUM(DV142:FG142),0))</f>
        <v>0</v>
      </c>
      <c r="FI142" s="48" t="n">
        <f aca="false">MIN(MAX((HG141*(1+HG$5/Setup!$C$36)+IF($V142=40,N($F142),0))-DK142,0),MAX($P142-SUM(DV142:FH142),0))</f>
        <v>0</v>
      </c>
      <c r="FJ142" s="48" t="n">
        <f aca="false">MIN(MAX((HH141*(1+HH$5/Setup!$C$36)+IF($V142=41,N($F142),0))-DL142,0),MAX($P142-SUM(DV142:FI142),0))</f>
        <v>0</v>
      </c>
      <c r="FK142" s="48" t="n">
        <f aca="false">MIN(MAX((HI141*(1+HI$5/Setup!$C$36)+IF($V142=42,N($F142),0))-DM142,0),MAX($P142-SUM(DV142:FJ142),0))</f>
        <v>0</v>
      </c>
      <c r="FL142" s="48" t="n">
        <f aca="false">MIN(MAX((HJ141*(1+HJ$5/Setup!$C$36)+IF($V142=43,N($F142),0))-DN142,0),MAX($P142-SUM(DV142:FK142),0))</f>
        <v>0</v>
      </c>
      <c r="FM142" s="48" t="n">
        <f aca="false">MIN(MAX((HK141*(1+HK$5/Setup!$C$36)+IF($V142=44,N($F142),0))-DO142,0),MAX($P142-SUM(DV142:FL142),0))</f>
        <v>0</v>
      </c>
      <c r="FN142" s="48" t="n">
        <f aca="false">MIN(MAX((HL141*(1+HL$5/Setup!$C$36)+IF($V142=45,N($F142),0))-DP142,0),MAX($P142-SUM(DV142:FM142),0))</f>
        <v>0</v>
      </c>
      <c r="FO142" s="48" t="n">
        <f aca="false">MIN(MAX((HM141*(1+HM$5/Setup!$C$36)+IF($V142=46,N($F142),0))-DQ142,0),MAX($P142-SUM(DV142:FN142),0))</f>
        <v>0</v>
      </c>
      <c r="FP142" s="48" t="n">
        <f aca="false">MIN(MAX((HN141*(1+HN$5/Setup!$C$36)+IF($V142=47,N($F142),0))-DR142,0),MAX($P142-SUM(DV142:FO142),0))</f>
        <v>0</v>
      </c>
      <c r="FQ142" s="48" t="n">
        <f aca="false">MIN(MAX((HO141*(1+HO$5/Setup!$C$36)+IF($V142=48,N($F142),0))-DS142,0),MAX($P142-SUM(DV142:FP142),0))</f>
        <v>0</v>
      </c>
      <c r="FR142" s="48" t="n">
        <f aca="false">MIN(MAX((HP141*(1+HP$5/Setup!$C$36)+IF($V142=49,N($F142),0))-DT142,0),MAX($P142-SUM(DV142:FQ142),0))</f>
        <v>0</v>
      </c>
      <c r="FS142" s="48" t="n">
        <f aca="false">MIN(MAX((HQ141*(1+HQ$5/Setup!$C$36)+IF($V142=50,N($F142),0))-DU142,0),MAX($P142-SUM(DV142:FR142),0))</f>
        <v>0</v>
      </c>
      <c r="FT142" s="48" t="n">
        <f aca="false">IF((FT141*(1+FT$5/Setup!$C$36)+IF($V142=1,N($F142),0))-BX142-DV142&lt;0.005,0,(FT141*(1+FT$5/Setup!$C$36)+IF($V142=1,N($F142),0))-BX142-DV142)</f>
        <v>0</v>
      </c>
      <c r="FU142" s="48" t="n">
        <f aca="false">IF((FU141*(1+FU$5/Setup!$C$36)+IF($V142=2,N($F142),0))-BY142-DW142&lt;0.005,0,(FU141*(1+FU$5/Setup!$C$36)+IF($V142=2,N($F142),0))-BY142-DW142)</f>
        <v>0</v>
      </c>
      <c r="FV142" s="48" t="n">
        <f aca="false">IF((FV141*(1+FV$5/Setup!$C$36)+IF($V142=3,N($F142),0))-BZ142-DX142&lt;0.005,0,(FV141*(1+FV$5/Setup!$C$36)+IF($V142=3,N($F142),0))-BZ142-DX142)</f>
        <v>0</v>
      </c>
      <c r="FW142" s="48" t="n">
        <f aca="false">IF((FW141*(1+FW$5/Setup!$C$36)+IF($V142=4,N($F142),0))-CA142-DY142&lt;0.005,0,(FW141*(1+FW$5/Setup!$C$36)+IF($V142=4,N($F142),0))-CA142-DY142)</f>
        <v>0</v>
      </c>
      <c r="FX142" s="48" t="n">
        <f aca="false">IF((FX141*(1+FX$5/Setup!$C$36)+IF($V142=5,N($F142),0))-CB142-DZ142&lt;0.005,0,(FX141*(1+FX$5/Setup!$C$36)+IF($V142=5,N($F142),0))-CB142-DZ142)</f>
        <v>0</v>
      </c>
      <c r="FY142" s="48" t="n">
        <f aca="false">IF((FY141*(1+FY$5/Setup!$C$36)+IF($V142=6,N($F142),0))-CC142-EA142&lt;0.005,0,(FY141*(1+FY$5/Setup!$C$36)+IF($V142=6,N($F142),0))-CC142-EA142)</f>
        <v>0</v>
      </c>
      <c r="FZ142" s="48" t="n">
        <f aca="false">IF((FZ141*(1+FZ$5/Setup!$C$36)+IF($V142=7,N($F142),0))-CD142-EB142&lt;0.005,0,(FZ141*(1+FZ$5/Setup!$C$36)+IF($V142=7,N($F142),0))-CD142-EB142)</f>
        <v>0</v>
      </c>
      <c r="GA142" s="48" t="n">
        <f aca="false">IF((GA141*(1+GA$5/Setup!$C$36)+IF($V142=8,N($F142),0))-CE142-EC142&lt;0.005,0,(GA141*(1+GA$5/Setup!$C$36)+IF($V142=8,N($F142),0))-CE142-EC142)</f>
        <v>0</v>
      </c>
      <c r="GB142" s="48" t="n">
        <f aca="false">IF((GB141*(1+GB$5/Setup!$C$36)+IF($V142=9,N($F142),0))-CF142-ED142&lt;0.005,0,(GB141*(1+GB$5/Setup!$C$36)+IF($V142=9,N($F142),0))-CF142-ED142)</f>
        <v>0</v>
      </c>
      <c r="GC142" s="48" t="n">
        <f aca="false">IF((GC141*(1+GC$5/Setup!$C$36)+IF($V142=10,N($F142),0))-CG142-EE142&lt;0.005,0,(GC141*(1+GC$5/Setup!$C$36)+IF($V142=10,N($F142),0))-CG142-EE142)</f>
        <v>0</v>
      </c>
      <c r="GD142" s="48" t="n">
        <f aca="false">IF((GD141*(1+GD$5/Setup!$C$36)+IF($V142=11,N($F142),0))-CH142-EF142&lt;0.005,0,(GD141*(1+GD$5/Setup!$C$36)+IF($V142=11,N($F142),0))-CH142-EF142)</f>
        <v>0</v>
      </c>
      <c r="GE142" s="48" t="n">
        <f aca="false">IF((GE141*(1+GE$5/Setup!$C$36)+IF($V142=12,N($F142),0))-CI142-EG142&lt;0.005,0,(GE141*(1+GE$5/Setup!$C$36)+IF($V142=12,N($F142),0))-CI142-EG142)</f>
        <v>0</v>
      </c>
      <c r="GF142" s="48" t="n">
        <f aca="false">IF((GF141*(1+GF$5/Setup!$C$36)+IF($V142=13,N($F142),0))-CJ142-EH142&lt;0.005,0,(GF141*(1+GF$5/Setup!$C$36)+IF($V142=13,N($F142),0))-CJ142-EH142)</f>
        <v>0</v>
      </c>
      <c r="GG142" s="48" t="n">
        <f aca="false">IF((GG141*(1+GG$5/Setup!$C$36)+IF($V142=14,N($F142),0))-CK142-EI142&lt;0.005,0,(GG141*(1+GG$5/Setup!$C$36)+IF($V142=14,N($F142),0))-CK142-EI142)</f>
        <v>0</v>
      </c>
      <c r="GH142" s="48" t="n">
        <f aca="false">IF((GH141*(1+GH$5/Setup!$C$36)+IF($V142=15,N($F142),0))-CL142-EJ142&lt;0.005,0,(GH141*(1+GH$5/Setup!$C$36)+IF($V142=15,N($F142),0))-CL142-EJ142)</f>
        <v>0</v>
      </c>
      <c r="GI142" s="48" t="n">
        <f aca="false">IF((GI141*(1+GI$5/Setup!$C$36)+IF($V142=16,N($F142),0))-CM142-EK142&lt;0.005,0,(GI141*(1+GI$5/Setup!$C$36)+IF($V142=16,N($F142),0))-CM142-EK142)</f>
        <v>0</v>
      </c>
      <c r="GJ142" s="48" t="n">
        <f aca="false">IF((GJ141*(1+GJ$5/Setup!$C$36)+IF($V142=17,N($F142),0))-CN142-EL142&lt;0.005,0,(GJ141*(1+GJ$5/Setup!$C$36)+IF($V142=17,N($F142),0))-CN142-EL142)</f>
        <v>0</v>
      </c>
      <c r="GK142" s="48" t="n">
        <f aca="false">IF((GK141*(1+GK$5/Setup!$C$36)+IF($V142=18,N($F142),0))-CO142-EM142&lt;0.005,0,(GK141*(1+GK$5/Setup!$C$36)+IF($V142=18,N($F142),0))-CO142-EM142)</f>
        <v>0</v>
      </c>
      <c r="GL142" s="48" t="n">
        <f aca="false">IF((GL141*(1+GL$5/Setup!$C$36)+IF($V142=19,N($F142),0))-CP142-EN142&lt;0.005,0,(GL141*(1+GL$5/Setup!$C$36)+IF($V142=19,N($F142),0))-CP142-EN142)</f>
        <v>0</v>
      </c>
      <c r="GM142" s="48" t="n">
        <f aca="false">IF((GM141*(1+GM$5/Setup!$C$36)+IF($V142=20,N($F142),0))-CQ142-EO142&lt;0.005,0,(GM141*(1+GM$5/Setup!$C$36)+IF($V142=20,N($F142),0))-CQ142-EO142)</f>
        <v>0</v>
      </c>
      <c r="GN142" s="48" t="n">
        <f aca="false">IF((GN141*(1+GN$5/Setup!$C$36)+IF($V142=21,N($F142),0))-CR142-EP142&lt;0.005,0,(GN141*(1+GN$5/Setup!$C$36)+IF($V142=21,N($F142),0))-CR142-EP142)</f>
        <v>0</v>
      </c>
      <c r="GO142" s="48" t="n">
        <f aca="false">IF((GO141*(1+GO$5/Setup!$C$36)+IF($V142=22,N($F142),0))-CS142-EQ142&lt;0.005,0,(GO141*(1+GO$5/Setup!$C$36)+IF($V142=22,N($F142),0))-CS142-EQ142)</f>
        <v>0</v>
      </c>
      <c r="GP142" s="48" t="n">
        <f aca="false">IF((GP141*(1+GP$5/Setup!$C$36)+IF($V142=23,N($F142),0))-CT142-ER142&lt;0.005,0,(GP141*(1+GP$5/Setup!$C$36)+IF($V142=23,N($F142),0))-CT142-ER142)</f>
        <v>0</v>
      </c>
      <c r="GQ142" s="48" t="n">
        <f aca="false">IF((GQ141*(1+GQ$5/Setup!$C$36)+IF($V142=24,N($F142),0))-CU142-ES142&lt;0.005,0,(GQ141*(1+GQ$5/Setup!$C$36)+IF($V142=24,N($F142),0))-CU142-ES142)</f>
        <v>0</v>
      </c>
      <c r="GR142" s="48" t="n">
        <f aca="false">IF((GR141*(1+GR$5/Setup!$C$36)+IF($V142=25,N($F142),0))-CV142-ET142&lt;0.005,0,(GR141*(1+GR$5/Setup!$C$36)+IF($V142=25,N($F142),0))-CV142-ET142)</f>
        <v>0</v>
      </c>
      <c r="GS142" s="48" t="n">
        <f aca="false">IF((GS141*(1+GS$5/Setup!$C$36)+IF($V142=26,N($F142),0))-CW142-EU142&lt;0.005,0,(GS141*(1+GS$5/Setup!$C$36)+IF($V142=26,N($F142),0))-CW142-EU142)</f>
        <v>0</v>
      </c>
      <c r="GT142" s="48" t="n">
        <f aca="false">IF((GT141*(1+GT$5/Setup!$C$36)+IF($V142=27,N($F142),0))-CX142-EV142&lt;0.005,0,(GT141*(1+GT$5/Setup!$C$36)+IF($V142=27,N($F142),0))-CX142-EV142)</f>
        <v>0</v>
      </c>
      <c r="GU142" s="48" t="n">
        <f aca="false">IF((GU141*(1+GU$5/Setup!$C$36)+IF($V142=28,N($F142),0))-CY142-EW142&lt;0.005,0,(GU141*(1+GU$5/Setup!$C$36)+IF($V142=28,N($F142),0))-CY142-EW142)</f>
        <v>0</v>
      </c>
      <c r="GV142" s="48" t="n">
        <f aca="false">IF((GV141*(1+GV$5/Setup!$C$36)+IF($V142=29,N($F142),0))-CZ142-EX142&lt;0.005,0,(GV141*(1+GV$5/Setup!$C$36)+IF($V142=29,N($F142),0))-CZ142-EX142)</f>
        <v>0</v>
      </c>
      <c r="GW142" s="48" t="n">
        <f aca="false">IF((GW141*(1+GW$5/Setup!$C$36)+IF($V142=30,N($F142),0))-DA142-EY142&lt;0.005,0,(GW141*(1+GW$5/Setup!$C$36)+IF($V142=30,N($F142),0))-DA142-EY142)</f>
        <v>0</v>
      </c>
      <c r="GX142" s="48" t="n">
        <f aca="false">IF((GX141*(1+GX$5/Setup!$C$36)+IF($V142=31,N($F142),0))-DB142-EZ142&lt;0.005,0,(GX141*(1+GX$5/Setup!$C$36)+IF($V142=31,N($F142),0))-DB142-EZ142)</f>
        <v>0</v>
      </c>
      <c r="GY142" s="48" t="n">
        <f aca="false">IF((GY141*(1+GY$5/Setup!$C$36)+IF($V142=32,N($F142),0))-DC142-FA142&lt;0.005,0,(GY141*(1+GY$5/Setup!$C$36)+IF($V142=32,N($F142),0))-DC142-FA142)</f>
        <v>0</v>
      </c>
      <c r="GZ142" s="48" t="n">
        <f aca="false">IF((GZ141*(1+GZ$5/Setup!$C$36)+IF($V142=33,N($F142),0))-DD142-FB142&lt;0.005,0,(GZ141*(1+GZ$5/Setup!$C$36)+IF($V142=33,N($F142),0))-DD142-FB142)</f>
        <v>0</v>
      </c>
      <c r="HA142" s="48" t="n">
        <f aca="false">IF((HA141*(1+HA$5/Setup!$C$36)+IF($V142=34,N($F142),0))-DE142-FC142&lt;0.005,0,(HA141*(1+HA$5/Setup!$C$36)+IF($V142=34,N($F142),0))-DE142-FC142)</f>
        <v>0</v>
      </c>
      <c r="HB142" s="48" t="n">
        <f aca="false">IF((HB141*(1+HB$5/Setup!$C$36)+IF($V142=35,N($F142),0))-DF142-FD142&lt;0.005,0,(HB141*(1+HB$5/Setup!$C$36)+IF($V142=35,N($F142),0))-DF142-FD142)</f>
        <v>0</v>
      </c>
      <c r="HC142" s="48" t="n">
        <f aca="false">IF((HC141*(1+HC$5/Setup!$C$36)+IF($V142=36,N($F142),0))-DG142-FE142&lt;0.005,0,(HC141*(1+HC$5/Setup!$C$36)+IF($V142=36,N($F142),0))-DG142-FE142)</f>
        <v>0</v>
      </c>
      <c r="HD142" s="48" t="n">
        <f aca="false">IF((HD141*(1+HD$5/Setup!$C$36)+IF($V142=37,N($F142),0))-DH142-FF142&lt;0.005,0,(HD141*(1+HD$5/Setup!$C$36)+IF($V142=37,N($F142),0))-DH142-FF142)</f>
        <v>0</v>
      </c>
      <c r="HE142" s="48" t="n">
        <f aca="false">IF((HE141*(1+HE$5/Setup!$C$36)+IF($V142=38,N($F142),0))-DI142-FG142&lt;0.005,0,(HE141*(1+HE$5/Setup!$C$36)+IF($V142=38,N($F142),0))-DI142-FG142)</f>
        <v>0</v>
      </c>
      <c r="HF142" s="48" t="n">
        <f aca="false">IF((HF141*(1+HF$5/Setup!$C$36)+IF($V142=39,N($F142),0))-DJ142-FH142&lt;0.005,0,(HF141*(1+HF$5/Setup!$C$36)+IF($V142=39,N($F142),0))-DJ142-FH142)</f>
        <v>0</v>
      </c>
      <c r="HG142" s="48" t="n">
        <f aca="false">IF((HG141*(1+HG$5/Setup!$C$36)+IF($V142=40,N($F142),0))-DK142-FI142&lt;0.005,0,(HG141*(1+HG$5/Setup!$C$36)+IF($V142=40,N($F142),0))-DK142-FI142)</f>
        <v>0</v>
      </c>
      <c r="HH142" s="48" t="n">
        <f aca="false">IF((HH141*(1+HH$5/Setup!$C$36)+IF($V142=41,N($F142),0))-DL142-FJ142&lt;0.005,0,(HH141*(1+HH$5/Setup!$C$36)+IF($V142=41,N($F142),0))-DL142-FJ142)</f>
        <v>0</v>
      </c>
      <c r="HI142" s="48" t="n">
        <f aca="false">IF((HI141*(1+HI$5/Setup!$C$36)+IF($V142=42,N($F142),0))-DM142-FK142&lt;0.005,0,(HI141*(1+HI$5/Setup!$C$36)+IF($V142=42,N($F142),0))-DM142-FK142)</f>
        <v>0</v>
      </c>
      <c r="HJ142" s="48" t="n">
        <f aca="false">IF((HJ141*(1+HJ$5/Setup!$C$36)+IF($V142=43,N($F142),0))-DN142-FL142&lt;0.005,0,(HJ141*(1+HJ$5/Setup!$C$36)+IF($V142=43,N($F142),0))-DN142-FL142)</f>
        <v>0</v>
      </c>
      <c r="HK142" s="48" t="n">
        <f aca="false">IF((HK141*(1+HK$5/Setup!$C$36)+IF($V142=44,N($F142),0))-DO142-FM142&lt;0.005,0,(HK141*(1+HK$5/Setup!$C$36)+IF($V142=44,N($F142),0))-DO142-FM142)</f>
        <v>0</v>
      </c>
      <c r="HL142" s="48" t="n">
        <f aca="false">IF((HL141*(1+HL$5/Setup!$C$36)+IF($V142=45,N($F142),0))-DP142-FN142&lt;0.005,0,(HL141*(1+HL$5/Setup!$C$36)+IF($V142=45,N($F142),0))-DP142-FN142)</f>
        <v>0</v>
      </c>
      <c r="HM142" s="48" t="n">
        <f aca="false">IF((HM141*(1+HM$5/Setup!$C$36)+IF($V142=46,N($F142),0))-DQ142-FO142&lt;0.005,0,(HM141*(1+HM$5/Setup!$C$36)+IF($V142=46,N($F142),0))-DQ142-FO142)</f>
        <v>0</v>
      </c>
      <c r="HN142" s="48" t="n">
        <f aca="false">IF((HN141*(1+HN$5/Setup!$C$36)+IF($V142=47,N($F142),0))-DR142-FP142&lt;0.005,0,(HN141*(1+HN$5/Setup!$C$36)+IF($V142=47,N($F142),0))-DR142-FP142)</f>
        <v>0</v>
      </c>
      <c r="HO142" s="48" t="n">
        <f aca="false">IF((HO141*(1+HO$5/Setup!$C$36)+IF($V142=48,N($F142),0))-DS142-FQ142&lt;0.005,0,(HO141*(1+HO$5/Setup!$C$36)+IF($V142=48,N($F142),0))-DS142-FQ142)</f>
        <v>0</v>
      </c>
      <c r="HP142" s="48" t="n">
        <f aca="false">IF((HP141*(1+HP$5/Setup!$C$36)+IF($V142=49,N($F142),0))-DT142-FR142&lt;0.005,0,(HP141*(1+HP$5/Setup!$C$36)+IF($V142=49,N($F142),0))-DT142-FR142)</f>
        <v>0</v>
      </c>
      <c r="HQ142" s="48" t="n">
        <f aca="false">IF((HQ141*(1+HQ$5/Setup!$C$36)+IF($V142=50,N($F142),0))-DU142-FS142&lt;0.005,0,(HQ141*(1+HQ$5/Setup!$C$36)+IF($V142=50,N($F142),0))-DU142-FS142)</f>
        <v>0</v>
      </c>
    </row>
    <row r="143" customFormat="false" ht="15" hidden="false" customHeight="false" outlineLevel="0" collapsed="false">
      <c r="A143" s="44" t="n">
        <v>135</v>
      </c>
      <c r="B143" s="45" t="n">
        <f aca="false">IF(Setup!$C$7="Every month",EDATE(Setup!$C$8,($A143-1)),IF(Setup!$C$7="Twice a month",DATE(YEAR(Setup!$C$8),MONTH(Setup!$C$8)+INT((($A143-1)+Setup!$C$41)/2),MIN(IF(MOD(($A143-1)+Setup!$C$41,2)=0,Setup!$C$39,Setup!$C$40),DAY(EOMONTH(DATE(YEAR(Setup!$C$8),MONTH(Setup!$C$8)+INT((($A143-1)+Setup!$C$41)/2),1),0)))),Setup!$C$8+($A143-1)*IF(Setup!$C$7="Every week",7,14)))</f>
        <v>48201</v>
      </c>
      <c r="C143" s="45" t="n">
        <f aca="false">IF(Setup!$C$7="Every month",EDATE(Setup!$C$8,$A143),IF(Setup!$C$7="Twice a month",DATE(YEAR(Setup!$C$8),MONTH(Setup!$C$8)+INT(($A143+Setup!$C$41)/2),MIN(IF(MOD($A143+Setup!$C$41,2)=0,Setup!$C$39,Setup!$C$40),DAY(EOMONTH(DATE(YEAR(Setup!$C$8),MONTH(Setup!$C$8)+INT(($A143+Setup!$C$41)/2),1),0)))),Setup!$C$8+$A143*IF(Setup!$C$7="Every week",7,14)))</f>
        <v>48215</v>
      </c>
      <c r="D143" s="46"/>
      <c r="E143" s="47"/>
      <c r="F143" s="47"/>
      <c r="G143" s="47"/>
      <c r="H143" s="47"/>
      <c r="I143" s="48" t="n">
        <f aca="false">N(Setup!$C$11)+N(E143)</f>
        <v>100</v>
      </c>
      <c r="J143" s="48" t="n">
        <f aca="false">MIN(Setup!$C$37,MAX(I143,0))</f>
        <v>9.23076923076923</v>
      </c>
      <c r="K143" s="48" t="n">
        <f aca="false">MIN(MAX(N(Setup!$C$14)-L142,0),MAX(I143-J143,0))</f>
        <v>0</v>
      </c>
      <c r="L143" s="48" t="n">
        <f aca="false">L142+K143-N(G143)</f>
        <v>500</v>
      </c>
      <c r="M143" s="48" t="n">
        <f aca="false">M142+J143-N(H143)</f>
        <v>1246.15384615385</v>
      </c>
      <c r="N143" s="48" t="n">
        <f aca="false">SUM(BX143:DU143)</f>
        <v>0</v>
      </c>
      <c r="O143" s="48" t="n">
        <f aca="false">SUM(Z143:BW143)-N143</f>
        <v>40</v>
      </c>
      <c r="P143" s="48" t="n">
        <f aca="false">MAX(I143-J143-K143,0)+O143</f>
        <v>130.769230769231</v>
      </c>
      <c r="Q143" s="48" t="n">
        <f aca="false">SUM(DV143:FS143)</f>
        <v>0</v>
      </c>
      <c r="R143" s="49" t="n">
        <f aca="false">N143+J143+K143+Q143</f>
        <v>9.23076923076923</v>
      </c>
      <c r="S143" s="48" t="n">
        <f aca="false">T143-T142-N(F143)+N143+Q143</f>
        <v>0</v>
      </c>
      <c r="T143" s="49" t="n">
        <f aca="false">SUM(FT143:HQ143)</f>
        <v>0</v>
      </c>
      <c r="U143" s="44" t="str">
        <f aca="false">IF(T142&lt;0.005,"",INDEX(Helpers!$C$2:$C$51,IF(_xlfn.MINIFS($DV$6:$FS$6,DV143:FS143,"&gt;0.005")=0,V143,_xlfn.MINIFS($DV$6:$FS$6,DV143:FS143,"&gt;0.005"))))</f>
        <v/>
      </c>
      <c r="V143" s="44" t="n">
        <f aca="false">IF(_xlfn.MINIFS($FT$6:$HQ$6,FT142:HQ142,"&gt;0.005")=0,1,_xlfn.MINIFS($FT$6:$HQ$6,FT142:HQ142,"&gt;0.005"))</f>
        <v>1</v>
      </c>
      <c r="W143" s="44" t="n">
        <f aca="false">IF(AND(D143&lt;&gt;"Paid",T142&gt;0.005),1,0)</f>
        <v>0</v>
      </c>
      <c r="X143" s="48" t="n">
        <f aca="false">SUMPRODUCT(((Helpers!$G$2:$G$51*(1+(Helpers!$D$2:$D$51+0.000000001)/12)^(($B143-Setup!$C$8)/(365.25/12))-Helpers!$E$2:$E$51*((1+(Helpers!$D$2:$D$51+0.000000001)/12)^(($B143-Setup!$C$8)/(365.25/12))-1)/((Helpers!$D$2:$D$51+0.000000001)/12))&gt;0)*(Helpers!$G$2:$G$51*(1+(Helpers!$D$2:$D$51+0.000000001)/12)^(($B143-Setup!$C$8)/(365.25/12))-Helpers!$E$2:$E$51*((1+(Helpers!$D$2:$D$51+0.000000001)/12)^(($B143-Setup!$C$8)/(365.25/12))-1)/((Helpers!$D$2:$D$51+0.000000001)/12)))</f>
        <v>0</v>
      </c>
      <c r="Y143" s="48"/>
      <c r="Z143" s="48" t="n">
        <f aca="false">IF(OR(N(Z$5)=0,Z$6=""),0,Z$5*((DATE(YEAR($B143),MONTH($B143),MIN(Z$6,DAY(EOMONTH($B143,0))))&gt;=$B143)*(DATE(YEAR($B143),MONTH($B143),MIN(Z$6,DAY(EOMONTH($B143,0))))&lt;$C143)+(DATE(YEAR($B143),MONTH($B143)+1,MIN(Z$6,DAY(EOMONTH($B143,1))))&gt;=$B143)*(DATE(YEAR($B143),MONTH($B143)+1,MIN(Z$6,DAY(EOMONTH($B143,1))))&lt;$C143)))</f>
        <v>0</v>
      </c>
      <c r="AA143" s="48" t="n">
        <f aca="false">IF(OR(N(AA$5)=0,AA$6=""),0,AA$5*((DATE(YEAR($B143),MONTH($B143),MIN(AA$6,DAY(EOMONTH($B143,0))))&gt;=$B143)*(DATE(YEAR($B143),MONTH($B143),MIN(AA$6,DAY(EOMONTH($B143,0))))&lt;$C143)+(DATE(YEAR($B143),MONTH($B143)+1,MIN(AA$6,DAY(EOMONTH($B143,1))))&gt;=$B143)*(DATE(YEAR($B143),MONTH($B143)+1,MIN(AA$6,DAY(EOMONTH($B143,1))))&lt;$C143)))</f>
        <v>40</v>
      </c>
      <c r="AB143" s="48" t="n">
        <f aca="false">IF(OR(N(AB$5)=0,AB$6=""),0,AB$5*((DATE(YEAR($B143),MONTH($B143),MIN(AB$6,DAY(EOMONTH($B143,0))))&gt;=$B143)*(DATE(YEAR($B143),MONTH($B143),MIN(AB$6,DAY(EOMONTH($B143,0))))&lt;$C143)+(DATE(YEAR($B143),MONTH($B143)+1,MIN(AB$6,DAY(EOMONTH($B143,1))))&gt;=$B143)*(DATE(YEAR($B143),MONTH($B143)+1,MIN(AB$6,DAY(EOMONTH($B143,1))))&lt;$C143)))</f>
        <v>0</v>
      </c>
      <c r="AC143" s="48" t="n">
        <f aca="false">IF(OR(N(AC$5)=0,AC$6=""),0,AC$5*((DATE(YEAR($B143),MONTH($B143),MIN(AC$6,DAY(EOMONTH($B143,0))))&gt;=$B143)*(DATE(YEAR($B143),MONTH($B143),MIN(AC$6,DAY(EOMONTH($B143,0))))&lt;$C143)+(DATE(YEAR($B143),MONTH($B143)+1,MIN(AC$6,DAY(EOMONTH($B143,1))))&gt;=$B143)*(DATE(YEAR($B143),MONTH($B143)+1,MIN(AC$6,DAY(EOMONTH($B143,1))))&lt;$C143)))</f>
        <v>0</v>
      </c>
      <c r="AD143" s="48" t="n">
        <f aca="false">IF(OR(N(AD$5)=0,AD$6=""),0,AD$5*((DATE(YEAR($B143),MONTH($B143),MIN(AD$6,DAY(EOMONTH($B143,0))))&gt;=$B143)*(DATE(YEAR($B143),MONTH($B143),MIN(AD$6,DAY(EOMONTH($B143,0))))&lt;$C143)+(DATE(YEAR($B143),MONTH($B143)+1,MIN(AD$6,DAY(EOMONTH($B143,1))))&gt;=$B143)*(DATE(YEAR($B143),MONTH($B143)+1,MIN(AD$6,DAY(EOMONTH($B143,1))))&lt;$C143)))</f>
        <v>0</v>
      </c>
      <c r="AE143" s="48" t="n">
        <f aca="false">IF(OR(N(AE$5)=0,AE$6=""),0,AE$5*((DATE(YEAR($B143),MONTH($B143),MIN(AE$6,DAY(EOMONTH($B143,0))))&gt;=$B143)*(DATE(YEAR($B143),MONTH($B143),MIN(AE$6,DAY(EOMONTH($B143,0))))&lt;$C143)+(DATE(YEAR($B143),MONTH($B143)+1,MIN(AE$6,DAY(EOMONTH($B143,1))))&gt;=$B143)*(DATE(YEAR($B143),MONTH($B143)+1,MIN(AE$6,DAY(EOMONTH($B143,1))))&lt;$C143)))</f>
        <v>0</v>
      </c>
      <c r="AF143" s="48" t="n">
        <f aca="false">IF(OR(N(AF$5)=0,AF$6=""),0,AF$5*((DATE(YEAR($B143),MONTH($B143),MIN(AF$6,DAY(EOMONTH($B143,0))))&gt;=$B143)*(DATE(YEAR($B143),MONTH($B143),MIN(AF$6,DAY(EOMONTH($B143,0))))&lt;$C143)+(DATE(YEAR($B143),MONTH($B143)+1,MIN(AF$6,DAY(EOMONTH($B143,1))))&gt;=$B143)*(DATE(YEAR($B143),MONTH($B143)+1,MIN(AF$6,DAY(EOMONTH($B143,1))))&lt;$C143)))</f>
        <v>0</v>
      </c>
      <c r="AG143" s="48" t="n">
        <f aca="false">IF(OR(N(AG$5)=0,AG$6=""),0,AG$5*((DATE(YEAR($B143),MONTH($B143),MIN(AG$6,DAY(EOMONTH($B143,0))))&gt;=$B143)*(DATE(YEAR($B143),MONTH($B143),MIN(AG$6,DAY(EOMONTH($B143,0))))&lt;$C143)+(DATE(YEAR($B143),MONTH($B143)+1,MIN(AG$6,DAY(EOMONTH($B143,1))))&gt;=$B143)*(DATE(YEAR($B143),MONTH($B143)+1,MIN(AG$6,DAY(EOMONTH($B143,1))))&lt;$C143)))</f>
        <v>0</v>
      </c>
      <c r="AH143" s="48" t="n">
        <f aca="false">IF(OR(N(AH$5)=0,AH$6=""),0,AH$5*((DATE(YEAR($B143),MONTH($B143),MIN(AH$6,DAY(EOMONTH($B143,0))))&gt;=$B143)*(DATE(YEAR($B143),MONTH($B143),MIN(AH$6,DAY(EOMONTH($B143,0))))&lt;$C143)+(DATE(YEAR($B143),MONTH($B143)+1,MIN(AH$6,DAY(EOMONTH($B143,1))))&gt;=$B143)*(DATE(YEAR($B143),MONTH($B143)+1,MIN(AH$6,DAY(EOMONTH($B143,1))))&lt;$C143)))</f>
        <v>0</v>
      </c>
      <c r="AI143" s="48" t="n">
        <f aca="false">IF(OR(N(AI$5)=0,AI$6=""),0,AI$5*((DATE(YEAR($B143),MONTH($B143),MIN(AI$6,DAY(EOMONTH($B143,0))))&gt;=$B143)*(DATE(YEAR($B143),MONTH($B143),MIN(AI$6,DAY(EOMONTH($B143,0))))&lt;$C143)+(DATE(YEAR($B143),MONTH($B143)+1,MIN(AI$6,DAY(EOMONTH($B143,1))))&gt;=$B143)*(DATE(YEAR($B143),MONTH($B143)+1,MIN(AI$6,DAY(EOMONTH($B143,1))))&lt;$C143)))</f>
        <v>0</v>
      </c>
      <c r="AJ143" s="48" t="n">
        <f aca="false">IF(OR(N(AJ$5)=0,AJ$6=""),0,AJ$5*((DATE(YEAR($B143),MONTH($B143),MIN(AJ$6,DAY(EOMONTH($B143,0))))&gt;=$B143)*(DATE(YEAR($B143),MONTH($B143),MIN(AJ$6,DAY(EOMONTH($B143,0))))&lt;$C143)+(DATE(YEAR($B143),MONTH($B143)+1,MIN(AJ$6,DAY(EOMONTH($B143,1))))&gt;=$B143)*(DATE(YEAR($B143),MONTH($B143)+1,MIN(AJ$6,DAY(EOMONTH($B143,1))))&lt;$C143)))</f>
        <v>0</v>
      </c>
      <c r="AK143" s="48" t="n">
        <f aca="false">IF(OR(N(AK$5)=0,AK$6=""),0,AK$5*((DATE(YEAR($B143),MONTH($B143),MIN(AK$6,DAY(EOMONTH($B143,0))))&gt;=$B143)*(DATE(YEAR($B143),MONTH($B143),MIN(AK$6,DAY(EOMONTH($B143,0))))&lt;$C143)+(DATE(YEAR($B143),MONTH($B143)+1,MIN(AK$6,DAY(EOMONTH($B143,1))))&gt;=$B143)*(DATE(YEAR($B143),MONTH($B143)+1,MIN(AK$6,DAY(EOMONTH($B143,1))))&lt;$C143)))</f>
        <v>0</v>
      </c>
      <c r="AL143" s="48" t="n">
        <f aca="false">IF(OR(N(AL$5)=0,AL$6=""),0,AL$5*((DATE(YEAR($B143),MONTH($B143),MIN(AL$6,DAY(EOMONTH($B143,0))))&gt;=$B143)*(DATE(YEAR($B143),MONTH($B143),MIN(AL$6,DAY(EOMONTH($B143,0))))&lt;$C143)+(DATE(YEAR($B143),MONTH($B143)+1,MIN(AL$6,DAY(EOMONTH($B143,1))))&gt;=$B143)*(DATE(YEAR($B143),MONTH($B143)+1,MIN(AL$6,DAY(EOMONTH($B143,1))))&lt;$C143)))</f>
        <v>0</v>
      </c>
      <c r="AM143" s="48" t="n">
        <f aca="false">IF(OR(N(AM$5)=0,AM$6=""),0,AM$5*((DATE(YEAR($B143),MONTH($B143),MIN(AM$6,DAY(EOMONTH($B143,0))))&gt;=$B143)*(DATE(YEAR($B143),MONTH($B143),MIN(AM$6,DAY(EOMONTH($B143,0))))&lt;$C143)+(DATE(YEAR($B143),MONTH($B143)+1,MIN(AM$6,DAY(EOMONTH($B143,1))))&gt;=$B143)*(DATE(YEAR($B143),MONTH($B143)+1,MIN(AM$6,DAY(EOMONTH($B143,1))))&lt;$C143)))</f>
        <v>0</v>
      </c>
      <c r="AN143" s="48" t="n">
        <f aca="false">IF(OR(N(AN$5)=0,AN$6=""),0,AN$5*((DATE(YEAR($B143),MONTH($B143),MIN(AN$6,DAY(EOMONTH($B143,0))))&gt;=$B143)*(DATE(YEAR($B143),MONTH($B143),MIN(AN$6,DAY(EOMONTH($B143,0))))&lt;$C143)+(DATE(YEAR($B143),MONTH($B143)+1,MIN(AN$6,DAY(EOMONTH($B143,1))))&gt;=$B143)*(DATE(YEAR($B143),MONTH($B143)+1,MIN(AN$6,DAY(EOMONTH($B143,1))))&lt;$C143)))</f>
        <v>0</v>
      </c>
      <c r="AO143" s="48" t="n">
        <f aca="false">IF(OR(N(AO$5)=0,AO$6=""),0,AO$5*((DATE(YEAR($B143),MONTH($B143),MIN(AO$6,DAY(EOMONTH($B143,0))))&gt;=$B143)*(DATE(YEAR($B143),MONTH($B143),MIN(AO$6,DAY(EOMONTH($B143,0))))&lt;$C143)+(DATE(YEAR($B143),MONTH($B143)+1,MIN(AO$6,DAY(EOMONTH($B143,1))))&gt;=$B143)*(DATE(YEAR($B143),MONTH($B143)+1,MIN(AO$6,DAY(EOMONTH($B143,1))))&lt;$C143)))</f>
        <v>0</v>
      </c>
      <c r="AP143" s="48" t="n">
        <f aca="false">IF(OR(N(AP$5)=0,AP$6=""),0,AP$5*((DATE(YEAR($B143),MONTH($B143),MIN(AP$6,DAY(EOMONTH($B143,0))))&gt;=$B143)*(DATE(YEAR($B143),MONTH($B143),MIN(AP$6,DAY(EOMONTH($B143,0))))&lt;$C143)+(DATE(YEAR($B143),MONTH($B143)+1,MIN(AP$6,DAY(EOMONTH($B143,1))))&gt;=$B143)*(DATE(YEAR($B143),MONTH($B143)+1,MIN(AP$6,DAY(EOMONTH($B143,1))))&lt;$C143)))</f>
        <v>0</v>
      </c>
      <c r="AQ143" s="48" t="n">
        <f aca="false">IF(OR(N(AQ$5)=0,AQ$6=""),0,AQ$5*((DATE(YEAR($B143),MONTH($B143),MIN(AQ$6,DAY(EOMONTH($B143,0))))&gt;=$B143)*(DATE(YEAR($B143),MONTH($B143),MIN(AQ$6,DAY(EOMONTH($B143,0))))&lt;$C143)+(DATE(YEAR($B143),MONTH($B143)+1,MIN(AQ$6,DAY(EOMONTH($B143,1))))&gt;=$B143)*(DATE(YEAR($B143),MONTH($B143)+1,MIN(AQ$6,DAY(EOMONTH($B143,1))))&lt;$C143)))</f>
        <v>0</v>
      </c>
      <c r="AR143" s="48" t="n">
        <f aca="false">IF(OR(N(AR$5)=0,AR$6=""),0,AR$5*((DATE(YEAR($B143),MONTH($B143),MIN(AR$6,DAY(EOMONTH($B143,0))))&gt;=$B143)*(DATE(YEAR($B143),MONTH($B143),MIN(AR$6,DAY(EOMONTH($B143,0))))&lt;$C143)+(DATE(YEAR($B143),MONTH($B143)+1,MIN(AR$6,DAY(EOMONTH($B143,1))))&gt;=$B143)*(DATE(YEAR($B143),MONTH($B143)+1,MIN(AR$6,DAY(EOMONTH($B143,1))))&lt;$C143)))</f>
        <v>0</v>
      </c>
      <c r="AS143" s="48" t="n">
        <f aca="false">IF(OR(N(AS$5)=0,AS$6=""),0,AS$5*((DATE(YEAR($B143),MONTH($B143),MIN(AS$6,DAY(EOMONTH($B143,0))))&gt;=$B143)*(DATE(YEAR($B143),MONTH($B143),MIN(AS$6,DAY(EOMONTH($B143,0))))&lt;$C143)+(DATE(YEAR($B143),MONTH($B143)+1,MIN(AS$6,DAY(EOMONTH($B143,1))))&gt;=$B143)*(DATE(YEAR($B143),MONTH($B143)+1,MIN(AS$6,DAY(EOMONTH($B143,1))))&lt;$C143)))</f>
        <v>0</v>
      </c>
      <c r="AT143" s="48" t="n">
        <f aca="false">IF(OR(N(AT$5)=0,AT$6=""),0,AT$5*((DATE(YEAR($B143),MONTH($B143),MIN(AT$6,DAY(EOMONTH($B143,0))))&gt;=$B143)*(DATE(YEAR($B143),MONTH($B143),MIN(AT$6,DAY(EOMONTH($B143,0))))&lt;$C143)+(DATE(YEAR($B143),MONTH($B143)+1,MIN(AT$6,DAY(EOMONTH($B143,1))))&gt;=$B143)*(DATE(YEAR($B143),MONTH($B143)+1,MIN(AT$6,DAY(EOMONTH($B143,1))))&lt;$C143)))</f>
        <v>0</v>
      </c>
      <c r="AU143" s="48" t="n">
        <f aca="false">IF(OR(N(AU$5)=0,AU$6=""),0,AU$5*((DATE(YEAR($B143),MONTH($B143),MIN(AU$6,DAY(EOMONTH($B143,0))))&gt;=$B143)*(DATE(YEAR($B143),MONTH($B143),MIN(AU$6,DAY(EOMONTH($B143,0))))&lt;$C143)+(DATE(YEAR($B143),MONTH($B143)+1,MIN(AU$6,DAY(EOMONTH($B143,1))))&gt;=$B143)*(DATE(YEAR($B143),MONTH($B143)+1,MIN(AU$6,DAY(EOMONTH($B143,1))))&lt;$C143)))</f>
        <v>0</v>
      </c>
      <c r="AV143" s="48" t="n">
        <f aca="false">IF(OR(N(AV$5)=0,AV$6=""),0,AV$5*((DATE(YEAR($B143),MONTH($B143),MIN(AV$6,DAY(EOMONTH($B143,0))))&gt;=$B143)*(DATE(YEAR($B143),MONTH($B143),MIN(AV$6,DAY(EOMONTH($B143,0))))&lt;$C143)+(DATE(YEAR($B143),MONTH($B143)+1,MIN(AV$6,DAY(EOMONTH($B143,1))))&gt;=$B143)*(DATE(YEAR($B143),MONTH($B143)+1,MIN(AV$6,DAY(EOMONTH($B143,1))))&lt;$C143)))</f>
        <v>0</v>
      </c>
      <c r="AW143" s="48" t="n">
        <f aca="false">IF(OR(N(AW$5)=0,AW$6=""),0,AW$5*((DATE(YEAR($B143),MONTH($B143),MIN(AW$6,DAY(EOMONTH($B143,0))))&gt;=$B143)*(DATE(YEAR($B143),MONTH($B143),MIN(AW$6,DAY(EOMONTH($B143,0))))&lt;$C143)+(DATE(YEAR($B143),MONTH($B143)+1,MIN(AW$6,DAY(EOMONTH($B143,1))))&gt;=$B143)*(DATE(YEAR($B143),MONTH($B143)+1,MIN(AW$6,DAY(EOMONTH($B143,1))))&lt;$C143)))</f>
        <v>0</v>
      </c>
      <c r="AX143" s="48" t="n">
        <f aca="false">IF(OR(N(AX$5)=0,AX$6=""),0,AX$5*((DATE(YEAR($B143),MONTH($B143),MIN(AX$6,DAY(EOMONTH($B143,0))))&gt;=$B143)*(DATE(YEAR($B143),MONTH($B143),MIN(AX$6,DAY(EOMONTH($B143,0))))&lt;$C143)+(DATE(YEAR($B143),MONTH($B143)+1,MIN(AX$6,DAY(EOMONTH($B143,1))))&gt;=$B143)*(DATE(YEAR($B143),MONTH($B143)+1,MIN(AX$6,DAY(EOMONTH($B143,1))))&lt;$C143)))</f>
        <v>0</v>
      </c>
      <c r="AY143" s="48" t="n">
        <f aca="false">IF(OR(N(AY$5)=0,AY$6=""),0,AY$5*((DATE(YEAR($B143),MONTH($B143),MIN(AY$6,DAY(EOMONTH($B143,0))))&gt;=$B143)*(DATE(YEAR($B143),MONTH($B143),MIN(AY$6,DAY(EOMONTH($B143,0))))&lt;$C143)+(DATE(YEAR($B143),MONTH($B143)+1,MIN(AY$6,DAY(EOMONTH($B143,1))))&gt;=$B143)*(DATE(YEAR($B143),MONTH($B143)+1,MIN(AY$6,DAY(EOMONTH($B143,1))))&lt;$C143)))</f>
        <v>0</v>
      </c>
      <c r="AZ143" s="48" t="n">
        <f aca="false">IF(OR(N(AZ$5)=0,AZ$6=""),0,AZ$5*((DATE(YEAR($B143),MONTH($B143),MIN(AZ$6,DAY(EOMONTH($B143,0))))&gt;=$B143)*(DATE(YEAR($B143),MONTH($B143),MIN(AZ$6,DAY(EOMONTH($B143,0))))&lt;$C143)+(DATE(YEAR($B143),MONTH($B143)+1,MIN(AZ$6,DAY(EOMONTH($B143,1))))&gt;=$B143)*(DATE(YEAR($B143),MONTH($B143)+1,MIN(AZ$6,DAY(EOMONTH($B143,1))))&lt;$C143)))</f>
        <v>0</v>
      </c>
      <c r="BA143" s="48" t="n">
        <f aca="false">IF(OR(N(BA$5)=0,BA$6=""),0,BA$5*((DATE(YEAR($B143),MONTH($B143),MIN(BA$6,DAY(EOMONTH($B143,0))))&gt;=$B143)*(DATE(YEAR($B143),MONTH($B143),MIN(BA$6,DAY(EOMONTH($B143,0))))&lt;$C143)+(DATE(YEAR($B143),MONTH($B143)+1,MIN(BA$6,DAY(EOMONTH($B143,1))))&gt;=$B143)*(DATE(YEAR($B143),MONTH($B143)+1,MIN(BA$6,DAY(EOMONTH($B143,1))))&lt;$C143)))</f>
        <v>0</v>
      </c>
      <c r="BB143" s="48" t="n">
        <f aca="false">IF(OR(N(BB$5)=0,BB$6=""),0,BB$5*((DATE(YEAR($B143),MONTH($B143),MIN(BB$6,DAY(EOMONTH($B143,0))))&gt;=$B143)*(DATE(YEAR($B143),MONTH($B143),MIN(BB$6,DAY(EOMONTH($B143,0))))&lt;$C143)+(DATE(YEAR($B143),MONTH($B143)+1,MIN(BB$6,DAY(EOMONTH($B143,1))))&gt;=$B143)*(DATE(YEAR($B143),MONTH($B143)+1,MIN(BB$6,DAY(EOMONTH($B143,1))))&lt;$C143)))</f>
        <v>0</v>
      </c>
      <c r="BC143" s="48" t="n">
        <f aca="false">IF(OR(N(BC$5)=0,BC$6=""),0,BC$5*((DATE(YEAR($B143),MONTH($B143),MIN(BC$6,DAY(EOMONTH($B143,0))))&gt;=$B143)*(DATE(YEAR($B143),MONTH($B143),MIN(BC$6,DAY(EOMONTH($B143,0))))&lt;$C143)+(DATE(YEAR($B143),MONTH($B143)+1,MIN(BC$6,DAY(EOMONTH($B143,1))))&gt;=$B143)*(DATE(YEAR($B143),MONTH($B143)+1,MIN(BC$6,DAY(EOMONTH($B143,1))))&lt;$C143)))</f>
        <v>0</v>
      </c>
      <c r="BD143" s="48" t="n">
        <f aca="false">IF(OR(N(BD$5)=0,BD$6=""),0,BD$5*((DATE(YEAR($B143),MONTH($B143),MIN(BD$6,DAY(EOMONTH($B143,0))))&gt;=$B143)*(DATE(YEAR($B143),MONTH($B143),MIN(BD$6,DAY(EOMONTH($B143,0))))&lt;$C143)+(DATE(YEAR($B143),MONTH($B143)+1,MIN(BD$6,DAY(EOMONTH($B143,1))))&gt;=$B143)*(DATE(YEAR($B143),MONTH($B143)+1,MIN(BD$6,DAY(EOMONTH($B143,1))))&lt;$C143)))</f>
        <v>0</v>
      </c>
      <c r="BE143" s="48" t="n">
        <f aca="false">IF(OR(N(BE$5)=0,BE$6=""),0,BE$5*((DATE(YEAR($B143),MONTH($B143),MIN(BE$6,DAY(EOMONTH($B143,0))))&gt;=$B143)*(DATE(YEAR($B143),MONTH($B143),MIN(BE$6,DAY(EOMONTH($B143,0))))&lt;$C143)+(DATE(YEAR($B143),MONTH($B143)+1,MIN(BE$6,DAY(EOMONTH($B143,1))))&gt;=$B143)*(DATE(YEAR($B143),MONTH($B143)+1,MIN(BE$6,DAY(EOMONTH($B143,1))))&lt;$C143)))</f>
        <v>0</v>
      </c>
      <c r="BF143" s="48" t="n">
        <f aca="false">IF(OR(N(BF$5)=0,BF$6=""),0,BF$5*((DATE(YEAR($B143),MONTH($B143),MIN(BF$6,DAY(EOMONTH($B143,0))))&gt;=$B143)*(DATE(YEAR($B143),MONTH($B143),MIN(BF$6,DAY(EOMONTH($B143,0))))&lt;$C143)+(DATE(YEAR($B143),MONTH($B143)+1,MIN(BF$6,DAY(EOMONTH($B143,1))))&gt;=$B143)*(DATE(YEAR($B143),MONTH($B143)+1,MIN(BF$6,DAY(EOMONTH($B143,1))))&lt;$C143)))</f>
        <v>0</v>
      </c>
      <c r="BG143" s="48" t="n">
        <f aca="false">IF(OR(N(BG$5)=0,BG$6=""),0,BG$5*((DATE(YEAR($B143),MONTH($B143),MIN(BG$6,DAY(EOMONTH($B143,0))))&gt;=$B143)*(DATE(YEAR($B143),MONTH($B143),MIN(BG$6,DAY(EOMONTH($B143,0))))&lt;$C143)+(DATE(YEAR($B143),MONTH($B143)+1,MIN(BG$6,DAY(EOMONTH($B143,1))))&gt;=$B143)*(DATE(YEAR($B143),MONTH($B143)+1,MIN(BG$6,DAY(EOMONTH($B143,1))))&lt;$C143)))</f>
        <v>0</v>
      </c>
      <c r="BH143" s="48" t="n">
        <f aca="false">IF(OR(N(BH$5)=0,BH$6=""),0,BH$5*((DATE(YEAR($B143),MONTH($B143),MIN(BH$6,DAY(EOMONTH($B143,0))))&gt;=$B143)*(DATE(YEAR($B143),MONTH($B143),MIN(BH$6,DAY(EOMONTH($B143,0))))&lt;$C143)+(DATE(YEAR($B143),MONTH($B143)+1,MIN(BH$6,DAY(EOMONTH($B143,1))))&gt;=$B143)*(DATE(YEAR($B143),MONTH($B143)+1,MIN(BH$6,DAY(EOMONTH($B143,1))))&lt;$C143)))</f>
        <v>0</v>
      </c>
      <c r="BI143" s="48" t="n">
        <f aca="false">IF(OR(N(BI$5)=0,BI$6=""),0,BI$5*((DATE(YEAR($B143),MONTH($B143),MIN(BI$6,DAY(EOMONTH($B143,0))))&gt;=$B143)*(DATE(YEAR($B143),MONTH($B143),MIN(BI$6,DAY(EOMONTH($B143,0))))&lt;$C143)+(DATE(YEAR($B143),MONTH($B143)+1,MIN(BI$6,DAY(EOMONTH($B143,1))))&gt;=$B143)*(DATE(YEAR($B143),MONTH($B143)+1,MIN(BI$6,DAY(EOMONTH($B143,1))))&lt;$C143)))</f>
        <v>0</v>
      </c>
      <c r="BJ143" s="48" t="n">
        <f aca="false">IF(OR(N(BJ$5)=0,BJ$6=""),0,BJ$5*((DATE(YEAR($B143),MONTH($B143),MIN(BJ$6,DAY(EOMONTH($B143,0))))&gt;=$B143)*(DATE(YEAR($B143),MONTH($B143),MIN(BJ$6,DAY(EOMONTH($B143,0))))&lt;$C143)+(DATE(YEAR($B143),MONTH($B143)+1,MIN(BJ$6,DAY(EOMONTH($B143,1))))&gt;=$B143)*(DATE(YEAR($B143),MONTH($B143)+1,MIN(BJ$6,DAY(EOMONTH($B143,1))))&lt;$C143)))</f>
        <v>0</v>
      </c>
      <c r="BK143" s="48" t="n">
        <f aca="false">IF(OR(N(BK$5)=0,BK$6=""),0,BK$5*((DATE(YEAR($B143),MONTH($B143),MIN(BK$6,DAY(EOMONTH($B143,0))))&gt;=$B143)*(DATE(YEAR($B143),MONTH($B143),MIN(BK$6,DAY(EOMONTH($B143,0))))&lt;$C143)+(DATE(YEAR($B143),MONTH($B143)+1,MIN(BK$6,DAY(EOMONTH($B143,1))))&gt;=$B143)*(DATE(YEAR($B143),MONTH($B143)+1,MIN(BK$6,DAY(EOMONTH($B143,1))))&lt;$C143)))</f>
        <v>0</v>
      </c>
      <c r="BL143" s="48" t="n">
        <f aca="false">IF(OR(N(BL$5)=0,BL$6=""),0,BL$5*((DATE(YEAR($B143),MONTH($B143),MIN(BL$6,DAY(EOMONTH($B143,0))))&gt;=$B143)*(DATE(YEAR($B143),MONTH($B143),MIN(BL$6,DAY(EOMONTH($B143,0))))&lt;$C143)+(DATE(YEAR($B143),MONTH($B143)+1,MIN(BL$6,DAY(EOMONTH($B143,1))))&gt;=$B143)*(DATE(YEAR($B143),MONTH($B143)+1,MIN(BL$6,DAY(EOMONTH($B143,1))))&lt;$C143)))</f>
        <v>0</v>
      </c>
      <c r="BM143" s="48" t="n">
        <f aca="false">IF(OR(N(BM$5)=0,BM$6=""),0,BM$5*((DATE(YEAR($B143),MONTH($B143),MIN(BM$6,DAY(EOMONTH($B143,0))))&gt;=$B143)*(DATE(YEAR($B143),MONTH($B143),MIN(BM$6,DAY(EOMONTH($B143,0))))&lt;$C143)+(DATE(YEAR($B143),MONTH($B143)+1,MIN(BM$6,DAY(EOMONTH($B143,1))))&gt;=$B143)*(DATE(YEAR($B143),MONTH($B143)+1,MIN(BM$6,DAY(EOMONTH($B143,1))))&lt;$C143)))</f>
        <v>0</v>
      </c>
      <c r="BN143" s="48" t="n">
        <f aca="false">IF(OR(N(BN$5)=0,BN$6=""),0,BN$5*((DATE(YEAR($B143),MONTH($B143),MIN(BN$6,DAY(EOMONTH($B143,0))))&gt;=$B143)*(DATE(YEAR($B143),MONTH($B143),MIN(BN$6,DAY(EOMONTH($B143,0))))&lt;$C143)+(DATE(YEAR($B143),MONTH($B143)+1,MIN(BN$6,DAY(EOMONTH($B143,1))))&gt;=$B143)*(DATE(YEAR($B143),MONTH($B143)+1,MIN(BN$6,DAY(EOMONTH($B143,1))))&lt;$C143)))</f>
        <v>0</v>
      </c>
      <c r="BO143" s="48" t="n">
        <f aca="false">IF(OR(N(BO$5)=0,BO$6=""),0,BO$5*((DATE(YEAR($B143),MONTH($B143),MIN(BO$6,DAY(EOMONTH($B143,0))))&gt;=$B143)*(DATE(YEAR($B143),MONTH($B143),MIN(BO$6,DAY(EOMONTH($B143,0))))&lt;$C143)+(DATE(YEAR($B143),MONTH($B143)+1,MIN(BO$6,DAY(EOMONTH($B143,1))))&gt;=$B143)*(DATE(YEAR($B143),MONTH($B143)+1,MIN(BO$6,DAY(EOMONTH($B143,1))))&lt;$C143)))</f>
        <v>0</v>
      </c>
      <c r="BP143" s="48" t="n">
        <f aca="false">IF(OR(N(BP$5)=0,BP$6=""),0,BP$5*((DATE(YEAR($B143),MONTH($B143),MIN(BP$6,DAY(EOMONTH($B143,0))))&gt;=$B143)*(DATE(YEAR($B143),MONTH($B143),MIN(BP$6,DAY(EOMONTH($B143,0))))&lt;$C143)+(DATE(YEAR($B143),MONTH($B143)+1,MIN(BP$6,DAY(EOMONTH($B143,1))))&gt;=$B143)*(DATE(YEAR($B143),MONTH($B143)+1,MIN(BP$6,DAY(EOMONTH($B143,1))))&lt;$C143)))</f>
        <v>0</v>
      </c>
      <c r="BQ143" s="48" t="n">
        <f aca="false">IF(OR(N(BQ$5)=0,BQ$6=""),0,BQ$5*((DATE(YEAR($B143),MONTH($B143),MIN(BQ$6,DAY(EOMONTH($B143,0))))&gt;=$B143)*(DATE(YEAR($B143),MONTH($B143),MIN(BQ$6,DAY(EOMONTH($B143,0))))&lt;$C143)+(DATE(YEAR($B143),MONTH($B143)+1,MIN(BQ$6,DAY(EOMONTH($B143,1))))&gt;=$B143)*(DATE(YEAR($B143),MONTH($B143)+1,MIN(BQ$6,DAY(EOMONTH($B143,1))))&lt;$C143)))</f>
        <v>0</v>
      </c>
      <c r="BR143" s="48" t="n">
        <f aca="false">IF(OR(N(BR$5)=0,BR$6=""),0,BR$5*((DATE(YEAR($B143),MONTH($B143),MIN(BR$6,DAY(EOMONTH($B143,0))))&gt;=$B143)*(DATE(YEAR($B143),MONTH($B143),MIN(BR$6,DAY(EOMONTH($B143,0))))&lt;$C143)+(DATE(YEAR($B143),MONTH($B143)+1,MIN(BR$6,DAY(EOMONTH($B143,1))))&gt;=$B143)*(DATE(YEAR($B143),MONTH($B143)+1,MIN(BR$6,DAY(EOMONTH($B143,1))))&lt;$C143)))</f>
        <v>0</v>
      </c>
      <c r="BS143" s="48" t="n">
        <f aca="false">IF(OR(N(BS$5)=0,BS$6=""),0,BS$5*((DATE(YEAR($B143),MONTH($B143),MIN(BS$6,DAY(EOMONTH($B143,0))))&gt;=$B143)*(DATE(YEAR($B143),MONTH($B143),MIN(BS$6,DAY(EOMONTH($B143,0))))&lt;$C143)+(DATE(YEAR($B143),MONTH($B143)+1,MIN(BS$6,DAY(EOMONTH($B143,1))))&gt;=$B143)*(DATE(YEAR($B143),MONTH($B143)+1,MIN(BS$6,DAY(EOMONTH($B143,1))))&lt;$C143)))</f>
        <v>0</v>
      </c>
      <c r="BT143" s="48" t="n">
        <f aca="false">IF(OR(N(BT$5)=0,BT$6=""),0,BT$5*((DATE(YEAR($B143),MONTH($B143),MIN(BT$6,DAY(EOMONTH($B143,0))))&gt;=$B143)*(DATE(YEAR($B143),MONTH($B143),MIN(BT$6,DAY(EOMONTH($B143,0))))&lt;$C143)+(DATE(YEAR($B143),MONTH($B143)+1,MIN(BT$6,DAY(EOMONTH($B143,1))))&gt;=$B143)*(DATE(YEAR($B143),MONTH($B143)+1,MIN(BT$6,DAY(EOMONTH($B143,1))))&lt;$C143)))</f>
        <v>0</v>
      </c>
      <c r="BU143" s="48" t="n">
        <f aca="false">IF(OR(N(BU$5)=0,BU$6=""),0,BU$5*((DATE(YEAR($B143),MONTH($B143),MIN(BU$6,DAY(EOMONTH($B143,0))))&gt;=$B143)*(DATE(YEAR($B143),MONTH($B143),MIN(BU$6,DAY(EOMONTH($B143,0))))&lt;$C143)+(DATE(YEAR($B143),MONTH($B143)+1,MIN(BU$6,DAY(EOMONTH($B143,1))))&gt;=$B143)*(DATE(YEAR($B143),MONTH($B143)+1,MIN(BU$6,DAY(EOMONTH($B143,1))))&lt;$C143)))</f>
        <v>0</v>
      </c>
      <c r="BV143" s="48" t="n">
        <f aca="false">IF(OR(N(BV$5)=0,BV$6=""),0,BV$5*((DATE(YEAR($B143),MONTH($B143),MIN(BV$6,DAY(EOMONTH($B143,0))))&gt;=$B143)*(DATE(YEAR($B143),MONTH($B143),MIN(BV$6,DAY(EOMONTH($B143,0))))&lt;$C143)+(DATE(YEAR($B143),MONTH($B143)+1,MIN(BV$6,DAY(EOMONTH($B143,1))))&gt;=$B143)*(DATE(YEAR($B143),MONTH($B143)+1,MIN(BV$6,DAY(EOMONTH($B143,1))))&lt;$C143)))</f>
        <v>0</v>
      </c>
      <c r="BW143" s="48" t="n">
        <f aca="false">IF(OR(N(BW$5)=0,BW$6=""),0,BW$5*((DATE(YEAR($B143),MONTH($B143),MIN(BW$6,DAY(EOMONTH($B143,0))))&gt;=$B143)*(DATE(YEAR($B143),MONTH($B143),MIN(BW$6,DAY(EOMONTH($B143,0))))&lt;$C143)+(DATE(YEAR($B143),MONTH($B143)+1,MIN(BW$6,DAY(EOMONTH($B143,1))))&gt;=$B143)*(DATE(YEAR($B143),MONTH($B143)+1,MIN(BW$6,DAY(EOMONTH($B143,1))))&lt;$C143)))</f>
        <v>0</v>
      </c>
      <c r="BX143" s="48" t="n">
        <f aca="false">MIN(Z143,(FT142*(1+FT$5/Setup!$C$36)+IF($V143=1,N($F143),0)))</f>
        <v>0</v>
      </c>
      <c r="BY143" s="48" t="n">
        <f aca="false">MIN(AA143,(FU142*(1+FU$5/Setup!$C$36)+IF($V143=2,N($F143),0)))</f>
        <v>0</v>
      </c>
      <c r="BZ143" s="48" t="n">
        <f aca="false">MIN(AB143,(FV142*(1+FV$5/Setup!$C$36)+IF($V143=3,N($F143),0)))</f>
        <v>0</v>
      </c>
      <c r="CA143" s="48" t="n">
        <f aca="false">MIN(AC143,(FW142*(1+FW$5/Setup!$C$36)+IF($V143=4,N($F143),0)))</f>
        <v>0</v>
      </c>
      <c r="CB143" s="48" t="n">
        <f aca="false">MIN(AD143,(FX142*(1+FX$5/Setup!$C$36)+IF($V143=5,N($F143),0)))</f>
        <v>0</v>
      </c>
      <c r="CC143" s="48" t="n">
        <f aca="false">MIN(AE143,(FY142*(1+FY$5/Setup!$C$36)+IF($V143=6,N($F143),0)))</f>
        <v>0</v>
      </c>
      <c r="CD143" s="48" t="n">
        <f aca="false">MIN(AF143,(FZ142*(1+FZ$5/Setup!$C$36)+IF($V143=7,N($F143),0)))</f>
        <v>0</v>
      </c>
      <c r="CE143" s="48" t="n">
        <f aca="false">MIN(AG143,(GA142*(1+GA$5/Setup!$C$36)+IF($V143=8,N($F143),0)))</f>
        <v>0</v>
      </c>
      <c r="CF143" s="48" t="n">
        <f aca="false">MIN(AH143,(GB142*(1+GB$5/Setup!$C$36)+IF($V143=9,N($F143),0)))</f>
        <v>0</v>
      </c>
      <c r="CG143" s="48" t="n">
        <f aca="false">MIN(AI143,(GC142*(1+GC$5/Setup!$C$36)+IF($V143=10,N($F143),0)))</f>
        <v>0</v>
      </c>
      <c r="CH143" s="48" t="n">
        <f aca="false">MIN(AJ143,(GD142*(1+GD$5/Setup!$C$36)+IF($V143=11,N($F143),0)))</f>
        <v>0</v>
      </c>
      <c r="CI143" s="48" t="n">
        <f aca="false">MIN(AK143,(GE142*(1+GE$5/Setup!$C$36)+IF($V143=12,N($F143),0)))</f>
        <v>0</v>
      </c>
      <c r="CJ143" s="48" t="n">
        <f aca="false">MIN(AL143,(GF142*(1+GF$5/Setup!$C$36)+IF($V143=13,N($F143),0)))</f>
        <v>0</v>
      </c>
      <c r="CK143" s="48" t="n">
        <f aca="false">MIN(AM143,(GG142*(1+GG$5/Setup!$C$36)+IF($V143=14,N($F143),0)))</f>
        <v>0</v>
      </c>
      <c r="CL143" s="48" t="n">
        <f aca="false">MIN(AN143,(GH142*(1+GH$5/Setup!$C$36)+IF($V143=15,N($F143),0)))</f>
        <v>0</v>
      </c>
      <c r="CM143" s="48" t="n">
        <f aca="false">MIN(AO143,(GI142*(1+GI$5/Setup!$C$36)+IF($V143=16,N($F143),0)))</f>
        <v>0</v>
      </c>
      <c r="CN143" s="48" t="n">
        <f aca="false">MIN(AP143,(GJ142*(1+GJ$5/Setup!$C$36)+IF($V143=17,N($F143),0)))</f>
        <v>0</v>
      </c>
      <c r="CO143" s="48" t="n">
        <f aca="false">MIN(AQ143,(GK142*(1+GK$5/Setup!$C$36)+IF($V143=18,N($F143),0)))</f>
        <v>0</v>
      </c>
      <c r="CP143" s="48" t="n">
        <f aca="false">MIN(AR143,(GL142*(1+GL$5/Setup!$C$36)+IF($V143=19,N($F143),0)))</f>
        <v>0</v>
      </c>
      <c r="CQ143" s="48" t="n">
        <f aca="false">MIN(AS143,(GM142*(1+GM$5/Setup!$C$36)+IF($V143=20,N($F143),0)))</f>
        <v>0</v>
      </c>
      <c r="CR143" s="48" t="n">
        <f aca="false">MIN(AT143,(GN142*(1+GN$5/Setup!$C$36)+IF($V143=21,N($F143),0)))</f>
        <v>0</v>
      </c>
      <c r="CS143" s="48" t="n">
        <f aca="false">MIN(AU143,(GO142*(1+GO$5/Setup!$C$36)+IF($V143=22,N($F143),0)))</f>
        <v>0</v>
      </c>
      <c r="CT143" s="48" t="n">
        <f aca="false">MIN(AV143,(GP142*(1+GP$5/Setup!$C$36)+IF($V143=23,N($F143),0)))</f>
        <v>0</v>
      </c>
      <c r="CU143" s="48" t="n">
        <f aca="false">MIN(AW143,(GQ142*(1+GQ$5/Setup!$C$36)+IF($V143=24,N($F143),0)))</f>
        <v>0</v>
      </c>
      <c r="CV143" s="48" t="n">
        <f aca="false">MIN(AX143,(GR142*(1+GR$5/Setup!$C$36)+IF($V143=25,N($F143),0)))</f>
        <v>0</v>
      </c>
      <c r="CW143" s="48" t="n">
        <f aca="false">MIN(AY143,(GS142*(1+GS$5/Setup!$C$36)+IF($V143=26,N($F143),0)))</f>
        <v>0</v>
      </c>
      <c r="CX143" s="48" t="n">
        <f aca="false">MIN(AZ143,(GT142*(1+GT$5/Setup!$C$36)+IF($V143=27,N($F143),0)))</f>
        <v>0</v>
      </c>
      <c r="CY143" s="48" t="n">
        <f aca="false">MIN(BA143,(GU142*(1+GU$5/Setup!$C$36)+IF($V143=28,N($F143),0)))</f>
        <v>0</v>
      </c>
      <c r="CZ143" s="48" t="n">
        <f aca="false">MIN(BB143,(GV142*(1+GV$5/Setup!$C$36)+IF($V143=29,N($F143),0)))</f>
        <v>0</v>
      </c>
      <c r="DA143" s="48" t="n">
        <f aca="false">MIN(BC143,(GW142*(1+GW$5/Setup!$C$36)+IF($V143=30,N($F143),0)))</f>
        <v>0</v>
      </c>
      <c r="DB143" s="48" t="n">
        <f aca="false">MIN(BD143,(GX142*(1+GX$5/Setup!$C$36)+IF($V143=31,N($F143),0)))</f>
        <v>0</v>
      </c>
      <c r="DC143" s="48" t="n">
        <f aca="false">MIN(BE143,(GY142*(1+GY$5/Setup!$C$36)+IF($V143=32,N($F143),0)))</f>
        <v>0</v>
      </c>
      <c r="DD143" s="48" t="n">
        <f aca="false">MIN(BF143,(GZ142*(1+GZ$5/Setup!$C$36)+IF($V143=33,N($F143),0)))</f>
        <v>0</v>
      </c>
      <c r="DE143" s="48" t="n">
        <f aca="false">MIN(BG143,(HA142*(1+HA$5/Setup!$C$36)+IF($V143=34,N($F143),0)))</f>
        <v>0</v>
      </c>
      <c r="DF143" s="48" t="n">
        <f aca="false">MIN(BH143,(HB142*(1+HB$5/Setup!$C$36)+IF($V143=35,N($F143),0)))</f>
        <v>0</v>
      </c>
      <c r="DG143" s="48" t="n">
        <f aca="false">MIN(BI143,(HC142*(1+HC$5/Setup!$C$36)+IF($V143=36,N($F143),0)))</f>
        <v>0</v>
      </c>
      <c r="DH143" s="48" t="n">
        <f aca="false">MIN(BJ143,(HD142*(1+HD$5/Setup!$C$36)+IF($V143=37,N($F143),0)))</f>
        <v>0</v>
      </c>
      <c r="DI143" s="48" t="n">
        <f aca="false">MIN(BK143,(HE142*(1+HE$5/Setup!$C$36)+IF($V143=38,N($F143),0)))</f>
        <v>0</v>
      </c>
      <c r="DJ143" s="48" t="n">
        <f aca="false">MIN(BL143,(HF142*(1+HF$5/Setup!$C$36)+IF($V143=39,N($F143),0)))</f>
        <v>0</v>
      </c>
      <c r="DK143" s="48" t="n">
        <f aca="false">MIN(BM143,(HG142*(1+HG$5/Setup!$C$36)+IF($V143=40,N($F143),0)))</f>
        <v>0</v>
      </c>
      <c r="DL143" s="48" t="n">
        <f aca="false">MIN(BN143,(HH142*(1+HH$5/Setup!$C$36)+IF($V143=41,N($F143),0)))</f>
        <v>0</v>
      </c>
      <c r="DM143" s="48" t="n">
        <f aca="false">MIN(BO143,(HI142*(1+HI$5/Setup!$C$36)+IF($V143=42,N($F143),0)))</f>
        <v>0</v>
      </c>
      <c r="DN143" s="48" t="n">
        <f aca="false">MIN(BP143,(HJ142*(1+HJ$5/Setup!$C$36)+IF($V143=43,N($F143),0)))</f>
        <v>0</v>
      </c>
      <c r="DO143" s="48" t="n">
        <f aca="false">MIN(BQ143,(HK142*(1+HK$5/Setup!$C$36)+IF($V143=44,N($F143),0)))</f>
        <v>0</v>
      </c>
      <c r="DP143" s="48" t="n">
        <f aca="false">MIN(BR143,(HL142*(1+HL$5/Setup!$C$36)+IF($V143=45,N($F143),0)))</f>
        <v>0</v>
      </c>
      <c r="DQ143" s="48" t="n">
        <f aca="false">MIN(BS143,(HM142*(1+HM$5/Setup!$C$36)+IF($V143=46,N($F143),0)))</f>
        <v>0</v>
      </c>
      <c r="DR143" s="48" t="n">
        <f aca="false">MIN(BT143,(HN142*(1+HN$5/Setup!$C$36)+IF($V143=47,N($F143),0)))</f>
        <v>0</v>
      </c>
      <c r="DS143" s="48" t="n">
        <f aca="false">MIN(BU143,(HO142*(1+HO$5/Setup!$C$36)+IF($V143=48,N($F143),0)))</f>
        <v>0</v>
      </c>
      <c r="DT143" s="48" t="n">
        <f aca="false">MIN(BV143,(HP142*(1+HP$5/Setup!$C$36)+IF($V143=49,N($F143),0)))</f>
        <v>0</v>
      </c>
      <c r="DU143" s="48" t="n">
        <f aca="false">MIN(BW143,(HQ142*(1+HQ$5/Setup!$C$36)+IF($V143=50,N($F143),0)))</f>
        <v>0</v>
      </c>
      <c r="DV143" s="48" t="n">
        <f aca="false">MIN(MAX((FT142*(1+FT$5/Setup!$C$36)+IF($V143=1,N($F143),0))-BX143,0),MAX($P143-0,0))</f>
        <v>0</v>
      </c>
      <c r="DW143" s="48" t="n">
        <f aca="false">MIN(MAX((FU142*(1+FU$5/Setup!$C$36)+IF($V143=2,N($F143),0))-BY143,0),MAX($P143-SUM(DV143:DV143),0))</f>
        <v>0</v>
      </c>
      <c r="DX143" s="48" t="n">
        <f aca="false">MIN(MAX((FV142*(1+FV$5/Setup!$C$36)+IF($V143=3,N($F143),0))-BZ143,0),MAX($P143-SUM(DV143:DW143),0))</f>
        <v>0</v>
      </c>
      <c r="DY143" s="48" t="n">
        <f aca="false">MIN(MAX((FW142*(1+FW$5/Setup!$C$36)+IF($V143=4,N($F143),0))-CA143,0),MAX($P143-SUM(DV143:DX143),0))</f>
        <v>0</v>
      </c>
      <c r="DZ143" s="48" t="n">
        <f aca="false">MIN(MAX((FX142*(1+FX$5/Setup!$C$36)+IF($V143=5,N($F143),0))-CB143,0),MAX($P143-SUM(DV143:DY143),0))</f>
        <v>0</v>
      </c>
      <c r="EA143" s="48" t="n">
        <f aca="false">MIN(MAX((FY142*(1+FY$5/Setup!$C$36)+IF($V143=6,N($F143),0))-CC143,0),MAX($P143-SUM(DV143:DZ143),0))</f>
        <v>0</v>
      </c>
      <c r="EB143" s="48" t="n">
        <f aca="false">MIN(MAX((FZ142*(1+FZ$5/Setup!$C$36)+IF($V143=7,N($F143),0))-CD143,0),MAX($P143-SUM(DV143:EA143),0))</f>
        <v>0</v>
      </c>
      <c r="EC143" s="48" t="n">
        <f aca="false">MIN(MAX((GA142*(1+GA$5/Setup!$C$36)+IF($V143=8,N($F143),0))-CE143,0),MAX($P143-SUM(DV143:EB143),0))</f>
        <v>0</v>
      </c>
      <c r="ED143" s="48" t="n">
        <f aca="false">MIN(MAX((GB142*(1+GB$5/Setup!$C$36)+IF($V143=9,N($F143),0))-CF143,0),MAX($P143-SUM(DV143:EC143),0))</f>
        <v>0</v>
      </c>
      <c r="EE143" s="48" t="n">
        <f aca="false">MIN(MAX((GC142*(1+GC$5/Setup!$C$36)+IF($V143=10,N($F143),0))-CG143,0),MAX($P143-SUM(DV143:ED143),0))</f>
        <v>0</v>
      </c>
      <c r="EF143" s="48" t="n">
        <f aca="false">MIN(MAX((GD142*(1+GD$5/Setup!$C$36)+IF($V143=11,N($F143),0))-CH143,0),MAX($P143-SUM(DV143:EE143),0))</f>
        <v>0</v>
      </c>
      <c r="EG143" s="48" t="n">
        <f aca="false">MIN(MAX((GE142*(1+GE$5/Setup!$C$36)+IF($V143=12,N($F143),0))-CI143,0),MAX($P143-SUM(DV143:EF143),0))</f>
        <v>0</v>
      </c>
      <c r="EH143" s="48" t="n">
        <f aca="false">MIN(MAX((GF142*(1+GF$5/Setup!$C$36)+IF($V143=13,N($F143),0))-CJ143,0),MAX($P143-SUM(DV143:EG143),0))</f>
        <v>0</v>
      </c>
      <c r="EI143" s="48" t="n">
        <f aca="false">MIN(MAX((GG142*(1+GG$5/Setup!$C$36)+IF($V143=14,N($F143),0))-CK143,0),MAX($P143-SUM(DV143:EH143),0))</f>
        <v>0</v>
      </c>
      <c r="EJ143" s="48" t="n">
        <f aca="false">MIN(MAX((GH142*(1+GH$5/Setup!$C$36)+IF($V143=15,N($F143),0))-CL143,0),MAX($P143-SUM(DV143:EI143),0))</f>
        <v>0</v>
      </c>
      <c r="EK143" s="48" t="n">
        <f aca="false">MIN(MAX((GI142*(1+GI$5/Setup!$C$36)+IF($V143=16,N($F143),0))-CM143,0),MAX($P143-SUM(DV143:EJ143),0))</f>
        <v>0</v>
      </c>
      <c r="EL143" s="48" t="n">
        <f aca="false">MIN(MAX((GJ142*(1+GJ$5/Setup!$C$36)+IF($V143=17,N($F143),0))-CN143,0),MAX($P143-SUM(DV143:EK143),0))</f>
        <v>0</v>
      </c>
      <c r="EM143" s="48" t="n">
        <f aca="false">MIN(MAX((GK142*(1+GK$5/Setup!$C$36)+IF($V143=18,N($F143),0))-CO143,0),MAX($P143-SUM(DV143:EL143),0))</f>
        <v>0</v>
      </c>
      <c r="EN143" s="48" t="n">
        <f aca="false">MIN(MAX((GL142*(1+GL$5/Setup!$C$36)+IF($V143=19,N($F143),0))-CP143,0),MAX($P143-SUM(DV143:EM143),0))</f>
        <v>0</v>
      </c>
      <c r="EO143" s="48" t="n">
        <f aca="false">MIN(MAX((GM142*(1+GM$5/Setup!$C$36)+IF($V143=20,N($F143),0))-CQ143,0),MAX($P143-SUM(DV143:EN143),0))</f>
        <v>0</v>
      </c>
      <c r="EP143" s="48" t="n">
        <f aca="false">MIN(MAX((GN142*(1+GN$5/Setup!$C$36)+IF($V143=21,N($F143),0))-CR143,0),MAX($P143-SUM(DV143:EO143),0))</f>
        <v>0</v>
      </c>
      <c r="EQ143" s="48" t="n">
        <f aca="false">MIN(MAX((GO142*(1+GO$5/Setup!$C$36)+IF($V143=22,N($F143),0))-CS143,0),MAX($P143-SUM(DV143:EP143),0))</f>
        <v>0</v>
      </c>
      <c r="ER143" s="48" t="n">
        <f aca="false">MIN(MAX((GP142*(1+GP$5/Setup!$C$36)+IF($V143=23,N($F143),0))-CT143,0),MAX($P143-SUM(DV143:EQ143),0))</f>
        <v>0</v>
      </c>
      <c r="ES143" s="48" t="n">
        <f aca="false">MIN(MAX((GQ142*(1+GQ$5/Setup!$C$36)+IF($V143=24,N($F143),0))-CU143,0),MAX($P143-SUM(DV143:ER143),0))</f>
        <v>0</v>
      </c>
      <c r="ET143" s="48" t="n">
        <f aca="false">MIN(MAX((GR142*(1+GR$5/Setup!$C$36)+IF($V143=25,N($F143),0))-CV143,0),MAX($P143-SUM(DV143:ES143),0))</f>
        <v>0</v>
      </c>
      <c r="EU143" s="48" t="n">
        <f aca="false">MIN(MAX((GS142*(1+GS$5/Setup!$C$36)+IF($V143=26,N($F143),0))-CW143,0),MAX($P143-SUM(DV143:ET143),0))</f>
        <v>0</v>
      </c>
      <c r="EV143" s="48" t="n">
        <f aca="false">MIN(MAX((GT142*(1+GT$5/Setup!$C$36)+IF($V143=27,N($F143),0))-CX143,0),MAX($P143-SUM(DV143:EU143),0))</f>
        <v>0</v>
      </c>
      <c r="EW143" s="48" t="n">
        <f aca="false">MIN(MAX((GU142*(1+GU$5/Setup!$C$36)+IF($V143=28,N($F143),0))-CY143,0),MAX($P143-SUM(DV143:EV143),0))</f>
        <v>0</v>
      </c>
      <c r="EX143" s="48" t="n">
        <f aca="false">MIN(MAX((GV142*(1+GV$5/Setup!$C$36)+IF($V143=29,N($F143),0))-CZ143,0),MAX($P143-SUM(DV143:EW143),0))</f>
        <v>0</v>
      </c>
      <c r="EY143" s="48" t="n">
        <f aca="false">MIN(MAX((GW142*(1+GW$5/Setup!$C$36)+IF($V143=30,N($F143),0))-DA143,0),MAX($P143-SUM(DV143:EX143),0))</f>
        <v>0</v>
      </c>
      <c r="EZ143" s="48" t="n">
        <f aca="false">MIN(MAX((GX142*(1+GX$5/Setup!$C$36)+IF($V143=31,N($F143),0))-DB143,0),MAX($P143-SUM(DV143:EY143),0))</f>
        <v>0</v>
      </c>
      <c r="FA143" s="48" t="n">
        <f aca="false">MIN(MAX((GY142*(1+GY$5/Setup!$C$36)+IF($V143=32,N($F143),0))-DC143,0),MAX($P143-SUM(DV143:EZ143),0))</f>
        <v>0</v>
      </c>
      <c r="FB143" s="48" t="n">
        <f aca="false">MIN(MAX((GZ142*(1+GZ$5/Setup!$C$36)+IF($V143=33,N($F143),0))-DD143,0),MAX($P143-SUM(DV143:FA143),0))</f>
        <v>0</v>
      </c>
      <c r="FC143" s="48" t="n">
        <f aca="false">MIN(MAX((HA142*(1+HA$5/Setup!$C$36)+IF($V143=34,N($F143),0))-DE143,0),MAX($P143-SUM(DV143:FB143),0))</f>
        <v>0</v>
      </c>
      <c r="FD143" s="48" t="n">
        <f aca="false">MIN(MAX((HB142*(1+HB$5/Setup!$C$36)+IF($V143=35,N($F143),0))-DF143,0),MAX($P143-SUM(DV143:FC143),0))</f>
        <v>0</v>
      </c>
      <c r="FE143" s="48" t="n">
        <f aca="false">MIN(MAX((HC142*(1+HC$5/Setup!$C$36)+IF($V143=36,N($F143),0))-DG143,0),MAX($P143-SUM(DV143:FD143),0))</f>
        <v>0</v>
      </c>
      <c r="FF143" s="48" t="n">
        <f aca="false">MIN(MAX((HD142*(1+HD$5/Setup!$C$36)+IF($V143=37,N($F143),0))-DH143,0),MAX($P143-SUM(DV143:FE143),0))</f>
        <v>0</v>
      </c>
      <c r="FG143" s="48" t="n">
        <f aca="false">MIN(MAX((HE142*(1+HE$5/Setup!$C$36)+IF($V143=38,N($F143),0))-DI143,0),MAX($P143-SUM(DV143:FF143),0))</f>
        <v>0</v>
      </c>
      <c r="FH143" s="48" t="n">
        <f aca="false">MIN(MAX((HF142*(1+HF$5/Setup!$C$36)+IF($V143=39,N($F143),0))-DJ143,0),MAX($P143-SUM(DV143:FG143),0))</f>
        <v>0</v>
      </c>
      <c r="FI143" s="48" t="n">
        <f aca="false">MIN(MAX((HG142*(1+HG$5/Setup!$C$36)+IF($V143=40,N($F143),0))-DK143,0),MAX($P143-SUM(DV143:FH143),0))</f>
        <v>0</v>
      </c>
      <c r="FJ143" s="48" t="n">
        <f aca="false">MIN(MAX((HH142*(1+HH$5/Setup!$C$36)+IF($V143=41,N($F143),0))-DL143,0),MAX($P143-SUM(DV143:FI143),0))</f>
        <v>0</v>
      </c>
      <c r="FK143" s="48" t="n">
        <f aca="false">MIN(MAX((HI142*(1+HI$5/Setup!$C$36)+IF($V143=42,N($F143),0))-DM143,0),MAX($P143-SUM(DV143:FJ143),0))</f>
        <v>0</v>
      </c>
      <c r="FL143" s="48" t="n">
        <f aca="false">MIN(MAX((HJ142*(1+HJ$5/Setup!$C$36)+IF($V143=43,N($F143),0))-DN143,0),MAX($P143-SUM(DV143:FK143),0))</f>
        <v>0</v>
      </c>
      <c r="FM143" s="48" t="n">
        <f aca="false">MIN(MAX((HK142*(1+HK$5/Setup!$C$36)+IF($V143=44,N($F143),0))-DO143,0),MAX($P143-SUM(DV143:FL143),0))</f>
        <v>0</v>
      </c>
      <c r="FN143" s="48" t="n">
        <f aca="false">MIN(MAX((HL142*(1+HL$5/Setup!$C$36)+IF($V143=45,N($F143),0))-DP143,0),MAX($P143-SUM(DV143:FM143),0))</f>
        <v>0</v>
      </c>
      <c r="FO143" s="48" t="n">
        <f aca="false">MIN(MAX((HM142*(1+HM$5/Setup!$C$36)+IF($V143=46,N($F143),0))-DQ143,0),MAX($P143-SUM(DV143:FN143),0))</f>
        <v>0</v>
      </c>
      <c r="FP143" s="48" t="n">
        <f aca="false">MIN(MAX((HN142*(1+HN$5/Setup!$C$36)+IF($V143=47,N($F143),0))-DR143,0),MAX($P143-SUM(DV143:FO143),0))</f>
        <v>0</v>
      </c>
      <c r="FQ143" s="48" t="n">
        <f aca="false">MIN(MAX((HO142*(1+HO$5/Setup!$C$36)+IF($V143=48,N($F143),0))-DS143,0),MAX($P143-SUM(DV143:FP143),0))</f>
        <v>0</v>
      </c>
      <c r="FR143" s="48" t="n">
        <f aca="false">MIN(MAX((HP142*(1+HP$5/Setup!$C$36)+IF($V143=49,N($F143),0))-DT143,0),MAX($P143-SUM(DV143:FQ143),0))</f>
        <v>0</v>
      </c>
      <c r="FS143" s="48" t="n">
        <f aca="false">MIN(MAX((HQ142*(1+HQ$5/Setup!$C$36)+IF($V143=50,N($F143),0))-DU143,0),MAX($P143-SUM(DV143:FR143),0))</f>
        <v>0</v>
      </c>
      <c r="FT143" s="48" t="n">
        <f aca="false">IF((FT142*(1+FT$5/Setup!$C$36)+IF($V143=1,N($F143),0))-BX143-DV143&lt;0.005,0,(FT142*(1+FT$5/Setup!$C$36)+IF($V143=1,N($F143),0))-BX143-DV143)</f>
        <v>0</v>
      </c>
      <c r="FU143" s="48" t="n">
        <f aca="false">IF((FU142*(1+FU$5/Setup!$C$36)+IF($V143=2,N($F143),0))-BY143-DW143&lt;0.005,0,(FU142*(1+FU$5/Setup!$C$36)+IF($V143=2,N($F143),0))-BY143-DW143)</f>
        <v>0</v>
      </c>
      <c r="FV143" s="48" t="n">
        <f aca="false">IF((FV142*(1+FV$5/Setup!$C$36)+IF($V143=3,N($F143),0))-BZ143-DX143&lt;0.005,0,(FV142*(1+FV$5/Setup!$C$36)+IF($V143=3,N($F143),0))-BZ143-DX143)</f>
        <v>0</v>
      </c>
      <c r="FW143" s="48" t="n">
        <f aca="false">IF((FW142*(1+FW$5/Setup!$C$36)+IF($V143=4,N($F143),0))-CA143-DY143&lt;0.005,0,(FW142*(1+FW$5/Setup!$C$36)+IF($V143=4,N($F143),0))-CA143-DY143)</f>
        <v>0</v>
      </c>
      <c r="FX143" s="48" t="n">
        <f aca="false">IF((FX142*(1+FX$5/Setup!$C$36)+IF($V143=5,N($F143),0))-CB143-DZ143&lt;0.005,0,(FX142*(1+FX$5/Setup!$C$36)+IF($V143=5,N($F143),0))-CB143-DZ143)</f>
        <v>0</v>
      </c>
      <c r="FY143" s="48" t="n">
        <f aca="false">IF((FY142*(1+FY$5/Setup!$C$36)+IF($V143=6,N($F143),0))-CC143-EA143&lt;0.005,0,(FY142*(1+FY$5/Setup!$C$36)+IF($V143=6,N($F143),0))-CC143-EA143)</f>
        <v>0</v>
      </c>
      <c r="FZ143" s="48" t="n">
        <f aca="false">IF((FZ142*(1+FZ$5/Setup!$C$36)+IF($V143=7,N($F143),0))-CD143-EB143&lt;0.005,0,(FZ142*(1+FZ$5/Setup!$C$36)+IF($V143=7,N($F143),0))-CD143-EB143)</f>
        <v>0</v>
      </c>
      <c r="GA143" s="48" t="n">
        <f aca="false">IF((GA142*(1+GA$5/Setup!$C$36)+IF($V143=8,N($F143),0))-CE143-EC143&lt;0.005,0,(GA142*(1+GA$5/Setup!$C$36)+IF($V143=8,N($F143),0))-CE143-EC143)</f>
        <v>0</v>
      </c>
      <c r="GB143" s="48" t="n">
        <f aca="false">IF((GB142*(1+GB$5/Setup!$C$36)+IF($V143=9,N($F143),0))-CF143-ED143&lt;0.005,0,(GB142*(1+GB$5/Setup!$C$36)+IF($V143=9,N($F143),0))-CF143-ED143)</f>
        <v>0</v>
      </c>
      <c r="GC143" s="48" t="n">
        <f aca="false">IF((GC142*(1+GC$5/Setup!$C$36)+IF($V143=10,N($F143),0))-CG143-EE143&lt;0.005,0,(GC142*(1+GC$5/Setup!$C$36)+IF($V143=10,N($F143),0))-CG143-EE143)</f>
        <v>0</v>
      </c>
      <c r="GD143" s="48" t="n">
        <f aca="false">IF((GD142*(1+GD$5/Setup!$C$36)+IF($V143=11,N($F143),0))-CH143-EF143&lt;0.005,0,(GD142*(1+GD$5/Setup!$C$36)+IF($V143=11,N($F143),0))-CH143-EF143)</f>
        <v>0</v>
      </c>
      <c r="GE143" s="48" t="n">
        <f aca="false">IF((GE142*(1+GE$5/Setup!$C$36)+IF($V143=12,N($F143),0))-CI143-EG143&lt;0.005,0,(GE142*(1+GE$5/Setup!$C$36)+IF($V143=12,N($F143),0))-CI143-EG143)</f>
        <v>0</v>
      </c>
      <c r="GF143" s="48" t="n">
        <f aca="false">IF((GF142*(1+GF$5/Setup!$C$36)+IF($V143=13,N($F143),0))-CJ143-EH143&lt;0.005,0,(GF142*(1+GF$5/Setup!$C$36)+IF($V143=13,N($F143),0))-CJ143-EH143)</f>
        <v>0</v>
      </c>
      <c r="GG143" s="48" t="n">
        <f aca="false">IF((GG142*(1+GG$5/Setup!$C$36)+IF($V143=14,N($F143),0))-CK143-EI143&lt;0.005,0,(GG142*(1+GG$5/Setup!$C$36)+IF($V143=14,N($F143),0))-CK143-EI143)</f>
        <v>0</v>
      </c>
      <c r="GH143" s="48" t="n">
        <f aca="false">IF((GH142*(1+GH$5/Setup!$C$36)+IF($V143=15,N($F143),0))-CL143-EJ143&lt;0.005,0,(GH142*(1+GH$5/Setup!$C$36)+IF($V143=15,N($F143),0))-CL143-EJ143)</f>
        <v>0</v>
      </c>
      <c r="GI143" s="48" t="n">
        <f aca="false">IF((GI142*(1+GI$5/Setup!$C$36)+IF($V143=16,N($F143),0))-CM143-EK143&lt;0.005,0,(GI142*(1+GI$5/Setup!$C$36)+IF($V143=16,N($F143),0))-CM143-EK143)</f>
        <v>0</v>
      </c>
      <c r="GJ143" s="48" t="n">
        <f aca="false">IF((GJ142*(1+GJ$5/Setup!$C$36)+IF($V143=17,N($F143),0))-CN143-EL143&lt;0.005,0,(GJ142*(1+GJ$5/Setup!$C$36)+IF($V143=17,N($F143),0))-CN143-EL143)</f>
        <v>0</v>
      </c>
      <c r="GK143" s="48" t="n">
        <f aca="false">IF((GK142*(1+GK$5/Setup!$C$36)+IF($V143=18,N($F143),0))-CO143-EM143&lt;0.005,0,(GK142*(1+GK$5/Setup!$C$36)+IF($V143=18,N($F143),0))-CO143-EM143)</f>
        <v>0</v>
      </c>
      <c r="GL143" s="48" t="n">
        <f aca="false">IF((GL142*(1+GL$5/Setup!$C$36)+IF($V143=19,N($F143),0))-CP143-EN143&lt;0.005,0,(GL142*(1+GL$5/Setup!$C$36)+IF($V143=19,N($F143),0))-CP143-EN143)</f>
        <v>0</v>
      </c>
      <c r="GM143" s="48" t="n">
        <f aca="false">IF((GM142*(1+GM$5/Setup!$C$36)+IF($V143=20,N($F143),0))-CQ143-EO143&lt;0.005,0,(GM142*(1+GM$5/Setup!$C$36)+IF($V143=20,N($F143),0))-CQ143-EO143)</f>
        <v>0</v>
      </c>
      <c r="GN143" s="48" t="n">
        <f aca="false">IF((GN142*(1+GN$5/Setup!$C$36)+IF($V143=21,N($F143),0))-CR143-EP143&lt;0.005,0,(GN142*(1+GN$5/Setup!$C$36)+IF($V143=21,N($F143),0))-CR143-EP143)</f>
        <v>0</v>
      </c>
      <c r="GO143" s="48" t="n">
        <f aca="false">IF((GO142*(1+GO$5/Setup!$C$36)+IF($V143=22,N($F143),0))-CS143-EQ143&lt;0.005,0,(GO142*(1+GO$5/Setup!$C$36)+IF($V143=22,N($F143),0))-CS143-EQ143)</f>
        <v>0</v>
      </c>
      <c r="GP143" s="48" t="n">
        <f aca="false">IF((GP142*(1+GP$5/Setup!$C$36)+IF($V143=23,N($F143),0))-CT143-ER143&lt;0.005,0,(GP142*(1+GP$5/Setup!$C$36)+IF($V143=23,N($F143),0))-CT143-ER143)</f>
        <v>0</v>
      </c>
      <c r="GQ143" s="48" t="n">
        <f aca="false">IF((GQ142*(1+GQ$5/Setup!$C$36)+IF($V143=24,N($F143),0))-CU143-ES143&lt;0.005,0,(GQ142*(1+GQ$5/Setup!$C$36)+IF($V143=24,N($F143),0))-CU143-ES143)</f>
        <v>0</v>
      </c>
      <c r="GR143" s="48" t="n">
        <f aca="false">IF((GR142*(1+GR$5/Setup!$C$36)+IF($V143=25,N($F143),0))-CV143-ET143&lt;0.005,0,(GR142*(1+GR$5/Setup!$C$36)+IF($V143=25,N($F143),0))-CV143-ET143)</f>
        <v>0</v>
      </c>
      <c r="GS143" s="48" t="n">
        <f aca="false">IF((GS142*(1+GS$5/Setup!$C$36)+IF($V143=26,N($F143),0))-CW143-EU143&lt;0.005,0,(GS142*(1+GS$5/Setup!$C$36)+IF($V143=26,N($F143),0))-CW143-EU143)</f>
        <v>0</v>
      </c>
      <c r="GT143" s="48" t="n">
        <f aca="false">IF((GT142*(1+GT$5/Setup!$C$36)+IF($V143=27,N($F143),0))-CX143-EV143&lt;0.005,0,(GT142*(1+GT$5/Setup!$C$36)+IF($V143=27,N($F143),0))-CX143-EV143)</f>
        <v>0</v>
      </c>
      <c r="GU143" s="48" t="n">
        <f aca="false">IF((GU142*(1+GU$5/Setup!$C$36)+IF($V143=28,N($F143),0))-CY143-EW143&lt;0.005,0,(GU142*(1+GU$5/Setup!$C$36)+IF($V143=28,N($F143),0))-CY143-EW143)</f>
        <v>0</v>
      </c>
      <c r="GV143" s="48" t="n">
        <f aca="false">IF((GV142*(1+GV$5/Setup!$C$36)+IF($V143=29,N($F143),0))-CZ143-EX143&lt;0.005,0,(GV142*(1+GV$5/Setup!$C$36)+IF($V143=29,N($F143),0))-CZ143-EX143)</f>
        <v>0</v>
      </c>
      <c r="GW143" s="48" t="n">
        <f aca="false">IF((GW142*(1+GW$5/Setup!$C$36)+IF($V143=30,N($F143),0))-DA143-EY143&lt;0.005,0,(GW142*(1+GW$5/Setup!$C$36)+IF($V143=30,N($F143),0))-DA143-EY143)</f>
        <v>0</v>
      </c>
      <c r="GX143" s="48" t="n">
        <f aca="false">IF((GX142*(1+GX$5/Setup!$C$36)+IF($V143=31,N($F143),0))-DB143-EZ143&lt;0.005,0,(GX142*(1+GX$5/Setup!$C$36)+IF($V143=31,N($F143),0))-DB143-EZ143)</f>
        <v>0</v>
      </c>
      <c r="GY143" s="48" t="n">
        <f aca="false">IF((GY142*(1+GY$5/Setup!$C$36)+IF($V143=32,N($F143),0))-DC143-FA143&lt;0.005,0,(GY142*(1+GY$5/Setup!$C$36)+IF($V143=32,N($F143),0))-DC143-FA143)</f>
        <v>0</v>
      </c>
      <c r="GZ143" s="48" t="n">
        <f aca="false">IF((GZ142*(1+GZ$5/Setup!$C$36)+IF($V143=33,N($F143),0))-DD143-FB143&lt;0.005,0,(GZ142*(1+GZ$5/Setup!$C$36)+IF($V143=33,N($F143),0))-DD143-FB143)</f>
        <v>0</v>
      </c>
      <c r="HA143" s="48" t="n">
        <f aca="false">IF((HA142*(1+HA$5/Setup!$C$36)+IF($V143=34,N($F143),0))-DE143-FC143&lt;0.005,0,(HA142*(1+HA$5/Setup!$C$36)+IF($V143=34,N($F143),0))-DE143-FC143)</f>
        <v>0</v>
      </c>
      <c r="HB143" s="48" t="n">
        <f aca="false">IF((HB142*(1+HB$5/Setup!$C$36)+IF($V143=35,N($F143),0))-DF143-FD143&lt;0.005,0,(HB142*(1+HB$5/Setup!$C$36)+IF($V143=35,N($F143),0))-DF143-FD143)</f>
        <v>0</v>
      </c>
      <c r="HC143" s="48" t="n">
        <f aca="false">IF((HC142*(1+HC$5/Setup!$C$36)+IF($V143=36,N($F143),0))-DG143-FE143&lt;0.005,0,(HC142*(1+HC$5/Setup!$C$36)+IF($V143=36,N($F143),0))-DG143-FE143)</f>
        <v>0</v>
      </c>
      <c r="HD143" s="48" t="n">
        <f aca="false">IF((HD142*(1+HD$5/Setup!$C$36)+IF($V143=37,N($F143),0))-DH143-FF143&lt;0.005,0,(HD142*(1+HD$5/Setup!$C$36)+IF($V143=37,N($F143),0))-DH143-FF143)</f>
        <v>0</v>
      </c>
      <c r="HE143" s="48" t="n">
        <f aca="false">IF((HE142*(1+HE$5/Setup!$C$36)+IF($V143=38,N($F143),0))-DI143-FG143&lt;0.005,0,(HE142*(1+HE$5/Setup!$C$36)+IF($V143=38,N($F143),0))-DI143-FG143)</f>
        <v>0</v>
      </c>
      <c r="HF143" s="48" t="n">
        <f aca="false">IF((HF142*(1+HF$5/Setup!$C$36)+IF($V143=39,N($F143),0))-DJ143-FH143&lt;0.005,0,(HF142*(1+HF$5/Setup!$C$36)+IF($V143=39,N($F143),0))-DJ143-FH143)</f>
        <v>0</v>
      </c>
      <c r="HG143" s="48" t="n">
        <f aca="false">IF((HG142*(1+HG$5/Setup!$C$36)+IF($V143=40,N($F143),0))-DK143-FI143&lt;0.005,0,(HG142*(1+HG$5/Setup!$C$36)+IF($V143=40,N($F143),0))-DK143-FI143)</f>
        <v>0</v>
      </c>
      <c r="HH143" s="48" t="n">
        <f aca="false">IF((HH142*(1+HH$5/Setup!$C$36)+IF($V143=41,N($F143),0))-DL143-FJ143&lt;0.005,0,(HH142*(1+HH$5/Setup!$C$36)+IF($V143=41,N($F143),0))-DL143-FJ143)</f>
        <v>0</v>
      </c>
      <c r="HI143" s="48" t="n">
        <f aca="false">IF((HI142*(1+HI$5/Setup!$C$36)+IF($V143=42,N($F143),0))-DM143-FK143&lt;0.005,0,(HI142*(1+HI$5/Setup!$C$36)+IF($V143=42,N($F143),0))-DM143-FK143)</f>
        <v>0</v>
      </c>
      <c r="HJ143" s="48" t="n">
        <f aca="false">IF((HJ142*(1+HJ$5/Setup!$C$36)+IF($V143=43,N($F143),0))-DN143-FL143&lt;0.005,0,(HJ142*(1+HJ$5/Setup!$C$36)+IF($V143=43,N($F143),0))-DN143-FL143)</f>
        <v>0</v>
      </c>
      <c r="HK143" s="48" t="n">
        <f aca="false">IF((HK142*(1+HK$5/Setup!$C$36)+IF($V143=44,N($F143),0))-DO143-FM143&lt;0.005,0,(HK142*(1+HK$5/Setup!$C$36)+IF($V143=44,N($F143),0))-DO143-FM143)</f>
        <v>0</v>
      </c>
      <c r="HL143" s="48" t="n">
        <f aca="false">IF((HL142*(1+HL$5/Setup!$C$36)+IF($V143=45,N($F143),0))-DP143-FN143&lt;0.005,0,(HL142*(1+HL$5/Setup!$C$36)+IF($V143=45,N($F143),0))-DP143-FN143)</f>
        <v>0</v>
      </c>
      <c r="HM143" s="48" t="n">
        <f aca="false">IF((HM142*(1+HM$5/Setup!$C$36)+IF($V143=46,N($F143),0))-DQ143-FO143&lt;0.005,0,(HM142*(1+HM$5/Setup!$C$36)+IF($V143=46,N($F143),0))-DQ143-FO143)</f>
        <v>0</v>
      </c>
      <c r="HN143" s="48" t="n">
        <f aca="false">IF((HN142*(1+HN$5/Setup!$C$36)+IF($V143=47,N($F143),0))-DR143-FP143&lt;0.005,0,(HN142*(1+HN$5/Setup!$C$36)+IF($V143=47,N($F143),0))-DR143-FP143)</f>
        <v>0</v>
      </c>
      <c r="HO143" s="48" t="n">
        <f aca="false">IF((HO142*(1+HO$5/Setup!$C$36)+IF($V143=48,N($F143),0))-DS143-FQ143&lt;0.005,0,(HO142*(1+HO$5/Setup!$C$36)+IF($V143=48,N($F143),0))-DS143-FQ143)</f>
        <v>0</v>
      </c>
      <c r="HP143" s="48" t="n">
        <f aca="false">IF((HP142*(1+HP$5/Setup!$C$36)+IF($V143=49,N($F143),0))-DT143-FR143&lt;0.005,0,(HP142*(1+HP$5/Setup!$C$36)+IF($V143=49,N($F143),0))-DT143-FR143)</f>
        <v>0</v>
      </c>
      <c r="HQ143" s="48" t="n">
        <f aca="false">IF((HQ142*(1+HQ$5/Setup!$C$36)+IF($V143=50,N($F143),0))-DU143-FS143&lt;0.005,0,(HQ142*(1+HQ$5/Setup!$C$36)+IF($V143=50,N($F143),0))-DU143-FS143)</f>
        <v>0</v>
      </c>
    </row>
    <row r="144" customFormat="false" ht="15" hidden="false" customHeight="false" outlineLevel="0" collapsed="false">
      <c r="A144" s="44" t="n">
        <v>136</v>
      </c>
      <c r="B144" s="45" t="n">
        <f aca="false">IF(Setup!$C$7="Every month",EDATE(Setup!$C$8,($A144-1)),IF(Setup!$C$7="Twice a month",DATE(YEAR(Setup!$C$8),MONTH(Setup!$C$8)+INT((($A144-1)+Setup!$C$41)/2),MIN(IF(MOD(($A144-1)+Setup!$C$41,2)=0,Setup!$C$39,Setup!$C$40),DAY(EOMONTH(DATE(YEAR(Setup!$C$8),MONTH(Setup!$C$8)+INT((($A144-1)+Setup!$C$41)/2),1),0)))),Setup!$C$8+($A144-1)*IF(Setup!$C$7="Every week",7,14)))</f>
        <v>48215</v>
      </c>
      <c r="C144" s="45" t="n">
        <f aca="false">IF(Setup!$C$7="Every month",EDATE(Setup!$C$8,$A144),IF(Setup!$C$7="Twice a month",DATE(YEAR(Setup!$C$8),MONTH(Setup!$C$8)+INT(($A144+Setup!$C$41)/2),MIN(IF(MOD($A144+Setup!$C$41,2)=0,Setup!$C$39,Setup!$C$40),DAY(EOMONTH(DATE(YEAR(Setup!$C$8),MONTH(Setup!$C$8)+INT(($A144+Setup!$C$41)/2),1),0)))),Setup!$C$8+$A144*IF(Setup!$C$7="Every week",7,14)))</f>
        <v>48229</v>
      </c>
      <c r="D144" s="46"/>
      <c r="E144" s="47"/>
      <c r="F144" s="47"/>
      <c r="G144" s="47"/>
      <c r="H144" s="47"/>
      <c r="I144" s="48" t="n">
        <f aca="false">N(Setup!$C$11)+N(E144)</f>
        <v>100</v>
      </c>
      <c r="J144" s="48" t="n">
        <f aca="false">MIN(Setup!$C$37,MAX(I144,0))</f>
        <v>9.23076923076923</v>
      </c>
      <c r="K144" s="48" t="n">
        <f aca="false">MIN(MAX(N(Setup!$C$14)-L143,0),MAX(I144-J144,0))</f>
        <v>0</v>
      </c>
      <c r="L144" s="48" t="n">
        <f aca="false">L143+K144-N(G144)</f>
        <v>500</v>
      </c>
      <c r="M144" s="48" t="n">
        <f aca="false">M143+J144-N(H144)</f>
        <v>1255.38461538462</v>
      </c>
      <c r="N144" s="48" t="n">
        <f aca="false">SUM(BX144:DU144)</f>
        <v>0</v>
      </c>
      <c r="O144" s="48" t="n">
        <f aca="false">SUM(Z144:BW144)-N144</f>
        <v>25</v>
      </c>
      <c r="P144" s="48" t="n">
        <f aca="false">MAX(I144-J144-K144,0)+O144</f>
        <v>115.769230769231</v>
      </c>
      <c r="Q144" s="48" t="n">
        <f aca="false">SUM(DV144:FS144)</f>
        <v>0</v>
      </c>
      <c r="R144" s="49" t="n">
        <f aca="false">N144+J144+K144+Q144</f>
        <v>9.23076923076923</v>
      </c>
      <c r="S144" s="48" t="n">
        <f aca="false">T144-T143-N(F144)+N144+Q144</f>
        <v>0</v>
      </c>
      <c r="T144" s="49" t="n">
        <f aca="false">SUM(FT144:HQ144)</f>
        <v>0</v>
      </c>
      <c r="U144" s="44" t="str">
        <f aca="false">IF(T143&lt;0.005,"",INDEX(Helpers!$C$2:$C$51,IF(_xlfn.MINIFS($DV$6:$FS$6,DV144:FS144,"&gt;0.005")=0,V144,_xlfn.MINIFS($DV$6:$FS$6,DV144:FS144,"&gt;0.005"))))</f>
        <v/>
      </c>
      <c r="V144" s="44" t="n">
        <f aca="false">IF(_xlfn.MINIFS($FT$6:$HQ$6,FT143:HQ143,"&gt;0.005")=0,1,_xlfn.MINIFS($FT$6:$HQ$6,FT143:HQ143,"&gt;0.005"))</f>
        <v>1</v>
      </c>
      <c r="W144" s="44" t="n">
        <f aca="false">IF(AND(D144&lt;&gt;"Paid",T143&gt;0.005),1,0)</f>
        <v>0</v>
      </c>
      <c r="X144" s="48" t="n">
        <f aca="false">SUMPRODUCT(((Helpers!$G$2:$G$51*(1+(Helpers!$D$2:$D$51+0.000000001)/12)^(($B144-Setup!$C$8)/(365.25/12))-Helpers!$E$2:$E$51*((1+(Helpers!$D$2:$D$51+0.000000001)/12)^(($B144-Setup!$C$8)/(365.25/12))-1)/((Helpers!$D$2:$D$51+0.000000001)/12))&gt;0)*(Helpers!$G$2:$G$51*(1+(Helpers!$D$2:$D$51+0.000000001)/12)^(($B144-Setup!$C$8)/(365.25/12))-Helpers!$E$2:$E$51*((1+(Helpers!$D$2:$D$51+0.000000001)/12)^(($B144-Setup!$C$8)/(365.25/12))-1)/((Helpers!$D$2:$D$51+0.000000001)/12)))</f>
        <v>0</v>
      </c>
      <c r="Y144" s="48"/>
      <c r="Z144" s="48" t="n">
        <f aca="false">IF(OR(N(Z$5)=0,Z$6=""),0,Z$5*((DATE(YEAR($B144),MONTH($B144),MIN(Z$6,DAY(EOMONTH($B144,0))))&gt;=$B144)*(DATE(YEAR($B144),MONTH($B144),MIN(Z$6,DAY(EOMONTH($B144,0))))&lt;$C144)+(DATE(YEAR($B144),MONTH($B144)+1,MIN(Z$6,DAY(EOMONTH($B144,1))))&gt;=$B144)*(DATE(YEAR($B144),MONTH($B144)+1,MIN(Z$6,DAY(EOMONTH($B144,1))))&lt;$C144)))</f>
        <v>25</v>
      </c>
      <c r="AA144" s="48" t="n">
        <f aca="false">IF(OR(N(AA$5)=0,AA$6=""),0,AA$5*((DATE(YEAR($B144),MONTH($B144),MIN(AA$6,DAY(EOMONTH($B144,0))))&gt;=$B144)*(DATE(YEAR($B144),MONTH($B144),MIN(AA$6,DAY(EOMONTH($B144,0))))&lt;$C144)+(DATE(YEAR($B144),MONTH($B144)+1,MIN(AA$6,DAY(EOMONTH($B144,1))))&gt;=$B144)*(DATE(YEAR($B144),MONTH($B144)+1,MIN(AA$6,DAY(EOMONTH($B144,1))))&lt;$C144)))</f>
        <v>0</v>
      </c>
      <c r="AB144" s="48" t="n">
        <f aca="false">IF(OR(N(AB$5)=0,AB$6=""),0,AB$5*((DATE(YEAR($B144),MONTH($B144),MIN(AB$6,DAY(EOMONTH($B144,0))))&gt;=$B144)*(DATE(YEAR($B144),MONTH($B144),MIN(AB$6,DAY(EOMONTH($B144,0))))&lt;$C144)+(DATE(YEAR($B144),MONTH($B144)+1,MIN(AB$6,DAY(EOMONTH($B144,1))))&gt;=$B144)*(DATE(YEAR($B144),MONTH($B144)+1,MIN(AB$6,DAY(EOMONTH($B144,1))))&lt;$C144)))</f>
        <v>0</v>
      </c>
      <c r="AC144" s="48" t="n">
        <f aca="false">IF(OR(N(AC$5)=0,AC$6=""),0,AC$5*((DATE(YEAR($B144),MONTH($B144),MIN(AC$6,DAY(EOMONTH($B144,0))))&gt;=$B144)*(DATE(YEAR($B144),MONTH($B144),MIN(AC$6,DAY(EOMONTH($B144,0))))&lt;$C144)+(DATE(YEAR($B144),MONTH($B144)+1,MIN(AC$6,DAY(EOMONTH($B144,1))))&gt;=$B144)*(DATE(YEAR($B144),MONTH($B144)+1,MIN(AC$6,DAY(EOMONTH($B144,1))))&lt;$C144)))</f>
        <v>0</v>
      </c>
      <c r="AD144" s="48" t="n">
        <f aca="false">IF(OR(N(AD$5)=0,AD$6=""),0,AD$5*((DATE(YEAR($B144),MONTH($B144),MIN(AD$6,DAY(EOMONTH($B144,0))))&gt;=$B144)*(DATE(YEAR($B144),MONTH($B144),MIN(AD$6,DAY(EOMONTH($B144,0))))&lt;$C144)+(DATE(YEAR($B144),MONTH($B144)+1,MIN(AD$6,DAY(EOMONTH($B144,1))))&gt;=$B144)*(DATE(YEAR($B144),MONTH($B144)+1,MIN(AD$6,DAY(EOMONTH($B144,1))))&lt;$C144)))</f>
        <v>0</v>
      </c>
      <c r="AE144" s="48" t="n">
        <f aca="false">IF(OR(N(AE$5)=0,AE$6=""),0,AE$5*((DATE(YEAR($B144),MONTH($B144),MIN(AE$6,DAY(EOMONTH($B144,0))))&gt;=$B144)*(DATE(YEAR($B144),MONTH($B144),MIN(AE$6,DAY(EOMONTH($B144,0))))&lt;$C144)+(DATE(YEAR($B144),MONTH($B144)+1,MIN(AE$6,DAY(EOMONTH($B144,1))))&gt;=$B144)*(DATE(YEAR($B144),MONTH($B144)+1,MIN(AE$6,DAY(EOMONTH($B144,1))))&lt;$C144)))</f>
        <v>0</v>
      </c>
      <c r="AF144" s="48" t="n">
        <f aca="false">IF(OR(N(AF$5)=0,AF$6=""),0,AF$5*((DATE(YEAR($B144),MONTH($B144),MIN(AF$6,DAY(EOMONTH($B144,0))))&gt;=$B144)*(DATE(YEAR($B144),MONTH($B144),MIN(AF$6,DAY(EOMONTH($B144,0))))&lt;$C144)+(DATE(YEAR($B144),MONTH($B144)+1,MIN(AF$6,DAY(EOMONTH($B144,1))))&gt;=$B144)*(DATE(YEAR($B144),MONTH($B144)+1,MIN(AF$6,DAY(EOMONTH($B144,1))))&lt;$C144)))</f>
        <v>0</v>
      </c>
      <c r="AG144" s="48" t="n">
        <f aca="false">IF(OR(N(AG$5)=0,AG$6=""),0,AG$5*((DATE(YEAR($B144),MONTH($B144),MIN(AG$6,DAY(EOMONTH($B144,0))))&gt;=$B144)*(DATE(YEAR($B144),MONTH($B144),MIN(AG$6,DAY(EOMONTH($B144,0))))&lt;$C144)+(DATE(YEAR($B144),MONTH($B144)+1,MIN(AG$6,DAY(EOMONTH($B144,1))))&gt;=$B144)*(DATE(YEAR($B144),MONTH($B144)+1,MIN(AG$6,DAY(EOMONTH($B144,1))))&lt;$C144)))</f>
        <v>0</v>
      </c>
      <c r="AH144" s="48" t="n">
        <f aca="false">IF(OR(N(AH$5)=0,AH$6=""),0,AH$5*((DATE(YEAR($B144),MONTH($B144),MIN(AH$6,DAY(EOMONTH($B144,0))))&gt;=$B144)*(DATE(YEAR($B144),MONTH($B144),MIN(AH$6,DAY(EOMONTH($B144,0))))&lt;$C144)+(DATE(YEAR($B144),MONTH($B144)+1,MIN(AH$6,DAY(EOMONTH($B144,1))))&gt;=$B144)*(DATE(YEAR($B144),MONTH($B144)+1,MIN(AH$6,DAY(EOMONTH($B144,1))))&lt;$C144)))</f>
        <v>0</v>
      </c>
      <c r="AI144" s="48" t="n">
        <f aca="false">IF(OR(N(AI$5)=0,AI$6=""),0,AI$5*((DATE(YEAR($B144),MONTH($B144),MIN(AI$6,DAY(EOMONTH($B144,0))))&gt;=$B144)*(DATE(YEAR($B144),MONTH($B144),MIN(AI$6,DAY(EOMONTH($B144,0))))&lt;$C144)+(DATE(YEAR($B144),MONTH($B144)+1,MIN(AI$6,DAY(EOMONTH($B144,1))))&gt;=$B144)*(DATE(YEAR($B144),MONTH($B144)+1,MIN(AI$6,DAY(EOMONTH($B144,1))))&lt;$C144)))</f>
        <v>0</v>
      </c>
      <c r="AJ144" s="48" t="n">
        <f aca="false">IF(OR(N(AJ$5)=0,AJ$6=""),0,AJ$5*((DATE(YEAR($B144),MONTH($B144),MIN(AJ$6,DAY(EOMONTH($B144,0))))&gt;=$B144)*(DATE(YEAR($B144),MONTH($B144),MIN(AJ$6,DAY(EOMONTH($B144,0))))&lt;$C144)+(DATE(YEAR($B144),MONTH($B144)+1,MIN(AJ$6,DAY(EOMONTH($B144,1))))&gt;=$B144)*(DATE(YEAR($B144),MONTH($B144)+1,MIN(AJ$6,DAY(EOMONTH($B144,1))))&lt;$C144)))</f>
        <v>0</v>
      </c>
      <c r="AK144" s="48" t="n">
        <f aca="false">IF(OR(N(AK$5)=0,AK$6=""),0,AK$5*((DATE(YEAR($B144),MONTH($B144),MIN(AK$6,DAY(EOMONTH($B144,0))))&gt;=$B144)*(DATE(YEAR($B144),MONTH($B144),MIN(AK$6,DAY(EOMONTH($B144,0))))&lt;$C144)+(DATE(YEAR($B144),MONTH($B144)+1,MIN(AK$6,DAY(EOMONTH($B144,1))))&gt;=$B144)*(DATE(YEAR($B144),MONTH($B144)+1,MIN(AK$6,DAY(EOMONTH($B144,1))))&lt;$C144)))</f>
        <v>0</v>
      </c>
      <c r="AL144" s="48" t="n">
        <f aca="false">IF(OR(N(AL$5)=0,AL$6=""),0,AL$5*((DATE(YEAR($B144),MONTH($B144),MIN(AL$6,DAY(EOMONTH($B144,0))))&gt;=$B144)*(DATE(YEAR($B144),MONTH($B144),MIN(AL$6,DAY(EOMONTH($B144,0))))&lt;$C144)+(DATE(YEAR($B144),MONTH($B144)+1,MIN(AL$6,DAY(EOMONTH($B144,1))))&gt;=$B144)*(DATE(YEAR($B144),MONTH($B144)+1,MIN(AL$6,DAY(EOMONTH($B144,1))))&lt;$C144)))</f>
        <v>0</v>
      </c>
      <c r="AM144" s="48" t="n">
        <f aca="false">IF(OR(N(AM$5)=0,AM$6=""),0,AM$5*((DATE(YEAR($B144),MONTH($B144),MIN(AM$6,DAY(EOMONTH($B144,0))))&gt;=$B144)*(DATE(YEAR($B144),MONTH($B144),MIN(AM$6,DAY(EOMONTH($B144,0))))&lt;$C144)+(DATE(YEAR($B144),MONTH($B144)+1,MIN(AM$6,DAY(EOMONTH($B144,1))))&gt;=$B144)*(DATE(YEAR($B144),MONTH($B144)+1,MIN(AM$6,DAY(EOMONTH($B144,1))))&lt;$C144)))</f>
        <v>0</v>
      </c>
      <c r="AN144" s="48" t="n">
        <f aca="false">IF(OR(N(AN$5)=0,AN$6=""),0,AN$5*((DATE(YEAR($B144),MONTH($B144),MIN(AN$6,DAY(EOMONTH($B144,0))))&gt;=$B144)*(DATE(YEAR($B144),MONTH($B144),MIN(AN$6,DAY(EOMONTH($B144,0))))&lt;$C144)+(DATE(YEAR($B144),MONTH($B144)+1,MIN(AN$6,DAY(EOMONTH($B144,1))))&gt;=$B144)*(DATE(YEAR($B144),MONTH($B144)+1,MIN(AN$6,DAY(EOMONTH($B144,1))))&lt;$C144)))</f>
        <v>0</v>
      </c>
      <c r="AO144" s="48" t="n">
        <f aca="false">IF(OR(N(AO$5)=0,AO$6=""),0,AO$5*((DATE(YEAR($B144),MONTH($B144),MIN(AO$6,DAY(EOMONTH($B144,0))))&gt;=$B144)*(DATE(YEAR($B144),MONTH($B144),MIN(AO$6,DAY(EOMONTH($B144,0))))&lt;$C144)+(DATE(YEAR($B144),MONTH($B144)+1,MIN(AO$6,DAY(EOMONTH($B144,1))))&gt;=$B144)*(DATE(YEAR($B144),MONTH($B144)+1,MIN(AO$6,DAY(EOMONTH($B144,1))))&lt;$C144)))</f>
        <v>0</v>
      </c>
      <c r="AP144" s="48" t="n">
        <f aca="false">IF(OR(N(AP$5)=0,AP$6=""),0,AP$5*((DATE(YEAR($B144),MONTH($B144),MIN(AP$6,DAY(EOMONTH($B144,0))))&gt;=$B144)*(DATE(YEAR($B144),MONTH($B144),MIN(AP$6,DAY(EOMONTH($B144,0))))&lt;$C144)+(DATE(YEAR($B144),MONTH($B144)+1,MIN(AP$6,DAY(EOMONTH($B144,1))))&gt;=$B144)*(DATE(YEAR($B144),MONTH($B144)+1,MIN(AP$6,DAY(EOMONTH($B144,1))))&lt;$C144)))</f>
        <v>0</v>
      </c>
      <c r="AQ144" s="48" t="n">
        <f aca="false">IF(OR(N(AQ$5)=0,AQ$6=""),0,AQ$5*((DATE(YEAR($B144),MONTH($B144),MIN(AQ$6,DAY(EOMONTH($B144,0))))&gt;=$B144)*(DATE(YEAR($B144),MONTH($B144),MIN(AQ$6,DAY(EOMONTH($B144,0))))&lt;$C144)+(DATE(YEAR($B144),MONTH($B144)+1,MIN(AQ$6,DAY(EOMONTH($B144,1))))&gt;=$B144)*(DATE(YEAR($B144),MONTH($B144)+1,MIN(AQ$6,DAY(EOMONTH($B144,1))))&lt;$C144)))</f>
        <v>0</v>
      </c>
      <c r="AR144" s="48" t="n">
        <f aca="false">IF(OR(N(AR$5)=0,AR$6=""),0,AR$5*((DATE(YEAR($B144),MONTH($B144),MIN(AR$6,DAY(EOMONTH($B144,0))))&gt;=$B144)*(DATE(YEAR($B144),MONTH($B144),MIN(AR$6,DAY(EOMONTH($B144,0))))&lt;$C144)+(DATE(YEAR($B144),MONTH($B144)+1,MIN(AR$6,DAY(EOMONTH($B144,1))))&gt;=$B144)*(DATE(YEAR($B144),MONTH($B144)+1,MIN(AR$6,DAY(EOMONTH($B144,1))))&lt;$C144)))</f>
        <v>0</v>
      </c>
      <c r="AS144" s="48" t="n">
        <f aca="false">IF(OR(N(AS$5)=0,AS$6=""),0,AS$5*((DATE(YEAR($B144),MONTH($B144),MIN(AS$6,DAY(EOMONTH($B144,0))))&gt;=$B144)*(DATE(YEAR($B144),MONTH($B144),MIN(AS$6,DAY(EOMONTH($B144,0))))&lt;$C144)+(DATE(YEAR($B144),MONTH($B144)+1,MIN(AS$6,DAY(EOMONTH($B144,1))))&gt;=$B144)*(DATE(YEAR($B144),MONTH($B144)+1,MIN(AS$6,DAY(EOMONTH($B144,1))))&lt;$C144)))</f>
        <v>0</v>
      </c>
      <c r="AT144" s="48" t="n">
        <f aca="false">IF(OR(N(AT$5)=0,AT$6=""),0,AT$5*((DATE(YEAR($B144),MONTH($B144),MIN(AT$6,DAY(EOMONTH($B144,0))))&gt;=$B144)*(DATE(YEAR($B144),MONTH($B144),MIN(AT$6,DAY(EOMONTH($B144,0))))&lt;$C144)+(DATE(YEAR($B144),MONTH($B144)+1,MIN(AT$6,DAY(EOMONTH($B144,1))))&gt;=$B144)*(DATE(YEAR($B144),MONTH($B144)+1,MIN(AT$6,DAY(EOMONTH($B144,1))))&lt;$C144)))</f>
        <v>0</v>
      </c>
      <c r="AU144" s="48" t="n">
        <f aca="false">IF(OR(N(AU$5)=0,AU$6=""),0,AU$5*((DATE(YEAR($B144),MONTH($B144),MIN(AU$6,DAY(EOMONTH($B144,0))))&gt;=$B144)*(DATE(YEAR($B144),MONTH($B144),MIN(AU$6,DAY(EOMONTH($B144,0))))&lt;$C144)+(DATE(YEAR($B144),MONTH($B144)+1,MIN(AU$6,DAY(EOMONTH($B144,1))))&gt;=$B144)*(DATE(YEAR($B144),MONTH($B144)+1,MIN(AU$6,DAY(EOMONTH($B144,1))))&lt;$C144)))</f>
        <v>0</v>
      </c>
      <c r="AV144" s="48" t="n">
        <f aca="false">IF(OR(N(AV$5)=0,AV$6=""),0,AV$5*((DATE(YEAR($B144),MONTH($B144),MIN(AV$6,DAY(EOMONTH($B144,0))))&gt;=$B144)*(DATE(YEAR($B144),MONTH($B144),MIN(AV$6,DAY(EOMONTH($B144,0))))&lt;$C144)+(DATE(YEAR($B144),MONTH($B144)+1,MIN(AV$6,DAY(EOMONTH($B144,1))))&gt;=$B144)*(DATE(YEAR($B144),MONTH($B144)+1,MIN(AV$6,DAY(EOMONTH($B144,1))))&lt;$C144)))</f>
        <v>0</v>
      </c>
      <c r="AW144" s="48" t="n">
        <f aca="false">IF(OR(N(AW$5)=0,AW$6=""),0,AW$5*((DATE(YEAR($B144),MONTH($B144),MIN(AW$6,DAY(EOMONTH($B144,0))))&gt;=$B144)*(DATE(YEAR($B144),MONTH($B144),MIN(AW$6,DAY(EOMONTH($B144,0))))&lt;$C144)+(DATE(YEAR($B144),MONTH($B144)+1,MIN(AW$6,DAY(EOMONTH($B144,1))))&gt;=$B144)*(DATE(YEAR($B144),MONTH($B144)+1,MIN(AW$6,DAY(EOMONTH($B144,1))))&lt;$C144)))</f>
        <v>0</v>
      </c>
      <c r="AX144" s="48" t="n">
        <f aca="false">IF(OR(N(AX$5)=0,AX$6=""),0,AX$5*((DATE(YEAR($B144),MONTH($B144),MIN(AX$6,DAY(EOMONTH($B144,0))))&gt;=$B144)*(DATE(YEAR($B144),MONTH($B144),MIN(AX$6,DAY(EOMONTH($B144,0))))&lt;$C144)+(DATE(YEAR($B144),MONTH($B144)+1,MIN(AX$6,DAY(EOMONTH($B144,1))))&gt;=$B144)*(DATE(YEAR($B144),MONTH($B144)+1,MIN(AX$6,DAY(EOMONTH($B144,1))))&lt;$C144)))</f>
        <v>0</v>
      </c>
      <c r="AY144" s="48" t="n">
        <f aca="false">IF(OR(N(AY$5)=0,AY$6=""),0,AY$5*((DATE(YEAR($B144),MONTH($B144),MIN(AY$6,DAY(EOMONTH($B144,0))))&gt;=$B144)*(DATE(YEAR($B144),MONTH($B144),MIN(AY$6,DAY(EOMONTH($B144,0))))&lt;$C144)+(DATE(YEAR($B144),MONTH($B144)+1,MIN(AY$6,DAY(EOMONTH($B144,1))))&gt;=$B144)*(DATE(YEAR($B144),MONTH($B144)+1,MIN(AY$6,DAY(EOMONTH($B144,1))))&lt;$C144)))</f>
        <v>0</v>
      </c>
      <c r="AZ144" s="48" t="n">
        <f aca="false">IF(OR(N(AZ$5)=0,AZ$6=""),0,AZ$5*((DATE(YEAR($B144),MONTH($B144),MIN(AZ$6,DAY(EOMONTH($B144,0))))&gt;=$B144)*(DATE(YEAR($B144),MONTH($B144),MIN(AZ$6,DAY(EOMONTH($B144,0))))&lt;$C144)+(DATE(YEAR($B144),MONTH($B144)+1,MIN(AZ$6,DAY(EOMONTH($B144,1))))&gt;=$B144)*(DATE(YEAR($B144),MONTH($B144)+1,MIN(AZ$6,DAY(EOMONTH($B144,1))))&lt;$C144)))</f>
        <v>0</v>
      </c>
      <c r="BA144" s="48" t="n">
        <f aca="false">IF(OR(N(BA$5)=0,BA$6=""),0,BA$5*((DATE(YEAR($B144),MONTH($B144),MIN(BA$6,DAY(EOMONTH($B144,0))))&gt;=$B144)*(DATE(YEAR($B144),MONTH($B144),MIN(BA$6,DAY(EOMONTH($B144,0))))&lt;$C144)+(DATE(YEAR($B144),MONTH($B144)+1,MIN(BA$6,DAY(EOMONTH($B144,1))))&gt;=$B144)*(DATE(YEAR($B144),MONTH($B144)+1,MIN(BA$6,DAY(EOMONTH($B144,1))))&lt;$C144)))</f>
        <v>0</v>
      </c>
      <c r="BB144" s="48" t="n">
        <f aca="false">IF(OR(N(BB$5)=0,BB$6=""),0,BB$5*((DATE(YEAR($B144),MONTH($B144),MIN(BB$6,DAY(EOMONTH($B144,0))))&gt;=$B144)*(DATE(YEAR($B144),MONTH($B144),MIN(BB$6,DAY(EOMONTH($B144,0))))&lt;$C144)+(DATE(YEAR($B144),MONTH($B144)+1,MIN(BB$6,DAY(EOMONTH($B144,1))))&gt;=$B144)*(DATE(YEAR($B144),MONTH($B144)+1,MIN(BB$6,DAY(EOMONTH($B144,1))))&lt;$C144)))</f>
        <v>0</v>
      </c>
      <c r="BC144" s="48" t="n">
        <f aca="false">IF(OR(N(BC$5)=0,BC$6=""),0,BC$5*((DATE(YEAR($B144),MONTH($B144),MIN(BC$6,DAY(EOMONTH($B144,0))))&gt;=$B144)*(DATE(YEAR($B144),MONTH($B144),MIN(BC$6,DAY(EOMONTH($B144,0))))&lt;$C144)+(DATE(YEAR($B144),MONTH($B144)+1,MIN(BC$6,DAY(EOMONTH($B144,1))))&gt;=$B144)*(DATE(YEAR($B144),MONTH($B144)+1,MIN(BC$6,DAY(EOMONTH($B144,1))))&lt;$C144)))</f>
        <v>0</v>
      </c>
      <c r="BD144" s="48" t="n">
        <f aca="false">IF(OR(N(BD$5)=0,BD$6=""),0,BD$5*((DATE(YEAR($B144),MONTH($B144),MIN(BD$6,DAY(EOMONTH($B144,0))))&gt;=$B144)*(DATE(YEAR($B144),MONTH($B144),MIN(BD$6,DAY(EOMONTH($B144,0))))&lt;$C144)+(DATE(YEAR($B144),MONTH($B144)+1,MIN(BD$6,DAY(EOMONTH($B144,1))))&gt;=$B144)*(DATE(YEAR($B144),MONTH($B144)+1,MIN(BD$6,DAY(EOMONTH($B144,1))))&lt;$C144)))</f>
        <v>0</v>
      </c>
      <c r="BE144" s="48" t="n">
        <f aca="false">IF(OR(N(BE$5)=0,BE$6=""),0,BE$5*((DATE(YEAR($B144),MONTH($B144),MIN(BE$6,DAY(EOMONTH($B144,0))))&gt;=$B144)*(DATE(YEAR($B144),MONTH($B144),MIN(BE$6,DAY(EOMONTH($B144,0))))&lt;$C144)+(DATE(YEAR($B144),MONTH($B144)+1,MIN(BE$6,DAY(EOMONTH($B144,1))))&gt;=$B144)*(DATE(YEAR($B144),MONTH($B144)+1,MIN(BE$6,DAY(EOMONTH($B144,1))))&lt;$C144)))</f>
        <v>0</v>
      </c>
      <c r="BF144" s="48" t="n">
        <f aca="false">IF(OR(N(BF$5)=0,BF$6=""),0,BF$5*((DATE(YEAR($B144),MONTH($B144),MIN(BF$6,DAY(EOMONTH($B144,0))))&gt;=$B144)*(DATE(YEAR($B144),MONTH($B144),MIN(BF$6,DAY(EOMONTH($B144,0))))&lt;$C144)+(DATE(YEAR($B144),MONTH($B144)+1,MIN(BF$6,DAY(EOMONTH($B144,1))))&gt;=$B144)*(DATE(YEAR($B144),MONTH($B144)+1,MIN(BF$6,DAY(EOMONTH($B144,1))))&lt;$C144)))</f>
        <v>0</v>
      </c>
      <c r="BG144" s="48" t="n">
        <f aca="false">IF(OR(N(BG$5)=0,BG$6=""),0,BG$5*((DATE(YEAR($B144),MONTH($B144),MIN(BG$6,DAY(EOMONTH($B144,0))))&gt;=$B144)*(DATE(YEAR($B144),MONTH($B144),MIN(BG$6,DAY(EOMONTH($B144,0))))&lt;$C144)+(DATE(YEAR($B144),MONTH($B144)+1,MIN(BG$6,DAY(EOMONTH($B144,1))))&gt;=$B144)*(DATE(YEAR($B144),MONTH($B144)+1,MIN(BG$6,DAY(EOMONTH($B144,1))))&lt;$C144)))</f>
        <v>0</v>
      </c>
      <c r="BH144" s="48" t="n">
        <f aca="false">IF(OR(N(BH$5)=0,BH$6=""),0,BH$5*((DATE(YEAR($B144),MONTH($B144),MIN(BH$6,DAY(EOMONTH($B144,0))))&gt;=$B144)*(DATE(YEAR($B144),MONTH($B144),MIN(BH$6,DAY(EOMONTH($B144,0))))&lt;$C144)+(DATE(YEAR($B144),MONTH($B144)+1,MIN(BH$6,DAY(EOMONTH($B144,1))))&gt;=$B144)*(DATE(YEAR($B144),MONTH($B144)+1,MIN(BH$6,DAY(EOMONTH($B144,1))))&lt;$C144)))</f>
        <v>0</v>
      </c>
      <c r="BI144" s="48" t="n">
        <f aca="false">IF(OR(N(BI$5)=0,BI$6=""),0,BI$5*((DATE(YEAR($B144),MONTH($B144),MIN(BI$6,DAY(EOMONTH($B144,0))))&gt;=$B144)*(DATE(YEAR($B144),MONTH($B144),MIN(BI$6,DAY(EOMONTH($B144,0))))&lt;$C144)+(DATE(YEAR($B144),MONTH($B144)+1,MIN(BI$6,DAY(EOMONTH($B144,1))))&gt;=$B144)*(DATE(YEAR($B144),MONTH($B144)+1,MIN(BI$6,DAY(EOMONTH($B144,1))))&lt;$C144)))</f>
        <v>0</v>
      </c>
      <c r="BJ144" s="48" t="n">
        <f aca="false">IF(OR(N(BJ$5)=0,BJ$6=""),0,BJ$5*((DATE(YEAR($B144),MONTH($B144),MIN(BJ$6,DAY(EOMONTH($B144,0))))&gt;=$B144)*(DATE(YEAR($B144),MONTH($B144),MIN(BJ$6,DAY(EOMONTH($B144,0))))&lt;$C144)+(DATE(YEAR($B144),MONTH($B144)+1,MIN(BJ$6,DAY(EOMONTH($B144,1))))&gt;=$B144)*(DATE(YEAR($B144),MONTH($B144)+1,MIN(BJ$6,DAY(EOMONTH($B144,1))))&lt;$C144)))</f>
        <v>0</v>
      </c>
      <c r="BK144" s="48" t="n">
        <f aca="false">IF(OR(N(BK$5)=0,BK$6=""),0,BK$5*((DATE(YEAR($B144),MONTH($B144),MIN(BK$6,DAY(EOMONTH($B144,0))))&gt;=$B144)*(DATE(YEAR($B144),MONTH($B144),MIN(BK$6,DAY(EOMONTH($B144,0))))&lt;$C144)+(DATE(YEAR($B144),MONTH($B144)+1,MIN(BK$6,DAY(EOMONTH($B144,1))))&gt;=$B144)*(DATE(YEAR($B144),MONTH($B144)+1,MIN(BK$6,DAY(EOMONTH($B144,1))))&lt;$C144)))</f>
        <v>0</v>
      </c>
      <c r="BL144" s="48" t="n">
        <f aca="false">IF(OR(N(BL$5)=0,BL$6=""),0,BL$5*((DATE(YEAR($B144),MONTH($B144),MIN(BL$6,DAY(EOMONTH($B144,0))))&gt;=$B144)*(DATE(YEAR($B144),MONTH($B144),MIN(BL$6,DAY(EOMONTH($B144,0))))&lt;$C144)+(DATE(YEAR($B144),MONTH($B144)+1,MIN(BL$6,DAY(EOMONTH($B144,1))))&gt;=$B144)*(DATE(YEAR($B144),MONTH($B144)+1,MIN(BL$6,DAY(EOMONTH($B144,1))))&lt;$C144)))</f>
        <v>0</v>
      </c>
      <c r="BM144" s="48" t="n">
        <f aca="false">IF(OR(N(BM$5)=0,BM$6=""),0,BM$5*((DATE(YEAR($B144),MONTH($B144),MIN(BM$6,DAY(EOMONTH($B144,0))))&gt;=$B144)*(DATE(YEAR($B144),MONTH($B144),MIN(BM$6,DAY(EOMONTH($B144,0))))&lt;$C144)+(DATE(YEAR($B144),MONTH($B144)+1,MIN(BM$6,DAY(EOMONTH($B144,1))))&gt;=$B144)*(DATE(YEAR($B144),MONTH($B144)+1,MIN(BM$6,DAY(EOMONTH($B144,1))))&lt;$C144)))</f>
        <v>0</v>
      </c>
      <c r="BN144" s="48" t="n">
        <f aca="false">IF(OR(N(BN$5)=0,BN$6=""),0,BN$5*((DATE(YEAR($B144),MONTH($B144),MIN(BN$6,DAY(EOMONTH($B144,0))))&gt;=$B144)*(DATE(YEAR($B144),MONTH($B144),MIN(BN$6,DAY(EOMONTH($B144,0))))&lt;$C144)+(DATE(YEAR($B144),MONTH($B144)+1,MIN(BN$6,DAY(EOMONTH($B144,1))))&gt;=$B144)*(DATE(YEAR($B144),MONTH($B144)+1,MIN(BN$6,DAY(EOMONTH($B144,1))))&lt;$C144)))</f>
        <v>0</v>
      </c>
      <c r="BO144" s="48" t="n">
        <f aca="false">IF(OR(N(BO$5)=0,BO$6=""),0,BO$5*((DATE(YEAR($B144),MONTH($B144),MIN(BO$6,DAY(EOMONTH($B144,0))))&gt;=$B144)*(DATE(YEAR($B144),MONTH($B144),MIN(BO$6,DAY(EOMONTH($B144,0))))&lt;$C144)+(DATE(YEAR($B144),MONTH($B144)+1,MIN(BO$6,DAY(EOMONTH($B144,1))))&gt;=$B144)*(DATE(YEAR($B144),MONTH($B144)+1,MIN(BO$6,DAY(EOMONTH($B144,1))))&lt;$C144)))</f>
        <v>0</v>
      </c>
      <c r="BP144" s="48" t="n">
        <f aca="false">IF(OR(N(BP$5)=0,BP$6=""),0,BP$5*((DATE(YEAR($B144),MONTH($B144),MIN(BP$6,DAY(EOMONTH($B144,0))))&gt;=$B144)*(DATE(YEAR($B144),MONTH($B144),MIN(BP$6,DAY(EOMONTH($B144,0))))&lt;$C144)+(DATE(YEAR($B144),MONTH($B144)+1,MIN(BP$6,DAY(EOMONTH($B144,1))))&gt;=$B144)*(DATE(YEAR($B144),MONTH($B144)+1,MIN(BP$6,DAY(EOMONTH($B144,1))))&lt;$C144)))</f>
        <v>0</v>
      </c>
      <c r="BQ144" s="48" t="n">
        <f aca="false">IF(OR(N(BQ$5)=0,BQ$6=""),0,BQ$5*((DATE(YEAR($B144),MONTH($B144),MIN(BQ$6,DAY(EOMONTH($B144,0))))&gt;=$B144)*(DATE(YEAR($B144),MONTH($B144),MIN(BQ$6,DAY(EOMONTH($B144,0))))&lt;$C144)+(DATE(YEAR($B144),MONTH($B144)+1,MIN(BQ$6,DAY(EOMONTH($B144,1))))&gt;=$B144)*(DATE(YEAR($B144),MONTH($B144)+1,MIN(BQ$6,DAY(EOMONTH($B144,1))))&lt;$C144)))</f>
        <v>0</v>
      </c>
      <c r="BR144" s="48" t="n">
        <f aca="false">IF(OR(N(BR$5)=0,BR$6=""),0,BR$5*((DATE(YEAR($B144),MONTH($B144),MIN(BR$6,DAY(EOMONTH($B144,0))))&gt;=$B144)*(DATE(YEAR($B144),MONTH($B144),MIN(BR$6,DAY(EOMONTH($B144,0))))&lt;$C144)+(DATE(YEAR($B144),MONTH($B144)+1,MIN(BR$6,DAY(EOMONTH($B144,1))))&gt;=$B144)*(DATE(YEAR($B144),MONTH($B144)+1,MIN(BR$6,DAY(EOMONTH($B144,1))))&lt;$C144)))</f>
        <v>0</v>
      </c>
      <c r="BS144" s="48" t="n">
        <f aca="false">IF(OR(N(BS$5)=0,BS$6=""),0,BS$5*((DATE(YEAR($B144),MONTH($B144),MIN(BS$6,DAY(EOMONTH($B144,0))))&gt;=$B144)*(DATE(YEAR($B144),MONTH($B144),MIN(BS$6,DAY(EOMONTH($B144,0))))&lt;$C144)+(DATE(YEAR($B144),MONTH($B144)+1,MIN(BS$6,DAY(EOMONTH($B144,1))))&gt;=$B144)*(DATE(YEAR($B144),MONTH($B144)+1,MIN(BS$6,DAY(EOMONTH($B144,1))))&lt;$C144)))</f>
        <v>0</v>
      </c>
      <c r="BT144" s="48" t="n">
        <f aca="false">IF(OR(N(BT$5)=0,BT$6=""),0,BT$5*((DATE(YEAR($B144),MONTH($B144),MIN(BT$6,DAY(EOMONTH($B144,0))))&gt;=$B144)*(DATE(YEAR($B144),MONTH($B144),MIN(BT$6,DAY(EOMONTH($B144,0))))&lt;$C144)+(DATE(YEAR($B144),MONTH($B144)+1,MIN(BT$6,DAY(EOMONTH($B144,1))))&gt;=$B144)*(DATE(YEAR($B144),MONTH($B144)+1,MIN(BT$6,DAY(EOMONTH($B144,1))))&lt;$C144)))</f>
        <v>0</v>
      </c>
      <c r="BU144" s="48" t="n">
        <f aca="false">IF(OR(N(BU$5)=0,BU$6=""),0,BU$5*((DATE(YEAR($B144),MONTH($B144),MIN(BU$6,DAY(EOMONTH($B144,0))))&gt;=$B144)*(DATE(YEAR($B144),MONTH($B144),MIN(BU$6,DAY(EOMONTH($B144,0))))&lt;$C144)+(DATE(YEAR($B144),MONTH($B144)+1,MIN(BU$6,DAY(EOMONTH($B144,1))))&gt;=$B144)*(DATE(YEAR($B144),MONTH($B144)+1,MIN(BU$6,DAY(EOMONTH($B144,1))))&lt;$C144)))</f>
        <v>0</v>
      </c>
      <c r="BV144" s="48" t="n">
        <f aca="false">IF(OR(N(BV$5)=0,BV$6=""),0,BV$5*((DATE(YEAR($B144),MONTH($B144),MIN(BV$6,DAY(EOMONTH($B144,0))))&gt;=$B144)*(DATE(YEAR($B144),MONTH($B144),MIN(BV$6,DAY(EOMONTH($B144,0))))&lt;$C144)+(DATE(YEAR($B144),MONTH($B144)+1,MIN(BV$6,DAY(EOMONTH($B144,1))))&gt;=$B144)*(DATE(YEAR($B144),MONTH($B144)+1,MIN(BV$6,DAY(EOMONTH($B144,1))))&lt;$C144)))</f>
        <v>0</v>
      </c>
      <c r="BW144" s="48" t="n">
        <f aca="false">IF(OR(N(BW$5)=0,BW$6=""),0,BW$5*((DATE(YEAR($B144),MONTH($B144),MIN(BW$6,DAY(EOMONTH($B144,0))))&gt;=$B144)*(DATE(YEAR($B144),MONTH($B144),MIN(BW$6,DAY(EOMONTH($B144,0))))&lt;$C144)+(DATE(YEAR($B144),MONTH($B144)+1,MIN(BW$6,DAY(EOMONTH($B144,1))))&gt;=$B144)*(DATE(YEAR($B144),MONTH($B144)+1,MIN(BW$6,DAY(EOMONTH($B144,1))))&lt;$C144)))</f>
        <v>0</v>
      </c>
      <c r="BX144" s="48" t="n">
        <f aca="false">MIN(Z144,(FT143*(1+FT$5/Setup!$C$36)+IF($V144=1,N($F144),0)))</f>
        <v>0</v>
      </c>
      <c r="BY144" s="48" t="n">
        <f aca="false">MIN(AA144,(FU143*(1+FU$5/Setup!$C$36)+IF($V144=2,N($F144),0)))</f>
        <v>0</v>
      </c>
      <c r="BZ144" s="48" t="n">
        <f aca="false">MIN(AB144,(FV143*(1+FV$5/Setup!$C$36)+IF($V144=3,N($F144),0)))</f>
        <v>0</v>
      </c>
      <c r="CA144" s="48" t="n">
        <f aca="false">MIN(AC144,(FW143*(1+FW$5/Setup!$C$36)+IF($V144=4,N($F144),0)))</f>
        <v>0</v>
      </c>
      <c r="CB144" s="48" t="n">
        <f aca="false">MIN(AD144,(FX143*(1+FX$5/Setup!$C$36)+IF($V144=5,N($F144),0)))</f>
        <v>0</v>
      </c>
      <c r="CC144" s="48" t="n">
        <f aca="false">MIN(AE144,(FY143*(1+FY$5/Setup!$C$36)+IF($V144=6,N($F144),0)))</f>
        <v>0</v>
      </c>
      <c r="CD144" s="48" t="n">
        <f aca="false">MIN(AF144,(FZ143*(1+FZ$5/Setup!$C$36)+IF($V144=7,N($F144),0)))</f>
        <v>0</v>
      </c>
      <c r="CE144" s="48" t="n">
        <f aca="false">MIN(AG144,(GA143*(1+GA$5/Setup!$C$36)+IF($V144=8,N($F144),0)))</f>
        <v>0</v>
      </c>
      <c r="CF144" s="48" t="n">
        <f aca="false">MIN(AH144,(GB143*(1+GB$5/Setup!$C$36)+IF($V144=9,N($F144),0)))</f>
        <v>0</v>
      </c>
      <c r="CG144" s="48" t="n">
        <f aca="false">MIN(AI144,(GC143*(1+GC$5/Setup!$C$36)+IF($V144=10,N($F144),0)))</f>
        <v>0</v>
      </c>
      <c r="CH144" s="48" t="n">
        <f aca="false">MIN(AJ144,(GD143*(1+GD$5/Setup!$C$36)+IF($V144=11,N($F144),0)))</f>
        <v>0</v>
      </c>
      <c r="CI144" s="48" t="n">
        <f aca="false">MIN(AK144,(GE143*(1+GE$5/Setup!$C$36)+IF($V144=12,N($F144),0)))</f>
        <v>0</v>
      </c>
      <c r="CJ144" s="48" t="n">
        <f aca="false">MIN(AL144,(GF143*(1+GF$5/Setup!$C$36)+IF($V144=13,N($F144),0)))</f>
        <v>0</v>
      </c>
      <c r="CK144" s="48" t="n">
        <f aca="false">MIN(AM144,(GG143*(1+GG$5/Setup!$C$36)+IF($V144=14,N($F144),0)))</f>
        <v>0</v>
      </c>
      <c r="CL144" s="48" t="n">
        <f aca="false">MIN(AN144,(GH143*(1+GH$5/Setup!$C$36)+IF($V144=15,N($F144),0)))</f>
        <v>0</v>
      </c>
      <c r="CM144" s="48" t="n">
        <f aca="false">MIN(AO144,(GI143*(1+GI$5/Setup!$C$36)+IF($V144=16,N($F144),0)))</f>
        <v>0</v>
      </c>
      <c r="CN144" s="48" t="n">
        <f aca="false">MIN(AP144,(GJ143*(1+GJ$5/Setup!$C$36)+IF($V144=17,N($F144),0)))</f>
        <v>0</v>
      </c>
      <c r="CO144" s="48" t="n">
        <f aca="false">MIN(AQ144,(GK143*(1+GK$5/Setup!$C$36)+IF($V144=18,N($F144),0)))</f>
        <v>0</v>
      </c>
      <c r="CP144" s="48" t="n">
        <f aca="false">MIN(AR144,(GL143*(1+GL$5/Setup!$C$36)+IF($V144=19,N($F144),0)))</f>
        <v>0</v>
      </c>
      <c r="CQ144" s="48" t="n">
        <f aca="false">MIN(AS144,(GM143*(1+GM$5/Setup!$C$36)+IF($V144=20,N($F144),0)))</f>
        <v>0</v>
      </c>
      <c r="CR144" s="48" t="n">
        <f aca="false">MIN(AT144,(GN143*(1+GN$5/Setup!$C$36)+IF($V144=21,N($F144),0)))</f>
        <v>0</v>
      </c>
      <c r="CS144" s="48" t="n">
        <f aca="false">MIN(AU144,(GO143*(1+GO$5/Setup!$C$36)+IF($V144=22,N($F144),0)))</f>
        <v>0</v>
      </c>
      <c r="CT144" s="48" t="n">
        <f aca="false">MIN(AV144,(GP143*(1+GP$5/Setup!$C$36)+IF($V144=23,N($F144),0)))</f>
        <v>0</v>
      </c>
      <c r="CU144" s="48" t="n">
        <f aca="false">MIN(AW144,(GQ143*(1+GQ$5/Setup!$C$36)+IF($V144=24,N($F144),0)))</f>
        <v>0</v>
      </c>
      <c r="CV144" s="48" t="n">
        <f aca="false">MIN(AX144,(GR143*(1+GR$5/Setup!$C$36)+IF($V144=25,N($F144),0)))</f>
        <v>0</v>
      </c>
      <c r="CW144" s="48" t="n">
        <f aca="false">MIN(AY144,(GS143*(1+GS$5/Setup!$C$36)+IF($V144=26,N($F144),0)))</f>
        <v>0</v>
      </c>
      <c r="CX144" s="48" t="n">
        <f aca="false">MIN(AZ144,(GT143*(1+GT$5/Setup!$C$36)+IF($V144=27,N($F144),0)))</f>
        <v>0</v>
      </c>
      <c r="CY144" s="48" t="n">
        <f aca="false">MIN(BA144,(GU143*(1+GU$5/Setup!$C$36)+IF($V144=28,N($F144),0)))</f>
        <v>0</v>
      </c>
      <c r="CZ144" s="48" t="n">
        <f aca="false">MIN(BB144,(GV143*(1+GV$5/Setup!$C$36)+IF($V144=29,N($F144),0)))</f>
        <v>0</v>
      </c>
      <c r="DA144" s="48" t="n">
        <f aca="false">MIN(BC144,(GW143*(1+GW$5/Setup!$C$36)+IF($V144=30,N($F144),0)))</f>
        <v>0</v>
      </c>
      <c r="DB144" s="48" t="n">
        <f aca="false">MIN(BD144,(GX143*(1+GX$5/Setup!$C$36)+IF($V144=31,N($F144),0)))</f>
        <v>0</v>
      </c>
      <c r="DC144" s="48" t="n">
        <f aca="false">MIN(BE144,(GY143*(1+GY$5/Setup!$C$36)+IF($V144=32,N($F144),0)))</f>
        <v>0</v>
      </c>
      <c r="DD144" s="48" t="n">
        <f aca="false">MIN(BF144,(GZ143*(1+GZ$5/Setup!$C$36)+IF($V144=33,N($F144),0)))</f>
        <v>0</v>
      </c>
      <c r="DE144" s="48" t="n">
        <f aca="false">MIN(BG144,(HA143*(1+HA$5/Setup!$C$36)+IF($V144=34,N($F144),0)))</f>
        <v>0</v>
      </c>
      <c r="DF144" s="48" t="n">
        <f aca="false">MIN(BH144,(HB143*(1+HB$5/Setup!$C$36)+IF($V144=35,N($F144),0)))</f>
        <v>0</v>
      </c>
      <c r="DG144" s="48" t="n">
        <f aca="false">MIN(BI144,(HC143*(1+HC$5/Setup!$C$36)+IF($V144=36,N($F144),0)))</f>
        <v>0</v>
      </c>
      <c r="DH144" s="48" t="n">
        <f aca="false">MIN(BJ144,(HD143*(1+HD$5/Setup!$C$36)+IF($V144=37,N($F144),0)))</f>
        <v>0</v>
      </c>
      <c r="DI144" s="48" t="n">
        <f aca="false">MIN(BK144,(HE143*(1+HE$5/Setup!$C$36)+IF($V144=38,N($F144),0)))</f>
        <v>0</v>
      </c>
      <c r="DJ144" s="48" t="n">
        <f aca="false">MIN(BL144,(HF143*(1+HF$5/Setup!$C$36)+IF($V144=39,N($F144),0)))</f>
        <v>0</v>
      </c>
      <c r="DK144" s="48" t="n">
        <f aca="false">MIN(BM144,(HG143*(1+HG$5/Setup!$C$36)+IF($V144=40,N($F144),0)))</f>
        <v>0</v>
      </c>
      <c r="DL144" s="48" t="n">
        <f aca="false">MIN(BN144,(HH143*(1+HH$5/Setup!$C$36)+IF($V144=41,N($F144),0)))</f>
        <v>0</v>
      </c>
      <c r="DM144" s="48" t="n">
        <f aca="false">MIN(BO144,(HI143*(1+HI$5/Setup!$C$36)+IF($V144=42,N($F144),0)))</f>
        <v>0</v>
      </c>
      <c r="DN144" s="48" t="n">
        <f aca="false">MIN(BP144,(HJ143*(1+HJ$5/Setup!$C$36)+IF($V144=43,N($F144),0)))</f>
        <v>0</v>
      </c>
      <c r="DO144" s="48" t="n">
        <f aca="false">MIN(BQ144,(HK143*(1+HK$5/Setup!$C$36)+IF($V144=44,N($F144),0)))</f>
        <v>0</v>
      </c>
      <c r="DP144" s="48" t="n">
        <f aca="false">MIN(BR144,(HL143*(1+HL$5/Setup!$C$36)+IF($V144=45,N($F144),0)))</f>
        <v>0</v>
      </c>
      <c r="DQ144" s="48" t="n">
        <f aca="false">MIN(BS144,(HM143*(1+HM$5/Setup!$C$36)+IF($V144=46,N($F144),0)))</f>
        <v>0</v>
      </c>
      <c r="DR144" s="48" t="n">
        <f aca="false">MIN(BT144,(HN143*(1+HN$5/Setup!$C$36)+IF($V144=47,N($F144),0)))</f>
        <v>0</v>
      </c>
      <c r="DS144" s="48" t="n">
        <f aca="false">MIN(BU144,(HO143*(1+HO$5/Setup!$C$36)+IF($V144=48,N($F144),0)))</f>
        <v>0</v>
      </c>
      <c r="DT144" s="48" t="n">
        <f aca="false">MIN(BV144,(HP143*(1+HP$5/Setup!$C$36)+IF($V144=49,N($F144),0)))</f>
        <v>0</v>
      </c>
      <c r="DU144" s="48" t="n">
        <f aca="false">MIN(BW144,(HQ143*(1+HQ$5/Setup!$C$36)+IF($V144=50,N($F144),0)))</f>
        <v>0</v>
      </c>
      <c r="DV144" s="48" t="n">
        <f aca="false">MIN(MAX((FT143*(1+FT$5/Setup!$C$36)+IF($V144=1,N($F144),0))-BX144,0),MAX($P144-0,0))</f>
        <v>0</v>
      </c>
      <c r="DW144" s="48" t="n">
        <f aca="false">MIN(MAX((FU143*(1+FU$5/Setup!$C$36)+IF($V144=2,N($F144),0))-BY144,0),MAX($P144-SUM(DV144:DV144),0))</f>
        <v>0</v>
      </c>
      <c r="DX144" s="48" t="n">
        <f aca="false">MIN(MAX((FV143*(1+FV$5/Setup!$C$36)+IF($V144=3,N($F144),0))-BZ144,0),MAX($P144-SUM(DV144:DW144),0))</f>
        <v>0</v>
      </c>
      <c r="DY144" s="48" t="n">
        <f aca="false">MIN(MAX((FW143*(1+FW$5/Setup!$C$36)+IF($V144=4,N($F144),0))-CA144,0),MAX($P144-SUM(DV144:DX144),0))</f>
        <v>0</v>
      </c>
      <c r="DZ144" s="48" t="n">
        <f aca="false">MIN(MAX((FX143*(1+FX$5/Setup!$C$36)+IF($V144=5,N($F144),0))-CB144,0),MAX($P144-SUM(DV144:DY144),0))</f>
        <v>0</v>
      </c>
      <c r="EA144" s="48" t="n">
        <f aca="false">MIN(MAX((FY143*(1+FY$5/Setup!$C$36)+IF($V144=6,N($F144),0))-CC144,0),MAX($P144-SUM(DV144:DZ144),0))</f>
        <v>0</v>
      </c>
      <c r="EB144" s="48" t="n">
        <f aca="false">MIN(MAX((FZ143*(1+FZ$5/Setup!$C$36)+IF($V144=7,N($F144),0))-CD144,0),MAX($P144-SUM(DV144:EA144),0))</f>
        <v>0</v>
      </c>
      <c r="EC144" s="48" t="n">
        <f aca="false">MIN(MAX((GA143*(1+GA$5/Setup!$C$36)+IF($V144=8,N($F144),0))-CE144,0),MAX($P144-SUM(DV144:EB144),0))</f>
        <v>0</v>
      </c>
      <c r="ED144" s="48" t="n">
        <f aca="false">MIN(MAX((GB143*(1+GB$5/Setup!$C$36)+IF($V144=9,N($F144),0))-CF144,0),MAX($P144-SUM(DV144:EC144),0))</f>
        <v>0</v>
      </c>
      <c r="EE144" s="48" t="n">
        <f aca="false">MIN(MAX((GC143*(1+GC$5/Setup!$C$36)+IF($V144=10,N($F144),0))-CG144,0),MAX($P144-SUM(DV144:ED144),0))</f>
        <v>0</v>
      </c>
      <c r="EF144" s="48" t="n">
        <f aca="false">MIN(MAX((GD143*(1+GD$5/Setup!$C$36)+IF($V144=11,N($F144),0))-CH144,0),MAX($P144-SUM(DV144:EE144),0))</f>
        <v>0</v>
      </c>
      <c r="EG144" s="48" t="n">
        <f aca="false">MIN(MAX((GE143*(1+GE$5/Setup!$C$36)+IF($V144=12,N($F144),0))-CI144,0),MAX($P144-SUM(DV144:EF144),0))</f>
        <v>0</v>
      </c>
      <c r="EH144" s="48" t="n">
        <f aca="false">MIN(MAX((GF143*(1+GF$5/Setup!$C$36)+IF($V144=13,N($F144),0))-CJ144,0),MAX($P144-SUM(DV144:EG144),0))</f>
        <v>0</v>
      </c>
      <c r="EI144" s="48" t="n">
        <f aca="false">MIN(MAX((GG143*(1+GG$5/Setup!$C$36)+IF($V144=14,N($F144),0))-CK144,0),MAX($P144-SUM(DV144:EH144),0))</f>
        <v>0</v>
      </c>
      <c r="EJ144" s="48" t="n">
        <f aca="false">MIN(MAX((GH143*(1+GH$5/Setup!$C$36)+IF($V144=15,N($F144),0))-CL144,0),MAX($P144-SUM(DV144:EI144),0))</f>
        <v>0</v>
      </c>
      <c r="EK144" s="48" t="n">
        <f aca="false">MIN(MAX((GI143*(1+GI$5/Setup!$C$36)+IF($V144=16,N($F144),0))-CM144,0),MAX($P144-SUM(DV144:EJ144),0))</f>
        <v>0</v>
      </c>
      <c r="EL144" s="48" t="n">
        <f aca="false">MIN(MAX((GJ143*(1+GJ$5/Setup!$C$36)+IF($V144=17,N($F144),0))-CN144,0),MAX($P144-SUM(DV144:EK144),0))</f>
        <v>0</v>
      </c>
      <c r="EM144" s="48" t="n">
        <f aca="false">MIN(MAX((GK143*(1+GK$5/Setup!$C$36)+IF($V144=18,N($F144),0))-CO144,0),MAX($P144-SUM(DV144:EL144),0))</f>
        <v>0</v>
      </c>
      <c r="EN144" s="48" t="n">
        <f aca="false">MIN(MAX((GL143*(1+GL$5/Setup!$C$36)+IF($V144=19,N($F144),0))-CP144,0),MAX($P144-SUM(DV144:EM144),0))</f>
        <v>0</v>
      </c>
      <c r="EO144" s="48" t="n">
        <f aca="false">MIN(MAX((GM143*(1+GM$5/Setup!$C$36)+IF($V144=20,N($F144),0))-CQ144,0),MAX($P144-SUM(DV144:EN144),0))</f>
        <v>0</v>
      </c>
      <c r="EP144" s="48" t="n">
        <f aca="false">MIN(MAX((GN143*(1+GN$5/Setup!$C$36)+IF($V144=21,N($F144),0))-CR144,0),MAX($P144-SUM(DV144:EO144),0))</f>
        <v>0</v>
      </c>
      <c r="EQ144" s="48" t="n">
        <f aca="false">MIN(MAX((GO143*(1+GO$5/Setup!$C$36)+IF($V144=22,N($F144),0))-CS144,0),MAX($P144-SUM(DV144:EP144),0))</f>
        <v>0</v>
      </c>
      <c r="ER144" s="48" t="n">
        <f aca="false">MIN(MAX((GP143*(1+GP$5/Setup!$C$36)+IF($V144=23,N($F144),0))-CT144,0),MAX($P144-SUM(DV144:EQ144),0))</f>
        <v>0</v>
      </c>
      <c r="ES144" s="48" t="n">
        <f aca="false">MIN(MAX((GQ143*(1+GQ$5/Setup!$C$36)+IF($V144=24,N($F144),0))-CU144,0),MAX($P144-SUM(DV144:ER144),0))</f>
        <v>0</v>
      </c>
      <c r="ET144" s="48" t="n">
        <f aca="false">MIN(MAX((GR143*(1+GR$5/Setup!$C$36)+IF($V144=25,N($F144),0))-CV144,0),MAX($P144-SUM(DV144:ES144),0))</f>
        <v>0</v>
      </c>
      <c r="EU144" s="48" t="n">
        <f aca="false">MIN(MAX((GS143*(1+GS$5/Setup!$C$36)+IF($V144=26,N($F144),0))-CW144,0),MAX($P144-SUM(DV144:ET144),0))</f>
        <v>0</v>
      </c>
      <c r="EV144" s="48" t="n">
        <f aca="false">MIN(MAX((GT143*(1+GT$5/Setup!$C$36)+IF($V144=27,N($F144),0))-CX144,0),MAX($P144-SUM(DV144:EU144),0))</f>
        <v>0</v>
      </c>
      <c r="EW144" s="48" t="n">
        <f aca="false">MIN(MAX((GU143*(1+GU$5/Setup!$C$36)+IF($V144=28,N($F144),0))-CY144,0),MAX($P144-SUM(DV144:EV144),0))</f>
        <v>0</v>
      </c>
      <c r="EX144" s="48" t="n">
        <f aca="false">MIN(MAX((GV143*(1+GV$5/Setup!$C$36)+IF($V144=29,N($F144),0))-CZ144,0),MAX($P144-SUM(DV144:EW144),0))</f>
        <v>0</v>
      </c>
      <c r="EY144" s="48" t="n">
        <f aca="false">MIN(MAX((GW143*(1+GW$5/Setup!$C$36)+IF($V144=30,N($F144),0))-DA144,0),MAX($P144-SUM(DV144:EX144),0))</f>
        <v>0</v>
      </c>
      <c r="EZ144" s="48" t="n">
        <f aca="false">MIN(MAX((GX143*(1+GX$5/Setup!$C$36)+IF($V144=31,N($F144),0))-DB144,0),MAX($P144-SUM(DV144:EY144),0))</f>
        <v>0</v>
      </c>
      <c r="FA144" s="48" t="n">
        <f aca="false">MIN(MAX((GY143*(1+GY$5/Setup!$C$36)+IF($V144=32,N($F144),0))-DC144,0),MAX($P144-SUM(DV144:EZ144),0))</f>
        <v>0</v>
      </c>
      <c r="FB144" s="48" t="n">
        <f aca="false">MIN(MAX((GZ143*(1+GZ$5/Setup!$C$36)+IF($V144=33,N($F144),0))-DD144,0),MAX($P144-SUM(DV144:FA144),0))</f>
        <v>0</v>
      </c>
      <c r="FC144" s="48" t="n">
        <f aca="false">MIN(MAX((HA143*(1+HA$5/Setup!$C$36)+IF($V144=34,N($F144),0))-DE144,0),MAX($P144-SUM(DV144:FB144),0))</f>
        <v>0</v>
      </c>
      <c r="FD144" s="48" t="n">
        <f aca="false">MIN(MAX((HB143*(1+HB$5/Setup!$C$36)+IF($V144=35,N($F144),0))-DF144,0),MAX($P144-SUM(DV144:FC144),0))</f>
        <v>0</v>
      </c>
      <c r="FE144" s="48" t="n">
        <f aca="false">MIN(MAX((HC143*(1+HC$5/Setup!$C$36)+IF($V144=36,N($F144),0))-DG144,0),MAX($P144-SUM(DV144:FD144),0))</f>
        <v>0</v>
      </c>
      <c r="FF144" s="48" t="n">
        <f aca="false">MIN(MAX((HD143*(1+HD$5/Setup!$C$36)+IF($V144=37,N($F144),0))-DH144,0),MAX($P144-SUM(DV144:FE144),0))</f>
        <v>0</v>
      </c>
      <c r="FG144" s="48" t="n">
        <f aca="false">MIN(MAX((HE143*(1+HE$5/Setup!$C$36)+IF($V144=38,N($F144),0))-DI144,0),MAX($P144-SUM(DV144:FF144),0))</f>
        <v>0</v>
      </c>
      <c r="FH144" s="48" t="n">
        <f aca="false">MIN(MAX((HF143*(1+HF$5/Setup!$C$36)+IF($V144=39,N($F144),0))-DJ144,0),MAX($P144-SUM(DV144:FG144),0))</f>
        <v>0</v>
      </c>
      <c r="FI144" s="48" t="n">
        <f aca="false">MIN(MAX((HG143*(1+HG$5/Setup!$C$36)+IF($V144=40,N($F144),0))-DK144,0),MAX($P144-SUM(DV144:FH144),0))</f>
        <v>0</v>
      </c>
      <c r="FJ144" s="48" t="n">
        <f aca="false">MIN(MAX((HH143*(1+HH$5/Setup!$C$36)+IF($V144=41,N($F144),0))-DL144,0),MAX($P144-SUM(DV144:FI144),0))</f>
        <v>0</v>
      </c>
      <c r="FK144" s="48" t="n">
        <f aca="false">MIN(MAX((HI143*(1+HI$5/Setup!$C$36)+IF($V144=42,N($F144),0))-DM144,0),MAX($P144-SUM(DV144:FJ144),0))</f>
        <v>0</v>
      </c>
      <c r="FL144" s="48" t="n">
        <f aca="false">MIN(MAX((HJ143*(1+HJ$5/Setup!$C$36)+IF($V144=43,N($F144),0))-DN144,0),MAX($P144-SUM(DV144:FK144),0))</f>
        <v>0</v>
      </c>
      <c r="FM144" s="48" t="n">
        <f aca="false">MIN(MAX((HK143*(1+HK$5/Setup!$C$36)+IF($V144=44,N($F144),0))-DO144,0),MAX($P144-SUM(DV144:FL144),0))</f>
        <v>0</v>
      </c>
      <c r="FN144" s="48" t="n">
        <f aca="false">MIN(MAX((HL143*(1+HL$5/Setup!$C$36)+IF($V144=45,N($F144),0))-DP144,0),MAX($P144-SUM(DV144:FM144),0))</f>
        <v>0</v>
      </c>
      <c r="FO144" s="48" t="n">
        <f aca="false">MIN(MAX((HM143*(1+HM$5/Setup!$C$36)+IF($V144=46,N($F144),0))-DQ144,0),MAX($P144-SUM(DV144:FN144),0))</f>
        <v>0</v>
      </c>
      <c r="FP144" s="48" t="n">
        <f aca="false">MIN(MAX((HN143*(1+HN$5/Setup!$C$36)+IF($V144=47,N($F144),0))-DR144,0),MAX($P144-SUM(DV144:FO144),0))</f>
        <v>0</v>
      </c>
      <c r="FQ144" s="48" t="n">
        <f aca="false">MIN(MAX((HO143*(1+HO$5/Setup!$C$36)+IF($V144=48,N($F144),0))-DS144,0),MAX($P144-SUM(DV144:FP144),0))</f>
        <v>0</v>
      </c>
      <c r="FR144" s="48" t="n">
        <f aca="false">MIN(MAX((HP143*(1+HP$5/Setup!$C$36)+IF($V144=49,N($F144),0))-DT144,0),MAX($P144-SUM(DV144:FQ144),0))</f>
        <v>0</v>
      </c>
      <c r="FS144" s="48" t="n">
        <f aca="false">MIN(MAX((HQ143*(1+HQ$5/Setup!$C$36)+IF($V144=50,N($F144),0))-DU144,0),MAX($P144-SUM(DV144:FR144),0))</f>
        <v>0</v>
      </c>
      <c r="FT144" s="48" t="n">
        <f aca="false">IF((FT143*(1+FT$5/Setup!$C$36)+IF($V144=1,N($F144),0))-BX144-DV144&lt;0.005,0,(FT143*(1+FT$5/Setup!$C$36)+IF($V144=1,N($F144),0))-BX144-DV144)</f>
        <v>0</v>
      </c>
      <c r="FU144" s="48" t="n">
        <f aca="false">IF((FU143*(1+FU$5/Setup!$C$36)+IF($V144=2,N($F144),0))-BY144-DW144&lt;0.005,0,(FU143*(1+FU$5/Setup!$C$36)+IF($V144=2,N($F144),0))-BY144-DW144)</f>
        <v>0</v>
      </c>
      <c r="FV144" s="48" t="n">
        <f aca="false">IF((FV143*(1+FV$5/Setup!$C$36)+IF($V144=3,N($F144),0))-BZ144-DX144&lt;0.005,0,(FV143*(1+FV$5/Setup!$C$36)+IF($V144=3,N($F144),0))-BZ144-DX144)</f>
        <v>0</v>
      </c>
      <c r="FW144" s="48" t="n">
        <f aca="false">IF((FW143*(1+FW$5/Setup!$C$36)+IF($V144=4,N($F144),0))-CA144-DY144&lt;0.005,0,(FW143*(1+FW$5/Setup!$C$36)+IF($V144=4,N($F144),0))-CA144-DY144)</f>
        <v>0</v>
      </c>
      <c r="FX144" s="48" t="n">
        <f aca="false">IF((FX143*(1+FX$5/Setup!$C$36)+IF($V144=5,N($F144),0))-CB144-DZ144&lt;0.005,0,(FX143*(1+FX$5/Setup!$C$36)+IF($V144=5,N($F144),0))-CB144-DZ144)</f>
        <v>0</v>
      </c>
      <c r="FY144" s="48" t="n">
        <f aca="false">IF((FY143*(1+FY$5/Setup!$C$36)+IF($V144=6,N($F144),0))-CC144-EA144&lt;0.005,0,(FY143*(1+FY$5/Setup!$C$36)+IF($V144=6,N($F144),0))-CC144-EA144)</f>
        <v>0</v>
      </c>
      <c r="FZ144" s="48" t="n">
        <f aca="false">IF((FZ143*(1+FZ$5/Setup!$C$36)+IF($V144=7,N($F144),0))-CD144-EB144&lt;0.005,0,(FZ143*(1+FZ$5/Setup!$C$36)+IF($V144=7,N($F144),0))-CD144-EB144)</f>
        <v>0</v>
      </c>
      <c r="GA144" s="48" t="n">
        <f aca="false">IF((GA143*(1+GA$5/Setup!$C$36)+IF($V144=8,N($F144),0))-CE144-EC144&lt;0.005,0,(GA143*(1+GA$5/Setup!$C$36)+IF($V144=8,N($F144),0))-CE144-EC144)</f>
        <v>0</v>
      </c>
      <c r="GB144" s="48" t="n">
        <f aca="false">IF((GB143*(1+GB$5/Setup!$C$36)+IF($V144=9,N($F144),0))-CF144-ED144&lt;0.005,0,(GB143*(1+GB$5/Setup!$C$36)+IF($V144=9,N($F144),0))-CF144-ED144)</f>
        <v>0</v>
      </c>
      <c r="GC144" s="48" t="n">
        <f aca="false">IF((GC143*(1+GC$5/Setup!$C$36)+IF($V144=10,N($F144),0))-CG144-EE144&lt;0.005,0,(GC143*(1+GC$5/Setup!$C$36)+IF($V144=10,N($F144),0))-CG144-EE144)</f>
        <v>0</v>
      </c>
      <c r="GD144" s="48" t="n">
        <f aca="false">IF((GD143*(1+GD$5/Setup!$C$36)+IF($V144=11,N($F144),0))-CH144-EF144&lt;0.005,0,(GD143*(1+GD$5/Setup!$C$36)+IF($V144=11,N($F144),0))-CH144-EF144)</f>
        <v>0</v>
      </c>
      <c r="GE144" s="48" t="n">
        <f aca="false">IF((GE143*(1+GE$5/Setup!$C$36)+IF($V144=12,N($F144),0))-CI144-EG144&lt;0.005,0,(GE143*(1+GE$5/Setup!$C$36)+IF($V144=12,N($F144),0))-CI144-EG144)</f>
        <v>0</v>
      </c>
      <c r="GF144" s="48" t="n">
        <f aca="false">IF((GF143*(1+GF$5/Setup!$C$36)+IF($V144=13,N($F144),0))-CJ144-EH144&lt;0.005,0,(GF143*(1+GF$5/Setup!$C$36)+IF($V144=13,N($F144),0))-CJ144-EH144)</f>
        <v>0</v>
      </c>
      <c r="GG144" s="48" t="n">
        <f aca="false">IF((GG143*(1+GG$5/Setup!$C$36)+IF($V144=14,N($F144),0))-CK144-EI144&lt;0.005,0,(GG143*(1+GG$5/Setup!$C$36)+IF($V144=14,N($F144),0))-CK144-EI144)</f>
        <v>0</v>
      </c>
      <c r="GH144" s="48" t="n">
        <f aca="false">IF((GH143*(1+GH$5/Setup!$C$36)+IF($V144=15,N($F144),0))-CL144-EJ144&lt;0.005,0,(GH143*(1+GH$5/Setup!$C$36)+IF($V144=15,N($F144),0))-CL144-EJ144)</f>
        <v>0</v>
      </c>
      <c r="GI144" s="48" t="n">
        <f aca="false">IF((GI143*(1+GI$5/Setup!$C$36)+IF($V144=16,N($F144),0))-CM144-EK144&lt;0.005,0,(GI143*(1+GI$5/Setup!$C$36)+IF($V144=16,N($F144),0))-CM144-EK144)</f>
        <v>0</v>
      </c>
      <c r="GJ144" s="48" t="n">
        <f aca="false">IF((GJ143*(1+GJ$5/Setup!$C$36)+IF($V144=17,N($F144),0))-CN144-EL144&lt;0.005,0,(GJ143*(1+GJ$5/Setup!$C$36)+IF($V144=17,N($F144),0))-CN144-EL144)</f>
        <v>0</v>
      </c>
      <c r="GK144" s="48" t="n">
        <f aca="false">IF((GK143*(1+GK$5/Setup!$C$36)+IF($V144=18,N($F144),0))-CO144-EM144&lt;0.005,0,(GK143*(1+GK$5/Setup!$C$36)+IF($V144=18,N($F144),0))-CO144-EM144)</f>
        <v>0</v>
      </c>
      <c r="GL144" s="48" t="n">
        <f aca="false">IF((GL143*(1+GL$5/Setup!$C$36)+IF($V144=19,N($F144),0))-CP144-EN144&lt;0.005,0,(GL143*(1+GL$5/Setup!$C$36)+IF($V144=19,N($F144),0))-CP144-EN144)</f>
        <v>0</v>
      </c>
      <c r="GM144" s="48" t="n">
        <f aca="false">IF((GM143*(1+GM$5/Setup!$C$36)+IF($V144=20,N($F144),0))-CQ144-EO144&lt;0.005,0,(GM143*(1+GM$5/Setup!$C$36)+IF($V144=20,N($F144),0))-CQ144-EO144)</f>
        <v>0</v>
      </c>
      <c r="GN144" s="48" t="n">
        <f aca="false">IF((GN143*(1+GN$5/Setup!$C$36)+IF($V144=21,N($F144),0))-CR144-EP144&lt;0.005,0,(GN143*(1+GN$5/Setup!$C$36)+IF($V144=21,N($F144),0))-CR144-EP144)</f>
        <v>0</v>
      </c>
      <c r="GO144" s="48" t="n">
        <f aca="false">IF((GO143*(1+GO$5/Setup!$C$36)+IF($V144=22,N($F144),0))-CS144-EQ144&lt;0.005,0,(GO143*(1+GO$5/Setup!$C$36)+IF($V144=22,N($F144),0))-CS144-EQ144)</f>
        <v>0</v>
      </c>
      <c r="GP144" s="48" t="n">
        <f aca="false">IF((GP143*(1+GP$5/Setup!$C$36)+IF($V144=23,N($F144),0))-CT144-ER144&lt;0.005,0,(GP143*(1+GP$5/Setup!$C$36)+IF($V144=23,N($F144),0))-CT144-ER144)</f>
        <v>0</v>
      </c>
      <c r="GQ144" s="48" t="n">
        <f aca="false">IF((GQ143*(1+GQ$5/Setup!$C$36)+IF($V144=24,N($F144),0))-CU144-ES144&lt;0.005,0,(GQ143*(1+GQ$5/Setup!$C$36)+IF($V144=24,N($F144),0))-CU144-ES144)</f>
        <v>0</v>
      </c>
      <c r="GR144" s="48" t="n">
        <f aca="false">IF((GR143*(1+GR$5/Setup!$C$36)+IF($V144=25,N($F144),0))-CV144-ET144&lt;0.005,0,(GR143*(1+GR$5/Setup!$C$36)+IF($V144=25,N($F144),0))-CV144-ET144)</f>
        <v>0</v>
      </c>
      <c r="GS144" s="48" t="n">
        <f aca="false">IF((GS143*(1+GS$5/Setup!$C$36)+IF($V144=26,N($F144),0))-CW144-EU144&lt;0.005,0,(GS143*(1+GS$5/Setup!$C$36)+IF($V144=26,N($F144),0))-CW144-EU144)</f>
        <v>0</v>
      </c>
      <c r="GT144" s="48" t="n">
        <f aca="false">IF((GT143*(1+GT$5/Setup!$C$36)+IF($V144=27,N($F144),0))-CX144-EV144&lt;0.005,0,(GT143*(1+GT$5/Setup!$C$36)+IF($V144=27,N($F144),0))-CX144-EV144)</f>
        <v>0</v>
      </c>
      <c r="GU144" s="48" t="n">
        <f aca="false">IF((GU143*(1+GU$5/Setup!$C$36)+IF($V144=28,N($F144),0))-CY144-EW144&lt;0.005,0,(GU143*(1+GU$5/Setup!$C$36)+IF($V144=28,N($F144),0))-CY144-EW144)</f>
        <v>0</v>
      </c>
      <c r="GV144" s="48" t="n">
        <f aca="false">IF((GV143*(1+GV$5/Setup!$C$36)+IF($V144=29,N($F144),0))-CZ144-EX144&lt;0.005,0,(GV143*(1+GV$5/Setup!$C$36)+IF($V144=29,N($F144),0))-CZ144-EX144)</f>
        <v>0</v>
      </c>
      <c r="GW144" s="48" t="n">
        <f aca="false">IF((GW143*(1+GW$5/Setup!$C$36)+IF($V144=30,N($F144),0))-DA144-EY144&lt;0.005,0,(GW143*(1+GW$5/Setup!$C$36)+IF($V144=30,N($F144),0))-DA144-EY144)</f>
        <v>0</v>
      </c>
      <c r="GX144" s="48" t="n">
        <f aca="false">IF((GX143*(1+GX$5/Setup!$C$36)+IF($V144=31,N($F144),0))-DB144-EZ144&lt;0.005,0,(GX143*(1+GX$5/Setup!$C$36)+IF($V144=31,N($F144),0))-DB144-EZ144)</f>
        <v>0</v>
      </c>
      <c r="GY144" s="48" t="n">
        <f aca="false">IF((GY143*(1+GY$5/Setup!$C$36)+IF($V144=32,N($F144),0))-DC144-FA144&lt;0.005,0,(GY143*(1+GY$5/Setup!$C$36)+IF($V144=32,N($F144),0))-DC144-FA144)</f>
        <v>0</v>
      </c>
      <c r="GZ144" s="48" t="n">
        <f aca="false">IF((GZ143*(1+GZ$5/Setup!$C$36)+IF($V144=33,N($F144),0))-DD144-FB144&lt;0.005,0,(GZ143*(1+GZ$5/Setup!$C$36)+IF($V144=33,N($F144),0))-DD144-FB144)</f>
        <v>0</v>
      </c>
      <c r="HA144" s="48" t="n">
        <f aca="false">IF((HA143*(1+HA$5/Setup!$C$36)+IF($V144=34,N($F144),0))-DE144-FC144&lt;0.005,0,(HA143*(1+HA$5/Setup!$C$36)+IF($V144=34,N($F144),0))-DE144-FC144)</f>
        <v>0</v>
      </c>
      <c r="HB144" s="48" t="n">
        <f aca="false">IF((HB143*(1+HB$5/Setup!$C$36)+IF($V144=35,N($F144),0))-DF144-FD144&lt;0.005,0,(HB143*(1+HB$5/Setup!$C$36)+IF($V144=35,N($F144),0))-DF144-FD144)</f>
        <v>0</v>
      </c>
      <c r="HC144" s="48" t="n">
        <f aca="false">IF((HC143*(1+HC$5/Setup!$C$36)+IF($V144=36,N($F144),0))-DG144-FE144&lt;0.005,0,(HC143*(1+HC$5/Setup!$C$36)+IF($V144=36,N($F144),0))-DG144-FE144)</f>
        <v>0</v>
      </c>
      <c r="HD144" s="48" t="n">
        <f aca="false">IF((HD143*(1+HD$5/Setup!$C$36)+IF($V144=37,N($F144),0))-DH144-FF144&lt;0.005,0,(HD143*(1+HD$5/Setup!$C$36)+IF($V144=37,N($F144),0))-DH144-FF144)</f>
        <v>0</v>
      </c>
      <c r="HE144" s="48" t="n">
        <f aca="false">IF((HE143*(1+HE$5/Setup!$C$36)+IF($V144=38,N($F144),0))-DI144-FG144&lt;0.005,0,(HE143*(1+HE$5/Setup!$C$36)+IF($V144=38,N($F144),0))-DI144-FG144)</f>
        <v>0</v>
      </c>
      <c r="HF144" s="48" t="n">
        <f aca="false">IF((HF143*(1+HF$5/Setup!$C$36)+IF($V144=39,N($F144),0))-DJ144-FH144&lt;0.005,0,(HF143*(1+HF$5/Setup!$C$36)+IF($V144=39,N($F144),0))-DJ144-FH144)</f>
        <v>0</v>
      </c>
      <c r="HG144" s="48" t="n">
        <f aca="false">IF((HG143*(1+HG$5/Setup!$C$36)+IF($V144=40,N($F144),0))-DK144-FI144&lt;0.005,0,(HG143*(1+HG$5/Setup!$C$36)+IF($V144=40,N($F144),0))-DK144-FI144)</f>
        <v>0</v>
      </c>
      <c r="HH144" s="48" t="n">
        <f aca="false">IF((HH143*(1+HH$5/Setup!$C$36)+IF($V144=41,N($F144),0))-DL144-FJ144&lt;0.005,0,(HH143*(1+HH$5/Setup!$C$36)+IF($V144=41,N($F144),0))-DL144-FJ144)</f>
        <v>0</v>
      </c>
      <c r="HI144" s="48" t="n">
        <f aca="false">IF((HI143*(1+HI$5/Setup!$C$36)+IF($V144=42,N($F144),0))-DM144-FK144&lt;0.005,0,(HI143*(1+HI$5/Setup!$C$36)+IF($V144=42,N($F144),0))-DM144-FK144)</f>
        <v>0</v>
      </c>
      <c r="HJ144" s="48" t="n">
        <f aca="false">IF((HJ143*(1+HJ$5/Setup!$C$36)+IF($V144=43,N($F144),0))-DN144-FL144&lt;0.005,0,(HJ143*(1+HJ$5/Setup!$C$36)+IF($V144=43,N($F144),0))-DN144-FL144)</f>
        <v>0</v>
      </c>
      <c r="HK144" s="48" t="n">
        <f aca="false">IF((HK143*(1+HK$5/Setup!$C$36)+IF($V144=44,N($F144),0))-DO144-FM144&lt;0.005,0,(HK143*(1+HK$5/Setup!$C$36)+IF($V144=44,N($F144),0))-DO144-FM144)</f>
        <v>0</v>
      </c>
      <c r="HL144" s="48" t="n">
        <f aca="false">IF((HL143*(1+HL$5/Setup!$C$36)+IF($V144=45,N($F144),0))-DP144-FN144&lt;0.005,0,(HL143*(1+HL$5/Setup!$C$36)+IF($V144=45,N($F144),0))-DP144-FN144)</f>
        <v>0</v>
      </c>
      <c r="HM144" s="48" t="n">
        <f aca="false">IF((HM143*(1+HM$5/Setup!$C$36)+IF($V144=46,N($F144),0))-DQ144-FO144&lt;0.005,0,(HM143*(1+HM$5/Setup!$C$36)+IF($V144=46,N($F144),0))-DQ144-FO144)</f>
        <v>0</v>
      </c>
      <c r="HN144" s="48" t="n">
        <f aca="false">IF((HN143*(1+HN$5/Setup!$C$36)+IF($V144=47,N($F144),0))-DR144-FP144&lt;0.005,0,(HN143*(1+HN$5/Setup!$C$36)+IF($V144=47,N($F144),0))-DR144-FP144)</f>
        <v>0</v>
      </c>
      <c r="HO144" s="48" t="n">
        <f aca="false">IF((HO143*(1+HO$5/Setup!$C$36)+IF($V144=48,N($F144),0))-DS144-FQ144&lt;0.005,0,(HO143*(1+HO$5/Setup!$C$36)+IF($V144=48,N($F144),0))-DS144-FQ144)</f>
        <v>0</v>
      </c>
      <c r="HP144" s="48" t="n">
        <f aca="false">IF((HP143*(1+HP$5/Setup!$C$36)+IF($V144=49,N($F144),0))-DT144-FR144&lt;0.005,0,(HP143*(1+HP$5/Setup!$C$36)+IF($V144=49,N($F144),0))-DT144-FR144)</f>
        <v>0</v>
      </c>
      <c r="HQ144" s="48" t="n">
        <f aca="false">IF((HQ143*(1+HQ$5/Setup!$C$36)+IF($V144=50,N($F144),0))-DU144-FS144&lt;0.005,0,(HQ143*(1+HQ$5/Setup!$C$36)+IF($V144=50,N($F144),0))-DU144-FS144)</f>
        <v>0</v>
      </c>
    </row>
    <row r="145" customFormat="false" ht="15" hidden="false" customHeight="false" outlineLevel="0" collapsed="false">
      <c r="A145" s="44" t="n">
        <v>137</v>
      </c>
      <c r="B145" s="45" t="n">
        <f aca="false">IF(Setup!$C$7="Every month",EDATE(Setup!$C$8,($A145-1)),IF(Setup!$C$7="Twice a month",DATE(YEAR(Setup!$C$8),MONTH(Setup!$C$8)+INT((($A145-1)+Setup!$C$41)/2),MIN(IF(MOD(($A145-1)+Setup!$C$41,2)=0,Setup!$C$39,Setup!$C$40),DAY(EOMONTH(DATE(YEAR(Setup!$C$8),MONTH(Setup!$C$8)+INT((($A145-1)+Setup!$C$41)/2),1),0)))),Setup!$C$8+($A145-1)*IF(Setup!$C$7="Every week",7,14)))</f>
        <v>48229</v>
      </c>
      <c r="C145" s="45" t="n">
        <f aca="false">IF(Setup!$C$7="Every month",EDATE(Setup!$C$8,$A145),IF(Setup!$C$7="Twice a month",DATE(YEAR(Setup!$C$8),MONTH(Setup!$C$8)+INT(($A145+Setup!$C$41)/2),MIN(IF(MOD($A145+Setup!$C$41,2)=0,Setup!$C$39,Setup!$C$40),DAY(EOMONTH(DATE(YEAR(Setup!$C$8),MONTH(Setup!$C$8)+INT(($A145+Setup!$C$41)/2),1),0)))),Setup!$C$8+$A145*IF(Setup!$C$7="Every week",7,14)))</f>
        <v>48243</v>
      </c>
      <c r="D145" s="46"/>
      <c r="E145" s="47"/>
      <c r="F145" s="47"/>
      <c r="G145" s="47"/>
      <c r="H145" s="47"/>
      <c r="I145" s="48" t="n">
        <f aca="false">N(Setup!$C$11)+N(E145)</f>
        <v>100</v>
      </c>
      <c r="J145" s="48" t="n">
        <f aca="false">MIN(Setup!$C$37,MAX(I145,0))</f>
        <v>9.23076923076923</v>
      </c>
      <c r="K145" s="48" t="n">
        <f aca="false">MIN(MAX(N(Setup!$C$14)-L144,0),MAX(I145-J145,0))</f>
        <v>0</v>
      </c>
      <c r="L145" s="48" t="n">
        <f aca="false">L144+K145-N(G145)</f>
        <v>500</v>
      </c>
      <c r="M145" s="48" t="n">
        <f aca="false">M144+J145-N(H145)</f>
        <v>1264.61538461539</v>
      </c>
      <c r="N145" s="48" t="n">
        <f aca="false">SUM(BX145:DU145)</f>
        <v>0</v>
      </c>
      <c r="O145" s="48" t="n">
        <f aca="false">SUM(Z145:BW145)-N145</f>
        <v>40</v>
      </c>
      <c r="P145" s="48" t="n">
        <f aca="false">MAX(I145-J145-K145,0)+O145</f>
        <v>130.769230769231</v>
      </c>
      <c r="Q145" s="48" t="n">
        <f aca="false">SUM(DV145:FS145)</f>
        <v>0</v>
      </c>
      <c r="R145" s="49" t="n">
        <f aca="false">N145+J145+K145+Q145</f>
        <v>9.23076923076923</v>
      </c>
      <c r="S145" s="48" t="n">
        <f aca="false">T145-T144-N(F145)+N145+Q145</f>
        <v>0</v>
      </c>
      <c r="T145" s="49" t="n">
        <f aca="false">SUM(FT145:HQ145)</f>
        <v>0</v>
      </c>
      <c r="U145" s="44" t="str">
        <f aca="false">IF(T144&lt;0.005,"",INDEX(Helpers!$C$2:$C$51,IF(_xlfn.MINIFS($DV$6:$FS$6,DV145:FS145,"&gt;0.005")=0,V145,_xlfn.MINIFS($DV$6:$FS$6,DV145:FS145,"&gt;0.005"))))</f>
        <v/>
      </c>
      <c r="V145" s="44" t="n">
        <f aca="false">IF(_xlfn.MINIFS($FT$6:$HQ$6,FT144:HQ144,"&gt;0.005")=0,1,_xlfn.MINIFS($FT$6:$HQ$6,FT144:HQ144,"&gt;0.005"))</f>
        <v>1</v>
      </c>
      <c r="W145" s="44" t="n">
        <f aca="false">IF(AND(D145&lt;&gt;"Paid",T144&gt;0.005),1,0)</f>
        <v>0</v>
      </c>
      <c r="X145" s="48" t="n">
        <f aca="false">SUMPRODUCT(((Helpers!$G$2:$G$51*(1+(Helpers!$D$2:$D$51+0.000000001)/12)^(($B145-Setup!$C$8)/(365.25/12))-Helpers!$E$2:$E$51*((1+(Helpers!$D$2:$D$51+0.000000001)/12)^(($B145-Setup!$C$8)/(365.25/12))-1)/((Helpers!$D$2:$D$51+0.000000001)/12))&gt;0)*(Helpers!$G$2:$G$51*(1+(Helpers!$D$2:$D$51+0.000000001)/12)^(($B145-Setup!$C$8)/(365.25/12))-Helpers!$E$2:$E$51*((1+(Helpers!$D$2:$D$51+0.000000001)/12)^(($B145-Setup!$C$8)/(365.25/12))-1)/((Helpers!$D$2:$D$51+0.000000001)/12)))</f>
        <v>0</v>
      </c>
      <c r="Y145" s="48"/>
      <c r="Z145" s="48" t="n">
        <f aca="false">IF(OR(N(Z$5)=0,Z$6=""),0,Z$5*((DATE(YEAR($B145),MONTH($B145),MIN(Z$6,DAY(EOMONTH($B145,0))))&gt;=$B145)*(DATE(YEAR($B145),MONTH($B145),MIN(Z$6,DAY(EOMONTH($B145,0))))&lt;$C145)+(DATE(YEAR($B145),MONTH($B145)+1,MIN(Z$6,DAY(EOMONTH($B145,1))))&gt;=$B145)*(DATE(YEAR($B145),MONTH($B145)+1,MIN(Z$6,DAY(EOMONTH($B145,1))))&lt;$C145)))</f>
        <v>0</v>
      </c>
      <c r="AA145" s="48" t="n">
        <f aca="false">IF(OR(N(AA$5)=0,AA$6=""),0,AA$5*((DATE(YEAR($B145),MONTH($B145),MIN(AA$6,DAY(EOMONTH($B145,0))))&gt;=$B145)*(DATE(YEAR($B145),MONTH($B145),MIN(AA$6,DAY(EOMONTH($B145,0))))&lt;$C145)+(DATE(YEAR($B145),MONTH($B145)+1,MIN(AA$6,DAY(EOMONTH($B145,1))))&gt;=$B145)*(DATE(YEAR($B145),MONTH($B145)+1,MIN(AA$6,DAY(EOMONTH($B145,1))))&lt;$C145)))</f>
        <v>40</v>
      </c>
      <c r="AB145" s="48" t="n">
        <f aca="false">IF(OR(N(AB$5)=0,AB$6=""),0,AB$5*((DATE(YEAR($B145),MONTH($B145),MIN(AB$6,DAY(EOMONTH($B145,0))))&gt;=$B145)*(DATE(YEAR($B145),MONTH($B145),MIN(AB$6,DAY(EOMONTH($B145,0))))&lt;$C145)+(DATE(YEAR($B145),MONTH($B145)+1,MIN(AB$6,DAY(EOMONTH($B145,1))))&gt;=$B145)*(DATE(YEAR($B145),MONTH($B145)+1,MIN(AB$6,DAY(EOMONTH($B145,1))))&lt;$C145)))</f>
        <v>0</v>
      </c>
      <c r="AC145" s="48" t="n">
        <f aca="false">IF(OR(N(AC$5)=0,AC$6=""),0,AC$5*((DATE(YEAR($B145),MONTH($B145),MIN(AC$6,DAY(EOMONTH($B145,0))))&gt;=$B145)*(DATE(YEAR($B145),MONTH($B145),MIN(AC$6,DAY(EOMONTH($B145,0))))&lt;$C145)+(DATE(YEAR($B145),MONTH($B145)+1,MIN(AC$6,DAY(EOMONTH($B145,1))))&gt;=$B145)*(DATE(YEAR($B145),MONTH($B145)+1,MIN(AC$6,DAY(EOMONTH($B145,1))))&lt;$C145)))</f>
        <v>0</v>
      </c>
      <c r="AD145" s="48" t="n">
        <f aca="false">IF(OR(N(AD$5)=0,AD$6=""),0,AD$5*((DATE(YEAR($B145),MONTH($B145),MIN(AD$6,DAY(EOMONTH($B145,0))))&gt;=$B145)*(DATE(YEAR($B145),MONTH($B145),MIN(AD$6,DAY(EOMONTH($B145,0))))&lt;$C145)+(DATE(YEAR($B145),MONTH($B145)+1,MIN(AD$6,DAY(EOMONTH($B145,1))))&gt;=$B145)*(DATE(YEAR($B145),MONTH($B145)+1,MIN(AD$6,DAY(EOMONTH($B145,1))))&lt;$C145)))</f>
        <v>0</v>
      </c>
      <c r="AE145" s="48" t="n">
        <f aca="false">IF(OR(N(AE$5)=0,AE$6=""),0,AE$5*((DATE(YEAR($B145),MONTH($B145),MIN(AE$6,DAY(EOMONTH($B145,0))))&gt;=$B145)*(DATE(YEAR($B145),MONTH($B145),MIN(AE$6,DAY(EOMONTH($B145,0))))&lt;$C145)+(DATE(YEAR($B145),MONTH($B145)+1,MIN(AE$6,DAY(EOMONTH($B145,1))))&gt;=$B145)*(DATE(YEAR($B145),MONTH($B145)+1,MIN(AE$6,DAY(EOMONTH($B145,1))))&lt;$C145)))</f>
        <v>0</v>
      </c>
      <c r="AF145" s="48" t="n">
        <f aca="false">IF(OR(N(AF$5)=0,AF$6=""),0,AF$5*((DATE(YEAR($B145),MONTH($B145),MIN(AF$6,DAY(EOMONTH($B145,0))))&gt;=$B145)*(DATE(YEAR($B145),MONTH($B145),MIN(AF$6,DAY(EOMONTH($B145,0))))&lt;$C145)+(DATE(YEAR($B145),MONTH($B145)+1,MIN(AF$6,DAY(EOMONTH($B145,1))))&gt;=$B145)*(DATE(YEAR($B145),MONTH($B145)+1,MIN(AF$6,DAY(EOMONTH($B145,1))))&lt;$C145)))</f>
        <v>0</v>
      </c>
      <c r="AG145" s="48" t="n">
        <f aca="false">IF(OR(N(AG$5)=0,AG$6=""),0,AG$5*((DATE(YEAR($B145),MONTH($B145),MIN(AG$6,DAY(EOMONTH($B145,0))))&gt;=$B145)*(DATE(YEAR($B145),MONTH($B145),MIN(AG$6,DAY(EOMONTH($B145,0))))&lt;$C145)+(DATE(YEAR($B145),MONTH($B145)+1,MIN(AG$6,DAY(EOMONTH($B145,1))))&gt;=$B145)*(DATE(YEAR($B145),MONTH($B145)+1,MIN(AG$6,DAY(EOMONTH($B145,1))))&lt;$C145)))</f>
        <v>0</v>
      </c>
      <c r="AH145" s="48" t="n">
        <f aca="false">IF(OR(N(AH$5)=0,AH$6=""),0,AH$5*((DATE(YEAR($B145),MONTH($B145),MIN(AH$6,DAY(EOMONTH($B145,0))))&gt;=$B145)*(DATE(YEAR($B145),MONTH($B145),MIN(AH$6,DAY(EOMONTH($B145,0))))&lt;$C145)+(DATE(YEAR($B145),MONTH($B145)+1,MIN(AH$6,DAY(EOMONTH($B145,1))))&gt;=$B145)*(DATE(YEAR($B145),MONTH($B145)+1,MIN(AH$6,DAY(EOMONTH($B145,1))))&lt;$C145)))</f>
        <v>0</v>
      </c>
      <c r="AI145" s="48" t="n">
        <f aca="false">IF(OR(N(AI$5)=0,AI$6=""),0,AI$5*((DATE(YEAR($B145),MONTH($B145),MIN(AI$6,DAY(EOMONTH($B145,0))))&gt;=$B145)*(DATE(YEAR($B145),MONTH($B145),MIN(AI$6,DAY(EOMONTH($B145,0))))&lt;$C145)+(DATE(YEAR($B145),MONTH($B145)+1,MIN(AI$6,DAY(EOMONTH($B145,1))))&gt;=$B145)*(DATE(YEAR($B145),MONTH($B145)+1,MIN(AI$6,DAY(EOMONTH($B145,1))))&lt;$C145)))</f>
        <v>0</v>
      </c>
      <c r="AJ145" s="48" t="n">
        <f aca="false">IF(OR(N(AJ$5)=0,AJ$6=""),0,AJ$5*((DATE(YEAR($B145),MONTH($B145),MIN(AJ$6,DAY(EOMONTH($B145,0))))&gt;=$B145)*(DATE(YEAR($B145),MONTH($B145),MIN(AJ$6,DAY(EOMONTH($B145,0))))&lt;$C145)+(DATE(YEAR($B145),MONTH($B145)+1,MIN(AJ$6,DAY(EOMONTH($B145,1))))&gt;=$B145)*(DATE(YEAR($B145),MONTH($B145)+1,MIN(AJ$6,DAY(EOMONTH($B145,1))))&lt;$C145)))</f>
        <v>0</v>
      </c>
      <c r="AK145" s="48" t="n">
        <f aca="false">IF(OR(N(AK$5)=0,AK$6=""),0,AK$5*((DATE(YEAR($B145),MONTH($B145),MIN(AK$6,DAY(EOMONTH($B145,0))))&gt;=$B145)*(DATE(YEAR($B145),MONTH($B145),MIN(AK$6,DAY(EOMONTH($B145,0))))&lt;$C145)+(DATE(YEAR($B145),MONTH($B145)+1,MIN(AK$6,DAY(EOMONTH($B145,1))))&gt;=$B145)*(DATE(YEAR($B145),MONTH($B145)+1,MIN(AK$6,DAY(EOMONTH($B145,1))))&lt;$C145)))</f>
        <v>0</v>
      </c>
      <c r="AL145" s="48" t="n">
        <f aca="false">IF(OR(N(AL$5)=0,AL$6=""),0,AL$5*((DATE(YEAR($B145),MONTH($B145),MIN(AL$6,DAY(EOMONTH($B145,0))))&gt;=$B145)*(DATE(YEAR($B145),MONTH($B145),MIN(AL$6,DAY(EOMONTH($B145,0))))&lt;$C145)+(DATE(YEAR($B145),MONTH($B145)+1,MIN(AL$6,DAY(EOMONTH($B145,1))))&gt;=$B145)*(DATE(YEAR($B145),MONTH($B145)+1,MIN(AL$6,DAY(EOMONTH($B145,1))))&lt;$C145)))</f>
        <v>0</v>
      </c>
      <c r="AM145" s="48" t="n">
        <f aca="false">IF(OR(N(AM$5)=0,AM$6=""),0,AM$5*((DATE(YEAR($B145),MONTH($B145),MIN(AM$6,DAY(EOMONTH($B145,0))))&gt;=$B145)*(DATE(YEAR($B145),MONTH($B145),MIN(AM$6,DAY(EOMONTH($B145,0))))&lt;$C145)+(DATE(YEAR($B145),MONTH($B145)+1,MIN(AM$6,DAY(EOMONTH($B145,1))))&gt;=$B145)*(DATE(YEAR($B145),MONTH($B145)+1,MIN(AM$6,DAY(EOMONTH($B145,1))))&lt;$C145)))</f>
        <v>0</v>
      </c>
      <c r="AN145" s="48" t="n">
        <f aca="false">IF(OR(N(AN$5)=0,AN$6=""),0,AN$5*((DATE(YEAR($B145),MONTH($B145),MIN(AN$6,DAY(EOMONTH($B145,0))))&gt;=$B145)*(DATE(YEAR($B145),MONTH($B145),MIN(AN$6,DAY(EOMONTH($B145,0))))&lt;$C145)+(DATE(YEAR($B145),MONTH($B145)+1,MIN(AN$6,DAY(EOMONTH($B145,1))))&gt;=$B145)*(DATE(YEAR($B145),MONTH($B145)+1,MIN(AN$6,DAY(EOMONTH($B145,1))))&lt;$C145)))</f>
        <v>0</v>
      </c>
      <c r="AO145" s="48" t="n">
        <f aca="false">IF(OR(N(AO$5)=0,AO$6=""),0,AO$5*((DATE(YEAR($B145),MONTH($B145),MIN(AO$6,DAY(EOMONTH($B145,0))))&gt;=$B145)*(DATE(YEAR($B145),MONTH($B145),MIN(AO$6,DAY(EOMONTH($B145,0))))&lt;$C145)+(DATE(YEAR($B145),MONTH($B145)+1,MIN(AO$6,DAY(EOMONTH($B145,1))))&gt;=$B145)*(DATE(YEAR($B145),MONTH($B145)+1,MIN(AO$6,DAY(EOMONTH($B145,1))))&lt;$C145)))</f>
        <v>0</v>
      </c>
      <c r="AP145" s="48" t="n">
        <f aca="false">IF(OR(N(AP$5)=0,AP$6=""),0,AP$5*((DATE(YEAR($B145),MONTH($B145),MIN(AP$6,DAY(EOMONTH($B145,0))))&gt;=$B145)*(DATE(YEAR($B145),MONTH($B145),MIN(AP$6,DAY(EOMONTH($B145,0))))&lt;$C145)+(DATE(YEAR($B145),MONTH($B145)+1,MIN(AP$6,DAY(EOMONTH($B145,1))))&gt;=$B145)*(DATE(YEAR($B145),MONTH($B145)+1,MIN(AP$6,DAY(EOMONTH($B145,1))))&lt;$C145)))</f>
        <v>0</v>
      </c>
      <c r="AQ145" s="48" t="n">
        <f aca="false">IF(OR(N(AQ$5)=0,AQ$6=""),0,AQ$5*((DATE(YEAR($B145),MONTH($B145),MIN(AQ$6,DAY(EOMONTH($B145,0))))&gt;=$B145)*(DATE(YEAR($B145),MONTH($B145),MIN(AQ$6,DAY(EOMONTH($B145,0))))&lt;$C145)+(DATE(YEAR($B145),MONTH($B145)+1,MIN(AQ$6,DAY(EOMONTH($B145,1))))&gt;=$B145)*(DATE(YEAR($B145),MONTH($B145)+1,MIN(AQ$6,DAY(EOMONTH($B145,1))))&lt;$C145)))</f>
        <v>0</v>
      </c>
      <c r="AR145" s="48" t="n">
        <f aca="false">IF(OR(N(AR$5)=0,AR$6=""),0,AR$5*((DATE(YEAR($B145),MONTH($B145),MIN(AR$6,DAY(EOMONTH($B145,0))))&gt;=$B145)*(DATE(YEAR($B145),MONTH($B145),MIN(AR$6,DAY(EOMONTH($B145,0))))&lt;$C145)+(DATE(YEAR($B145),MONTH($B145)+1,MIN(AR$6,DAY(EOMONTH($B145,1))))&gt;=$B145)*(DATE(YEAR($B145),MONTH($B145)+1,MIN(AR$6,DAY(EOMONTH($B145,1))))&lt;$C145)))</f>
        <v>0</v>
      </c>
      <c r="AS145" s="48" t="n">
        <f aca="false">IF(OR(N(AS$5)=0,AS$6=""),0,AS$5*((DATE(YEAR($B145),MONTH($B145),MIN(AS$6,DAY(EOMONTH($B145,0))))&gt;=$B145)*(DATE(YEAR($B145),MONTH($B145),MIN(AS$6,DAY(EOMONTH($B145,0))))&lt;$C145)+(DATE(YEAR($B145),MONTH($B145)+1,MIN(AS$6,DAY(EOMONTH($B145,1))))&gt;=$B145)*(DATE(YEAR($B145),MONTH($B145)+1,MIN(AS$6,DAY(EOMONTH($B145,1))))&lt;$C145)))</f>
        <v>0</v>
      </c>
      <c r="AT145" s="48" t="n">
        <f aca="false">IF(OR(N(AT$5)=0,AT$6=""),0,AT$5*((DATE(YEAR($B145),MONTH($B145),MIN(AT$6,DAY(EOMONTH($B145,0))))&gt;=$B145)*(DATE(YEAR($B145),MONTH($B145),MIN(AT$6,DAY(EOMONTH($B145,0))))&lt;$C145)+(DATE(YEAR($B145),MONTH($B145)+1,MIN(AT$6,DAY(EOMONTH($B145,1))))&gt;=$B145)*(DATE(YEAR($B145),MONTH($B145)+1,MIN(AT$6,DAY(EOMONTH($B145,1))))&lt;$C145)))</f>
        <v>0</v>
      </c>
      <c r="AU145" s="48" t="n">
        <f aca="false">IF(OR(N(AU$5)=0,AU$6=""),0,AU$5*((DATE(YEAR($B145),MONTH($B145),MIN(AU$6,DAY(EOMONTH($B145,0))))&gt;=$B145)*(DATE(YEAR($B145),MONTH($B145),MIN(AU$6,DAY(EOMONTH($B145,0))))&lt;$C145)+(DATE(YEAR($B145),MONTH($B145)+1,MIN(AU$6,DAY(EOMONTH($B145,1))))&gt;=$B145)*(DATE(YEAR($B145),MONTH($B145)+1,MIN(AU$6,DAY(EOMONTH($B145,1))))&lt;$C145)))</f>
        <v>0</v>
      </c>
      <c r="AV145" s="48" t="n">
        <f aca="false">IF(OR(N(AV$5)=0,AV$6=""),0,AV$5*((DATE(YEAR($B145),MONTH($B145),MIN(AV$6,DAY(EOMONTH($B145,0))))&gt;=$B145)*(DATE(YEAR($B145),MONTH($B145),MIN(AV$6,DAY(EOMONTH($B145,0))))&lt;$C145)+(DATE(YEAR($B145),MONTH($B145)+1,MIN(AV$6,DAY(EOMONTH($B145,1))))&gt;=$B145)*(DATE(YEAR($B145),MONTH($B145)+1,MIN(AV$6,DAY(EOMONTH($B145,1))))&lt;$C145)))</f>
        <v>0</v>
      </c>
      <c r="AW145" s="48" t="n">
        <f aca="false">IF(OR(N(AW$5)=0,AW$6=""),0,AW$5*((DATE(YEAR($B145),MONTH($B145),MIN(AW$6,DAY(EOMONTH($B145,0))))&gt;=$B145)*(DATE(YEAR($B145),MONTH($B145),MIN(AW$6,DAY(EOMONTH($B145,0))))&lt;$C145)+(DATE(YEAR($B145),MONTH($B145)+1,MIN(AW$6,DAY(EOMONTH($B145,1))))&gt;=$B145)*(DATE(YEAR($B145),MONTH($B145)+1,MIN(AW$6,DAY(EOMONTH($B145,1))))&lt;$C145)))</f>
        <v>0</v>
      </c>
      <c r="AX145" s="48" t="n">
        <f aca="false">IF(OR(N(AX$5)=0,AX$6=""),0,AX$5*((DATE(YEAR($B145),MONTH($B145),MIN(AX$6,DAY(EOMONTH($B145,0))))&gt;=$B145)*(DATE(YEAR($B145),MONTH($B145),MIN(AX$6,DAY(EOMONTH($B145,0))))&lt;$C145)+(DATE(YEAR($B145),MONTH($B145)+1,MIN(AX$6,DAY(EOMONTH($B145,1))))&gt;=$B145)*(DATE(YEAR($B145),MONTH($B145)+1,MIN(AX$6,DAY(EOMONTH($B145,1))))&lt;$C145)))</f>
        <v>0</v>
      </c>
      <c r="AY145" s="48" t="n">
        <f aca="false">IF(OR(N(AY$5)=0,AY$6=""),0,AY$5*((DATE(YEAR($B145),MONTH($B145),MIN(AY$6,DAY(EOMONTH($B145,0))))&gt;=$B145)*(DATE(YEAR($B145),MONTH($B145),MIN(AY$6,DAY(EOMONTH($B145,0))))&lt;$C145)+(DATE(YEAR($B145),MONTH($B145)+1,MIN(AY$6,DAY(EOMONTH($B145,1))))&gt;=$B145)*(DATE(YEAR($B145),MONTH($B145)+1,MIN(AY$6,DAY(EOMONTH($B145,1))))&lt;$C145)))</f>
        <v>0</v>
      </c>
      <c r="AZ145" s="48" t="n">
        <f aca="false">IF(OR(N(AZ$5)=0,AZ$6=""),0,AZ$5*((DATE(YEAR($B145),MONTH($B145),MIN(AZ$6,DAY(EOMONTH($B145,0))))&gt;=$B145)*(DATE(YEAR($B145),MONTH($B145),MIN(AZ$6,DAY(EOMONTH($B145,0))))&lt;$C145)+(DATE(YEAR($B145),MONTH($B145)+1,MIN(AZ$6,DAY(EOMONTH($B145,1))))&gt;=$B145)*(DATE(YEAR($B145),MONTH($B145)+1,MIN(AZ$6,DAY(EOMONTH($B145,1))))&lt;$C145)))</f>
        <v>0</v>
      </c>
      <c r="BA145" s="48" t="n">
        <f aca="false">IF(OR(N(BA$5)=0,BA$6=""),0,BA$5*((DATE(YEAR($B145),MONTH($B145),MIN(BA$6,DAY(EOMONTH($B145,0))))&gt;=$B145)*(DATE(YEAR($B145),MONTH($B145),MIN(BA$6,DAY(EOMONTH($B145,0))))&lt;$C145)+(DATE(YEAR($B145),MONTH($B145)+1,MIN(BA$6,DAY(EOMONTH($B145,1))))&gt;=$B145)*(DATE(YEAR($B145),MONTH($B145)+1,MIN(BA$6,DAY(EOMONTH($B145,1))))&lt;$C145)))</f>
        <v>0</v>
      </c>
      <c r="BB145" s="48" t="n">
        <f aca="false">IF(OR(N(BB$5)=0,BB$6=""),0,BB$5*((DATE(YEAR($B145),MONTH($B145),MIN(BB$6,DAY(EOMONTH($B145,0))))&gt;=$B145)*(DATE(YEAR($B145),MONTH($B145),MIN(BB$6,DAY(EOMONTH($B145,0))))&lt;$C145)+(DATE(YEAR($B145),MONTH($B145)+1,MIN(BB$6,DAY(EOMONTH($B145,1))))&gt;=$B145)*(DATE(YEAR($B145),MONTH($B145)+1,MIN(BB$6,DAY(EOMONTH($B145,1))))&lt;$C145)))</f>
        <v>0</v>
      </c>
      <c r="BC145" s="48" t="n">
        <f aca="false">IF(OR(N(BC$5)=0,BC$6=""),0,BC$5*((DATE(YEAR($B145),MONTH($B145),MIN(BC$6,DAY(EOMONTH($B145,0))))&gt;=$B145)*(DATE(YEAR($B145),MONTH($B145),MIN(BC$6,DAY(EOMONTH($B145,0))))&lt;$C145)+(DATE(YEAR($B145),MONTH($B145)+1,MIN(BC$6,DAY(EOMONTH($B145,1))))&gt;=$B145)*(DATE(YEAR($B145),MONTH($B145)+1,MIN(BC$6,DAY(EOMONTH($B145,1))))&lt;$C145)))</f>
        <v>0</v>
      </c>
      <c r="BD145" s="48" t="n">
        <f aca="false">IF(OR(N(BD$5)=0,BD$6=""),0,BD$5*((DATE(YEAR($B145),MONTH($B145),MIN(BD$6,DAY(EOMONTH($B145,0))))&gt;=$B145)*(DATE(YEAR($B145),MONTH($B145),MIN(BD$6,DAY(EOMONTH($B145,0))))&lt;$C145)+(DATE(YEAR($B145),MONTH($B145)+1,MIN(BD$6,DAY(EOMONTH($B145,1))))&gt;=$B145)*(DATE(YEAR($B145),MONTH($B145)+1,MIN(BD$6,DAY(EOMONTH($B145,1))))&lt;$C145)))</f>
        <v>0</v>
      </c>
      <c r="BE145" s="48" t="n">
        <f aca="false">IF(OR(N(BE$5)=0,BE$6=""),0,BE$5*((DATE(YEAR($B145),MONTH($B145),MIN(BE$6,DAY(EOMONTH($B145,0))))&gt;=$B145)*(DATE(YEAR($B145),MONTH($B145),MIN(BE$6,DAY(EOMONTH($B145,0))))&lt;$C145)+(DATE(YEAR($B145),MONTH($B145)+1,MIN(BE$6,DAY(EOMONTH($B145,1))))&gt;=$B145)*(DATE(YEAR($B145),MONTH($B145)+1,MIN(BE$6,DAY(EOMONTH($B145,1))))&lt;$C145)))</f>
        <v>0</v>
      </c>
      <c r="BF145" s="48" t="n">
        <f aca="false">IF(OR(N(BF$5)=0,BF$6=""),0,BF$5*((DATE(YEAR($B145),MONTH($B145),MIN(BF$6,DAY(EOMONTH($B145,0))))&gt;=$B145)*(DATE(YEAR($B145),MONTH($B145),MIN(BF$6,DAY(EOMONTH($B145,0))))&lt;$C145)+(DATE(YEAR($B145),MONTH($B145)+1,MIN(BF$6,DAY(EOMONTH($B145,1))))&gt;=$B145)*(DATE(YEAR($B145),MONTH($B145)+1,MIN(BF$6,DAY(EOMONTH($B145,1))))&lt;$C145)))</f>
        <v>0</v>
      </c>
      <c r="BG145" s="48" t="n">
        <f aca="false">IF(OR(N(BG$5)=0,BG$6=""),0,BG$5*((DATE(YEAR($B145),MONTH($B145),MIN(BG$6,DAY(EOMONTH($B145,0))))&gt;=$B145)*(DATE(YEAR($B145),MONTH($B145),MIN(BG$6,DAY(EOMONTH($B145,0))))&lt;$C145)+(DATE(YEAR($B145),MONTH($B145)+1,MIN(BG$6,DAY(EOMONTH($B145,1))))&gt;=$B145)*(DATE(YEAR($B145),MONTH($B145)+1,MIN(BG$6,DAY(EOMONTH($B145,1))))&lt;$C145)))</f>
        <v>0</v>
      </c>
      <c r="BH145" s="48" t="n">
        <f aca="false">IF(OR(N(BH$5)=0,BH$6=""),0,BH$5*((DATE(YEAR($B145),MONTH($B145),MIN(BH$6,DAY(EOMONTH($B145,0))))&gt;=$B145)*(DATE(YEAR($B145),MONTH($B145),MIN(BH$6,DAY(EOMONTH($B145,0))))&lt;$C145)+(DATE(YEAR($B145),MONTH($B145)+1,MIN(BH$6,DAY(EOMONTH($B145,1))))&gt;=$B145)*(DATE(YEAR($B145),MONTH($B145)+1,MIN(BH$6,DAY(EOMONTH($B145,1))))&lt;$C145)))</f>
        <v>0</v>
      </c>
      <c r="BI145" s="48" t="n">
        <f aca="false">IF(OR(N(BI$5)=0,BI$6=""),0,BI$5*((DATE(YEAR($B145),MONTH($B145),MIN(BI$6,DAY(EOMONTH($B145,0))))&gt;=$B145)*(DATE(YEAR($B145),MONTH($B145),MIN(BI$6,DAY(EOMONTH($B145,0))))&lt;$C145)+(DATE(YEAR($B145),MONTH($B145)+1,MIN(BI$6,DAY(EOMONTH($B145,1))))&gt;=$B145)*(DATE(YEAR($B145),MONTH($B145)+1,MIN(BI$6,DAY(EOMONTH($B145,1))))&lt;$C145)))</f>
        <v>0</v>
      </c>
      <c r="BJ145" s="48" t="n">
        <f aca="false">IF(OR(N(BJ$5)=0,BJ$6=""),0,BJ$5*((DATE(YEAR($B145),MONTH($B145),MIN(BJ$6,DAY(EOMONTH($B145,0))))&gt;=$B145)*(DATE(YEAR($B145),MONTH($B145),MIN(BJ$6,DAY(EOMONTH($B145,0))))&lt;$C145)+(DATE(YEAR($B145),MONTH($B145)+1,MIN(BJ$6,DAY(EOMONTH($B145,1))))&gt;=$B145)*(DATE(YEAR($B145),MONTH($B145)+1,MIN(BJ$6,DAY(EOMONTH($B145,1))))&lt;$C145)))</f>
        <v>0</v>
      </c>
      <c r="BK145" s="48" t="n">
        <f aca="false">IF(OR(N(BK$5)=0,BK$6=""),0,BK$5*((DATE(YEAR($B145),MONTH($B145),MIN(BK$6,DAY(EOMONTH($B145,0))))&gt;=$B145)*(DATE(YEAR($B145),MONTH($B145),MIN(BK$6,DAY(EOMONTH($B145,0))))&lt;$C145)+(DATE(YEAR($B145),MONTH($B145)+1,MIN(BK$6,DAY(EOMONTH($B145,1))))&gt;=$B145)*(DATE(YEAR($B145),MONTH($B145)+1,MIN(BK$6,DAY(EOMONTH($B145,1))))&lt;$C145)))</f>
        <v>0</v>
      </c>
      <c r="BL145" s="48" t="n">
        <f aca="false">IF(OR(N(BL$5)=0,BL$6=""),0,BL$5*((DATE(YEAR($B145),MONTH($B145),MIN(BL$6,DAY(EOMONTH($B145,0))))&gt;=$B145)*(DATE(YEAR($B145),MONTH($B145),MIN(BL$6,DAY(EOMONTH($B145,0))))&lt;$C145)+(DATE(YEAR($B145),MONTH($B145)+1,MIN(BL$6,DAY(EOMONTH($B145,1))))&gt;=$B145)*(DATE(YEAR($B145),MONTH($B145)+1,MIN(BL$6,DAY(EOMONTH($B145,1))))&lt;$C145)))</f>
        <v>0</v>
      </c>
      <c r="BM145" s="48" t="n">
        <f aca="false">IF(OR(N(BM$5)=0,BM$6=""),0,BM$5*((DATE(YEAR($B145),MONTH($B145),MIN(BM$6,DAY(EOMONTH($B145,0))))&gt;=$B145)*(DATE(YEAR($B145),MONTH($B145),MIN(BM$6,DAY(EOMONTH($B145,0))))&lt;$C145)+(DATE(YEAR($B145),MONTH($B145)+1,MIN(BM$6,DAY(EOMONTH($B145,1))))&gt;=$B145)*(DATE(YEAR($B145),MONTH($B145)+1,MIN(BM$6,DAY(EOMONTH($B145,1))))&lt;$C145)))</f>
        <v>0</v>
      </c>
      <c r="BN145" s="48" t="n">
        <f aca="false">IF(OR(N(BN$5)=0,BN$6=""),0,BN$5*((DATE(YEAR($B145),MONTH($B145),MIN(BN$6,DAY(EOMONTH($B145,0))))&gt;=$B145)*(DATE(YEAR($B145),MONTH($B145),MIN(BN$6,DAY(EOMONTH($B145,0))))&lt;$C145)+(DATE(YEAR($B145),MONTH($B145)+1,MIN(BN$6,DAY(EOMONTH($B145,1))))&gt;=$B145)*(DATE(YEAR($B145),MONTH($B145)+1,MIN(BN$6,DAY(EOMONTH($B145,1))))&lt;$C145)))</f>
        <v>0</v>
      </c>
      <c r="BO145" s="48" t="n">
        <f aca="false">IF(OR(N(BO$5)=0,BO$6=""),0,BO$5*((DATE(YEAR($B145),MONTH($B145),MIN(BO$6,DAY(EOMONTH($B145,0))))&gt;=$B145)*(DATE(YEAR($B145),MONTH($B145),MIN(BO$6,DAY(EOMONTH($B145,0))))&lt;$C145)+(DATE(YEAR($B145),MONTH($B145)+1,MIN(BO$6,DAY(EOMONTH($B145,1))))&gt;=$B145)*(DATE(YEAR($B145),MONTH($B145)+1,MIN(BO$6,DAY(EOMONTH($B145,1))))&lt;$C145)))</f>
        <v>0</v>
      </c>
      <c r="BP145" s="48" t="n">
        <f aca="false">IF(OR(N(BP$5)=0,BP$6=""),0,BP$5*((DATE(YEAR($B145),MONTH($B145),MIN(BP$6,DAY(EOMONTH($B145,0))))&gt;=$B145)*(DATE(YEAR($B145),MONTH($B145),MIN(BP$6,DAY(EOMONTH($B145,0))))&lt;$C145)+(DATE(YEAR($B145),MONTH($B145)+1,MIN(BP$6,DAY(EOMONTH($B145,1))))&gt;=$B145)*(DATE(YEAR($B145),MONTH($B145)+1,MIN(BP$6,DAY(EOMONTH($B145,1))))&lt;$C145)))</f>
        <v>0</v>
      </c>
      <c r="BQ145" s="48" t="n">
        <f aca="false">IF(OR(N(BQ$5)=0,BQ$6=""),0,BQ$5*((DATE(YEAR($B145),MONTH($B145),MIN(BQ$6,DAY(EOMONTH($B145,0))))&gt;=$B145)*(DATE(YEAR($B145),MONTH($B145),MIN(BQ$6,DAY(EOMONTH($B145,0))))&lt;$C145)+(DATE(YEAR($B145),MONTH($B145)+1,MIN(BQ$6,DAY(EOMONTH($B145,1))))&gt;=$B145)*(DATE(YEAR($B145),MONTH($B145)+1,MIN(BQ$6,DAY(EOMONTH($B145,1))))&lt;$C145)))</f>
        <v>0</v>
      </c>
      <c r="BR145" s="48" t="n">
        <f aca="false">IF(OR(N(BR$5)=0,BR$6=""),0,BR$5*((DATE(YEAR($B145),MONTH($B145),MIN(BR$6,DAY(EOMONTH($B145,0))))&gt;=$B145)*(DATE(YEAR($B145),MONTH($B145),MIN(BR$6,DAY(EOMONTH($B145,0))))&lt;$C145)+(DATE(YEAR($B145),MONTH($B145)+1,MIN(BR$6,DAY(EOMONTH($B145,1))))&gt;=$B145)*(DATE(YEAR($B145),MONTH($B145)+1,MIN(BR$6,DAY(EOMONTH($B145,1))))&lt;$C145)))</f>
        <v>0</v>
      </c>
      <c r="BS145" s="48" t="n">
        <f aca="false">IF(OR(N(BS$5)=0,BS$6=""),0,BS$5*((DATE(YEAR($B145),MONTH($B145),MIN(BS$6,DAY(EOMONTH($B145,0))))&gt;=$B145)*(DATE(YEAR($B145),MONTH($B145),MIN(BS$6,DAY(EOMONTH($B145,0))))&lt;$C145)+(DATE(YEAR($B145),MONTH($B145)+1,MIN(BS$6,DAY(EOMONTH($B145,1))))&gt;=$B145)*(DATE(YEAR($B145),MONTH($B145)+1,MIN(BS$6,DAY(EOMONTH($B145,1))))&lt;$C145)))</f>
        <v>0</v>
      </c>
      <c r="BT145" s="48" t="n">
        <f aca="false">IF(OR(N(BT$5)=0,BT$6=""),0,BT$5*((DATE(YEAR($B145),MONTH($B145),MIN(BT$6,DAY(EOMONTH($B145,0))))&gt;=$B145)*(DATE(YEAR($B145),MONTH($B145),MIN(BT$6,DAY(EOMONTH($B145,0))))&lt;$C145)+(DATE(YEAR($B145),MONTH($B145)+1,MIN(BT$6,DAY(EOMONTH($B145,1))))&gt;=$B145)*(DATE(YEAR($B145),MONTH($B145)+1,MIN(BT$6,DAY(EOMONTH($B145,1))))&lt;$C145)))</f>
        <v>0</v>
      </c>
      <c r="BU145" s="48" t="n">
        <f aca="false">IF(OR(N(BU$5)=0,BU$6=""),0,BU$5*((DATE(YEAR($B145),MONTH($B145),MIN(BU$6,DAY(EOMONTH($B145,0))))&gt;=$B145)*(DATE(YEAR($B145),MONTH($B145),MIN(BU$6,DAY(EOMONTH($B145,0))))&lt;$C145)+(DATE(YEAR($B145),MONTH($B145)+1,MIN(BU$6,DAY(EOMONTH($B145,1))))&gt;=$B145)*(DATE(YEAR($B145),MONTH($B145)+1,MIN(BU$6,DAY(EOMONTH($B145,1))))&lt;$C145)))</f>
        <v>0</v>
      </c>
      <c r="BV145" s="48" t="n">
        <f aca="false">IF(OR(N(BV$5)=0,BV$6=""),0,BV$5*((DATE(YEAR($B145),MONTH($B145),MIN(BV$6,DAY(EOMONTH($B145,0))))&gt;=$B145)*(DATE(YEAR($B145),MONTH($B145),MIN(BV$6,DAY(EOMONTH($B145,0))))&lt;$C145)+(DATE(YEAR($B145),MONTH($B145)+1,MIN(BV$6,DAY(EOMONTH($B145,1))))&gt;=$B145)*(DATE(YEAR($B145),MONTH($B145)+1,MIN(BV$6,DAY(EOMONTH($B145,1))))&lt;$C145)))</f>
        <v>0</v>
      </c>
      <c r="BW145" s="48" t="n">
        <f aca="false">IF(OR(N(BW$5)=0,BW$6=""),0,BW$5*((DATE(YEAR($B145),MONTH($B145),MIN(BW$6,DAY(EOMONTH($B145,0))))&gt;=$B145)*(DATE(YEAR($B145),MONTH($B145),MIN(BW$6,DAY(EOMONTH($B145,0))))&lt;$C145)+(DATE(YEAR($B145),MONTH($B145)+1,MIN(BW$6,DAY(EOMONTH($B145,1))))&gt;=$B145)*(DATE(YEAR($B145),MONTH($B145)+1,MIN(BW$6,DAY(EOMONTH($B145,1))))&lt;$C145)))</f>
        <v>0</v>
      </c>
      <c r="BX145" s="48" t="n">
        <f aca="false">MIN(Z145,(FT144*(1+FT$5/Setup!$C$36)+IF($V145=1,N($F145),0)))</f>
        <v>0</v>
      </c>
      <c r="BY145" s="48" t="n">
        <f aca="false">MIN(AA145,(FU144*(1+FU$5/Setup!$C$36)+IF($V145=2,N($F145),0)))</f>
        <v>0</v>
      </c>
      <c r="BZ145" s="48" t="n">
        <f aca="false">MIN(AB145,(FV144*(1+FV$5/Setup!$C$36)+IF($V145=3,N($F145),0)))</f>
        <v>0</v>
      </c>
      <c r="CA145" s="48" t="n">
        <f aca="false">MIN(AC145,(FW144*(1+FW$5/Setup!$C$36)+IF($V145=4,N($F145),0)))</f>
        <v>0</v>
      </c>
      <c r="CB145" s="48" t="n">
        <f aca="false">MIN(AD145,(FX144*(1+FX$5/Setup!$C$36)+IF($V145=5,N($F145),0)))</f>
        <v>0</v>
      </c>
      <c r="CC145" s="48" t="n">
        <f aca="false">MIN(AE145,(FY144*(1+FY$5/Setup!$C$36)+IF($V145=6,N($F145),0)))</f>
        <v>0</v>
      </c>
      <c r="CD145" s="48" t="n">
        <f aca="false">MIN(AF145,(FZ144*(1+FZ$5/Setup!$C$36)+IF($V145=7,N($F145),0)))</f>
        <v>0</v>
      </c>
      <c r="CE145" s="48" t="n">
        <f aca="false">MIN(AG145,(GA144*(1+GA$5/Setup!$C$36)+IF($V145=8,N($F145),0)))</f>
        <v>0</v>
      </c>
      <c r="CF145" s="48" t="n">
        <f aca="false">MIN(AH145,(GB144*(1+GB$5/Setup!$C$36)+IF($V145=9,N($F145),0)))</f>
        <v>0</v>
      </c>
      <c r="CG145" s="48" t="n">
        <f aca="false">MIN(AI145,(GC144*(1+GC$5/Setup!$C$36)+IF($V145=10,N($F145),0)))</f>
        <v>0</v>
      </c>
      <c r="CH145" s="48" t="n">
        <f aca="false">MIN(AJ145,(GD144*(1+GD$5/Setup!$C$36)+IF($V145=11,N($F145),0)))</f>
        <v>0</v>
      </c>
      <c r="CI145" s="48" t="n">
        <f aca="false">MIN(AK145,(GE144*(1+GE$5/Setup!$C$36)+IF($V145=12,N($F145),0)))</f>
        <v>0</v>
      </c>
      <c r="CJ145" s="48" t="n">
        <f aca="false">MIN(AL145,(GF144*(1+GF$5/Setup!$C$36)+IF($V145=13,N($F145),0)))</f>
        <v>0</v>
      </c>
      <c r="CK145" s="48" t="n">
        <f aca="false">MIN(AM145,(GG144*(1+GG$5/Setup!$C$36)+IF($V145=14,N($F145),0)))</f>
        <v>0</v>
      </c>
      <c r="CL145" s="48" t="n">
        <f aca="false">MIN(AN145,(GH144*(1+GH$5/Setup!$C$36)+IF($V145=15,N($F145),0)))</f>
        <v>0</v>
      </c>
      <c r="CM145" s="48" t="n">
        <f aca="false">MIN(AO145,(GI144*(1+GI$5/Setup!$C$36)+IF($V145=16,N($F145),0)))</f>
        <v>0</v>
      </c>
      <c r="CN145" s="48" t="n">
        <f aca="false">MIN(AP145,(GJ144*(1+GJ$5/Setup!$C$36)+IF($V145=17,N($F145),0)))</f>
        <v>0</v>
      </c>
      <c r="CO145" s="48" t="n">
        <f aca="false">MIN(AQ145,(GK144*(1+GK$5/Setup!$C$36)+IF($V145=18,N($F145),0)))</f>
        <v>0</v>
      </c>
      <c r="CP145" s="48" t="n">
        <f aca="false">MIN(AR145,(GL144*(1+GL$5/Setup!$C$36)+IF($V145=19,N($F145),0)))</f>
        <v>0</v>
      </c>
      <c r="CQ145" s="48" t="n">
        <f aca="false">MIN(AS145,(GM144*(1+GM$5/Setup!$C$36)+IF($V145=20,N($F145),0)))</f>
        <v>0</v>
      </c>
      <c r="CR145" s="48" t="n">
        <f aca="false">MIN(AT145,(GN144*(1+GN$5/Setup!$C$36)+IF($V145=21,N($F145),0)))</f>
        <v>0</v>
      </c>
      <c r="CS145" s="48" t="n">
        <f aca="false">MIN(AU145,(GO144*(1+GO$5/Setup!$C$36)+IF($V145=22,N($F145),0)))</f>
        <v>0</v>
      </c>
      <c r="CT145" s="48" t="n">
        <f aca="false">MIN(AV145,(GP144*(1+GP$5/Setup!$C$36)+IF($V145=23,N($F145),0)))</f>
        <v>0</v>
      </c>
      <c r="CU145" s="48" t="n">
        <f aca="false">MIN(AW145,(GQ144*(1+GQ$5/Setup!$C$36)+IF($V145=24,N($F145),0)))</f>
        <v>0</v>
      </c>
      <c r="CV145" s="48" t="n">
        <f aca="false">MIN(AX145,(GR144*(1+GR$5/Setup!$C$36)+IF($V145=25,N($F145),0)))</f>
        <v>0</v>
      </c>
      <c r="CW145" s="48" t="n">
        <f aca="false">MIN(AY145,(GS144*(1+GS$5/Setup!$C$36)+IF($V145=26,N($F145),0)))</f>
        <v>0</v>
      </c>
      <c r="CX145" s="48" t="n">
        <f aca="false">MIN(AZ145,(GT144*(1+GT$5/Setup!$C$36)+IF($V145=27,N($F145),0)))</f>
        <v>0</v>
      </c>
      <c r="CY145" s="48" t="n">
        <f aca="false">MIN(BA145,(GU144*(1+GU$5/Setup!$C$36)+IF($V145=28,N($F145),0)))</f>
        <v>0</v>
      </c>
      <c r="CZ145" s="48" t="n">
        <f aca="false">MIN(BB145,(GV144*(1+GV$5/Setup!$C$36)+IF($V145=29,N($F145),0)))</f>
        <v>0</v>
      </c>
      <c r="DA145" s="48" t="n">
        <f aca="false">MIN(BC145,(GW144*(1+GW$5/Setup!$C$36)+IF($V145=30,N($F145),0)))</f>
        <v>0</v>
      </c>
      <c r="DB145" s="48" t="n">
        <f aca="false">MIN(BD145,(GX144*(1+GX$5/Setup!$C$36)+IF($V145=31,N($F145),0)))</f>
        <v>0</v>
      </c>
      <c r="DC145" s="48" t="n">
        <f aca="false">MIN(BE145,(GY144*(1+GY$5/Setup!$C$36)+IF($V145=32,N($F145),0)))</f>
        <v>0</v>
      </c>
      <c r="DD145" s="48" t="n">
        <f aca="false">MIN(BF145,(GZ144*(1+GZ$5/Setup!$C$36)+IF($V145=33,N($F145),0)))</f>
        <v>0</v>
      </c>
      <c r="DE145" s="48" t="n">
        <f aca="false">MIN(BG145,(HA144*(1+HA$5/Setup!$C$36)+IF($V145=34,N($F145),0)))</f>
        <v>0</v>
      </c>
      <c r="DF145" s="48" t="n">
        <f aca="false">MIN(BH145,(HB144*(1+HB$5/Setup!$C$36)+IF($V145=35,N($F145),0)))</f>
        <v>0</v>
      </c>
      <c r="DG145" s="48" t="n">
        <f aca="false">MIN(BI145,(HC144*(1+HC$5/Setup!$C$36)+IF($V145=36,N($F145),0)))</f>
        <v>0</v>
      </c>
      <c r="DH145" s="48" t="n">
        <f aca="false">MIN(BJ145,(HD144*(1+HD$5/Setup!$C$36)+IF($V145=37,N($F145),0)))</f>
        <v>0</v>
      </c>
      <c r="DI145" s="48" t="n">
        <f aca="false">MIN(BK145,(HE144*(1+HE$5/Setup!$C$36)+IF($V145=38,N($F145),0)))</f>
        <v>0</v>
      </c>
      <c r="DJ145" s="48" t="n">
        <f aca="false">MIN(BL145,(HF144*(1+HF$5/Setup!$C$36)+IF($V145=39,N($F145),0)))</f>
        <v>0</v>
      </c>
      <c r="DK145" s="48" t="n">
        <f aca="false">MIN(BM145,(HG144*(1+HG$5/Setup!$C$36)+IF($V145=40,N($F145),0)))</f>
        <v>0</v>
      </c>
      <c r="DL145" s="48" t="n">
        <f aca="false">MIN(BN145,(HH144*(1+HH$5/Setup!$C$36)+IF($V145=41,N($F145),0)))</f>
        <v>0</v>
      </c>
      <c r="DM145" s="48" t="n">
        <f aca="false">MIN(BO145,(HI144*(1+HI$5/Setup!$C$36)+IF($V145=42,N($F145),0)))</f>
        <v>0</v>
      </c>
      <c r="DN145" s="48" t="n">
        <f aca="false">MIN(BP145,(HJ144*(1+HJ$5/Setup!$C$36)+IF($V145=43,N($F145),0)))</f>
        <v>0</v>
      </c>
      <c r="DO145" s="48" t="n">
        <f aca="false">MIN(BQ145,(HK144*(1+HK$5/Setup!$C$36)+IF($V145=44,N($F145),0)))</f>
        <v>0</v>
      </c>
      <c r="DP145" s="48" t="n">
        <f aca="false">MIN(BR145,(HL144*(1+HL$5/Setup!$C$36)+IF($V145=45,N($F145),0)))</f>
        <v>0</v>
      </c>
      <c r="DQ145" s="48" t="n">
        <f aca="false">MIN(BS145,(HM144*(1+HM$5/Setup!$C$36)+IF($V145=46,N($F145),0)))</f>
        <v>0</v>
      </c>
      <c r="DR145" s="48" t="n">
        <f aca="false">MIN(BT145,(HN144*(1+HN$5/Setup!$C$36)+IF($V145=47,N($F145),0)))</f>
        <v>0</v>
      </c>
      <c r="DS145" s="48" t="n">
        <f aca="false">MIN(BU145,(HO144*(1+HO$5/Setup!$C$36)+IF($V145=48,N($F145),0)))</f>
        <v>0</v>
      </c>
      <c r="DT145" s="48" t="n">
        <f aca="false">MIN(BV145,(HP144*(1+HP$5/Setup!$C$36)+IF($V145=49,N($F145),0)))</f>
        <v>0</v>
      </c>
      <c r="DU145" s="48" t="n">
        <f aca="false">MIN(BW145,(HQ144*(1+HQ$5/Setup!$C$36)+IF($V145=50,N($F145),0)))</f>
        <v>0</v>
      </c>
      <c r="DV145" s="48" t="n">
        <f aca="false">MIN(MAX((FT144*(1+FT$5/Setup!$C$36)+IF($V145=1,N($F145),0))-BX145,0),MAX($P145-0,0))</f>
        <v>0</v>
      </c>
      <c r="DW145" s="48" t="n">
        <f aca="false">MIN(MAX((FU144*(1+FU$5/Setup!$C$36)+IF($V145=2,N($F145),0))-BY145,0),MAX($P145-SUM(DV145:DV145),0))</f>
        <v>0</v>
      </c>
      <c r="DX145" s="48" t="n">
        <f aca="false">MIN(MAX((FV144*(1+FV$5/Setup!$C$36)+IF($V145=3,N($F145),0))-BZ145,0),MAX($P145-SUM(DV145:DW145),0))</f>
        <v>0</v>
      </c>
      <c r="DY145" s="48" t="n">
        <f aca="false">MIN(MAX((FW144*(1+FW$5/Setup!$C$36)+IF($V145=4,N($F145),0))-CA145,0),MAX($P145-SUM(DV145:DX145),0))</f>
        <v>0</v>
      </c>
      <c r="DZ145" s="48" t="n">
        <f aca="false">MIN(MAX((FX144*(1+FX$5/Setup!$C$36)+IF($V145=5,N($F145),0))-CB145,0),MAX($P145-SUM(DV145:DY145),0))</f>
        <v>0</v>
      </c>
      <c r="EA145" s="48" t="n">
        <f aca="false">MIN(MAX((FY144*(1+FY$5/Setup!$C$36)+IF($V145=6,N($F145),0))-CC145,0),MAX($P145-SUM(DV145:DZ145),0))</f>
        <v>0</v>
      </c>
      <c r="EB145" s="48" t="n">
        <f aca="false">MIN(MAX((FZ144*(1+FZ$5/Setup!$C$36)+IF($V145=7,N($F145),0))-CD145,0),MAX($P145-SUM(DV145:EA145),0))</f>
        <v>0</v>
      </c>
      <c r="EC145" s="48" t="n">
        <f aca="false">MIN(MAX((GA144*(1+GA$5/Setup!$C$36)+IF($V145=8,N($F145),0))-CE145,0),MAX($P145-SUM(DV145:EB145),0))</f>
        <v>0</v>
      </c>
      <c r="ED145" s="48" t="n">
        <f aca="false">MIN(MAX((GB144*(1+GB$5/Setup!$C$36)+IF($V145=9,N($F145),0))-CF145,0),MAX($P145-SUM(DV145:EC145),0))</f>
        <v>0</v>
      </c>
      <c r="EE145" s="48" t="n">
        <f aca="false">MIN(MAX((GC144*(1+GC$5/Setup!$C$36)+IF($V145=10,N($F145),0))-CG145,0),MAX($P145-SUM(DV145:ED145),0))</f>
        <v>0</v>
      </c>
      <c r="EF145" s="48" t="n">
        <f aca="false">MIN(MAX((GD144*(1+GD$5/Setup!$C$36)+IF($V145=11,N($F145),0))-CH145,0),MAX($P145-SUM(DV145:EE145),0))</f>
        <v>0</v>
      </c>
      <c r="EG145" s="48" t="n">
        <f aca="false">MIN(MAX((GE144*(1+GE$5/Setup!$C$36)+IF($V145=12,N($F145),0))-CI145,0),MAX($P145-SUM(DV145:EF145),0))</f>
        <v>0</v>
      </c>
      <c r="EH145" s="48" t="n">
        <f aca="false">MIN(MAX((GF144*(1+GF$5/Setup!$C$36)+IF($V145=13,N($F145),0))-CJ145,0),MAX($P145-SUM(DV145:EG145),0))</f>
        <v>0</v>
      </c>
      <c r="EI145" s="48" t="n">
        <f aca="false">MIN(MAX((GG144*(1+GG$5/Setup!$C$36)+IF($V145=14,N($F145),0))-CK145,0),MAX($P145-SUM(DV145:EH145),0))</f>
        <v>0</v>
      </c>
      <c r="EJ145" s="48" t="n">
        <f aca="false">MIN(MAX((GH144*(1+GH$5/Setup!$C$36)+IF($V145=15,N($F145),0))-CL145,0),MAX($P145-SUM(DV145:EI145),0))</f>
        <v>0</v>
      </c>
      <c r="EK145" s="48" t="n">
        <f aca="false">MIN(MAX((GI144*(1+GI$5/Setup!$C$36)+IF($V145=16,N($F145),0))-CM145,0),MAX($P145-SUM(DV145:EJ145),0))</f>
        <v>0</v>
      </c>
      <c r="EL145" s="48" t="n">
        <f aca="false">MIN(MAX((GJ144*(1+GJ$5/Setup!$C$36)+IF($V145=17,N($F145),0))-CN145,0),MAX($P145-SUM(DV145:EK145),0))</f>
        <v>0</v>
      </c>
      <c r="EM145" s="48" t="n">
        <f aca="false">MIN(MAX((GK144*(1+GK$5/Setup!$C$36)+IF($V145=18,N($F145),0))-CO145,0),MAX($P145-SUM(DV145:EL145),0))</f>
        <v>0</v>
      </c>
      <c r="EN145" s="48" t="n">
        <f aca="false">MIN(MAX((GL144*(1+GL$5/Setup!$C$36)+IF($V145=19,N($F145),0))-CP145,0),MAX($P145-SUM(DV145:EM145),0))</f>
        <v>0</v>
      </c>
      <c r="EO145" s="48" t="n">
        <f aca="false">MIN(MAX((GM144*(1+GM$5/Setup!$C$36)+IF($V145=20,N($F145),0))-CQ145,0),MAX($P145-SUM(DV145:EN145),0))</f>
        <v>0</v>
      </c>
      <c r="EP145" s="48" t="n">
        <f aca="false">MIN(MAX((GN144*(1+GN$5/Setup!$C$36)+IF($V145=21,N($F145),0))-CR145,0),MAX($P145-SUM(DV145:EO145),0))</f>
        <v>0</v>
      </c>
      <c r="EQ145" s="48" t="n">
        <f aca="false">MIN(MAX((GO144*(1+GO$5/Setup!$C$36)+IF($V145=22,N($F145),0))-CS145,0),MAX($P145-SUM(DV145:EP145),0))</f>
        <v>0</v>
      </c>
      <c r="ER145" s="48" t="n">
        <f aca="false">MIN(MAX((GP144*(1+GP$5/Setup!$C$36)+IF($V145=23,N($F145),0))-CT145,0),MAX($P145-SUM(DV145:EQ145),0))</f>
        <v>0</v>
      </c>
      <c r="ES145" s="48" t="n">
        <f aca="false">MIN(MAX((GQ144*(1+GQ$5/Setup!$C$36)+IF($V145=24,N($F145),0))-CU145,0),MAX($P145-SUM(DV145:ER145),0))</f>
        <v>0</v>
      </c>
      <c r="ET145" s="48" t="n">
        <f aca="false">MIN(MAX((GR144*(1+GR$5/Setup!$C$36)+IF($V145=25,N($F145),0))-CV145,0),MAX($P145-SUM(DV145:ES145),0))</f>
        <v>0</v>
      </c>
      <c r="EU145" s="48" t="n">
        <f aca="false">MIN(MAX((GS144*(1+GS$5/Setup!$C$36)+IF($V145=26,N($F145),0))-CW145,0),MAX($P145-SUM(DV145:ET145),0))</f>
        <v>0</v>
      </c>
      <c r="EV145" s="48" t="n">
        <f aca="false">MIN(MAX((GT144*(1+GT$5/Setup!$C$36)+IF($V145=27,N($F145),0))-CX145,0),MAX($P145-SUM(DV145:EU145),0))</f>
        <v>0</v>
      </c>
      <c r="EW145" s="48" t="n">
        <f aca="false">MIN(MAX((GU144*(1+GU$5/Setup!$C$36)+IF($V145=28,N($F145),0))-CY145,0),MAX($P145-SUM(DV145:EV145),0))</f>
        <v>0</v>
      </c>
      <c r="EX145" s="48" t="n">
        <f aca="false">MIN(MAX((GV144*(1+GV$5/Setup!$C$36)+IF($V145=29,N($F145),0))-CZ145,0),MAX($P145-SUM(DV145:EW145),0))</f>
        <v>0</v>
      </c>
      <c r="EY145" s="48" t="n">
        <f aca="false">MIN(MAX((GW144*(1+GW$5/Setup!$C$36)+IF($V145=30,N($F145),0))-DA145,0),MAX($P145-SUM(DV145:EX145),0))</f>
        <v>0</v>
      </c>
      <c r="EZ145" s="48" t="n">
        <f aca="false">MIN(MAX((GX144*(1+GX$5/Setup!$C$36)+IF($V145=31,N($F145),0))-DB145,0),MAX($P145-SUM(DV145:EY145),0))</f>
        <v>0</v>
      </c>
      <c r="FA145" s="48" t="n">
        <f aca="false">MIN(MAX((GY144*(1+GY$5/Setup!$C$36)+IF($V145=32,N($F145),0))-DC145,0),MAX($P145-SUM(DV145:EZ145),0))</f>
        <v>0</v>
      </c>
      <c r="FB145" s="48" t="n">
        <f aca="false">MIN(MAX((GZ144*(1+GZ$5/Setup!$C$36)+IF($V145=33,N($F145),0))-DD145,0),MAX($P145-SUM(DV145:FA145),0))</f>
        <v>0</v>
      </c>
      <c r="FC145" s="48" t="n">
        <f aca="false">MIN(MAX((HA144*(1+HA$5/Setup!$C$36)+IF($V145=34,N($F145),0))-DE145,0),MAX($P145-SUM(DV145:FB145),0))</f>
        <v>0</v>
      </c>
      <c r="FD145" s="48" t="n">
        <f aca="false">MIN(MAX((HB144*(1+HB$5/Setup!$C$36)+IF($V145=35,N($F145),0))-DF145,0),MAX($P145-SUM(DV145:FC145),0))</f>
        <v>0</v>
      </c>
      <c r="FE145" s="48" t="n">
        <f aca="false">MIN(MAX((HC144*(1+HC$5/Setup!$C$36)+IF($V145=36,N($F145),0))-DG145,0),MAX($P145-SUM(DV145:FD145),0))</f>
        <v>0</v>
      </c>
      <c r="FF145" s="48" t="n">
        <f aca="false">MIN(MAX((HD144*(1+HD$5/Setup!$C$36)+IF($V145=37,N($F145),0))-DH145,0),MAX($P145-SUM(DV145:FE145),0))</f>
        <v>0</v>
      </c>
      <c r="FG145" s="48" t="n">
        <f aca="false">MIN(MAX((HE144*(1+HE$5/Setup!$C$36)+IF($V145=38,N($F145),0))-DI145,0),MAX($P145-SUM(DV145:FF145),0))</f>
        <v>0</v>
      </c>
      <c r="FH145" s="48" t="n">
        <f aca="false">MIN(MAX((HF144*(1+HF$5/Setup!$C$36)+IF($V145=39,N($F145),0))-DJ145,0),MAX($P145-SUM(DV145:FG145),0))</f>
        <v>0</v>
      </c>
      <c r="FI145" s="48" t="n">
        <f aca="false">MIN(MAX((HG144*(1+HG$5/Setup!$C$36)+IF($V145=40,N($F145),0))-DK145,0),MAX($P145-SUM(DV145:FH145),0))</f>
        <v>0</v>
      </c>
      <c r="FJ145" s="48" t="n">
        <f aca="false">MIN(MAX((HH144*(1+HH$5/Setup!$C$36)+IF($V145=41,N($F145),0))-DL145,0),MAX($P145-SUM(DV145:FI145),0))</f>
        <v>0</v>
      </c>
      <c r="FK145" s="48" t="n">
        <f aca="false">MIN(MAX((HI144*(1+HI$5/Setup!$C$36)+IF($V145=42,N($F145),0))-DM145,0),MAX($P145-SUM(DV145:FJ145),0))</f>
        <v>0</v>
      </c>
      <c r="FL145" s="48" t="n">
        <f aca="false">MIN(MAX((HJ144*(1+HJ$5/Setup!$C$36)+IF($V145=43,N($F145),0))-DN145,0),MAX($P145-SUM(DV145:FK145),0))</f>
        <v>0</v>
      </c>
      <c r="FM145" s="48" t="n">
        <f aca="false">MIN(MAX((HK144*(1+HK$5/Setup!$C$36)+IF($V145=44,N($F145),0))-DO145,0),MAX($P145-SUM(DV145:FL145),0))</f>
        <v>0</v>
      </c>
      <c r="FN145" s="48" t="n">
        <f aca="false">MIN(MAX((HL144*(1+HL$5/Setup!$C$36)+IF($V145=45,N($F145),0))-DP145,0),MAX($P145-SUM(DV145:FM145),0))</f>
        <v>0</v>
      </c>
      <c r="FO145" s="48" t="n">
        <f aca="false">MIN(MAX((HM144*(1+HM$5/Setup!$C$36)+IF($V145=46,N($F145),0))-DQ145,0),MAX($P145-SUM(DV145:FN145),0))</f>
        <v>0</v>
      </c>
      <c r="FP145" s="48" t="n">
        <f aca="false">MIN(MAX((HN144*(1+HN$5/Setup!$C$36)+IF($V145=47,N($F145),0))-DR145,0),MAX($P145-SUM(DV145:FO145),0))</f>
        <v>0</v>
      </c>
      <c r="FQ145" s="48" t="n">
        <f aca="false">MIN(MAX((HO144*(1+HO$5/Setup!$C$36)+IF($V145=48,N($F145),0))-DS145,0),MAX($P145-SUM(DV145:FP145),0))</f>
        <v>0</v>
      </c>
      <c r="FR145" s="48" t="n">
        <f aca="false">MIN(MAX((HP144*(1+HP$5/Setup!$C$36)+IF($V145=49,N($F145),0))-DT145,0),MAX($P145-SUM(DV145:FQ145),0))</f>
        <v>0</v>
      </c>
      <c r="FS145" s="48" t="n">
        <f aca="false">MIN(MAX((HQ144*(1+HQ$5/Setup!$C$36)+IF($V145=50,N($F145),0))-DU145,0),MAX($P145-SUM(DV145:FR145),0))</f>
        <v>0</v>
      </c>
      <c r="FT145" s="48" t="n">
        <f aca="false">IF((FT144*(1+FT$5/Setup!$C$36)+IF($V145=1,N($F145),0))-BX145-DV145&lt;0.005,0,(FT144*(1+FT$5/Setup!$C$36)+IF($V145=1,N($F145),0))-BX145-DV145)</f>
        <v>0</v>
      </c>
      <c r="FU145" s="48" t="n">
        <f aca="false">IF((FU144*(1+FU$5/Setup!$C$36)+IF($V145=2,N($F145),0))-BY145-DW145&lt;0.005,0,(FU144*(1+FU$5/Setup!$C$36)+IF($V145=2,N($F145),0))-BY145-DW145)</f>
        <v>0</v>
      </c>
      <c r="FV145" s="48" t="n">
        <f aca="false">IF((FV144*(1+FV$5/Setup!$C$36)+IF($V145=3,N($F145),0))-BZ145-DX145&lt;0.005,0,(FV144*(1+FV$5/Setup!$C$36)+IF($V145=3,N($F145),0))-BZ145-DX145)</f>
        <v>0</v>
      </c>
      <c r="FW145" s="48" t="n">
        <f aca="false">IF((FW144*(1+FW$5/Setup!$C$36)+IF($V145=4,N($F145),0))-CA145-DY145&lt;0.005,0,(FW144*(1+FW$5/Setup!$C$36)+IF($V145=4,N($F145),0))-CA145-DY145)</f>
        <v>0</v>
      </c>
      <c r="FX145" s="48" t="n">
        <f aca="false">IF((FX144*(1+FX$5/Setup!$C$36)+IF($V145=5,N($F145),0))-CB145-DZ145&lt;0.005,0,(FX144*(1+FX$5/Setup!$C$36)+IF($V145=5,N($F145),0))-CB145-DZ145)</f>
        <v>0</v>
      </c>
      <c r="FY145" s="48" t="n">
        <f aca="false">IF((FY144*(1+FY$5/Setup!$C$36)+IF($V145=6,N($F145),0))-CC145-EA145&lt;0.005,0,(FY144*(1+FY$5/Setup!$C$36)+IF($V145=6,N($F145),0))-CC145-EA145)</f>
        <v>0</v>
      </c>
      <c r="FZ145" s="48" t="n">
        <f aca="false">IF((FZ144*(1+FZ$5/Setup!$C$36)+IF($V145=7,N($F145),0))-CD145-EB145&lt;0.005,0,(FZ144*(1+FZ$5/Setup!$C$36)+IF($V145=7,N($F145),0))-CD145-EB145)</f>
        <v>0</v>
      </c>
      <c r="GA145" s="48" t="n">
        <f aca="false">IF((GA144*(1+GA$5/Setup!$C$36)+IF($V145=8,N($F145),0))-CE145-EC145&lt;0.005,0,(GA144*(1+GA$5/Setup!$C$36)+IF($V145=8,N($F145),0))-CE145-EC145)</f>
        <v>0</v>
      </c>
      <c r="GB145" s="48" t="n">
        <f aca="false">IF((GB144*(1+GB$5/Setup!$C$36)+IF($V145=9,N($F145),0))-CF145-ED145&lt;0.005,0,(GB144*(1+GB$5/Setup!$C$36)+IF($V145=9,N($F145),0))-CF145-ED145)</f>
        <v>0</v>
      </c>
      <c r="GC145" s="48" t="n">
        <f aca="false">IF((GC144*(1+GC$5/Setup!$C$36)+IF($V145=10,N($F145),0))-CG145-EE145&lt;0.005,0,(GC144*(1+GC$5/Setup!$C$36)+IF($V145=10,N($F145),0))-CG145-EE145)</f>
        <v>0</v>
      </c>
      <c r="GD145" s="48" t="n">
        <f aca="false">IF((GD144*(1+GD$5/Setup!$C$36)+IF($V145=11,N($F145),0))-CH145-EF145&lt;0.005,0,(GD144*(1+GD$5/Setup!$C$36)+IF($V145=11,N($F145),0))-CH145-EF145)</f>
        <v>0</v>
      </c>
      <c r="GE145" s="48" t="n">
        <f aca="false">IF((GE144*(1+GE$5/Setup!$C$36)+IF($V145=12,N($F145),0))-CI145-EG145&lt;0.005,0,(GE144*(1+GE$5/Setup!$C$36)+IF($V145=12,N($F145),0))-CI145-EG145)</f>
        <v>0</v>
      </c>
      <c r="GF145" s="48" t="n">
        <f aca="false">IF((GF144*(1+GF$5/Setup!$C$36)+IF($V145=13,N($F145),0))-CJ145-EH145&lt;0.005,0,(GF144*(1+GF$5/Setup!$C$36)+IF($V145=13,N($F145),0))-CJ145-EH145)</f>
        <v>0</v>
      </c>
      <c r="GG145" s="48" t="n">
        <f aca="false">IF((GG144*(1+GG$5/Setup!$C$36)+IF($V145=14,N($F145),0))-CK145-EI145&lt;0.005,0,(GG144*(1+GG$5/Setup!$C$36)+IF($V145=14,N($F145),0))-CK145-EI145)</f>
        <v>0</v>
      </c>
      <c r="GH145" s="48" t="n">
        <f aca="false">IF((GH144*(1+GH$5/Setup!$C$36)+IF($V145=15,N($F145),0))-CL145-EJ145&lt;0.005,0,(GH144*(1+GH$5/Setup!$C$36)+IF($V145=15,N($F145),0))-CL145-EJ145)</f>
        <v>0</v>
      </c>
      <c r="GI145" s="48" t="n">
        <f aca="false">IF((GI144*(1+GI$5/Setup!$C$36)+IF($V145=16,N($F145),0))-CM145-EK145&lt;0.005,0,(GI144*(1+GI$5/Setup!$C$36)+IF($V145=16,N($F145),0))-CM145-EK145)</f>
        <v>0</v>
      </c>
      <c r="GJ145" s="48" t="n">
        <f aca="false">IF((GJ144*(1+GJ$5/Setup!$C$36)+IF($V145=17,N($F145),0))-CN145-EL145&lt;0.005,0,(GJ144*(1+GJ$5/Setup!$C$36)+IF($V145=17,N($F145),0))-CN145-EL145)</f>
        <v>0</v>
      </c>
      <c r="GK145" s="48" t="n">
        <f aca="false">IF((GK144*(1+GK$5/Setup!$C$36)+IF($V145=18,N($F145),0))-CO145-EM145&lt;0.005,0,(GK144*(1+GK$5/Setup!$C$36)+IF($V145=18,N($F145),0))-CO145-EM145)</f>
        <v>0</v>
      </c>
      <c r="GL145" s="48" t="n">
        <f aca="false">IF((GL144*(1+GL$5/Setup!$C$36)+IF($V145=19,N($F145),0))-CP145-EN145&lt;0.005,0,(GL144*(1+GL$5/Setup!$C$36)+IF($V145=19,N($F145),0))-CP145-EN145)</f>
        <v>0</v>
      </c>
      <c r="GM145" s="48" t="n">
        <f aca="false">IF((GM144*(1+GM$5/Setup!$C$36)+IF($V145=20,N($F145),0))-CQ145-EO145&lt;0.005,0,(GM144*(1+GM$5/Setup!$C$36)+IF($V145=20,N($F145),0))-CQ145-EO145)</f>
        <v>0</v>
      </c>
      <c r="GN145" s="48" t="n">
        <f aca="false">IF((GN144*(1+GN$5/Setup!$C$36)+IF($V145=21,N($F145),0))-CR145-EP145&lt;0.005,0,(GN144*(1+GN$5/Setup!$C$36)+IF($V145=21,N($F145),0))-CR145-EP145)</f>
        <v>0</v>
      </c>
      <c r="GO145" s="48" t="n">
        <f aca="false">IF((GO144*(1+GO$5/Setup!$C$36)+IF($V145=22,N($F145),0))-CS145-EQ145&lt;0.005,0,(GO144*(1+GO$5/Setup!$C$36)+IF($V145=22,N($F145),0))-CS145-EQ145)</f>
        <v>0</v>
      </c>
      <c r="GP145" s="48" t="n">
        <f aca="false">IF((GP144*(1+GP$5/Setup!$C$36)+IF($V145=23,N($F145),0))-CT145-ER145&lt;0.005,0,(GP144*(1+GP$5/Setup!$C$36)+IF($V145=23,N($F145),0))-CT145-ER145)</f>
        <v>0</v>
      </c>
      <c r="GQ145" s="48" t="n">
        <f aca="false">IF((GQ144*(1+GQ$5/Setup!$C$36)+IF($V145=24,N($F145),0))-CU145-ES145&lt;0.005,0,(GQ144*(1+GQ$5/Setup!$C$36)+IF($V145=24,N($F145),0))-CU145-ES145)</f>
        <v>0</v>
      </c>
      <c r="GR145" s="48" t="n">
        <f aca="false">IF((GR144*(1+GR$5/Setup!$C$36)+IF($V145=25,N($F145),0))-CV145-ET145&lt;0.005,0,(GR144*(1+GR$5/Setup!$C$36)+IF($V145=25,N($F145),0))-CV145-ET145)</f>
        <v>0</v>
      </c>
      <c r="GS145" s="48" t="n">
        <f aca="false">IF((GS144*(1+GS$5/Setup!$C$36)+IF($V145=26,N($F145),0))-CW145-EU145&lt;0.005,0,(GS144*(1+GS$5/Setup!$C$36)+IF($V145=26,N($F145),0))-CW145-EU145)</f>
        <v>0</v>
      </c>
      <c r="GT145" s="48" t="n">
        <f aca="false">IF((GT144*(1+GT$5/Setup!$C$36)+IF($V145=27,N($F145),0))-CX145-EV145&lt;0.005,0,(GT144*(1+GT$5/Setup!$C$36)+IF($V145=27,N($F145),0))-CX145-EV145)</f>
        <v>0</v>
      </c>
      <c r="GU145" s="48" t="n">
        <f aca="false">IF((GU144*(1+GU$5/Setup!$C$36)+IF($V145=28,N($F145),0))-CY145-EW145&lt;0.005,0,(GU144*(1+GU$5/Setup!$C$36)+IF($V145=28,N($F145),0))-CY145-EW145)</f>
        <v>0</v>
      </c>
      <c r="GV145" s="48" t="n">
        <f aca="false">IF((GV144*(1+GV$5/Setup!$C$36)+IF($V145=29,N($F145),0))-CZ145-EX145&lt;0.005,0,(GV144*(1+GV$5/Setup!$C$36)+IF($V145=29,N($F145),0))-CZ145-EX145)</f>
        <v>0</v>
      </c>
      <c r="GW145" s="48" t="n">
        <f aca="false">IF((GW144*(1+GW$5/Setup!$C$36)+IF($V145=30,N($F145),0))-DA145-EY145&lt;0.005,0,(GW144*(1+GW$5/Setup!$C$36)+IF($V145=30,N($F145),0))-DA145-EY145)</f>
        <v>0</v>
      </c>
      <c r="GX145" s="48" t="n">
        <f aca="false">IF((GX144*(1+GX$5/Setup!$C$36)+IF($V145=31,N($F145),0))-DB145-EZ145&lt;0.005,0,(GX144*(1+GX$5/Setup!$C$36)+IF($V145=31,N($F145),0))-DB145-EZ145)</f>
        <v>0</v>
      </c>
      <c r="GY145" s="48" t="n">
        <f aca="false">IF((GY144*(1+GY$5/Setup!$C$36)+IF($V145=32,N($F145),0))-DC145-FA145&lt;0.005,0,(GY144*(1+GY$5/Setup!$C$36)+IF($V145=32,N($F145),0))-DC145-FA145)</f>
        <v>0</v>
      </c>
      <c r="GZ145" s="48" t="n">
        <f aca="false">IF((GZ144*(1+GZ$5/Setup!$C$36)+IF($V145=33,N($F145),0))-DD145-FB145&lt;0.005,0,(GZ144*(1+GZ$5/Setup!$C$36)+IF($V145=33,N($F145),0))-DD145-FB145)</f>
        <v>0</v>
      </c>
      <c r="HA145" s="48" t="n">
        <f aca="false">IF((HA144*(1+HA$5/Setup!$C$36)+IF($V145=34,N($F145),0))-DE145-FC145&lt;0.005,0,(HA144*(1+HA$5/Setup!$C$36)+IF($V145=34,N($F145),0))-DE145-FC145)</f>
        <v>0</v>
      </c>
      <c r="HB145" s="48" t="n">
        <f aca="false">IF((HB144*(1+HB$5/Setup!$C$36)+IF($V145=35,N($F145),0))-DF145-FD145&lt;0.005,0,(HB144*(1+HB$5/Setup!$C$36)+IF($V145=35,N($F145),0))-DF145-FD145)</f>
        <v>0</v>
      </c>
      <c r="HC145" s="48" t="n">
        <f aca="false">IF((HC144*(1+HC$5/Setup!$C$36)+IF($V145=36,N($F145),0))-DG145-FE145&lt;0.005,0,(HC144*(1+HC$5/Setup!$C$36)+IF($V145=36,N($F145),0))-DG145-FE145)</f>
        <v>0</v>
      </c>
      <c r="HD145" s="48" t="n">
        <f aca="false">IF((HD144*(1+HD$5/Setup!$C$36)+IF($V145=37,N($F145),0))-DH145-FF145&lt;0.005,0,(HD144*(1+HD$5/Setup!$C$36)+IF($V145=37,N($F145),0))-DH145-FF145)</f>
        <v>0</v>
      </c>
      <c r="HE145" s="48" t="n">
        <f aca="false">IF((HE144*(1+HE$5/Setup!$C$36)+IF($V145=38,N($F145),0))-DI145-FG145&lt;0.005,0,(HE144*(1+HE$5/Setup!$C$36)+IF($V145=38,N($F145),0))-DI145-FG145)</f>
        <v>0</v>
      </c>
      <c r="HF145" s="48" t="n">
        <f aca="false">IF((HF144*(1+HF$5/Setup!$C$36)+IF($V145=39,N($F145),0))-DJ145-FH145&lt;0.005,0,(HF144*(1+HF$5/Setup!$C$36)+IF($V145=39,N($F145),0))-DJ145-FH145)</f>
        <v>0</v>
      </c>
      <c r="HG145" s="48" t="n">
        <f aca="false">IF((HG144*(1+HG$5/Setup!$C$36)+IF($V145=40,N($F145),0))-DK145-FI145&lt;0.005,0,(HG144*(1+HG$5/Setup!$C$36)+IF($V145=40,N($F145),0))-DK145-FI145)</f>
        <v>0</v>
      </c>
      <c r="HH145" s="48" t="n">
        <f aca="false">IF((HH144*(1+HH$5/Setup!$C$36)+IF($V145=41,N($F145),0))-DL145-FJ145&lt;0.005,0,(HH144*(1+HH$5/Setup!$C$36)+IF($V145=41,N($F145),0))-DL145-FJ145)</f>
        <v>0</v>
      </c>
      <c r="HI145" s="48" t="n">
        <f aca="false">IF((HI144*(1+HI$5/Setup!$C$36)+IF($V145=42,N($F145),0))-DM145-FK145&lt;0.005,0,(HI144*(1+HI$5/Setup!$C$36)+IF($V145=42,N($F145),0))-DM145-FK145)</f>
        <v>0</v>
      </c>
      <c r="HJ145" s="48" t="n">
        <f aca="false">IF((HJ144*(1+HJ$5/Setup!$C$36)+IF($V145=43,N($F145),0))-DN145-FL145&lt;0.005,0,(HJ144*(1+HJ$5/Setup!$C$36)+IF($V145=43,N($F145),0))-DN145-FL145)</f>
        <v>0</v>
      </c>
      <c r="HK145" s="48" t="n">
        <f aca="false">IF((HK144*(1+HK$5/Setup!$C$36)+IF($V145=44,N($F145),0))-DO145-FM145&lt;0.005,0,(HK144*(1+HK$5/Setup!$C$36)+IF($V145=44,N($F145),0))-DO145-FM145)</f>
        <v>0</v>
      </c>
      <c r="HL145" s="48" t="n">
        <f aca="false">IF((HL144*(1+HL$5/Setup!$C$36)+IF($V145=45,N($F145),0))-DP145-FN145&lt;0.005,0,(HL144*(1+HL$5/Setup!$C$36)+IF($V145=45,N($F145),0))-DP145-FN145)</f>
        <v>0</v>
      </c>
      <c r="HM145" s="48" t="n">
        <f aca="false">IF((HM144*(1+HM$5/Setup!$C$36)+IF($V145=46,N($F145),0))-DQ145-FO145&lt;0.005,0,(HM144*(1+HM$5/Setup!$C$36)+IF($V145=46,N($F145),0))-DQ145-FO145)</f>
        <v>0</v>
      </c>
      <c r="HN145" s="48" t="n">
        <f aca="false">IF((HN144*(1+HN$5/Setup!$C$36)+IF($V145=47,N($F145),0))-DR145-FP145&lt;0.005,0,(HN144*(1+HN$5/Setup!$C$36)+IF($V145=47,N($F145),0))-DR145-FP145)</f>
        <v>0</v>
      </c>
      <c r="HO145" s="48" t="n">
        <f aca="false">IF((HO144*(1+HO$5/Setup!$C$36)+IF($V145=48,N($F145),0))-DS145-FQ145&lt;0.005,0,(HO144*(1+HO$5/Setup!$C$36)+IF($V145=48,N($F145),0))-DS145-FQ145)</f>
        <v>0</v>
      </c>
      <c r="HP145" s="48" t="n">
        <f aca="false">IF((HP144*(1+HP$5/Setup!$C$36)+IF($V145=49,N($F145),0))-DT145-FR145&lt;0.005,0,(HP144*(1+HP$5/Setup!$C$36)+IF($V145=49,N($F145),0))-DT145-FR145)</f>
        <v>0</v>
      </c>
      <c r="HQ145" s="48" t="n">
        <f aca="false">IF((HQ144*(1+HQ$5/Setup!$C$36)+IF($V145=50,N($F145),0))-DU145-FS145&lt;0.005,0,(HQ144*(1+HQ$5/Setup!$C$36)+IF($V145=50,N($F145),0))-DU145-FS145)</f>
        <v>0</v>
      </c>
    </row>
    <row r="146" customFormat="false" ht="15" hidden="false" customHeight="false" outlineLevel="0" collapsed="false">
      <c r="A146" s="44" t="n">
        <v>138</v>
      </c>
      <c r="B146" s="45" t="n">
        <f aca="false">IF(Setup!$C$7="Every month",EDATE(Setup!$C$8,($A146-1)),IF(Setup!$C$7="Twice a month",DATE(YEAR(Setup!$C$8),MONTH(Setup!$C$8)+INT((($A146-1)+Setup!$C$41)/2),MIN(IF(MOD(($A146-1)+Setup!$C$41,2)=0,Setup!$C$39,Setup!$C$40),DAY(EOMONTH(DATE(YEAR(Setup!$C$8),MONTH(Setup!$C$8)+INT((($A146-1)+Setup!$C$41)/2),1),0)))),Setup!$C$8+($A146-1)*IF(Setup!$C$7="Every week",7,14)))</f>
        <v>48243</v>
      </c>
      <c r="C146" s="45" t="n">
        <f aca="false">IF(Setup!$C$7="Every month",EDATE(Setup!$C$8,$A146),IF(Setup!$C$7="Twice a month",DATE(YEAR(Setup!$C$8),MONTH(Setup!$C$8)+INT(($A146+Setup!$C$41)/2),MIN(IF(MOD($A146+Setup!$C$41,2)=0,Setup!$C$39,Setup!$C$40),DAY(EOMONTH(DATE(YEAR(Setup!$C$8),MONTH(Setup!$C$8)+INT(($A146+Setup!$C$41)/2),1),0)))),Setup!$C$8+$A146*IF(Setup!$C$7="Every week",7,14)))</f>
        <v>48257</v>
      </c>
      <c r="D146" s="46"/>
      <c r="E146" s="47"/>
      <c r="F146" s="47"/>
      <c r="G146" s="47"/>
      <c r="H146" s="47"/>
      <c r="I146" s="48" t="n">
        <f aca="false">N(Setup!$C$11)+N(E146)</f>
        <v>100</v>
      </c>
      <c r="J146" s="48" t="n">
        <f aca="false">MIN(Setup!$C$37,MAX(I146,0))</f>
        <v>9.23076923076923</v>
      </c>
      <c r="K146" s="48" t="n">
        <f aca="false">MIN(MAX(N(Setup!$C$14)-L145,0),MAX(I146-J146,0))</f>
        <v>0</v>
      </c>
      <c r="L146" s="48" t="n">
        <f aca="false">L145+K146-N(G146)</f>
        <v>500</v>
      </c>
      <c r="M146" s="48" t="n">
        <f aca="false">M145+J146-N(H146)</f>
        <v>1273.84615384616</v>
      </c>
      <c r="N146" s="48" t="n">
        <f aca="false">SUM(BX146:DU146)</f>
        <v>0</v>
      </c>
      <c r="O146" s="48" t="n">
        <f aca="false">SUM(Z146:BW146)-N146</f>
        <v>25</v>
      </c>
      <c r="P146" s="48" t="n">
        <f aca="false">MAX(I146-J146-K146,0)+O146</f>
        <v>115.769230769231</v>
      </c>
      <c r="Q146" s="48" t="n">
        <f aca="false">SUM(DV146:FS146)</f>
        <v>0</v>
      </c>
      <c r="R146" s="49" t="n">
        <f aca="false">N146+J146+K146+Q146</f>
        <v>9.23076923076923</v>
      </c>
      <c r="S146" s="48" t="n">
        <f aca="false">T146-T145-N(F146)+N146+Q146</f>
        <v>0</v>
      </c>
      <c r="T146" s="49" t="n">
        <f aca="false">SUM(FT146:HQ146)</f>
        <v>0</v>
      </c>
      <c r="U146" s="44" t="str">
        <f aca="false">IF(T145&lt;0.005,"",INDEX(Helpers!$C$2:$C$51,IF(_xlfn.MINIFS($DV$6:$FS$6,DV146:FS146,"&gt;0.005")=0,V146,_xlfn.MINIFS($DV$6:$FS$6,DV146:FS146,"&gt;0.005"))))</f>
        <v/>
      </c>
      <c r="V146" s="44" t="n">
        <f aca="false">IF(_xlfn.MINIFS($FT$6:$HQ$6,FT145:HQ145,"&gt;0.005")=0,1,_xlfn.MINIFS($FT$6:$HQ$6,FT145:HQ145,"&gt;0.005"))</f>
        <v>1</v>
      </c>
      <c r="W146" s="44" t="n">
        <f aca="false">IF(AND(D146&lt;&gt;"Paid",T145&gt;0.005),1,0)</f>
        <v>0</v>
      </c>
      <c r="X146" s="48" t="n">
        <f aca="false">SUMPRODUCT(((Helpers!$G$2:$G$51*(1+(Helpers!$D$2:$D$51+0.000000001)/12)^(($B146-Setup!$C$8)/(365.25/12))-Helpers!$E$2:$E$51*((1+(Helpers!$D$2:$D$51+0.000000001)/12)^(($B146-Setup!$C$8)/(365.25/12))-1)/((Helpers!$D$2:$D$51+0.000000001)/12))&gt;0)*(Helpers!$G$2:$G$51*(1+(Helpers!$D$2:$D$51+0.000000001)/12)^(($B146-Setup!$C$8)/(365.25/12))-Helpers!$E$2:$E$51*((1+(Helpers!$D$2:$D$51+0.000000001)/12)^(($B146-Setup!$C$8)/(365.25/12))-1)/((Helpers!$D$2:$D$51+0.000000001)/12)))</f>
        <v>0</v>
      </c>
      <c r="Y146" s="48"/>
      <c r="Z146" s="48" t="n">
        <f aca="false">IF(OR(N(Z$5)=0,Z$6=""),0,Z$5*((DATE(YEAR($B146),MONTH($B146),MIN(Z$6,DAY(EOMONTH($B146,0))))&gt;=$B146)*(DATE(YEAR($B146),MONTH($B146),MIN(Z$6,DAY(EOMONTH($B146,0))))&lt;$C146)+(DATE(YEAR($B146),MONTH($B146)+1,MIN(Z$6,DAY(EOMONTH($B146,1))))&gt;=$B146)*(DATE(YEAR($B146),MONTH($B146)+1,MIN(Z$6,DAY(EOMONTH($B146,1))))&lt;$C146)))</f>
        <v>25</v>
      </c>
      <c r="AA146" s="48" t="n">
        <f aca="false">IF(OR(N(AA$5)=0,AA$6=""),0,AA$5*((DATE(YEAR($B146),MONTH($B146),MIN(AA$6,DAY(EOMONTH($B146,0))))&gt;=$B146)*(DATE(YEAR($B146),MONTH($B146),MIN(AA$6,DAY(EOMONTH($B146,0))))&lt;$C146)+(DATE(YEAR($B146),MONTH($B146)+1,MIN(AA$6,DAY(EOMONTH($B146,1))))&gt;=$B146)*(DATE(YEAR($B146),MONTH($B146)+1,MIN(AA$6,DAY(EOMONTH($B146,1))))&lt;$C146)))</f>
        <v>0</v>
      </c>
      <c r="AB146" s="48" t="n">
        <f aca="false">IF(OR(N(AB$5)=0,AB$6=""),0,AB$5*((DATE(YEAR($B146),MONTH($B146),MIN(AB$6,DAY(EOMONTH($B146,0))))&gt;=$B146)*(DATE(YEAR($B146),MONTH($B146),MIN(AB$6,DAY(EOMONTH($B146,0))))&lt;$C146)+(DATE(YEAR($B146),MONTH($B146)+1,MIN(AB$6,DAY(EOMONTH($B146,1))))&gt;=$B146)*(DATE(YEAR($B146),MONTH($B146)+1,MIN(AB$6,DAY(EOMONTH($B146,1))))&lt;$C146)))</f>
        <v>0</v>
      </c>
      <c r="AC146" s="48" t="n">
        <f aca="false">IF(OR(N(AC$5)=0,AC$6=""),0,AC$5*((DATE(YEAR($B146),MONTH($B146),MIN(AC$6,DAY(EOMONTH($B146,0))))&gt;=$B146)*(DATE(YEAR($B146),MONTH($B146),MIN(AC$6,DAY(EOMONTH($B146,0))))&lt;$C146)+(DATE(YEAR($B146),MONTH($B146)+1,MIN(AC$6,DAY(EOMONTH($B146,1))))&gt;=$B146)*(DATE(YEAR($B146),MONTH($B146)+1,MIN(AC$6,DAY(EOMONTH($B146,1))))&lt;$C146)))</f>
        <v>0</v>
      </c>
      <c r="AD146" s="48" t="n">
        <f aca="false">IF(OR(N(AD$5)=0,AD$6=""),0,AD$5*((DATE(YEAR($B146),MONTH($B146),MIN(AD$6,DAY(EOMONTH($B146,0))))&gt;=$B146)*(DATE(YEAR($B146),MONTH($B146),MIN(AD$6,DAY(EOMONTH($B146,0))))&lt;$C146)+(DATE(YEAR($B146),MONTH($B146)+1,MIN(AD$6,DAY(EOMONTH($B146,1))))&gt;=$B146)*(DATE(YEAR($B146),MONTH($B146)+1,MIN(AD$6,DAY(EOMONTH($B146,1))))&lt;$C146)))</f>
        <v>0</v>
      </c>
      <c r="AE146" s="48" t="n">
        <f aca="false">IF(OR(N(AE$5)=0,AE$6=""),0,AE$5*((DATE(YEAR($B146),MONTH($B146),MIN(AE$6,DAY(EOMONTH($B146,0))))&gt;=$B146)*(DATE(YEAR($B146),MONTH($B146),MIN(AE$6,DAY(EOMONTH($B146,0))))&lt;$C146)+(DATE(YEAR($B146),MONTH($B146)+1,MIN(AE$6,DAY(EOMONTH($B146,1))))&gt;=$B146)*(DATE(YEAR($B146),MONTH($B146)+1,MIN(AE$6,DAY(EOMONTH($B146,1))))&lt;$C146)))</f>
        <v>0</v>
      </c>
      <c r="AF146" s="48" t="n">
        <f aca="false">IF(OR(N(AF$5)=0,AF$6=""),0,AF$5*((DATE(YEAR($B146),MONTH($B146),MIN(AF$6,DAY(EOMONTH($B146,0))))&gt;=$B146)*(DATE(YEAR($B146),MONTH($B146),MIN(AF$6,DAY(EOMONTH($B146,0))))&lt;$C146)+(DATE(YEAR($B146),MONTH($B146)+1,MIN(AF$6,DAY(EOMONTH($B146,1))))&gt;=$B146)*(DATE(YEAR($B146),MONTH($B146)+1,MIN(AF$6,DAY(EOMONTH($B146,1))))&lt;$C146)))</f>
        <v>0</v>
      </c>
      <c r="AG146" s="48" t="n">
        <f aca="false">IF(OR(N(AG$5)=0,AG$6=""),0,AG$5*((DATE(YEAR($B146),MONTH($B146),MIN(AG$6,DAY(EOMONTH($B146,0))))&gt;=$B146)*(DATE(YEAR($B146),MONTH($B146),MIN(AG$6,DAY(EOMONTH($B146,0))))&lt;$C146)+(DATE(YEAR($B146),MONTH($B146)+1,MIN(AG$6,DAY(EOMONTH($B146,1))))&gt;=$B146)*(DATE(YEAR($B146),MONTH($B146)+1,MIN(AG$6,DAY(EOMONTH($B146,1))))&lt;$C146)))</f>
        <v>0</v>
      </c>
      <c r="AH146" s="48" t="n">
        <f aca="false">IF(OR(N(AH$5)=0,AH$6=""),0,AH$5*((DATE(YEAR($B146),MONTH($B146),MIN(AH$6,DAY(EOMONTH($B146,0))))&gt;=$B146)*(DATE(YEAR($B146),MONTH($B146),MIN(AH$6,DAY(EOMONTH($B146,0))))&lt;$C146)+(DATE(YEAR($B146),MONTH($B146)+1,MIN(AH$6,DAY(EOMONTH($B146,1))))&gt;=$B146)*(DATE(YEAR($B146),MONTH($B146)+1,MIN(AH$6,DAY(EOMONTH($B146,1))))&lt;$C146)))</f>
        <v>0</v>
      </c>
      <c r="AI146" s="48" t="n">
        <f aca="false">IF(OR(N(AI$5)=0,AI$6=""),0,AI$5*((DATE(YEAR($B146),MONTH($B146),MIN(AI$6,DAY(EOMONTH($B146,0))))&gt;=$B146)*(DATE(YEAR($B146),MONTH($B146),MIN(AI$6,DAY(EOMONTH($B146,0))))&lt;$C146)+(DATE(YEAR($B146),MONTH($B146)+1,MIN(AI$6,DAY(EOMONTH($B146,1))))&gt;=$B146)*(DATE(YEAR($B146),MONTH($B146)+1,MIN(AI$6,DAY(EOMONTH($B146,1))))&lt;$C146)))</f>
        <v>0</v>
      </c>
      <c r="AJ146" s="48" t="n">
        <f aca="false">IF(OR(N(AJ$5)=0,AJ$6=""),0,AJ$5*((DATE(YEAR($B146),MONTH($B146),MIN(AJ$6,DAY(EOMONTH($B146,0))))&gt;=$B146)*(DATE(YEAR($B146),MONTH($B146),MIN(AJ$6,DAY(EOMONTH($B146,0))))&lt;$C146)+(DATE(YEAR($B146),MONTH($B146)+1,MIN(AJ$6,DAY(EOMONTH($B146,1))))&gt;=$B146)*(DATE(YEAR($B146),MONTH($B146)+1,MIN(AJ$6,DAY(EOMONTH($B146,1))))&lt;$C146)))</f>
        <v>0</v>
      </c>
      <c r="AK146" s="48" t="n">
        <f aca="false">IF(OR(N(AK$5)=0,AK$6=""),0,AK$5*((DATE(YEAR($B146),MONTH($B146),MIN(AK$6,DAY(EOMONTH($B146,0))))&gt;=$B146)*(DATE(YEAR($B146),MONTH($B146),MIN(AK$6,DAY(EOMONTH($B146,0))))&lt;$C146)+(DATE(YEAR($B146),MONTH($B146)+1,MIN(AK$6,DAY(EOMONTH($B146,1))))&gt;=$B146)*(DATE(YEAR($B146),MONTH($B146)+1,MIN(AK$6,DAY(EOMONTH($B146,1))))&lt;$C146)))</f>
        <v>0</v>
      </c>
      <c r="AL146" s="48" t="n">
        <f aca="false">IF(OR(N(AL$5)=0,AL$6=""),0,AL$5*((DATE(YEAR($B146),MONTH($B146),MIN(AL$6,DAY(EOMONTH($B146,0))))&gt;=$B146)*(DATE(YEAR($B146),MONTH($B146),MIN(AL$6,DAY(EOMONTH($B146,0))))&lt;$C146)+(DATE(YEAR($B146),MONTH($B146)+1,MIN(AL$6,DAY(EOMONTH($B146,1))))&gt;=$B146)*(DATE(YEAR($B146),MONTH($B146)+1,MIN(AL$6,DAY(EOMONTH($B146,1))))&lt;$C146)))</f>
        <v>0</v>
      </c>
      <c r="AM146" s="48" t="n">
        <f aca="false">IF(OR(N(AM$5)=0,AM$6=""),0,AM$5*((DATE(YEAR($B146),MONTH($B146),MIN(AM$6,DAY(EOMONTH($B146,0))))&gt;=$B146)*(DATE(YEAR($B146),MONTH($B146),MIN(AM$6,DAY(EOMONTH($B146,0))))&lt;$C146)+(DATE(YEAR($B146),MONTH($B146)+1,MIN(AM$6,DAY(EOMONTH($B146,1))))&gt;=$B146)*(DATE(YEAR($B146),MONTH($B146)+1,MIN(AM$6,DAY(EOMONTH($B146,1))))&lt;$C146)))</f>
        <v>0</v>
      </c>
      <c r="AN146" s="48" t="n">
        <f aca="false">IF(OR(N(AN$5)=0,AN$6=""),0,AN$5*((DATE(YEAR($B146),MONTH($B146),MIN(AN$6,DAY(EOMONTH($B146,0))))&gt;=$B146)*(DATE(YEAR($B146),MONTH($B146),MIN(AN$6,DAY(EOMONTH($B146,0))))&lt;$C146)+(DATE(YEAR($B146),MONTH($B146)+1,MIN(AN$6,DAY(EOMONTH($B146,1))))&gt;=$B146)*(DATE(YEAR($B146),MONTH($B146)+1,MIN(AN$6,DAY(EOMONTH($B146,1))))&lt;$C146)))</f>
        <v>0</v>
      </c>
      <c r="AO146" s="48" t="n">
        <f aca="false">IF(OR(N(AO$5)=0,AO$6=""),0,AO$5*((DATE(YEAR($B146),MONTH($B146),MIN(AO$6,DAY(EOMONTH($B146,0))))&gt;=$B146)*(DATE(YEAR($B146),MONTH($B146),MIN(AO$6,DAY(EOMONTH($B146,0))))&lt;$C146)+(DATE(YEAR($B146),MONTH($B146)+1,MIN(AO$6,DAY(EOMONTH($B146,1))))&gt;=$B146)*(DATE(YEAR($B146),MONTH($B146)+1,MIN(AO$6,DAY(EOMONTH($B146,1))))&lt;$C146)))</f>
        <v>0</v>
      </c>
      <c r="AP146" s="48" t="n">
        <f aca="false">IF(OR(N(AP$5)=0,AP$6=""),0,AP$5*((DATE(YEAR($B146),MONTH($B146),MIN(AP$6,DAY(EOMONTH($B146,0))))&gt;=$B146)*(DATE(YEAR($B146),MONTH($B146),MIN(AP$6,DAY(EOMONTH($B146,0))))&lt;$C146)+(DATE(YEAR($B146),MONTH($B146)+1,MIN(AP$6,DAY(EOMONTH($B146,1))))&gt;=$B146)*(DATE(YEAR($B146),MONTH($B146)+1,MIN(AP$6,DAY(EOMONTH($B146,1))))&lt;$C146)))</f>
        <v>0</v>
      </c>
      <c r="AQ146" s="48" t="n">
        <f aca="false">IF(OR(N(AQ$5)=0,AQ$6=""),0,AQ$5*((DATE(YEAR($B146),MONTH($B146),MIN(AQ$6,DAY(EOMONTH($B146,0))))&gt;=$B146)*(DATE(YEAR($B146),MONTH($B146),MIN(AQ$6,DAY(EOMONTH($B146,0))))&lt;$C146)+(DATE(YEAR($B146),MONTH($B146)+1,MIN(AQ$6,DAY(EOMONTH($B146,1))))&gt;=$B146)*(DATE(YEAR($B146),MONTH($B146)+1,MIN(AQ$6,DAY(EOMONTH($B146,1))))&lt;$C146)))</f>
        <v>0</v>
      </c>
      <c r="AR146" s="48" t="n">
        <f aca="false">IF(OR(N(AR$5)=0,AR$6=""),0,AR$5*((DATE(YEAR($B146),MONTH($B146),MIN(AR$6,DAY(EOMONTH($B146,0))))&gt;=$B146)*(DATE(YEAR($B146),MONTH($B146),MIN(AR$6,DAY(EOMONTH($B146,0))))&lt;$C146)+(DATE(YEAR($B146),MONTH($B146)+1,MIN(AR$6,DAY(EOMONTH($B146,1))))&gt;=$B146)*(DATE(YEAR($B146),MONTH($B146)+1,MIN(AR$6,DAY(EOMONTH($B146,1))))&lt;$C146)))</f>
        <v>0</v>
      </c>
      <c r="AS146" s="48" t="n">
        <f aca="false">IF(OR(N(AS$5)=0,AS$6=""),0,AS$5*((DATE(YEAR($B146),MONTH($B146),MIN(AS$6,DAY(EOMONTH($B146,0))))&gt;=$B146)*(DATE(YEAR($B146),MONTH($B146),MIN(AS$6,DAY(EOMONTH($B146,0))))&lt;$C146)+(DATE(YEAR($B146),MONTH($B146)+1,MIN(AS$6,DAY(EOMONTH($B146,1))))&gt;=$B146)*(DATE(YEAR($B146),MONTH($B146)+1,MIN(AS$6,DAY(EOMONTH($B146,1))))&lt;$C146)))</f>
        <v>0</v>
      </c>
      <c r="AT146" s="48" t="n">
        <f aca="false">IF(OR(N(AT$5)=0,AT$6=""),0,AT$5*((DATE(YEAR($B146),MONTH($B146),MIN(AT$6,DAY(EOMONTH($B146,0))))&gt;=$B146)*(DATE(YEAR($B146),MONTH($B146),MIN(AT$6,DAY(EOMONTH($B146,0))))&lt;$C146)+(DATE(YEAR($B146),MONTH($B146)+1,MIN(AT$6,DAY(EOMONTH($B146,1))))&gt;=$B146)*(DATE(YEAR($B146),MONTH($B146)+1,MIN(AT$6,DAY(EOMONTH($B146,1))))&lt;$C146)))</f>
        <v>0</v>
      </c>
      <c r="AU146" s="48" t="n">
        <f aca="false">IF(OR(N(AU$5)=0,AU$6=""),0,AU$5*((DATE(YEAR($B146),MONTH($B146),MIN(AU$6,DAY(EOMONTH($B146,0))))&gt;=$B146)*(DATE(YEAR($B146),MONTH($B146),MIN(AU$6,DAY(EOMONTH($B146,0))))&lt;$C146)+(DATE(YEAR($B146),MONTH($B146)+1,MIN(AU$6,DAY(EOMONTH($B146,1))))&gt;=$B146)*(DATE(YEAR($B146),MONTH($B146)+1,MIN(AU$6,DAY(EOMONTH($B146,1))))&lt;$C146)))</f>
        <v>0</v>
      </c>
      <c r="AV146" s="48" t="n">
        <f aca="false">IF(OR(N(AV$5)=0,AV$6=""),0,AV$5*((DATE(YEAR($B146),MONTH($B146),MIN(AV$6,DAY(EOMONTH($B146,0))))&gt;=$B146)*(DATE(YEAR($B146),MONTH($B146),MIN(AV$6,DAY(EOMONTH($B146,0))))&lt;$C146)+(DATE(YEAR($B146),MONTH($B146)+1,MIN(AV$6,DAY(EOMONTH($B146,1))))&gt;=$B146)*(DATE(YEAR($B146),MONTH($B146)+1,MIN(AV$6,DAY(EOMONTH($B146,1))))&lt;$C146)))</f>
        <v>0</v>
      </c>
      <c r="AW146" s="48" t="n">
        <f aca="false">IF(OR(N(AW$5)=0,AW$6=""),0,AW$5*((DATE(YEAR($B146),MONTH($B146),MIN(AW$6,DAY(EOMONTH($B146,0))))&gt;=$B146)*(DATE(YEAR($B146),MONTH($B146),MIN(AW$6,DAY(EOMONTH($B146,0))))&lt;$C146)+(DATE(YEAR($B146),MONTH($B146)+1,MIN(AW$6,DAY(EOMONTH($B146,1))))&gt;=$B146)*(DATE(YEAR($B146),MONTH($B146)+1,MIN(AW$6,DAY(EOMONTH($B146,1))))&lt;$C146)))</f>
        <v>0</v>
      </c>
      <c r="AX146" s="48" t="n">
        <f aca="false">IF(OR(N(AX$5)=0,AX$6=""),0,AX$5*((DATE(YEAR($B146),MONTH($B146),MIN(AX$6,DAY(EOMONTH($B146,0))))&gt;=$B146)*(DATE(YEAR($B146),MONTH($B146),MIN(AX$6,DAY(EOMONTH($B146,0))))&lt;$C146)+(DATE(YEAR($B146),MONTH($B146)+1,MIN(AX$6,DAY(EOMONTH($B146,1))))&gt;=$B146)*(DATE(YEAR($B146),MONTH($B146)+1,MIN(AX$6,DAY(EOMONTH($B146,1))))&lt;$C146)))</f>
        <v>0</v>
      </c>
      <c r="AY146" s="48" t="n">
        <f aca="false">IF(OR(N(AY$5)=0,AY$6=""),0,AY$5*((DATE(YEAR($B146),MONTH($B146),MIN(AY$6,DAY(EOMONTH($B146,0))))&gt;=$B146)*(DATE(YEAR($B146),MONTH($B146),MIN(AY$6,DAY(EOMONTH($B146,0))))&lt;$C146)+(DATE(YEAR($B146),MONTH($B146)+1,MIN(AY$6,DAY(EOMONTH($B146,1))))&gt;=$B146)*(DATE(YEAR($B146),MONTH($B146)+1,MIN(AY$6,DAY(EOMONTH($B146,1))))&lt;$C146)))</f>
        <v>0</v>
      </c>
      <c r="AZ146" s="48" t="n">
        <f aca="false">IF(OR(N(AZ$5)=0,AZ$6=""),0,AZ$5*((DATE(YEAR($B146),MONTH($B146),MIN(AZ$6,DAY(EOMONTH($B146,0))))&gt;=$B146)*(DATE(YEAR($B146),MONTH($B146),MIN(AZ$6,DAY(EOMONTH($B146,0))))&lt;$C146)+(DATE(YEAR($B146),MONTH($B146)+1,MIN(AZ$6,DAY(EOMONTH($B146,1))))&gt;=$B146)*(DATE(YEAR($B146),MONTH($B146)+1,MIN(AZ$6,DAY(EOMONTH($B146,1))))&lt;$C146)))</f>
        <v>0</v>
      </c>
      <c r="BA146" s="48" t="n">
        <f aca="false">IF(OR(N(BA$5)=0,BA$6=""),0,BA$5*((DATE(YEAR($B146),MONTH($B146),MIN(BA$6,DAY(EOMONTH($B146,0))))&gt;=$B146)*(DATE(YEAR($B146),MONTH($B146),MIN(BA$6,DAY(EOMONTH($B146,0))))&lt;$C146)+(DATE(YEAR($B146),MONTH($B146)+1,MIN(BA$6,DAY(EOMONTH($B146,1))))&gt;=$B146)*(DATE(YEAR($B146),MONTH($B146)+1,MIN(BA$6,DAY(EOMONTH($B146,1))))&lt;$C146)))</f>
        <v>0</v>
      </c>
      <c r="BB146" s="48" t="n">
        <f aca="false">IF(OR(N(BB$5)=0,BB$6=""),0,BB$5*((DATE(YEAR($B146),MONTH($B146),MIN(BB$6,DAY(EOMONTH($B146,0))))&gt;=$B146)*(DATE(YEAR($B146),MONTH($B146),MIN(BB$6,DAY(EOMONTH($B146,0))))&lt;$C146)+(DATE(YEAR($B146),MONTH($B146)+1,MIN(BB$6,DAY(EOMONTH($B146,1))))&gt;=$B146)*(DATE(YEAR($B146),MONTH($B146)+1,MIN(BB$6,DAY(EOMONTH($B146,1))))&lt;$C146)))</f>
        <v>0</v>
      </c>
      <c r="BC146" s="48" t="n">
        <f aca="false">IF(OR(N(BC$5)=0,BC$6=""),0,BC$5*((DATE(YEAR($B146),MONTH($B146),MIN(BC$6,DAY(EOMONTH($B146,0))))&gt;=$B146)*(DATE(YEAR($B146),MONTH($B146),MIN(BC$6,DAY(EOMONTH($B146,0))))&lt;$C146)+(DATE(YEAR($B146),MONTH($B146)+1,MIN(BC$6,DAY(EOMONTH($B146,1))))&gt;=$B146)*(DATE(YEAR($B146),MONTH($B146)+1,MIN(BC$6,DAY(EOMONTH($B146,1))))&lt;$C146)))</f>
        <v>0</v>
      </c>
      <c r="BD146" s="48" t="n">
        <f aca="false">IF(OR(N(BD$5)=0,BD$6=""),0,BD$5*((DATE(YEAR($B146),MONTH($B146),MIN(BD$6,DAY(EOMONTH($B146,0))))&gt;=$B146)*(DATE(YEAR($B146),MONTH($B146),MIN(BD$6,DAY(EOMONTH($B146,0))))&lt;$C146)+(DATE(YEAR($B146),MONTH($B146)+1,MIN(BD$6,DAY(EOMONTH($B146,1))))&gt;=$B146)*(DATE(YEAR($B146),MONTH($B146)+1,MIN(BD$6,DAY(EOMONTH($B146,1))))&lt;$C146)))</f>
        <v>0</v>
      </c>
      <c r="BE146" s="48" t="n">
        <f aca="false">IF(OR(N(BE$5)=0,BE$6=""),0,BE$5*((DATE(YEAR($B146),MONTH($B146),MIN(BE$6,DAY(EOMONTH($B146,0))))&gt;=$B146)*(DATE(YEAR($B146),MONTH($B146),MIN(BE$6,DAY(EOMONTH($B146,0))))&lt;$C146)+(DATE(YEAR($B146),MONTH($B146)+1,MIN(BE$6,DAY(EOMONTH($B146,1))))&gt;=$B146)*(DATE(YEAR($B146),MONTH($B146)+1,MIN(BE$6,DAY(EOMONTH($B146,1))))&lt;$C146)))</f>
        <v>0</v>
      </c>
      <c r="BF146" s="48" t="n">
        <f aca="false">IF(OR(N(BF$5)=0,BF$6=""),0,BF$5*((DATE(YEAR($B146),MONTH($B146),MIN(BF$6,DAY(EOMONTH($B146,0))))&gt;=$B146)*(DATE(YEAR($B146),MONTH($B146),MIN(BF$6,DAY(EOMONTH($B146,0))))&lt;$C146)+(DATE(YEAR($B146),MONTH($B146)+1,MIN(BF$6,DAY(EOMONTH($B146,1))))&gt;=$B146)*(DATE(YEAR($B146),MONTH($B146)+1,MIN(BF$6,DAY(EOMONTH($B146,1))))&lt;$C146)))</f>
        <v>0</v>
      </c>
      <c r="BG146" s="48" t="n">
        <f aca="false">IF(OR(N(BG$5)=0,BG$6=""),0,BG$5*((DATE(YEAR($B146),MONTH($B146),MIN(BG$6,DAY(EOMONTH($B146,0))))&gt;=$B146)*(DATE(YEAR($B146),MONTH($B146),MIN(BG$6,DAY(EOMONTH($B146,0))))&lt;$C146)+(DATE(YEAR($B146),MONTH($B146)+1,MIN(BG$6,DAY(EOMONTH($B146,1))))&gt;=$B146)*(DATE(YEAR($B146),MONTH($B146)+1,MIN(BG$6,DAY(EOMONTH($B146,1))))&lt;$C146)))</f>
        <v>0</v>
      </c>
      <c r="BH146" s="48" t="n">
        <f aca="false">IF(OR(N(BH$5)=0,BH$6=""),0,BH$5*((DATE(YEAR($B146),MONTH($B146),MIN(BH$6,DAY(EOMONTH($B146,0))))&gt;=$B146)*(DATE(YEAR($B146),MONTH($B146),MIN(BH$6,DAY(EOMONTH($B146,0))))&lt;$C146)+(DATE(YEAR($B146),MONTH($B146)+1,MIN(BH$6,DAY(EOMONTH($B146,1))))&gt;=$B146)*(DATE(YEAR($B146),MONTH($B146)+1,MIN(BH$6,DAY(EOMONTH($B146,1))))&lt;$C146)))</f>
        <v>0</v>
      </c>
      <c r="BI146" s="48" t="n">
        <f aca="false">IF(OR(N(BI$5)=0,BI$6=""),0,BI$5*((DATE(YEAR($B146),MONTH($B146),MIN(BI$6,DAY(EOMONTH($B146,0))))&gt;=$B146)*(DATE(YEAR($B146),MONTH($B146),MIN(BI$6,DAY(EOMONTH($B146,0))))&lt;$C146)+(DATE(YEAR($B146),MONTH($B146)+1,MIN(BI$6,DAY(EOMONTH($B146,1))))&gt;=$B146)*(DATE(YEAR($B146),MONTH($B146)+1,MIN(BI$6,DAY(EOMONTH($B146,1))))&lt;$C146)))</f>
        <v>0</v>
      </c>
      <c r="BJ146" s="48" t="n">
        <f aca="false">IF(OR(N(BJ$5)=0,BJ$6=""),0,BJ$5*((DATE(YEAR($B146),MONTH($B146),MIN(BJ$6,DAY(EOMONTH($B146,0))))&gt;=$B146)*(DATE(YEAR($B146),MONTH($B146),MIN(BJ$6,DAY(EOMONTH($B146,0))))&lt;$C146)+(DATE(YEAR($B146),MONTH($B146)+1,MIN(BJ$6,DAY(EOMONTH($B146,1))))&gt;=$B146)*(DATE(YEAR($B146),MONTH($B146)+1,MIN(BJ$6,DAY(EOMONTH($B146,1))))&lt;$C146)))</f>
        <v>0</v>
      </c>
      <c r="BK146" s="48" t="n">
        <f aca="false">IF(OR(N(BK$5)=0,BK$6=""),0,BK$5*((DATE(YEAR($B146),MONTH($B146),MIN(BK$6,DAY(EOMONTH($B146,0))))&gt;=$B146)*(DATE(YEAR($B146),MONTH($B146),MIN(BK$6,DAY(EOMONTH($B146,0))))&lt;$C146)+(DATE(YEAR($B146),MONTH($B146)+1,MIN(BK$6,DAY(EOMONTH($B146,1))))&gt;=$B146)*(DATE(YEAR($B146),MONTH($B146)+1,MIN(BK$6,DAY(EOMONTH($B146,1))))&lt;$C146)))</f>
        <v>0</v>
      </c>
      <c r="BL146" s="48" t="n">
        <f aca="false">IF(OR(N(BL$5)=0,BL$6=""),0,BL$5*((DATE(YEAR($B146),MONTH($B146),MIN(BL$6,DAY(EOMONTH($B146,0))))&gt;=$B146)*(DATE(YEAR($B146),MONTH($B146),MIN(BL$6,DAY(EOMONTH($B146,0))))&lt;$C146)+(DATE(YEAR($B146),MONTH($B146)+1,MIN(BL$6,DAY(EOMONTH($B146,1))))&gt;=$B146)*(DATE(YEAR($B146),MONTH($B146)+1,MIN(BL$6,DAY(EOMONTH($B146,1))))&lt;$C146)))</f>
        <v>0</v>
      </c>
      <c r="BM146" s="48" t="n">
        <f aca="false">IF(OR(N(BM$5)=0,BM$6=""),0,BM$5*((DATE(YEAR($B146),MONTH($B146),MIN(BM$6,DAY(EOMONTH($B146,0))))&gt;=$B146)*(DATE(YEAR($B146),MONTH($B146),MIN(BM$6,DAY(EOMONTH($B146,0))))&lt;$C146)+(DATE(YEAR($B146),MONTH($B146)+1,MIN(BM$6,DAY(EOMONTH($B146,1))))&gt;=$B146)*(DATE(YEAR($B146),MONTH($B146)+1,MIN(BM$6,DAY(EOMONTH($B146,1))))&lt;$C146)))</f>
        <v>0</v>
      </c>
      <c r="BN146" s="48" t="n">
        <f aca="false">IF(OR(N(BN$5)=0,BN$6=""),0,BN$5*((DATE(YEAR($B146),MONTH($B146),MIN(BN$6,DAY(EOMONTH($B146,0))))&gt;=$B146)*(DATE(YEAR($B146),MONTH($B146),MIN(BN$6,DAY(EOMONTH($B146,0))))&lt;$C146)+(DATE(YEAR($B146),MONTH($B146)+1,MIN(BN$6,DAY(EOMONTH($B146,1))))&gt;=$B146)*(DATE(YEAR($B146),MONTH($B146)+1,MIN(BN$6,DAY(EOMONTH($B146,1))))&lt;$C146)))</f>
        <v>0</v>
      </c>
      <c r="BO146" s="48" t="n">
        <f aca="false">IF(OR(N(BO$5)=0,BO$6=""),0,BO$5*((DATE(YEAR($B146),MONTH($B146),MIN(BO$6,DAY(EOMONTH($B146,0))))&gt;=$B146)*(DATE(YEAR($B146),MONTH($B146),MIN(BO$6,DAY(EOMONTH($B146,0))))&lt;$C146)+(DATE(YEAR($B146),MONTH($B146)+1,MIN(BO$6,DAY(EOMONTH($B146,1))))&gt;=$B146)*(DATE(YEAR($B146),MONTH($B146)+1,MIN(BO$6,DAY(EOMONTH($B146,1))))&lt;$C146)))</f>
        <v>0</v>
      </c>
      <c r="BP146" s="48" t="n">
        <f aca="false">IF(OR(N(BP$5)=0,BP$6=""),0,BP$5*((DATE(YEAR($B146),MONTH($B146),MIN(BP$6,DAY(EOMONTH($B146,0))))&gt;=$B146)*(DATE(YEAR($B146),MONTH($B146),MIN(BP$6,DAY(EOMONTH($B146,0))))&lt;$C146)+(DATE(YEAR($B146),MONTH($B146)+1,MIN(BP$6,DAY(EOMONTH($B146,1))))&gt;=$B146)*(DATE(YEAR($B146),MONTH($B146)+1,MIN(BP$6,DAY(EOMONTH($B146,1))))&lt;$C146)))</f>
        <v>0</v>
      </c>
      <c r="BQ146" s="48" t="n">
        <f aca="false">IF(OR(N(BQ$5)=0,BQ$6=""),0,BQ$5*((DATE(YEAR($B146),MONTH($B146),MIN(BQ$6,DAY(EOMONTH($B146,0))))&gt;=$B146)*(DATE(YEAR($B146),MONTH($B146),MIN(BQ$6,DAY(EOMONTH($B146,0))))&lt;$C146)+(DATE(YEAR($B146),MONTH($B146)+1,MIN(BQ$6,DAY(EOMONTH($B146,1))))&gt;=$B146)*(DATE(YEAR($B146),MONTH($B146)+1,MIN(BQ$6,DAY(EOMONTH($B146,1))))&lt;$C146)))</f>
        <v>0</v>
      </c>
      <c r="BR146" s="48" t="n">
        <f aca="false">IF(OR(N(BR$5)=0,BR$6=""),0,BR$5*((DATE(YEAR($B146),MONTH($B146),MIN(BR$6,DAY(EOMONTH($B146,0))))&gt;=$B146)*(DATE(YEAR($B146),MONTH($B146),MIN(BR$6,DAY(EOMONTH($B146,0))))&lt;$C146)+(DATE(YEAR($B146),MONTH($B146)+1,MIN(BR$6,DAY(EOMONTH($B146,1))))&gt;=$B146)*(DATE(YEAR($B146),MONTH($B146)+1,MIN(BR$6,DAY(EOMONTH($B146,1))))&lt;$C146)))</f>
        <v>0</v>
      </c>
      <c r="BS146" s="48" t="n">
        <f aca="false">IF(OR(N(BS$5)=0,BS$6=""),0,BS$5*((DATE(YEAR($B146),MONTH($B146),MIN(BS$6,DAY(EOMONTH($B146,0))))&gt;=$B146)*(DATE(YEAR($B146),MONTH($B146),MIN(BS$6,DAY(EOMONTH($B146,0))))&lt;$C146)+(DATE(YEAR($B146),MONTH($B146)+1,MIN(BS$6,DAY(EOMONTH($B146,1))))&gt;=$B146)*(DATE(YEAR($B146),MONTH($B146)+1,MIN(BS$6,DAY(EOMONTH($B146,1))))&lt;$C146)))</f>
        <v>0</v>
      </c>
      <c r="BT146" s="48" t="n">
        <f aca="false">IF(OR(N(BT$5)=0,BT$6=""),0,BT$5*((DATE(YEAR($B146),MONTH($B146),MIN(BT$6,DAY(EOMONTH($B146,0))))&gt;=$B146)*(DATE(YEAR($B146),MONTH($B146),MIN(BT$6,DAY(EOMONTH($B146,0))))&lt;$C146)+(DATE(YEAR($B146),MONTH($B146)+1,MIN(BT$6,DAY(EOMONTH($B146,1))))&gt;=$B146)*(DATE(YEAR($B146),MONTH($B146)+1,MIN(BT$6,DAY(EOMONTH($B146,1))))&lt;$C146)))</f>
        <v>0</v>
      </c>
      <c r="BU146" s="48" t="n">
        <f aca="false">IF(OR(N(BU$5)=0,BU$6=""),0,BU$5*((DATE(YEAR($B146),MONTH($B146),MIN(BU$6,DAY(EOMONTH($B146,0))))&gt;=$B146)*(DATE(YEAR($B146),MONTH($B146),MIN(BU$6,DAY(EOMONTH($B146,0))))&lt;$C146)+(DATE(YEAR($B146),MONTH($B146)+1,MIN(BU$6,DAY(EOMONTH($B146,1))))&gt;=$B146)*(DATE(YEAR($B146),MONTH($B146)+1,MIN(BU$6,DAY(EOMONTH($B146,1))))&lt;$C146)))</f>
        <v>0</v>
      </c>
      <c r="BV146" s="48" t="n">
        <f aca="false">IF(OR(N(BV$5)=0,BV$6=""),0,BV$5*((DATE(YEAR($B146),MONTH($B146),MIN(BV$6,DAY(EOMONTH($B146,0))))&gt;=$B146)*(DATE(YEAR($B146),MONTH($B146),MIN(BV$6,DAY(EOMONTH($B146,0))))&lt;$C146)+(DATE(YEAR($B146),MONTH($B146)+1,MIN(BV$6,DAY(EOMONTH($B146,1))))&gt;=$B146)*(DATE(YEAR($B146),MONTH($B146)+1,MIN(BV$6,DAY(EOMONTH($B146,1))))&lt;$C146)))</f>
        <v>0</v>
      </c>
      <c r="BW146" s="48" t="n">
        <f aca="false">IF(OR(N(BW$5)=0,BW$6=""),0,BW$5*((DATE(YEAR($B146),MONTH($B146),MIN(BW$6,DAY(EOMONTH($B146,0))))&gt;=$B146)*(DATE(YEAR($B146),MONTH($B146),MIN(BW$6,DAY(EOMONTH($B146,0))))&lt;$C146)+(DATE(YEAR($B146),MONTH($B146)+1,MIN(BW$6,DAY(EOMONTH($B146,1))))&gt;=$B146)*(DATE(YEAR($B146),MONTH($B146)+1,MIN(BW$6,DAY(EOMONTH($B146,1))))&lt;$C146)))</f>
        <v>0</v>
      </c>
      <c r="BX146" s="48" t="n">
        <f aca="false">MIN(Z146,(FT145*(1+FT$5/Setup!$C$36)+IF($V146=1,N($F146),0)))</f>
        <v>0</v>
      </c>
      <c r="BY146" s="48" t="n">
        <f aca="false">MIN(AA146,(FU145*(1+FU$5/Setup!$C$36)+IF($V146=2,N($F146),0)))</f>
        <v>0</v>
      </c>
      <c r="BZ146" s="48" t="n">
        <f aca="false">MIN(AB146,(FV145*(1+FV$5/Setup!$C$36)+IF($V146=3,N($F146),0)))</f>
        <v>0</v>
      </c>
      <c r="CA146" s="48" t="n">
        <f aca="false">MIN(AC146,(FW145*(1+FW$5/Setup!$C$36)+IF($V146=4,N($F146),0)))</f>
        <v>0</v>
      </c>
      <c r="CB146" s="48" t="n">
        <f aca="false">MIN(AD146,(FX145*(1+FX$5/Setup!$C$36)+IF($V146=5,N($F146),0)))</f>
        <v>0</v>
      </c>
      <c r="CC146" s="48" t="n">
        <f aca="false">MIN(AE146,(FY145*(1+FY$5/Setup!$C$36)+IF($V146=6,N($F146),0)))</f>
        <v>0</v>
      </c>
      <c r="CD146" s="48" t="n">
        <f aca="false">MIN(AF146,(FZ145*(1+FZ$5/Setup!$C$36)+IF($V146=7,N($F146),0)))</f>
        <v>0</v>
      </c>
      <c r="CE146" s="48" t="n">
        <f aca="false">MIN(AG146,(GA145*(1+GA$5/Setup!$C$36)+IF($V146=8,N($F146),0)))</f>
        <v>0</v>
      </c>
      <c r="CF146" s="48" t="n">
        <f aca="false">MIN(AH146,(GB145*(1+GB$5/Setup!$C$36)+IF($V146=9,N($F146),0)))</f>
        <v>0</v>
      </c>
      <c r="CG146" s="48" t="n">
        <f aca="false">MIN(AI146,(GC145*(1+GC$5/Setup!$C$36)+IF($V146=10,N($F146),0)))</f>
        <v>0</v>
      </c>
      <c r="CH146" s="48" t="n">
        <f aca="false">MIN(AJ146,(GD145*(1+GD$5/Setup!$C$36)+IF($V146=11,N($F146),0)))</f>
        <v>0</v>
      </c>
      <c r="CI146" s="48" t="n">
        <f aca="false">MIN(AK146,(GE145*(1+GE$5/Setup!$C$36)+IF($V146=12,N($F146),0)))</f>
        <v>0</v>
      </c>
      <c r="CJ146" s="48" t="n">
        <f aca="false">MIN(AL146,(GF145*(1+GF$5/Setup!$C$36)+IF($V146=13,N($F146),0)))</f>
        <v>0</v>
      </c>
      <c r="CK146" s="48" t="n">
        <f aca="false">MIN(AM146,(GG145*(1+GG$5/Setup!$C$36)+IF($V146=14,N($F146),0)))</f>
        <v>0</v>
      </c>
      <c r="CL146" s="48" t="n">
        <f aca="false">MIN(AN146,(GH145*(1+GH$5/Setup!$C$36)+IF($V146=15,N($F146),0)))</f>
        <v>0</v>
      </c>
      <c r="CM146" s="48" t="n">
        <f aca="false">MIN(AO146,(GI145*(1+GI$5/Setup!$C$36)+IF($V146=16,N($F146),0)))</f>
        <v>0</v>
      </c>
      <c r="CN146" s="48" t="n">
        <f aca="false">MIN(AP146,(GJ145*(1+GJ$5/Setup!$C$36)+IF($V146=17,N($F146),0)))</f>
        <v>0</v>
      </c>
      <c r="CO146" s="48" t="n">
        <f aca="false">MIN(AQ146,(GK145*(1+GK$5/Setup!$C$36)+IF($V146=18,N($F146),0)))</f>
        <v>0</v>
      </c>
      <c r="CP146" s="48" t="n">
        <f aca="false">MIN(AR146,(GL145*(1+GL$5/Setup!$C$36)+IF($V146=19,N($F146),0)))</f>
        <v>0</v>
      </c>
      <c r="CQ146" s="48" t="n">
        <f aca="false">MIN(AS146,(GM145*(1+GM$5/Setup!$C$36)+IF($V146=20,N($F146),0)))</f>
        <v>0</v>
      </c>
      <c r="CR146" s="48" t="n">
        <f aca="false">MIN(AT146,(GN145*(1+GN$5/Setup!$C$36)+IF($V146=21,N($F146),0)))</f>
        <v>0</v>
      </c>
      <c r="CS146" s="48" t="n">
        <f aca="false">MIN(AU146,(GO145*(1+GO$5/Setup!$C$36)+IF($V146=22,N($F146),0)))</f>
        <v>0</v>
      </c>
      <c r="CT146" s="48" t="n">
        <f aca="false">MIN(AV146,(GP145*(1+GP$5/Setup!$C$36)+IF($V146=23,N($F146),0)))</f>
        <v>0</v>
      </c>
      <c r="CU146" s="48" t="n">
        <f aca="false">MIN(AW146,(GQ145*(1+GQ$5/Setup!$C$36)+IF($V146=24,N($F146),0)))</f>
        <v>0</v>
      </c>
      <c r="CV146" s="48" t="n">
        <f aca="false">MIN(AX146,(GR145*(1+GR$5/Setup!$C$36)+IF($V146=25,N($F146),0)))</f>
        <v>0</v>
      </c>
      <c r="CW146" s="48" t="n">
        <f aca="false">MIN(AY146,(GS145*(1+GS$5/Setup!$C$36)+IF($V146=26,N($F146),0)))</f>
        <v>0</v>
      </c>
      <c r="CX146" s="48" t="n">
        <f aca="false">MIN(AZ146,(GT145*(1+GT$5/Setup!$C$36)+IF($V146=27,N($F146),0)))</f>
        <v>0</v>
      </c>
      <c r="CY146" s="48" t="n">
        <f aca="false">MIN(BA146,(GU145*(1+GU$5/Setup!$C$36)+IF($V146=28,N($F146),0)))</f>
        <v>0</v>
      </c>
      <c r="CZ146" s="48" t="n">
        <f aca="false">MIN(BB146,(GV145*(1+GV$5/Setup!$C$36)+IF($V146=29,N($F146),0)))</f>
        <v>0</v>
      </c>
      <c r="DA146" s="48" t="n">
        <f aca="false">MIN(BC146,(GW145*(1+GW$5/Setup!$C$36)+IF($V146=30,N($F146),0)))</f>
        <v>0</v>
      </c>
      <c r="DB146" s="48" t="n">
        <f aca="false">MIN(BD146,(GX145*(1+GX$5/Setup!$C$36)+IF($V146=31,N($F146),0)))</f>
        <v>0</v>
      </c>
      <c r="DC146" s="48" t="n">
        <f aca="false">MIN(BE146,(GY145*(1+GY$5/Setup!$C$36)+IF($V146=32,N($F146),0)))</f>
        <v>0</v>
      </c>
      <c r="DD146" s="48" t="n">
        <f aca="false">MIN(BF146,(GZ145*(1+GZ$5/Setup!$C$36)+IF($V146=33,N($F146),0)))</f>
        <v>0</v>
      </c>
      <c r="DE146" s="48" t="n">
        <f aca="false">MIN(BG146,(HA145*(1+HA$5/Setup!$C$36)+IF($V146=34,N($F146),0)))</f>
        <v>0</v>
      </c>
      <c r="DF146" s="48" t="n">
        <f aca="false">MIN(BH146,(HB145*(1+HB$5/Setup!$C$36)+IF($V146=35,N($F146),0)))</f>
        <v>0</v>
      </c>
      <c r="DG146" s="48" t="n">
        <f aca="false">MIN(BI146,(HC145*(1+HC$5/Setup!$C$36)+IF($V146=36,N($F146),0)))</f>
        <v>0</v>
      </c>
      <c r="DH146" s="48" t="n">
        <f aca="false">MIN(BJ146,(HD145*(1+HD$5/Setup!$C$36)+IF($V146=37,N($F146),0)))</f>
        <v>0</v>
      </c>
      <c r="DI146" s="48" t="n">
        <f aca="false">MIN(BK146,(HE145*(1+HE$5/Setup!$C$36)+IF($V146=38,N($F146),0)))</f>
        <v>0</v>
      </c>
      <c r="DJ146" s="48" t="n">
        <f aca="false">MIN(BL146,(HF145*(1+HF$5/Setup!$C$36)+IF($V146=39,N($F146),0)))</f>
        <v>0</v>
      </c>
      <c r="DK146" s="48" t="n">
        <f aca="false">MIN(BM146,(HG145*(1+HG$5/Setup!$C$36)+IF($V146=40,N($F146),0)))</f>
        <v>0</v>
      </c>
      <c r="DL146" s="48" t="n">
        <f aca="false">MIN(BN146,(HH145*(1+HH$5/Setup!$C$36)+IF($V146=41,N($F146),0)))</f>
        <v>0</v>
      </c>
      <c r="DM146" s="48" t="n">
        <f aca="false">MIN(BO146,(HI145*(1+HI$5/Setup!$C$36)+IF($V146=42,N($F146),0)))</f>
        <v>0</v>
      </c>
      <c r="DN146" s="48" t="n">
        <f aca="false">MIN(BP146,(HJ145*(1+HJ$5/Setup!$C$36)+IF($V146=43,N($F146),0)))</f>
        <v>0</v>
      </c>
      <c r="DO146" s="48" t="n">
        <f aca="false">MIN(BQ146,(HK145*(1+HK$5/Setup!$C$36)+IF($V146=44,N($F146),0)))</f>
        <v>0</v>
      </c>
      <c r="DP146" s="48" t="n">
        <f aca="false">MIN(BR146,(HL145*(1+HL$5/Setup!$C$36)+IF($V146=45,N($F146),0)))</f>
        <v>0</v>
      </c>
      <c r="DQ146" s="48" t="n">
        <f aca="false">MIN(BS146,(HM145*(1+HM$5/Setup!$C$36)+IF($V146=46,N($F146),0)))</f>
        <v>0</v>
      </c>
      <c r="DR146" s="48" t="n">
        <f aca="false">MIN(BT146,(HN145*(1+HN$5/Setup!$C$36)+IF($V146=47,N($F146),0)))</f>
        <v>0</v>
      </c>
      <c r="DS146" s="48" t="n">
        <f aca="false">MIN(BU146,(HO145*(1+HO$5/Setup!$C$36)+IF($V146=48,N($F146),0)))</f>
        <v>0</v>
      </c>
      <c r="DT146" s="48" t="n">
        <f aca="false">MIN(BV146,(HP145*(1+HP$5/Setup!$C$36)+IF($V146=49,N($F146),0)))</f>
        <v>0</v>
      </c>
      <c r="DU146" s="48" t="n">
        <f aca="false">MIN(BW146,(HQ145*(1+HQ$5/Setup!$C$36)+IF($V146=50,N($F146),0)))</f>
        <v>0</v>
      </c>
      <c r="DV146" s="48" t="n">
        <f aca="false">MIN(MAX((FT145*(1+FT$5/Setup!$C$36)+IF($V146=1,N($F146),0))-BX146,0),MAX($P146-0,0))</f>
        <v>0</v>
      </c>
      <c r="DW146" s="48" t="n">
        <f aca="false">MIN(MAX((FU145*(1+FU$5/Setup!$C$36)+IF($V146=2,N($F146),0))-BY146,0),MAX($P146-SUM(DV146:DV146),0))</f>
        <v>0</v>
      </c>
      <c r="DX146" s="48" t="n">
        <f aca="false">MIN(MAX((FV145*(1+FV$5/Setup!$C$36)+IF($V146=3,N($F146),0))-BZ146,0),MAX($P146-SUM(DV146:DW146),0))</f>
        <v>0</v>
      </c>
      <c r="DY146" s="48" t="n">
        <f aca="false">MIN(MAX((FW145*(1+FW$5/Setup!$C$36)+IF($V146=4,N($F146),0))-CA146,0),MAX($P146-SUM(DV146:DX146),0))</f>
        <v>0</v>
      </c>
      <c r="DZ146" s="48" t="n">
        <f aca="false">MIN(MAX((FX145*(1+FX$5/Setup!$C$36)+IF($V146=5,N($F146),0))-CB146,0),MAX($P146-SUM(DV146:DY146),0))</f>
        <v>0</v>
      </c>
      <c r="EA146" s="48" t="n">
        <f aca="false">MIN(MAX((FY145*(1+FY$5/Setup!$C$36)+IF($V146=6,N($F146),0))-CC146,0),MAX($P146-SUM(DV146:DZ146),0))</f>
        <v>0</v>
      </c>
      <c r="EB146" s="48" t="n">
        <f aca="false">MIN(MAX((FZ145*(1+FZ$5/Setup!$C$36)+IF($V146=7,N($F146),0))-CD146,0),MAX($P146-SUM(DV146:EA146),0))</f>
        <v>0</v>
      </c>
      <c r="EC146" s="48" t="n">
        <f aca="false">MIN(MAX((GA145*(1+GA$5/Setup!$C$36)+IF($V146=8,N($F146),0))-CE146,0),MAX($P146-SUM(DV146:EB146),0))</f>
        <v>0</v>
      </c>
      <c r="ED146" s="48" t="n">
        <f aca="false">MIN(MAX((GB145*(1+GB$5/Setup!$C$36)+IF($V146=9,N($F146),0))-CF146,0),MAX($P146-SUM(DV146:EC146),0))</f>
        <v>0</v>
      </c>
      <c r="EE146" s="48" t="n">
        <f aca="false">MIN(MAX((GC145*(1+GC$5/Setup!$C$36)+IF($V146=10,N($F146),0))-CG146,0),MAX($P146-SUM(DV146:ED146),0))</f>
        <v>0</v>
      </c>
      <c r="EF146" s="48" t="n">
        <f aca="false">MIN(MAX((GD145*(1+GD$5/Setup!$C$36)+IF($V146=11,N($F146),0))-CH146,0),MAX($P146-SUM(DV146:EE146),0))</f>
        <v>0</v>
      </c>
      <c r="EG146" s="48" t="n">
        <f aca="false">MIN(MAX((GE145*(1+GE$5/Setup!$C$36)+IF($V146=12,N($F146),0))-CI146,0),MAX($P146-SUM(DV146:EF146),0))</f>
        <v>0</v>
      </c>
      <c r="EH146" s="48" t="n">
        <f aca="false">MIN(MAX((GF145*(1+GF$5/Setup!$C$36)+IF($V146=13,N($F146),0))-CJ146,0),MAX($P146-SUM(DV146:EG146),0))</f>
        <v>0</v>
      </c>
      <c r="EI146" s="48" t="n">
        <f aca="false">MIN(MAX((GG145*(1+GG$5/Setup!$C$36)+IF($V146=14,N($F146),0))-CK146,0),MAX($P146-SUM(DV146:EH146),0))</f>
        <v>0</v>
      </c>
      <c r="EJ146" s="48" t="n">
        <f aca="false">MIN(MAX((GH145*(1+GH$5/Setup!$C$36)+IF($V146=15,N($F146),0))-CL146,0),MAX($P146-SUM(DV146:EI146),0))</f>
        <v>0</v>
      </c>
      <c r="EK146" s="48" t="n">
        <f aca="false">MIN(MAX((GI145*(1+GI$5/Setup!$C$36)+IF($V146=16,N($F146),0))-CM146,0),MAX($P146-SUM(DV146:EJ146),0))</f>
        <v>0</v>
      </c>
      <c r="EL146" s="48" t="n">
        <f aca="false">MIN(MAX((GJ145*(1+GJ$5/Setup!$C$36)+IF($V146=17,N($F146),0))-CN146,0),MAX($P146-SUM(DV146:EK146),0))</f>
        <v>0</v>
      </c>
      <c r="EM146" s="48" t="n">
        <f aca="false">MIN(MAX((GK145*(1+GK$5/Setup!$C$36)+IF($V146=18,N($F146),0))-CO146,0),MAX($P146-SUM(DV146:EL146),0))</f>
        <v>0</v>
      </c>
      <c r="EN146" s="48" t="n">
        <f aca="false">MIN(MAX((GL145*(1+GL$5/Setup!$C$36)+IF($V146=19,N($F146),0))-CP146,0),MAX($P146-SUM(DV146:EM146),0))</f>
        <v>0</v>
      </c>
      <c r="EO146" s="48" t="n">
        <f aca="false">MIN(MAX((GM145*(1+GM$5/Setup!$C$36)+IF($V146=20,N($F146),0))-CQ146,0),MAX($P146-SUM(DV146:EN146),0))</f>
        <v>0</v>
      </c>
      <c r="EP146" s="48" t="n">
        <f aca="false">MIN(MAX((GN145*(1+GN$5/Setup!$C$36)+IF($V146=21,N($F146),0))-CR146,0),MAX($P146-SUM(DV146:EO146),0))</f>
        <v>0</v>
      </c>
      <c r="EQ146" s="48" t="n">
        <f aca="false">MIN(MAX((GO145*(1+GO$5/Setup!$C$36)+IF($V146=22,N($F146),0))-CS146,0),MAX($P146-SUM(DV146:EP146),0))</f>
        <v>0</v>
      </c>
      <c r="ER146" s="48" t="n">
        <f aca="false">MIN(MAX((GP145*(1+GP$5/Setup!$C$36)+IF($V146=23,N($F146),0))-CT146,0),MAX($P146-SUM(DV146:EQ146),0))</f>
        <v>0</v>
      </c>
      <c r="ES146" s="48" t="n">
        <f aca="false">MIN(MAX((GQ145*(1+GQ$5/Setup!$C$36)+IF($V146=24,N($F146),0))-CU146,0),MAX($P146-SUM(DV146:ER146),0))</f>
        <v>0</v>
      </c>
      <c r="ET146" s="48" t="n">
        <f aca="false">MIN(MAX((GR145*(1+GR$5/Setup!$C$36)+IF($V146=25,N($F146),0))-CV146,0),MAX($P146-SUM(DV146:ES146),0))</f>
        <v>0</v>
      </c>
      <c r="EU146" s="48" t="n">
        <f aca="false">MIN(MAX((GS145*(1+GS$5/Setup!$C$36)+IF($V146=26,N($F146),0))-CW146,0),MAX($P146-SUM(DV146:ET146),0))</f>
        <v>0</v>
      </c>
      <c r="EV146" s="48" t="n">
        <f aca="false">MIN(MAX((GT145*(1+GT$5/Setup!$C$36)+IF($V146=27,N($F146),0))-CX146,0),MAX($P146-SUM(DV146:EU146),0))</f>
        <v>0</v>
      </c>
      <c r="EW146" s="48" t="n">
        <f aca="false">MIN(MAX((GU145*(1+GU$5/Setup!$C$36)+IF($V146=28,N($F146),0))-CY146,0),MAX($P146-SUM(DV146:EV146),0))</f>
        <v>0</v>
      </c>
      <c r="EX146" s="48" t="n">
        <f aca="false">MIN(MAX((GV145*(1+GV$5/Setup!$C$36)+IF($V146=29,N($F146),0))-CZ146,0),MAX($P146-SUM(DV146:EW146),0))</f>
        <v>0</v>
      </c>
      <c r="EY146" s="48" t="n">
        <f aca="false">MIN(MAX((GW145*(1+GW$5/Setup!$C$36)+IF($V146=30,N($F146),0))-DA146,0),MAX($P146-SUM(DV146:EX146),0))</f>
        <v>0</v>
      </c>
      <c r="EZ146" s="48" t="n">
        <f aca="false">MIN(MAX((GX145*(1+GX$5/Setup!$C$36)+IF($V146=31,N($F146),0))-DB146,0),MAX($P146-SUM(DV146:EY146),0))</f>
        <v>0</v>
      </c>
      <c r="FA146" s="48" t="n">
        <f aca="false">MIN(MAX((GY145*(1+GY$5/Setup!$C$36)+IF($V146=32,N($F146),0))-DC146,0),MAX($P146-SUM(DV146:EZ146),0))</f>
        <v>0</v>
      </c>
      <c r="FB146" s="48" t="n">
        <f aca="false">MIN(MAX((GZ145*(1+GZ$5/Setup!$C$36)+IF($V146=33,N($F146),0))-DD146,0),MAX($P146-SUM(DV146:FA146),0))</f>
        <v>0</v>
      </c>
      <c r="FC146" s="48" t="n">
        <f aca="false">MIN(MAX((HA145*(1+HA$5/Setup!$C$36)+IF($V146=34,N($F146),0))-DE146,0),MAX($P146-SUM(DV146:FB146),0))</f>
        <v>0</v>
      </c>
      <c r="FD146" s="48" t="n">
        <f aca="false">MIN(MAX((HB145*(1+HB$5/Setup!$C$36)+IF($V146=35,N($F146),0))-DF146,0),MAX($P146-SUM(DV146:FC146),0))</f>
        <v>0</v>
      </c>
      <c r="FE146" s="48" t="n">
        <f aca="false">MIN(MAX((HC145*(1+HC$5/Setup!$C$36)+IF($V146=36,N($F146),0))-DG146,0),MAX($P146-SUM(DV146:FD146),0))</f>
        <v>0</v>
      </c>
      <c r="FF146" s="48" t="n">
        <f aca="false">MIN(MAX((HD145*(1+HD$5/Setup!$C$36)+IF($V146=37,N($F146),0))-DH146,0),MAX($P146-SUM(DV146:FE146),0))</f>
        <v>0</v>
      </c>
      <c r="FG146" s="48" t="n">
        <f aca="false">MIN(MAX((HE145*(1+HE$5/Setup!$C$36)+IF($V146=38,N($F146),0))-DI146,0),MAX($P146-SUM(DV146:FF146),0))</f>
        <v>0</v>
      </c>
      <c r="FH146" s="48" t="n">
        <f aca="false">MIN(MAX((HF145*(1+HF$5/Setup!$C$36)+IF($V146=39,N($F146),0))-DJ146,0),MAX($P146-SUM(DV146:FG146),0))</f>
        <v>0</v>
      </c>
      <c r="FI146" s="48" t="n">
        <f aca="false">MIN(MAX((HG145*(1+HG$5/Setup!$C$36)+IF($V146=40,N($F146),0))-DK146,0),MAX($P146-SUM(DV146:FH146),0))</f>
        <v>0</v>
      </c>
      <c r="FJ146" s="48" t="n">
        <f aca="false">MIN(MAX((HH145*(1+HH$5/Setup!$C$36)+IF($V146=41,N($F146),0))-DL146,0),MAX($P146-SUM(DV146:FI146),0))</f>
        <v>0</v>
      </c>
      <c r="FK146" s="48" t="n">
        <f aca="false">MIN(MAX((HI145*(1+HI$5/Setup!$C$36)+IF($V146=42,N($F146),0))-DM146,0),MAX($P146-SUM(DV146:FJ146),0))</f>
        <v>0</v>
      </c>
      <c r="FL146" s="48" t="n">
        <f aca="false">MIN(MAX((HJ145*(1+HJ$5/Setup!$C$36)+IF($V146=43,N($F146),0))-DN146,0),MAX($P146-SUM(DV146:FK146),0))</f>
        <v>0</v>
      </c>
      <c r="FM146" s="48" t="n">
        <f aca="false">MIN(MAX((HK145*(1+HK$5/Setup!$C$36)+IF($V146=44,N($F146),0))-DO146,0),MAX($P146-SUM(DV146:FL146),0))</f>
        <v>0</v>
      </c>
      <c r="FN146" s="48" t="n">
        <f aca="false">MIN(MAX((HL145*(1+HL$5/Setup!$C$36)+IF($V146=45,N($F146),0))-DP146,0),MAX($P146-SUM(DV146:FM146),0))</f>
        <v>0</v>
      </c>
      <c r="FO146" s="48" t="n">
        <f aca="false">MIN(MAX((HM145*(1+HM$5/Setup!$C$36)+IF($V146=46,N($F146),0))-DQ146,0),MAX($P146-SUM(DV146:FN146),0))</f>
        <v>0</v>
      </c>
      <c r="FP146" s="48" t="n">
        <f aca="false">MIN(MAX((HN145*(1+HN$5/Setup!$C$36)+IF($V146=47,N($F146),0))-DR146,0),MAX($P146-SUM(DV146:FO146),0))</f>
        <v>0</v>
      </c>
      <c r="FQ146" s="48" t="n">
        <f aca="false">MIN(MAX((HO145*(1+HO$5/Setup!$C$36)+IF($V146=48,N($F146),0))-DS146,0),MAX($P146-SUM(DV146:FP146),0))</f>
        <v>0</v>
      </c>
      <c r="FR146" s="48" t="n">
        <f aca="false">MIN(MAX((HP145*(1+HP$5/Setup!$C$36)+IF($V146=49,N($F146),0))-DT146,0),MAX($P146-SUM(DV146:FQ146),0))</f>
        <v>0</v>
      </c>
      <c r="FS146" s="48" t="n">
        <f aca="false">MIN(MAX((HQ145*(1+HQ$5/Setup!$C$36)+IF($V146=50,N($F146),0))-DU146,0),MAX($P146-SUM(DV146:FR146),0))</f>
        <v>0</v>
      </c>
      <c r="FT146" s="48" t="n">
        <f aca="false">IF((FT145*(1+FT$5/Setup!$C$36)+IF($V146=1,N($F146),0))-BX146-DV146&lt;0.005,0,(FT145*(1+FT$5/Setup!$C$36)+IF($V146=1,N($F146),0))-BX146-DV146)</f>
        <v>0</v>
      </c>
      <c r="FU146" s="48" t="n">
        <f aca="false">IF((FU145*(1+FU$5/Setup!$C$36)+IF($V146=2,N($F146),0))-BY146-DW146&lt;0.005,0,(FU145*(1+FU$5/Setup!$C$36)+IF($V146=2,N($F146),0))-BY146-DW146)</f>
        <v>0</v>
      </c>
      <c r="FV146" s="48" t="n">
        <f aca="false">IF((FV145*(1+FV$5/Setup!$C$36)+IF($V146=3,N($F146),0))-BZ146-DX146&lt;0.005,0,(FV145*(1+FV$5/Setup!$C$36)+IF($V146=3,N($F146),0))-BZ146-DX146)</f>
        <v>0</v>
      </c>
      <c r="FW146" s="48" t="n">
        <f aca="false">IF((FW145*(1+FW$5/Setup!$C$36)+IF($V146=4,N($F146),0))-CA146-DY146&lt;0.005,0,(FW145*(1+FW$5/Setup!$C$36)+IF($V146=4,N($F146),0))-CA146-DY146)</f>
        <v>0</v>
      </c>
      <c r="FX146" s="48" t="n">
        <f aca="false">IF((FX145*(1+FX$5/Setup!$C$36)+IF($V146=5,N($F146),0))-CB146-DZ146&lt;0.005,0,(FX145*(1+FX$5/Setup!$C$36)+IF($V146=5,N($F146),0))-CB146-DZ146)</f>
        <v>0</v>
      </c>
      <c r="FY146" s="48" t="n">
        <f aca="false">IF((FY145*(1+FY$5/Setup!$C$36)+IF($V146=6,N($F146),0))-CC146-EA146&lt;0.005,0,(FY145*(1+FY$5/Setup!$C$36)+IF($V146=6,N($F146),0))-CC146-EA146)</f>
        <v>0</v>
      </c>
      <c r="FZ146" s="48" t="n">
        <f aca="false">IF((FZ145*(1+FZ$5/Setup!$C$36)+IF($V146=7,N($F146),0))-CD146-EB146&lt;0.005,0,(FZ145*(1+FZ$5/Setup!$C$36)+IF($V146=7,N($F146),0))-CD146-EB146)</f>
        <v>0</v>
      </c>
      <c r="GA146" s="48" t="n">
        <f aca="false">IF((GA145*(1+GA$5/Setup!$C$36)+IF($V146=8,N($F146),0))-CE146-EC146&lt;0.005,0,(GA145*(1+GA$5/Setup!$C$36)+IF($V146=8,N($F146),0))-CE146-EC146)</f>
        <v>0</v>
      </c>
      <c r="GB146" s="48" t="n">
        <f aca="false">IF((GB145*(1+GB$5/Setup!$C$36)+IF($V146=9,N($F146),0))-CF146-ED146&lt;0.005,0,(GB145*(1+GB$5/Setup!$C$36)+IF($V146=9,N($F146),0))-CF146-ED146)</f>
        <v>0</v>
      </c>
      <c r="GC146" s="48" t="n">
        <f aca="false">IF((GC145*(1+GC$5/Setup!$C$36)+IF($V146=10,N($F146),0))-CG146-EE146&lt;0.005,0,(GC145*(1+GC$5/Setup!$C$36)+IF($V146=10,N($F146),0))-CG146-EE146)</f>
        <v>0</v>
      </c>
      <c r="GD146" s="48" t="n">
        <f aca="false">IF((GD145*(1+GD$5/Setup!$C$36)+IF($V146=11,N($F146),0))-CH146-EF146&lt;0.005,0,(GD145*(1+GD$5/Setup!$C$36)+IF($V146=11,N($F146),0))-CH146-EF146)</f>
        <v>0</v>
      </c>
      <c r="GE146" s="48" t="n">
        <f aca="false">IF((GE145*(1+GE$5/Setup!$C$36)+IF($V146=12,N($F146),0))-CI146-EG146&lt;0.005,0,(GE145*(1+GE$5/Setup!$C$36)+IF($V146=12,N($F146),0))-CI146-EG146)</f>
        <v>0</v>
      </c>
      <c r="GF146" s="48" t="n">
        <f aca="false">IF((GF145*(1+GF$5/Setup!$C$36)+IF($V146=13,N($F146),0))-CJ146-EH146&lt;0.005,0,(GF145*(1+GF$5/Setup!$C$36)+IF($V146=13,N($F146),0))-CJ146-EH146)</f>
        <v>0</v>
      </c>
      <c r="GG146" s="48" t="n">
        <f aca="false">IF((GG145*(1+GG$5/Setup!$C$36)+IF($V146=14,N($F146),0))-CK146-EI146&lt;0.005,0,(GG145*(1+GG$5/Setup!$C$36)+IF($V146=14,N($F146),0))-CK146-EI146)</f>
        <v>0</v>
      </c>
      <c r="GH146" s="48" t="n">
        <f aca="false">IF((GH145*(1+GH$5/Setup!$C$36)+IF($V146=15,N($F146),0))-CL146-EJ146&lt;0.005,0,(GH145*(1+GH$5/Setup!$C$36)+IF($V146=15,N($F146),0))-CL146-EJ146)</f>
        <v>0</v>
      </c>
      <c r="GI146" s="48" t="n">
        <f aca="false">IF((GI145*(1+GI$5/Setup!$C$36)+IF($V146=16,N($F146),0))-CM146-EK146&lt;0.005,0,(GI145*(1+GI$5/Setup!$C$36)+IF($V146=16,N($F146),0))-CM146-EK146)</f>
        <v>0</v>
      </c>
      <c r="GJ146" s="48" t="n">
        <f aca="false">IF((GJ145*(1+GJ$5/Setup!$C$36)+IF($V146=17,N($F146),0))-CN146-EL146&lt;0.005,0,(GJ145*(1+GJ$5/Setup!$C$36)+IF($V146=17,N($F146),0))-CN146-EL146)</f>
        <v>0</v>
      </c>
      <c r="GK146" s="48" t="n">
        <f aca="false">IF((GK145*(1+GK$5/Setup!$C$36)+IF($V146=18,N($F146),0))-CO146-EM146&lt;0.005,0,(GK145*(1+GK$5/Setup!$C$36)+IF($V146=18,N($F146),0))-CO146-EM146)</f>
        <v>0</v>
      </c>
      <c r="GL146" s="48" t="n">
        <f aca="false">IF((GL145*(1+GL$5/Setup!$C$36)+IF($V146=19,N($F146),0))-CP146-EN146&lt;0.005,0,(GL145*(1+GL$5/Setup!$C$36)+IF($V146=19,N($F146),0))-CP146-EN146)</f>
        <v>0</v>
      </c>
      <c r="GM146" s="48" t="n">
        <f aca="false">IF((GM145*(1+GM$5/Setup!$C$36)+IF($V146=20,N($F146),0))-CQ146-EO146&lt;0.005,0,(GM145*(1+GM$5/Setup!$C$36)+IF($V146=20,N($F146),0))-CQ146-EO146)</f>
        <v>0</v>
      </c>
      <c r="GN146" s="48" t="n">
        <f aca="false">IF((GN145*(1+GN$5/Setup!$C$36)+IF($V146=21,N($F146),0))-CR146-EP146&lt;0.005,0,(GN145*(1+GN$5/Setup!$C$36)+IF($V146=21,N($F146),0))-CR146-EP146)</f>
        <v>0</v>
      </c>
      <c r="GO146" s="48" t="n">
        <f aca="false">IF((GO145*(1+GO$5/Setup!$C$36)+IF($V146=22,N($F146),0))-CS146-EQ146&lt;0.005,0,(GO145*(1+GO$5/Setup!$C$36)+IF($V146=22,N($F146),0))-CS146-EQ146)</f>
        <v>0</v>
      </c>
      <c r="GP146" s="48" t="n">
        <f aca="false">IF((GP145*(1+GP$5/Setup!$C$36)+IF($V146=23,N($F146),0))-CT146-ER146&lt;0.005,0,(GP145*(1+GP$5/Setup!$C$36)+IF($V146=23,N($F146),0))-CT146-ER146)</f>
        <v>0</v>
      </c>
      <c r="GQ146" s="48" t="n">
        <f aca="false">IF((GQ145*(1+GQ$5/Setup!$C$36)+IF($V146=24,N($F146),0))-CU146-ES146&lt;0.005,0,(GQ145*(1+GQ$5/Setup!$C$36)+IF($V146=24,N($F146),0))-CU146-ES146)</f>
        <v>0</v>
      </c>
      <c r="GR146" s="48" t="n">
        <f aca="false">IF((GR145*(1+GR$5/Setup!$C$36)+IF($V146=25,N($F146),0))-CV146-ET146&lt;0.005,0,(GR145*(1+GR$5/Setup!$C$36)+IF($V146=25,N($F146),0))-CV146-ET146)</f>
        <v>0</v>
      </c>
      <c r="GS146" s="48" t="n">
        <f aca="false">IF((GS145*(1+GS$5/Setup!$C$36)+IF($V146=26,N($F146),0))-CW146-EU146&lt;0.005,0,(GS145*(1+GS$5/Setup!$C$36)+IF($V146=26,N($F146),0))-CW146-EU146)</f>
        <v>0</v>
      </c>
      <c r="GT146" s="48" t="n">
        <f aca="false">IF((GT145*(1+GT$5/Setup!$C$36)+IF($V146=27,N($F146),0))-CX146-EV146&lt;0.005,0,(GT145*(1+GT$5/Setup!$C$36)+IF($V146=27,N($F146),0))-CX146-EV146)</f>
        <v>0</v>
      </c>
      <c r="GU146" s="48" t="n">
        <f aca="false">IF((GU145*(1+GU$5/Setup!$C$36)+IF($V146=28,N($F146),0))-CY146-EW146&lt;0.005,0,(GU145*(1+GU$5/Setup!$C$36)+IF($V146=28,N($F146),0))-CY146-EW146)</f>
        <v>0</v>
      </c>
      <c r="GV146" s="48" t="n">
        <f aca="false">IF((GV145*(1+GV$5/Setup!$C$36)+IF($V146=29,N($F146),0))-CZ146-EX146&lt;0.005,0,(GV145*(1+GV$5/Setup!$C$36)+IF($V146=29,N($F146),0))-CZ146-EX146)</f>
        <v>0</v>
      </c>
      <c r="GW146" s="48" t="n">
        <f aca="false">IF((GW145*(1+GW$5/Setup!$C$36)+IF($V146=30,N($F146),0))-DA146-EY146&lt;0.005,0,(GW145*(1+GW$5/Setup!$C$36)+IF($V146=30,N($F146),0))-DA146-EY146)</f>
        <v>0</v>
      </c>
      <c r="GX146" s="48" t="n">
        <f aca="false">IF((GX145*(1+GX$5/Setup!$C$36)+IF($V146=31,N($F146),0))-DB146-EZ146&lt;0.005,0,(GX145*(1+GX$5/Setup!$C$36)+IF($V146=31,N($F146),0))-DB146-EZ146)</f>
        <v>0</v>
      </c>
      <c r="GY146" s="48" t="n">
        <f aca="false">IF((GY145*(1+GY$5/Setup!$C$36)+IF($V146=32,N($F146),0))-DC146-FA146&lt;0.005,0,(GY145*(1+GY$5/Setup!$C$36)+IF($V146=32,N($F146),0))-DC146-FA146)</f>
        <v>0</v>
      </c>
      <c r="GZ146" s="48" t="n">
        <f aca="false">IF((GZ145*(1+GZ$5/Setup!$C$36)+IF($V146=33,N($F146),0))-DD146-FB146&lt;0.005,0,(GZ145*(1+GZ$5/Setup!$C$36)+IF($V146=33,N($F146),0))-DD146-FB146)</f>
        <v>0</v>
      </c>
      <c r="HA146" s="48" t="n">
        <f aca="false">IF((HA145*(1+HA$5/Setup!$C$36)+IF($V146=34,N($F146),0))-DE146-FC146&lt;0.005,0,(HA145*(1+HA$5/Setup!$C$36)+IF($V146=34,N($F146),0))-DE146-FC146)</f>
        <v>0</v>
      </c>
      <c r="HB146" s="48" t="n">
        <f aca="false">IF((HB145*(1+HB$5/Setup!$C$36)+IF($V146=35,N($F146),0))-DF146-FD146&lt;0.005,0,(HB145*(1+HB$5/Setup!$C$36)+IF($V146=35,N($F146),0))-DF146-FD146)</f>
        <v>0</v>
      </c>
      <c r="HC146" s="48" t="n">
        <f aca="false">IF((HC145*(1+HC$5/Setup!$C$36)+IF($V146=36,N($F146),0))-DG146-FE146&lt;0.005,0,(HC145*(1+HC$5/Setup!$C$36)+IF($V146=36,N($F146),0))-DG146-FE146)</f>
        <v>0</v>
      </c>
      <c r="HD146" s="48" t="n">
        <f aca="false">IF((HD145*(1+HD$5/Setup!$C$36)+IF($V146=37,N($F146),0))-DH146-FF146&lt;0.005,0,(HD145*(1+HD$5/Setup!$C$36)+IF($V146=37,N($F146),0))-DH146-FF146)</f>
        <v>0</v>
      </c>
      <c r="HE146" s="48" t="n">
        <f aca="false">IF((HE145*(1+HE$5/Setup!$C$36)+IF($V146=38,N($F146),0))-DI146-FG146&lt;0.005,0,(HE145*(1+HE$5/Setup!$C$36)+IF($V146=38,N($F146),0))-DI146-FG146)</f>
        <v>0</v>
      </c>
      <c r="HF146" s="48" t="n">
        <f aca="false">IF((HF145*(1+HF$5/Setup!$C$36)+IF($V146=39,N($F146),0))-DJ146-FH146&lt;0.005,0,(HF145*(1+HF$5/Setup!$C$36)+IF($V146=39,N($F146),0))-DJ146-FH146)</f>
        <v>0</v>
      </c>
      <c r="HG146" s="48" t="n">
        <f aca="false">IF((HG145*(1+HG$5/Setup!$C$36)+IF($V146=40,N($F146),0))-DK146-FI146&lt;0.005,0,(HG145*(1+HG$5/Setup!$C$36)+IF($V146=40,N($F146),0))-DK146-FI146)</f>
        <v>0</v>
      </c>
      <c r="HH146" s="48" t="n">
        <f aca="false">IF((HH145*(1+HH$5/Setup!$C$36)+IF($V146=41,N($F146),0))-DL146-FJ146&lt;0.005,0,(HH145*(1+HH$5/Setup!$C$36)+IF($V146=41,N($F146),0))-DL146-FJ146)</f>
        <v>0</v>
      </c>
      <c r="HI146" s="48" t="n">
        <f aca="false">IF((HI145*(1+HI$5/Setup!$C$36)+IF($V146=42,N($F146),0))-DM146-FK146&lt;0.005,0,(HI145*(1+HI$5/Setup!$C$36)+IF($V146=42,N($F146),0))-DM146-FK146)</f>
        <v>0</v>
      </c>
      <c r="HJ146" s="48" t="n">
        <f aca="false">IF((HJ145*(1+HJ$5/Setup!$C$36)+IF($V146=43,N($F146),0))-DN146-FL146&lt;0.005,0,(HJ145*(1+HJ$5/Setup!$C$36)+IF($V146=43,N($F146),0))-DN146-FL146)</f>
        <v>0</v>
      </c>
      <c r="HK146" s="48" t="n">
        <f aca="false">IF((HK145*(1+HK$5/Setup!$C$36)+IF($V146=44,N($F146),0))-DO146-FM146&lt;0.005,0,(HK145*(1+HK$5/Setup!$C$36)+IF($V146=44,N($F146),0))-DO146-FM146)</f>
        <v>0</v>
      </c>
      <c r="HL146" s="48" t="n">
        <f aca="false">IF((HL145*(1+HL$5/Setup!$C$36)+IF($V146=45,N($F146),0))-DP146-FN146&lt;0.005,0,(HL145*(1+HL$5/Setup!$C$36)+IF($V146=45,N($F146),0))-DP146-FN146)</f>
        <v>0</v>
      </c>
      <c r="HM146" s="48" t="n">
        <f aca="false">IF((HM145*(1+HM$5/Setup!$C$36)+IF($V146=46,N($F146),0))-DQ146-FO146&lt;0.005,0,(HM145*(1+HM$5/Setup!$C$36)+IF($V146=46,N($F146),0))-DQ146-FO146)</f>
        <v>0</v>
      </c>
      <c r="HN146" s="48" t="n">
        <f aca="false">IF((HN145*(1+HN$5/Setup!$C$36)+IF($V146=47,N($F146),0))-DR146-FP146&lt;0.005,0,(HN145*(1+HN$5/Setup!$C$36)+IF($V146=47,N($F146),0))-DR146-FP146)</f>
        <v>0</v>
      </c>
      <c r="HO146" s="48" t="n">
        <f aca="false">IF((HO145*(1+HO$5/Setup!$C$36)+IF($V146=48,N($F146),0))-DS146-FQ146&lt;0.005,0,(HO145*(1+HO$5/Setup!$C$36)+IF($V146=48,N($F146),0))-DS146-FQ146)</f>
        <v>0</v>
      </c>
      <c r="HP146" s="48" t="n">
        <f aca="false">IF((HP145*(1+HP$5/Setup!$C$36)+IF($V146=49,N($F146),0))-DT146-FR146&lt;0.005,0,(HP145*(1+HP$5/Setup!$C$36)+IF($V146=49,N($F146),0))-DT146-FR146)</f>
        <v>0</v>
      </c>
      <c r="HQ146" s="48" t="n">
        <f aca="false">IF((HQ145*(1+HQ$5/Setup!$C$36)+IF($V146=50,N($F146),0))-DU146-FS146&lt;0.005,0,(HQ145*(1+HQ$5/Setup!$C$36)+IF($V146=50,N($F146),0))-DU146-FS146)</f>
        <v>0</v>
      </c>
    </row>
    <row r="147" customFormat="false" ht="15" hidden="false" customHeight="false" outlineLevel="0" collapsed="false">
      <c r="A147" s="44" t="n">
        <v>139</v>
      </c>
      <c r="B147" s="45" t="n">
        <f aca="false">IF(Setup!$C$7="Every month",EDATE(Setup!$C$8,($A147-1)),IF(Setup!$C$7="Twice a month",DATE(YEAR(Setup!$C$8),MONTH(Setup!$C$8)+INT((($A147-1)+Setup!$C$41)/2),MIN(IF(MOD(($A147-1)+Setup!$C$41,2)=0,Setup!$C$39,Setup!$C$40),DAY(EOMONTH(DATE(YEAR(Setup!$C$8),MONTH(Setup!$C$8)+INT((($A147-1)+Setup!$C$41)/2),1),0)))),Setup!$C$8+($A147-1)*IF(Setup!$C$7="Every week",7,14)))</f>
        <v>48257</v>
      </c>
      <c r="C147" s="45" t="n">
        <f aca="false">IF(Setup!$C$7="Every month",EDATE(Setup!$C$8,$A147),IF(Setup!$C$7="Twice a month",DATE(YEAR(Setup!$C$8),MONTH(Setup!$C$8)+INT(($A147+Setup!$C$41)/2),MIN(IF(MOD($A147+Setup!$C$41,2)=0,Setup!$C$39,Setup!$C$40),DAY(EOMONTH(DATE(YEAR(Setup!$C$8),MONTH(Setup!$C$8)+INT(($A147+Setup!$C$41)/2),1),0)))),Setup!$C$8+$A147*IF(Setup!$C$7="Every week",7,14)))</f>
        <v>48271</v>
      </c>
      <c r="D147" s="46"/>
      <c r="E147" s="47"/>
      <c r="F147" s="47"/>
      <c r="G147" s="47"/>
      <c r="H147" s="47"/>
      <c r="I147" s="48" t="n">
        <f aca="false">N(Setup!$C$11)+N(E147)</f>
        <v>100</v>
      </c>
      <c r="J147" s="48" t="n">
        <f aca="false">MIN(Setup!$C$37,MAX(I147,0))</f>
        <v>9.23076923076923</v>
      </c>
      <c r="K147" s="48" t="n">
        <f aca="false">MIN(MAX(N(Setup!$C$14)-L146,0),MAX(I147-J147,0))</f>
        <v>0</v>
      </c>
      <c r="L147" s="48" t="n">
        <f aca="false">L146+K147-N(G147)</f>
        <v>500</v>
      </c>
      <c r="M147" s="48" t="n">
        <f aca="false">M146+J147-N(H147)</f>
        <v>1283.07692307693</v>
      </c>
      <c r="N147" s="48" t="n">
        <f aca="false">SUM(BX147:DU147)</f>
        <v>0</v>
      </c>
      <c r="O147" s="48" t="n">
        <f aca="false">SUM(Z147:BW147)-N147</f>
        <v>40</v>
      </c>
      <c r="P147" s="48" t="n">
        <f aca="false">MAX(I147-J147-K147,0)+O147</f>
        <v>130.769230769231</v>
      </c>
      <c r="Q147" s="48" t="n">
        <f aca="false">SUM(DV147:FS147)</f>
        <v>0</v>
      </c>
      <c r="R147" s="49" t="n">
        <f aca="false">N147+J147+K147+Q147</f>
        <v>9.23076923076923</v>
      </c>
      <c r="S147" s="48" t="n">
        <f aca="false">T147-T146-N(F147)+N147+Q147</f>
        <v>0</v>
      </c>
      <c r="T147" s="49" t="n">
        <f aca="false">SUM(FT147:HQ147)</f>
        <v>0</v>
      </c>
      <c r="U147" s="44" t="str">
        <f aca="false">IF(T146&lt;0.005,"",INDEX(Helpers!$C$2:$C$51,IF(_xlfn.MINIFS($DV$6:$FS$6,DV147:FS147,"&gt;0.005")=0,V147,_xlfn.MINIFS($DV$6:$FS$6,DV147:FS147,"&gt;0.005"))))</f>
        <v/>
      </c>
      <c r="V147" s="44" t="n">
        <f aca="false">IF(_xlfn.MINIFS($FT$6:$HQ$6,FT146:HQ146,"&gt;0.005")=0,1,_xlfn.MINIFS($FT$6:$HQ$6,FT146:HQ146,"&gt;0.005"))</f>
        <v>1</v>
      </c>
      <c r="W147" s="44" t="n">
        <f aca="false">IF(AND(D147&lt;&gt;"Paid",T146&gt;0.005),1,0)</f>
        <v>0</v>
      </c>
      <c r="X147" s="48" t="n">
        <f aca="false">SUMPRODUCT(((Helpers!$G$2:$G$51*(1+(Helpers!$D$2:$D$51+0.000000001)/12)^(($B147-Setup!$C$8)/(365.25/12))-Helpers!$E$2:$E$51*((1+(Helpers!$D$2:$D$51+0.000000001)/12)^(($B147-Setup!$C$8)/(365.25/12))-1)/((Helpers!$D$2:$D$51+0.000000001)/12))&gt;0)*(Helpers!$G$2:$G$51*(1+(Helpers!$D$2:$D$51+0.000000001)/12)^(($B147-Setup!$C$8)/(365.25/12))-Helpers!$E$2:$E$51*((1+(Helpers!$D$2:$D$51+0.000000001)/12)^(($B147-Setup!$C$8)/(365.25/12))-1)/((Helpers!$D$2:$D$51+0.000000001)/12)))</f>
        <v>0</v>
      </c>
      <c r="Y147" s="48"/>
      <c r="Z147" s="48" t="n">
        <f aca="false">IF(OR(N(Z$5)=0,Z$6=""),0,Z$5*((DATE(YEAR($B147),MONTH($B147),MIN(Z$6,DAY(EOMONTH($B147,0))))&gt;=$B147)*(DATE(YEAR($B147),MONTH($B147),MIN(Z$6,DAY(EOMONTH($B147,0))))&lt;$C147)+(DATE(YEAR($B147),MONTH($B147)+1,MIN(Z$6,DAY(EOMONTH($B147,1))))&gt;=$B147)*(DATE(YEAR($B147),MONTH($B147)+1,MIN(Z$6,DAY(EOMONTH($B147,1))))&lt;$C147)))</f>
        <v>0</v>
      </c>
      <c r="AA147" s="48" t="n">
        <f aca="false">IF(OR(N(AA$5)=0,AA$6=""),0,AA$5*((DATE(YEAR($B147),MONTH($B147),MIN(AA$6,DAY(EOMONTH($B147,0))))&gt;=$B147)*(DATE(YEAR($B147),MONTH($B147),MIN(AA$6,DAY(EOMONTH($B147,0))))&lt;$C147)+(DATE(YEAR($B147),MONTH($B147)+1,MIN(AA$6,DAY(EOMONTH($B147,1))))&gt;=$B147)*(DATE(YEAR($B147),MONTH($B147)+1,MIN(AA$6,DAY(EOMONTH($B147,1))))&lt;$C147)))</f>
        <v>40</v>
      </c>
      <c r="AB147" s="48" t="n">
        <f aca="false">IF(OR(N(AB$5)=0,AB$6=""),0,AB$5*((DATE(YEAR($B147),MONTH($B147),MIN(AB$6,DAY(EOMONTH($B147,0))))&gt;=$B147)*(DATE(YEAR($B147),MONTH($B147),MIN(AB$6,DAY(EOMONTH($B147,0))))&lt;$C147)+(DATE(YEAR($B147),MONTH($B147)+1,MIN(AB$6,DAY(EOMONTH($B147,1))))&gt;=$B147)*(DATE(YEAR($B147),MONTH($B147)+1,MIN(AB$6,DAY(EOMONTH($B147,1))))&lt;$C147)))</f>
        <v>0</v>
      </c>
      <c r="AC147" s="48" t="n">
        <f aca="false">IF(OR(N(AC$5)=0,AC$6=""),0,AC$5*((DATE(YEAR($B147),MONTH($B147),MIN(AC$6,DAY(EOMONTH($B147,0))))&gt;=$B147)*(DATE(YEAR($B147),MONTH($B147),MIN(AC$6,DAY(EOMONTH($B147,0))))&lt;$C147)+(DATE(YEAR($B147),MONTH($B147)+1,MIN(AC$6,DAY(EOMONTH($B147,1))))&gt;=$B147)*(DATE(YEAR($B147),MONTH($B147)+1,MIN(AC$6,DAY(EOMONTH($B147,1))))&lt;$C147)))</f>
        <v>0</v>
      </c>
      <c r="AD147" s="48" t="n">
        <f aca="false">IF(OR(N(AD$5)=0,AD$6=""),0,AD$5*((DATE(YEAR($B147),MONTH($B147),MIN(AD$6,DAY(EOMONTH($B147,0))))&gt;=$B147)*(DATE(YEAR($B147),MONTH($B147),MIN(AD$6,DAY(EOMONTH($B147,0))))&lt;$C147)+(DATE(YEAR($B147),MONTH($B147)+1,MIN(AD$6,DAY(EOMONTH($B147,1))))&gt;=$B147)*(DATE(YEAR($B147),MONTH($B147)+1,MIN(AD$6,DAY(EOMONTH($B147,1))))&lt;$C147)))</f>
        <v>0</v>
      </c>
      <c r="AE147" s="48" t="n">
        <f aca="false">IF(OR(N(AE$5)=0,AE$6=""),0,AE$5*((DATE(YEAR($B147),MONTH($B147),MIN(AE$6,DAY(EOMONTH($B147,0))))&gt;=$B147)*(DATE(YEAR($B147),MONTH($B147),MIN(AE$6,DAY(EOMONTH($B147,0))))&lt;$C147)+(DATE(YEAR($B147),MONTH($B147)+1,MIN(AE$6,DAY(EOMONTH($B147,1))))&gt;=$B147)*(DATE(YEAR($B147),MONTH($B147)+1,MIN(AE$6,DAY(EOMONTH($B147,1))))&lt;$C147)))</f>
        <v>0</v>
      </c>
      <c r="AF147" s="48" t="n">
        <f aca="false">IF(OR(N(AF$5)=0,AF$6=""),0,AF$5*((DATE(YEAR($B147),MONTH($B147),MIN(AF$6,DAY(EOMONTH($B147,0))))&gt;=$B147)*(DATE(YEAR($B147),MONTH($B147),MIN(AF$6,DAY(EOMONTH($B147,0))))&lt;$C147)+(DATE(YEAR($B147),MONTH($B147)+1,MIN(AF$6,DAY(EOMONTH($B147,1))))&gt;=$B147)*(DATE(YEAR($B147),MONTH($B147)+1,MIN(AF$6,DAY(EOMONTH($B147,1))))&lt;$C147)))</f>
        <v>0</v>
      </c>
      <c r="AG147" s="48" t="n">
        <f aca="false">IF(OR(N(AG$5)=0,AG$6=""),0,AG$5*((DATE(YEAR($B147),MONTH($B147),MIN(AG$6,DAY(EOMONTH($B147,0))))&gt;=$B147)*(DATE(YEAR($B147),MONTH($B147),MIN(AG$6,DAY(EOMONTH($B147,0))))&lt;$C147)+(DATE(YEAR($B147),MONTH($B147)+1,MIN(AG$6,DAY(EOMONTH($B147,1))))&gt;=$B147)*(DATE(YEAR($B147),MONTH($B147)+1,MIN(AG$6,DAY(EOMONTH($B147,1))))&lt;$C147)))</f>
        <v>0</v>
      </c>
      <c r="AH147" s="48" t="n">
        <f aca="false">IF(OR(N(AH$5)=0,AH$6=""),0,AH$5*((DATE(YEAR($B147),MONTH($B147),MIN(AH$6,DAY(EOMONTH($B147,0))))&gt;=$B147)*(DATE(YEAR($B147),MONTH($B147),MIN(AH$6,DAY(EOMONTH($B147,0))))&lt;$C147)+(DATE(YEAR($B147),MONTH($B147)+1,MIN(AH$6,DAY(EOMONTH($B147,1))))&gt;=$B147)*(DATE(YEAR($B147),MONTH($B147)+1,MIN(AH$6,DAY(EOMONTH($B147,1))))&lt;$C147)))</f>
        <v>0</v>
      </c>
      <c r="AI147" s="48" t="n">
        <f aca="false">IF(OR(N(AI$5)=0,AI$6=""),0,AI$5*((DATE(YEAR($B147),MONTH($B147),MIN(AI$6,DAY(EOMONTH($B147,0))))&gt;=$B147)*(DATE(YEAR($B147),MONTH($B147),MIN(AI$6,DAY(EOMONTH($B147,0))))&lt;$C147)+(DATE(YEAR($B147),MONTH($B147)+1,MIN(AI$6,DAY(EOMONTH($B147,1))))&gt;=$B147)*(DATE(YEAR($B147),MONTH($B147)+1,MIN(AI$6,DAY(EOMONTH($B147,1))))&lt;$C147)))</f>
        <v>0</v>
      </c>
      <c r="AJ147" s="48" t="n">
        <f aca="false">IF(OR(N(AJ$5)=0,AJ$6=""),0,AJ$5*((DATE(YEAR($B147),MONTH($B147),MIN(AJ$6,DAY(EOMONTH($B147,0))))&gt;=$B147)*(DATE(YEAR($B147),MONTH($B147),MIN(AJ$6,DAY(EOMONTH($B147,0))))&lt;$C147)+(DATE(YEAR($B147),MONTH($B147)+1,MIN(AJ$6,DAY(EOMONTH($B147,1))))&gt;=$B147)*(DATE(YEAR($B147),MONTH($B147)+1,MIN(AJ$6,DAY(EOMONTH($B147,1))))&lt;$C147)))</f>
        <v>0</v>
      </c>
      <c r="AK147" s="48" t="n">
        <f aca="false">IF(OR(N(AK$5)=0,AK$6=""),0,AK$5*((DATE(YEAR($B147),MONTH($B147),MIN(AK$6,DAY(EOMONTH($B147,0))))&gt;=$B147)*(DATE(YEAR($B147),MONTH($B147),MIN(AK$6,DAY(EOMONTH($B147,0))))&lt;$C147)+(DATE(YEAR($B147),MONTH($B147)+1,MIN(AK$6,DAY(EOMONTH($B147,1))))&gt;=$B147)*(DATE(YEAR($B147),MONTH($B147)+1,MIN(AK$6,DAY(EOMONTH($B147,1))))&lt;$C147)))</f>
        <v>0</v>
      </c>
      <c r="AL147" s="48" t="n">
        <f aca="false">IF(OR(N(AL$5)=0,AL$6=""),0,AL$5*((DATE(YEAR($B147),MONTH($B147),MIN(AL$6,DAY(EOMONTH($B147,0))))&gt;=$B147)*(DATE(YEAR($B147),MONTH($B147),MIN(AL$6,DAY(EOMONTH($B147,0))))&lt;$C147)+(DATE(YEAR($B147),MONTH($B147)+1,MIN(AL$6,DAY(EOMONTH($B147,1))))&gt;=$B147)*(DATE(YEAR($B147),MONTH($B147)+1,MIN(AL$6,DAY(EOMONTH($B147,1))))&lt;$C147)))</f>
        <v>0</v>
      </c>
      <c r="AM147" s="48" t="n">
        <f aca="false">IF(OR(N(AM$5)=0,AM$6=""),0,AM$5*((DATE(YEAR($B147),MONTH($B147),MIN(AM$6,DAY(EOMONTH($B147,0))))&gt;=$B147)*(DATE(YEAR($B147),MONTH($B147),MIN(AM$6,DAY(EOMONTH($B147,0))))&lt;$C147)+(DATE(YEAR($B147),MONTH($B147)+1,MIN(AM$6,DAY(EOMONTH($B147,1))))&gt;=$B147)*(DATE(YEAR($B147),MONTH($B147)+1,MIN(AM$6,DAY(EOMONTH($B147,1))))&lt;$C147)))</f>
        <v>0</v>
      </c>
      <c r="AN147" s="48" t="n">
        <f aca="false">IF(OR(N(AN$5)=0,AN$6=""),0,AN$5*((DATE(YEAR($B147),MONTH($B147),MIN(AN$6,DAY(EOMONTH($B147,0))))&gt;=$B147)*(DATE(YEAR($B147),MONTH($B147),MIN(AN$6,DAY(EOMONTH($B147,0))))&lt;$C147)+(DATE(YEAR($B147),MONTH($B147)+1,MIN(AN$6,DAY(EOMONTH($B147,1))))&gt;=$B147)*(DATE(YEAR($B147),MONTH($B147)+1,MIN(AN$6,DAY(EOMONTH($B147,1))))&lt;$C147)))</f>
        <v>0</v>
      </c>
      <c r="AO147" s="48" t="n">
        <f aca="false">IF(OR(N(AO$5)=0,AO$6=""),0,AO$5*((DATE(YEAR($B147),MONTH($B147),MIN(AO$6,DAY(EOMONTH($B147,0))))&gt;=$B147)*(DATE(YEAR($B147),MONTH($B147),MIN(AO$6,DAY(EOMONTH($B147,0))))&lt;$C147)+(DATE(YEAR($B147),MONTH($B147)+1,MIN(AO$6,DAY(EOMONTH($B147,1))))&gt;=$B147)*(DATE(YEAR($B147),MONTH($B147)+1,MIN(AO$6,DAY(EOMONTH($B147,1))))&lt;$C147)))</f>
        <v>0</v>
      </c>
      <c r="AP147" s="48" t="n">
        <f aca="false">IF(OR(N(AP$5)=0,AP$6=""),0,AP$5*((DATE(YEAR($B147),MONTH($B147),MIN(AP$6,DAY(EOMONTH($B147,0))))&gt;=$B147)*(DATE(YEAR($B147),MONTH($B147),MIN(AP$6,DAY(EOMONTH($B147,0))))&lt;$C147)+(DATE(YEAR($B147),MONTH($B147)+1,MIN(AP$6,DAY(EOMONTH($B147,1))))&gt;=$B147)*(DATE(YEAR($B147),MONTH($B147)+1,MIN(AP$6,DAY(EOMONTH($B147,1))))&lt;$C147)))</f>
        <v>0</v>
      </c>
      <c r="AQ147" s="48" t="n">
        <f aca="false">IF(OR(N(AQ$5)=0,AQ$6=""),0,AQ$5*((DATE(YEAR($B147),MONTH($B147),MIN(AQ$6,DAY(EOMONTH($B147,0))))&gt;=$B147)*(DATE(YEAR($B147),MONTH($B147),MIN(AQ$6,DAY(EOMONTH($B147,0))))&lt;$C147)+(DATE(YEAR($B147),MONTH($B147)+1,MIN(AQ$6,DAY(EOMONTH($B147,1))))&gt;=$B147)*(DATE(YEAR($B147),MONTH($B147)+1,MIN(AQ$6,DAY(EOMONTH($B147,1))))&lt;$C147)))</f>
        <v>0</v>
      </c>
      <c r="AR147" s="48" t="n">
        <f aca="false">IF(OR(N(AR$5)=0,AR$6=""),0,AR$5*((DATE(YEAR($B147),MONTH($B147),MIN(AR$6,DAY(EOMONTH($B147,0))))&gt;=$B147)*(DATE(YEAR($B147),MONTH($B147),MIN(AR$6,DAY(EOMONTH($B147,0))))&lt;$C147)+(DATE(YEAR($B147),MONTH($B147)+1,MIN(AR$6,DAY(EOMONTH($B147,1))))&gt;=$B147)*(DATE(YEAR($B147),MONTH($B147)+1,MIN(AR$6,DAY(EOMONTH($B147,1))))&lt;$C147)))</f>
        <v>0</v>
      </c>
      <c r="AS147" s="48" t="n">
        <f aca="false">IF(OR(N(AS$5)=0,AS$6=""),0,AS$5*((DATE(YEAR($B147),MONTH($B147),MIN(AS$6,DAY(EOMONTH($B147,0))))&gt;=$B147)*(DATE(YEAR($B147),MONTH($B147),MIN(AS$6,DAY(EOMONTH($B147,0))))&lt;$C147)+(DATE(YEAR($B147),MONTH($B147)+1,MIN(AS$6,DAY(EOMONTH($B147,1))))&gt;=$B147)*(DATE(YEAR($B147),MONTH($B147)+1,MIN(AS$6,DAY(EOMONTH($B147,1))))&lt;$C147)))</f>
        <v>0</v>
      </c>
      <c r="AT147" s="48" t="n">
        <f aca="false">IF(OR(N(AT$5)=0,AT$6=""),0,AT$5*((DATE(YEAR($B147),MONTH($B147),MIN(AT$6,DAY(EOMONTH($B147,0))))&gt;=$B147)*(DATE(YEAR($B147),MONTH($B147),MIN(AT$6,DAY(EOMONTH($B147,0))))&lt;$C147)+(DATE(YEAR($B147),MONTH($B147)+1,MIN(AT$6,DAY(EOMONTH($B147,1))))&gt;=$B147)*(DATE(YEAR($B147),MONTH($B147)+1,MIN(AT$6,DAY(EOMONTH($B147,1))))&lt;$C147)))</f>
        <v>0</v>
      </c>
      <c r="AU147" s="48" t="n">
        <f aca="false">IF(OR(N(AU$5)=0,AU$6=""),0,AU$5*((DATE(YEAR($B147),MONTH($B147),MIN(AU$6,DAY(EOMONTH($B147,0))))&gt;=$B147)*(DATE(YEAR($B147),MONTH($B147),MIN(AU$6,DAY(EOMONTH($B147,0))))&lt;$C147)+(DATE(YEAR($B147),MONTH($B147)+1,MIN(AU$6,DAY(EOMONTH($B147,1))))&gt;=$B147)*(DATE(YEAR($B147),MONTH($B147)+1,MIN(AU$6,DAY(EOMONTH($B147,1))))&lt;$C147)))</f>
        <v>0</v>
      </c>
      <c r="AV147" s="48" t="n">
        <f aca="false">IF(OR(N(AV$5)=0,AV$6=""),0,AV$5*((DATE(YEAR($B147),MONTH($B147),MIN(AV$6,DAY(EOMONTH($B147,0))))&gt;=$B147)*(DATE(YEAR($B147),MONTH($B147),MIN(AV$6,DAY(EOMONTH($B147,0))))&lt;$C147)+(DATE(YEAR($B147),MONTH($B147)+1,MIN(AV$6,DAY(EOMONTH($B147,1))))&gt;=$B147)*(DATE(YEAR($B147),MONTH($B147)+1,MIN(AV$6,DAY(EOMONTH($B147,1))))&lt;$C147)))</f>
        <v>0</v>
      </c>
      <c r="AW147" s="48" t="n">
        <f aca="false">IF(OR(N(AW$5)=0,AW$6=""),0,AW$5*((DATE(YEAR($B147),MONTH($B147),MIN(AW$6,DAY(EOMONTH($B147,0))))&gt;=$B147)*(DATE(YEAR($B147),MONTH($B147),MIN(AW$6,DAY(EOMONTH($B147,0))))&lt;$C147)+(DATE(YEAR($B147),MONTH($B147)+1,MIN(AW$6,DAY(EOMONTH($B147,1))))&gt;=$B147)*(DATE(YEAR($B147),MONTH($B147)+1,MIN(AW$6,DAY(EOMONTH($B147,1))))&lt;$C147)))</f>
        <v>0</v>
      </c>
      <c r="AX147" s="48" t="n">
        <f aca="false">IF(OR(N(AX$5)=0,AX$6=""),0,AX$5*((DATE(YEAR($B147),MONTH($B147),MIN(AX$6,DAY(EOMONTH($B147,0))))&gt;=$B147)*(DATE(YEAR($B147),MONTH($B147),MIN(AX$6,DAY(EOMONTH($B147,0))))&lt;$C147)+(DATE(YEAR($B147),MONTH($B147)+1,MIN(AX$6,DAY(EOMONTH($B147,1))))&gt;=$B147)*(DATE(YEAR($B147),MONTH($B147)+1,MIN(AX$6,DAY(EOMONTH($B147,1))))&lt;$C147)))</f>
        <v>0</v>
      </c>
      <c r="AY147" s="48" t="n">
        <f aca="false">IF(OR(N(AY$5)=0,AY$6=""),0,AY$5*((DATE(YEAR($B147),MONTH($B147),MIN(AY$6,DAY(EOMONTH($B147,0))))&gt;=$B147)*(DATE(YEAR($B147),MONTH($B147),MIN(AY$6,DAY(EOMONTH($B147,0))))&lt;$C147)+(DATE(YEAR($B147),MONTH($B147)+1,MIN(AY$6,DAY(EOMONTH($B147,1))))&gt;=$B147)*(DATE(YEAR($B147),MONTH($B147)+1,MIN(AY$6,DAY(EOMONTH($B147,1))))&lt;$C147)))</f>
        <v>0</v>
      </c>
      <c r="AZ147" s="48" t="n">
        <f aca="false">IF(OR(N(AZ$5)=0,AZ$6=""),0,AZ$5*((DATE(YEAR($B147),MONTH($B147),MIN(AZ$6,DAY(EOMONTH($B147,0))))&gt;=$B147)*(DATE(YEAR($B147),MONTH($B147),MIN(AZ$6,DAY(EOMONTH($B147,0))))&lt;$C147)+(DATE(YEAR($B147),MONTH($B147)+1,MIN(AZ$6,DAY(EOMONTH($B147,1))))&gt;=$B147)*(DATE(YEAR($B147),MONTH($B147)+1,MIN(AZ$6,DAY(EOMONTH($B147,1))))&lt;$C147)))</f>
        <v>0</v>
      </c>
      <c r="BA147" s="48" t="n">
        <f aca="false">IF(OR(N(BA$5)=0,BA$6=""),0,BA$5*((DATE(YEAR($B147),MONTH($B147),MIN(BA$6,DAY(EOMONTH($B147,0))))&gt;=$B147)*(DATE(YEAR($B147),MONTH($B147),MIN(BA$6,DAY(EOMONTH($B147,0))))&lt;$C147)+(DATE(YEAR($B147),MONTH($B147)+1,MIN(BA$6,DAY(EOMONTH($B147,1))))&gt;=$B147)*(DATE(YEAR($B147),MONTH($B147)+1,MIN(BA$6,DAY(EOMONTH($B147,1))))&lt;$C147)))</f>
        <v>0</v>
      </c>
      <c r="BB147" s="48" t="n">
        <f aca="false">IF(OR(N(BB$5)=0,BB$6=""),0,BB$5*((DATE(YEAR($B147),MONTH($B147),MIN(BB$6,DAY(EOMONTH($B147,0))))&gt;=$B147)*(DATE(YEAR($B147),MONTH($B147),MIN(BB$6,DAY(EOMONTH($B147,0))))&lt;$C147)+(DATE(YEAR($B147),MONTH($B147)+1,MIN(BB$6,DAY(EOMONTH($B147,1))))&gt;=$B147)*(DATE(YEAR($B147),MONTH($B147)+1,MIN(BB$6,DAY(EOMONTH($B147,1))))&lt;$C147)))</f>
        <v>0</v>
      </c>
      <c r="BC147" s="48" t="n">
        <f aca="false">IF(OR(N(BC$5)=0,BC$6=""),0,BC$5*((DATE(YEAR($B147),MONTH($B147),MIN(BC$6,DAY(EOMONTH($B147,0))))&gt;=$B147)*(DATE(YEAR($B147),MONTH($B147),MIN(BC$6,DAY(EOMONTH($B147,0))))&lt;$C147)+(DATE(YEAR($B147),MONTH($B147)+1,MIN(BC$6,DAY(EOMONTH($B147,1))))&gt;=$B147)*(DATE(YEAR($B147),MONTH($B147)+1,MIN(BC$6,DAY(EOMONTH($B147,1))))&lt;$C147)))</f>
        <v>0</v>
      </c>
      <c r="BD147" s="48" t="n">
        <f aca="false">IF(OR(N(BD$5)=0,BD$6=""),0,BD$5*((DATE(YEAR($B147),MONTH($B147),MIN(BD$6,DAY(EOMONTH($B147,0))))&gt;=$B147)*(DATE(YEAR($B147),MONTH($B147),MIN(BD$6,DAY(EOMONTH($B147,0))))&lt;$C147)+(DATE(YEAR($B147),MONTH($B147)+1,MIN(BD$6,DAY(EOMONTH($B147,1))))&gt;=$B147)*(DATE(YEAR($B147),MONTH($B147)+1,MIN(BD$6,DAY(EOMONTH($B147,1))))&lt;$C147)))</f>
        <v>0</v>
      </c>
      <c r="BE147" s="48" t="n">
        <f aca="false">IF(OR(N(BE$5)=0,BE$6=""),0,BE$5*((DATE(YEAR($B147),MONTH($B147),MIN(BE$6,DAY(EOMONTH($B147,0))))&gt;=$B147)*(DATE(YEAR($B147),MONTH($B147),MIN(BE$6,DAY(EOMONTH($B147,0))))&lt;$C147)+(DATE(YEAR($B147),MONTH($B147)+1,MIN(BE$6,DAY(EOMONTH($B147,1))))&gt;=$B147)*(DATE(YEAR($B147),MONTH($B147)+1,MIN(BE$6,DAY(EOMONTH($B147,1))))&lt;$C147)))</f>
        <v>0</v>
      </c>
      <c r="BF147" s="48" t="n">
        <f aca="false">IF(OR(N(BF$5)=0,BF$6=""),0,BF$5*((DATE(YEAR($B147),MONTH($B147),MIN(BF$6,DAY(EOMONTH($B147,0))))&gt;=$B147)*(DATE(YEAR($B147),MONTH($B147),MIN(BF$6,DAY(EOMONTH($B147,0))))&lt;$C147)+(DATE(YEAR($B147),MONTH($B147)+1,MIN(BF$6,DAY(EOMONTH($B147,1))))&gt;=$B147)*(DATE(YEAR($B147),MONTH($B147)+1,MIN(BF$6,DAY(EOMONTH($B147,1))))&lt;$C147)))</f>
        <v>0</v>
      </c>
      <c r="BG147" s="48" t="n">
        <f aca="false">IF(OR(N(BG$5)=0,BG$6=""),0,BG$5*((DATE(YEAR($B147),MONTH($B147),MIN(BG$6,DAY(EOMONTH($B147,0))))&gt;=$B147)*(DATE(YEAR($B147),MONTH($B147),MIN(BG$6,DAY(EOMONTH($B147,0))))&lt;$C147)+(DATE(YEAR($B147),MONTH($B147)+1,MIN(BG$6,DAY(EOMONTH($B147,1))))&gt;=$B147)*(DATE(YEAR($B147),MONTH($B147)+1,MIN(BG$6,DAY(EOMONTH($B147,1))))&lt;$C147)))</f>
        <v>0</v>
      </c>
      <c r="BH147" s="48" t="n">
        <f aca="false">IF(OR(N(BH$5)=0,BH$6=""),0,BH$5*((DATE(YEAR($B147),MONTH($B147),MIN(BH$6,DAY(EOMONTH($B147,0))))&gt;=$B147)*(DATE(YEAR($B147),MONTH($B147),MIN(BH$6,DAY(EOMONTH($B147,0))))&lt;$C147)+(DATE(YEAR($B147),MONTH($B147)+1,MIN(BH$6,DAY(EOMONTH($B147,1))))&gt;=$B147)*(DATE(YEAR($B147),MONTH($B147)+1,MIN(BH$6,DAY(EOMONTH($B147,1))))&lt;$C147)))</f>
        <v>0</v>
      </c>
      <c r="BI147" s="48" t="n">
        <f aca="false">IF(OR(N(BI$5)=0,BI$6=""),0,BI$5*((DATE(YEAR($B147),MONTH($B147),MIN(BI$6,DAY(EOMONTH($B147,0))))&gt;=$B147)*(DATE(YEAR($B147),MONTH($B147),MIN(BI$6,DAY(EOMONTH($B147,0))))&lt;$C147)+(DATE(YEAR($B147),MONTH($B147)+1,MIN(BI$6,DAY(EOMONTH($B147,1))))&gt;=$B147)*(DATE(YEAR($B147),MONTH($B147)+1,MIN(BI$6,DAY(EOMONTH($B147,1))))&lt;$C147)))</f>
        <v>0</v>
      </c>
      <c r="BJ147" s="48" t="n">
        <f aca="false">IF(OR(N(BJ$5)=0,BJ$6=""),0,BJ$5*((DATE(YEAR($B147),MONTH($B147),MIN(BJ$6,DAY(EOMONTH($B147,0))))&gt;=$B147)*(DATE(YEAR($B147),MONTH($B147),MIN(BJ$6,DAY(EOMONTH($B147,0))))&lt;$C147)+(DATE(YEAR($B147),MONTH($B147)+1,MIN(BJ$6,DAY(EOMONTH($B147,1))))&gt;=$B147)*(DATE(YEAR($B147),MONTH($B147)+1,MIN(BJ$6,DAY(EOMONTH($B147,1))))&lt;$C147)))</f>
        <v>0</v>
      </c>
      <c r="BK147" s="48" t="n">
        <f aca="false">IF(OR(N(BK$5)=0,BK$6=""),0,BK$5*((DATE(YEAR($B147),MONTH($B147),MIN(BK$6,DAY(EOMONTH($B147,0))))&gt;=$B147)*(DATE(YEAR($B147),MONTH($B147),MIN(BK$6,DAY(EOMONTH($B147,0))))&lt;$C147)+(DATE(YEAR($B147),MONTH($B147)+1,MIN(BK$6,DAY(EOMONTH($B147,1))))&gt;=$B147)*(DATE(YEAR($B147),MONTH($B147)+1,MIN(BK$6,DAY(EOMONTH($B147,1))))&lt;$C147)))</f>
        <v>0</v>
      </c>
      <c r="BL147" s="48" t="n">
        <f aca="false">IF(OR(N(BL$5)=0,BL$6=""),0,BL$5*((DATE(YEAR($B147),MONTH($B147),MIN(BL$6,DAY(EOMONTH($B147,0))))&gt;=$B147)*(DATE(YEAR($B147),MONTH($B147),MIN(BL$6,DAY(EOMONTH($B147,0))))&lt;$C147)+(DATE(YEAR($B147),MONTH($B147)+1,MIN(BL$6,DAY(EOMONTH($B147,1))))&gt;=$B147)*(DATE(YEAR($B147),MONTH($B147)+1,MIN(BL$6,DAY(EOMONTH($B147,1))))&lt;$C147)))</f>
        <v>0</v>
      </c>
      <c r="BM147" s="48" t="n">
        <f aca="false">IF(OR(N(BM$5)=0,BM$6=""),0,BM$5*((DATE(YEAR($B147),MONTH($B147),MIN(BM$6,DAY(EOMONTH($B147,0))))&gt;=$B147)*(DATE(YEAR($B147),MONTH($B147),MIN(BM$6,DAY(EOMONTH($B147,0))))&lt;$C147)+(DATE(YEAR($B147),MONTH($B147)+1,MIN(BM$6,DAY(EOMONTH($B147,1))))&gt;=$B147)*(DATE(YEAR($B147),MONTH($B147)+1,MIN(BM$6,DAY(EOMONTH($B147,1))))&lt;$C147)))</f>
        <v>0</v>
      </c>
      <c r="BN147" s="48" t="n">
        <f aca="false">IF(OR(N(BN$5)=0,BN$6=""),0,BN$5*((DATE(YEAR($B147),MONTH($B147),MIN(BN$6,DAY(EOMONTH($B147,0))))&gt;=$B147)*(DATE(YEAR($B147),MONTH($B147),MIN(BN$6,DAY(EOMONTH($B147,0))))&lt;$C147)+(DATE(YEAR($B147),MONTH($B147)+1,MIN(BN$6,DAY(EOMONTH($B147,1))))&gt;=$B147)*(DATE(YEAR($B147),MONTH($B147)+1,MIN(BN$6,DAY(EOMONTH($B147,1))))&lt;$C147)))</f>
        <v>0</v>
      </c>
      <c r="BO147" s="48" t="n">
        <f aca="false">IF(OR(N(BO$5)=0,BO$6=""),0,BO$5*((DATE(YEAR($B147),MONTH($B147),MIN(BO$6,DAY(EOMONTH($B147,0))))&gt;=$B147)*(DATE(YEAR($B147),MONTH($B147),MIN(BO$6,DAY(EOMONTH($B147,0))))&lt;$C147)+(DATE(YEAR($B147),MONTH($B147)+1,MIN(BO$6,DAY(EOMONTH($B147,1))))&gt;=$B147)*(DATE(YEAR($B147),MONTH($B147)+1,MIN(BO$6,DAY(EOMONTH($B147,1))))&lt;$C147)))</f>
        <v>0</v>
      </c>
      <c r="BP147" s="48" t="n">
        <f aca="false">IF(OR(N(BP$5)=0,BP$6=""),0,BP$5*((DATE(YEAR($B147),MONTH($B147),MIN(BP$6,DAY(EOMONTH($B147,0))))&gt;=$B147)*(DATE(YEAR($B147),MONTH($B147),MIN(BP$6,DAY(EOMONTH($B147,0))))&lt;$C147)+(DATE(YEAR($B147),MONTH($B147)+1,MIN(BP$6,DAY(EOMONTH($B147,1))))&gt;=$B147)*(DATE(YEAR($B147),MONTH($B147)+1,MIN(BP$6,DAY(EOMONTH($B147,1))))&lt;$C147)))</f>
        <v>0</v>
      </c>
      <c r="BQ147" s="48" t="n">
        <f aca="false">IF(OR(N(BQ$5)=0,BQ$6=""),0,BQ$5*((DATE(YEAR($B147),MONTH($B147),MIN(BQ$6,DAY(EOMONTH($B147,0))))&gt;=$B147)*(DATE(YEAR($B147),MONTH($B147),MIN(BQ$6,DAY(EOMONTH($B147,0))))&lt;$C147)+(DATE(YEAR($B147),MONTH($B147)+1,MIN(BQ$6,DAY(EOMONTH($B147,1))))&gt;=$B147)*(DATE(YEAR($B147),MONTH($B147)+1,MIN(BQ$6,DAY(EOMONTH($B147,1))))&lt;$C147)))</f>
        <v>0</v>
      </c>
      <c r="BR147" s="48" t="n">
        <f aca="false">IF(OR(N(BR$5)=0,BR$6=""),0,BR$5*((DATE(YEAR($B147),MONTH($B147),MIN(BR$6,DAY(EOMONTH($B147,0))))&gt;=$B147)*(DATE(YEAR($B147),MONTH($B147),MIN(BR$6,DAY(EOMONTH($B147,0))))&lt;$C147)+(DATE(YEAR($B147),MONTH($B147)+1,MIN(BR$6,DAY(EOMONTH($B147,1))))&gt;=$B147)*(DATE(YEAR($B147),MONTH($B147)+1,MIN(BR$6,DAY(EOMONTH($B147,1))))&lt;$C147)))</f>
        <v>0</v>
      </c>
      <c r="BS147" s="48" t="n">
        <f aca="false">IF(OR(N(BS$5)=0,BS$6=""),0,BS$5*((DATE(YEAR($B147),MONTH($B147),MIN(BS$6,DAY(EOMONTH($B147,0))))&gt;=$B147)*(DATE(YEAR($B147),MONTH($B147),MIN(BS$6,DAY(EOMONTH($B147,0))))&lt;$C147)+(DATE(YEAR($B147),MONTH($B147)+1,MIN(BS$6,DAY(EOMONTH($B147,1))))&gt;=$B147)*(DATE(YEAR($B147),MONTH($B147)+1,MIN(BS$6,DAY(EOMONTH($B147,1))))&lt;$C147)))</f>
        <v>0</v>
      </c>
      <c r="BT147" s="48" t="n">
        <f aca="false">IF(OR(N(BT$5)=0,BT$6=""),0,BT$5*((DATE(YEAR($B147),MONTH($B147),MIN(BT$6,DAY(EOMONTH($B147,0))))&gt;=$B147)*(DATE(YEAR($B147),MONTH($B147),MIN(BT$6,DAY(EOMONTH($B147,0))))&lt;$C147)+(DATE(YEAR($B147),MONTH($B147)+1,MIN(BT$6,DAY(EOMONTH($B147,1))))&gt;=$B147)*(DATE(YEAR($B147),MONTH($B147)+1,MIN(BT$6,DAY(EOMONTH($B147,1))))&lt;$C147)))</f>
        <v>0</v>
      </c>
      <c r="BU147" s="48" t="n">
        <f aca="false">IF(OR(N(BU$5)=0,BU$6=""),0,BU$5*((DATE(YEAR($B147),MONTH($B147),MIN(BU$6,DAY(EOMONTH($B147,0))))&gt;=$B147)*(DATE(YEAR($B147),MONTH($B147),MIN(BU$6,DAY(EOMONTH($B147,0))))&lt;$C147)+(DATE(YEAR($B147),MONTH($B147)+1,MIN(BU$6,DAY(EOMONTH($B147,1))))&gt;=$B147)*(DATE(YEAR($B147),MONTH($B147)+1,MIN(BU$6,DAY(EOMONTH($B147,1))))&lt;$C147)))</f>
        <v>0</v>
      </c>
      <c r="BV147" s="48" t="n">
        <f aca="false">IF(OR(N(BV$5)=0,BV$6=""),0,BV$5*((DATE(YEAR($B147),MONTH($B147),MIN(BV$6,DAY(EOMONTH($B147,0))))&gt;=$B147)*(DATE(YEAR($B147),MONTH($B147),MIN(BV$6,DAY(EOMONTH($B147,0))))&lt;$C147)+(DATE(YEAR($B147),MONTH($B147)+1,MIN(BV$6,DAY(EOMONTH($B147,1))))&gt;=$B147)*(DATE(YEAR($B147),MONTH($B147)+1,MIN(BV$6,DAY(EOMONTH($B147,1))))&lt;$C147)))</f>
        <v>0</v>
      </c>
      <c r="BW147" s="48" t="n">
        <f aca="false">IF(OR(N(BW$5)=0,BW$6=""),0,BW$5*((DATE(YEAR($B147),MONTH($B147),MIN(BW$6,DAY(EOMONTH($B147,0))))&gt;=$B147)*(DATE(YEAR($B147),MONTH($B147),MIN(BW$6,DAY(EOMONTH($B147,0))))&lt;$C147)+(DATE(YEAR($B147),MONTH($B147)+1,MIN(BW$6,DAY(EOMONTH($B147,1))))&gt;=$B147)*(DATE(YEAR($B147),MONTH($B147)+1,MIN(BW$6,DAY(EOMONTH($B147,1))))&lt;$C147)))</f>
        <v>0</v>
      </c>
      <c r="BX147" s="48" t="n">
        <f aca="false">MIN(Z147,(FT146*(1+FT$5/Setup!$C$36)+IF($V147=1,N($F147),0)))</f>
        <v>0</v>
      </c>
      <c r="BY147" s="48" t="n">
        <f aca="false">MIN(AA147,(FU146*(1+FU$5/Setup!$C$36)+IF($V147=2,N($F147),0)))</f>
        <v>0</v>
      </c>
      <c r="BZ147" s="48" t="n">
        <f aca="false">MIN(AB147,(FV146*(1+FV$5/Setup!$C$36)+IF($V147=3,N($F147),0)))</f>
        <v>0</v>
      </c>
      <c r="CA147" s="48" t="n">
        <f aca="false">MIN(AC147,(FW146*(1+FW$5/Setup!$C$36)+IF($V147=4,N($F147),0)))</f>
        <v>0</v>
      </c>
      <c r="CB147" s="48" t="n">
        <f aca="false">MIN(AD147,(FX146*(1+FX$5/Setup!$C$36)+IF($V147=5,N($F147),0)))</f>
        <v>0</v>
      </c>
      <c r="CC147" s="48" t="n">
        <f aca="false">MIN(AE147,(FY146*(1+FY$5/Setup!$C$36)+IF($V147=6,N($F147),0)))</f>
        <v>0</v>
      </c>
      <c r="CD147" s="48" t="n">
        <f aca="false">MIN(AF147,(FZ146*(1+FZ$5/Setup!$C$36)+IF($V147=7,N($F147),0)))</f>
        <v>0</v>
      </c>
      <c r="CE147" s="48" t="n">
        <f aca="false">MIN(AG147,(GA146*(1+GA$5/Setup!$C$36)+IF($V147=8,N($F147),0)))</f>
        <v>0</v>
      </c>
      <c r="CF147" s="48" t="n">
        <f aca="false">MIN(AH147,(GB146*(1+GB$5/Setup!$C$36)+IF($V147=9,N($F147),0)))</f>
        <v>0</v>
      </c>
      <c r="CG147" s="48" t="n">
        <f aca="false">MIN(AI147,(GC146*(1+GC$5/Setup!$C$36)+IF($V147=10,N($F147),0)))</f>
        <v>0</v>
      </c>
      <c r="CH147" s="48" t="n">
        <f aca="false">MIN(AJ147,(GD146*(1+GD$5/Setup!$C$36)+IF($V147=11,N($F147),0)))</f>
        <v>0</v>
      </c>
      <c r="CI147" s="48" t="n">
        <f aca="false">MIN(AK147,(GE146*(1+GE$5/Setup!$C$36)+IF($V147=12,N($F147),0)))</f>
        <v>0</v>
      </c>
      <c r="CJ147" s="48" t="n">
        <f aca="false">MIN(AL147,(GF146*(1+GF$5/Setup!$C$36)+IF($V147=13,N($F147),0)))</f>
        <v>0</v>
      </c>
      <c r="CK147" s="48" t="n">
        <f aca="false">MIN(AM147,(GG146*(1+GG$5/Setup!$C$36)+IF($V147=14,N($F147),0)))</f>
        <v>0</v>
      </c>
      <c r="CL147" s="48" t="n">
        <f aca="false">MIN(AN147,(GH146*(1+GH$5/Setup!$C$36)+IF($V147=15,N($F147),0)))</f>
        <v>0</v>
      </c>
      <c r="CM147" s="48" t="n">
        <f aca="false">MIN(AO147,(GI146*(1+GI$5/Setup!$C$36)+IF($V147=16,N($F147),0)))</f>
        <v>0</v>
      </c>
      <c r="CN147" s="48" t="n">
        <f aca="false">MIN(AP147,(GJ146*(1+GJ$5/Setup!$C$36)+IF($V147=17,N($F147),0)))</f>
        <v>0</v>
      </c>
      <c r="CO147" s="48" t="n">
        <f aca="false">MIN(AQ147,(GK146*(1+GK$5/Setup!$C$36)+IF($V147=18,N($F147),0)))</f>
        <v>0</v>
      </c>
      <c r="CP147" s="48" t="n">
        <f aca="false">MIN(AR147,(GL146*(1+GL$5/Setup!$C$36)+IF($V147=19,N($F147),0)))</f>
        <v>0</v>
      </c>
      <c r="CQ147" s="48" t="n">
        <f aca="false">MIN(AS147,(GM146*(1+GM$5/Setup!$C$36)+IF($V147=20,N($F147),0)))</f>
        <v>0</v>
      </c>
      <c r="CR147" s="48" t="n">
        <f aca="false">MIN(AT147,(GN146*(1+GN$5/Setup!$C$36)+IF($V147=21,N($F147),0)))</f>
        <v>0</v>
      </c>
      <c r="CS147" s="48" t="n">
        <f aca="false">MIN(AU147,(GO146*(1+GO$5/Setup!$C$36)+IF($V147=22,N($F147),0)))</f>
        <v>0</v>
      </c>
      <c r="CT147" s="48" t="n">
        <f aca="false">MIN(AV147,(GP146*(1+GP$5/Setup!$C$36)+IF($V147=23,N($F147),0)))</f>
        <v>0</v>
      </c>
      <c r="CU147" s="48" t="n">
        <f aca="false">MIN(AW147,(GQ146*(1+GQ$5/Setup!$C$36)+IF($V147=24,N($F147),0)))</f>
        <v>0</v>
      </c>
      <c r="CV147" s="48" t="n">
        <f aca="false">MIN(AX147,(GR146*(1+GR$5/Setup!$C$36)+IF($V147=25,N($F147),0)))</f>
        <v>0</v>
      </c>
      <c r="CW147" s="48" t="n">
        <f aca="false">MIN(AY147,(GS146*(1+GS$5/Setup!$C$36)+IF($V147=26,N($F147),0)))</f>
        <v>0</v>
      </c>
      <c r="CX147" s="48" t="n">
        <f aca="false">MIN(AZ147,(GT146*(1+GT$5/Setup!$C$36)+IF($V147=27,N($F147),0)))</f>
        <v>0</v>
      </c>
      <c r="CY147" s="48" t="n">
        <f aca="false">MIN(BA147,(GU146*(1+GU$5/Setup!$C$36)+IF($V147=28,N($F147),0)))</f>
        <v>0</v>
      </c>
      <c r="CZ147" s="48" t="n">
        <f aca="false">MIN(BB147,(GV146*(1+GV$5/Setup!$C$36)+IF($V147=29,N($F147),0)))</f>
        <v>0</v>
      </c>
      <c r="DA147" s="48" t="n">
        <f aca="false">MIN(BC147,(GW146*(1+GW$5/Setup!$C$36)+IF($V147=30,N($F147),0)))</f>
        <v>0</v>
      </c>
      <c r="DB147" s="48" t="n">
        <f aca="false">MIN(BD147,(GX146*(1+GX$5/Setup!$C$36)+IF($V147=31,N($F147),0)))</f>
        <v>0</v>
      </c>
      <c r="DC147" s="48" t="n">
        <f aca="false">MIN(BE147,(GY146*(1+GY$5/Setup!$C$36)+IF($V147=32,N($F147),0)))</f>
        <v>0</v>
      </c>
      <c r="DD147" s="48" t="n">
        <f aca="false">MIN(BF147,(GZ146*(1+GZ$5/Setup!$C$36)+IF($V147=33,N($F147),0)))</f>
        <v>0</v>
      </c>
      <c r="DE147" s="48" t="n">
        <f aca="false">MIN(BG147,(HA146*(1+HA$5/Setup!$C$36)+IF($V147=34,N($F147),0)))</f>
        <v>0</v>
      </c>
      <c r="DF147" s="48" t="n">
        <f aca="false">MIN(BH147,(HB146*(1+HB$5/Setup!$C$36)+IF($V147=35,N($F147),0)))</f>
        <v>0</v>
      </c>
      <c r="DG147" s="48" t="n">
        <f aca="false">MIN(BI147,(HC146*(1+HC$5/Setup!$C$36)+IF($V147=36,N($F147),0)))</f>
        <v>0</v>
      </c>
      <c r="DH147" s="48" t="n">
        <f aca="false">MIN(BJ147,(HD146*(1+HD$5/Setup!$C$36)+IF($V147=37,N($F147),0)))</f>
        <v>0</v>
      </c>
      <c r="DI147" s="48" t="n">
        <f aca="false">MIN(BK147,(HE146*(1+HE$5/Setup!$C$36)+IF($V147=38,N($F147),0)))</f>
        <v>0</v>
      </c>
      <c r="DJ147" s="48" t="n">
        <f aca="false">MIN(BL147,(HF146*(1+HF$5/Setup!$C$36)+IF($V147=39,N($F147),0)))</f>
        <v>0</v>
      </c>
      <c r="DK147" s="48" t="n">
        <f aca="false">MIN(BM147,(HG146*(1+HG$5/Setup!$C$36)+IF($V147=40,N($F147),0)))</f>
        <v>0</v>
      </c>
      <c r="DL147" s="48" t="n">
        <f aca="false">MIN(BN147,(HH146*(1+HH$5/Setup!$C$36)+IF($V147=41,N($F147),0)))</f>
        <v>0</v>
      </c>
      <c r="DM147" s="48" t="n">
        <f aca="false">MIN(BO147,(HI146*(1+HI$5/Setup!$C$36)+IF($V147=42,N($F147),0)))</f>
        <v>0</v>
      </c>
      <c r="DN147" s="48" t="n">
        <f aca="false">MIN(BP147,(HJ146*(1+HJ$5/Setup!$C$36)+IF($V147=43,N($F147),0)))</f>
        <v>0</v>
      </c>
      <c r="DO147" s="48" t="n">
        <f aca="false">MIN(BQ147,(HK146*(1+HK$5/Setup!$C$36)+IF($V147=44,N($F147),0)))</f>
        <v>0</v>
      </c>
      <c r="DP147" s="48" t="n">
        <f aca="false">MIN(BR147,(HL146*(1+HL$5/Setup!$C$36)+IF($V147=45,N($F147),0)))</f>
        <v>0</v>
      </c>
      <c r="DQ147" s="48" t="n">
        <f aca="false">MIN(BS147,(HM146*(1+HM$5/Setup!$C$36)+IF($V147=46,N($F147),0)))</f>
        <v>0</v>
      </c>
      <c r="DR147" s="48" t="n">
        <f aca="false">MIN(BT147,(HN146*(1+HN$5/Setup!$C$36)+IF($V147=47,N($F147),0)))</f>
        <v>0</v>
      </c>
      <c r="DS147" s="48" t="n">
        <f aca="false">MIN(BU147,(HO146*(1+HO$5/Setup!$C$36)+IF($V147=48,N($F147),0)))</f>
        <v>0</v>
      </c>
      <c r="DT147" s="48" t="n">
        <f aca="false">MIN(BV147,(HP146*(1+HP$5/Setup!$C$36)+IF($V147=49,N($F147),0)))</f>
        <v>0</v>
      </c>
      <c r="DU147" s="48" t="n">
        <f aca="false">MIN(BW147,(HQ146*(1+HQ$5/Setup!$C$36)+IF($V147=50,N($F147),0)))</f>
        <v>0</v>
      </c>
      <c r="DV147" s="48" t="n">
        <f aca="false">MIN(MAX((FT146*(1+FT$5/Setup!$C$36)+IF($V147=1,N($F147),0))-BX147,0),MAX($P147-0,0))</f>
        <v>0</v>
      </c>
      <c r="DW147" s="48" t="n">
        <f aca="false">MIN(MAX((FU146*(1+FU$5/Setup!$C$36)+IF($V147=2,N($F147),0))-BY147,0),MAX($P147-SUM(DV147:DV147),0))</f>
        <v>0</v>
      </c>
      <c r="DX147" s="48" t="n">
        <f aca="false">MIN(MAX((FV146*(1+FV$5/Setup!$C$36)+IF($V147=3,N($F147),0))-BZ147,0),MAX($P147-SUM(DV147:DW147),0))</f>
        <v>0</v>
      </c>
      <c r="DY147" s="48" t="n">
        <f aca="false">MIN(MAX((FW146*(1+FW$5/Setup!$C$36)+IF($V147=4,N($F147),0))-CA147,0),MAX($P147-SUM(DV147:DX147),0))</f>
        <v>0</v>
      </c>
      <c r="DZ147" s="48" t="n">
        <f aca="false">MIN(MAX((FX146*(1+FX$5/Setup!$C$36)+IF($V147=5,N($F147),0))-CB147,0),MAX($P147-SUM(DV147:DY147),0))</f>
        <v>0</v>
      </c>
      <c r="EA147" s="48" t="n">
        <f aca="false">MIN(MAX((FY146*(1+FY$5/Setup!$C$36)+IF($V147=6,N($F147),0))-CC147,0),MAX($P147-SUM(DV147:DZ147),0))</f>
        <v>0</v>
      </c>
      <c r="EB147" s="48" t="n">
        <f aca="false">MIN(MAX((FZ146*(1+FZ$5/Setup!$C$36)+IF($V147=7,N($F147),0))-CD147,0),MAX($P147-SUM(DV147:EA147),0))</f>
        <v>0</v>
      </c>
      <c r="EC147" s="48" t="n">
        <f aca="false">MIN(MAX((GA146*(1+GA$5/Setup!$C$36)+IF($V147=8,N($F147),0))-CE147,0),MAX($P147-SUM(DV147:EB147),0))</f>
        <v>0</v>
      </c>
      <c r="ED147" s="48" t="n">
        <f aca="false">MIN(MAX((GB146*(1+GB$5/Setup!$C$36)+IF($V147=9,N($F147),0))-CF147,0),MAX($P147-SUM(DV147:EC147),0))</f>
        <v>0</v>
      </c>
      <c r="EE147" s="48" t="n">
        <f aca="false">MIN(MAX((GC146*(1+GC$5/Setup!$C$36)+IF($V147=10,N($F147),0))-CG147,0),MAX($P147-SUM(DV147:ED147),0))</f>
        <v>0</v>
      </c>
      <c r="EF147" s="48" t="n">
        <f aca="false">MIN(MAX((GD146*(1+GD$5/Setup!$C$36)+IF($V147=11,N($F147),0))-CH147,0),MAX($P147-SUM(DV147:EE147),0))</f>
        <v>0</v>
      </c>
      <c r="EG147" s="48" t="n">
        <f aca="false">MIN(MAX((GE146*(1+GE$5/Setup!$C$36)+IF($V147=12,N($F147),0))-CI147,0),MAX($P147-SUM(DV147:EF147),0))</f>
        <v>0</v>
      </c>
      <c r="EH147" s="48" t="n">
        <f aca="false">MIN(MAX((GF146*(1+GF$5/Setup!$C$36)+IF($V147=13,N($F147),0))-CJ147,0),MAX($P147-SUM(DV147:EG147),0))</f>
        <v>0</v>
      </c>
      <c r="EI147" s="48" t="n">
        <f aca="false">MIN(MAX((GG146*(1+GG$5/Setup!$C$36)+IF($V147=14,N($F147),0))-CK147,0),MAX($P147-SUM(DV147:EH147),0))</f>
        <v>0</v>
      </c>
      <c r="EJ147" s="48" t="n">
        <f aca="false">MIN(MAX((GH146*(1+GH$5/Setup!$C$36)+IF($V147=15,N($F147),0))-CL147,0),MAX($P147-SUM(DV147:EI147),0))</f>
        <v>0</v>
      </c>
      <c r="EK147" s="48" t="n">
        <f aca="false">MIN(MAX((GI146*(1+GI$5/Setup!$C$36)+IF($V147=16,N($F147),0))-CM147,0),MAX($P147-SUM(DV147:EJ147),0))</f>
        <v>0</v>
      </c>
      <c r="EL147" s="48" t="n">
        <f aca="false">MIN(MAX((GJ146*(1+GJ$5/Setup!$C$36)+IF($V147=17,N($F147),0))-CN147,0),MAX($P147-SUM(DV147:EK147),0))</f>
        <v>0</v>
      </c>
      <c r="EM147" s="48" t="n">
        <f aca="false">MIN(MAX((GK146*(1+GK$5/Setup!$C$36)+IF($V147=18,N($F147),0))-CO147,0),MAX($P147-SUM(DV147:EL147),0))</f>
        <v>0</v>
      </c>
      <c r="EN147" s="48" t="n">
        <f aca="false">MIN(MAX((GL146*(1+GL$5/Setup!$C$36)+IF($V147=19,N($F147),0))-CP147,0),MAX($P147-SUM(DV147:EM147),0))</f>
        <v>0</v>
      </c>
      <c r="EO147" s="48" t="n">
        <f aca="false">MIN(MAX((GM146*(1+GM$5/Setup!$C$36)+IF($V147=20,N($F147),0))-CQ147,0),MAX($P147-SUM(DV147:EN147),0))</f>
        <v>0</v>
      </c>
      <c r="EP147" s="48" t="n">
        <f aca="false">MIN(MAX((GN146*(1+GN$5/Setup!$C$36)+IF($V147=21,N($F147),0))-CR147,0),MAX($P147-SUM(DV147:EO147),0))</f>
        <v>0</v>
      </c>
      <c r="EQ147" s="48" t="n">
        <f aca="false">MIN(MAX((GO146*(1+GO$5/Setup!$C$36)+IF($V147=22,N($F147),0))-CS147,0),MAX($P147-SUM(DV147:EP147),0))</f>
        <v>0</v>
      </c>
      <c r="ER147" s="48" t="n">
        <f aca="false">MIN(MAX((GP146*(1+GP$5/Setup!$C$36)+IF($V147=23,N($F147),0))-CT147,0),MAX($P147-SUM(DV147:EQ147),0))</f>
        <v>0</v>
      </c>
      <c r="ES147" s="48" t="n">
        <f aca="false">MIN(MAX((GQ146*(1+GQ$5/Setup!$C$36)+IF($V147=24,N($F147),0))-CU147,0),MAX($P147-SUM(DV147:ER147),0))</f>
        <v>0</v>
      </c>
      <c r="ET147" s="48" t="n">
        <f aca="false">MIN(MAX((GR146*(1+GR$5/Setup!$C$36)+IF($V147=25,N($F147),0))-CV147,0),MAX($P147-SUM(DV147:ES147),0))</f>
        <v>0</v>
      </c>
      <c r="EU147" s="48" t="n">
        <f aca="false">MIN(MAX((GS146*(1+GS$5/Setup!$C$36)+IF($V147=26,N($F147),0))-CW147,0),MAX($P147-SUM(DV147:ET147),0))</f>
        <v>0</v>
      </c>
      <c r="EV147" s="48" t="n">
        <f aca="false">MIN(MAX((GT146*(1+GT$5/Setup!$C$36)+IF($V147=27,N($F147),0))-CX147,0),MAX($P147-SUM(DV147:EU147),0))</f>
        <v>0</v>
      </c>
      <c r="EW147" s="48" t="n">
        <f aca="false">MIN(MAX((GU146*(1+GU$5/Setup!$C$36)+IF($V147=28,N($F147),0))-CY147,0),MAX($P147-SUM(DV147:EV147),0))</f>
        <v>0</v>
      </c>
      <c r="EX147" s="48" t="n">
        <f aca="false">MIN(MAX((GV146*(1+GV$5/Setup!$C$36)+IF($V147=29,N($F147),0))-CZ147,0),MAX($P147-SUM(DV147:EW147),0))</f>
        <v>0</v>
      </c>
      <c r="EY147" s="48" t="n">
        <f aca="false">MIN(MAX((GW146*(1+GW$5/Setup!$C$36)+IF($V147=30,N($F147),0))-DA147,0),MAX($P147-SUM(DV147:EX147),0))</f>
        <v>0</v>
      </c>
      <c r="EZ147" s="48" t="n">
        <f aca="false">MIN(MAX((GX146*(1+GX$5/Setup!$C$36)+IF($V147=31,N($F147),0))-DB147,0),MAX($P147-SUM(DV147:EY147),0))</f>
        <v>0</v>
      </c>
      <c r="FA147" s="48" t="n">
        <f aca="false">MIN(MAX((GY146*(1+GY$5/Setup!$C$36)+IF($V147=32,N($F147),0))-DC147,0),MAX($P147-SUM(DV147:EZ147),0))</f>
        <v>0</v>
      </c>
      <c r="FB147" s="48" t="n">
        <f aca="false">MIN(MAX((GZ146*(1+GZ$5/Setup!$C$36)+IF($V147=33,N($F147),0))-DD147,0),MAX($P147-SUM(DV147:FA147),0))</f>
        <v>0</v>
      </c>
      <c r="FC147" s="48" t="n">
        <f aca="false">MIN(MAX((HA146*(1+HA$5/Setup!$C$36)+IF($V147=34,N($F147),0))-DE147,0),MAX($P147-SUM(DV147:FB147),0))</f>
        <v>0</v>
      </c>
      <c r="FD147" s="48" t="n">
        <f aca="false">MIN(MAX((HB146*(1+HB$5/Setup!$C$36)+IF($V147=35,N($F147),0))-DF147,0),MAX($P147-SUM(DV147:FC147),0))</f>
        <v>0</v>
      </c>
      <c r="FE147" s="48" t="n">
        <f aca="false">MIN(MAX((HC146*(1+HC$5/Setup!$C$36)+IF($V147=36,N($F147),0))-DG147,0),MAX($P147-SUM(DV147:FD147),0))</f>
        <v>0</v>
      </c>
      <c r="FF147" s="48" t="n">
        <f aca="false">MIN(MAX((HD146*(1+HD$5/Setup!$C$36)+IF($V147=37,N($F147),0))-DH147,0),MAX($P147-SUM(DV147:FE147),0))</f>
        <v>0</v>
      </c>
      <c r="FG147" s="48" t="n">
        <f aca="false">MIN(MAX((HE146*(1+HE$5/Setup!$C$36)+IF($V147=38,N($F147),0))-DI147,0),MAX($P147-SUM(DV147:FF147),0))</f>
        <v>0</v>
      </c>
      <c r="FH147" s="48" t="n">
        <f aca="false">MIN(MAX((HF146*(1+HF$5/Setup!$C$36)+IF($V147=39,N($F147),0))-DJ147,0),MAX($P147-SUM(DV147:FG147),0))</f>
        <v>0</v>
      </c>
      <c r="FI147" s="48" t="n">
        <f aca="false">MIN(MAX((HG146*(1+HG$5/Setup!$C$36)+IF($V147=40,N($F147),0))-DK147,0),MAX($P147-SUM(DV147:FH147),0))</f>
        <v>0</v>
      </c>
      <c r="FJ147" s="48" t="n">
        <f aca="false">MIN(MAX((HH146*(1+HH$5/Setup!$C$36)+IF($V147=41,N($F147),0))-DL147,0),MAX($P147-SUM(DV147:FI147),0))</f>
        <v>0</v>
      </c>
      <c r="FK147" s="48" t="n">
        <f aca="false">MIN(MAX((HI146*(1+HI$5/Setup!$C$36)+IF($V147=42,N($F147),0))-DM147,0),MAX($P147-SUM(DV147:FJ147),0))</f>
        <v>0</v>
      </c>
      <c r="FL147" s="48" t="n">
        <f aca="false">MIN(MAX((HJ146*(1+HJ$5/Setup!$C$36)+IF($V147=43,N($F147),0))-DN147,0),MAX($P147-SUM(DV147:FK147),0))</f>
        <v>0</v>
      </c>
      <c r="FM147" s="48" t="n">
        <f aca="false">MIN(MAX((HK146*(1+HK$5/Setup!$C$36)+IF($V147=44,N($F147),0))-DO147,0),MAX($P147-SUM(DV147:FL147),0))</f>
        <v>0</v>
      </c>
      <c r="FN147" s="48" t="n">
        <f aca="false">MIN(MAX((HL146*(1+HL$5/Setup!$C$36)+IF($V147=45,N($F147),0))-DP147,0),MAX($P147-SUM(DV147:FM147),0))</f>
        <v>0</v>
      </c>
      <c r="FO147" s="48" t="n">
        <f aca="false">MIN(MAX((HM146*(1+HM$5/Setup!$C$36)+IF($V147=46,N($F147),0))-DQ147,0),MAX($P147-SUM(DV147:FN147),0))</f>
        <v>0</v>
      </c>
      <c r="FP147" s="48" t="n">
        <f aca="false">MIN(MAX((HN146*(1+HN$5/Setup!$C$36)+IF($V147=47,N($F147),0))-DR147,0),MAX($P147-SUM(DV147:FO147),0))</f>
        <v>0</v>
      </c>
      <c r="FQ147" s="48" t="n">
        <f aca="false">MIN(MAX((HO146*(1+HO$5/Setup!$C$36)+IF($V147=48,N($F147),0))-DS147,0),MAX($P147-SUM(DV147:FP147),0))</f>
        <v>0</v>
      </c>
      <c r="FR147" s="48" t="n">
        <f aca="false">MIN(MAX((HP146*(1+HP$5/Setup!$C$36)+IF($V147=49,N($F147),0))-DT147,0),MAX($P147-SUM(DV147:FQ147),0))</f>
        <v>0</v>
      </c>
      <c r="FS147" s="48" t="n">
        <f aca="false">MIN(MAX((HQ146*(1+HQ$5/Setup!$C$36)+IF($V147=50,N($F147),0))-DU147,0),MAX($P147-SUM(DV147:FR147),0))</f>
        <v>0</v>
      </c>
      <c r="FT147" s="48" t="n">
        <f aca="false">IF((FT146*(1+FT$5/Setup!$C$36)+IF($V147=1,N($F147),0))-BX147-DV147&lt;0.005,0,(FT146*(1+FT$5/Setup!$C$36)+IF($V147=1,N($F147),0))-BX147-DV147)</f>
        <v>0</v>
      </c>
      <c r="FU147" s="48" t="n">
        <f aca="false">IF((FU146*(1+FU$5/Setup!$C$36)+IF($V147=2,N($F147),0))-BY147-DW147&lt;0.005,0,(FU146*(1+FU$5/Setup!$C$36)+IF($V147=2,N($F147),0))-BY147-DW147)</f>
        <v>0</v>
      </c>
      <c r="FV147" s="48" t="n">
        <f aca="false">IF((FV146*(1+FV$5/Setup!$C$36)+IF($V147=3,N($F147),0))-BZ147-DX147&lt;0.005,0,(FV146*(1+FV$5/Setup!$C$36)+IF($V147=3,N($F147),0))-BZ147-DX147)</f>
        <v>0</v>
      </c>
      <c r="FW147" s="48" t="n">
        <f aca="false">IF((FW146*(1+FW$5/Setup!$C$36)+IF($V147=4,N($F147),0))-CA147-DY147&lt;0.005,0,(FW146*(1+FW$5/Setup!$C$36)+IF($V147=4,N($F147),0))-CA147-DY147)</f>
        <v>0</v>
      </c>
      <c r="FX147" s="48" t="n">
        <f aca="false">IF((FX146*(1+FX$5/Setup!$C$36)+IF($V147=5,N($F147),0))-CB147-DZ147&lt;0.005,0,(FX146*(1+FX$5/Setup!$C$36)+IF($V147=5,N($F147),0))-CB147-DZ147)</f>
        <v>0</v>
      </c>
      <c r="FY147" s="48" t="n">
        <f aca="false">IF((FY146*(1+FY$5/Setup!$C$36)+IF($V147=6,N($F147),0))-CC147-EA147&lt;0.005,0,(FY146*(1+FY$5/Setup!$C$36)+IF($V147=6,N($F147),0))-CC147-EA147)</f>
        <v>0</v>
      </c>
      <c r="FZ147" s="48" t="n">
        <f aca="false">IF((FZ146*(1+FZ$5/Setup!$C$36)+IF($V147=7,N($F147),0))-CD147-EB147&lt;0.005,0,(FZ146*(1+FZ$5/Setup!$C$36)+IF($V147=7,N($F147),0))-CD147-EB147)</f>
        <v>0</v>
      </c>
      <c r="GA147" s="48" t="n">
        <f aca="false">IF((GA146*(1+GA$5/Setup!$C$36)+IF($V147=8,N($F147),0))-CE147-EC147&lt;0.005,0,(GA146*(1+GA$5/Setup!$C$36)+IF($V147=8,N($F147),0))-CE147-EC147)</f>
        <v>0</v>
      </c>
      <c r="GB147" s="48" t="n">
        <f aca="false">IF((GB146*(1+GB$5/Setup!$C$36)+IF($V147=9,N($F147),0))-CF147-ED147&lt;0.005,0,(GB146*(1+GB$5/Setup!$C$36)+IF($V147=9,N($F147),0))-CF147-ED147)</f>
        <v>0</v>
      </c>
      <c r="GC147" s="48" t="n">
        <f aca="false">IF((GC146*(1+GC$5/Setup!$C$36)+IF($V147=10,N($F147),0))-CG147-EE147&lt;0.005,0,(GC146*(1+GC$5/Setup!$C$36)+IF($V147=10,N($F147),0))-CG147-EE147)</f>
        <v>0</v>
      </c>
      <c r="GD147" s="48" t="n">
        <f aca="false">IF((GD146*(1+GD$5/Setup!$C$36)+IF($V147=11,N($F147),0))-CH147-EF147&lt;0.005,0,(GD146*(1+GD$5/Setup!$C$36)+IF($V147=11,N($F147),0))-CH147-EF147)</f>
        <v>0</v>
      </c>
      <c r="GE147" s="48" t="n">
        <f aca="false">IF((GE146*(1+GE$5/Setup!$C$36)+IF($V147=12,N($F147),0))-CI147-EG147&lt;0.005,0,(GE146*(1+GE$5/Setup!$C$36)+IF($V147=12,N($F147),0))-CI147-EG147)</f>
        <v>0</v>
      </c>
      <c r="GF147" s="48" t="n">
        <f aca="false">IF((GF146*(1+GF$5/Setup!$C$36)+IF($V147=13,N($F147),0))-CJ147-EH147&lt;0.005,0,(GF146*(1+GF$5/Setup!$C$36)+IF($V147=13,N($F147),0))-CJ147-EH147)</f>
        <v>0</v>
      </c>
      <c r="GG147" s="48" t="n">
        <f aca="false">IF((GG146*(1+GG$5/Setup!$C$36)+IF($V147=14,N($F147),0))-CK147-EI147&lt;0.005,0,(GG146*(1+GG$5/Setup!$C$36)+IF($V147=14,N($F147),0))-CK147-EI147)</f>
        <v>0</v>
      </c>
      <c r="GH147" s="48" t="n">
        <f aca="false">IF((GH146*(1+GH$5/Setup!$C$36)+IF($V147=15,N($F147),0))-CL147-EJ147&lt;0.005,0,(GH146*(1+GH$5/Setup!$C$36)+IF($V147=15,N($F147),0))-CL147-EJ147)</f>
        <v>0</v>
      </c>
      <c r="GI147" s="48" t="n">
        <f aca="false">IF((GI146*(1+GI$5/Setup!$C$36)+IF($V147=16,N($F147),0))-CM147-EK147&lt;0.005,0,(GI146*(1+GI$5/Setup!$C$36)+IF($V147=16,N($F147),0))-CM147-EK147)</f>
        <v>0</v>
      </c>
      <c r="GJ147" s="48" t="n">
        <f aca="false">IF((GJ146*(1+GJ$5/Setup!$C$36)+IF($V147=17,N($F147),0))-CN147-EL147&lt;0.005,0,(GJ146*(1+GJ$5/Setup!$C$36)+IF($V147=17,N($F147),0))-CN147-EL147)</f>
        <v>0</v>
      </c>
      <c r="GK147" s="48" t="n">
        <f aca="false">IF((GK146*(1+GK$5/Setup!$C$36)+IF($V147=18,N($F147),0))-CO147-EM147&lt;0.005,0,(GK146*(1+GK$5/Setup!$C$36)+IF($V147=18,N($F147),0))-CO147-EM147)</f>
        <v>0</v>
      </c>
      <c r="GL147" s="48" t="n">
        <f aca="false">IF((GL146*(1+GL$5/Setup!$C$36)+IF($V147=19,N($F147),0))-CP147-EN147&lt;0.005,0,(GL146*(1+GL$5/Setup!$C$36)+IF($V147=19,N($F147),0))-CP147-EN147)</f>
        <v>0</v>
      </c>
      <c r="GM147" s="48" t="n">
        <f aca="false">IF((GM146*(1+GM$5/Setup!$C$36)+IF($V147=20,N($F147),0))-CQ147-EO147&lt;0.005,0,(GM146*(1+GM$5/Setup!$C$36)+IF($V147=20,N($F147),0))-CQ147-EO147)</f>
        <v>0</v>
      </c>
      <c r="GN147" s="48" t="n">
        <f aca="false">IF((GN146*(1+GN$5/Setup!$C$36)+IF($V147=21,N($F147),0))-CR147-EP147&lt;0.005,0,(GN146*(1+GN$5/Setup!$C$36)+IF($V147=21,N($F147),0))-CR147-EP147)</f>
        <v>0</v>
      </c>
      <c r="GO147" s="48" t="n">
        <f aca="false">IF((GO146*(1+GO$5/Setup!$C$36)+IF($V147=22,N($F147),0))-CS147-EQ147&lt;0.005,0,(GO146*(1+GO$5/Setup!$C$36)+IF($V147=22,N($F147),0))-CS147-EQ147)</f>
        <v>0</v>
      </c>
      <c r="GP147" s="48" t="n">
        <f aca="false">IF((GP146*(1+GP$5/Setup!$C$36)+IF($V147=23,N($F147),0))-CT147-ER147&lt;0.005,0,(GP146*(1+GP$5/Setup!$C$36)+IF($V147=23,N($F147),0))-CT147-ER147)</f>
        <v>0</v>
      </c>
      <c r="GQ147" s="48" t="n">
        <f aca="false">IF((GQ146*(1+GQ$5/Setup!$C$36)+IF($V147=24,N($F147),0))-CU147-ES147&lt;0.005,0,(GQ146*(1+GQ$5/Setup!$C$36)+IF($V147=24,N($F147),0))-CU147-ES147)</f>
        <v>0</v>
      </c>
      <c r="GR147" s="48" t="n">
        <f aca="false">IF((GR146*(1+GR$5/Setup!$C$36)+IF($V147=25,N($F147),0))-CV147-ET147&lt;0.005,0,(GR146*(1+GR$5/Setup!$C$36)+IF($V147=25,N($F147),0))-CV147-ET147)</f>
        <v>0</v>
      </c>
      <c r="GS147" s="48" t="n">
        <f aca="false">IF((GS146*(1+GS$5/Setup!$C$36)+IF($V147=26,N($F147),0))-CW147-EU147&lt;0.005,0,(GS146*(1+GS$5/Setup!$C$36)+IF($V147=26,N($F147),0))-CW147-EU147)</f>
        <v>0</v>
      </c>
      <c r="GT147" s="48" t="n">
        <f aca="false">IF((GT146*(1+GT$5/Setup!$C$36)+IF($V147=27,N($F147),0))-CX147-EV147&lt;0.005,0,(GT146*(1+GT$5/Setup!$C$36)+IF($V147=27,N($F147),0))-CX147-EV147)</f>
        <v>0</v>
      </c>
      <c r="GU147" s="48" t="n">
        <f aca="false">IF((GU146*(1+GU$5/Setup!$C$36)+IF($V147=28,N($F147),0))-CY147-EW147&lt;0.005,0,(GU146*(1+GU$5/Setup!$C$36)+IF($V147=28,N($F147),0))-CY147-EW147)</f>
        <v>0</v>
      </c>
      <c r="GV147" s="48" t="n">
        <f aca="false">IF((GV146*(1+GV$5/Setup!$C$36)+IF($V147=29,N($F147),0))-CZ147-EX147&lt;0.005,0,(GV146*(1+GV$5/Setup!$C$36)+IF($V147=29,N($F147),0))-CZ147-EX147)</f>
        <v>0</v>
      </c>
      <c r="GW147" s="48" t="n">
        <f aca="false">IF((GW146*(1+GW$5/Setup!$C$36)+IF($V147=30,N($F147),0))-DA147-EY147&lt;0.005,0,(GW146*(1+GW$5/Setup!$C$36)+IF($V147=30,N($F147),0))-DA147-EY147)</f>
        <v>0</v>
      </c>
      <c r="GX147" s="48" t="n">
        <f aca="false">IF((GX146*(1+GX$5/Setup!$C$36)+IF($V147=31,N($F147),0))-DB147-EZ147&lt;0.005,0,(GX146*(1+GX$5/Setup!$C$36)+IF($V147=31,N($F147),0))-DB147-EZ147)</f>
        <v>0</v>
      </c>
      <c r="GY147" s="48" t="n">
        <f aca="false">IF((GY146*(1+GY$5/Setup!$C$36)+IF($V147=32,N($F147),0))-DC147-FA147&lt;0.005,0,(GY146*(1+GY$5/Setup!$C$36)+IF($V147=32,N($F147),0))-DC147-FA147)</f>
        <v>0</v>
      </c>
      <c r="GZ147" s="48" t="n">
        <f aca="false">IF((GZ146*(1+GZ$5/Setup!$C$36)+IF($V147=33,N($F147),0))-DD147-FB147&lt;0.005,0,(GZ146*(1+GZ$5/Setup!$C$36)+IF($V147=33,N($F147),0))-DD147-FB147)</f>
        <v>0</v>
      </c>
      <c r="HA147" s="48" t="n">
        <f aca="false">IF((HA146*(1+HA$5/Setup!$C$36)+IF($V147=34,N($F147),0))-DE147-FC147&lt;0.005,0,(HA146*(1+HA$5/Setup!$C$36)+IF($V147=34,N($F147),0))-DE147-FC147)</f>
        <v>0</v>
      </c>
      <c r="HB147" s="48" t="n">
        <f aca="false">IF((HB146*(1+HB$5/Setup!$C$36)+IF($V147=35,N($F147),0))-DF147-FD147&lt;0.005,0,(HB146*(1+HB$5/Setup!$C$36)+IF($V147=35,N($F147),0))-DF147-FD147)</f>
        <v>0</v>
      </c>
      <c r="HC147" s="48" t="n">
        <f aca="false">IF((HC146*(1+HC$5/Setup!$C$36)+IF($V147=36,N($F147),0))-DG147-FE147&lt;0.005,0,(HC146*(1+HC$5/Setup!$C$36)+IF($V147=36,N($F147),0))-DG147-FE147)</f>
        <v>0</v>
      </c>
      <c r="HD147" s="48" t="n">
        <f aca="false">IF((HD146*(1+HD$5/Setup!$C$36)+IF($V147=37,N($F147),0))-DH147-FF147&lt;0.005,0,(HD146*(1+HD$5/Setup!$C$36)+IF($V147=37,N($F147),0))-DH147-FF147)</f>
        <v>0</v>
      </c>
      <c r="HE147" s="48" t="n">
        <f aca="false">IF((HE146*(1+HE$5/Setup!$C$36)+IF($V147=38,N($F147),0))-DI147-FG147&lt;0.005,0,(HE146*(1+HE$5/Setup!$C$36)+IF($V147=38,N($F147),0))-DI147-FG147)</f>
        <v>0</v>
      </c>
      <c r="HF147" s="48" t="n">
        <f aca="false">IF((HF146*(1+HF$5/Setup!$C$36)+IF($V147=39,N($F147),0))-DJ147-FH147&lt;0.005,0,(HF146*(1+HF$5/Setup!$C$36)+IF($V147=39,N($F147),0))-DJ147-FH147)</f>
        <v>0</v>
      </c>
      <c r="HG147" s="48" t="n">
        <f aca="false">IF((HG146*(1+HG$5/Setup!$C$36)+IF($V147=40,N($F147),0))-DK147-FI147&lt;0.005,0,(HG146*(1+HG$5/Setup!$C$36)+IF($V147=40,N($F147),0))-DK147-FI147)</f>
        <v>0</v>
      </c>
      <c r="HH147" s="48" t="n">
        <f aca="false">IF((HH146*(1+HH$5/Setup!$C$36)+IF($V147=41,N($F147),0))-DL147-FJ147&lt;0.005,0,(HH146*(1+HH$5/Setup!$C$36)+IF($V147=41,N($F147),0))-DL147-FJ147)</f>
        <v>0</v>
      </c>
      <c r="HI147" s="48" t="n">
        <f aca="false">IF((HI146*(1+HI$5/Setup!$C$36)+IF($V147=42,N($F147),0))-DM147-FK147&lt;0.005,0,(HI146*(1+HI$5/Setup!$C$36)+IF($V147=42,N($F147),0))-DM147-FK147)</f>
        <v>0</v>
      </c>
      <c r="HJ147" s="48" t="n">
        <f aca="false">IF((HJ146*(1+HJ$5/Setup!$C$36)+IF($V147=43,N($F147),0))-DN147-FL147&lt;0.005,0,(HJ146*(1+HJ$5/Setup!$C$36)+IF($V147=43,N($F147),0))-DN147-FL147)</f>
        <v>0</v>
      </c>
      <c r="HK147" s="48" t="n">
        <f aca="false">IF((HK146*(1+HK$5/Setup!$C$36)+IF($V147=44,N($F147),0))-DO147-FM147&lt;0.005,0,(HK146*(1+HK$5/Setup!$C$36)+IF($V147=44,N($F147),0))-DO147-FM147)</f>
        <v>0</v>
      </c>
      <c r="HL147" s="48" t="n">
        <f aca="false">IF((HL146*(1+HL$5/Setup!$C$36)+IF($V147=45,N($F147),0))-DP147-FN147&lt;0.005,0,(HL146*(1+HL$5/Setup!$C$36)+IF($V147=45,N($F147),0))-DP147-FN147)</f>
        <v>0</v>
      </c>
      <c r="HM147" s="48" t="n">
        <f aca="false">IF((HM146*(1+HM$5/Setup!$C$36)+IF($V147=46,N($F147),0))-DQ147-FO147&lt;0.005,0,(HM146*(1+HM$5/Setup!$C$36)+IF($V147=46,N($F147),0))-DQ147-FO147)</f>
        <v>0</v>
      </c>
      <c r="HN147" s="48" t="n">
        <f aca="false">IF((HN146*(1+HN$5/Setup!$C$36)+IF($V147=47,N($F147),0))-DR147-FP147&lt;0.005,0,(HN146*(1+HN$5/Setup!$C$36)+IF($V147=47,N($F147),0))-DR147-FP147)</f>
        <v>0</v>
      </c>
      <c r="HO147" s="48" t="n">
        <f aca="false">IF((HO146*(1+HO$5/Setup!$C$36)+IF($V147=48,N($F147),0))-DS147-FQ147&lt;0.005,0,(HO146*(1+HO$5/Setup!$C$36)+IF($V147=48,N($F147),0))-DS147-FQ147)</f>
        <v>0</v>
      </c>
      <c r="HP147" s="48" t="n">
        <f aca="false">IF((HP146*(1+HP$5/Setup!$C$36)+IF($V147=49,N($F147),0))-DT147-FR147&lt;0.005,0,(HP146*(1+HP$5/Setup!$C$36)+IF($V147=49,N($F147),0))-DT147-FR147)</f>
        <v>0</v>
      </c>
      <c r="HQ147" s="48" t="n">
        <f aca="false">IF((HQ146*(1+HQ$5/Setup!$C$36)+IF($V147=50,N($F147),0))-DU147-FS147&lt;0.005,0,(HQ146*(1+HQ$5/Setup!$C$36)+IF($V147=50,N($F147),0))-DU147-FS147)</f>
        <v>0</v>
      </c>
    </row>
    <row r="148" customFormat="false" ht="15" hidden="false" customHeight="false" outlineLevel="0" collapsed="false">
      <c r="A148" s="44" t="n">
        <v>140</v>
      </c>
      <c r="B148" s="45" t="n">
        <f aca="false">IF(Setup!$C$7="Every month",EDATE(Setup!$C$8,($A148-1)),IF(Setup!$C$7="Twice a month",DATE(YEAR(Setup!$C$8),MONTH(Setup!$C$8)+INT((($A148-1)+Setup!$C$41)/2),MIN(IF(MOD(($A148-1)+Setup!$C$41,2)=0,Setup!$C$39,Setup!$C$40),DAY(EOMONTH(DATE(YEAR(Setup!$C$8),MONTH(Setup!$C$8)+INT((($A148-1)+Setup!$C$41)/2),1),0)))),Setup!$C$8+($A148-1)*IF(Setup!$C$7="Every week",7,14)))</f>
        <v>48271</v>
      </c>
      <c r="C148" s="45" t="n">
        <f aca="false">IF(Setup!$C$7="Every month",EDATE(Setup!$C$8,$A148),IF(Setup!$C$7="Twice a month",DATE(YEAR(Setup!$C$8),MONTH(Setup!$C$8)+INT(($A148+Setup!$C$41)/2),MIN(IF(MOD($A148+Setup!$C$41,2)=0,Setup!$C$39,Setup!$C$40),DAY(EOMONTH(DATE(YEAR(Setup!$C$8),MONTH(Setup!$C$8)+INT(($A148+Setup!$C$41)/2),1),0)))),Setup!$C$8+$A148*IF(Setup!$C$7="Every week",7,14)))</f>
        <v>48285</v>
      </c>
      <c r="D148" s="46"/>
      <c r="E148" s="47"/>
      <c r="F148" s="47"/>
      <c r="G148" s="47"/>
      <c r="H148" s="47"/>
      <c r="I148" s="48" t="n">
        <f aca="false">N(Setup!$C$11)+N(E148)</f>
        <v>100</v>
      </c>
      <c r="J148" s="48" t="n">
        <f aca="false">MIN(Setup!$C$37,MAX(I148,0))</f>
        <v>9.23076923076923</v>
      </c>
      <c r="K148" s="48" t="n">
        <f aca="false">MIN(MAX(N(Setup!$C$14)-L147,0),MAX(I148-J148,0))</f>
        <v>0</v>
      </c>
      <c r="L148" s="48" t="n">
        <f aca="false">L147+K148-N(G148)</f>
        <v>500</v>
      </c>
      <c r="M148" s="48" t="n">
        <f aca="false">M147+J148-N(H148)</f>
        <v>1292.3076923077</v>
      </c>
      <c r="N148" s="48" t="n">
        <f aca="false">SUM(BX148:DU148)</f>
        <v>0</v>
      </c>
      <c r="O148" s="48" t="n">
        <f aca="false">SUM(Z148:BW148)-N148</f>
        <v>25</v>
      </c>
      <c r="P148" s="48" t="n">
        <f aca="false">MAX(I148-J148-K148,0)+O148</f>
        <v>115.769230769231</v>
      </c>
      <c r="Q148" s="48" t="n">
        <f aca="false">SUM(DV148:FS148)</f>
        <v>0</v>
      </c>
      <c r="R148" s="49" t="n">
        <f aca="false">N148+J148+K148+Q148</f>
        <v>9.23076923076923</v>
      </c>
      <c r="S148" s="48" t="n">
        <f aca="false">T148-T147-N(F148)+N148+Q148</f>
        <v>0</v>
      </c>
      <c r="T148" s="49" t="n">
        <f aca="false">SUM(FT148:HQ148)</f>
        <v>0</v>
      </c>
      <c r="U148" s="44" t="str">
        <f aca="false">IF(T147&lt;0.005,"",INDEX(Helpers!$C$2:$C$51,IF(_xlfn.MINIFS($DV$6:$FS$6,DV148:FS148,"&gt;0.005")=0,V148,_xlfn.MINIFS($DV$6:$FS$6,DV148:FS148,"&gt;0.005"))))</f>
        <v/>
      </c>
      <c r="V148" s="44" t="n">
        <f aca="false">IF(_xlfn.MINIFS($FT$6:$HQ$6,FT147:HQ147,"&gt;0.005")=0,1,_xlfn.MINIFS($FT$6:$HQ$6,FT147:HQ147,"&gt;0.005"))</f>
        <v>1</v>
      </c>
      <c r="W148" s="44" t="n">
        <f aca="false">IF(AND(D148&lt;&gt;"Paid",T147&gt;0.005),1,0)</f>
        <v>0</v>
      </c>
      <c r="X148" s="48" t="n">
        <f aca="false">SUMPRODUCT(((Helpers!$G$2:$G$51*(1+(Helpers!$D$2:$D$51+0.000000001)/12)^(($B148-Setup!$C$8)/(365.25/12))-Helpers!$E$2:$E$51*((1+(Helpers!$D$2:$D$51+0.000000001)/12)^(($B148-Setup!$C$8)/(365.25/12))-1)/((Helpers!$D$2:$D$51+0.000000001)/12))&gt;0)*(Helpers!$G$2:$G$51*(1+(Helpers!$D$2:$D$51+0.000000001)/12)^(($B148-Setup!$C$8)/(365.25/12))-Helpers!$E$2:$E$51*((1+(Helpers!$D$2:$D$51+0.000000001)/12)^(($B148-Setup!$C$8)/(365.25/12))-1)/((Helpers!$D$2:$D$51+0.000000001)/12)))</f>
        <v>0</v>
      </c>
      <c r="Y148" s="48"/>
      <c r="Z148" s="48" t="n">
        <f aca="false">IF(OR(N(Z$5)=0,Z$6=""),0,Z$5*((DATE(YEAR($B148),MONTH($B148),MIN(Z$6,DAY(EOMONTH($B148,0))))&gt;=$B148)*(DATE(YEAR($B148),MONTH($B148),MIN(Z$6,DAY(EOMONTH($B148,0))))&lt;$C148)+(DATE(YEAR($B148),MONTH($B148)+1,MIN(Z$6,DAY(EOMONTH($B148,1))))&gt;=$B148)*(DATE(YEAR($B148),MONTH($B148)+1,MIN(Z$6,DAY(EOMONTH($B148,1))))&lt;$C148)))</f>
        <v>25</v>
      </c>
      <c r="AA148" s="48" t="n">
        <f aca="false">IF(OR(N(AA$5)=0,AA$6=""),0,AA$5*((DATE(YEAR($B148),MONTH($B148),MIN(AA$6,DAY(EOMONTH($B148,0))))&gt;=$B148)*(DATE(YEAR($B148),MONTH($B148),MIN(AA$6,DAY(EOMONTH($B148,0))))&lt;$C148)+(DATE(YEAR($B148),MONTH($B148)+1,MIN(AA$6,DAY(EOMONTH($B148,1))))&gt;=$B148)*(DATE(YEAR($B148),MONTH($B148)+1,MIN(AA$6,DAY(EOMONTH($B148,1))))&lt;$C148)))</f>
        <v>0</v>
      </c>
      <c r="AB148" s="48" t="n">
        <f aca="false">IF(OR(N(AB$5)=0,AB$6=""),0,AB$5*((DATE(YEAR($B148),MONTH($B148),MIN(AB$6,DAY(EOMONTH($B148,0))))&gt;=$B148)*(DATE(YEAR($B148),MONTH($B148),MIN(AB$6,DAY(EOMONTH($B148,0))))&lt;$C148)+(DATE(YEAR($B148),MONTH($B148)+1,MIN(AB$6,DAY(EOMONTH($B148,1))))&gt;=$B148)*(DATE(YEAR($B148),MONTH($B148)+1,MIN(AB$6,DAY(EOMONTH($B148,1))))&lt;$C148)))</f>
        <v>0</v>
      </c>
      <c r="AC148" s="48" t="n">
        <f aca="false">IF(OR(N(AC$5)=0,AC$6=""),0,AC$5*((DATE(YEAR($B148),MONTH($B148),MIN(AC$6,DAY(EOMONTH($B148,0))))&gt;=$B148)*(DATE(YEAR($B148),MONTH($B148),MIN(AC$6,DAY(EOMONTH($B148,0))))&lt;$C148)+(DATE(YEAR($B148),MONTH($B148)+1,MIN(AC$6,DAY(EOMONTH($B148,1))))&gt;=$B148)*(DATE(YEAR($B148),MONTH($B148)+1,MIN(AC$6,DAY(EOMONTH($B148,1))))&lt;$C148)))</f>
        <v>0</v>
      </c>
      <c r="AD148" s="48" t="n">
        <f aca="false">IF(OR(N(AD$5)=0,AD$6=""),0,AD$5*((DATE(YEAR($B148),MONTH($B148),MIN(AD$6,DAY(EOMONTH($B148,0))))&gt;=$B148)*(DATE(YEAR($B148),MONTH($B148),MIN(AD$6,DAY(EOMONTH($B148,0))))&lt;$C148)+(DATE(YEAR($B148),MONTH($B148)+1,MIN(AD$6,DAY(EOMONTH($B148,1))))&gt;=$B148)*(DATE(YEAR($B148),MONTH($B148)+1,MIN(AD$6,DAY(EOMONTH($B148,1))))&lt;$C148)))</f>
        <v>0</v>
      </c>
      <c r="AE148" s="48" t="n">
        <f aca="false">IF(OR(N(AE$5)=0,AE$6=""),0,AE$5*((DATE(YEAR($B148),MONTH($B148),MIN(AE$6,DAY(EOMONTH($B148,0))))&gt;=$B148)*(DATE(YEAR($B148),MONTH($B148),MIN(AE$6,DAY(EOMONTH($B148,0))))&lt;$C148)+(DATE(YEAR($B148),MONTH($B148)+1,MIN(AE$6,DAY(EOMONTH($B148,1))))&gt;=$B148)*(DATE(YEAR($B148),MONTH($B148)+1,MIN(AE$6,DAY(EOMONTH($B148,1))))&lt;$C148)))</f>
        <v>0</v>
      </c>
      <c r="AF148" s="48" t="n">
        <f aca="false">IF(OR(N(AF$5)=0,AF$6=""),0,AF$5*((DATE(YEAR($B148),MONTH($B148),MIN(AF$6,DAY(EOMONTH($B148,0))))&gt;=$B148)*(DATE(YEAR($B148),MONTH($B148),MIN(AF$6,DAY(EOMONTH($B148,0))))&lt;$C148)+(DATE(YEAR($B148),MONTH($B148)+1,MIN(AF$6,DAY(EOMONTH($B148,1))))&gt;=$B148)*(DATE(YEAR($B148),MONTH($B148)+1,MIN(AF$6,DAY(EOMONTH($B148,1))))&lt;$C148)))</f>
        <v>0</v>
      </c>
      <c r="AG148" s="48" t="n">
        <f aca="false">IF(OR(N(AG$5)=0,AG$6=""),0,AG$5*((DATE(YEAR($B148),MONTH($B148),MIN(AG$6,DAY(EOMONTH($B148,0))))&gt;=$B148)*(DATE(YEAR($B148),MONTH($B148),MIN(AG$6,DAY(EOMONTH($B148,0))))&lt;$C148)+(DATE(YEAR($B148),MONTH($B148)+1,MIN(AG$6,DAY(EOMONTH($B148,1))))&gt;=$B148)*(DATE(YEAR($B148),MONTH($B148)+1,MIN(AG$6,DAY(EOMONTH($B148,1))))&lt;$C148)))</f>
        <v>0</v>
      </c>
      <c r="AH148" s="48" t="n">
        <f aca="false">IF(OR(N(AH$5)=0,AH$6=""),0,AH$5*((DATE(YEAR($B148),MONTH($B148),MIN(AH$6,DAY(EOMONTH($B148,0))))&gt;=$B148)*(DATE(YEAR($B148),MONTH($B148),MIN(AH$6,DAY(EOMONTH($B148,0))))&lt;$C148)+(DATE(YEAR($B148),MONTH($B148)+1,MIN(AH$6,DAY(EOMONTH($B148,1))))&gt;=$B148)*(DATE(YEAR($B148),MONTH($B148)+1,MIN(AH$6,DAY(EOMONTH($B148,1))))&lt;$C148)))</f>
        <v>0</v>
      </c>
      <c r="AI148" s="48" t="n">
        <f aca="false">IF(OR(N(AI$5)=0,AI$6=""),0,AI$5*((DATE(YEAR($B148),MONTH($B148),MIN(AI$6,DAY(EOMONTH($B148,0))))&gt;=$B148)*(DATE(YEAR($B148),MONTH($B148),MIN(AI$6,DAY(EOMONTH($B148,0))))&lt;$C148)+(DATE(YEAR($B148),MONTH($B148)+1,MIN(AI$6,DAY(EOMONTH($B148,1))))&gt;=$B148)*(DATE(YEAR($B148),MONTH($B148)+1,MIN(AI$6,DAY(EOMONTH($B148,1))))&lt;$C148)))</f>
        <v>0</v>
      </c>
      <c r="AJ148" s="48" t="n">
        <f aca="false">IF(OR(N(AJ$5)=0,AJ$6=""),0,AJ$5*((DATE(YEAR($B148),MONTH($B148),MIN(AJ$6,DAY(EOMONTH($B148,0))))&gt;=$B148)*(DATE(YEAR($B148),MONTH($B148),MIN(AJ$6,DAY(EOMONTH($B148,0))))&lt;$C148)+(DATE(YEAR($B148),MONTH($B148)+1,MIN(AJ$6,DAY(EOMONTH($B148,1))))&gt;=$B148)*(DATE(YEAR($B148),MONTH($B148)+1,MIN(AJ$6,DAY(EOMONTH($B148,1))))&lt;$C148)))</f>
        <v>0</v>
      </c>
      <c r="AK148" s="48" t="n">
        <f aca="false">IF(OR(N(AK$5)=0,AK$6=""),0,AK$5*((DATE(YEAR($B148),MONTH($B148),MIN(AK$6,DAY(EOMONTH($B148,0))))&gt;=$B148)*(DATE(YEAR($B148),MONTH($B148),MIN(AK$6,DAY(EOMONTH($B148,0))))&lt;$C148)+(DATE(YEAR($B148),MONTH($B148)+1,MIN(AK$6,DAY(EOMONTH($B148,1))))&gt;=$B148)*(DATE(YEAR($B148),MONTH($B148)+1,MIN(AK$6,DAY(EOMONTH($B148,1))))&lt;$C148)))</f>
        <v>0</v>
      </c>
      <c r="AL148" s="48" t="n">
        <f aca="false">IF(OR(N(AL$5)=0,AL$6=""),0,AL$5*((DATE(YEAR($B148),MONTH($B148),MIN(AL$6,DAY(EOMONTH($B148,0))))&gt;=$B148)*(DATE(YEAR($B148),MONTH($B148),MIN(AL$6,DAY(EOMONTH($B148,0))))&lt;$C148)+(DATE(YEAR($B148),MONTH($B148)+1,MIN(AL$6,DAY(EOMONTH($B148,1))))&gt;=$B148)*(DATE(YEAR($B148),MONTH($B148)+1,MIN(AL$6,DAY(EOMONTH($B148,1))))&lt;$C148)))</f>
        <v>0</v>
      </c>
      <c r="AM148" s="48" t="n">
        <f aca="false">IF(OR(N(AM$5)=0,AM$6=""),0,AM$5*((DATE(YEAR($B148),MONTH($B148),MIN(AM$6,DAY(EOMONTH($B148,0))))&gt;=$B148)*(DATE(YEAR($B148),MONTH($B148),MIN(AM$6,DAY(EOMONTH($B148,0))))&lt;$C148)+(DATE(YEAR($B148),MONTH($B148)+1,MIN(AM$6,DAY(EOMONTH($B148,1))))&gt;=$B148)*(DATE(YEAR($B148),MONTH($B148)+1,MIN(AM$6,DAY(EOMONTH($B148,1))))&lt;$C148)))</f>
        <v>0</v>
      </c>
      <c r="AN148" s="48" t="n">
        <f aca="false">IF(OR(N(AN$5)=0,AN$6=""),0,AN$5*((DATE(YEAR($B148),MONTH($B148),MIN(AN$6,DAY(EOMONTH($B148,0))))&gt;=$B148)*(DATE(YEAR($B148),MONTH($B148),MIN(AN$6,DAY(EOMONTH($B148,0))))&lt;$C148)+(DATE(YEAR($B148),MONTH($B148)+1,MIN(AN$6,DAY(EOMONTH($B148,1))))&gt;=$B148)*(DATE(YEAR($B148),MONTH($B148)+1,MIN(AN$6,DAY(EOMONTH($B148,1))))&lt;$C148)))</f>
        <v>0</v>
      </c>
      <c r="AO148" s="48" t="n">
        <f aca="false">IF(OR(N(AO$5)=0,AO$6=""),0,AO$5*((DATE(YEAR($B148),MONTH($B148),MIN(AO$6,DAY(EOMONTH($B148,0))))&gt;=$B148)*(DATE(YEAR($B148),MONTH($B148),MIN(AO$6,DAY(EOMONTH($B148,0))))&lt;$C148)+(DATE(YEAR($B148),MONTH($B148)+1,MIN(AO$6,DAY(EOMONTH($B148,1))))&gt;=$B148)*(DATE(YEAR($B148),MONTH($B148)+1,MIN(AO$6,DAY(EOMONTH($B148,1))))&lt;$C148)))</f>
        <v>0</v>
      </c>
      <c r="AP148" s="48" t="n">
        <f aca="false">IF(OR(N(AP$5)=0,AP$6=""),0,AP$5*((DATE(YEAR($B148),MONTH($B148),MIN(AP$6,DAY(EOMONTH($B148,0))))&gt;=$B148)*(DATE(YEAR($B148),MONTH($B148),MIN(AP$6,DAY(EOMONTH($B148,0))))&lt;$C148)+(DATE(YEAR($B148),MONTH($B148)+1,MIN(AP$6,DAY(EOMONTH($B148,1))))&gt;=$B148)*(DATE(YEAR($B148),MONTH($B148)+1,MIN(AP$6,DAY(EOMONTH($B148,1))))&lt;$C148)))</f>
        <v>0</v>
      </c>
      <c r="AQ148" s="48" t="n">
        <f aca="false">IF(OR(N(AQ$5)=0,AQ$6=""),0,AQ$5*((DATE(YEAR($B148),MONTH($B148),MIN(AQ$6,DAY(EOMONTH($B148,0))))&gt;=$B148)*(DATE(YEAR($B148),MONTH($B148),MIN(AQ$6,DAY(EOMONTH($B148,0))))&lt;$C148)+(DATE(YEAR($B148),MONTH($B148)+1,MIN(AQ$6,DAY(EOMONTH($B148,1))))&gt;=$B148)*(DATE(YEAR($B148),MONTH($B148)+1,MIN(AQ$6,DAY(EOMONTH($B148,1))))&lt;$C148)))</f>
        <v>0</v>
      </c>
      <c r="AR148" s="48" t="n">
        <f aca="false">IF(OR(N(AR$5)=0,AR$6=""),0,AR$5*((DATE(YEAR($B148),MONTH($B148),MIN(AR$6,DAY(EOMONTH($B148,0))))&gt;=$B148)*(DATE(YEAR($B148),MONTH($B148),MIN(AR$6,DAY(EOMONTH($B148,0))))&lt;$C148)+(DATE(YEAR($B148),MONTH($B148)+1,MIN(AR$6,DAY(EOMONTH($B148,1))))&gt;=$B148)*(DATE(YEAR($B148),MONTH($B148)+1,MIN(AR$6,DAY(EOMONTH($B148,1))))&lt;$C148)))</f>
        <v>0</v>
      </c>
      <c r="AS148" s="48" t="n">
        <f aca="false">IF(OR(N(AS$5)=0,AS$6=""),0,AS$5*((DATE(YEAR($B148),MONTH($B148),MIN(AS$6,DAY(EOMONTH($B148,0))))&gt;=$B148)*(DATE(YEAR($B148),MONTH($B148),MIN(AS$6,DAY(EOMONTH($B148,0))))&lt;$C148)+(DATE(YEAR($B148),MONTH($B148)+1,MIN(AS$6,DAY(EOMONTH($B148,1))))&gt;=$B148)*(DATE(YEAR($B148),MONTH($B148)+1,MIN(AS$6,DAY(EOMONTH($B148,1))))&lt;$C148)))</f>
        <v>0</v>
      </c>
      <c r="AT148" s="48" t="n">
        <f aca="false">IF(OR(N(AT$5)=0,AT$6=""),0,AT$5*((DATE(YEAR($B148),MONTH($B148),MIN(AT$6,DAY(EOMONTH($B148,0))))&gt;=$B148)*(DATE(YEAR($B148),MONTH($B148),MIN(AT$6,DAY(EOMONTH($B148,0))))&lt;$C148)+(DATE(YEAR($B148),MONTH($B148)+1,MIN(AT$6,DAY(EOMONTH($B148,1))))&gt;=$B148)*(DATE(YEAR($B148),MONTH($B148)+1,MIN(AT$6,DAY(EOMONTH($B148,1))))&lt;$C148)))</f>
        <v>0</v>
      </c>
      <c r="AU148" s="48" t="n">
        <f aca="false">IF(OR(N(AU$5)=0,AU$6=""),0,AU$5*((DATE(YEAR($B148),MONTH($B148),MIN(AU$6,DAY(EOMONTH($B148,0))))&gt;=$B148)*(DATE(YEAR($B148),MONTH($B148),MIN(AU$6,DAY(EOMONTH($B148,0))))&lt;$C148)+(DATE(YEAR($B148),MONTH($B148)+1,MIN(AU$6,DAY(EOMONTH($B148,1))))&gt;=$B148)*(DATE(YEAR($B148),MONTH($B148)+1,MIN(AU$6,DAY(EOMONTH($B148,1))))&lt;$C148)))</f>
        <v>0</v>
      </c>
      <c r="AV148" s="48" t="n">
        <f aca="false">IF(OR(N(AV$5)=0,AV$6=""),0,AV$5*((DATE(YEAR($B148),MONTH($B148),MIN(AV$6,DAY(EOMONTH($B148,0))))&gt;=$B148)*(DATE(YEAR($B148),MONTH($B148),MIN(AV$6,DAY(EOMONTH($B148,0))))&lt;$C148)+(DATE(YEAR($B148),MONTH($B148)+1,MIN(AV$6,DAY(EOMONTH($B148,1))))&gt;=$B148)*(DATE(YEAR($B148),MONTH($B148)+1,MIN(AV$6,DAY(EOMONTH($B148,1))))&lt;$C148)))</f>
        <v>0</v>
      </c>
      <c r="AW148" s="48" t="n">
        <f aca="false">IF(OR(N(AW$5)=0,AW$6=""),0,AW$5*((DATE(YEAR($B148),MONTH($B148),MIN(AW$6,DAY(EOMONTH($B148,0))))&gt;=$B148)*(DATE(YEAR($B148),MONTH($B148),MIN(AW$6,DAY(EOMONTH($B148,0))))&lt;$C148)+(DATE(YEAR($B148),MONTH($B148)+1,MIN(AW$6,DAY(EOMONTH($B148,1))))&gt;=$B148)*(DATE(YEAR($B148),MONTH($B148)+1,MIN(AW$6,DAY(EOMONTH($B148,1))))&lt;$C148)))</f>
        <v>0</v>
      </c>
      <c r="AX148" s="48" t="n">
        <f aca="false">IF(OR(N(AX$5)=0,AX$6=""),0,AX$5*((DATE(YEAR($B148),MONTH($B148),MIN(AX$6,DAY(EOMONTH($B148,0))))&gt;=$B148)*(DATE(YEAR($B148),MONTH($B148),MIN(AX$6,DAY(EOMONTH($B148,0))))&lt;$C148)+(DATE(YEAR($B148),MONTH($B148)+1,MIN(AX$6,DAY(EOMONTH($B148,1))))&gt;=$B148)*(DATE(YEAR($B148),MONTH($B148)+1,MIN(AX$6,DAY(EOMONTH($B148,1))))&lt;$C148)))</f>
        <v>0</v>
      </c>
      <c r="AY148" s="48" t="n">
        <f aca="false">IF(OR(N(AY$5)=0,AY$6=""),0,AY$5*((DATE(YEAR($B148),MONTH($B148),MIN(AY$6,DAY(EOMONTH($B148,0))))&gt;=$B148)*(DATE(YEAR($B148),MONTH($B148),MIN(AY$6,DAY(EOMONTH($B148,0))))&lt;$C148)+(DATE(YEAR($B148),MONTH($B148)+1,MIN(AY$6,DAY(EOMONTH($B148,1))))&gt;=$B148)*(DATE(YEAR($B148),MONTH($B148)+1,MIN(AY$6,DAY(EOMONTH($B148,1))))&lt;$C148)))</f>
        <v>0</v>
      </c>
      <c r="AZ148" s="48" t="n">
        <f aca="false">IF(OR(N(AZ$5)=0,AZ$6=""),0,AZ$5*((DATE(YEAR($B148),MONTH($B148),MIN(AZ$6,DAY(EOMONTH($B148,0))))&gt;=$B148)*(DATE(YEAR($B148),MONTH($B148),MIN(AZ$6,DAY(EOMONTH($B148,0))))&lt;$C148)+(DATE(YEAR($B148),MONTH($B148)+1,MIN(AZ$6,DAY(EOMONTH($B148,1))))&gt;=$B148)*(DATE(YEAR($B148),MONTH($B148)+1,MIN(AZ$6,DAY(EOMONTH($B148,1))))&lt;$C148)))</f>
        <v>0</v>
      </c>
      <c r="BA148" s="48" t="n">
        <f aca="false">IF(OR(N(BA$5)=0,BA$6=""),0,BA$5*((DATE(YEAR($B148),MONTH($B148),MIN(BA$6,DAY(EOMONTH($B148,0))))&gt;=$B148)*(DATE(YEAR($B148),MONTH($B148),MIN(BA$6,DAY(EOMONTH($B148,0))))&lt;$C148)+(DATE(YEAR($B148),MONTH($B148)+1,MIN(BA$6,DAY(EOMONTH($B148,1))))&gt;=$B148)*(DATE(YEAR($B148),MONTH($B148)+1,MIN(BA$6,DAY(EOMONTH($B148,1))))&lt;$C148)))</f>
        <v>0</v>
      </c>
      <c r="BB148" s="48" t="n">
        <f aca="false">IF(OR(N(BB$5)=0,BB$6=""),0,BB$5*((DATE(YEAR($B148),MONTH($B148),MIN(BB$6,DAY(EOMONTH($B148,0))))&gt;=$B148)*(DATE(YEAR($B148),MONTH($B148),MIN(BB$6,DAY(EOMONTH($B148,0))))&lt;$C148)+(DATE(YEAR($B148),MONTH($B148)+1,MIN(BB$6,DAY(EOMONTH($B148,1))))&gt;=$B148)*(DATE(YEAR($B148),MONTH($B148)+1,MIN(BB$6,DAY(EOMONTH($B148,1))))&lt;$C148)))</f>
        <v>0</v>
      </c>
      <c r="BC148" s="48" t="n">
        <f aca="false">IF(OR(N(BC$5)=0,BC$6=""),0,BC$5*((DATE(YEAR($B148),MONTH($B148),MIN(BC$6,DAY(EOMONTH($B148,0))))&gt;=$B148)*(DATE(YEAR($B148),MONTH($B148),MIN(BC$6,DAY(EOMONTH($B148,0))))&lt;$C148)+(DATE(YEAR($B148),MONTH($B148)+1,MIN(BC$6,DAY(EOMONTH($B148,1))))&gt;=$B148)*(DATE(YEAR($B148),MONTH($B148)+1,MIN(BC$6,DAY(EOMONTH($B148,1))))&lt;$C148)))</f>
        <v>0</v>
      </c>
      <c r="BD148" s="48" t="n">
        <f aca="false">IF(OR(N(BD$5)=0,BD$6=""),0,BD$5*((DATE(YEAR($B148),MONTH($B148),MIN(BD$6,DAY(EOMONTH($B148,0))))&gt;=$B148)*(DATE(YEAR($B148),MONTH($B148),MIN(BD$6,DAY(EOMONTH($B148,0))))&lt;$C148)+(DATE(YEAR($B148),MONTH($B148)+1,MIN(BD$6,DAY(EOMONTH($B148,1))))&gt;=$B148)*(DATE(YEAR($B148),MONTH($B148)+1,MIN(BD$6,DAY(EOMONTH($B148,1))))&lt;$C148)))</f>
        <v>0</v>
      </c>
      <c r="BE148" s="48" t="n">
        <f aca="false">IF(OR(N(BE$5)=0,BE$6=""),0,BE$5*((DATE(YEAR($B148),MONTH($B148),MIN(BE$6,DAY(EOMONTH($B148,0))))&gt;=$B148)*(DATE(YEAR($B148),MONTH($B148),MIN(BE$6,DAY(EOMONTH($B148,0))))&lt;$C148)+(DATE(YEAR($B148),MONTH($B148)+1,MIN(BE$6,DAY(EOMONTH($B148,1))))&gt;=$B148)*(DATE(YEAR($B148),MONTH($B148)+1,MIN(BE$6,DAY(EOMONTH($B148,1))))&lt;$C148)))</f>
        <v>0</v>
      </c>
      <c r="BF148" s="48" t="n">
        <f aca="false">IF(OR(N(BF$5)=0,BF$6=""),0,BF$5*((DATE(YEAR($B148),MONTH($B148),MIN(BF$6,DAY(EOMONTH($B148,0))))&gt;=$B148)*(DATE(YEAR($B148),MONTH($B148),MIN(BF$6,DAY(EOMONTH($B148,0))))&lt;$C148)+(DATE(YEAR($B148),MONTH($B148)+1,MIN(BF$6,DAY(EOMONTH($B148,1))))&gt;=$B148)*(DATE(YEAR($B148),MONTH($B148)+1,MIN(BF$6,DAY(EOMONTH($B148,1))))&lt;$C148)))</f>
        <v>0</v>
      </c>
      <c r="BG148" s="48" t="n">
        <f aca="false">IF(OR(N(BG$5)=0,BG$6=""),0,BG$5*((DATE(YEAR($B148),MONTH($B148),MIN(BG$6,DAY(EOMONTH($B148,0))))&gt;=$B148)*(DATE(YEAR($B148),MONTH($B148),MIN(BG$6,DAY(EOMONTH($B148,0))))&lt;$C148)+(DATE(YEAR($B148),MONTH($B148)+1,MIN(BG$6,DAY(EOMONTH($B148,1))))&gt;=$B148)*(DATE(YEAR($B148),MONTH($B148)+1,MIN(BG$6,DAY(EOMONTH($B148,1))))&lt;$C148)))</f>
        <v>0</v>
      </c>
      <c r="BH148" s="48" t="n">
        <f aca="false">IF(OR(N(BH$5)=0,BH$6=""),0,BH$5*((DATE(YEAR($B148),MONTH($B148),MIN(BH$6,DAY(EOMONTH($B148,0))))&gt;=$B148)*(DATE(YEAR($B148),MONTH($B148),MIN(BH$6,DAY(EOMONTH($B148,0))))&lt;$C148)+(DATE(YEAR($B148),MONTH($B148)+1,MIN(BH$6,DAY(EOMONTH($B148,1))))&gt;=$B148)*(DATE(YEAR($B148),MONTH($B148)+1,MIN(BH$6,DAY(EOMONTH($B148,1))))&lt;$C148)))</f>
        <v>0</v>
      </c>
      <c r="BI148" s="48" t="n">
        <f aca="false">IF(OR(N(BI$5)=0,BI$6=""),0,BI$5*((DATE(YEAR($B148),MONTH($B148),MIN(BI$6,DAY(EOMONTH($B148,0))))&gt;=$B148)*(DATE(YEAR($B148),MONTH($B148),MIN(BI$6,DAY(EOMONTH($B148,0))))&lt;$C148)+(DATE(YEAR($B148),MONTH($B148)+1,MIN(BI$6,DAY(EOMONTH($B148,1))))&gt;=$B148)*(DATE(YEAR($B148),MONTH($B148)+1,MIN(BI$6,DAY(EOMONTH($B148,1))))&lt;$C148)))</f>
        <v>0</v>
      </c>
      <c r="BJ148" s="48" t="n">
        <f aca="false">IF(OR(N(BJ$5)=0,BJ$6=""),0,BJ$5*((DATE(YEAR($B148),MONTH($B148),MIN(BJ$6,DAY(EOMONTH($B148,0))))&gt;=$B148)*(DATE(YEAR($B148),MONTH($B148),MIN(BJ$6,DAY(EOMONTH($B148,0))))&lt;$C148)+(DATE(YEAR($B148),MONTH($B148)+1,MIN(BJ$6,DAY(EOMONTH($B148,1))))&gt;=$B148)*(DATE(YEAR($B148),MONTH($B148)+1,MIN(BJ$6,DAY(EOMONTH($B148,1))))&lt;$C148)))</f>
        <v>0</v>
      </c>
      <c r="BK148" s="48" t="n">
        <f aca="false">IF(OR(N(BK$5)=0,BK$6=""),0,BK$5*((DATE(YEAR($B148),MONTH($B148),MIN(BK$6,DAY(EOMONTH($B148,0))))&gt;=$B148)*(DATE(YEAR($B148),MONTH($B148),MIN(BK$6,DAY(EOMONTH($B148,0))))&lt;$C148)+(DATE(YEAR($B148),MONTH($B148)+1,MIN(BK$6,DAY(EOMONTH($B148,1))))&gt;=$B148)*(DATE(YEAR($B148),MONTH($B148)+1,MIN(BK$6,DAY(EOMONTH($B148,1))))&lt;$C148)))</f>
        <v>0</v>
      </c>
      <c r="BL148" s="48" t="n">
        <f aca="false">IF(OR(N(BL$5)=0,BL$6=""),0,BL$5*((DATE(YEAR($B148),MONTH($B148),MIN(BL$6,DAY(EOMONTH($B148,0))))&gt;=$B148)*(DATE(YEAR($B148),MONTH($B148),MIN(BL$6,DAY(EOMONTH($B148,0))))&lt;$C148)+(DATE(YEAR($B148),MONTH($B148)+1,MIN(BL$6,DAY(EOMONTH($B148,1))))&gt;=$B148)*(DATE(YEAR($B148),MONTH($B148)+1,MIN(BL$6,DAY(EOMONTH($B148,1))))&lt;$C148)))</f>
        <v>0</v>
      </c>
      <c r="BM148" s="48" t="n">
        <f aca="false">IF(OR(N(BM$5)=0,BM$6=""),0,BM$5*((DATE(YEAR($B148),MONTH($B148),MIN(BM$6,DAY(EOMONTH($B148,0))))&gt;=$B148)*(DATE(YEAR($B148),MONTH($B148),MIN(BM$6,DAY(EOMONTH($B148,0))))&lt;$C148)+(DATE(YEAR($B148),MONTH($B148)+1,MIN(BM$6,DAY(EOMONTH($B148,1))))&gt;=$B148)*(DATE(YEAR($B148),MONTH($B148)+1,MIN(BM$6,DAY(EOMONTH($B148,1))))&lt;$C148)))</f>
        <v>0</v>
      </c>
      <c r="BN148" s="48" t="n">
        <f aca="false">IF(OR(N(BN$5)=0,BN$6=""),0,BN$5*((DATE(YEAR($B148),MONTH($B148),MIN(BN$6,DAY(EOMONTH($B148,0))))&gt;=$B148)*(DATE(YEAR($B148),MONTH($B148),MIN(BN$6,DAY(EOMONTH($B148,0))))&lt;$C148)+(DATE(YEAR($B148),MONTH($B148)+1,MIN(BN$6,DAY(EOMONTH($B148,1))))&gt;=$B148)*(DATE(YEAR($B148),MONTH($B148)+1,MIN(BN$6,DAY(EOMONTH($B148,1))))&lt;$C148)))</f>
        <v>0</v>
      </c>
      <c r="BO148" s="48" t="n">
        <f aca="false">IF(OR(N(BO$5)=0,BO$6=""),0,BO$5*((DATE(YEAR($B148),MONTH($B148),MIN(BO$6,DAY(EOMONTH($B148,0))))&gt;=$B148)*(DATE(YEAR($B148),MONTH($B148),MIN(BO$6,DAY(EOMONTH($B148,0))))&lt;$C148)+(DATE(YEAR($B148),MONTH($B148)+1,MIN(BO$6,DAY(EOMONTH($B148,1))))&gt;=$B148)*(DATE(YEAR($B148),MONTH($B148)+1,MIN(BO$6,DAY(EOMONTH($B148,1))))&lt;$C148)))</f>
        <v>0</v>
      </c>
      <c r="BP148" s="48" t="n">
        <f aca="false">IF(OR(N(BP$5)=0,BP$6=""),0,BP$5*((DATE(YEAR($B148),MONTH($B148),MIN(BP$6,DAY(EOMONTH($B148,0))))&gt;=$B148)*(DATE(YEAR($B148),MONTH($B148),MIN(BP$6,DAY(EOMONTH($B148,0))))&lt;$C148)+(DATE(YEAR($B148),MONTH($B148)+1,MIN(BP$6,DAY(EOMONTH($B148,1))))&gt;=$B148)*(DATE(YEAR($B148),MONTH($B148)+1,MIN(BP$6,DAY(EOMONTH($B148,1))))&lt;$C148)))</f>
        <v>0</v>
      </c>
      <c r="BQ148" s="48" t="n">
        <f aca="false">IF(OR(N(BQ$5)=0,BQ$6=""),0,BQ$5*((DATE(YEAR($B148),MONTH($B148),MIN(BQ$6,DAY(EOMONTH($B148,0))))&gt;=$B148)*(DATE(YEAR($B148),MONTH($B148),MIN(BQ$6,DAY(EOMONTH($B148,0))))&lt;$C148)+(DATE(YEAR($B148),MONTH($B148)+1,MIN(BQ$6,DAY(EOMONTH($B148,1))))&gt;=$B148)*(DATE(YEAR($B148),MONTH($B148)+1,MIN(BQ$6,DAY(EOMONTH($B148,1))))&lt;$C148)))</f>
        <v>0</v>
      </c>
      <c r="BR148" s="48" t="n">
        <f aca="false">IF(OR(N(BR$5)=0,BR$6=""),0,BR$5*((DATE(YEAR($B148),MONTH($B148),MIN(BR$6,DAY(EOMONTH($B148,0))))&gt;=$B148)*(DATE(YEAR($B148),MONTH($B148),MIN(BR$6,DAY(EOMONTH($B148,0))))&lt;$C148)+(DATE(YEAR($B148),MONTH($B148)+1,MIN(BR$6,DAY(EOMONTH($B148,1))))&gt;=$B148)*(DATE(YEAR($B148),MONTH($B148)+1,MIN(BR$6,DAY(EOMONTH($B148,1))))&lt;$C148)))</f>
        <v>0</v>
      </c>
      <c r="BS148" s="48" t="n">
        <f aca="false">IF(OR(N(BS$5)=0,BS$6=""),0,BS$5*((DATE(YEAR($B148),MONTH($B148),MIN(BS$6,DAY(EOMONTH($B148,0))))&gt;=$B148)*(DATE(YEAR($B148),MONTH($B148),MIN(BS$6,DAY(EOMONTH($B148,0))))&lt;$C148)+(DATE(YEAR($B148),MONTH($B148)+1,MIN(BS$6,DAY(EOMONTH($B148,1))))&gt;=$B148)*(DATE(YEAR($B148),MONTH($B148)+1,MIN(BS$6,DAY(EOMONTH($B148,1))))&lt;$C148)))</f>
        <v>0</v>
      </c>
      <c r="BT148" s="48" t="n">
        <f aca="false">IF(OR(N(BT$5)=0,BT$6=""),0,BT$5*((DATE(YEAR($B148),MONTH($B148),MIN(BT$6,DAY(EOMONTH($B148,0))))&gt;=$B148)*(DATE(YEAR($B148),MONTH($B148),MIN(BT$6,DAY(EOMONTH($B148,0))))&lt;$C148)+(DATE(YEAR($B148),MONTH($B148)+1,MIN(BT$6,DAY(EOMONTH($B148,1))))&gt;=$B148)*(DATE(YEAR($B148),MONTH($B148)+1,MIN(BT$6,DAY(EOMONTH($B148,1))))&lt;$C148)))</f>
        <v>0</v>
      </c>
      <c r="BU148" s="48" t="n">
        <f aca="false">IF(OR(N(BU$5)=0,BU$6=""),0,BU$5*((DATE(YEAR($B148),MONTH($B148),MIN(BU$6,DAY(EOMONTH($B148,0))))&gt;=$B148)*(DATE(YEAR($B148),MONTH($B148),MIN(BU$6,DAY(EOMONTH($B148,0))))&lt;$C148)+(DATE(YEAR($B148),MONTH($B148)+1,MIN(BU$6,DAY(EOMONTH($B148,1))))&gt;=$B148)*(DATE(YEAR($B148),MONTH($B148)+1,MIN(BU$6,DAY(EOMONTH($B148,1))))&lt;$C148)))</f>
        <v>0</v>
      </c>
      <c r="BV148" s="48" t="n">
        <f aca="false">IF(OR(N(BV$5)=0,BV$6=""),0,BV$5*((DATE(YEAR($B148),MONTH($B148),MIN(BV$6,DAY(EOMONTH($B148,0))))&gt;=$B148)*(DATE(YEAR($B148),MONTH($B148),MIN(BV$6,DAY(EOMONTH($B148,0))))&lt;$C148)+(DATE(YEAR($B148),MONTH($B148)+1,MIN(BV$6,DAY(EOMONTH($B148,1))))&gt;=$B148)*(DATE(YEAR($B148),MONTH($B148)+1,MIN(BV$6,DAY(EOMONTH($B148,1))))&lt;$C148)))</f>
        <v>0</v>
      </c>
      <c r="BW148" s="48" t="n">
        <f aca="false">IF(OR(N(BW$5)=0,BW$6=""),0,BW$5*((DATE(YEAR($B148),MONTH($B148),MIN(BW$6,DAY(EOMONTH($B148,0))))&gt;=$B148)*(DATE(YEAR($B148),MONTH($B148),MIN(BW$6,DAY(EOMONTH($B148,0))))&lt;$C148)+(DATE(YEAR($B148),MONTH($B148)+1,MIN(BW$6,DAY(EOMONTH($B148,1))))&gt;=$B148)*(DATE(YEAR($B148),MONTH($B148)+1,MIN(BW$6,DAY(EOMONTH($B148,1))))&lt;$C148)))</f>
        <v>0</v>
      </c>
      <c r="BX148" s="48" t="n">
        <f aca="false">MIN(Z148,(FT147*(1+FT$5/Setup!$C$36)+IF($V148=1,N($F148),0)))</f>
        <v>0</v>
      </c>
      <c r="BY148" s="48" t="n">
        <f aca="false">MIN(AA148,(FU147*(1+FU$5/Setup!$C$36)+IF($V148=2,N($F148),0)))</f>
        <v>0</v>
      </c>
      <c r="BZ148" s="48" t="n">
        <f aca="false">MIN(AB148,(FV147*(1+FV$5/Setup!$C$36)+IF($V148=3,N($F148),0)))</f>
        <v>0</v>
      </c>
      <c r="CA148" s="48" t="n">
        <f aca="false">MIN(AC148,(FW147*(1+FW$5/Setup!$C$36)+IF($V148=4,N($F148),0)))</f>
        <v>0</v>
      </c>
      <c r="CB148" s="48" t="n">
        <f aca="false">MIN(AD148,(FX147*(1+FX$5/Setup!$C$36)+IF($V148=5,N($F148),0)))</f>
        <v>0</v>
      </c>
      <c r="CC148" s="48" t="n">
        <f aca="false">MIN(AE148,(FY147*(1+FY$5/Setup!$C$36)+IF($V148=6,N($F148),0)))</f>
        <v>0</v>
      </c>
      <c r="CD148" s="48" t="n">
        <f aca="false">MIN(AF148,(FZ147*(1+FZ$5/Setup!$C$36)+IF($V148=7,N($F148),0)))</f>
        <v>0</v>
      </c>
      <c r="CE148" s="48" t="n">
        <f aca="false">MIN(AG148,(GA147*(1+GA$5/Setup!$C$36)+IF($V148=8,N($F148),0)))</f>
        <v>0</v>
      </c>
      <c r="CF148" s="48" t="n">
        <f aca="false">MIN(AH148,(GB147*(1+GB$5/Setup!$C$36)+IF($V148=9,N($F148),0)))</f>
        <v>0</v>
      </c>
      <c r="CG148" s="48" t="n">
        <f aca="false">MIN(AI148,(GC147*(1+GC$5/Setup!$C$36)+IF($V148=10,N($F148),0)))</f>
        <v>0</v>
      </c>
      <c r="CH148" s="48" t="n">
        <f aca="false">MIN(AJ148,(GD147*(1+GD$5/Setup!$C$36)+IF($V148=11,N($F148),0)))</f>
        <v>0</v>
      </c>
      <c r="CI148" s="48" t="n">
        <f aca="false">MIN(AK148,(GE147*(1+GE$5/Setup!$C$36)+IF($V148=12,N($F148),0)))</f>
        <v>0</v>
      </c>
      <c r="CJ148" s="48" t="n">
        <f aca="false">MIN(AL148,(GF147*(1+GF$5/Setup!$C$36)+IF($V148=13,N($F148),0)))</f>
        <v>0</v>
      </c>
      <c r="CK148" s="48" t="n">
        <f aca="false">MIN(AM148,(GG147*(1+GG$5/Setup!$C$36)+IF($V148=14,N($F148),0)))</f>
        <v>0</v>
      </c>
      <c r="CL148" s="48" t="n">
        <f aca="false">MIN(AN148,(GH147*(1+GH$5/Setup!$C$36)+IF($V148=15,N($F148),0)))</f>
        <v>0</v>
      </c>
      <c r="CM148" s="48" t="n">
        <f aca="false">MIN(AO148,(GI147*(1+GI$5/Setup!$C$36)+IF($V148=16,N($F148),0)))</f>
        <v>0</v>
      </c>
      <c r="CN148" s="48" t="n">
        <f aca="false">MIN(AP148,(GJ147*(1+GJ$5/Setup!$C$36)+IF($V148=17,N($F148),0)))</f>
        <v>0</v>
      </c>
      <c r="CO148" s="48" t="n">
        <f aca="false">MIN(AQ148,(GK147*(1+GK$5/Setup!$C$36)+IF($V148=18,N($F148),0)))</f>
        <v>0</v>
      </c>
      <c r="CP148" s="48" t="n">
        <f aca="false">MIN(AR148,(GL147*(1+GL$5/Setup!$C$36)+IF($V148=19,N($F148),0)))</f>
        <v>0</v>
      </c>
      <c r="CQ148" s="48" t="n">
        <f aca="false">MIN(AS148,(GM147*(1+GM$5/Setup!$C$36)+IF($V148=20,N($F148),0)))</f>
        <v>0</v>
      </c>
      <c r="CR148" s="48" t="n">
        <f aca="false">MIN(AT148,(GN147*(1+GN$5/Setup!$C$36)+IF($V148=21,N($F148),0)))</f>
        <v>0</v>
      </c>
      <c r="CS148" s="48" t="n">
        <f aca="false">MIN(AU148,(GO147*(1+GO$5/Setup!$C$36)+IF($V148=22,N($F148),0)))</f>
        <v>0</v>
      </c>
      <c r="CT148" s="48" t="n">
        <f aca="false">MIN(AV148,(GP147*(1+GP$5/Setup!$C$36)+IF($V148=23,N($F148),0)))</f>
        <v>0</v>
      </c>
      <c r="CU148" s="48" t="n">
        <f aca="false">MIN(AW148,(GQ147*(1+GQ$5/Setup!$C$36)+IF($V148=24,N($F148),0)))</f>
        <v>0</v>
      </c>
      <c r="CV148" s="48" t="n">
        <f aca="false">MIN(AX148,(GR147*(1+GR$5/Setup!$C$36)+IF($V148=25,N($F148),0)))</f>
        <v>0</v>
      </c>
      <c r="CW148" s="48" t="n">
        <f aca="false">MIN(AY148,(GS147*(1+GS$5/Setup!$C$36)+IF($V148=26,N($F148),0)))</f>
        <v>0</v>
      </c>
      <c r="CX148" s="48" t="n">
        <f aca="false">MIN(AZ148,(GT147*(1+GT$5/Setup!$C$36)+IF($V148=27,N($F148),0)))</f>
        <v>0</v>
      </c>
      <c r="CY148" s="48" t="n">
        <f aca="false">MIN(BA148,(GU147*(1+GU$5/Setup!$C$36)+IF($V148=28,N($F148),0)))</f>
        <v>0</v>
      </c>
      <c r="CZ148" s="48" t="n">
        <f aca="false">MIN(BB148,(GV147*(1+GV$5/Setup!$C$36)+IF($V148=29,N($F148),0)))</f>
        <v>0</v>
      </c>
      <c r="DA148" s="48" t="n">
        <f aca="false">MIN(BC148,(GW147*(1+GW$5/Setup!$C$36)+IF($V148=30,N($F148),0)))</f>
        <v>0</v>
      </c>
      <c r="DB148" s="48" t="n">
        <f aca="false">MIN(BD148,(GX147*(1+GX$5/Setup!$C$36)+IF($V148=31,N($F148),0)))</f>
        <v>0</v>
      </c>
      <c r="DC148" s="48" t="n">
        <f aca="false">MIN(BE148,(GY147*(1+GY$5/Setup!$C$36)+IF($V148=32,N($F148),0)))</f>
        <v>0</v>
      </c>
      <c r="DD148" s="48" t="n">
        <f aca="false">MIN(BF148,(GZ147*(1+GZ$5/Setup!$C$36)+IF($V148=33,N($F148),0)))</f>
        <v>0</v>
      </c>
      <c r="DE148" s="48" t="n">
        <f aca="false">MIN(BG148,(HA147*(1+HA$5/Setup!$C$36)+IF($V148=34,N($F148),0)))</f>
        <v>0</v>
      </c>
      <c r="DF148" s="48" t="n">
        <f aca="false">MIN(BH148,(HB147*(1+HB$5/Setup!$C$36)+IF($V148=35,N($F148),0)))</f>
        <v>0</v>
      </c>
      <c r="DG148" s="48" t="n">
        <f aca="false">MIN(BI148,(HC147*(1+HC$5/Setup!$C$36)+IF($V148=36,N($F148),0)))</f>
        <v>0</v>
      </c>
      <c r="DH148" s="48" t="n">
        <f aca="false">MIN(BJ148,(HD147*(1+HD$5/Setup!$C$36)+IF($V148=37,N($F148),0)))</f>
        <v>0</v>
      </c>
      <c r="DI148" s="48" t="n">
        <f aca="false">MIN(BK148,(HE147*(1+HE$5/Setup!$C$36)+IF($V148=38,N($F148),0)))</f>
        <v>0</v>
      </c>
      <c r="DJ148" s="48" t="n">
        <f aca="false">MIN(BL148,(HF147*(1+HF$5/Setup!$C$36)+IF($V148=39,N($F148),0)))</f>
        <v>0</v>
      </c>
      <c r="DK148" s="48" t="n">
        <f aca="false">MIN(BM148,(HG147*(1+HG$5/Setup!$C$36)+IF($V148=40,N($F148),0)))</f>
        <v>0</v>
      </c>
      <c r="DL148" s="48" t="n">
        <f aca="false">MIN(BN148,(HH147*(1+HH$5/Setup!$C$36)+IF($V148=41,N($F148),0)))</f>
        <v>0</v>
      </c>
      <c r="DM148" s="48" t="n">
        <f aca="false">MIN(BO148,(HI147*(1+HI$5/Setup!$C$36)+IF($V148=42,N($F148),0)))</f>
        <v>0</v>
      </c>
      <c r="DN148" s="48" t="n">
        <f aca="false">MIN(BP148,(HJ147*(1+HJ$5/Setup!$C$36)+IF($V148=43,N($F148),0)))</f>
        <v>0</v>
      </c>
      <c r="DO148" s="48" t="n">
        <f aca="false">MIN(BQ148,(HK147*(1+HK$5/Setup!$C$36)+IF($V148=44,N($F148),0)))</f>
        <v>0</v>
      </c>
      <c r="DP148" s="48" t="n">
        <f aca="false">MIN(BR148,(HL147*(1+HL$5/Setup!$C$36)+IF($V148=45,N($F148),0)))</f>
        <v>0</v>
      </c>
      <c r="DQ148" s="48" t="n">
        <f aca="false">MIN(BS148,(HM147*(1+HM$5/Setup!$C$36)+IF($V148=46,N($F148),0)))</f>
        <v>0</v>
      </c>
      <c r="DR148" s="48" t="n">
        <f aca="false">MIN(BT148,(HN147*(1+HN$5/Setup!$C$36)+IF($V148=47,N($F148),0)))</f>
        <v>0</v>
      </c>
      <c r="DS148" s="48" t="n">
        <f aca="false">MIN(BU148,(HO147*(1+HO$5/Setup!$C$36)+IF($V148=48,N($F148),0)))</f>
        <v>0</v>
      </c>
      <c r="DT148" s="48" t="n">
        <f aca="false">MIN(BV148,(HP147*(1+HP$5/Setup!$C$36)+IF($V148=49,N($F148),0)))</f>
        <v>0</v>
      </c>
      <c r="DU148" s="48" t="n">
        <f aca="false">MIN(BW148,(HQ147*(1+HQ$5/Setup!$C$36)+IF($V148=50,N($F148),0)))</f>
        <v>0</v>
      </c>
      <c r="DV148" s="48" t="n">
        <f aca="false">MIN(MAX((FT147*(1+FT$5/Setup!$C$36)+IF($V148=1,N($F148),0))-BX148,0),MAX($P148-0,0))</f>
        <v>0</v>
      </c>
      <c r="DW148" s="48" t="n">
        <f aca="false">MIN(MAX((FU147*(1+FU$5/Setup!$C$36)+IF($V148=2,N($F148),0))-BY148,0),MAX($P148-SUM(DV148:DV148),0))</f>
        <v>0</v>
      </c>
      <c r="DX148" s="48" t="n">
        <f aca="false">MIN(MAX((FV147*(1+FV$5/Setup!$C$36)+IF($V148=3,N($F148),0))-BZ148,0),MAX($P148-SUM(DV148:DW148),0))</f>
        <v>0</v>
      </c>
      <c r="DY148" s="48" t="n">
        <f aca="false">MIN(MAX((FW147*(1+FW$5/Setup!$C$36)+IF($V148=4,N($F148),0))-CA148,0),MAX($P148-SUM(DV148:DX148),0))</f>
        <v>0</v>
      </c>
      <c r="DZ148" s="48" t="n">
        <f aca="false">MIN(MAX((FX147*(1+FX$5/Setup!$C$36)+IF($V148=5,N($F148),0))-CB148,0),MAX($P148-SUM(DV148:DY148),0))</f>
        <v>0</v>
      </c>
      <c r="EA148" s="48" t="n">
        <f aca="false">MIN(MAX((FY147*(1+FY$5/Setup!$C$36)+IF($V148=6,N($F148),0))-CC148,0),MAX($P148-SUM(DV148:DZ148),0))</f>
        <v>0</v>
      </c>
      <c r="EB148" s="48" t="n">
        <f aca="false">MIN(MAX((FZ147*(1+FZ$5/Setup!$C$36)+IF($V148=7,N($F148),0))-CD148,0),MAX($P148-SUM(DV148:EA148),0))</f>
        <v>0</v>
      </c>
      <c r="EC148" s="48" t="n">
        <f aca="false">MIN(MAX((GA147*(1+GA$5/Setup!$C$36)+IF($V148=8,N($F148),0))-CE148,0),MAX($P148-SUM(DV148:EB148),0))</f>
        <v>0</v>
      </c>
      <c r="ED148" s="48" t="n">
        <f aca="false">MIN(MAX((GB147*(1+GB$5/Setup!$C$36)+IF($V148=9,N($F148),0))-CF148,0),MAX($P148-SUM(DV148:EC148),0))</f>
        <v>0</v>
      </c>
      <c r="EE148" s="48" t="n">
        <f aca="false">MIN(MAX((GC147*(1+GC$5/Setup!$C$36)+IF($V148=10,N($F148),0))-CG148,0),MAX($P148-SUM(DV148:ED148),0))</f>
        <v>0</v>
      </c>
      <c r="EF148" s="48" t="n">
        <f aca="false">MIN(MAX((GD147*(1+GD$5/Setup!$C$36)+IF($V148=11,N($F148),0))-CH148,0),MAX($P148-SUM(DV148:EE148),0))</f>
        <v>0</v>
      </c>
      <c r="EG148" s="48" t="n">
        <f aca="false">MIN(MAX((GE147*(1+GE$5/Setup!$C$36)+IF($V148=12,N($F148),0))-CI148,0),MAX($P148-SUM(DV148:EF148),0))</f>
        <v>0</v>
      </c>
      <c r="EH148" s="48" t="n">
        <f aca="false">MIN(MAX((GF147*(1+GF$5/Setup!$C$36)+IF($V148=13,N($F148),0))-CJ148,0),MAX($P148-SUM(DV148:EG148),0))</f>
        <v>0</v>
      </c>
      <c r="EI148" s="48" t="n">
        <f aca="false">MIN(MAX((GG147*(1+GG$5/Setup!$C$36)+IF($V148=14,N($F148),0))-CK148,0),MAX($P148-SUM(DV148:EH148),0))</f>
        <v>0</v>
      </c>
      <c r="EJ148" s="48" t="n">
        <f aca="false">MIN(MAX((GH147*(1+GH$5/Setup!$C$36)+IF($V148=15,N($F148),0))-CL148,0),MAX($P148-SUM(DV148:EI148),0))</f>
        <v>0</v>
      </c>
      <c r="EK148" s="48" t="n">
        <f aca="false">MIN(MAX((GI147*(1+GI$5/Setup!$C$36)+IF($V148=16,N($F148),0))-CM148,0),MAX($P148-SUM(DV148:EJ148),0))</f>
        <v>0</v>
      </c>
      <c r="EL148" s="48" t="n">
        <f aca="false">MIN(MAX((GJ147*(1+GJ$5/Setup!$C$36)+IF($V148=17,N($F148),0))-CN148,0),MAX($P148-SUM(DV148:EK148),0))</f>
        <v>0</v>
      </c>
      <c r="EM148" s="48" t="n">
        <f aca="false">MIN(MAX((GK147*(1+GK$5/Setup!$C$36)+IF($V148=18,N($F148),0))-CO148,0),MAX($P148-SUM(DV148:EL148),0))</f>
        <v>0</v>
      </c>
      <c r="EN148" s="48" t="n">
        <f aca="false">MIN(MAX((GL147*(1+GL$5/Setup!$C$36)+IF($V148=19,N($F148),0))-CP148,0),MAX($P148-SUM(DV148:EM148),0))</f>
        <v>0</v>
      </c>
      <c r="EO148" s="48" t="n">
        <f aca="false">MIN(MAX((GM147*(1+GM$5/Setup!$C$36)+IF($V148=20,N($F148),0))-CQ148,0),MAX($P148-SUM(DV148:EN148),0))</f>
        <v>0</v>
      </c>
      <c r="EP148" s="48" t="n">
        <f aca="false">MIN(MAX((GN147*(1+GN$5/Setup!$C$36)+IF($V148=21,N($F148),0))-CR148,0),MAX($P148-SUM(DV148:EO148),0))</f>
        <v>0</v>
      </c>
      <c r="EQ148" s="48" t="n">
        <f aca="false">MIN(MAX((GO147*(1+GO$5/Setup!$C$36)+IF($V148=22,N($F148),0))-CS148,0),MAX($P148-SUM(DV148:EP148),0))</f>
        <v>0</v>
      </c>
      <c r="ER148" s="48" t="n">
        <f aca="false">MIN(MAX((GP147*(1+GP$5/Setup!$C$36)+IF($V148=23,N($F148),0))-CT148,0),MAX($P148-SUM(DV148:EQ148),0))</f>
        <v>0</v>
      </c>
      <c r="ES148" s="48" t="n">
        <f aca="false">MIN(MAX((GQ147*(1+GQ$5/Setup!$C$36)+IF($V148=24,N($F148),0))-CU148,0),MAX($P148-SUM(DV148:ER148),0))</f>
        <v>0</v>
      </c>
      <c r="ET148" s="48" t="n">
        <f aca="false">MIN(MAX((GR147*(1+GR$5/Setup!$C$36)+IF($V148=25,N($F148),0))-CV148,0),MAX($P148-SUM(DV148:ES148),0))</f>
        <v>0</v>
      </c>
      <c r="EU148" s="48" t="n">
        <f aca="false">MIN(MAX((GS147*(1+GS$5/Setup!$C$36)+IF($V148=26,N($F148),0))-CW148,0),MAX($P148-SUM(DV148:ET148),0))</f>
        <v>0</v>
      </c>
      <c r="EV148" s="48" t="n">
        <f aca="false">MIN(MAX((GT147*(1+GT$5/Setup!$C$36)+IF($V148=27,N($F148),0))-CX148,0),MAX($P148-SUM(DV148:EU148),0))</f>
        <v>0</v>
      </c>
      <c r="EW148" s="48" t="n">
        <f aca="false">MIN(MAX((GU147*(1+GU$5/Setup!$C$36)+IF($V148=28,N($F148),0))-CY148,0),MAX($P148-SUM(DV148:EV148),0))</f>
        <v>0</v>
      </c>
      <c r="EX148" s="48" t="n">
        <f aca="false">MIN(MAX((GV147*(1+GV$5/Setup!$C$36)+IF($V148=29,N($F148),0))-CZ148,0),MAX($P148-SUM(DV148:EW148),0))</f>
        <v>0</v>
      </c>
      <c r="EY148" s="48" t="n">
        <f aca="false">MIN(MAX((GW147*(1+GW$5/Setup!$C$36)+IF($V148=30,N($F148),0))-DA148,0),MAX($P148-SUM(DV148:EX148),0))</f>
        <v>0</v>
      </c>
      <c r="EZ148" s="48" t="n">
        <f aca="false">MIN(MAX((GX147*(1+GX$5/Setup!$C$36)+IF($V148=31,N($F148),0))-DB148,0),MAX($P148-SUM(DV148:EY148),0))</f>
        <v>0</v>
      </c>
      <c r="FA148" s="48" t="n">
        <f aca="false">MIN(MAX((GY147*(1+GY$5/Setup!$C$36)+IF($V148=32,N($F148),0))-DC148,0),MAX($P148-SUM(DV148:EZ148),0))</f>
        <v>0</v>
      </c>
      <c r="FB148" s="48" t="n">
        <f aca="false">MIN(MAX((GZ147*(1+GZ$5/Setup!$C$36)+IF($V148=33,N($F148),0))-DD148,0),MAX($P148-SUM(DV148:FA148),0))</f>
        <v>0</v>
      </c>
      <c r="FC148" s="48" t="n">
        <f aca="false">MIN(MAX((HA147*(1+HA$5/Setup!$C$36)+IF($V148=34,N($F148),0))-DE148,0),MAX($P148-SUM(DV148:FB148),0))</f>
        <v>0</v>
      </c>
      <c r="FD148" s="48" t="n">
        <f aca="false">MIN(MAX((HB147*(1+HB$5/Setup!$C$36)+IF($V148=35,N($F148),0))-DF148,0),MAX($P148-SUM(DV148:FC148),0))</f>
        <v>0</v>
      </c>
      <c r="FE148" s="48" t="n">
        <f aca="false">MIN(MAX((HC147*(1+HC$5/Setup!$C$36)+IF($V148=36,N($F148),0))-DG148,0),MAX($P148-SUM(DV148:FD148),0))</f>
        <v>0</v>
      </c>
      <c r="FF148" s="48" t="n">
        <f aca="false">MIN(MAX((HD147*(1+HD$5/Setup!$C$36)+IF($V148=37,N($F148),0))-DH148,0),MAX($P148-SUM(DV148:FE148),0))</f>
        <v>0</v>
      </c>
      <c r="FG148" s="48" t="n">
        <f aca="false">MIN(MAX((HE147*(1+HE$5/Setup!$C$36)+IF($V148=38,N($F148),0))-DI148,0),MAX($P148-SUM(DV148:FF148),0))</f>
        <v>0</v>
      </c>
      <c r="FH148" s="48" t="n">
        <f aca="false">MIN(MAX((HF147*(1+HF$5/Setup!$C$36)+IF($V148=39,N($F148),0))-DJ148,0),MAX($P148-SUM(DV148:FG148),0))</f>
        <v>0</v>
      </c>
      <c r="FI148" s="48" t="n">
        <f aca="false">MIN(MAX((HG147*(1+HG$5/Setup!$C$36)+IF($V148=40,N($F148),0))-DK148,0),MAX($P148-SUM(DV148:FH148),0))</f>
        <v>0</v>
      </c>
      <c r="FJ148" s="48" t="n">
        <f aca="false">MIN(MAX((HH147*(1+HH$5/Setup!$C$36)+IF($V148=41,N($F148),0))-DL148,0),MAX($P148-SUM(DV148:FI148),0))</f>
        <v>0</v>
      </c>
      <c r="FK148" s="48" t="n">
        <f aca="false">MIN(MAX((HI147*(1+HI$5/Setup!$C$36)+IF($V148=42,N($F148),0))-DM148,0),MAX($P148-SUM(DV148:FJ148),0))</f>
        <v>0</v>
      </c>
      <c r="FL148" s="48" t="n">
        <f aca="false">MIN(MAX((HJ147*(1+HJ$5/Setup!$C$36)+IF($V148=43,N($F148),0))-DN148,0),MAX($P148-SUM(DV148:FK148),0))</f>
        <v>0</v>
      </c>
      <c r="FM148" s="48" t="n">
        <f aca="false">MIN(MAX((HK147*(1+HK$5/Setup!$C$36)+IF($V148=44,N($F148),0))-DO148,0),MAX($P148-SUM(DV148:FL148),0))</f>
        <v>0</v>
      </c>
      <c r="FN148" s="48" t="n">
        <f aca="false">MIN(MAX((HL147*(1+HL$5/Setup!$C$36)+IF($V148=45,N($F148),0))-DP148,0),MAX($P148-SUM(DV148:FM148),0))</f>
        <v>0</v>
      </c>
      <c r="FO148" s="48" t="n">
        <f aca="false">MIN(MAX((HM147*(1+HM$5/Setup!$C$36)+IF($V148=46,N($F148),0))-DQ148,0),MAX($P148-SUM(DV148:FN148),0))</f>
        <v>0</v>
      </c>
      <c r="FP148" s="48" t="n">
        <f aca="false">MIN(MAX((HN147*(1+HN$5/Setup!$C$36)+IF($V148=47,N($F148),0))-DR148,0),MAX($P148-SUM(DV148:FO148),0))</f>
        <v>0</v>
      </c>
      <c r="FQ148" s="48" t="n">
        <f aca="false">MIN(MAX((HO147*(1+HO$5/Setup!$C$36)+IF($V148=48,N($F148),0))-DS148,0),MAX($P148-SUM(DV148:FP148),0))</f>
        <v>0</v>
      </c>
      <c r="FR148" s="48" t="n">
        <f aca="false">MIN(MAX((HP147*(1+HP$5/Setup!$C$36)+IF($V148=49,N($F148),0))-DT148,0),MAX($P148-SUM(DV148:FQ148),0))</f>
        <v>0</v>
      </c>
      <c r="FS148" s="48" t="n">
        <f aca="false">MIN(MAX((HQ147*(1+HQ$5/Setup!$C$36)+IF($V148=50,N($F148),0))-DU148,0),MAX($P148-SUM(DV148:FR148),0))</f>
        <v>0</v>
      </c>
      <c r="FT148" s="48" t="n">
        <f aca="false">IF((FT147*(1+FT$5/Setup!$C$36)+IF($V148=1,N($F148),0))-BX148-DV148&lt;0.005,0,(FT147*(1+FT$5/Setup!$C$36)+IF($V148=1,N($F148),0))-BX148-DV148)</f>
        <v>0</v>
      </c>
      <c r="FU148" s="48" t="n">
        <f aca="false">IF((FU147*(1+FU$5/Setup!$C$36)+IF($V148=2,N($F148),0))-BY148-DW148&lt;0.005,0,(FU147*(1+FU$5/Setup!$C$36)+IF($V148=2,N($F148),0))-BY148-DW148)</f>
        <v>0</v>
      </c>
      <c r="FV148" s="48" t="n">
        <f aca="false">IF((FV147*(1+FV$5/Setup!$C$36)+IF($V148=3,N($F148),0))-BZ148-DX148&lt;0.005,0,(FV147*(1+FV$5/Setup!$C$36)+IF($V148=3,N($F148),0))-BZ148-DX148)</f>
        <v>0</v>
      </c>
      <c r="FW148" s="48" t="n">
        <f aca="false">IF((FW147*(1+FW$5/Setup!$C$36)+IF($V148=4,N($F148),0))-CA148-DY148&lt;0.005,0,(FW147*(1+FW$5/Setup!$C$36)+IF($V148=4,N($F148),0))-CA148-DY148)</f>
        <v>0</v>
      </c>
      <c r="FX148" s="48" t="n">
        <f aca="false">IF((FX147*(1+FX$5/Setup!$C$36)+IF($V148=5,N($F148),0))-CB148-DZ148&lt;0.005,0,(FX147*(1+FX$5/Setup!$C$36)+IF($V148=5,N($F148),0))-CB148-DZ148)</f>
        <v>0</v>
      </c>
      <c r="FY148" s="48" t="n">
        <f aca="false">IF((FY147*(1+FY$5/Setup!$C$36)+IF($V148=6,N($F148),0))-CC148-EA148&lt;0.005,0,(FY147*(1+FY$5/Setup!$C$36)+IF($V148=6,N($F148),0))-CC148-EA148)</f>
        <v>0</v>
      </c>
      <c r="FZ148" s="48" t="n">
        <f aca="false">IF((FZ147*(1+FZ$5/Setup!$C$36)+IF($V148=7,N($F148),0))-CD148-EB148&lt;0.005,0,(FZ147*(1+FZ$5/Setup!$C$36)+IF($V148=7,N($F148),0))-CD148-EB148)</f>
        <v>0</v>
      </c>
      <c r="GA148" s="48" t="n">
        <f aca="false">IF((GA147*(1+GA$5/Setup!$C$36)+IF($V148=8,N($F148),0))-CE148-EC148&lt;0.005,0,(GA147*(1+GA$5/Setup!$C$36)+IF($V148=8,N($F148),0))-CE148-EC148)</f>
        <v>0</v>
      </c>
      <c r="GB148" s="48" t="n">
        <f aca="false">IF((GB147*(1+GB$5/Setup!$C$36)+IF($V148=9,N($F148),0))-CF148-ED148&lt;0.005,0,(GB147*(1+GB$5/Setup!$C$36)+IF($V148=9,N($F148),0))-CF148-ED148)</f>
        <v>0</v>
      </c>
      <c r="GC148" s="48" t="n">
        <f aca="false">IF((GC147*(1+GC$5/Setup!$C$36)+IF($V148=10,N($F148),0))-CG148-EE148&lt;0.005,0,(GC147*(1+GC$5/Setup!$C$36)+IF($V148=10,N($F148),0))-CG148-EE148)</f>
        <v>0</v>
      </c>
      <c r="GD148" s="48" t="n">
        <f aca="false">IF((GD147*(1+GD$5/Setup!$C$36)+IF($V148=11,N($F148),0))-CH148-EF148&lt;0.005,0,(GD147*(1+GD$5/Setup!$C$36)+IF($V148=11,N($F148),0))-CH148-EF148)</f>
        <v>0</v>
      </c>
      <c r="GE148" s="48" t="n">
        <f aca="false">IF((GE147*(1+GE$5/Setup!$C$36)+IF($V148=12,N($F148),0))-CI148-EG148&lt;0.005,0,(GE147*(1+GE$5/Setup!$C$36)+IF($V148=12,N($F148),0))-CI148-EG148)</f>
        <v>0</v>
      </c>
      <c r="GF148" s="48" t="n">
        <f aca="false">IF((GF147*(1+GF$5/Setup!$C$36)+IF($V148=13,N($F148),0))-CJ148-EH148&lt;0.005,0,(GF147*(1+GF$5/Setup!$C$36)+IF($V148=13,N($F148),0))-CJ148-EH148)</f>
        <v>0</v>
      </c>
      <c r="GG148" s="48" t="n">
        <f aca="false">IF((GG147*(1+GG$5/Setup!$C$36)+IF($V148=14,N($F148),0))-CK148-EI148&lt;0.005,0,(GG147*(1+GG$5/Setup!$C$36)+IF($V148=14,N($F148),0))-CK148-EI148)</f>
        <v>0</v>
      </c>
      <c r="GH148" s="48" t="n">
        <f aca="false">IF((GH147*(1+GH$5/Setup!$C$36)+IF($V148=15,N($F148),0))-CL148-EJ148&lt;0.005,0,(GH147*(1+GH$5/Setup!$C$36)+IF($V148=15,N($F148),0))-CL148-EJ148)</f>
        <v>0</v>
      </c>
      <c r="GI148" s="48" t="n">
        <f aca="false">IF((GI147*(1+GI$5/Setup!$C$36)+IF($V148=16,N($F148),0))-CM148-EK148&lt;0.005,0,(GI147*(1+GI$5/Setup!$C$36)+IF($V148=16,N($F148),0))-CM148-EK148)</f>
        <v>0</v>
      </c>
      <c r="GJ148" s="48" t="n">
        <f aca="false">IF((GJ147*(1+GJ$5/Setup!$C$36)+IF($V148=17,N($F148),0))-CN148-EL148&lt;0.005,0,(GJ147*(1+GJ$5/Setup!$C$36)+IF($V148=17,N($F148),0))-CN148-EL148)</f>
        <v>0</v>
      </c>
      <c r="GK148" s="48" t="n">
        <f aca="false">IF((GK147*(1+GK$5/Setup!$C$36)+IF($V148=18,N($F148),0))-CO148-EM148&lt;0.005,0,(GK147*(1+GK$5/Setup!$C$36)+IF($V148=18,N($F148),0))-CO148-EM148)</f>
        <v>0</v>
      </c>
      <c r="GL148" s="48" t="n">
        <f aca="false">IF((GL147*(1+GL$5/Setup!$C$36)+IF($V148=19,N($F148),0))-CP148-EN148&lt;0.005,0,(GL147*(1+GL$5/Setup!$C$36)+IF($V148=19,N($F148),0))-CP148-EN148)</f>
        <v>0</v>
      </c>
      <c r="GM148" s="48" t="n">
        <f aca="false">IF((GM147*(1+GM$5/Setup!$C$36)+IF($V148=20,N($F148),0))-CQ148-EO148&lt;0.005,0,(GM147*(1+GM$5/Setup!$C$36)+IF($V148=20,N($F148),0))-CQ148-EO148)</f>
        <v>0</v>
      </c>
      <c r="GN148" s="48" t="n">
        <f aca="false">IF((GN147*(1+GN$5/Setup!$C$36)+IF($V148=21,N($F148),0))-CR148-EP148&lt;0.005,0,(GN147*(1+GN$5/Setup!$C$36)+IF($V148=21,N($F148),0))-CR148-EP148)</f>
        <v>0</v>
      </c>
      <c r="GO148" s="48" t="n">
        <f aca="false">IF((GO147*(1+GO$5/Setup!$C$36)+IF($V148=22,N($F148),0))-CS148-EQ148&lt;0.005,0,(GO147*(1+GO$5/Setup!$C$36)+IF($V148=22,N($F148),0))-CS148-EQ148)</f>
        <v>0</v>
      </c>
      <c r="GP148" s="48" t="n">
        <f aca="false">IF((GP147*(1+GP$5/Setup!$C$36)+IF($V148=23,N($F148),0))-CT148-ER148&lt;0.005,0,(GP147*(1+GP$5/Setup!$C$36)+IF($V148=23,N($F148),0))-CT148-ER148)</f>
        <v>0</v>
      </c>
      <c r="GQ148" s="48" t="n">
        <f aca="false">IF((GQ147*(1+GQ$5/Setup!$C$36)+IF($V148=24,N($F148),0))-CU148-ES148&lt;0.005,0,(GQ147*(1+GQ$5/Setup!$C$36)+IF($V148=24,N($F148),0))-CU148-ES148)</f>
        <v>0</v>
      </c>
      <c r="GR148" s="48" t="n">
        <f aca="false">IF((GR147*(1+GR$5/Setup!$C$36)+IF($V148=25,N($F148),0))-CV148-ET148&lt;0.005,0,(GR147*(1+GR$5/Setup!$C$36)+IF($V148=25,N($F148),0))-CV148-ET148)</f>
        <v>0</v>
      </c>
      <c r="GS148" s="48" t="n">
        <f aca="false">IF((GS147*(1+GS$5/Setup!$C$36)+IF($V148=26,N($F148),0))-CW148-EU148&lt;0.005,0,(GS147*(1+GS$5/Setup!$C$36)+IF($V148=26,N($F148),0))-CW148-EU148)</f>
        <v>0</v>
      </c>
      <c r="GT148" s="48" t="n">
        <f aca="false">IF((GT147*(1+GT$5/Setup!$C$36)+IF($V148=27,N($F148),0))-CX148-EV148&lt;0.005,0,(GT147*(1+GT$5/Setup!$C$36)+IF($V148=27,N($F148),0))-CX148-EV148)</f>
        <v>0</v>
      </c>
      <c r="GU148" s="48" t="n">
        <f aca="false">IF((GU147*(1+GU$5/Setup!$C$36)+IF($V148=28,N($F148),0))-CY148-EW148&lt;0.005,0,(GU147*(1+GU$5/Setup!$C$36)+IF($V148=28,N($F148),0))-CY148-EW148)</f>
        <v>0</v>
      </c>
      <c r="GV148" s="48" t="n">
        <f aca="false">IF((GV147*(1+GV$5/Setup!$C$36)+IF($V148=29,N($F148),0))-CZ148-EX148&lt;0.005,0,(GV147*(1+GV$5/Setup!$C$36)+IF($V148=29,N($F148),0))-CZ148-EX148)</f>
        <v>0</v>
      </c>
      <c r="GW148" s="48" t="n">
        <f aca="false">IF((GW147*(1+GW$5/Setup!$C$36)+IF($V148=30,N($F148),0))-DA148-EY148&lt;0.005,0,(GW147*(1+GW$5/Setup!$C$36)+IF($V148=30,N($F148),0))-DA148-EY148)</f>
        <v>0</v>
      </c>
      <c r="GX148" s="48" t="n">
        <f aca="false">IF((GX147*(1+GX$5/Setup!$C$36)+IF($V148=31,N($F148),0))-DB148-EZ148&lt;0.005,0,(GX147*(1+GX$5/Setup!$C$36)+IF($V148=31,N($F148),0))-DB148-EZ148)</f>
        <v>0</v>
      </c>
      <c r="GY148" s="48" t="n">
        <f aca="false">IF((GY147*(1+GY$5/Setup!$C$36)+IF($V148=32,N($F148),0))-DC148-FA148&lt;0.005,0,(GY147*(1+GY$5/Setup!$C$36)+IF($V148=32,N($F148),0))-DC148-FA148)</f>
        <v>0</v>
      </c>
      <c r="GZ148" s="48" t="n">
        <f aca="false">IF((GZ147*(1+GZ$5/Setup!$C$36)+IF($V148=33,N($F148),0))-DD148-FB148&lt;0.005,0,(GZ147*(1+GZ$5/Setup!$C$36)+IF($V148=33,N($F148),0))-DD148-FB148)</f>
        <v>0</v>
      </c>
      <c r="HA148" s="48" t="n">
        <f aca="false">IF((HA147*(1+HA$5/Setup!$C$36)+IF($V148=34,N($F148),0))-DE148-FC148&lt;0.005,0,(HA147*(1+HA$5/Setup!$C$36)+IF($V148=34,N($F148),0))-DE148-FC148)</f>
        <v>0</v>
      </c>
      <c r="HB148" s="48" t="n">
        <f aca="false">IF((HB147*(1+HB$5/Setup!$C$36)+IF($V148=35,N($F148),0))-DF148-FD148&lt;0.005,0,(HB147*(1+HB$5/Setup!$C$36)+IF($V148=35,N($F148),0))-DF148-FD148)</f>
        <v>0</v>
      </c>
      <c r="HC148" s="48" t="n">
        <f aca="false">IF((HC147*(1+HC$5/Setup!$C$36)+IF($V148=36,N($F148),0))-DG148-FE148&lt;0.005,0,(HC147*(1+HC$5/Setup!$C$36)+IF($V148=36,N($F148),0))-DG148-FE148)</f>
        <v>0</v>
      </c>
      <c r="HD148" s="48" t="n">
        <f aca="false">IF((HD147*(1+HD$5/Setup!$C$36)+IF($V148=37,N($F148),0))-DH148-FF148&lt;0.005,0,(HD147*(1+HD$5/Setup!$C$36)+IF($V148=37,N($F148),0))-DH148-FF148)</f>
        <v>0</v>
      </c>
      <c r="HE148" s="48" t="n">
        <f aca="false">IF((HE147*(1+HE$5/Setup!$C$36)+IF($V148=38,N($F148),0))-DI148-FG148&lt;0.005,0,(HE147*(1+HE$5/Setup!$C$36)+IF($V148=38,N($F148),0))-DI148-FG148)</f>
        <v>0</v>
      </c>
      <c r="HF148" s="48" t="n">
        <f aca="false">IF((HF147*(1+HF$5/Setup!$C$36)+IF($V148=39,N($F148),0))-DJ148-FH148&lt;0.005,0,(HF147*(1+HF$5/Setup!$C$36)+IF($V148=39,N($F148),0))-DJ148-FH148)</f>
        <v>0</v>
      </c>
      <c r="HG148" s="48" t="n">
        <f aca="false">IF((HG147*(1+HG$5/Setup!$C$36)+IF($V148=40,N($F148),0))-DK148-FI148&lt;0.005,0,(HG147*(1+HG$5/Setup!$C$36)+IF($V148=40,N($F148),0))-DK148-FI148)</f>
        <v>0</v>
      </c>
      <c r="HH148" s="48" t="n">
        <f aca="false">IF((HH147*(1+HH$5/Setup!$C$36)+IF($V148=41,N($F148),0))-DL148-FJ148&lt;0.005,0,(HH147*(1+HH$5/Setup!$C$36)+IF($V148=41,N($F148),0))-DL148-FJ148)</f>
        <v>0</v>
      </c>
      <c r="HI148" s="48" t="n">
        <f aca="false">IF((HI147*(1+HI$5/Setup!$C$36)+IF($V148=42,N($F148),0))-DM148-FK148&lt;0.005,0,(HI147*(1+HI$5/Setup!$C$36)+IF($V148=42,N($F148),0))-DM148-FK148)</f>
        <v>0</v>
      </c>
      <c r="HJ148" s="48" t="n">
        <f aca="false">IF((HJ147*(1+HJ$5/Setup!$C$36)+IF($V148=43,N($F148),0))-DN148-FL148&lt;0.005,0,(HJ147*(1+HJ$5/Setup!$C$36)+IF($V148=43,N($F148),0))-DN148-FL148)</f>
        <v>0</v>
      </c>
      <c r="HK148" s="48" t="n">
        <f aca="false">IF((HK147*(1+HK$5/Setup!$C$36)+IF($V148=44,N($F148),0))-DO148-FM148&lt;0.005,0,(HK147*(1+HK$5/Setup!$C$36)+IF($V148=44,N($F148),0))-DO148-FM148)</f>
        <v>0</v>
      </c>
      <c r="HL148" s="48" t="n">
        <f aca="false">IF((HL147*(1+HL$5/Setup!$C$36)+IF($V148=45,N($F148),0))-DP148-FN148&lt;0.005,0,(HL147*(1+HL$5/Setup!$C$36)+IF($V148=45,N($F148),0))-DP148-FN148)</f>
        <v>0</v>
      </c>
      <c r="HM148" s="48" t="n">
        <f aca="false">IF((HM147*(1+HM$5/Setup!$C$36)+IF($V148=46,N($F148),0))-DQ148-FO148&lt;0.005,0,(HM147*(1+HM$5/Setup!$C$36)+IF($V148=46,N($F148),0))-DQ148-FO148)</f>
        <v>0</v>
      </c>
      <c r="HN148" s="48" t="n">
        <f aca="false">IF((HN147*(1+HN$5/Setup!$C$36)+IF($V148=47,N($F148),0))-DR148-FP148&lt;0.005,0,(HN147*(1+HN$5/Setup!$C$36)+IF($V148=47,N($F148),0))-DR148-FP148)</f>
        <v>0</v>
      </c>
      <c r="HO148" s="48" t="n">
        <f aca="false">IF((HO147*(1+HO$5/Setup!$C$36)+IF($V148=48,N($F148),0))-DS148-FQ148&lt;0.005,0,(HO147*(1+HO$5/Setup!$C$36)+IF($V148=48,N($F148),0))-DS148-FQ148)</f>
        <v>0</v>
      </c>
      <c r="HP148" s="48" t="n">
        <f aca="false">IF((HP147*(1+HP$5/Setup!$C$36)+IF($V148=49,N($F148),0))-DT148-FR148&lt;0.005,0,(HP147*(1+HP$5/Setup!$C$36)+IF($V148=49,N($F148),0))-DT148-FR148)</f>
        <v>0</v>
      </c>
      <c r="HQ148" s="48" t="n">
        <f aca="false">IF((HQ147*(1+HQ$5/Setup!$C$36)+IF($V148=50,N($F148),0))-DU148-FS148&lt;0.005,0,(HQ147*(1+HQ$5/Setup!$C$36)+IF($V148=50,N($F148),0))-DU148-FS148)</f>
        <v>0</v>
      </c>
    </row>
    <row r="149" customFormat="false" ht="15" hidden="false" customHeight="false" outlineLevel="0" collapsed="false">
      <c r="A149" s="44" t="n">
        <v>141</v>
      </c>
      <c r="B149" s="45" t="n">
        <f aca="false">IF(Setup!$C$7="Every month",EDATE(Setup!$C$8,($A149-1)),IF(Setup!$C$7="Twice a month",DATE(YEAR(Setup!$C$8),MONTH(Setup!$C$8)+INT((($A149-1)+Setup!$C$41)/2),MIN(IF(MOD(($A149-1)+Setup!$C$41,2)=0,Setup!$C$39,Setup!$C$40),DAY(EOMONTH(DATE(YEAR(Setup!$C$8),MONTH(Setup!$C$8)+INT((($A149-1)+Setup!$C$41)/2),1),0)))),Setup!$C$8+($A149-1)*IF(Setup!$C$7="Every week",7,14)))</f>
        <v>48285</v>
      </c>
      <c r="C149" s="45" t="n">
        <f aca="false">IF(Setup!$C$7="Every month",EDATE(Setup!$C$8,$A149),IF(Setup!$C$7="Twice a month",DATE(YEAR(Setup!$C$8),MONTH(Setup!$C$8)+INT(($A149+Setup!$C$41)/2),MIN(IF(MOD($A149+Setup!$C$41,2)=0,Setup!$C$39,Setup!$C$40),DAY(EOMONTH(DATE(YEAR(Setup!$C$8),MONTH(Setup!$C$8)+INT(($A149+Setup!$C$41)/2),1),0)))),Setup!$C$8+$A149*IF(Setup!$C$7="Every week",7,14)))</f>
        <v>48299</v>
      </c>
      <c r="D149" s="46"/>
      <c r="E149" s="47"/>
      <c r="F149" s="47"/>
      <c r="G149" s="47"/>
      <c r="H149" s="47"/>
      <c r="I149" s="48" t="n">
        <f aca="false">N(Setup!$C$11)+N(E149)</f>
        <v>100</v>
      </c>
      <c r="J149" s="48" t="n">
        <f aca="false">MIN(Setup!$C$37,MAX(I149,0))</f>
        <v>9.23076923076923</v>
      </c>
      <c r="K149" s="48" t="n">
        <f aca="false">MIN(MAX(N(Setup!$C$14)-L148,0),MAX(I149-J149,0))</f>
        <v>0</v>
      </c>
      <c r="L149" s="48" t="n">
        <f aca="false">L148+K149-N(G149)</f>
        <v>500</v>
      </c>
      <c r="M149" s="48" t="n">
        <f aca="false">M148+J149-N(H149)</f>
        <v>1301.53846153847</v>
      </c>
      <c r="N149" s="48" t="n">
        <f aca="false">SUM(BX149:DU149)</f>
        <v>0</v>
      </c>
      <c r="O149" s="48" t="n">
        <f aca="false">SUM(Z149:BW149)-N149</f>
        <v>40</v>
      </c>
      <c r="P149" s="48" t="n">
        <f aca="false">MAX(I149-J149-K149,0)+O149</f>
        <v>130.769230769231</v>
      </c>
      <c r="Q149" s="48" t="n">
        <f aca="false">SUM(DV149:FS149)</f>
        <v>0</v>
      </c>
      <c r="R149" s="49" t="n">
        <f aca="false">N149+J149+K149+Q149</f>
        <v>9.23076923076923</v>
      </c>
      <c r="S149" s="48" t="n">
        <f aca="false">T149-T148-N(F149)+N149+Q149</f>
        <v>0</v>
      </c>
      <c r="T149" s="49" t="n">
        <f aca="false">SUM(FT149:HQ149)</f>
        <v>0</v>
      </c>
      <c r="U149" s="44" t="str">
        <f aca="false">IF(T148&lt;0.005,"",INDEX(Helpers!$C$2:$C$51,IF(_xlfn.MINIFS($DV$6:$FS$6,DV149:FS149,"&gt;0.005")=0,V149,_xlfn.MINIFS($DV$6:$FS$6,DV149:FS149,"&gt;0.005"))))</f>
        <v/>
      </c>
      <c r="V149" s="44" t="n">
        <f aca="false">IF(_xlfn.MINIFS($FT$6:$HQ$6,FT148:HQ148,"&gt;0.005")=0,1,_xlfn.MINIFS($FT$6:$HQ$6,FT148:HQ148,"&gt;0.005"))</f>
        <v>1</v>
      </c>
      <c r="W149" s="44" t="n">
        <f aca="false">IF(AND(D149&lt;&gt;"Paid",T148&gt;0.005),1,0)</f>
        <v>0</v>
      </c>
      <c r="X149" s="48" t="n">
        <f aca="false">SUMPRODUCT(((Helpers!$G$2:$G$51*(1+(Helpers!$D$2:$D$51+0.000000001)/12)^(($B149-Setup!$C$8)/(365.25/12))-Helpers!$E$2:$E$51*((1+(Helpers!$D$2:$D$51+0.000000001)/12)^(($B149-Setup!$C$8)/(365.25/12))-1)/((Helpers!$D$2:$D$51+0.000000001)/12))&gt;0)*(Helpers!$G$2:$G$51*(1+(Helpers!$D$2:$D$51+0.000000001)/12)^(($B149-Setup!$C$8)/(365.25/12))-Helpers!$E$2:$E$51*((1+(Helpers!$D$2:$D$51+0.000000001)/12)^(($B149-Setup!$C$8)/(365.25/12))-1)/((Helpers!$D$2:$D$51+0.000000001)/12)))</f>
        <v>0</v>
      </c>
      <c r="Y149" s="48"/>
      <c r="Z149" s="48" t="n">
        <f aca="false">IF(OR(N(Z$5)=0,Z$6=""),0,Z$5*((DATE(YEAR($B149),MONTH($B149),MIN(Z$6,DAY(EOMONTH($B149,0))))&gt;=$B149)*(DATE(YEAR($B149),MONTH($B149),MIN(Z$6,DAY(EOMONTH($B149,0))))&lt;$C149)+(DATE(YEAR($B149),MONTH($B149)+1,MIN(Z$6,DAY(EOMONTH($B149,1))))&gt;=$B149)*(DATE(YEAR($B149),MONTH($B149)+1,MIN(Z$6,DAY(EOMONTH($B149,1))))&lt;$C149)))</f>
        <v>0</v>
      </c>
      <c r="AA149" s="48" t="n">
        <f aca="false">IF(OR(N(AA$5)=0,AA$6=""),0,AA$5*((DATE(YEAR($B149),MONTH($B149),MIN(AA$6,DAY(EOMONTH($B149,0))))&gt;=$B149)*(DATE(YEAR($B149),MONTH($B149),MIN(AA$6,DAY(EOMONTH($B149,0))))&lt;$C149)+(DATE(YEAR($B149),MONTH($B149)+1,MIN(AA$6,DAY(EOMONTH($B149,1))))&gt;=$B149)*(DATE(YEAR($B149),MONTH($B149)+1,MIN(AA$6,DAY(EOMONTH($B149,1))))&lt;$C149)))</f>
        <v>40</v>
      </c>
      <c r="AB149" s="48" t="n">
        <f aca="false">IF(OR(N(AB$5)=0,AB$6=""),0,AB$5*((DATE(YEAR($B149),MONTH($B149),MIN(AB$6,DAY(EOMONTH($B149,0))))&gt;=$B149)*(DATE(YEAR($B149),MONTH($B149),MIN(AB$6,DAY(EOMONTH($B149,0))))&lt;$C149)+(DATE(YEAR($B149),MONTH($B149)+1,MIN(AB$6,DAY(EOMONTH($B149,1))))&gt;=$B149)*(DATE(YEAR($B149),MONTH($B149)+1,MIN(AB$6,DAY(EOMONTH($B149,1))))&lt;$C149)))</f>
        <v>0</v>
      </c>
      <c r="AC149" s="48" t="n">
        <f aca="false">IF(OR(N(AC$5)=0,AC$6=""),0,AC$5*((DATE(YEAR($B149),MONTH($B149),MIN(AC$6,DAY(EOMONTH($B149,0))))&gt;=$B149)*(DATE(YEAR($B149),MONTH($B149),MIN(AC$6,DAY(EOMONTH($B149,0))))&lt;$C149)+(DATE(YEAR($B149),MONTH($B149)+1,MIN(AC$6,DAY(EOMONTH($B149,1))))&gt;=$B149)*(DATE(YEAR($B149),MONTH($B149)+1,MIN(AC$6,DAY(EOMONTH($B149,1))))&lt;$C149)))</f>
        <v>0</v>
      </c>
      <c r="AD149" s="48" t="n">
        <f aca="false">IF(OR(N(AD$5)=0,AD$6=""),0,AD$5*((DATE(YEAR($B149),MONTH($B149),MIN(AD$6,DAY(EOMONTH($B149,0))))&gt;=$B149)*(DATE(YEAR($B149),MONTH($B149),MIN(AD$6,DAY(EOMONTH($B149,0))))&lt;$C149)+(DATE(YEAR($B149),MONTH($B149)+1,MIN(AD$6,DAY(EOMONTH($B149,1))))&gt;=$B149)*(DATE(YEAR($B149),MONTH($B149)+1,MIN(AD$6,DAY(EOMONTH($B149,1))))&lt;$C149)))</f>
        <v>0</v>
      </c>
      <c r="AE149" s="48" t="n">
        <f aca="false">IF(OR(N(AE$5)=0,AE$6=""),0,AE$5*((DATE(YEAR($B149),MONTH($B149),MIN(AE$6,DAY(EOMONTH($B149,0))))&gt;=$B149)*(DATE(YEAR($B149),MONTH($B149),MIN(AE$6,DAY(EOMONTH($B149,0))))&lt;$C149)+(DATE(YEAR($B149),MONTH($B149)+1,MIN(AE$6,DAY(EOMONTH($B149,1))))&gt;=$B149)*(DATE(YEAR($B149),MONTH($B149)+1,MIN(AE$6,DAY(EOMONTH($B149,1))))&lt;$C149)))</f>
        <v>0</v>
      </c>
      <c r="AF149" s="48" t="n">
        <f aca="false">IF(OR(N(AF$5)=0,AF$6=""),0,AF$5*((DATE(YEAR($B149),MONTH($B149),MIN(AF$6,DAY(EOMONTH($B149,0))))&gt;=$B149)*(DATE(YEAR($B149),MONTH($B149),MIN(AF$6,DAY(EOMONTH($B149,0))))&lt;$C149)+(DATE(YEAR($B149),MONTH($B149)+1,MIN(AF$6,DAY(EOMONTH($B149,1))))&gt;=$B149)*(DATE(YEAR($B149),MONTH($B149)+1,MIN(AF$6,DAY(EOMONTH($B149,1))))&lt;$C149)))</f>
        <v>0</v>
      </c>
      <c r="AG149" s="48" t="n">
        <f aca="false">IF(OR(N(AG$5)=0,AG$6=""),0,AG$5*((DATE(YEAR($B149),MONTH($B149),MIN(AG$6,DAY(EOMONTH($B149,0))))&gt;=$B149)*(DATE(YEAR($B149),MONTH($B149),MIN(AG$6,DAY(EOMONTH($B149,0))))&lt;$C149)+(DATE(YEAR($B149),MONTH($B149)+1,MIN(AG$6,DAY(EOMONTH($B149,1))))&gt;=$B149)*(DATE(YEAR($B149),MONTH($B149)+1,MIN(AG$6,DAY(EOMONTH($B149,1))))&lt;$C149)))</f>
        <v>0</v>
      </c>
      <c r="AH149" s="48" t="n">
        <f aca="false">IF(OR(N(AH$5)=0,AH$6=""),0,AH$5*((DATE(YEAR($B149),MONTH($B149),MIN(AH$6,DAY(EOMONTH($B149,0))))&gt;=$B149)*(DATE(YEAR($B149),MONTH($B149),MIN(AH$6,DAY(EOMONTH($B149,0))))&lt;$C149)+(DATE(YEAR($B149),MONTH($B149)+1,MIN(AH$6,DAY(EOMONTH($B149,1))))&gt;=$B149)*(DATE(YEAR($B149),MONTH($B149)+1,MIN(AH$6,DAY(EOMONTH($B149,1))))&lt;$C149)))</f>
        <v>0</v>
      </c>
      <c r="AI149" s="48" t="n">
        <f aca="false">IF(OR(N(AI$5)=0,AI$6=""),0,AI$5*((DATE(YEAR($B149),MONTH($B149),MIN(AI$6,DAY(EOMONTH($B149,0))))&gt;=$B149)*(DATE(YEAR($B149),MONTH($B149),MIN(AI$6,DAY(EOMONTH($B149,0))))&lt;$C149)+(DATE(YEAR($B149),MONTH($B149)+1,MIN(AI$6,DAY(EOMONTH($B149,1))))&gt;=$B149)*(DATE(YEAR($B149),MONTH($B149)+1,MIN(AI$6,DAY(EOMONTH($B149,1))))&lt;$C149)))</f>
        <v>0</v>
      </c>
      <c r="AJ149" s="48" t="n">
        <f aca="false">IF(OR(N(AJ$5)=0,AJ$6=""),0,AJ$5*((DATE(YEAR($B149),MONTH($B149),MIN(AJ$6,DAY(EOMONTH($B149,0))))&gt;=$B149)*(DATE(YEAR($B149),MONTH($B149),MIN(AJ$6,DAY(EOMONTH($B149,0))))&lt;$C149)+(DATE(YEAR($B149),MONTH($B149)+1,MIN(AJ$6,DAY(EOMONTH($B149,1))))&gt;=$B149)*(DATE(YEAR($B149),MONTH($B149)+1,MIN(AJ$6,DAY(EOMONTH($B149,1))))&lt;$C149)))</f>
        <v>0</v>
      </c>
      <c r="AK149" s="48" t="n">
        <f aca="false">IF(OR(N(AK$5)=0,AK$6=""),0,AK$5*((DATE(YEAR($B149),MONTH($B149),MIN(AK$6,DAY(EOMONTH($B149,0))))&gt;=$B149)*(DATE(YEAR($B149),MONTH($B149),MIN(AK$6,DAY(EOMONTH($B149,0))))&lt;$C149)+(DATE(YEAR($B149),MONTH($B149)+1,MIN(AK$6,DAY(EOMONTH($B149,1))))&gt;=$B149)*(DATE(YEAR($B149),MONTH($B149)+1,MIN(AK$6,DAY(EOMONTH($B149,1))))&lt;$C149)))</f>
        <v>0</v>
      </c>
      <c r="AL149" s="48" t="n">
        <f aca="false">IF(OR(N(AL$5)=0,AL$6=""),0,AL$5*((DATE(YEAR($B149),MONTH($B149),MIN(AL$6,DAY(EOMONTH($B149,0))))&gt;=$B149)*(DATE(YEAR($B149),MONTH($B149),MIN(AL$6,DAY(EOMONTH($B149,0))))&lt;$C149)+(DATE(YEAR($B149),MONTH($B149)+1,MIN(AL$6,DAY(EOMONTH($B149,1))))&gt;=$B149)*(DATE(YEAR($B149),MONTH($B149)+1,MIN(AL$6,DAY(EOMONTH($B149,1))))&lt;$C149)))</f>
        <v>0</v>
      </c>
      <c r="AM149" s="48" t="n">
        <f aca="false">IF(OR(N(AM$5)=0,AM$6=""),0,AM$5*((DATE(YEAR($B149),MONTH($B149),MIN(AM$6,DAY(EOMONTH($B149,0))))&gt;=$B149)*(DATE(YEAR($B149),MONTH($B149),MIN(AM$6,DAY(EOMONTH($B149,0))))&lt;$C149)+(DATE(YEAR($B149),MONTH($B149)+1,MIN(AM$6,DAY(EOMONTH($B149,1))))&gt;=$B149)*(DATE(YEAR($B149),MONTH($B149)+1,MIN(AM$6,DAY(EOMONTH($B149,1))))&lt;$C149)))</f>
        <v>0</v>
      </c>
      <c r="AN149" s="48" t="n">
        <f aca="false">IF(OR(N(AN$5)=0,AN$6=""),0,AN$5*((DATE(YEAR($B149),MONTH($B149),MIN(AN$6,DAY(EOMONTH($B149,0))))&gt;=$B149)*(DATE(YEAR($B149),MONTH($B149),MIN(AN$6,DAY(EOMONTH($B149,0))))&lt;$C149)+(DATE(YEAR($B149),MONTH($B149)+1,MIN(AN$6,DAY(EOMONTH($B149,1))))&gt;=$B149)*(DATE(YEAR($B149),MONTH($B149)+1,MIN(AN$6,DAY(EOMONTH($B149,1))))&lt;$C149)))</f>
        <v>0</v>
      </c>
      <c r="AO149" s="48" t="n">
        <f aca="false">IF(OR(N(AO$5)=0,AO$6=""),0,AO$5*((DATE(YEAR($B149),MONTH($B149),MIN(AO$6,DAY(EOMONTH($B149,0))))&gt;=$B149)*(DATE(YEAR($B149),MONTH($B149),MIN(AO$6,DAY(EOMONTH($B149,0))))&lt;$C149)+(DATE(YEAR($B149),MONTH($B149)+1,MIN(AO$6,DAY(EOMONTH($B149,1))))&gt;=$B149)*(DATE(YEAR($B149),MONTH($B149)+1,MIN(AO$6,DAY(EOMONTH($B149,1))))&lt;$C149)))</f>
        <v>0</v>
      </c>
      <c r="AP149" s="48" t="n">
        <f aca="false">IF(OR(N(AP$5)=0,AP$6=""),0,AP$5*((DATE(YEAR($B149),MONTH($B149),MIN(AP$6,DAY(EOMONTH($B149,0))))&gt;=$B149)*(DATE(YEAR($B149),MONTH($B149),MIN(AP$6,DAY(EOMONTH($B149,0))))&lt;$C149)+(DATE(YEAR($B149),MONTH($B149)+1,MIN(AP$6,DAY(EOMONTH($B149,1))))&gt;=$B149)*(DATE(YEAR($B149),MONTH($B149)+1,MIN(AP$6,DAY(EOMONTH($B149,1))))&lt;$C149)))</f>
        <v>0</v>
      </c>
      <c r="AQ149" s="48" t="n">
        <f aca="false">IF(OR(N(AQ$5)=0,AQ$6=""),0,AQ$5*((DATE(YEAR($B149),MONTH($B149),MIN(AQ$6,DAY(EOMONTH($B149,0))))&gt;=$B149)*(DATE(YEAR($B149),MONTH($B149),MIN(AQ$6,DAY(EOMONTH($B149,0))))&lt;$C149)+(DATE(YEAR($B149),MONTH($B149)+1,MIN(AQ$6,DAY(EOMONTH($B149,1))))&gt;=$B149)*(DATE(YEAR($B149),MONTH($B149)+1,MIN(AQ$6,DAY(EOMONTH($B149,1))))&lt;$C149)))</f>
        <v>0</v>
      </c>
      <c r="AR149" s="48" t="n">
        <f aca="false">IF(OR(N(AR$5)=0,AR$6=""),0,AR$5*((DATE(YEAR($B149),MONTH($B149),MIN(AR$6,DAY(EOMONTH($B149,0))))&gt;=$B149)*(DATE(YEAR($B149),MONTH($B149),MIN(AR$6,DAY(EOMONTH($B149,0))))&lt;$C149)+(DATE(YEAR($B149),MONTH($B149)+1,MIN(AR$6,DAY(EOMONTH($B149,1))))&gt;=$B149)*(DATE(YEAR($B149),MONTH($B149)+1,MIN(AR$6,DAY(EOMONTH($B149,1))))&lt;$C149)))</f>
        <v>0</v>
      </c>
      <c r="AS149" s="48" t="n">
        <f aca="false">IF(OR(N(AS$5)=0,AS$6=""),0,AS$5*((DATE(YEAR($B149),MONTH($B149),MIN(AS$6,DAY(EOMONTH($B149,0))))&gt;=$B149)*(DATE(YEAR($B149),MONTH($B149),MIN(AS$6,DAY(EOMONTH($B149,0))))&lt;$C149)+(DATE(YEAR($B149),MONTH($B149)+1,MIN(AS$6,DAY(EOMONTH($B149,1))))&gt;=$B149)*(DATE(YEAR($B149),MONTH($B149)+1,MIN(AS$6,DAY(EOMONTH($B149,1))))&lt;$C149)))</f>
        <v>0</v>
      </c>
      <c r="AT149" s="48" t="n">
        <f aca="false">IF(OR(N(AT$5)=0,AT$6=""),0,AT$5*((DATE(YEAR($B149),MONTH($B149),MIN(AT$6,DAY(EOMONTH($B149,0))))&gt;=$B149)*(DATE(YEAR($B149),MONTH($B149),MIN(AT$6,DAY(EOMONTH($B149,0))))&lt;$C149)+(DATE(YEAR($B149),MONTH($B149)+1,MIN(AT$6,DAY(EOMONTH($B149,1))))&gt;=$B149)*(DATE(YEAR($B149),MONTH($B149)+1,MIN(AT$6,DAY(EOMONTH($B149,1))))&lt;$C149)))</f>
        <v>0</v>
      </c>
      <c r="AU149" s="48" t="n">
        <f aca="false">IF(OR(N(AU$5)=0,AU$6=""),0,AU$5*((DATE(YEAR($B149),MONTH($B149),MIN(AU$6,DAY(EOMONTH($B149,0))))&gt;=$B149)*(DATE(YEAR($B149),MONTH($B149),MIN(AU$6,DAY(EOMONTH($B149,0))))&lt;$C149)+(DATE(YEAR($B149),MONTH($B149)+1,MIN(AU$6,DAY(EOMONTH($B149,1))))&gt;=$B149)*(DATE(YEAR($B149),MONTH($B149)+1,MIN(AU$6,DAY(EOMONTH($B149,1))))&lt;$C149)))</f>
        <v>0</v>
      </c>
      <c r="AV149" s="48" t="n">
        <f aca="false">IF(OR(N(AV$5)=0,AV$6=""),0,AV$5*((DATE(YEAR($B149),MONTH($B149),MIN(AV$6,DAY(EOMONTH($B149,0))))&gt;=$B149)*(DATE(YEAR($B149),MONTH($B149),MIN(AV$6,DAY(EOMONTH($B149,0))))&lt;$C149)+(DATE(YEAR($B149),MONTH($B149)+1,MIN(AV$6,DAY(EOMONTH($B149,1))))&gt;=$B149)*(DATE(YEAR($B149),MONTH($B149)+1,MIN(AV$6,DAY(EOMONTH($B149,1))))&lt;$C149)))</f>
        <v>0</v>
      </c>
      <c r="AW149" s="48" t="n">
        <f aca="false">IF(OR(N(AW$5)=0,AW$6=""),0,AW$5*((DATE(YEAR($B149),MONTH($B149),MIN(AW$6,DAY(EOMONTH($B149,0))))&gt;=$B149)*(DATE(YEAR($B149),MONTH($B149),MIN(AW$6,DAY(EOMONTH($B149,0))))&lt;$C149)+(DATE(YEAR($B149),MONTH($B149)+1,MIN(AW$6,DAY(EOMONTH($B149,1))))&gt;=$B149)*(DATE(YEAR($B149),MONTH($B149)+1,MIN(AW$6,DAY(EOMONTH($B149,1))))&lt;$C149)))</f>
        <v>0</v>
      </c>
      <c r="AX149" s="48" t="n">
        <f aca="false">IF(OR(N(AX$5)=0,AX$6=""),0,AX$5*((DATE(YEAR($B149),MONTH($B149),MIN(AX$6,DAY(EOMONTH($B149,0))))&gt;=$B149)*(DATE(YEAR($B149),MONTH($B149),MIN(AX$6,DAY(EOMONTH($B149,0))))&lt;$C149)+(DATE(YEAR($B149),MONTH($B149)+1,MIN(AX$6,DAY(EOMONTH($B149,1))))&gt;=$B149)*(DATE(YEAR($B149),MONTH($B149)+1,MIN(AX$6,DAY(EOMONTH($B149,1))))&lt;$C149)))</f>
        <v>0</v>
      </c>
      <c r="AY149" s="48" t="n">
        <f aca="false">IF(OR(N(AY$5)=0,AY$6=""),0,AY$5*((DATE(YEAR($B149),MONTH($B149),MIN(AY$6,DAY(EOMONTH($B149,0))))&gt;=$B149)*(DATE(YEAR($B149),MONTH($B149),MIN(AY$6,DAY(EOMONTH($B149,0))))&lt;$C149)+(DATE(YEAR($B149),MONTH($B149)+1,MIN(AY$6,DAY(EOMONTH($B149,1))))&gt;=$B149)*(DATE(YEAR($B149),MONTH($B149)+1,MIN(AY$6,DAY(EOMONTH($B149,1))))&lt;$C149)))</f>
        <v>0</v>
      </c>
      <c r="AZ149" s="48" t="n">
        <f aca="false">IF(OR(N(AZ$5)=0,AZ$6=""),0,AZ$5*((DATE(YEAR($B149),MONTH($B149),MIN(AZ$6,DAY(EOMONTH($B149,0))))&gt;=$B149)*(DATE(YEAR($B149),MONTH($B149),MIN(AZ$6,DAY(EOMONTH($B149,0))))&lt;$C149)+(DATE(YEAR($B149),MONTH($B149)+1,MIN(AZ$6,DAY(EOMONTH($B149,1))))&gt;=$B149)*(DATE(YEAR($B149),MONTH($B149)+1,MIN(AZ$6,DAY(EOMONTH($B149,1))))&lt;$C149)))</f>
        <v>0</v>
      </c>
      <c r="BA149" s="48" t="n">
        <f aca="false">IF(OR(N(BA$5)=0,BA$6=""),0,BA$5*((DATE(YEAR($B149),MONTH($B149),MIN(BA$6,DAY(EOMONTH($B149,0))))&gt;=$B149)*(DATE(YEAR($B149),MONTH($B149),MIN(BA$6,DAY(EOMONTH($B149,0))))&lt;$C149)+(DATE(YEAR($B149),MONTH($B149)+1,MIN(BA$6,DAY(EOMONTH($B149,1))))&gt;=$B149)*(DATE(YEAR($B149),MONTH($B149)+1,MIN(BA$6,DAY(EOMONTH($B149,1))))&lt;$C149)))</f>
        <v>0</v>
      </c>
      <c r="BB149" s="48" t="n">
        <f aca="false">IF(OR(N(BB$5)=0,BB$6=""),0,BB$5*((DATE(YEAR($B149),MONTH($B149),MIN(BB$6,DAY(EOMONTH($B149,0))))&gt;=$B149)*(DATE(YEAR($B149),MONTH($B149),MIN(BB$6,DAY(EOMONTH($B149,0))))&lt;$C149)+(DATE(YEAR($B149),MONTH($B149)+1,MIN(BB$6,DAY(EOMONTH($B149,1))))&gt;=$B149)*(DATE(YEAR($B149),MONTH($B149)+1,MIN(BB$6,DAY(EOMONTH($B149,1))))&lt;$C149)))</f>
        <v>0</v>
      </c>
      <c r="BC149" s="48" t="n">
        <f aca="false">IF(OR(N(BC$5)=0,BC$6=""),0,BC$5*((DATE(YEAR($B149),MONTH($B149),MIN(BC$6,DAY(EOMONTH($B149,0))))&gt;=$B149)*(DATE(YEAR($B149),MONTH($B149),MIN(BC$6,DAY(EOMONTH($B149,0))))&lt;$C149)+(DATE(YEAR($B149),MONTH($B149)+1,MIN(BC$6,DAY(EOMONTH($B149,1))))&gt;=$B149)*(DATE(YEAR($B149),MONTH($B149)+1,MIN(BC$6,DAY(EOMONTH($B149,1))))&lt;$C149)))</f>
        <v>0</v>
      </c>
      <c r="BD149" s="48" t="n">
        <f aca="false">IF(OR(N(BD$5)=0,BD$6=""),0,BD$5*((DATE(YEAR($B149),MONTH($B149),MIN(BD$6,DAY(EOMONTH($B149,0))))&gt;=$B149)*(DATE(YEAR($B149),MONTH($B149),MIN(BD$6,DAY(EOMONTH($B149,0))))&lt;$C149)+(DATE(YEAR($B149),MONTH($B149)+1,MIN(BD$6,DAY(EOMONTH($B149,1))))&gt;=$B149)*(DATE(YEAR($B149),MONTH($B149)+1,MIN(BD$6,DAY(EOMONTH($B149,1))))&lt;$C149)))</f>
        <v>0</v>
      </c>
      <c r="BE149" s="48" t="n">
        <f aca="false">IF(OR(N(BE$5)=0,BE$6=""),0,BE$5*((DATE(YEAR($B149),MONTH($B149),MIN(BE$6,DAY(EOMONTH($B149,0))))&gt;=$B149)*(DATE(YEAR($B149),MONTH($B149),MIN(BE$6,DAY(EOMONTH($B149,0))))&lt;$C149)+(DATE(YEAR($B149),MONTH($B149)+1,MIN(BE$6,DAY(EOMONTH($B149,1))))&gt;=$B149)*(DATE(YEAR($B149),MONTH($B149)+1,MIN(BE$6,DAY(EOMONTH($B149,1))))&lt;$C149)))</f>
        <v>0</v>
      </c>
      <c r="BF149" s="48" t="n">
        <f aca="false">IF(OR(N(BF$5)=0,BF$6=""),0,BF$5*((DATE(YEAR($B149),MONTH($B149),MIN(BF$6,DAY(EOMONTH($B149,0))))&gt;=$B149)*(DATE(YEAR($B149),MONTH($B149),MIN(BF$6,DAY(EOMONTH($B149,0))))&lt;$C149)+(DATE(YEAR($B149),MONTH($B149)+1,MIN(BF$6,DAY(EOMONTH($B149,1))))&gt;=$B149)*(DATE(YEAR($B149),MONTH($B149)+1,MIN(BF$6,DAY(EOMONTH($B149,1))))&lt;$C149)))</f>
        <v>0</v>
      </c>
      <c r="BG149" s="48" t="n">
        <f aca="false">IF(OR(N(BG$5)=0,BG$6=""),0,BG$5*((DATE(YEAR($B149),MONTH($B149),MIN(BG$6,DAY(EOMONTH($B149,0))))&gt;=$B149)*(DATE(YEAR($B149),MONTH($B149),MIN(BG$6,DAY(EOMONTH($B149,0))))&lt;$C149)+(DATE(YEAR($B149),MONTH($B149)+1,MIN(BG$6,DAY(EOMONTH($B149,1))))&gt;=$B149)*(DATE(YEAR($B149),MONTH($B149)+1,MIN(BG$6,DAY(EOMONTH($B149,1))))&lt;$C149)))</f>
        <v>0</v>
      </c>
      <c r="BH149" s="48" t="n">
        <f aca="false">IF(OR(N(BH$5)=0,BH$6=""),0,BH$5*((DATE(YEAR($B149),MONTH($B149),MIN(BH$6,DAY(EOMONTH($B149,0))))&gt;=$B149)*(DATE(YEAR($B149),MONTH($B149),MIN(BH$6,DAY(EOMONTH($B149,0))))&lt;$C149)+(DATE(YEAR($B149),MONTH($B149)+1,MIN(BH$6,DAY(EOMONTH($B149,1))))&gt;=$B149)*(DATE(YEAR($B149),MONTH($B149)+1,MIN(BH$6,DAY(EOMONTH($B149,1))))&lt;$C149)))</f>
        <v>0</v>
      </c>
      <c r="BI149" s="48" t="n">
        <f aca="false">IF(OR(N(BI$5)=0,BI$6=""),0,BI$5*((DATE(YEAR($B149),MONTH($B149),MIN(BI$6,DAY(EOMONTH($B149,0))))&gt;=$B149)*(DATE(YEAR($B149),MONTH($B149),MIN(BI$6,DAY(EOMONTH($B149,0))))&lt;$C149)+(DATE(YEAR($B149),MONTH($B149)+1,MIN(BI$6,DAY(EOMONTH($B149,1))))&gt;=$B149)*(DATE(YEAR($B149),MONTH($B149)+1,MIN(BI$6,DAY(EOMONTH($B149,1))))&lt;$C149)))</f>
        <v>0</v>
      </c>
      <c r="BJ149" s="48" t="n">
        <f aca="false">IF(OR(N(BJ$5)=0,BJ$6=""),0,BJ$5*((DATE(YEAR($B149),MONTH($B149),MIN(BJ$6,DAY(EOMONTH($B149,0))))&gt;=$B149)*(DATE(YEAR($B149),MONTH($B149),MIN(BJ$6,DAY(EOMONTH($B149,0))))&lt;$C149)+(DATE(YEAR($B149),MONTH($B149)+1,MIN(BJ$6,DAY(EOMONTH($B149,1))))&gt;=$B149)*(DATE(YEAR($B149),MONTH($B149)+1,MIN(BJ$6,DAY(EOMONTH($B149,1))))&lt;$C149)))</f>
        <v>0</v>
      </c>
      <c r="BK149" s="48" t="n">
        <f aca="false">IF(OR(N(BK$5)=0,BK$6=""),0,BK$5*((DATE(YEAR($B149),MONTH($B149),MIN(BK$6,DAY(EOMONTH($B149,0))))&gt;=$B149)*(DATE(YEAR($B149),MONTH($B149),MIN(BK$6,DAY(EOMONTH($B149,0))))&lt;$C149)+(DATE(YEAR($B149),MONTH($B149)+1,MIN(BK$6,DAY(EOMONTH($B149,1))))&gt;=$B149)*(DATE(YEAR($B149),MONTH($B149)+1,MIN(BK$6,DAY(EOMONTH($B149,1))))&lt;$C149)))</f>
        <v>0</v>
      </c>
      <c r="BL149" s="48" t="n">
        <f aca="false">IF(OR(N(BL$5)=0,BL$6=""),0,BL$5*((DATE(YEAR($B149),MONTH($B149),MIN(BL$6,DAY(EOMONTH($B149,0))))&gt;=$B149)*(DATE(YEAR($B149),MONTH($B149),MIN(BL$6,DAY(EOMONTH($B149,0))))&lt;$C149)+(DATE(YEAR($B149),MONTH($B149)+1,MIN(BL$6,DAY(EOMONTH($B149,1))))&gt;=$B149)*(DATE(YEAR($B149),MONTH($B149)+1,MIN(BL$6,DAY(EOMONTH($B149,1))))&lt;$C149)))</f>
        <v>0</v>
      </c>
      <c r="BM149" s="48" t="n">
        <f aca="false">IF(OR(N(BM$5)=0,BM$6=""),0,BM$5*((DATE(YEAR($B149),MONTH($B149),MIN(BM$6,DAY(EOMONTH($B149,0))))&gt;=$B149)*(DATE(YEAR($B149),MONTH($B149),MIN(BM$6,DAY(EOMONTH($B149,0))))&lt;$C149)+(DATE(YEAR($B149),MONTH($B149)+1,MIN(BM$6,DAY(EOMONTH($B149,1))))&gt;=$B149)*(DATE(YEAR($B149),MONTH($B149)+1,MIN(BM$6,DAY(EOMONTH($B149,1))))&lt;$C149)))</f>
        <v>0</v>
      </c>
      <c r="BN149" s="48" t="n">
        <f aca="false">IF(OR(N(BN$5)=0,BN$6=""),0,BN$5*((DATE(YEAR($B149),MONTH($B149),MIN(BN$6,DAY(EOMONTH($B149,0))))&gt;=$B149)*(DATE(YEAR($B149),MONTH($B149),MIN(BN$6,DAY(EOMONTH($B149,0))))&lt;$C149)+(DATE(YEAR($B149),MONTH($B149)+1,MIN(BN$6,DAY(EOMONTH($B149,1))))&gt;=$B149)*(DATE(YEAR($B149),MONTH($B149)+1,MIN(BN$6,DAY(EOMONTH($B149,1))))&lt;$C149)))</f>
        <v>0</v>
      </c>
      <c r="BO149" s="48" t="n">
        <f aca="false">IF(OR(N(BO$5)=0,BO$6=""),0,BO$5*((DATE(YEAR($B149),MONTH($B149),MIN(BO$6,DAY(EOMONTH($B149,0))))&gt;=$B149)*(DATE(YEAR($B149),MONTH($B149),MIN(BO$6,DAY(EOMONTH($B149,0))))&lt;$C149)+(DATE(YEAR($B149),MONTH($B149)+1,MIN(BO$6,DAY(EOMONTH($B149,1))))&gt;=$B149)*(DATE(YEAR($B149),MONTH($B149)+1,MIN(BO$6,DAY(EOMONTH($B149,1))))&lt;$C149)))</f>
        <v>0</v>
      </c>
      <c r="BP149" s="48" t="n">
        <f aca="false">IF(OR(N(BP$5)=0,BP$6=""),0,BP$5*((DATE(YEAR($B149),MONTH($B149),MIN(BP$6,DAY(EOMONTH($B149,0))))&gt;=$B149)*(DATE(YEAR($B149),MONTH($B149),MIN(BP$6,DAY(EOMONTH($B149,0))))&lt;$C149)+(DATE(YEAR($B149),MONTH($B149)+1,MIN(BP$6,DAY(EOMONTH($B149,1))))&gt;=$B149)*(DATE(YEAR($B149),MONTH($B149)+1,MIN(BP$6,DAY(EOMONTH($B149,1))))&lt;$C149)))</f>
        <v>0</v>
      </c>
      <c r="BQ149" s="48" t="n">
        <f aca="false">IF(OR(N(BQ$5)=0,BQ$6=""),0,BQ$5*((DATE(YEAR($B149),MONTH($B149),MIN(BQ$6,DAY(EOMONTH($B149,0))))&gt;=$B149)*(DATE(YEAR($B149),MONTH($B149),MIN(BQ$6,DAY(EOMONTH($B149,0))))&lt;$C149)+(DATE(YEAR($B149),MONTH($B149)+1,MIN(BQ$6,DAY(EOMONTH($B149,1))))&gt;=$B149)*(DATE(YEAR($B149),MONTH($B149)+1,MIN(BQ$6,DAY(EOMONTH($B149,1))))&lt;$C149)))</f>
        <v>0</v>
      </c>
      <c r="BR149" s="48" t="n">
        <f aca="false">IF(OR(N(BR$5)=0,BR$6=""),0,BR$5*((DATE(YEAR($B149),MONTH($B149),MIN(BR$6,DAY(EOMONTH($B149,0))))&gt;=$B149)*(DATE(YEAR($B149),MONTH($B149),MIN(BR$6,DAY(EOMONTH($B149,0))))&lt;$C149)+(DATE(YEAR($B149),MONTH($B149)+1,MIN(BR$6,DAY(EOMONTH($B149,1))))&gt;=$B149)*(DATE(YEAR($B149),MONTH($B149)+1,MIN(BR$6,DAY(EOMONTH($B149,1))))&lt;$C149)))</f>
        <v>0</v>
      </c>
      <c r="BS149" s="48" t="n">
        <f aca="false">IF(OR(N(BS$5)=0,BS$6=""),0,BS$5*((DATE(YEAR($B149),MONTH($B149),MIN(BS$6,DAY(EOMONTH($B149,0))))&gt;=$B149)*(DATE(YEAR($B149),MONTH($B149),MIN(BS$6,DAY(EOMONTH($B149,0))))&lt;$C149)+(DATE(YEAR($B149),MONTH($B149)+1,MIN(BS$6,DAY(EOMONTH($B149,1))))&gt;=$B149)*(DATE(YEAR($B149),MONTH($B149)+1,MIN(BS$6,DAY(EOMONTH($B149,1))))&lt;$C149)))</f>
        <v>0</v>
      </c>
      <c r="BT149" s="48" t="n">
        <f aca="false">IF(OR(N(BT$5)=0,BT$6=""),0,BT$5*((DATE(YEAR($B149),MONTH($B149),MIN(BT$6,DAY(EOMONTH($B149,0))))&gt;=$B149)*(DATE(YEAR($B149),MONTH($B149),MIN(BT$6,DAY(EOMONTH($B149,0))))&lt;$C149)+(DATE(YEAR($B149),MONTH($B149)+1,MIN(BT$6,DAY(EOMONTH($B149,1))))&gt;=$B149)*(DATE(YEAR($B149),MONTH($B149)+1,MIN(BT$6,DAY(EOMONTH($B149,1))))&lt;$C149)))</f>
        <v>0</v>
      </c>
      <c r="BU149" s="48" t="n">
        <f aca="false">IF(OR(N(BU$5)=0,BU$6=""),0,BU$5*((DATE(YEAR($B149),MONTH($B149),MIN(BU$6,DAY(EOMONTH($B149,0))))&gt;=$B149)*(DATE(YEAR($B149),MONTH($B149),MIN(BU$6,DAY(EOMONTH($B149,0))))&lt;$C149)+(DATE(YEAR($B149),MONTH($B149)+1,MIN(BU$6,DAY(EOMONTH($B149,1))))&gt;=$B149)*(DATE(YEAR($B149),MONTH($B149)+1,MIN(BU$6,DAY(EOMONTH($B149,1))))&lt;$C149)))</f>
        <v>0</v>
      </c>
      <c r="BV149" s="48" t="n">
        <f aca="false">IF(OR(N(BV$5)=0,BV$6=""),0,BV$5*((DATE(YEAR($B149),MONTH($B149),MIN(BV$6,DAY(EOMONTH($B149,0))))&gt;=$B149)*(DATE(YEAR($B149),MONTH($B149),MIN(BV$6,DAY(EOMONTH($B149,0))))&lt;$C149)+(DATE(YEAR($B149),MONTH($B149)+1,MIN(BV$6,DAY(EOMONTH($B149,1))))&gt;=$B149)*(DATE(YEAR($B149),MONTH($B149)+1,MIN(BV$6,DAY(EOMONTH($B149,1))))&lt;$C149)))</f>
        <v>0</v>
      </c>
      <c r="BW149" s="48" t="n">
        <f aca="false">IF(OR(N(BW$5)=0,BW$6=""),0,BW$5*((DATE(YEAR($B149),MONTH($B149),MIN(BW$6,DAY(EOMONTH($B149,0))))&gt;=$B149)*(DATE(YEAR($B149),MONTH($B149),MIN(BW$6,DAY(EOMONTH($B149,0))))&lt;$C149)+(DATE(YEAR($B149),MONTH($B149)+1,MIN(BW$6,DAY(EOMONTH($B149,1))))&gt;=$B149)*(DATE(YEAR($B149),MONTH($B149)+1,MIN(BW$6,DAY(EOMONTH($B149,1))))&lt;$C149)))</f>
        <v>0</v>
      </c>
      <c r="BX149" s="48" t="n">
        <f aca="false">MIN(Z149,(FT148*(1+FT$5/Setup!$C$36)+IF($V149=1,N($F149),0)))</f>
        <v>0</v>
      </c>
      <c r="BY149" s="48" t="n">
        <f aca="false">MIN(AA149,(FU148*(1+FU$5/Setup!$C$36)+IF($V149=2,N($F149),0)))</f>
        <v>0</v>
      </c>
      <c r="BZ149" s="48" t="n">
        <f aca="false">MIN(AB149,(FV148*(1+FV$5/Setup!$C$36)+IF($V149=3,N($F149),0)))</f>
        <v>0</v>
      </c>
      <c r="CA149" s="48" t="n">
        <f aca="false">MIN(AC149,(FW148*(1+FW$5/Setup!$C$36)+IF($V149=4,N($F149),0)))</f>
        <v>0</v>
      </c>
      <c r="CB149" s="48" t="n">
        <f aca="false">MIN(AD149,(FX148*(1+FX$5/Setup!$C$36)+IF($V149=5,N($F149),0)))</f>
        <v>0</v>
      </c>
      <c r="CC149" s="48" t="n">
        <f aca="false">MIN(AE149,(FY148*(1+FY$5/Setup!$C$36)+IF($V149=6,N($F149),0)))</f>
        <v>0</v>
      </c>
      <c r="CD149" s="48" t="n">
        <f aca="false">MIN(AF149,(FZ148*(1+FZ$5/Setup!$C$36)+IF($V149=7,N($F149),0)))</f>
        <v>0</v>
      </c>
      <c r="CE149" s="48" t="n">
        <f aca="false">MIN(AG149,(GA148*(1+GA$5/Setup!$C$36)+IF($V149=8,N($F149),0)))</f>
        <v>0</v>
      </c>
      <c r="CF149" s="48" t="n">
        <f aca="false">MIN(AH149,(GB148*(1+GB$5/Setup!$C$36)+IF($V149=9,N($F149),0)))</f>
        <v>0</v>
      </c>
      <c r="CG149" s="48" t="n">
        <f aca="false">MIN(AI149,(GC148*(1+GC$5/Setup!$C$36)+IF($V149=10,N($F149),0)))</f>
        <v>0</v>
      </c>
      <c r="CH149" s="48" t="n">
        <f aca="false">MIN(AJ149,(GD148*(1+GD$5/Setup!$C$36)+IF($V149=11,N($F149),0)))</f>
        <v>0</v>
      </c>
      <c r="CI149" s="48" t="n">
        <f aca="false">MIN(AK149,(GE148*(1+GE$5/Setup!$C$36)+IF($V149=12,N($F149),0)))</f>
        <v>0</v>
      </c>
      <c r="CJ149" s="48" t="n">
        <f aca="false">MIN(AL149,(GF148*(1+GF$5/Setup!$C$36)+IF($V149=13,N($F149),0)))</f>
        <v>0</v>
      </c>
      <c r="CK149" s="48" t="n">
        <f aca="false">MIN(AM149,(GG148*(1+GG$5/Setup!$C$36)+IF($V149=14,N($F149),0)))</f>
        <v>0</v>
      </c>
      <c r="CL149" s="48" t="n">
        <f aca="false">MIN(AN149,(GH148*(1+GH$5/Setup!$C$36)+IF($V149=15,N($F149),0)))</f>
        <v>0</v>
      </c>
      <c r="CM149" s="48" t="n">
        <f aca="false">MIN(AO149,(GI148*(1+GI$5/Setup!$C$36)+IF($V149=16,N($F149),0)))</f>
        <v>0</v>
      </c>
      <c r="CN149" s="48" t="n">
        <f aca="false">MIN(AP149,(GJ148*(1+GJ$5/Setup!$C$36)+IF($V149=17,N($F149),0)))</f>
        <v>0</v>
      </c>
      <c r="CO149" s="48" t="n">
        <f aca="false">MIN(AQ149,(GK148*(1+GK$5/Setup!$C$36)+IF($V149=18,N($F149),0)))</f>
        <v>0</v>
      </c>
      <c r="CP149" s="48" t="n">
        <f aca="false">MIN(AR149,(GL148*(1+GL$5/Setup!$C$36)+IF($V149=19,N($F149),0)))</f>
        <v>0</v>
      </c>
      <c r="CQ149" s="48" t="n">
        <f aca="false">MIN(AS149,(GM148*(1+GM$5/Setup!$C$36)+IF($V149=20,N($F149),0)))</f>
        <v>0</v>
      </c>
      <c r="CR149" s="48" t="n">
        <f aca="false">MIN(AT149,(GN148*(1+GN$5/Setup!$C$36)+IF($V149=21,N($F149),0)))</f>
        <v>0</v>
      </c>
      <c r="CS149" s="48" t="n">
        <f aca="false">MIN(AU149,(GO148*(1+GO$5/Setup!$C$36)+IF($V149=22,N($F149),0)))</f>
        <v>0</v>
      </c>
      <c r="CT149" s="48" t="n">
        <f aca="false">MIN(AV149,(GP148*(1+GP$5/Setup!$C$36)+IF($V149=23,N($F149),0)))</f>
        <v>0</v>
      </c>
      <c r="CU149" s="48" t="n">
        <f aca="false">MIN(AW149,(GQ148*(1+GQ$5/Setup!$C$36)+IF($V149=24,N($F149),0)))</f>
        <v>0</v>
      </c>
      <c r="CV149" s="48" t="n">
        <f aca="false">MIN(AX149,(GR148*(1+GR$5/Setup!$C$36)+IF($V149=25,N($F149),0)))</f>
        <v>0</v>
      </c>
      <c r="CW149" s="48" t="n">
        <f aca="false">MIN(AY149,(GS148*(1+GS$5/Setup!$C$36)+IF($V149=26,N($F149),0)))</f>
        <v>0</v>
      </c>
      <c r="CX149" s="48" t="n">
        <f aca="false">MIN(AZ149,(GT148*(1+GT$5/Setup!$C$36)+IF($V149=27,N($F149),0)))</f>
        <v>0</v>
      </c>
      <c r="CY149" s="48" t="n">
        <f aca="false">MIN(BA149,(GU148*(1+GU$5/Setup!$C$36)+IF($V149=28,N($F149),0)))</f>
        <v>0</v>
      </c>
      <c r="CZ149" s="48" t="n">
        <f aca="false">MIN(BB149,(GV148*(1+GV$5/Setup!$C$36)+IF($V149=29,N($F149),0)))</f>
        <v>0</v>
      </c>
      <c r="DA149" s="48" t="n">
        <f aca="false">MIN(BC149,(GW148*(1+GW$5/Setup!$C$36)+IF($V149=30,N($F149),0)))</f>
        <v>0</v>
      </c>
      <c r="DB149" s="48" t="n">
        <f aca="false">MIN(BD149,(GX148*(1+GX$5/Setup!$C$36)+IF($V149=31,N($F149),0)))</f>
        <v>0</v>
      </c>
      <c r="DC149" s="48" t="n">
        <f aca="false">MIN(BE149,(GY148*(1+GY$5/Setup!$C$36)+IF($V149=32,N($F149),0)))</f>
        <v>0</v>
      </c>
      <c r="DD149" s="48" t="n">
        <f aca="false">MIN(BF149,(GZ148*(1+GZ$5/Setup!$C$36)+IF($V149=33,N($F149),0)))</f>
        <v>0</v>
      </c>
      <c r="DE149" s="48" t="n">
        <f aca="false">MIN(BG149,(HA148*(1+HA$5/Setup!$C$36)+IF($V149=34,N($F149),0)))</f>
        <v>0</v>
      </c>
      <c r="DF149" s="48" t="n">
        <f aca="false">MIN(BH149,(HB148*(1+HB$5/Setup!$C$36)+IF($V149=35,N($F149),0)))</f>
        <v>0</v>
      </c>
      <c r="DG149" s="48" t="n">
        <f aca="false">MIN(BI149,(HC148*(1+HC$5/Setup!$C$36)+IF($V149=36,N($F149),0)))</f>
        <v>0</v>
      </c>
      <c r="DH149" s="48" t="n">
        <f aca="false">MIN(BJ149,(HD148*(1+HD$5/Setup!$C$36)+IF($V149=37,N($F149),0)))</f>
        <v>0</v>
      </c>
      <c r="DI149" s="48" t="n">
        <f aca="false">MIN(BK149,(HE148*(1+HE$5/Setup!$C$36)+IF($V149=38,N($F149),0)))</f>
        <v>0</v>
      </c>
      <c r="DJ149" s="48" t="n">
        <f aca="false">MIN(BL149,(HF148*(1+HF$5/Setup!$C$36)+IF($V149=39,N($F149),0)))</f>
        <v>0</v>
      </c>
      <c r="DK149" s="48" t="n">
        <f aca="false">MIN(BM149,(HG148*(1+HG$5/Setup!$C$36)+IF($V149=40,N($F149),0)))</f>
        <v>0</v>
      </c>
      <c r="DL149" s="48" t="n">
        <f aca="false">MIN(BN149,(HH148*(1+HH$5/Setup!$C$36)+IF($V149=41,N($F149),0)))</f>
        <v>0</v>
      </c>
      <c r="DM149" s="48" t="n">
        <f aca="false">MIN(BO149,(HI148*(1+HI$5/Setup!$C$36)+IF($V149=42,N($F149),0)))</f>
        <v>0</v>
      </c>
      <c r="DN149" s="48" t="n">
        <f aca="false">MIN(BP149,(HJ148*(1+HJ$5/Setup!$C$36)+IF($V149=43,N($F149),0)))</f>
        <v>0</v>
      </c>
      <c r="DO149" s="48" t="n">
        <f aca="false">MIN(BQ149,(HK148*(1+HK$5/Setup!$C$36)+IF($V149=44,N($F149),0)))</f>
        <v>0</v>
      </c>
      <c r="DP149" s="48" t="n">
        <f aca="false">MIN(BR149,(HL148*(1+HL$5/Setup!$C$36)+IF($V149=45,N($F149),0)))</f>
        <v>0</v>
      </c>
      <c r="DQ149" s="48" t="n">
        <f aca="false">MIN(BS149,(HM148*(1+HM$5/Setup!$C$36)+IF($V149=46,N($F149),0)))</f>
        <v>0</v>
      </c>
      <c r="DR149" s="48" t="n">
        <f aca="false">MIN(BT149,(HN148*(1+HN$5/Setup!$C$36)+IF($V149=47,N($F149),0)))</f>
        <v>0</v>
      </c>
      <c r="DS149" s="48" t="n">
        <f aca="false">MIN(BU149,(HO148*(1+HO$5/Setup!$C$36)+IF($V149=48,N($F149),0)))</f>
        <v>0</v>
      </c>
      <c r="DT149" s="48" t="n">
        <f aca="false">MIN(BV149,(HP148*(1+HP$5/Setup!$C$36)+IF($V149=49,N($F149),0)))</f>
        <v>0</v>
      </c>
      <c r="DU149" s="48" t="n">
        <f aca="false">MIN(BW149,(HQ148*(1+HQ$5/Setup!$C$36)+IF($V149=50,N($F149),0)))</f>
        <v>0</v>
      </c>
      <c r="DV149" s="48" t="n">
        <f aca="false">MIN(MAX((FT148*(1+FT$5/Setup!$C$36)+IF($V149=1,N($F149),0))-BX149,0),MAX($P149-0,0))</f>
        <v>0</v>
      </c>
      <c r="DW149" s="48" t="n">
        <f aca="false">MIN(MAX((FU148*(1+FU$5/Setup!$C$36)+IF($V149=2,N($F149),0))-BY149,0),MAX($P149-SUM(DV149:DV149),0))</f>
        <v>0</v>
      </c>
      <c r="DX149" s="48" t="n">
        <f aca="false">MIN(MAX((FV148*(1+FV$5/Setup!$C$36)+IF($V149=3,N($F149),0))-BZ149,0),MAX($P149-SUM(DV149:DW149),0))</f>
        <v>0</v>
      </c>
      <c r="DY149" s="48" t="n">
        <f aca="false">MIN(MAX((FW148*(1+FW$5/Setup!$C$36)+IF($V149=4,N($F149),0))-CA149,0),MAX($P149-SUM(DV149:DX149),0))</f>
        <v>0</v>
      </c>
      <c r="DZ149" s="48" t="n">
        <f aca="false">MIN(MAX((FX148*(1+FX$5/Setup!$C$36)+IF($V149=5,N($F149),0))-CB149,0),MAX($P149-SUM(DV149:DY149),0))</f>
        <v>0</v>
      </c>
      <c r="EA149" s="48" t="n">
        <f aca="false">MIN(MAX((FY148*(1+FY$5/Setup!$C$36)+IF($V149=6,N($F149),0))-CC149,0),MAX($P149-SUM(DV149:DZ149),0))</f>
        <v>0</v>
      </c>
      <c r="EB149" s="48" t="n">
        <f aca="false">MIN(MAX((FZ148*(1+FZ$5/Setup!$C$36)+IF($V149=7,N($F149),0))-CD149,0),MAX($P149-SUM(DV149:EA149),0))</f>
        <v>0</v>
      </c>
      <c r="EC149" s="48" t="n">
        <f aca="false">MIN(MAX((GA148*(1+GA$5/Setup!$C$36)+IF($V149=8,N($F149),0))-CE149,0),MAX($P149-SUM(DV149:EB149),0))</f>
        <v>0</v>
      </c>
      <c r="ED149" s="48" t="n">
        <f aca="false">MIN(MAX((GB148*(1+GB$5/Setup!$C$36)+IF($V149=9,N($F149),0))-CF149,0),MAX($P149-SUM(DV149:EC149),0))</f>
        <v>0</v>
      </c>
      <c r="EE149" s="48" t="n">
        <f aca="false">MIN(MAX((GC148*(1+GC$5/Setup!$C$36)+IF($V149=10,N($F149),0))-CG149,0),MAX($P149-SUM(DV149:ED149),0))</f>
        <v>0</v>
      </c>
      <c r="EF149" s="48" t="n">
        <f aca="false">MIN(MAX((GD148*(1+GD$5/Setup!$C$36)+IF($V149=11,N($F149),0))-CH149,0),MAX($P149-SUM(DV149:EE149),0))</f>
        <v>0</v>
      </c>
      <c r="EG149" s="48" t="n">
        <f aca="false">MIN(MAX((GE148*(1+GE$5/Setup!$C$36)+IF($V149=12,N($F149),0))-CI149,0),MAX($P149-SUM(DV149:EF149),0))</f>
        <v>0</v>
      </c>
      <c r="EH149" s="48" t="n">
        <f aca="false">MIN(MAX((GF148*(1+GF$5/Setup!$C$36)+IF($V149=13,N($F149),0))-CJ149,0),MAX($P149-SUM(DV149:EG149),0))</f>
        <v>0</v>
      </c>
      <c r="EI149" s="48" t="n">
        <f aca="false">MIN(MAX((GG148*(1+GG$5/Setup!$C$36)+IF($V149=14,N($F149),0))-CK149,0),MAX($P149-SUM(DV149:EH149),0))</f>
        <v>0</v>
      </c>
      <c r="EJ149" s="48" t="n">
        <f aca="false">MIN(MAX((GH148*(1+GH$5/Setup!$C$36)+IF($V149=15,N($F149),0))-CL149,0),MAX($P149-SUM(DV149:EI149),0))</f>
        <v>0</v>
      </c>
      <c r="EK149" s="48" t="n">
        <f aca="false">MIN(MAX((GI148*(1+GI$5/Setup!$C$36)+IF($V149=16,N($F149),0))-CM149,0),MAX($P149-SUM(DV149:EJ149),0))</f>
        <v>0</v>
      </c>
      <c r="EL149" s="48" t="n">
        <f aca="false">MIN(MAX((GJ148*(1+GJ$5/Setup!$C$36)+IF($V149=17,N($F149),0))-CN149,0),MAX($P149-SUM(DV149:EK149),0))</f>
        <v>0</v>
      </c>
      <c r="EM149" s="48" t="n">
        <f aca="false">MIN(MAX((GK148*(1+GK$5/Setup!$C$36)+IF($V149=18,N($F149),0))-CO149,0),MAX($P149-SUM(DV149:EL149),0))</f>
        <v>0</v>
      </c>
      <c r="EN149" s="48" t="n">
        <f aca="false">MIN(MAX((GL148*(1+GL$5/Setup!$C$36)+IF($V149=19,N($F149),0))-CP149,0),MAX($P149-SUM(DV149:EM149),0))</f>
        <v>0</v>
      </c>
      <c r="EO149" s="48" t="n">
        <f aca="false">MIN(MAX((GM148*(1+GM$5/Setup!$C$36)+IF($V149=20,N($F149),0))-CQ149,0),MAX($P149-SUM(DV149:EN149),0))</f>
        <v>0</v>
      </c>
      <c r="EP149" s="48" t="n">
        <f aca="false">MIN(MAX((GN148*(1+GN$5/Setup!$C$36)+IF($V149=21,N($F149),0))-CR149,0),MAX($P149-SUM(DV149:EO149),0))</f>
        <v>0</v>
      </c>
      <c r="EQ149" s="48" t="n">
        <f aca="false">MIN(MAX((GO148*(1+GO$5/Setup!$C$36)+IF($V149=22,N($F149),0))-CS149,0),MAX($P149-SUM(DV149:EP149),0))</f>
        <v>0</v>
      </c>
      <c r="ER149" s="48" t="n">
        <f aca="false">MIN(MAX((GP148*(1+GP$5/Setup!$C$36)+IF($V149=23,N($F149),0))-CT149,0),MAX($P149-SUM(DV149:EQ149),0))</f>
        <v>0</v>
      </c>
      <c r="ES149" s="48" t="n">
        <f aca="false">MIN(MAX((GQ148*(1+GQ$5/Setup!$C$36)+IF($V149=24,N($F149),0))-CU149,0),MAX($P149-SUM(DV149:ER149),0))</f>
        <v>0</v>
      </c>
      <c r="ET149" s="48" t="n">
        <f aca="false">MIN(MAX((GR148*(1+GR$5/Setup!$C$36)+IF($V149=25,N($F149),0))-CV149,0),MAX($P149-SUM(DV149:ES149),0))</f>
        <v>0</v>
      </c>
      <c r="EU149" s="48" t="n">
        <f aca="false">MIN(MAX((GS148*(1+GS$5/Setup!$C$36)+IF($V149=26,N($F149),0))-CW149,0),MAX($P149-SUM(DV149:ET149),0))</f>
        <v>0</v>
      </c>
      <c r="EV149" s="48" t="n">
        <f aca="false">MIN(MAX((GT148*(1+GT$5/Setup!$C$36)+IF($V149=27,N($F149),0))-CX149,0),MAX($P149-SUM(DV149:EU149),0))</f>
        <v>0</v>
      </c>
      <c r="EW149" s="48" t="n">
        <f aca="false">MIN(MAX((GU148*(1+GU$5/Setup!$C$36)+IF($V149=28,N($F149),0))-CY149,0),MAX($P149-SUM(DV149:EV149),0))</f>
        <v>0</v>
      </c>
      <c r="EX149" s="48" t="n">
        <f aca="false">MIN(MAX((GV148*(1+GV$5/Setup!$C$36)+IF($V149=29,N($F149),0))-CZ149,0),MAX($P149-SUM(DV149:EW149),0))</f>
        <v>0</v>
      </c>
      <c r="EY149" s="48" t="n">
        <f aca="false">MIN(MAX((GW148*(1+GW$5/Setup!$C$36)+IF($V149=30,N($F149),0))-DA149,0),MAX($P149-SUM(DV149:EX149),0))</f>
        <v>0</v>
      </c>
      <c r="EZ149" s="48" t="n">
        <f aca="false">MIN(MAX((GX148*(1+GX$5/Setup!$C$36)+IF($V149=31,N($F149),0))-DB149,0),MAX($P149-SUM(DV149:EY149),0))</f>
        <v>0</v>
      </c>
      <c r="FA149" s="48" t="n">
        <f aca="false">MIN(MAX((GY148*(1+GY$5/Setup!$C$36)+IF($V149=32,N($F149),0))-DC149,0),MAX($P149-SUM(DV149:EZ149),0))</f>
        <v>0</v>
      </c>
      <c r="FB149" s="48" t="n">
        <f aca="false">MIN(MAX((GZ148*(1+GZ$5/Setup!$C$36)+IF($V149=33,N($F149),0))-DD149,0),MAX($P149-SUM(DV149:FA149),0))</f>
        <v>0</v>
      </c>
      <c r="FC149" s="48" t="n">
        <f aca="false">MIN(MAX((HA148*(1+HA$5/Setup!$C$36)+IF($V149=34,N($F149),0))-DE149,0),MAX($P149-SUM(DV149:FB149),0))</f>
        <v>0</v>
      </c>
      <c r="FD149" s="48" t="n">
        <f aca="false">MIN(MAX((HB148*(1+HB$5/Setup!$C$36)+IF($V149=35,N($F149),0))-DF149,0),MAX($P149-SUM(DV149:FC149),0))</f>
        <v>0</v>
      </c>
      <c r="FE149" s="48" t="n">
        <f aca="false">MIN(MAX((HC148*(1+HC$5/Setup!$C$36)+IF($V149=36,N($F149),0))-DG149,0),MAX($P149-SUM(DV149:FD149),0))</f>
        <v>0</v>
      </c>
      <c r="FF149" s="48" t="n">
        <f aca="false">MIN(MAX((HD148*(1+HD$5/Setup!$C$36)+IF($V149=37,N($F149),0))-DH149,0),MAX($P149-SUM(DV149:FE149),0))</f>
        <v>0</v>
      </c>
      <c r="FG149" s="48" t="n">
        <f aca="false">MIN(MAX((HE148*(1+HE$5/Setup!$C$36)+IF($V149=38,N($F149),0))-DI149,0),MAX($P149-SUM(DV149:FF149),0))</f>
        <v>0</v>
      </c>
      <c r="FH149" s="48" t="n">
        <f aca="false">MIN(MAX((HF148*(1+HF$5/Setup!$C$36)+IF($V149=39,N($F149),0))-DJ149,0),MAX($P149-SUM(DV149:FG149),0))</f>
        <v>0</v>
      </c>
      <c r="FI149" s="48" t="n">
        <f aca="false">MIN(MAX((HG148*(1+HG$5/Setup!$C$36)+IF($V149=40,N($F149),0))-DK149,0),MAX($P149-SUM(DV149:FH149),0))</f>
        <v>0</v>
      </c>
      <c r="FJ149" s="48" t="n">
        <f aca="false">MIN(MAX((HH148*(1+HH$5/Setup!$C$36)+IF($V149=41,N($F149),0))-DL149,0),MAX($P149-SUM(DV149:FI149),0))</f>
        <v>0</v>
      </c>
      <c r="FK149" s="48" t="n">
        <f aca="false">MIN(MAX((HI148*(1+HI$5/Setup!$C$36)+IF($V149=42,N($F149),0))-DM149,0),MAX($P149-SUM(DV149:FJ149),0))</f>
        <v>0</v>
      </c>
      <c r="FL149" s="48" t="n">
        <f aca="false">MIN(MAX((HJ148*(1+HJ$5/Setup!$C$36)+IF($V149=43,N($F149),0))-DN149,0),MAX($P149-SUM(DV149:FK149),0))</f>
        <v>0</v>
      </c>
      <c r="FM149" s="48" t="n">
        <f aca="false">MIN(MAX((HK148*(1+HK$5/Setup!$C$36)+IF($V149=44,N($F149),0))-DO149,0),MAX($P149-SUM(DV149:FL149),0))</f>
        <v>0</v>
      </c>
      <c r="FN149" s="48" t="n">
        <f aca="false">MIN(MAX((HL148*(1+HL$5/Setup!$C$36)+IF($V149=45,N($F149),0))-DP149,0),MAX($P149-SUM(DV149:FM149),0))</f>
        <v>0</v>
      </c>
      <c r="FO149" s="48" t="n">
        <f aca="false">MIN(MAX((HM148*(1+HM$5/Setup!$C$36)+IF($V149=46,N($F149),0))-DQ149,0),MAX($P149-SUM(DV149:FN149),0))</f>
        <v>0</v>
      </c>
      <c r="FP149" s="48" t="n">
        <f aca="false">MIN(MAX((HN148*(1+HN$5/Setup!$C$36)+IF($V149=47,N($F149),0))-DR149,0),MAX($P149-SUM(DV149:FO149),0))</f>
        <v>0</v>
      </c>
      <c r="FQ149" s="48" t="n">
        <f aca="false">MIN(MAX((HO148*(1+HO$5/Setup!$C$36)+IF($V149=48,N($F149),0))-DS149,0),MAX($P149-SUM(DV149:FP149),0))</f>
        <v>0</v>
      </c>
      <c r="FR149" s="48" t="n">
        <f aca="false">MIN(MAX((HP148*(1+HP$5/Setup!$C$36)+IF($V149=49,N($F149),0))-DT149,0),MAX($P149-SUM(DV149:FQ149),0))</f>
        <v>0</v>
      </c>
      <c r="FS149" s="48" t="n">
        <f aca="false">MIN(MAX((HQ148*(1+HQ$5/Setup!$C$36)+IF($V149=50,N($F149),0))-DU149,0),MAX($P149-SUM(DV149:FR149),0))</f>
        <v>0</v>
      </c>
      <c r="FT149" s="48" t="n">
        <f aca="false">IF((FT148*(1+FT$5/Setup!$C$36)+IF($V149=1,N($F149),0))-BX149-DV149&lt;0.005,0,(FT148*(1+FT$5/Setup!$C$36)+IF($V149=1,N($F149),0))-BX149-DV149)</f>
        <v>0</v>
      </c>
      <c r="FU149" s="48" t="n">
        <f aca="false">IF((FU148*(1+FU$5/Setup!$C$36)+IF($V149=2,N($F149),0))-BY149-DW149&lt;0.005,0,(FU148*(1+FU$5/Setup!$C$36)+IF($V149=2,N($F149),0))-BY149-DW149)</f>
        <v>0</v>
      </c>
      <c r="FV149" s="48" t="n">
        <f aca="false">IF((FV148*(1+FV$5/Setup!$C$36)+IF($V149=3,N($F149),0))-BZ149-DX149&lt;0.005,0,(FV148*(1+FV$5/Setup!$C$36)+IF($V149=3,N($F149),0))-BZ149-DX149)</f>
        <v>0</v>
      </c>
      <c r="FW149" s="48" t="n">
        <f aca="false">IF((FW148*(1+FW$5/Setup!$C$36)+IF($V149=4,N($F149),0))-CA149-DY149&lt;0.005,0,(FW148*(1+FW$5/Setup!$C$36)+IF($V149=4,N($F149),0))-CA149-DY149)</f>
        <v>0</v>
      </c>
      <c r="FX149" s="48" t="n">
        <f aca="false">IF((FX148*(1+FX$5/Setup!$C$36)+IF($V149=5,N($F149),0))-CB149-DZ149&lt;0.005,0,(FX148*(1+FX$5/Setup!$C$36)+IF($V149=5,N($F149),0))-CB149-DZ149)</f>
        <v>0</v>
      </c>
      <c r="FY149" s="48" t="n">
        <f aca="false">IF((FY148*(1+FY$5/Setup!$C$36)+IF($V149=6,N($F149),0))-CC149-EA149&lt;0.005,0,(FY148*(1+FY$5/Setup!$C$36)+IF($V149=6,N($F149),0))-CC149-EA149)</f>
        <v>0</v>
      </c>
      <c r="FZ149" s="48" t="n">
        <f aca="false">IF((FZ148*(1+FZ$5/Setup!$C$36)+IF($V149=7,N($F149),0))-CD149-EB149&lt;0.005,0,(FZ148*(1+FZ$5/Setup!$C$36)+IF($V149=7,N($F149),0))-CD149-EB149)</f>
        <v>0</v>
      </c>
      <c r="GA149" s="48" t="n">
        <f aca="false">IF((GA148*(1+GA$5/Setup!$C$36)+IF($V149=8,N($F149),0))-CE149-EC149&lt;0.005,0,(GA148*(1+GA$5/Setup!$C$36)+IF($V149=8,N($F149),0))-CE149-EC149)</f>
        <v>0</v>
      </c>
      <c r="GB149" s="48" t="n">
        <f aca="false">IF((GB148*(1+GB$5/Setup!$C$36)+IF($V149=9,N($F149),0))-CF149-ED149&lt;0.005,0,(GB148*(1+GB$5/Setup!$C$36)+IF($V149=9,N($F149),0))-CF149-ED149)</f>
        <v>0</v>
      </c>
      <c r="GC149" s="48" t="n">
        <f aca="false">IF((GC148*(1+GC$5/Setup!$C$36)+IF($V149=10,N($F149),0))-CG149-EE149&lt;0.005,0,(GC148*(1+GC$5/Setup!$C$36)+IF($V149=10,N($F149),0))-CG149-EE149)</f>
        <v>0</v>
      </c>
      <c r="GD149" s="48" t="n">
        <f aca="false">IF((GD148*(1+GD$5/Setup!$C$36)+IF($V149=11,N($F149),0))-CH149-EF149&lt;0.005,0,(GD148*(1+GD$5/Setup!$C$36)+IF($V149=11,N($F149),0))-CH149-EF149)</f>
        <v>0</v>
      </c>
      <c r="GE149" s="48" t="n">
        <f aca="false">IF((GE148*(1+GE$5/Setup!$C$36)+IF($V149=12,N($F149),0))-CI149-EG149&lt;0.005,0,(GE148*(1+GE$5/Setup!$C$36)+IF($V149=12,N($F149),0))-CI149-EG149)</f>
        <v>0</v>
      </c>
      <c r="GF149" s="48" t="n">
        <f aca="false">IF((GF148*(1+GF$5/Setup!$C$36)+IF($V149=13,N($F149),0))-CJ149-EH149&lt;0.005,0,(GF148*(1+GF$5/Setup!$C$36)+IF($V149=13,N($F149),0))-CJ149-EH149)</f>
        <v>0</v>
      </c>
      <c r="GG149" s="48" t="n">
        <f aca="false">IF((GG148*(1+GG$5/Setup!$C$36)+IF($V149=14,N($F149),0))-CK149-EI149&lt;0.005,0,(GG148*(1+GG$5/Setup!$C$36)+IF($V149=14,N($F149),0))-CK149-EI149)</f>
        <v>0</v>
      </c>
      <c r="GH149" s="48" t="n">
        <f aca="false">IF((GH148*(1+GH$5/Setup!$C$36)+IF($V149=15,N($F149),0))-CL149-EJ149&lt;0.005,0,(GH148*(1+GH$5/Setup!$C$36)+IF($V149=15,N($F149),0))-CL149-EJ149)</f>
        <v>0</v>
      </c>
      <c r="GI149" s="48" t="n">
        <f aca="false">IF((GI148*(1+GI$5/Setup!$C$36)+IF($V149=16,N($F149),0))-CM149-EK149&lt;0.005,0,(GI148*(1+GI$5/Setup!$C$36)+IF($V149=16,N($F149),0))-CM149-EK149)</f>
        <v>0</v>
      </c>
      <c r="GJ149" s="48" t="n">
        <f aca="false">IF((GJ148*(1+GJ$5/Setup!$C$36)+IF($V149=17,N($F149),0))-CN149-EL149&lt;0.005,0,(GJ148*(1+GJ$5/Setup!$C$36)+IF($V149=17,N($F149),0))-CN149-EL149)</f>
        <v>0</v>
      </c>
      <c r="GK149" s="48" t="n">
        <f aca="false">IF((GK148*(1+GK$5/Setup!$C$36)+IF($V149=18,N($F149),0))-CO149-EM149&lt;0.005,0,(GK148*(1+GK$5/Setup!$C$36)+IF($V149=18,N($F149),0))-CO149-EM149)</f>
        <v>0</v>
      </c>
      <c r="GL149" s="48" t="n">
        <f aca="false">IF((GL148*(1+GL$5/Setup!$C$36)+IF($V149=19,N($F149),0))-CP149-EN149&lt;0.005,0,(GL148*(1+GL$5/Setup!$C$36)+IF($V149=19,N($F149),0))-CP149-EN149)</f>
        <v>0</v>
      </c>
      <c r="GM149" s="48" t="n">
        <f aca="false">IF((GM148*(1+GM$5/Setup!$C$36)+IF($V149=20,N($F149),0))-CQ149-EO149&lt;0.005,0,(GM148*(1+GM$5/Setup!$C$36)+IF($V149=20,N($F149),0))-CQ149-EO149)</f>
        <v>0</v>
      </c>
      <c r="GN149" s="48" t="n">
        <f aca="false">IF((GN148*(1+GN$5/Setup!$C$36)+IF($V149=21,N($F149),0))-CR149-EP149&lt;0.005,0,(GN148*(1+GN$5/Setup!$C$36)+IF($V149=21,N($F149),0))-CR149-EP149)</f>
        <v>0</v>
      </c>
      <c r="GO149" s="48" t="n">
        <f aca="false">IF((GO148*(1+GO$5/Setup!$C$36)+IF($V149=22,N($F149),0))-CS149-EQ149&lt;0.005,0,(GO148*(1+GO$5/Setup!$C$36)+IF($V149=22,N($F149),0))-CS149-EQ149)</f>
        <v>0</v>
      </c>
      <c r="GP149" s="48" t="n">
        <f aca="false">IF((GP148*(1+GP$5/Setup!$C$36)+IF($V149=23,N($F149),0))-CT149-ER149&lt;0.005,0,(GP148*(1+GP$5/Setup!$C$36)+IF($V149=23,N($F149),0))-CT149-ER149)</f>
        <v>0</v>
      </c>
      <c r="GQ149" s="48" t="n">
        <f aca="false">IF((GQ148*(1+GQ$5/Setup!$C$36)+IF($V149=24,N($F149),0))-CU149-ES149&lt;0.005,0,(GQ148*(1+GQ$5/Setup!$C$36)+IF($V149=24,N($F149),0))-CU149-ES149)</f>
        <v>0</v>
      </c>
      <c r="GR149" s="48" t="n">
        <f aca="false">IF((GR148*(1+GR$5/Setup!$C$36)+IF($V149=25,N($F149),0))-CV149-ET149&lt;0.005,0,(GR148*(1+GR$5/Setup!$C$36)+IF($V149=25,N($F149),0))-CV149-ET149)</f>
        <v>0</v>
      </c>
      <c r="GS149" s="48" t="n">
        <f aca="false">IF((GS148*(1+GS$5/Setup!$C$36)+IF($V149=26,N($F149),0))-CW149-EU149&lt;0.005,0,(GS148*(1+GS$5/Setup!$C$36)+IF($V149=26,N($F149),0))-CW149-EU149)</f>
        <v>0</v>
      </c>
      <c r="GT149" s="48" t="n">
        <f aca="false">IF((GT148*(1+GT$5/Setup!$C$36)+IF($V149=27,N($F149),0))-CX149-EV149&lt;0.005,0,(GT148*(1+GT$5/Setup!$C$36)+IF($V149=27,N($F149),0))-CX149-EV149)</f>
        <v>0</v>
      </c>
      <c r="GU149" s="48" t="n">
        <f aca="false">IF((GU148*(1+GU$5/Setup!$C$36)+IF($V149=28,N($F149),0))-CY149-EW149&lt;0.005,0,(GU148*(1+GU$5/Setup!$C$36)+IF($V149=28,N($F149),0))-CY149-EW149)</f>
        <v>0</v>
      </c>
      <c r="GV149" s="48" t="n">
        <f aca="false">IF((GV148*(1+GV$5/Setup!$C$36)+IF($V149=29,N($F149),0))-CZ149-EX149&lt;0.005,0,(GV148*(1+GV$5/Setup!$C$36)+IF($V149=29,N($F149),0))-CZ149-EX149)</f>
        <v>0</v>
      </c>
      <c r="GW149" s="48" t="n">
        <f aca="false">IF((GW148*(1+GW$5/Setup!$C$36)+IF($V149=30,N($F149),0))-DA149-EY149&lt;0.005,0,(GW148*(1+GW$5/Setup!$C$36)+IF($V149=30,N($F149),0))-DA149-EY149)</f>
        <v>0</v>
      </c>
      <c r="GX149" s="48" t="n">
        <f aca="false">IF((GX148*(1+GX$5/Setup!$C$36)+IF($V149=31,N($F149),0))-DB149-EZ149&lt;0.005,0,(GX148*(1+GX$5/Setup!$C$36)+IF($V149=31,N($F149),0))-DB149-EZ149)</f>
        <v>0</v>
      </c>
      <c r="GY149" s="48" t="n">
        <f aca="false">IF((GY148*(1+GY$5/Setup!$C$36)+IF($V149=32,N($F149),0))-DC149-FA149&lt;0.005,0,(GY148*(1+GY$5/Setup!$C$36)+IF($V149=32,N($F149),0))-DC149-FA149)</f>
        <v>0</v>
      </c>
      <c r="GZ149" s="48" t="n">
        <f aca="false">IF((GZ148*(1+GZ$5/Setup!$C$36)+IF($V149=33,N($F149),0))-DD149-FB149&lt;0.005,0,(GZ148*(1+GZ$5/Setup!$C$36)+IF($V149=33,N($F149),0))-DD149-FB149)</f>
        <v>0</v>
      </c>
      <c r="HA149" s="48" t="n">
        <f aca="false">IF((HA148*(1+HA$5/Setup!$C$36)+IF($V149=34,N($F149),0))-DE149-FC149&lt;0.005,0,(HA148*(1+HA$5/Setup!$C$36)+IF($V149=34,N($F149),0))-DE149-FC149)</f>
        <v>0</v>
      </c>
      <c r="HB149" s="48" t="n">
        <f aca="false">IF((HB148*(1+HB$5/Setup!$C$36)+IF($V149=35,N($F149),0))-DF149-FD149&lt;0.005,0,(HB148*(1+HB$5/Setup!$C$36)+IF($V149=35,N($F149),0))-DF149-FD149)</f>
        <v>0</v>
      </c>
      <c r="HC149" s="48" t="n">
        <f aca="false">IF((HC148*(1+HC$5/Setup!$C$36)+IF($V149=36,N($F149),0))-DG149-FE149&lt;0.005,0,(HC148*(1+HC$5/Setup!$C$36)+IF($V149=36,N($F149),0))-DG149-FE149)</f>
        <v>0</v>
      </c>
      <c r="HD149" s="48" t="n">
        <f aca="false">IF((HD148*(1+HD$5/Setup!$C$36)+IF($V149=37,N($F149),0))-DH149-FF149&lt;0.005,0,(HD148*(1+HD$5/Setup!$C$36)+IF($V149=37,N($F149),0))-DH149-FF149)</f>
        <v>0</v>
      </c>
      <c r="HE149" s="48" t="n">
        <f aca="false">IF((HE148*(1+HE$5/Setup!$C$36)+IF($V149=38,N($F149),0))-DI149-FG149&lt;0.005,0,(HE148*(1+HE$5/Setup!$C$36)+IF($V149=38,N($F149),0))-DI149-FG149)</f>
        <v>0</v>
      </c>
      <c r="HF149" s="48" t="n">
        <f aca="false">IF((HF148*(1+HF$5/Setup!$C$36)+IF($V149=39,N($F149),0))-DJ149-FH149&lt;0.005,0,(HF148*(1+HF$5/Setup!$C$36)+IF($V149=39,N($F149),0))-DJ149-FH149)</f>
        <v>0</v>
      </c>
      <c r="HG149" s="48" t="n">
        <f aca="false">IF((HG148*(1+HG$5/Setup!$C$36)+IF($V149=40,N($F149),0))-DK149-FI149&lt;0.005,0,(HG148*(1+HG$5/Setup!$C$36)+IF($V149=40,N($F149),0))-DK149-FI149)</f>
        <v>0</v>
      </c>
      <c r="HH149" s="48" t="n">
        <f aca="false">IF((HH148*(1+HH$5/Setup!$C$36)+IF($V149=41,N($F149),0))-DL149-FJ149&lt;0.005,0,(HH148*(1+HH$5/Setup!$C$36)+IF($V149=41,N($F149),0))-DL149-FJ149)</f>
        <v>0</v>
      </c>
      <c r="HI149" s="48" t="n">
        <f aca="false">IF((HI148*(1+HI$5/Setup!$C$36)+IF($V149=42,N($F149),0))-DM149-FK149&lt;0.005,0,(HI148*(1+HI$5/Setup!$C$36)+IF($V149=42,N($F149),0))-DM149-FK149)</f>
        <v>0</v>
      </c>
      <c r="HJ149" s="48" t="n">
        <f aca="false">IF((HJ148*(1+HJ$5/Setup!$C$36)+IF($V149=43,N($F149),0))-DN149-FL149&lt;0.005,0,(HJ148*(1+HJ$5/Setup!$C$36)+IF($V149=43,N($F149),0))-DN149-FL149)</f>
        <v>0</v>
      </c>
      <c r="HK149" s="48" t="n">
        <f aca="false">IF((HK148*(1+HK$5/Setup!$C$36)+IF($V149=44,N($F149),0))-DO149-FM149&lt;0.005,0,(HK148*(1+HK$5/Setup!$C$36)+IF($V149=44,N($F149),0))-DO149-FM149)</f>
        <v>0</v>
      </c>
      <c r="HL149" s="48" t="n">
        <f aca="false">IF((HL148*(1+HL$5/Setup!$C$36)+IF($V149=45,N($F149),0))-DP149-FN149&lt;0.005,0,(HL148*(1+HL$5/Setup!$C$36)+IF($V149=45,N($F149),0))-DP149-FN149)</f>
        <v>0</v>
      </c>
      <c r="HM149" s="48" t="n">
        <f aca="false">IF((HM148*(1+HM$5/Setup!$C$36)+IF($V149=46,N($F149),0))-DQ149-FO149&lt;0.005,0,(HM148*(1+HM$5/Setup!$C$36)+IF($V149=46,N($F149),0))-DQ149-FO149)</f>
        <v>0</v>
      </c>
      <c r="HN149" s="48" t="n">
        <f aca="false">IF((HN148*(1+HN$5/Setup!$C$36)+IF($V149=47,N($F149),0))-DR149-FP149&lt;0.005,0,(HN148*(1+HN$5/Setup!$C$36)+IF($V149=47,N($F149),0))-DR149-FP149)</f>
        <v>0</v>
      </c>
      <c r="HO149" s="48" t="n">
        <f aca="false">IF((HO148*(1+HO$5/Setup!$C$36)+IF($V149=48,N($F149),0))-DS149-FQ149&lt;0.005,0,(HO148*(1+HO$5/Setup!$C$36)+IF($V149=48,N($F149),0))-DS149-FQ149)</f>
        <v>0</v>
      </c>
      <c r="HP149" s="48" t="n">
        <f aca="false">IF((HP148*(1+HP$5/Setup!$C$36)+IF($V149=49,N($F149),0))-DT149-FR149&lt;0.005,0,(HP148*(1+HP$5/Setup!$C$36)+IF($V149=49,N($F149),0))-DT149-FR149)</f>
        <v>0</v>
      </c>
      <c r="HQ149" s="48" t="n">
        <f aca="false">IF((HQ148*(1+HQ$5/Setup!$C$36)+IF($V149=50,N($F149),0))-DU149-FS149&lt;0.005,0,(HQ148*(1+HQ$5/Setup!$C$36)+IF($V149=50,N($F149),0))-DU149-FS149)</f>
        <v>0</v>
      </c>
    </row>
    <row r="150" customFormat="false" ht="15" hidden="false" customHeight="false" outlineLevel="0" collapsed="false">
      <c r="A150" s="44" t="n">
        <v>142</v>
      </c>
      <c r="B150" s="45" t="n">
        <f aca="false">IF(Setup!$C$7="Every month",EDATE(Setup!$C$8,($A150-1)),IF(Setup!$C$7="Twice a month",DATE(YEAR(Setup!$C$8),MONTH(Setup!$C$8)+INT((($A150-1)+Setup!$C$41)/2),MIN(IF(MOD(($A150-1)+Setup!$C$41,2)=0,Setup!$C$39,Setup!$C$40),DAY(EOMONTH(DATE(YEAR(Setup!$C$8),MONTH(Setup!$C$8)+INT((($A150-1)+Setup!$C$41)/2),1),0)))),Setup!$C$8+($A150-1)*IF(Setup!$C$7="Every week",7,14)))</f>
        <v>48299</v>
      </c>
      <c r="C150" s="45" t="n">
        <f aca="false">IF(Setup!$C$7="Every month",EDATE(Setup!$C$8,$A150),IF(Setup!$C$7="Twice a month",DATE(YEAR(Setup!$C$8),MONTH(Setup!$C$8)+INT(($A150+Setup!$C$41)/2),MIN(IF(MOD($A150+Setup!$C$41,2)=0,Setup!$C$39,Setup!$C$40),DAY(EOMONTH(DATE(YEAR(Setup!$C$8),MONTH(Setup!$C$8)+INT(($A150+Setup!$C$41)/2),1),0)))),Setup!$C$8+$A150*IF(Setup!$C$7="Every week",7,14)))</f>
        <v>48313</v>
      </c>
      <c r="D150" s="46"/>
      <c r="E150" s="47"/>
      <c r="F150" s="47"/>
      <c r="G150" s="47"/>
      <c r="H150" s="47"/>
      <c r="I150" s="48" t="n">
        <f aca="false">N(Setup!$C$11)+N(E150)</f>
        <v>100</v>
      </c>
      <c r="J150" s="48" t="n">
        <f aca="false">MIN(Setup!$C$37,MAX(I150,0))</f>
        <v>9.23076923076923</v>
      </c>
      <c r="K150" s="48" t="n">
        <f aca="false">MIN(MAX(N(Setup!$C$14)-L149,0),MAX(I150-J150,0))</f>
        <v>0</v>
      </c>
      <c r="L150" s="48" t="n">
        <f aca="false">L149+K150-N(G150)</f>
        <v>500</v>
      </c>
      <c r="M150" s="48" t="n">
        <f aca="false">M149+J150-N(H150)</f>
        <v>1310.76923076924</v>
      </c>
      <c r="N150" s="48" t="n">
        <f aca="false">SUM(BX150:DU150)</f>
        <v>0</v>
      </c>
      <c r="O150" s="48" t="n">
        <f aca="false">SUM(Z150:BW150)-N150</f>
        <v>0</v>
      </c>
      <c r="P150" s="48" t="n">
        <f aca="false">MAX(I150-J150-K150,0)+O150</f>
        <v>90.7692307692308</v>
      </c>
      <c r="Q150" s="48" t="n">
        <f aca="false">SUM(DV150:FS150)</f>
        <v>0</v>
      </c>
      <c r="R150" s="49" t="n">
        <f aca="false">N150+J150+K150+Q150</f>
        <v>9.23076923076923</v>
      </c>
      <c r="S150" s="48" t="n">
        <f aca="false">T150-T149-N(F150)+N150+Q150</f>
        <v>0</v>
      </c>
      <c r="T150" s="49" t="n">
        <f aca="false">SUM(FT150:HQ150)</f>
        <v>0</v>
      </c>
      <c r="U150" s="44" t="str">
        <f aca="false">IF(T149&lt;0.005,"",INDEX(Helpers!$C$2:$C$51,IF(_xlfn.MINIFS($DV$6:$FS$6,DV150:FS150,"&gt;0.005")=0,V150,_xlfn.MINIFS($DV$6:$FS$6,DV150:FS150,"&gt;0.005"))))</f>
        <v/>
      </c>
      <c r="V150" s="44" t="n">
        <f aca="false">IF(_xlfn.MINIFS($FT$6:$HQ$6,FT149:HQ149,"&gt;0.005")=0,1,_xlfn.MINIFS($FT$6:$HQ$6,FT149:HQ149,"&gt;0.005"))</f>
        <v>1</v>
      </c>
      <c r="W150" s="44" t="n">
        <f aca="false">IF(AND(D150&lt;&gt;"Paid",T149&gt;0.005),1,0)</f>
        <v>0</v>
      </c>
      <c r="X150" s="48" t="n">
        <f aca="false">SUMPRODUCT(((Helpers!$G$2:$G$51*(1+(Helpers!$D$2:$D$51+0.000000001)/12)^(($B150-Setup!$C$8)/(365.25/12))-Helpers!$E$2:$E$51*((1+(Helpers!$D$2:$D$51+0.000000001)/12)^(($B150-Setup!$C$8)/(365.25/12))-1)/((Helpers!$D$2:$D$51+0.000000001)/12))&gt;0)*(Helpers!$G$2:$G$51*(1+(Helpers!$D$2:$D$51+0.000000001)/12)^(($B150-Setup!$C$8)/(365.25/12))-Helpers!$E$2:$E$51*((1+(Helpers!$D$2:$D$51+0.000000001)/12)^(($B150-Setup!$C$8)/(365.25/12))-1)/((Helpers!$D$2:$D$51+0.000000001)/12)))</f>
        <v>0</v>
      </c>
      <c r="Y150" s="48"/>
      <c r="Z150" s="48" t="n">
        <f aca="false">IF(OR(N(Z$5)=0,Z$6=""),0,Z$5*((DATE(YEAR($B150),MONTH($B150),MIN(Z$6,DAY(EOMONTH($B150,0))))&gt;=$B150)*(DATE(YEAR($B150),MONTH($B150),MIN(Z$6,DAY(EOMONTH($B150,0))))&lt;$C150)+(DATE(YEAR($B150),MONTH($B150)+1,MIN(Z$6,DAY(EOMONTH($B150,1))))&gt;=$B150)*(DATE(YEAR($B150),MONTH($B150)+1,MIN(Z$6,DAY(EOMONTH($B150,1))))&lt;$C150)))</f>
        <v>0</v>
      </c>
      <c r="AA150" s="48" t="n">
        <f aca="false">IF(OR(N(AA$5)=0,AA$6=""),0,AA$5*((DATE(YEAR($B150),MONTH($B150),MIN(AA$6,DAY(EOMONTH($B150,0))))&gt;=$B150)*(DATE(YEAR($B150),MONTH($B150),MIN(AA$6,DAY(EOMONTH($B150,0))))&lt;$C150)+(DATE(YEAR($B150),MONTH($B150)+1,MIN(AA$6,DAY(EOMONTH($B150,1))))&gt;=$B150)*(DATE(YEAR($B150),MONTH($B150)+1,MIN(AA$6,DAY(EOMONTH($B150,1))))&lt;$C150)))</f>
        <v>0</v>
      </c>
      <c r="AB150" s="48" t="n">
        <f aca="false">IF(OR(N(AB$5)=0,AB$6=""),0,AB$5*((DATE(YEAR($B150),MONTH($B150),MIN(AB$6,DAY(EOMONTH($B150,0))))&gt;=$B150)*(DATE(YEAR($B150),MONTH($B150),MIN(AB$6,DAY(EOMONTH($B150,0))))&lt;$C150)+(DATE(YEAR($B150),MONTH($B150)+1,MIN(AB$6,DAY(EOMONTH($B150,1))))&gt;=$B150)*(DATE(YEAR($B150),MONTH($B150)+1,MIN(AB$6,DAY(EOMONTH($B150,1))))&lt;$C150)))</f>
        <v>0</v>
      </c>
      <c r="AC150" s="48" t="n">
        <f aca="false">IF(OR(N(AC$5)=0,AC$6=""),0,AC$5*((DATE(YEAR($B150),MONTH($B150),MIN(AC$6,DAY(EOMONTH($B150,0))))&gt;=$B150)*(DATE(YEAR($B150),MONTH($B150),MIN(AC$6,DAY(EOMONTH($B150,0))))&lt;$C150)+(DATE(YEAR($B150),MONTH($B150)+1,MIN(AC$6,DAY(EOMONTH($B150,1))))&gt;=$B150)*(DATE(YEAR($B150),MONTH($B150)+1,MIN(AC$6,DAY(EOMONTH($B150,1))))&lt;$C150)))</f>
        <v>0</v>
      </c>
      <c r="AD150" s="48" t="n">
        <f aca="false">IF(OR(N(AD$5)=0,AD$6=""),0,AD$5*((DATE(YEAR($B150),MONTH($B150),MIN(AD$6,DAY(EOMONTH($B150,0))))&gt;=$B150)*(DATE(YEAR($B150),MONTH($B150),MIN(AD$6,DAY(EOMONTH($B150,0))))&lt;$C150)+(DATE(YEAR($B150),MONTH($B150)+1,MIN(AD$6,DAY(EOMONTH($B150,1))))&gt;=$B150)*(DATE(YEAR($B150),MONTH($B150)+1,MIN(AD$6,DAY(EOMONTH($B150,1))))&lt;$C150)))</f>
        <v>0</v>
      </c>
      <c r="AE150" s="48" t="n">
        <f aca="false">IF(OR(N(AE$5)=0,AE$6=""),0,AE$5*((DATE(YEAR($B150),MONTH($B150),MIN(AE$6,DAY(EOMONTH($B150,0))))&gt;=$B150)*(DATE(YEAR($B150),MONTH($B150),MIN(AE$6,DAY(EOMONTH($B150,0))))&lt;$C150)+(DATE(YEAR($B150),MONTH($B150)+1,MIN(AE$6,DAY(EOMONTH($B150,1))))&gt;=$B150)*(DATE(YEAR($B150),MONTH($B150)+1,MIN(AE$6,DAY(EOMONTH($B150,1))))&lt;$C150)))</f>
        <v>0</v>
      </c>
      <c r="AF150" s="48" t="n">
        <f aca="false">IF(OR(N(AF$5)=0,AF$6=""),0,AF$5*((DATE(YEAR($B150),MONTH($B150),MIN(AF$6,DAY(EOMONTH($B150,0))))&gt;=$B150)*(DATE(YEAR($B150),MONTH($B150),MIN(AF$6,DAY(EOMONTH($B150,0))))&lt;$C150)+(DATE(YEAR($B150),MONTH($B150)+1,MIN(AF$6,DAY(EOMONTH($B150,1))))&gt;=$B150)*(DATE(YEAR($B150),MONTH($B150)+1,MIN(AF$6,DAY(EOMONTH($B150,1))))&lt;$C150)))</f>
        <v>0</v>
      </c>
      <c r="AG150" s="48" t="n">
        <f aca="false">IF(OR(N(AG$5)=0,AG$6=""),0,AG$5*((DATE(YEAR($B150),MONTH($B150),MIN(AG$6,DAY(EOMONTH($B150,0))))&gt;=$B150)*(DATE(YEAR($B150),MONTH($B150),MIN(AG$6,DAY(EOMONTH($B150,0))))&lt;$C150)+(DATE(YEAR($B150),MONTH($B150)+1,MIN(AG$6,DAY(EOMONTH($B150,1))))&gt;=$B150)*(DATE(YEAR($B150),MONTH($B150)+1,MIN(AG$6,DAY(EOMONTH($B150,1))))&lt;$C150)))</f>
        <v>0</v>
      </c>
      <c r="AH150" s="48" t="n">
        <f aca="false">IF(OR(N(AH$5)=0,AH$6=""),0,AH$5*((DATE(YEAR($B150),MONTH($B150),MIN(AH$6,DAY(EOMONTH($B150,0))))&gt;=$B150)*(DATE(YEAR($B150),MONTH($B150),MIN(AH$6,DAY(EOMONTH($B150,0))))&lt;$C150)+(DATE(YEAR($B150),MONTH($B150)+1,MIN(AH$6,DAY(EOMONTH($B150,1))))&gt;=$B150)*(DATE(YEAR($B150),MONTH($B150)+1,MIN(AH$6,DAY(EOMONTH($B150,1))))&lt;$C150)))</f>
        <v>0</v>
      </c>
      <c r="AI150" s="48" t="n">
        <f aca="false">IF(OR(N(AI$5)=0,AI$6=""),0,AI$5*((DATE(YEAR($B150),MONTH($B150),MIN(AI$6,DAY(EOMONTH($B150,0))))&gt;=$B150)*(DATE(YEAR($B150),MONTH($B150),MIN(AI$6,DAY(EOMONTH($B150,0))))&lt;$C150)+(DATE(YEAR($B150),MONTH($B150)+1,MIN(AI$6,DAY(EOMONTH($B150,1))))&gt;=$B150)*(DATE(YEAR($B150),MONTH($B150)+1,MIN(AI$6,DAY(EOMONTH($B150,1))))&lt;$C150)))</f>
        <v>0</v>
      </c>
      <c r="AJ150" s="48" t="n">
        <f aca="false">IF(OR(N(AJ$5)=0,AJ$6=""),0,AJ$5*((DATE(YEAR($B150),MONTH($B150),MIN(AJ$6,DAY(EOMONTH($B150,0))))&gt;=$B150)*(DATE(YEAR($B150),MONTH($B150),MIN(AJ$6,DAY(EOMONTH($B150,0))))&lt;$C150)+(DATE(YEAR($B150),MONTH($B150)+1,MIN(AJ$6,DAY(EOMONTH($B150,1))))&gt;=$B150)*(DATE(YEAR($B150),MONTH($B150)+1,MIN(AJ$6,DAY(EOMONTH($B150,1))))&lt;$C150)))</f>
        <v>0</v>
      </c>
      <c r="AK150" s="48" t="n">
        <f aca="false">IF(OR(N(AK$5)=0,AK$6=""),0,AK$5*((DATE(YEAR($B150),MONTH($B150),MIN(AK$6,DAY(EOMONTH($B150,0))))&gt;=$B150)*(DATE(YEAR($B150),MONTH($B150),MIN(AK$6,DAY(EOMONTH($B150,0))))&lt;$C150)+(DATE(YEAR($B150),MONTH($B150)+1,MIN(AK$6,DAY(EOMONTH($B150,1))))&gt;=$B150)*(DATE(YEAR($B150),MONTH($B150)+1,MIN(AK$6,DAY(EOMONTH($B150,1))))&lt;$C150)))</f>
        <v>0</v>
      </c>
      <c r="AL150" s="48" t="n">
        <f aca="false">IF(OR(N(AL$5)=0,AL$6=""),0,AL$5*((DATE(YEAR($B150),MONTH($B150),MIN(AL$6,DAY(EOMONTH($B150,0))))&gt;=$B150)*(DATE(YEAR($B150),MONTH($B150),MIN(AL$6,DAY(EOMONTH($B150,0))))&lt;$C150)+(DATE(YEAR($B150),MONTH($B150)+1,MIN(AL$6,DAY(EOMONTH($B150,1))))&gt;=$B150)*(DATE(YEAR($B150),MONTH($B150)+1,MIN(AL$6,DAY(EOMONTH($B150,1))))&lt;$C150)))</f>
        <v>0</v>
      </c>
      <c r="AM150" s="48" t="n">
        <f aca="false">IF(OR(N(AM$5)=0,AM$6=""),0,AM$5*((DATE(YEAR($B150),MONTH($B150),MIN(AM$6,DAY(EOMONTH($B150,0))))&gt;=$B150)*(DATE(YEAR($B150),MONTH($B150),MIN(AM$6,DAY(EOMONTH($B150,0))))&lt;$C150)+(DATE(YEAR($B150),MONTH($B150)+1,MIN(AM$6,DAY(EOMONTH($B150,1))))&gt;=$B150)*(DATE(YEAR($B150),MONTH($B150)+1,MIN(AM$6,DAY(EOMONTH($B150,1))))&lt;$C150)))</f>
        <v>0</v>
      </c>
      <c r="AN150" s="48" t="n">
        <f aca="false">IF(OR(N(AN$5)=0,AN$6=""),0,AN$5*((DATE(YEAR($B150),MONTH($B150),MIN(AN$6,DAY(EOMONTH($B150,0))))&gt;=$B150)*(DATE(YEAR($B150),MONTH($B150),MIN(AN$6,DAY(EOMONTH($B150,0))))&lt;$C150)+(DATE(YEAR($B150),MONTH($B150)+1,MIN(AN$6,DAY(EOMONTH($B150,1))))&gt;=$B150)*(DATE(YEAR($B150),MONTH($B150)+1,MIN(AN$6,DAY(EOMONTH($B150,1))))&lt;$C150)))</f>
        <v>0</v>
      </c>
      <c r="AO150" s="48" t="n">
        <f aca="false">IF(OR(N(AO$5)=0,AO$6=""),0,AO$5*((DATE(YEAR($B150),MONTH($B150),MIN(AO$6,DAY(EOMONTH($B150,0))))&gt;=$B150)*(DATE(YEAR($B150),MONTH($B150),MIN(AO$6,DAY(EOMONTH($B150,0))))&lt;$C150)+(DATE(YEAR($B150),MONTH($B150)+1,MIN(AO$6,DAY(EOMONTH($B150,1))))&gt;=$B150)*(DATE(YEAR($B150),MONTH($B150)+1,MIN(AO$6,DAY(EOMONTH($B150,1))))&lt;$C150)))</f>
        <v>0</v>
      </c>
      <c r="AP150" s="48" t="n">
        <f aca="false">IF(OR(N(AP$5)=0,AP$6=""),0,AP$5*((DATE(YEAR($B150),MONTH($B150),MIN(AP$6,DAY(EOMONTH($B150,0))))&gt;=$B150)*(DATE(YEAR($B150),MONTH($B150),MIN(AP$6,DAY(EOMONTH($B150,0))))&lt;$C150)+(DATE(YEAR($B150),MONTH($B150)+1,MIN(AP$6,DAY(EOMONTH($B150,1))))&gt;=$B150)*(DATE(YEAR($B150),MONTH($B150)+1,MIN(AP$6,DAY(EOMONTH($B150,1))))&lt;$C150)))</f>
        <v>0</v>
      </c>
      <c r="AQ150" s="48" t="n">
        <f aca="false">IF(OR(N(AQ$5)=0,AQ$6=""),0,AQ$5*((DATE(YEAR($B150),MONTH($B150),MIN(AQ$6,DAY(EOMONTH($B150,0))))&gt;=$B150)*(DATE(YEAR($B150),MONTH($B150),MIN(AQ$6,DAY(EOMONTH($B150,0))))&lt;$C150)+(DATE(YEAR($B150),MONTH($B150)+1,MIN(AQ$6,DAY(EOMONTH($B150,1))))&gt;=$B150)*(DATE(YEAR($B150),MONTH($B150)+1,MIN(AQ$6,DAY(EOMONTH($B150,1))))&lt;$C150)))</f>
        <v>0</v>
      </c>
      <c r="AR150" s="48" t="n">
        <f aca="false">IF(OR(N(AR$5)=0,AR$6=""),0,AR$5*((DATE(YEAR($B150),MONTH($B150),MIN(AR$6,DAY(EOMONTH($B150,0))))&gt;=$B150)*(DATE(YEAR($B150),MONTH($B150),MIN(AR$6,DAY(EOMONTH($B150,0))))&lt;$C150)+(DATE(YEAR($B150),MONTH($B150)+1,MIN(AR$6,DAY(EOMONTH($B150,1))))&gt;=$B150)*(DATE(YEAR($B150),MONTH($B150)+1,MIN(AR$6,DAY(EOMONTH($B150,1))))&lt;$C150)))</f>
        <v>0</v>
      </c>
      <c r="AS150" s="48" t="n">
        <f aca="false">IF(OR(N(AS$5)=0,AS$6=""),0,AS$5*((DATE(YEAR($B150),MONTH($B150),MIN(AS$6,DAY(EOMONTH($B150,0))))&gt;=$B150)*(DATE(YEAR($B150),MONTH($B150),MIN(AS$6,DAY(EOMONTH($B150,0))))&lt;$C150)+(DATE(YEAR($B150),MONTH($B150)+1,MIN(AS$6,DAY(EOMONTH($B150,1))))&gt;=$B150)*(DATE(YEAR($B150),MONTH($B150)+1,MIN(AS$6,DAY(EOMONTH($B150,1))))&lt;$C150)))</f>
        <v>0</v>
      </c>
      <c r="AT150" s="48" t="n">
        <f aca="false">IF(OR(N(AT$5)=0,AT$6=""),0,AT$5*((DATE(YEAR($B150),MONTH($B150),MIN(AT$6,DAY(EOMONTH($B150,0))))&gt;=$B150)*(DATE(YEAR($B150),MONTH($B150),MIN(AT$6,DAY(EOMONTH($B150,0))))&lt;$C150)+(DATE(YEAR($B150),MONTH($B150)+1,MIN(AT$6,DAY(EOMONTH($B150,1))))&gt;=$B150)*(DATE(YEAR($B150),MONTH($B150)+1,MIN(AT$6,DAY(EOMONTH($B150,1))))&lt;$C150)))</f>
        <v>0</v>
      </c>
      <c r="AU150" s="48" t="n">
        <f aca="false">IF(OR(N(AU$5)=0,AU$6=""),0,AU$5*((DATE(YEAR($B150),MONTH($B150),MIN(AU$6,DAY(EOMONTH($B150,0))))&gt;=$B150)*(DATE(YEAR($B150),MONTH($B150),MIN(AU$6,DAY(EOMONTH($B150,0))))&lt;$C150)+(DATE(YEAR($B150),MONTH($B150)+1,MIN(AU$6,DAY(EOMONTH($B150,1))))&gt;=$B150)*(DATE(YEAR($B150),MONTH($B150)+1,MIN(AU$6,DAY(EOMONTH($B150,1))))&lt;$C150)))</f>
        <v>0</v>
      </c>
      <c r="AV150" s="48" t="n">
        <f aca="false">IF(OR(N(AV$5)=0,AV$6=""),0,AV$5*((DATE(YEAR($B150),MONTH($B150),MIN(AV$6,DAY(EOMONTH($B150,0))))&gt;=$B150)*(DATE(YEAR($B150),MONTH($B150),MIN(AV$6,DAY(EOMONTH($B150,0))))&lt;$C150)+(DATE(YEAR($B150),MONTH($B150)+1,MIN(AV$6,DAY(EOMONTH($B150,1))))&gt;=$B150)*(DATE(YEAR($B150),MONTH($B150)+1,MIN(AV$6,DAY(EOMONTH($B150,1))))&lt;$C150)))</f>
        <v>0</v>
      </c>
      <c r="AW150" s="48" t="n">
        <f aca="false">IF(OR(N(AW$5)=0,AW$6=""),0,AW$5*((DATE(YEAR($B150),MONTH($B150),MIN(AW$6,DAY(EOMONTH($B150,0))))&gt;=$B150)*(DATE(YEAR($B150),MONTH($B150),MIN(AW$6,DAY(EOMONTH($B150,0))))&lt;$C150)+(DATE(YEAR($B150),MONTH($B150)+1,MIN(AW$6,DAY(EOMONTH($B150,1))))&gt;=$B150)*(DATE(YEAR($B150),MONTH($B150)+1,MIN(AW$6,DAY(EOMONTH($B150,1))))&lt;$C150)))</f>
        <v>0</v>
      </c>
      <c r="AX150" s="48" t="n">
        <f aca="false">IF(OR(N(AX$5)=0,AX$6=""),0,AX$5*((DATE(YEAR($B150),MONTH($B150),MIN(AX$6,DAY(EOMONTH($B150,0))))&gt;=$B150)*(DATE(YEAR($B150),MONTH($B150),MIN(AX$6,DAY(EOMONTH($B150,0))))&lt;$C150)+(DATE(YEAR($B150),MONTH($B150)+1,MIN(AX$6,DAY(EOMONTH($B150,1))))&gt;=$B150)*(DATE(YEAR($B150),MONTH($B150)+1,MIN(AX$6,DAY(EOMONTH($B150,1))))&lt;$C150)))</f>
        <v>0</v>
      </c>
      <c r="AY150" s="48" t="n">
        <f aca="false">IF(OR(N(AY$5)=0,AY$6=""),0,AY$5*((DATE(YEAR($B150),MONTH($B150),MIN(AY$6,DAY(EOMONTH($B150,0))))&gt;=$B150)*(DATE(YEAR($B150),MONTH($B150),MIN(AY$6,DAY(EOMONTH($B150,0))))&lt;$C150)+(DATE(YEAR($B150),MONTH($B150)+1,MIN(AY$6,DAY(EOMONTH($B150,1))))&gt;=$B150)*(DATE(YEAR($B150),MONTH($B150)+1,MIN(AY$6,DAY(EOMONTH($B150,1))))&lt;$C150)))</f>
        <v>0</v>
      </c>
      <c r="AZ150" s="48" t="n">
        <f aca="false">IF(OR(N(AZ$5)=0,AZ$6=""),0,AZ$5*((DATE(YEAR($B150),MONTH($B150),MIN(AZ$6,DAY(EOMONTH($B150,0))))&gt;=$B150)*(DATE(YEAR($B150),MONTH($B150),MIN(AZ$6,DAY(EOMONTH($B150,0))))&lt;$C150)+(DATE(YEAR($B150),MONTH($B150)+1,MIN(AZ$6,DAY(EOMONTH($B150,1))))&gt;=$B150)*(DATE(YEAR($B150),MONTH($B150)+1,MIN(AZ$6,DAY(EOMONTH($B150,1))))&lt;$C150)))</f>
        <v>0</v>
      </c>
      <c r="BA150" s="48" t="n">
        <f aca="false">IF(OR(N(BA$5)=0,BA$6=""),0,BA$5*((DATE(YEAR($B150),MONTH($B150),MIN(BA$6,DAY(EOMONTH($B150,0))))&gt;=$B150)*(DATE(YEAR($B150),MONTH($B150),MIN(BA$6,DAY(EOMONTH($B150,0))))&lt;$C150)+(DATE(YEAR($B150),MONTH($B150)+1,MIN(BA$6,DAY(EOMONTH($B150,1))))&gt;=$B150)*(DATE(YEAR($B150),MONTH($B150)+1,MIN(BA$6,DAY(EOMONTH($B150,1))))&lt;$C150)))</f>
        <v>0</v>
      </c>
      <c r="BB150" s="48" t="n">
        <f aca="false">IF(OR(N(BB$5)=0,BB$6=""),0,BB$5*((DATE(YEAR($B150),MONTH($B150),MIN(BB$6,DAY(EOMONTH($B150,0))))&gt;=$B150)*(DATE(YEAR($B150),MONTH($B150),MIN(BB$6,DAY(EOMONTH($B150,0))))&lt;$C150)+(DATE(YEAR($B150),MONTH($B150)+1,MIN(BB$6,DAY(EOMONTH($B150,1))))&gt;=$B150)*(DATE(YEAR($B150),MONTH($B150)+1,MIN(BB$6,DAY(EOMONTH($B150,1))))&lt;$C150)))</f>
        <v>0</v>
      </c>
      <c r="BC150" s="48" t="n">
        <f aca="false">IF(OR(N(BC$5)=0,BC$6=""),0,BC$5*((DATE(YEAR($B150),MONTH($B150),MIN(BC$6,DAY(EOMONTH($B150,0))))&gt;=$B150)*(DATE(YEAR($B150),MONTH($B150),MIN(BC$6,DAY(EOMONTH($B150,0))))&lt;$C150)+(DATE(YEAR($B150),MONTH($B150)+1,MIN(BC$6,DAY(EOMONTH($B150,1))))&gt;=$B150)*(DATE(YEAR($B150),MONTH($B150)+1,MIN(BC$6,DAY(EOMONTH($B150,1))))&lt;$C150)))</f>
        <v>0</v>
      </c>
      <c r="BD150" s="48" t="n">
        <f aca="false">IF(OR(N(BD$5)=0,BD$6=""),0,BD$5*((DATE(YEAR($B150),MONTH($B150),MIN(BD$6,DAY(EOMONTH($B150,0))))&gt;=$B150)*(DATE(YEAR($B150),MONTH($B150),MIN(BD$6,DAY(EOMONTH($B150,0))))&lt;$C150)+(DATE(YEAR($B150),MONTH($B150)+1,MIN(BD$6,DAY(EOMONTH($B150,1))))&gt;=$B150)*(DATE(YEAR($B150),MONTH($B150)+1,MIN(BD$6,DAY(EOMONTH($B150,1))))&lt;$C150)))</f>
        <v>0</v>
      </c>
      <c r="BE150" s="48" t="n">
        <f aca="false">IF(OR(N(BE$5)=0,BE$6=""),0,BE$5*((DATE(YEAR($B150),MONTH($B150),MIN(BE$6,DAY(EOMONTH($B150,0))))&gt;=$B150)*(DATE(YEAR($B150),MONTH($B150),MIN(BE$6,DAY(EOMONTH($B150,0))))&lt;$C150)+(DATE(YEAR($B150),MONTH($B150)+1,MIN(BE$6,DAY(EOMONTH($B150,1))))&gt;=$B150)*(DATE(YEAR($B150),MONTH($B150)+1,MIN(BE$6,DAY(EOMONTH($B150,1))))&lt;$C150)))</f>
        <v>0</v>
      </c>
      <c r="BF150" s="48" t="n">
        <f aca="false">IF(OR(N(BF$5)=0,BF$6=""),0,BF$5*((DATE(YEAR($B150),MONTH($B150),MIN(BF$6,DAY(EOMONTH($B150,0))))&gt;=$B150)*(DATE(YEAR($B150),MONTH($B150),MIN(BF$6,DAY(EOMONTH($B150,0))))&lt;$C150)+(DATE(YEAR($B150),MONTH($B150)+1,MIN(BF$6,DAY(EOMONTH($B150,1))))&gt;=$B150)*(DATE(YEAR($B150),MONTH($B150)+1,MIN(BF$6,DAY(EOMONTH($B150,1))))&lt;$C150)))</f>
        <v>0</v>
      </c>
      <c r="BG150" s="48" t="n">
        <f aca="false">IF(OR(N(BG$5)=0,BG$6=""),0,BG$5*((DATE(YEAR($B150),MONTH($B150),MIN(BG$6,DAY(EOMONTH($B150,0))))&gt;=$B150)*(DATE(YEAR($B150),MONTH($B150),MIN(BG$6,DAY(EOMONTH($B150,0))))&lt;$C150)+(DATE(YEAR($B150),MONTH($B150)+1,MIN(BG$6,DAY(EOMONTH($B150,1))))&gt;=$B150)*(DATE(YEAR($B150),MONTH($B150)+1,MIN(BG$6,DAY(EOMONTH($B150,1))))&lt;$C150)))</f>
        <v>0</v>
      </c>
      <c r="BH150" s="48" t="n">
        <f aca="false">IF(OR(N(BH$5)=0,BH$6=""),0,BH$5*((DATE(YEAR($B150),MONTH($B150),MIN(BH$6,DAY(EOMONTH($B150,0))))&gt;=$B150)*(DATE(YEAR($B150),MONTH($B150),MIN(BH$6,DAY(EOMONTH($B150,0))))&lt;$C150)+(DATE(YEAR($B150),MONTH($B150)+1,MIN(BH$6,DAY(EOMONTH($B150,1))))&gt;=$B150)*(DATE(YEAR($B150),MONTH($B150)+1,MIN(BH$6,DAY(EOMONTH($B150,1))))&lt;$C150)))</f>
        <v>0</v>
      </c>
      <c r="BI150" s="48" t="n">
        <f aca="false">IF(OR(N(BI$5)=0,BI$6=""),0,BI$5*((DATE(YEAR($B150),MONTH($B150),MIN(BI$6,DAY(EOMONTH($B150,0))))&gt;=$B150)*(DATE(YEAR($B150),MONTH($B150),MIN(BI$6,DAY(EOMONTH($B150,0))))&lt;$C150)+(DATE(YEAR($B150),MONTH($B150)+1,MIN(BI$6,DAY(EOMONTH($B150,1))))&gt;=$B150)*(DATE(YEAR($B150),MONTH($B150)+1,MIN(BI$6,DAY(EOMONTH($B150,1))))&lt;$C150)))</f>
        <v>0</v>
      </c>
      <c r="BJ150" s="48" t="n">
        <f aca="false">IF(OR(N(BJ$5)=0,BJ$6=""),0,BJ$5*((DATE(YEAR($B150),MONTH($B150),MIN(BJ$6,DAY(EOMONTH($B150,0))))&gt;=$B150)*(DATE(YEAR($B150),MONTH($B150),MIN(BJ$6,DAY(EOMONTH($B150,0))))&lt;$C150)+(DATE(YEAR($B150),MONTH($B150)+1,MIN(BJ$6,DAY(EOMONTH($B150,1))))&gt;=$B150)*(DATE(YEAR($B150),MONTH($B150)+1,MIN(BJ$6,DAY(EOMONTH($B150,1))))&lt;$C150)))</f>
        <v>0</v>
      </c>
      <c r="BK150" s="48" t="n">
        <f aca="false">IF(OR(N(BK$5)=0,BK$6=""),0,BK$5*((DATE(YEAR($B150),MONTH($B150),MIN(BK$6,DAY(EOMONTH($B150,0))))&gt;=$B150)*(DATE(YEAR($B150),MONTH($B150),MIN(BK$6,DAY(EOMONTH($B150,0))))&lt;$C150)+(DATE(YEAR($B150),MONTH($B150)+1,MIN(BK$6,DAY(EOMONTH($B150,1))))&gt;=$B150)*(DATE(YEAR($B150),MONTH($B150)+1,MIN(BK$6,DAY(EOMONTH($B150,1))))&lt;$C150)))</f>
        <v>0</v>
      </c>
      <c r="BL150" s="48" t="n">
        <f aca="false">IF(OR(N(BL$5)=0,BL$6=""),0,BL$5*((DATE(YEAR($B150),MONTH($B150),MIN(BL$6,DAY(EOMONTH($B150,0))))&gt;=$B150)*(DATE(YEAR($B150),MONTH($B150),MIN(BL$6,DAY(EOMONTH($B150,0))))&lt;$C150)+(DATE(YEAR($B150),MONTH($B150)+1,MIN(BL$6,DAY(EOMONTH($B150,1))))&gt;=$B150)*(DATE(YEAR($B150),MONTH($B150)+1,MIN(BL$6,DAY(EOMONTH($B150,1))))&lt;$C150)))</f>
        <v>0</v>
      </c>
      <c r="BM150" s="48" t="n">
        <f aca="false">IF(OR(N(BM$5)=0,BM$6=""),0,BM$5*((DATE(YEAR($B150),MONTH($B150),MIN(BM$6,DAY(EOMONTH($B150,0))))&gt;=$B150)*(DATE(YEAR($B150),MONTH($B150),MIN(BM$6,DAY(EOMONTH($B150,0))))&lt;$C150)+(DATE(YEAR($B150),MONTH($B150)+1,MIN(BM$6,DAY(EOMONTH($B150,1))))&gt;=$B150)*(DATE(YEAR($B150),MONTH($B150)+1,MIN(BM$6,DAY(EOMONTH($B150,1))))&lt;$C150)))</f>
        <v>0</v>
      </c>
      <c r="BN150" s="48" t="n">
        <f aca="false">IF(OR(N(BN$5)=0,BN$6=""),0,BN$5*((DATE(YEAR($B150),MONTH($B150),MIN(BN$6,DAY(EOMONTH($B150,0))))&gt;=$B150)*(DATE(YEAR($B150),MONTH($B150),MIN(BN$6,DAY(EOMONTH($B150,0))))&lt;$C150)+(DATE(YEAR($B150),MONTH($B150)+1,MIN(BN$6,DAY(EOMONTH($B150,1))))&gt;=$B150)*(DATE(YEAR($B150),MONTH($B150)+1,MIN(BN$6,DAY(EOMONTH($B150,1))))&lt;$C150)))</f>
        <v>0</v>
      </c>
      <c r="BO150" s="48" t="n">
        <f aca="false">IF(OR(N(BO$5)=0,BO$6=""),0,BO$5*((DATE(YEAR($B150),MONTH($B150),MIN(BO$6,DAY(EOMONTH($B150,0))))&gt;=$B150)*(DATE(YEAR($B150),MONTH($B150),MIN(BO$6,DAY(EOMONTH($B150,0))))&lt;$C150)+(DATE(YEAR($B150),MONTH($B150)+1,MIN(BO$6,DAY(EOMONTH($B150,1))))&gt;=$B150)*(DATE(YEAR($B150),MONTH($B150)+1,MIN(BO$6,DAY(EOMONTH($B150,1))))&lt;$C150)))</f>
        <v>0</v>
      </c>
      <c r="BP150" s="48" t="n">
        <f aca="false">IF(OR(N(BP$5)=0,BP$6=""),0,BP$5*((DATE(YEAR($B150),MONTH($B150),MIN(BP$6,DAY(EOMONTH($B150,0))))&gt;=$B150)*(DATE(YEAR($B150),MONTH($B150),MIN(BP$6,DAY(EOMONTH($B150,0))))&lt;$C150)+(DATE(YEAR($B150),MONTH($B150)+1,MIN(BP$6,DAY(EOMONTH($B150,1))))&gt;=$B150)*(DATE(YEAR($B150),MONTH($B150)+1,MIN(BP$6,DAY(EOMONTH($B150,1))))&lt;$C150)))</f>
        <v>0</v>
      </c>
      <c r="BQ150" s="48" t="n">
        <f aca="false">IF(OR(N(BQ$5)=0,BQ$6=""),0,BQ$5*((DATE(YEAR($B150),MONTH($B150),MIN(BQ$6,DAY(EOMONTH($B150,0))))&gt;=$B150)*(DATE(YEAR($B150),MONTH($B150),MIN(BQ$6,DAY(EOMONTH($B150,0))))&lt;$C150)+(DATE(YEAR($B150),MONTH($B150)+1,MIN(BQ$6,DAY(EOMONTH($B150,1))))&gt;=$B150)*(DATE(YEAR($B150),MONTH($B150)+1,MIN(BQ$6,DAY(EOMONTH($B150,1))))&lt;$C150)))</f>
        <v>0</v>
      </c>
      <c r="BR150" s="48" t="n">
        <f aca="false">IF(OR(N(BR$5)=0,BR$6=""),0,BR$5*((DATE(YEAR($B150),MONTH($B150),MIN(BR$6,DAY(EOMONTH($B150,0))))&gt;=$B150)*(DATE(YEAR($B150),MONTH($B150),MIN(BR$6,DAY(EOMONTH($B150,0))))&lt;$C150)+(DATE(YEAR($B150),MONTH($B150)+1,MIN(BR$6,DAY(EOMONTH($B150,1))))&gt;=$B150)*(DATE(YEAR($B150),MONTH($B150)+1,MIN(BR$6,DAY(EOMONTH($B150,1))))&lt;$C150)))</f>
        <v>0</v>
      </c>
      <c r="BS150" s="48" t="n">
        <f aca="false">IF(OR(N(BS$5)=0,BS$6=""),0,BS$5*((DATE(YEAR($B150),MONTH($B150),MIN(BS$6,DAY(EOMONTH($B150,0))))&gt;=$B150)*(DATE(YEAR($B150),MONTH($B150),MIN(BS$6,DAY(EOMONTH($B150,0))))&lt;$C150)+(DATE(YEAR($B150),MONTH($B150)+1,MIN(BS$6,DAY(EOMONTH($B150,1))))&gt;=$B150)*(DATE(YEAR($B150),MONTH($B150)+1,MIN(BS$6,DAY(EOMONTH($B150,1))))&lt;$C150)))</f>
        <v>0</v>
      </c>
      <c r="BT150" s="48" t="n">
        <f aca="false">IF(OR(N(BT$5)=0,BT$6=""),0,BT$5*((DATE(YEAR($B150),MONTH($B150),MIN(BT$6,DAY(EOMONTH($B150,0))))&gt;=$B150)*(DATE(YEAR($B150),MONTH($B150),MIN(BT$6,DAY(EOMONTH($B150,0))))&lt;$C150)+(DATE(YEAR($B150),MONTH($B150)+1,MIN(BT$6,DAY(EOMONTH($B150,1))))&gt;=$B150)*(DATE(YEAR($B150),MONTH($B150)+1,MIN(BT$6,DAY(EOMONTH($B150,1))))&lt;$C150)))</f>
        <v>0</v>
      </c>
      <c r="BU150" s="48" t="n">
        <f aca="false">IF(OR(N(BU$5)=0,BU$6=""),0,BU$5*((DATE(YEAR($B150),MONTH($B150),MIN(BU$6,DAY(EOMONTH($B150,0))))&gt;=$B150)*(DATE(YEAR($B150),MONTH($B150),MIN(BU$6,DAY(EOMONTH($B150,0))))&lt;$C150)+(DATE(YEAR($B150),MONTH($B150)+1,MIN(BU$6,DAY(EOMONTH($B150,1))))&gt;=$B150)*(DATE(YEAR($B150),MONTH($B150)+1,MIN(BU$6,DAY(EOMONTH($B150,1))))&lt;$C150)))</f>
        <v>0</v>
      </c>
      <c r="BV150" s="48" t="n">
        <f aca="false">IF(OR(N(BV$5)=0,BV$6=""),0,BV$5*((DATE(YEAR($B150),MONTH($B150),MIN(BV$6,DAY(EOMONTH($B150,0))))&gt;=$B150)*(DATE(YEAR($B150),MONTH($B150),MIN(BV$6,DAY(EOMONTH($B150,0))))&lt;$C150)+(DATE(YEAR($B150),MONTH($B150)+1,MIN(BV$6,DAY(EOMONTH($B150,1))))&gt;=$B150)*(DATE(YEAR($B150),MONTH($B150)+1,MIN(BV$6,DAY(EOMONTH($B150,1))))&lt;$C150)))</f>
        <v>0</v>
      </c>
      <c r="BW150" s="48" t="n">
        <f aca="false">IF(OR(N(BW$5)=0,BW$6=""),0,BW$5*((DATE(YEAR($B150),MONTH($B150),MIN(BW$6,DAY(EOMONTH($B150,0))))&gt;=$B150)*(DATE(YEAR($B150),MONTH($B150),MIN(BW$6,DAY(EOMONTH($B150,0))))&lt;$C150)+(DATE(YEAR($B150),MONTH($B150)+1,MIN(BW$6,DAY(EOMONTH($B150,1))))&gt;=$B150)*(DATE(YEAR($B150),MONTH($B150)+1,MIN(BW$6,DAY(EOMONTH($B150,1))))&lt;$C150)))</f>
        <v>0</v>
      </c>
      <c r="BX150" s="48" t="n">
        <f aca="false">MIN(Z150,(FT149*(1+FT$5/Setup!$C$36)+IF($V150=1,N($F150),0)))</f>
        <v>0</v>
      </c>
      <c r="BY150" s="48" t="n">
        <f aca="false">MIN(AA150,(FU149*(1+FU$5/Setup!$C$36)+IF($V150=2,N($F150),0)))</f>
        <v>0</v>
      </c>
      <c r="BZ150" s="48" t="n">
        <f aca="false">MIN(AB150,(FV149*(1+FV$5/Setup!$C$36)+IF($V150=3,N($F150),0)))</f>
        <v>0</v>
      </c>
      <c r="CA150" s="48" t="n">
        <f aca="false">MIN(AC150,(FW149*(1+FW$5/Setup!$C$36)+IF($V150=4,N($F150),0)))</f>
        <v>0</v>
      </c>
      <c r="CB150" s="48" t="n">
        <f aca="false">MIN(AD150,(FX149*(1+FX$5/Setup!$C$36)+IF($V150=5,N($F150),0)))</f>
        <v>0</v>
      </c>
      <c r="CC150" s="48" t="n">
        <f aca="false">MIN(AE150,(FY149*(1+FY$5/Setup!$C$36)+IF($V150=6,N($F150),0)))</f>
        <v>0</v>
      </c>
      <c r="CD150" s="48" t="n">
        <f aca="false">MIN(AF150,(FZ149*(1+FZ$5/Setup!$C$36)+IF($V150=7,N($F150),0)))</f>
        <v>0</v>
      </c>
      <c r="CE150" s="48" t="n">
        <f aca="false">MIN(AG150,(GA149*(1+GA$5/Setup!$C$36)+IF($V150=8,N($F150),0)))</f>
        <v>0</v>
      </c>
      <c r="CF150" s="48" t="n">
        <f aca="false">MIN(AH150,(GB149*(1+GB$5/Setup!$C$36)+IF($V150=9,N($F150),0)))</f>
        <v>0</v>
      </c>
      <c r="CG150" s="48" t="n">
        <f aca="false">MIN(AI150,(GC149*(1+GC$5/Setup!$C$36)+IF($V150=10,N($F150),0)))</f>
        <v>0</v>
      </c>
      <c r="CH150" s="48" t="n">
        <f aca="false">MIN(AJ150,(GD149*(1+GD$5/Setup!$C$36)+IF($V150=11,N($F150),0)))</f>
        <v>0</v>
      </c>
      <c r="CI150" s="48" t="n">
        <f aca="false">MIN(AK150,(GE149*(1+GE$5/Setup!$C$36)+IF($V150=12,N($F150),0)))</f>
        <v>0</v>
      </c>
      <c r="CJ150" s="48" t="n">
        <f aca="false">MIN(AL150,(GF149*(1+GF$5/Setup!$C$36)+IF($V150=13,N($F150),0)))</f>
        <v>0</v>
      </c>
      <c r="CK150" s="48" t="n">
        <f aca="false">MIN(AM150,(GG149*(1+GG$5/Setup!$C$36)+IF($V150=14,N($F150),0)))</f>
        <v>0</v>
      </c>
      <c r="CL150" s="48" t="n">
        <f aca="false">MIN(AN150,(GH149*(1+GH$5/Setup!$C$36)+IF($V150=15,N($F150),0)))</f>
        <v>0</v>
      </c>
      <c r="CM150" s="48" t="n">
        <f aca="false">MIN(AO150,(GI149*(1+GI$5/Setup!$C$36)+IF($V150=16,N($F150),0)))</f>
        <v>0</v>
      </c>
      <c r="CN150" s="48" t="n">
        <f aca="false">MIN(AP150,(GJ149*(1+GJ$5/Setup!$C$36)+IF($V150=17,N($F150),0)))</f>
        <v>0</v>
      </c>
      <c r="CO150" s="48" t="n">
        <f aca="false">MIN(AQ150,(GK149*(1+GK$5/Setup!$C$36)+IF($V150=18,N($F150),0)))</f>
        <v>0</v>
      </c>
      <c r="CP150" s="48" t="n">
        <f aca="false">MIN(AR150,(GL149*(1+GL$5/Setup!$C$36)+IF($V150=19,N($F150),0)))</f>
        <v>0</v>
      </c>
      <c r="CQ150" s="48" t="n">
        <f aca="false">MIN(AS150,(GM149*(1+GM$5/Setup!$C$36)+IF($V150=20,N($F150),0)))</f>
        <v>0</v>
      </c>
      <c r="CR150" s="48" t="n">
        <f aca="false">MIN(AT150,(GN149*(1+GN$5/Setup!$C$36)+IF($V150=21,N($F150),0)))</f>
        <v>0</v>
      </c>
      <c r="CS150" s="48" t="n">
        <f aca="false">MIN(AU150,(GO149*(1+GO$5/Setup!$C$36)+IF($V150=22,N($F150),0)))</f>
        <v>0</v>
      </c>
      <c r="CT150" s="48" t="n">
        <f aca="false">MIN(AV150,(GP149*(1+GP$5/Setup!$C$36)+IF($V150=23,N($F150),0)))</f>
        <v>0</v>
      </c>
      <c r="CU150" s="48" t="n">
        <f aca="false">MIN(AW150,(GQ149*(1+GQ$5/Setup!$C$36)+IF($V150=24,N($F150),0)))</f>
        <v>0</v>
      </c>
      <c r="CV150" s="48" t="n">
        <f aca="false">MIN(AX150,(GR149*(1+GR$5/Setup!$C$36)+IF($V150=25,N($F150),0)))</f>
        <v>0</v>
      </c>
      <c r="CW150" s="48" t="n">
        <f aca="false">MIN(AY150,(GS149*(1+GS$5/Setup!$C$36)+IF($V150=26,N($F150),0)))</f>
        <v>0</v>
      </c>
      <c r="CX150" s="48" t="n">
        <f aca="false">MIN(AZ150,(GT149*(1+GT$5/Setup!$C$36)+IF($V150=27,N($F150),0)))</f>
        <v>0</v>
      </c>
      <c r="CY150" s="48" t="n">
        <f aca="false">MIN(BA150,(GU149*(1+GU$5/Setup!$C$36)+IF($V150=28,N($F150),0)))</f>
        <v>0</v>
      </c>
      <c r="CZ150" s="48" t="n">
        <f aca="false">MIN(BB150,(GV149*(1+GV$5/Setup!$C$36)+IF($V150=29,N($F150),0)))</f>
        <v>0</v>
      </c>
      <c r="DA150" s="48" t="n">
        <f aca="false">MIN(BC150,(GW149*(1+GW$5/Setup!$C$36)+IF($V150=30,N($F150),0)))</f>
        <v>0</v>
      </c>
      <c r="DB150" s="48" t="n">
        <f aca="false">MIN(BD150,(GX149*(1+GX$5/Setup!$C$36)+IF($V150=31,N($F150),0)))</f>
        <v>0</v>
      </c>
      <c r="DC150" s="48" t="n">
        <f aca="false">MIN(BE150,(GY149*(1+GY$5/Setup!$C$36)+IF($V150=32,N($F150),0)))</f>
        <v>0</v>
      </c>
      <c r="DD150" s="48" t="n">
        <f aca="false">MIN(BF150,(GZ149*(1+GZ$5/Setup!$C$36)+IF($V150=33,N($F150),0)))</f>
        <v>0</v>
      </c>
      <c r="DE150" s="48" t="n">
        <f aca="false">MIN(BG150,(HA149*(1+HA$5/Setup!$C$36)+IF($V150=34,N($F150),0)))</f>
        <v>0</v>
      </c>
      <c r="DF150" s="48" t="n">
        <f aca="false">MIN(BH150,(HB149*(1+HB$5/Setup!$C$36)+IF($V150=35,N($F150),0)))</f>
        <v>0</v>
      </c>
      <c r="DG150" s="48" t="n">
        <f aca="false">MIN(BI150,(HC149*(1+HC$5/Setup!$C$36)+IF($V150=36,N($F150),0)))</f>
        <v>0</v>
      </c>
      <c r="DH150" s="48" t="n">
        <f aca="false">MIN(BJ150,(HD149*(1+HD$5/Setup!$C$36)+IF($V150=37,N($F150),0)))</f>
        <v>0</v>
      </c>
      <c r="DI150" s="48" t="n">
        <f aca="false">MIN(BK150,(HE149*(1+HE$5/Setup!$C$36)+IF($V150=38,N($F150),0)))</f>
        <v>0</v>
      </c>
      <c r="DJ150" s="48" t="n">
        <f aca="false">MIN(BL150,(HF149*(1+HF$5/Setup!$C$36)+IF($V150=39,N($F150),0)))</f>
        <v>0</v>
      </c>
      <c r="DK150" s="48" t="n">
        <f aca="false">MIN(BM150,(HG149*(1+HG$5/Setup!$C$36)+IF($V150=40,N($F150),0)))</f>
        <v>0</v>
      </c>
      <c r="DL150" s="48" t="n">
        <f aca="false">MIN(BN150,(HH149*(1+HH$5/Setup!$C$36)+IF($V150=41,N($F150),0)))</f>
        <v>0</v>
      </c>
      <c r="DM150" s="48" t="n">
        <f aca="false">MIN(BO150,(HI149*(1+HI$5/Setup!$C$36)+IF($V150=42,N($F150),0)))</f>
        <v>0</v>
      </c>
      <c r="DN150" s="48" t="n">
        <f aca="false">MIN(BP150,(HJ149*(1+HJ$5/Setup!$C$36)+IF($V150=43,N($F150),0)))</f>
        <v>0</v>
      </c>
      <c r="DO150" s="48" t="n">
        <f aca="false">MIN(BQ150,(HK149*(1+HK$5/Setup!$C$36)+IF($V150=44,N($F150),0)))</f>
        <v>0</v>
      </c>
      <c r="DP150" s="48" t="n">
        <f aca="false">MIN(BR150,(HL149*(1+HL$5/Setup!$C$36)+IF($V150=45,N($F150),0)))</f>
        <v>0</v>
      </c>
      <c r="DQ150" s="48" t="n">
        <f aca="false">MIN(BS150,(HM149*(1+HM$5/Setup!$C$36)+IF($V150=46,N($F150),0)))</f>
        <v>0</v>
      </c>
      <c r="DR150" s="48" t="n">
        <f aca="false">MIN(BT150,(HN149*(1+HN$5/Setup!$C$36)+IF($V150=47,N($F150),0)))</f>
        <v>0</v>
      </c>
      <c r="DS150" s="48" t="n">
        <f aca="false">MIN(BU150,(HO149*(1+HO$5/Setup!$C$36)+IF($V150=48,N($F150),0)))</f>
        <v>0</v>
      </c>
      <c r="DT150" s="48" t="n">
        <f aca="false">MIN(BV150,(HP149*(1+HP$5/Setup!$C$36)+IF($V150=49,N($F150),0)))</f>
        <v>0</v>
      </c>
      <c r="DU150" s="48" t="n">
        <f aca="false">MIN(BW150,(HQ149*(1+HQ$5/Setup!$C$36)+IF($V150=50,N($F150),0)))</f>
        <v>0</v>
      </c>
      <c r="DV150" s="48" t="n">
        <f aca="false">MIN(MAX((FT149*(1+FT$5/Setup!$C$36)+IF($V150=1,N($F150),0))-BX150,0),MAX($P150-0,0))</f>
        <v>0</v>
      </c>
      <c r="DW150" s="48" t="n">
        <f aca="false">MIN(MAX((FU149*(1+FU$5/Setup!$C$36)+IF($V150=2,N($F150),0))-BY150,0),MAX($P150-SUM(DV150:DV150),0))</f>
        <v>0</v>
      </c>
      <c r="DX150" s="48" t="n">
        <f aca="false">MIN(MAX((FV149*(1+FV$5/Setup!$C$36)+IF($V150=3,N($F150),0))-BZ150,0),MAX($P150-SUM(DV150:DW150),0))</f>
        <v>0</v>
      </c>
      <c r="DY150" s="48" t="n">
        <f aca="false">MIN(MAX((FW149*(1+FW$5/Setup!$C$36)+IF($V150=4,N($F150),0))-CA150,0),MAX($P150-SUM(DV150:DX150),0))</f>
        <v>0</v>
      </c>
      <c r="DZ150" s="48" t="n">
        <f aca="false">MIN(MAX((FX149*(1+FX$5/Setup!$C$36)+IF($V150=5,N($F150),0))-CB150,0),MAX($P150-SUM(DV150:DY150),0))</f>
        <v>0</v>
      </c>
      <c r="EA150" s="48" t="n">
        <f aca="false">MIN(MAX((FY149*(1+FY$5/Setup!$C$36)+IF($V150=6,N($F150),0))-CC150,0),MAX($P150-SUM(DV150:DZ150),0))</f>
        <v>0</v>
      </c>
      <c r="EB150" s="48" t="n">
        <f aca="false">MIN(MAX((FZ149*(1+FZ$5/Setup!$C$36)+IF($V150=7,N($F150),0))-CD150,0),MAX($P150-SUM(DV150:EA150),0))</f>
        <v>0</v>
      </c>
      <c r="EC150" s="48" t="n">
        <f aca="false">MIN(MAX((GA149*(1+GA$5/Setup!$C$36)+IF($V150=8,N($F150),0))-CE150,0),MAX($P150-SUM(DV150:EB150),0))</f>
        <v>0</v>
      </c>
      <c r="ED150" s="48" t="n">
        <f aca="false">MIN(MAX((GB149*(1+GB$5/Setup!$C$36)+IF($V150=9,N($F150),0))-CF150,0),MAX($P150-SUM(DV150:EC150),0))</f>
        <v>0</v>
      </c>
      <c r="EE150" s="48" t="n">
        <f aca="false">MIN(MAX((GC149*(1+GC$5/Setup!$C$36)+IF($V150=10,N($F150),0))-CG150,0),MAX($P150-SUM(DV150:ED150),0))</f>
        <v>0</v>
      </c>
      <c r="EF150" s="48" t="n">
        <f aca="false">MIN(MAX((GD149*(1+GD$5/Setup!$C$36)+IF($V150=11,N($F150),0))-CH150,0),MAX($P150-SUM(DV150:EE150),0))</f>
        <v>0</v>
      </c>
      <c r="EG150" s="48" t="n">
        <f aca="false">MIN(MAX((GE149*(1+GE$5/Setup!$C$36)+IF($V150=12,N($F150),0))-CI150,0),MAX($P150-SUM(DV150:EF150),0))</f>
        <v>0</v>
      </c>
      <c r="EH150" s="48" t="n">
        <f aca="false">MIN(MAX((GF149*(1+GF$5/Setup!$C$36)+IF($V150=13,N($F150),0))-CJ150,0),MAX($P150-SUM(DV150:EG150),0))</f>
        <v>0</v>
      </c>
      <c r="EI150" s="48" t="n">
        <f aca="false">MIN(MAX((GG149*(1+GG$5/Setup!$C$36)+IF($V150=14,N($F150),0))-CK150,0),MAX($P150-SUM(DV150:EH150),0))</f>
        <v>0</v>
      </c>
      <c r="EJ150" s="48" t="n">
        <f aca="false">MIN(MAX((GH149*(1+GH$5/Setup!$C$36)+IF($V150=15,N($F150),0))-CL150,0),MAX($P150-SUM(DV150:EI150),0))</f>
        <v>0</v>
      </c>
      <c r="EK150" s="48" t="n">
        <f aca="false">MIN(MAX((GI149*(1+GI$5/Setup!$C$36)+IF($V150=16,N($F150),0))-CM150,0),MAX($P150-SUM(DV150:EJ150),0))</f>
        <v>0</v>
      </c>
      <c r="EL150" s="48" t="n">
        <f aca="false">MIN(MAX((GJ149*(1+GJ$5/Setup!$C$36)+IF($V150=17,N($F150),0))-CN150,0),MAX($P150-SUM(DV150:EK150),0))</f>
        <v>0</v>
      </c>
      <c r="EM150" s="48" t="n">
        <f aca="false">MIN(MAX((GK149*(1+GK$5/Setup!$C$36)+IF($V150=18,N($F150),0))-CO150,0),MAX($P150-SUM(DV150:EL150),0))</f>
        <v>0</v>
      </c>
      <c r="EN150" s="48" t="n">
        <f aca="false">MIN(MAX((GL149*(1+GL$5/Setup!$C$36)+IF($V150=19,N($F150),0))-CP150,0),MAX($P150-SUM(DV150:EM150),0))</f>
        <v>0</v>
      </c>
      <c r="EO150" s="48" t="n">
        <f aca="false">MIN(MAX((GM149*(1+GM$5/Setup!$C$36)+IF($V150=20,N($F150),0))-CQ150,0),MAX($P150-SUM(DV150:EN150),0))</f>
        <v>0</v>
      </c>
      <c r="EP150" s="48" t="n">
        <f aca="false">MIN(MAX((GN149*(1+GN$5/Setup!$C$36)+IF($V150=21,N($F150),0))-CR150,0),MAX($P150-SUM(DV150:EO150),0))</f>
        <v>0</v>
      </c>
      <c r="EQ150" s="48" t="n">
        <f aca="false">MIN(MAX((GO149*(1+GO$5/Setup!$C$36)+IF($V150=22,N($F150),0))-CS150,0),MAX($P150-SUM(DV150:EP150),0))</f>
        <v>0</v>
      </c>
      <c r="ER150" s="48" t="n">
        <f aca="false">MIN(MAX((GP149*(1+GP$5/Setup!$C$36)+IF($V150=23,N($F150),0))-CT150,0),MAX($P150-SUM(DV150:EQ150),0))</f>
        <v>0</v>
      </c>
      <c r="ES150" s="48" t="n">
        <f aca="false">MIN(MAX((GQ149*(1+GQ$5/Setup!$C$36)+IF($V150=24,N($F150),0))-CU150,0),MAX($P150-SUM(DV150:ER150),0))</f>
        <v>0</v>
      </c>
      <c r="ET150" s="48" t="n">
        <f aca="false">MIN(MAX((GR149*(1+GR$5/Setup!$C$36)+IF($V150=25,N($F150),0))-CV150,0),MAX($P150-SUM(DV150:ES150),0))</f>
        <v>0</v>
      </c>
      <c r="EU150" s="48" t="n">
        <f aca="false">MIN(MAX((GS149*(1+GS$5/Setup!$C$36)+IF($V150=26,N($F150),0))-CW150,0),MAX($P150-SUM(DV150:ET150),0))</f>
        <v>0</v>
      </c>
      <c r="EV150" s="48" t="n">
        <f aca="false">MIN(MAX((GT149*(1+GT$5/Setup!$C$36)+IF($V150=27,N($F150),0))-CX150,0),MAX($P150-SUM(DV150:EU150),0))</f>
        <v>0</v>
      </c>
      <c r="EW150" s="48" t="n">
        <f aca="false">MIN(MAX((GU149*(1+GU$5/Setup!$C$36)+IF($V150=28,N($F150),0))-CY150,0),MAX($P150-SUM(DV150:EV150),0))</f>
        <v>0</v>
      </c>
      <c r="EX150" s="48" t="n">
        <f aca="false">MIN(MAX((GV149*(1+GV$5/Setup!$C$36)+IF($V150=29,N($F150),0))-CZ150,0),MAX($P150-SUM(DV150:EW150),0))</f>
        <v>0</v>
      </c>
      <c r="EY150" s="48" t="n">
        <f aca="false">MIN(MAX((GW149*(1+GW$5/Setup!$C$36)+IF($V150=30,N($F150),0))-DA150,0),MAX($P150-SUM(DV150:EX150),0))</f>
        <v>0</v>
      </c>
      <c r="EZ150" s="48" t="n">
        <f aca="false">MIN(MAX((GX149*(1+GX$5/Setup!$C$36)+IF($V150=31,N($F150),0))-DB150,0),MAX($P150-SUM(DV150:EY150),0))</f>
        <v>0</v>
      </c>
      <c r="FA150" s="48" t="n">
        <f aca="false">MIN(MAX((GY149*(1+GY$5/Setup!$C$36)+IF($V150=32,N($F150),0))-DC150,0),MAX($P150-SUM(DV150:EZ150),0))</f>
        <v>0</v>
      </c>
      <c r="FB150" s="48" t="n">
        <f aca="false">MIN(MAX((GZ149*(1+GZ$5/Setup!$C$36)+IF($V150=33,N($F150),0))-DD150,0),MAX($P150-SUM(DV150:FA150),0))</f>
        <v>0</v>
      </c>
      <c r="FC150" s="48" t="n">
        <f aca="false">MIN(MAX((HA149*(1+HA$5/Setup!$C$36)+IF($V150=34,N($F150),0))-DE150,0),MAX($P150-SUM(DV150:FB150),0))</f>
        <v>0</v>
      </c>
      <c r="FD150" s="48" t="n">
        <f aca="false">MIN(MAX((HB149*(1+HB$5/Setup!$C$36)+IF($V150=35,N($F150),0))-DF150,0),MAX($P150-SUM(DV150:FC150),0))</f>
        <v>0</v>
      </c>
      <c r="FE150" s="48" t="n">
        <f aca="false">MIN(MAX((HC149*(1+HC$5/Setup!$C$36)+IF($V150=36,N($F150),0))-DG150,0),MAX($P150-SUM(DV150:FD150),0))</f>
        <v>0</v>
      </c>
      <c r="FF150" s="48" t="n">
        <f aca="false">MIN(MAX((HD149*(1+HD$5/Setup!$C$36)+IF($V150=37,N($F150),0))-DH150,0),MAX($P150-SUM(DV150:FE150),0))</f>
        <v>0</v>
      </c>
      <c r="FG150" s="48" t="n">
        <f aca="false">MIN(MAX((HE149*(1+HE$5/Setup!$C$36)+IF($V150=38,N($F150),0))-DI150,0),MAX($P150-SUM(DV150:FF150),0))</f>
        <v>0</v>
      </c>
      <c r="FH150" s="48" t="n">
        <f aca="false">MIN(MAX((HF149*(1+HF$5/Setup!$C$36)+IF($V150=39,N($F150),0))-DJ150,0),MAX($P150-SUM(DV150:FG150),0))</f>
        <v>0</v>
      </c>
      <c r="FI150" s="48" t="n">
        <f aca="false">MIN(MAX((HG149*(1+HG$5/Setup!$C$36)+IF($V150=40,N($F150),0))-DK150,0),MAX($P150-SUM(DV150:FH150),0))</f>
        <v>0</v>
      </c>
      <c r="FJ150" s="48" t="n">
        <f aca="false">MIN(MAX((HH149*(1+HH$5/Setup!$C$36)+IF($V150=41,N($F150),0))-DL150,0),MAX($P150-SUM(DV150:FI150),0))</f>
        <v>0</v>
      </c>
      <c r="FK150" s="48" t="n">
        <f aca="false">MIN(MAX((HI149*(1+HI$5/Setup!$C$36)+IF($V150=42,N($F150),0))-DM150,0),MAX($P150-SUM(DV150:FJ150),0))</f>
        <v>0</v>
      </c>
      <c r="FL150" s="48" t="n">
        <f aca="false">MIN(MAX((HJ149*(1+HJ$5/Setup!$C$36)+IF($V150=43,N($F150),0))-DN150,0),MAX($P150-SUM(DV150:FK150),0))</f>
        <v>0</v>
      </c>
      <c r="FM150" s="48" t="n">
        <f aca="false">MIN(MAX((HK149*(1+HK$5/Setup!$C$36)+IF($V150=44,N($F150),0))-DO150,0),MAX($P150-SUM(DV150:FL150),0))</f>
        <v>0</v>
      </c>
      <c r="FN150" s="48" t="n">
        <f aca="false">MIN(MAX((HL149*(1+HL$5/Setup!$C$36)+IF($V150=45,N($F150),0))-DP150,0),MAX($P150-SUM(DV150:FM150),0))</f>
        <v>0</v>
      </c>
      <c r="FO150" s="48" t="n">
        <f aca="false">MIN(MAX((HM149*(1+HM$5/Setup!$C$36)+IF($V150=46,N($F150),0))-DQ150,0),MAX($P150-SUM(DV150:FN150),0))</f>
        <v>0</v>
      </c>
      <c r="FP150" s="48" t="n">
        <f aca="false">MIN(MAX((HN149*(1+HN$5/Setup!$C$36)+IF($V150=47,N($F150),0))-DR150,0),MAX($P150-SUM(DV150:FO150),0))</f>
        <v>0</v>
      </c>
      <c r="FQ150" s="48" t="n">
        <f aca="false">MIN(MAX((HO149*(1+HO$5/Setup!$C$36)+IF($V150=48,N($F150),0))-DS150,0),MAX($P150-SUM(DV150:FP150),0))</f>
        <v>0</v>
      </c>
      <c r="FR150" s="48" t="n">
        <f aca="false">MIN(MAX((HP149*(1+HP$5/Setup!$C$36)+IF($V150=49,N($F150),0))-DT150,0),MAX($P150-SUM(DV150:FQ150),0))</f>
        <v>0</v>
      </c>
      <c r="FS150" s="48" t="n">
        <f aca="false">MIN(MAX((HQ149*(1+HQ$5/Setup!$C$36)+IF($V150=50,N($F150),0))-DU150,0),MAX($P150-SUM(DV150:FR150),0))</f>
        <v>0</v>
      </c>
      <c r="FT150" s="48" t="n">
        <f aca="false">IF((FT149*(1+FT$5/Setup!$C$36)+IF($V150=1,N($F150),0))-BX150-DV150&lt;0.005,0,(FT149*(1+FT$5/Setup!$C$36)+IF($V150=1,N($F150),0))-BX150-DV150)</f>
        <v>0</v>
      </c>
      <c r="FU150" s="48" t="n">
        <f aca="false">IF((FU149*(1+FU$5/Setup!$C$36)+IF($V150=2,N($F150),0))-BY150-DW150&lt;0.005,0,(FU149*(1+FU$5/Setup!$C$36)+IF($V150=2,N($F150),0))-BY150-DW150)</f>
        <v>0</v>
      </c>
      <c r="FV150" s="48" t="n">
        <f aca="false">IF((FV149*(1+FV$5/Setup!$C$36)+IF($V150=3,N($F150),0))-BZ150-DX150&lt;0.005,0,(FV149*(1+FV$5/Setup!$C$36)+IF($V150=3,N($F150),0))-BZ150-DX150)</f>
        <v>0</v>
      </c>
      <c r="FW150" s="48" t="n">
        <f aca="false">IF((FW149*(1+FW$5/Setup!$C$36)+IF($V150=4,N($F150),0))-CA150-DY150&lt;0.005,0,(FW149*(1+FW$5/Setup!$C$36)+IF($V150=4,N($F150),0))-CA150-DY150)</f>
        <v>0</v>
      </c>
      <c r="FX150" s="48" t="n">
        <f aca="false">IF((FX149*(1+FX$5/Setup!$C$36)+IF($V150=5,N($F150),0))-CB150-DZ150&lt;0.005,0,(FX149*(1+FX$5/Setup!$C$36)+IF($V150=5,N($F150),0))-CB150-DZ150)</f>
        <v>0</v>
      </c>
      <c r="FY150" s="48" t="n">
        <f aca="false">IF((FY149*(1+FY$5/Setup!$C$36)+IF($V150=6,N($F150),0))-CC150-EA150&lt;0.005,0,(FY149*(1+FY$5/Setup!$C$36)+IF($V150=6,N($F150),0))-CC150-EA150)</f>
        <v>0</v>
      </c>
      <c r="FZ150" s="48" t="n">
        <f aca="false">IF((FZ149*(1+FZ$5/Setup!$C$36)+IF($V150=7,N($F150),0))-CD150-EB150&lt;0.005,0,(FZ149*(1+FZ$5/Setup!$C$36)+IF($V150=7,N($F150),0))-CD150-EB150)</f>
        <v>0</v>
      </c>
      <c r="GA150" s="48" t="n">
        <f aca="false">IF((GA149*(1+GA$5/Setup!$C$36)+IF($V150=8,N($F150),0))-CE150-EC150&lt;0.005,0,(GA149*(1+GA$5/Setup!$C$36)+IF($V150=8,N($F150),0))-CE150-EC150)</f>
        <v>0</v>
      </c>
      <c r="GB150" s="48" t="n">
        <f aca="false">IF((GB149*(1+GB$5/Setup!$C$36)+IF($V150=9,N($F150),0))-CF150-ED150&lt;0.005,0,(GB149*(1+GB$5/Setup!$C$36)+IF($V150=9,N($F150),0))-CF150-ED150)</f>
        <v>0</v>
      </c>
      <c r="GC150" s="48" t="n">
        <f aca="false">IF((GC149*(1+GC$5/Setup!$C$36)+IF($V150=10,N($F150),0))-CG150-EE150&lt;0.005,0,(GC149*(1+GC$5/Setup!$C$36)+IF($V150=10,N($F150),0))-CG150-EE150)</f>
        <v>0</v>
      </c>
      <c r="GD150" s="48" t="n">
        <f aca="false">IF((GD149*(1+GD$5/Setup!$C$36)+IF($V150=11,N($F150),0))-CH150-EF150&lt;0.005,0,(GD149*(1+GD$5/Setup!$C$36)+IF($V150=11,N($F150),0))-CH150-EF150)</f>
        <v>0</v>
      </c>
      <c r="GE150" s="48" t="n">
        <f aca="false">IF((GE149*(1+GE$5/Setup!$C$36)+IF($V150=12,N($F150),0))-CI150-EG150&lt;0.005,0,(GE149*(1+GE$5/Setup!$C$36)+IF($V150=12,N($F150),0))-CI150-EG150)</f>
        <v>0</v>
      </c>
      <c r="GF150" s="48" t="n">
        <f aca="false">IF((GF149*(1+GF$5/Setup!$C$36)+IF($V150=13,N($F150),0))-CJ150-EH150&lt;0.005,0,(GF149*(1+GF$5/Setup!$C$36)+IF($V150=13,N($F150),0))-CJ150-EH150)</f>
        <v>0</v>
      </c>
      <c r="GG150" s="48" t="n">
        <f aca="false">IF((GG149*(1+GG$5/Setup!$C$36)+IF($V150=14,N($F150),0))-CK150-EI150&lt;0.005,0,(GG149*(1+GG$5/Setup!$C$36)+IF($V150=14,N($F150),0))-CK150-EI150)</f>
        <v>0</v>
      </c>
      <c r="GH150" s="48" t="n">
        <f aca="false">IF((GH149*(1+GH$5/Setup!$C$36)+IF($V150=15,N($F150),0))-CL150-EJ150&lt;0.005,0,(GH149*(1+GH$5/Setup!$C$36)+IF($V150=15,N($F150),0))-CL150-EJ150)</f>
        <v>0</v>
      </c>
      <c r="GI150" s="48" t="n">
        <f aca="false">IF((GI149*(1+GI$5/Setup!$C$36)+IF($V150=16,N($F150),0))-CM150-EK150&lt;0.005,0,(GI149*(1+GI$5/Setup!$C$36)+IF($V150=16,N($F150),0))-CM150-EK150)</f>
        <v>0</v>
      </c>
      <c r="GJ150" s="48" t="n">
        <f aca="false">IF((GJ149*(1+GJ$5/Setup!$C$36)+IF($V150=17,N($F150),0))-CN150-EL150&lt;0.005,0,(GJ149*(1+GJ$5/Setup!$C$36)+IF($V150=17,N($F150),0))-CN150-EL150)</f>
        <v>0</v>
      </c>
      <c r="GK150" s="48" t="n">
        <f aca="false">IF((GK149*(1+GK$5/Setup!$C$36)+IF($V150=18,N($F150),0))-CO150-EM150&lt;0.005,0,(GK149*(1+GK$5/Setup!$C$36)+IF($V150=18,N($F150),0))-CO150-EM150)</f>
        <v>0</v>
      </c>
      <c r="GL150" s="48" t="n">
        <f aca="false">IF((GL149*(1+GL$5/Setup!$C$36)+IF($V150=19,N($F150),0))-CP150-EN150&lt;0.005,0,(GL149*(1+GL$5/Setup!$C$36)+IF($V150=19,N($F150),0))-CP150-EN150)</f>
        <v>0</v>
      </c>
      <c r="GM150" s="48" t="n">
        <f aca="false">IF((GM149*(1+GM$5/Setup!$C$36)+IF($V150=20,N($F150),0))-CQ150-EO150&lt;0.005,0,(GM149*(1+GM$5/Setup!$C$36)+IF($V150=20,N($F150),0))-CQ150-EO150)</f>
        <v>0</v>
      </c>
      <c r="GN150" s="48" t="n">
        <f aca="false">IF((GN149*(1+GN$5/Setup!$C$36)+IF($V150=21,N($F150),0))-CR150-EP150&lt;0.005,0,(GN149*(1+GN$5/Setup!$C$36)+IF($V150=21,N($F150),0))-CR150-EP150)</f>
        <v>0</v>
      </c>
      <c r="GO150" s="48" t="n">
        <f aca="false">IF((GO149*(1+GO$5/Setup!$C$36)+IF($V150=22,N($F150),0))-CS150-EQ150&lt;0.005,0,(GO149*(1+GO$5/Setup!$C$36)+IF($V150=22,N($F150),0))-CS150-EQ150)</f>
        <v>0</v>
      </c>
      <c r="GP150" s="48" t="n">
        <f aca="false">IF((GP149*(1+GP$5/Setup!$C$36)+IF($V150=23,N($F150),0))-CT150-ER150&lt;0.005,0,(GP149*(1+GP$5/Setup!$C$36)+IF($V150=23,N($F150),0))-CT150-ER150)</f>
        <v>0</v>
      </c>
      <c r="GQ150" s="48" t="n">
        <f aca="false">IF((GQ149*(1+GQ$5/Setup!$C$36)+IF($V150=24,N($F150),0))-CU150-ES150&lt;0.005,0,(GQ149*(1+GQ$5/Setup!$C$36)+IF($V150=24,N($F150),0))-CU150-ES150)</f>
        <v>0</v>
      </c>
      <c r="GR150" s="48" t="n">
        <f aca="false">IF((GR149*(1+GR$5/Setup!$C$36)+IF($V150=25,N($F150),0))-CV150-ET150&lt;0.005,0,(GR149*(1+GR$5/Setup!$C$36)+IF($V150=25,N($F150),0))-CV150-ET150)</f>
        <v>0</v>
      </c>
      <c r="GS150" s="48" t="n">
        <f aca="false">IF((GS149*(1+GS$5/Setup!$C$36)+IF($V150=26,N($F150),0))-CW150-EU150&lt;0.005,0,(GS149*(1+GS$5/Setup!$C$36)+IF($V150=26,N($F150),0))-CW150-EU150)</f>
        <v>0</v>
      </c>
      <c r="GT150" s="48" t="n">
        <f aca="false">IF((GT149*(1+GT$5/Setup!$C$36)+IF($V150=27,N($F150),0))-CX150-EV150&lt;0.005,0,(GT149*(1+GT$5/Setup!$C$36)+IF($V150=27,N($F150),0))-CX150-EV150)</f>
        <v>0</v>
      </c>
      <c r="GU150" s="48" t="n">
        <f aca="false">IF((GU149*(1+GU$5/Setup!$C$36)+IF($V150=28,N($F150),0))-CY150-EW150&lt;0.005,0,(GU149*(1+GU$5/Setup!$C$36)+IF($V150=28,N($F150),0))-CY150-EW150)</f>
        <v>0</v>
      </c>
      <c r="GV150" s="48" t="n">
        <f aca="false">IF((GV149*(1+GV$5/Setup!$C$36)+IF($V150=29,N($F150),0))-CZ150-EX150&lt;0.005,0,(GV149*(1+GV$5/Setup!$C$36)+IF($V150=29,N($F150),0))-CZ150-EX150)</f>
        <v>0</v>
      </c>
      <c r="GW150" s="48" t="n">
        <f aca="false">IF((GW149*(1+GW$5/Setup!$C$36)+IF($V150=30,N($F150),0))-DA150-EY150&lt;0.005,0,(GW149*(1+GW$5/Setup!$C$36)+IF($V150=30,N($F150),0))-DA150-EY150)</f>
        <v>0</v>
      </c>
      <c r="GX150" s="48" t="n">
        <f aca="false">IF((GX149*(1+GX$5/Setup!$C$36)+IF($V150=31,N($F150),0))-DB150-EZ150&lt;0.005,0,(GX149*(1+GX$5/Setup!$C$36)+IF($V150=31,N($F150),0))-DB150-EZ150)</f>
        <v>0</v>
      </c>
      <c r="GY150" s="48" t="n">
        <f aca="false">IF((GY149*(1+GY$5/Setup!$C$36)+IF($V150=32,N($F150),0))-DC150-FA150&lt;0.005,0,(GY149*(1+GY$5/Setup!$C$36)+IF($V150=32,N($F150),0))-DC150-FA150)</f>
        <v>0</v>
      </c>
      <c r="GZ150" s="48" t="n">
        <f aca="false">IF((GZ149*(1+GZ$5/Setup!$C$36)+IF($V150=33,N($F150),0))-DD150-FB150&lt;0.005,0,(GZ149*(1+GZ$5/Setup!$C$36)+IF($V150=33,N($F150),0))-DD150-FB150)</f>
        <v>0</v>
      </c>
      <c r="HA150" s="48" t="n">
        <f aca="false">IF((HA149*(1+HA$5/Setup!$C$36)+IF($V150=34,N($F150),0))-DE150-FC150&lt;0.005,0,(HA149*(1+HA$5/Setup!$C$36)+IF($V150=34,N($F150),0))-DE150-FC150)</f>
        <v>0</v>
      </c>
      <c r="HB150" s="48" t="n">
        <f aca="false">IF((HB149*(1+HB$5/Setup!$C$36)+IF($V150=35,N($F150),0))-DF150-FD150&lt;0.005,0,(HB149*(1+HB$5/Setup!$C$36)+IF($V150=35,N($F150),0))-DF150-FD150)</f>
        <v>0</v>
      </c>
      <c r="HC150" s="48" t="n">
        <f aca="false">IF((HC149*(1+HC$5/Setup!$C$36)+IF($V150=36,N($F150),0))-DG150-FE150&lt;0.005,0,(HC149*(1+HC$5/Setup!$C$36)+IF($V150=36,N($F150),0))-DG150-FE150)</f>
        <v>0</v>
      </c>
      <c r="HD150" s="48" t="n">
        <f aca="false">IF((HD149*(1+HD$5/Setup!$C$36)+IF($V150=37,N($F150),0))-DH150-FF150&lt;0.005,0,(HD149*(1+HD$5/Setup!$C$36)+IF($V150=37,N($F150),0))-DH150-FF150)</f>
        <v>0</v>
      </c>
      <c r="HE150" s="48" t="n">
        <f aca="false">IF((HE149*(1+HE$5/Setup!$C$36)+IF($V150=38,N($F150),0))-DI150-FG150&lt;0.005,0,(HE149*(1+HE$5/Setup!$C$36)+IF($V150=38,N($F150),0))-DI150-FG150)</f>
        <v>0</v>
      </c>
      <c r="HF150" s="48" t="n">
        <f aca="false">IF((HF149*(1+HF$5/Setup!$C$36)+IF($V150=39,N($F150),0))-DJ150-FH150&lt;0.005,0,(HF149*(1+HF$5/Setup!$C$36)+IF($V150=39,N($F150),0))-DJ150-FH150)</f>
        <v>0</v>
      </c>
      <c r="HG150" s="48" t="n">
        <f aca="false">IF((HG149*(1+HG$5/Setup!$C$36)+IF($V150=40,N($F150),0))-DK150-FI150&lt;0.005,0,(HG149*(1+HG$5/Setup!$C$36)+IF($V150=40,N($F150),0))-DK150-FI150)</f>
        <v>0</v>
      </c>
      <c r="HH150" s="48" t="n">
        <f aca="false">IF((HH149*(1+HH$5/Setup!$C$36)+IF($V150=41,N($F150),0))-DL150-FJ150&lt;0.005,0,(HH149*(1+HH$5/Setup!$C$36)+IF($V150=41,N($F150),0))-DL150-FJ150)</f>
        <v>0</v>
      </c>
      <c r="HI150" s="48" t="n">
        <f aca="false">IF((HI149*(1+HI$5/Setup!$C$36)+IF($V150=42,N($F150),0))-DM150-FK150&lt;0.005,0,(HI149*(1+HI$5/Setup!$C$36)+IF($V150=42,N($F150),0))-DM150-FK150)</f>
        <v>0</v>
      </c>
      <c r="HJ150" s="48" t="n">
        <f aca="false">IF((HJ149*(1+HJ$5/Setup!$C$36)+IF($V150=43,N($F150),0))-DN150-FL150&lt;0.005,0,(HJ149*(1+HJ$5/Setup!$C$36)+IF($V150=43,N($F150),0))-DN150-FL150)</f>
        <v>0</v>
      </c>
      <c r="HK150" s="48" t="n">
        <f aca="false">IF((HK149*(1+HK$5/Setup!$C$36)+IF($V150=44,N($F150),0))-DO150-FM150&lt;0.005,0,(HK149*(1+HK$5/Setup!$C$36)+IF($V150=44,N($F150),0))-DO150-FM150)</f>
        <v>0</v>
      </c>
      <c r="HL150" s="48" t="n">
        <f aca="false">IF((HL149*(1+HL$5/Setup!$C$36)+IF($V150=45,N($F150),0))-DP150-FN150&lt;0.005,0,(HL149*(1+HL$5/Setup!$C$36)+IF($V150=45,N($F150),0))-DP150-FN150)</f>
        <v>0</v>
      </c>
      <c r="HM150" s="48" t="n">
        <f aca="false">IF((HM149*(1+HM$5/Setup!$C$36)+IF($V150=46,N($F150),0))-DQ150-FO150&lt;0.005,0,(HM149*(1+HM$5/Setup!$C$36)+IF($V150=46,N($F150),0))-DQ150-FO150)</f>
        <v>0</v>
      </c>
      <c r="HN150" s="48" t="n">
        <f aca="false">IF((HN149*(1+HN$5/Setup!$C$36)+IF($V150=47,N($F150),0))-DR150-FP150&lt;0.005,0,(HN149*(1+HN$5/Setup!$C$36)+IF($V150=47,N($F150),0))-DR150-FP150)</f>
        <v>0</v>
      </c>
      <c r="HO150" s="48" t="n">
        <f aca="false">IF((HO149*(1+HO$5/Setup!$C$36)+IF($V150=48,N($F150),0))-DS150-FQ150&lt;0.005,0,(HO149*(1+HO$5/Setup!$C$36)+IF($V150=48,N($F150),0))-DS150-FQ150)</f>
        <v>0</v>
      </c>
      <c r="HP150" s="48" t="n">
        <f aca="false">IF((HP149*(1+HP$5/Setup!$C$36)+IF($V150=49,N($F150),0))-DT150-FR150&lt;0.005,0,(HP149*(1+HP$5/Setup!$C$36)+IF($V150=49,N($F150),0))-DT150-FR150)</f>
        <v>0</v>
      </c>
      <c r="HQ150" s="48" t="n">
        <f aca="false">IF((HQ149*(1+HQ$5/Setup!$C$36)+IF($V150=50,N($F150),0))-DU150-FS150&lt;0.005,0,(HQ149*(1+HQ$5/Setup!$C$36)+IF($V150=50,N($F150),0))-DU150-FS150)</f>
        <v>0</v>
      </c>
    </row>
    <row r="151" customFormat="false" ht="15" hidden="false" customHeight="false" outlineLevel="0" collapsed="false">
      <c r="A151" s="44" t="n">
        <v>143</v>
      </c>
      <c r="B151" s="45" t="n">
        <f aca="false">IF(Setup!$C$7="Every month",EDATE(Setup!$C$8,($A151-1)),IF(Setup!$C$7="Twice a month",DATE(YEAR(Setup!$C$8),MONTH(Setup!$C$8)+INT((($A151-1)+Setup!$C$41)/2),MIN(IF(MOD(($A151-1)+Setup!$C$41,2)=0,Setup!$C$39,Setup!$C$40),DAY(EOMONTH(DATE(YEAR(Setup!$C$8),MONTH(Setup!$C$8)+INT((($A151-1)+Setup!$C$41)/2),1),0)))),Setup!$C$8+($A151-1)*IF(Setup!$C$7="Every week",7,14)))</f>
        <v>48313</v>
      </c>
      <c r="C151" s="45" t="n">
        <f aca="false">IF(Setup!$C$7="Every month",EDATE(Setup!$C$8,$A151),IF(Setup!$C$7="Twice a month",DATE(YEAR(Setup!$C$8),MONTH(Setup!$C$8)+INT(($A151+Setup!$C$41)/2),MIN(IF(MOD($A151+Setup!$C$41,2)=0,Setup!$C$39,Setup!$C$40),DAY(EOMONTH(DATE(YEAR(Setup!$C$8),MONTH(Setup!$C$8)+INT(($A151+Setup!$C$41)/2),1),0)))),Setup!$C$8+$A151*IF(Setup!$C$7="Every week",7,14)))</f>
        <v>48327</v>
      </c>
      <c r="D151" s="46"/>
      <c r="E151" s="47"/>
      <c r="F151" s="47"/>
      <c r="G151" s="47"/>
      <c r="H151" s="47"/>
      <c r="I151" s="48" t="n">
        <f aca="false">N(Setup!$C$11)+N(E151)</f>
        <v>100</v>
      </c>
      <c r="J151" s="48" t="n">
        <f aca="false">MIN(Setup!$C$37,MAX(I151,0))</f>
        <v>9.23076923076923</v>
      </c>
      <c r="K151" s="48" t="n">
        <f aca="false">MIN(MAX(N(Setup!$C$14)-L150,0),MAX(I151-J151,0))</f>
        <v>0</v>
      </c>
      <c r="L151" s="48" t="n">
        <f aca="false">L150+K151-N(G151)</f>
        <v>500</v>
      </c>
      <c r="M151" s="48" t="n">
        <f aca="false">M150+J151-N(H151)</f>
        <v>1320</v>
      </c>
      <c r="N151" s="48" t="n">
        <f aca="false">SUM(BX151:DU151)</f>
        <v>0</v>
      </c>
      <c r="O151" s="48" t="n">
        <f aca="false">SUM(Z151:BW151)-N151</f>
        <v>65</v>
      </c>
      <c r="P151" s="48" t="n">
        <f aca="false">MAX(I151-J151-K151,0)+O151</f>
        <v>155.769230769231</v>
      </c>
      <c r="Q151" s="48" t="n">
        <f aca="false">SUM(DV151:FS151)</f>
        <v>0</v>
      </c>
      <c r="R151" s="49" t="n">
        <f aca="false">N151+J151+K151+Q151</f>
        <v>9.23076923076923</v>
      </c>
      <c r="S151" s="48" t="n">
        <f aca="false">T151-T150-N(F151)+N151+Q151</f>
        <v>0</v>
      </c>
      <c r="T151" s="49" t="n">
        <f aca="false">SUM(FT151:HQ151)</f>
        <v>0</v>
      </c>
      <c r="U151" s="44" t="str">
        <f aca="false">IF(T150&lt;0.005,"",INDEX(Helpers!$C$2:$C$51,IF(_xlfn.MINIFS($DV$6:$FS$6,DV151:FS151,"&gt;0.005")=0,V151,_xlfn.MINIFS($DV$6:$FS$6,DV151:FS151,"&gt;0.005"))))</f>
        <v/>
      </c>
      <c r="V151" s="44" t="n">
        <f aca="false">IF(_xlfn.MINIFS($FT$6:$HQ$6,FT150:HQ150,"&gt;0.005")=0,1,_xlfn.MINIFS($FT$6:$HQ$6,FT150:HQ150,"&gt;0.005"))</f>
        <v>1</v>
      </c>
      <c r="W151" s="44" t="n">
        <f aca="false">IF(AND(D151&lt;&gt;"Paid",T150&gt;0.005),1,0)</f>
        <v>0</v>
      </c>
      <c r="X151" s="48" t="n">
        <f aca="false">SUMPRODUCT(((Helpers!$G$2:$G$51*(1+(Helpers!$D$2:$D$51+0.000000001)/12)^(($B151-Setup!$C$8)/(365.25/12))-Helpers!$E$2:$E$51*((1+(Helpers!$D$2:$D$51+0.000000001)/12)^(($B151-Setup!$C$8)/(365.25/12))-1)/((Helpers!$D$2:$D$51+0.000000001)/12))&gt;0)*(Helpers!$G$2:$G$51*(1+(Helpers!$D$2:$D$51+0.000000001)/12)^(($B151-Setup!$C$8)/(365.25/12))-Helpers!$E$2:$E$51*((1+(Helpers!$D$2:$D$51+0.000000001)/12)^(($B151-Setup!$C$8)/(365.25/12))-1)/((Helpers!$D$2:$D$51+0.000000001)/12)))</f>
        <v>0</v>
      </c>
      <c r="Y151" s="48"/>
      <c r="Z151" s="48" t="n">
        <f aca="false">IF(OR(N(Z$5)=0,Z$6=""),0,Z$5*((DATE(YEAR($B151),MONTH($B151),MIN(Z$6,DAY(EOMONTH($B151,0))))&gt;=$B151)*(DATE(YEAR($B151),MONTH($B151),MIN(Z$6,DAY(EOMONTH($B151,0))))&lt;$C151)+(DATE(YEAR($B151),MONTH($B151)+1,MIN(Z$6,DAY(EOMONTH($B151,1))))&gt;=$B151)*(DATE(YEAR($B151),MONTH($B151)+1,MIN(Z$6,DAY(EOMONTH($B151,1))))&lt;$C151)))</f>
        <v>25</v>
      </c>
      <c r="AA151" s="48" t="n">
        <f aca="false">IF(OR(N(AA$5)=0,AA$6=""),0,AA$5*((DATE(YEAR($B151),MONTH($B151),MIN(AA$6,DAY(EOMONTH($B151,0))))&gt;=$B151)*(DATE(YEAR($B151),MONTH($B151),MIN(AA$6,DAY(EOMONTH($B151,0))))&lt;$C151)+(DATE(YEAR($B151),MONTH($B151)+1,MIN(AA$6,DAY(EOMONTH($B151,1))))&gt;=$B151)*(DATE(YEAR($B151),MONTH($B151)+1,MIN(AA$6,DAY(EOMONTH($B151,1))))&lt;$C151)))</f>
        <v>40</v>
      </c>
      <c r="AB151" s="48" t="n">
        <f aca="false">IF(OR(N(AB$5)=0,AB$6=""),0,AB$5*((DATE(YEAR($B151),MONTH($B151),MIN(AB$6,DAY(EOMONTH($B151,0))))&gt;=$B151)*(DATE(YEAR($B151),MONTH($B151),MIN(AB$6,DAY(EOMONTH($B151,0))))&lt;$C151)+(DATE(YEAR($B151),MONTH($B151)+1,MIN(AB$6,DAY(EOMONTH($B151,1))))&gt;=$B151)*(DATE(YEAR($B151),MONTH($B151)+1,MIN(AB$6,DAY(EOMONTH($B151,1))))&lt;$C151)))</f>
        <v>0</v>
      </c>
      <c r="AC151" s="48" t="n">
        <f aca="false">IF(OR(N(AC$5)=0,AC$6=""),0,AC$5*((DATE(YEAR($B151),MONTH($B151),MIN(AC$6,DAY(EOMONTH($B151,0))))&gt;=$B151)*(DATE(YEAR($B151),MONTH($B151),MIN(AC$6,DAY(EOMONTH($B151,0))))&lt;$C151)+(DATE(YEAR($B151),MONTH($B151)+1,MIN(AC$6,DAY(EOMONTH($B151,1))))&gt;=$B151)*(DATE(YEAR($B151),MONTH($B151)+1,MIN(AC$6,DAY(EOMONTH($B151,1))))&lt;$C151)))</f>
        <v>0</v>
      </c>
      <c r="AD151" s="48" t="n">
        <f aca="false">IF(OR(N(AD$5)=0,AD$6=""),0,AD$5*((DATE(YEAR($B151),MONTH($B151),MIN(AD$6,DAY(EOMONTH($B151,0))))&gt;=$B151)*(DATE(YEAR($B151),MONTH($B151),MIN(AD$6,DAY(EOMONTH($B151,0))))&lt;$C151)+(DATE(YEAR($B151),MONTH($B151)+1,MIN(AD$6,DAY(EOMONTH($B151,1))))&gt;=$B151)*(DATE(YEAR($B151),MONTH($B151)+1,MIN(AD$6,DAY(EOMONTH($B151,1))))&lt;$C151)))</f>
        <v>0</v>
      </c>
      <c r="AE151" s="48" t="n">
        <f aca="false">IF(OR(N(AE$5)=0,AE$6=""),0,AE$5*((DATE(YEAR($B151),MONTH($B151),MIN(AE$6,DAY(EOMONTH($B151,0))))&gt;=$B151)*(DATE(YEAR($B151),MONTH($B151),MIN(AE$6,DAY(EOMONTH($B151,0))))&lt;$C151)+(DATE(YEAR($B151),MONTH($B151)+1,MIN(AE$6,DAY(EOMONTH($B151,1))))&gt;=$B151)*(DATE(YEAR($B151),MONTH($B151)+1,MIN(AE$6,DAY(EOMONTH($B151,1))))&lt;$C151)))</f>
        <v>0</v>
      </c>
      <c r="AF151" s="48" t="n">
        <f aca="false">IF(OR(N(AF$5)=0,AF$6=""),0,AF$5*((DATE(YEAR($B151),MONTH($B151),MIN(AF$6,DAY(EOMONTH($B151,0))))&gt;=$B151)*(DATE(YEAR($B151),MONTH($B151),MIN(AF$6,DAY(EOMONTH($B151,0))))&lt;$C151)+(DATE(YEAR($B151),MONTH($B151)+1,MIN(AF$6,DAY(EOMONTH($B151,1))))&gt;=$B151)*(DATE(YEAR($B151),MONTH($B151)+1,MIN(AF$6,DAY(EOMONTH($B151,1))))&lt;$C151)))</f>
        <v>0</v>
      </c>
      <c r="AG151" s="48" t="n">
        <f aca="false">IF(OR(N(AG$5)=0,AG$6=""),0,AG$5*((DATE(YEAR($B151),MONTH($B151),MIN(AG$6,DAY(EOMONTH($B151,0))))&gt;=$B151)*(DATE(YEAR($B151),MONTH($B151),MIN(AG$6,DAY(EOMONTH($B151,0))))&lt;$C151)+(DATE(YEAR($B151),MONTH($B151)+1,MIN(AG$6,DAY(EOMONTH($B151,1))))&gt;=$B151)*(DATE(YEAR($B151),MONTH($B151)+1,MIN(AG$6,DAY(EOMONTH($B151,1))))&lt;$C151)))</f>
        <v>0</v>
      </c>
      <c r="AH151" s="48" t="n">
        <f aca="false">IF(OR(N(AH$5)=0,AH$6=""),0,AH$5*((DATE(YEAR($B151),MONTH($B151),MIN(AH$6,DAY(EOMONTH($B151,0))))&gt;=$B151)*(DATE(YEAR($B151),MONTH($B151),MIN(AH$6,DAY(EOMONTH($B151,0))))&lt;$C151)+(DATE(YEAR($B151),MONTH($B151)+1,MIN(AH$6,DAY(EOMONTH($B151,1))))&gt;=$B151)*(DATE(YEAR($B151),MONTH($B151)+1,MIN(AH$6,DAY(EOMONTH($B151,1))))&lt;$C151)))</f>
        <v>0</v>
      </c>
      <c r="AI151" s="48" t="n">
        <f aca="false">IF(OR(N(AI$5)=0,AI$6=""),0,AI$5*((DATE(YEAR($B151),MONTH($B151),MIN(AI$6,DAY(EOMONTH($B151,0))))&gt;=$B151)*(DATE(YEAR($B151),MONTH($B151),MIN(AI$6,DAY(EOMONTH($B151,0))))&lt;$C151)+(DATE(YEAR($B151),MONTH($B151)+1,MIN(AI$6,DAY(EOMONTH($B151,1))))&gt;=$B151)*(DATE(YEAR($B151),MONTH($B151)+1,MIN(AI$6,DAY(EOMONTH($B151,1))))&lt;$C151)))</f>
        <v>0</v>
      </c>
      <c r="AJ151" s="48" t="n">
        <f aca="false">IF(OR(N(AJ$5)=0,AJ$6=""),0,AJ$5*((DATE(YEAR($B151),MONTH($B151),MIN(AJ$6,DAY(EOMONTH($B151,0))))&gt;=$B151)*(DATE(YEAR($B151),MONTH($B151),MIN(AJ$6,DAY(EOMONTH($B151,0))))&lt;$C151)+(DATE(YEAR($B151),MONTH($B151)+1,MIN(AJ$6,DAY(EOMONTH($B151,1))))&gt;=$B151)*(DATE(YEAR($B151),MONTH($B151)+1,MIN(AJ$6,DAY(EOMONTH($B151,1))))&lt;$C151)))</f>
        <v>0</v>
      </c>
      <c r="AK151" s="48" t="n">
        <f aca="false">IF(OR(N(AK$5)=0,AK$6=""),0,AK$5*((DATE(YEAR($B151),MONTH($B151),MIN(AK$6,DAY(EOMONTH($B151,0))))&gt;=$B151)*(DATE(YEAR($B151),MONTH($B151),MIN(AK$6,DAY(EOMONTH($B151,0))))&lt;$C151)+(DATE(YEAR($B151),MONTH($B151)+1,MIN(AK$6,DAY(EOMONTH($B151,1))))&gt;=$B151)*(DATE(YEAR($B151),MONTH($B151)+1,MIN(AK$6,DAY(EOMONTH($B151,1))))&lt;$C151)))</f>
        <v>0</v>
      </c>
      <c r="AL151" s="48" t="n">
        <f aca="false">IF(OR(N(AL$5)=0,AL$6=""),0,AL$5*((DATE(YEAR($B151),MONTH($B151),MIN(AL$6,DAY(EOMONTH($B151,0))))&gt;=$B151)*(DATE(YEAR($B151),MONTH($B151),MIN(AL$6,DAY(EOMONTH($B151,0))))&lt;$C151)+(DATE(YEAR($B151),MONTH($B151)+1,MIN(AL$6,DAY(EOMONTH($B151,1))))&gt;=$B151)*(DATE(YEAR($B151),MONTH($B151)+1,MIN(AL$6,DAY(EOMONTH($B151,1))))&lt;$C151)))</f>
        <v>0</v>
      </c>
      <c r="AM151" s="48" t="n">
        <f aca="false">IF(OR(N(AM$5)=0,AM$6=""),0,AM$5*((DATE(YEAR($B151),MONTH($B151),MIN(AM$6,DAY(EOMONTH($B151,0))))&gt;=$B151)*(DATE(YEAR($B151),MONTH($B151),MIN(AM$6,DAY(EOMONTH($B151,0))))&lt;$C151)+(DATE(YEAR($B151),MONTH($B151)+1,MIN(AM$6,DAY(EOMONTH($B151,1))))&gt;=$B151)*(DATE(YEAR($B151),MONTH($B151)+1,MIN(AM$6,DAY(EOMONTH($B151,1))))&lt;$C151)))</f>
        <v>0</v>
      </c>
      <c r="AN151" s="48" t="n">
        <f aca="false">IF(OR(N(AN$5)=0,AN$6=""),0,AN$5*((DATE(YEAR($B151),MONTH($B151),MIN(AN$6,DAY(EOMONTH($B151,0))))&gt;=$B151)*(DATE(YEAR($B151),MONTH($B151),MIN(AN$6,DAY(EOMONTH($B151,0))))&lt;$C151)+(DATE(YEAR($B151),MONTH($B151)+1,MIN(AN$6,DAY(EOMONTH($B151,1))))&gt;=$B151)*(DATE(YEAR($B151),MONTH($B151)+1,MIN(AN$6,DAY(EOMONTH($B151,1))))&lt;$C151)))</f>
        <v>0</v>
      </c>
      <c r="AO151" s="48" t="n">
        <f aca="false">IF(OR(N(AO$5)=0,AO$6=""),0,AO$5*((DATE(YEAR($B151),MONTH($B151),MIN(AO$6,DAY(EOMONTH($B151,0))))&gt;=$B151)*(DATE(YEAR($B151),MONTH($B151),MIN(AO$6,DAY(EOMONTH($B151,0))))&lt;$C151)+(DATE(YEAR($B151),MONTH($B151)+1,MIN(AO$6,DAY(EOMONTH($B151,1))))&gt;=$B151)*(DATE(YEAR($B151),MONTH($B151)+1,MIN(AO$6,DAY(EOMONTH($B151,1))))&lt;$C151)))</f>
        <v>0</v>
      </c>
      <c r="AP151" s="48" t="n">
        <f aca="false">IF(OR(N(AP$5)=0,AP$6=""),0,AP$5*((DATE(YEAR($B151),MONTH($B151),MIN(AP$6,DAY(EOMONTH($B151,0))))&gt;=$B151)*(DATE(YEAR($B151),MONTH($B151),MIN(AP$6,DAY(EOMONTH($B151,0))))&lt;$C151)+(DATE(YEAR($B151),MONTH($B151)+1,MIN(AP$6,DAY(EOMONTH($B151,1))))&gt;=$B151)*(DATE(YEAR($B151),MONTH($B151)+1,MIN(AP$6,DAY(EOMONTH($B151,1))))&lt;$C151)))</f>
        <v>0</v>
      </c>
      <c r="AQ151" s="48" t="n">
        <f aca="false">IF(OR(N(AQ$5)=0,AQ$6=""),0,AQ$5*((DATE(YEAR($B151),MONTH($B151),MIN(AQ$6,DAY(EOMONTH($B151,0))))&gt;=$B151)*(DATE(YEAR($B151),MONTH($B151),MIN(AQ$6,DAY(EOMONTH($B151,0))))&lt;$C151)+(DATE(YEAR($B151),MONTH($B151)+1,MIN(AQ$6,DAY(EOMONTH($B151,1))))&gt;=$B151)*(DATE(YEAR($B151),MONTH($B151)+1,MIN(AQ$6,DAY(EOMONTH($B151,1))))&lt;$C151)))</f>
        <v>0</v>
      </c>
      <c r="AR151" s="48" t="n">
        <f aca="false">IF(OR(N(AR$5)=0,AR$6=""),0,AR$5*((DATE(YEAR($B151),MONTH($B151),MIN(AR$6,DAY(EOMONTH($B151,0))))&gt;=$B151)*(DATE(YEAR($B151),MONTH($B151),MIN(AR$6,DAY(EOMONTH($B151,0))))&lt;$C151)+(DATE(YEAR($B151),MONTH($B151)+1,MIN(AR$6,DAY(EOMONTH($B151,1))))&gt;=$B151)*(DATE(YEAR($B151),MONTH($B151)+1,MIN(AR$6,DAY(EOMONTH($B151,1))))&lt;$C151)))</f>
        <v>0</v>
      </c>
      <c r="AS151" s="48" t="n">
        <f aca="false">IF(OR(N(AS$5)=0,AS$6=""),0,AS$5*((DATE(YEAR($B151),MONTH($B151),MIN(AS$6,DAY(EOMONTH($B151,0))))&gt;=$B151)*(DATE(YEAR($B151),MONTH($B151),MIN(AS$6,DAY(EOMONTH($B151,0))))&lt;$C151)+(DATE(YEAR($B151),MONTH($B151)+1,MIN(AS$6,DAY(EOMONTH($B151,1))))&gt;=$B151)*(DATE(YEAR($B151),MONTH($B151)+1,MIN(AS$6,DAY(EOMONTH($B151,1))))&lt;$C151)))</f>
        <v>0</v>
      </c>
      <c r="AT151" s="48" t="n">
        <f aca="false">IF(OR(N(AT$5)=0,AT$6=""),0,AT$5*((DATE(YEAR($B151),MONTH($B151),MIN(AT$6,DAY(EOMONTH($B151,0))))&gt;=$B151)*(DATE(YEAR($B151),MONTH($B151),MIN(AT$6,DAY(EOMONTH($B151,0))))&lt;$C151)+(DATE(YEAR($B151),MONTH($B151)+1,MIN(AT$6,DAY(EOMONTH($B151,1))))&gt;=$B151)*(DATE(YEAR($B151),MONTH($B151)+1,MIN(AT$6,DAY(EOMONTH($B151,1))))&lt;$C151)))</f>
        <v>0</v>
      </c>
      <c r="AU151" s="48" t="n">
        <f aca="false">IF(OR(N(AU$5)=0,AU$6=""),0,AU$5*((DATE(YEAR($B151),MONTH($B151),MIN(AU$6,DAY(EOMONTH($B151,0))))&gt;=$B151)*(DATE(YEAR($B151),MONTH($B151),MIN(AU$6,DAY(EOMONTH($B151,0))))&lt;$C151)+(DATE(YEAR($B151),MONTH($B151)+1,MIN(AU$6,DAY(EOMONTH($B151,1))))&gt;=$B151)*(DATE(YEAR($B151),MONTH($B151)+1,MIN(AU$6,DAY(EOMONTH($B151,1))))&lt;$C151)))</f>
        <v>0</v>
      </c>
      <c r="AV151" s="48" t="n">
        <f aca="false">IF(OR(N(AV$5)=0,AV$6=""),0,AV$5*((DATE(YEAR($B151),MONTH($B151),MIN(AV$6,DAY(EOMONTH($B151,0))))&gt;=$B151)*(DATE(YEAR($B151),MONTH($B151),MIN(AV$6,DAY(EOMONTH($B151,0))))&lt;$C151)+(DATE(YEAR($B151),MONTH($B151)+1,MIN(AV$6,DAY(EOMONTH($B151,1))))&gt;=$B151)*(DATE(YEAR($B151),MONTH($B151)+1,MIN(AV$6,DAY(EOMONTH($B151,1))))&lt;$C151)))</f>
        <v>0</v>
      </c>
      <c r="AW151" s="48" t="n">
        <f aca="false">IF(OR(N(AW$5)=0,AW$6=""),0,AW$5*((DATE(YEAR($B151),MONTH($B151),MIN(AW$6,DAY(EOMONTH($B151,0))))&gt;=$B151)*(DATE(YEAR($B151),MONTH($B151),MIN(AW$6,DAY(EOMONTH($B151,0))))&lt;$C151)+(DATE(YEAR($B151),MONTH($B151)+1,MIN(AW$6,DAY(EOMONTH($B151,1))))&gt;=$B151)*(DATE(YEAR($B151),MONTH($B151)+1,MIN(AW$6,DAY(EOMONTH($B151,1))))&lt;$C151)))</f>
        <v>0</v>
      </c>
      <c r="AX151" s="48" t="n">
        <f aca="false">IF(OR(N(AX$5)=0,AX$6=""),0,AX$5*((DATE(YEAR($B151),MONTH($B151),MIN(AX$6,DAY(EOMONTH($B151,0))))&gt;=$B151)*(DATE(YEAR($B151),MONTH($B151),MIN(AX$6,DAY(EOMONTH($B151,0))))&lt;$C151)+(DATE(YEAR($B151),MONTH($B151)+1,MIN(AX$6,DAY(EOMONTH($B151,1))))&gt;=$B151)*(DATE(YEAR($B151),MONTH($B151)+1,MIN(AX$6,DAY(EOMONTH($B151,1))))&lt;$C151)))</f>
        <v>0</v>
      </c>
      <c r="AY151" s="48" t="n">
        <f aca="false">IF(OR(N(AY$5)=0,AY$6=""),0,AY$5*((DATE(YEAR($B151),MONTH($B151),MIN(AY$6,DAY(EOMONTH($B151,0))))&gt;=$B151)*(DATE(YEAR($B151),MONTH($B151),MIN(AY$6,DAY(EOMONTH($B151,0))))&lt;$C151)+(DATE(YEAR($B151),MONTH($B151)+1,MIN(AY$6,DAY(EOMONTH($B151,1))))&gt;=$B151)*(DATE(YEAR($B151),MONTH($B151)+1,MIN(AY$6,DAY(EOMONTH($B151,1))))&lt;$C151)))</f>
        <v>0</v>
      </c>
      <c r="AZ151" s="48" t="n">
        <f aca="false">IF(OR(N(AZ$5)=0,AZ$6=""),0,AZ$5*((DATE(YEAR($B151),MONTH($B151),MIN(AZ$6,DAY(EOMONTH($B151,0))))&gt;=$B151)*(DATE(YEAR($B151),MONTH($B151),MIN(AZ$6,DAY(EOMONTH($B151,0))))&lt;$C151)+(DATE(YEAR($B151),MONTH($B151)+1,MIN(AZ$6,DAY(EOMONTH($B151,1))))&gt;=$B151)*(DATE(YEAR($B151),MONTH($B151)+1,MIN(AZ$6,DAY(EOMONTH($B151,1))))&lt;$C151)))</f>
        <v>0</v>
      </c>
      <c r="BA151" s="48" t="n">
        <f aca="false">IF(OR(N(BA$5)=0,BA$6=""),0,BA$5*((DATE(YEAR($B151),MONTH($B151),MIN(BA$6,DAY(EOMONTH($B151,0))))&gt;=$B151)*(DATE(YEAR($B151),MONTH($B151),MIN(BA$6,DAY(EOMONTH($B151,0))))&lt;$C151)+(DATE(YEAR($B151),MONTH($B151)+1,MIN(BA$6,DAY(EOMONTH($B151,1))))&gt;=$B151)*(DATE(YEAR($B151),MONTH($B151)+1,MIN(BA$6,DAY(EOMONTH($B151,1))))&lt;$C151)))</f>
        <v>0</v>
      </c>
      <c r="BB151" s="48" t="n">
        <f aca="false">IF(OR(N(BB$5)=0,BB$6=""),0,BB$5*((DATE(YEAR($B151),MONTH($B151),MIN(BB$6,DAY(EOMONTH($B151,0))))&gt;=$B151)*(DATE(YEAR($B151),MONTH($B151),MIN(BB$6,DAY(EOMONTH($B151,0))))&lt;$C151)+(DATE(YEAR($B151),MONTH($B151)+1,MIN(BB$6,DAY(EOMONTH($B151,1))))&gt;=$B151)*(DATE(YEAR($B151),MONTH($B151)+1,MIN(BB$6,DAY(EOMONTH($B151,1))))&lt;$C151)))</f>
        <v>0</v>
      </c>
      <c r="BC151" s="48" t="n">
        <f aca="false">IF(OR(N(BC$5)=0,BC$6=""),0,BC$5*((DATE(YEAR($B151),MONTH($B151),MIN(BC$6,DAY(EOMONTH($B151,0))))&gt;=$B151)*(DATE(YEAR($B151),MONTH($B151),MIN(BC$6,DAY(EOMONTH($B151,0))))&lt;$C151)+(DATE(YEAR($B151),MONTH($B151)+1,MIN(BC$6,DAY(EOMONTH($B151,1))))&gt;=$B151)*(DATE(YEAR($B151),MONTH($B151)+1,MIN(BC$6,DAY(EOMONTH($B151,1))))&lt;$C151)))</f>
        <v>0</v>
      </c>
      <c r="BD151" s="48" t="n">
        <f aca="false">IF(OR(N(BD$5)=0,BD$6=""),0,BD$5*((DATE(YEAR($B151),MONTH($B151),MIN(BD$6,DAY(EOMONTH($B151,0))))&gt;=$B151)*(DATE(YEAR($B151),MONTH($B151),MIN(BD$6,DAY(EOMONTH($B151,0))))&lt;$C151)+(DATE(YEAR($B151),MONTH($B151)+1,MIN(BD$6,DAY(EOMONTH($B151,1))))&gt;=$B151)*(DATE(YEAR($B151),MONTH($B151)+1,MIN(BD$6,DAY(EOMONTH($B151,1))))&lt;$C151)))</f>
        <v>0</v>
      </c>
      <c r="BE151" s="48" t="n">
        <f aca="false">IF(OR(N(BE$5)=0,BE$6=""),0,BE$5*((DATE(YEAR($B151),MONTH($B151),MIN(BE$6,DAY(EOMONTH($B151,0))))&gt;=$B151)*(DATE(YEAR($B151),MONTH($B151),MIN(BE$6,DAY(EOMONTH($B151,0))))&lt;$C151)+(DATE(YEAR($B151),MONTH($B151)+1,MIN(BE$6,DAY(EOMONTH($B151,1))))&gt;=$B151)*(DATE(YEAR($B151),MONTH($B151)+1,MIN(BE$6,DAY(EOMONTH($B151,1))))&lt;$C151)))</f>
        <v>0</v>
      </c>
      <c r="BF151" s="48" t="n">
        <f aca="false">IF(OR(N(BF$5)=0,BF$6=""),0,BF$5*((DATE(YEAR($B151),MONTH($B151),MIN(BF$6,DAY(EOMONTH($B151,0))))&gt;=$B151)*(DATE(YEAR($B151),MONTH($B151),MIN(BF$6,DAY(EOMONTH($B151,0))))&lt;$C151)+(DATE(YEAR($B151),MONTH($B151)+1,MIN(BF$6,DAY(EOMONTH($B151,1))))&gt;=$B151)*(DATE(YEAR($B151),MONTH($B151)+1,MIN(BF$6,DAY(EOMONTH($B151,1))))&lt;$C151)))</f>
        <v>0</v>
      </c>
      <c r="BG151" s="48" t="n">
        <f aca="false">IF(OR(N(BG$5)=0,BG$6=""),0,BG$5*((DATE(YEAR($B151),MONTH($B151),MIN(BG$6,DAY(EOMONTH($B151,0))))&gt;=$B151)*(DATE(YEAR($B151),MONTH($B151),MIN(BG$6,DAY(EOMONTH($B151,0))))&lt;$C151)+(DATE(YEAR($B151),MONTH($B151)+1,MIN(BG$6,DAY(EOMONTH($B151,1))))&gt;=$B151)*(DATE(YEAR($B151),MONTH($B151)+1,MIN(BG$6,DAY(EOMONTH($B151,1))))&lt;$C151)))</f>
        <v>0</v>
      </c>
      <c r="BH151" s="48" t="n">
        <f aca="false">IF(OR(N(BH$5)=0,BH$6=""),0,BH$5*((DATE(YEAR($B151),MONTH($B151),MIN(BH$6,DAY(EOMONTH($B151,0))))&gt;=$B151)*(DATE(YEAR($B151),MONTH($B151),MIN(BH$6,DAY(EOMONTH($B151,0))))&lt;$C151)+(DATE(YEAR($B151),MONTH($B151)+1,MIN(BH$6,DAY(EOMONTH($B151,1))))&gt;=$B151)*(DATE(YEAR($B151),MONTH($B151)+1,MIN(BH$6,DAY(EOMONTH($B151,1))))&lt;$C151)))</f>
        <v>0</v>
      </c>
      <c r="BI151" s="48" t="n">
        <f aca="false">IF(OR(N(BI$5)=0,BI$6=""),0,BI$5*((DATE(YEAR($B151),MONTH($B151),MIN(BI$6,DAY(EOMONTH($B151,0))))&gt;=$B151)*(DATE(YEAR($B151),MONTH($B151),MIN(BI$6,DAY(EOMONTH($B151,0))))&lt;$C151)+(DATE(YEAR($B151),MONTH($B151)+1,MIN(BI$6,DAY(EOMONTH($B151,1))))&gt;=$B151)*(DATE(YEAR($B151),MONTH($B151)+1,MIN(BI$6,DAY(EOMONTH($B151,1))))&lt;$C151)))</f>
        <v>0</v>
      </c>
      <c r="BJ151" s="48" t="n">
        <f aca="false">IF(OR(N(BJ$5)=0,BJ$6=""),0,BJ$5*((DATE(YEAR($B151),MONTH($B151),MIN(BJ$6,DAY(EOMONTH($B151,0))))&gt;=$B151)*(DATE(YEAR($B151),MONTH($B151),MIN(BJ$6,DAY(EOMONTH($B151,0))))&lt;$C151)+(DATE(YEAR($B151),MONTH($B151)+1,MIN(BJ$6,DAY(EOMONTH($B151,1))))&gt;=$B151)*(DATE(YEAR($B151),MONTH($B151)+1,MIN(BJ$6,DAY(EOMONTH($B151,1))))&lt;$C151)))</f>
        <v>0</v>
      </c>
      <c r="BK151" s="48" t="n">
        <f aca="false">IF(OR(N(BK$5)=0,BK$6=""),0,BK$5*((DATE(YEAR($B151),MONTH($B151),MIN(BK$6,DAY(EOMONTH($B151,0))))&gt;=$B151)*(DATE(YEAR($B151),MONTH($B151),MIN(BK$6,DAY(EOMONTH($B151,0))))&lt;$C151)+(DATE(YEAR($B151),MONTH($B151)+1,MIN(BK$6,DAY(EOMONTH($B151,1))))&gt;=$B151)*(DATE(YEAR($B151),MONTH($B151)+1,MIN(BK$6,DAY(EOMONTH($B151,1))))&lt;$C151)))</f>
        <v>0</v>
      </c>
      <c r="BL151" s="48" t="n">
        <f aca="false">IF(OR(N(BL$5)=0,BL$6=""),0,BL$5*((DATE(YEAR($B151),MONTH($B151),MIN(BL$6,DAY(EOMONTH($B151,0))))&gt;=$B151)*(DATE(YEAR($B151),MONTH($B151),MIN(BL$6,DAY(EOMONTH($B151,0))))&lt;$C151)+(DATE(YEAR($B151),MONTH($B151)+1,MIN(BL$6,DAY(EOMONTH($B151,1))))&gt;=$B151)*(DATE(YEAR($B151),MONTH($B151)+1,MIN(BL$6,DAY(EOMONTH($B151,1))))&lt;$C151)))</f>
        <v>0</v>
      </c>
      <c r="BM151" s="48" t="n">
        <f aca="false">IF(OR(N(BM$5)=0,BM$6=""),0,BM$5*((DATE(YEAR($B151),MONTH($B151),MIN(BM$6,DAY(EOMONTH($B151,0))))&gt;=$B151)*(DATE(YEAR($B151),MONTH($B151),MIN(BM$6,DAY(EOMONTH($B151,0))))&lt;$C151)+(DATE(YEAR($B151),MONTH($B151)+1,MIN(BM$6,DAY(EOMONTH($B151,1))))&gt;=$B151)*(DATE(YEAR($B151),MONTH($B151)+1,MIN(BM$6,DAY(EOMONTH($B151,1))))&lt;$C151)))</f>
        <v>0</v>
      </c>
      <c r="BN151" s="48" t="n">
        <f aca="false">IF(OR(N(BN$5)=0,BN$6=""),0,BN$5*((DATE(YEAR($B151),MONTH($B151),MIN(BN$6,DAY(EOMONTH($B151,0))))&gt;=$B151)*(DATE(YEAR($B151),MONTH($B151),MIN(BN$6,DAY(EOMONTH($B151,0))))&lt;$C151)+(DATE(YEAR($B151),MONTH($B151)+1,MIN(BN$6,DAY(EOMONTH($B151,1))))&gt;=$B151)*(DATE(YEAR($B151),MONTH($B151)+1,MIN(BN$6,DAY(EOMONTH($B151,1))))&lt;$C151)))</f>
        <v>0</v>
      </c>
      <c r="BO151" s="48" t="n">
        <f aca="false">IF(OR(N(BO$5)=0,BO$6=""),0,BO$5*((DATE(YEAR($B151),MONTH($B151),MIN(BO$6,DAY(EOMONTH($B151,0))))&gt;=$B151)*(DATE(YEAR($B151),MONTH($B151),MIN(BO$6,DAY(EOMONTH($B151,0))))&lt;$C151)+(DATE(YEAR($B151),MONTH($B151)+1,MIN(BO$6,DAY(EOMONTH($B151,1))))&gt;=$B151)*(DATE(YEAR($B151),MONTH($B151)+1,MIN(BO$6,DAY(EOMONTH($B151,1))))&lt;$C151)))</f>
        <v>0</v>
      </c>
      <c r="BP151" s="48" t="n">
        <f aca="false">IF(OR(N(BP$5)=0,BP$6=""),0,BP$5*((DATE(YEAR($B151),MONTH($B151),MIN(BP$6,DAY(EOMONTH($B151,0))))&gt;=$B151)*(DATE(YEAR($B151),MONTH($B151),MIN(BP$6,DAY(EOMONTH($B151,0))))&lt;$C151)+(DATE(YEAR($B151),MONTH($B151)+1,MIN(BP$6,DAY(EOMONTH($B151,1))))&gt;=$B151)*(DATE(YEAR($B151),MONTH($B151)+1,MIN(BP$6,DAY(EOMONTH($B151,1))))&lt;$C151)))</f>
        <v>0</v>
      </c>
      <c r="BQ151" s="48" t="n">
        <f aca="false">IF(OR(N(BQ$5)=0,BQ$6=""),0,BQ$5*((DATE(YEAR($B151),MONTH($B151),MIN(BQ$6,DAY(EOMONTH($B151,0))))&gt;=$B151)*(DATE(YEAR($B151),MONTH($B151),MIN(BQ$6,DAY(EOMONTH($B151,0))))&lt;$C151)+(DATE(YEAR($B151),MONTH($B151)+1,MIN(BQ$6,DAY(EOMONTH($B151,1))))&gt;=$B151)*(DATE(YEAR($B151),MONTH($B151)+1,MIN(BQ$6,DAY(EOMONTH($B151,1))))&lt;$C151)))</f>
        <v>0</v>
      </c>
      <c r="BR151" s="48" t="n">
        <f aca="false">IF(OR(N(BR$5)=0,BR$6=""),0,BR$5*((DATE(YEAR($B151),MONTH($B151),MIN(BR$6,DAY(EOMONTH($B151,0))))&gt;=$B151)*(DATE(YEAR($B151),MONTH($B151),MIN(BR$6,DAY(EOMONTH($B151,0))))&lt;$C151)+(DATE(YEAR($B151),MONTH($B151)+1,MIN(BR$6,DAY(EOMONTH($B151,1))))&gt;=$B151)*(DATE(YEAR($B151),MONTH($B151)+1,MIN(BR$6,DAY(EOMONTH($B151,1))))&lt;$C151)))</f>
        <v>0</v>
      </c>
      <c r="BS151" s="48" t="n">
        <f aca="false">IF(OR(N(BS$5)=0,BS$6=""),0,BS$5*((DATE(YEAR($B151),MONTH($B151),MIN(BS$6,DAY(EOMONTH($B151,0))))&gt;=$B151)*(DATE(YEAR($B151),MONTH($B151),MIN(BS$6,DAY(EOMONTH($B151,0))))&lt;$C151)+(DATE(YEAR($B151),MONTH($B151)+1,MIN(BS$6,DAY(EOMONTH($B151,1))))&gt;=$B151)*(DATE(YEAR($B151),MONTH($B151)+1,MIN(BS$6,DAY(EOMONTH($B151,1))))&lt;$C151)))</f>
        <v>0</v>
      </c>
      <c r="BT151" s="48" t="n">
        <f aca="false">IF(OR(N(BT$5)=0,BT$6=""),0,BT$5*((DATE(YEAR($B151),MONTH($B151),MIN(BT$6,DAY(EOMONTH($B151,0))))&gt;=$B151)*(DATE(YEAR($B151),MONTH($B151),MIN(BT$6,DAY(EOMONTH($B151,0))))&lt;$C151)+(DATE(YEAR($B151),MONTH($B151)+1,MIN(BT$6,DAY(EOMONTH($B151,1))))&gt;=$B151)*(DATE(YEAR($B151),MONTH($B151)+1,MIN(BT$6,DAY(EOMONTH($B151,1))))&lt;$C151)))</f>
        <v>0</v>
      </c>
      <c r="BU151" s="48" t="n">
        <f aca="false">IF(OR(N(BU$5)=0,BU$6=""),0,BU$5*((DATE(YEAR($B151),MONTH($B151),MIN(BU$6,DAY(EOMONTH($B151,0))))&gt;=$B151)*(DATE(YEAR($B151),MONTH($B151),MIN(BU$6,DAY(EOMONTH($B151,0))))&lt;$C151)+(DATE(YEAR($B151),MONTH($B151)+1,MIN(BU$6,DAY(EOMONTH($B151,1))))&gt;=$B151)*(DATE(YEAR($B151),MONTH($B151)+1,MIN(BU$6,DAY(EOMONTH($B151,1))))&lt;$C151)))</f>
        <v>0</v>
      </c>
      <c r="BV151" s="48" t="n">
        <f aca="false">IF(OR(N(BV$5)=0,BV$6=""),0,BV$5*((DATE(YEAR($B151),MONTH($B151),MIN(BV$6,DAY(EOMONTH($B151,0))))&gt;=$B151)*(DATE(YEAR($B151),MONTH($B151),MIN(BV$6,DAY(EOMONTH($B151,0))))&lt;$C151)+(DATE(YEAR($B151),MONTH($B151)+1,MIN(BV$6,DAY(EOMONTH($B151,1))))&gt;=$B151)*(DATE(YEAR($B151),MONTH($B151)+1,MIN(BV$6,DAY(EOMONTH($B151,1))))&lt;$C151)))</f>
        <v>0</v>
      </c>
      <c r="BW151" s="48" t="n">
        <f aca="false">IF(OR(N(BW$5)=0,BW$6=""),0,BW$5*((DATE(YEAR($B151),MONTH($B151),MIN(BW$6,DAY(EOMONTH($B151,0))))&gt;=$B151)*(DATE(YEAR($B151),MONTH($B151),MIN(BW$6,DAY(EOMONTH($B151,0))))&lt;$C151)+(DATE(YEAR($B151),MONTH($B151)+1,MIN(BW$6,DAY(EOMONTH($B151,1))))&gt;=$B151)*(DATE(YEAR($B151),MONTH($B151)+1,MIN(BW$6,DAY(EOMONTH($B151,1))))&lt;$C151)))</f>
        <v>0</v>
      </c>
      <c r="BX151" s="48" t="n">
        <f aca="false">MIN(Z151,(FT150*(1+FT$5/Setup!$C$36)+IF($V151=1,N($F151),0)))</f>
        <v>0</v>
      </c>
      <c r="BY151" s="48" t="n">
        <f aca="false">MIN(AA151,(FU150*(1+FU$5/Setup!$C$36)+IF($V151=2,N($F151),0)))</f>
        <v>0</v>
      </c>
      <c r="BZ151" s="48" t="n">
        <f aca="false">MIN(AB151,(FV150*(1+FV$5/Setup!$C$36)+IF($V151=3,N($F151),0)))</f>
        <v>0</v>
      </c>
      <c r="CA151" s="48" t="n">
        <f aca="false">MIN(AC151,(FW150*(1+FW$5/Setup!$C$36)+IF($V151=4,N($F151),0)))</f>
        <v>0</v>
      </c>
      <c r="CB151" s="48" t="n">
        <f aca="false">MIN(AD151,(FX150*(1+FX$5/Setup!$C$36)+IF($V151=5,N($F151),0)))</f>
        <v>0</v>
      </c>
      <c r="CC151" s="48" t="n">
        <f aca="false">MIN(AE151,(FY150*(1+FY$5/Setup!$C$36)+IF($V151=6,N($F151),0)))</f>
        <v>0</v>
      </c>
      <c r="CD151" s="48" t="n">
        <f aca="false">MIN(AF151,(FZ150*(1+FZ$5/Setup!$C$36)+IF($V151=7,N($F151),0)))</f>
        <v>0</v>
      </c>
      <c r="CE151" s="48" t="n">
        <f aca="false">MIN(AG151,(GA150*(1+GA$5/Setup!$C$36)+IF($V151=8,N($F151),0)))</f>
        <v>0</v>
      </c>
      <c r="CF151" s="48" t="n">
        <f aca="false">MIN(AH151,(GB150*(1+GB$5/Setup!$C$36)+IF($V151=9,N($F151),0)))</f>
        <v>0</v>
      </c>
      <c r="CG151" s="48" t="n">
        <f aca="false">MIN(AI151,(GC150*(1+GC$5/Setup!$C$36)+IF($V151=10,N($F151),0)))</f>
        <v>0</v>
      </c>
      <c r="CH151" s="48" t="n">
        <f aca="false">MIN(AJ151,(GD150*(1+GD$5/Setup!$C$36)+IF($V151=11,N($F151),0)))</f>
        <v>0</v>
      </c>
      <c r="CI151" s="48" t="n">
        <f aca="false">MIN(AK151,(GE150*(1+GE$5/Setup!$C$36)+IF($V151=12,N($F151),0)))</f>
        <v>0</v>
      </c>
      <c r="CJ151" s="48" t="n">
        <f aca="false">MIN(AL151,(GF150*(1+GF$5/Setup!$C$36)+IF($V151=13,N($F151),0)))</f>
        <v>0</v>
      </c>
      <c r="CK151" s="48" t="n">
        <f aca="false">MIN(AM151,(GG150*(1+GG$5/Setup!$C$36)+IF($V151=14,N($F151),0)))</f>
        <v>0</v>
      </c>
      <c r="CL151" s="48" t="n">
        <f aca="false">MIN(AN151,(GH150*(1+GH$5/Setup!$C$36)+IF($V151=15,N($F151),0)))</f>
        <v>0</v>
      </c>
      <c r="CM151" s="48" t="n">
        <f aca="false">MIN(AO151,(GI150*(1+GI$5/Setup!$C$36)+IF($V151=16,N($F151),0)))</f>
        <v>0</v>
      </c>
      <c r="CN151" s="48" t="n">
        <f aca="false">MIN(AP151,(GJ150*(1+GJ$5/Setup!$C$36)+IF($V151=17,N($F151),0)))</f>
        <v>0</v>
      </c>
      <c r="CO151" s="48" t="n">
        <f aca="false">MIN(AQ151,(GK150*(1+GK$5/Setup!$C$36)+IF($V151=18,N($F151),0)))</f>
        <v>0</v>
      </c>
      <c r="CP151" s="48" t="n">
        <f aca="false">MIN(AR151,(GL150*(1+GL$5/Setup!$C$36)+IF($V151=19,N($F151),0)))</f>
        <v>0</v>
      </c>
      <c r="CQ151" s="48" t="n">
        <f aca="false">MIN(AS151,(GM150*(1+GM$5/Setup!$C$36)+IF($V151=20,N($F151),0)))</f>
        <v>0</v>
      </c>
      <c r="CR151" s="48" t="n">
        <f aca="false">MIN(AT151,(GN150*(1+GN$5/Setup!$C$36)+IF($V151=21,N($F151),0)))</f>
        <v>0</v>
      </c>
      <c r="CS151" s="48" t="n">
        <f aca="false">MIN(AU151,(GO150*(1+GO$5/Setup!$C$36)+IF($V151=22,N($F151),0)))</f>
        <v>0</v>
      </c>
      <c r="CT151" s="48" t="n">
        <f aca="false">MIN(AV151,(GP150*(1+GP$5/Setup!$C$36)+IF($V151=23,N($F151),0)))</f>
        <v>0</v>
      </c>
      <c r="CU151" s="48" t="n">
        <f aca="false">MIN(AW151,(GQ150*(1+GQ$5/Setup!$C$36)+IF($V151=24,N($F151),0)))</f>
        <v>0</v>
      </c>
      <c r="CV151" s="48" t="n">
        <f aca="false">MIN(AX151,(GR150*(1+GR$5/Setup!$C$36)+IF($V151=25,N($F151),0)))</f>
        <v>0</v>
      </c>
      <c r="CW151" s="48" t="n">
        <f aca="false">MIN(AY151,(GS150*(1+GS$5/Setup!$C$36)+IF($V151=26,N($F151),0)))</f>
        <v>0</v>
      </c>
      <c r="CX151" s="48" t="n">
        <f aca="false">MIN(AZ151,(GT150*(1+GT$5/Setup!$C$36)+IF($V151=27,N($F151),0)))</f>
        <v>0</v>
      </c>
      <c r="CY151" s="48" t="n">
        <f aca="false">MIN(BA151,(GU150*(1+GU$5/Setup!$C$36)+IF($V151=28,N($F151),0)))</f>
        <v>0</v>
      </c>
      <c r="CZ151" s="48" t="n">
        <f aca="false">MIN(BB151,(GV150*(1+GV$5/Setup!$C$36)+IF($V151=29,N($F151),0)))</f>
        <v>0</v>
      </c>
      <c r="DA151" s="48" t="n">
        <f aca="false">MIN(BC151,(GW150*(1+GW$5/Setup!$C$36)+IF($V151=30,N($F151),0)))</f>
        <v>0</v>
      </c>
      <c r="DB151" s="48" t="n">
        <f aca="false">MIN(BD151,(GX150*(1+GX$5/Setup!$C$36)+IF($V151=31,N($F151),0)))</f>
        <v>0</v>
      </c>
      <c r="DC151" s="48" t="n">
        <f aca="false">MIN(BE151,(GY150*(1+GY$5/Setup!$C$36)+IF($V151=32,N($F151),0)))</f>
        <v>0</v>
      </c>
      <c r="DD151" s="48" t="n">
        <f aca="false">MIN(BF151,(GZ150*(1+GZ$5/Setup!$C$36)+IF($V151=33,N($F151),0)))</f>
        <v>0</v>
      </c>
      <c r="DE151" s="48" t="n">
        <f aca="false">MIN(BG151,(HA150*(1+HA$5/Setup!$C$36)+IF($V151=34,N($F151),0)))</f>
        <v>0</v>
      </c>
      <c r="DF151" s="48" t="n">
        <f aca="false">MIN(BH151,(HB150*(1+HB$5/Setup!$C$36)+IF($V151=35,N($F151),0)))</f>
        <v>0</v>
      </c>
      <c r="DG151" s="48" t="n">
        <f aca="false">MIN(BI151,(HC150*(1+HC$5/Setup!$C$36)+IF($V151=36,N($F151),0)))</f>
        <v>0</v>
      </c>
      <c r="DH151" s="48" t="n">
        <f aca="false">MIN(BJ151,(HD150*(1+HD$5/Setup!$C$36)+IF($V151=37,N($F151),0)))</f>
        <v>0</v>
      </c>
      <c r="DI151" s="48" t="n">
        <f aca="false">MIN(BK151,(HE150*(1+HE$5/Setup!$C$36)+IF($V151=38,N($F151),0)))</f>
        <v>0</v>
      </c>
      <c r="DJ151" s="48" t="n">
        <f aca="false">MIN(BL151,(HF150*(1+HF$5/Setup!$C$36)+IF($V151=39,N($F151),0)))</f>
        <v>0</v>
      </c>
      <c r="DK151" s="48" t="n">
        <f aca="false">MIN(BM151,(HG150*(1+HG$5/Setup!$C$36)+IF($V151=40,N($F151),0)))</f>
        <v>0</v>
      </c>
      <c r="DL151" s="48" t="n">
        <f aca="false">MIN(BN151,(HH150*(1+HH$5/Setup!$C$36)+IF($V151=41,N($F151),0)))</f>
        <v>0</v>
      </c>
      <c r="DM151" s="48" t="n">
        <f aca="false">MIN(BO151,(HI150*(1+HI$5/Setup!$C$36)+IF($V151=42,N($F151),0)))</f>
        <v>0</v>
      </c>
      <c r="DN151" s="48" t="n">
        <f aca="false">MIN(BP151,(HJ150*(1+HJ$5/Setup!$C$36)+IF($V151=43,N($F151),0)))</f>
        <v>0</v>
      </c>
      <c r="DO151" s="48" t="n">
        <f aca="false">MIN(BQ151,(HK150*(1+HK$5/Setup!$C$36)+IF($V151=44,N($F151),0)))</f>
        <v>0</v>
      </c>
      <c r="DP151" s="48" t="n">
        <f aca="false">MIN(BR151,(HL150*(1+HL$5/Setup!$C$36)+IF($V151=45,N($F151),0)))</f>
        <v>0</v>
      </c>
      <c r="DQ151" s="48" t="n">
        <f aca="false">MIN(BS151,(HM150*(1+HM$5/Setup!$C$36)+IF($V151=46,N($F151),0)))</f>
        <v>0</v>
      </c>
      <c r="DR151" s="48" t="n">
        <f aca="false">MIN(BT151,(HN150*(1+HN$5/Setup!$C$36)+IF($V151=47,N($F151),0)))</f>
        <v>0</v>
      </c>
      <c r="DS151" s="48" t="n">
        <f aca="false">MIN(BU151,(HO150*(1+HO$5/Setup!$C$36)+IF($V151=48,N($F151),0)))</f>
        <v>0</v>
      </c>
      <c r="DT151" s="48" t="n">
        <f aca="false">MIN(BV151,(HP150*(1+HP$5/Setup!$C$36)+IF($V151=49,N($F151),0)))</f>
        <v>0</v>
      </c>
      <c r="DU151" s="48" t="n">
        <f aca="false">MIN(BW151,(HQ150*(1+HQ$5/Setup!$C$36)+IF($V151=50,N($F151),0)))</f>
        <v>0</v>
      </c>
      <c r="DV151" s="48" t="n">
        <f aca="false">MIN(MAX((FT150*(1+FT$5/Setup!$C$36)+IF($V151=1,N($F151),0))-BX151,0),MAX($P151-0,0))</f>
        <v>0</v>
      </c>
      <c r="DW151" s="48" t="n">
        <f aca="false">MIN(MAX((FU150*(1+FU$5/Setup!$C$36)+IF($V151=2,N($F151),0))-BY151,0),MAX($P151-SUM(DV151:DV151),0))</f>
        <v>0</v>
      </c>
      <c r="DX151" s="48" t="n">
        <f aca="false">MIN(MAX((FV150*(1+FV$5/Setup!$C$36)+IF($V151=3,N($F151),0))-BZ151,0),MAX($P151-SUM(DV151:DW151),0))</f>
        <v>0</v>
      </c>
      <c r="DY151" s="48" t="n">
        <f aca="false">MIN(MAX((FW150*(1+FW$5/Setup!$C$36)+IF($V151=4,N($F151),0))-CA151,0),MAX($P151-SUM(DV151:DX151),0))</f>
        <v>0</v>
      </c>
      <c r="DZ151" s="48" t="n">
        <f aca="false">MIN(MAX((FX150*(1+FX$5/Setup!$C$36)+IF($V151=5,N($F151),0))-CB151,0),MAX($P151-SUM(DV151:DY151),0))</f>
        <v>0</v>
      </c>
      <c r="EA151" s="48" t="n">
        <f aca="false">MIN(MAX((FY150*(1+FY$5/Setup!$C$36)+IF($V151=6,N($F151),0))-CC151,0),MAX($P151-SUM(DV151:DZ151),0))</f>
        <v>0</v>
      </c>
      <c r="EB151" s="48" t="n">
        <f aca="false">MIN(MAX((FZ150*(1+FZ$5/Setup!$C$36)+IF($V151=7,N($F151),0))-CD151,0),MAX($P151-SUM(DV151:EA151),0))</f>
        <v>0</v>
      </c>
      <c r="EC151" s="48" t="n">
        <f aca="false">MIN(MAX((GA150*(1+GA$5/Setup!$C$36)+IF($V151=8,N($F151),0))-CE151,0),MAX($P151-SUM(DV151:EB151),0))</f>
        <v>0</v>
      </c>
      <c r="ED151" s="48" t="n">
        <f aca="false">MIN(MAX((GB150*(1+GB$5/Setup!$C$36)+IF($V151=9,N($F151),0))-CF151,0),MAX($P151-SUM(DV151:EC151),0))</f>
        <v>0</v>
      </c>
      <c r="EE151" s="48" t="n">
        <f aca="false">MIN(MAX((GC150*(1+GC$5/Setup!$C$36)+IF($V151=10,N($F151),0))-CG151,0),MAX($P151-SUM(DV151:ED151),0))</f>
        <v>0</v>
      </c>
      <c r="EF151" s="48" t="n">
        <f aca="false">MIN(MAX((GD150*(1+GD$5/Setup!$C$36)+IF($V151=11,N($F151),0))-CH151,0),MAX($P151-SUM(DV151:EE151),0))</f>
        <v>0</v>
      </c>
      <c r="EG151" s="48" t="n">
        <f aca="false">MIN(MAX((GE150*(1+GE$5/Setup!$C$36)+IF($V151=12,N($F151),0))-CI151,0),MAX($P151-SUM(DV151:EF151),0))</f>
        <v>0</v>
      </c>
      <c r="EH151" s="48" t="n">
        <f aca="false">MIN(MAX((GF150*(1+GF$5/Setup!$C$36)+IF($V151=13,N($F151),0))-CJ151,0),MAX($P151-SUM(DV151:EG151),0))</f>
        <v>0</v>
      </c>
      <c r="EI151" s="48" t="n">
        <f aca="false">MIN(MAX((GG150*(1+GG$5/Setup!$C$36)+IF($V151=14,N($F151),0))-CK151,0),MAX($P151-SUM(DV151:EH151),0))</f>
        <v>0</v>
      </c>
      <c r="EJ151" s="48" t="n">
        <f aca="false">MIN(MAX((GH150*(1+GH$5/Setup!$C$36)+IF($V151=15,N($F151),0))-CL151,0),MAX($P151-SUM(DV151:EI151),0))</f>
        <v>0</v>
      </c>
      <c r="EK151" s="48" t="n">
        <f aca="false">MIN(MAX((GI150*(1+GI$5/Setup!$C$36)+IF($V151=16,N($F151),0))-CM151,0),MAX($P151-SUM(DV151:EJ151),0))</f>
        <v>0</v>
      </c>
      <c r="EL151" s="48" t="n">
        <f aca="false">MIN(MAX((GJ150*(1+GJ$5/Setup!$C$36)+IF($V151=17,N($F151),0))-CN151,0),MAX($P151-SUM(DV151:EK151),0))</f>
        <v>0</v>
      </c>
      <c r="EM151" s="48" t="n">
        <f aca="false">MIN(MAX((GK150*(1+GK$5/Setup!$C$36)+IF($V151=18,N($F151),0))-CO151,0),MAX($P151-SUM(DV151:EL151),0))</f>
        <v>0</v>
      </c>
      <c r="EN151" s="48" t="n">
        <f aca="false">MIN(MAX((GL150*(1+GL$5/Setup!$C$36)+IF($V151=19,N($F151),0))-CP151,0),MAX($P151-SUM(DV151:EM151),0))</f>
        <v>0</v>
      </c>
      <c r="EO151" s="48" t="n">
        <f aca="false">MIN(MAX((GM150*(1+GM$5/Setup!$C$36)+IF($V151=20,N($F151),0))-CQ151,0),MAX($P151-SUM(DV151:EN151),0))</f>
        <v>0</v>
      </c>
      <c r="EP151" s="48" t="n">
        <f aca="false">MIN(MAX((GN150*(1+GN$5/Setup!$C$36)+IF($V151=21,N($F151),0))-CR151,0),MAX($P151-SUM(DV151:EO151),0))</f>
        <v>0</v>
      </c>
      <c r="EQ151" s="48" t="n">
        <f aca="false">MIN(MAX((GO150*(1+GO$5/Setup!$C$36)+IF($V151=22,N($F151),0))-CS151,0),MAX($P151-SUM(DV151:EP151),0))</f>
        <v>0</v>
      </c>
      <c r="ER151" s="48" t="n">
        <f aca="false">MIN(MAX((GP150*(1+GP$5/Setup!$C$36)+IF($V151=23,N($F151),0))-CT151,0),MAX($P151-SUM(DV151:EQ151),0))</f>
        <v>0</v>
      </c>
      <c r="ES151" s="48" t="n">
        <f aca="false">MIN(MAX((GQ150*(1+GQ$5/Setup!$C$36)+IF($V151=24,N($F151),0))-CU151,0),MAX($P151-SUM(DV151:ER151),0))</f>
        <v>0</v>
      </c>
      <c r="ET151" s="48" t="n">
        <f aca="false">MIN(MAX((GR150*(1+GR$5/Setup!$C$36)+IF($V151=25,N($F151),0))-CV151,0),MAX($P151-SUM(DV151:ES151),0))</f>
        <v>0</v>
      </c>
      <c r="EU151" s="48" t="n">
        <f aca="false">MIN(MAX((GS150*(1+GS$5/Setup!$C$36)+IF($V151=26,N($F151),0))-CW151,0),MAX($P151-SUM(DV151:ET151),0))</f>
        <v>0</v>
      </c>
      <c r="EV151" s="48" t="n">
        <f aca="false">MIN(MAX((GT150*(1+GT$5/Setup!$C$36)+IF($V151=27,N($F151),0))-CX151,0),MAX($P151-SUM(DV151:EU151),0))</f>
        <v>0</v>
      </c>
      <c r="EW151" s="48" t="n">
        <f aca="false">MIN(MAX((GU150*(1+GU$5/Setup!$C$36)+IF($V151=28,N($F151),0))-CY151,0),MAX($P151-SUM(DV151:EV151),0))</f>
        <v>0</v>
      </c>
      <c r="EX151" s="48" t="n">
        <f aca="false">MIN(MAX((GV150*(1+GV$5/Setup!$C$36)+IF($V151=29,N($F151),0))-CZ151,0),MAX($P151-SUM(DV151:EW151),0))</f>
        <v>0</v>
      </c>
      <c r="EY151" s="48" t="n">
        <f aca="false">MIN(MAX((GW150*(1+GW$5/Setup!$C$36)+IF($V151=30,N($F151),0))-DA151,0),MAX($P151-SUM(DV151:EX151),0))</f>
        <v>0</v>
      </c>
      <c r="EZ151" s="48" t="n">
        <f aca="false">MIN(MAX((GX150*(1+GX$5/Setup!$C$36)+IF($V151=31,N($F151),0))-DB151,0),MAX($P151-SUM(DV151:EY151),0))</f>
        <v>0</v>
      </c>
      <c r="FA151" s="48" t="n">
        <f aca="false">MIN(MAX((GY150*(1+GY$5/Setup!$C$36)+IF($V151=32,N($F151),0))-DC151,0),MAX($P151-SUM(DV151:EZ151),0))</f>
        <v>0</v>
      </c>
      <c r="FB151" s="48" t="n">
        <f aca="false">MIN(MAX((GZ150*(1+GZ$5/Setup!$C$36)+IF($V151=33,N($F151),0))-DD151,0),MAX($P151-SUM(DV151:FA151),0))</f>
        <v>0</v>
      </c>
      <c r="FC151" s="48" t="n">
        <f aca="false">MIN(MAX((HA150*(1+HA$5/Setup!$C$36)+IF($V151=34,N($F151),0))-DE151,0),MAX($P151-SUM(DV151:FB151),0))</f>
        <v>0</v>
      </c>
      <c r="FD151" s="48" t="n">
        <f aca="false">MIN(MAX((HB150*(1+HB$5/Setup!$C$36)+IF($V151=35,N($F151),0))-DF151,0),MAX($P151-SUM(DV151:FC151),0))</f>
        <v>0</v>
      </c>
      <c r="FE151" s="48" t="n">
        <f aca="false">MIN(MAX((HC150*(1+HC$5/Setup!$C$36)+IF($V151=36,N($F151),0))-DG151,0),MAX($P151-SUM(DV151:FD151),0))</f>
        <v>0</v>
      </c>
      <c r="FF151" s="48" t="n">
        <f aca="false">MIN(MAX((HD150*(1+HD$5/Setup!$C$36)+IF($V151=37,N($F151),0))-DH151,0),MAX($P151-SUM(DV151:FE151),0))</f>
        <v>0</v>
      </c>
      <c r="FG151" s="48" t="n">
        <f aca="false">MIN(MAX((HE150*(1+HE$5/Setup!$C$36)+IF($V151=38,N($F151),0))-DI151,0),MAX($P151-SUM(DV151:FF151),0))</f>
        <v>0</v>
      </c>
      <c r="FH151" s="48" t="n">
        <f aca="false">MIN(MAX((HF150*(1+HF$5/Setup!$C$36)+IF($V151=39,N($F151),0))-DJ151,0),MAX($P151-SUM(DV151:FG151),0))</f>
        <v>0</v>
      </c>
      <c r="FI151" s="48" t="n">
        <f aca="false">MIN(MAX((HG150*(1+HG$5/Setup!$C$36)+IF($V151=40,N($F151),0))-DK151,0),MAX($P151-SUM(DV151:FH151),0))</f>
        <v>0</v>
      </c>
      <c r="FJ151" s="48" t="n">
        <f aca="false">MIN(MAX((HH150*(1+HH$5/Setup!$C$36)+IF($V151=41,N($F151),0))-DL151,0),MAX($P151-SUM(DV151:FI151),0))</f>
        <v>0</v>
      </c>
      <c r="FK151" s="48" t="n">
        <f aca="false">MIN(MAX((HI150*(1+HI$5/Setup!$C$36)+IF($V151=42,N($F151),0))-DM151,0),MAX($P151-SUM(DV151:FJ151),0))</f>
        <v>0</v>
      </c>
      <c r="FL151" s="48" t="n">
        <f aca="false">MIN(MAX((HJ150*(1+HJ$5/Setup!$C$36)+IF($V151=43,N($F151),0))-DN151,0),MAX($P151-SUM(DV151:FK151),0))</f>
        <v>0</v>
      </c>
      <c r="FM151" s="48" t="n">
        <f aca="false">MIN(MAX((HK150*(1+HK$5/Setup!$C$36)+IF($V151=44,N($F151),0))-DO151,0),MAX($P151-SUM(DV151:FL151),0))</f>
        <v>0</v>
      </c>
      <c r="FN151" s="48" t="n">
        <f aca="false">MIN(MAX((HL150*(1+HL$5/Setup!$C$36)+IF($V151=45,N($F151),0))-DP151,0),MAX($P151-SUM(DV151:FM151),0))</f>
        <v>0</v>
      </c>
      <c r="FO151" s="48" t="n">
        <f aca="false">MIN(MAX((HM150*(1+HM$5/Setup!$C$36)+IF($V151=46,N($F151),0))-DQ151,0),MAX($P151-SUM(DV151:FN151),0))</f>
        <v>0</v>
      </c>
      <c r="FP151" s="48" t="n">
        <f aca="false">MIN(MAX((HN150*(1+HN$5/Setup!$C$36)+IF($V151=47,N($F151),0))-DR151,0),MAX($P151-SUM(DV151:FO151),0))</f>
        <v>0</v>
      </c>
      <c r="FQ151" s="48" t="n">
        <f aca="false">MIN(MAX((HO150*(1+HO$5/Setup!$C$36)+IF($V151=48,N($F151),0))-DS151,0),MAX($P151-SUM(DV151:FP151),0))</f>
        <v>0</v>
      </c>
      <c r="FR151" s="48" t="n">
        <f aca="false">MIN(MAX((HP150*(1+HP$5/Setup!$C$36)+IF($V151=49,N($F151),0))-DT151,0),MAX($P151-SUM(DV151:FQ151),0))</f>
        <v>0</v>
      </c>
      <c r="FS151" s="48" t="n">
        <f aca="false">MIN(MAX((HQ150*(1+HQ$5/Setup!$C$36)+IF($V151=50,N($F151),0))-DU151,0),MAX($P151-SUM(DV151:FR151),0))</f>
        <v>0</v>
      </c>
      <c r="FT151" s="48" t="n">
        <f aca="false">IF((FT150*(1+FT$5/Setup!$C$36)+IF($V151=1,N($F151),0))-BX151-DV151&lt;0.005,0,(FT150*(1+FT$5/Setup!$C$36)+IF($V151=1,N($F151),0))-BX151-DV151)</f>
        <v>0</v>
      </c>
      <c r="FU151" s="48" t="n">
        <f aca="false">IF((FU150*(1+FU$5/Setup!$C$36)+IF($V151=2,N($F151),0))-BY151-DW151&lt;0.005,0,(FU150*(1+FU$5/Setup!$C$36)+IF($V151=2,N($F151),0))-BY151-DW151)</f>
        <v>0</v>
      </c>
      <c r="FV151" s="48" t="n">
        <f aca="false">IF((FV150*(1+FV$5/Setup!$C$36)+IF($V151=3,N($F151),0))-BZ151-DX151&lt;0.005,0,(FV150*(1+FV$5/Setup!$C$36)+IF($V151=3,N($F151),0))-BZ151-DX151)</f>
        <v>0</v>
      </c>
      <c r="FW151" s="48" t="n">
        <f aca="false">IF((FW150*(1+FW$5/Setup!$C$36)+IF($V151=4,N($F151),0))-CA151-DY151&lt;0.005,0,(FW150*(1+FW$5/Setup!$C$36)+IF($V151=4,N($F151),0))-CA151-DY151)</f>
        <v>0</v>
      </c>
      <c r="FX151" s="48" t="n">
        <f aca="false">IF((FX150*(1+FX$5/Setup!$C$36)+IF($V151=5,N($F151),0))-CB151-DZ151&lt;0.005,0,(FX150*(1+FX$5/Setup!$C$36)+IF($V151=5,N($F151),0))-CB151-DZ151)</f>
        <v>0</v>
      </c>
      <c r="FY151" s="48" t="n">
        <f aca="false">IF((FY150*(1+FY$5/Setup!$C$36)+IF($V151=6,N($F151),0))-CC151-EA151&lt;0.005,0,(FY150*(1+FY$5/Setup!$C$36)+IF($V151=6,N($F151),0))-CC151-EA151)</f>
        <v>0</v>
      </c>
      <c r="FZ151" s="48" t="n">
        <f aca="false">IF((FZ150*(1+FZ$5/Setup!$C$36)+IF($V151=7,N($F151),0))-CD151-EB151&lt;0.005,0,(FZ150*(1+FZ$5/Setup!$C$36)+IF($V151=7,N($F151),0))-CD151-EB151)</f>
        <v>0</v>
      </c>
      <c r="GA151" s="48" t="n">
        <f aca="false">IF((GA150*(1+GA$5/Setup!$C$36)+IF($V151=8,N($F151),0))-CE151-EC151&lt;0.005,0,(GA150*(1+GA$5/Setup!$C$36)+IF($V151=8,N($F151),0))-CE151-EC151)</f>
        <v>0</v>
      </c>
      <c r="GB151" s="48" t="n">
        <f aca="false">IF((GB150*(1+GB$5/Setup!$C$36)+IF($V151=9,N($F151),0))-CF151-ED151&lt;0.005,0,(GB150*(1+GB$5/Setup!$C$36)+IF($V151=9,N($F151),0))-CF151-ED151)</f>
        <v>0</v>
      </c>
      <c r="GC151" s="48" t="n">
        <f aca="false">IF((GC150*(1+GC$5/Setup!$C$36)+IF($V151=10,N($F151),0))-CG151-EE151&lt;0.005,0,(GC150*(1+GC$5/Setup!$C$36)+IF($V151=10,N($F151),0))-CG151-EE151)</f>
        <v>0</v>
      </c>
      <c r="GD151" s="48" t="n">
        <f aca="false">IF((GD150*(1+GD$5/Setup!$C$36)+IF($V151=11,N($F151),0))-CH151-EF151&lt;0.005,0,(GD150*(1+GD$5/Setup!$C$36)+IF($V151=11,N($F151),0))-CH151-EF151)</f>
        <v>0</v>
      </c>
      <c r="GE151" s="48" t="n">
        <f aca="false">IF((GE150*(1+GE$5/Setup!$C$36)+IF($V151=12,N($F151),0))-CI151-EG151&lt;0.005,0,(GE150*(1+GE$5/Setup!$C$36)+IF($V151=12,N($F151),0))-CI151-EG151)</f>
        <v>0</v>
      </c>
      <c r="GF151" s="48" t="n">
        <f aca="false">IF((GF150*(1+GF$5/Setup!$C$36)+IF($V151=13,N($F151),0))-CJ151-EH151&lt;0.005,0,(GF150*(1+GF$5/Setup!$C$36)+IF($V151=13,N($F151),0))-CJ151-EH151)</f>
        <v>0</v>
      </c>
      <c r="GG151" s="48" t="n">
        <f aca="false">IF((GG150*(1+GG$5/Setup!$C$36)+IF($V151=14,N($F151),0))-CK151-EI151&lt;0.005,0,(GG150*(1+GG$5/Setup!$C$36)+IF($V151=14,N($F151),0))-CK151-EI151)</f>
        <v>0</v>
      </c>
      <c r="GH151" s="48" t="n">
        <f aca="false">IF((GH150*(1+GH$5/Setup!$C$36)+IF($V151=15,N($F151),0))-CL151-EJ151&lt;0.005,0,(GH150*(1+GH$5/Setup!$C$36)+IF($V151=15,N($F151),0))-CL151-EJ151)</f>
        <v>0</v>
      </c>
      <c r="GI151" s="48" t="n">
        <f aca="false">IF((GI150*(1+GI$5/Setup!$C$36)+IF($V151=16,N($F151),0))-CM151-EK151&lt;0.005,0,(GI150*(1+GI$5/Setup!$C$36)+IF($V151=16,N($F151),0))-CM151-EK151)</f>
        <v>0</v>
      </c>
      <c r="GJ151" s="48" t="n">
        <f aca="false">IF((GJ150*(1+GJ$5/Setup!$C$36)+IF($V151=17,N($F151),0))-CN151-EL151&lt;0.005,0,(GJ150*(1+GJ$5/Setup!$C$36)+IF($V151=17,N($F151),0))-CN151-EL151)</f>
        <v>0</v>
      </c>
      <c r="GK151" s="48" t="n">
        <f aca="false">IF((GK150*(1+GK$5/Setup!$C$36)+IF($V151=18,N($F151),0))-CO151-EM151&lt;0.005,0,(GK150*(1+GK$5/Setup!$C$36)+IF($V151=18,N($F151),0))-CO151-EM151)</f>
        <v>0</v>
      </c>
      <c r="GL151" s="48" t="n">
        <f aca="false">IF((GL150*(1+GL$5/Setup!$C$36)+IF($V151=19,N($F151),0))-CP151-EN151&lt;0.005,0,(GL150*(1+GL$5/Setup!$C$36)+IF($V151=19,N($F151),0))-CP151-EN151)</f>
        <v>0</v>
      </c>
      <c r="GM151" s="48" t="n">
        <f aca="false">IF((GM150*(1+GM$5/Setup!$C$36)+IF($V151=20,N($F151),0))-CQ151-EO151&lt;0.005,0,(GM150*(1+GM$5/Setup!$C$36)+IF($V151=20,N($F151),0))-CQ151-EO151)</f>
        <v>0</v>
      </c>
      <c r="GN151" s="48" t="n">
        <f aca="false">IF((GN150*(1+GN$5/Setup!$C$36)+IF($V151=21,N($F151),0))-CR151-EP151&lt;0.005,0,(GN150*(1+GN$5/Setup!$C$36)+IF($V151=21,N($F151),0))-CR151-EP151)</f>
        <v>0</v>
      </c>
      <c r="GO151" s="48" t="n">
        <f aca="false">IF((GO150*(1+GO$5/Setup!$C$36)+IF($V151=22,N($F151),0))-CS151-EQ151&lt;0.005,0,(GO150*(1+GO$5/Setup!$C$36)+IF($V151=22,N($F151),0))-CS151-EQ151)</f>
        <v>0</v>
      </c>
      <c r="GP151" s="48" t="n">
        <f aca="false">IF((GP150*(1+GP$5/Setup!$C$36)+IF($V151=23,N($F151),0))-CT151-ER151&lt;0.005,0,(GP150*(1+GP$5/Setup!$C$36)+IF($V151=23,N($F151),0))-CT151-ER151)</f>
        <v>0</v>
      </c>
      <c r="GQ151" s="48" t="n">
        <f aca="false">IF((GQ150*(1+GQ$5/Setup!$C$36)+IF($V151=24,N($F151),0))-CU151-ES151&lt;0.005,0,(GQ150*(1+GQ$5/Setup!$C$36)+IF($V151=24,N($F151),0))-CU151-ES151)</f>
        <v>0</v>
      </c>
      <c r="GR151" s="48" t="n">
        <f aca="false">IF((GR150*(1+GR$5/Setup!$C$36)+IF($V151=25,N($F151),0))-CV151-ET151&lt;0.005,0,(GR150*(1+GR$5/Setup!$C$36)+IF($V151=25,N($F151),0))-CV151-ET151)</f>
        <v>0</v>
      </c>
      <c r="GS151" s="48" t="n">
        <f aca="false">IF((GS150*(1+GS$5/Setup!$C$36)+IF($V151=26,N($F151),0))-CW151-EU151&lt;0.005,0,(GS150*(1+GS$5/Setup!$C$36)+IF($V151=26,N($F151),0))-CW151-EU151)</f>
        <v>0</v>
      </c>
      <c r="GT151" s="48" t="n">
        <f aca="false">IF((GT150*(1+GT$5/Setup!$C$36)+IF($V151=27,N($F151),0))-CX151-EV151&lt;0.005,0,(GT150*(1+GT$5/Setup!$C$36)+IF($V151=27,N($F151),0))-CX151-EV151)</f>
        <v>0</v>
      </c>
      <c r="GU151" s="48" t="n">
        <f aca="false">IF((GU150*(1+GU$5/Setup!$C$36)+IF($V151=28,N($F151),0))-CY151-EW151&lt;0.005,0,(GU150*(1+GU$5/Setup!$C$36)+IF($V151=28,N($F151),0))-CY151-EW151)</f>
        <v>0</v>
      </c>
      <c r="GV151" s="48" t="n">
        <f aca="false">IF((GV150*(1+GV$5/Setup!$C$36)+IF($V151=29,N($F151),0))-CZ151-EX151&lt;0.005,0,(GV150*(1+GV$5/Setup!$C$36)+IF($V151=29,N($F151),0))-CZ151-EX151)</f>
        <v>0</v>
      </c>
      <c r="GW151" s="48" t="n">
        <f aca="false">IF((GW150*(1+GW$5/Setup!$C$36)+IF($V151=30,N($F151),0))-DA151-EY151&lt;0.005,0,(GW150*(1+GW$5/Setup!$C$36)+IF($V151=30,N($F151),0))-DA151-EY151)</f>
        <v>0</v>
      </c>
      <c r="GX151" s="48" t="n">
        <f aca="false">IF((GX150*(1+GX$5/Setup!$C$36)+IF($V151=31,N($F151),0))-DB151-EZ151&lt;0.005,0,(GX150*(1+GX$5/Setup!$C$36)+IF($V151=31,N($F151),0))-DB151-EZ151)</f>
        <v>0</v>
      </c>
      <c r="GY151" s="48" t="n">
        <f aca="false">IF((GY150*(1+GY$5/Setup!$C$36)+IF($V151=32,N($F151),0))-DC151-FA151&lt;0.005,0,(GY150*(1+GY$5/Setup!$C$36)+IF($V151=32,N($F151),0))-DC151-FA151)</f>
        <v>0</v>
      </c>
      <c r="GZ151" s="48" t="n">
        <f aca="false">IF((GZ150*(1+GZ$5/Setup!$C$36)+IF($V151=33,N($F151),0))-DD151-FB151&lt;0.005,0,(GZ150*(1+GZ$5/Setup!$C$36)+IF($V151=33,N($F151),0))-DD151-FB151)</f>
        <v>0</v>
      </c>
      <c r="HA151" s="48" t="n">
        <f aca="false">IF((HA150*(1+HA$5/Setup!$C$36)+IF($V151=34,N($F151),0))-DE151-FC151&lt;0.005,0,(HA150*(1+HA$5/Setup!$C$36)+IF($V151=34,N($F151),0))-DE151-FC151)</f>
        <v>0</v>
      </c>
      <c r="HB151" s="48" t="n">
        <f aca="false">IF((HB150*(1+HB$5/Setup!$C$36)+IF($V151=35,N($F151),0))-DF151-FD151&lt;0.005,0,(HB150*(1+HB$5/Setup!$C$36)+IF($V151=35,N($F151),0))-DF151-FD151)</f>
        <v>0</v>
      </c>
      <c r="HC151" s="48" t="n">
        <f aca="false">IF((HC150*(1+HC$5/Setup!$C$36)+IF($V151=36,N($F151),0))-DG151-FE151&lt;0.005,0,(HC150*(1+HC$5/Setup!$C$36)+IF($V151=36,N($F151),0))-DG151-FE151)</f>
        <v>0</v>
      </c>
      <c r="HD151" s="48" t="n">
        <f aca="false">IF((HD150*(1+HD$5/Setup!$C$36)+IF($V151=37,N($F151),0))-DH151-FF151&lt;0.005,0,(HD150*(1+HD$5/Setup!$C$36)+IF($V151=37,N($F151),0))-DH151-FF151)</f>
        <v>0</v>
      </c>
      <c r="HE151" s="48" t="n">
        <f aca="false">IF((HE150*(1+HE$5/Setup!$C$36)+IF($V151=38,N($F151),0))-DI151-FG151&lt;0.005,0,(HE150*(1+HE$5/Setup!$C$36)+IF($V151=38,N($F151),0))-DI151-FG151)</f>
        <v>0</v>
      </c>
      <c r="HF151" s="48" t="n">
        <f aca="false">IF((HF150*(1+HF$5/Setup!$C$36)+IF($V151=39,N($F151),0))-DJ151-FH151&lt;0.005,0,(HF150*(1+HF$5/Setup!$C$36)+IF($V151=39,N($F151),0))-DJ151-FH151)</f>
        <v>0</v>
      </c>
      <c r="HG151" s="48" t="n">
        <f aca="false">IF((HG150*(1+HG$5/Setup!$C$36)+IF($V151=40,N($F151),0))-DK151-FI151&lt;0.005,0,(HG150*(1+HG$5/Setup!$C$36)+IF($V151=40,N($F151),0))-DK151-FI151)</f>
        <v>0</v>
      </c>
      <c r="HH151" s="48" t="n">
        <f aca="false">IF((HH150*(1+HH$5/Setup!$C$36)+IF($V151=41,N($F151),0))-DL151-FJ151&lt;0.005,0,(HH150*(1+HH$5/Setup!$C$36)+IF($V151=41,N($F151),0))-DL151-FJ151)</f>
        <v>0</v>
      </c>
      <c r="HI151" s="48" t="n">
        <f aca="false">IF((HI150*(1+HI$5/Setup!$C$36)+IF($V151=42,N($F151),0))-DM151-FK151&lt;0.005,0,(HI150*(1+HI$5/Setup!$C$36)+IF($V151=42,N($F151),0))-DM151-FK151)</f>
        <v>0</v>
      </c>
      <c r="HJ151" s="48" t="n">
        <f aca="false">IF((HJ150*(1+HJ$5/Setup!$C$36)+IF($V151=43,N($F151),0))-DN151-FL151&lt;0.005,0,(HJ150*(1+HJ$5/Setup!$C$36)+IF($V151=43,N($F151),0))-DN151-FL151)</f>
        <v>0</v>
      </c>
      <c r="HK151" s="48" t="n">
        <f aca="false">IF((HK150*(1+HK$5/Setup!$C$36)+IF($V151=44,N($F151),0))-DO151-FM151&lt;0.005,0,(HK150*(1+HK$5/Setup!$C$36)+IF($V151=44,N($F151),0))-DO151-FM151)</f>
        <v>0</v>
      </c>
      <c r="HL151" s="48" t="n">
        <f aca="false">IF((HL150*(1+HL$5/Setup!$C$36)+IF($V151=45,N($F151),0))-DP151-FN151&lt;0.005,0,(HL150*(1+HL$5/Setup!$C$36)+IF($V151=45,N($F151),0))-DP151-FN151)</f>
        <v>0</v>
      </c>
      <c r="HM151" s="48" t="n">
        <f aca="false">IF((HM150*(1+HM$5/Setup!$C$36)+IF($V151=46,N($F151),0))-DQ151-FO151&lt;0.005,0,(HM150*(1+HM$5/Setup!$C$36)+IF($V151=46,N($F151),0))-DQ151-FO151)</f>
        <v>0</v>
      </c>
      <c r="HN151" s="48" t="n">
        <f aca="false">IF((HN150*(1+HN$5/Setup!$C$36)+IF($V151=47,N($F151),0))-DR151-FP151&lt;0.005,0,(HN150*(1+HN$5/Setup!$C$36)+IF($V151=47,N($F151),0))-DR151-FP151)</f>
        <v>0</v>
      </c>
      <c r="HO151" s="48" t="n">
        <f aca="false">IF((HO150*(1+HO$5/Setup!$C$36)+IF($V151=48,N($F151),0))-DS151-FQ151&lt;0.005,0,(HO150*(1+HO$5/Setup!$C$36)+IF($V151=48,N($F151),0))-DS151-FQ151)</f>
        <v>0</v>
      </c>
      <c r="HP151" s="48" t="n">
        <f aca="false">IF((HP150*(1+HP$5/Setup!$C$36)+IF($V151=49,N($F151),0))-DT151-FR151&lt;0.005,0,(HP150*(1+HP$5/Setup!$C$36)+IF($V151=49,N($F151),0))-DT151-FR151)</f>
        <v>0</v>
      </c>
      <c r="HQ151" s="48" t="n">
        <f aca="false">IF((HQ150*(1+HQ$5/Setup!$C$36)+IF($V151=50,N($F151),0))-DU151-FS151&lt;0.005,0,(HQ150*(1+HQ$5/Setup!$C$36)+IF($V151=50,N($F151),0))-DU151-FS151)</f>
        <v>0</v>
      </c>
    </row>
    <row r="152" customFormat="false" ht="15" hidden="false" customHeight="false" outlineLevel="0" collapsed="false">
      <c r="A152" s="44" t="n">
        <v>144</v>
      </c>
      <c r="B152" s="45" t="n">
        <f aca="false">IF(Setup!$C$7="Every month",EDATE(Setup!$C$8,($A152-1)),IF(Setup!$C$7="Twice a month",DATE(YEAR(Setup!$C$8),MONTH(Setup!$C$8)+INT((($A152-1)+Setup!$C$41)/2),MIN(IF(MOD(($A152-1)+Setup!$C$41,2)=0,Setup!$C$39,Setup!$C$40),DAY(EOMONTH(DATE(YEAR(Setup!$C$8),MONTH(Setup!$C$8)+INT((($A152-1)+Setup!$C$41)/2),1),0)))),Setup!$C$8+($A152-1)*IF(Setup!$C$7="Every week",7,14)))</f>
        <v>48327</v>
      </c>
      <c r="C152" s="45" t="n">
        <f aca="false">IF(Setup!$C$7="Every month",EDATE(Setup!$C$8,$A152),IF(Setup!$C$7="Twice a month",DATE(YEAR(Setup!$C$8),MONTH(Setup!$C$8)+INT(($A152+Setup!$C$41)/2),MIN(IF(MOD($A152+Setup!$C$41,2)=0,Setup!$C$39,Setup!$C$40),DAY(EOMONTH(DATE(YEAR(Setup!$C$8),MONTH(Setup!$C$8)+INT(($A152+Setup!$C$41)/2),1),0)))),Setup!$C$8+$A152*IF(Setup!$C$7="Every week",7,14)))</f>
        <v>48341</v>
      </c>
      <c r="D152" s="46"/>
      <c r="E152" s="47"/>
      <c r="F152" s="47"/>
      <c r="G152" s="47"/>
      <c r="H152" s="47"/>
      <c r="I152" s="48" t="n">
        <f aca="false">N(Setup!$C$11)+N(E152)</f>
        <v>100</v>
      </c>
      <c r="J152" s="48" t="n">
        <f aca="false">MIN(Setup!$C$37,MAX(I152,0))</f>
        <v>9.23076923076923</v>
      </c>
      <c r="K152" s="48" t="n">
        <f aca="false">MIN(MAX(N(Setup!$C$14)-L151,0),MAX(I152-J152,0))</f>
        <v>0</v>
      </c>
      <c r="L152" s="48" t="n">
        <f aca="false">L151+K152-N(G152)</f>
        <v>500</v>
      </c>
      <c r="M152" s="48" t="n">
        <f aca="false">M151+J152-N(H152)</f>
        <v>1329.23076923077</v>
      </c>
      <c r="N152" s="48" t="n">
        <f aca="false">SUM(BX152:DU152)</f>
        <v>0</v>
      </c>
      <c r="O152" s="48" t="n">
        <f aca="false">SUM(Z152:BW152)-N152</f>
        <v>0</v>
      </c>
      <c r="P152" s="48" t="n">
        <f aca="false">MAX(I152-J152-K152,0)+O152</f>
        <v>90.7692307692308</v>
      </c>
      <c r="Q152" s="48" t="n">
        <f aca="false">SUM(DV152:FS152)</f>
        <v>0</v>
      </c>
      <c r="R152" s="49" t="n">
        <f aca="false">N152+J152+K152+Q152</f>
        <v>9.23076923076923</v>
      </c>
      <c r="S152" s="48" t="n">
        <f aca="false">T152-T151-N(F152)+N152+Q152</f>
        <v>0</v>
      </c>
      <c r="T152" s="49" t="n">
        <f aca="false">SUM(FT152:HQ152)</f>
        <v>0</v>
      </c>
      <c r="U152" s="44" t="str">
        <f aca="false">IF(T151&lt;0.005,"",INDEX(Helpers!$C$2:$C$51,IF(_xlfn.MINIFS($DV$6:$FS$6,DV152:FS152,"&gt;0.005")=0,V152,_xlfn.MINIFS($DV$6:$FS$6,DV152:FS152,"&gt;0.005"))))</f>
        <v/>
      </c>
      <c r="V152" s="44" t="n">
        <f aca="false">IF(_xlfn.MINIFS($FT$6:$HQ$6,FT151:HQ151,"&gt;0.005")=0,1,_xlfn.MINIFS($FT$6:$HQ$6,FT151:HQ151,"&gt;0.005"))</f>
        <v>1</v>
      </c>
      <c r="W152" s="44" t="n">
        <f aca="false">IF(AND(D152&lt;&gt;"Paid",T151&gt;0.005),1,0)</f>
        <v>0</v>
      </c>
      <c r="X152" s="48" t="n">
        <f aca="false">SUMPRODUCT(((Helpers!$G$2:$G$51*(1+(Helpers!$D$2:$D$51+0.000000001)/12)^(($B152-Setup!$C$8)/(365.25/12))-Helpers!$E$2:$E$51*((1+(Helpers!$D$2:$D$51+0.000000001)/12)^(($B152-Setup!$C$8)/(365.25/12))-1)/((Helpers!$D$2:$D$51+0.000000001)/12))&gt;0)*(Helpers!$G$2:$G$51*(1+(Helpers!$D$2:$D$51+0.000000001)/12)^(($B152-Setup!$C$8)/(365.25/12))-Helpers!$E$2:$E$51*((1+(Helpers!$D$2:$D$51+0.000000001)/12)^(($B152-Setup!$C$8)/(365.25/12))-1)/((Helpers!$D$2:$D$51+0.000000001)/12)))</f>
        <v>0</v>
      </c>
      <c r="Y152" s="48"/>
      <c r="Z152" s="48" t="n">
        <f aca="false">IF(OR(N(Z$5)=0,Z$6=""),0,Z$5*((DATE(YEAR($B152),MONTH($B152),MIN(Z$6,DAY(EOMONTH($B152,0))))&gt;=$B152)*(DATE(YEAR($B152),MONTH($B152),MIN(Z$6,DAY(EOMONTH($B152,0))))&lt;$C152)+(DATE(YEAR($B152),MONTH($B152)+1,MIN(Z$6,DAY(EOMONTH($B152,1))))&gt;=$B152)*(DATE(YEAR($B152),MONTH($B152)+1,MIN(Z$6,DAY(EOMONTH($B152,1))))&lt;$C152)))</f>
        <v>0</v>
      </c>
      <c r="AA152" s="48" t="n">
        <f aca="false">IF(OR(N(AA$5)=0,AA$6=""),0,AA$5*((DATE(YEAR($B152),MONTH($B152),MIN(AA$6,DAY(EOMONTH($B152,0))))&gt;=$B152)*(DATE(YEAR($B152),MONTH($B152),MIN(AA$6,DAY(EOMONTH($B152,0))))&lt;$C152)+(DATE(YEAR($B152),MONTH($B152)+1,MIN(AA$6,DAY(EOMONTH($B152,1))))&gt;=$B152)*(DATE(YEAR($B152),MONTH($B152)+1,MIN(AA$6,DAY(EOMONTH($B152,1))))&lt;$C152)))</f>
        <v>0</v>
      </c>
      <c r="AB152" s="48" t="n">
        <f aca="false">IF(OR(N(AB$5)=0,AB$6=""),0,AB$5*((DATE(YEAR($B152),MONTH($B152),MIN(AB$6,DAY(EOMONTH($B152,0))))&gt;=$B152)*(DATE(YEAR($B152),MONTH($B152),MIN(AB$6,DAY(EOMONTH($B152,0))))&lt;$C152)+(DATE(YEAR($B152),MONTH($B152)+1,MIN(AB$6,DAY(EOMONTH($B152,1))))&gt;=$B152)*(DATE(YEAR($B152),MONTH($B152)+1,MIN(AB$6,DAY(EOMONTH($B152,1))))&lt;$C152)))</f>
        <v>0</v>
      </c>
      <c r="AC152" s="48" t="n">
        <f aca="false">IF(OR(N(AC$5)=0,AC$6=""),0,AC$5*((DATE(YEAR($B152),MONTH($B152),MIN(AC$6,DAY(EOMONTH($B152,0))))&gt;=$B152)*(DATE(YEAR($B152),MONTH($B152),MIN(AC$6,DAY(EOMONTH($B152,0))))&lt;$C152)+(DATE(YEAR($B152),MONTH($B152)+1,MIN(AC$6,DAY(EOMONTH($B152,1))))&gt;=$B152)*(DATE(YEAR($B152),MONTH($B152)+1,MIN(AC$6,DAY(EOMONTH($B152,1))))&lt;$C152)))</f>
        <v>0</v>
      </c>
      <c r="AD152" s="48" t="n">
        <f aca="false">IF(OR(N(AD$5)=0,AD$6=""),0,AD$5*((DATE(YEAR($B152),MONTH($B152),MIN(AD$6,DAY(EOMONTH($B152,0))))&gt;=$B152)*(DATE(YEAR($B152),MONTH($B152),MIN(AD$6,DAY(EOMONTH($B152,0))))&lt;$C152)+(DATE(YEAR($B152),MONTH($B152)+1,MIN(AD$6,DAY(EOMONTH($B152,1))))&gt;=$B152)*(DATE(YEAR($B152),MONTH($B152)+1,MIN(AD$6,DAY(EOMONTH($B152,1))))&lt;$C152)))</f>
        <v>0</v>
      </c>
      <c r="AE152" s="48" t="n">
        <f aca="false">IF(OR(N(AE$5)=0,AE$6=""),0,AE$5*((DATE(YEAR($B152),MONTH($B152),MIN(AE$6,DAY(EOMONTH($B152,0))))&gt;=$B152)*(DATE(YEAR($B152),MONTH($B152),MIN(AE$6,DAY(EOMONTH($B152,0))))&lt;$C152)+(DATE(YEAR($B152),MONTH($B152)+1,MIN(AE$6,DAY(EOMONTH($B152,1))))&gt;=$B152)*(DATE(YEAR($B152),MONTH($B152)+1,MIN(AE$6,DAY(EOMONTH($B152,1))))&lt;$C152)))</f>
        <v>0</v>
      </c>
      <c r="AF152" s="48" t="n">
        <f aca="false">IF(OR(N(AF$5)=0,AF$6=""),0,AF$5*((DATE(YEAR($B152),MONTH($B152),MIN(AF$6,DAY(EOMONTH($B152,0))))&gt;=$B152)*(DATE(YEAR($B152),MONTH($B152),MIN(AF$6,DAY(EOMONTH($B152,0))))&lt;$C152)+(DATE(YEAR($B152),MONTH($B152)+1,MIN(AF$6,DAY(EOMONTH($B152,1))))&gt;=$B152)*(DATE(YEAR($B152),MONTH($B152)+1,MIN(AF$6,DAY(EOMONTH($B152,1))))&lt;$C152)))</f>
        <v>0</v>
      </c>
      <c r="AG152" s="48" t="n">
        <f aca="false">IF(OR(N(AG$5)=0,AG$6=""),0,AG$5*((DATE(YEAR($B152),MONTH($B152),MIN(AG$6,DAY(EOMONTH($B152,0))))&gt;=$B152)*(DATE(YEAR($B152),MONTH($B152),MIN(AG$6,DAY(EOMONTH($B152,0))))&lt;$C152)+(DATE(YEAR($B152),MONTH($B152)+1,MIN(AG$6,DAY(EOMONTH($B152,1))))&gt;=$B152)*(DATE(YEAR($B152),MONTH($B152)+1,MIN(AG$6,DAY(EOMONTH($B152,1))))&lt;$C152)))</f>
        <v>0</v>
      </c>
      <c r="AH152" s="48" t="n">
        <f aca="false">IF(OR(N(AH$5)=0,AH$6=""),0,AH$5*((DATE(YEAR($B152),MONTH($B152),MIN(AH$6,DAY(EOMONTH($B152,0))))&gt;=$B152)*(DATE(YEAR($B152),MONTH($B152),MIN(AH$6,DAY(EOMONTH($B152,0))))&lt;$C152)+(DATE(YEAR($B152),MONTH($B152)+1,MIN(AH$6,DAY(EOMONTH($B152,1))))&gt;=$B152)*(DATE(YEAR($B152),MONTH($B152)+1,MIN(AH$6,DAY(EOMONTH($B152,1))))&lt;$C152)))</f>
        <v>0</v>
      </c>
      <c r="AI152" s="48" t="n">
        <f aca="false">IF(OR(N(AI$5)=0,AI$6=""),0,AI$5*((DATE(YEAR($B152),MONTH($B152),MIN(AI$6,DAY(EOMONTH($B152,0))))&gt;=$B152)*(DATE(YEAR($B152),MONTH($B152),MIN(AI$6,DAY(EOMONTH($B152,0))))&lt;$C152)+(DATE(YEAR($B152),MONTH($B152)+1,MIN(AI$6,DAY(EOMONTH($B152,1))))&gt;=$B152)*(DATE(YEAR($B152),MONTH($B152)+1,MIN(AI$6,DAY(EOMONTH($B152,1))))&lt;$C152)))</f>
        <v>0</v>
      </c>
      <c r="AJ152" s="48" t="n">
        <f aca="false">IF(OR(N(AJ$5)=0,AJ$6=""),0,AJ$5*((DATE(YEAR($B152),MONTH($B152),MIN(AJ$6,DAY(EOMONTH($B152,0))))&gt;=$B152)*(DATE(YEAR($B152),MONTH($B152),MIN(AJ$6,DAY(EOMONTH($B152,0))))&lt;$C152)+(DATE(YEAR($B152),MONTH($B152)+1,MIN(AJ$6,DAY(EOMONTH($B152,1))))&gt;=$B152)*(DATE(YEAR($B152),MONTH($B152)+1,MIN(AJ$6,DAY(EOMONTH($B152,1))))&lt;$C152)))</f>
        <v>0</v>
      </c>
      <c r="AK152" s="48" t="n">
        <f aca="false">IF(OR(N(AK$5)=0,AK$6=""),0,AK$5*((DATE(YEAR($B152),MONTH($B152),MIN(AK$6,DAY(EOMONTH($B152,0))))&gt;=$B152)*(DATE(YEAR($B152),MONTH($B152),MIN(AK$6,DAY(EOMONTH($B152,0))))&lt;$C152)+(DATE(YEAR($B152),MONTH($B152)+1,MIN(AK$6,DAY(EOMONTH($B152,1))))&gt;=$B152)*(DATE(YEAR($B152),MONTH($B152)+1,MIN(AK$6,DAY(EOMONTH($B152,1))))&lt;$C152)))</f>
        <v>0</v>
      </c>
      <c r="AL152" s="48" t="n">
        <f aca="false">IF(OR(N(AL$5)=0,AL$6=""),0,AL$5*((DATE(YEAR($B152),MONTH($B152),MIN(AL$6,DAY(EOMONTH($B152,0))))&gt;=$B152)*(DATE(YEAR($B152),MONTH($B152),MIN(AL$6,DAY(EOMONTH($B152,0))))&lt;$C152)+(DATE(YEAR($B152),MONTH($B152)+1,MIN(AL$6,DAY(EOMONTH($B152,1))))&gt;=$B152)*(DATE(YEAR($B152),MONTH($B152)+1,MIN(AL$6,DAY(EOMONTH($B152,1))))&lt;$C152)))</f>
        <v>0</v>
      </c>
      <c r="AM152" s="48" t="n">
        <f aca="false">IF(OR(N(AM$5)=0,AM$6=""),0,AM$5*((DATE(YEAR($B152),MONTH($B152),MIN(AM$6,DAY(EOMONTH($B152,0))))&gt;=$B152)*(DATE(YEAR($B152),MONTH($B152),MIN(AM$6,DAY(EOMONTH($B152,0))))&lt;$C152)+(DATE(YEAR($B152),MONTH($B152)+1,MIN(AM$6,DAY(EOMONTH($B152,1))))&gt;=$B152)*(DATE(YEAR($B152),MONTH($B152)+1,MIN(AM$6,DAY(EOMONTH($B152,1))))&lt;$C152)))</f>
        <v>0</v>
      </c>
      <c r="AN152" s="48" t="n">
        <f aca="false">IF(OR(N(AN$5)=0,AN$6=""),0,AN$5*((DATE(YEAR($B152),MONTH($B152),MIN(AN$6,DAY(EOMONTH($B152,0))))&gt;=$B152)*(DATE(YEAR($B152),MONTH($B152),MIN(AN$6,DAY(EOMONTH($B152,0))))&lt;$C152)+(DATE(YEAR($B152),MONTH($B152)+1,MIN(AN$6,DAY(EOMONTH($B152,1))))&gt;=$B152)*(DATE(YEAR($B152),MONTH($B152)+1,MIN(AN$6,DAY(EOMONTH($B152,1))))&lt;$C152)))</f>
        <v>0</v>
      </c>
      <c r="AO152" s="48" t="n">
        <f aca="false">IF(OR(N(AO$5)=0,AO$6=""),0,AO$5*((DATE(YEAR($B152),MONTH($B152),MIN(AO$6,DAY(EOMONTH($B152,0))))&gt;=$B152)*(DATE(YEAR($B152),MONTH($B152),MIN(AO$6,DAY(EOMONTH($B152,0))))&lt;$C152)+(DATE(YEAR($B152),MONTH($B152)+1,MIN(AO$6,DAY(EOMONTH($B152,1))))&gt;=$B152)*(DATE(YEAR($B152),MONTH($B152)+1,MIN(AO$6,DAY(EOMONTH($B152,1))))&lt;$C152)))</f>
        <v>0</v>
      </c>
      <c r="AP152" s="48" t="n">
        <f aca="false">IF(OR(N(AP$5)=0,AP$6=""),0,AP$5*((DATE(YEAR($B152),MONTH($B152),MIN(AP$6,DAY(EOMONTH($B152,0))))&gt;=$B152)*(DATE(YEAR($B152),MONTH($B152),MIN(AP$6,DAY(EOMONTH($B152,0))))&lt;$C152)+(DATE(YEAR($B152),MONTH($B152)+1,MIN(AP$6,DAY(EOMONTH($B152,1))))&gt;=$B152)*(DATE(YEAR($B152),MONTH($B152)+1,MIN(AP$6,DAY(EOMONTH($B152,1))))&lt;$C152)))</f>
        <v>0</v>
      </c>
      <c r="AQ152" s="48" t="n">
        <f aca="false">IF(OR(N(AQ$5)=0,AQ$6=""),0,AQ$5*((DATE(YEAR($B152),MONTH($B152),MIN(AQ$6,DAY(EOMONTH($B152,0))))&gt;=$B152)*(DATE(YEAR($B152),MONTH($B152),MIN(AQ$6,DAY(EOMONTH($B152,0))))&lt;$C152)+(DATE(YEAR($B152),MONTH($B152)+1,MIN(AQ$6,DAY(EOMONTH($B152,1))))&gt;=$B152)*(DATE(YEAR($B152),MONTH($B152)+1,MIN(AQ$6,DAY(EOMONTH($B152,1))))&lt;$C152)))</f>
        <v>0</v>
      </c>
      <c r="AR152" s="48" t="n">
        <f aca="false">IF(OR(N(AR$5)=0,AR$6=""),0,AR$5*((DATE(YEAR($B152),MONTH($B152),MIN(AR$6,DAY(EOMONTH($B152,0))))&gt;=$B152)*(DATE(YEAR($B152),MONTH($B152),MIN(AR$6,DAY(EOMONTH($B152,0))))&lt;$C152)+(DATE(YEAR($B152),MONTH($B152)+1,MIN(AR$6,DAY(EOMONTH($B152,1))))&gt;=$B152)*(DATE(YEAR($B152),MONTH($B152)+1,MIN(AR$6,DAY(EOMONTH($B152,1))))&lt;$C152)))</f>
        <v>0</v>
      </c>
      <c r="AS152" s="48" t="n">
        <f aca="false">IF(OR(N(AS$5)=0,AS$6=""),0,AS$5*((DATE(YEAR($B152),MONTH($B152),MIN(AS$6,DAY(EOMONTH($B152,0))))&gt;=$B152)*(DATE(YEAR($B152),MONTH($B152),MIN(AS$6,DAY(EOMONTH($B152,0))))&lt;$C152)+(DATE(YEAR($B152),MONTH($B152)+1,MIN(AS$6,DAY(EOMONTH($B152,1))))&gt;=$B152)*(DATE(YEAR($B152),MONTH($B152)+1,MIN(AS$6,DAY(EOMONTH($B152,1))))&lt;$C152)))</f>
        <v>0</v>
      </c>
      <c r="AT152" s="48" t="n">
        <f aca="false">IF(OR(N(AT$5)=0,AT$6=""),0,AT$5*((DATE(YEAR($B152),MONTH($B152),MIN(AT$6,DAY(EOMONTH($B152,0))))&gt;=$B152)*(DATE(YEAR($B152),MONTH($B152),MIN(AT$6,DAY(EOMONTH($B152,0))))&lt;$C152)+(DATE(YEAR($B152),MONTH($B152)+1,MIN(AT$6,DAY(EOMONTH($B152,1))))&gt;=$B152)*(DATE(YEAR($B152),MONTH($B152)+1,MIN(AT$6,DAY(EOMONTH($B152,1))))&lt;$C152)))</f>
        <v>0</v>
      </c>
      <c r="AU152" s="48" t="n">
        <f aca="false">IF(OR(N(AU$5)=0,AU$6=""),0,AU$5*((DATE(YEAR($B152),MONTH($B152),MIN(AU$6,DAY(EOMONTH($B152,0))))&gt;=$B152)*(DATE(YEAR($B152),MONTH($B152),MIN(AU$6,DAY(EOMONTH($B152,0))))&lt;$C152)+(DATE(YEAR($B152),MONTH($B152)+1,MIN(AU$6,DAY(EOMONTH($B152,1))))&gt;=$B152)*(DATE(YEAR($B152),MONTH($B152)+1,MIN(AU$6,DAY(EOMONTH($B152,1))))&lt;$C152)))</f>
        <v>0</v>
      </c>
      <c r="AV152" s="48" t="n">
        <f aca="false">IF(OR(N(AV$5)=0,AV$6=""),0,AV$5*((DATE(YEAR($B152),MONTH($B152),MIN(AV$6,DAY(EOMONTH($B152,0))))&gt;=$B152)*(DATE(YEAR($B152),MONTH($B152),MIN(AV$6,DAY(EOMONTH($B152,0))))&lt;$C152)+(DATE(YEAR($B152),MONTH($B152)+1,MIN(AV$6,DAY(EOMONTH($B152,1))))&gt;=$B152)*(DATE(YEAR($B152),MONTH($B152)+1,MIN(AV$6,DAY(EOMONTH($B152,1))))&lt;$C152)))</f>
        <v>0</v>
      </c>
      <c r="AW152" s="48" t="n">
        <f aca="false">IF(OR(N(AW$5)=0,AW$6=""),0,AW$5*((DATE(YEAR($B152),MONTH($B152),MIN(AW$6,DAY(EOMONTH($B152,0))))&gt;=$B152)*(DATE(YEAR($B152),MONTH($B152),MIN(AW$6,DAY(EOMONTH($B152,0))))&lt;$C152)+(DATE(YEAR($B152),MONTH($B152)+1,MIN(AW$6,DAY(EOMONTH($B152,1))))&gt;=$B152)*(DATE(YEAR($B152),MONTH($B152)+1,MIN(AW$6,DAY(EOMONTH($B152,1))))&lt;$C152)))</f>
        <v>0</v>
      </c>
      <c r="AX152" s="48" t="n">
        <f aca="false">IF(OR(N(AX$5)=0,AX$6=""),0,AX$5*((DATE(YEAR($B152),MONTH($B152),MIN(AX$6,DAY(EOMONTH($B152,0))))&gt;=$B152)*(DATE(YEAR($B152),MONTH($B152),MIN(AX$6,DAY(EOMONTH($B152,0))))&lt;$C152)+(DATE(YEAR($B152),MONTH($B152)+1,MIN(AX$6,DAY(EOMONTH($B152,1))))&gt;=$B152)*(DATE(YEAR($B152),MONTH($B152)+1,MIN(AX$6,DAY(EOMONTH($B152,1))))&lt;$C152)))</f>
        <v>0</v>
      </c>
      <c r="AY152" s="48" t="n">
        <f aca="false">IF(OR(N(AY$5)=0,AY$6=""),0,AY$5*((DATE(YEAR($B152),MONTH($B152),MIN(AY$6,DAY(EOMONTH($B152,0))))&gt;=$B152)*(DATE(YEAR($B152),MONTH($B152),MIN(AY$6,DAY(EOMONTH($B152,0))))&lt;$C152)+(DATE(YEAR($B152),MONTH($B152)+1,MIN(AY$6,DAY(EOMONTH($B152,1))))&gt;=$B152)*(DATE(YEAR($B152),MONTH($B152)+1,MIN(AY$6,DAY(EOMONTH($B152,1))))&lt;$C152)))</f>
        <v>0</v>
      </c>
      <c r="AZ152" s="48" t="n">
        <f aca="false">IF(OR(N(AZ$5)=0,AZ$6=""),0,AZ$5*((DATE(YEAR($B152),MONTH($B152),MIN(AZ$6,DAY(EOMONTH($B152,0))))&gt;=$B152)*(DATE(YEAR($B152),MONTH($B152),MIN(AZ$6,DAY(EOMONTH($B152,0))))&lt;$C152)+(DATE(YEAR($B152),MONTH($B152)+1,MIN(AZ$6,DAY(EOMONTH($B152,1))))&gt;=$B152)*(DATE(YEAR($B152),MONTH($B152)+1,MIN(AZ$6,DAY(EOMONTH($B152,1))))&lt;$C152)))</f>
        <v>0</v>
      </c>
      <c r="BA152" s="48" t="n">
        <f aca="false">IF(OR(N(BA$5)=0,BA$6=""),0,BA$5*((DATE(YEAR($B152),MONTH($B152),MIN(BA$6,DAY(EOMONTH($B152,0))))&gt;=$B152)*(DATE(YEAR($B152),MONTH($B152),MIN(BA$6,DAY(EOMONTH($B152,0))))&lt;$C152)+(DATE(YEAR($B152),MONTH($B152)+1,MIN(BA$6,DAY(EOMONTH($B152,1))))&gt;=$B152)*(DATE(YEAR($B152),MONTH($B152)+1,MIN(BA$6,DAY(EOMONTH($B152,1))))&lt;$C152)))</f>
        <v>0</v>
      </c>
      <c r="BB152" s="48" t="n">
        <f aca="false">IF(OR(N(BB$5)=0,BB$6=""),0,BB$5*((DATE(YEAR($B152),MONTH($B152),MIN(BB$6,DAY(EOMONTH($B152,0))))&gt;=$B152)*(DATE(YEAR($B152),MONTH($B152),MIN(BB$6,DAY(EOMONTH($B152,0))))&lt;$C152)+(DATE(YEAR($B152),MONTH($B152)+1,MIN(BB$6,DAY(EOMONTH($B152,1))))&gt;=$B152)*(DATE(YEAR($B152),MONTH($B152)+1,MIN(BB$6,DAY(EOMONTH($B152,1))))&lt;$C152)))</f>
        <v>0</v>
      </c>
      <c r="BC152" s="48" t="n">
        <f aca="false">IF(OR(N(BC$5)=0,BC$6=""),0,BC$5*((DATE(YEAR($B152),MONTH($B152),MIN(BC$6,DAY(EOMONTH($B152,0))))&gt;=$B152)*(DATE(YEAR($B152),MONTH($B152),MIN(BC$6,DAY(EOMONTH($B152,0))))&lt;$C152)+(DATE(YEAR($B152),MONTH($B152)+1,MIN(BC$6,DAY(EOMONTH($B152,1))))&gt;=$B152)*(DATE(YEAR($B152),MONTH($B152)+1,MIN(BC$6,DAY(EOMONTH($B152,1))))&lt;$C152)))</f>
        <v>0</v>
      </c>
      <c r="BD152" s="48" t="n">
        <f aca="false">IF(OR(N(BD$5)=0,BD$6=""),0,BD$5*((DATE(YEAR($B152),MONTH($B152),MIN(BD$6,DAY(EOMONTH($B152,0))))&gt;=$B152)*(DATE(YEAR($B152),MONTH($B152),MIN(BD$6,DAY(EOMONTH($B152,0))))&lt;$C152)+(DATE(YEAR($B152),MONTH($B152)+1,MIN(BD$6,DAY(EOMONTH($B152,1))))&gt;=$B152)*(DATE(YEAR($B152),MONTH($B152)+1,MIN(BD$6,DAY(EOMONTH($B152,1))))&lt;$C152)))</f>
        <v>0</v>
      </c>
      <c r="BE152" s="48" t="n">
        <f aca="false">IF(OR(N(BE$5)=0,BE$6=""),0,BE$5*((DATE(YEAR($B152),MONTH($B152),MIN(BE$6,DAY(EOMONTH($B152,0))))&gt;=$B152)*(DATE(YEAR($B152),MONTH($B152),MIN(BE$6,DAY(EOMONTH($B152,0))))&lt;$C152)+(DATE(YEAR($B152),MONTH($B152)+1,MIN(BE$6,DAY(EOMONTH($B152,1))))&gt;=$B152)*(DATE(YEAR($B152),MONTH($B152)+1,MIN(BE$6,DAY(EOMONTH($B152,1))))&lt;$C152)))</f>
        <v>0</v>
      </c>
      <c r="BF152" s="48" t="n">
        <f aca="false">IF(OR(N(BF$5)=0,BF$6=""),0,BF$5*((DATE(YEAR($B152),MONTH($B152),MIN(BF$6,DAY(EOMONTH($B152,0))))&gt;=$B152)*(DATE(YEAR($B152),MONTH($B152),MIN(BF$6,DAY(EOMONTH($B152,0))))&lt;$C152)+(DATE(YEAR($B152),MONTH($B152)+1,MIN(BF$6,DAY(EOMONTH($B152,1))))&gt;=$B152)*(DATE(YEAR($B152),MONTH($B152)+1,MIN(BF$6,DAY(EOMONTH($B152,1))))&lt;$C152)))</f>
        <v>0</v>
      </c>
      <c r="BG152" s="48" t="n">
        <f aca="false">IF(OR(N(BG$5)=0,BG$6=""),0,BG$5*((DATE(YEAR($B152),MONTH($B152),MIN(BG$6,DAY(EOMONTH($B152,0))))&gt;=$B152)*(DATE(YEAR($B152),MONTH($B152),MIN(BG$6,DAY(EOMONTH($B152,0))))&lt;$C152)+(DATE(YEAR($B152),MONTH($B152)+1,MIN(BG$6,DAY(EOMONTH($B152,1))))&gt;=$B152)*(DATE(YEAR($B152),MONTH($B152)+1,MIN(BG$6,DAY(EOMONTH($B152,1))))&lt;$C152)))</f>
        <v>0</v>
      </c>
      <c r="BH152" s="48" t="n">
        <f aca="false">IF(OR(N(BH$5)=0,BH$6=""),0,BH$5*((DATE(YEAR($B152),MONTH($B152),MIN(BH$6,DAY(EOMONTH($B152,0))))&gt;=$B152)*(DATE(YEAR($B152),MONTH($B152),MIN(BH$6,DAY(EOMONTH($B152,0))))&lt;$C152)+(DATE(YEAR($B152),MONTH($B152)+1,MIN(BH$6,DAY(EOMONTH($B152,1))))&gt;=$B152)*(DATE(YEAR($B152),MONTH($B152)+1,MIN(BH$6,DAY(EOMONTH($B152,1))))&lt;$C152)))</f>
        <v>0</v>
      </c>
      <c r="BI152" s="48" t="n">
        <f aca="false">IF(OR(N(BI$5)=0,BI$6=""),0,BI$5*((DATE(YEAR($B152),MONTH($B152),MIN(BI$6,DAY(EOMONTH($B152,0))))&gt;=$B152)*(DATE(YEAR($B152),MONTH($B152),MIN(BI$6,DAY(EOMONTH($B152,0))))&lt;$C152)+(DATE(YEAR($B152),MONTH($B152)+1,MIN(BI$6,DAY(EOMONTH($B152,1))))&gt;=$B152)*(DATE(YEAR($B152),MONTH($B152)+1,MIN(BI$6,DAY(EOMONTH($B152,1))))&lt;$C152)))</f>
        <v>0</v>
      </c>
      <c r="BJ152" s="48" t="n">
        <f aca="false">IF(OR(N(BJ$5)=0,BJ$6=""),0,BJ$5*((DATE(YEAR($B152),MONTH($B152),MIN(BJ$6,DAY(EOMONTH($B152,0))))&gt;=$B152)*(DATE(YEAR($B152),MONTH($B152),MIN(BJ$6,DAY(EOMONTH($B152,0))))&lt;$C152)+(DATE(YEAR($B152),MONTH($B152)+1,MIN(BJ$6,DAY(EOMONTH($B152,1))))&gt;=$B152)*(DATE(YEAR($B152),MONTH($B152)+1,MIN(BJ$6,DAY(EOMONTH($B152,1))))&lt;$C152)))</f>
        <v>0</v>
      </c>
      <c r="BK152" s="48" t="n">
        <f aca="false">IF(OR(N(BK$5)=0,BK$6=""),0,BK$5*((DATE(YEAR($B152),MONTH($B152),MIN(BK$6,DAY(EOMONTH($B152,0))))&gt;=$B152)*(DATE(YEAR($B152),MONTH($B152),MIN(BK$6,DAY(EOMONTH($B152,0))))&lt;$C152)+(DATE(YEAR($B152),MONTH($B152)+1,MIN(BK$6,DAY(EOMONTH($B152,1))))&gt;=$B152)*(DATE(YEAR($B152),MONTH($B152)+1,MIN(BK$6,DAY(EOMONTH($B152,1))))&lt;$C152)))</f>
        <v>0</v>
      </c>
      <c r="BL152" s="48" t="n">
        <f aca="false">IF(OR(N(BL$5)=0,BL$6=""),0,BL$5*((DATE(YEAR($B152),MONTH($B152),MIN(BL$6,DAY(EOMONTH($B152,0))))&gt;=$B152)*(DATE(YEAR($B152),MONTH($B152),MIN(BL$6,DAY(EOMONTH($B152,0))))&lt;$C152)+(DATE(YEAR($B152),MONTH($B152)+1,MIN(BL$6,DAY(EOMONTH($B152,1))))&gt;=$B152)*(DATE(YEAR($B152),MONTH($B152)+1,MIN(BL$6,DAY(EOMONTH($B152,1))))&lt;$C152)))</f>
        <v>0</v>
      </c>
      <c r="BM152" s="48" t="n">
        <f aca="false">IF(OR(N(BM$5)=0,BM$6=""),0,BM$5*((DATE(YEAR($B152),MONTH($B152),MIN(BM$6,DAY(EOMONTH($B152,0))))&gt;=$B152)*(DATE(YEAR($B152),MONTH($B152),MIN(BM$6,DAY(EOMONTH($B152,0))))&lt;$C152)+(DATE(YEAR($B152),MONTH($B152)+1,MIN(BM$6,DAY(EOMONTH($B152,1))))&gt;=$B152)*(DATE(YEAR($B152),MONTH($B152)+1,MIN(BM$6,DAY(EOMONTH($B152,1))))&lt;$C152)))</f>
        <v>0</v>
      </c>
      <c r="BN152" s="48" t="n">
        <f aca="false">IF(OR(N(BN$5)=0,BN$6=""),0,BN$5*((DATE(YEAR($B152),MONTH($B152),MIN(BN$6,DAY(EOMONTH($B152,0))))&gt;=$B152)*(DATE(YEAR($B152),MONTH($B152),MIN(BN$6,DAY(EOMONTH($B152,0))))&lt;$C152)+(DATE(YEAR($B152),MONTH($B152)+1,MIN(BN$6,DAY(EOMONTH($B152,1))))&gt;=$B152)*(DATE(YEAR($B152),MONTH($B152)+1,MIN(BN$6,DAY(EOMONTH($B152,1))))&lt;$C152)))</f>
        <v>0</v>
      </c>
      <c r="BO152" s="48" t="n">
        <f aca="false">IF(OR(N(BO$5)=0,BO$6=""),0,BO$5*((DATE(YEAR($B152),MONTH($B152),MIN(BO$6,DAY(EOMONTH($B152,0))))&gt;=$B152)*(DATE(YEAR($B152),MONTH($B152),MIN(BO$6,DAY(EOMONTH($B152,0))))&lt;$C152)+(DATE(YEAR($B152),MONTH($B152)+1,MIN(BO$6,DAY(EOMONTH($B152,1))))&gt;=$B152)*(DATE(YEAR($B152),MONTH($B152)+1,MIN(BO$6,DAY(EOMONTH($B152,1))))&lt;$C152)))</f>
        <v>0</v>
      </c>
      <c r="BP152" s="48" t="n">
        <f aca="false">IF(OR(N(BP$5)=0,BP$6=""),0,BP$5*((DATE(YEAR($B152),MONTH($B152),MIN(BP$6,DAY(EOMONTH($B152,0))))&gt;=$B152)*(DATE(YEAR($B152),MONTH($B152),MIN(BP$6,DAY(EOMONTH($B152,0))))&lt;$C152)+(DATE(YEAR($B152),MONTH($B152)+1,MIN(BP$6,DAY(EOMONTH($B152,1))))&gt;=$B152)*(DATE(YEAR($B152),MONTH($B152)+1,MIN(BP$6,DAY(EOMONTH($B152,1))))&lt;$C152)))</f>
        <v>0</v>
      </c>
      <c r="BQ152" s="48" t="n">
        <f aca="false">IF(OR(N(BQ$5)=0,BQ$6=""),0,BQ$5*((DATE(YEAR($B152),MONTH($B152),MIN(BQ$6,DAY(EOMONTH($B152,0))))&gt;=$B152)*(DATE(YEAR($B152),MONTH($B152),MIN(BQ$6,DAY(EOMONTH($B152,0))))&lt;$C152)+(DATE(YEAR($B152),MONTH($B152)+1,MIN(BQ$6,DAY(EOMONTH($B152,1))))&gt;=$B152)*(DATE(YEAR($B152),MONTH($B152)+1,MIN(BQ$6,DAY(EOMONTH($B152,1))))&lt;$C152)))</f>
        <v>0</v>
      </c>
      <c r="BR152" s="48" t="n">
        <f aca="false">IF(OR(N(BR$5)=0,BR$6=""),0,BR$5*((DATE(YEAR($B152),MONTH($B152),MIN(BR$6,DAY(EOMONTH($B152,0))))&gt;=$B152)*(DATE(YEAR($B152),MONTH($B152),MIN(BR$6,DAY(EOMONTH($B152,0))))&lt;$C152)+(DATE(YEAR($B152),MONTH($B152)+1,MIN(BR$6,DAY(EOMONTH($B152,1))))&gt;=$B152)*(DATE(YEAR($B152),MONTH($B152)+1,MIN(BR$6,DAY(EOMONTH($B152,1))))&lt;$C152)))</f>
        <v>0</v>
      </c>
      <c r="BS152" s="48" t="n">
        <f aca="false">IF(OR(N(BS$5)=0,BS$6=""),0,BS$5*((DATE(YEAR($B152),MONTH($B152),MIN(BS$6,DAY(EOMONTH($B152,0))))&gt;=$B152)*(DATE(YEAR($B152),MONTH($B152),MIN(BS$6,DAY(EOMONTH($B152,0))))&lt;$C152)+(DATE(YEAR($B152),MONTH($B152)+1,MIN(BS$6,DAY(EOMONTH($B152,1))))&gt;=$B152)*(DATE(YEAR($B152),MONTH($B152)+1,MIN(BS$6,DAY(EOMONTH($B152,1))))&lt;$C152)))</f>
        <v>0</v>
      </c>
      <c r="BT152" s="48" t="n">
        <f aca="false">IF(OR(N(BT$5)=0,BT$6=""),0,BT$5*((DATE(YEAR($B152),MONTH($B152),MIN(BT$6,DAY(EOMONTH($B152,0))))&gt;=$B152)*(DATE(YEAR($B152),MONTH($B152),MIN(BT$6,DAY(EOMONTH($B152,0))))&lt;$C152)+(DATE(YEAR($B152),MONTH($B152)+1,MIN(BT$6,DAY(EOMONTH($B152,1))))&gt;=$B152)*(DATE(YEAR($B152),MONTH($B152)+1,MIN(BT$6,DAY(EOMONTH($B152,1))))&lt;$C152)))</f>
        <v>0</v>
      </c>
      <c r="BU152" s="48" t="n">
        <f aca="false">IF(OR(N(BU$5)=0,BU$6=""),0,BU$5*((DATE(YEAR($B152),MONTH($B152),MIN(BU$6,DAY(EOMONTH($B152,0))))&gt;=$B152)*(DATE(YEAR($B152),MONTH($B152),MIN(BU$6,DAY(EOMONTH($B152,0))))&lt;$C152)+(DATE(YEAR($B152),MONTH($B152)+1,MIN(BU$6,DAY(EOMONTH($B152,1))))&gt;=$B152)*(DATE(YEAR($B152),MONTH($B152)+1,MIN(BU$6,DAY(EOMONTH($B152,1))))&lt;$C152)))</f>
        <v>0</v>
      </c>
      <c r="BV152" s="48" t="n">
        <f aca="false">IF(OR(N(BV$5)=0,BV$6=""),0,BV$5*((DATE(YEAR($B152),MONTH($B152),MIN(BV$6,DAY(EOMONTH($B152,0))))&gt;=$B152)*(DATE(YEAR($B152),MONTH($B152),MIN(BV$6,DAY(EOMONTH($B152,0))))&lt;$C152)+(DATE(YEAR($B152),MONTH($B152)+1,MIN(BV$6,DAY(EOMONTH($B152,1))))&gt;=$B152)*(DATE(YEAR($B152),MONTH($B152)+1,MIN(BV$6,DAY(EOMONTH($B152,1))))&lt;$C152)))</f>
        <v>0</v>
      </c>
      <c r="BW152" s="48" t="n">
        <f aca="false">IF(OR(N(BW$5)=0,BW$6=""),0,BW$5*((DATE(YEAR($B152),MONTH($B152),MIN(BW$6,DAY(EOMONTH($B152,0))))&gt;=$B152)*(DATE(YEAR($B152),MONTH($B152),MIN(BW$6,DAY(EOMONTH($B152,0))))&lt;$C152)+(DATE(YEAR($B152),MONTH($B152)+1,MIN(BW$6,DAY(EOMONTH($B152,1))))&gt;=$B152)*(DATE(YEAR($B152),MONTH($B152)+1,MIN(BW$6,DAY(EOMONTH($B152,1))))&lt;$C152)))</f>
        <v>0</v>
      </c>
      <c r="BX152" s="48" t="n">
        <f aca="false">MIN(Z152,(FT151*(1+FT$5/Setup!$C$36)+IF($V152=1,N($F152),0)))</f>
        <v>0</v>
      </c>
      <c r="BY152" s="48" t="n">
        <f aca="false">MIN(AA152,(FU151*(1+FU$5/Setup!$C$36)+IF($V152=2,N($F152),0)))</f>
        <v>0</v>
      </c>
      <c r="BZ152" s="48" t="n">
        <f aca="false">MIN(AB152,(FV151*(1+FV$5/Setup!$C$36)+IF($V152=3,N($F152),0)))</f>
        <v>0</v>
      </c>
      <c r="CA152" s="48" t="n">
        <f aca="false">MIN(AC152,(FW151*(1+FW$5/Setup!$C$36)+IF($V152=4,N($F152),0)))</f>
        <v>0</v>
      </c>
      <c r="CB152" s="48" t="n">
        <f aca="false">MIN(AD152,(FX151*(1+FX$5/Setup!$C$36)+IF($V152=5,N($F152),0)))</f>
        <v>0</v>
      </c>
      <c r="CC152" s="48" t="n">
        <f aca="false">MIN(AE152,(FY151*(1+FY$5/Setup!$C$36)+IF($V152=6,N($F152),0)))</f>
        <v>0</v>
      </c>
      <c r="CD152" s="48" t="n">
        <f aca="false">MIN(AF152,(FZ151*(1+FZ$5/Setup!$C$36)+IF($V152=7,N($F152),0)))</f>
        <v>0</v>
      </c>
      <c r="CE152" s="48" t="n">
        <f aca="false">MIN(AG152,(GA151*(1+GA$5/Setup!$C$36)+IF($V152=8,N($F152),0)))</f>
        <v>0</v>
      </c>
      <c r="CF152" s="48" t="n">
        <f aca="false">MIN(AH152,(GB151*(1+GB$5/Setup!$C$36)+IF($V152=9,N($F152),0)))</f>
        <v>0</v>
      </c>
      <c r="CG152" s="48" t="n">
        <f aca="false">MIN(AI152,(GC151*(1+GC$5/Setup!$C$36)+IF($V152=10,N($F152),0)))</f>
        <v>0</v>
      </c>
      <c r="CH152" s="48" t="n">
        <f aca="false">MIN(AJ152,(GD151*(1+GD$5/Setup!$C$36)+IF($V152=11,N($F152),0)))</f>
        <v>0</v>
      </c>
      <c r="CI152" s="48" t="n">
        <f aca="false">MIN(AK152,(GE151*(1+GE$5/Setup!$C$36)+IF($V152=12,N($F152),0)))</f>
        <v>0</v>
      </c>
      <c r="CJ152" s="48" t="n">
        <f aca="false">MIN(AL152,(GF151*(1+GF$5/Setup!$C$36)+IF($V152=13,N($F152),0)))</f>
        <v>0</v>
      </c>
      <c r="CK152" s="48" t="n">
        <f aca="false">MIN(AM152,(GG151*(1+GG$5/Setup!$C$36)+IF($V152=14,N($F152),0)))</f>
        <v>0</v>
      </c>
      <c r="CL152" s="48" t="n">
        <f aca="false">MIN(AN152,(GH151*(1+GH$5/Setup!$C$36)+IF($V152=15,N($F152),0)))</f>
        <v>0</v>
      </c>
      <c r="CM152" s="48" t="n">
        <f aca="false">MIN(AO152,(GI151*(1+GI$5/Setup!$C$36)+IF($V152=16,N($F152),0)))</f>
        <v>0</v>
      </c>
      <c r="CN152" s="48" t="n">
        <f aca="false">MIN(AP152,(GJ151*(1+GJ$5/Setup!$C$36)+IF($V152=17,N($F152),0)))</f>
        <v>0</v>
      </c>
      <c r="CO152" s="48" t="n">
        <f aca="false">MIN(AQ152,(GK151*(1+GK$5/Setup!$C$36)+IF($V152=18,N($F152),0)))</f>
        <v>0</v>
      </c>
      <c r="CP152" s="48" t="n">
        <f aca="false">MIN(AR152,(GL151*(1+GL$5/Setup!$C$36)+IF($V152=19,N($F152),0)))</f>
        <v>0</v>
      </c>
      <c r="CQ152" s="48" t="n">
        <f aca="false">MIN(AS152,(GM151*(1+GM$5/Setup!$C$36)+IF($V152=20,N($F152),0)))</f>
        <v>0</v>
      </c>
      <c r="CR152" s="48" t="n">
        <f aca="false">MIN(AT152,(GN151*(1+GN$5/Setup!$C$36)+IF($V152=21,N($F152),0)))</f>
        <v>0</v>
      </c>
      <c r="CS152" s="48" t="n">
        <f aca="false">MIN(AU152,(GO151*(1+GO$5/Setup!$C$36)+IF($V152=22,N($F152),0)))</f>
        <v>0</v>
      </c>
      <c r="CT152" s="48" t="n">
        <f aca="false">MIN(AV152,(GP151*(1+GP$5/Setup!$C$36)+IF($V152=23,N($F152),0)))</f>
        <v>0</v>
      </c>
      <c r="CU152" s="48" t="n">
        <f aca="false">MIN(AW152,(GQ151*(1+GQ$5/Setup!$C$36)+IF($V152=24,N($F152),0)))</f>
        <v>0</v>
      </c>
      <c r="CV152" s="48" t="n">
        <f aca="false">MIN(AX152,(GR151*(1+GR$5/Setup!$C$36)+IF($V152=25,N($F152),0)))</f>
        <v>0</v>
      </c>
      <c r="CW152" s="48" t="n">
        <f aca="false">MIN(AY152,(GS151*(1+GS$5/Setup!$C$36)+IF($V152=26,N($F152),0)))</f>
        <v>0</v>
      </c>
      <c r="CX152" s="48" t="n">
        <f aca="false">MIN(AZ152,(GT151*(1+GT$5/Setup!$C$36)+IF($V152=27,N($F152),0)))</f>
        <v>0</v>
      </c>
      <c r="CY152" s="48" t="n">
        <f aca="false">MIN(BA152,(GU151*(1+GU$5/Setup!$C$36)+IF($V152=28,N($F152),0)))</f>
        <v>0</v>
      </c>
      <c r="CZ152" s="48" t="n">
        <f aca="false">MIN(BB152,(GV151*(1+GV$5/Setup!$C$36)+IF($V152=29,N($F152),0)))</f>
        <v>0</v>
      </c>
      <c r="DA152" s="48" t="n">
        <f aca="false">MIN(BC152,(GW151*(1+GW$5/Setup!$C$36)+IF($V152=30,N($F152),0)))</f>
        <v>0</v>
      </c>
      <c r="DB152" s="48" t="n">
        <f aca="false">MIN(BD152,(GX151*(1+GX$5/Setup!$C$36)+IF($V152=31,N($F152),0)))</f>
        <v>0</v>
      </c>
      <c r="DC152" s="48" t="n">
        <f aca="false">MIN(BE152,(GY151*(1+GY$5/Setup!$C$36)+IF($V152=32,N($F152),0)))</f>
        <v>0</v>
      </c>
      <c r="DD152" s="48" t="n">
        <f aca="false">MIN(BF152,(GZ151*(1+GZ$5/Setup!$C$36)+IF($V152=33,N($F152),0)))</f>
        <v>0</v>
      </c>
      <c r="DE152" s="48" t="n">
        <f aca="false">MIN(BG152,(HA151*(1+HA$5/Setup!$C$36)+IF($V152=34,N($F152),0)))</f>
        <v>0</v>
      </c>
      <c r="DF152" s="48" t="n">
        <f aca="false">MIN(BH152,(HB151*(1+HB$5/Setup!$C$36)+IF($V152=35,N($F152),0)))</f>
        <v>0</v>
      </c>
      <c r="DG152" s="48" t="n">
        <f aca="false">MIN(BI152,(HC151*(1+HC$5/Setup!$C$36)+IF($V152=36,N($F152),0)))</f>
        <v>0</v>
      </c>
      <c r="DH152" s="48" t="n">
        <f aca="false">MIN(BJ152,(HD151*(1+HD$5/Setup!$C$36)+IF($V152=37,N($F152),0)))</f>
        <v>0</v>
      </c>
      <c r="DI152" s="48" t="n">
        <f aca="false">MIN(BK152,(HE151*(1+HE$5/Setup!$C$36)+IF($V152=38,N($F152),0)))</f>
        <v>0</v>
      </c>
      <c r="DJ152" s="48" t="n">
        <f aca="false">MIN(BL152,(HF151*(1+HF$5/Setup!$C$36)+IF($V152=39,N($F152),0)))</f>
        <v>0</v>
      </c>
      <c r="DK152" s="48" t="n">
        <f aca="false">MIN(BM152,(HG151*(1+HG$5/Setup!$C$36)+IF($V152=40,N($F152),0)))</f>
        <v>0</v>
      </c>
      <c r="DL152" s="48" t="n">
        <f aca="false">MIN(BN152,(HH151*(1+HH$5/Setup!$C$36)+IF($V152=41,N($F152),0)))</f>
        <v>0</v>
      </c>
      <c r="DM152" s="48" t="n">
        <f aca="false">MIN(BO152,(HI151*(1+HI$5/Setup!$C$36)+IF($V152=42,N($F152),0)))</f>
        <v>0</v>
      </c>
      <c r="DN152" s="48" t="n">
        <f aca="false">MIN(BP152,(HJ151*(1+HJ$5/Setup!$C$36)+IF($V152=43,N($F152),0)))</f>
        <v>0</v>
      </c>
      <c r="DO152" s="48" t="n">
        <f aca="false">MIN(BQ152,(HK151*(1+HK$5/Setup!$C$36)+IF($V152=44,N($F152),0)))</f>
        <v>0</v>
      </c>
      <c r="DP152" s="48" t="n">
        <f aca="false">MIN(BR152,(HL151*(1+HL$5/Setup!$C$36)+IF($V152=45,N($F152),0)))</f>
        <v>0</v>
      </c>
      <c r="DQ152" s="48" t="n">
        <f aca="false">MIN(BS152,(HM151*(1+HM$5/Setup!$C$36)+IF($V152=46,N($F152),0)))</f>
        <v>0</v>
      </c>
      <c r="DR152" s="48" t="n">
        <f aca="false">MIN(BT152,(HN151*(1+HN$5/Setup!$C$36)+IF($V152=47,N($F152),0)))</f>
        <v>0</v>
      </c>
      <c r="DS152" s="48" t="n">
        <f aca="false">MIN(BU152,(HO151*(1+HO$5/Setup!$C$36)+IF($V152=48,N($F152),0)))</f>
        <v>0</v>
      </c>
      <c r="DT152" s="48" t="n">
        <f aca="false">MIN(BV152,(HP151*(1+HP$5/Setup!$C$36)+IF($V152=49,N($F152),0)))</f>
        <v>0</v>
      </c>
      <c r="DU152" s="48" t="n">
        <f aca="false">MIN(BW152,(HQ151*(1+HQ$5/Setup!$C$36)+IF($V152=50,N($F152),0)))</f>
        <v>0</v>
      </c>
      <c r="DV152" s="48" t="n">
        <f aca="false">MIN(MAX((FT151*(1+FT$5/Setup!$C$36)+IF($V152=1,N($F152),0))-BX152,0),MAX($P152-0,0))</f>
        <v>0</v>
      </c>
      <c r="DW152" s="48" t="n">
        <f aca="false">MIN(MAX((FU151*(1+FU$5/Setup!$C$36)+IF($V152=2,N($F152),0))-BY152,0),MAX($P152-SUM(DV152:DV152),0))</f>
        <v>0</v>
      </c>
      <c r="DX152" s="48" t="n">
        <f aca="false">MIN(MAX((FV151*(1+FV$5/Setup!$C$36)+IF($V152=3,N($F152),0))-BZ152,0),MAX($P152-SUM(DV152:DW152),0))</f>
        <v>0</v>
      </c>
      <c r="DY152" s="48" t="n">
        <f aca="false">MIN(MAX((FW151*(1+FW$5/Setup!$C$36)+IF($V152=4,N($F152),0))-CA152,0),MAX($P152-SUM(DV152:DX152),0))</f>
        <v>0</v>
      </c>
      <c r="DZ152" s="48" t="n">
        <f aca="false">MIN(MAX((FX151*(1+FX$5/Setup!$C$36)+IF($V152=5,N($F152),0))-CB152,0),MAX($P152-SUM(DV152:DY152),0))</f>
        <v>0</v>
      </c>
      <c r="EA152" s="48" t="n">
        <f aca="false">MIN(MAX((FY151*(1+FY$5/Setup!$C$36)+IF($V152=6,N($F152),0))-CC152,0),MAX($P152-SUM(DV152:DZ152),0))</f>
        <v>0</v>
      </c>
      <c r="EB152" s="48" t="n">
        <f aca="false">MIN(MAX((FZ151*(1+FZ$5/Setup!$C$36)+IF($V152=7,N($F152),0))-CD152,0),MAX($P152-SUM(DV152:EA152),0))</f>
        <v>0</v>
      </c>
      <c r="EC152" s="48" t="n">
        <f aca="false">MIN(MAX((GA151*(1+GA$5/Setup!$C$36)+IF($V152=8,N($F152),0))-CE152,0),MAX($P152-SUM(DV152:EB152),0))</f>
        <v>0</v>
      </c>
      <c r="ED152" s="48" t="n">
        <f aca="false">MIN(MAX((GB151*(1+GB$5/Setup!$C$36)+IF($V152=9,N($F152),0))-CF152,0),MAX($P152-SUM(DV152:EC152),0))</f>
        <v>0</v>
      </c>
      <c r="EE152" s="48" t="n">
        <f aca="false">MIN(MAX((GC151*(1+GC$5/Setup!$C$36)+IF($V152=10,N($F152),0))-CG152,0),MAX($P152-SUM(DV152:ED152),0))</f>
        <v>0</v>
      </c>
      <c r="EF152" s="48" t="n">
        <f aca="false">MIN(MAX((GD151*(1+GD$5/Setup!$C$36)+IF($V152=11,N($F152),0))-CH152,0),MAX($P152-SUM(DV152:EE152),0))</f>
        <v>0</v>
      </c>
      <c r="EG152" s="48" t="n">
        <f aca="false">MIN(MAX((GE151*(1+GE$5/Setup!$C$36)+IF($V152=12,N($F152),0))-CI152,0),MAX($P152-SUM(DV152:EF152),0))</f>
        <v>0</v>
      </c>
      <c r="EH152" s="48" t="n">
        <f aca="false">MIN(MAX((GF151*(1+GF$5/Setup!$C$36)+IF($V152=13,N($F152),0))-CJ152,0),MAX($P152-SUM(DV152:EG152),0))</f>
        <v>0</v>
      </c>
      <c r="EI152" s="48" t="n">
        <f aca="false">MIN(MAX((GG151*(1+GG$5/Setup!$C$36)+IF($V152=14,N($F152),0))-CK152,0),MAX($P152-SUM(DV152:EH152),0))</f>
        <v>0</v>
      </c>
      <c r="EJ152" s="48" t="n">
        <f aca="false">MIN(MAX((GH151*(1+GH$5/Setup!$C$36)+IF($V152=15,N($F152),0))-CL152,0),MAX($P152-SUM(DV152:EI152),0))</f>
        <v>0</v>
      </c>
      <c r="EK152" s="48" t="n">
        <f aca="false">MIN(MAX((GI151*(1+GI$5/Setup!$C$36)+IF($V152=16,N($F152),0))-CM152,0),MAX($P152-SUM(DV152:EJ152),0))</f>
        <v>0</v>
      </c>
      <c r="EL152" s="48" t="n">
        <f aca="false">MIN(MAX((GJ151*(1+GJ$5/Setup!$C$36)+IF($V152=17,N($F152),0))-CN152,0),MAX($P152-SUM(DV152:EK152),0))</f>
        <v>0</v>
      </c>
      <c r="EM152" s="48" t="n">
        <f aca="false">MIN(MAX((GK151*(1+GK$5/Setup!$C$36)+IF($V152=18,N($F152),0))-CO152,0),MAX($P152-SUM(DV152:EL152),0))</f>
        <v>0</v>
      </c>
      <c r="EN152" s="48" t="n">
        <f aca="false">MIN(MAX((GL151*(1+GL$5/Setup!$C$36)+IF($V152=19,N($F152),0))-CP152,0),MAX($P152-SUM(DV152:EM152),0))</f>
        <v>0</v>
      </c>
      <c r="EO152" s="48" t="n">
        <f aca="false">MIN(MAX((GM151*(1+GM$5/Setup!$C$36)+IF($V152=20,N($F152),0))-CQ152,0),MAX($P152-SUM(DV152:EN152),0))</f>
        <v>0</v>
      </c>
      <c r="EP152" s="48" t="n">
        <f aca="false">MIN(MAX((GN151*(1+GN$5/Setup!$C$36)+IF($V152=21,N($F152),0))-CR152,0),MAX($P152-SUM(DV152:EO152),0))</f>
        <v>0</v>
      </c>
      <c r="EQ152" s="48" t="n">
        <f aca="false">MIN(MAX((GO151*(1+GO$5/Setup!$C$36)+IF($V152=22,N($F152),0))-CS152,0),MAX($P152-SUM(DV152:EP152),0))</f>
        <v>0</v>
      </c>
      <c r="ER152" s="48" t="n">
        <f aca="false">MIN(MAX((GP151*(1+GP$5/Setup!$C$36)+IF($V152=23,N($F152),0))-CT152,0),MAX($P152-SUM(DV152:EQ152),0))</f>
        <v>0</v>
      </c>
      <c r="ES152" s="48" t="n">
        <f aca="false">MIN(MAX((GQ151*(1+GQ$5/Setup!$C$36)+IF($V152=24,N($F152),0))-CU152,0),MAX($P152-SUM(DV152:ER152),0))</f>
        <v>0</v>
      </c>
      <c r="ET152" s="48" t="n">
        <f aca="false">MIN(MAX((GR151*(1+GR$5/Setup!$C$36)+IF($V152=25,N($F152),0))-CV152,0),MAX($P152-SUM(DV152:ES152),0))</f>
        <v>0</v>
      </c>
      <c r="EU152" s="48" t="n">
        <f aca="false">MIN(MAX((GS151*(1+GS$5/Setup!$C$36)+IF($V152=26,N($F152),0))-CW152,0),MAX($P152-SUM(DV152:ET152),0))</f>
        <v>0</v>
      </c>
      <c r="EV152" s="48" t="n">
        <f aca="false">MIN(MAX((GT151*(1+GT$5/Setup!$C$36)+IF($V152=27,N($F152),0))-CX152,0),MAX($P152-SUM(DV152:EU152),0))</f>
        <v>0</v>
      </c>
      <c r="EW152" s="48" t="n">
        <f aca="false">MIN(MAX((GU151*(1+GU$5/Setup!$C$36)+IF($V152=28,N($F152),0))-CY152,0),MAX($P152-SUM(DV152:EV152),0))</f>
        <v>0</v>
      </c>
      <c r="EX152" s="48" t="n">
        <f aca="false">MIN(MAX((GV151*(1+GV$5/Setup!$C$36)+IF($V152=29,N($F152),0))-CZ152,0),MAX($P152-SUM(DV152:EW152),0))</f>
        <v>0</v>
      </c>
      <c r="EY152" s="48" t="n">
        <f aca="false">MIN(MAX((GW151*(1+GW$5/Setup!$C$36)+IF($V152=30,N($F152),0))-DA152,0),MAX($P152-SUM(DV152:EX152),0))</f>
        <v>0</v>
      </c>
      <c r="EZ152" s="48" t="n">
        <f aca="false">MIN(MAX((GX151*(1+GX$5/Setup!$C$36)+IF($V152=31,N($F152),0))-DB152,0),MAX($P152-SUM(DV152:EY152),0))</f>
        <v>0</v>
      </c>
      <c r="FA152" s="48" t="n">
        <f aca="false">MIN(MAX((GY151*(1+GY$5/Setup!$C$36)+IF($V152=32,N($F152),0))-DC152,0),MAX($P152-SUM(DV152:EZ152),0))</f>
        <v>0</v>
      </c>
      <c r="FB152" s="48" t="n">
        <f aca="false">MIN(MAX((GZ151*(1+GZ$5/Setup!$C$36)+IF($V152=33,N($F152),0))-DD152,0),MAX($P152-SUM(DV152:FA152),0))</f>
        <v>0</v>
      </c>
      <c r="FC152" s="48" t="n">
        <f aca="false">MIN(MAX((HA151*(1+HA$5/Setup!$C$36)+IF($V152=34,N($F152),0))-DE152,0),MAX($P152-SUM(DV152:FB152),0))</f>
        <v>0</v>
      </c>
      <c r="FD152" s="48" t="n">
        <f aca="false">MIN(MAX((HB151*(1+HB$5/Setup!$C$36)+IF($V152=35,N($F152),0))-DF152,0),MAX($P152-SUM(DV152:FC152),0))</f>
        <v>0</v>
      </c>
      <c r="FE152" s="48" t="n">
        <f aca="false">MIN(MAX((HC151*(1+HC$5/Setup!$C$36)+IF($V152=36,N($F152),0))-DG152,0),MAX($P152-SUM(DV152:FD152),0))</f>
        <v>0</v>
      </c>
      <c r="FF152" s="48" t="n">
        <f aca="false">MIN(MAX((HD151*(1+HD$5/Setup!$C$36)+IF($V152=37,N($F152),0))-DH152,0),MAX($P152-SUM(DV152:FE152),0))</f>
        <v>0</v>
      </c>
      <c r="FG152" s="48" t="n">
        <f aca="false">MIN(MAX((HE151*(1+HE$5/Setup!$C$36)+IF($V152=38,N($F152),0))-DI152,0),MAX($P152-SUM(DV152:FF152),0))</f>
        <v>0</v>
      </c>
      <c r="FH152" s="48" t="n">
        <f aca="false">MIN(MAX((HF151*(1+HF$5/Setup!$C$36)+IF($V152=39,N($F152),0))-DJ152,0),MAX($P152-SUM(DV152:FG152),0))</f>
        <v>0</v>
      </c>
      <c r="FI152" s="48" t="n">
        <f aca="false">MIN(MAX((HG151*(1+HG$5/Setup!$C$36)+IF($V152=40,N($F152),0))-DK152,0),MAX($P152-SUM(DV152:FH152),0))</f>
        <v>0</v>
      </c>
      <c r="FJ152" s="48" t="n">
        <f aca="false">MIN(MAX((HH151*(1+HH$5/Setup!$C$36)+IF($V152=41,N($F152),0))-DL152,0),MAX($P152-SUM(DV152:FI152),0))</f>
        <v>0</v>
      </c>
      <c r="FK152" s="48" t="n">
        <f aca="false">MIN(MAX((HI151*(1+HI$5/Setup!$C$36)+IF($V152=42,N($F152),0))-DM152,0),MAX($P152-SUM(DV152:FJ152),0))</f>
        <v>0</v>
      </c>
      <c r="FL152" s="48" t="n">
        <f aca="false">MIN(MAX((HJ151*(1+HJ$5/Setup!$C$36)+IF($V152=43,N($F152),0))-DN152,0),MAX($P152-SUM(DV152:FK152),0))</f>
        <v>0</v>
      </c>
      <c r="FM152" s="48" t="n">
        <f aca="false">MIN(MAX((HK151*(1+HK$5/Setup!$C$36)+IF($V152=44,N($F152),0))-DO152,0),MAX($P152-SUM(DV152:FL152),0))</f>
        <v>0</v>
      </c>
      <c r="FN152" s="48" t="n">
        <f aca="false">MIN(MAX((HL151*(1+HL$5/Setup!$C$36)+IF($V152=45,N($F152),0))-DP152,0),MAX($P152-SUM(DV152:FM152),0))</f>
        <v>0</v>
      </c>
      <c r="FO152" s="48" t="n">
        <f aca="false">MIN(MAX((HM151*(1+HM$5/Setup!$C$36)+IF($V152=46,N($F152),0))-DQ152,0),MAX($P152-SUM(DV152:FN152),0))</f>
        <v>0</v>
      </c>
      <c r="FP152" s="48" t="n">
        <f aca="false">MIN(MAX((HN151*(1+HN$5/Setup!$C$36)+IF($V152=47,N($F152),0))-DR152,0),MAX($P152-SUM(DV152:FO152),0))</f>
        <v>0</v>
      </c>
      <c r="FQ152" s="48" t="n">
        <f aca="false">MIN(MAX((HO151*(1+HO$5/Setup!$C$36)+IF($V152=48,N($F152),0))-DS152,0),MAX($P152-SUM(DV152:FP152),0))</f>
        <v>0</v>
      </c>
      <c r="FR152" s="48" t="n">
        <f aca="false">MIN(MAX((HP151*(1+HP$5/Setup!$C$36)+IF($V152=49,N($F152),0))-DT152,0),MAX($P152-SUM(DV152:FQ152),0))</f>
        <v>0</v>
      </c>
      <c r="FS152" s="48" t="n">
        <f aca="false">MIN(MAX((HQ151*(1+HQ$5/Setup!$C$36)+IF($V152=50,N($F152),0))-DU152,0),MAX($P152-SUM(DV152:FR152),0))</f>
        <v>0</v>
      </c>
      <c r="FT152" s="48" t="n">
        <f aca="false">IF((FT151*(1+FT$5/Setup!$C$36)+IF($V152=1,N($F152),0))-BX152-DV152&lt;0.005,0,(FT151*(1+FT$5/Setup!$C$36)+IF($V152=1,N($F152),0))-BX152-DV152)</f>
        <v>0</v>
      </c>
      <c r="FU152" s="48" t="n">
        <f aca="false">IF((FU151*(1+FU$5/Setup!$C$36)+IF($V152=2,N($F152),0))-BY152-DW152&lt;0.005,0,(FU151*(1+FU$5/Setup!$C$36)+IF($V152=2,N($F152),0))-BY152-DW152)</f>
        <v>0</v>
      </c>
      <c r="FV152" s="48" t="n">
        <f aca="false">IF((FV151*(1+FV$5/Setup!$C$36)+IF($V152=3,N($F152),0))-BZ152-DX152&lt;0.005,0,(FV151*(1+FV$5/Setup!$C$36)+IF($V152=3,N($F152),0))-BZ152-DX152)</f>
        <v>0</v>
      </c>
      <c r="FW152" s="48" t="n">
        <f aca="false">IF((FW151*(1+FW$5/Setup!$C$36)+IF($V152=4,N($F152),0))-CA152-DY152&lt;0.005,0,(FW151*(1+FW$5/Setup!$C$36)+IF($V152=4,N($F152),0))-CA152-DY152)</f>
        <v>0</v>
      </c>
      <c r="FX152" s="48" t="n">
        <f aca="false">IF((FX151*(1+FX$5/Setup!$C$36)+IF($V152=5,N($F152),0))-CB152-DZ152&lt;0.005,0,(FX151*(1+FX$5/Setup!$C$36)+IF($V152=5,N($F152),0))-CB152-DZ152)</f>
        <v>0</v>
      </c>
      <c r="FY152" s="48" t="n">
        <f aca="false">IF((FY151*(1+FY$5/Setup!$C$36)+IF($V152=6,N($F152),0))-CC152-EA152&lt;0.005,0,(FY151*(1+FY$5/Setup!$C$36)+IF($V152=6,N($F152),0))-CC152-EA152)</f>
        <v>0</v>
      </c>
      <c r="FZ152" s="48" t="n">
        <f aca="false">IF((FZ151*(1+FZ$5/Setup!$C$36)+IF($V152=7,N($F152),0))-CD152-EB152&lt;0.005,0,(FZ151*(1+FZ$5/Setup!$C$36)+IF($V152=7,N($F152),0))-CD152-EB152)</f>
        <v>0</v>
      </c>
      <c r="GA152" s="48" t="n">
        <f aca="false">IF((GA151*(1+GA$5/Setup!$C$36)+IF($V152=8,N($F152),0))-CE152-EC152&lt;0.005,0,(GA151*(1+GA$5/Setup!$C$36)+IF($V152=8,N($F152),0))-CE152-EC152)</f>
        <v>0</v>
      </c>
      <c r="GB152" s="48" t="n">
        <f aca="false">IF((GB151*(1+GB$5/Setup!$C$36)+IF($V152=9,N($F152),0))-CF152-ED152&lt;0.005,0,(GB151*(1+GB$5/Setup!$C$36)+IF($V152=9,N($F152),0))-CF152-ED152)</f>
        <v>0</v>
      </c>
      <c r="GC152" s="48" t="n">
        <f aca="false">IF((GC151*(1+GC$5/Setup!$C$36)+IF($V152=10,N($F152),0))-CG152-EE152&lt;0.005,0,(GC151*(1+GC$5/Setup!$C$36)+IF($V152=10,N($F152),0))-CG152-EE152)</f>
        <v>0</v>
      </c>
      <c r="GD152" s="48" t="n">
        <f aca="false">IF((GD151*(1+GD$5/Setup!$C$36)+IF($V152=11,N($F152),0))-CH152-EF152&lt;0.005,0,(GD151*(1+GD$5/Setup!$C$36)+IF($V152=11,N($F152),0))-CH152-EF152)</f>
        <v>0</v>
      </c>
      <c r="GE152" s="48" t="n">
        <f aca="false">IF((GE151*(1+GE$5/Setup!$C$36)+IF($V152=12,N($F152),0))-CI152-EG152&lt;0.005,0,(GE151*(1+GE$5/Setup!$C$36)+IF($V152=12,N($F152),0))-CI152-EG152)</f>
        <v>0</v>
      </c>
      <c r="GF152" s="48" t="n">
        <f aca="false">IF((GF151*(1+GF$5/Setup!$C$36)+IF($V152=13,N($F152),0))-CJ152-EH152&lt;0.005,0,(GF151*(1+GF$5/Setup!$C$36)+IF($V152=13,N($F152),0))-CJ152-EH152)</f>
        <v>0</v>
      </c>
      <c r="GG152" s="48" t="n">
        <f aca="false">IF((GG151*(1+GG$5/Setup!$C$36)+IF($V152=14,N($F152),0))-CK152-EI152&lt;0.005,0,(GG151*(1+GG$5/Setup!$C$36)+IF($V152=14,N($F152),0))-CK152-EI152)</f>
        <v>0</v>
      </c>
      <c r="GH152" s="48" t="n">
        <f aca="false">IF((GH151*(1+GH$5/Setup!$C$36)+IF($V152=15,N($F152),0))-CL152-EJ152&lt;0.005,0,(GH151*(1+GH$5/Setup!$C$36)+IF($V152=15,N($F152),0))-CL152-EJ152)</f>
        <v>0</v>
      </c>
      <c r="GI152" s="48" t="n">
        <f aca="false">IF((GI151*(1+GI$5/Setup!$C$36)+IF($V152=16,N($F152),0))-CM152-EK152&lt;0.005,0,(GI151*(1+GI$5/Setup!$C$36)+IF($V152=16,N($F152),0))-CM152-EK152)</f>
        <v>0</v>
      </c>
      <c r="GJ152" s="48" t="n">
        <f aca="false">IF((GJ151*(1+GJ$5/Setup!$C$36)+IF($V152=17,N($F152),0))-CN152-EL152&lt;0.005,0,(GJ151*(1+GJ$5/Setup!$C$36)+IF($V152=17,N($F152),0))-CN152-EL152)</f>
        <v>0</v>
      </c>
      <c r="GK152" s="48" t="n">
        <f aca="false">IF((GK151*(1+GK$5/Setup!$C$36)+IF($V152=18,N($F152),0))-CO152-EM152&lt;0.005,0,(GK151*(1+GK$5/Setup!$C$36)+IF($V152=18,N($F152),0))-CO152-EM152)</f>
        <v>0</v>
      </c>
      <c r="GL152" s="48" t="n">
        <f aca="false">IF((GL151*(1+GL$5/Setup!$C$36)+IF($V152=19,N($F152),0))-CP152-EN152&lt;0.005,0,(GL151*(1+GL$5/Setup!$C$36)+IF($V152=19,N($F152),0))-CP152-EN152)</f>
        <v>0</v>
      </c>
      <c r="GM152" s="48" t="n">
        <f aca="false">IF((GM151*(1+GM$5/Setup!$C$36)+IF($V152=20,N($F152),0))-CQ152-EO152&lt;0.005,0,(GM151*(1+GM$5/Setup!$C$36)+IF($V152=20,N($F152),0))-CQ152-EO152)</f>
        <v>0</v>
      </c>
      <c r="GN152" s="48" t="n">
        <f aca="false">IF((GN151*(1+GN$5/Setup!$C$36)+IF($V152=21,N($F152),0))-CR152-EP152&lt;0.005,0,(GN151*(1+GN$5/Setup!$C$36)+IF($V152=21,N($F152),0))-CR152-EP152)</f>
        <v>0</v>
      </c>
      <c r="GO152" s="48" t="n">
        <f aca="false">IF((GO151*(1+GO$5/Setup!$C$36)+IF($V152=22,N($F152),0))-CS152-EQ152&lt;0.005,0,(GO151*(1+GO$5/Setup!$C$36)+IF($V152=22,N($F152),0))-CS152-EQ152)</f>
        <v>0</v>
      </c>
      <c r="GP152" s="48" t="n">
        <f aca="false">IF((GP151*(1+GP$5/Setup!$C$36)+IF($V152=23,N($F152),0))-CT152-ER152&lt;0.005,0,(GP151*(1+GP$5/Setup!$C$36)+IF($V152=23,N($F152),0))-CT152-ER152)</f>
        <v>0</v>
      </c>
      <c r="GQ152" s="48" t="n">
        <f aca="false">IF((GQ151*(1+GQ$5/Setup!$C$36)+IF($V152=24,N($F152),0))-CU152-ES152&lt;0.005,0,(GQ151*(1+GQ$5/Setup!$C$36)+IF($V152=24,N($F152),0))-CU152-ES152)</f>
        <v>0</v>
      </c>
      <c r="GR152" s="48" t="n">
        <f aca="false">IF((GR151*(1+GR$5/Setup!$C$36)+IF($V152=25,N($F152),0))-CV152-ET152&lt;0.005,0,(GR151*(1+GR$5/Setup!$C$36)+IF($V152=25,N($F152),0))-CV152-ET152)</f>
        <v>0</v>
      </c>
      <c r="GS152" s="48" t="n">
        <f aca="false">IF((GS151*(1+GS$5/Setup!$C$36)+IF($V152=26,N($F152),0))-CW152-EU152&lt;0.005,0,(GS151*(1+GS$5/Setup!$C$36)+IF($V152=26,N($F152),0))-CW152-EU152)</f>
        <v>0</v>
      </c>
      <c r="GT152" s="48" t="n">
        <f aca="false">IF((GT151*(1+GT$5/Setup!$C$36)+IF($V152=27,N($F152),0))-CX152-EV152&lt;0.005,0,(GT151*(1+GT$5/Setup!$C$36)+IF($V152=27,N($F152),0))-CX152-EV152)</f>
        <v>0</v>
      </c>
      <c r="GU152" s="48" t="n">
        <f aca="false">IF((GU151*(1+GU$5/Setup!$C$36)+IF($V152=28,N($F152),0))-CY152-EW152&lt;0.005,0,(GU151*(1+GU$5/Setup!$C$36)+IF($V152=28,N($F152),0))-CY152-EW152)</f>
        <v>0</v>
      </c>
      <c r="GV152" s="48" t="n">
        <f aca="false">IF((GV151*(1+GV$5/Setup!$C$36)+IF($V152=29,N($F152),0))-CZ152-EX152&lt;0.005,0,(GV151*(1+GV$5/Setup!$C$36)+IF($V152=29,N($F152),0))-CZ152-EX152)</f>
        <v>0</v>
      </c>
      <c r="GW152" s="48" t="n">
        <f aca="false">IF((GW151*(1+GW$5/Setup!$C$36)+IF($V152=30,N($F152),0))-DA152-EY152&lt;0.005,0,(GW151*(1+GW$5/Setup!$C$36)+IF($V152=30,N($F152),0))-DA152-EY152)</f>
        <v>0</v>
      </c>
      <c r="GX152" s="48" t="n">
        <f aca="false">IF((GX151*(1+GX$5/Setup!$C$36)+IF($V152=31,N($F152),0))-DB152-EZ152&lt;0.005,0,(GX151*(1+GX$5/Setup!$C$36)+IF($V152=31,N($F152),0))-DB152-EZ152)</f>
        <v>0</v>
      </c>
      <c r="GY152" s="48" t="n">
        <f aca="false">IF((GY151*(1+GY$5/Setup!$C$36)+IF($V152=32,N($F152),0))-DC152-FA152&lt;0.005,0,(GY151*(1+GY$5/Setup!$C$36)+IF($V152=32,N($F152),0))-DC152-FA152)</f>
        <v>0</v>
      </c>
      <c r="GZ152" s="48" t="n">
        <f aca="false">IF((GZ151*(1+GZ$5/Setup!$C$36)+IF($V152=33,N($F152),0))-DD152-FB152&lt;0.005,0,(GZ151*(1+GZ$5/Setup!$C$36)+IF($V152=33,N($F152),0))-DD152-FB152)</f>
        <v>0</v>
      </c>
      <c r="HA152" s="48" t="n">
        <f aca="false">IF((HA151*(1+HA$5/Setup!$C$36)+IF($V152=34,N($F152),0))-DE152-FC152&lt;0.005,0,(HA151*(1+HA$5/Setup!$C$36)+IF($V152=34,N($F152),0))-DE152-FC152)</f>
        <v>0</v>
      </c>
      <c r="HB152" s="48" t="n">
        <f aca="false">IF((HB151*(1+HB$5/Setup!$C$36)+IF($V152=35,N($F152),0))-DF152-FD152&lt;0.005,0,(HB151*(1+HB$5/Setup!$C$36)+IF($V152=35,N($F152),0))-DF152-FD152)</f>
        <v>0</v>
      </c>
      <c r="HC152" s="48" t="n">
        <f aca="false">IF((HC151*(1+HC$5/Setup!$C$36)+IF($V152=36,N($F152),0))-DG152-FE152&lt;0.005,0,(HC151*(1+HC$5/Setup!$C$36)+IF($V152=36,N($F152),0))-DG152-FE152)</f>
        <v>0</v>
      </c>
      <c r="HD152" s="48" t="n">
        <f aca="false">IF((HD151*(1+HD$5/Setup!$C$36)+IF($V152=37,N($F152),0))-DH152-FF152&lt;0.005,0,(HD151*(1+HD$5/Setup!$C$36)+IF($V152=37,N($F152),0))-DH152-FF152)</f>
        <v>0</v>
      </c>
      <c r="HE152" s="48" t="n">
        <f aca="false">IF((HE151*(1+HE$5/Setup!$C$36)+IF($V152=38,N($F152),0))-DI152-FG152&lt;0.005,0,(HE151*(1+HE$5/Setup!$C$36)+IF($V152=38,N($F152),0))-DI152-FG152)</f>
        <v>0</v>
      </c>
      <c r="HF152" s="48" t="n">
        <f aca="false">IF((HF151*(1+HF$5/Setup!$C$36)+IF($V152=39,N($F152),0))-DJ152-FH152&lt;0.005,0,(HF151*(1+HF$5/Setup!$C$36)+IF($V152=39,N($F152),0))-DJ152-FH152)</f>
        <v>0</v>
      </c>
      <c r="HG152" s="48" t="n">
        <f aca="false">IF((HG151*(1+HG$5/Setup!$C$36)+IF($V152=40,N($F152),0))-DK152-FI152&lt;0.005,0,(HG151*(1+HG$5/Setup!$C$36)+IF($V152=40,N($F152),0))-DK152-FI152)</f>
        <v>0</v>
      </c>
      <c r="HH152" s="48" t="n">
        <f aca="false">IF((HH151*(1+HH$5/Setup!$C$36)+IF($V152=41,N($F152),0))-DL152-FJ152&lt;0.005,0,(HH151*(1+HH$5/Setup!$C$36)+IF($V152=41,N($F152),0))-DL152-FJ152)</f>
        <v>0</v>
      </c>
      <c r="HI152" s="48" t="n">
        <f aca="false">IF((HI151*(1+HI$5/Setup!$C$36)+IF($V152=42,N($F152),0))-DM152-FK152&lt;0.005,0,(HI151*(1+HI$5/Setup!$C$36)+IF($V152=42,N($F152),0))-DM152-FK152)</f>
        <v>0</v>
      </c>
      <c r="HJ152" s="48" t="n">
        <f aca="false">IF((HJ151*(1+HJ$5/Setup!$C$36)+IF($V152=43,N($F152),0))-DN152-FL152&lt;0.005,0,(HJ151*(1+HJ$5/Setup!$C$36)+IF($V152=43,N($F152),0))-DN152-FL152)</f>
        <v>0</v>
      </c>
      <c r="HK152" s="48" t="n">
        <f aca="false">IF((HK151*(1+HK$5/Setup!$C$36)+IF($V152=44,N($F152),0))-DO152-FM152&lt;0.005,0,(HK151*(1+HK$5/Setup!$C$36)+IF($V152=44,N($F152),0))-DO152-FM152)</f>
        <v>0</v>
      </c>
      <c r="HL152" s="48" t="n">
        <f aca="false">IF((HL151*(1+HL$5/Setup!$C$36)+IF($V152=45,N($F152),0))-DP152-FN152&lt;0.005,0,(HL151*(1+HL$5/Setup!$C$36)+IF($V152=45,N($F152),0))-DP152-FN152)</f>
        <v>0</v>
      </c>
      <c r="HM152" s="48" t="n">
        <f aca="false">IF((HM151*(1+HM$5/Setup!$C$36)+IF($V152=46,N($F152),0))-DQ152-FO152&lt;0.005,0,(HM151*(1+HM$5/Setup!$C$36)+IF($V152=46,N($F152),0))-DQ152-FO152)</f>
        <v>0</v>
      </c>
      <c r="HN152" s="48" t="n">
        <f aca="false">IF((HN151*(1+HN$5/Setup!$C$36)+IF($V152=47,N($F152),0))-DR152-FP152&lt;0.005,0,(HN151*(1+HN$5/Setup!$C$36)+IF($V152=47,N($F152),0))-DR152-FP152)</f>
        <v>0</v>
      </c>
      <c r="HO152" s="48" t="n">
        <f aca="false">IF((HO151*(1+HO$5/Setup!$C$36)+IF($V152=48,N($F152),0))-DS152-FQ152&lt;0.005,0,(HO151*(1+HO$5/Setup!$C$36)+IF($V152=48,N($F152),0))-DS152-FQ152)</f>
        <v>0</v>
      </c>
      <c r="HP152" s="48" t="n">
        <f aca="false">IF((HP151*(1+HP$5/Setup!$C$36)+IF($V152=49,N($F152),0))-DT152-FR152&lt;0.005,0,(HP151*(1+HP$5/Setup!$C$36)+IF($V152=49,N($F152),0))-DT152-FR152)</f>
        <v>0</v>
      </c>
      <c r="HQ152" s="48" t="n">
        <f aca="false">IF((HQ151*(1+HQ$5/Setup!$C$36)+IF($V152=50,N($F152),0))-DU152-FS152&lt;0.005,0,(HQ151*(1+HQ$5/Setup!$C$36)+IF($V152=50,N($F152),0))-DU152-FS152)</f>
        <v>0</v>
      </c>
    </row>
    <row r="153" customFormat="false" ht="15" hidden="false" customHeight="false" outlineLevel="0" collapsed="false">
      <c r="A153" s="44" t="n">
        <v>145</v>
      </c>
      <c r="B153" s="45" t="n">
        <f aca="false">IF(Setup!$C$7="Every month",EDATE(Setup!$C$8,($A153-1)),IF(Setup!$C$7="Twice a month",DATE(YEAR(Setup!$C$8),MONTH(Setup!$C$8)+INT((($A153-1)+Setup!$C$41)/2),MIN(IF(MOD(($A153-1)+Setup!$C$41,2)=0,Setup!$C$39,Setup!$C$40),DAY(EOMONTH(DATE(YEAR(Setup!$C$8),MONTH(Setup!$C$8)+INT((($A153-1)+Setup!$C$41)/2),1),0)))),Setup!$C$8+($A153-1)*IF(Setup!$C$7="Every week",7,14)))</f>
        <v>48341</v>
      </c>
      <c r="C153" s="45" t="n">
        <f aca="false">IF(Setup!$C$7="Every month",EDATE(Setup!$C$8,$A153),IF(Setup!$C$7="Twice a month",DATE(YEAR(Setup!$C$8),MONTH(Setup!$C$8)+INT(($A153+Setup!$C$41)/2),MIN(IF(MOD($A153+Setup!$C$41,2)=0,Setup!$C$39,Setup!$C$40),DAY(EOMONTH(DATE(YEAR(Setup!$C$8),MONTH(Setup!$C$8)+INT(($A153+Setup!$C$41)/2),1),0)))),Setup!$C$8+$A153*IF(Setup!$C$7="Every week",7,14)))</f>
        <v>48355</v>
      </c>
      <c r="D153" s="46"/>
      <c r="E153" s="47"/>
      <c r="F153" s="47"/>
      <c r="G153" s="47"/>
      <c r="H153" s="47"/>
      <c r="I153" s="48" t="n">
        <f aca="false">N(Setup!$C$11)+N(E153)</f>
        <v>100</v>
      </c>
      <c r="J153" s="48" t="n">
        <f aca="false">MIN(Setup!$C$37,MAX(I153,0))</f>
        <v>9.23076923076923</v>
      </c>
      <c r="K153" s="48" t="n">
        <f aca="false">MIN(MAX(N(Setup!$C$14)-L152,0),MAX(I153-J153,0))</f>
        <v>0</v>
      </c>
      <c r="L153" s="48" t="n">
        <f aca="false">L152+K153-N(G153)</f>
        <v>500</v>
      </c>
      <c r="M153" s="48" t="n">
        <f aca="false">M152+J153-N(H153)</f>
        <v>1338.46153846154</v>
      </c>
      <c r="N153" s="48" t="n">
        <f aca="false">SUM(BX153:DU153)</f>
        <v>0</v>
      </c>
      <c r="O153" s="48" t="n">
        <f aca="false">SUM(Z153:BW153)-N153</f>
        <v>65</v>
      </c>
      <c r="P153" s="48" t="n">
        <f aca="false">MAX(I153-J153-K153,0)+O153</f>
        <v>155.769230769231</v>
      </c>
      <c r="Q153" s="48" t="n">
        <f aca="false">SUM(DV153:FS153)</f>
        <v>0</v>
      </c>
      <c r="R153" s="49" t="n">
        <f aca="false">N153+J153+K153+Q153</f>
        <v>9.23076923076923</v>
      </c>
      <c r="S153" s="48" t="n">
        <f aca="false">T153-T152-N(F153)+N153+Q153</f>
        <v>0</v>
      </c>
      <c r="T153" s="49" t="n">
        <f aca="false">SUM(FT153:HQ153)</f>
        <v>0</v>
      </c>
      <c r="U153" s="44" t="str">
        <f aca="false">IF(T152&lt;0.005,"",INDEX(Helpers!$C$2:$C$51,IF(_xlfn.MINIFS($DV$6:$FS$6,DV153:FS153,"&gt;0.005")=0,V153,_xlfn.MINIFS($DV$6:$FS$6,DV153:FS153,"&gt;0.005"))))</f>
        <v/>
      </c>
      <c r="V153" s="44" t="n">
        <f aca="false">IF(_xlfn.MINIFS($FT$6:$HQ$6,FT152:HQ152,"&gt;0.005")=0,1,_xlfn.MINIFS($FT$6:$HQ$6,FT152:HQ152,"&gt;0.005"))</f>
        <v>1</v>
      </c>
      <c r="W153" s="44" t="n">
        <f aca="false">IF(AND(D153&lt;&gt;"Paid",T152&gt;0.005),1,0)</f>
        <v>0</v>
      </c>
      <c r="X153" s="48" t="n">
        <f aca="false">SUMPRODUCT(((Helpers!$G$2:$G$51*(1+(Helpers!$D$2:$D$51+0.000000001)/12)^(($B153-Setup!$C$8)/(365.25/12))-Helpers!$E$2:$E$51*((1+(Helpers!$D$2:$D$51+0.000000001)/12)^(($B153-Setup!$C$8)/(365.25/12))-1)/((Helpers!$D$2:$D$51+0.000000001)/12))&gt;0)*(Helpers!$G$2:$G$51*(1+(Helpers!$D$2:$D$51+0.000000001)/12)^(($B153-Setup!$C$8)/(365.25/12))-Helpers!$E$2:$E$51*((1+(Helpers!$D$2:$D$51+0.000000001)/12)^(($B153-Setup!$C$8)/(365.25/12))-1)/((Helpers!$D$2:$D$51+0.000000001)/12)))</f>
        <v>0</v>
      </c>
      <c r="Y153" s="48"/>
      <c r="Z153" s="48" t="n">
        <f aca="false">IF(OR(N(Z$5)=0,Z$6=""),0,Z$5*((DATE(YEAR($B153),MONTH($B153),MIN(Z$6,DAY(EOMONTH($B153,0))))&gt;=$B153)*(DATE(YEAR($B153),MONTH($B153),MIN(Z$6,DAY(EOMONTH($B153,0))))&lt;$C153)+(DATE(YEAR($B153),MONTH($B153)+1,MIN(Z$6,DAY(EOMONTH($B153,1))))&gt;=$B153)*(DATE(YEAR($B153),MONTH($B153)+1,MIN(Z$6,DAY(EOMONTH($B153,1))))&lt;$C153)))</f>
        <v>25</v>
      </c>
      <c r="AA153" s="48" t="n">
        <f aca="false">IF(OR(N(AA$5)=0,AA$6=""),0,AA$5*((DATE(YEAR($B153),MONTH($B153),MIN(AA$6,DAY(EOMONTH($B153,0))))&gt;=$B153)*(DATE(YEAR($B153),MONTH($B153),MIN(AA$6,DAY(EOMONTH($B153,0))))&lt;$C153)+(DATE(YEAR($B153),MONTH($B153)+1,MIN(AA$6,DAY(EOMONTH($B153,1))))&gt;=$B153)*(DATE(YEAR($B153),MONTH($B153)+1,MIN(AA$6,DAY(EOMONTH($B153,1))))&lt;$C153)))</f>
        <v>40</v>
      </c>
      <c r="AB153" s="48" t="n">
        <f aca="false">IF(OR(N(AB$5)=0,AB$6=""),0,AB$5*((DATE(YEAR($B153),MONTH($B153),MIN(AB$6,DAY(EOMONTH($B153,0))))&gt;=$B153)*(DATE(YEAR($B153),MONTH($B153),MIN(AB$6,DAY(EOMONTH($B153,0))))&lt;$C153)+(DATE(YEAR($B153),MONTH($B153)+1,MIN(AB$6,DAY(EOMONTH($B153,1))))&gt;=$B153)*(DATE(YEAR($B153),MONTH($B153)+1,MIN(AB$6,DAY(EOMONTH($B153,1))))&lt;$C153)))</f>
        <v>0</v>
      </c>
      <c r="AC153" s="48" t="n">
        <f aca="false">IF(OR(N(AC$5)=0,AC$6=""),0,AC$5*((DATE(YEAR($B153),MONTH($B153),MIN(AC$6,DAY(EOMONTH($B153,0))))&gt;=$B153)*(DATE(YEAR($B153),MONTH($B153),MIN(AC$6,DAY(EOMONTH($B153,0))))&lt;$C153)+(DATE(YEAR($B153),MONTH($B153)+1,MIN(AC$6,DAY(EOMONTH($B153,1))))&gt;=$B153)*(DATE(YEAR($B153),MONTH($B153)+1,MIN(AC$6,DAY(EOMONTH($B153,1))))&lt;$C153)))</f>
        <v>0</v>
      </c>
      <c r="AD153" s="48" t="n">
        <f aca="false">IF(OR(N(AD$5)=0,AD$6=""),0,AD$5*((DATE(YEAR($B153),MONTH($B153),MIN(AD$6,DAY(EOMONTH($B153,0))))&gt;=$B153)*(DATE(YEAR($B153),MONTH($B153),MIN(AD$6,DAY(EOMONTH($B153,0))))&lt;$C153)+(DATE(YEAR($B153),MONTH($B153)+1,MIN(AD$6,DAY(EOMONTH($B153,1))))&gt;=$B153)*(DATE(YEAR($B153),MONTH($B153)+1,MIN(AD$6,DAY(EOMONTH($B153,1))))&lt;$C153)))</f>
        <v>0</v>
      </c>
      <c r="AE153" s="48" t="n">
        <f aca="false">IF(OR(N(AE$5)=0,AE$6=""),0,AE$5*((DATE(YEAR($B153),MONTH($B153),MIN(AE$6,DAY(EOMONTH($B153,0))))&gt;=$B153)*(DATE(YEAR($B153),MONTH($B153),MIN(AE$6,DAY(EOMONTH($B153,0))))&lt;$C153)+(DATE(YEAR($B153),MONTH($B153)+1,MIN(AE$6,DAY(EOMONTH($B153,1))))&gt;=$B153)*(DATE(YEAR($B153),MONTH($B153)+1,MIN(AE$6,DAY(EOMONTH($B153,1))))&lt;$C153)))</f>
        <v>0</v>
      </c>
      <c r="AF153" s="48" t="n">
        <f aca="false">IF(OR(N(AF$5)=0,AF$6=""),0,AF$5*((DATE(YEAR($B153),MONTH($B153),MIN(AF$6,DAY(EOMONTH($B153,0))))&gt;=$B153)*(DATE(YEAR($B153),MONTH($B153),MIN(AF$6,DAY(EOMONTH($B153,0))))&lt;$C153)+(DATE(YEAR($B153),MONTH($B153)+1,MIN(AF$6,DAY(EOMONTH($B153,1))))&gt;=$B153)*(DATE(YEAR($B153),MONTH($B153)+1,MIN(AF$6,DAY(EOMONTH($B153,1))))&lt;$C153)))</f>
        <v>0</v>
      </c>
      <c r="AG153" s="48" t="n">
        <f aca="false">IF(OR(N(AG$5)=0,AG$6=""),0,AG$5*((DATE(YEAR($B153),MONTH($B153),MIN(AG$6,DAY(EOMONTH($B153,0))))&gt;=$B153)*(DATE(YEAR($B153),MONTH($B153),MIN(AG$6,DAY(EOMONTH($B153,0))))&lt;$C153)+(DATE(YEAR($B153),MONTH($B153)+1,MIN(AG$6,DAY(EOMONTH($B153,1))))&gt;=$B153)*(DATE(YEAR($B153),MONTH($B153)+1,MIN(AG$6,DAY(EOMONTH($B153,1))))&lt;$C153)))</f>
        <v>0</v>
      </c>
      <c r="AH153" s="48" t="n">
        <f aca="false">IF(OR(N(AH$5)=0,AH$6=""),0,AH$5*((DATE(YEAR($B153),MONTH($B153),MIN(AH$6,DAY(EOMONTH($B153,0))))&gt;=$B153)*(DATE(YEAR($B153),MONTH($B153),MIN(AH$6,DAY(EOMONTH($B153,0))))&lt;$C153)+(DATE(YEAR($B153),MONTH($B153)+1,MIN(AH$6,DAY(EOMONTH($B153,1))))&gt;=$B153)*(DATE(YEAR($B153),MONTH($B153)+1,MIN(AH$6,DAY(EOMONTH($B153,1))))&lt;$C153)))</f>
        <v>0</v>
      </c>
      <c r="AI153" s="48" t="n">
        <f aca="false">IF(OR(N(AI$5)=0,AI$6=""),0,AI$5*((DATE(YEAR($B153),MONTH($B153),MIN(AI$6,DAY(EOMONTH($B153,0))))&gt;=$B153)*(DATE(YEAR($B153),MONTH($B153),MIN(AI$6,DAY(EOMONTH($B153,0))))&lt;$C153)+(DATE(YEAR($B153),MONTH($B153)+1,MIN(AI$6,DAY(EOMONTH($B153,1))))&gt;=$B153)*(DATE(YEAR($B153),MONTH($B153)+1,MIN(AI$6,DAY(EOMONTH($B153,1))))&lt;$C153)))</f>
        <v>0</v>
      </c>
      <c r="AJ153" s="48" t="n">
        <f aca="false">IF(OR(N(AJ$5)=0,AJ$6=""),0,AJ$5*((DATE(YEAR($B153),MONTH($B153),MIN(AJ$6,DAY(EOMONTH($B153,0))))&gt;=$B153)*(DATE(YEAR($B153),MONTH($B153),MIN(AJ$6,DAY(EOMONTH($B153,0))))&lt;$C153)+(DATE(YEAR($B153),MONTH($B153)+1,MIN(AJ$6,DAY(EOMONTH($B153,1))))&gt;=$B153)*(DATE(YEAR($B153),MONTH($B153)+1,MIN(AJ$6,DAY(EOMONTH($B153,1))))&lt;$C153)))</f>
        <v>0</v>
      </c>
      <c r="AK153" s="48" t="n">
        <f aca="false">IF(OR(N(AK$5)=0,AK$6=""),0,AK$5*((DATE(YEAR($B153),MONTH($B153),MIN(AK$6,DAY(EOMONTH($B153,0))))&gt;=$B153)*(DATE(YEAR($B153),MONTH($B153),MIN(AK$6,DAY(EOMONTH($B153,0))))&lt;$C153)+(DATE(YEAR($B153),MONTH($B153)+1,MIN(AK$6,DAY(EOMONTH($B153,1))))&gt;=$B153)*(DATE(YEAR($B153),MONTH($B153)+1,MIN(AK$6,DAY(EOMONTH($B153,1))))&lt;$C153)))</f>
        <v>0</v>
      </c>
      <c r="AL153" s="48" t="n">
        <f aca="false">IF(OR(N(AL$5)=0,AL$6=""),0,AL$5*((DATE(YEAR($B153),MONTH($B153),MIN(AL$6,DAY(EOMONTH($B153,0))))&gt;=$B153)*(DATE(YEAR($B153),MONTH($B153),MIN(AL$6,DAY(EOMONTH($B153,0))))&lt;$C153)+(DATE(YEAR($B153),MONTH($B153)+1,MIN(AL$6,DAY(EOMONTH($B153,1))))&gt;=$B153)*(DATE(YEAR($B153),MONTH($B153)+1,MIN(AL$6,DAY(EOMONTH($B153,1))))&lt;$C153)))</f>
        <v>0</v>
      </c>
      <c r="AM153" s="48" t="n">
        <f aca="false">IF(OR(N(AM$5)=0,AM$6=""),0,AM$5*((DATE(YEAR($B153),MONTH($B153),MIN(AM$6,DAY(EOMONTH($B153,0))))&gt;=$B153)*(DATE(YEAR($B153),MONTH($B153),MIN(AM$6,DAY(EOMONTH($B153,0))))&lt;$C153)+(DATE(YEAR($B153),MONTH($B153)+1,MIN(AM$6,DAY(EOMONTH($B153,1))))&gt;=$B153)*(DATE(YEAR($B153),MONTH($B153)+1,MIN(AM$6,DAY(EOMONTH($B153,1))))&lt;$C153)))</f>
        <v>0</v>
      </c>
      <c r="AN153" s="48" t="n">
        <f aca="false">IF(OR(N(AN$5)=0,AN$6=""),0,AN$5*((DATE(YEAR($B153),MONTH($B153),MIN(AN$6,DAY(EOMONTH($B153,0))))&gt;=$B153)*(DATE(YEAR($B153),MONTH($B153),MIN(AN$6,DAY(EOMONTH($B153,0))))&lt;$C153)+(DATE(YEAR($B153),MONTH($B153)+1,MIN(AN$6,DAY(EOMONTH($B153,1))))&gt;=$B153)*(DATE(YEAR($B153),MONTH($B153)+1,MIN(AN$6,DAY(EOMONTH($B153,1))))&lt;$C153)))</f>
        <v>0</v>
      </c>
      <c r="AO153" s="48" t="n">
        <f aca="false">IF(OR(N(AO$5)=0,AO$6=""),0,AO$5*((DATE(YEAR($B153),MONTH($B153),MIN(AO$6,DAY(EOMONTH($B153,0))))&gt;=$B153)*(DATE(YEAR($B153),MONTH($B153),MIN(AO$6,DAY(EOMONTH($B153,0))))&lt;$C153)+(DATE(YEAR($B153),MONTH($B153)+1,MIN(AO$6,DAY(EOMONTH($B153,1))))&gt;=$B153)*(DATE(YEAR($B153),MONTH($B153)+1,MIN(AO$6,DAY(EOMONTH($B153,1))))&lt;$C153)))</f>
        <v>0</v>
      </c>
      <c r="AP153" s="48" t="n">
        <f aca="false">IF(OR(N(AP$5)=0,AP$6=""),0,AP$5*((DATE(YEAR($B153),MONTH($B153),MIN(AP$6,DAY(EOMONTH($B153,0))))&gt;=$B153)*(DATE(YEAR($B153),MONTH($B153),MIN(AP$6,DAY(EOMONTH($B153,0))))&lt;$C153)+(DATE(YEAR($B153),MONTH($B153)+1,MIN(AP$6,DAY(EOMONTH($B153,1))))&gt;=$B153)*(DATE(YEAR($B153),MONTH($B153)+1,MIN(AP$6,DAY(EOMONTH($B153,1))))&lt;$C153)))</f>
        <v>0</v>
      </c>
      <c r="AQ153" s="48" t="n">
        <f aca="false">IF(OR(N(AQ$5)=0,AQ$6=""),0,AQ$5*((DATE(YEAR($B153),MONTH($B153),MIN(AQ$6,DAY(EOMONTH($B153,0))))&gt;=$B153)*(DATE(YEAR($B153),MONTH($B153),MIN(AQ$6,DAY(EOMONTH($B153,0))))&lt;$C153)+(DATE(YEAR($B153),MONTH($B153)+1,MIN(AQ$6,DAY(EOMONTH($B153,1))))&gt;=$B153)*(DATE(YEAR($B153),MONTH($B153)+1,MIN(AQ$6,DAY(EOMONTH($B153,1))))&lt;$C153)))</f>
        <v>0</v>
      </c>
      <c r="AR153" s="48" t="n">
        <f aca="false">IF(OR(N(AR$5)=0,AR$6=""),0,AR$5*((DATE(YEAR($B153),MONTH($B153),MIN(AR$6,DAY(EOMONTH($B153,0))))&gt;=$B153)*(DATE(YEAR($B153),MONTH($B153),MIN(AR$6,DAY(EOMONTH($B153,0))))&lt;$C153)+(DATE(YEAR($B153),MONTH($B153)+1,MIN(AR$6,DAY(EOMONTH($B153,1))))&gt;=$B153)*(DATE(YEAR($B153),MONTH($B153)+1,MIN(AR$6,DAY(EOMONTH($B153,1))))&lt;$C153)))</f>
        <v>0</v>
      </c>
      <c r="AS153" s="48" t="n">
        <f aca="false">IF(OR(N(AS$5)=0,AS$6=""),0,AS$5*((DATE(YEAR($B153),MONTH($B153),MIN(AS$6,DAY(EOMONTH($B153,0))))&gt;=$B153)*(DATE(YEAR($B153),MONTH($B153),MIN(AS$6,DAY(EOMONTH($B153,0))))&lt;$C153)+(DATE(YEAR($B153),MONTH($B153)+1,MIN(AS$6,DAY(EOMONTH($B153,1))))&gt;=$B153)*(DATE(YEAR($B153),MONTH($B153)+1,MIN(AS$6,DAY(EOMONTH($B153,1))))&lt;$C153)))</f>
        <v>0</v>
      </c>
      <c r="AT153" s="48" t="n">
        <f aca="false">IF(OR(N(AT$5)=0,AT$6=""),0,AT$5*((DATE(YEAR($B153),MONTH($B153),MIN(AT$6,DAY(EOMONTH($B153,0))))&gt;=$B153)*(DATE(YEAR($B153),MONTH($B153),MIN(AT$6,DAY(EOMONTH($B153,0))))&lt;$C153)+(DATE(YEAR($B153),MONTH($B153)+1,MIN(AT$6,DAY(EOMONTH($B153,1))))&gt;=$B153)*(DATE(YEAR($B153),MONTH($B153)+1,MIN(AT$6,DAY(EOMONTH($B153,1))))&lt;$C153)))</f>
        <v>0</v>
      </c>
      <c r="AU153" s="48" t="n">
        <f aca="false">IF(OR(N(AU$5)=0,AU$6=""),0,AU$5*((DATE(YEAR($B153),MONTH($B153),MIN(AU$6,DAY(EOMONTH($B153,0))))&gt;=$B153)*(DATE(YEAR($B153),MONTH($B153),MIN(AU$6,DAY(EOMONTH($B153,0))))&lt;$C153)+(DATE(YEAR($B153),MONTH($B153)+1,MIN(AU$6,DAY(EOMONTH($B153,1))))&gt;=$B153)*(DATE(YEAR($B153),MONTH($B153)+1,MIN(AU$6,DAY(EOMONTH($B153,1))))&lt;$C153)))</f>
        <v>0</v>
      </c>
      <c r="AV153" s="48" t="n">
        <f aca="false">IF(OR(N(AV$5)=0,AV$6=""),0,AV$5*((DATE(YEAR($B153),MONTH($B153),MIN(AV$6,DAY(EOMONTH($B153,0))))&gt;=$B153)*(DATE(YEAR($B153),MONTH($B153),MIN(AV$6,DAY(EOMONTH($B153,0))))&lt;$C153)+(DATE(YEAR($B153),MONTH($B153)+1,MIN(AV$6,DAY(EOMONTH($B153,1))))&gt;=$B153)*(DATE(YEAR($B153),MONTH($B153)+1,MIN(AV$6,DAY(EOMONTH($B153,1))))&lt;$C153)))</f>
        <v>0</v>
      </c>
      <c r="AW153" s="48" t="n">
        <f aca="false">IF(OR(N(AW$5)=0,AW$6=""),0,AW$5*((DATE(YEAR($B153),MONTH($B153),MIN(AW$6,DAY(EOMONTH($B153,0))))&gt;=$B153)*(DATE(YEAR($B153),MONTH($B153),MIN(AW$6,DAY(EOMONTH($B153,0))))&lt;$C153)+(DATE(YEAR($B153),MONTH($B153)+1,MIN(AW$6,DAY(EOMONTH($B153,1))))&gt;=$B153)*(DATE(YEAR($B153),MONTH($B153)+1,MIN(AW$6,DAY(EOMONTH($B153,1))))&lt;$C153)))</f>
        <v>0</v>
      </c>
      <c r="AX153" s="48" t="n">
        <f aca="false">IF(OR(N(AX$5)=0,AX$6=""),0,AX$5*((DATE(YEAR($B153),MONTH($B153),MIN(AX$6,DAY(EOMONTH($B153,0))))&gt;=$B153)*(DATE(YEAR($B153),MONTH($B153),MIN(AX$6,DAY(EOMONTH($B153,0))))&lt;$C153)+(DATE(YEAR($B153),MONTH($B153)+1,MIN(AX$6,DAY(EOMONTH($B153,1))))&gt;=$B153)*(DATE(YEAR($B153),MONTH($B153)+1,MIN(AX$6,DAY(EOMONTH($B153,1))))&lt;$C153)))</f>
        <v>0</v>
      </c>
      <c r="AY153" s="48" t="n">
        <f aca="false">IF(OR(N(AY$5)=0,AY$6=""),0,AY$5*((DATE(YEAR($B153),MONTH($B153),MIN(AY$6,DAY(EOMONTH($B153,0))))&gt;=$B153)*(DATE(YEAR($B153),MONTH($B153),MIN(AY$6,DAY(EOMONTH($B153,0))))&lt;$C153)+(DATE(YEAR($B153),MONTH($B153)+1,MIN(AY$6,DAY(EOMONTH($B153,1))))&gt;=$B153)*(DATE(YEAR($B153),MONTH($B153)+1,MIN(AY$6,DAY(EOMONTH($B153,1))))&lt;$C153)))</f>
        <v>0</v>
      </c>
      <c r="AZ153" s="48" t="n">
        <f aca="false">IF(OR(N(AZ$5)=0,AZ$6=""),0,AZ$5*((DATE(YEAR($B153),MONTH($B153),MIN(AZ$6,DAY(EOMONTH($B153,0))))&gt;=$B153)*(DATE(YEAR($B153),MONTH($B153),MIN(AZ$6,DAY(EOMONTH($B153,0))))&lt;$C153)+(DATE(YEAR($B153),MONTH($B153)+1,MIN(AZ$6,DAY(EOMONTH($B153,1))))&gt;=$B153)*(DATE(YEAR($B153),MONTH($B153)+1,MIN(AZ$6,DAY(EOMONTH($B153,1))))&lt;$C153)))</f>
        <v>0</v>
      </c>
      <c r="BA153" s="48" t="n">
        <f aca="false">IF(OR(N(BA$5)=0,BA$6=""),0,BA$5*((DATE(YEAR($B153),MONTH($B153),MIN(BA$6,DAY(EOMONTH($B153,0))))&gt;=$B153)*(DATE(YEAR($B153),MONTH($B153),MIN(BA$6,DAY(EOMONTH($B153,0))))&lt;$C153)+(DATE(YEAR($B153),MONTH($B153)+1,MIN(BA$6,DAY(EOMONTH($B153,1))))&gt;=$B153)*(DATE(YEAR($B153),MONTH($B153)+1,MIN(BA$6,DAY(EOMONTH($B153,1))))&lt;$C153)))</f>
        <v>0</v>
      </c>
      <c r="BB153" s="48" t="n">
        <f aca="false">IF(OR(N(BB$5)=0,BB$6=""),0,BB$5*((DATE(YEAR($B153),MONTH($B153),MIN(BB$6,DAY(EOMONTH($B153,0))))&gt;=$B153)*(DATE(YEAR($B153),MONTH($B153),MIN(BB$6,DAY(EOMONTH($B153,0))))&lt;$C153)+(DATE(YEAR($B153),MONTH($B153)+1,MIN(BB$6,DAY(EOMONTH($B153,1))))&gt;=$B153)*(DATE(YEAR($B153),MONTH($B153)+1,MIN(BB$6,DAY(EOMONTH($B153,1))))&lt;$C153)))</f>
        <v>0</v>
      </c>
      <c r="BC153" s="48" t="n">
        <f aca="false">IF(OR(N(BC$5)=0,BC$6=""),0,BC$5*((DATE(YEAR($B153),MONTH($B153),MIN(BC$6,DAY(EOMONTH($B153,0))))&gt;=$B153)*(DATE(YEAR($B153),MONTH($B153),MIN(BC$6,DAY(EOMONTH($B153,0))))&lt;$C153)+(DATE(YEAR($B153),MONTH($B153)+1,MIN(BC$6,DAY(EOMONTH($B153,1))))&gt;=$B153)*(DATE(YEAR($B153),MONTH($B153)+1,MIN(BC$6,DAY(EOMONTH($B153,1))))&lt;$C153)))</f>
        <v>0</v>
      </c>
      <c r="BD153" s="48" t="n">
        <f aca="false">IF(OR(N(BD$5)=0,BD$6=""),0,BD$5*((DATE(YEAR($B153),MONTH($B153),MIN(BD$6,DAY(EOMONTH($B153,0))))&gt;=$B153)*(DATE(YEAR($B153),MONTH($B153),MIN(BD$6,DAY(EOMONTH($B153,0))))&lt;$C153)+(DATE(YEAR($B153),MONTH($B153)+1,MIN(BD$6,DAY(EOMONTH($B153,1))))&gt;=$B153)*(DATE(YEAR($B153),MONTH($B153)+1,MIN(BD$6,DAY(EOMONTH($B153,1))))&lt;$C153)))</f>
        <v>0</v>
      </c>
      <c r="BE153" s="48" t="n">
        <f aca="false">IF(OR(N(BE$5)=0,BE$6=""),0,BE$5*((DATE(YEAR($B153),MONTH($B153),MIN(BE$6,DAY(EOMONTH($B153,0))))&gt;=$B153)*(DATE(YEAR($B153),MONTH($B153),MIN(BE$6,DAY(EOMONTH($B153,0))))&lt;$C153)+(DATE(YEAR($B153),MONTH($B153)+1,MIN(BE$6,DAY(EOMONTH($B153,1))))&gt;=$B153)*(DATE(YEAR($B153),MONTH($B153)+1,MIN(BE$6,DAY(EOMONTH($B153,1))))&lt;$C153)))</f>
        <v>0</v>
      </c>
      <c r="BF153" s="48" t="n">
        <f aca="false">IF(OR(N(BF$5)=0,BF$6=""),0,BF$5*((DATE(YEAR($B153),MONTH($B153),MIN(BF$6,DAY(EOMONTH($B153,0))))&gt;=$B153)*(DATE(YEAR($B153),MONTH($B153),MIN(BF$6,DAY(EOMONTH($B153,0))))&lt;$C153)+(DATE(YEAR($B153),MONTH($B153)+1,MIN(BF$6,DAY(EOMONTH($B153,1))))&gt;=$B153)*(DATE(YEAR($B153),MONTH($B153)+1,MIN(BF$6,DAY(EOMONTH($B153,1))))&lt;$C153)))</f>
        <v>0</v>
      </c>
      <c r="BG153" s="48" t="n">
        <f aca="false">IF(OR(N(BG$5)=0,BG$6=""),0,BG$5*((DATE(YEAR($B153),MONTH($B153),MIN(BG$6,DAY(EOMONTH($B153,0))))&gt;=$B153)*(DATE(YEAR($B153),MONTH($B153),MIN(BG$6,DAY(EOMONTH($B153,0))))&lt;$C153)+(DATE(YEAR($B153),MONTH($B153)+1,MIN(BG$6,DAY(EOMONTH($B153,1))))&gt;=$B153)*(DATE(YEAR($B153),MONTH($B153)+1,MIN(BG$6,DAY(EOMONTH($B153,1))))&lt;$C153)))</f>
        <v>0</v>
      </c>
      <c r="BH153" s="48" t="n">
        <f aca="false">IF(OR(N(BH$5)=0,BH$6=""),0,BH$5*((DATE(YEAR($B153),MONTH($B153),MIN(BH$6,DAY(EOMONTH($B153,0))))&gt;=$B153)*(DATE(YEAR($B153),MONTH($B153),MIN(BH$6,DAY(EOMONTH($B153,0))))&lt;$C153)+(DATE(YEAR($B153),MONTH($B153)+1,MIN(BH$6,DAY(EOMONTH($B153,1))))&gt;=$B153)*(DATE(YEAR($B153),MONTH($B153)+1,MIN(BH$6,DAY(EOMONTH($B153,1))))&lt;$C153)))</f>
        <v>0</v>
      </c>
      <c r="BI153" s="48" t="n">
        <f aca="false">IF(OR(N(BI$5)=0,BI$6=""),0,BI$5*((DATE(YEAR($B153),MONTH($B153),MIN(BI$6,DAY(EOMONTH($B153,0))))&gt;=$B153)*(DATE(YEAR($B153),MONTH($B153),MIN(BI$6,DAY(EOMONTH($B153,0))))&lt;$C153)+(DATE(YEAR($B153),MONTH($B153)+1,MIN(BI$6,DAY(EOMONTH($B153,1))))&gt;=$B153)*(DATE(YEAR($B153),MONTH($B153)+1,MIN(BI$6,DAY(EOMONTH($B153,1))))&lt;$C153)))</f>
        <v>0</v>
      </c>
      <c r="BJ153" s="48" t="n">
        <f aca="false">IF(OR(N(BJ$5)=0,BJ$6=""),0,BJ$5*((DATE(YEAR($B153),MONTH($B153),MIN(BJ$6,DAY(EOMONTH($B153,0))))&gt;=$B153)*(DATE(YEAR($B153),MONTH($B153),MIN(BJ$6,DAY(EOMONTH($B153,0))))&lt;$C153)+(DATE(YEAR($B153),MONTH($B153)+1,MIN(BJ$6,DAY(EOMONTH($B153,1))))&gt;=$B153)*(DATE(YEAR($B153),MONTH($B153)+1,MIN(BJ$6,DAY(EOMONTH($B153,1))))&lt;$C153)))</f>
        <v>0</v>
      </c>
      <c r="BK153" s="48" t="n">
        <f aca="false">IF(OR(N(BK$5)=0,BK$6=""),0,BK$5*((DATE(YEAR($B153),MONTH($B153),MIN(BK$6,DAY(EOMONTH($B153,0))))&gt;=$B153)*(DATE(YEAR($B153),MONTH($B153),MIN(BK$6,DAY(EOMONTH($B153,0))))&lt;$C153)+(DATE(YEAR($B153),MONTH($B153)+1,MIN(BK$6,DAY(EOMONTH($B153,1))))&gt;=$B153)*(DATE(YEAR($B153),MONTH($B153)+1,MIN(BK$6,DAY(EOMONTH($B153,1))))&lt;$C153)))</f>
        <v>0</v>
      </c>
      <c r="BL153" s="48" t="n">
        <f aca="false">IF(OR(N(BL$5)=0,BL$6=""),0,BL$5*((DATE(YEAR($B153),MONTH($B153),MIN(BL$6,DAY(EOMONTH($B153,0))))&gt;=$B153)*(DATE(YEAR($B153),MONTH($B153),MIN(BL$6,DAY(EOMONTH($B153,0))))&lt;$C153)+(DATE(YEAR($B153),MONTH($B153)+1,MIN(BL$6,DAY(EOMONTH($B153,1))))&gt;=$B153)*(DATE(YEAR($B153),MONTH($B153)+1,MIN(BL$6,DAY(EOMONTH($B153,1))))&lt;$C153)))</f>
        <v>0</v>
      </c>
      <c r="BM153" s="48" t="n">
        <f aca="false">IF(OR(N(BM$5)=0,BM$6=""),0,BM$5*((DATE(YEAR($B153),MONTH($B153),MIN(BM$6,DAY(EOMONTH($B153,0))))&gt;=$B153)*(DATE(YEAR($B153),MONTH($B153),MIN(BM$6,DAY(EOMONTH($B153,0))))&lt;$C153)+(DATE(YEAR($B153),MONTH($B153)+1,MIN(BM$6,DAY(EOMONTH($B153,1))))&gt;=$B153)*(DATE(YEAR($B153),MONTH($B153)+1,MIN(BM$6,DAY(EOMONTH($B153,1))))&lt;$C153)))</f>
        <v>0</v>
      </c>
      <c r="BN153" s="48" t="n">
        <f aca="false">IF(OR(N(BN$5)=0,BN$6=""),0,BN$5*((DATE(YEAR($B153),MONTH($B153),MIN(BN$6,DAY(EOMONTH($B153,0))))&gt;=$B153)*(DATE(YEAR($B153),MONTH($B153),MIN(BN$6,DAY(EOMONTH($B153,0))))&lt;$C153)+(DATE(YEAR($B153),MONTH($B153)+1,MIN(BN$6,DAY(EOMONTH($B153,1))))&gt;=$B153)*(DATE(YEAR($B153),MONTH($B153)+1,MIN(BN$6,DAY(EOMONTH($B153,1))))&lt;$C153)))</f>
        <v>0</v>
      </c>
      <c r="BO153" s="48" t="n">
        <f aca="false">IF(OR(N(BO$5)=0,BO$6=""),0,BO$5*((DATE(YEAR($B153),MONTH($B153),MIN(BO$6,DAY(EOMONTH($B153,0))))&gt;=$B153)*(DATE(YEAR($B153),MONTH($B153),MIN(BO$6,DAY(EOMONTH($B153,0))))&lt;$C153)+(DATE(YEAR($B153),MONTH($B153)+1,MIN(BO$6,DAY(EOMONTH($B153,1))))&gt;=$B153)*(DATE(YEAR($B153),MONTH($B153)+1,MIN(BO$6,DAY(EOMONTH($B153,1))))&lt;$C153)))</f>
        <v>0</v>
      </c>
      <c r="BP153" s="48" t="n">
        <f aca="false">IF(OR(N(BP$5)=0,BP$6=""),0,BP$5*((DATE(YEAR($B153),MONTH($B153),MIN(BP$6,DAY(EOMONTH($B153,0))))&gt;=$B153)*(DATE(YEAR($B153),MONTH($B153),MIN(BP$6,DAY(EOMONTH($B153,0))))&lt;$C153)+(DATE(YEAR($B153),MONTH($B153)+1,MIN(BP$6,DAY(EOMONTH($B153,1))))&gt;=$B153)*(DATE(YEAR($B153),MONTH($B153)+1,MIN(BP$6,DAY(EOMONTH($B153,1))))&lt;$C153)))</f>
        <v>0</v>
      </c>
      <c r="BQ153" s="48" t="n">
        <f aca="false">IF(OR(N(BQ$5)=0,BQ$6=""),0,BQ$5*((DATE(YEAR($B153),MONTH($B153),MIN(BQ$6,DAY(EOMONTH($B153,0))))&gt;=$B153)*(DATE(YEAR($B153),MONTH($B153),MIN(BQ$6,DAY(EOMONTH($B153,0))))&lt;$C153)+(DATE(YEAR($B153),MONTH($B153)+1,MIN(BQ$6,DAY(EOMONTH($B153,1))))&gt;=$B153)*(DATE(YEAR($B153),MONTH($B153)+1,MIN(BQ$6,DAY(EOMONTH($B153,1))))&lt;$C153)))</f>
        <v>0</v>
      </c>
      <c r="BR153" s="48" t="n">
        <f aca="false">IF(OR(N(BR$5)=0,BR$6=""),0,BR$5*((DATE(YEAR($B153),MONTH($B153),MIN(BR$6,DAY(EOMONTH($B153,0))))&gt;=$B153)*(DATE(YEAR($B153),MONTH($B153),MIN(BR$6,DAY(EOMONTH($B153,0))))&lt;$C153)+(DATE(YEAR($B153),MONTH($B153)+1,MIN(BR$6,DAY(EOMONTH($B153,1))))&gt;=$B153)*(DATE(YEAR($B153),MONTH($B153)+1,MIN(BR$6,DAY(EOMONTH($B153,1))))&lt;$C153)))</f>
        <v>0</v>
      </c>
      <c r="BS153" s="48" t="n">
        <f aca="false">IF(OR(N(BS$5)=0,BS$6=""),0,BS$5*((DATE(YEAR($B153),MONTH($B153),MIN(BS$6,DAY(EOMONTH($B153,0))))&gt;=$B153)*(DATE(YEAR($B153),MONTH($B153),MIN(BS$6,DAY(EOMONTH($B153,0))))&lt;$C153)+(DATE(YEAR($B153),MONTH($B153)+1,MIN(BS$6,DAY(EOMONTH($B153,1))))&gt;=$B153)*(DATE(YEAR($B153),MONTH($B153)+1,MIN(BS$6,DAY(EOMONTH($B153,1))))&lt;$C153)))</f>
        <v>0</v>
      </c>
      <c r="BT153" s="48" t="n">
        <f aca="false">IF(OR(N(BT$5)=0,BT$6=""),0,BT$5*((DATE(YEAR($B153),MONTH($B153),MIN(BT$6,DAY(EOMONTH($B153,0))))&gt;=$B153)*(DATE(YEAR($B153),MONTH($B153),MIN(BT$6,DAY(EOMONTH($B153,0))))&lt;$C153)+(DATE(YEAR($B153),MONTH($B153)+1,MIN(BT$6,DAY(EOMONTH($B153,1))))&gt;=$B153)*(DATE(YEAR($B153),MONTH($B153)+1,MIN(BT$6,DAY(EOMONTH($B153,1))))&lt;$C153)))</f>
        <v>0</v>
      </c>
      <c r="BU153" s="48" t="n">
        <f aca="false">IF(OR(N(BU$5)=0,BU$6=""),0,BU$5*((DATE(YEAR($B153),MONTH($B153),MIN(BU$6,DAY(EOMONTH($B153,0))))&gt;=$B153)*(DATE(YEAR($B153),MONTH($B153),MIN(BU$6,DAY(EOMONTH($B153,0))))&lt;$C153)+(DATE(YEAR($B153),MONTH($B153)+1,MIN(BU$6,DAY(EOMONTH($B153,1))))&gt;=$B153)*(DATE(YEAR($B153),MONTH($B153)+1,MIN(BU$6,DAY(EOMONTH($B153,1))))&lt;$C153)))</f>
        <v>0</v>
      </c>
      <c r="BV153" s="48" t="n">
        <f aca="false">IF(OR(N(BV$5)=0,BV$6=""),0,BV$5*((DATE(YEAR($B153),MONTH($B153),MIN(BV$6,DAY(EOMONTH($B153,0))))&gt;=$B153)*(DATE(YEAR($B153),MONTH($B153),MIN(BV$6,DAY(EOMONTH($B153,0))))&lt;$C153)+(DATE(YEAR($B153),MONTH($B153)+1,MIN(BV$6,DAY(EOMONTH($B153,1))))&gt;=$B153)*(DATE(YEAR($B153),MONTH($B153)+1,MIN(BV$6,DAY(EOMONTH($B153,1))))&lt;$C153)))</f>
        <v>0</v>
      </c>
      <c r="BW153" s="48" t="n">
        <f aca="false">IF(OR(N(BW$5)=0,BW$6=""),0,BW$5*((DATE(YEAR($B153),MONTH($B153),MIN(BW$6,DAY(EOMONTH($B153,0))))&gt;=$B153)*(DATE(YEAR($B153),MONTH($B153),MIN(BW$6,DAY(EOMONTH($B153,0))))&lt;$C153)+(DATE(YEAR($B153),MONTH($B153)+1,MIN(BW$6,DAY(EOMONTH($B153,1))))&gt;=$B153)*(DATE(YEAR($B153),MONTH($B153)+1,MIN(BW$6,DAY(EOMONTH($B153,1))))&lt;$C153)))</f>
        <v>0</v>
      </c>
      <c r="BX153" s="48" t="n">
        <f aca="false">MIN(Z153,(FT152*(1+FT$5/Setup!$C$36)+IF($V153=1,N($F153),0)))</f>
        <v>0</v>
      </c>
      <c r="BY153" s="48" t="n">
        <f aca="false">MIN(AA153,(FU152*(1+FU$5/Setup!$C$36)+IF($V153=2,N($F153),0)))</f>
        <v>0</v>
      </c>
      <c r="BZ153" s="48" t="n">
        <f aca="false">MIN(AB153,(FV152*(1+FV$5/Setup!$C$36)+IF($V153=3,N($F153),0)))</f>
        <v>0</v>
      </c>
      <c r="CA153" s="48" t="n">
        <f aca="false">MIN(AC153,(FW152*(1+FW$5/Setup!$C$36)+IF($V153=4,N($F153),0)))</f>
        <v>0</v>
      </c>
      <c r="CB153" s="48" t="n">
        <f aca="false">MIN(AD153,(FX152*(1+FX$5/Setup!$C$36)+IF($V153=5,N($F153),0)))</f>
        <v>0</v>
      </c>
      <c r="CC153" s="48" t="n">
        <f aca="false">MIN(AE153,(FY152*(1+FY$5/Setup!$C$36)+IF($V153=6,N($F153),0)))</f>
        <v>0</v>
      </c>
      <c r="CD153" s="48" t="n">
        <f aca="false">MIN(AF153,(FZ152*(1+FZ$5/Setup!$C$36)+IF($V153=7,N($F153),0)))</f>
        <v>0</v>
      </c>
      <c r="CE153" s="48" t="n">
        <f aca="false">MIN(AG153,(GA152*(1+GA$5/Setup!$C$36)+IF($V153=8,N($F153),0)))</f>
        <v>0</v>
      </c>
      <c r="CF153" s="48" t="n">
        <f aca="false">MIN(AH153,(GB152*(1+GB$5/Setup!$C$36)+IF($V153=9,N($F153),0)))</f>
        <v>0</v>
      </c>
      <c r="CG153" s="48" t="n">
        <f aca="false">MIN(AI153,(GC152*(1+GC$5/Setup!$C$36)+IF($V153=10,N($F153),0)))</f>
        <v>0</v>
      </c>
      <c r="CH153" s="48" t="n">
        <f aca="false">MIN(AJ153,(GD152*(1+GD$5/Setup!$C$36)+IF($V153=11,N($F153),0)))</f>
        <v>0</v>
      </c>
      <c r="CI153" s="48" t="n">
        <f aca="false">MIN(AK153,(GE152*(1+GE$5/Setup!$C$36)+IF($V153=12,N($F153),0)))</f>
        <v>0</v>
      </c>
      <c r="CJ153" s="48" t="n">
        <f aca="false">MIN(AL153,(GF152*(1+GF$5/Setup!$C$36)+IF($V153=13,N($F153),0)))</f>
        <v>0</v>
      </c>
      <c r="CK153" s="48" t="n">
        <f aca="false">MIN(AM153,(GG152*(1+GG$5/Setup!$C$36)+IF($V153=14,N($F153),0)))</f>
        <v>0</v>
      </c>
      <c r="CL153" s="48" t="n">
        <f aca="false">MIN(AN153,(GH152*(1+GH$5/Setup!$C$36)+IF($V153=15,N($F153),0)))</f>
        <v>0</v>
      </c>
      <c r="CM153" s="48" t="n">
        <f aca="false">MIN(AO153,(GI152*(1+GI$5/Setup!$C$36)+IF($V153=16,N($F153),0)))</f>
        <v>0</v>
      </c>
      <c r="CN153" s="48" t="n">
        <f aca="false">MIN(AP153,(GJ152*(1+GJ$5/Setup!$C$36)+IF($V153=17,N($F153),0)))</f>
        <v>0</v>
      </c>
      <c r="CO153" s="48" t="n">
        <f aca="false">MIN(AQ153,(GK152*(1+GK$5/Setup!$C$36)+IF($V153=18,N($F153),0)))</f>
        <v>0</v>
      </c>
      <c r="CP153" s="48" t="n">
        <f aca="false">MIN(AR153,(GL152*(1+GL$5/Setup!$C$36)+IF($V153=19,N($F153),0)))</f>
        <v>0</v>
      </c>
      <c r="CQ153" s="48" t="n">
        <f aca="false">MIN(AS153,(GM152*(1+GM$5/Setup!$C$36)+IF($V153=20,N($F153),0)))</f>
        <v>0</v>
      </c>
      <c r="CR153" s="48" t="n">
        <f aca="false">MIN(AT153,(GN152*(1+GN$5/Setup!$C$36)+IF($V153=21,N($F153),0)))</f>
        <v>0</v>
      </c>
      <c r="CS153" s="48" t="n">
        <f aca="false">MIN(AU153,(GO152*(1+GO$5/Setup!$C$36)+IF($V153=22,N($F153),0)))</f>
        <v>0</v>
      </c>
      <c r="CT153" s="48" t="n">
        <f aca="false">MIN(AV153,(GP152*(1+GP$5/Setup!$C$36)+IF($V153=23,N($F153),0)))</f>
        <v>0</v>
      </c>
      <c r="CU153" s="48" t="n">
        <f aca="false">MIN(AW153,(GQ152*(1+GQ$5/Setup!$C$36)+IF($V153=24,N($F153),0)))</f>
        <v>0</v>
      </c>
      <c r="CV153" s="48" t="n">
        <f aca="false">MIN(AX153,(GR152*(1+GR$5/Setup!$C$36)+IF($V153=25,N($F153),0)))</f>
        <v>0</v>
      </c>
      <c r="CW153" s="48" t="n">
        <f aca="false">MIN(AY153,(GS152*(1+GS$5/Setup!$C$36)+IF($V153=26,N($F153),0)))</f>
        <v>0</v>
      </c>
      <c r="CX153" s="48" t="n">
        <f aca="false">MIN(AZ153,(GT152*(1+GT$5/Setup!$C$36)+IF($V153=27,N($F153),0)))</f>
        <v>0</v>
      </c>
      <c r="CY153" s="48" t="n">
        <f aca="false">MIN(BA153,(GU152*(1+GU$5/Setup!$C$36)+IF($V153=28,N($F153),0)))</f>
        <v>0</v>
      </c>
      <c r="CZ153" s="48" t="n">
        <f aca="false">MIN(BB153,(GV152*(1+GV$5/Setup!$C$36)+IF($V153=29,N($F153),0)))</f>
        <v>0</v>
      </c>
      <c r="DA153" s="48" t="n">
        <f aca="false">MIN(BC153,(GW152*(1+GW$5/Setup!$C$36)+IF($V153=30,N($F153),0)))</f>
        <v>0</v>
      </c>
      <c r="DB153" s="48" t="n">
        <f aca="false">MIN(BD153,(GX152*(1+GX$5/Setup!$C$36)+IF($V153=31,N($F153),0)))</f>
        <v>0</v>
      </c>
      <c r="DC153" s="48" t="n">
        <f aca="false">MIN(BE153,(GY152*(1+GY$5/Setup!$C$36)+IF($V153=32,N($F153),0)))</f>
        <v>0</v>
      </c>
      <c r="DD153" s="48" t="n">
        <f aca="false">MIN(BF153,(GZ152*(1+GZ$5/Setup!$C$36)+IF($V153=33,N($F153),0)))</f>
        <v>0</v>
      </c>
      <c r="DE153" s="48" t="n">
        <f aca="false">MIN(BG153,(HA152*(1+HA$5/Setup!$C$36)+IF($V153=34,N($F153),0)))</f>
        <v>0</v>
      </c>
      <c r="DF153" s="48" t="n">
        <f aca="false">MIN(BH153,(HB152*(1+HB$5/Setup!$C$36)+IF($V153=35,N($F153),0)))</f>
        <v>0</v>
      </c>
      <c r="DG153" s="48" t="n">
        <f aca="false">MIN(BI153,(HC152*(1+HC$5/Setup!$C$36)+IF($V153=36,N($F153),0)))</f>
        <v>0</v>
      </c>
      <c r="DH153" s="48" t="n">
        <f aca="false">MIN(BJ153,(HD152*(1+HD$5/Setup!$C$36)+IF($V153=37,N($F153),0)))</f>
        <v>0</v>
      </c>
      <c r="DI153" s="48" t="n">
        <f aca="false">MIN(BK153,(HE152*(1+HE$5/Setup!$C$36)+IF($V153=38,N($F153),0)))</f>
        <v>0</v>
      </c>
      <c r="DJ153" s="48" t="n">
        <f aca="false">MIN(BL153,(HF152*(1+HF$5/Setup!$C$36)+IF($V153=39,N($F153),0)))</f>
        <v>0</v>
      </c>
      <c r="DK153" s="48" t="n">
        <f aca="false">MIN(BM153,(HG152*(1+HG$5/Setup!$C$36)+IF($V153=40,N($F153),0)))</f>
        <v>0</v>
      </c>
      <c r="DL153" s="48" t="n">
        <f aca="false">MIN(BN153,(HH152*(1+HH$5/Setup!$C$36)+IF($V153=41,N($F153),0)))</f>
        <v>0</v>
      </c>
      <c r="DM153" s="48" t="n">
        <f aca="false">MIN(BO153,(HI152*(1+HI$5/Setup!$C$36)+IF($V153=42,N($F153),0)))</f>
        <v>0</v>
      </c>
      <c r="DN153" s="48" t="n">
        <f aca="false">MIN(BP153,(HJ152*(1+HJ$5/Setup!$C$36)+IF($V153=43,N($F153),0)))</f>
        <v>0</v>
      </c>
      <c r="DO153" s="48" t="n">
        <f aca="false">MIN(BQ153,(HK152*(1+HK$5/Setup!$C$36)+IF($V153=44,N($F153),0)))</f>
        <v>0</v>
      </c>
      <c r="DP153" s="48" t="n">
        <f aca="false">MIN(BR153,(HL152*(1+HL$5/Setup!$C$36)+IF($V153=45,N($F153),0)))</f>
        <v>0</v>
      </c>
      <c r="DQ153" s="48" t="n">
        <f aca="false">MIN(BS153,(HM152*(1+HM$5/Setup!$C$36)+IF($V153=46,N($F153),0)))</f>
        <v>0</v>
      </c>
      <c r="DR153" s="48" t="n">
        <f aca="false">MIN(BT153,(HN152*(1+HN$5/Setup!$C$36)+IF($V153=47,N($F153),0)))</f>
        <v>0</v>
      </c>
      <c r="DS153" s="48" t="n">
        <f aca="false">MIN(BU153,(HO152*(1+HO$5/Setup!$C$36)+IF($V153=48,N($F153),0)))</f>
        <v>0</v>
      </c>
      <c r="DT153" s="48" t="n">
        <f aca="false">MIN(BV153,(HP152*(1+HP$5/Setup!$C$36)+IF($V153=49,N($F153),0)))</f>
        <v>0</v>
      </c>
      <c r="DU153" s="48" t="n">
        <f aca="false">MIN(BW153,(HQ152*(1+HQ$5/Setup!$C$36)+IF($V153=50,N($F153),0)))</f>
        <v>0</v>
      </c>
      <c r="DV153" s="48" t="n">
        <f aca="false">MIN(MAX((FT152*(1+FT$5/Setup!$C$36)+IF($V153=1,N($F153),0))-BX153,0),MAX($P153-0,0))</f>
        <v>0</v>
      </c>
      <c r="DW153" s="48" t="n">
        <f aca="false">MIN(MAX((FU152*(1+FU$5/Setup!$C$36)+IF($V153=2,N($F153),0))-BY153,0),MAX($P153-SUM(DV153:DV153),0))</f>
        <v>0</v>
      </c>
      <c r="DX153" s="48" t="n">
        <f aca="false">MIN(MAX((FV152*(1+FV$5/Setup!$C$36)+IF($V153=3,N($F153),0))-BZ153,0),MAX($P153-SUM(DV153:DW153),0))</f>
        <v>0</v>
      </c>
      <c r="DY153" s="48" t="n">
        <f aca="false">MIN(MAX((FW152*(1+FW$5/Setup!$C$36)+IF($V153=4,N($F153),0))-CA153,0),MAX($P153-SUM(DV153:DX153),0))</f>
        <v>0</v>
      </c>
      <c r="DZ153" s="48" t="n">
        <f aca="false">MIN(MAX((FX152*(1+FX$5/Setup!$C$36)+IF($V153=5,N($F153),0))-CB153,0),MAX($P153-SUM(DV153:DY153),0))</f>
        <v>0</v>
      </c>
      <c r="EA153" s="48" t="n">
        <f aca="false">MIN(MAX((FY152*(1+FY$5/Setup!$C$36)+IF($V153=6,N($F153),0))-CC153,0),MAX($P153-SUM(DV153:DZ153),0))</f>
        <v>0</v>
      </c>
      <c r="EB153" s="48" t="n">
        <f aca="false">MIN(MAX((FZ152*(1+FZ$5/Setup!$C$36)+IF($V153=7,N($F153),0))-CD153,0),MAX($P153-SUM(DV153:EA153),0))</f>
        <v>0</v>
      </c>
      <c r="EC153" s="48" t="n">
        <f aca="false">MIN(MAX((GA152*(1+GA$5/Setup!$C$36)+IF($V153=8,N($F153),0))-CE153,0),MAX($P153-SUM(DV153:EB153),0))</f>
        <v>0</v>
      </c>
      <c r="ED153" s="48" t="n">
        <f aca="false">MIN(MAX((GB152*(1+GB$5/Setup!$C$36)+IF($V153=9,N($F153),0))-CF153,0),MAX($P153-SUM(DV153:EC153),0))</f>
        <v>0</v>
      </c>
      <c r="EE153" s="48" t="n">
        <f aca="false">MIN(MAX((GC152*(1+GC$5/Setup!$C$36)+IF($V153=10,N($F153),0))-CG153,0),MAX($P153-SUM(DV153:ED153),0))</f>
        <v>0</v>
      </c>
      <c r="EF153" s="48" t="n">
        <f aca="false">MIN(MAX((GD152*(1+GD$5/Setup!$C$36)+IF($V153=11,N($F153),0))-CH153,0),MAX($P153-SUM(DV153:EE153),0))</f>
        <v>0</v>
      </c>
      <c r="EG153" s="48" t="n">
        <f aca="false">MIN(MAX((GE152*(1+GE$5/Setup!$C$36)+IF($V153=12,N($F153),0))-CI153,0),MAX($P153-SUM(DV153:EF153),0))</f>
        <v>0</v>
      </c>
      <c r="EH153" s="48" t="n">
        <f aca="false">MIN(MAX((GF152*(1+GF$5/Setup!$C$36)+IF($V153=13,N($F153),0))-CJ153,0),MAX($P153-SUM(DV153:EG153),0))</f>
        <v>0</v>
      </c>
      <c r="EI153" s="48" t="n">
        <f aca="false">MIN(MAX((GG152*(1+GG$5/Setup!$C$36)+IF($V153=14,N($F153),0))-CK153,0),MAX($P153-SUM(DV153:EH153),0))</f>
        <v>0</v>
      </c>
      <c r="EJ153" s="48" t="n">
        <f aca="false">MIN(MAX((GH152*(1+GH$5/Setup!$C$36)+IF($V153=15,N($F153),0))-CL153,0),MAX($P153-SUM(DV153:EI153),0))</f>
        <v>0</v>
      </c>
      <c r="EK153" s="48" t="n">
        <f aca="false">MIN(MAX((GI152*(1+GI$5/Setup!$C$36)+IF($V153=16,N($F153),0))-CM153,0),MAX($P153-SUM(DV153:EJ153),0))</f>
        <v>0</v>
      </c>
      <c r="EL153" s="48" t="n">
        <f aca="false">MIN(MAX((GJ152*(1+GJ$5/Setup!$C$36)+IF($V153=17,N($F153),0))-CN153,0),MAX($P153-SUM(DV153:EK153),0))</f>
        <v>0</v>
      </c>
      <c r="EM153" s="48" t="n">
        <f aca="false">MIN(MAX((GK152*(1+GK$5/Setup!$C$36)+IF($V153=18,N($F153),0))-CO153,0),MAX($P153-SUM(DV153:EL153),0))</f>
        <v>0</v>
      </c>
      <c r="EN153" s="48" t="n">
        <f aca="false">MIN(MAX((GL152*(1+GL$5/Setup!$C$36)+IF($V153=19,N($F153),0))-CP153,0),MAX($P153-SUM(DV153:EM153),0))</f>
        <v>0</v>
      </c>
      <c r="EO153" s="48" t="n">
        <f aca="false">MIN(MAX((GM152*(1+GM$5/Setup!$C$36)+IF($V153=20,N($F153),0))-CQ153,0),MAX($P153-SUM(DV153:EN153),0))</f>
        <v>0</v>
      </c>
      <c r="EP153" s="48" t="n">
        <f aca="false">MIN(MAX((GN152*(1+GN$5/Setup!$C$36)+IF($V153=21,N($F153),0))-CR153,0),MAX($P153-SUM(DV153:EO153),0))</f>
        <v>0</v>
      </c>
      <c r="EQ153" s="48" t="n">
        <f aca="false">MIN(MAX((GO152*(1+GO$5/Setup!$C$36)+IF($V153=22,N($F153),0))-CS153,0),MAX($P153-SUM(DV153:EP153),0))</f>
        <v>0</v>
      </c>
      <c r="ER153" s="48" t="n">
        <f aca="false">MIN(MAX((GP152*(1+GP$5/Setup!$C$36)+IF($V153=23,N($F153),0))-CT153,0),MAX($P153-SUM(DV153:EQ153),0))</f>
        <v>0</v>
      </c>
      <c r="ES153" s="48" t="n">
        <f aca="false">MIN(MAX((GQ152*(1+GQ$5/Setup!$C$36)+IF($V153=24,N($F153),0))-CU153,0),MAX($P153-SUM(DV153:ER153),0))</f>
        <v>0</v>
      </c>
      <c r="ET153" s="48" t="n">
        <f aca="false">MIN(MAX((GR152*(1+GR$5/Setup!$C$36)+IF($V153=25,N($F153),0))-CV153,0),MAX($P153-SUM(DV153:ES153),0))</f>
        <v>0</v>
      </c>
      <c r="EU153" s="48" t="n">
        <f aca="false">MIN(MAX((GS152*(1+GS$5/Setup!$C$36)+IF($V153=26,N($F153),0))-CW153,0),MAX($P153-SUM(DV153:ET153),0))</f>
        <v>0</v>
      </c>
      <c r="EV153" s="48" t="n">
        <f aca="false">MIN(MAX((GT152*(1+GT$5/Setup!$C$36)+IF($V153=27,N($F153),0))-CX153,0),MAX($P153-SUM(DV153:EU153),0))</f>
        <v>0</v>
      </c>
      <c r="EW153" s="48" t="n">
        <f aca="false">MIN(MAX((GU152*(1+GU$5/Setup!$C$36)+IF($V153=28,N($F153),0))-CY153,0),MAX($P153-SUM(DV153:EV153),0))</f>
        <v>0</v>
      </c>
      <c r="EX153" s="48" t="n">
        <f aca="false">MIN(MAX((GV152*(1+GV$5/Setup!$C$36)+IF($V153=29,N($F153),0))-CZ153,0),MAX($P153-SUM(DV153:EW153),0))</f>
        <v>0</v>
      </c>
      <c r="EY153" s="48" t="n">
        <f aca="false">MIN(MAX((GW152*(1+GW$5/Setup!$C$36)+IF($V153=30,N($F153),0))-DA153,0),MAX($P153-SUM(DV153:EX153),0))</f>
        <v>0</v>
      </c>
      <c r="EZ153" s="48" t="n">
        <f aca="false">MIN(MAX((GX152*(1+GX$5/Setup!$C$36)+IF($V153=31,N($F153),0))-DB153,0),MAX($P153-SUM(DV153:EY153),0))</f>
        <v>0</v>
      </c>
      <c r="FA153" s="48" t="n">
        <f aca="false">MIN(MAX((GY152*(1+GY$5/Setup!$C$36)+IF($V153=32,N($F153),0))-DC153,0),MAX($P153-SUM(DV153:EZ153),0))</f>
        <v>0</v>
      </c>
      <c r="FB153" s="48" t="n">
        <f aca="false">MIN(MAX((GZ152*(1+GZ$5/Setup!$C$36)+IF($V153=33,N($F153),0))-DD153,0),MAX($P153-SUM(DV153:FA153),0))</f>
        <v>0</v>
      </c>
      <c r="FC153" s="48" t="n">
        <f aca="false">MIN(MAX((HA152*(1+HA$5/Setup!$C$36)+IF($V153=34,N($F153),0))-DE153,0),MAX($P153-SUM(DV153:FB153),0))</f>
        <v>0</v>
      </c>
      <c r="FD153" s="48" t="n">
        <f aca="false">MIN(MAX((HB152*(1+HB$5/Setup!$C$36)+IF($V153=35,N($F153),0))-DF153,0),MAX($P153-SUM(DV153:FC153),0))</f>
        <v>0</v>
      </c>
      <c r="FE153" s="48" t="n">
        <f aca="false">MIN(MAX((HC152*(1+HC$5/Setup!$C$36)+IF($V153=36,N($F153),0))-DG153,0),MAX($P153-SUM(DV153:FD153),0))</f>
        <v>0</v>
      </c>
      <c r="FF153" s="48" t="n">
        <f aca="false">MIN(MAX((HD152*(1+HD$5/Setup!$C$36)+IF($V153=37,N($F153),0))-DH153,0),MAX($P153-SUM(DV153:FE153),0))</f>
        <v>0</v>
      </c>
      <c r="FG153" s="48" t="n">
        <f aca="false">MIN(MAX((HE152*(1+HE$5/Setup!$C$36)+IF($V153=38,N($F153),0))-DI153,0),MAX($P153-SUM(DV153:FF153),0))</f>
        <v>0</v>
      </c>
      <c r="FH153" s="48" t="n">
        <f aca="false">MIN(MAX((HF152*(1+HF$5/Setup!$C$36)+IF($V153=39,N($F153),0))-DJ153,0),MAX($P153-SUM(DV153:FG153),0))</f>
        <v>0</v>
      </c>
      <c r="FI153" s="48" t="n">
        <f aca="false">MIN(MAX((HG152*(1+HG$5/Setup!$C$36)+IF($V153=40,N($F153),0))-DK153,0),MAX($P153-SUM(DV153:FH153),0))</f>
        <v>0</v>
      </c>
      <c r="FJ153" s="48" t="n">
        <f aca="false">MIN(MAX((HH152*(1+HH$5/Setup!$C$36)+IF($V153=41,N($F153),0))-DL153,0),MAX($P153-SUM(DV153:FI153),0))</f>
        <v>0</v>
      </c>
      <c r="FK153" s="48" t="n">
        <f aca="false">MIN(MAX((HI152*(1+HI$5/Setup!$C$36)+IF($V153=42,N($F153),0))-DM153,0),MAX($P153-SUM(DV153:FJ153),0))</f>
        <v>0</v>
      </c>
      <c r="FL153" s="48" t="n">
        <f aca="false">MIN(MAX((HJ152*(1+HJ$5/Setup!$C$36)+IF($V153=43,N($F153),0))-DN153,0),MAX($P153-SUM(DV153:FK153),0))</f>
        <v>0</v>
      </c>
      <c r="FM153" s="48" t="n">
        <f aca="false">MIN(MAX((HK152*(1+HK$5/Setup!$C$36)+IF($V153=44,N($F153),0))-DO153,0),MAX($P153-SUM(DV153:FL153),0))</f>
        <v>0</v>
      </c>
      <c r="FN153" s="48" t="n">
        <f aca="false">MIN(MAX((HL152*(1+HL$5/Setup!$C$36)+IF($V153=45,N($F153),0))-DP153,0),MAX($P153-SUM(DV153:FM153),0))</f>
        <v>0</v>
      </c>
      <c r="FO153" s="48" t="n">
        <f aca="false">MIN(MAX((HM152*(1+HM$5/Setup!$C$36)+IF($V153=46,N($F153),0))-DQ153,0),MAX($P153-SUM(DV153:FN153),0))</f>
        <v>0</v>
      </c>
      <c r="FP153" s="48" t="n">
        <f aca="false">MIN(MAX((HN152*(1+HN$5/Setup!$C$36)+IF($V153=47,N($F153),0))-DR153,0),MAX($P153-SUM(DV153:FO153),0))</f>
        <v>0</v>
      </c>
      <c r="FQ153" s="48" t="n">
        <f aca="false">MIN(MAX((HO152*(1+HO$5/Setup!$C$36)+IF($V153=48,N($F153),0))-DS153,0),MAX($P153-SUM(DV153:FP153),0))</f>
        <v>0</v>
      </c>
      <c r="FR153" s="48" t="n">
        <f aca="false">MIN(MAX((HP152*(1+HP$5/Setup!$C$36)+IF($V153=49,N($F153),0))-DT153,0),MAX($P153-SUM(DV153:FQ153),0))</f>
        <v>0</v>
      </c>
      <c r="FS153" s="48" t="n">
        <f aca="false">MIN(MAX((HQ152*(1+HQ$5/Setup!$C$36)+IF($V153=50,N($F153),0))-DU153,0),MAX($P153-SUM(DV153:FR153),0))</f>
        <v>0</v>
      </c>
      <c r="FT153" s="48" t="n">
        <f aca="false">IF((FT152*(1+FT$5/Setup!$C$36)+IF($V153=1,N($F153),0))-BX153-DV153&lt;0.005,0,(FT152*(1+FT$5/Setup!$C$36)+IF($V153=1,N($F153),0))-BX153-DV153)</f>
        <v>0</v>
      </c>
      <c r="FU153" s="48" t="n">
        <f aca="false">IF((FU152*(1+FU$5/Setup!$C$36)+IF($V153=2,N($F153),0))-BY153-DW153&lt;0.005,0,(FU152*(1+FU$5/Setup!$C$36)+IF($V153=2,N($F153),0))-BY153-DW153)</f>
        <v>0</v>
      </c>
      <c r="FV153" s="48" t="n">
        <f aca="false">IF((FV152*(1+FV$5/Setup!$C$36)+IF($V153=3,N($F153),0))-BZ153-DX153&lt;0.005,0,(FV152*(1+FV$5/Setup!$C$36)+IF($V153=3,N($F153),0))-BZ153-DX153)</f>
        <v>0</v>
      </c>
      <c r="FW153" s="48" t="n">
        <f aca="false">IF((FW152*(1+FW$5/Setup!$C$36)+IF($V153=4,N($F153),0))-CA153-DY153&lt;0.005,0,(FW152*(1+FW$5/Setup!$C$36)+IF($V153=4,N($F153),0))-CA153-DY153)</f>
        <v>0</v>
      </c>
      <c r="FX153" s="48" t="n">
        <f aca="false">IF((FX152*(1+FX$5/Setup!$C$36)+IF($V153=5,N($F153),0))-CB153-DZ153&lt;0.005,0,(FX152*(1+FX$5/Setup!$C$36)+IF($V153=5,N($F153),0))-CB153-DZ153)</f>
        <v>0</v>
      </c>
      <c r="FY153" s="48" t="n">
        <f aca="false">IF((FY152*(1+FY$5/Setup!$C$36)+IF($V153=6,N($F153),0))-CC153-EA153&lt;0.005,0,(FY152*(1+FY$5/Setup!$C$36)+IF($V153=6,N($F153),0))-CC153-EA153)</f>
        <v>0</v>
      </c>
      <c r="FZ153" s="48" t="n">
        <f aca="false">IF((FZ152*(1+FZ$5/Setup!$C$36)+IF($V153=7,N($F153),0))-CD153-EB153&lt;0.005,0,(FZ152*(1+FZ$5/Setup!$C$36)+IF($V153=7,N($F153),0))-CD153-EB153)</f>
        <v>0</v>
      </c>
      <c r="GA153" s="48" t="n">
        <f aca="false">IF((GA152*(1+GA$5/Setup!$C$36)+IF($V153=8,N($F153),0))-CE153-EC153&lt;0.005,0,(GA152*(1+GA$5/Setup!$C$36)+IF($V153=8,N($F153),0))-CE153-EC153)</f>
        <v>0</v>
      </c>
      <c r="GB153" s="48" t="n">
        <f aca="false">IF((GB152*(1+GB$5/Setup!$C$36)+IF($V153=9,N($F153),0))-CF153-ED153&lt;0.005,0,(GB152*(1+GB$5/Setup!$C$36)+IF($V153=9,N($F153),0))-CF153-ED153)</f>
        <v>0</v>
      </c>
      <c r="GC153" s="48" t="n">
        <f aca="false">IF((GC152*(1+GC$5/Setup!$C$36)+IF($V153=10,N($F153),0))-CG153-EE153&lt;0.005,0,(GC152*(1+GC$5/Setup!$C$36)+IF($V153=10,N($F153),0))-CG153-EE153)</f>
        <v>0</v>
      </c>
      <c r="GD153" s="48" t="n">
        <f aca="false">IF((GD152*(1+GD$5/Setup!$C$36)+IF($V153=11,N($F153),0))-CH153-EF153&lt;0.005,0,(GD152*(1+GD$5/Setup!$C$36)+IF($V153=11,N($F153),0))-CH153-EF153)</f>
        <v>0</v>
      </c>
      <c r="GE153" s="48" t="n">
        <f aca="false">IF((GE152*(1+GE$5/Setup!$C$36)+IF($V153=12,N($F153),0))-CI153-EG153&lt;0.005,0,(GE152*(1+GE$5/Setup!$C$36)+IF($V153=12,N($F153),0))-CI153-EG153)</f>
        <v>0</v>
      </c>
      <c r="GF153" s="48" t="n">
        <f aca="false">IF((GF152*(1+GF$5/Setup!$C$36)+IF($V153=13,N($F153),0))-CJ153-EH153&lt;0.005,0,(GF152*(1+GF$5/Setup!$C$36)+IF($V153=13,N($F153),0))-CJ153-EH153)</f>
        <v>0</v>
      </c>
      <c r="GG153" s="48" t="n">
        <f aca="false">IF((GG152*(1+GG$5/Setup!$C$36)+IF($V153=14,N($F153),0))-CK153-EI153&lt;0.005,0,(GG152*(1+GG$5/Setup!$C$36)+IF($V153=14,N($F153),0))-CK153-EI153)</f>
        <v>0</v>
      </c>
      <c r="GH153" s="48" t="n">
        <f aca="false">IF((GH152*(1+GH$5/Setup!$C$36)+IF($V153=15,N($F153),0))-CL153-EJ153&lt;0.005,0,(GH152*(1+GH$5/Setup!$C$36)+IF($V153=15,N($F153),0))-CL153-EJ153)</f>
        <v>0</v>
      </c>
      <c r="GI153" s="48" t="n">
        <f aca="false">IF((GI152*(1+GI$5/Setup!$C$36)+IF($V153=16,N($F153),0))-CM153-EK153&lt;0.005,0,(GI152*(1+GI$5/Setup!$C$36)+IF($V153=16,N($F153),0))-CM153-EK153)</f>
        <v>0</v>
      </c>
      <c r="GJ153" s="48" t="n">
        <f aca="false">IF((GJ152*(1+GJ$5/Setup!$C$36)+IF($V153=17,N($F153),0))-CN153-EL153&lt;0.005,0,(GJ152*(1+GJ$5/Setup!$C$36)+IF($V153=17,N($F153),0))-CN153-EL153)</f>
        <v>0</v>
      </c>
      <c r="GK153" s="48" t="n">
        <f aca="false">IF((GK152*(1+GK$5/Setup!$C$36)+IF($V153=18,N($F153),0))-CO153-EM153&lt;0.005,0,(GK152*(1+GK$5/Setup!$C$36)+IF($V153=18,N($F153),0))-CO153-EM153)</f>
        <v>0</v>
      </c>
      <c r="GL153" s="48" t="n">
        <f aca="false">IF((GL152*(1+GL$5/Setup!$C$36)+IF($V153=19,N($F153),0))-CP153-EN153&lt;0.005,0,(GL152*(1+GL$5/Setup!$C$36)+IF($V153=19,N($F153),0))-CP153-EN153)</f>
        <v>0</v>
      </c>
      <c r="GM153" s="48" t="n">
        <f aca="false">IF((GM152*(1+GM$5/Setup!$C$36)+IF($V153=20,N($F153),0))-CQ153-EO153&lt;0.005,0,(GM152*(1+GM$5/Setup!$C$36)+IF($V153=20,N($F153),0))-CQ153-EO153)</f>
        <v>0</v>
      </c>
      <c r="GN153" s="48" t="n">
        <f aca="false">IF((GN152*(1+GN$5/Setup!$C$36)+IF($V153=21,N($F153),0))-CR153-EP153&lt;0.005,0,(GN152*(1+GN$5/Setup!$C$36)+IF($V153=21,N($F153),0))-CR153-EP153)</f>
        <v>0</v>
      </c>
      <c r="GO153" s="48" t="n">
        <f aca="false">IF((GO152*(1+GO$5/Setup!$C$36)+IF($V153=22,N($F153),0))-CS153-EQ153&lt;0.005,0,(GO152*(1+GO$5/Setup!$C$36)+IF($V153=22,N($F153),0))-CS153-EQ153)</f>
        <v>0</v>
      </c>
      <c r="GP153" s="48" t="n">
        <f aca="false">IF((GP152*(1+GP$5/Setup!$C$36)+IF($V153=23,N($F153),0))-CT153-ER153&lt;0.005,0,(GP152*(1+GP$5/Setup!$C$36)+IF($V153=23,N($F153),0))-CT153-ER153)</f>
        <v>0</v>
      </c>
      <c r="GQ153" s="48" t="n">
        <f aca="false">IF((GQ152*(1+GQ$5/Setup!$C$36)+IF($V153=24,N($F153),0))-CU153-ES153&lt;0.005,0,(GQ152*(1+GQ$5/Setup!$C$36)+IF($V153=24,N($F153),0))-CU153-ES153)</f>
        <v>0</v>
      </c>
      <c r="GR153" s="48" t="n">
        <f aca="false">IF((GR152*(1+GR$5/Setup!$C$36)+IF($V153=25,N($F153),0))-CV153-ET153&lt;0.005,0,(GR152*(1+GR$5/Setup!$C$36)+IF($V153=25,N($F153),0))-CV153-ET153)</f>
        <v>0</v>
      </c>
      <c r="GS153" s="48" t="n">
        <f aca="false">IF((GS152*(1+GS$5/Setup!$C$36)+IF($V153=26,N($F153),0))-CW153-EU153&lt;0.005,0,(GS152*(1+GS$5/Setup!$C$36)+IF($V153=26,N($F153),0))-CW153-EU153)</f>
        <v>0</v>
      </c>
      <c r="GT153" s="48" t="n">
        <f aca="false">IF((GT152*(1+GT$5/Setup!$C$36)+IF($V153=27,N($F153),0))-CX153-EV153&lt;0.005,0,(GT152*(1+GT$5/Setup!$C$36)+IF($V153=27,N($F153),0))-CX153-EV153)</f>
        <v>0</v>
      </c>
      <c r="GU153" s="48" t="n">
        <f aca="false">IF((GU152*(1+GU$5/Setup!$C$36)+IF($V153=28,N($F153),0))-CY153-EW153&lt;0.005,0,(GU152*(1+GU$5/Setup!$C$36)+IF($V153=28,N($F153),0))-CY153-EW153)</f>
        <v>0</v>
      </c>
      <c r="GV153" s="48" t="n">
        <f aca="false">IF((GV152*(1+GV$5/Setup!$C$36)+IF($V153=29,N($F153),0))-CZ153-EX153&lt;0.005,0,(GV152*(1+GV$5/Setup!$C$36)+IF($V153=29,N($F153),0))-CZ153-EX153)</f>
        <v>0</v>
      </c>
      <c r="GW153" s="48" t="n">
        <f aca="false">IF((GW152*(1+GW$5/Setup!$C$36)+IF($V153=30,N($F153),0))-DA153-EY153&lt;0.005,0,(GW152*(1+GW$5/Setup!$C$36)+IF($V153=30,N($F153),0))-DA153-EY153)</f>
        <v>0</v>
      </c>
      <c r="GX153" s="48" t="n">
        <f aca="false">IF((GX152*(1+GX$5/Setup!$C$36)+IF($V153=31,N($F153),0))-DB153-EZ153&lt;0.005,0,(GX152*(1+GX$5/Setup!$C$36)+IF($V153=31,N($F153),0))-DB153-EZ153)</f>
        <v>0</v>
      </c>
      <c r="GY153" s="48" t="n">
        <f aca="false">IF((GY152*(1+GY$5/Setup!$C$36)+IF($V153=32,N($F153),0))-DC153-FA153&lt;0.005,0,(GY152*(1+GY$5/Setup!$C$36)+IF($V153=32,N($F153),0))-DC153-FA153)</f>
        <v>0</v>
      </c>
      <c r="GZ153" s="48" t="n">
        <f aca="false">IF((GZ152*(1+GZ$5/Setup!$C$36)+IF($V153=33,N($F153),0))-DD153-FB153&lt;0.005,0,(GZ152*(1+GZ$5/Setup!$C$36)+IF($V153=33,N($F153),0))-DD153-FB153)</f>
        <v>0</v>
      </c>
      <c r="HA153" s="48" t="n">
        <f aca="false">IF((HA152*(1+HA$5/Setup!$C$36)+IF($V153=34,N($F153),0))-DE153-FC153&lt;0.005,0,(HA152*(1+HA$5/Setup!$C$36)+IF($V153=34,N($F153),0))-DE153-FC153)</f>
        <v>0</v>
      </c>
      <c r="HB153" s="48" t="n">
        <f aca="false">IF((HB152*(1+HB$5/Setup!$C$36)+IF($V153=35,N($F153),0))-DF153-FD153&lt;0.005,0,(HB152*(1+HB$5/Setup!$C$36)+IF($V153=35,N($F153),0))-DF153-FD153)</f>
        <v>0</v>
      </c>
      <c r="HC153" s="48" t="n">
        <f aca="false">IF((HC152*(1+HC$5/Setup!$C$36)+IF($V153=36,N($F153),0))-DG153-FE153&lt;0.005,0,(HC152*(1+HC$5/Setup!$C$36)+IF($V153=36,N($F153),0))-DG153-FE153)</f>
        <v>0</v>
      </c>
      <c r="HD153" s="48" t="n">
        <f aca="false">IF((HD152*(1+HD$5/Setup!$C$36)+IF($V153=37,N($F153),0))-DH153-FF153&lt;0.005,0,(HD152*(1+HD$5/Setup!$C$36)+IF($V153=37,N($F153),0))-DH153-FF153)</f>
        <v>0</v>
      </c>
      <c r="HE153" s="48" t="n">
        <f aca="false">IF((HE152*(1+HE$5/Setup!$C$36)+IF($V153=38,N($F153),0))-DI153-FG153&lt;0.005,0,(HE152*(1+HE$5/Setup!$C$36)+IF($V153=38,N($F153),0))-DI153-FG153)</f>
        <v>0</v>
      </c>
      <c r="HF153" s="48" t="n">
        <f aca="false">IF((HF152*(1+HF$5/Setup!$C$36)+IF($V153=39,N($F153),0))-DJ153-FH153&lt;0.005,0,(HF152*(1+HF$5/Setup!$C$36)+IF($V153=39,N($F153),0))-DJ153-FH153)</f>
        <v>0</v>
      </c>
      <c r="HG153" s="48" t="n">
        <f aca="false">IF((HG152*(1+HG$5/Setup!$C$36)+IF($V153=40,N($F153),0))-DK153-FI153&lt;0.005,0,(HG152*(1+HG$5/Setup!$C$36)+IF($V153=40,N($F153),0))-DK153-FI153)</f>
        <v>0</v>
      </c>
      <c r="HH153" s="48" t="n">
        <f aca="false">IF((HH152*(1+HH$5/Setup!$C$36)+IF($V153=41,N($F153),0))-DL153-FJ153&lt;0.005,0,(HH152*(1+HH$5/Setup!$C$36)+IF($V153=41,N($F153),0))-DL153-FJ153)</f>
        <v>0</v>
      </c>
      <c r="HI153" s="48" t="n">
        <f aca="false">IF((HI152*(1+HI$5/Setup!$C$36)+IF($V153=42,N($F153),0))-DM153-FK153&lt;0.005,0,(HI152*(1+HI$5/Setup!$C$36)+IF($V153=42,N($F153),0))-DM153-FK153)</f>
        <v>0</v>
      </c>
      <c r="HJ153" s="48" t="n">
        <f aca="false">IF((HJ152*(1+HJ$5/Setup!$C$36)+IF($V153=43,N($F153),0))-DN153-FL153&lt;0.005,0,(HJ152*(1+HJ$5/Setup!$C$36)+IF($V153=43,N($F153),0))-DN153-FL153)</f>
        <v>0</v>
      </c>
      <c r="HK153" s="48" t="n">
        <f aca="false">IF((HK152*(1+HK$5/Setup!$C$36)+IF($V153=44,N($F153),0))-DO153-FM153&lt;0.005,0,(HK152*(1+HK$5/Setup!$C$36)+IF($V153=44,N($F153),0))-DO153-FM153)</f>
        <v>0</v>
      </c>
      <c r="HL153" s="48" t="n">
        <f aca="false">IF((HL152*(1+HL$5/Setup!$C$36)+IF($V153=45,N($F153),0))-DP153-FN153&lt;0.005,0,(HL152*(1+HL$5/Setup!$C$36)+IF($V153=45,N($F153),0))-DP153-FN153)</f>
        <v>0</v>
      </c>
      <c r="HM153" s="48" t="n">
        <f aca="false">IF((HM152*(1+HM$5/Setup!$C$36)+IF($V153=46,N($F153),0))-DQ153-FO153&lt;0.005,0,(HM152*(1+HM$5/Setup!$C$36)+IF($V153=46,N($F153),0))-DQ153-FO153)</f>
        <v>0</v>
      </c>
      <c r="HN153" s="48" t="n">
        <f aca="false">IF((HN152*(1+HN$5/Setup!$C$36)+IF($V153=47,N($F153),0))-DR153-FP153&lt;0.005,0,(HN152*(1+HN$5/Setup!$C$36)+IF($V153=47,N($F153),0))-DR153-FP153)</f>
        <v>0</v>
      </c>
      <c r="HO153" s="48" t="n">
        <f aca="false">IF((HO152*(1+HO$5/Setup!$C$36)+IF($V153=48,N($F153),0))-DS153-FQ153&lt;0.005,0,(HO152*(1+HO$5/Setup!$C$36)+IF($V153=48,N($F153),0))-DS153-FQ153)</f>
        <v>0</v>
      </c>
      <c r="HP153" s="48" t="n">
        <f aca="false">IF((HP152*(1+HP$5/Setup!$C$36)+IF($V153=49,N($F153),0))-DT153-FR153&lt;0.005,0,(HP152*(1+HP$5/Setup!$C$36)+IF($V153=49,N($F153),0))-DT153-FR153)</f>
        <v>0</v>
      </c>
      <c r="HQ153" s="48" t="n">
        <f aca="false">IF((HQ152*(1+HQ$5/Setup!$C$36)+IF($V153=50,N($F153),0))-DU153-FS153&lt;0.005,0,(HQ152*(1+HQ$5/Setup!$C$36)+IF($V153=50,N($F153),0))-DU153-FS153)</f>
        <v>0</v>
      </c>
    </row>
    <row r="154" customFormat="false" ht="15" hidden="false" customHeight="false" outlineLevel="0" collapsed="false">
      <c r="A154" s="44" t="n">
        <v>146</v>
      </c>
      <c r="B154" s="45" t="n">
        <f aca="false">IF(Setup!$C$7="Every month",EDATE(Setup!$C$8,($A154-1)),IF(Setup!$C$7="Twice a month",DATE(YEAR(Setup!$C$8),MONTH(Setup!$C$8)+INT((($A154-1)+Setup!$C$41)/2),MIN(IF(MOD(($A154-1)+Setup!$C$41,2)=0,Setup!$C$39,Setup!$C$40),DAY(EOMONTH(DATE(YEAR(Setup!$C$8),MONTH(Setup!$C$8)+INT((($A154-1)+Setup!$C$41)/2),1),0)))),Setup!$C$8+($A154-1)*IF(Setup!$C$7="Every week",7,14)))</f>
        <v>48355</v>
      </c>
      <c r="C154" s="45" t="n">
        <f aca="false">IF(Setup!$C$7="Every month",EDATE(Setup!$C$8,$A154),IF(Setup!$C$7="Twice a month",DATE(YEAR(Setup!$C$8),MONTH(Setup!$C$8)+INT(($A154+Setup!$C$41)/2),MIN(IF(MOD($A154+Setup!$C$41,2)=0,Setup!$C$39,Setup!$C$40),DAY(EOMONTH(DATE(YEAR(Setup!$C$8),MONTH(Setup!$C$8)+INT(($A154+Setup!$C$41)/2),1),0)))),Setup!$C$8+$A154*IF(Setup!$C$7="Every week",7,14)))</f>
        <v>48369</v>
      </c>
      <c r="D154" s="46"/>
      <c r="E154" s="47"/>
      <c r="F154" s="47"/>
      <c r="G154" s="47"/>
      <c r="H154" s="47"/>
      <c r="I154" s="48" t="n">
        <f aca="false">N(Setup!$C$11)+N(E154)</f>
        <v>100</v>
      </c>
      <c r="J154" s="48" t="n">
        <f aca="false">MIN(Setup!$C$37,MAX(I154,0))</f>
        <v>9.23076923076923</v>
      </c>
      <c r="K154" s="48" t="n">
        <f aca="false">MIN(MAX(N(Setup!$C$14)-L153,0),MAX(I154-J154,0))</f>
        <v>0</v>
      </c>
      <c r="L154" s="48" t="n">
        <f aca="false">L153+K154-N(G154)</f>
        <v>500</v>
      </c>
      <c r="M154" s="48" t="n">
        <f aca="false">M153+J154-N(H154)</f>
        <v>1347.69230769231</v>
      </c>
      <c r="N154" s="48" t="n">
        <f aca="false">SUM(BX154:DU154)</f>
        <v>0</v>
      </c>
      <c r="O154" s="48" t="n">
        <f aca="false">SUM(Z154:BW154)-N154</f>
        <v>0</v>
      </c>
      <c r="P154" s="48" t="n">
        <f aca="false">MAX(I154-J154-K154,0)+O154</f>
        <v>90.7692307692308</v>
      </c>
      <c r="Q154" s="48" t="n">
        <f aca="false">SUM(DV154:FS154)</f>
        <v>0</v>
      </c>
      <c r="R154" s="49" t="n">
        <f aca="false">N154+J154+K154+Q154</f>
        <v>9.23076923076923</v>
      </c>
      <c r="S154" s="48" t="n">
        <f aca="false">T154-T153-N(F154)+N154+Q154</f>
        <v>0</v>
      </c>
      <c r="T154" s="49" t="n">
        <f aca="false">SUM(FT154:HQ154)</f>
        <v>0</v>
      </c>
      <c r="U154" s="44" t="str">
        <f aca="false">IF(T153&lt;0.005,"",INDEX(Helpers!$C$2:$C$51,IF(_xlfn.MINIFS($DV$6:$FS$6,DV154:FS154,"&gt;0.005")=0,V154,_xlfn.MINIFS($DV$6:$FS$6,DV154:FS154,"&gt;0.005"))))</f>
        <v/>
      </c>
      <c r="V154" s="44" t="n">
        <f aca="false">IF(_xlfn.MINIFS($FT$6:$HQ$6,FT153:HQ153,"&gt;0.005")=0,1,_xlfn.MINIFS($FT$6:$HQ$6,FT153:HQ153,"&gt;0.005"))</f>
        <v>1</v>
      </c>
      <c r="W154" s="44" t="n">
        <f aca="false">IF(AND(D154&lt;&gt;"Paid",T153&gt;0.005),1,0)</f>
        <v>0</v>
      </c>
      <c r="X154" s="48" t="n">
        <f aca="false">SUMPRODUCT(((Helpers!$G$2:$G$51*(1+(Helpers!$D$2:$D$51+0.000000001)/12)^(($B154-Setup!$C$8)/(365.25/12))-Helpers!$E$2:$E$51*((1+(Helpers!$D$2:$D$51+0.000000001)/12)^(($B154-Setup!$C$8)/(365.25/12))-1)/((Helpers!$D$2:$D$51+0.000000001)/12))&gt;0)*(Helpers!$G$2:$G$51*(1+(Helpers!$D$2:$D$51+0.000000001)/12)^(($B154-Setup!$C$8)/(365.25/12))-Helpers!$E$2:$E$51*((1+(Helpers!$D$2:$D$51+0.000000001)/12)^(($B154-Setup!$C$8)/(365.25/12))-1)/((Helpers!$D$2:$D$51+0.000000001)/12)))</f>
        <v>0</v>
      </c>
      <c r="Y154" s="48"/>
      <c r="Z154" s="48" t="n">
        <f aca="false">IF(OR(N(Z$5)=0,Z$6=""),0,Z$5*((DATE(YEAR($B154),MONTH($B154),MIN(Z$6,DAY(EOMONTH($B154,0))))&gt;=$B154)*(DATE(YEAR($B154),MONTH($B154),MIN(Z$6,DAY(EOMONTH($B154,0))))&lt;$C154)+(DATE(YEAR($B154),MONTH($B154)+1,MIN(Z$6,DAY(EOMONTH($B154,1))))&gt;=$B154)*(DATE(YEAR($B154),MONTH($B154)+1,MIN(Z$6,DAY(EOMONTH($B154,1))))&lt;$C154)))</f>
        <v>0</v>
      </c>
      <c r="AA154" s="48" t="n">
        <f aca="false">IF(OR(N(AA$5)=0,AA$6=""),0,AA$5*((DATE(YEAR($B154),MONTH($B154),MIN(AA$6,DAY(EOMONTH($B154,0))))&gt;=$B154)*(DATE(YEAR($B154),MONTH($B154),MIN(AA$6,DAY(EOMONTH($B154,0))))&lt;$C154)+(DATE(YEAR($B154),MONTH($B154)+1,MIN(AA$6,DAY(EOMONTH($B154,1))))&gt;=$B154)*(DATE(YEAR($B154),MONTH($B154)+1,MIN(AA$6,DAY(EOMONTH($B154,1))))&lt;$C154)))</f>
        <v>0</v>
      </c>
      <c r="AB154" s="48" t="n">
        <f aca="false">IF(OR(N(AB$5)=0,AB$6=""),0,AB$5*((DATE(YEAR($B154),MONTH($B154),MIN(AB$6,DAY(EOMONTH($B154,0))))&gt;=$B154)*(DATE(YEAR($B154),MONTH($B154),MIN(AB$6,DAY(EOMONTH($B154,0))))&lt;$C154)+(DATE(YEAR($B154),MONTH($B154)+1,MIN(AB$6,DAY(EOMONTH($B154,1))))&gt;=$B154)*(DATE(YEAR($B154),MONTH($B154)+1,MIN(AB$6,DAY(EOMONTH($B154,1))))&lt;$C154)))</f>
        <v>0</v>
      </c>
      <c r="AC154" s="48" t="n">
        <f aca="false">IF(OR(N(AC$5)=0,AC$6=""),0,AC$5*((DATE(YEAR($B154),MONTH($B154),MIN(AC$6,DAY(EOMONTH($B154,0))))&gt;=$B154)*(DATE(YEAR($B154),MONTH($B154),MIN(AC$6,DAY(EOMONTH($B154,0))))&lt;$C154)+(DATE(YEAR($B154),MONTH($B154)+1,MIN(AC$6,DAY(EOMONTH($B154,1))))&gt;=$B154)*(DATE(YEAR($B154),MONTH($B154)+1,MIN(AC$6,DAY(EOMONTH($B154,1))))&lt;$C154)))</f>
        <v>0</v>
      </c>
      <c r="AD154" s="48" t="n">
        <f aca="false">IF(OR(N(AD$5)=0,AD$6=""),0,AD$5*((DATE(YEAR($B154),MONTH($B154),MIN(AD$6,DAY(EOMONTH($B154,0))))&gt;=$B154)*(DATE(YEAR($B154),MONTH($B154),MIN(AD$6,DAY(EOMONTH($B154,0))))&lt;$C154)+(DATE(YEAR($B154),MONTH($B154)+1,MIN(AD$6,DAY(EOMONTH($B154,1))))&gt;=$B154)*(DATE(YEAR($B154),MONTH($B154)+1,MIN(AD$6,DAY(EOMONTH($B154,1))))&lt;$C154)))</f>
        <v>0</v>
      </c>
      <c r="AE154" s="48" t="n">
        <f aca="false">IF(OR(N(AE$5)=0,AE$6=""),0,AE$5*((DATE(YEAR($B154),MONTH($B154),MIN(AE$6,DAY(EOMONTH($B154,0))))&gt;=$B154)*(DATE(YEAR($B154),MONTH($B154),MIN(AE$6,DAY(EOMONTH($B154,0))))&lt;$C154)+(DATE(YEAR($B154),MONTH($B154)+1,MIN(AE$6,DAY(EOMONTH($B154,1))))&gt;=$B154)*(DATE(YEAR($B154),MONTH($B154)+1,MIN(AE$6,DAY(EOMONTH($B154,1))))&lt;$C154)))</f>
        <v>0</v>
      </c>
      <c r="AF154" s="48" t="n">
        <f aca="false">IF(OR(N(AF$5)=0,AF$6=""),0,AF$5*((DATE(YEAR($B154),MONTH($B154),MIN(AF$6,DAY(EOMONTH($B154,0))))&gt;=$B154)*(DATE(YEAR($B154),MONTH($B154),MIN(AF$6,DAY(EOMONTH($B154,0))))&lt;$C154)+(DATE(YEAR($B154),MONTH($B154)+1,MIN(AF$6,DAY(EOMONTH($B154,1))))&gt;=$B154)*(DATE(YEAR($B154),MONTH($B154)+1,MIN(AF$6,DAY(EOMONTH($B154,1))))&lt;$C154)))</f>
        <v>0</v>
      </c>
      <c r="AG154" s="48" t="n">
        <f aca="false">IF(OR(N(AG$5)=0,AG$6=""),0,AG$5*((DATE(YEAR($B154),MONTH($B154),MIN(AG$6,DAY(EOMONTH($B154,0))))&gt;=$B154)*(DATE(YEAR($B154),MONTH($B154),MIN(AG$6,DAY(EOMONTH($B154,0))))&lt;$C154)+(DATE(YEAR($B154),MONTH($B154)+1,MIN(AG$6,DAY(EOMONTH($B154,1))))&gt;=$B154)*(DATE(YEAR($B154),MONTH($B154)+1,MIN(AG$6,DAY(EOMONTH($B154,1))))&lt;$C154)))</f>
        <v>0</v>
      </c>
      <c r="AH154" s="48" t="n">
        <f aca="false">IF(OR(N(AH$5)=0,AH$6=""),0,AH$5*((DATE(YEAR($B154),MONTH($B154),MIN(AH$6,DAY(EOMONTH($B154,0))))&gt;=$B154)*(DATE(YEAR($B154),MONTH($B154),MIN(AH$6,DAY(EOMONTH($B154,0))))&lt;$C154)+(DATE(YEAR($B154),MONTH($B154)+1,MIN(AH$6,DAY(EOMONTH($B154,1))))&gt;=$B154)*(DATE(YEAR($B154),MONTH($B154)+1,MIN(AH$6,DAY(EOMONTH($B154,1))))&lt;$C154)))</f>
        <v>0</v>
      </c>
      <c r="AI154" s="48" t="n">
        <f aca="false">IF(OR(N(AI$5)=0,AI$6=""),0,AI$5*((DATE(YEAR($B154),MONTH($B154),MIN(AI$6,DAY(EOMONTH($B154,0))))&gt;=$B154)*(DATE(YEAR($B154),MONTH($B154),MIN(AI$6,DAY(EOMONTH($B154,0))))&lt;$C154)+(DATE(YEAR($B154),MONTH($B154)+1,MIN(AI$6,DAY(EOMONTH($B154,1))))&gt;=$B154)*(DATE(YEAR($B154),MONTH($B154)+1,MIN(AI$6,DAY(EOMONTH($B154,1))))&lt;$C154)))</f>
        <v>0</v>
      </c>
      <c r="AJ154" s="48" t="n">
        <f aca="false">IF(OR(N(AJ$5)=0,AJ$6=""),0,AJ$5*((DATE(YEAR($B154),MONTH($B154),MIN(AJ$6,DAY(EOMONTH($B154,0))))&gt;=$B154)*(DATE(YEAR($B154),MONTH($B154),MIN(AJ$6,DAY(EOMONTH($B154,0))))&lt;$C154)+(DATE(YEAR($B154),MONTH($B154)+1,MIN(AJ$6,DAY(EOMONTH($B154,1))))&gt;=$B154)*(DATE(YEAR($B154),MONTH($B154)+1,MIN(AJ$6,DAY(EOMONTH($B154,1))))&lt;$C154)))</f>
        <v>0</v>
      </c>
      <c r="AK154" s="48" t="n">
        <f aca="false">IF(OR(N(AK$5)=0,AK$6=""),0,AK$5*((DATE(YEAR($B154),MONTH($B154),MIN(AK$6,DAY(EOMONTH($B154,0))))&gt;=$B154)*(DATE(YEAR($B154),MONTH($B154),MIN(AK$6,DAY(EOMONTH($B154,0))))&lt;$C154)+(DATE(YEAR($B154),MONTH($B154)+1,MIN(AK$6,DAY(EOMONTH($B154,1))))&gt;=$B154)*(DATE(YEAR($B154),MONTH($B154)+1,MIN(AK$6,DAY(EOMONTH($B154,1))))&lt;$C154)))</f>
        <v>0</v>
      </c>
      <c r="AL154" s="48" t="n">
        <f aca="false">IF(OR(N(AL$5)=0,AL$6=""),0,AL$5*((DATE(YEAR($B154),MONTH($B154),MIN(AL$6,DAY(EOMONTH($B154,0))))&gt;=$B154)*(DATE(YEAR($B154),MONTH($B154),MIN(AL$6,DAY(EOMONTH($B154,0))))&lt;$C154)+(DATE(YEAR($B154),MONTH($B154)+1,MIN(AL$6,DAY(EOMONTH($B154,1))))&gt;=$B154)*(DATE(YEAR($B154),MONTH($B154)+1,MIN(AL$6,DAY(EOMONTH($B154,1))))&lt;$C154)))</f>
        <v>0</v>
      </c>
      <c r="AM154" s="48" t="n">
        <f aca="false">IF(OR(N(AM$5)=0,AM$6=""),0,AM$5*((DATE(YEAR($B154),MONTH($B154),MIN(AM$6,DAY(EOMONTH($B154,0))))&gt;=$B154)*(DATE(YEAR($B154),MONTH($B154),MIN(AM$6,DAY(EOMONTH($B154,0))))&lt;$C154)+(DATE(YEAR($B154),MONTH($B154)+1,MIN(AM$6,DAY(EOMONTH($B154,1))))&gt;=$B154)*(DATE(YEAR($B154),MONTH($B154)+1,MIN(AM$6,DAY(EOMONTH($B154,1))))&lt;$C154)))</f>
        <v>0</v>
      </c>
      <c r="AN154" s="48" t="n">
        <f aca="false">IF(OR(N(AN$5)=0,AN$6=""),0,AN$5*((DATE(YEAR($B154),MONTH($B154),MIN(AN$6,DAY(EOMONTH($B154,0))))&gt;=$B154)*(DATE(YEAR($B154),MONTH($B154),MIN(AN$6,DAY(EOMONTH($B154,0))))&lt;$C154)+(DATE(YEAR($B154),MONTH($B154)+1,MIN(AN$6,DAY(EOMONTH($B154,1))))&gt;=$B154)*(DATE(YEAR($B154),MONTH($B154)+1,MIN(AN$6,DAY(EOMONTH($B154,1))))&lt;$C154)))</f>
        <v>0</v>
      </c>
      <c r="AO154" s="48" t="n">
        <f aca="false">IF(OR(N(AO$5)=0,AO$6=""),0,AO$5*((DATE(YEAR($B154),MONTH($B154),MIN(AO$6,DAY(EOMONTH($B154,0))))&gt;=$B154)*(DATE(YEAR($B154),MONTH($B154),MIN(AO$6,DAY(EOMONTH($B154,0))))&lt;$C154)+(DATE(YEAR($B154),MONTH($B154)+1,MIN(AO$6,DAY(EOMONTH($B154,1))))&gt;=$B154)*(DATE(YEAR($B154),MONTH($B154)+1,MIN(AO$6,DAY(EOMONTH($B154,1))))&lt;$C154)))</f>
        <v>0</v>
      </c>
      <c r="AP154" s="48" t="n">
        <f aca="false">IF(OR(N(AP$5)=0,AP$6=""),0,AP$5*((DATE(YEAR($B154),MONTH($B154),MIN(AP$6,DAY(EOMONTH($B154,0))))&gt;=$B154)*(DATE(YEAR($B154),MONTH($B154),MIN(AP$6,DAY(EOMONTH($B154,0))))&lt;$C154)+(DATE(YEAR($B154),MONTH($B154)+1,MIN(AP$6,DAY(EOMONTH($B154,1))))&gt;=$B154)*(DATE(YEAR($B154),MONTH($B154)+1,MIN(AP$6,DAY(EOMONTH($B154,1))))&lt;$C154)))</f>
        <v>0</v>
      </c>
      <c r="AQ154" s="48" t="n">
        <f aca="false">IF(OR(N(AQ$5)=0,AQ$6=""),0,AQ$5*((DATE(YEAR($B154),MONTH($B154),MIN(AQ$6,DAY(EOMONTH($B154,0))))&gt;=$B154)*(DATE(YEAR($B154),MONTH($B154),MIN(AQ$6,DAY(EOMONTH($B154,0))))&lt;$C154)+(DATE(YEAR($B154),MONTH($B154)+1,MIN(AQ$6,DAY(EOMONTH($B154,1))))&gt;=$B154)*(DATE(YEAR($B154),MONTH($B154)+1,MIN(AQ$6,DAY(EOMONTH($B154,1))))&lt;$C154)))</f>
        <v>0</v>
      </c>
      <c r="AR154" s="48" t="n">
        <f aca="false">IF(OR(N(AR$5)=0,AR$6=""),0,AR$5*((DATE(YEAR($B154),MONTH($B154),MIN(AR$6,DAY(EOMONTH($B154,0))))&gt;=$B154)*(DATE(YEAR($B154),MONTH($B154),MIN(AR$6,DAY(EOMONTH($B154,0))))&lt;$C154)+(DATE(YEAR($B154),MONTH($B154)+1,MIN(AR$6,DAY(EOMONTH($B154,1))))&gt;=$B154)*(DATE(YEAR($B154),MONTH($B154)+1,MIN(AR$6,DAY(EOMONTH($B154,1))))&lt;$C154)))</f>
        <v>0</v>
      </c>
      <c r="AS154" s="48" t="n">
        <f aca="false">IF(OR(N(AS$5)=0,AS$6=""),0,AS$5*((DATE(YEAR($B154),MONTH($B154),MIN(AS$6,DAY(EOMONTH($B154,0))))&gt;=$B154)*(DATE(YEAR($B154),MONTH($B154),MIN(AS$6,DAY(EOMONTH($B154,0))))&lt;$C154)+(DATE(YEAR($B154),MONTH($B154)+1,MIN(AS$6,DAY(EOMONTH($B154,1))))&gt;=$B154)*(DATE(YEAR($B154),MONTH($B154)+1,MIN(AS$6,DAY(EOMONTH($B154,1))))&lt;$C154)))</f>
        <v>0</v>
      </c>
      <c r="AT154" s="48" t="n">
        <f aca="false">IF(OR(N(AT$5)=0,AT$6=""),0,AT$5*((DATE(YEAR($B154),MONTH($B154),MIN(AT$6,DAY(EOMONTH($B154,0))))&gt;=$B154)*(DATE(YEAR($B154),MONTH($B154),MIN(AT$6,DAY(EOMONTH($B154,0))))&lt;$C154)+(DATE(YEAR($B154),MONTH($B154)+1,MIN(AT$6,DAY(EOMONTH($B154,1))))&gt;=$B154)*(DATE(YEAR($B154),MONTH($B154)+1,MIN(AT$6,DAY(EOMONTH($B154,1))))&lt;$C154)))</f>
        <v>0</v>
      </c>
      <c r="AU154" s="48" t="n">
        <f aca="false">IF(OR(N(AU$5)=0,AU$6=""),0,AU$5*((DATE(YEAR($B154),MONTH($B154),MIN(AU$6,DAY(EOMONTH($B154,0))))&gt;=$B154)*(DATE(YEAR($B154),MONTH($B154),MIN(AU$6,DAY(EOMONTH($B154,0))))&lt;$C154)+(DATE(YEAR($B154),MONTH($B154)+1,MIN(AU$6,DAY(EOMONTH($B154,1))))&gt;=$B154)*(DATE(YEAR($B154),MONTH($B154)+1,MIN(AU$6,DAY(EOMONTH($B154,1))))&lt;$C154)))</f>
        <v>0</v>
      </c>
      <c r="AV154" s="48" t="n">
        <f aca="false">IF(OR(N(AV$5)=0,AV$6=""),0,AV$5*((DATE(YEAR($B154),MONTH($B154),MIN(AV$6,DAY(EOMONTH($B154,0))))&gt;=$B154)*(DATE(YEAR($B154),MONTH($B154),MIN(AV$6,DAY(EOMONTH($B154,0))))&lt;$C154)+(DATE(YEAR($B154),MONTH($B154)+1,MIN(AV$6,DAY(EOMONTH($B154,1))))&gt;=$B154)*(DATE(YEAR($B154),MONTH($B154)+1,MIN(AV$6,DAY(EOMONTH($B154,1))))&lt;$C154)))</f>
        <v>0</v>
      </c>
      <c r="AW154" s="48" t="n">
        <f aca="false">IF(OR(N(AW$5)=0,AW$6=""),0,AW$5*((DATE(YEAR($B154),MONTH($B154),MIN(AW$6,DAY(EOMONTH($B154,0))))&gt;=$B154)*(DATE(YEAR($B154),MONTH($B154),MIN(AW$6,DAY(EOMONTH($B154,0))))&lt;$C154)+(DATE(YEAR($B154),MONTH($B154)+1,MIN(AW$6,DAY(EOMONTH($B154,1))))&gt;=$B154)*(DATE(YEAR($B154),MONTH($B154)+1,MIN(AW$6,DAY(EOMONTH($B154,1))))&lt;$C154)))</f>
        <v>0</v>
      </c>
      <c r="AX154" s="48" t="n">
        <f aca="false">IF(OR(N(AX$5)=0,AX$6=""),0,AX$5*((DATE(YEAR($B154),MONTH($B154),MIN(AX$6,DAY(EOMONTH($B154,0))))&gt;=$B154)*(DATE(YEAR($B154),MONTH($B154),MIN(AX$6,DAY(EOMONTH($B154,0))))&lt;$C154)+(DATE(YEAR($B154),MONTH($B154)+1,MIN(AX$6,DAY(EOMONTH($B154,1))))&gt;=$B154)*(DATE(YEAR($B154),MONTH($B154)+1,MIN(AX$6,DAY(EOMONTH($B154,1))))&lt;$C154)))</f>
        <v>0</v>
      </c>
      <c r="AY154" s="48" t="n">
        <f aca="false">IF(OR(N(AY$5)=0,AY$6=""),0,AY$5*((DATE(YEAR($B154),MONTH($B154),MIN(AY$6,DAY(EOMONTH($B154,0))))&gt;=$B154)*(DATE(YEAR($B154),MONTH($B154),MIN(AY$6,DAY(EOMONTH($B154,0))))&lt;$C154)+(DATE(YEAR($B154),MONTH($B154)+1,MIN(AY$6,DAY(EOMONTH($B154,1))))&gt;=$B154)*(DATE(YEAR($B154),MONTH($B154)+1,MIN(AY$6,DAY(EOMONTH($B154,1))))&lt;$C154)))</f>
        <v>0</v>
      </c>
      <c r="AZ154" s="48" t="n">
        <f aca="false">IF(OR(N(AZ$5)=0,AZ$6=""),0,AZ$5*((DATE(YEAR($B154),MONTH($B154),MIN(AZ$6,DAY(EOMONTH($B154,0))))&gt;=$B154)*(DATE(YEAR($B154),MONTH($B154),MIN(AZ$6,DAY(EOMONTH($B154,0))))&lt;$C154)+(DATE(YEAR($B154),MONTH($B154)+1,MIN(AZ$6,DAY(EOMONTH($B154,1))))&gt;=$B154)*(DATE(YEAR($B154),MONTH($B154)+1,MIN(AZ$6,DAY(EOMONTH($B154,1))))&lt;$C154)))</f>
        <v>0</v>
      </c>
      <c r="BA154" s="48" t="n">
        <f aca="false">IF(OR(N(BA$5)=0,BA$6=""),0,BA$5*((DATE(YEAR($B154),MONTH($B154),MIN(BA$6,DAY(EOMONTH($B154,0))))&gt;=$B154)*(DATE(YEAR($B154),MONTH($B154),MIN(BA$6,DAY(EOMONTH($B154,0))))&lt;$C154)+(DATE(YEAR($B154),MONTH($B154)+1,MIN(BA$6,DAY(EOMONTH($B154,1))))&gt;=$B154)*(DATE(YEAR($B154),MONTH($B154)+1,MIN(BA$6,DAY(EOMONTH($B154,1))))&lt;$C154)))</f>
        <v>0</v>
      </c>
      <c r="BB154" s="48" t="n">
        <f aca="false">IF(OR(N(BB$5)=0,BB$6=""),0,BB$5*((DATE(YEAR($B154),MONTH($B154),MIN(BB$6,DAY(EOMONTH($B154,0))))&gt;=$B154)*(DATE(YEAR($B154),MONTH($B154),MIN(BB$6,DAY(EOMONTH($B154,0))))&lt;$C154)+(DATE(YEAR($B154),MONTH($B154)+1,MIN(BB$6,DAY(EOMONTH($B154,1))))&gt;=$B154)*(DATE(YEAR($B154),MONTH($B154)+1,MIN(BB$6,DAY(EOMONTH($B154,1))))&lt;$C154)))</f>
        <v>0</v>
      </c>
      <c r="BC154" s="48" t="n">
        <f aca="false">IF(OR(N(BC$5)=0,BC$6=""),0,BC$5*((DATE(YEAR($B154),MONTH($B154),MIN(BC$6,DAY(EOMONTH($B154,0))))&gt;=$B154)*(DATE(YEAR($B154),MONTH($B154),MIN(BC$6,DAY(EOMONTH($B154,0))))&lt;$C154)+(DATE(YEAR($B154),MONTH($B154)+1,MIN(BC$6,DAY(EOMONTH($B154,1))))&gt;=$B154)*(DATE(YEAR($B154),MONTH($B154)+1,MIN(BC$6,DAY(EOMONTH($B154,1))))&lt;$C154)))</f>
        <v>0</v>
      </c>
      <c r="BD154" s="48" t="n">
        <f aca="false">IF(OR(N(BD$5)=0,BD$6=""),0,BD$5*((DATE(YEAR($B154),MONTH($B154),MIN(BD$6,DAY(EOMONTH($B154,0))))&gt;=$B154)*(DATE(YEAR($B154),MONTH($B154),MIN(BD$6,DAY(EOMONTH($B154,0))))&lt;$C154)+(DATE(YEAR($B154),MONTH($B154)+1,MIN(BD$6,DAY(EOMONTH($B154,1))))&gt;=$B154)*(DATE(YEAR($B154),MONTH($B154)+1,MIN(BD$6,DAY(EOMONTH($B154,1))))&lt;$C154)))</f>
        <v>0</v>
      </c>
      <c r="BE154" s="48" t="n">
        <f aca="false">IF(OR(N(BE$5)=0,BE$6=""),0,BE$5*((DATE(YEAR($B154),MONTH($B154),MIN(BE$6,DAY(EOMONTH($B154,0))))&gt;=$B154)*(DATE(YEAR($B154),MONTH($B154),MIN(BE$6,DAY(EOMONTH($B154,0))))&lt;$C154)+(DATE(YEAR($B154),MONTH($B154)+1,MIN(BE$6,DAY(EOMONTH($B154,1))))&gt;=$B154)*(DATE(YEAR($B154),MONTH($B154)+1,MIN(BE$6,DAY(EOMONTH($B154,1))))&lt;$C154)))</f>
        <v>0</v>
      </c>
      <c r="BF154" s="48" t="n">
        <f aca="false">IF(OR(N(BF$5)=0,BF$6=""),0,BF$5*((DATE(YEAR($B154),MONTH($B154),MIN(BF$6,DAY(EOMONTH($B154,0))))&gt;=$B154)*(DATE(YEAR($B154),MONTH($B154),MIN(BF$6,DAY(EOMONTH($B154,0))))&lt;$C154)+(DATE(YEAR($B154),MONTH($B154)+1,MIN(BF$6,DAY(EOMONTH($B154,1))))&gt;=$B154)*(DATE(YEAR($B154),MONTH($B154)+1,MIN(BF$6,DAY(EOMONTH($B154,1))))&lt;$C154)))</f>
        <v>0</v>
      </c>
      <c r="BG154" s="48" t="n">
        <f aca="false">IF(OR(N(BG$5)=0,BG$6=""),0,BG$5*((DATE(YEAR($B154),MONTH($B154),MIN(BG$6,DAY(EOMONTH($B154,0))))&gt;=$B154)*(DATE(YEAR($B154),MONTH($B154),MIN(BG$6,DAY(EOMONTH($B154,0))))&lt;$C154)+(DATE(YEAR($B154),MONTH($B154)+1,MIN(BG$6,DAY(EOMONTH($B154,1))))&gt;=$B154)*(DATE(YEAR($B154),MONTH($B154)+1,MIN(BG$6,DAY(EOMONTH($B154,1))))&lt;$C154)))</f>
        <v>0</v>
      </c>
      <c r="BH154" s="48" t="n">
        <f aca="false">IF(OR(N(BH$5)=0,BH$6=""),0,BH$5*((DATE(YEAR($B154),MONTH($B154),MIN(BH$6,DAY(EOMONTH($B154,0))))&gt;=$B154)*(DATE(YEAR($B154),MONTH($B154),MIN(BH$6,DAY(EOMONTH($B154,0))))&lt;$C154)+(DATE(YEAR($B154),MONTH($B154)+1,MIN(BH$6,DAY(EOMONTH($B154,1))))&gt;=$B154)*(DATE(YEAR($B154),MONTH($B154)+1,MIN(BH$6,DAY(EOMONTH($B154,1))))&lt;$C154)))</f>
        <v>0</v>
      </c>
      <c r="BI154" s="48" t="n">
        <f aca="false">IF(OR(N(BI$5)=0,BI$6=""),0,BI$5*((DATE(YEAR($B154),MONTH($B154),MIN(BI$6,DAY(EOMONTH($B154,0))))&gt;=$B154)*(DATE(YEAR($B154),MONTH($B154),MIN(BI$6,DAY(EOMONTH($B154,0))))&lt;$C154)+(DATE(YEAR($B154),MONTH($B154)+1,MIN(BI$6,DAY(EOMONTH($B154,1))))&gt;=$B154)*(DATE(YEAR($B154),MONTH($B154)+1,MIN(BI$6,DAY(EOMONTH($B154,1))))&lt;$C154)))</f>
        <v>0</v>
      </c>
      <c r="BJ154" s="48" t="n">
        <f aca="false">IF(OR(N(BJ$5)=0,BJ$6=""),0,BJ$5*((DATE(YEAR($B154),MONTH($B154),MIN(BJ$6,DAY(EOMONTH($B154,0))))&gt;=$B154)*(DATE(YEAR($B154),MONTH($B154),MIN(BJ$6,DAY(EOMONTH($B154,0))))&lt;$C154)+(DATE(YEAR($B154),MONTH($B154)+1,MIN(BJ$6,DAY(EOMONTH($B154,1))))&gt;=$B154)*(DATE(YEAR($B154),MONTH($B154)+1,MIN(BJ$6,DAY(EOMONTH($B154,1))))&lt;$C154)))</f>
        <v>0</v>
      </c>
      <c r="BK154" s="48" t="n">
        <f aca="false">IF(OR(N(BK$5)=0,BK$6=""),0,BK$5*((DATE(YEAR($B154),MONTH($B154),MIN(BK$6,DAY(EOMONTH($B154,0))))&gt;=$B154)*(DATE(YEAR($B154),MONTH($B154),MIN(BK$6,DAY(EOMONTH($B154,0))))&lt;$C154)+(DATE(YEAR($B154),MONTH($B154)+1,MIN(BK$6,DAY(EOMONTH($B154,1))))&gt;=$B154)*(DATE(YEAR($B154),MONTH($B154)+1,MIN(BK$6,DAY(EOMONTH($B154,1))))&lt;$C154)))</f>
        <v>0</v>
      </c>
      <c r="BL154" s="48" t="n">
        <f aca="false">IF(OR(N(BL$5)=0,BL$6=""),0,BL$5*((DATE(YEAR($B154),MONTH($B154),MIN(BL$6,DAY(EOMONTH($B154,0))))&gt;=$B154)*(DATE(YEAR($B154),MONTH($B154),MIN(BL$6,DAY(EOMONTH($B154,0))))&lt;$C154)+(DATE(YEAR($B154),MONTH($B154)+1,MIN(BL$6,DAY(EOMONTH($B154,1))))&gt;=$B154)*(DATE(YEAR($B154),MONTH($B154)+1,MIN(BL$6,DAY(EOMONTH($B154,1))))&lt;$C154)))</f>
        <v>0</v>
      </c>
      <c r="BM154" s="48" t="n">
        <f aca="false">IF(OR(N(BM$5)=0,BM$6=""),0,BM$5*((DATE(YEAR($B154),MONTH($B154),MIN(BM$6,DAY(EOMONTH($B154,0))))&gt;=$B154)*(DATE(YEAR($B154),MONTH($B154),MIN(BM$6,DAY(EOMONTH($B154,0))))&lt;$C154)+(DATE(YEAR($B154),MONTH($B154)+1,MIN(BM$6,DAY(EOMONTH($B154,1))))&gt;=$B154)*(DATE(YEAR($B154),MONTH($B154)+1,MIN(BM$6,DAY(EOMONTH($B154,1))))&lt;$C154)))</f>
        <v>0</v>
      </c>
      <c r="BN154" s="48" t="n">
        <f aca="false">IF(OR(N(BN$5)=0,BN$6=""),0,BN$5*((DATE(YEAR($B154),MONTH($B154),MIN(BN$6,DAY(EOMONTH($B154,0))))&gt;=$B154)*(DATE(YEAR($B154),MONTH($B154),MIN(BN$6,DAY(EOMONTH($B154,0))))&lt;$C154)+(DATE(YEAR($B154),MONTH($B154)+1,MIN(BN$6,DAY(EOMONTH($B154,1))))&gt;=$B154)*(DATE(YEAR($B154),MONTH($B154)+1,MIN(BN$6,DAY(EOMONTH($B154,1))))&lt;$C154)))</f>
        <v>0</v>
      </c>
      <c r="BO154" s="48" t="n">
        <f aca="false">IF(OR(N(BO$5)=0,BO$6=""),0,BO$5*((DATE(YEAR($B154),MONTH($B154),MIN(BO$6,DAY(EOMONTH($B154,0))))&gt;=$B154)*(DATE(YEAR($B154),MONTH($B154),MIN(BO$6,DAY(EOMONTH($B154,0))))&lt;$C154)+(DATE(YEAR($B154),MONTH($B154)+1,MIN(BO$6,DAY(EOMONTH($B154,1))))&gt;=$B154)*(DATE(YEAR($B154),MONTH($B154)+1,MIN(BO$6,DAY(EOMONTH($B154,1))))&lt;$C154)))</f>
        <v>0</v>
      </c>
      <c r="BP154" s="48" t="n">
        <f aca="false">IF(OR(N(BP$5)=0,BP$6=""),0,BP$5*((DATE(YEAR($B154),MONTH($B154),MIN(BP$6,DAY(EOMONTH($B154,0))))&gt;=$B154)*(DATE(YEAR($B154),MONTH($B154),MIN(BP$6,DAY(EOMONTH($B154,0))))&lt;$C154)+(DATE(YEAR($B154),MONTH($B154)+1,MIN(BP$6,DAY(EOMONTH($B154,1))))&gt;=$B154)*(DATE(YEAR($B154),MONTH($B154)+1,MIN(BP$6,DAY(EOMONTH($B154,1))))&lt;$C154)))</f>
        <v>0</v>
      </c>
      <c r="BQ154" s="48" t="n">
        <f aca="false">IF(OR(N(BQ$5)=0,BQ$6=""),0,BQ$5*((DATE(YEAR($B154),MONTH($B154),MIN(BQ$6,DAY(EOMONTH($B154,0))))&gt;=$B154)*(DATE(YEAR($B154),MONTH($B154),MIN(BQ$6,DAY(EOMONTH($B154,0))))&lt;$C154)+(DATE(YEAR($B154),MONTH($B154)+1,MIN(BQ$6,DAY(EOMONTH($B154,1))))&gt;=$B154)*(DATE(YEAR($B154),MONTH($B154)+1,MIN(BQ$6,DAY(EOMONTH($B154,1))))&lt;$C154)))</f>
        <v>0</v>
      </c>
      <c r="BR154" s="48" t="n">
        <f aca="false">IF(OR(N(BR$5)=0,BR$6=""),0,BR$5*((DATE(YEAR($B154),MONTH($B154),MIN(BR$6,DAY(EOMONTH($B154,0))))&gt;=$B154)*(DATE(YEAR($B154),MONTH($B154),MIN(BR$6,DAY(EOMONTH($B154,0))))&lt;$C154)+(DATE(YEAR($B154),MONTH($B154)+1,MIN(BR$6,DAY(EOMONTH($B154,1))))&gt;=$B154)*(DATE(YEAR($B154),MONTH($B154)+1,MIN(BR$6,DAY(EOMONTH($B154,1))))&lt;$C154)))</f>
        <v>0</v>
      </c>
      <c r="BS154" s="48" t="n">
        <f aca="false">IF(OR(N(BS$5)=0,BS$6=""),0,BS$5*((DATE(YEAR($B154),MONTH($B154),MIN(BS$6,DAY(EOMONTH($B154,0))))&gt;=$B154)*(DATE(YEAR($B154),MONTH($B154),MIN(BS$6,DAY(EOMONTH($B154,0))))&lt;$C154)+(DATE(YEAR($B154),MONTH($B154)+1,MIN(BS$6,DAY(EOMONTH($B154,1))))&gt;=$B154)*(DATE(YEAR($B154),MONTH($B154)+1,MIN(BS$6,DAY(EOMONTH($B154,1))))&lt;$C154)))</f>
        <v>0</v>
      </c>
      <c r="BT154" s="48" t="n">
        <f aca="false">IF(OR(N(BT$5)=0,BT$6=""),0,BT$5*((DATE(YEAR($B154),MONTH($B154),MIN(BT$6,DAY(EOMONTH($B154,0))))&gt;=$B154)*(DATE(YEAR($B154),MONTH($B154),MIN(BT$6,DAY(EOMONTH($B154,0))))&lt;$C154)+(DATE(YEAR($B154),MONTH($B154)+1,MIN(BT$6,DAY(EOMONTH($B154,1))))&gt;=$B154)*(DATE(YEAR($B154),MONTH($B154)+1,MIN(BT$6,DAY(EOMONTH($B154,1))))&lt;$C154)))</f>
        <v>0</v>
      </c>
      <c r="BU154" s="48" t="n">
        <f aca="false">IF(OR(N(BU$5)=0,BU$6=""),0,BU$5*((DATE(YEAR($B154),MONTH($B154),MIN(BU$6,DAY(EOMONTH($B154,0))))&gt;=$B154)*(DATE(YEAR($B154),MONTH($B154),MIN(BU$6,DAY(EOMONTH($B154,0))))&lt;$C154)+(DATE(YEAR($B154),MONTH($B154)+1,MIN(BU$6,DAY(EOMONTH($B154,1))))&gt;=$B154)*(DATE(YEAR($B154),MONTH($B154)+1,MIN(BU$6,DAY(EOMONTH($B154,1))))&lt;$C154)))</f>
        <v>0</v>
      </c>
      <c r="BV154" s="48" t="n">
        <f aca="false">IF(OR(N(BV$5)=0,BV$6=""),0,BV$5*((DATE(YEAR($B154),MONTH($B154),MIN(BV$6,DAY(EOMONTH($B154,0))))&gt;=$B154)*(DATE(YEAR($B154),MONTH($B154),MIN(BV$6,DAY(EOMONTH($B154,0))))&lt;$C154)+(DATE(YEAR($B154),MONTH($B154)+1,MIN(BV$6,DAY(EOMONTH($B154,1))))&gt;=$B154)*(DATE(YEAR($B154),MONTH($B154)+1,MIN(BV$6,DAY(EOMONTH($B154,1))))&lt;$C154)))</f>
        <v>0</v>
      </c>
      <c r="BW154" s="48" t="n">
        <f aca="false">IF(OR(N(BW$5)=0,BW$6=""),0,BW$5*((DATE(YEAR($B154),MONTH($B154),MIN(BW$6,DAY(EOMONTH($B154,0))))&gt;=$B154)*(DATE(YEAR($B154),MONTH($B154),MIN(BW$6,DAY(EOMONTH($B154,0))))&lt;$C154)+(DATE(YEAR($B154),MONTH($B154)+1,MIN(BW$6,DAY(EOMONTH($B154,1))))&gt;=$B154)*(DATE(YEAR($B154),MONTH($B154)+1,MIN(BW$6,DAY(EOMONTH($B154,1))))&lt;$C154)))</f>
        <v>0</v>
      </c>
      <c r="BX154" s="48" t="n">
        <f aca="false">MIN(Z154,(FT153*(1+FT$5/Setup!$C$36)+IF($V154=1,N($F154),0)))</f>
        <v>0</v>
      </c>
      <c r="BY154" s="48" t="n">
        <f aca="false">MIN(AA154,(FU153*(1+FU$5/Setup!$C$36)+IF($V154=2,N($F154),0)))</f>
        <v>0</v>
      </c>
      <c r="BZ154" s="48" t="n">
        <f aca="false">MIN(AB154,(FV153*(1+FV$5/Setup!$C$36)+IF($V154=3,N($F154),0)))</f>
        <v>0</v>
      </c>
      <c r="CA154" s="48" t="n">
        <f aca="false">MIN(AC154,(FW153*(1+FW$5/Setup!$C$36)+IF($V154=4,N($F154),0)))</f>
        <v>0</v>
      </c>
      <c r="CB154" s="48" t="n">
        <f aca="false">MIN(AD154,(FX153*(1+FX$5/Setup!$C$36)+IF($V154=5,N($F154),0)))</f>
        <v>0</v>
      </c>
      <c r="CC154" s="48" t="n">
        <f aca="false">MIN(AE154,(FY153*(1+FY$5/Setup!$C$36)+IF($V154=6,N($F154),0)))</f>
        <v>0</v>
      </c>
      <c r="CD154" s="48" t="n">
        <f aca="false">MIN(AF154,(FZ153*(1+FZ$5/Setup!$C$36)+IF($V154=7,N($F154),0)))</f>
        <v>0</v>
      </c>
      <c r="CE154" s="48" t="n">
        <f aca="false">MIN(AG154,(GA153*(1+GA$5/Setup!$C$36)+IF($V154=8,N($F154),0)))</f>
        <v>0</v>
      </c>
      <c r="CF154" s="48" t="n">
        <f aca="false">MIN(AH154,(GB153*(1+GB$5/Setup!$C$36)+IF($V154=9,N($F154),0)))</f>
        <v>0</v>
      </c>
      <c r="CG154" s="48" t="n">
        <f aca="false">MIN(AI154,(GC153*(1+GC$5/Setup!$C$36)+IF($V154=10,N($F154),0)))</f>
        <v>0</v>
      </c>
      <c r="CH154" s="48" t="n">
        <f aca="false">MIN(AJ154,(GD153*(1+GD$5/Setup!$C$36)+IF($V154=11,N($F154),0)))</f>
        <v>0</v>
      </c>
      <c r="CI154" s="48" t="n">
        <f aca="false">MIN(AK154,(GE153*(1+GE$5/Setup!$C$36)+IF($V154=12,N($F154),0)))</f>
        <v>0</v>
      </c>
      <c r="CJ154" s="48" t="n">
        <f aca="false">MIN(AL154,(GF153*(1+GF$5/Setup!$C$36)+IF($V154=13,N($F154),0)))</f>
        <v>0</v>
      </c>
      <c r="CK154" s="48" t="n">
        <f aca="false">MIN(AM154,(GG153*(1+GG$5/Setup!$C$36)+IF($V154=14,N($F154),0)))</f>
        <v>0</v>
      </c>
      <c r="CL154" s="48" t="n">
        <f aca="false">MIN(AN154,(GH153*(1+GH$5/Setup!$C$36)+IF($V154=15,N($F154),0)))</f>
        <v>0</v>
      </c>
      <c r="CM154" s="48" t="n">
        <f aca="false">MIN(AO154,(GI153*(1+GI$5/Setup!$C$36)+IF($V154=16,N($F154),0)))</f>
        <v>0</v>
      </c>
      <c r="CN154" s="48" t="n">
        <f aca="false">MIN(AP154,(GJ153*(1+GJ$5/Setup!$C$36)+IF($V154=17,N($F154),0)))</f>
        <v>0</v>
      </c>
      <c r="CO154" s="48" t="n">
        <f aca="false">MIN(AQ154,(GK153*(1+GK$5/Setup!$C$36)+IF($V154=18,N($F154),0)))</f>
        <v>0</v>
      </c>
      <c r="CP154" s="48" t="n">
        <f aca="false">MIN(AR154,(GL153*(1+GL$5/Setup!$C$36)+IF($V154=19,N($F154),0)))</f>
        <v>0</v>
      </c>
      <c r="CQ154" s="48" t="n">
        <f aca="false">MIN(AS154,(GM153*(1+GM$5/Setup!$C$36)+IF($V154=20,N($F154),0)))</f>
        <v>0</v>
      </c>
      <c r="CR154" s="48" t="n">
        <f aca="false">MIN(AT154,(GN153*(1+GN$5/Setup!$C$36)+IF($V154=21,N($F154),0)))</f>
        <v>0</v>
      </c>
      <c r="CS154" s="48" t="n">
        <f aca="false">MIN(AU154,(GO153*(1+GO$5/Setup!$C$36)+IF($V154=22,N($F154),0)))</f>
        <v>0</v>
      </c>
      <c r="CT154" s="48" t="n">
        <f aca="false">MIN(AV154,(GP153*(1+GP$5/Setup!$C$36)+IF($V154=23,N($F154),0)))</f>
        <v>0</v>
      </c>
      <c r="CU154" s="48" t="n">
        <f aca="false">MIN(AW154,(GQ153*(1+GQ$5/Setup!$C$36)+IF($V154=24,N($F154),0)))</f>
        <v>0</v>
      </c>
      <c r="CV154" s="48" t="n">
        <f aca="false">MIN(AX154,(GR153*(1+GR$5/Setup!$C$36)+IF($V154=25,N($F154),0)))</f>
        <v>0</v>
      </c>
      <c r="CW154" s="48" t="n">
        <f aca="false">MIN(AY154,(GS153*(1+GS$5/Setup!$C$36)+IF($V154=26,N($F154),0)))</f>
        <v>0</v>
      </c>
      <c r="CX154" s="48" t="n">
        <f aca="false">MIN(AZ154,(GT153*(1+GT$5/Setup!$C$36)+IF($V154=27,N($F154),0)))</f>
        <v>0</v>
      </c>
      <c r="CY154" s="48" t="n">
        <f aca="false">MIN(BA154,(GU153*(1+GU$5/Setup!$C$36)+IF($V154=28,N($F154),0)))</f>
        <v>0</v>
      </c>
      <c r="CZ154" s="48" t="n">
        <f aca="false">MIN(BB154,(GV153*(1+GV$5/Setup!$C$36)+IF($V154=29,N($F154),0)))</f>
        <v>0</v>
      </c>
      <c r="DA154" s="48" t="n">
        <f aca="false">MIN(BC154,(GW153*(1+GW$5/Setup!$C$36)+IF($V154=30,N($F154),0)))</f>
        <v>0</v>
      </c>
      <c r="DB154" s="48" t="n">
        <f aca="false">MIN(BD154,(GX153*(1+GX$5/Setup!$C$36)+IF($V154=31,N($F154),0)))</f>
        <v>0</v>
      </c>
      <c r="DC154" s="48" t="n">
        <f aca="false">MIN(BE154,(GY153*(1+GY$5/Setup!$C$36)+IF($V154=32,N($F154),0)))</f>
        <v>0</v>
      </c>
      <c r="DD154" s="48" t="n">
        <f aca="false">MIN(BF154,(GZ153*(1+GZ$5/Setup!$C$36)+IF($V154=33,N($F154),0)))</f>
        <v>0</v>
      </c>
      <c r="DE154" s="48" t="n">
        <f aca="false">MIN(BG154,(HA153*(1+HA$5/Setup!$C$36)+IF($V154=34,N($F154),0)))</f>
        <v>0</v>
      </c>
      <c r="DF154" s="48" t="n">
        <f aca="false">MIN(BH154,(HB153*(1+HB$5/Setup!$C$36)+IF($V154=35,N($F154),0)))</f>
        <v>0</v>
      </c>
      <c r="DG154" s="48" t="n">
        <f aca="false">MIN(BI154,(HC153*(1+HC$5/Setup!$C$36)+IF($V154=36,N($F154),0)))</f>
        <v>0</v>
      </c>
      <c r="DH154" s="48" t="n">
        <f aca="false">MIN(BJ154,(HD153*(1+HD$5/Setup!$C$36)+IF($V154=37,N($F154),0)))</f>
        <v>0</v>
      </c>
      <c r="DI154" s="48" t="n">
        <f aca="false">MIN(BK154,(HE153*(1+HE$5/Setup!$C$36)+IF($V154=38,N($F154),0)))</f>
        <v>0</v>
      </c>
      <c r="DJ154" s="48" t="n">
        <f aca="false">MIN(BL154,(HF153*(1+HF$5/Setup!$C$36)+IF($V154=39,N($F154),0)))</f>
        <v>0</v>
      </c>
      <c r="DK154" s="48" t="n">
        <f aca="false">MIN(BM154,(HG153*(1+HG$5/Setup!$C$36)+IF($V154=40,N($F154),0)))</f>
        <v>0</v>
      </c>
      <c r="DL154" s="48" t="n">
        <f aca="false">MIN(BN154,(HH153*(1+HH$5/Setup!$C$36)+IF($V154=41,N($F154),0)))</f>
        <v>0</v>
      </c>
      <c r="DM154" s="48" t="n">
        <f aca="false">MIN(BO154,(HI153*(1+HI$5/Setup!$C$36)+IF($V154=42,N($F154),0)))</f>
        <v>0</v>
      </c>
      <c r="DN154" s="48" t="n">
        <f aca="false">MIN(BP154,(HJ153*(1+HJ$5/Setup!$C$36)+IF($V154=43,N($F154),0)))</f>
        <v>0</v>
      </c>
      <c r="DO154" s="48" t="n">
        <f aca="false">MIN(BQ154,(HK153*(1+HK$5/Setup!$C$36)+IF($V154=44,N($F154),0)))</f>
        <v>0</v>
      </c>
      <c r="DP154" s="48" t="n">
        <f aca="false">MIN(BR154,(HL153*(1+HL$5/Setup!$C$36)+IF($V154=45,N($F154),0)))</f>
        <v>0</v>
      </c>
      <c r="DQ154" s="48" t="n">
        <f aca="false">MIN(BS154,(HM153*(1+HM$5/Setup!$C$36)+IF($V154=46,N($F154),0)))</f>
        <v>0</v>
      </c>
      <c r="DR154" s="48" t="n">
        <f aca="false">MIN(BT154,(HN153*(1+HN$5/Setup!$C$36)+IF($V154=47,N($F154),0)))</f>
        <v>0</v>
      </c>
      <c r="DS154" s="48" t="n">
        <f aca="false">MIN(BU154,(HO153*(1+HO$5/Setup!$C$36)+IF($V154=48,N($F154),0)))</f>
        <v>0</v>
      </c>
      <c r="DT154" s="48" t="n">
        <f aca="false">MIN(BV154,(HP153*(1+HP$5/Setup!$C$36)+IF($V154=49,N($F154),0)))</f>
        <v>0</v>
      </c>
      <c r="DU154" s="48" t="n">
        <f aca="false">MIN(BW154,(HQ153*(1+HQ$5/Setup!$C$36)+IF($V154=50,N($F154),0)))</f>
        <v>0</v>
      </c>
      <c r="DV154" s="48" t="n">
        <f aca="false">MIN(MAX((FT153*(1+FT$5/Setup!$C$36)+IF($V154=1,N($F154),0))-BX154,0),MAX($P154-0,0))</f>
        <v>0</v>
      </c>
      <c r="DW154" s="48" t="n">
        <f aca="false">MIN(MAX((FU153*(1+FU$5/Setup!$C$36)+IF($V154=2,N($F154),0))-BY154,0),MAX($P154-SUM(DV154:DV154),0))</f>
        <v>0</v>
      </c>
      <c r="DX154" s="48" t="n">
        <f aca="false">MIN(MAX((FV153*(1+FV$5/Setup!$C$36)+IF($V154=3,N($F154),0))-BZ154,0),MAX($P154-SUM(DV154:DW154),0))</f>
        <v>0</v>
      </c>
      <c r="DY154" s="48" t="n">
        <f aca="false">MIN(MAX((FW153*(1+FW$5/Setup!$C$36)+IF($V154=4,N($F154),0))-CA154,0),MAX($P154-SUM(DV154:DX154),0))</f>
        <v>0</v>
      </c>
      <c r="DZ154" s="48" t="n">
        <f aca="false">MIN(MAX((FX153*(1+FX$5/Setup!$C$36)+IF($V154=5,N($F154),0))-CB154,0),MAX($P154-SUM(DV154:DY154),0))</f>
        <v>0</v>
      </c>
      <c r="EA154" s="48" t="n">
        <f aca="false">MIN(MAX((FY153*(1+FY$5/Setup!$C$36)+IF($V154=6,N($F154),0))-CC154,0),MAX($P154-SUM(DV154:DZ154),0))</f>
        <v>0</v>
      </c>
      <c r="EB154" s="48" t="n">
        <f aca="false">MIN(MAX((FZ153*(1+FZ$5/Setup!$C$36)+IF($V154=7,N($F154),0))-CD154,0),MAX($P154-SUM(DV154:EA154),0))</f>
        <v>0</v>
      </c>
      <c r="EC154" s="48" t="n">
        <f aca="false">MIN(MAX((GA153*(1+GA$5/Setup!$C$36)+IF($V154=8,N($F154),0))-CE154,0),MAX($P154-SUM(DV154:EB154),0))</f>
        <v>0</v>
      </c>
      <c r="ED154" s="48" t="n">
        <f aca="false">MIN(MAX((GB153*(1+GB$5/Setup!$C$36)+IF($V154=9,N($F154),0))-CF154,0),MAX($P154-SUM(DV154:EC154),0))</f>
        <v>0</v>
      </c>
      <c r="EE154" s="48" t="n">
        <f aca="false">MIN(MAX((GC153*(1+GC$5/Setup!$C$36)+IF($V154=10,N($F154),0))-CG154,0),MAX($P154-SUM(DV154:ED154),0))</f>
        <v>0</v>
      </c>
      <c r="EF154" s="48" t="n">
        <f aca="false">MIN(MAX((GD153*(1+GD$5/Setup!$C$36)+IF($V154=11,N($F154),0))-CH154,0),MAX($P154-SUM(DV154:EE154),0))</f>
        <v>0</v>
      </c>
      <c r="EG154" s="48" t="n">
        <f aca="false">MIN(MAX((GE153*(1+GE$5/Setup!$C$36)+IF($V154=12,N($F154),0))-CI154,0),MAX($P154-SUM(DV154:EF154),0))</f>
        <v>0</v>
      </c>
      <c r="EH154" s="48" t="n">
        <f aca="false">MIN(MAX((GF153*(1+GF$5/Setup!$C$36)+IF($V154=13,N($F154),0))-CJ154,0),MAX($P154-SUM(DV154:EG154),0))</f>
        <v>0</v>
      </c>
      <c r="EI154" s="48" t="n">
        <f aca="false">MIN(MAX((GG153*(1+GG$5/Setup!$C$36)+IF($V154=14,N($F154),0))-CK154,0),MAX($P154-SUM(DV154:EH154),0))</f>
        <v>0</v>
      </c>
      <c r="EJ154" s="48" t="n">
        <f aca="false">MIN(MAX((GH153*(1+GH$5/Setup!$C$36)+IF($V154=15,N($F154),0))-CL154,0),MAX($P154-SUM(DV154:EI154),0))</f>
        <v>0</v>
      </c>
      <c r="EK154" s="48" t="n">
        <f aca="false">MIN(MAX((GI153*(1+GI$5/Setup!$C$36)+IF($V154=16,N($F154),0))-CM154,0),MAX($P154-SUM(DV154:EJ154),0))</f>
        <v>0</v>
      </c>
      <c r="EL154" s="48" t="n">
        <f aca="false">MIN(MAX((GJ153*(1+GJ$5/Setup!$C$36)+IF($V154=17,N($F154),0))-CN154,0),MAX($P154-SUM(DV154:EK154),0))</f>
        <v>0</v>
      </c>
      <c r="EM154" s="48" t="n">
        <f aca="false">MIN(MAX((GK153*(1+GK$5/Setup!$C$36)+IF($V154=18,N($F154),0))-CO154,0),MAX($P154-SUM(DV154:EL154),0))</f>
        <v>0</v>
      </c>
      <c r="EN154" s="48" t="n">
        <f aca="false">MIN(MAX((GL153*(1+GL$5/Setup!$C$36)+IF($V154=19,N($F154),0))-CP154,0),MAX($P154-SUM(DV154:EM154),0))</f>
        <v>0</v>
      </c>
      <c r="EO154" s="48" t="n">
        <f aca="false">MIN(MAX((GM153*(1+GM$5/Setup!$C$36)+IF($V154=20,N($F154),0))-CQ154,0),MAX($P154-SUM(DV154:EN154),0))</f>
        <v>0</v>
      </c>
      <c r="EP154" s="48" t="n">
        <f aca="false">MIN(MAX((GN153*(1+GN$5/Setup!$C$36)+IF($V154=21,N($F154),0))-CR154,0),MAX($P154-SUM(DV154:EO154),0))</f>
        <v>0</v>
      </c>
      <c r="EQ154" s="48" t="n">
        <f aca="false">MIN(MAX((GO153*(1+GO$5/Setup!$C$36)+IF($V154=22,N($F154),0))-CS154,0),MAX($P154-SUM(DV154:EP154),0))</f>
        <v>0</v>
      </c>
      <c r="ER154" s="48" t="n">
        <f aca="false">MIN(MAX((GP153*(1+GP$5/Setup!$C$36)+IF($V154=23,N($F154),0))-CT154,0),MAX($P154-SUM(DV154:EQ154),0))</f>
        <v>0</v>
      </c>
      <c r="ES154" s="48" t="n">
        <f aca="false">MIN(MAX((GQ153*(1+GQ$5/Setup!$C$36)+IF($V154=24,N($F154),0))-CU154,0),MAX($P154-SUM(DV154:ER154),0))</f>
        <v>0</v>
      </c>
      <c r="ET154" s="48" t="n">
        <f aca="false">MIN(MAX((GR153*(1+GR$5/Setup!$C$36)+IF($V154=25,N($F154),0))-CV154,0),MAX($P154-SUM(DV154:ES154),0))</f>
        <v>0</v>
      </c>
      <c r="EU154" s="48" t="n">
        <f aca="false">MIN(MAX((GS153*(1+GS$5/Setup!$C$36)+IF($V154=26,N($F154),0))-CW154,0),MAX($P154-SUM(DV154:ET154),0))</f>
        <v>0</v>
      </c>
      <c r="EV154" s="48" t="n">
        <f aca="false">MIN(MAX((GT153*(1+GT$5/Setup!$C$36)+IF($V154=27,N($F154),0))-CX154,0),MAX($P154-SUM(DV154:EU154),0))</f>
        <v>0</v>
      </c>
      <c r="EW154" s="48" t="n">
        <f aca="false">MIN(MAX((GU153*(1+GU$5/Setup!$C$36)+IF($V154=28,N($F154),0))-CY154,0),MAX($P154-SUM(DV154:EV154),0))</f>
        <v>0</v>
      </c>
      <c r="EX154" s="48" t="n">
        <f aca="false">MIN(MAX((GV153*(1+GV$5/Setup!$C$36)+IF($V154=29,N($F154),0))-CZ154,0),MAX($P154-SUM(DV154:EW154),0))</f>
        <v>0</v>
      </c>
      <c r="EY154" s="48" t="n">
        <f aca="false">MIN(MAX((GW153*(1+GW$5/Setup!$C$36)+IF($V154=30,N($F154),0))-DA154,0),MAX($P154-SUM(DV154:EX154),0))</f>
        <v>0</v>
      </c>
      <c r="EZ154" s="48" t="n">
        <f aca="false">MIN(MAX((GX153*(1+GX$5/Setup!$C$36)+IF($V154=31,N($F154),0))-DB154,0),MAX($P154-SUM(DV154:EY154),0))</f>
        <v>0</v>
      </c>
      <c r="FA154" s="48" t="n">
        <f aca="false">MIN(MAX((GY153*(1+GY$5/Setup!$C$36)+IF($V154=32,N($F154),0))-DC154,0),MAX($P154-SUM(DV154:EZ154),0))</f>
        <v>0</v>
      </c>
      <c r="FB154" s="48" t="n">
        <f aca="false">MIN(MAX((GZ153*(1+GZ$5/Setup!$C$36)+IF($V154=33,N($F154),0))-DD154,0),MAX($P154-SUM(DV154:FA154),0))</f>
        <v>0</v>
      </c>
      <c r="FC154" s="48" t="n">
        <f aca="false">MIN(MAX((HA153*(1+HA$5/Setup!$C$36)+IF($V154=34,N($F154),0))-DE154,0),MAX($P154-SUM(DV154:FB154),0))</f>
        <v>0</v>
      </c>
      <c r="FD154" s="48" t="n">
        <f aca="false">MIN(MAX((HB153*(1+HB$5/Setup!$C$36)+IF($V154=35,N($F154),0))-DF154,0),MAX($P154-SUM(DV154:FC154),0))</f>
        <v>0</v>
      </c>
      <c r="FE154" s="48" t="n">
        <f aca="false">MIN(MAX((HC153*(1+HC$5/Setup!$C$36)+IF($V154=36,N($F154),0))-DG154,0),MAX($P154-SUM(DV154:FD154),0))</f>
        <v>0</v>
      </c>
      <c r="FF154" s="48" t="n">
        <f aca="false">MIN(MAX((HD153*(1+HD$5/Setup!$C$36)+IF($V154=37,N($F154),0))-DH154,0),MAX($P154-SUM(DV154:FE154),0))</f>
        <v>0</v>
      </c>
      <c r="FG154" s="48" t="n">
        <f aca="false">MIN(MAX((HE153*(1+HE$5/Setup!$C$36)+IF($V154=38,N($F154),0))-DI154,0),MAX($P154-SUM(DV154:FF154),0))</f>
        <v>0</v>
      </c>
      <c r="FH154" s="48" t="n">
        <f aca="false">MIN(MAX((HF153*(1+HF$5/Setup!$C$36)+IF($V154=39,N($F154),0))-DJ154,0),MAX($P154-SUM(DV154:FG154),0))</f>
        <v>0</v>
      </c>
      <c r="FI154" s="48" t="n">
        <f aca="false">MIN(MAX((HG153*(1+HG$5/Setup!$C$36)+IF($V154=40,N($F154),0))-DK154,0),MAX($P154-SUM(DV154:FH154),0))</f>
        <v>0</v>
      </c>
      <c r="FJ154" s="48" t="n">
        <f aca="false">MIN(MAX((HH153*(1+HH$5/Setup!$C$36)+IF($V154=41,N($F154),0))-DL154,0),MAX($P154-SUM(DV154:FI154),0))</f>
        <v>0</v>
      </c>
      <c r="FK154" s="48" t="n">
        <f aca="false">MIN(MAX((HI153*(1+HI$5/Setup!$C$36)+IF($V154=42,N($F154),0))-DM154,0),MAX($P154-SUM(DV154:FJ154),0))</f>
        <v>0</v>
      </c>
      <c r="FL154" s="48" t="n">
        <f aca="false">MIN(MAX((HJ153*(1+HJ$5/Setup!$C$36)+IF($V154=43,N($F154),0))-DN154,0),MAX($P154-SUM(DV154:FK154),0))</f>
        <v>0</v>
      </c>
      <c r="FM154" s="48" t="n">
        <f aca="false">MIN(MAX((HK153*(1+HK$5/Setup!$C$36)+IF($V154=44,N($F154),0))-DO154,0),MAX($P154-SUM(DV154:FL154),0))</f>
        <v>0</v>
      </c>
      <c r="FN154" s="48" t="n">
        <f aca="false">MIN(MAX((HL153*(1+HL$5/Setup!$C$36)+IF($V154=45,N($F154),0))-DP154,0),MAX($P154-SUM(DV154:FM154),0))</f>
        <v>0</v>
      </c>
      <c r="FO154" s="48" t="n">
        <f aca="false">MIN(MAX((HM153*(1+HM$5/Setup!$C$36)+IF($V154=46,N($F154),0))-DQ154,0),MAX($P154-SUM(DV154:FN154),0))</f>
        <v>0</v>
      </c>
      <c r="FP154" s="48" t="n">
        <f aca="false">MIN(MAX((HN153*(1+HN$5/Setup!$C$36)+IF($V154=47,N($F154),0))-DR154,0),MAX($P154-SUM(DV154:FO154),0))</f>
        <v>0</v>
      </c>
      <c r="FQ154" s="48" t="n">
        <f aca="false">MIN(MAX((HO153*(1+HO$5/Setup!$C$36)+IF($V154=48,N($F154),0))-DS154,0),MAX($P154-SUM(DV154:FP154),0))</f>
        <v>0</v>
      </c>
      <c r="FR154" s="48" t="n">
        <f aca="false">MIN(MAX((HP153*(1+HP$5/Setup!$C$36)+IF($V154=49,N($F154),0))-DT154,0),MAX($P154-SUM(DV154:FQ154),0))</f>
        <v>0</v>
      </c>
      <c r="FS154" s="48" t="n">
        <f aca="false">MIN(MAX((HQ153*(1+HQ$5/Setup!$C$36)+IF($V154=50,N($F154),0))-DU154,0),MAX($P154-SUM(DV154:FR154),0))</f>
        <v>0</v>
      </c>
      <c r="FT154" s="48" t="n">
        <f aca="false">IF((FT153*(1+FT$5/Setup!$C$36)+IF($V154=1,N($F154),0))-BX154-DV154&lt;0.005,0,(FT153*(1+FT$5/Setup!$C$36)+IF($V154=1,N($F154),0))-BX154-DV154)</f>
        <v>0</v>
      </c>
      <c r="FU154" s="48" t="n">
        <f aca="false">IF((FU153*(1+FU$5/Setup!$C$36)+IF($V154=2,N($F154),0))-BY154-DW154&lt;0.005,0,(FU153*(1+FU$5/Setup!$C$36)+IF($V154=2,N($F154),0))-BY154-DW154)</f>
        <v>0</v>
      </c>
      <c r="FV154" s="48" t="n">
        <f aca="false">IF((FV153*(1+FV$5/Setup!$C$36)+IF($V154=3,N($F154),0))-BZ154-DX154&lt;0.005,0,(FV153*(1+FV$5/Setup!$C$36)+IF($V154=3,N($F154),0))-BZ154-DX154)</f>
        <v>0</v>
      </c>
      <c r="FW154" s="48" t="n">
        <f aca="false">IF((FW153*(1+FW$5/Setup!$C$36)+IF($V154=4,N($F154),0))-CA154-DY154&lt;0.005,0,(FW153*(1+FW$5/Setup!$C$36)+IF($V154=4,N($F154),0))-CA154-DY154)</f>
        <v>0</v>
      </c>
      <c r="FX154" s="48" t="n">
        <f aca="false">IF((FX153*(1+FX$5/Setup!$C$36)+IF($V154=5,N($F154),0))-CB154-DZ154&lt;0.005,0,(FX153*(1+FX$5/Setup!$C$36)+IF($V154=5,N($F154),0))-CB154-DZ154)</f>
        <v>0</v>
      </c>
      <c r="FY154" s="48" t="n">
        <f aca="false">IF((FY153*(1+FY$5/Setup!$C$36)+IF($V154=6,N($F154),0))-CC154-EA154&lt;0.005,0,(FY153*(1+FY$5/Setup!$C$36)+IF($V154=6,N($F154),0))-CC154-EA154)</f>
        <v>0</v>
      </c>
      <c r="FZ154" s="48" t="n">
        <f aca="false">IF((FZ153*(1+FZ$5/Setup!$C$36)+IF($V154=7,N($F154),0))-CD154-EB154&lt;0.005,0,(FZ153*(1+FZ$5/Setup!$C$36)+IF($V154=7,N($F154),0))-CD154-EB154)</f>
        <v>0</v>
      </c>
      <c r="GA154" s="48" t="n">
        <f aca="false">IF((GA153*(1+GA$5/Setup!$C$36)+IF($V154=8,N($F154),0))-CE154-EC154&lt;0.005,0,(GA153*(1+GA$5/Setup!$C$36)+IF($V154=8,N($F154),0))-CE154-EC154)</f>
        <v>0</v>
      </c>
      <c r="GB154" s="48" t="n">
        <f aca="false">IF((GB153*(1+GB$5/Setup!$C$36)+IF($V154=9,N($F154),0))-CF154-ED154&lt;0.005,0,(GB153*(1+GB$5/Setup!$C$36)+IF($V154=9,N($F154),0))-CF154-ED154)</f>
        <v>0</v>
      </c>
      <c r="GC154" s="48" t="n">
        <f aca="false">IF((GC153*(1+GC$5/Setup!$C$36)+IF($V154=10,N($F154),0))-CG154-EE154&lt;0.005,0,(GC153*(1+GC$5/Setup!$C$36)+IF($V154=10,N($F154),0))-CG154-EE154)</f>
        <v>0</v>
      </c>
      <c r="GD154" s="48" t="n">
        <f aca="false">IF((GD153*(1+GD$5/Setup!$C$36)+IF($V154=11,N($F154),0))-CH154-EF154&lt;0.005,0,(GD153*(1+GD$5/Setup!$C$36)+IF($V154=11,N($F154),0))-CH154-EF154)</f>
        <v>0</v>
      </c>
      <c r="GE154" s="48" t="n">
        <f aca="false">IF((GE153*(1+GE$5/Setup!$C$36)+IF($V154=12,N($F154),0))-CI154-EG154&lt;0.005,0,(GE153*(1+GE$5/Setup!$C$36)+IF($V154=12,N($F154),0))-CI154-EG154)</f>
        <v>0</v>
      </c>
      <c r="GF154" s="48" t="n">
        <f aca="false">IF((GF153*(1+GF$5/Setup!$C$36)+IF($V154=13,N($F154),0))-CJ154-EH154&lt;0.005,0,(GF153*(1+GF$5/Setup!$C$36)+IF($V154=13,N($F154),0))-CJ154-EH154)</f>
        <v>0</v>
      </c>
      <c r="GG154" s="48" t="n">
        <f aca="false">IF((GG153*(1+GG$5/Setup!$C$36)+IF($V154=14,N($F154),0))-CK154-EI154&lt;0.005,0,(GG153*(1+GG$5/Setup!$C$36)+IF($V154=14,N($F154),0))-CK154-EI154)</f>
        <v>0</v>
      </c>
      <c r="GH154" s="48" t="n">
        <f aca="false">IF((GH153*(1+GH$5/Setup!$C$36)+IF($V154=15,N($F154),0))-CL154-EJ154&lt;0.005,0,(GH153*(1+GH$5/Setup!$C$36)+IF($V154=15,N($F154),0))-CL154-EJ154)</f>
        <v>0</v>
      </c>
      <c r="GI154" s="48" t="n">
        <f aca="false">IF((GI153*(1+GI$5/Setup!$C$36)+IF($V154=16,N($F154),0))-CM154-EK154&lt;0.005,0,(GI153*(1+GI$5/Setup!$C$36)+IF($V154=16,N($F154),0))-CM154-EK154)</f>
        <v>0</v>
      </c>
      <c r="GJ154" s="48" t="n">
        <f aca="false">IF((GJ153*(1+GJ$5/Setup!$C$36)+IF($V154=17,N($F154),0))-CN154-EL154&lt;0.005,0,(GJ153*(1+GJ$5/Setup!$C$36)+IF($V154=17,N($F154),0))-CN154-EL154)</f>
        <v>0</v>
      </c>
      <c r="GK154" s="48" t="n">
        <f aca="false">IF((GK153*(1+GK$5/Setup!$C$36)+IF($V154=18,N($F154),0))-CO154-EM154&lt;0.005,0,(GK153*(1+GK$5/Setup!$C$36)+IF($V154=18,N($F154),0))-CO154-EM154)</f>
        <v>0</v>
      </c>
      <c r="GL154" s="48" t="n">
        <f aca="false">IF((GL153*(1+GL$5/Setup!$C$36)+IF($V154=19,N($F154),0))-CP154-EN154&lt;0.005,0,(GL153*(1+GL$5/Setup!$C$36)+IF($V154=19,N($F154),0))-CP154-EN154)</f>
        <v>0</v>
      </c>
      <c r="GM154" s="48" t="n">
        <f aca="false">IF((GM153*(1+GM$5/Setup!$C$36)+IF($V154=20,N($F154),0))-CQ154-EO154&lt;0.005,0,(GM153*(1+GM$5/Setup!$C$36)+IF($V154=20,N($F154),0))-CQ154-EO154)</f>
        <v>0</v>
      </c>
      <c r="GN154" s="48" t="n">
        <f aca="false">IF((GN153*(1+GN$5/Setup!$C$36)+IF($V154=21,N($F154),0))-CR154-EP154&lt;0.005,0,(GN153*(1+GN$5/Setup!$C$36)+IF($V154=21,N($F154),0))-CR154-EP154)</f>
        <v>0</v>
      </c>
      <c r="GO154" s="48" t="n">
        <f aca="false">IF((GO153*(1+GO$5/Setup!$C$36)+IF($V154=22,N($F154),0))-CS154-EQ154&lt;0.005,0,(GO153*(1+GO$5/Setup!$C$36)+IF($V154=22,N($F154),0))-CS154-EQ154)</f>
        <v>0</v>
      </c>
      <c r="GP154" s="48" t="n">
        <f aca="false">IF((GP153*(1+GP$5/Setup!$C$36)+IF($V154=23,N($F154),0))-CT154-ER154&lt;0.005,0,(GP153*(1+GP$5/Setup!$C$36)+IF($V154=23,N($F154),0))-CT154-ER154)</f>
        <v>0</v>
      </c>
      <c r="GQ154" s="48" t="n">
        <f aca="false">IF((GQ153*(1+GQ$5/Setup!$C$36)+IF($V154=24,N($F154),0))-CU154-ES154&lt;0.005,0,(GQ153*(1+GQ$5/Setup!$C$36)+IF($V154=24,N($F154),0))-CU154-ES154)</f>
        <v>0</v>
      </c>
      <c r="GR154" s="48" t="n">
        <f aca="false">IF((GR153*(1+GR$5/Setup!$C$36)+IF($V154=25,N($F154),0))-CV154-ET154&lt;0.005,0,(GR153*(1+GR$5/Setup!$C$36)+IF($V154=25,N($F154),0))-CV154-ET154)</f>
        <v>0</v>
      </c>
      <c r="GS154" s="48" t="n">
        <f aca="false">IF((GS153*(1+GS$5/Setup!$C$36)+IF($V154=26,N($F154),0))-CW154-EU154&lt;0.005,0,(GS153*(1+GS$5/Setup!$C$36)+IF($V154=26,N($F154),0))-CW154-EU154)</f>
        <v>0</v>
      </c>
      <c r="GT154" s="48" t="n">
        <f aca="false">IF((GT153*(1+GT$5/Setup!$C$36)+IF($V154=27,N($F154),0))-CX154-EV154&lt;0.005,0,(GT153*(1+GT$5/Setup!$C$36)+IF($V154=27,N($F154),0))-CX154-EV154)</f>
        <v>0</v>
      </c>
      <c r="GU154" s="48" t="n">
        <f aca="false">IF((GU153*(1+GU$5/Setup!$C$36)+IF($V154=28,N($F154),0))-CY154-EW154&lt;0.005,0,(GU153*(1+GU$5/Setup!$C$36)+IF($V154=28,N($F154),0))-CY154-EW154)</f>
        <v>0</v>
      </c>
      <c r="GV154" s="48" t="n">
        <f aca="false">IF((GV153*(1+GV$5/Setup!$C$36)+IF($V154=29,N($F154),0))-CZ154-EX154&lt;0.005,0,(GV153*(1+GV$5/Setup!$C$36)+IF($V154=29,N($F154),0))-CZ154-EX154)</f>
        <v>0</v>
      </c>
      <c r="GW154" s="48" t="n">
        <f aca="false">IF((GW153*(1+GW$5/Setup!$C$36)+IF($V154=30,N($F154),0))-DA154-EY154&lt;0.005,0,(GW153*(1+GW$5/Setup!$C$36)+IF($V154=30,N($F154),0))-DA154-EY154)</f>
        <v>0</v>
      </c>
      <c r="GX154" s="48" t="n">
        <f aca="false">IF((GX153*(1+GX$5/Setup!$C$36)+IF($V154=31,N($F154),0))-DB154-EZ154&lt;0.005,0,(GX153*(1+GX$5/Setup!$C$36)+IF($V154=31,N($F154),0))-DB154-EZ154)</f>
        <v>0</v>
      </c>
      <c r="GY154" s="48" t="n">
        <f aca="false">IF((GY153*(1+GY$5/Setup!$C$36)+IF($V154=32,N($F154),0))-DC154-FA154&lt;0.005,0,(GY153*(1+GY$5/Setup!$C$36)+IF($V154=32,N($F154),0))-DC154-FA154)</f>
        <v>0</v>
      </c>
      <c r="GZ154" s="48" t="n">
        <f aca="false">IF((GZ153*(1+GZ$5/Setup!$C$36)+IF($V154=33,N($F154),0))-DD154-FB154&lt;0.005,0,(GZ153*(1+GZ$5/Setup!$C$36)+IF($V154=33,N($F154),0))-DD154-FB154)</f>
        <v>0</v>
      </c>
      <c r="HA154" s="48" t="n">
        <f aca="false">IF((HA153*(1+HA$5/Setup!$C$36)+IF($V154=34,N($F154),0))-DE154-FC154&lt;0.005,0,(HA153*(1+HA$5/Setup!$C$36)+IF($V154=34,N($F154),0))-DE154-FC154)</f>
        <v>0</v>
      </c>
      <c r="HB154" s="48" t="n">
        <f aca="false">IF((HB153*(1+HB$5/Setup!$C$36)+IF($V154=35,N($F154),0))-DF154-FD154&lt;0.005,0,(HB153*(1+HB$5/Setup!$C$36)+IF($V154=35,N($F154),0))-DF154-FD154)</f>
        <v>0</v>
      </c>
      <c r="HC154" s="48" t="n">
        <f aca="false">IF((HC153*(1+HC$5/Setup!$C$36)+IF($V154=36,N($F154),0))-DG154-FE154&lt;0.005,0,(HC153*(1+HC$5/Setup!$C$36)+IF($V154=36,N($F154),0))-DG154-FE154)</f>
        <v>0</v>
      </c>
      <c r="HD154" s="48" t="n">
        <f aca="false">IF((HD153*(1+HD$5/Setup!$C$36)+IF($V154=37,N($F154),0))-DH154-FF154&lt;0.005,0,(HD153*(1+HD$5/Setup!$C$36)+IF($V154=37,N($F154),0))-DH154-FF154)</f>
        <v>0</v>
      </c>
      <c r="HE154" s="48" t="n">
        <f aca="false">IF((HE153*(1+HE$5/Setup!$C$36)+IF($V154=38,N($F154),0))-DI154-FG154&lt;0.005,0,(HE153*(1+HE$5/Setup!$C$36)+IF($V154=38,N($F154),0))-DI154-FG154)</f>
        <v>0</v>
      </c>
      <c r="HF154" s="48" t="n">
        <f aca="false">IF((HF153*(1+HF$5/Setup!$C$36)+IF($V154=39,N($F154),0))-DJ154-FH154&lt;0.005,0,(HF153*(1+HF$5/Setup!$C$36)+IF($V154=39,N($F154),0))-DJ154-FH154)</f>
        <v>0</v>
      </c>
      <c r="HG154" s="48" t="n">
        <f aca="false">IF((HG153*(1+HG$5/Setup!$C$36)+IF($V154=40,N($F154),0))-DK154-FI154&lt;0.005,0,(HG153*(1+HG$5/Setup!$C$36)+IF($V154=40,N($F154),0))-DK154-FI154)</f>
        <v>0</v>
      </c>
      <c r="HH154" s="48" t="n">
        <f aca="false">IF((HH153*(1+HH$5/Setup!$C$36)+IF($V154=41,N($F154),0))-DL154-FJ154&lt;0.005,0,(HH153*(1+HH$5/Setup!$C$36)+IF($V154=41,N($F154),0))-DL154-FJ154)</f>
        <v>0</v>
      </c>
      <c r="HI154" s="48" t="n">
        <f aca="false">IF((HI153*(1+HI$5/Setup!$C$36)+IF($V154=42,N($F154),0))-DM154-FK154&lt;0.005,0,(HI153*(1+HI$5/Setup!$C$36)+IF($V154=42,N($F154),0))-DM154-FK154)</f>
        <v>0</v>
      </c>
      <c r="HJ154" s="48" t="n">
        <f aca="false">IF((HJ153*(1+HJ$5/Setup!$C$36)+IF($V154=43,N($F154),0))-DN154-FL154&lt;0.005,0,(HJ153*(1+HJ$5/Setup!$C$36)+IF($V154=43,N($F154),0))-DN154-FL154)</f>
        <v>0</v>
      </c>
      <c r="HK154" s="48" t="n">
        <f aca="false">IF((HK153*(1+HK$5/Setup!$C$36)+IF($V154=44,N($F154),0))-DO154-FM154&lt;0.005,0,(HK153*(1+HK$5/Setup!$C$36)+IF($V154=44,N($F154),0))-DO154-FM154)</f>
        <v>0</v>
      </c>
      <c r="HL154" s="48" t="n">
        <f aca="false">IF((HL153*(1+HL$5/Setup!$C$36)+IF($V154=45,N($F154),0))-DP154-FN154&lt;0.005,0,(HL153*(1+HL$5/Setup!$C$36)+IF($V154=45,N($F154),0))-DP154-FN154)</f>
        <v>0</v>
      </c>
      <c r="HM154" s="48" t="n">
        <f aca="false">IF((HM153*(1+HM$5/Setup!$C$36)+IF($V154=46,N($F154),0))-DQ154-FO154&lt;0.005,0,(HM153*(1+HM$5/Setup!$C$36)+IF($V154=46,N($F154),0))-DQ154-FO154)</f>
        <v>0</v>
      </c>
      <c r="HN154" s="48" t="n">
        <f aca="false">IF((HN153*(1+HN$5/Setup!$C$36)+IF($V154=47,N($F154),0))-DR154-FP154&lt;0.005,0,(HN153*(1+HN$5/Setup!$C$36)+IF($V154=47,N($F154),0))-DR154-FP154)</f>
        <v>0</v>
      </c>
      <c r="HO154" s="48" t="n">
        <f aca="false">IF((HO153*(1+HO$5/Setup!$C$36)+IF($V154=48,N($F154),0))-DS154-FQ154&lt;0.005,0,(HO153*(1+HO$5/Setup!$C$36)+IF($V154=48,N($F154),0))-DS154-FQ154)</f>
        <v>0</v>
      </c>
      <c r="HP154" s="48" t="n">
        <f aca="false">IF((HP153*(1+HP$5/Setup!$C$36)+IF($V154=49,N($F154),0))-DT154-FR154&lt;0.005,0,(HP153*(1+HP$5/Setup!$C$36)+IF($V154=49,N($F154),0))-DT154-FR154)</f>
        <v>0</v>
      </c>
      <c r="HQ154" s="48" t="n">
        <f aca="false">IF((HQ153*(1+HQ$5/Setup!$C$36)+IF($V154=50,N($F154),0))-DU154-FS154&lt;0.005,0,(HQ153*(1+HQ$5/Setup!$C$36)+IF($V154=50,N($F154),0))-DU154-FS154)</f>
        <v>0</v>
      </c>
    </row>
    <row r="155" customFormat="false" ht="15" hidden="false" customHeight="false" outlineLevel="0" collapsed="false">
      <c r="A155" s="44" t="n">
        <v>147</v>
      </c>
      <c r="B155" s="45" t="n">
        <f aca="false">IF(Setup!$C$7="Every month",EDATE(Setup!$C$8,($A155-1)),IF(Setup!$C$7="Twice a month",DATE(YEAR(Setup!$C$8),MONTH(Setup!$C$8)+INT((($A155-1)+Setup!$C$41)/2),MIN(IF(MOD(($A155-1)+Setup!$C$41,2)=0,Setup!$C$39,Setup!$C$40),DAY(EOMONTH(DATE(YEAR(Setup!$C$8),MONTH(Setup!$C$8)+INT((($A155-1)+Setup!$C$41)/2),1),0)))),Setup!$C$8+($A155-1)*IF(Setup!$C$7="Every week",7,14)))</f>
        <v>48369</v>
      </c>
      <c r="C155" s="45" t="n">
        <f aca="false">IF(Setup!$C$7="Every month",EDATE(Setup!$C$8,$A155),IF(Setup!$C$7="Twice a month",DATE(YEAR(Setup!$C$8),MONTH(Setup!$C$8)+INT(($A155+Setup!$C$41)/2),MIN(IF(MOD($A155+Setup!$C$41,2)=0,Setup!$C$39,Setup!$C$40),DAY(EOMONTH(DATE(YEAR(Setup!$C$8),MONTH(Setup!$C$8)+INT(($A155+Setup!$C$41)/2),1),0)))),Setup!$C$8+$A155*IF(Setup!$C$7="Every week",7,14)))</f>
        <v>48383</v>
      </c>
      <c r="D155" s="46"/>
      <c r="E155" s="47"/>
      <c r="F155" s="47"/>
      <c r="G155" s="47"/>
      <c r="H155" s="47"/>
      <c r="I155" s="48" t="n">
        <f aca="false">N(Setup!$C$11)+N(E155)</f>
        <v>100</v>
      </c>
      <c r="J155" s="48" t="n">
        <f aca="false">MIN(Setup!$C$37,MAX(I155,0))</f>
        <v>9.23076923076923</v>
      </c>
      <c r="K155" s="48" t="n">
        <f aca="false">MIN(MAX(N(Setup!$C$14)-L154,0),MAX(I155-J155,0))</f>
        <v>0</v>
      </c>
      <c r="L155" s="48" t="n">
        <f aca="false">L154+K155-N(G155)</f>
        <v>500</v>
      </c>
      <c r="M155" s="48" t="n">
        <f aca="false">M154+J155-N(H155)</f>
        <v>1356.92307692308</v>
      </c>
      <c r="N155" s="48" t="n">
        <f aca="false">SUM(BX155:DU155)</f>
        <v>0</v>
      </c>
      <c r="O155" s="48" t="n">
        <f aca="false">SUM(Z155:BW155)-N155</f>
        <v>25</v>
      </c>
      <c r="P155" s="48" t="n">
        <f aca="false">MAX(I155-J155-K155,0)+O155</f>
        <v>115.769230769231</v>
      </c>
      <c r="Q155" s="48" t="n">
        <f aca="false">SUM(DV155:FS155)</f>
        <v>0</v>
      </c>
      <c r="R155" s="49" t="n">
        <f aca="false">N155+J155+K155+Q155</f>
        <v>9.23076923076923</v>
      </c>
      <c r="S155" s="48" t="n">
        <f aca="false">T155-T154-N(F155)+N155+Q155</f>
        <v>0</v>
      </c>
      <c r="T155" s="49" t="n">
        <f aca="false">SUM(FT155:HQ155)</f>
        <v>0</v>
      </c>
      <c r="U155" s="44" t="str">
        <f aca="false">IF(T154&lt;0.005,"",INDEX(Helpers!$C$2:$C$51,IF(_xlfn.MINIFS($DV$6:$FS$6,DV155:FS155,"&gt;0.005")=0,V155,_xlfn.MINIFS($DV$6:$FS$6,DV155:FS155,"&gt;0.005"))))</f>
        <v/>
      </c>
      <c r="V155" s="44" t="n">
        <f aca="false">IF(_xlfn.MINIFS($FT$6:$HQ$6,FT154:HQ154,"&gt;0.005")=0,1,_xlfn.MINIFS($FT$6:$HQ$6,FT154:HQ154,"&gt;0.005"))</f>
        <v>1</v>
      </c>
      <c r="W155" s="44" t="n">
        <f aca="false">IF(AND(D155&lt;&gt;"Paid",T154&gt;0.005),1,0)</f>
        <v>0</v>
      </c>
      <c r="X155" s="48" t="n">
        <f aca="false">SUMPRODUCT(((Helpers!$G$2:$G$51*(1+(Helpers!$D$2:$D$51+0.000000001)/12)^(($B155-Setup!$C$8)/(365.25/12))-Helpers!$E$2:$E$51*((1+(Helpers!$D$2:$D$51+0.000000001)/12)^(($B155-Setup!$C$8)/(365.25/12))-1)/((Helpers!$D$2:$D$51+0.000000001)/12))&gt;0)*(Helpers!$G$2:$G$51*(1+(Helpers!$D$2:$D$51+0.000000001)/12)^(($B155-Setup!$C$8)/(365.25/12))-Helpers!$E$2:$E$51*((1+(Helpers!$D$2:$D$51+0.000000001)/12)^(($B155-Setup!$C$8)/(365.25/12))-1)/((Helpers!$D$2:$D$51+0.000000001)/12)))</f>
        <v>0</v>
      </c>
      <c r="Y155" s="48"/>
      <c r="Z155" s="48" t="n">
        <f aca="false">IF(OR(N(Z$5)=0,Z$6=""),0,Z$5*((DATE(YEAR($B155),MONTH($B155),MIN(Z$6,DAY(EOMONTH($B155,0))))&gt;=$B155)*(DATE(YEAR($B155),MONTH($B155),MIN(Z$6,DAY(EOMONTH($B155,0))))&lt;$C155)+(DATE(YEAR($B155),MONTH($B155)+1,MIN(Z$6,DAY(EOMONTH($B155,1))))&gt;=$B155)*(DATE(YEAR($B155),MONTH($B155)+1,MIN(Z$6,DAY(EOMONTH($B155,1))))&lt;$C155)))</f>
        <v>25</v>
      </c>
      <c r="AA155" s="48" t="n">
        <f aca="false">IF(OR(N(AA$5)=0,AA$6=""),0,AA$5*((DATE(YEAR($B155),MONTH($B155),MIN(AA$6,DAY(EOMONTH($B155,0))))&gt;=$B155)*(DATE(YEAR($B155),MONTH($B155),MIN(AA$6,DAY(EOMONTH($B155,0))))&lt;$C155)+(DATE(YEAR($B155),MONTH($B155)+1,MIN(AA$6,DAY(EOMONTH($B155,1))))&gt;=$B155)*(DATE(YEAR($B155),MONTH($B155)+1,MIN(AA$6,DAY(EOMONTH($B155,1))))&lt;$C155)))</f>
        <v>0</v>
      </c>
      <c r="AB155" s="48" t="n">
        <f aca="false">IF(OR(N(AB$5)=0,AB$6=""),0,AB$5*((DATE(YEAR($B155),MONTH($B155),MIN(AB$6,DAY(EOMONTH($B155,0))))&gt;=$B155)*(DATE(YEAR($B155),MONTH($B155),MIN(AB$6,DAY(EOMONTH($B155,0))))&lt;$C155)+(DATE(YEAR($B155),MONTH($B155)+1,MIN(AB$6,DAY(EOMONTH($B155,1))))&gt;=$B155)*(DATE(YEAR($B155),MONTH($B155)+1,MIN(AB$6,DAY(EOMONTH($B155,1))))&lt;$C155)))</f>
        <v>0</v>
      </c>
      <c r="AC155" s="48" t="n">
        <f aca="false">IF(OR(N(AC$5)=0,AC$6=""),0,AC$5*((DATE(YEAR($B155),MONTH($B155),MIN(AC$6,DAY(EOMONTH($B155,0))))&gt;=$B155)*(DATE(YEAR($B155),MONTH($B155),MIN(AC$6,DAY(EOMONTH($B155,0))))&lt;$C155)+(DATE(YEAR($B155),MONTH($B155)+1,MIN(AC$6,DAY(EOMONTH($B155,1))))&gt;=$B155)*(DATE(YEAR($B155),MONTH($B155)+1,MIN(AC$6,DAY(EOMONTH($B155,1))))&lt;$C155)))</f>
        <v>0</v>
      </c>
      <c r="AD155" s="48" t="n">
        <f aca="false">IF(OR(N(AD$5)=0,AD$6=""),0,AD$5*((DATE(YEAR($B155),MONTH($B155),MIN(AD$6,DAY(EOMONTH($B155,0))))&gt;=$B155)*(DATE(YEAR($B155),MONTH($B155),MIN(AD$6,DAY(EOMONTH($B155,0))))&lt;$C155)+(DATE(YEAR($B155),MONTH($B155)+1,MIN(AD$6,DAY(EOMONTH($B155,1))))&gt;=$B155)*(DATE(YEAR($B155),MONTH($B155)+1,MIN(AD$6,DAY(EOMONTH($B155,1))))&lt;$C155)))</f>
        <v>0</v>
      </c>
      <c r="AE155" s="48" t="n">
        <f aca="false">IF(OR(N(AE$5)=0,AE$6=""),0,AE$5*((DATE(YEAR($B155),MONTH($B155),MIN(AE$6,DAY(EOMONTH($B155,0))))&gt;=$B155)*(DATE(YEAR($B155),MONTH($B155),MIN(AE$6,DAY(EOMONTH($B155,0))))&lt;$C155)+(DATE(YEAR($B155),MONTH($B155)+1,MIN(AE$6,DAY(EOMONTH($B155,1))))&gt;=$B155)*(DATE(YEAR($B155),MONTH($B155)+1,MIN(AE$6,DAY(EOMONTH($B155,1))))&lt;$C155)))</f>
        <v>0</v>
      </c>
      <c r="AF155" s="48" t="n">
        <f aca="false">IF(OR(N(AF$5)=0,AF$6=""),0,AF$5*((DATE(YEAR($B155),MONTH($B155),MIN(AF$6,DAY(EOMONTH($B155,0))))&gt;=$B155)*(DATE(YEAR($B155),MONTH($B155),MIN(AF$6,DAY(EOMONTH($B155,0))))&lt;$C155)+(DATE(YEAR($B155),MONTH($B155)+1,MIN(AF$6,DAY(EOMONTH($B155,1))))&gt;=$B155)*(DATE(YEAR($B155),MONTH($B155)+1,MIN(AF$6,DAY(EOMONTH($B155,1))))&lt;$C155)))</f>
        <v>0</v>
      </c>
      <c r="AG155" s="48" t="n">
        <f aca="false">IF(OR(N(AG$5)=0,AG$6=""),0,AG$5*((DATE(YEAR($B155),MONTH($B155),MIN(AG$6,DAY(EOMONTH($B155,0))))&gt;=$B155)*(DATE(YEAR($B155),MONTH($B155),MIN(AG$6,DAY(EOMONTH($B155,0))))&lt;$C155)+(DATE(YEAR($B155),MONTH($B155)+1,MIN(AG$6,DAY(EOMONTH($B155,1))))&gt;=$B155)*(DATE(YEAR($B155),MONTH($B155)+1,MIN(AG$6,DAY(EOMONTH($B155,1))))&lt;$C155)))</f>
        <v>0</v>
      </c>
      <c r="AH155" s="48" t="n">
        <f aca="false">IF(OR(N(AH$5)=0,AH$6=""),0,AH$5*((DATE(YEAR($B155),MONTH($B155),MIN(AH$6,DAY(EOMONTH($B155,0))))&gt;=$B155)*(DATE(YEAR($B155),MONTH($B155),MIN(AH$6,DAY(EOMONTH($B155,0))))&lt;$C155)+(DATE(YEAR($B155),MONTH($B155)+1,MIN(AH$6,DAY(EOMONTH($B155,1))))&gt;=$B155)*(DATE(YEAR($B155),MONTH($B155)+1,MIN(AH$6,DAY(EOMONTH($B155,1))))&lt;$C155)))</f>
        <v>0</v>
      </c>
      <c r="AI155" s="48" t="n">
        <f aca="false">IF(OR(N(AI$5)=0,AI$6=""),0,AI$5*((DATE(YEAR($B155),MONTH($B155),MIN(AI$6,DAY(EOMONTH($B155,0))))&gt;=$B155)*(DATE(YEAR($B155),MONTH($B155),MIN(AI$6,DAY(EOMONTH($B155,0))))&lt;$C155)+(DATE(YEAR($B155),MONTH($B155)+1,MIN(AI$6,DAY(EOMONTH($B155,1))))&gt;=$B155)*(DATE(YEAR($B155),MONTH($B155)+1,MIN(AI$6,DAY(EOMONTH($B155,1))))&lt;$C155)))</f>
        <v>0</v>
      </c>
      <c r="AJ155" s="48" t="n">
        <f aca="false">IF(OR(N(AJ$5)=0,AJ$6=""),0,AJ$5*((DATE(YEAR($B155),MONTH($B155),MIN(AJ$6,DAY(EOMONTH($B155,0))))&gt;=$B155)*(DATE(YEAR($B155),MONTH($B155),MIN(AJ$6,DAY(EOMONTH($B155,0))))&lt;$C155)+(DATE(YEAR($B155),MONTH($B155)+1,MIN(AJ$6,DAY(EOMONTH($B155,1))))&gt;=$B155)*(DATE(YEAR($B155),MONTH($B155)+1,MIN(AJ$6,DAY(EOMONTH($B155,1))))&lt;$C155)))</f>
        <v>0</v>
      </c>
      <c r="AK155" s="48" t="n">
        <f aca="false">IF(OR(N(AK$5)=0,AK$6=""),0,AK$5*((DATE(YEAR($B155),MONTH($B155),MIN(AK$6,DAY(EOMONTH($B155,0))))&gt;=$B155)*(DATE(YEAR($B155),MONTH($B155),MIN(AK$6,DAY(EOMONTH($B155,0))))&lt;$C155)+(DATE(YEAR($B155),MONTH($B155)+1,MIN(AK$6,DAY(EOMONTH($B155,1))))&gt;=$B155)*(DATE(YEAR($B155),MONTH($B155)+1,MIN(AK$6,DAY(EOMONTH($B155,1))))&lt;$C155)))</f>
        <v>0</v>
      </c>
      <c r="AL155" s="48" t="n">
        <f aca="false">IF(OR(N(AL$5)=0,AL$6=""),0,AL$5*((DATE(YEAR($B155),MONTH($B155),MIN(AL$6,DAY(EOMONTH($B155,0))))&gt;=$B155)*(DATE(YEAR($B155),MONTH($B155),MIN(AL$6,DAY(EOMONTH($B155,0))))&lt;$C155)+(DATE(YEAR($B155),MONTH($B155)+1,MIN(AL$6,DAY(EOMONTH($B155,1))))&gt;=$B155)*(DATE(YEAR($B155),MONTH($B155)+1,MIN(AL$6,DAY(EOMONTH($B155,1))))&lt;$C155)))</f>
        <v>0</v>
      </c>
      <c r="AM155" s="48" t="n">
        <f aca="false">IF(OR(N(AM$5)=0,AM$6=""),0,AM$5*((DATE(YEAR($B155),MONTH($B155),MIN(AM$6,DAY(EOMONTH($B155,0))))&gt;=$B155)*(DATE(YEAR($B155),MONTH($B155),MIN(AM$6,DAY(EOMONTH($B155,0))))&lt;$C155)+(DATE(YEAR($B155),MONTH($B155)+1,MIN(AM$6,DAY(EOMONTH($B155,1))))&gt;=$B155)*(DATE(YEAR($B155),MONTH($B155)+1,MIN(AM$6,DAY(EOMONTH($B155,1))))&lt;$C155)))</f>
        <v>0</v>
      </c>
      <c r="AN155" s="48" t="n">
        <f aca="false">IF(OR(N(AN$5)=0,AN$6=""),0,AN$5*((DATE(YEAR($B155),MONTH($B155),MIN(AN$6,DAY(EOMONTH($B155,0))))&gt;=$B155)*(DATE(YEAR($B155),MONTH($B155),MIN(AN$6,DAY(EOMONTH($B155,0))))&lt;$C155)+(DATE(YEAR($B155),MONTH($B155)+1,MIN(AN$6,DAY(EOMONTH($B155,1))))&gt;=$B155)*(DATE(YEAR($B155),MONTH($B155)+1,MIN(AN$6,DAY(EOMONTH($B155,1))))&lt;$C155)))</f>
        <v>0</v>
      </c>
      <c r="AO155" s="48" t="n">
        <f aca="false">IF(OR(N(AO$5)=0,AO$6=""),0,AO$5*((DATE(YEAR($B155),MONTH($B155),MIN(AO$6,DAY(EOMONTH($B155,0))))&gt;=$B155)*(DATE(YEAR($B155),MONTH($B155),MIN(AO$6,DAY(EOMONTH($B155,0))))&lt;$C155)+(DATE(YEAR($B155),MONTH($B155)+1,MIN(AO$6,DAY(EOMONTH($B155,1))))&gt;=$B155)*(DATE(YEAR($B155),MONTH($B155)+1,MIN(AO$6,DAY(EOMONTH($B155,1))))&lt;$C155)))</f>
        <v>0</v>
      </c>
      <c r="AP155" s="48" t="n">
        <f aca="false">IF(OR(N(AP$5)=0,AP$6=""),0,AP$5*((DATE(YEAR($B155),MONTH($B155),MIN(AP$6,DAY(EOMONTH($B155,0))))&gt;=$B155)*(DATE(YEAR($B155),MONTH($B155),MIN(AP$6,DAY(EOMONTH($B155,0))))&lt;$C155)+(DATE(YEAR($B155),MONTH($B155)+1,MIN(AP$6,DAY(EOMONTH($B155,1))))&gt;=$B155)*(DATE(YEAR($B155),MONTH($B155)+1,MIN(AP$6,DAY(EOMONTH($B155,1))))&lt;$C155)))</f>
        <v>0</v>
      </c>
      <c r="AQ155" s="48" t="n">
        <f aca="false">IF(OR(N(AQ$5)=0,AQ$6=""),0,AQ$5*((DATE(YEAR($B155),MONTH($B155),MIN(AQ$6,DAY(EOMONTH($B155,0))))&gt;=$B155)*(DATE(YEAR($B155),MONTH($B155),MIN(AQ$6,DAY(EOMONTH($B155,0))))&lt;$C155)+(DATE(YEAR($B155),MONTH($B155)+1,MIN(AQ$6,DAY(EOMONTH($B155,1))))&gt;=$B155)*(DATE(YEAR($B155),MONTH($B155)+1,MIN(AQ$6,DAY(EOMONTH($B155,1))))&lt;$C155)))</f>
        <v>0</v>
      </c>
      <c r="AR155" s="48" t="n">
        <f aca="false">IF(OR(N(AR$5)=0,AR$6=""),0,AR$5*((DATE(YEAR($B155),MONTH($B155),MIN(AR$6,DAY(EOMONTH($B155,0))))&gt;=$B155)*(DATE(YEAR($B155),MONTH($B155),MIN(AR$6,DAY(EOMONTH($B155,0))))&lt;$C155)+(DATE(YEAR($B155),MONTH($B155)+1,MIN(AR$6,DAY(EOMONTH($B155,1))))&gt;=$B155)*(DATE(YEAR($B155),MONTH($B155)+1,MIN(AR$6,DAY(EOMONTH($B155,1))))&lt;$C155)))</f>
        <v>0</v>
      </c>
      <c r="AS155" s="48" t="n">
        <f aca="false">IF(OR(N(AS$5)=0,AS$6=""),0,AS$5*((DATE(YEAR($B155),MONTH($B155),MIN(AS$6,DAY(EOMONTH($B155,0))))&gt;=$B155)*(DATE(YEAR($B155),MONTH($B155),MIN(AS$6,DAY(EOMONTH($B155,0))))&lt;$C155)+(DATE(YEAR($B155),MONTH($B155)+1,MIN(AS$6,DAY(EOMONTH($B155,1))))&gt;=$B155)*(DATE(YEAR($B155),MONTH($B155)+1,MIN(AS$6,DAY(EOMONTH($B155,1))))&lt;$C155)))</f>
        <v>0</v>
      </c>
      <c r="AT155" s="48" t="n">
        <f aca="false">IF(OR(N(AT$5)=0,AT$6=""),0,AT$5*((DATE(YEAR($B155),MONTH($B155),MIN(AT$6,DAY(EOMONTH($B155,0))))&gt;=$B155)*(DATE(YEAR($B155),MONTH($B155),MIN(AT$6,DAY(EOMONTH($B155,0))))&lt;$C155)+(DATE(YEAR($B155),MONTH($B155)+1,MIN(AT$6,DAY(EOMONTH($B155,1))))&gt;=$B155)*(DATE(YEAR($B155),MONTH($B155)+1,MIN(AT$6,DAY(EOMONTH($B155,1))))&lt;$C155)))</f>
        <v>0</v>
      </c>
      <c r="AU155" s="48" t="n">
        <f aca="false">IF(OR(N(AU$5)=0,AU$6=""),0,AU$5*((DATE(YEAR($B155),MONTH($B155),MIN(AU$6,DAY(EOMONTH($B155,0))))&gt;=$B155)*(DATE(YEAR($B155),MONTH($B155),MIN(AU$6,DAY(EOMONTH($B155,0))))&lt;$C155)+(DATE(YEAR($B155),MONTH($B155)+1,MIN(AU$6,DAY(EOMONTH($B155,1))))&gt;=$B155)*(DATE(YEAR($B155),MONTH($B155)+1,MIN(AU$6,DAY(EOMONTH($B155,1))))&lt;$C155)))</f>
        <v>0</v>
      </c>
      <c r="AV155" s="48" t="n">
        <f aca="false">IF(OR(N(AV$5)=0,AV$6=""),0,AV$5*((DATE(YEAR($B155),MONTH($B155),MIN(AV$6,DAY(EOMONTH($B155,0))))&gt;=$B155)*(DATE(YEAR($B155),MONTH($B155),MIN(AV$6,DAY(EOMONTH($B155,0))))&lt;$C155)+(DATE(YEAR($B155),MONTH($B155)+1,MIN(AV$6,DAY(EOMONTH($B155,1))))&gt;=$B155)*(DATE(YEAR($B155),MONTH($B155)+1,MIN(AV$6,DAY(EOMONTH($B155,1))))&lt;$C155)))</f>
        <v>0</v>
      </c>
      <c r="AW155" s="48" t="n">
        <f aca="false">IF(OR(N(AW$5)=0,AW$6=""),0,AW$5*((DATE(YEAR($B155),MONTH($B155),MIN(AW$6,DAY(EOMONTH($B155,0))))&gt;=$B155)*(DATE(YEAR($B155),MONTH($B155),MIN(AW$6,DAY(EOMONTH($B155,0))))&lt;$C155)+(DATE(YEAR($B155),MONTH($B155)+1,MIN(AW$6,DAY(EOMONTH($B155,1))))&gt;=$B155)*(DATE(YEAR($B155),MONTH($B155)+1,MIN(AW$6,DAY(EOMONTH($B155,1))))&lt;$C155)))</f>
        <v>0</v>
      </c>
      <c r="AX155" s="48" t="n">
        <f aca="false">IF(OR(N(AX$5)=0,AX$6=""),0,AX$5*((DATE(YEAR($B155),MONTH($B155),MIN(AX$6,DAY(EOMONTH($B155,0))))&gt;=$B155)*(DATE(YEAR($B155),MONTH($B155),MIN(AX$6,DAY(EOMONTH($B155,0))))&lt;$C155)+(DATE(YEAR($B155),MONTH($B155)+1,MIN(AX$6,DAY(EOMONTH($B155,1))))&gt;=$B155)*(DATE(YEAR($B155),MONTH($B155)+1,MIN(AX$6,DAY(EOMONTH($B155,1))))&lt;$C155)))</f>
        <v>0</v>
      </c>
      <c r="AY155" s="48" t="n">
        <f aca="false">IF(OR(N(AY$5)=0,AY$6=""),0,AY$5*((DATE(YEAR($B155),MONTH($B155),MIN(AY$6,DAY(EOMONTH($B155,0))))&gt;=$B155)*(DATE(YEAR($B155),MONTH($B155),MIN(AY$6,DAY(EOMONTH($B155,0))))&lt;$C155)+(DATE(YEAR($B155),MONTH($B155)+1,MIN(AY$6,DAY(EOMONTH($B155,1))))&gt;=$B155)*(DATE(YEAR($B155),MONTH($B155)+1,MIN(AY$6,DAY(EOMONTH($B155,1))))&lt;$C155)))</f>
        <v>0</v>
      </c>
      <c r="AZ155" s="48" t="n">
        <f aca="false">IF(OR(N(AZ$5)=0,AZ$6=""),0,AZ$5*((DATE(YEAR($B155),MONTH($B155),MIN(AZ$6,DAY(EOMONTH($B155,0))))&gt;=$B155)*(DATE(YEAR($B155),MONTH($B155),MIN(AZ$6,DAY(EOMONTH($B155,0))))&lt;$C155)+(DATE(YEAR($B155),MONTH($B155)+1,MIN(AZ$6,DAY(EOMONTH($B155,1))))&gt;=$B155)*(DATE(YEAR($B155),MONTH($B155)+1,MIN(AZ$6,DAY(EOMONTH($B155,1))))&lt;$C155)))</f>
        <v>0</v>
      </c>
      <c r="BA155" s="48" t="n">
        <f aca="false">IF(OR(N(BA$5)=0,BA$6=""),0,BA$5*((DATE(YEAR($B155),MONTH($B155),MIN(BA$6,DAY(EOMONTH($B155,0))))&gt;=$B155)*(DATE(YEAR($B155),MONTH($B155),MIN(BA$6,DAY(EOMONTH($B155,0))))&lt;$C155)+(DATE(YEAR($B155),MONTH($B155)+1,MIN(BA$6,DAY(EOMONTH($B155,1))))&gt;=$B155)*(DATE(YEAR($B155),MONTH($B155)+1,MIN(BA$6,DAY(EOMONTH($B155,1))))&lt;$C155)))</f>
        <v>0</v>
      </c>
      <c r="BB155" s="48" t="n">
        <f aca="false">IF(OR(N(BB$5)=0,BB$6=""),0,BB$5*((DATE(YEAR($B155),MONTH($B155),MIN(BB$6,DAY(EOMONTH($B155,0))))&gt;=$B155)*(DATE(YEAR($B155),MONTH($B155),MIN(BB$6,DAY(EOMONTH($B155,0))))&lt;$C155)+(DATE(YEAR($B155),MONTH($B155)+1,MIN(BB$6,DAY(EOMONTH($B155,1))))&gt;=$B155)*(DATE(YEAR($B155),MONTH($B155)+1,MIN(BB$6,DAY(EOMONTH($B155,1))))&lt;$C155)))</f>
        <v>0</v>
      </c>
      <c r="BC155" s="48" t="n">
        <f aca="false">IF(OR(N(BC$5)=0,BC$6=""),0,BC$5*((DATE(YEAR($B155),MONTH($B155),MIN(BC$6,DAY(EOMONTH($B155,0))))&gt;=$B155)*(DATE(YEAR($B155),MONTH($B155),MIN(BC$6,DAY(EOMONTH($B155,0))))&lt;$C155)+(DATE(YEAR($B155),MONTH($B155)+1,MIN(BC$6,DAY(EOMONTH($B155,1))))&gt;=$B155)*(DATE(YEAR($B155),MONTH($B155)+1,MIN(BC$6,DAY(EOMONTH($B155,1))))&lt;$C155)))</f>
        <v>0</v>
      </c>
      <c r="BD155" s="48" t="n">
        <f aca="false">IF(OR(N(BD$5)=0,BD$6=""),0,BD$5*((DATE(YEAR($B155),MONTH($B155),MIN(BD$6,DAY(EOMONTH($B155,0))))&gt;=$B155)*(DATE(YEAR($B155),MONTH($B155),MIN(BD$6,DAY(EOMONTH($B155,0))))&lt;$C155)+(DATE(YEAR($B155),MONTH($B155)+1,MIN(BD$6,DAY(EOMONTH($B155,1))))&gt;=$B155)*(DATE(YEAR($B155),MONTH($B155)+1,MIN(BD$6,DAY(EOMONTH($B155,1))))&lt;$C155)))</f>
        <v>0</v>
      </c>
      <c r="BE155" s="48" t="n">
        <f aca="false">IF(OR(N(BE$5)=0,BE$6=""),0,BE$5*((DATE(YEAR($B155),MONTH($B155),MIN(BE$6,DAY(EOMONTH($B155,0))))&gt;=$B155)*(DATE(YEAR($B155),MONTH($B155),MIN(BE$6,DAY(EOMONTH($B155,0))))&lt;$C155)+(DATE(YEAR($B155),MONTH($B155)+1,MIN(BE$6,DAY(EOMONTH($B155,1))))&gt;=$B155)*(DATE(YEAR($B155),MONTH($B155)+1,MIN(BE$6,DAY(EOMONTH($B155,1))))&lt;$C155)))</f>
        <v>0</v>
      </c>
      <c r="BF155" s="48" t="n">
        <f aca="false">IF(OR(N(BF$5)=0,BF$6=""),0,BF$5*((DATE(YEAR($B155),MONTH($B155),MIN(BF$6,DAY(EOMONTH($B155,0))))&gt;=$B155)*(DATE(YEAR($B155),MONTH($B155),MIN(BF$6,DAY(EOMONTH($B155,0))))&lt;$C155)+(DATE(YEAR($B155),MONTH($B155)+1,MIN(BF$6,DAY(EOMONTH($B155,1))))&gt;=$B155)*(DATE(YEAR($B155),MONTH($B155)+1,MIN(BF$6,DAY(EOMONTH($B155,1))))&lt;$C155)))</f>
        <v>0</v>
      </c>
      <c r="BG155" s="48" t="n">
        <f aca="false">IF(OR(N(BG$5)=0,BG$6=""),0,BG$5*((DATE(YEAR($B155),MONTH($B155),MIN(BG$6,DAY(EOMONTH($B155,0))))&gt;=$B155)*(DATE(YEAR($B155),MONTH($B155),MIN(BG$6,DAY(EOMONTH($B155,0))))&lt;$C155)+(DATE(YEAR($B155),MONTH($B155)+1,MIN(BG$6,DAY(EOMONTH($B155,1))))&gt;=$B155)*(DATE(YEAR($B155),MONTH($B155)+1,MIN(BG$6,DAY(EOMONTH($B155,1))))&lt;$C155)))</f>
        <v>0</v>
      </c>
      <c r="BH155" s="48" t="n">
        <f aca="false">IF(OR(N(BH$5)=0,BH$6=""),0,BH$5*((DATE(YEAR($B155),MONTH($B155),MIN(BH$6,DAY(EOMONTH($B155,0))))&gt;=$B155)*(DATE(YEAR($B155),MONTH($B155),MIN(BH$6,DAY(EOMONTH($B155,0))))&lt;$C155)+(DATE(YEAR($B155),MONTH($B155)+1,MIN(BH$6,DAY(EOMONTH($B155,1))))&gt;=$B155)*(DATE(YEAR($B155),MONTH($B155)+1,MIN(BH$6,DAY(EOMONTH($B155,1))))&lt;$C155)))</f>
        <v>0</v>
      </c>
      <c r="BI155" s="48" t="n">
        <f aca="false">IF(OR(N(BI$5)=0,BI$6=""),0,BI$5*((DATE(YEAR($B155),MONTH($B155),MIN(BI$6,DAY(EOMONTH($B155,0))))&gt;=$B155)*(DATE(YEAR($B155),MONTH($B155),MIN(BI$6,DAY(EOMONTH($B155,0))))&lt;$C155)+(DATE(YEAR($B155),MONTH($B155)+1,MIN(BI$6,DAY(EOMONTH($B155,1))))&gt;=$B155)*(DATE(YEAR($B155),MONTH($B155)+1,MIN(BI$6,DAY(EOMONTH($B155,1))))&lt;$C155)))</f>
        <v>0</v>
      </c>
      <c r="BJ155" s="48" t="n">
        <f aca="false">IF(OR(N(BJ$5)=0,BJ$6=""),0,BJ$5*((DATE(YEAR($B155),MONTH($B155),MIN(BJ$6,DAY(EOMONTH($B155,0))))&gt;=$B155)*(DATE(YEAR($B155),MONTH($B155),MIN(BJ$6,DAY(EOMONTH($B155,0))))&lt;$C155)+(DATE(YEAR($B155),MONTH($B155)+1,MIN(BJ$6,DAY(EOMONTH($B155,1))))&gt;=$B155)*(DATE(YEAR($B155),MONTH($B155)+1,MIN(BJ$6,DAY(EOMONTH($B155,1))))&lt;$C155)))</f>
        <v>0</v>
      </c>
      <c r="BK155" s="48" t="n">
        <f aca="false">IF(OR(N(BK$5)=0,BK$6=""),0,BK$5*((DATE(YEAR($B155),MONTH($B155),MIN(BK$6,DAY(EOMONTH($B155,0))))&gt;=$B155)*(DATE(YEAR($B155),MONTH($B155),MIN(BK$6,DAY(EOMONTH($B155,0))))&lt;$C155)+(DATE(YEAR($B155),MONTH($B155)+1,MIN(BK$6,DAY(EOMONTH($B155,1))))&gt;=$B155)*(DATE(YEAR($B155),MONTH($B155)+1,MIN(BK$6,DAY(EOMONTH($B155,1))))&lt;$C155)))</f>
        <v>0</v>
      </c>
      <c r="BL155" s="48" t="n">
        <f aca="false">IF(OR(N(BL$5)=0,BL$6=""),0,BL$5*((DATE(YEAR($B155),MONTH($B155),MIN(BL$6,DAY(EOMONTH($B155,0))))&gt;=$B155)*(DATE(YEAR($B155),MONTH($B155),MIN(BL$6,DAY(EOMONTH($B155,0))))&lt;$C155)+(DATE(YEAR($B155),MONTH($B155)+1,MIN(BL$6,DAY(EOMONTH($B155,1))))&gt;=$B155)*(DATE(YEAR($B155),MONTH($B155)+1,MIN(BL$6,DAY(EOMONTH($B155,1))))&lt;$C155)))</f>
        <v>0</v>
      </c>
      <c r="BM155" s="48" t="n">
        <f aca="false">IF(OR(N(BM$5)=0,BM$6=""),0,BM$5*((DATE(YEAR($B155),MONTH($B155),MIN(BM$6,DAY(EOMONTH($B155,0))))&gt;=$B155)*(DATE(YEAR($B155),MONTH($B155),MIN(BM$6,DAY(EOMONTH($B155,0))))&lt;$C155)+(DATE(YEAR($B155),MONTH($B155)+1,MIN(BM$6,DAY(EOMONTH($B155,1))))&gt;=$B155)*(DATE(YEAR($B155),MONTH($B155)+1,MIN(BM$6,DAY(EOMONTH($B155,1))))&lt;$C155)))</f>
        <v>0</v>
      </c>
      <c r="BN155" s="48" t="n">
        <f aca="false">IF(OR(N(BN$5)=0,BN$6=""),0,BN$5*((DATE(YEAR($B155),MONTH($B155),MIN(BN$6,DAY(EOMONTH($B155,0))))&gt;=$B155)*(DATE(YEAR($B155),MONTH($B155),MIN(BN$6,DAY(EOMONTH($B155,0))))&lt;$C155)+(DATE(YEAR($B155),MONTH($B155)+1,MIN(BN$6,DAY(EOMONTH($B155,1))))&gt;=$B155)*(DATE(YEAR($B155),MONTH($B155)+1,MIN(BN$6,DAY(EOMONTH($B155,1))))&lt;$C155)))</f>
        <v>0</v>
      </c>
      <c r="BO155" s="48" t="n">
        <f aca="false">IF(OR(N(BO$5)=0,BO$6=""),0,BO$5*((DATE(YEAR($B155),MONTH($B155),MIN(BO$6,DAY(EOMONTH($B155,0))))&gt;=$B155)*(DATE(YEAR($B155),MONTH($B155),MIN(BO$6,DAY(EOMONTH($B155,0))))&lt;$C155)+(DATE(YEAR($B155),MONTH($B155)+1,MIN(BO$6,DAY(EOMONTH($B155,1))))&gt;=$B155)*(DATE(YEAR($B155),MONTH($B155)+1,MIN(BO$6,DAY(EOMONTH($B155,1))))&lt;$C155)))</f>
        <v>0</v>
      </c>
      <c r="BP155" s="48" t="n">
        <f aca="false">IF(OR(N(BP$5)=0,BP$6=""),0,BP$5*((DATE(YEAR($B155),MONTH($B155),MIN(BP$6,DAY(EOMONTH($B155,0))))&gt;=$B155)*(DATE(YEAR($B155),MONTH($B155),MIN(BP$6,DAY(EOMONTH($B155,0))))&lt;$C155)+(DATE(YEAR($B155),MONTH($B155)+1,MIN(BP$6,DAY(EOMONTH($B155,1))))&gt;=$B155)*(DATE(YEAR($B155),MONTH($B155)+1,MIN(BP$6,DAY(EOMONTH($B155,1))))&lt;$C155)))</f>
        <v>0</v>
      </c>
      <c r="BQ155" s="48" t="n">
        <f aca="false">IF(OR(N(BQ$5)=0,BQ$6=""),0,BQ$5*((DATE(YEAR($B155),MONTH($B155),MIN(BQ$6,DAY(EOMONTH($B155,0))))&gt;=$B155)*(DATE(YEAR($B155),MONTH($B155),MIN(BQ$6,DAY(EOMONTH($B155,0))))&lt;$C155)+(DATE(YEAR($B155),MONTH($B155)+1,MIN(BQ$6,DAY(EOMONTH($B155,1))))&gt;=$B155)*(DATE(YEAR($B155),MONTH($B155)+1,MIN(BQ$6,DAY(EOMONTH($B155,1))))&lt;$C155)))</f>
        <v>0</v>
      </c>
      <c r="BR155" s="48" t="n">
        <f aca="false">IF(OR(N(BR$5)=0,BR$6=""),0,BR$5*((DATE(YEAR($B155),MONTH($B155),MIN(BR$6,DAY(EOMONTH($B155,0))))&gt;=$B155)*(DATE(YEAR($B155),MONTH($B155),MIN(BR$6,DAY(EOMONTH($B155,0))))&lt;$C155)+(DATE(YEAR($B155),MONTH($B155)+1,MIN(BR$6,DAY(EOMONTH($B155,1))))&gt;=$B155)*(DATE(YEAR($B155),MONTH($B155)+1,MIN(BR$6,DAY(EOMONTH($B155,1))))&lt;$C155)))</f>
        <v>0</v>
      </c>
      <c r="BS155" s="48" t="n">
        <f aca="false">IF(OR(N(BS$5)=0,BS$6=""),0,BS$5*((DATE(YEAR($B155),MONTH($B155),MIN(BS$6,DAY(EOMONTH($B155,0))))&gt;=$B155)*(DATE(YEAR($B155),MONTH($B155),MIN(BS$6,DAY(EOMONTH($B155,0))))&lt;$C155)+(DATE(YEAR($B155),MONTH($B155)+1,MIN(BS$6,DAY(EOMONTH($B155,1))))&gt;=$B155)*(DATE(YEAR($B155),MONTH($B155)+1,MIN(BS$6,DAY(EOMONTH($B155,1))))&lt;$C155)))</f>
        <v>0</v>
      </c>
      <c r="BT155" s="48" t="n">
        <f aca="false">IF(OR(N(BT$5)=0,BT$6=""),0,BT$5*((DATE(YEAR($B155),MONTH($B155),MIN(BT$6,DAY(EOMONTH($B155,0))))&gt;=$B155)*(DATE(YEAR($B155),MONTH($B155),MIN(BT$6,DAY(EOMONTH($B155,0))))&lt;$C155)+(DATE(YEAR($B155),MONTH($B155)+1,MIN(BT$6,DAY(EOMONTH($B155,1))))&gt;=$B155)*(DATE(YEAR($B155),MONTH($B155)+1,MIN(BT$6,DAY(EOMONTH($B155,1))))&lt;$C155)))</f>
        <v>0</v>
      </c>
      <c r="BU155" s="48" t="n">
        <f aca="false">IF(OR(N(BU$5)=0,BU$6=""),0,BU$5*((DATE(YEAR($B155),MONTH($B155),MIN(BU$6,DAY(EOMONTH($B155,0))))&gt;=$B155)*(DATE(YEAR($B155),MONTH($B155),MIN(BU$6,DAY(EOMONTH($B155,0))))&lt;$C155)+(DATE(YEAR($B155),MONTH($B155)+1,MIN(BU$6,DAY(EOMONTH($B155,1))))&gt;=$B155)*(DATE(YEAR($B155),MONTH($B155)+1,MIN(BU$6,DAY(EOMONTH($B155,1))))&lt;$C155)))</f>
        <v>0</v>
      </c>
      <c r="BV155" s="48" t="n">
        <f aca="false">IF(OR(N(BV$5)=0,BV$6=""),0,BV$5*((DATE(YEAR($B155),MONTH($B155),MIN(BV$6,DAY(EOMONTH($B155,0))))&gt;=$B155)*(DATE(YEAR($B155),MONTH($B155),MIN(BV$6,DAY(EOMONTH($B155,0))))&lt;$C155)+(DATE(YEAR($B155),MONTH($B155)+1,MIN(BV$6,DAY(EOMONTH($B155,1))))&gt;=$B155)*(DATE(YEAR($B155),MONTH($B155)+1,MIN(BV$6,DAY(EOMONTH($B155,1))))&lt;$C155)))</f>
        <v>0</v>
      </c>
      <c r="BW155" s="48" t="n">
        <f aca="false">IF(OR(N(BW$5)=0,BW$6=""),0,BW$5*((DATE(YEAR($B155),MONTH($B155),MIN(BW$6,DAY(EOMONTH($B155,0))))&gt;=$B155)*(DATE(YEAR($B155),MONTH($B155),MIN(BW$6,DAY(EOMONTH($B155,0))))&lt;$C155)+(DATE(YEAR($B155),MONTH($B155)+1,MIN(BW$6,DAY(EOMONTH($B155,1))))&gt;=$B155)*(DATE(YEAR($B155),MONTH($B155)+1,MIN(BW$6,DAY(EOMONTH($B155,1))))&lt;$C155)))</f>
        <v>0</v>
      </c>
      <c r="BX155" s="48" t="n">
        <f aca="false">MIN(Z155,(FT154*(1+FT$5/Setup!$C$36)+IF($V155=1,N($F155),0)))</f>
        <v>0</v>
      </c>
      <c r="BY155" s="48" t="n">
        <f aca="false">MIN(AA155,(FU154*(1+FU$5/Setup!$C$36)+IF($V155=2,N($F155),0)))</f>
        <v>0</v>
      </c>
      <c r="BZ155" s="48" t="n">
        <f aca="false">MIN(AB155,(FV154*(1+FV$5/Setup!$C$36)+IF($V155=3,N($F155),0)))</f>
        <v>0</v>
      </c>
      <c r="CA155" s="48" t="n">
        <f aca="false">MIN(AC155,(FW154*(1+FW$5/Setup!$C$36)+IF($V155=4,N($F155),0)))</f>
        <v>0</v>
      </c>
      <c r="CB155" s="48" t="n">
        <f aca="false">MIN(AD155,(FX154*(1+FX$5/Setup!$C$36)+IF($V155=5,N($F155),0)))</f>
        <v>0</v>
      </c>
      <c r="CC155" s="48" t="n">
        <f aca="false">MIN(AE155,(FY154*(1+FY$5/Setup!$C$36)+IF($V155=6,N($F155),0)))</f>
        <v>0</v>
      </c>
      <c r="CD155" s="48" t="n">
        <f aca="false">MIN(AF155,(FZ154*(1+FZ$5/Setup!$C$36)+IF($V155=7,N($F155),0)))</f>
        <v>0</v>
      </c>
      <c r="CE155" s="48" t="n">
        <f aca="false">MIN(AG155,(GA154*(1+GA$5/Setup!$C$36)+IF($V155=8,N($F155),0)))</f>
        <v>0</v>
      </c>
      <c r="CF155" s="48" t="n">
        <f aca="false">MIN(AH155,(GB154*(1+GB$5/Setup!$C$36)+IF($V155=9,N($F155),0)))</f>
        <v>0</v>
      </c>
      <c r="CG155" s="48" t="n">
        <f aca="false">MIN(AI155,(GC154*(1+GC$5/Setup!$C$36)+IF($V155=10,N($F155),0)))</f>
        <v>0</v>
      </c>
      <c r="CH155" s="48" t="n">
        <f aca="false">MIN(AJ155,(GD154*(1+GD$5/Setup!$C$36)+IF($V155=11,N($F155),0)))</f>
        <v>0</v>
      </c>
      <c r="CI155" s="48" t="n">
        <f aca="false">MIN(AK155,(GE154*(1+GE$5/Setup!$C$36)+IF($V155=12,N($F155),0)))</f>
        <v>0</v>
      </c>
      <c r="CJ155" s="48" t="n">
        <f aca="false">MIN(AL155,(GF154*(1+GF$5/Setup!$C$36)+IF($V155=13,N($F155),0)))</f>
        <v>0</v>
      </c>
      <c r="CK155" s="48" t="n">
        <f aca="false">MIN(AM155,(GG154*(1+GG$5/Setup!$C$36)+IF($V155=14,N($F155),0)))</f>
        <v>0</v>
      </c>
      <c r="CL155" s="48" t="n">
        <f aca="false">MIN(AN155,(GH154*(1+GH$5/Setup!$C$36)+IF($V155=15,N($F155),0)))</f>
        <v>0</v>
      </c>
      <c r="CM155" s="48" t="n">
        <f aca="false">MIN(AO155,(GI154*(1+GI$5/Setup!$C$36)+IF($V155=16,N($F155),0)))</f>
        <v>0</v>
      </c>
      <c r="CN155" s="48" t="n">
        <f aca="false">MIN(AP155,(GJ154*(1+GJ$5/Setup!$C$36)+IF($V155=17,N($F155),0)))</f>
        <v>0</v>
      </c>
      <c r="CO155" s="48" t="n">
        <f aca="false">MIN(AQ155,(GK154*(1+GK$5/Setup!$C$36)+IF($V155=18,N($F155),0)))</f>
        <v>0</v>
      </c>
      <c r="CP155" s="48" t="n">
        <f aca="false">MIN(AR155,(GL154*(1+GL$5/Setup!$C$36)+IF($V155=19,N($F155),0)))</f>
        <v>0</v>
      </c>
      <c r="CQ155" s="48" t="n">
        <f aca="false">MIN(AS155,(GM154*(1+GM$5/Setup!$C$36)+IF($V155=20,N($F155),0)))</f>
        <v>0</v>
      </c>
      <c r="CR155" s="48" t="n">
        <f aca="false">MIN(AT155,(GN154*(1+GN$5/Setup!$C$36)+IF($V155=21,N($F155),0)))</f>
        <v>0</v>
      </c>
      <c r="CS155" s="48" t="n">
        <f aca="false">MIN(AU155,(GO154*(1+GO$5/Setup!$C$36)+IF($V155=22,N($F155),0)))</f>
        <v>0</v>
      </c>
      <c r="CT155" s="48" t="n">
        <f aca="false">MIN(AV155,(GP154*(1+GP$5/Setup!$C$36)+IF($V155=23,N($F155),0)))</f>
        <v>0</v>
      </c>
      <c r="CU155" s="48" t="n">
        <f aca="false">MIN(AW155,(GQ154*(1+GQ$5/Setup!$C$36)+IF($V155=24,N($F155),0)))</f>
        <v>0</v>
      </c>
      <c r="CV155" s="48" t="n">
        <f aca="false">MIN(AX155,(GR154*(1+GR$5/Setup!$C$36)+IF($V155=25,N($F155),0)))</f>
        <v>0</v>
      </c>
      <c r="CW155" s="48" t="n">
        <f aca="false">MIN(AY155,(GS154*(1+GS$5/Setup!$C$36)+IF($V155=26,N($F155),0)))</f>
        <v>0</v>
      </c>
      <c r="CX155" s="48" t="n">
        <f aca="false">MIN(AZ155,(GT154*(1+GT$5/Setup!$C$36)+IF($V155=27,N($F155),0)))</f>
        <v>0</v>
      </c>
      <c r="CY155" s="48" t="n">
        <f aca="false">MIN(BA155,(GU154*(1+GU$5/Setup!$C$36)+IF($V155=28,N($F155),0)))</f>
        <v>0</v>
      </c>
      <c r="CZ155" s="48" t="n">
        <f aca="false">MIN(BB155,(GV154*(1+GV$5/Setup!$C$36)+IF($V155=29,N($F155),0)))</f>
        <v>0</v>
      </c>
      <c r="DA155" s="48" t="n">
        <f aca="false">MIN(BC155,(GW154*(1+GW$5/Setup!$C$36)+IF($V155=30,N($F155),0)))</f>
        <v>0</v>
      </c>
      <c r="DB155" s="48" t="n">
        <f aca="false">MIN(BD155,(GX154*(1+GX$5/Setup!$C$36)+IF($V155=31,N($F155),0)))</f>
        <v>0</v>
      </c>
      <c r="DC155" s="48" t="n">
        <f aca="false">MIN(BE155,(GY154*(1+GY$5/Setup!$C$36)+IF($V155=32,N($F155),0)))</f>
        <v>0</v>
      </c>
      <c r="DD155" s="48" t="n">
        <f aca="false">MIN(BF155,(GZ154*(1+GZ$5/Setup!$C$36)+IF($V155=33,N($F155),0)))</f>
        <v>0</v>
      </c>
      <c r="DE155" s="48" t="n">
        <f aca="false">MIN(BG155,(HA154*(1+HA$5/Setup!$C$36)+IF($V155=34,N($F155),0)))</f>
        <v>0</v>
      </c>
      <c r="DF155" s="48" t="n">
        <f aca="false">MIN(BH155,(HB154*(1+HB$5/Setup!$C$36)+IF($V155=35,N($F155),0)))</f>
        <v>0</v>
      </c>
      <c r="DG155" s="48" t="n">
        <f aca="false">MIN(BI155,(HC154*(1+HC$5/Setup!$C$36)+IF($V155=36,N($F155),0)))</f>
        <v>0</v>
      </c>
      <c r="DH155" s="48" t="n">
        <f aca="false">MIN(BJ155,(HD154*(1+HD$5/Setup!$C$36)+IF($V155=37,N($F155),0)))</f>
        <v>0</v>
      </c>
      <c r="DI155" s="48" t="n">
        <f aca="false">MIN(BK155,(HE154*(1+HE$5/Setup!$C$36)+IF($V155=38,N($F155),0)))</f>
        <v>0</v>
      </c>
      <c r="DJ155" s="48" t="n">
        <f aca="false">MIN(BL155,(HF154*(1+HF$5/Setup!$C$36)+IF($V155=39,N($F155),0)))</f>
        <v>0</v>
      </c>
      <c r="DK155" s="48" t="n">
        <f aca="false">MIN(BM155,(HG154*(1+HG$5/Setup!$C$36)+IF($V155=40,N($F155),0)))</f>
        <v>0</v>
      </c>
      <c r="DL155" s="48" t="n">
        <f aca="false">MIN(BN155,(HH154*(1+HH$5/Setup!$C$36)+IF($V155=41,N($F155),0)))</f>
        <v>0</v>
      </c>
      <c r="DM155" s="48" t="n">
        <f aca="false">MIN(BO155,(HI154*(1+HI$5/Setup!$C$36)+IF($V155=42,N($F155),0)))</f>
        <v>0</v>
      </c>
      <c r="DN155" s="48" t="n">
        <f aca="false">MIN(BP155,(HJ154*(1+HJ$5/Setup!$C$36)+IF($V155=43,N($F155),0)))</f>
        <v>0</v>
      </c>
      <c r="DO155" s="48" t="n">
        <f aca="false">MIN(BQ155,(HK154*(1+HK$5/Setup!$C$36)+IF($V155=44,N($F155),0)))</f>
        <v>0</v>
      </c>
      <c r="DP155" s="48" t="n">
        <f aca="false">MIN(BR155,(HL154*(1+HL$5/Setup!$C$36)+IF($V155=45,N($F155),0)))</f>
        <v>0</v>
      </c>
      <c r="DQ155" s="48" t="n">
        <f aca="false">MIN(BS155,(HM154*(1+HM$5/Setup!$C$36)+IF($V155=46,N($F155),0)))</f>
        <v>0</v>
      </c>
      <c r="DR155" s="48" t="n">
        <f aca="false">MIN(BT155,(HN154*(1+HN$5/Setup!$C$36)+IF($V155=47,N($F155),0)))</f>
        <v>0</v>
      </c>
      <c r="DS155" s="48" t="n">
        <f aca="false">MIN(BU155,(HO154*(1+HO$5/Setup!$C$36)+IF($V155=48,N($F155),0)))</f>
        <v>0</v>
      </c>
      <c r="DT155" s="48" t="n">
        <f aca="false">MIN(BV155,(HP154*(1+HP$5/Setup!$C$36)+IF($V155=49,N($F155),0)))</f>
        <v>0</v>
      </c>
      <c r="DU155" s="48" t="n">
        <f aca="false">MIN(BW155,(HQ154*(1+HQ$5/Setup!$C$36)+IF($V155=50,N($F155),0)))</f>
        <v>0</v>
      </c>
      <c r="DV155" s="48" t="n">
        <f aca="false">MIN(MAX((FT154*(1+FT$5/Setup!$C$36)+IF($V155=1,N($F155),0))-BX155,0),MAX($P155-0,0))</f>
        <v>0</v>
      </c>
      <c r="DW155" s="48" t="n">
        <f aca="false">MIN(MAX((FU154*(1+FU$5/Setup!$C$36)+IF($V155=2,N($F155),0))-BY155,0),MAX($P155-SUM(DV155:DV155),0))</f>
        <v>0</v>
      </c>
      <c r="DX155" s="48" t="n">
        <f aca="false">MIN(MAX((FV154*(1+FV$5/Setup!$C$36)+IF($V155=3,N($F155),0))-BZ155,0),MAX($P155-SUM(DV155:DW155),0))</f>
        <v>0</v>
      </c>
      <c r="DY155" s="48" t="n">
        <f aca="false">MIN(MAX((FW154*(1+FW$5/Setup!$C$36)+IF($V155=4,N($F155),0))-CA155,0),MAX($P155-SUM(DV155:DX155),0))</f>
        <v>0</v>
      </c>
      <c r="DZ155" s="48" t="n">
        <f aca="false">MIN(MAX((FX154*(1+FX$5/Setup!$C$36)+IF($V155=5,N($F155),0))-CB155,0),MAX($P155-SUM(DV155:DY155),0))</f>
        <v>0</v>
      </c>
      <c r="EA155" s="48" t="n">
        <f aca="false">MIN(MAX((FY154*(1+FY$5/Setup!$C$36)+IF($V155=6,N($F155),0))-CC155,0),MAX($P155-SUM(DV155:DZ155),0))</f>
        <v>0</v>
      </c>
      <c r="EB155" s="48" t="n">
        <f aca="false">MIN(MAX((FZ154*(1+FZ$5/Setup!$C$36)+IF($V155=7,N($F155),0))-CD155,0),MAX($P155-SUM(DV155:EA155),0))</f>
        <v>0</v>
      </c>
      <c r="EC155" s="48" t="n">
        <f aca="false">MIN(MAX((GA154*(1+GA$5/Setup!$C$36)+IF($V155=8,N($F155),0))-CE155,0),MAX($P155-SUM(DV155:EB155),0))</f>
        <v>0</v>
      </c>
      <c r="ED155" s="48" t="n">
        <f aca="false">MIN(MAX((GB154*(1+GB$5/Setup!$C$36)+IF($V155=9,N($F155),0))-CF155,0),MAX($P155-SUM(DV155:EC155),0))</f>
        <v>0</v>
      </c>
      <c r="EE155" s="48" t="n">
        <f aca="false">MIN(MAX((GC154*(1+GC$5/Setup!$C$36)+IF($V155=10,N($F155),0))-CG155,0),MAX($P155-SUM(DV155:ED155),0))</f>
        <v>0</v>
      </c>
      <c r="EF155" s="48" t="n">
        <f aca="false">MIN(MAX((GD154*(1+GD$5/Setup!$C$36)+IF($V155=11,N($F155),0))-CH155,0),MAX($P155-SUM(DV155:EE155),0))</f>
        <v>0</v>
      </c>
      <c r="EG155" s="48" t="n">
        <f aca="false">MIN(MAX((GE154*(1+GE$5/Setup!$C$36)+IF($V155=12,N($F155),0))-CI155,0),MAX($P155-SUM(DV155:EF155),0))</f>
        <v>0</v>
      </c>
      <c r="EH155" s="48" t="n">
        <f aca="false">MIN(MAX((GF154*(1+GF$5/Setup!$C$36)+IF($V155=13,N($F155),0))-CJ155,0),MAX($P155-SUM(DV155:EG155),0))</f>
        <v>0</v>
      </c>
      <c r="EI155" s="48" t="n">
        <f aca="false">MIN(MAX((GG154*(1+GG$5/Setup!$C$36)+IF($V155=14,N($F155),0))-CK155,0),MAX($P155-SUM(DV155:EH155),0))</f>
        <v>0</v>
      </c>
      <c r="EJ155" s="48" t="n">
        <f aca="false">MIN(MAX((GH154*(1+GH$5/Setup!$C$36)+IF($V155=15,N($F155),0))-CL155,0),MAX($P155-SUM(DV155:EI155),0))</f>
        <v>0</v>
      </c>
      <c r="EK155" s="48" t="n">
        <f aca="false">MIN(MAX((GI154*(1+GI$5/Setup!$C$36)+IF($V155=16,N($F155),0))-CM155,0),MAX($P155-SUM(DV155:EJ155),0))</f>
        <v>0</v>
      </c>
      <c r="EL155" s="48" t="n">
        <f aca="false">MIN(MAX((GJ154*(1+GJ$5/Setup!$C$36)+IF($V155=17,N($F155),0))-CN155,0),MAX($P155-SUM(DV155:EK155),0))</f>
        <v>0</v>
      </c>
      <c r="EM155" s="48" t="n">
        <f aca="false">MIN(MAX((GK154*(1+GK$5/Setup!$C$36)+IF($V155=18,N($F155),0))-CO155,0),MAX($P155-SUM(DV155:EL155),0))</f>
        <v>0</v>
      </c>
      <c r="EN155" s="48" t="n">
        <f aca="false">MIN(MAX((GL154*(1+GL$5/Setup!$C$36)+IF($V155=19,N($F155),0))-CP155,0),MAX($P155-SUM(DV155:EM155),0))</f>
        <v>0</v>
      </c>
      <c r="EO155" s="48" t="n">
        <f aca="false">MIN(MAX((GM154*(1+GM$5/Setup!$C$36)+IF($V155=20,N($F155),0))-CQ155,0),MAX($P155-SUM(DV155:EN155),0))</f>
        <v>0</v>
      </c>
      <c r="EP155" s="48" t="n">
        <f aca="false">MIN(MAX((GN154*(1+GN$5/Setup!$C$36)+IF($V155=21,N($F155),0))-CR155,0),MAX($P155-SUM(DV155:EO155),0))</f>
        <v>0</v>
      </c>
      <c r="EQ155" s="48" t="n">
        <f aca="false">MIN(MAX((GO154*(1+GO$5/Setup!$C$36)+IF($V155=22,N($F155),0))-CS155,0),MAX($P155-SUM(DV155:EP155),0))</f>
        <v>0</v>
      </c>
      <c r="ER155" s="48" t="n">
        <f aca="false">MIN(MAX((GP154*(1+GP$5/Setup!$C$36)+IF($V155=23,N($F155),0))-CT155,0),MAX($P155-SUM(DV155:EQ155),0))</f>
        <v>0</v>
      </c>
      <c r="ES155" s="48" t="n">
        <f aca="false">MIN(MAX((GQ154*(1+GQ$5/Setup!$C$36)+IF($V155=24,N($F155),0))-CU155,0),MAX($P155-SUM(DV155:ER155),0))</f>
        <v>0</v>
      </c>
      <c r="ET155" s="48" t="n">
        <f aca="false">MIN(MAX((GR154*(1+GR$5/Setup!$C$36)+IF($V155=25,N($F155),0))-CV155,0),MAX($P155-SUM(DV155:ES155),0))</f>
        <v>0</v>
      </c>
      <c r="EU155" s="48" t="n">
        <f aca="false">MIN(MAX((GS154*(1+GS$5/Setup!$C$36)+IF($V155=26,N($F155),0))-CW155,0),MAX($P155-SUM(DV155:ET155),0))</f>
        <v>0</v>
      </c>
      <c r="EV155" s="48" t="n">
        <f aca="false">MIN(MAX((GT154*(1+GT$5/Setup!$C$36)+IF($V155=27,N($F155),0))-CX155,0),MAX($P155-SUM(DV155:EU155),0))</f>
        <v>0</v>
      </c>
      <c r="EW155" s="48" t="n">
        <f aca="false">MIN(MAX((GU154*(1+GU$5/Setup!$C$36)+IF($V155=28,N($F155),0))-CY155,0),MAX($P155-SUM(DV155:EV155),0))</f>
        <v>0</v>
      </c>
      <c r="EX155" s="48" t="n">
        <f aca="false">MIN(MAX((GV154*(1+GV$5/Setup!$C$36)+IF($V155=29,N($F155),0))-CZ155,0),MAX($P155-SUM(DV155:EW155),0))</f>
        <v>0</v>
      </c>
      <c r="EY155" s="48" t="n">
        <f aca="false">MIN(MAX((GW154*(1+GW$5/Setup!$C$36)+IF($V155=30,N($F155),0))-DA155,0),MAX($P155-SUM(DV155:EX155),0))</f>
        <v>0</v>
      </c>
      <c r="EZ155" s="48" t="n">
        <f aca="false">MIN(MAX((GX154*(1+GX$5/Setup!$C$36)+IF($V155=31,N($F155),0))-DB155,0),MAX($P155-SUM(DV155:EY155),0))</f>
        <v>0</v>
      </c>
      <c r="FA155" s="48" t="n">
        <f aca="false">MIN(MAX((GY154*(1+GY$5/Setup!$C$36)+IF($V155=32,N($F155),0))-DC155,0),MAX($P155-SUM(DV155:EZ155),0))</f>
        <v>0</v>
      </c>
      <c r="FB155" s="48" t="n">
        <f aca="false">MIN(MAX((GZ154*(1+GZ$5/Setup!$C$36)+IF($V155=33,N($F155),0))-DD155,0),MAX($P155-SUM(DV155:FA155),0))</f>
        <v>0</v>
      </c>
      <c r="FC155" s="48" t="n">
        <f aca="false">MIN(MAX((HA154*(1+HA$5/Setup!$C$36)+IF($V155=34,N($F155),0))-DE155,0),MAX($P155-SUM(DV155:FB155),0))</f>
        <v>0</v>
      </c>
      <c r="FD155" s="48" t="n">
        <f aca="false">MIN(MAX((HB154*(1+HB$5/Setup!$C$36)+IF($V155=35,N($F155),0))-DF155,0),MAX($P155-SUM(DV155:FC155),0))</f>
        <v>0</v>
      </c>
      <c r="FE155" s="48" t="n">
        <f aca="false">MIN(MAX((HC154*(1+HC$5/Setup!$C$36)+IF($V155=36,N($F155),0))-DG155,0),MAX($P155-SUM(DV155:FD155),0))</f>
        <v>0</v>
      </c>
      <c r="FF155" s="48" t="n">
        <f aca="false">MIN(MAX((HD154*(1+HD$5/Setup!$C$36)+IF($V155=37,N($F155),0))-DH155,0),MAX($P155-SUM(DV155:FE155),0))</f>
        <v>0</v>
      </c>
      <c r="FG155" s="48" t="n">
        <f aca="false">MIN(MAX((HE154*(1+HE$5/Setup!$C$36)+IF($V155=38,N($F155),0))-DI155,0),MAX($P155-SUM(DV155:FF155),0))</f>
        <v>0</v>
      </c>
      <c r="FH155" s="48" t="n">
        <f aca="false">MIN(MAX((HF154*(1+HF$5/Setup!$C$36)+IF($V155=39,N($F155),0))-DJ155,0),MAX($P155-SUM(DV155:FG155),0))</f>
        <v>0</v>
      </c>
      <c r="FI155" s="48" t="n">
        <f aca="false">MIN(MAX((HG154*(1+HG$5/Setup!$C$36)+IF($V155=40,N($F155),0))-DK155,0),MAX($P155-SUM(DV155:FH155),0))</f>
        <v>0</v>
      </c>
      <c r="FJ155" s="48" t="n">
        <f aca="false">MIN(MAX((HH154*(1+HH$5/Setup!$C$36)+IF($V155=41,N($F155),0))-DL155,0),MAX($P155-SUM(DV155:FI155),0))</f>
        <v>0</v>
      </c>
      <c r="FK155" s="48" t="n">
        <f aca="false">MIN(MAX((HI154*(1+HI$5/Setup!$C$36)+IF($V155=42,N($F155),0))-DM155,0),MAX($P155-SUM(DV155:FJ155),0))</f>
        <v>0</v>
      </c>
      <c r="FL155" s="48" t="n">
        <f aca="false">MIN(MAX((HJ154*(1+HJ$5/Setup!$C$36)+IF($V155=43,N($F155),0))-DN155,0),MAX($P155-SUM(DV155:FK155),0))</f>
        <v>0</v>
      </c>
      <c r="FM155" s="48" t="n">
        <f aca="false">MIN(MAX((HK154*(1+HK$5/Setup!$C$36)+IF($V155=44,N($F155),0))-DO155,0),MAX($P155-SUM(DV155:FL155),0))</f>
        <v>0</v>
      </c>
      <c r="FN155" s="48" t="n">
        <f aca="false">MIN(MAX((HL154*(1+HL$5/Setup!$C$36)+IF($V155=45,N($F155),0))-DP155,0),MAX($P155-SUM(DV155:FM155),0))</f>
        <v>0</v>
      </c>
      <c r="FO155" s="48" t="n">
        <f aca="false">MIN(MAX((HM154*(1+HM$5/Setup!$C$36)+IF($V155=46,N($F155),0))-DQ155,0),MAX($P155-SUM(DV155:FN155),0))</f>
        <v>0</v>
      </c>
      <c r="FP155" s="48" t="n">
        <f aca="false">MIN(MAX((HN154*(1+HN$5/Setup!$C$36)+IF($V155=47,N($F155),0))-DR155,0),MAX($P155-SUM(DV155:FO155),0))</f>
        <v>0</v>
      </c>
      <c r="FQ155" s="48" t="n">
        <f aca="false">MIN(MAX((HO154*(1+HO$5/Setup!$C$36)+IF($V155=48,N($F155),0))-DS155,0),MAX($P155-SUM(DV155:FP155),0))</f>
        <v>0</v>
      </c>
      <c r="FR155" s="48" t="n">
        <f aca="false">MIN(MAX((HP154*(1+HP$5/Setup!$C$36)+IF($V155=49,N($F155),0))-DT155,0),MAX($P155-SUM(DV155:FQ155),0))</f>
        <v>0</v>
      </c>
      <c r="FS155" s="48" t="n">
        <f aca="false">MIN(MAX((HQ154*(1+HQ$5/Setup!$C$36)+IF($V155=50,N($F155),0))-DU155,0),MAX($P155-SUM(DV155:FR155),0))</f>
        <v>0</v>
      </c>
      <c r="FT155" s="48" t="n">
        <f aca="false">IF((FT154*(1+FT$5/Setup!$C$36)+IF($V155=1,N($F155),0))-BX155-DV155&lt;0.005,0,(FT154*(1+FT$5/Setup!$C$36)+IF($V155=1,N($F155),0))-BX155-DV155)</f>
        <v>0</v>
      </c>
      <c r="FU155" s="48" t="n">
        <f aca="false">IF((FU154*(1+FU$5/Setup!$C$36)+IF($V155=2,N($F155),0))-BY155-DW155&lt;0.005,0,(FU154*(1+FU$5/Setup!$C$36)+IF($V155=2,N($F155),0))-BY155-DW155)</f>
        <v>0</v>
      </c>
      <c r="FV155" s="48" t="n">
        <f aca="false">IF((FV154*(1+FV$5/Setup!$C$36)+IF($V155=3,N($F155),0))-BZ155-DX155&lt;0.005,0,(FV154*(1+FV$5/Setup!$C$36)+IF($V155=3,N($F155),0))-BZ155-DX155)</f>
        <v>0</v>
      </c>
      <c r="FW155" s="48" t="n">
        <f aca="false">IF((FW154*(1+FW$5/Setup!$C$36)+IF($V155=4,N($F155),0))-CA155-DY155&lt;0.005,0,(FW154*(1+FW$5/Setup!$C$36)+IF($V155=4,N($F155),0))-CA155-DY155)</f>
        <v>0</v>
      </c>
      <c r="FX155" s="48" t="n">
        <f aca="false">IF((FX154*(1+FX$5/Setup!$C$36)+IF($V155=5,N($F155),0))-CB155-DZ155&lt;0.005,0,(FX154*(1+FX$5/Setup!$C$36)+IF($V155=5,N($F155),0))-CB155-DZ155)</f>
        <v>0</v>
      </c>
      <c r="FY155" s="48" t="n">
        <f aca="false">IF((FY154*(1+FY$5/Setup!$C$36)+IF($V155=6,N($F155),0))-CC155-EA155&lt;0.005,0,(FY154*(1+FY$5/Setup!$C$36)+IF($V155=6,N($F155),0))-CC155-EA155)</f>
        <v>0</v>
      </c>
      <c r="FZ155" s="48" t="n">
        <f aca="false">IF((FZ154*(1+FZ$5/Setup!$C$36)+IF($V155=7,N($F155),0))-CD155-EB155&lt;0.005,0,(FZ154*(1+FZ$5/Setup!$C$36)+IF($V155=7,N($F155),0))-CD155-EB155)</f>
        <v>0</v>
      </c>
      <c r="GA155" s="48" t="n">
        <f aca="false">IF((GA154*(1+GA$5/Setup!$C$36)+IF($V155=8,N($F155),0))-CE155-EC155&lt;0.005,0,(GA154*(1+GA$5/Setup!$C$36)+IF($V155=8,N($F155),0))-CE155-EC155)</f>
        <v>0</v>
      </c>
      <c r="GB155" s="48" t="n">
        <f aca="false">IF((GB154*(1+GB$5/Setup!$C$36)+IF($V155=9,N($F155),0))-CF155-ED155&lt;0.005,0,(GB154*(1+GB$5/Setup!$C$36)+IF($V155=9,N($F155),0))-CF155-ED155)</f>
        <v>0</v>
      </c>
      <c r="GC155" s="48" t="n">
        <f aca="false">IF((GC154*(1+GC$5/Setup!$C$36)+IF($V155=10,N($F155),0))-CG155-EE155&lt;0.005,0,(GC154*(1+GC$5/Setup!$C$36)+IF($V155=10,N($F155),0))-CG155-EE155)</f>
        <v>0</v>
      </c>
      <c r="GD155" s="48" t="n">
        <f aca="false">IF((GD154*(1+GD$5/Setup!$C$36)+IF($V155=11,N($F155),0))-CH155-EF155&lt;0.005,0,(GD154*(1+GD$5/Setup!$C$36)+IF($V155=11,N($F155),0))-CH155-EF155)</f>
        <v>0</v>
      </c>
      <c r="GE155" s="48" t="n">
        <f aca="false">IF((GE154*(1+GE$5/Setup!$C$36)+IF($V155=12,N($F155),0))-CI155-EG155&lt;0.005,0,(GE154*(1+GE$5/Setup!$C$36)+IF($V155=12,N($F155),0))-CI155-EG155)</f>
        <v>0</v>
      </c>
      <c r="GF155" s="48" t="n">
        <f aca="false">IF((GF154*(1+GF$5/Setup!$C$36)+IF($V155=13,N($F155),0))-CJ155-EH155&lt;0.005,0,(GF154*(1+GF$5/Setup!$C$36)+IF($V155=13,N($F155),0))-CJ155-EH155)</f>
        <v>0</v>
      </c>
      <c r="GG155" s="48" t="n">
        <f aca="false">IF((GG154*(1+GG$5/Setup!$C$36)+IF($V155=14,N($F155),0))-CK155-EI155&lt;0.005,0,(GG154*(1+GG$5/Setup!$C$36)+IF($V155=14,N($F155),0))-CK155-EI155)</f>
        <v>0</v>
      </c>
      <c r="GH155" s="48" t="n">
        <f aca="false">IF((GH154*(1+GH$5/Setup!$C$36)+IF($V155=15,N($F155),0))-CL155-EJ155&lt;0.005,0,(GH154*(1+GH$5/Setup!$C$36)+IF($V155=15,N($F155),0))-CL155-EJ155)</f>
        <v>0</v>
      </c>
      <c r="GI155" s="48" t="n">
        <f aca="false">IF((GI154*(1+GI$5/Setup!$C$36)+IF($V155=16,N($F155),0))-CM155-EK155&lt;0.005,0,(GI154*(1+GI$5/Setup!$C$36)+IF($V155=16,N($F155),0))-CM155-EK155)</f>
        <v>0</v>
      </c>
      <c r="GJ155" s="48" t="n">
        <f aca="false">IF((GJ154*(1+GJ$5/Setup!$C$36)+IF($V155=17,N($F155),0))-CN155-EL155&lt;0.005,0,(GJ154*(1+GJ$5/Setup!$C$36)+IF($V155=17,N($F155),0))-CN155-EL155)</f>
        <v>0</v>
      </c>
      <c r="GK155" s="48" t="n">
        <f aca="false">IF((GK154*(1+GK$5/Setup!$C$36)+IF($V155=18,N($F155),0))-CO155-EM155&lt;0.005,0,(GK154*(1+GK$5/Setup!$C$36)+IF($V155=18,N($F155),0))-CO155-EM155)</f>
        <v>0</v>
      </c>
      <c r="GL155" s="48" t="n">
        <f aca="false">IF((GL154*(1+GL$5/Setup!$C$36)+IF($V155=19,N($F155),0))-CP155-EN155&lt;0.005,0,(GL154*(1+GL$5/Setup!$C$36)+IF($V155=19,N($F155),0))-CP155-EN155)</f>
        <v>0</v>
      </c>
      <c r="GM155" s="48" t="n">
        <f aca="false">IF((GM154*(1+GM$5/Setup!$C$36)+IF($V155=20,N($F155),0))-CQ155-EO155&lt;0.005,0,(GM154*(1+GM$5/Setup!$C$36)+IF($V155=20,N($F155),0))-CQ155-EO155)</f>
        <v>0</v>
      </c>
      <c r="GN155" s="48" t="n">
        <f aca="false">IF((GN154*(1+GN$5/Setup!$C$36)+IF($V155=21,N($F155),0))-CR155-EP155&lt;0.005,0,(GN154*(1+GN$5/Setup!$C$36)+IF($V155=21,N($F155),0))-CR155-EP155)</f>
        <v>0</v>
      </c>
      <c r="GO155" s="48" t="n">
        <f aca="false">IF((GO154*(1+GO$5/Setup!$C$36)+IF($V155=22,N($F155),0))-CS155-EQ155&lt;0.005,0,(GO154*(1+GO$5/Setup!$C$36)+IF($V155=22,N($F155),0))-CS155-EQ155)</f>
        <v>0</v>
      </c>
      <c r="GP155" s="48" t="n">
        <f aca="false">IF((GP154*(1+GP$5/Setup!$C$36)+IF($V155=23,N($F155),0))-CT155-ER155&lt;0.005,0,(GP154*(1+GP$5/Setup!$C$36)+IF($V155=23,N($F155),0))-CT155-ER155)</f>
        <v>0</v>
      </c>
      <c r="GQ155" s="48" t="n">
        <f aca="false">IF((GQ154*(1+GQ$5/Setup!$C$36)+IF($V155=24,N($F155),0))-CU155-ES155&lt;0.005,0,(GQ154*(1+GQ$5/Setup!$C$36)+IF($V155=24,N($F155),0))-CU155-ES155)</f>
        <v>0</v>
      </c>
      <c r="GR155" s="48" t="n">
        <f aca="false">IF((GR154*(1+GR$5/Setup!$C$36)+IF($V155=25,N($F155),0))-CV155-ET155&lt;0.005,0,(GR154*(1+GR$5/Setup!$C$36)+IF($V155=25,N($F155),0))-CV155-ET155)</f>
        <v>0</v>
      </c>
      <c r="GS155" s="48" t="n">
        <f aca="false">IF((GS154*(1+GS$5/Setup!$C$36)+IF($V155=26,N($F155),0))-CW155-EU155&lt;0.005,0,(GS154*(1+GS$5/Setup!$C$36)+IF($V155=26,N($F155),0))-CW155-EU155)</f>
        <v>0</v>
      </c>
      <c r="GT155" s="48" t="n">
        <f aca="false">IF((GT154*(1+GT$5/Setup!$C$36)+IF($V155=27,N($F155),0))-CX155-EV155&lt;0.005,0,(GT154*(1+GT$5/Setup!$C$36)+IF($V155=27,N($F155),0))-CX155-EV155)</f>
        <v>0</v>
      </c>
      <c r="GU155" s="48" t="n">
        <f aca="false">IF((GU154*(1+GU$5/Setup!$C$36)+IF($V155=28,N($F155),0))-CY155-EW155&lt;0.005,0,(GU154*(1+GU$5/Setup!$C$36)+IF($V155=28,N($F155),0))-CY155-EW155)</f>
        <v>0</v>
      </c>
      <c r="GV155" s="48" t="n">
        <f aca="false">IF((GV154*(1+GV$5/Setup!$C$36)+IF($V155=29,N($F155),0))-CZ155-EX155&lt;0.005,0,(GV154*(1+GV$5/Setup!$C$36)+IF($V155=29,N($F155),0))-CZ155-EX155)</f>
        <v>0</v>
      </c>
      <c r="GW155" s="48" t="n">
        <f aca="false">IF((GW154*(1+GW$5/Setup!$C$36)+IF($V155=30,N($F155),0))-DA155-EY155&lt;0.005,0,(GW154*(1+GW$5/Setup!$C$36)+IF($V155=30,N($F155),0))-DA155-EY155)</f>
        <v>0</v>
      </c>
      <c r="GX155" s="48" t="n">
        <f aca="false">IF((GX154*(1+GX$5/Setup!$C$36)+IF($V155=31,N($F155),0))-DB155-EZ155&lt;0.005,0,(GX154*(1+GX$5/Setup!$C$36)+IF($V155=31,N($F155),0))-DB155-EZ155)</f>
        <v>0</v>
      </c>
      <c r="GY155" s="48" t="n">
        <f aca="false">IF((GY154*(1+GY$5/Setup!$C$36)+IF($V155=32,N($F155),0))-DC155-FA155&lt;0.005,0,(GY154*(1+GY$5/Setup!$C$36)+IF($V155=32,N($F155),0))-DC155-FA155)</f>
        <v>0</v>
      </c>
      <c r="GZ155" s="48" t="n">
        <f aca="false">IF((GZ154*(1+GZ$5/Setup!$C$36)+IF($V155=33,N($F155),0))-DD155-FB155&lt;0.005,0,(GZ154*(1+GZ$5/Setup!$C$36)+IF($V155=33,N($F155),0))-DD155-FB155)</f>
        <v>0</v>
      </c>
      <c r="HA155" s="48" t="n">
        <f aca="false">IF((HA154*(1+HA$5/Setup!$C$36)+IF($V155=34,N($F155),0))-DE155-FC155&lt;0.005,0,(HA154*(1+HA$5/Setup!$C$36)+IF($V155=34,N($F155),0))-DE155-FC155)</f>
        <v>0</v>
      </c>
      <c r="HB155" s="48" t="n">
        <f aca="false">IF((HB154*(1+HB$5/Setup!$C$36)+IF($V155=35,N($F155),0))-DF155-FD155&lt;0.005,0,(HB154*(1+HB$5/Setup!$C$36)+IF($V155=35,N($F155),0))-DF155-FD155)</f>
        <v>0</v>
      </c>
      <c r="HC155" s="48" t="n">
        <f aca="false">IF((HC154*(1+HC$5/Setup!$C$36)+IF($V155=36,N($F155),0))-DG155-FE155&lt;0.005,0,(HC154*(1+HC$5/Setup!$C$36)+IF($V155=36,N($F155),0))-DG155-FE155)</f>
        <v>0</v>
      </c>
      <c r="HD155" s="48" t="n">
        <f aca="false">IF((HD154*(1+HD$5/Setup!$C$36)+IF($V155=37,N($F155),0))-DH155-FF155&lt;0.005,0,(HD154*(1+HD$5/Setup!$C$36)+IF($V155=37,N($F155),0))-DH155-FF155)</f>
        <v>0</v>
      </c>
      <c r="HE155" s="48" t="n">
        <f aca="false">IF((HE154*(1+HE$5/Setup!$C$36)+IF($V155=38,N($F155),0))-DI155-FG155&lt;0.005,0,(HE154*(1+HE$5/Setup!$C$36)+IF($V155=38,N($F155),0))-DI155-FG155)</f>
        <v>0</v>
      </c>
      <c r="HF155" s="48" t="n">
        <f aca="false">IF((HF154*(1+HF$5/Setup!$C$36)+IF($V155=39,N($F155),0))-DJ155-FH155&lt;0.005,0,(HF154*(1+HF$5/Setup!$C$36)+IF($V155=39,N($F155),0))-DJ155-FH155)</f>
        <v>0</v>
      </c>
      <c r="HG155" s="48" t="n">
        <f aca="false">IF((HG154*(1+HG$5/Setup!$C$36)+IF($V155=40,N($F155),0))-DK155-FI155&lt;0.005,0,(HG154*(1+HG$5/Setup!$C$36)+IF($V155=40,N($F155),0))-DK155-FI155)</f>
        <v>0</v>
      </c>
      <c r="HH155" s="48" t="n">
        <f aca="false">IF((HH154*(1+HH$5/Setup!$C$36)+IF($V155=41,N($F155),0))-DL155-FJ155&lt;0.005,0,(HH154*(1+HH$5/Setup!$C$36)+IF($V155=41,N($F155),0))-DL155-FJ155)</f>
        <v>0</v>
      </c>
      <c r="HI155" s="48" t="n">
        <f aca="false">IF((HI154*(1+HI$5/Setup!$C$36)+IF($V155=42,N($F155),0))-DM155-FK155&lt;0.005,0,(HI154*(1+HI$5/Setup!$C$36)+IF($V155=42,N($F155),0))-DM155-FK155)</f>
        <v>0</v>
      </c>
      <c r="HJ155" s="48" t="n">
        <f aca="false">IF((HJ154*(1+HJ$5/Setup!$C$36)+IF($V155=43,N($F155),0))-DN155-FL155&lt;0.005,0,(HJ154*(1+HJ$5/Setup!$C$36)+IF($V155=43,N($F155),0))-DN155-FL155)</f>
        <v>0</v>
      </c>
      <c r="HK155" s="48" t="n">
        <f aca="false">IF((HK154*(1+HK$5/Setup!$C$36)+IF($V155=44,N($F155),0))-DO155-FM155&lt;0.005,0,(HK154*(1+HK$5/Setup!$C$36)+IF($V155=44,N($F155),0))-DO155-FM155)</f>
        <v>0</v>
      </c>
      <c r="HL155" s="48" t="n">
        <f aca="false">IF((HL154*(1+HL$5/Setup!$C$36)+IF($V155=45,N($F155),0))-DP155-FN155&lt;0.005,0,(HL154*(1+HL$5/Setup!$C$36)+IF($V155=45,N($F155),0))-DP155-FN155)</f>
        <v>0</v>
      </c>
      <c r="HM155" s="48" t="n">
        <f aca="false">IF((HM154*(1+HM$5/Setup!$C$36)+IF($V155=46,N($F155),0))-DQ155-FO155&lt;0.005,0,(HM154*(1+HM$5/Setup!$C$36)+IF($V155=46,N($F155),0))-DQ155-FO155)</f>
        <v>0</v>
      </c>
      <c r="HN155" s="48" t="n">
        <f aca="false">IF((HN154*(1+HN$5/Setup!$C$36)+IF($V155=47,N($F155),0))-DR155-FP155&lt;0.005,0,(HN154*(1+HN$5/Setup!$C$36)+IF($V155=47,N($F155),0))-DR155-FP155)</f>
        <v>0</v>
      </c>
      <c r="HO155" s="48" t="n">
        <f aca="false">IF((HO154*(1+HO$5/Setup!$C$36)+IF($V155=48,N($F155),0))-DS155-FQ155&lt;0.005,0,(HO154*(1+HO$5/Setup!$C$36)+IF($V155=48,N($F155),0))-DS155-FQ155)</f>
        <v>0</v>
      </c>
      <c r="HP155" s="48" t="n">
        <f aca="false">IF((HP154*(1+HP$5/Setup!$C$36)+IF($V155=49,N($F155),0))-DT155-FR155&lt;0.005,0,(HP154*(1+HP$5/Setup!$C$36)+IF($V155=49,N($F155),0))-DT155-FR155)</f>
        <v>0</v>
      </c>
      <c r="HQ155" s="48" t="n">
        <f aca="false">IF((HQ154*(1+HQ$5/Setup!$C$36)+IF($V155=50,N($F155),0))-DU155-FS155&lt;0.005,0,(HQ154*(1+HQ$5/Setup!$C$36)+IF($V155=50,N($F155),0))-DU155-FS155)</f>
        <v>0</v>
      </c>
    </row>
    <row r="156" customFormat="false" ht="15" hidden="false" customHeight="false" outlineLevel="0" collapsed="false">
      <c r="A156" s="44" t="n">
        <v>148</v>
      </c>
      <c r="B156" s="45" t="n">
        <f aca="false">IF(Setup!$C$7="Every month",EDATE(Setup!$C$8,($A156-1)),IF(Setup!$C$7="Twice a month",DATE(YEAR(Setup!$C$8),MONTH(Setup!$C$8)+INT((($A156-1)+Setup!$C$41)/2),MIN(IF(MOD(($A156-1)+Setup!$C$41,2)=0,Setup!$C$39,Setup!$C$40),DAY(EOMONTH(DATE(YEAR(Setup!$C$8),MONTH(Setup!$C$8)+INT((($A156-1)+Setup!$C$41)/2),1),0)))),Setup!$C$8+($A156-1)*IF(Setup!$C$7="Every week",7,14)))</f>
        <v>48383</v>
      </c>
      <c r="C156" s="45" t="n">
        <f aca="false">IF(Setup!$C$7="Every month",EDATE(Setup!$C$8,$A156),IF(Setup!$C$7="Twice a month",DATE(YEAR(Setup!$C$8),MONTH(Setup!$C$8)+INT(($A156+Setup!$C$41)/2),MIN(IF(MOD($A156+Setup!$C$41,2)=0,Setup!$C$39,Setup!$C$40),DAY(EOMONTH(DATE(YEAR(Setup!$C$8),MONTH(Setup!$C$8)+INT(($A156+Setup!$C$41)/2),1),0)))),Setup!$C$8+$A156*IF(Setup!$C$7="Every week",7,14)))</f>
        <v>48397</v>
      </c>
      <c r="D156" s="46"/>
      <c r="E156" s="47"/>
      <c r="F156" s="47"/>
      <c r="G156" s="47"/>
      <c r="H156" s="47"/>
      <c r="I156" s="48" t="n">
        <f aca="false">N(Setup!$C$11)+N(E156)</f>
        <v>100</v>
      </c>
      <c r="J156" s="48" t="n">
        <f aca="false">MIN(Setup!$C$37,MAX(I156,0))</f>
        <v>9.23076923076923</v>
      </c>
      <c r="K156" s="48" t="n">
        <f aca="false">MIN(MAX(N(Setup!$C$14)-L155,0),MAX(I156-J156,0))</f>
        <v>0</v>
      </c>
      <c r="L156" s="48" t="n">
        <f aca="false">L155+K156-N(G156)</f>
        <v>500</v>
      </c>
      <c r="M156" s="48" t="n">
        <f aca="false">M155+J156-N(H156)</f>
        <v>1366.15384615385</v>
      </c>
      <c r="N156" s="48" t="n">
        <f aca="false">SUM(BX156:DU156)</f>
        <v>0</v>
      </c>
      <c r="O156" s="48" t="n">
        <f aca="false">SUM(Z156:BW156)-N156</f>
        <v>40</v>
      </c>
      <c r="P156" s="48" t="n">
        <f aca="false">MAX(I156-J156-K156,0)+O156</f>
        <v>130.769230769231</v>
      </c>
      <c r="Q156" s="48" t="n">
        <f aca="false">SUM(DV156:FS156)</f>
        <v>0</v>
      </c>
      <c r="R156" s="49" t="n">
        <f aca="false">N156+J156+K156+Q156</f>
        <v>9.23076923076923</v>
      </c>
      <c r="S156" s="48" t="n">
        <f aca="false">T156-T155-N(F156)+N156+Q156</f>
        <v>0</v>
      </c>
      <c r="T156" s="49" t="n">
        <f aca="false">SUM(FT156:HQ156)</f>
        <v>0</v>
      </c>
      <c r="U156" s="44" t="str">
        <f aca="false">IF(T155&lt;0.005,"",INDEX(Helpers!$C$2:$C$51,IF(_xlfn.MINIFS($DV$6:$FS$6,DV156:FS156,"&gt;0.005")=0,V156,_xlfn.MINIFS($DV$6:$FS$6,DV156:FS156,"&gt;0.005"))))</f>
        <v/>
      </c>
      <c r="V156" s="44" t="n">
        <f aca="false">IF(_xlfn.MINIFS($FT$6:$HQ$6,FT155:HQ155,"&gt;0.005")=0,1,_xlfn.MINIFS($FT$6:$HQ$6,FT155:HQ155,"&gt;0.005"))</f>
        <v>1</v>
      </c>
      <c r="W156" s="44" t="n">
        <f aca="false">IF(AND(D156&lt;&gt;"Paid",T155&gt;0.005),1,0)</f>
        <v>0</v>
      </c>
      <c r="X156" s="48" t="n">
        <f aca="false">SUMPRODUCT(((Helpers!$G$2:$G$51*(1+(Helpers!$D$2:$D$51+0.000000001)/12)^(($B156-Setup!$C$8)/(365.25/12))-Helpers!$E$2:$E$51*((1+(Helpers!$D$2:$D$51+0.000000001)/12)^(($B156-Setup!$C$8)/(365.25/12))-1)/((Helpers!$D$2:$D$51+0.000000001)/12))&gt;0)*(Helpers!$G$2:$G$51*(1+(Helpers!$D$2:$D$51+0.000000001)/12)^(($B156-Setup!$C$8)/(365.25/12))-Helpers!$E$2:$E$51*((1+(Helpers!$D$2:$D$51+0.000000001)/12)^(($B156-Setup!$C$8)/(365.25/12))-1)/((Helpers!$D$2:$D$51+0.000000001)/12)))</f>
        <v>0</v>
      </c>
      <c r="Y156" s="48"/>
      <c r="Z156" s="48" t="n">
        <f aca="false">IF(OR(N(Z$5)=0,Z$6=""),0,Z$5*((DATE(YEAR($B156),MONTH($B156),MIN(Z$6,DAY(EOMONTH($B156,0))))&gt;=$B156)*(DATE(YEAR($B156),MONTH($B156),MIN(Z$6,DAY(EOMONTH($B156,0))))&lt;$C156)+(DATE(YEAR($B156),MONTH($B156)+1,MIN(Z$6,DAY(EOMONTH($B156,1))))&gt;=$B156)*(DATE(YEAR($B156),MONTH($B156)+1,MIN(Z$6,DAY(EOMONTH($B156,1))))&lt;$C156)))</f>
        <v>0</v>
      </c>
      <c r="AA156" s="48" t="n">
        <f aca="false">IF(OR(N(AA$5)=0,AA$6=""),0,AA$5*((DATE(YEAR($B156),MONTH($B156),MIN(AA$6,DAY(EOMONTH($B156,0))))&gt;=$B156)*(DATE(YEAR($B156),MONTH($B156),MIN(AA$6,DAY(EOMONTH($B156,0))))&lt;$C156)+(DATE(YEAR($B156),MONTH($B156)+1,MIN(AA$6,DAY(EOMONTH($B156,1))))&gt;=$B156)*(DATE(YEAR($B156),MONTH($B156)+1,MIN(AA$6,DAY(EOMONTH($B156,1))))&lt;$C156)))</f>
        <v>40</v>
      </c>
      <c r="AB156" s="48" t="n">
        <f aca="false">IF(OR(N(AB$5)=0,AB$6=""),0,AB$5*((DATE(YEAR($B156),MONTH($B156),MIN(AB$6,DAY(EOMONTH($B156,0))))&gt;=$B156)*(DATE(YEAR($B156),MONTH($B156),MIN(AB$6,DAY(EOMONTH($B156,0))))&lt;$C156)+(DATE(YEAR($B156),MONTH($B156)+1,MIN(AB$6,DAY(EOMONTH($B156,1))))&gt;=$B156)*(DATE(YEAR($B156),MONTH($B156)+1,MIN(AB$6,DAY(EOMONTH($B156,1))))&lt;$C156)))</f>
        <v>0</v>
      </c>
      <c r="AC156" s="48" t="n">
        <f aca="false">IF(OR(N(AC$5)=0,AC$6=""),0,AC$5*((DATE(YEAR($B156),MONTH($B156),MIN(AC$6,DAY(EOMONTH($B156,0))))&gt;=$B156)*(DATE(YEAR($B156),MONTH($B156),MIN(AC$6,DAY(EOMONTH($B156,0))))&lt;$C156)+(DATE(YEAR($B156),MONTH($B156)+1,MIN(AC$6,DAY(EOMONTH($B156,1))))&gt;=$B156)*(DATE(YEAR($B156),MONTH($B156)+1,MIN(AC$6,DAY(EOMONTH($B156,1))))&lt;$C156)))</f>
        <v>0</v>
      </c>
      <c r="AD156" s="48" t="n">
        <f aca="false">IF(OR(N(AD$5)=0,AD$6=""),0,AD$5*((DATE(YEAR($B156),MONTH($B156),MIN(AD$6,DAY(EOMONTH($B156,0))))&gt;=$B156)*(DATE(YEAR($B156),MONTH($B156),MIN(AD$6,DAY(EOMONTH($B156,0))))&lt;$C156)+(DATE(YEAR($B156),MONTH($B156)+1,MIN(AD$6,DAY(EOMONTH($B156,1))))&gt;=$B156)*(DATE(YEAR($B156),MONTH($B156)+1,MIN(AD$6,DAY(EOMONTH($B156,1))))&lt;$C156)))</f>
        <v>0</v>
      </c>
      <c r="AE156" s="48" t="n">
        <f aca="false">IF(OR(N(AE$5)=0,AE$6=""),0,AE$5*((DATE(YEAR($B156),MONTH($B156),MIN(AE$6,DAY(EOMONTH($B156,0))))&gt;=$B156)*(DATE(YEAR($B156),MONTH($B156),MIN(AE$6,DAY(EOMONTH($B156,0))))&lt;$C156)+(DATE(YEAR($B156),MONTH($B156)+1,MIN(AE$6,DAY(EOMONTH($B156,1))))&gt;=$B156)*(DATE(YEAR($B156),MONTH($B156)+1,MIN(AE$6,DAY(EOMONTH($B156,1))))&lt;$C156)))</f>
        <v>0</v>
      </c>
      <c r="AF156" s="48" t="n">
        <f aca="false">IF(OR(N(AF$5)=0,AF$6=""),0,AF$5*((DATE(YEAR($B156),MONTH($B156),MIN(AF$6,DAY(EOMONTH($B156,0))))&gt;=$B156)*(DATE(YEAR($B156),MONTH($B156),MIN(AF$6,DAY(EOMONTH($B156,0))))&lt;$C156)+(DATE(YEAR($B156),MONTH($B156)+1,MIN(AF$6,DAY(EOMONTH($B156,1))))&gt;=$B156)*(DATE(YEAR($B156),MONTH($B156)+1,MIN(AF$6,DAY(EOMONTH($B156,1))))&lt;$C156)))</f>
        <v>0</v>
      </c>
      <c r="AG156" s="48" t="n">
        <f aca="false">IF(OR(N(AG$5)=0,AG$6=""),0,AG$5*((DATE(YEAR($B156),MONTH($B156),MIN(AG$6,DAY(EOMONTH($B156,0))))&gt;=$B156)*(DATE(YEAR($B156),MONTH($B156),MIN(AG$6,DAY(EOMONTH($B156,0))))&lt;$C156)+(DATE(YEAR($B156),MONTH($B156)+1,MIN(AG$6,DAY(EOMONTH($B156,1))))&gt;=$B156)*(DATE(YEAR($B156),MONTH($B156)+1,MIN(AG$6,DAY(EOMONTH($B156,1))))&lt;$C156)))</f>
        <v>0</v>
      </c>
      <c r="AH156" s="48" t="n">
        <f aca="false">IF(OR(N(AH$5)=0,AH$6=""),0,AH$5*((DATE(YEAR($B156),MONTH($B156),MIN(AH$6,DAY(EOMONTH($B156,0))))&gt;=$B156)*(DATE(YEAR($B156),MONTH($B156),MIN(AH$6,DAY(EOMONTH($B156,0))))&lt;$C156)+(DATE(YEAR($B156),MONTH($B156)+1,MIN(AH$6,DAY(EOMONTH($B156,1))))&gt;=$B156)*(DATE(YEAR($B156),MONTH($B156)+1,MIN(AH$6,DAY(EOMONTH($B156,1))))&lt;$C156)))</f>
        <v>0</v>
      </c>
      <c r="AI156" s="48" t="n">
        <f aca="false">IF(OR(N(AI$5)=0,AI$6=""),0,AI$5*((DATE(YEAR($B156),MONTH($B156),MIN(AI$6,DAY(EOMONTH($B156,0))))&gt;=$B156)*(DATE(YEAR($B156),MONTH($B156),MIN(AI$6,DAY(EOMONTH($B156,0))))&lt;$C156)+(DATE(YEAR($B156),MONTH($B156)+1,MIN(AI$6,DAY(EOMONTH($B156,1))))&gt;=$B156)*(DATE(YEAR($B156),MONTH($B156)+1,MIN(AI$6,DAY(EOMONTH($B156,1))))&lt;$C156)))</f>
        <v>0</v>
      </c>
      <c r="AJ156" s="48" t="n">
        <f aca="false">IF(OR(N(AJ$5)=0,AJ$6=""),0,AJ$5*((DATE(YEAR($B156),MONTH($B156),MIN(AJ$6,DAY(EOMONTH($B156,0))))&gt;=$B156)*(DATE(YEAR($B156),MONTH($B156),MIN(AJ$6,DAY(EOMONTH($B156,0))))&lt;$C156)+(DATE(YEAR($B156),MONTH($B156)+1,MIN(AJ$6,DAY(EOMONTH($B156,1))))&gt;=$B156)*(DATE(YEAR($B156),MONTH($B156)+1,MIN(AJ$6,DAY(EOMONTH($B156,1))))&lt;$C156)))</f>
        <v>0</v>
      </c>
      <c r="AK156" s="48" t="n">
        <f aca="false">IF(OR(N(AK$5)=0,AK$6=""),0,AK$5*((DATE(YEAR($B156),MONTH($B156),MIN(AK$6,DAY(EOMONTH($B156,0))))&gt;=$B156)*(DATE(YEAR($B156),MONTH($B156),MIN(AK$6,DAY(EOMONTH($B156,0))))&lt;$C156)+(DATE(YEAR($B156),MONTH($B156)+1,MIN(AK$6,DAY(EOMONTH($B156,1))))&gt;=$B156)*(DATE(YEAR($B156),MONTH($B156)+1,MIN(AK$6,DAY(EOMONTH($B156,1))))&lt;$C156)))</f>
        <v>0</v>
      </c>
      <c r="AL156" s="48" t="n">
        <f aca="false">IF(OR(N(AL$5)=0,AL$6=""),0,AL$5*((DATE(YEAR($B156),MONTH($B156),MIN(AL$6,DAY(EOMONTH($B156,0))))&gt;=$B156)*(DATE(YEAR($B156),MONTH($B156),MIN(AL$6,DAY(EOMONTH($B156,0))))&lt;$C156)+(DATE(YEAR($B156),MONTH($B156)+1,MIN(AL$6,DAY(EOMONTH($B156,1))))&gt;=$B156)*(DATE(YEAR($B156),MONTH($B156)+1,MIN(AL$6,DAY(EOMONTH($B156,1))))&lt;$C156)))</f>
        <v>0</v>
      </c>
      <c r="AM156" s="48" t="n">
        <f aca="false">IF(OR(N(AM$5)=0,AM$6=""),0,AM$5*((DATE(YEAR($B156),MONTH($B156),MIN(AM$6,DAY(EOMONTH($B156,0))))&gt;=$B156)*(DATE(YEAR($B156),MONTH($B156),MIN(AM$6,DAY(EOMONTH($B156,0))))&lt;$C156)+(DATE(YEAR($B156),MONTH($B156)+1,MIN(AM$6,DAY(EOMONTH($B156,1))))&gt;=$B156)*(DATE(YEAR($B156),MONTH($B156)+1,MIN(AM$6,DAY(EOMONTH($B156,1))))&lt;$C156)))</f>
        <v>0</v>
      </c>
      <c r="AN156" s="48" t="n">
        <f aca="false">IF(OR(N(AN$5)=0,AN$6=""),0,AN$5*((DATE(YEAR($B156),MONTH($B156),MIN(AN$6,DAY(EOMONTH($B156,0))))&gt;=$B156)*(DATE(YEAR($B156),MONTH($B156),MIN(AN$6,DAY(EOMONTH($B156,0))))&lt;$C156)+(DATE(YEAR($B156),MONTH($B156)+1,MIN(AN$6,DAY(EOMONTH($B156,1))))&gt;=$B156)*(DATE(YEAR($B156),MONTH($B156)+1,MIN(AN$6,DAY(EOMONTH($B156,1))))&lt;$C156)))</f>
        <v>0</v>
      </c>
      <c r="AO156" s="48" t="n">
        <f aca="false">IF(OR(N(AO$5)=0,AO$6=""),0,AO$5*((DATE(YEAR($B156),MONTH($B156),MIN(AO$6,DAY(EOMONTH($B156,0))))&gt;=$B156)*(DATE(YEAR($B156),MONTH($B156),MIN(AO$6,DAY(EOMONTH($B156,0))))&lt;$C156)+(DATE(YEAR($B156),MONTH($B156)+1,MIN(AO$6,DAY(EOMONTH($B156,1))))&gt;=$B156)*(DATE(YEAR($B156),MONTH($B156)+1,MIN(AO$6,DAY(EOMONTH($B156,1))))&lt;$C156)))</f>
        <v>0</v>
      </c>
      <c r="AP156" s="48" t="n">
        <f aca="false">IF(OR(N(AP$5)=0,AP$6=""),0,AP$5*((DATE(YEAR($B156),MONTH($B156),MIN(AP$6,DAY(EOMONTH($B156,0))))&gt;=$B156)*(DATE(YEAR($B156),MONTH($B156),MIN(AP$6,DAY(EOMONTH($B156,0))))&lt;$C156)+(DATE(YEAR($B156),MONTH($B156)+1,MIN(AP$6,DAY(EOMONTH($B156,1))))&gt;=$B156)*(DATE(YEAR($B156),MONTH($B156)+1,MIN(AP$6,DAY(EOMONTH($B156,1))))&lt;$C156)))</f>
        <v>0</v>
      </c>
      <c r="AQ156" s="48" t="n">
        <f aca="false">IF(OR(N(AQ$5)=0,AQ$6=""),0,AQ$5*((DATE(YEAR($B156),MONTH($B156),MIN(AQ$6,DAY(EOMONTH($B156,0))))&gt;=$B156)*(DATE(YEAR($B156),MONTH($B156),MIN(AQ$6,DAY(EOMONTH($B156,0))))&lt;$C156)+(DATE(YEAR($B156),MONTH($B156)+1,MIN(AQ$6,DAY(EOMONTH($B156,1))))&gt;=$B156)*(DATE(YEAR($B156),MONTH($B156)+1,MIN(AQ$6,DAY(EOMONTH($B156,1))))&lt;$C156)))</f>
        <v>0</v>
      </c>
      <c r="AR156" s="48" t="n">
        <f aca="false">IF(OR(N(AR$5)=0,AR$6=""),0,AR$5*((DATE(YEAR($B156),MONTH($B156),MIN(AR$6,DAY(EOMONTH($B156,0))))&gt;=$B156)*(DATE(YEAR($B156),MONTH($B156),MIN(AR$6,DAY(EOMONTH($B156,0))))&lt;$C156)+(DATE(YEAR($B156),MONTH($B156)+1,MIN(AR$6,DAY(EOMONTH($B156,1))))&gt;=$B156)*(DATE(YEAR($B156),MONTH($B156)+1,MIN(AR$6,DAY(EOMONTH($B156,1))))&lt;$C156)))</f>
        <v>0</v>
      </c>
      <c r="AS156" s="48" t="n">
        <f aca="false">IF(OR(N(AS$5)=0,AS$6=""),0,AS$5*((DATE(YEAR($B156),MONTH($B156),MIN(AS$6,DAY(EOMONTH($B156,0))))&gt;=$B156)*(DATE(YEAR($B156),MONTH($B156),MIN(AS$6,DAY(EOMONTH($B156,0))))&lt;$C156)+(DATE(YEAR($B156),MONTH($B156)+1,MIN(AS$6,DAY(EOMONTH($B156,1))))&gt;=$B156)*(DATE(YEAR($B156),MONTH($B156)+1,MIN(AS$6,DAY(EOMONTH($B156,1))))&lt;$C156)))</f>
        <v>0</v>
      </c>
      <c r="AT156" s="48" t="n">
        <f aca="false">IF(OR(N(AT$5)=0,AT$6=""),0,AT$5*((DATE(YEAR($B156),MONTH($B156),MIN(AT$6,DAY(EOMONTH($B156,0))))&gt;=$B156)*(DATE(YEAR($B156),MONTH($B156),MIN(AT$6,DAY(EOMONTH($B156,0))))&lt;$C156)+(DATE(YEAR($B156),MONTH($B156)+1,MIN(AT$6,DAY(EOMONTH($B156,1))))&gt;=$B156)*(DATE(YEAR($B156),MONTH($B156)+1,MIN(AT$6,DAY(EOMONTH($B156,1))))&lt;$C156)))</f>
        <v>0</v>
      </c>
      <c r="AU156" s="48" t="n">
        <f aca="false">IF(OR(N(AU$5)=0,AU$6=""),0,AU$5*((DATE(YEAR($B156),MONTH($B156),MIN(AU$6,DAY(EOMONTH($B156,0))))&gt;=$B156)*(DATE(YEAR($B156),MONTH($B156),MIN(AU$6,DAY(EOMONTH($B156,0))))&lt;$C156)+(DATE(YEAR($B156),MONTH($B156)+1,MIN(AU$6,DAY(EOMONTH($B156,1))))&gt;=$B156)*(DATE(YEAR($B156),MONTH($B156)+1,MIN(AU$6,DAY(EOMONTH($B156,1))))&lt;$C156)))</f>
        <v>0</v>
      </c>
      <c r="AV156" s="48" t="n">
        <f aca="false">IF(OR(N(AV$5)=0,AV$6=""),0,AV$5*((DATE(YEAR($B156),MONTH($B156),MIN(AV$6,DAY(EOMONTH($B156,0))))&gt;=$B156)*(DATE(YEAR($B156),MONTH($B156),MIN(AV$6,DAY(EOMONTH($B156,0))))&lt;$C156)+(DATE(YEAR($B156),MONTH($B156)+1,MIN(AV$6,DAY(EOMONTH($B156,1))))&gt;=$B156)*(DATE(YEAR($B156),MONTH($B156)+1,MIN(AV$6,DAY(EOMONTH($B156,1))))&lt;$C156)))</f>
        <v>0</v>
      </c>
      <c r="AW156" s="48" t="n">
        <f aca="false">IF(OR(N(AW$5)=0,AW$6=""),0,AW$5*((DATE(YEAR($B156),MONTH($B156),MIN(AW$6,DAY(EOMONTH($B156,0))))&gt;=$B156)*(DATE(YEAR($B156),MONTH($B156),MIN(AW$6,DAY(EOMONTH($B156,0))))&lt;$C156)+(DATE(YEAR($B156),MONTH($B156)+1,MIN(AW$6,DAY(EOMONTH($B156,1))))&gt;=$B156)*(DATE(YEAR($B156),MONTH($B156)+1,MIN(AW$6,DAY(EOMONTH($B156,1))))&lt;$C156)))</f>
        <v>0</v>
      </c>
      <c r="AX156" s="48" t="n">
        <f aca="false">IF(OR(N(AX$5)=0,AX$6=""),0,AX$5*((DATE(YEAR($B156),MONTH($B156),MIN(AX$6,DAY(EOMONTH($B156,0))))&gt;=$B156)*(DATE(YEAR($B156),MONTH($B156),MIN(AX$6,DAY(EOMONTH($B156,0))))&lt;$C156)+(DATE(YEAR($B156),MONTH($B156)+1,MIN(AX$6,DAY(EOMONTH($B156,1))))&gt;=$B156)*(DATE(YEAR($B156),MONTH($B156)+1,MIN(AX$6,DAY(EOMONTH($B156,1))))&lt;$C156)))</f>
        <v>0</v>
      </c>
      <c r="AY156" s="48" t="n">
        <f aca="false">IF(OR(N(AY$5)=0,AY$6=""),0,AY$5*((DATE(YEAR($B156),MONTH($B156),MIN(AY$6,DAY(EOMONTH($B156,0))))&gt;=$B156)*(DATE(YEAR($B156),MONTH($B156),MIN(AY$6,DAY(EOMONTH($B156,0))))&lt;$C156)+(DATE(YEAR($B156),MONTH($B156)+1,MIN(AY$6,DAY(EOMONTH($B156,1))))&gt;=$B156)*(DATE(YEAR($B156),MONTH($B156)+1,MIN(AY$6,DAY(EOMONTH($B156,1))))&lt;$C156)))</f>
        <v>0</v>
      </c>
      <c r="AZ156" s="48" t="n">
        <f aca="false">IF(OR(N(AZ$5)=0,AZ$6=""),0,AZ$5*((DATE(YEAR($B156),MONTH($B156),MIN(AZ$6,DAY(EOMONTH($B156,0))))&gt;=$B156)*(DATE(YEAR($B156),MONTH($B156),MIN(AZ$6,DAY(EOMONTH($B156,0))))&lt;$C156)+(DATE(YEAR($B156),MONTH($B156)+1,MIN(AZ$6,DAY(EOMONTH($B156,1))))&gt;=$B156)*(DATE(YEAR($B156),MONTH($B156)+1,MIN(AZ$6,DAY(EOMONTH($B156,1))))&lt;$C156)))</f>
        <v>0</v>
      </c>
      <c r="BA156" s="48" t="n">
        <f aca="false">IF(OR(N(BA$5)=0,BA$6=""),0,BA$5*((DATE(YEAR($B156),MONTH($B156),MIN(BA$6,DAY(EOMONTH($B156,0))))&gt;=$B156)*(DATE(YEAR($B156),MONTH($B156),MIN(BA$6,DAY(EOMONTH($B156,0))))&lt;$C156)+(DATE(YEAR($B156),MONTH($B156)+1,MIN(BA$6,DAY(EOMONTH($B156,1))))&gt;=$B156)*(DATE(YEAR($B156),MONTH($B156)+1,MIN(BA$6,DAY(EOMONTH($B156,1))))&lt;$C156)))</f>
        <v>0</v>
      </c>
      <c r="BB156" s="48" t="n">
        <f aca="false">IF(OR(N(BB$5)=0,BB$6=""),0,BB$5*((DATE(YEAR($B156),MONTH($B156),MIN(BB$6,DAY(EOMONTH($B156,0))))&gt;=$B156)*(DATE(YEAR($B156),MONTH($B156),MIN(BB$6,DAY(EOMONTH($B156,0))))&lt;$C156)+(DATE(YEAR($B156),MONTH($B156)+1,MIN(BB$6,DAY(EOMONTH($B156,1))))&gt;=$B156)*(DATE(YEAR($B156),MONTH($B156)+1,MIN(BB$6,DAY(EOMONTH($B156,1))))&lt;$C156)))</f>
        <v>0</v>
      </c>
      <c r="BC156" s="48" t="n">
        <f aca="false">IF(OR(N(BC$5)=0,BC$6=""),0,BC$5*((DATE(YEAR($B156),MONTH($B156),MIN(BC$6,DAY(EOMONTH($B156,0))))&gt;=$B156)*(DATE(YEAR($B156),MONTH($B156),MIN(BC$6,DAY(EOMONTH($B156,0))))&lt;$C156)+(DATE(YEAR($B156),MONTH($B156)+1,MIN(BC$6,DAY(EOMONTH($B156,1))))&gt;=$B156)*(DATE(YEAR($B156),MONTH($B156)+1,MIN(BC$6,DAY(EOMONTH($B156,1))))&lt;$C156)))</f>
        <v>0</v>
      </c>
      <c r="BD156" s="48" t="n">
        <f aca="false">IF(OR(N(BD$5)=0,BD$6=""),0,BD$5*((DATE(YEAR($B156),MONTH($B156),MIN(BD$6,DAY(EOMONTH($B156,0))))&gt;=$B156)*(DATE(YEAR($B156),MONTH($B156),MIN(BD$6,DAY(EOMONTH($B156,0))))&lt;$C156)+(DATE(YEAR($B156),MONTH($B156)+1,MIN(BD$6,DAY(EOMONTH($B156,1))))&gt;=$B156)*(DATE(YEAR($B156),MONTH($B156)+1,MIN(BD$6,DAY(EOMONTH($B156,1))))&lt;$C156)))</f>
        <v>0</v>
      </c>
      <c r="BE156" s="48" t="n">
        <f aca="false">IF(OR(N(BE$5)=0,BE$6=""),0,BE$5*((DATE(YEAR($B156),MONTH($B156),MIN(BE$6,DAY(EOMONTH($B156,0))))&gt;=$B156)*(DATE(YEAR($B156),MONTH($B156),MIN(BE$6,DAY(EOMONTH($B156,0))))&lt;$C156)+(DATE(YEAR($B156),MONTH($B156)+1,MIN(BE$6,DAY(EOMONTH($B156,1))))&gt;=$B156)*(DATE(YEAR($B156),MONTH($B156)+1,MIN(BE$6,DAY(EOMONTH($B156,1))))&lt;$C156)))</f>
        <v>0</v>
      </c>
      <c r="BF156" s="48" t="n">
        <f aca="false">IF(OR(N(BF$5)=0,BF$6=""),0,BF$5*((DATE(YEAR($B156),MONTH($B156),MIN(BF$6,DAY(EOMONTH($B156,0))))&gt;=$B156)*(DATE(YEAR($B156),MONTH($B156),MIN(BF$6,DAY(EOMONTH($B156,0))))&lt;$C156)+(DATE(YEAR($B156),MONTH($B156)+1,MIN(BF$6,DAY(EOMONTH($B156,1))))&gt;=$B156)*(DATE(YEAR($B156),MONTH($B156)+1,MIN(BF$6,DAY(EOMONTH($B156,1))))&lt;$C156)))</f>
        <v>0</v>
      </c>
      <c r="BG156" s="48" t="n">
        <f aca="false">IF(OR(N(BG$5)=0,BG$6=""),0,BG$5*((DATE(YEAR($B156),MONTH($B156),MIN(BG$6,DAY(EOMONTH($B156,0))))&gt;=$B156)*(DATE(YEAR($B156),MONTH($B156),MIN(BG$6,DAY(EOMONTH($B156,0))))&lt;$C156)+(DATE(YEAR($B156),MONTH($B156)+1,MIN(BG$6,DAY(EOMONTH($B156,1))))&gt;=$B156)*(DATE(YEAR($B156),MONTH($B156)+1,MIN(BG$6,DAY(EOMONTH($B156,1))))&lt;$C156)))</f>
        <v>0</v>
      </c>
      <c r="BH156" s="48" t="n">
        <f aca="false">IF(OR(N(BH$5)=0,BH$6=""),0,BH$5*((DATE(YEAR($B156),MONTH($B156),MIN(BH$6,DAY(EOMONTH($B156,0))))&gt;=$B156)*(DATE(YEAR($B156),MONTH($B156),MIN(BH$6,DAY(EOMONTH($B156,0))))&lt;$C156)+(DATE(YEAR($B156),MONTH($B156)+1,MIN(BH$6,DAY(EOMONTH($B156,1))))&gt;=$B156)*(DATE(YEAR($B156),MONTH($B156)+1,MIN(BH$6,DAY(EOMONTH($B156,1))))&lt;$C156)))</f>
        <v>0</v>
      </c>
      <c r="BI156" s="48" t="n">
        <f aca="false">IF(OR(N(BI$5)=0,BI$6=""),0,BI$5*((DATE(YEAR($B156),MONTH($B156),MIN(BI$6,DAY(EOMONTH($B156,0))))&gt;=$B156)*(DATE(YEAR($B156),MONTH($B156),MIN(BI$6,DAY(EOMONTH($B156,0))))&lt;$C156)+(DATE(YEAR($B156),MONTH($B156)+1,MIN(BI$6,DAY(EOMONTH($B156,1))))&gt;=$B156)*(DATE(YEAR($B156),MONTH($B156)+1,MIN(BI$6,DAY(EOMONTH($B156,1))))&lt;$C156)))</f>
        <v>0</v>
      </c>
      <c r="BJ156" s="48" t="n">
        <f aca="false">IF(OR(N(BJ$5)=0,BJ$6=""),0,BJ$5*((DATE(YEAR($B156),MONTH($B156),MIN(BJ$6,DAY(EOMONTH($B156,0))))&gt;=$B156)*(DATE(YEAR($B156),MONTH($B156),MIN(BJ$6,DAY(EOMONTH($B156,0))))&lt;$C156)+(DATE(YEAR($B156),MONTH($B156)+1,MIN(BJ$6,DAY(EOMONTH($B156,1))))&gt;=$B156)*(DATE(YEAR($B156),MONTH($B156)+1,MIN(BJ$6,DAY(EOMONTH($B156,1))))&lt;$C156)))</f>
        <v>0</v>
      </c>
      <c r="BK156" s="48" t="n">
        <f aca="false">IF(OR(N(BK$5)=0,BK$6=""),0,BK$5*((DATE(YEAR($B156),MONTH($B156),MIN(BK$6,DAY(EOMONTH($B156,0))))&gt;=$B156)*(DATE(YEAR($B156),MONTH($B156),MIN(BK$6,DAY(EOMONTH($B156,0))))&lt;$C156)+(DATE(YEAR($B156),MONTH($B156)+1,MIN(BK$6,DAY(EOMONTH($B156,1))))&gt;=$B156)*(DATE(YEAR($B156),MONTH($B156)+1,MIN(BK$6,DAY(EOMONTH($B156,1))))&lt;$C156)))</f>
        <v>0</v>
      </c>
      <c r="BL156" s="48" t="n">
        <f aca="false">IF(OR(N(BL$5)=0,BL$6=""),0,BL$5*((DATE(YEAR($B156),MONTH($B156),MIN(BL$6,DAY(EOMONTH($B156,0))))&gt;=$B156)*(DATE(YEAR($B156),MONTH($B156),MIN(BL$6,DAY(EOMONTH($B156,0))))&lt;$C156)+(DATE(YEAR($B156),MONTH($B156)+1,MIN(BL$6,DAY(EOMONTH($B156,1))))&gt;=$B156)*(DATE(YEAR($B156),MONTH($B156)+1,MIN(BL$6,DAY(EOMONTH($B156,1))))&lt;$C156)))</f>
        <v>0</v>
      </c>
      <c r="BM156" s="48" t="n">
        <f aca="false">IF(OR(N(BM$5)=0,BM$6=""),0,BM$5*((DATE(YEAR($B156),MONTH($B156),MIN(BM$6,DAY(EOMONTH($B156,0))))&gt;=$B156)*(DATE(YEAR($B156),MONTH($B156),MIN(BM$6,DAY(EOMONTH($B156,0))))&lt;$C156)+(DATE(YEAR($B156),MONTH($B156)+1,MIN(BM$6,DAY(EOMONTH($B156,1))))&gt;=$B156)*(DATE(YEAR($B156),MONTH($B156)+1,MIN(BM$6,DAY(EOMONTH($B156,1))))&lt;$C156)))</f>
        <v>0</v>
      </c>
      <c r="BN156" s="48" t="n">
        <f aca="false">IF(OR(N(BN$5)=0,BN$6=""),0,BN$5*((DATE(YEAR($B156),MONTH($B156),MIN(BN$6,DAY(EOMONTH($B156,0))))&gt;=$B156)*(DATE(YEAR($B156),MONTH($B156),MIN(BN$6,DAY(EOMONTH($B156,0))))&lt;$C156)+(DATE(YEAR($B156),MONTH($B156)+1,MIN(BN$6,DAY(EOMONTH($B156,1))))&gt;=$B156)*(DATE(YEAR($B156),MONTH($B156)+1,MIN(BN$6,DAY(EOMONTH($B156,1))))&lt;$C156)))</f>
        <v>0</v>
      </c>
      <c r="BO156" s="48" t="n">
        <f aca="false">IF(OR(N(BO$5)=0,BO$6=""),0,BO$5*((DATE(YEAR($B156),MONTH($B156),MIN(BO$6,DAY(EOMONTH($B156,0))))&gt;=$B156)*(DATE(YEAR($B156),MONTH($B156),MIN(BO$6,DAY(EOMONTH($B156,0))))&lt;$C156)+(DATE(YEAR($B156),MONTH($B156)+1,MIN(BO$6,DAY(EOMONTH($B156,1))))&gt;=$B156)*(DATE(YEAR($B156),MONTH($B156)+1,MIN(BO$6,DAY(EOMONTH($B156,1))))&lt;$C156)))</f>
        <v>0</v>
      </c>
      <c r="BP156" s="48" t="n">
        <f aca="false">IF(OR(N(BP$5)=0,BP$6=""),0,BP$5*((DATE(YEAR($B156),MONTH($B156),MIN(BP$6,DAY(EOMONTH($B156,0))))&gt;=$B156)*(DATE(YEAR($B156),MONTH($B156),MIN(BP$6,DAY(EOMONTH($B156,0))))&lt;$C156)+(DATE(YEAR($B156),MONTH($B156)+1,MIN(BP$6,DAY(EOMONTH($B156,1))))&gt;=$B156)*(DATE(YEAR($B156),MONTH($B156)+1,MIN(BP$6,DAY(EOMONTH($B156,1))))&lt;$C156)))</f>
        <v>0</v>
      </c>
      <c r="BQ156" s="48" t="n">
        <f aca="false">IF(OR(N(BQ$5)=0,BQ$6=""),0,BQ$5*((DATE(YEAR($B156),MONTH($B156),MIN(BQ$6,DAY(EOMONTH($B156,0))))&gt;=$B156)*(DATE(YEAR($B156),MONTH($B156),MIN(BQ$6,DAY(EOMONTH($B156,0))))&lt;$C156)+(DATE(YEAR($B156),MONTH($B156)+1,MIN(BQ$6,DAY(EOMONTH($B156,1))))&gt;=$B156)*(DATE(YEAR($B156),MONTH($B156)+1,MIN(BQ$6,DAY(EOMONTH($B156,1))))&lt;$C156)))</f>
        <v>0</v>
      </c>
      <c r="BR156" s="48" t="n">
        <f aca="false">IF(OR(N(BR$5)=0,BR$6=""),0,BR$5*((DATE(YEAR($B156),MONTH($B156),MIN(BR$6,DAY(EOMONTH($B156,0))))&gt;=$B156)*(DATE(YEAR($B156),MONTH($B156),MIN(BR$6,DAY(EOMONTH($B156,0))))&lt;$C156)+(DATE(YEAR($B156),MONTH($B156)+1,MIN(BR$6,DAY(EOMONTH($B156,1))))&gt;=$B156)*(DATE(YEAR($B156),MONTH($B156)+1,MIN(BR$6,DAY(EOMONTH($B156,1))))&lt;$C156)))</f>
        <v>0</v>
      </c>
      <c r="BS156" s="48" t="n">
        <f aca="false">IF(OR(N(BS$5)=0,BS$6=""),0,BS$5*((DATE(YEAR($B156),MONTH($B156),MIN(BS$6,DAY(EOMONTH($B156,0))))&gt;=$B156)*(DATE(YEAR($B156),MONTH($B156),MIN(BS$6,DAY(EOMONTH($B156,0))))&lt;$C156)+(DATE(YEAR($B156),MONTH($B156)+1,MIN(BS$6,DAY(EOMONTH($B156,1))))&gt;=$B156)*(DATE(YEAR($B156),MONTH($B156)+1,MIN(BS$6,DAY(EOMONTH($B156,1))))&lt;$C156)))</f>
        <v>0</v>
      </c>
      <c r="BT156" s="48" t="n">
        <f aca="false">IF(OR(N(BT$5)=0,BT$6=""),0,BT$5*((DATE(YEAR($B156),MONTH($B156),MIN(BT$6,DAY(EOMONTH($B156,0))))&gt;=$B156)*(DATE(YEAR($B156),MONTH($B156),MIN(BT$6,DAY(EOMONTH($B156,0))))&lt;$C156)+(DATE(YEAR($B156),MONTH($B156)+1,MIN(BT$6,DAY(EOMONTH($B156,1))))&gt;=$B156)*(DATE(YEAR($B156),MONTH($B156)+1,MIN(BT$6,DAY(EOMONTH($B156,1))))&lt;$C156)))</f>
        <v>0</v>
      </c>
      <c r="BU156" s="48" t="n">
        <f aca="false">IF(OR(N(BU$5)=0,BU$6=""),0,BU$5*((DATE(YEAR($B156),MONTH($B156),MIN(BU$6,DAY(EOMONTH($B156,0))))&gt;=$B156)*(DATE(YEAR($B156),MONTH($B156),MIN(BU$6,DAY(EOMONTH($B156,0))))&lt;$C156)+(DATE(YEAR($B156),MONTH($B156)+1,MIN(BU$6,DAY(EOMONTH($B156,1))))&gt;=$B156)*(DATE(YEAR($B156),MONTH($B156)+1,MIN(BU$6,DAY(EOMONTH($B156,1))))&lt;$C156)))</f>
        <v>0</v>
      </c>
      <c r="BV156" s="48" t="n">
        <f aca="false">IF(OR(N(BV$5)=0,BV$6=""),0,BV$5*((DATE(YEAR($B156),MONTH($B156),MIN(BV$6,DAY(EOMONTH($B156,0))))&gt;=$B156)*(DATE(YEAR($B156),MONTH($B156),MIN(BV$6,DAY(EOMONTH($B156,0))))&lt;$C156)+(DATE(YEAR($B156),MONTH($B156)+1,MIN(BV$6,DAY(EOMONTH($B156,1))))&gt;=$B156)*(DATE(YEAR($B156),MONTH($B156)+1,MIN(BV$6,DAY(EOMONTH($B156,1))))&lt;$C156)))</f>
        <v>0</v>
      </c>
      <c r="BW156" s="48" t="n">
        <f aca="false">IF(OR(N(BW$5)=0,BW$6=""),0,BW$5*((DATE(YEAR($B156),MONTH($B156),MIN(BW$6,DAY(EOMONTH($B156,0))))&gt;=$B156)*(DATE(YEAR($B156),MONTH($B156),MIN(BW$6,DAY(EOMONTH($B156,0))))&lt;$C156)+(DATE(YEAR($B156),MONTH($B156)+1,MIN(BW$6,DAY(EOMONTH($B156,1))))&gt;=$B156)*(DATE(YEAR($B156),MONTH($B156)+1,MIN(BW$6,DAY(EOMONTH($B156,1))))&lt;$C156)))</f>
        <v>0</v>
      </c>
      <c r="BX156" s="48" t="n">
        <f aca="false">MIN(Z156,(FT155*(1+FT$5/Setup!$C$36)+IF($V156=1,N($F156),0)))</f>
        <v>0</v>
      </c>
      <c r="BY156" s="48" t="n">
        <f aca="false">MIN(AA156,(FU155*(1+FU$5/Setup!$C$36)+IF($V156=2,N($F156),0)))</f>
        <v>0</v>
      </c>
      <c r="BZ156" s="48" t="n">
        <f aca="false">MIN(AB156,(FV155*(1+FV$5/Setup!$C$36)+IF($V156=3,N($F156),0)))</f>
        <v>0</v>
      </c>
      <c r="CA156" s="48" t="n">
        <f aca="false">MIN(AC156,(FW155*(1+FW$5/Setup!$C$36)+IF($V156=4,N($F156),0)))</f>
        <v>0</v>
      </c>
      <c r="CB156" s="48" t="n">
        <f aca="false">MIN(AD156,(FX155*(1+FX$5/Setup!$C$36)+IF($V156=5,N($F156),0)))</f>
        <v>0</v>
      </c>
      <c r="CC156" s="48" t="n">
        <f aca="false">MIN(AE156,(FY155*(1+FY$5/Setup!$C$36)+IF($V156=6,N($F156),0)))</f>
        <v>0</v>
      </c>
      <c r="CD156" s="48" t="n">
        <f aca="false">MIN(AF156,(FZ155*(1+FZ$5/Setup!$C$36)+IF($V156=7,N($F156),0)))</f>
        <v>0</v>
      </c>
      <c r="CE156" s="48" t="n">
        <f aca="false">MIN(AG156,(GA155*(1+GA$5/Setup!$C$36)+IF($V156=8,N($F156),0)))</f>
        <v>0</v>
      </c>
      <c r="CF156" s="48" t="n">
        <f aca="false">MIN(AH156,(GB155*(1+GB$5/Setup!$C$36)+IF($V156=9,N($F156),0)))</f>
        <v>0</v>
      </c>
      <c r="CG156" s="48" t="n">
        <f aca="false">MIN(AI156,(GC155*(1+GC$5/Setup!$C$36)+IF($V156=10,N($F156),0)))</f>
        <v>0</v>
      </c>
      <c r="CH156" s="48" t="n">
        <f aca="false">MIN(AJ156,(GD155*(1+GD$5/Setup!$C$36)+IF($V156=11,N($F156),0)))</f>
        <v>0</v>
      </c>
      <c r="CI156" s="48" t="n">
        <f aca="false">MIN(AK156,(GE155*(1+GE$5/Setup!$C$36)+IF($V156=12,N($F156),0)))</f>
        <v>0</v>
      </c>
      <c r="CJ156" s="48" t="n">
        <f aca="false">MIN(AL156,(GF155*(1+GF$5/Setup!$C$36)+IF($V156=13,N($F156),0)))</f>
        <v>0</v>
      </c>
      <c r="CK156" s="48" t="n">
        <f aca="false">MIN(AM156,(GG155*(1+GG$5/Setup!$C$36)+IF($V156=14,N($F156),0)))</f>
        <v>0</v>
      </c>
      <c r="CL156" s="48" t="n">
        <f aca="false">MIN(AN156,(GH155*(1+GH$5/Setup!$C$36)+IF($V156=15,N($F156),0)))</f>
        <v>0</v>
      </c>
      <c r="CM156" s="48" t="n">
        <f aca="false">MIN(AO156,(GI155*(1+GI$5/Setup!$C$36)+IF($V156=16,N($F156),0)))</f>
        <v>0</v>
      </c>
      <c r="CN156" s="48" t="n">
        <f aca="false">MIN(AP156,(GJ155*(1+GJ$5/Setup!$C$36)+IF($V156=17,N($F156),0)))</f>
        <v>0</v>
      </c>
      <c r="CO156" s="48" t="n">
        <f aca="false">MIN(AQ156,(GK155*(1+GK$5/Setup!$C$36)+IF($V156=18,N($F156),0)))</f>
        <v>0</v>
      </c>
      <c r="CP156" s="48" t="n">
        <f aca="false">MIN(AR156,(GL155*(1+GL$5/Setup!$C$36)+IF($V156=19,N($F156),0)))</f>
        <v>0</v>
      </c>
      <c r="CQ156" s="48" t="n">
        <f aca="false">MIN(AS156,(GM155*(1+GM$5/Setup!$C$36)+IF($V156=20,N($F156),0)))</f>
        <v>0</v>
      </c>
      <c r="CR156" s="48" t="n">
        <f aca="false">MIN(AT156,(GN155*(1+GN$5/Setup!$C$36)+IF($V156=21,N($F156),0)))</f>
        <v>0</v>
      </c>
      <c r="CS156" s="48" t="n">
        <f aca="false">MIN(AU156,(GO155*(1+GO$5/Setup!$C$36)+IF($V156=22,N($F156),0)))</f>
        <v>0</v>
      </c>
      <c r="CT156" s="48" t="n">
        <f aca="false">MIN(AV156,(GP155*(1+GP$5/Setup!$C$36)+IF($V156=23,N($F156),0)))</f>
        <v>0</v>
      </c>
      <c r="CU156" s="48" t="n">
        <f aca="false">MIN(AW156,(GQ155*(1+GQ$5/Setup!$C$36)+IF($V156=24,N($F156),0)))</f>
        <v>0</v>
      </c>
      <c r="CV156" s="48" t="n">
        <f aca="false">MIN(AX156,(GR155*(1+GR$5/Setup!$C$36)+IF($V156=25,N($F156),0)))</f>
        <v>0</v>
      </c>
      <c r="CW156" s="48" t="n">
        <f aca="false">MIN(AY156,(GS155*(1+GS$5/Setup!$C$36)+IF($V156=26,N($F156),0)))</f>
        <v>0</v>
      </c>
      <c r="CX156" s="48" t="n">
        <f aca="false">MIN(AZ156,(GT155*(1+GT$5/Setup!$C$36)+IF($V156=27,N($F156),0)))</f>
        <v>0</v>
      </c>
      <c r="CY156" s="48" t="n">
        <f aca="false">MIN(BA156,(GU155*(1+GU$5/Setup!$C$36)+IF($V156=28,N($F156),0)))</f>
        <v>0</v>
      </c>
      <c r="CZ156" s="48" t="n">
        <f aca="false">MIN(BB156,(GV155*(1+GV$5/Setup!$C$36)+IF($V156=29,N($F156),0)))</f>
        <v>0</v>
      </c>
      <c r="DA156" s="48" t="n">
        <f aca="false">MIN(BC156,(GW155*(1+GW$5/Setup!$C$36)+IF($V156=30,N($F156),0)))</f>
        <v>0</v>
      </c>
      <c r="DB156" s="48" t="n">
        <f aca="false">MIN(BD156,(GX155*(1+GX$5/Setup!$C$36)+IF($V156=31,N($F156),0)))</f>
        <v>0</v>
      </c>
      <c r="DC156" s="48" t="n">
        <f aca="false">MIN(BE156,(GY155*(1+GY$5/Setup!$C$36)+IF($V156=32,N($F156),0)))</f>
        <v>0</v>
      </c>
      <c r="DD156" s="48" t="n">
        <f aca="false">MIN(BF156,(GZ155*(1+GZ$5/Setup!$C$36)+IF($V156=33,N($F156),0)))</f>
        <v>0</v>
      </c>
      <c r="DE156" s="48" t="n">
        <f aca="false">MIN(BG156,(HA155*(1+HA$5/Setup!$C$36)+IF($V156=34,N($F156),0)))</f>
        <v>0</v>
      </c>
      <c r="DF156" s="48" t="n">
        <f aca="false">MIN(BH156,(HB155*(1+HB$5/Setup!$C$36)+IF($V156=35,N($F156),0)))</f>
        <v>0</v>
      </c>
      <c r="DG156" s="48" t="n">
        <f aca="false">MIN(BI156,(HC155*(1+HC$5/Setup!$C$36)+IF($V156=36,N($F156),0)))</f>
        <v>0</v>
      </c>
      <c r="DH156" s="48" t="n">
        <f aca="false">MIN(BJ156,(HD155*(1+HD$5/Setup!$C$36)+IF($V156=37,N($F156),0)))</f>
        <v>0</v>
      </c>
      <c r="DI156" s="48" t="n">
        <f aca="false">MIN(BK156,(HE155*(1+HE$5/Setup!$C$36)+IF($V156=38,N($F156),0)))</f>
        <v>0</v>
      </c>
      <c r="DJ156" s="48" t="n">
        <f aca="false">MIN(BL156,(HF155*(1+HF$5/Setup!$C$36)+IF($V156=39,N($F156),0)))</f>
        <v>0</v>
      </c>
      <c r="DK156" s="48" t="n">
        <f aca="false">MIN(BM156,(HG155*(1+HG$5/Setup!$C$36)+IF($V156=40,N($F156),0)))</f>
        <v>0</v>
      </c>
      <c r="DL156" s="48" t="n">
        <f aca="false">MIN(BN156,(HH155*(1+HH$5/Setup!$C$36)+IF($V156=41,N($F156),0)))</f>
        <v>0</v>
      </c>
      <c r="DM156" s="48" t="n">
        <f aca="false">MIN(BO156,(HI155*(1+HI$5/Setup!$C$36)+IF($V156=42,N($F156),0)))</f>
        <v>0</v>
      </c>
      <c r="DN156" s="48" t="n">
        <f aca="false">MIN(BP156,(HJ155*(1+HJ$5/Setup!$C$36)+IF($V156=43,N($F156),0)))</f>
        <v>0</v>
      </c>
      <c r="DO156" s="48" t="n">
        <f aca="false">MIN(BQ156,(HK155*(1+HK$5/Setup!$C$36)+IF($V156=44,N($F156),0)))</f>
        <v>0</v>
      </c>
      <c r="DP156" s="48" t="n">
        <f aca="false">MIN(BR156,(HL155*(1+HL$5/Setup!$C$36)+IF($V156=45,N($F156),0)))</f>
        <v>0</v>
      </c>
      <c r="DQ156" s="48" t="n">
        <f aca="false">MIN(BS156,(HM155*(1+HM$5/Setup!$C$36)+IF($V156=46,N($F156),0)))</f>
        <v>0</v>
      </c>
      <c r="DR156" s="48" t="n">
        <f aca="false">MIN(BT156,(HN155*(1+HN$5/Setup!$C$36)+IF($V156=47,N($F156),0)))</f>
        <v>0</v>
      </c>
      <c r="DS156" s="48" t="n">
        <f aca="false">MIN(BU156,(HO155*(1+HO$5/Setup!$C$36)+IF($V156=48,N($F156),0)))</f>
        <v>0</v>
      </c>
      <c r="DT156" s="48" t="n">
        <f aca="false">MIN(BV156,(HP155*(1+HP$5/Setup!$C$36)+IF($V156=49,N($F156),0)))</f>
        <v>0</v>
      </c>
      <c r="DU156" s="48" t="n">
        <f aca="false">MIN(BW156,(HQ155*(1+HQ$5/Setup!$C$36)+IF($V156=50,N($F156),0)))</f>
        <v>0</v>
      </c>
      <c r="DV156" s="48" t="n">
        <f aca="false">MIN(MAX((FT155*(1+FT$5/Setup!$C$36)+IF($V156=1,N($F156),0))-BX156,0),MAX($P156-0,0))</f>
        <v>0</v>
      </c>
      <c r="DW156" s="48" t="n">
        <f aca="false">MIN(MAX((FU155*(1+FU$5/Setup!$C$36)+IF($V156=2,N($F156),0))-BY156,0),MAX($P156-SUM(DV156:DV156),0))</f>
        <v>0</v>
      </c>
      <c r="DX156" s="48" t="n">
        <f aca="false">MIN(MAX((FV155*(1+FV$5/Setup!$C$36)+IF($V156=3,N($F156),0))-BZ156,0),MAX($P156-SUM(DV156:DW156),0))</f>
        <v>0</v>
      </c>
      <c r="DY156" s="48" t="n">
        <f aca="false">MIN(MAX((FW155*(1+FW$5/Setup!$C$36)+IF($V156=4,N($F156),0))-CA156,0),MAX($P156-SUM(DV156:DX156),0))</f>
        <v>0</v>
      </c>
      <c r="DZ156" s="48" t="n">
        <f aca="false">MIN(MAX((FX155*(1+FX$5/Setup!$C$36)+IF($V156=5,N($F156),0))-CB156,0),MAX($P156-SUM(DV156:DY156),0))</f>
        <v>0</v>
      </c>
      <c r="EA156" s="48" t="n">
        <f aca="false">MIN(MAX((FY155*(1+FY$5/Setup!$C$36)+IF($V156=6,N($F156),0))-CC156,0),MAX($P156-SUM(DV156:DZ156),0))</f>
        <v>0</v>
      </c>
      <c r="EB156" s="48" t="n">
        <f aca="false">MIN(MAX((FZ155*(1+FZ$5/Setup!$C$36)+IF($V156=7,N($F156),0))-CD156,0),MAX($P156-SUM(DV156:EA156),0))</f>
        <v>0</v>
      </c>
      <c r="EC156" s="48" t="n">
        <f aca="false">MIN(MAX((GA155*(1+GA$5/Setup!$C$36)+IF($V156=8,N($F156),0))-CE156,0),MAX($P156-SUM(DV156:EB156),0))</f>
        <v>0</v>
      </c>
      <c r="ED156" s="48" t="n">
        <f aca="false">MIN(MAX((GB155*(1+GB$5/Setup!$C$36)+IF($V156=9,N($F156),0))-CF156,0),MAX($P156-SUM(DV156:EC156),0))</f>
        <v>0</v>
      </c>
      <c r="EE156" s="48" t="n">
        <f aca="false">MIN(MAX((GC155*(1+GC$5/Setup!$C$36)+IF($V156=10,N($F156),0))-CG156,0),MAX($P156-SUM(DV156:ED156),0))</f>
        <v>0</v>
      </c>
      <c r="EF156" s="48" t="n">
        <f aca="false">MIN(MAX((GD155*(1+GD$5/Setup!$C$36)+IF($V156=11,N($F156),0))-CH156,0),MAX($P156-SUM(DV156:EE156),0))</f>
        <v>0</v>
      </c>
      <c r="EG156" s="48" t="n">
        <f aca="false">MIN(MAX((GE155*(1+GE$5/Setup!$C$36)+IF($V156=12,N($F156),0))-CI156,0),MAX($P156-SUM(DV156:EF156),0))</f>
        <v>0</v>
      </c>
      <c r="EH156" s="48" t="n">
        <f aca="false">MIN(MAX((GF155*(1+GF$5/Setup!$C$36)+IF($V156=13,N($F156),0))-CJ156,0),MAX($P156-SUM(DV156:EG156),0))</f>
        <v>0</v>
      </c>
      <c r="EI156" s="48" t="n">
        <f aca="false">MIN(MAX((GG155*(1+GG$5/Setup!$C$36)+IF($V156=14,N($F156),0))-CK156,0),MAX($P156-SUM(DV156:EH156),0))</f>
        <v>0</v>
      </c>
      <c r="EJ156" s="48" t="n">
        <f aca="false">MIN(MAX((GH155*(1+GH$5/Setup!$C$36)+IF($V156=15,N($F156),0))-CL156,0),MAX($P156-SUM(DV156:EI156),0))</f>
        <v>0</v>
      </c>
      <c r="EK156" s="48" t="n">
        <f aca="false">MIN(MAX((GI155*(1+GI$5/Setup!$C$36)+IF($V156=16,N($F156),0))-CM156,0),MAX($P156-SUM(DV156:EJ156),0))</f>
        <v>0</v>
      </c>
      <c r="EL156" s="48" t="n">
        <f aca="false">MIN(MAX((GJ155*(1+GJ$5/Setup!$C$36)+IF($V156=17,N($F156),0))-CN156,0),MAX($P156-SUM(DV156:EK156),0))</f>
        <v>0</v>
      </c>
      <c r="EM156" s="48" t="n">
        <f aca="false">MIN(MAX((GK155*(1+GK$5/Setup!$C$36)+IF($V156=18,N($F156),0))-CO156,0),MAX($P156-SUM(DV156:EL156),0))</f>
        <v>0</v>
      </c>
      <c r="EN156" s="48" t="n">
        <f aca="false">MIN(MAX((GL155*(1+GL$5/Setup!$C$36)+IF($V156=19,N($F156),0))-CP156,0),MAX($P156-SUM(DV156:EM156),0))</f>
        <v>0</v>
      </c>
      <c r="EO156" s="48" t="n">
        <f aca="false">MIN(MAX((GM155*(1+GM$5/Setup!$C$36)+IF($V156=20,N($F156),0))-CQ156,0),MAX($P156-SUM(DV156:EN156),0))</f>
        <v>0</v>
      </c>
      <c r="EP156" s="48" t="n">
        <f aca="false">MIN(MAX((GN155*(1+GN$5/Setup!$C$36)+IF($V156=21,N($F156),0))-CR156,0),MAX($P156-SUM(DV156:EO156),0))</f>
        <v>0</v>
      </c>
      <c r="EQ156" s="48" t="n">
        <f aca="false">MIN(MAX((GO155*(1+GO$5/Setup!$C$36)+IF($V156=22,N($F156),0))-CS156,0),MAX($P156-SUM(DV156:EP156),0))</f>
        <v>0</v>
      </c>
      <c r="ER156" s="48" t="n">
        <f aca="false">MIN(MAX((GP155*(1+GP$5/Setup!$C$36)+IF($V156=23,N($F156),0))-CT156,0),MAX($P156-SUM(DV156:EQ156),0))</f>
        <v>0</v>
      </c>
      <c r="ES156" s="48" t="n">
        <f aca="false">MIN(MAX((GQ155*(1+GQ$5/Setup!$C$36)+IF($V156=24,N($F156),0))-CU156,0),MAX($P156-SUM(DV156:ER156),0))</f>
        <v>0</v>
      </c>
      <c r="ET156" s="48" t="n">
        <f aca="false">MIN(MAX((GR155*(1+GR$5/Setup!$C$36)+IF($V156=25,N($F156),0))-CV156,0),MAX($P156-SUM(DV156:ES156),0))</f>
        <v>0</v>
      </c>
      <c r="EU156" s="48" t="n">
        <f aca="false">MIN(MAX((GS155*(1+GS$5/Setup!$C$36)+IF($V156=26,N($F156),0))-CW156,0),MAX($P156-SUM(DV156:ET156),0))</f>
        <v>0</v>
      </c>
      <c r="EV156" s="48" t="n">
        <f aca="false">MIN(MAX((GT155*(1+GT$5/Setup!$C$36)+IF($V156=27,N($F156),0))-CX156,0),MAX($P156-SUM(DV156:EU156),0))</f>
        <v>0</v>
      </c>
      <c r="EW156" s="48" t="n">
        <f aca="false">MIN(MAX((GU155*(1+GU$5/Setup!$C$36)+IF($V156=28,N($F156),0))-CY156,0),MAX($P156-SUM(DV156:EV156),0))</f>
        <v>0</v>
      </c>
      <c r="EX156" s="48" t="n">
        <f aca="false">MIN(MAX((GV155*(1+GV$5/Setup!$C$36)+IF($V156=29,N($F156),0))-CZ156,0),MAX($P156-SUM(DV156:EW156),0))</f>
        <v>0</v>
      </c>
      <c r="EY156" s="48" t="n">
        <f aca="false">MIN(MAX((GW155*(1+GW$5/Setup!$C$36)+IF($V156=30,N($F156),0))-DA156,0),MAX($P156-SUM(DV156:EX156),0))</f>
        <v>0</v>
      </c>
      <c r="EZ156" s="48" t="n">
        <f aca="false">MIN(MAX((GX155*(1+GX$5/Setup!$C$36)+IF($V156=31,N($F156),0))-DB156,0),MAX($P156-SUM(DV156:EY156),0))</f>
        <v>0</v>
      </c>
      <c r="FA156" s="48" t="n">
        <f aca="false">MIN(MAX((GY155*(1+GY$5/Setup!$C$36)+IF($V156=32,N($F156),0))-DC156,0),MAX($P156-SUM(DV156:EZ156),0))</f>
        <v>0</v>
      </c>
      <c r="FB156" s="48" t="n">
        <f aca="false">MIN(MAX((GZ155*(1+GZ$5/Setup!$C$36)+IF($V156=33,N($F156),0))-DD156,0),MAX($P156-SUM(DV156:FA156),0))</f>
        <v>0</v>
      </c>
      <c r="FC156" s="48" t="n">
        <f aca="false">MIN(MAX((HA155*(1+HA$5/Setup!$C$36)+IF($V156=34,N($F156),0))-DE156,0),MAX($P156-SUM(DV156:FB156),0))</f>
        <v>0</v>
      </c>
      <c r="FD156" s="48" t="n">
        <f aca="false">MIN(MAX((HB155*(1+HB$5/Setup!$C$36)+IF($V156=35,N($F156),0))-DF156,0),MAX($P156-SUM(DV156:FC156),0))</f>
        <v>0</v>
      </c>
      <c r="FE156" s="48" t="n">
        <f aca="false">MIN(MAX((HC155*(1+HC$5/Setup!$C$36)+IF($V156=36,N($F156),0))-DG156,0),MAX($P156-SUM(DV156:FD156),0))</f>
        <v>0</v>
      </c>
      <c r="FF156" s="48" t="n">
        <f aca="false">MIN(MAX((HD155*(1+HD$5/Setup!$C$36)+IF($V156=37,N($F156),0))-DH156,0),MAX($P156-SUM(DV156:FE156),0))</f>
        <v>0</v>
      </c>
      <c r="FG156" s="48" t="n">
        <f aca="false">MIN(MAX((HE155*(1+HE$5/Setup!$C$36)+IF($V156=38,N($F156),0))-DI156,0),MAX($P156-SUM(DV156:FF156),0))</f>
        <v>0</v>
      </c>
      <c r="FH156" s="48" t="n">
        <f aca="false">MIN(MAX((HF155*(1+HF$5/Setup!$C$36)+IF($V156=39,N($F156),0))-DJ156,0),MAX($P156-SUM(DV156:FG156),0))</f>
        <v>0</v>
      </c>
      <c r="FI156" s="48" t="n">
        <f aca="false">MIN(MAX((HG155*(1+HG$5/Setup!$C$36)+IF($V156=40,N($F156),0))-DK156,0),MAX($P156-SUM(DV156:FH156),0))</f>
        <v>0</v>
      </c>
      <c r="FJ156" s="48" t="n">
        <f aca="false">MIN(MAX((HH155*(1+HH$5/Setup!$C$36)+IF($V156=41,N($F156),0))-DL156,0),MAX($P156-SUM(DV156:FI156),0))</f>
        <v>0</v>
      </c>
      <c r="FK156" s="48" t="n">
        <f aca="false">MIN(MAX((HI155*(1+HI$5/Setup!$C$36)+IF($V156=42,N($F156),0))-DM156,0),MAX($P156-SUM(DV156:FJ156),0))</f>
        <v>0</v>
      </c>
      <c r="FL156" s="48" t="n">
        <f aca="false">MIN(MAX((HJ155*(1+HJ$5/Setup!$C$36)+IF($V156=43,N($F156),0))-DN156,0),MAX($P156-SUM(DV156:FK156),0))</f>
        <v>0</v>
      </c>
      <c r="FM156" s="48" t="n">
        <f aca="false">MIN(MAX((HK155*(1+HK$5/Setup!$C$36)+IF($V156=44,N($F156),0))-DO156,0),MAX($P156-SUM(DV156:FL156),0))</f>
        <v>0</v>
      </c>
      <c r="FN156" s="48" t="n">
        <f aca="false">MIN(MAX((HL155*(1+HL$5/Setup!$C$36)+IF($V156=45,N($F156),0))-DP156,0),MAX($P156-SUM(DV156:FM156),0))</f>
        <v>0</v>
      </c>
      <c r="FO156" s="48" t="n">
        <f aca="false">MIN(MAX((HM155*(1+HM$5/Setup!$C$36)+IF($V156=46,N($F156),0))-DQ156,0),MAX($P156-SUM(DV156:FN156),0))</f>
        <v>0</v>
      </c>
      <c r="FP156" s="48" t="n">
        <f aca="false">MIN(MAX((HN155*(1+HN$5/Setup!$C$36)+IF($V156=47,N($F156),0))-DR156,0),MAX($P156-SUM(DV156:FO156),0))</f>
        <v>0</v>
      </c>
      <c r="FQ156" s="48" t="n">
        <f aca="false">MIN(MAX((HO155*(1+HO$5/Setup!$C$36)+IF($V156=48,N($F156),0))-DS156,0),MAX($P156-SUM(DV156:FP156),0))</f>
        <v>0</v>
      </c>
      <c r="FR156" s="48" t="n">
        <f aca="false">MIN(MAX((HP155*(1+HP$5/Setup!$C$36)+IF($V156=49,N($F156),0))-DT156,0),MAX($P156-SUM(DV156:FQ156),0))</f>
        <v>0</v>
      </c>
      <c r="FS156" s="48" t="n">
        <f aca="false">MIN(MAX((HQ155*(1+HQ$5/Setup!$C$36)+IF($V156=50,N($F156),0))-DU156,0),MAX($P156-SUM(DV156:FR156),0))</f>
        <v>0</v>
      </c>
      <c r="FT156" s="48" t="n">
        <f aca="false">IF((FT155*(1+FT$5/Setup!$C$36)+IF($V156=1,N($F156),0))-BX156-DV156&lt;0.005,0,(FT155*(1+FT$5/Setup!$C$36)+IF($V156=1,N($F156),0))-BX156-DV156)</f>
        <v>0</v>
      </c>
      <c r="FU156" s="48" t="n">
        <f aca="false">IF((FU155*(1+FU$5/Setup!$C$36)+IF($V156=2,N($F156),0))-BY156-DW156&lt;0.005,0,(FU155*(1+FU$5/Setup!$C$36)+IF($V156=2,N($F156),0))-BY156-DW156)</f>
        <v>0</v>
      </c>
      <c r="FV156" s="48" t="n">
        <f aca="false">IF((FV155*(1+FV$5/Setup!$C$36)+IF($V156=3,N($F156),0))-BZ156-DX156&lt;0.005,0,(FV155*(1+FV$5/Setup!$C$36)+IF($V156=3,N($F156),0))-BZ156-DX156)</f>
        <v>0</v>
      </c>
      <c r="FW156" s="48" t="n">
        <f aca="false">IF((FW155*(1+FW$5/Setup!$C$36)+IF($V156=4,N($F156),0))-CA156-DY156&lt;0.005,0,(FW155*(1+FW$5/Setup!$C$36)+IF($V156=4,N($F156),0))-CA156-DY156)</f>
        <v>0</v>
      </c>
      <c r="FX156" s="48" t="n">
        <f aca="false">IF((FX155*(1+FX$5/Setup!$C$36)+IF($V156=5,N($F156),0))-CB156-DZ156&lt;0.005,0,(FX155*(1+FX$5/Setup!$C$36)+IF($V156=5,N($F156),0))-CB156-DZ156)</f>
        <v>0</v>
      </c>
      <c r="FY156" s="48" t="n">
        <f aca="false">IF((FY155*(1+FY$5/Setup!$C$36)+IF($V156=6,N($F156),0))-CC156-EA156&lt;0.005,0,(FY155*(1+FY$5/Setup!$C$36)+IF($V156=6,N($F156),0))-CC156-EA156)</f>
        <v>0</v>
      </c>
      <c r="FZ156" s="48" t="n">
        <f aca="false">IF((FZ155*(1+FZ$5/Setup!$C$36)+IF($V156=7,N($F156),0))-CD156-EB156&lt;0.005,0,(FZ155*(1+FZ$5/Setup!$C$36)+IF($V156=7,N($F156),0))-CD156-EB156)</f>
        <v>0</v>
      </c>
      <c r="GA156" s="48" t="n">
        <f aca="false">IF((GA155*(1+GA$5/Setup!$C$36)+IF($V156=8,N($F156),0))-CE156-EC156&lt;0.005,0,(GA155*(1+GA$5/Setup!$C$36)+IF($V156=8,N($F156),0))-CE156-EC156)</f>
        <v>0</v>
      </c>
      <c r="GB156" s="48" t="n">
        <f aca="false">IF((GB155*(1+GB$5/Setup!$C$36)+IF($V156=9,N($F156),0))-CF156-ED156&lt;0.005,0,(GB155*(1+GB$5/Setup!$C$36)+IF($V156=9,N($F156),0))-CF156-ED156)</f>
        <v>0</v>
      </c>
      <c r="GC156" s="48" t="n">
        <f aca="false">IF((GC155*(1+GC$5/Setup!$C$36)+IF($V156=10,N($F156),0))-CG156-EE156&lt;0.005,0,(GC155*(1+GC$5/Setup!$C$36)+IF($V156=10,N($F156),0))-CG156-EE156)</f>
        <v>0</v>
      </c>
      <c r="GD156" s="48" t="n">
        <f aca="false">IF((GD155*(1+GD$5/Setup!$C$36)+IF($V156=11,N($F156),0))-CH156-EF156&lt;0.005,0,(GD155*(1+GD$5/Setup!$C$36)+IF($V156=11,N($F156),0))-CH156-EF156)</f>
        <v>0</v>
      </c>
      <c r="GE156" s="48" t="n">
        <f aca="false">IF((GE155*(1+GE$5/Setup!$C$36)+IF($V156=12,N($F156),0))-CI156-EG156&lt;0.005,0,(GE155*(1+GE$5/Setup!$C$36)+IF($V156=12,N($F156),0))-CI156-EG156)</f>
        <v>0</v>
      </c>
      <c r="GF156" s="48" t="n">
        <f aca="false">IF((GF155*(1+GF$5/Setup!$C$36)+IF($V156=13,N($F156),0))-CJ156-EH156&lt;0.005,0,(GF155*(1+GF$5/Setup!$C$36)+IF($V156=13,N($F156),0))-CJ156-EH156)</f>
        <v>0</v>
      </c>
      <c r="GG156" s="48" t="n">
        <f aca="false">IF((GG155*(1+GG$5/Setup!$C$36)+IF($V156=14,N($F156),0))-CK156-EI156&lt;0.005,0,(GG155*(1+GG$5/Setup!$C$36)+IF($V156=14,N($F156),0))-CK156-EI156)</f>
        <v>0</v>
      </c>
      <c r="GH156" s="48" t="n">
        <f aca="false">IF((GH155*(1+GH$5/Setup!$C$36)+IF($V156=15,N($F156),0))-CL156-EJ156&lt;0.005,0,(GH155*(1+GH$5/Setup!$C$36)+IF($V156=15,N($F156),0))-CL156-EJ156)</f>
        <v>0</v>
      </c>
      <c r="GI156" s="48" t="n">
        <f aca="false">IF((GI155*(1+GI$5/Setup!$C$36)+IF($V156=16,N($F156),0))-CM156-EK156&lt;0.005,0,(GI155*(1+GI$5/Setup!$C$36)+IF($V156=16,N($F156),0))-CM156-EK156)</f>
        <v>0</v>
      </c>
      <c r="GJ156" s="48" t="n">
        <f aca="false">IF((GJ155*(1+GJ$5/Setup!$C$36)+IF($V156=17,N($F156),0))-CN156-EL156&lt;0.005,0,(GJ155*(1+GJ$5/Setup!$C$36)+IF($V156=17,N($F156),0))-CN156-EL156)</f>
        <v>0</v>
      </c>
      <c r="GK156" s="48" t="n">
        <f aca="false">IF((GK155*(1+GK$5/Setup!$C$36)+IF($V156=18,N($F156),0))-CO156-EM156&lt;0.005,0,(GK155*(1+GK$5/Setup!$C$36)+IF($V156=18,N($F156),0))-CO156-EM156)</f>
        <v>0</v>
      </c>
      <c r="GL156" s="48" t="n">
        <f aca="false">IF((GL155*(1+GL$5/Setup!$C$36)+IF($V156=19,N($F156),0))-CP156-EN156&lt;0.005,0,(GL155*(1+GL$5/Setup!$C$36)+IF($V156=19,N($F156),0))-CP156-EN156)</f>
        <v>0</v>
      </c>
      <c r="GM156" s="48" t="n">
        <f aca="false">IF((GM155*(1+GM$5/Setup!$C$36)+IF($V156=20,N($F156),0))-CQ156-EO156&lt;0.005,0,(GM155*(1+GM$5/Setup!$C$36)+IF($V156=20,N($F156),0))-CQ156-EO156)</f>
        <v>0</v>
      </c>
      <c r="GN156" s="48" t="n">
        <f aca="false">IF((GN155*(1+GN$5/Setup!$C$36)+IF($V156=21,N($F156),0))-CR156-EP156&lt;0.005,0,(GN155*(1+GN$5/Setup!$C$36)+IF($V156=21,N($F156),0))-CR156-EP156)</f>
        <v>0</v>
      </c>
      <c r="GO156" s="48" t="n">
        <f aca="false">IF((GO155*(1+GO$5/Setup!$C$36)+IF($V156=22,N($F156),0))-CS156-EQ156&lt;0.005,0,(GO155*(1+GO$5/Setup!$C$36)+IF($V156=22,N($F156),0))-CS156-EQ156)</f>
        <v>0</v>
      </c>
      <c r="GP156" s="48" t="n">
        <f aca="false">IF((GP155*(1+GP$5/Setup!$C$36)+IF($V156=23,N($F156),0))-CT156-ER156&lt;0.005,0,(GP155*(1+GP$5/Setup!$C$36)+IF($V156=23,N($F156),0))-CT156-ER156)</f>
        <v>0</v>
      </c>
      <c r="GQ156" s="48" t="n">
        <f aca="false">IF((GQ155*(1+GQ$5/Setup!$C$36)+IF($V156=24,N($F156),0))-CU156-ES156&lt;0.005,0,(GQ155*(1+GQ$5/Setup!$C$36)+IF($V156=24,N($F156),0))-CU156-ES156)</f>
        <v>0</v>
      </c>
      <c r="GR156" s="48" t="n">
        <f aca="false">IF((GR155*(1+GR$5/Setup!$C$36)+IF($V156=25,N($F156),0))-CV156-ET156&lt;0.005,0,(GR155*(1+GR$5/Setup!$C$36)+IF($V156=25,N($F156),0))-CV156-ET156)</f>
        <v>0</v>
      </c>
      <c r="GS156" s="48" t="n">
        <f aca="false">IF((GS155*(1+GS$5/Setup!$C$36)+IF($V156=26,N($F156),0))-CW156-EU156&lt;0.005,0,(GS155*(1+GS$5/Setup!$C$36)+IF($V156=26,N($F156),0))-CW156-EU156)</f>
        <v>0</v>
      </c>
      <c r="GT156" s="48" t="n">
        <f aca="false">IF((GT155*(1+GT$5/Setup!$C$36)+IF($V156=27,N($F156),0))-CX156-EV156&lt;0.005,0,(GT155*(1+GT$5/Setup!$C$36)+IF($V156=27,N($F156),0))-CX156-EV156)</f>
        <v>0</v>
      </c>
      <c r="GU156" s="48" t="n">
        <f aca="false">IF((GU155*(1+GU$5/Setup!$C$36)+IF($V156=28,N($F156),0))-CY156-EW156&lt;0.005,0,(GU155*(1+GU$5/Setup!$C$36)+IF($V156=28,N($F156),0))-CY156-EW156)</f>
        <v>0</v>
      </c>
      <c r="GV156" s="48" t="n">
        <f aca="false">IF((GV155*(1+GV$5/Setup!$C$36)+IF($V156=29,N($F156),0))-CZ156-EX156&lt;0.005,0,(GV155*(1+GV$5/Setup!$C$36)+IF($V156=29,N($F156),0))-CZ156-EX156)</f>
        <v>0</v>
      </c>
      <c r="GW156" s="48" t="n">
        <f aca="false">IF((GW155*(1+GW$5/Setup!$C$36)+IF($V156=30,N($F156),0))-DA156-EY156&lt;0.005,0,(GW155*(1+GW$5/Setup!$C$36)+IF($V156=30,N($F156),0))-DA156-EY156)</f>
        <v>0</v>
      </c>
      <c r="GX156" s="48" t="n">
        <f aca="false">IF((GX155*(1+GX$5/Setup!$C$36)+IF($V156=31,N($F156),0))-DB156-EZ156&lt;0.005,0,(GX155*(1+GX$5/Setup!$C$36)+IF($V156=31,N($F156),0))-DB156-EZ156)</f>
        <v>0</v>
      </c>
      <c r="GY156" s="48" t="n">
        <f aca="false">IF((GY155*(1+GY$5/Setup!$C$36)+IF($V156=32,N($F156),0))-DC156-FA156&lt;0.005,0,(GY155*(1+GY$5/Setup!$C$36)+IF($V156=32,N($F156),0))-DC156-FA156)</f>
        <v>0</v>
      </c>
      <c r="GZ156" s="48" t="n">
        <f aca="false">IF((GZ155*(1+GZ$5/Setup!$C$36)+IF($V156=33,N($F156),0))-DD156-FB156&lt;0.005,0,(GZ155*(1+GZ$5/Setup!$C$36)+IF($V156=33,N($F156),0))-DD156-FB156)</f>
        <v>0</v>
      </c>
      <c r="HA156" s="48" t="n">
        <f aca="false">IF((HA155*(1+HA$5/Setup!$C$36)+IF($V156=34,N($F156),0))-DE156-FC156&lt;0.005,0,(HA155*(1+HA$5/Setup!$C$36)+IF($V156=34,N($F156),0))-DE156-FC156)</f>
        <v>0</v>
      </c>
      <c r="HB156" s="48" t="n">
        <f aca="false">IF((HB155*(1+HB$5/Setup!$C$36)+IF($V156=35,N($F156),0))-DF156-FD156&lt;0.005,0,(HB155*(1+HB$5/Setup!$C$36)+IF($V156=35,N($F156),0))-DF156-FD156)</f>
        <v>0</v>
      </c>
      <c r="HC156" s="48" t="n">
        <f aca="false">IF((HC155*(1+HC$5/Setup!$C$36)+IF($V156=36,N($F156),0))-DG156-FE156&lt;0.005,0,(HC155*(1+HC$5/Setup!$C$36)+IF($V156=36,N($F156),0))-DG156-FE156)</f>
        <v>0</v>
      </c>
      <c r="HD156" s="48" t="n">
        <f aca="false">IF((HD155*(1+HD$5/Setup!$C$36)+IF($V156=37,N($F156),0))-DH156-FF156&lt;0.005,0,(HD155*(1+HD$5/Setup!$C$36)+IF($V156=37,N($F156),0))-DH156-FF156)</f>
        <v>0</v>
      </c>
      <c r="HE156" s="48" t="n">
        <f aca="false">IF((HE155*(1+HE$5/Setup!$C$36)+IF($V156=38,N($F156),0))-DI156-FG156&lt;0.005,0,(HE155*(1+HE$5/Setup!$C$36)+IF($V156=38,N($F156),0))-DI156-FG156)</f>
        <v>0</v>
      </c>
      <c r="HF156" s="48" t="n">
        <f aca="false">IF((HF155*(1+HF$5/Setup!$C$36)+IF($V156=39,N($F156),0))-DJ156-FH156&lt;0.005,0,(HF155*(1+HF$5/Setup!$C$36)+IF($V156=39,N($F156),0))-DJ156-FH156)</f>
        <v>0</v>
      </c>
      <c r="HG156" s="48" t="n">
        <f aca="false">IF((HG155*(1+HG$5/Setup!$C$36)+IF($V156=40,N($F156),0))-DK156-FI156&lt;0.005,0,(HG155*(1+HG$5/Setup!$C$36)+IF($V156=40,N($F156),0))-DK156-FI156)</f>
        <v>0</v>
      </c>
      <c r="HH156" s="48" t="n">
        <f aca="false">IF((HH155*(1+HH$5/Setup!$C$36)+IF($V156=41,N($F156),0))-DL156-FJ156&lt;0.005,0,(HH155*(1+HH$5/Setup!$C$36)+IF($V156=41,N($F156),0))-DL156-FJ156)</f>
        <v>0</v>
      </c>
      <c r="HI156" s="48" t="n">
        <f aca="false">IF((HI155*(1+HI$5/Setup!$C$36)+IF($V156=42,N($F156),0))-DM156-FK156&lt;0.005,0,(HI155*(1+HI$5/Setup!$C$36)+IF($V156=42,N($F156),0))-DM156-FK156)</f>
        <v>0</v>
      </c>
      <c r="HJ156" s="48" t="n">
        <f aca="false">IF((HJ155*(1+HJ$5/Setup!$C$36)+IF($V156=43,N($F156),0))-DN156-FL156&lt;0.005,0,(HJ155*(1+HJ$5/Setup!$C$36)+IF($V156=43,N($F156),0))-DN156-FL156)</f>
        <v>0</v>
      </c>
      <c r="HK156" s="48" t="n">
        <f aca="false">IF((HK155*(1+HK$5/Setup!$C$36)+IF($V156=44,N($F156),0))-DO156-FM156&lt;0.005,0,(HK155*(1+HK$5/Setup!$C$36)+IF($V156=44,N($F156),0))-DO156-FM156)</f>
        <v>0</v>
      </c>
      <c r="HL156" s="48" t="n">
        <f aca="false">IF((HL155*(1+HL$5/Setup!$C$36)+IF($V156=45,N($F156),0))-DP156-FN156&lt;0.005,0,(HL155*(1+HL$5/Setup!$C$36)+IF($V156=45,N($F156),0))-DP156-FN156)</f>
        <v>0</v>
      </c>
      <c r="HM156" s="48" t="n">
        <f aca="false">IF((HM155*(1+HM$5/Setup!$C$36)+IF($V156=46,N($F156),0))-DQ156-FO156&lt;0.005,0,(HM155*(1+HM$5/Setup!$C$36)+IF($V156=46,N($F156),0))-DQ156-FO156)</f>
        <v>0</v>
      </c>
      <c r="HN156" s="48" t="n">
        <f aca="false">IF((HN155*(1+HN$5/Setup!$C$36)+IF($V156=47,N($F156),0))-DR156-FP156&lt;0.005,0,(HN155*(1+HN$5/Setup!$C$36)+IF($V156=47,N($F156),0))-DR156-FP156)</f>
        <v>0</v>
      </c>
      <c r="HO156" s="48" t="n">
        <f aca="false">IF((HO155*(1+HO$5/Setup!$C$36)+IF($V156=48,N($F156),0))-DS156-FQ156&lt;0.005,0,(HO155*(1+HO$5/Setup!$C$36)+IF($V156=48,N($F156),0))-DS156-FQ156)</f>
        <v>0</v>
      </c>
      <c r="HP156" s="48" t="n">
        <f aca="false">IF((HP155*(1+HP$5/Setup!$C$36)+IF($V156=49,N($F156),0))-DT156-FR156&lt;0.005,0,(HP155*(1+HP$5/Setup!$C$36)+IF($V156=49,N($F156),0))-DT156-FR156)</f>
        <v>0</v>
      </c>
      <c r="HQ156" s="48" t="n">
        <f aca="false">IF((HQ155*(1+HQ$5/Setup!$C$36)+IF($V156=50,N($F156),0))-DU156-FS156&lt;0.005,0,(HQ155*(1+HQ$5/Setup!$C$36)+IF($V156=50,N($F156),0))-DU156-FS156)</f>
        <v>0</v>
      </c>
    </row>
    <row r="157" customFormat="false" ht="15" hidden="false" customHeight="false" outlineLevel="0" collapsed="false">
      <c r="A157" s="44" t="n">
        <v>149</v>
      </c>
      <c r="B157" s="45" t="n">
        <f aca="false">IF(Setup!$C$7="Every month",EDATE(Setup!$C$8,($A157-1)),IF(Setup!$C$7="Twice a month",DATE(YEAR(Setup!$C$8),MONTH(Setup!$C$8)+INT((($A157-1)+Setup!$C$41)/2),MIN(IF(MOD(($A157-1)+Setup!$C$41,2)=0,Setup!$C$39,Setup!$C$40),DAY(EOMONTH(DATE(YEAR(Setup!$C$8),MONTH(Setup!$C$8)+INT((($A157-1)+Setup!$C$41)/2),1),0)))),Setup!$C$8+($A157-1)*IF(Setup!$C$7="Every week",7,14)))</f>
        <v>48397</v>
      </c>
      <c r="C157" s="45" t="n">
        <f aca="false">IF(Setup!$C$7="Every month",EDATE(Setup!$C$8,$A157),IF(Setup!$C$7="Twice a month",DATE(YEAR(Setup!$C$8),MONTH(Setup!$C$8)+INT(($A157+Setup!$C$41)/2),MIN(IF(MOD($A157+Setup!$C$41,2)=0,Setup!$C$39,Setup!$C$40),DAY(EOMONTH(DATE(YEAR(Setup!$C$8),MONTH(Setup!$C$8)+INT(($A157+Setup!$C$41)/2),1),0)))),Setup!$C$8+$A157*IF(Setup!$C$7="Every week",7,14)))</f>
        <v>48411</v>
      </c>
      <c r="D157" s="46"/>
      <c r="E157" s="47"/>
      <c r="F157" s="47"/>
      <c r="G157" s="47"/>
      <c r="H157" s="47"/>
      <c r="I157" s="48" t="n">
        <f aca="false">N(Setup!$C$11)+N(E157)</f>
        <v>100</v>
      </c>
      <c r="J157" s="48" t="n">
        <f aca="false">MIN(Setup!$C$37,MAX(I157,0))</f>
        <v>9.23076923076923</v>
      </c>
      <c r="K157" s="48" t="n">
        <f aca="false">MIN(MAX(N(Setup!$C$14)-L156,0),MAX(I157-J157,0))</f>
        <v>0</v>
      </c>
      <c r="L157" s="48" t="n">
        <f aca="false">L156+K157-N(G157)</f>
        <v>500</v>
      </c>
      <c r="M157" s="48" t="n">
        <f aca="false">M156+J157-N(H157)</f>
        <v>1375.38461538462</v>
      </c>
      <c r="N157" s="48" t="n">
        <f aca="false">SUM(BX157:DU157)</f>
        <v>0</v>
      </c>
      <c r="O157" s="48" t="n">
        <f aca="false">SUM(Z157:BW157)-N157</f>
        <v>25</v>
      </c>
      <c r="P157" s="48" t="n">
        <f aca="false">MAX(I157-J157-K157,0)+O157</f>
        <v>115.769230769231</v>
      </c>
      <c r="Q157" s="48" t="n">
        <f aca="false">SUM(DV157:FS157)</f>
        <v>0</v>
      </c>
      <c r="R157" s="49" t="n">
        <f aca="false">N157+J157+K157+Q157</f>
        <v>9.23076923076923</v>
      </c>
      <c r="S157" s="48" t="n">
        <f aca="false">T157-T156-N(F157)+N157+Q157</f>
        <v>0</v>
      </c>
      <c r="T157" s="49" t="n">
        <f aca="false">SUM(FT157:HQ157)</f>
        <v>0</v>
      </c>
      <c r="U157" s="44" t="str">
        <f aca="false">IF(T156&lt;0.005,"",INDEX(Helpers!$C$2:$C$51,IF(_xlfn.MINIFS($DV$6:$FS$6,DV157:FS157,"&gt;0.005")=0,V157,_xlfn.MINIFS($DV$6:$FS$6,DV157:FS157,"&gt;0.005"))))</f>
        <v/>
      </c>
      <c r="V157" s="44" t="n">
        <f aca="false">IF(_xlfn.MINIFS($FT$6:$HQ$6,FT156:HQ156,"&gt;0.005")=0,1,_xlfn.MINIFS($FT$6:$HQ$6,FT156:HQ156,"&gt;0.005"))</f>
        <v>1</v>
      </c>
      <c r="W157" s="44" t="n">
        <f aca="false">IF(AND(D157&lt;&gt;"Paid",T156&gt;0.005),1,0)</f>
        <v>0</v>
      </c>
      <c r="X157" s="48" t="n">
        <f aca="false">SUMPRODUCT(((Helpers!$G$2:$G$51*(1+(Helpers!$D$2:$D$51+0.000000001)/12)^(($B157-Setup!$C$8)/(365.25/12))-Helpers!$E$2:$E$51*((1+(Helpers!$D$2:$D$51+0.000000001)/12)^(($B157-Setup!$C$8)/(365.25/12))-1)/((Helpers!$D$2:$D$51+0.000000001)/12))&gt;0)*(Helpers!$G$2:$G$51*(1+(Helpers!$D$2:$D$51+0.000000001)/12)^(($B157-Setup!$C$8)/(365.25/12))-Helpers!$E$2:$E$51*((1+(Helpers!$D$2:$D$51+0.000000001)/12)^(($B157-Setup!$C$8)/(365.25/12))-1)/((Helpers!$D$2:$D$51+0.000000001)/12)))</f>
        <v>0</v>
      </c>
      <c r="Y157" s="48"/>
      <c r="Z157" s="48" t="n">
        <f aca="false">IF(OR(N(Z$5)=0,Z$6=""),0,Z$5*((DATE(YEAR($B157),MONTH($B157),MIN(Z$6,DAY(EOMONTH($B157,0))))&gt;=$B157)*(DATE(YEAR($B157),MONTH($B157),MIN(Z$6,DAY(EOMONTH($B157,0))))&lt;$C157)+(DATE(YEAR($B157),MONTH($B157)+1,MIN(Z$6,DAY(EOMONTH($B157,1))))&gt;=$B157)*(DATE(YEAR($B157),MONTH($B157)+1,MIN(Z$6,DAY(EOMONTH($B157,1))))&lt;$C157)))</f>
        <v>25</v>
      </c>
      <c r="AA157" s="48" t="n">
        <f aca="false">IF(OR(N(AA$5)=0,AA$6=""),0,AA$5*((DATE(YEAR($B157),MONTH($B157),MIN(AA$6,DAY(EOMONTH($B157,0))))&gt;=$B157)*(DATE(YEAR($B157),MONTH($B157),MIN(AA$6,DAY(EOMONTH($B157,0))))&lt;$C157)+(DATE(YEAR($B157),MONTH($B157)+1,MIN(AA$6,DAY(EOMONTH($B157,1))))&gt;=$B157)*(DATE(YEAR($B157),MONTH($B157)+1,MIN(AA$6,DAY(EOMONTH($B157,1))))&lt;$C157)))</f>
        <v>0</v>
      </c>
      <c r="AB157" s="48" t="n">
        <f aca="false">IF(OR(N(AB$5)=0,AB$6=""),0,AB$5*((DATE(YEAR($B157),MONTH($B157),MIN(AB$6,DAY(EOMONTH($B157,0))))&gt;=$B157)*(DATE(YEAR($B157),MONTH($B157),MIN(AB$6,DAY(EOMONTH($B157,0))))&lt;$C157)+(DATE(YEAR($B157),MONTH($B157)+1,MIN(AB$6,DAY(EOMONTH($B157,1))))&gt;=$B157)*(DATE(YEAR($B157),MONTH($B157)+1,MIN(AB$6,DAY(EOMONTH($B157,1))))&lt;$C157)))</f>
        <v>0</v>
      </c>
      <c r="AC157" s="48" t="n">
        <f aca="false">IF(OR(N(AC$5)=0,AC$6=""),0,AC$5*((DATE(YEAR($B157),MONTH($B157),MIN(AC$6,DAY(EOMONTH($B157,0))))&gt;=$B157)*(DATE(YEAR($B157),MONTH($B157),MIN(AC$6,DAY(EOMONTH($B157,0))))&lt;$C157)+(DATE(YEAR($B157),MONTH($B157)+1,MIN(AC$6,DAY(EOMONTH($B157,1))))&gt;=$B157)*(DATE(YEAR($B157),MONTH($B157)+1,MIN(AC$6,DAY(EOMONTH($B157,1))))&lt;$C157)))</f>
        <v>0</v>
      </c>
      <c r="AD157" s="48" t="n">
        <f aca="false">IF(OR(N(AD$5)=0,AD$6=""),0,AD$5*((DATE(YEAR($B157),MONTH($B157),MIN(AD$6,DAY(EOMONTH($B157,0))))&gt;=$B157)*(DATE(YEAR($B157),MONTH($B157),MIN(AD$6,DAY(EOMONTH($B157,0))))&lt;$C157)+(DATE(YEAR($B157),MONTH($B157)+1,MIN(AD$6,DAY(EOMONTH($B157,1))))&gt;=$B157)*(DATE(YEAR($B157),MONTH($B157)+1,MIN(AD$6,DAY(EOMONTH($B157,1))))&lt;$C157)))</f>
        <v>0</v>
      </c>
      <c r="AE157" s="48" t="n">
        <f aca="false">IF(OR(N(AE$5)=0,AE$6=""),0,AE$5*((DATE(YEAR($B157),MONTH($B157),MIN(AE$6,DAY(EOMONTH($B157,0))))&gt;=$B157)*(DATE(YEAR($B157),MONTH($B157),MIN(AE$6,DAY(EOMONTH($B157,0))))&lt;$C157)+(DATE(YEAR($B157),MONTH($B157)+1,MIN(AE$6,DAY(EOMONTH($B157,1))))&gt;=$B157)*(DATE(YEAR($B157),MONTH($B157)+1,MIN(AE$6,DAY(EOMONTH($B157,1))))&lt;$C157)))</f>
        <v>0</v>
      </c>
      <c r="AF157" s="48" t="n">
        <f aca="false">IF(OR(N(AF$5)=0,AF$6=""),0,AF$5*((DATE(YEAR($B157),MONTH($B157),MIN(AF$6,DAY(EOMONTH($B157,0))))&gt;=$B157)*(DATE(YEAR($B157),MONTH($B157),MIN(AF$6,DAY(EOMONTH($B157,0))))&lt;$C157)+(DATE(YEAR($B157),MONTH($B157)+1,MIN(AF$6,DAY(EOMONTH($B157,1))))&gt;=$B157)*(DATE(YEAR($B157),MONTH($B157)+1,MIN(AF$6,DAY(EOMONTH($B157,1))))&lt;$C157)))</f>
        <v>0</v>
      </c>
      <c r="AG157" s="48" t="n">
        <f aca="false">IF(OR(N(AG$5)=0,AG$6=""),0,AG$5*((DATE(YEAR($B157),MONTH($B157),MIN(AG$6,DAY(EOMONTH($B157,0))))&gt;=$B157)*(DATE(YEAR($B157),MONTH($B157),MIN(AG$6,DAY(EOMONTH($B157,0))))&lt;$C157)+(DATE(YEAR($B157),MONTH($B157)+1,MIN(AG$6,DAY(EOMONTH($B157,1))))&gt;=$B157)*(DATE(YEAR($B157),MONTH($B157)+1,MIN(AG$6,DAY(EOMONTH($B157,1))))&lt;$C157)))</f>
        <v>0</v>
      </c>
      <c r="AH157" s="48" t="n">
        <f aca="false">IF(OR(N(AH$5)=0,AH$6=""),0,AH$5*((DATE(YEAR($B157),MONTH($B157),MIN(AH$6,DAY(EOMONTH($B157,0))))&gt;=$B157)*(DATE(YEAR($B157),MONTH($B157),MIN(AH$6,DAY(EOMONTH($B157,0))))&lt;$C157)+(DATE(YEAR($B157),MONTH($B157)+1,MIN(AH$6,DAY(EOMONTH($B157,1))))&gt;=$B157)*(DATE(YEAR($B157),MONTH($B157)+1,MIN(AH$6,DAY(EOMONTH($B157,1))))&lt;$C157)))</f>
        <v>0</v>
      </c>
      <c r="AI157" s="48" t="n">
        <f aca="false">IF(OR(N(AI$5)=0,AI$6=""),0,AI$5*((DATE(YEAR($B157),MONTH($B157),MIN(AI$6,DAY(EOMONTH($B157,0))))&gt;=$B157)*(DATE(YEAR($B157),MONTH($B157),MIN(AI$6,DAY(EOMONTH($B157,0))))&lt;$C157)+(DATE(YEAR($B157),MONTH($B157)+1,MIN(AI$6,DAY(EOMONTH($B157,1))))&gt;=$B157)*(DATE(YEAR($B157),MONTH($B157)+1,MIN(AI$6,DAY(EOMONTH($B157,1))))&lt;$C157)))</f>
        <v>0</v>
      </c>
      <c r="AJ157" s="48" t="n">
        <f aca="false">IF(OR(N(AJ$5)=0,AJ$6=""),0,AJ$5*((DATE(YEAR($B157),MONTH($B157),MIN(AJ$6,DAY(EOMONTH($B157,0))))&gt;=$B157)*(DATE(YEAR($B157),MONTH($B157),MIN(AJ$6,DAY(EOMONTH($B157,0))))&lt;$C157)+(DATE(YEAR($B157),MONTH($B157)+1,MIN(AJ$6,DAY(EOMONTH($B157,1))))&gt;=$B157)*(DATE(YEAR($B157),MONTH($B157)+1,MIN(AJ$6,DAY(EOMONTH($B157,1))))&lt;$C157)))</f>
        <v>0</v>
      </c>
      <c r="AK157" s="48" t="n">
        <f aca="false">IF(OR(N(AK$5)=0,AK$6=""),0,AK$5*((DATE(YEAR($B157),MONTH($B157),MIN(AK$6,DAY(EOMONTH($B157,0))))&gt;=$B157)*(DATE(YEAR($B157),MONTH($B157),MIN(AK$6,DAY(EOMONTH($B157,0))))&lt;$C157)+(DATE(YEAR($B157),MONTH($B157)+1,MIN(AK$6,DAY(EOMONTH($B157,1))))&gt;=$B157)*(DATE(YEAR($B157),MONTH($B157)+1,MIN(AK$6,DAY(EOMONTH($B157,1))))&lt;$C157)))</f>
        <v>0</v>
      </c>
      <c r="AL157" s="48" t="n">
        <f aca="false">IF(OR(N(AL$5)=0,AL$6=""),0,AL$5*((DATE(YEAR($B157),MONTH($B157),MIN(AL$6,DAY(EOMONTH($B157,0))))&gt;=$B157)*(DATE(YEAR($B157),MONTH($B157),MIN(AL$6,DAY(EOMONTH($B157,0))))&lt;$C157)+(DATE(YEAR($B157),MONTH($B157)+1,MIN(AL$6,DAY(EOMONTH($B157,1))))&gt;=$B157)*(DATE(YEAR($B157),MONTH($B157)+1,MIN(AL$6,DAY(EOMONTH($B157,1))))&lt;$C157)))</f>
        <v>0</v>
      </c>
      <c r="AM157" s="48" t="n">
        <f aca="false">IF(OR(N(AM$5)=0,AM$6=""),0,AM$5*((DATE(YEAR($B157),MONTH($B157),MIN(AM$6,DAY(EOMONTH($B157,0))))&gt;=$B157)*(DATE(YEAR($B157),MONTH($B157),MIN(AM$6,DAY(EOMONTH($B157,0))))&lt;$C157)+(DATE(YEAR($B157),MONTH($B157)+1,MIN(AM$6,DAY(EOMONTH($B157,1))))&gt;=$B157)*(DATE(YEAR($B157),MONTH($B157)+1,MIN(AM$6,DAY(EOMONTH($B157,1))))&lt;$C157)))</f>
        <v>0</v>
      </c>
      <c r="AN157" s="48" t="n">
        <f aca="false">IF(OR(N(AN$5)=0,AN$6=""),0,AN$5*((DATE(YEAR($B157),MONTH($B157),MIN(AN$6,DAY(EOMONTH($B157,0))))&gt;=$B157)*(DATE(YEAR($B157),MONTH($B157),MIN(AN$6,DAY(EOMONTH($B157,0))))&lt;$C157)+(DATE(YEAR($B157),MONTH($B157)+1,MIN(AN$6,DAY(EOMONTH($B157,1))))&gt;=$B157)*(DATE(YEAR($B157),MONTH($B157)+1,MIN(AN$6,DAY(EOMONTH($B157,1))))&lt;$C157)))</f>
        <v>0</v>
      </c>
      <c r="AO157" s="48" t="n">
        <f aca="false">IF(OR(N(AO$5)=0,AO$6=""),0,AO$5*((DATE(YEAR($B157),MONTH($B157),MIN(AO$6,DAY(EOMONTH($B157,0))))&gt;=$B157)*(DATE(YEAR($B157),MONTH($B157),MIN(AO$6,DAY(EOMONTH($B157,0))))&lt;$C157)+(DATE(YEAR($B157),MONTH($B157)+1,MIN(AO$6,DAY(EOMONTH($B157,1))))&gt;=$B157)*(DATE(YEAR($B157),MONTH($B157)+1,MIN(AO$6,DAY(EOMONTH($B157,1))))&lt;$C157)))</f>
        <v>0</v>
      </c>
      <c r="AP157" s="48" t="n">
        <f aca="false">IF(OR(N(AP$5)=0,AP$6=""),0,AP$5*((DATE(YEAR($B157),MONTH($B157),MIN(AP$6,DAY(EOMONTH($B157,0))))&gt;=$B157)*(DATE(YEAR($B157),MONTH($B157),MIN(AP$6,DAY(EOMONTH($B157,0))))&lt;$C157)+(DATE(YEAR($B157),MONTH($B157)+1,MIN(AP$6,DAY(EOMONTH($B157,1))))&gt;=$B157)*(DATE(YEAR($B157),MONTH($B157)+1,MIN(AP$6,DAY(EOMONTH($B157,1))))&lt;$C157)))</f>
        <v>0</v>
      </c>
      <c r="AQ157" s="48" t="n">
        <f aca="false">IF(OR(N(AQ$5)=0,AQ$6=""),0,AQ$5*((DATE(YEAR($B157),MONTH($B157),MIN(AQ$6,DAY(EOMONTH($B157,0))))&gt;=$B157)*(DATE(YEAR($B157),MONTH($B157),MIN(AQ$6,DAY(EOMONTH($B157,0))))&lt;$C157)+(DATE(YEAR($B157),MONTH($B157)+1,MIN(AQ$6,DAY(EOMONTH($B157,1))))&gt;=$B157)*(DATE(YEAR($B157),MONTH($B157)+1,MIN(AQ$6,DAY(EOMONTH($B157,1))))&lt;$C157)))</f>
        <v>0</v>
      </c>
      <c r="AR157" s="48" t="n">
        <f aca="false">IF(OR(N(AR$5)=0,AR$6=""),0,AR$5*((DATE(YEAR($B157),MONTH($B157),MIN(AR$6,DAY(EOMONTH($B157,0))))&gt;=$B157)*(DATE(YEAR($B157),MONTH($B157),MIN(AR$6,DAY(EOMONTH($B157,0))))&lt;$C157)+(DATE(YEAR($B157),MONTH($B157)+1,MIN(AR$6,DAY(EOMONTH($B157,1))))&gt;=$B157)*(DATE(YEAR($B157),MONTH($B157)+1,MIN(AR$6,DAY(EOMONTH($B157,1))))&lt;$C157)))</f>
        <v>0</v>
      </c>
      <c r="AS157" s="48" t="n">
        <f aca="false">IF(OR(N(AS$5)=0,AS$6=""),0,AS$5*((DATE(YEAR($B157),MONTH($B157),MIN(AS$6,DAY(EOMONTH($B157,0))))&gt;=$B157)*(DATE(YEAR($B157),MONTH($B157),MIN(AS$6,DAY(EOMONTH($B157,0))))&lt;$C157)+(DATE(YEAR($B157),MONTH($B157)+1,MIN(AS$6,DAY(EOMONTH($B157,1))))&gt;=$B157)*(DATE(YEAR($B157),MONTH($B157)+1,MIN(AS$6,DAY(EOMONTH($B157,1))))&lt;$C157)))</f>
        <v>0</v>
      </c>
      <c r="AT157" s="48" t="n">
        <f aca="false">IF(OR(N(AT$5)=0,AT$6=""),0,AT$5*((DATE(YEAR($B157),MONTH($B157),MIN(AT$6,DAY(EOMONTH($B157,0))))&gt;=$B157)*(DATE(YEAR($B157),MONTH($B157),MIN(AT$6,DAY(EOMONTH($B157,0))))&lt;$C157)+(DATE(YEAR($B157),MONTH($B157)+1,MIN(AT$6,DAY(EOMONTH($B157,1))))&gt;=$B157)*(DATE(YEAR($B157),MONTH($B157)+1,MIN(AT$6,DAY(EOMONTH($B157,1))))&lt;$C157)))</f>
        <v>0</v>
      </c>
      <c r="AU157" s="48" t="n">
        <f aca="false">IF(OR(N(AU$5)=0,AU$6=""),0,AU$5*((DATE(YEAR($B157),MONTH($B157),MIN(AU$6,DAY(EOMONTH($B157,0))))&gt;=$B157)*(DATE(YEAR($B157),MONTH($B157),MIN(AU$6,DAY(EOMONTH($B157,0))))&lt;$C157)+(DATE(YEAR($B157),MONTH($B157)+1,MIN(AU$6,DAY(EOMONTH($B157,1))))&gt;=$B157)*(DATE(YEAR($B157),MONTH($B157)+1,MIN(AU$6,DAY(EOMONTH($B157,1))))&lt;$C157)))</f>
        <v>0</v>
      </c>
      <c r="AV157" s="48" t="n">
        <f aca="false">IF(OR(N(AV$5)=0,AV$6=""),0,AV$5*((DATE(YEAR($B157),MONTH($B157),MIN(AV$6,DAY(EOMONTH($B157,0))))&gt;=$B157)*(DATE(YEAR($B157),MONTH($B157),MIN(AV$6,DAY(EOMONTH($B157,0))))&lt;$C157)+(DATE(YEAR($B157),MONTH($B157)+1,MIN(AV$6,DAY(EOMONTH($B157,1))))&gt;=$B157)*(DATE(YEAR($B157),MONTH($B157)+1,MIN(AV$6,DAY(EOMONTH($B157,1))))&lt;$C157)))</f>
        <v>0</v>
      </c>
      <c r="AW157" s="48" t="n">
        <f aca="false">IF(OR(N(AW$5)=0,AW$6=""),0,AW$5*((DATE(YEAR($B157),MONTH($B157),MIN(AW$6,DAY(EOMONTH($B157,0))))&gt;=$B157)*(DATE(YEAR($B157),MONTH($B157),MIN(AW$6,DAY(EOMONTH($B157,0))))&lt;$C157)+(DATE(YEAR($B157),MONTH($B157)+1,MIN(AW$6,DAY(EOMONTH($B157,1))))&gt;=$B157)*(DATE(YEAR($B157),MONTH($B157)+1,MIN(AW$6,DAY(EOMONTH($B157,1))))&lt;$C157)))</f>
        <v>0</v>
      </c>
      <c r="AX157" s="48" t="n">
        <f aca="false">IF(OR(N(AX$5)=0,AX$6=""),0,AX$5*((DATE(YEAR($B157),MONTH($B157),MIN(AX$6,DAY(EOMONTH($B157,0))))&gt;=$B157)*(DATE(YEAR($B157),MONTH($B157),MIN(AX$6,DAY(EOMONTH($B157,0))))&lt;$C157)+(DATE(YEAR($B157),MONTH($B157)+1,MIN(AX$6,DAY(EOMONTH($B157,1))))&gt;=$B157)*(DATE(YEAR($B157),MONTH($B157)+1,MIN(AX$6,DAY(EOMONTH($B157,1))))&lt;$C157)))</f>
        <v>0</v>
      </c>
      <c r="AY157" s="48" t="n">
        <f aca="false">IF(OR(N(AY$5)=0,AY$6=""),0,AY$5*((DATE(YEAR($B157),MONTH($B157),MIN(AY$6,DAY(EOMONTH($B157,0))))&gt;=$B157)*(DATE(YEAR($B157),MONTH($B157),MIN(AY$6,DAY(EOMONTH($B157,0))))&lt;$C157)+(DATE(YEAR($B157),MONTH($B157)+1,MIN(AY$6,DAY(EOMONTH($B157,1))))&gt;=$B157)*(DATE(YEAR($B157),MONTH($B157)+1,MIN(AY$6,DAY(EOMONTH($B157,1))))&lt;$C157)))</f>
        <v>0</v>
      </c>
      <c r="AZ157" s="48" t="n">
        <f aca="false">IF(OR(N(AZ$5)=0,AZ$6=""),0,AZ$5*((DATE(YEAR($B157),MONTH($B157),MIN(AZ$6,DAY(EOMONTH($B157,0))))&gt;=$B157)*(DATE(YEAR($B157),MONTH($B157),MIN(AZ$6,DAY(EOMONTH($B157,0))))&lt;$C157)+(DATE(YEAR($B157),MONTH($B157)+1,MIN(AZ$6,DAY(EOMONTH($B157,1))))&gt;=$B157)*(DATE(YEAR($B157),MONTH($B157)+1,MIN(AZ$6,DAY(EOMONTH($B157,1))))&lt;$C157)))</f>
        <v>0</v>
      </c>
      <c r="BA157" s="48" t="n">
        <f aca="false">IF(OR(N(BA$5)=0,BA$6=""),0,BA$5*((DATE(YEAR($B157),MONTH($B157),MIN(BA$6,DAY(EOMONTH($B157,0))))&gt;=$B157)*(DATE(YEAR($B157),MONTH($B157),MIN(BA$6,DAY(EOMONTH($B157,0))))&lt;$C157)+(DATE(YEAR($B157),MONTH($B157)+1,MIN(BA$6,DAY(EOMONTH($B157,1))))&gt;=$B157)*(DATE(YEAR($B157),MONTH($B157)+1,MIN(BA$6,DAY(EOMONTH($B157,1))))&lt;$C157)))</f>
        <v>0</v>
      </c>
      <c r="BB157" s="48" t="n">
        <f aca="false">IF(OR(N(BB$5)=0,BB$6=""),0,BB$5*((DATE(YEAR($B157),MONTH($B157),MIN(BB$6,DAY(EOMONTH($B157,0))))&gt;=$B157)*(DATE(YEAR($B157),MONTH($B157),MIN(BB$6,DAY(EOMONTH($B157,0))))&lt;$C157)+(DATE(YEAR($B157),MONTH($B157)+1,MIN(BB$6,DAY(EOMONTH($B157,1))))&gt;=$B157)*(DATE(YEAR($B157),MONTH($B157)+1,MIN(BB$6,DAY(EOMONTH($B157,1))))&lt;$C157)))</f>
        <v>0</v>
      </c>
      <c r="BC157" s="48" t="n">
        <f aca="false">IF(OR(N(BC$5)=0,BC$6=""),0,BC$5*((DATE(YEAR($B157),MONTH($B157),MIN(BC$6,DAY(EOMONTH($B157,0))))&gt;=$B157)*(DATE(YEAR($B157),MONTH($B157),MIN(BC$6,DAY(EOMONTH($B157,0))))&lt;$C157)+(DATE(YEAR($B157),MONTH($B157)+1,MIN(BC$6,DAY(EOMONTH($B157,1))))&gt;=$B157)*(DATE(YEAR($B157),MONTH($B157)+1,MIN(BC$6,DAY(EOMONTH($B157,1))))&lt;$C157)))</f>
        <v>0</v>
      </c>
      <c r="BD157" s="48" t="n">
        <f aca="false">IF(OR(N(BD$5)=0,BD$6=""),0,BD$5*((DATE(YEAR($B157),MONTH($B157),MIN(BD$6,DAY(EOMONTH($B157,0))))&gt;=$B157)*(DATE(YEAR($B157),MONTH($B157),MIN(BD$6,DAY(EOMONTH($B157,0))))&lt;$C157)+(DATE(YEAR($B157),MONTH($B157)+1,MIN(BD$6,DAY(EOMONTH($B157,1))))&gt;=$B157)*(DATE(YEAR($B157),MONTH($B157)+1,MIN(BD$6,DAY(EOMONTH($B157,1))))&lt;$C157)))</f>
        <v>0</v>
      </c>
      <c r="BE157" s="48" t="n">
        <f aca="false">IF(OR(N(BE$5)=0,BE$6=""),0,BE$5*((DATE(YEAR($B157),MONTH($B157),MIN(BE$6,DAY(EOMONTH($B157,0))))&gt;=$B157)*(DATE(YEAR($B157),MONTH($B157),MIN(BE$6,DAY(EOMONTH($B157,0))))&lt;$C157)+(DATE(YEAR($B157),MONTH($B157)+1,MIN(BE$6,DAY(EOMONTH($B157,1))))&gt;=$B157)*(DATE(YEAR($B157),MONTH($B157)+1,MIN(BE$6,DAY(EOMONTH($B157,1))))&lt;$C157)))</f>
        <v>0</v>
      </c>
      <c r="BF157" s="48" t="n">
        <f aca="false">IF(OR(N(BF$5)=0,BF$6=""),0,BF$5*((DATE(YEAR($B157),MONTH($B157),MIN(BF$6,DAY(EOMONTH($B157,0))))&gt;=$B157)*(DATE(YEAR($B157),MONTH($B157),MIN(BF$6,DAY(EOMONTH($B157,0))))&lt;$C157)+(DATE(YEAR($B157),MONTH($B157)+1,MIN(BF$6,DAY(EOMONTH($B157,1))))&gt;=$B157)*(DATE(YEAR($B157),MONTH($B157)+1,MIN(BF$6,DAY(EOMONTH($B157,1))))&lt;$C157)))</f>
        <v>0</v>
      </c>
      <c r="BG157" s="48" t="n">
        <f aca="false">IF(OR(N(BG$5)=0,BG$6=""),0,BG$5*((DATE(YEAR($B157),MONTH($B157),MIN(BG$6,DAY(EOMONTH($B157,0))))&gt;=$B157)*(DATE(YEAR($B157),MONTH($B157),MIN(BG$6,DAY(EOMONTH($B157,0))))&lt;$C157)+(DATE(YEAR($B157),MONTH($B157)+1,MIN(BG$6,DAY(EOMONTH($B157,1))))&gt;=$B157)*(DATE(YEAR($B157),MONTH($B157)+1,MIN(BG$6,DAY(EOMONTH($B157,1))))&lt;$C157)))</f>
        <v>0</v>
      </c>
      <c r="BH157" s="48" t="n">
        <f aca="false">IF(OR(N(BH$5)=0,BH$6=""),0,BH$5*((DATE(YEAR($B157),MONTH($B157),MIN(BH$6,DAY(EOMONTH($B157,0))))&gt;=$B157)*(DATE(YEAR($B157),MONTH($B157),MIN(BH$6,DAY(EOMONTH($B157,0))))&lt;$C157)+(DATE(YEAR($B157),MONTH($B157)+1,MIN(BH$6,DAY(EOMONTH($B157,1))))&gt;=$B157)*(DATE(YEAR($B157),MONTH($B157)+1,MIN(BH$6,DAY(EOMONTH($B157,1))))&lt;$C157)))</f>
        <v>0</v>
      </c>
      <c r="BI157" s="48" t="n">
        <f aca="false">IF(OR(N(BI$5)=0,BI$6=""),0,BI$5*((DATE(YEAR($B157),MONTH($B157),MIN(BI$6,DAY(EOMONTH($B157,0))))&gt;=$B157)*(DATE(YEAR($B157),MONTH($B157),MIN(BI$6,DAY(EOMONTH($B157,0))))&lt;$C157)+(DATE(YEAR($B157),MONTH($B157)+1,MIN(BI$6,DAY(EOMONTH($B157,1))))&gt;=$B157)*(DATE(YEAR($B157),MONTH($B157)+1,MIN(BI$6,DAY(EOMONTH($B157,1))))&lt;$C157)))</f>
        <v>0</v>
      </c>
      <c r="BJ157" s="48" t="n">
        <f aca="false">IF(OR(N(BJ$5)=0,BJ$6=""),0,BJ$5*((DATE(YEAR($B157),MONTH($B157),MIN(BJ$6,DAY(EOMONTH($B157,0))))&gt;=$B157)*(DATE(YEAR($B157),MONTH($B157),MIN(BJ$6,DAY(EOMONTH($B157,0))))&lt;$C157)+(DATE(YEAR($B157),MONTH($B157)+1,MIN(BJ$6,DAY(EOMONTH($B157,1))))&gt;=$B157)*(DATE(YEAR($B157),MONTH($B157)+1,MIN(BJ$6,DAY(EOMONTH($B157,1))))&lt;$C157)))</f>
        <v>0</v>
      </c>
      <c r="BK157" s="48" t="n">
        <f aca="false">IF(OR(N(BK$5)=0,BK$6=""),0,BK$5*((DATE(YEAR($B157),MONTH($B157),MIN(BK$6,DAY(EOMONTH($B157,0))))&gt;=$B157)*(DATE(YEAR($B157),MONTH($B157),MIN(BK$6,DAY(EOMONTH($B157,0))))&lt;$C157)+(DATE(YEAR($B157),MONTH($B157)+1,MIN(BK$6,DAY(EOMONTH($B157,1))))&gt;=$B157)*(DATE(YEAR($B157),MONTH($B157)+1,MIN(BK$6,DAY(EOMONTH($B157,1))))&lt;$C157)))</f>
        <v>0</v>
      </c>
      <c r="BL157" s="48" t="n">
        <f aca="false">IF(OR(N(BL$5)=0,BL$6=""),0,BL$5*((DATE(YEAR($B157),MONTH($B157),MIN(BL$6,DAY(EOMONTH($B157,0))))&gt;=$B157)*(DATE(YEAR($B157),MONTH($B157),MIN(BL$6,DAY(EOMONTH($B157,0))))&lt;$C157)+(DATE(YEAR($B157),MONTH($B157)+1,MIN(BL$6,DAY(EOMONTH($B157,1))))&gt;=$B157)*(DATE(YEAR($B157),MONTH($B157)+1,MIN(BL$6,DAY(EOMONTH($B157,1))))&lt;$C157)))</f>
        <v>0</v>
      </c>
      <c r="BM157" s="48" t="n">
        <f aca="false">IF(OR(N(BM$5)=0,BM$6=""),0,BM$5*((DATE(YEAR($B157),MONTH($B157),MIN(BM$6,DAY(EOMONTH($B157,0))))&gt;=$B157)*(DATE(YEAR($B157),MONTH($B157),MIN(BM$6,DAY(EOMONTH($B157,0))))&lt;$C157)+(DATE(YEAR($B157),MONTH($B157)+1,MIN(BM$6,DAY(EOMONTH($B157,1))))&gt;=$B157)*(DATE(YEAR($B157),MONTH($B157)+1,MIN(BM$6,DAY(EOMONTH($B157,1))))&lt;$C157)))</f>
        <v>0</v>
      </c>
      <c r="BN157" s="48" t="n">
        <f aca="false">IF(OR(N(BN$5)=0,BN$6=""),0,BN$5*((DATE(YEAR($B157),MONTH($B157),MIN(BN$6,DAY(EOMONTH($B157,0))))&gt;=$B157)*(DATE(YEAR($B157),MONTH($B157),MIN(BN$6,DAY(EOMONTH($B157,0))))&lt;$C157)+(DATE(YEAR($B157),MONTH($B157)+1,MIN(BN$6,DAY(EOMONTH($B157,1))))&gt;=$B157)*(DATE(YEAR($B157),MONTH($B157)+1,MIN(BN$6,DAY(EOMONTH($B157,1))))&lt;$C157)))</f>
        <v>0</v>
      </c>
      <c r="BO157" s="48" t="n">
        <f aca="false">IF(OR(N(BO$5)=0,BO$6=""),0,BO$5*((DATE(YEAR($B157),MONTH($B157),MIN(BO$6,DAY(EOMONTH($B157,0))))&gt;=$B157)*(DATE(YEAR($B157),MONTH($B157),MIN(BO$6,DAY(EOMONTH($B157,0))))&lt;$C157)+(DATE(YEAR($B157),MONTH($B157)+1,MIN(BO$6,DAY(EOMONTH($B157,1))))&gt;=$B157)*(DATE(YEAR($B157),MONTH($B157)+1,MIN(BO$6,DAY(EOMONTH($B157,1))))&lt;$C157)))</f>
        <v>0</v>
      </c>
      <c r="BP157" s="48" t="n">
        <f aca="false">IF(OR(N(BP$5)=0,BP$6=""),0,BP$5*((DATE(YEAR($B157),MONTH($B157),MIN(BP$6,DAY(EOMONTH($B157,0))))&gt;=$B157)*(DATE(YEAR($B157),MONTH($B157),MIN(BP$6,DAY(EOMONTH($B157,0))))&lt;$C157)+(DATE(YEAR($B157),MONTH($B157)+1,MIN(BP$6,DAY(EOMONTH($B157,1))))&gt;=$B157)*(DATE(YEAR($B157),MONTH($B157)+1,MIN(BP$6,DAY(EOMONTH($B157,1))))&lt;$C157)))</f>
        <v>0</v>
      </c>
      <c r="BQ157" s="48" t="n">
        <f aca="false">IF(OR(N(BQ$5)=0,BQ$6=""),0,BQ$5*((DATE(YEAR($B157),MONTH($B157),MIN(BQ$6,DAY(EOMONTH($B157,0))))&gt;=$B157)*(DATE(YEAR($B157),MONTH($B157),MIN(BQ$6,DAY(EOMONTH($B157,0))))&lt;$C157)+(DATE(YEAR($B157),MONTH($B157)+1,MIN(BQ$6,DAY(EOMONTH($B157,1))))&gt;=$B157)*(DATE(YEAR($B157),MONTH($B157)+1,MIN(BQ$6,DAY(EOMONTH($B157,1))))&lt;$C157)))</f>
        <v>0</v>
      </c>
      <c r="BR157" s="48" t="n">
        <f aca="false">IF(OR(N(BR$5)=0,BR$6=""),0,BR$5*((DATE(YEAR($B157),MONTH($B157),MIN(BR$6,DAY(EOMONTH($B157,0))))&gt;=$B157)*(DATE(YEAR($B157),MONTH($B157),MIN(BR$6,DAY(EOMONTH($B157,0))))&lt;$C157)+(DATE(YEAR($B157),MONTH($B157)+1,MIN(BR$6,DAY(EOMONTH($B157,1))))&gt;=$B157)*(DATE(YEAR($B157),MONTH($B157)+1,MIN(BR$6,DAY(EOMONTH($B157,1))))&lt;$C157)))</f>
        <v>0</v>
      </c>
      <c r="BS157" s="48" t="n">
        <f aca="false">IF(OR(N(BS$5)=0,BS$6=""),0,BS$5*((DATE(YEAR($B157),MONTH($B157),MIN(BS$6,DAY(EOMONTH($B157,0))))&gt;=$B157)*(DATE(YEAR($B157),MONTH($B157),MIN(BS$6,DAY(EOMONTH($B157,0))))&lt;$C157)+(DATE(YEAR($B157),MONTH($B157)+1,MIN(BS$6,DAY(EOMONTH($B157,1))))&gt;=$B157)*(DATE(YEAR($B157),MONTH($B157)+1,MIN(BS$6,DAY(EOMONTH($B157,1))))&lt;$C157)))</f>
        <v>0</v>
      </c>
      <c r="BT157" s="48" t="n">
        <f aca="false">IF(OR(N(BT$5)=0,BT$6=""),0,BT$5*((DATE(YEAR($B157),MONTH($B157),MIN(BT$6,DAY(EOMONTH($B157,0))))&gt;=$B157)*(DATE(YEAR($B157),MONTH($B157),MIN(BT$6,DAY(EOMONTH($B157,0))))&lt;$C157)+(DATE(YEAR($B157),MONTH($B157)+1,MIN(BT$6,DAY(EOMONTH($B157,1))))&gt;=$B157)*(DATE(YEAR($B157),MONTH($B157)+1,MIN(BT$6,DAY(EOMONTH($B157,1))))&lt;$C157)))</f>
        <v>0</v>
      </c>
      <c r="BU157" s="48" t="n">
        <f aca="false">IF(OR(N(BU$5)=0,BU$6=""),0,BU$5*((DATE(YEAR($B157),MONTH($B157),MIN(BU$6,DAY(EOMONTH($B157,0))))&gt;=$B157)*(DATE(YEAR($B157),MONTH($B157),MIN(BU$6,DAY(EOMONTH($B157,0))))&lt;$C157)+(DATE(YEAR($B157),MONTH($B157)+1,MIN(BU$6,DAY(EOMONTH($B157,1))))&gt;=$B157)*(DATE(YEAR($B157),MONTH($B157)+1,MIN(BU$6,DAY(EOMONTH($B157,1))))&lt;$C157)))</f>
        <v>0</v>
      </c>
      <c r="BV157" s="48" t="n">
        <f aca="false">IF(OR(N(BV$5)=0,BV$6=""),0,BV$5*((DATE(YEAR($B157),MONTH($B157),MIN(BV$6,DAY(EOMONTH($B157,0))))&gt;=$B157)*(DATE(YEAR($B157),MONTH($B157),MIN(BV$6,DAY(EOMONTH($B157,0))))&lt;$C157)+(DATE(YEAR($B157),MONTH($B157)+1,MIN(BV$6,DAY(EOMONTH($B157,1))))&gt;=$B157)*(DATE(YEAR($B157),MONTH($B157)+1,MIN(BV$6,DAY(EOMONTH($B157,1))))&lt;$C157)))</f>
        <v>0</v>
      </c>
      <c r="BW157" s="48" t="n">
        <f aca="false">IF(OR(N(BW$5)=0,BW$6=""),0,BW$5*((DATE(YEAR($B157),MONTH($B157),MIN(BW$6,DAY(EOMONTH($B157,0))))&gt;=$B157)*(DATE(YEAR($B157),MONTH($B157),MIN(BW$6,DAY(EOMONTH($B157,0))))&lt;$C157)+(DATE(YEAR($B157),MONTH($B157)+1,MIN(BW$6,DAY(EOMONTH($B157,1))))&gt;=$B157)*(DATE(YEAR($B157),MONTH($B157)+1,MIN(BW$6,DAY(EOMONTH($B157,1))))&lt;$C157)))</f>
        <v>0</v>
      </c>
      <c r="BX157" s="48" t="n">
        <f aca="false">MIN(Z157,(FT156*(1+FT$5/Setup!$C$36)+IF($V157=1,N($F157),0)))</f>
        <v>0</v>
      </c>
      <c r="BY157" s="48" t="n">
        <f aca="false">MIN(AA157,(FU156*(1+FU$5/Setup!$C$36)+IF($V157=2,N($F157),0)))</f>
        <v>0</v>
      </c>
      <c r="BZ157" s="48" t="n">
        <f aca="false">MIN(AB157,(FV156*(1+FV$5/Setup!$C$36)+IF($V157=3,N($F157),0)))</f>
        <v>0</v>
      </c>
      <c r="CA157" s="48" t="n">
        <f aca="false">MIN(AC157,(FW156*(1+FW$5/Setup!$C$36)+IF($V157=4,N($F157),0)))</f>
        <v>0</v>
      </c>
      <c r="CB157" s="48" t="n">
        <f aca="false">MIN(AD157,(FX156*(1+FX$5/Setup!$C$36)+IF($V157=5,N($F157),0)))</f>
        <v>0</v>
      </c>
      <c r="CC157" s="48" t="n">
        <f aca="false">MIN(AE157,(FY156*(1+FY$5/Setup!$C$36)+IF($V157=6,N($F157),0)))</f>
        <v>0</v>
      </c>
      <c r="CD157" s="48" t="n">
        <f aca="false">MIN(AF157,(FZ156*(1+FZ$5/Setup!$C$36)+IF($V157=7,N($F157),0)))</f>
        <v>0</v>
      </c>
      <c r="CE157" s="48" t="n">
        <f aca="false">MIN(AG157,(GA156*(1+GA$5/Setup!$C$36)+IF($V157=8,N($F157),0)))</f>
        <v>0</v>
      </c>
      <c r="CF157" s="48" t="n">
        <f aca="false">MIN(AH157,(GB156*(1+GB$5/Setup!$C$36)+IF($V157=9,N($F157),0)))</f>
        <v>0</v>
      </c>
      <c r="CG157" s="48" t="n">
        <f aca="false">MIN(AI157,(GC156*(1+GC$5/Setup!$C$36)+IF($V157=10,N($F157),0)))</f>
        <v>0</v>
      </c>
      <c r="CH157" s="48" t="n">
        <f aca="false">MIN(AJ157,(GD156*(1+GD$5/Setup!$C$36)+IF($V157=11,N($F157),0)))</f>
        <v>0</v>
      </c>
      <c r="CI157" s="48" t="n">
        <f aca="false">MIN(AK157,(GE156*(1+GE$5/Setup!$C$36)+IF($V157=12,N($F157),0)))</f>
        <v>0</v>
      </c>
      <c r="CJ157" s="48" t="n">
        <f aca="false">MIN(AL157,(GF156*(1+GF$5/Setup!$C$36)+IF($V157=13,N($F157),0)))</f>
        <v>0</v>
      </c>
      <c r="CK157" s="48" t="n">
        <f aca="false">MIN(AM157,(GG156*(1+GG$5/Setup!$C$36)+IF($V157=14,N($F157),0)))</f>
        <v>0</v>
      </c>
      <c r="CL157" s="48" t="n">
        <f aca="false">MIN(AN157,(GH156*(1+GH$5/Setup!$C$36)+IF($V157=15,N($F157),0)))</f>
        <v>0</v>
      </c>
      <c r="CM157" s="48" t="n">
        <f aca="false">MIN(AO157,(GI156*(1+GI$5/Setup!$C$36)+IF($V157=16,N($F157),0)))</f>
        <v>0</v>
      </c>
      <c r="CN157" s="48" t="n">
        <f aca="false">MIN(AP157,(GJ156*(1+GJ$5/Setup!$C$36)+IF($V157=17,N($F157),0)))</f>
        <v>0</v>
      </c>
      <c r="CO157" s="48" t="n">
        <f aca="false">MIN(AQ157,(GK156*(1+GK$5/Setup!$C$36)+IF($V157=18,N($F157),0)))</f>
        <v>0</v>
      </c>
      <c r="CP157" s="48" t="n">
        <f aca="false">MIN(AR157,(GL156*(1+GL$5/Setup!$C$36)+IF($V157=19,N($F157),0)))</f>
        <v>0</v>
      </c>
      <c r="CQ157" s="48" t="n">
        <f aca="false">MIN(AS157,(GM156*(1+GM$5/Setup!$C$36)+IF($V157=20,N($F157),0)))</f>
        <v>0</v>
      </c>
      <c r="CR157" s="48" t="n">
        <f aca="false">MIN(AT157,(GN156*(1+GN$5/Setup!$C$36)+IF($V157=21,N($F157),0)))</f>
        <v>0</v>
      </c>
      <c r="CS157" s="48" t="n">
        <f aca="false">MIN(AU157,(GO156*(1+GO$5/Setup!$C$36)+IF($V157=22,N($F157),0)))</f>
        <v>0</v>
      </c>
      <c r="CT157" s="48" t="n">
        <f aca="false">MIN(AV157,(GP156*(1+GP$5/Setup!$C$36)+IF($V157=23,N($F157),0)))</f>
        <v>0</v>
      </c>
      <c r="CU157" s="48" t="n">
        <f aca="false">MIN(AW157,(GQ156*(1+GQ$5/Setup!$C$36)+IF($V157=24,N($F157),0)))</f>
        <v>0</v>
      </c>
      <c r="CV157" s="48" t="n">
        <f aca="false">MIN(AX157,(GR156*(1+GR$5/Setup!$C$36)+IF($V157=25,N($F157),0)))</f>
        <v>0</v>
      </c>
      <c r="CW157" s="48" t="n">
        <f aca="false">MIN(AY157,(GS156*(1+GS$5/Setup!$C$36)+IF($V157=26,N($F157),0)))</f>
        <v>0</v>
      </c>
      <c r="CX157" s="48" t="n">
        <f aca="false">MIN(AZ157,(GT156*(1+GT$5/Setup!$C$36)+IF($V157=27,N($F157),0)))</f>
        <v>0</v>
      </c>
      <c r="CY157" s="48" t="n">
        <f aca="false">MIN(BA157,(GU156*(1+GU$5/Setup!$C$36)+IF($V157=28,N($F157),0)))</f>
        <v>0</v>
      </c>
      <c r="CZ157" s="48" t="n">
        <f aca="false">MIN(BB157,(GV156*(1+GV$5/Setup!$C$36)+IF($V157=29,N($F157),0)))</f>
        <v>0</v>
      </c>
      <c r="DA157" s="48" t="n">
        <f aca="false">MIN(BC157,(GW156*(1+GW$5/Setup!$C$36)+IF($V157=30,N($F157),0)))</f>
        <v>0</v>
      </c>
      <c r="DB157" s="48" t="n">
        <f aca="false">MIN(BD157,(GX156*(1+GX$5/Setup!$C$36)+IF($V157=31,N($F157),0)))</f>
        <v>0</v>
      </c>
      <c r="DC157" s="48" t="n">
        <f aca="false">MIN(BE157,(GY156*(1+GY$5/Setup!$C$36)+IF($V157=32,N($F157),0)))</f>
        <v>0</v>
      </c>
      <c r="DD157" s="48" t="n">
        <f aca="false">MIN(BF157,(GZ156*(1+GZ$5/Setup!$C$36)+IF($V157=33,N($F157),0)))</f>
        <v>0</v>
      </c>
      <c r="DE157" s="48" t="n">
        <f aca="false">MIN(BG157,(HA156*(1+HA$5/Setup!$C$36)+IF($V157=34,N($F157),0)))</f>
        <v>0</v>
      </c>
      <c r="DF157" s="48" t="n">
        <f aca="false">MIN(BH157,(HB156*(1+HB$5/Setup!$C$36)+IF($V157=35,N($F157),0)))</f>
        <v>0</v>
      </c>
      <c r="DG157" s="48" t="n">
        <f aca="false">MIN(BI157,(HC156*(1+HC$5/Setup!$C$36)+IF($V157=36,N($F157),0)))</f>
        <v>0</v>
      </c>
      <c r="DH157" s="48" t="n">
        <f aca="false">MIN(BJ157,(HD156*(1+HD$5/Setup!$C$36)+IF($V157=37,N($F157),0)))</f>
        <v>0</v>
      </c>
      <c r="DI157" s="48" t="n">
        <f aca="false">MIN(BK157,(HE156*(1+HE$5/Setup!$C$36)+IF($V157=38,N($F157),0)))</f>
        <v>0</v>
      </c>
      <c r="DJ157" s="48" t="n">
        <f aca="false">MIN(BL157,(HF156*(1+HF$5/Setup!$C$36)+IF($V157=39,N($F157),0)))</f>
        <v>0</v>
      </c>
      <c r="DK157" s="48" t="n">
        <f aca="false">MIN(BM157,(HG156*(1+HG$5/Setup!$C$36)+IF($V157=40,N($F157),0)))</f>
        <v>0</v>
      </c>
      <c r="DL157" s="48" t="n">
        <f aca="false">MIN(BN157,(HH156*(1+HH$5/Setup!$C$36)+IF($V157=41,N($F157),0)))</f>
        <v>0</v>
      </c>
      <c r="DM157" s="48" t="n">
        <f aca="false">MIN(BO157,(HI156*(1+HI$5/Setup!$C$36)+IF($V157=42,N($F157),0)))</f>
        <v>0</v>
      </c>
      <c r="DN157" s="48" t="n">
        <f aca="false">MIN(BP157,(HJ156*(1+HJ$5/Setup!$C$36)+IF($V157=43,N($F157),0)))</f>
        <v>0</v>
      </c>
      <c r="DO157" s="48" t="n">
        <f aca="false">MIN(BQ157,(HK156*(1+HK$5/Setup!$C$36)+IF($V157=44,N($F157),0)))</f>
        <v>0</v>
      </c>
      <c r="DP157" s="48" t="n">
        <f aca="false">MIN(BR157,(HL156*(1+HL$5/Setup!$C$36)+IF($V157=45,N($F157),0)))</f>
        <v>0</v>
      </c>
      <c r="DQ157" s="48" t="n">
        <f aca="false">MIN(BS157,(HM156*(1+HM$5/Setup!$C$36)+IF($V157=46,N($F157),0)))</f>
        <v>0</v>
      </c>
      <c r="DR157" s="48" t="n">
        <f aca="false">MIN(BT157,(HN156*(1+HN$5/Setup!$C$36)+IF($V157=47,N($F157),0)))</f>
        <v>0</v>
      </c>
      <c r="DS157" s="48" t="n">
        <f aca="false">MIN(BU157,(HO156*(1+HO$5/Setup!$C$36)+IF($V157=48,N($F157),0)))</f>
        <v>0</v>
      </c>
      <c r="DT157" s="48" t="n">
        <f aca="false">MIN(BV157,(HP156*(1+HP$5/Setup!$C$36)+IF($V157=49,N($F157),0)))</f>
        <v>0</v>
      </c>
      <c r="DU157" s="48" t="n">
        <f aca="false">MIN(BW157,(HQ156*(1+HQ$5/Setup!$C$36)+IF($V157=50,N($F157),0)))</f>
        <v>0</v>
      </c>
      <c r="DV157" s="48" t="n">
        <f aca="false">MIN(MAX((FT156*(1+FT$5/Setup!$C$36)+IF($V157=1,N($F157),0))-BX157,0),MAX($P157-0,0))</f>
        <v>0</v>
      </c>
      <c r="DW157" s="48" t="n">
        <f aca="false">MIN(MAX((FU156*(1+FU$5/Setup!$C$36)+IF($V157=2,N($F157),0))-BY157,0),MAX($P157-SUM(DV157:DV157),0))</f>
        <v>0</v>
      </c>
      <c r="DX157" s="48" t="n">
        <f aca="false">MIN(MAX((FV156*(1+FV$5/Setup!$C$36)+IF($V157=3,N($F157),0))-BZ157,0),MAX($P157-SUM(DV157:DW157),0))</f>
        <v>0</v>
      </c>
      <c r="DY157" s="48" t="n">
        <f aca="false">MIN(MAX((FW156*(1+FW$5/Setup!$C$36)+IF($V157=4,N($F157),0))-CA157,0),MAX($P157-SUM(DV157:DX157),0))</f>
        <v>0</v>
      </c>
      <c r="DZ157" s="48" t="n">
        <f aca="false">MIN(MAX((FX156*(1+FX$5/Setup!$C$36)+IF($V157=5,N($F157),0))-CB157,0),MAX($P157-SUM(DV157:DY157),0))</f>
        <v>0</v>
      </c>
      <c r="EA157" s="48" t="n">
        <f aca="false">MIN(MAX((FY156*(1+FY$5/Setup!$C$36)+IF($V157=6,N($F157),0))-CC157,0),MAX($P157-SUM(DV157:DZ157),0))</f>
        <v>0</v>
      </c>
      <c r="EB157" s="48" t="n">
        <f aca="false">MIN(MAX((FZ156*(1+FZ$5/Setup!$C$36)+IF($V157=7,N($F157),0))-CD157,0),MAX($P157-SUM(DV157:EA157),0))</f>
        <v>0</v>
      </c>
      <c r="EC157" s="48" t="n">
        <f aca="false">MIN(MAX((GA156*(1+GA$5/Setup!$C$36)+IF($V157=8,N($F157),0))-CE157,0),MAX($P157-SUM(DV157:EB157),0))</f>
        <v>0</v>
      </c>
      <c r="ED157" s="48" t="n">
        <f aca="false">MIN(MAX((GB156*(1+GB$5/Setup!$C$36)+IF($V157=9,N($F157),0))-CF157,0),MAX($P157-SUM(DV157:EC157),0))</f>
        <v>0</v>
      </c>
      <c r="EE157" s="48" t="n">
        <f aca="false">MIN(MAX((GC156*(1+GC$5/Setup!$C$36)+IF($V157=10,N($F157),0))-CG157,0),MAX($P157-SUM(DV157:ED157),0))</f>
        <v>0</v>
      </c>
      <c r="EF157" s="48" t="n">
        <f aca="false">MIN(MAX((GD156*(1+GD$5/Setup!$C$36)+IF($V157=11,N($F157),0))-CH157,0),MAX($P157-SUM(DV157:EE157),0))</f>
        <v>0</v>
      </c>
      <c r="EG157" s="48" t="n">
        <f aca="false">MIN(MAX((GE156*(1+GE$5/Setup!$C$36)+IF($V157=12,N($F157),0))-CI157,0),MAX($P157-SUM(DV157:EF157),0))</f>
        <v>0</v>
      </c>
      <c r="EH157" s="48" t="n">
        <f aca="false">MIN(MAX((GF156*(1+GF$5/Setup!$C$36)+IF($V157=13,N($F157),0))-CJ157,0),MAX($P157-SUM(DV157:EG157),0))</f>
        <v>0</v>
      </c>
      <c r="EI157" s="48" t="n">
        <f aca="false">MIN(MAX((GG156*(1+GG$5/Setup!$C$36)+IF($V157=14,N($F157),0))-CK157,0),MAX($P157-SUM(DV157:EH157),0))</f>
        <v>0</v>
      </c>
      <c r="EJ157" s="48" t="n">
        <f aca="false">MIN(MAX((GH156*(1+GH$5/Setup!$C$36)+IF($V157=15,N($F157),0))-CL157,0),MAX($P157-SUM(DV157:EI157),0))</f>
        <v>0</v>
      </c>
      <c r="EK157" s="48" t="n">
        <f aca="false">MIN(MAX((GI156*(1+GI$5/Setup!$C$36)+IF($V157=16,N($F157),0))-CM157,0),MAX($P157-SUM(DV157:EJ157),0))</f>
        <v>0</v>
      </c>
      <c r="EL157" s="48" t="n">
        <f aca="false">MIN(MAX((GJ156*(1+GJ$5/Setup!$C$36)+IF($V157=17,N($F157),0))-CN157,0),MAX($P157-SUM(DV157:EK157),0))</f>
        <v>0</v>
      </c>
      <c r="EM157" s="48" t="n">
        <f aca="false">MIN(MAX((GK156*(1+GK$5/Setup!$C$36)+IF($V157=18,N($F157),0))-CO157,0),MAX($P157-SUM(DV157:EL157),0))</f>
        <v>0</v>
      </c>
      <c r="EN157" s="48" t="n">
        <f aca="false">MIN(MAX((GL156*(1+GL$5/Setup!$C$36)+IF($V157=19,N($F157),0))-CP157,0),MAX($P157-SUM(DV157:EM157),0))</f>
        <v>0</v>
      </c>
      <c r="EO157" s="48" t="n">
        <f aca="false">MIN(MAX((GM156*(1+GM$5/Setup!$C$36)+IF($V157=20,N($F157),0))-CQ157,0),MAX($P157-SUM(DV157:EN157),0))</f>
        <v>0</v>
      </c>
      <c r="EP157" s="48" t="n">
        <f aca="false">MIN(MAX((GN156*(1+GN$5/Setup!$C$36)+IF($V157=21,N($F157),0))-CR157,0),MAX($P157-SUM(DV157:EO157),0))</f>
        <v>0</v>
      </c>
      <c r="EQ157" s="48" t="n">
        <f aca="false">MIN(MAX((GO156*(1+GO$5/Setup!$C$36)+IF($V157=22,N($F157),0))-CS157,0),MAX($P157-SUM(DV157:EP157),0))</f>
        <v>0</v>
      </c>
      <c r="ER157" s="48" t="n">
        <f aca="false">MIN(MAX((GP156*(1+GP$5/Setup!$C$36)+IF($V157=23,N($F157),0))-CT157,0),MAX($P157-SUM(DV157:EQ157),0))</f>
        <v>0</v>
      </c>
      <c r="ES157" s="48" t="n">
        <f aca="false">MIN(MAX((GQ156*(1+GQ$5/Setup!$C$36)+IF($V157=24,N($F157),0))-CU157,0),MAX($P157-SUM(DV157:ER157),0))</f>
        <v>0</v>
      </c>
      <c r="ET157" s="48" t="n">
        <f aca="false">MIN(MAX((GR156*(1+GR$5/Setup!$C$36)+IF($V157=25,N($F157),0))-CV157,0),MAX($P157-SUM(DV157:ES157),0))</f>
        <v>0</v>
      </c>
      <c r="EU157" s="48" t="n">
        <f aca="false">MIN(MAX((GS156*(1+GS$5/Setup!$C$36)+IF($V157=26,N($F157),0))-CW157,0),MAX($P157-SUM(DV157:ET157),0))</f>
        <v>0</v>
      </c>
      <c r="EV157" s="48" t="n">
        <f aca="false">MIN(MAX((GT156*(1+GT$5/Setup!$C$36)+IF($V157=27,N($F157),0))-CX157,0),MAX($P157-SUM(DV157:EU157),0))</f>
        <v>0</v>
      </c>
      <c r="EW157" s="48" t="n">
        <f aca="false">MIN(MAX((GU156*(1+GU$5/Setup!$C$36)+IF($V157=28,N($F157),0))-CY157,0),MAX($P157-SUM(DV157:EV157),0))</f>
        <v>0</v>
      </c>
      <c r="EX157" s="48" t="n">
        <f aca="false">MIN(MAX((GV156*(1+GV$5/Setup!$C$36)+IF($V157=29,N($F157),0))-CZ157,0),MAX($P157-SUM(DV157:EW157),0))</f>
        <v>0</v>
      </c>
      <c r="EY157" s="48" t="n">
        <f aca="false">MIN(MAX((GW156*(1+GW$5/Setup!$C$36)+IF($V157=30,N($F157),0))-DA157,0),MAX($P157-SUM(DV157:EX157),0))</f>
        <v>0</v>
      </c>
      <c r="EZ157" s="48" t="n">
        <f aca="false">MIN(MAX((GX156*(1+GX$5/Setup!$C$36)+IF($V157=31,N($F157),0))-DB157,0),MAX($P157-SUM(DV157:EY157),0))</f>
        <v>0</v>
      </c>
      <c r="FA157" s="48" t="n">
        <f aca="false">MIN(MAX((GY156*(1+GY$5/Setup!$C$36)+IF($V157=32,N($F157),0))-DC157,0),MAX($P157-SUM(DV157:EZ157),0))</f>
        <v>0</v>
      </c>
      <c r="FB157" s="48" t="n">
        <f aca="false">MIN(MAX((GZ156*(1+GZ$5/Setup!$C$36)+IF($V157=33,N($F157),0))-DD157,0),MAX($P157-SUM(DV157:FA157),0))</f>
        <v>0</v>
      </c>
      <c r="FC157" s="48" t="n">
        <f aca="false">MIN(MAX((HA156*(1+HA$5/Setup!$C$36)+IF($V157=34,N($F157),0))-DE157,0),MAX($P157-SUM(DV157:FB157),0))</f>
        <v>0</v>
      </c>
      <c r="FD157" s="48" t="n">
        <f aca="false">MIN(MAX((HB156*(1+HB$5/Setup!$C$36)+IF($V157=35,N($F157),0))-DF157,0),MAX($P157-SUM(DV157:FC157),0))</f>
        <v>0</v>
      </c>
      <c r="FE157" s="48" t="n">
        <f aca="false">MIN(MAX((HC156*(1+HC$5/Setup!$C$36)+IF($V157=36,N($F157),0))-DG157,0),MAX($P157-SUM(DV157:FD157),0))</f>
        <v>0</v>
      </c>
      <c r="FF157" s="48" t="n">
        <f aca="false">MIN(MAX((HD156*(1+HD$5/Setup!$C$36)+IF($V157=37,N($F157),0))-DH157,0),MAX($P157-SUM(DV157:FE157),0))</f>
        <v>0</v>
      </c>
      <c r="FG157" s="48" t="n">
        <f aca="false">MIN(MAX((HE156*(1+HE$5/Setup!$C$36)+IF($V157=38,N($F157),0))-DI157,0),MAX($P157-SUM(DV157:FF157),0))</f>
        <v>0</v>
      </c>
      <c r="FH157" s="48" t="n">
        <f aca="false">MIN(MAX((HF156*(1+HF$5/Setup!$C$36)+IF($V157=39,N($F157),0))-DJ157,0),MAX($P157-SUM(DV157:FG157),0))</f>
        <v>0</v>
      </c>
      <c r="FI157" s="48" t="n">
        <f aca="false">MIN(MAX((HG156*(1+HG$5/Setup!$C$36)+IF($V157=40,N($F157),0))-DK157,0),MAX($P157-SUM(DV157:FH157),0))</f>
        <v>0</v>
      </c>
      <c r="FJ157" s="48" t="n">
        <f aca="false">MIN(MAX((HH156*(1+HH$5/Setup!$C$36)+IF($V157=41,N($F157),0))-DL157,0),MAX($P157-SUM(DV157:FI157),0))</f>
        <v>0</v>
      </c>
      <c r="FK157" s="48" t="n">
        <f aca="false">MIN(MAX((HI156*(1+HI$5/Setup!$C$36)+IF($V157=42,N($F157),0))-DM157,0),MAX($P157-SUM(DV157:FJ157),0))</f>
        <v>0</v>
      </c>
      <c r="FL157" s="48" t="n">
        <f aca="false">MIN(MAX((HJ156*(1+HJ$5/Setup!$C$36)+IF($V157=43,N($F157),0))-DN157,0),MAX($P157-SUM(DV157:FK157),0))</f>
        <v>0</v>
      </c>
      <c r="FM157" s="48" t="n">
        <f aca="false">MIN(MAX((HK156*(1+HK$5/Setup!$C$36)+IF($V157=44,N($F157),0))-DO157,0),MAX($P157-SUM(DV157:FL157),0))</f>
        <v>0</v>
      </c>
      <c r="FN157" s="48" t="n">
        <f aca="false">MIN(MAX((HL156*(1+HL$5/Setup!$C$36)+IF($V157=45,N($F157),0))-DP157,0),MAX($P157-SUM(DV157:FM157),0))</f>
        <v>0</v>
      </c>
      <c r="FO157" s="48" t="n">
        <f aca="false">MIN(MAX((HM156*(1+HM$5/Setup!$C$36)+IF($V157=46,N($F157),0))-DQ157,0),MAX($P157-SUM(DV157:FN157),0))</f>
        <v>0</v>
      </c>
      <c r="FP157" s="48" t="n">
        <f aca="false">MIN(MAX((HN156*(1+HN$5/Setup!$C$36)+IF($V157=47,N($F157),0))-DR157,0),MAX($P157-SUM(DV157:FO157),0))</f>
        <v>0</v>
      </c>
      <c r="FQ157" s="48" t="n">
        <f aca="false">MIN(MAX((HO156*(1+HO$5/Setup!$C$36)+IF($V157=48,N($F157),0))-DS157,0),MAX($P157-SUM(DV157:FP157),0))</f>
        <v>0</v>
      </c>
      <c r="FR157" s="48" t="n">
        <f aca="false">MIN(MAX((HP156*(1+HP$5/Setup!$C$36)+IF($V157=49,N($F157),0))-DT157,0),MAX($P157-SUM(DV157:FQ157),0))</f>
        <v>0</v>
      </c>
      <c r="FS157" s="48" t="n">
        <f aca="false">MIN(MAX((HQ156*(1+HQ$5/Setup!$C$36)+IF($V157=50,N($F157),0))-DU157,0),MAX($P157-SUM(DV157:FR157),0))</f>
        <v>0</v>
      </c>
      <c r="FT157" s="48" t="n">
        <f aca="false">IF((FT156*(1+FT$5/Setup!$C$36)+IF($V157=1,N($F157),0))-BX157-DV157&lt;0.005,0,(FT156*(1+FT$5/Setup!$C$36)+IF($V157=1,N($F157),0))-BX157-DV157)</f>
        <v>0</v>
      </c>
      <c r="FU157" s="48" t="n">
        <f aca="false">IF((FU156*(1+FU$5/Setup!$C$36)+IF($V157=2,N($F157),0))-BY157-DW157&lt;0.005,0,(FU156*(1+FU$5/Setup!$C$36)+IF($V157=2,N($F157),0))-BY157-DW157)</f>
        <v>0</v>
      </c>
      <c r="FV157" s="48" t="n">
        <f aca="false">IF((FV156*(1+FV$5/Setup!$C$36)+IF($V157=3,N($F157),0))-BZ157-DX157&lt;0.005,0,(FV156*(1+FV$5/Setup!$C$36)+IF($V157=3,N($F157),0))-BZ157-DX157)</f>
        <v>0</v>
      </c>
      <c r="FW157" s="48" t="n">
        <f aca="false">IF((FW156*(1+FW$5/Setup!$C$36)+IF($V157=4,N($F157),0))-CA157-DY157&lt;0.005,0,(FW156*(1+FW$5/Setup!$C$36)+IF($V157=4,N($F157),0))-CA157-DY157)</f>
        <v>0</v>
      </c>
      <c r="FX157" s="48" t="n">
        <f aca="false">IF((FX156*(1+FX$5/Setup!$C$36)+IF($V157=5,N($F157),0))-CB157-DZ157&lt;0.005,0,(FX156*(1+FX$5/Setup!$C$36)+IF($V157=5,N($F157),0))-CB157-DZ157)</f>
        <v>0</v>
      </c>
      <c r="FY157" s="48" t="n">
        <f aca="false">IF((FY156*(1+FY$5/Setup!$C$36)+IF($V157=6,N($F157),0))-CC157-EA157&lt;0.005,0,(FY156*(1+FY$5/Setup!$C$36)+IF($V157=6,N($F157),0))-CC157-EA157)</f>
        <v>0</v>
      </c>
      <c r="FZ157" s="48" t="n">
        <f aca="false">IF((FZ156*(1+FZ$5/Setup!$C$36)+IF($V157=7,N($F157),0))-CD157-EB157&lt;0.005,0,(FZ156*(1+FZ$5/Setup!$C$36)+IF($V157=7,N($F157),0))-CD157-EB157)</f>
        <v>0</v>
      </c>
      <c r="GA157" s="48" t="n">
        <f aca="false">IF((GA156*(1+GA$5/Setup!$C$36)+IF($V157=8,N($F157),0))-CE157-EC157&lt;0.005,0,(GA156*(1+GA$5/Setup!$C$36)+IF($V157=8,N($F157),0))-CE157-EC157)</f>
        <v>0</v>
      </c>
      <c r="GB157" s="48" t="n">
        <f aca="false">IF((GB156*(1+GB$5/Setup!$C$36)+IF($V157=9,N($F157),0))-CF157-ED157&lt;0.005,0,(GB156*(1+GB$5/Setup!$C$36)+IF($V157=9,N($F157),0))-CF157-ED157)</f>
        <v>0</v>
      </c>
      <c r="GC157" s="48" t="n">
        <f aca="false">IF((GC156*(1+GC$5/Setup!$C$36)+IF($V157=10,N($F157),0))-CG157-EE157&lt;0.005,0,(GC156*(1+GC$5/Setup!$C$36)+IF($V157=10,N($F157),0))-CG157-EE157)</f>
        <v>0</v>
      </c>
      <c r="GD157" s="48" t="n">
        <f aca="false">IF((GD156*(1+GD$5/Setup!$C$36)+IF($V157=11,N($F157),0))-CH157-EF157&lt;0.005,0,(GD156*(1+GD$5/Setup!$C$36)+IF($V157=11,N($F157),0))-CH157-EF157)</f>
        <v>0</v>
      </c>
      <c r="GE157" s="48" t="n">
        <f aca="false">IF((GE156*(1+GE$5/Setup!$C$36)+IF($V157=12,N($F157),0))-CI157-EG157&lt;0.005,0,(GE156*(1+GE$5/Setup!$C$36)+IF($V157=12,N($F157),0))-CI157-EG157)</f>
        <v>0</v>
      </c>
      <c r="GF157" s="48" t="n">
        <f aca="false">IF((GF156*(1+GF$5/Setup!$C$36)+IF($V157=13,N($F157),0))-CJ157-EH157&lt;0.005,0,(GF156*(1+GF$5/Setup!$C$36)+IF($V157=13,N($F157),0))-CJ157-EH157)</f>
        <v>0</v>
      </c>
      <c r="GG157" s="48" t="n">
        <f aca="false">IF((GG156*(1+GG$5/Setup!$C$36)+IF($V157=14,N($F157),0))-CK157-EI157&lt;0.005,0,(GG156*(1+GG$5/Setup!$C$36)+IF($V157=14,N($F157),0))-CK157-EI157)</f>
        <v>0</v>
      </c>
      <c r="GH157" s="48" t="n">
        <f aca="false">IF((GH156*(1+GH$5/Setup!$C$36)+IF($V157=15,N($F157),0))-CL157-EJ157&lt;0.005,0,(GH156*(1+GH$5/Setup!$C$36)+IF($V157=15,N($F157),0))-CL157-EJ157)</f>
        <v>0</v>
      </c>
      <c r="GI157" s="48" t="n">
        <f aca="false">IF((GI156*(1+GI$5/Setup!$C$36)+IF($V157=16,N($F157),0))-CM157-EK157&lt;0.005,0,(GI156*(1+GI$5/Setup!$C$36)+IF($V157=16,N($F157),0))-CM157-EK157)</f>
        <v>0</v>
      </c>
      <c r="GJ157" s="48" t="n">
        <f aca="false">IF((GJ156*(1+GJ$5/Setup!$C$36)+IF($V157=17,N($F157),0))-CN157-EL157&lt;0.005,0,(GJ156*(1+GJ$5/Setup!$C$36)+IF($V157=17,N($F157),0))-CN157-EL157)</f>
        <v>0</v>
      </c>
      <c r="GK157" s="48" t="n">
        <f aca="false">IF((GK156*(1+GK$5/Setup!$C$36)+IF($V157=18,N($F157),0))-CO157-EM157&lt;0.005,0,(GK156*(1+GK$5/Setup!$C$36)+IF($V157=18,N($F157),0))-CO157-EM157)</f>
        <v>0</v>
      </c>
      <c r="GL157" s="48" t="n">
        <f aca="false">IF((GL156*(1+GL$5/Setup!$C$36)+IF($V157=19,N($F157),0))-CP157-EN157&lt;0.005,0,(GL156*(1+GL$5/Setup!$C$36)+IF($V157=19,N($F157),0))-CP157-EN157)</f>
        <v>0</v>
      </c>
      <c r="GM157" s="48" t="n">
        <f aca="false">IF((GM156*(1+GM$5/Setup!$C$36)+IF($V157=20,N($F157),0))-CQ157-EO157&lt;0.005,0,(GM156*(1+GM$5/Setup!$C$36)+IF($V157=20,N($F157),0))-CQ157-EO157)</f>
        <v>0</v>
      </c>
      <c r="GN157" s="48" t="n">
        <f aca="false">IF((GN156*(1+GN$5/Setup!$C$36)+IF($V157=21,N($F157),0))-CR157-EP157&lt;0.005,0,(GN156*(1+GN$5/Setup!$C$36)+IF($V157=21,N($F157),0))-CR157-EP157)</f>
        <v>0</v>
      </c>
      <c r="GO157" s="48" t="n">
        <f aca="false">IF((GO156*(1+GO$5/Setup!$C$36)+IF($V157=22,N($F157),0))-CS157-EQ157&lt;0.005,0,(GO156*(1+GO$5/Setup!$C$36)+IF($V157=22,N($F157),0))-CS157-EQ157)</f>
        <v>0</v>
      </c>
      <c r="GP157" s="48" t="n">
        <f aca="false">IF((GP156*(1+GP$5/Setup!$C$36)+IF($V157=23,N($F157),0))-CT157-ER157&lt;0.005,0,(GP156*(1+GP$5/Setup!$C$36)+IF($V157=23,N($F157),0))-CT157-ER157)</f>
        <v>0</v>
      </c>
      <c r="GQ157" s="48" t="n">
        <f aca="false">IF((GQ156*(1+GQ$5/Setup!$C$36)+IF($V157=24,N($F157),0))-CU157-ES157&lt;0.005,0,(GQ156*(1+GQ$5/Setup!$C$36)+IF($V157=24,N($F157),0))-CU157-ES157)</f>
        <v>0</v>
      </c>
      <c r="GR157" s="48" t="n">
        <f aca="false">IF((GR156*(1+GR$5/Setup!$C$36)+IF($V157=25,N($F157),0))-CV157-ET157&lt;0.005,0,(GR156*(1+GR$5/Setup!$C$36)+IF($V157=25,N($F157),0))-CV157-ET157)</f>
        <v>0</v>
      </c>
      <c r="GS157" s="48" t="n">
        <f aca="false">IF((GS156*(1+GS$5/Setup!$C$36)+IF($V157=26,N($F157),0))-CW157-EU157&lt;0.005,0,(GS156*(1+GS$5/Setup!$C$36)+IF($V157=26,N($F157),0))-CW157-EU157)</f>
        <v>0</v>
      </c>
      <c r="GT157" s="48" t="n">
        <f aca="false">IF((GT156*(1+GT$5/Setup!$C$36)+IF($V157=27,N($F157),0))-CX157-EV157&lt;0.005,0,(GT156*(1+GT$5/Setup!$C$36)+IF($V157=27,N($F157),0))-CX157-EV157)</f>
        <v>0</v>
      </c>
      <c r="GU157" s="48" t="n">
        <f aca="false">IF((GU156*(1+GU$5/Setup!$C$36)+IF($V157=28,N($F157),0))-CY157-EW157&lt;0.005,0,(GU156*(1+GU$5/Setup!$C$36)+IF($V157=28,N($F157),0))-CY157-EW157)</f>
        <v>0</v>
      </c>
      <c r="GV157" s="48" t="n">
        <f aca="false">IF((GV156*(1+GV$5/Setup!$C$36)+IF($V157=29,N($F157),0))-CZ157-EX157&lt;0.005,0,(GV156*(1+GV$5/Setup!$C$36)+IF($V157=29,N($F157),0))-CZ157-EX157)</f>
        <v>0</v>
      </c>
      <c r="GW157" s="48" t="n">
        <f aca="false">IF((GW156*(1+GW$5/Setup!$C$36)+IF($V157=30,N($F157),0))-DA157-EY157&lt;0.005,0,(GW156*(1+GW$5/Setup!$C$36)+IF($V157=30,N($F157),0))-DA157-EY157)</f>
        <v>0</v>
      </c>
      <c r="GX157" s="48" t="n">
        <f aca="false">IF((GX156*(1+GX$5/Setup!$C$36)+IF($V157=31,N($F157),0))-DB157-EZ157&lt;0.005,0,(GX156*(1+GX$5/Setup!$C$36)+IF($V157=31,N($F157),0))-DB157-EZ157)</f>
        <v>0</v>
      </c>
      <c r="GY157" s="48" t="n">
        <f aca="false">IF((GY156*(1+GY$5/Setup!$C$36)+IF($V157=32,N($F157),0))-DC157-FA157&lt;0.005,0,(GY156*(1+GY$5/Setup!$C$36)+IF($V157=32,N($F157),0))-DC157-FA157)</f>
        <v>0</v>
      </c>
      <c r="GZ157" s="48" t="n">
        <f aca="false">IF((GZ156*(1+GZ$5/Setup!$C$36)+IF($V157=33,N($F157),0))-DD157-FB157&lt;0.005,0,(GZ156*(1+GZ$5/Setup!$C$36)+IF($V157=33,N($F157),0))-DD157-FB157)</f>
        <v>0</v>
      </c>
      <c r="HA157" s="48" t="n">
        <f aca="false">IF((HA156*(1+HA$5/Setup!$C$36)+IF($V157=34,N($F157),0))-DE157-FC157&lt;0.005,0,(HA156*(1+HA$5/Setup!$C$36)+IF($V157=34,N($F157),0))-DE157-FC157)</f>
        <v>0</v>
      </c>
      <c r="HB157" s="48" t="n">
        <f aca="false">IF((HB156*(1+HB$5/Setup!$C$36)+IF($V157=35,N($F157),0))-DF157-FD157&lt;0.005,0,(HB156*(1+HB$5/Setup!$C$36)+IF($V157=35,N($F157),0))-DF157-FD157)</f>
        <v>0</v>
      </c>
      <c r="HC157" s="48" t="n">
        <f aca="false">IF((HC156*(1+HC$5/Setup!$C$36)+IF($V157=36,N($F157),0))-DG157-FE157&lt;0.005,0,(HC156*(1+HC$5/Setup!$C$36)+IF($V157=36,N($F157),0))-DG157-FE157)</f>
        <v>0</v>
      </c>
      <c r="HD157" s="48" t="n">
        <f aca="false">IF((HD156*(1+HD$5/Setup!$C$36)+IF($V157=37,N($F157),0))-DH157-FF157&lt;0.005,0,(HD156*(1+HD$5/Setup!$C$36)+IF($V157=37,N($F157),0))-DH157-FF157)</f>
        <v>0</v>
      </c>
      <c r="HE157" s="48" t="n">
        <f aca="false">IF((HE156*(1+HE$5/Setup!$C$36)+IF($V157=38,N($F157),0))-DI157-FG157&lt;0.005,0,(HE156*(1+HE$5/Setup!$C$36)+IF($V157=38,N($F157),0))-DI157-FG157)</f>
        <v>0</v>
      </c>
      <c r="HF157" s="48" t="n">
        <f aca="false">IF((HF156*(1+HF$5/Setup!$C$36)+IF($V157=39,N($F157),0))-DJ157-FH157&lt;0.005,0,(HF156*(1+HF$5/Setup!$C$36)+IF($V157=39,N($F157),0))-DJ157-FH157)</f>
        <v>0</v>
      </c>
      <c r="HG157" s="48" t="n">
        <f aca="false">IF((HG156*(1+HG$5/Setup!$C$36)+IF($V157=40,N($F157),0))-DK157-FI157&lt;0.005,0,(HG156*(1+HG$5/Setup!$C$36)+IF($V157=40,N($F157),0))-DK157-FI157)</f>
        <v>0</v>
      </c>
      <c r="HH157" s="48" t="n">
        <f aca="false">IF((HH156*(1+HH$5/Setup!$C$36)+IF($V157=41,N($F157),0))-DL157-FJ157&lt;0.005,0,(HH156*(1+HH$5/Setup!$C$36)+IF($V157=41,N($F157),0))-DL157-FJ157)</f>
        <v>0</v>
      </c>
      <c r="HI157" s="48" t="n">
        <f aca="false">IF((HI156*(1+HI$5/Setup!$C$36)+IF($V157=42,N($F157),0))-DM157-FK157&lt;0.005,0,(HI156*(1+HI$5/Setup!$C$36)+IF($V157=42,N($F157),0))-DM157-FK157)</f>
        <v>0</v>
      </c>
      <c r="HJ157" s="48" t="n">
        <f aca="false">IF((HJ156*(1+HJ$5/Setup!$C$36)+IF($V157=43,N($F157),0))-DN157-FL157&lt;0.005,0,(HJ156*(1+HJ$5/Setup!$C$36)+IF($V157=43,N($F157),0))-DN157-FL157)</f>
        <v>0</v>
      </c>
      <c r="HK157" s="48" t="n">
        <f aca="false">IF((HK156*(1+HK$5/Setup!$C$36)+IF($V157=44,N($F157),0))-DO157-FM157&lt;0.005,0,(HK156*(1+HK$5/Setup!$C$36)+IF($V157=44,N($F157),0))-DO157-FM157)</f>
        <v>0</v>
      </c>
      <c r="HL157" s="48" t="n">
        <f aca="false">IF((HL156*(1+HL$5/Setup!$C$36)+IF($V157=45,N($F157),0))-DP157-FN157&lt;0.005,0,(HL156*(1+HL$5/Setup!$C$36)+IF($V157=45,N($F157),0))-DP157-FN157)</f>
        <v>0</v>
      </c>
      <c r="HM157" s="48" t="n">
        <f aca="false">IF((HM156*(1+HM$5/Setup!$C$36)+IF($V157=46,N($F157),0))-DQ157-FO157&lt;0.005,0,(HM156*(1+HM$5/Setup!$C$36)+IF($V157=46,N($F157),0))-DQ157-FO157)</f>
        <v>0</v>
      </c>
      <c r="HN157" s="48" t="n">
        <f aca="false">IF((HN156*(1+HN$5/Setup!$C$36)+IF($V157=47,N($F157),0))-DR157-FP157&lt;0.005,0,(HN156*(1+HN$5/Setup!$C$36)+IF($V157=47,N($F157),0))-DR157-FP157)</f>
        <v>0</v>
      </c>
      <c r="HO157" s="48" t="n">
        <f aca="false">IF((HO156*(1+HO$5/Setup!$C$36)+IF($V157=48,N($F157),0))-DS157-FQ157&lt;0.005,0,(HO156*(1+HO$5/Setup!$C$36)+IF($V157=48,N($F157),0))-DS157-FQ157)</f>
        <v>0</v>
      </c>
      <c r="HP157" s="48" t="n">
        <f aca="false">IF((HP156*(1+HP$5/Setup!$C$36)+IF($V157=49,N($F157),0))-DT157-FR157&lt;0.005,0,(HP156*(1+HP$5/Setup!$C$36)+IF($V157=49,N($F157),0))-DT157-FR157)</f>
        <v>0</v>
      </c>
      <c r="HQ157" s="48" t="n">
        <f aca="false">IF((HQ156*(1+HQ$5/Setup!$C$36)+IF($V157=50,N($F157),0))-DU157-FS157&lt;0.005,0,(HQ156*(1+HQ$5/Setup!$C$36)+IF($V157=50,N($F157),0))-DU157-FS157)</f>
        <v>0</v>
      </c>
    </row>
    <row r="158" customFormat="false" ht="15" hidden="false" customHeight="false" outlineLevel="0" collapsed="false">
      <c r="A158" s="44" t="n">
        <v>150</v>
      </c>
      <c r="B158" s="45" t="n">
        <f aca="false">IF(Setup!$C$7="Every month",EDATE(Setup!$C$8,($A158-1)),IF(Setup!$C$7="Twice a month",DATE(YEAR(Setup!$C$8),MONTH(Setup!$C$8)+INT((($A158-1)+Setup!$C$41)/2),MIN(IF(MOD(($A158-1)+Setup!$C$41,2)=0,Setup!$C$39,Setup!$C$40),DAY(EOMONTH(DATE(YEAR(Setup!$C$8),MONTH(Setup!$C$8)+INT((($A158-1)+Setup!$C$41)/2),1),0)))),Setup!$C$8+($A158-1)*IF(Setup!$C$7="Every week",7,14)))</f>
        <v>48411</v>
      </c>
      <c r="C158" s="45" t="n">
        <f aca="false">IF(Setup!$C$7="Every month",EDATE(Setup!$C$8,$A158),IF(Setup!$C$7="Twice a month",DATE(YEAR(Setup!$C$8),MONTH(Setup!$C$8)+INT(($A158+Setup!$C$41)/2),MIN(IF(MOD($A158+Setup!$C$41,2)=0,Setup!$C$39,Setup!$C$40),DAY(EOMONTH(DATE(YEAR(Setup!$C$8),MONTH(Setup!$C$8)+INT(($A158+Setup!$C$41)/2),1),0)))),Setup!$C$8+$A158*IF(Setup!$C$7="Every week",7,14)))</f>
        <v>48425</v>
      </c>
      <c r="D158" s="46"/>
      <c r="E158" s="47"/>
      <c r="F158" s="47"/>
      <c r="G158" s="47"/>
      <c r="H158" s="47"/>
      <c r="I158" s="48" t="n">
        <f aca="false">N(Setup!$C$11)+N(E158)</f>
        <v>100</v>
      </c>
      <c r="J158" s="48" t="n">
        <f aca="false">MIN(Setup!$C$37,MAX(I158,0))</f>
        <v>9.23076923076923</v>
      </c>
      <c r="K158" s="48" t="n">
        <f aca="false">MIN(MAX(N(Setup!$C$14)-L157,0),MAX(I158-J158,0))</f>
        <v>0</v>
      </c>
      <c r="L158" s="48" t="n">
        <f aca="false">L157+K158-N(G158)</f>
        <v>500</v>
      </c>
      <c r="M158" s="48" t="n">
        <f aca="false">M157+J158-N(H158)</f>
        <v>1384.61538461539</v>
      </c>
      <c r="N158" s="48" t="n">
        <f aca="false">SUM(BX158:DU158)</f>
        <v>0</v>
      </c>
      <c r="O158" s="48" t="n">
        <f aca="false">SUM(Z158:BW158)-N158</f>
        <v>40</v>
      </c>
      <c r="P158" s="48" t="n">
        <f aca="false">MAX(I158-J158-K158,0)+O158</f>
        <v>130.769230769231</v>
      </c>
      <c r="Q158" s="48" t="n">
        <f aca="false">SUM(DV158:FS158)</f>
        <v>0</v>
      </c>
      <c r="R158" s="49" t="n">
        <f aca="false">N158+J158+K158+Q158</f>
        <v>9.23076923076923</v>
      </c>
      <c r="S158" s="48" t="n">
        <f aca="false">T158-T157-N(F158)+N158+Q158</f>
        <v>0</v>
      </c>
      <c r="T158" s="49" t="n">
        <f aca="false">SUM(FT158:HQ158)</f>
        <v>0</v>
      </c>
      <c r="U158" s="44" t="str">
        <f aca="false">IF(T157&lt;0.005,"",INDEX(Helpers!$C$2:$C$51,IF(_xlfn.MINIFS($DV$6:$FS$6,DV158:FS158,"&gt;0.005")=0,V158,_xlfn.MINIFS($DV$6:$FS$6,DV158:FS158,"&gt;0.005"))))</f>
        <v/>
      </c>
      <c r="V158" s="44" t="n">
        <f aca="false">IF(_xlfn.MINIFS($FT$6:$HQ$6,FT157:HQ157,"&gt;0.005")=0,1,_xlfn.MINIFS($FT$6:$HQ$6,FT157:HQ157,"&gt;0.005"))</f>
        <v>1</v>
      </c>
      <c r="W158" s="44" t="n">
        <f aca="false">IF(AND(D158&lt;&gt;"Paid",T157&gt;0.005),1,0)</f>
        <v>0</v>
      </c>
      <c r="X158" s="48" t="n">
        <f aca="false">SUMPRODUCT(((Helpers!$G$2:$G$51*(1+(Helpers!$D$2:$D$51+0.000000001)/12)^(($B158-Setup!$C$8)/(365.25/12))-Helpers!$E$2:$E$51*((1+(Helpers!$D$2:$D$51+0.000000001)/12)^(($B158-Setup!$C$8)/(365.25/12))-1)/((Helpers!$D$2:$D$51+0.000000001)/12))&gt;0)*(Helpers!$G$2:$G$51*(1+(Helpers!$D$2:$D$51+0.000000001)/12)^(($B158-Setup!$C$8)/(365.25/12))-Helpers!$E$2:$E$51*((1+(Helpers!$D$2:$D$51+0.000000001)/12)^(($B158-Setup!$C$8)/(365.25/12))-1)/((Helpers!$D$2:$D$51+0.000000001)/12)))</f>
        <v>0</v>
      </c>
      <c r="Y158" s="48"/>
      <c r="Z158" s="48" t="n">
        <f aca="false">IF(OR(N(Z$5)=0,Z$6=""),0,Z$5*((DATE(YEAR($B158),MONTH($B158),MIN(Z$6,DAY(EOMONTH($B158,0))))&gt;=$B158)*(DATE(YEAR($B158),MONTH($B158),MIN(Z$6,DAY(EOMONTH($B158,0))))&lt;$C158)+(DATE(YEAR($B158),MONTH($B158)+1,MIN(Z$6,DAY(EOMONTH($B158,1))))&gt;=$B158)*(DATE(YEAR($B158),MONTH($B158)+1,MIN(Z$6,DAY(EOMONTH($B158,1))))&lt;$C158)))</f>
        <v>0</v>
      </c>
      <c r="AA158" s="48" t="n">
        <f aca="false">IF(OR(N(AA$5)=0,AA$6=""),0,AA$5*((DATE(YEAR($B158),MONTH($B158),MIN(AA$6,DAY(EOMONTH($B158,0))))&gt;=$B158)*(DATE(YEAR($B158),MONTH($B158),MIN(AA$6,DAY(EOMONTH($B158,0))))&lt;$C158)+(DATE(YEAR($B158),MONTH($B158)+1,MIN(AA$6,DAY(EOMONTH($B158,1))))&gt;=$B158)*(DATE(YEAR($B158),MONTH($B158)+1,MIN(AA$6,DAY(EOMONTH($B158,1))))&lt;$C158)))</f>
        <v>40</v>
      </c>
      <c r="AB158" s="48" t="n">
        <f aca="false">IF(OR(N(AB$5)=0,AB$6=""),0,AB$5*((DATE(YEAR($B158),MONTH($B158),MIN(AB$6,DAY(EOMONTH($B158,0))))&gt;=$B158)*(DATE(YEAR($B158),MONTH($B158),MIN(AB$6,DAY(EOMONTH($B158,0))))&lt;$C158)+(DATE(YEAR($B158),MONTH($B158)+1,MIN(AB$6,DAY(EOMONTH($B158,1))))&gt;=$B158)*(DATE(YEAR($B158),MONTH($B158)+1,MIN(AB$6,DAY(EOMONTH($B158,1))))&lt;$C158)))</f>
        <v>0</v>
      </c>
      <c r="AC158" s="48" t="n">
        <f aca="false">IF(OR(N(AC$5)=0,AC$6=""),0,AC$5*((DATE(YEAR($B158),MONTH($B158),MIN(AC$6,DAY(EOMONTH($B158,0))))&gt;=$B158)*(DATE(YEAR($B158),MONTH($B158),MIN(AC$6,DAY(EOMONTH($B158,0))))&lt;$C158)+(DATE(YEAR($B158),MONTH($B158)+1,MIN(AC$6,DAY(EOMONTH($B158,1))))&gt;=$B158)*(DATE(YEAR($B158),MONTH($B158)+1,MIN(AC$6,DAY(EOMONTH($B158,1))))&lt;$C158)))</f>
        <v>0</v>
      </c>
      <c r="AD158" s="48" t="n">
        <f aca="false">IF(OR(N(AD$5)=0,AD$6=""),0,AD$5*((DATE(YEAR($B158),MONTH($B158),MIN(AD$6,DAY(EOMONTH($B158,0))))&gt;=$B158)*(DATE(YEAR($B158),MONTH($B158),MIN(AD$6,DAY(EOMONTH($B158,0))))&lt;$C158)+(DATE(YEAR($B158),MONTH($B158)+1,MIN(AD$6,DAY(EOMONTH($B158,1))))&gt;=$B158)*(DATE(YEAR($B158),MONTH($B158)+1,MIN(AD$6,DAY(EOMONTH($B158,1))))&lt;$C158)))</f>
        <v>0</v>
      </c>
      <c r="AE158" s="48" t="n">
        <f aca="false">IF(OR(N(AE$5)=0,AE$6=""),0,AE$5*((DATE(YEAR($B158),MONTH($B158),MIN(AE$6,DAY(EOMONTH($B158,0))))&gt;=$B158)*(DATE(YEAR($B158),MONTH($B158),MIN(AE$6,DAY(EOMONTH($B158,0))))&lt;$C158)+(DATE(YEAR($B158),MONTH($B158)+1,MIN(AE$6,DAY(EOMONTH($B158,1))))&gt;=$B158)*(DATE(YEAR($B158),MONTH($B158)+1,MIN(AE$6,DAY(EOMONTH($B158,1))))&lt;$C158)))</f>
        <v>0</v>
      </c>
      <c r="AF158" s="48" t="n">
        <f aca="false">IF(OR(N(AF$5)=0,AF$6=""),0,AF$5*((DATE(YEAR($B158),MONTH($B158),MIN(AF$6,DAY(EOMONTH($B158,0))))&gt;=$B158)*(DATE(YEAR($B158),MONTH($B158),MIN(AF$6,DAY(EOMONTH($B158,0))))&lt;$C158)+(DATE(YEAR($B158),MONTH($B158)+1,MIN(AF$6,DAY(EOMONTH($B158,1))))&gt;=$B158)*(DATE(YEAR($B158),MONTH($B158)+1,MIN(AF$6,DAY(EOMONTH($B158,1))))&lt;$C158)))</f>
        <v>0</v>
      </c>
      <c r="AG158" s="48" t="n">
        <f aca="false">IF(OR(N(AG$5)=0,AG$6=""),0,AG$5*((DATE(YEAR($B158),MONTH($B158),MIN(AG$6,DAY(EOMONTH($B158,0))))&gt;=$B158)*(DATE(YEAR($B158),MONTH($B158),MIN(AG$6,DAY(EOMONTH($B158,0))))&lt;$C158)+(DATE(YEAR($B158),MONTH($B158)+1,MIN(AG$6,DAY(EOMONTH($B158,1))))&gt;=$B158)*(DATE(YEAR($B158),MONTH($B158)+1,MIN(AG$6,DAY(EOMONTH($B158,1))))&lt;$C158)))</f>
        <v>0</v>
      </c>
      <c r="AH158" s="48" t="n">
        <f aca="false">IF(OR(N(AH$5)=0,AH$6=""),0,AH$5*((DATE(YEAR($B158),MONTH($B158),MIN(AH$6,DAY(EOMONTH($B158,0))))&gt;=$B158)*(DATE(YEAR($B158),MONTH($B158),MIN(AH$6,DAY(EOMONTH($B158,0))))&lt;$C158)+(DATE(YEAR($B158),MONTH($B158)+1,MIN(AH$6,DAY(EOMONTH($B158,1))))&gt;=$B158)*(DATE(YEAR($B158),MONTH($B158)+1,MIN(AH$6,DAY(EOMONTH($B158,1))))&lt;$C158)))</f>
        <v>0</v>
      </c>
      <c r="AI158" s="48" t="n">
        <f aca="false">IF(OR(N(AI$5)=0,AI$6=""),0,AI$5*((DATE(YEAR($B158),MONTH($B158),MIN(AI$6,DAY(EOMONTH($B158,0))))&gt;=$B158)*(DATE(YEAR($B158),MONTH($B158),MIN(AI$6,DAY(EOMONTH($B158,0))))&lt;$C158)+(DATE(YEAR($B158),MONTH($B158)+1,MIN(AI$6,DAY(EOMONTH($B158,1))))&gt;=$B158)*(DATE(YEAR($B158),MONTH($B158)+1,MIN(AI$6,DAY(EOMONTH($B158,1))))&lt;$C158)))</f>
        <v>0</v>
      </c>
      <c r="AJ158" s="48" t="n">
        <f aca="false">IF(OR(N(AJ$5)=0,AJ$6=""),0,AJ$5*((DATE(YEAR($B158),MONTH($B158),MIN(AJ$6,DAY(EOMONTH($B158,0))))&gt;=$B158)*(DATE(YEAR($B158),MONTH($B158),MIN(AJ$6,DAY(EOMONTH($B158,0))))&lt;$C158)+(DATE(YEAR($B158),MONTH($B158)+1,MIN(AJ$6,DAY(EOMONTH($B158,1))))&gt;=$B158)*(DATE(YEAR($B158),MONTH($B158)+1,MIN(AJ$6,DAY(EOMONTH($B158,1))))&lt;$C158)))</f>
        <v>0</v>
      </c>
      <c r="AK158" s="48" t="n">
        <f aca="false">IF(OR(N(AK$5)=0,AK$6=""),0,AK$5*((DATE(YEAR($B158),MONTH($B158),MIN(AK$6,DAY(EOMONTH($B158,0))))&gt;=$B158)*(DATE(YEAR($B158),MONTH($B158),MIN(AK$6,DAY(EOMONTH($B158,0))))&lt;$C158)+(DATE(YEAR($B158),MONTH($B158)+1,MIN(AK$6,DAY(EOMONTH($B158,1))))&gt;=$B158)*(DATE(YEAR($B158),MONTH($B158)+1,MIN(AK$6,DAY(EOMONTH($B158,1))))&lt;$C158)))</f>
        <v>0</v>
      </c>
      <c r="AL158" s="48" t="n">
        <f aca="false">IF(OR(N(AL$5)=0,AL$6=""),0,AL$5*((DATE(YEAR($B158),MONTH($B158),MIN(AL$6,DAY(EOMONTH($B158,0))))&gt;=$B158)*(DATE(YEAR($B158),MONTH($B158),MIN(AL$6,DAY(EOMONTH($B158,0))))&lt;$C158)+(DATE(YEAR($B158),MONTH($B158)+1,MIN(AL$6,DAY(EOMONTH($B158,1))))&gt;=$B158)*(DATE(YEAR($B158),MONTH($B158)+1,MIN(AL$6,DAY(EOMONTH($B158,1))))&lt;$C158)))</f>
        <v>0</v>
      </c>
      <c r="AM158" s="48" t="n">
        <f aca="false">IF(OR(N(AM$5)=0,AM$6=""),0,AM$5*((DATE(YEAR($B158),MONTH($B158),MIN(AM$6,DAY(EOMONTH($B158,0))))&gt;=$B158)*(DATE(YEAR($B158),MONTH($B158),MIN(AM$6,DAY(EOMONTH($B158,0))))&lt;$C158)+(DATE(YEAR($B158),MONTH($B158)+1,MIN(AM$6,DAY(EOMONTH($B158,1))))&gt;=$B158)*(DATE(YEAR($B158),MONTH($B158)+1,MIN(AM$6,DAY(EOMONTH($B158,1))))&lt;$C158)))</f>
        <v>0</v>
      </c>
      <c r="AN158" s="48" t="n">
        <f aca="false">IF(OR(N(AN$5)=0,AN$6=""),0,AN$5*((DATE(YEAR($B158),MONTH($B158),MIN(AN$6,DAY(EOMONTH($B158,0))))&gt;=$B158)*(DATE(YEAR($B158),MONTH($B158),MIN(AN$6,DAY(EOMONTH($B158,0))))&lt;$C158)+(DATE(YEAR($B158),MONTH($B158)+1,MIN(AN$6,DAY(EOMONTH($B158,1))))&gt;=$B158)*(DATE(YEAR($B158),MONTH($B158)+1,MIN(AN$6,DAY(EOMONTH($B158,1))))&lt;$C158)))</f>
        <v>0</v>
      </c>
      <c r="AO158" s="48" t="n">
        <f aca="false">IF(OR(N(AO$5)=0,AO$6=""),0,AO$5*((DATE(YEAR($B158),MONTH($B158),MIN(AO$6,DAY(EOMONTH($B158,0))))&gt;=$B158)*(DATE(YEAR($B158),MONTH($B158),MIN(AO$6,DAY(EOMONTH($B158,0))))&lt;$C158)+(DATE(YEAR($B158),MONTH($B158)+1,MIN(AO$6,DAY(EOMONTH($B158,1))))&gt;=$B158)*(DATE(YEAR($B158),MONTH($B158)+1,MIN(AO$6,DAY(EOMONTH($B158,1))))&lt;$C158)))</f>
        <v>0</v>
      </c>
      <c r="AP158" s="48" t="n">
        <f aca="false">IF(OR(N(AP$5)=0,AP$6=""),0,AP$5*((DATE(YEAR($B158),MONTH($B158),MIN(AP$6,DAY(EOMONTH($B158,0))))&gt;=$B158)*(DATE(YEAR($B158),MONTH($B158),MIN(AP$6,DAY(EOMONTH($B158,0))))&lt;$C158)+(DATE(YEAR($B158),MONTH($B158)+1,MIN(AP$6,DAY(EOMONTH($B158,1))))&gt;=$B158)*(DATE(YEAR($B158),MONTH($B158)+1,MIN(AP$6,DAY(EOMONTH($B158,1))))&lt;$C158)))</f>
        <v>0</v>
      </c>
      <c r="AQ158" s="48" t="n">
        <f aca="false">IF(OR(N(AQ$5)=0,AQ$6=""),0,AQ$5*((DATE(YEAR($B158),MONTH($B158),MIN(AQ$6,DAY(EOMONTH($B158,0))))&gt;=$B158)*(DATE(YEAR($B158),MONTH($B158),MIN(AQ$6,DAY(EOMONTH($B158,0))))&lt;$C158)+(DATE(YEAR($B158),MONTH($B158)+1,MIN(AQ$6,DAY(EOMONTH($B158,1))))&gt;=$B158)*(DATE(YEAR($B158),MONTH($B158)+1,MIN(AQ$6,DAY(EOMONTH($B158,1))))&lt;$C158)))</f>
        <v>0</v>
      </c>
      <c r="AR158" s="48" t="n">
        <f aca="false">IF(OR(N(AR$5)=0,AR$6=""),0,AR$5*((DATE(YEAR($B158),MONTH($B158),MIN(AR$6,DAY(EOMONTH($B158,0))))&gt;=$B158)*(DATE(YEAR($B158),MONTH($B158),MIN(AR$6,DAY(EOMONTH($B158,0))))&lt;$C158)+(DATE(YEAR($B158),MONTH($B158)+1,MIN(AR$6,DAY(EOMONTH($B158,1))))&gt;=$B158)*(DATE(YEAR($B158),MONTH($B158)+1,MIN(AR$6,DAY(EOMONTH($B158,1))))&lt;$C158)))</f>
        <v>0</v>
      </c>
      <c r="AS158" s="48" t="n">
        <f aca="false">IF(OR(N(AS$5)=0,AS$6=""),0,AS$5*((DATE(YEAR($B158),MONTH($B158),MIN(AS$6,DAY(EOMONTH($B158,0))))&gt;=$B158)*(DATE(YEAR($B158),MONTH($B158),MIN(AS$6,DAY(EOMONTH($B158,0))))&lt;$C158)+(DATE(YEAR($B158),MONTH($B158)+1,MIN(AS$6,DAY(EOMONTH($B158,1))))&gt;=$B158)*(DATE(YEAR($B158),MONTH($B158)+1,MIN(AS$6,DAY(EOMONTH($B158,1))))&lt;$C158)))</f>
        <v>0</v>
      </c>
      <c r="AT158" s="48" t="n">
        <f aca="false">IF(OR(N(AT$5)=0,AT$6=""),0,AT$5*((DATE(YEAR($B158),MONTH($B158),MIN(AT$6,DAY(EOMONTH($B158,0))))&gt;=$B158)*(DATE(YEAR($B158),MONTH($B158),MIN(AT$6,DAY(EOMONTH($B158,0))))&lt;$C158)+(DATE(YEAR($B158),MONTH($B158)+1,MIN(AT$6,DAY(EOMONTH($B158,1))))&gt;=$B158)*(DATE(YEAR($B158),MONTH($B158)+1,MIN(AT$6,DAY(EOMONTH($B158,1))))&lt;$C158)))</f>
        <v>0</v>
      </c>
      <c r="AU158" s="48" t="n">
        <f aca="false">IF(OR(N(AU$5)=0,AU$6=""),0,AU$5*((DATE(YEAR($B158),MONTH($B158),MIN(AU$6,DAY(EOMONTH($B158,0))))&gt;=$B158)*(DATE(YEAR($B158),MONTH($B158),MIN(AU$6,DAY(EOMONTH($B158,0))))&lt;$C158)+(DATE(YEAR($B158),MONTH($B158)+1,MIN(AU$6,DAY(EOMONTH($B158,1))))&gt;=$B158)*(DATE(YEAR($B158),MONTH($B158)+1,MIN(AU$6,DAY(EOMONTH($B158,1))))&lt;$C158)))</f>
        <v>0</v>
      </c>
      <c r="AV158" s="48" t="n">
        <f aca="false">IF(OR(N(AV$5)=0,AV$6=""),0,AV$5*((DATE(YEAR($B158),MONTH($B158),MIN(AV$6,DAY(EOMONTH($B158,0))))&gt;=$B158)*(DATE(YEAR($B158),MONTH($B158),MIN(AV$6,DAY(EOMONTH($B158,0))))&lt;$C158)+(DATE(YEAR($B158),MONTH($B158)+1,MIN(AV$6,DAY(EOMONTH($B158,1))))&gt;=$B158)*(DATE(YEAR($B158),MONTH($B158)+1,MIN(AV$6,DAY(EOMONTH($B158,1))))&lt;$C158)))</f>
        <v>0</v>
      </c>
      <c r="AW158" s="48" t="n">
        <f aca="false">IF(OR(N(AW$5)=0,AW$6=""),0,AW$5*((DATE(YEAR($B158),MONTH($B158),MIN(AW$6,DAY(EOMONTH($B158,0))))&gt;=$B158)*(DATE(YEAR($B158),MONTH($B158),MIN(AW$6,DAY(EOMONTH($B158,0))))&lt;$C158)+(DATE(YEAR($B158),MONTH($B158)+1,MIN(AW$6,DAY(EOMONTH($B158,1))))&gt;=$B158)*(DATE(YEAR($B158),MONTH($B158)+1,MIN(AW$6,DAY(EOMONTH($B158,1))))&lt;$C158)))</f>
        <v>0</v>
      </c>
      <c r="AX158" s="48" t="n">
        <f aca="false">IF(OR(N(AX$5)=0,AX$6=""),0,AX$5*((DATE(YEAR($B158),MONTH($B158),MIN(AX$6,DAY(EOMONTH($B158,0))))&gt;=$B158)*(DATE(YEAR($B158),MONTH($B158),MIN(AX$6,DAY(EOMONTH($B158,0))))&lt;$C158)+(DATE(YEAR($B158),MONTH($B158)+1,MIN(AX$6,DAY(EOMONTH($B158,1))))&gt;=$B158)*(DATE(YEAR($B158),MONTH($B158)+1,MIN(AX$6,DAY(EOMONTH($B158,1))))&lt;$C158)))</f>
        <v>0</v>
      </c>
      <c r="AY158" s="48" t="n">
        <f aca="false">IF(OR(N(AY$5)=0,AY$6=""),0,AY$5*((DATE(YEAR($B158),MONTH($B158),MIN(AY$6,DAY(EOMONTH($B158,0))))&gt;=$B158)*(DATE(YEAR($B158),MONTH($B158),MIN(AY$6,DAY(EOMONTH($B158,0))))&lt;$C158)+(DATE(YEAR($B158),MONTH($B158)+1,MIN(AY$6,DAY(EOMONTH($B158,1))))&gt;=$B158)*(DATE(YEAR($B158),MONTH($B158)+1,MIN(AY$6,DAY(EOMONTH($B158,1))))&lt;$C158)))</f>
        <v>0</v>
      </c>
      <c r="AZ158" s="48" t="n">
        <f aca="false">IF(OR(N(AZ$5)=0,AZ$6=""),0,AZ$5*((DATE(YEAR($B158),MONTH($B158),MIN(AZ$6,DAY(EOMONTH($B158,0))))&gt;=$B158)*(DATE(YEAR($B158),MONTH($B158),MIN(AZ$6,DAY(EOMONTH($B158,0))))&lt;$C158)+(DATE(YEAR($B158),MONTH($B158)+1,MIN(AZ$6,DAY(EOMONTH($B158,1))))&gt;=$B158)*(DATE(YEAR($B158),MONTH($B158)+1,MIN(AZ$6,DAY(EOMONTH($B158,1))))&lt;$C158)))</f>
        <v>0</v>
      </c>
      <c r="BA158" s="48" t="n">
        <f aca="false">IF(OR(N(BA$5)=0,BA$6=""),0,BA$5*((DATE(YEAR($B158),MONTH($B158),MIN(BA$6,DAY(EOMONTH($B158,0))))&gt;=$B158)*(DATE(YEAR($B158),MONTH($B158),MIN(BA$6,DAY(EOMONTH($B158,0))))&lt;$C158)+(DATE(YEAR($B158),MONTH($B158)+1,MIN(BA$6,DAY(EOMONTH($B158,1))))&gt;=$B158)*(DATE(YEAR($B158),MONTH($B158)+1,MIN(BA$6,DAY(EOMONTH($B158,1))))&lt;$C158)))</f>
        <v>0</v>
      </c>
      <c r="BB158" s="48" t="n">
        <f aca="false">IF(OR(N(BB$5)=0,BB$6=""),0,BB$5*((DATE(YEAR($B158),MONTH($B158),MIN(BB$6,DAY(EOMONTH($B158,0))))&gt;=$B158)*(DATE(YEAR($B158),MONTH($B158),MIN(BB$6,DAY(EOMONTH($B158,0))))&lt;$C158)+(DATE(YEAR($B158),MONTH($B158)+1,MIN(BB$6,DAY(EOMONTH($B158,1))))&gt;=$B158)*(DATE(YEAR($B158),MONTH($B158)+1,MIN(BB$6,DAY(EOMONTH($B158,1))))&lt;$C158)))</f>
        <v>0</v>
      </c>
      <c r="BC158" s="48" t="n">
        <f aca="false">IF(OR(N(BC$5)=0,BC$6=""),0,BC$5*((DATE(YEAR($B158),MONTH($B158),MIN(BC$6,DAY(EOMONTH($B158,0))))&gt;=$B158)*(DATE(YEAR($B158),MONTH($B158),MIN(BC$6,DAY(EOMONTH($B158,0))))&lt;$C158)+(DATE(YEAR($B158),MONTH($B158)+1,MIN(BC$6,DAY(EOMONTH($B158,1))))&gt;=$B158)*(DATE(YEAR($B158),MONTH($B158)+1,MIN(BC$6,DAY(EOMONTH($B158,1))))&lt;$C158)))</f>
        <v>0</v>
      </c>
      <c r="BD158" s="48" t="n">
        <f aca="false">IF(OR(N(BD$5)=0,BD$6=""),0,BD$5*((DATE(YEAR($B158),MONTH($B158),MIN(BD$6,DAY(EOMONTH($B158,0))))&gt;=$B158)*(DATE(YEAR($B158),MONTH($B158),MIN(BD$6,DAY(EOMONTH($B158,0))))&lt;$C158)+(DATE(YEAR($B158),MONTH($B158)+1,MIN(BD$6,DAY(EOMONTH($B158,1))))&gt;=$B158)*(DATE(YEAR($B158),MONTH($B158)+1,MIN(BD$6,DAY(EOMONTH($B158,1))))&lt;$C158)))</f>
        <v>0</v>
      </c>
      <c r="BE158" s="48" t="n">
        <f aca="false">IF(OR(N(BE$5)=0,BE$6=""),0,BE$5*((DATE(YEAR($B158),MONTH($B158),MIN(BE$6,DAY(EOMONTH($B158,0))))&gt;=$B158)*(DATE(YEAR($B158),MONTH($B158),MIN(BE$6,DAY(EOMONTH($B158,0))))&lt;$C158)+(DATE(YEAR($B158),MONTH($B158)+1,MIN(BE$6,DAY(EOMONTH($B158,1))))&gt;=$B158)*(DATE(YEAR($B158),MONTH($B158)+1,MIN(BE$6,DAY(EOMONTH($B158,1))))&lt;$C158)))</f>
        <v>0</v>
      </c>
      <c r="BF158" s="48" t="n">
        <f aca="false">IF(OR(N(BF$5)=0,BF$6=""),0,BF$5*((DATE(YEAR($B158),MONTH($B158),MIN(BF$6,DAY(EOMONTH($B158,0))))&gt;=$B158)*(DATE(YEAR($B158),MONTH($B158),MIN(BF$6,DAY(EOMONTH($B158,0))))&lt;$C158)+(DATE(YEAR($B158),MONTH($B158)+1,MIN(BF$6,DAY(EOMONTH($B158,1))))&gt;=$B158)*(DATE(YEAR($B158),MONTH($B158)+1,MIN(BF$6,DAY(EOMONTH($B158,1))))&lt;$C158)))</f>
        <v>0</v>
      </c>
      <c r="BG158" s="48" t="n">
        <f aca="false">IF(OR(N(BG$5)=0,BG$6=""),0,BG$5*((DATE(YEAR($B158),MONTH($B158),MIN(BG$6,DAY(EOMONTH($B158,0))))&gt;=$B158)*(DATE(YEAR($B158),MONTH($B158),MIN(BG$6,DAY(EOMONTH($B158,0))))&lt;$C158)+(DATE(YEAR($B158),MONTH($B158)+1,MIN(BG$6,DAY(EOMONTH($B158,1))))&gt;=$B158)*(DATE(YEAR($B158),MONTH($B158)+1,MIN(BG$6,DAY(EOMONTH($B158,1))))&lt;$C158)))</f>
        <v>0</v>
      </c>
      <c r="BH158" s="48" t="n">
        <f aca="false">IF(OR(N(BH$5)=0,BH$6=""),0,BH$5*((DATE(YEAR($B158),MONTH($B158),MIN(BH$6,DAY(EOMONTH($B158,0))))&gt;=$B158)*(DATE(YEAR($B158),MONTH($B158),MIN(BH$6,DAY(EOMONTH($B158,0))))&lt;$C158)+(DATE(YEAR($B158),MONTH($B158)+1,MIN(BH$6,DAY(EOMONTH($B158,1))))&gt;=$B158)*(DATE(YEAR($B158),MONTH($B158)+1,MIN(BH$6,DAY(EOMONTH($B158,1))))&lt;$C158)))</f>
        <v>0</v>
      </c>
      <c r="BI158" s="48" t="n">
        <f aca="false">IF(OR(N(BI$5)=0,BI$6=""),0,BI$5*((DATE(YEAR($B158),MONTH($B158),MIN(BI$6,DAY(EOMONTH($B158,0))))&gt;=$B158)*(DATE(YEAR($B158),MONTH($B158),MIN(BI$6,DAY(EOMONTH($B158,0))))&lt;$C158)+(DATE(YEAR($B158),MONTH($B158)+1,MIN(BI$6,DAY(EOMONTH($B158,1))))&gt;=$B158)*(DATE(YEAR($B158),MONTH($B158)+1,MIN(BI$6,DAY(EOMONTH($B158,1))))&lt;$C158)))</f>
        <v>0</v>
      </c>
      <c r="BJ158" s="48" t="n">
        <f aca="false">IF(OR(N(BJ$5)=0,BJ$6=""),0,BJ$5*((DATE(YEAR($B158),MONTH($B158),MIN(BJ$6,DAY(EOMONTH($B158,0))))&gt;=$B158)*(DATE(YEAR($B158),MONTH($B158),MIN(BJ$6,DAY(EOMONTH($B158,0))))&lt;$C158)+(DATE(YEAR($B158),MONTH($B158)+1,MIN(BJ$6,DAY(EOMONTH($B158,1))))&gt;=$B158)*(DATE(YEAR($B158),MONTH($B158)+1,MIN(BJ$6,DAY(EOMONTH($B158,1))))&lt;$C158)))</f>
        <v>0</v>
      </c>
      <c r="BK158" s="48" t="n">
        <f aca="false">IF(OR(N(BK$5)=0,BK$6=""),0,BK$5*((DATE(YEAR($B158),MONTH($B158),MIN(BK$6,DAY(EOMONTH($B158,0))))&gt;=$B158)*(DATE(YEAR($B158),MONTH($B158),MIN(BK$6,DAY(EOMONTH($B158,0))))&lt;$C158)+(DATE(YEAR($B158),MONTH($B158)+1,MIN(BK$6,DAY(EOMONTH($B158,1))))&gt;=$B158)*(DATE(YEAR($B158),MONTH($B158)+1,MIN(BK$6,DAY(EOMONTH($B158,1))))&lt;$C158)))</f>
        <v>0</v>
      </c>
      <c r="BL158" s="48" t="n">
        <f aca="false">IF(OR(N(BL$5)=0,BL$6=""),0,BL$5*((DATE(YEAR($B158),MONTH($B158),MIN(BL$6,DAY(EOMONTH($B158,0))))&gt;=$B158)*(DATE(YEAR($B158),MONTH($B158),MIN(BL$6,DAY(EOMONTH($B158,0))))&lt;$C158)+(DATE(YEAR($B158),MONTH($B158)+1,MIN(BL$6,DAY(EOMONTH($B158,1))))&gt;=$B158)*(DATE(YEAR($B158),MONTH($B158)+1,MIN(BL$6,DAY(EOMONTH($B158,1))))&lt;$C158)))</f>
        <v>0</v>
      </c>
      <c r="BM158" s="48" t="n">
        <f aca="false">IF(OR(N(BM$5)=0,BM$6=""),0,BM$5*((DATE(YEAR($B158),MONTH($B158),MIN(BM$6,DAY(EOMONTH($B158,0))))&gt;=$B158)*(DATE(YEAR($B158),MONTH($B158),MIN(BM$6,DAY(EOMONTH($B158,0))))&lt;$C158)+(DATE(YEAR($B158),MONTH($B158)+1,MIN(BM$6,DAY(EOMONTH($B158,1))))&gt;=$B158)*(DATE(YEAR($B158),MONTH($B158)+1,MIN(BM$6,DAY(EOMONTH($B158,1))))&lt;$C158)))</f>
        <v>0</v>
      </c>
      <c r="BN158" s="48" t="n">
        <f aca="false">IF(OR(N(BN$5)=0,BN$6=""),0,BN$5*((DATE(YEAR($B158),MONTH($B158),MIN(BN$6,DAY(EOMONTH($B158,0))))&gt;=$B158)*(DATE(YEAR($B158),MONTH($B158),MIN(BN$6,DAY(EOMONTH($B158,0))))&lt;$C158)+(DATE(YEAR($B158),MONTH($B158)+1,MIN(BN$6,DAY(EOMONTH($B158,1))))&gt;=$B158)*(DATE(YEAR($B158),MONTH($B158)+1,MIN(BN$6,DAY(EOMONTH($B158,1))))&lt;$C158)))</f>
        <v>0</v>
      </c>
      <c r="BO158" s="48" t="n">
        <f aca="false">IF(OR(N(BO$5)=0,BO$6=""),0,BO$5*((DATE(YEAR($B158),MONTH($B158),MIN(BO$6,DAY(EOMONTH($B158,0))))&gt;=$B158)*(DATE(YEAR($B158),MONTH($B158),MIN(BO$6,DAY(EOMONTH($B158,0))))&lt;$C158)+(DATE(YEAR($B158),MONTH($B158)+1,MIN(BO$6,DAY(EOMONTH($B158,1))))&gt;=$B158)*(DATE(YEAR($B158),MONTH($B158)+1,MIN(BO$6,DAY(EOMONTH($B158,1))))&lt;$C158)))</f>
        <v>0</v>
      </c>
      <c r="BP158" s="48" t="n">
        <f aca="false">IF(OR(N(BP$5)=0,BP$6=""),0,BP$5*((DATE(YEAR($B158),MONTH($B158),MIN(BP$6,DAY(EOMONTH($B158,0))))&gt;=$B158)*(DATE(YEAR($B158),MONTH($B158),MIN(BP$6,DAY(EOMONTH($B158,0))))&lt;$C158)+(DATE(YEAR($B158),MONTH($B158)+1,MIN(BP$6,DAY(EOMONTH($B158,1))))&gt;=$B158)*(DATE(YEAR($B158),MONTH($B158)+1,MIN(BP$6,DAY(EOMONTH($B158,1))))&lt;$C158)))</f>
        <v>0</v>
      </c>
      <c r="BQ158" s="48" t="n">
        <f aca="false">IF(OR(N(BQ$5)=0,BQ$6=""),0,BQ$5*((DATE(YEAR($B158),MONTH($B158),MIN(BQ$6,DAY(EOMONTH($B158,0))))&gt;=$B158)*(DATE(YEAR($B158),MONTH($B158),MIN(BQ$6,DAY(EOMONTH($B158,0))))&lt;$C158)+(DATE(YEAR($B158),MONTH($B158)+1,MIN(BQ$6,DAY(EOMONTH($B158,1))))&gt;=$B158)*(DATE(YEAR($B158),MONTH($B158)+1,MIN(BQ$6,DAY(EOMONTH($B158,1))))&lt;$C158)))</f>
        <v>0</v>
      </c>
      <c r="BR158" s="48" t="n">
        <f aca="false">IF(OR(N(BR$5)=0,BR$6=""),0,BR$5*((DATE(YEAR($B158),MONTH($B158),MIN(BR$6,DAY(EOMONTH($B158,0))))&gt;=$B158)*(DATE(YEAR($B158),MONTH($B158),MIN(BR$6,DAY(EOMONTH($B158,0))))&lt;$C158)+(DATE(YEAR($B158),MONTH($B158)+1,MIN(BR$6,DAY(EOMONTH($B158,1))))&gt;=$B158)*(DATE(YEAR($B158),MONTH($B158)+1,MIN(BR$6,DAY(EOMONTH($B158,1))))&lt;$C158)))</f>
        <v>0</v>
      </c>
      <c r="BS158" s="48" t="n">
        <f aca="false">IF(OR(N(BS$5)=0,BS$6=""),0,BS$5*((DATE(YEAR($B158),MONTH($B158),MIN(BS$6,DAY(EOMONTH($B158,0))))&gt;=$B158)*(DATE(YEAR($B158),MONTH($B158),MIN(BS$6,DAY(EOMONTH($B158,0))))&lt;$C158)+(DATE(YEAR($B158),MONTH($B158)+1,MIN(BS$6,DAY(EOMONTH($B158,1))))&gt;=$B158)*(DATE(YEAR($B158),MONTH($B158)+1,MIN(BS$6,DAY(EOMONTH($B158,1))))&lt;$C158)))</f>
        <v>0</v>
      </c>
      <c r="BT158" s="48" t="n">
        <f aca="false">IF(OR(N(BT$5)=0,BT$6=""),0,BT$5*((DATE(YEAR($B158),MONTH($B158),MIN(BT$6,DAY(EOMONTH($B158,0))))&gt;=$B158)*(DATE(YEAR($B158),MONTH($B158),MIN(BT$6,DAY(EOMONTH($B158,0))))&lt;$C158)+(DATE(YEAR($B158),MONTH($B158)+1,MIN(BT$6,DAY(EOMONTH($B158,1))))&gt;=$B158)*(DATE(YEAR($B158),MONTH($B158)+1,MIN(BT$6,DAY(EOMONTH($B158,1))))&lt;$C158)))</f>
        <v>0</v>
      </c>
      <c r="BU158" s="48" t="n">
        <f aca="false">IF(OR(N(BU$5)=0,BU$6=""),0,BU$5*((DATE(YEAR($B158),MONTH($B158),MIN(BU$6,DAY(EOMONTH($B158,0))))&gt;=$B158)*(DATE(YEAR($B158),MONTH($B158),MIN(BU$6,DAY(EOMONTH($B158,0))))&lt;$C158)+(DATE(YEAR($B158),MONTH($B158)+1,MIN(BU$6,DAY(EOMONTH($B158,1))))&gt;=$B158)*(DATE(YEAR($B158),MONTH($B158)+1,MIN(BU$6,DAY(EOMONTH($B158,1))))&lt;$C158)))</f>
        <v>0</v>
      </c>
      <c r="BV158" s="48" t="n">
        <f aca="false">IF(OR(N(BV$5)=0,BV$6=""),0,BV$5*((DATE(YEAR($B158),MONTH($B158),MIN(BV$6,DAY(EOMONTH($B158,0))))&gt;=$B158)*(DATE(YEAR($B158),MONTH($B158),MIN(BV$6,DAY(EOMONTH($B158,0))))&lt;$C158)+(DATE(YEAR($B158),MONTH($B158)+1,MIN(BV$6,DAY(EOMONTH($B158,1))))&gt;=$B158)*(DATE(YEAR($B158),MONTH($B158)+1,MIN(BV$6,DAY(EOMONTH($B158,1))))&lt;$C158)))</f>
        <v>0</v>
      </c>
      <c r="BW158" s="48" t="n">
        <f aca="false">IF(OR(N(BW$5)=0,BW$6=""),0,BW$5*((DATE(YEAR($B158),MONTH($B158),MIN(BW$6,DAY(EOMONTH($B158,0))))&gt;=$B158)*(DATE(YEAR($B158),MONTH($B158),MIN(BW$6,DAY(EOMONTH($B158,0))))&lt;$C158)+(DATE(YEAR($B158),MONTH($B158)+1,MIN(BW$6,DAY(EOMONTH($B158,1))))&gt;=$B158)*(DATE(YEAR($B158),MONTH($B158)+1,MIN(BW$6,DAY(EOMONTH($B158,1))))&lt;$C158)))</f>
        <v>0</v>
      </c>
      <c r="BX158" s="48" t="n">
        <f aca="false">MIN(Z158,(FT157*(1+FT$5/Setup!$C$36)+IF($V158=1,N($F158),0)))</f>
        <v>0</v>
      </c>
      <c r="BY158" s="48" t="n">
        <f aca="false">MIN(AA158,(FU157*(1+FU$5/Setup!$C$36)+IF($V158=2,N($F158),0)))</f>
        <v>0</v>
      </c>
      <c r="BZ158" s="48" t="n">
        <f aca="false">MIN(AB158,(FV157*(1+FV$5/Setup!$C$36)+IF($V158=3,N($F158),0)))</f>
        <v>0</v>
      </c>
      <c r="CA158" s="48" t="n">
        <f aca="false">MIN(AC158,(FW157*(1+FW$5/Setup!$C$36)+IF($V158=4,N($F158),0)))</f>
        <v>0</v>
      </c>
      <c r="CB158" s="48" t="n">
        <f aca="false">MIN(AD158,(FX157*(1+FX$5/Setup!$C$36)+IF($V158=5,N($F158),0)))</f>
        <v>0</v>
      </c>
      <c r="CC158" s="48" t="n">
        <f aca="false">MIN(AE158,(FY157*(1+FY$5/Setup!$C$36)+IF($V158=6,N($F158),0)))</f>
        <v>0</v>
      </c>
      <c r="CD158" s="48" t="n">
        <f aca="false">MIN(AF158,(FZ157*(1+FZ$5/Setup!$C$36)+IF($V158=7,N($F158),0)))</f>
        <v>0</v>
      </c>
      <c r="CE158" s="48" t="n">
        <f aca="false">MIN(AG158,(GA157*(1+GA$5/Setup!$C$36)+IF($V158=8,N($F158),0)))</f>
        <v>0</v>
      </c>
      <c r="CF158" s="48" t="n">
        <f aca="false">MIN(AH158,(GB157*(1+GB$5/Setup!$C$36)+IF($V158=9,N($F158),0)))</f>
        <v>0</v>
      </c>
      <c r="CG158" s="48" t="n">
        <f aca="false">MIN(AI158,(GC157*(1+GC$5/Setup!$C$36)+IF($V158=10,N($F158),0)))</f>
        <v>0</v>
      </c>
      <c r="CH158" s="48" t="n">
        <f aca="false">MIN(AJ158,(GD157*(1+GD$5/Setup!$C$36)+IF($V158=11,N($F158),0)))</f>
        <v>0</v>
      </c>
      <c r="CI158" s="48" t="n">
        <f aca="false">MIN(AK158,(GE157*(1+GE$5/Setup!$C$36)+IF($V158=12,N($F158),0)))</f>
        <v>0</v>
      </c>
      <c r="CJ158" s="48" t="n">
        <f aca="false">MIN(AL158,(GF157*(1+GF$5/Setup!$C$36)+IF($V158=13,N($F158),0)))</f>
        <v>0</v>
      </c>
      <c r="CK158" s="48" t="n">
        <f aca="false">MIN(AM158,(GG157*(1+GG$5/Setup!$C$36)+IF($V158=14,N($F158),0)))</f>
        <v>0</v>
      </c>
      <c r="CL158" s="48" t="n">
        <f aca="false">MIN(AN158,(GH157*(1+GH$5/Setup!$C$36)+IF($V158=15,N($F158),0)))</f>
        <v>0</v>
      </c>
      <c r="CM158" s="48" t="n">
        <f aca="false">MIN(AO158,(GI157*(1+GI$5/Setup!$C$36)+IF($V158=16,N($F158),0)))</f>
        <v>0</v>
      </c>
      <c r="CN158" s="48" t="n">
        <f aca="false">MIN(AP158,(GJ157*(1+GJ$5/Setup!$C$36)+IF($V158=17,N($F158),0)))</f>
        <v>0</v>
      </c>
      <c r="CO158" s="48" t="n">
        <f aca="false">MIN(AQ158,(GK157*(1+GK$5/Setup!$C$36)+IF($V158=18,N($F158),0)))</f>
        <v>0</v>
      </c>
      <c r="CP158" s="48" t="n">
        <f aca="false">MIN(AR158,(GL157*(1+GL$5/Setup!$C$36)+IF($V158=19,N($F158),0)))</f>
        <v>0</v>
      </c>
      <c r="CQ158" s="48" t="n">
        <f aca="false">MIN(AS158,(GM157*(1+GM$5/Setup!$C$36)+IF($V158=20,N($F158),0)))</f>
        <v>0</v>
      </c>
      <c r="CR158" s="48" t="n">
        <f aca="false">MIN(AT158,(GN157*(1+GN$5/Setup!$C$36)+IF($V158=21,N($F158),0)))</f>
        <v>0</v>
      </c>
      <c r="CS158" s="48" t="n">
        <f aca="false">MIN(AU158,(GO157*(1+GO$5/Setup!$C$36)+IF($V158=22,N($F158),0)))</f>
        <v>0</v>
      </c>
      <c r="CT158" s="48" t="n">
        <f aca="false">MIN(AV158,(GP157*(1+GP$5/Setup!$C$36)+IF($V158=23,N($F158),0)))</f>
        <v>0</v>
      </c>
      <c r="CU158" s="48" t="n">
        <f aca="false">MIN(AW158,(GQ157*(1+GQ$5/Setup!$C$36)+IF($V158=24,N($F158),0)))</f>
        <v>0</v>
      </c>
      <c r="CV158" s="48" t="n">
        <f aca="false">MIN(AX158,(GR157*(1+GR$5/Setup!$C$36)+IF($V158=25,N($F158),0)))</f>
        <v>0</v>
      </c>
      <c r="CW158" s="48" t="n">
        <f aca="false">MIN(AY158,(GS157*(1+GS$5/Setup!$C$36)+IF($V158=26,N($F158),0)))</f>
        <v>0</v>
      </c>
      <c r="CX158" s="48" t="n">
        <f aca="false">MIN(AZ158,(GT157*(1+GT$5/Setup!$C$36)+IF($V158=27,N($F158),0)))</f>
        <v>0</v>
      </c>
      <c r="CY158" s="48" t="n">
        <f aca="false">MIN(BA158,(GU157*(1+GU$5/Setup!$C$36)+IF($V158=28,N($F158),0)))</f>
        <v>0</v>
      </c>
      <c r="CZ158" s="48" t="n">
        <f aca="false">MIN(BB158,(GV157*(1+GV$5/Setup!$C$36)+IF($V158=29,N($F158),0)))</f>
        <v>0</v>
      </c>
      <c r="DA158" s="48" t="n">
        <f aca="false">MIN(BC158,(GW157*(1+GW$5/Setup!$C$36)+IF($V158=30,N($F158),0)))</f>
        <v>0</v>
      </c>
      <c r="DB158" s="48" t="n">
        <f aca="false">MIN(BD158,(GX157*(1+GX$5/Setup!$C$36)+IF($V158=31,N($F158),0)))</f>
        <v>0</v>
      </c>
      <c r="DC158" s="48" t="n">
        <f aca="false">MIN(BE158,(GY157*(1+GY$5/Setup!$C$36)+IF($V158=32,N($F158),0)))</f>
        <v>0</v>
      </c>
      <c r="DD158" s="48" t="n">
        <f aca="false">MIN(BF158,(GZ157*(1+GZ$5/Setup!$C$36)+IF($V158=33,N($F158),0)))</f>
        <v>0</v>
      </c>
      <c r="DE158" s="48" t="n">
        <f aca="false">MIN(BG158,(HA157*(1+HA$5/Setup!$C$36)+IF($V158=34,N($F158),0)))</f>
        <v>0</v>
      </c>
      <c r="DF158" s="48" t="n">
        <f aca="false">MIN(BH158,(HB157*(1+HB$5/Setup!$C$36)+IF($V158=35,N($F158),0)))</f>
        <v>0</v>
      </c>
      <c r="DG158" s="48" t="n">
        <f aca="false">MIN(BI158,(HC157*(1+HC$5/Setup!$C$36)+IF($V158=36,N($F158),0)))</f>
        <v>0</v>
      </c>
      <c r="DH158" s="48" t="n">
        <f aca="false">MIN(BJ158,(HD157*(1+HD$5/Setup!$C$36)+IF($V158=37,N($F158),0)))</f>
        <v>0</v>
      </c>
      <c r="DI158" s="48" t="n">
        <f aca="false">MIN(BK158,(HE157*(1+HE$5/Setup!$C$36)+IF($V158=38,N($F158),0)))</f>
        <v>0</v>
      </c>
      <c r="DJ158" s="48" t="n">
        <f aca="false">MIN(BL158,(HF157*(1+HF$5/Setup!$C$36)+IF($V158=39,N($F158),0)))</f>
        <v>0</v>
      </c>
      <c r="DK158" s="48" t="n">
        <f aca="false">MIN(BM158,(HG157*(1+HG$5/Setup!$C$36)+IF($V158=40,N($F158),0)))</f>
        <v>0</v>
      </c>
      <c r="DL158" s="48" t="n">
        <f aca="false">MIN(BN158,(HH157*(1+HH$5/Setup!$C$36)+IF($V158=41,N($F158),0)))</f>
        <v>0</v>
      </c>
      <c r="DM158" s="48" t="n">
        <f aca="false">MIN(BO158,(HI157*(1+HI$5/Setup!$C$36)+IF($V158=42,N($F158),0)))</f>
        <v>0</v>
      </c>
      <c r="DN158" s="48" t="n">
        <f aca="false">MIN(BP158,(HJ157*(1+HJ$5/Setup!$C$36)+IF($V158=43,N($F158),0)))</f>
        <v>0</v>
      </c>
      <c r="DO158" s="48" t="n">
        <f aca="false">MIN(BQ158,(HK157*(1+HK$5/Setup!$C$36)+IF($V158=44,N($F158),0)))</f>
        <v>0</v>
      </c>
      <c r="DP158" s="48" t="n">
        <f aca="false">MIN(BR158,(HL157*(1+HL$5/Setup!$C$36)+IF($V158=45,N($F158),0)))</f>
        <v>0</v>
      </c>
      <c r="DQ158" s="48" t="n">
        <f aca="false">MIN(BS158,(HM157*(1+HM$5/Setup!$C$36)+IF($V158=46,N($F158),0)))</f>
        <v>0</v>
      </c>
      <c r="DR158" s="48" t="n">
        <f aca="false">MIN(BT158,(HN157*(1+HN$5/Setup!$C$36)+IF($V158=47,N($F158),0)))</f>
        <v>0</v>
      </c>
      <c r="DS158" s="48" t="n">
        <f aca="false">MIN(BU158,(HO157*(1+HO$5/Setup!$C$36)+IF($V158=48,N($F158),0)))</f>
        <v>0</v>
      </c>
      <c r="DT158" s="48" t="n">
        <f aca="false">MIN(BV158,(HP157*(1+HP$5/Setup!$C$36)+IF($V158=49,N($F158),0)))</f>
        <v>0</v>
      </c>
      <c r="DU158" s="48" t="n">
        <f aca="false">MIN(BW158,(HQ157*(1+HQ$5/Setup!$C$36)+IF($V158=50,N($F158),0)))</f>
        <v>0</v>
      </c>
      <c r="DV158" s="48" t="n">
        <f aca="false">MIN(MAX((FT157*(1+FT$5/Setup!$C$36)+IF($V158=1,N($F158),0))-BX158,0),MAX($P158-0,0))</f>
        <v>0</v>
      </c>
      <c r="DW158" s="48" t="n">
        <f aca="false">MIN(MAX((FU157*(1+FU$5/Setup!$C$36)+IF($V158=2,N($F158),0))-BY158,0),MAX($P158-SUM(DV158:DV158),0))</f>
        <v>0</v>
      </c>
      <c r="DX158" s="48" t="n">
        <f aca="false">MIN(MAX((FV157*(1+FV$5/Setup!$C$36)+IF($V158=3,N($F158),0))-BZ158,0),MAX($P158-SUM(DV158:DW158),0))</f>
        <v>0</v>
      </c>
      <c r="DY158" s="48" t="n">
        <f aca="false">MIN(MAX((FW157*(1+FW$5/Setup!$C$36)+IF($V158=4,N($F158),0))-CA158,0),MAX($P158-SUM(DV158:DX158),0))</f>
        <v>0</v>
      </c>
      <c r="DZ158" s="48" t="n">
        <f aca="false">MIN(MAX((FX157*(1+FX$5/Setup!$C$36)+IF($V158=5,N($F158),0))-CB158,0),MAX($P158-SUM(DV158:DY158),0))</f>
        <v>0</v>
      </c>
      <c r="EA158" s="48" t="n">
        <f aca="false">MIN(MAX((FY157*(1+FY$5/Setup!$C$36)+IF($V158=6,N($F158),0))-CC158,0),MAX($P158-SUM(DV158:DZ158),0))</f>
        <v>0</v>
      </c>
      <c r="EB158" s="48" t="n">
        <f aca="false">MIN(MAX((FZ157*(1+FZ$5/Setup!$C$36)+IF($V158=7,N($F158),0))-CD158,0),MAX($P158-SUM(DV158:EA158),0))</f>
        <v>0</v>
      </c>
      <c r="EC158" s="48" t="n">
        <f aca="false">MIN(MAX((GA157*(1+GA$5/Setup!$C$36)+IF($V158=8,N($F158),0))-CE158,0),MAX($P158-SUM(DV158:EB158),0))</f>
        <v>0</v>
      </c>
      <c r="ED158" s="48" t="n">
        <f aca="false">MIN(MAX((GB157*(1+GB$5/Setup!$C$36)+IF($V158=9,N($F158),0))-CF158,0),MAX($P158-SUM(DV158:EC158),0))</f>
        <v>0</v>
      </c>
      <c r="EE158" s="48" t="n">
        <f aca="false">MIN(MAX((GC157*(1+GC$5/Setup!$C$36)+IF($V158=10,N($F158),0))-CG158,0),MAX($P158-SUM(DV158:ED158),0))</f>
        <v>0</v>
      </c>
      <c r="EF158" s="48" t="n">
        <f aca="false">MIN(MAX((GD157*(1+GD$5/Setup!$C$36)+IF($V158=11,N($F158),0))-CH158,0),MAX($P158-SUM(DV158:EE158),0))</f>
        <v>0</v>
      </c>
      <c r="EG158" s="48" t="n">
        <f aca="false">MIN(MAX((GE157*(1+GE$5/Setup!$C$36)+IF($V158=12,N($F158),0))-CI158,0),MAX($P158-SUM(DV158:EF158),0))</f>
        <v>0</v>
      </c>
      <c r="EH158" s="48" t="n">
        <f aca="false">MIN(MAX((GF157*(1+GF$5/Setup!$C$36)+IF($V158=13,N($F158),0))-CJ158,0),MAX($P158-SUM(DV158:EG158),0))</f>
        <v>0</v>
      </c>
      <c r="EI158" s="48" t="n">
        <f aca="false">MIN(MAX((GG157*(1+GG$5/Setup!$C$36)+IF($V158=14,N($F158),0))-CK158,0),MAX($P158-SUM(DV158:EH158),0))</f>
        <v>0</v>
      </c>
      <c r="EJ158" s="48" t="n">
        <f aca="false">MIN(MAX((GH157*(1+GH$5/Setup!$C$36)+IF($V158=15,N($F158),0))-CL158,0),MAX($P158-SUM(DV158:EI158),0))</f>
        <v>0</v>
      </c>
      <c r="EK158" s="48" t="n">
        <f aca="false">MIN(MAX((GI157*(1+GI$5/Setup!$C$36)+IF($V158=16,N($F158),0))-CM158,0),MAX($P158-SUM(DV158:EJ158),0))</f>
        <v>0</v>
      </c>
      <c r="EL158" s="48" t="n">
        <f aca="false">MIN(MAX((GJ157*(1+GJ$5/Setup!$C$36)+IF($V158=17,N($F158),0))-CN158,0),MAX($P158-SUM(DV158:EK158),0))</f>
        <v>0</v>
      </c>
      <c r="EM158" s="48" t="n">
        <f aca="false">MIN(MAX((GK157*(1+GK$5/Setup!$C$36)+IF($V158=18,N($F158),0))-CO158,0),MAX($P158-SUM(DV158:EL158),0))</f>
        <v>0</v>
      </c>
      <c r="EN158" s="48" t="n">
        <f aca="false">MIN(MAX((GL157*(1+GL$5/Setup!$C$36)+IF($V158=19,N($F158),0))-CP158,0),MAX($P158-SUM(DV158:EM158),0))</f>
        <v>0</v>
      </c>
      <c r="EO158" s="48" t="n">
        <f aca="false">MIN(MAX((GM157*(1+GM$5/Setup!$C$36)+IF($V158=20,N($F158),0))-CQ158,0),MAX($P158-SUM(DV158:EN158),0))</f>
        <v>0</v>
      </c>
      <c r="EP158" s="48" t="n">
        <f aca="false">MIN(MAX((GN157*(1+GN$5/Setup!$C$36)+IF($V158=21,N($F158),0))-CR158,0),MAX($P158-SUM(DV158:EO158),0))</f>
        <v>0</v>
      </c>
      <c r="EQ158" s="48" t="n">
        <f aca="false">MIN(MAX((GO157*(1+GO$5/Setup!$C$36)+IF($V158=22,N($F158),0))-CS158,0),MAX($P158-SUM(DV158:EP158),0))</f>
        <v>0</v>
      </c>
      <c r="ER158" s="48" t="n">
        <f aca="false">MIN(MAX((GP157*(1+GP$5/Setup!$C$36)+IF($V158=23,N($F158),0))-CT158,0),MAX($P158-SUM(DV158:EQ158),0))</f>
        <v>0</v>
      </c>
      <c r="ES158" s="48" t="n">
        <f aca="false">MIN(MAX((GQ157*(1+GQ$5/Setup!$C$36)+IF($V158=24,N($F158),0))-CU158,0),MAX($P158-SUM(DV158:ER158),0))</f>
        <v>0</v>
      </c>
      <c r="ET158" s="48" t="n">
        <f aca="false">MIN(MAX((GR157*(1+GR$5/Setup!$C$36)+IF($V158=25,N($F158),0))-CV158,0),MAX($P158-SUM(DV158:ES158),0))</f>
        <v>0</v>
      </c>
      <c r="EU158" s="48" t="n">
        <f aca="false">MIN(MAX((GS157*(1+GS$5/Setup!$C$36)+IF($V158=26,N($F158),0))-CW158,0),MAX($P158-SUM(DV158:ET158),0))</f>
        <v>0</v>
      </c>
      <c r="EV158" s="48" t="n">
        <f aca="false">MIN(MAX((GT157*(1+GT$5/Setup!$C$36)+IF($V158=27,N($F158),0))-CX158,0),MAX($P158-SUM(DV158:EU158),0))</f>
        <v>0</v>
      </c>
      <c r="EW158" s="48" t="n">
        <f aca="false">MIN(MAX((GU157*(1+GU$5/Setup!$C$36)+IF($V158=28,N($F158),0))-CY158,0),MAX($P158-SUM(DV158:EV158),0))</f>
        <v>0</v>
      </c>
      <c r="EX158" s="48" t="n">
        <f aca="false">MIN(MAX((GV157*(1+GV$5/Setup!$C$36)+IF($V158=29,N($F158),0))-CZ158,0),MAX($P158-SUM(DV158:EW158),0))</f>
        <v>0</v>
      </c>
      <c r="EY158" s="48" t="n">
        <f aca="false">MIN(MAX((GW157*(1+GW$5/Setup!$C$36)+IF($V158=30,N($F158),0))-DA158,0),MAX($P158-SUM(DV158:EX158),0))</f>
        <v>0</v>
      </c>
      <c r="EZ158" s="48" t="n">
        <f aca="false">MIN(MAX((GX157*(1+GX$5/Setup!$C$36)+IF($V158=31,N($F158),0))-DB158,0),MAX($P158-SUM(DV158:EY158),0))</f>
        <v>0</v>
      </c>
      <c r="FA158" s="48" t="n">
        <f aca="false">MIN(MAX((GY157*(1+GY$5/Setup!$C$36)+IF($V158=32,N($F158),0))-DC158,0),MAX($P158-SUM(DV158:EZ158),0))</f>
        <v>0</v>
      </c>
      <c r="FB158" s="48" t="n">
        <f aca="false">MIN(MAX((GZ157*(1+GZ$5/Setup!$C$36)+IF($V158=33,N($F158),0))-DD158,0),MAX($P158-SUM(DV158:FA158),0))</f>
        <v>0</v>
      </c>
      <c r="FC158" s="48" t="n">
        <f aca="false">MIN(MAX((HA157*(1+HA$5/Setup!$C$36)+IF($V158=34,N($F158),0))-DE158,0),MAX($P158-SUM(DV158:FB158),0))</f>
        <v>0</v>
      </c>
      <c r="FD158" s="48" t="n">
        <f aca="false">MIN(MAX((HB157*(1+HB$5/Setup!$C$36)+IF($V158=35,N($F158),0))-DF158,0),MAX($P158-SUM(DV158:FC158),0))</f>
        <v>0</v>
      </c>
      <c r="FE158" s="48" t="n">
        <f aca="false">MIN(MAX((HC157*(1+HC$5/Setup!$C$36)+IF($V158=36,N($F158),0))-DG158,0),MAX($P158-SUM(DV158:FD158),0))</f>
        <v>0</v>
      </c>
      <c r="FF158" s="48" t="n">
        <f aca="false">MIN(MAX((HD157*(1+HD$5/Setup!$C$36)+IF($V158=37,N($F158),0))-DH158,0),MAX($P158-SUM(DV158:FE158),0))</f>
        <v>0</v>
      </c>
      <c r="FG158" s="48" t="n">
        <f aca="false">MIN(MAX((HE157*(1+HE$5/Setup!$C$36)+IF($V158=38,N($F158),0))-DI158,0),MAX($P158-SUM(DV158:FF158),0))</f>
        <v>0</v>
      </c>
      <c r="FH158" s="48" t="n">
        <f aca="false">MIN(MAX((HF157*(1+HF$5/Setup!$C$36)+IF($V158=39,N($F158),0))-DJ158,0),MAX($P158-SUM(DV158:FG158),0))</f>
        <v>0</v>
      </c>
      <c r="FI158" s="48" t="n">
        <f aca="false">MIN(MAX((HG157*(1+HG$5/Setup!$C$36)+IF($V158=40,N($F158),0))-DK158,0),MAX($P158-SUM(DV158:FH158),0))</f>
        <v>0</v>
      </c>
      <c r="FJ158" s="48" t="n">
        <f aca="false">MIN(MAX((HH157*(1+HH$5/Setup!$C$36)+IF($V158=41,N($F158),0))-DL158,0),MAX($P158-SUM(DV158:FI158),0))</f>
        <v>0</v>
      </c>
      <c r="FK158" s="48" t="n">
        <f aca="false">MIN(MAX((HI157*(1+HI$5/Setup!$C$36)+IF($V158=42,N($F158),0))-DM158,0),MAX($P158-SUM(DV158:FJ158),0))</f>
        <v>0</v>
      </c>
      <c r="FL158" s="48" t="n">
        <f aca="false">MIN(MAX((HJ157*(1+HJ$5/Setup!$C$36)+IF($V158=43,N($F158),0))-DN158,0),MAX($P158-SUM(DV158:FK158),0))</f>
        <v>0</v>
      </c>
      <c r="FM158" s="48" t="n">
        <f aca="false">MIN(MAX((HK157*(1+HK$5/Setup!$C$36)+IF($V158=44,N($F158),0))-DO158,0),MAX($P158-SUM(DV158:FL158),0))</f>
        <v>0</v>
      </c>
      <c r="FN158" s="48" t="n">
        <f aca="false">MIN(MAX((HL157*(1+HL$5/Setup!$C$36)+IF($V158=45,N($F158),0))-DP158,0),MAX($P158-SUM(DV158:FM158),0))</f>
        <v>0</v>
      </c>
      <c r="FO158" s="48" t="n">
        <f aca="false">MIN(MAX((HM157*(1+HM$5/Setup!$C$36)+IF($V158=46,N($F158),0))-DQ158,0),MAX($P158-SUM(DV158:FN158),0))</f>
        <v>0</v>
      </c>
      <c r="FP158" s="48" t="n">
        <f aca="false">MIN(MAX((HN157*(1+HN$5/Setup!$C$36)+IF($V158=47,N($F158),0))-DR158,0),MAX($P158-SUM(DV158:FO158),0))</f>
        <v>0</v>
      </c>
      <c r="FQ158" s="48" t="n">
        <f aca="false">MIN(MAX((HO157*(1+HO$5/Setup!$C$36)+IF($V158=48,N($F158),0))-DS158,0),MAX($P158-SUM(DV158:FP158),0))</f>
        <v>0</v>
      </c>
      <c r="FR158" s="48" t="n">
        <f aca="false">MIN(MAX((HP157*(1+HP$5/Setup!$C$36)+IF($V158=49,N($F158),0))-DT158,0),MAX($P158-SUM(DV158:FQ158),0))</f>
        <v>0</v>
      </c>
      <c r="FS158" s="48" t="n">
        <f aca="false">MIN(MAX((HQ157*(1+HQ$5/Setup!$C$36)+IF($V158=50,N($F158),0))-DU158,0),MAX($P158-SUM(DV158:FR158),0))</f>
        <v>0</v>
      </c>
      <c r="FT158" s="48" t="n">
        <f aca="false">IF((FT157*(1+FT$5/Setup!$C$36)+IF($V158=1,N($F158),0))-BX158-DV158&lt;0.005,0,(FT157*(1+FT$5/Setup!$C$36)+IF($V158=1,N($F158),0))-BX158-DV158)</f>
        <v>0</v>
      </c>
      <c r="FU158" s="48" t="n">
        <f aca="false">IF((FU157*(1+FU$5/Setup!$C$36)+IF($V158=2,N($F158),0))-BY158-DW158&lt;0.005,0,(FU157*(1+FU$5/Setup!$C$36)+IF($V158=2,N($F158),0))-BY158-DW158)</f>
        <v>0</v>
      </c>
      <c r="FV158" s="48" t="n">
        <f aca="false">IF((FV157*(1+FV$5/Setup!$C$36)+IF($V158=3,N($F158),0))-BZ158-DX158&lt;0.005,0,(FV157*(1+FV$5/Setup!$C$36)+IF($V158=3,N($F158),0))-BZ158-DX158)</f>
        <v>0</v>
      </c>
      <c r="FW158" s="48" t="n">
        <f aca="false">IF((FW157*(1+FW$5/Setup!$C$36)+IF($V158=4,N($F158),0))-CA158-DY158&lt;0.005,0,(FW157*(1+FW$5/Setup!$C$36)+IF($V158=4,N($F158),0))-CA158-DY158)</f>
        <v>0</v>
      </c>
      <c r="FX158" s="48" t="n">
        <f aca="false">IF((FX157*(1+FX$5/Setup!$C$36)+IF($V158=5,N($F158),0))-CB158-DZ158&lt;0.005,0,(FX157*(1+FX$5/Setup!$C$36)+IF($V158=5,N($F158),0))-CB158-DZ158)</f>
        <v>0</v>
      </c>
      <c r="FY158" s="48" t="n">
        <f aca="false">IF((FY157*(1+FY$5/Setup!$C$36)+IF($V158=6,N($F158),0))-CC158-EA158&lt;0.005,0,(FY157*(1+FY$5/Setup!$C$36)+IF($V158=6,N($F158),0))-CC158-EA158)</f>
        <v>0</v>
      </c>
      <c r="FZ158" s="48" t="n">
        <f aca="false">IF((FZ157*(1+FZ$5/Setup!$C$36)+IF($V158=7,N($F158),0))-CD158-EB158&lt;0.005,0,(FZ157*(1+FZ$5/Setup!$C$36)+IF($V158=7,N($F158),0))-CD158-EB158)</f>
        <v>0</v>
      </c>
      <c r="GA158" s="48" t="n">
        <f aca="false">IF((GA157*(1+GA$5/Setup!$C$36)+IF($V158=8,N($F158),0))-CE158-EC158&lt;0.005,0,(GA157*(1+GA$5/Setup!$C$36)+IF($V158=8,N($F158),0))-CE158-EC158)</f>
        <v>0</v>
      </c>
      <c r="GB158" s="48" t="n">
        <f aca="false">IF((GB157*(1+GB$5/Setup!$C$36)+IF($V158=9,N($F158),0))-CF158-ED158&lt;0.005,0,(GB157*(1+GB$5/Setup!$C$36)+IF($V158=9,N($F158),0))-CF158-ED158)</f>
        <v>0</v>
      </c>
      <c r="GC158" s="48" t="n">
        <f aca="false">IF((GC157*(1+GC$5/Setup!$C$36)+IF($V158=10,N($F158),0))-CG158-EE158&lt;0.005,0,(GC157*(1+GC$5/Setup!$C$36)+IF($V158=10,N($F158),0))-CG158-EE158)</f>
        <v>0</v>
      </c>
      <c r="GD158" s="48" t="n">
        <f aca="false">IF((GD157*(1+GD$5/Setup!$C$36)+IF($V158=11,N($F158),0))-CH158-EF158&lt;0.005,0,(GD157*(1+GD$5/Setup!$C$36)+IF($V158=11,N($F158),0))-CH158-EF158)</f>
        <v>0</v>
      </c>
      <c r="GE158" s="48" t="n">
        <f aca="false">IF((GE157*(1+GE$5/Setup!$C$36)+IF($V158=12,N($F158),0))-CI158-EG158&lt;0.005,0,(GE157*(1+GE$5/Setup!$C$36)+IF($V158=12,N($F158),0))-CI158-EG158)</f>
        <v>0</v>
      </c>
      <c r="GF158" s="48" t="n">
        <f aca="false">IF((GF157*(1+GF$5/Setup!$C$36)+IF($V158=13,N($F158),0))-CJ158-EH158&lt;0.005,0,(GF157*(1+GF$5/Setup!$C$36)+IF($V158=13,N($F158),0))-CJ158-EH158)</f>
        <v>0</v>
      </c>
      <c r="GG158" s="48" t="n">
        <f aca="false">IF((GG157*(1+GG$5/Setup!$C$36)+IF($V158=14,N($F158),0))-CK158-EI158&lt;0.005,0,(GG157*(1+GG$5/Setup!$C$36)+IF($V158=14,N($F158),0))-CK158-EI158)</f>
        <v>0</v>
      </c>
      <c r="GH158" s="48" t="n">
        <f aca="false">IF((GH157*(1+GH$5/Setup!$C$36)+IF($V158=15,N($F158),0))-CL158-EJ158&lt;0.005,0,(GH157*(1+GH$5/Setup!$C$36)+IF($V158=15,N($F158),0))-CL158-EJ158)</f>
        <v>0</v>
      </c>
      <c r="GI158" s="48" t="n">
        <f aca="false">IF((GI157*(1+GI$5/Setup!$C$36)+IF($V158=16,N($F158),0))-CM158-EK158&lt;0.005,0,(GI157*(1+GI$5/Setup!$C$36)+IF($V158=16,N($F158),0))-CM158-EK158)</f>
        <v>0</v>
      </c>
      <c r="GJ158" s="48" t="n">
        <f aca="false">IF((GJ157*(1+GJ$5/Setup!$C$36)+IF($V158=17,N($F158),0))-CN158-EL158&lt;0.005,0,(GJ157*(1+GJ$5/Setup!$C$36)+IF($V158=17,N($F158),0))-CN158-EL158)</f>
        <v>0</v>
      </c>
      <c r="GK158" s="48" t="n">
        <f aca="false">IF((GK157*(1+GK$5/Setup!$C$36)+IF($V158=18,N($F158),0))-CO158-EM158&lt;0.005,0,(GK157*(1+GK$5/Setup!$C$36)+IF($V158=18,N($F158),0))-CO158-EM158)</f>
        <v>0</v>
      </c>
      <c r="GL158" s="48" t="n">
        <f aca="false">IF((GL157*(1+GL$5/Setup!$C$36)+IF($V158=19,N($F158),0))-CP158-EN158&lt;0.005,0,(GL157*(1+GL$5/Setup!$C$36)+IF($V158=19,N($F158),0))-CP158-EN158)</f>
        <v>0</v>
      </c>
      <c r="GM158" s="48" t="n">
        <f aca="false">IF((GM157*(1+GM$5/Setup!$C$36)+IF($V158=20,N($F158),0))-CQ158-EO158&lt;0.005,0,(GM157*(1+GM$5/Setup!$C$36)+IF($V158=20,N($F158),0))-CQ158-EO158)</f>
        <v>0</v>
      </c>
      <c r="GN158" s="48" t="n">
        <f aca="false">IF((GN157*(1+GN$5/Setup!$C$36)+IF($V158=21,N($F158),0))-CR158-EP158&lt;0.005,0,(GN157*(1+GN$5/Setup!$C$36)+IF($V158=21,N($F158),0))-CR158-EP158)</f>
        <v>0</v>
      </c>
      <c r="GO158" s="48" t="n">
        <f aca="false">IF((GO157*(1+GO$5/Setup!$C$36)+IF($V158=22,N($F158),0))-CS158-EQ158&lt;0.005,0,(GO157*(1+GO$5/Setup!$C$36)+IF($V158=22,N($F158),0))-CS158-EQ158)</f>
        <v>0</v>
      </c>
      <c r="GP158" s="48" t="n">
        <f aca="false">IF((GP157*(1+GP$5/Setup!$C$36)+IF($V158=23,N($F158),0))-CT158-ER158&lt;0.005,0,(GP157*(1+GP$5/Setup!$C$36)+IF($V158=23,N($F158),0))-CT158-ER158)</f>
        <v>0</v>
      </c>
      <c r="GQ158" s="48" t="n">
        <f aca="false">IF((GQ157*(1+GQ$5/Setup!$C$36)+IF($V158=24,N($F158),0))-CU158-ES158&lt;0.005,0,(GQ157*(1+GQ$5/Setup!$C$36)+IF($V158=24,N($F158),0))-CU158-ES158)</f>
        <v>0</v>
      </c>
      <c r="GR158" s="48" t="n">
        <f aca="false">IF((GR157*(1+GR$5/Setup!$C$36)+IF($V158=25,N($F158),0))-CV158-ET158&lt;0.005,0,(GR157*(1+GR$5/Setup!$C$36)+IF($V158=25,N($F158),0))-CV158-ET158)</f>
        <v>0</v>
      </c>
      <c r="GS158" s="48" t="n">
        <f aca="false">IF((GS157*(1+GS$5/Setup!$C$36)+IF($V158=26,N($F158),0))-CW158-EU158&lt;0.005,0,(GS157*(1+GS$5/Setup!$C$36)+IF($V158=26,N($F158),0))-CW158-EU158)</f>
        <v>0</v>
      </c>
      <c r="GT158" s="48" t="n">
        <f aca="false">IF((GT157*(1+GT$5/Setup!$C$36)+IF($V158=27,N($F158),0))-CX158-EV158&lt;0.005,0,(GT157*(1+GT$5/Setup!$C$36)+IF($V158=27,N($F158),0))-CX158-EV158)</f>
        <v>0</v>
      </c>
      <c r="GU158" s="48" t="n">
        <f aca="false">IF((GU157*(1+GU$5/Setup!$C$36)+IF($V158=28,N($F158),0))-CY158-EW158&lt;0.005,0,(GU157*(1+GU$5/Setup!$C$36)+IF($V158=28,N($F158),0))-CY158-EW158)</f>
        <v>0</v>
      </c>
      <c r="GV158" s="48" t="n">
        <f aca="false">IF((GV157*(1+GV$5/Setup!$C$36)+IF($V158=29,N($F158),0))-CZ158-EX158&lt;0.005,0,(GV157*(1+GV$5/Setup!$C$36)+IF($V158=29,N($F158),0))-CZ158-EX158)</f>
        <v>0</v>
      </c>
      <c r="GW158" s="48" t="n">
        <f aca="false">IF((GW157*(1+GW$5/Setup!$C$36)+IF($V158=30,N($F158),0))-DA158-EY158&lt;0.005,0,(GW157*(1+GW$5/Setup!$C$36)+IF($V158=30,N($F158),0))-DA158-EY158)</f>
        <v>0</v>
      </c>
      <c r="GX158" s="48" t="n">
        <f aca="false">IF((GX157*(1+GX$5/Setup!$C$36)+IF($V158=31,N($F158),0))-DB158-EZ158&lt;0.005,0,(GX157*(1+GX$5/Setup!$C$36)+IF($V158=31,N($F158),0))-DB158-EZ158)</f>
        <v>0</v>
      </c>
      <c r="GY158" s="48" t="n">
        <f aca="false">IF((GY157*(1+GY$5/Setup!$C$36)+IF($V158=32,N($F158),0))-DC158-FA158&lt;0.005,0,(GY157*(1+GY$5/Setup!$C$36)+IF($V158=32,N($F158),0))-DC158-FA158)</f>
        <v>0</v>
      </c>
      <c r="GZ158" s="48" t="n">
        <f aca="false">IF((GZ157*(1+GZ$5/Setup!$C$36)+IF($V158=33,N($F158),0))-DD158-FB158&lt;0.005,0,(GZ157*(1+GZ$5/Setup!$C$36)+IF($V158=33,N($F158),0))-DD158-FB158)</f>
        <v>0</v>
      </c>
      <c r="HA158" s="48" t="n">
        <f aca="false">IF((HA157*(1+HA$5/Setup!$C$36)+IF($V158=34,N($F158),0))-DE158-FC158&lt;0.005,0,(HA157*(1+HA$5/Setup!$C$36)+IF($V158=34,N($F158),0))-DE158-FC158)</f>
        <v>0</v>
      </c>
      <c r="HB158" s="48" t="n">
        <f aca="false">IF((HB157*(1+HB$5/Setup!$C$36)+IF($V158=35,N($F158),0))-DF158-FD158&lt;0.005,0,(HB157*(1+HB$5/Setup!$C$36)+IF($V158=35,N($F158),0))-DF158-FD158)</f>
        <v>0</v>
      </c>
      <c r="HC158" s="48" t="n">
        <f aca="false">IF((HC157*(1+HC$5/Setup!$C$36)+IF($V158=36,N($F158),0))-DG158-FE158&lt;0.005,0,(HC157*(1+HC$5/Setup!$C$36)+IF($V158=36,N($F158),0))-DG158-FE158)</f>
        <v>0</v>
      </c>
      <c r="HD158" s="48" t="n">
        <f aca="false">IF((HD157*(1+HD$5/Setup!$C$36)+IF($V158=37,N($F158),0))-DH158-FF158&lt;0.005,0,(HD157*(1+HD$5/Setup!$C$36)+IF($V158=37,N($F158),0))-DH158-FF158)</f>
        <v>0</v>
      </c>
      <c r="HE158" s="48" t="n">
        <f aca="false">IF((HE157*(1+HE$5/Setup!$C$36)+IF($V158=38,N($F158),0))-DI158-FG158&lt;0.005,0,(HE157*(1+HE$5/Setup!$C$36)+IF($V158=38,N($F158),0))-DI158-FG158)</f>
        <v>0</v>
      </c>
      <c r="HF158" s="48" t="n">
        <f aca="false">IF((HF157*(1+HF$5/Setup!$C$36)+IF($V158=39,N($F158),0))-DJ158-FH158&lt;0.005,0,(HF157*(1+HF$5/Setup!$C$36)+IF($V158=39,N($F158),0))-DJ158-FH158)</f>
        <v>0</v>
      </c>
      <c r="HG158" s="48" t="n">
        <f aca="false">IF((HG157*(1+HG$5/Setup!$C$36)+IF($V158=40,N($F158),0))-DK158-FI158&lt;0.005,0,(HG157*(1+HG$5/Setup!$C$36)+IF($V158=40,N($F158),0))-DK158-FI158)</f>
        <v>0</v>
      </c>
      <c r="HH158" s="48" t="n">
        <f aca="false">IF((HH157*(1+HH$5/Setup!$C$36)+IF($V158=41,N($F158),0))-DL158-FJ158&lt;0.005,0,(HH157*(1+HH$5/Setup!$C$36)+IF($V158=41,N($F158),0))-DL158-FJ158)</f>
        <v>0</v>
      </c>
      <c r="HI158" s="48" t="n">
        <f aca="false">IF((HI157*(1+HI$5/Setup!$C$36)+IF($V158=42,N($F158),0))-DM158-FK158&lt;0.005,0,(HI157*(1+HI$5/Setup!$C$36)+IF($V158=42,N($F158),0))-DM158-FK158)</f>
        <v>0</v>
      </c>
      <c r="HJ158" s="48" t="n">
        <f aca="false">IF((HJ157*(1+HJ$5/Setup!$C$36)+IF($V158=43,N($F158),0))-DN158-FL158&lt;0.005,0,(HJ157*(1+HJ$5/Setup!$C$36)+IF($V158=43,N($F158),0))-DN158-FL158)</f>
        <v>0</v>
      </c>
      <c r="HK158" s="48" t="n">
        <f aca="false">IF((HK157*(1+HK$5/Setup!$C$36)+IF($V158=44,N($F158),0))-DO158-FM158&lt;0.005,0,(HK157*(1+HK$5/Setup!$C$36)+IF($V158=44,N($F158),0))-DO158-FM158)</f>
        <v>0</v>
      </c>
      <c r="HL158" s="48" t="n">
        <f aca="false">IF((HL157*(1+HL$5/Setup!$C$36)+IF($V158=45,N($F158),0))-DP158-FN158&lt;0.005,0,(HL157*(1+HL$5/Setup!$C$36)+IF($V158=45,N($F158),0))-DP158-FN158)</f>
        <v>0</v>
      </c>
      <c r="HM158" s="48" t="n">
        <f aca="false">IF((HM157*(1+HM$5/Setup!$C$36)+IF($V158=46,N($F158),0))-DQ158-FO158&lt;0.005,0,(HM157*(1+HM$5/Setup!$C$36)+IF($V158=46,N($F158),0))-DQ158-FO158)</f>
        <v>0</v>
      </c>
      <c r="HN158" s="48" t="n">
        <f aca="false">IF((HN157*(1+HN$5/Setup!$C$36)+IF($V158=47,N($F158),0))-DR158-FP158&lt;0.005,0,(HN157*(1+HN$5/Setup!$C$36)+IF($V158=47,N($F158),0))-DR158-FP158)</f>
        <v>0</v>
      </c>
      <c r="HO158" s="48" t="n">
        <f aca="false">IF((HO157*(1+HO$5/Setup!$C$36)+IF($V158=48,N($F158),0))-DS158-FQ158&lt;0.005,0,(HO157*(1+HO$5/Setup!$C$36)+IF($V158=48,N($F158),0))-DS158-FQ158)</f>
        <v>0</v>
      </c>
      <c r="HP158" s="48" t="n">
        <f aca="false">IF((HP157*(1+HP$5/Setup!$C$36)+IF($V158=49,N($F158),0))-DT158-FR158&lt;0.005,0,(HP157*(1+HP$5/Setup!$C$36)+IF($V158=49,N($F158),0))-DT158-FR158)</f>
        <v>0</v>
      </c>
      <c r="HQ158" s="48" t="n">
        <f aca="false">IF((HQ157*(1+HQ$5/Setup!$C$36)+IF($V158=50,N($F158),0))-DU158-FS158&lt;0.005,0,(HQ157*(1+HQ$5/Setup!$C$36)+IF($V158=50,N($F158),0))-DU158-FS158)</f>
        <v>0</v>
      </c>
    </row>
    <row r="159" customFormat="false" ht="15" hidden="false" customHeight="false" outlineLevel="0" collapsed="false">
      <c r="A159" s="44" t="n">
        <v>151</v>
      </c>
      <c r="B159" s="45" t="n">
        <f aca="false">IF(Setup!$C$7="Every month",EDATE(Setup!$C$8,($A159-1)),IF(Setup!$C$7="Twice a month",DATE(YEAR(Setup!$C$8),MONTH(Setup!$C$8)+INT((($A159-1)+Setup!$C$41)/2),MIN(IF(MOD(($A159-1)+Setup!$C$41,2)=0,Setup!$C$39,Setup!$C$40),DAY(EOMONTH(DATE(YEAR(Setup!$C$8),MONTH(Setup!$C$8)+INT((($A159-1)+Setup!$C$41)/2),1),0)))),Setup!$C$8+($A159-1)*IF(Setup!$C$7="Every week",7,14)))</f>
        <v>48425</v>
      </c>
      <c r="C159" s="45" t="n">
        <f aca="false">IF(Setup!$C$7="Every month",EDATE(Setup!$C$8,$A159),IF(Setup!$C$7="Twice a month",DATE(YEAR(Setup!$C$8),MONTH(Setup!$C$8)+INT(($A159+Setup!$C$41)/2),MIN(IF(MOD($A159+Setup!$C$41,2)=0,Setup!$C$39,Setup!$C$40),DAY(EOMONTH(DATE(YEAR(Setup!$C$8),MONTH(Setup!$C$8)+INT(($A159+Setup!$C$41)/2),1),0)))),Setup!$C$8+$A159*IF(Setup!$C$7="Every week",7,14)))</f>
        <v>48439</v>
      </c>
      <c r="D159" s="46"/>
      <c r="E159" s="47"/>
      <c r="F159" s="47"/>
      <c r="G159" s="47"/>
      <c r="H159" s="47"/>
      <c r="I159" s="48" t="n">
        <f aca="false">N(Setup!$C$11)+N(E159)</f>
        <v>100</v>
      </c>
      <c r="J159" s="48" t="n">
        <f aca="false">MIN(Setup!$C$37,MAX(I159,0))</f>
        <v>9.23076923076923</v>
      </c>
      <c r="K159" s="48" t="n">
        <f aca="false">MIN(MAX(N(Setup!$C$14)-L158,0),MAX(I159-J159,0))</f>
        <v>0</v>
      </c>
      <c r="L159" s="48" t="n">
        <f aca="false">L158+K159-N(G159)</f>
        <v>500</v>
      </c>
      <c r="M159" s="48" t="n">
        <f aca="false">M158+J159-N(H159)</f>
        <v>1393.84615384616</v>
      </c>
      <c r="N159" s="48" t="n">
        <f aca="false">SUM(BX159:DU159)</f>
        <v>0</v>
      </c>
      <c r="O159" s="48" t="n">
        <f aca="false">SUM(Z159:BW159)-N159</f>
        <v>25</v>
      </c>
      <c r="P159" s="48" t="n">
        <f aca="false">MAX(I159-J159-K159,0)+O159</f>
        <v>115.769230769231</v>
      </c>
      <c r="Q159" s="48" t="n">
        <f aca="false">SUM(DV159:FS159)</f>
        <v>0</v>
      </c>
      <c r="R159" s="49" t="n">
        <f aca="false">N159+J159+K159+Q159</f>
        <v>9.23076923076923</v>
      </c>
      <c r="S159" s="48" t="n">
        <f aca="false">T159-T158-N(F159)+N159+Q159</f>
        <v>0</v>
      </c>
      <c r="T159" s="49" t="n">
        <f aca="false">SUM(FT159:HQ159)</f>
        <v>0</v>
      </c>
      <c r="U159" s="44" t="str">
        <f aca="false">IF(T158&lt;0.005,"",INDEX(Helpers!$C$2:$C$51,IF(_xlfn.MINIFS($DV$6:$FS$6,DV159:FS159,"&gt;0.005")=0,V159,_xlfn.MINIFS($DV$6:$FS$6,DV159:FS159,"&gt;0.005"))))</f>
        <v/>
      </c>
      <c r="V159" s="44" t="n">
        <f aca="false">IF(_xlfn.MINIFS($FT$6:$HQ$6,FT158:HQ158,"&gt;0.005")=0,1,_xlfn.MINIFS($FT$6:$HQ$6,FT158:HQ158,"&gt;0.005"))</f>
        <v>1</v>
      </c>
      <c r="W159" s="44" t="n">
        <f aca="false">IF(AND(D159&lt;&gt;"Paid",T158&gt;0.005),1,0)</f>
        <v>0</v>
      </c>
      <c r="X159" s="48" t="n">
        <f aca="false">SUMPRODUCT(((Helpers!$G$2:$G$51*(1+(Helpers!$D$2:$D$51+0.000000001)/12)^(($B159-Setup!$C$8)/(365.25/12))-Helpers!$E$2:$E$51*((1+(Helpers!$D$2:$D$51+0.000000001)/12)^(($B159-Setup!$C$8)/(365.25/12))-1)/((Helpers!$D$2:$D$51+0.000000001)/12))&gt;0)*(Helpers!$G$2:$G$51*(1+(Helpers!$D$2:$D$51+0.000000001)/12)^(($B159-Setup!$C$8)/(365.25/12))-Helpers!$E$2:$E$51*((1+(Helpers!$D$2:$D$51+0.000000001)/12)^(($B159-Setup!$C$8)/(365.25/12))-1)/((Helpers!$D$2:$D$51+0.000000001)/12)))</f>
        <v>0</v>
      </c>
      <c r="Y159" s="48"/>
      <c r="Z159" s="48" t="n">
        <f aca="false">IF(OR(N(Z$5)=0,Z$6=""),0,Z$5*((DATE(YEAR($B159),MONTH($B159),MIN(Z$6,DAY(EOMONTH($B159,0))))&gt;=$B159)*(DATE(YEAR($B159),MONTH($B159),MIN(Z$6,DAY(EOMONTH($B159,0))))&lt;$C159)+(DATE(YEAR($B159),MONTH($B159)+1,MIN(Z$6,DAY(EOMONTH($B159,1))))&gt;=$B159)*(DATE(YEAR($B159),MONTH($B159)+1,MIN(Z$6,DAY(EOMONTH($B159,1))))&lt;$C159)))</f>
        <v>25</v>
      </c>
      <c r="AA159" s="48" t="n">
        <f aca="false">IF(OR(N(AA$5)=0,AA$6=""),0,AA$5*((DATE(YEAR($B159),MONTH($B159),MIN(AA$6,DAY(EOMONTH($B159,0))))&gt;=$B159)*(DATE(YEAR($B159),MONTH($B159),MIN(AA$6,DAY(EOMONTH($B159,0))))&lt;$C159)+(DATE(YEAR($B159),MONTH($B159)+1,MIN(AA$6,DAY(EOMONTH($B159,1))))&gt;=$B159)*(DATE(YEAR($B159),MONTH($B159)+1,MIN(AA$6,DAY(EOMONTH($B159,1))))&lt;$C159)))</f>
        <v>0</v>
      </c>
      <c r="AB159" s="48" t="n">
        <f aca="false">IF(OR(N(AB$5)=0,AB$6=""),0,AB$5*((DATE(YEAR($B159),MONTH($B159),MIN(AB$6,DAY(EOMONTH($B159,0))))&gt;=$B159)*(DATE(YEAR($B159),MONTH($B159),MIN(AB$6,DAY(EOMONTH($B159,0))))&lt;$C159)+(DATE(YEAR($B159),MONTH($B159)+1,MIN(AB$6,DAY(EOMONTH($B159,1))))&gt;=$B159)*(DATE(YEAR($B159),MONTH($B159)+1,MIN(AB$6,DAY(EOMONTH($B159,1))))&lt;$C159)))</f>
        <v>0</v>
      </c>
      <c r="AC159" s="48" t="n">
        <f aca="false">IF(OR(N(AC$5)=0,AC$6=""),0,AC$5*((DATE(YEAR($B159),MONTH($B159),MIN(AC$6,DAY(EOMONTH($B159,0))))&gt;=$B159)*(DATE(YEAR($B159),MONTH($B159),MIN(AC$6,DAY(EOMONTH($B159,0))))&lt;$C159)+(DATE(YEAR($B159),MONTH($B159)+1,MIN(AC$6,DAY(EOMONTH($B159,1))))&gt;=$B159)*(DATE(YEAR($B159),MONTH($B159)+1,MIN(AC$6,DAY(EOMONTH($B159,1))))&lt;$C159)))</f>
        <v>0</v>
      </c>
      <c r="AD159" s="48" t="n">
        <f aca="false">IF(OR(N(AD$5)=0,AD$6=""),0,AD$5*((DATE(YEAR($B159),MONTH($B159),MIN(AD$6,DAY(EOMONTH($B159,0))))&gt;=$B159)*(DATE(YEAR($B159),MONTH($B159),MIN(AD$6,DAY(EOMONTH($B159,0))))&lt;$C159)+(DATE(YEAR($B159),MONTH($B159)+1,MIN(AD$6,DAY(EOMONTH($B159,1))))&gt;=$B159)*(DATE(YEAR($B159),MONTH($B159)+1,MIN(AD$6,DAY(EOMONTH($B159,1))))&lt;$C159)))</f>
        <v>0</v>
      </c>
      <c r="AE159" s="48" t="n">
        <f aca="false">IF(OR(N(AE$5)=0,AE$6=""),0,AE$5*((DATE(YEAR($B159),MONTH($B159),MIN(AE$6,DAY(EOMONTH($B159,0))))&gt;=$B159)*(DATE(YEAR($B159),MONTH($B159),MIN(AE$6,DAY(EOMONTH($B159,0))))&lt;$C159)+(DATE(YEAR($B159),MONTH($B159)+1,MIN(AE$6,DAY(EOMONTH($B159,1))))&gt;=$B159)*(DATE(YEAR($B159),MONTH($B159)+1,MIN(AE$6,DAY(EOMONTH($B159,1))))&lt;$C159)))</f>
        <v>0</v>
      </c>
      <c r="AF159" s="48" t="n">
        <f aca="false">IF(OR(N(AF$5)=0,AF$6=""),0,AF$5*((DATE(YEAR($B159),MONTH($B159),MIN(AF$6,DAY(EOMONTH($B159,0))))&gt;=$B159)*(DATE(YEAR($B159),MONTH($B159),MIN(AF$6,DAY(EOMONTH($B159,0))))&lt;$C159)+(DATE(YEAR($B159),MONTH($B159)+1,MIN(AF$6,DAY(EOMONTH($B159,1))))&gt;=$B159)*(DATE(YEAR($B159),MONTH($B159)+1,MIN(AF$6,DAY(EOMONTH($B159,1))))&lt;$C159)))</f>
        <v>0</v>
      </c>
      <c r="AG159" s="48" t="n">
        <f aca="false">IF(OR(N(AG$5)=0,AG$6=""),0,AG$5*((DATE(YEAR($B159),MONTH($B159),MIN(AG$6,DAY(EOMONTH($B159,0))))&gt;=$B159)*(DATE(YEAR($B159),MONTH($B159),MIN(AG$6,DAY(EOMONTH($B159,0))))&lt;$C159)+(DATE(YEAR($B159),MONTH($B159)+1,MIN(AG$6,DAY(EOMONTH($B159,1))))&gt;=$B159)*(DATE(YEAR($B159),MONTH($B159)+1,MIN(AG$6,DAY(EOMONTH($B159,1))))&lt;$C159)))</f>
        <v>0</v>
      </c>
      <c r="AH159" s="48" t="n">
        <f aca="false">IF(OR(N(AH$5)=0,AH$6=""),0,AH$5*((DATE(YEAR($B159),MONTH($B159),MIN(AH$6,DAY(EOMONTH($B159,0))))&gt;=$B159)*(DATE(YEAR($B159),MONTH($B159),MIN(AH$6,DAY(EOMONTH($B159,0))))&lt;$C159)+(DATE(YEAR($B159),MONTH($B159)+1,MIN(AH$6,DAY(EOMONTH($B159,1))))&gt;=$B159)*(DATE(YEAR($B159),MONTH($B159)+1,MIN(AH$6,DAY(EOMONTH($B159,1))))&lt;$C159)))</f>
        <v>0</v>
      </c>
      <c r="AI159" s="48" t="n">
        <f aca="false">IF(OR(N(AI$5)=0,AI$6=""),0,AI$5*((DATE(YEAR($B159),MONTH($B159),MIN(AI$6,DAY(EOMONTH($B159,0))))&gt;=$B159)*(DATE(YEAR($B159),MONTH($B159),MIN(AI$6,DAY(EOMONTH($B159,0))))&lt;$C159)+(DATE(YEAR($B159),MONTH($B159)+1,MIN(AI$6,DAY(EOMONTH($B159,1))))&gt;=$B159)*(DATE(YEAR($B159),MONTH($B159)+1,MIN(AI$6,DAY(EOMONTH($B159,1))))&lt;$C159)))</f>
        <v>0</v>
      </c>
      <c r="AJ159" s="48" t="n">
        <f aca="false">IF(OR(N(AJ$5)=0,AJ$6=""),0,AJ$5*((DATE(YEAR($B159),MONTH($B159),MIN(AJ$6,DAY(EOMONTH($B159,0))))&gt;=$B159)*(DATE(YEAR($B159),MONTH($B159),MIN(AJ$6,DAY(EOMONTH($B159,0))))&lt;$C159)+(DATE(YEAR($B159),MONTH($B159)+1,MIN(AJ$6,DAY(EOMONTH($B159,1))))&gt;=$B159)*(DATE(YEAR($B159),MONTH($B159)+1,MIN(AJ$6,DAY(EOMONTH($B159,1))))&lt;$C159)))</f>
        <v>0</v>
      </c>
      <c r="AK159" s="48" t="n">
        <f aca="false">IF(OR(N(AK$5)=0,AK$6=""),0,AK$5*((DATE(YEAR($B159),MONTH($B159),MIN(AK$6,DAY(EOMONTH($B159,0))))&gt;=$B159)*(DATE(YEAR($B159),MONTH($B159),MIN(AK$6,DAY(EOMONTH($B159,0))))&lt;$C159)+(DATE(YEAR($B159),MONTH($B159)+1,MIN(AK$6,DAY(EOMONTH($B159,1))))&gt;=$B159)*(DATE(YEAR($B159),MONTH($B159)+1,MIN(AK$6,DAY(EOMONTH($B159,1))))&lt;$C159)))</f>
        <v>0</v>
      </c>
      <c r="AL159" s="48" t="n">
        <f aca="false">IF(OR(N(AL$5)=0,AL$6=""),0,AL$5*((DATE(YEAR($B159),MONTH($B159),MIN(AL$6,DAY(EOMONTH($B159,0))))&gt;=$B159)*(DATE(YEAR($B159),MONTH($B159),MIN(AL$6,DAY(EOMONTH($B159,0))))&lt;$C159)+(DATE(YEAR($B159),MONTH($B159)+1,MIN(AL$6,DAY(EOMONTH($B159,1))))&gt;=$B159)*(DATE(YEAR($B159),MONTH($B159)+1,MIN(AL$6,DAY(EOMONTH($B159,1))))&lt;$C159)))</f>
        <v>0</v>
      </c>
      <c r="AM159" s="48" t="n">
        <f aca="false">IF(OR(N(AM$5)=0,AM$6=""),0,AM$5*((DATE(YEAR($B159),MONTH($B159),MIN(AM$6,DAY(EOMONTH($B159,0))))&gt;=$B159)*(DATE(YEAR($B159),MONTH($B159),MIN(AM$6,DAY(EOMONTH($B159,0))))&lt;$C159)+(DATE(YEAR($B159),MONTH($B159)+1,MIN(AM$6,DAY(EOMONTH($B159,1))))&gt;=$B159)*(DATE(YEAR($B159),MONTH($B159)+1,MIN(AM$6,DAY(EOMONTH($B159,1))))&lt;$C159)))</f>
        <v>0</v>
      </c>
      <c r="AN159" s="48" t="n">
        <f aca="false">IF(OR(N(AN$5)=0,AN$6=""),0,AN$5*((DATE(YEAR($B159),MONTH($B159),MIN(AN$6,DAY(EOMONTH($B159,0))))&gt;=$B159)*(DATE(YEAR($B159),MONTH($B159),MIN(AN$6,DAY(EOMONTH($B159,0))))&lt;$C159)+(DATE(YEAR($B159),MONTH($B159)+1,MIN(AN$6,DAY(EOMONTH($B159,1))))&gt;=$B159)*(DATE(YEAR($B159),MONTH($B159)+1,MIN(AN$6,DAY(EOMONTH($B159,1))))&lt;$C159)))</f>
        <v>0</v>
      </c>
      <c r="AO159" s="48" t="n">
        <f aca="false">IF(OR(N(AO$5)=0,AO$6=""),0,AO$5*((DATE(YEAR($B159),MONTH($B159),MIN(AO$6,DAY(EOMONTH($B159,0))))&gt;=$B159)*(DATE(YEAR($B159),MONTH($B159),MIN(AO$6,DAY(EOMONTH($B159,0))))&lt;$C159)+(DATE(YEAR($B159),MONTH($B159)+1,MIN(AO$6,DAY(EOMONTH($B159,1))))&gt;=$B159)*(DATE(YEAR($B159),MONTH($B159)+1,MIN(AO$6,DAY(EOMONTH($B159,1))))&lt;$C159)))</f>
        <v>0</v>
      </c>
      <c r="AP159" s="48" t="n">
        <f aca="false">IF(OR(N(AP$5)=0,AP$6=""),0,AP$5*((DATE(YEAR($B159),MONTH($B159),MIN(AP$6,DAY(EOMONTH($B159,0))))&gt;=$B159)*(DATE(YEAR($B159),MONTH($B159),MIN(AP$6,DAY(EOMONTH($B159,0))))&lt;$C159)+(DATE(YEAR($B159),MONTH($B159)+1,MIN(AP$6,DAY(EOMONTH($B159,1))))&gt;=$B159)*(DATE(YEAR($B159),MONTH($B159)+1,MIN(AP$6,DAY(EOMONTH($B159,1))))&lt;$C159)))</f>
        <v>0</v>
      </c>
      <c r="AQ159" s="48" t="n">
        <f aca="false">IF(OR(N(AQ$5)=0,AQ$6=""),0,AQ$5*((DATE(YEAR($B159),MONTH($B159),MIN(AQ$6,DAY(EOMONTH($B159,0))))&gt;=$B159)*(DATE(YEAR($B159),MONTH($B159),MIN(AQ$6,DAY(EOMONTH($B159,0))))&lt;$C159)+(DATE(YEAR($B159),MONTH($B159)+1,MIN(AQ$6,DAY(EOMONTH($B159,1))))&gt;=$B159)*(DATE(YEAR($B159),MONTH($B159)+1,MIN(AQ$6,DAY(EOMONTH($B159,1))))&lt;$C159)))</f>
        <v>0</v>
      </c>
      <c r="AR159" s="48" t="n">
        <f aca="false">IF(OR(N(AR$5)=0,AR$6=""),0,AR$5*((DATE(YEAR($B159),MONTH($B159),MIN(AR$6,DAY(EOMONTH($B159,0))))&gt;=$B159)*(DATE(YEAR($B159),MONTH($B159),MIN(AR$6,DAY(EOMONTH($B159,0))))&lt;$C159)+(DATE(YEAR($B159),MONTH($B159)+1,MIN(AR$6,DAY(EOMONTH($B159,1))))&gt;=$B159)*(DATE(YEAR($B159),MONTH($B159)+1,MIN(AR$6,DAY(EOMONTH($B159,1))))&lt;$C159)))</f>
        <v>0</v>
      </c>
      <c r="AS159" s="48" t="n">
        <f aca="false">IF(OR(N(AS$5)=0,AS$6=""),0,AS$5*((DATE(YEAR($B159),MONTH($B159),MIN(AS$6,DAY(EOMONTH($B159,0))))&gt;=$B159)*(DATE(YEAR($B159),MONTH($B159),MIN(AS$6,DAY(EOMONTH($B159,0))))&lt;$C159)+(DATE(YEAR($B159),MONTH($B159)+1,MIN(AS$6,DAY(EOMONTH($B159,1))))&gt;=$B159)*(DATE(YEAR($B159),MONTH($B159)+1,MIN(AS$6,DAY(EOMONTH($B159,1))))&lt;$C159)))</f>
        <v>0</v>
      </c>
      <c r="AT159" s="48" t="n">
        <f aca="false">IF(OR(N(AT$5)=0,AT$6=""),0,AT$5*((DATE(YEAR($B159),MONTH($B159),MIN(AT$6,DAY(EOMONTH($B159,0))))&gt;=$B159)*(DATE(YEAR($B159),MONTH($B159),MIN(AT$6,DAY(EOMONTH($B159,0))))&lt;$C159)+(DATE(YEAR($B159),MONTH($B159)+1,MIN(AT$6,DAY(EOMONTH($B159,1))))&gt;=$B159)*(DATE(YEAR($B159),MONTH($B159)+1,MIN(AT$6,DAY(EOMONTH($B159,1))))&lt;$C159)))</f>
        <v>0</v>
      </c>
      <c r="AU159" s="48" t="n">
        <f aca="false">IF(OR(N(AU$5)=0,AU$6=""),0,AU$5*((DATE(YEAR($B159),MONTH($B159),MIN(AU$6,DAY(EOMONTH($B159,0))))&gt;=$B159)*(DATE(YEAR($B159),MONTH($B159),MIN(AU$6,DAY(EOMONTH($B159,0))))&lt;$C159)+(DATE(YEAR($B159),MONTH($B159)+1,MIN(AU$6,DAY(EOMONTH($B159,1))))&gt;=$B159)*(DATE(YEAR($B159),MONTH($B159)+1,MIN(AU$6,DAY(EOMONTH($B159,1))))&lt;$C159)))</f>
        <v>0</v>
      </c>
      <c r="AV159" s="48" t="n">
        <f aca="false">IF(OR(N(AV$5)=0,AV$6=""),0,AV$5*((DATE(YEAR($B159),MONTH($B159),MIN(AV$6,DAY(EOMONTH($B159,0))))&gt;=$B159)*(DATE(YEAR($B159),MONTH($B159),MIN(AV$6,DAY(EOMONTH($B159,0))))&lt;$C159)+(DATE(YEAR($B159),MONTH($B159)+1,MIN(AV$6,DAY(EOMONTH($B159,1))))&gt;=$B159)*(DATE(YEAR($B159),MONTH($B159)+1,MIN(AV$6,DAY(EOMONTH($B159,1))))&lt;$C159)))</f>
        <v>0</v>
      </c>
      <c r="AW159" s="48" t="n">
        <f aca="false">IF(OR(N(AW$5)=0,AW$6=""),0,AW$5*((DATE(YEAR($B159),MONTH($B159),MIN(AW$6,DAY(EOMONTH($B159,0))))&gt;=$B159)*(DATE(YEAR($B159),MONTH($B159),MIN(AW$6,DAY(EOMONTH($B159,0))))&lt;$C159)+(DATE(YEAR($B159),MONTH($B159)+1,MIN(AW$6,DAY(EOMONTH($B159,1))))&gt;=$B159)*(DATE(YEAR($B159),MONTH($B159)+1,MIN(AW$6,DAY(EOMONTH($B159,1))))&lt;$C159)))</f>
        <v>0</v>
      </c>
      <c r="AX159" s="48" t="n">
        <f aca="false">IF(OR(N(AX$5)=0,AX$6=""),0,AX$5*((DATE(YEAR($B159),MONTH($B159),MIN(AX$6,DAY(EOMONTH($B159,0))))&gt;=$B159)*(DATE(YEAR($B159),MONTH($B159),MIN(AX$6,DAY(EOMONTH($B159,0))))&lt;$C159)+(DATE(YEAR($B159),MONTH($B159)+1,MIN(AX$6,DAY(EOMONTH($B159,1))))&gt;=$B159)*(DATE(YEAR($B159),MONTH($B159)+1,MIN(AX$6,DAY(EOMONTH($B159,1))))&lt;$C159)))</f>
        <v>0</v>
      </c>
      <c r="AY159" s="48" t="n">
        <f aca="false">IF(OR(N(AY$5)=0,AY$6=""),0,AY$5*((DATE(YEAR($B159),MONTH($B159),MIN(AY$6,DAY(EOMONTH($B159,0))))&gt;=$B159)*(DATE(YEAR($B159),MONTH($B159),MIN(AY$6,DAY(EOMONTH($B159,0))))&lt;$C159)+(DATE(YEAR($B159),MONTH($B159)+1,MIN(AY$6,DAY(EOMONTH($B159,1))))&gt;=$B159)*(DATE(YEAR($B159),MONTH($B159)+1,MIN(AY$6,DAY(EOMONTH($B159,1))))&lt;$C159)))</f>
        <v>0</v>
      </c>
      <c r="AZ159" s="48" t="n">
        <f aca="false">IF(OR(N(AZ$5)=0,AZ$6=""),0,AZ$5*((DATE(YEAR($B159),MONTH($B159),MIN(AZ$6,DAY(EOMONTH($B159,0))))&gt;=$B159)*(DATE(YEAR($B159),MONTH($B159),MIN(AZ$6,DAY(EOMONTH($B159,0))))&lt;$C159)+(DATE(YEAR($B159),MONTH($B159)+1,MIN(AZ$6,DAY(EOMONTH($B159,1))))&gt;=$B159)*(DATE(YEAR($B159),MONTH($B159)+1,MIN(AZ$6,DAY(EOMONTH($B159,1))))&lt;$C159)))</f>
        <v>0</v>
      </c>
      <c r="BA159" s="48" t="n">
        <f aca="false">IF(OR(N(BA$5)=0,BA$6=""),0,BA$5*((DATE(YEAR($B159),MONTH($B159),MIN(BA$6,DAY(EOMONTH($B159,0))))&gt;=$B159)*(DATE(YEAR($B159),MONTH($B159),MIN(BA$6,DAY(EOMONTH($B159,0))))&lt;$C159)+(DATE(YEAR($B159),MONTH($B159)+1,MIN(BA$6,DAY(EOMONTH($B159,1))))&gt;=$B159)*(DATE(YEAR($B159),MONTH($B159)+1,MIN(BA$6,DAY(EOMONTH($B159,1))))&lt;$C159)))</f>
        <v>0</v>
      </c>
      <c r="BB159" s="48" t="n">
        <f aca="false">IF(OR(N(BB$5)=0,BB$6=""),0,BB$5*((DATE(YEAR($B159),MONTH($B159),MIN(BB$6,DAY(EOMONTH($B159,0))))&gt;=$B159)*(DATE(YEAR($B159),MONTH($B159),MIN(BB$6,DAY(EOMONTH($B159,0))))&lt;$C159)+(DATE(YEAR($B159),MONTH($B159)+1,MIN(BB$6,DAY(EOMONTH($B159,1))))&gt;=$B159)*(DATE(YEAR($B159),MONTH($B159)+1,MIN(BB$6,DAY(EOMONTH($B159,1))))&lt;$C159)))</f>
        <v>0</v>
      </c>
      <c r="BC159" s="48" t="n">
        <f aca="false">IF(OR(N(BC$5)=0,BC$6=""),0,BC$5*((DATE(YEAR($B159),MONTH($B159),MIN(BC$6,DAY(EOMONTH($B159,0))))&gt;=$B159)*(DATE(YEAR($B159),MONTH($B159),MIN(BC$6,DAY(EOMONTH($B159,0))))&lt;$C159)+(DATE(YEAR($B159),MONTH($B159)+1,MIN(BC$6,DAY(EOMONTH($B159,1))))&gt;=$B159)*(DATE(YEAR($B159),MONTH($B159)+1,MIN(BC$6,DAY(EOMONTH($B159,1))))&lt;$C159)))</f>
        <v>0</v>
      </c>
      <c r="BD159" s="48" t="n">
        <f aca="false">IF(OR(N(BD$5)=0,BD$6=""),0,BD$5*((DATE(YEAR($B159),MONTH($B159),MIN(BD$6,DAY(EOMONTH($B159,0))))&gt;=$B159)*(DATE(YEAR($B159),MONTH($B159),MIN(BD$6,DAY(EOMONTH($B159,0))))&lt;$C159)+(DATE(YEAR($B159),MONTH($B159)+1,MIN(BD$6,DAY(EOMONTH($B159,1))))&gt;=$B159)*(DATE(YEAR($B159),MONTH($B159)+1,MIN(BD$6,DAY(EOMONTH($B159,1))))&lt;$C159)))</f>
        <v>0</v>
      </c>
      <c r="BE159" s="48" t="n">
        <f aca="false">IF(OR(N(BE$5)=0,BE$6=""),0,BE$5*((DATE(YEAR($B159),MONTH($B159),MIN(BE$6,DAY(EOMONTH($B159,0))))&gt;=$B159)*(DATE(YEAR($B159),MONTH($B159),MIN(BE$6,DAY(EOMONTH($B159,0))))&lt;$C159)+(DATE(YEAR($B159),MONTH($B159)+1,MIN(BE$6,DAY(EOMONTH($B159,1))))&gt;=$B159)*(DATE(YEAR($B159),MONTH($B159)+1,MIN(BE$6,DAY(EOMONTH($B159,1))))&lt;$C159)))</f>
        <v>0</v>
      </c>
      <c r="BF159" s="48" t="n">
        <f aca="false">IF(OR(N(BF$5)=0,BF$6=""),0,BF$5*((DATE(YEAR($B159),MONTH($B159),MIN(BF$6,DAY(EOMONTH($B159,0))))&gt;=$B159)*(DATE(YEAR($B159),MONTH($B159),MIN(BF$6,DAY(EOMONTH($B159,0))))&lt;$C159)+(DATE(YEAR($B159),MONTH($B159)+1,MIN(BF$6,DAY(EOMONTH($B159,1))))&gt;=$B159)*(DATE(YEAR($B159),MONTH($B159)+1,MIN(BF$6,DAY(EOMONTH($B159,1))))&lt;$C159)))</f>
        <v>0</v>
      </c>
      <c r="BG159" s="48" t="n">
        <f aca="false">IF(OR(N(BG$5)=0,BG$6=""),0,BG$5*((DATE(YEAR($B159),MONTH($B159),MIN(BG$6,DAY(EOMONTH($B159,0))))&gt;=$B159)*(DATE(YEAR($B159),MONTH($B159),MIN(BG$6,DAY(EOMONTH($B159,0))))&lt;$C159)+(DATE(YEAR($B159),MONTH($B159)+1,MIN(BG$6,DAY(EOMONTH($B159,1))))&gt;=$B159)*(DATE(YEAR($B159),MONTH($B159)+1,MIN(BG$6,DAY(EOMONTH($B159,1))))&lt;$C159)))</f>
        <v>0</v>
      </c>
      <c r="BH159" s="48" t="n">
        <f aca="false">IF(OR(N(BH$5)=0,BH$6=""),0,BH$5*((DATE(YEAR($B159),MONTH($B159),MIN(BH$6,DAY(EOMONTH($B159,0))))&gt;=$B159)*(DATE(YEAR($B159),MONTH($B159),MIN(BH$6,DAY(EOMONTH($B159,0))))&lt;$C159)+(DATE(YEAR($B159),MONTH($B159)+1,MIN(BH$6,DAY(EOMONTH($B159,1))))&gt;=$B159)*(DATE(YEAR($B159),MONTH($B159)+1,MIN(BH$6,DAY(EOMONTH($B159,1))))&lt;$C159)))</f>
        <v>0</v>
      </c>
      <c r="BI159" s="48" t="n">
        <f aca="false">IF(OR(N(BI$5)=0,BI$6=""),0,BI$5*((DATE(YEAR($B159),MONTH($B159),MIN(BI$6,DAY(EOMONTH($B159,0))))&gt;=$B159)*(DATE(YEAR($B159),MONTH($B159),MIN(BI$6,DAY(EOMONTH($B159,0))))&lt;$C159)+(DATE(YEAR($B159),MONTH($B159)+1,MIN(BI$6,DAY(EOMONTH($B159,1))))&gt;=$B159)*(DATE(YEAR($B159),MONTH($B159)+1,MIN(BI$6,DAY(EOMONTH($B159,1))))&lt;$C159)))</f>
        <v>0</v>
      </c>
      <c r="BJ159" s="48" t="n">
        <f aca="false">IF(OR(N(BJ$5)=0,BJ$6=""),0,BJ$5*((DATE(YEAR($B159),MONTH($B159),MIN(BJ$6,DAY(EOMONTH($B159,0))))&gt;=$B159)*(DATE(YEAR($B159),MONTH($B159),MIN(BJ$6,DAY(EOMONTH($B159,0))))&lt;$C159)+(DATE(YEAR($B159),MONTH($B159)+1,MIN(BJ$6,DAY(EOMONTH($B159,1))))&gt;=$B159)*(DATE(YEAR($B159),MONTH($B159)+1,MIN(BJ$6,DAY(EOMONTH($B159,1))))&lt;$C159)))</f>
        <v>0</v>
      </c>
      <c r="BK159" s="48" t="n">
        <f aca="false">IF(OR(N(BK$5)=0,BK$6=""),0,BK$5*((DATE(YEAR($B159),MONTH($B159),MIN(BK$6,DAY(EOMONTH($B159,0))))&gt;=$B159)*(DATE(YEAR($B159),MONTH($B159),MIN(BK$6,DAY(EOMONTH($B159,0))))&lt;$C159)+(DATE(YEAR($B159),MONTH($B159)+1,MIN(BK$6,DAY(EOMONTH($B159,1))))&gt;=$B159)*(DATE(YEAR($B159),MONTH($B159)+1,MIN(BK$6,DAY(EOMONTH($B159,1))))&lt;$C159)))</f>
        <v>0</v>
      </c>
      <c r="BL159" s="48" t="n">
        <f aca="false">IF(OR(N(BL$5)=0,BL$6=""),0,BL$5*((DATE(YEAR($B159),MONTH($B159),MIN(BL$6,DAY(EOMONTH($B159,0))))&gt;=$B159)*(DATE(YEAR($B159),MONTH($B159),MIN(BL$6,DAY(EOMONTH($B159,0))))&lt;$C159)+(DATE(YEAR($B159),MONTH($B159)+1,MIN(BL$6,DAY(EOMONTH($B159,1))))&gt;=$B159)*(DATE(YEAR($B159),MONTH($B159)+1,MIN(BL$6,DAY(EOMONTH($B159,1))))&lt;$C159)))</f>
        <v>0</v>
      </c>
      <c r="BM159" s="48" t="n">
        <f aca="false">IF(OR(N(BM$5)=0,BM$6=""),0,BM$5*((DATE(YEAR($B159),MONTH($B159),MIN(BM$6,DAY(EOMONTH($B159,0))))&gt;=$B159)*(DATE(YEAR($B159),MONTH($B159),MIN(BM$6,DAY(EOMONTH($B159,0))))&lt;$C159)+(DATE(YEAR($B159),MONTH($B159)+1,MIN(BM$6,DAY(EOMONTH($B159,1))))&gt;=$B159)*(DATE(YEAR($B159),MONTH($B159)+1,MIN(BM$6,DAY(EOMONTH($B159,1))))&lt;$C159)))</f>
        <v>0</v>
      </c>
      <c r="BN159" s="48" t="n">
        <f aca="false">IF(OR(N(BN$5)=0,BN$6=""),0,BN$5*((DATE(YEAR($B159),MONTH($B159),MIN(BN$6,DAY(EOMONTH($B159,0))))&gt;=$B159)*(DATE(YEAR($B159),MONTH($B159),MIN(BN$6,DAY(EOMONTH($B159,0))))&lt;$C159)+(DATE(YEAR($B159),MONTH($B159)+1,MIN(BN$6,DAY(EOMONTH($B159,1))))&gt;=$B159)*(DATE(YEAR($B159),MONTH($B159)+1,MIN(BN$6,DAY(EOMONTH($B159,1))))&lt;$C159)))</f>
        <v>0</v>
      </c>
      <c r="BO159" s="48" t="n">
        <f aca="false">IF(OR(N(BO$5)=0,BO$6=""),0,BO$5*((DATE(YEAR($B159),MONTH($B159),MIN(BO$6,DAY(EOMONTH($B159,0))))&gt;=$B159)*(DATE(YEAR($B159),MONTH($B159),MIN(BO$6,DAY(EOMONTH($B159,0))))&lt;$C159)+(DATE(YEAR($B159),MONTH($B159)+1,MIN(BO$6,DAY(EOMONTH($B159,1))))&gt;=$B159)*(DATE(YEAR($B159),MONTH($B159)+1,MIN(BO$6,DAY(EOMONTH($B159,1))))&lt;$C159)))</f>
        <v>0</v>
      </c>
      <c r="BP159" s="48" t="n">
        <f aca="false">IF(OR(N(BP$5)=0,BP$6=""),0,BP$5*((DATE(YEAR($B159),MONTH($B159),MIN(BP$6,DAY(EOMONTH($B159,0))))&gt;=$B159)*(DATE(YEAR($B159),MONTH($B159),MIN(BP$6,DAY(EOMONTH($B159,0))))&lt;$C159)+(DATE(YEAR($B159),MONTH($B159)+1,MIN(BP$6,DAY(EOMONTH($B159,1))))&gt;=$B159)*(DATE(YEAR($B159),MONTH($B159)+1,MIN(BP$6,DAY(EOMONTH($B159,1))))&lt;$C159)))</f>
        <v>0</v>
      </c>
      <c r="BQ159" s="48" t="n">
        <f aca="false">IF(OR(N(BQ$5)=0,BQ$6=""),0,BQ$5*((DATE(YEAR($B159),MONTH($B159),MIN(BQ$6,DAY(EOMONTH($B159,0))))&gt;=$B159)*(DATE(YEAR($B159),MONTH($B159),MIN(BQ$6,DAY(EOMONTH($B159,0))))&lt;$C159)+(DATE(YEAR($B159),MONTH($B159)+1,MIN(BQ$6,DAY(EOMONTH($B159,1))))&gt;=$B159)*(DATE(YEAR($B159),MONTH($B159)+1,MIN(BQ$6,DAY(EOMONTH($B159,1))))&lt;$C159)))</f>
        <v>0</v>
      </c>
      <c r="BR159" s="48" t="n">
        <f aca="false">IF(OR(N(BR$5)=0,BR$6=""),0,BR$5*((DATE(YEAR($B159),MONTH($B159),MIN(BR$6,DAY(EOMONTH($B159,0))))&gt;=$B159)*(DATE(YEAR($B159),MONTH($B159),MIN(BR$6,DAY(EOMONTH($B159,0))))&lt;$C159)+(DATE(YEAR($B159),MONTH($B159)+1,MIN(BR$6,DAY(EOMONTH($B159,1))))&gt;=$B159)*(DATE(YEAR($B159),MONTH($B159)+1,MIN(BR$6,DAY(EOMONTH($B159,1))))&lt;$C159)))</f>
        <v>0</v>
      </c>
      <c r="BS159" s="48" t="n">
        <f aca="false">IF(OR(N(BS$5)=0,BS$6=""),0,BS$5*((DATE(YEAR($B159),MONTH($B159),MIN(BS$6,DAY(EOMONTH($B159,0))))&gt;=$B159)*(DATE(YEAR($B159),MONTH($B159),MIN(BS$6,DAY(EOMONTH($B159,0))))&lt;$C159)+(DATE(YEAR($B159),MONTH($B159)+1,MIN(BS$6,DAY(EOMONTH($B159,1))))&gt;=$B159)*(DATE(YEAR($B159),MONTH($B159)+1,MIN(BS$6,DAY(EOMONTH($B159,1))))&lt;$C159)))</f>
        <v>0</v>
      </c>
      <c r="BT159" s="48" t="n">
        <f aca="false">IF(OR(N(BT$5)=0,BT$6=""),0,BT$5*((DATE(YEAR($B159),MONTH($B159),MIN(BT$6,DAY(EOMONTH($B159,0))))&gt;=$B159)*(DATE(YEAR($B159),MONTH($B159),MIN(BT$6,DAY(EOMONTH($B159,0))))&lt;$C159)+(DATE(YEAR($B159),MONTH($B159)+1,MIN(BT$6,DAY(EOMONTH($B159,1))))&gt;=$B159)*(DATE(YEAR($B159),MONTH($B159)+1,MIN(BT$6,DAY(EOMONTH($B159,1))))&lt;$C159)))</f>
        <v>0</v>
      </c>
      <c r="BU159" s="48" t="n">
        <f aca="false">IF(OR(N(BU$5)=0,BU$6=""),0,BU$5*((DATE(YEAR($B159),MONTH($B159),MIN(BU$6,DAY(EOMONTH($B159,0))))&gt;=$B159)*(DATE(YEAR($B159),MONTH($B159),MIN(BU$6,DAY(EOMONTH($B159,0))))&lt;$C159)+(DATE(YEAR($B159),MONTH($B159)+1,MIN(BU$6,DAY(EOMONTH($B159,1))))&gt;=$B159)*(DATE(YEAR($B159),MONTH($B159)+1,MIN(BU$6,DAY(EOMONTH($B159,1))))&lt;$C159)))</f>
        <v>0</v>
      </c>
      <c r="BV159" s="48" t="n">
        <f aca="false">IF(OR(N(BV$5)=0,BV$6=""),0,BV$5*((DATE(YEAR($B159),MONTH($B159),MIN(BV$6,DAY(EOMONTH($B159,0))))&gt;=$B159)*(DATE(YEAR($B159),MONTH($B159),MIN(BV$6,DAY(EOMONTH($B159,0))))&lt;$C159)+(DATE(YEAR($B159),MONTH($B159)+1,MIN(BV$6,DAY(EOMONTH($B159,1))))&gt;=$B159)*(DATE(YEAR($B159),MONTH($B159)+1,MIN(BV$6,DAY(EOMONTH($B159,1))))&lt;$C159)))</f>
        <v>0</v>
      </c>
      <c r="BW159" s="48" t="n">
        <f aca="false">IF(OR(N(BW$5)=0,BW$6=""),0,BW$5*((DATE(YEAR($B159),MONTH($B159),MIN(BW$6,DAY(EOMONTH($B159,0))))&gt;=$B159)*(DATE(YEAR($B159),MONTH($B159),MIN(BW$6,DAY(EOMONTH($B159,0))))&lt;$C159)+(DATE(YEAR($B159),MONTH($B159)+1,MIN(BW$6,DAY(EOMONTH($B159,1))))&gt;=$B159)*(DATE(YEAR($B159),MONTH($B159)+1,MIN(BW$6,DAY(EOMONTH($B159,1))))&lt;$C159)))</f>
        <v>0</v>
      </c>
      <c r="BX159" s="48" t="n">
        <f aca="false">MIN(Z159,(FT158*(1+FT$5/Setup!$C$36)+IF($V159=1,N($F159),0)))</f>
        <v>0</v>
      </c>
      <c r="BY159" s="48" t="n">
        <f aca="false">MIN(AA159,(FU158*(1+FU$5/Setup!$C$36)+IF($V159=2,N($F159),0)))</f>
        <v>0</v>
      </c>
      <c r="BZ159" s="48" t="n">
        <f aca="false">MIN(AB159,(FV158*(1+FV$5/Setup!$C$36)+IF($V159=3,N($F159),0)))</f>
        <v>0</v>
      </c>
      <c r="CA159" s="48" t="n">
        <f aca="false">MIN(AC159,(FW158*(1+FW$5/Setup!$C$36)+IF($V159=4,N($F159),0)))</f>
        <v>0</v>
      </c>
      <c r="CB159" s="48" t="n">
        <f aca="false">MIN(AD159,(FX158*(1+FX$5/Setup!$C$36)+IF($V159=5,N($F159),0)))</f>
        <v>0</v>
      </c>
      <c r="CC159" s="48" t="n">
        <f aca="false">MIN(AE159,(FY158*(1+FY$5/Setup!$C$36)+IF($V159=6,N($F159),0)))</f>
        <v>0</v>
      </c>
      <c r="CD159" s="48" t="n">
        <f aca="false">MIN(AF159,(FZ158*(1+FZ$5/Setup!$C$36)+IF($V159=7,N($F159),0)))</f>
        <v>0</v>
      </c>
      <c r="CE159" s="48" t="n">
        <f aca="false">MIN(AG159,(GA158*(1+GA$5/Setup!$C$36)+IF($V159=8,N($F159),0)))</f>
        <v>0</v>
      </c>
      <c r="CF159" s="48" t="n">
        <f aca="false">MIN(AH159,(GB158*(1+GB$5/Setup!$C$36)+IF($V159=9,N($F159),0)))</f>
        <v>0</v>
      </c>
      <c r="CG159" s="48" t="n">
        <f aca="false">MIN(AI159,(GC158*(1+GC$5/Setup!$C$36)+IF($V159=10,N($F159),0)))</f>
        <v>0</v>
      </c>
      <c r="CH159" s="48" t="n">
        <f aca="false">MIN(AJ159,(GD158*(1+GD$5/Setup!$C$36)+IF($V159=11,N($F159),0)))</f>
        <v>0</v>
      </c>
      <c r="CI159" s="48" t="n">
        <f aca="false">MIN(AK159,(GE158*(1+GE$5/Setup!$C$36)+IF($V159=12,N($F159),0)))</f>
        <v>0</v>
      </c>
      <c r="CJ159" s="48" t="n">
        <f aca="false">MIN(AL159,(GF158*(1+GF$5/Setup!$C$36)+IF($V159=13,N($F159),0)))</f>
        <v>0</v>
      </c>
      <c r="CK159" s="48" t="n">
        <f aca="false">MIN(AM159,(GG158*(1+GG$5/Setup!$C$36)+IF($V159=14,N($F159),0)))</f>
        <v>0</v>
      </c>
      <c r="CL159" s="48" t="n">
        <f aca="false">MIN(AN159,(GH158*(1+GH$5/Setup!$C$36)+IF($V159=15,N($F159),0)))</f>
        <v>0</v>
      </c>
      <c r="CM159" s="48" t="n">
        <f aca="false">MIN(AO159,(GI158*(1+GI$5/Setup!$C$36)+IF($V159=16,N($F159),0)))</f>
        <v>0</v>
      </c>
      <c r="CN159" s="48" t="n">
        <f aca="false">MIN(AP159,(GJ158*(1+GJ$5/Setup!$C$36)+IF($V159=17,N($F159),0)))</f>
        <v>0</v>
      </c>
      <c r="CO159" s="48" t="n">
        <f aca="false">MIN(AQ159,(GK158*(1+GK$5/Setup!$C$36)+IF($V159=18,N($F159),0)))</f>
        <v>0</v>
      </c>
      <c r="CP159" s="48" t="n">
        <f aca="false">MIN(AR159,(GL158*(1+GL$5/Setup!$C$36)+IF($V159=19,N($F159),0)))</f>
        <v>0</v>
      </c>
      <c r="CQ159" s="48" t="n">
        <f aca="false">MIN(AS159,(GM158*(1+GM$5/Setup!$C$36)+IF($V159=20,N($F159),0)))</f>
        <v>0</v>
      </c>
      <c r="CR159" s="48" t="n">
        <f aca="false">MIN(AT159,(GN158*(1+GN$5/Setup!$C$36)+IF($V159=21,N($F159),0)))</f>
        <v>0</v>
      </c>
      <c r="CS159" s="48" t="n">
        <f aca="false">MIN(AU159,(GO158*(1+GO$5/Setup!$C$36)+IF($V159=22,N($F159),0)))</f>
        <v>0</v>
      </c>
      <c r="CT159" s="48" t="n">
        <f aca="false">MIN(AV159,(GP158*(1+GP$5/Setup!$C$36)+IF($V159=23,N($F159),0)))</f>
        <v>0</v>
      </c>
      <c r="CU159" s="48" t="n">
        <f aca="false">MIN(AW159,(GQ158*(1+GQ$5/Setup!$C$36)+IF($V159=24,N($F159),0)))</f>
        <v>0</v>
      </c>
      <c r="CV159" s="48" t="n">
        <f aca="false">MIN(AX159,(GR158*(1+GR$5/Setup!$C$36)+IF($V159=25,N($F159),0)))</f>
        <v>0</v>
      </c>
      <c r="CW159" s="48" t="n">
        <f aca="false">MIN(AY159,(GS158*(1+GS$5/Setup!$C$36)+IF($V159=26,N($F159),0)))</f>
        <v>0</v>
      </c>
      <c r="CX159" s="48" t="n">
        <f aca="false">MIN(AZ159,(GT158*(1+GT$5/Setup!$C$36)+IF($V159=27,N($F159),0)))</f>
        <v>0</v>
      </c>
      <c r="CY159" s="48" t="n">
        <f aca="false">MIN(BA159,(GU158*(1+GU$5/Setup!$C$36)+IF($V159=28,N($F159),0)))</f>
        <v>0</v>
      </c>
      <c r="CZ159" s="48" t="n">
        <f aca="false">MIN(BB159,(GV158*(1+GV$5/Setup!$C$36)+IF($V159=29,N($F159),0)))</f>
        <v>0</v>
      </c>
      <c r="DA159" s="48" t="n">
        <f aca="false">MIN(BC159,(GW158*(1+GW$5/Setup!$C$36)+IF($V159=30,N($F159),0)))</f>
        <v>0</v>
      </c>
      <c r="DB159" s="48" t="n">
        <f aca="false">MIN(BD159,(GX158*(1+GX$5/Setup!$C$36)+IF($V159=31,N($F159),0)))</f>
        <v>0</v>
      </c>
      <c r="DC159" s="48" t="n">
        <f aca="false">MIN(BE159,(GY158*(1+GY$5/Setup!$C$36)+IF($V159=32,N($F159),0)))</f>
        <v>0</v>
      </c>
      <c r="DD159" s="48" t="n">
        <f aca="false">MIN(BF159,(GZ158*(1+GZ$5/Setup!$C$36)+IF($V159=33,N($F159),0)))</f>
        <v>0</v>
      </c>
      <c r="DE159" s="48" t="n">
        <f aca="false">MIN(BG159,(HA158*(1+HA$5/Setup!$C$36)+IF($V159=34,N($F159),0)))</f>
        <v>0</v>
      </c>
      <c r="DF159" s="48" t="n">
        <f aca="false">MIN(BH159,(HB158*(1+HB$5/Setup!$C$36)+IF($V159=35,N($F159),0)))</f>
        <v>0</v>
      </c>
      <c r="DG159" s="48" t="n">
        <f aca="false">MIN(BI159,(HC158*(1+HC$5/Setup!$C$36)+IF($V159=36,N($F159),0)))</f>
        <v>0</v>
      </c>
      <c r="DH159" s="48" t="n">
        <f aca="false">MIN(BJ159,(HD158*(1+HD$5/Setup!$C$36)+IF($V159=37,N($F159),0)))</f>
        <v>0</v>
      </c>
      <c r="DI159" s="48" t="n">
        <f aca="false">MIN(BK159,(HE158*(1+HE$5/Setup!$C$36)+IF($V159=38,N($F159),0)))</f>
        <v>0</v>
      </c>
      <c r="DJ159" s="48" t="n">
        <f aca="false">MIN(BL159,(HF158*(1+HF$5/Setup!$C$36)+IF($V159=39,N($F159),0)))</f>
        <v>0</v>
      </c>
      <c r="DK159" s="48" t="n">
        <f aca="false">MIN(BM159,(HG158*(1+HG$5/Setup!$C$36)+IF($V159=40,N($F159),0)))</f>
        <v>0</v>
      </c>
      <c r="DL159" s="48" t="n">
        <f aca="false">MIN(BN159,(HH158*(1+HH$5/Setup!$C$36)+IF($V159=41,N($F159),0)))</f>
        <v>0</v>
      </c>
      <c r="DM159" s="48" t="n">
        <f aca="false">MIN(BO159,(HI158*(1+HI$5/Setup!$C$36)+IF($V159=42,N($F159),0)))</f>
        <v>0</v>
      </c>
      <c r="DN159" s="48" t="n">
        <f aca="false">MIN(BP159,(HJ158*(1+HJ$5/Setup!$C$36)+IF($V159=43,N($F159),0)))</f>
        <v>0</v>
      </c>
      <c r="DO159" s="48" t="n">
        <f aca="false">MIN(BQ159,(HK158*(1+HK$5/Setup!$C$36)+IF($V159=44,N($F159),0)))</f>
        <v>0</v>
      </c>
      <c r="DP159" s="48" t="n">
        <f aca="false">MIN(BR159,(HL158*(1+HL$5/Setup!$C$36)+IF($V159=45,N($F159),0)))</f>
        <v>0</v>
      </c>
      <c r="DQ159" s="48" t="n">
        <f aca="false">MIN(BS159,(HM158*(1+HM$5/Setup!$C$36)+IF($V159=46,N($F159),0)))</f>
        <v>0</v>
      </c>
      <c r="DR159" s="48" t="n">
        <f aca="false">MIN(BT159,(HN158*(1+HN$5/Setup!$C$36)+IF($V159=47,N($F159),0)))</f>
        <v>0</v>
      </c>
      <c r="DS159" s="48" t="n">
        <f aca="false">MIN(BU159,(HO158*(1+HO$5/Setup!$C$36)+IF($V159=48,N($F159),0)))</f>
        <v>0</v>
      </c>
      <c r="DT159" s="48" t="n">
        <f aca="false">MIN(BV159,(HP158*(1+HP$5/Setup!$C$36)+IF($V159=49,N($F159),0)))</f>
        <v>0</v>
      </c>
      <c r="DU159" s="48" t="n">
        <f aca="false">MIN(BW159,(HQ158*(1+HQ$5/Setup!$C$36)+IF($V159=50,N($F159),0)))</f>
        <v>0</v>
      </c>
      <c r="DV159" s="48" t="n">
        <f aca="false">MIN(MAX((FT158*(1+FT$5/Setup!$C$36)+IF($V159=1,N($F159),0))-BX159,0),MAX($P159-0,0))</f>
        <v>0</v>
      </c>
      <c r="DW159" s="48" t="n">
        <f aca="false">MIN(MAX((FU158*(1+FU$5/Setup!$C$36)+IF($V159=2,N($F159),0))-BY159,0),MAX($P159-SUM(DV159:DV159),0))</f>
        <v>0</v>
      </c>
      <c r="DX159" s="48" t="n">
        <f aca="false">MIN(MAX((FV158*(1+FV$5/Setup!$C$36)+IF($V159=3,N($F159),0))-BZ159,0),MAX($P159-SUM(DV159:DW159),0))</f>
        <v>0</v>
      </c>
      <c r="DY159" s="48" t="n">
        <f aca="false">MIN(MAX((FW158*(1+FW$5/Setup!$C$36)+IF($V159=4,N($F159),0))-CA159,0),MAX($P159-SUM(DV159:DX159),0))</f>
        <v>0</v>
      </c>
      <c r="DZ159" s="48" t="n">
        <f aca="false">MIN(MAX((FX158*(1+FX$5/Setup!$C$36)+IF($V159=5,N($F159),0))-CB159,0),MAX($P159-SUM(DV159:DY159),0))</f>
        <v>0</v>
      </c>
      <c r="EA159" s="48" t="n">
        <f aca="false">MIN(MAX((FY158*(1+FY$5/Setup!$C$36)+IF($V159=6,N($F159),0))-CC159,0),MAX($P159-SUM(DV159:DZ159),0))</f>
        <v>0</v>
      </c>
      <c r="EB159" s="48" t="n">
        <f aca="false">MIN(MAX((FZ158*(1+FZ$5/Setup!$C$36)+IF($V159=7,N($F159),0))-CD159,0),MAX($P159-SUM(DV159:EA159),0))</f>
        <v>0</v>
      </c>
      <c r="EC159" s="48" t="n">
        <f aca="false">MIN(MAX((GA158*(1+GA$5/Setup!$C$36)+IF($V159=8,N($F159),0))-CE159,0),MAX($P159-SUM(DV159:EB159),0))</f>
        <v>0</v>
      </c>
      <c r="ED159" s="48" t="n">
        <f aca="false">MIN(MAX((GB158*(1+GB$5/Setup!$C$36)+IF($V159=9,N($F159),0))-CF159,0),MAX($P159-SUM(DV159:EC159),0))</f>
        <v>0</v>
      </c>
      <c r="EE159" s="48" t="n">
        <f aca="false">MIN(MAX((GC158*(1+GC$5/Setup!$C$36)+IF($V159=10,N($F159),0))-CG159,0),MAX($P159-SUM(DV159:ED159),0))</f>
        <v>0</v>
      </c>
      <c r="EF159" s="48" t="n">
        <f aca="false">MIN(MAX((GD158*(1+GD$5/Setup!$C$36)+IF($V159=11,N($F159),0))-CH159,0),MAX($P159-SUM(DV159:EE159),0))</f>
        <v>0</v>
      </c>
      <c r="EG159" s="48" t="n">
        <f aca="false">MIN(MAX((GE158*(1+GE$5/Setup!$C$36)+IF($V159=12,N($F159),0))-CI159,0),MAX($P159-SUM(DV159:EF159),0))</f>
        <v>0</v>
      </c>
      <c r="EH159" s="48" t="n">
        <f aca="false">MIN(MAX((GF158*(1+GF$5/Setup!$C$36)+IF($V159=13,N($F159),0))-CJ159,0),MAX($P159-SUM(DV159:EG159),0))</f>
        <v>0</v>
      </c>
      <c r="EI159" s="48" t="n">
        <f aca="false">MIN(MAX((GG158*(1+GG$5/Setup!$C$36)+IF($V159=14,N($F159),0))-CK159,0),MAX($P159-SUM(DV159:EH159),0))</f>
        <v>0</v>
      </c>
      <c r="EJ159" s="48" t="n">
        <f aca="false">MIN(MAX((GH158*(1+GH$5/Setup!$C$36)+IF($V159=15,N($F159),0))-CL159,0),MAX($P159-SUM(DV159:EI159),0))</f>
        <v>0</v>
      </c>
      <c r="EK159" s="48" t="n">
        <f aca="false">MIN(MAX((GI158*(1+GI$5/Setup!$C$36)+IF($V159=16,N($F159),0))-CM159,0),MAX($P159-SUM(DV159:EJ159),0))</f>
        <v>0</v>
      </c>
      <c r="EL159" s="48" t="n">
        <f aca="false">MIN(MAX((GJ158*(1+GJ$5/Setup!$C$36)+IF($V159=17,N($F159),0))-CN159,0),MAX($P159-SUM(DV159:EK159),0))</f>
        <v>0</v>
      </c>
      <c r="EM159" s="48" t="n">
        <f aca="false">MIN(MAX((GK158*(1+GK$5/Setup!$C$36)+IF($V159=18,N($F159),0))-CO159,0),MAX($P159-SUM(DV159:EL159),0))</f>
        <v>0</v>
      </c>
      <c r="EN159" s="48" t="n">
        <f aca="false">MIN(MAX((GL158*(1+GL$5/Setup!$C$36)+IF($V159=19,N($F159),0))-CP159,0),MAX($P159-SUM(DV159:EM159),0))</f>
        <v>0</v>
      </c>
      <c r="EO159" s="48" t="n">
        <f aca="false">MIN(MAX((GM158*(1+GM$5/Setup!$C$36)+IF($V159=20,N($F159),0))-CQ159,0),MAX($P159-SUM(DV159:EN159),0))</f>
        <v>0</v>
      </c>
      <c r="EP159" s="48" t="n">
        <f aca="false">MIN(MAX((GN158*(1+GN$5/Setup!$C$36)+IF($V159=21,N($F159),0))-CR159,0),MAX($P159-SUM(DV159:EO159),0))</f>
        <v>0</v>
      </c>
      <c r="EQ159" s="48" t="n">
        <f aca="false">MIN(MAX((GO158*(1+GO$5/Setup!$C$36)+IF($V159=22,N($F159),0))-CS159,0),MAX($P159-SUM(DV159:EP159),0))</f>
        <v>0</v>
      </c>
      <c r="ER159" s="48" t="n">
        <f aca="false">MIN(MAX((GP158*(1+GP$5/Setup!$C$36)+IF($V159=23,N($F159),0))-CT159,0),MAX($P159-SUM(DV159:EQ159),0))</f>
        <v>0</v>
      </c>
      <c r="ES159" s="48" t="n">
        <f aca="false">MIN(MAX((GQ158*(1+GQ$5/Setup!$C$36)+IF($V159=24,N($F159),0))-CU159,0),MAX($P159-SUM(DV159:ER159),0))</f>
        <v>0</v>
      </c>
      <c r="ET159" s="48" t="n">
        <f aca="false">MIN(MAX((GR158*(1+GR$5/Setup!$C$36)+IF($V159=25,N($F159),0))-CV159,0),MAX($P159-SUM(DV159:ES159),0))</f>
        <v>0</v>
      </c>
      <c r="EU159" s="48" t="n">
        <f aca="false">MIN(MAX((GS158*(1+GS$5/Setup!$C$36)+IF($V159=26,N($F159),0))-CW159,0),MAX($P159-SUM(DV159:ET159),0))</f>
        <v>0</v>
      </c>
      <c r="EV159" s="48" t="n">
        <f aca="false">MIN(MAX((GT158*(1+GT$5/Setup!$C$36)+IF($V159=27,N($F159),0))-CX159,0),MAX($P159-SUM(DV159:EU159),0))</f>
        <v>0</v>
      </c>
      <c r="EW159" s="48" t="n">
        <f aca="false">MIN(MAX((GU158*(1+GU$5/Setup!$C$36)+IF($V159=28,N($F159),0))-CY159,0),MAX($P159-SUM(DV159:EV159),0))</f>
        <v>0</v>
      </c>
      <c r="EX159" s="48" t="n">
        <f aca="false">MIN(MAX((GV158*(1+GV$5/Setup!$C$36)+IF($V159=29,N($F159),0))-CZ159,0),MAX($P159-SUM(DV159:EW159),0))</f>
        <v>0</v>
      </c>
      <c r="EY159" s="48" t="n">
        <f aca="false">MIN(MAX((GW158*(1+GW$5/Setup!$C$36)+IF($V159=30,N($F159),0))-DA159,0),MAX($P159-SUM(DV159:EX159),0))</f>
        <v>0</v>
      </c>
      <c r="EZ159" s="48" t="n">
        <f aca="false">MIN(MAX((GX158*(1+GX$5/Setup!$C$36)+IF($V159=31,N($F159),0))-DB159,0),MAX($P159-SUM(DV159:EY159),0))</f>
        <v>0</v>
      </c>
      <c r="FA159" s="48" t="n">
        <f aca="false">MIN(MAX((GY158*(1+GY$5/Setup!$C$36)+IF($V159=32,N($F159),0))-DC159,0),MAX($P159-SUM(DV159:EZ159),0))</f>
        <v>0</v>
      </c>
      <c r="FB159" s="48" t="n">
        <f aca="false">MIN(MAX((GZ158*(1+GZ$5/Setup!$C$36)+IF($V159=33,N($F159),0))-DD159,0),MAX($P159-SUM(DV159:FA159),0))</f>
        <v>0</v>
      </c>
      <c r="FC159" s="48" t="n">
        <f aca="false">MIN(MAX((HA158*(1+HA$5/Setup!$C$36)+IF($V159=34,N($F159),0))-DE159,0),MAX($P159-SUM(DV159:FB159),0))</f>
        <v>0</v>
      </c>
      <c r="FD159" s="48" t="n">
        <f aca="false">MIN(MAX((HB158*(1+HB$5/Setup!$C$36)+IF($V159=35,N($F159),0))-DF159,0),MAX($P159-SUM(DV159:FC159),0))</f>
        <v>0</v>
      </c>
      <c r="FE159" s="48" t="n">
        <f aca="false">MIN(MAX((HC158*(1+HC$5/Setup!$C$36)+IF($V159=36,N($F159),0))-DG159,0),MAX($P159-SUM(DV159:FD159),0))</f>
        <v>0</v>
      </c>
      <c r="FF159" s="48" t="n">
        <f aca="false">MIN(MAX((HD158*(1+HD$5/Setup!$C$36)+IF($V159=37,N($F159),0))-DH159,0),MAX($P159-SUM(DV159:FE159),0))</f>
        <v>0</v>
      </c>
      <c r="FG159" s="48" t="n">
        <f aca="false">MIN(MAX((HE158*(1+HE$5/Setup!$C$36)+IF($V159=38,N($F159),0))-DI159,0),MAX($P159-SUM(DV159:FF159),0))</f>
        <v>0</v>
      </c>
      <c r="FH159" s="48" t="n">
        <f aca="false">MIN(MAX((HF158*(1+HF$5/Setup!$C$36)+IF($V159=39,N($F159),0))-DJ159,0),MAX($P159-SUM(DV159:FG159),0))</f>
        <v>0</v>
      </c>
      <c r="FI159" s="48" t="n">
        <f aca="false">MIN(MAX((HG158*(1+HG$5/Setup!$C$36)+IF($V159=40,N($F159),0))-DK159,0),MAX($P159-SUM(DV159:FH159),0))</f>
        <v>0</v>
      </c>
      <c r="FJ159" s="48" t="n">
        <f aca="false">MIN(MAX((HH158*(1+HH$5/Setup!$C$36)+IF($V159=41,N($F159),0))-DL159,0),MAX($P159-SUM(DV159:FI159),0))</f>
        <v>0</v>
      </c>
      <c r="FK159" s="48" t="n">
        <f aca="false">MIN(MAX((HI158*(1+HI$5/Setup!$C$36)+IF($V159=42,N($F159),0))-DM159,0),MAX($P159-SUM(DV159:FJ159),0))</f>
        <v>0</v>
      </c>
      <c r="FL159" s="48" t="n">
        <f aca="false">MIN(MAX((HJ158*(1+HJ$5/Setup!$C$36)+IF($V159=43,N($F159),0))-DN159,0),MAX($P159-SUM(DV159:FK159),0))</f>
        <v>0</v>
      </c>
      <c r="FM159" s="48" t="n">
        <f aca="false">MIN(MAX((HK158*(1+HK$5/Setup!$C$36)+IF($V159=44,N($F159),0))-DO159,0),MAX($P159-SUM(DV159:FL159),0))</f>
        <v>0</v>
      </c>
      <c r="FN159" s="48" t="n">
        <f aca="false">MIN(MAX((HL158*(1+HL$5/Setup!$C$36)+IF($V159=45,N($F159),0))-DP159,0),MAX($P159-SUM(DV159:FM159),0))</f>
        <v>0</v>
      </c>
      <c r="FO159" s="48" t="n">
        <f aca="false">MIN(MAX((HM158*(1+HM$5/Setup!$C$36)+IF($V159=46,N($F159),0))-DQ159,0),MAX($P159-SUM(DV159:FN159),0))</f>
        <v>0</v>
      </c>
      <c r="FP159" s="48" t="n">
        <f aca="false">MIN(MAX((HN158*(1+HN$5/Setup!$C$36)+IF($V159=47,N($F159),0))-DR159,0),MAX($P159-SUM(DV159:FO159),0))</f>
        <v>0</v>
      </c>
      <c r="FQ159" s="48" t="n">
        <f aca="false">MIN(MAX((HO158*(1+HO$5/Setup!$C$36)+IF($V159=48,N($F159),0))-DS159,0),MAX($P159-SUM(DV159:FP159),0))</f>
        <v>0</v>
      </c>
      <c r="FR159" s="48" t="n">
        <f aca="false">MIN(MAX((HP158*(1+HP$5/Setup!$C$36)+IF($V159=49,N($F159),0))-DT159,0),MAX($P159-SUM(DV159:FQ159),0))</f>
        <v>0</v>
      </c>
      <c r="FS159" s="48" t="n">
        <f aca="false">MIN(MAX((HQ158*(1+HQ$5/Setup!$C$36)+IF($V159=50,N($F159),0))-DU159,0),MAX($P159-SUM(DV159:FR159),0))</f>
        <v>0</v>
      </c>
      <c r="FT159" s="48" t="n">
        <f aca="false">IF((FT158*(1+FT$5/Setup!$C$36)+IF($V159=1,N($F159),0))-BX159-DV159&lt;0.005,0,(FT158*(1+FT$5/Setup!$C$36)+IF($V159=1,N($F159),0))-BX159-DV159)</f>
        <v>0</v>
      </c>
      <c r="FU159" s="48" t="n">
        <f aca="false">IF((FU158*(1+FU$5/Setup!$C$36)+IF($V159=2,N($F159),0))-BY159-DW159&lt;0.005,0,(FU158*(1+FU$5/Setup!$C$36)+IF($V159=2,N($F159),0))-BY159-DW159)</f>
        <v>0</v>
      </c>
      <c r="FV159" s="48" t="n">
        <f aca="false">IF((FV158*(1+FV$5/Setup!$C$36)+IF($V159=3,N($F159),0))-BZ159-DX159&lt;0.005,0,(FV158*(1+FV$5/Setup!$C$36)+IF($V159=3,N($F159),0))-BZ159-DX159)</f>
        <v>0</v>
      </c>
      <c r="FW159" s="48" t="n">
        <f aca="false">IF((FW158*(1+FW$5/Setup!$C$36)+IF($V159=4,N($F159),0))-CA159-DY159&lt;0.005,0,(FW158*(1+FW$5/Setup!$C$36)+IF($V159=4,N($F159),0))-CA159-DY159)</f>
        <v>0</v>
      </c>
      <c r="FX159" s="48" t="n">
        <f aca="false">IF((FX158*(1+FX$5/Setup!$C$36)+IF($V159=5,N($F159),0))-CB159-DZ159&lt;0.005,0,(FX158*(1+FX$5/Setup!$C$36)+IF($V159=5,N($F159),0))-CB159-DZ159)</f>
        <v>0</v>
      </c>
      <c r="FY159" s="48" t="n">
        <f aca="false">IF((FY158*(1+FY$5/Setup!$C$36)+IF($V159=6,N($F159),0))-CC159-EA159&lt;0.005,0,(FY158*(1+FY$5/Setup!$C$36)+IF($V159=6,N($F159),0))-CC159-EA159)</f>
        <v>0</v>
      </c>
      <c r="FZ159" s="48" t="n">
        <f aca="false">IF((FZ158*(1+FZ$5/Setup!$C$36)+IF($V159=7,N($F159),0))-CD159-EB159&lt;0.005,0,(FZ158*(1+FZ$5/Setup!$C$36)+IF($V159=7,N($F159),0))-CD159-EB159)</f>
        <v>0</v>
      </c>
      <c r="GA159" s="48" t="n">
        <f aca="false">IF((GA158*(1+GA$5/Setup!$C$36)+IF($V159=8,N($F159),0))-CE159-EC159&lt;0.005,0,(GA158*(1+GA$5/Setup!$C$36)+IF($V159=8,N($F159),0))-CE159-EC159)</f>
        <v>0</v>
      </c>
      <c r="GB159" s="48" t="n">
        <f aca="false">IF((GB158*(1+GB$5/Setup!$C$36)+IF($V159=9,N($F159),0))-CF159-ED159&lt;0.005,0,(GB158*(1+GB$5/Setup!$C$36)+IF($V159=9,N($F159),0))-CF159-ED159)</f>
        <v>0</v>
      </c>
      <c r="GC159" s="48" t="n">
        <f aca="false">IF((GC158*(1+GC$5/Setup!$C$36)+IF($V159=10,N($F159),0))-CG159-EE159&lt;0.005,0,(GC158*(1+GC$5/Setup!$C$36)+IF($V159=10,N($F159),0))-CG159-EE159)</f>
        <v>0</v>
      </c>
      <c r="GD159" s="48" t="n">
        <f aca="false">IF((GD158*(1+GD$5/Setup!$C$36)+IF($V159=11,N($F159),0))-CH159-EF159&lt;0.005,0,(GD158*(1+GD$5/Setup!$C$36)+IF($V159=11,N($F159),0))-CH159-EF159)</f>
        <v>0</v>
      </c>
      <c r="GE159" s="48" t="n">
        <f aca="false">IF((GE158*(1+GE$5/Setup!$C$36)+IF($V159=12,N($F159),0))-CI159-EG159&lt;0.005,0,(GE158*(1+GE$5/Setup!$C$36)+IF($V159=12,N($F159),0))-CI159-EG159)</f>
        <v>0</v>
      </c>
      <c r="GF159" s="48" t="n">
        <f aca="false">IF((GF158*(1+GF$5/Setup!$C$36)+IF($V159=13,N($F159),0))-CJ159-EH159&lt;0.005,0,(GF158*(1+GF$5/Setup!$C$36)+IF($V159=13,N($F159),0))-CJ159-EH159)</f>
        <v>0</v>
      </c>
      <c r="GG159" s="48" t="n">
        <f aca="false">IF((GG158*(1+GG$5/Setup!$C$36)+IF($V159=14,N($F159),0))-CK159-EI159&lt;0.005,0,(GG158*(1+GG$5/Setup!$C$36)+IF($V159=14,N($F159),0))-CK159-EI159)</f>
        <v>0</v>
      </c>
      <c r="GH159" s="48" t="n">
        <f aca="false">IF((GH158*(1+GH$5/Setup!$C$36)+IF($V159=15,N($F159),0))-CL159-EJ159&lt;0.005,0,(GH158*(1+GH$5/Setup!$C$36)+IF($V159=15,N($F159),0))-CL159-EJ159)</f>
        <v>0</v>
      </c>
      <c r="GI159" s="48" t="n">
        <f aca="false">IF((GI158*(1+GI$5/Setup!$C$36)+IF($V159=16,N($F159),0))-CM159-EK159&lt;0.005,0,(GI158*(1+GI$5/Setup!$C$36)+IF($V159=16,N($F159),0))-CM159-EK159)</f>
        <v>0</v>
      </c>
      <c r="GJ159" s="48" t="n">
        <f aca="false">IF((GJ158*(1+GJ$5/Setup!$C$36)+IF($V159=17,N($F159),0))-CN159-EL159&lt;0.005,0,(GJ158*(1+GJ$5/Setup!$C$36)+IF($V159=17,N($F159),0))-CN159-EL159)</f>
        <v>0</v>
      </c>
      <c r="GK159" s="48" t="n">
        <f aca="false">IF((GK158*(1+GK$5/Setup!$C$36)+IF($V159=18,N($F159),0))-CO159-EM159&lt;0.005,0,(GK158*(1+GK$5/Setup!$C$36)+IF($V159=18,N($F159),0))-CO159-EM159)</f>
        <v>0</v>
      </c>
      <c r="GL159" s="48" t="n">
        <f aca="false">IF((GL158*(1+GL$5/Setup!$C$36)+IF($V159=19,N($F159),0))-CP159-EN159&lt;0.005,0,(GL158*(1+GL$5/Setup!$C$36)+IF($V159=19,N($F159),0))-CP159-EN159)</f>
        <v>0</v>
      </c>
      <c r="GM159" s="48" t="n">
        <f aca="false">IF((GM158*(1+GM$5/Setup!$C$36)+IF($V159=20,N($F159),0))-CQ159-EO159&lt;0.005,0,(GM158*(1+GM$5/Setup!$C$36)+IF($V159=20,N($F159),0))-CQ159-EO159)</f>
        <v>0</v>
      </c>
      <c r="GN159" s="48" t="n">
        <f aca="false">IF((GN158*(1+GN$5/Setup!$C$36)+IF($V159=21,N($F159),0))-CR159-EP159&lt;0.005,0,(GN158*(1+GN$5/Setup!$C$36)+IF($V159=21,N($F159),0))-CR159-EP159)</f>
        <v>0</v>
      </c>
      <c r="GO159" s="48" t="n">
        <f aca="false">IF((GO158*(1+GO$5/Setup!$C$36)+IF($V159=22,N($F159),0))-CS159-EQ159&lt;0.005,0,(GO158*(1+GO$5/Setup!$C$36)+IF($V159=22,N($F159),0))-CS159-EQ159)</f>
        <v>0</v>
      </c>
      <c r="GP159" s="48" t="n">
        <f aca="false">IF((GP158*(1+GP$5/Setup!$C$36)+IF($V159=23,N($F159),0))-CT159-ER159&lt;0.005,0,(GP158*(1+GP$5/Setup!$C$36)+IF($V159=23,N($F159),0))-CT159-ER159)</f>
        <v>0</v>
      </c>
      <c r="GQ159" s="48" t="n">
        <f aca="false">IF((GQ158*(1+GQ$5/Setup!$C$36)+IF($V159=24,N($F159),0))-CU159-ES159&lt;0.005,0,(GQ158*(1+GQ$5/Setup!$C$36)+IF($V159=24,N($F159),0))-CU159-ES159)</f>
        <v>0</v>
      </c>
      <c r="GR159" s="48" t="n">
        <f aca="false">IF((GR158*(1+GR$5/Setup!$C$36)+IF($V159=25,N($F159),0))-CV159-ET159&lt;0.005,0,(GR158*(1+GR$5/Setup!$C$36)+IF($V159=25,N($F159),0))-CV159-ET159)</f>
        <v>0</v>
      </c>
      <c r="GS159" s="48" t="n">
        <f aca="false">IF((GS158*(1+GS$5/Setup!$C$36)+IF($V159=26,N($F159),0))-CW159-EU159&lt;0.005,0,(GS158*(1+GS$5/Setup!$C$36)+IF($V159=26,N($F159),0))-CW159-EU159)</f>
        <v>0</v>
      </c>
      <c r="GT159" s="48" t="n">
        <f aca="false">IF((GT158*(1+GT$5/Setup!$C$36)+IF($V159=27,N($F159),0))-CX159-EV159&lt;0.005,0,(GT158*(1+GT$5/Setup!$C$36)+IF($V159=27,N($F159),0))-CX159-EV159)</f>
        <v>0</v>
      </c>
      <c r="GU159" s="48" t="n">
        <f aca="false">IF((GU158*(1+GU$5/Setup!$C$36)+IF($V159=28,N($F159),0))-CY159-EW159&lt;0.005,0,(GU158*(1+GU$5/Setup!$C$36)+IF($V159=28,N($F159),0))-CY159-EW159)</f>
        <v>0</v>
      </c>
      <c r="GV159" s="48" t="n">
        <f aca="false">IF((GV158*(1+GV$5/Setup!$C$36)+IF($V159=29,N($F159),0))-CZ159-EX159&lt;0.005,0,(GV158*(1+GV$5/Setup!$C$36)+IF($V159=29,N($F159),0))-CZ159-EX159)</f>
        <v>0</v>
      </c>
      <c r="GW159" s="48" t="n">
        <f aca="false">IF((GW158*(1+GW$5/Setup!$C$36)+IF($V159=30,N($F159),0))-DA159-EY159&lt;0.005,0,(GW158*(1+GW$5/Setup!$C$36)+IF($V159=30,N($F159),0))-DA159-EY159)</f>
        <v>0</v>
      </c>
      <c r="GX159" s="48" t="n">
        <f aca="false">IF((GX158*(1+GX$5/Setup!$C$36)+IF($V159=31,N($F159),0))-DB159-EZ159&lt;0.005,0,(GX158*(1+GX$5/Setup!$C$36)+IF($V159=31,N($F159),0))-DB159-EZ159)</f>
        <v>0</v>
      </c>
      <c r="GY159" s="48" t="n">
        <f aca="false">IF((GY158*(1+GY$5/Setup!$C$36)+IF($V159=32,N($F159),0))-DC159-FA159&lt;0.005,0,(GY158*(1+GY$5/Setup!$C$36)+IF($V159=32,N($F159),0))-DC159-FA159)</f>
        <v>0</v>
      </c>
      <c r="GZ159" s="48" t="n">
        <f aca="false">IF((GZ158*(1+GZ$5/Setup!$C$36)+IF($V159=33,N($F159),0))-DD159-FB159&lt;0.005,0,(GZ158*(1+GZ$5/Setup!$C$36)+IF($V159=33,N($F159),0))-DD159-FB159)</f>
        <v>0</v>
      </c>
      <c r="HA159" s="48" t="n">
        <f aca="false">IF((HA158*(1+HA$5/Setup!$C$36)+IF($V159=34,N($F159),0))-DE159-FC159&lt;0.005,0,(HA158*(1+HA$5/Setup!$C$36)+IF($V159=34,N($F159),0))-DE159-FC159)</f>
        <v>0</v>
      </c>
      <c r="HB159" s="48" t="n">
        <f aca="false">IF((HB158*(1+HB$5/Setup!$C$36)+IF($V159=35,N($F159),0))-DF159-FD159&lt;0.005,0,(HB158*(1+HB$5/Setup!$C$36)+IF($V159=35,N($F159),0))-DF159-FD159)</f>
        <v>0</v>
      </c>
      <c r="HC159" s="48" t="n">
        <f aca="false">IF((HC158*(1+HC$5/Setup!$C$36)+IF($V159=36,N($F159),0))-DG159-FE159&lt;0.005,0,(HC158*(1+HC$5/Setup!$C$36)+IF($V159=36,N($F159),0))-DG159-FE159)</f>
        <v>0</v>
      </c>
      <c r="HD159" s="48" t="n">
        <f aca="false">IF((HD158*(1+HD$5/Setup!$C$36)+IF($V159=37,N($F159),0))-DH159-FF159&lt;0.005,0,(HD158*(1+HD$5/Setup!$C$36)+IF($V159=37,N($F159),0))-DH159-FF159)</f>
        <v>0</v>
      </c>
      <c r="HE159" s="48" t="n">
        <f aca="false">IF((HE158*(1+HE$5/Setup!$C$36)+IF($V159=38,N($F159),0))-DI159-FG159&lt;0.005,0,(HE158*(1+HE$5/Setup!$C$36)+IF($V159=38,N($F159),0))-DI159-FG159)</f>
        <v>0</v>
      </c>
      <c r="HF159" s="48" t="n">
        <f aca="false">IF((HF158*(1+HF$5/Setup!$C$36)+IF($V159=39,N($F159),0))-DJ159-FH159&lt;0.005,0,(HF158*(1+HF$5/Setup!$C$36)+IF($V159=39,N($F159),0))-DJ159-FH159)</f>
        <v>0</v>
      </c>
      <c r="HG159" s="48" t="n">
        <f aca="false">IF((HG158*(1+HG$5/Setup!$C$36)+IF($V159=40,N($F159),0))-DK159-FI159&lt;0.005,0,(HG158*(1+HG$5/Setup!$C$36)+IF($V159=40,N($F159),0))-DK159-FI159)</f>
        <v>0</v>
      </c>
      <c r="HH159" s="48" t="n">
        <f aca="false">IF((HH158*(1+HH$5/Setup!$C$36)+IF($V159=41,N($F159),0))-DL159-FJ159&lt;0.005,0,(HH158*(1+HH$5/Setup!$C$36)+IF($V159=41,N($F159),0))-DL159-FJ159)</f>
        <v>0</v>
      </c>
      <c r="HI159" s="48" t="n">
        <f aca="false">IF((HI158*(1+HI$5/Setup!$C$36)+IF($V159=42,N($F159),0))-DM159-FK159&lt;0.005,0,(HI158*(1+HI$5/Setup!$C$36)+IF($V159=42,N($F159),0))-DM159-FK159)</f>
        <v>0</v>
      </c>
      <c r="HJ159" s="48" t="n">
        <f aca="false">IF((HJ158*(1+HJ$5/Setup!$C$36)+IF($V159=43,N($F159),0))-DN159-FL159&lt;0.005,0,(HJ158*(1+HJ$5/Setup!$C$36)+IF($V159=43,N($F159),0))-DN159-FL159)</f>
        <v>0</v>
      </c>
      <c r="HK159" s="48" t="n">
        <f aca="false">IF((HK158*(1+HK$5/Setup!$C$36)+IF($V159=44,N($F159),0))-DO159-FM159&lt;0.005,0,(HK158*(1+HK$5/Setup!$C$36)+IF($V159=44,N($F159),0))-DO159-FM159)</f>
        <v>0</v>
      </c>
      <c r="HL159" s="48" t="n">
        <f aca="false">IF((HL158*(1+HL$5/Setup!$C$36)+IF($V159=45,N($F159),0))-DP159-FN159&lt;0.005,0,(HL158*(1+HL$5/Setup!$C$36)+IF($V159=45,N($F159),0))-DP159-FN159)</f>
        <v>0</v>
      </c>
      <c r="HM159" s="48" t="n">
        <f aca="false">IF((HM158*(1+HM$5/Setup!$C$36)+IF($V159=46,N($F159),0))-DQ159-FO159&lt;0.005,0,(HM158*(1+HM$5/Setup!$C$36)+IF($V159=46,N($F159),0))-DQ159-FO159)</f>
        <v>0</v>
      </c>
      <c r="HN159" s="48" t="n">
        <f aca="false">IF((HN158*(1+HN$5/Setup!$C$36)+IF($V159=47,N($F159),0))-DR159-FP159&lt;0.005,0,(HN158*(1+HN$5/Setup!$C$36)+IF($V159=47,N($F159),0))-DR159-FP159)</f>
        <v>0</v>
      </c>
      <c r="HO159" s="48" t="n">
        <f aca="false">IF((HO158*(1+HO$5/Setup!$C$36)+IF($V159=48,N($F159),0))-DS159-FQ159&lt;0.005,0,(HO158*(1+HO$5/Setup!$C$36)+IF($V159=48,N($F159),0))-DS159-FQ159)</f>
        <v>0</v>
      </c>
      <c r="HP159" s="48" t="n">
        <f aca="false">IF((HP158*(1+HP$5/Setup!$C$36)+IF($V159=49,N($F159),0))-DT159-FR159&lt;0.005,0,(HP158*(1+HP$5/Setup!$C$36)+IF($V159=49,N($F159),0))-DT159-FR159)</f>
        <v>0</v>
      </c>
      <c r="HQ159" s="48" t="n">
        <f aca="false">IF((HQ158*(1+HQ$5/Setup!$C$36)+IF($V159=50,N($F159),0))-DU159-FS159&lt;0.005,0,(HQ158*(1+HQ$5/Setup!$C$36)+IF($V159=50,N($F159),0))-DU159-FS159)</f>
        <v>0</v>
      </c>
    </row>
    <row r="160" customFormat="false" ht="15" hidden="false" customHeight="false" outlineLevel="0" collapsed="false">
      <c r="A160" s="44" t="n">
        <v>152</v>
      </c>
      <c r="B160" s="45" t="n">
        <f aca="false">IF(Setup!$C$7="Every month",EDATE(Setup!$C$8,($A160-1)),IF(Setup!$C$7="Twice a month",DATE(YEAR(Setup!$C$8),MONTH(Setup!$C$8)+INT((($A160-1)+Setup!$C$41)/2),MIN(IF(MOD(($A160-1)+Setup!$C$41,2)=0,Setup!$C$39,Setup!$C$40),DAY(EOMONTH(DATE(YEAR(Setup!$C$8),MONTH(Setup!$C$8)+INT((($A160-1)+Setup!$C$41)/2),1),0)))),Setup!$C$8+($A160-1)*IF(Setup!$C$7="Every week",7,14)))</f>
        <v>48439</v>
      </c>
      <c r="C160" s="45" t="n">
        <f aca="false">IF(Setup!$C$7="Every month",EDATE(Setup!$C$8,$A160),IF(Setup!$C$7="Twice a month",DATE(YEAR(Setup!$C$8),MONTH(Setup!$C$8)+INT(($A160+Setup!$C$41)/2),MIN(IF(MOD($A160+Setup!$C$41,2)=0,Setup!$C$39,Setup!$C$40),DAY(EOMONTH(DATE(YEAR(Setup!$C$8),MONTH(Setup!$C$8)+INT(($A160+Setup!$C$41)/2),1),0)))),Setup!$C$8+$A160*IF(Setup!$C$7="Every week",7,14)))</f>
        <v>48453</v>
      </c>
      <c r="D160" s="46"/>
      <c r="E160" s="47"/>
      <c r="F160" s="47"/>
      <c r="G160" s="47"/>
      <c r="H160" s="47"/>
      <c r="I160" s="48" t="n">
        <f aca="false">N(Setup!$C$11)+N(E160)</f>
        <v>100</v>
      </c>
      <c r="J160" s="48" t="n">
        <f aca="false">MIN(Setup!$C$37,MAX(I160,0))</f>
        <v>9.23076923076923</v>
      </c>
      <c r="K160" s="48" t="n">
        <f aca="false">MIN(MAX(N(Setup!$C$14)-L159,0),MAX(I160-J160,0))</f>
        <v>0</v>
      </c>
      <c r="L160" s="48" t="n">
        <f aca="false">L159+K160-N(G160)</f>
        <v>500</v>
      </c>
      <c r="M160" s="48" t="n">
        <f aca="false">M159+J160-N(H160)</f>
        <v>1403.07692307693</v>
      </c>
      <c r="N160" s="48" t="n">
        <f aca="false">SUM(BX160:DU160)</f>
        <v>0</v>
      </c>
      <c r="O160" s="48" t="n">
        <f aca="false">SUM(Z160:BW160)-N160</f>
        <v>40</v>
      </c>
      <c r="P160" s="48" t="n">
        <f aca="false">MAX(I160-J160-K160,0)+O160</f>
        <v>130.769230769231</v>
      </c>
      <c r="Q160" s="48" t="n">
        <f aca="false">SUM(DV160:FS160)</f>
        <v>0</v>
      </c>
      <c r="R160" s="49" t="n">
        <f aca="false">N160+J160+K160+Q160</f>
        <v>9.23076923076923</v>
      </c>
      <c r="S160" s="48" t="n">
        <f aca="false">T160-T159-N(F160)+N160+Q160</f>
        <v>0</v>
      </c>
      <c r="T160" s="49" t="n">
        <f aca="false">SUM(FT160:HQ160)</f>
        <v>0</v>
      </c>
      <c r="U160" s="44" t="str">
        <f aca="false">IF(T159&lt;0.005,"",INDEX(Helpers!$C$2:$C$51,IF(_xlfn.MINIFS($DV$6:$FS$6,DV160:FS160,"&gt;0.005")=0,V160,_xlfn.MINIFS($DV$6:$FS$6,DV160:FS160,"&gt;0.005"))))</f>
        <v/>
      </c>
      <c r="V160" s="44" t="n">
        <f aca="false">IF(_xlfn.MINIFS($FT$6:$HQ$6,FT159:HQ159,"&gt;0.005")=0,1,_xlfn.MINIFS($FT$6:$HQ$6,FT159:HQ159,"&gt;0.005"))</f>
        <v>1</v>
      </c>
      <c r="W160" s="44" t="n">
        <f aca="false">IF(AND(D160&lt;&gt;"Paid",T159&gt;0.005),1,0)</f>
        <v>0</v>
      </c>
      <c r="X160" s="48" t="n">
        <f aca="false">SUMPRODUCT(((Helpers!$G$2:$G$51*(1+(Helpers!$D$2:$D$51+0.000000001)/12)^(($B160-Setup!$C$8)/(365.25/12))-Helpers!$E$2:$E$51*((1+(Helpers!$D$2:$D$51+0.000000001)/12)^(($B160-Setup!$C$8)/(365.25/12))-1)/((Helpers!$D$2:$D$51+0.000000001)/12))&gt;0)*(Helpers!$G$2:$G$51*(1+(Helpers!$D$2:$D$51+0.000000001)/12)^(($B160-Setup!$C$8)/(365.25/12))-Helpers!$E$2:$E$51*((1+(Helpers!$D$2:$D$51+0.000000001)/12)^(($B160-Setup!$C$8)/(365.25/12))-1)/((Helpers!$D$2:$D$51+0.000000001)/12)))</f>
        <v>0</v>
      </c>
      <c r="Y160" s="48"/>
      <c r="Z160" s="48" t="n">
        <f aca="false">IF(OR(N(Z$5)=0,Z$6=""),0,Z$5*((DATE(YEAR($B160),MONTH($B160),MIN(Z$6,DAY(EOMONTH($B160,0))))&gt;=$B160)*(DATE(YEAR($B160),MONTH($B160),MIN(Z$6,DAY(EOMONTH($B160,0))))&lt;$C160)+(DATE(YEAR($B160),MONTH($B160)+1,MIN(Z$6,DAY(EOMONTH($B160,1))))&gt;=$B160)*(DATE(YEAR($B160),MONTH($B160)+1,MIN(Z$6,DAY(EOMONTH($B160,1))))&lt;$C160)))</f>
        <v>0</v>
      </c>
      <c r="AA160" s="48" t="n">
        <f aca="false">IF(OR(N(AA$5)=0,AA$6=""),0,AA$5*((DATE(YEAR($B160),MONTH($B160),MIN(AA$6,DAY(EOMONTH($B160,0))))&gt;=$B160)*(DATE(YEAR($B160),MONTH($B160),MIN(AA$6,DAY(EOMONTH($B160,0))))&lt;$C160)+(DATE(YEAR($B160),MONTH($B160)+1,MIN(AA$6,DAY(EOMONTH($B160,1))))&gt;=$B160)*(DATE(YEAR($B160),MONTH($B160)+1,MIN(AA$6,DAY(EOMONTH($B160,1))))&lt;$C160)))</f>
        <v>40</v>
      </c>
      <c r="AB160" s="48" t="n">
        <f aca="false">IF(OR(N(AB$5)=0,AB$6=""),0,AB$5*((DATE(YEAR($B160),MONTH($B160),MIN(AB$6,DAY(EOMONTH($B160,0))))&gt;=$B160)*(DATE(YEAR($B160),MONTH($B160),MIN(AB$6,DAY(EOMONTH($B160,0))))&lt;$C160)+(DATE(YEAR($B160),MONTH($B160)+1,MIN(AB$6,DAY(EOMONTH($B160,1))))&gt;=$B160)*(DATE(YEAR($B160),MONTH($B160)+1,MIN(AB$6,DAY(EOMONTH($B160,1))))&lt;$C160)))</f>
        <v>0</v>
      </c>
      <c r="AC160" s="48" t="n">
        <f aca="false">IF(OR(N(AC$5)=0,AC$6=""),0,AC$5*((DATE(YEAR($B160),MONTH($B160),MIN(AC$6,DAY(EOMONTH($B160,0))))&gt;=$B160)*(DATE(YEAR($B160),MONTH($B160),MIN(AC$6,DAY(EOMONTH($B160,0))))&lt;$C160)+(DATE(YEAR($B160),MONTH($B160)+1,MIN(AC$6,DAY(EOMONTH($B160,1))))&gt;=$B160)*(DATE(YEAR($B160),MONTH($B160)+1,MIN(AC$6,DAY(EOMONTH($B160,1))))&lt;$C160)))</f>
        <v>0</v>
      </c>
      <c r="AD160" s="48" t="n">
        <f aca="false">IF(OR(N(AD$5)=0,AD$6=""),0,AD$5*((DATE(YEAR($B160),MONTH($B160),MIN(AD$6,DAY(EOMONTH($B160,0))))&gt;=$B160)*(DATE(YEAR($B160),MONTH($B160),MIN(AD$6,DAY(EOMONTH($B160,0))))&lt;$C160)+(DATE(YEAR($B160),MONTH($B160)+1,MIN(AD$6,DAY(EOMONTH($B160,1))))&gt;=$B160)*(DATE(YEAR($B160),MONTH($B160)+1,MIN(AD$6,DAY(EOMONTH($B160,1))))&lt;$C160)))</f>
        <v>0</v>
      </c>
      <c r="AE160" s="48" t="n">
        <f aca="false">IF(OR(N(AE$5)=0,AE$6=""),0,AE$5*((DATE(YEAR($B160),MONTH($B160),MIN(AE$6,DAY(EOMONTH($B160,0))))&gt;=$B160)*(DATE(YEAR($B160),MONTH($B160),MIN(AE$6,DAY(EOMONTH($B160,0))))&lt;$C160)+(DATE(YEAR($B160),MONTH($B160)+1,MIN(AE$6,DAY(EOMONTH($B160,1))))&gt;=$B160)*(DATE(YEAR($B160),MONTH($B160)+1,MIN(AE$6,DAY(EOMONTH($B160,1))))&lt;$C160)))</f>
        <v>0</v>
      </c>
      <c r="AF160" s="48" t="n">
        <f aca="false">IF(OR(N(AF$5)=0,AF$6=""),0,AF$5*((DATE(YEAR($B160),MONTH($B160),MIN(AF$6,DAY(EOMONTH($B160,0))))&gt;=$B160)*(DATE(YEAR($B160),MONTH($B160),MIN(AF$6,DAY(EOMONTH($B160,0))))&lt;$C160)+(DATE(YEAR($B160),MONTH($B160)+1,MIN(AF$6,DAY(EOMONTH($B160,1))))&gt;=$B160)*(DATE(YEAR($B160),MONTH($B160)+1,MIN(AF$6,DAY(EOMONTH($B160,1))))&lt;$C160)))</f>
        <v>0</v>
      </c>
      <c r="AG160" s="48" t="n">
        <f aca="false">IF(OR(N(AG$5)=0,AG$6=""),0,AG$5*((DATE(YEAR($B160),MONTH($B160),MIN(AG$6,DAY(EOMONTH($B160,0))))&gt;=$B160)*(DATE(YEAR($B160),MONTH($B160),MIN(AG$6,DAY(EOMONTH($B160,0))))&lt;$C160)+(DATE(YEAR($B160),MONTH($B160)+1,MIN(AG$6,DAY(EOMONTH($B160,1))))&gt;=$B160)*(DATE(YEAR($B160),MONTH($B160)+1,MIN(AG$6,DAY(EOMONTH($B160,1))))&lt;$C160)))</f>
        <v>0</v>
      </c>
      <c r="AH160" s="48" t="n">
        <f aca="false">IF(OR(N(AH$5)=0,AH$6=""),0,AH$5*((DATE(YEAR($B160),MONTH($B160),MIN(AH$6,DAY(EOMONTH($B160,0))))&gt;=$B160)*(DATE(YEAR($B160),MONTH($B160),MIN(AH$6,DAY(EOMONTH($B160,0))))&lt;$C160)+(DATE(YEAR($B160),MONTH($B160)+1,MIN(AH$6,DAY(EOMONTH($B160,1))))&gt;=$B160)*(DATE(YEAR($B160),MONTH($B160)+1,MIN(AH$6,DAY(EOMONTH($B160,1))))&lt;$C160)))</f>
        <v>0</v>
      </c>
      <c r="AI160" s="48" t="n">
        <f aca="false">IF(OR(N(AI$5)=0,AI$6=""),0,AI$5*((DATE(YEAR($B160),MONTH($B160),MIN(AI$6,DAY(EOMONTH($B160,0))))&gt;=$B160)*(DATE(YEAR($B160),MONTH($B160),MIN(AI$6,DAY(EOMONTH($B160,0))))&lt;$C160)+(DATE(YEAR($B160),MONTH($B160)+1,MIN(AI$6,DAY(EOMONTH($B160,1))))&gt;=$B160)*(DATE(YEAR($B160),MONTH($B160)+1,MIN(AI$6,DAY(EOMONTH($B160,1))))&lt;$C160)))</f>
        <v>0</v>
      </c>
      <c r="AJ160" s="48" t="n">
        <f aca="false">IF(OR(N(AJ$5)=0,AJ$6=""),0,AJ$5*((DATE(YEAR($B160),MONTH($B160),MIN(AJ$6,DAY(EOMONTH($B160,0))))&gt;=$B160)*(DATE(YEAR($B160),MONTH($B160),MIN(AJ$6,DAY(EOMONTH($B160,0))))&lt;$C160)+(DATE(YEAR($B160),MONTH($B160)+1,MIN(AJ$6,DAY(EOMONTH($B160,1))))&gt;=$B160)*(DATE(YEAR($B160),MONTH($B160)+1,MIN(AJ$6,DAY(EOMONTH($B160,1))))&lt;$C160)))</f>
        <v>0</v>
      </c>
      <c r="AK160" s="48" t="n">
        <f aca="false">IF(OR(N(AK$5)=0,AK$6=""),0,AK$5*((DATE(YEAR($B160),MONTH($B160),MIN(AK$6,DAY(EOMONTH($B160,0))))&gt;=$B160)*(DATE(YEAR($B160),MONTH($B160),MIN(AK$6,DAY(EOMONTH($B160,0))))&lt;$C160)+(DATE(YEAR($B160),MONTH($B160)+1,MIN(AK$6,DAY(EOMONTH($B160,1))))&gt;=$B160)*(DATE(YEAR($B160),MONTH($B160)+1,MIN(AK$6,DAY(EOMONTH($B160,1))))&lt;$C160)))</f>
        <v>0</v>
      </c>
      <c r="AL160" s="48" t="n">
        <f aca="false">IF(OR(N(AL$5)=0,AL$6=""),0,AL$5*((DATE(YEAR($B160),MONTH($B160),MIN(AL$6,DAY(EOMONTH($B160,0))))&gt;=$B160)*(DATE(YEAR($B160),MONTH($B160),MIN(AL$6,DAY(EOMONTH($B160,0))))&lt;$C160)+(DATE(YEAR($B160),MONTH($B160)+1,MIN(AL$6,DAY(EOMONTH($B160,1))))&gt;=$B160)*(DATE(YEAR($B160),MONTH($B160)+1,MIN(AL$6,DAY(EOMONTH($B160,1))))&lt;$C160)))</f>
        <v>0</v>
      </c>
      <c r="AM160" s="48" t="n">
        <f aca="false">IF(OR(N(AM$5)=0,AM$6=""),0,AM$5*((DATE(YEAR($B160),MONTH($B160),MIN(AM$6,DAY(EOMONTH($B160,0))))&gt;=$B160)*(DATE(YEAR($B160),MONTH($B160),MIN(AM$6,DAY(EOMONTH($B160,0))))&lt;$C160)+(DATE(YEAR($B160),MONTH($B160)+1,MIN(AM$6,DAY(EOMONTH($B160,1))))&gt;=$B160)*(DATE(YEAR($B160),MONTH($B160)+1,MIN(AM$6,DAY(EOMONTH($B160,1))))&lt;$C160)))</f>
        <v>0</v>
      </c>
      <c r="AN160" s="48" t="n">
        <f aca="false">IF(OR(N(AN$5)=0,AN$6=""),0,AN$5*((DATE(YEAR($B160),MONTH($B160),MIN(AN$6,DAY(EOMONTH($B160,0))))&gt;=$B160)*(DATE(YEAR($B160),MONTH($B160),MIN(AN$6,DAY(EOMONTH($B160,0))))&lt;$C160)+(DATE(YEAR($B160),MONTH($B160)+1,MIN(AN$6,DAY(EOMONTH($B160,1))))&gt;=$B160)*(DATE(YEAR($B160),MONTH($B160)+1,MIN(AN$6,DAY(EOMONTH($B160,1))))&lt;$C160)))</f>
        <v>0</v>
      </c>
      <c r="AO160" s="48" t="n">
        <f aca="false">IF(OR(N(AO$5)=0,AO$6=""),0,AO$5*((DATE(YEAR($B160),MONTH($B160),MIN(AO$6,DAY(EOMONTH($B160,0))))&gt;=$B160)*(DATE(YEAR($B160),MONTH($B160),MIN(AO$6,DAY(EOMONTH($B160,0))))&lt;$C160)+(DATE(YEAR($B160),MONTH($B160)+1,MIN(AO$6,DAY(EOMONTH($B160,1))))&gt;=$B160)*(DATE(YEAR($B160),MONTH($B160)+1,MIN(AO$6,DAY(EOMONTH($B160,1))))&lt;$C160)))</f>
        <v>0</v>
      </c>
      <c r="AP160" s="48" t="n">
        <f aca="false">IF(OR(N(AP$5)=0,AP$6=""),0,AP$5*((DATE(YEAR($B160),MONTH($B160),MIN(AP$6,DAY(EOMONTH($B160,0))))&gt;=$B160)*(DATE(YEAR($B160),MONTH($B160),MIN(AP$6,DAY(EOMONTH($B160,0))))&lt;$C160)+(DATE(YEAR($B160),MONTH($B160)+1,MIN(AP$6,DAY(EOMONTH($B160,1))))&gt;=$B160)*(DATE(YEAR($B160),MONTH($B160)+1,MIN(AP$6,DAY(EOMONTH($B160,1))))&lt;$C160)))</f>
        <v>0</v>
      </c>
      <c r="AQ160" s="48" t="n">
        <f aca="false">IF(OR(N(AQ$5)=0,AQ$6=""),0,AQ$5*((DATE(YEAR($B160),MONTH($B160),MIN(AQ$6,DAY(EOMONTH($B160,0))))&gt;=$B160)*(DATE(YEAR($B160),MONTH($B160),MIN(AQ$6,DAY(EOMONTH($B160,0))))&lt;$C160)+(DATE(YEAR($B160),MONTH($B160)+1,MIN(AQ$6,DAY(EOMONTH($B160,1))))&gt;=$B160)*(DATE(YEAR($B160),MONTH($B160)+1,MIN(AQ$6,DAY(EOMONTH($B160,1))))&lt;$C160)))</f>
        <v>0</v>
      </c>
      <c r="AR160" s="48" t="n">
        <f aca="false">IF(OR(N(AR$5)=0,AR$6=""),0,AR$5*((DATE(YEAR($B160),MONTH($B160),MIN(AR$6,DAY(EOMONTH($B160,0))))&gt;=$B160)*(DATE(YEAR($B160),MONTH($B160),MIN(AR$6,DAY(EOMONTH($B160,0))))&lt;$C160)+(DATE(YEAR($B160),MONTH($B160)+1,MIN(AR$6,DAY(EOMONTH($B160,1))))&gt;=$B160)*(DATE(YEAR($B160),MONTH($B160)+1,MIN(AR$6,DAY(EOMONTH($B160,1))))&lt;$C160)))</f>
        <v>0</v>
      </c>
      <c r="AS160" s="48" t="n">
        <f aca="false">IF(OR(N(AS$5)=0,AS$6=""),0,AS$5*((DATE(YEAR($B160),MONTH($B160),MIN(AS$6,DAY(EOMONTH($B160,0))))&gt;=$B160)*(DATE(YEAR($B160),MONTH($B160),MIN(AS$6,DAY(EOMONTH($B160,0))))&lt;$C160)+(DATE(YEAR($B160),MONTH($B160)+1,MIN(AS$6,DAY(EOMONTH($B160,1))))&gt;=$B160)*(DATE(YEAR($B160),MONTH($B160)+1,MIN(AS$6,DAY(EOMONTH($B160,1))))&lt;$C160)))</f>
        <v>0</v>
      </c>
      <c r="AT160" s="48" t="n">
        <f aca="false">IF(OR(N(AT$5)=0,AT$6=""),0,AT$5*((DATE(YEAR($B160),MONTH($B160),MIN(AT$6,DAY(EOMONTH($B160,0))))&gt;=$B160)*(DATE(YEAR($B160),MONTH($B160),MIN(AT$6,DAY(EOMONTH($B160,0))))&lt;$C160)+(DATE(YEAR($B160),MONTH($B160)+1,MIN(AT$6,DAY(EOMONTH($B160,1))))&gt;=$B160)*(DATE(YEAR($B160),MONTH($B160)+1,MIN(AT$6,DAY(EOMONTH($B160,1))))&lt;$C160)))</f>
        <v>0</v>
      </c>
      <c r="AU160" s="48" t="n">
        <f aca="false">IF(OR(N(AU$5)=0,AU$6=""),0,AU$5*((DATE(YEAR($B160),MONTH($B160),MIN(AU$6,DAY(EOMONTH($B160,0))))&gt;=$B160)*(DATE(YEAR($B160),MONTH($B160),MIN(AU$6,DAY(EOMONTH($B160,0))))&lt;$C160)+(DATE(YEAR($B160),MONTH($B160)+1,MIN(AU$6,DAY(EOMONTH($B160,1))))&gt;=$B160)*(DATE(YEAR($B160),MONTH($B160)+1,MIN(AU$6,DAY(EOMONTH($B160,1))))&lt;$C160)))</f>
        <v>0</v>
      </c>
      <c r="AV160" s="48" t="n">
        <f aca="false">IF(OR(N(AV$5)=0,AV$6=""),0,AV$5*((DATE(YEAR($B160),MONTH($B160),MIN(AV$6,DAY(EOMONTH($B160,0))))&gt;=$B160)*(DATE(YEAR($B160),MONTH($B160),MIN(AV$6,DAY(EOMONTH($B160,0))))&lt;$C160)+(DATE(YEAR($B160),MONTH($B160)+1,MIN(AV$6,DAY(EOMONTH($B160,1))))&gt;=$B160)*(DATE(YEAR($B160),MONTH($B160)+1,MIN(AV$6,DAY(EOMONTH($B160,1))))&lt;$C160)))</f>
        <v>0</v>
      </c>
      <c r="AW160" s="48" t="n">
        <f aca="false">IF(OR(N(AW$5)=0,AW$6=""),0,AW$5*((DATE(YEAR($B160),MONTH($B160),MIN(AW$6,DAY(EOMONTH($B160,0))))&gt;=$B160)*(DATE(YEAR($B160),MONTH($B160),MIN(AW$6,DAY(EOMONTH($B160,0))))&lt;$C160)+(DATE(YEAR($B160),MONTH($B160)+1,MIN(AW$6,DAY(EOMONTH($B160,1))))&gt;=$B160)*(DATE(YEAR($B160),MONTH($B160)+1,MIN(AW$6,DAY(EOMONTH($B160,1))))&lt;$C160)))</f>
        <v>0</v>
      </c>
      <c r="AX160" s="48" t="n">
        <f aca="false">IF(OR(N(AX$5)=0,AX$6=""),0,AX$5*((DATE(YEAR($B160),MONTH($B160),MIN(AX$6,DAY(EOMONTH($B160,0))))&gt;=$B160)*(DATE(YEAR($B160),MONTH($B160),MIN(AX$6,DAY(EOMONTH($B160,0))))&lt;$C160)+(DATE(YEAR($B160),MONTH($B160)+1,MIN(AX$6,DAY(EOMONTH($B160,1))))&gt;=$B160)*(DATE(YEAR($B160),MONTH($B160)+1,MIN(AX$6,DAY(EOMONTH($B160,1))))&lt;$C160)))</f>
        <v>0</v>
      </c>
      <c r="AY160" s="48" t="n">
        <f aca="false">IF(OR(N(AY$5)=0,AY$6=""),0,AY$5*((DATE(YEAR($B160),MONTH($B160),MIN(AY$6,DAY(EOMONTH($B160,0))))&gt;=$B160)*(DATE(YEAR($B160),MONTH($B160),MIN(AY$6,DAY(EOMONTH($B160,0))))&lt;$C160)+(DATE(YEAR($B160),MONTH($B160)+1,MIN(AY$6,DAY(EOMONTH($B160,1))))&gt;=$B160)*(DATE(YEAR($B160),MONTH($B160)+1,MIN(AY$6,DAY(EOMONTH($B160,1))))&lt;$C160)))</f>
        <v>0</v>
      </c>
      <c r="AZ160" s="48" t="n">
        <f aca="false">IF(OR(N(AZ$5)=0,AZ$6=""),0,AZ$5*((DATE(YEAR($B160),MONTH($B160),MIN(AZ$6,DAY(EOMONTH($B160,0))))&gt;=$B160)*(DATE(YEAR($B160),MONTH($B160),MIN(AZ$6,DAY(EOMONTH($B160,0))))&lt;$C160)+(DATE(YEAR($B160),MONTH($B160)+1,MIN(AZ$6,DAY(EOMONTH($B160,1))))&gt;=$B160)*(DATE(YEAR($B160),MONTH($B160)+1,MIN(AZ$6,DAY(EOMONTH($B160,1))))&lt;$C160)))</f>
        <v>0</v>
      </c>
      <c r="BA160" s="48" t="n">
        <f aca="false">IF(OR(N(BA$5)=0,BA$6=""),0,BA$5*((DATE(YEAR($B160),MONTH($B160),MIN(BA$6,DAY(EOMONTH($B160,0))))&gt;=$B160)*(DATE(YEAR($B160),MONTH($B160),MIN(BA$6,DAY(EOMONTH($B160,0))))&lt;$C160)+(DATE(YEAR($B160),MONTH($B160)+1,MIN(BA$6,DAY(EOMONTH($B160,1))))&gt;=$B160)*(DATE(YEAR($B160),MONTH($B160)+1,MIN(BA$6,DAY(EOMONTH($B160,1))))&lt;$C160)))</f>
        <v>0</v>
      </c>
      <c r="BB160" s="48" t="n">
        <f aca="false">IF(OR(N(BB$5)=0,BB$6=""),0,BB$5*((DATE(YEAR($B160),MONTH($B160),MIN(BB$6,DAY(EOMONTH($B160,0))))&gt;=$B160)*(DATE(YEAR($B160),MONTH($B160),MIN(BB$6,DAY(EOMONTH($B160,0))))&lt;$C160)+(DATE(YEAR($B160),MONTH($B160)+1,MIN(BB$6,DAY(EOMONTH($B160,1))))&gt;=$B160)*(DATE(YEAR($B160),MONTH($B160)+1,MIN(BB$6,DAY(EOMONTH($B160,1))))&lt;$C160)))</f>
        <v>0</v>
      </c>
      <c r="BC160" s="48" t="n">
        <f aca="false">IF(OR(N(BC$5)=0,BC$6=""),0,BC$5*((DATE(YEAR($B160),MONTH($B160),MIN(BC$6,DAY(EOMONTH($B160,0))))&gt;=$B160)*(DATE(YEAR($B160),MONTH($B160),MIN(BC$6,DAY(EOMONTH($B160,0))))&lt;$C160)+(DATE(YEAR($B160),MONTH($B160)+1,MIN(BC$6,DAY(EOMONTH($B160,1))))&gt;=$B160)*(DATE(YEAR($B160),MONTH($B160)+1,MIN(BC$6,DAY(EOMONTH($B160,1))))&lt;$C160)))</f>
        <v>0</v>
      </c>
      <c r="BD160" s="48" t="n">
        <f aca="false">IF(OR(N(BD$5)=0,BD$6=""),0,BD$5*((DATE(YEAR($B160),MONTH($B160),MIN(BD$6,DAY(EOMONTH($B160,0))))&gt;=$B160)*(DATE(YEAR($B160),MONTH($B160),MIN(BD$6,DAY(EOMONTH($B160,0))))&lt;$C160)+(DATE(YEAR($B160),MONTH($B160)+1,MIN(BD$6,DAY(EOMONTH($B160,1))))&gt;=$B160)*(DATE(YEAR($B160),MONTH($B160)+1,MIN(BD$6,DAY(EOMONTH($B160,1))))&lt;$C160)))</f>
        <v>0</v>
      </c>
      <c r="BE160" s="48" t="n">
        <f aca="false">IF(OR(N(BE$5)=0,BE$6=""),0,BE$5*((DATE(YEAR($B160),MONTH($B160),MIN(BE$6,DAY(EOMONTH($B160,0))))&gt;=$B160)*(DATE(YEAR($B160),MONTH($B160),MIN(BE$6,DAY(EOMONTH($B160,0))))&lt;$C160)+(DATE(YEAR($B160),MONTH($B160)+1,MIN(BE$6,DAY(EOMONTH($B160,1))))&gt;=$B160)*(DATE(YEAR($B160),MONTH($B160)+1,MIN(BE$6,DAY(EOMONTH($B160,1))))&lt;$C160)))</f>
        <v>0</v>
      </c>
      <c r="BF160" s="48" t="n">
        <f aca="false">IF(OR(N(BF$5)=0,BF$6=""),0,BF$5*((DATE(YEAR($B160),MONTH($B160),MIN(BF$6,DAY(EOMONTH($B160,0))))&gt;=$B160)*(DATE(YEAR($B160),MONTH($B160),MIN(BF$6,DAY(EOMONTH($B160,0))))&lt;$C160)+(DATE(YEAR($B160),MONTH($B160)+1,MIN(BF$6,DAY(EOMONTH($B160,1))))&gt;=$B160)*(DATE(YEAR($B160),MONTH($B160)+1,MIN(BF$6,DAY(EOMONTH($B160,1))))&lt;$C160)))</f>
        <v>0</v>
      </c>
      <c r="BG160" s="48" t="n">
        <f aca="false">IF(OR(N(BG$5)=0,BG$6=""),0,BG$5*((DATE(YEAR($B160),MONTH($B160),MIN(BG$6,DAY(EOMONTH($B160,0))))&gt;=$B160)*(DATE(YEAR($B160),MONTH($B160),MIN(BG$6,DAY(EOMONTH($B160,0))))&lt;$C160)+(DATE(YEAR($B160),MONTH($B160)+1,MIN(BG$6,DAY(EOMONTH($B160,1))))&gt;=$B160)*(DATE(YEAR($B160),MONTH($B160)+1,MIN(BG$6,DAY(EOMONTH($B160,1))))&lt;$C160)))</f>
        <v>0</v>
      </c>
      <c r="BH160" s="48" t="n">
        <f aca="false">IF(OR(N(BH$5)=0,BH$6=""),0,BH$5*((DATE(YEAR($B160),MONTH($B160),MIN(BH$6,DAY(EOMONTH($B160,0))))&gt;=$B160)*(DATE(YEAR($B160),MONTH($B160),MIN(BH$6,DAY(EOMONTH($B160,0))))&lt;$C160)+(DATE(YEAR($B160),MONTH($B160)+1,MIN(BH$6,DAY(EOMONTH($B160,1))))&gt;=$B160)*(DATE(YEAR($B160),MONTH($B160)+1,MIN(BH$6,DAY(EOMONTH($B160,1))))&lt;$C160)))</f>
        <v>0</v>
      </c>
      <c r="BI160" s="48" t="n">
        <f aca="false">IF(OR(N(BI$5)=0,BI$6=""),0,BI$5*((DATE(YEAR($B160),MONTH($B160),MIN(BI$6,DAY(EOMONTH($B160,0))))&gt;=$B160)*(DATE(YEAR($B160),MONTH($B160),MIN(BI$6,DAY(EOMONTH($B160,0))))&lt;$C160)+(DATE(YEAR($B160),MONTH($B160)+1,MIN(BI$6,DAY(EOMONTH($B160,1))))&gt;=$B160)*(DATE(YEAR($B160),MONTH($B160)+1,MIN(BI$6,DAY(EOMONTH($B160,1))))&lt;$C160)))</f>
        <v>0</v>
      </c>
      <c r="BJ160" s="48" t="n">
        <f aca="false">IF(OR(N(BJ$5)=0,BJ$6=""),0,BJ$5*((DATE(YEAR($B160),MONTH($B160),MIN(BJ$6,DAY(EOMONTH($B160,0))))&gt;=$B160)*(DATE(YEAR($B160),MONTH($B160),MIN(BJ$6,DAY(EOMONTH($B160,0))))&lt;$C160)+(DATE(YEAR($B160),MONTH($B160)+1,MIN(BJ$6,DAY(EOMONTH($B160,1))))&gt;=$B160)*(DATE(YEAR($B160),MONTH($B160)+1,MIN(BJ$6,DAY(EOMONTH($B160,1))))&lt;$C160)))</f>
        <v>0</v>
      </c>
      <c r="BK160" s="48" t="n">
        <f aca="false">IF(OR(N(BK$5)=0,BK$6=""),0,BK$5*((DATE(YEAR($B160),MONTH($B160),MIN(BK$6,DAY(EOMONTH($B160,0))))&gt;=$B160)*(DATE(YEAR($B160),MONTH($B160),MIN(BK$6,DAY(EOMONTH($B160,0))))&lt;$C160)+(DATE(YEAR($B160),MONTH($B160)+1,MIN(BK$6,DAY(EOMONTH($B160,1))))&gt;=$B160)*(DATE(YEAR($B160),MONTH($B160)+1,MIN(BK$6,DAY(EOMONTH($B160,1))))&lt;$C160)))</f>
        <v>0</v>
      </c>
      <c r="BL160" s="48" t="n">
        <f aca="false">IF(OR(N(BL$5)=0,BL$6=""),0,BL$5*((DATE(YEAR($B160),MONTH($B160),MIN(BL$6,DAY(EOMONTH($B160,0))))&gt;=$B160)*(DATE(YEAR($B160),MONTH($B160),MIN(BL$6,DAY(EOMONTH($B160,0))))&lt;$C160)+(DATE(YEAR($B160),MONTH($B160)+1,MIN(BL$6,DAY(EOMONTH($B160,1))))&gt;=$B160)*(DATE(YEAR($B160),MONTH($B160)+1,MIN(BL$6,DAY(EOMONTH($B160,1))))&lt;$C160)))</f>
        <v>0</v>
      </c>
      <c r="BM160" s="48" t="n">
        <f aca="false">IF(OR(N(BM$5)=0,BM$6=""),0,BM$5*((DATE(YEAR($B160),MONTH($B160),MIN(BM$6,DAY(EOMONTH($B160,0))))&gt;=$B160)*(DATE(YEAR($B160),MONTH($B160),MIN(BM$6,DAY(EOMONTH($B160,0))))&lt;$C160)+(DATE(YEAR($B160),MONTH($B160)+1,MIN(BM$6,DAY(EOMONTH($B160,1))))&gt;=$B160)*(DATE(YEAR($B160),MONTH($B160)+1,MIN(BM$6,DAY(EOMONTH($B160,1))))&lt;$C160)))</f>
        <v>0</v>
      </c>
      <c r="BN160" s="48" t="n">
        <f aca="false">IF(OR(N(BN$5)=0,BN$6=""),0,BN$5*((DATE(YEAR($B160),MONTH($B160),MIN(BN$6,DAY(EOMONTH($B160,0))))&gt;=$B160)*(DATE(YEAR($B160),MONTH($B160),MIN(BN$6,DAY(EOMONTH($B160,0))))&lt;$C160)+(DATE(YEAR($B160),MONTH($B160)+1,MIN(BN$6,DAY(EOMONTH($B160,1))))&gt;=$B160)*(DATE(YEAR($B160),MONTH($B160)+1,MIN(BN$6,DAY(EOMONTH($B160,1))))&lt;$C160)))</f>
        <v>0</v>
      </c>
      <c r="BO160" s="48" t="n">
        <f aca="false">IF(OR(N(BO$5)=0,BO$6=""),0,BO$5*((DATE(YEAR($B160),MONTH($B160),MIN(BO$6,DAY(EOMONTH($B160,0))))&gt;=$B160)*(DATE(YEAR($B160),MONTH($B160),MIN(BO$6,DAY(EOMONTH($B160,0))))&lt;$C160)+(DATE(YEAR($B160),MONTH($B160)+1,MIN(BO$6,DAY(EOMONTH($B160,1))))&gt;=$B160)*(DATE(YEAR($B160),MONTH($B160)+1,MIN(BO$6,DAY(EOMONTH($B160,1))))&lt;$C160)))</f>
        <v>0</v>
      </c>
      <c r="BP160" s="48" t="n">
        <f aca="false">IF(OR(N(BP$5)=0,BP$6=""),0,BP$5*((DATE(YEAR($B160),MONTH($B160),MIN(BP$6,DAY(EOMONTH($B160,0))))&gt;=$B160)*(DATE(YEAR($B160),MONTH($B160),MIN(BP$6,DAY(EOMONTH($B160,0))))&lt;$C160)+(DATE(YEAR($B160),MONTH($B160)+1,MIN(BP$6,DAY(EOMONTH($B160,1))))&gt;=$B160)*(DATE(YEAR($B160),MONTH($B160)+1,MIN(BP$6,DAY(EOMONTH($B160,1))))&lt;$C160)))</f>
        <v>0</v>
      </c>
      <c r="BQ160" s="48" t="n">
        <f aca="false">IF(OR(N(BQ$5)=0,BQ$6=""),0,BQ$5*((DATE(YEAR($B160),MONTH($B160),MIN(BQ$6,DAY(EOMONTH($B160,0))))&gt;=$B160)*(DATE(YEAR($B160),MONTH($B160),MIN(BQ$6,DAY(EOMONTH($B160,0))))&lt;$C160)+(DATE(YEAR($B160),MONTH($B160)+1,MIN(BQ$6,DAY(EOMONTH($B160,1))))&gt;=$B160)*(DATE(YEAR($B160),MONTH($B160)+1,MIN(BQ$6,DAY(EOMONTH($B160,1))))&lt;$C160)))</f>
        <v>0</v>
      </c>
      <c r="BR160" s="48" t="n">
        <f aca="false">IF(OR(N(BR$5)=0,BR$6=""),0,BR$5*((DATE(YEAR($B160),MONTH($B160),MIN(BR$6,DAY(EOMONTH($B160,0))))&gt;=$B160)*(DATE(YEAR($B160),MONTH($B160),MIN(BR$6,DAY(EOMONTH($B160,0))))&lt;$C160)+(DATE(YEAR($B160),MONTH($B160)+1,MIN(BR$6,DAY(EOMONTH($B160,1))))&gt;=$B160)*(DATE(YEAR($B160),MONTH($B160)+1,MIN(BR$6,DAY(EOMONTH($B160,1))))&lt;$C160)))</f>
        <v>0</v>
      </c>
      <c r="BS160" s="48" t="n">
        <f aca="false">IF(OR(N(BS$5)=0,BS$6=""),0,BS$5*((DATE(YEAR($B160),MONTH($B160),MIN(BS$6,DAY(EOMONTH($B160,0))))&gt;=$B160)*(DATE(YEAR($B160),MONTH($B160),MIN(BS$6,DAY(EOMONTH($B160,0))))&lt;$C160)+(DATE(YEAR($B160),MONTH($B160)+1,MIN(BS$6,DAY(EOMONTH($B160,1))))&gt;=$B160)*(DATE(YEAR($B160),MONTH($B160)+1,MIN(BS$6,DAY(EOMONTH($B160,1))))&lt;$C160)))</f>
        <v>0</v>
      </c>
      <c r="BT160" s="48" t="n">
        <f aca="false">IF(OR(N(BT$5)=0,BT$6=""),0,BT$5*((DATE(YEAR($B160),MONTH($B160),MIN(BT$6,DAY(EOMONTH($B160,0))))&gt;=$B160)*(DATE(YEAR($B160),MONTH($B160),MIN(BT$6,DAY(EOMONTH($B160,0))))&lt;$C160)+(DATE(YEAR($B160),MONTH($B160)+1,MIN(BT$6,DAY(EOMONTH($B160,1))))&gt;=$B160)*(DATE(YEAR($B160),MONTH($B160)+1,MIN(BT$6,DAY(EOMONTH($B160,1))))&lt;$C160)))</f>
        <v>0</v>
      </c>
      <c r="BU160" s="48" t="n">
        <f aca="false">IF(OR(N(BU$5)=0,BU$6=""),0,BU$5*((DATE(YEAR($B160),MONTH($B160),MIN(BU$6,DAY(EOMONTH($B160,0))))&gt;=$B160)*(DATE(YEAR($B160),MONTH($B160),MIN(BU$6,DAY(EOMONTH($B160,0))))&lt;$C160)+(DATE(YEAR($B160),MONTH($B160)+1,MIN(BU$6,DAY(EOMONTH($B160,1))))&gt;=$B160)*(DATE(YEAR($B160),MONTH($B160)+1,MIN(BU$6,DAY(EOMONTH($B160,1))))&lt;$C160)))</f>
        <v>0</v>
      </c>
      <c r="BV160" s="48" t="n">
        <f aca="false">IF(OR(N(BV$5)=0,BV$6=""),0,BV$5*((DATE(YEAR($B160),MONTH($B160),MIN(BV$6,DAY(EOMONTH($B160,0))))&gt;=$B160)*(DATE(YEAR($B160),MONTH($B160),MIN(BV$6,DAY(EOMONTH($B160,0))))&lt;$C160)+(DATE(YEAR($B160),MONTH($B160)+1,MIN(BV$6,DAY(EOMONTH($B160,1))))&gt;=$B160)*(DATE(YEAR($B160),MONTH($B160)+1,MIN(BV$6,DAY(EOMONTH($B160,1))))&lt;$C160)))</f>
        <v>0</v>
      </c>
      <c r="BW160" s="48" t="n">
        <f aca="false">IF(OR(N(BW$5)=0,BW$6=""),0,BW$5*((DATE(YEAR($B160),MONTH($B160),MIN(BW$6,DAY(EOMONTH($B160,0))))&gt;=$B160)*(DATE(YEAR($B160),MONTH($B160),MIN(BW$6,DAY(EOMONTH($B160,0))))&lt;$C160)+(DATE(YEAR($B160),MONTH($B160)+1,MIN(BW$6,DAY(EOMONTH($B160,1))))&gt;=$B160)*(DATE(YEAR($B160),MONTH($B160)+1,MIN(BW$6,DAY(EOMONTH($B160,1))))&lt;$C160)))</f>
        <v>0</v>
      </c>
      <c r="BX160" s="48" t="n">
        <f aca="false">MIN(Z160,(FT159*(1+FT$5/Setup!$C$36)+IF($V160=1,N($F160),0)))</f>
        <v>0</v>
      </c>
      <c r="BY160" s="48" t="n">
        <f aca="false">MIN(AA160,(FU159*(1+FU$5/Setup!$C$36)+IF($V160=2,N($F160),0)))</f>
        <v>0</v>
      </c>
      <c r="BZ160" s="48" t="n">
        <f aca="false">MIN(AB160,(FV159*(1+FV$5/Setup!$C$36)+IF($V160=3,N($F160),0)))</f>
        <v>0</v>
      </c>
      <c r="CA160" s="48" t="n">
        <f aca="false">MIN(AC160,(FW159*(1+FW$5/Setup!$C$36)+IF($V160=4,N($F160),0)))</f>
        <v>0</v>
      </c>
      <c r="CB160" s="48" t="n">
        <f aca="false">MIN(AD160,(FX159*(1+FX$5/Setup!$C$36)+IF($V160=5,N($F160),0)))</f>
        <v>0</v>
      </c>
      <c r="CC160" s="48" t="n">
        <f aca="false">MIN(AE160,(FY159*(1+FY$5/Setup!$C$36)+IF($V160=6,N($F160),0)))</f>
        <v>0</v>
      </c>
      <c r="CD160" s="48" t="n">
        <f aca="false">MIN(AF160,(FZ159*(1+FZ$5/Setup!$C$36)+IF($V160=7,N($F160),0)))</f>
        <v>0</v>
      </c>
      <c r="CE160" s="48" t="n">
        <f aca="false">MIN(AG160,(GA159*(1+GA$5/Setup!$C$36)+IF($V160=8,N($F160),0)))</f>
        <v>0</v>
      </c>
      <c r="CF160" s="48" t="n">
        <f aca="false">MIN(AH160,(GB159*(1+GB$5/Setup!$C$36)+IF($V160=9,N($F160),0)))</f>
        <v>0</v>
      </c>
      <c r="CG160" s="48" t="n">
        <f aca="false">MIN(AI160,(GC159*(1+GC$5/Setup!$C$36)+IF($V160=10,N($F160),0)))</f>
        <v>0</v>
      </c>
      <c r="CH160" s="48" t="n">
        <f aca="false">MIN(AJ160,(GD159*(1+GD$5/Setup!$C$36)+IF($V160=11,N($F160),0)))</f>
        <v>0</v>
      </c>
      <c r="CI160" s="48" t="n">
        <f aca="false">MIN(AK160,(GE159*(1+GE$5/Setup!$C$36)+IF($V160=12,N($F160),0)))</f>
        <v>0</v>
      </c>
      <c r="CJ160" s="48" t="n">
        <f aca="false">MIN(AL160,(GF159*(1+GF$5/Setup!$C$36)+IF($V160=13,N($F160),0)))</f>
        <v>0</v>
      </c>
      <c r="CK160" s="48" t="n">
        <f aca="false">MIN(AM160,(GG159*(1+GG$5/Setup!$C$36)+IF($V160=14,N($F160),0)))</f>
        <v>0</v>
      </c>
      <c r="CL160" s="48" t="n">
        <f aca="false">MIN(AN160,(GH159*(1+GH$5/Setup!$C$36)+IF($V160=15,N($F160),0)))</f>
        <v>0</v>
      </c>
      <c r="CM160" s="48" t="n">
        <f aca="false">MIN(AO160,(GI159*(1+GI$5/Setup!$C$36)+IF($V160=16,N($F160),0)))</f>
        <v>0</v>
      </c>
      <c r="CN160" s="48" t="n">
        <f aca="false">MIN(AP160,(GJ159*(1+GJ$5/Setup!$C$36)+IF($V160=17,N($F160),0)))</f>
        <v>0</v>
      </c>
      <c r="CO160" s="48" t="n">
        <f aca="false">MIN(AQ160,(GK159*(1+GK$5/Setup!$C$36)+IF($V160=18,N($F160),0)))</f>
        <v>0</v>
      </c>
      <c r="CP160" s="48" t="n">
        <f aca="false">MIN(AR160,(GL159*(1+GL$5/Setup!$C$36)+IF($V160=19,N($F160),0)))</f>
        <v>0</v>
      </c>
      <c r="CQ160" s="48" t="n">
        <f aca="false">MIN(AS160,(GM159*(1+GM$5/Setup!$C$36)+IF($V160=20,N($F160),0)))</f>
        <v>0</v>
      </c>
      <c r="CR160" s="48" t="n">
        <f aca="false">MIN(AT160,(GN159*(1+GN$5/Setup!$C$36)+IF($V160=21,N($F160),0)))</f>
        <v>0</v>
      </c>
      <c r="CS160" s="48" t="n">
        <f aca="false">MIN(AU160,(GO159*(1+GO$5/Setup!$C$36)+IF($V160=22,N($F160),0)))</f>
        <v>0</v>
      </c>
      <c r="CT160" s="48" t="n">
        <f aca="false">MIN(AV160,(GP159*(1+GP$5/Setup!$C$36)+IF($V160=23,N($F160),0)))</f>
        <v>0</v>
      </c>
      <c r="CU160" s="48" t="n">
        <f aca="false">MIN(AW160,(GQ159*(1+GQ$5/Setup!$C$36)+IF($V160=24,N($F160),0)))</f>
        <v>0</v>
      </c>
      <c r="CV160" s="48" t="n">
        <f aca="false">MIN(AX160,(GR159*(1+GR$5/Setup!$C$36)+IF($V160=25,N($F160),0)))</f>
        <v>0</v>
      </c>
      <c r="CW160" s="48" t="n">
        <f aca="false">MIN(AY160,(GS159*(1+GS$5/Setup!$C$36)+IF($V160=26,N($F160),0)))</f>
        <v>0</v>
      </c>
      <c r="CX160" s="48" t="n">
        <f aca="false">MIN(AZ160,(GT159*(1+GT$5/Setup!$C$36)+IF($V160=27,N($F160),0)))</f>
        <v>0</v>
      </c>
      <c r="CY160" s="48" t="n">
        <f aca="false">MIN(BA160,(GU159*(1+GU$5/Setup!$C$36)+IF($V160=28,N($F160),0)))</f>
        <v>0</v>
      </c>
      <c r="CZ160" s="48" t="n">
        <f aca="false">MIN(BB160,(GV159*(1+GV$5/Setup!$C$36)+IF($V160=29,N($F160),0)))</f>
        <v>0</v>
      </c>
      <c r="DA160" s="48" t="n">
        <f aca="false">MIN(BC160,(GW159*(1+GW$5/Setup!$C$36)+IF($V160=30,N($F160),0)))</f>
        <v>0</v>
      </c>
      <c r="DB160" s="48" t="n">
        <f aca="false">MIN(BD160,(GX159*(1+GX$5/Setup!$C$36)+IF($V160=31,N($F160),0)))</f>
        <v>0</v>
      </c>
      <c r="DC160" s="48" t="n">
        <f aca="false">MIN(BE160,(GY159*(1+GY$5/Setup!$C$36)+IF($V160=32,N($F160),0)))</f>
        <v>0</v>
      </c>
      <c r="DD160" s="48" t="n">
        <f aca="false">MIN(BF160,(GZ159*(1+GZ$5/Setup!$C$36)+IF($V160=33,N($F160),0)))</f>
        <v>0</v>
      </c>
      <c r="DE160" s="48" t="n">
        <f aca="false">MIN(BG160,(HA159*(1+HA$5/Setup!$C$36)+IF($V160=34,N($F160),0)))</f>
        <v>0</v>
      </c>
      <c r="DF160" s="48" t="n">
        <f aca="false">MIN(BH160,(HB159*(1+HB$5/Setup!$C$36)+IF($V160=35,N($F160),0)))</f>
        <v>0</v>
      </c>
      <c r="DG160" s="48" t="n">
        <f aca="false">MIN(BI160,(HC159*(1+HC$5/Setup!$C$36)+IF($V160=36,N($F160),0)))</f>
        <v>0</v>
      </c>
      <c r="DH160" s="48" t="n">
        <f aca="false">MIN(BJ160,(HD159*(1+HD$5/Setup!$C$36)+IF($V160=37,N($F160),0)))</f>
        <v>0</v>
      </c>
      <c r="DI160" s="48" t="n">
        <f aca="false">MIN(BK160,(HE159*(1+HE$5/Setup!$C$36)+IF($V160=38,N($F160),0)))</f>
        <v>0</v>
      </c>
      <c r="DJ160" s="48" t="n">
        <f aca="false">MIN(BL160,(HF159*(1+HF$5/Setup!$C$36)+IF($V160=39,N($F160),0)))</f>
        <v>0</v>
      </c>
      <c r="DK160" s="48" t="n">
        <f aca="false">MIN(BM160,(HG159*(1+HG$5/Setup!$C$36)+IF($V160=40,N($F160),0)))</f>
        <v>0</v>
      </c>
      <c r="DL160" s="48" t="n">
        <f aca="false">MIN(BN160,(HH159*(1+HH$5/Setup!$C$36)+IF($V160=41,N($F160),0)))</f>
        <v>0</v>
      </c>
      <c r="DM160" s="48" t="n">
        <f aca="false">MIN(BO160,(HI159*(1+HI$5/Setup!$C$36)+IF($V160=42,N($F160),0)))</f>
        <v>0</v>
      </c>
      <c r="DN160" s="48" t="n">
        <f aca="false">MIN(BP160,(HJ159*(1+HJ$5/Setup!$C$36)+IF($V160=43,N($F160),0)))</f>
        <v>0</v>
      </c>
      <c r="DO160" s="48" t="n">
        <f aca="false">MIN(BQ160,(HK159*(1+HK$5/Setup!$C$36)+IF($V160=44,N($F160),0)))</f>
        <v>0</v>
      </c>
      <c r="DP160" s="48" t="n">
        <f aca="false">MIN(BR160,(HL159*(1+HL$5/Setup!$C$36)+IF($V160=45,N($F160),0)))</f>
        <v>0</v>
      </c>
      <c r="DQ160" s="48" t="n">
        <f aca="false">MIN(BS160,(HM159*(1+HM$5/Setup!$C$36)+IF($V160=46,N($F160),0)))</f>
        <v>0</v>
      </c>
      <c r="DR160" s="48" t="n">
        <f aca="false">MIN(BT160,(HN159*(1+HN$5/Setup!$C$36)+IF($V160=47,N($F160),0)))</f>
        <v>0</v>
      </c>
      <c r="DS160" s="48" t="n">
        <f aca="false">MIN(BU160,(HO159*(1+HO$5/Setup!$C$36)+IF($V160=48,N($F160),0)))</f>
        <v>0</v>
      </c>
      <c r="DT160" s="48" t="n">
        <f aca="false">MIN(BV160,(HP159*(1+HP$5/Setup!$C$36)+IF($V160=49,N($F160),0)))</f>
        <v>0</v>
      </c>
      <c r="DU160" s="48" t="n">
        <f aca="false">MIN(BW160,(HQ159*(1+HQ$5/Setup!$C$36)+IF($V160=50,N($F160),0)))</f>
        <v>0</v>
      </c>
      <c r="DV160" s="48" t="n">
        <f aca="false">MIN(MAX((FT159*(1+FT$5/Setup!$C$36)+IF($V160=1,N($F160),0))-BX160,0),MAX($P160-0,0))</f>
        <v>0</v>
      </c>
      <c r="DW160" s="48" t="n">
        <f aca="false">MIN(MAX((FU159*(1+FU$5/Setup!$C$36)+IF($V160=2,N($F160),0))-BY160,0),MAX($P160-SUM(DV160:DV160),0))</f>
        <v>0</v>
      </c>
      <c r="DX160" s="48" t="n">
        <f aca="false">MIN(MAX((FV159*(1+FV$5/Setup!$C$36)+IF($V160=3,N($F160),0))-BZ160,0),MAX($P160-SUM(DV160:DW160),0))</f>
        <v>0</v>
      </c>
      <c r="DY160" s="48" t="n">
        <f aca="false">MIN(MAX((FW159*(1+FW$5/Setup!$C$36)+IF($V160=4,N($F160),0))-CA160,0),MAX($P160-SUM(DV160:DX160),0))</f>
        <v>0</v>
      </c>
      <c r="DZ160" s="48" t="n">
        <f aca="false">MIN(MAX((FX159*(1+FX$5/Setup!$C$36)+IF($V160=5,N($F160),0))-CB160,0),MAX($P160-SUM(DV160:DY160),0))</f>
        <v>0</v>
      </c>
      <c r="EA160" s="48" t="n">
        <f aca="false">MIN(MAX((FY159*(1+FY$5/Setup!$C$36)+IF($V160=6,N($F160),0))-CC160,0),MAX($P160-SUM(DV160:DZ160),0))</f>
        <v>0</v>
      </c>
      <c r="EB160" s="48" t="n">
        <f aca="false">MIN(MAX((FZ159*(1+FZ$5/Setup!$C$36)+IF($V160=7,N($F160),0))-CD160,0),MAX($P160-SUM(DV160:EA160),0))</f>
        <v>0</v>
      </c>
      <c r="EC160" s="48" t="n">
        <f aca="false">MIN(MAX((GA159*(1+GA$5/Setup!$C$36)+IF($V160=8,N($F160),0))-CE160,0),MAX($P160-SUM(DV160:EB160),0))</f>
        <v>0</v>
      </c>
      <c r="ED160" s="48" t="n">
        <f aca="false">MIN(MAX((GB159*(1+GB$5/Setup!$C$36)+IF($V160=9,N($F160),0))-CF160,0),MAX($P160-SUM(DV160:EC160),0))</f>
        <v>0</v>
      </c>
      <c r="EE160" s="48" t="n">
        <f aca="false">MIN(MAX((GC159*(1+GC$5/Setup!$C$36)+IF($V160=10,N($F160),0))-CG160,0),MAX($P160-SUM(DV160:ED160),0))</f>
        <v>0</v>
      </c>
      <c r="EF160" s="48" t="n">
        <f aca="false">MIN(MAX((GD159*(1+GD$5/Setup!$C$36)+IF($V160=11,N($F160),0))-CH160,0),MAX($P160-SUM(DV160:EE160),0))</f>
        <v>0</v>
      </c>
      <c r="EG160" s="48" t="n">
        <f aca="false">MIN(MAX((GE159*(1+GE$5/Setup!$C$36)+IF($V160=12,N($F160),0))-CI160,0),MAX($P160-SUM(DV160:EF160),0))</f>
        <v>0</v>
      </c>
      <c r="EH160" s="48" t="n">
        <f aca="false">MIN(MAX((GF159*(1+GF$5/Setup!$C$36)+IF($V160=13,N($F160),0))-CJ160,0),MAX($P160-SUM(DV160:EG160),0))</f>
        <v>0</v>
      </c>
      <c r="EI160" s="48" t="n">
        <f aca="false">MIN(MAX((GG159*(1+GG$5/Setup!$C$36)+IF($V160=14,N($F160),0))-CK160,0),MAX($P160-SUM(DV160:EH160),0))</f>
        <v>0</v>
      </c>
      <c r="EJ160" s="48" t="n">
        <f aca="false">MIN(MAX((GH159*(1+GH$5/Setup!$C$36)+IF($V160=15,N($F160),0))-CL160,0),MAX($P160-SUM(DV160:EI160),0))</f>
        <v>0</v>
      </c>
      <c r="EK160" s="48" t="n">
        <f aca="false">MIN(MAX((GI159*(1+GI$5/Setup!$C$36)+IF($V160=16,N($F160),0))-CM160,0),MAX($P160-SUM(DV160:EJ160),0))</f>
        <v>0</v>
      </c>
      <c r="EL160" s="48" t="n">
        <f aca="false">MIN(MAX((GJ159*(1+GJ$5/Setup!$C$36)+IF($V160=17,N($F160),0))-CN160,0),MAX($P160-SUM(DV160:EK160),0))</f>
        <v>0</v>
      </c>
      <c r="EM160" s="48" t="n">
        <f aca="false">MIN(MAX((GK159*(1+GK$5/Setup!$C$36)+IF($V160=18,N($F160),0))-CO160,0),MAX($P160-SUM(DV160:EL160),0))</f>
        <v>0</v>
      </c>
      <c r="EN160" s="48" t="n">
        <f aca="false">MIN(MAX((GL159*(1+GL$5/Setup!$C$36)+IF($V160=19,N($F160),0))-CP160,0),MAX($P160-SUM(DV160:EM160),0))</f>
        <v>0</v>
      </c>
      <c r="EO160" s="48" t="n">
        <f aca="false">MIN(MAX((GM159*(1+GM$5/Setup!$C$36)+IF($V160=20,N($F160),0))-CQ160,0),MAX($P160-SUM(DV160:EN160),0))</f>
        <v>0</v>
      </c>
      <c r="EP160" s="48" t="n">
        <f aca="false">MIN(MAX((GN159*(1+GN$5/Setup!$C$36)+IF($V160=21,N($F160),0))-CR160,0),MAX($P160-SUM(DV160:EO160),0))</f>
        <v>0</v>
      </c>
      <c r="EQ160" s="48" t="n">
        <f aca="false">MIN(MAX((GO159*(1+GO$5/Setup!$C$36)+IF($V160=22,N($F160),0))-CS160,0),MAX($P160-SUM(DV160:EP160),0))</f>
        <v>0</v>
      </c>
      <c r="ER160" s="48" t="n">
        <f aca="false">MIN(MAX((GP159*(1+GP$5/Setup!$C$36)+IF($V160=23,N($F160),0))-CT160,0),MAX($P160-SUM(DV160:EQ160),0))</f>
        <v>0</v>
      </c>
      <c r="ES160" s="48" t="n">
        <f aca="false">MIN(MAX((GQ159*(1+GQ$5/Setup!$C$36)+IF($V160=24,N($F160),0))-CU160,0),MAX($P160-SUM(DV160:ER160),0))</f>
        <v>0</v>
      </c>
      <c r="ET160" s="48" t="n">
        <f aca="false">MIN(MAX((GR159*(1+GR$5/Setup!$C$36)+IF($V160=25,N($F160),0))-CV160,0),MAX($P160-SUM(DV160:ES160),0))</f>
        <v>0</v>
      </c>
      <c r="EU160" s="48" t="n">
        <f aca="false">MIN(MAX((GS159*(1+GS$5/Setup!$C$36)+IF($V160=26,N($F160),0))-CW160,0),MAX($P160-SUM(DV160:ET160),0))</f>
        <v>0</v>
      </c>
      <c r="EV160" s="48" t="n">
        <f aca="false">MIN(MAX((GT159*(1+GT$5/Setup!$C$36)+IF($V160=27,N($F160),0))-CX160,0),MAX($P160-SUM(DV160:EU160),0))</f>
        <v>0</v>
      </c>
      <c r="EW160" s="48" t="n">
        <f aca="false">MIN(MAX((GU159*(1+GU$5/Setup!$C$36)+IF($V160=28,N($F160),0))-CY160,0),MAX($P160-SUM(DV160:EV160),0))</f>
        <v>0</v>
      </c>
      <c r="EX160" s="48" t="n">
        <f aca="false">MIN(MAX((GV159*(1+GV$5/Setup!$C$36)+IF($V160=29,N($F160),0))-CZ160,0),MAX($P160-SUM(DV160:EW160),0))</f>
        <v>0</v>
      </c>
      <c r="EY160" s="48" t="n">
        <f aca="false">MIN(MAX((GW159*(1+GW$5/Setup!$C$36)+IF($V160=30,N($F160),0))-DA160,0),MAX($P160-SUM(DV160:EX160),0))</f>
        <v>0</v>
      </c>
      <c r="EZ160" s="48" t="n">
        <f aca="false">MIN(MAX((GX159*(1+GX$5/Setup!$C$36)+IF($V160=31,N($F160),0))-DB160,0),MAX($P160-SUM(DV160:EY160),0))</f>
        <v>0</v>
      </c>
      <c r="FA160" s="48" t="n">
        <f aca="false">MIN(MAX((GY159*(1+GY$5/Setup!$C$36)+IF($V160=32,N($F160),0))-DC160,0),MAX($P160-SUM(DV160:EZ160),0))</f>
        <v>0</v>
      </c>
      <c r="FB160" s="48" t="n">
        <f aca="false">MIN(MAX((GZ159*(1+GZ$5/Setup!$C$36)+IF($V160=33,N($F160),0))-DD160,0),MAX($P160-SUM(DV160:FA160),0))</f>
        <v>0</v>
      </c>
      <c r="FC160" s="48" t="n">
        <f aca="false">MIN(MAX((HA159*(1+HA$5/Setup!$C$36)+IF($V160=34,N($F160),0))-DE160,0),MAX($P160-SUM(DV160:FB160),0))</f>
        <v>0</v>
      </c>
      <c r="FD160" s="48" t="n">
        <f aca="false">MIN(MAX((HB159*(1+HB$5/Setup!$C$36)+IF($V160=35,N($F160),0))-DF160,0),MAX($P160-SUM(DV160:FC160),0))</f>
        <v>0</v>
      </c>
      <c r="FE160" s="48" t="n">
        <f aca="false">MIN(MAX((HC159*(1+HC$5/Setup!$C$36)+IF($V160=36,N($F160),0))-DG160,0),MAX($P160-SUM(DV160:FD160),0))</f>
        <v>0</v>
      </c>
      <c r="FF160" s="48" t="n">
        <f aca="false">MIN(MAX((HD159*(1+HD$5/Setup!$C$36)+IF($V160=37,N($F160),0))-DH160,0),MAX($P160-SUM(DV160:FE160),0))</f>
        <v>0</v>
      </c>
      <c r="FG160" s="48" t="n">
        <f aca="false">MIN(MAX((HE159*(1+HE$5/Setup!$C$36)+IF($V160=38,N($F160),0))-DI160,0),MAX($P160-SUM(DV160:FF160),0))</f>
        <v>0</v>
      </c>
      <c r="FH160" s="48" t="n">
        <f aca="false">MIN(MAX((HF159*(1+HF$5/Setup!$C$36)+IF($V160=39,N($F160),0))-DJ160,0),MAX($P160-SUM(DV160:FG160),0))</f>
        <v>0</v>
      </c>
      <c r="FI160" s="48" t="n">
        <f aca="false">MIN(MAX((HG159*(1+HG$5/Setup!$C$36)+IF($V160=40,N($F160),0))-DK160,0),MAX($P160-SUM(DV160:FH160),0))</f>
        <v>0</v>
      </c>
      <c r="FJ160" s="48" t="n">
        <f aca="false">MIN(MAX((HH159*(1+HH$5/Setup!$C$36)+IF($V160=41,N($F160),0))-DL160,0),MAX($P160-SUM(DV160:FI160),0))</f>
        <v>0</v>
      </c>
      <c r="FK160" s="48" t="n">
        <f aca="false">MIN(MAX((HI159*(1+HI$5/Setup!$C$36)+IF($V160=42,N($F160),0))-DM160,0),MAX($P160-SUM(DV160:FJ160),0))</f>
        <v>0</v>
      </c>
      <c r="FL160" s="48" t="n">
        <f aca="false">MIN(MAX((HJ159*(1+HJ$5/Setup!$C$36)+IF($V160=43,N($F160),0))-DN160,0),MAX($P160-SUM(DV160:FK160),0))</f>
        <v>0</v>
      </c>
      <c r="FM160" s="48" t="n">
        <f aca="false">MIN(MAX((HK159*(1+HK$5/Setup!$C$36)+IF($V160=44,N($F160),0))-DO160,0),MAX($P160-SUM(DV160:FL160),0))</f>
        <v>0</v>
      </c>
      <c r="FN160" s="48" t="n">
        <f aca="false">MIN(MAX((HL159*(1+HL$5/Setup!$C$36)+IF($V160=45,N($F160),0))-DP160,0),MAX($P160-SUM(DV160:FM160),0))</f>
        <v>0</v>
      </c>
      <c r="FO160" s="48" t="n">
        <f aca="false">MIN(MAX((HM159*(1+HM$5/Setup!$C$36)+IF($V160=46,N($F160),0))-DQ160,0),MAX($P160-SUM(DV160:FN160),0))</f>
        <v>0</v>
      </c>
      <c r="FP160" s="48" t="n">
        <f aca="false">MIN(MAX((HN159*(1+HN$5/Setup!$C$36)+IF($V160=47,N($F160),0))-DR160,0),MAX($P160-SUM(DV160:FO160),0))</f>
        <v>0</v>
      </c>
      <c r="FQ160" s="48" t="n">
        <f aca="false">MIN(MAX((HO159*(1+HO$5/Setup!$C$36)+IF($V160=48,N($F160),0))-DS160,0),MAX($P160-SUM(DV160:FP160),0))</f>
        <v>0</v>
      </c>
      <c r="FR160" s="48" t="n">
        <f aca="false">MIN(MAX((HP159*(1+HP$5/Setup!$C$36)+IF($V160=49,N($F160),0))-DT160,0),MAX($P160-SUM(DV160:FQ160),0))</f>
        <v>0</v>
      </c>
      <c r="FS160" s="48" t="n">
        <f aca="false">MIN(MAX((HQ159*(1+HQ$5/Setup!$C$36)+IF($V160=50,N($F160),0))-DU160,0),MAX($P160-SUM(DV160:FR160),0))</f>
        <v>0</v>
      </c>
      <c r="FT160" s="48" t="n">
        <f aca="false">IF((FT159*(1+FT$5/Setup!$C$36)+IF($V160=1,N($F160),0))-BX160-DV160&lt;0.005,0,(FT159*(1+FT$5/Setup!$C$36)+IF($V160=1,N($F160),0))-BX160-DV160)</f>
        <v>0</v>
      </c>
      <c r="FU160" s="48" t="n">
        <f aca="false">IF((FU159*(1+FU$5/Setup!$C$36)+IF($V160=2,N($F160),0))-BY160-DW160&lt;0.005,0,(FU159*(1+FU$5/Setup!$C$36)+IF($V160=2,N($F160),0))-BY160-DW160)</f>
        <v>0</v>
      </c>
      <c r="FV160" s="48" t="n">
        <f aca="false">IF((FV159*(1+FV$5/Setup!$C$36)+IF($V160=3,N($F160),0))-BZ160-DX160&lt;0.005,0,(FV159*(1+FV$5/Setup!$C$36)+IF($V160=3,N($F160),0))-BZ160-DX160)</f>
        <v>0</v>
      </c>
      <c r="FW160" s="48" t="n">
        <f aca="false">IF((FW159*(1+FW$5/Setup!$C$36)+IF($V160=4,N($F160),0))-CA160-DY160&lt;0.005,0,(FW159*(1+FW$5/Setup!$C$36)+IF($V160=4,N($F160),0))-CA160-DY160)</f>
        <v>0</v>
      </c>
      <c r="FX160" s="48" t="n">
        <f aca="false">IF((FX159*(1+FX$5/Setup!$C$36)+IF($V160=5,N($F160),0))-CB160-DZ160&lt;0.005,0,(FX159*(1+FX$5/Setup!$C$36)+IF($V160=5,N($F160),0))-CB160-DZ160)</f>
        <v>0</v>
      </c>
      <c r="FY160" s="48" t="n">
        <f aca="false">IF((FY159*(1+FY$5/Setup!$C$36)+IF($V160=6,N($F160),0))-CC160-EA160&lt;0.005,0,(FY159*(1+FY$5/Setup!$C$36)+IF($V160=6,N($F160),0))-CC160-EA160)</f>
        <v>0</v>
      </c>
      <c r="FZ160" s="48" t="n">
        <f aca="false">IF((FZ159*(1+FZ$5/Setup!$C$36)+IF($V160=7,N($F160),0))-CD160-EB160&lt;0.005,0,(FZ159*(1+FZ$5/Setup!$C$36)+IF($V160=7,N($F160),0))-CD160-EB160)</f>
        <v>0</v>
      </c>
      <c r="GA160" s="48" t="n">
        <f aca="false">IF((GA159*(1+GA$5/Setup!$C$36)+IF($V160=8,N($F160),0))-CE160-EC160&lt;0.005,0,(GA159*(1+GA$5/Setup!$C$36)+IF($V160=8,N($F160),0))-CE160-EC160)</f>
        <v>0</v>
      </c>
      <c r="GB160" s="48" t="n">
        <f aca="false">IF((GB159*(1+GB$5/Setup!$C$36)+IF($V160=9,N($F160),0))-CF160-ED160&lt;0.005,0,(GB159*(1+GB$5/Setup!$C$36)+IF($V160=9,N($F160),0))-CF160-ED160)</f>
        <v>0</v>
      </c>
      <c r="GC160" s="48" t="n">
        <f aca="false">IF((GC159*(1+GC$5/Setup!$C$36)+IF($V160=10,N($F160),0))-CG160-EE160&lt;0.005,0,(GC159*(1+GC$5/Setup!$C$36)+IF($V160=10,N($F160),0))-CG160-EE160)</f>
        <v>0</v>
      </c>
      <c r="GD160" s="48" t="n">
        <f aca="false">IF((GD159*(1+GD$5/Setup!$C$36)+IF($V160=11,N($F160),0))-CH160-EF160&lt;0.005,0,(GD159*(1+GD$5/Setup!$C$36)+IF($V160=11,N($F160),0))-CH160-EF160)</f>
        <v>0</v>
      </c>
      <c r="GE160" s="48" t="n">
        <f aca="false">IF((GE159*(1+GE$5/Setup!$C$36)+IF($V160=12,N($F160),0))-CI160-EG160&lt;0.005,0,(GE159*(1+GE$5/Setup!$C$36)+IF($V160=12,N($F160),0))-CI160-EG160)</f>
        <v>0</v>
      </c>
      <c r="GF160" s="48" t="n">
        <f aca="false">IF((GF159*(1+GF$5/Setup!$C$36)+IF($V160=13,N($F160),0))-CJ160-EH160&lt;0.005,0,(GF159*(1+GF$5/Setup!$C$36)+IF($V160=13,N($F160),0))-CJ160-EH160)</f>
        <v>0</v>
      </c>
      <c r="GG160" s="48" t="n">
        <f aca="false">IF((GG159*(1+GG$5/Setup!$C$36)+IF($V160=14,N($F160),0))-CK160-EI160&lt;0.005,0,(GG159*(1+GG$5/Setup!$C$36)+IF($V160=14,N($F160),0))-CK160-EI160)</f>
        <v>0</v>
      </c>
      <c r="GH160" s="48" t="n">
        <f aca="false">IF((GH159*(1+GH$5/Setup!$C$36)+IF($V160=15,N($F160),0))-CL160-EJ160&lt;0.005,0,(GH159*(1+GH$5/Setup!$C$36)+IF($V160=15,N($F160),0))-CL160-EJ160)</f>
        <v>0</v>
      </c>
      <c r="GI160" s="48" t="n">
        <f aca="false">IF((GI159*(1+GI$5/Setup!$C$36)+IF($V160=16,N($F160),0))-CM160-EK160&lt;0.005,0,(GI159*(1+GI$5/Setup!$C$36)+IF($V160=16,N($F160),0))-CM160-EK160)</f>
        <v>0</v>
      </c>
      <c r="GJ160" s="48" t="n">
        <f aca="false">IF((GJ159*(1+GJ$5/Setup!$C$36)+IF($V160=17,N($F160),0))-CN160-EL160&lt;0.005,0,(GJ159*(1+GJ$5/Setup!$C$36)+IF($V160=17,N($F160),0))-CN160-EL160)</f>
        <v>0</v>
      </c>
      <c r="GK160" s="48" t="n">
        <f aca="false">IF((GK159*(1+GK$5/Setup!$C$36)+IF($V160=18,N($F160),0))-CO160-EM160&lt;0.005,0,(GK159*(1+GK$5/Setup!$C$36)+IF($V160=18,N($F160),0))-CO160-EM160)</f>
        <v>0</v>
      </c>
      <c r="GL160" s="48" t="n">
        <f aca="false">IF((GL159*(1+GL$5/Setup!$C$36)+IF($V160=19,N($F160),0))-CP160-EN160&lt;0.005,0,(GL159*(1+GL$5/Setup!$C$36)+IF($V160=19,N($F160),0))-CP160-EN160)</f>
        <v>0</v>
      </c>
      <c r="GM160" s="48" t="n">
        <f aca="false">IF((GM159*(1+GM$5/Setup!$C$36)+IF($V160=20,N($F160),0))-CQ160-EO160&lt;0.005,0,(GM159*(1+GM$5/Setup!$C$36)+IF($V160=20,N($F160),0))-CQ160-EO160)</f>
        <v>0</v>
      </c>
      <c r="GN160" s="48" t="n">
        <f aca="false">IF((GN159*(1+GN$5/Setup!$C$36)+IF($V160=21,N($F160),0))-CR160-EP160&lt;0.005,0,(GN159*(1+GN$5/Setup!$C$36)+IF($V160=21,N($F160),0))-CR160-EP160)</f>
        <v>0</v>
      </c>
      <c r="GO160" s="48" t="n">
        <f aca="false">IF((GO159*(1+GO$5/Setup!$C$36)+IF($V160=22,N($F160),0))-CS160-EQ160&lt;0.005,0,(GO159*(1+GO$5/Setup!$C$36)+IF($V160=22,N($F160),0))-CS160-EQ160)</f>
        <v>0</v>
      </c>
      <c r="GP160" s="48" t="n">
        <f aca="false">IF((GP159*(1+GP$5/Setup!$C$36)+IF($V160=23,N($F160),0))-CT160-ER160&lt;0.005,0,(GP159*(1+GP$5/Setup!$C$36)+IF($V160=23,N($F160),0))-CT160-ER160)</f>
        <v>0</v>
      </c>
      <c r="GQ160" s="48" t="n">
        <f aca="false">IF((GQ159*(1+GQ$5/Setup!$C$36)+IF($V160=24,N($F160),0))-CU160-ES160&lt;0.005,0,(GQ159*(1+GQ$5/Setup!$C$36)+IF($V160=24,N($F160),0))-CU160-ES160)</f>
        <v>0</v>
      </c>
      <c r="GR160" s="48" t="n">
        <f aca="false">IF((GR159*(1+GR$5/Setup!$C$36)+IF($V160=25,N($F160),0))-CV160-ET160&lt;0.005,0,(GR159*(1+GR$5/Setup!$C$36)+IF($V160=25,N($F160),0))-CV160-ET160)</f>
        <v>0</v>
      </c>
      <c r="GS160" s="48" t="n">
        <f aca="false">IF((GS159*(1+GS$5/Setup!$C$36)+IF($V160=26,N($F160),0))-CW160-EU160&lt;0.005,0,(GS159*(1+GS$5/Setup!$C$36)+IF($V160=26,N($F160),0))-CW160-EU160)</f>
        <v>0</v>
      </c>
      <c r="GT160" s="48" t="n">
        <f aca="false">IF((GT159*(1+GT$5/Setup!$C$36)+IF($V160=27,N($F160),0))-CX160-EV160&lt;0.005,0,(GT159*(1+GT$5/Setup!$C$36)+IF($V160=27,N($F160),0))-CX160-EV160)</f>
        <v>0</v>
      </c>
      <c r="GU160" s="48" t="n">
        <f aca="false">IF((GU159*(1+GU$5/Setup!$C$36)+IF($V160=28,N($F160),0))-CY160-EW160&lt;0.005,0,(GU159*(1+GU$5/Setup!$C$36)+IF($V160=28,N($F160),0))-CY160-EW160)</f>
        <v>0</v>
      </c>
      <c r="GV160" s="48" t="n">
        <f aca="false">IF((GV159*(1+GV$5/Setup!$C$36)+IF($V160=29,N($F160),0))-CZ160-EX160&lt;0.005,0,(GV159*(1+GV$5/Setup!$C$36)+IF($V160=29,N($F160),0))-CZ160-EX160)</f>
        <v>0</v>
      </c>
      <c r="GW160" s="48" t="n">
        <f aca="false">IF((GW159*(1+GW$5/Setup!$C$36)+IF($V160=30,N($F160),0))-DA160-EY160&lt;0.005,0,(GW159*(1+GW$5/Setup!$C$36)+IF($V160=30,N($F160),0))-DA160-EY160)</f>
        <v>0</v>
      </c>
      <c r="GX160" s="48" t="n">
        <f aca="false">IF((GX159*(1+GX$5/Setup!$C$36)+IF($V160=31,N($F160),0))-DB160-EZ160&lt;0.005,0,(GX159*(1+GX$5/Setup!$C$36)+IF($V160=31,N($F160),0))-DB160-EZ160)</f>
        <v>0</v>
      </c>
      <c r="GY160" s="48" t="n">
        <f aca="false">IF((GY159*(1+GY$5/Setup!$C$36)+IF($V160=32,N($F160),0))-DC160-FA160&lt;0.005,0,(GY159*(1+GY$5/Setup!$C$36)+IF($V160=32,N($F160),0))-DC160-FA160)</f>
        <v>0</v>
      </c>
      <c r="GZ160" s="48" t="n">
        <f aca="false">IF((GZ159*(1+GZ$5/Setup!$C$36)+IF($V160=33,N($F160),0))-DD160-FB160&lt;0.005,0,(GZ159*(1+GZ$5/Setup!$C$36)+IF($V160=33,N($F160),0))-DD160-FB160)</f>
        <v>0</v>
      </c>
      <c r="HA160" s="48" t="n">
        <f aca="false">IF((HA159*(1+HA$5/Setup!$C$36)+IF($V160=34,N($F160),0))-DE160-FC160&lt;0.005,0,(HA159*(1+HA$5/Setup!$C$36)+IF($V160=34,N($F160),0))-DE160-FC160)</f>
        <v>0</v>
      </c>
      <c r="HB160" s="48" t="n">
        <f aca="false">IF((HB159*(1+HB$5/Setup!$C$36)+IF($V160=35,N($F160),0))-DF160-FD160&lt;0.005,0,(HB159*(1+HB$5/Setup!$C$36)+IF($V160=35,N($F160),0))-DF160-FD160)</f>
        <v>0</v>
      </c>
      <c r="HC160" s="48" t="n">
        <f aca="false">IF((HC159*(1+HC$5/Setup!$C$36)+IF($V160=36,N($F160),0))-DG160-FE160&lt;0.005,0,(HC159*(1+HC$5/Setup!$C$36)+IF($V160=36,N($F160),0))-DG160-FE160)</f>
        <v>0</v>
      </c>
      <c r="HD160" s="48" t="n">
        <f aca="false">IF((HD159*(1+HD$5/Setup!$C$36)+IF($V160=37,N($F160),0))-DH160-FF160&lt;0.005,0,(HD159*(1+HD$5/Setup!$C$36)+IF($V160=37,N($F160),0))-DH160-FF160)</f>
        <v>0</v>
      </c>
      <c r="HE160" s="48" t="n">
        <f aca="false">IF((HE159*(1+HE$5/Setup!$C$36)+IF($V160=38,N($F160),0))-DI160-FG160&lt;0.005,0,(HE159*(1+HE$5/Setup!$C$36)+IF($V160=38,N($F160),0))-DI160-FG160)</f>
        <v>0</v>
      </c>
      <c r="HF160" s="48" t="n">
        <f aca="false">IF((HF159*(1+HF$5/Setup!$C$36)+IF($V160=39,N($F160),0))-DJ160-FH160&lt;0.005,0,(HF159*(1+HF$5/Setup!$C$36)+IF($V160=39,N($F160),0))-DJ160-FH160)</f>
        <v>0</v>
      </c>
      <c r="HG160" s="48" t="n">
        <f aca="false">IF((HG159*(1+HG$5/Setup!$C$36)+IF($V160=40,N($F160),0))-DK160-FI160&lt;0.005,0,(HG159*(1+HG$5/Setup!$C$36)+IF($V160=40,N($F160),0))-DK160-FI160)</f>
        <v>0</v>
      </c>
      <c r="HH160" s="48" t="n">
        <f aca="false">IF((HH159*(1+HH$5/Setup!$C$36)+IF($V160=41,N($F160),0))-DL160-FJ160&lt;0.005,0,(HH159*(1+HH$5/Setup!$C$36)+IF($V160=41,N($F160),0))-DL160-FJ160)</f>
        <v>0</v>
      </c>
      <c r="HI160" s="48" t="n">
        <f aca="false">IF((HI159*(1+HI$5/Setup!$C$36)+IF($V160=42,N($F160),0))-DM160-FK160&lt;0.005,0,(HI159*(1+HI$5/Setup!$C$36)+IF($V160=42,N($F160),0))-DM160-FK160)</f>
        <v>0</v>
      </c>
      <c r="HJ160" s="48" t="n">
        <f aca="false">IF((HJ159*(1+HJ$5/Setup!$C$36)+IF($V160=43,N($F160),0))-DN160-FL160&lt;0.005,0,(HJ159*(1+HJ$5/Setup!$C$36)+IF($V160=43,N($F160),0))-DN160-FL160)</f>
        <v>0</v>
      </c>
      <c r="HK160" s="48" t="n">
        <f aca="false">IF((HK159*(1+HK$5/Setup!$C$36)+IF($V160=44,N($F160),0))-DO160-FM160&lt;0.005,0,(HK159*(1+HK$5/Setup!$C$36)+IF($V160=44,N($F160),0))-DO160-FM160)</f>
        <v>0</v>
      </c>
      <c r="HL160" s="48" t="n">
        <f aca="false">IF((HL159*(1+HL$5/Setup!$C$36)+IF($V160=45,N($F160),0))-DP160-FN160&lt;0.005,0,(HL159*(1+HL$5/Setup!$C$36)+IF($V160=45,N($F160),0))-DP160-FN160)</f>
        <v>0</v>
      </c>
      <c r="HM160" s="48" t="n">
        <f aca="false">IF((HM159*(1+HM$5/Setup!$C$36)+IF($V160=46,N($F160),0))-DQ160-FO160&lt;0.005,0,(HM159*(1+HM$5/Setup!$C$36)+IF($V160=46,N($F160),0))-DQ160-FO160)</f>
        <v>0</v>
      </c>
      <c r="HN160" s="48" t="n">
        <f aca="false">IF((HN159*(1+HN$5/Setup!$C$36)+IF($V160=47,N($F160),0))-DR160-FP160&lt;0.005,0,(HN159*(1+HN$5/Setup!$C$36)+IF($V160=47,N($F160),0))-DR160-FP160)</f>
        <v>0</v>
      </c>
      <c r="HO160" s="48" t="n">
        <f aca="false">IF((HO159*(1+HO$5/Setup!$C$36)+IF($V160=48,N($F160),0))-DS160-FQ160&lt;0.005,0,(HO159*(1+HO$5/Setup!$C$36)+IF($V160=48,N($F160),0))-DS160-FQ160)</f>
        <v>0</v>
      </c>
      <c r="HP160" s="48" t="n">
        <f aca="false">IF((HP159*(1+HP$5/Setup!$C$36)+IF($V160=49,N($F160),0))-DT160-FR160&lt;0.005,0,(HP159*(1+HP$5/Setup!$C$36)+IF($V160=49,N($F160),0))-DT160-FR160)</f>
        <v>0</v>
      </c>
      <c r="HQ160" s="48" t="n">
        <f aca="false">IF((HQ159*(1+HQ$5/Setup!$C$36)+IF($V160=50,N($F160),0))-DU160-FS160&lt;0.005,0,(HQ159*(1+HQ$5/Setup!$C$36)+IF($V160=50,N($F160),0))-DU160-FS160)</f>
        <v>0</v>
      </c>
    </row>
    <row r="161" customFormat="false" ht="15" hidden="false" customHeight="false" outlineLevel="0" collapsed="false">
      <c r="A161" s="44" t="n">
        <v>153</v>
      </c>
      <c r="B161" s="45" t="n">
        <f aca="false">IF(Setup!$C$7="Every month",EDATE(Setup!$C$8,($A161-1)),IF(Setup!$C$7="Twice a month",DATE(YEAR(Setup!$C$8),MONTH(Setup!$C$8)+INT((($A161-1)+Setup!$C$41)/2),MIN(IF(MOD(($A161-1)+Setup!$C$41,2)=0,Setup!$C$39,Setup!$C$40),DAY(EOMONTH(DATE(YEAR(Setup!$C$8),MONTH(Setup!$C$8)+INT((($A161-1)+Setup!$C$41)/2),1),0)))),Setup!$C$8+($A161-1)*IF(Setup!$C$7="Every week",7,14)))</f>
        <v>48453</v>
      </c>
      <c r="C161" s="45" t="n">
        <f aca="false">IF(Setup!$C$7="Every month",EDATE(Setup!$C$8,$A161),IF(Setup!$C$7="Twice a month",DATE(YEAR(Setup!$C$8),MONTH(Setup!$C$8)+INT(($A161+Setup!$C$41)/2),MIN(IF(MOD($A161+Setup!$C$41,2)=0,Setup!$C$39,Setup!$C$40),DAY(EOMONTH(DATE(YEAR(Setup!$C$8),MONTH(Setup!$C$8)+INT(($A161+Setup!$C$41)/2),1),0)))),Setup!$C$8+$A161*IF(Setup!$C$7="Every week",7,14)))</f>
        <v>48467</v>
      </c>
      <c r="D161" s="46"/>
      <c r="E161" s="47"/>
      <c r="F161" s="47"/>
      <c r="G161" s="47"/>
      <c r="H161" s="47"/>
      <c r="I161" s="48" t="n">
        <f aca="false">N(Setup!$C$11)+N(E161)</f>
        <v>100</v>
      </c>
      <c r="J161" s="48" t="n">
        <f aca="false">MIN(Setup!$C$37,MAX(I161,0))</f>
        <v>9.23076923076923</v>
      </c>
      <c r="K161" s="48" t="n">
        <f aca="false">MIN(MAX(N(Setup!$C$14)-L160,0),MAX(I161-J161,0))</f>
        <v>0</v>
      </c>
      <c r="L161" s="48" t="n">
        <f aca="false">L160+K161-N(G161)</f>
        <v>500</v>
      </c>
      <c r="M161" s="48" t="n">
        <f aca="false">M160+J161-N(H161)</f>
        <v>1412.3076923077</v>
      </c>
      <c r="N161" s="48" t="n">
        <f aca="false">SUM(BX161:DU161)</f>
        <v>0</v>
      </c>
      <c r="O161" s="48" t="n">
        <f aca="false">SUM(Z161:BW161)-N161</f>
        <v>0</v>
      </c>
      <c r="P161" s="48" t="n">
        <f aca="false">MAX(I161-J161-K161,0)+O161</f>
        <v>90.7692307692308</v>
      </c>
      <c r="Q161" s="48" t="n">
        <f aca="false">SUM(DV161:FS161)</f>
        <v>0</v>
      </c>
      <c r="R161" s="49" t="n">
        <f aca="false">N161+J161+K161+Q161</f>
        <v>9.23076923076923</v>
      </c>
      <c r="S161" s="48" t="n">
        <f aca="false">T161-T160-N(F161)+N161+Q161</f>
        <v>0</v>
      </c>
      <c r="T161" s="49" t="n">
        <f aca="false">SUM(FT161:HQ161)</f>
        <v>0</v>
      </c>
      <c r="U161" s="44" t="str">
        <f aca="false">IF(T160&lt;0.005,"",INDEX(Helpers!$C$2:$C$51,IF(_xlfn.MINIFS($DV$6:$FS$6,DV161:FS161,"&gt;0.005")=0,V161,_xlfn.MINIFS($DV$6:$FS$6,DV161:FS161,"&gt;0.005"))))</f>
        <v/>
      </c>
      <c r="V161" s="44" t="n">
        <f aca="false">IF(_xlfn.MINIFS($FT$6:$HQ$6,FT160:HQ160,"&gt;0.005")=0,1,_xlfn.MINIFS($FT$6:$HQ$6,FT160:HQ160,"&gt;0.005"))</f>
        <v>1</v>
      </c>
      <c r="W161" s="44" t="n">
        <f aca="false">IF(AND(D161&lt;&gt;"Paid",T160&gt;0.005),1,0)</f>
        <v>0</v>
      </c>
      <c r="X161" s="48" t="n">
        <f aca="false">SUMPRODUCT(((Helpers!$G$2:$G$51*(1+(Helpers!$D$2:$D$51+0.000000001)/12)^(($B161-Setup!$C$8)/(365.25/12))-Helpers!$E$2:$E$51*((1+(Helpers!$D$2:$D$51+0.000000001)/12)^(($B161-Setup!$C$8)/(365.25/12))-1)/((Helpers!$D$2:$D$51+0.000000001)/12))&gt;0)*(Helpers!$G$2:$G$51*(1+(Helpers!$D$2:$D$51+0.000000001)/12)^(($B161-Setup!$C$8)/(365.25/12))-Helpers!$E$2:$E$51*((1+(Helpers!$D$2:$D$51+0.000000001)/12)^(($B161-Setup!$C$8)/(365.25/12))-1)/((Helpers!$D$2:$D$51+0.000000001)/12)))</f>
        <v>0</v>
      </c>
      <c r="Y161" s="48"/>
      <c r="Z161" s="48" t="n">
        <f aca="false">IF(OR(N(Z$5)=0,Z$6=""),0,Z$5*((DATE(YEAR($B161),MONTH($B161),MIN(Z$6,DAY(EOMONTH($B161,0))))&gt;=$B161)*(DATE(YEAR($B161),MONTH($B161),MIN(Z$6,DAY(EOMONTH($B161,0))))&lt;$C161)+(DATE(YEAR($B161),MONTH($B161)+1,MIN(Z$6,DAY(EOMONTH($B161,1))))&gt;=$B161)*(DATE(YEAR($B161),MONTH($B161)+1,MIN(Z$6,DAY(EOMONTH($B161,1))))&lt;$C161)))</f>
        <v>0</v>
      </c>
      <c r="AA161" s="48" t="n">
        <f aca="false">IF(OR(N(AA$5)=0,AA$6=""),0,AA$5*((DATE(YEAR($B161),MONTH($B161),MIN(AA$6,DAY(EOMONTH($B161,0))))&gt;=$B161)*(DATE(YEAR($B161),MONTH($B161),MIN(AA$6,DAY(EOMONTH($B161,0))))&lt;$C161)+(DATE(YEAR($B161),MONTH($B161)+1,MIN(AA$6,DAY(EOMONTH($B161,1))))&gt;=$B161)*(DATE(YEAR($B161),MONTH($B161)+1,MIN(AA$6,DAY(EOMONTH($B161,1))))&lt;$C161)))</f>
        <v>0</v>
      </c>
      <c r="AB161" s="48" t="n">
        <f aca="false">IF(OR(N(AB$5)=0,AB$6=""),0,AB$5*((DATE(YEAR($B161),MONTH($B161),MIN(AB$6,DAY(EOMONTH($B161,0))))&gt;=$B161)*(DATE(YEAR($B161),MONTH($B161),MIN(AB$6,DAY(EOMONTH($B161,0))))&lt;$C161)+(DATE(YEAR($B161),MONTH($B161)+1,MIN(AB$6,DAY(EOMONTH($B161,1))))&gt;=$B161)*(DATE(YEAR($B161),MONTH($B161)+1,MIN(AB$6,DAY(EOMONTH($B161,1))))&lt;$C161)))</f>
        <v>0</v>
      </c>
      <c r="AC161" s="48" t="n">
        <f aca="false">IF(OR(N(AC$5)=0,AC$6=""),0,AC$5*((DATE(YEAR($B161),MONTH($B161),MIN(AC$6,DAY(EOMONTH($B161,0))))&gt;=$B161)*(DATE(YEAR($B161),MONTH($B161),MIN(AC$6,DAY(EOMONTH($B161,0))))&lt;$C161)+(DATE(YEAR($B161),MONTH($B161)+1,MIN(AC$6,DAY(EOMONTH($B161,1))))&gt;=$B161)*(DATE(YEAR($B161),MONTH($B161)+1,MIN(AC$6,DAY(EOMONTH($B161,1))))&lt;$C161)))</f>
        <v>0</v>
      </c>
      <c r="AD161" s="48" t="n">
        <f aca="false">IF(OR(N(AD$5)=0,AD$6=""),0,AD$5*((DATE(YEAR($B161),MONTH($B161),MIN(AD$6,DAY(EOMONTH($B161,0))))&gt;=$B161)*(DATE(YEAR($B161),MONTH($B161),MIN(AD$6,DAY(EOMONTH($B161,0))))&lt;$C161)+(DATE(YEAR($B161),MONTH($B161)+1,MIN(AD$6,DAY(EOMONTH($B161,1))))&gt;=$B161)*(DATE(YEAR($B161),MONTH($B161)+1,MIN(AD$6,DAY(EOMONTH($B161,1))))&lt;$C161)))</f>
        <v>0</v>
      </c>
      <c r="AE161" s="48" t="n">
        <f aca="false">IF(OR(N(AE$5)=0,AE$6=""),0,AE$5*((DATE(YEAR($B161),MONTH($B161),MIN(AE$6,DAY(EOMONTH($B161,0))))&gt;=$B161)*(DATE(YEAR($B161),MONTH($B161),MIN(AE$6,DAY(EOMONTH($B161,0))))&lt;$C161)+(DATE(YEAR($B161),MONTH($B161)+1,MIN(AE$6,DAY(EOMONTH($B161,1))))&gt;=$B161)*(DATE(YEAR($B161),MONTH($B161)+1,MIN(AE$6,DAY(EOMONTH($B161,1))))&lt;$C161)))</f>
        <v>0</v>
      </c>
      <c r="AF161" s="48" t="n">
        <f aca="false">IF(OR(N(AF$5)=0,AF$6=""),0,AF$5*((DATE(YEAR($B161),MONTH($B161),MIN(AF$6,DAY(EOMONTH($B161,0))))&gt;=$B161)*(DATE(YEAR($B161),MONTH($B161),MIN(AF$6,DAY(EOMONTH($B161,0))))&lt;$C161)+(DATE(YEAR($B161),MONTH($B161)+1,MIN(AF$6,DAY(EOMONTH($B161,1))))&gt;=$B161)*(DATE(YEAR($B161),MONTH($B161)+1,MIN(AF$6,DAY(EOMONTH($B161,1))))&lt;$C161)))</f>
        <v>0</v>
      </c>
      <c r="AG161" s="48" t="n">
        <f aca="false">IF(OR(N(AG$5)=0,AG$6=""),0,AG$5*((DATE(YEAR($B161),MONTH($B161),MIN(AG$6,DAY(EOMONTH($B161,0))))&gt;=$B161)*(DATE(YEAR($B161),MONTH($B161),MIN(AG$6,DAY(EOMONTH($B161,0))))&lt;$C161)+(DATE(YEAR($B161),MONTH($B161)+1,MIN(AG$6,DAY(EOMONTH($B161,1))))&gt;=$B161)*(DATE(YEAR($B161),MONTH($B161)+1,MIN(AG$6,DAY(EOMONTH($B161,1))))&lt;$C161)))</f>
        <v>0</v>
      </c>
      <c r="AH161" s="48" t="n">
        <f aca="false">IF(OR(N(AH$5)=0,AH$6=""),0,AH$5*((DATE(YEAR($B161),MONTH($B161),MIN(AH$6,DAY(EOMONTH($B161,0))))&gt;=$B161)*(DATE(YEAR($B161),MONTH($B161),MIN(AH$6,DAY(EOMONTH($B161,0))))&lt;$C161)+(DATE(YEAR($B161),MONTH($B161)+1,MIN(AH$6,DAY(EOMONTH($B161,1))))&gt;=$B161)*(DATE(YEAR($B161),MONTH($B161)+1,MIN(AH$6,DAY(EOMONTH($B161,1))))&lt;$C161)))</f>
        <v>0</v>
      </c>
      <c r="AI161" s="48" t="n">
        <f aca="false">IF(OR(N(AI$5)=0,AI$6=""),0,AI$5*((DATE(YEAR($B161),MONTH($B161),MIN(AI$6,DAY(EOMONTH($B161,0))))&gt;=$B161)*(DATE(YEAR($B161),MONTH($B161),MIN(AI$6,DAY(EOMONTH($B161,0))))&lt;$C161)+(DATE(YEAR($B161),MONTH($B161)+1,MIN(AI$6,DAY(EOMONTH($B161,1))))&gt;=$B161)*(DATE(YEAR($B161),MONTH($B161)+1,MIN(AI$6,DAY(EOMONTH($B161,1))))&lt;$C161)))</f>
        <v>0</v>
      </c>
      <c r="AJ161" s="48" t="n">
        <f aca="false">IF(OR(N(AJ$5)=0,AJ$6=""),0,AJ$5*((DATE(YEAR($B161),MONTH($B161),MIN(AJ$6,DAY(EOMONTH($B161,0))))&gt;=$B161)*(DATE(YEAR($B161),MONTH($B161),MIN(AJ$6,DAY(EOMONTH($B161,0))))&lt;$C161)+(DATE(YEAR($B161),MONTH($B161)+1,MIN(AJ$6,DAY(EOMONTH($B161,1))))&gt;=$B161)*(DATE(YEAR($B161),MONTH($B161)+1,MIN(AJ$6,DAY(EOMONTH($B161,1))))&lt;$C161)))</f>
        <v>0</v>
      </c>
      <c r="AK161" s="48" t="n">
        <f aca="false">IF(OR(N(AK$5)=0,AK$6=""),0,AK$5*((DATE(YEAR($B161),MONTH($B161),MIN(AK$6,DAY(EOMONTH($B161,0))))&gt;=$B161)*(DATE(YEAR($B161),MONTH($B161),MIN(AK$6,DAY(EOMONTH($B161,0))))&lt;$C161)+(DATE(YEAR($B161),MONTH($B161)+1,MIN(AK$6,DAY(EOMONTH($B161,1))))&gt;=$B161)*(DATE(YEAR($B161),MONTH($B161)+1,MIN(AK$6,DAY(EOMONTH($B161,1))))&lt;$C161)))</f>
        <v>0</v>
      </c>
      <c r="AL161" s="48" t="n">
        <f aca="false">IF(OR(N(AL$5)=0,AL$6=""),0,AL$5*((DATE(YEAR($B161),MONTH($B161),MIN(AL$6,DAY(EOMONTH($B161,0))))&gt;=$B161)*(DATE(YEAR($B161),MONTH($B161),MIN(AL$6,DAY(EOMONTH($B161,0))))&lt;$C161)+(DATE(YEAR($B161),MONTH($B161)+1,MIN(AL$6,DAY(EOMONTH($B161,1))))&gt;=$B161)*(DATE(YEAR($B161),MONTH($B161)+1,MIN(AL$6,DAY(EOMONTH($B161,1))))&lt;$C161)))</f>
        <v>0</v>
      </c>
      <c r="AM161" s="48" t="n">
        <f aca="false">IF(OR(N(AM$5)=0,AM$6=""),0,AM$5*((DATE(YEAR($B161),MONTH($B161),MIN(AM$6,DAY(EOMONTH($B161,0))))&gt;=$B161)*(DATE(YEAR($B161),MONTH($B161),MIN(AM$6,DAY(EOMONTH($B161,0))))&lt;$C161)+(DATE(YEAR($B161),MONTH($B161)+1,MIN(AM$6,DAY(EOMONTH($B161,1))))&gt;=$B161)*(DATE(YEAR($B161),MONTH($B161)+1,MIN(AM$6,DAY(EOMONTH($B161,1))))&lt;$C161)))</f>
        <v>0</v>
      </c>
      <c r="AN161" s="48" t="n">
        <f aca="false">IF(OR(N(AN$5)=0,AN$6=""),0,AN$5*((DATE(YEAR($B161),MONTH($B161),MIN(AN$6,DAY(EOMONTH($B161,0))))&gt;=$B161)*(DATE(YEAR($B161),MONTH($B161),MIN(AN$6,DAY(EOMONTH($B161,0))))&lt;$C161)+(DATE(YEAR($B161),MONTH($B161)+1,MIN(AN$6,DAY(EOMONTH($B161,1))))&gt;=$B161)*(DATE(YEAR($B161),MONTH($B161)+1,MIN(AN$6,DAY(EOMONTH($B161,1))))&lt;$C161)))</f>
        <v>0</v>
      </c>
      <c r="AO161" s="48" t="n">
        <f aca="false">IF(OR(N(AO$5)=0,AO$6=""),0,AO$5*((DATE(YEAR($B161),MONTH($B161),MIN(AO$6,DAY(EOMONTH($B161,0))))&gt;=$B161)*(DATE(YEAR($B161),MONTH($B161),MIN(AO$6,DAY(EOMONTH($B161,0))))&lt;$C161)+(DATE(YEAR($B161),MONTH($B161)+1,MIN(AO$6,DAY(EOMONTH($B161,1))))&gt;=$B161)*(DATE(YEAR($B161),MONTH($B161)+1,MIN(AO$6,DAY(EOMONTH($B161,1))))&lt;$C161)))</f>
        <v>0</v>
      </c>
      <c r="AP161" s="48" t="n">
        <f aca="false">IF(OR(N(AP$5)=0,AP$6=""),0,AP$5*((DATE(YEAR($B161),MONTH($B161),MIN(AP$6,DAY(EOMONTH($B161,0))))&gt;=$B161)*(DATE(YEAR($B161),MONTH($B161),MIN(AP$6,DAY(EOMONTH($B161,0))))&lt;$C161)+(DATE(YEAR($B161),MONTH($B161)+1,MIN(AP$6,DAY(EOMONTH($B161,1))))&gt;=$B161)*(DATE(YEAR($B161),MONTH($B161)+1,MIN(AP$6,DAY(EOMONTH($B161,1))))&lt;$C161)))</f>
        <v>0</v>
      </c>
      <c r="AQ161" s="48" t="n">
        <f aca="false">IF(OR(N(AQ$5)=0,AQ$6=""),0,AQ$5*((DATE(YEAR($B161),MONTH($B161),MIN(AQ$6,DAY(EOMONTH($B161,0))))&gt;=$B161)*(DATE(YEAR($B161),MONTH($B161),MIN(AQ$6,DAY(EOMONTH($B161,0))))&lt;$C161)+(DATE(YEAR($B161),MONTH($B161)+1,MIN(AQ$6,DAY(EOMONTH($B161,1))))&gt;=$B161)*(DATE(YEAR($B161),MONTH($B161)+1,MIN(AQ$6,DAY(EOMONTH($B161,1))))&lt;$C161)))</f>
        <v>0</v>
      </c>
      <c r="AR161" s="48" t="n">
        <f aca="false">IF(OR(N(AR$5)=0,AR$6=""),0,AR$5*((DATE(YEAR($B161),MONTH($B161),MIN(AR$6,DAY(EOMONTH($B161,0))))&gt;=$B161)*(DATE(YEAR($B161),MONTH($B161),MIN(AR$6,DAY(EOMONTH($B161,0))))&lt;$C161)+(DATE(YEAR($B161),MONTH($B161)+1,MIN(AR$6,DAY(EOMONTH($B161,1))))&gt;=$B161)*(DATE(YEAR($B161),MONTH($B161)+1,MIN(AR$6,DAY(EOMONTH($B161,1))))&lt;$C161)))</f>
        <v>0</v>
      </c>
      <c r="AS161" s="48" t="n">
        <f aca="false">IF(OR(N(AS$5)=0,AS$6=""),0,AS$5*((DATE(YEAR($B161),MONTH($B161),MIN(AS$6,DAY(EOMONTH($B161,0))))&gt;=$B161)*(DATE(YEAR($B161),MONTH($B161),MIN(AS$6,DAY(EOMONTH($B161,0))))&lt;$C161)+(DATE(YEAR($B161),MONTH($B161)+1,MIN(AS$6,DAY(EOMONTH($B161,1))))&gt;=$B161)*(DATE(YEAR($B161),MONTH($B161)+1,MIN(AS$6,DAY(EOMONTH($B161,1))))&lt;$C161)))</f>
        <v>0</v>
      </c>
      <c r="AT161" s="48" t="n">
        <f aca="false">IF(OR(N(AT$5)=0,AT$6=""),0,AT$5*((DATE(YEAR($B161),MONTH($B161),MIN(AT$6,DAY(EOMONTH($B161,0))))&gt;=$B161)*(DATE(YEAR($B161),MONTH($B161),MIN(AT$6,DAY(EOMONTH($B161,0))))&lt;$C161)+(DATE(YEAR($B161),MONTH($B161)+1,MIN(AT$6,DAY(EOMONTH($B161,1))))&gt;=$B161)*(DATE(YEAR($B161),MONTH($B161)+1,MIN(AT$6,DAY(EOMONTH($B161,1))))&lt;$C161)))</f>
        <v>0</v>
      </c>
      <c r="AU161" s="48" t="n">
        <f aca="false">IF(OR(N(AU$5)=0,AU$6=""),0,AU$5*((DATE(YEAR($B161),MONTH($B161),MIN(AU$6,DAY(EOMONTH($B161,0))))&gt;=$B161)*(DATE(YEAR($B161),MONTH($B161),MIN(AU$6,DAY(EOMONTH($B161,0))))&lt;$C161)+(DATE(YEAR($B161),MONTH($B161)+1,MIN(AU$6,DAY(EOMONTH($B161,1))))&gt;=$B161)*(DATE(YEAR($B161),MONTH($B161)+1,MIN(AU$6,DAY(EOMONTH($B161,1))))&lt;$C161)))</f>
        <v>0</v>
      </c>
      <c r="AV161" s="48" t="n">
        <f aca="false">IF(OR(N(AV$5)=0,AV$6=""),0,AV$5*((DATE(YEAR($B161),MONTH($B161),MIN(AV$6,DAY(EOMONTH($B161,0))))&gt;=$B161)*(DATE(YEAR($B161),MONTH($B161),MIN(AV$6,DAY(EOMONTH($B161,0))))&lt;$C161)+(DATE(YEAR($B161),MONTH($B161)+1,MIN(AV$6,DAY(EOMONTH($B161,1))))&gt;=$B161)*(DATE(YEAR($B161),MONTH($B161)+1,MIN(AV$6,DAY(EOMONTH($B161,1))))&lt;$C161)))</f>
        <v>0</v>
      </c>
      <c r="AW161" s="48" t="n">
        <f aca="false">IF(OR(N(AW$5)=0,AW$6=""),0,AW$5*((DATE(YEAR($B161),MONTH($B161),MIN(AW$6,DAY(EOMONTH($B161,0))))&gt;=$B161)*(DATE(YEAR($B161),MONTH($B161),MIN(AW$6,DAY(EOMONTH($B161,0))))&lt;$C161)+(DATE(YEAR($B161),MONTH($B161)+1,MIN(AW$6,DAY(EOMONTH($B161,1))))&gt;=$B161)*(DATE(YEAR($B161),MONTH($B161)+1,MIN(AW$6,DAY(EOMONTH($B161,1))))&lt;$C161)))</f>
        <v>0</v>
      </c>
      <c r="AX161" s="48" t="n">
        <f aca="false">IF(OR(N(AX$5)=0,AX$6=""),0,AX$5*((DATE(YEAR($B161),MONTH($B161),MIN(AX$6,DAY(EOMONTH($B161,0))))&gt;=$B161)*(DATE(YEAR($B161),MONTH($B161),MIN(AX$6,DAY(EOMONTH($B161,0))))&lt;$C161)+(DATE(YEAR($B161),MONTH($B161)+1,MIN(AX$6,DAY(EOMONTH($B161,1))))&gt;=$B161)*(DATE(YEAR($B161),MONTH($B161)+1,MIN(AX$6,DAY(EOMONTH($B161,1))))&lt;$C161)))</f>
        <v>0</v>
      </c>
      <c r="AY161" s="48" t="n">
        <f aca="false">IF(OR(N(AY$5)=0,AY$6=""),0,AY$5*((DATE(YEAR($B161),MONTH($B161),MIN(AY$6,DAY(EOMONTH($B161,0))))&gt;=$B161)*(DATE(YEAR($B161),MONTH($B161),MIN(AY$6,DAY(EOMONTH($B161,0))))&lt;$C161)+(DATE(YEAR($B161),MONTH($B161)+1,MIN(AY$6,DAY(EOMONTH($B161,1))))&gt;=$B161)*(DATE(YEAR($B161),MONTH($B161)+1,MIN(AY$6,DAY(EOMONTH($B161,1))))&lt;$C161)))</f>
        <v>0</v>
      </c>
      <c r="AZ161" s="48" t="n">
        <f aca="false">IF(OR(N(AZ$5)=0,AZ$6=""),0,AZ$5*((DATE(YEAR($B161),MONTH($B161),MIN(AZ$6,DAY(EOMONTH($B161,0))))&gt;=$B161)*(DATE(YEAR($B161),MONTH($B161),MIN(AZ$6,DAY(EOMONTH($B161,0))))&lt;$C161)+(DATE(YEAR($B161),MONTH($B161)+1,MIN(AZ$6,DAY(EOMONTH($B161,1))))&gt;=$B161)*(DATE(YEAR($B161),MONTH($B161)+1,MIN(AZ$6,DAY(EOMONTH($B161,1))))&lt;$C161)))</f>
        <v>0</v>
      </c>
      <c r="BA161" s="48" t="n">
        <f aca="false">IF(OR(N(BA$5)=0,BA$6=""),0,BA$5*((DATE(YEAR($B161),MONTH($B161),MIN(BA$6,DAY(EOMONTH($B161,0))))&gt;=$B161)*(DATE(YEAR($B161),MONTH($B161),MIN(BA$6,DAY(EOMONTH($B161,0))))&lt;$C161)+(DATE(YEAR($B161),MONTH($B161)+1,MIN(BA$6,DAY(EOMONTH($B161,1))))&gt;=$B161)*(DATE(YEAR($B161),MONTH($B161)+1,MIN(BA$6,DAY(EOMONTH($B161,1))))&lt;$C161)))</f>
        <v>0</v>
      </c>
      <c r="BB161" s="48" t="n">
        <f aca="false">IF(OR(N(BB$5)=0,BB$6=""),0,BB$5*((DATE(YEAR($B161),MONTH($B161),MIN(BB$6,DAY(EOMONTH($B161,0))))&gt;=$B161)*(DATE(YEAR($B161),MONTH($B161),MIN(BB$6,DAY(EOMONTH($B161,0))))&lt;$C161)+(DATE(YEAR($B161),MONTH($B161)+1,MIN(BB$6,DAY(EOMONTH($B161,1))))&gt;=$B161)*(DATE(YEAR($B161),MONTH($B161)+1,MIN(BB$6,DAY(EOMONTH($B161,1))))&lt;$C161)))</f>
        <v>0</v>
      </c>
      <c r="BC161" s="48" t="n">
        <f aca="false">IF(OR(N(BC$5)=0,BC$6=""),0,BC$5*((DATE(YEAR($B161),MONTH($B161),MIN(BC$6,DAY(EOMONTH($B161,0))))&gt;=$B161)*(DATE(YEAR($B161),MONTH($B161),MIN(BC$6,DAY(EOMONTH($B161,0))))&lt;$C161)+(DATE(YEAR($B161),MONTH($B161)+1,MIN(BC$6,DAY(EOMONTH($B161,1))))&gt;=$B161)*(DATE(YEAR($B161),MONTH($B161)+1,MIN(BC$6,DAY(EOMONTH($B161,1))))&lt;$C161)))</f>
        <v>0</v>
      </c>
      <c r="BD161" s="48" t="n">
        <f aca="false">IF(OR(N(BD$5)=0,BD$6=""),0,BD$5*((DATE(YEAR($B161),MONTH($B161),MIN(BD$6,DAY(EOMONTH($B161,0))))&gt;=$B161)*(DATE(YEAR($B161),MONTH($B161),MIN(BD$6,DAY(EOMONTH($B161,0))))&lt;$C161)+(DATE(YEAR($B161),MONTH($B161)+1,MIN(BD$6,DAY(EOMONTH($B161,1))))&gt;=$B161)*(DATE(YEAR($B161),MONTH($B161)+1,MIN(BD$6,DAY(EOMONTH($B161,1))))&lt;$C161)))</f>
        <v>0</v>
      </c>
      <c r="BE161" s="48" t="n">
        <f aca="false">IF(OR(N(BE$5)=0,BE$6=""),0,BE$5*((DATE(YEAR($B161),MONTH($B161),MIN(BE$6,DAY(EOMONTH($B161,0))))&gt;=$B161)*(DATE(YEAR($B161),MONTH($B161),MIN(BE$6,DAY(EOMONTH($B161,0))))&lt;$C161)+(DATE(YEAR($B161),MONTH($B161)+1,MIN(BE$6,DAY(EOMONTH($B161,1))))&gt;=$B161)*(DATE(YEAR($B161),MONTH($B161)+1,MIN(BE$6,DAY(EOMONTH($B161,1))))&lt;$C161)))</f>
        <v>0</v>
      </c>
      <c r="BF161" s="48" t="n">
        <f aca="false">IF(OR(N(BF$5)=0,BF$6=""),0,BF$5*((DATE(YEAR($B161),MONTH($B161),MIN(BF$6,DAY(EOMONTH($B161,0))))&gt;=$B161)*(DATE(YEAR($B161),MONTH($B161),MIN(BF$6,DAY(EOMONTH($B161,0))))&lt;$C161)+(DATE(YEAR($B161),MONTH($B161)+1,MIN(BF$6,DAY(EOMONTH($B161,1))))&gt;=$B161)*(DATE(YEAR($B161),MONTH($B161)+1,MIN(BF$6,DAY(EOMONTH($B161,1))))&lt;$C161)))</f>
        <v>0</v>
      </c>
      <c r="BG161" s="48" t="n">
        <f aca="false">IF(OR(N(BG$5)=0,BG$6=""),0,BG$5*((DATE(YEAR($B161),MONTH($B161),MIN(BG$6,DAY(EOMONTH($B161,0))))&gt;=$B161)*(DATE(YEAR($B161),MONTH($B161),MIN(BG$6,DAY(EOMONTH($B161,0))))&lt;$C161)+(DATE(YEAR($B161),MONTH($B161)+1,MIN(BG$6,DAY(EOMONTH($B161,1))))&gt;=$B161)*(DATE(YEAR($B161),MONTH($B161)+1,MIN(BG$6,DAY(EOMONTH($B161,1))))&lt;$C161)))</f>
        <v>0</v>
      </c>
      <c r="BH161" s="48" t="n">
        <f aca="false">IF(OR(N(BH$5)=0,BH$6=""),0,BH$5*((DATE(YEAR($B161),MONTH($B161),MIN(BH$6,DAY(EOMONTH($B161,0))))&gt;=$B161)*(DATE(YEAR($B161),MONTH($B161),MIN(BH$6,DAY(EOMONTH($B161,0))))&lt;$C161)+(DATE(YEAR($B161),MONTH($B161)+1,MIN(BH$6,DAY(EOMONTH($B161,1))))&gt;=$B161)*(DATE(YEAR($B161),MONTH($B161)+1,MIN(BH$6,DAY(EOMONTH($B161,1))))&lt;$C161)))</f>
        <v>0</v>
      </c>
      <c r="BI161" s="48" t="n">
        <f aca="false">IF(OR(N(BI$5)=0,BI$6=""),0,BI$5*((DATE(YEAR($B161),MONTH($B161),MIN(BI$6,DAY(EOMONTH($B161,0))))&gt;=$B161)*(DATE(YEAR($B161),MONTH($B161),MIN(BI$6,DAY(EOMONTH($B161,0))))&lt;$C161)+(DATE(YEAR($B161),MONTH($B161)+1,MIN(BI$6,DAY(EOMONTH($B161,1))))&gt;=$B161)*(DATE(YEAR($B161),MONTH($B161)+1,MIN(BI$6,DAY(EOMONTH($B161,1))))&lt;$C161)))</f>
        <v>0</v>
      </c>
      <c r="BJ161" s="48" t="n">
        <f aca="false">IF(OR(N(BJ$5)=0,BJ$6=""),0,BJ$5*((DATE(YEAR($B161),MONTH($B161),MIN(BJ$6,DAY(EOMONTH($B161,0))))&gt;=$B161)*(DATE(YEAR($B161),MONTH($B161),MIN(BJ$6,DAY(EOMONTH($B161,0))))&lt;$C161)+(DATE(YEAR($B161),MONTH($B161)+1,MIN(BJ$6,DAY(EOMONTH($B161,1))))&gt;=$B161)*(DATE(YEAR($B161),MONTH($B161)+1,MIN(BJ$6,DAY(EOMONTH($B161,1))))&lt;$C161)))</f>
        <v>0</v>
      </c>
      <c r="BK161" s="48" t="n">
        <f aca="false">IF(OR(N(BK$5)=0,BK$6=""),0,BK$5*((DATE(YEAR($B161),MONTH($B161),MIN(BK$6,DAY(EOMONTH($B161,0))))&gt;=$B161)*(DATE(YEAR($B161),MONTH($B161),MIN(BK$6,DAY(EOMONTH($B161,0))))&lt;$C161)+(DATE(YEAR($B161),MONTH($B161)+1,MIN(BK$6,DAY(EOMONTH($B161,1))))&gt;=$B161)*(DATE(YEAR($B161),MONTH($B161)+1,MIN(BK$6,DAY(EOMONTH($B161,1))))&lt;$C161)))</f>
        <v>0</v>
      </c>
      <c r="BL161" s="48" t="n">
        <f aca="false">IF(OR(N(BL$5)=0,BL$6=""),0,BL$5*((DATE(YEAR($B161),MONTH($B161),MIN(BL$6,DAY(EOMONTH($B161,0))))&gt;=$B161)*(DATE(YEAR($B161),MONTH($B161),MIN(BL$6,DAY(EOMONTH($B161,0))))&lt;$C161)+(DATE(YEAR($B161),MONTH($B161)+1,MIN(BL$6,DAY(EOMONTH($B161,1))))&gt;=$B161)*(DATE(YEAR($B161),MONTH($B161)+1,MIN(BL$6,DAY(EOMONTH($B161,1))))&lt;$C161)))</f>
        <v>0</v>
      </c>
      <c r="BM161" s="48" t="n">
        <f aca="false">IF(OR(N(BM$5)=0,BM$6=""),0,BM$5*((DATE(YEAR($B161),MONTH($B161),MIN(BM$6,DAY(EOMONTH($B161,0))))&gt;=$B161)*(DATE(YEAR($B161),MONTH($B161),MIN(BM$6,DAY(EOMONTH($B161,0))))&lt;$C161)+(DATE(YEAR($B161),MONTH($B161)+1,MIN(BM$6,DAY(EOMONTH($B161,1))))&gt;=$B161)*(DATE(YEAR($B161),MONTH($B161)+1,MIN(BM$6,DAY(EOMONTH($B161,1))))&lt;$C161)))</f>
        <v>0</v>
      </c>
      <c r="BN161" s="48" t="n">
        <f aca="false">IF(OR(N(BN$5)=0,BN$6=""),0,BN$5*((DATE(YEAR($B161),MONTH($B161),MIN(BN$6,DAY(EOMONTH($B161,0))))&gt;=$B161)*(DATE(YEAR($B161),MONTH($B161),MIN(BN$6,DAY(EOMONTH($B161,0))))&lt;$C161)+(DATE(YEAR($B161),MONTH($B161)+1,MIN(BN$6,DAY(EOMONTH($B161,1))))&gt;=$B161)*(DATE(YEAR($B161),MONTH($B161)+1,MIN(BN$6,DAY(EOMONTH($B161,1))))&lt;$C161)))</f>
        <v>0</v>
      </c>
      <c r="BO161" s="48" t="n">
        <f aca="false">IF(OR(N(BO$5)=0,BO$6=""),0,BO$5*((DATE(YEAR($B161),MONTH($B161),MIN(BO$6,DAY(EOMONTH($B161,0))))&gt;=$B161)*(DATE(YEAR($B161),MONTH($B161),MIN(BO$6,DAY(EOMONTH($B161,0))))&lt;$C161)+(DATE(YEAR($B161),MONTH($B161)+1,MIN(BO$6,DAY(EOMONTH($B161,1))))&gt;=$B161)*(DATE(YEAR($B161),MONTH($B161)+1,MIN(BO$6,DAY(EOMONTH($B161,1))))&lt;$C161)))</f>
        <v>0</v>
      </c>
      <c r="BP161" s="48" t="n">
        <f aca="false">IF(OR(N(BP$5)=0,BP$6=""),0,BP$5*((DATE(YEAR($B161),MONTH($B161),MIN(BP$6,DAY(EOMONTH($B161,0))))&gt;=$B161)*(DATE(YEAR($B161),MONTH($B161),MIN(BP$6,DAY(EOMONTH($B161,0))))&lt;$C161)+(DATE(YEAR($B161),MONTH($B161)+1,MIN(BP$6,DAY(EOMONTH($B161,1))))&gt;=$B161)*(DATE(YEAR($B161),MONTH($B161)+1,MIN(BP$6,DAY(EOMONTH($B161,1))))&lt;$C161)))</f>
        <v>0</v>
      </c>
      <c r="BQ161" s="48" t="n">
        <f aca="false">IF(OR(N(BQ$5)=0,BQ$6=""),0,BQ$5*((DATE(YEAR($B161),MONTH($B161),MIN(BQ$6,DAY(EOMONTH($B161,0))))&gt;=$B161)*(DATE(YEAR($B161),MONTH($B161),MIN(BQ$6,DAY(EOMONTH($B161,0))))&lt;$C161)+(DATE(YEAR($B161),MONTH($B161)+1,MIN(BQ$6,DAY(EOMONTH($B161,1))))&gt;=$B161)*(DATE(YEAR($B161),MONTH($B161)+1,MIN(BQ$6,DAY(EOMONTH($B161,1))))&lt;$C161)))</f>
        <v>0</v>
      </c>
      <c r="BR161" s="48" t="n">
        <f aca="false">IF(OR(N(BR$5)=0,BR$6=""),0,BR$5*((DATE(YEAR($B161),MONTH($B161),MIN(BR$6,DAY(EOMONTH($B161,0))))&gt;=$B161)*(DATE(YEAR($B161),MONTH($B161),MIN(BR$6,DAY(EOMONTH($B161,0))))&lt;$C161)+(DATE(YEAR($B161),MONTH($B161)+1,MIN(BR$6,DAY(EOMONTH($B161,1))))&gt;=$B161)*(DATE(YEAR($B161),MONTH($B161)+1,MIN(BR$6,DAY(EOMONTH($B161,1))))&lt;$C161)))</f>
        <v>0</v>
      </c>
      <c r="BS161" s="48" t="n">
        <f aca="false">IF(OR(N(BS$5)=0,BS$6=""),0,BS$5*((DATE(YEAR($B161),MONTH($B161),MIN(BS$6,DAY(EOMONTH($B161,0))))&gt;=$B161)*(DATE(YEAR($B161),MONTH($B161),MIN(BS$6,DAY(EOMONTH($B161,0))))&lt;$C161)+(DATE(YEAR($B161),MONTH($B161)+1,MIN(BS$6,DAY(EOMONTH($B161,1))))&gt;=$B161)*(DATE(YEAR($B161),MONTH($B161)+1,MIN(BS$6,DAY(EOMONTH($B161,1))))&lt;$C161)))</f>
        <v>0</v>
      </c>
      <c r="BT161" s="48" t="n">
        <f aca="false">IF(OR(N(BT$5)=0,BT$6=""),0,BT$5*((DATE(YEAR($B161),MONTH($B161),MIN(BT$6,DAY(EOMONTH($B161,0))))&gt;=$B161)*(DATE(YEAR($B161),MONTH($B161),MIN(BT$6,DAY(EOMONTH($B161,0))))&lt;$C161)+(DATE(YEAR($B161),MONTH($B161)+1,MIN(BT$6,DAY(EOMONTH($B161,1))))&gt;=$B161)*(DATE(YEAR($B161),MONTH($B161)+1,MIN(BT$6,DAY(EOMONTH($B161,1))))&lt;$C161)))</f>
        <v>0</v>
      </c>
      <c r="BU161" s="48" t="n">
        <f aca="false">IF(OR(N(BU$5)=0,BU$6=""),0,BU$5*((DATE(YEAR($B161),MONTH($B161),MIN(BU$6,DAY(EOMONTH($B161,0))))&gt;=$B161)*(DATE(YEAR($B161),MONTH($B161),MIN(BU$6,DAY(EOMONTH($B161,0))))&lt;$C161)+(DATE(YEAR($B161),MONTH($B161)+1,MIN(BU$6,DAY(EOMONTH($B161,1))))&gt;=$B161)*(DATE(YEAR($B161),MONTH($B161)+1,MIN(BU$6,DAY(EOMONTH($B161,1))))&lt;$C161)))</f>
        <v>0</v>
      </c>
      <c r="BV161" s="48" t="n">
        <f aca="false">IF(OR(N(BV$5)=0,BV$6=""),0,BV$5*((DATE(YEAR($B161),MONTH($B161),MIN(BV$6,DAY(EOMONTH($B161,0))))&gt;=$B161)*(DATE(YEAR($B161),MONTH($B161),MIN(BV$6,DAY(EOMONTH($B161,0))))&lt;$C161)+(DATE(YEAR($B161),MONTH($B161)+1,MIN(BV$6,DAY(EOMONTH($B161,1))))&gt;=$B161)*(DATE(YEAR($B161),MONTH($B161)+1,MIN(BV$6,DAY(EOMONTH($B161,1))))&lt;$C161)))</f>
        <v>0</v>
      </c>
      <c r="BW161" s="48" t="n">
        <f aca="false">IF(OR(N(BW$5)=0,BW$6=""),0,BW$5*((DATE(YEAR($B161),MONTH($B161),MIN(BW$6,DAY(EOMONTH($B161,0))))&gt;=$B161)*(DATE(YEAR($B161),MONTH($B161),MIN(BW$6,DAY(EOMONTH($B161,0))))&lt;$C161)+(DATE(YEAR($B161),MONTH($B161)+1,MIN(BW$6,DAY(EOMONTH($B161,1))))&gt;=$B161)*(DATE(YEAR($B161),MONTH($B161)+1,MIN(BW$6,DAY(EOMONTH($B161,1))))&lt;$C161)))</f>
        <v>0</v>
      </c>
      <c r="BX161" s="48" t="n">
        <f aca="false">MIN(Z161,(FT160*(1+FT$5/Setup!$C$36)+IF($V161=1,N($F161),0)))</f>
        <v>0</v>
      </c>
      <c r="BY161" s="48" t="n">
        <f aca="false">MIN(AA161,(FU160*(1+FU$5/Setup!$C$36)+IF($V161=2,N($F161),0)))</f>
        <v>0</v>
      </c>
      <c r="BZ161" s="48" t="n">
        <f aca="false">MIN(AB161,(FV160*(1+FV$5/Setup!$C$36)+IF($V161=3,N($F161),0)))</f>
        <v>0</v>
      </c>
      <c r="CA161" s="48" t="n">
        <f aca="false">MIN(AC161,(FW160*(1+FW$5/Setup!$C$36)+IF($V161=4,N($F161),0)))</f>
        <v>0</v>
      </c>
      <c r="CB161" s="48" t="n">
        <f aca="false">MIN(AD161,(FX160*(1+FX$5/Setup!$C$36)+IF($V161=5,N($F161),0)))</f>
        <v>0</v>
      </c>
      <c r="CC161" s="48" t="n">
        <f aca="false">MIN(AE161,(FY160*(1+FY$5/Setup!$C$36)+IF($V161=6,N($F161),0)))</f>
        <v>0</v>
      </c>
      <c r="CD161" s="48" t="n">
        <f aca="false">MIN(AF161,(FZ160*(1+FZ$5/Setup!$C$36)+IF($V161=7,N($F161),0)))</f>
        <v>0</v>
      </c>
      <c r="CE161" s="48" t="n">
        <f aca="false">MIN(AG161,(GA160*(1+GA$5/Setup!$C$36)+IF($V161=8,N($F161),0)))</f>
        <v>0</v>
      </c>
      <c r="CF161" s="48" t="n">
        <f aca="false">MIN(AH161,(GB160*(1+GB$5/Setup!$C$36)+IF($V161=9,N($F161),0)))</f>
        <v>0</v>
      </c>
      <c r="CG161" s="48" t="n">
        <f aca="false">MIN(AI161,(GC160*(1+GC$5/Setup!$C$36)+IF($V161=10,N($F161),0)))</f>
        <v>0</v>
      </c>
      <c r="CH161" s="48" t="n">
        <f aca="false">MIN(AJ161,(GD160*(1+GD$5/Setup!$C$36)+IF($V161=11,N($F161),0)))</f>
        <v>0</v>
      </c>
      <c r="CI161" s="48" t="n">
        <f aca="false">MIN(AK161,(GE160*(1+GE$5/Setup!$C$36)+IF($V161=12,N($F161),0)))</f>
        <v>0</v>
      </c>
      <c r="CJ161" s="48" t="n">
        <f aca="false">MIN(AL161,(GF160*(1+GF$5/Setup!$C$36)+IF($V161=13,N($F161),0)))</f>
        <v>0</v>
      </c>
      <c r="CK161" s="48" t="n">
        <f aca="false">MIN(AM161,(GG160*(1+GG$5/Setup!$C$36)+IF($V161=14,N($F161),0)))</f>
        <v>0</v>
      </c>
      <c r="CL161" s="48" t="n">
        <f aca="false">MIN(AN161,(GH160*(1+GH$5/Setup!$C$36)+IF($V161=15,N($F161),0)))</f>
        <v>0</v>
      </c>
      <c r="CM161" s="48" t="n">
        <f aca="false">MIN(AO161,(GI160*(1+GI$5/Setup!$C$36)+IF($V161=16,N($F161),0)))</f>
        <v>0</v>
      </c>
      <c r="CN161" s="48" t="n">
        <f aca="false">MIN(AP161,(GJ160*(1+GJ$5/Setup!$C$36)+IF($V161=17,N($F161),0)))</f>
        <v>0</v>
      </c>
      <c r="CO161" s="48" t="n">
        <f aca="false">MIN(AQ161,(GK160*(1+GK$5/Setup!$C$36)+IF($V161=18,N($F161),0)))</f>
        <v>0</v>
      </c>
      <c r="CP161" s="48" t="n">
        <f aca="false">MIN(AR161,(GL160*(1+GL$5/Setup!$C$36)+IF($V161=19,N($F161),0)))</f>
        <v>0</v>
      </c>
      <c r="CQ161" s="48" t="n">
        <f aca="false">MIN(AS161,(GM160*(1+GM$5/Setup!$C$36)+IF($V161=20,N($F161),0)))</f>
        <v>0</v>
      </c>
      <c r="CR161" s="48" t="n">
        <f aca="false">MIN(AT161,(GN160*(1+GN$5/Setup!$C$36)+IF($V161=21,N($F161),0)))</f>
        <v>0</v>
      </c>
      <c r="CS161" s="48" t="n">
        <f aca="false">MIN(AU161,(GO160*(1+GO$5/Setup!$C$36)+IF($V161=22,N($F161),0)))</f>
        <v>0</v>
      </c>
      <c r="CT161" s="48" t="n">
        <f aca="false">MIN(AV161,(GP160*(1+GP$5/Setup!$C$36)+IF($V161=23,N($F161),0)))</f>
        <v>0</v>
      </c>
      <c r="CU161" s="48" t="n">
        <f aca="false">MIN(AW161,(GQ160*(1+GQ$5/Setup!$C$36)+IF($V161=24,N($F161),0)))</f>
        <v>0</v>
      </c>
      <c r="CV161" s="48" t="n">
        <f aca="false">MIN(AX161,(GR160*(1+GR$5/Setup!$C$36)+IF($V161=25,N($F161),0)))</f>
        <v>0</v>
      </c>
      <c r="CW161" s="48" t="n">
        <f aca="false">MIN(AY161,(GS160*(1+GS$5/Setup!$C$36)+IF($V161=26,N($F161),0)))</f>
        <v>0</v>
      </c>
      <c r="CX161" s="48" t="n">
        <f aca="false">MIN(AZ161,(GT160*(1+GT$5/Setup!$C$36)+IF($V161=27,N($F161),0)))</f>
        <v>0</v>
      </c>
      <c r="CY161" s="48" t="n">
        <f aca="false">MIN(BA161,(GU160*(1+GU$5/Setup!$C$36)+IF($V161=28,N($F161),0)))</f>
        <v>0</v>
      </c>
      <c r="CZ161" s="48" t="n">
        <f aca="false">MIN(BB161,(GV160*(1+GV$5/Setup!$C$36)+IF($V161=29,N($F161),0)))</f>
        <v>0</v>
      </c>
      <c r="DA161" s="48" t="n">
        <f aca="false">MIN(BC161,(GW160*(1+GW$5/Setup!$C$36)+IF($V161=30,N($F161),0)))</f>
        <v>0</v>
      </c>
      <c r="DB161" s="48" t="n">
        <f aca="false">MIN(BD161,(GX160*(1+GX$5/Setup!$C$36)+IF($V161=31,N($F161),0)))</f>
        <v>0</v>
      </c>
      <c r="DC161" s="48" t="n">
        <f aca="false">MIN(BE161,(GY160*(1+GY$5/Setup!$C$36)+IF($V161=32,N($F161),0)))</f>
        <v>0</v>
      </c>
      <c r="DD161" s="48" t="n">
        <f aca="false">MIN(BF161,(GZ160*(1+GZ$5/Setup!$C$36)+IF($V161=33,N($F161),0)))</f>
        <v>0</v>
      </c>
      <c r="DE161" s="48" t="n">
        <f aca="false">MIN(BG161,(HA160*(1+HA$5/Setup!$C$36)+IF($V161=34,N($F161),0)))</f>
        <v>0</v>
      </c>
      <c r="DF161" s="48" t="n">
        <f aca="false">MIN(BH161,(HB160*(1+HB$5/Setup!$C$36)+IF($V161=35,N($F161),0)))</f>
        <v>0</v>
      </c>
      <c r="DG161" s="48" t="n">
        <f aca="false">MIN(BI161,(HC160*(1+HC$5/Setup!$C$36)+IF($V161=36,N($F161),0)))</f>
        <v>0</v>
      </c>
      <c r="DH161" s="48" t="n">
        <f aca="false">MIN(BJ161,(HD160*(1+HD$5/Setup!$C$36)+IF($V161=37,N($F161),0)))</f>
        <v>0</v>
      </c>
      <c r="DI161" s="48" t="n">
        <f aca="false">MIN(BK161,(HE160*(1+HE$5/Setup!$C$36)+IF($V161=38,N($F161),0)))</f>
        <v>0</v>
      </c>
      <c r="DJ161" s="48" t="n">
        <f aca="false">MIN(BL161,(HF160*(1+HF$5/Setup!$C$36)+IF($V161=39,N($F161),0)))</f>
        <v>0</v>
      </c>
      <c r="DK161" s="48" t="n">
        <f aca="false">MIN(BM161,(HG160*(1+HG$5/Setup!$C$36)+IF($V161=40,N($F161),0)))</f>
        <v>0</v>
      </c>
      <c r="DL161" s="48" t="n">
        <f aca="false">MIN(BN161,(HH160*(1+HH$5/Setup!$C$36)+IF($V161=41,N($F161),0)))</f>
        <v>0</v>
      </c>
      <c r="DM161" s="48" t="n">
        <f aca="false">MIN(BO161,(HI160*(1+HI$5/Setup!$C$36)+IF($V161=42,N($F161),0)))</f>
        <v>0</v>
      </c>
      <c r="DN161" s="48" t="n">
        <f aca="false">MIN(BP161,(HJ160*(1+HJ$5/Setup!$C$36)+IF($V161=43,N($F161),0)))</f>
        <v>0</v>
      </c>
      <c r="DO161" s="48" t="n">
        <f aca="false">MIN(BQ161,(HK160*(1+HK$5/Setup!$C$36)+IF($V161=44,N($F161),0)))</f>
        <v>0</v>
      </c>
      <c r="DP161" s="48" t="n">
        <f aca="false">MIN(BR161,(HL160*(1+HL$5/Setup!$C$36)+IF($V161=45,N($F161),0)))</f>
        <v>0</v>
      </c>
      <c r="DQ161" s="48" t="n">
        <f aca="false">MIN(BS161,(HM160*(1+HM$5/Setup!$C$36)+IF($V161=46,N($F161),0)))</f>
        <v>0</v>
      </c>
      <c r="DR161" s="48" t="n">
        <f aca="false">MIN(BT161,(HN160*(1+HN$5/Setup!$C$36)+IF($V161=47,N($F161),0)))</f>
        <v>0</v>
      </c>
      <c r="DS161" s="48" t="n">
        <f aca="false">MIN(BU161,(HO160*(1+HO$5/Setup!$C$36)+IF($V161=48,N($F161),0)))</f>
        <v>0</v>
      </c>
      <c r="DT161" s="48" t="n">
        <f aca="false">MIN(BV161,(HP160*(1+HP$5/Setup!$C$36)+IF($V161=49,N($F161),0)))</f>
        <v>0</v>
      </c>
      <c r="DU161" s="48" t="n">
        <f aca="false">MIN(BW161,(HQ160*(1+HQ$5/Setup!$C$36)+IF($V161=50,N($F161),0)))</f>
        <v>0</v>
      </c>
      <c r="DV161" s="48" t="n">
        <f aca="false">MIN(MAX((FT160*(1+FT$5/Setup!$C$36)+IF($V161=1,N($F161),0))-BX161,0),MAX($P161-0,0))</f>
        <v>0</v>
      </c>
      <c r="DW161" s="48" t="n">
        <f aca="false">MIN(MAX((FU160*(1+FU$5/Setup!$C$36)+IF($V161=2,N($F161),0))-BY161,0),MAX($P161-SUM(DV161:DV161),0))</f>
        <v>0</v>
      </c>
      <c r="DX161" s="48" t="n">
        <f aca="false">MIN(MAX((FV160*(1+FV$5/Setup!$C$36)+IF($V161=3,N($F161),0))-BZ161,0),MAX($P161-SUM(DV161:DW161),0))</f>
        <v>0</v>
      </c>
      <c r="DY161" s="48" t="n">
        <f aca="false">MIN(MAX((FW160*(1+FW$5/Setup!$C$36)+IF($V161=4,N($F161),0))-CA161,0),MAX($P161-SUM(DV161:DX161),0))</f>
        <v>0</v>
      </c>
      <c r="DZ161" s="48" t="n">
        <f aca="false">MIN(MAX((FX160*(1+FX$5/Setup!$C$36)+IF($V161=5,N($F161),0))-CB161,0),MAX($P161-SUM(DV161:DY161),0))</f>
        <v>0</v>
      </c>
      <c r="EA161" s="48" t="n">
        <f aca="false">MIN(MAX((FY160*(1+FY$5/Setup!$C$36)+IF($V161=6,N($F161),0))-CC161,0),MAX($P161-SUM(DV161:DZ161),0))</f>
        <v>0</v>
      </c>
      <c r="EB161" s="48" t="n">
        <f aca="false">MIN(MAX((FZ160*(1+FZ$5/Setup!$C$36)+IF($V161=7,N($F161),0))-CD161,0),MAX($P161-SUM(DV161:EA161),0))</f>
        <v>0</v>
      </c>
      <c r="EC161" s="48" t="n">
        <f aca="false">MIN(MAX((GA160*(1+GA$5/Setup!$C$36)+IF($V161=8,N($F161),0))-CE161,0),MAX($P161-SUM(DV161:EB161),0))</f>
        <v>0</v>
      </c>
      <c r="ED161" s="48" t="n">
        <f aca="false">MIN(MAX((GB160*(1+GB$5/Setup!$C$36)+IF($V161=9,N($F161),0))-CF161,0),MAX($P161-SUM(DV161:EC161),0))</f>
        <v>0</v>
      </c>
      <c r="EE161" s="48" t="n">
        <f aca="false">MIN(MAX((GC160*(1+GC$5/Setup!$C$36)+IF($V161=10,N($F161),0))-CG161,0),MAX($P161-SUM(DV161:ED161),0))</f>
        <v>0</v>
      </c>
      <c r="EF161" s="48" t="n">
        <f aca="false">MIN(MAX((GD160*(1+GD$5/Setup!$C$36)+IF($V161=11,N($F161),0))-CH161,0),MAX($P161-SUM(DV161:EE161),0))</f>
        <v>0</v>
      </c>
      <c r="EG161" s="48" t="n">
        <f aca="false">MIN(MAX((GE160*(1+GE$5/Setup!$C$36)+IF($V161=12,N($F161),0))-CI161,0),MAX($P161-SUM(DV161:EF161),0))</f>
        <v>0</v>
      </c>
      <c r="EH161" s="48" t="n">
        <f aca="false">MIN(MAX((GF160*(1+GF$5/Setup!$C$36)+IF($V161=13,N($F161),0))-CJ161,0),MAX($P161-SUM(DV161:EG161),0))</f>
        <v>0</v>
      </c>
      <c r="EI161" s="48" t="n">
        <f aca="false">MIN(MAX((GG160*(1+GG$5/Setup!$C$36)+IF($V161=14,N($F161),0))-CK161,0),MAX($P161-SUM(DV161:EH161),0))</f>
        <v>0</v>
      </c>
      <c r="EJ161" s="48" t="n">
        <f aca="false">MIN(MAX((GH160*(1+GH$5/Setup!$C$36)+IF($V161=15,N($F161),0))-CL161,0),MAX($P161-SUM(DV161:EI161),0))</f>
        <v>0</v>
      </c>
      <c r="EK161" s="48" t="n">
        <f aca="false">MIN(MAX((GI160*(1+GI$5/Setup!$C$36)+IF($V161=16,N($F161),0))-CM161,0),MAX($P161-SUM(DV161:EJ161),0))</f>
        <v>0</v>
      </c>
      <c r="EL161" s="48" t="n">
        <f aca="false">MIN(MAX((GJ160*(1+GJ$5/Setup!$C$36)+IF($V161=17,N($F161),0))-CN161,0),MAX($P161-SUM(DV161:EK161),0))</f>
        <v>0</v>
      </c>
      <c r="EM161" s="48" t="n">
        <f aca="false">MIN(MAX((GK160*(1+GK$5/Setup!$C$36)+IF($V161=18,N($F161),0))-CO161,0),MAX($P161-SUM(DV161:EL161),0))</f>
        <v>0</v>
      </c>
      <c r="EN161" s="48" t="n">
        <f aca="false">MIN(MAX((GL160*(1+GL$5/Setup!$C$36)+IF($V161=19,N($F161),0))-CP161,0),MAX($P161-SUM(DV161:EM161),0))</f>
        <v>0</v>
      </c>
      <c r="EO161" s="48" t="n">
        <f aca="false">MIN(MAX((GM160*(1+GM$5/Setup!$C$36)+IF($V161=20,N($F161),0))-CQ161,0),MAX($P161-SUM(DV161:EN161),0))</f>
        <v>0</v>
      </c>
      <c r="EP161" s="48" t="n">
        <f aca="false">MIN(MAX((GN160*(1+GN$5/Setup!$C$36)+IF($V161=21,N($F161),0))-CR161,0),MAX($P161-SUM(DV161:EO161),0))</f>
        <v>0</v>
      </c>
      <c r="EQ161" s="48" t="n">
        <f aca="false">MIN(MAX((GO160*(1+GO$5/Setup!$C$36)+IF($V161=22,N($F161),0))-CS161,0),MAX($P161-SUM(DV161:EP161),0))</f>
        <v>0</v>
      </c>
      <c r="ER161" s="48" t="n">
        <f aca="false">MIN(MAX((GP160*(1+GP$5/Setup!$C$36)+IF($V161=23,N($F161),0))-CT161,0),MAX($P161-SUM(DV161:EQ161),0))</f>
        <v>0</v>
      </c>
      <c r="ES161" s="48" t="n">
        <f aca="false">MIN(MAX((GQ160*(1+GQ$5/Setup!$C$36)+IF($V161=24,N($F161),0))-CU161,0),MAX($P161-SUM(DV161:ER161),0))</f>
        <v>0</v>
      </c>
      <c r="ET161" s="48" t="n">
        <f aca="false">MIN(MAX((GR160*(1+GR$5/Setup!$C$36)+IF($V161=25,N($F161),0))-CV161,0),MAX($P161-SUM(DV161:ES161),0))</f>
        <v>0</v>
      </c>
      <c r="EU161" s="48" t="n">
        <f aca="false">MIN(MAX((GS160*(1+GS$5/Setup!$C$36)+IF($V161=26,N($F161),0))-CW161,0),MAX($P161-SUM(DV161:ET161),0))</f>
        <v>0</v>
      </c>
      <c r="EV161" s="48" t="n">
        <f aca="false">MIN(MAX((GT160*(1+GT$5/Setup!$C$36)+IF($V161=27,N($F161),0))-CX161,0),MAX($P161-SUM(DV161:EU161),0))</f>
        <v>0</v>
      </c>
      <c r="EW161" s="48" t="n">
        <f aca="false">MIN(MAX((GU160*(1+GU$5/Setup!$C$36)+IF($V161=28,N($F161),0))-CY161,0),MAX($P161-SUM(DV161:EV161),0))</f>
        <v>0</v>
      </c>
      <c r="EX161" s="48" t="n">
        <f aca="false">MIN(MAX((GV160*(1+GV$5/Setup!$C$36)+IF($V161=29,N($F161),0))-CZ161,0),MAX($P161-SUM(DV161:EW161),0))</f>
        <v>0</v>
      </c>
      <c r="EY161" s="48" t="n">
        <f aca="false">MIN(MAX((GW160*(1+GW$5/Setup!$C$36)+IF($V161=30,N($F161),0))-DA161,0),MAX($P161-SUM(DV161:EX161),0))</f>
        <v>0</v>
      </c>
      <c r="EZ161" s="48" t="n">
        <f aca="false">MIN(MAX((GX160*(1+GX$5/Setup!$C$36)+IF($V161=31,N($F161),0))-DB161,0),MAX($P161-SUM(DV161:EY161),0))</f>
        <v>0</v>
      </c>
      <c r="FA161" s="48" t="n">
        <f aca="false">MIN(MAX((GY160*(1+GY$5/Setup!$C$36)+IF($V161=32,N($F161),0))-DC161,0),MAX($P161-SUM(DV161:EZ161),0))</f>
        <v>0</v>
      </c>
      <c r="FB161" s="48" t="n">
        <f aca="false">MIN(MAX((GZ160*(1+GZ$5/Setup!$C$36)+IF($V161=33,N($F161),0))-DD161,0),MAX($P161-SUM(DV161:FA161),0))</f>
        <v>0</v>
      </c>
      <c r="FC161" s="48" t="n">
        <f aca="false">MIN(MAX((HA160*(1+HA$5/Setup!$C$36)+IF($V161=34,N($F161),0))-DE161,0),MAX($P161-SUM(DV161:FB161),0))</f>
        <v>0</v>
      </c>
      <c r="FD161" s="48" t="n">
        <f aca="false">MIN(MAX((HB160*(1+HB$5/Setup!$C$36)+IF($V161=35,N($F161),0))-DF161,0),MAX($P161-SUM(DV161:FC161),0))</f>
        <v>0</v>
      </c>
      <c r="FE161" s="48" t="n">
        <f aca="false">MIN(MAX((HC160*(1+HC$5/Setup!$C$36)+IF($V161=36,N($F161),0))-DG161,0),MAX($P161-SUM(DV161:FD161),0))</f>
        <v>0</v>
      </c>
      <c r="FF161" s="48" t="n">
        <f aca="false">MIN(MAX((HD160*(1+HD$5/Setup!$C$36)+IF($V161=37,N($F161),0))-DH161,0),MAX($P161-SUM(DV161:FE161),0))</f>
        <v>0</v>
      </c>
      <c r="FG161" s="48" t="n">
        <f aca="false">MIN(MAX((HE160*(1+HE$5/Setup!$C$36)+IF($V161=38,N($F161),0))-DI161,0),MAX($P161-SUM(DV161:FF161),0))</f>
        <v>0</v>
      </c>
      <c r="FH161" s="48" t="n">
        <f aca="false">MIN(MAX((HF160*(1+HF$5/Setup!$C$36)+IF($V161=39,N($F161),0))-DJ161,0),MAX($P161-SUM(DV161:FG161),0))</f>
        <v>0</v>
      </c>
      <c r="FI161" s="48" t="n">
        <f aca="false">MIN(MAX((HG160*(1+HG$5/Setup!$C$36)+IF($V161=40,N($F161),0))-DK161,0),MAX($P161-SUM(DV161:FH161),0))</f>
        <v>0</v>
      </c>
      <c r="FJ161" s="48" t="n">
        <f aca="false">MIN(MAX((HH160*(1+HH$5/Setup!$C$36)+IF($V161=41,N($F161),0))-DL161,0),MAX($P161-SUM(DV161:FI161),0))</f>
        <v>0</v>
      </c>
      <c r="FK161" s="48" t="n">
        <f aca="false">MIN(MAX((HI160*(1+HI$5/Setup!$C$36)+IF($V161=42,N($F161),0))-DM161,0),MAX($P161-SUM(DV161:FJ161),0))</f>
        <v>0</v>
      </c>
      <c r="FL161" s="48" t="n">
        <f aca="false">MIN(MAX((HJ160*(1+HJ$5/Setup!$C$36)+IF($V161=43,N($F161),0))-DN161,0),MAX($P161-SUM(DV161:FK161),0))</f>
        <v>0</v>
      </c>
      <c r="FM161" s="48" t="n">
        <f aca="false">MIN(MAX((HK160*(1+HK$5/Setup!$C$36)+IF($V161=44,N($F161),0))-DO161,0),MAX($P161-SUM(DV161:FL161),0))</f>
        <v>0</v>
      </c>
      <c r="FN161" s="48" t="n">
        <f aca="false">MIN(MAX((HL160*(1+HL$5/Setup!$C$36)+IF($V161=45,N($F161),0))-DP161,0),MAX($P161-SUM(DV161:FM161),0))</f>
        <v>0</v>
      </c>
      <c r="FO161" s="48" t="n">
        <f aca="false">MIN(MAX((HM160*(1+HM$5/Setup!$C$36)+IF($V161=46,N($F161),0))-DQ161,0),MAX($P161-SUM(DV161:FN161),0))</f>
        <v>0</v>
      </c>
      <c r="FP161" s="48" t="n">
        <f aca="false">MIN(MAX((HN160*(1+HN$5/Setup!$C$36)+IF($V161=47,N($F161),0))-DR161,0),MAX($P161-SUM(DV161:FO161),0))</f>
        <v>0</v>
      </c>
      <c r="FQ161" s="48" t="n">
        <f aca="false">MIN(MAX((HO160*(1+HO$5/Setup!$C$36)+IF($V161=48,N($F161),0))-DS161,0),MAX($P161-SUM(DV161:FP161),0))</f>
        <v>0</v>
      </c>
      <c r="FR161" s="48" t="n">
        <f aca="false">MIN(MAX((HP160*(1+HP$5/Setup!$C$36)+IF($V161=49,N($F161),0))-DT161,0),MAX($P161-SUM(DV161:FQ161),0))</f>
        <v>0</v>
      </c>
      <c r="FS161" s="48" t="n">
        <f aca="false">MIN(MAX((HQ160*(1+HQ$5/Setup!$C$36)+IF($V161=50,N($F161),0))-DU161,0),MAX($P161-SUM(DV161:FR161),0))</f>
        <v>0</v>
      </c>
      <c r="FT161" s="48" t="n">
        <f aca="false">IF((FT160*(1+FT$5/Setup!$C$36)+IF($V161=1,N($F161),0))-BX161-DV161&lt;0.005,0,(FT160*(1+FT$5/Setup!$C$36)+IF($V161=1,N($F161),0))-BX161-DV161)</f>
        <v>0</v>
      </c>
      <c r="FU161" s="48" t="n">
        <f aca="false">IF((FU160*(1+FU$5/Setup!$C$36)+IF($V161=2,N($F161),0))-BY161-DW161&lt;0.005,0,(FU160*(1+FU$5/Setup!$C$36)+IF($V161=2,N($F161),0))-BY161-DW161)</f>
        <v>0</v>
      </c>
      <c r="FV161" s="48" t="n">
        <f aca="false">IF((FV160*(1+FV$5/Setup!$C$36)+IF($V161=3,N($F161),0))-BZ161-DX161&lt;0.005,0,(FV160*(1+FV$5/Setup!$C$36)+IF($V161=3,N($F161),0))-BZ161-DX161)</f>
        <v>0</v>
      </c>
      <c r="FW161" s="48" t="n">
        <f aca="false">IF((FW160*(1+FW$5/Setup!$C$36)+IF($V161=4,N($F161),0))-CA161-DY161&lt;0.005,0,(FW160*(1+FW$5/Setup!$C$36)+IF($V161=4,N($F161),0))-CA161-DY161)</f>
        <v>0</v>
      </c>
      <c r="FX161" s="48" t="n">
        <f aca="false">IF((FX160*(1+FX$5/Setup!$C$36)+IF($V161=5,N($F161),0))-CB161-DZ161&lt;0.005,0,(FX160*(1+FX$5/Setup!$C$36)+IF($V161=5,N($F161),0))-CB161-DZ161)</f>
        <v>0</v>
      </c>
      <c r="FY161" s="48" t="n">
        <f aca="false">IF((FY160*(1+FY$5/Setup!$C$36)+IF($V161=6,N($F161),0))-CC161-EA161&lt;0.005,0,(FY160*(1+FY$5/Setup!$C$36)+IF($V161=6,N($F161),0))-CC161-EA161)</f>
        <v>0</v>
      </c>
      <c r="FZ161" s="48" t="n">
        <f aca="false">IF((FZ160*(1+FZ$5/Setup!$C$36)+IF($V161=7,N($F161),0))-CD161-EB161&lt;0.005,0,(FZ160*(1+FZ$5/Setup!$C$36)+IF($V161=7,N($F161),0))-CD161-EB161)</f>
        <v>0</v>
      </c>
      <c r="GA161" s="48" t="n">
        <f aca="false">IF((GA160*(1+GA$5/Setup!$C$36)+IF($V161=8,N($F161),0))-CE161-EC161&lt;0.005,0,(GA160*(1+GA$5/Setup!$C$36)+IF($V161=8,N($F161),0))-CE161-EC161)</f>
        <v>0</v>
      </c>
      <c r="GB161" s="48" t="n">
        <f aca="false">IF((GB160*(1+GB$5/Setup!$C$36)+IF($V161=9,N($F161),0))-CF161-ED161&lt;0.005,0,(GB160*(1+GB$5/Setup!$C$36)+IF($V161=9,N($F161),0))-CF161-ED161)</f>
        <v>0</v>
      </c>
      <c r="GC161" s="48" t="n">
        <f aca="false">IF((GC160*(1+GC$5/Setup!$C$36)+IF($V161=10,N($F161),0))-CG161-EE161&lt;0.005,0,(GC160*(1+GC$5/Setup!$C$36)+IF($V161=10,N($F161),0))-CG161-EE161)</f>
        <v>0</v>
      </c>
      <c r="GD161" s="48" t="n">
        <f aca="false">IF((GD160*(1+GD$5/Setup!$C$36)+IF($V161=11,N($F161),0))-CH161-EF161&lt;0.005,0,(GD160*(1+GD$5/Setup!$C$36)+IF($V161=11,N($F161),0))-CH161-EF161)</f>
        <v>0</v>
      </c>
      <c r="GE161" s="48" t="n">
        <f aca="false">IF((GE160*(1+GE$5/Setup!$C$36)+IF($V161=12,N($F161),0))-CI161-EG161&lt;0.005,0,(GE160*(1+GE$5/Setup!$C$36)+IF($V161=12,N($F161),0))-CI161-EG161)</f>
        <v>0</v>
      </c>
      <c r="GF161" s="48" t="n">
        <f aca="false">IF((GF160*(1+GF$5/Setup!$C$36)+IF($V161=13,N($F161),0))-CJ161-EH161&lt;0.005,0,(GF160*(1+GF$5/Setup!$C$36)+IF($V161=13,N($F161),0))-CJ161-EH161)</f>
        <v>0</v>
      </c>
      <c r="GG161" s="48" t="n">
        <f aca="false">IF((GG160*(1+GG$5/Setup!$C$36)+IF($V161=14,N($F161),0))-CK161-EI161&lt;0.005,0,(GG160*(1+GG$5/Setup!$C$36)+IF($V161=14,N($F161),0))-CK161-EI161)</f>
        <v>0</v>
      </c>
      <c r="GH161" s="48" t="n">
        <f aca="false">IF((GH160*(1+GH$5/Setup!$C$36)+IF($V161=15,N($F161),0))-CL161-EJ161&lt;0.005,0,(GH160*(1+GH$5/Setup!$C$36)+IF($V161=15,N($F161),0))-CL161-EJ161)</f>
        <v>0</v>
      </c>
      <c r="GI161" s="48" t="n">
        <f aca="false">IF((GI160*(1+GI$5/Setup!$C$36)+IF($V161=16,N($F161),0))-CM161-EK161&lt;0.005,0,(GI160*(1+GI$5/Setup!$C$36)+IF($V161=16,N($F161),0))-CM161-EK161)</f>
        <v>0</v>
      </c>
      <c r="GJ161" s="48" t="n">
        <f aca="false">IF((GJ160*(1+GJ$5/Setup!$C$36)+IF($V161=17,N($F161),0))-CN161-EL161&lt;0.005,0,(GJ160*(1+GJ$5/Setup!$C$36)+IF($V161=17,N($F161),0))-CN161-EL161)</f>
        <v>0</v>
      </c>
      <c r="GK161" s="48" t="n">
        <f aca="false">IF((GK160*(1+GK$5/Setup!$C$36)+IF($V161=18,N($F161),0))-CO161-EM161&lt;0.005,0,(GK160*(1+GK$5/Setup!$C$36)+IF($V161=18,N($F161),0))-CO161-EM161)</f>
        <v>0</v>
      </c>
      <c r="GL161" s="48" t="n">
        <f aca="false">IF((GL160*(1+GL$5/Setup!$C$36)+IF($V161=19,N($F161),0))-CP161-EN161&lt;0.005,0,(GL160*(1+GL$5/Setup!$C$36)+IF($V161=19,N($F161),0))-CP161-EN161)</f>
        <v>0</v>
      </c>
      <c r="GM161" s="48" t="n">
        <f aca="false">IF((GM160*(1+GM$5/Setup!$C$36)+IF($V161=20,N($F161),0))-CQ161-EO161&lt;0.005,0,(GM160*(1+GM$5/Setup!$C$36)+IF($V161=20,N($F161),0))-CQ161-EO161)</f>
        <v>0</v>
      </c>
      <c r="GN161" s="48" t="n">
        <f aca="false">IF((GN160*(1+GN$5/Setup!$C$36)+IF($V161=21,N($F161),0))-CR161-EP161&lt;0.005,0,(GN160*(1+GN$5/Setup!$C$36)+IF($V161=21,N($F161),0))-CR161-EP161)</f>
        <v>0</v>
      </c>
      <c r="GO161" s="48" t="n">
        <f aca="false">IF((GO160*(1+GO$5/Setup!$C$36)+IF($V161=22,N($F161),0))-CS161-EQ161&lt;0.005,0,(GO160*(1+GO$5/Setup!$C$36)+IF($V161=22,N($F161),0))-CS161-EQ161)</f>
        <v>0</v>
      </c>
      <c r="GP161" s="48" t="n">
        <f aca="false">IF((GP160*(1+GP$5/Setup!$C$36)+IF($V161=23,N($F161),0))-CT161-ER161&lt;0.005,0,(GP160*(1+GP$5/Setup!$C$36)+IF($V161=23,N($F161),0))-CT161-ER161)</f>
        <v>0</v>
      </c>
      <c r="GQ161" s="48" t="n">
        <f aca="false">IF((GQ160*(1+GQ$5/Setup!$C$36)+IF($V161=24,N($F161),0))-CU161-ES161&lt;0.005,0,(GQ160*(1+GQ$5/Setup!$C$36)+IF($V161=24,N($F161),0))-CU161-ES161)</f>
        <v>0</v>
      </c>
      <c r="GR161" s="48" t="n">
        <f aca="false">IF((GR160*(1+GR$5/Setup!$C$36)+IF($V161=25,N($F161),0))-CV161-ET161&lt;0.005,0,(GR160*(1+GR$5/Setup!$C$36)+IF($V161=25,N($F161),0))-CV161-ET161)</f>
        <v>0</v>
      </c>
      <c r="GS161" s="48" t="n">
        <f aca="false">IF((GS160*(1+GS$5/Setup!$C$36)+IF($V161=26,N($F161),0))-CW161-EU161&lt;0.005,0,(GS160*(1+GS$5/Setup!$C$36)+IF($V161=26,N($F161),0))-CW161-EU161)</f>
        <v>0</v>
      </c>
      <c r="GT161" s="48" t="n">
        <f aca="false">IF((GT160*(1+GT$5/Setup!$C$36)+IF($V161=27,N($F161),0))-CX161-EV161&lt;0.005,0,(GT160*(1+GT$5/Setup!$C$36)+IF($V161=27,N($F161),0))-CX161-EV161)</f>
        <v>0</v>
      </c>
      <c r="GU161" s="48" t="n">
        <f aca="false">IF((GU160*(1+GU$5/Setup!$C$36)+IF($V161=28,N($F161),0))-CY161-EW161&lt;0.005,0,(GU160*(1+GU$5/Setup!$C$36)+IF($V161=28,N($F161),0))-CY161-EW161)</f>
        <v>0</v>
      </c>
      <c r="GV161" s="48" t="n">
        <f aca="false">IF((GV160*(1+GV$5/Setup!$C$36)+IF($V161=29,N($F161),0))-CZ161-EX161&lt;0.005,0,(GV160*(1+GV$5/Setup!$C$36)+IF($V161=29,N($F161),0))-CZ161-EX161)</f>
        <v>0</v>
      </c>
      <c r="GW161" s="48" t="n">
        <f aca="false">IF((GW160*(1+GW$5/Setup!$C$36)+IF($V161=30,N($F161),0))-DA161-EY161&lt;0.005,0,(GW160*(1+GW$5/Setup!$C$36)+IF($V161=30,N($F161),0))-DA161-EY161)</f>
        <v>0</v>
      </c>
      <c r="GX161" s="48" t="n">
        <f aca="false">IF((GX160*(1+GX$5/Setup!$C$36)+IF($V161=31,N($F161),0))-DB161-EZ161&lt;0.005,0,(GX160*(1+GX$5/Setup!$C$36)+IF($V161=31,N($F161),0))-DB161-EZ161)</f>
        <v>0</v>
      </c>
      <c r="GY161" s="48" t="n">
        <f aca="false">IF((GY160*(1+GY$5/Setup!$C$36)+IF($V161=32,N($F161),0))-DC161-FA161&lt;0.005,0,(GY160*(1+GY$5/Setup!$C$36)+IF($V161=32,N($F161),0))-DC161-FA161)</f>
        <v>0</v>
      </c>
      <c r="GZ161" s="48" t="n">
        <f aca="false">IF((GZ160*(1+GZ$5/Setup!$C$36)+IF($V161=33,N($F161),0))-DD161-FB161&lt;0.005,0,(GZ160*(1+GZ$5/Setup!$C$36)+IF($V161=33,N($F161),0))-DD161-FB161)</f>
        <v>0</v>
      </c>
      <c r="HA161" s="48" t="n">
        <f aca="false">IF((HA160*(1+HA$5/Setup!$C$36)+IF($V161=34,N($F161),0))-DE161-FC161&lt;0.005,0,(HA160*(1+HA$5/Setup!$C$36)+IF($V161=34,N($F161),0))-DE161-FC161)</f>
        <v>0</v>
      </c>
      <c r="HB161" s="48" t="n">
        <f aca="false">IF((HB160*(1+HB$5/Setup!$C$36)+IF($V161=35,N($F161),0))-DF161-FD161&lt;0.005,0,(HB160*(1+HB$5/Setup!$C$36)+IF($V161=35,N($F161),0))-DF161-FD161)</f>
        <v>0</v>
      </c>
      <c r="HC161" s="48" t="n">
        <f aca="false">IF((HC160*(1+HC$5/Setup!$C$36)+IF($V161=36,N($F161),0))-DG161-FE161&lt;0.005,0,(HC160*(1+HC$5/Setup!$C$36)+IF($V161=36,N($F161),0))-DG161-FE161)</f>
        <v>0</v>
      </c>
      <c r="HD161" s="48" t="n">
        <f aca="false">IF((HD160*(1+HD$5/Setup!$C$36)+IF($V161=37,N($F161),0))-DH161-FF161&lt;0.005,0,(HD160*(1+HD$5/Setup!$C$36)+IF($V161=37,N($F161),0))-DH161-FF161)</f>
        <v>0</v>
      </c>
      <c r="HE161" s="48" t="n">
        <f aca="false">IF((HE160*(1+HE$5/Setup!$C$36)+IF($V161=38,N($F161),0))-DI161-FG161&lt;0.005,0,(HE160*(1+HE$5/Setup!$C$36)+IF($V161=38,N($F161),0))-DI161-FG161)</f>
        <v>0</v>
      </c>
      <c r="HF161" s="48" t="n">
        <f aca="false">IF((HF160*(1+HF$5/Setup!$C$36)+IF($V161=39,N($F161),0))-DJ161-FH161&lt;0.005,0,(HF160*(1+HF$5/Setup!$C$36)+IF($V161=39,N($F161),0))-DJ161-FH161)</f>
        <v>0</v>
      </c>
      <c r="HG161" s="48" t="n">
        <f aca="false">IF((HG160*(1+HG$5/Setup!$C$36)+IF($V161=40,N($F161),0))-DK161-FI161&lt;0.005,0,(HG160*(1+HG$5/Setup!$C$36)+IF($V161=40,N($F161),0))-DK161-FI161)</f>
        <v>0</v>
      </c>
      <c r="HH161" s="48" t="n">
        <f aca="false">IF((HH160*(1+HH$5/Setup!$C$36)+IF($V161=41,N($F161),0))-DL161-FJ161&lt;0.005,0,(HH160*(1+HH$5/Setup!$C$36)+IF($V161=41,N($F161),0))-DL161-FJ161)</f>
        <v>0</v>
      </c>
      <c r="HI161" s="48" t="n">
        <f aca="false">IF((HI160*(1+HI$5/Setup!$C$36)+IF($V161=42,N($F161),0))-DM161-FK161&lt;0.005,0,(HI160*(1+HI$5/Setup!$C$36)+IF($V161=42,N($F161),0))-DM161-FK161)</f>
        <v>0</v>
      </c>
      <c r="HJ161" s="48" t="n">
        <f aca="false">IF((HJ160*(1+HJ$5/Setup!$C$36)+IF($V161=43,N($F161),0))-DN161-FL161&lt;0.005,0,(HJ160*(1+HJ$5/Setup!$C$36)+IF($V161=43,N($F161),0))-DN161-FL161)</f>
        <v>0</v>
      </c>
      <c r="HK161" s="48" t="n">
        <f aca="false">IF((HK160*(1+HK$5/Setup!$C$36)+IF($V161=44,N($F161),0))-DO161-FM161&lt;0.005,0,(HK160*(1+HK$5/Setup!$C$36)+IF($V161=44,N($F161),0))-DO161-FM161)</f>
        <v>0</v>
      </c>
      <c r="HL161" s="48" t="n">
        <f aca="false">IF((HL160*(1+HL$5/Setup!$C$36)+IF($V161=45,N($F161),0))-DP161-FN161&lt;0.005,0,(HL160*(1+HL$5/Setup!$C$36)+IF($V161=45,N($F161),0))-DP161-FN161)</f>
        <v>0</v>
      </c>
      <c r="HM161" s="48" t="n">
        <f aca="false">IF((HM160*(1+HM$5/Setup!$C$36)+IF($V161=46,N($F161),0))-DQ161-FO161&lt;0.005,0,(HM160*(1+HM$5/Setup!$C$36)+IF($V161=46,N($F161),0))-DQ161-FO161)</f>
        <v>0</v>
      </c>
      <c r="HN161" s="48" t="n">
        <f aca="false">IF((HN160*(1+HN$5/Setup!$C$36)+IF($V161=47,N($F161),0))-DR161-FP161&lt;0.005,0,(HN160*(1+HN$5/Setup!$C$36)+IF($V161=47,N($F161),0))-DR161-FP161)</f>
        <v>0</v>
      </c>
      <c r="HO161" s="48" t="n">
        <f aca="false">IF((HO160*(1+HO$5/Setup!$C$36)+IF($V161=48,N($F161),0))-DS161-FQ161&lt;0.005,0,(HO160*(1+HO$5/Setup!$C$36)+IF($V161=48,N($F161),0))-DS161-FQ161)</f>
        <v>0</v>
      </c>
      <c r="HP161" s="48" t="n">
        <f aca="false">IF((HP160*(1+HP$5/Setup!$C$36)+IF($V161=49,N($F161),0))-DT161-FR161&lt;0.005,0,(HP160*(1+HP$5/Setup!$C$36)+IF($V161=49,N($F161),0))-DT161-FR161)</f>
        <v>0</v>
      </c>
      <c r="HQ161" s="48" t="n">
        <f aca="false">IF((HQ160*(1+HQ$5/Setup!$C$36)+IF($V161=50,N($F161),0))-DU161-FS161&lt;0.005,0,(HQ160*(1+HQ$5/Setup!$C$36)+IF($V161=50,N($F161),0))-DU161-FS161)</f>
        <v>0</v>
      </c>
    </row>
    <row r="162" customFormat="false" ht="15" hidden="false" customHeight="false" outlineLevel="0" collapsed="false">
      <c r="A162" s="44" t="n">
        <v>154</v>
      </c>
      <c r="B162" s="45" t="n">
        <f aca="false">IF(Setup!$C$7="Every month",EDATE(Setup!$C$8,($A162-1)),IF(Setup!$C$7="Twice a month",DATE(YEAR(Setup!$C$8),MONTH(Setup!$C$8)+INT((($A162-1)+Setup!$C$41)/2),MIN(IF(MOD(($A162-1)+Setup!$C$41,2)=0,Setup!$C$39,Setup!$C$40),DAY(EOMONTH(DATE(YEAR(Setup!$C$8),MONTH(Setup!$C$8)+INT((($A162-1)+Setup!$C$41)/2),1),0)))),Setup!$C$8+($A162-1)*IF(Setup!$C$7="Every week",7,14)))</f>
        <v>48467</v>
      </c>
      <c r="C162" s="45" t="n">
        <f aca="false">IF(Setup!$C$7="Every month",EDATE(Setup!$C$8,$A162),IF(Setup!$C$7="Twice a month",DATE(YEAR(Setup!$C$8),MONTH(Setup!$C$8)+INT(($A162+Setup!$C$41)/2),MIN(IF(MOD($A162+Setup!$C$41,2)=0,Setup!$C$39,Setup!$C$40),DAY(EOMONTH(DATE(YEAR(Setup!$C$8),MONTH(Setup!$C$8)+INT(($A162+Setup!$C$41)/2),1),0)))),Setup!$C$8+$A162*IF(Setup!$C$7="Every week",7,14)))</f>
        <v>48481</v>
      </c>
      <c r="D162" s="46"/>
      <c r="E162" s="47"/>
      <c r="F162" s="47"/>
      <c r="G162" s="47"/>
      <c r="H162" s="47"/>
      <c r="I162" s="48" t="n">
        <f aca="false">N(Setup!$C$11)+N(E162)</f>
        <v>100</v>
      </c>
      <c r="J162" s="48" t="n">
        <f aca="false">MIN(Setup!$C$37,MAX(I162,0))</f>
        <v>9.23076923076923</v>
      </c>
      <c r="K162" s="48" t="n">
        <f aca="false">MIN(MAX(N(Setup!$C$14)-L161,0),MAX(I162-J162,0))</f>
        <v>0</v>
      </c>
      <c r="L162" s="48" t="n">
        <f aca="false">L161+K162-N(G162)</f>
        <v>500</v>
      </c>
      <c r="M162" s="48" t="n">
        <f aca="false">M161+J162-N(H162)</f>
        <v>1421.53846153847</v>
      </c>
      <c r="N162" s="48" t="n">
        <f aca="false">SUM(BX162:DU162)</f>
        <v>0</v>
      </c>
      <c r="O162" s="48" t="n">
        <f aca="false">SUM(Z162:BW162)-N162</f>
        <v>65</v>
      </c>
      <c r="P162" s="48" t="n">
        <f aca="false">MAX(I162-J162-K162,0)+O162</f>
        <v>155.769230769231</v>
      </c>
      <c r="Q162" s="48" t="n">
        <f aca="false">SUM(DV162:FS162)</f>
        <v>0</v>
      </c>
      <c r="R162" s="49" t="n">
        <f aca="false">N162+J162+K162+Q162</f>
        <v>9.23076923076923</v>
      </c>
      <c r="S162" s="48" t="n">
        <f aca="false">T162-T161-N(F162)+N162+Q162</f>
        <v>0</v>
      </c>
      <c r="T162" s="49" t="n">
        <f aca="false">SUM(FT162:HQ162)</f>
        <v>0</v>
      </c>
      <c r="U162" s="44" t="str">
        <f aca="false">IF(T161&lt;0.005,"",INDEX(Helpers!$C$2:$C$51,IF(_xlfn.MINIFS($DV$6:$FS$6,DV162:FS162,"&gt;0.005")=0,V162,_xlfn.MINIFS($DV$6:$FS$6,DV162:FS162,"&gt;0.005"))))</f>
        <v/>
      </c>
      <c r="V162" s="44" t="n">
        <f aca="false">IF(_xlfn.MINIFS($FT$6:$HQ$6,FT161:HQ161,"&gt;0.005")=0,1,_xlfn.MINIFS($FT$6:$HQ$6,FT161:HQ161,"&gt;0.005"))</f>
        <v>1</v>
      </c>
      <c r="W162" s="44" t="n">
        <f aca="false">IF(AND(D162&lt;&gt;"Paid",T161&gt;0.005),1,0)</f>
        <v>0</v>
      </c>
      <c r="X162" s="48" t="n">
        <f aca="false">SUMPRODUCT(((Helpers!$G$2:$G$51*(1+(Helpers!$D$2:$D$51+0.000000001)/12)^(($B162-Setup!$C$8)/(365.25/12))-Helpers!$E$2:$E$51*((1+(Helpers!$D$2:$D$51+0.000000001)/12)^(($B162-Setup!$C$8)/(365.25/12))-1)/((Helpers!$D$2:$D$51+0.000000001)/12))&gt;0)*(Helpers!$G$2:$G$51*(1+(Helpers!$D$2:$D$51+0.000000001)/12)^(($B162-Setup!$C$8)/(365.25/12))-Helpers!$E$2:$E$51*((1+(Helpers!$D$2:$D$51+0.000000001)/12)^(($B162-Setup!$C$8)/(365.25/12))-1)/((Helpers!$D$2:$D$51+0.000000001)/12)))</f>
        <v>0</v>
      </c>
      <c r="Y162" s="48"/>
      <c r="Z162" s="48" t="n">
        <f aca="false">IF(OR(N(Z$5)=0,Z$6=""),0,Z$5*((DATE(YEAR($B162),MONTH($B162),MIN(Z$6,DAY(EOMONTH($B162,0))))&gt;=$B162)*(DATE(YEAR($B162),MONTH($B162),MIN(Z$6,DAY(EOMONTH($B162,0))))&lt;$C162)+(DATE(YEAR($B162),MONTH($B162)+1,MIN(Z$6,DAY(EOMONTH($B162,1))))&gt;=$B162)*(DATE(YEAR($B162),MONTH($B162)+1,MIN(Z$6,DAY(EOMONTH($B162,1))))&lt;$C162)))</f>
        <v>25</v>
      </c>
      <c r="AA162" s="48" t="n">
        <f aca="false">IF(OR(N(AA$5)=0,AA$6=""),0,AA$5*((DATE(YEAR($B162),MONTH($B162),MIN(AA$6,DAY(EOMONTH($B162,0))))&gt;=$B162)*(DATE(YEAR($B162),MONTH($B162),MIN(AA$6,DAY(EOMONTH($B162,0))))&lt;$C162)+(DATE(YEAR($B162),MONTH($B162)+1,MIN(AA$6,DAY(EOMONTH($B162,1))))&gt;=$B162)*(DATE(YEAR($B162),MONTH($B162)+1,MIN(AA$6,DAY(EOMONTH($B162,1))))&lt;$C162)))</f>
        <v>40</v>
      </c>
      <c r="AB162" s="48" t="n">
        <f aca="false">IF(OR(N(AB$5)=0,AB$6=""),0,AB$5*((DATE(YEAR($B162),MONTH($B162),MIN(AB$6,DAY(EOMONTH($B162,0))))&gt;=$B162)*(DATE(YEAR($B162),MONTH($B162),MIN(AB$6,DAY(EOMONTH($B162,0))))&lt;$C162)+(DATE(YEAR($B162),MONTH($B162)+1,MIN(AB$6,DAY(EOMONTH($B162,1))))&gt;=$B162)*(DATE(YEAR($B162),MONTH($B162)+1,MIN(AB$6,DAY(EOMONTH($B162,1))))&lt;$C162)))</f>
        <v>0</v>
      </c>
      <c r="AC162" s="48" t="n">
        <f aca="false">IF(OR(N(AC$5)=0,AC$6=""),0,AC$5*((DATE(YEAR($B162),MONTH($B162),MIN(AC$6,DAY(EOMONTH($B162,0))))&gt;=$B162)*(DATE(YEAR($B162),MONTH($B162),MIN(AC$6,DAY(EOMONTH($B162,0))))&lt;$C162)+(DATE(YEAR($B162),MONTH($B162)+1,MIN(AC$6,DAY(EOMONTH($B162,1))))&gt;=$B162)*(DATE(YEAR($B162),MONTH($B162)+1,MIN(AC$6,DAY(EOMONTH($B162,1))))&lt;$C162)))</f>
        <v>0</v>
      </c>
      <c r="AD162" s="48" t="n">
        <f aca="false">IF(OR(N(AD$5)=0,AD$6=""),0,AD$5*((DATE(YEAR($B162),MONTH($B162),MIN(AD$6,DAY(EOMONTH($B162,0))))&gt;=$B162)*(DATE(YEAR($B162),MONTH($B162),MIN(AD$6,DAY(EOMONTH($B162,0))))&lt;$C162)+(DATE(YEAR($B162),MONTH($B162)+1,MIN(AD$6,DAY(EOMONTH($B162,1))))&gt;=$B162)*(DATE(YEAR($B162),MONTH($B162)+1,MIN(AD$6,DAY(EOMONTH($B162,1))))&lt;$C162)))</f>
        <v>0</v>
      </c>
      <c r="AE162" s="48" t="n">
        <f aca="false">IF(OR(N(AE$5)=0,AE$6=""),0,AE$5*((DATE(YEAR($B162),MONTH($B162),MIN(AE$6,DAY(EOMONTH($B162,0))))&gt;=$B162)*(DATE(YEAR($B162),MONTH($B162),MIN(AE$6,DAY(EOMONTH($B162,0))))&lt;$C162)+(DATE(YEAR($B162),MONTH($B162)+1,MIN(AE$6,DAY(EOMONTH($B162,1))))&gt;=$B162)*(DATE(YEAR($B162),MONTH($B162)+1,MIN(AE$6,DAY(EOMONTH($B162,1))))&lt;$C162)))</f>
        <v>0</v>
      </c>
      <c r="AF162" s="48" t="n">
        <f aca="false">IF(OR(N(AF$5)=0,AF$6=""),0,AF$5*((DATE(YEAR($B162),MONTH($B162),MIN(AF$6,DAY(EOMONTH($B162,0))))&gt;=$B162)*(DATE(YEAR($B162),MONTH($B162),MIN(AF$6,DAY(EOMONTH($B162,0))))&lt;$C162)+(DATE(YEAR($B162),MONTH($B162)+1,MIN(AF$6,DAY(EOMONTH($B162,1))))&gt;=$B162)*(DATE(YEAR($B162),MONTH($B162)+1,MIN(AF$6,DAY(EOMONTH($B162,1))))&lt;$C162)))</f>
        <v>0</v>
      </c>
      <c r="AG162" s="48" t="n">
        <f aca="false">IF(OR(N(AG$5)=0,AG$6=""),0,AG$5*((DATE(YEAR($B162),MONTH($B162),MIN(AG$6,DAY(EOMONTH($B162,0))))&gt;=$B162)*(DATE(YEAR($B162),MONTH($B162),MIN(AG$6,DAY(EOMONTH($B162,0))))&lt;$C162)+(DATE(YEAR($B162),MONTH($B162)+1,MIN(AG$6,DAY(EOMONTH($B162,1))))&gt;=$B162)*(DATE(YEAR($B162),MONTH($B162)+1,MIN(AG$6,DAY(EOMONTH($B162,1))))&lt;$C162)))</f>
        <v>0</v>
      </c>
      <c r="AH162" s="48" t="n">
        <f aca="false">IF(OR(N(AH$5)=0,AH$6=""),0,AH$5*((DATE(YEAR($B162),MONTH($B162),MIN(AH$6,DAY(EOMONTH($B162,0))))&gt;=$B162)*(DATE(YEAR($B162),MONTH($B162),MIN(AH$6,DAY(EOMONTH($B162,0))))&lt;$C162)+(DATE(YEAR($B162),MONTH($B162)+1,MIN(AH$6,DAY(EOMONTH($B162,1))))&gt;=$B162)*(DATE(YEAR($B162),MONTH($B162)+1,MIN(AH$6,DAY(EOMONTH($B162,1))))&lt;$C162)))</f>
        <v>0</v>
      </c>
      <c r="AI162" s="48" t="n">
        <f aca="false">IF(OR(N(AI$5)=0,AI$6=""),0,AI$5*((DATE(YEAR($B162),MONTH($B162),MIN(AI$6,DAY(EOMONTH($B162,0))))&gt;=$B162)*(DATE(YEAR($B162),MONTH($B162),MIN(AI$6,DAY(EOMONTH($B162,0))))&lt;$C162)+(DATE(YEAR($B162),MONTH($B162)+1,MIN(AI$6,DAY(EOMONTH($B162,1))))&gt;=$B162)*(DATE(YEAR($B162),MONTH($B162)+1,MIN(AI$6,DAY(EOMONTH($B162,1))))&lt;$C162)))</f>
        <v>0</v>
      </c>
      <c r="AJ162" s="48" t="n">
        <f aca="false">IF(OR(N(AJ$5)=0,AJ$6=""),0,AJ$5*((DATE(YEAR($B162),MONTH($B162),MIN(AJ$6,DAY(EOMONTH($B162,0))))&gt;=$B162)*(DATE(YEAR($B162),MONTH($B162),MIN(AJ$6,DAY(EOMONTH($B162,0))))&lt;$C162)+(DATE(YEAR($B162),MONTH($B162)+1,MIN(AJ$6,DAY(EOMONTH($B162,1))))&gt;=$B162)*(DATE(YEAR($B162),MONTH($B162)+1,MIN(AJ$6,DAY(EOMONTH($B162,1))))&lt;$C162)))</f>
        <v>0</v>
      </c>
      <c r="AK162" s="48" t="n">
        <f aca="false">IF(OR(N(AK$5)=0,AK$6=""),0,AK$5*((DATE(YEAR($B162),MONTH($B162),MIN(AK$6,DAY(EOMONTH($B162,0))))&gt;=$B162)*(DATE(YEAR($B162),MONTH($B162),MIN(AK$6,DAY(EOMONTH($B162,0))))&lt;$C162)+(DATE(YEAR($B162),MONTH($B162)+1,MIN(AK$6,DAY(EOMONTH($B162,1))))&gt;=$B162)*(DATE(YEAR($B162),MONTH($B162)+1,MIN(AK$6,DAY(EOMONTH($B162,1))))&lt;$C162)))</f>
        <v>0</v>
      </c>
      <c r="AL162" s="48" t="n">
        <f aca="false">IF(OR(N(AL$5)=0,AL$6=""),0,AL$5*((DATE(YEAR($B162),MONTH($B162),MIN(AL$6,DAY(EOMONTH($B162,0))))&gt;=$B162)*(DATE(YEAR($B162),MONTH($B162),MIN(AL$6,DAY(EOMONTH($B162,0))))&lt;$C162)+(DATE(YEAR($B162),MONTH($B162)+1,MIN(AL$6,DAY(EOMONTH($B162,1))))&gt;=$B162)*(DATE(YEAR($B162),MONTH($B162)+1,MIN(AL$6,DAY(EOMONTH($B162,1))))&lt;$C162)))</f>
        <v>0</v>
      </c>
      <c r="AM162" s="48" t="n">
        <f aca="false">IF(OR(N(AM$5)=0,AM$6=""),0,AM$5*((DATE(YEAR($B162),MONTH($B162),MIN(AM$6,DAY(EOMONTH($B162,0))))&gt;=$B162)*(DATE(YEAR($B162),MONTH($B162),MIN(AM$6,DAY(EOMONTH($B162,0))))&lt;$C162)+(DATE(YEAR($B162),MONTH($B162)+1,MIN(AM$6,DAY(EOMONTH($B162,1))))&gt;=$B162)*(DATE(YEAR($B162),MONTH($B162)+1,MIN(AM$6,DAY(EOMONTH($B162,1))))&lt;$C162)))</f>
        <v>0</v>
      </c>
      <c r="AN162" s="48" t="n">
        <f aca="false">IF(OR(N(AN$5)=0,AN$6=""),0,AN$5*((DATE(YEAR($B162),MONTH($B162),MIN(AN$6,DAY(EOMONTH($B162,0))))&gt;=$B162)*(DATE(YEAR($B162),MONTH($B162),MIN(AN$6,DAY(EOMONTH($B162,0))))&lt;$C162)+(DATE(YEAR($B162),MONTH($B162)+1,MIN(AN$6,DAY(EOMONTH($B162,1))))&gt;=$B162)*(DATE(YEAR($B162),MONTH($B162)+1,MIN(AN$6,DAY(EOMONTH($B162,1))))&lt;$C162)))</f>
        <v>0</v>
      </c>
      <c r="AO162" s="48" t="n">
        <f aca="false">IF(OR(N(AO$5)=0,AO$6=""),0,AO$5*((DATE(YEAR($B162),MONTH($B162),MIN(AO$6,DAY(EOMONTH($B162,0))))&gt;=$B162)*(DATE(YEAR($B162),MONTH($B162),MIN(AO$6,DAY(EOMONTH($B162,0))))&lt;$C162)+(DATE(YEAR($B162),MONTH($B162)+1,MIN(AO$6,DAY(EOMONTH($B162,1))))&gt;=$B162)*(DATE(YEAR($B162),MONTH($B162)+1,MIN(AO$6,DAY(EOMONTH($B162,1))))&lt;$C162)))</f>
        <v>0</v>
      </c>
      <c r="AP162" s="48" t="n">
        <f aca="false">IF(OR(N(AP$5)=0,AP$6=""),0,AP$5*((DATE(YEAR($B162),MONTH($B162),MIN(AP$6,DAY(EOMONTH($B162,0))))&gt;=$B162)*(DATE(YEAR($B162),MONTH($B162),MIN(AP$6,DAY(EOMONTH($B162,0))))&lt;$C162)+(DATE(YEAR($B162),MONTH($B162)+1,MIN(AP$6,DAY(EOMONTH($B162,1))))&gt;=$B162)*(DATE(YEAR($B162),MONTH($B162)+1,MIN(AP$6,DAY(EOMONTH($B162,1))))&lt;$C162)))</f>
        <v>0</v>
      </c>
      <c r="AQ162" s="48" t="n">
        <f aca="false">IF(OR(N(AQ$5)=0,AQ$6=""),0,AQ$5*((DATE(YEAR($B162),MONTH($B162),MIN(AQ$6,DAY(EOMONTH($B162,0))))&gt;=$B162)*(DATE(YEAR($B162),MONTH($B162),MIN(AQ$6,DAY(EOMONTH($B162,0))))&lt;$C162)+(DATE(YEAR($B162),MONTH($B162)+1,MIN(AQ$6,DAY(EOMONTH($B162,1))))&gt;=$B162)*(DATE(YEAR($B162),MONTH($B162)+1,MIN(AQ$6,DAY(EOMONTH($B162,1))))&lt;$C162)))</f>
        <v>0</v>
      </c>
      <c r="AR162" s="48" t="n">
        <f aca="false">IF(OR(N(AR$5)=0,AR$6=""),0,AR$5*((DATE(YEAR($B162),MONTH($B162),MIN(AR$6,DAY(EOMONTH($B162,0))))&gt;=$B162)*(DATE(YEAR($B162),MONTH($B162),MIN(AR$6,DAY(EOMONTH($B162,0))))&lt;$C162)+(DATE(YEAR($B162),MONTH($B162)+1,MIN(AR$6,DAY(EOMONTH($B162,1))))&gt;=$B162)*(DATE(YEAR($B162),MONTH($B162)+1,MIN(AR$6,DAY(EOMONTH($B162,1))))&lt;$C162)))</f>
        <v>0</v>
      </c>
      <c r="AS162" s="48" t="n">
        <f aca="false">IF(OR(N(AS$5)=0,AS$6=""),0,AS$5*((DATE(YEAR($B162),MONTH($B162),MIN(AS$6,DAY(EOMONTH($B162,0))))&gt;=$B162)*(DATE(YEAR($B162),MONTH($B162),MIN(AS$6,DAY(EOMONTH($B162,0))))&lt;$C162)+(DATE(YEAR($B162),MONTH($B162)+1,MIN(AS$6,DAY(EOMONTH($B162,1))))&gt;=$B162)*(DATE(YEAR($B162),MONTH($B162)+1,MIN(AS$6,DAY(EOMONTH($B162,1))))&lt;$C162)))</f>
        <v>0</v>
      </c>
      <c r="AT162" s="48" t="n">
        <f aca="false">IF(OR(N(AT$5)=0,AT$6=""),0,AT$5*((DATE(YEAR($B162),MONTH($B162),MIN(AT$6,DAY(EOMONTH($B162,0))))&gt;=$B162)*(DATE(YEAR($B162),MONTH($B162),MIN(AT$6,DAY(EOMONTH($B162,0))))&lt;$C162)+(DATE(YEAR($B162),MONTH($B162)+1,MIN(AT$6,DAY(EOMONTH($B162,1))))&gt;=$B162)*(DATE(YEAR($B162),MONTH($B162)+1,MIN(AT$6,DAY(EOMONTH($B162,1))))&lt;$C162)))</f>
        <v>0</v>
      </c>
      <c r="AU162" s="48" t="n">
        <f aca="false">IF(OR(N(AU$5)=0,AU$6=""),0,AU$5*((DATE(YEAR($B162),MONTH($B162),MIN(AU$6,DAY(EOMONTH($B162,0))))&gt;=$B162)*(DATE(YEAR($B162),MONTH($B162),MIN(AU$6,DAY(EOMONTH($B162,0))))&lt;$C162)+(DATE(YEAR($B162),MONTH($B162)+1,MIN(AU$6,DAY(EOMONTH($B162,1))))&gt;=$B162)*(DATE(YEAR($B162),MONTH($B162)+1,MIN(AU$6,DAY(EOMONTH($B162,1))))&lt;$C162)))</f>
        <v>0</v>
      </c>
      <c r="AV162" s="48" t="n">
        <f aca="false">IF(OR(N(AV$5)=0,AV$6=""),0,AV$5*((DATE(YEAR($B162),MONTH($B162),MIN(AV$6,DAY(EOMONTH($B162,0))))&gt;=$B162)*(DATE(YEAR($B162),MONTH($B162),MIN(AV$6,DAY(EOMONTH($B162,0))))&lt;$C162)+(DATE(YEAR($B162),MONTH($B162)+1,MIN(AV$6,DAY(EOMONTH($B162,1))))&gt;=$B162)*(DATE(YEAR($B162),MONTH($B162)+1,MIN(AV$6,DAY(EOMONTH($B162,1))))&lt;$C162)))</f>
        <v>0</v>
      </c>
      <c r="AW162" s="48" t="n">
        <f aca="false">IF(OR(N(AW$5)=0,AW$6=""),0,AW$5*((DATE(YEAR($B162),MONTH($B162),MIN(AW$6,DAY(EOMONTH($B162,0))))&gt;=$B162)*(DATE(YEAR($B162),MONTH($B162),MIN(AW$6,DAY(EOMONTH($B162,0))))&lt;$C162)+(DATE(YEAR($B162),MONTH($B162)+1,MIN(AW$6,DAY(EOMONTH($B162,1))))&gt;=$B162)*(DATE(YEAR($B162),MONTH($B162)+1,MIN(AW$6,DAY(EOMONTH($B162,1))))&lt;$C162)))</f>
        <v>0</v>
      </c>
      <c r="AX162" s="48" t="n">
        <f aca="false">IF(OR(N(AX$5)=0,AX$6=""),0,AX$5*((DATE(YEAR($B162),MONTH($B162),MIN(AX$6,DAY(EOMONTH($B162,0))))&gt;=$B162)*(DATE(YEAR($B162),MONTH($B162),MIN(AX$6,DAY(EOMONTH($B162,0))))&lt;$C162)+(DATE(YEAR($B162),MONTH($B162)+1,MIN(AX$6,DAY(EOMONTH($B162,1))))&gt;=$B162)*(DATE(YEAR($B162),MONTH($B162)+1,MIN(AX$6,DAY(EOMONTH($B162,1))))&lt;$C162)))</f>
        <v>0</v>
      </c>
      <c r="AY162" s="48" t="n">
        <f aca="false">IF(OR(N(AY$5)=0,AY$6=""),0,AY$5*((DATE(YEAR($B162),MONTH($B162),MIN(AY$6,DAY(EOMONTH($B162,0))))&gt;=$B162)*(DATE(YEAR($B162),MONTH($B162),MIN(AY$6,DAY(EOMONTH($B162,0))))&lt;$C162)+(DATE(YEAR($B162),MONTH($B162)+1,MIN(AY$6,DAY(EOMONTH($B162,1))))&gt;=$B162)*(DATE(YEAR($B162),MONTH($B162)+1,MIN(AY$6,DAY(EOMONTH($B162,1))))&lt;$C162)))</f>
        <v>0</v>
      </c>
      <c r="AZ162" s="48" t="n">
        <f aca="false">IF(OR(N(AZ$5)=0,AZ$6=""),0,AZ$5*((DATE(YEAR($B162),MONTH($B162),MIN(AZ$6,DAY(EOMONTH($B162,0))))&gt;=$B162)*(DATE(YEAR($B162),MONTH($B162),MIN(AZ$6,DAY(EOMONTH($B162,0))))&lt;$C162)+(DATE(YEAR($B162),MONTH($B162)+1,MIN(AZ$6,DAY(EOMONTH($B162,1))))&gt;=$B162)*(DATE(YEAR($B162),MONTH($B162)+1,MIN(AZ$6,DAY(EOMONTH($B162,1))))&lt;$C162)))</f>
        <v>0</v>
      </c>
      <c r="BA162" s="48" t="n">
        <f aca="false">IF(OR(N(BA$5)=0,BA$6=""),0,BA$5*((DATE(YEAR($B162),MONTH($B162),MIN(BA$6,DAY(EOMONTH($B162,0))))&gt;=$B162)*(DATE(YEAR($B162),MONTH($B162),MIN(BA$6,DAY(EOMONTH($B162,0))))&lt;$C162)+(DATE(YEAR($B162),MONTH($B162)+1,MIN(BA$6,DAY(EOMONTH($B162,1))))&gt;=$B162)*(DATE(YEAR($B162),MONTH($B162)+1,MIN(BA$6,DAY(EOMONTH($B162,1))))&lt;$C162)))</f>
        <v>0</v>
      </c>
      <c r="BB162" s="48" t="n">
        <f aca="false">IF(OR(N(BB$5)=0,BB$6=""),0,BB$5*((DATE(YEAR($B162),MONTH($B162),MIN(BB$6,DAY(EOMONTH($B162,0))))&gt;=$B162)*(DATE(YEAR($B162),MONTH($B162),MIN(BB$6,DAY(EOMONTH($B162,0))))&lt;$C162)+(DATE(YEAR($B162),MONTH($B162)+1,MIN(BB$6,DAY(EOMONTH($B162,1))))&gt;=$B162)*(DATE(YEAR($B162),MONTH($B162)+1,MIN(BB$6,DAY(EOMONTH($B162,1))))&lt;$C162)))</f>
        <v>0</v>
      </c>
      <c r="BC162" s="48" t="n">
        <f aca="false">IF(OR(N(BC$5)=0,BC$6=""),0,BC$5*((DATE(YEAR($B162),MONTH($B162),MIN(BC$6,DAY(EOMONTH($B162,0))))&gt;=$B162)*(DATE(YEAR($B162),MONTH($B162),MIN(BC$6,DAY(EOMONTH($B162,0))))&lt;$C162)+(DATE(YEAR($B162),MONTH($B162)+1,MIN(BC$6,DAY(EOMONTH($B162,1))))&gt;=$B162)*(DATE(YEAR($B162),MONTH($B162)+1,MIN(BC$6,DAY(EOMONTH($B162,1))))&lt;$C162)))</f>
        <v>0</v>
      </c>
      <c r="BD162" s="48" t="n">
        <f aca="false">IF(OR(N(BD$5)=0,BD$6=""),0,BD$5*((DATE(YEAR($B162),MONTH($B162),MIN(BD$6,DAY(EOMONTH($B162,0))))&gt;=$B162)*(DATE(YEAR($B162),MONTH($B162),MIN(BD$6,DAY(EOMONTH($B162,0))))&lt;$C162)+(DATE(YEAR($B162),MONTH($B162)+1,MIN(BD$6,DAY(EOMONTH($B162,1))))&gt;=$B162)*(DATE(YEAR($B162),MONTH($B162)+1,MIN(BD$6,DAY(EOMONTH($B162,1))))&lt;$C162)))</f>
        <v>0</v>
      </c>
      <c r="BE162" s="48" t="n">
        <f aca="false">IF(OR(N(BE$5)=0,BE$6=""),0,BE$5*((DATE(YEAR($B162),MONTH($B162),MIN(BE$6,DAY(EOMONTH($B162,0))))&gt;=$B162)*(DATE(YEAR($B162),MONTH($B162),MIN(BE$6,DAY(EOMONTH($B162,0))))&lt;$C162)+(DATE(YEAR($B162),MONTH($B162)+1,MIN(BE$6,DAY(EOMONTH($B162,1))))&gt;=$B162)*(DATE(YEAR($B162),MONTH($B162)+1,MIN(BE$6,DAY(EOMONTH($B162,1))))&lt;$C162)))</f>
        <v>0</v>
      </c>
      <c r="BF162" s="48" t="n">
        <f aca="false">IF(OR(N(BF$5)=0,BF$6=""),0,BF$5*((DATE(YEAR($B162),MONTH($B162),MIN(BF$6,DAY(EOMONTH($B162,0))))&gt;=$B162)*(DATE(YEAR($B162),MONTH($B162),MIN(BF$6,DAY(EOMONTH($B162,0))))&lt;$C162)+(DATE(YEAR($B162),MONTH($B162)+1,MIN(BF$6,DAY(EOMONTH($B162,1))))&gt;=$B162)*(DATE(YEAR($B162),MONTH($B162)+1,MIN(BF$6,DAY(EOMONTH($B162,1))))&lt;$C162)))</f>
        <v>0</v>
      </c>
      <c r="BG162" s="48" t="n">
        <f aca="false">IF(OR(N(BG$5)=0,BG$6=""),0,BG$5*((DATE(YEAR($B162),MONTH($B162),MIN(BG$6,DAY(EOMONTH($B162,0))))&gt;=$B162)*(DATE(YEAR($B162),MONTH($B162),MIN(BG$6,DAY(EOMONTH($B162,0))))&lt;$C162)+(DATE(YEAR($B162),MONTH($B162)+1,MIN(BG$6,DAY(EOMONTH($B162,1))))&gt;=$B162)*(DATE(YEAR($B162),MONTH($B162)+1,MIN(BG$6,DAY(EOMONTH($B162,1))))&lt;$C162)))</f>
        <v>0</v>
      </c>
      <c r="BH162" s="48" t="n">
        <f aca="false">IF(OR(N(BH$5)=0,BH$6=""),0,BH$5*((DATE(YEAR($B162),MONTH($B162),MIN(BH$6,DAY(EOMONTH($B162,0))))&gt;=$B162)*(DATE(YEAR($B162),MONTH($B162),MIN(BH$6,DAY(EOMONTH($B162,0))))&lt;$C162)+(DATE(YEAR($B162),MONTH($B162)+1,MIN(BH$6,DAY(EOMONTH($B162,1))))&gt;=$B162)*(DATE(YEAR($B162),MONTH($B162)+1,MIN(BH$6,DAY(EOMONTH($B162,1))))&lt;$C162)))</f>
        <v>0</v>
      </c>
      <c r="BI162" s="48" t="n">
        <f aca="false">IF(OR(N(BI$5)=0,BI$6=""),0,BI$5*((DATE(YEAR($B162),MONTH($B162),MIN(BI$6,DAY(EOMONTH($B162,0))))&gt;=$B162)*(DATE(YEAR($B162),MONTH($B162),MIN(BI$6,DAY(EOMONTH($B162,0))))&lt;$C162)+(DATE(YEAR($B162),MONTH($B162)+1,MIN(BI$6,DAY(EOMONTH($B162,1))))&gt;=$B162)*(DATE(YEAR($B162),MONTH($B162)+1,MIN(BI$6,DAY(EOMONTH($B162,1))))&lt;$C162)))</f>
        <v>0</v>
      </c>
      <c r="BJ162" s="48" t="n">
        <f aca="false">IF(OR(N(BJ$5)=0,BJ$6=""),0,BJ$5*((DATE(YEAR($B162),MONTH($B162),MIN(BJ$6,DAY(EOMONTH($B162,0))))&gt;=$B162)*(DATE(YEAR($B162),MONTH($B162),MIN(BJ$6,DAY(EOMONTH($B162,0))))&lt;$C162)+(DATE(YEAR($B162),MONTH($B162)+1,MIN(BJ$6,DAY(EOMONTH($B162,1))))&gt;=$B162)*(DATE(YEAR($B162),MONTH($B162)+1,MIN(BJ$6,DAY(EOMONTH($B162,1))))&lt;$C162)))</f>
        <v>0</v>
      </c>
      <c r="BK162" s="48" t="n">
        <f aca="false">IF(OR(N(BK$5)=0,BK$6=""),0,BK$5*((DATE(YEAR($B162),MONTH($B162),MIN(BK$6,DAY(EOMONTH($B162,0))))&gt;=$B162)*(DATE(YEAR($B162),MONTH($B162),MIN(BK$6,DAY(EOMONTH($B162,0))))&lt;$C162)+(DATE(YEAR($B162),MONTH($B162)+1,MIN(BK$6,DAY(EOMONTH($B162,1))))&gt;=$B162)*(DATE(YEAR($B162),MONTH($B162)+1,MIN(BK$6,DAY(EOMONTH($B162,1))))&lt;$C162)))</f>
        <v>0</v>
      </c>
      <c r="BL162" s="48" t="n">
        <f aca="false">IF(OR(N(BL$5)=0,BL$6=""),0,BL$5*((DATE(YEAR($B162),MONTH($B162),MIN(BL$6,DAY(EOMONTH($B162,0))))&gt;=$B162)*(DATE(YEAR($B162),MONTH($B162),MIN(BL$6,DAY(EOMONTH($B162,0))))&lt;$C162)+(DATE(YEAR($B162),MONTH($B162)+1,MIN(BL$6,DAY(EOMONTH($B162,1))))&gt;=$B162)*(DATE(YEAR($B162),MONTH($B162)+1,MIN(BL$6,DAY(EOMONTH($B162,1))))&lt;$C162)))</f>
        <v>0</v>
      </c>
      <c r="BM162" s="48" t="n">
        <f aca="false">IF(OR(N(BM$5)=0,BM$6=""),0,BM$5*((DATE(YEAR($B162),MONTH($B162),MIN(BM$6,DAY(EOMONTH($B162,0))))&gt;=$B162)*(DATE(YEAR($B162),MONTH($B162),MIN(BM$6,DAY(EOMONTH($B162,0))))&lt;$C162)+(DATE(YEAR($B162),MONTH($B162)+1,MIN(BM$6,DAY(EOMONTH($B162,1))))&gt;=$B162)*(DATE(YEAR($B162),MONTH($B162)+1,MIN(BM$6,DAY(EOMONTH($B162,1))))&lt;$C162)))</f>
        <v>0</v>
      </c>
      <c r="BN162" s="48" t="n">
        <f aca="false">IF(OR(N(BN$5)=0,BN$6=""),0,BN$5*((DATE(YEAR($B162),MONTH($B162),MIN(BN$6,DAY(EOMONTH($B162,0))))&gt;=$B162)*(DATE(YEAR($B162),MONTH($B162),MIN(BN$6,DAY(EOMONTH($B162,0))))&lt;$C162)+(DATE(YEAR($B162),MONTH($B162)+1,MIN(BN$6,DAY(EOMONTH($B162,1))))&gt;=$B162)*(DATE(YEAR($B162),MONTH($B162)+1,MIN(BN$6,DAY(EOMONTH($B162,1))))&lt;$C162)))</f>
        <v>0</v>
      </c>
      <c r="BO162" s="48" t="n">
        <f aca="false">IF(OR(N(BO$5)=0,BO$6=""),0,BO$5*((DATE(YEAR($B162),MONTH($B162),MIN(BO$6,DAY(EOMONTH($B162,0))))&gt;=$B162)*(DATE(YEAR($B162),MONTH($B162),MIN(BO$6,DAY(EOMONTH($B162,0))))&lt;$C162)+(DATE(YEAR($B162),MONTH($B162)+1,MIN(BO$6,DAY(EOMONTH($B162,1))))&gt;=$B162)*(DATE(YEAR($B162),MONTH($B162)+1,MIN(BO$6,DAY(EOMONTH($B162,1))))&lt;$C162)))</f>
        <v>0</v>
      </c>
      <c r="BP162" s="48" t="n">
        <f aca="false">IF(OR(N(BP$5)=0,BP$6=""),0,BP$5*((DATE(YEAR($B162),MONTH($B162),MIN(BP$6,DAY(EOMONTH($B162,0))))&gt;=$B162)*(DATE(YEAR($B162),MONTH($B162),MIN(BP$6,DAY(EOMONTH($B162,0))))&lt;$C162)+(DATE(YEAR($B162),MONTH($B162)+1,MIN(BP$6,DAY(EOMONTH($B162,1))))&gt;=$B162)*(DATE(YEAR($B162),MONTH($B162)+1,MIN(BP$6,DAY(EOMONTH($B162,1))))&lt;$C162)))</f>
        <v>0</v>
      </c>
      <c r="BQ162" s="48" t="n">
        <f aca="false">IF(OR(N(BQ$5)=0,BQ$6=""),0,BQ$5*((DATE(YEAR($B162),MONTH($B162),MIN(BQ$6,DAY(EOMONTH($B162,0))))&gt;=$B162)*(DATE(YEAR($B162),MONTH($B162),MIN(BQ$6,DAY(EOMONTH($B162,0))))&lt;$C162)+(DATE(YEAR($B162),MONTH($B162)+1,MIN(BQ$6,DAY(EOMONTH($B162,1))))&gt;=$B162)*(DATE(YEAR($B162),MONTH($B162)+1,MIN(BQ$6,DAY(EOMONTH($B162,1))))&lt;$C162)))</f>
        <v>0</v>
      </c>
      <c r="BR162" s="48" t="n">
        <f aca="false">IF(OR(N(BR$5)=0,BR$6=""),0,BR$5*((DATE(YEAR($B162),MONTH($B162),MIN(BR$6,DAY(EOMONTH($B162,0))))&gt;=$B162)*(DATE(YEAR($B162),MONTH($B162),MIN(BR$6,DAY(EOMONTH($B162,0))))&lt;$C162)+(DATE(YEAR($B162),MONTH($B162)+1,MIN(BR$6,DAY(EOMONTH($B162,1))))&gt;=$B162)*(DATE(YEAR($B162),MONTH($B162)+1,MIN(BR$6,DAY(EOMONTH($B162,1))))&lt;$C162)))</f>
        <v>0</v>
      </c>
      <c r="BS162" s="48" t="n">
        <f aca="false">IF(OR(N(BS$5)=0,BS$6=""),0,BS$5*((DATE(YEAR($B162),MONTH($B162),MIN(BS$6,DAY(EOMONTH($B162,0))))&gt;=$B162)*(DATE(YEAR($B162),MONTH($B162),MIN(BS$6,DAY(EOMONTH($B162,0))))&lt;$C162)+(DATE(YEAR($B162),MONTH($B162)+1,MIN(BS$6,DAY(EOMONTH($B162,1))))&gt;=$B162)*(DATE(YEAR($B162),MONTH($B162)+1,MIN(BS$6,DAY(EOMONTH($B162,1))))&lt;$C162)))</f>
        <v>0</v>
      </c>
      <c r="BT162" s="48" t="n">
        <f aca="false">IF(OR(N(BT$5)=0,BT$6=""),0,BT$5*((DATE(YEAR($B162),MONTH($B162),MIN(BT$6,DAY(EOMONTH($B162,0))))&gt;=$B162)*(DATE(YEAR($B162),MONTH($B162),MIN(BT$6,DAY(EOMONTH($B162,0))))&lt;$C162)+(DATE(YEAR($B162),MONTH($B162)+1,MIN(BT$6,DAY(EOMONTH($B162,1))))&gt;=$B162)*(DATE(YEAR($B162),MONTH($B162)+1,MIN(BT$6,DAY(EOMONTH($B162,1))))&lt;$C162)))</f>
        <v>0</v>
      </c>
      <c r="BU162" s="48" t="n">
        <f aca="false">IF(OR(N(BU$5)=0,BU$6=""),0,BU$5*((DATE(YEAR($B162),MONTH($B162),MIN(BU$6,DAY(EOMONTH($B162,0))))&gt;=$B162)*(DATE(YEAR($B162),MONTH($B162),MIN(BU$6,DAY(EOMONTH($B162,0))))&lt;$C162)+(DATE(YEAR($B162),MONTH($B162)+1,MIN(BU$6,DAY(EOMONTH($B162,1))))&gt;=$B162)*(DATE(YEAR($B162),MONTH($B162)+1,MIN(BU$6,DAY(EOMONTH($B162,1))))&lt;$C162)))</f>
        <v>0</v>
      </c>
      <c r="BV162" s="48" t="n">
        <f aca="false">IF(OR(N(BV$5)=0,BV$6=""),0,BV$5*((DATE(YEAR($B162),MONTH($B162),MIN(BV$6,DAY(EOMONTH($B162,0))))&gt;=$B162)*(DATE(YEAR($B162),MONTH($B162),MIN(BV$6,DAY(EOMONTH($B162,0))))&lt;$C162)+(DATE(YEAR($B162),MONTH($B162)+1,MIN(BV$6,DAY(EOMONTH($B162,1))))&gt;=$B162)*(DATE(YEAR($B162),MONTH($B162)+1,MIN(BV$6,DAY(EOMONTH($B162,1))))&lt;$C162)))</f>
        <v>0</v>
      </c>
      <c r="BW162" s="48" t="n">
        <f aca="false">IF(OR(N(BW$5)=0,BW$6=""),0,BW$5*((DATE(YEAR($B162),MONTH($B162),MIN(BW$6,DAY(EOMONTH($B162,0))))&gt;=$B162)*(DATE(YEAR($B162),MONTH($B162),MIN(BW$6,DAY(EOMONTH($B162,0))))&lt;$C162)+(DATE(YEAR($B162),MONTH($B162)+1,MIN(BW$6,DAY(EOMONTH($B162,1))))&gt;=$B162)*(DATE(YEAR($B162),MONTH($B162)+1,MIN(BW$6,DAY(EOMONTH($B162,1))))&lt;$C162)))</f>
        <v>0</v>
      </c>
      <c r="BX162" s="48" t="n">
        <f aca="false">MIN(Z162,(FT161*(1+FT$5/Setup!$C$36)+IF($V162=1,N($F162),0)))</f>
        <v>0</v>
      </c>
      <c r="BY162" s="48" t="n">
        <f aca="false">MIN(AA162,(FU161*(1+FU$5/Setup!$C$36)+IF($V162=2,N($F162),0)))</f>
        <v>0</v>
      </c>
      <c r="BZ162" s="48" t="n">
        <f aca="false">MIN(AB162,(FV161*(1+FV$5/Setup!$C$36)+IF($V162=3,N($F162),0)))</f>
        <v>0</v>
      </c>
      <c r="CA162" s="48" t="n">
        <f aca="false">MIN(AC162,(FW161*(1+FW$5/Setup!$C$36)+IF($V162=4,N($F162),0)))</f>
        <v>0</v>
      </c>
      <c r="CB162" s="48" t="n">
        <f aca="false">MIN(AD162,(FX161*(1+FX$5/Setup!$C$36)+IF($V162=5,N($F162),0)))</f>
        <v>0</v>
      </c>
      <c r="CC162" s="48" t="n">
        <f aca="false">MIN(AE162,(FY161*(1+FY$5/Setup!$C$36)+IF($V162=6,N($F162),0)))</f>
        <v>0</v>
      </c>
      <c r="CD162" s="48" t="n">
        <f aca="false">MIN(AF162,(FZ161*(1+FZ$5/Setup!$C$36)+IF($V162=7,N($F162),0)))</f>
        <v>0</v>
      </c>
      <c r="CE162" s="48" t="n">
        <f aca="false">MIN(AG162,(GA161*(1+GA$5/Setup!$C$36)+IF($V162=8,N($F162),0)))</f>
        <v>0</v>
      </c>
      <c r="CF162" s="48" t="n">
        <f aca="false">MIN(AH162,(GB161*(1+GB$5/Setup!$C$36)+IF($V162=9,N($F162),0)))</f>
        <v>0</v>
      </c>
      <c r="CG162" s="48" t="n">
        <f aca="false">MIN(AI162,(GC161*(1+GC$5/Setup!$C$36)+IF($V162=10,N($F162),0)))</f>
        <v>0</v>
      </c>
      <c r="CH162" s="48" t="n">
        <f aca="false">MIN(AJ162,(GD161*(1+GD$5/Setup!$C$36)+IF($V162=11,N($F162),0)))</f>
        <v>0</v>
      </c>
      <c r="CI162" s="48" t="n">
        <f aca="false">MIN(AK162,(GE161*(1+GE$5/Setup!$C$36)+IF($V162=12,N($F162),0)))</f>
        <v>0</v>
      </c>
      <c r="CJ162" s="48" t="n">
        <f aca="false">MIN(AL162,(GF161*(1+GF$5/Setup!$C$36)+IF($V162=13,N($F162),0)))</f>
        <v>0</v>
      </c>
      <c r="CK162" s="48" t="n">
        <f aca="false">MIN(AM162,(GG161*(1+GG$5/Setup!$C$36)+IF($V162=14,N($F162),0)))</f>
        <v>0</v>
      </c>
      <c r="CL162" s="48" t="n">
        <f aca="false">MIN(AN162,(GH161*(1+GH$5/Setup!$C$36)+IF($V162=15,N($F162),0)))</f>
        <v>0</v>
      </c>
      <c r="CM162" s="48" t="n">
        <f aca="false">MIN(AO162,(GI161*(1+GI$5/Setup!$C$36)+IF($V162=16,N($F162),0)))</f>
        <v>0</v>
      </c>
      <c r="CN162" s="48" t="n">
        <f aca="false">MIN(AP162,(GJ161*(1+GJ$5/Setup!$C$36)+IF($V162=17,N($F162),0)))</f>
        <v>0</v>
      </c>
      <c r="CO162" s="48" t="n">
        <f aca="false">MIN(AQ162,(GK161*(1+GK$5/Setup!$C$36)+IF($V162=18,N($F162),0)))</f>
        <v>0</v>
      </c>
      <c r="CP162" s="48" t="n">
        <f aca="false">MIN(AR162,(GL161*(1+GL$5/Setup!$C$36)+IF($V162=19,N($F162),0)))</f>
        <v>0</v>
      </c>
      <c r="CQ162" s="48" t="n">
        <f aca="false">MIN(AS162,(GM161*(1+GM$5/Setup!$C$36)+IF($V162=20,N($F162),0)))</f>
        <v>0</v>
      </c>
      <c r="CR162" s="48" t="n">
        <f aca="false">MIN(AT162,(GN161*(1+GN$5/Setup!$C$36)+IF($V162=21,N($F162),0)))</f>
        <v>0</v>
      </c>
      <c r="CS162" s="48" t="n">
        <f aca="false">MIN(AU162,(GO161*(1+GO$5/Setup!$C$36)+IF($V162=22,N($F162),0)))</f>
        <v>0</v>
      </c>
      <c r="CT162" s="48" t="n">
        <f aca="false">MIN(AV162,(GP161*(1+GP$5/Setup!$C$36)+IF($V162=23,N($F162),0)))</f>
        <v>0</v>
      </c>
      <c r="CU162" s="48" t="n">
        <f aca="false">MIN(AW162,(GQ161*(1+GQ$5/Setup!$C$36)+IF($V162=24,N($F162),0)))</f>
        <v>0</v>
      </c>
      <c r="CV162" s="48" t="n">
        <f aca="false">MIN(AX162,(GR161*(1+GR$5/Setup!$C$36)+IF($V162=25,N($F162),0)))</f>
        <v>0</v>
      </c>
      <c r="CW162" s="48" t="n">
        <f aca="false">MIN(AY162,(GS161*(1+GS$5/Setup!$C$36)+IF($V162=26,N($F162),0)))</f>
        <v>0</v>
      </c>
      <c r="CX162" s="48" t="n">
        <f aca="false">MIN(AZ162,(GT161*(1+GT$5/Setup!$C$36)+IF($V162=27,N($F162),0)))</f>
        <v>0</v>
      </c>
      <c r="CY162" s="48" t="n">
        <f aca="false">MIN(BA162,(GU161*(1+GU$5/Setup!$C$36)+IF($V162=28,N($F162),0)))</f>
        <v>0</v>
      </c>
      <c r="CZ162" s="48" t="n">
        <f aca="false">MIN(BB162,(GV161*(1+GV$5/Setup!$C$36)+IF($V162=29,N($F162),0)))</f>
        <v>0</v>
      </c>
      <c r="DA162" s="48" t="n">
        <f aca="false">MIN(BC162,(GW161*(1+GW$5/Setup!$C$36)+IF($V162=30,N($F162),0)))</f>
        <v>0</v>
      </c>
      <c r="DB162" s="48" t="n">
        <f aca="false">MIN(BD162,(GX161*(1+GX$5/Setup!$C$36)+IF($V162=31,N($F162),0)))</f>
        <v>0</v>
      </c>
      <c r="DC162" s="48" t="n">
        <f aca="false">MIN(BE162,(GY161*(1+GY$5/Setup!$C$36)+IF($V162=32,N($F162),0)))</f>
        <v>0</v>
      </c>
      <c r="DD162" s="48" t="n">
        <f aca="false">MIN(BF162,(GZ161*(1+GZ$5/Setup!$C$36)+IF($V162=33,N($F162),0)))</f>
        <v>0</v>
      </c>
      <c r="DE162" s="48" t="n">
        <f aca="false">MIN(BG162,(HA161*(1+HA$5/Setup!$C$36)+IF($V162=34,N($F162),0)))</f>
        <v>0</v>
      </c>
      <c r="DF162" s="48" t="n">
        <f aca="false">MIN(BH162,(HB161*(1+HB$5/Setup!$C$36)+IF($V162=35,N($F162),0)))</f>
        <v>0</v>
      </c>
      <c r="DG162" s="48" t="n">
        <f aca="false">MIN(BI162,(HC161*(1+HC$5/Setup!$C$36)+IF($V162=36,N($F162),0)))</f>
        <v>0</v>
      </c>
      <c r="DH162" s="48" t="n">
        <f aca="false">MIN(BJ162,(HD161*(1+HD$5/Setup!$C$36)+IF($V162=37,N($F162),0)))</f>
        <v>0</v>
      </c>
      <c r="DI162" s="48" t="n">
        <f aca="false">MIN(BK162,(HE161*(1+HE$5/Setup!$C$36)+IF($V162=38,N($F162),0)))</f>
        <v>0</v>
      </c>
      <c r="DJ162" s="48" t="n">
        <f aca="false">MIN(BL162,(HF161*(1+HF$5/Setup!$C$36)+IF($V162=39,N($F162),0)))</f>
        <v>0</v>
      </c>
      <c r="DK162" s="48" t="n">
        <f aca="false">MIN(BM162,(HG161*(1+HG$5/Setup!$C$36)+IF($V162=40,N($F162),0)))</f>
        <v>0</v>
      </c>
      <c r="DL162" s="48" t="n">
        <f aca="false">MIN(BN162,(HH161*(1+HH$5/Setup!$C$36)+IF($V162=41,N($F162),0)))</f>
        <v>0</v>
      </c>
      <c r="DM162" s="48" t="n">
        <f aca="false">MIN(BO162,(HI161*(1+HI$5/Setup!$C$36)+IF($V162=42,N($F162),0)))</f>
        <v>0</v>
      </c>
      <c r="DN162" s="48" t="n">
        <f aca="false">MIN(BP162,(HJ161*(1+HJ$5/Setup!$C$36)+IF($V162=43,N($F162),0)))</f>
        <v>0</v>
      </c>
      <c r="DO162" s="48" t="n">
        <f aca="false">MIN(BQ162,(HK161*(1+HK$5/Setup!$C$36)+IF($V162=44,N($F162),0)))</f>
        <v>0</v>
      </c>
      <c r="DP162" s="48" t="n">
        <f aca="false">MIN(BR162,(HL161*(1+HL$5/Setup!$C$36)+IF($V162=45,N($F162),0)))</f>
        <v>0</v>
      </c>
      <c r="DQ162" s="48" t="n">
        <f aca="false">MIN(BS162,(HM161*(1+HM$5/Setup!$C$36)+IF($V162=46,N($F162),0)))</f>
        <v>0</v>
      </c>
      <c r="DR162" s="48" t="n">
        <f aca="false">MIN(BT162,(HN161*(1+HN$5/Setup!$C$36)+IF($V162=47,N($F162),0)))</f>
        <v>0</v>
      </c>
      <c r="DS162" s="48" t="n">
        <f aca="false">MIN(BU162,(HO161*(1+HO$5/Setup!$C$36)+IF($V162=48,N($F162),0)))</f>
        <v>0</v>
      </c>
      <c r="DT162" s="48" t="n">
        <f aca="false">MIN(BV162,(HP161*(1+HP$5/Setup!$C$36)+IF($V162=49,N($F162),0)))</f>
        <v>0</v>
      </c>
      <c r="DU162" s="48" t="n">
        <f aca="false">MIN(BW162,(HQ161*(1+HQ$5/Setup!$C$36)+IF($V162=50,N($F162),0)))</f>
        <v>0</v>
      </c>
      <c r="DV162" s="48" t="n">
        <f aca="false">MIN(MAX((FT161*(1+FT$5/Setup!$C$36)+IF($V162=1,N($F162),0))-BX162,0),MAX($P162-0,0))</f>
        <v>0</v>
      </c>
      <c r="DW162" s="48" t="n">
        <f aca="false">MIN(MAX((FU161*(1+FU$5/Setup!$C$36)+IF($V162=2,N($F162),0))-BY162,0),MAX($P162-SUM(DV162:DV162),0))</f>
        <v>0</v>
      </c>
      <c r="DX162" s="48" t="n">
        <f aca="false">MIN(MAX((FV161*(1+FV$5/Setup!$C$36)+IF($V162=3,N($F162),0))-BZ162,0),MAX($P162-SUM(DV162:DW162),0))</f>
        <v>0</v>
      </c>
      <c r="DY162" s="48" t="n">
        <f aca="false">MIN(MAX((FW161*(1+FW$5/Setup!$C$36)+IF($V162=4,N($F162),0))-CA162,0),MAX($P162-SUM(DV162:DX162),0))</f>
        <v>0</v>
      </c>
      <c r="DZ162" s="48" t="n">
        <f aca="false">MIN(MAX((FX161*(1+FX$5/Setup!$C$36)+IF($V162=5,N($F162),0))-CB162,0),MAX($P162-SUM(DV162:DY162),0))</f>
        <v>0</v>
      </c>
      <c r="EA162" s="48" t="n">
        <f aca="false">MIN(MAX((FY161*(1+FY$5/Setup!$C$36)+IF($V162=6,N($F162),0))-CC162,0),MAX($P162-SUM(DV162:DZ162),0))</f>
        <v>0</v>
      </c>
      <c r="EB162" s="48" t="n">
        <f aca="false">MIN(MAX((FZ161*(1+FZ$5/Setup!$C$36)+IF($V162=7,N($F162),0))-CD162,0),MAX($P162-SUM(DV162:EA162),0))</f>
        <v>0</v>
      </c>
      <c r="EC162" s="48" t="n">
        <f aca="false">MIN(MAX((GA161*(1+GA$5/Setup!$C$36)+IF($V162=8,N($F162),0))-CE162,0),MAX($P162-SUM(DV162:EB162),0))</f>
        <v>0</v>
      </c>
      <c r="ED162" s="48" t="n">
        <f aca="false">MIN(MAX((GB161*(1+GB$5/Setup!$C$36)+IF($V162=9,N($F162),0))-CF162,0),MAX($P162-SUM(DV162:EC162),0))</f>
        <v>0</v>
      </c>
      <c r="EE162" s="48" t="n">
        <f aca="false">MIN(MAX((GC161*(1+GC$5/Setup!$C$36)+IF($V162=10,N($F162),0))-CG162,0),MAX($P162-SUM(DV162:ED162),0))</f>
        <v>0</v>
      </c>
      <c r="EF162" s="48" t="n">
        <f aca="false">MIN(MAX((GD161*(1+GD$5/Setup!$C$36)+IF($V162=11,N($F162),0))-CH162,0),MAX($P162-SUM(DV162:EE162),0))</f>
        <v>0</v>
      </c>
      <c r="EG162" s="48" t="n">
        <f aca="false">MIN(MAX((GE161*(1+GE$5/Setup!$C$36)+IF($V162=12,N($F162),0))-CI162,0),MAX($P162-SUM(DV162:EF162),0))</f>
        <v>0</v>
      </c>
      <c r="EH162" s="48" t="n">
        <f aca="false">MIN(MAX((GF161*(1+GF$5/Setup!$C$36)+IF($V162=13,N($F162),0))-CJ162,0),MAX($P162-SUM(DV162:EG162),0))</f>
        <v>0</v>
      </c>
      <c r="EI162" s="48" t="n">
        <f aca="false">MIN(MAX((GG161*(1+GG$5/Setup!$C$36)+IF($V162=14,N($F162),0))-CK162,0),MAX($P162-SUM(DV162:EH162),0))</f>
        <v>0</v>
      </c>
      <c r="EJ162" s="48" t="n">
        <f aca="false">MIN(MAX((GH161*(1+GH$5/Setup!$C$36)+IF($V162=15,N($F162),0))-CL162,0),MAX($P162-SUM(DV162:EI162),0))</f>
        <v>0</v>
      </c>
      <c r="EK162" s="48" t="n">
        <f aca="false">MIN(MAX((GI161*(1+GI$5/Setup!$C$36)+IF($V162=16,N($F162),0))-CM162,0),MAX($P162-SUM(DV162:EJ162),0))</f>
        <v>0</v>
      </c>
      <c r="EL162" s="48" t="n">
        <f aca="false">MIN(MAX((GJ161*(1+GJ$5/Setup!$C$36)+IF($V162=17,N($F162),0))-CN162,0),MAX($P162-SUM(DV162:EK162),0))</f>
        <v>0</v>
      </c>
      <c r="EM162" s="48" t="n">
        <f aca="false">MIN(MAX((GK161*(1+GK$5/Setup!$C$36)+IF($V162=18,N($F162),0))-CO162,0),MAX($P162-SUM(DV162:EL162),0))</f>
        <v>0</v>
      </c>
      <c r="EN162" s="48" t="n">
        <f aca="false">MIN(MAX((GL161*(1+GL$5/Setup!$C$36)+IF($V162=19,N($F162),0))-CP162,0),MAX($P162-SUM(DV162:EM162),0))</f>
        <v>0</v>
      </c>
      <c r="EO162" s="48" t="n">
        <f aca="false">MIN(MAX((GM161*(1+GM$5/Setup!$C$36)+IF($V162=20,N($F162),0))-CQ162,0),MAX($P162-SUM(DV162:EN162),0))</f>
        <v>0</v>
      </c>
      <c r="EP162" s="48" t="n">
        <f aca="false">MIN(MAX((GN161*(1+GN$5/Setup!$C$36)+IF($V162=21,N($F162),0))-CR162,0),MAX($P162-SUM(DV162:EO162),0))</f>
        <v>0</v>
      </c>
      <c r="EQ162" s="48" t="n">
        <f aca="false">MIN(MAX((GO161*(1+GO$5/Setup!$C$36)+IF($V162=22,N($F162),0))-CS162,0),MAX($P162-SUM(DV162:EP162),0))</f>
        <v>0</v>
      </c>
      <c r="ER162" s="48" t="n">
        <f aca="false">MIN(MAX((GP161*(1+GP$5/Setup!$C$36)+IF($V162=23,N($F162),0))-CT162,0),MAX($P162-SUM(DV162:EQ162),0))</f>
        <v>0</v>
      </c>
      <c r="ES162" s="48" t="n">
        <f aca="false">MIN(MAX((GQ161*(1+GQ$5/Setup!$C$36)+IF($V162=24,N($F162),0))-CU162,0),MAX($P162-SUM(DV162:ER162),0))</f>
        <v>0</v>
      </c>
      <c r="ET162" s="48" t="n">
        <f aca="false">MIN(MAX((GR161*(1+GR$5/Setup!$C$36)+IF($V162=25,N($F162),0))-CV162,0),MAX($P162-SUM(DV162:ES162),0))</f>
        <v>0</v>
      </c>
      <c r="EU162" s="48" t="n">
        <f aca="false">MIN(MAX((GS161*(1+GS$5/Setup!$C$36)+IF($V162=26,N($F162),0))-CW162,0),MAX($P162-SUM(DV162:ET162),0))</f>
        <v>0</v>
      </c>
      <c r="EV162" s="48" t="n">
        <f aca="false">MIN(MAX((GT161*(1+GT$5/Setup!$C$36)+IF($V162=27,N($F162),0))-CX162,0),MAX($P162-SUM(DV162:EU162),0))</f>
        <v>0</v>
      </c>
      <c r="EW162" s="48" t="n">
        <f aca="false">MIN(MAX((GU161*(1+GU$5/Setup!$C$36)+IF($V162=28,N($F162),0))-CY162,0),MAX($P162-SUM(DV162:EV162),0))</f>
        <v>0</v>
      </c>
      <c r="EX162" s="48" t="n">
        <f aca="false">MIN(MAX((GV161*(1+GV$5/Setup!$C$36)+IF($V162=29,N($F162),0))-CZ162,0),MAX($P162-SUM(DV162:EW162),0))</f>
        <v>0</v>
      </c>
      <c r="EY162" s="48" t="n">
        <f aca="false">MIN(MAX((GW161*(1+GW$5/Setup!$C$36)+IF($V162=30,N($F162),0))-DA162,0),MAX($P162-SUM(DV162:EX162),0))</f>
        <v>0</v>
      </c>
      <c r="EZ162" s="48" t="n">
        <f aca="false">MIN(MAX((GX161*(1+GX$5/Setup!$C$36)+IF($V162=31,N($F162),0))-DB162,0),MAX($P162-SUM(DV162:EY162),0))</f>
        <v>0</v>
      </c>
      <c r="FA162" s="48" t="n">
        <f aca="false">MIN(MAX((GY161*(1+GY$5/Setup!$C$36)+IF($V162=32,N($F162),0))-DC162,0),MAX($P162-SUM(DV162:EZ162),0))</f>
        <v>0</v>
      </c>
      <c r="FB162" s="48" t="n">
        <f aca="false">MIN(MAX((GZ161*(1+GZ$5/Setup!$C$36)+IF($V162=33,N($F162),0))-DD162,0),MAX($P162-SUM(DV162:FA162),0))</f>
        <v>0</v>
      </c>
      <c r="FC162" s="48" t="n">
        <f aca="false">MIN(MAX((HA161*(1+HA$5/Setup!$C$36)+IF($V162=34,N($F162),0))-DE162,0),MAX($P162-SUM(DV162:FB162),0))</f>
        <v>0</v>
      </c>
      <c r="FD162" s="48" t="n">
        <f aca="false">MIN(MAX((HB161*(1+HB$5/Setup!$C$36)+IF($V162=35,N($F162),0))-DF162,0),MAX($P162-SUM(DV162:FC162),0))</f>
        <v>0</v>
      </c>
      <c r="FE162" s="48" t="n">
        <f aca="false">MIN(MAX((HC161*(1+HC$5/Setup!$C$36)+IF($V162=36,N($F162),0))-DG162,0),MAX($P162-SUM(DV162:FD162),0))</f>
        <v>0</v>
      </c>
      <c r="FF162" s="48" t="n">
        <f aca="false">MIN(MAX((HD161*(1+HD$5/Setup!$C$36)+IF($V162=37,N($F162),0))-DH162,0),MAX($P162-SUM(DV162:FE162),0))</f>
        <v>0</v>
      </c>
      <c r="FG162" s="48" t="n">
        <f aca="false">MIN(MAX((HE161*(1+HE$5/Setup!$C$36)+IF($V162=38,N($F162),0))-DI162,0),MAX($P162-SUM(DV162:FF162),0))</f>
        <v>0</v>
      </c>
      <c r="FH162" s="48" t="n">
        <f aca="false">MIN(MAX((HF161*(1+HF$5/Setup!$C$36)+IF($V162=39,N($F162),0))-DJ162,0),MAX($P162-SUM(DV162:FG162),0))</f>
        <v>0</v>
      </c>
      <c r="FI162" s="48" t="n">
        <f aca="false">MIN(MAX((HG161*(1+HG$5/Setup!$C$36)+IF($V162=40,N($F162),0))-DK162,0),MAX($P162-SUM(DV162:FH162),0))</f>
        <v>0</v>
      </c>
      <c r="FJ162" s="48" t="n">
        <f aca="false">MIN(MAX((HH161*(1+HH$5/Setup!$C$36)+IF($V162=41,N($F162),0))-DL162,0),MAX($P162-SUM(DV162:FI162),0))</f>
        <v>0</v>
      </c>
      <c r="FK162" s="48" t="n">
        <f aca="false">MIN(MAX((HI161*(1+HI$5/Setup!$C$36)+IF($V162=42,N($F162),0))-DM162,0),MAX($P162-SUM(DV162:FJ162),0))</f>
        <v>0</v>
      </c>
      <c r="FL162" s="48" t="n">
        <f aca="false">MIN(MAX((HJ161*(1+HJ$5/Setup!$C$36)+IF($V162=43,N($F162),0))-DN162,0),MAX($P162-SUM(DV162:FK162),0))</f>
        <v>0</v>
      </c>
      <c r="FM162" s="48" t="n">
        <f aca="false">MIN(MAX((HK161*(1+HK$5/Setup!$C$36)+IF($V162=44,N($F162),0))-DO162,0),MAX($P162-SUM(DV162:FL162),0))</f>
        <v>0</v>
      </c>
      <c r="FN162" s="48" t="n">
        <f aca="false">MIN(MAX((HL161*(1+HL$5/Setup!$C$36)+IF($V162=45,N($F162),0))-DP162,0),MAX($P162-SUM(DV162:FM162),0))</f>
        <v>0</v>
      </c>
      <c r="FO162" s="48" t="n">
        <f aca="false">MIN(MAX((HM161*(1+HM$5/Setup!$C$36)+IF($V162=46,N($F162),0))-DQ162,0),MAX($P162-SUM(DV162:FN162),0))</f>
        <v>0</v>
      </c>
      <c r="FP162" s="48" t="n">
        <f aca="false">MIN(MAX((HN161*(1+HN$5/Setup!$C$36)+IF($V162=47,N($F162),0))-DR162,0),MAX($P162-SUM(DV162:FO162),0))</f>
        <v>0</v>
      </c>
      <c r="FQ162" s="48" t="n">
        <f aca="false">MIN(MAX((HO161*(1+HO$5/Setup!$C$36)+IF($V162=48,N($F162),0))-DS162,0),MAX($P162-SUM(DV162:FP162),0))</f>
        <v>0</v>
      </c>
      <c r="FR162" s="48" t="n">
        <f aca="false">MIN(MAX((HP161*(1+HP$5/Setup!$C$36)+IF($V162=49,N($F162),0))-DT162,0),MAX($P162-SUM(DV162:FQ162),0))</f>
        <v>0</v>
      </c>
      <c r="FS162" s="48" t="n">
        <f aca="false">MIN(MAX((HQ161*(1+HQ$5/Setup!$C$36)+IF($V162=50,N($F162),0))-DU162,0),MAX($P162-SUM(DV162:FR162),0))</f>
        <v>0</v>
      </c>
      <c r="FT162" s="48" t="n">
        <f aca="false">IF((FT161*(1+FT$5/Setup!$C$36)+IF($V162=1,N($F162),0))-BX162-DV162&lt;0.005,0,(FT161*(1+FT$5/Setup!$C$36)+IF($V162=1,N($F162),0))-BX162-DV162)</f>
        <v>0</v>
      </c>
      <c r="FU162" s="48" t="n">
        <f aca="false">IF((FU161*(1+FU$5/Setup!$C$36)+IF($V162=2,N($F162),0))-BY162-DW162&lt;0.005,0,(FU161*(1+FU$5/Setup!$C$36)+IF($V162=2,N($F162),0))-BY162-DW162)</f>
        <v>0</v>
      </c>
      <c r="FV162" s="48" t="n">
        <f aca="false">IF((FV161*(1+FV$5/Setup!$C$36)+IF($V162=3,N($F162),0))-BZ162-DX162&lt;0.005,0,(FV161*(1+FV$5/Setup!$C$36)+IF($V162=3,N($F162),0))-BZ162-DX162)</f>
        <v>0</v>
      </c>
      <c r="FW162" s="48" t="n">
        <f aca="false">IF((FW161*(1+FW$5/Setup!$C$36)+IF($V162=4,N($F162),0))-CA162-DY162&lt;0.005,0,(FW161*(1+FW$5/Setup!$C$36)+IF($V162=4,N($F162),0))-CA162-DY162)</f>
        <v>0</v>
      </c>
      <c r="FX162" s="48" t="n">
        <f aca="false">IF((FX161*(1+FX$5/Setup!$C$36)+IF($V162=5,N($F162),0))-CB162-DZ162&lt;0.005,0,(FX161*(1+FX$5/Setup!$C$36)+IF($V162=5,N($F162),0))-CB162-DZ162)</f>
        <v>0</v>
      </c>
      <c r="FY162" s="48" t="n">
        <f aca="false">IF((FY161*(1+FY$5/Setup!$C$36)+IF($V162=6,N($F162),0))-CC162-EA162&lt;0.005,0,(FY161*(1+FY$5/Setup!$C$36)+IF($V162=6,N($F162),0))-CC162-EA162)</f>
        <v>0</v>
      </c>
      <c r="FZ162" s="48" t="n">
        <f aca="false">IF((FZ161*(1+FZ$5/Setup!$C$36)+IF($V162=7,N($F162),0))-CD162-EB162&lt;0.005,0,(FZ161*(1+FZ$5/Setup!$C$36)+IF($V162=7,N($F162),0))-CD162-EB162)</f>
        <v>0</v>
      </c>
      <c r="GA162" s="48" t="n">
        <f aca="false">IF((GA161*(1+GA$5/Setup!$C$36)+IF($V162=8,N($F162),0))-CE162-EC162&lt;0.005,0,(GA161*(1+GA$5/Setup!$C$36)+IF($V162=8,N($F162),0))-CE162-EC162)</f>
        <v>0</v>
      </c>
      <c r="GB162" s="48" t="n">
        <f aca="false">IF((GB161*(1+GB$5/Setup!$C$36)+IF($V162=9,N($F162),0))-CF162-ED162&lt;0.005,0,(GB161*(1+GB$5/Setup!$C$36)+IF($V162=9,N($F162),0))-CF162-ED162)</f>
        <v>0</v>
      </c>
      <c r="GC162" s="48" t="n">
        <f aca="false">IF((GC161*(1+GC$5/Setup!$C$36)+IF($V162=10,N($F162),0))-CG162-EE162&lt;0.005,0,(GC161*(1+GC$5/Setup!$C$36)+IF($V162=10,N($F162),0))-CG162-EE162)</f>
        <v>0</v>
      </c>
      <c r="GD162" s="48" t="n">
        <f aca="false">IF((GD161*(1+GD$5/Setup!$C$36)+IF($V162=11,N($F162),0))-CH162-EF162&lt;0.005,0,(GD161*(1+GD$5/Setup!$C$36)+IF($V162=11,N($F162),0))-CH162-EF162)</f>
        <v>0</v>
      </c>
      <c r="GE162" s="48" t="n">
        <f aca="false">IF((GE161*(1+GE$5/Setup!$C$36)+IF($V162=12,N($F162),0))-CI162-EG162&lt;0.005,0,(GE161*(1+GE$5/Setup!$C$36)+IF($V162=12,N($F162),0))-CI162-EG162)</f>
        <v>0</v>
      </c>
      <c r="GF162" s="48" t="n">
        <f aca="false">IF((GF161*(1+GF$5/Setup!$C$36)+IF($V162=13,N($F162),0))-CJ162-EH162&lt;0.005,0,(GF161*(1+GF$5/Setup!$C$36)+IF($V162=13,N($F162),0))-CJ162-EH162)</f>
        <v>0</v>
      </c>
      <c r="GG162" s="48" t="n">
        <f aca="false">IF((GG161*(1+GG$5/Setup!$C$36)+IF($V162=14,N($F162),0))-CK162-EI162&lt;0.005,0,(GG161*(1+GG$5/Setup!$C$36)+IF($V162=14,N($F162),0))-CK162-EI162)</f>
        <v>0</v>
      </c>
      <c r="GH162" s="48" t="n">
        <f aca="false">IF((GH161*(1+GH$5/Setup!$C$36)+IF($V162=15,N($F162),0))-CL162-EJ162&lt;0.005,0,(GH161*(1+GH$5/Setup!$C$36)+IF($V162=15,N($F162),0))-CL162-EJ162)</f>
        <v>0</v>
      </c>
      <c r="GI162" s="48" t="n">
        <f aca="false">IF((GI161*(1+GI$5/Setup!$C$36)+IF($V162=16,N($F162),0))-CM162-EK162&lt;0.005,0,(GI161*(1+GI$5/Setup!$C$36)+IF($V162=16,N($F162),0))-CM162-EK162)</f>
        <v>0</v>
      </c>
      <c r="GJ162" s="48" t="n">
        <f aca="false">IF((GJ161*(1+GJ$5/Setup!$C$36)+IF($V162=17,N($F162),0))-CN162-EL162&lt;0.005,0,(GJ161*(1+GJ$5/Setup!$C$36)+IF($V162=17,N($F162),0))-CN162-EL162)</f>
        <v>0</v>
      </c>
      <c r="GK162" s="48" t="n">
        <f aca="false">IF((GK161*(1+GK$5/Setup!$C$36)+IF($V162=18,N($F162),0))-CO162-EM162&lt;0.005,0,(GK161*(1+GK$5/Setup!$C$36)+IF($V162=18,N($F162),0))-CO162-EM162)</f>
        <v>0</v>
      </c>
      <c r="GL162" s="48" t="n">
        <f aca="false">IF((GL161*(1+GL$5/Setup!$C$36)+IF($V162=19,N($F162),0))-CP162-EN162&lt;0.005,0,(GL161*(1+GL$5/Setup!$C$36)+IF($V162=19,N($F162),0))-CP162-EN162)</f>
        <v>0</v>
      </c>
      <c r="GM162" s="48" t="n">
        <f aca="false">IF((GM161*(1+GM$5/Setup!$C$36)+IF($V162=20,N($F162),0))-CQ162-EO162&lt;0.005,0,(GM161*(1+GM$5/Setup!$C$36)+IF($V162=20,N($F162),0))-CQ162-EO162)</f>
        <v>0</v>
      </c>
      <c r="GN162" s="48" t="n">
        <f aca="false">IF((GN161*(1+GN$5/Setup!$C$36)+IF($V162=21,N($F162),0))-CR162-EP162&lt;0.005,0,(GN161*(1+GN$5/Setup!$C$36)+IF($V162=21,N($F162),0))-CR162-EP162)</f>
        <v>0</v>
      </c>
      <c r="GO162" s="48" t="n">
        <f aca="false">IF((GO161*(1+GO$5/Setup!$C$36)+IF($V162=22,N($F162),0))-CS162-EQ162&lt;0.005,0,(GO161*(1+GO$5/Setup!$C$36)+IF($V162=22,N($F162),0))-CS162-EQ162)</f>
        <v>0</v>
      </c>
      <c r="GP162" s="48" t="n">
        <f aca="false">IF((GP161*(1+GP$5/Setup!$C$36)+IF($V162=23,N($F162),0))-CT162-ER162&lt;0.005,0,(GP161*(1+GP$5/Setup!$C$36)+IF($V162=23,N($F162),0))-CT162-ER162)</f>
        <v>0</v>
      </c>
      <c r="GQ162" s="48" t="n">
        <f aca="false">IF((GQ161*(1+GQ$5/Setup!$C$36)+IF($V162=24,N($F162),0))-CU162-ES162&lt;0.005,0,(GQ161*(1+GQ$5/Setup!$C$36)+IF($V162=24,N($F162),0))-CU162-ES162)</f>
        <v>0</v>
      </c>
      <c r="GR162" s="48" t="n">
        <f aca="false">IF((GR161*(1+GR$5/Setup!$C$36)+IF($V162=25,N($F162),0))-CV162-ET162&lt;0.005,0,(GR161*(1+GR$5/Setup!$C$36)+IF($V162=25,N($F162),0))-CV162-ET162)</f>
        <v>0</v>
      </c>
      <c r="GS162" s="48" t="n">
        <f aca="false">IF((GS161*(1+GS$5/Setup!$C$36)+IF($V162=26,N($F162),0))-CW162-EU162&lt;0.005,0,(GS161*(1+GS$5/Setup!$C$36)+IF($V162=26,N($F162),0))-CW162-EU162)</f>
        <v>0</v>
      </c>
      <c r="GT162" s="48" t="n">
        <f aca="false">IF((GT161*(1+GT$5/Setup!$C$36)+IF($V162=27,N($F162),0))-CX162-EV162&lt;0.005,0,(GT161*(1+GT$5/Setup!$C$36)+IF($V162=27,N($F162),0))-CX162-EV162)</f>
        <v>0</v>
      </c>
      <c r="GU162" s="48" t="n">
        <f aca="false">IF((GU161*(1+GU$5/Setup!$C$36)+IF($V162=28,N($F162),0))-CY162-EW162&lt;0.005,0,(GU161*(1+GU$5/Setup!$C$36)+IF($V162=28,N($F162),0))-CY162-EW162)</f>
        <v>0</v>
      </c>
      <c r="GV162" s="48" t="n">
        <f aca="false">IF((GV161*(1+GV$5/Setup!$C$36)+IF($V162=29,N($F162),0))-CZ162-EX162&lt;0.005,0,(GV161*(1+GV$5/Setup!$C$36)+IF($V162=29,N($F162),0))-CZ162-EX162)</f>
        <v>0</v>
      </c>
      <c r="GW162" s="48" t="n">
        <f aca="false">IF((GW161*(1+GW$5/Setup!$C$36)+IF($V162=30,N($F162),0))-DA162-EY162&lt;0.005,0,(GW161*(1+GW$5/Setup!$C$36)+IF($V162=30,N($F162),0))-DA162-EY162)</f>
        <v>0</v>
      </c>
      <c r="GX162" s="48" t="n">
        <f aca="false">IF((GX161*(1+GX$5/Setup!$C$36)+IF($V162=31,N($F162),0))-DB162-EZ162&lt;0.005,0,(GX161*(1+GX$5/Setup!$C$36)+IF($V162=31,N($F162),0))-DB162-EZ162)</f>
        <v>0</v>
      </c>
      <c r="GY162" s="48" t="n">
        <f aca="false">IF((GY161*(1+GY$5/Setup!$C$36)+IF($V162=32,N($F162),0))-DC162-FA162&lt;0.005,0,(GY161*(1+GY$5/Setup!$C$36)+IF($V162=32,N($F162),0))-DC162-FA162)</f>
        <v>0</v>
      </c>
      <c r="GZ162" s="48" t="n">
        <f aca="false">IF((GZ161*(1+GZ$5/Setup!$C$36)+IF($V162=33,N($F162),0))-DD162-FB162&lt;0.005,0,(GZ161*(1+GZ$5/Setup!$C$36)+IF($V162=33,N($F162),0))-DD162-FB162)</f>
        <v>0</v>
      </c>
      <c r="HA162" s="48" t="n">
        <f aca="false">IF((HA161*(1+HA$5/Setup!$C$36)+IF($V162=34,N($F162),0))-DE162-FC162&lt;0.005,0,(HA161*(1+HA$5/Setup!$C$36)+IF($V162=34,N($F162),0))-DE162-FC162)</f>
        <v>0</v>
      </c>
      <c r="HB162" s="48" t="n">
        <f aca="false">IF((HB161*(1+HB$5/Setup!$C$36)+IF($V162=35,N($F162),0))-DF162-FD162&lt;0.005,0,(HB161*(1+HB$5/Setup!$C$36)+IF($V162=35,N($F162),0))-DF162-FD162)</f>
        <v>0</v>
      </c>
      <c r="HC162" s="48" t="n">
        <f aca="false">IF((HC161*(1+HC$5/Setup!$C$36)+IF($V162=36,N($F162),0))-DG162-FE162&lt;0.005,0,(HC161*(1+HC$5/Setup!$C$36)+IF($V162=36,N($F162),0))-DG162-FE162)</f>
        <v>0</v>
      </c>
      <c r="HD162" s="48" t="n">
        <f aca="false">IF((HD161*(1+HD$5/Setup!$C$36)+IF($V162=37,N($F162),0))-DH162-FF162&lt;0.005,0,(HD161*(1+HD$5/Setup!$C$36)+IF($V162=37,N($F162),0))-DH162-FF162)</f>
        <v>0</v>
      </c>
      <c r="HE162" s="48" t="n">
        <f aca="false">IF((HE161*(1+HE$5/Setup!$C$36)+IF($V162=38,N($F162),0))-DI162-FG162&lt;0.005,0,(HE161*(1+HE$5/Setup!$C$36)+IF($V162=38,N($F162),0))-DI162-FG162)</f>
        <v>0</v>
      </c>
      <c r="HF162" s="48" t="n">
        <f aca="false">IF((HF161*(1+HF$5/Setup!$C$36)+IF($V162=39,N($F162),0))-DJ162-FH162&lt;0.005,0,(HF161*(1+HF$5/Setup!$C$36)+IF($V162=39,N($F162),0))-DJ162-FH162)</f>
        <v>0</v>
      </c>
      <c r="HG162" s="48" t="n">
        <f aca="false">IF((HG161*(1+HG$5/Setup!$C$36)+IF($V162=40,N($F162),0))-DK162-FI162&lt;0.005,0,(HG161*(1+HG$5/Setup!$C$36)+IF($V162=40,N($F162),0))-DK162-FI162)</f>
        <v>0</v>
      </c>
      <c r="HH162" s="48" t="n">
        <f aca="false">IF((HH161*(1+HH$5/Setup!$C$36)+IF($V162=41,N($F162),0))-DL162-FJ162&lt;0.005,0,(HH161*(1+HH$5/Setup!$C$36)+IF($V162=41,N($F162),0))-DL162-FJ162)</f>
        <v>0</v>
      </c>
      <c r="HI162" s="48" t="n">
        <f aca="false">IF((HI161*(1+HI$5/Setup!$C$36)+IF($V162=42,N($F162),0))-DM162-FK162&lt;0.005,0,(HI161*(1+HI$5/Setup!$C$36)+IF($V162=42,N($F162),0))-DM162-FK162)</f>
        <v>0</v>
      </c>
      <c r="HJ162" s="48" t="n">
        <f aca="false">IF((HJ161*(1+HJ$5/Setup!$C$36)+IF($V162=43,N($F162),0))-DN162-FL162&lt;0.005,0,(HJ161*(1+HJ$5/Setup!$C$36)+IF($V162=43,N($F162),0))-DN162-FL162)</f>
        <v>0</v>
      </c>
      <c r="HK162" s="48" t="n">
        <f aca="false">IF((HK161*(1+HK$5/Setup!$C$36)+IF($V162=44,N($F162),0))-DO162-FM162&lt;0.005,0,(HK161*(1+HK$5/Setup!$C$36)+IF($V162=44,N($F162),0))-DO162-FM162)</f>
        <v>0</v>
      </c>
      <c r="HL162" s="48" t="n">
        <f aca="false">IF((HL161*(1+HL$5/Setup!$C$36)+IF($V162=45,N($F162),0))-DP162-FN162&lt;0.005,0,(HL161*(1+HL$5/Setup!$C$36)+IF($V162=45,N($F162),0))-DP162-FN162)</f>
        <v>0</v>
      </c>
      <c r="HM162" s="48" t="n">
        <f aca="false">IF((HM161*(1+HM$5/Setup!$C$36)+IF($V162=46,N($F162),0))-DQ162-FO162&lt;0.005,0,(HM161*(1+HM$5/Setup!$C$36)+IF($V162=46,N($F162),0))-DQ162-FO162)</f>
        <v>0</v>
      </c>
      <c r="HN162" s="48" t="n">
        <f aca="false">IF((HN161*(1+HN$5/Setup!$C$36)+IF($V162=47,N($F162),0))-DR162-FP162&lt;0.005,0,(HN161*(1+HN$5/Setup!$C$36)+IF($V162=47,N($F162),0))-DR162-FP162)</f>
        <v>0</v>
      </c>
      <c r="HO162" s="48" t="n">
        <f aca="false">IF((HO161*(1+HO$5/Setup!$C$36)+IF($V162=48,N($F162),0))-DS162-FQ162&lt;0.005,0,(HO161*(1+HO$5/Setup!$C$36)+IF($V162=48,N($F162),0))-DS162-FQ162)</f>
        <v>0</v>
      </c>
      <c r="HP162" s="48" t="n">
        <f aca="false">IF((HP161*(1+HP$5/Setup!$C$36)+IF($V162=49,N($F162),0))-DT162-FR162&lt;0.005,0,(HP161*(1+HP$5/Setup!$C$36)+IF($V162=49,N($F162),0))-DT162-FR162)</f>
        <v>0</v>
      </c>
      <c r="HQ162" s="48" t="n">
        <f aca="false">IF((HQ161*(1+HQ$5/Setup!$C$36)+IF($V162=50,N($F162),0))-DU162-FS162&lt;0.005,0,(HQ161*(1+HQ$5/Setup!$C$36)+IF($V162=50,N($F162),0))-DU162-FS162)</f>
        <v>0</v>
      </c>
    </row>
    <row r="163" customFormat="false" ht="15" hidden="false" customHeight="false" outlineLevel="0" collapsed="false">
      <c r="A163" s="44" t="n">
        <v>155</v>
      </c>
      <c r="B163" s="45" t="n">
        <f aca="false">IF(Setup!$C$7="Every month",EDATE(Setup!$C$8,($A163-1)),IF(Setup!$C$7="Twice a month",DATE(YEAR(Setup!$C$8),MONTH(Setup!$C$8)+INT((($A163-1)+Setup!$C$41)/2),MIN(IF(MOD(($A163-1)+Setup!$C$41,2)=0,Setup!$C$39,Setup!$C$40),DAY(EOMONTH(DATE(YEAR(Setup!$C$8),MONTH(Setup!$C$8)+INT((($A163-1)+Setup!$C$41)/2),1),0)))),Setup!$C$8+($A163-1)*IF(Setup!$C$7="Every week",7,14)))</f>
        <v>48481</v>
      </c>
      <c r="C163" s="45" t="n">
        <f aca="false">IF(Setup!$C$7="Every month",EDATE(Setup!$C$8,$A163),IF(Setup!$C$7="Twice a month",DATE(YEAR(Setup!$C$8),MONTH(Setup!$C$8)+INT(($A163+Setup!$C$41)/2),MIN(IF(MOD($A163+Setup!$C$41,2)=0,Setup!$C$39,Setup!$C$40),DAY(EOMONTH(DATE(YEAR(Setup!$C$8),MONTH(Setup!$C$8)+INT(($A163+Setup!$C$41)/2),1),0)))),Setup!$C$8+$A163*IF(Setup!$C$7="Every week",7,14)))</f>
        <v>48495</v>
      </c>
      <c r="D163" s="46"/>
      <c r="E163" s="47"/>
      <c r="F163" s="47"/>
      <c r="G163" s="47"/>
      <c r="H163" s="47"/>
      <c r="I163" s="48" t="n">
        <f aca="false">N(Setup!$C$11)+N(E163)</f>
        <v>100</v>
      </c>
      <c r="J163" s="48" t="n">
        <f aca="false">MIN(Setup!$C$37,MAX(I163,0))</f>
        <v>9.23076923076923</v>
      </c>
      <c r="K163" s="48" t="n">
        <f aca="false">MIN(MAX(N(Setup!$C$14)-L162,0),MAX(I163-J163,0))</f>
        <v>0</v>
      </c>
      <c r="L163" s="48" t="n">
        <f aca="false">L162+K163-N(G163)</f>
        <v>500</v>
      </c>
      <c r="M163" s="48" t="n">
        <f aca="false">M162+J163-N(H163)</f>
        <v>1430.76923076924</v>
      </c>
      <c r="N163" s="48" t="n">
        <f aca="false">SUM(BX163:DU163)</f>
        <v>0</v>
      </c>
      <c r="O163" s="48" t="n">
        <f aca="false">SUM(Z163:BW163)-N163</f>
        <v>0</v>
      </c>
      <c r="P163" s="48" t="n">
        <f aca="false">MAX(I163-J163-K163,0)+O163</f>
        <v>90.7692307692308</v>
      </c>
      <c r="Q163" s="48" t="n">
        <f aca="false">SUM(DV163:FS163)</f>
        <v>0</v>
      </c>
      <c r="R163" s="49" t="n">
        <f aca="false">N163+J163+K163+Q163</f>
        <v>9.23076923076923</v>
      </c>
      <c r="S163" s="48" t="n">
        <f aca="false">T163-T162-N(F163)+N163+Q163</f>
        <v>0</v>
      </c>
      <c r="T163" s="49" t="n">
        <f aca="false">SUM(FT163:HQ163)</f>
        <v>0</v>
      </c>
      <c r="U163" s="44" t="str">
        <f aca="false">IF(T162&lt;0.005,"",INDEX(Helpers!$C$2:$C$51,IF(_xlfn.MINIFS($DV$6:$FS$6,DV163:FS163,"&gt;0.005")=0,V163,_xlfn.MINIFS($DV$6:$FS$6,DV163:FS163,"&gt;0.005"))))</f>
        <v/>
      </c>
      <c r="V163" s="44" t="n">
        <f aca="false">IF(_xlfn.MINIFS($FT$6:$HQ$6,FT162:HQ162,"&gt;0.005")=0,1,_xlfn.MINIFS($FT$6:$HQ$6,FT162:HQ162,"&gt;0.005"))</f>
        <v>1</v>
      </c>
      <c r="W163" s="44" t="n">
        <f aca="false">IF(AND(D163&lt;&gt;"Paid",T162&gt;0.005),1,0)</f>
        <v>0</v>
      </c>
      <c r="X163" s="48" t="n">
        <f aca="false">SUMPRODUCT(((Helpers!$G$2:$G$51*(1+(Helpers!$D$2:$D$51+0.000000001)/12)^(($B163-Setup!$C$8)/(365.25/12))-Helpers!$E$2:$E$51*((1+(Helpers!$D$2:$D$51+0.000000001)/12)^(($B163-Setup!$C$8)/(365.25/12))-1)/((Helpers!$D$2:$D$51+0.000000001)/12))&gt;0)*(Helpers!$G$2:$G$51*(1+(Helpers!$D$2:$D$51+0.000000001)/12)^(($B163-Setup!$C$8)/(365.25/12))-Helpers!$E$2:$E$51*((1+(Helpers!$D$2:$D$51+0.000000001)/12)^(($B163-Setup!$C$8)/(365.25/12))-1)/((Helpers!$D$2:$D$51+0.000000001)/12)))</f>
        <v>0</v>
      </c>
      <c r="Y163" s="48"/>
      <c r="Z163" s="48" t="n">
        <f aca="false">IF(OR(N(Z$5)=0,Z$6=""),0,Z$5*((DATE(YEAR($B163),MONTH($B163),MIN(Z$6,DAY(EOMONTH($B163,0))))&gt;=$B163)*(DATE(YEAR($B163),MONTH($B163),MIN(Z$6,DAY(EOMONTH($B163,0))))&lt;$C163)+(DATE(YEAR($B163),MONTH($B163)+1,MIN(Z$6,DAY(EOMONTH($B163,1))))&gt;=$B163)*(DATE(YEAR($B163),MONTH($B163)+1,MIN(Z$6,DAY(EOMONTH($B163,1))))&lt;$C163)))</f>
        <v>0</v>
      </c>
      <c r="AA163" s="48" t="n">
        <f aca="false">IF(OR(N(AA$5)=0,AA$6=""),0,AA$5*((DATE(YEAR($B163),MONTH($B163),MIN(AA$6,DAY(EOMONTH($B163,0))))&gt;=$B163)*(DATE(YEAR($B163),MONTH($B163),MIN(AA$6,DAY(EOMONTH($B163,0))))&lt;$C163)+(DATE(YEAR($B163),MONTH($B163)+1,MIN(AA$6,DAY(EOMONTH($B163,1))))&gt;=$B163)*(DATE(YEAR($B163),MONTH($B163)+1,MIN(AA$6,DAY(EOMONTH($B163,1))))&lt;$C163)))</f>
        <v>0</v>
      </c>
      <c r="AB163" s="48" t="n">
        <f aca="false">IF(OR(N(AB$5)=0,AB$6=""),0,AB$5*((DATE(YEAR($B163),MONTH($B163),MIN(AB$6,DAY(EOMONTH($B163,0))))&gt;=$B163)*(DATE(YEAR($B163),MONTH($B163),MIN(AB$6,DAY(EOMONTH($B163,0))))&lt;$C163)+(DATE(YEAR($B163),MONTH($B163)+1,MIN(AB$6,DAY(EOMONTH($B163,1))))&gt;=$B163)*(DATE(YEAR($B163),MONTH($B163)+1,MIN(AB$6,DAY(EOMONTH($B163,1))))&lt;$C163)))</f>
        <v>0</v>
      </c>
      <c r="AC163" s="48" t="n">
        <f aca="false">IF(OR(N(AC$5)=0,AC$6=""),0,AC$5*((DATE(YEAR($B163),MONTH($B163),MIN(AC$6,DAY(EOMONTH($B163,0))))&gt;=$B163)*(DATE(YEAR($B163),MONTH($B163),MIN(AC$6,DAY(EOMONTH($B163,0))))&lt;$C163)+(DATE(YEAR($B163),MONTH($B163)+1,MIN(AC$6,DAY(EOMONTH($B163,1))))&gt;=$B163)*(DATE(YEAR($B163),MONTH($B163)+1,MIN(AC$6,DAY(EOMONTH($B163,1))))&lt;$C163)))</f>
        <v>0</v>
      </c>
      <c r="AD163" s="48" t="n">
        <f aca="false">IF(OR(N(AD$5)=0,AD$6=""),0,AD$5*((DATE(YEAR($B163),MONTH($B163),MIN(AD$6,DAY(EOMONTH($B163,0))))&gt;=$B163)*(DATE(YEAR($B163),MONTH($B163),MIN(AD$6,DAY(EOMONTH($B163,0))))&lt;$C163)+(DATE(YEAR($B163),MONTH($B163)+1,MIN(AD$6,DAY(EOMONTH($B163,1))))&gt;=$B163)*(DATE(YEAR($B163),MONTH($B163)+1,MIN(AD$6,DAY(EOMONTH($B163,1))))&lt;$C163)))</f>
        <v>0</v>
      </c>
      <c r="AE163" s="48" t="n">
        <f aca="false">IF(OR(N(AE$5)=0,AE$6=""),0,AE$5*((DATE(YEAR($B163),MONTH($B163),MIN(AE$6,DAY(EOMONTH($B163,0))))&gt;=$B163)*(DATE(YEAR($B163),MONTH($B163),MIN(AE$6,DAY(EOMONTH($B163,0))))&lt;$C163)+(DATE(YEAR($B163),MONTH($B163)+1,MIN(AE$6,DAY(EOMONTH($B163,1))))&gt;=$B163)*(DATE(YEAR($B163),MONTH($B163)+1,MIN(AE$6,DAY(EOMONTH($B163,1))))&lt;$C163)))</f>
        <v>0</v>
      </c>
      <c r="AF163" s="48" t="n">
        <f aca="false">IF(OR(N(AF$5)=0,AF$6=""),0,AF$5*((DATE(YEAR($B163),MONTH($B163),MIN(AF$6,DAY(EOMONTH($B163,0))))&gt;=$B163)*(DATE(YEAR($B163),MONTH($B163),MIN(AF$6,DAY(EOMONTH($B163,0))))&lt;$C163)+(DATE(YEAR($B163),MONTH($B163)+1,MIN(AF$6,DAY(EOMONTH($B163,1))))&gt;=$B163)*(DATE(YEAR($B163),MONTH($B163)+1,MIN(AF$6,DAY(EOMONTH($B163,1))))&lt;$C163)))</f>
        <v>0</v>
      </c>
      <c r="AG163" s="48" t="n">
        <f aca="false">IF(OR(N(AG$5)=0,AG$6=""),0,AG$5*((DATE(YEAR($B163),MONTH($B163),MIN(AG$6,DAY(EOMONTH($B163,0))))&gt;=$B163)*(DATE(YEAR($B163),MONTH($B163),MIN(AG$6,DAY(EOMONTH($B163,0))))&lt;$C163)+(DATE(YEAR($B163),MONTH($B163)+1,MIN(AG$6,DAY(EOMONTH($B163,1))))&gt;=$B163)*(DATE(YEAR($B163),MONTH($B163)+1,MIN(AG$6,DAY(EOMONTH($B163,1))))&lt;$C163)))</f>
        <v>0</v>
      </c>
      <c r="AH163" s="48" t="n">
        <f aca="false">IF(OR(N(AH$5)=0,AH$6=""),0,AH$5*((DATE(YEAR($B163),MONTH($B163),MIN(AH$6,DAY(EOMONTH($B163,0))))&gt;=$B163)*(DATE(YEAR($B163),MONTH($B163),MIN(AH$6,DAY(EOMONTH($B163,0))))&lt;$C163)+(DATE(YEAR($B163),MONTH($B163)+1,MIN(AH$6,DAY(EOMONTH($B163,1))))&gt;=$B163)*(DATE(YEAR($B163),MONTH($B163)+1,MIN(AH$6,DAY(EOMONTH($B163,1))))&lt;$C163)))</f>
        <v>0</v>
      </c>
      <c r="AI163" s="48" t="n">
        <f aca="false">IF(OR(N(AI$5)=0,AI$6=""),0,AI$5*((DATE(YEAR($B163),MONTH($B163),MIN(AI$6,DAY(EOMONTH($B163,0))))&gt;=$B163)*(DATE(YEAR($B163),MONTH($B163),MIN(AI$6,DAY(EOMONTH($B163,0))))&lt;$C163)+(DATE(YEAR($B163),MONTH($B163)+1,MIN(AI$6,DAY(EOMONTH($B163,1))))&gt;=$B163)*(DATE(YEAR($B163),MONTH($B163)+1,MIN(AI$6,DAY(EOMONTH($B163,1))))&lt;$C163)))</f>
        <v>0</v>
      </c>
      <c r="AJ163" s="48" t="n">
        <f aca="false">IF(OR(N(AJ$5)=0,AJ$6=""),0,AJ$5*((DATE(YEAR($B163),MONTH($B163),MIN(AJ$6,DAY(EOMONTH($B163,0))))&gt;=$B163)*(DATE(YEAR($B163),MONTH($B163),MIN(AJ$6,DAY(EOMONTH($B163,0))))&lt;$C163)+(DATE(YEAR($B163),MONTH($B163)+1,MIN(AJ$6,DAY(EOMONTH($B163,1))))&gt;=$B163)*(DATE(YEAR($B163),MONTH($B163)+1,MIN(AJ$6,DAY(EOMONTH($B163,1))))&lt;$C163)))</f>
        <v>0</v>
      </c>
      <c r="AK163" s="48" t="n">
        <f aca="false">IF(OR(N(AK$5)=0,AK$6=""),0,AK$5*((DATE(YEAR($B163),MONTH($B163),MIN(AK$6,DAY(EOMONTH($B163,0))))&gt;=$B163)*(DATE(YEAR($B163),MONTH($B163),MIN(AK$6,DAY(EOMONTH($B163,0))))&lt;$C163)+(DATE(YEAR($B163),MONTH($B163)+1,MIN(AK$6,DAY(EOMONTH($B163,1))))&gt;=$B163)*(DATE(YEAR($B163),MONTH($B163)+1,MIN(AK$6,DAY(EOMONTH($B163,1))))&lt;$C163)))</f>
        <v>0</v>
      </c>
      <c r="AL163" s="48" t="n">
        <f aca="false">IF(OR(N(AL$5)=0,AL$6=""),0,AL$5*((DATE(YEAR($B163),MONTH($B163),MIN(AL$6,DAY(EOMONTH($B163,0))))&gt;=$B163)*(DATE(YEAR($B163),MONTH($B163),MIN(AL$6,DAY(EOMONTH($B163,0))))&lt;$C163)+(DATE(YEAR($B163),MONTH($B163)+1,MIN(AL$6,DAY(EOMONTH($B163,1))))&gt;=$B163)*(DATE(YEAR($B163),MONTH($B163)+1,MIN(AL$6,DAY(EOMONTH($B163,1))))&lt;$C163)))</f>
        <v>0</v>
      </c>
      <c r="AM163" s="48" t="n">
        <f aca="false">IF(OR(N(AM$5)=0,AM$6=""),0,AM$5*((DATE(YEAR($B163),MONTH($B163),MIN(AM$6,DAY(EOMONTH($B163,0))))&gt;=$B163)*(DATE(YEAR($B163),MONTH($B163),MIN(AM$6,DAY(EOMONTH($B163,0))))&lt;$C163)+(DATE(YEAR($B163),MONTH($B163)+1,MIN(AM$6,DAY(EOMONTH($B163,1))))&gt;=$B163)*(DATE(YEAR($B163),MONTH($B163)+1,MIN(AM$6,DAY(EOMONTH($B163,1))))&lt;$C163)))</f>
        <v>0</v>
      </c>
      <c r="AN163" s="48" t="n">
        <f aca="false">IF(OR(N(AN$5)=0,AN$6=""),0,AN$5*((DATE(YEAR($B163),MONTH($B163),MIN(AN$6,DAY(EOMONTH($B163,0))))&gt;=$B163)*(DATE(YEAR($B163),MONTH($B163),MIN(AN$6,DAY(EOMONTH($B163,0))))&lt;$C163)+(DATE(YEAR($B163),MONTH($B163)+1,MIN(AN$6,DAY(EOMONTH($B163,1))))&gt;=$B163)*(DATE(YEAR($B163),MONTH($B163)+1,MIN(AN$6,DAY(EOMONTH($B163,1))))&lt;$C163)))</f>
        <v>0</v>
      </c>
      <c r="AO163" s="48" t="n">
        <f aca="false">IF(OR(N(AO$5)=0,AO$6=""),0,AO$5*((DATE(YEAR($B163),MONTH($B163),MIN(AO$6,DAY(EOMONTH($B163,0))))&gt;=$B163)*(DATE(YEAR($B163),MONTH($B163),MIN(AO$6,DAY(EOMONTH($B163,0))))&lt;$C163)+(DATE(YEAR($B163),MONTH($B163)+1,MIN(AO$6,DAY(EOMONTH($B163,1))))&gt;=$B163)*(DATE(YEAR($B163),MONTH($B163)+1,MIN(AO$6,DAY(EOMONTH($B163,1))))&lt;$C163)))</f>
        <v>0</v>
      </c>
      <c r="AP163" s="48" t="n">
        <f aca="false">IF(OR(N(AP$5)=0,AP$6=""),0,AP$5*((DATE(YEAR($B163),MONTH($B163),MIN(AP$6,DAY(EOMONTH($B163,0))))&gt;=$B163)*(DATE(YEAR($B163),MONTH($B163),MIN(AP$6,DAY(EOMONTH($B163,0))))&lt;$C163)+(DATE(YEAR($B163),MONTH($B163)+1,MIN(AP$6,DAY(EOMONTH($B163,1))))&gt;=$B163)*(DATE(YEAR($B163),MONTH($B163)+1,MIN(AP$6,DAY(EOMONTH($B163,1))))&lt;$C163)))</f>
        <v>0</v>
      </c>
      <c r="AQ163" s="48" t="n">
        <f aca="false">IF(OR(N(AQ$5)=0,AQ$6=""),0,AQ$5*((DATE(YEAR($B163),MONTH($B163),MIN(AQ$6,DAY(EOMONTH($B163,0))))&gt;=$B163)*(DATE(YEAR($B163),MONTH($B163),MIN(AQ$6,DAY(EOMONTH($B163,0))))&lt;$C163)+(DATE(YEAR($B163),MONTH($B163)+1,MIN(AQ$6,DAY(EOMONTH($B163,1))))&gt;=$B163)*(DATE(YEAR($B163),MONTH($B163)+1,MIN(AQ$6,DAY(EOMONTH($B163,1))))&lt;$C163)))</f>
        <v>0</v>
      </c>
      <c r="AR163" s="48" t="n">
        <f aca="false">IF(OR(N(AR$5)=0,AR$6=""),0,AR$5*((DATE(YEAR($B163),MONTH($B163),MIN(AR$6,DAY(EOMONTH($B163,0))))&gt;=$B163)*(DATE(YEAR($B163),MONTH($B163),MIN(AR$6,DAY(EOMONTH($B163,0))))&lt;$C163)+(DATE(YEAR($B163),MONTH($B163)+1,MIN(AR$6,DAY(EOMONTH($B163,1))))&gt;=$B163)*(DATE(YEAR($B163),MONTH($B163)+1,MIN(AR$6,DAY(EOMONTH($B163,1))))&lt;$C163)))</f>
        <v>0</v>
      </c>
      <c r="AS163" s="48" t="n">
        <f aca="false">IF(OR(N(AS$5)=0,AS$6=""),0,AS$5*((DATE(YEAR($B163),MONTH($B163),MIN(AS$6,DAY(EOMONTH($B163,0))))&gt;=$B163)*(DATE(YEAR($B163),MONTH($B163),MIN(AS$6,DAY(EOMONTH($B163,0))))&lt;$C163)+(DATE(YEAR($B163),MONTH($B163)+1,MIN(AS$6,DAY(EOMONTH($B163,1))))&gt;=$B163)*(DATE(YEAR($B163),MONTH($B163)+1,MIN(AS$6,DAY(EOMONTH($B163,1))))&lt;$C163)))</f>
        <v>0</v>
      </c>
      <c r="AT163" s="48" t="n">
        <f aca="false">IF(OR(N(AT$5)=0,AT$6=""),0,AT$5*((DATE(YEAR($B163),MONTH($B163),MIN(AT$6,DAY(EOMONTH($B163,0))))&gt;=$B163)*(DATE(YEAR($B163),MONTH($B163),MIN(AT$6,DAY(EOMONTH($B163,0))))&lt;$C163)+(DATE(YEAR($B163),MONTH($B163)+1,MIN(AT$6,DAY(EOMONTH($B163,1))))&gt;=$B163)*(DATE(YEAR($B163),MONTH($B163)+1,MIN(AT$6,DAY(EOMONTH($B163,1))))&lt;$C163)))</f>
        <v>0</v>
      </c>
      <c r="AU163" s="48" t="n">
        <f aca="false">IF(OR(N(AU$5)=0,AU$6=""),0,AU$5*((DATE(YEAR($B163),MONTH($B163),MIN(AU$6,DAY(EOMONTH($B163,0))))&gt;=$B163)*(DATE(YEAR($B163),MONTH($B163),MIN(AU$6,DAY(EOMONTH($B163,0))))&lt;$C163)+(DATE(YEAR($B163),MONTH($B163)+1,MIN(AU$6,DAY(EOMONTH($B163,1))))&gt;=$B163)*(DATE(YEAR($B163),MONTH($B163)+1,MIN(AU$6,DAY(EOMONTH($B163,1))))&lt;$C163)))</f>
        <v>0</v>
      </c>
      <c r="AV163" s="48" t="n">
        <f aca="false">IF(OR(N(AV$5)=0,AV$6=""),0,AV$5*((DATE(YEAR($B163),MONTH($B163),MIN(AV$6,DAY(EOMONTH($B163,0))))&gt;=$B163)*(DATE(YEAR($B163),MONTH($B163),MIN(AV$6,DAY(EOMONTH($B163,0))))&lt;$C163)+(DATE(YEAR($B163),MONTH($B163)+1,MIN(AV$6,DAY(EOMONTH($B163,1))))&gt;=$B163)*(DATE(YEAR($B163),MONTH($B163)+1,MIN(AV$6,DAY(EOMONTH($B163,1))))&lt;$C163)))</f>
        <v>0</v>
      </c>
      <c r="AW163" s="48" t="n">
        <f aca="false">IF(OR(N(AW$5)=0,AW$6=""),0,AW$5*((DATE(YEAR($B163),MONTH($B163),MIN(AW$6,DAY(EOMONTH($B163,0))))&gt;=$B163)*(DATE(YEAR($B163),MONTH($B163),MIN(AW$6,DAY(EOMONTH($B163,0))))&lt;$C163)+(DATE(YEAR($B163),MONTH($B163)+1,MIN(AW$6,DAY(EOMONTH($B163,1))))&gt;=$B163)*(DATE(YEAR($B163),MONTH($B163)+1,MIN(AW$6,DAY(EOMONTH($B163,1))))&lt;$C163)))</f>
        <v>0</v>
      </c>
      <c r="AX163" s="48" t="n">
        <f aca="false">IF(OR(N(AX$5)=0,AX$6=""),0,AX$5*((DATE(YEAR($B163),MONTH($B163),MIN(AX$6,DAY(EOMONTH($B163,0))))&gt;=$B163)*(DATE(YEAR($B163),MONTH($B163),MIN(AX$6,DAY(EOMONTH($B163,0))))&lt;$C163)+(DATE(YEAR($B163),MONTH($B163)+1,MIN(AX$6,DAY(EOMONTH($B163,1))))&gt;=$B163)*(DATE(YEAR($B163),MONTH($B163)+1,MIN(AX$6,DAY(EOMONTH($B163,1))))&lt;$C163)))</f>
        <v>0</v>
      </c>
      <c r="AY163" s="48" t="n">
        <f aca="false">IF(OR(N(AY$5)=0,AY$6=""),0,AY$5*((DATE(YEAR($B163),MONTH($B163),MIN(AY$6,DAY(EOMONTH($B163,0))))&gt;=$B163)*(DATE(YEAR($B163),MONTH($B163),MIN(AY$6,DAY(EOMONTH($B163,0))))&lt;$C163)+(DATE(YEAR($B163),MONTH($B163)+1,MIN(AY$6,DAY(EOMONTH($B163,1))))&gt;=$B163)*(DATE(YEAR($B163),MONTH($B163)+1,MIN(AY$6,DAY(EOMONTH($B163,1))))&lt;$C163)))</f>
        <v>0</v>
      </c>
      <c r="AZ163" s="48" t="n">
        <f aca="false">IF(OR(N(AZ$5)=0,AZ$6=""),0,AZ$5*((DATE(YEAR($B163),MONTH($B163),MIN(AZ$6,DAY(EOMONTH($B163,0))))&gt;=$B163)*(DATE(YEAR($B163),MONTH($B163),MIN(AZ$6,DAY(EOMONTH($B163,0))))&lt;$C163)+(DATE(YEAR($B163),MONTH($B163)+1,MIN(AZ$6,DAY(EOMONTH($B163,1))))&gt;=$B163)*(DATE(YEAR($B163),MONTH($B163)+1,MIN(AZ$6,DAY(EOMONTH($B163,1))))&lt;$C163)))</f>
        <v>0</v>
      </c>
      <c r="BA163" s="48" t="n">
        <f aca="false">IF(OR(N(BA$5)=0,BA$6=""),0,BA$5*((DATE(YEAR($B163),MONTH($B163),MIN(BA$6,DAY(EOMONTH($B163,0))))&gt;=$B163)*(DATE(YEAR($B163),MONTH($B163),MIN(BA$6,DAY(EOMONTH($B163,0))))&lt;$C163)+(DATE(YEAR($B163),MONTH($B163)+1,MIN(BA$6,DAY(EOMONTH($B163,1))))&gt;=$B163)*(DATE(YEAR($B163),MONTH($B163)+1,MIN(BA$6,DAY(EOMONTH($B163,1))))&lt;$C163)))</f>
        <v>0</v>
      </c>
      <c r="BB163" s="48" t="n">
        <f aca="false">IF(OR(N(BB$5)=0,BB$6=""),0,BB$5*((DATE(YEAR($B163),MONTH($B163),MIN(BB$6,DAY(EOMONTH($B163,0))))&gt;=$B163)*(DATE(YEAR($B163),MONTH($B163),MIN(BB$6,DAY(EOMONTH($B163,0))))&lt;$C163)+(DATE(YEAR($B163),MONTH($B163)+1,MIN(BB$6,DAY(EOMONTH($B163,1))))&gt;=$B163)*(DATE(YEAR($B163),MONTH($B163)+1,MIN(BB$6,DAY(EOMONTH($B163,1))))&lt;$C163)))</f>
        <v>0</v>
      </c>
      <c r="BC163" s="48" t="n">
        <f aca="false">IF(OR(N(BC$5)=0,BC$6=""),0,BC$5*((DATE(YEAR($B163),MONTH($B163),MIN(BC$6,DAY(EOMONTH($B163,0))))&gt;=$B163)*(DATE(YEAR($B163),MONTH($B163),MIN(BC$6,DAY(EOMONTH($B163,0))))&lt;$C163)+(DATE(YEAR($B163),MONTH($B163)+1,MIN(BC$6,DAY(EOMONTH($B163,1))))&gt;=$B163)*(DATE(YEAR($B163),MONTH($B163)+1,MIN(BC$6,DAY(EOMONTH($B163,1))))&lt;$C163)))</f>
        <v>0</v>
      </c>
      <c r="BD163" s="48" t="n">
        <f aca="false">IF(OR(N(BD$5)=0,BD$6=""),0,BD$5*((DATE(YEAR($B163),MONTH($B163),MIN(BD$6,DAY(EOMONTH($B163,0))))&gt;=$B163)*(DATE(YEAR($B163),MONTH($B163),MIN(BD$6,DAY(EOMONTH($B163,0))))&lt;$C163)+(DATE(YEAR($B163),MONTH($B163)+1,MIN(BD$6,DAY(EOMONTH($B163,1))))&gt;=$B163)*(DATE(YEAR($B163),MONTH($B163)+1,MIN(BD$6,DAY(EOMONTH($B163,1))))&lt;$C163)))</f>
        <v>0</v>
      </c>
      <c r="BE163" s="48" t="n">
        <f aca="false">IF(OR(N(BE$5)=0,BE$6=""),0,BE$5*((DATE(YEAR($B163),MONTH($B163),MIN(BE$6,DAY(EOMONTH($B163,0))))&gt;=$B163)*(DATE(YEAR($B163),MONTH($B163),MIN(BE$6,DAY(EOMONTH($B163,0))))&lt;$C163)+(DATE(YEAR($B163),MONTH($B163)+1,MIN(BE$6,DAY(EOMONTH($B163,1))))&gt;=$B163)*(DATE(YEAR($B163),MONTH($B163)+1,MIN(BE$6,DAY(EOMONTH($B163,1))))&lt;$C163)))</f>
        <v>0</v>
      </c>
      <c r="BF163" s="48" t="n">
        <f aca="false">IF(OR(N(BF$5)=0,BF$6=""),0,BF$5*((DATE(YEAR($B163),MONTH($B163),MIN(BF$6,DAY(EOMONTH($B163,0))))&gt;=$B163)*(DATE(YEAR($B163),MONTH($B163),MIN(BF$6,DAY(EOMONTH($B163,0))))&lt;$C163)+(DATE(YEAR($B163),MONTH($B163)+1,MIN(BF$6,DAY(EOMONTH($B163,1))))&gt;=$B163)*(DATE(YEAR($B163),MONTH($B163)+1,MIN(BF$6,DAY(EOMONTH($B163,1))))&lt;$C163)))</f>
        <v>0</v>
      </c>
      <c r="BG163" s="48" t="n">
        <f aca="false">IF(OR(N(BG$5)=0,BG$6=""),0,BG$5*((DATE(YEAR($B163),MONTH($B163),MIN(BG$6,DAY(EOMONTH($B163,0))))&gt;=$B163)*(DATE(YEAR($B163),MONTH($B163),MIN(BG$6,DAY(EOMONTH($B163,0))))&lt;$C163)+(DATE(YEAR($B163),MONTH($B163)+1,MIN(BG$6,DAY(EOMONTH($B163,1))))&gt;=$B163)*(DATE(YEAR($B163),MONTH($B163)+1,MIN(BG$6,DAY(EOMONTH($B163,1))))&lt;$C163)))</f>
        <v>0</v>
      </c>
      <c r="BH163" s="48" t="n">
        <f aca="false">IF(OR(N(BH$5)=0,BH$6=""),0,BH$5*((DATE(YEAR($B163),MONTH($B163),MIN(BH$6,DAY(EOMONTH($B163,0))))&gt;=$B163)*(DATE(YEAR($B163),MONTH($B163),MIN(BH$6,DAY(EOMONTH($B163,0))))&lt;$C163)+(DATE(YEAR($B163),MONTH($B163)+1,MIN(BH$6,DAY(EOMONTH($B163,1))))&gt;=$B163)*(DATE(YEAR($B163),MONTH($B163)+1,MIN(BH$6,DAY(EOMONTH($B163,1))))&lt;$C163)))</f>
        <v>0</v>
      </c>
      <c r="BI163" s="48" t="n">
        <f aca="false">IF(OR(N(BI$5)=0,BI$6=""),0,BI$5*((DATE(YEAR($B163),MONTH($B163),MIN(BI$6,DAY(EOMONTH($B163,0))))&gt;=$B163)*(DATE(YEAR($B163),MONTH($B163),MIN(BI$6,DAY(EOMONTH($B163,0))))&lt;$C163)+(DATE(YEAR($B163),MONTH($B163)+1,MIN(BI$6,DAY(EOMONTH($B163,1))))&gt;=$B163)*(DATE(YEAR($B163),MONTH($B163)+1,MIN(BI$6,DAY(EOMONTH($B163,1))))&lt;$C163)))</f>
        <v>0</v>
      </c>
      <c r="BJ163" s="48" t="n">
        <f aca="false">IF(OR(N(BJ$5)=0,BJ$6=""),0,BJ$5*((DATE(YEAR($B163),MONTH($B163),MIN(BJ$6,DAY(EOMONTH($B163,0))))&gt;=$B163)*(DATE(YEAR($B163),MONTH($B163),MIN(BJ$6,DAY(EOMONTH($B163,0))))&lt;$C163)+(DATE(YEAR($B163),MONTH($B163)+1,MIN(BJ$6,DAY(EOMONTH($B163,1))))&gt;=$B163)*(DATE(YEAR($B163),MONTH($B163)+1,MIN(BJ$6,DAY(EOMONTH($B163,1))))&lt;$C163)))</f>
        <v>0</v>
      </c>
      <c r="BK163" s="48" t="n">
        <f aca="false">IF(OR(N(BK$5)=0,BK$6=""),0,BK$5*((DATE(YEAR($B163),MONTH($B163),MIN(BK$6,DAY(EOMONTH($B163,0))))&gt;=$B163)*(DATE(YEAR($B163),MONTH($B163),MIN(BK$6,DAY(EOMONTH($B163,0))))&lt;$C163)+(DATE(YEAR($B163),MONTH($B163)+1,MIN(BK$6,DAY(EOMONTH($B163,1))))&gt;=$B163)*(DATE(YEAR($B163),MONTH($B163)+1,MIN(BK$6,DAY(EOMONTH($B163,1))))&lt;$C163)))</f>
        <v>0</v>
      </c>
      <c r="BL163" s="48" t="n">
        <f aca="false">IF(OR(N(BL$5)=0,BL$6=""),0,BL$5*((DATE(YEAR($B163),MONTH($B163),MIN(BL$6,DAY(EOMONTH($B163,0))))&gt;=$B163)*(DATE(YEAR($B163),MONTH($B163),MIN(BL$6,DAY(EOMONTH($B163,0))))&lt;$C163)+(DATE(YEAR($B163),MONTH($B163)+1,MIN(BL$6,DAY(EOMONTH($B163,1))))&gt;=$B163)*(DATE(YEAR($B163),MONTH($B163)+1,MIN(BL$6,DAY(EOMONTH($B163,1))))&lt;$C163)))</f>
        <v>0</v>
      </c>
      <c r="BM163" s="48" t="n">
        <f aca="false">IF(OR(N(BM$5)=0,BM$6=""),0,BM$5*((DATE(YEAR($B163),MONTH($B163),MIN(BM$6,DAY(EOMONTH($B163,0))))&gt;=$B163)*(DATE(YEAR($B163),MONTH($B163),MIN(BM$6,DAY(EOMONTH($B163,0))))&lt;$C163)+(DATE(YEAR($B163),MONTH($B163)+1,MIN(BM$6,DAY(EOMONTH($B163,1))))&gt;=$B163)*(DATE(YEAR($B163),MONTH($B163)+1,MIN(BM$6,DAY(EOMONTH($B163,1))))&lt;$C163)))</f>
        <v>0</v>
      </c>
      <c r="BN163" s="48" t="n">
        <f aca="false">IF(OR(N(BN$5)=0,BN$6=""),0,BN$5*((DATE(YEAR($B163),MONTH($B163),MIN(BN$6,DAY(EOMONTH($B163,0))))&gt;=$B163)*(DATE(YEAR($B163),MONTH($B163),MIN(BN$6,DAY(EOMONTH($B163,0))))&lt;$C163)+(DATE(YEAR($B163),MONTH($B163)+1,MIN(BN$6,DAY(EOMONTH($B163,1))))&gt;=$B163)*(DATE(YEAR($B163),MONTH($B163)+1,MIN(BN$6,DAY(EOMONTH($B163,1))))&lt;$C163)))</f>
        <v>0</v>
      </c>
      <c r="BO163" s="48" t="n">
        <f aca="false">IF(OR(N(BO$5)=0,BO$6=""),0,BO$5*((DATE(YEAR($B163),MONTH($B163),MIN(BO$6,DAY(EOMONTH($B163,0))))&gt;=$B163)*(DATE(YEAR($B163),MONTH($B163),MIN(BO$6,DAY(EOMONTH($B163,0))))&lt;$C163)+(DATE(YEAR($B163),MONTH($B163)+1,MIN(BO$6,DAY(EOMONTH($B163,1))))&gt;=$B163)*(DATE(YEAR($B163),MONTH($B163)+1,MIN(BO$6,DAY(EOMONTH($B163,1))))&lt;$C163)))</f>
        <v>0</v>
      </c>
      <c r="BP163" s="48" t="n">
        <f aca="false">IF(OR(N(BP$5)=0,BP$6=""),0,BP$5*((DATE(YEAR($B163),MONTH($B163),MIN(BP$6,DAY(EOMONTH($B163,0))))&gt;=$B163)*(DATE(YEAR($B163),MONTH($B163),MIN(BP$6,DAY(EOMONTH($B163,0))))&lt;$C163)+(DATE(YEAR($B163),MONTH($B163)+1,MIN(BP$6,DAY(EOMONTH($B163,1))))&gt;=$B163)*(DATE(YEAR($B163),MONTH($B163)+1,MIN(BP$6,DAY(EOMONTH($B163,1))))&lt;$C163)))</f>
        <v>0</v>
      </c>
      <c r="BQ163" s="48" t="n">
        <f aca="false">IF(OR(N(BQ$5)=0,BQ$6=""),0,BQ$5*((DATE(YEAR($B163),MONTH($B163),MIN(BQ$6,DAY(EOMONTH($B163,0))))&gt;=$B163)*(DATE(YEAR($B163),MONTH($B163),MIN(BQ$6,DAY(EOMONTH($B163,0))))&lt;$C163)+(DATE(YEAR($B163),MONTH($B163)+1,MIN(BQ$6,DAY(EOMONTH($B163,1))))&gt;=$B163)*(DATE(YEAR($B163),MONTH($B163)+1,MIN(BQ$6,DAY(EOMONTH($B163,1))))&lt;$C163)))</f>
        <v>0</v>
      </c>
      <c r="BR163" s="48" t="n">
        <f aca="false">IF(OR(N(BR$5)=0,BR$6=""),0,BR$5*((DATE(YEAR($B163),MONTH($B163),MIN(BR$6,DAY(EOMONTH($B163,0))))&gt;=$B163)*(DATE(YEAR($B163),MONTH($B163),MIN(BR$6,DAY(EOMONTH($B163,0))))&lt;$C163)+(DATE(YEAR($B163),MONTH($B163)+1,MIN(BR$6,DAY(EOMONTH($B163,1))))&gt;=$B163)*(DATE(YEAR($B163),MONTH($B163)+1,MIN(BR$6,DAY(EOMONTH($B163,1))))&lt;$C163)))</f>
        <v>0</v>
      </c>
      <c r="BS163" s="48" t="n">
        <f aca="false">IF(OR(N(BS$5)=0,BS$6=""),0,BS$5*((DATE(YEAR($B163),MONTH($B163),MIN(BS$6,DAY(EOMONTH($B163,0))))&gt;=$B163)*(DATE(YEAR($B163),MONTH($B163),MIN(BS$6,DAY(EOMONTH($B163,0))))&lt;$C163)+(DATE(YEAR($B163),MONTH($B163)+1,MIN(BS$6,DAY(EOMONTH($B163,1))))&gt;=$B163)*(DATE(YEAR($B163),MONTH($B163)+1,MIN(BS$6,DAY(EOMONTH($B163,1))))&lt;$C163)))</f>
        <v>0</v>
      </c>
      <c r="BT163" s="48" t="n">
        <f aca="false">IF(OR(N(BT$5)=0,BT$6=""),0,BT$5*((DATE(YEAR($B163),MONTH($B163),MIN(BT$6,DAY(EOMONTH($B163,0))))&gt;=$B163)*(DATE(YEAR($B163),MONTH($B163),MIN(BT$6,DAY(EOMONTH($B163,0))))&lt;$C163)+(DATE(YEAR($B163),MONTH($B163)+1,MIN(BT$6,DAY(EOMONTH($B163,1))))&gt;=$B163)*(DATE(YEAR($B163),MONTH($B163)+1,MIN(BT$6,DAY(EOMONTH($B163,1))))&lt;$C163)))</f>
        <v>0</v>
      </c>
      <c r="BU163" s="48" t="n">
        <f aca="false">IF(OR(N(BU$5)=0,BU$6=""),0,BU$5*((DATE(YEAR($B163),MONTH($B163),MIN(BU$6,DAY(EOMONTH($B163,0))))&gt;=$B163)*(DATE(YEAR($B163),MONTH($B163),MIN(BU$6,DAY(EOMONTH($B163,0))))&lt;$C163)+(DATE(YEAR($B163),MONTH($B163)+1,MIN(BU$6,DAY(EOMONTH($B163,1))))&gt;=$B163)*(DATE(YEAR($B163),MONTH($B163)+1,MIN(BU$6,DAY(EOMONTH($B163,1))))&lt;$C163)))</f>
        <v>0</v>
      </c>
      <c r="BV163" s="48" t="n">
        <f aca="false">IF(OR(N(BV$5)=0,BV$6=""),0,BV$5*((DATE(YEAR($B163),MONTH($B163),MIN(BV$6,DAY(EOMONTH($B163,0))))&gt;=$B163)*(DATE(YEAR($B163),MONTH($B163),MIN(BV$6,DAY(EOMONTH($B163,0))))&lt;$C163)+(DATE(YEAR($B163),MONTH($B163)+1,MIN(BV$6,DAY(EOMONTH($B163,1))))&gt;=$B163)*(DATE(YEAR($B163),MONTH($B163)+1,MIN(BV$6,DAY(EOMONTH($B163,1))))&lt;$C163)))</f>
        <v>0</v>
      </c>
      <c r="BW163" s="48" t="n">
        <f aca="false">IF(OR(N(BW$5)=0,BW$6=""),0,BW$5*((DATE(YEAR($B163),MONTH($B163),MIN(BW$6,DAY(EOMONTH($B163,0))))&gt;=$B163)*(DATE(YEAR($B163),MONTH($B163),MIN(BW$6,DAY(EOMONTH($B163,0))))&lt;$C163)+(DATE(YEAR($B163),MONTH($B163)+1,MIN(BW$6,DAY(EOMONTH($B163,1))))&gt;=$B163)*(DATE(YEAR($B163),MONTH($B163)+1,MIN(BW$6,DAY(EOMONTH($B163,1))))&lt;$C163)))</f>
        <v>0</v>
      </c>
      <c r="BX163" s="48" t="n">
        <f aca="false">MIN(Z163,(FT162*(1+FT$5/Setup!$C$36)+IF($V163=1,N($F163),0)))</f>
        <v>0</v>
      </c>
      <c r="BY163" s="48" t="n">
        <f aca="false">MIN(AA163,(FU162*(1+FU$5/Setup!$C$36)+IF($V163=2,N($F163),0)))</f>
        <v>0</v>
      </c>
      <c r="BZ163" s="48" t="n">
        <f aca="false">MIN(AB163,(FV162*(1+FV$5/Setup!$C$36)+IF($V163=3,N($F163),0)))</f>
        <v>0</v>
      </c>
      <c r="CA163" s="48" t="n">
        <f aca="false">MIN(AC163,(FW162*(1+FW$5/Setup!$C$36)+IF($V163=4,N($F163),0)))</f>
        <v>0</v>
      </c>
      <c r="CB163" s="48" t="n">
        <f aca="false">MIN(AD163,(FX162*(1+FX$5/Setup!$C$36)+IF($V163=5,N($F163),0)))</f>
        <v>0</v>
      </c>
      <c r="CC163" s="48" t="n">
        <f aca="false">MIN(AE163,(FY162*(1+FY$5/Setup!$C$36)+IF($V163=6,N($F163),0)))</f>
        <v>0</v>
      </c>
      <c r="CD163" s="48" t="n">
        <f aca="false">MIN(AF163,(FZ162*(1+FZ$5/Setup!$C$36)+IF($V163=7,N($F163),0)))</f>
        <v>0</v>
      </c>
      <c r="CE163" s="48" t="n">
        <f aca="false">MIN(AG163,(GA162*(1+GA$5/Setup!$C$36)+IF($V163=8,N($F163),0)))</f>
        <v>0</v>
      </c>
      <c r="CF163" s="48" t="n">
        <f aca="false">MIN(AH163,(GB162*(1+GB$5/Setup!$C$36)+IF($V163=9,N($F163),0)))</f>
        <v>0</v>
      </c>
      <c r="CG163" s="48" t="n">
        <f aca="false">MIN(AI163,(GC162*(1+GC$5/Setup!$C$36)+IF($V163=10,N($F163),0)))</f>
        <v>0</v>
      </c>
      <c r="CH163" s="48" t="n">
        <f aca="false">MIN(AJ163,(GD162*(1+GD$5/Setup!$C$36)+IF($V163=11,N($F163),0)))</f>
        <v>0</v>
      </c>
      <c r="CI163" s="48" t="n">
        <f aca="false">MIN(AK163,(GE162*(1+GE$5/Setup!$C$36)+IF($V163=12,N($F163),0)))</f>
        <v>0</v>
      </c>
      <c r="CJ163" s="48" t="n">
        <f aca="false">MIN(AL163,(GF162*(1+GF$5/Setup!$C$36)+IF($V163=13,N($F163),0)))</f>
        <v>0</v>
      </c>
      <c r="CK163" s="48" t="n">
        <f aca="false">MIN(AM163,(GG162*(1+GG$5/Setup!$C$36)+IF($V163=14,N($F163),0)))</f>
        <v>0</v>
      </c>
      <c r="CL163" s="48" t="n">
        <f aca="false">MIN(AN163,(GH162*(1+GH$5/Setup!$C$36)+IF($V163=15,N($F163),0)))</f>
        <v>0</v>
      </c>
      <c r="CM163" s="48" t="n">
        <f aca="false">MIN(AO163,(GI162*(1+GI$5/Setup!$C$36)+IF($V163=16,N($F163),0)))</f>
        <v>0</v>
      </c>
      <c r="CN163" s="48" t="n">
        <f aca="false">MIN(AP163,(GJ162*(1+GJ$5/Setup!$C$36)+IF($V163=17,N($F163),0)))</f>
        <v>0</v>
      </c>
      <c r="CO163" s="48" t="n">
        <f aca="false">MIN(AQ163,(GK162*(1+GK$5/Setup!$C$36)+IF($V163=18,N($F163),0)))</f>
        <v>0</v>
      </c>
      <c r="CP163" s="48" t="n">
        <f aca="false">MIN(AR163,(GL162*(1+GL$5/Setup!$C$36)+IF($V163=19,N($F163),0)))</f>
        <v>0</v>
      </c>
      <c r="CQ163" s="48" t="n">
        <f aca="false">MIN(AS163,(GM162*(1+GM$5/Setup!$C$36)+IF($V163=20,N($F163),0)))</f>
        <v>0</v>
      </c>
      <c r="CR163" s="48" t="n">
        <f aca="false">MIN(AT163,(GN162*(1+GN$5/Setup!$C$36)+IF($V163=21,N($F163),0)))</f>
        <v>0</v>
      </c>
      <c r="CS163" s="48" t="n">
        <f aca="false">MIN(AU163,(GO162*(1+GO$5/Setup!$C$36)+IF($V163=22,N($F163),0)))</f>
        <v>0</v>
      </c>
      <c r="CT163" s="48" t="n">
        <f aca="false">MIN(AV163,(GP162*(1+GP$5/Setup!$C$36)+IF($V163=23,N($F163),0)))</f>
        <v>0</v>
      </c>
      <c r="CU163" s="48" t="n">
        <f aca="false">MIN(AW163,(GQ162*(1+GQ$5/Setup!$C$36)+IF($V163=24,N($F163),0)))</f>
        <v>0</v>
      </c>
      <c r="CV163" s="48" t="n">
        <f aca="false">MIN(AX163,(GR162*(1+GR$5/Setup!$C$36)+IF($V163=25,N($F163),0)))</f>
        <v>0</v>
      </c>
      <c r="CW163" s="48" t="n">
        <f aca="false">MIN(AY163,(GS162*(1+GS$5/Setup!$C$36)+IF($V163=26,N($F163),0)))</f>
        <v>0</v>
      </c>
      <c r="CX163" s="48" t="n">
        <f aca="false">MIN(AZ163,(GT162*(1+GT$5/Setup!$C$36)+IF($V163=27,N($F163),0)))</f>
        <v>0</v>
      </c>
      <c r="CY163" s="48" t="n">
        <f aca="false">MIN(BA163,(GU162*(1+GU$5/Setup!$C$36)+IF($V163=28,N($F163),0)))</f>
        <v>0</v>
      </c>
      <c r="CZ163" s="48" t="n">
        <f aca="false">MIN(BB163,(GV162*(1+GV$5/Setup!$C$36)+IF($V163=29,N($F163),0)))</f>
        <v>0</v>
      </c>
      <c r="DA163" s="48" t="n">
        <f aca="false">MIN(BC163,(GW162*(1+GW$5/Setup!$C$36)+IF($V163=30,N($F163),0)))</f>
        <v>0</v>
      </c>
      <c r="DB163" s="48" t="n">
        <f aca="false">MIN(BD163,(GX162*(1+GX$5/Setup!$C$36)+IF($V163=31,N($F163),0)))</f>
        <v>0</v>
      </c>
      <c r="DC163" s="48" t="n">
        <f aca="false">MIN(BE163,(GY162*(1+GY$5/Setup!$C$36)+IF($V163=32,N($F163),0)))</f>
        <v>0</v>
      </c>
      <c r="DD163" s="48" t="n">
        <f aca="false">MIN(BF163,(GZ162*(1+GZ$5/Setup!$C$36)+IF($V163=33,N($F163),0)))</f>
        <v>0</v>
      </c>
      <c r="DE163" s="48" t="n">
        <f aca="false">MIN(BG163,(HA162*(1+HA$5/Setup!$C$36)+IF($V163=34,N($F163),0)))</f>
        <v>0</v>
      </c>
      <c r="DF163" s="48" t="n">
        <f aca="false">MIN(BH163,(HB162*(1+HB$5/Setup!$C$36)+IF($V163=35,N($F163),0)))</f>
        <v>0</v>
      </c>
      <c r="DG163" s="48" t="n">
        <f aca="false">MIN(BI163,(HC162*(1+HC$5/Setup!$C$36)+IF($V163=36,N($F163),0)))</f>
        <v>0</v>
      </c>
      <c r="DH163" s="48" t="n">
        <f aca="false">MIN(BJ163,(HD162*(1+HD$5/Setup!$C$36)+IF($V163=37,N($F163),0)))</f>
        <v>0</v>
      </c>
      <c r="DI163" s="48" t="n">
        <f aca="false">MIN(BK163,(HE162*(1+HE$5/Setup!$C$36)+IF($V163=38,N($F163),0)))</f>
        <v>0</v>
      </c>
      <c r="DJ163" s="48" t="n">
        <f aca="false">MIN(BL163,(HF162*(1+HF$5/Setup!$C$36)+IF($V163=39,N($F163),0)))</f>
        <v>0</v>
      </c>
      <c r="DK163" s="48" t="n">
        <f aca="false">MIN(BM163,(HG162*(1+HG$5/Setup!$C$36)+IF($V163=40,N($F163),0)))</f>
        <v>0</v>
      </c>
      <c r="DL163" s="48" t="n">
        <f aca="false">MIN(BN163,(HH162*(1+HH$5/Setup!$C$36)+IF($V163=41,N($F163),0)))</f>
        <v>0</v>
      </c>
      <c r="DM163" s="48" t="n">
        <f aca="false">MIN(BO163,(HI162*(1+HI$5/Setup!$C$36)+IF($V163=42,N($F163),0)))</f>
        <v>0</v>
      </c>
      <c r="DN163" s="48" t="n">
        <f aca="false">MIN(BP163,(HJ162*(1+HJ$5/Setup!$C$36)+IF($V163=43,N($F163),0)))</f>
        <v>0</v>
      </c>
      <c r="DO163" s="48" t="n">
        <f aca="false">MIN(BQ163,(HK162*(1+HK$5/Setup!$C$36)+IF($V163=44,N($F163),0)))</f>
        <v>0</v>
      </c>
      <c r="DP163" s="48" t="n">
        <f aca="false">MIN(BR163,(HL162*(1+HL$5/Setup!$C$36)+IF($V163=45,N($F163),0)))</f>
        <v>0</v>
      </c>
      <c r="DQ163" s="48" t="n">
        <f aca="false">MIN(BS163,(HM162*(1+HM$5/Setup!$C$36)+IF($V163=46,N($F163),0)))</f>
        <v>0</v>
      </c>
      <c r="DR163" s="48" t="n">
        <f aca="false">MIN(BT163,(HN162*(1+HN$5/Setup!$C$36)+IF($V163=47,N($F163),0)))</f>
        <v>0</v>
      </c>
      <c r="DS163" s="48" t="n">
        <f aca="false">MIN(BU163,(HO162*(1+HO$5/Setup!$C$36)+IF($V163=48,N($F163),0)))</f>
        <v>0</v>
      </c>
      <c r="DT163" s="48" t="n">
        <f aca="false">MIN(BV163,(HP162*(1+HP$5/Setup!$C$36)+IF($V163=49,N($F163),0)))</f>
        <v>0</v>
      </c>
      <c r="DU163" s="48" t="n">
        <f aca="false">MIN(BW163,(HQ162*(1+HQ$5/Setup!$C$36)+IF($V163=50,N($F163),0)))</f>
        <v>0</v>
      </c>
      <c r="DV163" s="48" t="n">
        <f aca="false">MIN(MAX((FT162*(1+FT$5/Setup!$C$36)+IF($V163=1,N($F163),0))-BX163,0),MAX($P163-0,0))</f>
        <v>0</v>
      </c>
      <c r="DW163" s="48" t="n">
        <f aca="false">MIN(MAX((FU162*(1+FU$5/Setup!$C$36)+IF($V163=2,N($F163),0))-BY163,0),MAX($P163-SUM(DV163:DV163),0))</f>
        <v>0</v>
      </c>
      <c r="DX163" s="48" t="n">
        <f aca="false">MIN(MAX((FV162*(1+FV$5/Setup!$C$36)+IF($V163=3,N($F163),0))-BZ163,0),MAX($P163-SUM(DV163:DW163),0))</f>
        <v>0</v>
      </c>
      <c r="DY163" s="48" t="n">
        <f aca="false">MIN(MAX((FW162*(1+FW$5/Setup!$C$36)+IF($V163=4,N($F163),0))-CA163,0),MAX($P163-SUM(DV163:DX163),0))</f>
        <v>0</v>
      </c>
      <c r="DZ163" s="48" t="n">
        <f aca="false">MIN(MAX((FX162*(1+FX$5/Setup!$C$36)+IF($V163=5,N($F163),0))-CB163,0),MAX($P163-SUM(DV163:DY163),0))</f>
        <v>0</v>
      </c>
      <c r="EA163" s="48" t="n">
        <f aca="false">MIN(MAX((FY162*(1+FY$5/Setup!$C$36)+IF($V163=6,N($F163),0))-CC163,0),MAX($P163-SUM(DV163:DZ163),0))</f>
        <v>0</v>
      </c>
      <c r="EB163" s="48" t="n">
        <f aca="false">MIN(MAX((FZ162*(1+FZ$5/Setup!$C$36)+IF($V163=7,N($F163),0))-CD163,0),MAX($P163-SUM(DV163:EA163),0))</f>
        <v>0</v>
      </c>
      <c r="EC163" s="48" t="n">
        <f aca="false">MIN(MAX((GA162*(1+GA$5/Setup!$C$36)+IF($V163=8,N($F163),0))-CE163,0),MAX($P163-SUM(DV163:EB163),0))</f>
        <v>0</v>
      </c>
      <c r="ED163" s="48" t="n">
        <f aca="false">MIN(MAX((GB162*(1+GB$5/Setup!$C$36)+IF($V163=9,N($F163),0))-CF163,0),MAX($P163-SUM(DV163:EC163),0))</f>
        <v>0</v>
      </c>
      <c r="EE163" s="48" t="n">
        <f aca="false">MIN(MAX((GC162*(1+GC$5/Setup!$C$36)+IF($V163=10,N($F163),0))-CG163,0),MAX($P163-SUM(DV163:ED163),0))</f>
        <v>0</v>
      </c>
      <c r="EF163" s="48" t="n">
        <f aca="false">MIN(MAX((GD162*(1+GD$5/Setup!$C$36)+IF($V163=11,N($F163),0))-CH163,0),MAX($P163-SUM(DV163:EE163),0))</f>
        <v>0</v>
      </c>
      <c r="EG163" s="48" t="n">
        <f aca="false">MIN(MAX((GE162*(1+GE$5/Setup!$C$36)+IF($V163=12,N($F163),0))-CI163,0),MAX($P163-SUM(DV163:EF163),0))</f>
        <v>0</v>
      </c>
      <c r="EH163" s="48" t="n">
        <f aca="false">MIN(MAX((GF162*(1+GF$5/Setup!$C$36)+IF($V163=13,N($F163),0))-CJ163,0),MAX($P163-SUM(DV163:EG163),0))</f>
        <v>0</v>
      </c>
      <c r="EI163" s="48" t="n">
        <f aca="false">MIN(MAX((GG162*(1+GG$5/Setup!$C$36)+IF($V163=14,N($F163),0))-CK163,0),MAX($P163-SUM(DV163:EH163),0))</f>
        <v>0</v>
      </c>
      <c r="EJ163" s="48" t="n">
        <f aca="false">MIN(MAX((GH162*(1+GH$5/Setup!$C$36)+IF($V163=15,N($F163),0))-CL163,0),MAX($P163-SUM(DV163:EI163),0))</f>
        <v>0</v>
      </c>
      <c r="EK163" s="48" t="n">
        <f aca="false">MIN(MAX((GI162*(1+GI$5/Setup!$C$36)+IF($V163=16,N($F163),0))-CM163,0),MAX($P163-SUM(DV163:EJ163),0))</f>
        <v>0</v>
      </c>
      <c r="EL163" s="48" t="n">
        <f aca="false">MIN(MAX((GJ162*(1+GJ$5/Setup!$C$36)+IF($V163=17,N($F163),0))-CN163,0),MAX($P163-SUM(DV163:EK163),0))</f>
        <v>0</v>
      </c>
      <c r="EM163" s="48" t="n">
        <f aca="false">MIN(MAX((GK162*(1+GK$5/Setup!$C$36)+IF($V163=18,N($F163),0))-CO163,0),MAX($P163-SUM(DV163:EL163),0))</f>
        <v>0</v>
      </c>
      <c r="EN163" s="48" t="n">
        <f aca="false">MIN(MAX((GL162*(1+GL$5/Setup!$C$36)+IF($V163=19,N($F163),0))-CP163,0),MAX($P163-SUM(DV163:EM163),0))</f>
        <v>0</v>
      </c>
      <c r="EO163" s="48" t="n">
        <f aca="false">MIN(MAX((GM162*(1+GM$5/Setup!$C$36)+IF($V163=20,N($F163),0))-CQ163,0),MAX($P163-SUM(DV163:EN163),0))</f>
        <v>0</v>
      </c>
      <c r="EP163" s="48" t="n">
        <f aca="false">MIN(MAX((GN162*(1+GN$5/Setup!$C$36)+IF($V163=21,N($F163),0))-CR163,0),MAX($P163-SUM(DV163:EO163),0))</f>
        <v>0</v>
      </c>
      <c r="EQ163" s="48" t="n">
        <f aca="false">MIN(MAX((GO162*(1+GO$5/Setup!$C$36)+IF($V163=22,N($F163),0))-CS163,0),MAX($P163-SUM(DV163:EP163),0))</f>
        <v>0</v>
      </c>
      <c r="ER163" s="48" t="n">
        <f aca="false">MIN(MAX((GP162*(1+GP$5/Setup!$C$36)+IF($V163=23,N($F163),0))-CT163,0),MAX($P163-SUM(DV163:EQ163),0))</f>
        <v>0</v>
      </c>
      <c r="ES163" s="48" t="n">
        <f aca="false">MIN(MAX((GQ162*(1+GQ$5/Setup!$C$36)+IF($V163=24,N($F163),0))-CU163,0),MAX($P163-SUM(DV163:ER163),0))</f>
        <v>0</v>
      </c>
      <c r="ET163" s="48" t="n">
        <f aca="false">MIN(MAX((GR162*(1+GR$5/Setup!$C$36)+IF($V163=25,N($F163),0))-CV163,0),MAX($P163-SUM(DV163:ES163),0))</f>
        <v>0</v>
      </c>
      <c r="EU163" s="48" t="n">
        <f aca="false">MIN(MAX((GS162*(1+GS$5/Setup!$C$36)+IF($V163=26,N($F163),0))-CW163,0),MAX($P163-SUM(DV163:ET163),0))</f>
        <v>0</v>
      </c>
      <c r="EV163" s="48" t="n">
        <f aca="false">MIN(MAX((GT162*(1+GT$5/Setup!$C$36)+IF($V163=27,N($F163),0))-CX163,0),MAX($P163-SUM(DV163:EU163),0))</f>
        <v>0</v>
      </c>
      <c r="EW163" s="48" t="n">
        <f aca="false">MIN(MAX((GU162*(1+GU$5/Setup!$C$36)+IF($V163=28,N($F163),0))-CY163,0),MAX($P163-SUM(DV163:EV163),0))</f>
        <v>0</v>
      </c>
      <c r="EX163" s="48" t="n">
        <f aca="false">MIN(MAX((GV162*(1+GV$5/Setup!$C$36)+IF($V163=29,N($F163),0))-CZ163,0),MAX($P163-SUM(DV163:EW163),0))</f>
        <v>0</v>
      </c>
      <c r="EY163" s="48" t="n">
        <f aca="false">MIN(MAX((GW162*(1+GW$5/Setup!$C$36)+IF($V163=30,N($F163),0))-DA163,0),MAX($P163-SUM(DV163:EX163),0))</f>
        <v>0</v>
      </c>
      <c r="EZ163" s="48" t="n">
        <f aca="false">MIN(MAX((GX162*(1+GX$5/Setup!$C$36)+IF($V163=31,N($F163),0))-DB163,0),MAX($P163-SUM(DV163:EY163),0))</f>
        <v>0</v>
      </c>
      <c r="FA163" s="48" t="n">
        <f aca="false">MIN(MAX((GY162*(1+GY$5/Setup!$C$36)+IF($V163=32,N($F163),0))-DC163,0),MAX($P163-SUM(DV163:EZ163),0))</f>
        <v>0</v>
      </c>
      <c r="FB163" s="48" t="n">
        <f aca="false">MIN(MAX((GZ162*(1+GZ$5/Setup!$C$36)+IF($V163=33,N($F163),0))-DD163,0),MAX($P163-SUM(DV163:FA163),0))</f>
        <v>0</v>
      </c>
      <c r="FC163" s="48" t="n">
        <f aca="false">MIN(MAX((HA162*(1+HA$5/Setup!$C$36)+IF($V163=34,N($F163),0))-DE163,0),MAX($P163-SUM(DV163:FB163),0))</f>
        <v>0</v>
      </c>
      <c r="FD163" s="48" t="n">
        <f aca="false">MIN(MAX((HB162*(1+HB$5/Setup!$C$36)+IF($V163=35,N($F163),0))-DF163,0),MAX($P163-SUM(DV163:FC163),0))</f>
        <v>0</v>
      </c>
      <c r="FE163" s="48" t="n">
        <f aca="false">MIN(MAX((HC162*(1+HC$5/Setup!$C$36)+IF($V163=36,N($F163),0))-DG163,0),MAX($P163-SUM(DV163:FD163),0))</f>
        <v>0</v>
      </c>
      <c r="FF163" s="48" t="n">
        <f aca="false">MIN(MAX((HD162*(1+HD$5/Setup!$C$36)+IF($V163=37,N($F163),0))-DH163,0),MAX($P163-SUM(DV163:FE163),0))</f>
        <v>0</v>
      </c>
      <c r="FG163" s="48" t="n">
        <f aca="false">MIN(MAX((HE162*(1+HE$5/Setup!$C$36)+IF($V163=38,N($F163),0))-DI163,0),MAX($P163-SUM(DV163:FF163),0))</f>
        <v>0</v>
      </c>
      <c r="FH163" s="48" t="n">
        <f aca="false">MIN(MAX((HF162*(1+HF$5/Setup!$C$36)+IF($V163=39,N($F163),0))-DJ163,0),MAX($P163-SUM(DV163:FG163),0))</f>
        <v>0</v>
      </c>
      <c r="FI163" s="48" t="n">
        <f aca="false">MIN(MAX((HG162*(1+HG$5/Setup!$C$36)+IF($V163=40,N($F163),0))-DK163,0),MAX($P163-SUM(DV163:FH163),0))</f>
        <v>0</v>
      </c>
      <c r="FJ163" s="48" t="n">
        <f aca="false">MIN(MAX((HH162*(1+HH$5/Setup!$C$36)+IF($V163=41,N($F163),0))-DL163,0),MAX($P163-SUM(DV163:FI163),0))</f>
        <v>0</v>
      </c>
      <c r="FK163" s="48" t="n">
        <f aca="false">MIN(MAX((HI162*(1+HI$5/Setup!$C$36)+IF($V163=42,N($F163),0))-DM163,0),MAX($P163-SUM(DV163:FJ163),0))</f>
        <v>0</v>
      </c>
      <c r="FL163" s="48" t="n">
        <f aca="false">MIN(MAX((HJ162*(1+HJ$5/Setup!$C$36)+IF($V163=43,N($F163),0))-DN163,0),MAX($P163-SUM(DV163:FK163),0))</f>
        <v>0</v>
      </c>
      <c r="FM163" s="48" t="n">
        <f aca="false">MIN(MAX((HK162*(1+HK$5/Setup!$C$36)+IF($V163=44,N($F163),0))-DO163,0),MAX($P163-SUM(DV163:FL163),0))</f>
        <v>0</v>
      </c>
      <c r="FN163" s="48" t="n">
        <f aca="false">MIN(MAX((HL162*(1+HL$5/Setup!$C$36)+IF($V163=45,N($F163),0))-DP163,0),MAX($P163-SUM(DV163:FM163),0))</f>
        <v>0</v>
      </c>
      <c r="FO163" s="48" t="n">
        <f aca="false">MIN(MAX((HM162*(1+HM$5/Setup!$C$36)+IF($V163=46,N($F163),0))-DQ163,0),MAX($P163-SUM(DV163:FN163),0))</f>
        <v>0</v>
      </c>
      <c r="FP163" s="48" t="n">
        <f aca="false">MIN(MAX((HN162*(1+HN$5/Setup!$C$36)+IF($V163=47,N($F163),0))-DR163,0),MAX($P163-SUM(DV163:FO163),0))</f>
        <v>0</v>
      </c>
      <c r="FQ163" s="48" t="n">
        <f aca="false">MIN(MAX((HO162*(1+HO$5/Setup!$C$36)+IF($V163=48,N($F163),0))-DS163,0),MAX($P163-SUM(DV163:FP163),0))</f>
        <v>0</v>
      </c>
      <c r="FR163" s="48" t="n">
        <f aca="false">MIN(MAX((HP162*(1+HP$5/Setup!$C$36)+IF($V163=49,N($F163),0))-DT163,0),MAX($P163-SUM(DV163:FQ163),0))</f>
        <v>0</v>
      </c>
      <c r="FS163" s="48" t="n">
        <f aca="false">MIN(MAX((HQ162*(1+HQ$5/Setup!$C$36)+IF($V163=50,N($F163),0))-DU163,0),MAX($P163-SUM(DV163:FR163),0))</f>
        <v>0</v>
      </c>
      <c r="FT163" s="48" t="n">
        <f aca="false">IF((FT162*(1+FT$5/Setup!$C$36)+IF($V163=1,N($F163),0))-BX163-DV163&lt;0.005,0,(FT162*(1+FT$5/Setup!$C$36)+IF($V163=1,N($F163),0))-BX163-DV163)</f>
        <v>0</v>
      </c>
      <c r="FU163" s="48" t="n">
        <f aca="false">IF((FU162*(1+FU$5/Setup!$C$36)+IF($V163=2,N($F163),0))-BY163-DW163&lt;0.005,0,(FU162*(1+FU$5/Setup!$C$36)+IF($V163=2,N($F163),0))-BY163-DW163)</f>
        <v>0</v>
      </c>
      <c r="FV163" s="48" t="n">
        <f aca="false">IF((FV162*(1+FV$5/Setup!$C$36)+IF($V163=3,N($F163),0))-BZ163-DX163&lt;0.005,0,(FV162*(1+FV$5/Setup!$C$36)+IF($V163=3,N($F163),0))-BZ163-DX163)</f>
        <v>0</v>
      </c>
      <c r="FW163" s="48" t="n">
        <f aca="false">IF((FW162*(1+FW$5/Setup!$C$36)+IF($V163=4,N($F163),0))-CA163-DY163&lt;0.005,0,(FW162*(1+FW$5/Setup!$C$36)+IF($V163=4,N($F163),0))-CA163-DY163)</f>
        <v>0</v>
      </c>
      <c r="FX163" s="48" t="n">
        <f aca="false">IF((FX162*(1+FX$5/Setup!$C$36)+IF($V163=5,N($F163),0))-CB163-DZ163&lt;0.005,0,(FX162*(1+FX$5/Setup!$C$36)+IF($V163=5,N($F163),0))-CB163-DZ163)</f>
        <v>0</v>
      </c>
      <c r="FY163" s="48" t="n">
        <f aca="false">IF((FY162*(1+FY$5/Setup!$C$36)+IF($V163=6,N($F163),0))-CC163-EA163&lt;0.005,0,(FY162*(1+FY$5/Setup!$C$36)+IF($V163=6,N($F163),0))-CC163-EA163)</f>
        <v>0</v>
      </c>
      <c r="FZ163" s="48" t="n">
        <f aca="false">IF((FZ162*(1+FZ$5/Setup!$C$36)+IF($V163=7,N($F163),0))-CD163-EB163&lt;0.005,0,(FZ162*(1+FZ$5/Setup!$C$36)+IF($V163=7,N($F163),0))-CD163-EB163)</f>
        <v>0</v>
      </c>
      <c r="GA163" s="48" t="n">
        <f aca="false">IF((GA162*(1+GA$5/Setup!$C$36)+IF($V163=8,N($F163),0))-CE163-EC163&lt;0.005,0,(GA162*(1+GA$5/Setup!$C$36)+IF($V163=8,N($F163),0))-CE163-EC163)</f>
        <v>0</v>
      </c>
      <c r="GB163" s="48" t="n">
        <f aca="false">IF((GB162*(1+GB$5/Setup!$C$36)+IF($V163=9,N($F163),0))-CF163-ED163&lt;0.005,0,(GB162*(1+GB$5/Setup!$C$36)+IF($V163=9,N($F163),0))-CF163-ED163)</f>
        <v>0</v>
      </c>
      <c r="GC163" s="48" t="n">
        <f aca="false">IF((GC162*(1+GC$5/Setup!$C$36)+IF($V163=10,N($F163),0))-CG163-EE163&lt;0.005,0,(GC162*(1+GC$5/Setup!$C$36)+IF($V163=10,N($F163),0))-CG163-EE163)</f>
        <v>0</v>
      </c>
      <c r="GD163" s="48" t="n">
        <f aca="false">IF((GD162*(1+GD$5/Setup!$C$36)+IF($V163=11,N($F163),0))-CH163-EF163&lt;0.005,0,(GD162*(1+GD$5/Setup!$C$36)+IF($V163=11,N($F163),0))-CH163-EF163)</f>
        <v>0</v>
      </c>
      <c r="GE163" s="48" t="n">
        <f aca="false">IF((GE162*(1+GE$5/Setup!$C$36)+IF($V163=12,N($F163),0))-CI163-EG163&lt;0.005,0,(GE162*(1+GE$5/Setup!$C$36)+IF($V163=12,N($F163),0))-CI163-EG163)</f>
        <v>0</v>
      </c>
      <c r="GF163" s="48" t="n">
        <f aca="false">IF((GF162*(1+GF$5/Setup!$C$36)+IF($V163=13,N($F163),0))-CJ163-EH163&lt;0.005,0,(GF162*(1+GF$5/Setup!$C$36)+IF($V163=13,N($F163),0))-CJ163-EH163)</f>
        <v>0</v>
      </c>
      <c r="GG163" s="48" t="n">
        <f aca="false">IF((GG162*(1+GG$5/Setup!$C$36)+IF($V163=14,N($F163),0))-CK163-EI163&lt;0.005,0,(GG162*(1+GG$5/Setup!$C$36)+IF($V163=14,N($F163),0))-CK163-EI163)</f>
        <v>0</v>
      </c>
      <c r="GH163" s="48" t="n">
        <f aca="false">IF((GH162*(1+GH$5/Setup!$C$36)+IF($V163=15,N($F163),0))-CL163-EJ163&lt;0.005,0,(GH162*(1+GH$5/Setup!$C$36)+IF($V163=15,N($F163),0))-CL163-EJ163)</f>
        <v>0</v>
      </c>
      <c r="GI163" s="48" t="n">
        <f aca="false">IF((GI162*(1+GI$5/Setup!$C$36)+IF($V163=16,N($F163),0))-CM163-EK163&lt;0.005,0,(GI162*(1+GI$5/Setup!$C$36)+IF($V163=16,N($F163),0))-CM163-EK163)</f>
        <v>0</v>
      </c>
      <c r="GJ163" s="48" t="n">
        <f aca="false">IF((GJ162*(1+GJ$5/Setup!$C$36)+IF($V163=17,N($F163),0))-CN163-EL163&lt;0.005,0,(GJ162*(1+GJ$5/Setup!$C$36)+IF($V163=17,N($F163),0))-CN163-EL163)</f>
        <v>0</v>
      </c>
      <c r="GK163" s="48" t="n">
        <f aca="false">IF((GK162*(1+GK$5/Setup!$C$36)+IF($V163=18,N($F163),0))-CO163-EM163&lt;0.005,0,(GK162*(1+GK$5/Setup!$C$36)+IF($V163=18,N($F163),0))-CO163-EM163)</f>
        <v>0</v>
      </c>
      <c r="GL163" s="48" t="n">
        <f aca="false">IF((GL162*(1+GL$5/Setup!$C$36)+IF($V163=19,N($F163),0))-CP163-EN163&lt;0.005,0,(GL162*(1+GL$5/Setup!$C$36)+IF($V163=19,N($F163),0))-CP163-EN163)</f>
        <v>0</v>
      </c>
      <c r="GM163" s="48" t="n">
        <f aca="false">IF((GM162*(1+GM$5/Setup!$C$36)+IF($V163=20,N($F163),0))-CQ163-EO163&lt;0.005,0,(GM162*(1+GM$5/Setup!$C$36)+IF($V163=20,N($F163),0))-CQ163-EO163)</f>
        <v>0</v>
      </c>
      <c r="GN163" s="48" t="n">
        <f aca="false">IF((GN162*(1+GN$5/Setup!$C$36)+IF($V163=21,N($F163),0))-CR163-EP163&lt;0.005,0,(GN162*(1+GN$5/Setup!$C$36)+IF($V163=21,N($F163),0))-CR163-EP163)</f>
        <v>0</v>
      </c>
      <c r="GO163" s="48" t="n">
        <f aca="false">IF((GO162*(1+GO$5/Setup!$C$36)+IF($V163=22,N($F163),0))-CS163-EQ163&lt;0.005,0,(GO162*(1+GO$5/Setup!$C$36)+IF($V163=22,N($F163),0))-CS163-EQ163)</f>
        <v>0</v>
      </c>
      <c r="GP163" s="48" t="n">
        <f aca="false">IF((GP162*(1+GP$5/Setup!$C$36)+IF($V163=23,N($F163),0))-CT163-ER163&lt;0.005,0,(GP162*(1+GP$5/Setup!$C$36)+IF($V163=23,N($F163),0))-CT163-ER163)</f>
        <v>0</v>
      </c>
      <c r="GQ163" s="48" t="n">
        <f aca="false">IF((GQ162*(1+GQ$5/Setup!$C$36)+IF($V163=24,N($F163),0))-CU163-ES163&lt;0.005,0,(GQ162*(1+GQ$5/Setup!$C$36)+IF($V163=24,N($F163),0))-CU163-ES163)</f>
        <v>0</v>
      </c>
      <c r="GR163" s="48" t="n">
        <f aca="false">IF((GR162*(1+GR$5/Setup!$C$36)+IF($V163=25,N($F163),0))-CV163-ET163&lt;0.005,0,(GR162*(1+GR$5/Setup!$C$36)+IF($V163=25,N($F163),0))-CV163-ET163)</f>
        <v>0</v>
      </c>
      <c r="GS163" s="48" t="n">
        <f aca="false">IF((GS162*(1+GS$5/Setup!$C$36)+IF($V163=26,N($F163),0))-CW163-EU163&lt;0.005,0,(GS162*(1+GS$5/Setup!$C$36)+IF($V163=26,N($F163),0))-CW163-EU163)</f>
        <v>0</v>
      </c>
      <c r="GT163" s="48" t="n">
        <f aca="false">IF((GT162*(1+GT$5/Setup!$C$36)+IF($V163=27,N($F163),0))-CX163-EV163&lt;0.005,0,(GT162*(1+GT$5/Setup!$C$36)+IF($V163=27,N($F163),0))-CX163-EV163)</f>
        <v>0</v>
      </c>
      <c r="GU163" s="48" t="n">
        <f aca="false">IF((GU162*(1+GU$5/Setup!$C$36)+IF($V163=28,N($F163),0))-CY163-EW163&lt;0.005,0,(GU162*(1+GU$5/Setup!$C$36)+IF($V163=28,N($F163),0))-CY163-EW163)</f>
        <v>0</v>
      </c>
      <c r="GV163" s="48" t="n">
        <f aca="false">IF((GV162*(1+GV$5/Setup!$C$36)+IF($V163=29,N($F163),0))-CZ163-EX163&lt;0.005,0,(GV162*(1+GV$5/Setup!$C$36)+IF($V163=29,N($F163),0))-CZ163-EX163)</f>
        <v>0</v>
      </c>
      <c r="GW163" s="48" t="n">
        <f aca="false">IF((GW162*(1+GW$5/Setup!$C$36)+IF($V163=30,N($F163),0))-DA163-EY163&lt;0.005,0,(GW162*(1+GW$5/Setup!$C$36)+IF($V163=30,N($F163),0))-DA163-EY163)</f>
        <v>0</v>
      </c>
      <c r="GX163" s="48" t="n">
        <f aca="false">IF((GX162*(1+GX$5/Setup!$C$36)+IF($V163=31,N($F163),0))-DB163-EZ163&lt;0.005,0,(GX162*(1+GX$5/Setup!$C$36)+IF($V163=31,N($F163),0))-DB163-EZ163)</f>
        <v>0</v>
      </c>
      <c r="GY163" s="48" t="n">
        <f aca="false">IF((GY162*(1+GY$5/Setup!$C$36)+IF($V163=32,N($F163),0))-DC163-FA163&lt;0.005,0,(GY162*(1+GY$5/Setup!$C$36)+IF($V163=32,N($F163),0))-DC163-FA163)</f>
        <v>0</v>
      </c>
      <c r="GZ163" s="48" t="n">
        <f aca="false">IF((GZ162*(1+GZ$5/Setup!$C$36)+IF($V163=33,N($F163),0))-DD163-FB163&lt;0.005,0,(GZ162*(1+GZ$5/Setup!$C$36)+IF($V163=33,N($F163),0))-DD163-FB163)</f>
        <v>0</v>
      </c>
      <c r="HA163" s="48" t="n">
        <f aca="false">IF((HA162*(1+HA$5/Setup!$C$36)+IF($V163=34,N($F163),0))-DE163-FC163&lt;0.005,0,(HA162*(1+HA$5/Setup!$C$36)+IF($V163=34,N($F163),0))-DE163-FC163)</f>
        <v>0</v>
      </c>
      <c r="HB163" s="48" t="n">
        <f aca="false">IF((HB162*(1+HB$5/Setup!$C$36)+IF($V163=35,N($F163),0))-DF163-FD163&lt;0.005,0,(HB162*(1+HB$5/Setup!$C$36)+IF($V163=35,N($F163),0))-DF163-FD163)</f>
        <v>0</v>
      </c>
      <c r="HC163" s="48" t="n">
        <f aca="false">IF((HC162*(1+HC$5/Setup!$C$36)+IF($V163=36,N($F163),0))-DG163-FE163&lt;0.005,0,(HC162*(1+HC$5/Setup!$C$36)+IF($V163=36,N($F163),0))-DG163-FE163)</f>
        <v>0</v>
      </c>
      <c r="HD163" s="48" t="n">
        <f aca="false">IF((HD162*(1+HD$5/Setup!$C$36)+IF($V163=37,N($F163),0))-DH163-FF163&lt;0.005,0,(HD162*(1+HD$5/Setup!$C$36)+IF($V163=37,N($F163),0))-DH163-FF163)</f>
        <v>0</v>
      </c>
      <c r="HE163" s="48" t="n">
        <f aca="false">IF((HE162*(1+HE$5/Setup!$C$36)+IF($V163=38,N($F163),0))-DI163-FG163&lt;0.005,0,(HE162*(1+HE$5/Setup!$C$36)+IF($V163=38,N($F163),0))-DI163-FG163)</f>
        <v>0</v>
      </c>
      <c r="HF163" s="48" t="n">
        <f aca="false">IF((HF162*(1+HF$5/Setup!$C$36)+IF($V163=39,N($F163),0))-DJ163-FH163&lt;0.005,0,(HF162*(1+HF$5/Setup!$C$36)+IF($V163=39,N($F163),0))-DJ163-FH163)</f>
        <v>0</v>
      </c>
      <c r="HG163" s="48" t="n">
        <f aca="false">IF((HG162*(1+HG$5/Setup!$C$36)+IF($V163=40,N($F163),0))-DK163-FI163&lt;0.005,0,(HG162*(1+HG$5/Setup!$C$36)+IF($V163=40,N($F163),0))-DK163-FI163)</f>
        <v>0</v>
      </c>
      <c r="HH163" s="48" t="n">
        <f aca="false">IF((HH162*(1+HH$5/Setup!$C$36)+IF($V163=41,N($F163),0))-DL163-FJ163&lt;0.005,0,(HH162*(1+HH$5/Setup!$C$36)+IF($V163=41,N($F163),0))-DL163-FJ163)</f>
        <v>0</v>
      </c>
      <c r="HI163" s="48" t="n">
        <f aca="false">IF((HI162*(1+HI$5/Setup!$C$36)+IF($V163=42,N($F163),0))-DM163-FK163&lt;0.005,0,(HI162*(1+HI$5/Setup!$C$36)+IF($V163=42,N($F163),0))-DM163-FK163)</f>
        <v>0</v>
      </c>
      <c r="HJ163" s="48" t="n">
        <f aca="false">IF((HJ162*(1+HJ$5/Setup!$C$36)+IF($V163=43,N($F163),0))-DN163-FL163&lt;0.005,0,(HJ162*(1+HJ$5/Setup!$C$36)+IF($V163=43,N($F163),0))-DN163-FL163)</f>
        <v>0</v>
      </c>
      <c r="HK163" s="48" t="n">
        <f aca="false">IF((HK162*(1+HK$5/Setup!$C$36)+IF($V163=44,N($F163),0))-DO163-FM163&lt;0.005,0,(HK162*(1+HK$5/Setup!$C$36)+IF($V163=44,N($F163),0))-DO163-FM163)</f>
        <v>0</v>
      </c>
      <c r="HL163" s="48" t="n">
        <f aca="false">IF((HL162*(1+HL$5/Setup!$C$36)+IF($V163=45,N($F163),0))-DP163-FN163&lt;0.005,0,(HL162*(1+HL$5/Setup!$C$36)+IF($V163=45,N($F163),0))-DP163-FN163)</f>
        <v>0</v>
      </c>
      <c r="HM163" s="48" t="n">
        <f aca="false">IF((HM162*(1+HM$5/Setup!$C$36)+IF($V163=46,N($F163),0))-DQ163-FO163&lt;0.005,0,(HM162*(1+HM$5/Setup!$C$36)+IF($V163=46,N($F163),0))-DQ163-FO163)</f>
        <v>0</v>
      </c>
      <c r="HN163" s="48" t="n">
        <f aca="false">IF((HN162*(1+HN$5/Setup!$C$36)+IF($V163=47,N($F163),0))-DR163-FP163&lt;0.005,0,(HN162*(1+HN$5/Setup!$C$36)+IF($V163=47,N($F163),0))-DR163-FP163)</f>
        <v>0</v>
      </c>
      <c r="HO163" s="48" t="n">
        <f aca="false">IF((HO162*(1+HO$5/Setup!$C$36)+IF($V163=48,N($F163),0))-DS163-FQ163&lt;0.005,0,(HO162*(1+HO$5/Setup!$C$36)+IF($V163=48,N($F163),0))-DS163-FQ163)</f>
        <v>0</v>
      </c>
      <c r="HP163" s="48" t="n">
        <f aca="false">IF((HP162*(1+HP$5/Setup!$C$36)+IF($V163=49,N($F163),0))-DT163-FR163&lt;0.005,0,(HP162*(1+HP$5/Setup!$C$36)+IF($V163=49,N($F163),0))-DT163-FR163)</f>
        <v>0</v>
      </c>
      <c r="HQ163" s="48" t="n">
        <f aca="false">IF((HQ162*(1+HQ$5/Setup!$C$36)+IF($V163=50,N($F163),0))-DU163-FS163&lt;0.005,0,(HQ162*(1+HQ$5/Setup!$C$36)+IF($V163=50,N($F163),0))-DU163-FS163)</f>
        <v>0</v>
      </c>
    </row>
    <row r="164" customFormat="false" ht="15" hidden="false" customHeight="false" outlineLevel="0" collapsed="false">
      <c r="A164" s="44" t="n">
        <v>156</v>
      </c>
      <c r="B164" s="45" t="n">
        <f aca="false">IF(Setup!$C$7="Every month",EDATE(Setup!$C$8,($A164-1)),IF(Setup!$C$7="Twice a month",DATE(YEAR(Setup!$C$8),MONTH(Setup!$C$8)+INT((($A164-1)+Setup!$C$41)/2),MIN(IF(MOD(($A164-1)+Setup!$C$41,2)=0,Setup!$C$39,Setup!$C$40),DAY(EOMONTH(DATE(YEAR(Setup!$C$8),MONTH(Setup!$C$8)+INT((($A164-1)+Setup!$C$41)/2),1),0)))),Setup!$C$8+($A164-1)*IF(Setup!$C$7="Every week",7,14)))</f>
        <v>48495</v>
      </c>
      <c r="C164" s="45" t="n">
        <f aca="false">IF(Setup!$C$7="Every month",EDATE(Setup!$C$8,$A164),IF(Setup!$C$7="Twice a month",DATE(YEAR(Setup!$C$8),MONTH(Setup!$C$8)+INT(($A164+Setup!$C$41)/2),MIN(IF(MOD($A164+Setup!$C$41,2)=0,Setup!$C$39,Setup!$C$40),DAY(EOMONTH(DATE(YEAR(Setup!$C$8),MONTH(Setup!$C$8)+INT(($A164+Setup!$C$41)/2),1),0)))),Setup!$C$8+$A164*IF(Setup!$C$7="Every week",7,14)))</f>
        <v>48509</v>
      </c>
      <c r="D164" s="46"/>
      <c r="E164" s="47"/>
      <c r="F164" s="47"/>
      <c r="G164" s="47"/>
      <c r="H164" s="47"/>
      <c r="I164" s="48" t="n">
        <f aca="false">N(Setup!$C$11)+N(E164)</f>
        <v>100</v>
      </c>
      <c r="J164" s="48" t="n">
        <f aca="false">MIN(Setup!$C$37,MAX(I164,0))</f>
        <v>9.23076923076923</v>
      </c>
      <c r="K164" s="48" t="n">
        <f aca="false">MIN(MAX(N(Setup!$C$14)-L163,0),MAX(I164-J164,0))</f>
        <v>0</v>
      </c>
      <c r="L164" s="48" t="n">
        <f aca="false">L163+K164-N(G164)</f>
        <v>500</v>
      </c>
      <c r="M164" s="48" t="n">
        <f aca="false">M163+J164-N(H164)</f>
        <v>1440.00000000001</v>
      </c>
      <c r="N164" s="48" t="n">
        <f aca="false">SUM(BX164:DU164)</f>
        <v>0</v>
      </c>
      <c r="O164" s="48" t="n">
        <f aca="false">SUM(Z164:BW164)-N164</f>
        <v>65</v>
      </c>
      <c r="P164" s="48" t="n">
        <f aca="false">MAX(I164-J164-K164,0)+O164</f>
        <v>155.769230769231</v>
      </c>
      <c r="Q164" s="48" t="n">
        <f aca="false">SUM(DV164:FS164)</f>
        <v>0</v>
      </c>
      <c r="R164" s="49" t="n">
        <f aca="false">N164+J164+K164+Q164</f>
        <v>9.23076923076923</v>
      </c>
      <c r="S164" s="48" t="n">
        <f aca="false">T164-T163-N(F164)+N164+Q164</f>
        <v>0</v>
      </c>
      <c r="T164" s="49" t="n">
        <f aca="false">SUM(FT164:HQ164)</f>
        <v>0</v>
      </c>
      <c r="U164" s="44" t="str">
        <f aca="false">IF(T163&lt;0.005,"",INDEX(Helpers!$C$2:$C$51,IF(_xlfn.MINIFS($DV$6:$FS$6,DV164:FS164,"&gt;0.005")=0,V164,_xlfn.MINIFS($DV$6:$FS$6,DV164:FS164,"&gt;0.005"))))</f>
        <v/>
      </c>
      <c r="V164" s="44" t="n">
        <f aca="false">IF(_xlfn.MINIFS($FT$6:$HQ$6,FT163:HQ163,"&gt;0.005")=0,1,_xlfn.MINIFS($FT$6:$HQ$6,FT163:HQ163,"&gt;0.005"))</f>
        <v>1</v>
      </c>
      <c r="W164" s="44" t="n">
        <f aca="false">IF(AND(D164&lt;&gt;"Paid",T163&gt;0.005),1,0)</f>
        <v>0</v>
      </c>
      <c r="X164" s="48" t="n">
        <f aca="false">SUMPRODUCT(((Helpers!$G$2:$G$51*(1+(Helpers!$D$2:$D$51+0.000000001)/12)^(($B164-Setup!$C$8)/(365.25/12))-Helpers!$E$2:$E$51*((1+(Helpers!$D$2:$D$51+0.000000001)/12)^(($B164-Setup!$C$8)/(365.25/12))-1)/((Helpers!$D$2:$D$51+0.000000001)/12))&gt;0)*(Helpers!$G$2:$G$51*(1+(Helpers!$D$2:$D$51+0.000000001)/12)^(($B164-Setup!$C$8)/(365.25/12))-Helpers!$E$2:$E$51*((1+(Helpers!$D$2:$D$51+0.000000001)/12)^(($B164-Setup!$C$8)/(365.25/12))-1)/((Helpers!$D$2:$D$51+0.000000001)/12)))</f>
        <v>0</v>
      </c>
      <c r="Y164" s="48"/>
      <c r="Z164" s="48" t="n">
        <f aca="false">IF(OR(N(Z$5)=0,Z$6=""),0,Z$5*((DATE(YEAR($B164),MONTH($B164),MIN(Z$6,DAY(EOMONTH($B164,0))))&gt;=$B164)*(DATE(YEAR($B164),MONTH($B164),MIN(Z$6,DAY(EOMONTH($B164,0))))&lt;$C164)+(DATE(YEAR($B164),MONTH($B164)+1,MIN(Z$6,DAY(EOMONTH($B164,1))))&gt;=$B164)*(DATE(YEAR($B164),MONTH($B164)+1,MIN(Z$6,DAY(EOMONTH($B164,1))))&lt;$C164)))</f>
        <v>25</v>
      </c>
      <c r="AA164" s="48" t="n">
        <f aca="false">IF(OR(N(AA$5)=0,AA$6=""),0,AA$5*((DATE(YEAR($B164),MONTH($B164),MIN(AA$6,DAY(EOMONTH($B164,0))))&gt;=$B164)*(DATE(YEAR($B164),MONTH($B164),MIN(AA$6,DAY(EOMONTH($B164,0))))&lt;$C164)+(DATE(YEAR($B164),MONTH($B164)+1,MIN(AA$6,DAY(EOMONTH($B164,1))))&gt;=$B164)*(DATE(YEAR($B164),MONTH($B164)+1,MIN(AA$6,DAY(EOMONTH($B164,1))))&lt;$C164)))</f>
        <v>40</v>
      </c>
      <c r="AB164" s="48" t="n">
        <f aca="false">IF(OR(N(AB$5)=0,AB$6=""),0,AB$5*((DATE(YEAR($B164),MONTH($B164),MIN(AB$6,DAY(EOMONTH($B164,0))))&gt;=$B164)*(DATE(YEAR($B164),MONTH($B164),MIN(AB$6,DAY(EOMONTH($B164,0))))&lt;$C164)+(DATE(YEAR($B164),MONTH($B164)+1,MIN(AB$6,DAY(EOMONTH($B164,1))))&gt;=$B164)*(DATE(YEAR($B164),MONTH($B164)+1,MIN(AB$6,DAY(EOMONTH($B164,1))))&lt;$C164)))</f>
        <v>0</v>
      </c>
      <c r="AC164" s="48" t="n">
        <f aca="false">IF(OR(N(AC$5)=0,AC$6=""),0,AC$5*((DATE(YEAR($B164),MONTH($B164),MIN(AC$6,DAY(EOMONTH($B164,0))))&gt;=$B164)*(DATE(YEAR($B164),MONTH($B164),MIN(AC$6,DAY(EOMONTH($B164,0))))&lt;$C164)+(DATE(YEAR($B164),MONTH($B164)+1,MIN(AC$6,DAY(EOMONTH($B164,1))))&gt;=$B164)*(DATE(YEAR($B164),MONTH($B164)+1,MIN(AC$6,DAY(EOMONTH($B164,1))))&lt;$C164)))</f>
        <v>0</v>
      </c>
      <c r="AD164" s="48" t="n">
        <f aca="false">IF(OR(N(AD$5)=0,AD$6=""),0,AD$5*((DATE(YEAR($B164),MONTH($B164),MIN(AD$6,DAY(EOMONTH($B164,0))))&gt;=$B164)*(DATE(YEAR($B164),MONTH($B164),MIN(AD$6,DAY(EOMONTH($B164,0))))&lt;$C164)+(DATE(YEAR($B164),MONTH($B164)+1,MIN(AD$6,DAY(EOMONTH($B164,1))))&gt;=$B164)*(DATE(YEAR($B164),MONTH($B164)+1,MIN(AD$6,DAY(EOMONTH($B164,1))))&lt;$C164)))</f>
        <v>0</v>
      </c>
      <c r="AE164" s="48" t="n">
        <f aca="false">IF(OR(N(AE$5)=0,AE$6=""),0,AE$5*((DATE(YEAR($B164),MONTH($B164),MIN(AE$6,DAY(EOMONTH($B164,0))))&gt;=$B164)*(DATE(YEAR($B164),MONTH($B164),MIN(AE$6,DAY(EOMONTH($B164,0))))&lt;$C164)+(DATE(YEAR($B164),MONTH($B164)+1,MIN(AE$6,DAY(EOMONTH($B164,1))))&gt;=$B164)*(DATE(YEAR($B164),MONTH($B164)+1,MIN(AE$6,DAY(EOMONTH($B164,1))))&lt;$C164)))</f>
        <v>0</v>
      </c>
      <c r="AF164" s="48" t="n">
        <f aca="false">IF(OR(N(AF$5)=0,AF$6=""),0,AF$5*((DATE(YEAR($B164),MONTH($B164),MIN(AF$6,DAY(EOMONTH($B164,0))))&gt;=$B164)*(DATE(YEAR($B164),MONTH($B164),MIN(AF$6,DAY(EOMONTH($B164,0))))&lt;$C164)+(DATE(YEAR($B164),MONTH($B164)+1,MIN(AF$6,DAY(EOMONTH($B164,1))))&gt;=$B164)*(DATE(YEAR($B164),MONTH($B164)+1,MIN(AF$6,DAY(EOMONTH($B164,1))))&lt;$C164)))</f>
        <v>0</v>
      </c>
      <c r="AG164" s="48" t="n">
        <f aca="false">IF(OR(N(AG$5)=0,AG$6=""),0,AG$5*((DATE(YEAR($B164),MONTH($B164),MIN(AG$6,DAY(EOMONTH($B164,0))))&gt;=$B164)*(DATE(YEAR($B164),MONTH($B164),MIN(AG$6,DAY(EOMONTH($B164,0))))&lt;$C164)+(DATE(YEAR($B164),MONTH($B164)+1,MIN(AG$6,DAY(EOMONTH($B164,1))))&gt;=$B164)*(DATE(YEAR($B164),MONTH($B164)+1,MIN(AG$6,DAY(EOMONTH($B164,1))))&lt;$C164)))</f>
        <v>0</v>
      </c>
      <c r="AH164" s="48" t="n">
        <f aca="false">IF(OR(N(AH$5)=0,AH$6=""),0,AH$5*((DATE(YEAR($B164),MONTH($B164),MIN(AH$6,DAY(EOMONTH($B164,0))))&gt;=$B164)*(DATE(YEAR($B164),MONTH($B164),MIN(AH$6,DAY(EOMONTH($B164,0))))&lt;$C164)+(DATE(YEAR($B164),MONTH($B164)+1,MIN(AH$6,DAY(EOMONTH($B164,1))))&gt;=$B164)*(DATE(YEAR($B164),MONTH($B164)+1,MIN(AH$6,DAY(EOMONTH($B164,1))))&lt;$C164)))</f>
        <v>0</v>
      </c>
      <c r="AI164" s="48" t="n">
        <f aca="false">IF(OR(N(AI$5)=0,AI$6=""),0,AI$5*((DATE(YEAR($B164),MONTH($B164),MIN(AI$6,DAY(EOMONTH($B164,0))))&gt;=$B164)*(DATE(YEAR($B164),MONTH($B164),MIN(AI$6,DAY(EOMONTH($B164,0))))&lt;$C164)+(DATE(YEAR($B164),MONTH($B164)+1,MIN(AI$6,DAY(EOMONTH($B164,1))))&gt;=$B164)*(DATE(YEAR($B164),MONTH($B164)+1,MIN(AI$6,DAY(EOMONTH($B164,1))))&lt;$C164)))</f>
        <v>0</v>
      </c>
      <c r="AJ164" s="48" t="n">
        <f aca="false">IF(OR(N(AJ$5)=0,AJ$6=""),0,AJ$5*((DATE(YEAR($B164),MONTH($B164),MIN(AJ$6,DAY(EOMONTH($B164,0))))&gt;=$B164)*(DATE(YEAR($B164),MONTH($B164),MIN(AJ$6,DAY(EOMONTH($B164,0))))&lt;$C164)+(DATE(YEAR($B164),MONTH($B164)+1,MIN(AJ$6,DAY(EOMONTH($B164,1))))&gt;=$B164)*(DATE(YEAR($B164),MONTH($B164)+1,MIN(AJ$6,DAY(EOMONTH($B164,1))))&lt;$C164)))</f>
        <v>0</v>
      </c>
      <c r="AK164" s="48" t="n">
        <f aca="false">IF(OR(N(AK$5)=0,AK$6=""),0,AK$5*((DATE(YEAR($B164),MONTH($B164),MIN(AK$6,DAY(EOMONTH($B164,0))))&gt;=$B164)*(DATE(YEAR($B164),MONTH($B164),MIN(AK$6,DAY(EOMONTH($B164,0))))&lt;$C164)+(DATE(YEAR($B164),MONTH($B164)+1,MIN(AK$6,DAY(EOMONTH($B164,1))))&gt;=$B164)*(DATE(YEAR($B164),MONTH($B164)+1,MIN(AK$6,DAY(EOMONTH($B164,1))))&lt;$C164)))</f>
        <v>0</v>
      </c>
      <c r="AL164" s="48" t="n">
        <f aca="false">IF(OR(N(AL$5)=0,AL$6=""),0,AL$5*((DATE(YEAR($B164),MONTH($B164),MIN(AL$6,DAY(EOMONTH($B164,0))))&gt;=$B164)*(DATE(YEAR($B164),MONTH($B164),MIN(AL$6,DAY(EOMONTH($B164,0))))&lt;$C164)+(DATE(YEAR($B164),MONTH($B164)+1,MIN(AL$6,DAY(EOMONTH($B164,1))))&gt;=$B164)*(DATE(YEAR($B164),MONTH($B164)+1,MIN(AL$6,DAY(EOMONTH($B164,1))))&lt;$C164)))</f>
        <v>0</v>
      </c>
      <c r="AM164" s="48" t="n">
        <f aca="false">IF(OR(N(AM$5)=0,AM$6=""),0,AM$5*((DATE(YEAR($B164),MONTH($B164),MIN(AM$6,DAY(EOMONTH($B164,0))))&gt;=$B164)*(DATE(YEAR($B164),MONTH($B164),MIN(AM$6,DAY(EOMONTH($B164,0))))&lt;$C164)+(DATE(YEAR($B164),MONTH($B164)+1,MIN(AM$6,DAY(EOMONTH($B164,1))))&gt;=$B164)*(DATE(YEAR($B164),MONTH($B164)+1,MIN(AM$6,DAY(EOMONTH($B164,1))))&lt;$C164)))</f>
        <v>0</v>
      </c>
      <c r="AN164" s="48" t="n">
        <f aca="false">IF(OR(N(AN$5)=0,AN$6=""),0,AN$5*((DATE(YEAR($B164),MONTH($B164),MIN(AN$6,DAY(EOMONTH($B164,0))))&gt;=$B164)*(DATE(YEAR($B164),MONTH($B164),MIN(AN$6,DAY(EOMONTH($B164,0))))&lt;$C164)+(DATE(YEAR($B164),MONTH($B164)+1,MIN(AN$6,DAY(EOMONTH($B164,1))))&gt;=$B164)*(DATE(YEAR($B164),MONTH($B164)+1,MIN(AN$6,DAY(EOMONTH($B164,1))))&lt;$C164)))</f>
        <v>0</v>
      </c>
      <c r="AO164" s="48" t="n">
        <f aca="false">IF(OR(N(AO$5)=0,AO$6=""),0,AO$5*((DATE(YEAR($B164),MONTH($B164),MIN(AO$6,DAY(EOMONTH($B164,0))))&gt;=$B164)*(DATE(YEAR($B164),MONTH($B164),MIN(AO$6,DAY(EOMONTH($B164,0))))&lt;$C164)+(DATE(YEAR($B164),MONTH($B164)+1,MIN(AO$6,DAY(EOMONTH($B164,1))))&gt;=$B164)*(DATE(YEAR($B164),MONTH($B164)+1,MIN(AO$6,DAY(EOMONTH($B164,1))))&lt;$C164)))</f>
        <v>0</v>
      </c>
      <c r="AP164" s="48" t="n">
        <f aca="false">IF(OR(N(AP$5)=0,AP$6=""),0,AP$5*((DATE(YEAR($B164),MONTH($B164),MIN(AP$6,DAY(EOMONTH($B164,0))))&gt;=$B164)*(DATE(YEAR($B164),MONTH($B164),MIN(AP$6,DAY(EOMONTH($B164,0))))&lt;$C164)+(DATE(YEAR($B164),MONTH($B164)+1,MIN(AP$6,DAY(EOMONTH($B164,1))))&gt;=$B164)*(DATE(YEAR($B164),MONTH($B164)+1,MIN(AP$6,DAY(EOMONTH($B164,1))))&lt;$C164)))</f>
        <v>0</v>
      </c>
      <c r="AQ164" s="48" t="n">
        <f aca="false">IF(OR(N(AQ$5)=0,AQ$6=""),0,AQ$5*((DATE(YEAR($B164),MONTH($B164),MIN(AQ$6,DAY(EOMONTH($B164,0))))&gt;=$B164)*(DATE(YEAR($B164),MONTH($B164),MIN(AQ$6,DAY(EOMONTH($B164,0))))&lt;$C164)+(DATE(YEAR($B164),MONTH($B164)+1,MIN(AQ$6,DAY(EOMONTH($B164,1))))&gt;=$B164)*(DATE(YEAR($B164),MONTH($B164)+1,MIN(AQ$6,DAY(EOMONTH($B164,1))))&lt;$C164)))</f>
        <v>0</v>
      </c>
      <c r="AR164" s="48" t="n">
        <f aca="false">IF(OR(N(AR$5)=0,AR$6=""),0,AR$5*((DATE(YEAR($B164),MONTH($B164),MIN(AR$6,DAY(EOMONTH($B164,0))))&gt;=$B164)*(DATE(YEAR($B164),MONTH($B164),MIN(AR$6,DAY(EOMONTH($B164,0))))&lt;$C164)+(DATE(YEAR($B164),MONTH($B164)+1,MIN(AR$6,DAY(EOMONTH($B164,1))))&gt;=$B164)*(DATE(YEAR($B164),MONTH($B164)+1,MIN(AR$6,DAY(EOMONTH($B164,1))))&lt;$C164)))</f>
        <v>0</v>
      </c>
      <c r="AS164" s="48" t="n">
        <f aca="false">IF(OR(N(AS$5)=0,AS$6=""),0,AS$5*((DATE(YEAR($B164),MONTH($B164),MIN(AS$6,DAY(EOMONTH($B164,0))))&gt;=$B164)*(DATE(YEAR($B164),MONTH($B164),MIN(AS$6,DAY(EOMONTH($B164,0))))&lt;$C164)+(DATE(YEAR($B164),MONTH($B164)+1,MIN(AS$6,DAY(EOMONTH($B164,1))))&gt;=$B164)*(DATE(YEAR($B164),MONTH($B164)+1,MIN(AS$6,DAY(EOMONTH($B164,1))))&lt;$C164)))</f>
        <v>0</v>
      </c>
      <c r="AT164" s="48" t="n">
        <f aca="false">IF(OR(N(AT$5)=0,AT$6=""),0,AT$5*((DATE(YEAR($B164),MONTH($B164),MIN(AT$6,DAY(EOMONTH($B164,0))))&gt;=$B164)*(DATE(YEAR($B164),MONTH($B164),MIN(AT$6,DAY(EOMONTH($B164,0))))&lt;$C164)+(DATE(YEAR($B164),MONTH($B164)+1,MIN(AT$6,DAY(EOMONTH($B164,1))))&gt;=$B164)*(DATE(YEAR($B164),MONTH($B164)+1,MIN(AT$6,DAY(EOMONTH($B164,1))))&lt;$C164)))</f>
        <v>0</v>
      </c>
      <c r="AU164" s="48" t="n">
        <f aca="false">IF(OR(N(AU$5)=0,AU$6=""),0,AU$5*((DATE(YEAR($B164),MONTH($B164),MIN(AU$6,DAY(EOMONTH($B164,0))))&gt;=$B164)*(DATE(YEAR($B164),MONTH($B164),MIN(AU$6,DAY(EOMONTH($B164,0))))&lt;$C164)+(DATE(YEAR($B164),MONTH($B164)+1,MIN(AU$6,DAY(EOMONTH($B164,1))))&gt;=$B164)*(DATE(YEAR($B164),MONTH($B164)+1,MIN(AU$6,DAY(EOMONTH($B164,1))))&lt;$C164)))</f>
        <v>0</v>
      </c>
      <c r="AV164" s="48" t="n">
        <f aca="false">IF(OR(N(AV$5)=0,AV$6=""),0,AV$5*((DATE(YEAR($B164),MONTH($B164),MIN(AV$6,DAY(EOMONTH($B164,0))))&gt;=$B164)*(DATE(YEAR($B164),MONTH($B164),MIN(AV$6,DAY(EOMONTH($B164,0))))&lt;$C164)+(DATE(YEAR($B164),MONTH($B164)+1,MIN(AV$6,DAY(EOMONTH($B164,1))))&gt;=$B164)*(DATE(YEAR($B164),MONTH($B164)+1,MIN(AV$6,DAY(EOMONTH($B164,1))))&lt;$C164)))</f>
        <v>0</v>
      </c>
      <c r="AW164" s="48" t="n">
        <f aca="false">IF(OR(N(AW$5)=0,AW$6=""),0,AW$5*((DATE(YEAR($B164),MONTH($B164),MIN(AW$6,DAY(EOMONTH($B164,0))))&gt;=$B164)*(DATE(YEAR($B164),MONTH($B164),MIN(AW$6,DAY(EOMONTH($B164,0))))&lt;$C164)+(DATE(YEAR($B164),MONTH($B164)+1,MIN(AW$6,DAY(EOMONTH($B164,1))))&gt;=$B164)*(DATE(YEAR($B164),MONTH($B164)+1,MIN(AW$6,DAY(EOMONTH($B164,1))))&lt;$C164)))</f>
        <v>0</v>
      </c>
      <c r="AX164" s="48" t="n">
        <f aca="false">IF(OR(N(AX$5)=0,AX$6=""),0,AX$5*((DATE(YEAR($B164),MONTH($B164),MIN(AX$6,DAY(EOMONTH($B164,0))))&gt;=$B164)*(DATE(YEAR($B164),MONTH($B164),MIN(AX$6,DAY(EOMONTH($B164,0))))&lt;$C164)+(DATE(YEAR($B164),MONTH($B164)+1,MIN(AX$6,DAY(EOMONTH($B164,1))))&gt;=$B164)*(DATE(YEAR($B164),MONTH($B164)+1,MIN(AX$6,DAY(EOMONTH($B164,1))))&lt;$C164)))</f>
        <v>0</v>
      </c>
      <c r="AY164" s="48" t="n">
        <f aca="false">IF(OR(N(AY$5)=0,AY$6=""),0,AY$5*((DATE(YEAR($B164),MONTH($B164),MIN(AY$6,DAY(EOMONTH($B164,0))))&gt;=$B164)*(DATE(YEAR($B164),MONTH($B164),MIN(AY$6,DAY(EOMONTH($B164,0))))&lt;$C164)+(DATE(YEAR($B164),MONTH($B164)+1,MIN(AY$6,DAY(EOMONTH($B164,1))))&gt;=$B164)*(DATE(YEAR($B164),MONTH($B164)+1,MIN(AY$6,DAY(EOMONTH($B164,1))))&lt;$C164)))</f>
        <v>0</v>
      </c>
      <c r="AZ164" s="48" t="n">
        <f aca="false">IF(OR(N(AZ$5)=0,AZ$6=""),0,AZ$5*((DATE(YEAR($B164),MONTH($B164),MIN(AZ$6,DAY(EOMONTH($B164,0))))&gt;=$B164)*(DATE(YEAR($B164),MONTH($B164),MIN(AZ$6,DAY(EOMONTH($B164,0))))&lt;$C164)+(DATE(YEAR($B164),MONTH($B164)+1,MIN(AZ$6,DAY(EOMONTH($B164,1))))&gt;=$B164)*(DATE(YEAR($B164),MONTH($B164)+1,MIN(AZ$6,DAY(EOMONTH($B164,1))))&lt;$C164)))</f>
        <v>0</v>
      </c>
      <c r="BA164" s="48" t="n">
        <f aca="false">IF(OR(N(BA$5)=0,BA$6=""),0,BA$5*((DATE(YEAR($B164),MONTH($B164),MIN(BA$6,DAY(EOMONTH($B164,0))))&gt;=$B164)*(DATE(YEAR($B164),MONTH($B164),MIN(BA$6,DAY(EOMONTH($B164,0))))&lt;$C164)+(DATE(YEAR($B164),MONTH($B164)+1,MIN(BA$6,DAY(EOMONTH($B164,1))))&gt;=$B164)*(DATE(YEAR($B164),MONTH($B164)+1,MIN(BA$6,DAY(EOMONTH($B164,1))))&lt;$C164)))</f>
        <v>0</v>
      </c>
      <c r="BB164" s="48" t="n">
        <f aca="false">IF(OR(N(BB$5)=0,BB$6=""),0,BB$5*((DATE(YEAR($B164),MONTH($B164),MIN(BB$6,DAY(EOMONTH($B164,0))))&gt;=$B164)*(DATE(YEAR($B164),MONTH($B164),MIN(BB$6,DAY(EOMONTH($B164,0))))&lt;$C164)+(DATE(YEAR($B164),MONTH($B164)+1,MIN(BB$6,DAY(EOMONTH($B164,1))))&gt;=$B164)*(DATE(YEAR($B164),MONTH($B164)+1,MIN(BB$6,DAY(EOMONTH($B164,1))))&lt;$C164)))</f>
        <v>0</v>
      </c>
      <c r="BC164" s="48" t="n">
        <f aca="false">IF(OR(N(BC$5)=0,BC$6=""),0,BC$5*((DATE(YEAR($B164),MONTH($B164),MIN(BC$6,DAY(EOMONTH($B164,0))))&gt;=$B164)*(DATE(YEAR($B164),MONTH($B164),MIN(BC$6,DAY(EOMONTH($B164,0))))&lt;$C164)+(DATE(YEAR($B164),MONTH($B164)+1,MIN(BC$6,DAY(EOMONTH($B164,1))))&gt;=$B164)*(DATE(YEAR($B164),MONTH($B164)+1,MIN(BC$6,DAY(EOMONTH($B164,1))))&lt;$C164)))</f>
        <v>0</v>
      </c>
      <c r="BD164" s="48" t="n">
        <f aca="false">IF(OR(N(BD$5)=0,BD$6=""),0,BD$5*((DATE(YEAR($B164),MONTH($B164),MIN(BD$6,DAY(EOMONTH($B164,0))))&gt;=$B164)*(DATE(YEAR($B164),MONTH($B164),MIN(BD$6,DAY(EOMONTH($B164,0))))&lt;$C164)+(DATE(YEAR($B164),MONTH($B164)+1,MIN(BD$6,DAY(EOMONTH($B164,1))))&gt;=$B164)*(DATE(YEAR($B164),MONTH($B164)+1,MIN(BD$6,DAY(EOMONTH($B164,1))))&lt;$C164)))</f>
        <v>0</v>
      </c>
      <c r="BE164" s="48" t="n">
        <f aca="false">IF(OR(N(BE$5)=0,BE$6=""),0,BE$5*((DATE(YEAR($B164),MONTH($B164),MIN(BE$6,DAY(EOMONTH($B164,0))))&gt;=$B164)*(DATE(YEAR($B164),MONTH($B164),MIN(BE$6,DAY(EOMONTH($B164,0))))&lt;$C164)+(DATE(YEAR($B164),MONTH($B164)+1,MIN(BE$6,DAY(EOMONTH($B164,1))))&gt;=$B164)*(DATE(YEAR($B164),MONTH($B164)+1,MIN(BE$6,DAY(EOMONTH($B164,1))))&lt;$C164)))</f>
        <v>0</v>
      </c>
      <c r="BF164" s="48" t="n">
        <f aca="false">IF(OR(N(BF$5)=0,BF$6=""),0,BF$5*((DATE(YEAR($B164),MONTH($B164),MIN(BF$6,DAY(EOMONTH($B164,0))))&gt;=$B164)*(DATE(YEAR($B164),MONTH($B164),MIN(BF$6,DAY(EOMONTH($B164,0))))&lt;$C164)+(DATE(YEAR($B164),MONTH($B164)+1,MIN(BF$6,DAY(EOMONTH($B164,1))))&gt;=$B164)*(DATE(YEAR($B164),MONTH($B164)+1,MIN(BF$6,DAY(EOMONTH($B164,1))))&lt;$C164)))</f>
        <v>0</v>
      </c>
      <c r="BG164" s="48" t="n">
        <f aca="false">IF(OR(N(BG$5)=0,BG$6=""),0,BG$5*((DATE(YEAR($B164),MONTH($B164),MIN(BG$6,DAY(EOMONTH($B164,0))))&gt;=$B164)*(DATE(YEAR($B164),MONTH($B164),MIN(BG$6,DAY(EOMONTH($B164,0))))&lt;$C164)+(DATE(YEAR($B164),MONTH($B164)+1,MIN(BG$6,DAY(EOMONTH($B164,1))))&gt;=$B164)*(DATE(YEAR($B164),MONTH($B164)+1,MIN(BG$6,DAY(EOMONTH($B164,1))))&lt;$C164)))</f>
        <v>0</v>
      </c>
      <c r="BH164" s="48" t="n">
        <f aca="false">IF(OR(N(BH$5)=0,BH$6=""),0,BH$5*((DATE(YEAR($B164),MONTH($B164),MIN(BH$6,DAY(EOMONTH($B164,0))))&gt;=$B164)*(DATE(YEAR($B164),MONTH($B164),MIN(BH$6,DAY(EOMONTH($B164,0))))&lt;$C164)+(DATE(YEAR($B164),MONTH($B164)+1,MIN(BH$6,DAY(EOMONTH($B164,1))))&gt;=$B164)*(DATE(YEAR($B164),MONTH($B164)+1,MIN(BH$6,DAY(EOMONTH($B164,1))))&lt;$C164)))</f>
        <v>0</v>
      </c>
      <c r="BI164" s="48" t="n">
        <f aca="false">IF(OR(N(BI$5)=0,BI$6=""),0,BI$5*((DATE(YEAR($B164),MONTH($B164),MIN(BI$6,DAY(EOMONTH($B164,0))))&gt;=$B164)*(DATE(YEAR($B164),MONTH($B164),MIN(BI$6,DAY(EOMONTH($B164,0))))&lt;$C164)+(DATE(YEAR($B164),MONTH($B164)+1,MIN(BI$6,DAY(EOMONTH($B164,1))))&gt;=$B164)*(DATE(YEAR($B164),MONTH($B164)+1,MIN(BI$6,DAY(EOMONTH($B164,1))))&lt;$C164)))</f>
        <v>0</v>
      </c>
      <c r="BJ164" s="48" t="n">
        <f aca="false">IF(OR(N(BJ$5)=0,BJ$6=""),0,BJ$5*((DATE(YEAR($B164),MONTH($B164),MIN(BJ$6,DAY(EOMONTH($B164,0))))&gt;=$B164)*(DATE(YEAR($B164),MONTH($B164),MIN(BJ$6,DAY(EOMONTH($B164,0))))&lt;$C164)+(DATE(YEAR($B164),MONTH($B164)+1,MIN(BJ$6,DAY(EOMONTH($B164,1))))&gt;=$B164)*(DATE(YEAR($B164),MONTH($B164)+1,MIN(BJ$6,DAY(EOMONTH($B164,1))))&lt;$C164)))</f>
        <v>0</v>
      </c>
      <c r="BK164" s="48" t="n">
        <f aca="false">IF(OR(N(BK$5)=0,BK$6=""),0,BK$5*((DATE(YEAR($B164),MONTH($B164),MIN(BK$6,DAY(EOMONTH($B164,0))))&gt;=$B164)*(DATE(YEAR($B164),MONTH($B164),MIN(BK$6,DAY(EOMONTH($B164,0))))&lt;$C164)+(DATE(YEAR($B164),MONTH($B164)+1,MIN(BK$6,DAY(EOMONTH($B164,1))))&gt;=$B164)*(DATE(YEAR($B164),MONTH($B164)+1,MIN(BK$6,DAY(EOMONTH($B164,1))))&lt;$C164)))</f>
        <v>0</v>
      </c>
      <c r="BL164" s="48" t="n">
        <f aca="false">IF(OR(N(BL$5)=0,BL$6=""),0,BL$5*((DATE(YEAR($B164),MONTH($B164),MIN(BL$6,DAY(EOMONTH($B164,0))))&gt;=$B164)*(DATE(YEAR($B164),MONTH($B164),MIN(BL$6,DAY(EOMONTH($B164,0))))&lt;$C164)+(DATE(YEAR($B164),MONTH($B164)+1,MIN(BL$6,DAY(EOMONTH($B164,1))))&gt;=$B164)*(DATE(YEAR($B164),MONTH($B164)+1,MIN(BL$6,DAY(EOMONTH($B164,1))))&lt;$C164)))</f>
        <v>0</v>
      </c>
      <c r="BM164" s="48" t="n">
        <f aca="false">IF(OR(N(BM$5)=0,BM$6=""),0,BM$5*((DATE(YEAR($B164),MONTH($B164),MIN(BM$6,DAY(EOMONTH($B164,0))))&gt;=$B164)*(DATE(YEAR($B164),MONTH($B164),MIN(BM$6,DAY(EOMONTH($B164,0))))&lt;$C164)+(DATE(YEAR($B164),MONTH($B164)+1,MIN(BM$6,DAY(EOMONTH($B164,1))))&gt;=$B164)*(DATE(YEAR($B164),MONTH($B164)+1,MIN(BM$6,DAY(EOMONTH($B164,1))))&lt;$C164)))</f>
        <v>0</v>
      </c>
      <c r="BN164" s="48" t="n">
        <f aca="false">IF(OR(N(BN$5)=0,BN$6=""),0,BN$5*((DATE(YEAR($B164),MONTH($B164),MIN(BN$6,DAY(EOMONTH($B164,0))))&gt;=$B164)*(DATE(YEAR($B164),MONTH($B164),MIN(BN$6,DAY(EOMONTH($B164,0))))&lt;$C164)+(DATE(YEAR($B164),MONTH($B164)+1,MIN(BN$6,DAY(EOMONTH($B164,1))))&gt;=$B164)*(DATE(YEAR($B164),MONTH($B164)+1,MIN(BN$6,DAY(EOMONTH($B164,1))))&lt;$C164)))</f>
        <v>0</v>
      </c>
      <c r="BO164" s="48" t="n">
        <f aca="false">IF(OR(N(BO$5)=0,BO$6=""),0,BO$5*((DATE(YEAR($B164),MONTH($B164),MIN(BO$6,DAY(EOMONTH($B164,0))))&gt;=$B164)*(DATE(YEAR($B164),MONTH($B164),MIN(BO$6,DAY(EOMONTH($B164,0))))&lt;$C164)+(DATE(YEAR($B164),MONTH($B164)+1,MIN(BO$6,DAY(EOMONTH($B164,1))))&gt;=$B164)*(DATE(YEAR($B164),MONTH($B164)+1,MIN(BO$6,DAY(EOMONTH($B164,1))))&lt;$C164)))</f>
        <v>0</v>
      </c>
      <c r="BP164" s="48" t="n">
        <f aca="false">IF(OR(N(BP$5)=0,BP$6=""),0,BP$5*((DATE(YEAR($B164),MONTH($B164),MIN(BP$6,DAY(EOMONTH($B164,0))))&gt;=$B164)*(DATE(YEAR($B164),MONTH($B164),MIN(BP$6,DAY(EOMONTH($B164,0))))&lt;$C164)+(DATE(YEAR($B164),MONTH($B164)+1,MIN(BP$6,DAY(EOMONTH($B164,1))))&gt;=$B164)*(DATE(YEAR($B164),MONTH($B164)+1,MIN(BP$6,DAY(EOMONTH($B164,1))))&lt;$C164)))</f>
        <v>0</v>
      </c>
      <c r="BQ164" s="48" t="n">
        <f aca="false">IF(OR(N(BQ$5)=0,BQ$6=""),0,BQ$5*((DATE(YEAR($B164),MONTH($B164),MIN(BQ$6,DAY(EOMONTH($B164,0))))&gt;=$B164)*(DATE(YEAR($B164),MONTH($B164),MIN(BQ$6,DAY(EOMONTH($B164,0))))&lt;$C164)+(DATE(YEAR($B164),MONTH($B164)+1,MIN(BQ$6,DAY(EOMONTH($B164,1))))&gt;=$B164)*(DATE(YEAR($B164),MONTH($B164)+1,MIN(BQ$6,DAY(EOMONTH($B164,1))))&lt;$C164)))</f>
        <v>0</v>
      </c>
      <c r="BR164" s="48" t="n">
        <f aca="false">IF(OR(N(BR$5)=0,BR$6=""),0,BR$5*((DATE(YEAR($B164),MONTH($B164),MIN(BR$6,DAY(EOMONTH($B164,0))))&gt;=$B164)*(DATE(YEAR($B164),MONTH($B164),MIN(BR$6,DAY(EOMONTH($B164,0))))&lt;$C164)+(DATE(YEAR($B164),MONTH($B164)+1,MIN(BR$6,DAY(EOMONTH($B164,1))))&gt;=$B164)*(DATE(YEAR($B164),MONTH($B164)+1,MIN(BR$6,DAY(EOMONTH($B164,1))))&lt;$C164)))</f>
        <v>0</v>
      </c>
      <c r="BS164" s="48" t="n">
        <f aca="false">IF(OR(N(BS$5)=0,BS$6=""),0,BS$5*((DATE(YEAR($B164),MONTH($B164),MIN(BS$6,DAY(EOMONTH($B164,0))))&gt;=$B164)*(DATE(YEAR($B164),MONTH($B164),MIN(BS$6,DAY(EOMONTH($B164,0))))&lt;$C164)+(DATE(YEAR($B164),MONTH($B164)+1,MIN(BS$6,DAY(EOMONTH($B164,1))))&gt;=$B164)*(DATE(YEAR($B164),MONTH($B164)+1,MIN(BS$6,DAY(EOMONTH($B164,1))))&lt;$C164)))</f>
        <v>0</v>
      </c>
      <c r="BT164" s="48" t="n">
        <f aca="false">IF(OR(N(BT$5)=0,BT$6=""),0,BT$5*((DATE(YEAR($B164),MONTH($B164),MIN(BT$6,DAY(EOMONTH($B164,0))))&gt;=$B164)*(DATE(YEAR($B164),MONTH($B164),MIN(BT$6,DAY(EOMONTH($B164,0))))&lt;$C164)+(DATE(YEAR($B164),MONTH($B164)+1,MIN(BT$6,DAY(EOMONTH($B164,1))))&gt;=$B164)*(DATE(YEAR($B164),MONTH($B164)+1,MIN(BT$6,DAY(EOMONTH($B164,1))))&lt;$C164)))</f>
        <v>0</v>
      </c>
      <c r="BU164" s="48" t="n">
        <f aca="false">IF(OR(N(BU$5)=0,BU$6=""),0,BU$5*((DATE(YEAR($B164),MONTH($B164),MIN(BU$6,DAY(EOMONTH($B164,0))))&gt;=$B164)*(DATE(YEAR($B164),MONTH($B164),MIN(BU$6,DAY(EOMONTH($B164,0))))&lt;$C164)+(DATE(YEAR($B164),MONTH($B164)+1,MIN(BU$6,DAY(EOMONTH($B164,1))))&gt;=$B164)*(DATE(YEAR($B164),MONTH($B164)+1,MIN(BU$6,DAY(EOMONTH($B164,1))))&lt;$C164)))</f>
        <v>0</v>
      </c>
      <c r="BV164" s="48" t="n">
        <f aca="false">IF(OR(N(BV$5)=0,BV$6=""),0,BV$5*((DATE(YEAR($B164),MONTH($B164),MIN(BV$6,DAY(EOMONTH($B164,0))))&gt;=$B164)*(DATE(YEAR($B164),MONTH($B164),MIN(BV$6,DAY(EOMONTH($B164,0))))&lt;$C164)+(DATE(YEAR($B164),MONTH($B164)+1,MIN(BV$6,DAY(EOMONTH($B164,1))))&gt;=$B164)*(DATE(YEAR($B164),MONTH($B164)+1,MIN(BV$6,DAY(EOMONTH($B164,1))))&lt;$C164)))</f>
        <v>0</v>
      </c>
      <c r="BW164" s="48" t="n">
        <f aca="false">IF(OR(N(BW$5)=0,BW$6=""),0,BW$5*((DATE(YEAR($B164),MONTH($B164),MIN(BW$6,DAY(EOMONTH($B164,0))))&gt;=$B164)*(DATE(YEAR($B164),MONTH($B164),MIN(BW$6,DAY(EOMONTH($B164,0))))&lt;$C164)+(DATE(YEAR($B164),MONTH($B164)+1,MIN(BW$6,DAY(EOMONTH($B164,1))))&gt;=$B164)*(DATE(YEAR($B164),MONTH($B164)+1,MIN(BW$6,DAY(EOMONTH($B164,1))))&lt;$C164)))</f>
        <v>0</v>
      </c>
      <c r="BX164" s="48" t="n">
        <f aca="false">MIN(Z164,(FT163*(1+FT$5/Setup!$C$36)+IF($V164=1,N($F164),0)))</f>
        <v>0</v>
      </c>
      <c r="BY164" s="48" t="n">
        <f aca="false">MIN(AA164,(FU163*(1+FU$5/Setup!$C$36)+IF($V164=2,N($F164),0)))</f>
        <v>0</v>
      </c>
      <c r="BZ164" s="48" t="n">
        <f aca="false">MIN(AB164,(FV163*(1+FV$5/Setup!$C$36)+IF($V164=3,N($F164),0)))</f>
        <v>0</v>
      </c>
      <c r="CA164" s="48" t="n">
        <f aca="false">MIN(AC164,(FW163*(1+FW$5/Setup!$C$36)+IF($V164=4,N($F164),0)))</f>
        <v>0</v>
      </c>
      <c r="CB164" s="48" t="n">
        <f aca="false">MIN(AD164,(FX163*(1+FX$5/Setup!$C$36)+IF($V164=5,N($F164),0)))</f>
        <v>0</v>
      </c>
      <c r="CC164" s="48" t="n">
        <f aca="false">MIN(AE164,(FY163*(1+FY$5/Setup!$C$36)+IF($V164=6,N($F164),0)))</f>
        <v>0</v>
      </c>
      <c r="CD164" s="48" t="n">
        <f aca="false">MIN(AF164,(FZ163*(1+FZ$5/Setup!$C$36)+IF($V164=7,N($F164),0)))</f>
        <v>0</v>
      </c>
      <c r="CE164" s="48" t="n">
        <f aca="false">MIN(AG164,(GA163*(1+GA$5/Setup!$C$36)+IF($V164=8,N($F164),0)))</f>
        <v>0</v>
      </c>
      <c r="CF164" s="48" t="n">
        <f aca="false">MIN(AH164,(GB163*(1+GB$5/Setup!$C$36)+IF($V164=9,N($F164),0)))</f>
        <v>0</v>
      </c>
      <c r="CG164" s="48" t="n">
        <f aca="false">MIN(AI164,(GC163*(1+GC$5/Setup!$C$36)+IF($V164=10,N($F164),0)))</f>
        <v>0</v>
      </c>
      <c r="CH164" s="48" t="n">
        <f aca="false">MIN(AJ164,(GD163*(1+GD$5/Setup!$C$36)+IF($V164=11,N($F164),0)))</f>
        <v>0</v>
      </c>
      <c r="CI164" s="48" t="n">
        <f aca="false">MIN(AK164,(GE163*(1+GE$5/Setup!$C$36)+IF($V164=12,N($F164),0)))</f>
        <v>0</v>
      </c>
      <c r="CJ164" s="48" t="n">
        <f aca="false">MIN(AL164,(GF163*(1+GF$5/Setup!$C$36)+IF($V164=13,N($F164),0)))</f>
        <v>0</v>
      </c>
      <c r="CK164" s="48" t="n">
        <f aca="false">MIN(AM164,(GG163*(1+GG$5/Setup!$C$36)+IF($V164=14,N($F164),0)))</f>
        <v>0</v>
      </c>
      <c r="CL164" s="48" t="n">
        <f aca="false">MIN(AN164,(GH163*(1+GH$5/Setup!$C$36)+IF($V164=15,N($F164),0)))</f>
        <v>0</v>
      </c>
      <c r="CM164" s="48" t="n">
        <f aca="false">MIN(AO164,(GI163*(1+GI$5/Setup!$C$36)+IF($V164=16,N($F164),0)))</f>
        <v>0</v>
      </c>
      <c r="CN164" s="48" t="n">
        <f aca="false">MIN(AP164,(GJ163*(1+GJ$5/Setup!$C$36)+IF($V164=17,N($F164),0)))</f>
        <v>0</v>
      </c>
      <c r="CO164" s="48" t="n">
        <f aca="false">MIN(AQ164,(GK163*(1+GK$5/Setup!$C$36)+IF($V164=18,N($F164),0)))</f>
        <v>0</v>
      </c>
      <c r="CP164" s="48" t="n">
        <f aca="false">MIN(AR164,(GL163*(1+GL$5/Setup!$C$36)+IF($V164=19,N($F164),0)))</f>
        <v>0</v>
      </c>
      <c r="CQ164" s="48" t="n">
        <f aca="false">MIN(AS164,(GM163*(1+GM$5/Setup!$C$36)+IF($V164=20,N($F164),0)))</f>
        <v>0</v>
      </c>
      <c r="CR164" s="48" t="n">
        <f aca="false">MIN(AT164,(GN163*(1+GN$5/Setup!$C$36)+IF($V164=21,N($F164),0)))</f>
        <v>0</v>
      </c>
      <c r="CS164" s="48" t="n">
        <f aca="false">MIN(AU164,(GO163*(1+GO$5/Setup!$C$36)+IF($V164=22,N($F164),0)))</f>
        <v>0</v>
      </c>
      <c r="CT164" s="48" t="n">
        <f aca="false">MIN(AV164,(GP163*(1+GP$5/Setup!$C$36)+IF($V164=23,N($F164),0)))</f>
        <v>0</v>
      </c>
      <c r="CU164" s="48" t="n">
        <f aca="false">MIN(AW164,(GQ163*(1+GQ$5/Setup!$C$36)+IF($V164=24,N($F164),0)))</f>
        <v>0</v>
      </c>
      <c r="CV164" s="48" t="n">
        <f aca="false">MIN(AX164,(GR163*(1+GR$5/Setup!$C$36)+IF($V164=25,N($F164),0)))</f>
        <v>0</v>
      </c>
      <c r="CW164" s="48" t="n">
        <f aca="false">MIN(AY164,(GS163*(1+GS$5/Setup!$C$36)+IF($V164=26,N($F164),0)))</f>
        <v>0</v>
      </c>
      <c r="CX164" s="48" t="n">
        <f aca="false">MIN(AZ164,(GT163*(1+GT$5/Setup!$C$36)+IF($V164=27,N($F164),0)))</f>
        <v>0</v>
      </c>
      <c r="CY164" s="48" t="n">
        <f aca="false">MIN(BA164,(GU163*(1+GU$5/Setup!$C$36)+IF($V164=28,N($F164),0)))</f>
        <v>0</v>
      </c>
      <c r="CZ164" s="48" t="n">
        <f aca="false">MIN(BB164,(GV163*(1+GV$5/Setup!$C$36)+IF($V164=29,N($F164),0)))</f>
        <v>0</v>
      </c>
      <c r="DA164" s="48" t="n">
        <f aca="false">MIN(BC164,(GW163*(1+GW$5/Setup!$C$36)+IF($V164=30,N($F164),0)))</f>
        <v>0</v>
      </c>
      <c r="DB164" s="48" t="n">
        <f aca="false">MIN(BD164,(GX163*(1+GX$5/Setup!$C$36)+IF($V164=31,N($F164),0)))</f>
        <v>0</v>
      </c>
      <c r="DC164" s="48" t="n">
        <f aca="false">MIN(BE164,(GY163*(1+GY$5/Setup!$C$36)+IF($V164=32,N($F164),0)))</f>
        <v>0</v>
      </c>
      <c r="DD164" s="48" t="n">
        <f aca="false">MIN(BF164,(GZ163*(1+GZ$5/Setup!$C$36)+IF($V164=33,N($F164),0)))</f>
        <v>0</v>
      </c>
      <c r="DE164" s="48" t="n">
        <f aca="false">MIN(BG164,(HA163*(1+HA$5/Setup!$C$36)+IF($V164=34,N($F164),0)))</f>
        <v>0</v>
      </c>
      <c r="DF164" s="48" t="n">
        <f aca="false">MIN(BH164,(HB163*(1+HB$5/Setup!$C$36)+IF($V164=35,N($F164),0)))</f>
        <v>0</v>
      </c>
      <c r="DG164" s="48" t="n">
        <f aca="false">MIN(BI164,(HC163*(1+HC$5/Setup!$C$36)+IF($V164=36,N($F164),0)))</f>
        <v>0</v>
      </c>
      <c r="DH164" s="48" t="n">
        <f aca="false">MIN(BJ164,(HD163*(1+HD$5/Setup!$C$36)+IF($V164=37,N($F164),0)))</f>
        <v>0</v>
      </c>
      <c r="DI164" s="48" t="n">
        <f aca="false">MIN(BK164,(HE163*(1+HE$5/Setup!$C$36)+IF($V164=38,N($F164),0)))</f>
        <v>0</v>
      </c>
      <c r="DJ164" s="48" t="n">
        <f aca="false">MIN(BL164,(HF163*(1+HF$5/Setup!$C$36)+IF($V164=39,N($F164),0)))</f>
        <v>0</v>
      </c>
      <c r="DK164" s="48" t="n">
        <f aca="false">MIN(BM164,(HG163*(1+HG$5/Setup!$C$36)+IF($V164=40,N($F164),0)))</f>
        <v>0</v>
      </c>
      <c r="DL164" s="48" t="n">
        <f aca="false">MIN(BN164,(HH163*(1+HH$5/Setup!$C$36)+IF($V164=41,N($F164),0)))</f>
        <v>0</v>
      </c>
      <c r="DM164" s="48" t="n">
        <f aca="false">MIN(BO164,(HI163*(1+HI$5/Setup!$C$36)+IF($V164=42,N($F164),0)))</f>
        <v>0</v>
      </c>
      <c r="DN164" s="48" t="n">
        <f aca="false">MIN(BP164,(HJ163*(1+HJ$5/Setup!$C$36)+IF($V164=43,N($F164),0)))</f>
        <v>0</v>
      </c>
      <c r="DO164" s="48" t="n">
        <f aca="false">MIN(BQ164,(HK163*(1+HK$5/Setup!$C$36)+IF($V164=44,N($F164),0)))</f>
        <v>0</v>
      </c>
      <c r="DP164" s="48" t="n">
        <f aca="false">MIN(BR164,(HL163*(1+HL$5/Setup!$C$36)+IF($V164=45,N($F164),0)))</f>
        <v>0</v>
      </c>
      <c r="DQ164" s="48" t="n">
        <f aca="false">MIN(BS164,(HM163*(1+HM$5/Setup!$C$36)+IF($V164=46,N($F164),0)))</f>
        <v>0</v>
      </c>
      <c r="DR164" s="48" t="n">
        <f aca="false">MIN(BT164,(HN163*(1+HN$5/Setup!$C$36)+IF($V164=47,N($F164),0)))</f>
        <v>0</v>
      </c>
      <c r="DS164" s="48" t="n">
        <f aca="false">MIN(BU164,(HO163*(1+HO$5/Setup!$C$36)+IF($V164=48,N($F164),0)))</f>
        <v>0</v>
      </c>
      <c r="DT164" s="48" t="n">
        <f aca="false">MIN(BV164,(HP163*(1+HP$5/Setup!$C$36)+IF($V164=49,N($F164),0)))</f>
        <v>0</v>
      </c>
      <c r="DU164" s="48" t="n">
        <f aca="false">MIN(BW164,(HQ163*(1+HQ$5/Setup!$C$36)+IF($V164=50,N($F164),0)))</f>
        <v>0</v>
      </c>
      <c r="DV164" s="48" t="n">
        <f aca="false">MIN(MAX((FT163*(1+FT$5/Setup!$C$36)+IF($V164=1,N($F164),0))-BX164,0),MAX($P164-0,0))</f>
        <v>0</v>
      </c>
      <c r="DW164" s="48" t="n">
        <f aca="false">MIN(MAX((FU163*(1+FU$5/Setup!$C$36)+IF($V164=2,N($F164),0))-BY164,0),MAX($P164-SUM(DV164:DV164),0))</f>
        <v>0</v>
      </c>
      <c r="DX164" s="48" t="n">
        <f aca="false">MIN(MAX((FV163*(1+FV$5/Setup!$C$36)+IF($V164=3,N($F164),0))-BZ164,0),MAX($P164-SUM(DV164:DW164),0))</f>
        <v>0</v>
      </c>
      <c r="DY164" s="48" t="n">
        <f aca="false">MIN(MAX((FW163*(1+FW$5/Setup!$C$36)+IF($V164=4,N($F164),0))-CA164,0),MAX($P164-SUM(DV164:DX164),0))</f>
        <v>0</v>
      </c>
      <c r="DZ164" s="48" t="n">
        <f aca="false">MIN(MAX((FX163*(1+FX$5/Setup!$C$36)+IF($V164=5,N($F164),0))-CB164,0),MAX($P164-SUM(DV164:DY164),0))</f>
        <v>0</v>
      </c>
      <c r="EA164" s="48" t="n">
        <f aca="false">MIN(MAX((FY163*(1+FY$5/Setup!$C$36)+IF($V164=6,N($F164),0))-CC164,0),MAX($P164-SUM(DV164:DZ164),0))</f>
        <v>0</v>
      </c>
      <c r="EB164" s="48" t="n">
        <f aca="false">MIN(MAX((FZ163*(1+FZ$5/Setup!$C$36)+IF($V164=7,N($F164),0))-CD164,0),MAX($P164-SUM(DV164:EA164),0))</f>
        <v>0</v>
      </c>
      <c r="EC164" s="48" t="n">
        <f aca="false">MIN(MAX((GA163*(1+GA$5/Setup!$C$36)+IF($V164=8,N($F164),0))-CE164,0),MAX($P164-SUM(DV164:EB164),0))</f>
        <v>0</v>
      </c>
      <c r="ED164" s="48" t="n">
        <f aca="false">MIN(MAX((GB163*(1+GB$5/Setup!$C$36)+IF($V164=9,N($F164),0))-CF164,0),MAX($P164-SUM(DV164:EC164),0))</f>
        <v>0</v>
      </c>
      <c r="EE164" s="48" t="n">
        <f aca="false">MIN(MAX((GC163*(1+GC$5/Setup!$C$36)+IF($V164=10,N($F164),0))-CG164,0),MAX($P164-SUM(DV164:ED164),0))</f>
        <v>0</v>
      </c>
      <c r="EF164" s="48" t="n">
        <f aca="false">MIN(MAX((GD163*(1+GD$5/Setup!$C$36)+IF($V164=11,N($F164),0))-CH164,0),MAX($P164-SUM(DV164:EE164),0))</f>
        <v>0</v>
      </c>
      <c r="EG164" s="48" t="n">
        <f aca="false">MIN(MAX((GE163*(1+GE$5/Setup!$C$36)+IF($V164=12,N($F164),0))-CI164,0),MAX($P164-SUM(DV164:EF164),0))</f>
        <v>0</v>
      </c>
      <c r="EH164" s="48" t="n">
        <f aca="false">MIN(MAX((GF163*(1+GF$5/Setup!$C$36)+IF($V164=13,N($F164),0))-CJ164,0),MAX($P164-SUM(DV164:EG164),0))</f>
        <v>0</v>
      </c>
      <c r="EI164" s="48" t="n">
        <f aca="false">MIN(MAX((GG163*(1+GG$5/Setup!$C$36)+IF($V164=14,N($F164),0))-CK164,0),MAX($P164-SUM(DV164:EH164),0))</f>
        <v>0</v>
      </c>
      <c r="EJ164" s="48" t="n">
        <f aca="false">MIN(MAX((GH163*(1+GH$5/Setup!$C$36)+IF($V164=15,N($F164),0))-CL164,0),MAX($P164-SUM(DV164:EI164),0))</f>
        <v>0</v>
      </c>
      <c r="EK164" s="48" t="n">
        <f aca="false">MIN(MAX((GI163*(1+GI$5/Setup!$C$36)+IF($V164=16,N($F164),0))-CM164,0),MAX($P164-SUM(DV164:EJ164),0))</f>
        <v>0</v>
      </c>
      <c r="EL164" s="48" t="n">
        <f aca="false">MIN(MAX((GJ163*(1+GJ$5/Setup!$C$36)+IF($V164=17,N($F164),0))-CN164,0),MAX($P164-SUM(DV164:EK164),0))</f>
        <v>0</v>
      </c>
      <c r="EM164" s="48" t="n">
        <f aca="false">MIN(MAX((GK163*(1+GK$5/Setup!$C$36)+IF($V164=18,N($F164),0))-CO164,0),MAX($P164-SUM(DV164:EL164),0))</f>
        <v>0</v>
      </c>
      <c r="EN164" s="48" t="n">
        <f aca="false">MIN(MAX((GL163*(1+GL$5/Setup!$C$36)+IF($V164=19,N($F164),0))-CP164,0),MAX($P164-SUM(DV164:EM164),0))</f>
        <v>0</v>
      </c>
      <c r="EO164" s="48" t="n">
        <f aca="false">MIN(MAX((GM163*(1+GM$5/Setup!$C$36)+IF($V164=20,N($F164),0))-CQ164,0),MAX($P164-SUM(DV164:EN164),0))</f>
        <v>0</v>
      </c>
      <c r="EP164" s="48" t="n">
        <f aca="false">MIN(MAX((GN163*(1+GN$5/Setup!$C$36)+IF($V164=21,N($F164),0))-CR164,0),MAX($P164-SUM(DV164:EO164),0))</f>
        <v>0</v>
      </c>
      <c r="EQ164" s="48" t="n">
        <f aca="false">MIN(MAX((GO163*(1+GO$5/Setup!$C$36)+IF($V164=22,N($F164),0))-CS164,0),MAX($P164-SUM(DV164:EP164),0))</f>
        <v>0</v>
      </c>
      <c r="ER164" s="48" t="n">
        <f aca="false">MIN(MAX((GP163*(1+GP$5/Setup!$C$36)+IF($V164=23,N($F164),0))-CT164,0),MAX($P164-SUM(DV164:EQ164),0))</f>
        <v>0</v>
      </c>
      <c r="ES164" s="48" t="n">
        <f aca="false">MIN(MAX((GQ163*(1+GQ$5/Setup!$C$36)+IF($V164=24,N($F164),0))-CU164,0),MAX($P164-SUM(DV164:ER164),0))</f>
        <v>0</v>
      </c>
      <c r="ET164" s="48" t="n">
        <f aca="false">MIN(MAX((GR163*(1+GR$5/Setup!$C$36)+IF($V164=25,N($F164),0))-CV164,0),MAX($P164-SUM(DV164:ES164),0))</f>
        <v>0</v>
      </c>
      <c r="EU164" s="48" t="n">
        <f aca="false">MIN(MAX((GS163*(1+GS$5/Setup!$C$36)+IF($V164=26,N($F164),0))-CW164,0),MAX($P164-SUM(DV164:ET164),0))</f>
        <v>0</v>
      </c>
      <c r="EV164" s="48" t="n">
        <f aca="false">MIN(MAX((GT163*(1+GT$5/Setup!$C$36)+IF($V164=27,N($F164),0))-CX164,0),MAX($P164-SUM(DV164:EU164),0))</f>
        <v>0</v>
      </c>
      <c r="EW164" s="48" t="n">
        <f aca="false">MIN(MAX((GU163*(1+GU$5/Setup!$C$36)+IF($V164=28,N($F164),0))-CY164,0),MAX($P164-SUM(DV164:EV164),0))</f>
        <v>0</v>
      </c>
      <c r="EX164" s="48" t="n">
        <f aca="false">MIN(MAX((GV163*(1+GV$5/Setup!$C$36)+IF($V164=29,N($F164),0))-CZ164,0),MAX($P164-SUM(DV164:EW164),0))</f>
        <v>0</v>
      </c>
      <c r="EY164" s="48" t="n">
        <f aca="false">MIN(MAX((GW163*(1+GW$5/Setup!$C$36)+IF($V164=30,N($F164),0))-DA164,0),MAX($P164-SUM(DV164:EX164),0))</f>
        <v>0</v>
      </c>
      <c r="EZ164" s="48" t="n">
        <f aca="false">MIN(MAX((GX163*(1+GX$5/Setup!$C$36)+IF($V164=31,N($F164),0))-DB164,0),MAX($P164-SUM(DV164:EY164),0))</f>
        <v>0</v>
      </c>
      <c r="FA164" s="48" t="n">
        <f aca="false">MIN(MAX((GY163*(1+GY$5/Setup!$C$36)+IF($V164=32,N($F164),0))-DC164,0),MAX($P164-SUM(DV164:EZ164),0))</f>
        <v>0</v>
      </c>
      <c r="FB164" s="48" t="n">
        <f aca="false">MIN(MAX((GZ163*(1+GZ$5/Setup!$C$36)+IF($V164=33,N($F164),0))-DD164,0),MAX($P164-SUM(DV164:FA164),0))</f>
        <v>0</v>
      </c>
      <c r="FC164" s="48" t="n">
        <f aca="false">MIN(MAX((HA163*(1+HA$5/Setup!$C$36)+IF($V164=34,N($F164),0))-DE164,0),MAX($P164-SUM(DV164:FB164),0))</f>
        <v>0</v>
      </c>
      <c r="FD164" s="48" t="n">
        <f aca="false">MIN(MAX((HB163*(1+HB$5/Setup!$C$36)+IF($V164=35,N($F164),0))-DF164,0),MAX($P164-SUM(DV164:FC164),0))</f>
        <v>0</v>
      </c>
      <c r="FE164" s="48" t="n">
        <f aca="false">MIN(MAX((HC163*(1+HC$5/Setup!$C$36)+IF($V164=36,N($F164),0))-DG164,0),MAX($P164-SUM(DV164:FD164),0))</f>
        <v>0</v>
      </c>
      <c r="FF164" s="48" t="n">
        <f aca="false">MIN(MAX((HD163*(1+HD$5/Setup!$C$36)+IF($V164=37,N($F164),0))-DH164,0),MAX($P164-SUM(DV164:FE164),0))</f>
        <v>0</v>
      </c>
      <c r="FG164" s="48" t="n">
        <f aca="false">MIN(MAX((HE163*(1+HE$5/Setup!$C$36)+IF($V164=38,N($F164),0))-DI164,0),MAX($P164-SUM(DV164:FF164),0))</f>
        <v>0</v>
      </c>
      <c r="FH164" s="48" t="n">
        <f aca="false">MIN(MAX((HF163*(1+HF$5/Setup!$C$36)+IF($V164=39,N($F164),0))-DJ164,0),MAX($P164-SUM(DV164:FG164),0))</f>
        <v>0</v>
      </c>
      <c r="FI164" s="48" t="n">
        <f aca="false">MIN(MAX((HG163*(1+HG$5/Setup!$C$36)+IF($V164=40,N($F164),0))-DK164,0),MAX($P164-SUM(DV164:FH164),0))</f>
        <v>0</v>
      </c>
      <c r="FJ164" s="48" t="n">
        <f aca="false">MIN(MAX((HH163*(1+HH$5/Setup!$C$36)+IF($V164=41,N($F164),0))-DL164,0),MAX($P164-SUM(DV164:FI164),0))</f>
        <v>0</v>
      </c>
      <c r="FK164" s="48" t="n">
        <f aca="false">MIN(MAX((HI163*(1+HI$5/Setup!$C$36)+IF($V164=42,N($F164),0))-DM164,0),MAX($P164-SUM(DV164:FJ164),0))</f>
        <v>0</v>
      </c>
      <c r="FL164" s="48" t="n">
        <f aca="false">MIN(MAX((HJ163*(1+HJ$5/Setup!$C$36)+IF($V164=43,N($F164),0))-DN164,0),MAX($P164-SUM(DV164:FK164),0))</f>
        <v>0</v>
      </c>
      <c r="FM164" s="48" t="n">
        <f aca="false">MIN(MAX((HK163*(1+HK$5/Setup!$C$36)+IF($V164=44,N($F164),0))-DO164,0),MAX($P164-SUM(DV164:FL164),0))</f>
        <v>0</v>
      </c>
      <c r="FN164" s="48" t="n">
        <f aca="false">MIN(MAX((HL163*(1+HL$5/Setup!$C$36)+IF($V164=45,N($F164),0))-DP164,0),MAX($P164-SUM(DV164:FM164),0))</f>
        <v>0</v>
      </c>
      <c r="FO164" s="48" t="n">
        <f aca="false">MIN(MAX((HM163*(1+HM$5/Setup!$C$36)+IF($V164=46,N($F164),0))-DQ164,0),MAX($P164-SUM(DV164:FN164),0))</f>
        <v>0</v>
      </c>
      <c r="FP164" s="48" t="n">
        <f aca="false">MIN(MAX((HN163*(1+HN$5/Setup!$C$36)+IF($V164=47,N($F164),0))-DR164,0),MAX($P164-SUM(DV164:FO164),0))</f>
        <v>0</v>
      </c>
      <c r="FQ164" s="48" t="n">
        <f aca="false">MIN(MAX((HO163*(1+HO$5/Setup!$C$36)+IF($V164=48,N($F164),0))-DS164,0),MAX($P164-SUM(DV164:FP164),0))</f>
        <v>0</v>
      </c>
      <c r="FR164" s="48" t="n">
        <f aca="false">MIN(MAX((HP163*(1+HP$5/Setup!$C$36)+IF($V164=49,N($F164),0))-DT164,0),MAX($P164-SUM(DV164:FQ164),0))</f>
        <v>0</v>
      </c>
      <c r="FS164" s="48" t="n">
        <f aca="false">MIN(MAX((HQ163*(1+HQ$5/Setup!$C$36)+IF($V164=50,N($F164),0))-DU164,0),MAX($P164-SUM(DV164:FR164),0))</f>
        <v>0</v>
      </c>
      <c r="FT164" s="48" t="n">
        <f aca="false">IF((FT163*(1+FT$5/Setup!$C$36)+IF($V164=1,N($F164),0))-BX164-DV164&lt;0.005,0,(FT163*(1+FT$5/Setup!$C$36)+IF($V164=1,N($F164),0))-BX164-DV164)</f>
        <v>0</v>
      </c>
      <c r="FU164" s="48" t="n">
        <f aca="false">IF((FU163*(1+FU$5/Setup!$C$36)+IF($V164=2,N($F164),0))-BY164-DW164&lt;0.005,0,(FU163*(1+FU$5/Setup!$C$36)+IF($V164=2,N($F164),0))-BY164-DW164)</f>
        <v>0</v>
      </c>
      <c r="FV164" s="48" t="n">
        <f aca="false">IF((FV163*(1+FV$5/Setup!$C$36)+IF($V164=3,N($F164),0))-BZ164-DX164&lt;0.005,0,(FV163*(1+FV$5/Setup!$C$36)+IF($V164=3,N($F164),0))-BZ164-DX164)</f>
        <v>0</v>
      </c>
      <c r="FW164" s="48" t="n">
        <f aca="false">IF((FW163*(1+FW$5/Setup!$C$36)+IF($V164=4,N($F164),0))-CA164-DY164&lt;0.005,0,(FW163*(1+FW$5/Setup!$C$36)+IF($V164=4,N($F164),0))-CA164-DY164)</f>
        <v>0</v>
      </c>
      <c r="FX164" s="48" t="n">
        <f aca="false">IF((FX163*(1+FX$5/Setup!$C$36)+IF($V164=5,N($F164),0))-CB164-DZ164&lt;0.005,0,(FX163*(1+FX$5/Setup!$C$36)+IF($V164=5,N($F164),0))-CB164-DZ164)</f>
        <v>0</v>
      </c>
      <c r="FY164" s="48" t="n">
        <f aca="false">IF((FY163*(1+FY$5/Setup!$C$36)+IF($V164=6,N($F164),0))-CC164-EA164&lt;0.005,0,(FY163*(1+FY$5/Setup!$C$36)+IF($V164=6,N($F164),0))-CC164-EA164)</f>
        <v>0</v>
      </c>
      <c r="FZ164" s="48" t="n">
        <f aca="false">IF((FZ163*(1+FZ$5/Setup!$C$36)+IF($V164=7,N($F164),0))-CD164-EB164&lt;0.005,0,(FZ163*(1+FZ$5/Setup!$C$36)+IF($V164=7,N($F164),0))-CD164-EB164)</f>
        <v>0</v>
      </c>
      <c r="GA164" s="48" t="n">
        <f aca="false">IF((GA163*(1+GA$5/Setup!$C$36)+IF($V164=8,N($F164),0))-CE164-EC164&lt;0.005,0,(GA163*(1+GA$5/Setup!$C$36)+IF($V164=8,N($F164),0))-CE164-EC164)</f>
        <v>0</v>
      </c>
      <c r="GB164" s="48" t="n">
        <f aca="false">IF((GB163*(1+GB$5/Setup!$C$36)+IF($V164=9,N($F164),0))-CF164-ED164&lt;0.005,0,(GB163*(1+GB$5/Setup!$C$36)+IF($V164=9,N($F164),0))-CF164-ED164)</f>
        <v>0</v>
      </c>
      <c r="GC164" s="48" t="n">
        <f aca="false">IF((GC163*(1+GC$5/Setup!$C$36)+IF($V164=10,N($F164),0))-CG164-EE164&lt;0.005,0,(GC163*(1+GC$5/Setup!$C$36)+IF($V164=10,N($F164),0))-CG164-EE164)</f>
        <v>0</v>
      </c>
      <c r="GD164" s="48" t="n">
        <f aca="false">IF((GD163*(1+GD$5/Setup!$C$36)+IF($V164=11,N($F164),0))-CH164-EF164&lt;0.005,0,(GD163*(1+GD$5/Setup!$C$36)+IF($V164=11,N($F164),0))-CH164-EF164)</f>
        <v>0</v>
      </c>
      <c r="GE164" s="48" t="n">
        <f aca="false">IF((GE163*(1+GE$5/Setup!$C$36)+IF($V164=12,N($F164),0))-CI164-EG164&lt;0.005,0,(GE163*(1+GE$5/Setup!$C$36)+IF($V164=12,N($F164),0))-CI164-EG164)</f>
        <v>0</v>
      </c>
      <c r="GF164" s="48" t="n">
        <f aca="false">IF((GF163*(1+GF$5/Setup!$C$36)+IF($V164=13,N($F164),0))-CJ164-EH164&lt;0.005,0,(GF163*(1+GF$5/Setup!$C$36)+IF($V164=13,N($F164),0))-CJ164-EH164)</f>
        <v>0</v>
      </c>
      <c r="GG164" s="48" t="n">
        <f aca="false">IF((GG163*(1+GG$5/Setup!$C$36)+IF($V164=14,N($F164),0))-CK164-EI164&lt;0.005,0,(GG163*(1+GG$5/Setup!$C$36)+IF($V164=14,N($F164),0))-CK164-EI164)</f>
        <v>0</v>
      </c>
      <c r="GH164" s="48" t="n">
        <f aca="false">IF((GH163*(1+GH$5/Setup!$C$36)+IF($V164=15,N($F164),0))-CL164-EJ164&lt;0.005,0,(GH163*(1+GH$5/Setup!$C$36)+IF($V164=15,N($F164),0))-CL164-EJ164)</f>
        <v>0</v>
      </c>
      <c r="GI164" s="48" t="n">
        <f aca="false">IF((GI163*(1+GI$5/Setup!$C$36)+IF($V164=16,N($F164),0))-CM164-EK164&lt;0.005,0,(GI163*(1+GI$5/Setup!$C$36)+IF($V164=16,N($F164),0))-CM164-EK164)</f>
        <v>0</v>
      </c>
      <c r="GJ164" s="48" t="n">
        <f aca="false">IF((GJ163*(1+GJ$5/Setup!$C$36)+IF($V164=17,N($F164),0))-CN164-EL164&lt;0.005,0,(GJ163*(1+GJ$5/Setup!$C$36)+IF($V164=17,N($F164),0))-CN164-EL164)</f>
        <v>0</v>
      </c>
      <c r="GK164" s="48" t="n">
        <f aca="false">IF((GK163*(1+GK$5/Setup!$C$36)+IF($V164=18,N($F164),0))-CO164-EM164&lt;0.005,0,(GK163*(1+GK$5/Setup!$C$36)+IF($V164=18,N($F164),0))-CO164-EM164)</f>
        <v>0</v>
      </c>
      <c r="GL164" s="48" t="n">
        <f aca="false">IF((GL163*(1+GL$5/Setup!$C$36)+IF($V164=19,N($F164),0))-CP164-EN164&lt;0.005,0,(GL163*(1+GL$5/Setup!$C$36)+IF($V164=19,N($F164),0))-CP164-EN164)</f>
        <v>0</v>
      </c>
      <c r="GM164" s="48" t="n">
        <f aca="false">IF((GM163*(1+GM$5/Setup!$C$36)+IF($V164=20,N($F164),0))-CQ164-EO164&lt;0.005,0,(GM163*(1+GM$5/Setup!$C$36)+IF($V164=20,N($F164),0))-CQ164-EO164)</f>
        <v>0</v>
      </c>
      <c r="GN164" s="48" t="n">
        <f aca="false">IF((GN163*(1+GN$5/Setup!$C$36)+IF($V164=21,N($F164),0))-CR164-EP164&lt;0.005,0,(GN163*(1+GN$5/Setup!$C$36)+IF($V164=21,N($F164),0))-CR164-EP164)</f>
        <v>0</v>
      </c>
      <c r="GO164" s="48" t="n">
        <f aca="false">IF((GO163*(1+GO$5/Setup!$C$36)+IF($V164=22,N($F164),0))-CS164-EQ164&lt;0.005,0,(GO163*(1+GO$5/Setup!$C$36)+IF($V164=22,N($F164),0))-CS164-EQ164)</f>
        <v>0</v>
      </c>
      <c r="GP164" s="48" t="n">
        <f aca="false">IF((GP163*(1+GP$5/Setup!$C$36)+IF($V164=23,N($F164),0))-CT164-ER164&lt;0.005,0,(GP163*(1+GP$5/Setup!$C$36)+IF($V164=23,N($F164),0))-CT164-ER164)</f>
        <v>0</v>
      </c>
      <c r="GQ164" s="48" t="n">
        <f aca="false">IF((GQ163*(1+GQ$5/Setup!$C$36)+IF($V164=24,N($F164),0))-CU164-ES164&lt;0.005,0,(GQ163*(1+GQ$5/Setup!$C$36)+IF($V164=24,N($F164),0))-CU164-ES164)</f>
        <v>0</v>
      </c>
      <c r="GR164" s="48" t="n">
        <f aca="false">IF((GR163*(1+GR$5/Setup!$C$36)+IF($V164=25,N($F164),0))-CV164-ET164&lt;0.005,0,(GR163*(1+GR$5/Setup!$C$36)+IF($V164=25,N($F164),0))-CV164-ET164)</f>
        <v>0</v>
      </c>
      <c r="GS164" s="48" t="n">
        <f aca="false">IF((GS163*(1+GS$5/Setup!$C$36)+IF($V164=26,N($F164),0))-CW164-EU164&lt;0.005,0,(GS163*(1+GS$5/Setup!$C$36)+IF($V164=26,N($F164),0))-CW164-EU164)</f>
        <v>0</v>
      </c>
      <c r="GT164" s="48" t="n">
        <f aca="false">IF((GT163*(1+GT$5/Setup!$C$36)+IF($V164=27,N($F164),0))-CX164-EV164&lt;0.005,0,(GT163*(1+GT$5/Setup!$C$36)+IF($V164=27,N($F164),0))-CX164-EV164)</f>
        <v>0</v>
      </c>
      <c r="GU164" s="48" t="n">
        <f aca="false">IF((GU163*(1+GU$5/Setup!$C$36)+IF($V164=28,N($F164),0))-CY164-EW164&lt;0.005,0,(GU163*(1+GU$5/Setup!$C$36)+IF($V164=28,N($F164),0))-CY164-EW164)</f>
        <v>0</v>
      </c>
      <c r="GV164" s="48" t="n">
        <f aca="false">IF((GV163*(1+GV$5/Setup!$C$36)+IF($V164=29,N($F164),0))-CZ164-EX164&lt;0.005,0,(GV163*(1+GV$5/Setup!$C$36)+IF($V164=29,N($F164),0))-CZ164-EX164)</f>
        <v>0</v>
      </c>
      <c r="GW164" s="48" t="n">
        <f aca="false">IF((GW163*(1+GW$5/Setup!$C$36)+IF($V164=30,N($F164),0))-DA164-EY164&lt;0.005,0,(GW163*(1+GW$5/Setup!$C$36)+IF($V164=30,N($F164),0))-DA164-EY164)</f>
        <v>0</v>
      </c>
      <c r="GX164" s="48" t="n">
        <f aca="false">IF((GX163*(1+GX$5/Setup!$C$36)+IF($V164=31,N($F164),0))-DB164-EZ164&lt;0.005,0,(GX163*(1+GX$5/Setup!$C$36)+IF($V164=31,N($F164),0))-DB164-EZ164)</f>
        <v>0</v>
      </c>
      <c r="GY164" s="48" t="n">
        <f aca="false">IF((GY163*(1+GY$5/Setup!$C$36)+IF($V164=32,N($F164),0))-DC164-FA164&lt;0.005,0,(GY163*(1+GY$5/Setup!$C$36)+IF($V164=32,N($F164),0))-DC164-FA164)</f>
        <v>0</v>
      </c>
      <c r="GZ164" s="48" t="n">
        <f aca="false">IF((GZ163*(1+GZ$5/Setup!$C$36)+IF($V164=33,N($F164),0))-DD164-FB164&lt;0.005,0,(GZ163*(1+GZ$5/Setup!$C$36)+IF($V164=33,N($F164),0))-DD164-FB164)</f>
        <v>0</v>
      </c>
      <c r="HA164" s="48" t="n">
        <f aca="false">IF((HA163*(1+HA$5/Setup!$C$36)+IF($V164=34,N($F164),0))-DE164-FC164&lt;0.005,0,(HA163*(1+HA$5/Setup!$C$36)+IF($V164=34,N($F164),0))-DE164-FC164)</f>
        <v>0</v>
      </c>
      <c r="HB164" s="48" t="n">
        <f aca="false">IF((HB163*(1+HB$5/Setup!$C$36)+IF($V164=35,N($F164),0))-DF164-FD164&lt;0.005,0,(HB163*(1+HB$5/Setup!$C$36)+IF($V164=35,N($F164),0))-DF164-FD164)</f>
        <v>0</v>
      </c>
      <c r="HC164" s="48" t="n">
        <f aca="false">IF((HC163*(1+HC$5/Setup!$C$36)+IF($V164=36,N($F164),0))-DG164-FE164&lt;0.005,0,(HC163*(1+HC$5/Setup!$C$36)+IF($V164=36,N($F164),0))-DG164-FE164)</f>
        <v>0</v>
      </c>
      <c r="HD164" s="48" t="n">
        <f aca="false">IF((HD163*(1+HD$5/Setup!$C$36)+IF($V164=37,N($F164),0))-DH164-FF164&lt;0.005,0,(HD163*(1+HD$5/Setup!$C$36)+IF($V164=37,N($F164),0))-DH164-FF164)</f>
        <v>0</v>
      </c>
      <c r="HE164" s="48" t="n">
        <f aca="false">IF((HE163*(1+HE$5/Setup!$C$36)+IF($V164=38,N($F164),0))-DI164-FG164&lt;0.005,0,(HE163*(1+HE$5/Setup!$C$36)+IF($V164=38,N($F164),0))-DI164-FG164)</f>
        <v>0</v>
      </c>
      <c r="HF164" s="48" t="n">
        <f aca="false">IF((HF163*(1+HF$5/Setup!$C$36)+IF($V164=39,N($F164),0))-DJ164-FH164&lt;0.005,0,(HF163*(1+HF$5/Setup!$C$36)+IF($V164=39,N($F164),0))-DJ164-FH164)</f>
        <v>0</v>
      </c>
      <c r="HG164" s="48" t="n">
        <f aca="false">IF((HG163*(1+HG$5/Setup!$C$36)+IF($V164=40,N($F164),0))-DK164-FI164&lt;0.005,0,(HG163*(1+HG$5/Setup!$C$36)+IF($V164=40,N($F164),0))-DK164-FI164)</f>
        <v>0</v>
      </c>
      <c r="HH164" s="48" t="n">
        <f aca="false">IF((HH163*(1+HH$5/Setup!$C$36)+IF($V164=41,N($F164),0))-DL164-FJ164&lt;0.005,0,(HH163*(1+HH$5/Setup!$C$36)+IF($V164=41,N($F164),0))-DL164-FJ164)</f>
        <v>0</v>
      </c>
      <c r="HI164" s="48" t="n">
        <f aca="false">IF((HI163*(1+HI$5/Setup!$C$36)+IF($V164=42,N($F164),0))-DM164-FK164&lt;0.005,0,(HI163*(1+HI$5/Setup!$C$36)+IF($V164=42,N($F164),0))-DM164-FK164)</f>
        <v>0</v>
      </c>
      <c r="HJ164" s="48" t="n">
        <f aca="false">IF((HJ163*(1+HJ$5/Setup!$C$36)+IF($V164=43,N($F164),0))-DN164-FL164&lt;0.005,0,(HJ163*(1+HJ$5/Setup!$C$36)+IF($V164=43,N($F164),0))-DN164-FL164)</f>
        <v>0</v>
      </c>
      <c r="HK164" s="48" t="n">
        <f aca="false">IF((HK163*(1+HK$5/Setup!$C$36)+IF($V164=44,N($F164),0))-DO164-FM164&lt;0.005,0,(HK163*(1+HK$5/Setup!$C$36)+IF($V164=44,N($F164),0))-DO164-FM164)</f>
        <v>0</v>
      </c>
      <c r="HL164" s="48" t="n">
        <f aca="false">IF((HL163*(1+HL$5/Setup!$C$36)+IF($V164=45,N($F164),0))-DP164-FN164&lt;0.005,0,(HL163*(1+HL$5/Setup!$C$36)+IF($V164=45,N($F164),0))-DP164-FN164)</f>
        <v>0</v>
      </c>
      <c r="HM164" s="48" t="n">
        <f aca="false">IF((HM163*(1+HM$5/Setup!$C$36)+IF($V164=46,N($F164),0))-DQ164-FO164&lt;0.005,0,(HM163*(1+HM$5/Setup!$C$36)+IF($V164=46,N($F164),0))-DQ164-FO164)</f>
        <v>0</v>
      </c>
      <c r="HN164" s="48" t="n">
        <f aca="false">IF((HN163*(1+HN$5/Setup!$C$36)+IF($V164=47,N($F164),0))-DR164-FP164&lt;0.005,0,(HN163*(1+HN$5/Setup!$C$36)+IF($V164=47,N($F164),0))-DR164-FP164)</f>
        <v>0</v>
      </c>
      <c r="HO164" s="48" t="n">
        <f aca="false">IF((HO163*(1+HO$5/Setup!$C$36)+IF($V164=48,N($F164),0))-DS164-FQ164&lt;0.005,0,(HO163*(1+HO$5/Setup!$C$36)+IF($V164=48,N($F164),0))-DS164-FQ164)</f>
        <v>0</v>
      </c>
      <c r="HP164" s="48" t="n">
        <f aca="false">IF((HP163*(1+HP$5/Setup!$C$36)+IF($V164=49,N($F164),0))-DT164-FR164&lt;0.005,0,(HP163*(1+HP$5/Setup!$C$36)+IF($V164=49,N($F164),0))-DT164-FR164)</f>
        <v>0</v>
      </c>
      <c r="HQ164" s="48" t="n">
        <f aca="false">IF((HQ163*(1+HQ$5/Setup!$C$36)+IF($V164=50,N($F164),0))-DU164-FS164&lt;0.005,0,(HQ163*(1+HQ$5/Setup!$C$36)+IF($V164=50,N($F164),0))-DU164-FS164)</f>
        <v>0</v>
      </c>
    </row>
    <row r="165" customFormat="false" ht="15" hidden="false" customHeight="false" outlineLevel="0" collapsed="false">
      <c r="A165" s="44" t="n">
        <v>157</v>
      </c>
      <c r="B165" s="45" t="n">
        <f aca="false">IF(Setup!$C$7="Every month",EDATE(Setup!$C$8,($A165-1)),IF(Setup!$C$7="Twice a month",DATE(YEAR(Setup!$C$8),MONTH(Setup!$C$8)+INT((($A165-1)+Setup!$C$41)/2),MIN(IF(MOD(($A165-1)+Setup!$C$41,2)=0,Setup!$C$39,Setup!$C$40),DAY(EOMONTH(DATE(YEAR(Setup!$C$8),MONTH(Setup!$C$8)+INT((($A165-1)+Setup!$C$41)/2),1),0)))),Setup!$C$8+($A165-1)*IF(Setup!$C$7="Every week",7,14)))</f>
        <v>48509</v>
      </c>
      <c r="C165" s="45" t="n">
        <f aca="false">IF(Setup!$C$7="Every month",EDATE(Setup!$C$8,$A165),IF(Setup!$C$7="Twice a month",DATE(YEAR(Setup!$C$8),MONTH(Setup!$C$8)+INT(($A165+Setup!$C$41)/2),MIN(IF(MOD($A165+Setup!$C$41,2)=0,Setup!$C$39,Setup!$C$40),DAY(EOMONTH(DATE(YEAR(Setup!$C$8),MONTH(Setup!$C$8)+INT(($A165+Setup!$C$41)/2),1),0)))),Setup!$C$8+$A165*IF(Setup!$C$7="Every week",7,14)))</f>
        <v>48523</v>
      </c>
      <c r="D165" s="46"/>
      <c r="E165" s="47"/>
      <c r="F165" s="47"/>
      <c r="G165" s="47"/>
      <c r="H165" s="47"/>
      <c r="I165" s="48" t="n">
        <f aca="false">N(Setup!$C$11)+N(E165)</f>
        <v>100</v>
      </c>
      <c r="J165" s="48" t="n">
        <f aca="false">MIN(Setup!$C$37,MAX(I165,0))</f>
        <v>9.23076923076923</v>
      </c>
      <c r="K165" s="48" t="n">
        <f aca="false">MIN(MAX(N(Setup!$C$14)-L164,0),MAX(I165-J165,0))</f>
        <v>0</v>
      </c>
      <c r="L165" s="48" t="n">
        <f aca="false">L164+K165-N(G165)</f>
        <v>500</v>
      </c>
      <c r="M165" s="48" t="n">
        <f aca="false">M164+J165-N(H165)</f>
        <v>1449.23076923077</v>
      </c>
      <c r="N165" s="48" t="n">
        <f aca="false">SUM(BX165:DU165)</f>
        <v>0</v>
      </c>
      <c r="O165" s="48" t="n">
        <f aca="false">SUM(Z165:BW165)-N165</f>
        <v>0</v>
      </c>
      <c r="P165" s="48" t="n">
        <f aca="false">MAX(I165-J165-K165,0)+O165</f>
        <v>90.7692307692308</v>
      </c>
      <c r="Q165" s="48" t="n">
        <f aca="false">SUM(DV165:FS165)</f>
        <v>0</v>
      </c>
      <c r="R165" s="49" t="n">
        <f aca="false">N165+J165+K165+Q165</f>
        <v>9.23076923076923</v>
      </c>
      <c r="S165" s="48" t="n">
        <f aca="false">T165-T164-N(F165)+N165+Q165</f>
        <v>0</v>
      </c>
      <c r="T165" s="49" t="n">
        <f aca="false">SUM(FT165:HQ165)</f>
        <v>0</v>
      </c>
      <c r="U165" s="44" t="str">
        <f aca="false">IF(T164&lt;0.005,"",INDEX(Helpers!$C$2:$C$51,IF(_xlfn.MINIFS($DV$6:$FS$6,DV165:FS165,"&gt;0.005")=0,V165,_xlfn.MINIFS($DV$6:$FS$6,DV165:FS165,"&gt;0.005"))))</f>
        <v/>
      </c>
      <c r="V165" s="44" t="n">
        <f aca="false">IF(_xlfn.MINIFS($FT$6:$HQ$6,FT164:HQ164,"&gt;0.005")=0,1,_xlfn.MINIFS($FT$6:$HQ$6,FT164:HQ164,"&gt;0.005"))</f>
        <v>1</v>
      </c>
      <c r="W165" s="44" t="n">
        <f aca="false">IF(AND(D165&lt;&gt;"Paid",T164&gt;0.005),1,0)</f>
        <v>0</v>
      </c>
      <c r="X165" s="48" t="n">
        <f aca="false">SUMPRODUCT(((Helpers!$G$2:$G$51*(1+(Helpers!$D$2:$D$51+0.000000001)/12)^(($B165-Setup!$C$8)/(365.25/12))-Helpers!$E$2:$E$51*((1+(Helpers!$D$2:$D$51+0.000000001)/12)^(($B165-Setup!$C$8)/(365.25/12))-1)/((Helpers!$D$2:$D$51+0.000000001)/12))&gt;0)*(Helpers!$G$2:$G$51*(1+(Helpers!$D$2:$D$51+0.000000001)/12)^(($B165-Setup!$C$8)/(365.25/12))-Helpers!$E$2:$E$51*((1+(Helpers!$D$2:$D$51+0.000000001)/12)^(($B165-Setup!$C$8)/(365.25/12))-1)/((Helpers!$D$2:$D$51+0.000000001)/12)))</f>
        <v>0</v>
      </c>
      <c r="Y165" s="48"/>
      <c r="Z165" s="48" t="n">
        <f aca="false">IF(OR(N(Z$5)=0,Z$6=""),0,Z$5*((DATE(YEAR($B165),MONTH($B165),MIN(Z$6,DAY(EOMONTH($B165,0))))&gt;=$B165)*(DATE(YEAR($B165),MONTH($B165),MIN(Z$6,DAY(EOMONTH($B165,0))))&lt;$C165)+(DATE(YEAR($B165),MONTH($B165)+1,MIN(Z$6,DAY(EOMONTH($B165,1))))&gt;=$B165)*(DATE(YEAR($B165),MONTH($B165)+1,MIN(Z$6,DAY(EOMONTH($B165,1))))&lt;$C165)))</f>
        <v>0</v>
      </c>
      <c r="AA165" s="48" t="n">
        <f aca="false">IF(OR(N(AA$5)=0,AA$6=""),0,AA$5*((DATE(YEAR($B165),MONTH($B165),MIN(AA$6,DAY(EOMONTH($B165,0))))&gt;=$B165)*(DATE(YEAR($B165),MONTH($B165),MIN(AA$6,DAY(EOMONTH($B165,0))))&lt;$C165)+(DATE(YEAR($B165),MONTH($B165)+1,MIN(AA$6,DAY(EOMONTH($B165,1))))&gt;=$B165)*(DATE(YEAR($B165),MONTH($B165)+1,MIN(AA$6,DAY(EOMONTH($B165,1))))&lt;$C165)))</f>
        <v>0</v>
      </c>
      <c r="AB165" s="48" t="n">
        <f aca="false">IF(OR(N(AB$5)=0,AB$6=""),0,AB$5*((DATE(YEAR($B165),MONTH($B165),MIN(AB$6,DAY(EOMONTH($B165,0))))&gt;=$B165)*(DATE(YEAR($B165),MONTH($B165),MIN(AB$6,DAY(EOMONTH($B165,0))))&lt;$C165)+(DATE(YEAR($B165),MONTH($B165)+1,MIN(AB$6,DAY(EOMONTH($B165,1))))&gt;=$B165)*(DATE(YEAR($B165),MONTH($B165)+1,MIN(AB$6,DAY(EOMONTH($B165,1))))&lt;$C165)))</f>
        <v>0</v>
      </c>
      <c r="AC165" s="48" t="n">
        <f aca="false">IF(OR(N(AC$5)=0,AC$6=""),0,AC$5*((DATE(YEAR($B165),MONTH($B165),MIN(AC$6,DAY(EOMONTH($B165,0))))&gt;=$B165)*(DATE(YEAR($B165),MONTH($B165),MIN(AC$6,DAY(EOMONTH($B165,0))))&lt;$C165)+(DATE(YEAR($B165),MONTH($B165)+1,MIN(AC$6,DAY(EOMONTH($B165,1))))&gt;=$B165)*(DATE(YEAR($B165),MONTH($B165)+1,MIN(AC$6,DAY(EOMONTH($B165,1))))&lt;$C165)))</f>
        <v>0</v>
      </c>
      <c r="AD165" s="48" t="n">
        <f aca="false">IF(OR(N(AD$5)=0,AD$6=""),0,AD$5*((DATE(YEAR($B165),MONTH($B165),MIN(AD$6,DAY(EOMONTH($B165,0))))&gt;=$B165)*(DATE(YEAR($B165),MONTH($B165),MIN(AD$6,DAY(EOMONTH($B165,0))))&lt;$C165)+(DATE(YEAR($B165),MONTH($B165)+1,MIN(AD$6,DAY(EOMONTH($B165,1))))&gt;=$B165)*(DATE(YEAR($B165),MONTH($B165)+1,MIN(AD$6,DAY(EOMONTH($B165,1))))&lt;$C165)))</f>
        <v>0</v>
      </c>
      <c r="AE165" s="48" t="n">
        <f aca="false">IF(OR(N(AE$5)=0,AE$6=""),0,AE$5*((DATE(YEAR($B165),MONTH($B165),MIN(AE$6,DAY(EOMONTH($B165,0))))&gt;=$B165)*(DATE(YEAR($B165),MONTH($B165),MIN(AE$6,DAY(EOMONTH($B165,0))))&lt;$C165)+(DATE(YEAR($B165),MONTH($B165)+1,MIN(AE$6,DAY(EOMONTH($B165,1))))&gt;=$B165)*(DATE(YEAR($B165),MONTH($B165)+1,MIN(AE$6,DAY(EOMONTH($B165,1))))&lt;$C165)))</f>
        <v>0</v>
      </c>
      <c r="AF165" s="48" t="n">
        <f aca="false">IF(OR(N(AF$5)=0,AF$6=""),0,AF$5*((DATE(YEAR($B165),MONTH($B165),MIN(AF$6,DAY(EOMONTH($B165,0))))&gt;=$B165)*(DATE(YEAR($B165),MONTH($B165),MIN(AF$6,DAY(EOMONTH($B165,0))))&lt;$C165)+(DATE(YEAR($B165),MONTH($B165)+1,MIN(AF$6,DAY(EOMONTH($B165,1))))&gt;=$B165)*(DATE(YEAR($B165),MONTH($B165)+1,MIN(AF$6,DAY(EOMONTH($B165,1))))&lt;$C165)))</f>
        <v>0</v>
      </c>
      <c r="AG165" s="48" t="n">
        <f aca="false">IF(OR(N(AG$5)=0,AG$6=""),0,AG$5*((DATE(YEAR($B165),MONTH($B165),MIN(AG$6,DAY(EOMONTH($B165,0))))&gt;=$B165)*(DATE(YEAR($B165),MONTH($B165),MIN(AG$6,DAY(EOMONTH($B165,0))))&lt;$C165)+(DATE(YEAR($B165),MONTH($B165)+1,MIN(AG$6,DAY(EOMONTH($B165,1))))&gt;=$B165)*(DATE(YEAR($B165),MONTH($B165)+1,MIN(AG$6,DAY(EOMONTH($B165,1))))&lt;$C165)))</f>
        <v>0</v>
      </c>
      <c r="AH165" s="48" t="n">
        <f aca="false">IF(OR(N(AH$5)=0,AH$6=""),0,AH$5*((DATE(YEAR($B165),MONTH($B165),MIN(AH$6,DAY(EOMONTH($B165,0))))&gt;=$B165)*(DATE(YEAR($B165),MONTH($B165),MIN(AH$6,DAY(EOMONTH($B165,0))))&lt;$C165)+(DATE(YEAR($B165),MONTH($B165)+1,MIN(AH$6,DAY(EOMONTH($B165,1))))&gt;=$B165)*(DATE(YEAR($B165),MONTH($B165)+1,MIN(AH$6,DAY(EOMONTH($B165,1))))&lt;$C165)))</f>
        <v>0</v>
      </c>
      <c r="AI165" s="48" t="n">
        <f aca="false">IF(OR(N(AI$5)=0,AI$6=""),0,AI$5*((DATE(YEAR($B165),MONTH($B165),MIN(AI$6,DAY(EOMONTH($B165,0))))&gt;=$B165)*(DATE(YEAR($B165),MONTH($B165),MIN(AI$6,DAY(EOMONTH($B165,0))))&lt;$C165)+(DATE(YEAR($B165),MONTH($B165)+1,MIN(AI$6,DAY(EOMONTH($B165,1))))&gt;=$B165)*(DATE(YEAR($B165),MONTH($B165)+1,MIN(AI$6,DAY(EOMONTH($B165,1))))&lt;$C165)))</f>
        <v>0</v>
      </c>
      <c r="AJ165" s="48" t="n">
        <f aca="false">IF(OR(N(AJ$5)=0,AJ$6=""),0,AJ$5*((DATE(YEAR($B165),MONTH($B165),MIN(AJ$6,DAY(EOMONTH($B165,0))))&gt;=$B165)*(DATE(YEAR($B165),MONTH($B165),MIN(AJ$6,DAY(EOMONTH($B165,0))))&lt;$C165)+(DATE(YEAR($B165),MONTH($B165)+1,MIN(AJ$6,DAY(EOMONTH($B165,1))))&gt;=$B165)*(DATE(YEAR($B165),MONTH($B165)+1,MIN(AJ$6,DAY(EOMONTH($B165,1))))&lt;$C165)))</f>
        <v>0</v>
      </c>
      <c r="AK165" s="48" t="n">
        <f aca="false">IF(OR(N(AK$5)=0,AK$6=""),0,AK$5*((DATE(YEAR($B165),MONTH($B165),MIN(AK$6,DAY(EOMONTH($B165,0))))&gt;=$B165)*(DATE(YEAR($B165),MONTH($B165),MIN(AK$6,DAY(EOMONTH($B165,0))))&lt;$C165)+(DATE(YEAR($B165),MONTH($B165)+1,MIN(AK$6,DAY(EOMONTH($B165,1))))&gt;=$B165)*(DATE(YEAR($B165),MONTH($B165)+1,MIN(AK$6,DAY(EOMONTH($B165,1))))&lt;$C165)))</f>
        <v>0</v>
      </c>
      <c r="AL165" s="48" t="n">
        <f aca="false">IF(OR(N(AL$5)=0,AL$6=""),0,AL$5*((DATE(YEAR($B165),MONTH($B165),MIN(AL$6,DAY(EOMONTH($B165,0))))&gt;=$B165)*(DATE(YEAR($B165),MONTH($B165),MIN(AL$6,DAY(EOMONTH($B165,0))))&lt;$C165)+(DATE(YEAR($B165),MONTH($B165)+1,MIN(AL$6,DAY(EOMONTH($B165,1))))&gt;=$B165)*(DATE(YEAR($B165),MONTH($B165)+1,MIN(AL$6,DAY(EOMONTH($B165,1))))&lt;$C165)))</f>
        <v>0</v>
      </c>
      <c r="AM165" s="48" t="n">
        <f aca="false">IF(OR(N(AM$5)=0,AM$6=""),0,AM$5*((DATE(YEAR($B165),MONTH($B165),MIN(AM$6,DAY(EOMONTH($B165,0))))&gt;=$B165)*(DATE(YEAR($B165),MONTH($B165),MIN(AM$6,DAY(EOMONTH($B165,0))))&lt;$C165)+(DATE(YEAR($B165),MONTH($B165)+1,MIN(AM$6,DAY(EOMONTH($B165,1))))&gt;=$B165)*(DATE(YEAR($B165),MONTH($B165)+1,MIN(AM$6,DAY(EOMONTH($B165,1))))&lt;$C165)))</f>
        <v>0</v>
      </c>
      <c r="AN165" s="48" t="n">
        <f aca="false">IF(OR(N(AN$5)=0,AN$6=""),0,AN$5*((DATE(YEAR($B165),MONTH($B165),MIN(AN$6,DAY(EOMONTH($B165,0))))&gt;=$B165)*(DATE(YEAR($B165),MONTH($B165),MIN(AN$6,DAY(EOMONTH($B165,0))))&lt;$C165)+(DATE(YEAR($B165),MONTH($B165)+1,MIN(AN$6,DAY(EOMONTH($B165,1))))&gt;=$B165)*(DATE(YEAR($B165),MONTH($B165)+1,MIN(AN$6,DAY(EOMONTH($B165,1))))&lt;$C165)))</f>
        <v>0</v>
      </c>
      <c r="AO165" s="48" t="n">
        <f aca="false">IF(OR(N(AO$5)=0,AO$6=""),0,AO$5*((DATE(YEAR($B165),MONTH($B165),MIN(AO$6,DAY(EOMONTH($B165,0))))&gt;=$B165)*(DATE(YEAR($B165),MONTH($B165),MIN(AO$6,DAY(EOMONTH($B165,0))))&lt;$C165)+(DATE(YEAR($B165),MONTH($B165)+1,MIN(AO$6,DAY(EOMONTH($B165,1))))&gt;=$B165)*(DATE(YEAR($B165),MONTH($B165)+1,MIN(AO$6,DAY(EOMONTH($B165,1))))&lt;$C165)))</f>
        <v>0</v>
      </c>
      <c r="AP165" s="48" t="n">
        <f aca="false">IF(OR(N(AP$5)=0,AP$6=""),0,AP$5*((DATE(YEAR($B165),MONTH($B165),MIN(AP$6,DAY(EOMONTH($B165,0))))&gt;=$B165)*(DATE(YEAR($B165),MONTH($B165),MIN(AP$6,DAY(EOMONTH($B165,0))))&lt;$C165)+(DATE(YEAR($B165),MONTH($B165)+1,MIN(AP$6,DAY(EOMONTH($B165,1))))&gt;=$B165)*(DATE(YEAR($B165),MONTH($B165)+1,MIN(AP$6,DAY(EOMONTH($B165,1))))&lt;$C165)))</f>
        <v>0</v>
      </c>
      <c r="AQ165" s="48" t="n">
        <f aca="false">IF(OR(N(AQ$5)=0,AQ$6=""),0,AQ$5*((DATE(YEAR($B165),MONTH($B165),MIN(AQ$6,DAY(EOMONTH($B165,0))))&gt;=$B165)*(DATE(YEAR($B165),MONTH($B165),MIN(AQ$6,DAY(EOMONTH($B165,0))))&lt;$C165)+(DATE(YEAR($B165),MONTH($B165)+1,MIN(AQ$6,DAY(EOMONTH($B165,1))))&gt;=$B165)*(DATE(YEAR($B165),MONTH($B165)+1,MIN(AQ$6,DAY(EOMONTH($B165,1))))&lt;$C165)))</f>
        <v>0</v>
      </c>
      <c r="AR165" s="48" t="n">
        <f aca="false">IF(OR(N(AR$5)=0,AR$6=""),0,AR$5*((DATE(YEAR($B165),MONTH($B165),MIN(AR$6,DAY(EOMONTH($B165,0))))&gt;=$B165)*(DATE(YEAR($B165),MONTH($B165),MIN(AR$6,DAY(EOMONTH($B165,0))))&lt;$C165)+(DATE(YEAR($B165),MONTH($B165)+1,MIN(AR$6,DAY(EOMONTH($B165,1))))&gt;=$B165)*(DATE(YEAR($B165),MONTH($B165)+1,MIN(AR$6,DAY(EOMONTH($B165,1))))&lt;$C165)))</f>
        <v>0</v>
      </c>
      <c r="AS165" s="48" t="n">
        <f aca="false">IF(OR(N(AS$5)=0,AS$6=""),0,AS$5*((DATE(YEAR($B165),MONTH($B165),MIN(AS$6,DAY(EOMONTH($B165,0))))&gt;=$B165)*(DATE(YEAR($B165),MONTH($B165),MIN(AS$6,DAY(EOMONTH($B165,0))))&lt;$C165)+(DATE(YEAR($B165),MONTH($B165)+1,MIN(AS$6,DAY(EOMONTH($B165,1))))&gt;=$B165)*(DATE(YEAR($B165),MONTH($B165)+1,MIN(AS$6,DAY(EOMONTH($B165,1))))&lt;$C165)))</f>
        <v>0</v>
      </c>
      <c r="AT165" s="48" t="n">
        <f aca="false">IF(OR(N(AT$5)=0,AT$6=""),0,AT$5*((DATE(YEAR($B165),MONTH($B165),MIN(AT$6,DAY(EOMONTH($B165,0))))&gt;=$B165)*(DATE(YEAR($B165),MONTH($B165),MIN(AT$6,DAY(EOMONTH($B165,0))))&lt;$C165)+(DATE(YEAR($B165),MONTH($B165)+1,MIN(AT$6,DAY(EOMONTH($B165,1))))&gt;=$B165)*(DATE(YEAR($B165),MONTH($B165)+1,MIN(AT$6,DAY(EOMONTH($B165,1))))&lt;$C165)))</f>
        <v>0</v>
      </c>
      <c r="AU165" s="48" t="n">
        <f aca="false">IF(OR(N(AU$5)=0,AU$6=""),0,AU$5*((DATE(YEAR($B165),MONTH($B165),MIN(AU$6,DAY(EOMONTH($B165,0))))&gt;=$B165)*(DATE(YEAR($B165),MONTH($B165),MIN(AU$6,DAY(EOMONTH($B165,0))))&lt;$C165)+(DATE(YEAR($B165),MONTH($B165)+1,MIN(AU$6,DAY(EOMONTH($B165,1))))&gt;=$B165)*(DATE(YEAR($B165),MONTH($B165)+1,MIN(AU$6,DAY(EOMONTH($B165,1))))&lt;$C165)))</f>
        <v>0</v>
      </c>
      <c r="AV165" s="48" t="n">
        <f aca="false">IF(OR(N(AV$5)=0,AV$6=""),0,AV$5*((DATE(YEAR($B165),MONTH($B165),MIN(AV$6,DAY(EOMONTH($B165,0))))&gt;=$B165)*(DATE(YEAR($B165),MONTH($B165),MIN(AV$6,DAY(EOMONTH($B165,0))))&lt;$C165)+(DATE(YEAR($B165),MONTH($B165)+1,MIN(AV$6,DAY(EOMONTH($B165,1))))&gt;=$B165)*(DATE(YEAR($B165),MONTH($B165)+1,MIN(AV$6,DAY(EOMONTH($B165,1))))&lt;$C165)))</f>
        <v>0</v>
      </c>
      <c r="AW165" s="48" t="n">
        <f aca="false">IF(OR(N(AW$5)=0,AW$6=""),0,AW$5*((DATE(YEAR($B165),MONTH($B165),MIN(AW$6,DAY(EOMONTH($B165,0))))&gt;=$B165)*(DATE(YEAR($B165),MONTH($B165),MIN(AW$6,DAY(EOMONTH($B165,0))))&lt;$C165)+(DATE(YEAR($B165),MONTH($B165)+1,MIN(AW$6,DAY(EOMONTH($B165,1))))&gt;=$B165)*(DATE(YEAR($B165),MONTH($B165)+1,MIN(AW$6,DAY(EOMONTH($B165,1))))&lt;$C165)))</f>
        <v>0</v>
      </c>
      <c r="AX165" s="48" t="n">
        <f aca="false">IF(OR(N(AX$5)=0,AX$6=""),0,AX$5*((DATE(YEAR($B165),MONTH($B165),MIN(AX$6,DAY(EOMONTH($B165,0))))&gt;=$B165)*(DATE(YEAR($B165),MONTH($B165),MIN(AX$6,DAY(EOMONTH($B165,0))))&lt;$C165)+(DATE(YEAR($B165),MONTH($B165)+1,MIN(AX$6,DAY(EOMONTH($B165,1))))&gt;=$B165)*(DATE(YEAR($B165),MONTH($B165)+1,MIN(AX$6,DAY(EOMONTH($B165,1))))&lt;$C165)))</f>
        <v>0</v>
      </c>
      <c r="AY165" s="48" t="n">
        <f aca="false">IF(OR(N(AY$5)=0,AY$6=""),0,AY$5*((DATE(YEAR($B165),MONTH($B165),MIN(AY$6,DAY(EOMONTH($B165,0))))&gt;=$B165)*(DATE(YEAR($B165),MONTH($B165),MIN(AY$6,DAY(EOMONTH($B165,0))))&lt;$C165)+(DATE(YEAR($B165),MONTH($B165)+1,MIN(AY$6,DAY(EOMONTH($B165,1))))&gt;=$B165)*(DATE(YEAR($B165),MONTH($B165)+1,MIN(AY$6,DAY(EOMONTH($B165,1))))&lt;$C165)))</f>
        <v>0</v>
      </c>
      <c r="AZ165" s="48" t="n">
        <f aca="false">IF(OR(N(AZ$5)=0,AZ$6=""),0,AZ$5*((DATE(YEAR($B165),MONTH($B165),MIN(AZ$6,DAY(EOMONTH($B165,0))))&gt;=$B165)*(DATE(YEAR($B165),MONTH($B165),MIN(AZ$6,DAY(EOMONTH($B165,0))))&lt;$C165)+(DATE(YEAR($B165),MONTH($B165)+1,MIN(AZ$6,DAY(EOMONTH($B165,1))))&gt;=$B165)*(DATE(YEAR($B165),MONTH($B165)+1,MIN(AZ$6,DAY(EOMONTH($B165,1))))&lt;$C165)))</f>
        <v>0</v>
      </c>
      <c r="BA165" s="48" t="n">
        <f aca="false">IF(OR(N(BA$5)=0,BA$6=""),0,BA$5*((DATE(YEAR($B165),MONTH($B165),MIN(BA$6,DAY(EOMONTH($B165,0))))&gt;=$B165)*(DATE(YEAR($B165),MONTH($B165),MIN(BA$6,DAY(EOMONTH($B165,0))))&lt;$C165)+(DATE(YEAR($B165),MONTH($B165)+1,MIN(BA$6,DAY(EOMONTH($B165,1))))&gt;=$B165)*(DATE(YEAR($B165),MONTH($B165)+1,MIN(BA$6,DAY(EOMONTH($B165,1))))&lt;$C165)))</f>
        <v>0</v>
      </c>
      <c r="BB165" s="48" t="n">
        <f aca="false">IF(OR(N(BB$5)=0,BB$6=""),0,BB$5*((DATE(YEAR($B165),MONTH($B165),MIN(BB$6,DAY(EOMONTH($B165,0))))&gt;=$B165)*(DATE(YEAR($B165),MONTH($B165),MIN(BB$6,DAY(EOMONTH($B165,0))))&lt;$C165)+(DATE(YEAR($B165),MONTH($B165)+1,MIN(BB$6,DAY(EOMONTH($B165,1))))&gt;=$B165)*(DATE(YEAR($B165),MONTH($B165)+1,MIN(BB$6,DAY(EOMONTH($B165,1))))&lt;$C165)))</f>
        <v>0</v>
      </c>
      <c r="BC165" s="48" t="n">
        <f aca="false">IF(OR(N(BC$5)=0,BC$6=""),0,BC$5*((DATE(YEAR($B165),MONTH($B165),MIN(BC$6,DAY(EOMONTH($B165,0))))&gt;=$B165)*(DATE(YEAR($B165),MONTH($B165),MIN(BC$6,DAY(EOMONTH($B165,0))))&lt;$C165)+(DATE(YEAR($B165),MONTH($B165)+1,MIN(BC$6,DAY(EOMONTH($B165,1))))&gt;=$B165)*(DATE(YEAR($B165),MONTH($B165)+1,MIN(BC$6,DAY(EOMONTH($B165,1))))&lt;$C165)))</f>
        <v>0</v>
      </c>
      <c r="BD165" s="48" t="n">
        <f aca="false">IF(OR(N(BD$5)=0,BD$6=""),0,BD$5*((DATE(YEAR($B165),MONTH($B165),MIN(BD$6,DAY(EOMONTH($B165,0))))&gt;=$B165)*(DATE(YEAR($B165),MONTH($B165),MIN(BD$6,DAY(EOMONTH($B165,0))))&lt;$C165)+(DATE(YEAR($B165),MONTH($B165)+1,MIN(BD$6,DAY(EOMONTH($B165,1))))&gt;=$B165)*(DATE(YEAR($B165),MONTH($B165)+1,MIN(BD$6,DAY(EOMONTH($B165,1))))&lt;$C165)))</f>
        <v>0</v>
      </c>
      <c r="BE165" s="48" t="n">
        <f aca="false">IF(OR(N(BE$5)=0,BE$6=""),0,BE$5*((DATE(YEAR($B165),MONTH($B165),MIN(BE$6,DAY(EOMONTH($B165,0))))&gt;=$B165)*(DATE(YEAR($B165),MONTH($B165),MIN(BE$6,DAY(EOMONTH($B165,0))))&lt;$C165)+(DATE(YEAR($B165),MONTH($B165)+1,MIN(BE$6,DAY(EOMONTH($B165,1))))&gt;=$B165)*(DATE(YEAR($B165),MONTH($B165)+1,MIN(BE$6,DAY(EOMONTH($B165,1))))&lt;$C165)))</f>
        <v>0</v>
      </c>
      <c r="BF165" s="48" t="n">
        <f aca="false">IF(OR(N(BF$5)=0,BF$6=""),0,BF$5*((DATE(YEAR($B165),MONTH($B165),MIN(BF$6,DAY(EOMONTH($B165,0))))&gt;=$B165)*(DATE(YEAR($B165),MONTH($B165),MIN(BF$6,DAY(EOMONTH($B165,0))))&lt;$C165)+(DATE(YEAR($B165),MONTH($B165)+1,MIN(BF$6,DAY(EOMONTH($B165,1))))&gt;=$B165)*(DATE(YEAR($B165),MONTH($B165)+1,MIN(BF$6,DAY(EOMONTH($B165,1))))&lt;$C165)))</f>
        <v>0</v>
      </c>
      <c r="BG165" s="48" t="n">
        <f aca="false">IF(OR(N(BG$5)=0,BG$6=""),0,BG$5*((DATE(YEAR($B165),MONTH($B165),MIN(BG$6,DAY(EOMONTH($B165,0))))&gt;=$B165)*(DATE(YEAR($B165),MONTH($B165),MIN(BG$6,DAY(EOMONTH($B165,0))))&lt;$C165)+(DATE(YEAR($B165),MONTH($B165)+1,MIN(BG$6,DAY(EOMONTH($B165,1))))&gt;=$B165)*(DATE(YEAR($B165),MONTH($B165)+1,MIN(BG$6,DAY(EOMONTH($B165,1))))&lt;$C165)))</f>
        <v>0</v>
      </c>
      <c r="BH165" s="48" t="n">
        <f aca="false">IF(OR(N(BH$5)=0,BH$6=""),0,BH$5*((DATE(YEAR($B165),MONTH($B165),MIN(BH$6,DAY(EOMONTH($B165,0))))&gt;=$B165)*(DATE(YEAR($B165),MONTH($B165),MIN(BH$6,DAY(EOMONTH($B165,0))))&lt;$C165)+(DATE(YEAR($B165),MONTH($B165)+1,MIN(BH$6,DAY(EOMONTH($B165,1))))&gt;=$B165)*(DATE(YEAR($B165),MONTH($B165)+1,MIN(BH$6,DAY(EOMONTH($B165,1))))&lt;$C165)))</f>
        <v>0</v>
      </c>
      <c r="BI165" s="48" t="n">
        <f aca="false">IF(OR(N(BI$5)=0,BI$6=""),0,BI$5*((DATE(YEAR($B165),MONTH($B165),MIN(BI$6,DAY(EOMONTH($B165,0))))&gt;=$B165)*(DATE(YEAR($B165),MONTH($B165),MIN(BI$6,DAY(EOMONTH($B165,0))))&lt;$C165)+(DATE(YEAR($B165),MONTH($B165)+1,MIN(BI$6,DAY(EOMONTH($B165,1))))&gt;=$B165)*(DATE(YEAR($B165),MONTH($B165)+1,MIN(BI$6,DAY(EOMONTH($B165,1))))&lt;$C165)))</f>
        <v>0</v>
      </c>
      <c r="BJ165" s="48" t="n">
        <f aca="false">IF(OR(N(BJ$5)=0,BJ$6=""),0,BJ$5*((DATE(YEAR($B165),MONTH($B165),MIN(BJ$6,DAY(EOMONTH($B165,0))))&gt;=$B165)*(DATE(YEAR($B165),MONTH($B165),MIN(BJ$6,DAY(EOMONTH($B165,0))))&lt;$C165)+(DATE(YEAR($B165),MONTH($B165)+1,MIN(BJ$6,DAY(EOMONTH($B165,1))))&gt;=$B165)*(DATE(YEAR($B165),MONTH($B165)+1,MIN(BJ$6,DAY(EOMONTH($B165,1))))&lt;$C165)))</f>
        <v>0</v>
      </c>
      <c r="BK165" s="48" t="n">
        <f aca="false">IF(OR(N(BK$5)=0,BK$6=""),0,BK$5*((DATE(YEAR($B165),MONTH($B165),MIN(BK$6,DAY(EOMONTH($B165,0))))&gt;=$B165)*(DATE(YEAR($B165),MONTH($B165),MIN(BK$6,DAY(EOMONTH($B165,0))))&lt;$C165)+(DATE(YEAR($B165),MONTH($B165)+1,MIN(BK$6,DAY(EOMONTH($B165,1))))&gt;=$B165)*(DATE(YEAR($B165),MONTH($B165)+1,MIN(BK$6,DAY(EOMONTH($B165,1))))&lt;$C165)))</f>
        <v>0</v>
      </c>
      <c r="BL165" s="48" t="n">
        <f aca="false">IF(OR(N(BL$5)=0,BL$6=""),0,BL$5*((DATE(YEAR($B165),MONTH($B165),MIN(BL$6,DAY(EOMONTH($B165,0))))&gt;=$B165)*(DATE(YEAR($B165),MONTH($B165),MIN(BL$6,DAY(EOMONTH($B165,0))))&lt;$C165)+(DATE(YEAR($B165),MONTH($B165)+1,MIN(BL$6,DAY(EOMONTH($B165,1))))&gt;=$B165)*(DATE(YEAR($B165),MONTH($B165)+1,MIN(BL$6,DAY(EOMONTH($B165,1))))&lt;$C165)))</f>
        <v>0</v>
      </c>
      <c r="BM165" s="48" t="n">
        <f aca="false">IF(OR(N(BM$5)=0,BM$6=""),0,BM$5*((DATE(YEAR($B165),MONTH($B165),MIN(BM$6,DAY(EOMONTH($B165,0))))&gt;=$B165)*(DATE(YEAR($B165),MONTH($B165),MIN(BM$6,DAY(EOMONTH($B165,0))))&lt;$C165)+(DATE(YEAR($B165),MONTH($B165)+1,MIN(BM$6,DAY(EOMONTH($B165,1))))&gt;=$B165)*(DATE(YEAR($B165),MONTH($B165)+1,MIN(BM$6,DAY(EOMONTH($B165,1))))&lt;$C165)))</f>
        <v>0</v>
      </c>
      <c r="BN165" s="48" t="n">
        <f aca="false">IF(OR(N(BN$5)=0,BN$6=""),0,BN$5*((DATE(YEAR($B165),MONTH($B165),MIN(BN$6,DAY(EOMONTH($B165,0))))&gt;=$B165)*(DATE(YEAR($B165),MONTH($B165),MIN(BN$6,DAY(EOMONTH($B165,0))))&lt;$C165)+(DATE(YEAR($B165),MONTH($B165)+1,MIN(BN$6,DAY(EOMONTH($B165,1))))&gt;=$B165)*(DATE(YEAR($B165),MONTH($B165)+1,MIN(BN$6,DAY(EOMONTH($B165,1))))&lt;$C165)))</f>
        <v>0</v>
      </c>
      <c r="BO165" s="48" t="n">
        <f aca="false">IF(OR(N(BO$5)=0,BO$6=""),0,BO$5*((DATE(YEAR($B165),MONTH($B165),MIN(BO$6,DAY(EOMONTH($B165,0))))&gt;=$B165)*(DATE(YEAR($B165),MONTH($B165),MIN(BO$6,DAY(EOMONTH($B165,0))))&lt;$C165)+(DATE(YEAR($B165),MONTH($B165)+1,MIN(BO$6,DAY(EOMONTH($B165,1))))&gt;=$B165)*(DATE(YEAR($B165),MONTH($B165)+1,MIN(BO$6,DAY(EOMONTH($B165,1))))&lt;$C165)))</f>
        <v>0</v>
      </c>
      <c r="BP165" s="48" t="n">
        <f aca="false">IF(OR(N(BP$5)=0,BP$6=""),0,BP$5*((DATE(YEAR($B165),MONTH($B165),MIN(BP$6,DAY(EOMONTH($B165,0))))&gt;=$B165)*(DATE(YEAR($B165),MONTH($B165),MIN(BP$6,DAY(EOMONTH($B165,0))))&lt;$C165)+(DATE(YEAR($B165),MONTH($B165)+1,MIN(BP$6,DAY(EOMONTH($B165,1))))&gt;=$B165)*(DATE(YEAR($B165),MONTH($B165)+1,MIN(BP$6,DAY(EOMONTH($B165,1))))&lt;$C165)))</f>
        <v>0</v>
      </c>
      <c r="BQ165" s="48" t="n">
        <f aca="false">IF(OR(N(BQ$5)=0,BQ$6=""),0,BQ$5*((DATE(YEAR($B165),MONTH($B165),MIN(BQ$6,DAY(EOMONTH($B165,0))))&gt;=$B165)*(DATE(YEAR($B165),MONTH($B165),MIN(BQ$6,DAY(EOMONTH($B165,0))))&lt;$C165)+(DATE(YEAR($B165),MONTH($B165)+1,MIN(BQ$6,DAY(EOMONTH($B165,1))))&gt;=$B165)*(DATE(YEAR($B165),MONTH($B165)+1,MIN(BQ$6,DAY(EOMONTH($B165,1))))&lt;$C165)))</f>
        <v>0</v>
      </c>
      <c r="BR165" s="48" t="n">
        <f aca="false">IF(OR(N(BR$5)=0,BR$6=""),0,BR$5*((DATE(YEAR($B165),MONTH($B165),MIN(BR$6,DAY(EOMONTH($B165,0))))&gt;=$B165)*(DATE(YEAR($B165),MONTH($B165),MIN(BR$6,DAY(EOMONTH($B165,0))))&lt;$C165)+(DATE(YEAR($B165),MONTH($B165)+1,MIN(BR$6,DAY(EOMONTH($B165,1))))&gt;=$B165)*(DATE(YEAR($B165),MONTH($B165)+1,MIN(BR$6,DAY(EOMONTH($B165,1))))&lt;$C165)))</f>
        <v>0</v>
      </c>
      <c r="BS165" s="48" t="n">
        <f aca="false">IF(OR(N(BS$5)=0,BS$6=""),0,BS$5*((DATE(YEAR($B165),MONTH($B165),MIN(BS$6,DAY(EOMONTH($B165,0))))&gt;=$B165)*(DATE(YEAR($B165),MONTH($B165),MIN(BS$6,DAY(EOMONTH($B165,0))))&lt;$C165)+(DATE(YEAR($B165),MONTH($B165)+1,MIN(BS$6,DAY(EOMONTH($B165,1))))&gt;=$B165)*(DATE(YEAR($B165),MONTH($B165)+1,MIN(BS$6,DAY(EOMONTH($B165,1))))&lt;$C165)))</f>
        <v>0</v>
      </c>
      <c r="BT165" s="48" t="n">
        <f aca="false">IF(OR(N(BT$5)=0,BT$6=""),0,BT$5*((DATE(YEAR($B165),MONTH($B165),MIN(BT$6,DAY(EOMONTH($B165,0))))&gt;=$B165)*(DATE(YEAR($B165),MONTH($B165),MIN(BT$6,DAY(EOMONTH($B165,0))))&lt;$C165)+(DATE(YEAR($B165),MONTH($B165)+1,MIN(BT$6,DAY(EOMONTH($B165,1))))&gt;=$B165)*(DATE(YEAR($B165),MONTH($B165)+1,MIN(BT$6,DAY(EOMONTH($B165,1))))&lt;$C165)))</f>
        <v>0</v>
      </c>
      <c r="BU165" s="48" t="n">
        <f aca="false">IF(OR(N(BU$5)=0,BU$6=""),0,BU$5*((DATE(YEAR($B165),MONTH($B165),MIN(BU$6,DAY(EOMONTH($B165,0))))&gt;=$B165)*(DATE(YEAR($B165),MONTH($B165),MIN(BU$6,DAY(EOMONTH($B165,0))))&lt;$C165)+(DATE(YEAR($B165),MONTH($B165)+1,MIN(BU$6,DAY(EOMONTH($B165,1))))&gt;=$B165)*(DATE(YEAR($B165),MONTH($B165)+1,MIN(BU$6,DAY(EOMONTH($B165,1))))&lt;$C165)))</f>
        <v>0</v>
      </c>
      <c r="BV165" s="48" t="n">
        <f aca="false">IF(OR(N(BV$5)=0,BV$6=""),0,BV$5*((DATE(YEAR($B165),MONTH($B165),MIN(BV$6,DAY(EOMONTH($B165,0))))&gt;=$B165)*(DATE(YEAR($B165),MONTH($B165),MIN(BV$6,DAY(EOMONTH($B165,0))))&lt;$C165)+(DATE(YEAR($B165),MONTH($B165)+1,MIN(BV$6,DAY(EOMONTH($B165,1))))&gt;=$B165)*(DATE(YEAR($B165),MONTH($B165)+1,MIN(BV$6,DAY(EOMONTH($B165,1))))&lt;$C165)))</f>
        <v>0</v>
      </c>
      <c r="BW165" s="48" t="n">
        <f aca="false">IF(OR(N(BW$5)=0,BW$6=""),0,BW$5*((DATE(YEAR($B165),MONTH($B165),MIN(BW$6,DAY(EOMONTH($B165,0))))&gt;=$B165)*(DATE(YEAR($B165),MONTH($B165),MIN(BW$6,DAY(EOMONTH($B165,0))))&lt;$C165)+(DATE(YEAR($B165),MONTH($B165)+1,MIN(BW$6,DAY(EOMONTH($B165,1))))&gt;=$B165)*(DATE(YEAR($B165),MONTH($B165)+1,MIN(BW$6,DAY(EOMONTH($B165,1))))&lt;$C165)))</f>
        <v>0</v>
      </c>
      <c r="BX165" s="48" t="n">
        <f aca="false">MIN(Z165,(FT164*(1+FT$5/Setup!$C$36)+IF($V165=1,N($F165),0)))</f>
        <v>0</v>
      </c>
      <c r="BY165" s="48" t="n">
        <f aca="false">MIN(AA165,(FU164*(1+FU$5/Setup!$C$36)+IF($V165=2,N($F165),0)))</f>
        <v>0</v>
      </c>
      <c r="BZ165" s="48" t="n">
        <f aca="false">MIN(AB165,(FV164*(1+FV$5/Setup!$C$36)+IF($V165=3,N($F165),0)))</f>
        <v>0</v>
      </c>
      <c r="CA165" s="48" t="n">
        <f aca="false">MIN(AC165,(FW164*(1+FW$5/Setup!$C$36)+IF($V165=4,N($F165),0)))</f>
        <v>0</v>
      </c>
      <c r="CB165" s="48" t="n">
        <f aca="false">MIN(AD165,(FX164*(1+FX$5/Setup!$C$36)+IF($V165=5,N($F165),0)))</f>
        <v>0</v>
      </c>
      <c r="CC165" s="48" t="n">
        <f aca="false">MIN(AE165,(FY164*(1+FY$5/Setup!$C$36)+IF($V165=6,N($F165),0)))</f>
        <v>0</v>
      </c>
      <c r="CD165" s="48" t="n">
        <f aca="false">MIN(AF165,(FZ164*(1+FZ$5/Setup!$C$36)+IF($V165=7,N($F165),0)))</f>
        <v>0</v>
      </c>
      <c r="CE165" s="48" t="n">
        <f aca="false">MIN(AG165,(GA164*(1+GA$5/Setup!$C$36)+IF($V165=8,N($F165),0)))</f>
        <v>0</v>
      </c>
      <c r="CF165" s="48" t="n">
        <f aca="false">MIN(AH165,(GB164*(1+GB$5/Setup!$C$36)+IF($V165=9,N($F165),0)))</f>
        <v>0</v>
      </c>
      <c r="CG165" s="48" t="n">
        <f aca="false">MIN(AI165,(GC164*(1+GC$5/Setup!$C$36)+IF($V165=10,N($F165),0)))</f>
        <v>0</v>
      </c>
      <c r="CH165" s="48" t="n">
        <f aca="false">MIN(AJ165,(GD164*(1+GD$5/Setup!$C$36)+IF($V165=11,N($F165),0)))</f>
        <v>0</v>
      </c>
      <c r="CI165" s="48" t="n">
        <f aca="false">MIN(AK165,(GE164*(1+GE$5/Setup!$C$36)+IF($V165=12,N($F165),0)))</f>
        <v>0</v>
      </c>
      <c r="CJ165" s="48" t="n">
        <f aca="false">MIN(AL165,(GF164*(1+GF$5/Setup!$C$36)+IF($V165=13,N($F165),0)))</f>
        <v>0</v>
      </c>
      <c r="CK165" s="48" t="n">
        <f aca="false">MIN(AM165,(GG164*(1+GG$5/Setup!$C$36)+IF($V165=14,N($F165),0)))</f>
        <v>0</v>
      </c>
      <c r="CL165" s="48" t="n">
        <f aca="false">MIN(AN165,(GH164*(1+GH$5/Setup!$C$36)+IF($V165=15,N($F165),0)))</f>
        <v>0</v>
      </c>
      <c r="CM165" s="48" t="n">
        <f aca="false">MIN(AO165,(GI164*(1+GI$5/Setup!$C$36)+IF($V165=16,N($F165),0)))</f>
        <v>0</v>
      </c>
      <c r="CN165" s="48" t="n">
        <f aca="false">MIN(AP165,(GJ164*(1+GJ$5/Setup!$C$36)+IF($V165=17,N($F165),0)))</f>
        <v>0</v>
      </c>
      <c r="CO165" s="48" t="n">
        <f aca="false">MIN(AQ165,(GK164*(1+GK$5/Setup!$C$36)+IF($V165=18,N($F165),0)))</f>
        <v>0</v>
      </c>
      <c r="CP165" s="48" t="n">
        <f aca="false">MIN(AR165,(GL164*(1+GL$5/Setup!$C$36)+IF($V165=19,N($F165),0)))</f>
        <v>0</v>
      </c>
      <c r="CQ165" s="48" t="n">
        <f aca="false">MIN(AS165,(GM164*(1+GM$5/Setup!$C$36)+IF($V165=20,N($F165),0)))</f>
        <v>0</v>
      </c>
      <c r="CR165" s="48" t="n">
        <f aca="false">MIN(AT165,(GN164*(1+GN$5/Setup!$C$36)+IF($V165=21,N($F165),0)))</f>
        <v>0</v>
      </c>
      <c r="CS165" s="48" t="n">
        <f aca="false">MIN(AU165,(GO164*(1+GO$5/Setup!$C$36)+IF($V165=22,N($F165),0)))</f>
        <v>0</v>
      </c>
      <c r="CT165" s="48" t="n">
        <f aca="false">MIN(AV165,(GP164*(1+GP$5/Setup!$C$36)+IF($V165=23,N($F165),0)))</f>
        <v>0</v>
      </c>
      <c r="CU165" s="48" t="n">
        <f aca="false">MIN(AW165,(GQ164*(1+GQ$5/Setup!$C$36)+IF($V165=24,N($F165),0)))</f>
        <v>0</v>
      </c>
      <c r="CV165" s="48" t="n">
        <f aca="false">MIN(AX165,(GR164*(1+GR$5/Setup!$C$36)+IF($V165=25,N($F165),0)))</f>
        <v>0</v>
      </c>
      <c r="CW165" s="48" t="n">
        <f aca="false">MIN(AY165,(GS164*(1+GS$5/Setup!$C$36)+IF($V165=26,N($F165),0)))</f>
        <v>0</v>
      </c>
      <c r="CX165" s="48" t="n">
        <f aca="false">MIN(AZ165,(GT164*(1+GT$5/Setup!$C$36)+IF($V165=27,N($F165),0)))</f>
        <v>0</v>
      </c>
      <c r="CY165" s="48" t="n">
        <f aca="false">MIN(BA165,(GU164*(1+GU$5/Setup!$C$36)+IF($V165=28,N($F165),0)))</f>
        <v>0</v>
      </c>
      <c r="CZ165" s="48" t="n">
        <f aca="false">MIN(BB165,(GV164*(1+GV$5/Setup!$C$36)+IF($V165=29,N($F165),0)))</f>
        <v>0</v>
      </c>
      <c r="DA165" s="48" t="n">
        <f aca="false">MIN(BC165,(GW164*(1+GW$5/Setup!$C$36)+IF($V165=30,N($F165),0)))</f>
        <v>0</v>
      </c>
      <c r="DB165" s="48" t="n">
        <f aca="false">MIN(BD165,(GX164*(1+GX$5/Setup!$C$36)+IF($V165=31,N($F165),0)))</f>
        <v>0</v>
      </c>
      <c r="DC165" s="48" t="n">
        <f aca="false">MIN(BE165,(GY164*(1+GY$5/Setup!$C$36)+IF($V165=32,N($F165),0)))</f>
        <v>0</v>
      </c>
      <c r="DD165" s="48" t="n">
        <f aca="false">MIN(BF165,(GZ164*(1+GZ$5/Setup!$C$36)+IF($V165=33,N($F165),0)))</f>
        <v>0</v>
      </c>
      <c r="DE165" s="48" t="n">
        <f aca="false">MIN(BG165,(HA164*(1+HA$5/Setup!$C$36)+IF($V165=34,N($F165),0)))</f>
        <v>0</v>
      </c>
      <c r="DF165" s="48" t="n">
        <f aca="false">MIN(BH165,(HB164*(1+HB$5/Setup!$C$36)+IF($V165=35,N($F165),0)))</f>
        <v>0</v>
      </c>
      <c r="DG165" s="48" t="n">
        <f aca="false">MIN(BI165,(HC164*(1+HC$5/Setup!$C$36)+IF($V165=36,N($F165),0)))</f>
        <v>0</v>
      </c>
      <c r="DH165" s="48" t="n">
        <f aca="false">MIN(BJ165,(HD164*(1+HD$5/Setup!$C$36)+IF($V165=37,N($F165),0)))</f>
        <v>0</v>
      </c>
      <c r="DI165" s="48" t="n">
        <f aca="false">MIN(BK165,(HE164*(1+HE$5/Setup!$C$36)+IF($V165=38,N($F165),0)))</f>
        <v>0</v>
      </c>
      <c r="DJ165" s="48" t="n">
        <f aca="false">MIN(BL165,(HF164*(1+HF$5/Setup!$C$36)+IF($V165=39,N($F165),0)))</f>
        <v>0</v>
      </c>
      <c r="DK165" s="48" t="n">
        <f aca="false">MIN(BM165,(HG164*(1+HG$5/Setup!$C$36)+IF($V165=40,N($F165),0)))</f>
        <v>0</v>
      </c>
      <c r="DL165" s="48" t="n">
        <f aca="false">MIN(BN165,(HH164*(1+HH$5/Setup!$C$36)+IF($V165=41,N($F165),0)))</f>
        <v>0</v>
      </c>
      <c r="DM165" s="48" t="n">
        <f aca="false">MIN(BO165,(HI164*(1+HI$5/Setup!$C$36)+IF($V165=42,N($F165),0)))</f>
        <v>0</v>
      </c>
      <c r="DN165" s="48" t="n">
        <f aca="false">MIN(BP165,(HJ164*(1+HJ$5/Setup!$C$36)+IF($V165=43,N($F165),0)))</f>
        <v>0</v>
      </c>
      <c r="DO165" s="48" t="n">
        <f aca="false">MIN(BQ165,(HK164*(1+HK$5/Setup!$C$36)+IF($V165=44,N($F165),0)))</f>
        <v>0</v>
      </c>
      <c r="DP165" s="48" t="n">
        <f aca="false">MIN(BR165,(HL164*(1+HL$5/Setup!$C$36)+IF($V165=45,N($F165),0)))</f>
        <v>0</v>
      </c>
      <c r="DQ165" s="48" t="n">
        <f aca="false">MIN(BS165,(HM164*(1+HM$5/Setup!$C$36)+IF($V165=46,N($F165),0)))</f>
        <v>0</v>
      </c>
      <c r="DR165" s="48" t="n">
        <f aca="false">MIN(BT165,(HN164*(1+HN$5/Setup!$C$36)+IF($V165=47,N($F165),0)))</f>
        <v>0</v>
      </c>
      <c r="DS165" s="48" t="n">
        <f aca="false">MIN(BU165,(HO164*(1+HO$5/Setup!$C$36)+IF($V165=48,N($F165),0)))</f>
        <v>0</v>
      </c>
      <c r="DT165" s="48" t="n">
        <f aca="false">MIN(BV165,(HP164*(1+HP$5/Setup!$C$36)+IF($V165=49,N($F165),0)))</f>
        <v>0</v>
      </c>
      <c r="DU165" s="48" t="n">
        <f aca="false">MIN(BW165,(HQ164*(1+HQ$5/Setup!$C$36)+IF($V165=50,N($F165),0)))</f>
        <v>0</v>
      </c>
      <c r="DV165" s="48" t="n">
        <f aca="false">MIN(MAX((FT164*(1+FT$5/Setup!$C$36)+IF($V165=1,N($F165),0))-BX165,0),MAX($P165-0,0))</f>
        <v>0</v>
      </c>
      <c r="DW165" s="48" t="n">
        <f aca="false">MIN(MAX((FU164*(1+FU$5/Setup!$C$36)+IF($V165=2,N($F165),0))-BY165,0),MAX($P165-SUM(DV165:DV165),0))</f>
        <v>0</v>
      </c>
      <c r="DX165" s="48" t="n">
        <f aca="false">MIN(MAX((FV164*(1+FV$5/Setup!$C$36)+IF($V165=3,N($F165),0))-BZ165,0),MAX($P165-SUM(DV165:DW165),0))</f>
        <v>0</v>
      </c>
      <c r="DY165" s="48" t="n">
        <f aca="false">MIN(MAX((FW164*(1+FW$5/Setup!$C$36)+IF($V165=4,N($F165),0))-CA165,0),MAX($P165-SUM(DV165:DX165),0))</f>
        <v>0</v>
      </c>
      <c r="DZ165" s="48" t="n">
        <f aca="false">MIN(MAX((FX164*(1+FX$5/Setup!$C$36)+IF($V165=5,N($F165),0))-CB165,0),MAX($P165-SUM(DV165:DY165),0))</f>
        <v>0</v>
      </c>
      <c r="EA165" s="48" t="n">
        <f aca="false">MIN(MAX((FY164*(1+FY$5/Setup!$C$36)+IF($V165=6,N($F165),0))-CC165,0),MAX($P165-SUM(DV165:DZ165),0))</f>
        <v>0</v>
      </c>
      <c r="EB165" s="48" t="n">
        <f aca="false">MIN(MAX((FZ164*(1+FZ$5/Setup!$C$36)+IF($V165=7,N($F165),0))-CD165,0),MAX($P165-SUM(DV165:EA165),0))</f>
        <v>0</v>
      </c>
      <c r="EC165" s="48" t="n">
        <f aca="false">MIN(MAX((GA164*(1+GA$5/Setup!$C$36)+IF($V165=8,N($F165),0))-CE165,0),MAX($P165-SUM(DV165:EB165),0))</f>
        <v>0</v>
      </c>
      <c r="ED165" s="48" t="n">
        <f aca="false">MIN(MAX((GB164*(1+GB$5/Setup!$C$36)+IF($V165=9,N($F165),0))-CF165,0),MAX($P165-SUM(DV165:EC165),0))</f>
        <v>0</v>
      </c>
      <c r="EE165" s="48" t="n">
        <f aca="false">MIN(MAX((GC164*(1+GC$5/Setup!$C$36)+IF($V165=10,N($F165),0))-CG165,0),MAX($P165-SUM(DV165:ED165),0))</f>
        <v>0</v>
      </c>
      <c r="EF165" s="48" t="n">
        <f aca="false">MIN(MAX((GD164*(1+GD$5/Setup!$C$36)+IF($V165=11,N($F165),0))-CH165,0),MAX($P165-SUM(DV165:EE165),0))</f>
        <v>0</v>
      </c>
      <c r="EG165" s="48" t="n">
        <f aca="false">MIN(MAX((GE164*(1+GE$5/Setup!$C$36)+IF($V165=12,N($F165),0))-CI165,0),MAX($P165-SUM(DV165:EF165),0))</f>
        <v>0</v>
      </c>
      <c r="EH165" s="48" t="n">
        <f aca="false">MIN(MAX((GF164*(1+GF$5/Setup!$C$36)+IF($V165=13,N($F165),0))-CJ165,0),MAX($P165-SUM(DV165:EG165),0))</f>
        <v>0</v>
      </c>
      <c r="EI165" s="48" t="n">
        <f aca="false">MIN(MAX((GG164*(1+GG$5/Setup!$C$36)+IF($V165=14,N($F165),0))-CK165,0),MAX($P165-SUM(DV165:EH165),0))</f>
        <v>0</v>
      </c>
      <c r="EJ165" s="48" t="n">
        <f aca="false">MIN(MAX((GH164*(1+GH$5/Setup!$C$36)+IF($V165=15,N($F165),0))-CL165,0),MAX($P165-SUM(DV165:EI165),0))</f>
        <v>0</v>
      </c>
      <c r="EK165" s="48" t="n">
        <f aca="false">MIN(MAX((GI164*(1+GI$5/Setup!$C$36)+IF($V165=16,N($F165),0))-CM165,0),MAX($P165-SUM(DV165:EJ165),0))</f>
        <v>0</v>
      </c>
      <c r="EL165" s="48" t="n">
        <f aca="false">MIN(MAX((GJ164*(1+GJ$5/Setup!$C$36)+IF($V165=17,N($F165),0))-CN165,0),MAX($P165-SUM(DV165:EK165),0))</f>
        <v>0</v>
      </c>
      <c r="EM165" s="48" t="n">
        <f aca="false">MIN(MAX((GK164*(1+GK$5/Setup!$C$36)+IF($V165=18,N($F165),0))-CO165,0),MAX($P165-SUM(DV165:EL165),0))</f>
        <v>0</v>
      </c>
      <c r="EN165" s="48" t="n">
        <f aca="false">MIN(MAX((GL164*(1+GL$5/Setup!$C$36)+IF($V165=19,N($F165),0))-CP165,0),MAX($P165-SUM(DV165:EM165),0))</f>
        <v>0</v>
      </c>
      <c r="EO165" s="48" t="n">
        <f aca="false">MIN(MAX((GM164*(1+GM$5/Setup!$C$36)+IF($V165=20,N($F165),0))-CQ165,0),MAX($P165-SUM(DV165:EN165),0))</f>
        <v>0</v>
      </c>
      <c r="EP165" s="48" t="n">
        <f aca="false">MIN(MAX((GN164*(1+GN$5/Setup!$C$36)+IF($V165=21,N($F165),0))-CR165,0),MAX($P165-SUM(DV165:EO165),0))</f>
        <v>0</v>
      </c>
      <c r="EQ165" s="48" t="n">
        <f aca="false">MIN(MAX((GO164*(1+GO$5/Setup!$C$36)+IF($V165=22,N($F165),0))-CS165,0),MAX($P165-SUM(DV165:EP165),0))</f>
        <v>0</v>
      </c>
      <c r="ER165" s="48" t="n">
        <f aca="false">MIN(MAX((GP164*(1+GP$5/Setup!$C$36)+IF($V165=23,N($F165),0))-CT165,0),MAX($P165-SUM(DV165:EQ165),0))</f>
        <v>0</v>
      </c>
      <c r="ES165" s="48" t="n">
        <f aca="false">MIN(MAX((GQ164*(1+GQ$5/Setup!$C$36)+IF($V165=24,N($F165),0))-CU165,0),MAX($P165-SUM(DV165:ER165),0))</f>
        <v>0</v>
      </c>
      <c r="ET165" s="48" t="n">
        <f aca="false">MIN(MAX((GR164*(1+GR$5/Setup!$C$36)+IF($V165=25,N($F165),0))-CV165,0),MAX($P165-SUM(DV165:ES165),0))</f>
        <v>0</v>
      </c>
      <c r="EU165" s="48" t="n">
        <f aca="false">MIN(MAX((GS164*(1+GS$5/Setup!$C$36)+IF($V165=26,N($F165),0))-CW165,0),MAX($P165-SUM(DV165:ET165),0))</f>
        <v>0</v>
      </c>
      <c r="EV165" s="48" t="n">
        <f aca="false">MIN(MAX((GT164*(1+GT$5/Setup!$C$36)+IF($V165=27,N($F165),0))-CX165,0),MAX($P165-SUM(DV165:EU165),0))</f>
        <v>0</v>
      </c>
      <c r="EW165" s="48" t="n">
        <f aca="false">MIN(MAX((GU164*(1+GU$5/Setup!$C$36)+IF($V165=28,N($F165),0))-CY165,0),MAX($P165-SUM(DV165:EV165),0))</f>
        <v>0</v>
      </c>
      <c r="EX165" s="48" t="n">
        <f aca="false">MIN(MAX((GV164*(1+GV$5/Setup!$C$36)+IF($V165=29,N($F165),0))-CZ165,0),MAX($P165-SUM(DV165:EW165),0))</f>
        <v>0</v>
      </c>
      <c r="EY165" s="48" t="n">
        <f aca="false">MIN(MAX((GW164*(1+GW$5/Setup!$C$36)+IF($V165=30,N($F165),0))-DA165,0),MAX($P165-SUM(DV165:EX165),0))</f>
        <v>0</v>
      </c>
      <c r="EZ165" s="48" t="n">
        <f aca="false">MIN(MAX((GX164*(1+GX$5/Setup!$C$36)+IF($V165=31,N($F165),0))-DB165,0),MAX($P165-SUM(DV165:EY165),0))</f>
        <v>0</v>
      </c>
      <c r="FA165" s="48" t="n">
        <f aca="false">MIN(MAX((GY164*(1+GY$5/Setup!$C$36)+IF($V165=32,N($F165),0))-DC165,0),MAX($P165-SUM(DV165:EZ165),0))</f>
        <v>0</v>
      </c>
      <c r="FB165" s="48" t="n">
        <f aca="false">MIN(MAX((GZ164*(1+GZ$5/Setup!$C$36)+IF($V165=33,N($F165),0))-DD165,0),MAX($P165-SUM(DV165:FA165),0))</f>
        <v>0</v>
      </c>
      <c r="FC165" s="48" t="n">
        <f aca="false">MIN(MAX((HA164*(1+HA$5/Setup!$C$36)+IF($V165=34,N($F165),0))-DE165,0),MAX($P165-SUM(DV165:FB165),0))</f>
        <v>0</v>
      </c>
      <c r="FD165" s="48" t="n">
        <f aca="false">MIN(MAX((HB164*(1+HB$5/Setup!$C$36)+IF($V165=35,N($F165),0))-DF165,0),MAX($P165-SUM(DV165:FC165),0))</f>
        <v>0</v>
      </c>
      <c r="FE165" s="48" t="n">
        <f aca="false">MIN(MAX((HC164*(1+HC$5/Setup!$C$36)+IF($V165=36,N($F165),0))-DG165,0),MAX($P165-SUM(DV165:FD165),0))</f>
        <v>0</v>
      </c>
      <c r="FF165" s="48" t="n">
        <f aca="false">MIN(MAX((HD164*(1+HD$5/Setup!$C$36)+IF($V165=37,N($F165),0))-DH165,0),MAX($P165-SUM(DV165:FE165),0))</f>
        <v>0</v>
      </c>
      <c r="FG165" s="48" t="n">
        <f aca="false">MIN(MAX((HE164*(1+HE$5/Setup!$C$36)+IF($V165=38,N($F165),0))-DI165,0),MAX($P165-SUM(DV165:FF165),0))</f>
        <v>0</v>
      </c>
      <c r="FH165" s="48" t="n">
        <f aca="false">MIN(MAX((HF164*(1+HF$5/Setup!$C$36)+IF($V165=39,N($F165),0))-DJ165,0),MAX($P165-SUM(DV165:FG165),0))</f>
        <v>0</v>
      </c>
      <c r="FI165" s="48" t="n">
        <f aca="false">MIN(MAX((HG164*(1+HG$5/Setup!$C$36)+IF($V165=40,N($F165),0))-DK165,0),MAX($P165-SUM(DV165:FH165),0))</f>
        <v>0</v>
      </c>
      <c r="FJ165" s="48" t="n">
        <f aca="false">MIN(MAX((HH164*(1+HH$5/Setup!$C$36)+IF($V165=41,N($F165),0))-DL165,0),MAX($P165-SUM(DV165:FI165),0))</f>
        <v>0</v>
      </c>
      <c r="FK165" s="48" t="n">
        <f aca="false">MIN(MAX((HI164*(1+HI$5/Setup!$C$36)+IF($V165=42,N($F165),0))-DM165,0),MAX($P165-SUM(DV165:FJ165),0))</f>
        <v>0</v>
      </c>
      <c r="FL165" s="48" t="n">
        <f aca="false">MIN(MAX((HJ164*(1+HJ$5/Setup!$C$36)+IF($V165=43,N($F165),0))-DN165,0),MAX($P165-SUM(DV165:FK165),0))</f>
        <v>0</v>
      </c>
      <c r="FM165" s="48" t="n">
        <f aca="false">MIN(MAX((HK164*(1+HK$5/Setup!$C$36)+IF($V165=44,N($F165),0))-DO165,0),MAX($P165-SUM(DV165:FL165),0))</f>
        <v>0</v>
      </c>
      <c r="FN165" s="48" t="n">
        <f aca="false">MIN(MAX((HL164*(1+HL$5/Setup!$C$36)+IF($V165=45,N($F165),0))-DP165,0),MAX($P165-SUM(DV165:FM165),0))</f>
        <v>0</v>
      </c>
      <c r="FO165" s="48" t="n">
        <f aca="false">MIN(MAX((HM164*(1+HM$5/Setup!$C$36)+IF($V165=46,N($F165),0))-DQ165,0),MAX($P165-SUM(DV165:FN165),0))</f>
        <v>0</v>
      </c>
      <c r="FP165" s="48" t="n">
        <f aca="false">MIN(MAX((HN164*(1+HN$5/Setup!$C$36)+IF($V165=47,N($F165),0))-DR165,0),MAX($P165-SUM(DV165:FO165),0))</f>
        <v>0</v>
      </c>
      <c r="FQ165" s="48" t="n">
        <f aca="false">MIN(MAX((HO164*(1+HO$5/Setup!$C$36)+IF($V165=48,N($F165),0))-DS165,0),MAX($P165-SUM(DV165:FP165),0))</f>
        <v>0</v>
      </c>
      <c r="FR165" s="48" t="n">
        <f aca="false">MIN(MAX((HP164*(1+HP$5/Setup!$C$36)+IF($V165=49,N($F165),0))-DT165,0),MAX($P165-SUM(DV165:FQ165),0))</f>
        <v>0</v>
      </c>
      <c r="FS165" s="48" t="n">
        <f aca="false">MIN(MAX((HQ164*(1+HQ$5/Setup!$C$36)+IF($V165=50,N($F165),0))-DU165,0),MAX($P165-SUM(DV165:FR165),0))</f>
        <v>0</v>
      </c>
      <c r="FT165" s="48" t="n">
        <f aca="false">IF((FT164*(1+FT$5/Setup!$C$36)+IF($V165=1,N($F165),0))-BX165-DV165&lt;0.005,0,(FT164*(1+FT$5/Setup!$C$36)+IF($V165=1,N($F165),0))-BX165-DV165)</f>
        <v>0</v>
      </c>
      <c r="FU165" s="48" t="n">
        <f aca="false">IF((FU164*(1+FU$5/Setup!$C$36)+IF($V165=2,N($F165),0))-BY165-DW165&lt;0.005,0,(FU164*(1+FU$5/Setup!$C$36)+IF($V165=2,N($F165),0))-BY165-DW165)</f>
        <v>0</v>
      </c>
      <c r="FV165" s="48" t="n">
        <f aca="false">IF((FV164*(1+FV$5/Setup!$C$36)+IF($V165=3,N($F165),0))-BZ165-DX165&lt;0.005,0,(FV164*(1+FV$5/Setup!$C$36)+IF($V165=3,N($F165),0))-BZ165-DX165)</f>
        <v>0</v>
      </c>
      <c r="FW165" s="48" t="n">
        <f aca="false">IF((FW164*(1+FW$5/Setup!$C$36)+IF($V165=4,N($F165),0))-CA165-DY165&lt;0.005,0,(FW164*(1+FW$5/Setup!$C$36)+IF($V165=4,N($F165),0))-CA165-DY165)</f>
        <v>0</v>
      </c>
      <c r="FX165" s="48" t="n">
        <f aca="false">IF((FX164*(1+FX$5/Setup!$C$36)+IF($V165=5,N($F165),0))-CB165-DZ165&lt;0.005,0,(FX164*(1+FX$5/Setup!$C$36)+IF($V165=5,N($F165),0))-CB165-DZ165)</f>
        <v>0</v>
      </c>
      <c r="FY165" s="48" t="n">
        <f aca="false">IF((FY164*(1+FY$5/Setup!$C$36)+IF($V165=6,N($F165),0))-CC165-EA165&lt;0.005,0,(FY164*(1+FY$5/Setup!$C$36)+IF($V165=6,N($F165),0))-CC165-EA165)</f>
        <v>0</v>
      </c>
      <c r="FZ165" s="48" t="n">
        <f aca="false">IF((FZ164*(1+FZ$5/Setup!$C$36)+IF($V165=7,N($F165),0))-CD165-EB165&lt;0.005,0,(FZ164*(1+FZ$5/Setup!$C$36)+IF($V165=7,N($F165),0))-CD165-EB165)</f>
        <v>0</v>
      </c>
      <c r="GA165" s="48" t="n">
        <f aca="false">IF((GA164*(1+GA$5/Setup!$C$36)+IF($V165=8,N($F165),0))-CE165-EC165&lt;0.005,0,(GA164*(1+GA$5/Setup!$C$36)+IF($V165=8,N($F165),0))-CE165-EC165)</f>
        <v>0</v>
      </c>
      <c r="GB165" s="48" t="n">
        <f aca="false">IF((GB164*(1+GB$5/Setup!$C$36)+IF($V165=9,N($F165),0))-CF165-ED165&lt;0.005,0,(GB164*(1+GB$5/Setup!$C$36)+IF($V165=9,N($F165),0))-CF165-ED165)</f>
        <v>0</v>
      </c>
      <c r="GC165" s="48" t="n">
        <f aca="false">IF((GC164*(1+GC$5/Setup!$C$36)+IF($V165=10,N($F165),0))-CG165-EE165&lt;0.005,0,(GC164*(1+GC$5/Setup!$C$36)+IF($V165=10,N($F165),0))-CG165-EE165)</f>
        <v>0</v>
      </c>
      <c r="GD165" s="48" t="n">
        <f aca="false">IF((GD164*(1+GD$5/Setup!$C$36)+IF($V165=11,N($F165),0))-CH165-EF165&lt;0.005,0,(GD164*(1+GD$5/Setup!$C$36)+IF($V165=11,N($F165),0))-CH165-EF165)</f>
        <v>0</v>
      </c>
      <c r="GE165" s="48" t="n">
        <f aca="false">IF((GE164*(1+GE$5/Setup!$C$36)+IF($V165=12,N($F165),0))-CI165-EG165&lt;0.005,0,(GE164*(1+GE$5/Setup!$C$36)+IF($V165=12,N($F165),0))-CI165-EG165)</f>
        <v>0</v>
      </c>
      <c r="GF165" s="48" t="n">
        <f aca="false">IF((GF164*(1+GF$5/Setup!$C$36)+IF($V165=13,N($F165),0))-CJ165-EH165&lt;0.005,0,(GF164*(1+GF$5/Setup!$C$36)+IF($V165=13,N($F165),0))-CJ165-EH165)</f>
        <v>0</v>
      </c>
      <c r="GG165" s="48" t="n">
        <f aca="false">IF((GG164*(1+GG$5/Setup!$C$36)+IF($V165=14,N($F165),0))-CK165-EI165&lt;0.005,0,(GG164*(1+GG$5/Setup!$C$36)+IF($V165=14,N($F165),0))-CK165-EI165)</f>
        <v>0</v>
      </c>
      <c r="GH165" s="48" t="n">
        <f aca="false">IF((GH164*(1+GH$5/Setup!$C$36)+IF($V165=15,N($F165),0))-CL165-EJ165&lt;0.005,0,(GH164*(1+GH$5/Setup!$C$36)+IF($V165=15,N($F165),0))-CL165-EJ165)</f>
        <v>0</v>
      </c>
      <c r="GI165" s="48" t="n">
        <f aca="false">IF((GI164*(1+GI$5/Setup!$C$36)+IF($V165=16,N($F165),0))-CM165-EK165&lt;0.005,0,(GI164*(1+GI$5/Setup!$C$36)+IF($V165=16,N($F165),0))-CM165-EK165)</f>
        <v>0</v>
      </c>
      <c r="GJ165" s="48" t="n">
        <f aca="false">IF((GJ164*(1+GJ$5/Setup!$C$36)+IF($V165=17,N($F165),0))-CN165-EL165&lt;0.005,0,(GJ164*(1+GJ$5/Setup!$C$36)+IF($V165=17,N($F165),0))-CN165-EL165)</f>
        <v>0</v>
      </c>
      <c r="GK165" s="48" t="n">
        <f aca="false">IF((GK164*(1+GK$5/Setup!$C$36)+IF($V165=18,N($F165),0))-CO165-EM165&lt;0.005,0,(GK164*(1+GK$5/Setup!$C$36)+IF($V165=18,N($F165),0))-CO165-EM165)</f>
        <v>0</v>
      </c>
      <c r="GL165" s="48" t="n">
        <f aca="false">IF((GL164*(1+GL$5/Setup!$C$36)+IF($V165=19,N($F165),0))-CP165-EN165&lt;0.005,0,(GL164*(1+GL$5/Setup!$C$36)+IF($V165=19,N($F165),0))-CP165-EN165)</f>
        <v>0</v>
      </c>
      <c r="GM165" s="48" t="n">
        <f aca="false">IF((GM164*(1+GM$5/Setup!$C$36)+IF($V165=20,N($F165),0))-CQ165-EO165&lt;0.005,0,(GM164*(1+GM$5/Setup!$C$36)+IF($V165=20,N($F165),0))-CQ165-EO165)</f>
        <v>0</v>
      </c>
      <c r="GN165" s="48" t="n">
        <f aca="false">IF((GN164*(1+GN$5/Setup!$C$36)+IF($V165=21,N($F165),0))-CR165-EP165&lt;0.005,0,(GN164*(1+GN$5/Setup!$C$36)+IF($V165=21,N($F165),0))-CR165-EP165)</f>
        <v>0</v>
      </c>
      <c r="GO165" s="48" t="n">
        <f aca="false">IF((GO164*(1+GO$5/Setup!$C$36)+IF($V165=22,N($F165),0))-CS165-EQ165&lt;0.005,0,(GO164*(1+GO$5/Setup!$C$36)+IF($V165=22,N($F165),0))-CS165-EQ165)</f>
        <v>0</v>
      </c>
      <c r="GP165" s="48" t="n">
        <f aca="false">IF((GP164*(1+GP$5/Setup!$C$36)+IF($V165=23,N($F165),0))-CT165-ER165&lt;0.005,0,(GP164*(1+GP$5/Setup!$C$36)+IF($V165=23,N($F165),0))-CT165-ER165)</f>
        <v>0</v>
      </c>
      <c r="GQ165" s="48" t="n">
        <f aca="false">IF((GQ164*(1+GQ$5/Setup!$C$36)+IF($V165=24,N($F165),0))-CU165-ES165&lt;0.005,0,(GQ164*(1+GQ$5/Setup!$C$36)+IF($V165=24,N($F165),0))-CU165-ES165)</f>
        <v>0</v>
      </c>
      <c r="GR165" s="48" t="n">
        <f aca="false">IF((GR164*(1+GR$5/Setup!$C$36)+IF($V165=25,N($F165),0))-CV165-ET165&lt;0.005,0,(GR164*(1+GR$5/Setup!$C$36)+IF($V165=25,N($F165),0))-CV165-ET165)</f>
        <v>0</v>
      </c>
      <c r="GS165" s="48" t="n">
        <f aca="false">IF((GS164*(1+GS$5/Setup!$C$36)+IF($V165=26,N($F165),0))-CW165-EU165&lt;0.005,0,(GS164*(1+GS$5/Setup!$C$36)+IF($V165=26,N($F165),0))-CW165-EU165)</f>
        <v>0</v>
      </c>
      <c r="GT165" s="48" t="n">
        <f aca="false">IF((GT164*(1+GT$5/Setup!$C$36)+IF($V165=27,N($F165),0))-CX165-EV165&lt;0.005,0,(GT164*(1+GT$5/Setup!$C$36)+IF($V165=27,N($F165),0))-CX165-EV165)</f>
        <v>0</v>
      </c>
      <c r="GU165" s="48" t="n">
        <f aca="false">IF((GU164*(1+GU$5/Setup!$C$36)+IF($V165=28,N($F165),0))-CY165-EW165&lt;0.005,0,(GU164*(1+GU$5/Setup!$C$36)+IF($V165=28,N($F165),0))-CY165-EW165)</f>
        <v>0</v>
      </c>
      <c r="GV165" s="48" t="n">
        <f aca="false">IF((GV164*(1+GV$5/Setup!$C$36)+IF($V165=29,N($F165),0))-CZ165-EX165&lt;0.005,0,(GV164*(1+GV$5/Setup!$C$36)+IF($V165=29,N($F165),0))-CZ165-EX165)</f>
        <v>0</v>
      </c>
      <c r="GW165" s="48" t="n">
        <f aca="false">IF((GW164*(1+GW$5/Setup!$C$36)+IF($V165=30,N($F165),0))-DA165-EY165&lt;0.005,0,(GW164*(1+GW$5/Setup!$C$36)+IF($V165=30,N($F165),0))-DA165-EY165)</f>
        <v>0</v>
      </c>
      <c r="GX165" s="48" t="n">
        <f aca="false">IF((GX164*(1+GX$5/Setup!$C$36)+IF($V165=31,N($F165),0))-DB165-EZ165&lt;0.005,0,(GX164*(1+GX$5/Setup!$C$36)+IF($V165=31,N($F165),0))-DB165-EZ165)</f>
        <v>0</v>
      </c>
      <c r="GY165" s="48" t="n">
        <f aca="false">IF((GY164*(1+GY$5/Setup!$C$36)+IF($V165=32,N($F165),0))-DC165-FA165&lt;0.005,0,(GY164*(1+GY$5/Setup!$C$36)+IF($V165=32,N($F165),0))-DC165-FA165)</f>
        <v>0</v>
      </c>
      <c r="GZ165" s="48" t="n">
        <f aca="false">IF((GZ164*(1+GZ$5/Setup!$C$36)+IF($V165=33,N($F165),0))-DD165-FB165&lt;0.005,0,(GZ164*(1+GZ$5/Setup!$C$36)+IF($V165=33,N($F165),0))-DD165-FB165)</f>
        <v>0</v>
      </c>
      <c r="HA165" s="48" t="n">
        <f aca="false">IF((HA164*(1+HA$5/Setup!$C$36)+IF($V165=34,N($F165),0))-DE165-FC165&lt;0.005,0,(HA164*(1+HA$5/Setup!$C$36)+IF($V165=34,N($F165),0))-DE165-FC165)</f>
        <v>0</v>
      </c>
      <c r="HB165" s="48" t="n">
        <f aca="false">IF((HB164*(1+HB$5/Setup!$C$36)+IF($V165=35,N($F165),0))-DF165-FD165&lt;0.005,0,(HB164*(1+HB$5/Setup!$C$36)+IF($V165=35,N($F165),0))-DF165-FD165)</f>
        <v>0</v>
      </c>
      <c r="HC165" s="48" t="n">
        <f aca="false">IF((HC164*(1+HC$5/Setup!$C$36)+IF($V165=36,N($F165),0))-DG165-FE165&lt;0.005,0,(HC164*(1+HC$5/Setup!$C$36)+IF($V165=36,N($F165),0))-DG165-FE165)</f>
        <v>0</v>
      </c>
      <c r="HD165" s="48" t="n">
        <f aca="false">IF((HD164*(1+HD$5/Setup!$C$36)+IF($V165=37,N($F165),0))-DH165-FF165&lt;0.005,0,(HD164*(1+HD$5/Setup!$C$36)+IF($V165=37,N($F165),0))-DH165-FF165)</f>
        <v>0</v>
      </c>
      <c r="HE165" s="48" t="n">
        <f aca="false">IF((HE164*(1+HE$5/Setup!$C$36)+IF($V165=38,N($F165),0))-DI165-FG165&lt;0.005,0,(HE164*(1+HE$5/Setup!$C$36)+IF($V165=38,N($F165),0))-DI165-FG165)</f>
        <v>0</v>
      </c>
      <c r="HF165" s="48" t="n">
        <f aca="false">IF((HF164*(1+HF$5/Setup!$C$36)+IF($V165=39,N($F165),0))-DJ165-FH165&lt;0.005,0,(HF164*(1+HF$5/Setup!$C$36)+IF($V165=39,N($F165),0))-DJ165-FH165)</f>
        <v>0</v>
      </c>
      <c r="HG165" s="48" t="n">
        <f aca="false">IF((HG164*(1+HG$5/Setup!$C$36)+IF($V165=40,N($F165),0))-DK165-FI165&lt;0.005,0,(HG164*(1+HG$5/Setup!$C$36)+IF($V165=40,N($F165),0))-DK165-FI165)</f>
        <v>0</v>
      </c>
      <c r="HH165" s="48" t="n">
        <f aca="false">IF((HH164*(1+HH$5/Setup!$C$36)+IF($V165=41,N($F165),0))-DL165-FJ165&lt;0.005,0,(HH164*(1+HH$5/Setup!$C$36)+IF($V165=41,N($F165),0))-DL165-FJ165)</f>
        <v>0</v>
      </c>
      <c r="HI165" s="48" t="n">
        <f aca="false">IF((HI164*(1+HI$5/Setup!$C$36)+IF($V165=42,N($F165),0))-DM165-FK165&lt;0.005,0,(HI164*(1+HI$5/Setup!$C$36)+IF($V165=42,N($F165),0))-DM165-FK165)</f>
        <v>0</v>
      </c>
      <c r="HJ165" s="48" t="n">
        <f aca="false">IF((HJ164*(1+HJ$5/Setup!$C$36)+IF($V165=43,N($F165),0))-DN165-FL165&lt;0.005,0,(HJ164*(1+HJ$5/Setup!$C$36)+IF($V165=43,N($F165),0))-DN165-FL165)</f>
        <v>0</v>
      </c>
      <c r="HK165" s="48" t="n">
        <f aca="false">IF((HK164*(1+HK$5/Setup!$C$36)+IF($V165=44,N($F165),0))-DO165-FM165&lt;0.005,0,(HK164*(1+HK$5/Setup!$C$36)+IF($V165=44,N($F165),0))-DO165-FM165)</f>
        <v>0</v>
      </c>
      <c r="HL165" s="48" t="n">
        <f aca="false">IF((HL164*(1+HL$5/Setup!$C$36)+IF($V165=45,N($F165),0))-DP165-FN165&lt;0.005,0,(HL164*(1+HL$5/Setup!$C$36)+IF($V165=45,N($F165),0))-DP165-FN165)</f>
        <v>0</v>
      </c>
      <c r="HM165" s="48" t="n">
        <f aca="false">IF((HM164*(1+HM$5/Setup!$C$36)+IF($V165=46,N($F165),0))-DQ165-FO165&lt;0.005,0,(HM164*(1+HM$5/Setup!$C$36)+IF($V165=46,N($F165),0))-DQ165-FO165)</f>
        <v>0</v>
      </c>
      <c r="HN165" s="48" t="n">
        <f aca="false">IF((HN164*(1+HN$5/Setup!$C$36)+IF($V165=47,N($F165),0))-DR165-FP165&lt;0.005,0,(HN164*(1+HN$5/Setup!$C$36)+IF($V165=47,N($F165),0))-DR165-FP165)</f>
        <v>0</v>
      </c>
      <c r="HO165" s="48" t="n">
        <f aca="false">IF((HO164*(1+HO$5/Setup!$C$36)+IF($V165=48,N($F165),0))-DS165-FQ165&lt;0.005,0,(HO164*(1+HO$5/Setup!$C$36)+IF($V165=48,N($F165),0))-DS165-FQ165)</f>
        <v>0</v>
      </c>
      <c r="HP165" s="48" t="n">
        <f aca="false">IF((HP164*(1+HP$5/Setup!$C$36)+IF($V165=49,N($F165),0))-DT165-FR165&lt;0.005,0,(HP164*(1+HP$5/Setup!$C$36)+IF($V165=49,N($F165),0))-DT165-FR165)</f>
        <v>0</v>
      </c>
      <c r="HQ165" s="48" t="n">
        <f aca="false">IF((HQ164*(1+HQ$5/Setup!$C$36)+IF($V165=50,N($F165),0))-DU165-FS165&lt;0.005,0,(HQ164*(1+HQ$5/Setup!$C$36)+IF($V165=50,N($F165),0))-DU165-FS165)</f>
        <v>0</v>
      </c>
    </row>
    <row r="166" customFormat="false" ht="15" hidden="false" customHeight="false" outlineLevel="0" collapsed="false">
      <c r="A166" s="44" t="n">
        <v>158</v>
      </c>
      <c r="B166" s="45" t="n">
        <f aca="false">IF(Setup!$C$7="Every month",EDATE(Setup!$C$8,($A166-1)),IF(Setup!$C$7="Twice a month",DATE(YEAR(Setup!$C$8),MONTH(Setup!$C$8)+INT((($A166-1)+Setup!$C$41)/2),MIN(IF(MOD(($A166-1)+Setup!$C$41,2)=0,Setup!$C$39,Setup!$C$40),DAY(EOMONTH(DATE(YEAR(Setup!$C$8),MONTH(Setup!$C$8)+INT((($A166-1)+Setup!$C$41)/2),1),0)))),Setup!$C$8+($A166-1)*IF(Setup!$C$7="Every week",7,14)))</f>
        <v>48523</v>
      </c>
      <c r="C166" s="45" t="n">
        <f aca="false">IF(Setup!$C$7="Every month",EDATE(Setup!$C$8,$A166),IF(Setup!$C$7="Twice a month",DATE(YEAR(Setup!$C$8),MONTH(Setup!$C$8)+INT(($A166+Setup!$C$41)/2),MIN(IF(MOD($A166+Setup!$C$41,2)=0,Setup!$C$39,Setup!$C$40),DAY(EOMONTH(DATE(YEAR(Setup!$C$8),MONTH(Setup!$C$8)+INT(($A166+Setup!$C$41)/2),1),0)))),Setup!$C$8+$A166*IF(Setup!$C$7="Every week",7,14)))</f>
        <v>48537</v>
      </c>
      <c r="D166" s="46"/>
      <c r="E166" s="47"/>
      <c r="F166" s="47"/>
      <c r="G166" s="47"/>
      <c r="H166" s="47"/>
      <c r="I166" s="48" t="n">
        <f aca="false">N(Setup!$C$11)+N(E166)</f>
        <v>100</v>
      </c>
      <c r="J166" s="48" t="n">
        <f aca="false">MIN(Setup!$C$37,MAX(I166,0))</f>
        <v>9.23076923076923</v>
      </c>
      <c r="K166" s="48" t="n">
        <f aca="false">MIN(MAX(N(Setup!$C$14)-L165,0),MAX(I166-J166,0))</f>
        <v>0</v>
      </c>
      <c r="L166" s="48" t="n">
        <f aca="false">L165+K166-N(G166)</f>
        <v>500</v>
      </c>
      <c r="M166" s="48" t="n">
        <f aca="false">M165+J166-N(H166)</f>
        <v>1458.46153846154</v>
      </c>
      <c r="N166" s="48" t="n">
        <f aca="false">SUM(BX166:DU166)</f>
        <v>0</v>
      </c>
      <c r="O166" s="48" t="n">
        <f aca="false">SUM(Z166:BW166)-N166</f>
        <v>25</v>
      </c>
      <c r="P166" s="48" t="n">
        <f aca="false">MAX(I166-J166-K166,0)+O166</f>
        <v>115.769230769231</v>
      </c>
      <c r="Q166" s="48" t="n">
        <f aca="false">SUM(DV166:FS166)</f>
        <v>0</v>
      </c>
      <c r="R166" s="49" t="n">
        <f aca="false">N166+J166+K166+Q166</f>
        <v>9.23076923076923</v>
      </c>
      <c r="S166" s="48" t="n">
        <f aca="false">T166-T165-N(F166)+N166+Q166</f>
        <v>0</v>
      </c>
      <c r="T166" s="49" t="n">
        <f aca="false">SUM(FT166:HQ166)</f>
        <v>0</v>
      </c>
      <c r="U166" s="44" t="str">
        <f aca="false">IF(T165&lt;0.005,"",INDEX(Helpers!$C$2:$C$51,IF(_xlfn.MINIFS($DV$6:$FS$6,DV166:FS166,"&gt;0.005")=0,V166,_xlfn.MINIFS($DV$6:$FS$6,DV166:FS166,"&gt;0.005"))))</f>
        <v/>
      </c>
      <c r="V166" s="44" t="n">
        <f aca="false">IF(_xlfn.MINIFS($FT$6:$HQ$6,FT165:HQ165,"&gt;0.005")=0,1,_xlfn.MINIFS($FT$6:$HQ$6,FT165:HQ165,"&gt;0.005"))</f>
        <v>1</v>
      </c>
      <c r="W166" s="44" t="n">
        <f aca="false">IF(AND(D166&lt;&gt;"Paid",T165&gt;0.005),1,0)</f>
        <v>0</v>
      </c>
      <c r="X166" s="48" t="n">
        <f aca="false">SUMPRODUCT(((Helpers!$G$2:$G$51*(1+(Helpers!$D$2:$D$51+0.000000001)/12)^(($B166-Setup!$C$8)/(365.25/12))-Helpers!$E$2:$E$51*((1+(Helpers!$D$2:$D$51+0.000000001)/12)^(($B166-Setup!$C$8)/(365.25/12))-1)/((Helpers!$D$2:$D$51+0.000000001)/12))&gt;0)*(Helpers!$G$2:$G$51*(1+(Helpers!$D$2:$D$51+0.000000001)/12)^(($B166-Setup!$C$8)/(365.25/12))-Helpers!$E$2:$E$51*((1+(Helpers!$D$2:$D$51+0.000000001)/12)^(($B166-Setup!$C$8)/(365.25/12))-1)/((Helpers!$D$2:$D$51+0.000000001)/12)))</f>
        <v>0</v>
      </c>
      <c r="Y166" s="48"/>
      <c r="Z166" s="48" t="n">
        <f aca="false">IF(OR(N(Z$5)=0,Z$6=""),0,Z$5*((DATE(YEAR($B166),MONTH($B166),MIN(Z$6,DAY(EOMONTH($B166,0))))&gt;=$B166)*(DATE(YEAR($B166),MONTH($B166),MIN(Z$6,DAY(EOMONTH($B166,0))))&lt;$C166)+(DATE(YEAR($B166),MONTH($B166)+1,MIN(Z$6,DAY(EOMONTH($B166,1))))&gt;=$B166)*(DATE(YEAR($B166),MONTH($B166)+1,MIN(Z$6,DAY(EOMONTH($B166,1))))&lt;$C166)))</f>
        <v>25</v>
      </c>
      <c r="AA166" s="48" t="n">
        <f aca="false">IF(OR(N(AA$5)=0,AA$6=""),0,AA$5*((DATE(YEAR($B166),MONTH($B166),MIN(AA$6,DAY(EOMONTH($B166,0))))&gt;=$B166)*(DATE(YEAR($B166),MONTH($B166),MIN(AA$6,DAY(EOMONTH($B166,0))))&lt;$C166)+(DATE(YEAR($B166),MONTH($B166)+1,MIN(AA$6,DAY(EOMONTH($B166,1))))&gt;=$B166)*(DATE(YEAR($B166),MONTH($B166)+1,MIN(AA$6,DAY(EOMONTH($B166,1))))&lt;$C166)))</f>
        <v>0</v>
      </c>
      <c r="AB166" s="48" t="n">
        <f aca="false">IF(OR(N(AB$5)=0,AB$6=""),0,AB$5*((DATE(YEAR($B166),MONTH($B166),MIN(AB$6,DAY(EOMONTH($B166,0))))&gt;=$B166)*(DATE(YEAR($B166),MONTH($B166),MIN(AB$6,DAY(EOMONTH($B166,0))))&lt;$C166)+(DATE(YEAR($B166),MONTH($B166)+1,MIN(AB$6,DAY(EOMONTH($B166,1))))&gt;=$B166)*(DATE(YEAR($B166),MONTH($B166)+1,MIN(AB$6,DAY(EOMONTH($B166,1))))&lt;$C166)))</f>
        <v>0</v>
      </c>
      <c r="AC166" s="48" t="n">
        <f aca="false">IF(OR(N(AC$5)=0,AC$6=""),0,AC$5*((DATE(YEAR($B166),MONTH($B166),MIN(AC$6,DAY(EOMONTH($B166,0))))&gt;=$B166)*(DATE(YEAR($B166),MONTH($B166),MIN(AC$6,DAY(EOMONTH($B166,0))))&lt;$C166)+(DATE(YEAR($B166),MONTH($B166)+1,MIN(AC$6,DAY(EOMONTH($B166,1))))&gt;=$B166)*(DATE(YEAR($B166),MONTH($B166)+1,MIN(AC$6,DAY(EOMONTH($B166,1))))&lt;$C166)))</f>
        <v>0</v>
      </c>
      <c r="AD166" s="48" t="n">
        <f aca="false">IF(OR(N(AD$5)=0,AD$6=""),0,AD$5*((DATE(YEAR($B166),MONTH($B166),MIN(AD$6,DAY(EOMONTH($B166,0))))&gt;=$B166)*(DATE(YEAR($B166),MONTH($B166),MIN(AD$6,DAY(EOMONTH($B166,0))))&lt;$C166)+(DATE(YEAR($B166),MONTH($B166)+1,MIN(AD$6,DAY(EOMONTH($B166,1))))&gt;=$B166)*(DATE(YEAR($B166),MONTH($B166)+1,MIN(AD$6,DAY(EOMONTH($B166,1))))&lt;$C166)))</f>
        <v>0</v>
      </c>
      <c r="AE166" s="48" t="n">
        <f aca="false">IF(OR(N(AE$5)=0,AE$6=""),0,AE$5*((DATE(YEAR($B166),MONTH($B166),MIN(AE$6,DAY(EOMONTH($B166,0))))&gt;=$B166)*(DATE(YEAR($B166),MONTH($B166),MIN(AE$6,DAY(EOMONTH($B166,0))))&lt;$C166)+(DATE(YEAR($B166),MONTH($B166)+1,MIN(AE$6,DAY(EOMONTH($B166,1))))&gt;=$B166)*(DATE(YEAR($B166),MONTH($B166)+1,MIN(AE$6,DAY(EOMONTH($B166,1))))&lt;$C166)))</f>
        <v>0</v>
      </c>
      <c r="AF166" s="48" t="n">
        <f aca="false">IF(OR(N(AF$5)=0,AF$6=""),0,AF$5*((DATE(YEAR($B166),MONTH($B166),MIN(AF$6,DAY(EOMONTH($B166,0))))&gt;=$B166)*(DATE(YEAR($B166),MONTH($B166),MIN(AF$6,DAY(EOMONTH($B166,0))))&lt;$C166)+(DATE(YEAR($B166),MONTH($B166)+1,MIN(AF$6,DAY(EOMONTH($B166,1))))&gt;=$B166)*(DATE(YEAR($B166),MONTH($B166)+1,MIN(AF$6,DAY(EOMONTH($B166,1))))&lt;$C166)))</f>
        <v>0</v>
      </c>
      <c r="AG166" s="48" t="n">
        <f aca="false">IF(OR(N(AG$5)=0,AG$6=""),0,AG$5*((DATE(YEAR($B166),MONTH($B166),MIN(AG$6,DAY(EOMONTH($B166,0))))&gt;=$B166)*(DATE(YEAR($B166),MONTH($B166),MIN(AG$6,DAY(EOMONTH($B166,0))))&lt;$C166)+(DATE(YEAR($B166),MONTH($B166)+1,MIN(AG$6,DAY(EOMONTH($B166,1))))&gt;=$B166)*(DATE(YEAR($B166),MONTH($B166)+1,MIN(AG$6,DAY(EOMONTH($B166,1))))&lt;$C166)))</f>
        <v>0</v>
      </c>
      <c r="AH166" s="48" t="n">
        <f aca="false">IF(OR(N(AH$5)=0,AH$6=""),0,AH$5*((DATE(YEAR($B166),MONTH($B166),MIN(AH$6,DAY(EOMONTH($B166,0))))&gt;=$B166)*(DATE(YEAR($B166),MONTH($B166),MIN(AH$6,DAY(EOMONTH($B166,0))))&lt;$C166)+(DATE(YEAR($B166),MONTH($B166)+1,MIN(AH$6,DAY(EOMONTH($B166,1))))&gt;=$B166)*(DATE(YEAR($B166),MONTH($B166)+1,MIN(AH$6,DAY(EOMONTH($B166,1))))&lt;$C166)))</f>
        <v>0</v>
      </c>
      <c r="AI166" s="48" t="n">
        <f aca="false">IF(OR(N(AI$5)=0,AI$6=""),0,AI$5*((DATE(YEAR($B166),MONTH($B166),MIN(AI$6,DAY(EOMONTH($B166,0))))&gt;=$B166)*(DATE(YEAR($B166),MONTH($B166),MIN(AI$6,DAY(EOMONTH($B166,0))))&lt;$C166)+(DATE(YEAR($B166),MONTH($B166)+1,MIN(AI$6,DAY(EOMONTH($B166,1))))&gt;=$B166)*(DATE(YEAR($B166),MONTH($B166)+1,MIN(AI$6,DAY(EOMONTH($B166,1))))&lt;$C166)))</f>
        <v>0</v>
      </c>
      <c r="AJ166" s="48" t="n">
        <f aca="false">IF(OR(N(AJ$5)=0,AJ$6=""),0,AJ$5*((DATE(YEAR($B166),MONTH($B166),MIN(AJ$6,DAY(EOMONTH($B166,0))))&gt;=$B166)*(DATE(YEAR($B166),MONTH($B166),MIN(AJ$6,DAY(EOMONTH($B166,0))))&lt;$C166)+(DATE(YEAR($B166),MONTH($B166)+1,MIN(AJ$6,DAY(EOMONTH($B166,1))))&gt;=$B166)*(DATE(YEAR($B166),MONTH($B166)+1,MIN(AJ$6,DAY(EOMONTH($B166,1))))&lt;$C166)))</f>
        <v>0</v>
      </c>
      <c r="AK166" s="48" t="n">
        <f aca="false">IF(OR(N(AK$5)=0,AK$6=""),0,AK$5*((DATE(YEAR($B166),MONTH($B166),MIN(AK$6,DAY(EOMONTH($B166,0))))&gt;=$B166)*(DATE(YEAR($B166),MONTH($B166),MIN(AK$6,DAY(EOMONTH($B166,0))))&lt;$C166)+(DATE(YEAR($B166),MONTH($B166)+1,MIN(AK$6,DAY(EOMONTH($B166,1))))&gt;=$B166)*(DATE(YEAR($B166),MONTH($B166)+1,MIN(AK$6,DAY(EOMONTH($B166,1))))&lt;$C166)))</f>
        <v>0</v>
      </c>
      <c r="AL166" s="48" t="n">
        <f aca="false">IF(OR(N(AL$5)=0,AL$6=""),0,AL$5*((DATE(YEAR($B166),MONTH($B166),MIN(AL$6,DAY(EOMONTH($B166,0))))&gt;=$B166)*(DATE(YEAR($B166),MONTH($B166),MIN(AL$6,DAY(EOMONTH($B166,0))))&lt;$C166)+(DATE(YEAR($B166),MONTH($B166)+1,MIN(AL$6,DAY(EOMONTH($B166,1))))&gt;=$B166)*(DATE(YEAR($B166),MONTH($B166)+1,MIN(AL$6,DAY(EOMONTH($B166,1))))&lt;$C166)))</f>
        <v>0</v>
      </c>
      <c r="AM166" s="48" t="n">
        <f aca="false">IF(OR(N(AM$5)=0,AM$6=""),0,AM$5*((DATE(YEAR($B166),MONTH($B166),MIN(AM$6,DAY(EOMONTH($B166,0))))&gt;=$B166)*(DATE(YEAR($B166),MONTH($B166),MIN(AM$6,DAY(EOMONTH($B166,0))))&lt;$C166)+(DATE(YEAR($B166),MONTH($B166)+1,MIN(AM$6,DAY(EOMONTH($B166,1))))&gt;=$B166)*(DATE(YEAR($B166),MONTH($B166)+1,MIN(AM$6,DAY(EOMONTH($B166,1))))&lt;$C166)))</f>
        <v>0</v>
      </c>
      <c r="AN166" s="48" t="n">
        <f aca="false">IF(OR(N(AN$5)=0,AN$6=""),0,AN$5*((DATE(YEAR($B166),MONTH($B166),MIN(AN$6,DAY(EOMONTH($B166,0))))&gt;=$B166)*(DATE(YEAR($B166),MONTH($B166),MIN(AN$6,DAY(EOMONTH($B166,0))))&lt;$C166)+(DATE(YEAR($B166),MONTH($B166)+1,MIN(AN$6,DAY(EOMONTH($B166,1))))&gt;=$B166)*(DATE(YEAR($B166),MONTH($B166)+1,MIN(AN$6,DAY(EOMONTH($B166,1))))&lt;$C166)))</f>
        <v>0</v>
      </c>
      <c r="AO166" s="48" t="n">
        <f aca="false">IF(OR(N(AO$5)=0,AO$6=""),0,AO$5*((DATE(YEAR($B166),MONTH($B166),MIN(AO$6,DAY(EOMONTH($B166,0))))&gt;=$B166)*(DATE(YEAR($B166),MONTH($B166),MIN(AO$6,DAY(EOMONTH($B166,0))))&lt;$C166)+(DATE(YEAR($B166),MONTH($B166)+1,MIN(AO$6,DAY(EOMONTH($B166,1))))&gt;=$B166)*(DATE(YEAR($B166),MONTH($B166)+1,MIN(AO$6,DAY(EOMONTH($B166,1))))&lt;$C166)))</f>
        <v>0</v>
      </c>
      <c r="AP166" s="48" t="n">
        <f aca="false">IF(OR(N(AP$5)=0,AP$6=""),0,AP$5*((DATE(YEAR($B166),MONTH($B166),MIN(AP$6,DAY(EOMONTH($B166,0))))&gt;=$B166)*(DATE(YEAR($B166),MONTH($B166),MIN(AP$6,DAY(EOMONTH($B166,0))))&lt;$C166)+(DATE(YEAR($B166),MONTH($B166)+1,MIN(AP$6,DAY(EOMONTH($B166,1))))&gt;=$B166)*(DATE(YEAR($B166),MONTH($B166)+1,MIN(AP$6,DAY(EOMONTH($B166,1))))&lt;$C166)))</f>
        <v>0</v>
      </c>
      <c r="AQ166" s="48" t="n">
        <f aca="false">IF(OR(N(AQ$5)=0,AQ$6=""),0,AQ$5*((DATE(YEAR($B166),MONTH($B166),MIN(AQ$6,DAY(EOMONTH($B166,0))))&gt;=$B166)*(DATE(YEAR($B166),MONTH($B166),MIN(AQ$6,DAY(EOMONTH($B166,0))))&lt;$C166)+(DATE(YEAR($B166),MONTH($B166)+1,MIN(AQ$6,DAY(EOMONTH($B166,1))))&gt;=$B166)*(DATE(YEAR($B166),MONTH($B166)+1,MIN(AQ$6,DAY(EOMONTH($B166,1))))&lt;$C166)))</f>
        <v>0</v>
      </c>
      <c r="AR166" s="48" t="n">
        <f aca="false">IF(OR(N(AR$5)=0,AR$6=""),0,AR$5*((DATE(YEAR($B166),MONTH($B166),MIN(AR$6,DAY(EOMONTH($B166,0))))&gt;=$B166)*(DATE(YEAR($B166),MONTH($B166),MIN(AR$6,DAY(EOMONTH($B166,0))))&lt;$C166)+(DATE(YEAR($B166),MONTH($B166)+1,MIN(AR$6,DAY(EOMONTH($B166,1))))&gt;=$B166)*(DATE(YEAR($B166),MONTH($B166)+1,MIN(AR$6,DAY(EOMONTH($B166,1))))&lt;$C166)))</f>
        <v>0</v>
      </c>
      <c r="AS166" s="48" t="n">
        <f aca="false">IF(OR(N(AS$5)=0,AS$6=""),0,AS$5*((DATE(YEAR($B166),MONTH($B166),MIN(AS$6,DAY(EOMONTH($B166,0))))&gt;=$B166)*(DATE(YEAR($B166),MONTH($B166),MIN(AS$6,DAY(EOMONTH($B166,0))))&lt;$C166)+(DATE(YEAR($B166),MONTH($B166)+1,MIN(AS$6,DAY(EOMONTH($B166,1))))&gt;=$B166)*(DATE(YEAR($B166),MONTH($B166)+1,MIN(AS$6,DAY(EOMONTH($B166,1))))&lt;$C166)))</f>
        <v>0</v>
      </c>
      <c r="AT166" s="48" t="n">
        <f aca="false">IF(OR(N(AT$5)=0,AT$6=""),0,AT$5*((DATE(YEAR($B166),MONTH($B166),MIN(AT$6,DAY(EOMONTH($B166,0))))&gt;=$B166)*(DATE(YEAR($B166),MONTH($B166),MIN(AT$6,DAY(EOMONTH($B166,0))))&lt;$C166)+(DATE(YEAR($B166),MONTH($B166)+1,MIN(AT$6,DAY(EOMONTH($B166,1))))&gt;=$B166)*(DATE(YEAR($B166),MONTH($B166)+1,MIN(AT$6,DAY(EOMONTH($B166,1))))&lt;$C166)))</f>
        <v>0</v>
      </c>
      <c r="AU166" s="48" t="n">
        <f aca="false">IF(OR(N(AU$5)=0,AU$6=""),0,AU$5*((DATE(YEAR($B166),MONTH($B166),MIN(AU$6,DAY(EOMONTH($B166,0))))&gt;=$B166)*(DATE(YEAR($B166),MONTH($B166),MIN(AU$6,DAY(EOMONTH($B166,0))))&lt;$C166)+(DATE(YEAR($B166),MONTH($B166)+1,MIN(AU$6,DAY(EOMONTH($B166,1))))&gt;=$B166)*(DATE(YEAR($B166),MONTH($B166)+1,MIN(AU$6,DAY(EOMONTH($B166,1))))&lt;$C166)))</f>
        <v>0</v>
      </c>
      <c r="AV166" s="48" t="n">
        <f aca="false">IF(OR(N(AV$5)=0,AV$6=""),0,AV$5*((DATE(YEAR($B166),MONTH($B166),MIN(AV$6,DAY(EOMONTH($B166,0))))&gt;=$B166)*(DATE(YEAR($B166),MONTH($B166),MIN(AV$6,DAY(EOMONTH($B166,0))))&lt;$C166)+(DATE(YEAR($B166),MONTH($B166)+1,MIN(AV$6,DAY(EOMONTH($B166,1))))&gt;=$B166)*(DATE(YEAR($B166),MONTH($B166)+1,MIN(AV$6,DAY(EOMONTH($B166,1))))&lt;$C166)))</f>
        <v>0</v>
      </c>
      <c r="AW166" s="48" t="n">
        <f aca="false">IF(OR(N(AW$5)=0,AW$6=""),0,AW$5*((DATE(YEAR($B166),MONTH($B166),MIN(AW$6,DAY(EOMONTH($B166,0))))&gt;=$B166)*(DATE(YEAR($B166),MONTH($B166),MIN(AW$6,DAY(EOMONTH($B166,0))))&lt;$C166)+(DATE(YEAR($B166),MONTH($B166)+1,MIN(AW$6,DAY(EOMONTH($B166,1))))&gt;=$B166)*(DATE(YEAR($B166),MONTH($B166)+1,MIN(AW$6,DAY(EOMONTH($B166,1))))&lt;$C166)))</f>
        <v>0</v>
      </c>
      <c r="AX166" s="48" t="n">
        <f aca="false">IF(OR(N(AX$5)=0,AX$6=""),0,AX$5*((DATE(YEAR($B166),MONTH($B166),MIN(AX$6,DAY(EOMONTH($B166,0))))&gt;=$B166)*(DATE(YEAR($B166),MONTH($B166),MIN(AX$6,DAY(EOMONTH($B166,0))))&lt;$C166)+(DATE(YEAR($B166),MONTH($B166)+1,MIN(AX$6,DAY(EOMONTH($B166,1))))&gt;=$B166)*(DATE(YEAR($B166),MONTH($B166)+1,MIN(AX$6,DAY(EOMONTH($B166,1))))&lt;$C166)))</f>
        <v>0</v>
      </c>
      <c r="AY166" s="48" t="n">
        <f aca="false">IF(OR(N(AY$5)=0,AY$6=""),0,AY$5*((DATE(YEAR($B166),MONTH($B166),MIN(AY$6,DAY(EOMONTH($B166,0))))&gt;=$B166)*(DATE(YEAR($B166),MONTH($B166),MIN(AY$6,DAY(EOMONTH($B166,0))))&lt;$C166)+(DATE(YEAR($B166),MONTH($B166)+1,MIN(AY$6,DAY(EOMONTH($B166,1))))&gt;=$B166)*(DATE(YEAR($B166),MONTH($B166)+1,MIN(AY$6,DAY(EOMONTH($B166,1))))&lt;$C166)))</f>
        <v>0</v>
      </c>
      <c r="AZ166" s="48" t="n">
        <f aca="false">IF(OR(N(AZ$5)=0,AZ$6=""),0,AZ$5*((DATE(YEAR($B166),MONTH($B166),MIN(AZ$6,DAY(EOMONTH($B166,0))))&gt;=$B166)*(DATE(YEAR($B166),MONTH($B166),MIN(AZ$6,DAY(EOMONTH($B166,0))))&lt;$C166)+(DATE(YEAR($B166),MONTH($B166)+1,MIN(AZ$6,DAY(EOMONTH($B166,1))))&gt;=$B166)*(DATE(YEAR($B166),MONTH($B166)+1,MIN(AZ$6,DAY(EOMONTH($B166,1))))&lt;$C166)))</f>
        <v>0</v>
      </c>
      <c r="BA166" s="48" t="n">
        <f aca="false">IF(OR(N(BA$5)=0,BA$6=""),0,BA$5*((DATE(YEAR($B166),MONTH($B166),MIN(BA$6,DAY(EOMONTH($B166,0))))&gt;=$B166)*(DATE(YEAR($B166),MONTH($B166),MIN(BA$6,DAY(EOMONTH($B166,0))))&lt;$C166)+(DATE(YEAR($B166),MONTH($B166)+1,MIN(BA$6,DAY(EOMONTH($B166,1))))&gt;=$B166)*(DATE(YEAR($B166),MONTH($B166)+1,MIN(BA$6,DAY(EOMONTH($B166,1))))&lt;$C166)))</f>
        <v>0</v>
      </c>
      <c r="BB166" s="48" t="n">
        <f aca="false">IF(OR(N(BB$5)=0,BB$6=""),0,BB$5*((DATE(YEAR($B166),MONTH($B166),MIN(BB$6,DAY(EOMONTH($B166,0))))&gt;=$B166)*(DATE(YEAR($B166),MONTH($B166),MIN(BB$6,DAY(EOMONTH($B166,0))))&lt;$C166)+(DATE(YEAR($B166),MONTH($B166)+1,MIN(BB$6,DAY(EOMONTH($B166,1))))&gt;=$B166)*(DATE(YEAR($B166),MONTH($B166)+1,MIN(BB$6,DAY(EOMONTH($B166,1))))&lt;$C166)))</f>
        <v>0</v>
      </c>
      <c r="BC166" s="48" t="n">
        <f aca="false">IF(OR(N(BC$5)=0,BC$6=""),0,BC$5*((DATE(YEAR($B166),MONTH($B166),MIN(BC$6,DAY(EOMONTH($B166,0))))&gt;=$B166)*(DATE(YEAR($B166),MONTH($B166),MIN(BC$6,DAY(EOMONTH($B166,0))))&lt;$C166)+(DATE(YEAR($B166),MONTH($B166)+1,MIN(BC$6,DAY(EOMONTH($B166,1))))&gt;=$B166)*(DATE(YEAR($B166),MONTH($B166)+1,MIN(BC$6,DAY(EOMONTH($B166,1))))&lt;$C166)))</f>
        <v>0</v>
      </c>
      <c r="BD166" s="48" t="n">
        <f aca="false">IF(OR(N(BD$5)=0,BD$6=""),0,BD$5*((DATE(YEAR($B166),MONTH($B166),MIN(BD$6,DAY(EOMONTH($B166,0))))&gt;=$B166)*(DATE(YEAR($B166),MONTH($B166),MIN(BD$6,DAY(EOMONTH($B166,0))))&lt;$C166)+(DATE(YEAR($B166),MONTH($B166)+1,MIN(BD$6,DAY(EOMONTH($B166,1))))&gt;=$B166)*(DATE(YEAR($B166),MONTH($B166)+1,MIN(BD$6,DAY(EOMONTH($B166,1))))&lt;$C166)))</f>
        <v>0</v>
      </c>
      <c r="BE166" s="48" t="n">
        <f aca="false">IF(OR(N(BE$5)=0,BE$6=""),0,BE$5*((DATE(YEAR($B166),MONTH($B166),MIN(BE$6,DAY(EOMONTH($B166,0))))&gt;=$B166)*(DATE(YEAR($B166),MONTH($B166),MIN(BE$6,DAY(EOMONTH($B166,0))))&lt;$C166)+(DATE(YEAR($B166),MONTH($B166)+1,MIN(BE$6,DAY(EOMONTH($B166,1))))&gt;=$B166)*(DATE(YEAR($B166),MONTH($B166)+1,MIN(BE$6,DAY(EOMONTH($B166,1))))&lt;$C166)))</f>
        <v>0</v>
      </c>
      <c r="BF166" s="48" t="n">
        <f aca="false">IF(OR(N(BF$5)=0,BF$6=""),0,BF$5*((DATE(YEAR($B166),MONTH($B166),MIN(BF$6,DAY(EOMONTH($B166,0))))&gt;=$B166)*(DATE(YEAR($B166),MONTH($B166),MIN(BF$6,DAY(EOMONTH($B166,0))))&lt;$C166)+(DATE(YEAR($B166),MONTH($B166)+1,MIN(BF$6,DAY(EOMONTH($B166,1))))&gt;=$B166)*(DATE(YEAR($B166),MONTH($B166)+1,MIN(BF$6,DAY(EOMONTH($B166,1))))&lt;$C166)))</f>
        <v>0</v>
      </c>
      <c r="BG166" s="48" t="n">
        <f aca="false">IF(OR(N(BG$5)=0,BG$6=""),0,BG$5*((DATE(YEAR($B166),MONTH($B166),MIN(BG$6,DAY(EOMONTH($B166,0))))&gt;=$B166)*(DATE(YEAR($B166),MONTH($B166),MIN(BG$6,DAY(EOMONTH($B166,0))))&lt;$C166)+(DATE(YEAR($B166),MONTH($B166)+1,MIN(BG$6,DAY(EOMONTH($B166,1))))&gt;=$B166)*(DATE(YEAR($B166),MONTH($B166)+1,MIN(BG$6,DAY(EOMONTH($B166,1))))&lt;$C166)))</f>
        <v>0</v>
      </c>
      <c r="BH166" s="48" t="n">
        <f aca="false">IF(OR(N(BH$5)=0,BH$6=""),0,BH$5*((DATE(YEAR($B166),MONTH($B166),MIN(BH$6,DAY(EOMONTH($B166,0))))&gt;=$B166)*(DATE(YEAR($B166),MONTH($B166),MIN(BH$6,DAY(EOMONTH($B166,0))))&lt;$C166)+(DATE(YEAR($B166),MONTH($B166)+1,MIN(BH$6,DAY(EOMONTH($B166,1))))&gt;=$B166)*(DATE(YEAR($B166),MONTH($B166)+1,MIN(BH$6,DAY(EOMONTH($B166,1))))&lt;$C166)))</f>
        <v>0</v>
      </c>
      <c r="BI166" s="48" t="n">
        <f aca="false">IF(OR(N(BI$5)=0,BI$6=""),0,BI$5*((DATE(YEAR($B166),MONTH($B166),MIN(BI$6,DAY(EOMONTH($B166,0))))&gt;=$B166)*(DATE(YEAR($B166),MONTH($B166),MIN(BI$6,DAY(EOMONTH($B166,0))))&lt;$C166)+(DATE(YEAR($B166),MONTH($B166)+1,MIN(BI$6,DAY(EOMONTH($B166,1))))&gt;=$B166)*(DATE(YEAR($B166),MONTH($B166)+1,MIN(BI$6,DAY(EOMONTH($B166,1))))&lt;$C166)))</f>
        <v>0</v>
      </c>
      <c r="BJ166" s="48" t="n">
        <f aca="false">IF(OR(N(BJ$5)=0,BJ$6=""),0,BJ$5*((DATE(YEAR($B166),MONTH($B166),MIN(BJ$6,DAY(EOMONTH($B166,0))))&gt;=$B166)*(DATE(YEAR($B166),MONTH($B166),MIN(BJ$6,DAY(EOMONTH($B166,0))))&lt;$C166)+(DATE(YEAR($B166),MONTH($B166)+1,MIN(BJ$6,DAY(EOMONTH($B166,1))))&gt;=$B166)*(DATE(YEAR($B166),MONTH($B166)+1,MIN(BJ$6,DAY(EOMONTH($B166,1))))&lt;$C166)))</f>
        <v>0</v>
      </c>
      <c r="BK166" s="48" t="n">
        <f aca="false">IF(OR(N(BK$5)=0,BK$6=""),0,BK$5*((DATE(YEAR($B166),MONTH($B166),MIN(BK$6,DAY(EOMONTH($B166,0))))&gt;=$B166)*(DATE(YEAR($B166),MONTH($B166),MIN(BK$6,DAY(EOMONTH($B166,0))))&lt;$C166)+(DATE(YEAR($B166),MONTH($B166)+1,MIN(BK$6,DAY(EOMONTH($B166,1))))&gt;=$B166)*(DATE(YEAR($B166),MONTH($B166)+1,MIN(BK$6,DAY(EOMONTH($B166,1))))&lt;$C166)))</f>
        <v>0</v>
      </c>
      <c r="BL166" s="48" t="n">
        <f aca="false">IF(OR(N(BL$5)=0,BL$6=""),0,BL$5*((DATE(YEAR($B166),MONTH($B166),MIN(BL$6,DAY(EOMONTH($B166,0))))&gt;=$B166)*(DATE(YEAR($B166),MONTH($B166),MIN(BL$6,DAY(EOMONTH($B166,0))))&lt;$C166)+(DATE(YEAR($B166),MONTH($B166)+1,MIN(BL$6,DAY(EOMONTH($B166,1))))&gt;=$B166)*(DATE(YEAR($B166),MONTH($B166)+1,MIN(BL$6,DAY(EOMONTH($B166,1))))&lt;$C166)))</f>
        <v>0</v>
      </c>
      <c r="BM166" s="48" t="n">
        <f aca="false">IF(OR(N(BM$5)=0,BM$6=""),0,BM$5*((DATE(YEAR($B166),MONTH($B166),MIN(BM$6,DAY(EOMONTH($B166,0))))&gt;=$B166)*(DATE(YEAR($B166),MONTH($B166),MIN(BM$6,DAY(EOMONTH($B166,0))))&lt;$C166)+(DATE(YEAR($B166),MONTH($B166)+1,MIN(BM$6,DAY(EOMONTH($B166,1))))&gt;=$B166)*(DATE(YEAR($B166),MONTH($B166)+1,MIN(BM$6,DAY(EOMONTH($B166,1))))&lt;$C166)))</f>
        <v>0</v>
      </c>
      <c r="BN166" s="48" t="n">
        <f aca="false">IF(OR(N(BN$5)=0,BN$6=""),0,BN$5*((DATE(YEAR($B166),MONTH($B166),MIN(BN$6,DAY(EOMONTH($B166,0))))&gt;=$B166)*(DATE(YEAR($B166),MONTH($B166),MIN(BN$6,DAY(EOMONTH($B166,0))))&lt;$C166)+(DATE(YEAR($B166),MONTH($B166)+1,MIN(BN$6,DAY(EOMONTH($B166,1))))&gt;=$B166)*(DATE(YEAR($B166),MONTH($B166)+1,MIN(BN$6,DAY(EOMONTH($B166,1))))&lt;$C166)))</f>
        <v>0</v>
      </c>
      <c r="BO166" s="48" t="n">
        <f aca="false">IF(OR(N(BO$5)=0,BO$6=""),0,BO$5*((DATE(YEAR($B166),MONTH($B166),MIN(BO$6,DAY(EOMONTH($B166,0))))&gt;=$B166)*(DATE(YEAR($B166),MONTH($B166),MIN(BO$6,DAY(EOMONTH($B166,0))))&lt;$C166)+(DATE(YEAR($B166),MONTH($B166)+1,MIN(BO$6,DAY(EOMONTH($B166,1))))&gt;=$B166)*(DATE(YEAR($B166),MONTH($B166)+1,MIN(BO$6,DAY(EOMONTH($B166,1))))&lt;$C166)))</f>
        <v>0</v>
      </c>
      <c r="BP166" s="48" t="n">
        <f aca="false">IF(OR(N(BP$5)=0,BP$6=""),0,BP$5*((DATE(YEAR($B166),MONTH($B166),MIN(BP$6,DAY(EOMONTH($B166,0))))&gt;=$B166)*(DATE(YEAR($B166),MONTH($B166),MIN(BP$6,DAY(EOMONTH($B166,0))))&lt;$C166)+(DATE(YEAR($B166),MONTH($B166)+1,MIN(BP$6,DAY(EOMONTH($B166,1))))&gt;=$B166)*(DATE(YEAR($B166),MONTH($B166)+1,MIN(BP$6,DAY(EOMONTH($B166,1))))&lt;$C166)))</f>
        <v>0</v>
      </c>
      <c r="BQ166" s="48" t="n">
        <f aca="false">IF(OR(N(BQ$5)=0,BQ$6=""),0,BQ$5*((DATE(YEAR($B166),MONTH($B166),MIN(BQ$6,DAY(EOMONTH($B166,0))))&gt;=$B166)*(DATE(YEAR($B166),MONTH($B166),MIN(BQ$6,DAY(EOMONTH($B166,0))))&lt;$C166)+(DATE(YEAR($B166),MONTH($B166)+1,MIN(BQ$6,DAY(EOMONTH($B166,1))))&gt;=$B166)*(DATE(YEAR($B166),MONTH($B166)+1,MIN(BQ$6,DAY(EOMONTH($B166,1))))&lt;$C166)))</f>
        <v>0</v>
      </c>
      <c r="BR166" s="48" t="n">
        <f aca="false">IF(OR(N(BR$5)=0,BR$6=""),0,BR$5*((DATE(YEAR($B166),MONTH($B166),MIN(BR$6,DAY(EOMONTH($B166,0))))&gt;=$B166)*(DATE(YEAR($B166),MONTH($B166),MIN(BR$6,DAY(EOMONTH($B166,0))))&lt;$C166)+(DATE(YEAR($B166),MONTH($B166)+1,MIN(BR$6,DAY(EOMONTH($B166,1))))&gt;=$B166)*(DATE(YEAR($B166),MONTH($B166)+1,MIN(BR$6,DAY(EOMONTH($B166,1))))&lt;$C166)))</f>
        <v>0</v>
      </c>
      <c r="BS166" s="48" t="n">
        <f aca="false">IF(OR(N(BS$5)=0,BS$6=""),0,BS$5*((DATE(YEAR($B166),MONTH($B166),MIN(BS$6,DAY(EOMONTH($B166,0))))&gt;=$B166)*(DATE(YEAR($B166),MONTH($B166),MIN(BS$6,DAY(EOMONTH($B166,0))))&lt;$C166)+(DATE(YEAR($B166),MONTH($B166)+1,MIN(BS$6,DAY(EOMONTH($B166,1))))&gt;=$B166)*(DATE(YEAR($B166),MONTH($B166)+1,MIN(BS$6,DAY(EOMONTH($B166,1))))&lt;$C166)))</f>
        <v>0</v>
      </c>
      <c r="BT166" s="48" t="n">
        <f aca="false">IF(OR(N(BT$5)=0,BT$6=""),0,BT$5*((DATE(YEAR($B166),MONTH($B166),MIN(BT$6,DAY(EOMONTH($B166,0))))&gt;=$B166)*(DATE(YEAR($B166),MONTH($B166),MIN(BT$6,DAY(EOMONTH($B166,0))))&lt;$C166)+(DATE(YEAR($B166),MONTH($B166)+1,MIN(BT$6,DAY(EOMONTH($B166,1))))&gt;=$B166)*(DATE(YEAR($B166),MONTH($B166)+1,MIN(BT$6,DAY(EOMONTH($B166,1))))&lt;$C166)))</f>
        <v>0</v>
      </c>
      <c r="BU166" s="48" t="n">
        <f aca="false">IF(OR(N(BU$5)=0,BU$6=""),0,BU$5*((DATE(YEAR($B166),MONTH($B166),MIN(BU$6,DAY(EOMONTH($B166,0))))&gt;=$B166)*(DATE(YEAR($B166),MONTH($B166),MIN(BU$6,DAY(EOMONTH($B166,0))))&lt;$C166)+(DATE(YEAR($B166),MONTH($B166)+1,MIN(BU$6,DAY(EOMONTH($B166,1))))&gt;=$B166)*(DATE(YEAR($B166),MONTH($B166)+1,MIN(BU$6,DAY(EOMONTH($B166,1))))&lt;$C166)))</f>
        <v>0</v>
      </c>
      <c r="BV166" s="48" t="n">
        <f aca="false">IF(OR(N(BV$5)=0,BV$6=""),0,BV$5*((DATE(YEAR($B166),MONTH($B166),MIN(BV$6,DAY(EOMONTH($B166,0))))&gt;=$B166)*(DATE(YEAR($B166),MONTH($B166),MIN(BV$6,DAY(EOMONTH($B166,0))))&lt;$C166)+(DATE(YEAR($B166),MONTH($B166)+1,MIN(BV$6,DAY(EOMONTH($B166,1))))&gt;=$B166)*(DATE(YEAR($B166),MONTH($B166)+1,MIN(BV$6,DAY(EOMONTH($B166,1))))&lt;$C166)))</f>
        <v>0</v>
      </c>
      <c r="BW166" s="48" t="n">
        <f aca="false">IF(OR(N(BW$5)=0,BW$6=""),0,BW$5*((DATE(YEAR($B166),MONTH($B166),MIN(BW$6,DAY(EOMONTH($B166,0))))&gt;=$B166)*(DATE(YEAR($B166),MONTH($B166),MIN(BW$6,DAY(EOMONTH($B166,0))))&lt;$C166)+(DATE(YEAR($B166),MONTH($B166)+1,MIN(BW$6,DAY(EOMONTH($B166,1))))&gt;=$B166)*(DATE(YEAR($B166),MONTH($B166)+1,MIN(BW$6,DAY(EOMONTH($B166,1))))&lt;$C166)))</f>
        <v>0</v>
      </c>
      <c r="BX166" s="48" t="n">
        <f aca="false">MIN(Z166,(FT165*(1+FT$5/Setup!$C$36)+IF($V166=1,N($F166),0)))</f>
        <v>0</v>
      </c>
      <c r="BY166" s="48" t="n">
        <f aca="false">MIN(AA166,(FU165*(1+FU$5/Setup!$C$36)+IF($V166=2,N($F166),0)))</f>
        <v>0</v>
      </c>
      <c r="BZ166" s="48" t="n">
        <f aca="false">MIN(AB166,(FV165*(1+FV$5/Setup!$C$36)+IF($V166=3,N($F166),0)))</f>
        <v>0</v>
      </c>
      <c r="CA166" s="48" t="n">
        <f aca="false">MIN(AC166,(FW165*(1+FW$5/Setup!$C$36)+IF($V166=4,N($F166),0)))</f>
        <v>0</v>
      </c>
      <c r="CB166" s="48" t="n">
        <f aca="false">MIN(AD166,(FX165*(1+FX$5/Setup!$C$36)+IF($V166=5,N($F166),0)))</f>
        <v>0</v>
      </c>
      <c r="CC166" s="48" t="n">
        <f aca="false">MIN(AE166,(FY165*(1+FY$5/Setup!$C$36)+IF($V166=6,N($F166),0)))</f>
        <v>0</v>
      </c>
      <c r="CD166" s="48" t="n">
        <f aca="false">MIN(AF166,(FZ165*(1+FZ$5/Setup!$C$36)+IF($V166=7,N($F166),0)))</f>
        <v>0</v>
      </c>
      <c r="CE166" s="48" t="n">
        <f aca="false">MIN(AG166,(GA165*(1+GA$5/Setup!$C$36)+IF($V166=8,N($F166),0)))</f>
        <v>0</v>
      </c>
      <c r="CF166" s="48" t="n">
        <f aca="false">MIN(AH166,(GB165*(1+GB$5/Setup!$C$36)+IF($V166=9,N($F166),0)))</f>
        <v>0</v>
      </c>
      <c r="CG166" s="48" t="n">
        <f aca="false">MIN(AI166,(GC165*(1+GC$5/Setup!$C$36)+IF($V166=10,N($F166),0)))</f>
        <v>0</v>
      </c>
      <c r="CH166" s="48" t="n">
        <f aca="false">MIN(AJ166,(GD165*(1+GD$5/Setup!$C$36)+IF($V166=11,N($F166),0)))</f>
        <v>0</v>
      </c>
      <c r="CI166" s="48" t="n">
        <f aca="false">MIN(AK166,(GE165*(1+GE$5/Setup!$C$36)+IF($V166=12,N($F166),0)))</f>
        <v>0</v>
      </c>
      <c r="CJ166" s="48" t="n">
        <f aca="false">MIN(AL166,(GF165*(1+GF$5/Setup!$C$36)+IF($V166=13,N($F166),0)))</f>
        <v>0</v>
      </c>
      <c r="CK166" s="48" t="n">
        <f aca="false">MIN(AM166,(GG165*(1+GG$5/Setup!$C$36)+IF($V166=14,N($F166),0)))</f>
        <v>0</v>
      </c>
      <c r="CL166" s="48" t="n">
        <f aca="false">MIN(AN166,(GH165*(1+GH$5/Setup!$C$36)+IF($V166=15,N($F166),0)))</f>
        <v>0</v>
      </c>
      <c r="CM166" s="48" t="n">
        <f aca="false">MIN(AO166,(GI165*(1+GI$5/Setup!$C$36)+IF($V166=16,N($F166),0)))</f>
        <v>0</v>
      </c>
      <c r="CN166" s="48" t="n">
        <f aca="false">MIN(AP166,(GJ165*(1+GJ$5/Setup!$C$36)+IF($V166=17,N($F166),0)))</f>
        <v>0</v>
      </c>
      <c r="CO166" s="48" t="n">
        <f aca="false">MIN(AQ166,(GK165*(1+GK$5/Setup!$C$36)+IF($V166=18,N($F166),0)))</f>
        <v>0</v>
      </c>
      <c r="CP166" s="48" t="n">
        <f aca="false">MIN(AR166,(GL165*(1+GL$5/Setup!$C$36)+IF($V166=19,N($F166),0)))</f>
        <v>0</v>
      </c>
      <c r="CQ166" s="48" t="n">
        <f aca="false">MIN(AS166,(GM165*(1+GM$5/Setup!$C$36)+IF($V166=20,N($F166),0)))</f>
        <v>0</v>
      </c>
      <c r="CR166" s="48" t="n">
        <f aca="false">MIN(AT166,(GN165*(1+GN$5/Setup!$C$36)+IF($V166=21,N($F166),0)))</f>
        <v>0</v>
      </c>
      <c r="CS166" s="48" t="n">
        <f aca="false">MIN(AU166,(GO165*(1+GO$5/Setup!$C$36)+IF($V166=22,N($F166),0)))</f>
        <v>0</v>
      </c>
      <c r="CT166" s="48" t="n">
        <f aca="false">MIN(AV166,(GP165*(1+GP$5/Setup!$C$36)+IF($V166=23,N($F166),0)))</f>
        <v>0</v>
      </c>
      <c r="CU166" s="48" t="n">
        <f aca="false">MIN(AW166,(GQ165*(1+GQ$5/Setup!$C$36)+IF($V166=24,N($F166),0)))</f>
        <v>0</v>
      </c>
      <c r="CV166" s="48" t="n">
        <f aca="false">MIN(AX166,(GR165*(1+GR$5/Setup!$C$36)+IF($V166=25,N($F166),0)))</f>
        <v>0</v>
      </c>
      <c r="CW166" s="48" t="n">
        <f aca="false">MIN(AY166,(GS165*(1+GS$5/Setup!$C$36)+IF($V166=26,N($F166),0)))</f>
        <v>0</v>
      </c>
      <c r="CX166" s="48" t="n">
        <f aca="false">MIN(AZ166,(GT165*(1+GT$5/Setup!$C$36)+IF($V166=27,N($F166),0)))</f>
        <v>0</v>
      </c>
      <c r="CY166" s="48" t="n">
        <f aca="false">MIN(BA166,(GU165*(1+GU$5/Setup!$C$36)+IF($V166=28,N($F166),0)))</f>
        <v>0</v>
      </c>
      <c r="CZ166" s="48" t="n">
        <f aca="false">MIN(BB166,(GV165*(1+GV$5/Setup!$C$36)+IF($V166=29,N($F166),0)))</f>
        <v>0</v>
      </c>
      <c r="DA166" s="48" t="n">
        <f aca="false">MIN(BC166,(GW165*(1+GW$5/Setup!$C$36)+IF($V166=30,N($F166),0)))</f>
        <v>0</v>
      </c>
      <c r="DB166" s="48" t="n">
        <f aca="false">MIN(BD166,(GX165*(1+GX$5/Setup!$C$36)+IF($V166=31,N($F166),0)))</f>
        <v>0</v>
      </c>
      <c r="DC166" s="48" t="n">
        <f aca="false">MIN(BE166,(GY165*(1+GY$5/Setup!$C$36)+IF($V166=32,N($F166),0)))</f>
        <v>0</v>
      </c>
      <c r="DD166" s="48" t="n">
        <f aca="false">MIN(BF166,(GZ165*(1+GZ$5/Setup!$C$36)+IF($V166=33,N($F166),0)))</f>
        <v>0</v>
      </c>
      <c r="DE166" s="48" t="n">
        <f aca="false">MIN(BG166,(HA165*(1+HA$5/Setup!$C$36)+IF($V166=34,N($F166),0)))</f>
        <v>0</v>
      </c>
      <c r="DF166" s="48" t="n">
        <f aca="false">MIN(BH166,(HB165*(1+HB$5/Setup!$C$36)+IF($V166=35,N($F166),0)))</f>
        <v>0</v>
      </c>
      <c r="DG166" s="48" t="n">
        <f aca="false">MIN(BI166,(HC165*(1+HC$5/Setup!$C$36)+IF($V166=36,N($F166),0)))</f>
        <v>0</v>
      </c>
      <c r="DH166" s="48" t="n">
        <f aca="false">MIN(BJ166,(HD165*(1+HD$5/Setup!$C$36)+IF($V166=37,N($F166),0)))</f>
        <v>0</v>
      </c>
      <c r="DI166" s="48" t="n">
        <f aca="false">MIN(BK166,(HE165*(1+HE$5/Setup!$C$36)+IF($V166=38,N($F166),0)))</f>
        <v>0</v>
      </c>
      <c r="DJ166" s="48" t="n">
        <f aca="false">MIN(BL166,(HF165*(1+HF$5/Setup!$C$36)+IF($V166=39,N($F166),0)))</f>
        <v>0</v>
      </c>
      <c r="DK166" s="48" t="n">
        <f aca="false">MIN(BM166,(HG165*(1+HG$5/Setup!$C$36)+IF($V166=40,N($F166),0)))</f>
        <v>0</v>
      </c>
      <c r="DL166" s="48" t="n">
        <f aca="false">MIN(BN166,(HH165*(1+HH$5/Setup!$C$36)+IF($V166=41,N($F166),0)))</f>
        <v>0</v>
      </c>
      <c r="DM166" s="48" t="n">
        <f aca="false">MIN(BO166,(HI165*(1+HI$5/Setup!$C$36)+IF($V166=42,N($F166),0)))</f>
        <v>0</v>
      </c>
      <c r="DN166" s="48" t="n">
        <f aca="false">MIN(BP166,(HJ165*(1+HJ$5/Setup!$C$36)+IF($V166=43,N($F166),0)))</f>
        <v>0</v>
      </c>
      <c r="DO166" s="48" t="n">
        <f aca="false">MIN(BQ166,(HK165*(1+HK$5/Setup!$C$36)+IF($V166=44,N($F166),0)))</f>
        <v>0</v>
      </c>
      <c r="DP166" s="48" t="n">
        <f aca="false">MIN(BR166,(HL165*(1+HL$5/Setup!$C$36)+IF($V166=45,N($F166),0)))</f>
        <v>0</v>
      </c>
      <c r="DQ166" s="48" t="n">
        <f aca="false">MIN(BS166,(HM165*(1+HM$5/Setup!$C$36)+IF($V166=46,N($F166),0)))</f>
        <v>0</v>
      </c>
      <c r="DR166" s="48" t="n">
        <f aca="false">MIN(BT166,(HN165*(1+HN$5/Setup!$C$36)+IF($V166=47,N($F166),0)))</f>
        <v>0</v>
      </c>
      <c r="DS166" s="48" t="n">
        <f aca="false">MIN(BU166,(HO165*(1+HO$5/Setup!$C$36)+IF($V166=48,N($F166),0)))</f>
        <v>0</v>
      </c>
      <c r="DT166" s="48" t="n">
        <f aca="false">MIN(BV166,(HP165*(1+HP$5/Setup!$C$36)+IF($V166=49,N($F166),0)))</f>
        <v>0</v>
      </c>
      <c r="DU166" s="48" t="n">
        <f aca="false">MIN(BW166,(HQ165*(1+HQ$5/Setup!$C$36)+IF($V166=50,N($F166),0)))</f>
        <v>0</v>
      </c>
      <c r="DV166" s="48" t="n">
        <f aca="false">MIN(MAX((FT165*(1+FT$5/Setup!$C$36)+IF($V166=1,N($F166),0))-BX166,0),MAX($P166-0,0))</f>
        <v>0</v>
      </c>
      <c r="DW166" s="48" t="n">
        <f aca="false">MIN(MAX((FU165*(1+FU$5/Setup!$C$36)+IF($V166=2,N($F166),0))-BY166,0),MAX($P166-SUM(DV166:DV166),0))</f>
        <v>0</v>
      </c>
      <c r="DX166" s="48" t="n">
        <f aca="false">MIN(MAX((FV165*(1+FV$5/Setup!$C$36)+IF($V166=3,N($F166),0))-BZ166,0),MAX($P166-SUM(DV166:DW166),0))</f>
        <v>0</v>
      </c>
      <c r="DY166" s="48" t="n">
        <f aca="false">MIN(MAX((FW165*(1+FW$5/Setup!$C$36)+IF($V166=4,N($F166),0))-CA166,0),MAX($P166-SUM(DV166:DX166),0))</f>
        <v>0</v>
      </c>
      <c r="DZ166" s="48" t="n">
        <f aca="false">MIN(MAX((FX165*(1+FX$5/Setup!$C$36)+IF($V166=5,N($F166),0))-CB166,0),MAX($P166-SUM(DV166:DY166),0))</f>
        <v>0</v>
      </c>
      <c r="EA166" s="48" t="n">
        <f aca="false">MIN(MAX((FY165*(1+FY$5/Setup!$C$36)+IF($V166=6,N($F166),0))-CC166,0),MAX($P166-SUM(DV166:DZ166),0))</f>
        <v>0</v>
      </c>
      <c r="EB166" s="48" t="n">
        <f aca="false">MIN(MAX((FZ165*(1+FZ$5/Setup!$C$36)+IF($V166=7,N($F166),0))-CD166,0),MAX($P166-SUM(DV166:EA166),0))</f>
        <v>0</v>
      </c>
      <c r="EC166" s="48" t="n">
        <f aca="false">MIN(MAX((GA165*(1+GA$5/Setup!$C$36)+IF($V166=8,N($F166),0))-CE166,0),MAX($P166-SUM(DV166:EB166),0))</f>
        <v>0</v>
      </c>
      <c r="ED166" s="48" t="n">
        <f aca="false">MIN(MAX((GB165*(1+GB$5/Setup!$C$36)+IF($V166=9,N($F166),0))-CF166,0),MAX($P166-SUM(DV166:EC166),0))</f>
        <v>0</v>
      </c>
      <c r="EE166" s="48" t="n">
        <f aca="false">MIN(MAX((GC165*(1+GC$5/Setup!$C$36)+IF($V166=10,N($F166),0))-CG166,0),MAX($P166-SUM(DV166:ED166),0))</f>
        <v>0</v>
      </c>
      <c r="EF166" s="48" t="n">
        <f aca="false">MIN(MAX((GD165*(1+GD$5/Setup!$C$36)+IF($V166=11,N($F166),0))-CH166,0),MAX($P166-SUM(DV166:EE166),0))</f>
        <v>0</v>
      </c>
      <c r="EG166" s="48" t="n">
        <f aca="false">MIN(MAX((GE165*(1+GE$5/Setup!$C$36)+IF($V166=12,N($F166),0))-CI166,0),MAX($P166-SUM(DV166:EF166),0))</f>
        <v>0</v>
      </c>
      <c r="EH166" s="48" t="n">
        <f aca="false">MIN(MAX((GF165*(1+GF$5/Setup!$C$36)+IF($V166=13,N($F166),0))-CJ166,0),MAX($P166-SUM(DV166:EG166),0))</f>
        <v>0</v>
      </c>
      <c r="EI166" s="48" t="n">
        <f aca="false">MIN(MAX((GG165*(1+GG$5/Setup!$C$36)+IF($V166=14,N($F166),0))-CK166,0),MAX($P166-SUM(DV166:EH166),0))</f>
        <v>0</v>
      </c>
      <c r="EJ166" s="48" t="n">
        <f aca="false">MIN(MAX((GH165*(1+GH$5/Setup!$C$36)+IF($V166=15,N($F166),0))-CL166,0),MAX($P166-SUM(DV166:EI166),0))</f>
        <v>0</v>
      </c>
      <c r="EK166" s="48" t="n">
        <f aca="false">MIN(MAX((GI165*(1+GI$5/Setup!$C$36)+IF($V166=16,N($F166),0))-CM166,0),MAX($P166-SUM(DV166:EJ166),0))</f>
        <v>0</v>
      </c>
      <c r="EL166" s="48" t="n">
        <f aca="false">MIN(MAX((GJ165*(1+GJ$5/Setup!$C$36)+IF($V166=17,N($F166),0))-CN166,0),MAX($P166-SUM(DV166:EK166),0))</f>
        <v>0</v>
      </c>
      <c r="EM166" s="48" t="n">
        <f aca="false">MIN(MAX((GK165*(1+GK$5/Setup!$C$36)+IF($V166=18,N($F166),0))-CO166,0),MAX($P166-SUM(DV166:EL166),0))</f>
        <v>0</v>
      </c>
      <c r="EN166" s="48" t="n">
        <f aca="false">MIN(MAX((GL165*(1+GL$5/Setup!$C$36)+IF($V166=19,N($F166),0))-CP166,0),MAX($P166-SUM(DV166:EM166),0))</f>
        <v>0</v>
      </c>
      <c r="EO166" s="48" t="n">
        <f aca="false">MIN(MAX((GM165*(1+GM$5/Setup!$C$36)+IF($V166=20,N($F166),0))-CQ166,0),MAX($P166-SUM(DV166:EN166),0))</f>
        <v>0</v>
      </c>
      <c r="EP166" s="48" t="n">
        <f aca="false">MIN(MAX((GN165*(1+GN$5/Setup!$C$36)+IF($V166=21,N($F166),0))-CR166,0),MAX($P166-SUM(DV166:EO166),0))</f>
        <v>0</v>
      </c>
      <c r="EQ166" s="48" t="n">
        <f aca="false">MIN(MAX((GO165*(1+GO$5/Setup!$C$36)+IF($V166=22,N($F166),0))-CS166,0),MAX($P166-SUM(DV166:EP166),0))</f>
        <v>0</v>
      </c>
      <c r="ER166" s="48" t="n">
        <f aca="false">MIN(MAX((GP165*(1+GP$5/Setup!$C$36)+IF($V166=23,N($F166),0))-CT166,0),MAX($P166-SUM(DV166:EQ166),0))</f>
        <v>0</v>
      </c>
      <c r="ES166" s="48" t="n">
        <f aca="false">MIN(MAX((GQ165*(1+GQ$5/Setup!$C$36)+IF($V166=24,N($F166),0))-CU166,0),MAX($P166-SUM(DV166:ER166),0))</f>
        <v>0</v>
      </c>
      <c r="ET166" s="48" t="n">
        <f aca="false">MIN(MAX((GR165*(1+GR$5/Setup!$C$36)+IF($V166=25,N($F166),0))-CV166,0),MAX($P166-SUM(DV166:ES166),0))</f>
        <v>0</v>
      </c>
      <c r="EU166" s="48" t="n">
        <f aca="false">MIN(MAX((GS165*(1+GS$5/Setup!$C$36)+IF($V166=26,N($F166),0))-CW166,0),MAX($P166-SUM(DV166:ET166),0))</f>
        <v>0</v>
      </c>
      <c r="EV166" s="48" t="n">
        <f aca="false">MIN(MAX((GT165*(1+GT$5/Setup!$C$36)+IF($V166=27,N($F166),0))-CX166,0),MAX($P166-SUM(DV166:EU166),0))</f>
        <v>0</v>
      </c>
      <c r="EW166" s="48" t="n">
        <f aca="false">MIN(MAX((GU165*(1+GU$5/Setup!$C$36)+IF($V166=28,N($F166),0))-CY166,0),MAX($P166-SUM(DV166:EV166),0))</f>
        <v>0</v>
      </c>
      <c r="EX166" s="48" t="n">
        <f aca="false">MIN(MAX((GV165*(1+GV$5/Setup!$C$36)+IF($V166=29,N($F166),0))-CZ166,0),MAX($P166-SUM(DV166:EW166),0))</f>
        <v>0</v>
      </c>
      <c r="EY166" s="48" t="n">
        <f aca="false">MIN(MAX((GW165*(1+GW$5/Setup!$C$36)+IF($V166=30,N($F166),0))-DA166,0),MAX($P166-SUM(DV166:EX166),0))</f>
        <v>0</v>
      </c>
      <c r="EZ166" s="48" t="n">
        <f aca="false">MIN(MAX((GX165*(1+GX$5/Setup!$C$36)+IF($V166=31,N($F166),0))-DB166,0),MAX($P166-SUM(DV166:EY166),0))</f>
        <v>0</v>
      </c>
      <c r="FA166" s="48" t="n">
        <f aca="false">MIN(MAX((GY165*(1+GY$5/Setup!$C$36)+IF($V166=32,N($F166),0))-DC166,0),MAX($P166-SUM(DV166:EZ166),0))</f>
        <v>0</v>
      </c>
      <c r="FB166" s="48" t="n">
        <f aca="false">MIN(MAX((GZ165*(1+GZ$5/Setup!$C$36)+IF($V166=33,N($F166),0))-DD166,0),MAX($P166-SUM(DV166:FA166),0))</f>
        <v>0</v>
      </c>
      <c r="FC166" s="48" t="n">
        <f aca="false">MIN(MAX((HA165*(1+HA$5/Setup!$C$36)+IF($V166=34,N($F166),0))-DE166,0),MAX($P166-SUM(DV166:FB166),0))</f>
        <v>0</v>
      </c>
      <c r="FD166" s="48" t="n">
        <f aca="false">MIN(MAX((HB165*(1+HB$5/Setup!$C$36)+IF($V166=35,N($F166),0))-DF166,0),MAX($P166-SUM(DV166:FC166),0))</f>
        <v>0</v>
      </c>
      <c r="FE166" s="48" t="n">
        <f aca="false">MIN(MAX((HC165*(1+HC$5/Setup!$C$36)+IF($V166=36,N($F166),0))-DG166,0),MAX($P166-SUM(DV166:FD166),0))</f>
        <v>0</v>
      </c>
      <c r="FF166" s="48" t="n">
        <f aca="false">MIN(MAX((HD165*(1+HD$5/Setup!$C$36)+IF($V166=37,N($F166),0))-DH166,0),MAX($P166-SUM(DV166:FE166),0))</f>
        <v>0</v>
      </c>
      <c r="FG166" s="48" t="n">
        <f aca="false">MIN(MAX((HE165*(1+HE$5/Setup!$C$36)+IF($V166=38,N($F166),0))-DI166,0),MAX($P166-SUM(DV166:FF166),0))</f>
        <v>0</v>
      </c>
      <c r="FH166" s="48" t="n">
        <f aca="false">MIN(MAX((HF165*(1+HF$5/Setup!$C$36)+IF($V166=39,N($F166),0))-DJ166,0),MAX($P166-SUM(DV166:FG166),0))</f>
        <v>0</v>
      </c>
      <c r="FI166" s="48" t="n">
        <f aca="false">MIN(MAX((HG165*(1+HG$5/Setup!$C$36)+IF($V166=40,N($F166),0))-DK166,0),MAX($P166-SUM(DV166:FH166),0))</f>
        <v>0</v>
      </c>
      <c r="FJ166" s="48" t="n">
        <f aca="false">MIN(MAX((HH165*(1+HH$5/Setup!$C$36)+IF($V166=41,N($F166),0))-DL166,0),MAX($P166-SUM(DV166:FI166),0))</f>
        <v>0</v>
      </c>
      <c r="FK166" s="48" t="n">
        <f aca="false">MIN(MAX((HI165*(1+HI$5/Setup!$C$36)+IF($V166=42,N($F166),0))-DM166,0),MAX($P166-SUM(DV166:FJ166),0))</f>
        <v>0</v>
      </c>
      <c r="FL166" s="48" t="n">
        <f aca="false">MIN(MAX((HJ165*(1+HJ$5/Setup!$C$36)+IF($V166=43,N($F166),0))-DN166,0),MAX($P166-SUM(DV166:FK166),0))</f>
        <v>0</v>
      </c>
      <c r="FM166" s="48" t="n">
        <f aca="false">MIN(MAX((HK165*(1+HK$5/Setup!$C$36)+IF($V166=44,N($F166),0))-DO166,0),MAX($P166-SUM(DV166:FL166),0))</f>
        <v>0</v>
      </c>
      <c r="FN166" s="48" t="n">
        <f aca="false">MIN(MAX((HL165*(1+HL$5/Setup!$C$36)+IF($V166=45,N($F166),0))-DP166,0),MAX($P166-SUM(DV166:FM166),0))</f>
        <v>0</v>
      </c>
      <c r="FO166" s="48" t="n">
        <f aca="false">MIN(MAX((HM165*(1+HM$5/Setup!$C$36)+IF($V166=46,N($F166),0))-DQ166,0),MAX($P166-SUM(DV166:FN166),0))</f>
        <v>0</v>
      </c>
      <c r="FP166" s="48" t="n">
        <f aca="false">MIN(MAX((HN165*(1+HN$5/Setup!$C$36)+IF($V166=47,N($F166),0))-DR166,0),MAX($P166-SUM(DV166:FO166),0))</f>
        <v>0</v>
      </c>
      <c r="FQ166" s="48" t="n">
        <f aca="false">MIN(MAX((HO165*(1+HO$5/Setup!$C$36)+IF($V166=48,N($F166),0))-DS166,0),MAX($P166-SUM(DV166:FP166),0))</f>
        <v>0</v>
      </c>
      <c r="FR166" s="48" t="n">
        <f aca="false">MIN(MAX((HP165*(1+HP$5/Setup!$C$36)+IF($V166=49,N($F166),0))-DT166,0),MAX($P166-SUM(DV166:FQ166),0))</f>
        <v>0</v>
      </c>
      <c r="FS166" s="48" t="n">
        <f aca="false">MIN(MAX((HQ165*(1+HQ$5/Setup!$C$36)+IF($V166=50,N($F166),0))-DU166,0),MAX($P166-SUM(DV166:FR166),0))</f>
        <v>0</v>
      </c>
      <c r="FT166" s="48" t="n">
        <f aca="false">IF((FT165*(1+FT$5/Setup!$C$36)+IF($V166=1,N($F166),0))-BX166-DV166&lt;0.005,0,(FT165*(1+FT$5/Setup!$C$36)+IF($V166=1,N($F166),0))-BX166-DV166)</f>
        <v>0</v>
      </c>
      <c r="FU166" s="48" t="n">
        <f aca="false">IF((FU165*(1+FU$5/Setup!$C$36)+IF($V166=2,N($F166),0))-BY166-DW166&lt;0.005,0,(FU165*(1+FU$5/Setup!$C$36)+IF($V166=2,N($F166),0))-BY166-DW166)</f>
        <v>0</v>
      </c>
      <c r="FV166" s="48" t="n">
        <f aca="false">IF((FV165*(1+FV$5/Setup!$C$36)+IF($V166=3,N($F166),0))-BZ166-DX166&lt;0.005,0,(FV165*(1+FV$5/Setup!$C$36)+IF($V166=3,N($F166),0))-BZ166-DX166)</f>
        <v>0</v>
      </c>
      <c r="FW166" s="48" t="n">
        <f aca="false">IF((FW165*(1+FW$5/Setup!$C$36)+IF($V166=4,N($F166),0))-CA166-DY166&lt;0.005,0,(FW165*(1+FW$5/Setup!$C$36)+IF($V166=4,N($F166),0))-CA166-DY166)</f>
        <v>0</v>
      </c>
      <c r="FX166" s="48" t="n">
        <f aca="false">IF((FX165*(1+FX$5/Setup!$C$36)+IF($V166=5,N($F166),0))-CB166-DZ166&lt;0.005,0,(FX165*(1+FX$5/Setup!$C$36)+IF($V166=5,N($F166),0))-CB166-DZ166)</f>
        <v>0</v>
      </c>
      <c r="FY166" s="48" t="n">
        <f aca="false">IF((FY165*(1+FY$5/Setup!$C$36)+IF($V166=6,N($F166),0))-CC166-EA166&lt;0.005,0,(FY165*(1+FY$5/Setup!$C$36)+IF($V166=6,N($F166),0))-CC166-EA166)</f>
        <v>0</v>
      </c>
      <c r="FZ166" s="48" t="n">
        <f aca="false">IF((FZ165*(1+FZ$5/Setup!$C$36)+IF($V166=7,N($F166),0))-CD166-EB166&lt;0.005,0,(FZ165*(1+FZ$5/Setup!$C$36)+IF($V166=7,N($F166),0))-CD166-EB166)</f>
        <v>0</v>
      </c>
      <c r="GA166" s="48" t="n">
        <f aca="false">IF((GA165*(1+GA$5/Setup!$C$36)+IF($V166=8,N($F166),0))-CE166-EC166&lt;0.005,0,(GA165*(1+GA$5/Setup!$C$36)+IF($V166=8,N($F166),0))-CE166-EC166)</f>
        <v>0</v>
      </c>
      <c r="GB166" s="48" t="n">
        <f aca="false">IF((GB165*(1+GB$5/Setup!$C$36)+IF($V166=9,N($F166),0))-CF166-ED166&lt;0.005,0,(GB165*(1+GB$5/Setup!$C$36)+IF($V166=9,N($F166),0))-CF166-ED166)</f>
        <v>0</v>
      </c>
      <c r="GC166" s="48" t="n">
        <f aca="false">IF((GC165*(1+GC$5/Setup!$C$36)+IF($V166=10,N($F166),0))-CG166-EE166&lt;0.005,0,(GC165*(1+GC$5/Setup!$C$36)+IF($V166=10,N($F166),0))-CG166-EE166)</f>
        <v>0</v>
      </c>
      <c r="GD166" s="48" t="n">
        <f aca="false">IF((GD165*(1+GD$5/Setup!$C$36)+IF($V166=11,N($F166),0))-CH166-EF166&lt;0.005,0,(GD165*(1+GD$5/Setup!$C$36)+IF($V166=11,N($F166),0))-CH166-EF166)</f>
        <v>0</v>
      </c>
      <c r="GE166" s="48" t="n">
        <f aca="false">IF((GE165*(1+GE$5/Setup!$C$36)+IF($V166=12,N($F166),0))-CI166-EG166&lt;0.005,0,(GE165*(1+GE$5/Setup!$C$36)+IF($V166=12,N($F166),0))-CI166-EG166)</f>
        <v>0</v>
      </c>
      <c r="GF166" s="48" t="n">
        <f aca="false">IF((GF165*(1+GF$5/Setup!$C$36)+IF($V166=13,N($F166),0))-CJ166-EH166&lt;0.005,0,(GF165*(1+GF$5/Setup!$C$36)+IF($V166=13,N($F166),0))-CJ166-EH166)</f>
        <v>0</v>
      </c>
      <c r="GG166" s="48" t="n">
        <f aca="false">IF((GG165*(1+GG$5/Setup!$C$36)+IF($V166=14,N($F166),0))-CK166-EI166&lt;0.005,0,(GG165*(1+GG$5/Setup!$C$36)+IF($V166=14,N($F166),0))-CK166-EI166)</f>
        <v>0</v>
      </c>
      <c r="GH166" s="48" t="n">
        <f aca="false">IF((GH165*(1+GH$5/Setup!$C$36)+IF($V166=15,N($F166),0))-CL166-EJ166&lt;0.005,0,(GH165*(1+GH$5/Setup!$C$36)+IF($V166=15,N($F166),0))-CL166-EJ166)</f>
        <v>0</v>
      </c>
      <c r="GI166" s="48" t="n">
        <f aca="false">IF((GI165*(1+GI$5/Setup!$C$36)+IF($V166=16,N($F166),0))-CM166-EK166&lt;0.005,0,(GI165*(1+GI$5/Setup!$C$36)+IF($V166=16,N($F166),0))-CM166-EK166)</f>
        <v>0</v>
      </c>
      <c r="GJ166" s="48" t="n">
        <f aca="false">IF((GJ165*(1+GJ$5/Setup!$C$36)+IF($V166=17,N($F166),0))-CN166-EL166&lt;0.005,0,(GJ165*(1+GJ$5/Setup!$C$36)+IF($V166=17,N($F166),0))-CN166-EL166)</f>
        <v>0</v>
      </c>
      <c r="GK166" s="48" t="n">
        <f aca="false">IF((GK165*(1+GK$5/Setup!$C$36)+IF($V166=18,N($F166),0))-CO166-EM166&lt;0.005,0,(GK165*(1+GK$5/Setup!$C$36)+IF($V166=18,N($F166),0))-CO166-EM166)</f>
        <v>0</v>
      </c>
      <c r="GL166" s="48" t="n">
        <f aca="false">IF((GL165*(1+GL$5/Setup!$C$36)+IF($V166=19,N($F166),0))-CP166-EN166&lt;0.005,0,(GL165*(1+GL$5/Setup!$C$36)+IF($V166=19,N($F166),0))-CP166-EN166)</f>
        <v>0</v>
      </c>
      <c r="GM166" s="48" t="n">
        <f aca="false">IF((GM165*(1+GM$5/Setup!$C$36)+IF($V166=20,N($F166),0))-CQ166-EO166&lt;0.005,0,(GM165*(1+GM$5/Setup!$C$36)+IF($V166=20,N($F166),0))-CQ166-EO166)</f>
        <v>0</v>
      </c>
      <c r="GN166" s="48" t="n">
        <f aca="false">IF((GN165*(1+GN$5/Setup!$C$36)+IF($V166=21,N($F166),0))-CR166-EP166&lt;0.005,0,(GN165*(1+GN$5/Setup!$C$36)+IF($V166=21,N($F166),0))-CR166-EP166)</f>
        <v>0</v>
      </c>
      <c r="GO166" s="48" t="n">
        <f aca="false">IF((GO165*(1+GO$5/Setup!$C$36)+IF($V166=22,N($F166),0))-CS166-EQ166&lt;0.005,0,(GO165*(1+GO$5/Setup!$C$36)+IF($V166=22,N($F166),0))-CS166-EQ166)</f>
        <v>0</v>
      </c>
      <c r="GP166" s="48" t="n">
        <f aca="false">IF((GP165*(1+GP$5/Setup!$C$36)+IF($V166=23,N($F166),0))-CT166-ER166&lt;0.005,0,(GP165*(1+GP$5/Setup!$C$36)+IF($V166=23,N($F166),0))-CT166-ER166)</f>
        <v>0</v>
      </c>
      <c r="GQ166" s="48" t="n">
        <f aca="false">IF((GQ165*(1+GQ$5/Setup!$C$36)+IF($V166=24,N($F166),0))-CU166-ES166&lt;0.005,0,(GQ165*(1+GQ$5/Setup!$C$36)+IF($V166=24,N($F166),0))-CU166-ES166)</f>
        <v>0</v>
      </c>
      <c r="GR166" s="48" t="n">
        <f aca="false">IF((GR165*(1+GR$5/Setup!$C$36)+IF($V166=25,N($F166),0))-CV166-ET166&lt;0.005,0,(GR165*(1+GR$5/Setup!$C$36)+IF($V166=25,N($F166),0))-CV166-ET166)</f>
        <v>0</v>
      </c>
      <c r="GS166" s="48" t="n">
        <f aca="false">IF((GS165*(1+GS$5/Setup!$C$36)+IF($V166=26,N($F166),0))-CW166-EU166&lt;0.005,0,(GS165*(1+GS$5/Setup!$C$36)+IF($V166=26,N($F166),0))-CW166-EU166)</f>
        <v>0</v>
      </c>
      <c r="GT166" s="48" t="n">
        <f aca="false">IF((GT165*(1+GT$5/Setup!$C$36)+IF($V166=27,N($F166),0))-CX166-EV166&lt;0.005,0,(GT165*(1+GT$5/Setup!$C$36)+IF($V166=27,N($F166),0))-CX166-EV166)</f>
        <v>0</v>
      </c>
      <c r="GU166" s="48" t="n">
        <f aca="false">IF((GU165*(1+GU$5/Setup!$C$36)+IF($V166=28,N($F166),0))-CY166-EW166&lt;0.005,0,(GU165*(1+GU$5/Setup!$C$36)+IF($V166=28,N($F166),0))-CY166-EW166)</f>
        <v>0</v>
      </c>
      <c r="GV166" s="48" t="n">
        <f aca="false">IF((GV165*(1+GV$5/Setup!$C$36)+IF($V166=29,N($F166),0))-CZ166-EX166&lt;0.005,0,(GV165*(1+GV$5/Setup!$C$36)+IF($V166=29,N($F166),0))-CZ166-EX166)</f>
        <v>0</v>
      </c>
      <c r="GW166" s="48" t="n">
        <f aca="false">IF((GW165*(1+GW$5/Setup!$C$36)+IF($V166=30,N($F166),0))-DA166-EY166&lt;0.005,0,(GW165*(1+GW$5/Setup!$C$36)+IF($V166=30,N($F166),0))-DA166-EY166)</f>
        <v>0</v>
      </c>
      <c r="GX166" s="48" t="n">
        <f aca="false">IF((GX165*(1+GX$5/Setup!$C$36)+IF($V166=31,N($F166),0))-DB166-EZ166&lt;0.005,0,(GX165*(1+GX$5/Setup!$C$36)+IF($V166=31,N($F166),0))-DB166-EZ166)</f>
        <v>0</v>
      </c>
      <c r="GY166" s="48" t="n">
        <f aca="false">IF((GY165*(1+GY$5/Setup!$C$36)+IF($V166=32,N($F166),0))-DC166-FA166&lt;0.005,0,(GY165*(1+GY$5/Setup!$C$36)+IF($V166=32,N($F166),0))-DC166-FA166)</f>
        <v>0</v>
      </c>
      <c r="GZ166" s="48" t="n">
        <f aca="false">IF((GZ165*(1+GZ$5/Setup!$C$36)+IF($V166=33,N($F166),0))-DD166-FB166&lt;0.005,0,(GZ165*(1+GZ$5/Setup!$C$36)+IF($V166=33,N($F166),0))-DD166-FB166)</f>
        <v>0</v>
      </c>
      <c r="HA166" s="48" t="n">
        <f aca="false">IF((HA165*(1+HA$5/Setup!$C$36)+IF($V166=34,N($F166),0))-DE166-FC166&lt;0.005,0,(HA165*(1+HA$5/Setup!$C$36)+IF($V166=34,N($F166),0))-DE166-FC166)</f>
        <v>0</v>
      </c>
      <c r="HB166" s="48" t="n">
        <f aca="false">IF((HB165*(1+HB$5/Setup!$C$36)+IF($V166=35,N($F166),0))-DF166-FD166&lt;0.005,0,(HB165*(1+HB$5/Setup!$C$36)+IF($V166=35,N($F166),0))-DF166-FD166)</f>
        <v>0</v>
      </c>
      <c r="HC166" s="48" t="n">
        <f aca="false">IF((HC165*(1+HC$5/Setup!$C$36)+IF($V166=36,N($F166),0))-DG166-FE166&lt;0.005,0,(HC165*(1+HC$5/Setup!$C$36)+IF($V166=36,N($F166),0))-DG166-FE166)</f>
        <v>0</v>
      </c>
      <c r="HD166" s="48" t="n">
        <f aca="false">IF((HD165*(1+HD$5/Setup!$C$36)+IF($V166=37,N($F166),0))-DH166-FF166&lt;0.005,0,(HD165*(1+HD$5/Setup!$C$36)+IF($V166=37,N($F166),0))-DH166-FF166)</f>
        <v>0</v>
      </c>
      <c r="HE166" s="48" t="n">
        <f aca="false">IF((HE165*(1+HE$5/Setup!$C$36)+IF($V166=38,N($F166),0))-DI166-FG166&lt;0.005,0,(HE165*(1+HE$5/Setup!$C$36)+IF($V166=38,N($F166),0))-DI166-FG166)</f>
        <v>0</v>
      </c>
      <c r="HF166" s="48" t="n">
        <f aca="false">IF((HF165*(1+HF$5/Setup!$C$36)+IF($V166=39,N($F166),0))-DJ166-FH166&lt;0.005,0,(HF165*(1+HF$5/Setup!$C$36)+IF($V166=39,N($F166),0))-DJ166-FH166)</f>
        <v>0</v>
      </c>
      <c r="HG166" s="48" t="n">
        <f aca="false">IF((HG165*(1+HG$5/Setup!$C$36)+IF($V166=40,N($F166),0))-DK166-FI166&lt;0.005,0,(HG165*(1+HG$5/Setup!$C$36)+IF($V166=40,N($F166),0))-DK166-FI166)</f>
        <v>0</v>
      </c>
      <c r="HH166" s="48" t="n">
        <f aca="false">IF((HH165*(1+HH$5/Setup!$C$36)+IF($V166=41,N($F166),0))-DL166-FJ166&lt;0.005,0,(HH165*(1+HH$5/Setup!$C$36)+IF($V166=41,N($F166),0))-DL166-FJ166)</f>
        <v>0</v>
      </c>
      <c r="HI166" s="48" t="n">
        <f aca="false">IF((HI165*(1+HI$5/Setup!$C$36)+IF($V166=42,N($F166),0))-DM166-FK166&lt;0.005,0,(HI165*(1+HI$5/Setup!$C$36)+IF($V166=42,N($F166),0))-DM166-FK166)</f>
        <v>0</v>
      </c>
      <c r="HJ166" s="48" t="n">
        <f aca="false">IF((HJ165*(1+HJ$5/Setup!$C$36)+IF($V166=43,N($F166),0))-DN166-FL166&lt;0.005,0,(HJ165*(1+HJ$5/Setup!$C$36)+IF($V166=43,N($F166),0))-DN166-FL166)</f>
        <v>0</v>
      </c>
      <c r="HK166" s="48" t="n">
        <f aca="false">IF((HK165*(1+HK$5/Setup!$C$36)+IF($V166=44,N($F166),0))-DO166-FM166&lt;0.005,0,(HK165*(1+HK$5/Setup!$C$36)+IF($V166=44,N($F166),0))-DO166-FM166)</f>
        <v>0</v>
      </c>
      <c r="HL166" s="48" t="n">
        <f aca="false">IF((HL165*(1+HL$5/Setup!$C$36)+IF($V166=45,N($F166),0))-DP166-FN166&lt;0.005,0,(HL165*(1+HL$5/Setup!$C$36)+IF($V166=45,N($F166),0))-DP166-FN166)</f>
        <v>0</v>
      </c>
      <c r="HM166" s="48" t="n">
        <f aca="false">IF((HM165*(1+HM$5/Setup!$C$36)+IF($V166=46,N($F166),0))-DQ166-FO166&lt;0.005,0,(HM165*(1+HM$5/Setup!$C$36)+IF($V166=46,N($F166),0))-DQ166-FO166)</f>
        <v>0</v>
      </c>
      <c r="HN166" s="48" t="n">
        <f aca="false">IF((HN165*(1+HN$5/Setup!$C$36)+IF($V166=47,N($F166),0))-DR166-FP166&lt;0.005,0,(HN165*(1+HN$5/Setup!$C$36)+IF($V166=47,N($F166),0))-DR166-FP166)</f>
        <v>0</v>
      </c>
      <c r="HO166" s="48" t="n">
        <f aca="false">IF((HO165*(1+HO$5/Setup!$C$36)+IF($V166=48,N($F166),0))-DS166-FQ166&lt;0.005,0,(HO165*(1+HO$5/Setup!$C$36)+IF($V166=48,N($F166),0))-DS166-FQ166)</f>
        <v>0</v>
      </c>
      <c r="HP166" s="48" t="n">
        <f aca="false">IF((HP165*(1+HP$5/Setup!$C$36)+IF($V166=49,N($F166),0))-DT166-FR166&lt;0.005,0,(HP165*(1+HP$5/Setup!$C$36)+IF($V166=49,N($F166),0))-DT166-FR166)</f>
        <v>0</v>
      </c>
      <c r="HQ166" s="48" t="n">
        <f aca="false">IF((HQ165*(1+HQ$5/Setup!$C$36)+IF($V166=50,N($F166),0))-DU166-FS166&lt;0.005,0,(HQ165*(1+HQ$5/Setup!$C$36)+IF($V166=50,N($F166),0))-DU166-FS166)</f>
        <v>0</v>
      </c>
    </row>
    <row r="167" customFormat="false" ht="15" hidden="false" customHeight="false" outlineLevel="0" collapsed="false">
      <c r="A167" s="44" t="n">
        <v>159</v>
      </c>
      <c r="B167" s="45" t="n">
        <f aca="false">IF(Setup!$C$7="Every month",EDATE(Setup!$C$8,($A167-1)),IF(Setup!$C$7="Twice a month",DATE(YEAR(Setup!$C$8),MONTH(Setup!$C$8)+INT((($A167-1)+Setup!$C$41)/2),MIN(IF(MOD(($A167-1)+Setup!$C$41,2)=0,Setup!$C$39,Setup!$C$40),DAY(EOMONTH(DATE(YEAR(Setup!$C$8),MONTH(Setup!$C$8)+INT((($A167-1)+Setup!$C$41)/2),1),0)))),Setup!$C$8+($A167-1)*IF(Setup!$C$7="Every week",7,14)))</f>
        <v>48537</v>
      </c>
      <c r="C167" s="45" t="n">
        <f aca="false">IF(Setup!$C$7="Every month",EDATE(Setup!$C$8,$A167),IF(Setup!$C$7="Twice a month",DATE(YEAR(Setup!$C$8),MONTH(Setup!$C$8)+INT(($A167+Setup!$C$41)/2),MIN(IF(MOD($A167+Setup!$C$41,2)=0,Setup!$C$39,Setup!$C$40),DAY(EOMONTH(DATE(YEAR(Setup!$C$8),MONTH(Setup!$C$8)+INT(($A167+Setup!$C$41)/2),1),0)))),Setup!$C$8+$A167*IF(Setup!$C$7="Every week",7,14)))</f>
        <v>48551</v>
      </c>
      <c r="D167" s="46"/>
      <c r="E167" s="47"/>
      <c r="F167" s="47"/>
      <c r="G167" s="47"/>
      <c r="H167" s="47"/>
      <c r="I167" s="48" t="n">
        <f aca="false">N(Setup!$C$11)+N(E167)</f>
        <v>100</v>
      </c>
      <c r="J167" s="48" t="n">
        <f aca="false">MIN(Setup!$C$37,MAX(I167,0))</f>
        <v>9.23076923076923</v>
      </c>
      <c r="K167" s="48" t="n">
        <f aca="false">MIN(MAX(N(Setup!$C$14)-L166,0),MAX(I167-J167,0))</f>
        <v>0</v>
      </c>
      <c r="L167" s="48" t="n">
        <f aca="false">L166+K167-N(G167)</f>
        <v>500</v>
      </c>
      <c r="M167" s="48" t="n">
        <f aca="false">M166+J167-N(H167)</f>
        <v>1467.69230769231</v>
      </c>
      <c r="N167" s="48" t="n">
        <f aca="false">SUM(BX167:DU167)</f>
        <v>0</v>
      </c>
      <c r="O167" s="48" t="n">
        <f aca="false">SUM(Z167:BW167)-N167</f>
        <v>40</v>
      </c>
      <c r="P167" s="48" t="n">
        <f aca="false">MAX(I167-J167-K167,0)+O167</f>
        <v>130.769230769231</v>
      </c>
      <c r="Q167" s="48" t="n">
        <f aca="false">SUM(DV167:FS167)</f>
        <v>0</v>
      </c>
      <c r="R167" s="49" t="n">
        <f aca="false">N167+J167+K167+Q167</f>
        <v>9.23076923076923</v>
      </c>
      <c r="S167" s="48" t="n">
        <f aca="false">T167-T166-N(F167)+N167+Q167</f>
        <v>0</v>
      </c>
      <c r="T167" s="49" t="n">
        <f aca="false">SUM(FT167:HQ167)</f>
        <v>0</v>
      </c>
      <c r="U167" s="44" t="str">
        <f aca="false">IF(T166&lt;0.005,"",INDEX(Helpers!$C$2:$C$51,IF(_xlfn.MINIFS($DV$6:$FS$6,DV167:FS167,"&gt;0.005")=0,V167,_xlfn.MINIFS($DV$6:$FS$6,DV167:FS167,"&gt;0.005"))))</f>
        <v/>
      </c>
      <c r="V167" s="44" t="n">
        <f aca="false">IF(_xlfn.MINIFS($FT$6:$HQ$6,FT166:HQ166,"&gt;0.005")=0,1,_xlfn.MINIFS($FT$6:$HQ$6,FT166:HQ166,"&gt;0.005"))</f>
        <v>1</v>
      </c>
      <c r="W167" s="44" t="n">
        <f aca="false">IF(AND(D167&lt;&gt;"Paid",T166&gt;0.005),1,0)</f>
        <v>0</v>
      </c>
      <c r="X167" s="48" t="n">
        <f aca="false">SUMPRODUCT(((Helpers!$G$2:$G$51*(1+(Helpers!$D$2:$D$51+0.000000001)/12)^(($B167-Setup!$C$8)/(365.25/12))-Helpers!$E$2:$E$51*((1+(Helpers!$D$2:$D$51+0.000000001)/12)^(($B167-Setup!$C$8)/(365.25/12))-1)/((Helpers!$D$2:$D$51+0.000000001)/12))&gt;0)*(Helpers!$G$2:$G$51*(1+(Helpers!$D$2:$D$51+0.000000001)/12)^(($B167-Setup!$C$8)/(365.25/12))-Helpers!$E$2:$E$51*((1+(Helpers!$D$2:$D$51+0.000000001)/12)^(($B167-Setup!$C$8)/(365.25/12))-1)/((Helpers!$D$2:$D$51+0.000000001)/12)))</f>
        <v>0</v>
      </c>
      <c r="Y167" s="48"/>
      <c r="Z167" s="48" t="n">
        <f aca="false">IF(OR(N(Z$5)=0,Z$6=""),0,Z$5*((DATE(YEAR($B167),MONTH($B167),MIN(Z$6,DAY(EOMONTH($B167,0))))&gt;=$B167)*(DATE(YEAR($B167),MONTH($B167),MIN(Z$6,DAY(EOMONTH($B167,0))))&lt;$C167)+(DATE(YEAR($B167),MONTH($B167)+1,MIN(Z$6,DAY(EOMONTH($B167,1))))&gt;=$B167)*(DATE(YEAR($B167),MONTH($B167)+1,MIN(Z$6,DAY(EOMONTH($B167,1))))&lt;$C167)))</f>
        <v>0</v>
      </c>
      <c r="AA167" s="48" t="n">
        <f aca="false">IF(OR(N(AA$5)=0,AA$6=""),0,AA$5*((DATE(YEAR($B167),MONTH($B167),MIN(AA$6,DAY(EOMONTH($B167,0))))&gt;=$B167)*(DATE(YEAR($B167),MONTH($B167),MIN(AA$6,DAY(EOMONTH($B167,0))))&lt;$C167)+(DATE(YEAR($B167),MONTH($B167)+1,MIN(AA$6,DAY(EOMONTH($B167,1))))&gt;=$B167)*(DATE(YEAR($B167),MONTH($B167)+1,MIN(AA$6,DAY(EOMONTH($B167,1))))&lt;$C167)))</f>
        <v>40</v>
      </c>
      <c r="AB167" s="48" t="n">
        <f aca="false">IF(OR(N(AB$5)=0,AB$6=""),0,AB$5*((DATE(YEAR($B167),MONTH($B167),MIN(AB$6,DAY(EOMONTH($B167,0))))&gt;=$B167)*(DATE(YEAR($B167),MONTH($B167),MIN(AB$6,DAY(EOMONTH($B167,0))))&lt;$C167)+(DATE(YEAR($B167),MONTH($B167)+1,MIN(AB$6,DAY(EOMONTH($B167,1))))&gt;=$B167)*(DATE(YEAR($B167),MONTH($B167)+1,MIN(AB$6,DAY(EOMONTH($B167,1))))&lt;$C167)))</f>
        <v>0</v>
      </c>
      <c r="AC167" s="48" t="n">
        <f aca="false">IF(OR(N(AC$5)=0,AC$6=""),0,AC$5*((DATE(YEAR($B167),MONTH($B167),MIN(AC$6,DAY(EOMONTH($B167,0))))&gt;=$B167)*(DATE(YEAR($B167),MONTH($B167),MIN(AC$6,DAY(EOMONTH($B167,0))))&lt;$C167)+(DATE(YEAR($B167),MONTH($B167)+1,MIN(AC$6,DAY(EOMONTH($B167,1))))&gt;=$B167)*(DATE(YEAR($B167),MONTH($B167)+1,MIN(AC$6,DAY(EOMONTH($B167,1))))&lt;$C167)))</f>
        <v>0</v>
      </c>
      <c r="AD167" s="48" t="n">
        <f aca="false">IF(OR(N(AD$5)=0,AD$6=""),0,AD$5*((DATE(YEAR($B167),MONTH($B167),MIN(AD$6,DAY(EOMONTH($B167,0))))&gt;=$B167)*(DATE(YEAR($B167),MONTH($B167),MIN(AD$6,DAY(EOMONTH($B167,0))))&lt;$C167)+(DATE(YEAR($B167),MONTH($B167)+1,MIN(AD$6,DAY(EOMONTH($B167,1))))&gt;=$B167)*(DATE(YEAR($B167),MONTH($B167)+1,MIN(AD$6,DAY(EOMONTH($B167,1))))&lt;$C167)))</f>
        <v>0</v>
      </c>
      <c r="AE167" s="48" t="n">
        <f aca="false">IF(OR(N(AE$5)=0,AE$6=""),0,AE$5*((DATE(YEAR($B167),MONTH($B167),MIN(AE$6,DAY(EOMONTH($B167,0))))&gt;=$B167)*(DATE(YEAR($B167),MONTH($B167),MIN(AE$6,DAY(EOMONTH($B167,0))))&lt;$C167)+(DATE(YEAR($B167),MONTH($B167)+1,MIN(AE$6,DAY(EOMONTH($B167,1))))&gt;=$B167)*(DATE(YEAR($B167),MONTH($B167)+1,MIN(AE$6,DAY(EOMONTH($B167,1))))&lt;$C167)))</f>
        <v>0</v>
      </c>
      <c r="AF167" s="48" t="n">
        <f aca="false">IF(OR(N(AF$5)=0,AF$6=""),0,AF$5*((DATE(YEAR($B167),MONTH($B167),MIN(AF$6,DAY(EOMONTH($B167,0))))&gt;=$B167)*(DATE(YEAR($B167),MONTH($B167),MIN(AF$6,DAY(EOMONTH($B167,0))))&lt;$C167)+(DATE(YEAR($B167),MONTH($B167)+1,MIN(AF$6,DAY(EOMONTH($B167,1))))&gt;=$B167)*(DATE(YEAR($B167),MONTH($B167)+1,MIN(AF$6,DAY(EOMONTH($B167,1))))&lt;$C167)))</f>
        <v>0</v>
      </c>
      <c r="AG167" s="48" t="n">
        <f aca="false">IF(OR(N(AG$5)=0,AG$6=""),0,AG$5*((DATE(YEAR($B167),MONTH($B167),MIN(AG$6,DAY(EOMONTH($B167,0))))&gt;=$B167)*(DATE(YEAR($B167),MONTH($B167),MIN(AG$6,DAY(EOMONTH($B167,0))))&lt;$C167)+(DATE(YEAR($B167),MONTH($B167)+1,MIN(AG$6,DAY(EOMONTH($B167,1))))&gt;=$B167)*(DATE(YEAR($B167),MONTH($B167)+1,MIN(AG$6,DAY(EOMONTH($B167,1))))&lt;$C167)))</f>
        <v>0</v>
      </c>
      <c r="AH167" s="48" t="n">
        <f aca="false">IF(OR(N(AH$5)=0,AH$6=""),0,AH$5*((DATE(YEAR($B167),MONTH($B167),MIN(AH$6,DAY(EOMONTH($B167,0))))&gt;=$B167)*(DATE(YEAR($B167),MONTH($B167),MIN(AH$6,DAY(EOMONTH($B167,0))))&lt;$C167)+(DATE(YEAR($B167),MONTH($B167)+1,MIN(AH$6,DAY(EOMONTH($B167,1))))&gt;=$B167)*(DATE(YEAR($B167),MONTH($B167)+1,MIN(AH$6,DAY(EOMONTH($B167,1))))&lt;$C167)))</f>
        <v>0</v>
      </c>
      <c r="AI167" s="48" t="n">
        <f aca="false">IF(OR(N(AI$5)=0,AI$6=""),0,AI$5*((DATE(YEAR($B167),MONTH($B167),MIN(AI$6,DAY(EOMONTH($B167,0))))&gt;=$B167)*(DATE(YEAR($B167),MONTH($B167),MIN(AI$6,DAY(EOMONTH($B167,0))))&lt;$C167)+(DATE(YEAR($B167),MONTH($B167)+1,MIN(AI$6,DAY(EOMONTH($B167,1))))&gt;=$B167)*(DATE(YEAR($B167),MONTH($B167)+1,MIN(AI$6,DAY(EOMONTH($B167,1))))&lt;$C167)))</f>
        <v>0</v>
      </c>
      <c r="AJ167" s="48" t="n">
        <f aca="false">IF(OR(N(AJ$5)=0,AJ$6=""),0,AJ$5*((DATE(YEAR($B167),MONTH($B167),MIN(AJ$6,DAY(EOMONTH($B167,0))))&gt;=$B167)*(DATE(YEAR($B167),MONTH($B167),MIN(AJ$6,DAY(EOMONTH($B167,0))))&lt;$C167)+(DATE(YEAR($B167),MONTH($B167)+1,MIN(AJ$6,DAY(EOMONTH($B167,1))))&gt;=$B167)*(DATE(YEAR($B167),MONTH($B167)+1,MIN(AJ$6,DAY(EOMONTH($B167,1))))&lt;$C167)))</f>
        <v>0</v>
      </c>
      <c r="AK167" s="48" t="n">
        <f aca="false">IF(OR(N(AK$5)=0,AK$6=""),0,AK$5*((DATE(YEAR($B167),MONTH($B167),MIN(AK$6,DAY(EOMONTH($B167,0))))&gt;=$B167)*(DATE(YEAR($B167),MONTH($B167),MIN(AK$6,DAY(EOMONTH($B167,0))))&lt;$C167)+(DATE(YEAR($B167),MONTH($B167)+1,MIN(AK$6,DAY(EOMONTH($B167,1))))&gt;=$B167)*(DATE(YEAR($B167),MONTH($B167)+1,MIN(AK$6,DAY(EOMONTH($B167,1))))&lt;$C167)))</f>
        <v>0</v>
      </c>
      <c r="AL167" s="48" t="n">
        <f aca="false">IF(OR(N(AL$5)=0,AL$6=""),0,AL$5*((DATE(YEAR($B167),MONTH($B167),MIN(AL$6,DAY(EOMONTH($B167,0))))&gt;=$B167)*(DATE(YEAR($B167),MONTH($B167),MIN(AL$6,DAY(EOMONTH($B167,0))))&lt;$C167)+(DATE(YEAR($B167),MONTH($B167)+1,MIN(AL$6,DAY(EOMONTH($B167,1))))&gt;=$B167)*(DATE(YEAR($B167),MONTH($B167)+1,MIN(AL$6,DAY(EOMONTH($B167,1))))&lt;$C167)))</f>
        <v>0</v>
      </c>
      <c r="AM167" s="48" t="n">
        <f aca="false">IF(OR(N(AM$5)=0,AM$6=""),0,AM$5*((DATE(YEAR($B167),MONTH($B167),MIN(AM$6,DAY(EOMONTH($B167,0))))&gt;=$B167)*(DATE(YEAR($B167),MONTH($B167),MIN(AM$6,DAY(EOMONTH($B167,0))))&lt;$C167)+(DATE(YEAR($B167),MONTH($B167)+1,MIN(AM$6,DAY(EOMONTH($B167,1))))&gt;=$B167)*(DATE(YEAR($B167),MONTH($B167)+1,MIN(AM$6,DAY(EOMONTH($B167,1))))&lt;$C167)))</f>
        <v>0</v>
      </c>
      <c r="AN167" s="48" t="n">
        <f aca="false">IF(OR(N(AN$5)=0,AN$6=""),0,AN$5*((DATE(YEAR($B167),MONTH($B167),MIN(AN$6,DAY(EOMONTH($B167,0))))&gt;=$B167)*(DATE(YEAR($B167),MONTH($B167),MIN(AN$6,DAY(EOMONTH($B167,0))))&lt;$C167)+(DATE(YEAR($B167),MONTH($B167)+1,MIN(AN$6,DAY(EOMONTH($B167,1))))&gt;=$B167)*(DATE(YEAR($B167),MONTH($B167)+1,MIN(AN$6,DAY(EOMONTH($B167,1))))&lt;$C167)))</f>
        <v>0</v>
      </c>
      <c r="AO167" s="48" t="n">
        <f aca="false">IF(OR(N(AO$5)=0,AO$6=""),0,AO$5*((DATE(YEAR($B167),MONTH($B167),MIN(AO$6,DAY(EOMONTH($B167,0))))&gt;=$B167)*(DATE(YEAR($B167),MONTH($B167),MIN(AO$6,DAY(EOMONTH($B167,0))))&lt;$C167)+(DATE(YEAR($B167),MONTH($B167)+1,MIN(AO$6,DAY(EOMONTH($B167,1))))&gt;=$B167)*(DATE(YEAR($B167),MONTH($B167)+1,MIN(AO$6,DAY(EOMONTH($B167,1))))&lt;$C167)))</f>
        <v>0</v>
      </c>
      <c r="AP167" s="48" t="n">
        <f aca="false">IF(OR(N(AP$5)=0,AP$6=""),0,AP$5*((DATE(YEAR($B167),MONTH($B167),MIN(AP$6,DAY(EOMONTH($B167,0))))&gt;=$B167)*(DATE(YEAR($B167),MONTH($B167),MIN(AP$6,DAY(EOMONTH($B167,0))))&lt;$C167)+(DATE(YEAR($B167),MONTH($B167)+1,MIN(AP$6,DAY(EOMONTH($B167,1))))&gt;=$B167)*(DATE(YEAR($B167),MONTH($B167)+1,MIN(AP$6,DAY(EOMONTH($B167,1))))&lt;$C167)))</f>
        <v>0</v>
      </c>
      <c r="AQ167" s="48" t="n">
        <f aca="false">IF(OR(N(AQ$5)=0,AQ$6=""),0,AQ$5*((DATE(YEAR($B167),MONTH($B167),MIN(AQ$6,DAY(EOMONTH($B167,0))))&gt;=$B167)*(DATE(YEAR($B167),MONTH($B167),MIN(AQ$6,DAY(EOMONTH($B167,0))))&lt;$C167)+(DATE(YEAR($B167),MONTH($B167)+1,MIN(AQ$6,DAY(EOMONTH($B167,1))))&gt;=$B167)*(DATE(YEAR($B167),MONTH($B167)+1,MIN(AQ$6,DAY(EOMONTH($B167,1))))&lt;$C167)))</f>
        <v>0</v>
      </c>
      <c r="AR167" s="48" t="n">
        <f aca="false">IF(OR(N(AR$5)=0,AR$6=""),0,AR$5*((DATE(YEAR($B167),MONTH($B167),MIN(AR$6,DAY(EOMONTH($B167,0))))&gt;=$B167)*(DATE(YEAR($B167),MONTH($B167),MIN(AR$6,DAY(EOMONTH($B167,0))))&lt;$C167)+(DATE(YEAR($B167),MONTH($B167)+1,MIN(AR$6,DAY(EOMONTH($B167,1))))&gt;=$B167)*(DATE(YEAR($B167),MONTH($B167)+1,MIN(AR$6,DAY(EOMONTH($B167,1))))&lt;$C167)))</f>
        <v>0</v>
      </c>
      <c r="AS167" s="48" t="n">
        <f aca="false">IF(OR(N(AS$5)=0,AS$6=""),0,AS$5*((DATE(YEAR($B167),MONTH($B167),MIN(AS$6,DAY(EOMONTH($B167,0))))&gt;=$B167)*(DATE(YEAR($B167),MONTH($B167),MIN(AS$6,DAY(EOMONTH($B167,0))))&lt;$C167)+(DATE(YEAR($B167),MONTH($B167)+1,MIN(AS$6,DAY(EOMONTH($B167,1))))&gt;=$B167)*(DATE(YEAR($B167),MONTH($B167)+1,MIN(AS$6,DAY(EOMONTH($B167,1))))&lt;$C167)))</f>
        <v>0</v>
      </c>
      <c r="AT167" s="48" t="n">
        <f aca="false">IF(OR(N(AT$5)=0,AT$6=""),0,AT$5*((DATE(YEAR($B167),MONTH($B167),MIN(AT$6,DAY(EOMONTH($B167,0))))&gt;=$B167)*(DATE(YEAR($B167),MONTH($B167),MIN(AT$6,DAY(EOMONTH($B167,0))))&lt;$C167)+(DATE(YEAR($B167),MONTH($B167)+1,MIN(AT$6,DAY(EOMONTH($B167,1))))&gt;=$B167)*(DATE(YEAR($B167),MONTH($B167)+1,MIN(AT$6,DAY(EOMONTH($B167,1))))&lt;$C167)))</f>
        <v>0</v>
      </c>
      <c r="AU167" s="48" t="n">
        <f aca="false">IF(OR(N(AU$5)=0,AU$6=""),0,AU$5*((DATE(YEAR($B167),MONTH($B167),MIN(AU$6,DAY(EOMONTH($B167,0))))&gt;=$B167)*(DATE(YEAR($B167),MONTH($B167),MIN(AU$6,DAY(EOMONTH($B167,0))))&lt;$C167)+(DATE(YEAR($B167),MONTH($B167)+1,MIN(AU$6,DAY(EOMONTH($B167,1))))&gt;=$B167)*(DATE(YEAR($B167),MONTH($B167)+1,MIN(AU$6,DAY(EOMONTH($B167,1))))&lt;$C167)))</f>
        <v>0</v>
      </c>
      <c r="AV167" s="48" t="n">
        <f aca="false">IF(OR(N(AV$5)=0,AV$6=""),0,AV$5*((DATE(YEAR($B167),MONTH($B167),MIN(AV$6,DAY(EOMONTH($B167,0))))&gt;=$B167)*(DATE(YEAR($B167),MONTH($B167),MIN(AV$6,DAY(EOMONTH($B167,0))))&lt;$C167)+(DATE(YEAR($B167),MONTH($B167)+1,MIN(AV$6,DAY(EOMONTH($B167,1))))&gt;=$B167)*(DATE(YEAR($B167),MONTH($B167)+1,MIN(AV$6,DAY(EOMONTH($B167,1))))&lt;$C167)))</f>
        <v>0</v>
      </c>
      <c r="AW167" s="48" t="n">
        <f aca="false">IF(OR(N(AW$5)=0,AW$6=""),0,AW$5*((DATE(YEAR($B167),MONTH($B167),MIN(AW$6,DAY(EOMONTH($B167,0))))&gt;=$B167)*(DATE(YEAR($B167),MONTH($B167),MIN(AW$6,DAY(EOMONTH($B167,0))))&lt;$C167)+(DATE(YEAR($B167),MONTH($B167)+1,MIN(AW$6,DAY(EOMONTH($B167,1))))&gt;=$B167)*(DATE(YEAR($B167),MONTH($B167)+1,MIN(AW$6,DAY(EOMONTH($B167,1))))&lt;$C167)))</f>
        <v>0</v>
      </c>
      <c r="AX167" s="48" t="n">
        <f aca="false">IF(OR(N(AX$5)=0,AX$6=""),0,AX$5*((DATE(YEAR($B167),MONTH($B167),MIN(AX$6,DAY(EOMONTH($B167,0))))&gt;=$B167)*(DATE(YEAR($B167),MONTH($B167),MIN(AX$6,DAY(EOMONTH($B167,0))))&lt;$C167)+(DATE(YEAR($B167),MONTH($B167)+1,MIN(AX$6,DAY(EOMONTH($B167,1))))&gt;=$B167)*(DATE(YEAR($B167),MONTH($B167)+1,MIN(AX$6,DAY(EOMONTH($B167,1))))&lt;$C167)))</f>
        <v>0</v>
      </c>
      <c r="AY167" s="48" t="n">
        <f aca="false">IF(OR(N(AY$5)=0,AY$6=""),0,AY$5*((DATE(YEAR($B167),MONTH($B167),MIN(AY$6,DAY(EOMONTH($B167,0))))&gt;=$B167)*(DATE(YEAR($B167),MONTH($B167),MIN(AY$6,DAY(EOMONTH($B167,0))))&lt;$C167)+(DATE(YEAR($B167),MONTH($B167)+1,MIN(AY$6,DAY(EOMONTH($B167,1))))&gt;=$B167)*(DATE(YEAR($B167),MONTH($B167)+1,MIN(AY$6,DAY(EOMONTH($B167,1))))&lt;$C167)))</f>
        <v>0</v>
      </c>
      <c r="AZ167" s="48" t="n">
        <f aca="false">IF(OR(N(AZ$5)=0,AZ$6=""),0,AZ$5*((DATE(YEAR($B167),MONTH($B167),MIN(AZ$6,DAY(EOMONTH($B167,0))))&gt;=$B167)*(DATE(YEAR($B167),MONTH($B167),MIN(AZ$6,DAY(EOMONTH($B167,0))))&lt;$C167)+(DATE(YEAR($B167),MONTH($B167)+1,MIN(AZ$6,DAY(EOMONTH($B167,1))))&gt;=$B167)*(DATE(YEAR($B167),MONTH($B167)+1,MIN(AZ$6,DAY(EOMONTH($B167,1))))&lt;$C167)))</f>
        <v>0</v>
      </c>
      <c r="BA167" s="48" t="n">
        <f aca="false">IF(OR(N(BA$5)=0,BA$6=""),0,BA$5*((DATE(YEAR($B167),MONTH($B167),MIN(BA$6,DAY(EOMONTH($B167,0))))&gt;=$B167)*(DATE(YEAR($B167),MONTH($B167),MIN(BA$6,DAY(EOMONTH($B167,0))))&lt;$C167)+(DATE(YEAR($B167),MONTH($B167)+1,MIN(BA$6,DAY(EOMONTH($B167,1))))&gt;=$B167)*(DATE(YEAR($B167),MONTH($B167)+1,MIN(BA$6,DAY(EOMONTH($B167,1))))&lt;$C167)))</f>
        <v>0</v>
      </c>
      <c r="BB167" s="48" t="n">
        <f aca="false">IF(OR(N(BB$5)=0,BB$6=""),0,BB$5*((DATE(YEAR($B167),MONTH($B167),MIN(BB$6,DAY(EOMONTH($B167,0))))&gt;=$B167)*(DATE(YEAR($B167),MONTH($B167),MIN(BB$6,DAY(EOMONTH($B167,0))))&lt;$C167)+(DATE(YEAR($B167),MONTH($B167)+1,MIN(BB$6,DAY(EOMONTH($B167,1))))&gt;=$B167)*(DATE(YEAR($B167),MONTH($B167)+1,MIN(BB$6,DAY(EOMONTH($B167,1))))&lt;$C167)))</f>
        <v>0</v>
      </c>
      <c r="BC167" s="48" t="n">
        <f aca="false">IF(OR(N(BC$5)=0,BC$6=""),0,BC$5*((DATE(YEAR($B167),MONTH($B167),MIN(BC$6,DAY(EOMONTH($B167,0))))&gt;=$B167)*(DATE(YEAR($B167),MONTH($B167),MIN(BC$6,DAY(EOMONTH($B167,0))))&lt;$C167)+(DATE(YEAR($B167),MONTH($B167)+1,MIN(BC$6,DAY(EOMONTH($B167,1))))&gt;=$B167)*(DATE(YEAR($B167),MONTH($B167)+1,MIN(BC$6,DAY(EOMONTH($B167,1))))&lt;$C167)))</f>
        <v>0</v>
      </c>
      <c r="BD167" s="48" t="n">
        <f aca="false">IF(OR(N(BD$5)=0,BD$6=""),0,BD$5*((DATE(YEAR($B167),MONTH($B167),MIN(BD$6,DAY(EOMONTH($B167,0))))&gt;=$B167)*(DATE(YEAR($B167),MONTH($B167),MIN(BD$6,DAY(EOMONTH($B167,0))))&lt;$C167)+(DATE(YEAR($B167),MONTH($B167)+1,MIN(BD$6,DAY(EOMONTH($B167,1))))&gt;=$B167)*(DATE(YEAR($B167),MONTH($B167)+1,MIN(BD$6,DAY(EOMONTH($B167,1))))&lt;$C167)))</f>
        <v>0</v>
      </c>
      <c r="BE167" s="48" t="n">
        <f aca="false">IF(OR(N(BE$5)=0,BE$6=""),0,BE$5*((DATE(YEAR($B167),MONTH($B167),MIN(BE$6,DAY(EOMONTH($B167,0))))&gt;=$B167)*(DATE(YEAR($B167),MONTH($B167),MIN(BE$6,DAY(EOMONTH($B167,0))))&lt;$C167)+(DATE(YEAR($B167),MONTH($B167)+1,MIN(BE$6,DAY(EOMONTH($B167,1))))&gt;=$B167)*(DATE(YEAR($B167),MONTH($B167)+1,MIN(BE$6,DAY(EOMONTH($B167,1))))&lt;$C167)))</f>
        <v>0</v>
      </c>
      <c r="BF167" s="48" t="n">
        <f aca="false">IF(OR(N(BF$5)=0,BF$6=""),0,BF$5*((DATE(YEAR($B167),MONTH($B167),MIN(BF$6,DAY(EOMONTH($B167,0))))&gt;=$B167)*(DATE(YEAR($B167),MONTH($B167),MIN(BF$6,DAY(EOMONTH($B167,0))))&lt;$C167)+(DATE(YEAR($B167),MONTH($B167)+1,MIN(BF$6,DAY(EOMONTH($B167,1))))&gt;=$B167)*(DATE(YEAR($B167),MONTH($B167)+1,MIN(BF$6,DAY(EOMONTH($B167,1))))&lt;$C167)))</f>
        <v>0</v>
      </c>
      <c r="BG167" s="48" t="n">
        <f aca="false">IF(OR(N(BG$5)=0,BG$6=""),0,BG$5*((DATE(YEAR($B167),MONTH($B167),MIN(BG$6,DAY(EOMONTH($B167,0))))&gt;=$B167)*(DATE(YEAR($B167),MONTH($B167),MIN(BG$6,DAY(EOMONTH($B167,0))))&lt;$C167)+(DATE(YEAR($B167),MONTH($B167)+1,MIN(BG$6,DAY(EOMONTH($B167,1))))&gt;=$B167)*(DATE(YEAR($B167),MONTH($B167)+1,MIN(BG$6,DAY(EOMONTH($B167,1))))&lt;$C167)))</f>
        <v>0</v>
      </c>
      <c r="BH167" s="48" t="n">
        <f aca="false">IF(OR(N(BH$5)=0,BH$6=""),0,BH$5*((DATE(YEAR($B167),MONTH($B167),MIN(BH$6,DAY(EOMONTH($B167,0))))&gt;=$B167)*(DATE(YEAR($B167),MONTH($B167),MIN(BH$6,DAY(EOMONTH($B167,0))))&lt;$C167)+(DATE(YEAR($B167),MONTH($B167)+1,MIN(BH$6,DAY(EOMONTH($B167,1))))&gt;=$B167)*(DATE(YEAR($B167),MONTH($B167)+1,MIN(BH$6,DAY(EOMONTH($B167,1))))&lt;$C167)))</f>
        <v>0</v>
      </c>
      <c r="BI167" s="48" t="n">
        <f aca="false">IF(OR(N(BI$5)=0,BI$6=""),0,BI$5*((DATE(YEAR($B167),MONTH($B167),MIN(BI$6,DAY(EOMONTH($B167,0))))&gt;=$B167)*(DATE(YEAR($B167),MONTH($B167),MIN(BI$6,DAY(EOMONTH($B167,0))))&lt;$C167)+(DATE(YEAR($B167),MONTH($B167)+1,MIN(BI$6,DAY(EOMONTH($B167,1))))&gt;=$B167)*(DATE(YEAR($B167),MONTH($B167)+1,MIN(BI$6,DAY(EOMONTH($B167,1))))&lt;$C167)))</f>
        <v>0</v>
      </c>
      <c r="BJ167" s="48" t="n">
        <f aca="false">IF(OR(N(BJ$5)=0,BJ$6=""),0,BJ$5*((DATE(YEAR($B167),MONTH($B167),MIN(BJ$6,DAY(EOMONTH($B167,0))))&gt;=$B167)*(DATE(YEAR($B167),MONTH($B167),MIN(BJ$6,DAY(EOMONTH($B167,0))))&lt;$C167)+(DATE(YEAR($B167),MONTH($B167)+1,MIN(BJ$6,DAY(EOMONTH($B167,1))))&gt;=$B167)*(DATE(YEAR($B167),MONTH($B167)+1,MIN(BJ$6,DAY(EOMONTH($B167,1))))&lt;$C167)))</f>
        <v>0</v>
      </c>
      <c r="BK167" s="48" t="n">
        <f aca="false">IF(OR(N(BK$5)=0,BK$6=""),0,BK$5*((DATE(YEAR($B167),MONTH($B167),MIN(BK$6,DAY(EOMONTH($B167,0))))&gt;=$B167)*(DATE(YEAR($B167),MONTH($B167),MIN(BK$6,DAY(EOMONTH($B167,0))))&lt;$C167)+(DATE(YEAR($B167),MONTH($B167)+1,MIN(BK$6,DAY(EOMONTH($B167,1))))&gt;=$B167)*(DATE(YEAR($B167),MONTH($B167)+1,MIN(BK$6,DAY(EOMONTH($B167,1))))&lt;$C167)))</f>
        <v>0</v>
      </c>
      <c r="BL167" s="48" t="n">
        <f aca="false">IF(OR(N(BL$5)=0,BL$6=""),0,BL$5*((DATE(YEAR($B167),MONTH($B167),MIN(BL$6,DAY(EOMONTH($B167,0))))&gt;=$B167)*(DATE(YEAR($B167),MONTH($B167),MIN(BL$6,DAY(EOMONTH($B167,0))))&lt;$C167)+(DATE(YEAR($B167),MONTH($B167)+1,MIN(BL$6,DAY(EOMONTH($B167,1))))&gt;=$B167)*(DATE(YEAR($B167),MONTH($B167)+1,MIN(BL$6,DAY(EOMONTH($B167,1))))&lt;$C167)))</f>
        <v>0</v>
      </c>
      <c r="BM167" s="48" t="n">
        <f aca="false">IF(OR(N(BM$5)=0,BM$6=""),0,BM$5*((DATE(YEAR($B167),MONTH($B167),MIN(BM$6,DAY(EOMONTH($B167,0))))&gt;=$B167)*(DATE(YEAR($B167),MONTH($B167),MIN(BM$6,DAY(EOMONTH($B167,0))))&lt;$C167)+(DATE(YEAR($B167),MONTH($B167)+1,MIN(BM$6,DAY(EOMONTH($B167,1))))&gt;=$B167)*(DATE(YEAR($B167),MONTH($B167)+1,MIN(BM$6,DAY(EOMONTH($B167,1))))&lt;$C167)))</f>
        <v>0</v>
      </c>
      <c r="BN167" s="48" t="n">
        <f aca="false">IF(OR(N(BN$5)=0,BN$6=""),0,BN$5*((DATE(YEAR($B167),MONTH($B167),MIN(BN$6,DAY(EOMONTH($B167,0))))&gt;=$B167)*(DATE(YEAR($B167),MONTH($B167),MIN(BN$6,DAY(EOMONTH($B167,0))))&lt;$C167)+(DATE(YEAR($B167),MONTH($B167)+1,MIN(BN$6,DAY(EOMONTH($B167,1))))&gt;=$B167)*(DATE(YEAR($B167),MONTH($B167)+1,MIN(BN$6,DAY(EOMONTH($B167,1))))&lt;$C167)))</f>
        <v>0</v>
      </c>
      <c r="BO167" s="48" t="n">
        <f aca="false">IF(OR(N(BO$5)=0,BO$6=""),0,BO$5*((DATE(YEAR($B167),MONTH($B167),MIN(BO$6,DAY(EOMONTH($B167,0))))&gt;=$B167)*(DATE(YEAR($B167),MONTH($B167),MIN(BO$6,DAY(EOMONTH($B167,0))))&lt;$C167)+(DATE(YEAR($B167),MONTH($B167)+1,MIN(BO$6,DAY(EOMONTH($B167,1))))&gt;=$B167)*(DATE(YEAR($B167),MONTH($B167)+1,MIN(BO$6,DAY(EOMONTH($B167,1))))&lt;$C167)))</f>
        <v>0</v>
      </c>
      <c r="BP167" s="48" t="n">
        <f aca="false">IF(OR(N(BP$5)=0,BP$6=""),0,BP$5*((DATE(YEAR($B167),MONTH($B167),MIN(BP$6,DAY(EOMONTH($B167,0))))&gt;=$B167)*(DATE(YEAR($B167),MONTH($B167),MIN(BP$6,DAY(EOMONTH($B167,0))))&lt;$C167)+(DATE(YEAR($B167),MONTH($B167)+1,MIN(BP$6,DAY(EOMONTH($B167,1))))&gt;=$B167)*(DATE(YEAR($B167),MONTH($B167)+1,MIN(BP$6,DAY(EOMONTH($B167,1))))&lt;$C167)))</f>
        <v>0</v>
      </c>
      <c r="BQ167" s="48" t="n">
        <f aca="false">IF(OR(N(BQ$5)=0,BQ$6=""),0,BQ$5*((DATE(YEAR($B167),MONTH($B167),MIN(BQ$6,DAY(EOMONTH($B167,0))))&gt;=$B167)*(DATE(YEAR($B167),MONTH($B167),MIN(BQ$6,DAY(EOMONTH($B167,0))))&lt;$C167)+(DATE(YEAR($B167),MONTH($B167)+1,MIN(BQ$6,DAY(EOMONTH($B167,1))))&gt;=$B167)*(DATE(YEAR($B167),MONTH($B167)+1,MIN(BQ$6,DAY(EOMONTH($B167,1))))&lt;$C167)))</f>
        <v>0</v>
      </c>
      <c r="BR167" s="48" t="n">
        <f aca="false">IF(OR(N(BR$5)=0,BR$6=""),0,BR$5*((DATE(YEAR($B167),MONTH($B167),MIN(BR$6,DAY(EOMONTH($B167,0))))&gt;=$B167)*(DATE(YEAR($B167),MONTH($B167),MIN(BR$6,DAY(EOMONTH($B167,0))))&lt;$C167)+(DATE(YEAR($B167),MONTH($B167)+1,MIN(BR$6,DAY(EOMONTH($B167,1))))&gt;=$B167)*(DATE(YEAR($B167),MONTH($B167)+1,MIN(BR$6,DAY(EOMONTH($B167,1))))&lt;$C167)))</f>
        <v>0</v>
      </c>
      <c r="BS167" s="48" t="n">
        <f aca="false">IF(OR(N(BS$5)=0,BS$6=""),0,BS$5*((DATE(YEAR($B167),MONTH($B167),MIN(BS$6,DAY(EOMONTH($B167,0))))&gt;=$B167)*(DATE(YEAR($B167),MONTH($B167),MIN(BS$6,DAY(EOMONTH($B167,0))))&lt;$C167)+(DATE(YEAR($B167),MONTH($B167)+1,MIN(BS$6,DAY(EOMONTH($B167,1))))&gt;=$B167)*(DATE(YEAR($B167),MONTH($B167)+1,MIN(BS$6,DAY(EOMONTH($B167,1))))&lt;$C167)))</f>
        <v>0</v>
      </c>
      <c r="BT167" s="48" t="n">
        <f aca="false">IF(OR(N(BT$5)=0,BT$6=""),0,BT$5*((DATE(YEAR($B167),MONTH($B167),MIN(BT$6,DAY(EOMONTH($B167,0))))&gt;=$B167)*(DATE(YEAR($B167),MONTH($B167),MIN(BT$6,DAY(EOMONTH($B167,0))))&lt;$C167)+(DATE(YEAR($B167),MONTH($B167)+1,MIN(BT$6,DAY(EOMONTH($B167,1))))&gt;=$B167)*(DATE(YEAR($B167),MONTH($B167)+1,MIN(BT$6,DAY(EOMONTH($B167,1))))&lt;$C167)))</f>
        <v>0</v>
      </c>
      <c r="BU167" s="48" t="n">
        <f aca="false">IF(OR(N(BU$5)=0,BU$6=""),0,BU$5*((DATE(YEAR($B167),MONTH($B167),MIN(BU$6,DAY(EOMONTH($B167,0))))&gt;=$B167)*(DATE(YEAR($B167),MONTH($B167),MIN(BU$6,DAY(EOMONTH($B167,0))))&lt;$C167)+(DATE(YEAR($B167),MONTH($B167)+1,MIN(BU$6,DAY(EOMONTH($B167,1))))&gt;=$B167)*(DATE(YEAR($B167),MONTH($B167)+1,MIN(BU$6,DAY(EOMONTH($B167,1))))&lt;$C167)))</f>
        <v>0</v>
      </c>
      <c r="BV167" s="48" t="n">
        <f aca="false">IF(OR(N(BV$5)=0,BV$6=""),0,BV$5*((DATE(YEAR($B167),MONTH($B167),MIN(BV$6,DAY(EOMONTH($B167,0))))&gt;=$B167)*(DATE(YEAR($B167),MONTH($B167),MIN(BV$6,DAY(EOMONTH($B167,0))))&lt;$C167)+(DATE(YEAR($B167),MONTH($B167)+1,MIN(BV$6,DAY(EOMONTH($B167,1))))&gt;=$B167)*(DATE(YEAR($B167),MONTH($B167)+1,MIN(BV$6,DAY(EOMONTH($B167,1))))&lt;$C167)))</f>
        <v>0</v>
      </c>
      <c r="BW167" s="48" t="n">
        <f aca="false">IF(OR(N(BW$5)=0,BW$6=""),0,BW$5*((DATE(YEAR($B167),MONTH($B167),MIN(BW$6,DAY(EOMONTH($B167,0))))&gt;=$B167)*(DATE(YEAR($B167),MONTH($B167),MIN(BW$6,DAY(EOMONTH($B167,0))))&lt;$C167)+(DATE(YEAR($B167),MONTH($B167)+1,MIN(BW$6,DAY(EOMONTH($B167,1))))&gt;=$B167)*(DATE(YEAR($B167),MONTH($B167)+1,MIN(BW$6,DAY(EOMONTH($B167,1))))&lt;$C167)))</f>
        <v>0</v>
      </c>
      <c r="BX167" s="48" t="n">
        <f aca="false">MIN(Z167,(FT166*(1+FT$5/Setup!$C$36)+IF($V167=1,N($F167),0)))</f>
        <v>0</v>
      </c>
      <c r="BY167" s="48" t="n">
        <f aca="false">MIN(AA167,(FU166*(1+FU$5/Setup!$C$36)+IF($V167=2,N($F167),0)))</f>
        <v>0</v>
      </c>
      <c r="BZ167" s="48" t="n">
        <f aca="false">MIN(AB167,(FV166*(1+FV$5/Setup!$C$36)+IF($V167=3,N($F167),0)))</f>
        <v>0</v>
      </c>
      <c r="CA167" s="48" t="n">
        <f aca="false">MIN(AC167,(FW166*(1+FW$5/Setup!$C$36)+IF($V167=4,N($F167),0)))</f>
        <v>0</v>
      </c>
      <c r="CB167" s="48" t="n">
        <f aca="false">MIN(AD167,(FX166*(1+FX$5/Setup!$C$36)+IF($V167=5,N($F167),0)))</f>
        <v>0</v>
      </c>
      <c r="CC167" s="48" t="n">
        <f aca="false">MIN(AE167,(FY166*(1+FY$5/Setup!$C$36)+IF($V167=6,N($F167),0)))</f>
        <v>0</v>
      </c>
      <c r="CD167" s="48" t="n">
        <f aca="false">MIN(AF167,(FZ166*(1+FZ$5/Setup!$C$36)+IF($V167=7,N($F167),0)))</f>
        <v>0</v>
      </c>
      <c r="CE167" s="48" t="n">
        <f aca="false">MIN(AG167,(GA166*(1+GA$5/Setup!$C$36)+IF($V167=8,N($F167),0)))</f>
        <v>0</v>
      </c>
      <c r="CF167" s="48" t="n">
        <f aca="false">MIN(AH167,(GB166*(1+GB$5/Setup!$C$36)+IF($V167=9,N($F167),0)))</f>
        <v>0</v>
      </c>
      <c r="CG167" s="48" t="n">
        <f aca="false">MIN(AI167,(GC166*(1+GC$5/Setup!$C$36)+IF($V167=10,N($F167),0)))</f>
        <v>0</v>
      </c>
      <c r="CH167" s="48" t="n">
        <f aca="false">MIN(AJ167,(GD166*(1+GD$5/Setup!$C$36)+IF($V167=11,N($F167),0)))</f>
        <v>0</v>
      </c>
      <c r="CI167" s="48" t="n">
        <f aca="false">MIN(AK167,(GE166*(1+GE$5/Setup!$C$36)+IF($V167=12,N($F167),0)))</f>
        <v>0</v>
      </c>
      <c r="CJ167" s="48" t="n">
        <f aca="false">MIN(AL167,(GF166*(1+GF$5/Setup!$C$36)+IF($V167=13,N($F167),0)))</f>
        <v>0</v>
      </c>
      <c r="CK167" s="48" t="n">
        <f aca="false">MIN(AM167,(GG166*(1+GG$5/Setup!$C$36)+IF($V167=14,N($F167),0)))</f>
        <v>0</v>
      </c>
      <c r="CL167" s="48" t="n">
        <f aca="false">MIN(AN167,(GH166*(1+GH$5/Setup!$C$36)+IF($V167=15,N($F167),0)))</f>
        <v>0</v>
      </c>
      <c r="CM167" s="48" t="n">
        <f aca="false">MIN(AO167,(GI166*(1+GI$5/Setup!$C$36)+IF($V167=16,N($F167),0)))</f>
        <v>0</v>
      </c>
      <c r="CN167" s="48" t="n">
        <f aca="false">MIN(AP167,(GJ166*(1+GJ$5/Setup!$C$36)+IF($V167=17,N($F167),0)))</f>
        <v>0</v>
      </c>
      <c r="CO167" s="48" t="n">
        <f aca="false">MIN(AQ167,(GK166*(1+GK$5/Setup!$C$36)+IF($V167=18,N($F167),0)))</f>
        <v>0</v>
      </c>
      <c r="CP167" s="48" t="n">
        <f aca="false">MIN(AR167,(GL166*(1+GL$5/Setup!$C$36)+IF($V167=19,N($F167),0)))</f>
        <v>0</v>
      </c>
      <c r="CQ167" s="48" t="n">
        <f aca="false">MIN(AS167,(GM166*(1+GM$5/Setup!$C$36)+IF($V167=20,N($F167),0)))</f>
        <v>0</v>
      </c>
      <c r="CR167" s="48" t="n">
        <f aca="false">MIN(AT167,(GN166*(1+GN$5/Setup!$C$36)+IF($V167=21,N($F167),0)))</f>
        <v>0</v>
      </c>
      <c r="CS167" s="48" t="n">
        <f aca="false">MIN(AU167,(GO166*(1+GO$5/Setup!$C$36)+IF($V167=22,N($F167),0)))</f>
        <v>0</v>
      </c>
      <c r="CT167" s="48" t="n">
        <f aca="false">MIN(AV167,(GP166*(1+GP$5/Setup!$C$36)+IF($V167=23,N($F167),0)))</f>
        <v>0</v>
      </c>
      <c r="CU167" s="48" t="n">
        <f aca="false">MIN(AW167,(GQ166*(1+GQ$5/Setup!$C$36)+IF($V167=24,N($F167),0)))</f>
        <v>0</v>
      </c>
      <c r="CV167" s="48" t="n">
        <f aca="false">MIN(AX167,(GR166*(1+GR$5/Setup!$C$36)+IF($V167=25,N($F167),0)))</f>
        <v>0</v>
      </c>
      <c r="CW167" s="48" t="n">
        <f aca="false">MIN(AY167,(GS166*(1+GS$5/Setup!$C$36)+IF($V167=26,N($F167),0)))</f>
        <v>0</v>
      </c>
      <c r="CX167" s="48" t="n">
        <f aca="false">MIN(AZ167,(GT166*(1+GT$5/Setup!$C$36)+IF($V167=27,N($F167),0)))</f>
        <v>0</v>
      </c>
      <c r="CY167" s="48" t="n">
        <f aca="false">MIN(BA167,(GU166*(1+GU$5/Setup!$C$36)+IF($V167=28,N($F167),0)))</f>
        <v>0</v>
      </c>
      <c r="CZ167" s="48" t="n">
        <f aca="false">MIN(BB167,(GV166*(1+GV$5/Setup!$C$36)+IF($V167=29,N($F167),0)))</f>
        <v>0</v>
      </c>
      <c r="DA167" s="48" t="n">
        <f aca="false">MIN(BC167,(GW166*(1+GW$5/Setup!$C$36)+IF($V167=30,N($F167),0)))</f>
        <v>0</v>
      </c>
      <c r="DB167" s="48" t="n">
        <f aca="false">MIN(BD167,(GX166*(1+GX$5/Setup!$C$36)+IF($V167=31,N($F167),0)))</f>
        <v>0</v>
      </c>
      <c r="DC167" s="48" t="n">
        <f aca="false">MIN(BE167,(GY166*(1+GY$5/Setup!$C$36)+IF($V167=32,N($F167),0)))</f>
        <v>0</v>
      </c>
      <c r="DD167" s="48" t="n">
        <f aca="false">MIN(BF167,(GZ166*(1+GZ$5/Setup!$C$36)+IF($V167=33,N($F167),0)))</f>
        <v>0</v>
      </c>
      <c r="DE167" s="48" t="n">
        <f aca="false">MIN(BG167,(HA166*(1+HA$5/Setup!$C$36)+IF($V167=34,N($F167),0)))</f>
        <v>0</v>
      </c>
      <c r="DF167" s="48" t="n">
        <f aca="false">MIN(BH167,(HB166*(1+HB$5/Setup!$C$36)+IF($V167=35,N($F167),0)))</f>
        <v>0</v>
      </c>
      <c r="DG167" s="48" t="n">
        <f aca="false">MIN(BI167,(HC166*(1+HC$5/Setup!$C$36)+IF($V167=36,N($F167),0)))</f>
        <v>0</v>
      </c>
      <c r="DH167" s="48" t="n">
        <f aca="false">MIN(BJ167,(HD166*(1+HD$5/Setup!$C$36)+IF($V167=37,N($F167),0)))</f>
        <v>0</v>
      </c>
      <c r="DI167" s="48" t="n">
        <f aca="false">MIN(BK167,(HE166*(1+HE$5/Setup!$C$36)+IF($V167=38,N($F167),0)))</f>
        <v>0</v>
      </c>
      <c r="DJ167" s="48" t="n">
        <f aca="false">MIN(BL167,(HF166*(1+HF$5/Setup!$C$36)+IF($V167=39,N($F167),0)))</f>
        <v>0</v>
      </c>
      <c r="DK167" s="48" t="n">
        <f aca="false">MIN(BM167,(HG166*(1+HG$5/Setup!$C$36)+IF($V167=40,N($F167),0)))</f>
        <v>0</v>
      </c>
      <c r="DL167" s="48" t="n">
        <f aca="false">MIN(BN167,(HH166*(1+HH$5/Setup!$C$36)+IF($V167=41,N($F167),0)))</f>
        <v>0</v>
      </c>
      <c r="DM167" s="48" t="n">
        <f aca="false">MIN(BO167,(HI166*(1+HI$5/Setup!$C$36)+IF($V167=42,N($F167),0)))</f>
        <v>0</v>
      </c>
      <c r="DN167" s="48" t="n">
        <f aca="false">MIN(BP167,(HJ166*(1+HJ$5/Setup!$C$36)+IF($V167=43,N($F167),0)))</f>
        <v>0</v>
      </c>
      <c r="DO167" s="48" t="n">
        <f aca="false">MIN(BQ167,(HK166*(1+HK$5/Setup!$C$36)+IF($V167=44,N($F167),0)))</f>
        <v>0</v>
      </c>
      <c r="DP167" s="48" t="n">
        <f aca="false">MIN(BR167,(HL166*(1+HL$5/Setup!$C$36)+IF($V167=45,N($F167),0)))</f>
        <v>0</v>
      </c>
      <c r="DQ167" s="48" t="n">
        <f aca="false">MIN(BS167,(HM166*(1+HM$5/Setup!$C$36)+IF($V167=46,N($F167),0)))</f>
        <v>0</v>
      </c>
      <c r="DR167" s="48" t="n">
        <f aca="false">MIN(BT167,(HN166*(1+HN$5/Setup!$C$36)+IF($V167=47,N($F167),0)))</f>
        <v>0</v>
      </c>
      <c r="DS167" s="48" t="n">
        <f aca="false">MIN(BU167,(HO166*(1+HO$5/Setup!$C$36)+IF($V167=48,N($F167),0)))</f>
        <v>0</v>
      </c>
      <c r="DT167" s="48" t="n">
        <f aca="false">MIN(BV167,(HP166*(1+HP$5/Setup!$C$36)+IF($V167=49,N($F167),0)))</f>
        <v>0</v>
      </c>
      <c r="DU167" s="48" t="n">
        <f aca="false">MIN(BW167,(HQ166*(1+HQ$5/Setup!$C$36)+IF($V167=50,N($F167),0)))</f>
        <v>0</v>
      </c>
      <c r="DV167" s="48" t="n">
        <f aca="false">MIN(MAX((FT166*(1+FT$5/Setup!$C$36)+IF($V167=1,N($F167),0))-BX167,0),MAX($P167-0,0))</f>
        <v>0</v>
      </c>
      <c r="DW167" s="48" t="n">
        <f aca="false">MIN(MAX((FU166*(1+FU$5/Setup!$C$36)+IF($V167=2,N($F167),0))-BY167,0),MAX($P167-SUM(DV167:DV167),0))</f>
        <v>0</v>
      </c>
      <c r="DX167" s="48" t="n">
        <f aca="false">MIN(MAX((FV166*(1+FV$5/Setup!$C$36)+IF($V167=3,N($F167),0))-BZ167,0),MAX($P167-SUM(DV167:DW167),0))</f>
        <v>0</v>
      </c>
      <c r="DY167" s="48" t="n">
        <f aca="false">MIN(MAX((FW166*(1+FW$5/Setup!$C$36)+IF($V167=4,N($F167),0))-CA167,0),MAX($P167-SUM(DV167:DX167),0))</f>
        <v>0</v>
      </c>
      <c r="DZ167" s="48" t="n">
        <f aca="false">MIN(MAX((FX166*(1+FX$5/Setup!$C$36)+IF($V167=5,N($F167),0))-CB167,0),MAX($P167-SUM(DV167:DY167),0))</f>
        <v>0</v>
      </c>
      <c r="EA167" s="48" t="n">
        <f aca="false">MIN(MAX((FY166*(1+FY$5/Setup!$C$36)+IF($V167=6,N($F167),0))-CC167,0),MAX($P167-SUM(DV167:DZ167),0))</f>
        <v>0</v>
      </c>
      <c r="EB167" s="48" t="n">
        <f aca="false">MIN(MAX((FZ166*(1+FZ$5/Setup!$C$36)+IF($V167=7,N($F167),0))-CD167,0),MAX($P167-SUM(DV167:EA167),0))</f>
        <v>0</v>
      </c>
      <c r="EC167" s="48" t="n">
        <f aca="false">MIN(MAX((GA166*(1+GA$5/Setup!$C$36)+IF($V167=8,N($F167),0))-CE167,0),MAX($P167-SUM(DV167:EB167),0))</f>
        <v>0</v>
      </c>
      <c r="ED167" s="48" t="n">
        <f aca="false">MIN(MAX((GB166*(1+GB$5/Setup!$C$36)+IF($V167=9,N($F167),0))-CF167,0),MAX($P167-SUM(DV167:EC167),0))</f>
        <v>0</v>
      </c>
      <c r="EE167" s="48" t="n">
        <f aca="false">MIN(MAX((GC166*(1+GC$5/Setup!$C$36)+IF($V167=10,N($F167),0))-CG167,0),MAX($P167-SUM(DV167:ED167),0))</f>
        <v>0</v>
      </c>
      <c r="EF167" s="48" t="n">
        <f aca="false">MIN(MAX((GD166*(1+GD$5/Setup!$C$36)+IF($V167=11,N($F167),0))-CH167,0),MAX($P167-SUM(DV167:EE167),0))</f>
        <v>0</v>
      </c>
      <c r="EG167" s="48" t="n">
        <f aca="false">MIN(MAX((GE166*(1+GE$5/Setup!$C$36)+IF($V167=12,N($F167),0))-CI167,0),MAX($P167-SUM(DV167:EF167),0))</f>
        <v>0</v>
      </c>
      <c r="EH167" s="48" t="n">
        <f aca="false">MIN(MAX((GF166*(1+GF$5/Setup!$C$36)+IF($V167=13,N($F167),0))-CJ167,0),MAX($P167-SUM(DV167:EG167),0))</f>
        <v>0</v>
      </c>
      <c r="EI167" s="48" t="n">
        <f aca="false">MIN(MAX((GG166*(1+GG$5/Setup!$C$36)+IF($V167=14,N($F167),0))-CK167,0),MAX($P167-SUM(DV167:EH167),0))</f>
        <v>0</v>
      </c>
      <c r="EJ167" s="48" t="n">
        <f aca="false">MIN(MAX((GH166*(1+GH$5/Setup!$C$36)+IF($V167=15,N($F167),0))-CL167,0),MAX($P167-SUM(DV167:EI167),0))</f>
        <v>0</v>
      </c>
      <c r="EK167" s="48" t="n">
        <f aca="false">MIN(MAX((GI166*(1+GI$5/Setup!$C$36)+IF($V167=16,N($F167),0))-CM167,0),MAX($P167-SUM(DV167:EJ167),0))</f>
        <v>0</v>
      </c>
      <c r="EL167" s="48" t="n">
        <f aca="false">MIN(MAX((GJ166*(1+GJ$5/Setup!$C$36)+IF($V167=17,N($F167),0))-CN167,0),MAX($P167-SUM(DV167:EK167),0))</f>
        <v>0</v>
      </c>
      <c r="EM167" s="48" t="n">
        <f aca="false">MIN(MAX((GK166*(1+GK$5/Setup!$C$36)+IF($V167=18,N($F167),0))-CO167,0),MAX($P167-SUM(DV167:EL167),0))</f>
        <v>0</v>
      </c>
      <c r="EN167" s="48" t="n">
        <f aca="false">MIN(MAX((GL166*(1+GL$5/Setup!$C$36)+IF($V167=19,N($F167),0))-CP167,0),MAX($P167-SUM(DV167:EM167),0))</f>
        <v>0</v>
      </c>
      <c r="EO167" s="48" t="n">
        <f aca="false">MIN(MAX((GM166*(1+GM$5/Setup!$C$36)+IF($V167=20,N($F167),0))-CQ167,0),MAX($P167-SUM(DV167:EN167),0))</f>
        <v>0</v>
      </c>
      <c r="EP167" s="48" t="n">
        <f aca="false">MIN(MAX((GN166*(1+GN$5/Setup!$C$36)+IF($V167=21,N($F167),0))-CR167,0),MAX($P167-SUM(DV167:EO167),0))</f>
        <v>0</v>
      </c>
      <c r="EQ167" s="48" t="n">
        <f aca="false">MIN(MAX((GO166*(1+GO$5/Setup!$C$36)+IF($V167=22,N($F167),0))-CS167,0),MAX($P167-SUM(DV167:EP167),0))</f>
        <v>0</v>
      </c>
      <c r="ER167" s="48" t="n">
        <f aca="false">MIN(MAX((GP166*(1+GP$5/Setup!$C$36)+IF($V167=23,N($F167),0))-CT167,0),MAX($P167-SUM(DV167:EQ167),0))</f>
        <v>0</v>
      </c>
      <c r="ES167" s="48" t="n">
        <f aca="false">MIN(MAX((GQ166*(1+GQ$5/Setup!$C$36)+IF($V167=24,N($F167),0))-CU167,0),MAX($P167-SUM(DV167:ER167),0))</f>
        <v>0</v>
      </c>
      <c r="ET167" s="48" t="n">
        <f aca="false">MIN(MAX((GR166*(1+GR$5/Setup!$C$36)+IF($V167=25,N($F167),0))-CV167,0),MAX($P167-SUM(DV167:ES167),0))</f>
        <v>0</v>
      </c>
      <c r="EU167" s="48" t="n">
        <f aca="false">MIN(MAX((GS166*(1+GS$5/Setup!$C$36)+IF($V167=26,N($F167),0))-CW167,0),MAX($P167-SUM(DV167:ET167),0))</f>
        <v>0</v>
      </c>
      <c r="EV167" s="48" t="n">
        <f aca="false">MIN(MAX((GT166*(1+GT$5/Setup!$C$36)+IF($V167=27,N($F167),0))-CX167,0),MAX($P167-SUM(DV167:EU167),0))</f>
        <v>0</v>
      </c>
      <c r="EW167" s="48" t="n">
        <f aca="false">MIN(MAX((GU166*(1+GU$5/Setup!$C$36)+IF($V167=28,N($F167),0))-CY167,0),MAX($P167-SUM(DV167:EV167),0))</f>
        <v>0</v>
      </c>
      <c r="EX167" s="48" t="n">
        <f aca="false">MIN(MAX((GV166*(1+GV$5/Setup!$C$36)+IF($V167=29,N($F167),0))-CZ167,0),MAX($P167-SUM(DV167:EW167),0))</f>
        <v>0</v>
      </c>
      <c r="EY167" s="48" t="n">
        <f aca="false">MIN(MAX((GW166*(1+GW$5/Setup!$C$36)+IF($V167=30,N($F167),0))-DA167,0),MAX($P167-SUM(DV167:EX167),0))</f>
        <v>0</v>
      </c>
      <c r="EZ167" s="48" t="n">
        <f aca="false">MIN(MAX((GX166*(1+GX$5/Setup!$C$36)+IF($V167=31,N($F167),0))-DB167,0),MAX($P167-SUM(DV167:EY167),0))</f>
        <v>0</v>
      </c>
      <c r="FA167" s="48" t="n">
        <f aca="false">MIN(MAX((GY166*(1+GY$5/Setup!$C$36)+IF($V167=32,N($F167),0))-DC167,0),MAX($P167-SUM(DV167:EZ167),0))</f>
        <v>0</v>
      </c>
      <c r="FB167" s="48" t="n">
        <f aca="false">MIN(MAX((GZ166*(1+GZ$5/Setup!$C$36)+IF($V167=33,N($F167),0))-DD167,0),MAX($P167-SUM(DV167:FA167),0))</f>
        <v>0</v>
      </c>
      <c r="FC167" s="48" t="n">
        <f aca="false">MIN(MAX((HA166*(1+HA$5/Setup!$C$36)+IF($V167=34,N($F167),0))-DE167,0),MAX($P167-SUM(DV167:FB167),0))</f>
        <v>0</v>
      </c>
      <c r="FD167" s="48" t="n">
        <f aca="false">MIN(MAX((HB166*(1+HB$5/Setup!$C$36)+IF($V167=35,N($F167),0))-DF167,0),MAX($P167-SUM(DV167:FC167),0))</f>
        <v>0</v>
      </c>
      <c r="FE167" s="48" t="n">
        <f aca="false">MIN(MAX((HC166*(1+HC$5/Setup!$C$36)+IF($V167=36,N($F167),0))-DG167,0),MAX($P167-SUM(DV167:FD167),0))</f>
        <v>0</v>
      </c>
      <c r="FF167" s="48" t="n">
        <f aca="false">MIN(MAX((HD166*(1+HD$5/Setup!$C$36)+IF($V167=37,N($F167),0))-DH167,0),MAX($P167-SUM(DV167:FE167),0))</f>
        <v>0</v>
      </c>
      <c r="FG167" s="48" t="n">
        <f aca="false">MIN(MAX((HE166*(1+HE$5/Setup!$C$36)+IF($V167=38,N($F167),0))-DI167,0),MAX($P167-SUM(DV167:FF167),0))</f>
        <v>0</v>
      </c>
      <c r="FH167" s="48" t="n">
        <f aca="false">MIN(MAX((HF166*(1+HF$5/Setup!$C$36)+IF($V167=39,N($F167),0))-DJ167,0),MAX($P167-SUM(DV167:FG167),0))</f>
        <v>0</v>
      </c>
      <c r="FI167" s="48" t="n">
        <f aca="false">MIN(MAX((HG166*(1+HG$5/Setup!$C$36)+IF($V167=40,N($F167),0))-DK167,0),MAX($P167-SUM(DV167:FH167),0))</f>
        <v>0</v>
      </c>
      <c r="FJ167" s="48" t="n">
        <f aca="false">MIN(MAX((HH166*(1+HH$5/Setup!$C$36)+IF($V167=41,N($F167),0))-DL167,0),MAX($P167-SUM(DV167:FI167),0))</f>
        <v>0</v>
      </c>
      <c r="FK167" s="48" t="n">
        <f aca="false">MIN(MAX((HI166*(1+HI$5/Setup!$C$36)+IF($V167=42,N($F167),0))-DM167,0),MAX($P167-SUM(DV167:FJ167),0))</f>
        <v>0</v>
      </c>
      <c r="FL167" s="48" t="n">
        <f aca="false">MIN(MAX((HJ166*(1+HJ$5/Setup!$C$36)+IF($V167=43,N($F167),0))-DN167,0),MAX($P167-SUM(DV167:FK167),0))</f>
        <v>0</v>
      </c>
      <c r="FM167" s="48" t="n">
        <f aca="false">MIN(MAX((HK166*(1+HK$5/Setup!$C$36)+IF($V167=44,N($F167),0))-DO167,0),MAX($P167-SUM(DV167:FL167),0))</f>
        <v>0</v>
      </c>
      <c r="FN167" s="48" t="n">
        <f aca="false">MIN(MAX((HL166*(1+HL$5/Setup!$C$36)+IF($V167=45,N($F167),0))-DP167,0),MAX($P167-SUM(DV167:FM167),0))</f>
        <v>0</v>
      </c>
      <c r="FO167" s="48" t="n">
        <f aca="false">MIN(MAX((HM166*(1+HM$5/Setup!$C$36)+IF($V167=46,N($F167),0))-DQ167,0),MAX($P167-SUM(DV167:FN167),0))</f>
        <v>0</v>
      </c>
      <c r="FP167" s="48" t="n">
        <f aca="false">MIN(MAX((HN166*(1+HN$5/Setup!$C$36)+IF($V167=47,N($F167),0))-DR167,0),MAX($P167-SUM(DV167:FO167),0))</f>
        <v>0</v>
      </c>
      <c r="FQ167" s="48" t="n">
        <f aca="false">MIN(MAX((HO166*(1+HO$5/Setup!$C$36)+IF($V167=48,N($F167),0))-DS167,0),MAX($P167-SUM(DV167:FP167),0))</f>
        <v>0</v>
      </c>
      <c r="FR167" s="48" t="n">
        <f aca="false">MIN(MAX((HP166*(1+HP$5/Setup!$C$36)+IF($V167=49,N($F167),0))-DT167,0),MAX($P167-SUM(DV167:FQ167),0))</f>
        <v>0</v>
      </c>
      <c r="FS167" s="48" t="n">
        <f aca="false">MIN(MAX((HQ166*(1+HQ$5/Setup!$C$36)+IF($V167=50,N($F167),0))-DU167,0),MAX($P167-SUM(DV167:FR167),0))</f>
        <v>0</v>
      </c>
      <c r="FT167" s="48" t="n">
        <f aca="false">IF((FT166*(1+FT$5/Setup!$C$36)+IF($V167=1,N($F167),0))-BX167-DV167&lt;0.005,0,(FT166*(1+FT$5/Setup!$C$36)+IF($V167=1,N($F167),0))-BX167-DV167)</f>
        <v>0</v>
      </c>
      <c r="FU167" s="48" t="n">
        <f aca="false">IF((FU166*(1+FU$5/Setup!$C$36)+IF($V167=2,N($F167),0))-BY167-DW167&lt;0.005,0,(FU166*(1+FU$5/Setup!$C$36)+IF($V167=2,N($F167),0))-BY167-DW167)</f>
        <v>0</v>
      </c>
      <c r="FV167" s="48" t="n">
        <f aca="false">IF((FV166*(1+FV$5/Setup!$C$36)+IF($V167=3,N($F167),0))-BZ167-DX167&lt;0.005,0,(FV166*(1+FV$5/Setup!$C$36)+IF($V167=3,N($F167),0))-BZ167-DX167)</f>
        <v>0</v>
      </c>
      <c r="FW167" s="48" t="n">
        <f aca="false">IF((FW166*(1+FW$5/Setup!$C$36)+IF($V167=4,N($F167),0))-CA167-DY167&lt;0.005,0,(FW166*(1+FW$5/Setup!$C$36)+IF($V167=4,N($F167),0))-CA167-DY167)</f>
        <v>0</v>
      </c>
      <c r="FX167" s="48" t="n">
        <f aca="false">IF((FX166*(1+FX$5/Setup!$C$36)+IF($V167=5,N($F167),0))-CB167-DZ167&lt;0.005,0,(FX166*(1+FX$5/Setup!$C$36)+IF($V167=5,N($F167),0))-CB167-DZ167)</f>
        <v>0</v>
      </c>
      <c r="FY167" s="48" t="n">
        <f aca="false">IF((FY166*(1+FY$5/Setup!$C$36)+IF($V167=6,N($F167),0))-CC167-EA167&lt;0.005,0,(FY166*(1+FY$5/Setup!$C$36)+IF($V167=6,N($F167),0))-CC167-EA167)</f>
        <v>0</v>
      </c>
      <c r="FZ167" s="48" t="n">
        <f aca="false">IF((FZ166*(1+FZ$5/Setup!$C$36)+IF($V167=7,N($F167),0))-CD167-EB167&lt;0.005,0,(FZ166*(1+FZ$5/Setup!$C$36)+IF($V167=7,N($F167),0))-CD167-EB167)</f>
        <v>0</v>
      </c>
      <c r="GA167" s="48" t="n">
        <f aca="false">IF((GA166*(1+GA$5/Setup!$C$36)+IF($V167=8,N($F167),0))-CE167-EC167&lt;0.005,0,(GA166*(1+GA$5/Setup!$C$36)+IF($V167=8,N($F167),0))-CE167-EC167)</f>
        <v>0</v>
      </c>
      <c r="GB167" s="48" t="n">
        <f aca="false">IF((GB166*(1+GB$5/Setup!$C$36)+IF($V167=9,N($F167),0))-CF167-ED167&lt;0.005,0,(GB166*(1+GB$5/Setup!$C$36)+IF($V167=9,N($F167),0))-CF167-ED167)</f>
        <v>0</v>
      </c>
      <c r="GC167" s="48" t="n">
        <f aca="false">IF((GC166*(1+GC$5/Setup!$C$36)+IF($V167=10,N($F167),0))-CG167-EE167&lt;0.005,0,(GC166*(1+GC$5/Setup!$C$36)+IF($V167=10,N($F167),0))-CG167-EE167)</f>
        <v>0</v>
      </c>
      <c r="GD167" s="48" t="n">
        <f aca="false">IF((GD166*(1+GD$5/Setup!$C$36)+IF($V167=11,N($F167),0))-CH167-EF167&lt;0.005,0,(GD166*(1+GD$5/Setup!$C$36)+IF($V167=11,N($F167),0))-CH167-EF167)</f>
        <v>0</v>
      </c>
      <c r="GE167" s="48" t="n">
        <f aca="false">IF((GE166*(1+GE$5/Setup!$C$36)+IF($V167=12,N($F167),0))-CI167-EG167&lt;0.005,0,(GE166*(1+GE$5/Setup!$C$36)+IF($V167=12,N($F167),0))-CI167-EG167)</f>
        <v>0</v>
      </c>
      <c r="GF167" s="48" t="n">
        <f aca="false">IF((GF166*(1+GF$5/Setup!$C$36)+IF($V167=13,N($F167),0))-CJ167-EH167&lt;0.005,0,(GF166*(1+GF$5/Setup!$C$36)+IF($V167=13,N($F167),0))-CJ167-EH167)</f>
        <v>0</v>
      </c>
      <c r="GG167" s="48" t="n">
        <f aca="false">IF((GG166*(1+GG$5/Setup!$C$36)+IF($V167=14,N($F167),0))-CK167-EI167&lt;0.005,0,(GG166*(1+GG$5/Setup!$C$36)+IF($V167=14,N($F167),0))-CK167-EI167)</f>
        <v>0</v>
      </c>
      <c r="GH167" s="48" t="n">
        <f aca="false">IF((GH166*(1+GH$5/Setup!$C$36)+IF($V167=15,N($F167),0))-CL167-EJ167&lt;0.005,0,(GH166*(1+GH$5/Setup!$C$36)+IF($V167=15,N($F167),0))-CL167-EJ167)</f>
        <v>0</v>
      </c>
      <c r="GI167" s="48" t="n">
        <f aca="false">IF((GI166*(1+GI$5/Setup!$C$36)+IF($V167=16,N($F167),0))-CM167-EK167&lt;0.005,0,(GI166*(1+GI$5/Setup!$C$36)+IF($V167=16,N($F167),0))-CM167-EK167)</f>
        <v>0</v>
      </c>
      <c r="GJ167" s="48" t="n">
        <f aca="false">IF((GJ166*(1+GJ$5/Setup!$C$36)+IF($V167=17,N($F167),0))-CN167-EL167&lt;0.005,0,(GJ166*(1+GJ$5/Setup!$C$36)+IF($V167=17,N($F167),0))-CN167-EL167)</f>
        <v>0</v>
      </c>
      <c r="GK167" s="48" t="n">
        <f aca="false">IF((GK166*(1+GK$5/Setup!$C$36)+IF($V167=18,N($F167),0))-CO167-EM167&lt;0.005,0,(GK166*(1+GK$5/Setup!$C$36)+IF($V167=18,N($F167),0))-CO167-EM167)</f>
        <v>0</v>
      </c>
      <c r="GL167" s="48" t="n">
        <f aca="false">IF((GL166*(1+GL$5/Setup!$C$36)+IF($V167=19,N($F167),0))-CP167-EN167&lt;0.005,0,(GL166*(1+GL$5/Setup!$C$36)+IF($V167=19,N($F167),0))-CP167-EN167)</f>
        <v>0</v>
      </c>
      <c r="GM167" s="48" t="n">
        <f aca="false">IF((GM166*(1+GM$5/Setup!$C$36)+IF($V167=20,N($F167),0))-CQ167-EO167&lt;0.005,0,(GM166*(1+GM$5/Setup!$C$36)+IF($V167=20,N($F167),0))-CQ167-EO167)</f>
        <v>0</v>
      </c>
      <c r="GN167" s="48" t="n">
        <f aca="false">IF((GN166*(1+GN$5/Setup!$C$36)+IF($V167=21,N($F167),0))-CR167-EP167&lt;0.005,0,(GN166*(1+GN$5/Setup!$C$36)+IF($V167=21,N($F167),0))-CR167-EP167)</f>
        <v>0</v>
      </c>
      <c r="GO167" s="48" t="n">
        <f aca="false">IF((GO166*(1+GO$5/Setup!$C$36)+IF($V167=22,N($F167),0))-CS167-EQ167&lt;0.005,0,(GO166*(1+GO$5/Setup!$C$36)+IF($V167=22,N($F167),0))-CS167-EQ167)</f>
        <v>0</v>
      </c>
      <c r="GP167" s="48" t="n">
        <f aca="false">IF((GP166*(1+GP$5/Setup!$C$36)+IF($V167=23,N($F167),0))-CT167-ER167&lt;0.005,0,(GP166*(1+GP$5/Setup!$C$36)+IF($V167=23,N($F167),0))-CT167-ER167)</f>
        <v>0</v>
      </c>
      <c r="GQ167" s="48" t="n">
        <f aca="false">IF((GQ166*(1+GQ$5/Setup!$C$36)+IF($V167=24,N($F167),0))-CU167-ES167&lt;0.005,0,(GQ166*(1+GQ$5/Setup!$C$36)+IF($V167=24,N($F167),0))-CU167-ES167)</f>
        <v>0</v>
      </c>
      <c r="GR167" s="48" t="n">
        <f aca="false">IF((GR166*(1+GR$5/Setup!$C$36)+IF($V167=25,N($F167),0))-CV167-ET167&lt;0.005,0,(GR166*(1+GR$5/Setup!$C$36)+IF($V167=25,N($F167),0))-CV167-ET167)</f>
        <v>0</v>
      </c>
      <c r="GS167" s="48" t="n">
        <f aca="false">IF((GS166*(1+GS$5/Setup!$C$36)+IF($V167=26,N($F167),0))-CW167-EU167&lt;0.005,0,(GS166*(1+GS$5/Setup!$C$36)+IF($V167=26,N($F167),0))-CW167-EU167)</f>
        <v>0</v>
      </c>
      <c r="GT167" s="48" t="n">
        <f aca="false">IF((GT166*(1+GT$5/Setup!$C$36)+IF($V167=27,N($F167),0))-CX167-EV167&lt;0.005,0,(GT166*(1+GT$5/Setup!$C$36)+IF($V167=27,N($F167),0))-CX167-EV167)</f>
        <v>0</v>
      </c>
      <c r="GU167" s="48" t="n">
        <f aca="false">IF((GU166*(1+GU$5/Setup!$C$36)+IF($V167=28,N($F167),0))-CY167-EW167&lt;0.005,0,(GU166*(1+GU$5/Setup!$C$36)+IF($V167=28,N($F167),0))-CY167-EW167)</f>
        <v>0</v>
      </c>
      <c r="GV167" s="48" t="n">
        <f aca="false">IF((GV166*(1+GV$5/Setup!$C$36)+IF($V167=29,N($F167),0))-CZ167-EX167&lt;0.005,0,(GV166*(1+GV$5/Setup!$C$36)+IF($V167=29,N($F167),0))-CZ167-EX167)</f>
        <v>0</v>
      </c>
      <c r="GW167" s="48" t="n">
        <f aca="false">IF((GW166*(1+GW$5/Setup!$C$36)+IF($V167=30,N($F167),0))-DA167-EY167&lt;0.005,0,(GW166*(1+GW$5/Setup!$C$36)+IF($V167=30,N($F167),0))-DA167-EY167)</f>
        <v>0</v>
      </c>
      <c r="GX167" s="48" t="n">
        <f aca="false">IF((GX166*(1+GX$5/Setup!$C$36)+IF($V167=31,N($F167),0))-DB167-EZ167&lt;0.005,0,(GX166*(1+GX$5/Setup!$C$36)+IF($V167=31,N($F167),0))-DB167-EZ167)</f>
        <v>0</v>
      </c>
      <c r="GY167" s="48" t="n">
        <f aca="false">IF((GY166*(1+GY$5/Setup!$C$36)+IF($V167=32,N($F167),0))-DC167-FA167&lt;0.005,0,(GY166*(1+GY$5/Setup!$C$36)+IF($V167=32,N($F167),0))-DC167-FA167)</f>
        <v>0</v>
      </c>
      <c r="GZ167" s="48" t="n">
        <f aca="false">IF((GZ166*(1+GZ$5/Setup!$C$36)+IF($V167=33,N($F167),0))-DD167-FB167&lt;0.005,0,(GZ166*(1+GZ$5/Setup!$C$36)+IF($V167=33,N($F167),0))-DD167-FB167)</f>
        <v>0</v>
      </c>
      <c r="HA167" s="48" t="n">
        <f aca="false">IF((HA166*(1+HA$5/Setup!$C$36)+IF($V167=34,N($F167),0))-DE167-FC167&lt;0.005,0,(HA166*(1+HA$5/Setup!$C$36)+IF($V167=34,N($F167),0))-DE167-FC167)</f>
        <v>0</v>
      </c>
      <c r="HB167" s="48" t="n">
        <f aca="false">IF((HB166*(1+HB$5/Setup!$C$36)+IF($V167=35,N($F167),0))-DF167-FD167&lt;0.005,0,(HB166*(1+HB$5/Setup!$C$36)+IF($V167=35,N($F167),0))-DF167-FD167)</f>
        <v>0</v>
      </c>
      <c r="HC167" s="48" t="n">
        <f aca="false">IF((HC166*(1+HC$5/Setup!$C$36)+IF($V167=36,N($F167),0))-DG167-FE167&lt;0.005,0,(HC166*(1+HC$5/Setup!$C$36)+IF($V167=36,N($F167),0))-DG167-FE167)</f>
        <v>0</v>
      </c>
      <c r="HD167" s="48" t="n">
        <f aca="false">IF((HD166*(1+HD$5/Setup!$C$36)+IF($V167=37,N($F167),0))-DH167-FF167&lt;0.005,0,(HD166*(1+HD$5/Setup!$C$36)+IF($V167=37,N($F167),0))-DH167-FF167)</f>
        <v>0</v>
      </c>
      <c r="HE167" s="48" t="n">
        <f aca="false">IF((HE166*(1+HE$5/Setup!$C$36)+IF($V167=38,N($F167),0))-DI167-FG167&lt;0.005,0,(HE166*(1+HE$5/Setup!$C$36)+IF($V167=38,N($F167),0))-DI167-FG167)</f>
        <v>0</v>
      </c>
      <c r="HF167" s="48" t="n">
        <f aca="false">IF((HF166*(1+HF$5/Setup!$C$36)+IF($V167=39,N($F167),0))-DJ167-FH167&lt;0.005,0,(HF166*(1+HF$5/Setup!$C$36)+IF($V167=39,N($F167),0))-DJ167-FH167)</f>
        <v>0</v>
      </c>
      <c r="HG167" s="48" t="n">
        <f aca="false">IF((HG166*(1+HG$5/Setup!$C$36)+IF($V167=40,N($F167),0))-DK167-FI167&lt;0.005,0,(HG166*(1+HG$5/Setup!$C$36)+IF($V167=40,N($F167),0))-DK167-FI167)</f>
        <v>0</v>
      </c>
      <c r="HH167" s="48" t="n">
        <f aca="false">IF((HH166*(1+HH$5/Setup!$C$36)+IF($V167=41,N($F167),0))-DL167-FJ167&lt;0.005,0,(HH166*(1+HH$5/Setup!$C$36)+IF($V167=41,N($F167),0))-DL167-FJ167)</f>
        <v>0</v>
      </c>
      <c r="HI167" s="48" t="n">
        <f aca="false">IF((HI166*(1+HI$5/Setup!$C$36)+IF($V167=42,N($F167),0))-DM167-FK167&lt;0.005,0,(HI166*(1+HI$5/Setup!$C$36)+IF($V167=42,N($F167),0))-DM167-FK167)</f>
        <v>0</v>
      </c>
      <c r="HJ167" s="48" t="n">
        <f aca="false">IF((HJ166*(1+HJ$5/Setup!$C$36)+IF($V167=43,N($F167),0))-DN167-FL167&lt;0.005,0,(HJ166*(1+HJ$5/Setup!$C$36)+IF($V167=43,N($F167),0))-DN167-FL167)</f>
        <v>0</v>
      </c>
      <c r="HK167" s="48" t="n">
        <f aca="false">IF((HK166*(1+HK$5/Setup!$C$36)+IF($V167=44,N($F167),0))-DO167-FM167&lt;0.005,0,(HK166*(1+HK$5/Setup!$C$36)+IF($V167=44,N($F167),0))-DO167-FM167)</f>
        <v>0</v>
      </c>
      <c r="HL167" s="48" t="n">
        <f aca="false">IF((HL166*(1+HL$5/Setup!$C$36)+IF($V167=45,N($F167),0))-DP167-FN167&lt;0.005,0,(HL166*(1+HL$5/Setup!$C$36)+IF($V167=45,N($F167),0))-DP167-FN167)</f>
        <v>0</v>
      </c>
      <c r="HM167" s="48" t="n">
        <f aca="false">IF((HM166*(1+HM$5/Setup!$C$36)+IF($V167=46,N($F167),0))-DQ167-FO167&lt;0.005,0,(HM166*(1+HM$5/Setup!$C$36)+IF($V167=46,N($F167),0))-DQ167-FO167)</f>
        <v>0</v>
      </c>
      <c r="HN167" s="48" t="n">
        <f aca="false">IF((HN166*(1+HN$5/Setup!$C$36)+IF($V167=47,N($F167),0))-DR167-FP167&lt;0.005,0,(HN166*(1+HN$5/Setup!$C$36)+IF($V167=47,N($F167),0))-DR167-FP167)</f>
        <v>0</v>
      </c>
      <c r="HO167" s="48" t="n">
        <f aca="false">IF((HO166*(1+HO$5/Setup!$C$36)+IF($V167=48,N($F167),0))-DS167-FQ167&lt;0.005,0,(HO166*(1+HO$5/Setup!$C$36)+IF($V167=48,N($F167),0))-DS167-FQ167)</f>
        <v>0</v>
      </c>
      <c r="HP167" s="48" t="n">
        <f aca="false">IF((HP166*(1+HP$5/Setup!$C$36)+IF($V167=49,N($F167),0))-DT167-FR167&lt;0.005,0,(HP166*(1+HP$5/Setup!$C$36)+IF($V167=49,N($F167),0))-DT167-FR167)</f>
        <v>0</v>
      </c>
      <c r="HQ167" s="48" t="n">
        <f aca="false">IF((HQ166*(1+HQ$5/Setup!$C$36)+IF($V167=50,N($F167),0))-DU167-FS167&lt;0.005,0,(HQ166*(1+HQ$5/Setup!$C$36)+IF($V167=50,N($F167),0))-DU167-FS167)</f>
        <v>0</v>
      </c>
    </row>
    <row r="168" customFormat="false" ht="15" hidden="false" customHeight="false" outlineLevel="0" collapsed="false">
      <c r="A168" s="44" t="n">
        <v>160</v>
      </c>
      <c r="B168" s="45" t="n">
        <f aca="false">IF(Setup!$C$7="Every month",EDATE(Setup!$C$8,($A168-1)),IF(Setup!$C$7="Twice a month",DATE(YEAR(Setup!$C$8),MONTH(Setup!$C$8)+INT((($A168-1)+Setup!$C$41)/2),MIN(IF(MOD(($A168-1)+Setup!$C$41,2)=0,Setup!$C$39,Setup!$C$40),DAY(EOMONTH(DATE(YEAR(Setup!$C$8),MONTH(Setup!$C$8)+INT((($A168-1)+Setup!$C$41)/2),1),0)))),Setup!$C$8+($A168-1)*IF(Setup!$C$7="Every week",7,14)))</f>
        <v>48551</v>
      </c>
      <c r="C168" s="45" t="n">
        <f aca="false">IF(Setup!$C$7="Every month",EDATE(Setup!$C$8,$A168),IF(Setup!$C$7="Twice a month",DATE(YEAR(Setup!$C$8),MONTH(Setup!$C$8)+INT(($A168+Setup!$C$41)/2),MIN(IF(MOD($A168+Setup!$C$41,2)=0,Setup!$C$39,Setup!$C$40),DAY(EOMONTH(DATE(YEAR(Setup!$C$8),MONTH(Setup!$C$8)+INT(($A168+Setup!$C$41)/2),1),0)))),Setup!$C$8+$A168*IF(Setup!$C$7="Every week",7,14)))</f>
        <v>48565</v>
      </c>
      <c r="D168" s="46"/>
      <c r="E168" s="47"/>
      <c r="F168" s="47"/>
      <c r="G168" s="47"/>
      <c r="H168" s="47"/>
      <c r="I168" s="48" t="n">
        <f aca="false">N(Setup!$C$11)+N(E168)</f>
        <v>100</v>
      </c>
      <c r="J168" s="48" t="n">
        <f aca="false">MIN(Setup!$C$37,MAX(I168,0))</f>
        <v>9.23076923076923</v>
      </c>
      <c r="K168" s="48" t="n">
        <f aca="false">MIN(MAX(N(Setup!$C$14)-L167,0),MAX(I168-J168,0))</f>
        <v>0</v>
      </c>
      <c r="L168" s="48" t="n">
        <f aca="false">L167+K168-N(G168)</f>
        <v>500</v>
      </c>
      <c r="M168" s="48" t="n">
        <f aca="false">M167+J168-N(H168)</f>
        <v>1476.92307692308</v>
      </c>
      <c r="N168" s="48" t="n">
        <f aca="false">SUM(BX168:DU168)</f>
        <v>0</v>
      </c>
      <c r="O168" s="48" t="n">
        <f aca="false">SUM(Z168:BW168)-N168</f>
        <v>25</v>
      </c>
      <c r="P168" s="48" t="n">
        <f aca="false">MAX(I168-J168-K168,0)+O168</f>
        <v>115.769230769231</v>
      </c>
      <c r="Q168" s="48" t="n">
        <f aca="false">SUM(DV168:FS168)</f>
        <v>0</v>
      </c>
      <c r="R168" s="49" t="n">
        <f aca="false">N168+J168+K168+Q168</f>
        <v>9.23076923076923</v>
      </c>
      <c r="S168" s="48" t="n">
        <f aca="false">T168-T167-N(F168)+N168+Q168</f>
        <v>0</v>
      </c>
      <c r="T168" s="49" t="n">
        <f aca="false">SUM(FT168:HQ168)</f>
        <v>0</v>
      </c>
      <c r="U168" s="44" t="str">
        <f aca="false">IF(T167&lt;0.005,"",INDEX(Helpers!$C$2:$C$51,IF(_xlfn.MINIFS($DV$6:$FS$6,DV168:FS168,"&gt;0.005")=0,V168,_xlfn.MINIFS($DV$6:$FS$6,DV168:FS168,"&gt;0.005"))))</f>
        <v/>
      </c>
      <c r="V168" s="44" t="n">
        <f aca="false">IF(_xlfn.MINIFS($FT$6:$HQ$6,FT167:HQ167,"&gt;0.005")=0,1,_xlfn.MINIFS($FT$6:$HQ$6,FT167:HQ167,"&gt;0.005"))</f>
        <v>1</v>
      </c>
      <c r="W168" s="44" t="n">
        <f aca="false">IF(AND(D168&lt;&gt;"Paid",T167&gt;0.005),1,0)</f>
        <v>0</v>
      </c>
      <c r="X168" s="48" t="n">
        <f aca="false">SUMPRODUCT(((Helpers!$G$2:$G$51*(1+(Helpers!$D$2:$D$51+0.000000001)/12)^(($B168-Setup!$C$8)/(365.25/12))-Helpers!$E$2:$E$51*((1+(Helpers!$D$2:$D$51+0.000000001)/12)^(($B168-Setup!$C$8)/(365.25/12))-1)/((Helpers!$D$2:$D$51+0.000000001)/12))&gt;0)*(Helpers!$G$2:$G$51*(1+(Helpers!$D$2:$D$51+0.000000001)/12)^(($B168-Setup!$C$8)/(365.25/12))-Helpers!$E$2:$E$51*((1+(Helpers!$D$2:$D$51+0.000000001)/12)^(($B168-Setup!$C$8)/(365.25/12))-1)/((Helpers!$D$2:$D$51+0.000000001)/12)))</f>
        <v>0</v>
      </c>
      <c r="Y168" s="48"/>
      <c r="Z168" s="48" t="n">
        <f aca="false">IF(OR(N(Z$5)=0,Z$6=""),0,Z$5*((DATE(YEAR($B168),MONTH($B168),MIN(Z$6,DAY(EOMONTH($B168,0))))&gt;=$B168)*(DATE(YEAR($B168),MONTH($B168),MIN(Z$6,DAY(EOMONTH($B168,0))))&lt;$C168)+(DATE(YEAR($B168),MONTH($B168)+1,MIN(Z$6,DAY(EOMONTH($B168,1))))&gt;=$B168)*(DATE(YEAR($B168),MONTH($B168)+1,MIN(Z$6,DAY(EOMONTH($B168,1))))&lt;$C168)))</f>
        <v>25</v>
      </c>
      <c r="AA168" s="48" t="n">
        <f aca="false">IF(OR(N(AA$5)=0,AA$6=""),0,AA$5*((DATE(YEAR($B168),MONTH($B168),MIN(AA$6,DAY(EOMONTH($B168,0))))&gt;=$B168)*(DATE(YEAR($B168),MONTH($B168),MIN(AA$6,DAY(EOMONTH($B168,0))))&lt;$C168)+(DATE(YEAR($B168),MONTH($B168)+1,MIN(AA$6,DAY(EOMONTH($B168,1))))&gt;=$B168)*(DATE(YEAR($B168),MONTH($B168)+1,MIN(AA$6,DAY(EOMONTH($B168,1))))&lt;$C168)))</f>
        <v>0</v>
      </c>
      <c r="AB168" s="48" t="n">
        <f aca="false">IF(OR(N(AB$5)=0,AB$6=""),0,AB$5*((DATE(YEAR($B168),MONTH($B168),MIN(AB$6,DAY(EOMONTH($B168,0))))&gt;=$B168)*(DATE(YEAR($B168),MONTH($B168),MIN(AB$6,DAY(EOMONTH($B168,0))))&lt;$C168)+(DATE(YEAR($B168),MONTH($B168)+1,MIN(AB$6,DAY(EOMONTH($B168,1))))&gt;=$B168)*(DATE(YEAR($B168),MONTH($B168)+1,MIN(AB$6,DAY(EOMONTH($B168,1))))&lt;$C168)))</f>
        <v>0</v>
      </c>
      <c r="AC168" s="48" t="n">
        <f aca="false">IF(OR(N(AC$5)=0,AC$6=""),0,AC$5*((DATE(YEAR($B168),MONTH($B168),MIN(AC$6,DAY(EOMONTH($B168,0))))&gt;=$B168)*(DATE(YEAR($B168),MONTH($B168),MIN(AC$6,DAY(EOMONTH($B168,0))))&lt;$C168)+(DATE(YEAR($B168),MONTH($B168)+1,MIN(AC$6,DAY(EOMONTH($B168,1))))&gt;=$B168)*(DATE(YEAR($B168),MONTH($B168)+1,MIN(AC$6,DAY(EOMONTH($B168,1))))&lt;$C168)))</f>
        <v>0</v>
      </c>
      <c r="AD168" s="48" t="n">
        <f aca="false">IF(OR(N(AD$5)=0,AD$6=""),0,AD$5*((DATE(YEAR($B168),MONTH($B168),MIN(AD$6,DAY(EOMONTH($B168,0))))&gt;=$B168)*(DATE(YEAR($B168),MONTH($B168),MIN(AD$6,DAY(EOMONTH($B168,0))))&lt;$C168)+(DATE(YEAR($B168),MONTH($B168)+1,MIN(AD$6,DAY(EOMONTH($B168,1))))&gt;=$B168)*(DATE(YEAR($B168),MONTH($B168)+1,MIN(AD$6,DAY(EOMONTH($B168,1))))&lt;$C168)))</f>
        <v>0</v>
      </c>
      <c r="AE168" s="48" t="n">
        <f aca="false">IF(OR(N(AE$5)=0,AE$6=""),0,AE$5*((DATE(YEAR($B168),MONTH($B168),MIN(AE$6,DAY(EOMONTH($B168,0))))&gt;=$B168)*(DATE(YEAR($B168),MONTH($B168),MIN(AE$6,DAY(EOMONTH($B168,0))))&lt;$C168)+(DATE(YEAR($B168),MONTH($B168)+1,MIN(AE$6,DAY(EOMONTH($B168,1))))&gt;=$B168)*(DATE(YEAR($B168),MONTH($B168)+1,MIN(AE$6,DAY(EOMONTH($B168,1))))&lt;$C168)))</f>
        <v>0</v>
      </c>
      <c r="AF168" s="48" t="n">
        <f aca="false">IF(OR(N(AF$5)=0,AF$6=""),0,AF$5*((DATE(YEAR($B168),MONTH($B168),MIN(AF$6,DAY(EOMONTH($B168,0))))&gt;=$B168)*(DATE(YEAR($B168),MONTH($B168),MIN(AF$6,DAY(EOMONTH($B168,0))))&lt;$C168)+(DATE(YEAR($B168),MONTH($B168)+1,MIN(AF$6,DAY(EOMONTH($B168,1))))&gt;=$B168)*(DATE(YEAR($B168),MONTH($B168)+1,MIN(AF$6,DAY(EOMONTH($B168,1))))&lt;$C168)))</f>
        <v>0</v>
      </c>
      <c r="AG168" s="48" t="n">
        <f aca="false">IF(OR(N(AG$5)=0,AG$6=""),0,AG$5*((DATE(YEAR($B168),MONTH($B168),MIN(AG$6,DAY(EOMONTH($B168,0))))&gt;=$B168)*(DATE(YEAR($B168),MONTH($B168),MIN(AG$6,DAY(EOMONTH($B168,0))))&lt;$C168)+(DATE(YEAR($B168),MONTH($B168)+1,MIN(AG$6,DAY(EOMONTH($B168,1))))&gt;=$B168)*(DATE(YEAR($B168),MONTH($B168)+1,MIN(AG$6,DAY(EOMONTH($B168,1))))&lt;$C168)))</f>
        <v>0</v>
      </c>
      <c r="AH168" s="48" t="n">
        <f aca="false">IF(OR(N(AH$5)=0,AH$6=""),0,AH$5*((DATE(YEAR($B168),MONTH($B168),MIN(AH$6,DAY(EOMONTH($B168,0))))&gt;=$B168)*(DATE(YEAR($B168),MONTH($B168),MIN(AH$6,DAY(EOMONTH($B168,0))))&lt;$C168)+(DATE(YEAR($B168),MONTH($B168)+1,MIN(AH$6,DAY(EOMONTH($B168,1))))&gt;=$B168)*(DATE(YEAR($B168),MONTH($B168)+1,MIN(AH$6,DAY(EOMONTH($B168,1))))&lt;$C168)))</f>
        <v>0</v>
      </c>
      <c r="AI168" s="48" t="n">
        <f aca="false">IF(OR(N(AI$5)=0,AI$6=""),0,AI$5*((DATE(YEAR($B168),MONTH($B168),MIN(AI$6,DAY(EOMONTH($B168,0))))&gt;=$B168)*(DATE(YEAR($B168),MONTH($B168),MIN(AI$6,DAY(EOMONTH($B168,0))))&lt;$C168)+(DATE(YEAR($B168),MONTH($B168)+1,MIN(AI$6,DAY(EOMONTH($B168,1))))&gt;=$B168)*(DATE(YEAR($B168),MONTH($B168)+1,MIN(AI$6,DAY(EOMONTH($B168,1))))&lt;$C168)))</f>
        <v>0</v>
      </c>
      <c r="AJ168" s="48" t="n">
        <f aca="false">IF(OR(N(AJ$5)=0,AJ$6=""),0,AJ$5*((DATE(YEAR($B168),MONTH($B168),MIN(AJ$6,DAY(EOMONTH($B168,0))))&gt;=$B168)*(DATE(YEAR($B168),MONTH($B168),MIN(AJ$6,DAY(EOMONTH($B168,0))))&lt;$C168)+(DATE(YEAR($B168),MONTH($B168)+1,MIN(AJ$6,DAY(EOMONTH($B168,1))))&gt;=$B168)*(DATE(YEAR($B168),MONTH($B168)+1,MIN(AJ$6,DAY(EOMONTH($B168,1))))&lt;$C168)))</f>
        <v>0</v>
      </c>
      <c r="AK168" s="48" t="n">
        <f aca="false">IF(OR(N(AK$5)=0,AK$6=""),0,AK$5*((DATE(YEAR($B168),MONTH($B168),MIN(AK$6,DAY(EOMONTH($B168,0))))&gt;=$B168)*(DATE(YEAR($B168),MONTH($B168),MIN(AK$6,DAY(EOMONTH($B168,0))))&lt;$C168)+(DATE(YEAR($B168),MONTH($B168)+1,MIN(AK$6,DAY(EOMONTH($B168,1))))&gt;=$B168)*(DATE(YEAR($B168),MONTH($B168)+1,MIN(AK$6,DAY(EOMONTH($B168,1))))&lt;$C168)))</f>
        <v>0</v>
      </c>
      <c r="AL168" s="48" t="n">
        <f aca="false">IF(OR(N(AL$5)=0,AL$6=""),0,AL$5*((DATE(YEAR($B168),MONTH($B168),MIN(AL$6,DAY(EOMONTH($B168,0))))&gt;=$B168)*(DATE(YEAR($B168),MONTH($B168),MIN(AL$6,DAY(EOMONTH($B168,0))))&lt;$C168)+(DATE(YEAR($B168),MONTH($B168)+1,MIN(AL$6,DAY(EOMONTH($B168,1))))&gt;=$B168)*(DATE(YEAR($B168),MONTH($B168)+1,MIN(AL$6,DAY(EOMONTH($B168,1))))&lt;$C168)))</f>
        <v>0</v>
      </c>
      <c r="AM168" s="48" t="n">
        <f aca="false">IF(OR(N(AM$5)=0,AM$6=""),0,AM$5*((DATE(YEAR($B168),MONTH($B168),MIN(AM$6,DAY(EOMONTH($B168,0))))&gt;=$B168)*(DATE(YEAR($B168),MONTH($B168),MIN(AM$6,DAY(EOMONTH($B168,0))))&lt;$C168)+(DATE(YEAR($B168),MONTH($B168)+1,MIN(AM$6,DAY(EOMONTH($B168,1))))&gt;=$B168)*(DATE(YEAR($B168),MONTH($B168)+1,MIN(AM$6,DAY(EOMONTH($B168,1))))&lt;$C168)))</f>
        <v>0</v>
      </c>
      <c r="AN168" s="48" t="n">
        <f aca="false">IF(OR(N(AN$5)=0,AN$6=""),0,AN$5*((DATE(YEAR($B168),MONTH($B168),MIN(AN$6,DAY(EOMONTH($B168,0))))&gt;=$B168)*(DATE(YEAR($B168),MONTH($B168),MIN(AN$6,DAY(EOMONTH($B168,0))))&lt;$C168)+(DATE(YEAR($B168),MONTH($B168)+1,MIN(AN$6,DAY(EOMONTH($B168,1))))&gt;=$B168)*(DATE(YEAR($B168),MONTH($B168)+1,MIN(AN$6,DAY(EOMONTH($B168,1))))&lt;$C168)))</f>
        <v>0</v>
      </c>
      <c r="AO168" s="48" t="n">
        <f aca="false">IF(OR(N(AO$5)=0,AO$6=""),0,AO$5*((DATE(YEAR($B168),MONTH($B168),MIN(AO$6,DAY(EOMONTH($B168,0))))&gt;=$B168)*(DATE(YEAR($B168),MONTH($B168),MIN(AO$6,DAY(EOMONTH($B168,0))))&lt;$C168)+(DATE(YEAR($B168),MONTH($B168)+1,MIN(AO$6,DAY(EOMONTH($B168,1))))&gt;=$B168)*(DATE(YEAR($B168),MONTH($B168)+1,MIN(AO$6,DAY(EOMONTH($B168,1))))&lt;$C168)))</f>
        <v>0</v>
      </c>
      <c r="AP168" s="48" t="n">
        <f aca="false">IF(OR(N(AP$5)=0,AP$6=""),0,AP$5*((DATE(YEAR($B168),MONTH($B168),MIN(AP$6,DAY(EOMONTH($B168,0))))&gt;=$B168)*(DATE(YEAR($B168),MONTH($B168),MIN(AP$6,DAY(EOMONTH($B168,0))))&lt;$C168)+(DATE(YEAR($B168),MONTH($B168)+1,MIN(AP$6,DAY(EOMONTH($B168,1))))&gt;=$B168)*(DATE(YEAR($B168),MONTH($B168)+1,MIN(AP$6,DAY(EOMONTH($B168,1))))&lt;$C168)))</f>
        <v>0</v>
      </c>
      <c r="AQ168" s="48" t="n">
        <f aca="false">IF(OR(N(AQ$5)=0,AQ$6=""),0,AQ$5*((DATE(YEAR($B168),MONTH($B168),MIN(AQ$6,DAY(EOMONTH($B168,0))))&gt;=$B168)*(DATE(YEAR($B168),MONTH($B168),MIN(AQ$6,DAY(EOMONTH($B168,0))))&lt;$C168)+(DATE(YEAR($B168),MONTH($B168)+1,MIN(AQ$6,DAY(EOMONTH($B168,1))))&gt;=$B168)*(DATE(YEAR($B168),MONTH($B168)+1,MIN(AQ$6,DAY(EOMONTH($B168,1))))&lt;$C168)))</f>
        <v>0</v>
      </c>
      <c r="AR168" s="48" t="n">
        <f aca="false">IF(OR(N(AR$5)=0,AR$6=""),0,AR$5*((DATE(YEAR($B168),MONTH($B168),MIN(AR$6,DAY(EOMONTH($B168,0))))&gt;=$B168)*(DATE(YEAR($B168),MONTH($B168),MIN(AR$6,DAY(EOMONTH($B168,0))))&lt;$C168)+(DATE(YEAR($B168),MONTH($B168)+1,MIN(AR$6,DAY(EOMONTH($B168,1))))&gt;=$B168)*(DATE(YEAR($B168),MONTH($B168)+1,MIN(AR$6,DAY(EOMONTH($B168,1))))&lt;$C168)))</f>
        <v>0</v>
      </c>
      <c r="AS168" s="48" t="n">
        <f aca="false">IF(OR(N(AS$5)=0,AS$6=""),0,AS$5*((DATE(YEAR($B168),MONTH($B168),MIN(AS$6,DAY(EOMONTH($B168,0))))&gt;=$B168)*(DATE(YEAR($B168),MONTH($B168),MIN(AS$6,DAY(EOMONTH($B168,0))))&lt;$C168)+(DATE(YEAR($B168),MONTH($B168)+1,MIN(AS$6,DAY(EOMONTH($B168,1))))&gt;=$B168)*(DATE(YEAR($B168),MONTH($B168)+1,MIN(AS$6,DAY(EOMONTH($B168,1))))&lt;$C168)))</f>
        <v>0</v>
      </c>
      <c r="AT168" s="48" t="n">
        <f aca="false">IF(OR(N(AT$5)=0,AT$6=""),0,AT$5*((DATE(YEAR($B168),MONTH($B168),MIN(AT$6,DAY(EOMONTH($B168,0))))&gt;=$B168)*(DATE(YEAR($B168),MONTH($B168),MIN(AT$6,DAY(EOMONTH($B168,0))))&lt;$C168)+(DATE(YEAR($B168),MONTH($B168)+1,MIN(AT$6,DAY(EOMONTH($B168,1))))&gt;=$B168)*(DATE(YEAR($B168),MONTH($B168)+1,MIN(AT$6,DAY(EOMONTH($B168,1))))&lt;$C168)))</f>
        <v>0</v>
      </c>
      <c r="AU168" s="48" t="n">
        <f aca="false">IF(OR(N(AU$5)=0,AU$6=""),0,AU$5*((DATE(YEAR($B168),MONTH($B168),MIN(AU$6,DAY(EOMONTH($B168,0))))&gt;=$B168)*(DATE(YEAR($B168),MONTH($B168),MIN(AU$6,DAY(EOMONTH($B168,0))))&lt;$C168)+(DATE(YEAR($B168),MONTH($B168)+1,MIN(AU$6,DAY(EOMONTH($B168,1))))&gt;=$B168)*(DATE(YEAR($B168),MONTH($B168)+1,MIN(AU$6,DAY(EOMONTH($B168,1))))&lt;$C168)))</f>
        <v>0</v>
      </c>
      <c r="AV168" s="48" t="n">
        <f aca="false">IF(OR(N(AV$5)=0,AV$6=""),0,AV$5*((DATE(YEAR($B168),MONTH($B168),MIN(AV$6,DAY(EOMONTH($B168,0))))&gt;=$B168)*(DATE(YEAR($B168),MONTH($B168),MIN(AV$6,DAY(EOMONTH($B168,0))))&lt;$C168)+(DATE(YEAR($B168),MONTH($B168)+1,MIN(AV$6,DAY(EOMONTH($B168,1))))&gt;=$B168)*(DATE(YEAR($B168),MONTH($B168)+1,MIN(AV$6,DAY(EOMONTH($B168,1))))&lt;$C168)))</f>
        <v>0</v>
      </c>
      <c r="AW168" s="48" t="n">
        <f aca="false">IF(OR(N(AW$5)=0,AW$6=""),0,AW$5*((DATE(YEAR($B168),MONTH($B168),MIN(AW$6,DAY(EOMONTH($B168,0))))&gt;=$B168)*(DATE(YEAR($B168),MONTH($B168),MIN(AW$6,DAY(EOMONTH($B168,0))))&lt;$C168)+(DATE(YEAR($B168),MONTH($B168)+1,MIN(AW$6,DAY(EOMONTH($B168,1))))&gt;=$B168)*(DATE(YEAR($B168),MONTH($B168)+1,MIN(AW$6,DAY(EOMONTH($B168,1))))&lt;$C168)))</f>
        <v>0</v>
      </c>
      <c r="AX168" s="48" t="n">
        <f aca="false">IF(OR(N(AX$5)=0,AX$6=""),0,AX$5*((DATE(YEAR($B168),MONTH($B168),MIN(AX$6,DAY(EOMONTH($B168,0))))&gt;=$B168)*(DATE(YEAR($B168),MONTH($B168),MIN(AX$6,DAY(EOMONTH($B168,0))))&lt;$C168)+(DATE(YEAR($B168),MONTH($B168)+1,MIN(AX$6,DAY(EOMONTH($B168,1))))&gt;=$B168)*(DATE(YEAR($B168),MONTH($B168)+1,MIN(AX$6,DAY(EOMONTH($B168,1))))&lt;$C168)))</f>
        <v>0</v>
      </c>
      <c r="AY168" s="48" t="n">
        <f aca="false">IF(OR(N(AY$5)=0,AY$6=""),0,AY$5*((DATE(YEAR($B168),MONTH($B168),MIN(AY$6,DAY(EOMONTH($B168,0))))&gt;=$B168)*(DATE(YEAR($B168),MONTH($B168),MIN(AY$6,DAY(EOMONTH($B168,0))))&lt;$C168)+(DATE(YEAR($B168),MONTH($B168)+1,MIN(AY$6,DAY(EOMONTH($B168,1))))&gt;=$B168)*(DATE(YEAR($B168),MONTH($B168)+1,MIN(AY$6,DAY(EOMONTH($B168,1))))&lt;$C168)))</f>
        <v>0</v>
      </c>
      <c r="AZ168" s="48" t="n">
        <f aca="false">IF(OR(N(AZ$5)=0,AZ$6=""),0,AZ$5*((DATE(YEAR($B168),MONTH($B168),MIN(AZ$6,DAY(EOMONTH($B168,0))))&gt;=$B168)*(DATE(YEAR($B168),MONTH($B168),MIN(AZ$6,DAY(EOMONTH($B168,0))))&lt;$C168)+(DATE(YEAR($B168),MONTH($B168)+1,MIN(AZ$6,DAY(EOMONTH($B168,1))))&gt;=$B168)*(DATE(YEAR($B168),MONTH($B168)+1,MIN(AZ$6,DAY(EOMONTH($B168,1))))&lt;$C168)))</f>
        <v>0</v>
      </c>
      <c r="BA168" s="48" t="n">
        <f aca="false">IF(OR(N(BA$5)=0,BA$6=""),0,BA$5*((DATE(YEAR($B168),MONTH($B168),MIN(BA$6,DAY(EOMONTH($B168,0))))&gt;=$B168)*(DATE(YEAR($B168),MONTH($B168),MIN(BA$6,DAY(EOMONTH($B168,0))))&lt;$C168)+(DATE(YEAR($B168),MONTH($B168)+1,MIN(BA$6,DAY(EOMONTH($B168,1))))&gt;=$B168)*(DATE(YEAR($B168),MONTH($B168)+1,MIN(BA$6,DAY(EOMONTH($B168,1))))&lt;$C168)))</f>
        <v>0</v>
      </c>
      <c r="BB168" s="48" t="n">
        <f aca="false">IF(OR(N(BB$5)=0,BB$6=""),0,BB$5*((DATE(YEAR($B168),MONTH($B168),MIN(BB$6,DAY(EOMONTH($B168,0))))&gt;=$B168)*(DATE(YEAR($B168),MONTH($B168),MIN(BB$6,DAY(EOMONTH($B168,0))))&lt;$C168)+(DATE(YEAR($B168),MONTH($B168)+1,MIN(BB$6,DAY(EOMONTH($B168,1))))&gt;=$B168)*(DATE(YEAR($B168),MONTH($B168)+1,MIN(BB$6,DAY(EOMONTH($B168,1))))&lt;$C168)))</f>
        <v>0</v>
      </c>
      <c r="BC168" s="48" t="n">
        <f aca="false">IF(OR(N(BC$5)=0,BC$6=""),0,BC$5*((DATE(YEAR($B168),MONTH($B168),MIN(BC$6,DAY(EOMONTH($B168,0))))&gt;=$B168)*(DATE(YEAR($B168),MONTH($B168),MIN(BC$6,DAY(EOMONTH($B168,0))))&lt;$C168)+(DATE(YEAR($B168),MONTH($B168)+1,MIN(BC$6,DAY(EOMONTH($B168,1))))&gt;=$B168)*(DATE(YEAR($B168),MONTH($B168)+1,MIN(BC$6,DAY(EOMONTH($B168,1))))&lt;$C168)))</f>
        <v>0</v>
      </c>
      <c r="BD168" s="48" t="n">
        <f aca="false">IF(OR(N(BD$5)=0,BD$6=""),0,BD$5*((DATE(YEAR($B168),MONTH($B168),MIN(BD$6,DAY(EOMONTH($B168,0))))&gt;=$B168)*(DATE(YEAR($B168),MONTH($B168),MIN(BD$6,DAY(EOMONTH($B168,0))))&lt;$C168)+(DATE(YEAR($B168),MONTH($B168)+1,MIN(BD$6,DAY(EOMONTH($B168,1))))&gt;=$B168)*(DATE(YEAR($B168),MONTH($B168)+1,MIN(BD$6,DAY(EOMONTH($B168,1))))&lt;$C168)))</f>
        <v>0</v>
      </c>
      <c r="BE168" s="48" t="n">
        <f aca="false">IF(OR(N(BE$5)=0,BE$6=""),0,BE$5*((DATE(YEAR($B168),MONTH($B168),MIN(BE$6,DAY(EOMONTH($B168,0))))&gt;=$B168)*(DATE(YEAR($B168),MONTH($B168),MIN(BE$6,DAY(EOMONTH($B168,0))))&lt;$C168)+(DATE(YEAR($B168),MONTH($B168)+1,MIN(BE$6,DAY(EOMONTH($B168,1))))&gt;=$B168)*(DATE(YEAR($B168),MONTH($B168)+1,MIN(BE$6,DAY(EOMONTH($B168,1))))&lt;$C168)))</f>
        <v>0</v>
      </c>
      <c r="BF168" s="48" t="n">
        <f aca="false">IF(OR(N(BF$5)=0,BF$6=""),0,BF$5*((DATE(YEAR($B168),MONTH($B168),MIN(BF$6,DAY(EOMONTH($B168,0))))&gt;=$B168)*(DATE(YEAR($B168),MONTH($B168),MIN(BF$6,DAY(EOMONTH($B168,0))))&lt;$C168)+(DATE(YEAR($B168),MONTH($B168)+1,MIN(BF$6,DAY(EOMONTH($B168,1))))&gt;=$B168)*(DATE(YEAR($B168),MONTH($B168)+1,MIN(BF$6,DAY(EOMONTH($B168,1))))&lt;$C168)))</f>
        <v>0</v>
      </c>
      <c r="BG168" s="48" t="n">
        <f aca="false">IF(OR(N(BG$5)=0,BG$6=""),0,BG$5*((DATE(YEAR($B168),MONTH($B168),MIN(BG$6,DAY(EOMONTH($B168,0))))&gt;=$B168)*(DATE(YEAR($B168),MONTH($B168),MIN(BG$6,DAY(EOMONTH($B168,0))))&lt;$C168)+(DATE(YEAR($B168),MONTH($B168)+1,MIN(BG$6,DAY(EOMONTH($B168,1))))&gt;=$B168)*(DATE(YEAR($B168),MONTH($B168)+1,MIN(BG$6,DAY(EOMONTH($B168,1))))&lt;$C168)))</f>
        <v>0</v>
      </c>
      <c r="BH168" s="48" t="n">
        <f aca="false">IF(OR(N(BH$5)=0,BH$6=""),0,BH$5*((DATE(YEAR($B168),MONTH($B168),MIN(BH$6,DAY(EOMONTH($B168,0))))&gt;=$B168)*(DATE(YEAR($B168),MONTH($B168),MIN(BH$6,DAY(EOMONTH($B168,0))))&lt;$C168)+(DATE(YEAR($B168),MONTH($B168)+1,MIN(BH$6,DAY(EOMONTH($B168,1))))&gt;=$B168)*(DATE(YEAR($B168),MONTH($B168)+1,MIN(BH$6,DAY(EOMONTH($B168,1))))&lt;$C168)))</f>
        <v>0</v>
      </c>
      <c r="BI168" s="48" t="n">
        <f aca="false">IF(OR(N(BI$5)=0,BI$6=""),0,BI$5*((DATE(YEAR($B168),MONTH($B168),MIN(BI$6,DAY(EOMONTH($B168,0))))&gt;=$B168)*(DATE(YEAR($B168),MONTH($B168),MIN(BI$6,DAY(EOMONTH($B168,0))))&lt;$C168)+(DATE(YEAR($B168),MONTH($B168)+1,MIN(BI$6,DAY(EOMONTH($B168,1))))&gt;=$B168)*(DATE(YEAR($B168),MONTH($B168)+1,MIN(BI$6,DAY(EOMONTH($B168,1))))&lt;$C168)))</f>
        <v>0</v>
      </c>
      <c r="BJ168" s="48" t="n">
        <f aca="false">IF(OR(N(BJ$5)=0,BJ$6=""),0,BJ$5*((DATE(YEAR($B168),MONTH($B168),MIN(BJ$6,DAY(EOMONTH($B168,0))))&gt;=$B168)*(DATE(YEAR($B168),MONTH($B168),MIN(BJ$6,DAY(EOMONTH($B168,0))))&lt;$C168)+(DATE(YEAR($B168),MONTH($B168)+1,MIN(BJ$6,DAY(EOMONTH($B168,1))))&gt;=$B168)*(DATE(YEAR($B168),MONTH($B168)+1,MIN(BJ$6,DAY(EOMONTH($B168,1))))&lt;$C168)))</f>
        <v>0</v>
      </c>
      <c r="BK168" s="48" t="n">
        <f aca="false">IF(OR(N(BK$5)=0,BK$6=""),0,BK$5*((DATE(YEAR($B168),MONTH($B168),MIN(BK$6,DAY(EOMONTH($B168,0))))&gt;=$B168)*(DATE(YEAR($B168),MONTH($B168),MIN(BK$6,DAY(EOMONTH($B168,0))))&lt;$C168)+(DATE(YEAR($B168),MONTH($B168)+1,MIN(BK$6,DAY(EOMONTH($B168,1))))&gt;=$B168)*(DATE(YEAR($B168),MONTH($B168)+1,MIN(BK$6,DAY(EOMONTH($B168,1))))&lt;$C168)))</f>
        <v>0</v>
      </c>
      <c r="BL168" s="48" t="n">
        <f aca="false">IF(OR(N(BL$5)=0,BL$6=""),0,BL$5*((DATE(YEAR($B168),MONTH($B168),MIN(BL$6,DAY(EOMONTH($B168,0))))&gt;=$B168)*(DATE(YEAR($B168),MONTH($B168),MIN(BL$6,DAY(EOMONTH($B168,0))))&lt;$C168)+(DATE(YEAR($B168),MONTH($B168)+1,MIN(BL$6,DAY(EOMONTH($B168,1))))&gt;=$B168)*(DATE(YEAR($B168),MONTH($B168)+1,MIN(BL$6,DAY(EOMONTH($B168,1))))&lt;$C168)))</f>
        <v>0</v>
      </c>
      <c r="BM168" s="48" t="n">
        <f aca="false">IF(OR(N(BM$5)=0,BM$6=""),0,BM$5*((DATE(YEAR($B168),MONTH($B168),MIN(BM$6,DAY(EOMONTH($B168,0))))&gt;=$B168)*(DATE(YEAR($B168),MONTH($B168),MIN(BM$6,DAY(EOMONTH($B168,0))))&lt;$C168)+(DATE(YEAR($B168),MONTH($B168)+1,MIN(BM$6,DAY(EOMONTH($B168,1))))&gt;=$B168)*(DATE(YEAR($B168),MONTH($B168)+1,MIN(BM$6,DAY(EOMONTH($B168,1))))&lt;$C168)))</f>
        <v>0</v>
      </c>
      <c r="BN168" s="48" t="n">
        <f aca="false">IF(OR(N(BN$5)=0,BN$6=""),0,BN$5*((DATE(YEAR($B168),MONTH($B168),MIN(BN$6,DAY(EOMONTH($B168,0))))&gt;=$B168)*(DATE(YEAR($B168),MONTH($B168),MIN(BN$6,DAY(EOMONTH($B168,0))))&lt;$C168)+(DATE(YEAR($B168),MONTH($B168)+1,MIN(BN$6,DAY(EOMONTH($B168,1))))&gt;=$B168)*(DATE(YEAR($B168),MONTH($B168)+1,MIN(BN$6,DAY(EOMONTH($B168,1))))&lt;$C168)))</f>
        <v>0</v>
      </c>
      <c r="BO168" s="48" t="n">
        <f aca="false">IF(OR(N(BO$5)=0,BO$6=""),0,BO$5*((DATE(YEAR($B168),MONTH($B168),MIN(BO$6,DAY(EOMONTH($B168,0))))&gt;=$B168)*(DATE(YEAR($B168),MONTH($B168),MIN(BO$6,DAY(EOMONTH($B168,0))))&lt;$C168)+(DATE(YEAR($B168),MONTH($B168)+1,MIN(BO$6,DAY(EOMONTH($B168,1))))&gt;=$B168)*(DATE(YEAR($B168),MONTH($B168)+1,MIN(BO$6,DAY(EOMONTH($B168,1))))&lt;$C168)))</f>
        <v>0</v>
      </c>
      <c r="BP168" s="48" t="n">
        <f aca="false">IF(OR(N(BP$5)=0,BP$6=""),0,BP$5*((DATE(YEAR($B168),MONTH($B168),MIN(BP$6,DAY(EOMONTH($B168,0))))&gt;=$B168)*(DATE(YEAR($B168),MONTH($B168),MIN(BP$6,DAY(EOMONTH($B168,0))))&lt;$C168)+(DATE(YEAR($B168),MONTH($B168)+1,MIN(BP$6,DAY(EOMONTH($B168,1))))&gt;=$B168)*(DATE(YEAR($B168),MONTH($B168)+1,MIN(BP$6,DAY(EOMONTH($B168,1))))&lt;$C168)))</f>
        <v>0</v>
      </c>
      <c r="BQ168" s="48" t="n">
        <f aca="false">IF(OR(N(BQ$5)=0,BQ$6=""),0,BQ$5*((DATE(YEAR($B168),MONTH($B168),MIN(BQ$6,DAY(EOMONTH($B168,0))))&gt;=$B168)*(DATE(YEAR($B168),MONTH($B168),MIN(BQ$6,DAY(EOMONTH($B168,0))))&lt;$C168)+(DATE(YEAR($B168),MONTH($B168)+1,MIN(BQ$6,DAY(EOMONTH($B168,1))))&gt;=$B168)*(DATE(YEAR($B168),MONTH($B168)+1,MIN(BQ$6,DAY(EOMONTH($B168,1))))&lt;$C168)))</f>
        <v>0</v>
      </c>
      <c r="BR168" s="48" t="n">
        <f aca="false">IF(OR(N(BR$5)=0,BR$6=""),0,BR$5*((DATE(YEAR($B168),MONTH($B168),MIN(BR$6,DAY(EOMONTH($B168,0))))&gt;=$B168)*(DATE(YEAR($B168),MONTH($B168),MIN(BR$6,DAY(EOMONTH($B168,0))))&lt;$C168)+(DATE(YEAR($B168),MONTH($B168)+1,MIN(BR$6,DAY(EOMONTH($B168,1))))&gt;=$B168)*(DATE(YEAR($B168),MONTH($B168)+1,MIN(BR$6,DAY(EOMONTH($B168,1))))&lt;$C168)))</f>
        <v>0</v>
      </c>
      <c r="BS168" s="48" t="n">
        <f aca="false">IF(OR(N(BS$5)=0,BS$6=""),0,BS$5*((DATE(YEAR($B168),MONTH($B168),MIN(BS$6,DAY(EOMONTH($B168,0))))&gt;=$B168)*(DATE(YEAR($B168),MONTH($B168),MIN(BS$6,DAY(EOMONTH($B168,0))))&lt;$C168)+(DATE(YEAR($B168),MONTH($B168)+1,MIN(BS$6,DAY(EOMONTH($B168,1))))&gt;=$B168)*(DATE(YEAR($B168),MONTH($B168)+1,MIN(BS$6,DAY(EOMONTH($B168,1))))&lt;$C168)))</f>
        <v>0</v>
      </c>
      <c r="BT168" s="48" t="n">
        <f aca="false">IF(OR(N(BT$5)=0,BT$6=""),0,BT$5*((DATE(YEAR($B168),MONTH($B168),MIN(BT$6,DAY(EOMONTH($B168,0))))&gt;=$B168)*(DATE(YEAR($B168),MONTH($B168),MIN(BT$6,DAY(EOMONTH($B168,0))))&lt;$C168)+(DATE(YEAR($B168),MONTH($B168)+1,MIN(BT$6,DAY(EOMONTH($B168,1))))&gt;=$B168)*(DATE(YEAR($B168),MONTH($B168)+1,MIN(BT$6,DAY(EOMONTH($B168,1))))&lt;$C168)))</f>
        <v>0</v>
      </c>
      <c r="BU168" s="48" t="n">
        <f aca="false">IF(OR(N(BU$5)=0,BU$6=""),0,BU$5*((DATE(YEAR($B168),MONTH($B168),MIN(BU$6,DAY(EOMONTH($B168,0))))&gt;=$B168)*(DATE(YEAR($B168),MONTH($B168),MIN(BU$6,DAY(EOMONTH($B168,0))))&lt;$C168)+(DATE(YEAR($B168),MONTH($B168)+1,MIN(BU$6,DAY(EOMONTH($B168,1))))&gt;=$B168)*(DATE(YEAR($B168),MONTH($B168)+1,MIN(BU$6,DAY(EOMONTH($B168,1))))&lt;$C168)))</f>
        <v>0</v>
      </c>
      <c r="BV168" s="48" t="n">
        <f aca="false">IF(OR(N(BV$5)=0,BV$6=""),0,BV$5*((DATE(YEAR($B168),MONTH($B168),MIN(BV$6,DAY(EOMONTH($B168,0))))&gt;=$B168)*(DATE(YEAR($B168),MONTH($B168),MIN(BV$6,DAY(EOMONTH($B168,0))))&lt;$C168)+(DATE(YEAR($B168),MONTH($B168)+1,MIN(BV$6,DAY(EOMONTH($B168,1))))&gt;=$B168)*(DATE(YEAR($B168),MONTH($B168)+1,MIN(BV$6,DAY(EOMONTH($B168,1))))&lt;$C168)))</f>
        <v>0</v>
      </c>
      <c r="BW168" s="48" t="n">
        <f aca="false">IF(OR(N(BW$5)=0,BW$6=""),0,BW$5*((DATE(YEAR($B168),MONTH($B168),MIN(BW$6,DAY(EOMONTH($B168,0))))&gt;=$B168)*(DATE(YEAR($B168),MONTH($B168),MIN(BW$6,DAY(EOMONTH($B168,0))))&lt;$C168)+(DATE(YEAR($B168),MONTH($B168)+1,MIN(BW$6,DAY(EOMONTH($B168,1))))&gt;=$B168)*(DATE(YEAR($B168),MONTH($B168)+1,MIN(BW$6,DAY(EOMONTH($B168,1))))&lt;$C168)))</f>
        <v>0</v>
      </c>
      <c r="BX168" s="48" t="n">
        <f aca="false">MIN(Z168,(FT167*(1+FT$5/Setup!$C$36)+IF($V168=1,N($F168),0)))</f>
        <v>0</v>
      </c>
      <c r="BY168" s="48" t="n">
        <f aca="false">MIN(AA168,(FU167*(1+FU$5/Setup!$C$36)+IF($V168=2,N($F168),0)))</f>
        <v>0</v>
      </c>
      <c r="BZ168" s="48" t="n">
        <f aca="false">MIN(AB168,(FV167*(1+FV$5/Setup!$C$36)+IF($V168=3,N($F168),0)))</f>
        <v>0</v>
      </c>
      <c r="CA168" s="48" t="n">
        <f aca="false">MIN(AC168,(FW167*(1+FW$5/Setup!$C$36)+IF($V168=4,N($F168),0)))</f>
        <v>0</v>
      </c>
      <c r="CB168" s="48" t="n">
        <f aca="false">MIN(AD168,(FX167*(1+FX$5/Setup!$C$36)+IF($V168=5,N($F168),0)))</f>
        <v>0</v>
      </c>
      <c r="CC168" s="48" t="n">
        <f aca="false">MIN(AE168,(FY167*(1+FY$5/Setup!$C$36)+IF($V168=6,N($F168),0)))</f>
        <v>0</v>
      </c>
      <c r="CD168" s="48" t="n">
        <f aca="false">MIN(AF168,(FZ167*(1+FZ$5/Setup!$C$36)+IF($V168=7,N($F168),0)))</f>
        <v>0</v>
      </c>
      <c r="CE168" s="48" t="n">
        <f aca="false">MIN(AG168,(GA167*(1+GA$5/Setup!$C$36)+IF($V168=8,N($F168),0)))</f>
        <v>0</v>
      </c>
      <c r="CF168" s="48" t="n">
        <f aca="false">MIN(AH168,(GB167*(1+GB$5/Setup!$C$36)+IF($V168=9,N($F168),0)))</f>
        <v>0</v>
      </c>
      <c r="CG168" s="48" t="n">
        <f aca="false">MIN(AI168,(GC167*(1+GC$5/Setup!$C$36)+IF($V168=10,N($F168),0)))</f>
        <v>0</v>
      </c>
      <c r="CH168" s="48" t="n">
        <f aca="false">MIN(AJ168,(GD167*(1+GD$5/Setup!$C$36)+IF($V168=11,N($F168),0)))</f>
        <v>0</v>
      </c>
      <c r="CI168" s="48" t="n">
        <f aca="false">MIN(AK168,(GE167*(1+GE$5/Setup!$C$36)+IF($V168=12,N($F168),0)))</f>
        <v>0</v>
      </c>
      <c r="CJ168" s="48" t="n">
        <f aca="false">MIN(AL168,(GF167*(1+GF$5/Setup!$C$36)+IF($V168=13,N($F168),0)))</f>
        <v>0</v>
      </c>
      <c r="CK168" s="48" t="n">
        <f aca="false">MIN(AM168,(GG167*(1+GG$5/Setup!$C$36)+IF($V168=14,N($F168),0)))</f>
        <v>0</v>
      </c>
      <c r="CL168" s="48" t="n">
        <f aca="false">MIN(AN168,(GH167*(1+GH$5/Setup!$C$36)+IF($V168=15,N($F168),0)))</f>
        <v>0</v>
      </c>
      <c r="CM168" s="48" t="n">
        <f aca="false">MIN(AO168,(GI167*(1+GI$5/Setup!$C$36)+IF($V168=16,N($F168),0)))</f>
        <v>0</v>
      </c>
      <c r="CN168" s="48" t="n">
        <f aca="false">MIN(AP168,(GJ167*(1+GJ$5/Setup!$C$36)+IF($V168=17,N($F168),0)))</f>
        <v>0</v>
      </c>
      <c r="CO168" s="48" t="n">
        <f aca="false">MIN(AQ168,(GK167*(1+GK$5/Setup!$C$36)+IF($V168=18,N($F168),0)))</f>
        <v>0</v>
      </c>
      <c r="CP168" s="48" t="n">
        <f aca="false">MIN(AR168,(GL167*(1+GL$5/Setup!$C$36)+IF($V168=19,N($F168),0)))</f>
        <v>0</v>
      </c>
      <c r="CQ168" s="48" t="n">
        <f aca="false">MIN(AS168,(GM167*(1+GM$5/Setup!$C$36)+IF($V168=20,N($F168),0)))</f>
        <v>0</v>
      </c>
      <c r="CR168" s="48" t="n">
        <f aca="false">MIN(AT168,(GN167*(1+GN$5/Setup!$C$36)+IF($V168=21,N($F168),0)))</f>
        <v>0</v>
      </c>
      <c r="CS168" s="48" t="n">
        <f aca="false">MIN(AU168,(GO167*(1+GO$5/Setup!$C$36)+IF($V168=22,N($F168),0)))</f>
        <v>0</v>
      </c>
      <c r="CT168" s="48" t="n">
        <f aca="false">MIN(AV168,(GP167*(1+GP$5/Setup!$C$36)+IF($V168=23,N($F168),0)))</f>
        <v>0</v>
      </c>
      <c r="CU168" s="48" t="n">
        <f aca="false">MIN(AW168,(GQ167*(1+GQ$5/Setup!$C$36)+IF($V168=24,N($F168),0)))</f>
        <v>0</v>
      </c>
      <c r="CV168" s="48" t="n">
        <f aca="false">MIN(AX168,(GR167*(1+GR$5/Setup!$C$36)+IF($V168=25,N($F168),0)))</f>
        <v>0</v>
      </c>
      <c r="CW168" s="48" t="n">
        <f aca="false">MIN(AY168,(GS167*(1+GS$5/Setup!$C$36)+IF($V168=26,N($F168),0)))</f>
        <v>0</v>
      </c>
      <c r="CX168" s="48" t="n">
        <f aca="false">MIN(AZ168,(GT167*(1+GT$5/Setup!$C$36)+IF($V168=27,N($F168),0)))</f>
        <v>0</v>
      </c>
      <c r="CY168" s="48" t="n">
        <f aca="false">MIN(BA168,(GU167*(1+GU$5/Setup!$C$36)+IF($V168=28,N($F168),0)))</f>
        <v>0</v>
      </c>
      <c r="CZ168" s="48" t="n">
        <f aca="false">MIN(BB168,(GV167*(1+GV$5/Setup!$C$36)+IF($V168=29,N($F168),0)))</f>
        <v>0</v>
      </c>
      <c r="DA168" s="48" t="n">
        <f aca="false">MIN(BC168,(GW167*(1+GW$5/Setup!$C$36)+IF($V168=30,N($F168),0)))</f>
        <v>0</v>
      </c>
      <c r="DB168" s="48" t="n">
        <f aca="false">MIN(BD168,(GX167*(1+GX$5/Setup!$C$36)+IF($V168=31,N($F168),0)))</f>
        <v>0</v>
      </c>
      <c r="DC168" s="48" t="n">
        <f aca="false">MIN(BE168,(GY167*(1+GY$5/Setup!$C$36)+IF($V168=32,N($F168),0)))</f>
        <v>0</v>
      </c>
      <c r="DD168" s="48" t="n">
        <f aca="false">MIN(BF168,(GZ167*(1+GZ$5/Setup!$C$36)+IF($V168=33,N($F168),0)))</f>
        <v>0</v>
      </c>
      <c r="DE168" s="48" t="n">
        <f aca="false">MIN(BG168,(HA167*(1+HA$5/Setup!$C$36)+IF($V168=34,N($F168),0)))</f>
        <v>0</v>
      </c>
      <c r="DF168" s="48" t="n">
        <f aca="false">MIN(BH168,(HB167*(1+HB$5/Setup!$C$36)+IF($V168=35,N($F168),0)))</f>
        <v>0</v>
      </c>
      <c r="DG168" s="48" t="n">
        <f aca="false">MIN(BI168,(HC167*(1+HC$5/Setup!$C$36)+IF($V168=36,N($F168),0)))</f>
        <v>0</v>
      </c>
      <c r="DH168" s="48" t="n">
        <f aca="false">MIN(BJ168,(HD167*(1+HD$5/Setup!$C$36)+IF($V168=37,N($F168),0)))</f>
        <v>0</v>
      </c>
      <c r="DI168" s="48" t="n">
        <f aca="false">MIN(BK168,(HE167*(1+HE$5/Setup!$C$36)+IF($V168=38,N($F168),0)))</f>
        <v>0</v>
      </c>
      <c r="DJ168" s="48" t="n">
        <f aca="false">MIN(BL168,(HF167*(1+HF$5/Setup!$C$36)+IF($V168=39,N($F168),0)))</f>
        <v>0</v>
      </c>
      <c r="DK168" s="48" t="n">
        <f aca="false">MIN(BM168,(HG167*(1+HG$5/Setup!$C$36)+IF($V168=40,N($F168),0)))</f>
        <v>0</v>
      </c>
      <c r="DL168" s="48" t="n">
        <f aca="false">MIN(BN168,(HH167*(1+HH$5/Setup!$C$36)+IF($V168=41,N($F168),0)))</f>
        <v>0</v>
      </c>
      <c r="DM168" s="48" t="n">
        <f aca="false">MIN(BO168,(HI167*(1+HI$5/Setup!$C$36)+IF($V168=42,N($F168),0)))</f>
        <v>0</v>
      </c>
      <c r="DN168" s="48" t="n">
        <f aca="false">MIN(BP168,(HJ167*(1+HJ$5/Setup!$C$36)+IF($V168=43,N($F168),0)))</f>
        <v>0</v>
      </c>
      <c r="DO168" s="48" t="n">
        <f aca="false">MIN(BQ168,(HK167*(1+HK$5/Setup!$C$36)+IF($V168=44,N($F168),0)))</f>
        <v>0</v>
      </c>
      <c r="DP168" s="48" t="n">
        <f aca="false">MIN(BR168,(HL167*(1+HL$5/Setup!$C$36)+IF($V168=45,N($F168),0)))</f>
        <v>0</v>
      </c>
      <c r="DQ168" s="48" t="n">
        <f aca="false">MIN(BS168,(HM167*(1+HM$5/Setup!$C$36)+IF($V168=46,N($F168),0)))</f>
        <v>0</v>
      </c>
      <c r="DR168" s="48" t="n">
        <f aca="false">MIN(BT168,(HN167*(1+HN$5/Setup!$C$36)+IF($V168=47,N($F168),0)))</f>
        <v>0</v>
      </c>
      <c r="DS168" s="48" t="n">
        <f aca="false">MIN(BU168,(HO167*(1+HO$5/Setup!$C$36)+IF($V168=48,N($F168),0)))</f>
        <v>0</v>
      </c>
      <c r="DT168" s="48" t="n">
        <f aca="false">MIN(BV168,(HP167*(1+HP$5/Setup!$C$36)+IF($V168=49,N($F168),0)))</f>
        <v>0</v>
      </c>
      <c r="DU168" s="48" t="n">
        <f aca="false">MIN(BW168,(HQ167*(1+HQ$5/Setup!$C$36)+IF($V168=50,N($F168),0)))</f>
        <v>0</v>
      </c>
      <c r="DV168" s="48" t="n">
        <f aca="false">MIN(MAX((FT167*(1+FT$5/Setup!$C$36)+IF($V168=1,N($F168),0))-BX168,0),MAX($P168-0,0))</f>
        <v>0</v>
      </c>
      <c r="DW168" s="48" t="n">
        <f aca="false">MIN(MAX((FU167*(1+FU$5/Setup!$C$36)+IF($V168=2,N($F168),0))-BY168,0),MAX($P168-SUM(DV168:DV168),0))</f>
        <v>0</v>
      </c>
      <c r="DX168" s="48" t="n">
        <f aca="false">MIN(MAX((FV167*(1+FV$5/Setup!$C$36)+IF($V168=3,N($F168),0))-BZ168,0),MAX($P168-SUM(DV168:DW168),0))</f>
        <v>0</v>
      </c>
      <c r="DY168" s="48" t="n">
        <f aca="false">MIN(MAX((FW167*(1+FW$5/Setup!$C$36)+IF($V168=4,N($F168),0))-CA168,0),MAX($P168-SUM(DV168:DX168),0))</f>
        <v>0</v>
      </c>
      <c r="DZ168" s="48" t="n">
        <f aca="false">MIN(MAX((FX167*(1+FX$5/Setup!$C$36)+IF($V168=5,N($F168),0))-CB168,0),MAX($P168-SUM(DV168:DY168),0))</f>
        <v>0</v>
      </c>
      <c r="EA168" s="48" t="n">
        <f aca="false">MIN(MAX((FY167*(1+FY$5/Setup!$C$36)+IF($V168=6,N($F168),0))-CC168,0),MAX($P168-SUM(DV168:DZ168),0))</f>
        <v>0</v>
      </c>
      <c r="EB168" s="48" t="n">
        <f aca="false">MIN(MAX((FZ167*(1+FZ$5/Setup!$C$36)+IF($V168=7,N($F168),0))-CD168,0),MAX($P168-SUM(DV168:EA168),0))</f>
        <v>0</v>
      </c>
      <c r="EC168" s="48" t="n">
        <f aca="false">MIN(MAX((GA167*(1+GA$5/Setup!$C$36)+IF($V168=8,N($F168),0))-CE168,0),MAX($P168-SUM(DV168:EB168),0))</f>
        <v>0</v>
      </c>
      <c r="ED168" s="48" t="n">
        <f aca="false">MIN(MAX((GB167*(1+GB$5/Setup!$C$36)+IF($V168=9,N($F168),0))-CF168,0),MAX($P168-SUM(DV168:EC168),0))</f>
        <v>0</v>
      </c>
      <c r="EE168" s="48" t="n">
        <f aca="false">MIN(MAX((GC167*(1+GC$5/Setup!$C$36)+IF($V168=10,N($F168),0))-CG168,0),MAX($P168-SUM(DV168:ED168),0))</f>
        <v>0</v>
      </c>
      <c r="EF168" s="48" t="n">
        <f aca="false">MIN(MAX((GD167*(1+GD$5/Setup!$C$36)+IF($V168=11,N($F168),0))-CH168,0),MAX($P168-SUM(DV168:EE168),0))</f>
        <v>0</v>
      </c>
      <c r="EG168" s="48" t="n">
        <f aca="false">MIN(MAX((GE167*(1+GE$5/Setup!$C$36)+IF($V168=12,N($F168),0))-CI168,0),MAX($P168-SUM(DV168:EF168),0))</f>
        <v>0</v>
      </c>
      <c r="EH168" s="48" t="n">
        <f aca="false">MIN(MAX((GF167*(1+GF$5/Setup!$C$36)+IF($V168=13,N($F168),0))-CJ168,0),MAX($P168-SUM(DV168:EG168),0))</f>
        <v>0</v>
      </c>
      <c r="EI168" s="48" t="n">
        <f aca="false">MIN(MAX((GG167*(1+GG$5/Setup!$C$36)+IF($V168=14,N($F168),0))-CK168,0),MAX($P168-SUM(DV168:EH168),0))</f>
        <v>0</v>
      </c>
      <c r="EJ168" s="48" t="n">
        <f aca="false">MIN(MAX((GH167*(1+GH$5/Setup!$C$36)+IF($V168=15,N($F168),0))-CL168,0),MAX($P168-SUM(DV168:EI168),0))</f>
        <v>0</v>
      </c>
      <c r="EK168" s="48" t="n">
        <f aca="false">MIN(MAX((GI167*(1+GI$5/Setup!$C$36)+IF($V168=16,N($F168),0))-CM168,0),MAX($P168-SUM(DV168:EJ168),0))</f>
        <v>0</v>
      </c>
      <c r="EL168" s="48" t="n">
        <f aca="false">MIN(MAX((GJ167*(1+GJ$5/Setup!$C$36)+IF($V168=17,N($F168),0))-CN168,0),MAX($P168-SUM(DV168:EK168),0))</f>
        <v>0</v>
      </c>
      <c r="EM168" s="48" t="n">
        <f aca="false">MIN(MAX((GK167*(1+GK$5/Setup!$C$36)+IF($V168=18,N($F168),0))-CO168,0),MAX($P168-SUM(DV168:EL168),0))</f>
        <v>0</v>
      </c>
      <c r="EN168" s="48" t="n">
        <f aca="false">MIN(MAX((GL167*(1+GL$5/Setup!$C$36)+IF($V168=19,N($F168),0))-CP168,0),MAX($P168-SUM(DV168:EM168),0))</f>
        <v>0</v>
      </c>
      <c r="EO168" s="48" t="n">
        <f aca="false">MIN(MAX((GM167*(1+GM$5/Setup!$C$36)+IF($V168=20,N($F168),0))-CQ168,0),MAX($P168-SUM(DV168:EN168),0))</f>
        <v>0</v>
      </c>
      <c r="EP168" s="48" t="n">
        <f aca="false">MIN(MAX((GN167*(1+GN$5/Setup!$C$36)+IF($V168=21,N($F168),0))-CR168,0),MAX($P168-SUM(DV168:EO168),0))</f>
        <v>0</v>
      </c>
      <c r="EQ168" s="48" t="n">
        <f aca="false">MIN(MAX((GO167*(1+GO$5/Setup!$C$36)+IF($V168=22,N($F168),0))-CS168,0),MAX($P168-SUM(DV168:EP168),0))</f>
        <v>0</v>
      </c>
      <c r="ER168" s="48" t="n">
        <f aca="false">MIN(MAX((GP167*(1+GP$5/Setup!$C$36)+IF($V168=23,N($F168),0))-CT168,0),MAX($P168-SUM(DV168:EQ168),0))</f>
        <v>0</v>
      </c>
      <c r="ES168" s="48" t="n">
        <f aca="false">MIN(MAX((GQ167*(1+GQ$5/Setup!$C$36)+IF($V168=24,N($F168),0))-CU168,0),MAX($P168-SUM(DV168:ER168),0))</f>
        <v>0</v>
      </c>
      <c r="ET168" s="48" t="n">
        <f aca="false">MIN(MAX((GR167*(1+GR$5/Setup!$C$36)+IF($V168=25,N($F168),0))-CV168,0),MAX($P168-SUM(DV168:ES168),0))</f>
        <v>0</v>
      </c>
      <c r="EU168" s="48" t="n">
        <f aca="false">MIN(MAX((GS167*(1+GS$5/Setup!$C$36)+IF($V168=26,N($F168),0))-CW168,0),MAX($P168-SUM(DV168:ET168),0))</f>
        <v>0</v>
      </c>
      <c r="EV168" s="48" t="n">
        <f aca="false">MIN(MAX((GT167*(1+GT$5/Setup!$C$36)+IF($V168=27,N($F168),0))-CX168,0),MAX($P168-SUM(DV168:EU168),0))</f>
        <v>0</v>
      </c>
      <c r="EW168" s="48" t="n">
        <f aca="false">MIN(MAX((GU167*(1+GU$5/Setup!$C$36)+IF($V168=28,N($F168),0))-CY168,0),MAX($P168-SUM(DV168:EV168),0))</f>
        <v>0</v>
      </c>
      <c r="EX168" s="48" t="n">
        <f aca="false">MIN(MAX((GV167*(1+GV$5/Setup!$C$36)+IF($V168=29,N($F168),0))-CZ168,0),MAX($P168-SUM(DV168:EW168),0))</f>
        <v>0</v>
      </c>
      <c r="EY168" s="48" t="n">
        <f aca="false">MIN(MAX((GW167*(1+GW$5/Setup!$C$36)+IF($V168=30,N($F168),0))-DA168,0),MAX($P168-SUM(DV168:EX168),0))</f>
        <v>0</v>
      </c>
      <c r="EZ168" s="48" t="n">
        <f aca="false">MIN(MAX((GX167*(1+GX$5/Setup!$C$36)+IF($V168=31,N($F168),0))-DB168,0),MAX($P168-SUM(DV168:EY168),0))</f>
        <v>0</v>
      </c>
      <c r="FA168" s="48" t="n">
        <f aca="false">MIN(MAX((GY167*(1+GY$5/Setup!$C$36)+IF($V168=32,N($F168),0))-DC168,0),MAX($P168-SUM(DV168:EZ168),0))</f>
        <v>0</v>
      </c>
      <c r="FB168" s="48" t="n">
        <f aca="false">MIN(MAX((GZ167*(1+GZ$5/Setup!$C$36)+IF($V168=33,N($F168),0))-DD168,0),MAX($P168-SUM(DV168:FA168),0))</f>
        <v>0</v>
      </c>
      <c r="FC168" s="48" t="n">
        <f aca="false">MIN(MAX((HA167*(1+HA$5/Setup!$C$36)+IF($V168=34,N($F168),0))-DE168,0),MAX($P168-SUM(DV168:FB168),0))</f>
        <v>0</v>
      </c>
      <c r="FD168" s="48" t="n">
        <f aca="false">MIN(MAX((HB167*(1+HB$5/Setup!$C$36)+IF($V168=35,N($F168),0))-DF168,0),MAX($P168-SUM(DV168:FC168),0))</f>
        <v>0</v>
      </c>
      <c r="FE168" s="48" t="n">
        <f aca="false">MIN(MAX((HC167*(1+HC$5/Setup!$C$36)+IF($V168=36,N($F168),0))-DG168,0),MAX($P168-SUM(DV168:FD168),0))</f>
        <v>0</v>
      </c>
      <c r="FF168" s="48" t="n">
        <f aca="false">MIN(MAX((HD167*(1+HD$5/Setup!$C$36)+IF($V168=37,N($F168),0))-DH168,0),MAX($P168-SUM(DV168:FE168),0))</f>
        <v>0</v>
      </c>
      <c r="FG168" s="48" t="n">
        <f aca="false">MIN(MAX((HE167*(1+HE$5/Setup!$C$36)+IF($V168=38,N($F168),0))-DI168,0),MAX($P168-SUM(DV168:FF168),0))</f>
        <v>0</v>
      </c>
      <c r="FH168" s="48" t="n">
        <f aca="false">MIN(MAX((HF167*(1+HF$5/Setup!$C$36)+IF($V168=39,N($F168),0))-DJ168,0),MAX($P168-SUM(DV168:FG168),0))</f>
        <v>0</v>
      </c>
      <c r="FI168" s="48" t="n">
        <f aca="false">MIN(MAX((HG167*(1+HG$5/Setup!$C$36)+IF($V168=40,N($F168),0))-DK168,0),MAX($P168-SUM(DV168:FH168),0))</f>
        <v>0</v>
      </c>
      <c r="FJ168" s="48" t="n">
        <f aca="false">MIN(MAX((HH167*(1+HH$5/Setup!$C$36)+IF($V168=41,N($F168),0))-DL168,0),MAX($P168-SUM(DV168:FI168),0))</f>
        <v>0</v>
      </c>
      <c r="FK168" s="48" t="n">
        <f aca="false">MIN(MAX((HI167*(1+HI$5/Setup!$C$36)+IF($V168=42,N($F168),0))-DM168,0),MAX($P168-SUM(DV168:FJ168),0))</f>
        <v>0</v>
      </c>
      <c r="FL168" s="48" t="n">
        <f aca="false">MIN(MAX((HJ167*(1+HJ$5/Setup!$C$36)+IF($V168=43,N($F168),0))-DN168,0),MAX($P168-SUM(DV168:FK168),0))</f>
        <v>0</v>
      </c>
      <c r="FM168" s="48" t="n">
        <f aca="false">MIN(MAX((HK167*(1+HK$5/Setup!$C$36)+IF($V168=44,N($F168),0))-DO168,0),MAX($P168-SUM(DV168:FL168),0))</f>
        <v>0</v>
      </c>
      <c r="FN168" s="48" t="n">
        <f aca="false">MIN(MAX((HL167*(1+HL$5/Setup!$C$36)+IF($V168=45,N($F168),0))-DP168,0),MAX($P168-SUM(DV168:FM168),0))</f>
        <v>0</v>
      </c>
      <c r="FO168" s="48" t="n">
        <f aca="false">MIN(MAX((HM167*(1+HM$5/Setup!$C$36)+IF($V168=46,N($F168),0))-DQ168,0),MAX($P168-SUM(DV168:FN168),0))</f>
        <v>0</v>
      </c>
      <c r="FP168" s="48" t="n">
        <f aca="false">MIN(MAX((HN167*(1+HN$5/Setup!$C$36)+IF($V168=47,N($F168),0))-DR168,0),MAX($P168-SUM(DV168:FO168),0))</f>
        <v>0</v>
      </c>
      <c r="FQ168" s="48" t="n">
        <f aca="false">MIN(MAX((HO167*(1+HO$5/Setup!$C$36)+IF($V168=48,N($F168),0))-DS168,0),MAX($P168-SUM(DV168:FP168),0))</f>
        <v>0</v>
      </c>
      <c r="FR168" s="48" t="n">
        <f aca="false">MIN(MAX((HP167*(1+HP$5/Setup!$C$36)+IF($V168=49,N($F168),0))-DT168,0),MAX($P168-SUM(DV168:FQ168),0))</f>
        <v>0</v>
      </c>
      <c r="FS168" s="48" t="n">
        <f aca="false">MIN(MAX((HQ167*(1+HQ$5/Setup!$C$36)+IF($V168=50,N($F168),0))-DU168,0),MAX($P168-SUM(DV168:FR168),0))</f>
        <v>0</v>
      </c>
      <c r="FT168" s="48" t="n">
        <f aca="false">IF((FT167*(1+FT$5/Setup!$C$36)+IF($V168=1,N($F168),0))-BX168-DV168&lt;0.005,0,(FT167*(1+FT$5/Setup!$C$36)+IF($V168=1,N($F168),0))-BX168-DV168)</f>
        <v>0</v>
      </c>
      <c r="FU168" s="48" t="n">
        <f aca="false">IF((FU167*(1+FU$5/Setup!$C$36)+IF($V168=2,N($F168),0))-BY168-DW168&lt;0.005,0,(FU167*(1+FU$5/Setup!$C$36)+IF($V168=2,N($F168),0))-BY168-DW168)</f>
        <v>0</v>
      </c>
      <c r="FV168" s="48" t="n">
        <f aca="false">IF((FV167*(1+FV$5/Setup!$C$36)+IF($V168=3,N($F168),0))-BZ168-DX168&lt;0.005,0,(FV167*(1+FV$5/Setup!$C$36)+IF($V168=3,N($F168),0))-BZ168-DX168)</f>
        <v>0</v>
      </c>
      <c r="FW168" s="48" t="n">
        <f aca="false">IF((FW167*(1+FW$5/Setup!$C$36)+IF($V168=4,N($F168),0))-CA168-DY168&lt;0.005,0,(FW167*(1+FW$5/Setup!$C$36)+IF($V168=4,N($F168),0))-CA168-DY168)</f>
        <v>0</v>
      </c>
      <c r="FX168" s="48" t="n">
        <f aca="false">IF((FX167*(1+FX$5/Setup!$C$36)+IF($V168=5,N($F168),0))-CB168-DZ168&lt;0.005,0,(FX167*(1+FX$5/Setup!$C$36)+IF($V168=5,N($F168),0))-CB168-DZ168)</f>
        <v>0</v>
      </c>
      <c r="FY168" s="48" t="n">
        <f aca="false">IF((FY167*(1+FY$5/Setup!$C$36)+IF($V168=6,N($F168),0))-CC168-EA168&lt;0.005,0,(FY167*(1+FY$5/Setup!$C$36)+IF($V168=6,N($F168),0))-CC168-EA168)</f>
        <v>0</v>
      </c>
      <c r="FZ168" s="48" t="n">
        <f aca="false">IF((FZ167*(1+FZ$5/Setup!$C$36)+IF($V168=7,N($F168),0))-CD168-EB168&lt;0.005,0,(FZ167*(1+FZ$5/Setup!$C$36)+IF($V168=7,N($F168),0))-CD168-EB168)</f>
        <v>0</v>
      </c>
      <c r="GA168" s="48" t="n">
        <f aca="false">IF((GA167*(1+GA$5/Setup!$C$36)+IF($V168=8,N($F168),0))-CE168-EC168&lt;0.005,0,(GA167*(1+GA$5/Setup!$C$36)+IF($V168=8,N($F168),0))-CE168-EC168)</f>
        <v>0</v>
      </c>
      <c r="GB168" s="48" t="n">
        <f aca="false">IF((GB167*(1+GB$5/Setup!$C$36)+IF($V168=9,N($F168),0))-CF168-ED168&lt;0.005,0,(GB167*(1+GB$5/Setup!$C$36)+IF($V168=9,N($F168),0))-CF168-ED168)</f>
        <v>0</v>
      </c>
      <c r="GC168" s="48" t="n">
        <f aca="false">IF((GC167*(1+GC$5/Setup!$C$36)+IF($V168=10,N($F168),0))-CG168-EE168&lt;0.005,0,(GC167*(1+GC$5/Setup!$C$36)+IF($V168=10,N($F168),0))-CG168-EE168)</f>
        <v>0</v>
      </c>
      <c r="GD168" s="48" t="n">
        <f aca="false">IF((GD167*(1+GD$5/Setup!$C$36)+IF($V168=11,N($F168),0))-CH168-EF168&lt;0.005,0,(GD167*(1+GD$5/Setup!$C$36)+IF($V168=11,N($F168),0))-CH168-EF168)</f>
        <v>0</v>
      </c>
      <c r="GE168" s="48" t="n">
        <f aca="false">IF((GE167*(1+GE$5/Setup!$C$36)+IF($V168=12,N($F168),0))-CI168-EG168&lt;0.005,0,(GE167*(1+GE$5/Setup!$C$36)+IF($V168=12,N($F168),0))-CI168-EG168)</f>
        <v>0</v>
      </c>
      <c r="GF168" s="48" t="n">
        <f aca="false">IF((GF167*(1+GF$5/Setup!$C$36)+IF($V168=13,N($F168),0))-CJ168-EH168&lt;0.005,0,(GF167*(1+GF$5/Setup!$C$36)+IF($V168=13,N($F168),0))-CJ168-EH168)</f>
        <v>0</v>
      </c>
      <c r="GG168" s="48" t="n">
        <f aca="false">IF((GG167*(1+GG$5/Setup!$C$36)+IF($V168=14,N($F168),0))-CK168-EI168&lt;0.005,0,(GG167*(1+GG$5/Setup!$C$36)+IF($V168=14,N($F168),0))-CK168-EI168)</f>
        <v>0</v>
      </c>
      <c r="GH168" s="48" t="n">
        <f aca="false">IF((GH167*(1+GH$5/Setup!$C$36)+IF($V168=15,N($F168),0))-CL168-EJ168&lt;0.005,0,(GH167*(1+GH$5/Setup!$C$36)+IF($V168=15,N($F168),0))-CL168-EJ168)</f>
        <v>0</v>
      </c>
      <c r="GI168" s="48" t="n">
        <f aca="false">IF((GI167*(1+GI$5/Setup!$C$36)+IF($V168=16,N($F168),0))-CM168-EK168&lt;0.005,0,(GI167*(1+GI$5/Setup!$C$36)+IF($V168=16,N($F168),0))-CM168-EK168)</f>
        <v>0</v>
      </c>
      <c r="GJ168" s="48" t="n">
        <f aca="false">IF((GJ167*(1+GJ$5/Setup!$C$36)+IF($V168=17,N($F168),0))-CN168-EL168&lt;0.005,0,(GJ167*(1+GJ$5/Setup!$C$36)+IF($V168=17,N($F168),0))-CN168-EL168)</f>
        <v>0</v>
      </c>
      <c r="GK168" s="48" t="n">
        <f aca="false">IF((GK167*(1+GK$5/Setup!$C$36)+IF($V168=18,N($F168),0))-CO168-EM168&lt;0.005,0,(GK167*(1+GK$5/Setup!$C$36)+IF($V168=18,N($F168),0))-CO168-EM168)</f>
        <v>0</v>
      </c>
      <c r="GL168" s="48" t="n">
        <f aca="false">IF((GL167*(1+GL$5/Setup!$C$36)+IF($V168=19,N($F168),0))-CP168-EN168&lt;0.005,0,(GL167*(1+GL$5/Setup!$C$36)+IF($V168=19,N($F168),0))-CP168-EN168)</f>
        <v>0</v>
      </c>
      <c r="GM168" s="48" t="n">
        <f aca="false">IF((GM167*(1+GM$5/Setup!$C$36)+IF($V168=20,N($F168),0))-CQ168-EO168&lt;0.005,0,(GM167*(1+GM$5/Setup!$C$36)+IF($V168=20,N($F168),0))-CQ168-EO168)</f>
        <v>0</v>
      </c>
      <c r="GN168" s="48" t="n">
        <f aca="false">IF((GN167*(1+GN$5/Setup!$C$36)+IF($V168=21,N($F168),0))-CR168-EP168&lt;0.005,0,(GN167*(1+GN$5/Setup!$C$36)+IF($V168=21,N($F168),0))-CR168-EP168)</f>
        <v>0</v>
      </c>
      <c r="GO168" s="48" t="n">
        <f aca="false">IF((GO167*(1+GO$5/Setup!$C$36)+IF($V168=22,N($F168),0))-CS168-EQ168&lt;0.005,0,(GO167*(1+GO$5/Setup!$C$36)+IF($V168=22,N($F168),0))-CS168-EQ168)</f>
        <v>0</v>
      </c>
      <c r="GP168" s="48" t="n">
        <f aca="false">IF((GP167*(1+GP$5/Setup!$C$36)+IF($V168=23,N($F168),0))-CT168-ER168&lt;0.005,0,(GP167*(1+GP$5/Setup!$C$36)+IF($V168=23,N($F168),0))-CT168-ER168)</f>
        <v>0</v>
      </c>
      <c r="GQ168" s="48" t="n">
        <f aca="false">IF((GQ167*(1+GQ$5/Setup!$C$36)+IF($V168=24,N($F168),0))-CU168-ES168&lt;0.005,0,(GQ167*(1+GQ$5/Setup!$C$36)+IF($V168=24,N($F168),0))-CU168-ES168)</f>
        <v>0</v>
      </c>
      <c r="GR168" s="48" t="n">
        <f aca="false">IF((GR167*(1+GR$5/Setup!$C$36)+IF($V168=25,N($F168),0))-CV168-ET168&lt;0.005,0,(GR167*(1+GR$5/Setup!$C$36)+IF($V168=25,N($F168),0))-CV168-ET168)</f>
        <v>0</v>
      </c>
      <c r="GS168" s="48" t="n">
        <f aca="false">IF((GS167*(1+GS$5/Setup!$C$36)+IF($V168=26,N($F168),0))-CW168-EU168&lt;0.005,0,(GS167*(1+GS$5/Setup!$C$36)+IF($V168=26,N($F168),0))-CW168-EU168)</f>
        <v>0</v>
      </c>
      <c r="GT168" s="48" t="n">
        <f aca="false">IF((GT167*(1+GT$5/Setup!$C$36)+IF($V168=27,N($F168),0))-CX168-EV168&lt;0.005,0,(GT167*(1+GT$5/Setup!$C$36)+IF($V168=27,N($F168),0))-CX168-EV168)</f>
        <v>0</v>
      </c>
      <c r="GU168" s="48" t="n">
        <f aca="false">IF((GU167*(1+GU$5/Setup!$C$36)+IF($V168=28,N($F168),0))-CY168-EW168&lt;0.005,0,(GU167*(1+GU$5/Setup!$C$36)+IF($V168=28,N($F168),0))-CY168-EW168)</f>
        <v>0</v>
      </c>
      <c r="GV168" s="48" t="n">
        <f aca="false">IF((GV167*(1+GV$5/Setup!$C$36)+IF($V168=29,N($F168),0))-CZ168-EX168&lt;0.005,0,(GV167*(1+GV$5/Setup!$C$36)+IF($V168=29,N($F168),0))-CZ168-EX168)</f>
        <v>0</v>
      </c>
      <c r="GW168" s="48" t="n">
        <f aca="false">IF((GW167*(1+GW$5/Setup!$C$36)+IF($V168=30,N($F168),0))-DA168-EY168&lt;0.005,0,(GW167*(1+GW$5/Setup!$C$36)+IF($V168=30,N($F168),0))-DA168-EY168)</f>
        <v>0</v>
      </c>
      <c r="GX168" s="48" t="n">
        <f aca="false">IF((GX167*(1+GX$5/Setup!$C$36)+IF($V168=31,N($F168),0))-DB168-EZ168&lt;0.005,0,(GX167*(1+GX$5/Setup!$C$36)+IF($V168=31,N($F168),0))-DB168-EZ168)</f>
        <v>0</v>
      </c>
      <c r="GY168" s="48" t="n">
        <f aca="false">IF((GY167*(1+GY$5/Setup!$C$36)+IF($V168=32,N($F168),0))-DC168-FA168&lt;0.005,0,(GY167*(1+GY$5/Setup!$C$36)+IF($V168=32,N($F168),0))-DC168-FA168)</f>
        <v>0</v>
      </c>
      <c r="GZ168" s="48" t="n">
        <f aca="false">IF((GZ167*(1+GZ$5/Setup!$C$36)+IF($V168=33,N($F168),0))-DD168-FB168&lt;0.005,0,(GZ167*(1+GZ$5/Setup!$C$36)+IF($V168=33,N($F168),0))-DD168-FB168)</f>
        <v>0</v>
      </c>
      <c r="HA168" s="48" t="n">
        <f aca="false">IF((HA167*(1+HA$5/Setup!$C$36)+IF($V168=34,N($F168),0))-DE168-FC168&lt;0.005,0,(HA167*(1+HA$5/Setup!$C$36)+IF($V168=34,N($F168),0))-DE168-FC168)</f>
        <v>0</v>
      </c>
      <c r="HB168" s="48" t="n">
        <f aca="false">IF((HB167*(1+HB$5/Setup!$C$36)+IF($V168=35,N($F168),0))-DF168-FD168&lt;0.005,0,(HB167*(1+HB$5/Setup!$C$36)+IF($V168=35,N($F168),0))-DF168-FD168)</f>
        <v>0</v>
      </c>
      <c r="HC168" s="48" t="n">
        <f aca="false">IF((HC167*(1+HC$5/Setup!$C$36)+IF($V168=36,N($F168),0))-DG168-FE168&lt;0.005,0,(HC167*(1+HC$5/Setup!$C$36)+IF($V168=36,N($F168),0))-DG168-FE168)</f>
        <v>0</v>
      </c>
      <c r="HD168" s="48" t="n">
        <f aca="false">IF((HD167*(1+HD$5/Setup!$C$36)+IF($V168=37,N($F168),0))-DH168-FF168&lt;0.005,0,(HD167*(1+HD$5/Setup!$C$36)+IF($V168=37,N($F168),0))-DH168-FF168)</f>
        <v>0</v>
      </c>
      <c r="HE168" s="48" t="n">
        <f aca="false">IF((HE167*(1+HE$5/Setup!$C$36)+IF($V168=38,N($F168),0))-DI168-FG168&lt;0.005,0,(HE167*(1+HE$5/Setup!$C$36)+IF($V168=38,N($F168),0))-DI168-FG168)</f>
        <v>0</v>
      </c>
      <c r="HF168" s="48" t="n">
        <f aca="false">IF((HF167*(1+HF$5/Setup!$C$36)+IF($V168=39,N($F168),0))-DJ168-FH168&lt;0.005,0,(HF167*(1+HF$5/Setup!$C$36)+IF($V168=39,N($F168),0))-DJ168-FH168)</f>
        <v>0</v>
      </c>
      <c r="HG168" s="48" t="n">
        <f aca="false">IF((HG167*(1+HG$5/Setup!$C$36)+IF($V168=40,N($F168),0))-DK168-FI168&lt;0.005,0,(HG167*(1+HG$5/Setup!$C$36)+IF($V168=40,N($F168),0))-DK168-FI168)</f>
        <v>0</v>
      </c>
      <c r="HH168" s="48" t="n">
        <f aca="false">IF((HH167*(1+HH$5/Setup!$C$36)+IF($V168=41,N($F168),0))-DL168-FJ168&lt;0.005,0,(HH167*(1+HH$5/Setup!$C$36)+IF($V168=41,N($F168),0))-DL168-FJ168)</f>
        <v>0</v>
      </c>
      <c r="HI168" s="48" t="n">
        <f aca="false">IF((HI167*(1+HI$5/Setup!$C$36)+IF($V168=42,N($F168),0))-DM168-FK168&lt;0.005,0,(HI167*(1+HI$5/Setup!$C$36)+IF($V168=42,N($F168),0))-DM168-FK168)</f>
        <v>0</v>
      </c>
      <c r="HJ168" s="48" t="n">
        <f aca="false">IF((HJ167*(1+HJ$5/Setup!$C$36)+IF($V168=43,N($F168),0))-DN168-FL168&lt;0.005,0,(HJ167*(1+HJ$5/Setup!$C$36)+IF($V168=43,N($F168),0))-DN168-FL168)</f>
        <v>0</v>
      </c>
      <c r="HK168" s="48" t="n">
        <f aca="false">IF((HK167*(1+HK$5/Setup!$C$36)+IF($V168=44,N($F168),0))-DO168-FM168&lt;0.005,0,(HK167*(1+HK$5/Setup!$C$36)+IF($V168=44,N($F168),0))-DO168-FM168)</f>
        <v>0</v>
      </c>
      <c r="HL168" s="48" t="n">
        <f aca="false">IF((HL167*(1+HL$5/Setup!$C$36)+IF($V168=45,N($F168),0))-DP168-FN168&lt;0.005,0,(HL167*(1+HL$5/Setup!$C$36)+IF($V168=45,N($F168),0))-DP168-FN168)</f>
        <v>0</v>
      </c>
      <c r="HM168" s="48" t="n">
        <f aca="false">IF((HM167*(1+HM$5/Setup!$C$36)+IF($V168=46,N($F168),0))-DQ168-FO168&lt;0.005,0,(HM167*(1+HM$5/Setup!$C$36)+IF($V168=46,N($F168),0))-DQ168-FO168)</f>
        <v>0</v>
      </c>
      <c r="HN168" s="48" t="n">
        <f aca="false">IF((HN167*(1+HN$5/Setup!$C$36)+IF($V168=47,N($F168),0))-DR168-FP168&lt;0.005,0,(HN167*(1+HN$5/Setup!$C$36)+IF($V168=47,N($F168),0))-DR168-FP168)</f>
        <v>0</v>
      </c>
      <c r="HO168" s="48" t="n">
        <f aca="false">IF((HO167*(1+HO$5/Setup!$C$36)+IF($V168=48,N($F168),0))-DS168-FQ168&lt;0.005,0,(HO167*(1+HO$5/Setup!$C$36)+IF($V168=48,N($F168),0))-DS168-FQ168)</f>
        <v>0</v>
      </c>
      <c r="HP168" s="48" t="n">
        <f aca="false">IF((HP167*(1+HP$5/Setup!$C$36)+IF($V168=49,N($F168),0))-DT168-FR168&lt;0.005,0,(HP167*(1+HP$5/Setup!$C$36)+IF($V168=49,N($F168),0))-DT168-FR168)</f>
        <v>0</v>
      </c>
      <c r="HQ168" s="48" t="n">
        <f aca="false">IF((HQ167*(1+HQ$5/Setup!$C$36)+IF($V168=50,N($F168),0))-DU168-FS168&lt;0.005,0,(HQ167*(1+HQ$5/Setup!$C$36)+IF($V168=50,N($F168),0))-DU168-FS168)</f>
        <v>0</v>
      </c>
    </row>
    <row r="169" customFormat="false" ht="15" hidden="false" customHeight="false" outlineLevel="0" collapsed="false">
      <c r="A169" s="44" t="n">
        <v>161</v>
      </c>
      <c r="B169" s="45" t="n">
        <f aca="false">IF(Setup!$C$7="Every month",EDATE(Setup!$C$8,($A169-1)),IF(Setup!$C$7="Twice a month",DATE(YEAR(Setup!$C$8),MONTH(Setup!$C$8)+INT((($A169-1)+Setup!$C$41)/2),MIN(IF(MOD(($A169-1)+Setup!$C$41,2)=0,Setup!$C$39,Setup!$C$40),DAY(EOMONTH(DATE(YEAR(Setup!$C$8),MONTH(Setup!$C$8)+INT((($A169-1)+Setup!$C$41)/2),1),0)))),Setup!$C$8+($A169-1)*IF(Setup!$C$7="Every week",7,14)))</f>
        <v>48565</v>
      </c>
      <c r="C169" s="45" t="n">
        <f aca="false">IF(Setup!$C$7="Every month",EDATE(Setup!$C$8,$A169),IF(Setup!$C$7="Twice a month",DATE(YEAR(Setup!$C$8),MONTH(Setup!$C$8)+INT(($A169+Setup!$C$41)/2),MIN(IF(MOD($A169+Setup!$C$41,2)=0,Setup!$C$39,Setup!$C$40),DAY(EOMONTH(DATE(YEAR(Setup!$C$8),MONTH(Setup!$C$8)+INT(($A169+Setup!$C$41)/2),1),0)))),Setup!$C$8+$A169*IF(Setup!$C$7="Every week",7,14)))</f>
        <v>48579</v>
      </c>
      <c r="D169" s="46"/>
      <c r="E169" s="47"/>
      <c r="F169" s="47"/>
      <c r="G169" s="47"/>
      <c r="H169" s="47"/>
      <c r="I169" s="48" t="n">
        <f aca="false">N(Setup!$C$11)+N(E169)</f>
        <v>100</v>
      </c>
      <c r="J169" s="48" t="n">
        <f aca="false">MIN(Setup!$C$37,MAX(I169,0))</f>
        <v>9.23076923076923</v>
      </c>
      <c r="K169" s="48" t="n">
        <f aca="false">MIN(MAX(N(Setup!$C$14)-L168,0),MAX(I169-J169,0))</f>
        <v>0</v>
      </c>
      <c r="L169" s="48" t="n">
        <f aca="false">L168+K169-N(G169)</f>
        <v>500</v>
      </c>
      <c r="M169" s="48" t="n">
        <f aca="false">M168+J169-N(H169)</f>
        <v>1486.15384615385</v>
      </c>
      <c r="N169" s="48" t="n">
        <f aca="false">SUM(BX169:DU169)</f>
        <v>0</v>
      </c>
      <c r="O169" s="48" t="n">
        <f aca="false">SUM(Z169:BW169)-N169</f>
        <v>40</v>
      </c>
      <c r="P169" s="48" t="n">
        <f aca="false">MAX(I169-J169-K169,0)+O169</f>
        <v>130.769230769231</v>
      </c>
      <c r="Q169" s="48" t="n">
        <f aca="false">SUM(DV169:FS169)</f>
        <v>0</v>
      </c>
      <c r="R169" s="49" t="n">
        <f aca="false">N169+J169+K169+Q169</f>
        <v>9.23076923076923</v>
      </c>
      <c r="S169" s="48" t="n">
        <f aca="false">T169-T168-N(F169)+N169+Q169</f>
        <v>0</v>
      </c>
      <c r="T169" s="49" t="n">
        <f aca="false">SUM(FT169:HQ169)</f>
        <v>0</v>
      </c>
      <c r="U169" s="44" t="str">
        <f aca="false">IF(T168&lt;0.005,"",INDEX(Helpers!$C$2:$C$51,IF(_xlfn.MINIFS($DV$6:$FS$6,DV169:FS169,"&gt;0.005")=0,V169,_xlfn.MINIFS($DV$6:$FS$6,DV169:FS169,"&gt;0.005"))))</f>
        <v/>
      </c>
      <c r="V169" s="44" t="n">
        <f aca="false">IF(_xlfn.MINIFS($FT$6:$HQ$6,FT168:HQ168,"&gt;0.005")=0,1,_xlfn.MINIFS($FT$6:$HQ$6,FT168:HQ168,"&gt;0.005"))</f>
        <v>1</v>
      </c>
      <c r="W169" s="44" t="n">
        <f aca="false">IF(AND(D169&lt;&gt;"Paid",T168&gt;0.005),1,0)</f>
        <v>0</v>
      </c>
      <c r="X169" s="48" t="n">
        <f aca="false">SUMPRODUCT(((Helpers!$G$2:$G$51*(1+(Helpers!$D$2:$D$51+0.000000001)/12)^(($B169-Setup!$C$8)/(365.25/12))-Helpers!$E$2:$E$51*((1+(Helpers!$D$2:$D$51+0.000000001)/12)^(($B169-Setup!$C$8)/(365.25/12))-1)/((Helpers!$D$2:$D$51+0.000000001)/12))&gt;0)*(Helpers!$G$2:$G$51*(1+(Helpers!$D$2:$D$51+0.000000001)/12)^(($B169-Setup!$C$8)/(365.25/12))-Helpers!$E$2:$E$51*((1+(Helpers!$D$2:$D$51+0.000000001)/12)^(($B169-Setup!$C$8)/(365.25/12))-1)/((Helpers!$D$2:$D$51+0.000000001)/12)))</f>
        <v>0</v>
      </c>
      <c r="Y169" s="48"/>
      <c r="Z169" s="48" t="n">
        <f aca="false">IF(OR(N(Z$5)=0,Z$6=""),0,Z$5*((DATE(YEAR($B169),MONTH($B169),MIN(Z$6,DAY(EOMONTH($B169,0))))&gt;=$B169)*(DATE(YEAR($B169),MONTH($B169),MIN(Z$6,DAY(EOMONTH($B169,0))))&lt;$C169)+(DATE(YEAR($B169),MONTH($B169)+1,MIN(Z$6,DAY(EOMONTH($B169,1))))&gt;=$B169)*(DATE(YEAR($B169),MONTH($B169)+1,MIN(Z$6,DAY(EOMONTH($B169,1))))&lt;$C169)))</f>
        <v>0</v>
      </c>
      <c r="AA169" s="48" t="n">
        <f aca="false">IF(OR(N(AA$5)=0,AA$6=""),0,AA$5*((DATE(YEAR($B169),MONTH($B169),MIN(AA$6,DAY(EOMONTH($B169,0))))&gt;=$B169)*(DATE(YEAR($B169),MONTH($B169),MIN(AA$6,DAY(EOMONTH($B169,0))))&lt;$C169)+(DATE(YEAR($B169),MONTH($B169)+1,MIN(AA$6,DAY(EOMONTH($B169,1))))&gt;=$B169)*(DATE(YEAR($B169),MONTH($B169)+1,MIN(AA$6,DAY(EOMONTH($B169,1))))&lt;$C169)))</f>
        <v>40</v>
      </c>
      <c r="AB169" s="48" t="n">
        <f aca="false">IF(OR(N(AB$5)=0,AB$6=""),0,AB$5*((DATE(YEAR($B169),MONTH($B169),MIN(AB$6,DAY(EOMONTH($B169,0))))&gt;=$B169)*(DATE(YEAR($B169),MONTH($B169),MIN(AB$6,DAY(EOMONTH($B169,0))))&lt;$C169)+(DATE(YEAR($B169),MONTH($B169)+1,MIN(AB$6,DAY(EOMONTH($B169,1))))&gt;=$B169)*(DATE(YEAR($B169),MONTH($B169)+1,MIN(AB$6,DAY(EOMONTH($B169,1))))&lt;$C169)))</f>
        <v>0</v>
      </c>
      <c r="AC169" s="48" t="n">
        <f aca="false">IF(OR(N(AC$5)=0,AC$6=""),0,AC$5*((DATE(YEAR($B169),MONTH($B169),MIN(AC$6,DAY(EOMONTH($B169,0))))&gt;=$B169)*(DATE(YEAR($B169),MONTH($B169),MIN(AC$6,DAY(EOMONTH($B169,0))))&lt;$C169)+(DATE(YEAR($B169),MONTH($B169)+1,MIN(AC$6,DAY(EOMONTH($B169,1))))&gt;=$B169)*(DATE(YEAR($B169),MONTH($B169)+1,MIN(AC$6,DAY(EOMONTH($B169,1))))&lt;$C169)))</f>
        <v>0</v>
      </c>
      <c r="AD169" s="48" t="n">
        <f aca="false">IF(OR(N(AD$5)=0,AD$6=""),0,AD$5*((DATE(YEAR($B169),MONTH($B169),MIN(AD$6,DAY(EOMONTH($B169,0))))&gt;=$B169)*(DATE(YEAR($B169),MONTH($B169),MIN(AD$6,DAY(EOMONTH($B169,0))))&lt;$C169)+(DATE(YEAR($B169),MONTH($B169)+1,MIN(AD$6,DAY(EOMONTH($B169,1))))&gt;=$B169)*(DATE(YEAR($B169),MONTH($B169)+1,MIN(AD$6,DAY(EOMONTH($B169,1))))&lt;$C169)))</f>
        <v>0</v>
      </c>
      <c r="AE169" s="48" t="n">
        <f aca="false">IF(OR(N(AE$5)=0,AE$6=""),0,AE$5*((DATE(YEAR($B169),MONTH($B169),MIN(AE$6,DAY(EOMONTH($B169,0))))&gt;=$B169)*(DATE(YEAR($B169),MONTH($B169),MIN(AE$6,DAY(EOMONTH($B169,0))))&lt;$C169)+(DATE(YEAR($B169),MONTH($B169)+1,MIN(AE$6,DAY(EOMONTH($B169,1))))&gt;=$B169)*(DATE(YEAR($B169),MONTH($B169)+1,MIN(AE$6,DAY(EOMONTH($B169,1))))&lt;$C169)))</f>
        <v>0</v>
      </c>
      <c r="AF169" s="48" t="n">
        <f aca="false">IF(OR(N(AF$5)=0,AF$6=""),0,AF$5*((DATE(YEAR($B169),MONTH($B169),MIN(AF$6,DAY(EOMONTH($B169,0))))&gt;=$B169)*(DATE(YEAR($B169),MONTH($B169),MIN(AF$6,DAY(EOMONTH($B169,0))))&lt;$C169)+(DATE(YEAR($B169),MONTH($B169)+1,MIN(AF$6,DAY(EOMONTH($B169,1))))&gt;=$B169)*(DATE(YEAR($B169),MONTH($B169)+1,MIN(AF$6,DAY(EOMONTH($B169,1))))&lt;$C169)))</f>
        <v>0</v>
      </c>
      <c r="AG169" s="48" t="n">
        <f aca="false">IF(OR(N(AG$5)=0,AG$6=""),0,AG$5*((DATE(YEAR($B169),MONTH($B169),MIN(AG$6,DAY(EOMONTH($B169,0))))&gt;=$B169)*(DATE(YEAR($B169),MONTH($B169),MIN(AG$6,DAY(EOMONTH($B169,0))))&lt;$C169)+(DATE(YEAR($B169),MONTH($B169)+1,MIN(AG$6,DAY(EOMONTH($B169,1))))&gt;=$B169)*(DATE(YEAR($B169),MONTH($B169)+1,MIN(AG$6,DAY(EOMONTH($B169,1))))&lt;$C169)))</f>
        <v>0</v>
      </c>
      <c r="AH169" s="48" t="n">
        <f aca="false">IF(OR(N(AH$5)=0,AH$6=""),0,AH$5*((DATE(YEAR($B169),MONTH($B169),MIN(AH$6,DAY(EOMONTH($B169,0))))&gt;=$B169)*(DATE(YEAR($B169),MONTH($B169),MIN(AH$6,DAY(EOMONTH($B169,0))))&lt;$C169)+(DATE(YEAR($B169),MONTH($B169)+1,MIN(AH$6,DAY(EOMONTH($B169,1))))&gt;=$B169)*(DATE(YEAR($B169),MONTH($B169)+1,MIN(AH$6,DAY(EOMONTH($B169,1))))&lt;$C169)))</f>
        <v>0</v>
      </c>
      <c r="AI169" s="48" t="n">
        <f aca="false">IF(OR(N(AI$5)=0,AI$6=""),0,AI$5*((DATE(YEAR($B169),MONTH($B169),MIN(AI$6,DAY(EOMONTH($B169,0))))&gt;=$B169)*(DATE(YEAR($B169),MONTH($B169),MIN(AI$6,DAY(EOMONTH($B169,0))))&lt;$C169)+(DATE(YEAR($B169),MONTH($B169)+1,MIN(AI$6,DAY(EOMONTH($B169,1))))&gt;=$B169)*(DATE(YEAR($B169),MONTH($B169)+1,MIN(AI$6,DAY(EOMONTH($B169,1))))&lt;$C169)))</f>
        <v>0</v>
      </c>
      <c r="AJ169" s="48" t="n">
        <f aca="false">IF(OR(N(AJ$5)=0,AJ$6=""),0,AJ$5*((DATE(YEAR($B169),MONTH($B169),MIN(AJ$6,DAY(EOMONTH($B169,0))))&gt;=$B169)*(DATE(YEAR($B169),MONTH($B169),MIN(AJ$6,DAY(EOMONTH($B169,0))))&lt;$C169)+(DATE(YEAR($B169),MONTH($B169)+1,MIN(AJ$6,DAY(EOMONTH($B169,1))))&gt;=$B169)*(DATE(YEAR($B169),MONTH($B169)+1,MIN(AJ$6,DAY(EOMONTH($B169,1))))&lt;$C169)))</f>
        <v>0</v>
      </c>
      <c r="AK169" s="48" t="n">
        <f aca="false">IF(OR(N(AK$5)=0,AK$6=""),0,AK$5*((DATE(YEAR($B169),MONTH($B169),MIN(AK$6,DAY(EOMONTH($B169,0))))&gt;=$B169)*(DATE(YEAR($B169),MONTH($B169),MIN(AK$6,DAY(EOMONTH($B169,0))))&lt;$C169)+(DATE(YEAR($B169),MONTH($B169)+1,MIN(AK$6,DAY(EOMONTH($B169,1))))&gt;=$B169)*(DATE(YEAR($B169),MONTH($B169)+1,MIN(AK$6,DAY(EOMONTH($B169,1))))&lt;$C169)))</f>
        <v>0</v>
      </c>
      <c r="AL169" s="48" t="n">
        <f aca="false">IF(OR(N(AL$5)=0,AL$6=""),0,AL$5*((DATE(YEAR($B169),MONTH($B169),MIN(AL$6,DAY(EOMONTH($B169,0))))&gt;=$B169)*(DATE(YEAR($B169),MONTH($B169),MIN(AL$6,DAY(EOMONTH($B169,0))))&lt;$C169)+(DATE(YEAR($B169),MONTH($B169)+1,MIN(AL$6,DAY(EOMONTH($B169,1))))&gt;=$B169)*(DATE(YEAR($B169),MONTH($B169)+1,MIN(AL$6,DAY(EOMONTH($B169,1))))&lt;$C169)))</f>
        <v>0</v>
      </c>
      <c r="AM169" s="48" t="n">
        <f aca="false">IF(OR(N(AM$5)=0,AM$6=""),0,AM$5*((DATE(YEAR($B169),MONTH($B169),MIN(AM$6,DAY(EOMONTH($B169,0))))&gt;=$B169)*(DATE(YEAR($B169),MONTH($B169),MIN(AM$6,DAY(EOMONTH($B169,0))))&lt;$C169)+(DATE(YEAR($B169),MONTH($B169)+1,MIN(AM$6,DAY(EOMONTH($B169,1))))&gt;=$B169)*(DATE(YEAR($B169),MONTH($B169)+1,MIN(AM$6,DAY(EOMONTH($B169,1))))&lt;$C169)))</f>
        <v>0</v>
      </c>
      <c r="AN169" s="48" t="n">
        <f aca="false">IF(OR(N(AN$5)=0,AN$6=""),0,AN$5*((DATE(YEAR($B169),MONTH($B169),MIN(AN$6,DAY(EOMONTH($B169,0))))&gt;=$B169)*(DATE(YEAR($B169),MONTH($B169),MIN(AN$6,DAY(EOMONTH($B169,0))))&lt;$C169)+(DATE(YEAR($B169),MONTH($B169)+1,MIN(AN$6,DAY(EOMONTH($B169,1))))&gt;=$B169)*(DATE(YEAR($B169),MONTH($B169)+1,MIN(AN$6,DAY(EOMONTH($B169,1))))&lt;$C169)))</f>
        <v>0</v>
      </c>
      <c r="AO169" s="48" t="n">
        <f aca="false">IF(OR(N(AO$5)=0,AO$6=""),0,AO$5*((DATE(YEAR($B169),MONTH($B169),MIN(AO$6,DAY(EOMONTH($B169,0))))&gt;=$B169)*(DATE(YEAR($B169),MONTH($B169),MIN(AO$6,DAY(EOMONTH($B169,0))))&lt;$C169)+(DATE(YEAR($B169),MONTH($B169)+1,MIN(AO$6,DAY(EOMONTH($B169,1))))&gt;=$B169)*(DATE(YEAR($B169),MONTH($B169)+1,MIN(AO$6,DAY(EOMONTH($B169,1))))&lt;$C169)))</f>
        <v>0</v>
      </c>
      <c r="AP169" s="48" t="n">
        <f aca="false">IF(OR(N(AP$5)=0,AP$6=""),0,AP$5*((DATE(YEAR($B169),MONTH($B169),MIN(AP$6,DAY(EOMONTH($B169,0))))&gt;=$B169)*(DATE(YEAR($B169),MONTH($B169),MIN(AP$6,DAY(EOMONTH($B169,0))))&lt;$C169)+(DATE(YEAR($B169),MONTH($B169)+1,MIN(AP$6,DAY(EOMONTH($B169,1))))&gt;=$B169)*(DATE(YEAR($B169),MONTH($B169)+1,MIN(AP$6,DAY(EOMONTH($B169,1))))&lt;$C169)))</f>
        <v>0</v>
      </c>
      <c r="AQ169" s="48" t="n">
        <f aca="false">IF(OR(N(AQ$5)=0,AQ$6=""),0,AQ$5*((DATE(YEAR($B169),MONTH($B169),MIN(AQ$6,DAY(EOMONTH($B169,0))))&gt;=$B169)*(DATE(YEAR($B169),MONTH($B169),MIN(AQ$6,DAY(EOMONTH($B169,0))))&lt;$C169)+(DATE(YEAR($B169),MONTH($B169)+1,MIN(AQ$6,DAY(EOMONTH($B169,1))))&gt;=$B169)*(DATE(YEAR($B169),MONTH($B169)+1,MIN(AQ$6,DAY(EOMONTH($B169,1))))&lt;$C169)))</f>
        <v>0</v>
      </c>
      <c r="AR169" s="48" t="n">
        <f aca="false">IF(OR(N(AR$5)=0,AR$6=""),0,AR$5*((DATE(YEAR($B169),MONTH($B169),MIN(AR$6,DAY(EOMONTH($B169,0))))&gt;=$B169)*(DATE(YEAR($B169),MONTH($B169),MIN(AR$6,DAY(EOMONTH($B169,0))))&lt;$C169)+(DATE(YEAR($B169),MONTH($B169)+1,MIN(AR$6,DAY(EOMONTH($B169,1))))&gt;=$B169)*(DATE(YEAR($B169),MONTH($B169)+1,MIN(AR$6,DAY(EOMONTH($B169,1))))&lt;$C169)))</f>
        <v>0</v>
      </c>
      <c r="AS169" s="48" t="n">
        <f aca="false">IF(OR(N(AS$5)=0,AS$6=""),0,AS$5*((DATE(YEAR($B169),MONTH($B169),MIN(AS$6,DAY(EOMONTH($B169,0))))&gt;=$B169)*(DATE(YEAR($B169),MONTH($B169),MIN(AS$6,DAY(EOMONTH($B169,0))))&lt;$C169)+(DATE(YEAR($B169),MONTH($B169)+1,MIN(AS$6,DAY(EOMONTH($B169,1))))&gt;=$B169)*(DATE(YEAR($B169),MONTH($B169)+1,MIN(AS$6,DAY(EOMONTH($B169,1))))&lt;$C169)))</f>
        <v>0</v>
      </c>
      <c r="AT169" s="48" t="n">
        <f aca="false">IF(OR(N(AT$5)=0,AT$6=""),0,AT$5*((DATE(YEAR($B169),MONTH($B169),MIN(AT$6,DAY(EOMONTH($B169,0))))&gt;=$B169)*(DATE(YEAR($B169),MONTH($B169),MIN(AT$6,DAY(EOMONTH($B169,0))))&lt;$C169)+(DATE(YEAR($B169),MONTH($B169)+1,MIN(AT$6,DAY(EOMONTH($B169,1))))&gt;=$B169)*(DATE(YEAR($B169),MONTH($B169)+1,MIN(AT$6,DAY(EOMONTH($B169,1))))&lt;$C169)))</f>
        <v>0</v>
      </c>
      <c r="AU169" s="48" t="n">
        <f aca="false">IF(OR(N(AU$5)=0,AU$6=""),0,AU$5*((DATE(YEAR($B169),MONTH($B169),MIN(AU$6,DAY(EOMONTH($B169,0))))&gt;=$B169)*(DATE(YEAR($B169),MONTH($B169),MIN(AU$6,DAY(EOMONTH($B169,0))))&lt;$C169)+(DATE(YEAR($B169),MONTH($B169)+1,MIN(AU$6,DAY(EOMONTH($B169,1))))&gt;=$B169)*(DATE(YEAR($B169),MONTH($B169)+1,MIN(AU$6,DAY(EOMONTH($B169,1))))&lt;$C169)))</f>
        <v>0</v>
      </c>
      <c r="AV169" s="48" t="n">
        <f aca="false">IF(OR(N(AV$5)=0,AV$6=""),0,AV$5*((DATE(YEAR($B169),MONTH($B169),MIN(AV$6,DAY(EOMONTH($B169,0))))&gt;=$B169)*(DATE(YEAR($B169),MONTH($B169),MIN(AV$6,DAY(EOMONTH($B169,0))))&lt;$C169)+(DATE(YEAR($B169),MONTH($B169)+1,MIN(AV$6,DAY(EOMONTH($B169,1))))&gt;=$B169)*(DATE(YEAR($B169),MONTH($B169)+1,MIN(AV$6,DAY(EOMONTH($B169,1))))&lt;$C169)))</f>
        <v>0</v>
      </c>
      <c r="AW169" s="48" t="n">
        <f aca="false">IF(OR(N(AW$5)=0,AW$6=""),0,AW$5*((DATE(YEAR($B169),MONTH($B169),MIN(AW$6,DAY(EOMONTH($B169,0))))&gt;=$B169)*(DATE(YEAR($B169),MONTH($B169),MIN(AW$6,DAY(EOMONTH($B169,0))))&lt;$C169)+(DATE(YEAR($B169),MONTH($B169)+1,MIN(AW$6,DAY(EOMONTH($B169,1))))&gt;=$B169)*(DATE(YEAR($B169),MONTH($B169)+1,MIN(AW$6,DAY(EOMONTH($B169,1))))&lt;$C169)))</f>
        <v>0</v>
      </c>
      <c r="AX169" s="48" t="n">
        <f aca="false">IF(OR(N(AX$5)=0,AX$6=""),0,AX$5*((DATE(YEAR($B169),MONTH($B169),MIN(AX$6,DAY(EOMONTH($B169,0))))&gt;=$B169)*(DATE(YEAR($B169),MONTH($B169),MIN(AX$6,DAY(EOMONTH($B169,0))))&lt;$C169)+(DATE(YEAR($B169),MONTH($B169)+1,MIN(AX$6,DAY(EOMONTH($B169,1))))&gt;=$B169)*(DATE(YEAR($B169),MONTH($B169)+1,MIN(AX$6,DAY(EOMONTH($B169,1))))&lt;$C169)))</f>
        <v>0</v>
      </c>
      <c r="AY169" s="48" t="n">
        <f aca="false">IF(OR(N(AY$5)=0,AY$6=""),0,AY$5*((DATE(YEAR($B169),MONTH($B169),MIN(AY$6,DAY(EOMONTH($B169,0))))&gt;=$B169)*(DATE(YEAR($B169),MONTH($B169),MIN(AY$6,DAY(EOMONTH($B169,0))))&lt;$C169)+(DATE(YEAR($B169),MONTH($B169)+1,MIN(AY$6,DAY(EOMONTH($B169,1))))&gt;=$B169)*(DATE(YEAR($B169),MONTH($B169)+1,MIN(AY$6,DAY(EOMONTH($B169,1))))&lt;$C169)))</f>
        <v>0</v>
      </c>
      <c r="AZ169" s="48" t="n">
        <f aca="false">IF(OR(N(AZ$5)=0,AZ$6=""),0,AZ$5*((DATE(YEAR($B169),MONTH($B169),MIN(AZ$6,DAY(EOMONTH($B169,0))))&gt;=$B169)*(DATE(YEAR($B169),MONTH($B169),MIN(AZ$6,DAY(EOMONTH($B169,0))))&lt;$C169)+(DATE(YEAR($B169),MONTH($B169)+1,MIN(AZ$6,DAY(EOMONTH($B169,1))))&gt;=$B169)*(DATE(YEAR($B169),MONTH($B169)+1,MIN(AZ$6,DAY(EOMONTH($B169,1))))&lt;$C169)))</f>
        <v>0</v>
      </c>
      <c r="BA169" s="48" t="n">
        <f aca="false">IF(OR(N(BA$5)=0,BA$6=""),0,BA$5*((DATE(YEAR($B169),MONTH($B169),MIN(BA$6,DAY(EOMONTH($B169,0))))&gt;=$B169)*(DATE(YEAR($B169),MONTH($B169),MIN(BA$6,DAY(EOMONTH($B169,0))))&lt;$C169)+(DATE(YEAR($B169),MONTH($B169)+1,MIN(BA$6,DAY(EOMONTH($B169,1))))&gt;=$B169)*(DATE(YEAR($B169),MONTH($B169)+1,MIN(BA$6,DAY(EOMONTH($B169,1))))&lt;$C169)))</f>
        <v>0</v>
      </c>
      <c r="BB169" s="48" t="n">
        <f aca="false">IF(OR(N(BB$5)=0,BB$6=""),0,BB$5*((DATE(YEAR($B169),MONTH($B169),MIN(BB$6,DAY(EOMONTH($B169,0))))&gt;=$B169)*(DATE(YEAR($B169),MONTH($B169),MIN(BB$6,DAY(EOMONTH($B169,0))))&lt;$C169)+(DATE(YEAR($B169),MONTH($B169)+1,MIN(BB$6,DAY(EOMONTH($B169,1))))&gt;=$B169)*(DATE(YEAR($B169),MONTH($B169)+1,MIN(BB$6,DAY(EOMONTH($B169,1))))&lt;$C169)))</f>
        <v>0</v>
      </c>
      <c r="BC169" s="48" t="n">
        <f aca="false">IF(OR(N(BC$5)=0,BC$6=""),0,BC$5*((DATE(YEAR($B169),MONTH($B169),MIN(BC$6,DAY(EOMONTH($B169,0))))&gt;=$B169)*(DATE(YEAR($B169),MONTH($B169),MIN(BC$6,DAY(EOMONTH($B169,0))))&lt;$C169)+(DATE(YEAR($B169),MONTH($B169)+1,MIN(BC$6,DAY(EOMONTH($B169,1))))&gt;=$B169)*(DATE(YEAR($B169),MONTH($B169)+1,MIN(BC$6,DAY(EOMONTH($B169,1))))&lt;$C169)))</f>
        <v>0</v>
      </c>
      <c r="BD169" s="48" t="n">
        <f aca="false">IF(OR(N(BD$5)=0,BD$6=""),0,BD$5*((DATE(YEAR($B169),MONTH($B169),MIN(BD$6,DAY(EOMONTH($B169,0))))&gt;=$B169)*(DATE(YEAR($B169),MONTH($B169),MIN(BD$6,DAY(EOMONTH($B169,0))))&lt;$C169)+(DATE(YEAR($B169),MONTH($B169)+1,MIN(BD$6,DAY(EOMONTH($B169,1))))&gt;=$B169)*(DATE(YEAR($B169),MONTH($B169)+1,MIN(BD$6,DAY(EOMONTH($B169,1))))&lt;$C169)))</f>
        <v>0</v>
      </c>
      <c r="BE169" s="48" t="n">
        <f aca="false">IF(OR(N(BE$5)=0,BE$6=""),0,BE$5*((DATE(YEAR($B169),MONTH($B169),MIN(BE$6,DAY(EOMONTH($B169,0))))&gt;=$B169)*(DATE(YEAR($B169),MONTH($B169),MIN(BE$6,DAY(EOMONTH($B169,0))))&lt;$C169)+(DATE(YEAR($B169),MONTH($B169)+1,MIN(BE$6,DAY(EOMONTH($B169,1))))&gt;=$B169)*(DATE(YEAR($B169),MONTH($B169)+1,MIN(BE$6,DAY(EOMONTH($B169,1))))&lt;$C169)))</f>
        <v>0</v>
      </c>
      <c r="BF169" s="48" t="n">
        <f aca="false">IF(OR(N(BF$5)=0,BF$6=""),0,BF$5*((DATE(YEAR($B169),MONTH($B169),MIN(BF$6,DAY(EOMONTH($B169,0))))&gt;=$B169)*(DATE(YEAR($B169),MONTH($B169),MIN(BF$6,DAY(EOMONTH($B169,0))))&lt;$C169)+(DATE(YEAR($B169),MONTH($B169)+1,MIN(BF$6,DAY(EOMONTH($B169,1))))&gt;=$B169)*(DATE(YEAR($B169),MONTH($B169)+1,MIN(BF$6,DAY(EOMONTH($B169,1))))&lt;$C169)))</f>
        <v>0</v>
      </c>
      <c r="BG169" s="48" t="n">
        <f aca="false">IF(OR(N(BG$5)=0,BG$6=""),0,BG$5*((DATE(YEAR($B169),MONTH($B169),MIN(BG$6,DAY(EOMONTH($B169,0))))&gt;=$B169)*(DATE(YEAR($B169),MONTH($B169),MIN(BG$6,DAY(EOMONTH($B169,0))))&lt;$C169)+(DATE(YEAR($B169),MONTH($B169)+1,MIN(BG$6,DAY(EOMONTH($B169,1))))&gt;=$B169)*(DATE(YEAR($B169),MONTH($B169)+1,MIN(BG$6,DAY(EOMONTH($B169,1))))&lt;$C169)))</f>
        <v>0</v>
      </c>
      <c r="BH169" s="48" t="n">
        <f aca="false">IF(OR(N(BH$5)=0,BH$6=""),0,BH$5*((DATE(YEAR($B169),MONTH($B169),MIN(BH$6,DAY(EOMONTH($B169,0))))&gt;=$B169)*(DATE(YEAR($B169),MONTH($B169),MIN(BH$6,DAY(EOMONTH($B169,0))))&lt;$C169)+(DATE(YEAR($B169),MONTH($B169)+1,MIN(BH$6,DAY(EOMONTH($B169,1))))&gt;=$B169)*(DATE(YEAR($B169),MONTH($B169)+1,MIN(BH$6,DAY(EOMONTH($B169,1))))&lt;$C169)))</f>
        <v>0</v>
      </c>
      <c r="BI169" s="48" t="n">
        <f aca="false">IF(OR(N(BI$5)=0,BI$6=""),0,BI$5*((DATE(YEAR($B169),MONTH($B169),MIN(BI$6,DAY(EOMONTH($B169,0))))&gt;=$B169)*(DATE(YEAR($B169),MONTH($B169),MIN(BI$6,DAY(EOMONTH($B169,0))))&lt;$C169)+(DATE(YEAR($B169),MONTH($B169)+1,MIN(BI$6,DAY(EOMONTH($B169,1))))&gt;=$B169)*(DATE(YEAR($B169),MONTH($B169)+1,MIN(BI$6,DAY(EOMONTH($B169,1))))&lt;$C169)))</f>
        <v>0</v>
      </c>
      <c r="BJ169" s="48" t="n">
        <f aca="false">IF(OR(N(BJ$5)=0,BJ$6=""),0,BJ$5*((DATE(YEAR($B169),MONTH($B169),MIN(BJ$6,DAY(EOMONTH($B169,0))))&gt;=$B169)*(DATE(YEAR($B169),MONTH($B169),MIN(BJ$6,DAY(EOMONTH($B169,0))))&lt;$C169)+(DATE(YEAR($B169),MONTH($B169)+1,MIN(BJ$6,DAY(EOMONTH($B169,1))))&gt;=$B169)*(DATE(YEAR($B169),MONTH($B169)+1,MIN(BJ$6,DAY(EOMONTH($B169,1))))&lt;$C169)))</f>
        <v>0</v>
      </c>
      <c r="BK169" s="48" t="n">
        <f aca="false">IF(OR(N(BK$5)=0,BK$6=""),0,BK$5*((DATE(YEAR($B169),MONTH($B169),MIN(BK$6,DAY(EOMONTH($B169,0))))&gt;=$B169)*(DATE(YEAR($B169),MONTH($B169),MIN(BK$6,DAY(EOMONTH($B169,0))))&lt;$C169)+(DATE(YEAR($B169),MONTH($B169)+1,MIN(BK$6,DAY(EOMONTH($B169,1))))&gt;=$B169)*(DATE(YEAR($B169),MONTH($B169)+1,MIN(BK$6,DAY(EOMONTH($B169,1))))&lt;$C169)))</f>
        <v>0</v>
      </c>
      <c r="BL169" s="48" t="n">
        <f aca="false">IF(OR(N(BL$5)=0,BL$6=""),0,BL$5*((DATE(YEAR($B169),MONTH($B169),MIN(BL$6,DAY(EOMONTH($B169,0))))&gt;=$B169)*(DATE(YEAR($B169),MONTH($B169),MIN(BL$6,DAY(EOMONTH($B169,0))))&lt;$C169)+(DATE(YEAR($B169),MONTH($B169)+1,MIN(BL$6,DAY(EOMONTH($B169,1))))&gt;=$B169)*(DATE(YEAR($B169),MONTH($B169)+1,MIN(BL$6,DAY(EOMONTH($B169,1))))&lt;$C169)))</f>
        <v>0</v>
      </c>
      <c r="BM169" s="48" t="n">
        <f aca="false">IF(OR(N(BM$5)=0,BM$6=""),0,BM$5*((DATE(YEAR($B169),MONTH($B169),MIN(BM$6,DAY(EOMONTH($B169,0))))&gt;=$B169)*(DATE(YEAR($B169),MONTH($B169),MIN(BM$6,DAY(EOMONTH($B169,0))))&lt;$C169)+(DATE(YEAR($B169),MONTH($B169)+1,MIN(BM$6,DAY(EOMONTH($B169,1))))&gt;=$B169)*(DATE(YEAR($B169),MONTH($B169)+1,MIN(BM$6,DAY(EOMONTH($B169,1))))&lt;$C169)))</f>
        <v>0</v>
      </c>
      <c r="BN169" s="48" t="n">
        <f aca="false">IF(OR(N(BN$5)=0,BN$6=""),0,BN$5*((DATE(YEAR($B169),MONTH($B169),MIN(BN$6,DAY(EOMONTH($B169,0))))&gt;=$B169)*(DATE(YEAR($B169),MONTH($B169),MIN(BN$6,DAY(EOMONTH($B169,0))))&lt;$C169)+(DATE(YEAR($B169),MONTH($B169)+1,MIN(BN$6,DAY(EOMONTH($B169,1))))&gt;=$B169)*(DATE(YEAR($B169),MONTH($B169)+1,MIN(BN$6,DAY(EOMONTH($B169,1))))&lt;$C169)))</f>
        <v>0</v>
      </c>
      <c r="BO169" s="48" t="n">
        <f aca="false">IF(OR(N(BO$5)=0,BO$6=""),0,BO$5*((DATE(YEAR($B169),MONTH($B169),MIN(BO$6,DAY(EOMONTH($B169,0))))&gt;=$B169)*(DATE(YEAR($B169),MONTH($B169),MIN(BO$6,DAY(EOMONTH($B169,0))))&lt;$C169)+(DATE(YEAR($B169),MONTH($B169)+1,MIN(BO$6,DAY(EOMONTH($B169,1))))&gt;=$B169)*(DATE(YEAR($B169),MONTH($B169)+1,MIN(BO$6,DAY(EOMONTH($B169,1))))&lt;$C169)))</f>
        <v>0</v>
      </c>
      <c r="BP169" s="48" t="n">
        <f aca="false">IF(OR(N(BP$5)=0,BP$6=""),0,BP$5*((DATE(YEAR($B169),MONTH($B169),MIN(BP$6,DAY(EOMONTH($B169,0))))&gt;=$B169)*(DATE(YEAR($B169),MONTH($B169),MIN(BP$6,DAY(EOMONTH($B169,0))))&lt;$C169)+(DATE(YEAR($B169),MONTH($B169)+1,MIN(BP$6,DAY(EOMONTH($B169,1))))&gt;=$B169)*(DATE(YEAR($B169),MONTH($B169)+1,MIN(BP$6,DAY(EOMONTH($B169,1))))&lt;$C169)))</f>
        <v>0</v>
      </c>
      <c r="BQ169" s="48" t="n">
        <f aca="false">IF(OR(N(BQ$5)=0,BQ$6=""),0,BQ$5*((DATE(YEAR($B169),MONTH($B169),MIN(BQ$6,DAY(EOMONTH($B169,0))))&gt;=$B169)*(DATE(YEAR($B169),MONTH($B169),MIN(BQ$6,DAY(EOMONTH($B169,0))))&lt;$C169)+(DATE(YEAR($B169),MONTH($B169)+1,MIN(BQ$6,DAY(EOMONTH($B169,1))))&gt;=$B169)*(DATE(YEAR($B169),MONTH($B169)+1,MIN(BQ$6,DAY(EOMONTH($B169,1))))&lt;$C169)))</f>
        <v>0</v>
      </c>
      <c r="BR169" s="48" t="n">
        <f aca="false">IF(OR(N(BR$5)=0,BR$6=""),0,BR$5*((DATE(YEAR($B169),MONTH($B169),MIN(BR$6,DAY(EOMONTH($B169,0))))&gt;=$B169)*(DATE(YEAR($B169),MONTH($B169),MIN(BR$6,DAY(EOMONTH($B169,0))))&lt;$C169)+(DATE(YEAR($B169),MONTH($B169)+1,MIN(BR$6,DAY(EOMONTH($B169,1))))&gt;=$B169)*(DATE(YEAR($B169),MONTH($B169)+1,MIN(BR$6,DAY(EOMONTH($B169,1))))&lt;$C169)))</f>
        <v>0</v>
      </c>
      <c r="BS169" s="48" t="n">
        <f aca="false">IF(OR(N(BS$5)=0,BS$6=""),0,BS$5*((DATE(YEAR($B169),MONTH($B169),MIN(BS$6,DAY(EOMONTH($B169,0))))&gt;=$B169)*(DATE(YEAR($B169),MONTH($B169),MIN(BS$6,DAY(EOMONTH($B169,0))))&lt;$C169)+(DATE(YEAR($B169),MONTH($B169)+1,MIN(BS$6,DAY(EOMONTH($B169,1))))&gt;=$B169)*(DATE(YEAR($B169),MONTH($B169)+1,MIN(BS$6,DAY(EOMONTH($B169,1))))&lt;$C169)))</f>
        <v>0</v>
      </c>
      <c r="BT169" s="48" t="n">
        <f aca="false">IF(OR(N(BT$5)=0,BT$6=""),0,BT$5*((DATE(YEAR($B169),MONTH($B169),MIN(BT$6,DAY(EOMONTH($B169,0))))&gt;=$B169)*(DATE(YEAR($B169),MONTH($B169),MIN(BT$6,DAY(EOMONTH($B169,0))))&lt;$C169)+(DATE(YEAR($B169),MONTH($B169)+1,MIN(BT$6,DAY(EOMONTH($B169,1))))&gt;=$B169)*(DATE(YEAR($B169),MONTH($B169)+1,MIN(BT$6,DAY(EOMONTH($B169,1))))&lt;$C169)))</f>
        <v>0</v>
      </c>
      <c r="BU169" s="48" t="n">
        <f aca="false">IF(OR(N(BU$5)=0,BU$6=""),0,BU$5*((DATE(YEAR($B169),MONTH($B169),MIN(BU$6,DAY(EOMONTH($B169,0))))&gt;=$B169)*(DATE(YEAR($B169),MONTH($B169),MIN(BU$6,DAY(EOMONTH($B169,0))))&lt;$C169)+(DATE(YEAR($B169),MONTH($B169)+1,MIN(BU$6,DAY(EOMONTH($B169,1))))&gt;=$B169)*(DATE(YEAR($B169),MONTH($B169)+1,MIN(BU$6,DAY(EOMONTH($B169,1))))&lt;$C169)))</f>
        <v>0</v>
      </c>
      <c r="BV169" s="48" t="n">
        <f aca="false">IF(OR(N(BV$5)=0,BV$6=""),0,BV$5*((DATE(YEAR($B169),MONTH($B169),MIN(BV$6,DAY(EOMONTH($B169,0))))&gt;=$B169)*(DATE(YEAR($B169),MONTH($B169),MIN(BV$6,DAY(EOMONTH($B169,0))))&lt;$C169)+(DATE(YEAR($B169),MONTH($B169)+1,MIN(BV$6,DAY(EOMONTH($B169,1))))&gt;=$B169)*(DATE(YEAR($B169),MONTH($B169)+1,MIN(BV$6,DAY(EOMONTH($B169,1))))&lt;$C169)))</f>
        <v>0</v>
      </c>
      <c r="BW169" s="48" t="n">
        <f aca="false">IF(OR(N(BW$5)=0,BW$6=""),0,BW$5*((DATE(YEAR($B169),MONTH($B169),MIN(BW$6,DAY(EOMONTH($B169,0))))&gt;=$B169)*(DATE(YEAR($B169),MONTH($B169),MIN(BW$6,DAY(EOMONTH($B169,0))))&lt;$C169)+(DATE(YEAR($B169),MONTH($B169)+1,MIN(BW$6,DAY(EOMONTH($B169,1))))&gt;=$B169)*(DATE(YEAR($B169),MONTH($B169)+1,MIN(BW$6,DAY(EOMONTH($B169,1))))&lt;$C169)))</f>
        <v>0</v>
      </c>
      <c r="BX169" s="48" t="n">
        <f aca="false">MIN(Z169,(FT168*(1+FT$5/Setup!$C$36)+IF($V169=1,N($F169),0)))</f>
        <v>0</v>
      </c>
      <c r="BY169" s="48" t="n">
        <f aca="false">MIN(AA169,(FU168*(1+FU$5/Setup!$C$36)+IF($V169=2,N($F169),0)))</f>
        <v>0</v>
      </c>
      <c r="BZ169" s="48" t="n">
        <f aca="false">MIN(AB169,(FV168*(1+FV$5/Setup!$C$36)+IF($V169=3,N($F169),0)))</f>
        <v>0</v>
      </c>
      <c r="CA169" s="48" t="n">
        <f aca="false">MIN(AC169,(FW168*(1+FW$5/Setup!$C$36)+IF($V169=4,N($F169),0)))</f>
        <v>0</v>
      </c>
      <c r="CB169" s="48" t="n">
        <f aca="false">MIN(AD169,(FX168*(1+FX$5/Setup!$C$36)+IF($V169=5,N($F169),0)))</f>
        <v>0</v>
      </c>
      <c r="CC169" s="48" t="n">
        <f aca="false">MIN(AE169,(FY168*(1+FY$5/Setup!$C$36)+IF($V169=6,N($F169),0)))</f>
        <v>0</v>
      </c>
      <c r="CD169" s="48" t="n">
        <f aca="false">MIN(AF169,(FZ168*(1+FZ$5/Setup!$C$36)+IF($V169=7,N($F169),0)))</f>
        <v>0</v>
      </c>
      <c r="CE169" s="48" t="n">
        <f aca="false">MIN(AG169,(GA168*(1+GA$5/Setup!$C$36)+IF($V169=8,N($F169),0)))</f>
        <v>0</v>
      </c>
      <c r="CF169" s="48" t="n">
        <f aca="false">MIN(AH169,(GB168*(1+GB$5/Setup!$C$36)+IF($V169=9,N($F169),0)))</f>
        <v>0</v>
      </c>
      <c r="CG169" s="48" t="n">
        <f aca="false">MIN(AI169,(GC168*(1+GC$5/Setup!$C$36)+IF($V169=10,N($F169),0)))</f>
        <v>0</v>
      </c>
      <c r="CH169" s="48" t="n">
        <f aca="false">MIN(AJ169,(GD168*(1+GD$5/Setup!$C$36)+IF($V169=11,N($F169),0)))</f>
        <v>0</v>
      </c>
      <c r="CI169" s="48" t="n">
        <f aca="false">MIN(AK169,(GE168*(1+GE$5/Setup!$C$36)+IF($V169=12,N($F169),0)))</f>
        <v>0</v>
      </c>
      <c r="CJ169" s="48" t="n">
        <f aca="false">MIN(AL169,(GF168*(1+GF$5/Setup!$C$36)+IF($V169=13,N($F169),0)))</f>
        <v>0</v>
      </c>
      <c r="CK169" s="48" t="n">
        <f aca="false">MIN(AM169,(GG168*(1+GG$5/Setup!$C$36)+IF($V169=14,N($F169),0)))</f>
        <v>0</v>
      </c>
      <c r="CL169" s="48" t="n">
        <f aca="false">MIN(AN169,(GH168*(1+GH$5/Setup!$C$36)+IF($V169=15,N($F169),0)))</f>
        <v>0</v>
      </c>
      <c r="CM169" s="48" t="n">
        <f aca="false">MIN(AO169,(GI168*(1+GI$5/Setup!$C$36)+IF($V169=16,N($F169),0)))</f>
        <v>0</v>
      </c>
      <c r="CN169" s="48" t="n">
        <f aca="false">MIN(AP169,(GJ168*(1+GJ$5/Setup!$C$36)+IF($V169=17,N($F169),0)))</f>
        <v>0</v>
      </c>
      <c r="CO169" s="48" t="n">
        <f aca="false">MIN(AQ169,(GK168*(1+GK$5/Setup!$C$36)+IF($V169=18,N($F169),0)))</f>
        <v>0</v>
      </c>
      <c r="CP169" s="48" t="n">
        <f aca="false">MIN(AR169,(GL168*(1+GL$5/Setup!$C$36)+IF($V169=19,N($F169),0)))</f>
        <v>0</v>
      </c>
      <c r="CQ169" s="48" t="n">
        <f aca="false">MIN(AS169,(GM168*(1+GM$5/Setup!$C$36)+IF($V169=20,N($F169),0)))</f>
        <v>0</v>
      </c>
      <c r="CR169" s="48" t="n">
        <f aca="false">MIN(AT169,(GN168*(1+GN$5/Setup!$C$36)+IF($V169=21,N($F169),0)))</f>
        <v>0</v>
      </c>
      <c r="CS169" s="48" t="n">
        <f aca="false">MIN(AU169,(GO168*(1+GO$5/Setup!$C$36)+IF($V169=22,N($F169),0)))</f>
        <v>0</v>
      </c>
      <c r="CT169" s="48" t="n">
        <f aca="false">MIN(AV169,(GP168*(1+GP$5/Setup!$C$36)+IF($V169=23,N($F169),0)))</f>
        <v>0</v>
      </c>
      <c r="CU169" s="48" t="n">
        <f aca="false">MIN(AW169,(GQ168*(1+GQ$5/Setup!$C$36)+IF($V169=24,N($F169),0)))</f>
        <v>0</v>
      </c>
      <c r="CV169" s="48" t="n">
        <f aca="false">MIN(AX169,(GR168*(1+GR$5/Setup!$C$36)+IF($V169=25,N($F169),0)))</f>
        <v>0</v>
      </c>
      <c r="CW169" s="48" t="n">
        <f aca="false">MIN(AY169,(GS168*(1+GS$5/Setup!$C$36)+IF($V169=26,N($F169),0)))</f>
        <v>0</v>
      </c>
      <c r="CX169" s="48" t="n">
        <f aca="false">MIN(AZ169,(GT168*(1+GT$5/Setup!$C$36)+IF($V169=27,N($F169),0)))</f>
        <v>0</v>
      </c>
      <c r="CY169" s="48" t="n">
        <f aca="false">MIN(BA169,(GU168*(1+GU$5/Setup!$C$36)+IF($V169=28,N($F169),0)))</f>
        <v>0</v>
      </c>
      <c r="CZ169" s="48" t="n">
        <f aca="false">MIN(BB169,(GV168*(1+GV$5/Setup!$C$36)+IF($V169=29,N($F169),0)))</f>
        <v>0</v>
      </c>
      <c r="DA169" s="48" t="n">
        <f aca="false">MIN(BC169,(GW168*(1+GW$5/Setup!$C$36)+IF($V169=30,N($F169),0)))</f>
        <v>0</v>
      </c>
      <c r="DB169" s="48" t="n">
        <f aca="false">MIN(BD169,(GX168*(1+GX$5/Setup!$C$36)+IF($V169=31,N($F169),0)))</f>
        <v>0</v>
      </c>
      <c r="DC169" s="48" t="n">
        <f aca="false">MIN(BE169,(GY168*(1+GY$5/Setup!$C$36)+IF($V169=32,N($F169),0)))</f>
        <v>0</v>
      </c>
      <c r="DD169" s="48" t="n">
        <f aca="false">MIN(BF169,(GZ168*(1+GZ$5/Setup!$C$36)+IF($V169=33,N($F169),0)))</f>
        <v>0</v>
      </c>
      <c r="DE169" s="48" t="n">
        <f aca="false">MIN(BG169,(HA168*(1+HA$5/Setup!$C$36)+IF($V169=34,N($F169),0)))</f>
        <v>0</v>
      </c>
      <c r="DF169" s="48" t="n">
        <f aca="false">MIN(BH169,(HB168*(1+HB$5/Setup!$C$36)+IF($V169=35,N($F169),0)))</f>
        <v>0</v>
      </c>
      <c r="DG169" s="48" t="n">
        <f aca="false">MIN(BI169,(HC168*(1+HC$5/Setup!$C$36)+IF($V169=36,N($F169),0)))</f>
        <v>0</v>
      </c>
      <c r="DH169" s="48" t="n">
        <f aca="false">MIN(BJ169,(HD168*(1+HD$5/Setup!$C$36)+IF($V169=37,N($F169),0)))</f>
        <v>0</v>
      </c>
      <c r="DI169" s="48" t="n">
        <f aca="false">MIN(BK169,(HE168*(1+HE$5/Setup!$C$36)+IF($V169=38,N($F169),0)))</f>
        <v>0</v>
      </c>
      <c r="DJ169" s="48" t="n">
        <f aca="false">MIN(BL169,(HF168*(1+HF$5/Setup!$C$36)+IF($V169=39,N($F169),0)))</f>
        <v>0</v>
      </c>
      <c r="DK169" s="48" t="n">
        <f aca="false">MIN(BM169,(HG168*(1+HG$5/Setup!$C$36)+IF($V169=40,N($F169),0)))</f>
        <v>0</v>
      </c>
      <c r="DL169" s="48" t="n">
        <f aca="false">MIN(BN169,(HH168*(1+HH$5/Setup!$C$36)+IF($V169=41,N($F169),0)))</f>
        <v>0</v>
      </c>
      <c r="DM169" s="48" t="n">
        <f aca="false">MIN(BO169,(HI168*(1+HI$5/Setup!$C$36)+IF($V169=42,N($F169),0)))</f>
        <v>0</v>
      </c>
      <c r="DN169" s="48" t="n">
        <f aca="false">MIN(BP169,(HJ168*(1+HJ$5/Setup!$C$36)+IF($V169=43,N($F169),0)))</f>
        <v>0</v>
      </c>
      <c r="DO169" s="48" t="n">
        <f aca="false">MIN(BQ169,(HK168*(1+HK$5/Setup!$C$36)+IF($V169=44,N($F169),0)))</f>
        <v>0</v>
      </c>
      <c r="DP169" s="48" t="n">
        <f aca="false">MIN(BR169,(HL168*(1+HL$5/Setup!$C$36)+IF($V169=45,N($F169),0)))</f>
        <v>0</v>
      </c>
      <c r="DQ169" s="48" t="n">
        <f aca="false">MIN(BS169,(HM168*(1+HM$5/Setup!$C$36)+IF($V169=46,N($F169),0)))</f>
        <v>0</v>
      </c>
      <c r="DR169" s="48" t="n">
        <f aca="false">MIN(BT169,(HN168*(1+HN$5/Setup!$C$36)+IF($V169=47,N($F169),0)))</f>
        <v>0</v>
      </c>
      <c r="DS169" s="48" t="n">
        <f aca="false">MIN(BU169,(HO168*(1+HO$5/Setup!$C$36)+IF($V169=48,N($F169),0)))</f>
        <v>0</v>
      </c>
      <c r="DT169" s="48" t="n">
        <f aca="false">MIN(BV169,(HP168*(1+HP$5/Setup!$C$36)+IF($V169=49,N($F169),0)))</f>
        <v>0</v>
      </c>
      <c r="DU169" s="48" t="n">
        <f aca="false">MIN(BW169,(HQ168*(1+HQ$5/Setup!$C$36)+IF($V169=50,N($F169),0)))</f>
        <v>0</v>
      </c>
      <c r="DV169" s="48" t="n">
        <f aca="false">MIN(MAX((FT168*(1+FT$5/Setup!$C$36)+IF($V169=1,N($F169),0))-BX169,0),MAX($P169-0,0))</f>
        <v>0</v>
      </c>
      <c r="DW169" s="48" t="n">
        <f aca="false">MIN(MAX((FU168*(1+FU$5/Setup!$C$36)+IF($V169=2,N($F169),0))-BY169,0),MAX($P169-SUM(DV169:DV169),0))</f>
        <v>0</v>
      </c>
      <c r="DX169" s="48" t="n">
        <f aca="false">MIN(MAX((FV168*(1+FV$5/Setup!$C$36)+IF($V169=3,N($F169),0))-BZ169,0),MAX($P169-SUM(DV169:DW169),0))</f>
        <v>0</v>
      </c>
      <c r="DY169" s="48" t="n">
        <f aca="false">MIN(MAX((FW168*(1+FW$5/Setup!$C$36)+IF($V169=4,N($F169),0))-CA169,0),MAX($P169-SUM(DV169:DX169),0))</f>
        <v>0</v>
      </c>
      <c r="DZ169" s="48" t="n">
        <f aca="false">MIN(MAX((FX168*(1+FX$5/Setup!$C$36)+IF($V169=5,N($F169),0))-CB169,0),MAX($P169-SUM(DV169:DY169),0))</f>
        <v>0</v>
      </c>
      <c r="EA169" s="48" t="n">
        <f aca="false">MIN(MAX((FY168*(1+FY$5/Setup!$C$36)+IF($V169=6,N($F169),0))-CC169,0),MAX($P169-SUM(DV169:DZ169),0))</f>
        <v>0</v>
      </c>
      <c r="EB169" s="48" t="n">
        <f aca="false">MIN(MAX((FZ168*(1+FZ$5/Setup!$C$36)+IF($V169=7,N($F169),0))-CD169,0),MAX($P169-SUM(DV169:EA169),0))</f>
        <v>0</v>
      </c>
      <c r="EC169" s="48" t="n">
        <f aca="false">MIN(MAX((GA168*(1+GA$5/Setup!$C$36)+IF($V169=8,N($F169),0))-CE169,0),MAX($P169-SUM(DV169:EB169),0))</f>
        <v>0</v>
      </c>
      <c r="ED169" s="48" t="n">
        <f aca="false">MIN(MAX((GB168*(1+GB$5/Setup!$C$36)+IF($V169=9,N($F169),0))-CF169,0),MAX($P169-SUM(DV169:EC169),0))</f>
        <v>0</v>
      </c>
      <c r="EE169" s="48" t="n">
        <f aca="false">MIN(MAX((GC168*(1+GC$5/Setup!$C$36)+IF($V169=10,N($F169),0))-CG169,0),MAX($P169-SUM(DV169:ED169),0))</f>
        <v>0</v>
      </c>
      <c r="EF169" s="48" t="n">
        <f aca="false">MIN(MAX((GD168*(1+GD$5/Setup!$C$36)+IF($V169=11,N($F169),0))-CH169,0),MAX($P169-SUM(DV169:EE169),0))</f>
        <v>0</v>
      </c>
      <c r="EG169" s="48" t="n">
        <f aca="false">MIN(MAX((GE168*(1+GE$5/Setup!$C$36)+IF($V169=12,N($F169),0))-CI169,0),MAX($P169-SUM(DV169:EF169),0))</f>
        <v>0</v>
      </c>
      <c r="EH169" s="48" t="n">
        <f aca="false">MIN(MAX((GF168*(1+GF$5/Setup!$C$36)+IF($V169=13,N($F169),0))-CJ169,0),MAX($P169-SUM(DV169:EG169),0))</f>
        <v>0</v>
      </c>
      <c r="EI169" s="48" t="n">
        <f aca="false">MIN(MAX((GG168*(1+GG$5/Setup!$C$36)+IF($V169=14,N($F169),0))-CK169,0),MAX($P169-SUM(DV169:EH169),0))</f>
        <v>0</v>
      </c>
      <c r="EJ169" s="48" t="n">
        <f aca="false">MIN(MAX((GH168*(1+GH$5/Setup!$C$36)+IF($V169=15,N($F169),0))-CL169,0),MAX($P169-SUM(DV169:EI169),0))</f>
        <v>0</v>
      </c>
      <c r="EK169" s="48" t="n">
        <f aca="false">MIN(MAX((GI168*(1+GI$5/Setup!$C$36)+IF($V169=16,N($F169),0))-CM169,0),MAX($P169-SUM(DV169:EJ169),0))</f>
        <v>0</v>
      </c>
      <c r="EL169" s="48" t="n">
        <f aca="false">MIN(MAX((GJ168*(1+GJ$5/Setup!$C$36)+IF($V169=17,N($F169),0))-CN169,0),MAX($P169-SUM(DV169:EK169),0))</f>
        <v>0</v>
      </c>
      <c r="EM169" s="48" t="n">
        <f aca="false">MIN(MAX((GK168*(1+GK$5/Setup!$C$36)+IF($V169=18,N($F169),0))-CO169,0),MAX($P169-SUM(DV169:EL169),0))</f>
        <v>0</v>
      </c>
      <c r="EN169" s="48" t="n">
        <f aca="false">MIN(MAX((GL168*(1+GL$5/Setup!$C$36)+IF($V169=19,N($F169),0))-CP169,0),MAX($P169-SUM(DV169:EM169),0))</f>
        <v>0</v>
      </c>
      <c r="EO169" s="48" t="n">
        <f aca="false">MIN(MAX((GM168*(1+GM$5/Setup!$C$36)+IF($V169=20,N($F169),0))-CQ169,0),MAX($P169-SUM(DV169:EN169),0))</f>
        <v>0</v>
      </c>
      <c r="EP169" s="48" t="n">
        <f aca="false">MIN(MAX((GN168*(1+GN$5/Setup!$C$36)+IF($V169=21,N($F169),0))-CR169,0),MAX($P169-SUM(DV169:EO169),0))</f>
        <v>0</v>
      </c>
      <c r="EQ169" s="48" t="n">
        <f aca="false">MIN(MAX((GO168*(1+GO$5/Setup!$C$36)+IF($V169=22,N($F169),0))-CS169,0),MAX($P169-SUM(DV169:EP169),0))</f>
        <v>0</v>
      </c>
      <c r="ER169" s="48" t="n">
        <f aca="false">MIN(MAX((GP168*(1+GP$5/Setup!$C$36)+IF($V169=23,N($F169),0))-CT169,0),MAX($P169-SUM(DV169:EQ169),0))</f>
        <v>0</v>
      </c>
      <c r="ES169" s="48" t="n">
        <f aca="false">MIN(MAX((GQ168*(1+GQ$5/Setup!$C$36)+IF($V169=24,N($F169),0))-CU169,0),MAX($P169-SUM(DV169:ER169),0))</f>
        <v>0</v>
      </c>
      <c r="ET169" s="48" t="n">
        <f aca="false">MIN(MAX((GR168*(1+GR$5/Setup!$C$36)+IF($V169=25,N($F169),0))-CV169,0),MAX($P169-SUM(DV169:ES169),0))</f>
        <v>0</v>
      </c>
      <c r="EU169" s="48" t="n">
        <f aca="false">MIN(MAX((GS168*(1+GS$5/Setup!$C$36)+IF($V169=26,N($F169),0))-CW169,0),MAX($P169-SUM(DV169:ET169),0))</f>
        <v>0</v>
      </c>
      <c r="EV169" s="48" t="n">
        <f aca="false">MIN(MAX((GT168*(1+GT$5/Setup!$C$36)+IF($V169=27,N($F169),0))-CX169,0),MAX($P169-SUM(DV169:EU169),0))</f>
        <v>0</v>
      </c>
      <c r="EW169" s="48" t="n">
        <f aca="false">MIN(MAX((GU168*(1+GU$5/Setup!$C$36)+IF($V169=28,N($F169),0))-CY169,0),MAX($P169-SUM(DV169:EV169),0))</f>
        <v>0</v>
      </c>
      <c r="EX169" s="48" t="n">
        <f aca="false">MIN(MAX((GV168*(1+GV$5/Setup!$C$36)+IF($V169=29,N($F169),0))-CZ169,0),MAX($P169-SUM(DV169:EW169),0))</f>
        <v>0</v>
      </c>
      <c r="EY169" s="48" t="n">
        <f aca="false">MIN(MAX((GW168*(1+GW$5/Setup!$C$36)+IF($V169=30,N($F169),0))-DA169,0),MAX($P169-SUM(DV169:EX169),0))</f>
        <v>0</v>
      </c>
      <c r="EZ169" s="48" t="n">
        <f aca="false">MIN(MAX((GX168*(1+GX$5/Setup!$C$36)+IF($V169=31,N($F169),0))-DB169,0),MAX($P169-SUM(DV169:EY169),0))</f>
        <v>0</v>
      </c>
      <c r="FA169" s="48" t="n">
        <f aca="false">MIN(MAX((GY168*(1+GY$5/Setup!$C$36)+IF($V169=32,N($F169),0))-DC169,0),MAX($P169-SUM(DV169:EZ169),0))</f>
        <v>0</v>
      </c>
      <c r="FB169" s="48" t="n">
        <f aca="false">MIN(MAX((GZ168*(1+GZ$5/Setup!$C$36)+IF($V169=33,N($F169),0))-DD169,0),MAX($P169-SUM(DV169:FA169),0))</f>
        <v>0</v>
      </c>
      <c r="FC169" s="48" t="n">
        <f aca="false">MIN(MAX((HA168*(1+HA$5/Setup!$C$36)+IF($V169=34,N($F169),0))-DE169,0),MAX($P169-SUM(DV169:FB169),0))</f>
        <v>0</v>
      </c>
      <c r="FD169" s="48" t="n">
        <f aca="false">MIN(MAX((HB168*(1+HB$5/Setup!$C$36)+IF($V169=35,N($F169),0))-DF169,0),MAX($P169-SUM(DV169:FC169),0))</f>
        <v>0</v>
      </c>
      <c r="FE169" s="48" t="n">
        <f aca="false">MIN(MAX((HC168*(1+HC$5/Setup!$C$36)+IF($V169=36,N($F169),0))-DG169,0),MAX($P169-SUM(DV169:FD169),0))</f>
        <v>0</v>
      </c>
      <c r="FF169" s="48" t="n">
        <f aca="false">MIN(MAX((HD168*(1+HD$5/Setup!$C$36)+IF($V169=37,N($F169),0))-DH169,0),MAX($P169-SUM(DV169:FE169),0))</f>
        <v>0</v>
      </c>
      <c r="FG169" s="48" t="n">
        <f aca="false">MIN(MAX((HE168*(1+HE$5/Setup!$C$36)+IF($V169=38,N($F169),0))-DI169,0),MAX($P169-SUM(DV169:FF169),0))</f>
        <v>0</v>
      </c>
      <c r="FH169" s="48" t="n">
        <f aca="false">MIN(MAX((HF168*(1+HF$5/Setup!$C$36)+IF($V169=39,N($F169),0))-DJ169,0),MAX($P169-SUM(DV169:FG169),0))</f>
        <v>0</v>
      </c>
      <c r="FI169" s="48" t="n">
        <f aca="false">MIN(MAX((HG168*(1+HG$5/Setup!$C$36)+IF($V169=40,N($F169),0))-DK169,0),MAX($P169-SUM(DV169:FH169),0))</f>
        <v>0</v>
      </c>
      <c r="FJ169" s="48" t="n">
        <f aca="false">MIN(MAX((HH168*(1+HH$5/Setup!$C$36)+IF($V169=41,N($F169),0))-DL169,0),MAX($P169-SUM(DV169:FI169),0))</f>
        <v>0</v>
      </c>
      <c r="FK169" s="48" t="n">
        <f aca="false">MIN(MAX((HI168*(1+HI$5/Setup!$C$36)+IF($V169=42,N($F169),0))-DM169,0),MAX($P169-SUM(DV169:FJ169),0))</f>
        <v>0</v>
      </c>
      <c r="FL169" s="48" t="n">
        <f aca="false">MIN(MAX((HJ168*(1+HJ$5/Setup!$C$36)+IF($V169=43,N($F169),0))-DN169,0),MAX($P169-SUM(DV169:FK169),0))</f>
        <v>0</v>
      </c>
      <c r="FM169" s="48" t="n">
        <f aca="false">MIN(MAX((HK168*(1+HK$5/Setup!$C$36)+IF($V169=44,N($F169),0))-DO169,0),MAX($P169-SUM(DV169:FL169),0))</f>
        <v>0</v>
      </c>
      <c r="FN169" s="48" t="n">
        <f aca="false">MIN(MAX((HL168*(1+HL$5/Setup!$C$36)+IF($V169=45,N($F169),0))-DP169,0),MAX($P169-SUM(DV169:FM169),0))</f>
        <v>0</v>
      </c>
      <c r="FO169" s="48" t="n">
        <f aca="false">MIN(MAX((HM168*(1+HM$5/Setup!$C$36)+IF($V169=46,N($F169),0))-DQ169,0),MAX($P169-SUM(DV169:FN169),0))</f>
        <v>0</v>
      </c>
      <c r="FP169" s="48" t="n">
        <f aca="false">MIN(MAX((HN168*(1+HN$5/Setup!$C$36)+IF($V169=47,N($F169),0))-DR169,0),MAX($P169-SUM(DV169:FO169),0))</f>
        <v>0</v>
      </c>
      <c r="FQ169" s="48" t="n">
        <f aca="false">MIN(MAX((HO168*(1+HO$5/Setup!$C$36)+IF($V169=48,N($F169),0))-DS169,0),MAX($P169-SUM(DV169:FP169),0))</f>
        <v>0</v>
      </c>
      <c r="FR169" s="48" t="n">
        <f aca="false">MIN(MAX((HP168*(1+HP$5/Setup!$C$36)+IF($V169=49,N($F169),0))-DT169,0),MAX($P169-SUM(DV169:FQ169),0))</f>
        <v>0</v>
      </c>
      <c r="FS169" s="48" t="n">
        <f aca="false">MIN(MAX((HQ168*(1+HQ$5/Setup!$C$36)+IF($V169=50,N($F169),0))-DU169,0),MAX($P169-SUM(DV169:FR169),0))</f>
        <v>0</v>
      </c>
      <c r="FT169" s="48" t="n">
        <f aca="false">IF((FT168*(1+FT$5/Setup!$C$36)+IF($V169=1,N($F169),0))-BX169-DV169&lt;0.005,0,(FT168*(1+FT$5/Setup!$C$36)+IF($V169=1,N($F169),0))-BX169-DV169)</f>
        <v>0</v>
      </c>
      <c r="FU169" s="48" t="n">
        <f aca="false">IF((FU168*(1+FU$5/Setup!$C$36)+IF($V169=2,N($F169),0))-BY169-DW169&lt;0.005,0,(FU168*(1+FU$5/Setup!$C$36)+IF($V169=2,N($F169),0))-BY169-DW169)</f>
        <v>0</v>
      </c>
      <c r="FV169" s="48" t="n">
        <f aca="false">IF((FV168*(1+FV$5/Setup!$C$36)+IF($V169=3,N($F169),0))-BZ169-DX169&lt;0.005,0,(FV168*(1+FV$5/Setup!$C$36)+IF($V169=3,N($F169),0))-BZ169-DX169)</f>
        <v>0</v>
      </c>
      <c r="FW169" s="48" t="n">
        <f aca="false">IF((FW168*(1+FW$5/Setup!$C$36)+IF($V169=4,N($F169),0))-CA169-DY169&lt;0.005,0,(FW168*(1+FW$5/Setup!$C$36)+IF($V169=4,N($F169),0))-CA169-DY169)</f>
        <v>0</v>
      </c>
      <c r="FX169" s="48" t="n">
        <f aca="false">IF((FX168*(1+FX$5/Setup!$C$36)+IF($V169=5,N($F169),0))-CB169-DZ169&lt;0.005,0,(FX168*(1+FX$5/Setup!$C$36)+IF($V169=5,N($F169),0))-CB169-DZ169)</f>
        <v>0</v>
      </c>
      <c r="FY169" s="48" t="n">
        <f aca="false">IF((FY168*(1+FY$5/Setup!$C$36)+IF($V169=6,N($F169),0))-CC169-EA169&lt;0.005,0,(FY168*(1+FY$5/Setup!$C$36)+IF($V169=6,N($F169),0))-CC169-EA169)</f>
        <v>0</v>
      </c>
      <c r="FZ169" s="48" t="n">
        <f aca="false">IF((FZ168*(1+FZ$5/Setup!$C$36)+IF($V169=7,N($F169),0))-CD169-EB169&lt;0.005,0,(FZ168*(1+FZ$5/Setup!$C$36)+IF($V169=7,N($F169),0))-CD169-EB169)</f>
        <v>0</v>
      </c>
      <c r="GA169" s="48" t="n">
        <f aca="false">IF((GA168*(1+GA$5/Setup!$C$36)+IF($V169=8,N($F169),0))-CE169-EC169&lt;0.005,0,(GA168*(1+GA$5/Setup!$C$36)+IF($V169=8,N($F169),0))-CE169-EC169)</f>
        <v>0</v>
      </c>
      <c r="GB169" s="48" t="n">
        <f aca="false">IF((GB168*(1+GB$5/Setup!$C$36)+IF($V169=9,N($F169),0))-CF169-ED169&lt;0.005,0,(GB168*(1+GB$5/Setup!$C$36)+IF($V169=9,N($F169),0))-CF169-ED169)</f>
        <v>0</v>
      </c>
      <c r="GC169" s="48" t="n">
        <f aca="false">IF((GC168*(1+GC$5/Setup!$C$36)+IF($V169=10,N($F169),0))-CG169-EE169&lt;0.005,0,(GC168*(1+GC$5/Setup!$C$36)+IF($V169=10,N($F169),0))-CG169-EE169)</f>
        <v>0</v>
      </c>
      <c r="GD169" s="48" t="n">
        <f aca="false">IF((GD168*(1+GD$5/Setup!$C$36)+IF($V169=11,N($F169),0))-CH169-EF169&lt;0.005,0,(GD168*(1+GD$5/Setup!$C$36)+IF($V169=11,N($F169),0))-CH169-EF169)</f>
        <v>0</v>
      </c>
      <c r="GE169" s="48" t="n">
        <f aca="false">IF((GE168*(1+GE$5/Setup!$C$36)+IF($V169=12,N($F169),0))-CI169-EG169&lt;0.005,0,(GE168*(1+GE$5/Setup!$C$36)+IF($V169=12,N($F169),0))-CI169-EG169)</f>
        <v>0</v>
      </c>
      <c r="GF169" s="48" t="n">
        <f aca="false">IF((GF168*(1+GF$5/Setup!$C$36)+IF($V169=13,N($F169),0))-CJ169-EH169&lt;0.005,0,(GF168*(1+GF$5/Setup!$C$36)+IF($V169=13,N($F169),0))-CJ169-EH169)</f>
        <v>0</v>
      </c>
      <c r="GG169" s="48" t="n">
        <f aca="false">IF((GG168*(1+GG$5/Setup!$C$36)+IF($V169=14,N($F169),0))-CK169-EI169&lt;0.005,0,(GG168*(1+GG$5/Setup!$C$36)+IF($V169=14,N($F169),0))-CK169-EI169)</f>
        <v>0</v>
      </c>
      <c r="GH169" s="48" t="n">
        <f aca="false">IF((GH168*(1+GH$5/Setup!$C$36)+IF($V169=15,N($F169),0))-CL169-EJ169&lt;0.005,0,(GH168*(1+GH$5/Setup!$C$36)+IF($V169=15,N($F169),0))-CL169-EJ169)</f>
        <v>0</v>
      </c>
      <c r="GI169" s="48" t="n">
        <f aca="false">IF((GI168*(1+GI$5/Setup!$C$36)+IF($V169=16,N($F169),0))-CM169-EK169&lt;0.005,0,(GI168*(1+GI$5/Setup!$C$36)+IF($V169=16,N($F169),0))-CM169-EK169)</f>
        <v>0</v>
      </c>
      <c r="GJ169" s="48" t="n">
        <f aca="false">IF((GJ168*(1+GJ$5/Setup!$C$36)+IF($V169=17,N($F169),0))-CN169-EL169&lt;0.005,0,(GJ168*(1+GJ$5/Setup!$C$36)+IF($V169=17,N($F169),0))-CN169-EL169)</f>
        <v>0</v>
      </c>
      <c r="GK169" s="48" t="n">
        <f aca="false">IF((GK168*(1+GK$5/Setup!$C$36)+IF($V169=18,N($F169),0))-CO169-EM169&lt;0.005,0,(GK168*(1+GK$5/Setup!$C$36)+IF($V169=18,N($F169),0))-CO169-EM169)</f>
        <v>0</v>
      </c>
      <c r="GL169" s="48" t="n">
        <f aca="false">IF((GL168*(1+GL$5/Setup!$C$36)+IF($V169=19,N($F169),0))-CP169-EN169&lt;0.005,0,(GL168*(1+GL$5/Setup!$C$36)+IF($V169=19,N($F169),0))-CP169-EN169)</f>
        <v>0</v>
      </c>
      <c r="GM169" s="48" t="n">
        <f aca="false">IF((GM168*(1+GM$5/Setup!$C$36)+IF($V169=20,N($F169),0))-CQ169-EO169&lt;0.005,0,(GM168*(1+GM$5/Setup!$C$36)+IF($V169=20,N($F169),0))-CQ169-EO169)</f>
        <v>0</v>
      </c>
      <c r="GN169" s="48" t="n">
        <f aca="false">IF((GN168*(1+GN$5/Setup!$C$36)+IF($V169=21,N($F169),0))-CR169-EP169&lt;0.005,0,(GN168*(1+GN$5/Setup!$C$36)+IF($V169=21,N($F169),0))-CR169-EP169)</f>
        <v>0</v>
      </c>
      <c r="GO169" s="48" t="n">
        <f aca="false">IF((GO168*(1+GO$5/Setup!$C$36)+IF($V169=22,N($F169),0))-CS169-EQ169&lt;0.005,0,(GO168*(1+GO$5/Setup!$C$36)+IF($V169=22,N($F169),0))-CS169-EQ169)</f>
        <v>0</v>
      </c>
      <c r="GP169" s="48" t="n">
        <f aca="false">IF((GP168*(1+GP$5/Setup!$C$36)+IF($V169=23,N($F169),0))-CT169-ER169&lt;0.005,0,(GP168*(1+GP$5/Setup!$C$36)+IF($V169=23,N($F169),0))-CT169-ER169)</f>
        <v>0</v>
      </c>
      <c r="GQ169" s="48" t="n">
        <f aca="false">IF((GQ168*(1+GQ$5/Setup!$C$36)+IF($V169=24,N($F169),0))-CU169-ES169&lt;0.005,0,(GQ168*(1+GQ$5/Setup!$C$36)+IF($V169=24,N($F169),0))-CU169-ES169)</f>
        <v>0</v>
      </c>
      <c r="GR169" s="48" t="n">
        <f aca="false">IF((GR168*(1+GR$5/Setup!$C$36)+IF($V169=25,N($F169),0))-CV169-ET169&lt;0.005,0,(GR168*(1+GR$5/Setup!$C$36)+IF($V169=25,N($F169),0))-CV169-ET169)</f>
        <v>0</v>
      </c>
      <c r="GS169" s="48" t="n">
        <f aca="false">IF((GS168*(1+GS$5/Setup!$C$36)+IF($V169=26,N($F169),0))-CW169-EU169&lt;0.005,0,(GS168*(1+GS$5/Setup!$C$36)+IF($V169=26,N($F169),0))-CW169-EU169)</f>
        <v>0</v>
      </c>
      <c r="GT169" s="48" t="n">
        <f aca="false">IF((GT168*(1+GT$5/Setup!$C$36)+IF($V169=27,N($F169),0))-CX169-EV169&lt;0.005,0,(GT168*(1+GT$5/Setup!$C$36)+IF($V169=27,N($F169),0))-CX169-EV169)</f>
        <v>0</v>
      </c>
      <c r="GU169" s="48" t="n">
        <f aca="false">IF((GU168*(1+GU$5/Setup!$C$36)+IF($V169=28,N($F169),0))-CY169-EW169&lt;0.005,0,(GU168*(1+GU$5/Setup!$C$36)+IF($V169=28,N($F169),0))-CY169-EW169)</f>
        <v>0</v>
      </c>
      <c r="GV169" s="48" t="n">
        <f aca="false">IF((GV168*(1+GV$5/Setup!$C$36)+IF($V169=29,N($F169),0))-CZ169-EX169&lt;0.005,0,(GV168*(1+GV$5/Setup!$C$36)+IF($V169=29,N($F169),0))-CZ169-EX169)</f>
        <v>0</v>
      </c>
      <c r="GW169" s="48" t="n">
        <f aca="false">IF((GW168*(1+GW$5/Setup!$C$36)+IF($V169=30,N($F169),0))-DA169-EY169&lt;0.005,0,(GW168*(1+GW$5/Setup!$C$36)+IF($V169=30,N($F169),0))-DA169-EY169)</f>
        <v>0</v>
      </c>
      <c r="GX169" s="48" t="n">
        <f aca="false">IF((GX168*(1+GX$5/Setup!$C$36)+IF($V169=31,N($F169),0))-DB169-EZ169&lt;0.005,0,(GX168*(1+GX$5/Setup!$C$36)+IF($V169=31,N($F169),0))-DB169-EZ169)</f>
        <v>0</v>
      </c>
      <c r="GY169" s="48" t="n">
        <f aca="false">IF((GY168*(1+GY$5/Setup!$C$36)+IF($V169=32,N($F169),0))-DC169-FA169&lt;0.005,0,(GY168*(1+GY$5/Setup!$C$36)+IF($V169=32,N($F169),0))-DC169-FA169)</f>
        <v>0</v>
      </c>
      <c r="GZ169" s="48" t="n">
        <f aca="false">IF((GZ168*(1+GZ$5/Setup!$C$36)+IF($V169=33,N($F169),0))-DD169-FB169&lt;0.005,0,(GZ168*(1+GZ$5/Setup!$C$36)+IF($V169=33,N($F169),0))-DD169-FB169)</f>
        <v>0</v>
      </c>
      <c r="HA169" s="48" t="n">
        <f aca="false">IF((HA168*(1+HA$5/Setup!$C$36)+IF($V169=34,N($F169),0))-DE169-FC169&lt;0.005,0,(HA168*(1+HA$5/Setup!$C$36)+IF($V169=34,N($F169),0))-DE169-FC169)</f>
        <v>0</v>
      </c>
      <c r="HB169" s="48" t="n">
        <f aca="false">IF((HB168*(1+HB$5/Setup!$C$36)+IF($V169=35,N($F169),0))-DF169-FD169&lt;0.005,0,(HB168*(1+HB$5/Setup!$C$36)+IF($V169=35,N($F169),0))-DF169-FD169)</f>
        <v>0</v>
      </c>
      <c r="HC169" s="48" t="n">
        <f aca="false">IF((HC168*(1+HC$5/Setup!$C$36)+IF($V169=36,N($F169),0))-DG169-FE169&lt;0.005,0,(HC168*(1+HC$5/Setup!$C$36)+IF($V169=36,N($F169),0))-DG169-FE169)</f>
        <v>0</v>
      </c>
      <c r="HD169" s="48" t="n">
        <f aca="false">IF((HD168*(1+HD$5/Setup!$C$36)+IF($V169=37,N($F169),0))-DH169-FF169&lt;0.005,0,(HD168*(1+HD$5/Setup!$C$36)+IF($V169=37,N($F169),0))-DH169-FF169)</f>
        <v>0</v>
      </c>
      <c r="HE169" s="48" t="n">
        <f aca="false">IF((HE168*(1+HE$5/Setup!$C$36)+IF($V169=38,N($F169),0))-DI169-FG169&lt;0.005,0,(HE168*(1+HE$5/Setup!$C$36)+IF($V169=38,N($F169),0))-DI169-FG169)</f>
        <v>0</v>
      </c>
      <c r="HF169" s="48" t="n">
        <f aca="false">IF((HF168*(1+HF$5/Setup!$C$36)+IF($V169=39,N($F169),0))-DJ169-FH169&lt;0.005,0,(HF168*(1+HF$5/Setup!$C$36)+IF($V169=39,N($F169),0))-DJ169-FH169)</f>
        <v>0</v>
      </c>
      <c r="HG169" s="48" t="n">
        <f aca="false">IF((HG168*(1+HG$5/Setup!$C$36)+IF($V169=40,N($F169),0))-DK169-FI169&lt;0.005,0,(HG168*(1+HG$5/Setup!$C$36)+IF($V169=40,N($F169),0))-DK169-FI169)</f>
        <v>0</v>
      </c>
      <c r="HH169" s="48" t="n">
        <f aca="false">IF((HH168*(1+HH$5/Setup!$C$36)+IF($V169=41,N($F169),0))-DL169-FJ169&lt;0.005,0,(HH168*(1+HH$5/Setup!$C$36)+IF($V169=41,N($F169),0))-DL169-FJ169)</f>
        <v>0</v>
      </c>
      <c r="HI169" s="48" t="n">
        <f aca="false">IF((HI168*(1+HI$5/Setup!$C$36)+IF($V169=42,N($F169),0))-DM169-FK169&lt;0.005,0,(HI168*(1+HI$5/Setup!$C$36)+IF($V169=42,N($F169),0))-DM169-FK169)</f>
        <v>0</v>
      </c>
      <c r="HJ169" s="48" t="n">
        <f aca="false">IF((HJ168*(1+HJ$5/Setup!$C$36)+IF($V169=43,N($F169),0))-DN169-FL169&lt;0.005,0,(HJ168*(1+HJ$5/Setup!$C$36)+IF($V169=43,N($F169),0))-DN169-FL169)</f>
        <v>0</v>
      </c>
      <c r="HK169" s="48" t="n">
        <f aca="false">IF((HK168*(1+HK$5/Setup!$C$36)+IF($V169=44,N($F169),0))-DO169-FM169&lt;0.005,0,(HK168*(1+HK$5/Setup!$C$36)+IF($V169=44,N($F169),0))-DO169-FM169)</f>
        <v>0</v>
      </c>
      <c r="HL169" s="48" t="n">
        <f aca="false">IF((HL168*(1+HL$5/Setup!$C$36)+IF($V169=45,N($F169),0))-DP169-FN169&lt;0.005,0,(HL168*(1+HL$5/Setup!$C$36)+IF($V169=45,N($F169),0))-DP169-FN169)</f>
        <v>0</v>
      </c>
      <c r="HM169" s="48" t="n">
        <f aca="false">IF((HM168*(1+HM$5/Setup!$C$36)+IF($V169=46,N($F169),0))-DQ169-FO169&lt;0.005,0,(HM168*(1+HM$5/Setup!$C$36)+IF($V169=46,N($F169),0))-DQ169-FO169)</f>
        <v>0</v>
      </c>
      <c r="HN169" s="48" t="n">
        <f aca="false">IF((HN168*(1+HN$5/Setup!$C$36)+IF($V169=47,N($F169),0))-DR169-FP169&lt;0.005,0,(HN168*(1+HN$5/Setup!$C$36)+IF($V169=47,N($F169),0))-DR169-FP169)</f>
        <v>0</v>
      </c>
      <c r="HO169" s="48" t="n">
        <f aca="false">IF((HO168*(1+HO$5/Setup!$C$36)+IF($V169=48,N($F169),0))-DS169-FQ169&lt;0.005,0,(HO168*(1+HO$5/Setup!$C$36)+IF($V169=48,N($F169),0))-DS169-FQ169)</f>
        <v>0</v>
      </c>
      <c r="HP169" s="48" t="n">
        <f aca="false">IF((HP168*(1+HP$5/Setup!$C$36)+IF($V169=49,N($F169),0))-DT169-FR169&lt;0.005,0,(HP168*(1+HP$5/Setup!$C$36)+IF($V169=49,N($F169),0))-DT169-FR169)</f>
        <v>0</v>
      </c>
      <c r="HQ169" s="48" t="n">
        <f aca="false">IF((HQ168*(1+HQ$5/Setup!$C$36)+IF($V169=50,N($F169),0))-DU169-FS169&lt;0.005,0,(HQ168*(1+HQ$5/Setup!$C$36)+IF($V169=50,N($F169),0))-DU169-FS169)</f>
        <v>0</v>
      </c>
    </row>
    <row r="170" customFormat="false" ht="15" hidden="false" customHeight="false" outlineLevel="0" collapsed="false">
      <c r="A170" s="44" t="n">
        <v>162</v>
      </c>
      <c r="B170" s="45" t="n">
        <f aca="false">IF(Setup!$C$7="Every month",EDATE(Setup!$C$8,($A170-1)),IF(Setup!$C$7="Twice a month",DATE(YEAR(Setup!$C$8),MONTH(Setup!$C$8)+INT((($A170-1)+Setup!$C$41)/2),MIN(IF(MOD(($A170-1)+Setup!$C$41,2)=0,Setup!$C$39,Setup!$C$40),DAY(EOMONTH(DATE(YEAR(Setup!$C$8),MONTH(Setup!$C$8)+INT((($A170-1)+Setup!$C$41)/2),1),0)))),Setup!$C$8+($A170-1)*IF(Setup!$C$7="Every week",7,14)))</f>
        <v>48579</v>
      </c>
      <c r="C170" s="45" t="n">
        <f aca="false">IF(Setup!$C$7="Every month",EDATE(Setup!$C$8,$A170),IF(Setup!$C$7="Twice a month",DATE(YEAR(Setup!$C$8),MONTH(Setup!$C$8)+INT(($A170+Setup!$C$41)/2),MIN(IF(MOD($A170+Setup!$C$41,2)=0,Setup!$C$39,Setup!$C$40),DAY(EOMONTH(DATE(YEAR(Setup!$C$8),MONTH(Setup!$C$8)+INT(($A170+Setup!$C$41)/2),1),0)))),Setup!$C$8+$A170*IF(Setup!$C$7="Every week",7,14)))</f>
        <v>48593</v>
      </c>
      <c r="D170" s="46"/>
      <c r="E170" s="47"/>
      <c r="F170" s="47"/>
      <c r="G170" s="47"/>
      <c r="H170" s="47"/>
      <c r="I170" s="48" t="n">
        <f aca="false">N(Setup!$C$11)+N(E170)</f>
        <v>100</v>
      </c>
      <c r="J170" s="48" t="n">
        <f aca="false">MIN(Setup!$C$37,MAX(I170,0))</f>
        <v>9.23076923076923</v>
      </c>
      <c r="K170" s="48" t="n">
        <f aca="false">MIN(MAX(N(Setup!$C$14)-L169,0),MAX(I170-J170,0))</f>
        <v>0</v>
      </c>
      <c r="L170" s="48" t="n">
        <f aca="false">L169+K170-N(G170)</f>
        <v>500</v>
      </c>
      <c r="M170" s="48" t="n">
        <f aca="false">M169+J170-N(H170)</f>
        <v>1495.38461538462</v>
      </c>
      <c r="N170" s="48" t="n">
        <f aca="false">SUM(BX170:DU170)</f>
        <v>0</v>
      </c>
      <c r="O170" s="48" t="n">
        <f aca="false">SUM(Z170:BW170)-N170</f>
        <v>25</v>
      </c>
      <c r="P170" s="48" t="n">
        <f aca="false">MAX(I170-J170-K170,0)+O170</f>
        <v>115.769230769231</v>
      </c>
      <c r="Q170" s="48" t="n">
        <f aca="false">SUM(DV170:FS170)</f>
        <v>0</v>
      </c>
      <c r="R170" s="49" t="n">
        <f aca="false">N170+J170+K170+Q170</f>
        <v>9.23076923076923</v>
      </c>
      <c r="S170" s="48" t="n">
        <f aca="false">T170-T169-N(F170)+N170+Q170</f>
        <v>0</v>
      </c>
      <c r="T170" s="49" t="n">
        <f aca="false">SUM(FT170:HQ170)</f>
        <v>0</v>
      </c>
      <c r="U170" s="44" t="str">
        <f aca="false">IF(T169&lt;0.005,"",INDEX(Helpers!$C$2:$C$51,IF(_xlfn.MINIFS($DV$6:$FS$6,DV170:FS170,"&gt;0.005")=0,V170,_xlfn.MINIFS($DV$6:$FS$6,DV170:FS170,"&gt;0.005"))))</f>
        <v/>
      </c>
      <c r="V170" s="44" t="n">
        <f aca="false">IF(_xlfn.MINIFS($FT$6:$HQ$6,FT169:HQ169,"&gt;0.005")=0,1,_xlfn.MINIFS($FT$6:$HQ$6,FT169:HQ169,"&gt;0.005"))</f>
        <v>1</v>
      </c>
      <c r="W170" s="44" t="n">
        <f aca="false">IF(AND(D170&lt;&gt;"Paid",T169&gt;0.005),1,0)</f>
        <v>0</v>
      </c>
      <c r="X170" s="48" t="n">
        <f aca="false">SUMPRODUCT(((Helpers!$G$2:$G$51*(1+(Helpers!$D$2:$D$51+0.000000001)/12)^(($B170-Setup!$C$8)/(365.25/12))-Helpers!$E$2:$E$51*((1+(Helpers!$D$2:$D$51+0.000000001)/12)^(($B170-Setup!$C$8)/(365.25/12))-1)/((Helpers!$D$2:$D$51+0.000000001)/12))&gt;0)*(Helpers!$G$2:$G$51*(1+(Helpers!$D$2:$D$51+0.000000001)/12)^(($B170-Setup!$C$8)/(365.25/12))-Helpers!$E$2:$E$51*((1+(Helpers!$D$2:$D$51+0.000000001)/12)^(($B170-Setup!$C$8)/(365.25/12))-1)/((Helpers!$D$2:$D$51+0.000000001)/12)))</f>
        <v>0</v>
      </c>
      <c r="Y170" s="48"/>
      <c r="Z170" s="48" t="n">
        <f aca="false">IF(OR(N(Z$5)=0,Z$6=""),0,Z$5*((DATE(YEAR($B170),MONTH($B170),MIN(Z$6,DAY(EOMONTH($B170,0))))&gt;=$B170)*(DATE(YEAR($B170),MONTH($B170),MIN(Z$6,DAY(EOMONTH($B170,0))))&lt;$C170)+(DATE(YEAR($B170),MONTH($B170)+1,MIN(Z$6,DAY(EOMONTH($B170,1))))&gt;=$B170)*(DATE(YEAR($B170),MONTH($B170)+1,MIN(Z$6,DAY(EOMONTH($B170,1))))&lt;$C170)))</f>
        <v>25</v>
      </c>
      <c r="AA170" s="48" t="n">
        <f aca="false">IF(OR(N(AA$5)=0,AA$6=""),0,AA$5*((DATE(YEAR($B170),MONTH($B170),MIN(AA$6,DAY(EOMONTH($B170,0))))&gt;=$B170)*(DATE(YEAR($B170),MONTH($B170),MIN(AA$6,DAY(EOMONTH($B170,0))))&lt;$C170)+(DATE(YEAR($B170),MONTH($B170)+1,MIN(AA$6,DAY(EOMONTH($B170,1))))&gt;=$B170)*(DATE(YEAR($B170),MONTH($B170)+1,MIN(AA$6,DAY(EOMONTH($B170,1))))&lt;$C170)))</f>
        <v>0</v>
      </c>
      <c r="AB170" s="48" t="n">
        <f aca="false">IF(OR(N(AB$5)=0,AB$6=""),0,AB$5*((DATE(YEAR($B170),MONTH($B170),MIN(AB$6,DAY(EOMONTH($B170,0))))&gt;=$B170)*(DATE(YEAR($B170),MONTH($B170),MIN(AB$6,DAY(EOMONTH($B170,0))))&lt;$C170)+(DATE(YEAR($B170),MONTH($B170)+1,MIN(AB$6,DAY(EOMONTH($B170,1))))&gt;=$B170)*(DATE(YEAR($B170),MONTH($B170)+1,MIN(AB$6,DAY(EOMONTH($B170,1))))&lt;$C170)))</f>
        <v>0</v>
      </c>
      <c r="AC170" s="48" t="n">
        <f aca="false">IF(OR(N(AC$5)=0,AC$6=""),0,AC$5*((DATE(YEAR($B170),MONTH($B170),MIN(AC$6,DAY(EOMONTH($B170,0))))&gt;=$B170)*(DATE(YEAR($B170),MONTH($B170),MIN(AC$6,DAY(EOMONTH($B170,0))))&lt;$C170)+(DATE(YEAR($B170),MONTH($B170)+1,MIN(AC$6,DAY(EOMONTH($B170,1))))&gt;=$B170)*(DATE(YEAR($B170),MONTH($B170)+1,MIN(AC$6,DAY(EOMONTH($B170,1))))&lt;$C170)))</f>
        <v>0</v>
      </c>
      <c r="AD170" s="48" t="n">
        <f aca="false">IF(OR(N(AD$5)=0,AD$6=""),0,AD$5*((DATE(YEAR($B170),MONTH($B170),MIN(AD$6,DAY(EOMONTH($B170,0))))&gt;=$B170)*(DATE(YEAR($B170),MONTH($B170),MIN(AD$6,DAY(EOMONTH($B170,0))))&lt;$C170)+(DATE(YEAR($B170),MONTH($B170)+1,MIN(AD$6,DAY(EOMONTH($B170,1))))&gt;=$B170)*(DATE(YEAR($B170),MONTH($B170)+1,MIN(AD$6,DAY(EOMONTH($B170,1))))&lt;$C170)))</f>
        <v>0</v>
      </c>
      <c r="AE170" s="48" t="n">
        <f aca="false">IF(OR(N(AE$5)=0,AE$6=""),0,AE$5*((DATE(YEAR($B170),MONTH($B170),MIN(AE$6,DAY(EOMONTH($B170,0))))&gt;=$B170)*(DATE(YEAR($B170),MONTH($B170),MIN(AE$6,DAY(EOMONTH($B170,0))))&lt;$C170)+(DATE(YEAR($B170),MONTH($B170)+1,MIN(AE$6,DAY(EOMONTH($B170,1))))&gt;=$B170)*(DATE(YEAR($B170),MONTH($B170)+1,MIN(AE$6,DAY(EOMONTH($B170,1))))&lt;$C170)))</f>
        <v>0</v>
      </c>
      <c r="AF170" s="48" t="n">
        <f aca="false">IF(OR(N(AF$5)=0,AF$6=""),0,AF$5*((DATE(YEAR($B170),MONTH($B170),MIN(AF$6,DAY(EOMONTH($B170,0))))&gt;=$B170)*(DATE(YEAR($B170),MONTH($B170),MIN(AF$6,DAY(EOMONTH($B170,0))))&lt;$C170)+(DATE(YEAR($B170),MONTH($B170)+1,MIN(AF$6,DAY(EOMONTH($B170,1))))&gt;=$B170)*(DATE(YEAR($B170),MONTH($B170)+1,MIN(AF$6,DAY(EOMONTH($B170,1))))&lt;$C170)))</f>
        <v>0</v>
      </c>
      <c r="AG170" s="48" t="n">
        <f aca="false">IF(OR(N(AG$5)=0,AG$6=""),0,AG$5*((DATE(YEAR($B170),MONTH($B170),MIN(AG$6,DAY(EOMONTH($B170,0))))&gt;=$B170)*(DATE(YEAR($B170),MONTH($B170),MIN(AG$6,DAY(EOMONTH($B170,0))))&lt;$C170)+(DATE(YEAR($B170),MONTH($B170)+1,MIN(AG$6,DAY(EOMONTH($B170,1))))&gt;=$B170)*(DATE(YEAR($B170),MONTH($B170)+1,MIN(AG$6,DAY(EOMONTH($B170,1))))&lt;$C170)))</f>
        <v>0</v>
      </c>
      <c r="AH170" s="48" t="n">
        <f aca="false">IF(OR(N(AH$5)=0,AH$6=""),0,AH$5*((DATE(YEAR($B170),MONTH($B170),MIN(AH$6,DAY(EOMONTH($B170,0))))&gt;=$B170)*(DATE(YEAR($B170),MONTH($B170),MIN(AH$6,DAY(EOMONTH($B170,0))))&lt;$C170)+(DATE(YEAR($B170),MONTH($B170)+1,MIN(AH$6,DAY(EOMONTH($B170,1))))&gt;=$B170)*(DATE(YEAR($B170),MONTH($B170)+1,MIN(AH$6,DAY(EOMONTH($B170,1))))&lt;$C170)))</f>
        <v>0</v>
      </c>
      <c r="AI170" s="48" t="n">
        <f aca="false">IF(OR(N(AI$5)=0,AI$6=""),0,AI$5*((DATE(YEAR($B170),MONTH($B170),MIN(AI$6,DAY(EOMONTH($B170,0))))&gt;=$B170)*(DATE(YEAR($B170),MONTH($B170),MIN(AI$6,DAY(EOMONTH($B170,0))))&lt;$C170)+(DATE(YEAR($B170),MONTH($B170)+1,MIN(AI$6,DAY(EOMONTH($B170,1))))&gt;=$B170)*(DATE(YEAR($B170),MONTH($B170)+1,MIN(AI$6,DAY(EOMONTH($B170,1))))&lt;$C170)))</f>
        <v>0</v>
      </c>
      <c r="AJ170" s="48" t="n">
        <f aca="false">IF(OR(N(AJ$5)=0,AJ$6=""),0,AJ$5*((DATE(YEAR($B170),MONTH($B170),MIN(AJ$6,DAY(EOMONTH($B170,0))))&gt;=$B170)*(DATE(YEAR($B170),MONTH($B170),MIN(AJ$6,DAY(EOMONTH($B170,0))))&lt;$C170)+(DATE(YEAR($B170),MONTH($B170)+1,MIN(AJ$6,DAY(EOMONTH($B170,1))))&gt;=$B170)*(DATE(YEAR($B170),MONTH($B170)+1,MIN(AJ$6,DAY(EOMONTH($B170,1))))&lt;$C170)))</f>
        <v>0</v>
      </c>
      <c r="AK170" s="48" t="n">
        <f aca="false">IF(OR(N(AK$5)=0,AK$6=""),0,AK$5*((DATE(YEAR($B170),MONTH($B170),MIN(AK$6,DAY(EOMONTH($B170,0))))&gt;=$B170)*(DATE(YEAR($B170),MONTH($B170),MIN(AK$6,DAY(EOMONTH($B170,0))))&lt;$C170)+(DATE(YEAR($B170),MONTH($B170)+1,MIN(AK$6,DAY(EOMONTH($B170,1))))&gt;=$B170)*(DATE(YEAR($B170),MONTH($B170)+1,MIN(AK$6,DAY(EOMONTH($B170,1))))&lt;$C170)))</f>
        <v>0</v>
      </c>
      <c r="AL170" s="48" t="n">
        <f aca="false">IF(OR(N(AL$5)=0,AL$6=""),0,AL$5*((DATE(YEAR($B170),MONTH($B170),MIN(AL$6,DAY(EOMONTH($B170,0))))&gt;=$B170)*(DATE(YEAR($B170),MONTH($B170),MIN(AL$6,DAY(EOMONTH($B170,0))))&lt;$C170)+(DATE(YEAR($B170),MONTH($B170)+1,MIN(AL$6,DAY(EOMONTH($B170,1))))&gt;=$B170)*(DATE(YEAR($B170),MONTH($B170)+1,MIN(AL$6,DAY(EOMONTH($B170,1))))&lt;$C170)))</f>
        <v>0</v>
      </c>
      <c r="AM170" s="48" t="n">
        <f aca="false">IF(OR(N(AM$5)=0,AM$6=""),0,AM$5*((DATE(YEAR($B170),MONTH($B170),MIN(AM$6,DAY(EOMONTH($B170,0))))&gt;=$B170)*(DATE(YEAR($B170),MONTH($B170),MIN(AM$6,DAY(EOMONTH($B170,0))))&lt;$C170)+(DATE(YEAR($B170),MONTH($B170)+1,MIN(AM$6,DAY(EOMONTH($B170,1))))&gt;=$B170)*(DATE(YEAR($B170),MONTH($B170)+1,MIN(AM$6,DAY(EOMONTH($B170,1))))&lt;$C170)))</f>
        <v>0</v>
      </c>
      <c r="AN170" s="48" t="n">
        <f aca="false">IF(OR(N(AN$5)=0,AN$6=""),0,AN$5*((DATE(YEAR($B170),MONTH($B170),MIN(AN$6,DAY(EOMONTH($B170,0))))&gt;=$B170)*(DATE(YEAR($B170),MONTH($B170),MIN(AN$6,DAY(EOMONTH($B170,0))))&lt;$C170)+(DATE(YEAR($B170),MONTH($B170)+1,MIN(AN$6,DAY(EOMONTH($B170,1))))&gt;=$B170)*(DATE(YEAR($B170),MONTH($B170)+1,MIN(AN$6,DAY(EOMONTH($B170,1))))&lt;$C170)))</f>
        <v>0</v>
      </c>
      <c r="AO170" s="48" t="n">
        <f aca="false">IF(OR(N(AO$5)=0,AO$6=""),0,AO$5*((DATE(YEAR($B170),MONTH($B170),MIN(AO$6,DAY(EOMONTH($B170,0))))&gt;=$B170)*(DATE(YEAR($B170),MONTH($B170),MIN(AO$6,DAY(EOMONTH($B170,0))))&lt;$C170)+(DATE(YEAR($B170),MONTH($B170)+1,MIN(AO$6,DAY(EOMONTH($B170,1))))&gt;=$B170)*(DATE(YEAR($B170),MONTH($B170)+1,MIN(AO$6,DAY(EOMONTH($B170,1))))&lt;$C170)))</f>
        <v>0</v>
      </c>
      <c r="AP170" s="48" t="n">
        <f aca="false">IF(OR(N(AP$5)=0,AP$6=""),0,AP$5*((DATE(YEAR($B170),MONTH($B170),MIN(AP$6,DAY(EOMONTH($B170,0))))&gt;=$B170)*(DATE(YEAR($B170),MONTH($B170),MIN(AP$6,DAY(EOMONTH($B170,0))))&lt;$C170)+(DATE(YEAR($B170),MONTH($B170)+1,MIN(AP$6,DAY(EOMONTH($B170,1))))&gt;=$B170)*(DATE(YEAR($B170),MONTH($B170)+1,MIN(AP$6,DAY(EOMONTH($B170,1))))&lt;$C170)))</f>
        <v>0</v>
      </c>
      <c r="AQ170" s="48" t="n">
        <f aca="false">IF(OR(N(AQ$5)=0,AQ$6=""),0,AQ$5*((DATE(YEAR($B170),MONTH($B170),MIN(AQ$6,DAY(EOMONTH($B170,0))))&gt;=$B170)*(DATE(YEAR($B170),MONTH($B170),MIN(AQ$6,DAY(EOMONTH($B170,0))))&lt;$C170)+(DATE(YEAR($B170),MONTH($B170)+1,MIN(AQ$6,DAY(EOMONTH($B170,1))))&gt;=$B170)*(DATE(YEAR($B170),MONTH($B170)+1,MIN(AQ$6,DAY(EOMONTH($B170,1))))&lt;$C170)))</f>
        <v>0</v>
      </c>
      <c r="AR170" s="48" t="n">
        <f aca="false">IF(OR(N(AR$5)=0,AR$6=""),0,AR$5*((DATE(YEAR($B170),MONTH($B170),MIN(AR$6,DAY(EOMONTH($B170,0))))&gt;=$B170)*(DATE(YEAR($B170),MONTH($B170),MIN(AR$6,DAY(EOMONTH($B170,0))))&lt;$C170)+(DATE(YEAR($B170),MONTH($B170)+1,MIN(AR$6,DAY(EOMONTH($B170,1))))&gt;=$B170)*(DATE(YEAR($B170),MONTH($B170)+1,MIN(AR$6,DAY(EOMONTH($B170,1))))&lt;$C170)))</f>
        <v>0</v>
      </c>
      <c r="AS170" s="48" t="n">
        <f aca="false">IF(OR(N(AS$5)=0,AS$6=""),0,AS$5*((DATE(YEAR($B170),MONTH($B170),MIN(AS$6,DAY(EOMONTH($B170,0))))&gt;=$B170)*(DATE(YEAR($B170),MONTH($B170),MIN(AS$6,DAY(EOMONTH($B170,0))))&lt;$C170)+(DATE(YEAR($B170),MONTH($B170)+1,MIN(AS$6,DAY(EOMONTH($B170,1))))&gt;=$B170)*(DATE(YEAR($B170),MONTH($B170)+1,MIN(AS$6,DAY(EOMONTH($B170,1))))&lt;$C170)))</f>
        <v>0</v>
      </c>
      <c r="AT170" s="48" t="n">
        <f aca="false">IF(OR(N(AT$5)=0,AT$6=""),0,AT$5*((DATE(YEAR($B170),MONTH($B170),MIN(AT$6,DAY(EOMONTH($B170,0))))&gt;=$B170)*(DATE(YEAR($B170),MONTH($B170),MIN(AT$6,DAY(EOMONTH($B170,0))))&lt;$C170)+(DATE(YEAR($B170),MONTH($B170)+1,MIN(AT$6,DAY(EOMONTH($B170,1))))&gt;=$B170)*(DATE(YEAR($B170),MONTH($B170)+1,MIN(AT$6,DAY(EOMONTH($B170,1))))&lt;$C170)))</f>
        <v>0</v>
      </c>
      <c r="AU170" s="48" t="n">
        <f aca="false">IF(OR(N(AU$5)=0,AU$6=""),0,AU$5*((DATE(YEAR($B170),MONTH($B170),MIN(AU$6,DAY(EOMONTH($B170,0))))&gt;=$B170)*(DATE(YEAR($B170),MONTH($B170),MIN(AU$6,DAY(EOMONTH($B170,0))))&lt;$C170)+(DATE(YEAR($B170),MONTH($B170)+1,MIN(AU$6,DAY(EOMONTH($B170,1))))&gt;=$B170)*(DATE(YEAR($B170),MONTH($B170)+1,MIN(AU$6,DAY(EOMONTH($B170,1))))&lt;$C170)))</f>
        <v>0</v>
      </c>
      <c r="AV170" s="48" t="n">
        <f aca="false">IF(OR(N(AV$5)=0,AV$6=""),0,AV$5*((DATE(YEAR($B170),MONTH($B170),MIN(AV$6,DAY(EOMONTH($B170,0))))&gt;=$B170)*(DATE(YEAR($B170),MONTH($B170),MIN(AV$6,DAY(EOMONTH($B170,0))))&lt;$C170)+(DATE(YEAR($B170),MONTH($B170)+1,MIN(AV$6,DAY(EOMONTH($B170,1))))&gt;=$B170)*(DATE(YEAR($B170),MONTH($B170)+1,MIN(AV$6,DAY(EOMONTH($B170,1))))&lt;$C170)))</f>
        <v>0</v>
      </c>
      <c r="AW170" s="48" t="n">
        <f aca="false">IF(OR(N(AW$5)=0,AW$6=""),0,AW$5*((DATE(YEAR($B170),MONTH($B170),MIN(AW$6,DAY(EOMONTH($B170,0))))&gt;=$B170)*(DATE(YEAR($B170),MONTH($B170),MIN(AW$6,DAY(EOMONTH($B170,0))))&lt;$C170)+(DATE(YEAR($B170),MONTH($B170)+1,MIN(AW$6,DAY(EOMONTH($B170,1))))&gt;=$B170)*(DATE(YEAR($B170),MONTH($B170)+1,MIN(AW$6,DAY(EOMONTH($B170,1))))&lt;$C170)))</f>
        <v>0</v>
      </c>
      <c r="AX170" s="48" t="n">
        <f aca="false">IF(OR(N(AX$5)=0,AX$6=""),0,AX$5*((DATE(YEAR($B170),MONTH($B170),MIN(AX$6,DAY(EOMONTH($B170,0))))&gt;=$B170)*(DATE(YEAR($B170),MONTH($B170),MIN(AX$6,DAY(EOMONTH($B170,0))))&lt;$C170)+(DATE(YEAR($B170),MONTH($B170)+1,MIN(AX$6,DAY(EOMONTH($B170,1))))&gt;=$B170)*(DATE(YEAR($B170),MONTH($B170)+1,MIN(AX$6,DAY(EOMONTH($B170,1))))&lt;$C170)))</f>
        <v>0</v>
      </c>
      <c r="AY170" s="48" t="n">
        <f aca="false">IF(OR(N(AY$5)=0,AY$6=""),0,AY$5*((DATE(YEAR($B170),MONTH($B170),MIN(AY$6,DAY(EOMONTH($B170,0))))&gt;=$B170)*(DATE(YEAR($B170),MONTH($B170),MIN(AY$6,DAY(EOMONTH($B170,0))))&lt;$C170)+(DATE(YEAR($B170),MONTH($B170)+1,MIN(AY$6,DAY(EOMONTH($B170,1))))&gt;=$B170)*(DATE(YEAR($B170),MONTH($B170)+1,MIN(AY$6,DAY(EOMONTH($B170,1))))&lt;$C170)))</f>
        <v>0</v>
      </c>
      <c r="AZ170" s="48" t="n">
        <f aca="false">IF(OR(N(AZ$5)=0,AZ$6=""),0,AZ$5*((DATE(YEAR($B170),MONTH($B170),MIN(AZ$6,DAY(EOMONTH($B170,0))))&gt;=$B170)*(DATE(YEAR($B170),MONTH($B170),MIN(AZ$6,DAY(EOMONTH($B170,0))))&lt;$C170)+(DATE(YEAR($B170),MONTH($B170)+1,MIN(AZ$6,DAY(EOMONTH($B170,1))))&gt;=$B170)*(DATE(YEAR($B170),MONTH($B170)+1,MIN(AZ$6,DAY(EOMONTH($B170,1))))&lt;$C170)))</f>
        <v>0</v>
      </c>
      <c r="BA170" s="48" t="n">
        <f aca="false">IF(OR(N(BA$5)=0,BA$6=""),0,BA$5*((DATE(YEAR($B170),MONTH($B170),MIN(BA$6,DAY(EOMONTH($B170,0))))&gt;=$B170)*(DATE(YEAR($B170),MONTH($B170),MIN(BA$6,DAY(EOMONTH($B170,0))))&lt;$C170)+(DATE(YEAR($B170),MONTH($B170)+1,MIN(BA$6,DAY(EOMONTH($B170,1))))&gt;=$B170)*(DATE(YEAR($B170),MONTH($B170)+1,MIN(BA$6,DAY(EOMONTH($B170,1))))&lt;$C170)))</f>
        <v>0</v>
      </c>
      <c r="BB170" s="48" t="n">
        <f aca="false">IF(OR(N(BB$5)=0,BB$6=""),0,BB$5*((DATE(YEAR($B170),MONTH($B170),MIN(BB$6,DAY(EOMONTH($B170,0))))&gt;=$B170)*(DATE(YEAR($B170),MONTH($B170),MIN(BB$6,DAY(EOMONTH($B170,0))))&lt;$C170)+(DATE(YEAR($B170),MONTH($B170)+1,MIN(BB$6,DAY(EOMONTH($B170,1))))&gt;=$B170)*(DATE(YEAR($B170),MONTH($B170)+1,MIN(BB$6,DAY(EOMONTH($B170,1))))&lt;$C170)))</f>
        <v>0</v>
      </c>
      <c r="BC170" s="48" t="n">
        <f aca="false">IF(OR(N(BC$5)=0,BC$6=""),0,BC$5*((DATE(YEAR($B170),MONTH($B170),MIN(BC$6,DAY(EOMONTH($B170,0))))&gt;=$B170)*(DATE(YEAR($B170),MONTH($B170),MIN(BC$6,DAY(EOMONTH($B170,0))))&lt;$C170)+(DATE(YEAR($B170),MONTH($B170)+1,MIN(BC$6,DAY(EOMONTH($B170,1))))&gt;=$B170)*(DATE(YEAR($B170),MONTH($B170)+1,MIN(BC$6,DAY(EOMONTH($B170,1))))&lt;$C170)))</f>
        <v>0</v>
      </c>
      <c r="BD170" s="48" t="n">
        <f aca="false">IF(OR(N(BD$5)=0,BD$6=""),0,BD$5*((DATE(YEAR($B170),MONTH($B170),MIN(BD$6,DAY(EOMONTH($B170,0))))&gt;=$B170)*(DATE(YEAR($B170),MONTH($B170),MIN(BD$6,DAY(EOMONTH($B170,0))))&lt;$C170)+(DATE(YEAR($B170),MONTH($B170)+1,MIN(BD$6,DAY(EOMONTH($B170,1))))&gt;=$B170)*(DATE(YEAR($B170),MONTH($B170)+1,MIN(BD$6,DAY(EOMONTH($B170,1))))&lt;$C170)))</f>
        <v>0</v>
      </c>
      <c r="BE170" s="48" t="n">
        <f aca="false">IF(OR(N(BE$5)=0,BE$6=""),0,BE$5*((DATE(YEAR($B170),MONTH($B170),MIN(BE$6,DAY(EOMONTH($B170,0))))&gt;=$B170)*(DATE(YEAR($B170),MONTH($B170),MIN(BE$6,DAY(EOMONTH($B170,0))))&lt;$C170)+(DATE(YEAR($B170),MONTH($B170)+1,MIN(BE$6,DAY(EOMONTH($B170,1))))&gt;=$B170)*(DATE(YEAR($B170),MONTH($B170)+1,MIN(BE$6,DAY(EOMONTH($B170,1))))&lt;$C170)))</f>
        <v>0</v>
      </c>
      <c r="BF170" s="48" t="n">
        <f aca="false">IF(OR(N(BF$5)=0,BF$6=""),0,BF$5*((DATE(YEAR($B170),MONTH($B170),MIN(BF$6,DAY(EOMONTH($B170,0))))&gt;=$B170)*(DATE(YEAR($B170),MONTH($B170),MIN(BF$6,DAY(EOMONTH($B170,0))))&lt;$C170)+(DATE(YEAR($B170),MONTH($B170)+1,MIN(BF$6,DAY(EOMONTH($B170,1))))&gt;=$B170)*(DATE(YEAR($B170),MONTH($B170)+1,MIN(BF$6,DAY(EOMONTH($B170,1))))&lt;$C170)))</f>
        <v>0</v>
      </c>
      <c r="BG170" s="48" t="n">
        <f aca="false">IF(OR(N(BG$5)=0,BG$6=""),0,BG$5*((DATE(YEAR($B170),MONTH($B170),MIN(BG$6,DAY(EOMONTH($B170,0))))&gt;=$B170)*(DATE(YEAR($B170),MONTH($B170),MIN(BG$6,DAY(EOMONTH($B170,0))))&lt;$C170)+(DATE(YEAR($B170),MONTH($B170)+1,MIN(BG$6,DAY(EOMONTH($B170,1))))&gt;=$B170)*(DATE(YEAR($B170),MONTH($B170)+1,MIN(BG$6,DAY(EOMONTH($B170,1))))&lt;$C170)))</f>
        <v>0</v>
      </c>
      <c r="BH170" s="48" t="n">
        <f aca="false">IF(OR(N(BH$5)=0,BH$6=""),0,BH$5*((DATE(YEAR($B170),MONTH($B170),MIN(BH$6,DAY(EOMONTH($B170,0))))&gt;=$B170)*(DATE(YEAR($B170),MONTH($B170),MIN(BH$6,DAY(EOMONTH($B170,0))))&lt;$C170)+(DATE(YEAR($B170),MONTH($B170)+1,MIN(BH$6,DAY(EOMONTH($B170,1))))&gt;=$B170)*(DATE(YEAR($B170),MONTH($B170)+1,MIN(BH$6,DAY(EOMONTH($B170,1))))&lt;$C170)))</f>
        <v>0</v>
      </c>
      <c r="BI170" s="48" t="n">
        <f aca="false">IF(OR(N(BI$5)=0,BI$6=""),0,BI$5*((DATE(YEAR($B170),MONTH($B170),MIN(BI$6,DAY(EOMONTH($B170,0))))&gt;=$B170)*(DATE(YEAR($B170),MONTH($B170),MIN(BI$6,DAY(EOMONTH($B170,0))))&lt;$C170)+(DATE(YEAR($B170),MONTH($B170)+1,MIN(BI$6,DAY(EOMONTH($B170,1))))&gt;=$B170)*(DATE(YEAR($B170),MONTH($B170)+1,MIN(BI$6,DAY(EOMONTH($B170,1))))&lt;$C170)))</f>
        <v>0</v>
      </c>
      <c r="BJ170" s="48" t="n">
        <f aca="false">IF(OR(N(BJ$5)=0,BJ$6=""),0,BJ$5*((DATE(YEAR($B170),MONTH($B170),MIN(BJ$6,DAY(EOMONTH($B170,0))))&gt;=$B170)*(DATE(YEAR($B170),MONTH($B170),MIN(BJ$6,DAY(EOMONTH($B170,0))))&lt;$C170)+(DATE(YEAR($B170),MONTH($B170)+1,MIN(BJ$6,DAY(EOMONTH($B170,1))))&gt;=$B170)*(DATE(YEAR($B170),MONTH($B170)+1,MIN(BJ$6,DAY(EOMONTH($B170,1))))&lt;$C170)))</f>
        <v>0</v>
      </c>
      <c r="BK170" s="48" t="n">
        <f aca="false">IF(OR(N(BK$5)=0,BK$6=""),0,BK$5*((DATE(YEAR($B170),MONTH($B170),MIN(BK$6,DAY(EOMONTH($B170,0))))&gt;=$B170)*(DATE(YEAR($B170),MONTH($B170),MIN(BK$6,DAY(EOMONTH($B170,0))))&lt;$C170)+(DATE(YEAR($B170),MONTH($B170)+1,MIN(BK$6,DAY(EOMONTH($B170,1))))&gt;=$B170)*(DATE(YEAR($B170),MONTH($B170)+1,MIN(BK$6,DAY(EOMONTH($B170,1))))&lt;$C170)))</f>
        <v>0</v>
      </c>
      <c r="BL170" s="48" t="n">
        <f aca="false">IF(OR(N(BL$5)=0,BL$6=""),0,BL$5*((DATE(YEAR($B170),MONTH($B170),MIN(BL$6,DAY(EOMONTH($B170,0))))&gt;=$B170)*(DATE(YEAR($B170),MONTH($B170),MIN(BL$6,DAY(EOMONTH($B170,0))))&lt;$C170)+(DATE(YEAR($B170),MONTH($B170)+1,MIN(BL$6,DAY(EOMONTH($B170,1))))&gt;=$B170)*(DATE(YEAR($B170),MONTH($B170)+1,MIN(BL$6,DAY(EOMONTH($B170,1))))&lt;$C170)))</f>
        <v>0</v>
      </c>
      <c r="BM170" s="48" t="n">
        <f aca="false">IF(OR(N(BM$5)=0,BM$6=""),0,BM$5*((DATE(YEAR($B170),MONTH($B170),MIN(BM$6,DAY(EOMONTH($B170,0))))&gt;=$B170)*(DATE(YEAR($B170),MONTH($B170),MIN(BM$6,DAY(EOMONTH($B170,0))))&lt;$C170)+(DATE(YEAR($B170),MONTH($B170)+1,MIN(BM$6,DAY(EOMONTH($B170,1))))&gt;=$B170)*(DATE(YEAR($B170),MONTH($B170)+1,MIN(BM$6,DAY(EOMONTH($B170,1))))&lt;$C170)))</f>
        <v>0</v>
      </c>
      <c r="BN170" s="48" t="n">
        <f aca="false">IF(OR(N(BN$5)=0,BN$6=""),0,BN$5*((DATE(YEAR($B170),MONTH($B170),MIN(BN$6,DAY(EOMONTH($B170,0))))&gt;=$B170)*(DATE(YEAR($B170),MONTH($B170),MIN(BN$6,DAY(EOMONTH($B170,0))))&lt;$C170)+(DATE(YEAR($B170),MONTH($B170)+1,MIN(BN$6,DAY(EOMONTH($B170,1))))&gt;=$B170)*(DATE(YEAR($B170),MONTH($B170)+1,MIN(BN$6,DAY(EOMONTH($B170,1))))&lt;$C170)))</f>
        <v>0</v>
      </c>
      <c r="BO170" s="48" t="n">
        <f aca="false">IF(OR(N(BO$5)=0,BO$6=""),0,BO$5*((DATE(YEAR($B170),MONTH($B170),MIN(BO$6,DAY(EOMONTH($B170,0))))&gt;=$B170)*(DATE(YEAR($B170),MONTH($B170),MIN(BO$6,DAY(EOMONTH($B170,0))))&lt;$C170)+(DATE(YEAR($B170),MONTH($B170)+1,MIN(BO$6,DAY(EOMONTH($B170,1))))&gt;=$B170)*(DATE(YEAR($B170),MONTH($B170)+1,MIN(BO$6,DAY(EOMONTH($B170,1))))&lt;$C170)))</f>
        <v>0</v>
      </c>
      <c r="BP170" s="48" t="n">
        <f aca="false">IF(OR(N(BP$5)=0,BP$6=""),0,BP$5*((DATE(YEAR($B170),MONTH($B170),MIN(BP$6,DAY(EOMONTH($B170,0))))&gt;=$B170)*(DATE(YEAR($B170),MONTH($B170),MIN(BP$6,DAY(EOMONTH($B170,0))))&lt;$C170)+(DATE(YEAR($B170),MONTH($B170)+1,MIN(BP$6,DAY(EOMONTH($B170,1))))&gt;=$B170)*(DATE(YEAR($B170),MONTH($B170)+1,MIN(BP$6,DAY(EOMONTH($B170,1))))&lt;$C170)))</f>
        <v>0</v>
      </c>
      <c r="BQ170" s="48" t="n">
        <f aca="false">IF(OR(N(BQ$5)=0,BQ$6=""),0,BQ$5*((DATE(YEAR($B170),MONTH($B170),MIN(BQ$6,DAY(EOMONTH($B170,0))))&gt;=$B170)*(DATE(YEAR($B170),MONTH($B170),MIN(BQ$6,DAY(EOMONTH($B170,0))))&lt;$C170)+(DATE(YEAR($B170),MONTH($B170)+1,MIN(BQ$6,DAY(EOMONTH($B170,1))))&gt;=$B170)*(DATE(YEAR($B170),MONTH($B170)+1,MIN(BQ$6,DAY(EOMONTH($B170,1))))&lt;$C170)))</f>
        <v>0</v>
      </c>
      <c r="BR170" s="48" t="n">
        <f aca="false">IF(OR(N(BR$5)=0,BR$6=""),0,BR$5*((DATE(YEAR($B170),MONTH($B170),MIN(BR$6,DAY(EOMONTH($B170,0))))&gt;=$B170)*(DATE(YEAR($B170),MONTH($B170),MIN(BR$6,DAY(EOMONTH($B170,0))))&lt;$C170)+(DATE(YEAR($B170),MONTH($B170)+1,MIN(BR$6,DAY(EOMONTH($B170,1))))&gt;=$B170)*(DATE(YEAR($B170),MONTH($B170)+1,MIN(BR$6,DAY(EOMONTH($B170,1))))&lt;$C170)))</f>
        <v>0</v>
      </c>
      <c r="BS170" s="48" t="n">
        <f aca="false">IF(OR(N(BS$5)=0,BS$6=""),0,BS$5*((DATE(YEAR($B170),MONTH($B170),MIN(BS$6,DAY(EOMONTH($B170,0))))&gt;=$B170)*(DATE(YEAR($B170),MONTH($B170),MIN(BS$6,DAY(EOMONTH($B170,0))))&lt;$C170)+(DATE(YEAR($B170),MONTH($B170)+1,MIN(BS$6,DAY(EOMONTH($B170,1))))&gt;=$B170)*(DATE(YEAR($B170),MONTH($B170)+1,MIN(BS$6,DAY(EOMONTH($B170,1))))&lt;$C170)))</f>
        <v>0</v>
      </c>
      <c r="BT170" s="48" t="n">
        <f aca="false">IF(OR(N(BT$5)=0,BT$6=""),0,BT$5*((DATE(YEAR($B170),MONTH($B170),MIN(BT$6,DAY(EOMONTH($B170,0))))&gt;=$B170)*(DATE(YEAR($B170),MONTH($B170),MIN(BT$6,DAY(EOMONTH($B170,0))))&lt;$C170)+(DATE(YEAR($B170),MONTH($B170)+1,MIN(BT$6,DAY(EOMONTH($B170,1))))&gt;=$B170)*(DATE(YEAR($B170),MONTH($B170)+1,MIN(BT$6,DAY(EOMONTH($B170,1))))&lt;$C170)))</f>
        <v>0</v>
      </c>
      <c r="BU170" s="48" t="n">
        <f aca="false">IF(OR(N(BU$5)=0,BU$6=""),0,BU$5*((DATE(YEAR($B170),MONTH($B170),MIN(BU$6,DAY(EOMONTH($B170,0))))&gt;=$B170)*(DATE(YEAR($B170),MONTH($B170),MIN(BU$6,DAY(EOMONTH($B170,0))))&lt;$C170)+(DATE(YEAR($B170),MONTH($B170)+1,MIN(BU$6,DAY(EOMONTH($B170,1))))&gt;=$B170)*(DATE(YEAR($B170),MONTH($B170)+1,MIN(BU$6,DAY(EOMONTH($B170,1))))&lt;$C170)))</f>
        <v>0</v>
      </c>
      <c r="BV170" s="48" t="n">
        <f aca="false">IF(OR(N(BV$5)=0,BV$6=""),0,BV$5*((DATE(YEAR($B170),MONTH($B170),MIN(BV$6,DAY(EOMONTH($B170,0))))&gt;=$B170)*(DATE(YEAR($B170),MONTH($B170),MIN(BV$6,DAY(EOMONTH($B170,0))))&lt;$C170)+(DATE(YEAR($B170),MONTH($B170)+1,MIN(BV$6,DAY(EOMONTH($B170,1))))&gt;=$B170)*(DATE(YEAR($B170),MONTH($B170)+1,MIN(BV$6,DAY(EOMONTH($B170,1))))&lt;$C170)))</f>
        <v>0</v>
      </c>
      <c r="BW170" s="48" t="n">
        <f aca="false">IF(OR(N(BW$5)=0,BW$6=""),0,BW$5*((DATE(YEAR($B170),MONTH($B170),MIN(BW$6,DAY(EOMONTH($B170,0))))&gt;=$B170)*(DATE(YEAR($B170),MONTH($B170),MIN(BW$6,DAY(EOMONTH($B170,0))))&lt;$C170)+(DATE(YEAR($B170),MONTH($B170)+1,MIN(BW$6,DAY(EOMONTH($B170,1))))&gt;=$B170)*(DATE(YEAR($B170),MONTH($B170)+1,MIN(BW$6,DAY(EOMONTH($B170,1))))&lt;$C170)))</f>
        <v>0</v>
      </c>
      <c r="BX170" s="48" t="n">
        <f aca="false">MIN(Z170,(FT169*(1+FT$5/Setup!$C$36)+IF($V170=1,N($F170),0)))</f>
        <v>0</v>
      </c>
      <c r="BY170" s="48" t="n">
        <f aca="false">MIN(AA170,(FU169*(1+FU$5/Setup!$C$36)+IF($V170=2,N($F170),0)))</f>
        <v>0</v>
      </c>
      <c r="BZ170" s="48" t="n">
        <f aca="false">MIN(AB170,(FV169*(1+FV$5/Setup!$C$36)+IF($V170=3,N($F170),0)))</f>
        <v>0</v>
      </c>
      <c r="CA170" s="48" t="n">
        <f aca="false">MIN(AC170,(FW169*(1+FW$5/Setup!$C$36)+IF($V170=4,N($F170),0)))</f>
        <v>0</v>
      </c>
      <c r="CB170" s="48" t="n">
        <f aca="false">MIN(AD170,(FX169*(1+FX$5/Setup!$C$36)+IF($V170=5,N($F170),0)))</f>
        <v>0</v>
      </c>
      <c r="CC170" s="48" t="n">
        <f aca="false">MIN(AE170,(FY169*(1+FY$5/Setup!$C$36)+IF($V170=6,N($F170),0)))</f>
        <v>0</v>
      </c>
      <c r="CD170" s="48" t="n">
        <f aca="false">MIN(AF170,(FZ169*(1+FZ$5/Setup!$C$36)+IF($V170=7,N($F170),0)))</f>
        <v>0</v>
      </c>
      <c r="CE170" s="48" t="n">
        <f aca="false">MIN(AG170,(GA169*(1+GA$5/Setup!$C$36)+IF($V170=8,N($F170),0)))</f>
        <v>0</v>
      </c>
      <c r="CF170" s="48" t="n">
        <f aca="false">MIN(AH170,(GB169*(1+GB$5/Setup!$C$36)+IF($V170=9,N($F170),0)))</f>
        <v>0</v>
      </c>
      <c r="CG170" s="48" t="n">
        <f aca="false">MIN(AI170,(GC169*(1+GC$5/Setup!$C$36)+IF($V170=10,N($F170),0)))</f>
        <v>0</v>
      </c>
      <c r="CH170" s="48" t="n">
        <f aca="false">MIN(AJ170,(GD169*(1+GD$5/Setup!$C$36)+IF($V170=11,N($F170),0)))</f>
        <v>0</v>
      </c>
      <c r="CI170" s="48" t="n">
        <f aca="false">MIN(AK170,(GE169*(1+GE$5/Setup!$C$36)+IF($V170=12,N($F170),0)))</f>
        <v>0</v>
      </c>
      <c r="CJ170" s="48" t="n">
        <f aca="false">MIN(AL170,(GF169*(1+GF$5/Setup!$C$36)+IF($V170=13,N($F170),0)))</f>
        <v>0</v>
      </c>
      <c r="CK170" s="48" t="n">
        <f aca="false">MIN(AM170,(GG169*(1+GG$5/Setup!$C$36)+IF($V170=14,N($F170),0)))</f>
        <v>0</v>
      </c>
      <c r="CL170" s="48" t="n">
        <f aca="false">MIN(AN170,(GH169*(1+GH$5/Setup!$C$36)+IF($V170=15,N($F170),0)))</f>
        <v>0</v>
      </c>
      <c r="CM170" s="48" t="n">
        <f aca="false">MIN(AO170,(GI169*(1+GI$5/Setup!$C$36)+IF($V170=16,N($F170),0)))</f>
        <v>0</v>
      </c>
      <c r="CN170" s="48" t="n">
        <f aca="false">MIN(AP170,(GJ169*(1+GJ$5/Setup!$C$36)+IF($V170=17,N($F170),0)))</f>
        <v>0</v>
      </c>
      <c r="CO170" s="48" t="n">
        <f aca="false">MIN(AQ170,(GK169*(1+GK$5/Setup!$C$36)+IF($V170=18,N($F170),0)))</f>
        <v>0</v>
      </c>
      <c r="CP170" s="48" t="n">
        <f aca="false">MIN(AR170,(GL169*(1+GL$5/Setup!$C$36)+IF($V170=19,N($F170),0)))</f>
        <v>0</v>
      </c>
      <c r="CQ170" s="48" t="n">
        <f aca="false">MIN(AS170,(GM169*(1+GM$5/Setup!$C$36)+IF($V170=20,N($F170),0)))</f>
        <v>0</v>
      </c>
      <c r="CR170" s="48" t="n">
        <f aca="false">MIN(AT170,(GN169*(1+GN$5/Setup!$C$36)+IF($V170=21,N($F170),0)))</f>
        <v>0</v>
      </c>
      <c r="CS170" s="48" t="n">
        <f aca="false">MIN(AU170,(GO169*(1+GO$5/Setup!$C$36)+IF($V170=22,N($F170),0)))</f>
        <v>0</v>
      </c>
      <c r="CT170" s="48" t="n">
        <f aca="false">MIN(AV170,(GP169*(1+GP$5/Setup!$C$36)+IF($V170=23,N($F170),0)))</f>
        <v>0</v>
      </c>
      <c r="CU170" s="48" t="n">
        <f aca="false">MIN(AW170,(GQ169*(1+GQ$5/Setup!$C$36)+IF($V170=24,N($F170),0)))</f>
        <v>0</v>
      </c>
      <c r="CV170" s="48" t="n">
        <f aca="false">MIN(AX170,(GR169*(1+GR$5/Setup!$C$36)+IF($V170=25,N($F170),0)))</f>
        <v>0</v>
      </c>
      <c r="CW170" s="48" t="n">
        <f aca="false">MIN(AY170,(GS169*(1+GS$5/Setup!$C$36)+IF($V170=26,N($F170),0)))</f>
        <v>0</v>
      </c>
      <c r="CX170" s="48" t="n">
        <f aca="false">MIN(AZ170,(GT169*(1+GT$5/Setup!$C$36)+IF($V170=27,N($F170),0)))</f>
        <v>0</v>
      </c>
      <c r="CY170" s="48" t="n">
        <f aca="false">MIN(BA170,(GU169*(1+GU$5/Setup!$C$36)+IF($V170=28,N($F170),0)))</f>
        <v>0</v>
      </c>
      <c r="CZ170" s="48" t="n">
        <f aca="false">MIN(BB170,(GV169*(1+GV$5/Setup!$C$36)+IF($V170=29,N($F170),0)))</f>
        <v>0</v>
      </c>
      <c r="DA170" s="48" t="n">
        <f aca="false">MIN(BC170,(GW169*(1+GW$5/Setup!$C$36)+IF($V170=30,N($F170),0)))</f>
        <v>0</v>
      </c>
      <c r="DB170" s="48" t="n">
        <f aca="false">MIN(BD170,(GX169*(1+GX$5/Setup!$C$36)+IF($V170=31,N($F170),0)))</f>
        <v>0</v>
      </c>
      <c r="DC170" s="48" t="n">
        <f aca="false">MIN(BE170,(GY169*(1+GY$5/Setup!$C$36)+IF($V170=32,N($F170),0)))</f>
        <v>0</v>
      </c>
      <c r="DD170" s="48" t="n">
        <f aca="false">MIN(BF170,(GZ169*(1+GZ$5/Setup!$C$36)+IF($V170=33,N($F170),0)))</f>
        <v>0</v>
      </c>
      <c r="DE170" s="48" t="n">
        <f aca="false">MIN(BG170,(HA169*(1+HA$5/Setup!$C$36)+IF($V170=34,N($F170),0)))</f>
        <v>0</v>
      </c>
      <c r="DF170" s="48" t="n">
        <f aca="false">MIN(BH170,(HB169*(1+HB$5/Setup!$C$36)+IF($V170=35,N($F170),0)))</f>
        <v>0</v>
      </c>
      <c r="DG170" s="48" t="n">
        <f aca="false">MIN(BI170,(HC169*(1+HC$5/Setup!$C$36)+IF($V170=36,N($F170),0)))</f>
        <v>0</v>
      </c>
      <c r="DH170" s="48" t="n">
        <f aca="false">MIN(BJ170,(HD169*(1+HD$5/Setup!$C$36)+IF($V170=37,N($F170),0)))</f>
        <v>0</v>
      </c>
      <c r="DI170" s="48" t="n">
        <f aca="false">MIN(BK170,(HE169*(1+HE$5/Setup!$C$36)+IF($V170=38,N($F170),0)))</f>
        <v>0</v>
      </c>
      <c r="DJ170" s="48" t="n">
        <f aca="false">MIN(BL170,(HF169*(1+HF$5/Setup!$C$36)+IF($V170=39,N($F170),0)))</f>
        <v>0</v>
      </c>
      <c r="DK170" s="48" t="n">
        <f aca="false">MIN(BM170,(HG169*(1+HG$5/Setup!$C$36)+IF($V170=40,N($F170),0)))</f>
        <v>0</v>
      </c>
      <c r="DL170" s="48" t="n">
        <f aca="false">MIN(BN170,(HH169*(1+HH$5/Setup!$C$36)+IF($V170=41,N($F170),0)))</f>
        <v>0</v>
      </c>
      <c r="DM170" s="48" t="n">
        <f aca="false">MIN(BO170,(HI169*(1+HI$5/Setup!$C$36)+IF($V170=42,N($F170),0)))</f>
        <v>0</v>
      </c>
      <c r="DN170" s="48" t="n">
        <f aca="false">MIN(BP170,(HJ169*(1+HJ$5/Setup!$C$36)+IF($V170=43,N($F170),0)))</f>
        <v>0</v>
      </c>
      <c r="DO170" s="48" t="n">
        <f aca="false">MIN(BQ170,(HK169*(1+HK$5/Setup!$C$36)+IF($V170=44,N($F170),0)))</f>
        <v>0</v>
      </c>
      <c r="DP170" s="48" t="n">
        <f aca="false">MIN(BR170,(HL169*(1+HL$5/Setup!$C$36)+IF($V170=45,N($F170),0)))</f>
        <v>0</v>
      </c>
      <c r="DQ170" s="48" t="n">
        <f aca="false">MIN(BS170,(HM169*(1+HM$5/Setup!$C$36)+IF($V170=46,N($F170),0)))</f>
        <v>0</v>
      </c>
      <c r="DR170" s="48" t="n">
        <f aca="false">MIN(BT170,(HN169*(1+HN$5/Setup!$C$36)+IF($V170=47,N($F170),0)))</f>
        <v>0</v>
      </c>
      <c r="DS170" s="48" t="n">
        <f aca="false">MIN(BU170,(HO169*(1+HO$5/Setup!$C$36)+IF($V170=48,N($F170),0)))</f>
        <v>0</v>
      </c>
      <c r="DT170" s="48" t="n">
        <f aca="false">MIN(BV170,(HP169*(1+HP$5/Setup!$C$36)+IF($V170=49,N($F170),0)))</f>
        <v>0</v>
      </c>
      <c r="DU170" s="48" t="n">
        <f aca="false">MIN(BW170,(HQ169*(1+HQ$5/Setup!$C$36)+IF($V170=50,N($F170),0)))</f>
        <v>0</v>
      </c>
      <c r="DV170" s="48" t="n">
        <f aca="false">MIN(MAX((FT169*(1+FT$5/Setup!$C$36)+IF($V170=1,N($F170),0))-BX170,0),MAX($P170-0,0))</f>
        <v>0</v>
      </c>
      <c r="DW170" s="48" t="n">
        <f aca="false">MIN(MAX((FU169*(1+FU$5/Setup!$C$36)+IF($V170=2,N($F170),0))-BY170,0),MAX($P170-SUM(DV170:DV170),0))</f>
        <v>0</v>
      </c>
      <c r="DX170" s="48" t="n">
        <f aca="false">MIN(MAX((FV169*(1+FV$5/Setup!$C$36)+IF($V170=3,N($F170),0))-BZ170,0),MAX($P170-SUM(DV170:DW170),0))</f>
        <v>0</v>
      </c>
      <c r="DY170" s="48" t="n">
        <f aca="false">MIN(MAX((FW169*(1+FW$5/Setup!$C$36)+IF($V170=4,N($F170),0))-CA170,0),MAX($P170-SUM(DV170:DX170),0))</f>
        <v>0</v>
      </c>
      <c r="DZ170" s="48" t="n">
        <f aca="false">MIN(MAX((FX169*(1+FX$5/Setup!$C$36)+IF($V170=5,N($F170),0))-CB170,0),MAX($P170-SUM(DV170:DY170),0))</f>
        <v>0</v>
      </c>
      <c r="EA170" s="48" t="n">
        <f aca="false">MIN(MAX((FY169*(1+FY$5/Setup!$C$36)+IF($V170=6,N($F170),0))-CC170,0),MAX($P170-SUM(DV170:DZ170),0))</f>
        <v>0</v>
      </c>
      <c r="EB170" s="48" t="n">
        <f aca="false">MIN(MAX((FZ169*(1+FZ$5/Setup!$C$36)+IF($V170=7,N($F170),0))-CD170,0),MAX($P170-SUM(DV170:EA170),0))</f>
        <v>0</v>
      </c>
      <c r="EC170" s="48" t="n">
        <f aca="false">MIN(MAX((GA169*(1+GA$5/Setup!$C$36)+IF($V170=8,N($F170),0))-CE170,0),MAX($P170-SUM(DV170:EB170),0))</f>
        <v>0</v>
      </c>
      <c r="ED170" s="48" t="n">
        <f aca="false">MIN(MAX((GB169*(1+GB$5/Setup!$C$36)+IF($V170=9,N($F170),0))-CF170,0),MAX($P170-SUM(DV170:EC170),0))</f>
        <v>0</v>
      </c>
      <c r="EE170" s="48" t="n">
        <f aca="false">MIN(MAX((GC169*(1+GC$5/Setup!$C$36)+IF($V170=10,N($F170),0))-CG170,0),MAX($P170-SUM(DV170:ED170),0))</f>
        <v>0</v>
      </c>
      <c r="EF170" s="48" t="n">
        <f aca="false">MIN(MAX((GD169*(1+GD$5/Setup!$C$36)+IF($V170=11,N($F170),0))-CH170,0),MAX($P170-SUM(DV170:EE170),0))</f>
        <v>0</v>
      </c>
      <c r="EG170" s="48" t="n">
        <f aca="false">MIN(MAX((GE169*(1+GE$5/Setup!$C$36)+IF($V170=12,N($F170),0))-CI170,0),MAX($P170-SUM(DV170:EF170),0))</f>
        <v>0</v>
      </c>
      <c r="EH170" s="48" t="n">
        <f aca="false">MIN(MAX((GF169*(1+GF$5/Setup!$C$36)+IF($V170=13,N($F170),0))-CJ170,0),MAX($P170-SUM(DV170:EG170),0))</f>
        <v>0</v>
      </c>
      <c r="EI170" s="48" t="n">
        <f aca="false">MIN(MAX((GG169*(1+GG$5/Setup!$C$36)+IF($V170=14,N($F170),0))-CK170,0),MAX($P170-SUM(DV170:EH170),0))</f>
        <v>0</v>
      </c>
      <c r="EJ170" s="48" t="n">
        <f aca="false">MIN(MAX((GH169*(1+GH$5/Setup!$C$36)+IF($V170=15,N($F170),0))-CL170,0),MAX($P170-SUM(DV170:EI170),0))</f>
        <v>0</v>
      </c>
      <c r="EK170" s="48" t="n">
        <f aca="false">MIN(MAX((GI169*(1+GI$5/Setup!$C$36)+IF($V170=16,N($F170),0))-CM170,0),MAX($P170-SUM(DV170:EJ170),0))</f>
        <v>0</v>
      </c>
      <c r="EL170" s="48" t="n">
        <f aca="false">MIN(MAX((GJ169*(1+GJ$5/Setup!$C$36)+IF($V170=17,N($F170),0))-CN170,0),MAX($P170-SUM(DV170:EK170),0))</f>
        <v>0</v>
      </c>
      <c r="EM170" s="48" t="n">
        <f aca="false">MIN(MAX((GK169*(1+GK$5/Setup!$C$36)+IF($V170=18,N($F170),0))-CO170,0),MAX($P170-SUM(DV170:EL170),0))</f>
        <v>0</v>
      </c>
      <c r="EN170" s="48" t="n">
        <f aca="false">MIN(MAX((GL169*(1+GL$5/Setup!$C$36)+IF($V170=19,N($F170),0))-CP170,0),MAX($P170-SUM(DV170:EM170),0))</f>
        <v>0</v>
      </c>
      <c r="EO170" s="48" t="n">
        <f aca="false">MIN(MAX((GM169*(1+GM$5/Setup!$C$36)+IF($V170=20,N($F170),0))-CQ170,0),MAX($P170-SUM(DV170:EN170),0))</f>
        <v>0</v>
      </c>
      <c r="EP170" s="48" t="n">
        <f aca="false">MIN(MAX((GN169*(1+GN$5/Setup!$C$36)+IF($V170=21,N($F170),0))-CR170,0),MAX($P170-SUM(DV170:EO170),0))</f>
        <v>0</v>
      </c>
      <c r="EQ170" s="48" t="n">
        <f aca="false">MIN(MAX((GO169*(1+GO$5/Setup!$C$36)+IF($V170=22,N($F170),0))-CS170,0),MAX($P170-SUM(DV170:EP170),0))</f>
        <v>0</v>
      </c>
      <c r="ER170" s="48" t="n">
        <f aca="false">MIN(MAX((GP169*(1+GP$5/Setup!$C$36)+IF($V170=23,N($F170),0))-CT170,0),MAX($P170-SUM(DV170:EQ170),0))</f>
        <v>0</v>
      </c>
      <c r="ES170" s="48" t="n">
        <f aca="false">MIN(MAX((GQ169*(1+GQ$5/Setup!$C$36)+IF($V170=24,N($F170),0))-CU170,0),MAX($P170-SUM(DV170:ER170),0))</f>
        <v>0</v>
      </c>
      <c r="ET170" s="48" t="n">
        <f aca="false">MIN(MAX((GR169*(1+GR$5/Setup!$C$36)+IF($V170=25,N($F170),0))-CV170,0),MAX($P170-SUM(DV170:ES170),0))</f>
        <v>0</v>
      </c>
      <c r="EU170" s="48" t="n">
        <f aca="false">MIN(MAX((GS169*(1+GS$5/Setup!$C$36)+IF($V170=26,N($F170),0))-CW170,0),MAX($P170-SUM(DV170:ET170),0))</f>
        <v>0</v>
      </c>
      <c r="EV170" s="48" t="n">
        <f aca="false">MIN(MAX((GT169*(1+GT$5/Setup!$C$36)+IF($V170=27,N($F170),0))-CX170,0),MAX($P170-SUM(DV170:EU170),0))</f>
        <v>0</v>
      </c>
      <c r="EW170" s="48" t="n">
        <f aca="false">MIN(MAX((GU169*(1+GU$5/Setup!$C$36)+IF($V170=28,N($F170),0))-CY170,0),MAX($P170-SUM(DV170:EV170),0))</f>
        <v>0</v>
      </c>
      <c r="EX170" s="48" t="n">
        <f aca="false">MIN(MAX((GV169*(1+GV$5/Setup!$C$36)+IF($V170=29,N($F170),0))-CZ170,0),MAX($P170-SUM(DV170:EW170),0))</f>
        <v>0</v>
      </c>
      <c r="EY170" s="48" t="n">
        <f aca="false">MIN(MAX((GW169*(1+GW$5/Setup!$C$36)+IF($V170=30,N($F170),0))-DA170,0),MAX($P170-SUM(DV170:EX170),0))</f>
        <v>0</v>
      </c>
      <c r="EZ170" s="48" t="n">
        <f aca="false">MIN(MAX((GX169*(1+GX$5/Setup!$C$36)+IF($V170=31,N($F170),0))-DB170,0),MAX($P170-SUM(DV170:EY170),0))</f>
        <v>0</v>
      </c>
      <c r="FA170" s="48" t="n">
        <f aca="false">MIN(MAX((GY169*(1+GY$5/Setup!$C$36)+IF($V170=32,N($F170),0))-DC170,0),MAX($P170-SUM(DV170:EZ170),0))</f>
        <v>0</v>
      </c>
      <c r="FB170" s="48" t="n">
        <f aca="false">MIN(MAX((GZ169*(1+GZ$5/Setup!$C$36)+IF($V170=33,N($F170),0))-DD170,0),MAX($P170-SUM(DV170:FA170),0))</f>
        <v>0</v>
      </c>
      <c r="FC170" s="48" t="n">
        <f aca="false">MIN(MAX((HA169*(1+HA$5/Setup!$C$36)+IF($V170=34,N($F170),0))-DE170,0),MAX($P170-SUM(DV170:FB170),0))</f>
        <v>0</v>
      </c>
      <c r="FD170" s="48" t="n">
        <f aca="false">MIN(MAX((HB169*(1+HB$5/Setup!$C$36)+IF($V170=35,N($F170),0))-DF170,0),MAX($P170-SUM(DV170:FC170),0))</f>
        <v>0</v>
      </c>
      <c r="FE170" s="48" t="n">
        <f aca="false">MIN(MAX((HC169*(1+HC$5/Setup!$C$36)+IF($V170=36,N($F170),0))-DG170,0),MAX($P170-SUM(DV170:FD170),0))</f>
        <v>0</v>
      </c>
      <c r="FF170" s="48" t="n">
        <f aca="false">MIN(MAX((HD169*(1+HD$5/Setup!$C$36)+IF($V170=37,N($F170),0))-DH170,0),MAX($P170-SUM(DV170:FE170),0))</f>
        <v>0</v>
      </c>
      <c r="FG170" s="48" t="n">
        <f aca="false">MIN(MAX((HE169*(1+HE$5/Setup!$C$36)+IF($V170=38,N($F170),0))-DI170,0),MAX($P170-SUM(DV170:FF170),0))</f>
        <v>0</v>
      </c>
      <c r="FH170" s="48" t="n">
        <f aca="false">MIN(MAX((HF169*(1+HF$5/Setup!$C$36)+IF($V170=39,N($F170),0))-DJ170,0),MAX($P170-SUM(DV170:FG170),0))</f>
        <v>0</v>
      </c>
      <c r="FI170" s="48" t="n">
        <f aca="false">MIN(MAX((HG169*(1+HG$5/Setup!$C$36)+IF($V170=40,N($F170),0))-DK170,0),MAX($P170-SUM(DV170:FH170),0))</f>
        <v>0</v>
      </c>
      <c r="FJ170" s="48" t="n">
        <f aca="false">MIN(MAX((HH169*(1+HH$5/Setup!$C$36)+IF($V170=41,N($F170),0))-DL170,0),MAX($P170-SUM(DV170:FI170),0))</f>
        <v>0</v>
      </c>
      <c r="FK170" s="48" t="n">
        <f aca="false">MIN(MAX((HI169*(1+HI$5/Setup!$C$36)+IF($V170=42,N($F170),0))-DM170,0),MAX($P170-SUM(DV170:FJ170),0))</f>
        <v>0</v>
      </c>
      <c r="FL170" s="48" t="n">
        <f aca="false">MIN(MAX((HJ169*(1+HJ$5/Setup!$C$36)+IF($V170=43,N($F170),0))-DN170,0),MAX($P170-SUM(DV170:FK170),0))</f>
        <v>0</v>
      </c>
      <c r="FM170" s="48" t="n">
        <f aca="false">MIN(MAX((HK169*(1+HK$5/Setup!$C$36)+IF($V170=44,N($F170),0))-DO170,0),MAX($P170-SUM(DV170:FL170),0))</f>
        <v>0</v>
      </c>
      <c r="FN170" s="48" t="n">
        <f aca="false">MIN(MAX((HL169*(1+HL$5/Setup!$C$36)+IF($V170=45,N($F170),0))-DP170,0),MAX($P170-SUM(DV170:FM170),0))</f>
        <v>0</v>
      </c>
      <c r="FO170" s="48" t="n">
        <f aca="false">MIN(MAX((HM169*(1+HM$5/Setup!$C$36)+IF($V170=46,N($F170),0))-DQ170,0),MAX($P170-SUM(DV170:FN170),0))</f>
        <v>0</v>
      </c>
      <c r="FP170" s="48" t="n">
        <f aca="false">MIN(MAX((HN169*(1+HN$5/Setup!$C$36)+IF($V170=47,N($F170),0))-DR170,0),MAX($P170-SUM(DV170:FO170),0))</f>
        <v>0</v>
      </c>
      <c r="FQ170" s="48" t="n">
        <f aca="false">MIN(MAX((HO169*(1+HO$5/Setup!$C$36)+IF($V170=48,N($F170),0))-DS170,0),MAX($P170-SUM(DV170:FP170),0))</f>
        <v>0</v>
      </c>
      <c r="FR170" s="48" t="n">
        <f aca="false">MIN(MAX((HP169*(1+HP$5/Setup!$C$36)+IF($V170=49,N($F170),0))-DT170,0),MAX($P170-SUM(DV170:FQ170),0))</f>
        <v>0</v>
      </c>
      <c r="FS170" s="48" t="n">
        <f aca="false">MIN(MAX((HQ169*(1+HQ$5/Setup!$C$36)+IF($V170=50,N($F170),0))-DU170,0),MAX($P170-SUM(DV170:FR170),0))</f>
        <v>0</v>
      </c>
      <c r="FT170" s="48" t="n">
        <f aca="false">IF((FT169*(1+FT$5/Setup!$C$36)+IF($V170=1,N($F170),0))-BX170-DV170&lt;0.005,0,(FT169*(1+FT$5/Setup!$C$36)+IF($V170=1,N($F170),0))-BX170-DV170)</f>
        <v>0</v>
      </c>
      <c r="FU170" s="48" t="n">
        <f aca="false">IF((FU169*(1+FU$5/Setup!$C$36)+IF($V170=2,N($F170),0))-BY170-DW170&lt;0.005,0,(FU169*(1+FU$5/Setup!$C$36)+IF($V170=2,N($F170),0))-BY170-DW170)</f>
        <v>0</v>
      </c>
      <c r="FV170" s="48" t="n">
        <f aca="false">IF((FV169*(1+FV$5/Setup!$C$36)+IF($V170=3,N($F170),0))-BZ170-DX170&lt;0.005,0,(FV169*(1+FV$5/Setup!$C$36)+IF($V170=3,N($F170),0))-BZ170-DX170)</f>
        <v>0</v>
      </c>
      <c r="FW170" s="48" t="n">
        <f aca="false">IF((FW169*(1+FW$5/Setup!$C$36)+IF($V170=4,N($F170),0))-CA170-DY170&lt;0.005,0,(FW169*(1+FW$5/Setup!$C$36)+IF($V170=4,N($F170),0))-CA170-DY170)</f>
        <v>0</v>
      </c>
      <c r="FX170" s="48" t="n">
        <f aca="false">IF((FX169*(1+FX$5/Setup!$C$36)+IF($V170=5,N($F170),0))-CB170-DZ170&lt;0.005,0,(FX169*(1+FX$5/Setup!$C$36)+IF($V170=5,N($F170),0))-CB170-DZ170)</f>
        <v>0</v>
      </c>
      <c r="FY170" s="48" t="n">
        <f aca="false">IF((FY169*(1+FY$5/Setup!$C$36)+IF($V170=6,N($F170),0))-CC170-EA170&lt;0.005,0,(FY169*(1+FY$5/Setup!$C$36)+IF($V170=6,N($F170),0))-CC170-EA170)</f>
        <v>0</v>
      </c>
      <c r="FZ170" s="48" t="n">
        <f aca="false">IF((FZ169*(1+FZ$5/Setup!$C$36)+IF($V170=7,N($F170),0))-CD170-EB170&lt;0.005,0,(FZ169*(1+FZ$5/Setup!$C$36)+IF($V170=7,N($F170),0))-CD170-EB170)</f>
        <v>0</v>
      </c>
      <c r="GA170" s="48" t="n">
        <f aca="false">IF((GA169*(1+GA$5/Setup!$C$36)+IF($V170=8,N($F170),0))-CE170-EC170&lt;0.005,0,(GA169*(1+GA$5/Setup!$C$36)+IF($V170=8,N($F170),0))-CE170-EC170)</f>
        <v>0</v>
      </c>
      <c r="GB170" s="48" t="n">
        <f aca="false">IF((GB169*(1+GB$5/Setup!$C$36)+IF($V170=9,N($F170),0))-CF170-ED170&lt;0.005,0,(GB169*(1+GB$5/Setup!$C$36)+IF($V170=9,N($F170),0))-CF170-ED170)</f>
        <v>0</v>
      </c>
      <c r="GC170" s="48" t="n">
        <f aca="false">IF((GC169*(1+GC$5/Setup!$C$36)+IF($V170=10,N($F170),0))-CG170-EE170&lt;0.005,0,(GC169*(1+GC$5/Setup!$C$36)+IF($V170=10,N($F170),0))-CG170-EE170)</f>
        <v>0</v>
      </c>
      <c r="GD170" s="48" t="n">
        <f aca="false">IF((GD169*(1+GD$5/Setup!$C$36)+IF($V170=11,N($F170),0))-CH170-EF170&lt;0.005,0,(GD169*(1+GD$5/Setup!$C$36)+IF($V170=11,N($F170),0))-CH170-EF170)</f>
        <v>0</v>
      </c>
      <c r="GE170" s="48" t="n">
        <f aca="false">IF((GE169*(1+GE$5/Setup!$C$36)+IF($V170=12,N($F170),0))-CI170-EG170&lt;0.005,0,(GE169*(1+GE$5/Setup!$C$36)+IF($V170=12,N($F170),0))-CI170-EG170)</f>
        <v>0</v>
      </c>
      <c r="GF170" s="48" t="n">
        <f aca="false">IF((GF169*(1+GF$5/Setup!$C$36)+IF($V170=13,N($F170),0))-CJ170-EH170&lt;0.005,0,(GF169*(1+GF$5/Setup!$C$36)+IF($V170=13,N($F170),0))-CJ170-EH170)</f>
        <v>0</v>
      </c>
      <c r="GG170" s="48" t="n">
        <f aca="false">IF((GG169*(1+GG$5/Setup!$C$36)+IF($V170=14,N($F170),0))-CK170-EI170&lt;0.005,0,(GG169*(1+GG$5/Setup!$C$36)+IF($V170=14,N($F170),0))-CK170-EI170)</f>
        <v>0</v>
      </c>
      <c r="GH170" s="48" t="n">
        <f aca="false">IF((GH169*(1+GH$5/Setup!$C$36)+IF($V170=15,N($F170),0))-CL170-EJ170&lt;0.005,0,(GH169*(1+GH$5/Setup!$C$36)+IF($V170=15,N($F170),0))-CL170-EJ170)</f>
        <v>0</v>
      </c>
      <c r="GI170" s="48" t="n">
        <f aca="false">IF((GI169*(1+GI$5/Setup!$C$36)+IF($V170=16,N($F170),0))-CM170-EK170&lt;0.005,0,(GI169*(1+GI$5/Setup!$C$36)+IF($V170=16,N($F170),0))-CM170-EK170)</f>
        <v>0</v>
      </c>
      <c r="GJ170" s="48" t="n">
        <f aca="false">IF((GJ169*(1+GJ$5/Setup!$C$36)+IF($V170=17,N($F170),0))-CN170-EL170&lt;0.005,0,(GJ169*(1+GJ$5/Setup!$C$36)+IF($V170=17,N($F170),0))-CN170-EL170)</f>
        <v>0</v>
      </c>
      <c r="GK170" s="48" t="n">
        <f aca="false">IF((GK169*(1+GK$5/Setup!$C$36)+IF($V170=18,N($F170),0))-CO170-EM170&lt;0.005,0,(GK169*(1+GK$5/Setup!$C$36)+IF($V170=18,N($F170),0))-CO170-EM170)</f>
        <v>0</v>
      </c>
      <c r="GL170" s="48" t="n">
        <f aca="false">IF((GL169*(1+GL$5/Setup!$C$36)+IF($V170=19,N($F170),0))-CP170-EN170&lt;0.005,0,(GL169*(1+GL$5/Setup!$C$36)+IF($V170=19,N($F170),0))-CP170-EN170)</f>
        <v>0</v>
      </c>
      <c r="GM170" s="48" t="n">
        <f aca="false">IF((GM169*(1+GM$5/Setup!$C$36)+IF($V170=20,N($F170),0))-CQ170-EO170&lt;0.005,0,(GM169*(1+GM$5/Setup!$C$36)+IF($V170=20,N($F170),0))-CQ170-EO170)</f>
        <v>0</v>
      </c>
      <c r="GN170" s="48" t="n">
        <f aca="false">IF((GN169*(1+GN$5/Setup!$C$36)+IF($V170=21,N($F170),0))-CR170-EP170&lt;0.005,0,(GN169*(1+GN$5/Setup!$C$36)+IF($V170=21,N($F170),0))-CR170-EP170)</f>
        <v>0</v>
      </c>
      <c r="GO170" s="48" t="n">
        <f aca="false">IF((GO169*(1+GO$5/Setup!$C$36)+IF($V170=22,N($F170),0))-CS170-EQ170&lt;0.005,0,(GO169*(1+GO$5/Setup!$C$36)+IF($V170=22,N($F170),0))-CS170-EQ170)</f>
        <v>0</v>
      </c>
      <c r="GP170" s="48" t="n">
        <f aca="false">IF((GP169*(1+GP$5/Setup!$C$36)+IF($V170=23,N($F170),0))-CT170-ER170&lt;0.005,0,(GP169*(1+GP$5/Setup!$C$36)+IF($V170=23,N($F170),0))-CT170-ER170)</f>
        <v>0</v>
      </c>
      <c r="GQ170" s="48" t="n">
        <f aca="false">IF((GQ169*(1+GQ$5/Setup!$C$36)+IF($V170=24,N($F170),0))-CU170-ES170&lt;0.005,0,(GQ169*(1+GQ$5/Setup!$C$36)+IF($V170=24,N($F170),0))-CU170-ES170)</f>
        <v>0</v>
      </c>
      <c r="GR170" s="48" t="n">
        <f aca="false">IF((GR169*(1+GR$5/Setup!$C$36)+IF($V170=25,N($F170),0))-CV170-ET170&lt;0.005,0,(GR169*(1+GR$5/Setup!$C$36)+IF($V170=25,N($F170),0))-CV170-ET170)</f>
        <v>0</v>
      </c>
      <c r="GS170" s="48" t="n">
        <f aca="false">IF((GS169*(1+GS$5/Setup!$C$36)+IF($V170=26,N($F170),0))-CW170-EU170&lt;0.005,0,(GS169*(1+GS$5/Setup!$C$36)+IF($V170=26,N($F170),0))-CW170-EU170)</f>
        <v>0</v>
      </c>
      <c r="GT170" s="48" t="n">
        <f aca="false">IF((GT169*(1+GT$5/Setup!$C$36)+IF($V170=27,N($F170),0))-CX170-EV170&lt;0.005,0,(GT169*(1+GT$5/Setup!$C$36)+IF($V170=27,N($F170),0))-CX170-EV170)</f>
        <v>0</v>
      </c>
      <c r="GU170" s="48" t="n">
        <f aca="false">IF((GU169*(1+GU$5/Setup!$C$36)+IF($V170=28,N($F170),0))-CY170-EW170&lt;0.005,0,(GU169*(1+GU$5/Setup!$C$36)+IF($V170=28,N($F170),0))-CY170-EW170)</f>
        <v>0</v>
      </c>
      <c r="GV170" s="48" t="n">
        <f aca="false">IF((GV169*(1+GV$5/Setup!$C$36)+IF($V170=29,N($F170),0))-CZ170-EX170&lt;0.005,0,(GV169*(1+GV$5/Setup!$C$36)+IF($V170=29,N($F170),0))-CZ170-EX170)</f>
        <v>0</v>
      </c>
      <c r="GW170" s="48" t="n">
        <f aca="false">IF((GW169*(1+GW$5/Setup!$C$36)+IF($V170=30,N($F170),0))-DA170-EY170&lt;0.005,0,(GW169*(1+GW$5/Setup!$C$36)+IF($V170=30,N($F170),0))-DA170-EY170)</f>
        <v>0</v>
      </c>
      <c r="GX170" s="48" t="n">
        <f aca="false">IF((GX169*(1+GX$5/Setup!$C$36)+IF($V170=31,N($F170),0))-DB170-EZ170&lt;0.005,0,(GX169*(1+GX$5/Setup!$C$36)+IF($V170=31,N($F170),0))-DB170-EZ170)</f>
        <v>0</v>
      </c>
      <c r="GY170" s="48" t="n">
        <f aca="false">IF((GY169*(1+GY$5/Setup!$C$36)+IF($V170=32,N($F170),0))-DC170-FA170&lt;0.005,0,(GY169*(1+GY$5/Setup!$C$36)+IF($V170=32,N($F170),0))-DC170-FA170)</f>
        <v>0</v>
      </c>
      <c r="GZ170" s="48" t="n">
        <f aca="false">IF((GZ169*(1+GZ$5/Setup!$C$36)+IF($V170=33,N($F170),0))-DD170-FB170&lt;0.005,0,(GZ169*(1+GZ$5/Setup!$C$36)+IF($V170=33,N($F170),0))-DD170-FB170)</f>
        <v>0</v>
      </c>
      <c r="HA170" s="48" t="n">
        <f aca="false">IF((HA169*(1+HA$5/Setup!$C$36)+IF($V170=34,N($F170),0))-DE170-FC170&lt;0.005,0,(HA169*(1+HA$5/Setup!$C$36)+IF($V170=34,N($F170),0))-DE170-FC170)</f>
        <v>0</v>
      </c>
      <c r="HB170" s="48" t="n">
        <f aca="false">IF((HB169*(1+HB$5/Setup!$C$36)+IF($V170=35,N($F170),0))-DF170-FD170&lt;0.005,0,(HB169*(1+HB$5/Setup!$C$36)+IF($V170=35,N($F170),0))-DF170-FD170)</f>
        <v>0</v>
      </c>
      <c r="HC170" s="48" t="n">
        <f aca="false">IF((HC169*(1+HC$5/Setup!$C$36)+IF($V170=36,N($F170),0))-DG170-FE170&lt;0.005,0,(HC169*(1+HC$5/Setup!$C$36)+IF($V170=36,N($F170),0))-DG170-FE170)</f>
        <v>0</v>
      </c>
      <c r="HD170" s="48" t="n">
        <f aca="false">IF((HD169*(1+HD$5/Setup!$C$36)+IF($V170=37,N($F170),0))-DH170-FF170&lt;0.005,0,(HD169*(1+HD$5/Setup!$C$36)+IF($V170=37,N($F170),0))-DH170-FF170)</f>
        <v>0</v>
      </c>
      <c r="HE170" s="48" t="n">
        <f aca="false">IF((HE169*(1+HE$5/Setup!$C$36)+IF($V170=38,N($F170),0))-DI170-FG170&lt;0.005,0,(HE169*(1+HE$5/Setup!$C$36)+IF($V170=38,N($F170),0))-DI170-FG170)</f>
        <v>0</v>
      </c>
      <c r="HF170" s="48" t="n">
        <f aca="false">IF((HF169*(1+HF$5/Setup!$C$36)+IF($V170=39,N($F170),0))-DJ170-FH170&lt;0.005,0,(HF169*(1+HF$5/Setup!$C$36)+IF($V170=39,N($F170),0))-DJ170-FH170)</f>
        <v>0</v>
      </c>
      <c r="HG170" s="48" t="n">
        <f aca="false">IF((HG169*(1+HG$5/Setup!$C$36)+IF($V170=40,N($F170),0))-DK170-FI170&lt;0.005,0,(HG169*(1+HG$5/Setup!$C$36)+IF($V170=40,N($F170),0))-DK170-FI170)</f>
        <v>0</v>
      </c>
      <c r="HH170" s="48" t="n">
        <f aca="false">IF((HH169*(1+HH$5/Setup!$C$36)+IF($V170=41,N($F170),0))-DL170-FJ170&lt;0.005,0,(HH169*(1+HH$5/Setup!$C$36)+IF($V170=41,N($F170),0))-DL170-FJ170)</f>
        <v>0</v>
      </c>
      <c r="HI170" s="48" t="n">
        <f aca="false">IF((HI169*(1+HI$5/Setup!$C$36)+IF($V170=42,N($F170),0))-DM170-FK170&lt;0.005,0,(HI169*(1+HI$5/Setup!$C$36)+IF($V170=42,N($F170),0))-DM170-FK170)</f>
        <v>0</v>
      </c>
      <c r="HJ170" s="48" t="n">
        <f aca="false">IF((HJ169*(1+HJ$5/Setup!$C$36)+IF($V170=43,N($F170),0))-DN170-FL170&lt;0.005,0,(HJ169*(1+HJ$5/Setup!$C$36)+IF($V170=43,N($F170),0))-DN170-FL170)</f>
        <v>0</v>
      </c>
      <c r="HK170" s="48" t="n">
        <f aca="false">IF((HK169*(1+HK$5/Setup!$C$36)+IF($V170=44,N($F170),0))-DO170-FM170&lt;0.005,0,(HK169*(1+HK$5/Setup!$C$36)+IF($V170=44,N($F170),0))-DO170-FM170)</f>
        <v>0</v>
      </c>
      <c r="HL170" s="48" t="n">
        <f aca="false">IF((HL169*(1+HL$5/Setup!$C$36)+IF($V170=45,N($F170),0))-DP170-FN170&lt;0.005,0,(HL169*(1+HL$5/Setup!$C$36)+IF($V170=45,N($F170),0))-DP170-FN170)</f>
        <v>0</v>
      </c>
      <c r="HM170" s="48" t="n">
        <f aca="false">IF((HM169*(1+HM$5/Setup!$C$36)+IF($V170=46,N($F170),0))-DQ170-FO170&lt;0.005,0,(HM169*(1+HM$5/Setup!$C$36)+IF($V170=46,N($F170),0))-DQ170-FO170)</f>
        <v>0</v>
      </c>
      <c r="HN170" s="48" t="n">
        <f aca="false">IF((HN169*(1+HN$5/Setup!$C$36)+IF($V170=47,N($F170),0))-DR170-FP170&lt;0.005,0,(HN169*(1+HN$5/Setup!$C$36)+IF($V170=47,N($F170),0))-DR170-FP170)</f>
        <v>0</v>
      </c>
      <c r="HO170" s="48" t="n">
        <f aca="false">IF((HO169*(1+HO$5/Setup!$C$36)+IF($V170=48,N($F170),0))-DS170-FQ170&lt;0.005,0,(HO169*(1+HO$5/Setup!$C$36)+IF($V170=48,N($F170),0))-DS170-FQ170)</f>
        <v>0</v>
      </c>
      <c r="HP170" s="48" t="n">
        <f aca="false">IF((HP169*(1+HP$5/Setup!$C$36)+IF($V170=49,N($F170),0))-DT170-FR170&lt;0.005,0,(HP169*(1+HP$5/Setup!$C$36)+IF($V170=49,N($F170),0))-DT170-FR170)</f>
        <v>0</v>
      </c>
      <c r="HQ170" s="48" t="n">
        <f aca="false">IF((HQ169*(1+HQ$5/Setup!$C$36)+IF($V170=50,N($F170),0))-DU170-FS170&lt;0.005,0,(HQ169*(1+HQ$5/Setup!$C$36)+IF($V170=50,N($F170),0))-DU170-FS170)</f>
        <v>0</v>
      </c>
    </row>
    <row r="171" customFormat="false" ht="15" hidden="false" customHeight="false" outlineLevel="0" collapsed="false">
      <c r="A171" s="44" t="n">
        <v>163</v>
      </c>
      <c r="B171" s="45" t="n">
        <f aca="false">IF(Setup!$C$7="Every month",EDATE(Setup!$C$8,($A171-1)),IF(Setup!$C$7="Twice a month",DATE(YEAR(Setup!$C$8),MONTH(Setup!$C$8)+INT((($A171-1)+Setup!$C$41)/2),MIN(IF(MOD(($A171-1)+Setup!$C$41,2)=0,Setup!$C$39,Setup!$C$40),DAY(EOMONTH(DATE(YEAR(Setup!$C$8),MONTH(Setup!$C$8)+INT((($A171-1)+Setup!$C$41)/2),1),0)))),Setup!$C$8+($A171-1)*IF(Setup!$C$7="Every week",7,14)))</f>
        <v>48593</v>
      </c>
      <c r="C171" s="45" t="n">
        <f aca="false">IF(Setup!$C$7="Every month",EDATE(Setup!$C$8,$A171),IF(Setup!$C$7="Twice a month",DATE(YEAR(Setup!$C$8),MONTH(Setup!$C$8)+INT(($A171+Setup!$C$41)/2),MIN(IF(MOD($A171+Setup!$C$41,2)=0,Setup!$C$39,Setup!$C$40),DAY(EOMONTH(DATE(YEAR(Setup!$C$8),MONTH(Setup!$C$8)+INT(($A171+Setup!$C$41)/2),1),0)))),Setup!$C$8+$A171*IF(Setup!$C$7="Every week",7,14)))</f>
        <v>48607</v>
      </c>
      <c r="D171" s="46"/>
      <c r="E171" s="47"/>
      <c r="F171" s="47"/>
      <c r="G171" s="47"/>
      <c r="H171" s="47"/>
      <c r="I171" s="48" t="n">
        <f aca="false">N(Setup!$C$11)+N(E171)</f>
        <v>100</v>
      </c>
      <c r="J171" s="48" t="n">
        <f aca="false">MIN(Setup!$C$37,MAX(I171,0))</f>
        <v>9.23076923076923</v>
      </c>
      <c r="K171" s="48" t="n">
        <f aca="false">MIN(MAX(N(Setup!$C$14)-L170,0),MAX(I171-J171,0))</f>
        <v>0</v>
      </c>
      <c r="L171" s="48" t="n">
        <f aca="false">L170+K171-N(G171)</f>
        <v>500</v>
      </c>
      <c r="M171" s="48" t="n">
        <f aca="false">M170+J171-N(H171)</f>
        <v>1504.61538461539</v>
      </c>
      <c r="N171" s="48" t="n">
        <f aca="false">SUM(BX171:DU171)</f>
        <v>0</v>
      </c>
      <c r="O171" s="48" t="n">
        <f aca="false">SUM(Z171:BW171)-N171</f>
        <v>40</v>
      </c>
      <c r="P171" s="48" t="n">
        <f aca="false">MAX(I171-J171-K171,0)+O171</f>
        <v>130.769230769231</v>
      </c>
      <c r="Q171" s="48" t="n">
        <f aca="false">SUM(DV171:FS171)</f>
        <v>0</v>
      </c>
      <c r="R171" s="49" t="n">
        <f aca="false">N171+J171+K171+Q171</f>
        <v>9.23076923076923</v>
      </c>
      <c r="S171" s="48" t="n">
        <f aca="false">T171-T170-N(F171)+N171+Q171</f>
        <v>0</v>
      </c>
      <c r="T171" s="49" t="n">
        <f aca="false">SUM(FT171:HQ171)</f>
        <v>0</v>
      </c>
      <c r="U171" s="44" t="str">
        <f aca="false">IF(T170&lt;0.005,"",INDEX(Helpers!$C$2:$C$51,IF(_xlfn.MINIFS($DV$6:$FS$6,DV171:FS171,"&gt;0.005")=0,V171,_xlfn.MINIFS($DV$6:$FS$6,DV171:FS171,"&gt;0.005"))))</f>
        <v/>
      </c>
      <c r="V171" s="44" t="n">
        <f aca="false">IF(_xlfn.MINIFS($FT$6:$HQ$6,FT170:HQ170,"&gt;0.005")=0,1,_xlfn.MINIFS($FT$6:$HQ$6,FT170:HQ170,"&gt;0.005"))</f>
        <v>1</v>
      </c>
      <c r="W171" s="44" t="n">
        <f aca="false">IF(AND(D171&lt;&gt;"Paid",T170&gt;0.005),1,0)</f>
        <v>0</v>
      </c>
      <c r="X171" s="48" t="n">
        <f aca="false">SUMPRODUCT(((Helpers!$G$2:$G$51*(1+(Helpers!$D$2:$D$51+0.000000001)/12)^(($B171-Setup!$C$8)/(365.25/12))-Helpers!$E$2:$E$51*((1+(Helpers!$D$2:$D$51+0.000000001)/12)^(($B171-Setup!$C$8)/(365.25/12))-1)/((Helpers!$D$2:$D$51+0.000000001)/12))&gt;0)*(Helpers!$G$2:$G$51*(1+(Helpers!$D$2:$D$51+0.000000001)/12)^(($B171-Setup!$C$8)/(365.25/12))-Helpers!$E$2:$E$51*((1+(Helpers!$D$2:$D$51+0.000000001)/12)^(($B171-Setup!$C$8)/(365.25/12))-1)/((Helpers!$D$2:$D$51+0.000000001)/12)))</f>
        <v>0</v>
      </c>
      <c r="Y171" s="48"/>
      <c r="Z171" s="48" t="n">
        <f aca="false">IF(OR(N(Z$5)=0,Z$6=""),0,Z$5*((DATE(YEAR($B171),MONTH($B171),MIN(Z$6,DAY(EOMONTH($B171,0))))&gt;=$B171)*(DATE(YEAR($B171),MONTH($B171),MIN(Z$6,DAY(EOMONTH($B171,0))))&lt;$C171)+(DATE(YEAR($B171),MONTH($B171)+1,MIN(Z$6,DAY(EOMONTH($B171,1))))&gt;=$B171)*(DATE(YEAR($B171),MONTH($B171)+1,MIN(Z$6,DAY(EOMONTH($B171,1))))&lt;$C171)))</f>
        <v>0</v>
      </c>
      <c r="AA171" s="48" t="n">
        <f aca="false">IF(OR(N(AA$5)=0,AA$6=""),0,AA$5*((DATE(YEAR($B171),MONTH($B171),MIN(AA$6,DAY(EOMONTH($B171,0))))&gt;=$B171)*(DATE(YEAR($B171),MONTH($B171),MIN(AA$6,DAY(EOMONTH($B171,0))))&lt;$C171)+(DATE(YEAR($B171),MONTH($B171)+1,MIN(AA$6,DAY(EOMONTH($B171,1))))&gt;=$B171)*(DATE(YEAR($B171),MONTH($B171)+1,MIN(AA$6,DAY(EOMONTH($B171,1))))&lt;$C171)))</f>
        <v>40</v>
      </c>
      <c r="AB171" s="48" t="n">
        <f aca="false">IF(OR(N(AB$5)=0,AB$6=""),0,AB$5*((DATE(YEAR($B171),MONTH($B171),MIN(AB$6,DAY(EOMONTH($B171,0))))&gt;=$B171)*(DATE(YEAR($B171),MONTH($B171),MIN(AB$6,DAY(EOMONTH($B171,0))))&lt;$C171)+(DATE(YEAR($B171),MONTH($B171)+1,MIN(AB$6,DAY(EOMONTH($B171,1))))&gt;=$B171)*(DATE(YEAR($B171),MONTH($B171)+1,MIN(AB$6,DAY(EOMONTH($B171,1))))&lt;$C171)))</f>
        <v>0</v>
      </c>
      <c r="AC171" s="48" t="n">
        <f aca="false">IF(OR(N(AC$5)=0,AC$6=""),0,AC$5*((DATE(YEAR($B171),MONTH($B171),MIN(AC$6,DAY(EOMONTH($B171,0))))&gt;=$B171)*(DATE(YEAR($B171),MONTH($B171),MIN(AC$6,DAY(EOMONTH($B171,0))))&lt;$C171)+(DATE(YEAR($B171),MONTH($B171)+1,MIN(AC$6,DAY(EOMONTH($B171,1))))&gt;=$B171)*(DATE(YEAR($B171),MONTH($B171)+1,MIN(AC$6,DAY(EOMONTH($B171,1))))&lt;$C171)))</f>
        <v>0</v>
      </c>
      <c r="AD171" s="48" t="n">
        <f aca="false">IF(OR(N(AD$5)=0,AD$6=""),0,AD$5*((DATE(YEAR($B171),MONTH($B171),MIN(AD$6,DAY(EOMONTH($B171,0))))&gt;=$B171)*(DATE(YEAR($B171),MONTH($B171),MIN(AD$6,DAY(EOMONTH($B171,0))))&lt;$C171)+(DATE(YEAR($B171),MONTH($B171)+1,MIN(AD$6,DAY(EOMONTH($B171,1))))&gt;=$B171)*(DATE(YEAR($B171),MONTH($B171)+1,MIN(AD$6,DAY(EOMONTH($B171,1))))&lt;$C171)))</f>
        <v>0</v>
      </c>
      <c r="AE171" s="48" t="n">
        <f aca="false">IF(OR(N(AE$5)=0,AE$6=""),0,AE$5*((DATE(YEAR($B171),MONTH($B171),MIN(AE$6,DAY(EOMONTH($B171,0))))&gt;=$B171)*(DATE(YEAR($B171),MONTH($B171),MIN(AE$6,DAY(EOMONTH($B171,0))))&lt;$C171)+(DATE(YEAR($B171),MONTH($B171)+1,MIN(AE$6,DAY(EOMONTH($B171,1))))&gt;=$B171)*(DATE(YEAR($B171),MONTH($B171)+1,MIN(AE$6,DAY(EOMONTH($B171,1))))&lt;$C171)))</f>
        <v>0</v>
      </c>
      <c r="AF171" s="48" t="n">
        <f aca="false">IF(OR(N(AF$5)=0,AF$6=""),0,AF$5*((DATE(YEAR($B171),MONTH($B171),MIN(AF$6,DAY(EOMONTH($B171,0))))&gt;=$B171)*(DATE(YEAR($B171),MONTH($B171),MIN(AF$6,DAY(EOMONTH($B171,0))))&lt;$C171)+(DATE(YEAR($B171),MONTH($B171)+1,MIN(AF$6,DAY(EOMONTH($B171,1))))&gt;=$B171)*(DATE(YEAR($B171),MONTH($B171)+1,MIN(AF$6,DAY(EOMONTH($B171,1))))&lt;$C171)))</f>
        <v>0</v>
      </c>
      <c r="AG171" s="48" t="n">
        <f aca="false">IF(OR(N(AG$5)=0,AG$6=""),0,AG$5*((DATE(YEAR($B171),MONTH($B171),MIN(AG$6,DAY(EOMONTH($B171,0))))&gt;=$B171)*(DATE(YEAR($B171),MONTH($B171),MIN(AG$6,DAY(EOMONTH($B171,0))))&lt;$C171)+(DATE(YEAR($B171),MONTH($B171)+1,MIN(AG$6,DAY(EOMONTH($B171,1))))&gt;=$B171)*(DATE(YEAR($B171),MONTH($B171)+1,MIN(AG$6,DAY(EOMONTH($B171,1))))&lt;$C171)))</f>
        <v>0</v>
      </c>
      <c r="AH171" s="48" t="n">
        <f aca="false">IF(OR(N(AH$5)=0,AH$6=""),0,AH$5*((DATE(YEAR($B171),MONTH($B171),MIN(AH$6,DAY(EOMONTH($B171,0))))&gt;=$B171)*(DATE(YEAR($B171),MONTH($B171),MIN(AH$6,DAY(EOMONTH($B171,0))))&lt;$C171)+(DATE(YEAR($B171),MONTH($B171)+1,MIN(AH$6,DAY(EOMONTH($B171,1))))&gt;=$B171)*(DATE(YEAR($B171),MONTH($B171)+1,MIN(AH$6,DAY(EOMONTH($B171,1))))&lt;$C171)))</f>
        <v>0</v>
      </c>
      <c r="AI171" s="48" t="n">
        <f aca="false">IF(OR(N(AI$5)=0,AI$6=""),0,AI$5*((DATE(YEAR($B171),MONTH($B171),MIN(AI$6,DAY(EOMONTH($B171,0))))&gt;=$B171)*(DATE(YEAR($B171),MONTH($B171),MIN(AI$6,DAY(EOMONTH($B171,0))))&lt;$C171)+(DATE(YEAR($B171),MONTH($B171)+1,MIN(AI$6,DAY(EOMONTH($B171,1))))&gt;=$B171)*(DATE(YEAR($B171),MONTH($B171)+1,MIN(AI$6,DAY(EOMONTH($B171,1))))&lt;$C171)))</f>
        <v>0</v>
      </c>
      <c r="AJ171" s="48" t="n">
        <f aca="false">IF(OR(N(AJ$5)=0,AJ$6=""),0,AJ$5*((DATE(YEAR($B171),MONTH($B171),MIN(AJ$6,DAY(EOMONTH($B171,0))))&gt;=$B171)*(DATE(YEAR($B171),MONTH($B171),MIN(AJ$6,DAY(EOMONTH($B171,0))))&lt;$C171)+(DATE(YEAR($B171),MONTH($B171)+1,MIN(AJ$6,DAY(EOMONTH($B171,1))))&gt;=$B171)*(DATE(YEAR($B171),MONTH($B171)+1,MIN(AJ$6,DAY(EOMONTH($B171,1))))&lt;$C171)))</f>
        <v>0</v>
      </c>
      <c r="AK171" s="48" t="n">
        <f aca="false">IF(OR(N(AK$5)=0,AK$6=""),0,AK$5*((DATE(YEAR($B171),MONTH($B171),MIN(AK$6,DAY(EOMONTH($B171,0))))&gt;=$B171)*(DATE(YEAR($B171),MONTH($B171),MIN(AK$6,DAY(EOMONTH($B171,0))))&lt;$C171)+(DATE(YEAR($B171),MONTH($B171)+1,MIN(AK$6,DAY(EOMONTH($B171,1))))&gt;=$B171)*(DATE(YEAR($B171),MONTH($B171)+1,MIN(AK$6,DAY(EOMONTH($B171,1))))&lt;$C171)))</f>
        <v>0</v>
      </c>
      <c r="AL171" s="48" t="n">
        <f aca="false">IF(OR(N(AL$5)=0,AL$6=""),0,AL$5*((DATE(YEAR($B171),MONTH($B171),MIN(AL$6,DAY(EOMONTH($B171,0))))&gt;=$B171)*(DATE(YEAR($B171),MONTH($B171),MIN(AL$6,DAY(EOMONTH($B171,0))))&lt;$C171)+(DATE(YEAR($B171),MONTH($B171)+1,MIN(AL$6,DAY(EOMONTH($B171,1))))&gt;=$B171)*(DATE(YEAR($B171),MONTH($B171)+1,MIN(AL$6,DAY(EOMONTH($B171,1))))&lt;$C171)))</f>
        <v>0</v>
      </c>
      <c r="AM171" s="48" t="n">
        <f aca="false">IF(OR(N(AM$5)=0,AM$6=""),0,AM$5*((DATE(YEAR($B171),MONTH($B171),MIN(AM$6,DAY(EOMONTH($B171,0))))&gt;=$B171)*(DATE(YEAR($B171),MONTH($B171),MIN(AM$6,DAY(EOMONTH($B171,0))))&lt;$C171)+(DATE(YEAR($B171),MONTH($B171)+1,MIN(AM$6,DAY(EOMONTH($B171,1))))&gt;=$B171)*(DATE(YEAR($B171),MONTH($B171)+1,MIN(AM$6,DAY(EOMONTH($B171,1))))&lt;$C171)))</f>
        <v>0</v>
      </c>
      <c r="AN171" s="48" t="n">
        <f aca="false">IF(OR(N(AN$5)=0,AN$6=""),0,AN$5*((DATE(YEAR($B171),MONTH($B171),MIN(AN$6,DAY(EOMONTH($B171,0))))&gt;=$B171)*(DATE(YEAR($B171),MONTH($B171),MIN(AN$6,DAY(EOMONTH($B171,0))))&lt;$C171)+(DATE(YEAR($B171),MONTH($B171)+1,MIN(AN$6,DAY(EOMONTH($B171,1))))&gt;=$B171)*(DATE(YEAR($B171),MONTH($B171)+1,MIN(AN$6,DAY(EOMONTH($B171,1))))&lt;$C171)))</f>
        <v>0</v>
      </c>
      <c r="AO171" s="48" t="n">
        <f aca="false">IF(OR(N(AO$5)=0,AO$6=""),0,AO$5*((DATE(YEAR($B171),MONTH($B171),MIN(AO$6,DAY(EOMONTH($B171,0))))&gt;=$B171)*(DATE(YEAR($B171),MONTH($B171),MIN(AO$6,DAY(EOMONTH($B171,0))))&lt;$C171)+(DATE(YEAR($B171),MONTH($B171)+1,MIN(AO$6,DAY(EOMONTH($B171,1))))&gt;=$B171)*(DATE(YEAR($B171),MONTH($B171)+1,MIN(AO$6,DAY(EOMONTH($B171,1))))&lt;$C171)))</f>
        <v>0</v>
      </c>
      <c r="AP171" s="48" t="n">
        <f aca="false">IF(OR(N(AP$5)=0,AP$6=""),0,AP$5*((DATE(YEAR($B171),MONTH($B171),MIN(AP$6,DAY(EOMONTH($B171,0))))&gt;=$B171)*(DATE(YEAR($B171),MONTH($B171),MIN(AP$6,DAY(EOMONTH($B171,0))))&lt;$C171)+(DATE(YEAR($B171),MONTH($B171)+1,MIN(AP$6,DAY(EOMONTH($B171,1))))&gt;=$B171)*(DATE(YEAR($B171),MONTH($B171)+1,MIN(AP$6,DAY(EOMONTH($B171,1))))&lt;$C171)))</f>
        <v>0</v>
      </c>
      <c r="AQ171" s="48" t="n">
        <f aca="false">IF(OR(N(AQ$5)=0,AQ$6=""),0,AQ$5*((DATE(YEAR($B171),MONTH($B171),MIN(AQ$6,DAY(EOMONTH($B171,0))))&gt;=$B171)*(DATE(YEAR($B171),MONTH($B171),MIN(AQ$6,DAY(EOMONTH($B171,0))))&lt;$C171)+(DATE(YEAR($B171),MONTH($B171)+1,MIN(AQ$6,DAY(EOMONTH($B171,1))))&gt;=$B171)*(DATE(YEAR($B171),MONTH($B171)+1,MIN(AQ$6,DAY(EOMONTH($B171,1))))&lt;$C171)))</f>
        <v>0</v>
      </c>
      <c r="AR171" s="48" t="n">
        <f aca="false">IF(OR(N(AR$5)=0,AR$6=""),0,AR$5*((DATE(YEAR($B171),MONTH($B171),MIN(AR$6,DAY(EOMONTH($B171,0))))&gt;=$B171)*(DATE(YEAR($B171),MONTH($B171),MIN(AR$6,DAY(EOMONTH($B171,0))))&lt;$C171)+(DATE(YEAR($B171),MONTH($B171)+1,MIN(AR$6,DAY(EOMONTH($B171,1))))&gt;=$B171)*(DATE(YEAR($B171),MONTH($B171)+1,MIN(AR$6,DAY(EOMONTH($B171,1))))&lt;$C171)))</f>
        <v>0</v>
      </c>
      <c r="AS171" s="48" t="n">
        <f aca="false">IF(OR(N(AS$5)=0,AS$6=""),0,AS$5*((DATE(YEAR($B171),MONTH($B171),MIN(AS$6,DAY(EOMONTH($B171,0))))&gt;=$B171)*(DATE(YEAR($B171),MONTH($B171),MIN(AS$6,DAY(EOMONTH($B171,0))))&lt;$C171)+(DATE(YEAR($B171),MONTH($B171)+1,MIN(AS$6,DAY(EOMONTH($B171,1))))&gt;=$B171)*(DATE(YEAR($B171),MONTH($B171)+1,MIN(AS$6,DAY(EOMONTH($B171,1))))&lt;$C171)))</f>
        <v>0</v>
      </c>
      <c r="AT171" s="48" t="n">
        <f aca="false">IF(OR(N(AT$5)=0,AT$6=""),0,AT$5*((DATE(YEAR($B171),MONTH($B171),MIN(AT$6,DAY(EOMONTH($B171,0))))&gt;=$B171)*(DATE(YEAR($B171),MONTH($B171),MIN(AT$6,DAY(EOMONTH($B171,0))))&lt;$C171)+(DATE(YEAR($B171),MONTH($B171)+1,MIN(AT$6,DAY(EOMONTH($B171,1))))&gt;=$B171)*(DATE(YEAR($B171),MONTH($B171)+1,MIN(AT$6,DAY(EOMONTH($B171,1))))&lt;$C171)))</f>
        <v>0</v>
      </c>
      <c r="AU171" s="48" t="n">
        <f aca="false">IF(OR(N(AU$5)=0,AU$6=""),0,AU$5*((DATE(YEAR($B171),MONTH($B171),MIN(AU$6,DAY(EOMONTH($B171,0))))&gt;=$B171)*(DATE(YEAR($B171),MONTH($B171),MIN(AU$6,DAY(EOMONTH($B171,0))))&lt;$C171)+(DATE(YEAR($B171),MONTH($B171)+1,MIN(AU$6,DAY(EOMONTH($B171,1))))&gt;=$B171)*(DATE(YEAR($B171),MONTH($B171)+1,MIN(AU$6,DAY(EOMONTH($B171,1))))&lt;$C171)))</f>
        <v>0</v>
      </c>
      <c r="AV171" s="48" t="n">
        <f aca="false">IF(OR(N(AV$5)=0,AV$6=""),0,AV$5*((DATE(YEAR($B171),MONTH($B171),MIN(AV$6,DAY(EOMONTH($B171,0))))&gt;=$B171)*(DATE(YEAR($B171),MONTH($B171),MIN(AV$6,DAY(EOMONTH($B171,0))))&lt;$C171)+(DATE(YEAR($B171),MONTH($B171)+1,MIN(AV$6,DAY(EOMONTH($B171,1))))&gt;=$B171)*(DATE(YEAR($B171),MONTH($B171)+1,MIN(AV$6,DAY(EOMONTH($B171,1))))&lt;$C171)))</f>
        <v>0</v>
      </c>
      <c r="AW171" s="48" t="n">
        <f aca="false">IF(OR(N(AW$5)=0,AW$6=""),0,AW$5*((DATE(YEAR($B171),MONTH($B171),MIN(AW$6,DAY(EOMONTH($B171,0))))&gt;=$B171)*(DATE(YEAR($B171),MONTH($B171),MIN(AW$6,DAY(EOMONTH($B171,0))))&lt;$C171)+(DATE(YEAR($B171),MONTH($B171)+1,MIN(AW$6,DAY(EOMONTH($B171,1))))&gt;=$B171)*(DATE(YEAR($B171),MONTH($B171)+1,MIN(AW$6,DAY(EOMONTH($B171,1))))&lt;$C171)))</f>
        <v>0</v>
      </c>
      <c r="AX171" s="48" t="n">
        <f aca="false">IF(OR(N(AX$5)=0,AX$6=""),0,AX$5*((DATE(YEAR($B171),MONTH($B171),MIN(AX$6,DAY(EOMONTH($B171,0))))&gt;=$B171)*(DATE(YEAR($B171),MONTH($B171),MIN(AX$6,DAY(EOMONTH($B171,0))))&lt;$C171)+(DATE(YEAR($B171),MONTH($B171)+1,MIN(AX$6,DAY(EOMONTH($B171,1))))&gt;=$B171)*(DATE(YEAR($B171),MONTH($B171)+1,MIN(AX$6,DAY(EOMONTH($B171,1))))&lt;$C171)))</f>
        <v>0</v>
      </c>
      <c r="AY171" s="48" t="n">
        <f aca="false">IF(OR(N(AY$5)=0,AY$6=""),0,AY$5*((DATE(YEAR($B171),MONTH($B171),MIN(AY$6,DAY(EOMONTH($B171,0))))&gt;=$B171)*(DATE(YEAR($B171),MONTH($B171),MIN(AY$6,DAY(EOMONTH($B171,0))))&lt;$C171)+(DATE(YEAR($B171),MONTH($B171)+1,MIN(AY$6,DAY(EOMONTH($B171,1))))&gt;=$B171)*(DATE(YEAR($B171),MONTH($B171)+1,MIN(AY$6,DAY(EOMONTH($B171,1))))&lt;$C171)))</f>
        <v>0</v>
      </c>
      <c r="AZ171" s="48" t="n">
        <f aca="false">IF(OR(N(AZ$5)=0,AZ$6=""),0,AZ$5*((DATE(YEAR($B171),MONTH($B171),MIN(AZ$6,DAY(EOMONTH($B171,0))))&gt;=$B171)*(DATE(YEAR($B171),MONTH($B171),MIN(AZ$6,DAY(EOMONTH($B171,0))))&lt;$C171)+(DATE(YEAR($B171),MONTH($B171)+1,MIN(AZ$6,DAY(EOMONTH($B171,1))))&gt;=$B171)*(DATE(YEAR($B171),MONTH($B171)+1,MIN(AZ$6,DAY(EOMONTH($B171,1))))&lt;$C171)))</f>
        <v>0</v>
      </c>
      <c r="BA171" s="48" t="n">
        <f aca="false">IF(OR(N(BA$5)=0,BA$6=""),0,BA$5*((DATE(YEAR($B171),MONTH($B171),MIN(BA$6,DAY(EOMONTH($B171,0))))&gt;=$B171)*(DATE(YEAR($B171),MONTH($B171),MIN(BA$6,DAY(EOMONTH($B171,0))))&lt;$C171)+(DATE(YEAR($B171),MONTH($B171)+1,MIN(BA$6,DAY(EOMONTH($B171,1))))&gt;=$B171)*(DATE(YEAR($B171),MONTH($B171)+1,MIN(BA$6,DAY(EOMONTH($B171,1))))&lt;$C171)))</f>
        <v>0</v>
      </c>
      <c r="BB171" s="48" t="n">
        <f aca="false">IF(OR(N(BB$5)=0,BB$6=""),0,BB$5*((DATE(YEAR($B171),MONTH($B171),MIN(BB$6,DAY(EOMONTH($B171,0))))&gt;=$B171)*(DATE(YEAR($B171),MONTH($B171),MIN(BB$6,DAY(EOMONTH($B171,0))))&lt;$C171)+(DATE(YEAR($B171),MONTH($B171)+1,MIN(BB$6,DAY(EOMONTH($B171,1))))&gt;=$B171)*(DATE(YEAR($B171),MONTH($B171)+1,MIN(BB$6,DAY(EOMONTH($B171,1))))&lt;$C171)))</f>
        <v>0</v>
      </c>
      <c r="BC171" s="48" t="n">
        <f aca="false">IF(OR(N(BC$5)=0,BC$6=""),0,BC$5*((DATE(YEAR($B171),MONTH($B171),MIN(BC$6,DAY(EOMONTH($B171,0))))&gt;=$B171)*(DATE(YEAR($B171),MONTH($B171),MIN(BC$6,DAY(EOMONTH($B171,0))))&lt;$C171)+(DATE(YEAR($B171),MONTH($B171)+1,MIN(BC$6,DAY(EOMONTH($B171,1))))&gt;=$B171)*(DATE(YEAR($B171),MONTH($B171)+1,MIN(BC$6,DAY(EOMONTH($B171,1))))&lt;$C171)))</f>
        <v>0</v>
      </c>
      <c r="BD171" s="48" t="n">
        <f aca="false">IF(OR(N(BD$5)=0,BD$6=""),0,BD$5*((DATE(YEAR($B171),MONTH($B171),MIN(BD$6,DAY(EOMONTH($B171,0))))&gt;=$B171)*(DATE(YEAR($B171),MONTH($B171),MIN(BD$6,DAY(EOMONTH($B171,0))))&lt;$C171)+(DATE(YEAR($B171),MONTH($B171)+1,MIN(BD$6,DAY(EOMONTH($B171,1))))&gt;=$B171)*(DATE(YEAR($B171),MONTH($B171)+1,MIN(BD$6,DAY(EOMONTH($B171,1))))&lt;$C171)))</f>
        <v>0</v>
      </c>
      <c r="BE171" s="48" t="n">
        <f aca="false">IF(OR(N(BE$5)=0,BE$6=""),0,BE$5*((DATE(YEAR($B171),MONTH($B171),MIN(BE$6,DAY(EOMONTH($B171,0))))&gt;=$B171)*(DATE(YEAR($B171),MONTH($B171),MIN(BE$6,DAY(EOMONTH($B171,0))))&lt;$C171)+(DATE(YEAR($B171),MONTH($B171)+1,MIN(BE$6,DAY(EOMONTH($B171,1))))&gt;=$B171)*(DATE(YEAR($B171),MONTH($B171)+1,MIN(BE$6,DAY(EOMONTH($B171,1))))&lt;$C171)))</f>
        <v>0</v>
      </c>
      <c r="BF171" s="48" t="n">
        <f aca="false">IF(OR(N(BF$5)=0,BF$6=""),0,BF$5*((DATE(YEAR($B171),MONTH($B171),MIN(BF$6,DAY(EOMONTH($B171,0))))&gt;=$B171)*(DATE(YEAR($B171),MONTH($B171),MIN(BF$6,DAY(EOMONTH($B171,0))))&lt;$C171)+(DATE(YEAR($B171),MONTH($B171)+1,MIN(BF$6,DAY(EOMONTH($B171,1))))&gt;=$B171)*(DATE(YEAR($B171),MONTH($B171)+1,MIN(BF$6,DAY(EOMONTH($B171,1))))&lt;$C171)))</f>
        <v>0</v>
      </c>
      <c r="BG171" s="48" t="n">
        <f aca="false">IF(OR(N(BG$5)=0,BG$6=""),0,BG$5*((DATE(YEAR($B171),MONTH($B171),MIN(BG$6,DAY(EOMONTH($B171,0))))&gt;=$B171)*(DATE(YEAR($B171),MONTH($B171),MIN(BG$6,DAY(EOMONTH($B171,0))))&lt;$C171)+(DATE(YEAR($B171),MONTH($B171)+1,MIN(BG$6,DAY(EOMONTH($B171,1))))&gt;=$B171)*(DATE(YEAR($B171),MONTH($B171)+1,MIN(BG$6,DAY(EOMONTH($B171,1))))&lt;$C171)))</f>
        <v>0</v>
      </c>
      <c r="BH171" s="48" t="n">
        <f aca="false">IF(OR(N(BH$5)=0,BH$6=""),0,BH$5*((DATE(YEAR($B171),MONTH($B171),MIN(BH$6,DAY(EOMONTH($B171,0))))&gt;=$B171)*(DATE(YEAR($B171),MONTH($B171),MIN(BH$6,DAY(EOMONTH($B171,0))))&lt;$C171)+(DATE(YEAR($B171),MONTH($B171)+1,MIN(BH$6,DAY(EOMONTH($B171,1))))&gt;=$B171)*(DATE(YEAR($B171),MONTH($B171)+1,MIN(BH$6,DAY(EOMONTH($B171,1))))&lt;$C171)))</f>
        <v>0</v>
      </c>
      <c r="BI171" s="48" t="n">
        <f aca="false">IF(OR(N(BI$5)=0,BI$6=""),0,BI$5*((DATE(YEAR($B171),MONTH($B171),MIN(BI$6,DAY(EOMONTH($B171,0))))&gt;=$B171)*(DATE(YEAR($B171),MONTH($B171),MIN(BI$6,DAY(EOMONTH($B171,0))))&lt;$C171)+(DATE(YEAR($B171),MONTH($B171)+1,MIN(BI$6,DAY(EOMONTH($B171,1))))&gt;=$B171)*(DATE(YEAR($B171),MONTH($B171)+1,MIN(BI$6,DAY(EOMONTH($B171,1))))&lt;$C171)))</f>
        <v>0</v>
      </c>
      <c r="BJ171" s="48" t="n">
        <f aca="false">IF(OR(N(BJ$5)=0,BJ$6=""),0,BJ$5*((DATE(YEAR($B171),MONTH($B171),MIN(BJ$6,DAY(EOMONTH($B171,0))))&gt;=$B171)*(DATE(YEAR($B171),MONTH($B171),MIN(BJ$6,DAY(EOMONTH($B171,0))))&lt;$C171)+(DATE(YEAR($B171),MONTH($B171)+1,MIN(BJ$6,DAY(EOMONTH($B171,1))))&gt;=$B171)*(DATE(YEAR($B171),MONTH($B171)+1,MIN(BJ$6,DAY(EOMONTH($B171,1))))&lt;$C171)))</f>
        <v>0</v>
      </c>
      <c r="BK171" s="48" t="n">
        <f aca="false">IF(OR(N(BK$5)=0,BK$6=""),0,BK$5*((DATE(YEAR($B171),MONTH($B171),MIN(BK$6,DAY(EOMONTH($B171,0))))&gt;=$B171)*(DATE(YEAR($B171),MONTH($B171),MIN(BK$6,DAY(EOMONTH($B171,0))))&lt;$C171)+(DATE(YEAR($B171),MONTH($B171)+1,MIN(BK$6,DAY(EOMONTH($B171,1))))&gt;=$B171)*(DATE(YEAR($B171),MONTH($B171)+1,MIN(BK$6,DAY(EOMONTH($B171,1))))&lt;$C171)))</f>
        <v>0</v>
      </c>
      <c r="BL171" s="48" t="n">
        <f aca="false">IF(OR(N(BL$5)=0,BL$6=""),0,BL$5*((DATE(YEAR($B171),MONTH($B171),MIN(BL$6,DAY(EOMONTH($B171,0))))&gt;=$B171)*(DATE(YEAR($B171),MONTH($B171),MIN(BL$6,DAY(EOMONTH($B171,0))))&lt;$C171)+(DATE(YEAR($B171),MONTH($B171)+1,MIN(BL$6,DAY(EOMONTH($B171,1))))&gt;=$B171)*(DATE(YEAR($B171),MONTH($B171)+1,MIN(BL$6,DAY(EOMONTH($B171,1))))&lt;$C171)))</f>
        <v>0</v>
      </c>
      <c r="BM171" s="48" t="n">
        <f aca="false">IF(OR(N(BM$5)=0,BM$6=""),0,BM$5*((DATE(YEAR($B171),MONTH($B171),MIN(BM$6,DAY(EOMONTH($B171,0))))&gt;=$B171)*(DATE(YEAR($B171),MONTH($B171),MIN(BM$6,DAY(EOMONTH($B171,0))))&lt;$C171)+(DATE(YEAR($B171),MONTH($B171)+1,MIN(BM$6,DAY(EOMONTH($B171,1))))&gt;=$B171)*(DATE(YEAR($B171),MONTH($B171)+1,MIN(BM$6,DAY(EOMONTH($B171,1))))&lt;$C171)))</f>
        <v>0</v>
      </c>
      <c r="BN171" s="48" t="n">
        <f aca="false">IF(OR(N(BN$5)=0,BN$6=""),0,BN$5*((DATE(YEAR($B171),MONTH($B171),MIN(BN$6,DAY(EOMONTH($B171,0))))&gt;=$B171)*(DATE(YEAR($B171),MONTH($B171),MIN(BN$6,DAY(EOMONTH($B171,0))))&lt;$C171)+(DATE(YEAR($B171),MONTH($B171)+1,MIN(BN$6,DAY(EOMONTH($B171,1))))&gt;=$B171)*(DATE(YEAR($B171),MONTH($B171)+1,MIN(BN$6,DAY(EOMONTH($B171,1))))&lt;$C171)))</f>
        <v>0</v>
      </c>
      <c r="BO171" s="48" t="n">
        <f aca="false">IF(OR(N(BO$5)=0,BO$6=""),0,BO$5*((DATE(YEAR($B171),MONTH($B171),MIN(BO$6,DAY(EOMONTH($B171,0))))&gt;=$B171)*(DATE(YEAR($B171),MONTH($B171),MIN(BO$6,DAY(EOMONTH($B171,0))))&lt;$C171)+(DATE(YEAR($B171),MONTH($B171)+1,MIN(BO$6,DAY(EOMONTH($B171,1))))&gt;=$B171)*(DATE(YEAR($B171),MONTH($B171)+1,MIN(BO$6,DAY(EOMONTH($B171,1))))&lt;$C171)))</f>
        <v>0</v>
      </c>
      <c r="BP171" s="48" t="n">
        <f aca="false">IF(OR(N(BP$5)=0,BP$6=""),0,BP$5*((DATE(YEAR($B171),MONTH($B171),MIN(BP$6,DAY(EOMONTH($B171,0))))&gt;=$B171)*(DATE(YEAR($B171),MONTH($B171),MIN(BP$6,DAY(EOMONTH($B171,0))))&lt;$C171)+(DATE(YEAR($B171),MONTH($B171)+1,MIN(BP$6,DAY(EOMONTH($B171,1))))&gt;=$B171)*(DATE(YEAR($B171),MONTH($B171)+1,MIN(BP$6,DAY(EOMONTH($B171,1))))&lt;$C171)))</f>
        <v>0</v>
      </c>
      <c r="BQ171" s="48" t="n">
        <f aca="false">IF(OR(N(BQ$5)=0,BQ$6=""),0,BQ$5*((DATE(YEAR($B171),MONTH($B171),MIN(BQ$6,DAY(EOMONTH($B171,0))))&gt;=$B171)*(DATE(YEAR($B171),MONTH($B171),MIN(BQ$6,DAY(EOMONTH($B171,0))))&lt;$C171)+(DATE(YEAR($B171),MONTH($B171)+1,MIN(BQ$6,DAY(EOMONTH($B171,1))))&gt;=$B171)*(DATE(YEAR($B171),MONTH($B171)+1,MIN(BQ$6,DAY(EOMONTH($B171,1))))&lt;$C171)))</f>
        <v>0</v>
      </c>
      <c r="BR171" s="48" t="n">
        <f aca="false">IF(OR(N(BR$5)=0,BR$6=""),0,BR$5*((DATE(YEAR($B171),MONTH($B171),MIN(BR$6,DAY(EOMONTH($B171,0))))&gt;=$B171)*(DATE(YEAR($B171),MONTH($B171),MIN(BR$6,DAY(EOMONTH($B171,0))))&lt;$C171)+(DATE(YEAR($B171),MONTH($B171)+1,MIN(BR$6,DAY(EOMONTH($B171,1))))&gt;=$B171)*(DATE(YEAR($B171),MONTH($B171)+1,MIN(BR$6,DAY(EOMONTH($B171,1))))&lt;$C171)))</f>
        <v>0</v>
      </c>
      <c r="BS171" s="48" t="n">
        <f aca="false">IF(OR(N(BS$5)=0,BS$6=""),0,BS$5*((DATE(YEAR($B171),MONTH($B171),MIN(BS$6,DAY(EOMONTH($B171,0))))&gt;=$B171)*(DATE(YEAR($B171),MONTH($B171),MIN(BS$6,DAY(EOMONTH($B171,0))))&lt;$C171)+(DATE(YEAR($B171),MONTH($B171)+1,MIN(BS$6,DAY(EOMONTH($B171,1))))&gt;=$B171)*(DATE(YEAR($B171),MONTH($B171)+1,MIN(BS$6,DAY(EOMONTH($B171,1))))&lt;$C171)))</f>
        <v>0</v>
      </c>
      <c r="BT171" s="48" t="n">
        <f aca="false">IF(OR(N(BT$5)=0,BT$6=""),0,BT$5*((DATE(YEAR($B171),MONTH($B171),MIN(BT$6,DAY(EOMONTH($B171,0))))&gt;=$B171)*(DATE(YEAR($B171),MONTH($B171),MIN(BT$6,DAY(EOMONTH($B171,0))))&lt;$C171)+(DATE(YEAR($B171),MONTH($B171)+1,MIN(BT$6,DAY(EOMONTH($B171,1))))&gt;=$B171)*(DATE(YEAR($B171),MONTH($B171)+1,MIN(BT$6,DAY(EOMONTH($B171,1))))&lt;$C171)))</f>
        <v>0</v>
      </c>
      <c r="BU171" s="48" t="n">
        <f aca="false">IF(OR(N(BU$5)=0,BU$6=""),0,BU$5*((DATE(YEAR($B171),MONTH($B171),MIN(BU$6,DAY(EOMONTH($B171,0))))&gt;=$B171)*(DATE(YEAR($B171),MONTH($B171),MIN(BU$6,DAY(EOMONTH($B171,0))))&lt;$C171)+(DATE(YEAR($B171),MONTH($B171)+1,MIN(BU$6,DAY(EOMONTH($B171,1))))&gt;=$B171)*(DATE(YEAR($B171),MONTH($B171)+1,MIN(BU$6,DAY(EOMONTH($B171,1))))&lt;$C171)))</f>
        <v>0</v>
      </c>
      <c r="BV171" s="48" t="n">
        <f aca="false">IF(OR(N(BV$5)=0,BV$6=""),0,BV$5*((DATE(YEAR($B171),MONTH($B171),MIN(BV$6,DAY(EOMONTH($B171,0))))&gt;=$B171)*(DATE(YEAR($B171),MONTH($B171),MIN(BV$6,DAY(EOMONTH($B171,0))))&lt;$C171)+(DATE(YEAR($B171),MONTH($B171)+1,MIN(BV$6,DAY(EOMONTH($B171,1))))&gt;=$B171)*(DATE(YEAR($B171),MONTH($B171)+1,MIN(BV$6,DAY(EOMONTH($B171,1))))&lt;$C171)))</f>
        <v>0</v>
      </c>
      <c r="BW171" s="48" t="n">
        <f aca="false">IF(OR(N(BW$5)=0,BW$6=""),0,BW$5*((DATE(YEAR($B171),MONTH($B171),MIN(BW$6,DAY(EOMONTH($B171,0))))&gt;=$B171)*(DATE(YEAR($B171),MONTH($B171),MIN(BW$6,DAY(EOMONTH($B171,0))))&lt;$C171)+(DATE(YEAR($B171),MONTH($B171)+1,MIN(BW$6,DAY(EOMONTH($B171,1))))&gt;=$B171)*(DATE(YEAR($B171),MONTH($B171)+1,MIN(BW$6,DAY(EOMONTH($B171,1))))&lt;$C171)))</f>
        <v>0</v>
      </c>
      <c r="BX171" s="48" t="n">
        <f aca="false">MIN(Z171,(FT170*(1+FT$5/Setup!$C$36)+IF($V171=1,N($F171),0)))</f>
        <v>0</v>
      </c>
      <c r="BY171" s="48" t="n">
        <f aca="false">MIN(AA171,(FU170*(1+FU$5/Setup!$C$36)+IF($V171=2,N($F171),0)))</f>
        <v>0</v>
      </c>
      <c r="BZ171" s="48" t="n">
        <f aca="false">MIN(AB171,(FV170*(1+FV$5/Setup!$C$36)+IF($V171=3,N($F171),0)))</f>
        <v>0</v>
      </c>
      <c r="CA171" s="48" t="n">
        <f aca="false">MIN(AC171,(FW170*(1+FW$5/Setup!$C$36)+IF($V171=4,N($F171),0)))</f>
        <v>0</v>
      </c>
      <c r="CB171" s="48" t="n">
        <f aca="false">MIN(AD171,(FX170*(1+FX$5/Setup!$C$36)+IF($V171=5,N($F171),0)))</f>
        <v>0</v>
      </c>
      <c r="CC171" s="48" t="n">
        <f aca="false">MIN(AE171,(FY170*(1+FY$5/Setup!$C$36)+IF($V171=6,N($F171),0)))</f>
        <v>0</v>
      </c>
      <c r="CD171" s="48" t="n">
        <f aca="false">MIN(AF171,(FZ170*(1+FZ$5/Setup!$C$36)+IF($V171=7,N($F171),0)))</f>
        <v>0</v>
      </c>
      <c r="CE171" s="48" t="n">
        <f aca="false">MIN(AG171,(GA170*(1+GA$5/Setup!$C$36)+IF($V171=8,N($F171),0)))</f>
        <v>0</v>
      </c>
      <c r="CF171" s="48" t="n">
        <f aca="false">MIN(AH171,(GB170*(1+GB$5/Setup!$C$36)+IF($V171=9,N($F171),0)))</f>
        <v>0</v>
      </c>
      <c r="CG171" s="48" t="n">
        <f aca="false">MIN(AI171,(GC170*(1+GC$5/Setup!$C$36)+IF($V171=10,N($F171),0)))</f>
        <v>0</v>
      </c>
      <c r="CH171" s="48" t="n">
        <f aca="false">MIN(AJ171,(GD170*(1+GD$5/Setup!$C$36)+IF($V171=11,N($F171),0)))</f>
        <v>0</v>
      </c>
      <c r="CI171" s="48" t="n">
        <f aca="false">MIN(AK171,(GE170*(1+GE$5/Setup!$C$36)+IF($V171=12,N($F171),0)))</f>
        <v>0</v>
      </c>
      <c r="CJ171" s="48" t="n">
        <f aca="false">MIN(AL171,(GF170*(1+GF$5/Setup!$C$36)+IF($V171=13,N($F171),0)))</f>
        <v>0</v>
      </c>
      <c r="CK171" s="48" t="n">
        <f aca="false">MIN(AM171,(GG170*(1+GG$5/Setup!$C$36)+IF($V171=14,N($F171),0)))</f>
        <v>0</v>
      </c>
      <c r="CL171" s="48" t="n">
        <f aca="false">MIN(AN171,(GH170*(1+GH$5/Setup!$C$36)+IF($V171=15,N($F171),0)))</f>
        <v>0</v>
      </c>
      <c r="CM171" s="48" t="n">
        <f aca="false">MIN(AO171,(GI170*(1+GI$5/Setup!$C$36)+IF($V171=16,N($F171),0)))</f>
        <v>0</v>
      </c>
      <c r="CN171" s="48" t="n">
        <f aca="false">MIN(AP171,(GJ170*(1+GJ$5/Setup!$C$36)+IF($V171=17,N($F171),0)))</f>
        <v>0</v>
      </c>
      <c r="CO171" s="48" t="n">
        <f aca="false">MIN(AQ171,(GK170*(1+GK$5/Setup!$C$36)+IF($V171=18,N($F171),0)))</f>
        <v>0</v>
      </c>
      <c r="CP171" s="48" t="n">
        <f aca="false">MIN(AR171,(GL170*(1+GL$5/Setup!$C$36)+IF($V171=19,N($F171),0)))</f>
        <v>0</v>
      </c>
      <c r="CQ171" s="48" t="n">
        <f aca="false">MIN(AS171,(GM170*(1+GM$5/Setup!$C$36)+IF($V171=20,N($F171),0)))</f>
        <v>0</v>
      </c>
      <c r="CR171" s="48" t="n">
        <f aca="false">MIN(AT171,(GN170*(1+GN$5/Setup!$C$36)+IF($V171=21,N($F171),0)))</f>
        <v>0</v>
      </c>
      <c r="CS171" s="48" t="n">
        <f aca="false">MIN(AU171,(GO170*(1+GO$5/Setup!$C$36)+IF($V171=22,N($F171),0)))</f>
        <v>0</v>
      </c>
      <c r="CT171" s="48" t="n">
        <f aca="false">MIN(AV171,(GP170*(1+GP$5/Setup!$C$36)+IF($V171=23,N($F171),0)))</f>
        <v>0</v>
      </c>
      <c r="CU171" s="48" t="n">
        <f aca="false">MIN(AW171,(GQ170*(1+GQ$5/Setup!$C$36)+IF($V171=24,N($F171),0)))</f>
        <v>0</v>
      </c>
      <c r="CV171" s="48" t="n">
        <f aca="false">MIN(AX171,(GR170*(1+GR$5/Setup!$C$36)+IF($V171=25,N($F171),0)))</f>
        <v>0</v>
      </c>
      <c r="CW171" s="48" t="n">
        <f aca="false">MIN(AY171,(GS170*(1+GS$5/Setup!$C$36)+IF($V171=26,N($F171),0)))</f>
        <v>0</v>
      </c>
      <c r="CX171" s="48" t="n">
        <f aca="false">MIN(AZ171,(GT170*(1+GT$5/Setup!$C$36)+IF($V171=27,N($F171),0)))</f>
        <v>0</v>
      </c>
      <c r="CY171" s="48" t="n">
        <f aca="false">MIN(BA171,(GU170*(1+GU$5/Setup!$C$36)+IF($V171=28,N($F171),0)))</f>
        <v>0</v>
      </c>
      <c r="CZ171" s="48" t="n">
        <f aca="false">MIN(BB171,(GV170*(1+GV$5/Setup!$C$36)+IF($V171=29,N($F171),0)))</f>
        <v>0</v>
      </c>
      <c r="DA171" s="48" t="n">
        <f aca="false">MIN(BC171,(GW170*(1+GW$5/Setup!$C$36)+IF($V171=30,N($F171),0)))</f>
        <v>0</v>
      </c>
      <c r="DB171" s="48" t="n">
        <f aca="false">MIN(BD171,(GX170*(1+GX$5/Setup!$C$36)+IF($V171=31,N($F171),0)))</f>
        <v>0</v>
      </c>
      <c r="DC171" s="48" t="n">
        <f aca="false">MIN(BE171,(GY170*(1+GY$5/Setup!$C$36)+IF($V171=32,N($F171),0)))</f>
        <v>0</v>
      </c>
      <c r="DD171" s="48" t="n">
        <f aca="false">MIN(BF171,(GZ170*(1+GZ$5/Setup!$C$36)+IF($V171=33,N($F171),0)))</f>
        <v>0</v>
      </c>
      <c r="DE171" s="48" t="n">
        <f aca="false">MIN(BG171,(HA170*(1+HA$5/Setup!$C$36)+IF($V171=34,N($F171),0)))</f>
        <v>0</v>
      </c>
      <c r="DF171" s="48" t="n">
        <f aca="false">MIN(BH171,(HB170*(1+HB$5/Setup!$C$36)+IF($V171=35,N($F171),0)))</f>
        <v>0</v>
      </c>
      <c r="DG171" s="48" t="n">
        <f aca="false">MIN(BI171,(HC170*(1+HC$5/Setup!$C$36)+IF($V171=36,N($F171),0)))</f>
        <v>0</v>
      </c>
      <c r="DH171" s="48" t="n">
        <f aca="false">MIN(BJ171,(HD170*(1+HD$5/Setup!$C$36)+IF($V171=37,N($F171),0)))</f>
        <v>0</v>
      </c>
      <c r="DI171" s="48" t="n">
        <f aca="false">MIN(BK171,(HE170*(1+HE$5/Setup!$C$36)+IF($V171=38,N($F171),0)))</f>
        <v>0</v>
      </c>
      <c r="DJ171" s="48" t="n">
        <f aca="false">MIN(BL171,(HF170*(1+HF$5/Setup!$C$36)+IF($V171=39,N($F171),0)))</f>
        <v>0</v>
      </c>
      <c r="DK171" s="48" t="n">
        <f aca="false">MIN(BM171,(HG170*(1+HG$5/Setup!$C$36)+IF($V171=40,N($F171),0)))</f>
        <v>0</v>
      </c>
      <c r="DL171" s="48" t="n">
        <f aca="false">MIN(BN171,(HH170*(1+HH$5/Setup!$C$36)+IF($V171=41,N($F171),0)))</f>
        <v>0</v>
      </c>
      <c r="DM171" s="48" t="n">
        <f aca="false">MIN(BO171,(HI170*(1+HI$5/Setup!$C$36)+IF($V171=42,N($F171),0)))</f>
        <v>0</v>
      </c>
      <c r="DN171" s="48" t="n">
        <f aca="false">MIN(BP171,(HJ170*(1+HJ$5/Setup!$C$36)+IF($V171=43,N($F171),0)))</f>
        <v>0</v>
      </c>
      <c r="DO171" s="48" t="n">
        <f aca="false">MIN(BQ171,(HK170*(1+HK$5/Setup!$C$36)+IF($V171=44,N($F171),0)))</f>
        <v>0</v>
      </c>
      <c r="DP171" s="48" t="n">
        <f aca="false">MIN(BR171,(HL170*(1+HL$5/Setup!$C$36)+IF($V171=45,N($F171),0)))</f>
        <v>0</v>
      </c>
      <c r="DQ171" s="48" t="n">
        <f aca="false">MIN(BS171,(HM170*(1+HM$5/Setup!$C$36)+IF($V171=46,N($F171),0)))</f>
        <v>0</v>
      </c>
      <c r="DR171" s="48" t="n">
        <f aca="false">MIN(BT171,(HN170*(1+HN$5/Setup!$C$36)+IF($V171=47,N($F171),0)))</f>
        <v>0</v>
      </c>
      <c r="DS171" s="48" t="n">
        <f aca="false">MIN(BU171,(HO170*(1+HO$5/Setup!$C$36)+IF($V171=48,N($F171),0)))</f>
        <v>0</v>
      </c>
      <c r="DT171" s="48" t="n">
        <f aca="false">MIN(BV171,(HP170*(1+HP$5/Setup!$C$36)+IF($V171=49,N($F171),0)))</f>
        <v>0</v>
      </c>
      <c r="DU171" s="48" t="n">
        <f aca="false">MIN(BW171,(HQ170*(1+HQ$5/Setup!$C$36)+IF($V171=50,N($F171),0)))</f>
        <v>0</v>
      </c>
      <c r="DV171" s="48" t="n">
        <f aca="false">MIN(MAX((FT170*(1+FT$5/Setup!$C$36)+IF($V171=1,N($F171),0))-BX171,0),MAX($P171-0,0))</f>
        <v>0</v>
      </c>
      <c r="DW171" s="48" t="n">
        <f aca="false">MIN(MAX((FU170*(1+FU$5/Setup!$C$36)+IF($V171=2,N($F171),0))-BY171,0),MAX($P171-SUM(DV171:DV171),0))</f>
        <v>0</v>
      </c>
      <c r="DX171" s="48" t="n">
        <f aca="false">MIN(MAX((FV170*(1+FV$5/Setup!$C$36)+IF($V171=3,N($F171),0))-BZ171,0),MAX($P171-SUM(DV171:DW171),0))</f>
        <v>0</v>
      </c>
      <c r="DY171" s="48" t="n">
        <f aca="false">MIN(MAX((FW170*(1+FW$5/Setup!$C$36)+IF($V171=4,N($F171),0))-CA171,0),MAX($P171-SUM(DV171:DX171),0))</f>
        <v>0</v>
      </c>
      <c r="DZ171" s="48" t="n">
        <f aca="false">MIN(MAX((FX170*(1+FX$5/Setup!$C$36)+IF($V171=5,N($F171),0))-CB171,0),MAX($P171-SUM(DV171:DY171),0))</f>
        <v>0</v>
      </c>
      <c r="EA171" s="48" t="n">
        <f aca="false">MIN(MAX((FY170*(1+FY$5/Setup!$C$36)+IF($V171=6,N($F171),0))-CC171,0),MAX($P171-SUM(DV171:DZ171),0))</f>
        <v>0</v>
      </c>
      <c r="EB171" s="48" t="n">
        <f aca="false">MIN(MAX((FZ170*(1+FZ$5/Setup!$C$36)+IF($V171=7,N($F171),0))-CD171,0),MAX($P171-SUM(DV171:EA171),0))</f>
        <v>0</v>
      </c>
      <c r="EC171" s="48" t="n">
        <f aca="false">MIN(MAX((GA170*(1+GA$5/Setup!$C$36)+IF($V171=8,N($F171),0))-CE171,0),MAX($P171-SUM(DV171:EB171),0))</f>
        <v>0</v>
      </c>
      <c r="ED171" s="48" t="n">
        <f aca="false">MIN(MAX((GB170*(1+GB$5/Setup!$C$36)+IF($V171=9,N($F171),0))-CF171,0),MAX($P171-SUM(DV171:EC171),0))</f>
        <v>0</v>
      </c>
      <c r="EE171" s="48" t="n">
        <f aca="false">MIN(MAX((GC170*(1+GC$5/Setup!$C$36)+IF($V171=10,N($F171),0))-CG171,0),MAX($P171-SUM(DV171:ED171),0))</f>
        <v>0</v>
      </c>
      <c r="EF171" s="48" t="n">
        <f aca="false">MIN(MAX((GD170*(1+GD$5/Setup!$C$36)+IF($V171=11,N($F171),0))-CH171,0),MAX($P171-SUM(DV171:EE171),0))</f>
        <v>0</v>
      </c>
      <c r="EG171" s="48" t="n">
        <f aca="false">MIN(MAX((GE170*(1+GE$5/Setup!$C$36)+IF($V171=12,N($F171),0))-CI171,0),MAX($P171-SUM(DV171:EF171),0))</f>
        <v>0</v>
      </c>
      <c r="EH171" s="48" t="n">
        <f aca="false">MIN(MAX((GF170*(1+GF$5/Setup!$C$36)+IF($V171=13,N($F171),0))-CJ171,0),MAX($P171-SUM(DV171:EG171),0))</f>
        <v>0</v>
      </c>
      <c r="EI171" s="48" t="n">
        <f aca="false">MIN(MAX((GG170*(1+GG$5/Setup!$C$36)+IF($V171=14,N($F171),0))-CK171,0),MAX($P171-SUM(DV171:EH171),0))</f>
        <v>0</v>
      </c>
      <c r="EJ171" s="48" t="n">
        <f aca="false">MIN(MAX((GH170*(1+GH$5/Setup!$C$36)+IF($V171=15,N($F171),0))-CL171,0),MAX($P171-SUM(DV171:EI171),0))</f>
        <v>0</v>
      </c>
      <c r="EK171" s="48" t="n">
        <f aca="false">MIN(MAX((GI170*(1+GI$5/Setup!$C$36)+IF($V171=16,N($F171),0))-CM171,0),MAX($P171-SUM(DV171:EJ171),0))</f>
        <v>0</v>
      </c>
      <c r="EL171" s="48" t="n">
        <f aca="false">MIN(MAX((GJ170*(1+GJ$5/Setup!$C$36)+IF($V171=17,N($F171),0))-CN171,0),MAX($P171-SUM(DV171:EK171),0))</f>
        <v>0</v>
      </c>
      <c r="EM171" s="48" t="n">
        <f aca="false">MIN(MAX((GK170*(1+GK$5/Setup!$C$36)+IF($V171=18,N($F171),0))-CO171,0),MAX($P171-SUM(DV171:EL171),0))</f>
        <v>0</v>
      </c>
      <c r="EN171" s="48" t="n">
        <f aca="false">MIN(MAX((GL170*(1+GL$5/Setup!$C$36)+IF($V171=19,N($F171),0))-CP171,0),MAX($P171-SUM(DV171:EM171),0))</f>
        <v>0</v>
      </c>
      <c r="EO171" s="48" t="n">
        <f aca="false">MIN(MAX((GM170*(1+GM$5/Setup!$C$36)+IF($V171=20,N($F171),0))-CQ171,0),MAX($P171-SUM(DV171:EN171),0))</f>
        <v>0</v>
      </c>
      <c r="EP171" s="48" t="n">
        <f aca="false">MIN(MAX((GN170*(1+GN$5/Setup!$C$36)+IF($V171=21,N($F171),0))-CR171,0),MAX($P171-SUM(DV171:EO171),0))</f>
        <v>0</v>
      </c>
      <c r="EQ171" s="48" t="n">
        <f aca="false">MIN(MAX((GO170*(1+GO$5/Setup!$C$36)+IF($V171=22,N($F171),0))-CS171,0),MAX($P171-SUM(DV171:EP171),0))</f>
        <v>0</v>
      </c>
      <c r="ER171" s="48" t="n">
        <f aca="false">MIN(MAX((GP170*(1+GP$5/Setup!$C$36)+IF($V171=23,N($F171),0))-CT171,0),MAX($P171-SUM(DV171:EQ171),0))</f>
        <v>0</v>
      </c>
      <c r="ES171" s="48" t="n">
        <f aca="false">MIN(MAX((GQ170*(1+GQ$5/Setup!$C$36)+IF($V171=24,N($F171),0))-CU171,0),MAX($P171-SUM(DV171:ER171),0))</f>
        <v>0</v>
      </c>
      <c r="ET171" s="48" t="n">
        <f aca="false">MIN(MAX((GR170*(1+GR$5/Setup!$C$36)+IF($V171=25,N($F171),0))-CV171,0),MAX($P171-SUM(DV171:ES171),0))</f>
        <v>0</v>
      </c>
      <c r="EU171" s="48" t="n">
        <f aca="false">MIN(MAX((GS170*(1+GS$5/Setup!$C$36)+IF($V171=26,N($F171),0))-CW171,0),MAX($P171-SUM(DV171:ET171),0))</f>
        <v>0</v>
      </c>
      <c r="EV171" s="48" t="n">
        <f aca="false">MIN(MAX((GT170*(1+GT$5/Setup!$C$36)+IF($V171=27,N($F171),0))-CX171,0),MAX($P171-SUM(DV171:EU171),0))</f>
        <v>0</v>
      </c>
      <c r="EW171" s="48" t="n">
        <f aca="false">MIN(MAX((GU170*(1+GU$5/Setup!$C$36)+IF($V171=28,N($F171),0))-CY171,0),MAX($P171-SUM(DV171:EV171),0))</f>
        <v>0</v>
      </c>
      <c r="EX171" s="48" t="n">
        <f aca="false">MIN(MAX((GV170*(1+GV$5/Setup!$C$36)+IF($V171=29,N($F171),0))-CZ171,0),MAX($P171-SUM(DV171:EW171),0))</f>
        <v>0</v>
      </c>
      <c r="EY171" s="48" t="n">
        <f aca="false">MIN(MAX((GW170*(1+GW$5/Setup!$C$36)+IF($V171=30,N($F171),0))-DA171,0),MAX($P171-SUM(DV171:EX171),0))</f>
        <v>0</v>
      </c>
      <c r="EZ171" s="48" t="n">
        <f aca="false">MIN(MAX((GX170*(1+GX$5/Setup!$C$36)+IF($V171=31,N($F171),0))-DB171,0),MAX($P171-SUM(DV171:EY171),0))</f>
        <v>0</v>
      </c>
      <c r="FA171" s="48" t="n">
        <f aca="false">MIN(MAX((GY170*(1+GY$5/Setup!$C$36)+IF($V171=32,N($F171),0))-DC171,0),MAX($P171-SUM(DV171:EZ171),0))</f>
        <v>0</v>
      </c>
      <c r="FB171" s="48" t="n">
        <f aca="false">MIN(MAX((GZ170*(1+GZ$5/Setup!$C$36)+IF($V171=33,N($F171),0))-DD171,0),MAX($P171-SUM(DV171:FA171),0))</f>
        <v>0</v>
      </c>
      <c r="FC171" s="48" t="n">
        <f aca="false">MIN(MAX((HA170*(1+HA$5/Setup!$C$36)+IF($V171=34,N($F171),0))-DE171,0),MAX($P171-SUM(DV171:FB171),0))</f>
        <v>0</v>
      </c>
      <c r="FD171" s="48" t="n">
        <f aca="false">MIN(MAX((HB170*(1+HB$5/Setup!$C$36)+IF($V171=35,N($F171),0))-DF171,0),MAX($P171-SUM(DV171:FC171),0))</f>
        <v>0</v>
      </c>
      <c r="FE171" s="48" t="n">
        <f aca="false">MIN(MAX((HC170*(1+HC$5/Setup!$C$36)+IF($V171=36,N($F171),0))-DG171,0),MAX($P171-SUM(DV171:FD171),0))</f>
        <v>0</v>
      </c>
      <c r="FF171" s="48" t="n">
        <f aca="false">MIN(MAX((HD170*(1+HD$5/Setup!$C$36)+IF($V171=37,N($F171),0))-DH171,0),MAX($P171-SUM(DV171:FE171),0))</f>
        <v>0</v>
      </c>
      <c r="FG171" s="48" t="n">
        <f aca="false">MIN(MAX((HE170*(1+HE$5/Setup!$C$36)+IF($V171=38,N($F171),0))-DI171,0),MAX($P171-SUM(DV171:FF171),0))</f>
        <v>0</v>
      </c>
      <c r="FH171" s="48" t="n">
        <f aca="false">MIN(MAX((HF170*(1+HF$5/Setup!$C$36)+IF($V171=39,N($F171),0))-DJ171,0),MAX($P171-SUM(DV171:FG171),0))</f>
        <v>0</v>
      </c>
      <c r="FI171" s="48" t="n">
        <f aca="false">MIN(MAX((HG170*(1+HG$5/Setup!$C$36)+IF($V171=40,N($F171),0))-DK171,0),MAX($P171-SUM(DV171:FH171),0))</f>
        <v>0</v>
      </c>
      <c r="FJ171" s="48" t="n">
        <f aca="false">MIN(MAX((HH170*(1+HH$5/Setup!$C$36)+IF($V171=41,N($F171),0))-DL171,0),MAX($P171-SUM(DV171:FI171),0))</f>
        <v>0</v>
      </c>
      <c r="FK171" s="48" t="n">
        <f aca="false">MIN(MAX((HI170*(1+HI$5/Setup!$C$36)+IF($V171=42,N($F171),0))-DM171,0),MAX($P171-SUM(DV171:FJ171),0))</f>
        <v>0</v>
      </c>
      <c r="FL171" s="48" t="n">
        <f aca="false">MIN(MAX((HJ170*(1+HJ$5/Setup!$C$36)+IF($V171=43,N($F171),0))-DN171,0),MAX($P171-SUM(DV171:FK171),0))</f>
        <v>0</v>
      </c>
      <c r="FM171" s="48" t="n">
        <f aca="false">MIN(MAX((HK170*(1+HK$5/Setup!$C$36)+IF($V171=44,N($F171),0))-DO171,0),MAX($P171-SUM(DV171:FL171),0))</f>
        <v>0</v>
      </c>
      <c r="FN171" s="48" t="n">
        <f aca="false">MIN(MAX((HL170*(1+HL$5/Setup!$C$36)+IF($V171=45,N($F171),0))-DP171,0),MAX($P171-SUM(DV171:FM171),0))</f>
        <v>0</v>
      </c>
      <c r="FO171" s="48" t="n">
        <f aca="false">MIN(MAX((HM170*(1+HM$5/Setup!$C$36)+IF($V171=46,N($F171),0))-DQ171,0),MAX($P171-SUM(DV171:FN171),0))</f>
        <v>0</v>
      </c>
      <c r="FP171" s="48" t="n">
        <f aca="false">MIN(MAX((HN170*(1+HN$5/Setup!$C$36)+IF($V171=47,N($F171),0))-DR171,0),MAX($P171-SUM(DV171:FO171),0))</f>
        <v>0</v>
      </c>
      <c r="FQ171" s="48" t="n">
        <f aca="false">MIN(MAX((HO170*(1+HO$5/Setup!$C$36)+IF($V171=48,N($F171),0))-DS171,0),MAX($P171-SUM(DV171:FP171),0))</f>
        <v>0</v>
      </c>
      <c r="FR171" s="48" t="n">
        <f aca="false">MIN(MAX((HP170*(1+HP$5/Setup!$C$36)+IF($V171=49,N($F171),0))-DT171,0),MAX($P171-SUM(DV171:FQ171),0))</f>
        <v>0</v>
      </c>
      <c r="FS171" s="48" t="n">
        <f aca="false">MIN(MAX((HQ170*(1+HQ$5/Setup!$C$36)+IF($V171=50,N($F171),0))-DU171,0),MAX($P171-SUM(DV171:FR171),0))</f>
        <v>0</v>
      </c>
      <c r="FT171" s="48" t="n">
        <f aca="false">IF((FT170*(1+FT$5/Setup!$C$36)+IF($V171=1,N($F171),0))-BX171-DV171&lt;0.005,0,(FT170*(1+FT$5/Setup!$C$36)+IF($V171=1,N($F171),0))-BX171-DV171)</f>
        <v>0</v>
      </c>
      <c r="FU171" s="48" t="n">
        <f aca="false">IF((FU170*(1+FU$5/Setup!$C$36)+IF($V171=2,N($F171),0))-BY171-DW171&lt;0.005,0,(FU170*(1+FU$5/Setup!$C$36)+IF($V171=2,N($F171),0))-BY171-DW171)</f>
        <v>0</v>
      </c>
      <c r="FV171" s="48" t="n">
        <f aca="false">IF((FV170*(1+FV$5/Setup!$C$36)+IF($V171=3,N($F171),0))-BZ171-DX171&lt;0.005,0,(FV170*(1+FV$5/Setup!$C$36)+IF($V171=3,N($F171),0))-BZ171-DX171)</f>
        <v>0</v>
      </c>
      <c r="FW171" s="48" t="n">
        <f aca="false">IF((FW170*(1+FW$5/Setup!$C$36)+IF($V171=4,N($F171),0))-CA171-DY171&lt;0.005,0,(FW170*(1+FW$5/Setup!$C$36)+IF($V171=4,N($F171),0))-CA171-DY171)</f>
        <v>0</v>
      </c>
      <c r="FX171" s="48" t="n">
        <f aca="false">IF((FX170*(1+FX$5/Setup!$C$36)+IF($V171=5,N($F171),0))-CB171-DZ171&lt;0.005,0,(FX170*(1+FX$5/Setup!$C$36)+IF($V171=5,N($F171),0))-CB171-DZ171)</f>
        <v>0</v>
      </c>
      <c r="FY171" s="48" t="n">
        <f aca="false">IF((FY170*(1+FY$5/Setup!$C$36)+IF($V171=6,N($F171),0))-CC171-EA171&lt;0.005,0,(FY170*(1+FY$5/Setup!$C$36)+IF($V171=6,N($F171),0))-CC171-EA171)</f>
        <v>0</v>
      </c>
      <c r="FZ171" s="48" t="n">
        <f aca="false">IF((FZ170*(1+FZ$5/Setup!$C$36)+IF($V171=7,N($F171),0))-CD171-EB171&lt;0.005,0,(FZ170*(1+FZ$5/Setup!$C$36)+IF($V171=7,N($F171),0))-CD171-EB171)</f>
        <v>0</v>
      </c>
      <c r="GA171" s="48" t="n">
        <f aca="false">IF((GA170*(1+GA$5/Setup!$C$36)+IF($V171=8,N($F171),0))-CE171-EC171&lt;0.005,0,(GA170*(1+GA$5/Setup!$C$36)+IF($V171=8,N($F171),0))-CE171-EC171)</f>
        <v>0</v>
      </c>
      <c r="GB171" s="48" t="n">
        <f aca="false">IF((GB170*(1+GB$5/Setup!$C$36)+IF($V171=9,N($F171),0))-CF171-ED171&lt;0.005,0,(GB170*(1+GB$5/Setup!$C$36)+IF($V171=9,N($F171),0))-CF171-ED171)</f>
        <v>0</v>
      </c>
      <c r="GC171" s="48" t="n">
        <f aca="false">IF((GC170*(1+GC$5/Setup!$C$36)+IF($V171=10,N($F171),0))-CG171-EE171&lt;0.005,0,(GC170*(1+GC$5/Setup!$C$36)+IF($V171=10,N($F171),0))-CG171-EE171)</f>
        <v>0</v>
      </c>
      <c r="GD171" s="48" t="n">
        <f aca="false">IF((GD170*(1+GD$5/Setup!$C$36)+IF($V171=11,N($F171),0))-CH171-EF171&lt;0.005,0,(GD170*(1+GD$5/Setup!$C$36)+IF($V171=11,N($F171),0))-CH171-EF171)</f>
        <v>0</v>
      </c>
      <c r="GE171" s="48" t="n">
        <f aca="false">IF((GE170*(1+GE$5/Setup!$C$36)+IF($V171=12,N($F171),0))-CI171-EG171&lt;0.005,0,(GE170*(1+GE$5/Setup!$C$36)+IF($V171=12,N($F171),0))-CI171-EG171)</f>
        <v>0</v>
      </c>
      <c r="GF171" s="48" t="n">
        <f aca="false">IF((GF170*(1+GF$5/Setup!$C$36)+IF($V171=13,N($F171),0))-CJ171-EH171&lt;0.005,0,(GF170*(1+GF$5/Setup!$C$36)+IF($V171=13,N($F171),0))-CJ171-EH171)</f>
        <v>0</v>
      </c>
      <c r="GG171" s="48" t="n">
        <f aca="false">IF((GG170*(1+GG$5/Setup!$C$36)+IF($V171=14,N($F171),0))-CK171-EI171&lt;0.005,0,(GG170*(1+GG$5/Setup!$C$36)+IF($V171=14,N($F171),0))-CK171-EI171)</f>
        <v>0</v>
      </c>
      <c r="GH171" s="48" t="n">
        <f aca="false">IF((GH170*(1+GH$5/Setup!$C$36)+IF($V171=15,N($F171),0))-CL171-EJ171&lt;0.005,0,(GH170*(1+GH$5/Setup!$C$36)+IF($V171=15,N($F171),0))-CL171-EJ171)</f>
        <v>0</v>
      </c>
      <c r="GI171" s="48" t="n">
        <f aca="false">IF((GI170*(1+GI$5/Setup!$C$36)+IF($V171=16,N($F171),0))-CM171-EK171&lt;0.005,0,(GI170*(1+GI$5/Setup!$C$36)+IF($V171=16,N($F171),0))-CM171-EK171)</f>
        <v>0</v>
      </c>
      <c r="GJ171" s="48" t="n">
        <f aca="false">IF((GJ170*(1+GJ$5/Setup!$C$36)+IF($V171=17,N($F171),0))-CN171-EL171&lt;0.005,0,(GJ170*(1+GJ$5/Setup!$C$36)+IF($V171=17,N($F171),0))-CN171-EL171)</f>
        <v>0</v>
      </c>
      <c r="GK171" s="48" t="n">
        <f aca="false">IF((GK170*(1+GK$5/Setup!$C$36)+IF($V171=18,N($F171),0))-CO171-EM171&lt;0.005,0,(GK170*(1+GK$5/Setup!$C$36)+IF($V171=18,N($F171),0))-CO171-EM171)</f>
        <v>0</v>
      </c>
      <c r="GL171" s="48" t="n">
        <f aca="false">IF((GL170*(1+GL$5/Setup!$C$36)+IF($V171=19,N($F171),0))-CP171-EN171&lt;0.005,0,(GL170*(1+GL$5/Setup!$C$36)+IF($V171=19,N($F171),0))-CP171-EN171)</f>
        <v>0</v>
      </c>
      <c r="GM171" s="48" t="n">
        <f aca="false">IF((GM170*(1+GM$5/Setup!$C$36)+IF($V171=20,N($F171),0))-CQ171-EO171&lt;0.005,0,(GM170*(1+GM$5/Setup!$C$36)+IF($V171=20,N($F171),0))-CQ171-EO171)</f>
        <v>0</v>
      </c>
      <c r="GN171" s="48" t="n">
        <f aca="false">IF((GN170*(1+GN$5/Setup!$C$36)+IF($V171=21,N($F171),0))-CR171-EP171&lt;0.005,0,(GN170*(1+GN$5/Setup!$C$36)+IF($V171=21,N($F171),0))-CR171-EP171)</f>
        <v>0</v>
      </c>
      <c r="GO171" s="48" t="n">
        <f aca="false">IF((GO170*(1+GO$5/Setup!$C$36)+IF($V171=22,N($F171),0))-CS171-EQ171&lt;0.005,0,(GO170*(1+GO$5/Setup!$C$36)+IF($V171=22,N($F171),0))-CS171-EQ171)</f>
        <v>0</v>
      </c>
      <c r="GP171" s="48" t="n">
        <f aca="false">IF((GP170*(1+GP$5/Setup!$C$36)+IF($V171=23,N($F171),0))-CT171-ER171&lt;0.005,0,(GP170*(1+GP$5/Setup!$C$36)+IF($V171=23,N($F171),0))-CT171-ER171)</f>
        <v>0</v>
      </c>
      <c r="GQ171" s="48" t="n">
        <f aca="false">IF((GQ170*(1+GQ$5/Setup!$C$36)+IF($V171=24,N($F171),0))-CU171-ES171&lt;0.005,0,(GQ170*(1+GQ$5/Setup!$C$36)+IF($V171=24,N($F171),0))-CU171-ES171)</f>
        <v>0</v>
      </c>
      <c r="GR171" s="48" t="n">
        <f aca="false">IF((GR170*(1+GR$5/Setup!$C$36)+IF($V171=25,N($F171),0))-CV171-ET171&lt;0.005,0,(GR170*(1+GR$5/Setup!$C$36)+IF($V171=25,N($F171),0))-CV171-ET171)</f>
        <v>0</v>
      </c>
      <c r="GS171" s="48" t="n">
        <f aca="false">IF((GS170*(1+GS$5/Setup!$C$36)+IF($V171=26,N($F171),0))-CW171-EU171&lt;0.005,0,(GS170*(1+GS$5/Setup!$C$36)+IF($V171=26,N($F171),0))-CW171-EU171)</f>
        <v>0</v>
      </c>
      <c r="GT171" s="48" t="n">
        <f aca="false">IF((GT170*(1+GT$5/Setup!$C$36)+IF($V171=27,N($F171),0))-CX171-EV171&lt;0.005,0,(GT170*(1+GT$5/Setup!$C$36)+IF($V171=27,N($F171),0))-CX171-EV171)</f>
        <v>0</v>
      </c>
      <c r="GU171" s="48" t="n">
        <f aca="false">IF((GU170*(1+GU$5/Setup!$C$36)+IF($V171=28,N($F171),0))-CY171-EW171&lt;0.005,0,(GU170*(1+GU$5/Setup!$C$36)+IF($V171=28,N($F171),0))-CY171-EW171)</f>
        <v>0</v>
      </c>
      <c r="GV171" s="48" t="n">
        <f aca="false">IF((GV170*(1+GV$5/Setup!$C$36)+IF($V171=29,N($F171),0))-CZ171-EX171&lt;0.005,0,(GV170*(1+GV$5/Setup!$C$36)+IF($V171=29,N($F171),0))-CZ171-EX171)</f>
        <v>0</v>
      </c>
      <c r="GW171" s="48" t="n">
        <f aca="false">IF((GW170*(1+GW$5/Setup!$C$36)+IF($V171=30,N($F171),0))-DA171-EY171&lt;0.005,0,(GW170*(1+GW$5/Setup!$C$36)+IF($V171=30,N($F171),0))-DA171-EY171)</f>
        <v>0</v>
      </c>
      <c r="GX171" s="48" t="n">
        <f aca="false">IF((GX170*(1+GX$5/Setup!$C$36)+IF($V171=31,N($F171),0))-DB171-EZ171&lt;0.005,0,(GX170*(1+GX$5/Setup!$C$36)+IF($V171=31,N($F171),0))-DB171-EZ171)</f>
        <v>0</v>
      </c>
      <c r="GY171" s="48" t="n">
        <f aca="false">IF((GY170*(1+GY$5/Setup!$C$36)+IF($V171=32,N($F171),0))-DC171-FA171&lt;0.005,0,(GY170*(1+GY$5/Setup!$C$36)+IF($V171=32,N($F171),0))-DC171-FA171)</f>
        <v>0</v>
      </c>
      <c r="GZ171" s="48" t="n">
        <f aca="false">IF((GZ170*(1+GZ$5/Setup!$C$36)+IF($V171=33,N($F171),0))-DD171-FB171&lt;0.005,0,(GZ170*(1+GZ$5/Setup!$C$36)+IF($V171=33,N($F171),0))-DD171-FB171)</f>
        <v>0</v>
      </c>
      <c r="HA171" s="48" t="n">
        <f aca="false">IF((HA170*(1+HA$5/Setup!$C$36)+IF($V171=34,N($F171),0))-DE171-FC171&lt;0.005,0,(HA170*(1+HA$5/Setup!$C$36)+IF($V171=34,N($F171),0))-DE171-FC171)</f>
        <v>0</v>
      </c>
      <c r="HB171" s="48" t="n">
        <f aca="false">IF((HB170*(1+HB$5/Setup!$C$36)+IF($V171=35,N($F171),0))-DF171-FD171&lt;0.005,0,(HB170*(1+HB$5/Setup!$C$36)+IF($V171=35,N($F171),0))-DF171-FD171)</f>
        <v>0</v>
      </c>
      <c r="HC171" s="48" t="n">
        <f aca="false">IF((HC170*(1+HC$5/Setup!$C$36)+IF($V171=36,N($F171),0))-DG171-FE171&lt;0.005,0,(HC170*(1+HC$5/Setup!$C$36)+IF($V171=36,N($F171),0))-DG171-FE171)</f>
        <v>0</v>
      </c>
      <c r="HD171" s="48" t="n">
        <f aca="false">IF((HD170*(1+HD$5/Setup!$C$36)+IF($V171=37,N($F171),0))-DH171-FF171&lt;0.005,0,(HD170*(1+HD$5/Setup!$C$36)+IF($V171=37,N($F171),0))-DH171-FF171)</f>
        <v>0</v>
      </c>
      <c r="HE171" s="48" t="n">
        <f aca="false">IF((HE170*(1+HE$5/Setup!$C$36)+IF($V171=38,N($F171),0))-DI171-FG171&lt;0.005,0,(HE170*(1+HE$5/Setup!$C$36)+IF($V171=38,N($F171),0))-DI171-FG171)</f>
        <v>0</v>
      </c>
      <c r="HF171" s="48" t="n">
        <f aca="false">IF((HF170*(1+HF$5/Setup!$C$36)+IF($V171=39,N($F171),0))-DJ171-FH171&lt;0.005,0,(HF170*(1+HF$5/Setup!$C$36)+IF($V171=39,N($F171),0))-DJ171-FH171)</f>
        <v>0</v>
      </c>
      <c r="HG171" s="48" t="n">
        <f aca="false">IF((HG170*(1+HG$5/Setup!$C$36)+IF($V171=40,N($F171),0))-DK171-FI171&lt;0.005,0,(HG170*(1+HG$5/Setup!$C$36)+IF($V171=40,N($F171),0))-DK171-FI171)</f>
        <v>0</v>
      </c>
      <c r="HH171" s="48" t="n">
        <f aca="false">IF((HH170*(1+HH$5/Setup!$C$36)+IF($V171=41,N($F171),0))-DL171-FJ171&lt;0.005,0,(HH170*(1+HH$5/Setup!$C$36)+IF($V171=41,N($F171),0))-DL171-FJ171)</f>
        <v>0</v>
      </c>
      <c r="HI171" s="48" t="n">
        <f aca="false">IF((HI170*(1+HI$5/Setup!$C$36)+IF($V171=42,N($F171),0))-DM171-FK171&lt;0.005,0,(HI170*(1+HI$5/Setup!$C$36)+IF($V171=42,N($F171),0))-DM171-FK171)</f>
        <v>0</v>
      </c>
      <c r="HJ171" s="48" t="n">
        <f aca="false">IF((HJ170*(1+HJ$5/Setup!$C$36)+IF($V171=43,N($F171),0))-DN171-FL171&lt;0.005,0,(HJ170*(1+HJ$5/Setup!$C$36)+IF($V171=43,N($F171),0))-DN171-FL171)</f>
        <v>0</v>
      </c>
      <c r="HK171" s="48" t="n">
        <f aca="false">IF((HK170*(1+HK$5/Setup!$C$36)+IF($V171=44,N($F171),0))-DO171-FM171&lt;0.005,0,(HK170*(1+HK$5/Setup!$C$36)+IF($V171=44,N($F171),0))-DO171-FM171)</f>
        <v>0</v>
      </c>
      <c r="HL171" s="48" t="n">
        <f aca="false">IF((HL170*(1+HL$5/Setup!$C$36)+IF($V171=45,N($F171),0))-DP171-FN171&lt;0.005,0,(HL170*(1+HL$5/Setup!$C$36)+IF($V171=45,N($F171),0))-DP171-FN171)</f>
        <v>0</v>
      </c>
      <c r="HM171" s="48" t="n">
        <f aca="false">IF((HM170*(1+HM$5/Setup!$C$36)+IF($V171=46,N($F171),0))-DQ171-FO171&lt;0.005,0,(HM170*(1+HM$5/Setup!$C$36)+IF($V171=46,N($F171),0))-DQ171-FO171)</f>
        <v>0</v>
      </c>
      <c r="HN171" s="48" t="n">
        <f aca="false">IF((HN170*(1+HN$5/Setup!$C$36)+IF($V171=47,N($F171),0))-DR171-FP171&lt;0.005,0,(HN170*(1+HN$5/Setup!$C$36)+IF($V171=47,N($F171),0))-DR171-FP171)</f>
        <v>0</v>
      </c>
      <c r="HO171" s="48" t="n">
        <f aca="false">IF((HO170*(1+HO$5/Setup!$C$36)+IF($V171=48,N($F171),0))-DS171-FQ171&lt;0.005,0,(HO170*(1+HO$5/Setup!$C$36)+IF($V171=48,N($F171),0))-DS171-FQ171)</f>
        <v>0</v>
      </c>
      <c r="HP171" s="48" t="n">
        <f aca="false">IF((HP170*(1+HP$5/Setup!$C$36)+IF($V171=49,N($F171),0))-DT171-FR171&lt;0.005,0,(HP170*(1+HP$5/Setup!$C$36)+IF($V171=49,N($F171),0))-DT171-FR171)</f>
        <v>0</v>
      </c>
      <c r="HQ171" s="48" t="n">
        <f aca="false">IF((HQ170*(1+HQ$5/Setup!$C$36)+IF($V171=50,N($F171),0))-DU171-FS171&lt;0.005,0,(HQ170*(1+HQ$5/Setup!$C$36)+IF($V171=50,N($F171),0))-DU171-FS171)</f>
        <v>0</v>
      </c>
    </row>
    <row r="172" customFormat="false" ht="15" hidden="false" customHeight="false" outlineLevel="0" collapsed="false">
      <c r="A172" s="44" t="n">
        <v>164</v>
      </c>
      <c r="B172" s="45" t="n">
        <f aca="false">IF(Setup!$C$7="Every month",EDATE(Setup!$C$8,($A172-1)),IF(Setup!$C$7="Twice a month",DATE(YEAR(Setup!$C$8),MONTH(Setup!$C$8)+INT((($A172-1)+Setup!$C$41)/2),MIN(IF(MOD(($A172-1)+Setup!$C$41,2)=0,Setup!$C$39,Setup!$C$40),DAY(EOMONTH(DATE(YEAR(Setup!$C$8),MONTH(Setup!$C$8)+INT((($A172-1)+Setup!$C$41)/2),1),0)))),Setup!$C$8+($A172-1)*IF(Setup!$C$7="Every week",7,14)))</f>
        <v>48607</v>
      </c>
      <c r="C172" s="45" t="n">
        <f aca="false">IF(Setup!$C$7="Every month",EDATE(Setup!$C$8,$A172),IF(Setup!$C$7="Twice a month",DATE(YEAR(Setup!$C$8),MONTH(Setup!$C$8)+INT(($A172+Setup!$C$41)/2),MIN(IF(MOD($A172+Setup!$C$41,2)=0,Setup!$C$39,Setup!$C$40),DAY(EOMONTH(DATE(YEAR(Setup!$C$8),MONTH(Setup!$C$8)+INT(($A172+Setup!$C$41)/2),1),0)))),Setup!$C$8+$A172*IF(Setup!$C$7="Every week",7,14)))</f>
        <v>48621</v>
      </c>
      <c r="D172" s="46"/>
      <c r="E172" s="47"/>
      <c r="F172" s="47"/>
      <c r="G172" s="47"/>
      <c r="H172" s="47"/>
      <c r="I172" s="48" t="n">
        <f aca="false">N(Setup!$C$11)+N(E172)</f>
        <v>100</v>
      </c>
      <c r="J172" s="48" t="n">
        <f aca="false">MIN(Setup!$C$37,MAX(I172,0))</f>
        <v>9.23076923076923</v>
      </c>
      <c r="K172" s="48" t="n">
        <f aca="false">MIN(MAX(N(Setup!$C$14)-L171,0),MAX(I172-J172,0))</f>
        <v>0</v>
      </c>
      <c r="L172" s="48" t="n">
        <f aca="false">L171+K172-N(G172)</f>
        <v>500</v>
      </c>
      <c r="M172" s="48" t="n">
        <f aca="false">M171+J172-N(H172)</f>
        <v>1513.84615384616</v>
      </c>
      <c r="N172" s="48" t="n">
        <f aca="false">SUM(BX172:DU172)</f>
        <v>0</v>
      </c>
      <c r="O172" s="48" t="n">
        <f aca="false">SUM(Z172:BW172)-N172</f>
        <v>25</v>
      </c>
      <c r="P172" s="48" t="n">
        <f aca="false">MAX(I172-J172-K172,0)+O172</f>
        <v>115.769230769231</v>
      </c>
      <c r="Q172" s="48" t="n">
        <f aca="false">SUM(DV172:FS172)</f>
        <v>0</v>
      </c>
      <c r="R172" s="49" t="n">
        <f aca="false">N172+J172+K172+Q172</f>
        <v>9.23076923076923</v>
      </c>
      <c r="S172" s="48" t="n">
        <f aca="false">T172-T171-N(F172)+N172+Q172</f>
        <v>0</v>
      </c>
      <c r="T172" s="49" t="n">
        <f aca="false">SUM(FT172:HQ172)</f>
        <v>0</v>
      </c>
      <c r="U172" s="44" t="str">
        <f aca="false">IF(T171&lt;0.005,"",INDEX(Helpers!$C$2:$C$51,IF(_xlfn.MINIFS($DV$6:$FS$6,DV172:FS172,"&gt;0.005")=0,V172,_xlfn.MINIFS($DV$6:$FS$6,DV172:FS172,"&gt;0.005"))))</f>
        <v/>
      </c>
      <c r="V172" s="44" t="n">
        <f aca="false">IF(_xlfn.MINIFS($FT$6:$HQ$6,FT171:HQ171,"&gt;0.005")=0,1,_xlfn.MINIFS($FT$6:$HQ$6,FT171:HQ171,"&gt;0.005"))</f>
        <v>1</v>
      </c>
      <c r="W172" s="44" t="n">
        <f aca="false">IF(AND(D172&lt;&gt;"Paid",T171&gt;0.005),1,0)</f>
        <v>0</v>
      </c>
      <c r="X172" s="48" t="n">
        <f aca="false">SUMPRODUCT(((Helpers!$G$2:$G$51*(1+(Helpers!$D$2:$D$51+0.000000001)/12)^(($B172-Setup!$C$8)/(365.25/12))-Helpers!$E$2:$E$51*((1+(Helpers!$D$2:$D$51+0.000000001)/12)^(($B172-Setup!$C$8)/(365.25/12))-1)/((Helpers!$D$2:$D$51+0.000000001)/12))&gt;0)*(Helpers!$G$2:$G$51*(1+(Helpers!$D$2:$D$51+0.000000001)/12)^(($B172-Setup!$C$8)/(365.25/12))-Helpers!$E$2:$E$51*((1+(Helpers!$D$2:$D$51+0.000000001)/12)^(($B172-Setup!$C$8)/(365.25/12))-1)/((Helpers!$D$2:$D$51+0.000000001)/12)))</f>
        <v>0</v>
      </c>
      <c r="Y172" s="48"/>
      <c r="Z172" s="48" t="n">
        <f aca="false">IF(OR(N(Z$5)=0,Z$6=""),0,Z$5*((DATE(YEAR($B172),MONTH($B172),MIN(Z$6,DAY(EOMONTH($B172,0))))&gt;=$B172)*(DATE(YEAR($B172),MONTH($B172),MIN(Z$6,DAY(EOMONTH($B172,0))))&lt;$C172)+(DATE(YEAR($B172),MONTH($B172)+1,MIN(Z$6,DAY(EOMONTH($B172,1))))&gt;=$B172)*(DATE(YEAR($B172),MONTH($B172)+1,MIN(Z$6,DAY(EOMONTH($B172,1))))&lt;$C172)))</f>
        <v>25</v>
      </c>
      <c r="AA172" s="48" t="n">
        <f aca="false">IF(OR(N(AA$5)=0,AA$6=""),0,AA$5*((DATE(YEAR($B172),MONTH($B172),MIN(AA$6,DAY(EOMONTH($B172,0))))&gt;=$B172)*(DATE(YEAR($B172),MONTH($B172),MIN(AA$6,DAY(EOMONTH($B172,0))))&lt;$C172)+(DATE(YEAR($B172),MONTH($B172)+1,MIN(AA$6,DAY(EOMONTH($B172,1))))&gt;=$B172)*(DATE(YEAR($B172),MONTH($B172)+1,MIN(AA$6,DAY(EOMONTH($B172,1))))&lt;$C172)))</f>
        <v>0</v>
      </c>
      <c r="AB172" s="48" t="n">
        <f aca="false">IF(OR(N(AB$5)=0,AB$6=""),0,AB$5*((DATE(YEAR($B172),MONTH($B172),MIN(AB$6,DAY(EOMONTH($B172,0))))&gt;=$B172)*(DATE(YEAR($B172),MONTH($B172),MIN(AB$6,DAY(EOMONTH($B172,0))))&lt;$C172)+(DATE(YEAR($B172),MONTH($B172)+1,MIN(AB$6,DAY(EOMONTH($B172,1))))&gt;=$B172)*(DATE(YEAR($B172),MONTH($B172)+1,MIN(AB$6,DAY(EOMONTH($B172,1))))&lt;$C172)))</f>
        <v>0</v>
      </c>
      <c r="AC172" s="48" t="n">
        <f aca="false">IF(OR(N(AC$5)=0,AC$6=""),0,AC$5*((DATE(YEAR($B172),MONTH($B172),MIN(AC$6,DAY(EOMONTH($B172,0))))&gt;=$B172)*(DATE(YEAR($B172),MONTH($B172),MIN(AC$6,DAY(EOMONTH($B172,0))))&lt;$C172)+(DATE(YEAR($B172),MONTH($B172)+1,MIN(AC$6,DAY(EOMONTH($B172,1))))&gt;=$B172)*(DATE(YEAR($B172),MONTH($B172)+1,MIN(AC$6,DAY(EOMONTH($B172,1))))&lt;$C172)))</f>
        <v>0</v>
      </c>
      <c r="AD172" s="48" t="n">
        <f aca="false">IF(OR(N(AD$5)=0,AD$6=""),0,AD$5*((DATE(YEAR($B172),MONTH($B172),MIN(AD$6,DAY(EOMONTH($B172,0))))&gt;=$B172)*(DATE(YEAR($B172),MONTH($B172),MIN(AD$6,DAY(EOMONTH($B172,0))))&lt;$C172)+(DATE(YEAR($B172),MONTH($B172)+1,MIN(AD$6,DAY(EOMONTH($B172,1))))&gt;=$B172)*(DATE(YEAR($B172),MONTH($B172)+1,MIN(AD$6,DAY(EOMONTH($B172,1))))&lt;$C172)))</f>
        <v>0</v>
      </c>
      <c r="AE172" s="48" t="n">
        <f aca="false">IF(OR(N(AE$5)=0,AE$6=""),0,AE$5*((DATE(YEAR($B172),MONTH($B172),MIN(AE$6,DAY(EOMONTH($B172,0))))&gt;=$B172)*(DATE(YEAR($B172),MONTH($B172),MIN(AE$6,DAY(EOMONTH($B172,0))))&lt;$C172)+(DATE(YEAR($B172),MONTH($B172)+1,MIN(AE$6,DAY(EOMONTH($B172,1))))&gt;=$B172)*(DATE(YEAR($B172),MONTH($B172)+1,MIN(AE$6,DAY(EOMONTH($B172,1))))&lt;$C172)))</f>
        <v>0</v>
      </c>
      <c r="AF172" s="48" t="n">
        <f aca="false">IF(OR(N(AF$5)=0,AF$6=""),0,AF$5*((DATE(YEAR($B172),MONTH($B172),MIN(AF$6,DAY(EOMONTH($B172,0))))&gt;=$B172)*(DATE(YEAR($B172),MONTH($B172),MIN(AF$6,DAY(EOMONTH($B172,0))))&lt;$C172)+(DATE(YEAR($B172),MONTH($B172)+1,MIN(AF$6,DAY(EOMONTH($B172,1))))&gt;=$B172)*(DATE(YEAR($B172),MONTH($B172)+1,MIN(AF$6,DAY(EOMONTH($B172,1))))&lt;$C172)))</f>
        <v>0</v>
      </c>
      <c r="AG172" s="48" t="n">
        <f aca="false">IF(OR(N(AG$5)=0,AG$6=""),0,AG$5*((DATE(YEAR($B172),MONTH($B172),MIN(AG$6,DAY(EOMONTH($B172,0))))&gt;=$B172)*(DATE(YEAR($B172),MONTH($B172),MIN(AG$6,DAY(EOMONTH($B172,0))))&lt;$C172)+(DATE(YEAR($B172),MONTH($B172)+1,MIN(AG$6,DAY(EOMONTH($B172,1))))&gt;=$B172)*(DATE(YEAR($B172),MONTH($B172)+1,MIN(AG$6,DAY(EOMONTH($B172,1))))&lt;$C172)))</f>
        <v>0</v>
      </c>
      <c r="AH172" s="48" t="n">
        <f aca="false">IF(OR(N(AH$5)=0,AH$6=""),0,AH$5*((DATE(YEAR($B172),MONTH($B172),MIN(AH$6,DAY(EOMONTH($B172,0))))&gt;=$B172)*(DATE(YEAR($B172),MONTH($B172),MIN(AH$6,DAY(EOMONTH($B172,0))))&lt;$C172)+(DATE(YEAR($B172),MONTH($B172)+1,MIN(AH$6,DAY(EOMONTH($B172,1))))&gt;=$B172)*(DATE(YEAR($B172),MONTH($B172)+1,MIN(AH$6,DAY(EOMONTH($B172,1))))&lt;$C172)))</f>
        <v>0</v>
      </c>
      <c r="AI172" s="48" t="n">
        <f aca="false">IF(OR(N(AI$5)=0,AI$6=""),0,AI$5*((DATE(YEAR($B172),MONTH($B172),MIN(AI$6,DAY(EOMONTH($B172,0))))&gt;=$B172)*(DATE(YEAR($B172),MONTH($B172),MIN(AI$6,DAY(EOMONTH($B172,0))))&lt;$C172)+(DATE(YEAR($B172),MONTH($B172)+1,MIN(AI$6,DAY(EOMONTH($B172,1))))&gt;=$B172)*(DATE(YEAR($B172),MONTH($B172)+1,MIN(AI$6,DAY(EOMONTH($B172,1))))&lt;$C172)))</f>
        <v>0</v>
      </c>
      <c r="AJ172" s="48" t="n">
        <f aca="false">IF(OR(N(AJ$5)=0,AJ$6=""),0,AJ$5*((DATE(YEAR($B172),MONTH($B172),MIN(AJ$6,DAY(EOMONTH($B172,0))))&gt;=$B172)*(DATE(YEAR($B172),MONTH($B172),MIN(AJ$6,DAY(EOMONTH($B172,0))))&lt;$C172)+(DATE(YEAR($B172),MONTH($B172)+1,MIN(AJ$6,DAY(EOMONTH($B172,1))))&gt;=$B172)*(DATE(YEAR($B172),MONTH($B172)+1,MIN(AJ$6,DAY(EOMONTH($B172,1))))&lt;$C172)))</f>
        <v>0</v>
      </c>
      <c r="AK172" s="48" t="n">
        <f aca="false">IF(OR(N(AK$5)=0,AK$6=""),0,AK$5*((DATE(YEAR($B172),MONTH($B172),MIN(AK$6,DAY(EOMONTH($B172,0))))&gt;=$B172)*(DATE(YEAR($B172),MONTH($B172),MIN(AK$6,DAY(EOMONTH($B172,0))))&lt;$C172)+(DATE(YEAR($B172),MONTH($B172)+1,MIN(AK$6,DAY(EOMONTH($B172,1))))&gt;=$B172)*(DATE(YEAR($B172),MONTH($B172)+1,MIN(AK$6,DAY(EOMONTH($B172,1))))&lt;$C172)))</f>
        <v>0</v>
      </c>
      <c r="AL172" s="48" t="n">
        <f aca="false">IF(OR(N(AL$5)=0,AL$6=""),0,AL$5*((DATE(YEAR($B172),MONTH($B172),MIN(AL$6,DAY(EOMONTH($B172,0))))&gt;=$B172)*(DATE(YEAR($B172),MONTH($B172),MIN(AL$6,DAY(EOMONTH($B172,0))))&lt;$C172)+(DATE(YEAR($B172),MONTH($B172)+1,MIN(AL$6,DAY(EOMONTH($B172,1))))&gt;=$B172)*(DATE(YEAR($B172),MONTH($B172)+1,MIN(AL$6,DAY(EOMONTH($B172,1))))&lt;$C172)))</f>
        <v>0</v>
      </c>
      <c r="AM172" s="48" t="n">
        <f aca="false">IF(OR(N(AM$5)=0,AM$6=""),0,AM$5*((DATE(YEAR($B172),MONTH($B172),MIN(AM$6,DAY(EOMONTH($B172,0))))&gt;=$B172)*(DATE(YEAR($B172),MONTH($B172),MIN(AM$6,DAY(EOMONTH($B172,0))))&lt;$C172)+(DATE(YEAR($B172),MONTH($B172)+1,MIN(AM$6,DAY(EOMONTH($B172,1))))&gt;=$B172)*(DATE(YEAR($B172),MONTH($B172)+1,MIN(AM$6,DAY(EOMONTH($B172,1))))&lt;$C172)))</f>
        <v>0</v>
      </c>
      <c r="AN172" s="48" t="n">
        <f aca="false">IF(OR(N(AN$5)=0,AN$6=""),0,AN$5*((DATE(YEAR($B172),MONTH($B172),MIN(AN$6,DAY(EOMONTH($B172,0))))&gt;=$B172)*(DATE(YEAR($B172),MONTH($B172),MIN(AN$6,DAY(EOMONTH($B172,0))))&lt;$C172)+(DATE(YEAR($B172),MONTH($B172)+1,MIN(AN$6,DAY(EOMONTH($B172,1))))&gt;=$B172)*(DATE(YEAR($B172),MONTH($B172)+1,MIN(AN$6,DAY(EOMONTH($B172,1))))&lt;$C172)))</f>
        <v>0</v>
      </c>
      <c r="AO172" s="48" t="n">
        <f aca="false">IF(OR(N(AO$5)=0,AO$6=""),0,AO$5*((DATE(YEAR($B172),MONTH($B172),MIN(AO$6,DAY(EOMONTH($B172,0))))&gt;=$B172)*(DATE(YEAR($B172),MONTH($B172),MIN(AO$6,DAY(EOMONTH($B172,0))))&lt;$C172)+(DATE(YEAR($B172),MONTH($B172)+1,MIN(AO$6,DAY(EOMONTH($B172,1))))&gt;=$B172)*(DATE(YEAR($B172),MONTH($B172)+1,MIN(AO$6,DAY(EOMONTH($B172,1))))&lt;$C172)))</f>
        <v>0</v>
      </c>
      <c r="AP172" s="48" t="n">
        <f aca="false">IF(OR(N(AP$5)=0,AP$6=""),0,AP$5*((DATE(YEAR($B172),MONTH($B172),MIN(AP$6,DAY(EOMONTH($B172,0))))&gt;=$B172)*(DATE(YEAR($B172),MONTH($B172),MIN(AP$6,DAY(EOMONTH($B172,0))))&lt;$C172)+(DATE(YEAR($B172),MONTH($B172)+1,MIN(AP$6,DAY(EOMONTH($B172,1))))&gt;=$B172)*(DATE(YEAR($B172),MONTH($B172)+1,MIN(AP$6,DAY(EOMONTH($B172,1))))&lt;$C172)))</f>
        <v>0</v>
      </c>
      <c r="AQ172" s="48" t="n">
        <f aca="false">IF(OR(N(AQ$5)=0,AQ$6=""),0,AQ$5*((DATE(YEAR($B172),MONTH($B172),MIN(AQ$6,DAY(EOMONTH($B172,0))))&gt;=$B172)*(DATE(YEAR($B172),MONTH($B172),MIN(AQ$6,DAY(EOMONTH($B172,0))))&lt;$C172)+(DATE(YEAR($B172),MONTH($B172)+1,MIN(AQ$6,DAY(EOMONTH($B172,1))))&gt;=$B172)*(DATE(YEAR($B172),MONTH($B172)+1,MIN(AQ$6,DAY(EOMONTH($B172,1))))&lt;$C172)))</f>
        <v>0</v>
      </c>
      <c r="AR172" s="48" t="n">
        <f aca="false">IF(OR(N(AR$5)=0,AR$6=""),0,AR$5*((DATE(YEAR($B172),MONTH($B172),MIN(AR$6,DAY(EOMONTH($B172,0))))&gt;=$B172)*(DATE(YEAR($B172),MONTH($B172),MIN(AR$6,DAY(EOMONTH($B172,0))))&lt;$C172)+(DATE(YEAR($B172),MONTH($B172)+1,MIN(AR$6,DAY(EOMONTH($B172,1))))&gt;=$B172)*(DATE(YEAR($B172),MONTH($B172)+1,MIN(AR$6,DAY(EOMONTH($B172,1))))&lt;$C172)))</f>
        <v>0</v>
      </c>
      <c r="AS172" s="48" t="n">
        <f aca="false">IF(OR(N(AS$5)=0,AS$6=""),0,AS$5*((DATE(YEAR($B172),MONTH($B172),MIN(AS$6,DAY(EOMONTH($B172,0))))&gt;=$B172)*(DATE(YEAR($B172),MONTH($B172),MIN(AS$6,DAY(EOMONTH($B172,0))))&lt;$C172)+(DATE(YEAR($B172),MONTH($B172)+1,MIN(AS$6,DAY(EOMONTH($B172,1))))&gt;=$B172)*(DATE(YEAR($B172),MONTH($B172)+1,MIN(AS$6,DAY(EOMONTH($B172,1))))&lt;$C172)))</f>
        <v>0</v>
      </c>
      <c r="AT172" s="48" t="n">
        <f aca="false">IF(OR(N(AT$5)=0,AT$6=""),0,AT$5*((DATE(YEAR($B172),MONTH($B172),MIN(AT$6,DAY(EOMONTH($B172,0))))&gt;=$B172)*(DATE(YEAR($B172),MONTH($B172),MIN(AT$6,DAY(EOMONTH($B172,0))))&lt;$C172)+(DATE(YEAR($B172),MONTH($B172)+1,MIN(AT$6,DAY(EOMONTH($B172,1))))&gt;=$B172)*(DATE(YEAR($B172),MONTH($B172)+1,MIN(AT$6,DAY(EOMONTH($B172,1))))&lt;$C172)))</f>
        <v>0</v>
      </c>
      <c r="AU172" s="48" t="n">
        <f aca="false">IF(OR(N(AU$5)=0,AU$6=""),0,AU$5*((DATE(YEAR($B172),MONTH($B172),MIN(AU$6,DAY(EOMONTH($B172,0))))&gt;=$B172)*(DATE(YEAR($B172),MONTH($B172),MIN(AU$6,DAY(EOMONTH($B172,0))))&lt;$C172)+(DATE(YEAR($B172),MONTH($B172)+1,MIN(AU$6,DAY(EOMONTH($B172,1))))&gt;=$B172)*(DATE(YEAR($B172),MONTH($B172)+1,MIN(AU$6,DAY(EOMONTH($B172,1))))&lt;$C172)))</f>
        <v>0</v>
      </c>
      <c r="AV172" s="48" t="n">
        <f aca="false">IF(OR(N(AV$5)=0,AV$6=""),0,AV$5*((DATE(YEAR($B172),MONTH($B172),MIN(AV$6,DAY(EOMONTH($B172,0))))&gt;=$B172)*(DATE(YEAR($B172),MONTH($B172),MIN(AV$6,DAY(EOMONTH($B172,0))))&lt;$C172)+(DATE(YEAR($B172),MONTH($B172)+1,MIN(AV$6,DAY(EOMONTH($B172,1))))&gt;=$B172)*(DATE(YEAR($B172),MONTH($B172)+1,MIN(AV$6,DAY(EOMONTH($B172,1))))&lt;$C172)))</f>
        <v>0</v>
      </c>
      <c r="AW172" s="48" t="n">
        <f aca="false">IF(OR(N(AW$5)=0,AW$6=""),0,AW$5*((DATE(YEAR($B172),MONTH($B172),MIN(AW$6,DAY(EOMONTH($B172,0))))&gt;=$B172)*(DATE(YEAR($B172),MONTH($B172),MIN(AW$6,DAY(EOMONTH($B172,0))))&lt;$C172)+(DATE(YEAR($B172),MONTH($B172)+1,MIN(AW$6,DAY(EOMONTH($B172,1))))&gt;=$B172)*(DATE(YEAR($B172),MONTH($B172)+1,MIN(AW$6,DAY(EOMONTH($B172,1))))&lt;$C172)))</f>
        <v>0</v>
      </c>
      <c r="AX172" s="48" t="n">
        <f aca="false">IF(OR(N(AX$5)=0,AX$6=""),0,AX$5*((DATE(YEAR($B172),MONTH($B172),MIN(AX$6,DAY(EOMONTH($B172,0))))&gt;=$B172)*(DATE(YEAR($B172),MONTH($B172),MIN(AX$6,DAY(EOMONTH($B172,0))))&lt;$C172)+(DATE(YEAR($B172),MONTH($B172)+1,MIN(AX$6,DAY(EOMONTH($B172,1))))&gt;=$B172)*(DATE(YEAR($B172),MONTH($B172)+1,MIN(AX$6,DAY(EOMONTH($B172,1))))&lt;$C172)))</f>
        <v>0</v>
      </c>
      <c r="AY172" s="48" t="n">
        <f aca="false">IF(OR(N(AY$5)=0,AY$6=""),0,AY$5*((DATE(YEAR($B172),MONTH($B172),MIN(AY$6,DAY(EOMONTH($B172,0))))&gt;=$B172)*(DATE(YEAR($B172),MONTH($B172),MIN(AY$6,DAY(EOMONTH($B172,0))))&lt;$C172)+(DATE(YEAR($B172),MONTH($B172)+1,MIN(AY$6,DAY(EOMONTH($B172,1))))&gt;=$B172)*(DATE(YEAR($B172),MONTH($B172)+1,MIN(AY$6,DAY(EOMONTH($B172,1))))&lt;$C172)))</f>
        <v>0</v>
      </c>
      <c r="AZ172" s="48" t="n">
        <f aca="false">IF(OR(N(AZ$5)=0,AZ$6=""),0,AZ$5*((DATE(YEAR($B172),MONTH($B172),MIN(AZ$6,DAY(EOMONTH($B172,0))))&gt;=$B172)*(DATE(YEAR($B172),MONTH($B172),MIN(AZ$6,DAY(EOMONTH($B172,0))))&lt;$C172)+(DATE(YEAR($B172),MONTH($B172)+1,MIN(AZ$6,DAY(EOMONTH($B172,1))))&gt;=$B172)*(DATE(YEAR($B172),MONTH($B172)+1,MIN(AZ$6,DAY(EOMONTH($B172,1))))&lt;$C172)))</f>
        <v>0</v>
      </c>
      <c r="BA172" s="48" t="n">
        <f aca="false">IF(OR(N(BA$5)=0,BA$6=""),0,BA$5*((DATE(YEAR($B172),MONTH($B172),MIN(BA$6,DAY(EOMONTH($B172,0))))&gt;=$B172)*(DATE(YEAR($B172),MONTH($B172),MIN(BA$6,DAY(EOMONTH($B172,0))))&lt;$C172)+(DATE(YEAR($B172),MONTH($B172)+1,MIN(BA$6,DAY(EOMONTH($B172,1))))&gt;=$B172)*(DATE(YEAR($B172),MONTH($B172)+1,MIN(BA$6,DAY(EOMONTH($B172,1))))&lt;$C172)))</f>
        <v>0</v>
      </c>
      <c r="BB172" s="48" t="n">
        <f aca="false">IF(OR(N(BB$5)=0,BB$6=""),0,BB$5*((DATE(YEAR($B172),MONTH($B172),MIN(BB$6,DAY(EOMONTH($B172,0))))&gt;=$B172)*(DATE(YEAR($B172),MONTH($B172),MIN(BB$6,DAY(EOMONTH($B172,0))))&lt;$C172)+(DATE(YEAR($B172),MONTH($B172)+1,MIN(BB$6,DAY(EOMONTH($B172,1))))&gt;=$B172)*(DATE(YEAR($B172),MONTH($B172)+1,MIN(BB$6,DAY(EOMONTH($B172,1))))&lt;$C172)))</f>
        <v>0</v>
      </c>
      <c r="BC172" s="48" t="n">
        <f aca="false">IF(OR(N(BC$5)=0,BC$6=""),0,BC$5*((DATE(YEAR($B172),MONTH($B172),MIN(BC$6,DAY(EOMONTH($B172,0))))&gt;=$B172)*(DATE(YEAR($B172),MONTH($B172),MIN(BC$6,DAY(EOMONTH($B172,0))))&lt;$C172)+(DATE(YEAR($B172),MONTH($B172)+1,MIN(BC$6,DAY(EOMONTH($B172,1))))&gt;=$B172)*(DATE(YEAR($B172),MONTH($B172)+1,MIN(BC$6,DAY(EOMONTH($B172,1))))&lt;$C172)))</f>
        <v>0</v>
      </c>
      <c r="BD172" s="48" t="n">
        <f aca="false">IF(OR(N(BD$5)=0,BD$6=""),0,BD$5*((DATE(YEAR($B172),MONTH($B172),MIN(BD$6,DAY(EOMONTH($B172,0))))&gt;=$B172)*(DATE(YEAR($B172),MONTH($B172),MIN(BD$6,DAY(EOMONTH($B172,0))))&lt;$C172)+(DATE(YEAR($B172),MONTH($B172)+1,MIN(BD$6,DAY(EOMONTH($B172,1))))&gt;=$B172)*(DATE(YEAR($B172),MONTH($B172)+1,MIN(BD$6,DAY(EOMONTH($B172,1))))&lt;$C172)))</f>
        <v>0</v>
      </c>
      <c r="BE172" s="48" t="n">
        <f aca="false">IF(OR(N(BE$5)=0,BE$6=""),0,BE$5*((DATE(YEAR($B172),MONTH($B172),MIN(BE$6,DAY(EOMONTH($B172,0))))&gt;=$B172)*(DATE(YEAR($B172),MONTH($B172),MIN(BE$6,DAY(EOMONTH($B172,0))))&lt;$C172)+(DATE(YEAR($B172),MONTH($B172)+1,MIN(BE$6,DAY(EOMONTH($B172,1))))&gt;=$B172)*(DATE(YEAR($B172),MONTH($B172)+1,MIN(BE$6,DAY(EOMONTH($B172,1))))&lt;$C172)))</f>
        <v>0</v>
      </c>
      <c r="BF172" s="48" t="n">
        <f aca="false">IF(OR(N(BF$5)=0,BF$6=""),0,BF$5*((DATE(YEAR($B172),MONTH($B172),MIN(BF$6,DAY(EOMONTH($B172,0))))&gt;=$B172)*(DATE(YEAR($B172),MONTH($B172),MIN(BF$6,DAY(EOMONTH($B172,0))))&lt;$C172)+(DATE(YEAR($B172),MONTH($B172)+1,MIN(BF$6,DAY(EOMONTH($B172,1))))&gt;=$B172)*(DATE(YEAR($B172),MONTH($B172)+1,MIN(BF$6,DAY(EOMONTH($B172,1))))&lt;$C172)))</f>
        <v>0</v>
      </c>
      <c r="BG172" s="48" t="n">
        <f aca="false">IF(OR(N(BG$5)=0,BG$6=""),0,BG$5*((DATE(YEAR($B172),MONTH($B172),MIN(BG$6,DAY(EOMONTH($B172,0))))&gt;=$B172)*(DATE(YEAR($B172),MONTH($B172),MIN(BG$6,DAY(EOMONTH($B172,0))))&lt;$C172)+(DATE(YEAR($B172),MONTH($B172)+1,MIN(BG$6,DAY(EOMONTH($B172,1))))&gt;=$B172)*(DATE(YEAR($B172),MONTH($B172)+1,MIN(BG$6,DAY(EOMONTH($B172,1))))&lt;$C172)))</f>
        <v>0</v>
      </c>
      <c r="BH172" s="48" t="n">
        <f aca="false">IF(OR(N(BH$5)=0,BH$6=""),0,BH$5*((DATE(YEAR($B172),MONTH($B172),MIN(BH$6,DAY(EOMONTH($B172,0))))&gt;=$B172)*(DATE(YEAR($B172),MONTH($B172),MIN(BH$6,DAY(EOMONTH($B172,0))))&lt;$C172)+(DATE(YEAR($B172),MONTH($B172)+1,MIN(BH$6,DAY(EOMONTH($B172,1))))&gt;=$B172)*(DATE(YEAR($B172),MONTH($B172)+1,MIN(BH$6,DAY(EOMONTH($B172,1))))&lt;$C172)))</f>
        <v>0</v>
      </c>
      <c r="BI172" s="48" t="n">
        <f aca="false">IF(OR(N(BI$5)=0,BI$6=""),0,BI$5*((DATE(YEAR($B172),MONTH($B172),MIN(BI$6,DAY(EOMONTH($B172,0))))&gt;=$B172)*(DATE(YEAR($B172),MONTH($B172),MIN(BI$6,DAY(EOMONTH($B172,0))))&lt;$C172)+(DATE(YEAR($B172),MONTH($B172)+1,MIN(BI$6,DAY(EOMONTH($B172,1))))&gt;=$B172)*(DATE(YEAR($B172),MONTH($B172)+1,MIN(BI$6,DAY(EOMONTH($B172,1))))&lt;$C172)))</f>
        <v>0</v>
      </c>
      <c r="BJ172" s="48" t="n">
        <f aca="false">IF(OR(N(BJ$5)=0,BJ$6=""),0,BJ$5*((DATE(YEAR($B172),MONTH($B172),MIN(BJ$6,DAY(EOMONTH($B172,0))))&gt;=$B172)*(DATE(YEAR($B172),MONTH($B172),MIN(BJ$6,DAY(EOMONTH($B172,0))))&lt;$C172)+(DATE(YEAR($B172),MONTH($B172)+1,MIN(BJ$6,DAY(EOMONTH($B172,1))))&gt;=$B172)*(DATE(YEAR($B172),MONTH($B172)+1,MIN(BJ$6,DAY(EOMONTH($B172,1))))&lt;$C172)))</f>
        <v>0</v>
      </c>
      <c r="BK172" s="48" t="n">
        <f aca="false">IF(OR(N(BK$5)=0,BK$6=""),0,BK$5*((DATE(YEAR($B172),MONTH($B172),MIN(BK$6,DAY(EOMONTH($B172,0))))&gt;=$B172)*(DATE(YEAR($B172),MONTH($B172),MIN(BK$6,DAY(EOMONTH($B172,0))))&lt;$C172)+(DATE(YEAR($B172),MONTH($B172)+1,MIN(BK$6,DAY(EOMONTH($B172,1))))&gt;=$B172)*(DATE(YEAR($B172),MONTH($B172)+1,MIN(BK$6,DAY(EOMONTH($B172,1))))&lt;$C172)))</f>
        <v>0</v>
      </c>
      <c r="BL172" s="48" t="n">
        <f aca="false">IF(OR(N(BL$5)=0,BL$6=""),0,BL$5*((DATE(YEAR($B172),MONTH($B172),MIN(BL$6,DAY(EOMONTH($B172,0))))&gt;=$B172)*(DATE(YEAR($B172),MONTH($B172),MIN(BL$6,DAY(EOMONTH($B172,0))))&lt;$C172)+(DATE(YEAR($B172),MONTH($B172)+1,MIN(BL$6,DAY(EOMONTH($B172,1))))&gt;=$B172)*(DATE(YEAR($B172),MONTH($B172)+1,MIN(BL$6,DAY(EOMONTH($B172,1))))&lt;$C172)))</f>
        <v>0</v>
      </c>
      <c r="BM172" s="48" t="n">
        <f aca="false">IF(OR(N(BM$5)=0,BM$6=""),0,BM$5*((DATE(YEAR($B172),MONTH($B172),MIN(BM$6,DAY(EOMONTH($B172,0))))&gt;=$B172)*(DATE(YEAR($B172),MONTH($B172),MIN(BM$6,DAY(EOMONTH($B172,0))))&lt;$C172)+(DATE(YEAR($B172),MONTH($B172)+1,MIN(BM$6,DAY(EOMONTH($B172,1))))&gt;=$B172)*(DATE(YEAR($B172),MONTH($B172)+1,MIN(BM$6,DAY(EOMONTH($B172,1))))&lt;$C172)))</f>
        <v>0</v>
      </c>
      <c r="BN172" s="48" t="n">
        <f aca="false">IF(OR(N(BN$5)=0,BN$6=""),0,BN$5*((DATE(YEAR($B172),MONTH($B172),MIN(BN$6,DAY(EOMONTH($B172,0))))&gt;=$B172)*(DATE(YEAR($B172),MONTH($B172),MIN(BN$6,DAY(EOMONTH($B172,0))))&lt;$C172)+(DATE(YEAR($B172),MONTH($B172)+1,MIN(BN$6,DAY(EOMONTH($B172,1))))&gt;=$B172)*(DATE(YEAR($B172),MONTH($B172)+1,MIN(BN$6,DAY(EOMONTH($B172,1))))&lt;$C172)))</f>
        <v>0</v>
      </c>
      <c r="BO172" s="48" t="n">
        <f aca="false">IF(OR(N(BO$5)=0,BO$6=""),0,BO$5*((DATE(YEAR($B172),MONTH($B172),MIN(BO$6,DAY(EOMONTH($B172,0))))&gt;=$B172)*(DATE(YEAR($B172),MONTH($B172),MIN(BO$6,DAY(EOMONTH($B172,0))))&lt;$C172)+(DATE(YEAR($B172),MONTH($B172)+1,MIN(BO$6,DAY(EOMONTH($B172,1))))&gt;=$B172)*(DATE(YEAR($B172),MONTH($B172)+1,MIN(BO$6,DAY(EOMONTH($B172,1))))&lt;$C172)))</f>
        <v>0</v>
      </c>
      <c r="BP172" s="48" t="n">
        <f aca="false">IF(OR(N(BP$5)=0,BP$6=""),0,BP$5*((DATE(YEAR($B172),MONTH($B172),MIN(BP$6,DAY(EOMONTH($B172,0))))&gt;=$B172)*(DATE(YEAR($B172),MONTH($B172),MIN(BP$6,DAY(EOMONTH($B172,0))))&lt;$C172)+(DATE(YEAR($B172),MONTH($B172)+1,MIN(BP$6,DAY(EOMONTH($B172,1))))&gt;=$B172)*(DATE(YEAR($B172),MONTH($B172)+1,MIN(BP$6,DAY(EOMONTH($B172,1))))&lt;$C172)))</f>
        <v>0</v>
      </c>
      <c r="BQ172" s="48" t="n">
        <f aca="false">IF(OR(N(BQ$5)=0,BQ$6=""),0,BQ$5*((DATE(YEAR($B172),MONTH($B172),MIN(BQ$6,DAY(EOMONTH($B172,0))))&gt;=$B172)*(DATE(YEAR($B172),MONTH($B172),MIN(BQ$6,DAY(EOMONTH($B172,0))))&lt;$C172)+(DATE(YEAR($B172),MONTH($B172)+1,MIN(BQ$6,DAY(EOMONTH($B172,1))))&gt;=$B172)*(DATE(YEAR($B172),MONTH($B172)+1,MIN(BQ$6,DAY(EOMONTH($B172,1))))&lt;$C172)))</f>
        <v>0</v>
      </c>
      <c r="BR172" s="48" t="n">
        <f aca="false">IF(OR(N(BR$5)=0,BR$6=""),0,BR$5*((DATE(YEAR($B172),MONTH($B172),MIN(BR$6,DAY(EOMONTH($B172,0))))&gt;=$B172)*(DATE(YEAR($B172),MONTH($B172),MIN(BR$6,DAY(EOMONTH($B172,0))))&lt;$C172)+(DATE(YEAR($B172),MONTH($B172)+1,MIN(BR$6,DAY(EOMONTH($B172,1))))&gt;=$B172)*(DATE(YEAR($B172),MONTH($B172)+1,MIN(BR$6,DAY(EOMONTH($B172,1))))&lt;$C172)))</f>
        <v>0</v>
      </c>
      <c r="BS172" s="48" t="n">
        <f aca="false">IF(OR(N(BS$5)=0,BS$6=""),0,BS$5*((DATE(YEAR($B172),MONTH($B172),MIN(BS$6,DAY(EOMONTH($B172,0))))&gt;=$B172)*(DATE(YEAR($B172),MONTH($B172),MIN(BS$6,DAY(EOMONTH($B172,0))))&lt;$C172)+(DATE(YEAR($B172),MONTH($B172)+1,MIN(BS$6,DAY(EOMONTH($B172,1))))&gt;=$B172)*(DATE(YEAR($B172),MONTH($B172)+1,MIN(BS$6,DAY(EOMONTH($B172,1))))&lt;$C172)))</f>
        <v>0</v>
      </c>
      <c r="BT172" s="48" t="n">
        <f aca="false">IF(OR(N(BT$5)=0,BT$6=""),0,BT$5*((DATE(YEAR($B172),MONTH($B172),MIN(BT$6,DAY(EOMONTH($B172,0))))&gt;=$B172)*(DATE(YEAR($B172),MONTH($B172),MIN(BT$6,DAY(EOMONTH($B172,0))))&lt;$C172)+(DATE(YEAR($B172),MONTH($B172)+1,MIN(BT$6,DAY(EOMONTH($B172,1))))&gt;=$B172)*(DATE(YEAR($B172),MONTH($B172)+1,MIN(BT$6,DAY(EOMONTH($B172,1))))&lt;$C172)))</f>
        <v>0</v>
      </c>
      <c r="BU172" s="48" t="n">
        <f aca="false">IF(OR(N(BU$5)=0,BU$6=""),0,BU$5*((DATE(YEAR($B172),MONTH($B172),MIN(BU$6,DAY(EOMONTH($B172,0))))&gt;=$B172)*(DATE(YEAR($B172),MONTH($B172),MIN(BU$6,DAY(EOMONTH($B172,0))))&lt;$C172)+(DATE(YEAR($B172),MONTH($B172)+1,MIN(BU$6,DAY(EOMONTH($B172,1))))&gt;=$B172)*(DATE(YEAR($B172),MONTH($B172)+1,MIN(BU$6,DAY(EOMONTH($B172,1))))&lt;$C172)))</f>
        <v>0</v>
      </c>
      <c r="BV172" s="48" t="n">
        <f aca="false">IF(OR(N(BV$5)=0,BV$6=""),0,BV$5*((DATE(YEAR($B172),MONTH($B172),MIN(BV$6,DAY(EOMONTH($B172,0))))&gt;=$B172)*(DATE(YEAR($B172),MONTH($B172),MIN(BV$6,DAY(EOMONTH($B172,0))))&lt;$C172)+(DATE(YEAR($B172),MONTH($B172)+1,MIN(BV$6,DAY(EOMONTH($B172,1))))&gt;=$B172)*(DATE(YEAR($B172),MONTH($B172)+1,MIN(BV$6,DAY(EOMONTH($B172,1))))&lt;$C172)))</f>
        <v>0</v>
      </c>
      <c r="BW172" s="48" t="n">
        <f aca="false">IF(OR(N(BW$5)=0,BW$6=""),0,BW$5*((DATE(YEAR($B172),MONTH($B172),MIN(BW$6,DAY(EOMONTH($B172,0))))&gt;=$B172)*(DATE(YEAR($B172),MONTH($B172),MIN(BW$6,DAY(EOMONTH($B172,0))))&lt;$C172)+(DATE(YEAR($B172),MONTH($B172)+1,MIN(BW$6,DAY(EOMONTH($B172,1))))&gt;=$B172)*(DATE(YEAR($B172),MONTH($B172)+1,MIN(BW$6,DAY(EOMONTH($B172,1))))&lt;$C172)))</f>
        <v>0</v>
      </c>
      <c r="BX172" s="48" t="n">
        <f aca="false">MIN(Z172,(FT171*(1+FT$5/Setup!$C$36)+IF($V172=1,N($F172),0)))</f>
        <v>0</v>
      </c>
      <c r="BY172" s="48" t="n">
        <f aca="false">MIN(AA172,(FU171*(1+FU$5/Setup!$C$36)+IF($V172=2,N($F172),0)))</f>
        <v>0</v>
      </c>
      <c r="BZ172" s="48" t="n">
        <f aca="false">MIN(AB172,(FV171*(1+FV$5/Setup!$C$36)+IF($V172=3,N($F172),0)))</f>
        <v>0</v>
      </c>
      <c r="CA172" s="48" t="n">
        <f aca="false">MIN(AC172,(FW171*(1+FW$5/Setup!$C$36)+IF($V172=4,N($F172),0)))</f>
        <v>0</v>
      </c>
      <c r="CB172" s="48" t="n">
        <f aca="false">MIN(AD172,(FX171*(1+FX$5/Setup!$C$36)+IF($V172=5,N($F172),0)))</f>
        <v>0</v>
      </c>
      <c r="CC172" s="48" t="n">
        <f aca="false">MIN(AE172,(FY171*(1+FY$5/Setup!$C$36)+IF($V172=6,N($F172),0)))</f>
        <v>0</v>
      </c>
      <c r="CD172" s="48" t="n">
        <f aca="false">MIN(AF172,(FZ171*(1+FZ$5/Setup!$C$36)+IF($V172=7,N($F172),0)))</f>
        <v>0</v>
      </c>
      <c r="CE172" s="48" t="n">
        <f aca="false">MIN(AG172,(GA171*(1+GA$5/Setup!$C$36)+IF($V172=8,N($F172),0)))</f>
        <v>0</v>
      </c>
      <c r="CF172" s="48" t="n">
        <f aca="false">MIN(AH172,(GB171*(1+GB$5/Setup!$C$36)+IF($V172=9,N($F172),0)))</f>
        <v>0</v>
      </c>
      <c r="CG172" s="48" t="n">
        <f aca="false">MIN(AI172,(GC171*(1+GC$5/Setup!$C$36)+IF($V172=10,N($F172),0)))</f>
        <v>0</v>
      </c>
      <c r="CH172" s="48" t="n">
        <f aca="false">MIN(AJ172,(GD171*(1+GD$5/Setup!$C$36)+IF($V172=11,N($F172),0)))</f>
        <v>0</v>
      </c>
      <c r="CI172" s="48" t="n">
        <f aca="false">MIN(AK172,(GE171*(1+GE$5/Setup!$C$36)+IF($V172=12,N($F172),0)))</f>
        <v>0</v>
      </c>
      <c r="CJ172" s="48" t="n">
        <f aca="false">MIN(AL172,(GF171*(1+GF$5/Setup!$C$36)+IF($V172=13,N($F172),0)))</f>
        <v>0</v>
      </c>
      <c r="CK172" s="48" t="n">
        <f aca="false">MIN(AM172,(GG171*(1+GG$5/Setup!$C$36)+IF($V172=14,N($F172),0)))</f>
        <v>0</v>
      </c>
      <c r="CL172" s="48" t="n">
        <f aca="false">MIN(AN172,(GH171*(1+GH$5/Setup!$C$36)+IF($V172=15,N($F172),0)))</f>
        <v>0</v>
      </c>
      <c r="CM172" s="48" t="n">
        <f aca="false">MIN(AO172,(GI171*(1+GI$5/Setup!$C$36)+IF($V172=16,N($F172),0)))</f>
        <v>0</v>
      </c>
      <c r="CN172" s="48" t="n">
        <f aca="false">MIN(AP172,(GJ171*(1+GJ$5/Setup!$C$36)+IF($V172=17,N($F172),0)))</f>
        <v>0</v>
      </c>
      <c r="CO172" s="48" t="n">
        <f aca="false">MIN(AQ172,(GK171*(1+GK$5/Setup!$C$36)+IF($V172=18,N($F172),0)))</f>
        <v>0</v>
      </c>
      <c r="CP172" s="48" t="n">
        <f aca="false">MIN(AR172,(GL171*(1+GL$5/Setup!$C$36)+IF($V172=19,N($F172),0)))</f>
        <v>0</v>
      </c>
      <c r="CQ172" s="48" t="n">
        <f aca="false">MIN(AS172,(GM171*(1+GM$5/Setup!$C$36)+IF($V172=20,N($F172),0)))</f>
        <v>0</v>
      </c>
      <c r="CR172" s="48" t="n">
        <f aca="false">MIN(AT172,(GN171*(1+GN$5/Setup!$C$36)+IF($V172=21,N($F172),0)))</f>
        <v>0</v>
      </c>
      <c r="CS172" s="48" t="n">
        <f aca="false">MIN(AU172,(GO171*(1+GO$5/Setup!$C$36)+IF($V172=22,N($F172),0)))</f>
        <v>0</v>
      </c>
      <c r="CT172" s="48" t="n">
        <f aca="false">MIN(AV172,(GP171*(1+GP$5/Setup!$C$36)+IF($V172=23,N($F172),0)))</f>
        <v>0</v>
      </c>
      <c r="CU172" s="48" t="n">
        <f aca="false">MIN(AW172,(GQ171*(1+GQ$5/Setup!$C$36)+IF($V172=24,N($F172),0)))</f>
        <v>0</v>
      </c>
      <c r="CV172" s="48" t="n">
        <f aca="false">MIN(AX172,(GR171*(1+GR$5/Setup!$C$36)+IF($V172=25,N($F172),0)))</f>
        <v>0</v>
      </c>
      <c r="CW172" s="48" t="n">
        <f aca="false">MIN(AY172,(GS171*(1+GS$5/Setup!$C$36)+IF($V172=26,N($F172),0)))</f>
        <v>0</v>
      </c>
      <c r="CX172" s="48" t="n">
        <f aca="false">MIN(AZ172,(GT171*(1+GT$5/Setup!$C$36)+IF($V172=27,N($F172),0)))</f>
        <v>0</v>
      </c>
      <c r="CY172" s="48" t="n">
        <f aca="false">MIN(BA172,(GU171*(1+GU$5/Setup!$C$36)+IF($V172=28,N($F172),0)))</f>
        <v>0</v>
      </c>
      <c r="CZ172" s="48" t="n">
        <f aca="false">MIN(BB172,(GV171*(1+GV$5/Setup!$C$36)+IF($V172=29,N($F172),0)))</f>
        <v>0</v>
      </c>
      <c r="DA172" s="48" t="n">
        <f aca="false">MIN(BC172,(GW171*(1+GW$5/Setup!$C$36)+IF($V172=30,N($F172),0)))</f>
        <v>0</v>
      </c>
      <c r="DB172" s="48" t="n">
        <f aca="false">MIN(BD172,(GX171*(1+GX$5/Setup!$C$36)+IF($V172=31,N($F172),0)))</f>
        <v>0</v>
      </c>
      <c r="DC172" s="48" t="n">
        <f aca="false">MIN(BE172,(GY171*(1+GY$5/Setup!$C$36)+IF($V172=32,N($F172),0)))</f>
        <v>0</v>
      </c>
      <c r="DD172" s="48" t="n">
        <f aca="false">MIN(BF172,(GZ171*(1+GZ$5/Setup!$C$36)+IF($V172=33,N($F172),0)))</f>
        <v>0</v>
      </c>
      <c r="DE172" s="48" t="n">
        <f aca="false">MIN(BG172,(HA171*(1+HA$5/Setup!$C$36)+IF($V172=34,N($F172),0)))</f>
        <v>0</v>
      </c>
      <c r="DF172" s="48" t="n">
        <f aca="false">MIN(BH172,(HB171*(1+HB$5/Setup!$C$36)+IF($V172=35,N($F172),0)))</f>
        <v>0</v>
      </c>
      <c r="DG172" s="48" t="n">
        <f aca="false">MIN(BI172,(HC171*(1+HC$5/Setup!$C$36)+IF($V172=36,N($F172),0)))</f>
        <v>0</v>
      </c>
      <c r="DH172" s="48" t="n">
        <f aca="false">MIN(BJ172,(HD171*(1+HD$5/Setup!$C$36)+IF($V172=37,N($F172),0)))</f>
        <v>0</v>
      </c>
      <c r="DI172" s="48" t="n">
        <f aca="false">MIN(BK172,(HE171*(1+HE$5/Setup!$C$36)+IF($V172=38,N($F172),0)))</f>
        <v>0</v>
      </c>
      <c r="DJ172" s="48" t="n">
        <f aca="false">MIN(BL172,(HF171*(1+HF$5/Setup!$C$36)+IF($V172=39,N($F172),0)))</f>
        <v>0</v>
      </c>
      <c r="DK172" s="48" t="n">
        <f aca="false">MIN(BM172,(HG171*(1+HG$5/Setup!$C$36)+IF($V172=40,N($F172),0)))</f>
        <v>0</v>
      </c>
      <c r="DL172" s="48" t="n">
        <f aca="false">MIN(BN172,(HH171*(1+HH$5/Setup!$C$36)+IF($V172=41,N($F172),0)))</f>
        <v>0</v>
      </c>
      <c r="DM172" s="48" t="n">
        <f aca="false">MIN(BO172,(HI171*(1+HI$5/Setup!$C$36)+IF($V172=42,N($F172),0)))</f>
        <v>0</v>
      </c>
      <c r="DN172" s="48" t="n">
        <f aca="false">MIN(BP172,(HJ171*(1+HJ$5/Setup!$C$36)+IF($V172=43,N($F172),0)))</f>
        <v>0</v>
      </c>
      <c r="DO172" s="48" t="n">
        <f aca="false">MIN(BQ172,(HK171*(1+HK$5/Setup!$C$36)+IF($V172=44,N($F172),0)))</f>
        <v>0</v>
      </c>
      <c r="DP172" s="48" t="n">
        <f aca="false">MIN(BR172,(HL171*(1+HL$5/Setup!$C$36)+IF($V172=45,N($F172),0)))</f>
        <v>0</v>
      </c>
      <c r="DQ172" s="48" t="n">
        <f aca="false">MIN(BS172,(HM171*(1+HM$5/Setup!$C$36)+IF($V172=46,N($F172),0)))</f>
        <v>0</v>
      </c>
      <c r="DR172" s="48" t="n">
        <f aca="false">MIN(BT172,(HN171*(1+HN$5/Setup!$C$36)+IF($V172=47,N($F172),0)))</f>
        <v>0</v>
      </c>
      <c r="DS172" s="48" t="n">
        <f aca="false">MIN(BU172,(HO171*(1+HO$5/Setup!$C$36)+IF($V172=48,N($F172),0)))</f>
        <v>0</v>
      </c>
      <c r="DT172" s="48" t="n">
        <f aca="false">MIN(BV172,(HP171*(1+HP$5/Setup!$C$36)+IF($V172=49,N($F172),0)))</f>
        <v>0</v>
      </c>
      <c r="DU172" s="48" t="n">
        <f aca="false">MIN(BW172,(HQ171*(1+HQ$5/Setup!$C$36)+IF($V172=50,N($F172),0)))</f>
        <v>0</v>
      </c>
      <c r="DV172" s="48" t="n">
        <f aca="false">MIN(MAX((FT171*(1+FT$5/Setup!$C$36)+IF($V172=1,N($F172),0))-BX172,0),MAX($P172-0,0))</f>
        <v>0</v>
      </c>
      <c r="DW172" s="48" t="n">
        <f aca="false">MIN(MAX((FU171*(1+FU$5/Setup!$C$36)+IF($V172=2,N($F172),0))-BY172,0),MAX($P172-SUM(DV172:DV172),0))</f>
        <v>0</v>
      </c>
      <c r="DX172" s="48" t="n">
        <f aca="false">MIN(MAX((FV171*(1+FV$5/Setup!$C$36)+IF($V172=3,N($F172),0))-BZ172,0),MAX($P172-SUM(DV172:DW172),0))</f>
        <v>0</v>
      </c>
      <c r="DY172" s="48" t="n">
        <f aca="false">MIN(MAX((FW171*(1+FW$5/Setup!$C$36)+IF($V172=4,N($F172),0))-CA172,0),MAX($P172-SUM(DV172:DX172),0))</f>
        <v>0</v>
      </c>
      <c r="DZ172" s="48" t="n">
        <f aca="false">MIN(MAX((FX171*(1+FX$5/Setup!$C$36)+IF($V172=5,N($F172),0))-CB172,0),MAX($P172-SUM(DV172:DY172),0))</f>
        <v>0</v>
      </c>
      <c r="EA172" s="48" t="n">
        <f aca="false">MIN(MAX((FY171*(1+FY$5/Setup!$C$36)+IF($V172=6,N($F172),0))-CC172,0),MAX($P172-SUM(DV172:DZ172),0))</f>
        <v>0</v>
      </c>
      <c r="EB172" s="48" t="n">
        <f aca="false">MIN(MAX((FZ171*(1+FZ$5/Setup!$C$36)+IF($V172=7,N($F172),0))-CD172,0),MAX($P172-SUM(DV172:EA172),0))</f>
        <v>0</v>
      </c>
      <c r="EC172" s="48" t="n">
        <f aca="false">MIN(MAX((GA171*(1+GA$5/Setup!$C$36)+IF($V172=8,N($F172),0))-CE172,0),MAX($P172-SUM(DV172:EB172),0))</f>
        <v>0</v>
      </c>
      <c r="ED172" s="48" t="n">
        <f aca="false">MIN(MAX((GB171*(1+GB$5/Setup!$C$36)+IF($V172=9,N($F172),0))-CF172,0),MAX($P172-SUM(DV172:EC172),0))</f>
        <v>0</v>
      </c>
      <c r="EE172" s="48" t="n">
        <f aca="false">MIN(MAX((GC171*(1+GC$5/Setup!$C$36)+IF($V172=10,N($F172),0))-CG172,0),MAX($P172-SUM(DV172:ED172),0))</f>
        <v>0</v>
      </c>
      <c r="EF172" s="48" t="n">
        <f aca="false">MIN(MAX((GD171*(1+GD$5/Setup!$C$36)+IF($V172=11,N($F172),0))-CH172,0),MAX($P172-SUM(DV172:EE172),0))</f>
        <v>0</v>
      </c>
      <c r="EG172" s="48" t="n">
        <f aca="false">MIN(MAX((GE171*(1+GE$5/Setup!$C$36)+IF($V172=12,N($F172),0))-CI172,0),MAX($P172-SUM(DV172:EF172),0))</f>
        <v>0</v>
      </c>
      <c r="EH172" s="48" t="n">
        <f aca="false">MIN(MAX((GF171*(1+GF$5/Setup!$C$36)+IF($V172=13,N($F172),0))-CJ172,0),MAX($P172-SUM(DV172:EG172),0))</f>
        <v>0</v>
      </c>
      <c r="EI172" s="48" t="n">
        <f aca="false">MIN(MAX((GG171*(1+GG$5/Setup!$C$36)+IF($V172=14,N($F172),0))-CK172,0),MAX($P172-SUM(DV172:EH172),0))</f>
        <v>0</v>
      </c>
      <c r="EJ172" s="48" t="n">
        <f aca="false">MIN(MAX((GH171*(1+GH$5/Setup!$C$36)+IF($V172=15,N($F172),0))-CL172,0),MAX($P172-SUM(DV172:EI172),0))</f>
        <v>0</v>
      </c>
      <c r="EK172" s="48" t="n">
        <f aca="false">MIN(MAX((GI171*(1+GI$5/Setup!$C$36)+IF($V172=16,N($F172),0))-CM172,0),MAX($P172-SUM(DV172:EJ172),0))</f>
        <v>0</v>
      </c>
      <c r="EL172" s="48" t="n">
        <f aca="false">MIN(MAX((GJ171*(1+GJ$5/Setup!$C$36)+IF($V172=17,N($F172),0))-CN172,0),MAX($P172-SUM(DV172:EK172),0))</f>
        <v>0</v>
      </c>
      <c r="EM172" s="48" t="n">
        <f aca="false">MIN(MAX((GK171*(1+GK$5/Setup!$C$36)+IF($V172=18,N($F172),0))-CO172,0),MAX($P172-SUM(DV172:EL172),0))</f>
        <v>0</v>
      </c>
      <c r="EN172" s="48" t="n">
        <f aca="false">MIN(MAX((GL171*(1+GL$5/Setup!$C$36)+IF($V172=19,N($F172),0))-CP172,0),MAX($P172-SUM(DV172:EM172),0))</f>
        <v>0</v>
      </c>
      <c r="EO172" s="48" t="n">
        <f aca="false">MIN(MAX((GM171*(1+GM$5/Setup!$C$36)+IF($V172=20,N($F172),0))-CQ172,0),MAX($P172-SUM(DV172:EN172),0))</f>
        <v>0</v>
      </c>
      <c r="EP172" s="48" t="n">
        <f aca="false">MIN(MAX((GN171*(1+GN$5/Setup!$C$36)+IF($V172=21,N($F172),0))-CR172,0),MAX($P172-SUM(DV172:EO172),0))</f>
        <v>0</v>
      </c>
      <c r="EQ172" s="48" t="n">
        <f aca="false">MIN(MAX((GO171*(1+GO$5/Setup!$C$36)+IF($V172=22,N($F172),0))-CS172,0),MAX($P172-SUM(DV172:EP172),0))</f>
        <v>0</v>
      </c>
      <c r="ER172" s="48" t="n">
        <f aca="false">MIN(MAX((GP171*(1+GP$5/Setup!$C$36)+IF($V172=23,N($F172),0))-CT172,0),MAX($P172-SUM(DV172:EQ172),0))</f>
        <v>0</v>
      </c>
      <c r="ES172" s="48" t="n">
        <f aca="false">MIN(MAX((GQ171*(1+GQ$5/Setup!$C$36)+IF($V172=24,N($F172),0))-CU172,0),MAX($P172-SUM(DV172:ER172),0))</f>
        <v>0</v>
      </c>
      <c r="ET172" s="48" t="n">
        <f aca="false">MIN(MAX((GR171*(1+GR$5/Setup!$C$36)+IF($V172=25,N($F172),0))-CV172,0),MAX($P172-SUM(DV172:ES172),0))</f>
        <v>0</v>
      </c>
      <c r="EU172" s="48" t="n">
        <f aca="false">MIN(MAX((GS171*(1+GS$5/Setup!$C$36)+IF($V172=26,N($F172),0))-CW172,0),MAX($P172-SUM(DV172:ET172),0))</f>
        <v>0</v>
      </c>
      <c r="EV172" s="48" t="n">
        <f aca="false">MIN(MAX((GT171*(1+GT$5/Setup!$C$36)+IF($V172=27,N($F172),0))-CX172,0),MAX($P172-SUM(DV172:EU172),0))</f>
        <v>0</v>
      </c>
      <c r="EW172" s="48" t="n">
        <f aca="false">MIN(MAX((GU171*(1+GU$5/Setup!$C$36)+IF($V172=28,N($F172),0))-CY172,0),MAX($P172-SUM(DV172:EV172),0))</f>
        <v>0</v>
      </c>
      <c r="EX172" s="48" t="n">
        <f aca="false">MIN(MAX((GV171*(1+GV$5/Setup!$C$36)+IF($V172=29,N($F172),0))-CZ172,0),MAX($P172-SUM(DV172:EW172),0))</f>
        <v>0</v>
      </c>
      <c r="EY172" s="48" t="n">
        <f aca="false">MIN(MAX((GW171*(1+GW$5/Setup!$C$36)+IF($V172=30,N($F172),0))-DA172,0),MAX($P172-SUM(DV172:EX172),0))</f>
        <v>0</v>
      </c>
      <c r="EZ172" s="48" t="n">
        <f aca="false">MIN(MAX((GX171*(1+GX$5/Setup!$C$36)+IF($V172=31,N($F172),0))-DB172,0),MAX($P172-SUM(DV172:EY172),0))</f>
        <v>0</v>
      </c>
      <c r="FA172" s="48" t="n">
        <f aca="false">MIN(MAX((GY171*(1+GY$5/Setup!$C$36)+IF($V172=32,N($F172),0))-DC172,0),MAX($P172-SUM(DV172:EZ172),0))</f>
        <v>0</v>
      </c>
      <c r="FB172" s="48" t="n">
        <f aca="false">MIN(MAX((GZ171*(1+GZ$5/Setup!$C$36)+IF($V172=33,N($F172),0))-DD172,0),MAX($P172-SUM(DV172:FA172),0))</f>
        <v>0</v>
      </c>
      <c r="FC172" s="48" t="n">
        <f aca="false">MIN(MAX((HA171*(1+HA$5/Setup!$C$36)+IF($V172=34,N($F172),0))-DE172,0),MAX($P172-SUM(DV172:FB172),0))</f>
        <v>0</v>
      </c>
      <c r="FD172" s="48" t="n">
        <f aca="false">MIN(MAX((HB171*(1+HB$5/Setup!$C$36)+IF($V172=35,N($F172),0))-DF172,0),MAX($P172-SUM(DV172:FC172),0))</f>
        <v>0</v>
      </c>
      <c r="FE172" s="48" t="n">
        <f aca="false">MIN(MAX((HC171*(1+HC$5/Setup!$C$36)+IF($V172=36,N($F172),0))-DG172,0),MAX($P172-SUM(DV172:FD172),0))</f>
        <v>0</v>
      </c>
      <c r="FF172" s="48" t="n">
        <f aca="false">MIN(MAX((HD171*(1+HD$5/Setup!$C$36)+IF($V172=37,N($F172),0))-DH172,0),MAX($P172-SUM(DV172:FE172),0))</f>
        <v>0</v>
      </c>
      <c r="FG172" s="48" t="n">
        <f aca="false">MIN(MAX((HE171*(1+HE$5/Setup!$C$36)+IF($V172=38,N($F172),0))-DI172,0),MAX($P172-SUM(DV172:FF172),0))</f>
        <v>0</v>
      </c>
      <c r="FH172" s="48" t="n">
        <f aca="false">MIN(MAX((HF171*(1+HF$5/Setup!$C$36)+IF($V172=39,N($F172),0))-DJ172,0),MAX($P172-SUM(DV172:FG172),0))</f>
        <v>0</v>
      </c>
      <c r="FI172" s="48" t="n">
        <f aca="false">MIN(MAX((HG171*(1+HG$5/Setup!$C$36)+IF($V172=40,N($F172),0))-DK172,0),MAX($P172-SUM(DV172:FH172),0))</f>
        <v>0</v>
      </c>
      <c r="FJ172" s="48" t="n">
        <f aca="false">MIN(MAX((HH171*(1+HH$5/Setup!$C$36)+IF($V172=41,N($F172),0))-DL172,0),MAX($P172-SUM(DV172:FI172),0))</f>
        <v>0</v>
      </c>
      <c r="FK172" s="48" t="n">
        <f aca="false">MIN(MAX((HI171*(1+HI$5/Setup!$C$36)+IF($V172=42,N($F172),0))-DM172,0),MAX($P172-SUM(DV172:FJ172),0))</f>
        <v>0</v>
      </c>
      <c r="FL172" s="48" t="n">
        <f aca="false">MIN(MAX((HJ171*(1+HJ$5/Setup!$C$36)+IF($V172=43,N($F172),0))-DN172,0),MAX($P172-SUM(DV172:FK172),0))</f>
        <v>0</v>
      </c>
      <c r="FM172" s="48" t="n">
        <f aca="false">MIN(MAX((HK171*(1+HK$5/Setup!$C$36)+IF($V172=44,N($F172),0))-DO172,0),MAX($P172-SUM(DV172:FL172),0))</f>
        <v>0</v>
      </c>
      <c r="FN172" s="48" t="n">
        <f aca="false">MIN(MAX((HL171*(1+HL$5/Setup!$C$36)+IF($V172=45,N($F172),0))-DP172,0),MAX($P172-SUM(DV172:FM172),0))</f>
        <v>0</v>
      </c>
      <c r="FO172" s="48" t="n">
        <f aca="false">MIN(MAX((HM171*(1+HM$5/Setup!$C$36)+IF($V172=46,N($F172),0))-DQ172,0),MAX($P172-SUM(DV172:FN172),0))</f>
        <v>0</v>
      </c>
      <c r="FP172" s="48" t="n">
        <f aca="false">MIN(MAX((HN171*(1+HN$5/Setup!$C$36)+IF($V172=47,N($F172),0))-DR172,0),MAX($P172-SUM(DV172:FO172),0))</f>
        <v>0</v>
      </c>
      <c r="FQ172" s="48" t="n">
        <f aca="false">MIN(MAX((HO171*(1+HO$5/Setup!$C$36)+IF($V172=48,N($F172),0))-DS172,0),MAX($P172-SUM(DV172:FP172),0))</f>
        <v>0</v>
      </c>
      <c r="FR172" s="48" t="n">
        <f aca="false">MIN(MAX((HP171*(1+HP$5/Setup!$C$36)+IF($V172=49,N($F172),0))-DT172,0),MAX($P172-SUM(DV172:FQ172),0))</f>
        <v>0</v>
      </c>
      <c r="FS172" s="48" t="n">
        <f aca="false">MIN(MAX((HQ171*(1+HQ$5/Setup!$C$36)+IF($V172=50,N($F172),0))-DU172,0),MAX($P172-SUM(DV172:FR172),0))</f>
        <v>0</v>
      </c>
      <c r="FT172" s="48" t="n">
        <f aca="false">IF((FT171*(1+FT$5/Setup!$C$36)+IF($V172=1,N($F172),0))-BX172-DV172&lt;0.005,0,(FT171*(1+FT$5/Setup!$C$36)+IF($V172=1,N($F172),0))-BX172-DV172)</f>
        <v>0</v>
      </c>
      <c r="FU172" s="48" t="n">
        <f aca="false">IF((FU171*(1+FU$5/Setup!$C$36)+IF($V172=2,N($F172),0))-BY172-DW172&lt;0.005,0,(FU171*(1+FU$5/Setup!$C$36)+IF($V172=2,N($F172),0))-BY172-DW172)</f>
        <v>0</v>
      </c>
      <c r="FV172" s="48" t="n">
        <f aca="false">IF((FV171*(1+FV$5/Setup!$C$36)+IF($V172=3,N($F172),0))-BZ172-DX172&lt;0.005,0,(FV171*(1+FV$5/Setup!$C$36)+IF($V172=3,N($F172),0))-BZ172-DX172)</f>
        <v>0</v>
      </c>
      <c r="FW172" s="48" t="n">
        <f aca="false">IF((FW171*(1+FW$5/Setup!$C$36)+IF($V172=4,N($F172),0))-CA172-DY172&lt;0.005,0,(FW171*(1+FW$5/Setup!$C$36)+IF($V172=4,N($F172),0))-CA172-DY172)</f>
        <v>0</v>
      </c>
      <c r="FX172" s="48" t="n">
        <f aca="false">IF((FX171*(1+FX$5/Setup!$C$36)+IF($V172=5,N($F172),0))-CB172-DZ172&lt;0.005,0,(FX171*(1+FX$5/Setup!$C$36)+IF($V172=5,N($F172),0))-CB172-DZ172)</f>
        <v>0</v>
      </c>
      <c r="FY172" s="48" t="n">
        <f aca="false">IF((FY171*(1+FY$5/Setup!$C$36)+IF($V172=6,N($F172),0))-CC172-EA172&lt;0.005,0,(FY171*(1+FY$5/Setup!$C$36)+IF($V172=6,N($F172),0))-CC172-EA172)</f>
        <v>0</v>
      </c>
      <c r="FZ172" s="48" t="n">
        <f aca="false">IF((FZ171*(1+FZ$5/Setup!$C$36)+IF($V172=7,N($F172),0))-CD172-EB172&lt;0.005,0,(FZ171*(1+FZ$5/Setup!$C$36)+IF($V172=7,N($F172),0))-CD172-EB172)</f>
        <v>0</v>
      </c>
      <c r="GA172" s="48" t="n">
        <f aca="false">IF((GA171*(1+GA$5/Setup!$C$36)+IF($V172=8,N($F172),0))-CE172-EC172&lt;0.005,0,(GA171*(1+GA$5/Setup!$C$36)+IF($V172=8,N($F172),0))-CE172-EC172)</f>
        <v>0</v>
      </c>
      <c r="GB172" s="48" t="n">
        <f aca="false">IF((GB171*(1+GB$5/Setup!$C$36)+IF($V172=9,N($F172),0))-CF172-ED172&lt;0.005,0,(GB171*(1+GB$5/Setup!$C$36)+IF($V172=9,N($F172),0))-CF172-ED172)</f>
        <v>0</v>
      </c>
      <c r="GC172" s="48" t="n">
        <f aca="false">IF((GC171*(1+GC$5/Setup!$C$36)+IF($V172=10,N($F172),0))-CG172-EE172&lt;0.005,0,(GC171*(1+GC$5/Setup!$C$36)+IF($V172=10,N($F172),0))-CG172-EE172)</f>
        <v>0</v>
      </c>
      <c r="GD172" s="48" t="n">
        <f aca="false">IF((GD171*(1+GD$5/Setup!$C$36)+IF($V172=11,N($F172),0))-CH172-EF172&lt;0.005,0,(GD171*(1+GD$5/Setup!$C$36)+IF($V172=11,N($F172),0))-CH172-EF172)</f>
        <v>0</v>
      </c>
      <c r="GE172" s="48" t="n">
        <f aca="false">IF((GE171*(1+GE$5/Setup!$C$36)+IF($V172=12,N($F172),0))-CI172-EG172&lt;0.005,0,(GE171*(1+GE$5/Setup!$C$36)+IF($V172=12,N($F172),0))-CI172-EG172)</f>
        <v>0</v>
      </c>
      <c r="GF172" s="48" t="n">
        <f aca="false">IF((GF171*(1+GF$5/Setup!$C$36)+IF($V172=13,N($F172),0))-CJ172-EH172&lt;0.005,0,(GF171*(1+GF$5/Setup!$C$36)+IF($V172=13,N($F172),0))-CJ172-EH172)</f>
        <v>0</v>
      </c>
      <c r="GG172" s="48" t="n">
        <f aca="false">IF((GG171*(1+GG$5/Setup!$C$36)+IF($V172=14,N($F172),0))-CK172-EI172&lt;0.005,0,(GG171*(1+GG$5/Setup!$C$36)+IF($V172=14,N($F172),0))-CK172-EI172)</f>
        <v>0</v>
      </c>
      <c r="GH172" s="48" t="n">
        <f aca="false">IF((GH171*(1+GH$5/Setup!$C$36)+IF($V172=15,N($F172),0))-CL172-EJ172&lt;0.005,0,(GH171*(1+GH$5/Setup!$C$36)+IF($V172=15,N($F172),0))-CL172-EJ172)</f>
        <v>0</v>
      </c>
      <c r="GI172" s="48" t="n">
        <f aca="false">IF((GI171*(1+GI$5/Setup!$C$36)+IF($V172=16,N($F172),0))-CM172-EK172&lt;0.005,0,(GI171*(1+GI$5/Setup!$C$36)+IF($V172=16,N($F172),0))-CM172-EK172)</f>
        <v>0</v>
      </c>
      <c r="GJ172" s="48" t="n">
        <f aca="false">IF((GJ171*(1+GJ$5/Setup!$C$36)+IF($V172=17,N($F172),0))-CN172-EL172&lt;0.005,0,(GJ171*(1+GJ$5/Setup!$C$36)+IF($V172=17,N($F172),0))-CN172-EL172)</f>
        <v>0</v>
      </c>
      <c r="GK172" s="48" t="n">
        <f aca="false">IF((GK171*(1+GK$5/Setup!$C$36)+IF($V172=18,N($F172),0))-CO172-EM172&lt;0.005,0,(GK171*(1+GK$5/Setup!$C$36)+IF($V172=18,N($F172),0))-CO172-EM172)</f>
        <v>0</v>
      </c>
      <c r="GL172" s="48" t="n">
        <f aca="false">IF((GL171*(1+GL$5/Setup!$C$36)+IF($V172=19,N($F172),0))-CP172-EN172&lt;0.005,0,(GL171*(1+GL$5/Setup!$C$36)+IF($V172=19,N($F172),0))-CP172-EN172)</f>
        <v>0</v>
      </c>
      <c r="GM172" s="48" t="n">
        <f aca="false">IF((GM171*(1+GM$5/Setup!$C$36)+IF($V172=20,N($F172),0))-CQ172-EO172&lt;0.005,0,(GM171*(1+GM$5/Setup!$C$36)+IF($V172=20,N($F172),0))-CQ172-EO172)</f>
        <v>0</v>
      </c>
      <c r="GN172" s="48" t="n">
        <f aca="false">IF((GN171*(1+GN$5/Setup!$C$36)+IF($V172=21,N($F172),0))-CR172-EP172&lt;0.005,0,(GN171*(1+GN$5/Setup!$C$36)+IF($V172=21,N($F172),0))-CR172-EP172)</f>
        <v>0</v>
      </c>
      <c r="GO172" s="48" t="n">
        <f aca="false">IF((GO171*(1+GO$5/Setup!$C$36)+IF($V172=22,N($F172),0))-CS172-EQ172&lt;0.005,0,(GO171*(1+GO$5/Setup!$C$36)+IF($V172=22,N($F172),0))-CS172-EQ172)</f>
        <v>0</v>
      </c>
      <c r="GP172" s="48" t="n">
        <f aca="false">IF((GP171*(1+GP$5/Setup!$C$36)+IF($V172=23,N($F172),0))-CT172-ER172&lt;0.005,0,(GP171*(1+GP$5/Setup!$C$36)+IF($V172=23,N($F172),0))-CT172-ER172)</f>
        <v>0</v>
      </c>
      <c r="GQ172" s="48" t="n">
        <f aca="false">IF((GQ171*(1+GQ$5/Setup!$C$36)+IF($V172=24,N($F172),0))-CU172-ES172&lt;0.005,0,(GQ171*(1+GQ$5/Setup!$C$36)+IF($V172=24,N($F172),0))-CU172-ES172)</f>
        <v>0</v>
      </c>
      <c r="GR172" s="48" t="n">
        <f aca="false">IF((GR171*(1+GR$5/Setup!$C$36)+IF($V172=25,N($F172),0))-CV172-ET172&lt;0.005,0,(GR171*(1+GR$5/Setup!$C$36)+IF($V172=25,N($F172),0))-CV172-ET172)</f>
        <v>0</v>
      </c>
      <c r="GS172" s="48" t="n">
        <f aca="false">IF((GS171*(1+GS$5/Setup!$C$36)+IF($V172=26,N($F172),0))-CW172-EU172&lt;0.005,0,(GS171*(1+GS$5/Setup!$C$36)+IF($V172=26,N($F172),0))-CW172-EU172)</f>
        <v>0</v>
      </c>
      <c r="GT172" s="48" t="n">
        <f aca="false">IF((GT171*(1+GT$5/Setup!$C$36)+IF($V172=27,N($F172),0))-CX172-EV172&lt;0.005,0,(GT171*(1+GT$5/Setup!$C$36)+IF($V172=27,N($F172),0))-CX172-EV172)</f>
        <v>0</v>
      </c>
      <c r="GU172" s="48" t="n">
        <f aca="false">IF((GU171*(1+GU$5/Setup!$C$36)+IF($V172=28,N($F172),0))-CY172-EW172&lt;0.005,0,(GU171*(1+GU$5/Setup!$C$36)+IF($V172=28,N($F172),0))-CY172-EW172)</f>
        <v>0</v>
      </c>
      <c r="GV172" s="48" t="n">
        <f aca="false">IF((GV171*(1+GV$5/Setup!$C$36)+IF($V172=29,N($F172),0))-CZ172-EX172&lt;0.005,0,(GV171*(1+GV$5/Setup!$C$36)+IF($V172=29,N($F172),0))-CZ172-EX172)</f>
        <v>0</v>
      </c>
      <c r="GW172" s="48" t="n">
        <f aca="false">IF((GW171*(1+GW$5/Setup!$C$36)+IF($V172=30,N($F172),0))-DA172-EY172&lt;0.005,0,(GW171*(1+GW$5/Setup!$C$36)+IF($V172=30,N($F172),0))-DA172-EY172)</f>
        <v>0</v>
      </c>
      <c r="GX172" s="48" t="n">
        <f aca="false">IF((GX171*(1+GX$5/Setup!$C$36)+IF($V172=31,N($F172),0))-DB172-EZ172&lt;0.005,0,(GX171*(1+GX$5/Setup!$C$36)+IF($V172=31,N($F172),0))-DB172-EZ172)</f>
        <v>0</v>
      </c>
      <c r="GY172" s="48" t="n">
        <f aca="false">IF((GY171*(1+GY$5/Setup!$C$36)+IF($V172=32,N($F172),0))-DC172-FA172&lt;0.005,0,(GY171*(1+GY$5/Setup!$C$36)+IF($V172=32,N($F172),0))-DC172-FA172)</f>
        <v>0</v>
      </c>
      <c r="GZ172" s="48" t="n">
        <f aca="false">IF((GZ171*(1+GZ$5/Setup!$C$36)+IF($V172=33,N($F172),0))-DD172-FB172&lt;0.005,0,(GZ171*(1+GZ$5/Setup!$C$36)+IF($V172=33,N($F172),0))-DD172-FB172)</f>
        <v>0</v>
      </c>
      <c r="HA172" s="48" t="n">
        <f aca="false">IF((HA171*(1+HA$5/Setup!$C$36)+IF($V172=34,N($F172),0))-DE172-FC172&lt;0.005,0,(HA171*(1+HA$5/Setup!$C$36)+IF($V172=34,N($F172),0))-DE172-FC172)</f>
        <v>0</v>
      </c>
      <c r="HB172" s="48" t="n">
        <f aca="false">IF((HB171*(1+HB$5/Setup!$C$36)+IF($V172=35,N($F172),0))-DF172-FD172&lt;0.005,0,(HB171*(1+HB$5/Setup!$C$36)+IF($V172=35,N($F172),0))-DF172-FD172)</f>
        <v>0</v>
      </c>
      <c r="HC172" s="48" t="n">
        <f aca="false">IF((HC171*(1+HC$5/Setup!$C$36)+IF($V172=36,N($F172),0))-DG172-FE172&lt;0.005,0,(HC171*(1+HC$5/Setup!$C$36)+IF($V172=36,N($F172),0))-DG172-FE172)</f>
        <v>0</v>
      </c>
      <c r="HD172" s="48" t="n">
        <f aca="false">IF((HD171*(1+HD$5/Setup!$C$36)+IF($V172=37,N($F172),0))-DH172-FF172&lt;0.005,0,(HD171*(1+HD$5/Setup!$C$36)+IF($V172=37,N($F172),0))-DH172-FF172)</f>
        <v>0</v>
      </c>
      <c r="HE172" s="48" t="n">
        <f aca="false">IF((HE171*(1+HE$5/Setup!$C$36)+IF($V172=38,N($F172),0))-DI172-FG172&lt;0.005,0,(HE171*(1+HE$5/Setup!$C$36)+IF($V172=38,N($F172),0))-DI172-FG172)</f>
        <v>0</v>
      </c>
      <c r="HF172" s="48" t="n">
        <f aca="false">IF((HF171*(1+HF$5/Setup!$C$36)+IF($V172=39,N($F172),0))-DJ172-FH172&lt;0.005,0,(HF171*(1+HF$5/Setup!$C$36)+IF($V172=39,N($F172),0))-DJ172-FH172)</f>
        <v>0</v>
      </c>
      <c r="HG172" s="48" t="n">
        <f aca="false">IF((HG171*(1+HG$5/Setup!$C$36)+IF($V172=40,N($F172),0))-DK172-FI172&lt;0.005,0,(HG171*(1+HG$5/Setup!$C$36)+IF($V172=40,N($F172),0))-DK172-FI172)</f>
        <v>0</v>
      </c>
      <c r="HH172" s="48" t="n">
        <f aca="false">IF((HH171*(1+HH$5/Setup!$C$36)+IF($V172=41,N($F172),0))-DL172-FJ172&lt;0.005,0,(HH171*(1+HH$5/Setup!$C$36)+IF($V172=41,N($F172),0))-DL172-FJ172)</f>
        <v>0</v>
      </c>
      <c r="HI172" s="48" t="n">
        <f aca="false">IF((HI171*(1+HI$5/Setup!$C$36)+IF($V172=42,N($F172),0))-DM172-FK172&lt;0.005,0,(HI171*(1+HI$5/Setup!$C$36)+IF($V172=42,N($F172),0))-DM172-FK172)</f>
        <v>0</v>
      </c>
      <c r="HJ172" s="48" t="n">
        <f aca="false">IF((HJ171*(1+HJ$5/Setup!$C$36)+IF($V172=43,N($F172),0))-DN172-FL172&lt;0.005,0,(HJ171*(1+HJ$5/Setup!$C$36)+IF($V172=43,N($F172),0))-DN172-FL172)</f>
        <v>0</v>
      </c>
      <c r="HK172" s="48" t="n">
        <f aca="false">IF((HK171*(1+HK$5/Setup!$C$36)+IF($V172=44,N($F172),0))-DO172-FM172&lt;0.005,0,(HK171*(1+HK$5/Setup!$C$36)+IF($V172=44,N($F172),0))-DO172-FM172)</f>
        <v>0</v>
      </c>
      <c r="HL172" s="48" t="n">
        <f aca="false">IF((HL171*(1+HL$5/Setup!$C$36)+IF($V172=45,N($F172),0))-DP172-FN172&lt;0.005,0,(HL171*(1+HL$5/Setup!$C$36)+IF($V172=45,N($F172),0))-DP172-FN172)</f>
        <v>0</v>
      </c>
      <c r="HM172" s="48" t="n">
        <f aca="false">IF((HM171*(1+HM$5/Setup!$C$36)+IF($V172=46,N($F172),0))-DQ172-FO172&lt;0.005,0,(HM171*(1+HM$5/Setup!$C$36)+IF($V172=46,N($F172),0))-DQ172-FO172)</f>
        <v>0</v>
      </c>
      <c r="HN172" s="48" t="n">
        <f aca="false">IF((HN171*(1+HN$5/Setup!$C$36)+IF($V172=47,N($F172),0))-DR172-FP172&lt;0.005,0,(HN171*(1+HN$5/Setup!$C$36)+IF($V172=47,N($F172),0))-DR172-FP172)</f>
        <v>0</v>
      </c>
      <c r="HO172" s="48" t="n">
        <f aca="false">IF((HO171*(1+HO$5/Setup!$C$36)+IF($V172=48,N($F172),0))-DS172-FQ172&lt;0.005,0,(HO171*(1+HO$5/Setup!$C$36)+IF($V172=48,N($F172),0))-DS172-FQ172)</f>
        <v>0</v>
      </c>
      <c r="HP172" s="48" t="n">
        <f aca="false">IF((HP171*(1+HP$5/Setup!$C$36)+IF($V172=49,N($F172),0))-DT172-FR172&lt;0.005,0,(HP171*(1+HP$5/Setup!$C$36)+IF($V172=49,N($F172),0))-DT172-FR172)</f>
        <v>0</v>
      </c>
      <c r="HQ172" s="48" t="n">
        <f aca="false">IF((HQ171*(1+HQ$5/Setup!$C$36)+IF($V172=50,N($F172),0))-DU172-FS172&lt;0.005,0,(HQ171*(1+HQ$5/Setup!$C$36)+IF($V172=50,N($F172),0))-DU172-FS172)</f>
        <v>0</v>
      </c>
    </row>
    <row r="173" customFormat="false" ht="15" hidden="false" customHeight="false" outlineLevel="0" collapsed="false">
      <c r="A173" s="44" t="n">
        <v>165</v>
      </c>
      <c r="B173" s="45" t="n">
        <f aca="false">IF(Setup!$C$7="Every month",EDATE(Setup!$C$8,($A173-1)),IF(Setup!$C$7="Twice a month",DATE(YEAR(Setup!$C$8),MONTH(Setup!$C$8)+INT((($A173-1)+Setup!$C$41)/2),MIN(IF(MOD(($A173-1)+Setup!$C$41,2)=0,Setup!$C$39,Setup!$C$40),DAY(EOMONTH(DATE(YEAR(Setup!$C$8),MONTH(Setup!$C$8)+INT((($A173-1)+Setup!$C$41)/2),1),0)))),Setup!$C$8+($A173-1)*IF(Setup!$C$7="Every week",7,14)))</f>
        <v>48621</v>
      </c>
      <c r="C173" s="45" t="n">
        <f aca="false">IF(Setup!$C$7="Every month",EDATE(Setup!$C$8,$A173),IF(Setup!$C$7="Twice a month",DATE(YEAR(Setup!$C$8),MONTH(Setup!$C$8)+INT(($A173+Setup!$C$41)/2),MIN(IF(MOD($A173+Setup!$C$41,2)=0,Setup!$C$39,Setup!$C$40),DAY(EOMONTH(DATE(YEAR(Setup!$C$8),MONTH(Setup!$C$8)+INT(($A173+Setup!$C$41)/2),1),0)))),Setup!$C$8+$A173*IF(Setup!$C$7="Every week",7,14)))</f>
        <v>48635</v>
      </c>
      <c r="D173" s="46"/>
      <c r="E173" s="47"/>
      <c r="F173" s="47"/>
      <c r="G173" s="47"/>
      <c r="H173" s="47"/>
      <c r="I173" s="48" t="n">
        <f aca="false">N(Setup!$C$11)+N(E173)</f>
        <v>100</v>
      </c>
      <c r="J173" s="48" t="n">
        <f aca="false">MIN(Setup!$C$37,MAX(I173,0))</f>
        <v>9.23076923076923</v>
      </c>
      <c r="K173" s="48" t="n">
        <f aca="false">MIN(MAX(N(Setup!$C$14)-L172,0),MAX(I173-J173,0))</f>
        <v>0</v>
      </c>
      <c r="L173" s="48" t="n">
        <f aca="false">L172+K173-N(G173)</f>
        <v>500</v>
      </c>
      <c r="M173" s="48" t="n">
        <f aca="false">M172+J173-N(H173)</f>
        <v>1523.07692307693</v>
      </c>
      <c r="N173" s="48" t="n">
        <f aca="false">SUM(BX173:DU173)</f>
        <v>0</v>
      </c>
      <c r="O173" s="48" t="n">
        <f aca="false">SUM(Z173:BW173)-N173</f>
        <v>40</v>
      </c>
      <c r="P173" s="48" t="n">
        <f aca="false">MAX(I173-J173-K173,0)+O173</f>
        <v>130.769230769231</v>
      </c>
      <c r="Q173" s="48" t="n">
        <f aca="false">SUM(DV173:FS173)</f>
        <v>0</v>
      </c>
      <c r="R173" s="49" t="n">
        <f aca="false">N173+J173+K173+Q173</f>
        <v>9.23076923076923</v>
      </c>
      <c r="S173" s="48" t="n">
        <f aca="false">T173-T172-N(F173)+N173+Q173</f>
        <v>0</v>
      </c>
      <c r="T173" s="49" t="n">
        <f aca="false">SUM(FT173:HQ173)</f>
        <v>0</v>
      </c>
      <c r="U173" s="44" t="str">
        <f aca="false">IF(T172&lt;0.005,"",INDEX(Helpers!$C$2:$C$51,IF(_xlfn.MINIFS($DV$6:$FS$6,DV173:FS173,"&gt;0.005")=0,V173,_xlfn.MINIFS($DV$6:$FS$6,DV173:FS173,"&gt;0.005"))))</f>
        <v/>
      </c>
      <c r="V173" s="44" t="n">
        <f aca="false">IF(_xlfn.MINIFS($FT$6:$HQ$6,FT172:HQ172,"&gt;0.005")=0,1,_xlfn.MINIFS($FT$6:$HQ$6,FT172:HQ172,"&gt;0.005"))</f>
        <v>1</v>
      </c>
      <c r="W173" s="44" t="n">
        <f aca="false">IF(AND(D173&lt;&gt;"Paid",T172&gt;0.005),1,0)</f>
        <v>0</v>
      </c>
      <c r="X173" s="48" t="n">
        <f aca="false">SUMPRODUCT(((Helpers!$G$2:$G$51*(1+(Helpers!$D$2:$D$51+0.000000001)/12)^(($B173-Setup!$C$8)/(365.25/12))-Helpers!$E$2:$E$51*((1+(Helpers!$D$2:$D$51+0.000000001)/12)^(($B173-Setup!$C$8)/(365.25/12))-1)/((Helpers!$D$2:$D$51+0.000000001)/12))&gt;0)*(Helpers!$G$2:$G$51*(1+(Helpers!$D$2:$D$51+0.000000001)/12)^(($B173-Setup!$C$8)/(365.25/12))-Helpers!$E$2:$E$51*((1+(Helpers!$D$2:$D$51+0.000000001)/12)^(($B173-Setup!$C$8)/(365.25/12))-1)/((Helpers!$D$2:$D$51+0.000000001)/12)))</f>
        <v>0</v>
      </c>
      <c r="Y173" s="48"/>
      <c r="Z173" s="48" t="n">
        <f aca="false">IF(OR(N(Z$5)=0,Z$6=""),0,Z$5*((DATE(YEAR($B173),MONTH($B173),MIN(Z$6,DAY(EOMONTH($B173,0))))&gt;=$B173)*(DATE(YEAR($B173),MONTH($B173),MIN(Z$6,DAY(EOMONTH($B173,0))))&lt;$C173)+(DATE(YEAR($B173),MONTH($B173)+1,MIN(Z$6,DAY(EOMONTH($B173,1))))&gt;=$B173)*(DATE(YEAR($B173),MONTH($B173)+1,MIN(Z$6,DAY(EOMONTH($B173,1))))&lt;$C173)))</f>
        <v>0</v>
      </c>
      <c r="AA173" s="48" t="n">
        <f aca="false">IF(OR(N(AA$5)=0,AA$6=""),0,AA$5*((DATE(YEAR($B173),MONTH($B173),MIN(AA$6,DAY(EOMONTH($B173,0))))&gt;=$B173)*(DATE(YEAR($B173),MONTH($B173),MIN(AA$6,DAY(EOMONTH($B173,0))))&lt;$C173)+(DATE(YEAR($B173),MONTH($B173)+1,MIN(AA$6,DAY(EOMONTH($B173,1))))&gt;=$B173)*(DATE(YEAR($B173),MONTH($B173)+1,MIN(AA$6,DAY(EOMONTH($B173,1))))&lt;$C173)))</f>
        <v>40</v>
      </c>
      <c r="AB173" s="48" t="n">
        <f aca="false">IF(OR(N(AB$5)=0,AB$6=""),0,AB$5*((DATE(YEAR($B173),MONTH($B173),MIN(AB$6,DAY(EOMONTH($B173,0))))&gt;=$B173)*(DATE(YEAR($B173),MONTH($B173),MIN(AB$6,DAY(EOMONTH($B173,0))))&lt;$C173)+(DATE(YEAR($B173),MONTH($B173)+1,MIN(AB$6,DAY(EOMONTH($B173,1))))&gt;=$B173)*(DATE(YEAR($B173),MONTH($B173)+1,MIN(AB$6,DAY(EOMONTH($B173,1))))&lt;$C173)))</f>
        <v>0</v>
      </c>
      <c r="AC173" s="48" t="n">
        <f aca="false">IF(OR(N(AC$5)=0,AC$6=""),0,AC$5*((DATE(YEAR($B173),MONTH($B173),MIN(AC$6,DAY(EOMONTH($B173,0))))&gt;=$B173)*(DATE(YEAR($B173),MONTH($B173),MIN(AC$6,DAY(EOMONTH($B173,0))))&lt;$C173)+(DATE(YEAR($B173),MONTH($B173)+1,MIN(AC$6,DAY(EOMONTH($B173,1))))&gt;=$B173)*(DATE(YEAR($B173),MONTH($B173)+1,MIN(AC$6,DAY(EOMONTH($B173,1))))&lt;$C173)))</f>
        <v>0</v>
      </c>
      <c r="AD173" s="48" t="n">
        <f aca="false">IF(OR(N(AD$5)=0,AD$6=""),0,AD$5*((DATE(YEAR($B173),MONTH($B173),MIN(AD$6,DAY(EOMONTH($B173,0))))&gt;=$B173)*(DATE(YEAR($B173),MONTH($B173),MIN(AD$6,DAY(EOMONTH($B173,0))))&lt;$C173)+(DATE(YEAR($B173),MONTH($B173)+1,MIN(AD$6,DAY(EOMONTH($B173,1))))&gt;=$B173)*(DATE(YEAR($B173),MONTH($B173)+1,MIN(AD$6,DAY(EOMONTH($B173,1))))&lt;$C173)))</f>
        <v>0</v>
      </c>
      <c r="AE173" s="48" t="n">
        <f aca="false">IF(OR(N(AE$5)=0,AE$6=""),0,AE$5*((DATE(YEAR($B173),MONTH($B173),MIN(AE$6,DAY(EOMONTH($B173,0))))&gt;=$B173)*(DATE(YEAR($B173),MONTH($B173),MIN(AE$6,DAY(EOMONTH($B173,0))))&lt;$C173)+(DATE(YEAR($B173),MONTH($B173)+1,MIN(AE$6,DAY(EOMONTH($B173,1))))&gt;=$B173)*(DATE(YEAR($B173),MONTH($B173)+1,MIN(AE$6,DAY(EOMONTH($B173,1))))&lt;$C173)))</f>
        <v>0</v>
      </c>
      <c r="AF173" s="48" t="n">
        <f aca="false">IF(OR(N(AF$5)=0,AF$6=""),0,AF$5*((DATE(YEAR($B173),MONTH($B173),MIN(AF$6,DAY(EOMONTH($B173,0))))&gt;=$B173)*(DATE(YEAR($B173),MONTH($B173),MIN(AF$6,DAY(EOMONTH($B173,0))))&lt;$C173)+(DATE(YEAR($B173),MONTH($B173)+1,MIN(AF$6,DAY(EOMONTH($B173,1))))&gt;=$B173)*(DATE(YEAR($B173),MONTH($B173)+1,MIN(AF$6,DAY(EOMONTH($B173,1))))&lt;$C173)))</f>
        <v>0</v>
      </c>
      <c r="AG173" s="48" t="n">
        <f aca="false">IF(OR(N(AG$5)=0,AG$6=""),0,AG$5*((DATE(YEAR($B173),MONTH($B173),MIN(AG$6,DAY(EOMONTH($B173,0))))&gt;=$B173)*(DATE(YEAR($B173),MONTH($B173),MIN(AG$6,DAY(EOMONTH($B173,0))))&lt;$C173)+(DATE(YEAR($B173),MONTH($B173)+1,MIN(AG$6,DAY(EOMONTH($B173,1))))&gt;=$B173)*(DATE(YEAR($B173),MONTH($B173)+1,MIN(AG$6,DAY(EOMONTH($B173,1))))&lt;$C173)))</f>
        <v>0</v>
      </c>
      <c r="AH173" s="48" t="n">
        <f aca="false">IF(OR(N(AH$5)=0,AH$6=""),0,AH$5*((DATE(YEAR($B173),MONTH($B173),MIN(AH$6,DAY(EOMONTH($B173,0))))&gt;=$B173)*(DATE(YEAR($B173),MONTH($B173),MIN(AH$6,DAY(EOMONTH($B173,0))))&lt;$C173)+(DATE(YEAR($B173),MONTH($B173)+1,MIN(AH$6,DAY(EOMONTH($B173,1))))&gt;=$B173)*(DATE(YEAR($B173),MONTH($B173)+1,MIN(AH$6,DAY(EOMONTH($B173,1))))&lt;$C173)))</f>
        <v>0</v>
      </c>
      <c r="AI173" s="48" t="n">
        <f aca="false">IF(OR(N(AI$5)=0,AI$6=""),0,AI$5*((DATE(YEAR($B173),MONTH($B173),MIN(AI$6,DAY(EOMONTH($B173,0))))&gt;=$B173)*(DATE(YEAR($B173),MONTH($B173),MIN(AI$6,DAY(EOMONTH($B173,0))))&lt;$C173)+(DATE(YEAR($B173),MONTH($B173)+1,MIN(AI$6,DAY(EOMONTH($B173,1))))&gt;=$B173)*(DATE(YEAR($B173),MONTH($B173)+1,MIN(AI$6,DAY(EOMONTH($B173,1))))&lt;$C173)))</f>
        <v>0</v>
      </c>
      <c r="AJ173" s="48" t="n">
        <f aca="false">IF(OR(N(AJ$5)=0,AJ$6=""),0,AJ$5*((DATE(YEAR($B173),MONTH($B173),MIN(AJ$6,DAY(EOMONTH($B173,0))))&gt;=$B173)*(DATE(YEAR($B173),MONTH($B173),MIN(AJ$6,DAY(EOMONTH($B173,0))))&lt;$C173)+(DATE(YEAR($B173),MONTH($B173)+1,MIN(AJ$6,DAY(EOMONTH($B173,1))))&gt;=$B173)*(DATE(YEAR($B173),MONTH($B173)+1,MIN(AJ$6,DAY(EOMONTH($B173,1))))&lt;$C173)))</f>
        <v>0</v>
      </c>
      <c r="AK173" s="48" t="n">
        <f aca="false">IF(OR(N(AK$5)=0,AK$6=""),0,AK$5*((DATE(YEAR($B173),MONTH($B173),MIN(AK$6,DAY(EOMONTH($B173,0))))&gt;=$B173)*(DATE(YEAR($B173),MONTH($B173),MIN(AK$6,DAY(EOMONTH($B173,0))))&lt;$C173)+(DATE(YEAR($B173),MONTH($B173)+1,MIN(AK$6,DAY(EOMONTH($B173,1))))&gt;=$B173)*(DATE(YEAR($B173),MONTH($B173)+1,MIN(AK$6,DAY(EOMONTH($B173,1))))&lt;$C173)))</f>
        <v>0</v>
      </c>
      <c r="AL173" s="48" t="n">
        <f aca="false">IF(OR(N(AL$5)=0,AL$6=""),0,AL$5*((DATE(YEAR($B173),MONTH($B173),MIN(AL$6,DAY(EOMONTH($B173,0))))&gt;=$B173)*(DATE(YEAR($B173),MONTH($B173),MIN(AL$6,DAY(EOMONTH($B173,0))))&lt;$C173)+(DATE(YEAR($B173),MONTH($B173)+1,MIN(AL$6,DAY(EOMONTH($B173,1))))&gt;=$B173)*(DATE(YEAR($B173),MONTH($B173)+1,MIN(AL$6,DAY(EOMONTH($B173,1))))&lt;$C173)))</f>
        <v>0</v>
      </c>
      <c r="AM173" s="48" t="n">
        <f aca="false">IF(OR(N(AM$5)=0,AM$6=""),0,AM$5*((DATE(YEAR($B173),MONTH($B173),MIN(AM$6,DAY(EOMONTH($B173,0))))&gt;=$B173)*(DATE(YEAR($B173),MONTH($B173),MIN(AM$6,DAY(EOMONTH($B173,0))))&lt;$C173)+(DATE(YEAR($B173),MONTH($B173)+1,MIN(AM$6,DAY(EOMONTH($B173,1))))&gt;=$B173)*(DATE(YEAR($B173),MONTH($B173)+1,MIN(AM$6,DAY(EOMONTH($B173,1))))&lt;$C173)))</f>
        <v>0</v>
      </c>
      <c r="AN173" s="48" t="n">
        <f aca="false">IF(OR(N(AN$5)=0,AN$6=""),0,AN$5*((DATE(YEAR($B173),MONTH($B173),MIN(AN$6,DAY(EOMONTH($B173,0))))&gt;=$B173)*(DATE(YEAR($B173),MONTH($B173),MIN(AN$6,DAY(EOMONTH($B173,0))))&lt;$C173)+(DATE(YEAR($B173),MONTH($B173)+1,MIN(AN$6,DAY(EOMONTH($B173,1))))&gt;=$B173)*(DATE(YEAR($B173),MONTH($B173)+1,MIN(AN$6,DAY(EOMONTH($B173,1))))&lt;$C173)))</f>
        <v>0</v>
      </c>
      <c r="AO173" s="48" t="n">
        <f aca="false">IF(OR(N(AO$5)=0,AO$6=""),0,AO$5*((DATE(YEAR($B173),MONTH($B173),MIN(AO$6,DAY(EOMONTH($B173,0))))&gt;=$B173)*(DATE(YEAR($B173),MONTH($B173),MIN(AO$6,DAY(EOMONTH($B173,0))))&lt;$C173)+(DATE(YEAR($B173),MONTH($B173)+1,MIN(AO$6,DAY(EOMONTH($B173,1))))&gt;=$B173)*(DATE(YEAR($B173),MONTH($B173)+1,MIN(AO$6,DAY(EOMONTH($B173,1))))&lt;$C173)))</f>
        <v>0</v>
      </c>
      <c r="AP173" s="48" t="n">
        <f aca="false">IF(OR(N(AP$5)=0,AP$6=""),0,AP$5*((DATE(YEAR($B173),MONTH($B173),MIN(AP$6,DAY(EOMONTH($B173,0))))&gt;=$B173)*(DATE(YEAR($B173),MONTH($B173),MIN(AP$6,DAY(EOMONTH($B173,0))))&lt;$C173)+(DATE(YEAR($B173),MONTH($B173)+1,MIN(AP$6,DAY(EOMONTH($B173,1))))&gt;=$B173)*(DATE(YEAR($B173),MONTH($B173)+1,MIN(AP$6,DAY(EOMONTH($B173,1))))&lt;$C173)))</f>
        <v>0</v>
      </c>
      <c r="AQ173" s="48" t="n">
        <f aca="false">IF(OR(N(AQ$5)=0,AQ$6=""),0,AQ$5*((DATE(YEAR($B173),MONTH($B173),MIN(AQ$6,DAY(EOMONTH($B173,0))))&gt;=$B173)*(DATE(YEAR($B173),MONTH($B173),MIN(AQ$6,DAY(EOMONTH($B173,0))))&lt;$C173)+(DATE(YEAR($B173),MONTH($B173)+1,MIN(AQ$6,DAY(EOMONTH($B173,1))))&gt;=$B173)*(DATE(YEAR($B173),MONTH($B173)+1,MIN(AQ$6,DAY(EOMONTH($B173,1))))&lt;$C173)))</f>
        <v>0</v>
      </c>
      <c r="AR173" s="48" t="n">
        <f aca="false">IF(OR(N(AR$5)=0,AR$6=""),0,AR$5*((DATE(YEAR($B173),MONTH($B173),MIN(AR$6,DAY(EOMONTH($B173,0))))&gt;=$B173)*(DATE(YEAR($B173),MONTH($B173),MIN(AR$6,DAY(EOMONTH($B173,0))))&lt;$C173)+(DATE(YEAR($B173),MONTH($B173)+1,MIN(AR$6,DAY(EOMONTH($B173,1))))&gt;=$B173)*(DATE(YEAR($B173),MONTH($B173)+1,MIN(AR$6,DAY(EOMONTH($B173,1))))&lt;$C173)))</f>
        <v>0</v>
      </c>
      <c r="AS173" s="48" t="n">
        <f aca="false">IF(OR(N(AS$5)=0,AS$6=""),0,AS$5*((DATE(YEAR($B173),MONTH($B173),MIN(AS$6,DAY(EOMONTH($B173,0))))&gt;=$B173)*(DATE(YEAR($B173),MONTH($B173),MIN(AS$6,DAY(EOMONTH($B173,0))))&lt;$C173)+(DATE(YEAR($B173),MONTH($B173)+1,MIN(AS$6,DAY(EOMONTH($B173,1))))&gt;=$B173)*(DATE(YEAR($B173),MONTH($B173)+1,MIN(AS$6,DAY(EOMONTH($B173,1))))&lt;$C173)))</f>
        <v>0</v>
      </c>
      <c r="AT173" s="48" t="n">
        <f aca="false">IF(OR(N(AT$5)=0,AT$6=""),0,AT$5*((DATE(YEAR($B173),MONTH($B173),MIN(AT$6,DAY(EOMONTH($B173,0))))&gt;=$B173)*(DATE(YEAR($B173),MONTH($B173),MIN(AT$6,DAY(EOMONTH($B173,0))))&lt;$C173)+(DATE(YEAR($B173),MONTH($B173)+1,MIN(AT$6,DAY(EOMONTH($B173,1))))&gt;=$B173)*(DATE(YEAR($B173),MONTH($B173)+1,MIN(AT$6,DAY(EOMONTH($B173,1))))&lt;$C173)))</f>
        <v>0</v>
      </c>
      <c r="AU173" s="48" t="n">
        <f aca="false">IF(OR(N(AU$5)=0,AU$6=""),0,AU$5*((DATE(YEAR($B173),MONTH($B173),MIN(AU$6,DAY(EOMONTH($B173,0))))&gt;=$B173)*(DATE(YEAR($B173),MONTH($B173),MIN(AU$6,DAY(EOMONTH($B173,0))))&lt;$C173)+(DATE(YEAR($B173),MONTH($B173)+1,MIN(AU$6,DAY(EOMONTH($B173,1))))&gt;=$B173)*(DATE(YEAR($B173),MONTH($B173)+1,MIN(AU$6,DAY(EOMONTH($B173,1))))&lt;$C173)))</f>
        <v>0</v>
      </c>
      <c r="AV173" s="48" t="n">
        <f aca="false">IF(OR(N(AV$5)=0,AV$6=""),0,AV$5*((DATE(YEAR($B173),MONTH($B173),MIN(AV$6,DAY(EOMONTH($B173,0))))&gt;=$B173)*(DATE(YEAR($B173),MONTH($B173),MIN(AV$6,DAY(EOMONTH($B173,0))))&lt;$C173)+(DATE(YEAR($B173),MONTH($B173)+1,MIN(AV$6,DAY(EOMONTH($B173,1))))&gt;=$B173)*(DATE(YEAR($B173),MONTH($B173)+1,MIN(AV$6,DAY(EOMONTH($B173,1))))&lt;$C173)))</f>
        <v>0</v>
      </c>
      <c r="AW173" s="48" t="n">
        <f aca="false">IF(OR(N(AW$5)=0,AW$6=""),0,AW$5*((DATE(YEAR($B173),MONTH($B173),MIN(AW$6,DAY(EOMONTH($B173,0))))&gt;=$B173)*(DATE(YEAR($B173),MONTH($B173),MIN(AW$6,DAY(EOMONTH($B173,0))))&lt;$C173)+(DATE(YEAR($B173),MONTH($B173)+1,MIN(AW$6,DAY(EOMONTH($B173,1))))&gt;=$B173)*(DATE(YEAR($B173),MONTH($B173)+1,MIN(AW$6,DAY(EOMONTH($B173,1))))&lt;$C173)))</f>
        <v>0</v>
      </c>
      <c r="AX173" s="48" t="n">
        <f aca="false">IF(OR(N(AX$5)=0,AX$6=""),0,AX$5*((DATE(YEAR($B173),MONTH($B173),MIN(AX$6,DAY(EOMONTH($B173,0))))&gt;=$B173)*(DATE(YEAR($B173),MONTH($B173),MIN(AX$6,DAY(EOMONTH($B173,0))))&lt;$C173)+(DATE(YEAR($B173),MONTH($B173)+1,MIN(AX$6,DAY(EOMONTH($B173,1))))&gt;=$B173)*(DATE(YEAR($B173),MONTH($B173)+1,MIN(AX$6,DAY(EOMONTH($B173,1))))&lt;$C173)))</f>
        <v>0</v>
      </c>
      <c r="AY173" s="48" t="n">
        <f aca="false">IF(OR(N(AY$5)=0,AY$6=""),0,AY$5*((DATE(YEAR($B173),MONTH($B173),MIN(AY$6,DAY(EOMONTH($B173,0))))&gt;=$B173)*(DATE(YEAR($B173),MONTH($B173),MIN(AY$6,DAY(EOMONTH($B173,0))))&lt;$C173)+(DATE(YEAR($B173),MONTH($B173)+1,MIN(AY$6,DAY(EOMONTH($B173,1))))&gt;=$B173)*(DATE(YEAR($B173),MONTH($B173)+1,MIN(AY$6,DAY(EOMONTH($B173,1))))&lt;$C173)))</f>
        <v>0</v>
      </c>
      <c r="AZ173" s="48" t="n">
        <f aca="false">IF(OR(N(AZ$5)=0,AZ$6=""),0,AZ$5*((DATE(YEAR($B173),MONTH($B173),MIN(AZ$6,DAY(EOMONTH($B173,0))))&gt;=$B173)*(DATE(YEAR($B173),MONTH($B173),MIN(AZ$6,DAY(EOMONTH($B173,0))))&lt;$C173)+(DATE(YEAR($B173),MONTH($B173)+1,MIN(AZ$6,DAY(EOMONTH($B173,1))))&gt;=$B173)*(DATE(YEAR($B173),MONTH($B173)+1,MIN(AZ$6,DAY(EOMONTH($B173,1))))&lt;$C173)))</f>
        <v>0</v>
      </c>
      <c r="BA173" s="48" t="n">
        <f aca="false">IF(OR(N(BA$5)=0,BA$6=""),0,BA$5*((DATE(YEAR($B173),MONTH($B173),MIN(BA$6,DAY(EOMONTH($B173,0))))&gt;=$B173)*(DATE(YEAR($B173),MONTH($B173),MIN(BA$6,DAY(EOMONTH($B173,0))))&lt;$C173)+(DATE(YEAR($B173),MONTH($B173)+1,MIN(BA$6,DAY(EOMONTH($B173,1))))&gt;=$B173)*(DATE(YEAR($B173),MONTH($B173)+1,MIN(BA$6,DAY(EOMONTH($B173,1))))&lt;$C173)))</f>
        <v>0</v>
      </c>
      <c r="BB173" s="48" t="n">
        <f aca="false">IF(OR(N(BB$5)=0,BB$6=""),0,BB$5*((DATE(YEAR($B173),MONTH($B173),MIN(BB$6,DAY(EOMONTH($B173,0))))&gt;=$B173)*(DATE(YEAR($B173),MONTH($B173),MIN(BB$6,DAY(EOMONTH($B173,0))))&lt;$C173)+(DATE(YEAR($B173),MONTH($B173)+1,MIN(BB$6,DAY(EOMONTH($B173,1))))&gt;=$B173)*(DATE(YEAR($B173),MONTH($B173)+1,MIN(BB$6,DAY(EOMONTH($B173,1))))&lt;$C173)))</f>
        <v>0</v>
      </c>
      <c r="BC173" s="48" t="n">
        <f aca="false">IF(OR(N(BC$5)=0,BC$6=""),0,BC$5*((DATE(YEAR($B173),MONTH($B173),MIN(BC$6,DAY(EOMONTH($B173,0))))&gt;=$B173)*(DATE(YEAR($B173),MONTH($B173),MIN(BC$6,DAY(EOMONTH($B173,0))))&lt;$C173)+(DATE(YEAR($B173),MONTH($B173)+1,MIN(BC$6,DAY(EOMONTH($B173,1))))&gt;=$B173)*(DATE(YEAR($B173),MONTH($B173)+1,MIN(BC$6,DAY(EOMONTH($B173,1))))&lt;$C173)))</f>
        <v>0</v>
      </c>
      <c r="BD173" s="48" t="n">
        <f aca="false">IF(OR(N(BD$5)=0,BD$6=""),0,BD$5*((DATE(YEAR($B173),MONTH($B173),MIN(BD$6,DAY(EOMONTH($B173,0))))&gt;=$B173)*(DATE(YEAR($B173),MONTH($B173),MIN(BD$6,DAY(EOMONTH($B173,0))))&lt;$C173)+(DATE(YEAR($B173),MONTH($B173)+1,MIN(BD$6,DAY(EOMONTH($B173,1))))&gt;=$B173)*(DATE(YEAR($B173),MONTH($B173)+1,MIN(BD$6,DAY(EOMONTH($B173,1))))&lt;$C173)))</f>
        <v>0</v>
      </c>
      <c r="BE173" s="48" t="n">
        <f aca="false">IF(OR(N(BE$5)=0,BE$6=""),0,BE$5*((DATE(YEAR($B173),MONTH($B173),MIN(BE$6,DAY(EOMONTH($B173,0))))&gt;=$B173)*(DATE(YEAR($B173),MONTH($B173),MIN(BE$6,DAY(EOMONTH($B173,0))))&lt;$C173)+(DATE(YEAR($B173),MONTH($B173)+1,MIN(BE$6,DAY(EOMONTH($B173,1))))&gt;=$B173)*(DATE(YEAR($B173),MONTH($B173)+1,MIN(BE$6,DAY(EOMONTH($B173,1))))&lt;$C173)))</f>
        <v>0</v>
      </c>
      <c r="BF173" s="48" t="n">
        <f aca="false">IF(OR(N(BF$5)=0,BF$6=""),0,BF$5*((DATE(YEAR($B173),MONTH($B173),MIN(BF$6,DAY(EOMONTH($B173,0))))&gt;=$B173)*(DATE(YEAR($B173),MONTH($B173),MIN(BF$6,DAY(EOMONTH($B173,0))))&lt;$C173)+(DATE(YEAR($B173),MONTH($B173)+1,MIN(BF$6,DAY(EOMONTH($B173,1))))&gt;=$B173)*(DATE(YEAR($B173),MONTH($B173)+1,MIN(BF$6,DAY(EOMONTH($B173,1))))&lt;$C173)))</f>
        <v>0</v>
      </c>
      <c r="BG173" s="48" t="n">
        <f aca="false">IF(OR(N(BG$5)=0,BG$6=""),0,BG$5*((DATE(YEAR($B173),MONTH($B173),MIN(BG$6,DAY(EOMONTH($B173,0))))&gt;=$B173)*(DATE(YEAR($B173),MONTH($B173),MIN(BG$6,DAY(EOMONTH($B173,0))))&lt;$C173)+(DATE(YEAR($B173),MONTH($B173)+1,MIN(BG$6,DAY(EOMONTH($B173,1))))&gt;=$B173)*(DATE(YEAR($B173),MONTH($B173)+1,MIN(BG$6,DAY(EOMONTH($B173,1))))&lt;$C173)))</f>
        <v>0</v>
      </c>
      <c r="BH173" s="48" t="n">
        <f aca="false">IF(OR(N(BH$5)=0,BH$6=""),0,BH$5*((DATE(YEAR($B173),MONTH($B173),MIN(BH$6,DAY(EOMONTH($B173,0))))&gt;=$B173)*(DATE(YEAR($B173),MONTH($B173),MIN(BH$6,DAY(EOMONTH($B173,0))))&lt;$C173)+(DATE(YEAR($B173),MONTH($B173)+1,MIN(BH$6,DAY(EOMONTH($B173,1))))&gt;=$B173)*(DATE(YEAR($B173),MONTH($B173)+1,MIN(BH$6,DAY(EOMONTH($B173,1))))&lt;$C173)))</f>
        <v>0</v>
      </c>
      <c r="BI173" s="48" t="n">
        <f aca="false">IF(OR(N(BI$5)=0,BI$6=""),0,BI$5*((DATE(YEAR($B173),MONTH($B173),MIN(BI$6,DAY(EOMONTH($B173,0))))&gt;=$B173)*(DATE(YEAR($B173),MONTH($B173),MIN(BI$6,DAY(EOMONTH($B173,0))))&lt;$C173)+(DATE(YEAR($B173),MONTH($B173)+1,MIN(BI$6,DAY(EOMONTH($B173,1))))&gt;=$B173)*(DATE(YEAR($B173),MONTH($B173)+1,MIN(BI$6,DAY(EOMONTH($B173,1))))&lt;$C173)))</f>
        <v>0</v>
      </c>
      <c r="BJ173" s="48" t="n">
        <f aca="false">IF(OR(N(BJ$5)=0,BJ$6=""),0,BJ$5*((DATE(YEAR($B173),MONTH($B173),MIN(BJ$6,DAY(EOMONTH($B173,0))))&gt;=$B173)*(DATE(YEAR($B173),MONTH($B173),MIN(BJ$6,DAY(EOMONTH($B173,0))))&lt;$C173)+(DATE(YEAR($B173),MONTH($B173)+1,MIN(BJ$6,DAY(EOMONTH($B173,1))))&gt;=$B173)*(DATE(YEAR($B173),MONTH($B173)+1,MIN(BJ$6,DAY(EOMONTH($B173,1))))&lt;$C173)))</f>
        <v>0</v>
      </c>
      <c r="BK173" s="48" t="n">
        <f aca="false">IF(OR(N(BK$5)=0,BK$6=""),0,BK$5*((DATE(YEAR($B173),MONTH($B173),MIN(BK$6,DAY(EOMONTH($B173,0))))&gt;=$B173)*(DATE(YEAR($B173),MONTH($B173),MIN(BK$6,DAY(EOMONTH($B173,0))))&lt;$C173)+(DATE(YEAR($B173),MONTH($B173)+1,MIN(BK$6,DAY(EOMONTH($B173,1))))&gt;=$B173)*(DATE(YEAR($B173),MONTH($B173)+1,MIN(BK$6,DAY(EOMONTH($B173,1))))&lt;$C173)))</f>
        <v>0</v>
      </c>
      <c r="BL173" s="48" t="n">
        <f aca="false">IF(OR(N(BL$5)=0,BL$6=""),0,BL$5*((DATE(YEAR($B173),MONTH($B173),MIN(BL$6,DAY(EOMONTH($B173,0))))&gt;=$B173)*(DATE(YEAR($B173),MONTH($B173),MIN(BL$6,DAY(EOMONTH($B173,0))))&lt;$C173)+(DATE(YEAR($B173),MONTH($B173)+1,MIN(BL$6,DAY(EOMONTH($B173,1))))&gt;=$B173)*(DATE(YEAR($B173),MONTH($B173)+1,MIN(BL$6,DAY(EOMONTH($B173,1))))&lt;$C173)))</f>
        <v>0</v>
      </c>
      <c r="BM173" s="48" t="n">
        <f aca="false">IF(OR(N(BM$5)=0,BM$6=""),0,BM$5*((DATE(YEAR($B173),MONTH($B173),MIN(BM$6,DAY(EOMONTH($B173,0))))&gt;=$B173)*(DATE(YEAR($B173),MONTH($B173),MIN(BM$6,DAY(EOMONTH($B173,0))))&lt;$C173)+(DATE(YEAR($B173),MONTH($B173)+1,MIN(BM$6,DAY(EOMONTH($B173,1))))&gt;=$B173)*(DATE(YEAR($B173),MONTH($B173)+1,MIN(BM$6,DAY(EOMONTH($B173,1))))&lt;$C173)))</f>
        <v>0</v>
      </c>
      <c r="BN173" s="48" t="n">
        <f aca="false">IF(OR(N(BN$5)=0,BN$6=""),0,BN$5*((DATE(YEAR($B173),MONTH($B173),MIN(BN$6,DAY(EOMONTH($B173,0))))&gt;=$B173)*(DATE(YEAR($B173),MONTH($B173),MIN(BN$6,DAY(EOMONTH($B173,0))))&lt;$C173)+(DATE(YEAR($B173),MONTH($B173)+1,MIN(BN$6,DAY(EOMONTH($B173,1))))&gt;=$B173)*(DATE(YEAR($B173),MONTH($B173)+1,MIN(BN$6,DAY(EOMONTH($B173,1))))&lt;$C173)))</f>
        <v>0</v>
      </c>
      <c r="BO173" s="48" t="n">
        <f aca="false">IF(OR(N(BO$5)=0,BO$6=""),0,BO$5*((DATE(YEAR($B173),MONTH($B173),MIN(BO$6,DAY(EOMONTH($B173,0))))&gt;=$B173)*(DATE(YEAR($B173),MONTH($B173),MIN(BO$6,DAY(EOMONTH($B173,0))))&lt;$C173)+(DATE(YEAR($B173),MONTH($B173)+1,MIN(BO$6,DAY(EOMONTH($B173,1))))&gt;=$B173)*(DATE(YEAR($B173),MONTH($B173)+1,MIN(BO$6,DAY(EOMONTH($B173,1))))&lt;$C173)))</f>
        <v>0</v>
      </c>
      <c r="BP173" s="48" t="n">
        <f aca="false">IF(OR(N(BP$5)=0,BP$6=""),0,BP$5*((DATE(YEAR($B173),MONTH($B173),MIN(BP$6,DAY(EOMONTH($B173,0))))&gt;=$B173)*(DATE(YEAR($B173),MONTH($B173),MIN(BP$6,DAY(EOMONTH($B173,0))))&lt;$C173)+(DATE(YEAR($B173),MONTH($B173)+1,MIN(BP$6,DAY(EOMONTH($B173,1))))&gt;=$B173)*(DATE(YEAR($B173),MONTH($B173)+1,MIN(BP$6,DAY(EOMONTH($B173,1))))&lt;$C173)))</f>
        <v>0</v>
      </c>
      <c r="BQ173" s="48" t="n">
        <f aca="false">IF(OR(N(BQ$5)=0,BQ$6=""),0,BQ$5*((DATE(YEAR($B173),MONTH($B173),MIN(BQ$6,DAY(EOMONTH($B173,0))))&gt;=$B173)*(DATE(YEAR($B173),MONTH($B173),MIN(BQ$6,DAY(EOMONTH($B173,0))))&lt;$C173)+(DATE(YEAR($B173),MONTH($B173)+1,MIN(BQ$6,DAY(EOMONTH($B173,1))))&gt;=$B173)*(DATE(YEAR($B173),MONTH($B173)+1,MIN(BQ$6,DAY(EOMONTH($B173,1))))&lt;$C173)))</f>
        <v>0</v>
      </c>
      <c r="BR173" s="48" t="n">
        <f aca="false">IF(OR(N(BR$5)=0,BR$6=""),0,BR$5*((DATE(YEAR($B173),MONTH($B173),MIN(BR$6,DAY(EOMONTH($B173,0))))&gt;=$B173)*(DATE(YEAR($B173),MONTH($B173),MIN(BR$6,DAY(EOMONTH($B173,0))))&lt;$C173)+(DATE(YEAR($B173),MONTH($B173)+1,MIN(BR$6,DAY(EOMONTH($B173,1))))&gt;=$B173)*(DATE(YEAR($B173),MONTH($B173)+1,MIN(BR$6,DAY(EOMONTH($B173,1))))&lt;$C173)))</f>
        <v>0</v>
      </c>
      <c r="BS173" s="48" t="n">
        <f aca="false">IF(OR(N(BS$5)=0,BS$6=""),0,BS$5*((DATE(YEAR($B173),MONTH($B173),MIN(BS$6,DAY(EOMONTH($B173,0))))&gt;=$B173)*(DATE(YEAR($B173),MONTH($B173),MIN(BS$6,DAY(EOMONTH($B173,0))))&lt;$C173)+(DATE(YEAR($B173),MONTH($B173)+1,MIN(BS$6,DAY(EOMONTH($B173,1))))&gt;=$B173)*(DATE(YEAR($B173),MONTH($B173)+1,MIN(BS$6,DAY(EOMONTH($B173,1))))&lt;$C173)))</f>
        <v>0</v>
      </c>
      <c r="BT173" s="48" t="n">
        <f aca="false">IF(OR(N(BT$5)=0,BT$6=""),0,BT$5*((DATE(YEAR($B173),MONTH($B173),MIN(BT$6,DAY(EOMONTH($B173,0))))&gt;=$B173)*(DATE(YEAR($B173),MONTH($B173),MIN(BT$6,DAY(EOMONTH($B173,0))))&lt;$C173)+(DATE(YEAR($B173),MONTH($B173)+1,MIN(BT$6,DAY(EOMONTH($B173,1))))&gt;=$B173)*(DATE(YEAR($B173),MONTH($B173)+1,MIN(BT$6,DAY(EOMONTH($B173,1))))&lt;$C173)))</f>
        <v>0</v>
      </c>
      <c r="BU173" s="48" t="n">
        <f aca="false">IF(OR(N(BU$5)=0,BU$6=""),0,BU$5*((DATE(YEAR($B173),MONTH($B173),MIN(BU$6,DAY(EOMONTH($B173,0))))&gt;=$B173)*(DATE(YEAR($B173),MONTH($B173),MIN(BU$6,DAY(EOMONTH($B173,0))))&lt;$C173)+(DATE(YEAR($B173),MONTH($B173)+1,MIN(BU$6,DAY(EOMONTH($B173,1))))&gt;=$B173)*(DATE(YEAR($B173),MONTH($B173)+1,MIN(BU$6,DAY(EOMONTH($B173,1))))&lt;$C173)))</f>
        <v>0</v>
      </c>
      <c r="BV173" s="48" t="n">
        <f aca="false">IF(OR(N(BV$5)=0,BV$6=""),0,BV$5*((DATE(YEAR($B173),MONTH($B173),MIN(BV$6,DAY(EOMONTH($B173,0))))&gt;=$B173)*(DATE(YEAR($B173),MONTH($B173),MIN(BV$6,DAY(EOMONTH($B173,0))))&lt;$C173)+(DATE(YEAR($B173),MONTH($B173)+1,MIN(BV$6,DAY(EOMONTH($B173,1))))&gt;=$B173)*(DATE(YEAR($B173),MONTH($B173)+1,MIN(BV$6,DAY(EOMONTH($B173,1))))&lt;$C173)))</f>
        <v>0</v>
      </c>
      <c r="BW173" s="48" t="n">
        <f aca="false">IF(OR(N(BW$5)=0,BW$6=""),0,BW$5*((DATE(YEAR($B173),MONTH($B173),MIN(BW$6,DAY(EOMONTH($B173,0))))&gt;=$B173)*(DATE(YEAR($B173),MONTH($B173),MIN(BW$6,DAY(EOMONTH($B173,0))))&lt;$C173)+(DATE(YEAR($B173),MONTH($B173)+1,MIN(BW$6,DAY(EOMONTH($B173,1))))&gt;=$B173)*(DATE(YEAR($B173),MONTH($B173)+1,MIN(BW$6,DAY(EOMONTH($B173,1))))&lt;$C173)))</f>
        <v>0</v>
      </c>
      <c r="BX173" s="48" t="n">
        <f aca="false">MIN(Z173,(FT172*(1+FT$5/Setup!$C$36)+IF($V173=1,N($F173),0)))</f>
        <v>0</v>
      </c>
      <c r="BY173" s="48" t="n">
        <f aca="false">MIN(AA173,(FU172*(1+FU$5/Setup!$C$36)+IF($V173=2,N($F173),0)))</f>
        <v>0</v>
      </c>
      <c r="BZ173" s="48" t="n">
        <f aca="false">MIN(AB173,(FV172*(1+FV$5/Setup!$C$36)+IF($V173=3,N($F173),0)))</f>
        <v>0</v>
      </c>
      <c r="CA173" s="48" t="n">
        <f aca="false">MIN(AC173,(FW172*(1+FW$5/Setup!$C$36)+IF($V173=4,N($F173),0)))</f>
        <v>0</v>
      </c>
      <c r="CB173" s="48" t="n">
        <f aca="false">MIN(AD173,(FX172*(1+FX$5/Setup!$C$36)+IF($V173=5,N($F173),0)))</f>
        <v>0</v>
      </c>
      <c r="CC173" s="48" t="n">
        <f aca="false">MIN(AE173,(FY172*(1+FY$5/Setup!$C$36)+IF($V173=6,N($F173),0)))</f>
        <v>0</v>
      </c>
      <c r="CD173" s="48" t="n">
        <f aca="false">MIN(AF173,(FZ172*(1+FZ$5/Setup!$C$36)+IF($V173=7,N($F173),0)))</f>
        <v>0</v>
      </c>
      <c r="CE173" s="48" t="n">
        <f aca="false">MIN(AG173,(GA172*(1+GA$5/Setup!$C$36)+IF($V173=8,N($F173),0)))</f>
        <v>0</v>
      </c>
      <c r="CF173" s="48" t="n">
        <f aca="false">MIN(AH173,(GB172*(1+GB$5/Setup!$C$36)+IF($V173=9,N($F173),0)))</f>
        <v>0</v>
      </c>
      <c r="CG173" s="48" t="n">
        <f aca="false">MIN(AI173,(GC172*(1+GC$5/Setup!$C$36)+IF($V173=10,N($F173),0)))</f>
        <v>0</v>
      </c>
      <c r="CH173" s="48" t="n">
        <f aca="false">MIN(AJ173,(GD172*(1+GD$5/Setup!$C$36)+IF($V173=11,N($F173),0)))</f>
        <v>0</v>
      </c>
      <c r="CI173" s="48" t="n">
        <f aca="false">MIN(AK173,(GE172*(1+GE$5/Setup!$C$36)+IF($V173=12,N($F173),0)))</f>
        <v>0</v>
      </c>
      <c r="CJ173" s="48" t="n">
        <f aca="false">MIN(AL173,(GF172*(1+GF$5/Setup!$C$36)+IF($V173=13,N($F173),0)))</f>
        <v>0</v>
      </c>
      <c r="CK173" s="48" t="n">
        <f aca="false">MIN(AM173,(GG172*(1+GG$5/Setup!$C$36)+IF($V173=14,N($F173),0)))</f>
        <v>0</v>
      </c>
      <c r="CL173" s="48" t="n">
        <f aca="false">MIN(AN173,(GH172*(1+GH$5/Setup!$C$36)+IF($V173=15,N($F173),0)))</f>
        <v>0</v>
      </c>
      <c r="CM173" s="48" t="n">
        <f aca="false">MIN(AO173,(GI172*(1+GI$5/Setup!$C$36)+IF($V173=16,N($F173),0)))</f>
        <v>0</v>
      </c>
      <c r="CN173" s="48" t="n">
        <f aca="false">MIN(AP173,(GJ172*(1+GJ$5/Setup!$C$36)+IF($V173=17,N($F173),0)))</f>
        <v>0</v>
      </c>
      <c r="CO173" s="48" t="n">
        <f aca="false">MIN(AQ173,(GK172*(1+GK$5/Setup!$C$36)+IF($V173=18,N($F173),0)))</f>
        <v>0</v>
      </c>
      <c r="CP173" s="48" t="n">
        <f aca="false">MIN(AR173,(GL172*(1+GL$5/Setup!$C$36)+IF($V173=19,N($F173),0)))</f>
        <v>0</v>
      </c>
      <c r="CQ173" s="48" t="n">
        <f aca="false">MIN(AS173,(GM172*(1+GM$5/Setup!$C$36)+IF($V173=20,N($F173),0)))</f>
        <v>0</v>
      </c>
      <c r="CR173" s="48" t="n">
        <f aca="false">MIN(AT173,(GN172*(1+GN$5/Setup!$C$36)+IF($V173=21,N($F173),0)))</f>
        <v>0</v>
      </c>
      <c r="CS173" s="48" t="n">
        <f aca="false">MIN(AU173,(GO172*(1+GO$5/Setup!$C$36)+IF($V173=22,N($F173),0)))</f>
        <v>0</v>
      </c>
      <c r="CT173" s="48" t="n">
        <f aca="false">MIN(AV173,(GP172*(1+GP$5/Setup!$C$36)+IF($V173=23,N($F173),0)))</f>
        <v>0</v>
      </c>
      <c r="CU173" s="48" t="n">
        <f aca="false">MIN(AW173,(GQ172*(1+GQ$5/Setup!$C$36)+IF($V173=24,N($F173),0)))</f>
        <v>0</v>
      </c>
      <c r="CV173" s="48" t="n">
        <f aca="false">MIN(AX173,(GR172*(1+GR$5/Setup!$C$36)+IF($V173=25,N($F173),0)))</f>
        <v>0</v>
      </c>
      <c r="CW173" s="48" t="n">
        <f aca="false">MIN(AY173,(GS172*(1+GS$5/Setup!$C$36)+IF($V173=26,N($F173),0)))</f>
        <v>0</v>
      </c>
      <c r="CX173" s="48" t="n">
        <f aca="false">MIN(AZ173,(GT172*(1+GT$5/Setup!$C$36)+IF($V173=27,N($F173),0)))</f>
        <v>0</v>
      </c>
      <c r="CY173" s="48" t="n">
        <f aca="false">MIN(BA173,(GU172*(1+GU$5/Setup!$C$36)+IF($V173=28,N($F173),0)))</f>
        <v>0</v>
      </c>
      <c r="CZ173" s="48" t="n">
        <f aca="false">MIN(BB173,(GV172*(1+GV$5/Setup!$C$36)+IF($V173=29,N($F173),0)))</f>
        <v>0</v>
      </c>
      <c r="DA173" s="48" t="n">
        <f aca="false">MIN(BC173,(GW172*(1+GW$5/Setup!$C$36)+IF($V173=30,N($F173),0)))</f>
        <v>0</v>
      </c>
      <c r="DB173" s="48" t="n">
        <f aca="false">MIN(BD173,(GX172*(1+GX$5/Setup!$C$36)+IF($V173=31,N($F173),0)))</f>
        <v>0</v>
      </c>
      <c r="DC173" s="48" t="n">
        <f aca="false">MIN(BE173,(GY172*(1+GY$5/Setup!$C$36)+IF($V173=32,N($F173),0)))</f>
        <v>0</v>
      </c>
      <c r="DD173" s="48" t="n">
        <f aca="false">MIN(BF173,(GZ172*(1+GZ$5/Setup!$C$36)+IF($V173=33,N($F173),0)))</f>
        <v>0</v>
      </c>
      <c r="DE173" s="48" t="n">
        <f aca="false">MIN(BG173,(HA172*(1+HA$5/Setup!$C$36)+IF($V173=34,N($F173),0)))</f>
        <v>0</v>
      </c>
      <c r="DF173" s="48" t="n">
        <f aca="false">MIN(BH173,(HB172*(1+HB$5/Setup!$C$36)+IF($V173=35,N($F173),0)))</f>
        <v>0</v>
      </c>
      <c r="DG173" s="48" t="n">
        <f aca="false">MIN(BI173,(HC172*(1+HC$5/Setup!$C$36)+IF($V173=36,N($F173),0)))</f>
        <v>0</v>
      </c>
      <c r="DH173" s="48" t="n">
        <f aca="false">MIN(BJ173,(HD172*(1+HD$5/Setup!$C$36)+IF($V173=37,N($F173),0)))</f>
        <v>0</v>
      </c>
      <c r="DI173" s="48" t="n">
        <f aca="false">MIN(BK173,(HE172*(1+HE$5/Setup!$C$36)+IF($V173=38,N($F173),0)))</f>
        <v>0</v>
      </c>
      <c r="DJ173" s="48" t="n">
        <f aca="false">MIN(BL173,(HF172*(1+HF$5/Setup!$C$36)+IF($V173=39,N($F173),0)))</f>
        <v>0</v>
      </c>
      <c r="DK173" s="48" t="n">
        <f aca="false">MIN(BM173,(HG172*(1+HG$5/Setup!$C$36)+IF($V173=40,N($F173),0)))</f>
        <v>0</v>
      </c>
      <c r="DL173" s="48" t="n">
        <f aca="false">MIN(BN173,(HH172*(1+HH$5/Setup!$C$36)+IF($V173=41,N($F173),0)))</f>
        <v>0</v>
      </c>
      <c r="DM173" s="48" t="n">
        <f aca="false">MIN(BO173,(HI172*(1+HI$5/Setup!$C$36)+IF($V173=42,N($F173),0)))</f>
        <v>0</v>
      </c>
      <c r="DN173" s="48" t="n">
        <f aca="false">MIN(BP173,(HJ172*(1+HJ$5/Setup!$C$36)+IF($V173=43,N($F173),0)))</f>
        <v>0</v>
      </c>
      <c r="DO173" s="48" t="n">
        <f aca="false">MIN(BQ173,(HK172*(1+HK$5/Setup!$C$36)+IF($V173=44,N($F173),0)))</f>
        <v>0</v>
      </c>
      <c r="DP173" s="48" t="n">
        <f aca="false">MIN(BR173,(HL172*(1+HL$5/Setup!$C$36)+IF($V173=45,N($F173),0)))</f>
        <v>0</v>
      </c>
      <c r="DQ173" s="48" t="n">
        <f aca="false">MIN(BS173,(HM172*(1+HM$5/Setup!$C$36)+IF($V173=46,N($F173),0)))</f>
        <v>0</v>
      </c>
      <c r="DR173" s="48" t="n">
        <f aca="false">MIN(BT173,(HN172*(1+HN$5/Setup!$C$36)+IF($V173=47,N($F173),0)))</f>
        <v>0</v>
      </c>
      <c r="DS173" s="48" t="n">
        <f aca="false">MIN(BU173,(HO172*(1+HO$5/Setup!$C$36)+IF($V173=48,N($F173),0)))</f>
        <v>0</v>
      </c>
      <c r="DT173" s="48" t="n">
        <f aca="false">MIN(BV173,(HP172*(1+HP$5/Setup!$C$36)+IF($V173=49,N($F173),0)))</f>
        <v>0</v>
      </c>
      <c r="DU173" s="48" t="n">
        <f aca="false">MIN(BW173,(HQ172*(1+HQ$5/Setup!$C$36)+IF($V173=50,N($F173),0)))</f>
        <v>0</v>
      </c>
      <c r="DV173" s="48" t="n">
        <f aca="false">MIN(MAX((FT172*(1+FT$5/Setup!$C$36)+IF($V173=1,N($F173),0))-BX173,0),MAX($P173-0,0))</f>
        <v>0</v>
      </c>
      <c r="DW173" s="48" t="n">
        <f aca="false">MIN(MAX((FU172*(1+FU$5/Setup!$C$36)+IF($V173=2,N($F173),0))-BY173,0),MAX($P173-SUM(DV173:DV173),0))</f>
        <v>0</v>
      </c>
      <c r="DX173" s="48" t="n">
        <f aca="false">MIN(MAX((FV172*(1+FV$5/Setup!$C$36)+IF($V173=3,N($F173),0))-BZ173,0),MAX($P173-SUM(DV173:DW173),0))</f>
        <v>0</v>
      </c>
      <c r="DY173" s="48" t="n">
        <f aca="false">MIN(MAX((FW172*(1+FW$5/Setup!$C$36)+IF($V173=4,N($F173),0))-CA173,0),MAX($P173-SUM(DV173:DX173),0))</f>
        <v>0</v>
      </c>
      <c r="DZ173" s="48" t="n">
        <f aca="false">MIN(MAX((FX172*(1+FX$5/Setup!$C$36)+IF($V173=5,N($F173),0))-CB173,0),MAX($P173-SUM(DV173:DY173),0))</f>
        <v>0</v>
      </c>
      <c r="EA173" s="48" t="n">
        <f aca="false">MIN(MAX((FY172*(1+FY$5/Setup!$C$36)+IF($V173=6,N($F173),0))-CC173,0),MAX($P173-SUM(DV173:DZ173),0))</f>
        <v>0</v>
      </c>
      <c r="EB173" s="48" t="n">
        <f aca="false">MIN(MAX((FZ172*(1+FZ$5/Setup!$C$36)+IF($V173=7,N($F173),0))-CD173,0),MAX($P173-SUM(DV173:EA173),0))</f>
        <v>0</v>
      </c>
      <c r="EC173" s="48" t="n">
        <f aca="false">MIN(MAX((GA172*(1+GA$5/Setup!$C$36)+IF($V173=8,N($F173),0))-CE173,0),MAX($P173-SUM(DV173:EB173),0))</f>
        <v>0</v>
      </c>
      <c r="ED173" s="48" t="n">
        <f aca="false">MIN(MAX((GB172*(1+GB$5/Setup!$C$36)+IF($V173=9,N($F173),0))-CF173,0),MAX($P173-SUM(DV173:EC173),0))</f>
        <v>0</v>
      </c>
      <c r="EE173" s="48" t="n">
        <f aca="false">MIN(MAX((GC172*(1+GC$5/Setup!$C$36)+IF($V173=10,N($F173),0))-CG173,0),MAX($P173-SUM(DV173:ED173),0))</f>
        <v>0</v>
      </c>
      <c r="EF173" s="48" t="n">
        <f aca="false">MIN(MAX((GD172*(1+GD$5/Setup!$C$36)+IF($V173=11,N($F173),0))-CH173,0),MAX($P173-SUM(DV173:EE173),0))</f>
        <v>0</v>
      </c>
      <c r="EG173" s="48" t="n">
        <f aca="false">MIN(MAX((GE172*(1+GE$5/Setup!$C$36)+IF($V173=12,N($F173),0))-CI173,0),MAX($P173-SUM(DV173:EF173),0))</f>
        <v>0</v>
      </c>
      <c r="EH173" s="48" t="n">
        <f aca="false">MIN(MAX((GF172*(1+GF$5/Setup!$C$36)+IF($V173=13,N($F173),0))-CJ173,0),MAX($P173-SUM(DV173:EG173),0))</f>
        <v>0</v>
      </c>
      <c r="EI173" s="48" t="n">
        <f aca="false">MIN(MAX((GG172*(1+GG$5/Setup!$C$36)+IF($V173=14,N($F173),0))-CK173,0),MAX($P173-SUM(DV173:EH173),0))</f>
        <v>0</v>
      </c>
      <c r="EJ173" s="48" t="n">
        <f aca="false">MIN(MAX((GH172*(1+GH$5/Setup!$C$36)+IF($V173=15,N($F173),0))-CL173,0),MAX($P173-SUM(DV173:EI173),0))</f>
        <v>0</v>
      </c>
      <c r="EK173" s="48" t="n">
        <f aca="false">MIN(MAX((GI172*(1+GI$5/Setup!$C$36)+IF($V173=16,N($F173),0))-CM173,0),MAX($P173-SUM(DV173:EJ173),0))</f>
        <v>0</v>
      </c>
      <c r="EL173" s="48" t="n">
        <f aca="false">MIN(MAX((GJ172*(1+GJ$5/Setup!$C$36)+IF($V173=17,N($F173),0))-CN173,0),MAX($P173-SUM(DV173:EK173),0))</f>
        <v>0</v>
      </c>
      <c r="EM173" s="48" t="n">
        <f aca="false">MIN(MAX((GK172*(1+GK$5/Setup!$C$36)+IF($V173=18,N($F173),0))-CO173,0),MAX($P173-SUM(DV173:EL173),0))</f>
        <v>0</v>
      </c>
      <c r="EN173" s="48" t="n">
        <f aca="false">MIN(MAX((GL172*(1+GL$5/Setup!$C$36)+IF($V173=19,N($F173),0))-CP173,0),MAX($P173-SUM(DV173:EM173),0))</f>
        <v>0</v>
      </c>
      <c r="EO173" s="48" t="n">
        <f aca="false">MIN(MAX((GM172*(1+GM$5/Setup!$C$36)+IF($V173=20,N($F173),0))-CQ173,0),MAX($P173-SUM(DV173:EN173),0))</f>
        <v>0</v>
      </c>
      <c r="EP173" s="48" t="n">
        <f aca="false">MIN(MAX((GN172*(1+GN$5/Setup!$C$36)+IF($V173=21,N($F173),0))-CR173,0),MAX($P173-SUM(DV173:EO173),0))</f>
        <v>0</v>
      </c>
      <c r="EQ173" s="48" t="n">
        <f aca="false">MIN(MAX((GO172*(1+GO$5/Setup!$C$36)+IF($V173=22,N($F173),0))-CS173,0),MAX($P173-SUM(DV173:EP173),0))</f>
        <v>0</v>
      </c>
      <c r="ER173" s="48" t="n">
        <f aca="false">MIN(MAX((GP172*(1+GP$5/Setup!$C$36)+IF($V173=23,N($F173),0))-CT173,0),MAX($P173-SUM(DV173:EQ173),0))</f>
        <v>0</v>
      </c>
      <c r="ES173" s="48" t="n">
        <f aca="false">MIN(MAX((GQ172*(1+GQ$5/Setup!$C$36)+IF($V173=24,N($F173),0))-CU173,0),MAX($P173-SUM(DV173:ER173),0))</f>
        <v>0</v>
      </c>
      <c r="ET173" s="48" t="n">
        <f aca="false">MIN(MAX((GR172*(1+GR$5/Setup!$C$36)+IF($V173=25,N($F173),0))-CV173,0),MAX($P173-SUM(DV173:ES173),0))</f>
        <v>0</v>
      </c>
      <c r="EU173" s="48" t="n">
        <f aca="false">MIN(MAX((GS172*(1+GS$5/Setup!$C$36)+IF($V173=26,N($F173),0))-CW173,0),MAX($P173-SUM(DV173:ET173),0))</f>
        <v>0</v>
      </c>
      <c r="EV173" s="48" t="n">
        <f aca="false">MIN(MAX((GT172*(1+GT$5/Setup!$C$36)+IF($V173=27,N($F173),0))-CX173,0),MAX($P173-SUM(DV173:EU173),0))</f>
        <v>0</v>
      </c>
      <c r="EW173" s="48" t="n">
        <f aca="false">MIN(MAX((GU172*(1+GU$5/Setup!$C$36)+IF($V173=28,N($F173),0))-CY173,0),MAX($P173-SUM(DV173:EV173),0))</f>
        <v>0</v>
      </c>
      <c r="EX173" s="48" t="n">
        <f aca="false">MIN(MAX((GV172*(1+GV$5/Setup!$C$36)+IF($V173=29,N($F173),0))-CZ173,0),MAX($P173-SUM(DV173:EW173),0))</f>
        <v>0</v>
      </c>
      <c r="EY173" s="48" t="n">
        <f aca="false">MIN(MAX((GW172*(1+GW$5/Setup!$C$36)+IF($V173=30,N($F173),0))-DA173,0),MAX($P173-SUM(DV173:EX173),0))</f>
        <v>0</v>
      </c>
      <c r="EZ173" s="48" t="n">
        <f aca="false">MIN(MAX((GX172*(1+GX$5/Setup!$C$36)+IF($V173=31,N($F173),0))-DB173,0),MAX($P173-SUM(DV173:EY173),0))</f>
        <v>0</v>
      </c>
      <c r="FA173" s="48" t="n">
        <f aca="false">MIN(MAX((GY172*(1+GY$5/Setup!$C$36)+IF($V173=32,N($F173),0))-DC173,0),MAX($P173-SUM(DV173:EZ173),0))</f>
        <v>0</v>
      </c>
      <c r="FB173" s="48" t="n">
        <f aca="false">MIN(MAX((GZ172*(1+GZ$5/Setup!$C$36)+IF($V173=33,N($F173),0))-DD173,0),MAX($P173-SUM(DV173:FA173),0))</f>
        <v>0</v>
      </c>
      <c r="FC173" s="48" t="n">
        <f aca="false">MIN(MAX((HA172*(1+HA$5/Setup!$C$36)+IF($V173=34,N($F173),0))-DE173,0),MAX($P173-SUM(DV173:FB173),0))</f>
        <v>0</v>
      </c>
      <c r="FD173" s="48" t="n">
        <f aca="false">MIN(MAX((HB172*(1+HB$5/Setup!$C$36)+IF($V173=35,N($F173),0))-DF173,0),MAX($P173-SUM(DV173:FC173),0))</f>
        <v>0</v>
      </c>
      <c r="FE173" s="48" t="n">
        <f aca="false">MIN(MAX((HC172*(1+HC$5/Setup!$C$36)+IF($V173=36,N($F173),0))-DG173,0),MAX($P173-SUM(DV173:FD173),0))</f>
        <v>0</v>
      </c>
      <c r="FF173" s="48" t="n">
        <f aca="false">MIN(MAX((HD172*(1+HD$5/Setup!$C$36)+IF($V173=37,N($F173),0))-DH173,0),MAX($P173-SUM(DV173:FE173),0))</f>
        <v>0</v>
      </c>
      <c r="FG173" s="48" t="n">
        <f aca="false">MIN(MAX((HE172*(1+HE$5/Setup!$C$36)+IF($V173=38,N($F173),0))-DI173,0),MAX($P173-SUM(DV173:FF173),0))</f>
        <v>0</v>
      </c>
      <c r="FH173" s="48" t="n">
        <f aca="false">MIN(MAX((HF172*(1+HF$5/Setup!$C$36)+IF($V173=39,N($F173),0))-DJ173,0),MAX($P173-SUM(DV173:FG173),0))</f>
        <v>0</v>
      </c>
      <c r="FI173" s="48" t="n">
        <f aca="false">MIN(MAX((HG172*(1+HG$5/Setup!$C$36)+IF($V173=40,N($F173),0))-DK173,0),MAX($P173-SUM(DV173:FH173),0))</f>
        <v>0</v>
      </c>
      <c r="FJ173" s="48" t="n">
        <f aca="false">MIN(MAX((HH172*(1+HH$5/Setup!$C$36)+IF($V173=41,N($F173),0))-DL173,0),MAX($P173-SUM(DV173:FI173),0))</f>
        <v>0</v>
      </c>
      <c r="FK173" s="48" t="n">
        <f aca="false">MIN(MAX((HI172*(1+HI$5/Setup!$C$36)+IF($V173=42,N($F173),0))-DM173,0),MAX($P173-SUM(DV173:FJ173),0))</f>
        <v>0</v>
      </c>
      <c r="FL173" s="48" t="n">
        <f aca="false">MIN(MAX((HJ172*(1+HJ$5/Setup!$C$36)+IF($V173=43,N($F173),0))-DN173,0),MAX($P173-SUM(DV173:FK173),0))</f>
        <v>0</v>
      </c>
      <c r="FM173" s="48" t="n">
        <f aca="false">MIN(MAX((HK172*(1+HK$5/Setup!$C$36)+IF($V173=44,N($F173),0))-DO173,0),MAX($P173-SUM(DV173:FL173),0))</f>
        <v>0</v>
      </c>
      <c r="FN173" s="48" t="n">
        <f aca="false">MIN(MAX((HL172*(1+HL$5/Setup!$C$36)+IF($V173=45,N($F173),0))-DP173,0),MAX($P173-SUM(DV173:FM173),0))</f>
        <v>0</v>
      </c>
      <c r="FO173" s="48" t="n">
        <f aca="false">MIN(MAX((HM172*(1+HM$5/Setup!$C$36)+IF($V173=46,N($F173),0))-DQ173,0),MAX($P173-SUM(DV173:FN173),0))</f>
        <v>0</v>
      </c>
      <c r="FP173" s="48" t="n">
        <f aca="false">MIN(MAX((HN172*(1+HN$5/Setup!$C$36)+IF($V173=47,N($F173),0))-DR173,0),MAX($P173-SUM(DV173:FO173),0))</f>
        <v>0</v>
      </c>
      <c r="FQ173" s="48" t="n">
        <f aca="false">MIN(MAX((HO172*(1+HO$5/Setup!$C$36)+IF($V173=48,N($F173),0))-DS173,0),MAX($P173-SUM(DV173:FP173),0))</f>
        <v>0</v>
      </c>
      <c r="FR173" s="48" t="n">
        <f aca="false">MIN(MAX((HP172*(1+HP$5/Setup!$C$36)+IF($V173=49,N($F173),0))-DT173,0),MAX($P173-SUM(DV173:FQ173),0))</f>
        <v>0</v>
      </c>
      <c r="FS173" s="48" t="n">
        <f aca="false">MIN(MAX((HQ172*(1+HQ$5/Setup!$C$36)+IF($V173=50,N($F173),0))-DU173,0),MAX($P173-SUM(DV173:FR173),0))</f>
        <v>0</v>
      </c>
      <c r="FT173" s="48" t="n">
        <f aca="false">IF((FT172*(1+FT$5/Setup!$C$36)+IF($V173=1,N($F173),0))-BX173-DV173&lt;0.005,0,(FT172*(1+FT$5/Setup!$C$36)+IF($V173=1,N($F173),0))-BX173-DV173)</f>
        <v>0</v>
      </c>
      <c r="FU173" s="48" t="n">
        <f aca="false">IF((FU172*(1+FU$5/Setup!$C$36)+IF($V173=2,N($F173),0))-BY173-DW173&lt;0.005,0,(FU172*(1+FU$5/Setup!$C$36)+IF($V173=2,N($F173),0))-BY173-DW173)</f>
        <v>0</v>
      </c>
      <c r="FV173" s="48" t="n">
        <f aca="false">IF((FV172*(1+FV$5/Setup!$C$36)+IF($V173=3,N($F173),0))-BZ173-DX173&lt;0.005,0,(FV172*(1+FV$5/Setup!$C$36)+IF($V173=3,N($F173),0))-BZ173-DX173)</f>
        <v>0</v>
      </c>
      <c r="FW173" s="48" t="n">
        <f aca="false">IF((FW172*(1+FW$5/Setup!$C$36)+IF($V173=4,N($F173),0))-CA173-DY173&lt;0.005,0,(FW172*(1+FW$5/Setup!$C$36)+IF($V173=4,N($F173),0))-CA173-DY173)</f>
        <v>0</v>
      </c>
      <c r="FX173" s="48" t="n">
        <f aca="false">IF((FX172*(1+FX$5/Setup!$C$36)+IF($V173=5,N($F173),0))-CB173-DZ173&lt;0.005,0,(FX172*(1+FX$5/Setup!$C$36)+IF($V173=5,N($F173),0))-CB173-DZ173)</f>
        <v>0</v>
      </c>
      <c r="FY173" s="48" t="n">
        <f aca="false">IF((FY172*(1+FY$5/Setup!$C$36)+IF($V173=6,N($F173),0))-CC173-EA173&lt;0.005,0,(FY172*(1+FY$5/Setup!$C$36)+IF($V173=6,N($F173),0))-CC173-EA173)</f>
        <v>0</v>
      </c>
      <c r="FZ173" s="48" t="n">
        <f aca="false">IF((FZ172*(1+FZ$5/Setup!$C$36)+IF($V173=7,N($F173),0))-CD173-EB173&lt;0.005,0,(FZ172*(1+FZ$5/Setup!$C$36)+IF($V173=7,N($F173),0))-CD173-EB173)</f>
        <v>0</v>
      </c>
      <c r="GA173" s="48" t="n">
        <f aca="false">IF((GA172*(1+GA$5/Setup!$C$36)+IF($V173=8,N($F173),0))-CE173-EC173&lt;0.005,0,(GA172*(1+GA$5/Setup!$C$36)+IF($V173=8,N($F173),0))-CE173-EC173)</f>
        <v>0</v>
      </c>
      <c r="GB173" s="48" t="n">
        <f aca="false">IF((GB172*(1+GB$5/Setup!$C$36)+IF($V173=9,N($F173),0))-CF173-ED173&lt;0.005,0,(GB172*(1+GB$5/Setup!$C$36)+IF($V173=9,N($F173),0))-CF173-ED173)</f>
        <v>0</v>
      </c>
      <c r="GC173" s="48" t="n">
        <f aca="false">IF((GC172*(1+GC$5/Setup!$C$36)+IF($V173=10,N($F173),0))-CG173-EE173&lt;0.005,0,(GC172*(1+GC$5/Setup!$C$36)+IF($V173=10,N($F173),0))-CG173-EE173)</f>
        <v>0</v>
      </c>
      <c r="GD173" s="48" t="n">
        <f aca="false">IF((GD172*(1+GD$5/Setup!$C$36)+IF($V173=11,N($F173),0))-CH173-EF173&lt;0.005,0,(GD172*(1+GD$5/Setup!$C$36)+IF($V173=11,N($F173),0))-CH173-EF173)</f>
        <v>0</v>
      </c>
      <c r="GE173" s="48" t="n">
        <f aca="false">IF((GE172*(1+GE$5/Setup!$C$36)+IF($V173=12,N($F173),0))-CI173-EG173&lt;0.005,0,(GE172*(1+GE$5/Setup!$C$36)+IF($V173=12,N($F173),0))-CI173-EG173)</f>
        <v>0</v>
      </c>
      <c r="GF173" s="48" t="n">
        <f aca="false">IF((GF172*(1+GF$5/Setup!$C$36)+IF($V173=13,N($F173),0))-CJ173-EH173&lt;0.005,0,(GF172*(1+GF$5/Setup!$C$36)+IF($V173=13,N($F173),0))-CJ173-EH173)</f>
        <v>0</v>
      </c>
      <c r="GG173" s="48" t="n">
        <f aca="false">IF((GG172*(1+GG$5/Setup!$C$36)+IF($V173=14,N($F173),0))-CK173-EI173&lt;0.005,0,(GG172*(1+GG$5/Setup!$C$36)+IF($V173=14,N($F173),0))-CK173-EI173)</f>
        <v>0</v>
      </c>
      <c r="GH173" s="48" t="n">
        <f aca="false">IF((GH172*(1+GH$5/Setup!$C$36)+IF($V173=15,N($F173),0))-CL173-EJ173&lt;0.005,0,(GH172*(1+GH$5/Setup!$C$36)+IF($V173=15,N($F173),0))-CL173-EJ173)</f>
        <v>0</v>
      </c>
      <c r="GI173" s="48" t="n">
        <f aca="false">IF((GI172*(1+GI$5/Setup!$C$36)+IF($V173=16,N($F173),0))-CM173-EK173&lt;0.005,0,(GI172*(1+GI$5/Setup!$C$36)+IF($V173=16,N($F173),0))-CM173-EK173)</f>
        <v>0</v>
      </c>
      <c r="GJ173" s="48" t="n">
        <f aca="false">IF((GJ172*(1+GJ$5/Setup!$C$36)+IF($V173=17,N($F173),0))-CN173-EL173&lt;0.005,0,(GJ172*(1+GJ$5/Setup!$C$36)+IF($V173=17,N($F173),0))-CN173-EL173)</f>
        <v>0</v>
      </c>
      <c r="GK173" s="48" t="n">
        <f aca="false">IF((GK172*(1+GK$5/Setup!$C$36)+IF($V173=18,N($F173),0))-CO173-EM173&lt;0.005,0,(GK172*(1+GK$5/Setup!$C$36)+IF($V173=18,N($F173),0))-CO173-EM173)</f>
        <v>0</v>
      </c>
      <c r="GL173" s="48" t="n">
        <f aca="false">IF((GL172*(1+GL$5/Setup!$C$36)+IF($V173=19,N($F173),0))-CP173-EN173&lt;0.005,0,(GL172*(1+GL$5/Setup!$C$36)+IF($V173=19,N($F173),0))-CP173-EN173)</f>
        <v>0</v>
      </c>
      <c r="GM173" s="48" t="n">
        <f aca="false">IF((GM172*(1+GM$5/Setup!$C$36)+IF($V173=20,N($F173),0))-CQ173-EO173&lt;0.005,0,(GM172*(1+GM$5/Setup!$C$36)+IF($V173=20,N($F173),0))-CQ173-EO173)</f>
        <v>0</v>
      </c>
      <c r="GN173" s="48" t="n">
        <f aca="false">IF((GN172*(1+GN$5/Setup!$C$36)+IF($V173=21,N($F173),0))-CR173-EP173&lt;0.005,0,(GN172*(1+GN$5/Setup!$C$36)+IF($V173=21,N($F173),0))-CR173-EP173)</f>
        <v>0</v>
      </c>
      <c r="GO173" s="48" t="n">
        <f aca="false">IF((GO172*(1+GO$5/Setup!$C$36)+IF($V173=22,N($F173),0))-CS173-EQ173&lt;0.005,0,(GO172*(1+GO$5/Setup!$C$36)+IF($V173=22,N($F173),0))-CS173-EQ173)</f>
        <v>0</v>
      </c>
      <c r="GP173" s="48" t="n">
        <f aca="false">IF((GP172*(1+GP$5/Setup!$C$36)+IF($V173=23,N($F173),0))-CT173-ER173&lt;0.005,0,(GP172*(1+GP$5/Setup!$C$36)+IF($V173=23,N($F173),0))-CT173-ER173)</f>
        <v>0</v>
      </c>
      <c r="GQ173" s="48" t="n">
        <f aca="false">IF((GQ172*(1+GQ$5/Setup!$C$36)+IF($V173=24,N($F173),0))-CU173-ES173&lt;0.005,0,(GQ172*(1+GQ$5/Setup!$C$36)+IF($V173=24,N($F173),0))-CU173-ES173)</f>
        <v>0</v>
      </c>
      <c r="GR173" s="48" t="n">
        <f aca="false">IF((GR172*(1+GR$5/Setup!$C$36)+IF($V173=25,N($F173),0))-CV173-ET173&lt;0.005,0,(GR172*(1+GR$5/Setup!$C$36)+IF($V173=25,N($F173),0))-CV173-ET173)</f>
        <v>0</v>
      </c>
      <c r="GS173" s="48" t="n">
        <f aca="false">IF((GS172*(1+GS$5/Setup!$C$36)+IF($V173=26,N($F173),0))-CW173-EU173&lt;0.005,0,(GS172*(1+GS$5/Setup!$C$36)+IF($V173=26,N($F173),0))-CW173-EU173)</f>
        <v>0</v>
      </c>
      <c r="GT173" s="48" t="n">
        <f aca="false">IF((GT172*(1+GT$5/Setup!$C$36)+IF($V173=27,N($F173),0))-CX173-EV173&lt;0.005,0,(GT172*(1+GT$5/Setup!$C$36)+IF($V173=27,N($F173),0))-CX173-EV173)</f>
        <v>0</v>
      </c>
      <c r="GU173" s="48" t="n">
        <f aca="false">IF((GU172*(1+GU$5/Setup!$C$36)+IF($V173=28,N($F173),0))-CY173-EW173&lt;0.005,0,(GU172*(1+GU$5/Setup!$C$36)+IF($V173=28,N($F173),0))-CY173-EW173)</f>
        <v>0</v>
      </c>
      <c r="GV173" s="48" t="n">
        <f aca="false">IF((GV172*(1+GV$5/Setup!$C$36)+IF($V173=29,N($F173),0))-CZ173-EX173&lt;0.005,0,(GV172*(1+GV$5/Setup!$C$36)+IF($V173=29,N($F173),0))-CZ173-EX173)</f>
        <v>0</v>
      </c>
      <c r="GW173" s="48" t="n">
        <f aca="false">IF((GW172*(1+GW$5/Setup!$C$36)+IF($V173=30,N($F173),0))-DA173-EY173&lt;0.005,0,(GW172*(1+GW$5/Setup!$C$36)+IF($V173=30,N($F173),0))-DA173-EY173)</f>
        <v>0</v>
      </c>
      <c r="GX173" s="48" t="n">
        <f aca="false">IF((GX172*(1+GX$5/Setup!$C$36)+IF($V173=31,N($F173),0))-DB173-EZ173&lt;0.005,0,(GX172*(1+GX$5/Setup!$C$36)+IF($V173=31,N($F173),0))-DB173-EZ173)</f>
        <v>0</v>
      </c>
      <c r="GY173" s="48" t="n">
        <f aca="false">IF((GY172*(1+GY$5/Setup!$C$36)+IF($V173=32,N($F173),0))-DC173-FA173&lt;0.005,0,(GY172*(1+GY$5/Setup!$C$36)+IF($V173=32,N($F173),0))-DC173-FA173)</f>
        <v>0</v>
      </c>
      <c r="GZ173" s="48" t="n">
        <f aca="false">IF((GZ172*(1+GZ$5/Setup!$C$36)+IF($V173=33,N($F173),0))-DD173-FB173&lt;0.005,0,(GZ172*(1+GZ$5/Setup!$C$36)+IF($V173=33,N($F173),0))-DD173-FB173)</f>
        <v>0</v>
      </c>
      <c r="HA173" s="48" t="n">
        <f aca="false">IF((HA172*(1+HA$5/Setup!$C$36)+IF($V173=34,N($F173),0))-DE173-FC173&lt;0.005,0,(HA172*(1+HA$5/Setup!$C$36)+IF($V173=34,N($F173),0))-DE173-FC173)</f>
        <v>0</v>
      </c>
      <c r="HB173" s="48" t="n">
        <f aca="false">IF((HB172*(1+HB$5/Setup!$C$36)+IF($V173=35,N($F173),0))-DF173-FD173&lt;0.005,0,(HB172*(1+HB$5/Setup!$C$36)+IF($V173=35,N($F173),0))-DF173-FD173)</f>
        <v>0</v>
      </c>
      <c r="HC173" s="48" t="n">
        <f aca="false">IF((HC172*(1+HC$5/Setup!$C$36)+IF($V173=36,N($F173),0))-DG173-FE173&lt;0.005,0,(HC172*(1+HC$5/Setup!$C$36)+IF($V173=36,N($F173),0))-DG173-FE173)</f>
        <v>0</v>
      </c>
      <c r="HD173" s="48" t="n">
        <f aca="false">IF((HD172*(1+HD$5/Setup!$C$36)+IF($V173=37,N($F173),0))-DH173-FF173&lt;0.005,0,(HD172*(1+HD$5/Setup!$C$36)+IF($V173=37,N($F173),0))-DH173-FF173)</f>
        <v>0</v>
      </c>
      <c r="HE173" s="48" t="n">
        <f aca="false">IF((HE172*(1+HE$5/Setup!$C$36)+IF($V173=38,N($F173),0))-DI173-FG173&lt;0.005,0,(HE172*(1+HE$5/Setup!$C$36)+IF($V173=38,N($F173),0))-DI173-FG173)</f>
        <v>0</v>
      </c>
      <c r="HF173" s="48" t="n">
        <f aca="false">IF((HF172*(1+HF$5/Setup!$C$36)+IF($V173=39,N($F173),0))-DJ173-FH173&lt;0.005,0,(HF172*(1+HF$5/Setup!$C$36)+IF($V173=39,N($F173),0))-DJ173-FH173)</f>
        <v>0</v>
      </c>
      <c r="HG173" s="48" t="n">
        <f aca="false">IF((HG172*(1+HG$5/Setup!$C$36)+IF($V173=40,N($F173),0))-DK173-FI173&lt;0.005,0,(HG172*(1+HG$5/Setup!$C$36)+IF($V173=40,N($F173),0))-DK173-FI173)</f>
        <v>0</v>
      </c>
      <c r="HH173" s="48" t="n">
        <f aca="false">IF((HH172*(1+HH$5/Setup!$C$36)+IF($V173=41,N($F173),0))-DL173-FJ173&lt;0.005,0,(HH172*(1+HH$5/Setup!$C$36)+IF($V173=41,N($F173),0))-DL173-FJ173)</f>
        <v>0</v>
      </c>
      <c r="HI173" s="48" t="n">
        <f aca="false">IF((HI172*(1+HI$5/Setup!$C$36)+IF($V173=42,N($F173),0))-DM173-FK173&lt;0.005,0,(HI172*(1+HI$5/Setup!$C$36)+IF($V173=42,N($F173),0))-DM173-FK173)</f>
        <v>0</v>
      </c>
      <c r="HJ173" s="48" t="n">
        <f aca="false">IF((HJ172*(1+HJ$5/Setup!$C$36)+IF($V173=43,N($F173),0))-DN173-FL173&lt;0.005,0,(HJ172*(1+HJ$5/Setup!$C$36)+IF($V173=43,N($F173),0))-DN173-FL173)</f>
        <v>0</v>
      </c>
      <c r="HK173" s="48" t="n">
        <f aca="false">IF((HK172*(1+HK$5/Setup!$C$36)+IF($V173=44,N($F173),0))-DO173-FM173&lt;0.005,0,(HK172*(1+HK$5/Setup!$C$36)+IF($V173=44,N($F173),0))-DO173-FM173)</f>
        <v>0</v>
      </c>
      <c r="HL173" s="48" t="n">
        <f aca="false">IF((HL172*(1+HL$5/Setup!$C$36)+IF($V173=45,N($F173),0))-DP173-FN173&lt;0.005,0,(HL172*(1+HL$5/Setup!$C$36)+IF($V173=45,N($F173),0))-DP173-FN173)</f>
        <v>0</v>
      </c>
      <c r="HM173" s="48" t="n">
        <f aca="false">IF((HM172*(1+HM$5/Setup!$C$36)+IF($V173=46,N($F173),0))-DQ173-FO173&lt;0.005,0,(HM172*(1+HM$5/Setup!$C$36)+IF($V173=46,N($F173),0))-DQ173-FO173)</f>
        <v>0</v>
      </c>
      <c r="HN173" s="48" t="n">
        <f aca="false">IF((HN172*(1+HN$5/Setup!$C$36)+IF($V173=47,N($F173),0))-DR173-FP173&lt;0.005,0,(HN172*(1+HN$5/Setup!$C$36)+IF($V173=47,N($F173),0))-DR173-FP173)</f>
        <v>0</v>
      </c>
      <c r="HO173" s="48" t="n">
        <f aca="false">IF((HO172*(1+HO$5/Setup!$C$36)+IF($V173=48,N($F173),0))-DS173-FQ173&lt;0.005,0,(HO172*(1+HO$5/Setup!$C$36)+IF($V173=48,N($F173),0))-DS173-FQ173)</f>
        <v>0</v>
      </c>
      <c r="HP173" s="48" t="n">
        <f aca="false">IF((HP172*(1+HP$5/Setup!$C$36)+IF($V173=49,N($F173),0))-DT173-FR173&lt;0.005,0,(HP172*(1+HP$5/Setup!$C$36)+IF($V173=49,N($F173),0))-DT173-FR173)</f>
        <v>0</v>
      </c>
      <c r="HQ173" s="48" t="n">
        <f aca="false">IF((HQ172*(1+HQ$5/Setup!$C$36)+IF($V173=50,N($F173),0))-DU173-FS173&lt;0.005,0,(HQ172*(1+HQ$5/Setup!$C$36)+IF($V173=50,N($F173),0))-DU173-FS173)</f>
        <v>0</v>
      </c>
    </row>
    <row r="174" customFormat="false" ht="15" hidden="false" customHeight="false" outlineLevel="0" collapsed="false">
      <c r="A174" s="44" t="n">
        <v>166</v>
      </c>
      <c r="B174" s="45" t="n">
        <f aca="false">IF(Setup!$C$7="Every month",EDATE(Setup!$C$8,($A174-1)),IF(Setup!$C$7="Twice a month",DATE(YEAR(Setup!$C$8),MONTH(Setup!$C$8)+INT((($A174-1)+Setup!$C$41)/2),MIN(IF(MOD(($A174-1)+Setup!$C$41,2)=0,Setup!$C$39,Setup!$C$40),DAY(EOMONTH(DATE(YEAR(Setup!$C$8),MONTH(Setup!$C$8)+INT((($A174-1)+Setup!$C$41)/2),1),0)))),Setup!$C$8+($A174-1)*IF(Setup!$C$7="Every week",7,14)))</f>
        <v>48635</v>
      </c>
      <c r="C174" s="45" t="n">
        <f aca="false">IF(Setup!$C$7="Every month",EDATE(Setup!$C$8,$A174),IF(Setup!$C$7="Twice a month",DATE(YEAR(Setup!$C$8),MONTH(Setup!$C$8)+INT(($A174+Setup!$C$41)/2),MIN(IF(MOD($A174+Setup!$C$41,2)=0,Setup!$C$39,Setup!$C$40),DAY(EOMONTH(DATE(YEAR(Setup!$C$8),MONTH(Setup!$C$8)+INT(($A174+Setup!$C$41)/2),1),0)))),Setup!$C$8+$A174*IF(Setup!$C$7="Every week",7,14)))</f>
        <v>48649</v>
      </c>
      <c r="D174" s="46"/>
      <c r="E174" s="47"/>
      <c r="F174" s="47"/>
      <c r="G174" s="47"/>
      <c r="H174" s="47"/>
      <c r="I174" s="48" t="n">
        <f aca="false">N(Setup!$C$11)+N(E174)</f>
        <v>100</v>
      </c>
      <c r="J174" s="48" t="n">
        <f aca="false">MIN(Setup!$C$37,MAX(I174,0))</f>
        <v>9.23076923076923</v>
      </c>
      <c r="K174" s="48" t="n">
        <f aca="false">MIN(MAX(N(Setup!$C$14)-L173,0),MAX(I174-J174,0))</f>
        <v>0</v>
      </c>
      <c r="L174" s="48" t="n">
        <f aca="false">L173+K174-N(G174)</f>
        <v>500</v>
      </c>
      <c r="M174" s="48" t="n">
        <f aca="false">M173+J174-N(H174)</f>
        <v>1532.3076923077</v>
      </c>
      <c r="N174" s="48" t="n">
        <f aca="false">SUM(BX174:DU174)</f>
        <v>0</v>
      </c>
      <c r="O174" s="48" t="n">
        <f aca="false">SUM(Z174:BW174)-N174</f>
        <v>25</v>
      </c>
      <c r="P174" s="48" t="n">
        <f aca="false">MAX(I174-J174-K174,0)+O174</f>
        <v>115.769230769231</v>
      </c>
      <c r="Q174" s="48" t="n">
        <f aca="false">SUM(DV174:FS174)</f>
        <v>0</v>
      </c>
      <c r="R174" s="49" t="n">
        <f aca="false">N174+J174+K174+Q174</f>
        <v>9.23076923076923</v>
      </c>
      <c r="S174" s="48" t="n">
        <f aca="false">T174-T173-N(F174)+N174+Q174</f>
        <v>0</v>
      </c>
      <c r="T174" s="49" t="n">
        <f aca="false">SUM(FT174:HQ174)</f>
        <v>0</v>
      </c>
      <c r="U174" s="44" t="str">
        <f aca="false">IF(T173&lt;0.005,"",INDEX(Helpers!$C$2:$C$51,IF(_xlfn.MINIFS($DV$6:$FS$6,DV174:FS174,"&gt;0.005")=0,V174,_xlfn.MINIFS($DV$6:$FS$6,DV174:FS174,"&gt;0.005"))))</f>
        <v/>
      </c>
      <c r="V174" s="44" t="n">
        <f aca="false">IF(_xlfn.MINIFS($FT$6:$HQ$6,FT173:HQ173,"&gt;0.005")=0,1,_xlfn.MINIFS($FT$6:$HQ$6,FT173:HQ173,"&gt;0.005"))</f>
        <v>1</v>
      </c>
      <c r="W174" s="44" t="n">
        <f aca="false">IF(AND(D174&lt;&gt;"Paid",T173&gt;0.005),1,0)</f>
        <v>0</v>
      </c>
      <c r="X174" s="48" t="n">
        <f aca="false">SUMPRODUCT(((Helpers!$G$2:$G$51*(1+(Helpers!$D$2:$D$51+0.000000001)/12)^(($B174-Setup!$C$8)/(365.25/12))-Helpers!$E$2:$E$51*((1+(Helpers!$D$2:$D$51+0.000000001)/12)^(($B174-Setup!$C$8)/(365.25/12))-1)/((Helpers!$D$2:$D$51+0.000000001)/12))&gt;0)*(Helpers!$G$2:$G$51*(1+(Helpers!$D$2:$D$51+0.000000001)/12)^(($B174-Setup!$C$8)/(365.25/12))-Helpers!$E$2:$E$51*((1+(Helpers!$D$2:$D$51+0.000000001)/12)^(($B174-Setup!$C$8)/(365.25/12))-1)/((Helpers!$D$2:$D$51+0.000000001)/12)))</f>
        <v>0</v>
      </c>
      <c r="Y174" s="48"/>
      <c r="Z174" s="48" t="n">
        <f aca="false">IF(OR(N(Z$5)=0,Z$6=""),0,Z$5*((DATE(YEAR($B174),MONTH($B174),MIN(Z$6,DAY(EOMONTH($B174,0))))&gt;=$B174)*(DATE(YEAR($B174),MONTH($B174),MIN(Z$6,DAY(EOMONTH($B174,0))))&lt;$C174)+(DATE(YEAR($B174),MONTH($B174)+1,MIN(Z$6,DAY(EOMONTH($B174,1))))&gt;=$B174)*(DATE(YEAR($B174),MONTH($B174)+1,MIN(Z$6,DAY(EOMONTH($B174,1))))&lt;$C174)))</f>
        <v>25</v>
      </c>
      <c r="AA174" s="48" t="n">
        <f aca="false">IF(OR(N(AA$5)=0,AA$6=""),0,AA$5*((DATE(YEAR($B174),MONTH($B174),MIN(AA$6,DAY(EOMONTH($B174,0))))&gt;=$B174)*(DATE(YEAR($B174),MONTH($B174),MIN(AA$6,DAY(EOMONTH($B174,0))))&lt;$C174)+(DATE(YEAR($B174),MONTH($B174)+1,MIN(AA$6,DAY(EOMONTH($B174,1))))&gt;=$B174)*(DATE(YEAR($B174),MONTH($B174)+1,MIN(AA$6,DAY(EOMONTH($B174,1))))&lt;$C174)))</f>
        <v>0</v>
      </c>
      <c r="AB174" s="48" t="n">
        <f aca="false">IF(OR(N(AB$5)=0,AB$6=""),0,AB$5*((DATE(YEAR($B174),MONTH($B174),MIN(AB$6,DAY(EOMONTH($B174,0))))&gt;=$B174)*(DATE(YEAR($B174),MONTH($B174),MIN(AB$6,DAY(EOMONTH($B174,0))))&lt;$C174)+(DATE(YEAR($B174),MONTH($B174)+1,MIN(AB$6,DAY(EOMONTH($B174,1))))&gt;=$B174)*(DATE(YEAR($B174),MONTH($B174)+1,MIN(AB$6,DAY(EOMONTH($B174,1))))&lt;$C174)))</f>
        <v>0</v>
      </c>
      <c r="AC174" s="48" t="n">
        <f aca="false">IF(OR(N(AC$5)=0,AC$6=""),0,AC$5*((DATE(YEAR($B174),MONTH($B174),MIN(AC$6,DAY(EOMONTH($B174,0))))&gt;=$B174)*(DATE(YEAR($B174),MONTH($B174),MIN(AC$6,DAY(EOMONTH($B174,0))))&lt;$C174)+(DATE(YEAR($B174),MONTH($B174)+1,MIN(AC$6,DAY(EOMONTH($B174,1))))&gt;=$B174)*(DATE(YEAR($B174),MONTH($B174)+1,MIN(AC$6,DAY(EOMONTH($B174,1))))&lt;$C174)))</f>
        <v>0</v>
      </c>
      <c r="AD174" s="48" t="n">
        <f aca="false">IF(OR(N(AD$5)=0,AD$6=""),0,AD$5*((DATE(YEAR($B174),MONTH($B174),MIN(AD$6,DAY(EOMONTH($B174,0))))&gt;=$B174)*(DATE(YEAR($B174),MONTH($B174),MIN(AD$6,DAY(EOMONTH($B174,0))))&lt;$C174)+(DATE(YEAR($B174),MONTH($B174)+1,MIN(AD$6,DAY(EOMONTH($B174,1))))&gt;=$B174)*(DATE(YEAR($B174),MONTH($B174)+1,MIN(AD$6,DAY(EOMONTH($B174,1))))&lt;$C174)))</f>
        <v>0</v>
      </c>
      <c r="AE174" s="48" t="n">
        <f aca="false">IF(OR(N(AE$5)=0,AE$6=""),0,AE$5*((DATE(YEAR($B174),MONTH($B174),MIN(AE$6,DAY(EOMONTH($B174,0))))&gt;=$B174)*(DATE(YEAR($B174),MONTH($B174),MIN(AE$6,DAY(EOMONTH($B174,0))))&lt;$C174)+(DATE(YEAR($B174),MONTH($B174)+1,MIN(AE$6,DAY(EOMONTH($B174,1))))&gt;=$B174)*(DATE(YEAR($B174),MONTH($B174)+1,MIN(AE$6,DAY(EOMONTH($B174,1))))&lt;$C174)))</f>
        <v>0</v>
      </c>
      <c r="AF174" s="48" t="n">
        <f aca="false">IF(OR(N(AF$5)=0,AF$6=""),0,AF$5*((DATE(YEAR($B174),MONTH($B174),MIN(AF$6,DAY(EOMONTH($B174,0))))&gt;=$B174)*(DATE(YEAR($B174),MONTH($B174),MIN(AF$6,DAY(EOMONTH($B174,0))))&lt;$C174)+(DATE(YEAR($B174),MONTH($B174)+1,MIN(AF$6,DAY(EOMONTH($B174,1))))&gt;=$B174)*(DATE(YEAR($B174),MONTH($B174)+1,MIN(AF$6,DAY(EOMONTH($B174,1))))&lt;$C174)))</f>
        <v>0</v>
      </c>
      <c r="AG174" s="48" t="n">
        <f aca="false">IF(OR(N(AG$5)=0,AG$6=""),0,AG$5*((DATE(YEAR($B174),MONTH($B174),MIN(AG$6,DAY(EOMONTH($B174,0))))&gt;=$B174)*(DATE(YEAR($B174),MONTH($B174),MIN(AG$6,DAY(EOMONTH($B174,0))))&lt;$C174)+(DATE(YEAR($B174),MONTH($B174)+1,MIN(AG$6,DAY(EOMONTH($B174,1))))&gt;=$B174)*(DATE(YEAR($B174),MONTH($B174)+1,MIN(AG$6,DAY(EOMONTH($B174,1))))&lt;$C174)))</f>
        <v>0</v>
      </c>
      <c r="AH174" s="48" t="n">
        <f aca="false">IF(OR(N(AH$5)=0,AH$6=""),0,AH$5*((DATE(YEAR($B174),MONTH($B174),MIN(AH$6,DAY(EOMONTH($B174,0))))&gt;=$B174)*(DATE(YEAR($B174),MONTH($B174),MIN(AH$6,DAY(EOMONTH($B174,0))))&lt;$C174)+(DATE(YEAR($B174),MONTH($B174)+1,MIN(AH$6,DAY(EOMONTH($B174,1))))&gt;=$B174)*(DATE(YEAR($B174),MONTH($B174)+1,MIN(AH$6,DAY(EOMONTH($B174,1))))&lt;$C174)))</f>
        <v>0</v>
      </c>
      <c r="AI174" s="48" t="n">
        <f aca="false">IF(OR(N(AI$5)=0,AI$6=""),0,AI$5*((DATE(YEAR($B174),MONTH($B174),MIN(AI$6,DAY(EOMONTH($B174,0))))&gt;=$B174)*(DATE(YEAR($B174),MONTH($B174),MIN(AI$6,DAY(EOMONTH($B174,0))))&lt;$C174)+(DATE(YEAR($B174),MONTH($B174)+1,MIN(AI$6,DAY(EOMONTH($B174,1))))&gt;=$B174)*(DATE(YEAR($B174),MONTH($B174)+1,MIN(AI$6,DAY(EOMONTH($B174,1))))&lt;$C174)))</f>
        <v>0</v>
      </c>
      <c r="AJ174" s="48" t="n">
        <f aca="false">IF(OR(N(AJ$5)=0,AJ$6=""),0,AJ$5*((DATE(YEAR($B174),MONTH($B174),MIN(AJ$6,DAY(EOMONTH($B174,0))))&gt;=$B174)*(DATE(YEAR($B174),MONTH($B174),MIN(AJ$6,DAY(EOMONTH($B174,0))))&lt;$C174)+(DATE(YEAR($B174),MONTH($B174)+1,MIN(AJ$6,DAY(EOMONTH($B174,1))))&gt;=$B174)*(DATE(YEAR($B174),MONTH($B174)+1,MIN(AJ$6,DAY(EOMONTH($B174,1))))&lt;$C174)))</f>
        <v>0</v>
      </c>
      <c r="AK174" s="48" t="n">
        <f aca="false">IF(OR(N(AK$5)=0,AK$6=""),0,AK$5*((DATE(YEAR($B174),MONTH($B174),MIN(AK$6,DAY(EOMONTH($B174,0))))&gt;=$B174)*(DATE(YEAR($B174),MONTH($B174),MIN(AK$6,DAY(EOMONTH($B174,0))))&lt;$C174)+(DATE(YEAR($B174),MONTH($B174)+1,MIN(AK$6,DAY(EOMONTH($B174,1))))&gt;=$B174)*(DATE(YEAR($B174),MONTH($B174)+1,MIN(AK$6,DAY(EOMONTH($B174,1))))&lt;$C174)))</f>
        <v>0</v>
      </c>
      <c r="AL174" s="48" t="n">
        <f aca="false">IF(OR(N(AL$5)=0,AL$6=""),0,AL$5*((DATE(YEAR($B174),MONTH($B174),MIN(AL$6,DAY(EOMONTH($B174,0))))&gt;=$B174)*(DATE(YEAR($B174),MONTH($B174),MIN(AL$6,DAY(EOMONTH($B174,0))))&lt;$C174)+(DATE(YEAR($B174),MONTH($B174)+1,MIN(AL$6,DAY(EOMONTH($B174,1))))&gt;=$B174)*(DATE(YEAR($B174),MONTH($B174)+1,MIN(AL$6,DAY(EOMONTH($B174,1))))&lt;$C174)))</f>
        <v>0</v>
      </c>
      <c r="AM174" s="48" t="n">
        <f aca="false">IF(OR(N(AM$5)=0,AM$6=""),0,AM$5*((DATE(YEAR($B174),MONTH($B174),MIN(AM$6,DAY(EOMONTH($B174,0))))&gt;=$B174)*(DATE(YEAR($B174),MONTH($B174),MIN(AM$6,DAY(EOMONTH($B174,0))))&lt;$C174)+(DATE(YEAR($B174),MONTH($B174)+1,MIN(AM$6,DAY(EOMONTH($B174,1))))&gt;=$B174)*(DATE(YEAR($B174),MONTH($B174)+1,MIN(AM$6,DAY(EOMONTH($B174,1))))&lt;$C174)))</f>
        <v>0</v>
      </c>
      <c r="AN174" s="48" t="n">
        <f aca="false">IF(OR(N(AN$5)=0,AN$6=""),0,AN$5*((DATE(YEAR($B174),MONTH($B174),MIN(AN$6,DAY(EOMONTH($B174,0))))&gt;=$B174)*(DATE(YEAR($B174),MONTH($B174),MIN(AN$6,DAY(EOMONTH($B174,0))))&lt;$C174)+(DATE(YEAR($B174),MONTH($B174)+1,MIN(AN$6,DAY(EOMONTH($B174,1))))&gt;=$B174)*(DATE(YEAR($B174),MONTH($B174)+1,MIN(AN$6,DAY(EOMONTH($B174,1))))&lt;$C174)))</f>
        <v>0</v>
      </c>
      <c r="AO174" s="48" t="n">
        <f aca="false">IF(OR(N(AO$5)=0,AO$6=""),0,AO$5*((DATE(YEAR($B174),MONTH($B174),MIN(AO$6,DAY(EOMONTH($B174,0))))&gt;=$B174)*(DATE(YEAR($B174),MONTH($B174),MIN(AO$6,DAY(EOMONTH($B174,0))))&lt;$C174)+(DATE(YEAR($B174),MONTH($B174)+1,MIN(AO$6,DAY(EOMONTH($B174,1))))&gt;=$B174)*(DATE(YEAR($B174),MONTH($B174)+1,MIN(AO$6,DAY(EOMONTH($B174,1))))&lt;$C174)))</f>
        <v>0</v>
      </c>
      <c r="AP174" s="48" t="n">
        <f aca="false">IF(OR(N(AP$5)=0,AP$6=""),0,AP$5*((DATE(YEAR($B174),MONTH($B174),MIN(AP$6,DAY(EOMONTH($B174,0))))&gt;=$B174)*(DATE(YEAR($B174),MONTH($B174),MIN(AP$6,DAY(EOMONTH($B174,0))))&lt;$C174)+(DATE(YEAR($B174),MONTH($B174)+1,MIN(AP$6,DAY(EOMONTH($B174,1))))&gt;=$B174)*(DATE(YEAR($B174),MONTH($B174)+1,MIN(AP$6,DAY(EOMONTH($B174,1))))&lt;$C174)))</f>
        <v>0</v>
      </c>
      <c r="AQ174" s="48" t="n">
        <f aca="false">IF(OR(N(AQ$5)=0,AQ$6=""),0,AQ$5*((DATE(YEAR($B174),MONTH($B174),MIN(AQ$6,DAY(EOMONTH($B174,0))))&gt;=$B174)*(DATE(YEAR($B174),MONTH($B174),MIN(AQ$6,DAY(EOMONTH($B174,0))))&lt;$C174)+(DATE(YEAR($B174),MONTH($B174)+1,MIN(AQ$6,DAY(EOMONTH($B174,1))))&gt;=$B174)*(DATE(YEAR($B174),MONTH($B174)+1,MIN(AQ$6,DAY(EOMONTH($B174,1))))&lt;$C174)))</f>
        <v>0</v>
      </c>
      <c r="AR174" s="48" t="n">
        <f aca="false">IF(OR(N(AR$5)=0,AR$6=""),0,AR$5*((DATE(YEAR($B174),MONTH($B174),MIN(AR$6,DAY(EOMONTH($B174,0))))&gt;=$B174)*(DATE(YEAR($B174),MONTH($B174),MIN(AR$6,DAY(EOMONTH($B174,0))))&lt;$C174)+(DATE(YEAR($B174),MONTH($B174)+1,MIN(AR$6,DAY(EOMONTH($B174,1))))&gt;=$B174)*(DATE(YEAR($B174),MONTH($B174)+1,MIN(AR$6,DAY(EOMONTH($B174,1))))&lt;$C174)))</f>
        <v>0</v>
      </c>
      <c r="AS174" s="48" t="n">
        <f aca="false">IF(OR(N(AS$5)=0,AS$6=""),0,AS$5*((DATE(YEAR($B174),MONTH($B174),MIN(AS$6,DAY(EOMONTH($B174,0))))&gt;=$B174)*(DATE(YEAR($B174),MONTH($B174),MIN(AS$6,DAY(EOMONTH($B174,0))))&lt;$C174)+(DATE(YEAR($B174),MONTH($B174)+1,MIN(AS$6,DAY(EOMONTH($B174,1))))&gt;=$B174)*(DATE(YEAR($B174),MONTH($B174)+1,MIN(AS$6,DAY(EOMONTH($B174,1))))&lt;$C174)))</f>
        <v>0</v>
      </c>
      <c r="AT174" s="48" t="n">
        <f aca="false">IF(OR(N(AT$5)=0,AT$6=""),0,AT$5*((DATE(YEAR($B174),MONTH($B174),MIN(AT$6,DAY(EOMONTH($B174,0))))&gt;=$B174)*(DATE(YEAR($B174),MONTH($B174),MIN(AT$6,DAY(EOMONTH($B174,0))))&lt;$C174)+(DATE(YEAR($B174),MONTH($B174)+1,MIN(AT$6,DAY(EOMONTH($B174,1))))&gt;=$B174)*(DATE(YEAR($B174),MONTH($B174)+1,MIN(AT$6,DAY(EOMONTH($B174,1))))&lt;$C174)))</f>
        <v>0</v>
      </c>
      <c r="AU174" s="48" t="n">
        <f aca="false">IF(OR(N(AU$5)=0,AU$6=""),0,AU$5*((DATE(YEAR($B174),MONTH($B174),MIN(AU$6,DAY(EOMONTH($B174,0))))&gt;=$B174)*(DATE(YEAR($B174),MONTH($B174),MIN(AU$6,DAY(EOMONTH($B174,0))))&lt;$C174)+(DATE(YEAR($B174),MONTH($B174)+1,MIN(AU$6,DAY(EOMONTH($B174,1))))&gt;=$B174)*(DATE(YEAR($B174),MONTH($B174)+1,MIN(AU$6,DAY(EOMONTH($B174,1))))&lt;$C174)))</f>
        <v>0</v>
      </c>
      <c r="AV174" s="48" t="n">
        <f aca="false">IF(OR(N(AV$5)=0,AV$6=""),0,AV$5*((DATE(YEAR($B174),MONTH($B174),MIN(AV$6,DAY(EOMONTH($B174,0))))&gt;=$B174)*(DATE(YEAR($B174),MONTH($B174),MIN(AV$6,DAY(EOMONTH($B174,0))))&lt;$C174)+(DATE(YEAR($B174),MONTH($B174)+1,MIN(AV$6,DAY(EOMONTH($B174,1))))&gt;=$B174)*(DATE(YEAR($B174),MONTH($B174)+1,MIN(AV$6,DAY(EOMONTH($B174,1))))&lt;$C174)))</f>
        <v>0</v>
      </c>
      <c r="AW174" s="48" t="n">
        <f aca="false">IF(OR(N(AW$5)=0,AW$6=""),0,AW$5*((DATE(YEAR($B174),MONTH($B174),MIN(AW$6,DAY(EOMONTH($B174,0))))&gt;=$B174)*(DATE(YEAR($B174),MONTH($B174),MIN(AW$6,DAY(EOMONTH($B174,0))))&lt;$C174)+(DATE(YEAR($B174),MONTH($B174)+1,MIN(AW$6,DAY(EOMONTH($B174,1))))&gt;=$B174)*(DATE(YEAR($B174),MONTH($B174)+1,MIN(AW$6,DAY(EOMONTH($B174,1))))&lt;$C174)))</f>
        <v>0</v>
      </c>
      <c r="AX174" s="48" t="n">
        <f aca="false">IF(OR(N(AX$5)=0,AX$6=""),0,AX$5*((DATE(YEAR($B174),MONTH($B174),MIN(AX$6,DAY(EOMONTH($B174,0))))&gt;=$B174)*(DATE(YEAR($B174),MONTH($B174),MIN(AX$6,DAY(EOMONTH($B174,0))))&lt;$C174)+(DATE(YEAR($B174),MONTH($B174)+1,MIN(AX$6,DAY(EOMONTH($B174,1))))&gt;=$B174)*(DATE(YEAR($B174),MONTH($B174)+1,MIN(AX$6,DAY(EOMONTH($B174,1))))&lt;$C174)))</f>
        <v>0</v>
      </c>
      <c r="AY174" s="48" t="n">
        <f aca="false">IF(OR(N(AY$5)=0,AY$6=""),0,AY$5*((DATE(YEAR($B174),MONTH($B174),MIN(AY$6,DAY(EOMONTH($B174,0))))&gt;=$B174)*(DATE(YEAR($B174),MONTH($B174),MIN(AY$6,DAY(EOMONTH($B174,0))))&lt;$C174)+(DATE(YEAR($B174),MONTH($B174)+1,MIN(AY$6,DAY(EOMONTH($B174,1))))&gt;=$B174)*(DATE(YEAR($B174),MONTH($B174)+1,MIN(AY$6,DAY(EOMONTH($B174,1))))&lt;$C174)))</f>
        <v>0</v>
      </c>
      <c r="AZ174" s="48" t="n">
        <f aca="false">IF(OR(N(AZ$5)=0,AZ$6=""),0,AZ$5*((DATE(YEAR($B174),MONTH($B174),MIN(AZ$6,DAY(EOMONTH($B174,0))))&gt;=$B174)*(DATE(YEAR($B174),MONTH($B174),MIN(AZ$6,DAY(EOMONTH($B174,0))))&lt;$C174)+(DATE(YEAR($B174),MONTH($B174)+1,MIN(AZ$6,DAY(EOMONTH($B174,1))))&gt;=$B174)*(DATE(YEAR($B174),MONTH($B174)+1,MIN(AZ$6,DAY(EOMONTH($B174,1))))&lt;$C174)))</f>
        <v>0</v>
      </c>
      <c r="BA174" s="48" t="n">
        <f aca="false">IF(OR(N(BA$5)=0,BA$6=""),0,BA$5*((DATE(YEAR($B174),MONTH($B174),MIN(BA$6,DAY(EOMONTH($B174,0))))&gt;=$B174)*(DATE(YEAR($B174),MONTH($B174),MIN(BA$6,DAY(EOMONTH($B174,0))))&lt;$C174)+(DATE(YEAR($B174),MONTH($B174)+1,MIN(BA$6,DAY(EOMONTH($B174,1))))&gt;=$B174)*(DATE(YEAR($B174),MONTH($B174)+1,MIN(BA$6,DAY(EOMONTH($B174,1))))&lt;$C174)))</f>
        <v>0</v>
      </c>
      <c r="BB174" s="48" t="n">
        <f aca="false">IF(OR(N(BB$5)=0,BB$6=""),0,BB$5*((DATE(YEAR($B174),MONTH($B174),MIN(BB$6,DAY(EOMONTH($B174,0))))&gt;=$B174)*(DATE(YEAR($B174),MONTH($B174),MIN(BB$6,DAY(EOMONTH($B174,0))))&lt;$C174)+(DATE(YEAR($B174),MONTH($B174)+1,MIN(BB$6,DAY(EOMONTH($B174,1))))&gt;=$B174)*(DATE(YEAR($B174),MONTH($B174)+1,MIN(BB$6,DAY(EOMONTH($B174,1))))&lt;$C174)))</f>
        <v>0</v>
      </c>
      <c r="BC174" s="48" t="n">
        <f aca="false">IF(OR(N(BC$5)=0,BC$6=""),0,BC$5*((DATE(YEAR($B174),MONTH($B174),MIN(BC$6,DAY(EOMONTH($B174,0))))&gt;=$B174)*(DATE(YEAR($B174),MONTH($B174),MIN(BC$6,DAY(EOMONTH($B174,0))))&lt;$C174)+(DATE(YEAR($B174),MONTH($B174)+1,MIN(BC$6,DAY(EOMONTH($B174,1))))&gt;=$B174)*(DATE(YEAR($B174),MONTH($B174)+1,MIN(BC$6,DAY(EOMONTH($B174,1))))&lt;$C174)))</f>
        <v>0</v>
      </c>
      <c r="BD174" s="48" t="n">
        <f aca="false">IF(OR(N(BD$5)=0,BD$6=""),0,BD$5*((DATE(YEAR($B174),MONTH($B174),MIN(BD$6,DAY(EOMONTH($B174,0))))&gt;=$B174)*(DATE(YEAR($B174),MONTH($B174),MIN(BD$6,DAY(EOMONTH($B174,0))))&lt;$C174)+(DATE(YEAR($B174),MONTH($B174)+1,MIN(BD$6,DAY(EOMONTH($B174,1))))&gt;=$B174)*(DATE(YEAR($B174),MONTH($B174)+1,MIN(BD$6,DAY(EOMONTH($B174,1))))&lt;$C174)))</f>
        <v>0</v>
      </c>
      <c r="BE174" s="48" t="n">
        <f aca="false">IF(OR(N(BE$5)=0,BE$6=""),0,BE$5*((DATE(YEAR($B174),MONTH($B174),MIN(BE$6,DAY(EOMONTH($B174,0))))&gt;=$B174)*(DATE(YEAR($B174),MONTH($B174),MIN(BE$6,DAY(EOMONTH($B174,0))))&lt;$C174)+(DATE(YEAR($B174),MONTH($B174)+1,MIN(BE$6,DAY(EOMONTH($B174,1))))&gt;=$B174)*(DATE(YEAR($B174),MONTH($B174)+1,MIN(BE$6,DAY(EOMONTH($B174,1))))&lt;$C174)))</f>
        <v>0</v>
      </c>
      <c r="BF174" s="48" t="n">
        <f aca="false">IF(OR(N(BF$5)=0,BF$6=""),0,BF$5*((DATE(YEAR($B174),MONTH($B174),MIN(BF$6,DAY(EOMONTH($B174,0))))&gt;=$B174)*(DATE(YEAR($B174),MONTH($B174),MIN(BF$6,DAY(EOMONTH($B174,0))))&lt;$C174)+(DATE(YEAR($B174),MONTH($B174)+1,MIN(BF$6,DAY(EOMONTH($B174,1))))&gt;=$B174)*(DATE(YEAR($B174),MONTH($B174)+1,MIN(BF$6,DAY(EOMONTH($B174,1))))&lt;$C174)))</f>
        <v>0</v>
      </c>
      <c r="BG174" s="48" t="n">
        <f aca="false">IF(OR(N(BG$5)=0,BG$6=""),0,BG$5*((DATE(YEAR($B174),MONTH($B174),MIN(BG$6,DAY(EOMONTH($B174,0))))&gt;=$B174)*(DATE(YEAR($B174),MONTH($B174),MIN(BG$6,DAY(EOMONTH($B174,0))))&lt;$C174)+(DATE(YEAR($B174),MONTH($B174)+1,MIN(BG$6,DAY(EOMONTH($B174,1))))&gt;=$B174)*(DATE(YEAR($B174),MONTH($B174)+1,MIN(BG$6,DAY(EOMONTH($B174,1))))&lt;$C174)))</f>
        <v>0</v>
      </c>
      <c r="BH174" s="48" t="n">
        <f aca="false">IF(OR(N(BH$5)=0,BH$6=""),0,BH$5*((DATE(YEAR($B174),MONTH($B174),MIN(BH$6,DAY(EOMONTH($B174,0))))&gt;=$B174)*(DATE(YEAR($B174),MONTH($B174),MIN(BH$6,DAY(EOMONTH($B174,0))))&lt;$C174)+(DATE(YEAR($B174),MONTH($B174)+1,MIN(BH$6,DAY(EOMONTH($B174,1))))&gt;=$B174)*(DATE(YEAR($B174),MONTH($B174)+1,MIN(BH$6,DAY(EOMONTH($B174,1))))&lt;$C174)))</f>
        <v>0</v>
      </c>
      <c r="BI174" s="48" t="n">
        <f aca="false">IF(OR(N(BI$5)=0,BI$6=""),0,BI$5*((DATE(YEAR($B174),MONTH($B174),MIN(BI$6,DAY(EOMONTH($B174,0))))&gt;=$B174)*(DATE(YEAR($B174),MONTH($B174),MIN(BI$6,DAY(EOMONTH($B174,0))))&lt;$C174)+(DATE(YEAR($B174),MONTH($B174)+1,MIN(BI$6,DAY(EOMONTH($B174,1))))&gt;=$B174)*(DATE(YEAR($B174),MONTH($B174)+1,MIN(BI$6,DAY(EOMONTH($B174,1))))&lt;$C174)))</f>
        <v>0</v>
      </c>
      <c r="BJ174" s="48" t="n">
        <f aca="false">IF(OR(N(BJ$5)=0,BJ$6=""),0,BJ$5*((DATE(YEAR($B174),MONTH($B174),MIN(BJ$6,DAY(EOMONTH($B174,0))))&gt;=$B174)*(DATE(YEAR($B174),MONTH($B174),MIN(BJ$6,DAY(EOMONTH($B174,0))))&lt;$C174)+(DATE(YEAR($B174),MONTH($B174)+1,MIN(BJ$6,DAY(EOMONTH($B174,1))))&gt;=$B174)*(DATE(YEAR($B174),MONTH($B174)+1,MIN(BJ$6,DAY(EOMONTH($B174,1))))&lt;$C174)))</f>
        <v>0</v>
      </c>
      <c r="BK174" s="48" t="n">
        <f aca="false">IF(OR(N(BK$5)=0,BK$6=""),0,BK$5*((DATE(YEAR($B174),MONTH($B174),MIN(BK$6,DAY(EOMONTH($B174,0))))&gt;=$B174)*(DATE(YEAR($B174),MONTH($B174),MIN(BK$6,DAY(EOMONTH($B174,0))))&lt;$C174)+(DATE(YEAR($B174),MONTH($B174)+1,MIN(BK$6,DAY(EOMONTH($B174,1))))&gt;=$B174)*(DATE(YEAR($B174),MONTH($B174)+1,MIN(BK$6,DAY(EOMONTH($B174,1))))&lt;$C174)))</f>
        <v>0</v>
      </c>
      <c r="BL174" s="48" t="n">
        <f aca="false">IF(OR(N(BL$5)=0,BL$6=""),0,BL$5*((DATE(YEAR($B174),MONTH($B174),MIN(BL$6,DAY(EOMONTH($B174,0))))&gt;=$B174)*(DATE(YEAR($B174),MONTH($B174),MIN(BL$6,DAY(EOMONTH($B174,0))))&lt;$C174)+(DATE(YEAR($B174),MONTH($B174)+1,MIN(BL$6,DAY(EOMONTH($B174,1))))&gt;=$B174)*(DATE(YEAR($B174),MONTH($B174)+1,MIN(BL$6,DAY(EOMONTH($B174,1))))&lt;$C174)))</f>
        <v>0</v>
      </c>
      <c r="BM174" s="48" t="n">
        <f aca="false">IF(OR(N(BM$5)=0,BM$6=""),0,BM$5*((DATE(YEAR($B174),MONTH($B174),MIN(BM$6,DAY(EOMONTH($B174,0))))&gt;=$B174)*(DATE(YEAR($B174),MONTH($B174),MIN(BM$6,DAY(EOMONTH($B174,0))))&lt;$C174)+(DATE(YEAR($B174),MONTH($B174)+1,MIN(BM$6,DAY(EOMONTH($B174,1))))&gt;=$B174)*(DATE(YEAR($B174),MONTH($B174)+1,MIN(BM$6,DAY(EOMONTH($B174,1))))&lt;$C174)))</f>
        <v>0</v>
      </c>
      <c r="BN174" s="48" t="n">
        <f aca="false">IF(OR(N(BN$5)=0,BN$6=""),0,BN$5*((DATE(YEAR($B174),MONTH($B174),MIN(BN$6,DAY(EOMONTH($B174,0))))&gt;=$B174)*(DATE(YEAR($B174),MONTH($B174),MIN(BN$6,DAY(EOMONTH($B174,0))))&lt;$C174)+(DATE(YEAR($B174),MONTH($B174)+1,MIN(BN$6,DAY(EOMONTH($B174,1))))&gt;=$B174)*(DATE(YEAR($B174),MONTH($B174)+1,MIN(BN$6,DAY(EOMONTH($B174,1))))&lt;$C174)))</f>
        <v>0</v>
      </c>
      <c r="BO174" s="48" t="n">
        <f aca="false">IF(OR(N(BO$5)=0,BO$6=""),0,BO$5*((DATE(YEAR($B174),MONTH($B174),MIN(BO$6,DAY(EOMONTH($B174,0))))&gt;=$B174)*(DATE(YEAR($B174),MONTH($B174),MIN(BO$6,DAY(EOMONTH($B174,0))))&lt;$C174)+(DATE(YEAR($B174),MONTH($B174)+1,MIN(BO$6,DAY(EOMONTH($B174,1))))&gt;=$B174)*(DATE(YEAR($B174),MONTH($B174)+1,MIN(BO$6,DAY(EOMONTH($B174,1))))&lt;$C174)))</f>
        <v>0</v>
      </c>
      <c r="BP174" s="48" t="n">
        <f aca="false">IF(OR(N(BP$5)=0,BP$6=""),0,BP$5*((DATE(YEAR($B174),MONTH($B174),MIN(BP$6,DAY(EOMONTH($B174,0))))&gt;=$B174)*(DATE(YEAR($B174),MONTH($B174),MIN(BP$6,DAY(EOMONTH($B174,0))))&lt;$C174)+(DATE(YEAR($B174),MONTH($B174)+1,MIN(BP$6,DAY(EOMONTH($B174,1))))&gt;=$B174)*(DATE(YEAR($B174),MONTH($B174)+1,MIN(BP$6,DAY(EOMONTH($B174,1))))&lt;$C174)))</f>
        <v>0</v>
      </c>
      <c r="BQ174" s="48" t="n">
        <f aca="false">IF(OR(N(BQ$5)=0,BQ$6=""),0,BQ$5*((DATE(YEAR($B174),MONTH($B174),MIN(BQ$6,DAY(EOMONTH($B174,0))))&gt;=$B174)*(DATE(YEAR($B174),MONTH($B174),MIN(BQ$6,DAY(EOMONTH($B174,0))))&lt;$C174)+(DATE(YEAR($B174),MONTH($B174)+1,MIN(BQ$6,DAY(EOMONTH($B174,1))))&gt;=$B174)*(DATE(YEAR($B174),MONTH($B174)+1,MIN(BQ$6,DAY(EOMONTH($B174,1))))&lt;$C174)))</f>
        <v>0</v>
      </c>
      <c r="BR174" s="48" t="n">
        <f aca="false">IF(OR(N(BR$5)=0,BR$6=""),0,BR$5*((DATE(YEAR($B174),MONTH($B174),MIN(BR$6,DAY(EOMONTH($B174,0))))&gt;=$B174)*(DATE(YEAR($B174),MONTH($B174),MIN(BR$6,DAY(EOMONTH($B174,0))))&lt;$C174)+(DATE(YEAR($B174),MONTH($B174)+1,MIN(BR$6,DAY(EOMONTH($B174,1))))&gt;=$B174)*(DATE(YEAR($B174),MONTH($B174)+1,MIN(BR$6,DAY(EOMONTH($B174,1))))&lt;$C174)))</f>
        <v>0</v>
      </c>
      <c r="BS174" s="48" t="n">
        <f aca="false">IF(OR(N(BS$5)=0,BS$6=""),0,BS$5*((DATE(YEAR($B174),MONTH($B174),MIN(BS$6,DAY(EOMONTH($B174,0))))&gt;=$B174)*(DATE(YEAR($B174),MONTH($B174),MIN(BS$6,DAY(EOMONTH($B174,0))))&lt;$C174)+(DATE(YEAR($B174),MONTH($B174)+1,MIN(BS$6,DAY(EOMONTH($B174,1))))&gt;=$B174)*(DATE(YEAR($B174),MONTH($B174)+1,MIN(BS$6,DAY(EOMONTH($B174,1))))&lt;$C174)))</f>
        <v>0</v>
      </c>
      <c r="BT174" s="48" t="n">
        <f aca="false">IF(OR(N(BT$5)=0,BT$6=""),0,BT$5*((DATE(YEAR($B174),MONTH($B174),MIN(BT$6,DAY(EOMONTH($B174,0))))&gt;=$B174)*(DATE(YEAR($B174),MONTH($B174),MIN(BT$6,DAY(EOMONTH($B174,0))))&lt;$C174)+(DATE(YEAR($B174),MONTH($B174)+1,MIN(BT$6,DAY(EOMONTH($B174,1))))&gt;=$B174)*(DATE(YEAR($B174),MONTH($B174)+1,MIN(BT$6,DAY(EOMONTH($B174,1))))&lt;$C174)))</f>
        <v>0</v>
      </c>
      <c r="BU174" s="48" t="n">
        <f aca="false">IF(OR(N(BU$5)=0,BU$6=""),0,BU$5*((DATE(YEAR($B174),MONTH($B174),MIN(BU$6,DAY(EOMONTH($B174,0))))&gt;=$B174)*(DATE(YEAR($B174),MONTH($B174),MIN(BU$6,DAY(EOMONTH($B174,0))))&lt;$C174)+(DATE(YEAR($B174),MONTH($B174)+1,MIN(BU$6,DAY(EOMONTH($B174,1))))&gt;=$B174)*(DATE(YEAR($B174),MONTH($B174)+1,MIN(BU$6,DAY(EOMONTH($B174,1))))&lt;$C174)))</f>
        <v>0</v>
      </c>
      <c r="BV174" s="48" t="n">
        <f aca="false">IF(OR(N(BV$5)=0,BV$6=""),0,BV$5*((DATE(YEAR($B174),MONTH($B174),MIN(BV$6,DAY(EOMONTH($B174,0))))&gt;=$B174)*(DATE(YEAR($B174),MONTH($B174),MIN(BV$6,DAY(EOMONTH($B174,0))))&lt;$C174)+(DATE(YEAR($B174),MONTH($B174)+1,MIN(BV$6,DAY(EOMONTH($B174,1))))&gt;=$B174)*(DATE(YEAR($B174),MONTH($B174)+1,MIN(BV$6,DAY(EOMONTH($B174,1))))&lt;$C174)))</f>
        <v>0</v>
      </c>
      <c r="BW174" s="48" t="n">
        <f aca="false">IF(OR(N(BW$5)=0,BW$6=""),0,BW$5*((DATE(YEAR($B174),MONTH($B174),MIN(BW$6,DAY(EOMONTH($B174,0))))&gt;=$B174)*(DATE(YEAR($B174),MONTH($B174),MIN(BW$6,DAY(EOMONTH($B174,0))))&lt;$C174)+(DATE(YEAR($B174),MONTH($B174)+1,MIN(BW$6,DAY(EOMONTH($B174,1))))&gt;=$B174)*(DATE(YEAR($B174),MONTH($B174)+1,MIN(BW$6,DAY(EOMONTH($B174,1))))&lt;$C174)))</f>
        <v>0</v>
      </c>
      <c r="BX174" s="48" t="n">
        <f aca="false">MIN(Z174,(FT173*(1+FT$5/Setup!$C$36)+IF($V174=1,N($F174),0)))</f>
        <v>0</v>
      </c>
      <c r="BY174" s="48" t="n">
        <f aca="false">MIN(AA174,(FU173*(1+FU$5/Setup!$C$36)+IF($V174=2,N($F174),0)))</f>
        <v>0</v>
      </c>
      <c r="BZ174" s="48" t="n">
        <f aca="false">MIN(AB174,(FV173*(1+FV$5/Setup!$C$36)+IF($V174=3,N($F174),0)))</f>
        <v>0</v>
      </c>
      <c r="CA174" s="48" t="n">
        <f aca="false">MIN(AC174,(FW173*(1+FW$5/Setup!$C$36)+IF($V174=4,N($F174),0)))</f>
        <v>0</v>
      </c>
      <c r="CB174" s="48" t="n">
        <f aca="false">MIN(AD174,(FX173*(1+FX$5/Setup!$C$36)+IF($V174=5,N($F174),0)))</f>
        <v>0</v>
      </c>
      <c r="CC174" s="48" t="n">
        <f aca="false">MIN(AE174,(FY173*(1+FY$5/Setup!$C$36)+IF($V174=6,N($F174),0)))</f>
        <v>0</v>
      </c>
      <c r="CD174" s="48" t="n">
        <f aca="false">MIN(AF174,(FZ173*(1+FZ$5/Setup!$C$36)+IF($V174=7,N($F174),0)))</f>
        <v>0</v>
      </c>
      <c r="CE174" s="48" t="n">
        <f aca="false">MIN(AG174,(GA173*(1+GA$5/Setup!$C$36)+IF($V174=8,N($F174),0)))</f>
        <v>0</v>
      </c>
      <c r="CF174" s="48" t="n">
        <f aca="false">MIN(AH174,(GB173*(1+GB$5/Setup!$C$36)+IF($V174=9,N($F174),0)))</f>
        <v>0</v>
      </c>
      <c r="CG174" s="48" t="n">
        <f aca="false">MIN(AI174,(GC173*(1+GC$5/Setup!$C$36)+IF($V174=10,N($F174),0)))</f>
        <v>0</v>
      </c>
      <c r="CH174" s="48" t="n">
        <f aca="false">MIN(AJ174,(GD173*(1+GD$5/Setup!$C$36)+IF($V174=11,N($F174),0)))</f>
        <v>0</v>
      </c>
      <c r="CI174" s="48" t="n">
        <f aca="false">MIN(AK174,(GE173*(1+GE$5/Setup!$C$36)+IF($V174=12,N($F174),0)))</f>
        <v>0</v>
      </c>
      <c r="CJ174" s="48" t="n">
        <f aca="false">MIN(AL174,(GF173*(1+GF$5/Setup!$C$36)+IF($V174=13,N($F174),0)))</f>
        <v>0</v>
      </c>
      <c r="CK174" s="48" t="n">
        <f aca="false">MIN(AM174,(GG173*(1+GG$5/Setup!$C$36)+IF($V174=14,N($F174),0)))</f>
        <v>0</v>
      </c>
      <c r="CL174" s="48" t="n">
        <f aca="false">MIN(AN174,(GH173*(1+GH$5/Setup!$C$36)+IF($V174=15,N($F174),0)))</f>
        <v>0</v>
      </c>
      <c r="CM174" s="48" t="n">
        <f aca="false">MIN(AO174,(GI173*(1+GI$5/Setup!$C$36)+IF($V174=16,N($F174),0)))</f>
        <v>0</v>
      </c>
      <c r="CN174" s="48" t="n">
        <f aca="false">MIN(AP174,(GJ173*(1+GJ$5/Setup!$C$36)+IF($V174=17,N($F174),0)))</f>
        <v>0</v>
      </c>
      <c r="CO174" s="48" t="n">
        <f aca="false">MIN(AQ174,(GK173*(1+GK$5/Setup!$C$36)+IF($V174=18,N($F174),0)))</f>
        <v>0</v>
      </c>
      <c r="CP174" s="48" t="n">
        <f aca="false">MIN(AR174,(GL173*(1+GL$5/Setup!$C$36)+IF($V174=19,N($F174),0)))</f>
        <v>0</v>
      </c>
      <c r="CQ174" s="48" t="n">
        <f aca="false">MIN(AS174,(GM173*(1+GM$5/Setup!$C$36)+IF($V174=20,N($F174),0)))</f>
        <v>0</v>
      </c>
      <c r="CR174" s="48" t="n">
        <f aca="false">MIN(AT174,(GN173*(1+GN$5/Setup!$C$36)+IF($V174=21,N($F174),0)))</f>
        <v>0</v>
      </c>
      <c r="CS174" s="48" t="n">
        <f aca="false">MIN(AU174,(GO173*(1+GO$5/Setup!$C$36)+IF($V174=22,N($F174),0)))</f>
        <v>0</v>
      </c>
      <c r="CT174" s="48" t="n">
        <f aca="false">MIN(AV174,(GP173*(1+GP$5/Setup!$C$36)+IF($V174=23,N($F174),0)))</f>
        <v>0</v>
      </c>
      <c r="CU174" s="48" t="n">
        <f aca="false">MIN(AW174,(GQ173*(1+GQ$5/Setup!$C$36)+IF($V174=24,N($F174),0)))</f>
        <v>0</v>
      </c>
      <c r="CV174" s="48" t="n">
        <f aca="false">MIN(AX174,(GR173*(1+GR$5/Setup!$C$36)+IF($V174=25,N($F174),0)))</f>
        <v>0</v>
      </c>
      <c r="CW174" s="48" t="n">
        <f aca="false">MIN(AY174,(GS173*(1+GS$5/Setup!$C$36)+IF($V174=26,N($F174),0)))</f>
        <v>0</v>
      </c>
      <c r="CX174" s="48" t="n">
        <f aca="false">MIN(AZ174,(GT173*(1+GT$5/Setup!$C$36)+IF($V174=27,N($F174),0)))</f>
        <v>0</v>
      </c>
      <c r="CY174" s="48" t="n">
        <f aca="false">MIN(BA174,(GU173*(1+GU$5/Setup!$C$36)+IF($V174=28,N($F174),0)))</f>
        <v>0</v>
      </c>
      <c r="CZ174" s="48" t="n">
        <f aca="false">MIN(BB174,(GV173*(1+GV$5/Setup!$C$36)+IF($V174=29,N($F174),0)))</f>
        <v>0</v>
      </c>
      <c r="DA174" s="48" t="n">
        <f aca="false">MIN(BC174,(GW173*(1+GW$5/Setup!$C$36)+IF($V174=30,N($F174),0)))</f>
        <v>0</v>
      </c>
      <c r="DB174" s="48" t="n">
        <f aca="false">MIN(BD174,(GX173*(1+GX$5/Setup!$C$36)+IF($V174=31,N($F174),0)))</f>
        <v>0</v>
      </c>
      <c r="DC174" s="48" t="n">
        <f aca="false">MIN(BE174,(GY173*(1+GY$5/Setup!$C$36)+IF($V174=32,N($F174),0)))</f>
        <v>0</v>
      </c>
      <c r="DD174" s="48" t="n">
        <f aca="false">MIN(BF174,(GZ173*(1+GZ$5/Setup!$C$36)+IF($V174=33,N($F174),0)))</f>
        <v>0</v>
      </c>
      <c r="DE174" s="48" t="n">
        <f aca="false">MIN(BG174,(HA173*(1+HA$5/Setup!$C$36)+IF($V174=34,N($F174),0)))</f>
        <v>0</v>
      </c>
      <c r="DF174" s="48" t="n">
        <f aca="false">MIN(BH174,(HB173*(1+HB$5/Setup!$C$36)+IF($V174=35,N($F174),0)))</f>
        <v>0</v>
      </c>
      <c r="DG174" s="48" t="n">
        <f aca="false">MIN(BI174,(HC173*(1+HC$5/Setup!$C$36)+IF($V174=36,N($F174),0)))</f>
        <v>0</v>
      </c>
      <c r="DH174" s="48" t="n">
        <f aca="false">MIN(BJ174,(HD173*(1+HD$5/Setup!$C$36)+IF($V174=37,N($F174),0)))</f>
        <v>0</v>
      </c>
      <c r="DI174" s="48" t="n">
        <f aca="false">MIN(BK174,(HE173*(1+HE$5/Setup!$C$36)+IF($V174=38,N($F174),0)))</f>
        <v>0</v>
      </c>
      <c r="DJ174" s="48" t="n">
        <f aca="false">MIN(BL174,(HF173*(1+HF$5/Setup!$C$36)+IF($V174=39,N($F174),0)))</f>
        <v>0</v>
      </c>
      <c r="DK174" s="48" t="n">
        <f aca="false">MIN(BM174,(HG173*(1+HG$5/Setup!$C$36)+IF($V174=40,N($F174),0)))</f>
        <v>0</v>
      </c>
      <c r="DL174" s="48" t="n">
        <f aca="false">MIN(BN174,(HH173*(1+HH$5/Setup!$C$36)+IF($V174=41,N($F174),0)))</f>
        <v>0</v>
      </c>
      <c r="DM174" s="48" t="n">
        <f aca="false">MIN(BO174,(HI173*(1+HI$5/Setup!$C$36)+IF($V174=42,N($F174),0)))</f>
        <v>0</v>
      </c>
      <c r="DN174" s="48" t="n">
        <f aca="false">MIN(BP174,(HJ173*(1+HJ$5/Setup!$C$36)+IF($V174=43,N($F174),0)))</f>
        <v>0</v>
      </c>
      <c r="DO174" s="48" t="n">
        <f aca="false">MIN(BQ174,(HK173*(1+HK$5/Setup!$C$36)+IF($V174=44,N($F174),0)))</f>
        <v>0</v>
      </c>
      <c r="DP174" s="48" t="n">
        <f aca="false">MIN(BR174,(HL173*(1+HL$5/Setup!$C$36)+IF($V174=45,N($F174),0)))</f>
        <v>0</v>
      </c>
      <c r="DQ174" s="48" t="n">
        <f aca="false">MIN(BS174,(HM173*(1+HM$5/Setup!$C$36)+IF($V174=46,N($F174),0)))</f>
        <v>0</v>
      </c>
      <c r="DR174" s="48" t="n">
        <f aca="false">MIN(BT174,(HN173*(1+HN$5/Setup!$C$36)+IF($V174=47,N($F174),0)))</f>
        <v>0</v>
      </c>
      <c r="DS174" s="48" t="n">
        <f aca="false">MIN(BU174,(HO173*(1+HO$5/Setup!$C$36)+IF($V174=48,N($F174),0)))</f>
        <v>0</v>
      </c>
      <c r="DT174" s="48" t="n">
        <f aca="false">MIN(BV174,(HP173*(1+HP$5/Setup!$C$36)+IF($V174=49,N($F174),0)))</f>
        <v>0</v>
      </c>
      <c r="DU174" s="48" t="n">
        <f aca="false">MIN(BW174,(HQ173*(1+HQ$5/Setup!$C$36)+IF($V174=50,N($F174),0)))</f>
        <v>0</v>
      </c>
      <c r="DV174" s="48" t="n">
        <f aca="false">MIN(MAX((FT173*(1+FT$5/Setup!$C$36)+IF($V174=1,N($F174),0))-BX174,0),MAX($P174-0,0))</f>
        <v>0</v>
      </c>
      <c r="DW174" s="48" t="n">
        <f aca="false">MIN(MAX((FU173*(1+FU$5/Setup!$C$36)+IF($V174=2,N($F174),0))-BY174,0),MAX($P174-SUM(DV174:DV174),0))</f>
        <v>0</v>
      </c>
      <c r="DX174" s="48" t="n">
        <f aca="false">MIN(MAX((FV173*(1+FV$5/Setup!$C$36)+IF($V174=3,N($F174),0))-BZ174,0),MAX($P174-SUM(DV174:DW174),0))</f>
        <v>0</v>
      </c>
      <c r="DY174" s="48" t="n">
        <f aca="false">MIN(MAX((FW173*(1+FW$5/Setup!$C$36)+IF($V174=4,N($F174),0))-CA174,0),MAX($P174-SUM(DV174:DX174),0))</f>
        <v>0</v>
      </c>
      <c r="DZ174" s="48" t="n">
        <f aca="false">MIN(MAX((FX173*(1+FX$5/Setup!$C$36)+IF($V174=5,N($F174),0))-CB174,0),MAX($P174-SUM(DV174:DY174),0))</f>
        <v>0</v>
      </c>
      <c r="EA174" s="48" t="n">
        <f aca="false">MIN(MAX((FY173*(1+FY$5/Setup!$C$36)+IF($V174=6,N($F174),0))-CC174,0),MAX($P174-SUM(DV174:DZ174),0))</f>
        <v>0</v>
      </c>
      <c r="EB174" s="48" t="n">
        <f aca="false">MIN(MAX((FZ173*(1+FZ$5/Setup!$C$36)+IF($V174=7,N($F174),0))-CD174,0),MAX($P174-SUM(DV174:EA174),0))</f>
        <v>0</v>
      </c>
      <c r="EC174" s="48" t="n">
        <f aca="false">MIN(MAX((GA173*(1+GA$5/Setup!$C$36)+IF($V174=8,N($F174),0))-CE174,0),MAX($P174-SUM(DV174:EB174),0))</f>
        <v>0</v>
      </c>
      <c r="ED174" s="48" t="n">
        <f aca="false">MIN(MAX((GB173*(1+GB$5/Setup!$C$36)+IF($V174=9,N($F174),0))-CF174,0),MAX($P174-SUM(DV174:EC174),0))</f>
        <v>0</v>
      </c>
      <c r="EE174" s="48" t="n">
        <f aca="false">MIN(MAX((GC173*(1+GC$5/Setup!$C$36)+IF($V174=10,N($F174),0))-CG174,0),MAX($P174-SUM(DV174:ED174),0))</f>
        <v>0</v>
      </c>
      <c r="EF174" s="48" t="n">
        <f aca="false">MIN(MAX((GD173*(1+GD$5/Setup!$C$36)+IF($V174=11,N($F174),0))-CH174,0),MAX($P174-SUM(DV174:EE174),0))</f>
        <v>0</v>
      </c>
      <c r="EG174" s="48" t="n">
        <f aca="false">MIN(MAX((GE173*(1+GE$5/Setup!$C$36)+IF($V174=12,N($F174),0))-CI174,0),MAX($P174-SUM(DV174:EF174),0))</f>
        <v>0</v>
      </c>
      <c r="EH174" s="48" t="n">
        <f aca="false">MIN(MAX((GF173*(1+GF$5/Setup!$C$36)+IF($V174=13,N($F174),0))-CJ174,0),MAX($P174-SUM(DV174:EG174),0))</f>
        <v>0</v>
      </c>
      <c r="EI174" s="48" t="n">
        <f aca="false">MIN(MAX((GG173*(1+GG$5/Setup!$C$36)+IF($V174=14,N($F174),0))-CK174,0),MAX($P174-SUM(DV174:EH174),0))</f>
        <v>0</v>
      </c>
      <c r="EJ174" s="48" t="n">
        <f aca="false">MIN(MAX((GH173*(1+GH$5/Setup!$C$36)+IF($V174=15,N($F174),0))-CL174,0),MAX($P174-SUM(DV174:EI174),0))</f>
        <v>0</v>
      </c>
      <c r="EK174" s="48" t="n">
        <f aca="false">MIN(MAX((GI173*(1+GI$5/Setup!$C$36)+IF($V174=16,N($F174),0))-CM174,0),MAX($P174-SUM(DV174:EJ174),0))</f>
        <v>0</v>
      </c>
      <c r="EL174" s="48" t="n">
        <f aca="false">MIN(MAX((GJ173*(1+GJ$5/Setup!$C$36)+IF($V174=17,N($F174),0))-CN174,0),MAX($P174-SUM(DV174:EK174),0))</f>
        <v>0</v>
      </c>
      <c r="EM174" s="48" t="n">
        <f aca="false">MIN(MAX((GK173*(1+GK$5/Setup!$C$36)+IF($V174=18,N($F174),0))-CO174,0),MAX($P174-SUM(DV174:EL174),0))</f>
        <v>0</v>
      </c>
      <c r="EN174" s="48" t="n">
        <f aca="false">MIN(MAX((GL173*(1+GL$5/Setup!$C$36)+IF($V174=19,N($F174),0))-CP174,0),MAX($P174-SUM(DV174:EM174),0))</f>
        <v>0</v>
      </c>
      <c r="EO174" s="48" t="n">
        <f aca="false">MIN(MAX((GM173*(1+GM$5/Setup!$C$36)+IF($V174=20,N($F174),0))-CQ174,0),MAX($P174-SUM(DV174:EN174),0))</f>
        <v>0</v>
      </c>
      <c r="EP174" s="48" t="n">
        <f aca="false">MIN(MAX((GN173*(1+GN$5/Setup!$C$36)+IF($V174=21,N($F174),0))-CR174,0),MAX($P174-SUM(DV174:EO174),0))</f>
        <v>0</v>
      </c>
      <c r="EQ174" s="48" t="n">
        <f aca="false">MIN(MAX((GO173*(1+GO$5/Setup!$C$36)+IF($V174=22,N($F174),0))-CS174,0),MAX($P174-SUM(DV174:EP174),0))</f>
        <v>0</v>
      </c>
      <c r="ER174" s="48" t="n">
        <f aca="false">MIN(MAX((GP173*(1+GP$5/Setup!$C$36)+IF($V174=23,N($F174),0))-CT174,0),MAX($P174-SUM(DV174:EQ174),0))</f>
        <v>0</v>
      </c>
      <c r="ES174" s="48" t="n">
        <f aca="false">MIN(MAX((GQ173*(1+GQ$5/Setup!$C$36)+IF($V174=24,N($F174),0))-CU174,0),MAX($P174-SUM(DV174:ER174),0))</f>
        <v>0</v>
      </c>
      <c r="ET174" s="48" t="n">
        <f aca="false">MIN(MAX((GR173*(1+GR$5/Setup!$C$36)+IF($V174=25,N($F174),0))-CV174,0),MAX($P174-SUM(DV174:ES174),0))</f>
        <v>0</v>
      </c>
      <c r="EU174" s="48" t="n">
        <f aca="false">MIN(MAX((GS173*(1+GS$5/Setup!$C$36)+IF($V174=26,N($F174),0))-CW174,0),MAX($P174-SUM(DV174:ET174),0))</f>
        <v>0</v>
      </c>
      <c r="EV174" s="48" t="n">
        <f aca="false">MIN(MAX((GT173*(1+GT$5/Setup!$C$36)+IF($V174=27,N($F174),0))-CX174,0),MAX($P174-SUM(DV174:EU174),0))</f>
        <v>0</v>
      </c>
      <c r="EW174" s="48" t="n">
        <f aca="false">MIN(MAX((GU173*(1+GU$5/Setup!$C$36)+IF($V174=28,N($F174),0))-CY174,0),MAX($P174-SUM(DV174:EV174),0))</f>
        <v>0</v>
      </c>
      <c r="EX174" s="48" t="n">
        <f aca="false">MIN(MAX((GV173*(1+GV$5/Setup!$C$36)+IF($V174=29,N($F174),0))-CZ174,0),MAX($P174-SUM(DV174:EW174),0))</f>
        <v>0</v>
      </c>
      <c r="EY174" s="48" t="n">
        <f aca="false">MIN(MAX((GW173*(1+GW$5/Setup!$C$36)+IF($V174=30,N($F174),0))-DA174,0),MAX($P174-SUM(DV174:EX174),0))</f>
        <v>0</v>
      </c>
      <c r="EZ174" s="48" t="n">
        <f aca="false">MIN(MAX((GX173*(1+GX$5/Setup!$C$36)+IF($V174=31,N($F174),0))-DB174,0),MAX($P174-SUM(DV174:EY174),0))</f>
        <v>0</v>
      </c>
      <c r="FA174" s="48" t="n">
        <f aca="false">MIN(MAX((GY173*(1+GY$5/Setup!$C$36)+IF($V174=32,N($F174),0))-DC174,0),MAX($P174-SUM(DV174:EZ174),0))</f>
        <v>0</v>
      </c>
      <c r="FB174" s="48" t="n">
        <f aca="false">MIN(MAX((GZ173*(1+GZ$5/Setup!$C$36)+IF($V174=33,N($F174),0))-DD174,0),MAX($P174-SUM(DV174:FA174),0))</f>
        <v>0</v>
      </c>
      <c r="FC174" s="48" t="n">
        <f aca="false">MIN(MAX((HA173*(1+HA$5/Setup!$C$36)+IF($V174=34,N($F174),0))-DE174,0),MAX($P174-SUM(DV174:FB174),0))</f>
        <v>0</v>
      </c>
      <c r="FD174" s="48" t="n">
        <f aca="false">MIN(MAX((HB173*(1+HB$5/Setup!$C$36)+IF($V174=35,N($F174),0))-DF174,0),MAX($P174-SUM(DV174:FC174),0))</f>
        <v>0</v>
      </c>
      <c r="FE174" s="48" t="n">
        <f aca="false">MIN(MAX((HC173*(1+HC$5/Setup!$C$36)+IF($V174=36,N($F174),0))-DG174,0),MAX($P174-SUM(DV174:FD174),0))</f>
        <v>0</v>
      </c>
      <c r="FF174" s="48" t="n">
        <f aca="false">MIN(MAX((HD173*(1+HD$5/Setup!$C$36)+IF($V174=37,N($F174),0))-DH174,0),MAX($P174-SUM(DV174:FE174),0))</f>
        <v>0</v>
      </c>
      <c r="FG174" s="48" t="n">
        <f aca="false">MIN(MAX((HE173*(1+HE$5/Setup!$C$36)+IF($V174=38,N($F174),0))-DI174,0),MAX($P174-SUM(DV174:FF174),0))</f>
        <v>0</v>
      </c>
      <c r="FH174" s="48" t="n">
        <f aca="false">MIN(MAX((HF173*(1+HF$5/Setup!$C$36)+IF($V174=39,N($F174),0))-DJ174,0),MAX($P174-SUM(DV174:FG174),0))</f>
        <v>0</v>
      </c>
      <c r="FI174" s="48" t="n">
        <f aca="false">MIN(MAX((HG173*(1+HG$5/Setup!$C$36)+IF($V174=40,N($F174),0))-DK174,0),MAX($P174-SUM(DV174:FH174),0))</f>
        <v>0</v>
      </c>
      <c r="FJ174" s="48" t="n">
        <f aca="false">MIN(MAX((HH173*(1+HH$5/Setup!$C$36)+IF($V174=41,N($F174),0))-DL174,0),MAX($P174-SUM(DV174:FI174),0))</f>
        <v>0</v>
      </c>
      <c r="FK174" s="48" t="n">
        <f aca="false">MIN(MAX((HI173*(1+HI$5/Setup!$C$36)+IF($V174=42,N($F174),0))-DM174,0),MAX($P174-SUM(DV174:FJ174),0))</f>
        <v>0</v>
      </c>
      <c r="FL174" s="48" t="n">
        <f aca="false">MIN(MAX((HJ173*(1+HJ$5/Setup!$C$36)+IF($V174=43,N($F174),0))-DN174,0),MAX($P174-SUM(DV174:FK174),0))</f>
        <v>0</v>
      </c>
      <c r="FM174" s="48" t="n">
        <f aca="false">MIN(MAX((HK173*(1+HK$5/Setup!$C$36)+IF($V174=44,N($F174),0))-DO174,0),MAX($P174-SUM(DV174:FL174),0))</f>
        <v>0</v>
      </c>
      <c r="FN174" s="48" t="n">
        <f aca="false">MIN(MAX((HL173*(1+HL$5/Setup!$C$36)+IF($V174=45,N($F174),0))-DP174,0),MAX($P174-SUM(DV174:FM174),0))</f>
        <v>0</v>
      </c>
      <c r="FO174" s="48" t="n">
        <f aca="false">MIN(MAX((HM173*(1+HM$5/Setup!$C$36)+IF($V174=46,N($F174),0))-DQ174,0),MAX($P174-SUM(DV174:FN174),0))</f>
        <v>0</v>
      </c>
      <c r="FP174" s="48" t="n">
        <f aca="false">MIN(MAX((HN173*(1+HN$5/Setup!$C$36)+IF($V174=47,N($F174),0))-DR174,0),MAX($P174-SUM(DV174:FO174),0))</f>
        <v>0</v>
      </c>
      <c r="FQ174" s="48" t="n">
        <f aca="false">MIN(MAX((HO173*(1+HO$5/Setup!$C$36)+IF($V174=48,N($F174),0))-DS174,0),MAX($P174-SUM(DV174:FP174),0))</f>
        <v>0</v>
      </c>
      <c r="FR174" s="48" t="n">
        <f aca="false">MIN(MAX((HP173*(1+HP$5/Setup!$C$36)+IF($V174=49,N($F174),0))-DT174,0),MAX($P174-SUM(DV174:FQ174),0))</f>
        <v>0</v>
      </c>
      <c r="FS174" s="48" t="n">
        <f aca="false">MIN(MAX((HQ173*(1+HQ$5/Setup!$C$36)+IF($V174=50,N($F174),0))-DU174,0),MAX($P174-SUM(DV174:FR174),0))</f>
        <v>0</v>
      </c>
      <c r="FT174" s="48" t="n">
        <f aca="false">IF((FT173*(1+FT$5/Setup!$C$36)+IF($V174=1,N($F174),0))-BX174-DV174&lt;0.005,0,(FT173*(1+FT$5/Setup!$C$36)+IF($V174=1,N($F174),0))-BX174-DV174)</f>
        <v>0</v>
      </c>
      <c r="FU174" s="48" t="n">
        <f aca="false">IF((FU173*(1+FU$5/Setup!$C$36)+IF($V174=2,N($F174),0))-BY174-DW174&lt;0.005,0,(FU173*(1+FU$5/Setup!$C$36)+IF($V174=2,N($F174),0))-BY174-DW174)</f>
        <v>0</v>
      </c>
      <c r="FV174" s="48" t="n">
        <f aca="false">IF((FV173*(1+FV$5/Setup!$C$36)+IF($V174=3,N($F174),0))-BZ174-DX174&lt;0.005,0,(FV173*(1+FV$5/Setup!$C$36)+IF($V174=3,N($F174),0))-BZ174-DX174)</f>
        <v>0</v>
      </c>
      <c r="FW174" s="48" t="n">
        <f aca="false">IF((FW173*(1+FW$5/Setup!$C$36)+IF($V174=4,N($F174),0))-CA174-DY174&lt;0.005,0,(FW173*(1+FW$5/Setup!$C$36)+IF($V174=4,N($F174),0))-CA174-DY174)</f>
        <v>0</v>
      </c>
      <c r="FX174" s="48" t="n">
        <f aca="false">IF((FX173*(1+FX$5/Setup!$C$36)+IF($V174=5,N($F174),0))-CB174-DZ174&lt;0.005,0,(FX173*(1+FX$5/Setup!$C$36)+IF($V174=5,N($F174),0))-CB174-DZ174)</f>
        <v>0</v>
      </c>
      <c r="FY174" s="48" t="n">
        <f aca="false">IF((FY173*(1+FY$5/Setup!$C$36)+IF($V174=6,N($F174),0))-CC174-EA174&lt;0.005,0,(FY173*(1+FY$5/Setup!$C$36)+IF($V174=6,N($F174),0))-CC174-EA174)</f>
        <v>0</v>
      </c>
      <c r="FZ174" s="48" t="n">
        <f aca="false">IF((FZ173*(1+FZ$5/Setup!$C$36)+IF($V174=7,N($F174),0))-CD174-EB174&lt;0.005,0,(FZ173*(1+FZ$5/Setup!$C$36)+IF($V174=7,N($F174),0))-CD174-EB174)</f>
        <v>0</v>
      </c>
      <c r="GA174" s="48" t="n">
        <f aca="false">IF((GA173*(1+GA$5/Setup!$C$36)+IF($V174=8,N($F174),0))-CE174-EC174&lt;0.005,0,(GA173*(1+GA$5/Setup!$C$36)+IF($V174=8,N($F174),0))-CE174-EC174)</f>
        <v>0</v>
      </c>
      <c r="GB174" s="48" t="n">
        <f aca="false">IF((GB173*(1+GB$5/Setup!$C$36)+IF($V174=9,N($F174),0))-CF174-ED174&lt;0.005,0,(GB173*(1+GB$5/Setup!$C$36)+IF($V174=9,N($F174),0))-CF174-ED174)</f>
        <v>0</v>
      </c>
      <c r="GC174" s="48" t="n">
        <f aca="false">IF((GC173*(1+GC$5/Setup!$C$36)+IF($V174=10,N($F174),0))-CG174-EE174&lt;0.005,0,(GC173*(1+GC$5/Setup!$C$36)+IF($V174=10,N($F174),0))-CG174-EE174)</f>
        <v>0</v>
      </c>
      <c r="GD174" s="48" t="n">
        <f aca="false">IF((GD173*(1+GD$5/Setup!$C$36)+IF($V174=11,N($F174),0))-CH174-EF174&lt;0.005,0,(GD173*(1+GD$5/Setup!$C$36)+IF($V174=11,N($F174),0))-CH174-EF174)</f>
        <v>0</v>
      </c>
      <c r="GE174" s="48" t="n">
        <f aca="false">IF((GE173*(1+GE$5/Setup!$C$36)+IF($V174=12,N($F174),0))-CI174-EG174&lt;0.005,0,(GE173*(1+GE$5/Setup!$C$36)+IF($V174=12,N($F174),0))-CI174-EG174)</f>
        <v>0</v>
      </c>
      <c r="GF174" s="48" t="n">
        <f aca="false">IF((GF173*(1+GF$5/Setup!$C$36)+IF($V174=13,N($F174),0))-CJ174-EH174&lt;0.005,0,(GF173*(1+GF$5/Setup!$C$36)+IF($V174=13,N($F174),0))-CJ174-EH174)</f>
        <v>0</v>
      </c>
      <c r="GG174" s="48" t="n">
        <f aca="false">IF((GG173*(1+GG$5/Setup!$C$36)+IF($V174=14,N($F174),0))-CK174-EI174&lt;0.005,0,(GG173*(1+GG$5/Setup!$C$36)+IF($V174=14,N($F174),0))-CK174-EI174)</f>
        <v>0</v>
      </c>
      <c r="GH174" s="48" t="n">
        <f aca="false">IF((GH173*(1+GH$5/Setup!$C$36)+IF($V174=15,N($F174),0))-CL174-EJ174&lt;0.005,0,(GH173*(1+GH$5/Setup!$C$36)+IF($V174=15,N($F174),0))-CL174-EJ174)</f>
        <v>0</v>
      </c>
      <c r="GI174" s="48" t="n">
        <f aca="false">IF((GI173*(1+GI$5/Setup!$C$36)+IF($V174=16,N($F174),0))-CM174-EK174&lt;0.005,0,(GI173*(1+GI$5/Setup!$C$36)+IF($V174=16,N($F174),0))-CM174-EK174)</f>
        <v>0</v>
      </c>
      <c r="GJ174" s="48" t="n">
        <f aca="false">IF((GJ173*(1+GJ$5/Setup!$C$36)+IF($V174=17,N($F174),0))-CN174-EL174&lt;0.005,0,(GJ173*(1+GJ$5/Setup!$C$36)+IF($V174=17,N($F174),0))-CN174-EL174)</f>
        <v>0</v>
      </c>
      <c r="GK174" s="48" t="n">
        <f aca="false">IF((GK173*(1+GK$5/Setup!$C$36)+IF($V174=18,N($F174),0))-CO174-EM174&lt;0.005,0,(GK173*(1+GK$5/Setup!$C$36)+IF($V174=18,N($F174),0))-CO174-EM174)</f>
        <v>0</v>
      </c>
      <c r="GL174" s="48" t="n">
        <f aca="false">IF((GL173*(1+GL$5/Setup!$C$36)+IF($V174=19,N($F174),0))-CP174-EN174&lt;0.005,0,(GL173*(1+GL$5/Setup!$C$36)+IF($V174=19,N($F174),0))-CP174-EN174)</f>
        <v>0</v>
      </c>
      <c r="GM174" s="48" t="n">
        <f aca="false">IF((GM173*(1+GM$5/Setup!$C$36)+IF($V174=20,N($F174),0))-CQ174-EO174&lt;0.005,0,(GM173*(1+GM$5/Setup!$C$36)+IF($V174=20,N($F174),0))-CQ174-EO174)</f>
        <v>0</v>
      </c>
      <c r="GN174" s="48" t="n">
        <f aca="false">IF((GN173*(1+GN$5/Setup!$C$36)+IF($V174=21,N($F174),0))-CR174-EP174&lt;0.005,0,(GN173*(1+GN$5/Setup!$C$36)+IF($V174=21,N($F174),0))-CR174-EP174)</f>
        <v>0</v>
      </c>
      <c r="GO174" s="48" t="n">
        <f aca="false">IF((GO173*(1+GO$5/Setup!$C$36)+IF($V174=22,N($F174),0))-CS174-EQ174&lt;0.005,0,(GO173*(1+GO$5/Setup!$C$36)+IF($V174=22,N($F174),0))-CS174-EQ174)</f>
        <v>0</v>
      </c>
      <c r="GP174" s="48" t="n">
        <f aca="false">IF((GP173*(1+GP$5/Setup!$C$36)+IF($V174=23,N($F174),0))-CT174-ER174&lt;0.005,0,(GP173*(1+GP$5/Setup!$C$36)+IF($V174=23,N($F174),0))-CT174-ER174)</f>
        <v>0</v>
      </c>
      <c r="GQ174" s="48" t="n">
        <f aca="false">IF((GQ173*(1+GQ$5/Setup!$C$36)+IF($V174=24,N($F174),0))-CU174-ES174&lt;0.005,0,(GQ173*(1+GQ$5/Setup!$C$36)+IF($V174=24,N($F174),0))-CU174-ES174)</f>
        <v>0</v>
      </c>
      <c r="GR174" s="48" t="n">
        <f aca="false">IF((GR173*(1+GR$5/Setup!$C$36)+IF($V174=25,N($F174),0))-CV174-ET174&lt;0.005,0,(GR173*(1+GR$5/Setup!$C$36)+IF($V174=25,N($F174),0))-CV174-ET174)</f>
        <v>0</v>
      </c>
      <c r="GS174" s="48" t="n">
        <f aca="false">IF((GS173*(1+GS$5/Setup!$C$36)+IF($V174=26,N($F174),0))-CW174-EU174&lt;0.005,0,(GS173*(1+GS$5/Setup!$C$36)+IF($V174=26,N($F174),0))-CW174-EU174)</f>
        <v>0</v>
      </c>
      <c r="GT174" s="48" t="n">
        <f aca="false">IF((GT173*(1+GT$5/Setup!$C$36)+IF($V174=27,N($F174),0))-CX174-EV174&lt;0.005,0,(GT173*(1+GT$5/Setup!$C$36)+IF($V174=27,N($F174),0))-CX174-EV174)</f>
        <v>0</v>
      </c>
      <c r="GU174" s="48" t="n">
        <f aca="false">IF((GU173*(1+GU$5/Setup!$C$36)+IF($V174=28,N($F174),0))-CY174-EW174&lt;0.005,0,(GU173*(1+GU$5/Setup!$C$36)+IF($V174=28,N($F174),0))-CY174-EW174)</f>
        <v>0</v>
      </c>
      <c r="GV174" s="48" t="n">
        <f aca="false">IF((GV173*(1+GV$5/Setup!$C$36)+IF($V174=29,N($F174),0))-CZ174-EX174&lt;0.005,0,(GV173*(1+GV$5/Setup!$C$36)+IF($V174=29,N($F174),0))-CZ174-EX174)</f>
        <v>0</v>
      </c>
      <c r="GW174" s="48" t="n">
        <f aca="false">IF((GW173*(1+GW$5/Setup!$C$36)+IF($V174=30,N($F174),0))-DA174-EY174&lt;0.005,0,(GW173*(1+GW$5/Setup!$C$36)+IF($V174=30,N($F174),0))-DA174-EY174)</f>
        <v>0</v>
      </c>
      <c r="GX174" s="48" t="n">
        <f aca="false">IF((GX173*(1+GX$5/Setup!$C$36)+IF($V174=31,N($F174),0))-DB174-EZ174&lt;0.005,0,(GX173*(1+GX$5/Setup!$C$36)+IF($V174=31,N($F174),0))-DB174-EZ174)</f>
        <v>0</v>
      </c>
      <c r="GY174" s="48" t="n">
        <f aca="false">IF((GY173*(1+GY$5/Setup!$C$36)+IF($V174=32,N($F174),0))-DC174-FA174&lt;0.005,0,(GY173*(1+GY$5/Setup!$C$36)+IF($V174=32,N($F174),0))-DC174-FA174)</f>
        <v>0</v>
      </c>
      <c r="GZ174" s="48" t="n">
        <f aca="false">IF((GZ173*(1+GZ$5/Setup!$C$36)+IF($V174=33,N($F174),0))-DD174-FB174&lt;0.005,0,(GZ173*(1+GZ$5/Setup!$C$36)+IF($V174=33,N($F174),0))-DD174-FB174)</f>
        <v>0</v>
      </c>
      <c r="HA174" s="48" t="n">
        <f aca="false">IF((HA173*(1+HA$5/Setup!$C$36)+IF($V174=34,N($F174),0))-DE174-FC174&lt;0.005,0,(HA173*(1+HA$5/Setup!$C$36)+IF($V174=34,N($F174),0))-DE174-FC174)</f>
        <v>0</v>
      </c>
      <c r="HB174" s="48" t="n">
        <f aca="false">IF((HB173*(1+HB$5/Setup!$C$36)+IF($V174=35,N($F174),0))-DF174-FD174&lt;0.005,0,(HB173*(1+HB$5/Setup!$C$36)+IF($V174=35,N($F174),0))-DF174-FD174)</f>
        <v>0</v>
      </c>
      <c r="HC174" s="48" t="n">
        <f aca="false">IF((HC173*(1+HC$5/Setup!$C$36)+IF($V174=36,N($F174),0))-DG174-FE174&lt;0.005,0,(HC173*(1+HC$5/Setup!$C$36)+IF($V174=36,N($F174),0))-DG174-FE174)</f>
        <v>0</v>
      </c>
      <c r="HD174" s="48" t="n">
        <f aca="false">IF((HD173*(1+HD$5/Setup!$C$36)+IF($V174=37,N($F174),0))-DH174-FF174&lt;0.005,0,(HD173*(1+HD$5/Setup!$C$36)+IF($V174=37,N($F174),0))-DH174-FF174)</f>
        <v>0</v>
      </c>
      <c r="HE174" s="48" t="n">
        <f aca="false">IF((HE173*(1+HE$5/Setup!$C$36)+IF($V174=38,N($F174),0))-DI174-FG174&lt;0.005,0,(HE173*(1+HE$5/Setup!$C$36)+IF($V174=38,N($F174),0))-DI174-FG174)</f>
        <v>0</v>
      </c>
      <c r="HF174" s="48" t="n">
        <f aca="false">IF((HF173*(1+HF$5/Setup!$C$36)+IF($V174=39,N($F174),0))-DJ174-FH174&lt;0.005,0,(HF173*(1+HF$5/Setup!$C$36)+IF($V174=39,N($F174),0))-DJ174-FH174)</f>
        <v>0</v>
      </c>
      <c r="HG174" s="48" t="n">
        <f aca="false">IF((HG173*(1+HG$5/Setup!$C$36)+IF($V174=40,N($F174),0))-DK174-FI174&lt;0.005,0,(HG173*(1+HG$5/Setup!$C$36)+IF($V174=40,N($F174),0))-DK174-FI174)</f>
        <v>0</v>
      </c>
      <c r="HH174" s="48" t="n">
        <f aca="false">IF((HH173*(1+HH$5/Setup!$C$36)+IF($V174=41,N($F174),0))-DL174-FJ174&lt;0.005,0,(HH173*(1+HH$5/Setup!$C$36)+IF($V174=41,N($F174),0))-DL174-FJ174)</f>
        <v>0</v>
      </c>
      <c r="HI174" s="48" t="n">
        <f aca="false">IF((HI173*(1+HI$5/Setup!$C$36)+IF($V174=42,N($F174),0))-DM174-FK174&lt;0.005,0,(HI173*(1+HI$5/Setup!$C$36)+IF($V174=42,N($F174),0))-DM174-FK174)</f>
        <v>0</v>
      </c>
      <c r="HJ174" s="48" t="n">
        <f aca="false">IF((HJ173*(1+HJ$5/Setup!$C$36)+IF($V174=43,N($F174),0))-DN174-FL174&lt;0.005,0,(HJ173*(1+HJ$5/Setup!$C$36)+IF($V174=43,N($F174),0))-DN174-FL174)</f>
        <v>0</v>
      </c>
      <c r="HK174" s="48" t="n">
        <f aca="false">IF((HK173*(1+HK$5/Setup!$C$36)+IF($V174=44,N($F174),0))-DO174-FM174&lt;0.005,0,(HK173*(1+HK$5/Setup!$C$36)+IF($V174=44,N($F174),0))-DO174-FM174)</f>
        <v>0</v>
      </c>
      <c r="HL174" s="48" t="n">
        <f aca="false">IF((HL173*(1+HL$5/Setup!$C$36)+IF($V174=45,N($F174),0))-DP174-FN174&lt;0.005,0,(HL173*(1+HL$5/Setup!$C$36)+IF($V174=45,N($F174),0))-DP174-FN174)</f>
        <v>0</v>
      </c>
      <c r="HM174" s="48" t="n">
        <f aca="false">IF((HM173*(1+HM$5/Setup!$C$36)+IF($V174=46,N($F174),0))-DQ174-FO174&lt;0.005,0,(HM173*(1+HM$5/Setup!$C$36)+IF($V174=46,N($F174),0))-DQ174-FO174)</f>
        <v>0</v>
      </c>
      <c r="HN174" s="48" t="n">
        <f aca="false">IF((HN173*(1+HN$5/Setup!$C$36)+IF($V174=47,N($F174),0))-DR174-FP174&lt;0.005,0,(HN173*(1+HN$5/Setup!$C$36)+IF($V174=47,N($F174),0))-DR174-FP174)</f>
        <v>0</v>
      </c>
      <c r="HO174" s="48" t="n">
        <f aca="false">IF((HO173*(1+HO$5/Setup!$C$36)+IF($V174=48,N($F174),0))-DS174-FQ174&lt;0.005,0,(HO173*(1+HO$5/Setup!$C$36)+IF($V174=48,N($F174),0))-DS174-FQ174)</f>
        <v>0</v>
      </c>
      <c r="HP174" s="48" t="n">
        <f aca="false">IF((HP173*(1+HP$5/Setup!$C$36)+IF($V174=49,N($F174),0))-DT174-FR174&lt;0.005,0,(HP173*(1+HP$5/Setup!$C$36)+IF($V174=49,N($F174),0))-DT174-FR174)</f>
        <v>0</v>
      </c>
      <c r="HQ174" s="48" t="n">
        <f aca="false">IF((HQ173*(1+HQ$5/Setup!$C$36)+IF($V174=50,N($F174),0))-DU174-FS174&lt;0.005,0,(HQ173*(1+HQ$5/Setup!$C$36)+IF($V174=50,N($F174),0))-DU174-FS174)</f>
        <v>0</v>
      </c>
    </row>
    <row r="175" customFormat="false" ht="15" hidden="false" customHeight="false" outlineLevel="0" collapsed="false">
      <c r="A175" s="44" t="n">
        <v>167</v>
      </c>
      <c r="B175" s="45" t="n">
        <f aca="false">IF(Setup!$C$7="Every month",EDATE(Setup!$C$8,($A175-1)),IF(Setup!$C$7="Twice a month",DATE(YEAR(Setup!$C$8),MONTH(Setup!$C$8)+INT((($A175-1)+Setup!$C$41)/2),MIN(IF(MOD(($A175-1)+Setup!$C$41,2)=0,Setup!$C$39,Setup!$C$40),DAY(EOMONTH(DATE(YEAR(Setup!$C$8),MONTH(Setup!$C$8)+INT((($A175-1)+Setup!$C$41)/2),1),0)))),Setup!$C$8+($A175-1)*IF(Setup!$C$7="Every week",7,14)))</f>
        <v>48649</v>
      </c>
      <c r="C175" s="45" t="n">
        <f aca="false">IF(Setup!$C$7="Every month",EDATE(Setup!$C$8,$A175),IF(Setup!$C$7="Twice a month",DATE(YEAR(Setup!$C$8),MONTH(Setup!$C$8)+INT(($A175+Setup!$C$41)/2),MIN(IF(MOD($A175+Setup!$C$41,2)=0,Setup!$C$39,Setup!$C$40),DAY(EOMONTH(DATE(YEAR(Setup!$C$8),MONTH(Setup!$C$8)+INT(($A175+Setup!$C$41)/2),1),0)))),Setup!$C$8+$A175*IF(Setup!$C$7="Every week",7,14)))</f>
        <v>48663</v>
      </c>
      <c r="D175" s="46"/>
      <c r="E175" s="47"/>
      <c r="F175" s="47"/>
      <c r="G175" s="47"/>
      <c r="H175" s="47"/>
      <c r="I175" s="48" t="n">
        <f aca="false">N(Setup!$C$11)+N(E175)</f>
        <v>100</v>
      </c>
      <c r="J175" s="48" t="n">
        <f aca="false">MIN(Setup!$C$37,MAX(I175,0))</f>
        <v>9.23076923076923</v>
      </c>
      <c r="K175" s="48" t="n">
        <f aca="false">MIN(MAX(N(Setup!$C$14)-L174,0),MAX(I175-J175,0))</f>
        <v>0</v>
      </c>
      <c r="L175" s="48" t="n">
        <f aca="false">L174+K175-N(G175)</f>
        <v>500</v>
      </c>
      <c r="M175" s="48" t="n">
        <f aca="false">M174+J175-N(H175)</f>
        <v>1541.53846153847</v>
      </c>
      <c r="N175" s="48" t="n">
        <f aca="false">SUM(BX175:DU175)</f>
        <v>0</v>
      </c>
      <c r="O175" s="48" t="n">
        <f aca="false">SUM(Z175:BW175)-N175</f>
        <v>40</v>
      </c>
      <c r="P175" s="48" t="n">
        <f aca="false">MAX(I175-J175-K175,0)+O175</f>
        <v>130.769230769231</v>
      </c>
      <c r="Q175" s="48" t="n">
        <f aca="false">SUM(DV175:FS175)</f>
        <v>0</v>
      </c>
      <c r="R175" s="49" t="n">
        <f aca="false">N175+J175+K175+Q175</f>
        <v>9.23076923076923</v>
      </c>
      <c r="S175" s="48" t="n">
        <f aca="false">T175-T174-N(F175)+N175+Q175</f>
        <v>0</v>
      </c>
      <c r="T175" s="49" t="n">
        <f aca="false">SUM(FT175:HQ175)</f>
        <v>0</v>
      </c>
      <c r="U175" s="44" t="str">
        <f aca="false">IF(T174&lt;0.005,"",INDEX(Helpers!$C$2:$C$51,IF(_xlfn.MINIFS($DV$6:$FS$6,DV175:FS175,"&gt;0.005")=0,V175,_xlfn.MINIFS($DV$6:$FS$6,DV175:FS175,"&gt;0.005"))))</f>
        <v/>
      </c>
      <c r="V175" s="44" t="n">
        <f aca="false">IF(_xlfn.MINIFS($FT$6:$HQ$6,FT174:HQ174,"&gt;0.005")=0,1,_xlfn.MINIFS($FT$6:$HQ$6,FT174:HQ174,"&gt;0.005"))</f>
        <v>1</v>
      </c>
      <c r="W175" s="44" t="n">
        <f aca="false">IF(AND(D175&lt;&gt;"Paid",T174&gt;0.005),1,0)</f>
        <v>0</v>
      </c>
      <c r="X175" s="48" t="n">
        <f aca="false">SUMPRODUCT(((Helpers!$G$2:$G$51*(1+(Helpers!$D$2:$D$51+0.000000001)/12)^(($B175-Setup!$C$8)/(365.25/12))-Helpers!$E$2:$E$51*((1+(Helpers!$D$2:$D$51+0.000000001)/12)^(($B175-Setup!$C$8)/(365.25/12))-1)/((Helpers!$D$2:$D$51+0.000000001)/12))&gt;0)*(Helpers!$G$2:$G$51*(1+(Helpers!$D$2:$D$51+0.000000001)/12)^(($B175-Setup!$C$8)/(365.25/12))-Helpers!$E$2:$E$51*((1+(Helpers!$D$2:$D$51+0.000000001)/12)^(($B175-Setup!$C$8)/(365.25/12))-1)/((Helpers!$D$2:$D$51+0.000000001)/12)))</f>
        <v>0</v>
      </c>
      <c r="Y175" s="48"/>
      <c r="Z175" s="48" t="n">
        <f aca="false">IF(OR(N(Z$5)=0,Z$6=""),0,Z$5*((DATE(YEAR($B175),MONTH($B175),MIN(Z$6,DAY(EOMONTH($B175,0))))&gt;=$B175)*(DATE(YEAR($B175),MONTH($B175),MIN(Z$6,DAY(EOMONTH($B175,0))))&lt;$C175)+(DATE(YEAR($B175),MONTH($B175)+1,MIN(Z$6,DAY(EOMONTH($B175,1))))&gt;=$B175)*(DATE(YEAR($B175),MONTH($B175)+1,MIN(Z$6,DAY(EOMONTH($B175,1))))&lt;$C175)))</f>
        <v>0</v>
      </c>
      <c r="AA175" s="48" t="n">
        <f aca="false">IF(OR(N(AA$5)=0,AA$6=""),0,AA$5*((DATE(YEAR($B175),MONTH($B175),MIN(AA$6,DAY(EOMONTH($B175,0))))&gt;=$B175)*(DATE(YEAR($B175),MONTH($B175),MIN(AA$6,DAY(EOMONTH($B175,0))))&lt;$C175)+(DATE(YEAR($B175),MONTH($B175)+1,MIN(AA$6,DAY(EOMONTH($B175,1))))&gt;=$B175)*(DATE(YEAR($B175),MONTH($B175)+1,MIN(AA$6,DAY(EOMONTH($B175,1))))&lt;$C175)))</f>
        <v>40</v>
      </c>
      <c r="AB175" s="48" t="n">
        <f aca="false">IF(OR(N(AB$5)=0,AB$6=""),0,AB$5*((DATE(YEAR($B175),MONTH($B175),MIN(AB$6,DAY(EOMONTH($B175,0))))&gt;=$B175)*(DATE(YEAR($B175),MONTH($B175),MIN(AB$6,DAY(EOMONTH($B175,0))))&lt;$C175)+(DATE(YEAR($B175),MONTH($B175)+1,MIN(AB$6,DAY(EOMONTH($B175,1))))&gt;=$B175)*(DATE(YEAR($B175),MONTH($B175)+1,MIN(AB$6,DAY(EOMONTH($B175,1))))&lt;$C175)))</f>
        <v>0</v>
      </c>
      <c r="AC175" s="48" t="n">
        <f aca="false">IF(OR(N(AC$5)=0,AC$6=""),0,AC$5*((DATE(YEAR($B175),MONTH($B175),MIN(AC$6,DAY(EOMONTH($B175,0))))&gt;=$B175)*(DATE(YEAR($B175),MONTH($B175),MIN(AC$6,DAY(EOMONTH($B175,0))))&lt;$C175)+(DATE(YEAR($B175),MONTH($B175)+1,MIN(AC$6,DAY(EOMONTH($B175,1))))&gt;=$B175)*(DATE(YEAR($B175),MONTH($B175)+1,MIN(AC$6,DAY(EOMONTH($B175,1))))&lt;$C175)))</f>
        <v>0</v>
      </c>
      <c r="AD175" s="48" t="n">
        <f aca="false">IF(OR(N(AD$5)=0,AD$6=""),0,AD$5*((DATE(YEAR($B175),MONTH($B175),MIN(AD$6,DAY(EOMONTH($B175,0))))&gt;=$B175)*(DATE(YEAR($B175),MONTH($B175),MIN(AD$6,DAY(EOMONTH($B175,0))))&lt;$C175)+(DATE(YEAR($B175),MONTH($B175)+1,MIN(AD$6,DAY(EOMONTH($B175,1))))&gt;=$B175)*(DATE(YEAR($B175),MONTH($B175)+1,MIN(AD$6,DAY(EOMONTH($B175,1))))&lt;$C175)))</f>
        <v>0</v>
      </c>
      <c r="AE175" s="48" t="n">
        <f aca="false">IF(OR(N(AE$5)=0,AE$6=""),0,AE$5*((DATE(YEAR($B175),MONTH($B175),MIN(AE$6,DAY(EOMONTH($B175,0))))&gt;=$B175)*(DATE(YEAR($B175),MONTH($B175),MIN(AE$6,DAY(EOMONTH($B175,0))))&lt;$C175)+(DATE(YEAR($B175),MONTH($B175)+1,MIN(AE$6,DAY(EOMONTH($B175,1))))&gt;=$B175)*(DATE(YEAR($B175),MONTH($B175)+1,MIN(AE$6,DAY(EOMONTH($B175,1))))&lt;$C175)))</f>
        <v>0</v>
      </c>
      <c r="AF175" s="48" t="n">
        <f aca="false">IF(OR(N(AF$5)=0,AF$6=""),0,AF$5*((DATE(YEAR($B175),MONTH($B175),MIN(AF$6,DAY(EOMONTH($B175,0))))&gt;=$B175)*(DATE(YEAR($B175),MONTH($B175),MIN(AF$6,DAY(EOMONTH($B175,0))))&lt;$C175)+(DATE(YEAR($B175),MONTH($B175)+1,MIN(AF$6,DAY(EOMONTH($B175,1))))&gt;=$B175)*(DATE(YEAR($B175),MONTH($B175)+1,MIN(AF$6,DAY(EOMONTH($B175,1))))&lt;$C175)))</f>
        <v>0</v>
      </c>
      <c r="AG175" s="48" t="n">
        <f aca="false">IF(OR(N(AG$5)=0,AG$6=""),0,AG$5*((DATE(YEAR($B175),MONTH($B175),MIN(AG$6,DAY(EOMONTH($B175,0))))&gt;=$B175)*(DATE(YEAR($B175),MONTH($B175),MIN(AG$6,DAY(EOMONTH($B175,0))))&lt;$C175)+(DATE(YEAR($B175),MONTH($B175)+1,MIN(AG$6,DAY(EOMONTH($B175,1))))&gt;=$B175)*(DATE(YEAR($B175),MONTH($B175)+1,MIN(AG$6,DAY(EOMONTH($B175,1))))&lt;$C175)))</f>
        <v>0</v>
      </c>
      <c r="AH175" s="48" t="n">
        <f aca="false">IF(OR(N(AH$5)=0,AH$6=""),0,AH$5*((DATE(YEAR($B175),MONTH($B175),MIN(AH$6,DAY(EOMONTH($B175,0))))&gt;=$B175)*(DATE(YEAR($B175),MONTH($B175),MIN(AH$6,DAY(EOMONTH($B175,0))))&lt;$C175)+(DATE(YEAR($B175),MONTH($B175)+1,MIN(AH$6,DAY(EOMONTH($B175,1))))&gt;=$B175)*(DATE(YEAR($B175),MONTH($B175)+1,MIN(AH$6,DAY(EOMONTH($B175,1))))&lt;$C175)))</f>
        <v>0</v>
      </c>
      <c r="AI175" s="48" t="n">
        <f aca="false">IF(OR(N(AI$5)=0,AI$6=""),0,AI$5*((DATE(YEAR($B175),MONTH($B175),MIN(AI$6,DAY(EOMONTH($B175,0))))&gt;=$B175)*(DATE(YEAR($B175),MONTH($B175),MIN(AI$6,DAY(EOMONTH($B175,0))))&lt;$C175)+(DATE(YEAR($B175),MONTH($B175)+1,MIN(AI$6,DAY(EOMONTH($B175,1))))&gt;=$B175)*(DATE(YEAR($B175),MONTH($B175)+1,MIN(AI$6,DAY(EOMONTH($B175,1))))&lt;$C175)))</f>
        <v>0</v>
      </c>
      <c r="AJ175" s="48" t="n">
        <f aca="false">IF(OR(N(AJ$5)=0,AJ$6=""),0,AJ$5*((DATE(YEAR($B175),MONTH($B175),MIN(AJ$6,DAY(EOMONTH($B175,0))))&gt;=$B175)*(DATE(YEAR($B175),MONTH($B175),MIN(AJ$6,DAY(EOMONTH($B175,0))))&lt;$C175)+(DATE(YEAR($B175),MONTH($B175)+1,MIN(AJ$6,DAY(EOMONTH($B175,1))))&gt;=$B175)*(DATE(YEAR($B175),MONTH($B175)+1,MIN(AJ$6,DAY(EOMONTH($B175,1))))&lt;$C175)))</f>
        <v>0</v>
      </c>
      <c r="AK175" s="48" t="n">
        <f aca="false">IF(OR(N(AK$5)=0,AK$6=""),0,AK$5*((DATE(YEAR($B175),MONTH($B175),MIN(AK$6,DAY(EOMONTH($B175,0))))&gt;=$B175)*(DATE(YEAR($B175),MONTH($B175),MIN(AK$6,DAY(EOMONTH($B175,0))))&lt;$C175)+(DATE(YEAR($B175),MONTH($B175)+1,MIN(AK$6,DAY(EOMONTH($B175,1))))&gt;=$B175)*(DATE(YEAR($B175),MONTH($B175)+1,MIN(AK$6,DAY(EOMONTH($B175,1))))&lt;$C175)))</f>
        <v>0</v>
      </c>
      <c r="AL175" s="48" t="n">
        <f aca="false">IF(OR(N(AL$5)=0,AL$6=""),0,AL$5*((DATE(YEAR($B175),MONTH($B175),MIN(AL$6,DAY(EOMONTH($B175,0))))&gt;=$B175)*(DATE(YEAR($B175),MONTH($B175),MIN(AL$6,DAY(EOMONTH($B175,0))))&lt;$C175)+(DATE(YEAR($B175),MONTH($B175)+1,MIN(AL$6,DAY(EOMONTH($B175,1))))&gt;=$B175)*(DATE(YEAR($B175),MONTH($B175)+1,MIN(AL$6,DAY(EOMONTH($B175,1))))&lt;$C175)))</f>
        <v>0</v>
      </c>
      <c r="AM175" s="48" t="n">
        <f aca="false">IF(OR(N(AM$5)=0,AM$6=""),0,AM$5*((DATE(YEAR($B175),MONTH($B175),MIN(AM$6,DAY(EOMONTH($B175,0))))&gt;=$B175)*(DATE(YEAR($B175),MONTH($B175),MIN(AM$6,DAY(EOMONTH($B175,0))))&lt;$C175)+(DATE(YEAR($B175),MONTH($B175)+1,MIN(AM$6,DAY(EOMONTH($B175,1))))&gt;=$B175)*(DATE(YEAR($B175),MONTH($B175)+1,MIN(AM$6,DAY(EOMONTH($B175,1))))&lt;$C175)))</f>
        <v>0</v>
      </c>
      <c r="AN175" s="48" t="n">
        <f aca="false">IF(OR(N(AN$5)=0,AN$6=""),0,AN$5*((DATE(YEAR($B175),MONTH($B175),MIN(AN$6,DAY(EOMONTH($B175,0))))&gt;=$B175)*(DATE(YEAR($B175),MONTH($B175),MIN(AN$6,DAY(EOMONTH($B175,0))))&lt;$C175)+(DATE(YEAR($B175),MONTH($B175)+1,MIN(AN$6,DAY(EOMONTH($B175,1))))&gt;=$B175)*(DATE(YEAR($B175),MONTH($B175)+1,MIN(AN$6,DAY(EOMONTH($B175,1))))&lt;$C175)))</f>
        <v>0</v>
      </c>
      <c r="AO175" s="48" t="n">
        <f aca="false">IF(OR(N(AO$5)=0,AO$6=""),0,AO$5*((DATE(YEAR($B175),MONTH($B175),MIN(AO$6,DAY(EOMONTH($B175,0))))&gt;=$B175)*(DATE(YEAR($B175),MONTH($B175),MIN(AO$6,DAY(EOMONTH($B175,0))))&lt;$C175)+(DATE(YEAR($B175),MONTH($B175)+1,MIN(AO$6,DAY(EOMONTH($B175,1))))&gt;=$B175)*(DATE(YEAR($B175),MONTH($B175)+1,MIN(AO$6,DAY(EOMONTH($B175,1))))&lt;$C175)))</f>
        <v>0</v>
      </c>
      <c r="AP175" s="48" t="n">
        <f aca="false">IF(OR(N(AP$5)=0,AP$6=""),0,AP$5*((DATE(YEAR($B175),MONTH($B175),MIN(AP$6,DAY(EOMONTH($B175,0))))&gt;=$B175)*(DATE(YEAR($B175),MONTH($B175),MIN(AP$6,DAY(EOMONTH($B175,0))))&lt;$C175)+(DATE(YEAR($B175),MONTH($B175)+1,MIN(AP$6,DAY(EOMONTH($B175,1))))&gt;=$B175)*(DATE(YEAR($B175),MONTH($B175)+1,MIN(AP$6,DAY(EOMONTH($B175,1))))&lt;$C175)))</f>
        <v>0</v>
      </c>
      <c r="AQ175" s="48" t="n">
        <f aca="false">IF(OR(N(AQ$5)=0,AQ$6=""),0,AQ$5*((DATE(YEAR($B175),MONTH($B175),MIN(AQ$6,DAY(EOMONTH($B175,0))))&gt;=$B175)*(DATE(YEAR($B175),MONTH($B175),MIN(AQ$6,DAY(EOMONTH($B175,0))))&lt;$C175)+(DATE(YEAR($B175),MONTH($B175)+1,MIN(AQ$6,DAY(EOMONTH($B175,1))))&gt;=$B175)*(DATE(YEAR($B175),MONTH($B175)+1,MIN(AQ$6,DAY(EOMONTH($B175,1))))&lt;$C175)))</f>
        <v>0</v>
      </c>
      <c r="AR175" s="48" t="n">
        <f aca="false">IF(OR(N(AR$5)=0,AR$6=""),0,AR$5*((DATE(YEAR($B175),MONTH($B175),MIN(AR$6,DAY(EOMONTH($B175,0))))&gt;=$B175)*(DATE(YEAR($B175),MONTH($B175),MIN(AR$6,DAY(EOMONTH($B175,0))))&lt;$C175)+(DATE(YEAR($B175),MONTH($B175)+1,MIN(AR$6,DAY(EOMONTH($B175,1))))&gt;=$B175)*(DATE(YEAR($B175),MONTH($B175)+1,MIN(AR$6,DAY(EOMONTH($B175,1))))&lt;$C175)))</f>
        <v>0</v>
      </c>
      <c r="AS175" s="48" t="n">
        <f aca="false">IF(OR(N(AS$5)=0,AS$6=""),0,AS$5*((DATE(YEAR($B175),MONTH($B175),MIN(AS$6,DAY(EOMONTH($B175,0))))&gt;=$B175)*(DATE(YEAR($B175),MONTH($B175),MIN(AS$6,DAY(EOMONTH($B175,0))))&lt;$C175)+(DATE(YEAR($B175),MONTH($B175)+1,MIN(AS$6,DAY(EOMONTH($B175,1))))&gt;=$B175)*(DATE(YEAR($B175),MONTH($B175)+1,MIN(AS$6,DAY(EOMONTH($B175,1))))&lt;$C175)))</f>
        <v>0</v>
      </c>
      <c r="AT175" s="48" t="n">
        <f aca="false">IF(OR(N(AT$5)=0,AT$6=""),0,AT$5*((DATE(YEAR($B175),MONTH($B175),MIN(AT$6,DAY(EOMONTH($B175,0))))&gt;=$B175)*(DATE(YEAR($B175),MONTH($B175),MIN(AT$6,DAY(EOMONTH($B175,0))))&lt;$C175)+(DATE(YEAR($B175),MONTH($B175)+1,MIN(AT$6,DAY(EOMONTH($B175,1))))&gt;=$B175)*(DATE(YEAR($B175),MONTH($B175)+1,MIN(AT$6,DAY(EOMONTH($B175,1))))&lt;$C175)))</f>
        <v>0</v>
      </c>
      <c r="AU175" s="48" t="n">
        <f aca="false">IF(OR(N(AU$5)=0,AU$6=""),0,AU$5*((DATE(YEAR($B175),MONTH($B175),MIN(AU$6,DAY(EOMONTH($B175,0))))&gt;=$B175)*(DATE(YEAR($B175),MONTH($B175),MIN(AU$6,DAY(EOMONTH($B175,0))))&lt;$C175)+(DATE(YEAR($B175),MONTH($B175)+1,MIN(AU$6,DAY(EOMONTH($B175,1))))&gt;=$B175)*(DATE(YEAR($B175),MONTH($B175)+1,MIN(AU$6,DAY(EOMONTH($B175,1))))&lt;$C175)))</f>
        <v>0</v>
      </c>
      <c r="AV175" s="48" t="n">
        <f aca="false">IF(OR(N(AV$5)=0,AV$6=""),0,AV$5*((DATE(YEAR($B175),MONTH($B175),MIN(AV$6,DAY(EOMONTH($B175,0))))&gt;=$B175)*(DATE(YEAR($B175),MONTH($B175),MIN(AV$6,DAY(EOMONTH($B175,0))))&lt;$C175)+(DATE(YEAR($B175),MONTH($B175)+1,MIN(AV$6,DAY(EOMONTH($B175,1))))&gt;=$B175)*(DATE(YEAR($B175),MONTH($B175)+1,MIN(AV$6,DAY(EOMONTH($B175,1))))&lt;$C175)))</f>
        <v>0</v>
      </c>
      <c r="AW175" s="48" t="n">
        <f aca="false">IF(OR(N(AW$5)=0,AW$6=""),0,AW$5*((DATE(YEAR($B175),MONTH($B175),MIN(AW$6,DAY(EOMONTH($B175,0))))&gt;=$B175)*(DATE(YEAR($B175),MONTH($B175),MIN(AW$6,DAY(EOMONTH($B175,0))))&lt;$C175)+(DATE(YEAR($B175),MONTH($B175)+1,MIN(AW$6,DAY(EOMONTH($B175,1))))&gt;=$B175)*(DATE(YEAR($B175),MONTH($B175)+1,MIN(AW$6,DAY(EOMONTH($B175,1))))&lt;$C175)))</f>
        <v>0</v>
      </c>
      <c r="AX175" s="48" t="n">
        <f aca="false">IF(OR(N(AX$5)=0,AX$6=""),0,AX$5*((DATE(YEAR($B175),MONTH($B175),MIN(AX$6,DAY(EOMONTH($B175,0))))&gt;=$B175)*(DATE(YEAR($B175),MONTH($B175),MIN(AX$6,DAY(EOMONTH($B175,0))))&lt;$C175)+(DATE(YEAR($B175),MONTH($B175)+1,MIN(AX$6,DAY(EOMONTH($B175,1))))&gt;=$B175)*(DATE(YEAR($B175),MONTH($B175)+1,MIN(AX$6,DAY(EOMONTH($B175,1))))&lt;$C175)))</f>
        <v>0</v>
      </c>
      <c r="AY175" s="48" t="n">
        <f aca="false">IF(OR(N(AY$5)=0,AY$6=""),0,AY$5*((DATE(YEAR($B175),MONTH($B175),MIN(AY$6,DAY(EOMONTH($B175,0))))&gt;=$B175)*(DATE(YEAR($B175),MONTH($B175),MIN(AY$6,DAY(EOMONTH($B175,0))))&lt;$C175)+(DATE(YEAR($B175),MONTH($B175)+1,MIN(AY$6,DAY(EOMONTH($B175,1))))&gt;=$B175)*(DATE(YEAR($B175),MONTH($B175)+1,MIN(AY$6,DAY(EOMONTH($B175,1))))&lt;$C175)))</f>
        <v>0</v>
      </c>
      <c r="AZ175" s="48" t="n">
        <f aca="false">IF(OR(N(AZ$5)=0,AZ$6=""),0,AZ$5*((DATE(YEAR($B175),MONTH($B175),MIN(AZ$6,DAY(EOMONTH($B175,0))))&gt;=$B175)*(DATE(YEAR($B175),MONTH($B175),MIN(AZ$6,DAY(EOMONTH($B175,0))))&lt;$C175)+(DATE(YEAR($B175),MONTH($B175)+1,MIN(AZ$6,DAY(EOMONTH($B175,1))))&gt;=$B175)*(DATE(YEAR($B175),MONTH($B175)+1,MIN(AZ$6,DAY(EOMONTH($B175,1))))&lt;$C175)))</f>
        <v>0</v>
      </c>
      <c r="BA175" s="48" t="n">
        <f aca="false">IF(OR(N(BA$5)=0,BA$6=""),0,BA$5*((DATE(YEAR($B175),MONTH($B175),MIN(BA$6,DAY(EOMONTH($B175,0))))&gt;=$B175)*(DATE(YEAR($B175),MONTH($B175),MIN(BA$6,DAY(EOMONTH($B175,0))))&lt;$C175)+(DATE(YEAR($B175),MONTH($B175)+1,MIN(BA$6,DAY(EOMONTH($B175,1))))&gt;=$B175)*(DATE(YEAR($B175),MONTH($B175)+1,MIN(BA$6,DAY(EOMONTH($B175,1))))&lt;$C175)))</f>
        <v>0</v>
      </c>
      <c r="BB175" s="48" t="n">
        <f aca="false">IF(OR(N(BB$5)=0,BB$6=""),0,BB$5*((DATE(YEAR($B175),MONTH($B175),MIN(BB$6,DAY(EOMONTH($B175,0))))&gt;=$B175)*(DATE(YEAR($B175),MONTH($B175),MIN(BB$6,DAY(EOMONTH($B175,0))))&lt;$C175)+(DATE(YEAR($B175),MONTH($B175)+1,MIN(BB$6,DAY(EOMONTH($B175,1))))&gt;=$B175)*(DATE(YEAR($B175),MONTH($B175)+1,MIN(BB$6,DAY(EOMONTH($B175,1))))&lt;$C175)))</f>
        <v>0</v>
      </c>
      <c r="BC175" s="48" t="n">
        <f aca="false">IF(OR(N(BC$5)=0,BC$6=""),0,BC$5*((DATE(YEAR($B175),MONTH($B175),MIN(BC$6,DAY(EOMONTH($B175,0))))&gt;=$B175)*(DATE(YEAR($B175),MONTH($B175),MIN(BC$6,DAY(EOMONTH($B175,0))))&lt;$C175)+(DATE(YEAR($B175),MONTH($B175)+1,MIN(BC$6,DAY(EOMONTH($B175,1))))&gt;=$B175)*(DATE(YEAR($B175),MONTH($B175)+1,MIN(BC$6,DAY(EOMONTH($B175,1))))&lt;$C175)))</f>
        <v>0</v>
      </c>
      <c r="BD175" s="48" t="n">
        <f aca="false">IF(OR(N(BD$5)=0,BD$6=""),0,BD$5*((DATE(YEAR($B175),MONTH($B175),MIN(BD$6,DAY(EOMONTH($B175,0))))&gt;=$B175)*(DATE(YEAR($B175),MONTH($B175),MIN(BD$6,DAY(EOMONTH($B175,0))))&lt;$C175)+(DATE(YEAR($B175),MONTH($B175)+1,MIN(BD$6,DAY(EOMONTH($B175,1))))&gt;=$B175)*(DATE(YEAR($B175),MONTH($B175)+1,MIN(BD$6,DAY(EOMONTH($B175,1))))&lt;$C175)))</f>
        <v>0</v>
      </c>
      <c r="BE175" s="48" t="n">
        <f aca="false">IF(OR(N(BE$5)=0,BE$6=""),0,BE$5*((DATE(YEAR($B175),MONTH($B175),MIN(BE$6,DAY(EOMONTH($B175,0))))&gt;=$B175)*(DATE(YEAR($B175),MONTH($B175),MIN(BE$6,DAY(EOMONTH($B175,0))))&lt;$C175)+(DATE(YEAR($B175),MONTH($B175)+1,MIN(BE$6,DAY(EOMONTH($B175,1))))&gt;=$B175)*(DATE(YEAR($B175),MONTH($B175)+1,MIN(BE$6,DAY(EOMONTH($B175,1))))&lt;$C175)))</f>
        <v>0</v>
      </c>
      <c r="BF175" s="48" t="n">
        <f aca="false">IF(OR(N(BF$5)=0,BF$6=""),0,BF$5*((DATE(YEAR($B175),MONTH($B175),MIN(BF$6,DAY(EOMONTH($B175,0))))&gt;=$B175)*(DATE(YEAR($B175),MONTH($B175),MIN(BF$6,DAY(EOMONTH($B175,0))))&lt;$C175)+(DATE(YEAR($B175),MONTH($B175)+1,MIN(BF$6,DAY(EOMONTH($B175,1))))&gt;=$B175)*(DATE(YEAR($B175),MONTH($B175)+1,MIN(BF$6,DAY(EOMONTH($B175,1))))&lt;$C175)))</f>
        <v>0</v>
      </c>
      <c r="BG175" s="48" t="n">
        <f aca="false">IF(OR(N(BG$5)=0,BG$6=""),0,BG$5*((DATE(YEAR($B175),MONTH($B175),MIN(BG$6,DAY(EOMONTH($B175,0))))&gt;=$B175)*(DATE(YEAR($B175),MONTH($B175),MIN(BG$6,DAY(EOMONTH($B175,0))))&lt;$C175)+(DATE(YEAR($B175),MONTH($B175)+1,MIN(BG$6,DAY(EOMONTH($B175,1))))&gt;=$B175)*(DATE(YEAR($B175),MONTH($B175)+1,MIN(BG$6,DAY(EOMONTH($B175,1))))&lt;$C175)))</f>
        <v>0</v>
      </c>
      <c r="BH175" s="48" t="n">
        <f aca="false">IF(OR(N(BH$5)=0,BH$6=""),0,BH$5*((DATE(YEAR($B175),MONTH($B175),MIN(BH$6,DAY(EOMONTH($B175,0))))&gt;=$B175)*(DATE(YEAR($B175),MONTH($B175),MIN(BH$6,DAY(EOMONTH($B175,0))))&lt;$C175)+(DATE(YEAR($B175),MONTH($B175)+1,MIN(BH$6,DAY(EOMONTH($B175,1))))&gt;=$B175)*(DATE(YEAR($B175),MONTH($B175)+1,MIN(BH$6,DAY(EOMONTH($B175,1))))&lt;$C175)))</f>
        <v>0</v>
      </c>
      <c r="BI175" s="48" t="n">
        <f aca="false">IF(OR(N(BI$5)=0,BI$6=""),0,BI$5*((DATE(YEAR($B175),MONTH($B175),MIN(BI$6,DAY(EOMONTH($B175,0))))&gt;=$B175)*(DATE(YEAR($B175),MONTH($B175),MIN(BI$6,DAY(EOMONTH($B175,0))))&lt;$C175)+(DATE(YEAR($B175),MONTH($B175)+1,MIN(BI$6,DAY(EOMONTH($B175,1))))&gt;=$B175)*(DATE(YEAR($B175),MONTH($B175)+1,MIN(BI$6,DAY(EOMONTH($B175,1))))&lt;$C175)))</f>
        <v>0</v>
      </c>
      <c r="BJ175" s="48" t="n">
        <f aca="false">IF(OR(N(BJ$5)=0,BJ$6=""),0,BJ$5*((DATE(YEAR($B175),MONTH($B175),MIN(BJ$6,DAY(EOMONTH($B175,0))))&gt;=$B175)*(DATE(YEAR($B175),MONTH($B175),MIN(BJ$6,DAY(EOMONTH($B175,0))))&lt;$C175)+(DATE(YEAR($B175),MONTH($B175)+1,MIN(BJ$6,DAY(EOMONTH($B175,1))))&gt;=$B175)*(DATE(YEAR($B175),MONTH($B175)+1,MIN(BJ$6,DAY(EOMONTH($B175,1))))&lt;$C175)))</f>
        <v>0</v>
      </c>
      <c r="BK175" s="48" t="n">
        <f aca="false">IF(OR(N(BK$5)=0,BK$6=""),0,BK$5*((DATE(YEAR($B175),MONTH($B175),MIN(BK$6,DAY(EOMONTH($B175,0))))&gt;=$B175)*(DATE(YEAR($B175),MONTH($B175),MIN(BK$6,DAY(EOMONTH($B175,0))))&lt;$C175)+(DATE(YEAR($B175),MONTH($B175)+1,MIN(BK$6,DAY(EOMONTH($B175,1))))&gt;=$B175)*(DATE(YEAR($B175),MONTH($B175)+1,MIN(BK$6,DAY(EOMONTH($B175,1))))&lt;$C175)))</f>
        <v>0</v>
      </c>
      <c r="BL175" s="48" t="n">
        <f aca="false">IF(OR(N(BL$5)=0,BL$6=""),0,BL$5*((DATE(YEAR($B175),MONTH($B175),MIN(BL$6,DAY(EOMONTH($B175,0))))&gt;=$B175)*(DATE(YEAR($B175),MONTH($B175),MIN(BL$6,DAY(EOMONTH($B175,0))))&lt;$C175)+(DATE(YEAR($B175),MONTH($B175)+1,MIN(BL$6,DAY(EOMONTH($B175,1))))&gt;=$B175)*(DATE(YEAR($B175),MONTH($B175)+1,MIN(BL$6,DAY(EOMONTH($B175,1))))&lt;$C175)))</f>
        <v>0</v>
      </c>
      <c r="BM175" s="48" t="n">
        <f aca="false">IF(OR(N(BM$5)=0,BM$6=""),0,BM$5*((DATE(YEAR($B175),MONTH($B175),MIN(BM$6,DAY(EOMONTH($B175,0))))&gt;=$B175)*(DATE(YEAR($B175),MONTH($B175),MIN(BM$6,DAY(EOMONTH($B175,0))))&lt;$C175)+(DATE(YEAR($B175),MONTH($B175)+1,MIN(BM$6,DAY(EOMONTH($B175,1))))&gt;=$B175)*(DATE(YEAR($B175),MONTH($B175)+1,MIN(BM$6,DAY(EOMONTH($B175,1))))&lt;$C175)))</f>
        <v>0</v>
      </c>
      <c r="BN175" s="48" t="n">
        <f aca="false">IF(OR(N(BN$5)=0,BN$6=""),0,BN$5*((DATE(YEAR($B175),MONTH($B175),MIN(BN$6,DAY(EOMONTH($B175,0))))&gt;=$B175)*(DATE(YEAR($B175),MONTH($B175),MIN(BN$6,DAY(EOMONTH($B175,0))))&lt;$C175)+(DATE(YEAR($B175),MONTH($B175)+1,MIN(BN$6,DAY(EOMONTH($B175,1))))&gt;=$B175)*(DATE(YEAR($B175),MONTH($B175)+1,MIN(BN$6,DAY(EOMONTH($B175,1))))&lt;$C175)))</f>
        <v>0</v>
      </c>
      <c r="BO175" s="48" t="n">
        <f aca="false">IF(OR(N(BO$5)=0,BO$6=""),0,BO$5*((DATE(YEAR($B175),MONTH($B175),MIN(BO$6,DAY(EOMONTH($B175,0))))&gt;=$B175)*(DATE(YEAR($B175),MONTH($B175),MIN(BO$6,DAY(EOMONTH($B175,0))))&lt;$C175)+(DATE(YEAR($B175),MONTH($B175)+1,MIN(BO$6,DAY(EOMONTH($B175,1))))&gt;=$B175)*(DATE(YEAR($B175),MONTH($B175)+1,MIN(BO$6,DAY(EOMONTH($B175,1))))&lt;$C175)))</f>
        <v>0</v>
      </c>
      <c r="BP175" s="48" t="n">
        <f aca="false">IF(OR(N(BP$5)=0,BP$6=""),0,BP$5*((DATE(YEAR($B175),MONTH($B175),MIN(BP$6,DAY(EOMONTH($B175,0))))&gt;=$B175)*(DATE(YEAR($B175),MONTH($B175),MIN(BP$6,DAY(EOMONTH($B175,0))))&lt;$C175)+(DATE(YEAR($B175),MONTH($B175)+1,MIN(BP$6,DAY(EOMONTH($B175,1))))&gt;=$B175)*(DATE(YEAR($B175),MONTH($B175)+1,MIN(BP$6,DAY(EOMONTH($B175,1))))&lt;$C175)))</f>
        <v>0</v>
      </c>
      <c r="BQ175" s="48" t="n">
        <f aca="false">IF(OR(N(BQ$5)=0,BQ$6=""),0,BQ$5*((DATE(YEAR($B175),MONTH($B175),MIN(BQ$6,DAY(EOMONTH($B175,0))))&gt;=$B175)*(DATE(YEAR($B175),MONTH($B175),MIN(BQ$6,DAY(EOMONTH($B175,0))))&lt;$C175)+(DATE(YEAR($B175),MONTH($B175)+1,MIN(BQ$6,DAY(EOMONTH($B175,1))))&gt;=$B175)*(DATE(YEAR($B175),MONTH($B175)+1,MIN(BQ$6,DAY(EOMONTH($B175,1))))&lt;$C175)))</f>
        <v>0</v>
      </c>
      <c r="BR175" s="48" t="n">
        <f aca="false">IF(OR(N(BR$5)=0,BR$6=""),0,BR$5*((DATE(YEAR($B175),MONTH($B175),MIN(BR$6,DAY(EOMONTH($B175,0))))&gt;=$B175)*(DATE(YEAR($B175),MONTH($B175),MIN(BR$6,DAY(EOMONTH($B175,0))))&lt;$C175)+(DATE(YEAR($B175),MONTH($B175)+1,MIN(BR$6,DAY(EOMONTH($B175,1))))&gt;=$B175)*(DATE(YEAR($B175),MONTH($B175)+1,MIN(BR$6,DAY(EOMONTH($B175,1))))&lt;$C175)))</f>
        <v>0</v>
      </c>
      <c r="BS175" s="48" t="n">
        <f aca="false">IF(OR(N(BS$5)=0,BS$6=""),0,BS$5*((DATE(YEAR($B175),MONTH($B175),MIN(BS$6,DAY(EOMONTH($B175,0))))&gt;=$B175)*(DATE(YEAR($B175),MONTH($B175),MIN(BS$6,DAY(EOMONTH($B175,0))))&lt;$C175)+(DATE(YEAR($B175),MONTH($B175)+1,MIN(BS$6,DAY(EOMONTH($B175,1))))&gt;=$B175)*(DATE(YEAR($B175),MONTH($B175)+1,MIN(BS$6,DAY(EOMONTH($B175,1))))&lt;$C175)))</f>
        <v>0</v>
      </c>
      <c r="BT175" s="48" t="n">
        <f aca="false">IF(OR(N(BT$5)=0,BT$6=""),0,BT$5*((DATE(YEAR($B175),MONTH($B175),MIN(BT$6,DAY(EOMONTH($B175,0))))&gt;=$B175)*(DATE(YEAR($B175),MONTH($B175),MIN(BT$6,DAY(EOMONTH($B175,0))))&lt;$C175)+(DATE(YEAR($B175),MONTH($B175)+1,MIN(BT$6,DAY(EOMONTH($B175,1))))&gt;=$B175)*(DATE(YEAR($B175),MONTH($B175)+1,MIN(BT$6,DAY(EOMONTH($B175,1))))&lt;$C175)))</f>
        <v>0</v>
      </c>
      <c r="BU175" s="48" t="n">
        <f aca="false">IF(OR(N(BU$5)=0,BU$6=""),0,BU$5*((DATE(YEAR($B175),MONTH($B175),MIN(BU$6,DAY(EOMONTH($B175,0))))&gt;=$B175)*(DATE(YEAR($B175),MONTH($B175),MIN(BU$6,DAY(EOMONTH($B175,0))))&lt;$C175)+(DATE(YEAR($B175),MONTH($B175)+1,MIN(BU$6,DAY(EOMONTH($B175,1))))&gt;=$B175)*(DATE(YEAR($B175),MONTH($B175)+1,MIN(BU$6,DAY(EOMONTH($B175,1))))&lt;$C175)))</f>
        <v>0</v>
      </c>
      <c r="BV175" s="48" t="n">
        <f aca="false">IF(OR(N(BV$5)=0,BV$6=""),0,BV$5*((DATE(YEAR($B175),MONTH($B175),MIN(BV$6,DAY(EOMONTH($B175,0))))&gt;=$B175)*(DATE(YEAR($B175),MONTH($B175),MIN(BV$6,DAY(EOMONTH($B175,0))))&lt;$C175)+(DATE(YEAR($B175),MONTH($B175)+1,MIN(BV$6,DAY(EOMONTH($B175,1))))&gt;=$B175)*(DATE(YEAR($B175),MONTH($B175)+1,MIN(BV$6,DAY(EOMONTH($B175,1))))&lt;$C175)))</f>
        <v>0</v>
      </c>
      <c r="BW175" s="48" t="n">
        <f aca="false">IF(OR(N(BW$5)=0,BW$6=""),0,BW$5*((DATE(YEAR($B175),MONTH($B175),MIN(BW$6,DAY(EOMONTH($B175,0))))&gt;=$B175)*(DATE(YEAR($B175),MONTH($B175),MIN(BW$6,DAY(EOMONTH($B175,0))))&lt;$C175)+(DATE(YEAR($B175),MONTH($B175)+1,MIN(BW$6,DAY(EOMONTH($B175,1))))&gt;=$B175)*(DATE(YEAR($B175),MONTH($B175)+1,MIN(BW$6,DAY(EOMONTH($B175,1))))&lt;$C175)))</f>
        <v>0</v>
      </c>
      <c r="BX175" s="48" t="n">
        <f aca="false">MIN(Z175,(FT174*(1+FT$5/Setup!$C$36)+IF($V175=1,N($F175),0)))</f>
        <v>0</v>
      </c>
      <c r="BY175" s="48" t="n">
        <f aca="false">MIN(AA175,(FU174*(1+FU$5/Setup!$C$36)+IF($V175=2,N($F175),0)))</f>
        <v>0</v>
      </c>
      <c r="BZ175" s="48" t="n">
        <f aca="false">MIN(AB175,(FV174*(1+FV$5/Setup!$C$36)+IF($V175=3,N($F175),0)))</f>
        <v>0</v>
      </c>
      <c r="CA175" s="48" t="n">
        <f aca="false">MIN(AC175,(FW174*(1+FW$5/Setup!$C$36)+IF($V175=4,N($F175),0)))</f>
        <v>0</v>
      </c>
      <c r="CB175" s="48" t="n">
        <f aca="false">MIN(AD175,(FX174*(1+FX$5/Setup!$C$36)+IF($V175=5,N($F175),0)))</f>
        <v>0</v>
      </c>
      <c r="CC175" s="48" t="n">
        <f aca="false">MIN(AE175,(FY174*(1+FY$5/Setup!$C$36)+IF($V175=6,N($F175),0)))</f>
        <v>0</v>
      </c>
      <c r="CD175" s="48" t="n">
        <f aca="false">MIN(AF175,(FZ174*(1+FZ$5/Setup!$C$36)+IF($V175=7,N($F175),0)))</f>
        <v>0</v>
      </c>
      <c r="CE175" s="48" t="n">
        <f aca="false">MIN(AG175,(GA174*(1+GA$5/Setup!$C$36)+IF($V175=8,N($F175),0)))</f>
        <v>0</v>
      </c>
      <c r="CF175" s="48" t="n">
        <f aca="false">MIN(AH175,(GB174*(1+GB$5/Setup!$C$36)+IF($V175=9,N($F175),0)))</f>
        <v>0</v>
      </c>
      <c r="CG175" s="48" t="n">
        <f aca="false">MIN(AI175,(GC174*(1+GC$5/Setup!$C$36)+IF($V175=10,N($F175),0)))</f>
        <v>0</v>
      </c>
      <c r="CH175" s="48" t="n">
        <f aca="false">MIN(AJ175,(GD174*(1+GD$5/Setup!$C$36)+IF($V175=11,N($F175),0)))</f>
        <v>0</v>
      </c>
      <c r="CI175" s="48" t="n">
        <f aca="false">MIN(AK175,(GE174*(1+GE$5/Setup!$C$36)+IF($V175=12,N($F175),0)))</f>
        <v>0</v>
      </c>
      <c r="CJ175" s="48" t="n">
        <f aca="false">MIN(AL175,(GF174*(1+GF$5/Setup!$C$36)+IF($V175=13,N($F175),0)))</f>
        <v>0</v>
      </c>
      <c r="CK175" s="48" t="n">
        <f aca="false">MIN(AM175,(GG174*(1+GG$5/Setup!$C$36)+IF($V175=14,N($F175),0)))</f>
        <v>0</v>
      </c>
      <c r="CL175" s="48" t="n">
        <f aca="false">MIN(AN175,(GH174*(1+GH$5/Setup!$C$36)+IF($V175=15,N($F175),0)))</f>
        <v>0</v>
      </c>
      <c r="CM175" s="48" t="n">
        <f aca="false">MIN(AO175,(GI174*(1+GI$5/Setup!$C$36)+IF($V175=16,N($F175),0)))</f>
        <v>0</v>
      </c>
      <c r="CN175" s="48" t="n">
        <f aca="false">MIN(AP175,(GJ174*(1+GJ$5/Setup!$C$36)+IF($V175=17,N($F175),0)))</f>
        <v>0</v>
      </c>
      <c r="CO175" s="48" t="n">
        <f aca="false">MIN(AQ175,(GK174*(1+GK$5/Setup!$C$36)+IF($V175=18,N($F175),0)))</f>
        <v>0</v>
      </c>
      <c r="CP175" s="48" t="n">
        <f aca="false">MIN(AR175,(GL174*(1+GL$5/Setup!$C$36)+IF($V175=19,N($F175),0)))</f>
        <v>0</v>
      </c>
      <c r="CQ175" s="48" t="n">
        <f aca="false">MIN(AS175,(GM174*(1+GM$5/Setup!$C$36)+IF($V175=20,N($F175),0)))</f>
        <v>0</v>
      </c>
      <c r="CR175" s="48" t="n">
        <f aca="false">MIN(AT175,(GN174*(1+GN$5/Setup!$C$36)+IF($V175=21,N($F175),0)))</f>
        <v>0</v>
      </c>
      <c r="CS175" s="48" t="n">
        <f aca="false">MIN(AU175,(GO174*(1+GO$5/Setup!$C$36)+IF($V175=22,N($F175),0)))</f>
        <v>0</v>
      </c>
      <c r="CT175" s="48" t="n">
        <f aca="false">MIN(AV175,(GP174*(1+GP$5/Setup!$C$36)+IF($V175=23,N($F175),0)))</f>
        <v>0</v>
      </c>
      <c r="CU175" s="48" t="n">
        <f aca="false">MIN(AW175,(GQ174*(1+GQ$5/Setup!$C$36)+IF($V175=24,N($F175),0)))</f>
        <v>0</v>
      </c>
      <c r="CV175" s="48" t="n">
        <f aca="false">MIN(AX175,(GR174*(1+GR$5/Setup!$C$36)+IF($V175=25,N($F175),0)))</f>
        <v>0</v>
      </c>
      <c r="CW175" s="48" t="n">
        <f aca="false">MIN(AY175,(GS174*(1+GS$5/Setup!$C$36)+IF($V175=26,N($F175),0)))</f>
        <v>0</v>
      </c>
      <c r="CX175" s="48" t="n">
        <f aca="false">MIN(AZ175,(GT174*(1+GT$5/Setup!$C$36)+IF($V175=27,N($F175),0)))</f>
        <v>0</v>
      </c>
      <c r="CY175" s="48" t="n">
        <f aca="false">MIN(BA175,(GU174*(1+GU$5/Setup!$C$36)+IF($V175=28,N($F175),0)))</f>
        <v>0</v>
      </c>
      <c r="CZ175" s="48" t="n">
        <f aca="false">MIN(BB175,(GV174*(1+GV$5/Setup!$C$36)+IF($V175=29,N($F175),0)))</f>
        <v>0</v>
      </c>
      <c r="DA175" s="48" t="n">
        <f aca="false">MIN(BC175,(GW174*(1+GW$5/Setup!$C$36)+IF($V175=30,N($F175),0)))</f>
        <v>0</v>
      </c>
      <c r="DB175" s="48" t="n">
        <f aca="false">MIN(BD175,(GX174*(1+GX$5/Setup!$C$36)+IF($V175=31,N($F175),0)))</f>
        <v>0</v>
      </c>
      <c r="DC175" s="48" t="n">
        <f aca="false">MIN(BE175,(GY174*(1+GY$5/Setup!$C$36)+IF($V175=32,N($F175),0)))</f>
        <v>0</v>
      </c>
      <c r="DD175" s="48" t="n">
        <f aca="false">MIN(BF175,(GZ174*(1+GZ$5/Setup!$C$36)+IF($V175=33,N($F175),0)))</f>
        <v>0</v>
      </c>
      <c r="DE175" s="48" t="n">
        <f aca="false">MIN(BG175,(HA174*(1+HA$5/Setup!$C$36)+IF($V175=34,N($F175),0)))</f>
        <v>0</v>
      </c>
      <c r="DF175" s="48" t="n">
        <f aca="false">MIN(BH175,(HB174*(1+HB$5/Setup!$C$36)+IF($V175=35,N($F175),0)))</f>
        <v>0</v>
      </c>
      <c r="DG175" s="48" t="n">
        <f aca="false">MIN(BI175,(HC174*(1+HC$5/Setup!$C$36)+IF($V175=36,N($F175),0)))</f>
        <v>0</v>
      </c>
      <c r="DH175" s="48" t="n">
        <f aca="false">MIN(BJ175,(HD174*(1+HD$5/Setup!$C$36)+IF($V175=37,N($F175),0)))</f>
        <v>0</v>
      </c>
      <c r="DI175" s="48" t="n">
        <f aca="false">MIN(BK175,(HE174*(1+HE$5/Setup!$C$36)+IF($V175=38,N($F175),0)))</f>
        <v>0</v>
      </c>
      <c r="DJ175" s="48" t="n">
        <f aca="false">MIN(BL175,(HF174*(1+HF$5/Setup!$C$36)+IF($V175=39,N($F175),0)))</f>
        <v>0</v>
      </c>
      <c r="DK175" s="48" t="n">
        <f aca="false">MIN(BM175,(HG174*(1+HG$5/Setup!$C$36)+IF($V175=40,N($F175),0)))</f>
        <v>0</v>
      </c>
      <c r="DL175" s="48" t="n">
        <f aca="false">MIN(BN175,(HH174*(1+HH$5/Setup!$C$36)+IF($V175=41,N($F175),0)))</f>
        <v>0</v>
      </c>
      <c r="DM175" s="48" t="n">
        <f aca="false">MIN(BO175,(HI174*(1+HI$5/Setup!$C$36)+IF($V175=42,N($F175),0)))</f>
        <v>0</v>
      </c>
      <c r="DN175" s="48" t="n">
        <f aca="false">MIN(BP175,(HJ174*(1+HJ$5/Setup!$C$36)+IF($V175=43,N($F175),0)))</f>
        <v>0</v>
      </c>
      <c r="DO175" s="48" t="n">
        <f aca="false">MIN(BQ175,(HK174*(1+HK$5/Setup!$C$36)+IF($V175=44,N($F175),0)))</f>
        <v>0</v>
      </c>
      <c r="DP175" s="48" t="n">
        <f aca="false">MIN(BR175,(HL174*(1+HL$5/Setup!$C$36)+IF($V175=45,N($F175),0)))</f>
        <v>0</v>
      </c>
      <c r="DQ175" s="48" t="n">
        <f aca="false">MIN(BS175,(HM174*(1+HM$5/Setup!$C$36)+IF($V175=46,N($F175),0)))</f>
        <v>0</v>
      </c>
      <c r="DR175" s="48" t="n">
        <f aca="false">MIN(BT175,(HN174*(1+HN$5/Setup!$C$36)+IF($V175=47,N($F175),0)))</f>
        <v>0</v>
      </c>
      <c r="DS175" s="48" t="n">
        <f aca="false">MIN(BU175,(HO174*(1+HO$5/Setup!$C$36)+IF($V175=48,N($F175),0)))</f>
        <v>0</v>
      </c>
      <c r="DT175" s="48" t="n">
        <f aca="false">MIN(BV175,(HP174*(1+HP$5/Setup!$C$36)+IF($V175=49,N($F175),0)))</f>
        <v>0</v>
      </c>
      <c r="DU175" s="48" t="n">
        <f aca="false">MIN(BW175,(HQ174*(1+HQ$5/Setup!$C$36)+IF($V175=50,N($F175),0)))</f>
        <v>0</v>
      </c>
      <c r="DV175" s="48" t="n">
        <f aca="false">MIN(MAX((FT174*(1+FT$5/Setup!$C$36)+IF($V175=1,N($F175),0))-BX175,0),MAX($P175-0,0))</f>
        <v>0</v>
      </c>
      <c r="DW175" s="48" t="n">
        <f aca="false">MIN(MAX((FU174*(1+FU$5/Setup!$C$36)+IF($V175=2,N($F175),0))-BY175,0),MAX($P175-SUM(DV175:DV175),0))</f>
        <v>0</v>
      </c>
      <c r="DX175" s="48" t="n">
        <f aca="false">MIN(MAX((FV174*(1+FV$5/Setup!$C$36)+IF($V175=3,N($F175),0))-BZ175,0),MAX($P175-SUM(DV175:DW175),0))</f>
        <v>0</v>
      </c>
      <c r="DY175" s="48" t="n">
        <f aca="false">MIN(MAX((FW174*(1+FW$5/Setup!$C$36)+IF($V175=4,N($F175),0))-CA175,0),MAX($P175-SUM(DV175:DX175),0))</f>
        <v>0</v>
      </c>
      <c r="DZ175" s="48" t="n">
        <f aca="false">MIN(MAX((FX174*(1+FX$5/Setup!$C$36)+IF($V175=5,N($F175),0))-CB175,0),MAX($P175-SUM(DV175:DY175),0))</f>
        <v>0</v>
      </c>
      <c r="EA175" s="48" t="n">
        <f aca="false">MIN(MAX((FY174*(1+FY$5/Setup!$C$36)+IF($V175=6,N($F175),0))-CC175,0),MAX($P175-SUM(DV175:DZ175),0))</f>
        <v>0</v>
      </c>
      <c r="EB175" s="48" t="n">
        <f aca="false">MIN(MAX((FZ174*(1+FZ$5/Setup!$C$36)+IF($V175=7,N($F175),0))-CD175,0),MAX($P175-SUM(DV175:EA175),0))</f>
        <v>0</v>
      </c>
      <c r="EC175" s="48" t="n">
        <f aca="false">MIN(MAX((GA174*(1+GA$5/Setup!$C$36)+IF($V175=8,N($F175),0))-CE175,0),MAX($P175-SUM(DV175:EB175),0))</f>
        <v>0</v>
      </c>
      <c r="ED175" s="48" t="n">
        <f aca="false">MIN(MAX((GB174*(1+GB$5/Setup!$C$36)+IF($V175=9,N($F175),0))-CF175,0),MAX($P175-SUM(DV175:EC175),0))</f>
        <v>0</v>
      </c>
      <c r="EE175" s="48" t="n">
        <f aca="false">MIN(MAX((GC174*(1+GC$5/Setup!$C$36)+IF($V175=10,N($F175),0))-CG175,0),MAX($P175-SUM(DV175:ED175),0))</f>
        <v>0</v>
      </c>
      <c r="EF175" s="48" t="n">
        <f aca="false">MIN(MAX((GD174*(1+GD$5/Setup!$C$36)+IF($V175=11,N($F175),0))-CH175,0),MAX($P175-SUM(DV175:EE175),0))</f>
        <v>0</v>
      </c>
      <c r="EG175" s="48" t="n">
        <f aca="false">MIN(MAX((GE174*(1+GE$5/Setup!$C$36)+IF($V175=12,N($F175),0))-CI175,0),MAX($P175-SUM(DV175:EF175),0))</f>
        <v>0</v>
      </c>
      <c r="EH175" s="48" t="n">
        <f aca="false">MIN(MAX((GF174*(1+GF$5/Setup!$C$36)+IF($V175=13,N($F175),0))-CJ175,0),MAX($P175-SUM(DV175:EG175),0))</f>
        <v>0</v>
      </c>
      <c r="EI175" s="48" t="n">
        <f aca="false">MIN(MAX((GG174*(1+GG$5/Setup!$C$36)+IF($V175=14,N($F175),0))-CK175,0),MAX($P175-SUM(DV175:EH175),0))</f>
        <v>0</v>
      </c>
      <c r="EJ175" s="48" t="n">
        <f aca="false">MIN(MAX((GH174*(1+GH$5/Setup!$C$36)+IF($V175=15,N($F175),0))-CL175,0),MAX($P175-SUM(DV175:EI175),0))</f>
        <v>0</v>
      </c>
      <c r="EK175" s="48" t="n">
        <f aca="false">MIN(MAX((GI174*(1+GI$5/Setup!$C$36)+IF($V175=16,N($F175),0))-CM175,0),MAX($P175-SUM(DV175:EJ175),0))</f>
        <v>0</v>
      </c>
      <c r="EL175" s="48" t="n">
        <f aca="false">MIN(MAX((GJ174*(1+GJ$5/Setup!$C$36)+IF($V175=17,N($F175),0))-CN175,0),MAX($P175-SUM(DV175:EK175),0))</f>
        <v>0</v>
      </c>
      <c r="EM175" s="48" t="n">
        <f aca="false">MIN(MAX((GK174*(1+GK$5/Setup!$C$36)+IF($V175=18,N($F175),0))-CO175,0),MAX($P175-SUM(DV175:EL175),0))</f>
        <v>0</v>
      </c>
      <c r="EN175" s="48" t="n">
        <f aca="false">MIN(MAX((GL174*(1+GL$5/Setup!$C$36)+IF($V175=19,N($F175),0))-CP175,0),MAX($P175-SUM(DV175:EM175),0))</f>
        <v>0</v>
      </c>
      <c r="EO175" s="48" t="n">
        <f aca="false">MIN(MAX((GM174*(1+GM$5/Setup!$C$36)+IF($V175=20,N($F175),0))-CQ175,0),MAX($P175-SUM(DV175:EN175),0))</f>
        <v>0</v>
      </c>
      <c r="EP175" s="48" t="n">
        <f aca="false">MIN(MAX((GN174*(1+GN$5/Setup!$C$36)+IF($V175=21,N($F175),0))-CR175,0),MAX($P175-SUM(DV175:EO175),0))</f>
        <v>0</v>
      </c>
      <c r="EQ175" s="48" t="n">
        <f aca="false">MIN(MAX((GO174*(1+GO$5/Setup!$C$36)+IF($V175=22,N($F175),0))-CS175,0),MAX($P175-SUM(DV175:EP175),0))</f>
        <v>0</v>
      </c>
      <c r="ER175" s="48" t="n">
        <f aca="false">MIN(MAX((GP174*(1+GP$5/Setup!$C$36)+IF($V175=23,N($F175),0))-CT175,0),MAX($P175-SUM(DV175:EQ175),0))</f>
        <v>0</v>
      </c>
      <c r="ES175" s="48" t="n">
        <f aca="false">MIN(MAX((GQ174*(1+GQ$5/Setup!$C$36)+IF($V175=24,N($F175),0))-CU175,0),MAX($P175-SUM(DV175:ER175),0))</f>
        <v>0</v>
      </c>
      <c r="ET175" s="48" t="n">
        <f aca="false">MIN(MAX((GR174*(1+GR$5/Setup!$C$36)+IF($V175=25,N($F175),0))-CV175,0),MAX($P175-SUM(DV175:ES175),0))</f>
        <v>0</v>
      </c>
      <c r="EU175" s="48" t="n">
        <f aca="false">MIN(MAX((GS174*(1+GS$5/Setup!$C$36)+IF($V175=26,N($F175),0))-CW175,0),MAX($P175-SUM(DV175:ET175),0))</f>
        <v>0</v>
      </c>
      <c r="EV175" s="48" t="n">
        <f aca="false">MIN(MAX((GT174*(1+GT$5/Setup!$C$36)+IF($V175=27,N($F175),0))-CX175,0),MAX($P175-SUM(DV175:EU175),0))</f>
        <v>0</v>
      </c>
      <c r="EW175" s="48" t="n">
        <f aca="false">MIN(MAX((GU174*(1+GU$5/Setup!$C$36)+IF($V175=28,N($F175),0))-CY175,0),MAX($P175-SUM(DV175:EV175),0))</f>
        <v>0</v>
      </c>
      <c r="EX175" s="48" t="n">
        <f aca="false">MIN(MAX((GV174*(1+GV$5/Setup!$C$36)+IF($V175=29,N($F175),0))-CZ175,0),MAX($P175-SUM(DV175:EW175),0))</f>
        <v>0</v>
      </c>
      <c r="EY175" s="48" t="n">
        <f aca="false">MIN(MAX((GW174*(1+GW$5/Setup!$C$36)+IF($V175=30,N($F175),0))-DA175,0),MAX($P175-SUM(DV175:EX175),0))</f>
        <v>0</v>
      </c>
      <c r="EZ175" s="48" t="n">
        <f aca="false">MIN(MAX((GX174*(1+GX$5/Setup!$C$36)+IF($V175=31,N($F175),0))-DB175,0),MAX($P175-SUM(DV175:EY175),0))</f>
        <v>0</v>
      </c>
      <c r="FA175" s="48" t="n">
        <f aca="false">MIN(MAX((GY174*(1+GY$5/Setup!$C$36)+IF($V175=32,N($F175),0))-DC175,0),MAX($P175-SUM(DV175:EZ175),0))</f>
        <v>0</v>
      </c>
      <c r="FB175" s="48" t="n">
        <f aca="false">MIN(MAX((GZ174*(1+GZ$5/Setup!$C$36)+IF($V175=33,N($F175),0))-DD175,0),MAX($P175-SUM(DV175:FA175),0))</f>
        <v>0</v>
      </c>
      <c r="FC175" s="48" t="n">
        <f aca="false">MIN(MAX((HA174*(1+HA$5/Setup!$C$36)+IF($V175=34,N($F175),0))-DE175,0),MAX($P175-SUM(DV175:FB175),0))</f>
        <v>0</v>
      </c>
      <c r="FD175" s="48" t="n">
        <f aca="false">MIN(MAX((HB174*(1+HB$5/Setup!$C$36)+IF($V175=35,N($F175),0))-DF175,0),MAX($P175-SUM(DV175:FC175),0))</f>
        <v>0</v>
      </c>
      <c r="FE175" s="48" t="n">
        <f aca="false">MIN(MAX((HC174*(1+HC$5/Setup!$C$36)+IF($V175=36,N($F175),0))-DG175,0),MAX($P175-SUM(DV175:FD175),0))</f>
        <v>0</v>
      </c>
      <c r="FF175" s="48" t="n">
        <f aca="false">MIN(MAX((HD174*(1+HD$5/Setup!$C$36)+IF($V175=37,N($F175),0))-DH175,0),MAX($P175-SUM(DV175:FE175),0))</f>
        <v>0</v>
      </c>
      <c r="FG175" s="48" t="n">
        <f aca="false">MIN(MAX((HE174*(1+HE$5/Setup!$C$36)+IF($V175=38,N($F175),0))-DI175,0),MAX($P175-SUM(DV175:FF175),0))</f>
        <v>0</v>
      </c>
      <c r="FH175" s="48" t="n">
        <f aca="false">MIN(MAX((HF174*(1+HF$5/Setup!$C$36)+IF($V175=39,N($F175),0))-DJ175,0),MAX($P175-SUM(DV175:FG175),0))</f>
        <v>0</v>
      </c>
      <c r="FI175" s="48" t="n">
        <f aca="false">MIN(MAX((HG174*(1+HG$5/Setup!$C$36)+IF($V175=40,N($F175),0))-DK175,0),MAX($P175-SUM(DV175:FH175),0))</f>
        <v>0</v>
      </c>
      <c r="FJ175" s="48" t="n">
        <f aca="false">MIN(MAX((HH174*(1+HH$5/Setup!$C$36)+IF($V175=41,N($F175),0))-DL175,0),MAX($P175-SUM(DV175:FI175),0))</f>
        <v>0</v>
      </c>
      <c r="FK175" s="48" t="n">
        <f aca="false">MIN(MAX((HI174*(1+HI$5/Setup!$C$36)+IF($V175=42,N($F175),0))-DM175,0),MAX($P175-SUM(DV175:FJ175),0))</f>
        <v>0</v>
      </c>
      <c r="FL175" s="48" t="n">
        <f aca="false">MIN(MAX((HJ174*(1+HJ$5/Setup!$C$36)+IF($V175=43,N($F175),0))-DN175,0),MAX($P175-SUM(DV175:FK175),0))</f>
        <v>0</v>
      </c>
      <c r="FM175" s="48" t="n">
        <f aca="false">MIN(MAX((HK174*(1+HK$5/Setup!$C$36)+IF($V175=44,N($F175),0))-DO175,0),MAX($P175-SUM(DV175:FL175),0))</f>
        <v>0</v>
      </c>
      <c r="FN175" s="48" t="n">
        <f aca="false">MIN(MAX((HL174*(1+HL$5/Setup!$C$36)+IF($V175=45,N($F175),0))-DP175,0),MAX($P175-SUM(DV175:FM175),0))</f>
        <v>0</v>
      </c>
      <c r="FO175" s="48" t="n">
        <f aca="false">MIN(MAX((HM174*(1+HM$5/Setup!$C$36)+IF($V175=46,N($F175),0))-DQ175,0),MAX($P175-SUM(DV175:FN175),0))</f>
        <v>0</v>
      </c>
      <c r="FP175" s="48" t="n">
        <f aca="false">MIN(MAX((HN174*(1+HN$5/Setup!$C$36)+IF($V175=47,N($F175),0))-DR175,0),MAX($P175-SUM(DV175:FO175),0))</f>
        <v>0</v>
      </c>
      <c r="FQ175" s="48" t="n">
        <f aca="false">MIN(MAX((HO174*(1+HO$5/Setup!$C$36)+IF($V175=48,N($F175),0))-DS175,0),MAX($P175-SUM(DV175:FP175),0))</f>
        <v>0</v>
      </c>
      <c r="FR175" s="48" t="n">
        <f aca="false">MIN(MAX((HP174*(1+HP$5/Setup!$C$36)+IF($V175=49,N($F175),0))-DT175,0),MAX($P175-SUM(DV175:FQ175),0))</f>
        <v>0</v>
      </c>
      <c r="FS175" s="48" t="n">
        <f aca="false">MIN(MAX((HQ174*(1+HQ$5/Setup!$C$36)+IF($V175=50,N($F175),0))-DU175,0),MAX($P175-SUM(DV175:FR175),0))</f>
        <v>0</v>
      </c>
      <c r="FT175" s="48" t="n">
        <f aca="false">IF((FT174*(1+FT$5/Setup!$C$36)+IF($V175=1,N($F175),0))-BX175-DV175&lt;0.005,0,(FT174*(1+FT$5/Setup!$C$36)+IF($V175=1,N($F175),0))-BX175-DV175)</f>
        <v>0</v>
      </c>
      <c r="FU175" s="48" t="n">
        <f aca="false">IF((FU174*(1+FU$5/Setup!$C$36)+IF($V175=2,N($F175),0))-BY175-DW175&lt;0.005,0,(FU174*(1+FU$5/Setup!$C$36)+IF($V175=2,N($F175),0))-BY175-DW175)</f>
        <v>0</v>
      </c>
      <c r="FV175" s="48" t="n">
        <f aca="false">IF((FV174*(1+FV$5/Setup!$C$36)+IF($V175=3,N($F175),0))-BZ175-DX175&lt;0.005,0,(FV174*(1+FV$5/Setup!$C$36)+IF($V175=3,N($F175),0))-BZ175-DX175)</f>
        <v>0</v>
      </c>
      <c r="FW175" s="48" t="n">
        <f aca="false">IF((FW174*(1+FW$5/Setup!$C$36)+IF($V175=4,N($F175),0))-CA175-DY175&lt;0.005,0,(FW174*(1+FW$5/Setup!$C$36)+IF($V175=4,N($F175),0))-CA175-DY175)</f>
        <v>0</v>
      </c>
      <c r="FX175" s="48" t="n">
        <f aca="false">IF((FX174*(1+FX$5/Setup!$C$36)+IF($V175=5,N($F175),0))-CB175-DZ175&lt;0.005,0,(FX174*(1+FX$5/Setup!$C$36)+IF($V175=5,N($F175),0))-CB175-DZ175)</f>
        <v>0</v>
      </c>
      <c r="FY175" s="48" t="n">
        <f aca="false">IF((FY174*(1+FY$5/Setup!$C$36)+IF($V175=6,N($F175),0))-CC175-EA175&lt;0.005,0,(FY174*(1+FY$5/Setup!$C$36)+IF($V175=6,N($F175),0))-CC175-EA175)</f>
        <v>0</v>
      </c>
      <c r="FZ175" s="48" t="n">
        <f aca="false">IF((FZ174*(1+FZ$5/Setup!$C$36)+IF($V175=7,N($F175),0))-CD175-EB175&lt;0.005,0,(FZ174*(1+FZ$5/Setup!$C$36)+IF($V175=7,N($F175),0))-CD175-EB175)</f>
        <v>0</v>
      </c>
      <c r="GA175" s="48" t="n">
        <f aca="false">IF((GA174*(1+GA$5/Setup!$C$36)+IF($V175=8,N($F175),0))-CE175-EC175&lt;0.005,0,(GA174*(1+GA$5/Setup!$C$36)+IF($V175=8,N($F175),0))-CE175-EC175)</f>
        <v>0</v>
      </c>
      <c r="GB175" s="48" t="n">
        <f aca="false">IF((GB174*(1+GB$5/Setup!$C$36)+IF($V175=9,N($F175),0))-CF175-ED175&lt;0.005,0,(GB174*(1+GB$5/Setup!$C$36)+IF($V175=9,N($F175),0))-CF175-ED175)</f>
        <v>0</v>
      </c>
      <c r="GC175" s="48" t="n">
        <f aca="false">IF((GC174*(1+GC$5/Setup!$C$36)+IF($V175=10,N($F175),0))-CG175-EE175&lt;0.005,0,(GC174*(1+GC$5/Setup!$C$36)+IF($V175=10,N($F175),0))-CG175-EE175)</f>
        <v>0</v>
      </c>
      <c r="GD175" s="48" t="n">
        <f aca="false">IF((GD174*(1+GD$5/Setup!$C$36)+IF($V175=11,N($F175),0))-CH175-EF175&lt;0.005,0,(GD174*(1+GD$5/Setup!$C$36)+IF($V175=11,N($F175),0))-CH175-EF175)</f>
        <v>0</v>
      </c>
      <c r="GE175" s="48" t="n">
        <f aca="false">IF((GE174*(1+GE$5/Setup!$C$36)+IF($V175=12,N($F175),0))-CI175-EG175&lt;0.005,0,(GE174*(1+GE$5/Setup!$C$36)+IF($V175=12,N($F175),0))-CI175-EG175)</f>
        <v>0</v>
      </c>
      <c r="GF175" s="48" t="n">
        <f aca="false">IF((GF174*(1+GF$5/Setup!$C$36)+IF($V175=13,N($F175),0))-CJ175-EH175&lt;0.005,0,(GF174*(1+GF$5/Setup!$C$36)+IF($V175=13,N($F175),0))-CJ175-EH175)</f>
        <v>0</v>
      </c>
      <c r="GG175" s="48" t="n">
        <f aca="false">IF((GG174*(1+GG$5/Setup!$C$36)+IF($V175=14,N($F175),0))-CK175-EI175&lt;0.005,0,(GG174*(1+GG$5/Setup!$C$36)+IF($V175=14,N($F175),0))-CK175-EI175)</f>
        <v>0</v>
      </c>
      <c r="GH175" s="48" t="n">
        <f aca="false">IF((GH174*(1+GH$5/Setup!$C$36)+IF($V175=15,N($F175),0))-CL175-EJ175&lt;0.005,0,(GH174*(1+GH$5/Setup!$C$36)+IF($V175=15,N($F175),0))-CL175-EJ175)</f>
        <v>0</v>
      </c>
      <c r="GI175" s="48" t="n">
        <f aca="false">IF((GI174*(1+GI$5/Setup!$C$36)+IF($V175=16,N($F175),0))-CM175-EK175&lt;0.005,0,(GI174*(1+GI$5/Setup!$C$36)+IF($V175=16,N($F175),0))-CM175-EK175)</f>
        <v>0</v>
      </c>
      <c r="GJ175" s="48" t="n">
        <f aca="false">IF((GJ174*(1+GJ$5/Setup!$C$36)+IF($V175=17,N($F175),0))-CN175-EL175&lt;0.005,0,(GJ174*(1+GJ$5/Setup!$C$36)+IF($V175=17,N($F175),0))-CN175-EL175)</f>
        <v>0</v>
      </c>
      <c r="GK175" s="48" t="n">
        <f aca="false">IF((GK174*(1+GK$5/Setup!$C$36)+IF($V175=18,N($F175),0))-CO175-EM175&lt;0.005,0,(GK174*(1+GK$5/Setup!$C$36)+IF($V175=18,N($F175),0))-CO175-EM175)</f>
        <v>0</v>
      </c>
      <c r="GL175" s="48" t="n">
        <f aca="false">IF((GL174*(1+GL$5/Setup!$C$36)+IF($V175=19,N($F175),0))-CP175-EN175&lt;0.005,0,(GL174*(1+GL$5/Setup!$C$36)+IF($V175=19,N($F175),0))-CP175-EN175)</f>
        <v>0</v>
      </c>
      <c r="GM175" s="48" t="n">
        <f aca="false">IF((GM174*(1+GM$5/Setup!$C$36)+IF($V175=20,N($F175),0))-CQ175-EO175&lt;0.005,0,(GM174*(1+GM$5/Setup!$C$36)+IF($V175=20,N($F175),0))-CQ175-EO175)</f>
        <v>0</v>
      </c>
      <c r="GN175" s="48" t="n">
        <f aca="false">IF((GN174*(1+GN$5/Setup!$C$36)+IF($V175=21,N($F175),0))-CR175-EP175&lt;0.005,0,(GN174*(1+GN$5/Setup!$C$36)+IF($V175=21,N($F175),0))-CR175-EP175)</f>
        <v>0</v>
      </c>
      <c r="GO175" s="48" t="n">
        <f aca="false">IF((GO174*(1+GO$5/Setup!$C$36)+IF($V175=22,N($F175),0))-CS175-EQ175&lt;0.005,0,(GO174*(1+GO$5/Setup!$C$36)+IF($V175=22,N($F175),0))-CS175-EQ175)</f>
        <v>0</v>
      </c>
      <c r="GP175" s="48" t="n">
        <f aca="false">IF((GP174*(1+GP$5/Setup!$C$36)+IF($V175=23,N($F175),0))-CT175-ER175&lt;0.005,0,(GP174*(1+GP$5/Setup!$C$36)+IF($V175=23,N($F175),0))-CT175-ER175)</f>
        <v>0</v>
      </c>
      <c r="GQ175" s="48" t="n">
        <f aca="false">IF((GQ174*(1+GQ$5/Setup!$C$36)+IF($V175=24,N($F175),0))-CU175-ES175&lt;0.005,0,(GQ174*(1+GQ$5/Setup!$C$36)+IF($V175=24,N($F175),0))-CU175-ES175)</f>
        <v>0</v>
      </c>
      <c r="GR175" s="48" t="n">
        <f aca="false">IF((GR174*(1+GR$5/Setup!$C$36)+IF($V175=25,N($F175),0))-CV175-ET175&lt;0.005,0,(GR174*(1+GR$5/Setup!$C$36)+IF($V175=25,N($F175),0))-CV175-ET175)</f>
        <v>0</v>
      </c>
      <c r="GS175" s="48" t="n">
        <f aca="false">IF((GS174*(1+GS$5/Setup!$C$36)+IF($V175=26,N($F175),0))-CW175-EU175&lt;0.005,0,(GS174*(1+GS$5/Setup!$C$36)+IF($V175=26,N($F175),0))-CW175-EU175)</f>
        <v>0</v>
      </c>
      <c r="GT175" s="48" t="n">
        <f aca="false">IF((GT174*(1+GT$5/Setup!$C$36)+IF($V175=27,N($F175),0))-CX175-EV175&lt;0.005,0,(GT174*(1+GT$5/Setup!$C$36)+IF($V175=27,N($F175),0))-CX175-EV175)</f>
        <v>0</v>
      </c>
      <c r="GU175" s="48" t="n">
        <f aca="false">IF((GU174*(1+GU$5/Setup!$C$36)+IF($V175=28,N($F175),0))-CY175-EW175&lt;0.005,0,(GU174*(1+GU$5/Setup!$C$36)+IF($V175=28,N($F175),0))-CY175-EW175)</f>
        <v>0</v>
      </c>
      <c r="GV175" s="48" t="n">
        <f aca="false">IF((GV174*(1+GV$5/Setup!$C$36)+IF($V175=29,N($F175),0))-CZ175-EX175&lt;0.005,0,(GV174*(1+GV$5/Setup!$C$36)+IF($V175=29,N($F175),0))-CZ175-EX175)</f>
        <v>0</v>
      </c>
      <c r="GW175" s="48" t="n">
        <f aca="false">IF((GW174*(1+GW$5/Setup!$C$36)+IF($V175=30,N($F175),0))-DA175-EY175&lt;0.005,0,(GW174*(1+GW$5/Setup!$C$36)+IF($V175=30,N($F175),0))-DA175-EY175)</f>
        <v>0</v>
      </c>
      <c r="GX175" s="48" t="n">
        <f aca="false">IF((GX174*(1+GX$5/Setup!$C$36)+IF($V175=31,N($F175),0))-DB175-EZ175&lt;0.005,0,(GX174*(1+GX$5/Setup!$C$36)+IF($V175=31,N($F175),0))-DB175-EZ175)</f>
        <v>0</v>
      </c>
      <c r="GY175" s="48" t="n">
        <f aca="false">IF((GY174*(1+GY$5/Setup!$C$36)+IF($V175=32,N($F175),0))-DC175-FA175&lt;0.005,0,(GY174*(1+GY$5/Setup!$C$36)+IF($V175=32,N($F175),0))-DC175-FA175)</f>
        <v>0</v>
      </c>
      <c r="GZ175" s="48" t="n">
        <f aca="false">IF((GZ174*(1+GZ$5/Setup!$C$36)+IF($V175=33,N($F175),0))-DD175-FB175&lt;0.005,0,(GZ174*(1+GZ$5/Setup!$C$36)+IF($V175=33,N($F175),0))-DD175-FB175)</f>
        <v>0</v>
      </c>
      <c r="HA175" s="48" t="n">
        <f aca="false">IF((HA174*(1+HA$5/Setup!$C$36)+IF($V175=34,N($F175),0))-DE175-FC175&lt;0.005,0,(HA174*(1+HA$5/Setup!$C$36)+IF($V175=34,N($F175),0))-DE175-FC175)</f>
        <v>0</v>
      </c>
      <c r="HB175" s="48" t="n">
        <f aca="false">IF((HB174*(1+HB$5/Setup!$C$36)+IF($V175=35,N($F175),0))-DF175-FD175&lt;0.005,0,(HB174*(1+HB$5/Setup!$C$36)+IF($V175=35,N($F175),0))-DF175-FD175)</f>
        <v>0</v>
      </c>
      <c r="HC175" s="48" t="n">
        <f aca="false">IF((HC174*(1+HC$5/Setup!$C$36)+IF($V175=36,N($F175),0))-DG175-FE175&lt;0.005,0,(HC174*(1+HC$5/Setup!$C$36)+IF($V175=36,N($F175),0))-DG175-FE175)</f>
        <v>0</v>
      </c>
      <c r="HD175" s="48" t="n">
        <f aca="false">IF((HD174*(1+HD$5/Setup!$C$36)+IF($V175=37,N($F175),0))-DH175-FF175&lt;0.005,0,(HD174*(1+HD$5/Setup!$C$36)+IF($V175=37,N($F175),0))-DH175-FF175)</f>
        <v>0</v>
      </c>
      <c r="HE175" s="48" t="n">
        <f aca="false">IF((HE174*(1+HE$5/Setup!$C$36)+IF($V175=38,N($F175),0))-DI175-FG175&lt;0.005,0,(HE174*(1+HE$5/Setup!$C$36)+IF($V175=38,N($F175),0))-DI175-FG175)</f>
        <v>0</v>
      </c>
      <c r="HF175" s="48" t="n">
        <f aca="false">IF((HF174*(1+HF$5/Setup!$C$36)+IF($V175=39,N($F175),0))-DJ175-FH175&lt;0.005,0,(HF174*(1+HF$5/Setup!$C$36)+IF($V175=39,N($F175),0))-DJ175-FH175)</f>
        <v>0</v>
      </c>
      <c r="HG175" s="48" t="n">
        <f aca="false">IF((HG174*(1+HG$5/Setup!$C$36)+IF($V175=40,N($F175),0))-DK175-FI175&lt;0.005,0,(HG174*(1+HG$5/Setup!$C$36)+IF($V175=40,N($F175),0))-DK175-FI175)</f>
        <v>0</v>
      </c>
      <c r="HH175" s="48" t="n">
        <f aca="false">IF((HH174*(1+HH$5/Setup!$C$36)+IF($V175=41,N($F175),0))-DL175-FJ175&lt;0.005,0,(HH174*(1+HH$5/Setup!$C$36)+IF($V175=41,N($F175),0))-DL175-FJ175)</f>
        <v>0</v>
      </c>
      <c r="HI175" s="48" t="n">
        <f aca="false">IF((HI174*(1+HI$5/Setup!$C$36)+IF($V175=42,N($F175),0))-DM175-FK175&lt;0.005,0,(HI174*(1+HI$5/Setup!$C$36)+IF($V175=42,N($F175),0))-DM175-FK175)</f>
        <v>0</v>
      </c>
      <c r="HJ175" s="48" t="n">
        <f aca="false">IF((HJ174*(1+HJ$5/Setup!$C$36)+IF($V175=43,N($F175),0))-DN175-FL175&lt;0.005,0,(HJ174*(1+HJ$5/Setup!$C$36)+IF($V175=43,N($F175),0))-DN175-FL175)</f>
        <v>0</v>
      </c>
      <c r="HK175" s="48" t="n">
        <f aca="false">IF((HK174*(1+HK$5/Setup!$C$36)+IF($V175=44,N($F175),0))-DO175-FM175&lt;0.005,0,(HK174*(1+HK$5/Setup!$C$36)+IF($V175=44,N($F175),0))-DO175-FM175)</f>
        <v>0</v>
      </c>
      <c r="HL175" s="48" t="n">
        <f aca="false">IF((HL174*(1+HL$5/Setup!$C$36)+IF($V175=45,N($F175),0))-DP175-FN175&lt;0.005,0,(HL174*(1+HL$5/Setup!$C$36)+IF($V175=45,N($F175),0))-DP175-FN175)</f>
        <v>0</v>
      </c>
      <c r="HM175" s="48" t="n">
        <f aca="false">IF((HM174*(1+HM$5/Setup!$C$36)+IF($V175=46,N($F175),0))-DQ175-FO175&lt;0.005,0,(HM174*(1+HM$5/Setup!$C$36)+IF($V175=46,N($F175),0))-DQ175-FO175)</f>
        <v>0</v>
      </c>
      <c r="HN175" s="48" t="n">
        <f aca="false">IF((HN174*(1+HN$5/Setup!$C$36)+IF($V175=47,N($F175),0))-DR175-FP175&lt;0.005,0,(HN174*(1+HN$5/Setup!$C$36)+IF($V175=47,N($F175),0))-DR175-FP175)</f>
        <v>0</v>
      </c>
      <c r="HO175" s="48" t="n">
        <f aca="false">IF((HO174*(1+HO$5/Setup!$C$36)+IF($V175=48,N($F175),0))-DS175-FQ175&lt;0.005,0,(HO174*(1+HO$5/Setup!$C$36)+IF($V175=48,N($F175),0))-DS175-FQ175)</f>
        <v>0</v>
      </c>
      <c r="HP175" s="48" t="n">
        <f aca="false">IF((HP174*(1+HP$5/Setup!$C$36)+IF($V175=49,N($F175),0))-DT175-FR175&lt;0.005,0,(HP174*(1+HP$5/Setup!$C$36)+IF($V175=49,N($F175),0))-DT175-FR175)</f>
        <v>0</v>
      </c>
      <c r="HQ175" s="48" t="n">
        <f aca="false">IF((HQ174*(1+HQ$5/Setup!$C$36)+IF($V175=50,N($F175),0))-DU175-FS175&lt;0.005,0,(HQ174*(1+HQ$5/Setup!$C$36)+IF($V175=50,N($F175),0))-DU175-FS175)</f>
        <v>0</v>
      </c>
    </row>
    <row r="176" customFormat="false" ht="15" hidden="false" customHeight="false" outlineLevel="0" collapsed="false">
      <c r="A176" s="44" t="n">
        <v>168</v>
      </c>
      <c r="B176" s="45" t="n">
        <f aca="false">IF(Setup!$C$7="Every month",EDATE(Setup!$C$8,($A176-1)),IF(Setup!$C$7="Twice a month",DATE(YEAR(Setup!$C$8),MONTH(Setup!$C$8)+INT((($A176-1)+Setup!$C$41)/2),MIN(IF(MOD(($A176-1)+Setup!$C$41,2)=0,Setup!$C$39,Setup!$C$40),DAY(EOMONTH(DATE(YEAR(Setup!$C$8),MONTH(Setup!$C$8)+INT((($A176-1)+Setup!$C$41)/2),1),0)))),Setup!$C$8+($A176-1)*IF(Setup!$C$7="Every week",7,14)))</f>
        <v>48663</v>
      </c>
      <c r="C176" s="45" t="n">
        <f aca="false">IF(Setup!$C$7="Every month",EDATE(Setup!$C$8,$A176),IF(Setup!$C$7="Twice a month",DATE(YEAR(Setup!$C$8),MONTH(Setup!$C$8)+INT(($A176+Setup!$C$41)/2),MIN(IF(MOD($A176+Setup!$C$41,2)=0,Setup!$C$39,Setup!$C$40),DAY(EOMONTH(DATE(YEAR(Setup!$C$8),MONTH(Setup!$C$8)+INT(($A176+Setup!$C$41)/2),1),0)))),Setup!$C$8+$A176*IF(Setup!$C$7="Every week",7,14)))</f>
        <v>48677</v>
      </c>
      <c r="D176" s="46"/>
      <c r="E176" s="47"/>
      <c r="F176" s="47"/>
      <c r="G176" s="47"/>
      <c r="H176" s="47"/>
      <c r="I176" s="48" t="n">
        <f aca="false">N(Setup!$C$11)+N(E176)</f>
        <v>100</v>
      </c>
      <c r="J176" s="48" t="n">
        <f aca="false">MIN(Setup!$C$37,MAX(I176,0))</f>
        <v>9.23076923076923</v>
      </c>
      <c r="K176" s="48" t="n">
        <f aca="false">MIN(MAX(N(Setup!$C$14)-L175,0),MAX(I176-J176,0))</f>
        <v>0</v>
      </c>
      <c r="L176" s="48" t="n">
        <f aca="false">L175+K176-N(G176)</f>
        <v>500</v>
      </c>
      <c r="M176" s="48" t="n">
        <f aca="false">M175+J176-N(H176)</f>
        <v>1550.76923076924</v>
      </c>
      <c r="N176" s="48" t="n">
        <f aca="false">SUM(BX176:DU176)</f>
        <v>0</v>
      </c>
      <c r="O176" s="48" t="n">
        <f aca="false">SUM(Z176:BW176)-N176</f>
        <v>0</v>
      </c>
      <c r="P176" s="48" t="n">
        <f aca="false">MAX(I176-J176-K176,0)+O176</f>
        <v>90.7692307692308</v>
      </c>
      <c r="Q176" s="48" t="n">
        <f aca="false">SUM(DV176:FS176)</f>
        <v>0</v>
      </c>
      <c r="R176" s="49" t="n">
        <f aca="false">N176+J176+K176+Q176</f>
        <v>9.23076923076923</v>
      </c>
      <c r="S176" s="48" t="n">
        <f aca="false">T176-T175-N(F176)+N176+Q176</f>
        <v>0</v>
      </c>
      <c r="T176" s="49" t="n">
        <f aca="false">SUM(FT176:HQ176)</f>
        <v>0</v>
      </c>
      <c r="U176" s="44" t="str">
        <f aca="false">IF(T175&lt;0.005,"",INDEX(Helpers!$C$2:$C$51,IF(_xlfn.MINIFS($DV$6:$FS$6,DV176:FS176,"&gt;0.005")=0,V176,_xlfn.MINIFS($DV$6:$FS$6,DV176:FS176,"&gt;0.005"))))</f>
        <v/>
      </c>
      <c r="V176" s="44" t="n">
        <f aca="false">IF(_xlfn.MINIFS($FT$6:$HQ$6,FT175:HQ175,"&gt;0.005")=0,1,_xlfn.MINIFS($FT$6:$HQ$6,FT175:HQ175,"&gt;0.005"))</f>
        <v>1</v>
      </c>
      <c r="W176" s="44" t="n">
        <f aca="false">IF(AND(D176&lt;&gt;"Paid",T175&gt;0.005),1,0)</f>
        <v>0</v>
      </c>
      <c r="X176" s="48" t="n">
        <f aca="false">SUMPRODUCT(((Helpers!$G$2:$G$51*(1+(Helpers!$D$2:$D$51+0.000000001)/12)^(($B176-Setup!$C$8)/(365.25/12))-Helpers!$E$2:$E$51*((1+(Helpers!$D$2:$D$51+0.000000001)/12)^(($B176-Setup!$C$8)/(365.25/12))-1)/((Helpers!$D$2:$D$51+0.000000001)/12))&gt;0)*(Helpers!$G$2:$G$51*(1+(Helpers!$D$2:$D$51+0.000000001)/12)^(($B176-Setup!$C$8)/(365.25/12))-Helpers!$E$2:$E$51*((1+(Helpers!$D$2:$D$51+0.000000001)/12)^(($B176-Setup!$C$8)/(365.25/12))-1)/((Helpers!$D$2:$D$51+0.000000001)/12)))</f>
        <v>0</v>
      </c>
      <c r="Y176" s="48"/>
      <c r="Z176" s="48" t="n">
        <f aca="false">IF(OR(N(Z$5)=0,Z$6=""),0,Z$5*((DATE(YEAR($B176),MONTH($B176),MIN(Z$6,DAY(EOMONTH($B176,0))))&gt;=$B176)*(DATE(YEAR($B176),MONTH($B176),MIN(Z$6,DAY(EOMONTH($B176,0))))&lt;$C176)+(DATE(YEAR($B176),MONTH($B176)+1,MIN(Z$6,DAY(EOMONTH($B176,1))))&gt;=$B176)*(DATE(YEAR($B176),MONTH($B176)+1,MIN(Z$6,DAY(EOMONTH($B176,1))))&lt;$C176)))</f>
        <v>0</v>
      </c>
      <c r="AA176" s="48" t="n">
        <f aca="false">IF(OR(N(AA$5)=0,AA$6=""),0,AA$5*((DATE(YEAR($B176),MONTH($B176),MIN(AA$6,DAY(EOMONTH($B176,0))))&gt;=$B176)*(DATE(YEAR($B176),MONTH($B176),MIN(AA$6,DAY(EOMONTH($B176,0))))&lt;$C176)+(DATE(YEAR($B176),MONTH($B176)+1,MIN(AA$6,DAY(EOMONTH($B176,1))))&gt;=$B176)*(DATE(YEAR($B176),MONTH($B176)+1,MIN(AA$6,DAY(EOMONTH($B176,1))))&lt;$C176)))</f>
        <v>0</v>
      </c>
      <c r="AB176" s="48" t="n">
        <f aca="false">IF(OR(N(AB$5)=0,AB$6=""),0,AB$5*((DATE(YEAR($B176),MONTH($B176),MIN(AB$6,DAY(EOMONTH($B176,0))))&gt;=$B176)*(DATE(YEAR($B176),MONTH($B176),MIN(AB$6,DAY(EOMONTH($B176,0))))&lt;$C176)+(DATE(YEAR($B176),MONTH($B176)+1,MIN(AB$6,DAY(EOMONTH($B176,1))))&gt;=$B176)*(DATE(YEAR($B176),MONTH($B176)+1,MIN(AB$6,DAY(EOMONTH($B176,1))))&lt;$C176)))</f>
        <v>0</v>
      </c>
      <c r="AC176" s="48" t="n">
        <f aca="false">IF(OR(N(AC$5)=0,AC$6=""),0,AC$5*((DATE(YEAR($B176),MONTH($B176),MIN(AC$6,DAY(EOMONTH($B176,0))))&gt;=$B176)*(DATE(YEAR($B176),MONTH($B176),MIN(AC$6,DAY(EOMONTH($B176,0))))&lt;$C176)+(DATE(YEAR($B176),MONTH($B176)+1,MIN(AC$6,DAY(EOMONTH($B176,1))))&gt;=$B176)*(DATE(YEAR($B176),MONTH($B176)+1,MIN(AC$6,DAY(EOMONTH($B176,1))))&lt;$C176)))</f>
        <v>0</v>
      </c>
      <c r="AD176" s="48" t="n">
        <f aca="false">IF(OR(N(AD$5)=0,AD$6=""),0,AD$5*((DATE(YEAR($B176),MONTH($B176),MIN(AD$6,DAY(EOMONTH($B176,0))))&gt;=$B176)*(DATE(YEAR($B176),MONTH($B176),MIN(AD$6,DAY(EOMONTH($B176,0))))&lt;$C176)+(DATE(YEAR($B176),MONTH($B176)+1,MIN(AD$6,DAY(EOMONTH($B176,1))))&gt;=$B176)*(DATE(YEAR($B176),MONTH($B176)+1,MIN(AD$6,DAY(EOMONTH($B176,1))))&lt;$C176)))</f>
        <v>0</v>
      </c>
      <c r="AE176" s="48" t="n">
        <f aca="false">IF(OR(N(AE$5)=0,AE$6=""),0,AE$5*((DATE(YEAR($B176),MONTH($B176),MIN(AE$6,DAY(EOMONTH($B176,0))))&gt;=$B176)*(DATE(YEAR($B176),MONTH($B176),MIN(AE$6,DAY(EOMONTH($B176,0))))&lt;$C176)+(DATE(YEAR($B176),MONTH($B176)+1,MIN(AE$6,DAY(EOMONTH($B176,1))))&gt;=$B176)*(DATE(YEAR($B176),MONTH($B176)+1,MIN(AE$6,DAY(EOMONTH($B176,1))))&lt;$C176)))</f>
        <v>0</v>
      </c>
      <c r="AF176" s="48" t="n">
        <f aca="false">IF(OR(N(AF$5)=0,AF$6=""),0,AF$5*((DATE(YEAR($B176),MONTH($B176),MIN(AF$6,DAY(EOMONTH($B176,0))))&gt;=$B176)*(DATE(YEAR($B176),MONTH($B176),MIN(AF$6,DAY(EOMONTH($B176,0))))&lt;$C176)+(DATE(YEAR($B176),MONTH($B176)+1,MIN(AF$6,DAY(EOMONTH($B176,1))))&gt;=$B176)*(DATE(YEAR($B176),MONTH($B176)+1,MIN(AF$6,DAY(EOMONTH($B176,1))))&lt;$C176)))</f>
        <v>0</v>
      </c>
      <c r="AG176" s="48" t="n">
        <f aca="false">IF(OR(N(AG$5)=0,AG$6=""),0,AG$5*((DATE(YEAR($B176),MONTH($B176),MIN(AG$6,DAY(EOMONTH($B176,0))))&gt;=$B176)*(DATE(YEAR($B176),MONTH($B176),MIN(AG$6,DAY(EOMONTH($B176,0))))&lt;$C176)+(DATE(YEAR($B176),MONTH($B176)+1,MIN(AG$6,DAY(EOMONTH($B176,1))))&gt;=$B176)*(DATE(YEAR($B176),MONTH($B176)+1,MIN(AG$6,DAY(EOMONTH($B176,1))))&lt;$C176)))</f>
        <v>0</v>
      </c>
      <c r="AH176" s="48" t="n">
        <f aca="false">IF(OR(N(AH$5)=0,AH$6=""),0,AH$5*((DATE(YEAR($B176),MONTH($B176),MIN(AH$6,DAY(EOMONTH($B176,0))))&gt;=$B176)*(DATE(YEAR($B176),MONTH($B176),MIN(AH$6,DAY(EOMONTH($B176,0))))&lt;$C176)+(DATE(YEAR($B176),MONTH($B176)+1,MIN(AH$6,DAY(EOMONTH($B176,1))))&gt;=$B176)*(DATE(YEAR($B176),MONTH($B176)+1,MIN(AH$6,DAY(EOMONTH($B176,1))))&lt;$C176)))</f>
        <v>0</v>
      </c>
      <c r="AI176" s="48" t="n">
        <f aca="false">IF(OR(N(AI$5)=0,AI$6=""),0,AI$5*((DATE(YEAR($B176),MONTH($B176),MIN(AI$6,DAY(EOMONTH($B176,0))))&gt;=$B176)*(DATE(YEAR($B176),MONTH($B176),MIN(AI$6,DAY(EOMONTH($B176,0))))&lt;$C176)+(DATE(YEAR($B176),MONTH($B176)+1,MIN(AI$6,DAY(EOMONTH($B176,1))))&gt;=$B176)*(DATE(YEAR($B176),MONTH($B176)+1,MIN(AI$6,DAY(EOMONTH($B176,1))))&lt;$C176)))</f>
        <v>0</v>
      </c>
      <c r="AJ176" s="48" t="n">
        <f aca="false">IF(OR(N(AJ$5)=0,AJ$6=""),0,AJ$5*((DATE(YEAR($B176),MONTH($B176),MIN(AJ$6,DAY(EOMONTH($B176,0))))&gt;=$B176)*(DATE(YEAR($B176),MONTH($B176),MIN(AJ$6,DAY(EOMONTH($B176,0))))&lt;$C176)+(DATE(YEAR($B176),MONTH($B176)+1,MIN(AJ$6,DAY(EOMONTH($B176,1))))&gt;=$B176)*(DATE(YEAR($B176),MONTH($B176)+1,MIN(AJ$6,DAY(EOMONTH($B176,1))))&lt;$C176)))</f>
        <v>0</v>
      </c>
      <c r="AK176" s="48" t="n">
        <f aca="false">IF(OR(N(AK$5)=0,AK$6=""),0,AK$5*((DATE(YEAR($B176),MONTH($B176),MIN(AK$6,DAY(EOMONTH($B176,0))))&gt;=$B176)*(DATE(YEAR($B176),MONTH($B176),MIN(AK$6,DAY(EOMONTH($B176,0))))&lt;$C176)+(DATE(YEAR($B176),MONTH($B176)+1,MIN(AK$6,DAY(EOMONTH($B176,1))))&gt;=$B176)*(DATE(YEAR($B176),MONTH($B176)+1,MIN(AK$6,DAY(EOMONTH($B176,1))))&lt;$C176)))</f>
        <v>0</v>
      </c>
      <c r="AL176" s="48" t="n">
        <f aca="false">IF(OR(N(AL$5)=0,AL$6=""),0,AL$5*((DATE(YEAR($B176),MONTH($B176),MIN(AL$6,DAY(EOMONTH($B176,0))))&gt;=$B176)*(DATE(YEAR($B176),MONTH($B176),MIN(AL$6,DAY(EOMONTH($B176,0))))&lt;$C176)+(DATE(YEAR($B176),MONTH($B176)+1,MIN(AL$6,DAY(EOMONTH($B176,1))))&gt;=$B176)*(DATE(YEAR($B176),MONTH($B176)+1,MIN(AL$6,DAY(EOMONTH($B176,1))))&lt;$C176)))</f>
        <v>0</v>
      </c>
      <c r="AM176" s="48" t="n">
        <f aca="false">IF(OR(N(AM$5)=0,AM$6=""),0,AM$5*((DATE(YEAR($B176),MONTH($B176),MIN(AM$6,DAY(EOMONTH($B176,0))))&gt;=$B176)*(DATE(YEAR($B176),MONTH($B176),MIN(AM$6,DAY(EOMONTH($B176,0))))&lt;$C176)+(DATE(YEAR($B176),MONTH($B176)+1,MIN(AM$6,DAY(EOMONTH($B176,1))))&gt;=$B176)*(DATE(YEAR($B176),MONTH($B176)+1,MIN(AM$6,DAY(EOMONTH($B176,1))))&lt;$C176)))</f>
        <v>0</v>
      </c>
      <c r="AN176" s="48" t="n">
        <f aca="false">IF(OR(N(AN$5)=0,AN$6=""),0,AN$5*((DATE(YEAR($B176),MONTH($B176),MIN(AN$6,DAY(EOMONTH($B176,0))))&gt;=$B176)*(DATE(YEAR($B176),MONTH($B176),MIN(AN$6,DAY(EOMONTH($B176,0))))&lt;$C176)+(DATE(YEAR($B176),MONTH($B176)+1,MIN(AN$6,DAY(EOMONTH($B176,1))))&gt;=$B176)*(DATE(YEAR($B176),MONTH($B176)+1,MIN(AN$6,DAY(EOMONTH($B176,1))))&lt;$C176)))</f>
        <v>0</v>
      </c>
      <c r="AO176" s="48" t="n">
        <f aca="false">IF(OR(N(AO$5)=0,AO$6=""),0,AO$5*((DATE(YEAR($B176),MONTH($B176),MIN(AO$6,DAY(EOMONTH($B176,0))))&gt;=$B176)*(DATE(YEAR($B176),MONTH($B176),MIN(AO$6,DAY(EOMONTH($B176,0))))&lt;$C176)+(DATE(YEAR($B176),MONTH($B176)+1,MIN(AO$6,DAY(EOMONTH($B176,1))))&gt;=$B176)*(DATE(YEAR($B176),MONTH($B176)+1,MIN(AO$6,DAY(EOMONTH($B176,1))))&lt;$C176)))</f>
        <v>0</v>
      </c>
      <c r="AP176" s="48" t="n">
        <f aca="false">IF(OR(N(AP$5)=0,AP$6=""),0,AP$5*((DATE(YEAR($B176),MONTH($B176),MIN(AP$6,DAY(EOMONTH($B176,0))))&gt;=$B176)*(DATE(YEAR($B176),MONTH($B176),MIN(AP$6,DAY(EOMONTH($B176,0))))&lt;$C176)+(DATE(YEAR($B176),MONTH($B176)+1,MIN(AP$6,DAY(EOMONTH($B176,1))))&gt;=$B176)*(DATE(YEAR($B176),MONTH($B176)+1,MIN(AP$6,DAY(EOMONTH($B176,1))))&lt;$C176)))</f>
        <v>0</v>
      </c>
      <c r="AQ176" s="48" t="n">
        <f aca="false">IF(OR(N(AQ$5)=0,AQ$6=""),0,AQ$5*((DATE(YEAR($B176),MONTH($B176),MIN(AQ$6,DAY(EOMONTH($B176,0))))&gt;=$B176)*(DATE(YEAR($B176),MONTH($B176),MIN(AQ$6,DAY(EOMONTH($B176,0))))&lt;$C176)+(DATE(YEAR($B176),MONTH($B176)+1,MIN(AQ$6,DAY(EOMONTH($B176,1))))&gt;=$B176)*(DATE(YEAR($B176),MONTH($B176)+1,MIN(AQ$6,DAY(EOMONTH($B176,1))))&lt;$C176)))</f>
        <v>0</v>
      </c>
      <c r="AR176" s="48" t="n">
        <f aca="false">IF(OR(N(AR$5)=0,AR$6=""),0,AR$5*((DATE(YEAR($B176),MONTH($B176),MIN(AR$6,DAY(EOMONTH($B176,0))))&gt;=$B176)*(DATE(YEAR($B176),MONTH($B176),MIN(AR$6,DAY(EOMONTH($B176,0))))&lt;$C176)+(DATE(YEAR($B176),MONTH($B176)+1,MIN(AR$6,DAY(EOMONTH($B176,1))))&gt;=$B176)*(DATE(YEAR($B176),MONTH($B176)+1,MIN(AR$6,DAY(EOMONTH($B176,1))))&lt;$C176)))</f>
        <v>0</v>
      </c>
      <c r="AS176" s="48" t="n">
        <f aca="false">IF(OR(N(AS$5)=0,AS$6=""),0,AS$5*((DATE(YEAR($B176),MONTH($B176),MIN(AS$6,DAY(EOMONTH($B176,0))))&gt;=$B176)*(DATE(YEAR($B176),MONTH($B176),MIN(AS$6,DAY(EOMONTH($B176,0))))&lt;$C176)+(DATE(YEAR($B176),MONTH($B176)+1,MIN(AS$6,DAY(EOMONTH($B176,1))))&gt;=$B176)*(DATE(YEAR($B176),MONTH($B176)+1,MIN(AS$6,DAY(EOMONTH($B176,1))))&lt;$C176)))</f>
        <v>0</v>
      </c>
      <c r="AT176" s="48" t="n">
        <f aca="false">IF(OR(N(AT$5)=0,AT$6=""),0,AT$5*((DATE(YEAR($B176),MONTH($B176),MIN(AT$6,DAY(EOMONTH($B176,0))))&gt;=$B176)*(DATE(YEAR($B176),MONTH($B176),MIN(AT$6,DAY(EOMONTH($B176,0))))&lt;$C176)+(DATE(YEAR($B176),MONTH($B176)+1,MIN(AT$6,DAY(EOMONTH($B176,1))))&gt;=$B176)*(DATE(YEAR($B176),MONTH($B176)+1,MIN(AT$6,DAY(EOMONTH($B176,1))))&lt;$C176)))</f>
        <v>0</v>
      </c>
      <c r="AU176" s="48" t="n">
        <f aca="false">IF(OR(N(AU$5)=0,AU$6=""),0,AU$5*((DATE(YEAR($B176),MONTH($B176),MIN(AU$6,DAY(EOMONTH($B176,0))))&gt;=$B176)*(DATE(YEAR($B176),MONTH($B176),MIN(AU$6,DAY(EOMONTH($B176,0))))&lt;$C176)+(DATE(YEAR($B176),MONTH($B176)+1,MIN(AU$6,DAY(EOMONTH($B176,1))))&gt;=$B176)*(DATE(YEAR($B176),MONTH($B176)+1,MIN(AU$6,DAY(EOMONTH($B176,1))))&lt;$C176)))</f>
        <v>0</v>
      </c>
      <c r="AV176" s="48" t="n">
        <f aca="false">IF(OR(N(AV$5)=0,AV$6=""),0,AV$5*((DATE(YEAR($B176),MONTH($B176),MIN(AV$6,DAY(EOMONTH($B176,0))))&gt;=$B176)*(DATE(YEAR($B176),MONTH($B176),MIN(AV$6,DAY(EOMONTH($B176,0))))&lt;$C176)+(DATE(YEAR($B176),MONTH($B176)+1,MIN(AV$6,DAY(EOMONTH($B176,1))))&gt;=$B176)*(DATE(YEAR($B176),MONTH($B176)+1,MIN(AV$6,DAY(EOMONTH($B176,1))))&lt;$C176)))</f>
        <v>0</v>
      </c>
      <c r="AW176" s="48" t="n">
        <f aca="false">IF(OR(N(AW$5)=0,AW$6=""),0,AW$5*((DATE(YEAR($B176),MONTH($B176),MIN(AW$6,DAY(EOMONTH($B176,0))))&gt;=$B176)*(DATE(YEAR($B176),MONTH($B176),MIN(AW$6,DAY(EOMONTH($B176,0))))&lt;$C176)+(DATE(YEAR($B176),MONTH($B176)+1,MIN(AW$6,DAY(EOMONTH($B176,1))))&gt;=$B176)*(DATE(YEAR($B176),MONTH($B176)+1,MIN(AW$6,DAY(EOMONTH($B176,1))))&lt;$C176)))</f>
        <v>0</v>
      </c>
      <c r="AX176" s="48" t="n">
        <f aca="false">IF(OR(N(AX$5)=0,AX$6=""),0,AX$5*((DATE(YEAR($B176),MONTH($B176),MIN(AX$6,DAY(EOMONTH($B176,0))))&gt;=$B176)*(DATE(YEAR($B176),MONTH($B176),MIN(AX$6,DAY(EOMONTH($B176,0))))&lt;$C176)+(DATE(YEAR($B176),MONTH($B176)+1,MIN(AX$6,DAY(EOMONTH($B176,1))))&gt;=$B176)*(DATE(YEAR($B176),MONTH($B176)+1,MIN(AX$6,DAY(EOMONTH($B176,1))))&lt;$C176)))</f>
        <v>0</v>
      </c>
      <c r="AY176" s="48" t="n">
        <f aca="false">IF(OR(N(AY$5)=0,AY$6=""),0,AY$5*((DATE(YEAR($B176),MONTH($B176),MIN(AY$6,DAY(EOMONTH($B176,0))))&gt;=$B176)*(DATE(YEAR($B176),MONTH($B176),MIN(AY$6,DAY(EOMONTH($B176,0))))&lt;$C176)+(DATE(YEAR($B176),MONTH($B176)+1,MIN(AY$6,DAY(EOMONTH($B176,1))))&gt;=$B176)*(DATE(YEAR($B176),MONTH($B176)+1,MIN(AY$6,DAY(EOMONTH($B176,1))))&lt;$C176)))</f>
        <v>0</v>
      </c>
      <c r="AZ176" s="48" t="n">
        <f aca="false">IF(OR(N(AZ$5)=0,AZ$6=""),0,AZ$5*((DATE(YEAR($B176),MONTH($B176),MIN(AZ$6,DAY(EOMONTH($B176,0))))&gt;=$B176)*(DATE(YEAR($B176),MONTH($B176),MIN(AZ$6,DAY(EOMONTH($B176,0))))&lt;$C176)+(DATE(YEAR($B176),MONTH($B176)+1,MIN(AZ$6,DAY(EOMONTH($B176,1))))&gt;=$B176)*(DATE(YEAR($B176),MONTH($B176)+1,MIN(AZ$6,DAY(EOMONTH($B176,1))))&lt;$C176)))</f>
        <v>0</v>
      </c>
      <c r="BA176" s="48" t="n">
        <f aca="false">IF(OR(N(BA$5)=0,BA$6=""),0,BA$5*((DATE(YEAR($B176),MONTH($B176),MIN(BA$6,DAY(EOMONTH($B176,0))))&gt;=$B176)*(DATE(YEAR($B176),MONTH($B176),MIN(BA$6,DAY(EOMONTH($B176,0))))&lt;$C176)+(DATE(YEAR($B176),MONTH($B176)+1,MIN(BA$6,DAY(EOMONTH($B176,1))))&gt;=$B176)*(DATE(YEAR($B176),MONTH($B176)+1,MIN(BA$6,DAY(EOMONTH($B176,1))))&lt;$C176)))</f>
        <v>0</v>
      </c>
      <c r="BB176" s="48" t="n">
        <f aca="false">IF(OR(N(BB$5)=0,BB$6=""),0,BB$5*((DATE(YEAR($B176),MONTH($B176),MIN(BB$6,DAY(EOMONTH($B176,0))))&gt;=$B176)*(DATE(YEAR($B176),MONTH($B176),MIN(BB$6,DAY(EOMONTH($B176,0))))&lt;$C176)+(DATE(YEAR($B176),MONTH($B176)+1,MIN(BB$6,DAY(EOMONTH($B176,1))))&gt;=$B176)*(DATE(YEAR($B176),MONTH($B176)+1,MIN(BB$6,DAY(EOMONTH($B176,1))))&lt;$C176)))</f>
        <v>0</v>
      </c>
      <c r="BC176" s="48" t="n">
        <f aca="false">IF(OR(N(BC$5)=0,BC$6=""),0,BC$5*((DATE(YEAR($B176),MONTH($B176),MIN(BC$6,DAY(EOMONTH($B176,0))))&gt;=$B176)*(DATE(YEAR($B176),MONTH($B176),MIN(BC$6,DAY(EOMONTH($B176,0))))&lt;$C176)+(DATE(YEAR($B176),MONTH($B176)+1,MIN(BC$6,DAY(EOMONTH($B176,1))))&gt;=$B176)*(DATE(YEAR($B176),MONTH($B176)+1,MIN(BC$6,DAY(EOMONTH($B176,1))))&lt;$C176)))</f>
        <v>0</v>
      </c>
      <c r="BD176" s="48" t="n">
        <f aca="false">IF(OR(N(BD$5)=0,BD$6=""),0,BD$5*((DATE(YEAR($B176),MONTH($B176),MIN(BD$6,DAY(EOMONTH($B176,0))))&gt;=$B176)*(DATE(YEAR($B176),MONTH($B176),MIN(BD$6,DAY(EOMONTH($B176,0))))&lt;$C176)+(DATE(YEAR($B176),MONTH($B176)+1,MIN(BD$6,DAY(EOMONTH($B176,1))))&gt;=$B176)*(DATE(YEAR($B176),MONTH($B176)+1,MIN(BD$6,DAY(EOMONTH($B176,1))))&lt;$C176)))</f>
        <v>0</v>
      </c>
      <c r="BE176" s="48" t="n">
        <f aca="false">IF(OR(N(BE$5)=0,BE$6=""),0,BE$5*((DATE(YEAR($B176),MONTH($B176),MIN(BE$6,DAY(EOMONTH($B176,0))))&gt;=$B176)*(DATE(YEAR($B176),MONTH($B176),MIN(BE$6,DAY(EOMONTH($B176,0))))&lt;$C176)+(DATE(YEAR($B176),MONTH($B176)+1,MIN(BE$6,DAY(EOMONTH($B176,1))))&gt;=$B176)*(DATE(YEAR($B176),MONTH($B176)+1,MIN(BE$6,DAY(EOMONTH($B176,1))))&lt;$C176)))</f>
        <v>0</v>
      </c>
      <c r="BF176" s="48" t="n">
        <f aca="false">IF(OR(N(BF$5)=0,BF$6=""),0,BF$5*((DATE(YEAR($B176),MONTH($B176),MIN(BF$6,DAY(EOMONTH($B176,0))))&gt;=$B176)*(DATE(YEAR($B176),MONTH($B176),MIN(BF$6,DAY(EOMONTH($B176,0))))&lt;$C176)+(DATE(YEAR($B176),MONTH($B176)+1,MIN(BF$6,DAY(EOMONTH($B176,1))))&gt;=$B176)*(DATE(YEAR($B176),MONTH($B176)+1,MIN(BF$6,DAY(EOMONTH($B176,1))))&lt;$C176)))</f>
        <v>0</v>
      </c>
      <c r="BG176" s="48" t="n">
        <f aca="false">IF(OR(N(BG$5)=0,BG$6=""),0,BG$5*((DATE(YEAR($B176),MONTH($B176),MIN(BG$6,DAY(EOMONTH($B176,0))))&gt;=$B176)*(DATE(YEAR($B176),MONTH($B176),MIN(BG$6,DAY(EOMONTH($B176,0))))&lt;$C176)+(DATE(YEAR($B176),MONTH($B176)+1,MIN(BG$6,DAY(EOMONTH($B176,1))))&gt;=$B176)*(DATE(YEAR($B176),MONTH($B176)+1,MIN(BG$6,DAY(EOMONTH($B176,1))))&lt;$C176)))</f>
        <v>0</v>
      </c>
      <c r="BH176" s="48" t="n">
        <f aca="false">IF(OR(N(BH$5)=0,BH$6=""),0,BH$5*((DATE(YEAR($B176),MONTH($B176),MIN(BH$6,DAY(EOMONTH($B176,0))))&gt;=$B176)*(DATE(YEAR($B176),MONTH($B176),MIN(BH$6,DAY(EOMONTH($B176,0))))&lt;$C176)+(DATE(YEAR($B176),MONTH($B176)+1,MIN(BH$6,DAY(EOMONTH($B176,1))))&gt;=$B176)*(DATE(YEAR($B176),MONTH($B176)+1,MIN(BH$6,DAY(EOMONTH($B176,1))))&lt;$C176)))</f>
        <v>0</v>
      </c>
      <c r="BI176" s="48" t="n">
        <f aca="false">IF(OR(N(BI$5)=0,BI$6=""),0,BI$5*((DATE(YEAR($B176),MONTH($B176),MIN(BI$6,DAY(EOMONTH($B176,0))))&gt;=$B176)*(DATE(YEAR($B176),MONTH($B176),MIN(BI$6,DAY(EOMONTH($B176,0))))&lt;$C176)+(DATE(YEAR($B176),MONTH($B176)+1,MIN(BI$6,DAY(EOMONTH($B176,1))))&gt;=$B176)*(DATE(YEAR($B176),MONTH($B176)+1,MIN(BI$6,DAY(EOMONTH($B176,1))))&lt;$C176)))</f>
        <v>0</v>
      </c>
      <c r="BJ176" s="48" t="n">
        <f aca="false">IF(OR(N(BJ$5)=0,BJ$6=""),0,BJ$5*((DATE(YEAR($B176),MONTH($B176),MIN(BJ$6,DAY(EOMONTH($B176,0))))&gt;=$B176)*(DATE(YEAR($B176),MONTH($B176),MIN(BJ$6,DAY(EOMONTH($B176,0))))&lt;$C176)+(DATE(YEAR($B176),MONTH($B176)+1,MIN(BJ$6,DAY(EOMONTH($B176,1))))&gt;=$B176)*(DATE(YEAR($B176),MONTH($B176)+1,MIN(BJ$6,DAY(EOMONTH($B176,1))))&lt;$C176)))</f>
        <v>0</v>
      </c>
      <c r="BK176" s="48" t="n">
        <f aca="false">IF(OR(N(BK$5)=0,BK$6=""),0,BK$5*((DATE(YEAR($B176),MONTH($B176),MIN(BK$6,DAY(EOMONTH($B176,0))))&gt;=$B176)*(DATE(YEAR($B176),MONTH($B176),MIN(BK$6,DAY(EOMONTH($B176,0))))&lt;$C176)+(DATE(YEAR($B176),MONTH($B176)+1,MIN(BK$6,DAY(EOMONTH($B176,1))))&gt;=$B176)*(DATE(YEAR($B176),MONTH($B176)+1,MIN(BK$6,DAY(EOMONTH($B176,1))))&lt;$C176)))</f>
        <v>0</v>
      </c>
      <c r="BL176" s="48" t="n">
        <f aca="false">IF(OR(N(BL$5)=0,BL$6=""),0,BL$5*((DATE(YEAR($B176),MONTH($B176),MIN(BL$6,DAY(EOMONTH($B176,0))))&gt;=$B176)*(DATE(YEAR($B176),MONTH($B176),MIN(BL$6,DAY(EOMONTH($B176,0))))&lt;$C176)+(DATE(YEAR($B176),MONTH($B176)+1,MIN(BL$6,DAY(EOMONTH($B176,1))))&gt;=$B176)*(DATE(YEAR($B176),MONTH($B176)+1,MIN(BL$6,DAY(EOMONTH($B176,1))))&lt;$C176)))</f>
        <v>0</v>
      </c>
      <c r="BM176" s="48" t="n">
        <f aca="false">IF(OR(N(BM$5)=0,BM$6=""),0,BM$5*((DATE(YEAR($B176),MONTH($B176),MIN(BM$6,DAY(EOMONTH($B176,0))))&gt;=$B176)*(DATE(YEAR($B176),MONTH($B176),MIN(BM$6,DAY(EOMONTH($B176,0))))&lt;$C176)+(DATE(YEAR($B176),MONTH($B176)+1,MIN(BM$6,DAY(EOMONTH($B176,1))))&gt;=$B176)*(DATE(YEAR($B176),MONTH($B176)+1,MIN(BM$6,DAY(EOMONTH($B176,1))))&lt;$C176)))</f>
        <v>0</v>
      </c>
      <c r="BN176" s="48" t="n">
        <f aca="false">IF(OR(N(BN$5)=0,BN$6=""),0,BN$5*((DATE(YEAR($B176),MONTH($B176),MIN(BN$6,DAY(EOMONTH($B176,0))))&gt;=$B176)*(DATE(YEAR($B176),MONTH($B176),MIN(BN$6,DAY(EOMONTH($B176,0))))&lt;$C176)+(DATE(YEAR($B176),MONTH($B176)+1,MIN(BN$6,DAY(EOMONTH($B176,1))))&gt;=$B176)*(DATE(YEAR($B176),MONTH($B176)+1,MIN(BN$6,DAY(EOMONTH($B176,1))))&lt;$C176)))</f>
        <v>0</v>
      </c>
      <c r="BO176" s="48" t="n">
        <f aca="false">IF(OR(N(BO$5)=0,BO$6=""),0,BO$5*((DATE(YEAR($B176),MONTH($B176),MIN(BO$6,DAY(EOMONTH($B176,0))))&gt;=$B176)*(DATE(YEAR($B176),MONTH($B176),MIN(BO$6,DAY(EOMONTH($B176,0))))&lt;$C176)+(DATE(YEAR($B176),MONTH($B176)+1,MIN(BO$6,DAY(EOMONTH($B176,1))))&gt;=$B176)*(DATE(YEAR($B176),MONTH($B176)+1,MIN(BO$6,DAY(EOMONTH($B176,1))))&lt;$C176)))</f>
        <v>0</v>
      </c>
      <c r="BP176" s="48" t="n">
        <f aca="false">IF(OR(N(BP$5)=0,BP$6=""),0,BP$5*((DATE(YEAR($B176),MONTH($B176),MIN(BP$6,DAY(EOMONTH($B176,0))))&gt;=$B176)*(DATE(YEAR($B176),MONTH($B176),MIN(BP$6,DAY(EOMONTH($B176,0))))&lt;$C176)+(DATE(YEAR($B176),MONTH($B176)+1,MIN(BP$6,DAY(EOMONTH($B176,1))))&gt;=$B176)*(DATE(YEAR($B176),MONTH($B176)+1,MIN(BP$6,DAY(EOMONTH($B176,1))))&lt;$C176)))</f>
        <v>0</v>
      </c>
      <c r="BQ176" s="48" t="n">
        <f aca="false">IF(OR(N(BQ$5)=0,BQ$6=""),0,BQ$5*((DATE(YEAR($B176),MONTH($B176),MIN(BQ$6,DAY(EOMONTH($B176,0))))&gt;=$B176)*(DATE(YEAR($B176),MONTH($B176),MIN(BQ$6,DAY(EOMONTH($B176,0))))&lt;$C176)+(DATE(YEAR($B176),MONTH($B176)+1,MIN(BQ$6,DAY(EOMONTH($B176,1))))&gt;=$B176)*(DATE(YEAR($B176),MONTH($B176)+1,MIN(BQ$6,DAY(EOMONTH($B176,1))))&lt;$C176)))</f>
        <v>0</v>
      </c>
      <c r="BR176" s="48" t="n">
        <f aca="false">IF(OR(N(BR$5)=0,BR$6=""),0,BR$5*((DATE(YEAR($B176),MONTH($B176),MIN(BR$6,DAY(EOMONTH($B176,0))))&gt;=$B176)*(DATE(YEAR($B176),MONTH($B176),MIN(BR$6,DAY(EOMONTH($B176,0))))&lt;$C176)+(DATE(YEAR($B176),MONTH($B176)+1,MIN(BR$6,DAY(EOMONTH($B176,1))))&gt;=$B176)*(DATE(YEAR($B176),MONTH($B176)+1,MIN(BR$6,DAY(EOMONTH($B176,1))))&lt;$C176)))</f>
        <v>0</v>
      </c>
      <c r="BS176" s="48" t="n">
        <f aca="false">IF(OR(N(BS$5)=0,BS$6=""),0,BS$5*((DATE(YEAR($B176),MONTH($B176),MIN(BS$6,DAY(EOMONTH($B176,0))))&gt;=$B176)*(DATE(YEAR($B176),MONTH($B176),MIN(BS$6,DAY(EOMONTH($B176,0))))&lt;$C176)+(DATE(YEAR($B176),MONTH($B176)+1,MIN(BS$6,DAY(EOMONTH($B176,1))))&gt;=$B176)*(DATE(YEAR($B176),MONTH($B176)+1,MIN(BS$6,DAY(EOMONTH($B176,1))))&lt;$C176)))</f>
        <v>0</v>
      </c>
      <c r="BT176" s="48" t="n">
        <f aca="false">IF(OR(N(BT$5)=0,BT$6=""),0,BT$5*((DATE(YEAR($B176),MONTH($B176),MIN(BT$6,DAY(EOMONTH($B176,0))))&gt;=$B176)*(DATE(YEAR($B176),MONTH($B176),MIN(BT$6,DAY(EOMONTH($B176,0))))&lt;$C176)+(DATE(YEAR($B176),MONTH($B176)+1,MIN(BT$6,DAY(EOMONTH($B176,1))))&gt;=$B176)*(DATE(YEAR($B176),MONTH($B176)+1,MIN(BT$6,DAY(EOMONTH($B176,1))))&lt;$C176)))</f>
        <v>0</v>
      </c>
      <c r="BU176" s="48" t="n">
        <f aca="false">IF(OR(N(BU$5)=0,BU$6=""),0,BU$5*((DATE(YEAR($B176),MONTH($B176),MIN(BU$6,DAY(EOMONTH($B176,0))))&gt;=$B176)*(DATE(YEAR($B176),MONTH($B176),MIN(BU$6,DAY(EOMONTH($B176,0))))&lt;$C176)+(DATE(YEAR($B176),MONTH($B176)+1,MIN(BU$6,DAY(EOMONTH($B176,1))))&gt;=$B176)*(DATE(YEAR($B176),MONTH($B176)+1,MIN(BU$6,DAY(EOMONTH($B176,1))))&lt;$C176)))</f>
        <v>0</v>
      </c>
      <c r="BV176" s="48" t="n">
        <f aca="false">IF(OR(N(BV$5)=0,BV$6=""),0,BV$5*((DATE(YEAR($B176),MONTH($B176),MIN(BV$6,DAY(EOMONTH($B176,0))))&gt;=$B176)*(DATE(YEAR($B176),MONTH($B176),MIN(BV$6,DAY(EOMONTH($B176,0))))&lt;$C176)+(DATE(YEAR($B176),MONTH($B176)+1,MIN(BV$6,DAY(EOMONTH($B176,1))))&gt;=$B176)*(DATE(YEAR($B176),MONTH($B176)+1,MIN(BV$6,DAY(EOMONTH($B176,1))))&lt;$C176)))</f>
        <v>0</v>
      </c>
      <c r="BW176" s="48" t="n">
        <f aca="false">IF(OR(N(BW$5)=0,BW$6=""),0,BW$5*((DATE(YEAR($B176),MONTH($B176),MIN(BW$6,DAY(EOMONTH($B176,0))))&gt;=$B176)*(DATE(YEAR($B176),MONTH($B176),MIN(BW$6,DAY(EOMONTH($B176,0))))&lt;$C176)+(DATE(YEAR($B176),MONTH($B176)+1,MIN(BW$6,DAY(EOMONTH($B176,1))))&gt;=$B176)*(DATE(YEAR($B176),MONTH($B176)+1,MIN(BW$6,DAY(EOMONTH($B176,1))))&lt;$C176)))</f>
        <v>0</v>
      </c>
      <c r="BX176" s="48" t="n">
        <f aca="false">MIN(Z176,(FT175*(1+FT$5/Setup!$C$36)+IF($V176=1,N($F176),0)))</f>
        <v>0</v>
      </c>
      <c r="BY176" s="48" t="n">
        <f aca="false">MIN(AA176,(FU175*(1+FU$5/Setup!$C$36)+IF($V176=2,N($F176),0)))</f>
        <v>0</v>
      </c>
      <c r="BZ176" s="48" t="n">
        <f aca="false">MIN(AB176,(FV175*(1+FV$5/Setup!$C$36)+IF($V176=3,N($F176),0)))</f>
        <v>0</v>
      </c>
      <c r="CA176" s="48" t="n">
        <f aca="false">MIN(AC176,(FW175*(1+FW$5/Setup!$C$36)+IF($V176=4,N($F176),0)))</f>
        <v>0</v>
      </c>
      <c r="CB176" s="48" t="n">
        <f aca="false">MIN(AD176,(FX175*(1+FX$5/Setup!$C$36)+IF($V176=5,N($F176),0)))</f>
        <v>0</v>
      </c>
      <c r="CC176" s="48" t="n">
        <f aca="false">MIN(AE176,(FY175*(1+FY$5/Setup!$C$36)+IF($V176=6,N($F176),0)))</f>
        <v>0</v>
      </c>
      <c r="CD176" s="48" t="n">
        <f aca="false">MIN(AF176,(FZ175*(1+FZ$5/Setup!$C$36)+IF($V176=7,N($F176),0)))</f>
        <v>0</v>
      </c>
      <c r="CE176" s="48" t="n">
        <f aca="false">MIN(AG176,(GA175*(1+GA$5/Setup!$C$36)+IF($V176=8,N($F176),0)))</f>
        <v>0</v>
      </c>
      <c r="CF176" s="48" t="n">
        <f aca="false">MIN(AH176,(GB175*(1+GB$5/Setup!$C$36)+IF($V176=9,N($F176),0)))</f>
        <v>0</v>
      </c>
      <c r="CG176" s="48" t="n">
        <f aca="false">MIN(AI176,(GC175*(1+GC$5/Setup!$C$36)+IF($V176=10,N($F176),0)))</f>
        <v>0</v>
      </c>
      <c r="CH176" s="48" t="n">
        <f aca="false">MIN(AJ176,(GD175*(1+GD$5/Setup!$C$36)+IF($V176=11,N($F176),0)))</f>
        <v>0</v>
      </c>
      <c r="CI176" s="48" t="n">
        <f aca="false">MIN(AK176,(GE175*(1+GE$5/Setup!$C$36)+IF($V176=12,N($F176),0)))</f>
        <v>0</v>
      </c>
      <c r="CJ176" s="48" t="n">
        <f aca="false">MIN(AL176,(GF175*(1+GF$5/Setup!$C$36)+IF($V176=13,N($F176),0)))</f>
        <v>0</v>
      </c>
      <c r="CK176" s="48" t="n">
        <f aca="false">MIN(AM176,(GG175*(1+GG$5/Setup!$C$36)+IF($V176=14,N($F176),0)))</f>
        <v>0</v>
      </c>
      <c r="CL176" s="48" t="n">
        <f aca="false">MIN(AN176,(GH175*(1+GH$5/Setup!$C$36)+IF($V176=15,N($F176),0)))</f>
        <v>0</v>
      </c>
      <c r="CM176" s="48" t="n">
        <f aca="false">MIN(AO176,(GI175*(1+GI$5/Setup!$C$36)+IF($V176=16,N($F176),0)))</f>
        <v>0</v>
      </c>
      <c r="CN176" s="48" t="n">
        <f aca="false">MIN(AP176,(GJ175*(1+GJ$5/Setup!$C$36)+IF($V176=17,N($F176),0)))</f>
        <v>0</v>
      </c>
      <c r="CO176" s="48" t="n">
        <f aca="false">MIN(AQ176,(GK175*(1+GK$5/Setup!$C$36)+IF($V176=18,N($F176),0)))</f>
        <v>0</v>
      </c>
      <c r="CP176" s="48" t="n">
        <f aca="false">MIN(AR176,(GL175*(1+GL$5/Setup!$C$36)+IF($V176=19,N($F176),0)))</f>
        <v>0</v>
      </c>
      <c r="CQ176" s="48" t="n">
        <f aca="false">MIN(AS176,(GM175*(1+GM$5/Setup!$C$36)+IF($V176=20,N($F176),0)))</f>
        <v>0</v>
      </c>
      <c r="CR176" s="48" t="n">
        <f aca="false">MIN(AT176,(GN175*(1+GN$5/Setup!$C$36)+IF($V176=21,N($F176),0)))</f>
        <v>0</v>
      </c>
      <c r="CS176" s="48" t="n">
        <f aca="false">MIN(AU176,(GO175*(1+GO$5/Setup!$C$36)+IF($V176=22,N($F176),0)))</f>
        <v>0</v>
      </c>
      <c r="CT176" s="48" t="n">
        <f aca="false">MIN(AV176,(GP175*(1+GP$5/Setup!$C$36)+IF($V176=23,N($F176),0)))</f>
        <v>0</v>
      </c>
      <c r="CU176" s="48" t="n">
        <f aca="false">MIN(AW176,(GQ175*(1+GQ$5/Setup!$C$36)+IF($V176=24,N($F176),0)))</f>
        <v>0</v>
      </c>
      <c r="CV176" s="48" t="n">
        <f aca="false">MIN(AX176,(GR175*(1+GR$5/Setup!$C$36)+IF($V176=25,N($F176),0)))</f>
        <v>0</v>
      </c>
      <c r="CW176" s="48" t="n">
        <f aca="false">MIN(AY176,(GS175*(1+GS$5/Setup!$C$36)+IF($V176=26,N($F176),0)))</f>
        <v>0</v>
      </c>
      <c r="CX176" s="48" t="n">
        <f aca="false">MIN(AZ176,(GT175*(1+GT$5/Setup!$C$36)+IF($V176=27,N($F176),0)))</f>
        <v>0</v>
      </c>
      <c r="CY176" s="48" t="n">
        <f aca="false">MIN(BA176,(GU175*(1+GU$5/Setup!$C$36)+IF($V176=28,N($F176),0)))</f>
        <v>0</v>
      </c>
      <c r="CZ176" s="48" t="n">
        <f aca="false">MIN(BB176,(GV175*(1+GV$5/Setup!$C$36)+IF($V176=29,N($F176),0)))</f>
        <v>0</v>
      </c>
      <c r="DA176" s="48" t="n">
        <f aca="false">MIN(BC176,(GW175*(1+GW$5/Setup!$C$36)+IF($V176=30,N($F176),0)))</f>
        <v>0</v>
      </c>
      <c r="DB176" s="48" t="n">
        <f aca="false">MIN(BD176,(GX175*(1+GX$5/Setup!$C$36)+IF($V176=31,N($F176),0)))</f>
        <v>0</v>
      </c>
      <c r="DC176" s="48" t="n">
        <f aca="false">MIN(BE176,(GY175*(1+GY$5/Setup!$C$36)+IF($V176=32,N($F176),0)))</f>
        <v>0</v>
      </c>
      <c r="DD176" s="48" t="n">
        <f aca="false">MIN(BF176,(GZ175*(1+GZ$5/Setup!$C$36)+IF($V176=33,N($F176),0)))</f>
        <v>0</v>
      </c>
      <c r="DE176" s="48" t="n">
        <f aca="false">MIN(BG176,(HA175*(1+HA$5/Setup!$C$36)+IF($V176=34,N($F176),0)))</f>
        <v>0</v>
      </c>
      <c r="DF176" s="48" t="n">
        <f aca="false">MIN(BH176,(HB175*(1+HB$5/Setup!$C$36)+IF($V176=35,N($F176),0)))</f>
        <v>0</v>
      </c>
      <c r="DG176" s="48" t="n">
        <f aca="false">MIN(BI176,(HC175*(1+HC$5/Setup!$C$36)+IF($V176=36,N($F176),0)))</f>
        <v>0</v>
      </c>
      <c r="DH176" s="48" t="n">
        <f aca="false">MIN(BJ176,(HD175*(1+HD$5/Setup!$C$36)+IF($V176=37,N($F176),0)))</f>
        <v>0</v>
      </c>
      <c r="DI176" s="48" t="n">
        <f aca="false">MIN(BK176,(HE175*(1+HE$5/Setup!$C$36)+IF($V176=38,N($F176),0)))</f>
        <v>0</v>
      </c>
      <c r="DJ176" s="48" t="n">
        <f aca="false">MIN(BL176,(HF175*(1+HF$5/Setup!$C$36)+IF($V176=39,N($F176),0)))</f>
        <v>0</v>
      </c>
      <c r="DK176" s="48" t="n">
        <f aca="false">MIN(BM176,(HG175*(1+HG$5/Setup!$C$36)+IF($V176=40,N($F176),0)))</f>
        <v>0</v>
      </c>
      <c r="DL176" s="48" t="n">
        <f aca="false">MIN(BN176,(HH175*(1+HH$5/Setup!$C$36)+IF($V176=41,N($F176),0)))</f>
        <v>0</v>
      </c>
      <c r="DM176" s="48" t="n">
        <f aca="false">MIN(BO176,(HI175*(1+HI$5/Setup!$C$36)+IF($V176=42,N($F176),0)))</f>
        <v>0</v>
      </c>
      <c r="DN176" s="48" t="n">
        <f aca="false">MIN(BP176,(HJ175*(1+HJ$5/Setup!$C$36)+IF($V176=43,N($F176),0)))</f>
        <v>0</v>
      </c>
      <c r="DO176" s="48" t="n">
        <f aca="false">MIN(BQ176,(HK175*(1+HK$5/Setup!$C$36)+IF($V176=44,N($F176),0)))</f>
        <v>0</v>
      </c>
      <c r="DP176" s="48" t="n">
        <f aca="false">MIN(BR176,(HL175*(1+HL$5/Setup!$C$36)+IF($V176=45,N($F176),0)))</f>
        <v>0</v>
      </c>
      <c r="DQ176" s="48" t="n">
        <f aca="false">MIN(BS176,(HM175*(1+HM$5/Setup!$C$36)+IF($V176=46,N($F176),0)))</f>
        <v>0</v>
      </c>
      <c r="DR176" s="48" t="n">
        <f aca="false">MIN(BT176,(HN175*(1+HN$5/Setup!$C$36)+IF($V176=47,N($F176),0)))</f>
        <v>0</v>
      </c>
      <c r="DS176" s="48" t="n">
        <f aca="false">MIN(BU176,(HO175*(1+HO$5/Setup!$C$36)+IF($V176=48,N($F176),0)))</f>
        <v>0</v>
      </c>
      <c r="DT176" s="48" t="n">
        <f aca="false">MIN(BV176,(HP175*(1+HP$5/Setup!$C$36)+IF($V176=49,N($F176),0)))</f>
        <v>0</v>
      </c>
      <c r="DU176" s="48" t="n">
        <f aca="false">MIN(BW176,(HQ175*(1+HQ$5/Setup!$C$36)+IF($V176=50,N($F176),0)))</f>
        <v>0</v>
      </c>
      <c r="DV176" s="48" t="n">
        <f aca="false">MIN(MAX((FT175*(1+FT$5/Setup!$C$36)+IF($V176=1,N($F176),0))-BX176,0),MAX($P176-0,0))</f>
        <v>0</v>
      </c>
      <c r="DW176" s="48" t="n">
        <f aca="false">MIN(MAX((FU175*(1+FU$5/Setup!$C$36)+IF($V176=2,N($F176),0))-BY176,0),MAX($P176-SUM(DV176:DV176),0))</f>
        <v>0</v>
      </c>
      <c r="DX176" s="48" t="n">
        <f aca="false">MIN(MAX((FV175*(1+FV$5/Setup!$C$36)+IF($V176=3,N($F176),0))-BZ176,0),MAX($P176-SUM(DV176:DW176),0))</f>
        <v>0</v>
      </c>
      <c r="DY176" s="48" t="n">
        <f aca="false">MIN(MAX((FW175*(1+FW$5/Setup!$C$36)+IF($V176=4,N($F176),0))-CA176,0),MAX($P176-SUM(DV176:DX176),0))</f>
        <v>0</v>
      </c>
      <c r="DZ176" s="48" t="n">
        <f aca="false">MIN(MAX((FX175*(1+FX$5/Setup!$C$36)+IF($V176=5,N($F176),0))-CB176,0),MAX($P176-SUM(DV176:DY176),0))</f>
        <v>0</v>
      </c>
      <c r="EA176" s="48" t="n">
        <f aca="false">MIN(MAX((FY175*(1+FY$5/Setup!$C$36)+IF($V176=6,N($F176),0))-CC176,0),MAX($P176-SUM(DV176:DZ176),0))</f>
        <v>0</v>
      </c>
      <c r="EB176" s="48" t="n">
        <f aca="false">MIN(MAX((FZ175*(1+FZ$5/Setup!$C$36)+IF($V176=7,N($F176),0))-CD176,0),MAX($P176-SUM(DV176:EA176),0))</f>
        <v>0</v>
      </c>
      <c r="EC176" s="48" t="n">
        <f aca="false">MIN(MAX((GA175*(1+GA$5/Setup!$C$36)+IF($V176=8,N($F176),0))-CE176,0),MAX($P176-SUM(DV176:EB176),0))</f>
        <v>0</v>
      </c>
      <c r="ED176" s="48" t="n">
        <f aca="false">MIN(MAX((GB175*(1+GB$5/Setup!$C$36)+IF($V176=9,N($F176),0))-CF176,0),MAX($P176-SUM(DV176:EC176),0))</f>
        <v>0</v>
      </c>
      <c r="EE176" s="48" t="n">
        <f aca="false">MIN(MAX((GC175*(1+GC$5/Setup!$C$36)+IF($V176=10,N($F176),0))-CG176,0),MAX($P176-SUM(DV176:ED176),0))</f>
        <v>0</v>
      </c>
      <c r="EF176" s="48" t="n">
        <f aca="false">MIN(MAX((GD175*(1+GD$5/Setup!$C$36)+IF($V176=11,N($F176),0))-CH176,0),MAX($P176-SUM(DV176:EE176),0))</f>
        <v>0</v>
      </c>
      <c r="EG176" s="48" t="n">
        <f aca="false">MIN(MAX((GE175*(1+GE$5/Setup!$C$36)+IF($V176=12,N($F176),0))-CI176,0),MAX($P176-SUM(DV176:EF176),0))</f>
        <v>0</v>
      </c>
      <c r="EH176" s="48" t="n">
        <f aca="false">MIN(MAX((GF175*(1+GF$5/Setup!$C$36)+IF($V176=13,N($F176),0))-CJ176,0),MAX($P176-SUM(DV176:EG176),0))</f>
        <v>0</v>
      </c>
      <c r="EI176" s="48" t="n">
        <f aca="false">MIN(MAX((GG175*(1+GG$5/Setup!$C$36)+IF($V176=14,N($F176),0))-CK176,0),MAX($P176-SUM(DV176:EH176),0))</f>
        <v>0</v>
      </c>
      <c r="EJ176" s="48" t="n">
        <f aca="false">MIN(MAX((GH175*(1+GH$5/Setup!$C$36)+IF($V176=15,N($F176),0))-CL176,0),MAX($P176-SUM(DV176:EI176),0))</f>
        <v>0</v>
      </c>
      <c r="EK176" s="48" t="n">
        <f aca="false">MIN(MAX((GI175*(1+GI$5/Setup!$C$36)+IF($V176=16,N($F176),0))-CM176,0),MAX($P176-SUM(DV176:EJ176),0))</f>
        <v>0</v>
      </c>
      <c r="EL176" s="48" t="n">
        <f aca="false">MIN(MAX((GJ175*(1+GJ$5/Setup!$C$36)+IF($V176=17,N($F176),0))-CN176,0),MAX($P176-SUM(DV176:EK176),0))</f>
        <v>0</v>
      </c>
      <c r="EM176" s="48" t="n">
        <f aca="false">MIN(MAX((GK175*(1+GK$5/Setup!$C$36)+IF($V176=18,N($F176),0))-CO176,0),MAX($P176-SUM(DV176:EL176),0))</f>
        <v>0</v>
      </c>
      <c r="EN176" s="48" t="n">
        <f aca="false">MIN(MAX((GL175*(1+GL$5/Setup!$C$36)+IF($V176=19,N($F176),0))-CP176,0),MAX($P176-SUM(DV176:EM176),0))</f>
        <v>0</v>
      </c>
      <c r="EO176" s="48" t="n">
        <f aca="false">MIN(MAX((GM175*(1+GM$5/Setup!$C$36)+IF($V176=20,N($F176),0))-CQ176,0),MAX($P176-SUM(DV176:EN176),0))</f>
        <v>0</v>
      </c>
      <c r="EP176" s="48" t="n">
        <f aca="false">MIN(MAX((GN175*(1+GN$5/Setup!$C$36)+IF($V176=21,N($F176),0))-CR176,0),MAX($P176-SUM(DV176:EO176),0))</f>
        <v>0</v>
      </c>
      <c r="EQ176" s="48" t="n">
        <f aca="false">MIN(MAX((GO175*(1+GO$5/Setup!$C$36)+IF($V176=22,N($F176),0))-CS176,0),MAX($P176-SUM(DV176:EP176),0))</f>
        <v>0</v>
      </c>
      <c r="ER176" s="48" t="n">
        <f aca="false">MIN(MAX((GP175*(1+GP$5/Setup!$C$36)+IF($V176=23,N($F176),0))-CT176,0),MAX($P176-SUM(DV176:EQ176),0))</f>
        <v>0</v>
      </c>
      <c r="ES176" s="48" t="n">
        <f aca="false">MIN(MAX((GQ175*(1+GQ$5/Setup!$C$36)+IF($V176=24,N($F176),0))-CU176,0),MAX($P176-SUM(DV176:ER176),0))</f>
        <v>0</v>
      </c>
      <c r="ET176" s="48" t="n">
        <f aca="false">MIN(MAX((GR175*(1+GR$5/Setup!$C$36)+IF($V176=25,N($F176),0))-CV176,0),MAX($P176-SUM(DV176:ES176),0))</f>
        <v>0</v>
      </c>
      <c r="EU176" s="48" t="n">
        <f aca="false">MIN(MAX((GS175*(1+GS$5/Setup!$C$36)+IF($V176=26,N($F176),0))-CW176,0),MAX($P176-SUM(DV176:ET176),0))</f>
        <v>0</v>
      </c>
      <c r="EV176" s="48" t="n">
        <f aca="false">MIN(MAX((GT175*(1+GT$5/Setup!$C$36)+IF($V176=27,N($F176),0))-CX176,0),MAX($P176-SUM(DV176:EU176),0))</f>
        <v>0</v>
      </c>
      <c r="EW176" s="48" t="n">
        <f aca="false">MIN(MAX((GU175*(1+GU$5/Setup!$C$36)+IF($V176=28,N($F176),0))-CY176,0),MAX($P176-SUM(DV176:EV176),0))</f>
        <v>0</v>
      </c>
      <c r="EX176" s="48" t="n">
        <f aca="false">MIN(MAX((GV175*(1+GV$5/Setup!$C$36)+IF($V176=29,N($F176),0))-CZ176,0),MAX($P176-SUM(DV176:EW176),0))</f>
        <v>0</v>
      </c>
      <c r="EY176" s="48" t="n">
        <f aca="false">MIN(MAX((GW175*(1+GW$5/Setup!$C$36)+IF($V176=30,N($F176),0))-DA176,0),MAX($P176-SUM(DV176:EX176),0))</f>
        <v>0</v>
      </c>
      <c r="EZ176" s="48" t="n">
        <f aca="false">MIN(MAX((GX175*(1+GX$5/Setup!$C$36)+IF($V176=31,N($F176),0))-DB176,0),MAX($P176-SUM(DV176:EY176),0))</f>
        <v>0</v>
      </c>
      <c r="FA176" s="48" t="n">
        <f aca="false">MIN(MAX((GY175*(1+GY$5/Setup!$C$36)+IF($V176=32,N($F176),0))-DC176,0),MAX($P176-SUM(DV176:EZ176),0))</f>
        <v>0</v>
      </c>
      <c r="FB176" s="48" t="n">
        <f aca="false">MIN(MAX((GZ175*(1+GZ$5/Setup!$C$36)+IF($V176=33,N($F176),0))-DD176,0),MAX($P176-SUM(DV176:FA176),0))</f>
        <v>0</v>
      </c>
      <c r="FC176" s="48" t="n">
        <f aca="false">MIN(MAX((HA175*(1+HA$5/Setup!$C$36)+IF($V176=34,N($F176),0))-DE176,0),MAX($P176-SUM(DV176:FB176),0))</f>
        <v>0</v>
      </c>
      <c r="FD176" s="48" t="n">
        <f aca="false">MIN(MAX((HB175*(1+HB$5/Setup!$C$36)+IF($V176=35,N($F176),0))-DF176,0),MAX($P176-SUM(DV176:FC176),0))</f>
        <v>0</v>
      </c>
      <c r="FE176" s="48" t="n">
        <f aca="false">MIN(MAX((HC175*(1+HC$5/Setup!$C$36)+IF($V176=36,N($F176),0))-DG176,0),MAX($P176-SUM(DV176:FD176),0))</f>
        <v>0</v>
      </c>
      <c r="FF176" s="48" t="n">
        <f aca="false">MIN(MAX((HD175*(1+HD$5/Setup!$C$36)+IF($V176=37,N($F176),0))-DH176,0),MAX($P176-SUM(DV176:FE176),0))</f>
        <v>0</v>
      </c>
      <c r="FG176" s="48" t="n">
        <f aca="false">MIN(MAX((HE175*(1+HE$5/Setup!$C$36)+IF($V176=38,N($F176),0))-DI176,0),MAX($P176-SUM(DV176:FF176),0))</f>
        <v>0</v>
      </c>
      <c r="FH176" s="48" t="n">
        <f aca="false">MIN(MAX((HF175*(1+HF$5/Setup!$C$36)+IF($V176=39,N($F176),0))-DJ176,0),MAX($P176-SUM(DV176:FG176),0))</f>
        <v>0</v>
      </c>
      <c r="FI176" s="48" t="n">
        <f aca="false">MIN(MAX((HG175*(1+HG$5/Setup!$C$36)+IF($V176=40,N($F176),0))-DK176,0),MAX($P176-SUM(DV176:FH176),0))</f>
        <v>0</v>
      </c>
      <c r="FJ176" s="48" t="n">
        <f aca="false">MIN(MAX((HH175*(1+HH$5/Setup!$C$36)+IF($V176=41,N($F176),0))-DL176,0),MAX($P176-SUM(DV176:FI176),0))</f>
        <v>0</v>
      </c>
      <c r="FK176" s="48" t="n">
        <f aca="false">MIN(MAX((HI175*(1+HI$5/Setup!$C$36)+IF($V176=42,N($F176),0))-DM176,0),MAX($P176-SUM(DV176:FJ176),0))</f>
        <v>0</v>
      </c>
      <c r="FL176" s="48" t="n">
        <f aca="false">MIN(MAX((HJ175*(1+HJ$5/Setup!$C$36)+IF($V176=43,N($F176),0))-DN176,0),MAX($P176-SUM(DV176:FK176),0))</f>
        <v>0</v>
      </c>
      <c r="FM176" s="48" t="n">
        <f aca="false">MIN(MAX((HK175*(1+HK$5/Setup!$C$36)+IF($V176=44,N($F176),0))-DO176,0),MAX($P176-SUM(DV176:FL176),0))</f>
        <v>0</v>
      </c>
      <c r="FN176" s="48" t="n">
        <f aca="false">MIN(MAX((HL175*(1+HL$5/Setup!$C$36)+IF($V176=45,N($F176),0))-DP176,0),MAX($P176-SUM(DV176:FM176),0))</f>
        <v>0</v>
      </c>
      <c r="FO176" s="48" t="n">
        <f aca="false">MIN(MAX((HM175*(1+HM$5/Setup!$C$36)+IF($V176=46,N($F176),0))-DQ176,0),MAX($P176-SUM(DV176:FN176),0))</f>
        <v>0</v>
      </c>
      <c r="FP176" s="48" t="n">
        <f aca="false">MIN(MAX((HN175*(1+HN$5/Setup!$C$36)+IF($V176=47,N($F176),0))-DR176,0),MAX($P176-SUM(DV176:FO176),0))</f>
        <v>0</v>
      </c>
      <c r="FQ176" s="48" t="n">
        <f aca="false">MIN(MAX((HO175*(1+HO$5/Setup!$C$36)+IF($V176=48,N($F176),0))-DS176,0),MAX($P176-SUM(DV176:FP176),0))</f>
        <v>0</v>
      </c>
      <c r="FR176" s="48" t="n">
        <f aca="false">MIN(MAX((HP175*(1+HP$5/Setup!$C$36)+IF($V176=49,N($F176),0))-DT176,0),MAX($P176-SUM(DV176:FQ176),0))</f>
        <v>0</v>
      </c>
      <c r="FS176" s="48" t="n">
        <f aca="false">MIN(MAX((HQ175*(1+HQ$5/Setup!$C$36)+IF($V176=50,N($F176),0))-DU176,0),MAX($P176-SUM(DV176:FR176),0))</f>
        <v>0</v>
      </c>
      <c r="FT176" s="48" t="n">
        <f aca="false">IF((FT175*(1+FT$5/Setup!$C$36)+IF($V176=1,N($F176),0))-BX176-DV176&lt;0.005,0,(FT175*(1+FT$5/Setup!$C$36)+IF($V176=1,N($F176),0))-BX176-DV176)</f>
        <v>0</v>
      </c>
      <c r="FU176" s="48" t="n">
        <f aca="false">IF((FU175*(1+FU$5/Setup!$C$36)+IF($V176=2,N($F176),0))-BY176-DW176&lt;0.005,0,(FU175*(1+FU$5/Setup!$C$36)+IF($V176=2,N($F176),0))-BY176-DW176)</f>
        <v>0</v>
      </c>
      <c r="FV176" s="48" t="n">
        <f aca="false">IF((FV175*(1+FV$5/Setup!$C$36)+IF($V176=3,N($F176),0))-BZ176-DX176&lt;0.005,0,(FV175*(1+FV$5/Setup!$C$36)+IF($V176=3,N($F176),0))-BZ176-DX176)</f>
        <v>0</v>
      </c>
      <c r="FW176" s="48" t="n">
        <f aca="false">IF((FW175*(1+FW$5/Setup!$C$36)+IF($V176=4,N($F176),0))-CA176-DY176&lt;0.005,0,(FW175*(1+FW$5/Setup!$C$36)+IF($V176=4,N($F176),0))-CA176-DY176)</f>
        <v>0</v>
      </c>
      <c r="FX176" s="48" t="n">
        <f aca="false">IF((FX175*(1+FX$5/Setup!$C$36)+IF($V176=5,N($F176),0))-CB176-DZ176&lt;0.005,0,(FX175*(1+FX$5/Setup!$C$36)+IF($V176=5,N($F176),0))-CB176-DZ176)</f>
        <v>0</v>
      </c>
      <c r="FY176" s="48" t="n">
        <f aca="false">IF((FY175*(1+FY$5/Setup!$C$36)+IF($V176=6,N($F176),0))-CC176-EA176&lt;0.005,0,(FY175*(1+FY$5/Setup!$C$36)+IF($V176=6,N($F176),0))-CC176-EA176)</f>
        <v>0</v>
      </c>
      <c r="FZ176" s="48" t="n">
        <f aca="false">IF((FZ175*(1+FZ$5/Setup!$C$36)+IF($V176=7,N($F176),0))-CD176-EB176&lt;0.005,0,(FZ175*(1+FZ$5/Setup!$C$36)+IF($V176=7,N($F176),0))-CD176-EB176)</f>
        <v>0</v>
      </c>
      <c r="GA176" s="48" t="n">
        <f aca="false">IF((GA175*(1+GA$5/Setup!$C$36)+IF($V176=8,N($F176),0))-CE176-EC176&lt;0.005,0,(GA175*(1+GA$5/Setup!$C$36)+IF($V176=8,N($F176),0))-CE176-EC176)</f>
        <v>0</v>
      </c>
      <c r="GB176" s="48" t="n">
        <f aca="false">IF((GB175*(1+GB$5/Setup!$C$36)+IF($V176=9,N($F176),0))-CF176-ED176&lt;0.005,0,(GB175*(1+GB$5/Setup!$C$36)+IF($V176=9,N($F176),0))-CF176-ED176)</f>
        <v>0</v>
      </c>
      <c r="GC176" s="48" t="n">
        <f aca="false">IF((GC175*(1+GC$5/Setup!$C$36)+IF($V176=10,N($F176),0))-CG176-EE176&lt;0.005,0,(GC175*(1+GC$5/Setup!$C$36)+IF($V176=10,N($F176),0))-CG176-EE176)</f>
        <v>0</v>
      </c>
      <c r="GD176" s="48" t="n">
        <f aca="false">IF((GD175*(1+GD$5/Setup!$C$36)+IF($V176=11,N($F176),0))-CH176-EF176&lt;0.005,0,(GD175*(1+GD$5/Setup!$C$36)+IF($V176=11,N($F176),0))-CH176-EF176)</f>
        <v>0</v>
      </c>
      <c r="GE176" s="48" t="n">
        <f aca="false">IF((GE175*(1+GE$5/Setup!$C$36)+IF($V176=12,N($F176),0))-CI176-EG176&lt;0.005,0,(GE175*(1+GE$5/Setup!$C$36)+IF($V176=12,N($F176),0))-CI176-EG176)</f>
        <v>0</v>
      </c>
      <c r="GF176" s="48" t="n">
        <f aca="false">IF((GF175*(1+GF$5/Setup!$C$36)+IF($V176=13,N($F176),0))-CJ176-EH176&lt;0.005,0,(GF175*(1+GF$5/Setup!$C$36)+IF($V176=13,N($F176),0))-CJ176-EH176)</f>
        <v>0</v>
      </c>
      <c r="GG176" s="48" t="n">
        <f aca="false">IF((GG175*(1+GG$5/Setup!$C$36)+IF($V176=14,N($F176),0))-CK176-EI176&lt;0.005,0,(GG175*(1+GG$5/Setup!$C$36)+IF($V176=14,N($F176),0))-CK176-EI176)</f>
        <v>0</v>
      </c>
      <c r="GH176" s="48" t="n">
        <f aca="false">IF((GH175*(1+GH$5/Setup!$C$36)+IF($V176=15,N($F176),0))-CL176-EJ176&lt;0.005,0,(GH175*(1+GH$5/Setup!$C$36)+IF($V176=15,N($F176),0))-CL176-EJ176)</f>
        <v>0</v>
      </c>
      <c r="GI176" s="48" t="n">
        <f aca="false">IF((GI175*(1+GI$5/Setup!$C$36)+IF($V176=16,N($F176),0))-CM176-EK176&lt;0.005,0,(GI175*(1+GI$5/Setup!$C$36)+IF($V176=16,N($F176),0))-CM176-EK176)</f>
        <v>0</v>
      </c>
      <c r="GJ176" s="48" t="n">
        <f aca="false">IF((GJ175*(1+GJ$5/Setup!$C$36)+IF($V176=17,N($F176),0))-CN176-EL176&lt;0.005,0,(GJ175*(1+GJ$5/Setup!$C$36)+IF($V176=17,N($F176),0))-CN176-EL176)</f>
        <v>0</v>
      </c>
      <c r="GK176" s="48" t="n">
        <f aca="false">IF((GK175*(1+GK$5/Setup!$C$36)+IF($V176=18,N($F176),0))-CO176-EM176&lt;0.005,0,(GK175*(1+GK$5/Setup!$C$36)+IF($V176=18,N($F176),0))-CO176-EM176)</f>
        <v>0</v>
      </c>
      <c r="GL176" s="48" t="n">
        <f aca="false">IF((GL175*(1+GL$5/Setup!$C$36)+IF($V176=19,N($F176),0))-CP176-EN176&lt;0.005,0,(GL175*(1+GL$5/Setup!$C$36)+IF($V176=19,N($F176),0))-CP176-EN176)</f>
        <v>0</v>
      </c>
      <c r="GM176" s="48" t="n">
        <f aca="false">IF((GM175*(1+GM$5/Setup!$C$36)+IF($V176=20,N($F176),0))-CQ176-EO176&lt;0.005,0,(GM175*(1+GM$5/Setup!$C$36)+IF($V176=20,N($F176),0))-CQ176-EO176)</f>
        <v>0</v>
      </c>
      <c r="GN176" s="48" t="n">
        <f aca="false">IF((GN175*(1+GN$5/Setup!$C$36)+IF($V176=21,N($F176),0))-CR176-EP176&lt;0.005,0,(GN175*(1+GN$5/Setup!$C$36)+IF($V176=21,N($F176),0))-CR176-EP176)</f>
        <v>0</v>
      </c>
      <c r="GO176" s="48" t="n">
        <f aca="false">IF((GO175*(1+GO$5/Setup!$C$36)+IF($V176=22,N($F176),0))-CS176-EQ176&lt;0.005,0,(GO175*(1+GO$5/Setup!$C$36)+IF($V176=22,N($F176),0))-CS176-EQ176)</f>
        <v>0</v>
      </c>
      <c r="GP176" s="48" t="n">
        <f aca="false">IF((GP175*(1+GP$5/Setup!$C$36)+IF($V176=23,N($F176),0))-CT176-ER176&lt;0.005,0,(GP175*(1+GP$5/Setup!$C$36)+IF($V176=23,N($F176),0))-CT176-ER176)</f>
        <v>0</v>
      </c>
      <c r="GQ176" s="48" t="n">
        <f aca="false">IF((GQ175*(1+GQ$5/Setup!$C$36)+IF($V176=24,N($F176),0))-CU176-ES176&lt;0.005,0,(GQ175*(1+GQ$5/Setup!$C$36)+IF($V176=24,N($F176),0))-CU176-ES176)</f>
        <v>0</v>
      </c>
      <c r="GR176" s="48" t="n">
        <f aca="false">IF((GR175*(1+GR$5/Setup!$C$36)+IF($V176=25,N($F176),0))-CV176-ET176&lt;0.005,0,(GR175*(1+GR$5/Setup!$C$36)+IF($V176=25,N($F176),0))-CV176-ET176)</f>
        <v>0</v>
      </c>
      <c r="GS176" s="48" t="n">
        <f aca="false">IF((GS175*(1+GS$5/Setup!$C$36)+IF($V176=26,N($F176),0))-CW176-EU176&lt;0.005,0,(GS175*(1+GS$5/Setup!$C$36)+IF($V176=26,N($F176),0))-CW176-EU176)</f>
        <v>0</v>
      </c>
      <c r="GT176" s="48" t="n">
        <f aca="false">IF((GT175*(1+GT$5/Setup!$C$36)+IF($V176=27,N($F176),0))-CX176-EV176&lt;0.005,0,(GT175*(1+GT$5/Setup!$C$36)+IF($V176=27,N($F176),0))-CX176-EV176)</f>
        <v>0</v>
      </c>
      <c r="GU176" s="48" t="n">
        <f aca="false">IF((GU175*(1+GU$5/Setup!$C$36)+IF($V176=28,N($F176),0))-CY176-EW176&lt;0.005,0,(GU175*(1+GU$5/Setup!$C$36)+IF($V176=28,N($F176),0))-CY176-EW176)</f>
        <v>0</v>
      </c>
      <c r="GV176" s="48" t="n">
        <f aca="false">IF((GV175*(1+GV$5/Setup!$C$36)+IF($V176=29,N($F176),0))-CZ176-EX176&lt;0.005,0,(GV175*(1+GV$5/Setup!$C$36)+IF($V176=29,N($F176),0))-CZ176-EX176)</f>
        <v>0</v>
      </c>
      <c r="GW176" s="48" t="n">
        <f aca="false">IF((GW175*(1+GW$5/Setup!$C$36)+IF($V176=30,N($F176),0))-DA176-EY176&lt;0.005,0,(GW175*(1+GW$5/Setup!$C$36)+IF($V176=30,N($F176),0))-DA176-EY176)</f>
        <v>0</v>
      </c>
      <c r="GX176" s="48" t="n">
        <f aca="false">IF((GX175*(1+GX$5/Setup!$C$36)+IF($V176=31,N($F176),0))-DB176-EZ176&lt;0.005,0,(GX175*(1+GX$5/Setup!$C$36)+IF($V176=31,N($F176),0))-DB176-EZ176)</f>
        <v>0</v>
      </c>
      <c r="GY176" s="48" t="n">
        <f aca="false">IF((GY175*(1+GY$5/Setup!$C$36)+IF($V176=32,N($F176),0))-DC176-FA176&lt;0.005,0,(GY175*(1+GY$5/Setup!$C$36)+IF($V176=32,N($F176),0))-DC176-FA176)</f>
        <v>0</v>
      </c>
      <c r="GZ176" s="48" t="n">
        <f aca="false">IF((GZ175*(1+GZ$5/Setup!$C$36)+IF($V176=33,N($F176),0))-DD176-FB176&lt;0.005,0,(GZ175*(1+GZ$5/Setup!$C$36)+IF($V176=33,N($F176),0))-DD176-FB176)</f>
        <v>0</v>
      </c>
      <c r="HA176" s="48" t="n">
        <f aca="false">IF((HA175*(1+HA$5/Setup!$C$36)+IF($V176=34,N($F176),0))-DE176-FC176&lt;0.005,0,(HA175*(1+HA$5/Setup!$C$36)+IF($V176=34,N($F176),0))-DE176-FC176)</f>
        <v>0</v>
      </c>
      <c r="HB176" s="48" t="n">
        <f aca="false">IF((HB175*(1+HB$5/Setup!$C$36)+IF($V176=35,N($F176),0))-DF176-FD176&lt;0.005,0,(HB175*(1+HB$5/Setup!$C$36)+IF($V176=35,N($F176),0))-DF176-FD176)</f>
        <v>0</v>
      </c>
      <c r="HC176" s="48" t="n">
        <f aca="false">IF((HC175*(1+HC$5/Setup!$C$36)+IF($V176=36,N($F176),0))-DG176-FE176&lt;0.005,0,(HC175*(1+HC$5/Setup!$C$36)+IF($V176=36,N($F176),0))-DG176-FE176)</f>
        <v>0</v>
      </c>
      <c r="HD176" s="48" t="n">
        <f aca="false">IF((HD175*(1+HD$5/Setup!$C$36)+IF($V176=37,N($F176),0))-DH176-FF176&lt;0.005,0,(HD175*(1+HD$5/Setup!$C$36)+IF($V176=37,N($F176),0))-DH176-FF176)</f>
        <v>0</v>
      </c>
      <c r="HE176" s="48" t="n">
        <f aca="false">IF((HE175*(1+HE$5/Setup!$C$36)+IF($V176=38,N($F176),0))-DI176-FG176&lt;0.005,0,(HE175*(1+HE$5/Setup!$C$36)+IF($V176=38,N($F176),0))-DI176-FG176)</f>
        <v>0</v>
      </c>
      <c r="HF176" s="48" t="n">
        <f aca="false">IF((HF175*(1+HF$5/Setup!$C$36)+IF($V176=39,N($F176),0))-DJ176-FH176&lt;0.005,0,(HF175*(1+HF$5/Setup!$C$36)+IF($V176=39,N($F176),0))-DJ176-FH176)</f>
        <v>0</v>
      </c>
      <c r="HG176" s="48" t="n">
        <f aca="false">IF((HG175*(1+HG$5/Setup!$C$36)+IF($V176=40,N($F176),0))-DK176-FI176&lt;0.005,0,(HG175*(1+HG$5/Setup!$C$36)+IF($V176=40,N($F176),0))-DK176-FI176)</f>
        <v>0</v>
      </c>
      <c r="HH176" s="48" t="n">
        <f aca="false">IF((HH175*(1+HH$5/Setup!$C$36)+IF($V176=41,N($F176),0))-DL176-FJ176&lt;0.005,0,(HH175*(1+HH$5/Setup!$C$36)+IF($V176=41,N($F176),0))-DL176-FJ176)</f>
        <v>0</v>
      </c>
      <c r="HI176" s="48" t="n">
        <f aca="false">IF((HI175*(1+HI$5/Setup!$C$36)+IF($V176=42,N($F176),0))-DM176-FK176&lt;0.005,0,(HI175*(1+HI$5/Setup!$C$36)+IF($V176=42,N($F176),0))-DM176-FK176)</f>
        <v>0</v>
      </c>
      <c r="HJ176" s="48" t="n">
        <f aca="false">IF((HJ175*(1+HJ$5/Setup!$C$36)+IF($V176=43,N($F176),0))-DN176-FL176&lt;0.005,0,(HJ175*(1+HJ$5/Setup!$C$36)+IF($V176=43,N($F176),0))-DN176-FL176)</f>
        <v>0</v>
      </c>
      <c r="HK176" s="48" t="n">
        <f aca="false">IF((HK175*(1+HK$5/Setup!$C$36)+IF($V176=44,N($F176),0))-DO176-FM176&lt;0.005,0,(HK175*(1+HK$5/Setup!$C$36)+IF($V176=44,N($F176),0))-DO176-FM176)</f>
        <v>0</v>
      </c>
      <c r="HL176" s="48" t="n">
        <f aca="false">IF((HL175*(1+HL$5/Setup!$C$36)+IF($V176=45,N($F176),0))-DP176-FN176&lt;0.005,0,(HL175*(1+HL$5/Setup!$C$36)+IF($V176=45,N($F176),0))-DP176-FN176)</f>
        <v>0</v>
      </c>
      <c r="HM176" s="48" t="n">
        <f aca="false">IF((HM175*(1+HM$5/Setup!$C$36)+IF($V176=46,N($F176),0))-DQ176-FO176&lt;0.005,0,(HM175*(1+HM$5/Setup!$C$36)+IF($V176=46,N($F176),0))-DQ176-FO176)</f>
        <v>0</v>
      </c>
      <c r="HN176" s="48" t="n">
        <f aca="false">IF((HN175*(1+HN$5/Setup!$C$36)+IF($V176=47,N($F176),0))-DR176-FP176&lt;0.005,0,(HN175*(1+HN$5/Setup!$C$36)+IF($V176=47,N($F176),0))-DR176-FP176)</f>
        <v>0</v>
      </c>
      <c r="HO176" s="48" t="n">
        <f aca="false">IF((HO175*(1+HO$5/Setup!$C$36)+IF($V176=48,N($F176),0))-DS176-FQ176&lt;0.005,0,(HO175*(1+HO$5/Setup!$C$36)+IF($V176=48,N($F176),0))-DS176-FQ176)</f>
        <v>0</v>
      </c>
      <c r="HP176" s="48" t="n">
        <f aca="false">IF((HP175*(1+HP$5/Setup!$C$36)+IF($V176=49,N($F176),0))-DT176-FR176&lt;0.005,0,(HP175*(1+HP$5/Setup!$C$36)+IF($V176=49,N($F176),0))-DT176-FR176)</f>
        <v>0</v>
      </c>
      <c r="HQ176" s="48" t="n">
        <f aca="false">IF((HQ175*(1+HQ$5/Setup!$C$36)+IF($V176=50,N($F176),0))-DU176-FS176&lt;0.005,0,(HQ175*(1+HQ$5/Setup!$C$36)+IF($V176=50,N($F176),0))-DU176-FS176)</f>
        <v>0</v>
      </c>
    </row>
    <row r="177" customFormat="false" ht="15" hidden="false" customHeight="false" outlineLevel="0" collapsed="false">
      <c r="A177" s="44" t="n">
        <v>169</v>
      </c>
      <c r="B177" s="45" t="n">
        <f aca="false">IF(Setup!$C$7="Every month",EDATE(Setup!$C$8,($A177-1)),IF(Setup!$C$7="Twice a month",DATE(YEAR(Setup!$C$8),MONTH(Setup!$C$8)+INT((($A177-1)+Setup!$C$41)/2),MIN(IF(MOD(($A177-1)+Setup!$C$41,2)=0,Setup!$C$39,Setup!$C$40),DAY(EOMONTH(DATE(YEAR(Setup!$C$8),MONTH(Setup!$C$8)+INT((($A177-1)+Setup!$C$41)/2),1),0)))),Setup!$C$8+($A177-1)*IF(Setup!$C$7="Every week",7,14)))</f>
        <v>48677</v>
      </c>
      <c r="C177" s="45" t="n">
        <f aca="false">IF(Setup!$C$7="Every month",EDATE(Setup!$C$8,$A177),IF(Setup!$C$7="Twice a month",DATE(YEAR(Setup!$C$8),MONTH(Setup!$C$8)+INT(($A177+Setup!$C$41)/2),MIN(IF(MOD($A177+Setup!$C$41,2)=0,Setup!$C$39,Setup!$C$40),DAY(EOMONTH(DATE(YEAR(Setup!$C$8),MONTH(Setup!$C$8)+INT(($A177+Setup!$C$41)/2),1),0)))),Setup!$C$8+$A177*IF(Setup!$C$7="Every week",7,14)))</f>
        <v>48691</v>
      </c>
      <c r="D177" s="46"/>
      <c r="E177" s="47"/>
      <c r="F177" s="47"/>
      <c r="G177" s="47"/>
      <c r="H177" s="47"/>
      <c r="I177" s="48" t="n">
        <f aca="false">N(Setup!$C$11)+N(E177)</f>
        <v>100</v>
      </c>
      <c r="J177" s="48" t="n">
        <f aca="false">MIN(Setup!$C$37,MAX(I177,0))</f>
        <v>9.23076923076923</v>
      </c>
      <c r="K177" s="48" t="n">
        <f aca="false">MIN(MAX(N(Setup!$C$14)-L176,0),MAX(I177-J177,0))</f>
        <v>0</v>
      </c>
      <c r="L177" s="48" t="n">
        <f aca="false">L176+K177-N(G177)</f>
        <v>500</v>
      </c>
      <c r="M177" s="48" t="n">
        <f aca="false">M176+J177-N(H177)</f>
        <v>1560.00000000001</v>
      </c>
      <c r="N177" s="48" t="n">
        <f aca="false">SUM(BX177:DU177)</f>
        <v>0</v>
      </c>
      <c r="O177" s="48" t="n">
        <f aca="false">SUM(Z177:BW177)-N177</f>
        <v>65</v>
      </c>
      <c r="P177" s="48" t="n">
        <f aca="false">MAX(I177-J177-K177,0)+O177</f>
        <v>155.769230769231</v>
      </c>
      <c r="Q177" s="48" t="n">
        <f aca="false">SUM(DV177:FS177)</f>
        <v>0</v>
      </c>
      <c r="R177" s="49" t="n">
        <f aca="false">N177+J177+K177+Q177</f>
        <v>9.23076923076923</v>
      </c>
      <c r="S177" s="48" t="n">
        <f aca="false">T177-T176-N(F177)+N177+Q177</f>
        <v>0</v>
      </c>
      <c r="T177" s="49" t="n">
        <f aca="false">SUM(FT177:HQ177)</f>
        <v>0</v>
      </c>
      <c r="U177" s="44" t="str">
        <f aca="false">IF(T176&lt;0.005,"",INDEX(Helpers!$C$2:$C$51,IF(_xlfn.MINIFS($DV$6:$FS$6,DV177:FS177,"&gt;0.005")=0,V177,_xlfn.MINIFS($DV$6:$FS$6,DV177:FS177,"&gt;0.005"))))</f>
        <v/>
      </c>
      <c r="V177" s="44" t="n">
        <f aca="false">IF(_xlfn.MINIFS($FT$6:$HQ$6,FT176:HQ176,"&gt;0.005")=0,1,_xlfn.MINIFS($FT$6:$HQ$6,FT176:HQ176,"&gt;0.005"))</f>
        <v>1</v>
      </c>
      <c r="W177" s="44" t="n">
        <f aca="false">IF(AND(D177&lt;&gt;"Paid",T176&gt;0.005),1,0)</f>
        <v>0</v>
      </c>
      <c r="X177" s="48" t="n">
        <f aca="false">SUMPRODUCT(((Helpers!$G$2:$G$51*(1+(Helpers!$D$2:$D$51+0.000000001)/12)^(($B177-Setup!$C$8)/(365.25/12))-Helpers!$E$2:$E$51*((1+(Helpers!$D$2:$D$51+0.000000001)/12)^(($B177-Setup!$C$8)/(365.25/12))-1)/((Helpers!$D$2:$D$51+0.000000001)/12))&gt;0)*(Helpers!$G$2:$G$51*(1+(Helpers!$D$2:$D$51+0.000000001)/12)^(($B177-Setup!$C$8)/(365.25/12))-Helpers!$E$2:$E$51*((1+(Helpers!$D$2:$D$51+0.000000001)/12)^(($B177-Setup!$C$8)/(365.25/12))-1)/((Helpers!$D$2:$D$51+0.000000001)/12)))</f>
        <v>0</v>
      </c>
      <c r="Y177" s="48"/>
      <c r="Z177" s="48" t="n">
        <f aca="false">IF(OR(N(Z$5)=0,Z$6=""),0,Z$5*((DATE(YEAR($B177),MONTH($B177),MIN(Z$6,DAY(EOMONTH($B177,0))))&gt;=$B177)*(DATE(YEAR($B177),MONTH($B177),MIN(Z$6,DAY(EOMONTH($B177,0))))&lt;$C177)+(DATE(YEAR($B177),MONTH($B177)+1,MIN(Z$6,DAY(EOMONTH($B177,1))))&gt;=$B177)*(DATE(YEAR($B177),MONTH($B177)+1,MIN(Z$6,DAY(EOMONTH($B177,1))))&lt;$C177)))</f>
        <v>25</v>
      </c>
      <c r="AA177" s="48" t="n">
        <f aca="false">IF(OR(N(AA$5)=0,AA$6=""),0,AA$5*((DATE(YEAR($B177),MONTH($B177),MIN(AA$6,DAY(EOMONTH($B177,0))))&gt;=$B177)*(DATE(YEAR($B177),MONTH($B177),MIN(AA$6,DAY(EOMONTH($B177,0))))&lt;$C177)+(DATE(YEAR($B177),MONTH($B177)+1,MIN(AA$6,DAY(EOMONTH($B177,1))))&gt;=$B177)*(DATE(YEAR($B177),MONTH($B177)+1,MIN(AA$6,DAY(EOMONTH($B177,1))))&lt;$C177)))</f>
        <v>40</v>
      </c>
      <c r="AB177" s="48" t="n">
        <f aca="false">IF(OR(N(AB$5)=0,AB$6=""),0,AB$5*((DATE(YEAR($B177),MONTH($B177),MIN(AB$6,DAY(EOMONTH($B177,0))))&gt;=$B177)*(DATE(YEAR($B177),MONTH($B177),MIN(AB$6,DAY(EOMONTH($B177,0))))&lt;$C177)+(DATE(YEAR($B177),MONTH($B177)+1,MIN(AB$6,DAY(EOMONTH($B177,1))))&gt;=$B177)*(DATE(YEAR($B177),MONTH($B177)+1,MIN(AB$6,DAY(EOMONTH($B177,1))))&lt;$C177)))</f>
        <v>0</v>
      </c>
      <c r="AC177" s="48" t="n">
        <f aca="false">IF(OR(N(AC$5)=0,AC$6=""),0,AC$5*((DATE(YEAR($B177),MONTH($B177),MIN(AC$6,DAY(EOMONTH($B177,0))))&gt;=$B177)*(DATE(YEAR($B177),MONTH($B177),MIN(AC$6,DAY(EOMONTH($B177,0))))&lt;$C177)+(DATE(YEAR($B177),MONTH($B177)+1,MIN(AC$6,DAY(EOMONTH($B177,1))))&gt;=$B177)*(DATE(YEAR($B177),MONTH($B177)+1,MIN(AC$6,DAY(EOMONTH($B177,1))))&lt;$C177)))</f>
        <v>0</v>
      </c>
      <c r="AD177" s="48" t="n">
        <f aca="false">IF(OR(N(AD$5)=0,AD$6=""),0,AD$5*((DATE(YEAR($B177),MONTH($B177),MIN(AD$6,DAY(EOMONTH($B177,0))))&gt;=$B177)*(DATE(YEAR($B177),MONTH($B177),MIN(AD$6,DAY(EOMONTH($B177,0))))&lt;$C177)+(DATE(YEAR($B177),MONTH($B177)+1,MIN(AD$6,DAY(EOMONTH($B177,1))))&gt;=$B177)*(DATE(YEAR($B177),MONTH($B177)+1,MIN(AD$6,DAY(EOMONTH($B177,1))))&lt;$C177)))</f>
        <v>0</v>
      </c>
      <c r="AE177" s="48" t="n">
        <f aca="false">IF(OR(N(AE$5)=0,AE$6=""),0,AE$5*((DATE(YEAR($B177),MONTH($B177),MIN(AE$6,DAY(EOMONTH($B177,0))))&gt;=$B177)*(DATE(YEAR($B177),MONTH($B177),MIN(AE$6,DAY(EOMONTH($B177,0))))&lt;$C177)+(DATE(YEAR($B177),MONTH($B177)+1,MIN(AE$6,DAY(EOMONTH($B177,1))))&gt;=$B177)*(DATE(YEAR($B177),MONTH($B177)+1,MIN(AE$6,DAY(EOMONTH($B177,1))))&lt;$C177)))</f>
        <v>0</v>
      </c>
      <c r="AF177" s="48" t="n">
        <f aca="false">IF(OR(N(AF$5)=0,AF$6=""),0,AF$5*((DATE(YEAR($B177),MONTH($B177),MIN(AF$6,DAY(EOMONTH($B177,0))))&gt;=$B177)*(DATE(YEAR($B177),MONTH($B177),MIN(AF$6,DAY(EOMONTH($B177,0))))&lt;$C177)+(DATE(YEAR($B177),MONTH($B177)+1,MIN(AF$6,DAY(EOMONTH($B177,1))))&gt;=$B177)*(DATE(YEAR($B177),MONTH($B177)+1,MIN(AF$6,DAY(EOMONTH($B177,1))))&lt;$C177)))</f>
        <v>0</v>
      </c>
      <c r="AG177" s="48" t="n">
        <f aca="false">IF(OR(N(AG$5)=0,AG$6=""),0,AG$5*((DATE(YEAR($B177),MONTH($B177),MIN(AG$6,DAY(EOMONTH($B177,0))))&gt;=$B177)*(DATE(YEAR($B177),MONTH($B177),MIN(AG$6,DAY(EOMONTH($B177,0))))&lt;$C177)+(DATE(YEAR($B177),MONTH($B177)+1,MIN(AG$6,DAY(EOMONTH($B177,1))))&gt;=$B177)*(DATE(YEAR($B177),MONTH($B177)+1,MIN(AG$6,DAY(EOMONTH($B177,1))))&lt;$C177)))</f>
        <v>0</v>
      </c>
      <c r="AH177" s="48" t="n">
        <f aca="false">IF(OR(N(AH$5)=0,AH$6=""),0,AH$5*((DATE(YEAR($B177),MONTH($B177),MIN(AH$6,DAY(EOMONTH($B177,0))))&gt;=$B177)*(DATE(YEAR($B177),MONTH($B177),MIN(AH$6,DAY(EOMONTH($B177,0))))&lt;$C177)+(DATE(YEAR($B177),MONTH($B177)+1,MIN(AH$6,DAY(EOMONTH($B177,1))))&gt;=$B177)*(DATE(YEAR($B177),MONTH($B177)+1,MIN(AH$6,DAY(EOMONTH($B177,1))))&lt;$C177)))</f>
        <v>0</v>
      </c>
      <c r="AI177" s="48" t="n">
        <f aca="false">IF(OR(N(AI$5)=0,AI$6=""),0,AI$5*((DATE(YEAR($B177),MONTH($B177),MIN(AI$6,DAY(EOMONTH($B177,0))))&gt;=$B177)*(DATE(YEAR($B177),MONTH($B177),MIN(AI$6,DAY(EOMONTH($B177,0))))&lt;$C177)+(DATE(YEAR($B177),MONTH($B177)+1,MIN(AI$6,DAY(EOMONTH($B177,1))))&gt;=$B177)*(DATE(YEAR($B177),MONTH($B177)+1,MIN(AI$6,DAY(EOMONTH($B177,1))))&lt;$C177)))</f>
        <v>0</v>
      </c>
      <c r="AJ177" s="48" t="n">
        <f aca="false">IF(OR(N(AJ$5)=0,AJ$6=""),0,AJ$5*((DATE(YEAR($B177),MONTH($B177),MIN(AJ$6,DAY(EOMONTH($B177,0))))&gt;=$B177)*(DATE(YEAR($B177),MONTH($B177),MIN(AJ$6,DAY(EOMONTH($B177,0))))&lt;$C177)+(DATE(YEAR($B177),MONTH($B177)+1,MIN(AJ$6,DAY(EOMONTH($B177,1))))&gt;=$B177)*(DATE(YEAR($B177),MONTH($B177)+1,MIN(AJ$6,DAY(EOMONTH($B177,1))))&lt;$C177)))</f>
        <v>0</v>
      </c>
      <c r="AK177" s="48" t="n">
        <f aca="false">IF(OR(N(AK$5)=0,AK$6=""),0,AK$5*((DATE(YEAR($B177),MONTH($B177),MIN(AK$6,DAY(EOMONTH($B177,0))))&gt;=$B177)*(DATE(YEAR($B177),MONTH($B177),MIN(AK$6,DAY(EOMONTH($B177,0))))&lt;$C177)+(DATE(YEAR($B177),MONTH($B177)+1,MIN(AK$6,DAY(EOMONTH($B177,1))))&gt;=$B177)*(DATE(YEAR($B177),MONTH($B177)+1,MIN(AK$6,DAY(EOMONTH($B177,1))))&lt;$C177)))</f>
        <v>0</v>
      </c>
      <c r="AL177" s="48" t="n">
        <f aca="false">IF(OR(N(AL$5)=0,AL$6=""),0,AL$5*((DATE(YEAR($B177),MONTH($B177),MIN(AL$6,DAY(EOMONTH($B177,0))))&gt;=$B177)*(DATE(YEAR($B177),MONTH($B177),MIN(AL$6,DAY(EOMONTH($B177,0))))&lt;$C177)+(DATE(YEAR($B177),MONTH($B177)+1,MIN(AL$6,DAY(EOMONTH($B177,1))))&gt;=$B177)*(DATE(YEAR($B177),MONTH($B177)+1,MIN(AL$6,DAY(EOMONTH($B177,1))))&lt;$C177)))</f>
        <v>0</v>
      </c>
      <c r="AM177" s="48" t="n">
        <f aca="false">IF(OR(N(AM$5)=0,AM$6=""),0,AM$5*((DATE(YEAR($B177),MONTH($B177),MIN(AM$6,DAY(EOMONTH($B177,0))))&gt;=$B177)*(DATE(YEAR($B177),MONTH($B177),MIN(AM$6,DAY(EOMONTH($B177,0))))&lt;$C177)+(DATE(YEAR($B177),MONTH($B177)+1,MIN(AM$6,DAY(EOMONTH($B177,1))))&gt;=$B177)*(DATE(YEAR($B177),MONTH($B177)+1,MIN(AM$6,DAY(EOMONTH($B177,1))))&lt;$C177)))</f>
        <v>0</v>
      </c>
      <c r="AN177" s="48" t="n">
        <f aca="false">IF(OR(N(AN$5)=0,AN$6=""),0,AN$5*((DATE(YEAR($B177),MONTH($B177),MIN(AN$6,DAY(EOMONTH($B177,0))))&gt;=$B177)*(DATE(YEAR($B177),MONTH($B177),MIN(AN$6,DAY(EOMONTH($B177,0))))&lt;$C177)+(DATE(YEAR($B177),MONTH($B177)+1,MIN(AN$6,DAY(EOMONTH($B177,1))))&gt;=$B177)*(DATE(YEAR($B177),MONTH($B177)+1,MIN(AN$6,DAY(EOMONTH($B177,1))))&lt;$C177)))</f>
        <v>0</v>
      </c>
      <c r="AO177" s="48" t="n">
        <f aca="false">IF(OR(N(AO$5)=0,AO$6=""),0,AO$5*((DATE(YEAR($B177),MONTH($B177),MIN(AO$6,DAY(EOMONTH($B177,0))))&gt;=$B177)*(DATE(YEAR($B177),MONTH($B177),MIN(AO$6,DAY(EOMONTH($B177,0))))&lt;$C177)+(DATE(YEAR($B177),MONTH($B177)+1,MIN(AO$6,DAY(EOMONTH($B177,1))))&gt;=$B177)*(DATE(YEAR($B177),MONTH($B177)+1,MIN(AO$6,DAY(EOMONTH($B177,1))))&lt;$C177)))</f>
        <v>0</v>
      </c>
      <c r="AP177" s="48" t="n">
        <f aca="false">IF(OR(N(AP$5)=0,AP$6=""),0,AP$5*((DATE(YEAR($B177),MONTH($B177),MIN(AP$6,DAY(EOMONTH($B177,0))))&gt;=$B177)*(DATE(YEAR($B177),MONTH($B177),MIN(AP$6,DAY(EOMONTH($B177,0))))&lt;$C177)+(DATE(YEAR($B177),MONTH($B177)+1,MIN(AP$6,DAY(EOMONTH($B177,1))))&gt;=$B177)*(DATE(YEAR($B177),MONTH($B177)+1,MIN(AP$6,DAY(EOMONTH($B177,1))))&lt;$C177)))</f>
        <v>0</v>
      </c>
      <c r="AQ177" s="48" t="n">
        <f aca="false">IF(OR(N(AQ$5)=0,AQ$6=""),0,AQ$5*((DATE(YEAR($B177),MONTH($B177),MIN(AQ$6,DAY(EOMONTH($B177,0))))&gt;=$B177)*(DATE(YEAR($B177),MONTH($B177),MIN(AQ$6,DAY(EOMONTH($B177,0))))&lt;$C177)+(DATE(YEAR($B177),MONTH($B177)+1,MIN(AQ$6,DAY(EOMONTH($B177,1))))&gt;=$B177)*(DATE(YEAR($B177),MONTH($B177)+1,MIN(AQ$6,DAY(EOMONTH($B177,1))))&lt;$C177)))</f>
        <v>0</v>
      </c>
      <c r="AR177" s="48" t="n">
        <f aca="false">IF(OR(N(AR$5)=0,AR$6=""),0,AR$5*((DATE(YEAR($B177),MONTH($B177),MIN(AR$6,DAY(EOMONTH($B177,0))))&gt;=$B177)*(DATE(YEAR($B177),MONTH($B177),MIN(AR$6,DAY(EOMONTH($B177,0))))&lt;$C177)+(DATE(YEAR($B177),MONTH($B177)+1,MIN(AR$6,DAY(EOMONTH($B177,1))))&gt;=$B177)*(DATE(YEAR($B177),MONTH($B177)+1,MIN(AR$6,DAY(EOMONTH($B177,1))))&lt;$C177)))</f>
        <v>0</v>
      </c>
      <c r="AS177" s="48" t="n">
        <f aca="false">IF(OR(N(AS$5)=0,AS$6=""),0,AS$5*((DATE(YEAR($B177),MONTH($B177),MIN(AS$6,DAY(EOMONTH($B177,0))))&gt;=$B177)*(DATE(YEAR($B177),MONTH($B177),MIN(AS$6,DAY(EOMONTH($B177,0))))&lt;$C177)+(DATE(YEAR($B177),MONTH($B177)+1,MIN(AS$6,DAY(EOMONTH($B177,1))))&gt;=$B177)*(DATE(YEAR($B177),MONTH($B177)+1,MIN(AS$6,DAY(EOMONTH($B177,1))))&lt;$C177)))</f>
        <v>0</v>
      </c>
      <c r="AT177" s="48" t="n">
        <f aca="false">IF(OR(N(AT$5)=0,AT$6=""),0,AT$5*((DATE(YEAR($B177),MONTH($B177),MIN(AT$6,DAY(EOMONTH($B177,0))))&gt;=$B177)*(DATE(YEAR($B177),MONTH($B177),MIN(AT$6,DAY(EOMONTH($B177,0))))&lt;$C177)+(DATE(YEAR($B177),MONTH($B177)+1,MIN(AT$6,DAY(EOMONTH($B177,1))))&gt;=$B177)*(DATE(YEAR($B177),MONTH($B177)+1,MIN(AT$6,DAY(EOMONTH($B177,1))))&lt;$C177)))</f>
        <v>0</v>
      </c>
      <c r="AU177" s="48" t="n">
        <f aca="false">IF(OR(N(AU$5)=0,AU$6=""),0,AU$5*((DATE(YEAR($B177),MONTH($B177),MIN(AU$6,DAY(EOMONTH($B177,0))))&gt;=$B177)*(DATE(YEAR($B177),MONTH($B177),MIN(AU$6,DAY(EOMONTH($B177,0))))&lt;$C177)+(DATE(YEAR($B177),MONTH($B177)+1,MIN(AU$6,DAY(EOMONTH($B177,1))))&gt;=$B177)*(DATE(YEAR($B177),MONTH($B177)+1,MIN(AU$6,DAY(EOMONTH($B177,1))))&lt;$C177)))</f>
        <v>0</v>
      </c>
      <c r="AV177" s="48" t="n">
        <f aca="false">IF(OR(N(AV$5)=0,AV$6=""),0,AV$5*((DATE(YEAR($B177),MONTH($B177),MIN(AV$6,DAY(EOMONTH($B177,0))))&gt;=$B177)*(DATE(YEAR($B177),MONTH($B177),MIN(AV$6,DAY(EOMONTH($B177,0))))&lt;$C177)+(DATE(YEAR($B177),MONTH($B177)+1,MIN(AV$6,DAY(EOMONTH($B177,1))))&gt;=$B177)*(DATE(YEAR($B177),MONTH($B177)+1,MIN(AV$6,DAY(EOMONTH($B177,1))))&lt;$C177)))</f>
        <v>0</v>
      </c>
      <c r="AW177" s="48" t="n">
        <f aca="false">IF(OR(N(AW$5)=0,AW$6=""),0,AW$5*((DATE(YEAR($B177),MONTH($B177),MIN(AW$6,DAY(EOMONTH($B177,0))))&gt;=$B177)*(DATE(YEAR($B177),MONTH($B177),MIN(AW$6,DAY(EOMONTH($B177,0))))&lt;$C177)+(DATE(YEAR($B177),MONTH($B177)+1,MIN(AW$6,DAY(EOMONTH($B177,1))))&gt;=$B177)*(DATE(YEAR($B177),MONTH($B177)+1,MIN(AW$6,DAY(EOMONTH($B177,1))))&lt;$C177)))</f>
        <v>0</v>
      </c>
      <c r="AX177" s="48" t="n">
        <f aca="false">IF(OR(N(AX$5)=0,AX$6=""),0,AX$5*((DATE(YEAR($B177),MONTH($B177),MIN(AX$6,DAY(EOMONTH($B177,0))))&gt;=$B177)*(DATE(YEAR($B177),MONTH($B177),MIN(AX$6,DAY(EOMONTH($B177,0))))&lt;$C177)+(DATE(YEAR($B177),MONTH($B177)+1,MIN(AX$6,DAY(EOMONTH($B177,1))))&gt;=$B177)*(DATE(YEAR($B177),MONTH($B177)+1,MIN(AX$6,DAY(EOMONTH($B177,1))))&lt;$C177)))</f>
        <v>0</v>
      </c>
      <c r="AY177" s="48" t="n">
        <f aca="false">IF(OR(N(AY$5)=0,AY$6=""),0,AY$5*((DATE(YEAR($B177),MONTH($B177),MIN(AY$6,DAY(EOMONTH($B177,0))))&gt;=$B177)*(DATE(YEAR($B177),MONTH($B177),MIN(AY$6,DAY(EOMONTH($B177,0))))&lt;$C177)+(DATE(YEAR($B177),MONTH($B177)+1,MIN(AY$6,DAY(EOMONTH($B177,1))))&gt;=$B177)*(DATE(YEAR($B177),MONTH($B177)+1,MIN(AY$6,DAY(EOMONTH($B177,1))))&lt;$C177)))</f>
        <v>0</v>
      </c>
      <c r="AZ177" s="48" t="n">
        <f aca="false">IF(OR(N(AZ$5)=0,AZ$6=""),0,AZ$5*((DATE(YEAR($B177),MONTH($B177),MIN(AZ$6,DAY(EOMONTH($B177,0))))&gt;=$B177)*(DATE(YEAR($B177),MONTH($B177),MIN(AZ$6,DAY(EOMONTH($B177,0))))&lt;$C177)+(DATE(YEAR($B177),MONTH($B177)+1,MIN(AZ$6,DAY(EOMONTH($B177,1))))&gt;=$B177)*(DATE(YEAR($B177),MONTH($B177)+1,MIN(AZ$6,DAY(EOMONTH($B177,1))))&lt;$C177)))</f>
        <v>0</v>
      </c>
      <c r="BA177" s="48" t="n">
        <f aca="false">IF(OR(N(BA$5)=0,BA$6=""),0,BA$5*((DATE(YEAR($B177),MONTH($B177),MIN(BA$6,DAY(EOMONTH($B177,0))))&gt;=$B177)*(DATE(YEAR($B177),MONTH($B177),MIN(BA$6,DAY(EOMONTH($B177,0))))&lt;$C177)+(DATE(YEAR($B177),MONTH($B177)+1,MIN(BA$6,DAY(EOMONTH($B177,1))))&gt;=$B177)*(DATE(YEAR($B177),MONTH($B177)+1,MIN(BA$6,DAY(EOMONTH($B177,1))))&lt;$C177)))</f>
        <v>0</v>
      </c>
      <c r="BB177" s="48" t="n">
        <f aca="false">IF(OR(N(BB$5)=0,BB$6=""),0,BB$5*((DATE(YEAR($B177),MONTH($B177),MIN(BB$6,DAY(EOMONTH($B177,0))))&gt;=$B177)*(DATE(YEAR($B177),MONTH($B177),MIN(BB$6,DAY(EOMONTH($B177,0))))&lt;$C177)+(DATE(YEAR($B177),MONTH($B177)+1,MIN(BB$6,DAY(EOMONTH($B177,1))))&gt;=$B177)*(DATE(YEAR($B177),MONTH($B177)+1,MIN(BB$6,DAY(EOMONTH($B177,1))))&lt;$C177)))</f>
        <v>0</v>
      </c>
      <c r="BC177" s="48" t="n">
        <f aca="false">IF(OR(N(BC$5)=0,BC$6=""),0,BC$5*((DATE(YEAR($B177),MONTH($B177),MIN(BC$6,DAY(EOMONTH($B177,0))))&gt;=$B177)*(DATE(YEAR($B177),MONTH($B177),MIN(BC$6,DAY(EOMONTH($B177,0))))&lt;$C177)+(DATE(YEAR($B177),MONTH($B177)+1,MIN(BC$6,DAY(EOMONTH($B177,1))))&gt;=$B177)*(DATE(YEAR($B177),MONTH($B177)+1,MIN(BC$6,DAY(EOMONTH($B177,1))))&lt;$C177)))</f>
        <v>0</v>
      </c>
      <c r="BD177" s="48" t="n">
        <f aca="false">IF(OR(N(BD$5)=0,BD$6=""),0,BD$5*((DATE(YEAR($B177),MONTH($B177),MIN(BD$6,DAY(EOMONTH($B177,0))))&gt;=$B177)*(DATE(YEAR($B177),MONTH($B177),MIN(BD$6,DAY(EOMONTH($B177,0))))&lt;$C177)+(DATE(YEAR($B177),MONTH($B177)+1,MIN(BD$6,DAY(EOMONTH($B177,1))))&gt;=$B177)*(DATE(YEAR($B177),MONTH($B177)+1,MIN(BD$6,DAY(EOMONTH($B177,1))))&lt;$C177)))</f>
        <v>0</v>
      </c>
      <c r="BE177" s="48" t="n">
        <f aca="false">IF(OR(N(BE$5)=0,BE$6=""),0,BE$5*((DATE(YEAR($B177),MONTH($B177),MIN(BE$6,DAY(EOMONTH($B177,0))))&gt;=$B177)*(DATE(YEAR($B177),MONTH($B177),MIN(BE$6,DAY(EOMONTH($B177,0))))&lt;$C177)+(DATE(YEAR($B177),MONTH($B177)+1,MIN(BE$6,DAY(EOMONTH($B177,1))))&gt;=$B177)*(DATE(YEAR($B177),MONTH($B177)+1,MIN(BE$6,DAY(EOMONTH($B177,1))))&lt;$C177)))</f>
        <v>0</v>
      </c>
      <c r="BF177" s="48" t="n">
        <f aca="false">IF(OR(N(BF$5)=0,BF$6=""),0,BF$5*((DATE(YEAR($B177),MONTH($B177),MIN(BF$6,DAY(EOMONTH($B177,0))))&gt;=$B177)*(DATE(YEAR($B177),MONTH($B177),MIN(BF$6,DAY(EOMONTH($B177,0))))&lt;$C177)+(DATE(YEAR($B177),MONTH($B177)+1,MIN(BF$6,DAY(EOMONTH($B177,1))))&gt;=$B177)*(DATE(YEAR($B177),MONTH($B177)+1,MIN(BF$6,DAY(EOMONTH($B177,1))))&lt;$C177)))</f>
        <v>0</v>
      </c>
      <c r="BG177" s="48" t="n">
        <f aca="false">IF(OR(N(BG$5)=0,BG$6=""),0,BG$5*((DATE(YEAR($B177),MONTH($B177),MIN(BG$6,DAY(EOMONTH($B177,0))))&gt;=$B177)*(DATE(YEAR($B177),MONTH($B177),MIN(BG$6,DAY(EOMONTH($B177,0))))&lt;$C177)+(DATE(YEAR($B177),MONTH($B177)+1,MIN(BG$6,DAY(EOMONTH($B177,1))))&gt;=$B177)*(DATE(YEAR($B177),MONTH($B177)+1,MIN(BG$6,DAY(EOMONTH($B177,1))))&lt;$C177)))</f>
        <v>0</v>
      </c>
      <c r="BH177" s="48" t="n">
        <f aca="false">IF(OR(N(BH$5)=0,BH$6=""),0,BH$5*((DATE(YEAR($B177),MONTH($B177),MIN(BH$6,DAY(EOMONTH($B177,0))))&gt;=$B177)*(DATE(YEAR($B177),MONTH($B177),MIN(BH$6,DAY(EOMONTH($B177,0))))&lt;$C177)+(DATE(YEAR($B177),MONTH($B177)+1,MIN(BH$6,DAY(EOMONTH($B177,1))))&gt;=$B177)*(DATE(YEAR($B177),MONTH($B177)+1,MIN(BH$6,DAY(EOMONTH($B177,1))))&lt;$C177)))</f>
        <v>0</v>
      </c>
      <c r="BI177" s="48" t="n">
        <f aca="false">IF(OR(N(BI$5)=0,BI$6=""),0,BI$5*((DATE(YEAR($B177),MONTH($B177),MIN(BI$6,DAY(EOMONTH($B177,0))))&gt;=$B177)*(DATE(YEAR($B177),MONTH($B177),MIN(BI$6,DAY(EOMONTH($B177,0))))&lt;$C177)+(DATE(YEAR($B177),MONTH($B177)+1,MIN(BI$6,DAY(EOMONTH($B177,1))))&gt;=$B177)*(DATE(YEAR($B177),MONTH($B177)+1,MIN(BI$6,DAY(EOMONTH($B177,1))))&lt;$C177)))</f>
        <v>0</v>
      </c>
      <c r="BJ177" s="48" t="n">
        <f aca="false">IF(OR(N(BJ$5)=0,BJ$6=""),0,BJ$5*((DATE(YEAR($B177),MONTH($B177),MIN(BJ$6,DAY(EOMONTH($B177,0))))&gt;=$B177)*(DATE(YEAR($B177),MONTH($B177),MIN(BJ$6,DAY(EOMONTH($B177,0))))&lt;$C177)+(DATE(YEAR($B177),MONTH($B177)+1,MIN(BJ$6,DAY(EOMONTH($B177,1))))&gt;=$B177)*(DATE(YEAR($B177),MONTH($B177)+1,MIN(BJ$6,DAY(EOMONTH($B177,1))))&lt;$C177)))</f>
        <v>0</v>
      </c>
      <c r="BK177" s="48" t="n">
        <f aca="false">IF(OR(N(BK$5)=0,BK$6=""),0,BK$5*((DATE(YEAR($B177),MONTH($B177),MIN(BK$6,DAY(EOMONTH($B177,0))))&gt;=$B177)*(DATE(YEAR($B177),MONTH($B177),MIN(BK$6,DAY(EOMONTH($B177,0))))&lt;$C177)+(DATE(YEAR($B177),MONTH($B177)+1,MIN(BK$6,DAY(EOMONTH($B177,1))))&gt;=$B177)*(DATE(YEAR($B177),MONTH($B177)+1,MIN(BK$6,DAY(EOMONTH($B177,1))))&lt;$C177)))</f>
        <v>0</v>
      </c>
      <c r="BL177" s="48" t="n">
        <f aca="false">IF(OR(N(BL$5)=0,BL$6=""),0,BL$5*((DATE(YEAR($B177),MONTH($B177),MIN(BL$6,DAY(EOMONTH($B177,0))))&gt;=$B177)*(DATE(YEAR($B177),MONTH($B177),MIN(BL$6,DAY(EOMONTH($B177,0))))&lt;$C177)+(DATE(YEAR($B177),MONTH($B177)+1,MIN(BL$6,DAY(EOMONTH($B177,1))))&gt;=$B177)*(DATE(YEAR($B177),MONTH($B177)+1,MIN(BL$6,DAY(EOMONTH($B177,1))))&lt;$C177)))</f>
        <v>0</v>
      </c>
      <c r="BM177" s="48" t="n">
        <f aca="false">IF(OR(N(BM$5)=0,BM$6=""),0,BM$5*((DATE(YEAR($B177),MONTH($B177),MIN(BM$6,DAY(EOMONTH($B177,0))))&gt;=$B177)*(DATE(YEAR($B177),MONTH($B177),MIN(BM$6,DAY(EOMONTH($B177,0))))&lt;$C177)+(DATE(YEAR($B177),MONTH($B177)+1,MIN(BM$6,DAY(EOMONTH($B177,1))))&gt;=$B177)*(DATE(YEAR($B177),MONTH($B177)+1,MIN(BM$6,DAY(EOMONTH($B177,1))))&lt;$C177)))</f>
        <v>0</v>
      </c>
      <c r="BN177" s="48" t="n">
        <f aca="false">IF(OR(N(BN$5)=0,BN$6=""),0,BN$5*((DATE(YEAR($B177),MONTH($B177),MIN(BN$6,DAY(EOMONTH($B177,0))))&gt;=$B177)*(DATE(YEAR($B177),MONTH($B177),MIN(BN$6,DAY(EOMONTH($B177,0))))&lt;$C177)+(DATE(YEAR($B177),MONTH($B177)+1,MIN(BN$6,DAY(EOMONTH($B177,1))))&gt;=$B177)*(DATE(YEAR($B177),MONTH($B177)+1,MIN(BN$6,DAY(EOMONTH($B177,1))))&lt;$C177)))</f>
        <v>0</v>
      </c>
      <c r="BO177" s="48" t="n">
        <f aca="false">IF(OR(N(BO$5)=0,BO$6=""),0,BO$5*((DATE(YEAR($B177),MONTH($B177),MIN(BO$6,DAY(EOMONTH($B177,0))))&gt;=$B177)*(DATE(YEAR($B177),MONTH($B177),MIN(BO$6,DAY(EOMONTH($B177,0))))&lt;$C177)+(DATE(YEAR($B177),MONTH($B177)+1,MIN(BO$6,DAY(EOMONTH($B177,1))))&gt;=$B177)*(DATE(YEAR($B177),MONTH($B177)+1,MIN(BO$6,DAY(EOMONTH($B177,1))))&lt;$C177)))</f>
        <v>0</v>
      </c>
      <c r="BP177" s="48" t="n">
        <f aca="false">IF(OR(N(BP$5)=0,BP$6=""),0,BP$5*((DATE(YEAR($B177),MONTH($B177),MIN(BP$6,DAY(EOMONTH($B177,0))))&gt;=$B177)*(DATE(YEAR($B177),MONTH($B177),MIN(BP$6,DAY(EOMONTH($B177,0))))&lt;$C177)+(DATE(YEAR($B177),MONTH($B177)+1,MIN(BP$6,DAY(EOMONTH($B177,1))))&gt;=$B177)*(DATE(YEAR($B177),MONTH($B177)+1,MIN(BP$6,DAY(EOMONTH($B177,1))))&lt;$C177)))</f>
        <v>0</v>
      </c>
      <c r="BQ177" s="48" t="n">
        <f aca="false">IF(OR(N(BQ$5)=0,BQ$6=""),0,BQ$5*((DATE(YEAR($B177),MONTH($B177),MIN(BQ$6,DAY(EOMONTH($B177,0))))&gt;=$B177)*(DATE(YEAR($B177),MONTH($B177),MIN(BQ$6,DAY(EOMONTH($B177,0))))&lt;$C177)+(DATE(YEAR($B177),MONTH($B177)+1,MIN(BQ$6,DAY(EOMONTH($B177,1))))&gt;=$B177)*(DATE(YEAR($B177),MONTH($B177)+1,MIN(BQ$6,DAY(EOMONTH($B177,1))))&lt;$C177)))</f>
        <v>0</v>
      </c>
      <c r="BR177" s="48" t="n">
        <f aca="false">IF(OR(N(BR$5)=0,BR$6=""),0,BR$5*((DATE(YEAR($B177),MONTH($B177),MIN(BR$6,DAY(EOMONTH($B177,0))))&gt;=$B177)*(DATE(YEAR($B177),MONTH($B177),MIN(BR$6,DAY(EOMONTH($B177,0))))&lt;$C177)+(DATE(YEAR($B177),MONTH($B177)+1,MIN(BR$6,DAY(EOMONTH($B177,1))))&gt;=$B177)*(DATE(YEAR($B177),MONTH($B177)+1,MIN(BR$6,DAY(EOMONTH($B177,1))))&lt;$C177)))</f>
        <v>0</v>
      </c>
      <c r="BS177" s="48" t="n">
        <f aca="false">IF(OR(N(BS$5)=0,BS$6=""),0,BS$5*((DATE(YEAR($B177),MONTH($B177),MIN(BS$6,DAY(EOMONTH($B177,0))))&gt;=$B177)*(DATE(YEAR($B177),MONTH($B177),MIN(BS$6,DAY(EOMONTH($B177,0))))&lt;$C177)+(DATE(YEAR($B177),MONTH($B177)+1,MIN(BS$6,DAY(EOMONTH($B177,1))))&gt;=$B177)*(DATE(YEAR($B177),MONTH($B177)+1,MIN(BS$6,DAY(EOMONTH($B177,1))))&lt;$C177)))</f>
        <v>0</v>
      </c>
      <c r="BT177" s="48" t="n">
        <f aca="false">IF(OR(N(BT$5)=0,BT$6=""),0,BT$5*((DATE(YEAR($B177),MONTH($B177),MIN(BT$6,DAY(EOMONTH($B177,0))))&gt;=$B177)*(DATE(YEAR($B177),MONTH($B177),MIN(BT$6,DAY(EOMONTH($B177,0))))&lt;$C177)+(DATE(YEAR($B177),MONTH($B177)+1,MIN(BT$6,DAY(EOMONTH($B177,1))))&gt;=$B177)*(DATE(YEAR($B177),MONTH($B177)+1,MIN(BT$6,DAY(EOMONTH($B177,1))))&lt;$C177)))</f>
        <v>0</v>
      </c>
      <c r="BU177" s="48" t="n">
        <f aca="false">IF(OR(N(BU$5)=0,BU$6=""),0,BU$5*((DATE(YEAR($B177),MONTH($B177),MIN(BU$6,DAY(EOMONTH($B177,0))))&gt;=$B177)*(DATE(YEAR($B177),MONTH($B177),MIN(BU$6,DAY(EOMONTH($B177,0))))&lt;$C177)+(DATE(YEAR($B177),MONTH($B177)+1,MIN(BU$6,DAY(EOMONTH($B177,1))))&gt;=$B177)*(DATE(YEAR($B177),MONTH($B177)+1,MIN(BU$6,DAY(EOMONTH($B177,1))))&lt;$C177)))</f>
        <v>0</v>
      </c>
      <c r="BV177" s="48" t="n">
        <f aca="false">IF(OR(N(BV$5)=0,BV$6=""),0,BV$5*((DATE(YEAR($B177),MONTH($B177),MIN(BV$6,DAY(EOMONTH($B177,0))))&gt;=$B177)*(DATE(YEAR($B177),MONTH($B177),MIN(BV$6,DAY(EOMONTH($B177,0))))&lt;$C177)+(DATE(YEAR($B177),MONTH($B177)+1,MIN(BV$6,DAY(EOMONTH($B177,1))))&gt;=$B177)*(DATE(YEAR($B177),MONTH($B177)+1,MIN(BV$6,DAY(EOMONTH($B177,1))))&lt;$C177)))</f>
        <v>0</v>
      </c>
      <c r="BW177" s="48" t="n">
        <f aca="false">IF(OR(N(BW$5)=0,BW$6=""),0,BW$5*((DATE(YEAR($B177),MONTH($B177),MIN(BW$6,DAY(EOMONTH($B177,0))))&gt;=$B177)*(DATE(YEAR($B177),MONTH($B177),MIN(BW$6,DAY(EOMONTH($B177,0))))&lt;$C177)+(DATE(YEAR($B177),MONTH($B177)+1,MIN(BW$6,DAY(EOMONTH($B177,1))))&gt;=$B177)*(DATE(YEAR($B177),MONTH($B177)+1,MIN(BW$6,DAY(EOMONTH($B177,1))))&lt;$C177)))</f>
        <v>0</v>
      </c>
      <c r="BX177" s="48" t="n">
        <f aca="false">MIN(Z177,(FT176*(1+FT$5/Setup!$C$36)+IF($V177=1,N($F177),0)))</f>
        <v>0</v>
      </c>
      <c r="BY177" s="48" t="n">
        <f aca="false">MIN(AA177,(FU176*(1+FU$5/Setup!$C$36)+IF($V177=2,N($F177),0)))</f>
        <v>0</v>
      </c>
      <c r="BZ177" s="48" t="n">
        <f aca="false">MIN(AB177,(FV176*(1+FV$5/Setup!$C$36)+IF($V177=3,N($F177),0)))</f>
        <v>0</v>
      </c>
      <c r="CA177" s="48" t="n">
        <f aca="false">MIN(AC177,(FW176*(1+FW$5/Setup!$C$36)+IF($V177=4,N($F177),0)))</f>
        <v>0</v>
      </c>
      <c r="CB177" s="48" t="n">
        <f aca="false">MIN(AD177,(FX176*(1+FX$5/Setup!$C$36)+IF($V177=5,N($F177),0)))</f>
        <v>0</v>
      </c>
      <c r="CC177" s="48" t="n">
        <f aca="false">MIN(AE177,(FY176*(1+FY$5/Setup!$C$36)+IF($V177=6,N($F177),0)))</f>
        <v>0</v>
      </c>
      <c r="CD177" s="48" t="n">
        <f aca="false">MIN(AF177,(FZ176*(1+FZ$5/Setup!$C$36)+IF($V177=7,N($F177),0)))</f>
        <v>0</v>
      </c>
      <c r="CE177" s="48" t="n">
        <f aca="false">MIN(AG177,(GA176*(1+GA$5/Setup!$C$36)+IF($V177=8,N($F177),0)))</f>
        <v>0</v>
      </c>
      <c r="CF177" s="48" t="n">
        <f aca="false">MIN(AH177,(GB176*(1+GB$5/Setup!$C$36)+IF($V177=9,N($F177),0)))</f>
        <v>0</v>
      </c>
      <c r="CG177" s="48" t="n">
        <f aca="false">MIN(AI177,(GC176*(1+GC$5/Setup!$C$36)+IF($V177=10,N($F177),0)))</f>
        <v>0</v>
      </c>
      <c r="CH177" s="48" t="n">
        <f aca="false">MIN(AJ177,(GD176*(1+GD$5/Setup!$C$36)+IF($V177=11,N($F177),0)))</f>
        <v>0</v>
      </c>
      <c r="CI177" s="48" t="n">
        <f aca="false">MIN(AK177,(GE176*(1+GE$5/Setup!$C$36)+IF($V177=12,N($F177),0)))</f>
        <v>0</v>
      </c>
      <c r="CJ177" s="48" t="n">
        <f aca="false">MIN(AL177,(GF176*(1+GF$5/Setup!$C$36)+IF($V177=13,N($F177),0)))</f>
        <v>0</v>
      </c>
      <c r="CK177" s="48" t="n">
        <f aca="false">MIN(AM177,(GG176*(1+GG$5/Setup!$C$36)+IF($V177=14,N($F177),0)))</f>
        <v>0</v>
      </c>
      <c r="CL177" s="48" t="n">
        <f aca="false">MIN(AN177,(GH176*(1+GH$5/Setup!$C$36)+IF($V177=15,N($F177),0)))</f>
        <v>0</v>
      </c>
      <c r="CM177" s="48" t="n">
        <f aca="false">MIN(AO177,(GI176*(1+GI$5/Setup!$C$36)+IF($V177=16,N($F177),0)))</f>
        <v>0</v>
      </c>
      <c r="CN177" s="48" t="n">
        <f aca="false">MIN(AP177,(GJ176*(1+GJ$5/Setup!$C$36)+IF($V177=17,N($F177),0)))</f>
        <v>0</v>
      </c>
      <c r="CO177" s="48" t="n">
        <f aca="false">MIN(AQ177,(GK176*(1+GK$5/Setup!$C$36)+IF($V177=18,N($F177),0)))</f>
        <v>0</v>
      </c>
      <c r="CP177" s="48" t="n">
        <f aca="false">MIN(AR177,(GL176*(1+GL$5/Setup!$C$36)+IF($V177=19,N($F177),0)))</f>
        <v>0</v>
      </c>
      <c r="CQ177" s="48" t="n">
        <f aca="false">MIN(AS177,(GM176*(1+GM$5/Setup!$C$36)+IF($V177=20,N($F177),0)))</f>
        <v>0</v>
      </c>
      <c r="CR177" s="48" t="n">
        <f aca="false">MIN(AT177,(GN176*(1+GN$5/Setup!$C$36)+IF($V177=21,N($F177),0)))</f>
        <v>0</v>
      </c>
      <c r="CS177" s="48" t="n">
        <f aca="false">MIN(AU177,(GO176*(1+GO$5/Setup!$C$36)+IF($V177=22,N($F177),0)))</f>
        <v>0</v>
      </c>
      <c r="CT177" s="48" t="n">
        <f aca="false">MIN(AV177,(GP176*(1+GP$5/Setup!$C$36)+IF($V177=23,N($F177),0)))</f>
        <v>0</v>
      </c>
      <c r="CU177" s="48" t="n">
        <f aca="false">MIN(AW177,(GQ176*(1+GQ$5/Setup!$C$36)+IF($V177=24,N($F177),0)))</f>
        <v>0</v>
      </c>
      <c r="CV177" s="48" t="n">
        <f aca="false">MIN(AX177,(GR176*(1+GR$5/Setup!$C$36)+IF($V177=25,N($F177),0)))</f>
        <v>0</v>
      </c>
      <c r="CW177" s="48" t="n">
        <f aca="false">MIN(AY177,(GS176*(1+GS$5/Setup!$C$36)+IF($V177=26,N($F177),0)))</f>
        <v>0</v>
      </c>
      <c r="CX177" s="48" t="n">
        <f aca="false">MIN(AZ177,(GT176*(1+GT$5/Setup!$C$36)+IF($V177=27,N($F177),0)))</f>
        <v>0</v>
      </c>
      <c r="CY177" s="48" t="n">
        <f aca="false">MIN(BA177,(GU176*(1+GU$5/Setup!$C$36)+IF($V177=28,N($F177),0)))</f>
        <v>0</v>
      </c>
      <c r="CZ177" s="48" t="n">
        <f aca="false">MIN(BB177,(GV176*(1+GV$5/Setup!$C$36)+IF($V177=29,N($F177),0)))</f>
        <v>0</v>
      </c>
      <c r="DA177" s="48" t="n">
        <f aca="false">MIN(BC177,(GW176*(1+GW$5/Setup!$C$36)+IF($V177=30,N($F177),0)))</f>
        <v>0</v>
      </c>
      <c r="DB177" s="48" t="n">
        <f aca="false">MIN(BD177,(GX176*(1+GX$5/Setup!$C$36)+IF($V177=31,N($F177),0)))</f>
        <v>0</v>
      </c>
      <c r="DC177" s="48" t="n">
        <f aca="false">MIN(BE177,(GY176*(1+GY$5/Setup!$C$36)+IF($V177=32,N($F177),0)))</f>
        <v>0</v>
      </c>
      <c r="DD177" s="48" t="n">
        <f aca="false">MIN(BF177,(GZ176*(1+GZ$5/Setup!$C$36)+IF($V177=33,N($F177),0)))</f>
        <v>0</v>
      </c>
      <c r="DE177" s="48" t="n">
        <f aca="false">MIN(BG177,(HA176*(1+HA$5/Setup!$C$36)+IF($V177=34,N($F177),0)))</f>
        <v>0</v>
      </c>
      <c r="DF177" s="48" t="n">
        <f aca="false">MIN(BH177,(HB176*(1+HB$5/Setup!$C$36)+IF($V177=35,N($F177),0)))</f>
        <v>0</v>
      </c>
      <c r="DG177" s="48" t="n">
        <f aca="false">MIN(BI177,(HC176*(1+HC$5/Setup!$C$36)+IF($V177=36,N($F177),0)))</f>
        <v>0</v>
      </c>
      <c r="DH177" s="48" t="n">
        <f aca="false">MIN(BJ177,(HD176*(1+HD$5/Setup!$C$36)+IF($V177=37,N($F177),0)))</f>
        <v>0</v>
      </c>
      <c r="DI177" s="48" t="n">
        <f aca="false">MIN(BK177,(HE176*(1+HE$5/Setup!$C$36)+IF($V177=38,N($F177),0)))</f>
        <v>0</v>
      </c>
      <c r="DJ177" s="48" t="n">
        <f aca="false">MIN(BL177,(HF176*(1+HF$5/Setup!$C$36)+IF($V177=39,N($F177),0)))</f>
        <v>0</v>
      </c>
      <c r="DK177" s="48" t="n">
        <f aca="false">MIN(BM177,(HG176*(1+HG$5/Setup!$C$36)+IF($V177=40,N($F177),0)))</f>
        <v>0</v>
      </c>
      <c r="DL177" s="48" t="n">
        <f aca="false">MIN(BN177,(HH176*(1+HH$5/Setup!$C$36)+IF($V177=41,N($F177),0)))</f>
        <v>0</v>
      </c>
      <c r="DM177" s="48" t="n">
        <f aca="false">MIN(BO177,(HI176*(1+HI$5/Setup!$C$36)+IF($V177=42,N($F177),0)))</f>
        <v>0</v>
      </c>
      <c r="DN177" s="48" t="n">
        <f aca="false">MIN(BP177,(HJ176*(1+HJ$5/Setup!$C$36)+IF($V177=43,N($F177),0)))</f>
        <v>0</v>
      </c>
      <c r="DO177" s="48" t="n">
        <f aca="false">MIN(BQ177,(HK176*(1+HK$5/Setup!$C$36)+IF($V177=44,N($F177),0)))</f>
        <v>0</v>
      </c>
      <c r="DP177" s="48" t="n">
        <f aca="false">MIN(BR177,(HL176*(1+HL$5/Setup!$C$36)+IF($V177=45,N($F177),0)))</f>
        <v>0</v>
      </c>
      <c r="DQ177" s="48" t="n">
        <f aca="false">MIN(BS177,(HM176*(1+HM$5/Setup!$C$36)+IF($V177=46,N($F177),0)))</f>
        <v>0</v>
      </c>
      <c r="DR177" s="48" t="n">
        <f aca="false">MIN(BT177,(HN176*(1+HN$5/Setup!$C$36)+IF($V177=47,N($F177),0)))</f>
        <v>0</v>
      </c>
      <c r="DS177" s="48" t="n">
        <f aca="false">MIN(BU177,(HO176*(1+HO$5/Setup!$C$36)+IF($V177=48,N($F177),0)))</f>
        <v>0</v>
      </c>
      <c r="DT177" s="48" t="n">
        <f aca="false">MIN(BV177,(HP176*(1+HP$5/Setup!$C$36)+IF($V177=49,N($F177),0)))</f>
        <v>0</v>
      </c>
      <c r="DU177" s="48" t="n">
        <f aca="false">MIN(BW177,(HQ176*(1+HQ$5/Setup!$C$36)+IF($V177=50,N($F177),0)))</f>
        <v>0</v>
      </c>
      <c r="DV177" s="48" t="n">
        <f aca="false">MIN(MAX((FT176*(1+FT$5/Setup!$C$36)+IF($V177=1,N($F177),0))-BX177,0),MAX($P177-0,0))</f>
        <v>0</v>
      </c>
      <c r="DW177" s="48" t="n">
        <f aca="false">MIN(MAX((FU176*(1+FU$5/Setup!$C$36)+IF($V177=2,N($F177),0))-BY177,0),MAX($P177-SUM(DV177:DV177),0))</f>
        <v>0</v>
      </c>
      <c r="DX177" s="48" t="n">
        <f aca="false">MIN(MAX((FV176*(1+FV$5/Setup!$C$36)+IF($V177=3,N($F177),0))-BZ177,0),MAX($P177-SUM(DV177:DW177),0))</f>
        <v>0</v>
      </c>
      <c r="DY177" s="48" t="n">
        <f aca="false">MIN(MAX((FW176*(1+FW$5/Setup!$C$36)+IF($V177=4,N($F177),0))-CA177,0),MAX($P177-SUM(DV177:DX177),0))</f>
        <v>0</v>
      </c>
      <c r="DZ177" s="48" t="n">
        <f aca="false">MIN(MAX((FX176*(1+FX$5/Setup!$C$36)+IF($V177=5,N($F177),0))-CB177,0),MAX($P177-SUM(DV177:DY177),0))</f>
        <v>0</v>
      </c>
      <c r="EA177" s="48" t="n">
        <f aca="false">MIN(MAX((FY176*(1+FY$5/Setup!$C$36)+IF($V177=6,N($F177),0))-CC177,0),MAX($P177-SUM(DV177:DZ177),0))</f>
        <v>0</v>
      </c>
      <c r="EB177" s="48" t="n">
        <f aca="false">MIN(MAX((FZ176*(1+FZ$5/Setup!$C$36)+IF($V177=7,N($F177),0))-CD177,0),MAX($P177-SUM(DV177:EA177),0))</f>
        <v>0</v>
      </c>
      <c r="EC177" s="48" t="n">
        <f aca="false">MIN(MAX((GA176*(1+GA$5/Setup!$C$36)+IF($V177=8,N($F177),0))-CE177,0),MAX($P177-SUM(DV177:EB177),0))</f>
        <v>0</v>
      </c>
      <c r="ED177" s="48" t="n">
        <f aca="false">MIN(MAX((GB176*(1+GB$5/Setup!$C$36)+IF($V177=9,N($F177),0))-CF177,0),MAX($P177-SUM(DV177:EC177),0))</f>
        <v>0</v>
      </c>
      <c r="EE177" s="48" t="n">
        <f aca="false">MIN(MAX((GC176*(1+GC$5/Setup!$C$36)+IF($V177=10,N($F177),0))-CG177,0),MAX($P177-SUM(DV177:ED177),0))</f>
        <v>0</v>
      </c>
      <c r="EF177" s="48" t="n">
        <f aca="false">MIN(MAX((GD176*(1+GD$5/Setup!$C$36)+IF($V177=11,N($F177),0))-CH177,0),MAX($P177-SUM(DV177:EE177),0))</f>
        <v>0</v>
      </c>
      <c r="EG177" s="48" t="n">
        <f aca="false">MIN(MAX((GE176*(1+GE$5/Setup!$C$36)+IF($V177=12,N($F177),0))-CI177,0),MAX($P177-SUM(DV177:EF177),0))</f>
        <v>0</v>
      </c>
      <c r="EH177" s="48" t="n">
        <f aca="false">MIN(MAX((GF176*(1+GF$5/Setup!$C$36)+IF($V177=13,N($F177),0))-CJ177,0),MAX($P177-SUM(DV177:EG177),0))</f>
        <v>0</v>
      </c>
      <c r="EI177" s="48" t="n">
        <f aca="false">MIN(MAX((GG176*(1+GG$5/Setup!$C$36)+IF($V177=14,N($F177),0))-CK177,0),MAX($P177-SUM(DV177:EH177),0))</f>
        <v>0</v>
      </c>
      <c r="EJ177" s="48" t="n">
        <f aca="false">MIN(MAX((GH176*(1+GH$5/Setup!$C$36)+IF($V177=15,N($F177),0))-CL177,0),MAX($P177-SUM(DV177:EI177),0))</f>
        <v>0</v>
      </c>
      <c r="EK177" s="48" t="n">
        <f aca="false">MIN(MAX((GI176*(1+GI$5/Setup!$C$36)+IF($V177=16,N($F177),0))-CM177,0),MAX($P177-SUM(DV177:EJ177),0))</f>
        <v>0</v>
      </c>
      <c r="EL177" s="48" t="n">
        <f aca="false">MIN(MAX((GJ176*(1+GJ$5/Setup!$C$36)+IF($V177=17,N($F177),0))-CN177,0),MAX($P177-SUM(DV177:EK177),0))</f>
        <v>0</v>
      </c>
      <c r="EM177" s="48" t="n">
        <f aca="false">MIN(MAX((GK176*(1+GK$5/Setup!$C$36)+IF($V177=18,N($F177),0))-CO177,0),MAX($P177-SUM(DV177:EL177),0))</f>
        <v>0</v>
      </c>
      <c r="EN177" s="48" t="n">
        <f aca="false">MIN(MAX((GL176*(1+GL$5/Setup!$C$36)+IF($V177=19,N($F177),0))-CP177,0),MAX($P177-SUM(DV177:EM177),0))</f>
        <v>0</v>
      </c>
      <c r="EO177" s="48" t="n">
        <f aca="false">MIN(MAX((GM176*(1+GM$5/Setup!$C$36)+IF($V177=20,N($F177),0))-CQ177,0),MAX($P177-SUM(DV177:EN177),0))</f>
        <v>0</v>
      </c>
      <c r="EP177" s="48" t="n">
        <f aca="false">MIN(MAX((GN176*(1+GN$5/Setup!$C$36)+IF($V177=21,N($F177),0))-CR177,0),MAX($P177-SUM(DV177:EO177),0))</f>
        <v>0</v>
      </c>
      <c r="EQ177" s="48" t="n">
        <f aca="false">MIN(MAX((GO176*(1+GO$5/Setup!$C$36)+IF($V177=22,N($F177),0))-CS177,0),MAX($P177-SUM(DV177:EP177),0))</f>
        <v>0</v>
      </c>
      <c r="ER177" s="48" t="n">
        <f aca="false">MIN(MAX((GP176*(1+GP$5/Setup!$C$36)+IF($V177=23,N($F177),0))-CT177,0),MAX($P177-SUM(DV177:EQ177),0))</f>
        <v>0</v>
      </c>
      <c r="ES177" s="48" t="n">
        <f aca="false">MIN(MAX((GQ176*(1+GQ$5/Setup!$C$36)+IF($V177=24,N($F177),0))-CU177,0),MAX($P177-SUM(DV177:ER177),0))</f>
        <v>0</v>
      </c>
      <c r="ET177" s="48" t="n">
        <f aca="false">MIN(MAX((GR176*(1+GR$5/Setup!$C$36)+IF($V177=25,N($F177),0))-CV177,0),MAX($P177-SUM(DV177:ES177),0))</f>
        <v>0</v>
      </c>
      <c r="EU177" s="48" t="n">
        <f aca="false">MIN(MAX((GS176*(1+GS$5/Setup!$C$36)+IF($V177=26,N($F177),0))-CW177,0),MAX($P177-SUM(DV177:ET177),0))</f>
        <v>0</v>
      </c>
      <c r="EV177" s="48" t="n">
        <f aca="false">MIN(MAX((GT176*(1+GT$5/Setup!$C$36)+IF($V177=27,N($F177),0))-CX177,0),MAX($P177-SUM(DV177:EU177),0))</f>
        <v>0</v>
      </c>
      <c r="EW177" s="48" t="n">
        <f aca="false">MIN(MAX((GU176*(1+GU$5/Setup!$C$36)+IF($V177=28,N($F177),0))-CY177,0),MAX($P177-SUM(DV177:EV177),0))</f>
        <v>0</v>
      </c>
      <c r="EX177" s="48" t="n">
        <f aca="false">MIN(MAX((GV176*(1+GV$5/Setup!$C$36)+IF($V177=29,N($F177),0))-CZ177,0),MAX($P177-SUM(DV177:EW177),0))</f>
        <v>0</v>
      </c>
      <c r="EY177" s="48" t="n">
        <f aca="false">MIN(MAX((GW176*(1+GW$5/Setup!$C$36)+IF($V177=30,N($F177),0))-DA177,0),MAX($P177-SUM(DV177:EX177),0))</f>
        <v>0</v>
      </c>
      <c r="EZ177" s="48" t="n">
        <f aca="false">MIN(MAX((GX176*(1+GX$5/Setup!$C$36)+IF($V177=31,N($F177),0))-DB177,0),MAX($P177-SUM(DV177:EY177),0))</f>
        <v>0</v>
      </c>
      <c r="FA177" s="48" t="n">
        <f aca="false">MIN(MAX((GY176*(1+GY$5/Setup!$C$36)+IF($V177=32,N($F177),0))-DC177,0),MAX($P177-SUM(DV177:EZ177),0))</f>
        <v>0</v>
      </c>
      <c r="FB177" s="48" t="n">
        <f aca="false">MIN(MAX((GZ176*(1+GZ$5/Setup!$C$36)+IF($V177=33,N($F177),0))-DD177,0),MAX($P177-SUM(DV177:FA177),0))</f>
        <v>0</v>
      </c>
      <c r="FC177" s="48" t="n">
        <f aca="false">MIN(MAX((HA176*(1+HA$5/Setup!$C$36)+IF($V177=34,N($F177),0))-DE177,0),MAX($P177-SUM(DV177:FB177),0))</f>
        <v>0</v>
      </c>
      <c r="FD177" s="48" t="n">
        <f aca="false">MIN(MAX((HB176*(1+HB$5/Setup!$C$36)+IF($V177=35,N($F177),0))-DF177,0),MAX($P177-SUM(DV177:FC177),0))</f>
        <v>0</v>
      </c>
      <c r="FE177" s="48" t="n">
        <f aca="false">MIN(MAX((HC176*(1+HC$5/Setup!$C$36)+IF($V177=36,N($F177),0))-DG177,0),MAX($P177-SUM(DV177:FD177),0))</f>
        <v>0</v>
      </c>
      <c r="FF177" s="48" t="n">
        <f aca="false">MIN(MAX((HD176*(1+HD$5/Setup!$C$36)+IF($V177=37,N($F177),0))-DH177,0),MAX($P177-SUM(DV177:FE177),0))</f>
        <v>0</v>
      </c>
      <c r="FG177" s="48" t="n">
        <f aca="false">MIN(MAX((HE176*(1+HE$5/Setup!$C$36)+IF($V177=38,N($F177),0))-DI177,0),MAX($P177-SUM(DV177:FF177),0))</f>
        <v>0</v>
      </c>
      <c r="FH177" s="48" t="n">
        <f aca="false">MIN(MAX((HF176*(1+HF$5/Setup!$C$36)+IF($V177=39,N($F177),0))-DJ177,0),MAX($P177-SUM(DV177:FG177),0))</f>
        <v>0</v>
      </c>
      <c r="FI177" s="48" t="n">
        <f aca="false">MIN(MAX((HG176*(1+HG$5/Setup!$C$36)+IF($V177=40,N($F177),0))-DK177,0),MAX($P177-SUM(DV177:FH177),0))</f>
        <v>0</v>
      </c>
      <c r="FJ177" s="48" t="n">
        <f aca="false">MIN(MAX((HH176*(1+HH$5/Setup!$C$36)+IF($V177=41,N($F177),0))-DL177,0),MAX($P177-SUM(DV177:FI177),0))</f>
        <v>0</v>
      </c>
      <c r="FK177" s="48" t="n">
        <f aca="false">MIN(MAX((HI176*(1+HI$5/Setup!$C$36)+IF($V177=42,N($F177),0))-DM177,0),MAX($P177-SUM(DV177:FJ177),0))</f>
        <v>0</v>
      </c>
      <c r="FL177" s="48" t="n">
        <f aca="false">MIN(MAX((HJ176*(1+HJ$5/Setup!$C$36)+IF($V177=43,N($F177),0))-DN177,0),MAX($P177-SUM(DV177:FK177),0))</f>
        <v>0</v>
      </c>
      <c r="FM177" s="48" t="n">
        <f aca="false">MIN(MAX((HK176*(1+HK$5/Setup!$C$36)+IF($V177=44,N($F177),0))-DO177,0),MAX($P177-SUM(DV177:FL177),0))</f>
        <v>0</v>
      </c>
      <c r="FN177" s="48" t="n">
        <f aca="false">MIN(MAX((HL176*(1+HL$5/Setup!$C$36)+IF($V177=45,N($F177),0))-DP177,0),MAX($P177-SUM(DV177:FM177),0))</f>
        <v>0</v>
      </c>
      <c r="FO177" s="48" t="n">
        <f aca="false">MIN(MAX((HM176*(1+HM$5/Setup!$C$36)+IF($V177=46,N($F177),0))-DQ177,0),MAX($P177-SUM(DV177:FN177),0))</f>
        <v>0</v>
      </c>
      <c r="FP177" s="48" t="n">
        <f aca="false">MIN(MAX((HN176*(1+HN$5/Setup!$C$36)+IF($V177=47,N($F177),0))-DR177,0),MAX($P177-SUM(DV177:FO177),0))</f>
        <v>0</v>
      </c>
      <c r="FQ177" s="48" t="n">
        <f aca="false">MIN(MAX((HO176*(1+HO$5/Setup!$C$36)+IF($V177=48,N($F177),0))-DS177,0),MAX($P177-SUM(DV177:FP177),0))</f>
        <v>0</v>
      </c>
      <c r="FR177" s="48" t="n">
        <f aca="false">MIN(MAX((HP176*(1+HP$5/Setup!$C$36)+IF($V177=49,N($F177),0))-DT177,0),MAX($P177-SUM(DV177:FQ177),0))</f>
        <v>0</v>
      </c>
      <c r="FS177" s="48" t="n">
        <f aca="false">MIN(MAX((HQ176*(1+HQ$5/Setup!$C$36)+IF($V177=50,N($F177),0))-DU177,0),MAX($P177-SUM(DV177:FR177),0))</f>
        <v>0</v>
      </c>
      <c r="FT177" s="48" t="n">
        <f aca="false">IF((FT176*(1+FT$5/Setup!$C$36)+IF($V177=1,N($F177),0))-BX177-DV177&lt;0.005,0,(FT176*(1+FT$5/Setup!$C$36)+IF($V177=1,N($F177),0))-BX177-DV177)</f>
        <v>0</v>
      </c>
      <c r="FU177" s="48" t="n">
        <f aca="false">IF((FU176*(1+FU$5/Setup!$C$36)+IF($V177=2,N($F177),0))-BY177-DW177&lt;0.005,0,(FU176*(1+FU$5/Setup!$C$36)+IF($V177=2,N($F177),0))-BY177-DW177)</f>
        <v>0</v>
      </c>
      <c r="FV177" s="48" t="n">
        <f aca="false">IF((FV176*(1+FV$5/Setup!$C$36)+IF($V177=3,N($F177),0))-BZ177-DX177&lt;0.005,0,(FV176*(1+FV$5/Setup!$C$36)+IF($V177=3,N($F177),0))-BZ177-DX177)</f>
        <v>0</v>
      </c>
      <c r="FW177" s="48" t="n">
        <f aca="false">IF((FW176*(1+FW$5/Setup!$C$36)+IF($V177=4,N($F177),0))-CA177-DY177&lt;0.005,0,(FW176*(1+FW$5/Setup!$C$36)+IF($V177=4,N($F177),0))-CA177-DY177)</f>
        <v>0</v>
      </c>
      <c r="FX177" s="48" t="n">
        <f aca="false">IF((FX176*(1+FX$5/Setup!$C$36)+IF($V177=5,N($F177),0))-CB177-DZ177&lt;0.005,0,(FX176*(1+FX$5/Setup!$C$36)+IF($V177=5,N($F177),0))-CB177-DZ177)</f>
        <v>0</v>
      </c>
      <c r="FY177" s="48" t="n">
        <f aca="false">IF((FY176*(1+FY$5/Setup!$C$36)+IF($V177=6,N($F177),0))-CC177-EA177&lt;0.005,0,(FY176*(1+FY$5/Setup!$C$36)+IF($V177=6,N($F177),0))-CC177-EA177)</f>
        <v>0</v>
      </c>
      <c r="FZ177" s="48" t="n">
        <f aca="false">IF((FZ176*(1+FZ$5/Setup!$C$36)+IF($V177=7,N($F177),0))-CD177-EB177&lt;0.005,0,(FZ176*(1+FZ$5/Setup!$C$36)+IF($V177=7,N($F177),0))-CD177-EB177)</f>
        <v>0</v>
      </c>
      <c r="GA177" s="48" t="n">
        <f aca="false">IF((GA176*(1+GA$5/Setup!$C$36)+IF($V177=8,N($F177),0))-CE177-EC177&lt;0.005,0,(GA176*(1+GA$5/Setup!$C$36)+IF($V177=8,N($F177),0))-CE177-EC177)</f>
        <v>0</v>
      </c>
      <c r="GB177" s="48" t="n">
        <f aca="false">IF((GB176*(1+GB$5/Setup!$C$36)+IF($V177=9,N($F177),0))-CF177-ED177&lt;0.005,0,(GB176*(1+GB$5/Setup!$C$36)+IF($V177=9,N($F177),0))-CF177-ED177)</f>
        <v>0</v>
      </c>
      <c r="GC177" s="48" t="n">
        <f aca="false">IF((GC176*(1+GC$5/Setup!$C$36)+IF($V177=10,N($F177),0))-CG177-EE177&lt;0.005,0,(GC176*(1+GC$5/Setup!$C$36)+IF($V177=10,N($F177),0))-CG177-EE177)</f>
        <v>0</v>
      </c>
      <c r="GD177" s="48" t="n">
        <f aca="false">IF((GD176*(1+GD$5/Setup!$C$36)+IF($V177=11,N($F177),0))-CH177-EF177&lt;0.005,0,(GD176*(1+GD$5/Setup!$C$36)+IF($V177=11,N($F177),0))-CH177-EF177)</f>
        <v>0</v>
      </c>
      <c r="GE177" s="48" t="n">
        <f aca="false">IF((GE176*(1+GE$5/Setup!$C$36)+IF($V177=12,N($F177),0))-CI177-EG177&lt;0.005,0,(GE176*(1+GE$5/Setup!$C$36)+IF($V177=12,N($F177),0))-CI177-EG177)</f>
        <v>0</v>
      </c>
      <c r="GF177" s="48" t="n">
        <f aca="false">IF((GF176*(1+GF$5/Setup!$C$36)+IF($V177=13,N($F177),0))-CJ177-EH177&lt;0.005,0,(GF176*(1+GF$5/Setup!$C$36)+IF($V177=13,N($F177),0))-CJ177-EH177)</f>
        <v>0</v>
      </c>
      <c r="GG177" s="48" t="n">
        <f aca="false">IF((GG176*(1+GG$5/Setup!$C$36)+IF($V177=14,N($F177),0))-CK177-EI177&lt;0.005,0,(GG176*(1+GG$5/Setup!$C$36)+IF($V177=14,N($F177),0))-CK177-EI177)</f>
        <v>0</v>
      </c>
      <c r="GH177" s="48" t="n">
        <f aca="false">IF((GH176*(1+GH$5/Setup!$C$36)+IF($V177=15,N($F177),0))-CL177-EJ177&lt;0.005,0,(GH176*(1+GH$5/Setup!$C$36)+IF($V177=15,N($F177),0))-CL177-EJ177)</f>
        <v>0</v>
      </c>
      <c r="GI177" s="48" t="n">
        <f aca="false">IF((GI176*(1+GI$5/Setup!$C$36)+IF($V177=16,N($F177),0))-CM177-EK177&lt;0.005,0,(GI176*(1+GI$5/Setup!$C$36)+IF($V177=16,N($F177),0))-CM177-EK177)</f>
        <v>0</v>
      </c>
      <c r="GJ177" s="48" t="n">
        <f aca="false">IF((GJ176*(1+GJ$5/Setup!$C$36)+IF($V177=17,N($F177),0))-CN177-EL177&lt;0.005,0,(GJ176*(1+GJ$5/Setup!$C$36)+IF($V177=17,N($F177),0))-CN177-EL177)</f>
        <v>0</v>
      </c>
      <c r="GK177" s="48" t="n">
        <f aca="false">IF((GK176*(1+GK$5/Setup!$C$36)+IF($V177=18,N($F177),0))-CO177-EM177&lt;0.005,0,(GK176*(1+GK$5/Setup!$C$36)+IF($V177=18,N($F177),0))-CO177-EM177)</f>
        <v>0</v>
      </c>
      <c r="GL177" s="48" t="n">
        <f aca="false">IF((GL176*(1+GL$5/Setup!$C$36)+IF($V177=19,N($F177),0))-CP177-EN177&lt;0.005,0,(GL176*(1+GL$5/Setup!$C$36)+IF($V177=19,N($F177),0))-CP177-EN177)</f>
        <v>0</v>
      </c>
      <c r="GM177" s="48" t="n">
        <f aca="false">IF((GM176*(1+GM$5/Setup!$C$36)+IF($V177=20,N($F177),0))-CQ177-EO177&lt;0.005,0,(GM176*(1+GM$5/Setup!$C$36)+IF($V177=20,N($F177),0))-CQ177-EO177)</f>
        <v>0</v>
      </c>
      <c r="GN177" s="48" t="n">
        <f aca="false">IF((GN176*(1+GN$5/Setup!$C$36)+IF($V177=21,N($F177),0))-CR177-EP177&lt;0.005,0,(GN176*(1+GN$5/Setup!$C$36)+IF($V177=21,N($F177),0))-CR177-EP177)</f>
        <v>0</v>
      </c>
      <c r="GO177" s="48" t="n">
        <f aca="false">IF((GO176*(1+GO$5/Setup!$C$36)+IF($V177=22,N($F177),0))-CS177-EQ177&lt;0.005,0,(GO176*(1+GO$5/Setup!$C$36)+IF($V177=22,N($F177),0))-CS177-EQ177)</f>
        <v>0</v>
      </c>
      <c r="GP177" s="48" t="n">
        <f aca="false">IF((GP176*(1+GP$5/Setup!$C$36)+IF($V177=23,N($F177),0))-CT177-ER177&lt;0.005,0,(GP176*(1+GP$5/Setup!$C$36)+IF($V177=23,N($F177),0))-CT177-ER177)</f>
        <v>0</v>
      </c>
      <c r="GQ177" s="48" t="n">
        <f aca="false">IF((GQ176*(1+GQ$5/Setup!$C$36)+IF($V177=24,N($F177),0))-CU177-ES177&lt;0.005,0,(GQ176*(1+GQ$5/Setup!$C$36)+IF($V177=24,N($F177),0))-CU177-ES177)</f>
        <v>0</v>
      </c>
      <c r="GR177" s="48" t="n">
        <f aca="false">IF((GR176*(1+GR$5/Setup!$C$36)+IF($V177=25,N($F177),0))-CV177-ET177&lt;0.005,0,(GR176*(1+GR$5/Setup!$C$36)+IF($V177=25,N($F177),0))-CV177-ET177)</f>
        <v>0</v>
      </c>
      <c r="GS177" s="48" t="n">
        <f aca="false">IF((GS176*(1+GS$5/Setup!$C$36)+IF($V177=26,N($F177),0))-CW177-EU177&lt;0.005,0,(GS176*(1+GS$5/Setup!$C$36)+IF($V177=26,N($F177),0))-CW177-EU177)</f>
        <v>0</v>
      </c>
      <c r="GT177" s="48" t="n">
        <f aca="false">IF((GT176*(1+GT$5/Setup!$C$36)+IF($V177=27,N($F177),0))-CX177-EV177&lt;0.005,0,(GT176*(1+GT$5/Setup!$C$36)+IF($V177=27,N($F177),0))-CX177-EV177)</f>
        <v>0</v>
      </c>
      <c r="GU177" s="48" t="n">
        <f aca="false">IF((GU176*(1+GU$5/Setup!$C$36)+IF($V177=28,N($F177),0))-CY177-EW177&lt;0.005,0,(GU176*(1+GU$5/Setup!$C$36)+IF($V177=28,N($F177),0))-CY177-EW177)</f>
        <v>0</v>
      </c>
      <c r="GV177" s="48" t="n">
        <f aca="false">IF((GV176*(1+GV$5/Setup!$C$36)+IF($V177=29,N($F177),0))-CZ177-EX177&lt;0.005,0,(GV176*(1+GV$5/Setup!$C$36)+IF($V177=29,N($F177),0))-CZ177-EX177)</f>
        <v>0</v>
      </c>
      <c r="GW177" s="48" t="n">
        <f aca="false">IF((GW176*(1+GW$5/Setup!$C$36)+IF($V177=30,N($F177),0))-DA177-EY177&lt;0.005,0,(GW176*(1+GW$5/Setup!$C$36)+IF($V177=30,N($F177),0))-DA177-EY177)</f>
        <v>0</v>
      </c>
      <c r="GX177" s="48" t="n">
        <f aca="false">IF((GX176*(1+GX$5/Setup!$C$36)+IF($V177=31,N($F177),0))-DB177-EZ177&lt;0.005,0,(GX176*(1+GX$5/Setup!$C$36)+IF($V177=31,N($F177),0))-DB177-EZ177)</f>
        <v>0</v>
      </c>
      <c r="GY177" s="48" t="n">
        <f aca="false">IF((GY176*(1+GY$5/Setup!$C$36)+IF($V177=32,N($F177),0))-DC177-FA177&lt;0.005,0,(GY176*(1+GY$5/Setup!$C$36)+IF($V177=32,N($F177),0))-DC177-FA177)</f>
        <v>0</v>
      </c>
      <c r="GZ177" s="48" t="n">
        <f aca="false">IF((GZ176*(1+GZ$5/Setup!$C$36)+IF($V177=33,N($F177),0))-DD177-FB177&lt;0.005,0,(GZ176*(1+GZ$5/Setup!$C$36)+IF($V177=33,N($F177),0))-DD177-FB177)</f>
        <v>0</v>
      </c>
      <c r="HA177" s="48" t="n">
        <f aca="false">IF((HA176*(1+HA$5/Setup!$C$36)+IF($V177=34,N($F177),0))-DE177-FC177&lt;0.005,0,(HA176*(1+HA$5/Setup!$C$36)+IF($V177=34,N($F177),0))-DE177-FC177)</f>
        <v>0</v>
      </c>
      <c r="HB177" s="48" t="n">
        <f aca="false">IF((HB176*(1+HB$5/Setup!$C$36)+IF($V177=35,N($F177),0))-DF177-FD177&lt;0.005,0,(HB176*(1+HB$5/Setup!$C$36)+IF($V177=35,N($F177),0))-DF177-FD177)</f>
        <v>0</v>
      </c>
      <c r="HC177" s="48" t="n">
        <f aca="false">IF((HC176*(1+HC$5/Setup!$C$36)+IF($V177=36,N($F177),0))-DG177-FE177&lt;0.005,0,(HC176*(1+HC$5/Setup!$C$36)+IF($V177=36,N($F177),0))-DG177-FE177)</f>
        <v>0</v>
      </c>
      <c r="HD177" s="48" t="n">
        <f aca="false">IF((HD176*(1+HD$5/Setup!$C$36)+IF($V177=37,N($F177),0))-DH177-FF177&lt;0.005,0,(HD176*(1+HD$5/Setup!$C$36)+IF($V177=37,N($F177),0))-DH177-FF177)</f>
        <v>0</v>
      </c>
      <c r="HE177" s="48" t="n">
        <f aca="false">IF((HE176*(1+HE$5/Setup!$C$36)+IF($V177=38,N($F177),0))-DI177-FG177&lt;0.005,0,(HE176*(1+HE$5/Setup!$C$36)+IF($V177=38,N($F177),0))-DI177-FG177)</f>
        <v>0</v>
      </c>
      <c r="HF177" s="48" t="n">
        <f aca="false">IF((HF176*(1+HF$5/Setup!$C$36)+IF($V177=39,N($F177),0))-DJ177-FH177&lt;0.005,0,(HF176*(1+HF$5/Setup!$C$36)+IF($V177=39,N($F177),0))-DJ177-FH177)</f>
        <v>0</v>
      </c>
      <c r="HG177" s="48" t="n">
        <f aca="false">IF((HG176*(1+HG$5/Setup!$C$36)+IF($V177=40,N($F177),0))-DK177-FI177&lt;0.005,0,(HG176*(1+HG$5/Setup!$C$36)+IF($V177=40,N($F177),0))-DK177-FI177)</f>
        <v>0</v>
      </c>
      <c r="HH177" s="48" t="n">
        <f aca="false">IF((HH176*(1+HH$5/Setup!$C$36)+IF($V177=41,N($F177),0))-DL177-FJ177&lt;0.005,0,(HH176*(1+HH$5/Setup!$C$36)+IF($V177=41,N($F177),0))-DL177-FJ177)</f>
        <v>0</v>
      </c>
      <c r="HI177" s="48" t="n">
        <f aca="false">IF((HI176*(1+HI$5/Setup!$C$36)+IF($V177=42,N($F177),0))-DM177-FK177&lt;0.005,0,(HI176*(1+HI$5/Setup!$C$36)+IF($V177=42,N($F177),0))-DM177-FK177)</f>
        <v>0</v>
      </c>
      <c r="HJ177" s="48" t="n">
        <f aca="false">IF((HJ176*(1+HJ$5/Setup!$C$36)+IF($V177=43,N($F177),0))-DN177-FL177&lt;0.005,0,(HJ176*(1+HJ$5/Setup!$C$36)+IF($V177=43,N($F177),0))-DN177-FL177)</f>
        <v>0</v>
      </c>
      <c r="HK177" s="48" t="n">
        <f aca="false">IF((HK176*(1+HK$5/Setup!$C$36)+IF($V177=44,N($F177),0))-DO177-FM177&lt;0.005,0,(HK176*(1+HK$5/Setup!$C$36)+IF($V177=44,N($F177),0))-DO177-FM177)</f>
        <v>0</v>
      </c>
      <c r="HL177" s="48" t="n">
        <f aca="false">IF((HL176*(1+HL$5/Setup!$C$36)+IF($V177=45,N($F177),0))-DP177-FN177&lt;0.005,0,(HL176*(1+HL$5/Setup!$C$36)+IF($V177=45,N($F177),0))-DP177-FN177)</f>
        <v>0</v>
      </c>
      <c r="HM177" s="48" t="n">
        <f aca="false">IF((HM176*(1+HM$5/Setup!$C$36)+IF($V177=46,N($F177),0))-DQ177-FO177&lt;0.005,0,(HM176*(1+HM$5/Setup!$C$36)+IF($V177=46,N($F177),0))-DQ177-FO177)</f>
        <v>0</v>
      </c>
      <c r="HN177" s="48" t="n">
        <f aca="false">IF((HN176*(1+HN$5/Setup!$C$36)+IF($V177=47,N($F177),0))-DR177-FP177&lt;0.005,0,(HN176*(1+HN$5/Setup!$C$36)+IF($V177=47,N($F177),0))-DR177-FP177)</f>
        <v>0</v>
      </c>
      <c r="HO177" s="48" t="n">
        <f aca="false">IF((HO176*(1+HO$5/Setup!$C$36)+IF($V177=48,N($F177),0))-DS177-FQ177&lt;0.005,0,(HO176*(1+HO$5/Setup!$C$36)+IF($V177=48,N($F177),0))-DS177-FQ177)</f>
        <v>0</v>
      </c>
      <c r="HP177" s="48" t="n">
        <f aca="false">IF((HP176*(1+HP$5/Setup!$C$36)+IF($V177=49,N($F177),0))-DT177-FR177&lt;0.005,0,(HP176*(1+HP$5/Setup!$C$36)+IF($V177=49,N($F177),0))-DT177-FR177)</f>
        <v>0</v>
      </c>
      <c r="HQ177" s="48" t="n">
        <f aca="false">IF((HQ176*(1+HQ$5/Setup!$C$36)+IF($V177=50,N($F177),0))-DU177-FS177&lt;0.005,0,(HQ176*(1+HQ$5/Setup!$C$36)+IF($V177=50,N($F177),0))-DU177-FS177)</f>
        <v>0</v>
      </c>
    </row>
    <row r="178" customFormat="false" ht="15" hidden="false" customHeight="false" outlineLevel="0" collapsed="false">
      <c r="A178" s="44" t="n">
        <v>170</v>
      </c>
      <c r="B178" s="45" t="n">
        <f aca="false">IF(Setup!$C$7="Every month",EDATE(Setup!$C$8,($A178-1)),IF(Setup!$C$7="Twice a month",DATE(YEAR(Setup!$C$8),MONTH(Setup!$C$8)+INT((($A178-1)+Setup!$C$41)/2),MIN(IF(MOD(($A178-1)+Setup!$C$41,2)=0,Setup!$C$39,Setup!$C$40),DAY(EOMONTH(DATE(YEAR(Setup!$C$8),MONTH(Setup!$C$8)+INT((($A178-1)+Setup!$C$41)/2),1),0)))),Setup!$C$8+($A178-1)*IF(Setup!$C$7="Every week",7,14)))</f>
        <v>48691</v>
      </c>
      <c r="C178" s="45" t="n">
        <f aca="false">IF(Setup!$C$7="Every month",EDATE(Setup!$C$8,$A178),IF(Setup!$C$7="Twice a month",DATE(YEAR(Setup!$C$8),MONTH(Setup!$C$8)+INT(($A178+Setup!$C$41)/2),MIN(IF(MOD($A178+Setup!$C$41,2)=0,Setup!$C$39,Setup!$C$40),DAY(EOMONTH(DATE(YEAR(Setup!$C$8),MONTH(Setup!$C$8)+INT(($A178+Setup!$C$41)/2),1),0)))),Setup!$C$8+$A178*IF(Setup!$C$7="Every week",7,14)))</f>
        <v>48705</v>
      </c>
      <c r="D178" s="46"/>
      <c r="E178" s="47"/>
      <c r="F178" s="47"/>
      <c r="G178" s="47"/>
      <c r="H178" s="47"/>
      <c r="I178" s="48" t="n">
        <f aca="false">N(Setup!$C$11)+N(E178)</f>
        <v>100</v>
      </c>
      <c r="J178" s="48" t="n">
        <f aca="false">MIN(Setup!$C$37,MAX(I178,0))</f>
        <v>9.23076923076923</v>
      </c>
      <c r="K178" s="48" t="n">
        <f aca="false">MIN(MAX(N(Setup!$C$14)-L177,0),MAX(I178-J178,0))</f>
        <v>0</v>
      </c>
      <c r="L178" s="48" t="n">
        <f aca="false">L177+K178-N(G178)</f>
        <v>500</v>
      </c>
      <c r="M178" s="48" t="n">
        <f aca="false">M177+J178-N(H178)</f>
        <v>1569.23076923078</v>
      </c>
      <c r="N178" s="48" t="n">
        <f aca="false">SUM(BX178:DU178)</f>
        <v>0</v>
      </c>
      <c r="O178" s="48" t="n">
        <f aca="false">SUM(Z178:BW178)-N178</f>
        <v>0</v>
      </c>
      <c r="P178" s="48" t="n">
        <f aca="false">MAX(I178-J178-K178,0)+O178</f>
        <v>90.7692307692308</v>
      </c>
      <c r="Q178" s="48" t="n">
        <f aca="false">SUM(DV178:FS178)</f>
        <v>0</v>
      </c>
      <c r="R178" s="49" t="n">
        <f aca="false">N178+J178+K178+Q178</f>
        <v>9.23076923076923</v>
      </c>
      <c r="S178" s="48" t="n">
        <f aca="false">T178-T177-N(F178)+N178+Q178</f>
        <v>0</v>
      </c>
      <c r="T178" s="49" t="n">
        <f aca="false">SUM(FT178:HQ178)</f>
        <v>0</v>
      </c>
      <c r="U178" s="44" t="str">
        <f aca="false">IF(T177&lt;0.005,"",INDEX(Helpers!$C$2:$C$51,IF(_xlfn.MINIFS($DV$6:$FS$6,DV178:FS178,"&gt;0.005")=0,V178,_xlfn.MINIFS($DV$6:$FS$6,DV178:FS178,"&gt;0.005"))))</f>
        <v/>
      </c>
      <c r="V178" s="44" t="n">
        <f aca="false">IF(_xlfn.MINIFS($FT$6:$HQ$6,FT177:HQ177,"&gt;0.005")=0,1,_xlfn.MINIFS($FT$6:$HQ$6,FT177:HQ177,"&gt;0.005"))</f>
        <v>1</v>
      </c>
      <c r="W178" s="44" t="n">
        <f aca="false">IF(AND(D178&lt;&gt;"Paid",T177&gt;0.005),1,0)</f>
        <v>0</v>
      </c>
      <c r="X178" s="48" t="n">
        <f aca="false">SUMPRODUCT(((Helpers!$G$2:$G$51*(1+(Helpers!$D$2:$D$51+0.000000001)/12)^(($B178-Setup!$C$8)/(365.25/12))-Helpers!$E$2:$E$51*((1+(Helpers!$D$2:$D$51+0.000000001)/12)^(($B178-Setup!$C$8)/(365.25/12))-1)/((Helpers!$D$2:$D$51+0.000000001)/12))&gt;0)*(Helpers!$G$2:$G$51*(1+(Helpers!$D$2:$D$51+0.000000001)/12)^(($B178-Setup!$C$8)/(365.25/12))-Helpers!$E$2:$E$51*((1+(Helpers!$D$2:$D$51+0.000000001)/12)^(($B178-Setup!$C$8)/(365.25/12))-1)/((Helpers!$D$2:$D$51+0.000000001)/12)))</f>
        <v>0</v>
      </c>
      <c r="Y178" s="48"/>
      <c r="Z178" s="48" t="n">
        <f aca="false">IF(OR(N(Z$5)=0,Z$6=""),0,Z$5*((DATE(YEAR($B178),MONTH($B178),MIN(Z$6,DAY(EOMONTH($B178,0))))&gt;=$B178)*(DATE(YEAR($B178),MONTH($B178),MIN(Z$6,DAY(EOMONTH($B178,0))))&lt;$C178)+(DATE(YEAR($B178),MONTH($B178)+1,MIN(Z$6,DAY(EOMONTH($B178,1))))&gt;=$B178)*(DATE(YEAR($B178),MONTH($B178)+1,MIN(Z$6,DAY(EOMONTH($B178,1))))&lt;$C178)))</f>
        <v>0</v>
      </c>
      <c r="AA178" s="48" t="n">
        <f aca="false">IF(OR(N(AA$5)=0,AA$6=""),0,AA$5*((DATE(YEAR($B178),MONTH($B178),MIN(AA$6,DAY(EOMONTH($B178,0))))&gt;=$B178)*(DATE(YEAR($B178),MONTH($B178),MIN(AA$6,DAY(EOMONTH($B178,0))))&lt;$C178)+(DATE(YEAR($B178),MONTH($B178)+1,MIN(AA$6,DAY(EOMONTH($B178,1))))&gt;=$B178)*(DATE(YEAR($B178),MONTH($B178)+1,MIN(AA$6,DAY(EOMONTH($B178,1))))&lt;$C178)))</f>
        <v>0</v>
      </c>
      <c r="AB178" s="48" t="n">
        <f aca="false">IF(OR(N(AB$5)=0,AB$6=""),0,AB$5*((DATE(YEAR($B178),MONTH($B178),MIN(AB$6,DAY(EOMONTH($B178,0))))&gt;=$B178)*(DATE(YEAR($B178),MONTH($B178),MIN(AB$6,DAY(EOMONTH($B178,0))))&lt;$C178)+(DATE(YEAR($B178),MONTH($B178)+1,MIN(AB$6,DAY(EOMONTH($B178,1))))&gt;=$B178)*(DATE(YEAR($B178),MONTH($B178)+1,MIN(AB$6,DAY(EOMONTH($B178,1))))&lt;$C178)))</f>
        <v>0</v>
      </c>
      <c r="AC178" s="48" t="n">
        <f aca="false">IF(OR(N(AC$5)=0,AC$6=""),0,AC$5*((DATE(YEAR($B178),MONTH($B178),MIN(AC$6,DAY(EOMONTH($B178,0))))&gt;=$B178)*(DATE(YEAR($B178),MONTH($B178),MIN(AC$6,DAY(EOMONTH($B178,0))))&lt;$C178)+(DATE(YEAR($B178),MONTH($B178)+1,MIN(AC$6,DAY(EOMONTH($B178,1))))&gt;=$B178)*(DATE(YEAR($B178),MONTH($B178)+1,MIN(AC$6,DAY(EOMONTH($B178,1))))&lt;$C178)))</f>
        <v>0</v>
      </c>
      <c r="AD178" s="48" t="n">
        <f aca="false">IF(OR(N(AD$5)=0,AD$6=""),0,AD$5*((DATE(YEAR($B178),MONTH($B178),MIN(AD$6,DAY(EOMONTH($B178,0))))&gt;=$B178)*(DATE(YEAR($B178),MONTH($B178),MIN(AD$6,DAY(EOMONTH($B178,0))))&lt;$C178)+(DATE(YEAR($B178),MONTH($B178)+1,MIN(AD$6,DAY(EOMONTH($B178,1))))&gt;=$B178)*(DATE(YEAR($B178),MONTH($B178)+1,MIN(AD$6,DAY(EOMONTH($B178,1))))&lt;$C178)))</f>
        <v>0</v>
      </c>
      <c r="AE178" s="48" t="n">
        <f aca="false">IF(OR(N(AE$5)=0,AE$6=""),0,AE$5*((DATE(YEAR($B178),MONTH($B178),MIN(AE$6,DAY(EOMONTH($B178,0))))&gt;=$B178)*(DATE(YEAR($B178),MONTH($B178),MIN(AE$6,DAY(EOMONTH($B178,0))))&lt;$C178)+(DATE(YEAR($B178),MONTH($B178)+1,MIN(AE$6,DAY(EOMONTH($B178,1))))&gt;=$B178)*(DATE(YEAR($B178),MONTH($B178)+1,MIN(AE$6,DAY(EOMONTH($B178,1))))&lt;$C178)))</f>
        <v>0</v>
      </c>
      <c r="AF178" s="48" t="n">
        <f aca="false">IF(OR(N(AF$5)=0,AF$6=""),0,AF$5*((DATE(YEAR($B178),MONTH($B178),MIN(AF$6,DAY(EOMONTH($B178,0))))&gt;=$B178)*(DATE(YEAR($B178),MONTH($B178),MIN(AF$6,DAY(EOMONTH($B178,0))))&lt;$C178)+(DATE(YEAR($B178),MONTH($B178)+1,MIN(AF$6,DAY(EOMONTH($B178,1))))&gt;=$B178)*(DATE(YEAR($B178),MONTH($B178)+1,MIN(AF$6,DAY(EOMONTH($B178,1))))&lt;$C178)))</f>
        <v>0</v>
      </c>
      <c r="AG178" s="48" t="n">
        <f aca="false">IF(OR(N(AG$5)=0,AG$6=""),0,AG$5*((DATE(YEAR($B178),MONTH($B178),MIN(AG$6,DAY(EOMONTH($B178,0))))&gt;=$B178)*(DATE(YEAR($B178),MONTH($B178),MIN(AG$6,DAY(EOMONTH($B178,0))))&lt;$C178)+(DATE(YEAR($B178),MONTH($B178)+1,MIN(AG$6,DAY(EOMONTH($B178,1))))&gt;=$B178)*(DATE(YEAR($B178),MONTH($B178)+1,MIN(AG$6,DAY(EOMONTH($B178,1))))&lt;$C178)))</f>
        <v>0</v>
      </c>
      <c r="AH178" s="48" t="n">
        <f aca="false">IF(OR(N(AH$5)=0,AH$6=""),0,AH$5*((DATE(YEAR($B178),MONTH($B178),MIN(AH$6,DAY(EOMONTH($B178,0))))&gt;=$B178)*(DATE(YEAR($B178),MONTH($B178),MIN(AH$6,DAY(EOMONTH($B178,0))))&lt;$C178)+(DATE(YEAR($B178),MONTH($B178)+1,MIN(AH$6,DAY(EOMONTH($B178,1))))&gt;=$B178)*(DATE(YEAR($B178),MONTH($B178)+1,MIN(AH$6,DAY(EOMONTH($B178,1))))&lt;$C178)))</f>
        <v>0</v>
      </c>
      <c r="AI178" s="48" t="n">
        <f aca="false">IF(OR(N(AI$5)=0,AI$6=""),0,AI$5*((DATE(YEAR($B178),MONTH($B178),MIN(AI$6,DAY(EOMONTH($B178,0))))&gt;=$B178)*(DATE(YEAR($B178),MONTH($B178),MIN(AI$6,DAY(EOMONTH($B178,0))))&lt;$C178)+(DATE(YEAR($B178),MONTH($B178)+1,MIN(AI$6,DAY(EOMONTH($B178,1))))&gt;=$B178)*(DATE(YEAR($B178),MONTH($B178)+1,MIN(AI$6,DAY(EOMONTH($B178,1))))&lt;$C178)))</f>
        <v>0</v>
      </c>
      <c r="AJ178" s="48" t="n">
        <f aca="false">IF(OR(N(AJ$5)=0,AJ$6=""),0,AJ$5*((DATE(YEAR($B178),MONTH($B178),MIN(AJ$6,DAY(EOMONTH($B178,0))))&gt;=$B178)*(DATE(YEAR($B178),MONTH($B178),MIN(AJ$6,DAY(EOMONTH($B178,0))))&lt;$C178)+(DATE(YEAR($B178),MONTH($B178)+1,MIN(AJ$6,DAY(EOMONTH($B178,1))))&gt;=$B178)*(DATE(YEAR($B178),MONTH($B178)+1,MIN(AJ$6,DAY(EOMONTH($B178,1))))&lt;$C178)))</f>
        <v>0</v>
      </c>
      <c r="AK178" s="48" t="n">
        <f aca="false">IF(OR(N(AK$5)=0,AK$6=""),0,AK$5*((DATE(YEAR($B178),MONTH($B178),MIN(AK$6,DAY(EOMONTH($B178,0))))&gt;=$B178)*(DATE(YEAR($B178),MONTH($B178),MIN(AK$6,DAY(EOMONTH($B178,0))))&lt;$C178)+(DATE(YEAR($B178),MONTH($B178)+1,MIN(AK$6,DAY(EOMONTH($B178,1))))&gt;=$B178)*(DATE(YEAR($B178),MONTH($B178)+1,MIN(AK$6,DAY(EOMONTH($B178,1))))&lt;$C178)))</f>
        <v>0</v>
      </c>
      <c r="AL178" s="48" t="n">
        <f aca="false">IF(OR(N(AL$5)=0,AL$6=""),0,AL$5*((DATE(YEAR($B178),MONTH($B178),MIN(AL$6,DAY(EOMONTH($B178,0))))&gt;=$B178)*(DATE(YEAR($B178),MONTH($B178),MIN(AL$6,DAY(EOMONTH($B178,0))))&lt;$C178)+(DATE(YEAR($B178),MONTH($B178)+1,MIN(AL$6,DAY(EOMONTH($B178,1))))&gt;=$B178)*(DATE(YEAR($B178),MONTH($B178)+1,MIN(AL$6,DAY(EOMONTH($B178,1))))&lt;$C178)))</f>
        <v>0</v>
      </c>
      <c r="AM178" s="48" t="n">
        <f aca="false">IF(OR(N(AM$5)=0,AM$6=""),0,AM$5*((DATE(YEAR($B178),MONTH($B178),MIN(AM$6,DAY(EOMONTH($B178,0))))&gt;=$B178)*(DATE(YEAR($B178),MONTH($B178),MIN(AM$6,DAY(EOMONTH($B178,0))))&lt;$C178)+(DATE(YEAR($B178),MONTH($B178)+1,MIN(AM$6,DAY(EOMONTH($B178,1))))&gt;=$B178)*(DATE(YEAR($B178),MONTH($B178)+1,MIN(AM$6,DAY(EOMONTH($B178,1))))&lt;$C178)))</f>
        <v>0</v>
      </c>
      <c r="AN178" s="48" t="n">
        <f aca="false">IF(OR(N(AN$5)=0,AN$6=""),0,AN$5*((DATE(YEAR($B178),MONTH($B178),MIN(AN$6,DAY(EOMONTH($B178,0))))&gt;=$B178)*(DATE(YEAR($B178),MONTH($B178),MIN(AN$6,DAY(EOMONTH($B178,0))))&lt;$C178)+(DATE(YEAR($B178),MONTH($B178)+1,MIN(AN$6,DAY(EOMONTH($B178,1))))&gt;=$B178)*(DATE(YEAR($B178),MONTH($B178)+1,MIN(AN$6,DAY(EOMONTH($B178,1))))&lt;$C178)))</f>
        <v>0</v>
      </c>
      <c r="AO178" s="48" t="n">
        <f aca="false">IF(OR(N(AO$5)=0,AO$6=""),0,AO$5*((DATE(YEAR($B178),MONTH($B178),MIN(AO$6,DAY(EOMONTH($B178,0))))&gt;=$B178)*(DATE(YEAR($B178),MONTH($B178),MIN(AO$6,DAY(EOMONTH($B178,0))))&lt;$C178)+(DATE(YEAR($B178),MONTH($B178)+1,MIN(AO$6,DAY(EOMONTH($B178,1))))&gt;=$B178)*(DATE(YEAR($B178),MONTH($B178)+1,MIN(AO$6,DAY(EOMONTH($B178,1))))&lt;$C178)))</f>
        <v>0</v>
      </c>
      <c r="AP178" s="48" t="n">
        <f aca="false">IF(OR(N(AP$5)=0,AP$6=""),0,AP$5*((DATE(YEAR($B178),MONTH($B178),MIN(AP$6,DAY(EOMONTH($B178,0))))&gt;=$B178)*(DATE(YEAR($B178),MONTH($B178),MIN(AP$6,DAY(EOMONTH($B178,0))))&lt;$C178)+(DATE(YEAR($B178),MONTH($B178)+1,MIN(AP$6,DAY(EOMONTH($B178,1))))&gt;=$B178)*(DATE(YEAR($B178),MONTH($B178)+1,MIN(AP$6,DAY(EOMONTH($B178,1))))&lt;$C178)))</f>
        <v>0</v>
      </c>
      <c r="AQ178" s="48" t="n">
        <f aca="false">IF(OR(N(AQ$5)=0,AQ$6=""),0,AQ$5*((DATE(YEAR($B178),MONTH($B178),MIN(AQ$6,DAY(EOMONTH($B178,0))))&gt;=$B178)*(DATE(YEAR($B178),MONTH($B178),MIN(AQ$6,DAY(EOMONTH($B178,0))))&lt;$C178)+(DATE(YEAR($B178),MONTH($B178)+1,MIN(AQ$6,DAY(EOMONTH($B178,1))))&gt;=$B178)*(DATE(YEAR($B178),MONTH($B178)+1,MIN(AQ$6,DAY(EOMONTH($B178,1))))&lt;$C178)))</f>
        <v>0</v>
      </c>
      <c r="AR178" s="48" t="n">
        <f aca="false">IF(OR(N(AR$5)=0,AR$6=""),0,AR$5*((DATE(YEAR($B178),MONTH($B178),MIN(AR$6,DAY(EOMONTH($B178,0))))&gt;=$B178)*(DATE(YEAR($B178),MONTH($B178),MIN(AR$6,DAY(EOMONTH($B178,0))))&lt;$C178)+(DATE(YEAR($B178),MONTH($B178)+1,MIN(AR$6,DAY(EOMONTH($B178,1))))&gt;=$B178)*(DATE(YEAR($B178),MONTH($B178)+1,MIN(AR$6,DAY(EOMONTH($B178,1))))&lt;$C178)))</f>
        <v>0</v>
      </c>
      <c r="AS178" s="48" t="n">
        <f aca="false">IF(OR(N(AS$5)=0,AS$6=""),0,AS$5*((DATE(YEAR($B178),MONTH($B178),MIN(AS$6,DAY(EOMONTH($B178,0))))&gt;=$B178)*(DATE(YEAR($B178),MONTH($B178),MIN(AS$6,DAY(EOMONTH($B178,0))))&lt;$C178)+(DATE(YEAR($B178),MONTH($B178)+1,MIN(AS$6,DAY(EOMONTH($B178,1))))&gt;=$B178)*(DATE(YEAR($B178),MONTH($B178)+1,MIN(AS$6,DAY(EOMONTH($B178,1))))&lt;$C178)))</f>
        <v>0</v>
      </c>
      <c r="AT178" s="48" t="n">
        <f aca="false">IF(OR(N(AT$5)=0,AT$6=""),0,AT$5*((DATE(YEAR($B178),MONTH($B178),MIN(AT$6,DAY(EOMONTH($B178,0))))&gt;=$B178)*(DATE(YEAR($B178),MONTH($B178),MIN(AT$6,DAY(EOMONTH($B178,0))))&lt;$C178)+(DATE(YEAR($B178),MONTH($B178)+1,MIN(AT$6,DAY(EOMONTH($B178,1))))&gt;=$B178)*(DATE(YEAR($B178),MONTH($B178)+1,MIN(AT$6,DAY(EOMONTH($B178,1))))&lt;$C178)))</f>
        <v>0</v>
      </c>
      <c r="AU178" s="48" t="n">
        <f aca="false">IF(OR(N(AU$5)=0,AU$6=""),0,AU$5*((DATE(YEAR($B178),MONTH($B178),MIN(AU$6,DAY(EOMONTH($B178,0))))&gt;=$B178)*(DATE(YEAR($B178),MONTH($B178),MIN(AU$6,DAY(EOMONTH($B178,0))))&lt;$C178)+(DATE(YEAR($B178),MONTH($B178)+1,MIN(AU$6,DAY(EOMONTH($B178,1))))&gt;=$B178)*(DATE(YEAR($B178),MONTH($B178)+1,MIN(AU$6,DAY(EOMONTH($B178,1))))&lt;$C178)))</f>
        <v>0</v>
      </c>
      <c r="AV178" s="48" t="n">
        <f aca="false">IF(OR(N(AV$5)=0,AV$6=""),0,AV$5*((DATE(YEAR($B178),MONTH($B178),MIN(AV$6,DAY(EOMONTH($B178,0))))&gt;=$B178)*(DATE(YEAR($B178),MONTH($B178),MIN(AV$6,DAY(EOMONTH($B178,0))))&lt;$C178)+(DATE(YEAR($B178),MONTH($B178)+1,MIN(AV$6,DAY(EOMONTH($B178,1))))&gt;=$B178)*(DATE(YEAR($B178),MONTH($B178)+1,MIN(AV$6,DAY(EOMONTH($B178,1))))&lt;$C178)))</f>
        <v>0</v>
      </c>
      <c r="AW178" s="48" t="n">
        <f aca="false">IF(OR(N(AW$5)=0,AW$6=""),0,AW$5*((DATE(YEAR($B178),MONTH($B178),MIN(AW$6,DAY(EOMONTH($B178,0))))&gt;=$B178)*(DATE(YEAR($B178),MONTH($B178),MIN(AW$6,DAY(EOMONTH($B178,0))))&lt;$C178)+(DATE(YEAR($B178),MONTH($B178)+1,MIN(AW$6,DAY(EOMONTH($B178,1))))&gt;=$B178)*(DATE(YEAR($B178),MONTH($B178)+1,MIN(AW$6,DAY(EOMONTH($B178,1))))&lt;$C178)))</f>
        <v>0</v>
      </c>
      <c r="AX178" s="48" t="n">
        <f aca="false">IF(OR(N(AX$5)=0,AX$6=""),0,AX$5*((DATE(YEAR($B178),MONTH($B178),MIN(AX$6,DAY(EOMONTH($B178,0))))&gt;=$B178)*(DATE(YEAR($B178),MONTH($B178),MIN(AX$6,DAY(EOMONTH($B178,0))))&lt;$C178)+(DATE(YEAR($B178),MONTH($B178)+1,MIN(AX$6,DAY(EOMONTH($B178,1))))&gt;=$B178)*(DATE(YEAR($B178),MONTH($B178)+1,MIN(AX$6,DAY(EOMONTH($B178,1))))&lt;$C178)))</f>
        <v>0</v>
      </c>
      <c r="AY178" s="48" t="n">
        <f aca="false">IF(OR(N(AY$5)=0,AY$6=""),0,AY$5*((DATE(YEAR($B178),MONTH($B178),MIN(AY$6,DAY(EOMONTH($B178,0))))&gt;=$B178)*(DATE(YEAR($B178),MONTH($B178),MIN(AY$6,DAY(EOMONTH($B178,0))))&lt;$C178)+(DATE(YEAR($B178),MONTH($B178)+1,MIN(AY$6,DAY(EOMONTH($B178,1))))&gt;=$B178)*(DATE(YEAR($B178),MONTH($B178)+1,MIN(AY$6,DAY(EOMONTH($B178,1))))&lt;$C178)))</f>
        <v>0</v>
      </c>
      <c r="AZ178" s="48" t="n">
        <f aca="false">IF(OR(N(AZ$5)=0,AZ$6=""),0,AZ$5*((DATE(YEAR($B178),MONTH($B178),MIN(AZ$6,DAY(EOMONTH($B178,0))))&gt;=$B178)*(DATE(YEAR($B178),MONTH($B178),MIN(AZ$6,DAY(EOMONTH($B178,0))))&lt;$C178)+(DATE(YEAR($B178),MONTH($B178)+1,MIN(AZ$6,DAY(EOMONTH($B178,1))))&gt;=$B178)*(DATE(YEAR($B178),MONTH($B178)+1,MIN(AZ$6,DAY(EOMONTH($B178,1))))&lt;$C178)))</f>
        <v>0</v>
      </c>
      <c r="BA178" s="48" t="n">
        <f aca="false">IF(OR(N(BA$5)=0,BA$6=""),0,BA$5*((DATE(YEAR($B178),MONTH($B178),MIN(BA$6,DAY(EOMONTH($B178,0))))&gt;=$B178)*(DATE(YEAR($B178),MONTH($B178),MIN(BA$6,DAY(EOMONTH($B178,0))))&lt;$C178)+(DATE(YEAR($B178),MONTH($B178)+1,MIN(BA$6,DAY(EOMONTH($B178,1))))&gt;=$B178)*(DATE(YEAR($B178),MONTH($B178)+1,MIN(BA$6,DAY(EOMONTH($B178,1))))&lt;$C178)))</f>
        <v>0</v>
      </c>
      <c r="BB178" s="48" t="n">
        <f aca="false">IF(OR(N(BB$5)=0,BB$6=""),0,BB$5*((DATE(YEAR($B178),MONTH($B178),MIN(BB$6,DAY(EOMONTH($B178,0))))&gt;=$B178)*(DATE(YEAR($B178),MONTH($B178),MIN(BB$6,DAY(EOMONTH($B178,0))))&lt;$C178)+(DATE(YEAR($B178),MONTH($B178)+1,MIN(BB$6,DAY(EOMONTH($B178,1))))&gt;=$B178)*(DATE(YEAR($B178),MONTH($B178)+1,MIN(BB$6,DAY(EOMONTH($B178,1))))&lt;$C178)))</f>
        <v>0</v>
      </c>
      <c r="BC178" s="48" t="n">
        <f aca="false">IF(OR(N(BC$5)=0,BC$6=""),0,BC$5*((DATE(YEAR($B178),MONTH($B178),MIN(BC$6,DAY(EOMONTH($B178,0))))&gt;=$B178)*(DATE(YEAR($B178),MONTH($B178),MIN(BC$6,DAY(EOMONTH($B178,0))))&lt;$C178)+(DATE(YEAR($B178),MONTH($B178)+1,MIN(BC$6,DAY(EOMONTH($B178,1))))&gt;=$B178)*(DATE(YEAR($B178),MONTH($B178)+1,MIN(BC$6,DAY(EOMONTH($B178,1))))&lt;$C178)))</f>
        <v>0</v>
      </c>
      <c r="BD178" s="48" t="n">
        <f aca="false">IF(OR(N(BD$5)=0,BD$6=""),0,BD$5*((DATE(YEAR($B178),MONTH($B178),MIN(BD$6,DAY(EOMONTH($B178,0))))&gt;=$B178)*(DATE(YEAR($B178),MONTH($B178),MIN(BD$6,DAY(EOMONTH($B178,0))))&lt;$C178)+(DATE(YEAR($B178),MONTH($B178)+1,MIN(BD$6,DAY(EOMONTH($B178,1))))&gt;=$B178)*(DATE(YEAR($B178),MONTH($B178)+1,MIN(BD$6,DAY(EOMONTH($B178,1))))&lt;$C178)))</f>
        <v>0</v>
      </c>
      <c r="BE178" s="48" t="n">
        <f aca="false">IF(OR(N(BE$5)=0,BE$6=""),0,BE$5*((DATE(YEAR($B178),MONTH($B178),MIN(BE$6,DAY(EOMONTH($B178,0))))&gt;=$B178)*(DATE(YEAR($B178),MONTH($B178),MIN(BE$6,DAY(EOMONTH($B178,0))))&lt;$C178)+(DATE(YEAR($B178),MONTH($B178)+1,MIN(BE$6,DAY(EOMONTH($B178,1))))&gt;=$B178)*(DATE(YEAR($B178),MONTH($B178)+1,MIN(BE$6,DAY(EOMONTH($B178,1))))&lt;$C178)))</f>
        <v>0</v>
      </c>
      <c r="BF178" s="48" t="n">
        <f aca="false">IF(OR(N(BF$5)=0,BF$6=""),0,BF$5*((DATE(YEAR($B178),MONTH($B178),MIN(BF$6,DAY(EOMONTH($B178,0))))&gt;=$B178)*(DATE(YEAR($B178),MONTH($B178),MIN(BF$6,DAY(EOMONTH($B178,0))))&lt;$C178)+(DATE(YEAR($B178),MONTH($B178)+1,MIN(BF$6,DAY(EOMONTH($B178,1))))&gt;=$B178)*(DATE(YEAR($B178),MONTH($B178)+1,MIN(BF$6,DAY(EOMONTH($B178,1))))&lt;$C178)))</f>
        <v>0</v>
      </c>
      <c r="BG178" s="48" t="n">
        <f aca="false">IF(OR(N(BG$5)=0,BG$6=""),0,BG$5*((DATE(YEAR($B178),MONTH($B178),MIN(BG$6,DAY(EOMONTH($B178,0))))&gt;=$B178)*(DATE(YEAR($B178),MONTH($B178),MIN(BG$6,DAY(EOMONTH($B178,0))))&lt;$C178)+(DATE(YEAR($B178),MONTH($B178)+1,MIN(BG$6,DAY(EOMONTH($B178,1))))&gt;=$B178)*(DATE(YEAR($B178),MONTH($B178)+1,MIN(BG$6,DAY(EOMONTH($B178,1))))&lt;$C178)))</f>
        <v>0</v>
      </c>
      <c r="BH178" s="48" t="n">
        <f aca="false">IF(OR(N(BH$5)=0,BH$6=""),0,BH$5*((DATE(YEAR($B178),MONTH($B178),MIN(BH$6,DAY(EOMONTH($B178,0))))&gt;=$B178)*(DATE(YEAR($B178),MONTH($B178),MIN(BH$6,DAY(EOMONTH($B178,0))))&lt;$C178)+(DATE(YEAR($B178),MONTH($B178)+1,MIN(BH$6,DAY(EOMONTH($B178,1))))&gt;=$B178)*(DATE(YEAR($B178),MONTH($B178)+1,MIN(BH$6,DAY(EOMONTH($B178,1))))&lt;$C178)))</f>
        <v>0</v>
      </c>
      <c r="BI178" s="48" t="n">
        <f aca="false">IF(OR(N(BI$5)=0,BI$6=""),0,BI$5*((DATE(YEAR($B178),MONTH($B178),MIN(BI$6,DAY(EOMONTH($B178,0))))&gt;=$B178)*(DATE(YEAR($B178),MONTH($B178),MIN(BI$6,DAY(EOMONTH($B178,0))))&lt;$C178)+(DATE(YEAR($B178),MONTH($B178)+1,MIN(BI$6,DAY(EOMONTH($B178,1))))&gt;=$B178)*(DATE(YEAR($B178),MONTH($B178)+1,MIN(BI$6,DAY(EOMONTH($B178,1))))&lt;$C178)))</f>
        <v>0</v>
      </c>
      <c r="BJ178" s="48" t="n">
        <f aca="false">IF(OR(N(BJ$5)=0,BJ$6=""),0,BJ$5*((DATE(YEAR($B178),MONTH($B178),MIN(BJ$6,DAY(EOMONTH($B178,0))))&gt;=$B178)*(DATE(YEAR($B178),MONTH($B178),MIN(BJ$6,DAY(EOMONTH($B178,0))))&lt;$C178)+(DATE(YEAR($B178),MONTH($B178)+1,MIN(BJ$6,DAY(EOMONTH($B178,1))))&gt;=$B178)*(DATE(YEAR($B178),MONTH($B178)+1,MIN(BJ$6,DAY(EOMONTH($B178,1))))&lt;$C178)))</f>
        <v>0</v>
      </c>
      <c r="BK178" s="48" t="n">
        <f aca="false">IF(OR(N(BK$5)=0,BK$6=""),0,BK$5*((DATE(YEAR($B178),MONTH($B178),MIN(BK$6,DAY(EOMONTH($B178,0))))&gt;=$B178)*(DATE(YEAR($B178),MONTH($B178),MIN(BK$6,DAY(EOMONTH($B178,0))))&lt;$C178)+(DATE(YEAR($B178),MONTH($B178)+1,MIN(BK$6,DAY(EOMONTH($B178,1))))&gt;=$B178)*(DATE(YEAR($B178),MONTH($B178)+1,MIN(BK$6,DAY(EOMONTH($B178,1))))&lt;$C178)))</f>
        <v>0</v>
      </c>
      <c r="BL178" s="48" t="n">
        <f aca="false">IF(OR(N(BL$5)=0,BL$6=""),0,BL$5*((DATE(YEAR($B178),MONTH($B178),MIN(BL$6,DAY(EOMONTH($B178,0))))&gt;=$B178)*(DATE(YEAR($B178),MONTH($B178),MIN(BL$6,DAY(EOMONTH($B178,0))))&lt;$C178)+(DATE(YEAR($B178),MONTH($B178)+1,MIN(BL$6,DAY(EOMONTH($B178,1))))&gt;=$B178)*(DATE(YEAR($B178),MONTH($B178)+1,MIN(BL$6,DAY(EOMONTH($B178,1))))&lt;$C178)))</f>
        <v>0</v>
      </c>
      <c r="BM178" s="48" t="n">
        <f aca="false">IF(OR(N(BM$5)=0,BM$6=""),0,BM$5*((DATE(YEAR($B178),MONTH($B178),MIN(BM$6,DAY(EOMONTH($B178,0))))&gt;=$B178)*(DATE(YEAR($B178),MONTH($B178),MIN(BM$6,DAY(EOMONTH($B178,0))))&lt;$C178)+(DATE(YEAR($B178),MONTH($B178)+1,MIN(BM$6,DAY(EOMONTH($B178,1))))&gt;=$B178)*(DATE(YEAR($B178),MONTH($B178)+1,MIN(BM$6,DAY(EOMONTH($B178,1))))&lt;$C178)))</f>
        <v>0</v>
      </c>
      <c r="BN178" s="48" t="n">
        <f aca="false">IF(OR(N(BN$5)=0,BN$6=""),0,BN$5*((DATE(YEAR($B178),MONTH($B178),MIN(BN$6,DAY(EOMONTH($B178,0))))&gt;=$B178)*(DATE(YEAR($B178),MONTH($B178),MIN(BN$6,DAY(EOMONTH($B178,0))))&lt;$C178)+(DATE(YEAR($B178),MONTH($B178)+1,MIN(BN$6,DAY(EOMONTH($B178,1))))&gt;=$B178)*(DATE(YEAR($B178),MONTH($B178)+1,MIN(BN$6,DAY(EOMONTH($B178,1))))&lt;$C178)))</f>
        <v>0</v>
      </c>
      <c r="BO178" s="48" t="n">
        <f aca="false">IF(OR(N(BO$5)=0,BO$6=""),0,BO$5*((DATE(YEAR($B178),MONTH($B178),MIN(BO$6,DAY(EOMONTH($B178,0))))&gt;=$B178)*(DATE(YEAR($B178),MONTH($B178),MIN(BO$6,DAY(EOMONTH($B178,0))))&lt;$C178)+(DATE(YEAR($B178),MONTH($B178)+1,MIN(BO$6,DAY(EOMONTH($B178,1))))&gt;=$B178)*(DATE(YEAR($B178),MONTH($B178)+1,MIN(BO$6,DAY(EOMONTH($B178,1))))&lt;$C178)))</f>
        <v>0</v>
      </c>
      <c r="BP178" s="48" t="n">
        <f aca="false">IF(OR(N(BP$5)=0,BP$6=""),0,BP$5*((DATE(YEAR($B178),MONTH($B178),MIN(BP$6,DAY(EOMONTH($B178,0))))&gt;=$B178)*(DATE(YEAR($B178),MONTH($B178),MIN(BP$6,DAY(EOMONTH($B178,0))))&lt;$C178)+(DATE(YEAR($B178),MONTH($B178)+1,MIN(BP$6,DAY(EOMONTH($B178,1))))&gt;=$B178)*(DATE(YEAR($B178),MONTH($B178)+1,MIN(BP$6,DAY(EOMONTH($B178,1))))&lt;$C178)))</f>
        <v>0</v>
      </c>
      <c r="BQ178" s="48" t="n">
        <f aca="false">IF(OR(N(BQ$5)=0,BQ$6=""),0,BQ$5*((DATE(YEAR($B178),MONTH($B178),MIN(BQ$6,DAY(EOMONTH($B178,0))))&gt;=$B178)*(DATE(YEAR($B178),MONTH($B178),MIN(BQ$6,DAY(EOMONTH($B178,0))))&lt;$C178)+(DATE(YEAR($B178),MONTH($B178)+1,MIN(BQ$6,DAY(EOMONTH($B178,1))))&gt;=$B178)*(DATE(YEAR($B178),MONTH($B178)+1,MIN(BQ$6,DAY(EOMONTH($B178,1))))&lt;$C178)))</f>
        <v>0</v>
      </c>
      <c r="BR178" s="48" t="n">
        <f aca="false">IF(OR(N(BR$5)=0,BR$6=""),0,BR$5*((DATE(YEAR($B178),MONTH($B178),MIN(BR$6,DAY(EOMONTH($B178,0))))&gt;=$B178)*(DATE(YEAR($B178),MONTH($B178),MIN(BR$6,DAY(EOMONTH($B178,0))))&lt;$C178)+(DATE(YEAR($B178),MONTH($B178)+1,MIN(BR$6,DAY(EOMONTH($B178,1))))&gt;=$B178)*(DATE(YEAR($B178),MONTH($B178)+1,MIN(BR$6,DAY(EOMONTH($B178,1))))&lt;$C178)))</f>
        <v>0</v>
      </c>
      <c r="BS178" s="48" t="n">
        <f aca="false">IF(OR(N(BS$5)=0,BS$6=""),0,BS$5*((DATE(YEAR($B178),MONTH($B178),MIN(BS$6,DAY(EOMONTH($B178,0))))&gt;=$B178)*(DATE(YEAR($B178),MONTH($B178),MIN(BS$6,DAY(EOMONTH($B178,0))))&lt;$C178)+(DATE(YEAR($B178),MONTH($B178)+1,MIN(BS$6,DAY(EOMONTH($B178,1))))&gt;=$B178)*(DATE(YEAR($B178),MONTH($B178)+1,MIN(BS$6,DAY(EOMONTH($B178,1))))&lt;$C178)))</f>
        <v>0</v>
      </c>
      <c r="BT178" s="48" t="n">
        <f aca="false">IF(OR(N(BT$5)=0,BT$6=""),0,BT$5*((DATE(YEAR($B178),MONTH($B178),MIN(BT$6,DAY(EOMONTH($B178,0))))&gt;=$B178)*(DATE(YEAR($B178),MONTH($B178),MIN(BT$6,DAY(EOMONTH($B178,0))))&lt;$C178)+(DATE(YEAR($B178),MONTH($B178)+1,MIN(BT$6,DAY(EOMONTH($B178,1))))&gt;=$B178)*(DATE(YEAR($B178),MONTH($B178)+1,MIN(BT$6,DAY(EOMONTH($B178,1))))&lt;$C178)))</f>
        <v>0</v>
      </c>
      <c r="BU178" s="48" t="n">
        <f aca="false">IF(OR(N(BU$5)=0,BU$6=""),0,BU$5*((DATE(YEAR($B178),MONTH($B178),MIN(BU$6,DAY(EOMONTH($B178,0))))&gt;=$B178)*(DATE(YEAR($B178),MONTH($B178),MIN(BU$6,DAY(EOMONTH($B178,0))))&lt;$C178)+(DATE(YEAR($B178),MONTH($B178)+1,MIN(BU$6,DAY(EOMONTH($B178,1))))&gt;=$B178)*(DATE(YEAR($B178),MONTH($B178)+1,MIN(BU$6,DAY(EOMONTH($B178,1))))&lt;$C178)))</f>
        <v>0</v>
      </c>
      <c r="BV178" s="48" t="n">
        <f aca="false">IF(OR(N(BV$5)=0,BV$6=""),0,BV$5*((DATE(YEAR($B178),MONTH($B178),MIN(BV$6,DAY(EOMONTH($B178,0))))&gt;=$B178)*(DATE(YEAR($B178),MONTH($B178),MIN(BV$6,DAY(EOMONTH($B178,0))))&lt;$C178)+(DATE(YEAR($B178),MONTH($B178)+1,MIN(BV$6,DAY(EOMONTH($B178,1))))&gt;=$B178)*(DATE(YEAR($B178),MONTH($B178)+1,MIN(BV$6,DAY(EOMONTH($B178,1))))&lt;$C178)))</f>
        <v>0</v>
      </c>
      <c r="BW178" s="48" t="n">
        <f aca="false">IF(OR(N(BW$5)=0,BW$6=""),0,BW$5*((DATE(YEAR($B178),MONTH($B178),MIN(BW$6,DAY(EOMONTH($B178,0))))&gt;=$B178)*(DATE(YEAR($B178),MONTH($B178),MIN(BW$6,DAY(EOMONTH($B178,0))))&lt;$C178)+(DATE(YEAR($B178),MONTH($B178)+1,MIN(BW$6,DAY(EOMONTH($B178,1))))&gt;=$B178)*(DATE(YEAR($B178),MONTH($B178)+1,MIN(BW$6,DAY(EOMONTH($B178,1))))&lt;$C178)))</f>
        <v>0</v>
      </c>
      <c r="BX178" s="48" t="n">
        <f aca="false">MIN(Z178,(FT177*(1+FT$5/Setup!$C$36)+IF($V178=1,N($F178),0)))</f>
        <v>0</v>
      </c>
      <c r="BY178" s="48" t="n">
        <f aca="false">MIN(AA178,(FU177*(1+FU$5/Setup!$C$36)+IF($V178=2,N($F178),0)))</f>
        <v>0</v>
      </c>
      <c r="BZ178" s="48" t="n">
        <f aca="false">MIN(AB178,(FV177*(1+FV$5/Setup!$C$36)+IF($V178=3,N($F178),0)))</f>
        <v>0</v>
      </c>
      <c r="CA178" s="48" t="n">
        <f aca="false">MIN(AC178,(FW177*(1+FW$5/Setup!$C$36)+IF($V178=4,N($F178),0)))</f>
        <v>0</v>
      </c>
      <c r="CB178" s="48" t="n">
        <f aca="false">MIN(AD178,(FX177*(1+FX$5/Setup!$C$36)+IF($V178=5,N($F178),0)))</f>
        <v>0</v>
      </c>
      <c r="CC178" s="48" t="n">
        <f aca="false">MIN(AE178,(FY177*(1+FY$5/Setup!$C$36)+IF($V178=6,N($F178),0)))</f>
        <v>0</v>
      </c>
      <c r="CD178" s="48" t="n">
        <f aca="false">MIN(AF178,(FZ177*(1+FZ$5/Setup!$C$36)+IF($V178=7,N($F178),0)))</f>
        <v>0</v>
      </c>
      <c r="CE178" s="48" t="n">
        <f aca="false">MIN(AG178,(GA177*(1+GA$5/Setup!$C$36)+IF($V178=8,N($F178),0)))</f>
        <v>0</v>
      </c>
      <c r="CF178" s="48" t="n">
        <f aca="false">MIN(AH178,(GB177*(1+GB$5/Setup!$C$36)+IF($V178=9,N($F178),0)))</f>
        <v>0</v>
      </c>
      <c r="CG178" s="48" t="n">
        <f aca="false">MIN(AI178,(GC177*(1+GC$5/Setup!$C$36)+IF($V178=10,N($F178),0)))</f>
        <v>0</v>
      </c>
      <c r="CH178" s="48" t="n">
        <f aca="false">MIN(AJ178,(GD177*(1+GD$5/Setup!$C$36)+IF($V178=11,N($F178),0)))</f>
        <v>0</v>
      </c>
      <c r="CI178" s="48" t="n">
        <f aca="false">MIN(AK178,(GE177*(1+GE$5/Setup!$C$36)+IF($V178=12,N($F178),0)))</f>
        <v>0</v>
      </c>
      <c r="CJ178" s="48" t="n">
        <f aca="false">MIN(AL178,(GF177*(1+GF$5/Setup!$C$36)+IF($V178=13,N($F178),0)))</f>
        <v>0</v>
      </c>
      <c r="CK178" s="48" t="n">
        <f aca="false">MIN(AM178,(GG177*(1+GG$5/Setup!$C$36)+IF($V178=14,N($F178),0)))</f>
        <v>0</v>
      </c>
      <c r="CL178" s="48" t="n">
        <f aca="false">MIN(AN178,(GH177*(1+GH$5/Setup!$C$36)+IF($V178=15,N($F178),0)))</f>
        <v>0</v>
      </c>
      <c r="CM178" s="48" t="n">
        <f aca="false">MIN(AO178,(GI177*(1+GI$5/Setup!$C$36)+IF($V178=16,N($F178),0)))</f>
        <v>0</v>
      </c>
      <c r="CN178" s="48" t="n">
        <f aca="false">MIN(AP178,(GJ177*(1+GJ$5/Setup!$C$36)+IF($V178=17,N($F178),0)))</f>
        <v>0</v>
      </c>
      <c r="CO178" s="48" t="n">
        <f aca="false">MIN(AQ178,(GK177*(1+GK$5/Setup!$C$36)+IF($V178=18,N($F178),0)))</f>
        <v>0</v>
      </c>
      <c r="CP178" s="48" t="n">
        <f aca="false">MIN(AR178,(GL177*(1+GL$5/Setup!$C$36)+IF($V178=19,N($F178),0)))</f>
        <v>0</v>
      </c>
      <c r="CQ178" s="48" t="n">
        <f aca="false">MIN(AS178,(GM177*(1+GM$5/Setup!$C$36)+IF($V178=20,N($F178),0)))</f>
        <v>0</v>
      </c>
      <c r="CR178" s="48" t="n">
        <f aca="false">MIN(AT178,(GN177*(1+GN$5/Setup!$C$36)+IF($V178=21,N($F178),0)))</f>
        <v>0</v>
      </c>
      <c r="CS178" s="48" t="n">
        <f aca="false">MIN(AU178,(GO177*(1+GO$5/Setup!$C$36)+IF($V178=22,N($F178),0)))</f>
        <v>0</v>
      </c>
      <c r="CT178" s="48" t="n">
        <f aca="false">MIN(AV178,(GP177*(1+GP$5/Setup!$C$36)+IF($V178=23,N($F178),0)))</f>
        <v>0</v>
      </c>
      <c r="CU178" s="48" t="n">
        <f aca="false">MIN(AW178,(GQ177*(1+GQ$5/Setup!$C$36)+IF($V178=24,N($F178),0)))</f>
        <v>0</v>
      </c>
      <c r="CV178" s="48" t="n">
        <f aca="false">MIN(AX178,(GR177*(1+GR$5/Setup!$C$36)+IF($V178=25,N($F178),0)))</f>
        <v>0</v>
      </c>
      <c r="CW178" s="48" t="n">
        <f aca="false">MIN(AY178,(GS177*(1+GS$5/Setup!$C$36)+IF($V178=26,N($F178),0)))</f>
        <v>0</v>
      </c>
      <c r="CX178" s="48" t="n">
        <f aca="false">MIN(AZ178,(GT177*(1+GT$5/Setup!$C$36)+IF($V178=27,N($F178),0)))</f>
        <v>0</v>
      </c>
      <c r="CY178" s="48" t="n">
        <f aca="false">MIN(BA178,(GU177*(1+GU$5/Setup!$C$36)+IF($V178=28,N($F178),0)))</f>
        <v>0</v>
      </c>
      <c r="CZ178" s="48" t="n">
        <f aca="false">MIN(BB178,(GV177*(1+GV$5/Setup!$C$36)+IF($V178=29,N($F178),0)))</f>
        <v>0</v>
      </c>
      <c r="DA178" s="48" t="n">
        <f aca="false">MIN(BC178,(GW177*(1+GW$5/Setup!$C$36)+IF($V178=30,N($F178),0)))</f>
        <v>0</v>
      </c>
      <c r="DB178" s="48" t="n">
        <f aca="false">MIN(BD178,(GX177*(1+GX$5/Setup!$C$36)+IF($V178=31,N($F178),0)))</f>
        <v>0</v>
      </c>
      <c r="DC178" s="48" t="n">
        <f aca="false">MIN(BE178,(GY177*(1+GY$5/Setup!$C$36)+IF($V178=32,N($F178),0)))</f>
        <v>0</v>
      </c>
      <c r="DD178" s="48" t="n">
        <f aca="false">MIN(BF178,(GZ177*(1+GZ$5/Setup!$C$36)+IF($V178=33,N($F178),0)))</f>
        <v>0</v>
      </c>
      <c r="DE178" s="48" t="n">
        <f aca="false">MIN(BG178,(HA177*(1+HA$5/Setup!$C$36)+IF($V178=34,N($F178),0)))</f>
        <v>0</v>
      </c>
      <c r="DF178" s="48" t="n">
        <f aca="false">MIN(BH178,(HB177*(1+HB$5/Setup!$C$36)+IF($V178=35,N($F178),0)))</f>
        <v>0</v>
      </c>
      <c r="DG178" s="48" t="n">
        <f aca="false">MIN(BI178,(HC177*(1+HC$5/Setup!$C$36)+IF($V178=36,N($F178),0)))</f>
        <v>0</v>
      </c>
      <c r="DH178" s="48" t="n">
        <f aca="false">MIN(BJ178,(HD177*(1+HD$5/Setup!$C$36)+IF($V178=37,N($F178),0)))</f>
        <v>0</v>
      </c>
      <c r="DI178" s="48" t="n">
        <f aca="false">MIN(BK178,(HE177*(1+HE$5/Setup!$C$36)+IF($V178=38,N($F178),0)))</f>
        <v>0</v>
      </c>
      <c r="DJ178" s="48" t="n">
        <f aca="false">MIN(BL178,(HF177*(1+HF$5/Setup!$C$36)+IF($V178=39,N($F178),0)))</f>
        <v>0</v>
      </c>
      <c r="DK178" s="48" t="n">
        <f aca="false">MIN(BM178,(HG177*(1+HG$5/Setup!$C$36)+IF($V178=40,N($F178),0)))</f>
        <v>0</v>
      </c>
      <c r="DL178" s="48" t="n">
        <f aca="false">MIN(BN178,(HH177*(1+HH$5/Setup!$C$36)+IF($V178=41,N($F178),0)))</f>
        <v>0</v>
      </c>
      <c r="DM178" s="48" t="n">
        <f aca="false">MIN(BO178,(HI177*(1+HI$5/Setup!$C$36)+IF($V178=42,N($F178),0)))</f>
        <v>0</v>
      </c>
      <c r="DN178" s="48" t="n">
        <f aca="false">MIN(BP178,(HJ177*(1+HJ$5/Setup!$C$36)+IF($V178=43,N($F178),0)))</f>
        <v>0</v>
      </c>
      <c r="DO178" s="48" t="n">
        <f aca="false">MIN(BQ178,(HK177*(1+HK$5/Setup!$C$36)+IF($V178=44,N($F178),0)))</f>
        <v>0</v>
      </c>
      <c r="DP178" s="48" t="n">
        <f aca="false">MIN(BR178,(HL177*(1+HL$5/Setup!$C$36)+IF($V178=45,N($F178),0)))</f>
        <v>0</v>
      </c>
      <c r="DQ178" s="48" t="n">
        <f aca="false">MIN(BS178,(HM177*(1+HM$5/Setup!$C$36)+IF($V178=46,N($F178),0)))</f>
        <v>0</v>
      </c>
      <c r="DR178" s="48" t="n">
        <f aca="false">MIN(BT178,(HN177*(1+HN$5/Setup!$C$36)+IF($V178=47,N($F178),0)))</f>
        <v>0</v>
      </c>
      <c r="DS178" s="48" t="n">
        <f aca="false">MIN(BU178,(HO177*(1+HO$5/Setup!$C$36)+IF($V178=48,N($F178),0)))</f>
        <v>0</v>
      </c>
      <c r="DT178" s="48" t="n">
        <f aca="false">MIN(BV178,(HP177*(1+HP$5/Setup!$C$36)+IF($V178=49,N($F178),0)))</f>
        <v>0</v>
      </c>
      <c r="DU178" s="48" t="n">
        <f aca="false">MIN(BW178,(HQ177*(1+HQ$5/Setup!$C$36)+IF($V178=50,N($F178),0)))</f>
        <v>0</v>
      </c>
      <c r="DV178" s="48" t="n">
        <f aca="false">MIN(MAX((FT177*(1+FT$5/Setup!$C$36)+IF($V178=1,N($F178),0))-BX178,0),MAX($P178-0,0))</f>
        <v>0</v>
      </c>
      <c r="DW178" s="48" t="n">
        <f aca="false">MIN(MAX((FU177*(1+FU$5/Setup!$C$36)+IF($V178=2,N($F178),0))-BY178,0),MAX($P178-SUM(DV178:DV178),0))</f>
        <v>0</v>
      </c>
      <c r="DX178" s="48" t="n">
        <f aca="false">MIN(MAX((FV177*(1+FV$5/Setup!$C$36)+IF($V178=3,N($F178),0))-BZ178,0),MAX($P178-SUM(DV178:DW178),0))</f>
        <v>0</v>
      </c>
      <c r="DY178" s="48" t="n">
        <f aca="false">MIN(MAX((FW177*(1+FW$5/Setup!$C$36)+IF($V178=4,N($F178),0))-CA178,0),MAX($P178-SUM(DV178:DX178),0))</f>
        <v>0</v>
      </c>
      <c r="DZ178" s="48" t="n">
        <f aca="false">MIN(MAX((FX177*(1+FX$5/Setup!$C$36)+IF($V178=5,N($F178),0))-CB178,0),MAX($P178-SUM(DV178:DY178),0))</f>
        <v>0</v>
      </c>
      <c r="EA178" s="48" t="n">
        <f aca="false">MIN(MAX((FY177*(1+FY$5/Setup!$C$36)+IF($V178=6,N($F178),0))-CC178,0),MAX($P178-SUM(DV178:DZ178),0))</f>
        <v>0</v>
      </c>
      <c r="EB178" s="48" t="n">
        <f aca="false">MIN(MAX((FZ177*(1+FZ$5/Setup!$C$36)+IF($V178=7,N($F178),0))-CD178,0),MAX($P178-SUM(DV178:EA178),0))</f>
        <v>0</v>
      </c>
      <c r="EC178" s="48" t="n">
        <f aca="false">MIN(MAX((GA177*(1+GA$5/Setup!$C$36)+IF($V178=8,N($F178),0))-CE178,0),MAX($P178-SUM(DV178:EB178),0))</f>
        <v>0</v>
      </c>
      <c r="ED178" s="48" t="n">
        <f aca="false">MIN(MAX((GB177*(1+GB$5/Setup!$C$36)+IF($V178=9,N($F178),0))-CF178,0),MAX($P178-SUM(DV178:EC178),0))</f>
        <v>0</v>
      </c>
      <c r="EE178" s="48" t="n">
        <f aca="false">MIN(MAX((GC177*(1+GC$5/Setup!$C$36)+IF($V178=10,N($F178),0))-CG178,0),MAX($P178-SUM(DV178:ED178),0))</f>
        <v>0</v>
      </c>
      <c r="EF178" s="48" t="n">
        <f aca="false">MIN(MAX((GD177*(1+GD$5/Setup!$C$36)+IF($V178=11,N($F178),0))-CH178,0),MAX($P178-SUM(DV178:EE178),0))</f>
        <v>0</v>
      </c>
      <c r="EG178" s="48" t="n">
        <f aca="false">MIN(MAX((GE177*(1+GE$5/Setup!$C$36)+IF($V178=12,N($F178),0))-CI178,0),MAX($P178-SUM(DV178:EF178),0))</f>
        <v>0</v>
      </c>
      <c r="EH178" s="48" t="n">
        <f aca="false">MIN(MAX((GF177*(1+GF$5/Setup!$C$36)+IF($V178=13,N($F178),0))-CJ178,0),MAX($P178-SUM(DV178:EG178),0))</f>
        <v>0</v>
      </c>
      <c r="EI178" s="48" t="n">
        <f aca="false">MIN(MAX((GG177*(1+GG$5/Setup!$C$36)+IF($V178=14,N($F178),0))-CK178,0),MAX($P178-SUM(DV178:EH178),0))</f>
        <v>0</v>
      </c>
      <c r="EJ178" s="48" t="n">
        <f aca="false">MIN(MAX((GH177*(1+GH$5/Setup!$C$36)+IF($V178=15,N($F178),0))-CL178,0),MAX($P178-SUM(DV178:EI178),0))</f>
        <v>0</v>
      </c>
      <c r="EK178" s="48" t="n">
        <f aca="false">MIN(MAX((GI177*(1+GI$5/Setup!$C$36)+IF($V178=16,N($F178),0))-CM178,0),MAX($P178-SUM(DV178:EJ178),0))</f>
        <v>0</v>
      </c>
      <c r="EL178" s="48" t="n">
        <f aca="false">MIN(MAX((GJ177*(1+GJ$5/Setup!$C$36)+IF($V178=17,N($F178),0))-CN178,0),MAX($P178-SUM(DV178:EK178),0))</f>
        <v>0</v>
      </c>
      <c r="EM178" s="48" t="n">
        <f aca="false">MIN(MAX((GK177*(1+GK$5/Setup!$C$36)+IF($V178=18,N($F178),0))-CO178,0),MAX($P178-SUM(DV178:EL178),0))</f>
        <v>0</v>
      </c>
      <c r="EN178" s="48" t="n">
        <f aca="false">MIN(MAX((GL177*(1+GL$5/Setup!$C$36)+IF($V178=19,N($F178),0))-CP178,0),MAX($P178-SUM(DV178:EM178),0))</f>
        <v>0</v>
      </c>
      <c r="EO178" s="48" t="n">
        <f aca="false">MIN(MAX((GM177*(1+GM$5/Setup!$C$36)+IF($V178=20,N($F178),0))-CQ178,0),MAX($P178-SUM(DV178:EN178),0))</f>
        <v>0</v>
      </c>
      <c r="EP178" s="48" t="n">
        <f aca="false">MIN(MAX((GN177*(1+GN$5/Setup!$C$36)+IF($V178=21,N($F178),0))-CR178,0),MAX($P178-SUM(DV178:EO178),0))</f>
        <v>0</v>
      </c>
      <c r="EQ178" s="48" t="n">
        <f aca="false">MIN(MAX((GO177*(1+GO$5/Setup!$C$36)+IF($V178=22,N($F178),0))-CS178,0),MAX($P178-SUM(DV178:EP178),0))</f>
        <v>0</v>
      </c>
      <c r="ER178" s="48" t="n">
        <f aca="false">MIN(MAX((GP177*(1+GP$5/Setup!$C$36)+IF($V178=23,N($F178),0))-CT178,0),MAX($P178-SUM(DV178:EQ178),0))</f>
        <v>0</v>
      </c>
      <c r="ES178" s="48" t="n">
        <f aca="false">MIN(MAX((GQ177*(1+GQ$5/Setup!$C$36)+IF($V178=24,N($F178),0))-CU178,0),MAX($P178-SUM(DV178:ER178),0))</f>
        <v>0</v>
      </c>
      <c r="ET178" s="48" t="n">
        <f aca="false">MIN(MAX((GR177*(1+GR$5/Setup!$C$36)+IF($V178=25,N($F178),0))-CV178,0),MAX($P178-SUM(DV178:ES178),0))</f>
        <v>0</v>
      </c>
      <c r="EU178" s="48" t="n">
        <f aca="false">MIN(MAX((GS177*(1+GS$5/Setup!$C$36)+IF($V178=26,N($F178),0))-CW178,0),MAX($P178-SUM(DV178:ET178),0))</f>
        <v>0</v>
      </c>
      <c r="EV178" s="48" t="n">
        <f aca="false">MIN(MAX((GT177*(1+GT$5/Setup!$C$36)+IF($V178=27,N($F178),0))-CX178,0),MAX($P178-SUM(DV178:EU178),0))</f>
        <v>0</v>
      </c>
      <c r="EW178" s="48" t="n">
        <f aca="false">MIN(MAX((GU177*(1+GU$5/Setup!$C$36)+IF($V178=28,N($F178),0))-CY178,0),MAX($P178-SUM(DV178:EV178),0))</f>
        <v>0</v>
      </c>
      <c r="EX178" s="48" t="n">
        <f aca="false">MIN(MAX((GV177*(1+GV$5/Setup!$C$36)+IF($V178=29,N($F178),0))-CZ178,0),MAX($P178-SUM(DV178:EW178),0))</f>
        <v>0</v>
      </c>
      <c r="EY178" s="48" t="n">
        <f aca="false">MIN(MAX((GW177*(1+GW$5/Setup!$C$36)+IF($V178=30,N($F178),0))-DA178,0),MAX($P178-SUM(DV178:EX178),0))</f>
        <v>0</v>
      </c>
      <c r="EZ178" s="48" t="n">
        <f aca="false">MIN(MAX((GX177*(1+GX$5/Setup!$C$36)+IF($V178=31,N($F178),0))-DB178,0),MAX($P178-SUM(DV178:EY178),0))</f>
        <v>0</v>
      </c>
      <c r="FA178" s="48" t="n">
        <f aca="false">MIN(MAX((GY177*(1+GY$5/Setup!$C$36)+IF($V178=32,N($F178),0))-DC178,0),MAX($P178-SUM(DV178:EZ178),0))</f>
        <v>0</v>
      </c>
      <c r="FB178" s="48" t="n">
        <f aca="false">MIN(MAX((GZ177*(1+GZ$5/Setup!$C$36)+IF($V178=33,N($F178),0))-DD178,0),MAX($P178-SUM(DV178:FA178),0))</f>
        <v>0</v>
      </c>
      <c r="FC178" s="48" t="n">
        <f aca="false">MIN(MAX((HA177*(1+HA$5/Setup!$C$36)+IF($V178=34,N($F178),0))-DE178,0),MAX($P178-SUM(DV178:FB178),0))</f>
        <v>0</v>
      </c>
      <c r="FD178" s="48" t="n">
        <f aca="false">MIN(MAX((HB177*(1+HB$5/Setup!$C$36)+IF($V178=35,N($F178),0))-DF178,0),MAX($P178-SUM(DV178:FC178),0))</f>
        <v>0</v>
      </c>
      <c r="FE178" s="48" t="n">
        <f aca="false">MIN(MAX((HC177*(1+HC$5/Setup!$C$36)+IF($V178=36,N($F178),0))-DG178,0),MAX($P178-SUM(DV178:FD178),0))</f>
        <v>0</v>
      </c>
      <c r="FF178" s="48" t="n">
        <f aca="false">MIN(MAX((HD177*(1+HD$5/Setup!$C$36)+IF($V178=37,N($F178),0))-DH178,0),MAX($P178-SUM(DV178:FE178),0))</f>
        <v>0</v>
      </c>
      <c r="FG178" s="48" t="n">
        <f aca="false">MIN(MAX((HE177*(1+HE$5/Setup!$C$36)+IF($V178=38,N($F178),0))-DI178,0),MAX($P178-SUM(DV178:FF178),0))</f>
        <v>0</v>
      </c>
      <c r="FH178" s="48" t="n">
        <f aca="false">MIN(MAX((HF177*(1+HF$5/Setup!$C$36)+IF($V178=39,N($F178),0))-DJ178,0),MAX($P178-SUM(DV178:FG178),0))</f>
        <v>0</v>
      </c>
      <c r="FI178" s="48" t="n">
        <f aca="false">MIN(MAX((HG177*(1+HG$5/Setup!$C$36)+IF($V178=40,N($F178),0))-DK178,0),MAX($P178-SUM(DV178:FH178),0))</f>
        <v>0</v>
      </c>
      <c r="FJ178" s="48" t="n">
        <f aca="false">MIN(MAX((HH177*(1+HH$5/Setup!$C$36)+IF($V178=41,N($F178),0))-DL178,0),MAX($P178-SUM(DV178:FI178),0))</f>
        <v>0</v>
      </c>
      <c r="FK178" s="48" t="n">
        <f aca="false">MIN(MAX((HI177*(1+HI$5/Setup!$C$36)+IF($V178=42,N($F178),0))-DM178,0),MAX($P178-SUM(DV178:FJ178),0))</f>
        <v>0</v>
      </c>
      <c r="FL178" s="48" t="n">
        <f aca="false">MIN(MAX((HJ177*(1+HJ$5/Setup!$C$36)+IF($V178=43,N($F178),0))-DN178,0),MAX($P178-SUM(DV178:FK178),0))</f>
        <v>0</v>
      </c>
      <c r="FM178" s="48" t="n">
        <f aca="false">MIN(MAX((HK177*(1+HK$5/Setup!$C$36)+IF($V178=44,N($F178),0))-DO178,0),MAX($P178-SUM(DV178:FL178),0))</f>
        <v>0</v>
      </c>
      <c r="FN178" s="48" t="n">
        <f aca="false">MIN(MAX((HL177*(1+HL$5/Setup!$C$36)+IF($V178=45,N($F178),0))-DP178,0),MAX($P178-SUM(DV178:FM178),0))</f>
        <v>0</v>
      </c>
      <c r="FO178" s="48" t="n">
        <f aca="false">MIN(MAX((HM177*(1+HM$5/Setup!$C$36)+IF($V178=46,N($F178),0))-DQ178,0),MAX($P178-SUM(DV178:FN178),0))</f>
        <v>0</v>
      </c>
      <c r="FP178" s="48" t="n">
        <f aca="false">MIN(MAX((HN177*(1+HN$5/Setup!$C$36)+IF($V178=47,N($F178),0))-DR178,0),MAX($P178-SUM(DV178:FO178),0))</f>
        <v>0</v>
      </c>
      <c r="FQ178" s="48" t="n">
        <f aca="false">MIN(MAX((HO177*(1+HO$5/Setup!$C$36)+IF($V178=48,N($F178),0))-DS178,0),MAX($P178-SUM(DV178:FP178),0))</f>
        <v>0</v>
      </c>
      <c r="FR178" s="48" t="n">
        <f aca="false">MIN(MAX((HP177*(1+HP$5/Setup!$C$36)+IF($V178=49,N($F178),0))-DT178,0),MAX($P178-SUM(DV178:FQ178),0))</f>
        <v>0</v>
      </c>
      <c r="FS178" s="48" t="n">
        <f aca="false">MIN(MAX((HQ177*(1+HQ$5/Setup!$C$36)+IF($V178=50,N($F178),0))-DU178,0),MAX($P178-SUM(DV178:FR178),0))</f>
        <v>0</v>
      </c>
      <c r="FT178" s="48" t="n">
        <f aca="false">IF((FT177*(1+FT$5/Setup!$C$36)+IF($V178=1,N($F178),0))-BX178-DV178&lt;0.005,0,(FT177*(1+FT$5/Setup!$C$36)+IF($V178=1,N($F178),0))-BX178-DV178)</f>
        <v>0</v>
      </c>
      <c r="FU178" s="48" t="n">
        <f aca="false">IF((FU177*(1+FU$5/Setup!$C$36)+IF($V178=2,N($F178),0))-BY178-DW178&lt;0.005,0,(FU177*(1+FU$5/Setup!$C$36)+IF($V178=2,N($F178),0))-BY178-DW178)</f>
        <v>0</v>
      </c>
      <c r="FV178" s="48" t="n">
        <f aca="false">IF((FV177*(1+FV$5/Setup!$C$36)+IF($V178=3,N($F178),0))-BZ178-DX178&lt;0.005,0,(FV177*(1+FV$5/Setup!$C$36)+IF($V178=3,N($F178),0))-BZ178-DX178)</f>
        <v>0</v>
      </c>
      <c r="FW178" s="48" t="n">
        <f aca="false">IF((FW177*(1+FW$5/Setup!$C$36)+IF($V178=4,N($F178),0))-CA178-DY178&lt;0.005,0,(FW177*(1+FW$5/Setup!$C$36)+IF($V178=4,N($F178),0))-CA178-DY178)</f>
        <v>0</v>
      </c>
      <c r="FX178" s="48" t="n">
        <f aca="false">IF((FX177*(1+FX$5/Setup!$C$36)+IF($V178=5,N($F178),0))-CB178-DZ178&lt;0.005,0,(FX177*(1+FX$5/Setup!$C$36)+IF($V178=5,N($F178),0))-CB178-DZ178)</f>
        <v>0</v>
      </c>
      <c r="FY178" s="48" t="n">
        <f aca="false">IF((FY177*(1+FY$5/Setup!$C$36)+IF($V178=6,N($F178),0))-CC178-EA178&lt;0.005,0,(FY177*(1+FY$5/Setup!$C$36)+IF($V178=6,N($F178),0))-CC178-EA178)</f>
        <v>0</v>
      </c>
      <c r="FZ178" s="48" t="n">
        <f aca="false">IF((FZ177*(1+FZ$5/Setup!$C$36)+IF($V178=7,N($F178),0))-CD178-EB178&lt;0.005,0,(FZ177*(1+FZ$5/Setup!$C$36)+IF($V178=7,N($F178),0))-CD178-EB178)</f>
        <v>0</v>
      </c>
      <c r="GA178" s="48" t="n">
        <f aca="false">IF((GA177*(1+GA$5/Setup!$C$36)+IF($V178=8,N($F178),0))-CE178-EC178&lt;0.005,0,(GA177*(1+GA$5/Setup!$C$36)+IF($V178=8,N($F178),0))-CE178-EC178)</f>
        <v>0</v>
      </c>
      <c r="GB178" s="48" t="n">
        <f aca="false">IF((GB177*(1+GB$5/Setup!$C$36)+IF($V178=9,N($F178),0))-CF178-ED178&lt;0.005,0,(GB177*(1+GB$5/Setup!$C$36)+IF($V178=9,N($F178),0))-CF178-ED178)</f>
        <v>0</v>
      </c>
      <c r="GC178" s="48" t="n">
        <f aca="false">IF((GC177*(1+GC$5/Setup!$C$36)+IF($V178=10,N($F178),0))-CG178-EE178&lt;0.005,0,(GC177*(1+GC$5/Setup!$C$36)+IF($V178=10,N($F178),0))-CG178-EE178)</f>
        <v>0</v>
      </c>
      <c r="GD178" s="48" t="n">
        <f aca="false">IF((GD177*(1+GD$5/Setup!$C$36)+IF($V178=11,N($F178),0))-CH178-EF178&lt;0.005,0,(GD177*(1+GD$5/Setup!$C$36)+IF($V178=11,N($F178),0))-CH178-EF178)</f>
        <v>0</v>
      </c>
      <c r="GE178" s="48" t="n">
        <f aca="false">IF((GE177*(1+GE$5/Setup!$C$36)+IF($V178=12,N($F178),0))-CI178-EG178&lt;0.005,0,(GE177*(1+GE$5/Setup!$C$36)+IF($V178=12,N($F178),0))-CI178-EG178)</f>
        <v>0</v>
      </c>
      <c r="GF178" s="48" t="n">
        <f aca="false">IF((GF177*(1+GF$5/Setup!$C$36)+IF($V178=13,N($F178),0))-CJ178-EH178&lt;0.005,0,(GF177*(1+GF$5/Setup!$C$36)+IF($V178=13,N($F178),0))-CJ178-EH178)</f>
        <v>0</v>
      </c>
      <c r="GG178" s="48" t="n">
        <f aca="false">IF((GG177*(1+GG$5/Setup!$C$36)+IF($V178=14,N($F178),0))-CK178-EI178&lt;0.005,0,(GG177*(1+GG$5/Setup!$C$36)+IF($V178=14,N($F178),0))-CK178-EI178)</f>
        <v>0</v>
      </c>
      <c r="GH178" s="48" t="n">
        <f aca="false">IF((GH177*(1+GH$5/Setup!$C$36)+IF($V178=15,N($F178),0))-CL178-EJ178&lt;0.005,0,(GH177*(1+GH$5/Setup!$C$36)+IF($V178=15,N($F178),0))-CL178-EJ178)</f>
        <v>0</v>
      </c>
      <c r="GI178" s="48" t="n">
        <f aca="false">IF((GI177*(1+GI$5/Setup!$C$36)+IF($V178=16,N($F178),0))-CM178-EK178&lt;0.005,0,(GI177*(1+GI$5/Setup!$C$36)+IF($V178=16,N($F178),0))-CM178-EK178)</f>
        <v>0</v>
      </c>
      <c r="GJ178" s="48" t="n">
        <f aca="false">IF((GJ177*(1+GJ$5/Setup!$C$36)+IF($V178=17,N($F178),0))-CN178-EL178&lt;0.005,0,(GJ177*(1+GJ$5/Setup!$C$36)+IF($V178=17,N($F178),0))-CN178-EL178)</f>
        <v>0</v>
      </c>
      <c r="GK178" s="48" t="n">
        <f aca="false">IF((GK177*(1+GK$5/Setup!$C$36)+IF($V178=18,N($F178),0))-CO178-EM178&lt;0.005,0,(GK177*(1+GK$5/Setup!$C$36)+IF($V178=18,N($F178),0))-CO178-EM178)</f>
        <v>0</v>
      </c>
      <c r="GL178" s="48" t="n">
        <f aca="false">IF((GL177*(1+GL$5/Setup!$C$36)+IF($V178=19,N($F178),0))-CP178-EN178&lt;0.005,0,(GL177*(1+GL$5/Setup!$C$36)+IF($V178=19,N($F178),0))-CP178-EN178)</f>
        <v>0</v>
      </c>
      <c r="GM178" s="48" t="n">
        <f aca="false">IF((GM177*(1+GM$5/Setup!$C$36)+IF($V178=20,N($F178),0))-CQ178-EO178&lt;0.005,0,(GM177*(1+GM$5/Setup!$C$36)+IF($V178=20,N($F178),0))-CQ178-EO178)</f>
        <v>0</v>
      </c>
      <c r="GN178" s="48" t="n">
        <f aca="false">IF((GN177*(1+GN$5/Setup!$C$36)+IF($V178=21,N($F178),0))-CR178-EP178&lt;0.005,0,(GN177*(1+GN$5/Setup!$C$36)+IF($V178=21,N($F178),0))-CR178-EP178)</f>
        <v>0</v>
      </c>
      <c r="GO178" s="48" t="n">
        <f aca="false">IF((GO177*(1+GO$5/Setup!$C$36)+IF($V178=22,N($F178),0))-CS178-EQ178&lt;0.005,0,(GO177*(1+GO$5/Setup!$C$36)+IF($V178=22,N($F178),0))-CS178-EQ178)</f>
        <v>0</v>
      </c>
      <c r="GP178" s="48" t="n">
        <f aca="false">IF((GP177*(1+GP$5/Setup!$C$36)+IF($V178=23,N($F178),0))-CT178-ER178&lt;0.005,0,(GP177*(1+GP$5/Setup!$C$36)+IF($V178=23,N($F178),0))-CT178-ER178)</f>
        <v>0</v>
      </c>
      <c r="GQ178" s="48" t="n">
        <f aca="false">IF((GQ177*(1+GQ$5/Setup!$C$36)+IF($V178=24,N($F178),0))-CU178-ES178&lt;0.005,0,(GQ177*(1+GQ$5/Setup!$C$36)+IF($V178=24,N($F178),0))-CU178-ES178)</f>
        <v>0</v>
      </c>
      <c r="GR178" s="48" t="n">
        <f aca="false">IF((GR177*(1+GR$5/Setup!$C$36)+IF($V178=25,N($F178),0))-CV178-ET178&lt;0.005,0,(GR177*(1+GR$5/Setup!$C$36)+IF($V178=25,N($F178),0))-CV178-ET178)</f>
        <v>0</v>
      </c>
      <c r="GS178" s="48" t="n">
        <f aca="false">IF((GS177*(1+GS$5/Setup!$C$36)+IF($V178=26,N($F178),0))-CW178-EU178&lt;0.005,0,(GS177*(1+GS$5/Setup!$C$36)+IF($V178=26,N($F178),0))-CW178-EU178)</f>
        <v>0</v>
      </c>
      <c r="GT178" s="48" t="n">
        <f aca="false">IF((GT177*(1+GT$5/Setup!$C$36)+IF($V178=27,N($F178),0))-CX178-EV178&lt;0.005,0,(GT177*(1+GT$5/Setup!$C$36)+IF($V178=27,N($F178),0))-CX178-EV178)</f>
        <v>0</v>
      </c>
      <c r="GU178" s="48" t="n">
        <f aca="false">IF((GU177*(1+GU$5/Setup!$C$36)+IF($V178=28,N($F178),0))-CY178-EW178&lt;0.005,0,(GU177*(1+GU$5/Setup!$C$36)+IF($V178=28,N($F178),0))-CY178-EW178)</f>
        <v>0</v>
      </c>
      <c r="GV178" s="48" t="n">
        <f aca="false">IF((GV177*(1+GV$5/Setup!$C$36)+IF($V178=29,N($F178),0))-CZ178-EX178&lt;0.005,0,(GV177*(1+GV$5/Setup!$C$36)+IF($V178=29,N($F178),0))-CZ178-EX178)</f>
        <v>0</v>
      </c>
      <c r="GW178" s="48" t="n">
        <f aca="false">IF((GW177*(1+GW$5/Setup!$C$36)+IF($V178=30,N($F178),0))-DA178-EY178&lt;0.005,0,(GW177*(1+GW$5/Setup!$C$36)+IF($V178=30,N($F178),0))-DA178-EY178)</f>
        <v>0</v>
      </c>
      <c r="GX178" s="48" t="n">
        <f aca="false">IF((GX177*(1+GX$5/Setup!$C$36)+IF($V178=31,N($F178),0))-DB178-EZ178&lt;0.005,0,(GX177*(1+GX$5/Setup!$C$36)+IF($V178=31,N($F178),0))-DB178-EZ178)</f>
        <v>0</v>
      </c>
      <c r="GY178" s="48" t="n">
        <f aca="false">IF((GY177*(1+GY$5/Setup!$C$36)+IF($V178=32,N($F178),0))-DC178-FA178&lt;0.005,0,(GY177*(1+GY$5/Setup!$C$36)+IF($V178=32,N($F178),0))-DC178-FA178)</f>
        <v>0</v>
      </c>
      <c r="GZ178" s="48" t="n">
        <f aca="false">IF((GZ177*(1+GZ$5/Setup!$C$36)+IF($V178=33,N($F178),0))-DD178-FB178&lt;0.005,0,(GZ177*(1+GZ$5/Setup!$C$36)+IF($V178=33,N($F178),0))-DD178-FB178)</f>
        <v>0</v>
      </c>
      <c r="HA178" s="48" t="n">
        <f aca="false">IF((HA177*(1+HA$5/Setup!$C$36)+IF($V178=34,N($F178),0))-DE178-FC178&lt;0.005,0,(HA177*(1+HA$5/Setup!$C$36)+IF($V178=34,N($F178),0))-DE178-FC178)</f>
        <v>0</v>
      </c>
      <c r="HB178" s="48" t="n">
        <f aca="false">IF((HB177*(1+HB$5/Setup!$C$36)+IF($V178=35,N($F178),0))-DF178-FD178&lt;0.005,0,(HB177*(1+HB$5/Setup!$C$36)+IF($V178=35,N($F178),0))-DF178-FD178)</f>
        <v>0</v>
      </c>
      <c r="HC178" s="48" t="n">
        <f aca="false">IF((HC177*(1+HC$5/Setup!$C$36)+IF($V178=36,N($F178),0))-DG178-FE178&lt;0.005,0,(HC177*(1+HC$5/Setup!$C$36)+IF($V178=36,N($F178),0))-DG178-FE178)</f>
        <v>0</v>
      </c>
      <c r="HD178" s="48" t="n">
        <f aca="false">IF((HD177*(1+HD$5/Setup!$C$36)+IF($V178=37,N($F178),0))-DH178-FF178&lt;0.005,0,(HD177*(1+HD$5/Setup!$C$36)+IF($V178=37,N($F178),0))-DH178-FF178)</f>
        <v>0</v>
      </c>
      <c r="HE178" s="48" t="n">
        <f aca="false">IF((HE177*(1+HE$5/Setup!$C$36)+IF($V178=38,N($F178),0))-DI178-FG178&lt;0.005,0,(HE177*(1+HE$5/Setup!$C$36)+IF($V178=38,N($F178),0))-DI178-FG178)</f>
        <v>0</v>
      </c>
      <c r="HF178" s="48" t="n">
        <f aca="false">IF((HF177*(1+HF$5/Setup!$C$36)+IF($V178=39,N($F178),0))-DJ178-FH178&lt;0.005,0,(HF177*(1+HF$5/Setup!$C$36)+IF($V178=39,N($F178),0))-DJ178-FH178)</f>
        <v>0</v>
      </c>
      <c r="HG178" s="48" t="n">
        <f aca="false">IF((HG177*(1+HG$5/Setup!$C$36)+IF($V178=40,N($F178),0))-DK178-FI178&lt;0.005,0,(HG177*(1+HG$5/Setup!$C$36)+IF($V178=40,N($F178),0))-DK178-FI178)</f>
        <v>0</v>
      </c>
      <c r="HH178" s="48" t="n">
        <f aca="false">IF((HH177*(1+HH$5/Setup!$C$36)+IF($V178=41,N($F178),0))-DL178-FJ178&lt;0.005,0,(HH177*(1+HH$5/Setup!$C$36)+IF($V178=41,N($F178),0))-DL178-FJ178)</f>
        <v>0</v>
      </c>
      <c r="HI178" s="48" t="n">
        <f aca="false">IF((HI177*(1+HI$5/Setup!$C$36)+IF($V178=42,N($F178),0))-DM178-FK178&lt;0.005,0,(HI177*(1+HI$5/Setup!$C$36)+IF($V178=42,N($F178),0))-DM178-FK178)</f>
        <v>0</v>
      </c>
      <c r="HJ178" s="48" t="n">
        <f aca="false">IF((HJ177*(1+HJ$5/Setup!$C$36)+IF($V178=43,N($F178),0))-DN178-FL178&lt;0.005,0,(HJ177*(1+HJ$5/Setup!$C$36)+IF($V178=43,N($F178),0))-DN178-FL178)</f>
        <v>0</v>
      </c>
      <c r="HK178" s="48" t="n">
        <f aca="false">IF((HK177*(1+HK$5/Setup!$C$36)+IF($V178=44,N($F178),0))-DO178-FM178&lt;0.005,0,(HK177*(1+HK$5/Setup!$C$36)+IF($V178=44,N($F178),0))-DO178-FM178)</f>
        <v>0</v>
      </c>
      <c r="HL178" s="48" t="n">
        <f aca="false">IF((HL177*(1+HL$5/Setup!$C$36)+IF($V178=45,N($F178),0))-DP178-FN178&lt;0.005,0,(HL177*(1+HL$5/Setup!$C$36)+IF($V178=45,N($F178),0))-DP178-FN178)</f>
        <v>0</v>
      </c>
      <c r="HM178" s="48" t="n">
        <f aca="false">IF((HM177*(1+HM$5/Setup!$C$36)+IF($V178=46,N($F178),0))-DQ178-FO178&lt;0.005,0,(HM177*(1+HM$5/Setup!$C$36)+IF($V178=46,N($F178),0))-DQ178-FO178)</f>
        <v>0</v>
      </c>
      <c r="HN178" s="48" t="n">
        <f aca="false">IF((HN177*(1+HN$5/Setup!$C$36)+IF($V178=47,N($F178),0))-DR178-FP178&lt;0.005,0,(HN177*(1+HN$5/Setup!$C$36)+IF($V178=47,N($F178),0))-DR178-FP178)</f>
        <v>0</v>
      </c>
      <c r="HO178" s="48" t="n">
        <f aca="false">IF((HO177*(1+HO$5/Setup!$C$36)+IF($V178=48,N($F178),0))-DS178-FQ178&lt;0.005,0,(HO177*(1+HO$5/Setup!$C$36)+IF($V178=48,N($F178),0))-DS178-FQ178)</f>
        <v>0</v>
      </c>
      <c r="HP178" s="48" t="n">
        <f aca="false">IF((HP177*(1+HP$5/Setup!$C$36)+IF($V178=49,N($F178),0))-DT178-FR178&lt;0.005,0,(HP177*(1+HP$5/Setup!$C$36)+IF($V178=49,N($F178),0))-DT178-FR178)</f>
        <v>0</v>
      </c>
      <c r="HQ178" s="48" t="n">
        <f aca="false">IF((HQ177*(1+HQ$5/Setup!$C$36)+IF($V178=50,N($F178),0))-DU178-FS178&lt;0.005,0,(HQ177*(1+HQ$5/Setup!$C$36)+IF($V178=50,N($F178),0))-DU178-FS178)</f>
        <v>0</v>
      </c>
    </row>
    <row r="179" customFormat="false" ht="15" hidden="false" customHeight="false" outlineLevel="0" collapsed="false">
      <c r="A179" s="44" t="n">
        <v>171</v>
      </c>
      <c r="B179" s="45" t="n">
        <f aca="false">IF(Setup!$C$7="Every month",EDATE(Setup!$C$8,($A179-1)),IF(Setup!$C$7="Twice a month",DATE(YEAR(Setup!$C$8),MONTH(Setup!$C$8)+INT((($A179-1)+Setup!$C$41)/2),MIN(IF(MOD(($A179-1)+Setup!$C$41,2)=0,Setup!$C$39,Setup!$C$40),DAY(EOMONTH(DATE(YEAR(Setup!$C$8),MONTH(Setup!$C$8)+INT((($A179-1)+Setup!$C$41)/2),1),0)))),Setup!$C$8+($A179-1)*IF(Setup!$C$7="Every week",7,14)))</f>
        <v>48705</v>
      </c>
      <c r="C179" s="45" t="n">
        <f aca="false">IF(Setup!$C$7="Every month",EDATE(Setup!$C$8,$A179),IF(Setup!$C$7="Twice a month",DATE(YEAR(Setup!$C$8),MONTH(Setup!$C$8)+INT(($A179+Setup!$C$41)/2),MIN(IF(MOD($A179+Setup!$C$41,2)=0,Setup!$C$39,Setup!$C$40),DAY(EOMONTH(DATE(YEAR(Setup!$C$8),MONTH(Setup!$C$8)+INT(($A179+Setup!$C$41)/2),1),0)))),Setup!$C$8+$A179*IF(Setup!$C$7="Every week",7,14)))</f>
        <v>48719</v>
      </c>
      <c r="D179" s="46"/>
      <c r="E179" s="47"/>
      <c r="F179" s="47"/>
      <c r="G179" s="47"/>
      <c r="H179" s="47"/>
      <c r="I179" s="48" t="n">
        <f aca="false">N(Setup!$C$11)+N(E179)</f>
        <v>100</v>
      </c>
      <c r="J179" s="48" t="n">
        <f aca="false">MIN(Setup!$C$37,MAX(I179,0))</f>
        <v>9.23076923076923</v>
      </c>
      <c r="K179" s="48" t="n">
        <f aca="false">MIN(MAX(N(Setup!$C$14)-L178,0),MAX(I179-J179,0))</f>
        <v>0</v>
      </c>
      <c r="L179" s="48" t="n">
        <f aca="false">L178+K179-N(G179)</f>
        <v>500</v>
      </c>
      <c r="M179" s="48" t="n">
        <f aca="false">M178+J179-N(H179)</f>
        <v>1578.46153846154</v>
      </c>
      <c r="N179" s="48" t="n">
        <f aca="false">SUM(BX179:DU179)</f>
        <v>0</v>
      </c>
      <c r="O179" s="48" t="n">
        <f aca="false">SUM(Z179:BW179)-N179</f>
        <v>25</v>
      </c>
      <c r="P179" s="48" t="n">
        <f aca="false">MAX(I179-J179-K179,0)+O179</f>
        <v>115.769230769231</v>
      </c>
      <c r="Q179" s="48" t="n">
        <f aca="false">SUM(DV179:FS179)</f>
        <v>0</v>
      </c>
      <c r="R179" s="49" t="n">
        <f aca="false">N179+J179+K179+Q179</f>
        <v>9.23076923076923</v>
      </c>
      <c r="S179" s="48" t="n">
        <f aca="false">T179-T178-N(F179)+N179+Q179</f>
        <v>0</v>
      </c>
      <c r="T179" s="49" t="n">
        <f aca="false">SUM(FT179:HQ179)</f>
        <v>0</v>
      </c>
      <c r="U179" s="44" t="str">
        <f aca="false">IF(T178&lt;0.005,"",INDEX(Helpers!$C$2:$C$51,IF(_xlfn.MINIFS($DV$6:$FS$6,DV179:FS179,"&gt;0.005")=0,V179,_xlfn.MINIFS($DV$6:$FS$6,DV179:FS179,"&gt;0.005"))))</f>
        <v/>
      </c>
      <c r="V179" s="44" t="n">
        <f aca="false">IF(_xlfn.MINIFS($FT$6:$HQ$6,FT178:HQ178,"&gt;0.005")=0,1,_xlfn.MINIFS($FT$6:$HQ$6,FT178:HQ178,"&gt;0.005"))</f>
        <v>1</v>
      </c>
      <c r="W179" s="44" t="n">
        <f aca="false">IF(AND(D179&lt;&gt;"Paid",T178&gt;0.005),1,0)</f>
        <v>0</v>
      </c>
      <c r="X179" s="48" t="n">
        <f aca="false">SUMPRODUCT(((Helpers!$G$2:$G$51*(1+(Helpers!$D$2:$D$51+0.000000001)/12)^(($B179-Setup!$C$8)/(365.25/12))-Helpers!$E$2:$E$51*((1+(Helpers!$D$2:$D$51+0.000000001)/12)^(($B179-Setup!$C$8)/(365.25/12))-1)/((Helpers!$D$2:$D$51+0.000000001)/12))&gt;0)*(Helpers!$G$2:$G$51*(1+(Helpers!$D$2:$D$51+0.000000001)/12)^(($B179-Setup!$C$8)/(365.25/12))-Helpers!$E$2:$E$51*((1+(Helpers!$D$2:$D$51+0.000000001)/12)^(($B179-Setup!$C$8)/(365.25/12))-1)/((Helpers!$D$2:$D$51+0.000000001)/12)))</f>
        <v>0</v>
      </c>
      <c r="Y179" s="48"/>
      <c r="Z179" s="48" t="n">
        <f aca="false">IF(OR(N(Z$5)=0,Z$6=""),0,Z$5*((DATE(YEAR($B179),MONTH($B179),MIN(Z$6,DAY(EOMONTH($B179,0))))&gt;=$B179)*(DATE(YEAR($B179),MONTH($B179),MIN(Z$6,DAY(EOMONTH($B179,0))))&lt;$C179)+(DATE(YEAR($B179),MONTH($B179)+1,MIN(Z$6,DAY(EOMONTH($B179,1))))&gt;=$B179)*(DATE(YEAR($B179),MONTH($B179)+1,MIN(Z$6,DAY(EOMONTH($B179,1))))&lt;$C179)))</f>
        <v>25</v>
      </c>
      <c r="AA179" s="48" t="n">
        <f aca="false">IF(OR(N(AA$5)=0,AA$6=""),0,AA$5*((DATE(YEAR($B179),MONTH($B179),MIN(AA$6,DAY(EOMONTH($B179,0))))&gt;=$B179)*(DATE(YEAR($B179),MONTH($B179),MIN(AA$6,DAY(EOMONTH($B179,0))))&lt;$C179)+(DATE(YEAR($B179),MONTH($B179)+1,MIN(AA$6,DAY(EOMONTH($B179,1))))&gt;=$B179)*(DATE(YEAR($B179),MONTH($B179)+1,MIN(AA$6,DAY(EOMONTH($B179,1))))&lt;$C179)))</f>
        <v>0</v>
      </c>
      <c r="AB179" s="48" t="n">
        <f aca="false">IF(OR(N(AB$5)=0,AB$6=""),0,AB$5*((DATE(YEAR($B179),MONTH($B179),MIN(AB$6,DAY(EOMONTH($B179,0))))&gt;=$B179)*(DATE(YEAR($B179),MONTH($B179),MIN(AB$6,DAY(EOMONTH($B179,0))))&lt;$C179)+(DATE(YEAR($B179),MONTH($B179)+1,MIN(AB$6,DAY(EOMONTH($B179,1))))&gt;=$B179)*(DATE(YEAR($B179),MONTH($B179)+1,MIN(AB$6,DAY(EOMONTH($B179,1))))&lt;$C179)))</f>
        <v>0</v>
      </c>
      <c r="AC179" s="48" t="n">
        <f aca="false">IF(OR(N(AC$5)=0,AC$6=""),0,AC$5*((DATE(YEAR($B179),MONTH($B179),MIN(AC$6,DAY(EOMONTH($B179,0))))&gt;=$B179)*(DATE(YEAR($B179),MONTH($B179),MIN(AC$6,DAY(EOMONTH($B179,0))))&lt;$C179)+(DATE(YEAR($B179),MONTH($B179)+1,MIN(AC$6,DAY(EOMONTH($B179,1))))&gt;=$B179)*(DATE(YEAR($B179),MONTH($B179)+1,MIN(AC$6,DAY(EOMONTH($B179,1))))&lt;$C179)))</f>
        <v>0</v>
      </c>
      <c r="AD179" s="48" t="n">
        <f aca="false">IF(OR(N(AD$5)=0,AD$6=""),0,AD$5*((DATE(YEAR($B179),MONTH($B179),MIN(AD$6,DAY(EOMONTH($B179,0))))&gt;=$B179)*(DATE(YEAR($B179),MONTH($B179),MIN(AD$6,DAY(EOMONTH($B179,0))))&lt;$C179)+(DATE(YEAR($B179),MONTH($B179)+1,MIN(AD$6,DAY(EOMONTH($B179,1))))&gt;=$B179)*(DATE(YEAR($B179),MONTH($B179)+1,MIN(AD$6,DAY(EOMONTH($B179,1))))&lt;$C179)))</f>
        <v>0</v>
      </c>
      <c r="AE179" s="48" t="n">
        <f aca="false">IF(OR(N(AE$5)=0,AE$6=""),0,AE$5*((DATE(YEAR($B179),MONTH($B179),MIN(AE$6,DAY(EOMONTH($B179,0))))&gt;=$B179)*(DATE(YEAR($B179),MONTH($B179),MIN(AE$6,DAY(EOMONTH($B179,0))))&lt;$C179)+(DATE(YEAR($B179),MONTH($B179)+1,MIN(AE$6,DAY(EOMONTH($B179,1))))&gt;=$B179)*(DATE(YEAR($B179),MONTH($B179)+1,MIN(AE$6,DAY(EOMONTH($B179,1))))&lt;$C179)))</f>
        <v>0</v>
      </c>
      <c r="AF179" s="48" t="n">
        <f aca="false">IF(OR(N(AF$5)=0,AF$6=""),0,AF$5*((DATE(YEAR($B179),MONTH($B179),MIN(AF$6,DAY(EOMONTH($B179,0))))&gt;=$B179)*(DATE(YEAR($B179),MONTH($B179),MIN(AF$6,DAY(EOMONTH($B179,0))))&lt;$C179)+(DATE(YEAR($B179),MONTH($B179)+1,MIN(AF$6,DAY(EOMONTH($B179,1))))&gt;=$B179)*(DATE(YEAR($B179),MONTH($B179)+1,MIN(AF$6,DAY(EOMONTH($B179,1))))&lt;$C179)))</f>
        <v>0</v>
      </c>
      <c r="AG179" s="48" t="n">
        <f aca="false">IF(OR(N(AG$5)=0,AG$6=""),0,AG$5*((DATE(YEAR($B179),MONTH($B179),MIN(AG$6,DAY(EOMONTH($B179,0))))&gt;=$B179)*(DATE(YEAR($B179),MONTH($B179),MIN(AG$6,DAY(EOMONTH($B179,0))))&lt;$C179)+(DATE(YEAR($B179),MONTH($B179)+1,MIN(AG$6,DAY(EOMONTH($B179,1))))&gt;=$B179)*(DATE(YEAR($B179),MONTH($B179)+1,MIN(AG$6,DAY(EOMONTH($B179,1))))&lt;$C179)))</f>
        <v>0</v>
      </c>
      <c r="AH179" s="48" t="n">
        <f aca="false">IF(OR(N(AH$5)=0,AH$6=""),0,AH$5*((DATE(YEAR($B179),MONTH($B179),MIN(AH$6,DAY(EOMONTH($B179,0))))&gt;=$B179)*(DATE(YEAR($B179),MONTH($B179),MIN(AH$6,DAY(EOMONTH($B179,0))))&lt;$C179)+(DATE(YEAR($B179),MONTH($B179)+1,MIN(AH$6,DAY(EOMONTH($B179,1))))&gt;=$B179)*(DATE(YEAR($B179),MONTH($B179)+1,MIN(AH$6,DAY(EOMONTH($B179,1))))&lt;$C179)))</f>
        <v>0</v>
      </c>
      <c r="AI179" s="48" t="n">
        <f aca="false">IF(OR(N(AI$5)=0,AI$6=""),0,AI$5*((DATE(YEAR($B179),MONTH($B179),MIN(AI$6,DAY(EOMONTH($B179,0))))&gt;=$B179)*(DATE(YEAR($B179),MONTH($B179),MIN(AI$6,DAY(EOMONTH($B179,0))))&lt;$C179)+(DATE(YEAR($B179),MONTH($B179)+1,MIN(AI$6,DAY(EOMONTH($B179,1))))&gt;=$B179)*(DATE(YEAR($B179),MONTH($B179)+1,MIN(AI$6,DAY(EOMONTH($B179,1))))&lt;$C179)))</f>
        <v>0</v>
      </c>
      <c r="AJ179" s="48" t="n">
        <f aca="false">IF(OR(N(AJ$5)=0,AJ$6=""),0,AJ$5*((DATE(YEAR($B179),MONTH($B179),MIN(AJ$6,DAY(EOMONTH($B179,0))))&gt;=$B179)*(DATE(YEAR($B179),MONTH($B179),MIN(AJ$6,DAY(EOMONTH($B179,0))))&lt;$C179)+(DATE(YEAR($B179),MONTH($B179)+1,MIN(AJ$6,DAY(EOMONTH($B179,1))))&gt;=$B179)*(DATE(YEAR($B179),MONTH($B179)+1,MIN(AJ$6,DAY(EOMONTH($B179,1))))&lt;$C179)))</f>
        <v>0</v>
      </c>
      <c r="AK179" s="48" t="n">
        <f aca="false">IF(OR(N(AK$5)=0,AK$6=""),0,AK$5*((DATE(YEAR($B179),MONTH($B179),MIN(AK$6,DAY(EOMONTH($B179,0))))&gt;=$B179)*(DATE(YEAR($B179),MONTH($B179),MIN(AK$6,DAY(EOMONTH($B179,0))))&lt;$C179)+(DATE(YEAR($B179),MONTH($B179)+1,MIN(AK$6,DAY(EOMONTH($B179,1))))&gt;=$B179)*(DATE(YEAR($B179),MONTH($B179)+1,MIN(AK$6,DAY(EOMONTH($B179,1))))&lt;$C179)))</f>
        <v>0</v>
      </c>
      <c r="AL179" s="48" t="n">
        <f aca="false">IF(OR(N(AL$5)=0,AL$6=""),0,AL$5*((DATE(YEAR($B179),MONTH($B179),MIN(AL$6,DAY(EOMONTH($B179,0))))&gt;=$B179)*(DATE(YEAR($B179),MONTH($B179),MIN(AL$6,DAY(EOMONTH($B179,0))))&lt;$C179)+(DATE(YEAR($B179),MONTH($B179)+1,MIN(AL$6,DAY(EOMONTH($B179,1))))&gt;=$B179)*(DATE(YEAR($B179),MONTH($B179)+1,MIN(AL$6,DAY(EOMONTH($B179,1))))&lt;$C179)))</f>
        <v>0</v>
      </c>
      <c r="AM179" s="48" t="n">
        <f aca="false">IF(OR(N(AM$5)=0,AM$6=""),0,AM$5*((DATE(YEAR($B179),MONTH($B179),MIN(AM$6,DAY(EOMONTH($B179,0))))&gt;=$B179)*(DATE(YEAR($B179),MONTH($B179),MIN(AM$6,DAY(EOMONTH($B179,0))))&lt;$C179)+(DATE(YEAR($B179),MONTH($B179)+1,MIN(AM$6,DAY(EOMONTH($B179,1))))&gt;=$B179)*(DATE(YEAR($B179),MONTH($B179)+1,MIN(AM$6,DAY(EOMONTH($B179,1))))&lt;$C179)))</f>
        <v>0</v>
      </c>
      <c r="AN179" s="48" t="n">
        <f aca="false">IF(OR(N(AN$5)=0,AN$6=""),0,AN$5*((DATE(YEAR($B179),MONTH($B179),MIN(AN$6,DAY(EOMONTH($B179,0))))&gt;=$B179)*(DATE(YEAR($B179),MONTH($B179),MIN(AN$6,DAY(EOMONTH($B179,0))))&lt;$C179)+(DATE(YEAR($B179),MONTH($B179)+1,MIN(AN$6,DAY(EOMONTH($B179,1))))&gt;=$B179)*(DATE(YEAR($B179),MONTH($B179)+1,MIN(AN$6,DAY(EOMONTH($B179,1))))&lt;$C179)))</f>
        <v>0</v>
      </c>
      <c r="AO179" s="48" t="n">
        <f aca="false">IF(OR(N(AO$5)=0,AO$6=""),0,AO$5*((DATE(YEAR($B179),MONTH($B179),MIN(AO$6,DAY(EOMONTH($B179,0))))&gt;=$B179)*(DATE(YEAR($B179),MONTH($B179),MIN(AO$6,DAY(EOMONTH($B179,0))))&lt;$C179)+(DATE(YEAR($B179),MONTH($B179)+1,MIN(AO$6,DAY(EOMONTH($B179,1))))&gt;=$B179)*(DATE(YEAR($B179),MONTH($B179)+1,MIN(AO$6,DAY(EOMONTH($B179,1))))&lt;$C179)))</f>
        <v>0</v>
      </c>
      <c r="AP179" s="48" t="n">
        <f aca="false">IF(OR(N(AP$5)=0,AP$6=""),0,AP$5*((DATE(YEAR($B179),MONTH($B179),MIN(AP$6,DAY(EOMONTH($B179,0))))&gt;=$B179)*(DATE(YEAR($B179),MONTH($B179),MIN(AP$6,DAY(EOMONTH($B179,0))))&lt;$C179)+(DATE(YEAR($B179),MONTH($B179)+1,MIN(AP$6,DAY(EOMONTH($B179,1))))&gt;=$B179)*(DATE(YEAR($B179),MONTH($B179)+1,MIN(AP$6,DAY(EOMONTH($B179,1))))&lt;$C179)))</f>
        <v>0</v>
      </c>
      <c r="AQ179" s="48" t="n">
        <f aca="false">IF(OR(N(AQ$5)=0,AQ$6=""),0,AQ$5*((DATE(YEAR($B179),MONTH($B179),MIN(AQ$6,DAY(EOMONTH($B179,0))))&gt;=$B179)*(DATE(YEAR($B179),MONTH($B179),MIN(AQ$6,DAY(EOMONTH($B179,0))))&lt;$C179)+(DATE(YEAR($B179),MONTH($B179)+1,MIN(AQ$6,DAY(EOMONTH($B179,1))))&gt;=$B179)*(DATE(YEAR($B179),MONTH($B179)+1,MIN(AQ$6,DAY(EOMONTH($B179,1))))&lt;$C179)))</f>
        <v>0</v>
      </c>
      <c r="AR179" s="48" t="n">
        <f aca="false">IF(OR(N(AR$5)=0,AR$6=""),0,AR$5*((DATE(YEAR($B179),MONTH($B179),MIN(AR$6,DAY(EOMONTH($B179,0))))&gt;=$B179)*(DATE(YEAR($B179),MONTH($B179),MIN(AR$6,DAY(EOMONTH($B179,0))))&lt;$C179)+(DATE(YEAR($B179),MONTH($B179)+1,MIN(AR$6,DAY(EOMONTH($B179,1))))&gt;=$B179)*(DATE(YEAR($B179),MONTH($B179)+1,MIN(AR$6,DAY(EOMONTH($B179,1))))&lt;$C179)))</f>
        <v>0</v>
      </c>
      <c r="AS179" s="48" t="n">
        <f aca="false">IF(OR(N(AS$5)=0,AS$6=""),0,AS$5*((DATE(YEAR($B179),MONTH($B179),MIN(AS$6,DAY(EOMONTH($B179,0))))&gt;=$B179)*(DATE(YEAR($B179),MONTH($B179),MIN(AS$6,DAY(EOMONTH($B179,0))))&lt;$C179)+(DATE(YEAR($B179),MONTH($B179)+1,MIN(AS$6,DAY(EOMONTH($B179,1))))&gt;=$B179)*(DATE(YEAR($B179),MONTH($B179)+1,MIN(AS$6,DAY(EOMONTH($B179,1))))&lt;$C179)))</f>
        <v>0</v>
      </c>
      <c r="AT179" s="48" t="n">
        <f aca="false">IF(OR(N(AT$5)=0,AT$6=""),0,AT$5*((DATE(YEAR($B179),MONTH($B179),MIN(AT$6,DAY(EOMONTH($B179,0))))&gt;=$B179)*(DATE(YEAR($B179),MONTH($B179),MIN(AT$6,DAY(EOMONTH($B179,0))))&lt;$C179)+(DATE(YEAR($B179),MONTH($B179)+1,MIN(AT$6,DAY(EOMONTH($B179,1))))&gt;=$B179)*(DATE(YEAR($B179),MONTH($B179)+1,MIN(AT$6,DAY(EOMONTH($B179,1))))&lt;$C179)))</f>
        <v>0</v>
      </c>
      <c r="AU179" s="48" t="n">
        <f aca="false">IF(OR(N(AU$5)=0,AU$6=""),0,AU$5*((DATE(YEAR($B179),MONTH($B179),MIN(AU$6,DAY(EOMONTH($B179,0))))&gt;=$B179)*(DATE(YEAR($B179),MONTH($B179),MIN(AU$6,DAY(EOMONTH($B179,0))))&lt;$C179)+(DATE(YEAR($B179),MONTH($B179)+1,MIN(AU$6,DAY(EOMONTH($B179,1))))&gt;=$B179)*(DATE(YEAR($B179),MONTH($B179)+1,MIN(AU$6,DAY(EOMONTH($B179,1))))&lt;$C179)))</f>
        <v>0</v>
      </c>
      <c r="AV179" s="48" t="n">
        <f aca="false">IF(OR(N(AV$5)=0,AV$6=""),0,AV$5*((DATE(YEAR($B179),MONTH($B179),MIN(AV$6,DAY(EOMONTH($B179,0))))&gt;=$B179)*(DATE(YEAR($B179),MONTH($B179),MIN(AV$6,DAY(EOMONTH($B179,0))))&lt;$C179)+(DATE(YEAR($B179),MONTH($B179)+1,MIN(AV$6,DAY(EOMONTH($B179,1))))&gt;=$B179)*(DATE(YEAR($B179),MONTH($B179)+1,MIN(AV$6,DAY(EOMONTH($B179,1))))&lt;$C179)))</f>
        <v>0</v>
      </c>
      <c r="AW179" s="48" t="n">
        <f aca="false">IF(OR(N(AW$5)=0,AW$6=""),0,AW$5*((DATE(YEAR($B179),MONTH($B179),MIN(AW$6,DAY(EOMONTH($B179,0))))&gt;=$B179)*(DATE(YEAR($B179),MONTH($B179),MIN(AW$6,DAY(EOMONTH($B179,0))))&lt;$C179)+(DATE(YEAR($B179),MONTH($B179)+1,MIN(AW$6,DAY(EOMONTH($B179,1))))&gt;=$B179)*(DATE(YEAR($B179),MONTH($B179)+1,MIN(AW$6,DAY(EOMONTH($B179,1))))&lt;$C179)))</f>
        <v>0</v>
      </c>
      <c r="AX179" s="48" t="n">
        <f aca="false">IF(OR(N(AX$5)=0,AX$6=""),0,AX$5*((DATE(YEAR($B179),MONTH($B179),MIN(AX$6,DAY(EOMONTH($B179,0))))&gt;=$B179)*(DATE(YEAR($B179),MONTH($B179),MIN(AX$6,DAY(EOMONTH($B179,0))))&lt;$C179)+(DATE(YEAR($B179),MONTH($B179)+1,MIN(AX$6,DAY(EOMONTH($B179,1))))&gt;=$B179)*(DATE(YEAR($B179),MONTH($B179)+1,MIN(AX$6,DAY(EOMONTH($B179,1))))&lt;$C179)))</f>
        <v>0</v>
      </c>
      <c r="AY179" s="48" t="n">
        <f aca="false">IF(OR(N(AY$5)=0,AY$6=""),0,AY$5*((DATE(YEAR($B179),MONTH($B179),MIN(AY$6,DAY(EOMONTH($B179,0))))&gt;=$B179)*(DATE(YEAR($B179),MONTH($B179),MIN(AY$6,DAY(EOMONTH($B179,0))))&lt;$C179)+(DATE(YEAR($B179),MONTH($B179)+1,MIN(AY$6,DAY(EOMONTH($B179,1))))&gt;=$B179)*(DATE(YEAR($B179),MONTH($B179)+1,MIN(AY$6,DAY(EOMONTH($B179,1))))&lt;$C179)))</f>
        <v>0</v>
      </c>
      <c r="AZ179" s="48" t="n">
        <f aca="false">IF(OR(N(AZ$5)=0,AZ$6=""),0,AZ$5*((DATE(YEAR($B179),MONTH($B179),MIN(AZ$6,DAY(EOMONTH($B179,0))))&gt;=$B179)*(DATE(YEAR($B179),MONTH($B179),MIN(AZ$6,DAY(EOMONTH($B179,0))))&lt;$C179)+(DATE(YEAR($B179),MONTH($B179)+1,MIN(AZ$6,DAY(EOMONTH($B179,1))))&gt;=$B179)*(DATE(YEAR($B179),MONTH($B179)+1,MIN(AZ$6,DAY(EOMONTH($B179,1))))&lt;$C179)))</f>
        <v>0</v>
      </c>
      <c r="BA179" s="48" t="n">
        <f aca="false">IF(OR(N(BA$5)=0,BA$6=""),0,BA$5*((DATE(YEAR($B179),MONTH($B179),MIN(BA$6,DAY(EOMONTH($B179,0))))&gt;=$B179)*(DATE(YEAR($B179),MONTH($B179),MIN(BA$6,DAY(EOMONTH($B179,0))))&lt;$C179)+(DATE(YEAR($B179),MONTH($B179)+1,MIN(BA$6,DAY(EOMONTH($B179,1))))&gt;=$B179)*(DATE(YEAR($B179),MONTH($B179)+1,MIN(BA$6,DAY(EOMONTH($B179,1))))&lt;$C179)))</f>
        <v>0</v>
      </c>
      <c r="BB179" s="48" t="n">
        <f aca="false">IF(OR(N(BB$5)=0,BB$6=""),0,BB$5*((DATE(YEAR($B179),MONTH($B179),MIN(BB$6,DAY(EOMONTH($B179,0))))&gt;=$B179)*(DATE(YEAR($B179),MONTH($B179),MIN(BB$6,DAY(EOMONTH($B179,0))))&lt;$C179)+(DATE(YEAR($B179),MONTH($B179)+1,MIN(BB$6,DAY(EOMONTH($B179,1))))&gt;=$B179)*(DATE(YEAR($B179),MONTH($B179)+1,MIN(BB$6,DAY(EOMONTH($B179,1))))&lt;$C179)))</f>
        <v>0</v>
      </c>
      <c r="BC179" s="48" t="n">
        <f aca="false">IF(OR(N(BC$5)=0,BC$6=""),0,BC$5*((DATE(YEAR($B179),MONTH($B179),MIN(BC$6,DAY(EOMONTH($B179,0))))&gt;=$B179)*(DATE(YEAR($B179),MONTH($B179),MIN(BC$6,DAY(EOMONTH($B179,0))))&lt;$C179)+(DATE(YEAR($B179),MONTH($B179)+1,MIN(BC$6,DAY(EOMONTH($B179,1))))&gt;=$B179)*(DATE(YEAR($B179),MONTH($B179)+1,MIN(BC$6,DAY(EOMONTH($B179,1))))&lt;$C179)))</f>
        <v>0</v>
      </c>
      <c r="BD179" s="48" t="n">
        <f aca="false">IF(OR(N(BD$5)=0,BD$6=""),0,BD$5*((DATE(YEAR($B179),MONTH($B179),MIN(BD$6,DAY(EOMONTH($B179,0))))&gt;=$B179)*(DATE(YEAR($B179),MONTH($B179),MIN(BD$6,DAY(EOMONTH($B179,0))))&lt;$C179)+(DATE(YEAR($B179),MONTH($B179)+1,MIN(BD$6,DAY(EOMONTH($B179,1))))&gt;=$B179)*(DATE(YEAR($B179),MONTH($B179)+1,MIN(BD$6,DAY(EOMONTH($B179,1))))&lt;$C179)))</f>
        <v>0</v>
      </c>
      <c r="BE179" s="48" t="n">
        <f aca="false">IF(OR(N(BE$5)=0,BE$6=""),0,BE$5*((DATE(YEAR($B179),MONTH($B179),MIN(BE$6,DAY(EOMONTH($B179,0))))&gt;=$B179)*(DATE(YEAR($B179),MONTH($B179),MIN(BE$6,DAY(EOMONTH($B179,0))))&lt;$C179)+(DATE(YEAR($B179),MONTH($B179)+1,MIN(BE$6,DAY(EOMONTH($B179,1))))&gt;=$B179)*(DATE(YEAR($B179),MONTH($B179)+1,MIN(BE$6,DAY(EOMONTH($B179,1))))&lt;$C179)))</f>
        <v>0</v>
      </c>
      <c r="BF179" s="48" t="n">
        <f aca="false">IF(OR(N(BF$5)=0,BF$6=""),0,BF$5*((DATE(YEAR($B179),MONTH($B179),MIN(BF$6,DAY(EOMONTH($B179,0))))&gt;=$B179)*(DATE(YEAR($B179),MONTH($B179),MIN(BF$6,DAY(EOMONTH($B179,0))))&lt;$C179)+(DATE(YEAR($B179),MONTH($B179)+1,MIN(BF$6,DAY(EOMONTH($B179,1))))&gt;=$B179)*(DATE(YEAR($B179),MONTH($B179)+1,MIN(BF$6,DAY(EOMONTH($B179,1))))&lt;$C179)))</f>
        <v>0</v>
      </c>
      <c r="BG179" s="48" t="n">
        <f aca="false">IF(OR(N(BG$5)=0,BG$6=""),0,BG$5*((DATE(YEAR($B179),MONTH($B179),MIN(BG$6,DAY(EOMONTH($B179,0))))&gt;=$B179)*(DATE(YEAR($B179),MONTH($B179),MIN(BG$6,DAY(EOMONTH($B179,0))))&lt;$C179)+(DATE(YEAR($B179),MONTH($B179)+1,MIN(BG$6,DAY(EOMONTH($B179,1))))&gt;=$B179)*(DATE(YEAR($B179),MONTH($B179)+1,MIN(BG$6,DAY(EOMONTH($B179,1))))&lt;$C179)))</f>
        <v>0</v>
      </c>
      <c r="BH179" s="48" t="n">
        <f aca="false">IF(OR(N(BH$5)=0,BH$6=""),0,BH$5*((DATE(YEAR($B179),MONTH($B179),MIN(BH$6,DAY(EOMONTH($B179,0))))&gt;=$B179)*(DATE(YEAR($B179),MONTH($B179),MIN(BH$6,DAY(EOMONTH($B179,0))))&lt;$C179)+(DATE(YEAR($B179),MONTH($B179)+1,MIN(BH$6,DAY(EOMONTH($B179,1))))&gt;=$B179)*(DATE(YEAR($B179),MONTH($B179)+1,MIN(BH$6,DAY(EOMONTH($B179,1))))&lt;$C179)))</f>
        <v>0</v>
      </c>
      <c r="BI179" s="48" t="n">
        <f aca="false">IF(OR(N(BI$5)=0,BI$6=""),0,BI$5*((DATE(YEAR($B179),MONTH($B179),MIN(BI$6,DAY(EOMONTH($B179,0))))&gt;=$B179)*(DATE(YEAR($B179),MONTH($B179),MIN(BI$6,DAY(EOMONTH($B179,0))))&lt;$C179)+(DATE(YEAR($B179),MONTH($B179)+1,MIN(BI$6,DAY(EOMONTH($B179,1))))&gt;=$B179)*(DATE(YEAR($B179),MONTH($B179)+1,MIN(BI$6,DAY(EOMONTH($B179,1))))&lt;$C179)))</f>
        <v>0</v>
      </c>
      <c r="BJ179" s="48" t="n">
        <f aca="false">IF(OR(N(BJ$5)=0,BJ$6=""),0,BJ$5*((DATE(YEAR($B179),MONTH($B179),MIN(BJ$6,DAY(EOMONTH($B179,0))))&gt;=$B179)*(DATE(YEAR($B179),MONTH($B179),MIN(BJ$6,DAY(EOMONTH($B179,0))))&lt;$C179)+(DATE(YEAR($B179),MONTH($B179)+1,MIN(BJ$6,DAY(EOMONTH($B179,1))))&gt;=$B179)*(DATE(YEAR($B179),MONTH($B179)+1,MIN(BJ$6,DAY(EOMONTH($B179,1))))&lt;$C179)))</f>
        <v>0</v>
      </c>
      <c r="BK179" s="48" t="n">
        <f aca="false">IF(OR(N(BK$5)=0,BK$6=""),0,BK$5*((DATE(YEAR($B179),MONTH($B179),MIN(BK$6,DAY(EOMONTH($B179,0))))&gt;=$B179)*(DATE(YEAR($B179),MONTH($B179),MIN(BK$6,DAY(EOMONTH($B179,0))))&lt;$C179)+(DATE(YEAR($B179),MONTH($B179)+1,MIN(BK$6,DAY(EOMONTH($B179,1))))&gt;=$B179)*(DATE(YEAR($B179),MONTH($B179)+1,MIN(BK$6,DAY(EOMONTH($B179,1))))&lt;$C179)))</f>
        <v>0</v>
      </c>
      <c r="BL179" s="48" t="n">
        <f aca="false">IF(OR(N(BL$5)=0,BL$6=""),0,BL$5*((DATE(YEAR($B179),MONTH($B179),MIN(BL$6,DAY(EOMONTH($B179,0))))&gt;=$B179)*(DATE(YEAR($B179),MONTH($B179),MIN(BL$6,DAY(EOMONTH($B179,0))))&lt;$C179)+(DATE(YEAR($B179),MONTH($B179)+1,MIN(BL$6,DAY(EOMONTH($B179,1))))&gt;=$B179)*(DATE(YEAR($B179),MONTH($B179)+1,MIN(BL$6,DAY(EOMONTH($B179,1))))&lt;$C179)))</f>
        <v>0</v>
      </c>
      <c r="BM179" s="48" t="n">
        <f aca="false">IF(OR(N(BM$5)=0,BM$6=""),0,BM$5*((DATE(YEAR($B179),MONTH($B179),MIN(BM$6,DAY(EOMONTH($B179,0))))&gt;=$B179)*(DATE(YEAR($B179),MONTH($B179),MIN(BM$6,DAY(EOMONTH($B179,0))))&lt;$C179)+(DATE(YEAR($B179),MONTH($B179)+1,MIN(BM$6,DAY(EOMONTH($B179,1))))&gt;=$B179)*(DATE(YEAR($B179),MONTH($B179)+1,MIN(BM$6,DAY(EOMONTH($B179,1))))&lt;$C179)))</f>
        <v>0</v>
      </c>
      <c r="BN179" s="48" t="n">
        <f aca="false">IF(OR(N(BN$5)=0,BN$6=""),0,BN$5*((DATE(YEAR($B179),MONTH($B179),MIN(BN$6,DAY(EOMONTH($B179,0))))&gt;=$B179)*(DATE(YEAR($B179),MONTH($B179),MIN(BN$6,DAY(EOMONTH($B179,0))))&lt;$C179)+(DATE(YEAR($B179),MONTH($B179)+1,MIN(BN$6,DAY(EOMONTH($B179,1))))&gt;=$B179)*(DATE(YEAR($B179),MONTH($B179)+1,MIN(BN$6,DAY(EOMONTH($B179,1))))&lt;$C179)))</f>
        <v>0</v>
      </c>
      <c r="BO179" s="48" t="n">
        <f aca="false">IF(OR(N(BO$5)=0,BO$6=""),0,BO$5*((DATE(YEAR($B179),MONTH($B179),MIN(BO$6,DAY(EOMONTH($B179,0))))&gt;=$B179)*(DATE(YEAR($B179),MONTH($B179),MIN(BO$6,DAY(EOMONTH($B179,0))))&lt;$C179)+(DATE(YEAR($B179),MONTH($B179)+1,MIN(BO$6,DAY(EOMONTH($B179,1))))&gt;=$B179)*(DATE(YEAR($B179),MONTH($B179)+1,MIN(BO$6,DAY(EOMONTH($B179,1))))&lt;$C179)))</f>
        <v>0</v>
      </c>
      <c r="BP179" s="48" t="n">
        <f aca="false">IF(OR(N(BP$5)=0,BP$6=""),0,BP$5*((DATE(YEAR($B179),MONTH($B179),MIN(BP$6,DAY(EOMONTH($B179,0))))&gt;=$B179)*(DATE(YEAR($B179),MONTH($B179),MIN(BP$6,DAY(EOMONTH($B179,0))))&lt;$C179)+(DATE(YEAR($B179),MONTH($B179)+1,MIN(BP$6,DAY(EOMONTH($B179,1))))&gt;=$B179)*(DATE(YEAR($B179),MONTH($B179)+1,MIN(BP$6,DAY(EOMONTH($B179,1))))&lt;$C179)))</f>
        <v>0</v>
      </c>
      <c r="BQ179" s="48" t="n">
        <f aca="false">IF(OR(N(BQ$5)=0,BQ$6=""),0,BQ$5*((DATE(YEAR($B179),MONTH($B179),MIN(BQ$6,DAY(EOMONTH($B179,0))))&gt;=$B179)*(DATE(YEAR($B179),MONTH($B179),MIN(BQ$6,DAY(EOMONTH($B179,0))))&lt;$C179)+(DATE(YEAR($B179),MONTH($B179)+1,MIN(BQ$6,DAY(EOMONTH($B179,1))))&gt;=$B179)*(DATE(YEAR($B179),MONTH($B179)+1,MIN(BQ$6,DAY(EOMONTH($B179,1))))&lt;$C179)))</f>
        <v>0</v>
      </c>
      <c r="BR179" s="48" t="n">
        <f aca="false">IF(OR(N(BR$5)=0,BR$6=""),0,BR$5*((DATE(YEAR($B179),MONTH($B179),MIN(BR$6,DAY(EOMONTH($B179,0))))&gt;=$B179)*(DATE(YEAR($B179),MONTH($B179),MIN(BR$6,DAY(EOMONTH($B179,0))))&lt;$C179)+(DATE(YEAR($B179),MONTH($B179)+1,MIN(BR$6,DAY(EOMONTH($B179,1))))&gt;=$B179)*(DATE(YEAR($B179),MONTH($B179)+1,MIN(BR$6,DAY(EOMONTH($B179,1))))&lt;$C179)))</f>
        <v>0</v>
      </c>
      <c r="BS179" s="48" t="n">
        <f aca="false">IF(OR(N(BS$5)=0,BS$6=""),0,BS$5*((DATE(YEAR($B179),MONTH($B179),MIN(BS$6,DAY(EOMONTH($B179,0))))&gt;=$B179)*(DATE(YEAR($B179),MONTH($B179),MIN(BS$6,DAY(EOMONTH($B179,0))))&lt;$C179)+(DATE(YEAR($B179),MONTH($B179)+1,MIN(BS$6,DAY(EOMONTH($B179,1))))&gt;=$B179)*(DATE(YEAR($B179),MONTH($B179)+1,MIN(BS$6,DAY(EOMONTH($B179,1))))&lt;$C179)))</f>
        <v>0</v>
      </c>
      <c r="BT179" s="48" t="n">
        <f aca="false">IF(OR(N(BT$5)=0,BT$6=""),0,BT$5*((DATE(YEAR($B179),MONTH($B179),MIN(BT$6,DAY(EOMONTH($B179,0))))&gt;=$B179)*(DATE(YEAR($B179),MONTH($B179),MIN(BT$6,DAY(EOMONTH($B179,0))))&lt;$C179)+(DATE(YEAR($B179),MONTH($B179)+1,MIN(BT$6,DAY(EOMONTH($B179,1))))&gt;=$B179)*(DATE(YEAR($B179),MONTH($B179)+1,MIN(BT$6,DAY(EOMONTH($B179,1))))&lt;$C179)))</f>
        <v>0</v>
      </c>
      <c r="BU179" s="48" t="n">
        <f aca="false">IF(OR(N(BU$5)=0,BU$6=""),0,BU$5*((DATE(YEAR($B179),MONTH($B179),MIN(BU$6,DAY(EOMONTH($B179,0))))&gt;=$B179)*(DATE(YEAR($B179),MONTH($B179),MIN(BU$6,DAY(EOMONTH($B179,0))))&lt;$C179)+(DATE(YEAR($B179),MONTH($B179)+1,MIN(BU$6,DAY(EOMONTH($B179,1))))&gt;=$B179)*(DATE(YEAR($B179),MONTH($B179)+1,MIN(BU$6,DAY(EOMONTH($B179,1))))&lt;$C179)))</f>
        <v>0</v>
      </c>
      <c r="BV179" s="48" t="n">
        <f aca="false">IF(OR(N(BV$5)=0,BV$6=""),0,BV$5*((DATE(YEAR($B179),MONTH($B179),MIN(BV$6,DAY(EOMONTH($B179,0))))&gt;=$B179)*(DATE(YEAR($B179),MONTH($B179),MIN(BV$6,DAY(EOMONTH($B179,0))))&lt;$C179)+(DATE(YEAR($B179),MONTH($B179)+1,MIN(BV$6,DAY(EOMONTH($B179,1))))&gt;=$B179)*(DATE(YEAR($B179),MONTH($B179)+1,MIN(BV$6,DAY(EOMONTH($B179,1))))&lt;$C179)))</f>
        <v>0</v>
      </c>
      <c r="BW179" s="48" t="n">
        <f aca="false">IF(OR(N(BW$5)=0,BW$6=""),0,BW$5*((DATE(YEAR($B179),MONTH($B179),MIN(BW$6,DAY(EOMONTH($B179,0))))&gt;=$B179)*(DATE(YEAR($B179),MONTH($B179),MIN(BW$6,DAY(EOMONTH($B179,0))))&lt;$C179)+(DATE(YEAR($B179),MONTH($B179)+1,MIN(BW$6,DAY(EOMONTH($B179,1))))&gt;=$B179)*(DATE(YEAR($B179),MONTH($B179)+1,MIN(BW$6,DAY(EOMONTH($B179,1))))&lt;$C179)))</f>
        <v>0</v>
      </c>
      <c r="BX179" s="48" t="n">
        <f aca="false">MIN(Z179,(FT178*(1+FT$5/Setup!$C$36)+IF($V179=1,N($F179),0)))</f>
        <v>0</v>
      </c>
      <c r="BY179" s="48" t="n">
        <f aca="false">MIN(AA179,(FU178*(1+FU$5/Setup!$C$36)+IF($V179=2,N($F179),0)))</f>
        <v>0</v>
      </c>
      <c r="BZ179" s="48" t="n">
        <f aca="false">MIN(AB179,(FV178*(1+FV$5/Setup!$C$36)+IF($V179=3,N($F179),0)))</f>
        <v>0</v>
      </c>
      <c r="CA179" s="48" t="n">
        <f aca="false">MIN(AC179,(FW178*(1+FW$5/Setup!$C$36)+IF($V179=4,N($F179),0)))</f>
        <v>0</v>
      </c>
      <c r="CB179" s="48" t="n">
        <f aca="false">MIN(AD179,(FX178*(1+FX$5/Setup!$C$36)+IF($V179=5,N($F179),0)))</f>
        <v>0</v>
      </c>
      <c r="CC179" s="48" t="n">
        <f aca="false">MIN(AE179,(FY178*(1+FY$5/Setup!$C$36)+IF($V179=6,N($F179),0)))</f>
        <v>0</v>
      </c>
      <c r="CD179" s="48" t="n">
        <f aca="false">MIN(AF179,(FZ178*(1+FZ$5/Setup!$C$36)+IF($V179=7,N($F179),0)))</f>
        <v>0</v>
      </c>
      <c r="CE179" s="48" t="n">
        <f aca="false">MIN(AG179,(GA178*(1+GA$5/Setup!$C$36)+IF($V179=8,N($F179),0)))</f>
        <v>0</v>
      </c>
      <c r="CF179" s="48" t="n">
        <f aca="false">MIN(AH179,(GB178*(1+GB$5/Setup!$C$36)+IF($V179=9,N($F179),0)))</f>
        <v>0</v>
      </c>
      <c r="CG179" s="48" t="n">
        <f aca="false">MIN(AI179,(GC178*(1+GC$5/Setup!$C$36)+IF($V179=10,N($F179),0)))</f>
        <v>0</v>
      </c>
      <c r="CH179" s="48" t="n">
        <f aca="false">MIN(AJ179,(GD178*(1+GD$5/Setup!$C$36)+IF($V179=11,N($F179),0)))</f>
        <v>0</v>
      </c>
      <c r="CI179" s="48" t="n">
        <f aca="false">MIN(AK179,(GE178*(1+GE$5/Setup!$C$36)+IF($V179=12,N($F179),0)))</f>
        <v>0</v>
      </c>
      <c r="CJ179" s="48" t="n">
        <f aca="false">MIN(AL179,(GF178*(1+GF$5/Setup!$C$36)+IF($V179=13,N($F179),0)))</f>
        <v>0</v>
      </c>
      <c r="CK179" s="48" t="n">
        <f aca="false">MIN(AM179,(GG178*(1+GG$5/Setup!$C$36)+IF($V179=14,N($F179),0)))</f>
        <v>0</v>
      </c>
      <c r="CL179" s="48" t="n">
        <f aca="false">MIN(AN179,(GH178*(1+GH$5/Setup!$C$36)+IF($V179=15,N($F179),0)))</f>
        <v>0</v>
      </c>
      <c r="CM179" s="48" t="n">
        <f aca="false">MIN(AO179,(GI178*(1+GI$5/Setup!$C$36)+IF($V179=16,N($F179),0)))</f>
        <v>0</v>
      </c>
      <c r="CN179" s="48" t="n">
        <f aca="false">MIN(AP179,(GJ178*(1+GJ$5/Setup!$C$36)+IF($V179=17,N($F179),0)))</f>
        <v>0</v>
      </c>
      <c r="CO179" s="48" t="n">
        <f aca="false">MIN(AQ179,(GK178*(1+GK$5/Setup!$C$36)+IF($V179=18,N($F179),0)))</f>
        <v>0</v>
      </c>
      <c r="CP179" s="48" t="n">
        <f aca="false">MIN(AR179,(GL178*(1+GL$5/Setup!$C$36)+IF($V179=19,N($F179),0)))</f>
        <v>0</v>
      </c>
      <c r="CQ179" s="48" t="n">
        <f aca="false">MIN(AS179,(GM178*(1+GM$5/Setup!$C$36)+IF($V179=20,N($F179),0)))</f>
        <v>0</v>
      </c>
      <c r="CR179" s="48" t="n">
        <f aca="false">MIN(AT179,(GN178*(1+GN$5/Setup!$C$36)+IF($V179=21,N($F179),0)))</f>
        <v>0</v>
      </c>
      <c r="CS179" s="48" t="n">
        <f aca="false">MIN(AU179,(GO178*(1+GO$5/Setup!$C$36)+IF($V179=22,N($F179),0)))</f>
        <v>0</v>
      </c>
      <c r="CT179" s="48" t="n">
        <f aca="false">MIN(AV179,(GP178*(1+GP$5/Setup!$C$36)+IF($V179=23,N($F179),0)))</f>
        <v>0</v>
      </c>
      <c r="CU179" s="48" t="n">
        <f aca="false">MIN(AW179,(GQ178*(1+GQ$5/Setup!$C$36)+IF($V179=24,N($F179),0)))</f>
        <v>0</v>
      </c>
      <c r="CV179" s="48" t="n">
        <f aca="false">MIN(AX179,(GR178*(1+GR$5/Setup!$C$36)+IF($V179=25,N($F179),0)))</f>
        <v>0</v>
      </c>
      <c r="CW179" s="48" t="n">
        <f aca="false">MIN(AY179,(GS178*(1+GS$5/Setup!$C$36)+IF($V179=26,N($F179),0)))</f>
        <v>0</v>
      </c>
      <c r="CX179" s="48" t="n">
        <f aca="false">MIN(AZ179,(GT178*(1+GT$5/Setup!$C$36)+IF($V179=27,N($F179),0)))</f>
        <v>0</v>
      </c>
      <c r="CY179" s="48" t="n">
        <f aca="false">MIN(BA179,(GU178*(1+GU$5/Setup!$C$36)+IF($V179=28,N($F179),0)))</f>
        <v>0</v>
      </c>
      <c r="CZ179" s="48" t="n">
        <f aca="false">MIN(BB179,(GV178*(1+GV$5/Setup!$C$36)+IF($V179=29,N($F179),0)))</f>
        <v>0</v>
      </c>
      <c r="DA179" s="48" t="n">
        <f aca="false">MIN(BC179,(GW178*(1+GW$5/Setup!$C$36)+IF($V179=30,N($F179),0)))</f>
        <v>0</v>
      </c>
      <c r="DB179" s="48" t="n">
        <f aca="false">MIN(BD179,(GX178*(1+GX$5/Setup!$C$36)+IF($V179=31,N($F179),0)))</f>
        <v>0</v>
      </c>
      <c r="DC179" s="48" t="n">
        <f aca="false">MIN(BE179,(GY178*(1+GY$5/Setup!$C$36)+IF($V179=32,N($F179),0)))</f>
        <v>0</v>
      </c>
      <c r="DD179" s="48" t="n">
        <f aca="false">MIN(BF179,(GZ178*(1+GZ$5/Setup!$C$36)+IF($V179=33,N($F179),0)))</f>
        <v>0</v>
      </c>
      <c r="DE179" s="48" t="n">
        <f aca="false">MIN(BG179,(HA178*(1+HA$5/Setup!$C$36)+IF($V179=34,N($F179),0)))</f>
        <v>0</v>
      </c>
      <c r="DF179" s="48" t="n">
        <f aca="false">MIN(BH179,(HB178*(1+HB$5/Setup!$C$36)+IF($V179=35,N($F179),0)))</f>
        <v>0</v>
      </c>
      <c r="DG179" s="48" t="n">
        <f aca="false">MIN(BI179,(HC178*(1+HC$5/Setup!$C$36)+IF($V179=36,N($F179),0)))</f>
        <v>0</v>
      </c>
      <c r="DH179" s="48" t="n">
        <f aca="false">MIN(BJ179,(HD178*(1+HD$5/Setup!$C$36)+IF($V179=37,N($F179),0)))</f>
        <v>0</v>
      </c>
      <c r="DI179" s="48" t="n">
        <f aca="false">MIN(BK179,(HE178*(1+HE$5/Setup!$C$36)+IF($V179=38,N($F179),0)))</f>
        <v>0</v>
      </c>
      <c r="DJ179" s="48" t="n">
        <f aca="false">MIN(BL179,(HF178*(1+HF$5/Setup!$C$36)+IF($V179=39,N($F179),0)))</f>
        <v>0</v>
      </c>
      <c r="DK179" s="48" t="n">
        <f aca="false">MIN(BM179,(HG178*(1+HG$5/Setup!$C$36)+IF($V179=40,N($F179),0)))</f>
        <v>0</v>
      </c>
      <c r="DL179" s="48" t="n">
        <f aca="false">MIN(BN179,(HH178*(1+HH$5/Setup!$C$36)+IF($V179=41,N($F179),0)))</f>
        <v>0</v>
      </c>
      <c r="DM179" s="48" t="n">
        <f aca="false">MIN(BO179,(HI178*(1+HI$5/Setup!$C$36)+IF($V179=42,N($F179),0)))</f>
        <v>0</v>
      </c>
      <c r="DN179" s="48" t="n">
        <f aca="false">MIN(BP179,(HJ178*(1+HJ$5/Setup!$C$36)+IF($V179=43,N($F179),0)))</f>
        <v>0</v>
      </c>
      <c r="DO179" s="48" t="n">
        <f aca="false">MIN(BQ179,(HK178*(1+HK$5/Setup!$C$36)+IF($V179=44,N($F179),0)))</f>
        <v>0</v>
      </c>
      <c r="DP179" s="48" t="n">
        <f aca="false">MIN(BR179,(HL178*(1+HL$5/Setup!$C$36)+IF($V179=45,N($F179),0)))</f>
        <v>0</v>
      </c>
      <c r="DQ179" s="48" t="n">
        <f aca="false">MIN(BS179,(HM178*(1+HM$5/Setup!$C$36)+IF($V179=46,N($F179),0)))</f>
        <v>0</v>
      </c>
      <c r="DR179" s="48" t="n">
        <f aca="false">MIN(BT179,(HN178*(1+HN$5/Setup!$C$36)+IF($V179=47,N($F179),0)))</f>
        <v>0</v>
      </c>
      <c r="DS179" s="48" t="n">
        <f aca="false">MIN(BU179,(HO178*(1+HO$5/Setup!$C$36)+IF($V179=48,N($F179),0)))</f>
        <v>0</v>
      </c>
      <c r="DT179" s="48" t="n">
        <f aca="false">MIN(BV179,(HP178*(1+HP$5/Setup!$C$36)+IF($V179=49,N($F179),0)))</f>
        <v>0</v>
      </c>
      <c r="DU179" s="48" t="n">
        <f aca="false">MIN(BW179,(HQ178*(1+HQ$5/Setup!$C$36)+IF($V179=50,N($F179),0)))</f>
        <v>0</v>
      </c>
      <c r="DV179" s="48" t="n">
        <f aca="false">MIN(MAX((FT178*(1+FT$5/Setup!$C$36)+IF($V179=1,N($F179),0))-BX179,0),MAX($P179-0,0))</f>
        <v>0</v>
      </c>
      <c r="DW179" s="48" t="n">
        <f aca="false">MIN(MAX((FU178*(1+FU$5/Setup!$C$36)+IF($V179=2,N($F179),0))-BY179,0),MAX($P179-SUM(DV179:DV179),0))</f>
        <v>0</v>
      </c>
      <c r="DX179" s="48" t="n">
        <f aca="false">MIN(MAX((FV178*(1+FV$5/Setup!$C$36)+IF($V179=3,N($F179),0))-BZ179,0),MAX($P179-SUM(DV179:DW179),0))</f>
        <v>0</v>
      </c>
      <c r="DY179" s="48" t="n">
        <f aca="false">MIN(MAX((FW178*(1+FW$5/Setup!$C$36)+IF($V179=4,N($F179),0))-CA179,0),MAX($P179-SUM(DV179:DX179),0))</f>
        <v>0</v>
      </c>
      <c r="DZ179" s="48" t="n">
        <f aca="false">MIN(MAX((FX178*(1+FX$5/Setup!$C$36)+IF($V179=5,N($F179),0))-CB179,0),MAX($P179-SUM(DV179:DY179),0))</f>
        <v>0</v>
      </c>
      <c r="EA179" s="48" t="n">
        <f aca="false">MIN(MAX((FY178*(1+FY$5/Setup!$C$36)+IF($V179=6,N($F179),0))-CC179,0),MAX($P179-SUM(DV179:DZ179),0))</f>
        <v>0</v>
      </c>
      <c r="EB179" s="48" t="n">
        <f aca="false">MIN(MAX((FZ178*(1+FZ$5/Setup!$C$36)+IF($V179=7,N($F179),0))-CD179,0),MAX($P179-SUM(DV179:EA179),0))</f>
        <v>0</v>
      </c>
      <c r="EC179" s="48" t="n">
        <f aca="false">MIN(MAX((GA178*(1+GA$5/Setup!$C$36)+IF($V179=8,N($F179),0))-CE179,0),MAX($P179-SUM(DV179:EB179),0))</f>
        <v>0</v>
      </c>
      <c r="ED179" s="48" t="n">
        <f aca="false">MIN(MAX((GB178*(1+GB$5/Setup!$C$36)+IF($V179=9,N($F179),0))-CF179,0),MAX($P179-SUM(DV179:EC179),0))</f>
        <v>0</v>
      </c>
      <c r="EE179" s="48" t="n">
        <f aca="false">MIN(MAX((GC178*(1+GC$5/Setup!$C$36)+IF($V179=10,N($F179),0))-CG179,0),MAX($P179-SUM(DV179:ED179),0))</f>
        <v>0</v>
      </c>
      <c r="EF179" s="48" t="n">
        <f aca="false">MIN(MAX((GD178*(1+GD$5/Setup!$C$36)+IF($V179=11,N($F179),0))-CH179,0),MAX($P179-SUM(DV179:EE179),0))</f>
        <v>0</v>
      </c>
      <c r="EG179" s="48" t="n">
        <f aca="false">MIN(MAX((GE178*(1+GE$5/Setup!$C$36)+IF($V179=12,N($F179),0))-CI179,0),MAX($P179-SUM(DV179:EF179),0))</f>
        <v>0</v>
      </c>
      <c r="EH179" s="48" t="n">
        <f aca="false">MIN(MAX((GF178*(1+GF$5/Setup!$C$36)+IF($V179=13,N($F179),0))-CJ179,0),MAX($P179-SUM(DV179:EG179),0))</f>
        <v>0</v>
      </c>
      <c r="EI179" s="48" t="n">
        <f aca="false">MIN(MAX((GG178*(1+GG$5/Setup!$C$36)+IF($V179=14,N($F179),0))-CK179,0),MAX($P179-SUM(DV179:EH179),0))</f>
        <v>0</v>
      </c>
      <c r="EJ179" s="48" t="n">
        <f aca="false">MIN(MAX((GH178*(1+GH$5/Setup!$C$36)+IF($V179=15,N($F179),0))-CL179,0),MAX($P179-SUM(DV179:EI179),0))</f>
        <v>0</v>
      </c>
      <c r="EK179" s="48" t="n">
        <f aca="false">MIN(MAX((GI178*(1+GI$5/Setup!$C$36)+IF($V179=16,N($F179),0))-CM179,0),MAX($P179-SUM(DV179:EJ179),0))</f>
        <v>0</v>
      </c>
      <c r="EL179" s="48" t="n">
        <f aca="false">MIN(MAX((GJ178*(1+GJ$5/Setup!$C$36)+IF($V179=17,N($F179),0))-CN179,0),MAX($P179-SUM(DV179:EK179),0))</f>
        <v>0</v>
      </c>
      <c r="EM179" s="48" t="n">
        <f aca="false">MIN(MAX((GK178*(1+GK$5/Setup!$C$36)+IF($V179=18,N($F179),0))-CO179,0),MAX($P179-SUM(DV179:EL179),0))</f>
        <v>0</v>
      </c>
      <c r="EN179" s="48" t="n">
        <f aca="false">MIN(MAX((GL178*(1+GL$5/Setup!$C$36)+IF($V179=19,N($F179),0))-CP179,0),MAX($P179-SUM(DV179:EM179),0))</f>
        <v>0</v>
      </c>
      <c r="EO179" s="48" t="n">
        <f aca="false">MIN(MAX((GM178*(1+GM$5/Setup!$C$36)+IF($V179=20,N($F179),0))-CQ179,0),MAX($P179-SUM(DV179:EN179),0))</f>
        <v>0</v>
      </c>
      <c r="EP179" s="48" t="n">
        <f aca="false">MIN(MAX((GN178*(1+GN$5/Setup!$C$36)+IF($V179=21,N($F179),0))-CR179,0),MAX($P179-SUM(DV179:EO179),0))</f>
        <v>0</v>
      </c>
      <c r="EQ179" s="48" t="n">
        <f aca="false">MIN(MAX((GO178*(1+GO$5/Setup!$C$36)+IF($V179=22,N($F179),0))-CS179,0),MAX($P179-SUM(DV179:EP179),0))</f>
        <v>0</v>
      </c>
      <c r="ER179" s="48" t="n">
        <f aca="false">MIN(MAX((GP178*(1+GP$5/Setup!$C$36)+IF($V179=23,N($F179),0))-CT179,0),MAX($P179-SUM(DV179:EQ179),0))</f>
        <v>0</v>
      </c>
      <c r="ES179" s="48" t="n">
        <f aca="false">MIN(MAX((GQ178*(1+GQ$5/Setup!$C$36)+IF($V179=24,N($F179),0))-CU179,0),MAX($P179-SUM(DV179:ER179),0))</f>
        <v>0</v>
      </c>
      <c r="ET179" s="48" t="n">
        <f aca="false">MIN(MAX((GR178*(1+GR$5/Setup!$C$36)+IF($V179=25,N($F179),0))-CV179,0),MAX($P179-SUM(DV179:ES179),0))</f>
        <v>0</v>
      </c>
      <c r="EU179" s="48" t="n">
        <f aca="false">MIN(MAX((GS178*(1+GS$5/Setup!$C$36)+IF($V179=26,N($F179),0))-CW179,0),MAX($P179-SUM(DV179:ET179),0))</f>
        <v>0</v>
      </c>
      <c r="EV179" s="48" t="n">
        <f aca="false">MIN(MAX((GT178*(1+GT$5/Setup!$C$36)+IF($V179=27,N($F179),0))-CX179,0),MAX($P179-SUM(DV179:EU179),0))</f>
        <v>0</v>
      </c>
      <c r="EW179" s="48" t="n">
        <f aca="false">MIN(MAX((GU178*(1+GU$5/Setup!$C$36)+IF($V179=28,N($F179),0))-CY179,0),MAX($P179-SUM(DV179:EV179),0))</f>
        <v>0</v>
      </c>
      <c r="EX179" s="48" t="n">
        <f aca="false">MIN(MAX((GV178*(1+GV$5/Setup!$C$36)+IF($V179=29,N($F179),0))-CZ179,0),MAX($P179-SUM(DV179:EW179),0))</f>
        <v>0</v>
      </c>
      <c r="EY179" s="48" t="n">
        <f aca="false">MIN(MAX((GW178*(1+GW$5/Setup!$C$36)+IF($V179=30,N($F179),0))-DA179,0),MAX($P179-SUM(DV179:EX179),0))</f>
        <v>0</v>
      </c>
      <c r="EZ179" s="48" t="n">
        <f aca="false">MIN(MAX((GX178*(1+GX$5/Setup!$C$36)+IF($V179=31,N($F179),0))-DB179,0),MAX($P179-SUM(DV179:EY179),0))</f>
        <v>0</v>
      </c>
      <c r="FA179" s="48" t="n">
        <f aca="false">MIN(MAX((GY178*(1+GY$5/Setup!$C$36)+IF($V179=32,N($F179),0))-DC179,0),MAX($P179-SUM(DV179:EZ179),0))</f>
        <v>0</v>
      </c>
      <c r="FB179" s="48" t="n">
        <f aca="false">MIN(MAX((GZ178*(1+GZ$5/Setup!$C$36)+IF($V179=33,N($F179),0))-DD179,0),MAX($P179-SUM(DV179:FA179),0))</f>
        <v>0</v>
      </c>
      <c r="FC179" s="48" t="n">
        <f aca="false">MIN(MAX((HA178*(1+HA$5/Setup!$C$36)+IF($V179=34,N($F179),0))-DE179,0),MAX($P179-SUM(DV179:FB179),0))</f>
        <v>0</v>
      </c>
      <c r="FD179" s="48" t="n">
        <f aca="false">MIN(MAX((HB178*(1+HB$5/Setup!$C$36)+IF($V179=35,N($F179),0))-DF179,0),MAX($P179-SUM(DV179:FC179),0))</f>
        <v>0</v>
      </c>
      <c r="FE179" s="48" t="n">
        <f aca="false">MIN(MAX((HC178*(1+HC$5/Setup!$C$36)+IF($V179=36,N($F179),0))-DG179,0),MAX($P179-SUM(DV179:FD179),0))</f>
        <v>0</v>
      </c>
      <c r="FF179" s="48" t="n">
        <f aca="false">MIN(MAX((HD178*(1+HD$5/Setup!$C$36)+IF($V179=37,N($F179),0))-DH179,0),MAX($P179-SUM(DV179:FE179),0))</f>
        <v>0</v>
      </c>
      <c r="FG179" s="48" t="n">
        <f aca="false">MIN(MAX((HE178*(1+HE$5/Setup!$C$36)+IF($V179=38,N($F179),0))-DI179,0),MAX($P179-SUM(DV179:FF179),0))</f>
        <v>0</v>
      </c>
      <c r="FH179" s="48" t="n">
        <f aca="false">MIN(MAX((HF178*(1+HF$5/Setup!$C$36)+IF($V179=39,N($F179),0))-DJ179,0),MAX($P179-SUM(DV179:FG179),0))</f>
        <v>0</v>
      </c>
      <c r="FI179" s="48" t="n">
        <f aca="false">MIN(MAX((HG178*(1+HG$5/Setup!$C$36)+IF($V179=40,N($F179),0))-DK179,0),MAX($P179-SUM(DV179:FH179),0))</f>
        <v>0</v>
      </c>
      <c r="FJ179" s="48" t="n">
        <f aca="false">MIN(MAX((HH178*(1+HH$5/Setup!$C$36)+IF($V179=41,N($F179),0))-DL179,0),MAX($P179-SUM(DV179:FI179),0))</f>
        <v>0</v>
      </c>
      <c r="FK179" s="48" t="n">
        <f aca="false">MIN(MAX((HI178*(1+HI$5/Setup!$C$36)+IF($V179=42,N($F179),0))-DM179,0),MAX($P179-SUM(DV179:FJ179),0))</f>
        <v>0</v>
      </c>
      <c r="FL179" s="48" t="n">
        <f aca="false">MIN(MAX((HJ178*(1+HJ$5/Setup!$C$36)+IF($V179=43,N($F179),0))-DN179,0),MAX($P179-SUM(DV179:FK179),0))</f>
        <v>0</v>
      </c>
      <c r="FM179" s="48" t="n">
        <f aca="false">MIN(MAX((HK178*(1+HK$5/Setup!$C$36)+IF($V179=44,N($F179),0))-DO179,0),MAX($P179-SUM(DV179:FL179),0))</f>
        <v>0</v>
      </c>
      <c r="FN179" s="48" t="n">
        <f aca="false">MIN(MAX((HL178*(1+HL$5/Setup!$C$36)+IF($V179=45,N($F179),0))-DP179,0),MAX($P179-SUM(DV179:FM179),0))</f>
        <v>0</v>
      </c>
      <c r="FO179" s="48" t="n">
        <f aca="false">MIN(MAX((HM178*(1+HM$5/Setup!$C$36)+IF($V179=46,N($F179),0))-DQ179,0),MAX($P179-SUM(DV179:FN179),0))</f>
        <v>0</v>
      </c>
      <c r="FP179" s="48" t="n">
        <f aca="false">MIN(MAX((HN178*(1+HN$5/Setup!$C$36)+IF($V179=47,N($F179),0))-DR179,0),MAX($P179-SUM(DV179:FO179),0))</f>
        <v>0</v>
      </c>
      <c r="FQ179" s="48" t="n">
        <f aca="false">MIN(MAX((HO178*(1+HO$5/Setup!$C$36)+IF($V179=48,N($F179),0))-DS179,0),MAX($P179-SUM(DV179:FP179),0))</f>
        <v>0</v>
      </c>
      <c r="FR179" s="48" t="n">
        <f aca="false">MIN(MAX((HP178*(1+HP$5/Setup!$C$36)+IF($V179=49,N($F179),0))-DT179,0),MAX($P179-SUM(DV179:FQ179),0))</f>
        <v>0</v>
      </c>
      <c r="FS179" s="48" t="n">
        <f aca="false">MIN(MAX((HQ178*(1+HQ$5/Setup!$C$36)+IF($V179=50,N($F179),0))-DU179,0),MAX($P179-SUM(DV179:FR179),0))</f>
        <v>0</v>
      </c>
      <c r="FT179" s="48" t="n">
        <f aca="false">IF((FT178*(1+FT$5/Setup!$C$36)+IF($V179=1,N($F179),0))-BX179-DV179&lt;0.005,0,(FT178*(1+FT$5/Setup!$C$36)+IF($V179=1,N($F179),0))-BX179-DV179)</f>
        <v>0</v>
      </c>
      <c r="FU179" s="48" t="n">
        <f aca="false">IF((FU178*(1+FU$5/Setup!$C$36)+IF($V179=2,N($F179),0))-BY179-DW179&lt;0.005,0,(FU178*(1+FU$5/Setup!$C$36)+IF($V179=2,N($F179),0))-BY179-DW179)</f>
        <v>0</v>
      </c>
      <c r="FV179" s="48" t="n">
        <f aca="false">IF((FV178*(1+FV$5/Setup!$C$36)+IF($V179=3,N($F179),0))-BZ179-DX179&lt;0.005,0,(FV178*(1+FV$5/Setup!$C$36)+IF($V179=3,N($F179),0))-BZ179-DX179)</f>
        <v>0</v>
      </c>
      <c r="FW179" s="48" t="n">
        <f aca="false">IF((FW178*(1+FW$5/Setup!$C$36)+IF($V179=4,N($F179),0))-CA179-DY179&lt;0.005,0,(FW178*(1+FW$5/Setup!$C$36)+IF($V179=4,N($F179),0))-CA179-DY179)</f>
        <v>0</v>
      </c>
      <c r="FX179" s="48" t="n">
        <f aca="false">IF((FX178*(1+FX$5/Setup!$C$36)+IF($V179=5,N($F179),0))-CB179-DZ179&lt;0.005,0,(FX178*(1+FX$5/Setup!$C$36)+IF($V179=5,N($F179),0))-CB179-DZ179)</f>
        <v>0</v>
      </c>
      <c r="FY179" s="48" t="n">
        <f aca="false">IF((FY178*(1+FY$5/Setup!$C$36)+IF($V179=6,N($F179),0))-CC179-EA179&lt;0.005,0,(FY178*(1+FY$5/Setup!$C$36)+IF($V179=6,N($F179),0))-CC179-EA179)</f>
        <v>0</v>
      </c>
      <c r="FZ179" s="48" t="n">
        <f aca="false">IF((FZ178*(1+FZ$5/Setup!$C$36)+IF($V179=7,N($F179),0))-CD179-EB179&lt;0.005,0,(FZ178*(1+FZ$5/Setup!$C$36)+IF($V179=7,N($F179),0))-CD179-EB179)</f>
        <v>0</v>
      </c>
      <c r="GA179" s="48" t="n">
        <f aca="false">IF((GA178*(1+GA$5/Setup!$C$36)+IF($V179=8,N($F179),0))-CE179-EC179&lt;0.005,0,(GA178*(1+GA$5/Setup!$C$36)+IF($V179=8,N($F179),0))-CE179-EC179)</f>
        <v>0</v>
      </c>
      <c r="GB179" s="48" t="n">
        <f aca="false">IF((GB178*(1+GB$5/Setup!$C$36)+IF($V179=9,N($F179),0))-CF179-ED179&lt;0.005,0,(GB178*(1+GB$5/Setup!$C$36)+IF($V179=9,N($F179),0))-CF179-ED179)</f>
        <v>0</v>
      </c>
      <c r="GC179" s="48" t="n">
        <f aca="false">IF((GC178*(1+GC$5/Setup!$C$36)+IF($V179=10,N($F179),0))-CG179-EE179&lt;0.005,0,(GC178*(1+GC$5/Setup!$C$36)+IF($V179=10,N($F179),0))-CG179-EE179)</f>
        <v>0</v>
      </c>
      <c r="GD179" s="48" t="n">
        <f aca="false">IF((GD178*(1+GD$5/Setup!$C$36)+IF($V179=11,N($F179),0))-CH179-EF179&lt;0.005,0,(GD178*(1+GD$5/Setup!$C$36)+IF($V179=11,N($F179),0))-CH179-EF179)</f>
        <v>0</v>
      </c>
      <c r="GE179" s="48" t="n">
        <f aca="false">IF((GE178*(1+GE$5/Setup!$C$36)+IF($V179=12,N($F179),0))-CI179-EG179&lt;0.005,0,(GE178*(1+GE$5/Setup!$C$36)+IF($V179=12,N($F179),0))-CI179-EG179)</f>
        <v>0</v>
      </c>
      <c r="GF179" s="48" t="n">
        <f aca="false">IF((GF178*(1+GF$5/Setup!$C$36)+IF($V179=13,N($F179),0))-CJ179-EH179&lt;0.005,0,(GF178*(1+GF$5/Setup!$C$36)+IF($V179=13,N($F179),0))-CJ179-EH179)</f>
        <v>0</v>
      </c>
      <c r="GG179" s="48" t="n">
        <f aca="false">IF((GG178*(1+GG$5/Setup!$C$36)+IF($V179=14,N($F179),0))-CK179-EI179&lt;0.005,0,(GG178*(1+GG$5/Setup!$C$36)+IF($V179=14,N($F179),0))-CK179-EI179)</f>
        <v>0</v>
      </c>
      <c r="GH179" s="48" t="n">
        <f aca="false">IF((GH178*(1+GH$5/Setup!$C$36)+IF($V179=15,N($F179),0))-CL179-EJ179&lt;0.005,0,(GH178*(1+GH$5/Setup!$C$36)+IF($V179=15,N($F179),0))-CL179-EJ179)</f>
        <v>0</v>
      </c>
      <c r="GI179" s="48" t="n">
        <f aca="false">IF((GI178*(1+GI$5/Setup!$C$36)+IF($V179=16,N($F179),0))-CM179-EK179&lt;0.005,0,(GI178*(1+GI$5/Setup!$C$36)+IF($V179=16,N($F179),0))-CM179-EK179)</f>
        <v>0</v>
      </c>
      <c r="GJ179" s="48" t="n">
        <f aca="false">IF((GJ178*(1+GJ$5/Setup!$C$36)+IF($V179=17,N($F179),0))-CN179-EL179&lt;0.005,0,(GJ178*(1+GJ$5/Setup!$C$36)+IF($V179=17,N($F179),0))-CN179-EL179)</f>
        <v>0</v>
      </c>
      <c r="GK179" s="48" t="n">
        <f aca="false">IF((GK178*(1+GK$5/Setup!$C$36)+IF($V179=18,N($F179),0))-CO179-EM179&lt;0.005,0,(GK178*(1+GK$5/Setup!$C$36)+IF($V179=18,N($F179),0))-CO179-EM179)</f>
        <v>0</v>
      </c>
      <c r="GL179" s="48" t="n">
        <f aca="false">IF((GL178*(1+GL$5/Setup!$C$36)+IF($V179=19,N($F179),0))-CP179-EN179&lt;0.005,0,(GL178*(1+GL$5/Setup!$C$36)+IF($V179=19,N($F179),0))-CP179-EN179)</f>
        <v>0</v>
      </c>
      <c r="GM179" s="48" t="n">
        <f aca="false">IF((GM178*(1+GM$5/Setup!$C$36)+IF($V179=20,N($F179),0))-CQ179-EO179&lt;0.005,0,(GM178*(1+GM$5/Setup!$C$36)+IF($V179=20,N($F179),0))-CQ179-EO179)</f>
        <v>0</v>
      </c>
      <c r="GN179" s="48" t="n">
        <f aca="false">IF((GN178*(1+GN$5/Setup!$C$36)+IF($V179=21,N($F179),0))-CR179-EP179&lt;0.005,0,(GN178*(1+GN$5/Setup!$C$36)+IF($V179=21,N($F179),0))-CR179-EP179)</f>
        <v>0</v>
      </c>
      <c r="GO179" s="48" t="n">
        <f aca="false">IF((GO178*(1+GO$5/Setup!$C$36)+IF($V179=22,N($F179),0))-CS179-EQ179&lt;0.005,0,(GO178*(1+GO$5/Setup!$C$36)+IF($V179=22,N($F179),0))-CS179-EQ179)</f>
        <v>0</v>
      </c>
      <c r="GP179" s="48" t="n">
        <f aca="false">IF((GP178*(1+GP$5/Setup!$C$36)+IF($V179=23,N($F179),0))-CT179-ER179&lt;0.005,0,(GP178*(1+GP$5/Setup!$C$36)+IF($V179=23,N($F179),0))-CT179-ER179)</f>
        <v>0</v>
      </c>
      <c r="GQ179" s="48" t="n">
        <f aca="false">IF((GQ178*(1+GQ$5/Setup!$C$36)+IF($V179=24,N($F179),0))-CU179-ES179&lt;0.005,0,(GQ178*(1+GQ$5/Setup!$C$36)+IF($V179=24,N($F179),0))-CU179-ES179)</f>
        <v>0</v>
      </c>
      <c r="GR179" s="48" t="n">
        <f aca="false">IF((GR178*(1+GR$5/Setup!$C$36)+IF($V179=25,N($F179),0))-CV179-ET179&lt;0.005,0,(GR178*(1+GR$5/Setup!$C$36)+IF($V179=25,N($F179),0))-CV179-ET179)</f>
        <v>0</v>
      </c>
      <c r="GS179" s="48" t="n">
        <f aca="false">IF((GS178*(1+GS$5/Setup!$C$36)+IF($V179=26,N($F179),0))-CW179-EU179&lt;0.005,0,(GS178*(1+GS$5/Setup!$C$36)+IF($V179=26,N($F179),0))-CW179-EU179)</f>
        <v>0</v>
      </c>
      <c r="GT179" s="48" t="n">
        <f aca="false">IF((GT178*(1+GT$5/Setup!$C$36)+IF($V179=27,N($F179),0))-CX179-EV179&lt;0.005,0,(GT178*(1+GT$5/Setup!$C$36)+IF($V179=27,N($F179),0))-CX179-EV179)</f>
        <v>0</v>
      </c>
      <c r="GU179" s="48" t="n">
        <f aca="false">IF((GU178*(1+GU$5/Setup!$C$36)+IF($V179=28,N($F179),0))-CY179-EW179&lt;0.005,0,(GU178*(1+GU$5/Setup!$C$36)+IF($V179=28,N($F179),0))-CY179-EW179)</f>
        <v>0</v>
      </c>
      <c r="GV179" s="48" t="n">
        <f aca="false">IF((GV178*(1+GV$5/Setup!$C$36)+IF($V179=29,N($F179),0))-CZ179-EX179&lt;0.005,0,(GV178*(1+GV$5/Setup!$C$36)+IF($V179=29,N($F179),0))-CZ179-EX179)</f>
        <v>0</v>
      </c>
      <c r="GW179" s="48" t="n">
        <f aca="false">IF((GW178*(1+GW$5/Setup!$C$36)+IF($V179=30,N($F179),0))-DA179-EY179&lt;0.005,0,(GW178*(1+GW$5/Setup!$C$36)+IF($V179=30,N($F179),0))-DA179-EY179)</f>
        <v>0</v>
      </c>
      <c r="GX179" s="48" t="n">
        <f aca="false">IF((GX178*(1+GX$5/Setup!$C$36)+IF($V179=31,N($F179),0))-DB179-EZ179&lt;0.005,0,(GX178*(1+GX$5/Setup!$C$36)+IF($V179=31,N($F179),0))-DB179-EZ179)</f>
        <v>0</v>
      </c>
      <c r="GY179" s="48" t="n">
        <f aca="false">IF((GY178*(1+GY$5/Setup!$C$36)+IF($V179=32,N($F179),0))-DC179-FA179&lt;0.005,0,(GY178*(1+GY$5/Setup!$C$36)+IF($V179=32,N($F179),0))-DC179-FA179)</f>
        <v>0</v>
      </c>
      <c r="GZ179" s="48" t="n">
        <f aca="false">IF((GZ178*(1+GZ$5/Setup!$C$36)+IF($V179=33,N($F179),0))-DD179-FB179&lt;0.005,0,(GZ178*(1+GZ$5/Setup!$C$36)+IF($V179=33,N($F179),0))-DD179-FB179)</f>
        <v>0</v>
      </c>
      <c r="HA179" s="48" t="n">
        <f aca="false">IF((HA178*(1+HA$5/Setup!$C$36)+IF($V179=34,N($F179),0))-DE179-FC179&lt;0.005,0,(HA178*(1+HA$5/Setup!$C$36)+IF($V179=34,N($F179),0))-DE179-FC179)</f>
        <v>0</v>
      </c>
      <c r="HB179" s="48" t="n">
        <f aca="false">IF((HB178*(1+HB$5/Setup!$C$36)+IF($V179=35,N($F179),0))-DF179-FD179&lt;0.005,0,(HB178*(1+HB$5/Setup!$C$36)+IF($V179=35,N($F179),0))-DF179-FD179)</f>
        <v>0</v>
      </c>
      <c r="HC179" s="48" t="n">
        <f aca="false">IF((HC178*(1+HC$5/Setup!$C$36)+IF($V179=36,N($F179),0))-DG179-FE179&lt;0.005,0,(HC178*(1+HC$5/Setup!$C$36)+IF($V179=36,N($F179),0))-DG179-FE179)</f>
        <v>0</v>
      </c>
      <c r="HD179" s="48" t="n">
        <f aca="false">IF((HD178*(1+HD$5/Setup!$C$36)+IF($V179=37,N($F179),0))-DH179-FF179&lt;0.005,0,(HD178*(1+HD$5/Setup!$C$36)+IF($V179=37,N($F179),0))-DH179-FF179)</f>
        <v>0</v>
      </c>
      <c r="HE179" s="48" t="n">
        <f aca="false">IF((HE178*(1+HE$5/Setup!$C$36)+IF($V179=38,N($F179),0))-DI179-FG179&lt;0.005,0,(HE178*(1+HE$5/Setup!$C$36)+IF($V179=38,N($F179),0))-DI179-FG179)</f>
        <v>0</v>
      </c>
      <c r="HF179" s="48" t="n">
        <f aca="false">IF((HF178*(1+HF$5/Setup!$C$36)+IF($V179=39,N($F179),0))-DJ179-FH179&lt;0.005,0,(HF178*(1+HF$5/Setup!$C$36)+IF($V179=39,N($F179),0))-DJ179-FH179)</f>
        <v>0</v>
      </c>
      <c r="HG179" s="48" t="n">
        <f aca="false">IF((HG178*(1+HG$5/Setup!$C$36)+IF($V179=40,N($F179),0))-DK179-FI179&lt;0.005,0,(HG178*(1+HG$5/Setup!$C$36)+IF($V179=40,N($F179),0))-DK179-FI179)</f>
        <v>0</v>
      </c>
      <c r="HH179" s="48" t="n">
        <f aca="false">IF((HH178*(1+HH$5/Setup!$C$36)+IF($V179=41,N($F179),0))-DL179-FJ179&lt;0.005,0,(HH178*(1+HH$5/Setup!$C$36)+IF($V179=41,N($F179),0))-DL179-FJ179)</f>
        <v>0</v>
      </c>
      <c r="HI179" s="48" t="n">
        <f aca="false">IF((HI178*(1+HI$5/Setup!$C$36)+IF($V179=42,N($F179),0))-DM179-FK179&lt;0.005,0,(HI178*(1+HI$5/Setup!$C$36)+IF($V179=42,N($F179),0))-DM179-FK179)</f>
        <v>0</v>
      </c>
      <c r="HJ179" s="48" t="n">
        <f aca="false">IF((HJ178*(1+HJ$5/Setup!$C$36)+IF($V179=43,N($F179),0))-DN179-FL179&lt;0.005,0,(HJ178*(1+HJ$5/Setup!$C$36)+IF($V179=43,N($F179),0))-DN179-FL179)</f>
        <v>0</v>
      </c>
      <c r="HK179" s="48" t="n">
        <f aca="false">IF((HK178*(1+HK$5/Setup!$C$36)+IF($V179=44,N($F179),0))-DO179-FM179&lt;0.005,0,(HK178*(1+HK$5/Setup!$C$36)+IF($V179=44,N($F179),0))-DO179-FM179)</f>
        <v>0</v>
      </c>
      <c r="HL179" s="48" t="n">
        <f aca="false">IF((HL178*(1+HL$5/Setup!$C$36)+IF($V179=45,N($F179),0))-DP179-FN179&lt;0.005,0,(HL178*(1+HL$5/Setup!$C$36)+IF($V179=45,N($F179),0))-DP179-FN179)</f>
        <v>0</v>
      </c>
      <c r="HM179" s="48" t="n">
        <f aca="false">IF((HM178*(1+HM$5/Setup!$C$36)+IF($V179=46,N($F179),0))-DQ179-FO179&lt;0.005,0,(HM178*(1+HM$5/Setup!$C$36)+IF($V179=46,N($F179),0))-DQ179-FO179)</f>
        <v>0</v>
      </c>
      <c r="HN179" s="48" t="n">
        <f aca="false">IF((HN178*(1+HN$5/Setup!$C$36)+IF($V179=47,N($F179),0))-DR179-FP179&lt;0.005,0,(HN178*(1+HN$5/Setup!$C$36)+IF($V179=47,N($F179),0))-DR179-FP179)</f>
        <v>0</v>
      </c>
      <c r="HO179" s="48" t="n">
        <f aca="false">IF((HO178*(1+HO$5/Setup!$C$36)+IF($V179=48,N($F179),0))-DS179-FQ179&lt;0.005,0,(HO178*(1+HO$5/Setup!$C$36)+IF($V179=48,N($F179),0))-DS179-FQ179)</f>
        <v>0</v>
      </c>
      <c r="HP179" s="48" t="n">
        <f aca="false">IF((HP178*(1+HP$5/Setup!$C$36)+IF($V179=49,N($F179),0))-DT179-FR179&lt;0.005,0,(HP178*(1+HP$5/Setup!$C$36)+IF($V179=49,N($F179),0))-DT179-FR179)</f>
        <v>0</v>
      </c>
      <c r="HQ179" s="48" t="n">
        <f aca="false">IF((HQ178*(1+HQ$5/Setup!$C$36)+IF($V179=50,N($F179),0))-DU179-FS179&lt;0.005,0,(HQ178*(1+HQ$5/Setup!$C$36)+IF($V179=50,N($F179),0))-DU179-FS179)</f>
        <v>0</v>
      </c>
    </row>
    <row r="180" customFormat="false" ht="15" hidden="false" customHeight="false" outlineLevel="0" collapsed="false">
      <c r="A180" s="44" t="n">
        <v>172</v>
      </c>
      <c r="B180" s="45" t="n">
        <f aca="false">IF(Setup!$C$7="Every month",EDATE(Setup!$C$8,($A180-1)),IF(Setup!$C$7="Twice a month",DATE(YEAR(Setup!$C$8),MONTH(Setup!$C$8)+INT((($A180-1)+Setup!$C$41)/2),MIN(IF(MOD(($A180-1)+Setup!$C$41,2)=0,Setup!$C$39,Setup!$C$40),DAY(EOMONTH(DATE(YEAR(Setup!$C$8),MONTH(Setup!$C$8)+INT((($A180-1)+Setup!$C$41)/2),1),0)))),Setup!$C$8+($A180-1)*IF(Setup!$C$7="Every week",7,14)))</f>
        <v>48719</v>
      </c>
      <c r="C180" s="45" t="n">
        <f aca="false">IF(Setup!$C$7="Every month",EDATE(Setup!$C$8,$A180),IF(Setup!$C$7="Twice a month",DATE(YEAR(Setup!$C$8),MONTH(Setup!$C$8)+INT(($A180+Setup!$C$41)/2),MIN(IF(MOD($A180+Setup!$C$41,2)=0,Setup!$C$39,Setup!$C$40),DAY(EOMONTH(DATE(YEAR(Setup!$C$8),MONTH(Setup!$C$8)+INT(($A180+Setup!$C$41)/2),1),0)))),Setup!$C$8+$A180*IF(Setup!$C$7="Every week",7,14)))</f>
        <v>48733</v>
      </c>
      <c r="D180" s="46"/>
      <c r="E180" s="47"/>
      <c r="F180" s="47"/>
      <c r="G180" s="47"/>
      <c r="H180" s="47"/>
      <c r="I180" s="48" t="n">
        <f aca="false">N(Setup!$C$11)+N(E180)</f>
        <v>100</v>
      </c>
      <c r="J180" s="48" t="n">
        <f aca="false">MIN(Setup!$C$37,MAX(I180,0))</f>
        <v>9.23076923076923</v>
      </c>
      <c r="K180" s="48" t="n">
        <f aca="false">MIN(MAX(N(Setup!$C$14)-L179,0),MAX(I180-J180,0))</f>
        <v>0</v>
      </c>
      <c r="L180" s="48" t="n">
        <f aca="false">L179+K180-N(G180)</f>
        <v>500</v>
      </c>
      <c r="M180" s="48" t="n">
        <f aca="false">M179+J180-N(H180)</f>
        <v>1587.69230769231</v>
      </c>
      <c r="N180" s="48" t="n">
        <f aca="false">SUM(BX180:DU180)</f>
        <v>0</v>
      </c>
      <c r="O180" s="48" t="n">
        <f aca="false">SUM(Z180:BW180)-N180</f>
        <v>40</v>
      </c>
      <c r="P180" s="48" t="n">
        <f aca="false">MAX(I180-J180-K180,0)+O180</f>
        <v>130.769230769231</v>
      </c>
      <c r="Q180" s="48" t="n">
        <f aca="false">SUM(DV180:FS180)</f>
        <v>0</v>
      </c>
      <c r="R180" s="49" t="n">
        <f aca="false">N180+J180+K180+Q180</f>
        <v>9.23076923076923</v>
      </c>
      <c r="S180" s="48" t="n">
        <f aca="false">T180-T179-N(F180)+N180+Q180</f>
        <v>0</v>
      </c>
      <c r="T180" s="49" t="n">
        <f aca="false">SUM(FT180:HQ180)</f>
        <v>0</v>
      </c>
      <c r="U180" s="44" t="str">
        <f aca="false">IF(T179&lt;0.005,"",INDEX(Helpers!$C$2:$C$51,IF(_xlfn.MINIFS($DV$6:$FS$6,DV180:FS180,"&gt;0.005")=0,V180,_xlfn.MINIFS($DV$6:$FS$6,DV180:FS180,"&gt;0.005"))))</f>
        <v/>
      </c>
      <c r="V180" s="44" t="n">
        <f aca="false">IF(_xlfn.MINIFS($FT$6:$HQ$6,FT179:HQ179,"&gt;0.005")=0,1,_xlfn.MINIFS($FT$6:$HQ$6,FT179:HQ179,"&gt;0.005"))</f>
        <v>1</v>
      </c>
      <c r="W180" s="44" t="n">
        <f aca="false">IF(AND(D180&lt;&gt;"Paid",T179&gt;0.005),1,0)</f>
        <v>0</v>
      </c>
      <c r="X180" s="48" t="n">
        <f aca="false">SUMPRODUCT(((Helpers!$G$2:$G$51*(1+(Helpers!$D$2:$D$51+0.000000001)/12)^(($B180-Setup!$C$8)/(365.25/12))-Helpers!$E$2:$E$51*((1+(Helpers!$D$2:$D$51+0.000000001)/12)^(($B180-Setup!$C$8)/(365.25/12))-1)/((Helpers!$D$2:$D$51+0.000000001)/12))&gt;0)*(Helpers!$G$2:$G$51*(1+(Helpers!$D$2:$D$51+0.000000001)/12)^(($B180-Setup!$C$8)/(365.25/12))-Helpers!$E$2:$E$51*((1+(Helpers!$D$2:$D$51+0.000000001)/12)^(($B180-Setup!$C$8)/(365.25/12))-1)/((Helpers!$D$2:$D$51+0.000000001)/12)))</f>
        <v>0</v>
      </c>
      <c r="Y180" s="48"/>
      <c r="Z180" s="48" t="n">
        <f aca="false">IF(OR(N(Z$5)=0,Z$6=""),0,Z$5*((DATE(YEAR($B180),MONTH($B180),MIN(Z$6,DAY(EOMONTH($B180,0))))&gt;=$B180)*(DATE(YEAR($B180),MONTH($B180),MIN(Z$6,DAY(EOMONTH($B180,0))))&lt;$C180)+(DATE(YEAR($B180),MONTH($B180)+1,MIN(Z$6,DAY(EOMONTH($B180,1))))&gt;=$B180)*(DATE(YEAR($B180),MONTH($B180)+1,MIN(Z$6,DAY(EOMONTH($B180,1))))&lt;$C180)))</f>
        <v>0</v>
      </c>
      <c r="AA180" s="48" t="n">
        <f aca="false">IF(OR(N(AA$5)=0,AA$6=""),0,AA$5*((DATE(YEAR($B180),MONTH($B180),MIN(AA$6,DAY(EOMONTH($B180,0))))&gt;=$B180)*(DATE(YEAR($B180),MONTH($B180),MIN(AA$6,DAY(EOMONTH($B180,0))))&lt;$C180)+(DATE(YEAR($B180),MONTH($B180)+1,MIN(AA$6,DAY(EOMONTH($B180,1))))&gt;=$B180)*(DATE(YEAR($B180),MONTH($B180)+1,MIN(AA$6,DAY(EOMONTH($B180,1))))&lt;$C180)))</f>
        <v>40</v>
      </c>
      <c r="AB180" s="48" t="n">
        <f aca="false">IF(OR(N(AB$5)=0,AB$6=""),0,AB$5*((DATE(YEAR($B180),MONTH($B180),MIN(AB$6,DAY(EOMONTH($B180,0))))&gt;=$B180)*(DATE(YEAR($B180),MONTH($B180),MIN(AB$6,DAY(EOMONTH($B180,0))))&lt;$C180)+(DATE(YEAR($B180),MONTH($B180)+1,MIN(AB$6,DAY(EOMONTH($B180,1))))&gt;=$B180)*(DATE(YEAR($B180),MONTH($B180)+1,MIN(AB$6,DAY(EOMONTH($B180,1))))&lt;$C180)))</f>
        <v>0</v>
      </c>
      <c r="AC180" s="48" t="n">
        <f aca="false">IF(OR(N(AC$5)=0,AC$6=""),0,AC$5*((DATE(YEAR($B180),MONTH($B180),MIN(AC$6,DAY(EOMONTH($B180,0))))&gt;=$B180)*(DATE(YEAR($B180),MONTH($B180),MIN(AC$6,DAY(EOMONTH($B180,0))))&lt;$C180)+(DATE(YEAR($B180),MONTH($B180)+1,MIN(AC$6,DAY(EOMONTH($B180,1))))&gt;=$B180)*(DATE(YEAR($B180),MONTH($B180)+1,MIN(AC$6,DAY(EOMONTH($B180,1))))&lt;$C180)))</f>
        <v>0</v>
      </c>
      <c r="AD180" s="48" t="n">
        <f aca="false">IF(OR(N(AD$5)=0,AD$6=""),0,AD$5*((DATE(YEAR($B180),MONTH($B180),MIN(AD$6,DAY(EOMONTH($B180,0))))&gt;=$B180)*(DATE(YEAR($B180),MONTH($B180),MIN(AD$6,DAY(EOMONTH($B180,0))))&lt;$C180)+(DATE(YEAR($B180),MONTH($B180)+1,MIN(AD$6,DAY(EOMONTH($B180,1))))&gt;=$B180)*(DATE(YEAR($B180),MONTH($B180)+1,MIN(AD$6,DAY(EOMONTH($B180,1))))&lt;$C180)))</f>
        <v>0</v>
      </c>
      <c r="AE180" s="48" t="n">
        <f aca="false">IF(OR(N(AE$5)=0,AE$6=""),0,AE$5*((DATE(YEAR($B180),MONTH($B180),MIN(AE$6,DAY(EOMONTH($B180,0))))&gt;=$B180)*(DATE(YEAR($B180),MONTH($B180),MIN(AE$6,DAY(EOMONTH($B180,0))))&lt;$C180)+(DATE(YEAR($B180),MONTH($B180)+1,MIN(AE$6,DAY(EOMONTH($B180,1))))&gt;=$B180)*(DATE(YEAR($B180),MONTH($B180)+1,MIN(AE$6,DAY(EOMONTH($B180,1))))&lt;$C180)))</f>
        <v>0</v>
      </c>
      <c r="AF180" s="48" t="n">
        <f aca="false">IF(OR(N(AF$5)=0,AF$6=""),0,AF$5*((DATE(YEAR($B180),MONTH($B180),MIN(AF$6,DAY(EOMONTH($B180,0))))&gt;=$B180)*(DATE(YEAR($B180),MONTH($B180),MIN(AF$6,DAY(EOMONTH($B180,0))))&lt;$C180)+(DATE(YEAR($B180),MONTH($B180)+1,MIN(AF$6,DAY(EOMONTH($B180,1))))&gt;=$B180)*(DATE(YEAR($B180),MONTH($B180)+1,MIN(AF$6,DAY(EOMONTH($B180,1))))&lt;$C180)))</f>
        <v>0</v>
      </c>
      <c r="AG180" s="48" t="n">
        <f aca="false">IF(OR(N(AG$5)=0,AG$6=""),0,AG$5*((DATE(YEAR($B180),MONTH($B180),MIN(AG$6,DAY(EOMONTH($B180,0))))&gt;=$B180)*(DATE(YEAR($B180),MONTH($B180),MIN(AG$6,DAY(EOMONTH($B180,0))))&lt;$C180)+(DATE(YEAR($B180),MONTH($B180)+1,MIN(AG$6,DAY(EOMONTH($B180,1))))&gt;=$B180)*(DATE(YEAR($B180),MONTH($B180)+1,MIN(AG$6,DAY(EOMONTH($B180,1))))&lt;$C180)))</f>
        <v>0</v>
      </c>
      <c r="AH180" s="48" t="n">
        <f aca="false">IF(OR(N(AH$5)=0,AH$6=""),0,AH$5*((DATE(YEAR($B180),MONTH($B180),MIN(AH$6,DAY(EOMONTH($B180,0))))&gt;=$B180)*(DATE(YEAR($B180),MONTH($B180),MIN(AH$6,DAY(EOMONTH($B180,0))))&lt;$C180)+(DATE(YEAR($B180),MONTH($B180)+1,MIN(AH$6,DAY(EOMONTH($B180,1))))&gt;=$B180)*(DATE(YEAR($B180),MONTH($B180)+1,MIN(AH$6,DAY(EOMONTH($B180,1))))&lt;$C180)))</f>
        <v>0</v>
      </c>
      <c r="AI180" s="48" t="n">
        <f aca="false">IF(OR(N(AI$5)=0,AI$6=""),0,AI$5*((DATE(YEAR($B180),MONTH($B180),MIN(AI$6,DAY(EOMONTH($B180,0))))&gt;=$B180)*(DATE(YEAR($B180),MONTH($B180),MIN(AI$6,DAY(EOMONTH($B180,0))))&lt;$C180)+(DATE(YEAR($B180),MONTH($B180)+1,MIN(AI$6,DAY(EOMONTH($B180,1))))&gt;=$B180)*(DATE(YEAR($B180),MONTH($B180)+1,MIN(AI$6,DAY(EOMONTH($B180,1))))&lt;$C180)))</f>
        <v>0</v>
      </c>
      <c r="AJ180" s="48" t="n">
        <f aca="false">IF(OR(N(AJ$5)=0,AJ$6=""),0,AJ$5*((DATE(YEAR($B180),MONTH($B180),MIN(AJ$6,DAY(EOMONTH($B180,0))))&gt;=$B180)*(DATE(YEAR($B180),MONTH($B180),MIN(AJ$6,DAY(EOMONTH($B180,0))))&lt;$C180)+(DATE(YEAR($B180),MONTH($B180)+1,MIN(AJ$6,DAY(EOMONTH($B180,1))))&gt;=$B180)*(DATE(YEAR($B180),MONTH($B180)+1,MIN(AJ$6,DAY(EOMONTH($B180,1))))&lt;$C180)))</f>
        <v>0</v>
      </c>
      <c r="AK180" s="48" t="n">
        <f aca="false">IF(OR(N(AK$5)=0,AK$6=""),0,AK$5*((DATE(YEAR($B180),MONTH($B180),MIN(AK$6,DAY(EOMONTH($B180,0))))&gt;=$B180)*(DATE(YEAR($B180),MONTH($B180),MIN(AK$6,DAY(EOMONTH($B180,0))))&lt;$C180)+(DATE(YEAR($B180),MONTH($B180)+1,MIN(AK$6,DAY(EOMONTH($B180,1))))&gt;=$B180)*(DATE(YEAR($B180),MONTH($B180)+1,MIN(AK$6,DAY(EOMONTH($B180,1))))&lt;$C180)))</f>
        <v>0</v>
      </c>
      <c r="AL180" s="48" t="n">
        <f aca="false">IF(OR(N(AL$5)=0,AL$6=""),0,AL$5*((DATE(YEAR($B180),MONTH($B180),MIN(AL$6,DAY(EOMONTH($B180,0))))&gt;=$B180)*(DATE(YEAR($B180),MONTH($B180),MIN(AL$6,DAY(EOMONTH($B180,0))))&lt;$C180)+(DATE(YEAR($B180),MONTH($B180)+1,MIN(AL$6,DAY(EOMONTH($B180,1))))&gt;=$B180)*(DATE(YEAR($B180),MONTH($B180)+1,MIN(AL$6,DAY(EOMONTH($B180,1))))&lt;$C180)))</f>
        <v>0</v>
      </c>
      <c r="AM180" s="48" t="n">
        <f aca="false">IF(OR(N(AM$5)=0,AM$6=""),0,AM$5*((DATE(YEAR($B180),MONTH($B180),MIN(AM$6,DAY(EOMONTH($B180,0))))&gt;=$B180)*(DATE(YEAR($B180),MONTH($B180),MIN(AM$6,DAY(EOMONTH($B180,0))))&lt;$C180)+(DATE(YEAR($B180),MONTH($B180)+1,MIN(AM$6,DAY(EOMONTH($B180,1))))&gt;=$B180)*(DATE(YEAR($B180),MONTH($B180)+1,MIN(AM$6,DAY(EOMONTH($B180,1))))&lt;$C180)))</f>
        <v>0</v>
      </c>
      <c r="AN180" s="48" t="n">
        <f aca="false">IF(OR(N(AN$5)=0,AN$6=""),0,AN$5*((DATE(YEAR($B180),MONTH($B180),MIN(AN$6,DAY(EOMONTH($B180,0))))&gt;=$B180)*(DATE(YEAR($B180),MONTH($B180),MIN(AN$6,DAY(EOMONTH($B180,0))))&lt;$C180)+(DATE(YEAR($B180),MONTH($B180)+1,MIN(AN$6,DAY(EOMONTH($B180,1))))&gt;=$B180)*(DATE(YEAR($B180),MONTH($B180)+1,MIN(AN$6,DAY(EOMONTH($B180,1))))&lt;$C180)))</f>
        <v>0</v>
      </c>
      <c r="AO180" s="48" t="n">
        <f aca="false">IF(OR(N(AO$5)=0,AO$6=""),0,AO$5*((DATE(YEAR($B180),MONTH($B180),MIN(AO$6,DAY(EOMONTH($B180,0))))&gt;=$B180)*(DATE(YEAR($B180),MONTH($B180),MIN(AO$6,DAY(EOMONTH($B180,0))))&lt;$C180)+(DATE(YEAR($B180),MONTH($B180)+1,MIN(AO$6,DAY(EOMONTH($B180,1))))&gt;=$B180)*(DATE(YEAR($B180),MONTH($B180)+1,MIN(AO$6,DAY(EOMONTH($B180,1))))&lt;$C180)))</f>
        <v>0</v>
      </c>
      <c r="AP180" s="48" t="n">
        <f aca="false">IF(OR(N(AP$5)=0,AP$6=""),0,AP$5*((DATE(YEAR($B180),MONTH($B180),MIN(AP$6,DAY(EOMONTH($B180,0))))&gt;=$B180)*(DATE(YEAR($B180),MONTH($B180),MIN(AP$6,DAY(EOMONTH($B180,0))))&lt;$C180)+(DATE(YEAR($B180),MONTH($B180)+1,MIN(AP$6,DAY(EOMONTH($B180,1))))&gt;=$B180)*(DATE(YEAR($B180),MONTH($B180)+1,MIN(AP$6,DAY(EOMONTH($B180,1))))&lt;$C180)))</f>
        <v>0</v>
      </c>
      <c r="AQ180" s="48" t="n">
        <f aca="false">IF(OR(N(AQ$5)=0,AQ$6=""),0,AQ$5*((DATE(YEAR($B180),MONTH($B180),MIN(AQ$6,DAY(EOMONTH($B180,0))))&gt;=$B180)*(DATE(YEAR($B180),MONTH($B180),MIN(AQ$6,DAY(EOMONTH($B180,0))))&lt;$C180)+(DATE(YEAR($B180),MONTH($B180)+1,MIN(AQ$6,DAY(EOMONTH($B180,1))))&gt;=$B180)*(DATE(YEAR($B180),MONTH($B180)+1,MIN(AQ$6,DAY(EOMONTH($B180,1))))&lt;$C180)))</f>
        <v>0</v>
      </c>
      <c r="AR180" s="48" t="n">
        <f aca="false">IF(OR(N(AR$5)=0,AR$6=""),0,AR$5*((DATE(YEAR($B180),MONTH($B180),MIN(AR$6,DAY(EOMONTH($B180,0))))&gt;=$B180)*(DATE(YEAR($B180),MONTH($B180),MIN(AR$6,DAY(EOMONTH($B180,0))))&lt;$C180)+(DATE(YEAR($B180),MONTH($B180)+1,MIN(AR$6,DAY(EOMONTH($B180,1))))&gt;=$B180)*(DATE(YEAR($B180),MONTH($B180)+1,MIN(AR$6,DAY(EOMONTH($B180,1))))&lt;$C180)))</f>
        <v>0</v>
      </c>
      <c r="AS180" s="48" t="n">
        <f aca="false">IF(OR(N(AS$5)=0,AS$6=""),0,AS$5*((DATE(YEAR($B180),MONTH($B180),MIN(AS$6,DAY(EOMONTH($B180,0))))&gt;=$B180)*(DATE(YEAR($B180),MONTH($B180),MIN(AS$6,DAY(EOMONTH($B180,0))))&lt;$C180)+(DATE(YEAR($B180),MONTH($B180)+1,MIN(AS$6,DAY(EOMONTH($B180,1))))&gt;=$B180)*(DATE(YEAR($B180),MONTH($B180)+1,MIN(AS$6,DAY(EOMONTH($B180,1))))&lt;$C180)))</f>
        <v>0</v>
      </c>
      <c r="AT180" s="48" t="n">
        <f aca="false">IF(OR(N(AT$5)=0,AT$6=""),0,AT$5*((DATE(YEAR($B180),MONTH($B180),MIN(AT$6,DAY(EOMONTH($B180,0))))&gt;=$B180)*(DATE(YEAR($B180),MONTH($B180),MIN(AT$6,DAY(EOMONTH($B180,0))))&lt;$C180)+(DATE(YEAR($B180),MONTH($B180)+1,MIN(AT$6,DAY(EOMONTH($B180,1))))&gt;=$B180)*(DATE(YEAR($B180),MONTH($B180)+1,MIN(AT$6,DAY(EOMONTH($B180,1))))&lt;$C180)))</f>
        <v>0</v>
      </c>
      <c r="AU180" s="48" t="n">
        <f aca="false">IF(OR(N(AU$5)=0,AU$6=""),0,AU$5*((DATE(YEAR($B180),MONTH($B180),MIN(AU$6,DAY(EOMONTH($B180,0))))&gt;=$B180)*(DATE(YEAR($B180),MONTH($B180),MIN(AU$6,DAY(EOMONTH($B180,0))))&lt;$C180)+(DATE(YEAR($B180),MONTH($B180)+1,MIN(AU$6,DAY(EOMONTH($B180,1))))&gt;=$B180)*(DATE(YEAR($B180),MONTH($B180)+1,MIN(AU$6,DAY(EOMONTH($B180,1))))&lt;$C180)))</f>
        <v>0</v>
      </c>
      <c r="AV180" s="48" t="n">
        <f aca="false">IF(OR(N(AV$5)=0,AV$6=""),0,AV$5*((DATE(YEAR($B180),MONTH($B180),MIN(AV$6,DAY(EOMONTH($B180,0))))&gt;=$B180)*(DATE(YEAR($B180),MONTH($B180),MIN(AV$6,DAY(EOMONTH($B180,0))))&lt;$C180)+(DATE(YEAR($B180),MONTH($B180)+1,MIN(AV$6,DAY(EOMONTH($B180,1))))&gt;=$B180)*(DATE(YEAR($B180),MONTH($B180)+1,MIN(AV$6,DAY(EOMONTH($B180,1))))&lt;$C180)))</f>
        <v>0</v>
      </c>
      <c r="AW180" s="48" t="n">
        <f aca="false">IF(OR(N(AW$5)=0,AW$6=""),0,AW$5*((DATE(YEAR($B180),MONTH($B180),MIN(AW$6,DAY(EOMONTH($B180,0))))&gt;=$B180)*(DATE(YEAR($B180),MONTH($B180),MIN(AW$6,DAY(EOMONTH($B180,0))))&lt;$C180)+(DATE(YEAR($B180),MONTH($B180)+1,MIN(AW$6,DAY(EOMONTH($B180,1))))&gt;=$B180)*(DATE(YEAR($B180),MONTH($B180)+1,MIN(AW$6,DAY(EOMONTH($B180,1))))&lt;$C180)))</f>
        <v>0</v>
      </c>
      <c r="AX180" s="48" t="n">
        <f aca="false">IF(OR(N(AX$5)=0,AX$6=""),0,AX$5*((DATE(YEAR($B180),MONTH($B180),MIN(AX$6,DAY(EOMONTH($B180,0))))&gt;=$B180)*(DATE(YEAR($B180),MONTH($B180),MIN(AX$6,DAY(EOMONTH($B180,0))))&lt;$C180)+(DATE(YEAR($B180),MONTH($B180)+1,MIN(AX$6,DAY(EOMONTH($B180,1))))&gt;=$B180)*(DATE(YEAR($B180),MONTH($B180)+1,MIN(AX$6,DAY(EOMONTH($B180,1))))&lt;$C180)))</f>
        <v>0</v>
      </c>
      <c r="AY180" s="48" t="n">
        <f aca="false">IF(OR(N(AY$5)=0,AY$6=""),0,AY$5*((DATE(YEAR($B180),MONTH($B180),MIN(AY$6,DAY(EOMONTH($B180,0))))&gt;=$B180)*(DATE(YEAR($B180),MONTH($B180),MIN(AY$6,DAY(EOMONTH($B180,0))))&lt;$C180)+(DATE(YEAR($B180),MONTH($B180)+1,MIN(AY$6,DAY(EOMONTH($B180,1))))&gt;=$B180)*(DATE(YEAR($B180),MONTH($B180)+1,MIN(AY$6,DAY(EOMONTH($B180,1))))&lt;$C180)))</f>
        <v>0</v>
      </c>
      <c r="AZ180" s="48" t="n">
        <f aca="false">IF(OR(N(AZ$5)=0,AZ$6=""),0,AZ$5*((DATE(YEAR($B180),MONTH($B180),MIN(AZ$6,DAY(EOMONTH($B180,0))))&gt;=$B180)*(DATE(YEAR($B180),MONTH($B180),MIN(AZ$6,DAY(EOMONTH($B180,0))))&lt;$C180)+(DATE(YEAR($B180),MONTH($B180)+1,MIN(AZ$6,DAY(EOMONTH($B180,1))))&gt;=$B180)*(DATE(YEAR($B180),MONTH($B180)+1,MIN(AZ$6,DAY(EOMONTH($B180,1))))&lt;$C180)))</f>
        <v>0</v>
      </c>
      <c r="BA180" s="48" t="n">
        <f aca="false">IF(OR(N(BA$5)=0,BA$6=""),0,BA$5*((DATE(YEAR($B180),MONTH($B180),MIN(BA$6,DAY(EOMONTH($B180,0))))&gt;=$B180)*(DATE(YEAR($B180),MONTH($B180),MIN(BA$6,DAY(EOMONTH($B180,0))))&lt;$C180)+(DATE(YEAR($B180),MONTH($B180)+1,MIN(BA$6,DAY(EOMONTH($B180,1))))&gt;=$B180)*(DATE(YEAR($B180),MONTH($B180)+1,MIN(BA$6,DAY(EOMONTH($B180,1))))&lt;$C180)))</f>
        <v>0</v>
      </c>
      <c r="BB180" s="48" t="n">
        <f aca="false">IF(OR(N(BB$5)=0,BB$6=""),0,BB$5*((DATE(YEAR($B180),MONTH($B180),MIN(BB$6,DAY(EOMONTH($B180,0))))&gt;=$B180)*(DATE(YEAR($B180),MONTH($B180),MIN(BB$6,DAY(EOMONTH($B180,0))))&lt;$C180)+(DATE(YEAR($B180),MONTH($B180)+1,MIN(BB$6,DAY(EOMONTH($B180,1))))&gt;=$B180)*(DATE(YEAR($B180),MONTH($B180)+1,MIN(BB$6,DAY(EOMONTH($B180,1))))&lt;$C180)))</f>
        <v>0</v>
      </c>
      <c r="BC180" s="48" t="n">
        <f aca="false">IF(OR(N(BC$5)=0,BC$6=""),0,BC$5*((DATE(YEAR($B180),MONTH($B180),MIN(BC$6,DAY(EOMONTH($B180,0))))&gt;=$B180)*(DATE(YEAR($B180),MONTH($B180),MIN(BC$6,DAY(EOMONTH($B180,0))))&lt;$C180)+(DATE(YEAR($B180),MONTH($B180)+1,MIN(BC$6,DAY(EOMONTH($B180,1))))&gt;=$B180)*(DATE(YEAR($B180),MONTH($B180)+1,MIN(BC$6,DAY(EOMONTH($B180,1))))&lt;$C180)))</f>
        <v>0</v>
      </c>
      <c r="BD180" s="48" t="n">
        <f aca="false">IF(OR(N(BD$5)=0,BD$6=""),0,BD$5*((DATE(YEAR($B180),MONTH($B180),MIN(BD$6,DAY(EOMONTH($B180,0))))&gt;=$B180)*(DATE(YEAR($B180),MONTH($B180),MIN(BD$6,DAY(EOMONTH($B180,0))))&lt;$C180)+(DATE(YEAR($B180),MONTH($B180)+1,MIN(BD$6,DAY(EOMONTH($B180,1))))&gt;=$B180)*(DATE(YEAR($B180),MONTH($B180)+1,MIN(BD$6,DAY(EOMONTH($B180,1))))&lt;$C180)))</f>
        <v>0</v>
      </c>
      <c r="BE180" s="48" t="n">
        <f aca="false">IF(OR(N(BE$5)=0,BE$6=""),0,BE$5*((DATE(YEAR($B180),MONTH($B180),MIN(BE$6,DAY(EOMONTH($B180,0))))&gt;=$B180)*(DATE(YEAR($B180),MONTH($B180),MIN(BE$6,DAY(EOMONTH($B180,0))))&lt;$C180)+(DATE(YEAR($B180),MONTH($B180)+1,MIN(BE$6,DAY(EOMONTH($B180,1))))&gt;=$B180)*(DATE(YEAR($B180),MONTH($B180)+1,MIN(BE$6,DAY(EOMONTH($B180,1))))&lt;$C180)))</f>
        <v>0</v>
      </c>
      <c r="BF180" s="48" t="n">
        <f aca="false">IF(OR(N(BF$5)=0,BF$6=""),0,BF$5*((DATE(YEAR($B180),MONTH($B180),MIN(BF$6,DAY(EOMONTH($B180,0))))&gt;=$B180)*(DATE(YEAR($B180),MONTH($B180),MIN(BF$6,DAY(EOMONTH($B180,0))))&lt;$C180)+(DATE(YEAR($B180),MONTH($B180)+1,MIN(BF$6,DAY(EOMONTH($B180,1))))&gt;=$B180)*(DATE(YEAR($B180),MONTH($B180)+1,MIN(BF$6,DAY(EOMONTH($B180,1))))&lt;$C180)))</f>
        <v>0</v>
      </c>
      <c r="BG180" s="48" t="n">
        <f aca="false">IF(OR(N(BG$5)=0,BG$6=""),0,BG$5*((DATE(YEAR($B180),MONTH($B180),MIN(BG$6,DAY(EOMONTH($B180,0))))&gt;=$B180)*(DATE(YEAR($B180),MONTH($B180),MIN(BG$6,DAY(EOMONTH($B180,0))))&lt;$C180)+(DATE(YEAR($B180),MONTH($B180)+1,MIN(BG$6,DAY(EOMONTH($B180,1))))&gt;=$B180)*(DATE(YEAR($B180),MONTH($B180)+1,MIN(BG$6,DAY(EOMONTH($B180,1))))&lt;$C180)))</f>
        <v>0</v>
      </c>
      <c r="BH180" s="48" t="n">
        <f aca="false">IF(OR(N(BH$5)=0,BH$6=""),0,BH$5*((DATE(YEAR($B180),MONTH($B180),MIN(BH$6,DAY(EOMONTH($B180,0))))&gt;=$B180)*(DATE(YEAR($B180),MONTH($B180),MIN(BH$6,DAY(EOMONTH($B180,0))))&lt;$C180)+(DATE(YEAR($B180),MONTH($B180)+1,MIN(BH$6,DAY(EOMONTH($B180,1))))&gt;=$B180)*(DATE(YEAR($B180),MONTH($B180)+1,MIN(BH$6,DAY(EOMONTH($B180,1))))&lt;$C180)))</f>
        <v>0</v>
      </c>
      <c r="BI180" s="48" t="n">
        <f aca="false">IF(OR(N(BI$5)=0,BI$6=""),0,BI$5*((DATE(YEAR($B180),MONTH($B180),MIN(BI$6,DAY(EOMONTH($B180,0))))&gt;=$B180)*(DATE(YEAR($B180),MONTH($B180),MIN(BI$6,DAY(EOMONTH($B180,0))))&lt;$C180)+(DATE(YEAR($B180),MONTH($B180)+1,MIN(BI$6,DAY(EOMONTH($B180,1))))&gt;=$B180)*(DATE(YEAR($B180),MONTH($B180)+1,MIN(BI$6,DAY(EOMONTH($B180,1))))&lt;$C180)))</f>
        <v>0</v>
      </c>
      <c r="BJ180" s="48" t="n">
        <f aca="false">IF(OR(N(BJ$5)=0,BJ$6=""),0,BJ$5*((DATE(YEAR($B180),MONTH($B180),MIN(BJ$6,DAY(EOMONTH($B180,0))))&gt;=$B180)*(DATE(YEAR($B180),MONTH($B180),MIN(BJ$6,DAY(EOMONTH($B180,0))))&lt;$C180)+(DATE(YEAR($B180),MONTH($B180)+1,MIN(BJ$6,DAY(EOMONTH($B180,1))))&gt;=$B180)*(DATE(YEAR($B180),MONTH($B180)+1,MIN(BJ$6,DAY(EOMONTH($B180,1))))&lt;$C180)))</f>
        <v>0</v>
      </c>
      <c r="BK180" s="48" t="n">
        <f aca="false">IF(OR(N(BK$5)=0,BK$6=""),0,BK$5*((DATE(YEAR($B180),MONTH($B180),MIN(BK$6,DAY(EOMONTH($B180,0))))&gt;=$B180)*(DATE(YEAR($B180),MONTH($B180),MIN(BK$6,DAY(EOMONTH($B180,0))))&lt;$C180)+(DATE(YEAR($B180),MONTH($B180)+1,MIN(BK$6,DAY(EOMONTH($B180,1))))&gt;=$B180)*(DATE(YEAR($B180),MONTH($B180)+1,MIN(BK$6,DAY(EOMONTH($B180,1))))&lt;$C180)))</f>
        <v>0</v>
      </c>
      <c r="BL180" s="48" t="n">
        <f aca="false">IF(OR(N(BL$5)=0,BL$6=""),0,BL$5*((DATE(YEAR($B180),MONTH($B180),MIN(BL$6,DAY(EOMONTH($B180,0))))&gt;=$B180)*(DATE(YEAR($B180),MONTH($B180),MIN(BL$6,DAY(EOMONTH($B180,0))))&lt;$C180)+(DATE(YEAR($B180),MONTH($B180)+1,MIN(BL$6,DAY(EOMONTH($B180,1))))&gt;=$B180)*(DATE(YEAR($B180),MONTH($B180)+1,MIN(BL$6,DAY(EOMONTH($B180,1))))&lt;$C180)))</f>
        <v>0</v>
      </c>
      <c r="BM180" s="48" t="n">
        <f aca="false">IF(OR(N(BM$5)=0,BM$6=""),0,BM$5*((DATE(YEAR($B180),MONTH($B180),MIN(BM$6,DAY(EOMONTH($B180,0))))&gt;=$B180)*(DATE(YEAR($B180),MONTH($B180),MIN(BM$6,DAY(EOMONTH($B180,0))))&lt;$C180)+(DATE(YEAR($B180),MONTH($B180)+1,MIN(BM$6,DAY(EOMONTH($B180,1))))&gt;=$B180)*(DATE(YEAR($B180),MONTH($B180)+1,MIN(BM$6,DAY(EOMONTH($B180,1))))&lt;$C180)))</f>
        <v>0</v>
      </c>
      <c r="BN180" s="48" t="n">
        <f aca="false">IF(OR(N(BN$5)=0,BN$6=""),0,BN$5*((DATE(YEAR($B180),MONTH($B180),MIN(BN$6,DAY(EOMONTH($B180,0))))&gt;=$B180)*(DATE(YEAR($B180),MONTH($B180),MIN(BN$6,DAY(EOMONTH($B180,0))))&lt;$C180)+(DATE(YEAR($B180),MONTH($B180)+1,MIN(BN$6,DAY(EOMONTH($B180,1))))&gt;=$B180)*(DATE(YEAR($B180),MONTH($B180)+1,MIN(BN$6,DAY(EOMONTH($B180,1))))&lt;$C180)))</f>
        <v>0</v>
      </c>
      <c r="BO180" s="48" t="n">
        <f aca="false">IF(OR(N(BO$5)=0,BO$6=""),0,BO$5*((DATE(YEAR($B180),MONTH($B180),MIN(BO$6,DAY(EOMONTH($B180,0))))&gt;=$B180)*(DATE(YEAR($B180),MONTH($B180),MIN(BO$6,DAY(EOMONTH($B180,0))))&lt;$C180)+(DATE(YEAR($B180),MONTH($B180)+1,MIN(BO$6,DAY(EOMONTH($B180,1))))&gt;=$B180)*(DATE(YEAR($B180),MONTH($B180)+1,MIN(BO$6,DAY(EOMONTH($B180,1))))&lt;$C180)))</f>
        <v>0</v>
      </c>
      <c r="BP180" s="48" t="n">
        <f aca="false">IF(OR(N(BP$5)=0,BP$6=""),0,BP$5*((DATE(YEAR($B180),MONTH($B180),MIN(BP$6,DAY(EOMONTH($B180,0))))&gt;=$B180)*(DATE(YEAR($B180),MONTH($B180),MIN(BP$6,DAY(EOMONTH($B180,0))))&lt;$C180)+(DATE(YEAR($B180),MONTH($B180)+1,MIN(BP$6,DAY(EOMONTH($B180,1))))&gt;=$B180)*(DATE(YEAR($B180),MONTH($B180)+1,MIN(BP$6,DAY(EOMONTH($B180,1))))&lt;$C180)))</f>
        <v>0</v>
      </c>
      <c r="BQ180" s="48" t="n">
        <f aca="false">IF(OR(N(BQ$5)=0,BQ$6=""),0,BQ$5*((DATE(YEAR($B180),MONTH($B180),MIN(BQ$6,DAY(EOMONTH($B180,0))))&gt;=$B180)*(DATE(YEAR($B180),MONTH($B180),MIN(BQ$6,DAY(EOMONTH($B180,0))))&lt;$C180)+(DATE(YEAR($B180),MONTH($B180)+1,MIN(BQ$6,DAY(EOMONTH($B180,1))))&gt;=$B180)*(DATE(YEAR($B180),MONTH($B180)+1,MIN(BQ$6,DAY(EOMONTH($B180,1))))&lt;$C180)))</f>
        <v>0</v>
      </c>
      <c r="BR180" s="48" t="n">
        <f aca="false">IF(OR(N(BR$5)=0,BR$6=""),0,BR$5*((DATE(YEAR($B180),MONTH($B180),MIN(BR$6,DAY(EOMONTH($B180,0))))&gt;=$B180)*(DATE(YEAR($B180),MONTH($B180),MIN(BR$6,DAY(EOMONTH($B180,0))))&lt;$C180)+(DATE(YEAR($B180),MONTH($B180)+1,MIN(BR$6,DAY(EOMONTH($B180,1))))&gt;=$B180)*(DATE(YEAR($B180),MONTH($B180)+1,MIN(BR$6,DAY(EOMONTH($B180,1))))&lt;$C180)))</f>
        <v>0</v>
      </c>
      <c r="BS180" s="48" t="n">
        <f aca="false">IF(OR(N(BS$5)=0,BS$6=""),0,BS$5*((DATE(YEAR($B180),MONTH($B180),MIN(BS$6,DAY(EOMONTH($B180,0))))&gt;=$B180)*(DATE(YEAR($B180),MONTH($B180),MIN(BS$6,DAY(EOMONTH($B180,0))))&lt;$C180)+(DATE(YEAR($B180),MONTH($B180)+1,MIN(BS$6,DAY(EOMONTH($B180,1))))&gt;=$B180)*(DATE(YEAR($B180),MONTH($B180)+1,MIN(BS$6,DAY(EOMONTH($B180,1))))&lt;$C180)))</f>
        <v>0</v>
      </c>
      <c r="BT180" s="48" t="n">
        <f aca="false">IF(OR(N(BT$5)=0,BT$6=""),0,BT$5*((DATE(YEAR($B180),MONTH($B180),MIN(BT$6,DAY(EOMONTH($B180,0))))&gt;=$B180)*(DATE(YEAR($B180),MONTH($B180),MIN(BT$6,DAY(EOMONTH($B180,0))))&lt;$C180)+(DATE(YEAR($B180),MONTH($B180)+1,MIN(BT$6,DAY(EOMONTH($B180,1))))&gt;=$B180)*(DATE(YEAR($B180),MONTH($B180)+1,MIN(BT$6,DAY(EOMONTH($B180,1))))&lt;$C180)))</f>
        <v>0</v>
      </c>
      <c r="BU180" s="48" t="n">
        <f aca="false">IF(OR(N(BU$5)=0,BU$6=""),0,BU$5*((DATE(YEAR($B180),MONTH($B180),MIN(BU$6,DAY(EOMONTH($B180,0))))&gt;=$B180)*(DATE(YEAR($B180),MONTH($B180),MIN(BU$6,DAY(EOMONTH($B180,0))))&lt;$C180)+(DATE(YEAR($B180),MONTH($B180)+1,MIN(BU$6,DAY(EOMONTH($B180,1))))&gt;=$B180)*(DATE(YEAR($B180),MONTH($B180)+1,MIN(BU$6,DAY(EOMONTH($B180,1))))&lt;$C180)))</f>
        <v>0</v>
      </c>
      <c r="BV180" s="48" t="n">
        <f aca="false">IF(OR(N(BV$5)=0,BV$6=""),0,BV$5*((DATE(YEAR($B180),MONTH($B180),MIN(BV$6,DAY(EOMONTH($B180,0))))&gt;=$B180)*(DATE(YEAR($B180),MONTH($B180),MIN(BV$6,DAY(EOMONTH($B180,0))))&lt;$C180)+(DATE(YEAR($B180),MONTH($B180)+1,MIN(BV$6,DAY(EOMONTH($B180,1))))&gt;=$B180)*(DATE(YEAR($B180),MONTH($B180)+1,MIN(BV$6,DAY(EOMONTH($B180,1))))&lt;$C180)))</f>
        <v>0</v>
      </c>
      <c r="BW180" s="48" t="n">
        <f aca="false">IF(OR(N(BW$5)=0,BW$6=""),0,BW$5*((DATE(YEAR($B180),MONTH($B180),MIN(BW$6,DAY(EOMONTH($B180,0))))&gt;=$B180)*(DATE(YEAR($B180),MONTH($B180),MIN(BW$6,DAY(EOMONTH($B180,0))))&lt;$C180)+(DATE(YEAR($B180),MONTH($B180)+1,MIN(BW$6,DAY(EOMONTH($B180,1))))&gt;=$B180)*(DATE(YEAR($B180),MONTH($B180)+1,MIN(BW$6,DAY(EOMONTH($B180,1))))&lt;$C180)))</f>
        <v>0</v>
      </c>
      <c r="BX180" s="48" t="n">
        <f aca="false">MIN(Z180,(FT179*(1+FT$5/Setup!$C$36)+IF($V180=1,N($F180),0)))</f>
        <v>0</v>
      </c>
      <c r="BY180" s="48" t="n">
        <f aca="false">MIN(AA180,(FU179*(1+FU$5/Setup!$C$36)+IF($V180=2,N($F180),0)))</f>
        <v>0</v>
      </c>
      <c r="BZ180" s="48" t="n">
        <f aca="false">MIN(AB180,(FV179*(1+FV$5/Setup!$C$36)+IF($V180=3,N($F180),0)))</f>
        <v>0</v>
      </c>
      <c r="CA180" s="48" t="n">
        <f aca="false">MIN(AC180,(FW179*(1+FW$5/Setup!$C$36)+IF($V180=4,N($F180),0)))</f>
        <v>0</v>
      </c>
      <c r="CB180" s="48" t="n">
        <f aca="false">MIN(AD180,(FX179*(1+FX$5/Setup!$C$36)+IF($V180=5,N($F180),0)))</f>
        <v>0</v>
      </c>
      <c r="CC180" s="48" t="n">
        <f aca="false">MIN(AE180,(FY179*(1+FY$5/Setup!$C$36)+IF($V180=6,N($F180),0)))</f>
        <v>0</v>
      </c>
      <c r="CD180" s="48" t="n">
        <f aca="false">MIN(AF180,(FZ179*(1+FZ$5/Setup!$C$36)+IF($V180=7,N($F180),0)))</f>
        <v>0</v>
      </c>
      <c r="CE180" s="48" t="n">
        <f aca="false">MIN(AG180,(GA179*(1+GA$5/Setup!$C$36)+IF($V180=8,N($F180),0)))</f>
        <v>0</v>
      </c>
      <c r="CF180" s="48" t="n">
        <f aca="false">MIN(AH180,(GB179*(1+GB$5/Setup!$C$36)+IF($V180=9,N($F180),0)))</f>
        <v>0</v>
      </c>
      <c r="CG180" s="48" t="n">
        <f aca="false">MIN(AI180,(GC179*(1+GC$5/Setup!$C$36)+IF($V180=10,N($F180),0)))</f>
        <v>0</v>
      </c>
      <c r="CH180" s="48" t="n">
        <f aca="false">MIN(AJ180,(GD179*(1+GD$5/Setup!$C$36)+IF($V180=11,N($F180),0)))</f>
        <v>0</v>
      </c>
      <c r="CI180" s="48" t="n">
        <f aca="false">MIN(AK180,(GE179*(1+GE$5/Setup!$C$36)+IF($V180=12,N($F180),0)))</f>
        <v>0</v>
      </c>
      <c r="CJ180" s="48" t="n">
        <f aca="false">MIN(AL180,(GF179*(1+GF$5/Setup!$C$36)+IF($V180=13,N($F180),0)))</f>
        <v>0</v>
      </c>
      <c r="CK180" s="48" t="n">
        <f aca="false">MIN(AM180,(GG179*(1+GG$5/Setup!$C$36)+IF($V180=14,N($F180),0)))</f>
        <v>0</v>
      </c>
      <c r="CL180" s="48" t="n">
        <f aca="false">MIN(AN180,(GH179*(1+GH$5/Setup!$C$36)+IF($V180=15,N($F180),0)))</f>
        <v>0</v>
      </c>
      <c r="CM180" s="48" t="n">
        <f aca="false">MIN(AO180,(GI179*(1+GI$5/Setup!$C$36)+IF($V180=16,N($F180),0)))</f>
        <v>0</v>
      </c>
      <c r="CN180" s="48" t="n">
        <f aca="false">MIN(AP180,(GJ179*(1+GJ$5/Setup!$C$36)+IF($V180=17,N($F180),0)))</f>
        <v>0</v>
      </c>
      <c r="CO180" s="48" t="n">
        <f aca="false">MIN(AQ180,(GK179*(1+GK$5/Setup!$C$36)+IF($V180=18,N($F180),0)))</f>
        <v>0</v>
      </c>
      <c r="CP180" s="48" t="n">
        <f aca="false">MIN(AR180,(GL179*(1+GL$5/Setup!$C$36)+IF($V180=19,N($F180),0)))</f>
        <v>0</v>
      </c>
      <c r="CQ180" s="48" t="n">
        <f aca="false">MIN(AS180,(GM179*(1+GM$5/Setup!$C$36)+IF($V180=20,N($F180),0)))</f>
        <v>0</v>
      </c>
      <c r="CR180" s="48" t="n">
        <f aca="false">MIN(AT180,(GN179*(1+GN$5/Setup!$C$36)+IF($V180=21,N($F180),0)))</f>
        <v>0</v>
      </c>
      <c r="CS180" s="48" t="n">
        <f aca="false">MIN(AU180,(GO179*(1+GO$5/Setup!$C$36)+IF($V180=22,N($F180),0)))</f>
        <v>0</v>
      </c>
      <c r="CT180" s="48" t="n">
        <f aca="false">MIN(AV180,(GP179*(1+GP$5/Setup!$C$36)+IF($V180=23,N($F180),0)))</f>
        <v>0</v>
      </c>
      <c r="CU180" s="48" t="n">
        <f aca="false">MIN(AW180,(GQ179*(1+GQ$5/Setup!$C$36)+IF($V180=24,N($F180),0)))</f>
        <v>0</v>
      </c>
      <c r="CV180" s="48" t="n">
        <f aca="false">MIN(AX180,(GR179*(1+GR$5/Setup!$C$36)+IF($V180=25,N($F180),0)))</f>
        <v>0</v>
      </c>
      <c r="CW180" s="48" t="n">
        <f aca="false">MIN(AY180,(GS179*(1+GS$5/Setup!$C$36)+IF($V180=26,N($F180),0)))</f>
        <v>0</v>
      </c>
      <c r="CX180" s="48" t="n">
        <f aca="false">MIN(AZ180,(GT179*(1+GT$5/Setup!$C$36)+IF($V180=27,N($F180),0)))</f>
        <v>0</v>
      </c>
      <c r="CY180" s="48" t="n">
        <f aca="false">MIN(BA180,(GU179*(1+GU$5/Setup!$C$36)+IF($V180=28,N($F180),0)))</f>
        <v>0</v>
      </c>
      <c r="CZ180" s="48" t="n">
        <f aca="false">MIN(BB180,(GV179*(1+GV$5/Setup!$C$36)+IF($V180=29,N($F180),0)))</f>
        <v>0</v>
      </c>
      <c r="DA180" s="48" t="n">
        <f aca="false">MIN(BC180,(GW179*(1+GW$5/Setup!$C$36)+IF($V180=30,N($F180),0)))</f>
        <v>0</v>
      </c>
      <c r="DB180" s="48" t="n">
        <f aca="false">MIN(BD180,(GX179*(1+GX$5/Setup!$C$36)+IF($V180=31,N($F180),0)))</f>
        <v>0</v>
      </c>
      <c r="DC180" s="48" t="n">
        <f aca="false">MIN(BE180,(GY179*(1+GY$5/Setup!$C$36)+IF($V180=32,N($F180),0)))</f>
        <v>0</v>
      </c>
      <c r="DD180" s="48" t="n">
        <f aca="false">MIN(BF180,(GZ179*(1+GZ$5/Setup!$C$36)+IF($V180=33,N($F180),0)))</f>
        <v>0</v>
      </c>
      <c r="DE180" s="48" t="n">
        <f aca="false">MIN(BG180,(HA179*(1+HA$5/Setup!$C$36)+IF($V180=34,N($F180),0)))</f>
        <v>0</v>
      </c>
      <c r="DF180" s="48" t="n">
        <f aca="false">MIN(BH180,(HB179*(1+HB$5/Setup!$C$36)+IF($V180=35,N($F180),0)))</f>
        <v>0</v>
      </c>
      <c r="DG180" s="48" t="n">
        <f aca="false">MIN(BI180,(HC179*(1+HC$5/Setup!$C$36)+IF($V180=36,N($F180),0)))</f>
        <v>0</v>
      </c>
      <c r="DH180" s="48" t="n">
        <f aca="false">MIN(BJ180,(HD179*(1+HD$5/Setup!$C$36)+IF($V180=37,N($F180),0)))</f>
        <v>0</v>
      </c>
      <c r="DI180" s="48" t="n">
        <f aca="false">MIN(BK180,(HE179*(1+HE$5/Setup!$C$36)+IF($V180=38,N($F180),0)))</f>
        <v>0</v>
      </c>
      <c r="DJ180" s="48" t="n">
        <f aca="false">MIN(BL180,(HF179*(1+HF$5/Setup!$C$36)+IF($V180=39,N($F180),0)))</f>
        <v>0</v>
      </c>
      <c r="DK180" s="48" t="n">
        <f aca="false">MIN(BM180,(HG179*(1+HG$5/Setup!$C$36)+IF($V180=40,N($F180),0)))</f>
        <v>0</v>
      </c>
      <c r="DL180" s="48" t="n">
        <f aca="false">MIN(BN180,(HH179*(1+HH$5/Setup!$C$36)+IF($V180=41,N($F180),0)))</f>
        <v>0</v>
      </c>
      <c r="DM180" s="48" t="n">
        <f aca="false">MIN(BO180,(HI179*(1+HI$5/Setup!$C$36)+IF($V180=42,N($F180),0)))</f>
        <v>0</v>
      </c>
      <c r="DN180" s="48" t="n">
        <f aca="false">MIN(BP180,(HJ179*(1+HJ$5/Setup!$C$36)+IF($V180=43,N($F180),0)))</f>
        <v>0</v>
      </c>
      <c r="DO180" s="48" t="n">
        <f aca="false">MIN(BQ180,(HK179*(1+HK$5/Setup!$C$36)+IF($V180=44,N($F180),0)))</f>
        <v>0</v>
      </c>
      <c r="DP180" s="48" t="n">
        <f aca="false">MIN(BR180,(HL179*(1+HL$5/Setup!$C$36)+IF($V180=45,N($F180),0)))</f>
        <v>0</v>
      </c>
      <c r="DQ180" s="48" t="n">
        <f aca="false">MIN(BS180,(HM179*(1+HM$5/Setup!$C$36)+IF($V180=46,N($F180),0)))</f>
        <v>0</v>
      </c>
      <c r="DR180" s="48" t="n">
        <f aca="false">MIN(BT180,(HN179*(1+HN$5/Setup!$C$36)+IF($V180=47,N($F180),0)))</f>
        <v>0</v>
      </c>
      <c r="DS180" s="48" t="n">
        <f aca="false">MIN(BU180,(HO179*(1+HO$5/Setup!$C$36)+IF($V180=48,N($F180),0)))</f>
        <v>0</v>
      </c>
      <c r="DT180" s="48" t="n">
        <f aca="false">MIN(BV180,(HP179*(1+HP$5/Setup!$C$36)+IF($V180=49,N($F180),0)))</f>
        <v>0</v>
      </c>
      <c r="DU180" s="48" t="n">
        <f aca="false">MIN(BW180,(HQ179*(1+HQ$5/Setup!$C$36)+IF($V180=50,N($F180),0)))</f>
        <v>0</v>
      </c>
      <c r="DV180" s="48" t="n">
        <f aca="false">MIN(MAX((FT179*(1+FT$5/Setup!$C$36)+IF($V180=1,N($F180),0))-BX180,0),MAX($P180-0,0))</f>
        <v>0</v>
      </c>
      <c r="DW180" s="48" t="n">
        <f aca="false">MIN(MAX((FU179*(1+FU$5/Setup!$C$36)+IF($V180=2,N($F180),0))-BY180,0),MAX($P180-SUM(DV180:DV180),0))</f>
        <v>0</v>
      </c>
      <c r="DX180" s="48" t="n">
        <f aca="false">MIN(MAX((FV179*(1+FV$5/Setup!$C$36)+IF($V180=3,N($F180),0))-BZ180,0),MAX($P180-SUM(DV180:DW180),0))</f>
        <v>0</v>
      </c>
      <c r="DY180" s="48" t="n">
        <f aca="false">MIN(MAX((FW179*(1+FW$5/Setup!$C$36)+IF($V180=4,N($F180),0))-CA180,0),MAX($P180-SUM(DV180:DX180),0))</f>
        <v>0</v>
      </c>
      <c r="DZ180" s="48" t="n">
        <f aca="false">MIN(MAX((FX179*(1+FX$5/Setup!$C$36)+IF($V180=5,N($F180),0))-CB180,0),MAX($P180-SUM(DV180:DY180),0))</f>
        <v>0</v>
      </c>
      <c r="EA180" s="48" t="n">
        <f aca="false">MIN(MAX((FY179*(1+FY$5/Setup!$C$36)+IF($V180=6,N($F180),0))-CC180,0),MAX($P180-SUM(DV180:DZ180),0))</f>
        <v>0</v>
      </c>
      <c r="EB180" s="48" t="n">
        <f aca="false">MIN(MAX((FZ179*(1+FZ$5/Setup!$C$36)+IF($V180=7,N($F180),0))-CD180,0),MAX($P180-SUM(DV180:EA180),0))</f>
        <v>0</v>
      </c>
      <c r="EC180" s="48" t="n">
        <f aca="false">MIN(MAX((GA179*(1+GA$5/Setup!$C$36)+IF($V180=8,N($F180),0))-CE180,0),MAX($P180-SUM(DV180:EB180),0))</f>
        <v>0</v>
      </c>
      <c r="ED180" s="48" t="n">
        <f aca="false">MIN(MAX((GB179*(1+GB$5/Setup!$C$36)+IF($V180=9,N($F180),0))-CF180,0),MAX($P180-SUM(DV180:EC180),0))</f>
        <v>0</v>
      </c>
      <c r="EE180" s="48" t="n">
        <f aca="false">MIN(MAX((GC179*(1+GC$5/Setup!$C$36)+IF($V180=10,N($F180),0))-CG180,0),MAX($P180-SUM(DV180:ED180),0))</f>
        <v>0</v>
      </c>
      <c r="EF180" s="48" t="n">
        <f aca="false">MIN(MAX((GD179*(1+GD$5/Setup!$C$36)+IF($V180=11,N($F180),0))-CH180,0),MAX($P180-SUM(DV180:EE180),0))</f>
        <v>0</v>
      </c>
      <c r="EG180" s="48" t="n">
        <f aca="false">MIN(MAX((GE179*(1+GE$5/Setup!$C$36)+IF($V180=12,N($F180),0))-CI180,0),MAX($P180-SUM(DV180:EF180),0))</f>
        <v>0</v>
      </c>
      <c r="EH180" s="48" t="n">
        <f aca="false">MIN(MAX((GF179*(1+GF$5/Setup!$C$36)+IF($V180=13,N($F180),0))-CJ180,0),MAX($P180-SUM(DV180:EG180),0))</f>
        <v>0</v>
      </c>
      <c r="EI180" s="48" t="n">
        <f aca="false">MIN(MAX((GG179*(1+GG$5/Setup!$C$36)+IF($V180=14,N($F180),0))-CK180,0),MAX($P180-SUM(DV180:EH180),0))</f>
        <v>0</v>
      </c>
      <c r="EJ180" s="48" t="n">
        <f aca="false">MIN(MAX((GH179*(1+GH$5/Setup!$C$36)+IF($V180=15,N($F180),0))-CL180,0),MAX($P180-SUM(DV180:EI180),0))</f>
        <v>0</v>
      </c>
      <c r="EK180" s="48" t="n">
        <f aca="false">MIN(MAX((GI179*(1+GI$5/Setup!$C$36)+IF($V180=16,N($F180),0))-CM180,0),MAX($P180-SUM(DV180:EJ180),0))</f>
        <v>0</v>
      </c>
      <c r="EL180" s="48" t="n">
        <f aca="false">MIN(MAX((GJ179*(1+GJ$5/Setup!$C$36)+IF($V180=17,N($F180),0))-CN180,0),MAX($P180-SUM(DV180:EK180),0))</f>
        <v>0</v>
      </c>
      <c r="EM180" s="48" t="n">
        <f aca="false">MIN(MAX((GK179*(1+GK$5/Setup!$C$36)+IF($V180=18,N($F180),0))-CO180,0),MAX($P180-SUM(DV180:EL180),0))</f>
        <v>0</v>
      </c>
      <c r="EN180" s="48" t="n">
        <f aca="false">MIN(MAX((GL179*(1+GL$5/Setup!$C$36)+IF($V180=19,N($F180),0))-CP180,0),MAX($P180-SUM(DV180:EM180),0))</f>
        <v>0</v>
      </c>
      <c r="EO180" s="48" t="n">
        <f aca="false">MIN(MAX((GM179*(1+GM$5/Setup!$C$36)+IF($V180=20,N($F180),0))-CQ180,0),MAX($P180-SUM(DV180:EN180),0))</f>
        <v>0</v>
      </c>
      <c r="EP180" s="48" t="n">
        <f aca="false">MIN(MAX((GN179*(1+GN$5/Setup!$C$36)+IF($V180=21,N($F180),0))-CR180,0),MAX($P180-SUM(DV180:EO180),0))</f>
        <v>0</v>
      </c>
      <c r="EQ180" s="48" t="n">
        <f aca="false">MIN(MAX((GO179*(1+GO$5/Setup!$C$36)+IF($V180=22,N($F180),0))-CS180,0),MAX($P180-SUM(DV180:EP180),0))</f>
        <v>0</v>
      </c>
      <c r="ER180" s="48" t="n">
        <f aca="false">MIN(MAX((GP179*(1+GP$5/Setup!$C$36)+IF($V180=23,N($F180),0))-CT180,0),MAX($P180-SUM(DV180:EQ180),0))</f>
        <v>0</v>
      </c>
      <c r="ES180" s="48" t="n">
        <f aca="false">MIN(MAX((GQ179*(1+GQ$5/Setup!$C$36)+IF($V180=24,N($F180),0))-CU180,0),MAX($P180-SUM(DV180:ER180),0))</f>
        <v>0</v>
      </c>
      <c r="ET180" s="48" t="n">
        <f aca="false">MIN(MAX((GR179*(1+GR$5/Setup!$C$36)+IF($V180=25,N($F180),0))-CV180,0),MAX($P180-SUM(DV180:ES180),0))</f>
        <v>0</v>
      </c>
      <c r="EU180" s="48" t="n">
        <f aca="false">MIN(MAX((GS179*(1+GS$5/Setup!$C$36)+IF($V180=26,N($F180),0))-CW180,0),MAX($P180-SUM(DV180:ET180),0))</f>
        <v>0</v>
      </c>
      <c r="EV180" s="48" t="n">
        <f aca="false">MIN(MAX((GT179*(1+GT$5/Setup!$C$36)+IF($V180=27,N($F180),0))-CX180,0),MAX($P180-SUM(DV180:EU180),0))</f>
        <v>0</v>
      </c>
      <c r="EW180" s="48" t="n">
        <f aca="false">MIN(MAX((GU179*(1+GU$5/Setup!$C$36)+IF($V180=28,N($F180),0))-CY180,0),MAX($P180-SUM(DV180:EV180),0))</f>
        <v>0</v>
      </c>
      <c r="EX180" s="48" t="n">
        <f aca="false">MIN(MAX((GV179*(1+GV$5/Setup!$C$36)+IF($V180=29,N($F180),0))-CZ180,0),MAX($P180-SUM(DV180:EW180),0))</f>
        <v>0</v>
      </c>
      <c r="EY180" s="48" t="n">
        <f aca="false">MIN(MAX((GW179*(1+GW$5/Setup!$C$36)+IF($V180=30,N($F180),0))-DA180,0),MAX($P180-SUM(DV180:EX180),0))</f>
        <v>0</v>
      </c>
      <c r="EZ180" s="48" t="n">
        <f aca="false">MIN(MAX((GX179*(1+GX$5/Setup!$C$36)+IF($V180=31,N($F180),0))-DB180,0),MAX($P180-SUM(DV180:EY180),0))</f>
        <v>0</v>
      </c>
      <c r="FA180" s="48" t="n">
        <f aca="false">MIN(MAX((GY179*(1+GY$5/Setup!$C$36)+IF($V180=32,N($F180),0))-DC180,0),MAX($P180-SUM(DV180:EZ180),0))</f>
        <v>0</v>
      </c>
      <c r="FB180" s="48" t="n">
        <f aca="false">MIN(MAX((GZ179*(1+GZ$5/Setup!$C$36)+IF($V180=33,N($F180),0))-DD180,0),MAX($P180-SUM(DV180:FA180),0))</f>
        <v>0</v>
      </c>
      <c r="FC180" s="48" t="n">
        <f aca="false">MIN(MAX((HA179*(1+HA$5/Setup!$C$36)+IF($V180=34,N($F180),0))-DE180,0),MAX($P180-SUM(DV180:FB180),0))</f>
        <v>0</v>
      </c>
      <c r="FD180" s="48" t="n">
        <f aca="false">MIN(MAX((HB179*(1+HB$5/Setup!$C$36)+IF($V180=35,N($F180),0))-DF180,0),MAX($P180-SUM(DV180:FC180),0))</f>
        <v>0</v>
      </c>
      <c r="FE180" s="48" t="n">
        <f aca="false">MIN(MAX((HC179*(1+HC$5/Setup!$C$36)+IF($V180=36,N($F180),0))-DG180,0),MAX($P180-SUM(DV180:FD180),0))</f>
        <v>0</v>
      </c>
      <c r="FF180" s="48" t="n">
        <f aca="false">MIN(MAX((HD179*(1+HD$5/Setup!$C$36)+IF($V180=37,N($F180),0))-DH180,0),MAX($P180-SUM(DV180:FE180),0))</f>
        <v>0</v>
      </c>
      <c r="FG180" s="48" t="n">
        <f aca="false">MIN(MAX((HE179*(1+HE$5/Setup!$C$36)+IF($V180=38,N($F180),0))-DI180,0),MAX($P180-SUM(DV180:FF180),0))</f>
        <v>0</v>
      </c>
      <c r="FH180" s="48" t="n">
        <f aca="false">MIN(MAX((HF179*(1+HF$5/Setup!$C$36)+IF($V180=39,N($F180),0))-DJ180,0),MAX($P180-SUM(DV180:FG180),0))</f>
        <v>0</v>
      </c>
      <c r="FI180" s="48" t="n">
        <f aca="false">MIN(MAX((HG179*(1+HG$5/Setup!$C$36)+IF($V180=40,N($F180),0))-DK180,0),MAX($P180-SUM(DV180:FH180),0))</f>
        <v>0</v>
      </c>
      <c r="FJ180" s="48" t="n">
        <f aca="false">MIN(MAX((HH179*(1+HH$5/Setup!$C$36)+IF($V180=41,N($F180),0))-DL180,0),MAX($P180-SUM(DV180:FI180),0))</f>
        <v>0</v>
      </c>
      <c r="FK180" s="48" t="n">
        <f aca="false">MIN(MAX((HI179*(1+HI$5/Setup!$C$36)+IF($V180=42,N($F180),0))-DM180,0),MAX($P180-SUM(DV180:FJ180),0))</f>
        <v>0</v>
      </c>
      <c r="FL180" s="48" t="n">
        <f aca="false">MIN(MAX((HJ179*(1+HJ$5/Setup!$C$36)+IF($V180=43,N($F180),0))-DN180,0),MAX($P180-SUM(DV180:FK180),0))</f>
        <v>0</v>
      </c>
      <c r="FM180" s="48" t="n">
        <f aca="false">MIN(MAX((HK179*(1+HK$5/Setup!$C$36)+IF($V180=44,N($F180),0))-DO180,0),MAX($P180-SUM(DV180:FL180),0))</f>
        <v>0</v>
      </c>
      <c r="FN180" s="48" t="n">
        <f aca="false">MIN(MAX((HL179*(1+HL$5/Setup!$C$36)+IF($V180=45,N($F180),0))-DP180,0),MAX($P180-SUM(DV180:FM180),0))</f>
        <v>0</v>
      </c>
      <c r="FO180" s="48" t="n">
        <f aca="false">MIN(MAX((HM179*(1+HM$5/Setup!$C$36)+IF($V180=46,N($F180),0))-DQ180,0),MAX($P180-SUM(DV180:FN180),0))</f>
        <v>0</v>
      </c>
      <c r="FP180" s="48" t="n">
        <f aca="false">MIN(MAX((HN179*(1+HN$5/Setup!$C$36)+IF($V180=47,N($F180),0))-DR180,0),MAX($P180-SUM(DV180:FO180),0))</f>
        <v>0</v>
      </c>
      <c r="FQ180" s="48" t="n">
        <f aca="false">MIN(MAX((HO179*(1+HO$5/Setup!$C$36)+IF($V180=48,N($F180),0))-DS180,0),MAX($P180-SUM(DV180:FP180),0))</f>
        <v>0</v>
      </c>
      <c r="FR180" s="48" t="n">
        <f aca="false">MIN(MAX((HP179*(1+HP$5/Setup!$C$36)+IF($V180=49,N($F180),0))-DT180,0),MAX($P180-SUM(DV180:FQ180),0))</f>
        <v>0</v>
      </c>
      <c r="FS180" s="48" t="n">
        <f aca="false">MIN(MAX((HQ179*(1+HQ$5/Setup!$C$36)+IF($V180=50,N($F180),0))-DU180,0),MAX($P180-SUM(DV180:FR180),0))</f>
        <v>0</v>
      </c>
      <c r="FT180" s="48" t="n">
        <f aca="false">IF((FT179*(1+FT$5/Setup!$C$36)+IF($V180=1,N($F180),0))-BX180-DV180&lt;0.005,0,(FT179*(1+FT$5/Setup!$C$36)+IF($V180=1,N($F180),0))-BX180-DV180)</f>
        <v>0</v>
      </c>
      <c r="FU180" s="48" t="n">
        <f aca="false">IF((FU179*(1+FU$5/Setup!$C$36)+IF($V180=2,N($F180),0))-BY180-DW180&lt;0.005,0,(FU179*(1+FU$5/Setup!$C$36)+IF($V180=2,N($F180),0))-BY180-DW180)</f>
        <v>0</v>
      </c>
      <c r="FV180" s="48" t="n">
        <f aca="false">IF((FV179*(1+FV$5/Setup!$C$36)+IF($V180=3,N($F180),0))-BZ180-DX180&lt;0.005,0,(FV179*(1+FV$5/Setup!$C$36)+IF($V180=3,N($F180),0))-BZ180-DX180)</f>
        <v>0</v>
      </c>
      <c r="FW180" s="48" t="n">
        <f aca="false">IF((FW179*(1+FW$5/Setup!$C$36)+IF($V180=4,N($F180),0))-CA180-DY180&lt;0.005,0,(FW179*(1+FW$5/Setup!$C$36)+IF($V180=4,N($F180),0))-CA180-DY180)</f>
        <v>0</v>
      </c>
      <c r="FX180" s="48" t="n">
        <f aca="false">IF((FX179*(1+FX$5/Setup!$C$36)+IF($V180=5,N($F180),0))-CB180-DZ180&lt;0.005,0,(FX179*(1+FX$5/Setup!$C$36)+IF($V180=5,N($F180),0))-CB180-DZ180)</f>
        <v>0</v>
      </c>
      <c r="FY180" s="48" t="n">
        <f aca="false">IF((FY179*(1+FY$5/Setup!$C$36)+IF($V180=6,N($F180),0))-CC180-EA180&lt;0.005,0,(FY179*(1+FY$5/Setup!$C$36)+IF($V180=6,N($F180),0))-CC180-EA180)</f>
        <v>0</v>
      </c>
      <c r="FZ180" s="48" t="n">
        <f aca="false">IF((FZ179*(1+FZ$5/Setup!$C$36)+IF($V180=7,N($F180),0))-CD180-EB180&lt;0.005,0,(FZ179*(1+FZ$5/Setup!$C$36)+IF($V180=7,N($F180),0))-CD180-EB180)</f>
        <v>0</v>
      </c>
      <c r="GA180" s="48" t="n">
        <f aca="false">IF((GA179*(1+GA$5/Setup!$C$36)+IF($V180=8,N($F180),0))-CE180-EC180&lt;0.005,0,(GA179*(1+GA$5/Setup!$C$36)+IF($V180=8,N($F180),0))-CE180-EC180)</f>
        <v>0</v>
      </c>
      <c r="GB180" s="48" t="n">
        <f aca="false">IF((GB179*(1+GB$5/Setup!$C$36)+IF($V180=9,N($F180),0))-CF180-ED180&lt;0.005,0,(GB179*(1+GB$5/Setup!$C$36)+IF($V180=9,N($F180),0))-CF180-ED180)</f>
        <v>0</v>
      </c>
      <c r="GC180" s="48" t="n">
        <f aca="false">IF((GC179*(1+GC$5/Setup!$C$36)+IF($V180=10,N($F180),0))-CG180-EE180&lt;0.005,0,(GC179*(1+GC$5/Setup!$C$36)+IF($V180=10,N($F180),0))-CG180-EE180)</f>
        <v>0</v>
      </c>
      <c r="GD180" s="48" t="n">
        <f aca="false">IF((GD179*(1+GD$5/Setup!$C$36)+IF($V180=11,N($F180),0))-CH180-EF180&lt;0.005,0,(GD179*(1+GD$5/Setup!$C$36)+IF($V180=11,N($F180),0))-CH180-EF180)</f>
        <v>0</v>
      </c>
      <c r="GE180" s="48" t="n">
        <f aca="false">IF((GE179*(1+GE$5/Setup!$C$36)+IF($V180=12,N($F180),0))-CI180-EG180&lt;0.005,0,(GE179*(1+GE$5/Setup!$C$36)+IF($V180=12,N($F180),0))-CI180-EG180)</f>
        <v>0</v>
      </c>
      <c r="GF180" s="48" t="n">
        <f aca="false">IF((GF179*(1+GF$5/Setup!$C$36)+IF($V180=13,N($F180),0))-CJ180-EH180&lt;0.005,0,(GF179*(1+GF$5/Setup!$C$36)+IF($V180=13,N($F180),0))-CJ180-EH180)</f>
        <v>0</v>
      </c>
      <c r="GG180" s="48" t="n">
        <f aca="false">IF((GG179*(1+GG$5/Setup!$C$36)+IF($V180=14,N($F180),0))-CK180-EI180&lt;0.005,0,(GG179*(1+GG$5/Setup!$C$36)+IF($V180=14,N($F180),0))-CK180-EI180)</f>
        <v>0</v>
      </c>
      <c r="GH180" s="48" t="n">
        <f aca="false">IF((GH179*(1+GH$5/Setup!$C$36)+IF($V180=15,N($F180),0))-CL180-EJ180&lt;0.005,0,(GH179*(1+GH$5/Setup!$C$36)+IF($V180=15,N($F180),0))-CL180-EJ180)</f>
        <v>0</v>
      </c>
      <c r="GI180" s="48" t="n">
        <f aca="false">IF((GI179*(1+GI$5/Setup!$C$36)+IF($V180=16,N($F180),0))-CM180-EK180&lt;0.005,0,(GI179*(1+GI$5/Setup!$C$36)+IF($V180=16,N($F180),0))-CM180-EK180)</f>
        <v>0</v>
      </c>
      <c r="GJ180" s="48" t="n">
        <f aca="false">IF((GJ179*(1+GJ$5/Setup!$C$36)+IF($V180=17,N($F180),0))-CN180-EL180&lt;0.005,0,(GJ179*(1+GJ$5/Setup!$C$36)+IF($V180=17,N($F180),0))-CN180-EL180)</f>
        <v>0</v>
      </c>
      <c r="GK180" s="48" t="n">
        <f aca="false">IF((GK179*(1+GK$5/Setup!$C$36)+IF($V180=18,N($F180),0))-CO180-EM180&lt;0.005,0,(GK179*(1+GK$5/Setup!$C$36)+IF($V180=18,N($F180),0))-CO180-EM180)</f>
        <v>0</v>
      </c>
      <c r="GL180" s="48" t="n">
        <f aca="false">IF((GL179*(1+GL$5/Setup!$C$36)+IF($V180=19,N($F180),0))-CP180-EN180&lt;0.005,0,(GL179*(1+GL$5/Setup!$C$36)+IF($V180=19,N($F180),0))-CP180-EN180)</f>
        <v>0</v>
      </c>
      <c r="GM180" s="48" t="n">
        <f aca="false">IF((GM179*(1+GM$5/Setup!$C$36)+IF($V180=20,N($F180),0))-CQ180-EO180&lt;0.005,0,(GM179*(1+GM$5/Setup!$C$36)+IF($V180=20,N($F180),0))-CQ180-EO180)</f>
        <v>0</v>
      </c>
      <c r="GN180" s="48" t="n">
        <f aca="false">IF((GN179*(1+GN$5/Setup!$C$36)+IF($V180=21,N($F180),0))-CR180-EP180&lt;0.005,0,(GN179*(1+GN$5/Setup!$C$36)+IF($V180=21,N($F180),0))-CR180-EP180)</f>
        <v>0</v>
      </c>
      <c r="GO180" s="48" t="n">
        <f aca="false">IF((GO179*(1+GO$5/Setup!$C$36)+IF($V180=22,N($F180),0))-CS180-EQ180&lt;0.005,0,(GO179*(1+GO$5/Setup!$C$36)+IF($V180=22,N($F180),0))-CS180-EQ180)</f>
        <v>0</v>
      </c>
      <c r="GP180" s="48" t="n">
        <f aca="false">IF((GP179*(1+GP$5/Setup!$C$36)+IF($V180=23,N($F180),0))-CT180-ER180&lt;0.005,0,(GP179*(1+GP$5/Setup!$C$36)+IF($V180=23,N($F180),0))-CT180-ER180)</f>
        <v>0</v>
      </c>
      <c r="GQ180" s="48" t="n">
        <f aca="false">IF((GQ179*(1+GQ$5/Setup!$C$36)+IF($V180=24,N($F180),0))-CU180-ES180&lt;0.005,0,(GQ179*(1+GQ$5/Setup!$C$36)+IF($V180=24,N($F180),0))-CU180-ES180)</f>
        <v>0</v>
      </c>
      <c r="GR180" s="48" t="n">
        <f aca="false">IF((GR179*(1+GR$5/Setup!$C$36)+IF($V180=25,N($F180),0))-CV180-ET180&lt;0.005,0,(GR179*(1+GR$5/Setup!$C$36)+IF($V180=25,N($F180),0))-CV180-ET180)</f>
        <v>0</v>
      </c>
      <c r="GS180" s="48" t="n">
        <f aca="false">IF((GS179*(1+GS$5/Setup!$C$36)+IF($V180=26,N($F180),0))-CW180-EU180&lt;0.005,0,(GS179*(1+GS$5/Setup!$C$36)+IF($V180=26,N($F180),0))-CW180-EU180)</f>
        <v>0</v>
      </c>
      <c r="GT180" s="48" t="n">
        <f aca="false">IF((GT179*(1+GT$5/Setup!$C$36)+IF($V180=27,N($F180),0))-CX180-EV180&lt;0.005,0,(GT179*(1+GT$5/Setup!$C$36)+IF($V180=27,N($F180),0))-CX180-EV180)</f>
        <v>0</v>
      </c>
      <c r="GU180" s="48" t="n">
        <f aca="false">IF((GU179*(1+GU$5/Setup!$C$36)+IF($V180=28,N($F180),0))-CY180-EW180&lt;0.005,0,(GU179*(1+GU$5/Setup!$C$36)+IF($V180=28,N($F180),0))-CY180-EW180)</f>
        <v>0</v>
      </c>
      <c r="GV180" s="48" t="n">
        <f aca="false">IF((GV179*(1+GV$5/Setup!$C$36)+IF($V180=29,N($F180),0))-CZ180-EX180&lt;0.005,0,(GV179*(1+GV$5/Setup!$C$36)+IF($V180=29,N($F180),0))-CZ180-EX180)</f>
        <v>0</v>
      </c>
      <c r="GW180" s="48" t="n">
        <f aca="false">IF((GW179*(1+GW$5/Setup!$C$36)+IF($V180=30,N($F180),0))-DA180-EY180&lt;0.005,0,(GW179*(1+GW$5/Setup!$C$36)+IF($V180=30,N($F180),0))-DA180-EY180)</f>
        <v>0</v>
      </c>
      <c r="GX180" s="48" t="n">
        <f aca="false">IF((GX179*(1+GX$5/Setup!$C$36)+IF($V180=31,N($F180),0))-DB180-EZ180&lt;0.005,0,(GX179*(1+GX$5/Setup!$C$36)+IF($V180=31,N($F180),0))-DB180-EZ180)</f>
        <v>0</v>
      </c>
      <c r="GY180" s="48" t="n">
        <f aca="false">IF((GY179*(1+GY$5/Setup!$C$36)+IF($V180=32,N($F180),0))-DC180-FA180&lt;0.005,0,(GY179*(1+GY$5/Setup!$C$36)+IF($V180=32,N($F180),0))-DC180-FA180)</f>
        <v>0</v>
      </c>
      <c r="GZ180" s="48" t="n">
        <f aca="false">IF((GZ179*(1+GZ$5/Setup!$C$36)+IF($V180=33,N($F180),0))-DD180-FB180&lt;0.005,0,(GZ179*(1+GZ$5/Setup!$C$36)+IF($V180=33,N($F180),0))-DD180-FB180)</f>
        <v>0</v>
      </c>
      <c r="HA180" s="48" t="n">
        <f aca="false">IF((HA179*(1+HA$5/Setup!$C$36)+IF($V180=34,N($F180),0))-DE180-FC180&lt;0.005,0,(HA179*(1+HA$5/Setup!$C$36)+IF($V180=34,N($F180),0))-DE180-FC180)</f>
        <v>0</v>
      </c>
      <c r="HB180" s="48" t="n">
        <f aca="false">IF((HB179*(1+HB$5/Setup!$C$36)+IF($V180=35,N($F180),0))-DF180-FD180&lt;0.005,0,(HB179*(1+HB$5/Setup!$C$36)+IF($V180=35,N($F180),0))-DF180-FD180)</f>
        <v>0</v>
      </c>
      <c r="HC180" s="48" t="n">
        <f aca="false">IF((HC179*(1+HC$5/Setup!$C$36)+IF($V180=36,N($F180),0))-DG180-FE180&lt;0.005,0,(HC179*(1+HC$5/Setup!$C$36)+IF($V180=36,N($F180),0))-DG180-FE180)</f>
        <v>0</v>
      </c>
      <c r="HD180" s="48" t="n">
        <f aca="false">IF((HD179*(1+HD$5/Setup!$C$36)+IF($V180=37,N($F180),0))-DH180-FF180&lt;0.005,0,(HD179*(1+HD$5/Setup!$C$36)+IF($V180=37,N($F180),0))-DH180-FF180)</f>
        <v>0</v>
      </c>
      <c r="HE180" s="48" t="n">
        <f aca="false">IF((HE179*(1+HE$5/Setup!$C$36)+IF($V180=38,N($F180),0))-DI180-FG180&lt;0.005,0,(HE179*(1+HE$5/Setup!$C$36)+IF($V180=38,N($F180),0))-DI180-FG180)</f>
        <v>0</v>
      </c>
      <c r="HF180" s="48" t="n">
        <f aca="false">IF((HF179*(1+HF$5/Setup!$C$36)+IF($V180=39,N($F180),0))-DJ180-FH180&lt;0.005,0,(HF179*(1+HF$5/Setup!$C$36)+IF($V180=39,N($F180),0))-DJ180-FH180)</f>
        <v>0</v>
      </c>
      <c r="HG180" s="48" t="n">
        <f aca="false">IF((HG179*(1+HG$5/Setup!$C$36)+IF($V180=40,N($F180),0))-DK180-FI180&lt;0.005,0,(HG179*(1+HG$5/Setup!$C$36)+IF($V180=40,N($F180),0))-DK180-FI180)</f>
        <v>0</v>
      </c>
      <c r="HH180" s="48" t="n">
        <f aca="false">IF((HH179*(1+HH$5/Setup!$C$36)+IF($V180=41,N($F180),0))-DL180-FJ180&lt;0.005,0,(HH179*(1+HH$5/Setup!$C$36)+IF($V180=41,N($F180),0))-DL180-FJ180)</f>
        <v>0</v>
      </c>
      <c r="HI180" s="48" t="n">
        <f aca="false">IF((HI179*(1+HI$5/Setup!$C$36)+IF($V180=42,N($F180),0))-DM180-FK180&lt;0.005,0,(HI179*(1+HI$5/Setup!$C$36)+IF($V180=42,N($F180),0))-DM180-FK180)</f>
        <v>0</v>
      </c>
      <c r="HJ180" s="48" t="n">
        <f aca="false">IF((HJ179*(1+HJ$5/Setup!$C$36)+IF($V180=43,N($F180),0))-DN180-FL180&lt;0.005,0,(HJ179*(1+HJ$5/Setup!$C$36)+IF($V180=43,N($F180),0))-DN180-FL180)</f>
        <v>0</v>
      </c>
      <c r="HK180" s="48" t="n">
        <f aca="false">IF((HK179*(1+HK$5/Setup!$C$36)+IF($V180=44,N($F180),0))-DO180-FM180&lt;0.005,0,(HK179*(1+HK$5/Setup!$C$36)+IF($V180=44,N($F180),0))-DO180-FM180)</f>
        <v>0</v>
      </c>
      <c r="HL180" s="48" t="n">
        <f aca="false">IF((HL179*(1+HL$5/Setup!$C$36)+IF($V180=45,N($F180),0))-DP180-FN180&lt;0.005,0,(HL179*(1+HL$5/Setup!$C$36)+IF($V180=45,N($F180),0))-DP180-FN180)</f>
        <v>0</v>
      </c>
      <c r="HM180" s="48" t="n">
        <f aca="false">IF((HM179*(1+HM$5/Setup!$C$36)+IF($V180=46,N($F180),0))-DQ180-FO180&lt;0.005,0,(HM179*(1+HM$5/Setup!$C$36)+IF($V180=46,N($F180),0))-DQ180-FO180)</f>
        <v>0</v>
      </c>
      <c r="HN180" s="48" t="n">
        <f aca="false">IF((HN179*(1+HN$5/Setup!$C$36)+IF($V180=47,N($F180),0))-DR180-FP180&lt;0.005,0,(HN179*(1+HN$5/Setup!$C$36)+IF($V180=47,N($F180),0))-DR180-FP180)</f>
        <v>0</v>
      </c>
      <c r="HO180" s="48" t="n">
        <f aca="false">IF((HO179*(1+HO$5/Setup!$C$36)+IF($V180=48,N($F180),0))-DS180-FQ180&lt;0.005,0,(HO179*(1+HO$5/Setup!$C$36)+IF($V180=48,N($F180),0))-DS180-FQ180)</f>
        <v>0</v>
      </c>
      <c r="HP180" s="48" t="n">
        <f aca="false">IF((HP179*(1+HP$5/Setup!$C$36)+IF($V180=49,N($F180),0))-DT180-FR180&lt;0.005,0,(HP179*(1+HP$5/Setup!$C$36)+IF($V180=49,N($F180),0))-DT180-FR180)</f>
        <v>0</v>
      </c>
      <c r="HQ180" s="48" t="n">
        <f aca="false">IF((HQ179*(1+HQ$5/Setup!$C$36)+IF($V180=50,N($F180),0))-DU180-FS180&lt;0.005,0,(HQ179*(1+HQ$5/Setup!$C$36)+IF($V180=50,N($F180),0))-DU180-FS180)</f>
        <v>0</v>
      </c>
    </row>
    <row r="181" customFormat="false" ht="15" hidden="false" customHeight="false" outlineLevel="0" collapsed="false">
      <c r="A181" s="44" t="n">
        <v>173</v>
      </c>
      <c r="B181" s="45" t="n">
        <f aca="false">IF(Setup!$C$7="Every month",EDATE(Setup!$C$8,($A181-1)),IF(Setup!$C$7="Twice a month",DATE(YEAR(Setup!$C$8),MONTH(Setup!$C$8)+INT((($A181-1)+Setup!$C$41)/2),MIN(IF(MOD(($A181-1)+Setup!$C$41,2)=0,Setup!$C$39,Setup!$C$40),DAY(EOMONTH(DATE(YEAR(Setup!$C$8),MONTH(Setup!$C$8)+INT((($A181-1)+Setup!$C$41)/2),1),0)))),Setup!$C$8+($A181-1)*IF(Setup!$C$7="Every week",7,14)))</f>
        <v>48733</v>
      </c>
      <c r="C181" s="45" t="n">
        <f aca="false">IF(Setup!$C$7="Every month",EDATE(Setup!$C$8,$A181),IF(Setup!$C$7="Twice a month",DATE(YEAR(Setup!$C$8),MONTH(Setup!$C$8)+INT(($A181+Setup!$C$41)/2),MIN(IF(MOD($A181+Setup!$C$41,2)=0,Setup!$C$39,Setup!$C$40),DAY(EOMONTH(DATE(YEAR(Setup!$C$8),MONTH(Setup!$C$8)+INT(($A181+Setup!$C$41)/2),1),0)))),Setup!$C$8+$A181*IF(Setup!$C$7="Every week",7,14)))</f>
        <v>48747</v>
      </c>
      <c r="D181" s="46"/>
      <c r="E181" s="47"/>
      <c r="F181" s="47"/>
      <c r="G181" s="47"/>
      <c r="H181" s="47"/>
      <c r="I181" s="48" t="n">
        <f aca="false">N(Setup!$C$11)+N(E181)</f>
        <v>100</v>
      </c>
      <c r="J181" s="48" t="n">
        <f aca="false">MIN(Setup!$C$37,MAX(I181,0))</f>
        <v>9.23076923076923</v>
      </c>
      <c r="K181" s="48" t="n">
        <f aca="false">MIN(MAX(N(Setup!$C$14)-L180,0),MAX(I181-J181,0))</f>
        <v>0</v>
      </c>
      <c r="L181" s="48" t="n">
        <f aca="false">L180+K181-N(G181)</f>
        <v>500</v>
      </c>
      <c r="M181" s="48" t="n">
        <f aca="false">M180+J181-N(H181)</f>
        <v>1596.92307692308</v>
      </c>
      <c r="N181" s="48" t="n">
        <f aca="false">SUM(BX181:DU181)</f>
        <v>0</v>
      </c>
      <c r="O181" s="48" t="n">
        <f aca="false">SUM(Z181:BW181)-N181</f>
        <v>25</v>
      </c>
      <c r="P181" s="48" t="n">
        <f aca="false">MAX(I181-J181-K181,0)+O181</f>
        <v>115.769230769231</v>
      </c>
      <c r="Q181" s="48" t="n">
        <f aca="false">SUM(DV181:FS181)</f>
        <v>0</v>
      </c>
      <c r="R181" s="49" t="n">
        <f aca="false">N181+J181+K181+Q181</f>
        <v>9.23076923076923</v>
      </c>
      <c r="S181" s="48" t="n">
        <f aca="false">T181-T180-N(F181)+N181+Q181</f>
        <v>0</v>
      </c>
      <c r="T181" s="49" t="n">
        <f aca="false">SUM(FT181:HQ181)</f>
        <v>0</v>
      </c>
      <c r="U181" s="44" t="str">
        <f aca="false">IF(T180&lt;0.005,"",INDEX(Helpers!$C$2:$C$51,IF(_xlfn.MINIFS($DV$6:$FS$6,DV181:FS181,"&gt;0.005")=0,V181,_xlfn.MINIFS($DV$6:$FS$6,DV181:FS181,"&gt;0.005"))))</f>
        <v/>
      </c>
      <c r="V181" s="44" t="n">
        <f aca="false">IF(_xlfn.MINIFS($FT$6:$HQ$6,FT180:HQ180,"&gt;0.005")=0,1,_xlfn.MINIFS($FT$6:$HQ$6,FT180:HQ180,"&gt;0.005"))</f>
        <v>1</v>
      </c>
      <c r="W181" s="44" t="n">
        <f aca="false">IF(AND(D181&lt;&gt;"Paid",T180&gt;0.005),1,0)</f>
        <v>0</v>
      </c>
      <c r="X181" s="48" t="n">
        <f aca="false">SUMPRODUCT(((Helpers!$G$2:$G$51*(1+(Helpers!$D$2:$D$51+0.000000001)/12)^(($B181-Setup!$C$8)/(365.25/12))-Helpers!$E$2:$E$51*((1+(Helpers!$D$2:$D$51+0.000000001)/12)^(($B181-Setup!$C$8)/(365.25/12))-1)/((Helpers!$D$2:$D$51+0.000000001)/12))&gt;0)*(Helpers!$G$2:$G$51*(1+(Helpers!$D$2:$D$51+0.000000001)/12)^(($B181-Setup!$C$8)/(365.25/12))-Helpers!$E$2:$E$51*((1+(Helpers!$D$2:$D$51+0.000000001)/12)^(($B181-Setup!$C$8)/(365.25/12))-1)/((Helpers!$D$2:$D$51+0.000000001)/12)))</f>
        <v>0</v>
      </c>
      <c r="Y181" s="48"/>
      <c r="Z181" s="48" t="n">
        <f aca="false">IF(OR(N(Z$5)=0,Z$6=""),0,Z$5*((DATE(YEAR($B181),MONTH($B181),MIN(Z$6,DAY(EOMONTH($B181,0))))&gt;=$B181)*(DATE(YEAR($B181),MONTH($B181),MIN(Z$6,DAY(EOMONTH($B181,0))))&lt;$C181)+(DATE(YEAR($B181),MONTH($B181)+1,MIN(Z$6,DAY(EOMONTH($B181,1))))&gt;=$B181)*(DATE(YEAR($B181),MONTH($B181)+1,MIN(Z$6,DAY(EOMONTH($B181,1))))&lt;$C181)))</f>
        <v>25</v>
      </c>
      <c r="AA181" s="48" t="n">
        <f aca="false">IF(OR(N(AA$5)=0,AA$6=""),0,AA$5*((DATE(YEAR($B181),MONTH($B181),MIN(AA$6,DAY(EOMONTH($B181,0))))&gt;=$B181)*(DATE(YEAR($B181),MONTH($B181),MIN(AA$6,DAY(EOMONTH($B181,0))))&lt;$C181)+(DATE(YEAR($B181),MONTH($B181)+1,MIN(AA$6,DAY(EOMONTH($B181,1))))&gt;=$B181)*(DATE(YEAR($B181),MONTH($B181)+1,MIN(AA$6,DAY(EOMONTH($B181,1))))&lt;$C181)))</f>
        <v>0</v>
      </c>
      <c r="AB181" s="48" t="n">
        <f aca="false">IF(OR(N(AB$5)=0,AB$6=""),0,AB$5*((DATE(YEAR($B181),MONTH($B181),MIN(AB$6,DAY(EOMONTH($B181,0))))&gt;=$B181)*(DATE(YEAR($B181),MONTH($B181),MIN(AB$6,DAY(EOMONTH($B181,0))))&lt;$C181)+(DATE(YEAR($B181),MONTH($B181)+1,MIN(AB$6,DAY(EOMONTH($B181,1))))&gt;=$B181)*(DATE(YEAR($B181),MONTH($B181)+1,MIN(AB$6,DAY(EOMONTH($B181,1))))&lt;$C181)))</f>
        <v>0</v>
      </c>
      <c r="AC181" s="48" t="n">
        <f aca="false">IF(OR(N(AC$5)=0,AC$6=""),0,AC$5*((DATE(YEAR($B181),MONTH($B181),MIN(AC$6,DAY(EOMONTH($B181,0))))&gt;=$B181)*(DATE(YEAR($B181),MONTH($B181),MIN(AC$6,DAY(EOMONTH($B181,0))))&lt;$C181)+(DATE(YEAR($B181),MONTH($B181)+1,MIN(AC$6,DAY(EOMONTH($B181,1))))&gt;=$B181)*(DATE(YEAR($B181),MONTH($B181)+1,MIN(AC$6,DAY(EOMONTH($B181,1))))&lt;$C181)))</f>
        <v>0</v>
      </c>
      <c r="AD181" s="48" t="n">
        <f aca="false">IF(OR(N(AD$5)=0,AD$6=""),0,AD$5*((DATE(YEAR($B181),MONTH($B181),MIN(AD$6,DAY(EOMONTH($B181,0))))&gt;=$B181)*(DATE(YEAR($B181),MONTH($B181),MIN(AD$6,DAY(EOMONTH($B181,0))))&lt;$C181)+(DATE(YEAR($B181),MONTH($B181)+1,MIN(AD$6,DAY(EOMONTH($B181,1))))&gt;=$B181)*(DATE(YEAR($B181),MONTH($B181)+1,MIN(AD$6,DAY(EOMONTH($B181,1))))&lt;$C181)))</f>
        <v>0</v>
      </c>
      <c r="AE181" s="48" t="n">
        <f aca="false">IF(OR(N(AE$5)=0,AE$6=""),0,AE$5*((DATE(YEAR($B181),MONTH($B181),MIN(AE$6,DAY(EOMONTH($B181,0))))&gt;=$B181)*(DATE(YEAR($B181),MONTH($B181),MIN(AE$6,DAY(EOMONTH($B181,0))))&lt;$C181)+(DATE(YEAR($B181),MONTH($B181)+1,MIN(AE$6,DAY(EOMONTH($B181,1))))&gt;=$B181)*(DATE(YEAR($B181),MONTH($B181)+1,MIN(AE$6,DAY(EOMONTH($B181,1))))&lt;$C181)))</f>
        <v>0</v>
      </c>
      <c r="AF181" s="48" t="n">
        <f aca="false">IF(OR(N(AF$5)=0,AF$6=""),0,AF$5*((DATE(YEAR($B181),MONTH($B181),MIN(AF$6,DAY(EOMONTH($B181,0))))&gt;=$B181)*(DATE(YEAR($B181),MONTH($B181),MIN(AF$6,DAY(EOMONTH($B181,0))))&lt;$C181)+(DATE(YEAR($B181),MONTH($B181)+1,MIN(AF$6,DAY(EOMONTH($B181,1))))&gt;=$B181)*(DATE(YEAR($B181),MONTH($B181)+1,MIN(AF$6,DAY(EOMONTH($B181,1))))&lt;$C181)))</f>
        <v>0</v>
      </c>
      <c r="AG181" s="48" t="n">
        <f aca="false">IF(OR(N(AG$5)=0,AG$6=""),0,AG$5*((DATE(YEAR($B181),MONTH($B181),MIN(AG$6,DAY(EOMONTH($B181,0))))&gt;=$B181)*(DATE(YEAR($B181),MONTH($B181),MIN(AG$6,DAY(EOMONTH($B181,0))))&lt;$C181)+(DATE(YEAR($B181),MONTH($B181)+1,MIN(AG$6,DAY(EOMONTH($B181,1))))&gt;=$B181)*(DATE(YEAR($B181),MONTH($B181)+1,MIN(AG$6,DAY(EOMONTH($B181,1))))&lt;$C181)))</f>
        <v>0</v>
      </c>
      <c r="AH181" s="48" t="n">
        <f aca="false">IF(OR(N(AH$5)=0,AH$6=""),0,AH$5*((DATE(YEAR($B181),MONTH($B181),MIN(AH$6,DAY(EOMONTH($B181,0))))&gt;=$B181)*(DATE(YEAR($B181),MONTH($B181),MIN(AH$6,DAY(EOMONTH($B181,0))))&lt;$C181)+(DATE(YEAR($B181),MONTH($B181)+1,MIN(AH$6,DAY(EOMONTH($B181,1))))&gt;=$B181)*(DATE(YEAR($B181),MONTH($B181)+1,MIN(AH$6,DAY(EOMONTH($B181,1))))&lt;$C181)))</f>
        <v>0</v>
      </c>
      <c r="AI181" s="48" t="n">
        <f aca="false">IF(OR(N(AI$5)=0,AI$6=""),0,AI$5*((DATE(YEAR($B181),MONTH($B181),MIN(AI$6,DAY(EOMONTH($B181,0))))&gt;=$B181)*(DATE(YEAR($B181),MONTH($B181),MIN(AI$6,DAY(EOMONTH($B181,0))))&lt;$C181)+(DATE(YEAR($B181),MONTH($B181)+1,MIN(AI$6,DAY(EOMONTH($B181,1))))&gt;=$B181)*(DATE(YEAR($B181),MONTH($B181)+1,MIN(AI$6,DAY(EOMONTH($B181,1))))&lt;$C181)))</f>
        <v>0</v>
      </c>
      <c r="AJ181" s="48" t="n">
        <f aca="false">IF(OR(N(AJ$5)=0,AJ$6=""),0,AJ$5*((DATE(YEAR($B181),MONTH($B181),MIN(AJ$6,DAY(EOMONTH($B181,0))))&gt;=$B181)*(DATE(YEAR($B181),MONTH($B181),MIN(AJ$6,DAY(EOMONTH($B181,0))))&lt;$C181)+(DATE(YEAR($B181),MONTH($B181)+1,MIN(AJ$6,DAY(EOMONTH($B181,1))))&gt;=$B181)*(DATE(YEAR($B181),MONTH($B181)+1,MIN(AJ$6,DAY(EOMONTH($B181,1))))&lt;$C181)))</f>
        <v>0</v>
      </c>
      <c r="AK181" s="48" t="n">
        <f aca="false">IF(OR(N(AK$5)=0,AK$6=""),0,AK$5*((DATE(YEAR($B181),MONTH($B181),MIN(AK$6,DAY(EOMONTH($B181,0))))&gt;=$B181)*(DATE(YEAR($B181),MONTH($B181),MIN(AK$6,DAY(EOMONTH($B181,0))))&lt;$C181)+(DATE(YEAR($B181),MONTH($B181)+1,MIN(AK$6,DAY(EOMONTH($B181,1))))&gt;=$B181)*(DATE(YEAR($B181),MONTH($B181)+1,MIN(AK$6,DAY(EOMONTH($B181,1))))&lt;$C181)))</f>
        <v>0</v>
      </c>
      <c r="AL181" s="48" t="n">
        <f aca="false">IF(OR(N(AL$5)=0,AL$6=""),0,AL$5*((DATE(YEAR($B181),MONTH($B181),MIN(AL$6,DAY(EOMONTH($B181,0))))&gt;=$B181)*(DATE(YEAR($B181),MONTH($B181),MIN(AL$6,DAY(EOMONTH($B181,0))))&lt;$C181)+(DATE(YEAR($B181),MONTH($B181)+1,MIN(AL$6,DAY(EOMONTH($B181,1))))&gt;=$B181)*(DATE(YEAR($B181),MONTH($B181)+1,MIN(AL$6,DAY(EOMONTH($B181,1))))&lt;$C181)))</f>
        <v>0</v>
      </c>
      <c r="AM181" s="48" t="n">
        <f aca="false">IF(OR(N(AM$5)=0,AM$6=""),0,AM$5*((DATE(YEAR($B181),MONTH($B181),MIN(AM$6,DAY(EOMONTH($B181,0))))&gt;=$B181)*(DATE(YEAR($B181),MONTH($B181),MIN(AM$6,DAY(EOMONTH($B181,0))))&lt;$C181)+(DATE(YEAR($B181),MONTH($B181)+1,MIN(AM$6,DAY(EOMONTH($B181,1))))&gt;=$B181)*(DATE(YEAR($B181),MONTH($B181)+1,MIN(AM$6,DAY(EOMONTH($B181,1))))&lt;$C181)))</f>
        <v>0</v>
      </c>
      <c r="AN181" s="48" t="n">
        <f aca="false">IF(OR(N(AN$5)=0,AN$6=""),0,AN$5*((DATE(YEAR($B181),MONTH($B181),MIN(AN$6,DAY(EOMONTH($B181,0))))&gt;=$B181)*(DATE(YEAR($B181),MONTH($B181),MIN(AN$6,DAY(EOMONTH($B181,0))))&lt;$C181)+(DATE(YEAR($B181),MONTH($B181)+1,MIN(AN$6,DAY(EOMONTH($B181,1))))&gt;=$B181)*(DATE(YEAR($B181),MONTH($B181)+1,MIN(AN$6,DAY(EOMONTH($B181,1))))&lt;$C181)))</f>
        <v>0</v>
      </c>
      <c r="AO181" s="48" t="n">
        <f aca="false">IF(OR(N(AO$5)=0,AO$6=""),0,AO$5*((DATE(YEAR($B181),MONTH($B181),MIN(AO$6,DAY(EOMONTH($B181,0))))&gt;=$B181)*(DATE(YEAR($B181),MONTH($B181),MIN(AO$6,DAY(EOMONTH($B181,0))))&lt;$C181)+(DATE(YEAR($B181),MONTH($B181)+1,MIN(AO$6,DAY(EOMONTH($B181,1))))&gt;=$B181)*(DATE(YEAR($B181),MONTH($B181)+1,MIN(AO$6,DAY(EOMONTH($B181,1))))&lt;$C181)))</f>
        <v>0</v>
      </c>
      <c r="AP181" s="48" t="n">
        <f aca="false">IF(OR(N(AP$5)=0,AP$6=""),0,AP$5*((DATE(YEAR($B181),MONTH($B181),MIN(AP$6,DAY(EOMONTH($B181,0))))&gt;=$B181)*(DATE(YEAR($B181),MONTH($B181),MIN(AP$6,DAY(EOMONTH($B181,0))))&lt;$C181)+(DATE(YEAR($B181),MONTH($B181)+1,MIN(AP$6,DAY(EOMONTH($B181,1))))&gt;=$B181)*(DATE(YEAR($B181),MONTH($B181)+1,MIN(AP$6,DAY(EOMONTH($B181,1))))&lt;$C181)))</f>
        <v>0</v>
      </c>
      <c r="AQ181" s="48" t="n">
        <f aca="false">IF(OR(N(AQ$5)=0,AQ$6=""),0,AQ$5*((DATE(YEAR($B181),MONTH($B181),MIN(AQ$6,DAY(EOMONTH($B181,0))))&gt;=$B181)*(DATE(YEAR($B181),MONTH($B181),MIN(AQ$6,DAY(EOMONTH($B181,0))))&lt;$C181)+(DATE(YEAR($B181),MONTH($B181)+1,MIN(AQ$6,DAY(EOMONTH($B181,1))))&gt;=$B181)*(DATE(YEAR($B181),MONTH($B181)+1,MIN(AQ$6,DAY(EOMONTH($B181,1))))&lt;$C181)))</f>
        <v>0</v>
      </c>
      <c r="AR181" s="48" t="n">
        <f aca="false">IF(OR(N(AR$5)=0,AR$6=""),0,AR$5*((DATE(YEAR($B181),MONTH($B181),MIN(AR$6,DAY(EOMONTH($B181,0))))&gt;=$B181)*(DATE(YEAR($B181),MONTH($B181),MIN(AR$6,DAY(EOMONTH($B181,0))))&lt;$C181)+(DATE(YEAR($B181),MONTH($B181)+1,MIN(AR$6,DAY(EOMONTH($B181,1))))&gt;=$B181)*(DATE(YEAR($B181),MONTH($B181)+1,MIN(AR$6,DAY(EOMONTH($B181,1))))&lt;$C181)))</f>
        <v>0</v>
      </c>
      <c r="AS181" s="48" t="n">
        <f aca="false">IF(OR(N(AS$5)=0,AS$6=""),0,AS$5*((DATE(YEAR($B181),MONTH($B181),MIN(AS$6,DAY(EOMONTH($B181,0))))&gt;=$B181)*(DATE(YEAR($B181),MONTH($B181),MIN(AS$6,DAY(EOMONTH($B181,0))))&lt;$C181)+(DATE(YEAR($B181),MONTH($B181)+1,MIN(AS$6,DAY(EOMONTH($B181,1))))&gt;=$B181)*(DATE(YEAR($B181),MONTH($B181)+1,MIN(AS$6,DAY(EOMONTH($B181,1))))&lt;$C181)))</f>
        <v>0</v>
      </c>
      <c r="AT181" s="48" t="n">
        <f aca="false">IF(OR(N(AT$5)=0,AT$6=""),0,AT$5*((DATE(YEAR($B181),MONTH($B181),MIN(AT$6,DAY(EOMONTH($B181,0))))&gt;=$B181)*(DATE(YEAR($B181),MONTH($B181),MIN(AT$6,DAY(EOMONTH($B181,0))))&lt;$C181)+(DATE(YEAR($B181),MONTH($B181)+1,MIN(AT$6,DAY(EOMONTH($B181,1))))&gt;=$B181)*(DATE(YEAR($B181),MONTH($B181)+1,MIN(AT$6,DAY(EOMONTH($B181,1))))&lt;$C181)))</f>
        <v>0</v>
      </c>
      <c r="AU181" s="48" t="n">
        <f aca="false">IF(OR(N(AU$5)=0,AU$6=""),0,AU$5*((DATE(YEAR($B181),MONTH($B181),MIN(AU$6,DAY(EOMONTH($B181,0))))&gt;=$B181)*(DATE(YEAR($B181),MONTH($B181),MIN(AU$6,DAY(EOMONTH($B181,0))))&lt;$C181)+(DATE(YEAR($B181),MONTH($B181)+1,MIN(AU$6,DAY(EOMONTH($B181,1))))&gt;=$B181)*(DATE(YEAR($B181),MONTH($B181)+1,MIN(AU$6,DAY(EOMONTH($B181,1))))&lt;$C181)))</f>
        <v>0</v>
      </c>
      <c r="AV181" s="48" t="n">
        <f aca="false">IF(OR(N(AV$5)=0,AV$6=""),0,AV$5*((DATE(YEAR($B181),MONTH($B181),MIN(AV$6,DAY(EOMONTH($B181,0))))&gt;=$B181)*(DATE(YEAR($B181),MONTH($B181),MIN(AV$6,DAY(EOMONTH($B181,0))))&lt;$C181)+(DATE(YEAR($B181),MONTH($B181)+1,MIN(AV$6,DAY(EOMONTH($B181,1))))&gt;=$B181)*(DATE(YEAR($B181),MONTH($B181)+1,MIN(AV$6,DAY(EOMONTH($B181,1))))&lt;$C181)))</f>
        <v>0</v>
      </c>
      <c r="AW181" s="48" t="n">
        <f aca="false">IF(OR(N(AW$5)=0,AW$6=""),0,AW$5*((DATE(YEAR($B181),MONTH($B181),MIN(AW$6,DAY(EOMONTH($B181,0))))&gt;=$B181)*(DATE(YEAR($B181),MONTH($B181),MIN(AW$6,DAY(EOMONTH($B181,0))))&lt;$C181)+(DATE(YEAR($B181),MONTH($B181)+1,MIN(AW$6,DAY(EOMONTH($B181,1))))&gt;=$B181)*(DATE(YEAR($B181),MONTH($B181)+1,MIN(AW$6,DAY(EOMONTH($B181,1))))&lt;$C181)))</f>
        <v>0</v>
      </c>
      <c r="AX181" s="48" t="n">
        <f aca="false">IF(OR(N(AX$5)=0,AX$6=""),0,AX$5*((DATE(YEAR($B181),MONTH($B181),MIN(AX$6,DAY(EOMONTH($B181,0))))&gt;=$B181)*(DATE(YEAR($B181),MONTH($B181),MIN(AX$6,DAY(EOMONTH($B181,0))))&lt;$C181)+(DATE(YEAR($B181),MONTH($B181)+1,MIN(AX$6,DAY(EOMONTH($B181,1))))&gt;=$B181)*(DATE(YEAR($B181),MONTH($B181)+1,MIN(AX$6,DAY(EOMONTH($B181,1))))&lt;$C181)))</f>
        <v>0</v>
      </c>
      <c r="AY181" s="48" t="n">
        <f aca="false">IF(OR(N(AY$5)=0,AY$6=""),0,AY$5*((DATE(YEAR($B181),MONTH($B181),MIN(AY$6,DAY(EOMONTH($B181,0))))&gt;=$B181)*(DATE(YEAR($B181),MONTH($B181),MIN(AY$6,DAY(EOMONTH($B181,0))))&lt;$C181)+(DATE(YEAR($B181),MONTH($B181)+1,MIN(AY$6,DAY(EOMONTH($B181,1))))&gt;=$B181)*(DATE(YEAR($B181),MONTH($B181)+1,MIN(AY$6,DAY(EOMONTH($B181,1))))&lt;$C181)))</f>
        <v>0</v>
      </c>
      <c r="AZ181" s="48" t="n">
        <f aca="false">IF(OR(N(AZ$5)=0,AZ$6=""),0,AZ$5*((DATE(YEAR($B181),MONTH($B181),MIN(AZ$6,DAY(EOMONTH($B181,0))))&gt;=$B181)*(DATE(YEAR($B181),MONTH($B181),MIN(AZ$6,DAY(EOMONTH($B181,0))))&lt;$C181)+(DATE(YEAR($B181),MONTH($B181)+1,MIN(AZ$6,DAY(EOMONTH($B181,1))))&gt;=$B181)*(DATE(YEAR($B181),MONTH($B181)+1,MIN(AZ$6,DAY(EOMONTH($B181,1))))&lt;$C181)))</f>
        <v>0</v>
      </c>
      <c r="BA181" s="48" t="n">
        <f aca="false">IF(OR(N(BA$5)=0,BA$6=""),0,BA$5*((DATE(YEAR($B181),MONTH($B181),MIN(BA$6,DAY(EOMONTH($B181,0))))&gt;=$B181)*(DATE(YEAR($B181),MONTH($B181),MIN(BA$6,DAY(EOMONTH($B181,0))))&lt;$C181)+(DATE(YEAR($B181),MONTH($B181)+1,MIN(BA$6,DAY(EOMONTH($B181,1))))&gt;=$B181)*(DATE(YEAR($B181),MONTH($B181)+1,MIN(BA$6,DAY(EOMONTH($B181,1))))&lt;$C181)))</f>
        <v>0</v>
      </c>
      <c r="BB181" s="48" t="n">
        <f aca="false">IF(OR(N(BB$5)=0,BB$6=""),0,BB$5*((DATE(YEAR($B181),MONTH($B181),MIN(BB$6,DAY(EOMONTH($B181,0))))&gt;=$B181)*(DATE(YEAR($B181),MONTH($B181),MIN(BB$6,DAY(EOMONTH($B181,0))))&lt;$C181)+(DATE(YEAR($B181),MONTH($B181)+1,MIN(BB$6,DAY(EOMONTH($B181,1))))&gt;=$B181)*(DATE(YEAR($B181),MONTH($B181)+1,MIN(BB$6,DAY(EOMONTH($B181,1))))&lt;$C181)))</f>
        <v>0</v>
      </c>
      <c r="BC181" s="48" t="n">
        <f aca="false">IF(OR(N(BC$5)=0,BC$6=""),0,BC$5*((DATE(YEAR($B181),MONTH($B181),MIN(BC$6,DAY(EOMONTH($B181,0))))&gt;=$B181)*(DATE(YEAR($B181),MONTH($B181),MIN(BC$6,DAY(EOMONTH($B181,0))))&lt;$C181)+(DATE(YEAR($B181),MONTH($B181)+1,MIN(BC$6,DAY(EOMONTH($B181,1))))&gt;=$B181)*(DATE(YEAR($B181),MONTH($B181)+1,MIN(BC$6,DAY(EOMONTH($B181,1))))&lt;$C181)))</f>
        <v>0</v>
      </c>
      <c r="BD181" s="48" t="n">
        <f aca="false">IF(OR(N(BD$5)=0,BD$6=""),0,BD$5*((DATE(YEAR($B181),MONTH($B181),MIN(BD$6,DAY(EOMONTH($B181,0))))&gt;=$B181)*(DATE(YEAR($B181),MONTH($B181),MIN(BD$6,DAY(EOMONTH($B181,0))))&lt;$C181)+(DATE(YEAR($B181),MONTH($B181)+1,MIN(BD$6,DAY(EOMONTH($B181,1))))&gt;=$B181)*(DATE(YEAR($B181),MONTH($B181)+1,MIN(BD$6,DAY(EOMONTH($B181,1))))&lt;$C181)))</f>
        <v>0</v>
      </c>
      <c r="BE181" s="48" t="n">
        <f aca="false">IF(OR(N(BE$5)=0,BE$6=""),0,BE$5*((DATE(YEAR($B181),MONTH($B181),MIN(BE$6,DAY(EOMONTH($B181,0))))&gt;=$B181)*(DATE(YEAR($B181),MONTH($B181),MIN(BE$6,DAY(EOMONTH($B181,0))))&lt;$C181)+(DATE(YEAR($B181),MONTH($B181)+1,MIN(BE$6,DAY(EOMONTH($B181,1))))&gt;=$B181)*(DATE(YEAR($B181),MONTH($B181)+1,MIN(BE$6,DAY(EOMONTH($B181,1))))&lt;$C181)))</f>
        <v>0</v>
      </c>
      <c r="BF181" s="48" t="n">
        <f aca="false">IF(OR(N(BF$5)=0,BF$6=""),0,BF$5*((DATE(YEAR($B181),MONTH($B181),MIN(BF$6,DAY(EOMONTH($B181,0))))&gt;=$B181)*(DATE(YEAR($B181),MONTH($B181),MIN(BF$6,DAY(EOMONTH($B181,0))))&lt;$C181)+(DATE(YEAR($B181),MONTH($B181)+1,MIN(BF$6,DAY(EOMONTH($B181,1))))&gt;=$B181)*(DATE(YEAR($B181),MONTH($B181)+1,MIN(BF$6,DAY(EOMONTH($B181,1))))&lt;$C181)))</f>
        <v>0</v>
      </c>
      <c r="BG181" s="48" t="n">
        <f aca="false">IF(OR(N(BG$5)=0,BG$6=""),0,BG$5*((DATE(YEAR($B181),MONTH($B181),MIN(BG$6,DAY(EOMONTH($B181,0))))&gt;=$B181)*(DATE(YEAR($B181),MONTH($B181),MIN(BG$6,DAY(EOMONTH($B181,0))))&lt;$C181)+(DATE(YEAR($B181),MONTH($B181)+1,MIN(BG$6,DAY(EOMONTH($B181,1))))&gt;=$B181)*(DATE(YEAR($B181),MONTH($B181)+1,MIN(BG$6,DAY(EOMONTH($B181,1))))&lt;$C181)))</f>
        <v>0</v>
      </c>
      <c r="BH181" s="48" t="n">
        <f aca="false">IF(OR(N(BH$5)=0,BH$6=""),0,BH$5*((DATE(YEAR($B181),MONTH($B181),MIN(BH$6,DAY(EOMONTH($B181,0))))&gt;=$B181)*(DATE(YEAR($B181),MONTH($B181),MIN(BH$6,DAY(EOMONTH($B181,0))))&lt;$C181)+(DATE(YEAR($B181),MONTH($B181)+1,MIN(BH$6,DAY(EOMONTH($B181,1))))&gt;=$B181)*(DATE(YEAR($B181),MONTH($B181)+1,MIN(BH$6,DAY(EOMONTH($B181,1))))&lt;$C181)))</f>
        <v>0</v>
      </c>
      <c r="BI181" s="48" t="n">
        <f aca="false">IF(OR(N(BI$5)=0,BI$6=""),0,BI$5*((DATE(YEAR($B181),MONTH($B181),MIN(BI$6,DAY(EOMONTH($B181,0))))&gt;=$B181)*(DATE(YEAR($B181),MONTH($B181),MIN(BI$6,DAY(EOMONTH($B181,0))))&lt;$C181)+(DATE(YEAR($B181),MONTH($B181)+1,MIN(BI$6,DAY(EOMONTH($B181,1))))&gt;=$B181)*(DATE(YEAR($B181),MONTH($B181)+1,MIN(BI$6,DAY(EOMONTH($B181,1))))&lt;$C181)))</f>
        <v>0</v>
      </c>
      <c r="BJ181" s="48" t="n">
        <f aca="false">IF(OR(N(BJ$5)=0,BJ$6=""),0,BJ$5*((DATE(YEAR($B181),MONTH($B181),MIN(BJ$6,DAY(EOMONTH($B181,0))))&gt;=$B181)*(DATE(YEAR($B181),MONTH($B181),MIN(BJ$6,DAY(EOMONTH($B181,0))))&lt;$C181)+(DATE(YEAR($B181),MONTH($B181)+1,MIN(BJ$6,DAY(EOMONTH($B181,1))))&gt;=$B181)*(DATE(YEAR($B181),MONTH($B181)+1,MIN(BJ$6,DAY(EOMONTH($B181,1))))&lt;$C181)))</f>
        <v>0</v>
      </c>
      <c r="BK181" s="48" t="n">
        <f aca="false">IF(OR(N(BK$5)=0,BK$6=""),0,BK$5*((DATE(YEAR($B181),MONTH($B181),MIN(BK$6,DAY(EOMONTH($B181,0))))&gt;=$B181)*(DATE(YEAR($B181),MONTH($B181),MIN(BK$6,DAY(EOMONTH($B181,0))))&lt;$C181)+(DATE(YEAR($B181),MONTH($B181)+1,MIN(BK$6,DAY(EOMONTH($B181,1))))&gt;=$B181)*(DATE(YEAR($B181),MONTH($B181)+1,MIN(BK$6,DAY(EOMONTH($B181,1))))&lt;$C181)))</f>
        <v>0</v>
      </c>
      <c r="BL181" s="48" t="n">
        <f aca="false">IF(OR(N(BL$5)=0,BL$6=""),0,BL$5*((DATE(YEAR($B181),MONTH($B181),MIN(BL$6,DAY(EOMONTH($B181,0))))&gt;=$B181)*(DATE(YEAR($B181),MONTH($B181),MIN(BL$6,DAY(EOMONTH($B181,0))))&lt;$C181)+(DATE(YEAR($B181),MONTH($B181)+1,MIN(BL$6,DAY(EOMONTH($B181,1))))&gt;=$B181)*(DATE(YEAR($B181),MONTH($B181)+1,MIN(BL$6,DAY(EOMONTH($B181,1))))&lt;$C181)))</f>
        <v>0</v>
      </c>
      <c r="BM181" s="48" t="n">
        <f aca="false">IF(OR(N(BM$5)=0,BM$6=""),0,BM$5*((DATE(YEAR($B181),MONTH($B181),MIN(BM$6,DAY(EOMONTH($B181,0))))&gt;=$B181)*(DATE(YEAR($B181),MONTH($B181),MIN(BM$6,DAY(EOMONTH($B181,0))))&lt;$C181)+(DATE(YEAR($B181),MONTH($B181)+1,MIN(BM$6,DAY(EOMONTH($B181,1))))&gt;=$B181)*(DATE(YEAR($B181),MONTH($B181)+1,MIN(BM$6,DAY(EOMONTH($B181,1))))&lt;$C181)))</f>
        <v>0</v>
      </c>
      <c r="BN181" s="48" t="n">
        <f aca="false">IF(OR(N(BN$5)=0,BN$6=""),0,BN$5*((DATE(YEAR($B181),MONTH($B181),MIN(BN$6,DAY(EOMONTH($B181,0))))&gt;=$B181)*(DATE(YEAR($B181),MONTH($B181),MIN(BN$6,DAY(EOMONTH($B181,0))))&lt;$C181)+(DATE(YEAR($B181),MONTH($B181)+1,MIN(BN$6,DAY(EOMONTH($B181,1))))&gt;=$B181)*(DATE(YEAR($B181),MONTH($B181)+1,MIN(BN$6,DAY(EOMONTH($B181,1))))&lt;$C181)))</f>
        <v>0</v>
      </c>
      <c r="BO181" s="48" t="n">
        <f aca="false">IF(OR(N(BO$5)=0,BO$6=""),0,BO$5*((DATE(YEAR($B181),MONTH($B181),MIN(BO$6,DAY(EOMONTH($B181,0))))&gt;=$B181)*(DATE(YEAR($B181),MONTH($B181),MIN(BO$6,DAY(EOMONTH($B181,0))))&lt;$C181)+(DATE(YEAR($B181),MONTH($B181)+1,MIN(BO$6,DAY(EOMONTH($B181,1))))&gt;=$B181)*(DATE(YEAR($B181),MONTH($B181)+1,MIN(BO$6,DAY(EOMONTH($B181,1))))&lt;$C181)))</f>
        <v>0</v>
      </c>
      <c r="BP181" s="48" t="n">
        <f aca="false">IF(OR(N(BP$5)=0,BP$6=""),0,BP$5*((DATE(YEAR($B181),MONTH($B181),MIN(BP$6,DAY(EOMONTH($B181,0))))&gt;=$B181)*(DATE(YEAR($B181),MONTH($B181),MIN(BP$6,DAY(EOMONTH($B181,0))))&lt;$C181)+(DATE(YEAR($B181),MONTH($B181)+1,MIN(BP$6,DAY(EOMONTH($B181,1))))&gt;=$B181)*(DATE(YEAR($B181),MONTH($B181)+1,MIN(BP$6,DAY(EOMONTH($B181,1))))&lt;$C181)))</f>
        <v>0</v>
      </c>
      <c r="BQ181" s="48" t="n">
        <f aca="false">IF(OR(N(BQ$5)=0,BQ$6=""),0,BQ$5*((DATE(YEAR($B181),MONTH($B181),MIN(BQ$6,DAY(EOMONTH($B181,0))))&gt;=$B181)*(DATE(YEAR($B181),MONTH($B181),MIN(BQ$6,DAY(EOMONTH($B181,0))))&lt;$C181)+(DATE(YEAR($B181),MONTH($B181)+1,MIN(BQ$6,DAY(EOMONTH($B181,1))))&gt;=$B181)*(DATE(YEAR($B181),MONTH($B181)+1,MIN(BQ$6,DAY(EOMONTH($B181,1))))&lt;$C181)))</f>
        <v>0</v>
      </c>
      <c r="BR181" s="48" t="n">
        <f aca="false">IF(OR(N(BR$5)=0,BR$6=""),0,BR$5*((DATE(YEAR($B181),MONTH($B181),MIN(BR$6,DAY(EOMONTH($B181,0))))&gt;=$B181)*(DATE(YEAR($B181),MONTH($B181),MIN(BR$6,DAY(EOMONTH($B181,0))))&lt;$C181)+(DATE(YEAR($B181),MONTH($B181)+1,MIN(BR$6,DAY(EOMONTH($B181,1))))&gt;=$B181)*(DATE(YEAR($B181),MONTH($B181)+1,MIN(BR$6,DAY(EOMONTH($B181,1))))&lt;$C181)))</f>
        <v>0</v>
      </c>
      <c r="BS181" s="48" t="n">
        <f aca="false">IF(OR(N(BS$5)=0,BS$6=""),0,BS$5*((DATE(YEAR($B181),MONTH($B181),MIN(BS$6,DAY(EOMONTH($B181,0))))&gt;=$B181)*(DATE(YEAR($B181),MONTH($B181),MIN(BS$6,DAY(EOMONTH($B181,0))))&lt;$C181)+(DATE(YEAR($B181),MONTH($B181)+1,MIN(BS$6,DAY(EOMONTH($B181,1))))&gt;=$B181)*(DATE(YEAR($B181),MONTH($B181)+1,MIN(BS$6,DAY(EOMONTH($B181,1))))&lt;$C181)))</f>
        <v>0</v>
      </c>
      <c r="BT181" s="48" t="n">
        <f aca="false">IF(OR(N(BT$5)=0,BT$6=""),0,BT$5*((DATE(YEAR($B181),MONTH($B181),MIN(BT$6,DAY(EOMONTH($B181,0))))&gt;=$B181)*(DATE(YEAR($B181),MONTH($B181),MIN(BT$6,DAY(EOMONTH($B181,0))))&lt;$C181)+(DATE(YEAR($B181),MONTH($B181)+1,MIN(BT$6,DAY(EOMONTH($B181,1))))&gt;=$B181)*(DATE(YEAR($B181),MONTH($B181)+1,MIN(BT$6,DAY(EOMONTH($B181,1))))&lt;$C181)))</f>
        <v>0</v>
      </c>
      <c r="BU181" s="48" t="n">
        <f aca="false">IF(OR(N(BU$5)=0,BU$6=""),0,BU$5*((DATE(YEAR($B181),MONTH($B181),MIN(BU$6,DAY(EOMONTH($B181,0))))&gt;=$B181)*(DATE(YEAR($B181),MONTH($B181),MIN(BU$6,DAY(EOMONTH($B181,0))))&lt;$C181)+(DATE(YEAR($B181),MONTH($B181)+1,MIN(BU$6,DAY(EOMONTH($B181,1))))&gt;=$B181)*(DATE(YEAR($B181),MONTH($B181)+1,MIN(BU$6,DAY(EOMONTH($B181,1))))&lt;$C181)))</f>
        <v>0</v>
      </c>
      <c r="BV181" s="48" t="n">
        <f aca="false">IF(OR(N(BV$5)=0,BV$6=""),0,BV$5*((DATE(YEAR($B181),MONTH($B181),MIN(BV$6,DAY(EOMONTH($B181,0))))&gt;=$B181)*(DATE(YEAR($B181),MONTH($B181),MIN(BV$6,DAY(EOMONTH($B181,0))))&lt;$C181)+(DATE(YEAR($B181),MONTH($B181)+1,MIN(BV$6,DAY(EOMONTH($B181,1))))&gt;=$B181)*(DATE(YEAR($B181),MONTH($B181)+1,MIN(BV$6,DAY(EOMONTH($B181,1))))&lt;$C181)))</f>
        <v>0</v>
      </c>
      <c r="BW181" s="48" t="n">
        <f aca="false">IF(OR(N(BW$5)=0,BW$6=""),0,BW$5*((DATE(YEAR($B181),MONTH($B181),MIN(BW$6,DAY(EOMONTH($B181,0))))&gt;=$B181)*(DATE(YEAR($B181),MONTH($B181),MIN(BW$6,DAY(EOMONTH($B181,0))))&lt;$C181)+(DATE(YEAR($B181),MONTH($B181)+1,MIN(BW$6,DAY(EOMONTH($B181,1))))&gt;=$B181)*(DATE(YEAR($B181),MONTH($B181)+1,MIN(BW$6,DAY(EOMONTH($B181,1))))&lt;$C181)))</f>
        <v>0</v>
      </c>
      <c r="BX181" s="48" t="n">
        <f aca="false">MIN(Z181,(FT180*(1+FT$5/Setup!$C$36)+IF($V181=1,N($F181),0)))</f>
        <v>0</v>
      </c>
      <c r="BY181" s="48" t="n">
        <f aca="false">MIN(AA181,(FU180*(1+FU$5/Setup!$C$36)+IF($V181=2,N($F181),0)))</f>
        <v>0</v>
      </c>
      <c r="BZ181" s="48" t="n">
        <f aca="false">MIN(AB181,(FV180*(1+FV$5/Setup!$C$36)+IF($V181=3,N($F181),0)))</f>
        <v>0</v>
      </c>
      <c r="CA181" s="48" t="n">
        <f aca="false">MIN(AC181,(FW180*(1+FW$5/Setup!$C$36)+IF($V181=4,N($F181),0)))</f>
        <v>0</v>
      </c>
      <c r="CB181" s="48" t="n">
        <f aca="false">MIN(AD181,(FX180*(1+FX$5/Setup!$C$36)+IF($V181=5,N($F181),0)))</f>
        <v>0</v>
      </c>
      <c r="CC181" s="48" t="n">
        <f aca="false">MIN(AE181,(FY180*(1+FY$5/Setup!$C$36)+IF($V181=6,N($F181),0)))</f>
        <v>0</v>
      </c>
      <c r="CD181" s="48" t="n">
        <f aca="false">MIN(AF181,(FZ180*(1+FZ$5/Setup!$C$36)+IF($V181=7,N($F181),0)))</f>
        <v>0</v>
      </c>
      <c r="CE181" s="48" t="n">
        <f aca="false">MIN(AG181,(GA180*(1+GA$5/Setup!$C$36)+IF($V181=8,N($F181),0)))</f>
        <v>0</v>
      </c>
      <c r="CF181" s="48" t="n">
        <f aca="false">MIN(AH181,(GB180*(1+GB$5/Setup!$C$36)+IF($V181=9,N($F181),0)))</f>
        <v>0</v>
      </c>
      <c r="CG181" s="48" t="n">
        <f aca="false">MIN(AI181,(GC180*(1+GC$5/Setup!$C$36)+IF($V181=10,N($F181),0)))</f>
        <v>0</v>
      </c>
      <c r="CH181" s="48" t="n">
        <f aca="false">MIN(AJ181,(GD180*(1+GD$5/Setup!$C$36)+IF($V181=11,N($F181),0)))</f>
        <v>0</v>
      </c>
      <c r="CI181" s="48" t="n">
        <f aca="false">MIN(AK181,(GE180*(1+GE$5/Setup!$C$36)+IF($V181=12,N($F181),0)))</f>
        <v>0</v>
      </c>
      <c r="CJ181" s="48" t="n">
        <f aca="false">MIN(AL181,(GF180*(1+GF$5/Setup!$C$36)+IF($V181=13,N($F181),0)))</f>
        <v>0</v>
      </c>
      <c r="CK181" s="48" t="n">
        <f aca="false">MIN(AM181,(GG180*(1+GG$5/Setup!$C$36)+IF($V181=14,N($F181),0)))</f>
        <v>0</v>
      </c>
      <c r="CL181" s="48" t="n">
        <f aca="false">MIN(AN181,(GH180*(1+GH$5/Setup!$C$36)+IF($V181=15,N($F181),0)))</f>
        <v>0</v>
      </c>
      <c r="CM181" s="48" t="n">
        <f aca="false">MIN(AO181,(GI180*(1+GI$5/Setup!$C$36)+IF($V181=16,N($F181),0)))</f>
        <v>0</v>
      </c>
      <c r="CN181" s="48" t="n">
        <f aca="false">MIN(AP181,(GJ180*(1+GJ$5/Setup!$C$36)+IF($V181=17,N($F181),0)))</f>
        <v>0</v>
      </c>
      <c r="CO181" s="48" t="n">
        <f aca="false">MIN(AQ181,(GK180*(1+GK$5/Setup!$C$36)+IF($V181=18,N($F181),0)))</f>
        <v>0</v>
      </c>
      <c r="CP181" s="48" t="n">
        <f aca="false">MIN(AR181,(GL180*(1+GL$5/Setup!$C$36)+IF($V181=19,N($F181),0)))</f>
        <v>0</v>
      </c>
      <c r="CQ181" s="48" t="n">
        <f aca="false">MIN(AS181,(GM180*(1+GM$5/Setup!$C$36)+IF($V181=20,N($F181),0)))</f>
        <v>0</v>
      </c>
      <c r="CR181" s="48" t="n">
        <f aca="false">MIN(AT181,(GN180*(1+GN$5/Setup!$C$36)+IF($V181=21,N($F181),0)))</f>
        <v>0</v>
      </c>
      <c r="CS181" s="48" t="n">
        <f aca="false">MIN(AU181,(GO180*(1+GO$5/Setup!$C$36)+IF($V181=22,N($F181),0)))</f>
        <v>0</v>
      </c>
      <c r="CT181" s="48" t="n">
        <f aca="false">MIN(AV181,(GP180*(1+GP$5/Setup!$C$36)+IF($V181=23,N($F181),0)))</f>
        <v>0</v>
      </c>
      <c r="CU181" s="48" t="n">
        <f aca="false">MIN(AW181,(GQ180*(1+GQ$5/Setup!$C$36)+IF($V181=24,N($F181),0)))</f>
        <v>0</v>
      </c>
      <c r="CV181" s="48" t="n">
        <f aca="false">MIN(AX181,(GR180*(1+GR$5/Setup!$C$36)+IF($V181=25,N($F181),0)))</f>
        <v>0</v>
      </c>
      <c r="CW181" s="48" t="n">
        <f aca="false">MIN(AY181,(GS180*(1+GS$5/Setup!$C$36)+IF($V181=26,N($F181),0)))</f>
        <v>0</v>
      </c>
      <c r="CX181" s="48" t="n">
        <f aca="false">MIN(AZ181,(GT180*(1+GT$5/Setup!$C$36)+IF($V181=27,N($F181),0)))</f>
        <v>0</v>
      </c>
      <c r="CY181" s="48" t="n">
        <f aca="false">MIN(BA181,(GU180*(1+GU$5/Setup!$C$36)+IF($V181=28,N($F181),0)))</f>
        <v>0</v>
      </c>
      <c r="CZ181" s="48" t="n">
        <f aca="false">MIN(BB181,(GV180*(1+GV$5/Setup!$C$36)+IF($V181=29,N($F181),0)))</f>
        <v>0</v>
      </c>
      <c r="DA181" s="48" t="n">
        <f aca="false">MIN(BC181,(GW180*(1+GW$5/Setup!$C$36)+IF($V181=30,N($F181),0)))</f>
        <v>0</v>
      </c>
      <c r="DB181" s="48" t="n">
        <f aca="false">MIN(BD181,(GX180*(1+GX$5/Setup!$C$36)+IF($V181=31,N($F181),0)))</f>
        <v>0</v>
      </c>
      <c r="DC181" s="48" t="n">
        <f aca="false">MIN(BE181,(GY180*(1+GY$5/Setup!$C$36)+IF($V181=32,N($F181),0)))</f>
        <v>0</v>
      </c>
      <c r="DD181" s="48" t="n">
        <f aca="false">MIN(BF181,(GZ180*(1+GZ$5/Setup!$C$36)+IF($V181=33,N($F181),0)))</f>
        <v>0</v>
      </c>
      <c r="DE181" s="48" t="n">
        <f aca="false">MIN(BG181,(HA180*(1+HA$5/Setup!$C$36)+IF($V181=34,N($F181),0)))</f>
        <v>0</v>
      </c>
      <c r="DF181" s="48" t="n">
        <f aca="false">MIN(BH181,(HB180*(1+HB$5/Setup!$C$36)+IF($V181=35,N($F181),0)))</f>
        <v>0</v>
      </c>
      <c r="DG181" s="48" t="n">
        <f aca="false">MIN(BI181,(HC180*(1+HC$5/Setup!$C$36)+IF($V181=36,N($F181),0)))</f>
        <v>0</v>
      </c>
      <c r="DH181" s="48" t="n">
        <f aca="false">MIN(BJ181,(HD180*(1+HD$5/Setup!$C$36)+IF($V181=37,N($F181),0)))</f>
        <v>0</v>
      </c>
      <c r="DI181" s="48" t="n">
        <f aca="false">MIN(BK181,(HE180*(1+HE$5/Setup!$C$36)+IF($V181=38,N($F181),0)))</f>
        <v>0</v>
      </c>
      <c r="DJ181" s="48" t="n">
        <f aca="false">MIN(BL181,(HF180*(1+HF$5/Setup!$C$36)+IF($V181=39,N($F181),0)))</f>
        <v>0</v>
      </c>
      <c r="DK181" s="48" t="n">
        <f aca="false">MIN(BM181,(HG180*(1+HG$5/Setup!$C$36)+IF($V181=40,N($F181),0)))</f>
        <v>0</v>
      </c>
      <c r="DL181" s="48" t="n">
        <f aca="false">MIN(BN181,(HH180*(1+HH$5/Setup!$C$36)+IF($V181=41,N($F181),0)))</f>
        <v>0</v>
      </c>
      <c r="DM181" s="48" t="n">
        <f aca="false">MIN(BO181,(HI180*(1+HI$5/Setup!$C$36)+IF($V181=42,N($F181),0)))</f>
        <v>0</v>
      </c>
      <c r="DN181" s="48" t="n">
        <f aca="false">MIN(BP181,(HJ180*(1+HJ$5/Setup!$C$36)+IF($V181=43,N($F181),0)))</f>
        <v>0</v>
      </c>
      <c r="DO181" s="48" t="n">
        <f aca="false">MIN(BQ181,(HK180*(1+HK$5/Setup!$C$36)+IF($V181=44,N($F181),0)))</f>
        <v>0</v>
      </c>
      <c r="DP181" s="48" t="n">
        <f aca="false">MIN(BR181,(HL180*(1+HL$5/Setup!$C$36)+IF($V181=45,N($F181),0)))</f>
        <v>0</v>
      </c>
      <c r="DQ181" s="48" t="n">
        <f aca="false">MIN(BS181,(HM180*(1+HM$5/Setup!$C$36)+IF($V181=46,N($F181),0)))</f>
        <v>0</v>
      </c>
      <c r="DR181" s="48" t="n">
        <f aca="false">MIN(BT181,(HN180*(1+HN$5/Setup!$C$36)+IF($V181=47,N($F181),0)))</f>
        <v>0</v>
      </c>
      <c r="DS181" s="48" t="n">
        <f aca="false">MIN(BU181,(HO180*(1+HO$5/Setup!$C$36)+IF($V181=48,N($F181),0)))</f>
        <v>0</v>
      </c>
      <c r="DT181" s="48" t="n">
        <f aca="false">MIN(BV181,(HP180*(1+HP$5/Setup!$C$36)+IF($V181=49,N($F181),0)))</f>
        <v>0</v>
      </c>
      <c r="DU181" s="48" t="n">
        <f aca="false">MIN(BW181,(HQ180*(1+HQ$5/Setup!$C$36)+IF($V181=50,N($F181),0)))</f>
        <v>0</v>
      </c>
      <c r="DV181" s="48" t="n">
        <f aca="false">MIN(MAX((FT180*(1+FT$5/Setup!$C$36)+IF($V181=1,N($F181),0))-BX181,0),MAX($P181-0,0))</f>
        <v>0</v>
      </c>
      <c r="DW181" s="48" t="n">
        <f aca="false">MIN(MAX((FU180*(1+FU$5/Setup!$C$36)+IF($V181=2,N($F181),0))-BY181,0),MAX($P181-SUM(DV181:DV181),0))</f>
        <v>0</v>
      </c>
      <c r="DX181" s="48" t="n">
        <f aca="false">MIN(MAX((FV180*(1+FV$5/Setup!$C$36)+IF($V181=3,N($F181),0))-BZ181,0),MAX($P181-SUM(DV181:DW181),0))</f>
        <v>0</v>
      </c>
      <c r="DY181" s="48" t="n">
        <f aca="false">MIN(MAX((FW180*(1+FW$5/Setup!$C$36)+IF($V181=4,N($F181),0))-CA181,0),MAX($P181-SUM(DV181:DX181),0))</f>
        <v>0</v>
      </c>
      <c r="DZ181" s="48" t="n">
        <f aca="false">MIN(MAX((FX180*(1+FX$5/Setup!$C$36)+IF($V181=5,N($F181),0))-CB181,0),MAX($P181-SUM(DV181:DY181),0))</f>
        <v>0</v>
      </c>
      <c r="EA181" s="48" t="n">
        <f aca="false">MIN(MAX((FY180*(1+FY$5/Setup!$C$36)+IF($V181=6,N($F181),0))-CC181,0),MAX($P181-SUM(DV181:DZ181),0))</f>
        <v>0</v>
      </c>
      <c r="EB181" s="48" t="n">
        <f aca="false">MIN(MAX((FZ180*(1+FZ$5/Setup!$C$36)+IF($V181=7,N($F181),0))-CD181,0),MAX($P181-SUM(DV181:EA181),0))</f>
        <v>0</v>
      </c>
      <c r="EC181" s="48" t="n">
        <f aca="false">MIN(MAX((GA180*(1+GA$5/Setup!$C$36)+IF($V181=8,N($F181),0))-CE181,0),MAX($P181-SUM(DV181:EB181),0))</f>
        <v>0</v>
      </c>
      <c r="ED181" s="48" t="n">
        <f aca="false">MIN(MAX((GB180*(1+GB$5/Setup!$C$36)+IF($V181=9,N($F181),0))-CF181,0),MAX($P181-SUM(DV181:EC181),0))</f>
        <v>0</v>
      </c>
      <c r="EE181" s="48" t="n">
        <f aca="false">MIN(MAX((GC180*(1+GC$5/Setup!$C$36)+IF($V181=10,N($F181),0))-CG181,0),MAX($P181-SUM(DV181:ED181),0))</f>
        <v>0</v>
      </c>
      <c r="EF181" s="48" t="n">
        <f aca="false">MIN(MAX((GD180*(1+GD$5/Setup!$C$36)+IF($V181=11,N($F181),0))-CH181,0),MAX($P181-SUM(DV181:EE181),0))</f>
        <v>0</v>
      </c>
      <c r="EG181" s="48" t="n">
        <f aca="false">MIN(MAX((GE180*(1+GE$5/Setup!$C$36)+IF($V181=12,N($F181),0))-CI181,0),MAX($P181-SUM(DV181:EF181),0))</f>
        <v>0</v>
      </c>
      <c r="EH181" s="48" t="n">
        <f aca="false">MIN(MAX((GF180*(1+GF$5/Setup!$C$36)+IF($V181=13,N($F181),0))-CJ181,0),MAX($P181-SUM(DV181:EG181),0))</f>
        <v>0</v>
      </c>
      <c r="EI181" s="48" t="n">
        <f aca="false">MIN(MAX((GG180*(1+GG$5/Setup!$C$36)+IF($V181=14,N($F181),0))-CK181,0),MAX($P181-SUM(DV181:EH181),0))</f>
        <v>0</v>
      </c>
      <c r="EJ181" s="48" t="n">
        <f aca="false">MIN(MAX((GH180*(1+GH$5/Setup!$C$36)+IF($V181=15,N($F181),0))-CL181,0),MAX($P181-SUM(DV181:EI181),0))</f>
        <v>0</v>
      </c>
      <c r="EK181" s="48" t="n">
        <f aca="false">MIN(MAX((GI180*(1+GI$5/Setup!$C$36)+IF($V181=16,N($F181),0))-CM181,0),MAX($P181-SUM(DV181:EJ181),0))</f>
        <v>0</v>
      </c>
      <c r="EL181" s="48" t="n">
        <f aca="false">MIN(MAX((GJ180*(1+GJ$5/Setup!$C$36)+IF($V181=17,N($F181),0))-CN181,0),MAX($P181-SUM(DV181:EK181),0))</f>
        <v>0</v>
      </c>
      <c r="EM181" s="48" t="n">
        <f aca="false">MIN(MAX((GK180*(1+GK$5/Setup!$C$36)+IF($V181=18,N($F181),0))-CO181,0),MAX($P181-SUM(DV181:EL181),0))</f>
        <v>0</v>
      </c>
      <c r="EN181" s="48" t="n">
        <f aca="false">MIN(MAX((GL180*(1+GL$5/Setup!$C$36)+IF($V181=19,N($F181),0))-CP181,0),MAX($P181-SUM(DV181:EM181),0))</f>
        <v>0</v>
      </c>
      <c r="EO181" s="48" t="n">
        <f aca="false">MIN(MAX((GM180*(1+GM$5/Setup!$C$36)+IF($V181=20,N($F181),0))-CQ181,0),MAX($P181-SUM(DV181:EN181),0))</f>
        <v>0</v>
      </c>
      <c r="EP181" s="48" t="n">
        <f aca="false">MIN(MAX((GN180*(1+GN$5/Setup!$C$36)+IF($V181=21,N($F181),0))-CR181,0),MAX($P181-SUM(DV181:EO181),0))</f>
        <v>0</v>
      </c>
      <c r="EQ181" s="48" t="n">
        <f aca="false">MIN(MAX((GO180*(1+GO$5/Setup!$C$36)+IF($V181=22,N($F181),0))-CS181,0),MAX($P181-SUM(DV181:EP181),0))</f>
        <v>0</v>
      </c>
      <c r="ER181" s="48" t="n">
        <f aca="false">MIN(MAX((GP180*(1+GP$5/Setup!$C$36)+IF($V181=23,N($F181),0))-CT181,0),MAX($P181-SUM(DV181:EQ181),0))</f>
        <v>0</v>
      </c>
      <c r="ES181" s="48" t="n">
        <f aca="false">MIN(MAX((GQ180*(1+GQ$5/Setup!$C$36)+IF($V181=24,N($F181),0))-CU181,0),MAX($P181-SUM(DV181:ER181),0))</f>
        <v>0</v>
      </c>
      <c r="ET181" s="48" t="n">
        <f aca="false">MIN(MAX((GR180*(1+GR$5/Setup!$C$36)+IF($V181=25,N($F181),0))-CV181,0),MAX($P181-SUM(DV181:ES181),0))</f>
        <v>0</v>
      </c>
      <c r="EU181" s="48" t="n">
        <f aca="false">MIN(MAX((GS180*(1+GS$5/Setup!$C$36)+IF($V181=26,N($F181),0))-CW181,0),MAX($P181-SUM(DV181:ET181),0))</f>
        <v>0</v>
      </c>
      <c r="EV181" s="48" t="n">
        <f aca="false">MIN(MAX((GT180*(1+GT$5/Setup!$C$36)+IF($V181=27,N($F181),0))-CX181,0),MAX($P181-SUM(DV181:EU181),0))</f>
        <v>0</v>
      </c>
      <c r="EW181" s="48" t="n">
        <f aca="false">MIN(MAX((GU180*(1+GU$5/Setup!$C$36)+IF($V181=28,N($F181),0))-CY181,0),MAX($P181-SUM(DV181:EV181),0))</f>
        <v>0</v>
      </c>
      <c r="EX181" s="48" t="n">
        <f aca="false">MIN(MAX((GV180*(1+GV$5/Setup!$C$36)+IF($V181=29,N($F181),0))-CZ181,0),MAX($P181-SUM(DV181:EW181),0))</f>
        <v>0</v>
      </c>
      <c r="EY181" s="48" t="n">
        <f aca="false">MIN(MAX((GW180*(1+GW$5/Setup!$C$36)+IF($V181=30,N($F181),0))-DA181,0),MAX($P181-SUM(DV181:EX181),0))</f>
        <v>0</v>
      </c>
      <c r="EZ181" s="48" t="n">
        <f aca="false">MIN(MAX((GX180*(1+GX$5/Setup!$C$36)+IF($V181=31,N($F181),0))-DB181,0),MAX($P181-SUM(DV181:EY181),0))</f>
        <v>0</v>
      </c>
      <c r="FA181" s="48" t="n">
        <f aca="false">MIN(MAX((GY180*(1+GY$5/Setup!$C$36)+IF($V181=32,N($F181),0))-DC181,0),MAX($P181-SUM(DV181:EZ181),0))</f>
        <v>0</v>
      </c>
      <c r="FB181" s="48" t="n">
        <f aca="false">MIN(MAX((GZ180*(1+GZ$5/Setup!$C$36)+IF($V181=33,N($F181),0))-DD181,0),MAX($P181-SUM(DV181:FA181),0))</f>
        <v>0</v>
      </c>
      <c r="FC181" s="48" t="n">
        <f aca="false">MIN(MAX((HA180*(1+HA$5/Setup!$C$36)+IF($V181=34,N($F181),0))-DE181,0),MAX($P181-SUM(DV181:FB181),0))</f>
        <v>0</v>
      </c>
      <c r="FD181" s="48" t="n">
        <f aca="false">MIN(MAX((HB180*(1+HB$5/Setup!$C$36)+IF($V181=35,N($F181),0))-DF181,0),MAX($P181-SUM(DV181:FC181),0))</f>
        <v>0</v>
      </c>
      <c r="FE181" s="48" t="n">
        <f aca="false">MIN(MAX((HC180*(1+HC$5/Setup!$C$36)+IF($V181=36,N($F181),0))-DG181,0),MAX($P181-SUM(DV181:FD181),0))</f>
        <v>0</v>
      </c>
      <c r="FF181" s="48" t="n">
        <f aca="false">MIN(MAX((HD180*(1+HD$5/Setup!$C$36)+IF($V181=37,N($F181),0))-DH181,0),MAX($P181-SUM(DV181:FE181),0))</f>
        <v>0</v>
      </c>
      <c r="FG181" s="48" t="n">
        <f aca="false">MIN(MAX((HE180*(1+HE$5/Setup!$C$36)+IF($V181=38,N($F181),0))-DI181,0),MAX($P181-SUM(DV181:FF181),0))</f>
        <v>0</v>
      </c>
      <c r="FH181" s="48" t="n">
        <f aca="false">MIN(MAX((HF180*(1+HF$5/Setup!$C$36)+IF($V181=39,N($F181),0))-DJ181,0),MAX($P181-SUM(DV181:FG181),0))</f>
        <v>0</v>
      </c>
      <c r="FI181" s="48" t="n">
        <f aca="false">MIN(MAX((HG180*(1+HG$5/Setup!$C$36)+IF($V181=40,N($F181),0))-DK181,0),MAX($P181-SUM(DV181:FH181),0))</f>
        <v>0</v>
      </c>
      <c r="FJ181" s="48" t="n">
        <f aca="false">MIN(MAX((HH180*(1+HH$5/Setup!$C$36)+IF($V181=41,N($F181),0))-DL181,0),MAX($P181-SUM(DV181:FI181),0))</f>
        <v>0</v>
      </c>
      <c r="FK181" s="48" t="n">
        <f aca="false">MIN(MAX((HI180*(1+HI$5/Setup!$C$36)+IF($V181=42,N($F181),0))-DM181,0),MAX($P181-SUM(DV181:FJ181),0))</f>
        <v>0</v>
      </c>
      <c r="FL181" s="48" t="n">
        <f aca="false">MIN(MAX((HJ180*(1+HJ$5/Setup!$C$36)+IF($V181=43,N($F181),0))-DN181,0),MAX($P181-SUM(DV181:FK181),0))</f>
        <v>0</v>
      </c>
      <c r="FM181" s="48" t="n">
        <f aca="false">MIN(MAX((HK180*(1+HK$5/Setup!$C$36)+IF($V181=44,N($F181),0))-DO181,0),MAX($P181-SUM(DV181:FL181),0))</f>
        <v>0</v>
      </c>
      <c r="FN181" s="48" t="n">
        <f aca="false">MIN(MAX((HL180*(1+HL$5/Setup!$C$36)+IF($V181=45,N($F181),0))-DP181,0),MAX($P181-SUM(DV181:FM181),0))</f>
        <v>0</v>
      </c>
      <c r="FO181" s="48" t="n">
        <f aca="false">MIN(MAX((HM180*(1+HM$5/Setup!$C$36)+IF($V181=46,N($F181),0))-DQ181,0),MAX($P181-SUM(DV181:FN181),0))</f>
        <v>0</v>
      </c>
      <c r="FP181" s="48" t="n">
        <f aca="false">MIN(MAX((HN180*(1+HN$5/Setup!$C$36)+IF($V181=47,N($F181),0))-DR181,0),MAX($P181-SUM(DV181:FO181),0))</f>
        <v>0</v>
      </c>
      <c r="FQ181" s="48" t="n">
        <f aca="false">MIN(MAX((HO180*(1+HO$5/Setup!$C$36)+IF($V181=48,N($F181),0))-DS181,0),MAX($P181-SUM(DV181:FP181),0))</f>
        <v>0</v>
      </c>
      <c r="FR181" s="48" t="n">
        <f aca="false">MIN(MAX((HP180*(1+HP$5/Setup!$C$36)+IF($V181=49,N($F181),0))-DT181,0),MAX($P181-SUM(DV181:FQ181),0))</f>
        <v>0</v>
      </c>
      <c r="FS181" s="48" t="n">
        <f aca="false">MIN(MAX((HQ180*(1+HQ$5/Setup!$C$36)+IF($V181=50,N($F181),0))-DU181,0),MAX($P181-SUM(DV181:FR181),0))</f>
        <v>0</v>
      </c>
      <c r="FT181" s="48" t="n">
        <f aca="false">IF((FT180*(1+FT$5/Setup!$C$36)+IF($V181=1,N($F181),0))-BX181-DV181&lt;0.005,0,(FT180*(1+FT$5/Setup!$C$36)+IF($V181=1,N($F181),0))-BX181-DV181)</f>
        <v>0</v>
      </c>
      <c r="FU181" s="48" t="n">
        <f aca="false">IF((FU180*(1+FU$5/Setup!$C$36)+IF($V181=2,N($F181),0))-BY181-DW181&lt;0.005,0,(FU180*(1+FU$5/Setup!$C$36)+IF($V181=2,N($F181),0))-BY181-DW181)</f>
        <v>0</v>
      </c>
      <c r="FV181" s="48" t="n">
        <f aca="false">IF((FV180*(1+FV$5/Setup!$C$36)+IF($V181=3,N($F181),0))-BZ181-DX181&lt;0.005,0,(FV180*(1+FV$5/Setup!$C$36)+IF($V181=3,N($F181),0))-BZ181-DX181)</f>
        <v>0</v>
      </c>
      <c r="FW181" s="48" t="n">
        <f aca="false">IF((FW180*(1+FW$5/Setup!$C$36)+IF($V181=4,N($F181),0))-CA181-DY181&lt;0.005,0,(FW180*(1+FW$5/Setup!$C$36)+IF($V181=4,N($F181),0))-CA181-DY181)</f>
        <v>0</v>
      </c>
      <c r="FX181" s="48" t="n">
        <f aca="false">IF((FX180*(1+FX$5/Setup!$C$36)+IF($V181=5,N($F181),0))-CB181-DZ181&lt;0.005,0,(FX180*(1+FX$5/Setup!$C$36)+IF($V181=5,N($F181),0))-CB181-DZ181)</f>
        <v>0</v>
      </c>
      <c r="FY181" s="48" t="n">
        <f aca="false">IF((FY180*(1+FY$5/Setup!$C$36)+IF($V181=6,N($F181),0))-CC181-EA181&lt;0.005,0,(FY180*(1+FY$5/Setup!$C$36)+IF($V181=6,N($F181),0))-CC181-EA181)</f>
        <v>0</v>
      </c>
      <c r="FZ181" s="48" t="n">
        <f aca="false">IF((FZ180*(1+FZ$5/Setup!$C$36)+IF($V181=7,N($F181),0))-CD181-EB181&lt;0.005,0,(FZ180*(1+FZ$5/Setup!$C$36)+IF($V181=7,N($F181),0))-CD181-EB181)</f>
        <v>0</v>
      </c>
      <c r="GA181" s="48" t="n">
        <f aca="false">IF((GA180*(1+GA$5/Setup!$C$36)+IF($V181=8,N($F181),0))-CE181-EC181&lt;0.005,0,(GA180*(1+GA$5/Setup!$C$36)+IF($V181=8,N($F181),0))-CE181-EC181)</f>
        <v>0</v>
      </c>
      <c r="GB181" s="48" t="n">
        <f aca="false">IF((GB180*(1+GB$5/Setup!$C$36)+IF($V181=9,N($F181),0))-CF181-ED181&lt;0.005,0,(GB180*(1+GB$5/Setup!$C$36)+IF($V181=9,N($F181),0))-CF181-ED181)</f>
        <v>0</v>
      </c>
      <c r="GC181" s="48" t="n">
        <f aca="false">IF((GC180*(1+GC$5/Setup!$C$36)+IF($V181=10,N($F181),0))-CG181-EE181&lt;0.005,0,(GC180*(1+GC$5/Setup!$C$36)+IF($V181=10,N($F181),0))-CG181-EE181)</f>
        <v>0</v>
      </c>
      <c r="GD181" s="48" t="n">
        <f aca="false">IF((GD180*(1+GD$5/Setup!$C$36)+IF($V181=11,N($F181),0))-CH181-EF181&lt;0.005,0,(GD180*(1+GD$5/Setup!$C$36)+IF($V181=11,N($F181),0))-CH181-EF181)</f>
        <v>0</v>
      </c>
      <c r="GE181" s="48" t="n">
        <f aca="false">IF((GE180*(1+GE$5/Setup!$C$36)+IF($V181=12,N($F181),0))-CI181-EG181&lt;0.005,0,(GE180*(1+GE$5/Setup!$C$36)+IF($V181=12,N($F181),0))-CI181-EG181)</f>
        <v>0</v>
      </c>
      <c r="GF181" s="48" t="n">
        <f aca="false">IF((GF180*(1+GF$5/Setup!$C$36)+IF($V181=13,N($F181),0))-CJ181-EH181&lt;0.005,0,(GF180*(1+GF$5/Setup!$C$36)+IF($V181=13,N($F181),0))-CJ181-EH181)</f>
        <v>0</v>
      </c>
      <c r="GG181" s="48" t="n">
        <f aca="false">IF((GG180*(1+GG$5/Setup!$C$36)+IF($V181=14,N($F181),0))-CK181-EI181&lt;0.005,0,(GG180*(1+GG$5/Setup!$C$36)+IF($V181=14,N($F181),0))-CK181-EI181)</f>
        <v>0</v>
      </c>
      <c r="GH181" s="48" t="n">
        <f aca="false">IF((GH180*(1+GH$5/Setup!$C$36)+IF($V181=15,N($F181),0))-CL181-EJ181&lt;0.005,0,(GH180*(1+GH$5/Setup!$C$36)+IF($V181=15,N($F181),0))-CL181-EJ181)</f>
        <v>0</v>
      </c>
      <c r="GI181" s="48" t="n">
        <f aca="false">IF((GI180*(1+GI$5/Setup!$C$36)+IF($V181=16,N($F181),0))-CM181-EK181&lt;0.005,0,(GI180*(1+GI$5/Setup!$C$36)+IF($V181=16,N($F181),0))-CM181-EK181)</f>
        <v>0</v>
      </c>
      <c r="GJ181" s="48" t="n">
        <f aca="false">IF((GJ180*(1+GJ$5/Setup!$C$36)+IF($V181=17,N($F181),0))-CN181-EL181&lt;0.005,0,(GJ180*(1+GJ$5/Setup!$C$36)+IF($V181=17,N($F181),0))-CN181-EL181)</f>
        <v>0</v>
      </c>
      <c r="GK181" s="48" t="n">
        <f aca="false">IF((GK180*(1+GK$5/Setup!$C$36)+IF($V181=18,N($F181),0))-CO181-EM181&lt;0.005,0,(GK180*(1+GK$5/Setup!$C$36)+IF($V181=18,N($F181),0))-CO181-EM181)</f>
        <v>0</v>
      </c>
      <c r="GL181" s="48" t="n">
        <f aca="false">IF((GL180*(1+GL$5/Setup!$C$36)+IF($V181=19,N($F181),0))-CP181-EN181&lt;0.005,0,(GL180*(1+GL$5/Setup!$C$36)+IF($V181=19,N($F181),0))-CP181-EN181)</f>
        <v>0</v>
      </c>
      <c r="GM181" s="48" t="n">
        <f aca="false">IF((GM180*(1+GM$5/Setup!$C$36)+IF($V181=20,N($F181),0))-CQ181-EO181&lt;0.005,0,(GM180*(1+GM$5/Setup!$C$36)+IF($V181=20,N($F181),0))-CQ181-EO181)</f>
        <v>0</v>
      </c>
      <c r="GN181" s="48" t="n">
        <f aca="false">IF((GN180*(1+GN$5/Setup!$C$36)+IF($V181=21,N($F181),0))-CR181-EP181&lt;0.005,0,(GN180*(1+GN$5/Setup!$C$36)+IF($V181=21,N($F181),0))-CR181-EP181)</f>
        <v>0</v>
      </c>
      <c r="GO181" s="48" t="n">
        <f aca="false">IF((GO180*(1+GO$5/Setup!$C$36)+IF($V181=22,N($F181),0))-CS181-EQ181&lt;0.005,0,(GO180*(1+GO$5/Setup!$C$36)+IF($V181=22,N($F181),0))-CS181-EQ181)</f>
        <v>0</v>
      </c>
      <c r="GP181" s="48" t="n">
        <f aca="false">IF((GP180*(1+GP$5/Setup!$C$36)+IF($V181=23,N($F181),0))-CT181-ER181&lt;0.005,0,(GP180*(1+GP$5/Setup!$C$36)+IF($V181=23,N($F181),0))-CT181-ER181)</f>
        <v>0</v>
      </c>
      <c r="GQ181" s="48" t="n">
        <f aca="false">IF((GQ180*(1+GQ$5/Setup!$C$36)+IF($V181=24,N($F181),0))-CU181-ES181&lt;0.005,0,(GQ180*(1+GQ$5/Setup!$C$36)+IF($V181=24,N($F181),0))-CU181-ES181)</f>
        <v>0</v>
      </c>
      <c r="GR181" s="48" t="n">
        <f aca="false">IF((GR180*(1+GR$5/Setup!$C$36)+IF($V181=25,N($F181),0))-CV181-ET181&lt;0.005,0,(GR180*(1+GR$5/Setup!$C$36)+IF($V181=25,N($F181),0))-CV181-ET181)</f>
        <v>0</v>
      </c>
      <c r="GS181" s="48" t="n">
        <f aca="false">IF((GS180*(1+GS$5/Setup!$C$36)+IF($V181=26,N($F181),0))-CW181-EU181&lt;0.005,0,(GS180*(1+GS$5/Setup!$C$36)+IF($V181=26,N($F181),0))-CW181-EU181)</f>
        <v>0</v>
      </c>
      <c r="GT181" s="48" t="n">
        <f aca="false">IF((GT180*(1+GT$5/Setup!$C$36)+IF($V181=27,N($F181),0))-CX181-EV181&lt;0.005,0,(GT180*(1+GT$5/Setup!$C$36)+IF($V181=27,N($F181),0))-CX181-EV181)</f>
        <v>0</v>
      </c>
      <c r="GU181" s="48" t="n">
        <f aca="false">IF((GU180*(1+GU$5/Setup!$C$36)+IF($V181=28,N($F181),0))-CY181-EW181&lt;0.005,0,(GU180*(1+GU$5/Setup!$C$36)+IF($V181=28,N($F181),0))-CY181-EW181)</f>
        <v>0</v>
      </c>
      <c r="GV181" s="48" t="n">
        <f aca="false">IF((GV180*(1+GV$5/Setup!$C$36)+IF($V181=29,N($F181),0))-CZ181-EX181&lt;0.005,0,(GV180*(1+GV$5/Setup!$C$36)+IF($V181=29,N($F181),0))-CZ181-EX181)</f>
        <v>0</v>
      </c>
      <c r="GW181" s="48" t="n">
        <f aca="false">IF((GW180*(1+GW$5/Setup!$C$36)+IF($V181=30,N($F181),0))-DA181-EY181&lt;0.005,0,(GW180*(1+GW$5/Setup!$C$36)+IF($V181=30,N($F181),0))-DA181-EY181)</f>
        <v>0</v>
      </c>
      <c r="GX181" s="48" t="n">
        <f aca="false">IF((GX180*(1+GX$5/Setup!$C$36)+IF($V181=31,N($F181),0))-DB181-EZ181&lt;0.005,0,(GX180*(1+GX$5/Setup!$C$36)+IF($V181=31,N($F181),0))-DB181-EZ181)</f>
        <v>0</v>
      </c>
      <c r="GY181" s="48" t="n">
        <f aca="false">IF((GY180*(1+GY$5/Setup!$C$36)+IF($V181=32,N($F181),0))-DC181-FA181&lt;0.005,0,(GY180*(1+GY$5/Setup!$C$36)+IF($V181=32,N($F181),0))-DC181-FA181)</f>
        <v>0</v>
      </c>
      <c r="GZ181" s="48" t="n">
        <f aca="false">IF((GZ180*(1+GZ$5/Setup!$C$36)+IF($V181=33,N($F181),0))-DD181-FB181&lt;0.005,0,(GZ180*(1+GZ$5/Setup!$C$36)+IF($V181=33,N($F181),0))-DD181-FB181)</f>
        <v>0</v>
      </c>
      <c r="HA181" s="48" t="n">
        <f aca="false">IF((HA180*(1+HA$5/Setup!$C$36)+IF($V181=34,N($F181),0))-DE181-FC181&lt;0.005,0,(HA180*(1+HA$5/Setup!$C$36)+IF($V181=34,N($F181),0))-DE181-FC181)</f>
        <v>0</v>
      </c>
      <c r="HB181" s="48" t="n">
        <f aca="false">IF((HB180*(1+HB$5/Setup!$C$36)+IF($V181=35,N($F181),0))-DF181-FD181&lt;0.005,0,(HB180*(1+HB$5/Setup!$C$36)+IF($V181=35,N($F181),0))-DF181-FD181)</f>
        <v>0</v>
      </c>
      <c r="HC181" s="48" t="n">
        <f aca="false">IF((HC180*(1+HC$5/Setup!$C$36)+IF($V181=36,N($F181),0))-DG181-FE181&lt;0.005,0,(HC180*(1+HC$5/Setup!$C$36)+IF($V181=36,N($F181),0))-DG181-FE181)</f>
        <v>0</v>
      </c>
      <c r="HD181" s="48" t="n">
        <f aca="false">IF((HD180*(1+HD$5/Setup!$C$36)+IF($V181=37,N($F181),0))-DH181-FF181&lt;0.005,0,(HD180*(1+HD$5/Setup!$C$36)+IF($V181=37,N($F181),0))-DH181-FF181)</f>
        <v>0</v>
      </c>
      <c r="HE181" s="48" t="n">
        <f aca="false">IF((HE180*(1+HE$5/Setup!$C$36)+IF($V181=38,N($F181),0))-DI181-FG181&lt;0.005,0,(HE180*(1+HE$5/Setup!$C$36)+IF($V181=38,N($F181),0))-DI181-FG181)</f>
        <v>0</v>
      </c>
      <c r="HF181" s="48" t="n">
        <f aca="false">IF((HF180*(1+HF$5/Setup!$C$36)+IF($V181=39,N($F181),0))-DJ181-FH181&lt;0.005,0,(HF180*(1+HF$5/Setup!$C$36)+IF($V181=39,N($F181),0))-DJ181-FH181)</f>
        <v>0</v>
      </c>
      <c r="HG181" s="48" t="n">
        <f aca="false">IF((HG180*(1+HG$5/Setup!$C$36)+IF($V181=40,N($F181),0))-DK181-FI181&lt;0.005,0,(HG180*(1+HG$5/Setup!$C$36)+IF($V181=40,N($F181),0))-DK181-FI181)</f>
        <v>0</v>
      </c>
      <c r="HH181" s="48" t="n">
        <f aca="false">IF((HH180*(1+HH$5/Setup!$C$36)+IF($V181=41,N($F181),0))-DL181-FJ181&lt;0.005,0,(HH180*(1+HH$5/Setup!$C$36)+IF($V181=41,N($F181),0))-DL181-FJ181)</f>
        <v>0</v>
      </c>
      <c r="HI181" s="48" t="n">
        <f aca="false">IF((HI180*(1+HI$5/Setup!$C$36)+IF($V181=42,N($F181),0))-DM181-FK181&lt;0.005,0,(HI180*(1+HI$5/Setup!$C$36)+IF($V181=42,N($F181),0))-DM181-FK181)</f>
        <v>0</v>
      </c>
      <c r="HJ181" s="48" t="n">
        <f aca="false">IF((HJ180*(1+HJ$5/Setup!$C$36)+IF($V181=43,N($F181),0))-DN181-FL181&lt;0.005,0,(HJ180*(1+HJ$5/Setup!$C$36)+IF($V181=43,N($F181),0))-DN181-FL181)</f>
        <v>0</v>
      </c>
      <c r="HK181" s="48" t="n">
        <f aca="false">IF((HK180*(1+HK$5/Setup!$C$36)+IF($V181=44,N($F181),0))-DO181-FM181&lt;0.005,0,(HK180*(1+HK$5/Setup!$C$36)+IF($V181=44,N($F181),0))-DO181-FM181)</f>
        <v>0</v>
      </c>
      <c r="HL181" s="48" t="n">
        <f aca="false">IF((HL180*(1+HL$5/Setup!$C$36)+IF($V181=45,N($F181),0))-DP181-FN181&lt;0.005,0,(HL180*(1+HL$5/Setup!$C$36)+IF($V181=45,N($F181),0))-DP181-FN181)</f>
        <v>0</v>
      </c>
      <c r="HM181" s="48" t="n">
        <f aca="false">IF((HM180*(1+HM$5/Setup!$C$36)+IF($V181=46,N($F181),0))-DQ181-FO181&lt;0.005,0,(HM180*(1+HM$5/Setup!$C$36)+IF($V181=46,N($F181),0))-DQ181-FO181)</f>
        <v>0</v>
      </c>
      <c r="HN181" s="48" t="n">
        <f aca="false">IF((HN180*(1+HN$5/Setup!$C$36)+IF($V181=47,N($F181),0))-DR181-FP181&lt;0.005,0,(HN180*(1+HN$5/Setup!$C$36)+IF($V181=47,N($F181),0))-DR181-FP181)</f>
        <v>0</v>
      </c>
      <c r="HO181" s="48" t="n">
        <f aca="false">IF((HO180*(1+HO$5/Setup!$C$36)+IF($V181=48,N($F181),0))-DS181-FQ181&lt;0.005,0,(HO180*(1+HO$5/Setup!$C$36)+IF($V181=48,N($F181),0))-DS181-FQ181)</f>
        <v>0</v>
      </c>
      <c r="HP181" s="48" t="n">
        <f aca="false">IF((HP180*(1+HP$5/Setup!$C$36)+IF($V181=49,N($F181),0))-DT181-FR181&lt;0.005,0,(HP180*(1+HP$5/Setup!$C$36)+IF($V181=49,N($F181),0))-DT181-FR181)</f>
        <v>0</v>
      </c>
      <c r="HQ181" s="48" t="n">
        <f aca="false">IF((HQ180*(1+HQ$5/Setup!$C$36)+IF($V181=50,N($F181),0))-DU181-FS181&lt;0.005,0,(HQ180*(1+HQ$5/Setup!$C$36)+IF($V181=50,N($F181),0))-DU181-FS181)</f>
        <v>0</v>
      </c>
    </row>
    <row r="182" customFormat="false" ht="15" hidden="false" customHeight="false" outlineLevel="0" collapsed="false">
      <c r="A182" s="44" t="n">
        <v>174</v>
      </c>
      <c r="B182" s="45" t="n">
        <f aca="false">IF(Setup!$C$7="Every month",EDATE(Setup!$C$8,($A182-1)),IF(Setup!$C$7="Twice a month",DATE(YEAR(Setup!$C$8),MONTH(Setup!$C$8)+INT((($A182-1)+Setup!$C$41)/2),MIN(IF(MOD(($A182-1)+Setup!$C$41,2)=0,Setup!$C$39,Setup!$C$40),DAY(EOMONTH(DATE(YEAR(Setup!$C$8),MONTH(Setup!$C$8)+INT((($A182-1)+Setup!$C$41)/2),1),0)))),Setup!$C$8+($A182-1)*IF(Setup!$C$7="Every week",7,14)))</f>
        <v>48747</v>
      </c>
      <c r="C182" s="45" t="n">
        <f aca="false">IF(Setup!$C$7="Every month",EDATE(Setup!$C$8,$A182),IF(Setup!$C$7="Twice a month",DATE(YEAR(Setup!$C$8),MONTH(Setup!$C$8)+INT(($A182+Setup!$C$41)/2),MIN(IF(MOD($A182+Setup!$C$41,2)=0,Setup!$C$39,Setup!$C$40),DAY(EOMONTH(DATE(YEAR(Setup!$C$8),MONTH(Setup!$C$8)+INT(($A182+Setup!$C$41)/2),1),0)))),Setup!$C$8+$A182*IF(Setup!$C$7="Every week",7,14)))</f>
        <v>48761</v>
      </c>
      <c r="D182" s="46"/>
      <c r="E182" s="47"/>
      <c r="F182" s="47"/>
      <c r="G182" s="47"/>
      <c r="H182" s="47"/>
      <c r="I182" s="48" t="n">
        <f aca="false">N(Setup!$C$11)+N(E182)</f>
        <v>100</v>
      </c>
      <c r="J182" s="48" t="n">
        <f aca="false">MIN(Setup!$C$37,MAX(I182,0))</f>
        <v>9.23076923076923</v>
      </c>
      <c r="K182" s="48" t="n">
        <f aca="false">MIN(MAX(N(Setup!$C$14)-L181,0),MAX(I182-J182,0))</f>
        <v>0</v>
      </c>
      <c r="L182" s="48" t="n">
        <f aca="false">L181+K182-N(G182)</f>
        <v>500</v>
      </c>
      <c r="M182" s="48" t="n">
        <f aca="false">M181+J182-N(H182)</f>
        <v>1606.15384615385</v>
      </c>
      <c r="N182" s="48" t="n">
        <f aca="false">SUM(BX182:DU182)</f>
        <v>0</v>
      </c>
      <c r="O182" s="48" t="n">
        <f aca="false">SUM(Z182:BW182)-N182</f>
        <v>40</v>
      </c>
      <c r="P182" s="48" t="n">
        <f aca="false">MAX(I182-J182-K182,0)+O182</f>
        <v>130.769230769231</v>
      </c>
      <c r="Q182" s="48" t="n">
        <f aca="false">SUM(DV182:FS182)</f>
        <v>0</v>
      </c>
      <c r="R182" s="49" t="n">
        <f aca="false">N182+J182+K182+Q182</f>
        <v>9.23076923076923</v>
      </c>
      <c r="S182" s="48" t="n">
        <f aca="false">T182-T181-N(F182)+N182+Q182</f>
        <v>0</v>
      </c>
      <c r="T182" s="49" t="n">
        <f aca="false">SUM(FT182:HQ182)</f>
        <v>0</v>
      </c>
      <c r="U182" s="44" t="str">
        <f aca="false">IF(T181&lt;0.005,"",INDEX(Helpers!$C$2:$C$51,IF(_xlfn.MINIFS($DV$6:$FS$6,DV182:FS182,"&gt;0.005")=0,V182,_xlfn.MINIFS($DV$6:$FS$6,DV182:FS182,"&gt;0.005"))))</f>
        <v/>
      </c>
      <c r="V182" s="44" t="n">
        <f aca="false">IF(_xlfn.MINIFS($FT$6:$HQ$6,FT181:HQ181,"&gt;0.005")=0,1,_xlfn.MINIFS($FT$6:$HQ$6,FT181:HQ181,"&gt;0.005"))</f>
        <v>1</v>
      </c>
      <c r="W182" s="44" t="n">
        <f aca="false">IF(AND(D182&lt;&gt;"Paid",T181&gt;0.005),1,0)</f>
        <v>0</v>
      </c>
      <c r="X182" s="48" t="n">
        <f aca="false">SUMPRODUCT(((Helpers!$G$2:$G$51*(1+(Helpers!$D$2:$D$51+0.000000001)/12)^(($B182-Setup!$C$8)/(365.25/12))-Helpers!$E$2:$E$51*((1+(Helpers!$D$2:$D$51+0.000000001)/12)^(($B182-Setup!$C$8)/(365.25/12))-1)/((Helpers!$D$2:$D$51+0.000000001)/12))&gt;0)*(Helpers!$G$2:$G$51*(1+(Helpers!$D$2:$D$51+0.000000001)/12)^(($B182-Setup!$C$8)/(365.25/12))-Helpers!$E$2:$E$51*((1+(Helpers!$D$2:$D$51+0.000000001)/12)^(($B182-Setup!$C$8)/(365.25/12))-1)/((Helpers!$D$2:$D$51+0.000000001)/12)))</f>
        <v>0</v>
      </c>
      <c r="Y182" s="48"/>
      <c r="Z182" s="48" t="n">
        <f aca="false">IF(OR(N(Z$5)=0,Z$6=""),0,Z$5*((DATE(YEAR($B182),MONTH($B182),MIN(Z$6,DAY(EOMONTH($B182,0))))&gt;=$B182)*(DATE(YEAR($B182),MONTH($B182),MIN(Z$6,DAY(EOMONTH($B182,0))))&lt;$C182)+(DATE(YEAR($B182),MONTH($B182)+1,MIN(Z$6,DAY(EOMONTH($B182,1))))&gt;=$B182)*(DATE(YEAR($B182),MONTH($B182)+1,MIN(Z$6,DAY(EOMONTH($B182,1))))&lt;$C182)))</f>
        <v>0</v>
      </c>
      <c r="AA182" s="48" t="n">
        <f aca="false">IF(OR(N(AA$5)=0,AA$6=""),0,AA$5*((DATE(YEAR($B182),MONTH($B182),MIN(AA$6,DAY(EOMONTH($B182,0))))&gt;=$B182)*(DATE(YEAR($B182),MONTH($B182),MIN(AA$6,DAY(EOMONTH($B182,0))))&lt;$C182)+(DATE(YEAR($B182),MONTH($B182)+1,MIN(AA$6,DAY(EOMONTH($B182,1))))&gt;=$B182)*(DATE(YEAR($B182),MONTH($B182)+1,MIN(AA$6,DAY(EOMONTH($B182,1))))&lt;$C182)))</f>
        <v>40</v>
      </c>
      <c r="AB182" s="48" t="n">
        <f aca="false">IF(OR(N(AB$5)=0,AB$6=""),0,AB$5*((DATE(YEAR($B182),MONTH($B182),MIN(AB$6,DAY(EOMONTH($B182,0))))&gt;=$B182)*(DATE(YEAR($B182),MONTH($B182),MIN(AB$6,DAY(EOMONTH($B182,0))))&lt;$C182)+(DATE(YEAR($B182),MONTH($B182)+1,MIN(AB$6,DAY(EOMONTH($B182,1))))&gt;=$B182)*(DATE(YEAR($B182),MONTH($B182)+1,MIN(AB$6,DAY(EOMONTH($B182,1))))&lt;$C182)))</f>
        <v>0</v>
      </c>
      <c r="AC182" s="48" t="n">
        <f aca="false">IF(OR(N(AC$5)=0,AC$6=""),0,AC$5*((DATE(YEAR($B182),MONTH($B182),MIN(AC$6,DAY(EOMONTH($B182,0))))&gt;=$B182)*(DATE(YEAR($B182),MONTH($B182),MIN(AC$6,DAY(EOMONTH($B182,0))))&lt;$C182)+(DATE(YEAR($B182),MONTH($B182)+1,MIN(AC$6,DAY(EOMONTH($B182,1))))&gt;=$B182)*(DATE(YEAR($B182),MONTH($B182)+1,MIN(AC$6,DAY(EOMONTH($B182,1))))&lt;$C182)))</f>
        <v>0</v>
      </c>
      <c r="AD182" s="48" t="n">
        <f aca="false">IF(OR(N(AD$5)=0,AD$6=""),0,AD$5*((DATE(YEAR($B182),MONTH($B182),MIN(AD$6,DAY(EOMONTH($B182,0))))&gt;=$B182)*(DATE(YEAR($B182),MONTH($B182),MIN(AD$6,DAY(EOMONTH($B182,0))))&lt;$C182)+(DATE(YEAR($B182),MONTH($B182)+1,MIN(AD$6,DAY(EOMONTH($B182,1))))&gt;=$B182)*(DATE(YEAR($B182),MONTH($B182)+1,MIN(AD$6,DAY(EOMONTH($B182,1))))&lt;$C182)))</f>
        <v>0</v>
      </c>
      <c r="AE182" s="48" t="n">
        <f aca="false">IF(OR(N(AE$5)=0,AE$6=""),0,AE$5*((DATE(YEAR($B182),MONTH($B182),MIN(AE$6,DAY(EOMONTH($B182,0))))&gt;=$B182)*(DATE(YEAR($B182),MONTH($B182),MIN(AE$6,DAY(EOMONTH($B182,0))))&lt;$C182)+(DATE(YEAR($B182),MONTH($B182)+1,MIN(AE$6,DAY(EOMONTH($B182,1))))&gt;=$B182)*(DATE(YEAR($B182),MONTH($B182)+1,MIN(AE$6,DAY(EOMONTH($B182,1))))&lt;$C182)))</f>
        <v>0</v>
      </c>
      <c r="AF182" s="48" t="n">
        <f aca="false">IF(OR(N(AF$5)=0,AF$6=""),0,AF$5*((DATE(YEAR($B182),MONTH($B182),MIN(AF$6,DAY(EOMONTH($B182,0))))&gt;=$B182)*(DATE(YEAR($B182),MONTH($B182),MIN(AF$6,DAY(EOMONTH($B182,0))))&lt;$C182)+(DATE(YEAR($B182),MONTH($B182)+1,MIN(AF$6,DAY(EOMONTH($B182,1))))&gt;=$B182)*(DATE(YEAR($B182),MONTH($B182)+1,MIN(AF$6,DAY(EOMONTH($B182,1))))&lt;$C182)))</f>
        <v>0</v>
      </c>
      <c r="AG182" s="48" t="n">
        <f aca="false">IF(OR(N(AG$5)=0,AG$6=""),0,AG$5*((DATE(YEAR($B182),MONTH($B182),MIN(AG$6,DAY(EOMONTH($B182,0))))&gt;=$B182)*(DATE(YEAR($B182),MONTH($B182),MIN(AG$6,DAY(EOMONTH($B182,0))))&lt;$C182)+(DATE(YEAR($B182),MONTH($B182)+1,MIN(AG$6,DAY(EOMONTH($B182,1))))&gt;=$B182)*(DATE(YEAR($B182),MONTH($B182)+1,MIN(AG$6,DAY(EOMONTH($B182,1))))&lt;$C182)))</f>
        <v>0</v>
      </c>
      <c r="AH182" s="48" t="n">
        <f aca="false">IF(OR(N(AH$5)=0,AH$6=""),0,AH$5*((DATE(YEAR($B182),MONTH($B182),MIN(AH$6,DAY(EOMONTH($B182,0))))&gt;=$B182)*(DATE(YEAR($B182),MONTH($B182),MIN(AH$6,DAY(EOMONTH($B182,0))))&lt;$C182)+(DATE(YEAR($B182),MONTH($B182)+1,MIN(AH$6,DAY(EOMONTH($B182,1))))&gt;=$B182)*(DATE(YEAR($B182),MONTH($B182)+1,MIN(AH$6,DAY(EOMONTH($B182,1))))&lt;$C182)))</f>
        <v>0</v>
      </c>
      <c r="AI182" s="48" t="n">
        <f aca="false">IF(OR(N(AI$5)=0,AI$6=""),0,AI$5*((DATE(YEAR($B182),MONTH($B182),MIN(AI$6,DAY(EOMONTH($B182,0))))&gt;=$B182)*(DATE(YEAR($B182),MONTH($B182),MIN(AI$6,DAY(EOMONTH($B182,0))))&lt;$C182)+(DATE(YEAR($B182),MONTH($B182)+1,MIN(AI$6,DAY(EOMONTH($B182,1))))&gt;=$B182)*(DATE(YEAR($B182),MONTH($B182)+1,MIN(AI$6,DAY(EOMONTH($B182,1))))&lt;$C182)))</f>
        <v>0</v>
      </c>
      <c r="AJ182" s="48" t="n">
        <f aca="false">IF(OR(N(AJ$5)=0,AJ$6=""),0,AJ$5*((DATE(YEAR($B182),MONTH($B182),MIN(AJ$6,DAY(EOMONTH($B182,0))))&gt;=$B182)*(DATE(YEAR($B182),MONTH($B182),MIN(AJ$6,DAY(EOMONTH($B182,0))))&lt;$C182)+(DATE(YEAR($B182),MONTH($B182)+1,MIN(AJ$6,DAY(EOMONTH($B182,1))))&gt;=$B182)*(DATE(YEAR($B182),MONTH($B182)+1,MIN(AJ$6,DAY(EOMONTH($B182,1))))&lt;$C182)))</f>
        <v>0</v>
      </c>
      <c r="AK182" s="48" t="n">
        <f aca="false">IF(OR(N(AK$5)=0,AK$6=""),0,AK$5*((DATE(YEAR($B182),MONTH($B182),MIN(AK$6,DAY(EOMONTH($B182,0))))&gt;=$B182)*(DATE(YEAR($B182),MONTH($B182),MIN(AK$6,DAY(EOMONTH($B182,0))))&lt;$C182)+(DATE(YEAR($B182),MONTH($B182)+1,MIN(AK$6,DAY(EOMONTH($B182,1))))&gt;=$B182)*(DATE(YEAR($B182),MONTH($B182)+1,MIN(AK$6,DAY(EOMONTH($B182,1))))&lt;$C182)))</f>
        <v>0</v>
      </c>
      <c r="AL182" s="48" t="n">
        <f aca="false">IF(OR(N(AL$5)=0,AL$6=""),0,AL$5*((DATE(YEAR($B182),MONTH($B182),MIN(AL$6,DAY(EOMONTH($B182,0))))&gt;=$B182)*(DATE(YEAR($B182),MONTH($B182),MIN(AL$6,DAY(EOMONTH($B182,0))))&lt;$C182)+(DATE(YEAR($B182),MONTH($B182)+1,MIN(AL$6,DAY(EOMONTH($B182,1))))&gt;=$B182)*(DATE(YEAR($B182),MONTH($B182)+1,MIN(AL$6,DAY(EOMONTH($B182,1))))&lt;$C182)))</f>
        <v>0</v>
      </c>
      <c r="AM182" s="48" t="n">
        <f aca="false">IF(OR(N(AM$5)=0,AM$6=""),0,AM$5*((DATE(YEAR($B182),MONTH($B182),MIN(AM$6,DAY(EOMONTH($B182,0))))&gt;=$B182)*(DATE(YEAR($B182),MONTH($B182),MIN(AM$6,DAY(EOMONTH($B182,0))))&lt;$C182)+(DATE(YEAR($B182),MONTH($B182)+1,MIN(AM$6,DAY(EOMONTH($B182,1))))&gt;=$B182)*(DATE(YEAR($B182),MONTH($B182)+1,MIN(AM$6,DAY(EOMONTH($B182,1))))&lt;$C182)))</f>
        <v>0</v>
      </c>
      <c r="AN182" s="48" t="n">
        <f aca="false">IF(OR(N(AN$5)=0,AN$6=""),0,AN$5*((DATE(YEAR($B182),MONTH($B182),MIN(AN$6,DAY(EOMONTH($B182,0))))&gt;=$B182)*(DATE(YEAR($B182),MONTH($B182),MIN(AN$6,DAY(EOMONTH($B182,0))))&lt;$C182)+(DATE(YEAR($B182),MONTH($B182)+1,MIN(AN$6,DAY(EOMONTH($B182,1))))&gt;=$B182)*(DATE(YEAR($B182),MONTH($B182)+1,MIN(AN$6,DAY(EOMONTH($B182,1))))&lt;$C182)))</f>
        <v>0</v>
      </c>
      <c r="AO182" s="48" t="n">
        <f aca="false">IF(OR(N(AO$5)=0,AO$6=""),0,AO$5*((DATE(YEAR($B182),MONTH($B182),MIN(AO$6,DAY(EOMONTH($B182,0))))&gt;=$B182)*(DATE(YEAR($B182),MONTH($B182),MIN(AO$6,DAY(EOMONTH($B182,0))))&lt;$C182)+(DATE(YEAR($B182),MONTH($B182)+1,MIN(AO$6,DAY(EOMONTH($B182,1))))&gt;=$B182)*(DATE(YEAR($B182),MONTH($B182)+1,MIN(AO$6,DAY(EOMONTH($B182,1))))&lt;$C182)))</f>
        <v>0</v>
      </c>
      <c r="AP182" s="48" t="n">
        <f aca="false">IF(OR(N(AP$5)=0,AP$6=""),0,AP$5*((DATE(YEAR($B182),MONTH($B182),MIN(AP$6,DAY(EOMONTH($B182,0))))&gt;=$B182)*(DATE(YEAR($B182),MONTH($B182),MIN(AP$6,DAY(EOMONTH($B182,0))))&lt;$C182)+(DATE(YEAR($B182),MONTH($B182)+1,MIN(AP$6,DAY(EOMONTH($B182,1))))&gt;=$B182)*(DATE(YEAR($B182),MONTH($B182)+1,MIN(AP$6,DAY(EOMONTH($B182,1))))&lt;$C182)))</f>
        <v>0</v>
      </c>
      <c r="AQ182" s="48" t="n">
        <f aca="false">IF(OR(N(AQ$5)=0,AQ$6=""),0,AQ$5*((DATE(YEAR($B182),MONTH($B182),MIN(AQ$6,DAY(EOMONTH($B182,0))))&gt;=$B182)*(DATE(YEAR($B182),MONTH($B182),MIN(AQ$6,DAY(EOMONTH($B182,0))))&lt;$C182)+(DATE(YEAR($B182),MONTH($B182)+1,MIN(AQ$6,DAY(EOMONTH($B182,1))))&gt;=$B182)*(DATE(YEAR($B182),MONTH($B182)+1,MIN(AQ$6,DAY(EOMONTH($B182,1))))&lt;$C182)))</f>
        <v>0</v>
      </c>
      <c r="AR182" s="48" t="n">
        <f aca="false">IF(OR(N(AR$5)=0,AR$6=""),0,AR$5*((DATE(YEAR($B182),MONTH($B182),MIN(AR$6,DAY(EOMONTH($B182,0))))&gt;=$B182)*(DATE(YEAR($B182),MONTH($B182),MIN(AR$6,DAY(EOMONTH($B182,0))))&lt;$C182)+(DATE(YEAR($B182),MONTH($B182)+1,MIN(AR$6,DAY(EOMONTH($B182,1))))&gt;=$B182)*(DATE(YEAR($B182),MONTH($B182)+1,MIN(AR$6,DAY(EOMONTH($B182,1))))&lt;$C182)))</f>
        <v>0</v>
      </c>
      <c r="AS182" s="48" t="n">
        <f aca="false">IF(OR(N(AS$5)=0,AS$6=""),0,AS$5*((DATE(YEAR($B182),MONTH($B182),MIN(AS$6,DAY(EOMONTH($B182,0))))&gt;=$B182)*(DATE(YEAR($B182),MONTH($B182),MIN(AS$6,DAY(EOMONTH($B182,0))))&lt;$C182)+(DATE(YEAR($B182),MONTH($B182)+1,MIN(AS$6,DAY(EOMONTH($B182,1))))&gt;=$B182)*(DATE(YEAR($B182),MONTH($B182)+1,MIN(AS$6,DAY(EOMONTH($B182,1))))&lt;$C182)))</f>
        <v>0</v>
      </c>
      <c r="AT182" s="48" t="n">
        <f aca="false">IF(OR(N(AT$5)=0,AT$6=""),0,AT$5*((DATE(YEAR($B182),MONTH($B182),MIN(AT$6,DAY(EOMONTH($B182,0))))&gt;=$B182)*(DATE(YEAR($B182),MONTH($B182),MIN(AT$6,DAY(EOMONTH($B182,0))))&lt;$C182)+(DATE(YEAR($B182),MONTH($B182)+1,MIN(AT$6,DAY(EOMONTH($B182,1))))&gt;=$B182)*(DATE(YEAR($B182),MONTH($B182)+1,MIN(AT$6,DAY(EOMONTH($B182,1))))&lt;$C182)))</f>
        <v>0</v>
      </c>
      <c r="AU182" s="48" t="n">
        <f aca="false">IF(OR(N(AU$5)=0,AU$6=""),0,AU$5*((DATE(YEAR($B182),MONTH($B182),MIN(AU$6,DAY(EOMONTH($B182,0))))&gt;=$B182)*(DATE(YEAR($B182),MONTH($B182),MIN(AU$6,DAY(EOMONTH($B182,0))))&lt;$C182)+(DATE(YEAR($B182),MONTH($B182)+1,MIN(AU$6,DAY(EOMONTH($B182,1))))&gt;=$B182)*(DATE(YEAR($B182),MONTH($B182)+1,MIN(AU$6,DAY(EOMONTH($B182,1))))&lt;$C182)))</f>
        <v>0</v>
      </c>
      <c r="AV182" s="48" t="n">
        <f aca="false">IF(OR(N(AV$5)=0,AV$6=""),0,AV$5*((DATE(YEAR($B182),MONTH($B182),MIN(AV$6,DAY(EOMONTH($B182,0))))&gt;=$B182)*(DATE(YEAR($B182),MONTH($B182),MIN(AV$6,DAY(EOMONTH($B182,0))))&lt;$C182)+(DATE(YEAR($B182),MONTH($B182)+1,MIN(AV$6,DAY(EOMONTH($B182,1))))&gt;=$B182)*(DATE(YEAR($B182),MONTH($B182)+1,MIN(AV$6,DAY(EOMONTH($B182,1))))&lt;$C182)))</f>
        <v>0</v>
      </c>
      <c r="AW182" s="48" t="n">
        <f aca="false">IF(OR(N(AW$5)=0,AW$6=""),0,AW$5*((DATE(YEAR($B182),MONTH($B182),MIN(AW$6,DAY(EOMONTH($B182,0))))&gt;=$B182)*(DATE(YEAR($B182),MONTH($B182),MIN(AW$6,DAY(EOMONTH($B182,0))))&lt;$C182)+(DATE(YEAR($B182),MONTH($B182)+1,MIN(AW$6,DAY(EOMONTH($B182,1))))&gt;=$B182)*(DATE(YEAR($B182),MONTH($B182)+1,MIN(AW$6,DAY(EOMONTH($B182,1))))&lt;$C182)))</f>
        <v>0</v>
      </c>
      <c r="AX182" s="48" t="n">
        <f aca="false">IF(OR(N(AX$5)=0,AX$6=""),0,AX$5*((DATE(YEAR($B182),MONTH($B182),MIN(AX$6,DAY(EOMONTH($B182,0))))&gt;=$B182)*(DATE(YEAR($B182),MONTH($B182),MIN(AX$6,DAY(EOMONTH($B182,0))))&lt;$C182)+(DATE(YEAR($B182),MONTH($B182)+1,MIN(AX$6,DAY(EOMONTH($B182,1))))&gt;=$B182)*(DATE(YEAR($B182),MONTH($B182)+1,MIN(AX$6,DAY(EOMONTH($B182,1))))&lt;$C182)))</f>
        <v>0</v>
      </c>
      <c r="AY182" s="48" t="n">
        <f aca="false">IF(OR(N(AY$5)=0,AY$6=""),0,AY$5*((DATE(YEAR($B182),MONTH($B182),MIN(AY$6,DAY(EOMONTH($B182,0))))&gt;=$B182)*(DATE(YEAR($B182),MONTH($B182),MIN(AY$6,DAY(EOMONTH($B182,0))))&lt;$C182)+(DATE(YEAR($B182),MONTH($B182)+1,MIN(AY$6,DAY(EOMONTH($B182,1))))&gt;=$B182)*(DATE(YEAR($B182),MONTH($B182)+1,MIN(AY$6,DAY(EOMONTH($B182,1))))&lt;$C182)))</f>
        <v>0</v>
      </c>
      <c r="AZ182" s="48" t="n">
        <f aca="false">IF(OR(N(AZ$5)=0,AZ$6=""),0,AZ$5*((DATE(YEAR($B182),MONTH($B182),MIN(AZ$6,DAY(EOMONTH($B182,0))))&gt;=$B182)*(DATE(YEAR($B182),MONTH($B182),MIN(AZ$6,DAY(EOMONTH($B182,0))))&lt;$C182)+(DATE(YEAR($B182),MONTH($B182)+1,MIN(AZ$6,DAY(EOMONTH($B182,1))))&gt;=$B182)*(DATE(YEAR($B182),MONTH($B182)+1,MIN(AZ$6,DAY(EOMONTH($B182,1))))&lt;$C182)))</f>
        <v>0</v>
      </c>
      <c r="BA182" s="48" t="n">
        <f aca="false">IF(OR(N(BA$5)=0,BA$6=""),0,BA$5*((DATE(YEAR($B182),MONTH($B182),MIN(BA$6,DAY(EOMONTH($B182,0))))&gt;=$B182)*(DATE(YEAR($B182),MONTH($B182),MIN(BA$6,DAY(EOMONTH($B182,0))))&lt;$C182)+(DATE(YEAR($B182),MONTH($B182)+1,MIN(BA$6,DAY(EOMONTH($B182,1))))&gt;=$B182)*(DATE(YEAR($B182),MONTH($B182)+1,MIN(BA$6,DAY(EOMONTH($B182,1))))&lt;$C182)))</f>
        <v>0</v>
      </c>
      <c r="BB182" s="48" t="n">
        <f aca="false">IF(OR(N(BB$5)=0,BB$6=""),0,BB$5*((DATE(YEAR($B182),MONTH($B182),MIN(BB$6,DAY(EOMONTH($B182,0))))&gt;=$B182)*(DATE(YEAR($B182),MONTH($B182),MIN(BB$6,DAY(EOMONTH($B182,0))))&lt;$C182)+(DATE(YEAR($B182),MONTH($B182)+1,MIN(BB$6,DAY(EOMONTH($B182,1))))&gt;=$B182)*(DATE(YEAR($B182),MONTH($B182)+1,MIN(BB$6,DAY(EOMONTH($B182,1))))&lt;$C182)))</f>
        <v>0</v>
      </c>
      <c r="BC182" s="48" t="n">
        <f aca="false">IF(OR(N(BC$5)=0,BC$6=""),0,BC$5*((DATE(YEAR($B182),MONTH($B182),MIN(BC$6,DAY(EOMONTH($B182,0))))&gt;=$B182)*(DATE(YEAR($B182),MONTH($B182),MIN(BC$6,DAY(EOMONTH($B182,0))))&lt;$C182)+(DATE(YEAR($B182),MONTH($B182)+1,MIN(BC$6,DAY(EOMONTH($B182,1))))&gt;=$B182)*(DATE(YEAR($B182),MONTH($B182)+1,MIN(BC$6,DAY(EOMONTH($B182,1))))&lt;$C182)))</f>
        <v>0</v>
      </c>
      <c r="BD182" s="48" t="n">
        <f aca="false">IF(OR(N(BD$5)=0,BD$6=""),0,BD$5*((DATE(YEAR($B182),MONTH($B182),MIN(BD$6,DAY(EOMONTH($B182,0))))&gt;=$B182)*(DATE(YEAR($B182),MONTH($B182),MIN(BD$6,DAY(EOMONTH($B182,0))))&lt;$C182)+(DATE(YEAR($B182),MONTH($B182)+1,MIN(BD$6,DAY(EOMONTH($B182,1))))&gt;=$B182)*(DATE(YEAR($B182),MONTH($B182)+1,MIN(BD$6,DAY(EOMONTH($B182,1))))&lt;$C182)))</f>
        <v>0</v>
      </c>
      <c r="BE182" s="48" t="n">
        <f aca="false">IF(OR(N(BE$5)=0,BE$6=""),0,BE$5*((DATE(YEAR($B182),MONTH($B182),MIN(BE$6,DAY(EOMONTH($B182,0))))&gt;=$B182)*(DATE(YEAR($B182),MONTH($B182),MIN(BE$6,DAY(EOMONTH($B182,0))))&lt;$C182)+(DATE(YEAR($B182),MONTH($B182)+1,MIN(BE$6,DAY(EOMONTH($B182,1))))&gt;=$B182)*(DATE(YEAR($B182),MONTH($B182)+1,MIN(BE$6,DAY(EOMONTH($B182,1))))&lt;$C182)))</f>
        <v>0</v>
      </c>
      <c r="BF182" s="48" t="n">
        <f aca="false">IF(OR(N(BF$5)=0,BF$6=""),0,BF$5*((DATE(YEAR($B182),MONTH($B182),MIN(BF$6,DAY(EOMONTH($B182,0))))&gt;=$B182)*(DATE(YEAR($B182),MONTH($B182),MIN(BF$6,DAY(EOMONTH($B182,0))))&lt;$C182)+(DATE(YEAR($B182),MONTH($B182)+1,MIN(BF$6,DAY(EOMONTH($B182,1))))&gt;=$B182)*(DATE(YEAR($B182),MONTH($B182)+1,MIN(BF$6,DAY(EOMONTH($B182,1))))&lt;$C182)))</f>
        <v>0</v>
      </c>
      <c r="BG182" s="48" t="n">
        <f aca="false">IF(OR(N(BG$5)=0,BG$6=""),0,BG$5*((DATE(YEAR($B182),MONTH($B182),MIN(BG$6,DAY(EOMONTH($B182,0))))&gt;=$B182)*(DATE(YEAR($B182),MONTH($B182),MIN(BG$6,DAY(EOMONTH($B182,0))))&lt;$C182)+(DATE(YEAR($B182),MONTH($B182)+1,MIN(BG$6,DAY(EOMONTH($B182,1))))&gt;=$B182)*(DATE(YEAR($B182),MONTH($B182)+1,MIN(BG$6,DAY(EOMONTH($B182,1))))&lt;$C182)))</f>
        <v>0</v>
      </c>
      <c r="BH182" s="48" t="n">
        <f aca="false">IF(OR(N(BH$5)=0,BH$6=""),0,BH$5*((DATE(YEAR($B182),MONTH($B182),MIN(BH$6,DAY(EOMONTH($B182,0))))&gt;=$B182)*(DATE(YEAR($B182),MONTH($B182),MIN(BH$6,DAY(EOMONTH($B182,0))))&lt;$C182)+(DATE(YEAR($B182),MONTH($B182)+1,MIN(BH$6,DAY(EOMONTH($B182,1))))&gt;=$B182)*(DATE(YEAR($B182),MONTH($B182)+1,MIN(BH$6,DAY(EOMONTH($B182,1))))&lt;$C182)))</f>
        <v>0</v>
      </c>
      <c r="BI182" s="48" t="n">
        <f aca="false">IF(OR(N(BI$5)=0,BI$6=""),0,BI$5*((DATE(YEAR($B182),MONTH($B182),MIN(BI$6,DAY(EOMONTH($B182,0))))&gt;=$B182)*(DATE(YEAR($B182),MONTH($B182),MIN(BI$6,DAY(EOMONTH($B182,0))))&lt;$C182)+(DATE(YEAR($B182),MONTH($B182)+1,MIN(BI$6,DAY(EOMONTH($B182,1))))&gt;=$B182)*(DATE(YEAR($B182),MONTH($B182)+1,MIN(BI$6,DAY(EOMONTH($B182,1))))&lt;$C182)))</f>
        <v>0</v>
      </c>
      <c r="BJ182" s="48" t="n">
        <f aca="false">IF(OR(N(BJ$5)=0,BJ$6=""),0,BJ$5*((DATE(YEAR($B182),MONTH($B182),MIN(BJ$6,DAY(EOMONTH($B182,0))))&gt;=$B182)*(DATE(YEAR($B182),MONTH($B182),MIN(BJ$6,DAY(EOMONTH($B182,0))))&lt;$C182)+(DATE(YEAR($B182),MONTH($B182)+1,MIN(BJ$6,DAY(EOMONTH($B182,1))))&gt;=$B182)*(DATE(YEAR($B182),MONTH($B182)+1,MIN(BJ$6,DAY(EOMONTH($B182,1))))&lt;$C182)))</f>
        <v>0</v>
      </c>
      <c r="BK182" s="48" t="n">
        <f aca="false">IF(OR(N(BK$5)=0,BK$6=""),0,BK$5*((DATE(YEAR($B182),MONTH($B182),MIN(BK$6,DAY(EOMONTH($B182,0))))&gt;=$B182)*(DATE(YEAR($B182),MONTH($B182),MIN(BK$6,DAY(EOMONTH($B182,0))))&lt;$C182)+(DATE(YEAR($B182),MONTH($B182)+1,MIN(BK$6,DAY(EOMONTH($B182,1))))&gt;=$B182)*(DATE(YEAR($B182),MONTH($B182)+1,MIN(BK$6,DAY(EOMONTH($B182,1))))&lt;$C182)))</f>
        <v>0</v>
      </c>
      <c r="BL182" s="48" t="n">
        <f aca="false">IF(OR(N(BL$5)=0,BL$6=""),0,BL$5*((DATE(YEAR($B182),MONTH($B182),MIN(BL$6,DAY(EOMONTH($B182,0))))&gt;=$B182)*(DATE(YEAR($B182),MONTH($B182),MIN(BL$6,DAY(EOMONTH($B182,0))))&lt;$C182)+(DATE(YEAR($B182),MONTH($B182)+1,MIN(BL$6,DAY(EOMONTH($B182,1))))&gt;=$B182)*(DATE(YEAR($B182),MONTH($B182)+1,MIN(BL$6,DAY(EOMONTH($B182,1))))&lt;$C182)))</f>
        <v>0</v>
      </c>
      <c r="BM182" s="48" t="n">
        <f aca="false">IF(OR(N(BM$5)=0,BM$6=""),0,BM$5*((DATE(YEAR($B182),MONTH($B182),MIN(BM$6,DAY(EOMONTH($B182,0))))&gt;=$B182)*(DATE(YEAR($B182),MONTH($B182),MIN(BM$6,DAY(EOMONTH($B182,0))))&lt;$C182)+(DATE(YEAR($B182),MONTH($B182)+1,MIN(BM$6,DAY(EOMONTH($B182,1))))&gt;=$B182)*(DATE(YEAR($B182),MONTH($B182)+1,MIN(BM$6,DAY(EOMONTH($B182,1))))&lt;$C182)))</f>
        <v>0</v>
      </c>
      <c r="BN182" s="48" t="n">
        <f aca="false">IF(OR(N(BN$5)=0,BN$6=""),0,BN$5*((DATE(YEAR($B182),MONTH($B182),MIN(BN$6,DAY(EOMONTH($B182,0))))&gt;=$B182)*(DATE(YEAR($B182),MONTH($B182),MIN(BN$6,DAY(EOMONTH($B182,0))))&lt;$C182)+(DATE(YEAR($B182),MONTH($B182)+1,MIN(BN$6,DAY(EOMONTH($B182,1))))&gt;=$B182)*(DATE(YEAR($B182),MONTH($B182)+1,MIN(BN$6,DAY(EOMONTH($B182,1))))&lt;$C182)))</f>
        <v>0</v>
      </c>
      <c r="BO182" s="48" t="n">
        <f aca="false">IF(OR(N(BO$5)=0,BO$6=""),0,BO$5*((DATE(YEAR($B182),MONTH($B182),MIN(BO$6,DAY(EOMONTH($B182,0))))&gt;=$B182)*(DATE(YEAR($B182),MONTH($B182),MIN(BO$6,DAY(EOMONTH($B182,0))))&lt;$C182)+(DATE(YEAR($B182),MONTH($B182)+1,MIN(BO$6,DAY(EOMONTH($B182,1))))&gt;=$B182)*(DATE(YEAR($B182),MONTH($B182)+1,MIN(BO$6,DAY(EOMONTH($B182,1))))&lt;$C182)))</f>
        <v>0</v>
      </c>
      <c r="BP182" s="48" t="n">
        <f aca="false">IF(OR(N(BP$5)=0,BP$6=""),0,BP$5*((DATE(YEAR($B182),MONTH($B182),MIN(BP$6,DAY(EOMONTH($B182,0))))&gt;=$B182)*(DATE(YEAR($B182),MONTH($B182),MIN(BP$6,DAY(EOMONTH($B182,0))))&lt;$C182)+(DATE(YEAR($B182),MONTH($B182)+1,MIN(BP$6,DAY(EOMONTH($B182,1))))&gt;=$B182)*(DATE(YEAR($B182),MONTH($B182)+1,MIN(BP$6,DAY(EOMONTH($B182,1))))&lt;$C182)))</f>
        <v>0</v>
      </c>
      <c r="BQ182" s="48" t="n">
        <f aca="false">IF(OR(N(BQ$5)=0,BQ$6=""),0,BQ$5*((DATE(YEAR($B182),MONTH($B182),MIN(BQ$6,DAY(EOMONTH($B182,0))))&gt;=$B182)*(DATE(YEAR($B182),MONTH($B182),MIN(BQ$6,DAY(EOMONTH($B182,0))))&lt;$C182)+(DATE(YEAR($B182),MONTH($B182)+1,MIN(BQ$6,DAY(EOMONTH($B182,1))))&gt;=$B182)*(DATE(YEAR($B182),MONTH($B182)+1,MIN(BQ$6,DAY(EOMONTH($B182,1))))&lt;$C182)))</f>
        <v>0</v>
      </c>
      <c r="BR182" s="48" t="n">
        <f aca="false">IF(OR(N(BR$5)=0,BR$6=""),0,BR$5*((DATE(YEAR($B182),MONTH($B182),MIN(BR$6,DAY(EOMONTH($B182,0))))&gt;=$B182)*(DATE(YEAR($B182),MONTH($B182),MIN(BR$6,DAY(EOMONTH($B182,0))))&lt;$C182)+(DATE(YEAR($B182),MONTH($B182)+1,MIN(BR$6,DAY(EOMONTH($B182,1))))&gt;=$B182)*(DATE(YEAR($B182),MONTH($B182)+1,MIN(BR$6,DAY(EOMONTH($B182,1))))&lt;$C182)))</f>
        <v>0</v>
      </c>
      <c r="BS182" s="48" t="n">
        <f aca="false">IF(OR(N(BS$5)=0,BS$6=""),0,BS$5*((DATE(YEAR($B182),MONTH($B182),MIN(BS$6,DAY(EOMONTH($B182,0))))&gt;=$B182)*(DATE(YEAR($B182),MONTH($B182),MIN(BS$6,DAY(EOMONTH($B182,0))))&lt;$C182)+(DATE(YEAR($B182),MONTH($B182)+1,MIN(BS$6,DAY(EOMONTH($B182,1))))&gt;=$B182)*(DATE(YEAR($B182),MONTH($B182)+1,MIN(BS$6,DAY(EOMONTH($B182,1))))&lt;$C182)))</f>
        <v>0</v>
      </c>
      <c r="BT182" s="48" t="n">
        <f aca="false">IF(OR(N(BT$5)=0,BT$6=""),0,BT$5*((DATE(YEAR($B182),MONTH($B182),MIN(BT$6,DAY(EOMONTH($B182,0))))&gt;=$B182)*(DATE(YEAR($B182),MONTH($B182),MIN(BT$6,DAY(EOMONTH($B182,0))))&lt;$C182)+(DATE(YEAR($B182),MONTH($B182)+1,MIN(BT$6,DAY(EOMONTH($B182,1))))&gt;=$B182)*(DATE(YEAR($B182),MONTH($B182)+1,MIN(BT$6,DAY(EOMONTH($B182,1))))&lt;$C182)))</f>
        <v>0</v>
      </c>
      <c r="BU182" s="48" t="n">
        <f aca="false">IF(OR(N(BU$5)=0,BU$6=""),0,BU$5*((DATE(YEAR($B182),MONTH($B182),MIN(BU$6,DAY(EOMONTH($B182,0))))&gt;=$B182)*(DATE(YEAR($B182),MONTH($B182),MIN(BU$6,DAY(EOMONTH($B182,0))))&lt;$C182)+(DATE(YEAR($B182),MONTH($B182)+1,MIN(BU$6,DAY(EOMONTH($B182,1))))&gt;=$B182)*(DATE(YEAR($B182),MONTH($B182)+1,MIN(BU$6,DAY(EOMONTH($B182,1))))&lt;$C182)))</f>
        <v>0</v>
      </c>
      <c r="BV182" s="48" t="n">
        <f aca="false">IF(OR(N(BV$5)=0,BV$6=""),0,BV$5*((DATE(YEAR($B182),MONTH($B182),MIN(BV$6,DAY(EOMONTH($B182,0))))&gt;=$B182)*(DATE(YEAR($B182),MONTH($B182),MIN(BV$6,DAY(EOMONTH($B182,0))))&lt;$C182)+(DATE(YEAR($B182),MONTH($B182)+1,MIN(BV$6,DAY(EOMONTH($B182,1))))&gt;=$B182)*(DATE(YEAR($B182),MONTH($B182)+1,MIN(BV$6,DAY(EOMONTH($B182,1))))&lt;$C182)))</f>
        <v>0</v>
      </c>
      <c r="BW182" s="48" t="n">
        <f aca="false">IF(OR(N(BW$5)=0,BW$6=""),0,BW$5*((DATE(YEAR($B182),MONTH($B182),MIN(BW$6,DAY(EOMONTH($B182,0))))&gt;=$B182)*(DATE(YEAR($B182),MONTH($B182),MIN(BW$6,DAY(EOMONTH($B182,0))))&lt;$C182)+(DATE(YEAR($B182),MONTH($B182)+1,MIN(BW$6,DAY(EOMONTH($B182,1))))&gt;=$B182)*(DATE(YEAR($B182),MONTH($B182)+1,MIN(BW$6,DAY(EOMONTH($B182,1))))&lt;$C182)))</f>
        <v>0</v>
      </c>
      <c r="BX182" s="48" t="n">
        <f aca="false">MIN(Z182,(FT181*(1+FT$5/Setup!$C$36)+IF($V182=1,N($F182),0)))</f>
        <v>0</v>
      </c>
      <c r="BY182" s="48" t="n">
        <f aca="false">MIN(AA182,(FU181*(1+FU$5/Setup!$C$36)+IF($V182=2,N($F182),0)))</f>
        <v>0</v>
      </c>
      <c r="BZ182" s="48" t="n">
        <f aca="false">MIN(AB182,(FV181*(1+FV$5/Setup!$C$36)+IF($V182=3,N($F182),0)))</f>
        <v>0</v>
      </c>
      <c r="CA182" s="48" t="n">
        <f aca="false">MIN(AC182,(FW181*(1+FW$5/Setup!$C$36)+IF($V182=4,N($F182),0)))</f>
        <v>0</v>
      </c>
      <c r="CB182" s="48" t="n">
        <f aca="false">MIN(AD182,(FX181*(1+FX$5/Setup!$C$36)+IF($V182=5,N($F182),0)))</f>
        <v>0</v>
      </c>
      <c r="CC182" s="48" t="n">
        <f aca="false">MIN(AE182,(FY181*(1+FY$5/Setup!$C$36)+IF($V182=6,N($F182),0)))</f>
        <v>0</v>
      </c>
      <c r="CD182" s="48" t="n">
        <f aca="false">MIN(AF182,(FZ181*(1+FZ$5/Setup!$C$36)+IF($V182=7,N($F182),0)))</f>
        <v>0</v>
      </c>
      <c r="CE182" s="48" t="n">
        <f aca="false">MIN(AG182,(GA181*(1+GA$5/Setup!$C$36)+IF($V182=8,N($F182),0)))</f>
        <v>0</v>
      </c>
      <c r="CF182" s="48" t="n">
        <f aca="false">MIN(AH182,(GB181*(1+GB$5/Setup!$C$36)+IF($V182=9,N($F182),0)))</f>
        <v>0</v>
      </c>
      <c r="CG182" s="48" t="n">
        <f aca="false">MIN(AI182,(GC181*(1+GC$5/Setup!$C$36)+IF($V182=10,N($F182),0)))</f>
        <v>0</v>
      </c>
      <c r="CH182" s="48" t="n">
        <f aca="false">MIN(AJ182,(GD181*(1+GD$5/Setup!$C$36)+IF($V182=11,N($F182),0)))</f>
        <v>0</v>
      </c>
      <c r="CI182" s="48" t="n">
        <f aca="false">MIN(AK182,(GE181*(1+GE$5/Setup!$C$36)+IF($V182=12,N($F182),0)))</f>
        <v>0</v>
      </c>
      <c r="CJ182" s="48" t="n">
        <f aca="false">MIN(AL182,(GF181*(1+GF$5/Setup!$C$36)+IF($V182=13,N($F182),0)))</f>
        <v>0</v>
      </c>
      <c r="CK182" s="48" t="n">
        <f aca="false">MIN(AM182,(GG181*(1+GG$5/Setup!$C$36)+IF($V182=14,N($F182),0)))</f>
        <v>0</v>
      </c>
      <c r="CL182" s="48" t="n">
        <f aca="false">MIN(AN182,(GH181*(1+GH$5/Setup!$C$36)+IF($V182=15,N($F182),0)))</f>
        <v>0</v>
      </c>
      <c r="CM182" s="48" t="n">
        <f aca="false">MIN(AO182,(GI181*(1+GI$5/Setup!$C$36)+IF($V182=16,N($F182),0)))</f>
        <v>0</v>
      </c>
      <c r="CN182" s="48" t="n">
        <f aca="false">MIN(AP182,(GJ181*(1+GJ$5/Setup!$C$36)+IF($V182=17,N($F182),0)))</f>
        <v>0</v>
      </c>
      <c r="CO182" s="48" t="n">
        <f aca="false">MIN(AQ182,(GK181*(1+GK$5/Setup!$C$36)+IF($V182=18,N($F182),0)))</f>
        <v>0</v>
      </c>
      <c r="CP182" s="48" t="n">
        <f aca="false">MIN(AR182,(GL181*(1+GL$5/Setup!$C$36)+IF($V182=19,N($F182),0)))</f>
        <v>0</v>
      </c>
      <c r="CQ182" s="48" t="n">
        <f aca="false">MIN(AS182,(GM181*(1+GM$5/Setup!$C$36)+IF($V182=20,N($F182),0)))</f>
        <v>0</v>
      </c>
      <c r="CR182" s="48" t="n">
        <f aca="false">MIN(AT182,(GN181*(1+GN$5/Setup!$C$36)+IF($V182=21,N($F182),0)))</f>
        <v>0</v>
      </c>
      <c r="CS182" s="48" t="n">
        <f aca="false">MIN(AU182,(GO181*(1+GO$5/Setup!$C$36)+IF($V182=22,N($F182),0)))</f>
        <v>0</v>
      </c>
      <c r="CT182" s="48" t="n">
        <f aca="false">MIN(AV182,(GP181*(1+GP$5/Setup!$C$36)+IF($V182=23,N($F182),0)))</f>
        <v>0</v>
      </c>
      <c r="CU182" s="48" t="n">
        <f aca="false">MIN(AW182,(GQ181*(1+GQ$5/Setup!$C$36)+IF($V182=24,N($F182),0)))</f>
        <v>0</v>
      </c>
      <c r="CV182" s="48" t="n">
        <f aca="false">MIN(AX182,(GR181*(1+GR$5/Setup!$C$36)+IF($V182=25,N($F182),0)))</f>
        <v>0</v>
      </c>
      <c r="CW182" s="48" t="n">
        <f aca="false">MIN(AY182,(GS181*(1+GS$5/Setup!$C$36)+IF($V182=26,N($F182),0)))</f>
        <v>0</v>
      </c>
      <c r="CX182" s="48" t="n">
        <f aca="false">MIN(AZ182,(GT181*(1+GT$5/Setup!$C$36)+IF($V182=27,N($F182),0)))</f>
        <v>0</v>
      </c>
      <c r="CY182" s="48" t="n">
        <f aca="false">MIN(BA182,(GU181*(1+GU$5/Setup!$C$36)+IF($V182=28,N($F182),0)))</f>
        <v>0</v>
      </c>
      <c r="CZ182" s="48" t="n">
        <f aca="false">MIN(BB182,(GV181*(1+GV$5/Setup!$C$36)+IF($V182=29,N($F182),0)))</f>
        <v>0</v>
      </c>
      <c r="DA182" s="48" t="n">
        <f aca="false">MIN(BC182,(GW181*(1+GW$5/Setup!$C$36)+IF($V182=30,N($F182),0)))</f>
        <v>0</v>
      </c>
      <c r="DB182" s="48" t="n">
        <f aca="false">MIN(BD182,(GX181*(1+GX$5/Setup!$C$36)+IF($V182=31,N($F182),0)))</f>
        <v>0</v>
      </c>
      <c r="DC182" s="48" t="n">
        <f aca="false">MIN(BE182,(GY181*(1+GY$5/Setup!$C$36)+IF($V182=32,N($F182),0)))</f>
        <v>0</v>
      </c>
      <c r="DD182" s="48" t="n">
        <f aca="false">MIN(BF182,(GZ181*(1+GZ$5/Setup!$C$36)+IF($V182=33,N($F182),0)))</f>
        <v>0</v>
      </c>
      <c r="DE182" s="48" t="n">
        <f aca="false">MIN(BG182,(HA181*(1+HA$5/Setup!$C$36)+IF($V182=34,N($F182),0)))</f>
        <v>0</v>
      </c>
      <c r="DF182" s="48" t="n">
        <f aca="false">MIN(BH182,(HB181*(1+HB$5/Setup!$C$36)+IF($V182=35,N($F182),0)))</f>
        <v>0</v>
      </c>
      <c r="DG182" s="48" t="n">
        <f aca="false">MIN(BI182,(HC181*(1+HC$5/Setup!$C$36)+IF($V182=36,N($F182),0)))</f>
        <v>0</v>
      </c>
      <c r="DH182" s="48" t="n">
        <f aca="false">MIN(BJ182,(HD181*(1+HD$5/Setup!$C$36)+IF($V182=37,N($F182),0)))</f>
        <v>0</v>
      </c>
      <c r="DI182" s="48" t="n">
        <f aca="false">MIN(BK182,(HE181*(1+HE$5/Setup!$C$36)+IF($V182=38,N($F182),0)))</f>
        <v>0</v>
      </c>
      <c r="DJ182" s="48" t="n">
        <f aca="false">MIN(BL182,(HF181*(1+HF$5/Setup!$C$36)+IF($V182=39,N($F182),0)))</f>
        <v>0</v>
      </c>
      <c r="DK182" s="48" t="n">
        <f aca="false">MIN(BM182,(HG181*(1+HG$5/Setup!$C$36)+IF($V182=40,N($F182),0)))</f>
        <v>0</v>
      </c>
      <c r="DL182" s="48" t="n">
        <f aca="false">MIN(BN182,(HH181*(1+HH$5/Setup!$C$36)+IF($V182=41,N($F182),0)))</f>
        <v>0</v>
      </c>
      <c r="DM182" s="48" t="n">
        <f aca="false">MIN(BO182,(HI181*(1+HI$5/Setup!$C$36)+IF($V182=42,N($F182),0)))</f>
        <v>0</v>
      </c>
      <c r="DN182" s="48" t="n">
        <f aca="false">MIN(BP182,(HJ181*(1+HJ$5/Setup!$C$36)+IF($V182=43,N($F182),0)))</f>
        <v>0</v>
      </c>
      <c r="DO182" s="48" t="n">
        <f aca="false">MIN(BQ182,(HK181*(1+HK$5/Setup!$C$36)+IF($V182=44,N($F182),0)))</f>
        <v>0</v>
      </c>
      <c r="DP182" s="48" t="n">
        <f aca="false">MIN(BR182,(HL181*(1+HL$5/Setup!$C$36)+IF($V182=45,N($F182),0)))</f>
        <v>0</v>
      </c>
      <c r="DQ182" s="48" t="n">
        <f aca="false">MIN(BS182,(HM181*(1+HM$5/Setup!$C$36)+IF($V182=46,N($F182),0)))</f>
        <v>0</v>
      </c>
      <c r="DR182" s="48" t="n">
        <f aca="false">MIN(BT182,(HN181*(1+HN$5/Setup!$C$36)+IF($V182=47,N($F182),0)))</f>
        <v>0</v>
      </c>
      <c r="DS182" s="48" t="n">
        <f aca="false">MIN(BU182,(HO181*(1+HO$5/Setup!$C$36)+IF($V182=48,N($F182),0)))</f>
        <v>0</v>
      </c>
      <c r="DT182" s="48" t="n">
        <f aca="false">MIN(BV182,(HP181*(1+HP$5/Setup!$C$36)+IF($V182=49,N($F182),0)))</f>
        <v>0</v>
      </c>
      <c r="DU182" s="48" t="n">
        <f aca="false">MIN(BW182,(HQ181*(1+HQ$5/Setup!$C$36)+IF($V182=50,N($F182),0)))</f>
        <v>0</v>
      </c>
      <c r="DV182" s="48" t="n">
        <f aca="false">MIN(MAX((FT181*(1+FT$5/Setup!$C$36)+IF($V182=1,N($F182),0))-BX182,0),MAX($P182-0,0))</f>
        <v>0</v>
      </c>
      <c r="DW182" s="48" t="n">
        <f aca="false">MIN(MAX((FU181*(1+FU$5/Setup!$C$36)+IF($V182=2,N($F182),0))-BY182,0),MAX($P182-SUM(DV182:DV182),0))</f>
        <v>0</v>
      </c>
      <c r="DX182" s="48" t="n">
        <f aca="false">MIN(MAX((FV181*(1+FV$5/Setup!$C$36)+IF($V182=3,N($F182),0))-BZ182,0),MAX($P182-SUM(DV182:DW182),0))</f>
        <v>0</v>
      </c>
      <c r="DY182" s="48" t="n">
        <f aca="false">MIN(MAX((FW181*(1+FW$5/Setup!$C$36)+IF($V182=4,N($F182),0))-CA182,0),MAX($P182-SUM(DV182:DX182),0))</f>
        <v>0</v>
      </c>
      <c r="DZ182" s="48" t="n">
        <f aca="false">MIN(MAX((FX181*(1+FX$5/Setup!$C$36)+IF($V182=5,N($F182),0))-CB182,0),MAX($P182-SUM(DV182:DY182),0))</f>
        <v>0</v>
      </c>
      <c r="EA182" s="48" t="n">
        <f aca="false">MIN(MAX((FY181*(1+FY$5/Setup!$C$36)+IF($V182=6,N($F182),0))-CC182,0),MAX($P182-SUM(DV182:DZ182),0))</f>
        <v>0</v>
      </c>
      <c r="EB182" s="48" t="n">
        <f aca="false">MIN(MAX((FZ181*(1+FZ$5/Setup!$C$36)+IF($V182=7,N($F182),0))-CD182,0),MAX($P182-SUM(DV182:EA182),0))</f>
        <v>0</v>
      </c>
      <c r="EC182" s="48" t="n">
        <f aca="false">MIN(MAX((GA181*(1+GA$5/Setup!$C$36)+IF($V182=8,N($F182),0))-CE182,0),MAX($P182-SUM(DV182:EB182),0))</f>
        <v>0</v>
      </c>
      <c r="ED182" s="48" t="n">
        <f aca="false">MIN(MAX((GB181*(1+GB$5/Setup!$C$36)+IF($V182=9,N($F182),0))-CF182,0),MAX($P182-SUM(DV182:EC182),0))</f>
        <v>0</v>
      </c>
      <c r="EE182" s="48" t="n">
        <f aca="false">MIN(MAX((GC181*(1+GC$5/Setup!$C$36)+IF($V182=10,N($F182),0))-CG182,0),MAX($P182-SUM(DV182:ED182),0))</f>
        <v>0</v>
      </c>
      <c r="EF182" s="48" t="n">
        <f aca="false">MIN(MAX((GD181*(1+GD$5/Setup!$C$36)+IF($V182=11,N($F182),0))-CH182,0),MAX($P182-SUM(DV182:EE182),0))</f>
        <v>0</v>
      </c>
      <c r="EG182" s="48" t="n">
        <f aca="false">MIN(MAX((GE181*(1+GE$5/Setup!$C$36)+IF($V182=12,N($F182),0))-CI182,0),MAX($P182-SUM(DV182:EF182),0))</f>
        <v>0</v>
      </c>
      <c r="EH182" s="48" t="n">
        <f aca="false">MIN(MAX((GF181*(1+GF$5/Setup!$C$36)+IF($V182=13,N($F182),0))-CJ182,0),MAX($P182-SUM(DV182:EG182),0))</f>
        <v>0</v>
      </c>
      <c r="EI182" s="48" t="n">
        <f aca="false">MIN(MAX((GG181*(1+GG$5/Setup!$C$36)+IF($V182=14,N($F182),0))-CK182,0),MAX($P182-SUM(DV182:EH182),0))</f>
        <v>0</v>
      </c>
      <c r="EJ182" s="48" t="n">
        <f aca="false">MIN(MAX((GH181*(1+GH$5/Setup!$C$36)+IF($V182=15,N($F182),0))-CL182,0),MAX($P182-SUM(DV182:EI182),0))</f>
        <v>0</v>
      </c>
      <c r="EK182" s="48" t="n">
        <f aca="false">MIN(MAX((GI181*(1+GI$5/Setup!$C$36)+IF($V182=16,N($F182),0))-CM182,0),MAX($P182-SUM(DV182:EJ182),0))</f>
        <v>0</v>
      </c>
      <c r="EL182" s="48" t="n">
        <f aca="false">MIN(MAX((GJ181*(1+GJ$5/Setup!$C$36)+IF($V182=17,N($F182),0))-CN182,0),MAX($P182-SUM(DV182:EK182),0))</f>
        <v>0</v>
      </c>
      <c r="EM182" s="48" t="n">
        <f aca="false">MIN(MAX((GK181*(1+GK$5/Setup!$C$36)+IF($V182=18,N($F182),0))-CO182,0),MAX($P182-SUM(DV182:EL182),0))</f>
        <v>0</v>
      </c>
      <c r="EN182" s="48" t="n">
        <f aca="false">MIN(MAX((GL181*(1+GL$5/Setup!$C$36)+IF($V182=19,N($F182),0))-CP182,0),MAX($P182-SUM(DV182:EM182),0))</f>
        <v>0</v>
      </c>
      <c r="EO182" s="48" t="n">
        <f aca="false">MIN(MAX((GM181*(1+GM$5/Setup!$C$36)+IF($V182=20,N($F182),0))-CQ182,0),MAX($P182-SUM(DV182:EN182),0))</f>
        <v>0</v>
      </c>
      <c r="EP182" s="48" t="n">
        <f aca="false">MIN(MAX((GN181*(1+GN$5/Setup!$C$36)+IF($V182=21,N($F182),0))-CR182,0),MAX($P182-SUM(DV182:EO182),0))</f>
        <v>0</v>
      </c>
      <c r="EQ182" s="48" t="n">
        <f aca="false">MIN(MAX((GO181*(1+GO$5/Setup!$C$36)+IF($V182=22,N($F182),0))-CS182,0),MAX($P182-SUM(DV182:EP182),0))</f>
        <v>0</v>
      </c>
      <c r="ER182" s="48" t="n">
        <f aca="false">MIN(MAX((GP181*(1+GP$5/Setup!$C$36)+IF($V182=23,N($F182),0))-CT182,0),MAX($P182-SUM(DV182:EQ182),0))</f>
        <v>0</v>
      </c>
      <c r="ES182" s="48" t="n">
        <f aca="false">MIN(MAX((GQ181*(1+GQ$5/Setup!$C$36)+IF($V182=24,N($F182),0))-CU182,0),MAX($P182-SUM(DV182:ER182),0))</f>
        <v>0</v>
      </c>
      <c r="ET182" s="48" t="n">
        <f aca="false">MIN(MAX((GR181*(1+GR$5/Setup!$C$36)+IF($V182=25,N($F182),0))-CV182,0),MAX($P182-SUM(DV182:ES182),0))</f>
        <v>0</v>
      </c>
      <c r="EU182" s="48" t="n">
        <f aca="false">MIN(MAX((GS181*(1+GS$5/Setup!$C$36)+IF($V182=26,N($F182),0))-CW182,0),MAX($P182-SUM(DV182:ET182),0))</f>
        <v>0</v>
      </c>
      <c r="EV182" s="48" t="n">
        <f aca="false">MIN(MAX((GT181*(1+GT$5/Setup!$C$36)+IF($V182=27,N($F182),0))-CX182,0),MAX($P182-SUM(DV182:EU182),0))</f>
        <v>0</v>
      </c>
      <c r="EW182" s="48" t="n">
        <f aca="false">MIN(MAX((GU181*(1+GU$5/Setup!$C$36)+IF($V182=28,N($F182),0))-CY182,0),MAX($P182-SUM(DV182:EV182),0))</f>
        <v>0</v>
      </c>
      <c r="EX182" s="48" t="n">
        <f aca="false">MIN(MAX((GV181*(1+GV$5/Setup!$C$36)+IF($V182=29,N($F182),0))-CZ182,0),MAX($P182-SUM(DV182:EW182),0))</f>
        <v>0</v>
      </c>
      <c r="EY182" s="48" t="n">
        <f aca="false">MIN(MAX((GW181*(1+GW$5/Setup!$C$36)+IF($V182=30,N($F182),0))-DA182,0),MAX($P182-SUM(DV182:EX182),0))</f>
        <v>0</v>
      </c>
      <c r="EZ182" s="48" t="n">
        <f aca="false">MIN(MAX((GX181*(1+GX$5/Setup!$C$36)+IF($V182=31,N($F182),0))-DB182,0),MAX($P182-SUM(DV182:EY182),0))</f>
        <v>0</v>
      </c>
      <c r="FA182" s="48" t="n">
        <f aca="false">MIN(MAX((GY181*(1+GY$5/Setup!$C$36)+IF($V182=32,N($F182),0))-DC182,0),MAX($P182-SUM(DV182:EZ182),0))</f>
        <v>0</v>
      </c>
      <c r="FB182" s="48" t="n">
        <f aca="false">MIN(MAX((GZ181*(1+GZ$5/Setup!$C$36)+IF($V182=33,N($F182),0))-DD182,0),MAX($P182-SUM(DV182:FA182),0))</f>
        <v>0</v>
      </c>
      <c r="FC182" s="48" t="n">
        <f aca="false">MIN(MAX((HA181*(1+HA$5/Setup!$C$36)+IF($V182=34,N($F182),0))-DE182,0),MAX($P182-SUM(DV182:FB182),0))</f>
        <v>0</v>
      </c>
      <c r="FD182" s="48" t="n">
        <f aca="false">MIN(MAX((HB181*(1+HB$5/Setup!$C$36)+IF($V182=35,N($F182),0))-DF182,0),MAX($P182-SUM(DV182:FC182),0))</f>
        <v>0</v>
      </c>
      <c r="FE182" s="48" t="n">
        <f aca="false">MIN(MAX((HC181*(1+HC$5/Setup!$C$36)+IF($V182=36,N($F182),0))-DG182,0),MAX($P182-SUM(DV182:FD182),0))</f>
        <v>0</v>
      </c>
      <c r="FF182" s="48" t="n">
        <f aca="false">MIN(MAX((HD181*(1+HD$5/Setup!$C$36)+IF($V182=37,N($F182),0))-DH182,0),MAX($P182-SUM(DV182:FE182),0))</f>
        <v>0</v>
      </c>
      <c r="FG182" s="48" t="n">
        <f aca="false">MIN(MAX((HE181*(1+HE$5/Setup!$C$36)+IF($V182=38,N($F182),0))-DI182,0),MAX($P182-SUM(DV182:FF182),0))</f>
        <v>0</v>
      </c>
      <c r="FH182" s="48" t="n">
        <f aca="false">MIN(MAX((HF181*(1+HF$5/Setup!$C$36)+IF($V182=39,N($F182),0))-DJ182,0),MAX($P182-SUM(DV182:FG182),0))</f>
        <v>0</v>
      </c>
      <c r="FI182" s="48" t="n">
        <f aca="false">MIN(MAX((HG181*(1+HG$5/Setup!$C$36)+IF($V182=40,N($F182),0))-DK182,0),MAX($P182-SUM(DV182:FH182),0))</f>
        <v>0</v>
      </c>
      <c r="FJ182" s="48" t="n">
        <f aca="false">MIN(MAX((HH181*(1+HH$5/Setup!$C$36)+IF($V182=41,N($F182),0))-DL182,0),MAX($P182-SUM(DV182:FI182),0))</f>
        <v>0</v>
      </c>
      <c r="FK182" s="48" t="n">
        <f aca="false">MIN(MAX((HI181*(1+HI$5/Setup!$C$36)+IF($V182=42,N($F182),0))-DM182,0),MAX($P182-SUM(DV182:FJ182),0))</f>
        <v>0</v>
      </c>
      <c r="FL182" s="48" t="n">
        <f aca="false">MIN(MAX((HJ181*(1+HJ$5/Setup!$C$36)+IF($V182=43,N($F182),0))-DN182,0),MAX($P182-SUM(DV182:FK182),0))</f>
        <v>0</v>
      </c>
      <c r="FM182" s="48" t="n">
        <f aca="false">MIN(MAX((HK181*(1+HK$5/Setup!$C$36)+IF($V182=44,N($F182),0))-DO182,0),MAX($P182-SUM(DV182:FL182),0))</f>
        <v>0</v>
      </c>
      <c r="FN182" s="48" t="n">
        <f aca="false">MIN(MAX((HL181*(1+HL$5/Setup!$C$36)+IF($V182=45,N($F182),0))-DP182,0),MAX($P182-SUM(DV182:FM182),0))</f>
        <v>0</v>
      </c>
      <c r="FO182" s="48" t="n">
        <f aca="false">MIN(MAX((HM181*(1+HM$5/Setup!$C$36)+IF($V182=46,N($F182),0))-DQ182,0),MAX($P182-SUM(DV182:FN182),0))</f>
        <v>0</v>
      </c>
      <c r="FP182" s="48" t="n">
        <f aca="false">MIN(MAX((HN181*(1+HN$5/Setup!$C$36)+IF($V182=47,N($F182),0))-DR182,0),MAX($P182-SUM(DV182:FO182),0))</f>
        <v>0</v>
      </c>
      <c r="FQ182" s="48" t="n">
        <f aca="false">MIN(MAX((HO181*(1+HO$5/Setup!$C$36)+IF($V182=48,N($F182),0))-DS182,0),MAX($P182-SUM(DV182:FP182),0))</f>
        <v>0</v>
      </c>
      <c r="FR182" s="48" t="n">
        <f aca="false">MIN(MAX((HP181*(1+HP$5/Setup!$C$36)+IF($V182=49,N($F182),0))-DT182,0),MAX($P182-SUM(DV182:FQ182),0))</f>
        <v>0</v>
      </c>
      <c r="FS182" s="48" t="n">
        <f aca="false">MIN(MAX((HQ181*(1+HQ$5/Setup!$C$36)+IF($V182=50,N($F182),0))-DU182,0),MAX($P182-SUM(DV182:FR182),0))</f>
        <v>0</v>
      </c>
      <c r="FT182" s="48" t="n">
        <f aca="false">IF((FT181*(1+FT$5/Setup!$C$36)+IF($V182=1,N($F182),0))-BX182-DV182&lt;0.005,0,(FT181*(1+FT$5/Setup!$C$36)+IF($V182=1,N($F182),0))-BX182-DV182)</f>
        <v>0</v>
      </c>
      <c r="FU182" s="48" t="n">
        <f aca="false">IF((FU181*(1+FU$5/Setup!$C$36)+IF($V182=2,N($F182),0))-BY182-DW182&lt;0.005,0,(FU181*(1+FU$5/Setup!$C$36)+IF($V182=2,N($F182),0))-BY182-DW182)</f>
        <v>0</v>
      </c>
      <c r="FV182" s="48" t="n">
        <f aca="false">IF((FV181*(1+FV$5/Setup!$C$36)+IF($V182=3,N($F182),0))-BZ182-DX182&lt;0.005,0,(FV181*(1+FV$5/Setup!$C$36)+IF($V182=3,N($F182),0))-BZ182-DX182)</f>
        <v>0</v>
      </c>
      <c r="FW182" s="48" t="n">
        <f aca="false">IF((FW181*(1+FW$5/Setup!$C$36)+IF($V182=4,N($F182),0))-CA182-DY182&lt;0.005,0,(FW181*(1+FW$5/Setup!$C$36)+IF($V182=4,N($F182),0))-CA182-DY182)</f>
        <v>0</v>
      </c>
      <c r="FX182" s="48" t="n">
        <f aca="false">IF((FX181*(1+FX$5/Setup!$C$36)+IF($V182=5,N($F182),0))-CB182-DZ182&lt;0.005,0,(FX181*(1+FX$5/Setup!$C$36)+IF($V182=5,N($F182),0))-CB182-DZ182)</f>
        <v>0</v>
      </c>
      <c r="FY182" s="48" t="n">
        <f aca="false">IF((FY181*(1+FY$5/Setup!$C$36)+IF($V182=6,N($F182),0))-CC182-EA182&lt;0.005,0,(FY181*(1+FY$5/Setup!$C$36)+IF($V182=6,N($F182),0))-CC182-EA182)</f>
        <v>0</v>
      </c>
      <c r="FZ182" s="48" t="n">
        <f aca="false">IF((FZ181*(1+FZ$5/Setup!$C$36)+IF($V182=7,N($F182),0))-CD182-EB182&lt;0.005,0,(FZ181*(1+FZ$5/Setup!$C$36)+IF($V182=7,N($F182),0))-CD182-EB182)</f>
        <v>0</v>
      </c>
      <c r="GA182" s="48" t="n">
        <f aca="false">IF((GA181*(1+GA$5/Setup!$C$36)+IF($V182=8,N($F182),0))-CE182-EC182&lt;0.005,0,(GA181*(1+GA$5/Setup!$C$36)+IF($V182=8,N($F182),0))-CE182-EC182)</f>
        <v>0</v>
      </c>
      <c r="GB182" s="48" t="n">
        <f aca="false">IF((GB181*(1+GB$5/Setup!$C$36)+IF($V182=9,N($F182),0))-CF182-ED182&lt;0.005,0,(GB181*(1+GB$5/Setup!$C$36)+IF($V182=9,N($F182),0))-CF182-ED182)</f>
        <v>0</v>
      </c>
      <c r="GC182" s="48" t="n">
        <f aca="false">IF((GC181*(1+GC$5/Setup!$C$36)+IF($V182=10,N($F182),0))-CG182-EE182&lt;0.005,0,(GC181*(1+GC$5/Setup!$C$36)+IF($V182=10,N($F182),0))-CG182-EE182)</f>
        <v>0</v>
      </c>
      <c r="GD182" s="48" t="n">
        <f aca="false">IF((GD181*(1+GD$5/Setup!$C$36)+IF($V182=11,N($F182),0))-CH182-EF182&lt;0.005,0,(GD181*(1+GD$5/Setup!$C$36)+IF($V182=11,N($F182),0))-CH182-EF182)</f>
        <v>0</v>
      </c>
      <c r="GE182" s="48" t="n">
        <f aca="false">IF((GE181*(1+GE$5/Setup!$C$36)+IF($V182=12,N($F182),0))-CI182-EG182&lt;0.005,0,(GE181*(1+GE$5/Setup!$C$36)+IF($V182=12,N($F182),0))-CI182-EG182)</f>
        <v>0</v>
      </c>
      <c r="GF182" s="48" t="n">
        <f aca="false">IF((GF181*(1+GF$5/Setup!$C$36)+IF($V182=13,N($F182),0))-CJ182-EH182&lt;0.005,0,(GF181*(1+GF$5/Setup!$C$36)+IF($V182=13,N($F182),0))-CJ182-EH182)</f>
        <v>0</v>
      </c>
      <c r="GG182" s="48" t="n">
        <f aca="false">IF((GG181*(1+GG$5/Setup!$C$36)+IF($V182=14,N($F182),0))-CK182-EI182&lt;0.005,0,(GG181*(1+GG$5/Setup!$C$36)+IF($V182=14,N($F182),0))-CK182-EI182)</f>
        <v>0</v>
      </c>
      <c r="GH182" s="48" t="n">
        <f aca="false">IF((GH181*(1+GH$5/Setup!$C$36)+IF($V182=15,N($F182),0))-CL182-EJ182&lt;0.005,0,(GH181*(1+GH$5/Setup!$C$36)+IF($V182=15,N($F182),0))-CL182-EJ182)</f>
        <v>0</v>
      </c>
      <c r="GI182" s="48" t="n">
        <f aca="false">IF((GI181*(1+GI$5/Setup!$C$36)+IF($V182=16,N($F182),0))-CM182-EK182&lt;0.005,0,(GI181*(1+GI$5/Setup!$C$36)+IF($V182=16,N($F182),0))-CM182-EK182)</f>
        <v>0</v>
      </c>
      <c r="GJ182" s="48" t="n">
        <f aca="false">IF((GJ181*(1+GJ$5/Setup!$C$36)+IF($V182=17,N($F182),0))-CN182-EL182&lt;0.005,0,(GJ181*(1+GJ$5/Setup!$C$36)+IF($V182=17,N($F182),0))-CN182-EL182)</f>
        <v>0</v>
      </c>
      <c r="GK182" s="48" t="n">
        <f aca="false">IF((GK181*(1+GK$5/Setup!$C$36)+IF($V182=18,N($F182),0))-CO182-EM182&lt;0.005,0,(GK181*(1+GK$5/Setup!$C$36)+IF($V182=18,N($F182),0))-CO182-EM182)</f>
        <v>0</v>
      </c>
      <c r="GL182" s="48" t="n">
        <f aca="false">IF((GL181*(1+GL$5/Setup!$C$36)+IF($V182=19,N($F182),0))-CP182-EN182&lt;0.005,0,(GL181*(1+GL$5/Setup!$C$36)+IF($V182=19,N($F182),0))-CP182-EN182)</f>
        <v>0</v>
      </c>
      <c r="GM182" s="48" t="n">
        <f aca="false">IF((GM181*(1+GM$5/Setup!$C$36)+IF($V182=20,N($F182),0))-CQ182-EO182&lt;0.005,0,(GM181*(1+GM$5/Setup!$C$36)+IF($V182=20,N($F182),0))-CQ182-EO182)</f>
        <v>0</v>
      </c>
      <c r="GN182" s="48" t="n">
        <f aca="false">IF((GN181*(1+GN$5/Setup!$C$36)+IF($V182=21,N($F182),0))-CR182-EP182&lt;0.005,0,(GN181*(1+GN$5/Setup!$C$36)+IF($V182=21,N($F182),0))-CR182-EP182)</f>
        <v>0</v>
      </c>
      <c r="GO182" s="48" t="n">
        <f aca="false">IF((GO181*(1+GO$5/Setup!$C$36)+IF($V182=22,N($F182),0))-CS182-EQ182&lt;0.005,0,(GO181*(1+GO$5/Setup!$C$36)+IF($V182=22,N($F182),0))-CS182-EQ182)</f>
        <v>0</v>
      </c>
      <c r="GP182" s="48" t="n">
        <f aca="false">IF((GP181*(1+GP$5/Setup!$C$36)+IF($V182=23,N($F182),0))-CT182-ER182&lt;0.005,0,(GP181*(1+GP$5/Setup!$C$36)+IF($V182=23,N($F182),0))-CT182-ER182)</f>
        <v>0</v>
      </c>
      <c r="GQ182" s="48" t="n">
        <f aca="false">IF((GQ181*(1+GQ$5/Setup!$C$36)+IF($V182=24,N($F182),0))-CU182-ES182&lt;0.005,0,(GQ181*(1+GQ$5/Setup!$C$36)+IF($V182=24,N($F182),0))-CU182-ES182)</f>
        <v>0</v>
      </c>
      <c r="GR182" s="48" t="n">
        <f aca="false">IF((GR181*(1+GR$5/Setup!$C$36)+IF($V182=25,N($F182),0))-CV182-ET182&lt;0.005,0,(GR181*(1+GR$5/Setup!$C$36)+IF($V182=25,N($F182),0))-CV182-ET182)</f>
        <v>0</v>
      </c>
      <c r="GS182" s="48" t="n">
        <f aca="false">IF((GS181*(1+GS$5/Setup!$C$36)+IF($V182=26,N($F182),0))-CW182-EU182&lt;0.005,0,(GS181*(1+GS$5/Setup!$C$36)+IF($V182=26,N($F182),0))-CW182-EU182)</f>
        <v>0</v>
      </c>
      <c r="GT182" s="48" t="n">
        <f aca="false">IF((GT181*(1+GT$5/Setup!$C$36)+IF($V182=27,N($F182),0))-CX182-EV182&lt;0.005,0,(GT181*(1+GT$5/Setup!$C$36)+IF($V182=27,N($F182),0))-CX182-EV182)</f>
        <v>0</v>
      </c>
      <c r="GU182" s="48" t="n">
        <f aca="false">IF((GU181*(1+GU$5/Setup!$C$36)+IF($V182=28,N($F182),0))-CY182-EW182&lt;0.005,0,(GU181*(1+GU$5/Setup!$C$36)+IF($V182=28,N($F182),0))-CY182-EW182)</f>
        <v>0</v>
      </c>
      <c r="GV182" s="48" t="n">
        <f aca="false">IF((GV181*(1+GV$5/Setup!$C$36)+IF($V182=29,N($F182),0))-CZ182-EX182&lt;0.005,0,(GV181*(1+GV$5/Setup!$C$36)+IF($V182=29,N($F182),0))-CZ182-EX182)</f>
        <v>0</v>
      </c>
      <c r="GW182" s="48" t="n">
        <f aca="false">IF((GW181*(1+GW$5/Setup!$C$36)+IF($V182=30,N($F182),0))-DA182-EY182&lt;0.005,0,(GW181*(1+GW$5/Setup!$C$36)+IF($V182=30,N($F182),0))-DA182-EY182)</f>
        <v>0</v>
      </c>
      <c r="GX182" s="48" t="n">
        <f aca="false">IF((GX181*(1+GX$5/Setup!$C$36)+IF($V182=31,N($F182),0))-DB182-EZ182&lt;0.005,0,(GX181*(1+GX$5/Setup!$C$36)+IF($V182=31,N($F182),0))-DB182-EZ182)</f>
        <v>0</v>
      </c>
      <c r="GY182" s="48" t="n">
        <f aca="false">IF((GY181*(1+GY$5/Setup!$C$36)+IF($V182=32,N($F182),0))-DC182-FA182&lt;0.005,0,(GY181*(1+GY$5/Setup!$C$36)+IF($V182=32,N($F182),0))-DC182-FA182)</f>
        <v>0</v>
      </c>
      <c r="GZ182" s="48" t="n">
        <f aca="false">IF((GZ181*(1+GZ$5/Setup!$C$36)+IF($V182=33,N($F182),0))-DD182-FB182&lt;0.005,0,(GZ181*(1+GZ$5/Setup!$C$36)+IF($V182=33,N($F182),0))-DD182-FB182)</f>
        <v>0</v>
      </c>
      <c r="HA182" s="48" t="n">
        <f aca="false">IF((HA181*(1+HA$5/Setup!$C$36)+IF($V182=34,N($F182),0))-DE182-FC182&lt;0.005,0,(HA181*(1+HA$5/Setup!$C$36)+IF($V182=34,N($F182),0))-DE182-FC182)</f>
        <v>0</v>
      </c>
      <c r="HB182" s="48" t="n">
        <f aca="false">IF((HB181*(1+HB$5/Setup!$C$36)+IF($V182=35,N($F182),0))-DF182-FD182&lt;0.005,0,(HB181*(1+HB$5/Setup!$C$36)+IF($V182=35,N($F182),0))-DF182-FD182)</f>
        <v>0</v>
      </c>
      <c r="HC182" s="48" t="n">
        <f aca="false">IF((HC181*(1+HC$5/Setup!$C$36)+IF($V182=36,N($F182),0))-DG182-FE182&lt;0.005,0,(HC181*(1+HC$5/Setup!$C$36)+IF($V182=36,N($F182),0))-DG182-FE182)</f>
        <v>0</v>
      </c>
      <c r="HD182" s="48" t="n">
        <f aca="false">IF((HD181*(1+HD$5/Setup!$C$36)+IF($V182=37,N($F182),0))-DH182-FF182&lt;0.005,0,(HD181*(1+HD$5/Setup!$C$36)+IF($V182=37,N($F182),0))-DH182-FF182)</f>
        <v>0</v>
      </c>
      <c r="HE182" s="48" t="n">
        <f aca="false">IF((HE181*(1+HE$5/Setup!$C$36)+IF($V182=38,N($F182),0))-DI182-FG182&lt;0.005,0,(HE181*(1+HE$5/Setup!$C$36)+IF($V182=38,N($F182),0))-DI182-FG182)</f>
        <v>0</v>
      </c>
      <c r="HF182" s="48" t="n">
        <f aca="false">IF((HF181*(1+HF$5/Setup!$C$36)+IF($V182=39,N($F182),0))-DJ182-FH182&lt;0.005,0,(HF181*(1+HF$5/Setup!$C$36)+IF($V182=39,N($F182),0))-DJ182-FH182)</f>
        <v>0</v>
      </c>
      <c r="HG182" s="48" t="n">
        <f aca="false">IF((HG181*(1+HG$5/Setup!$C$36)+IF($V182=40,N($F182),0))-DK182-FI182&lt;0.005,0,(HG181*(1+HG$5/Setup!$C$36)+IF($V182=40,N($F182),0))-DK182-FI182)</f>
        <v>0</v>
      </c>
      <c r="HH182" s="48" t="n">
        <f aca="false">IF((HH181*(1+HH$5/Setup!$C$36)+IF($V182=41,N($F182),0))-DL182-FJ182&lt;0.005,0,(HH181*(1+HH$5/Setup!$C$36)+IF($V182=41,N($F182),0))-DL182-FJ182)</f>
        <v>0</v>
      </c>
      <c r="HI182" s="48" t="n">
        <f aca="false">IF((HI181*(1+HI$5/Setup!$C$36)+IF($V182=42,N($F182),0))-DM182-FK182&lt;0.005,0,(HI181*(1+HI$5/Setup!$C$36)+IF($V182=42,N($F182),0))-DM182-FK182)</f>
        <v>0</v>
      </c>
      <c r="HJ182" s="48" t="n">
        <f aca="false">IF((HJ181*(1+HJ$5/Setup!$C$36)+IF($V182=43,N($F182),0))-DN182-FL182&lt;0.005,0,(HJ181*(1+HJ$5/Setup!$C$36)+IF($V182=43,N($F182),0))-DN182-FL182)</f>
        <v>0</v>
      </c>
      <c r="HK182" s="48" t="n">
        <f aca="false">IF((HK181*(1+HK$5/Setup!$C$36)+IF($V182=44,N($F182),0))-DO182-FM182&lt;0.005,0,(HK181*(1+HK$5/Setup!$C$36)+IF($V182=44,N($F182),0))-DO182-FM182)</f>
        <v>0</v>
      </c>
      <c r="HL182" s="48" t="n">
        <f aca="false">IF((HL181*(1+HL$5/Setup!$C$36)+IF($V182=45,N($F182),0))-DP182-FN182&lt;0.005,0,(HL181*(1+HL$5/Setup!$C$36)+IF($V182=45,N($F182),0))-DP182-FN182)</f>
        <v>0</v>
      </c>
      <c r="HM182" s="48" t="n">
        <f aca="false">IF((HM181*(1+HM$5/Setup!$C$36)+IF($V182=46,N($F182),0))-DQ182-FO182&lt;0.005,0,(HM181*(1+HM$5/Setup!$C$36)+IF($V182=46,N($F182),0))-DQ182-FO182)</f>
        <v>0</v>
      </c>
      <c r="HN182" s="48" t="n">
        <f aca="false">IF((HN181*(1+HN$5/Setup!$C$36)+IF($V182=47,N($F182),0))-DR182-FP182&lt;0.005,0,(HN181*(1+HN$5/Setup!$C$36)+IF($V182=47,N($F182),0))-DR182-FP182)</f>
        <v>0</v>
      </c>
      <c r="HO182" s="48" t="n">
        <f aca="false">IF((HO181*(1+HO$5/Setup!$C$36)+IF($V182=48,N($F182),0))-DS182-FQ182&lt;0.005,0,(HO181*(1+HO$5/Setup!$C$36)+IF($V182=48,N($F182),0))-DS182-FQ182)</f>
        <v>0</v>
      </c>
      <c r="HP182" s="48" t="n">
        <f aca="false">IF((HP181*(1+HP$5/Setup!$C$36)+IF($V182=49,N($F182),0))-DT182-FR182&lt;0.005,0,(HP181*(1+HP$5/Setup!$C$36)+IF($V182=49,N($F182),0))-DT182-FR182)</f>
        <v>0</v>
      </c>
      <c r="HQ182" s="48" t="n">
        <f aca="false">IF((HQ181*(1+HQ$5/Setup!$C$36)+IF($V182=50,N($F182),0))-DU182-FS182&lt;0.005,0,(HQ181*(1+HQ$5/Setup!$C$36)+IF($V182=50,N($F182),0))-DU182-FS182)</f>
        <v>0</v>
      </c>
    </row>
    <row r="183" customFormat="false" ht="15" hidden="false" customHeight="false" outlineLevel="0" collapsed="false">
      <c r="A183" s="44" t="n">
        <v>175</v>
      </c>
      <c r="B183" s="45" t="n">
        <f aca="false">IF(Setup!$C$7="Every month",EDATE(Setup!$C$8,($A183-1)),IF(Setup!$C$7="Twice a month",DATE(YEAR(Setup!$C$8),MONTH(Setup!$C$8)+INT((($A183-1)+Setup!$C$41)/2),MIN(IF(MOD(($A183-1)+Setup!$C$41,2)=0,Setup!$C$39,Setup!$C$40),DAY(EOMONTH(DATE(YEAR(Setup!$C$8),MONTH(Setup!$C$8)+INT((($A183-1)+Setup!$C$41)/2),1),0)))),Setup!$C$8+($A183-1)*IF(Setup!$C$7="Every week",7,14)))</f>
        <v>48761</v>
      </c>
      <c r="C183" s="45" t="n">
        <f aca="false">IF(Setup!$C$7="Every month",EDATE(Setup!$C$8,$A183),IF(Setup!$C$7="Twice a month",DATE(YEAR(Setup!$C$8),MONTH(Setup!$C$8)+INT(($A183+Setup!$C$41)/2),MIN(IF(MOD($A183+Setup!$C$41,2)=0,Setup!$C$39,Setup!$C$40),DAY(EOMONTH(DATE(YEAR(Setup!$C$8),MONTH(Setup!$C$8)+INT(($A183+Setup!$C$41)/2),1),0)))),Setup!$C$8+$A183*IF(Setup!$C$7="Every week",7,14)))</f>
        <v>48775</v>
      </c>
      <c r="D183" s="46"/>
      <c r="E183" s="47"/>
      <c r="F183" s="47"/>
      <c r="G183" s="47"/>
      <c r="H183" s="47"/>
      <c r="I183" s="48" t="n">
        <f aca="false">N(Setup!$C$11)+N(E183)</f>
        <v>100</v>
      </c>
      <c r="J183" s="48" t="n">
        <f aca="false">MIN(Setup!$C$37,MAX(I183,0))</f>
        <v>9.23076923076923</v>
      </c>
      <c r="K183" s="48" t="n">
        <f aca="false">MIN(MAX(N(Setup!$C$14)-L182,0),MAX(I183-J183,0))</f>
        <v>0</v>
      </c>
      <c r="L183" s="48" t="n">
        <f aca="false">L182+K183-N(G183)</f>
        <v>500</v>
      </c>
      <c r="M183" s="48" t="n">
        <f aca="false">M182+J183-N(H183)</f>
        <v>1615.38461538462</v>
      </c>
      <c r="N183" s="48" t="n">
        <f aca="false">SUM(BX183:DU183)</f>
        <v>0</v>
      </c>
      <c r="O183" s="48" t="n">
        <f aca="false">SUM(Z183:BW183)-N183</f>
        <v>25</v>
      </c>
      <c r="P183" s="48" t="n">
        <f aca="false">MAX(I183-J183-K183,0)+O183</f>
        <v>115.769230769231</v>
      </c>
      <c r="Q183" s="48" t="n">
        <f aca="false">SUM(DV183:FS183)</f>
        <v>0</v>
      </c>
      <c r="R183" s="49" t="n">
        <f aca="false">N183+J183+K183+Q183</f>
        <v>9.23076923076923</v>
      </c>
      <c r="S183" s="48" t="n">
        <f aca="false">T183-T182-N(F183)+N183+Q183</f>
        <v>0</v>
      </c>
      <c r="T183" s="49" t="n">
        <f aca="false">SUM(FT183:HQ183)</f>
        <v>0</v>
      </c>
      <c r="U183" s="44" t="str">
        <f aca="false">IF(T182&lt;0.005,"",INDEX(Helpers!$C$2:$C$51,IF(_xlfn.MINIFS($DV$6:$FS$6,DV183:FS183,"&gt;0.005")=0,V183,_xlfn.MINIFS($DV$6:$FS$6,DV183:FS183,"&gt;0.005"))))</f>
        <v/>
      </c>
      <c r="V183" s="44" t="n">
        <f aca="false">IF(_xlfn.MINIFS($FT$6:$HQ$6,FT182:HQ182,"&gt;0.005")=0,1,_xlfn.MINIFS($FT$6:$HQ$6,FT182:HQ182,"&gt;0.005"))</f>
        <v>1</v>
      </c>
      <c r="W183" s="44" t="n">
        <f aca="false">IF(AND(D183&lt;&gt;"Paid",T182&gt;0.005),1,0)</f>
        <v>0</v>
      </c>
      <c r="X183" s="48" t="n">
        <f aca="false">SUMPRODUCT(((Helpers!$G$2:$G$51*(1+(Helpers!$D$2:$D$51+0.000000001)/12)^(($B183-Setup!$C$8)/(365.25/12))-Helpers!$E$2:$E$51*((1+(Helpers!$D$2:$D$51+0.000000001)/12)^(($B183-Setup!$C$8)/(365.25/12))-1)/((Helpers!$D$2:$D$51+0.000000001)/12))&gt;0)*(Helpers!$G$2:$G$51*(1+(Helpers!$D$2:$D$51+0.000000001)/12)^(($B183-Setup!$C$8)/(365.25/12))-Helpers!$E$2:$E$51*((1+(Helpers!$D$2:$D$51+0.000000001)/12)^(($B183-Setup!$C$8)/(365.25/12))-1)/((Helpers!$D$2:$D$51+0.000000001)/12)))</f>
        <v>0</v>
      </c>
      <c r="Y183" s="48"/>
      <c r="Z183" s="48" t="n">
        <f aca="false">IF(OR(N(Z$5)=0,Z$6=""),0,Z$5*((DATE(YEAR($B183),MONTH($B183),MIN(Z$6,DAY(EOMONTH($B183,0))))&gt;=$B183)*(DATE(YEAR($B183),MONTH($B183),MIN(Z$6,DAY(EOMONTH($B183,0))))&lt;$C183)+(DATE(YEAR($B183),MONTH($B183)+1,MIN(Z$6,DAY(EOMONTH($B183,1))))&gt;=$B183)*(DATE(YEAR($B183),MONTH($B183)+1,MIN(Z$6,DAY(EOMONTH($B183,1))))&lt;$C183)))</f>
        <v>25</v>
      </c>
      <c r="AA183" s="48" t="n">
        <f aca="false">IF(OR(N(AA$5)=0,AA$6=""),0,AA$5*((DATE(YEAR($B183),MONTH($B183),MIN(AA$6,DAY(EOMONTH($B183,0))))&gt;=$B183)*(DATE(YEAR($B183),MONTH($B183),MIN(AA$6,DAY(EOMONTH($B183,0))))&lt;$C183)+(DATE(YEAR($B183),MONTH($B183)+1,MIN(AA$6,DAY(EOMONTH($B183,1))))&gt;=$B183)*(DATE(YEAR($B183),MONTH($B183)+1,MIN(AA$6,DAY(EOMONTH($B183,1))))&lt;$C183)))</f>
        <v>0</v>
      </c>
      <c r="AB183" s="48" t="n">
        <f aca="false">IF(OR(N(AB$5)=0,AB$6=""),0,AB$5*((DATE(YEAR($B183),MONTH($B183),MIN(AB$6,DAY(EOMONTH($B183,0))))&gt;=$B183)*(DATE(YEAR($B183),MONTH($B183),MIN(AB$6,DAY(EOMONTH($B183,0))))&lt;$C183)+(DATE(YEAR($B183),MONTH($B183)+1,MIN(AB$6,DAY(EOMONTH($B183,1))))&gt;=$B183)*(DATE(YEAR($B183),MONTH($B183)+1,MIN(AB$6,DAY(EOMONTH($B183,1))))&lt;$C183)))</f>
        <v>0</v>
      </c>
      <c r="AC183" s="48" t="n">
        <f aca="false">IF(OR(N(AC$5)=0,AC$6=""),0,AC$5*((DATE(YEAR($B183),MONTH($B183),MIN(AC$6,DAY(EOMONTH($B183,0))))&gt;=$B183)*(DATE(YEAR($B183),MONTH($B183),MIN(AC$6,DAY(EOMONTH($B183,0))))&lt;$C183)+(DATE(YEAR($B183),MONTH($B183)+1,MIN(AC$6,DAY(EOMONTH($B183,1))))&gt;=$B183)*(DATE(YEAR($B183),MONTH($B183)+1,MIN(AC$6,DAY(EOMONTH($B183,1))))&lt;$C183)))</f>
        <v>0</v>
      </c>
      <c r="AD183" s="48" t="n">
        <f aca="false">IF(OR(N(AD$5)=0,AD$6=""),0,AD$5*((DATE(YEAR($B183),MONTH($B183),MIN(AD$6,DAY(EOMONTH($B183,0))))&gt;=$B183)*(DATE(YEAR($B183),MONTH($B183),MIN(AD$6,DAY(EOMONTH($B183,0))))&lt;$C183)+(DATE(YEAR($B183),MONTH($B183)+1,MIN(AD$6,DAY(EOMONTH($B183,1))))&gt;=$B183)*(DATE(YEAR($B183),MONTH($B183)+1,MIN(AD$6,DAY(EOMONTH($B183,1))))&lt;$C183)))</f>
        <v>0</v>
      </c>
      <c r="AE183" s="48" t="n">
        <f aca="false">IF(OR(N(AE$5)=0,AE$6=""),0,AE$5*((DATE(YEAR($B183),MONTH($B183),MIN(AE$6,DAY(EOMONTH($B183,0))))&gt;=$B183)*(DATE(YEAR($B183),MONTH($B183),MIN(AE$6,DAY(EOMONTH($B183,0))))&lt;$C183)+(DATE(YEAR($B183),MONTH($B183)+1,MIN(AE$6,DAY(EOMONTH($B183,1))))&gt;=$B183)*(DATE(YEAR($B183),MONTH($B183)+1,MIN(AE$6,DAY(EOMONTH($B183,1))))&lt;$C183)))</f>
        <v>0</v>
      </c>
      <c r="AF183" s="48" t="n">
        <f aca="false">IF(OR(N(AF$5)=0,AF$6=""),0,AF$5*((DATE(YEAR($B183),MONTH($B183),MIN(AF$6,DAY(EOMONTH($B183,0))))&gt;=$B183)*(DATE(YEAR($B183),MONTH($B183),MIN(AF$6,DAY(EOMONTH($B183,0))))&lt;$C183)+(DATE(YEAR($B183),MONTH($B183)+1,MIN(AF$6,DAY(EOMONTH($B183,1))))&gt;=$B183)*(DATE(YEAR($B183),MONTH($B183)+1,MIN(AF$6,DAY(EOMONTH($B183,1))))&lt;$C183)))</f>
        <v>0</v>
      </c>
      <c r="AG183" s="48" t="n">
        <f aca="false">IF(OR(N(AG$5)=0,AG$6=""),0,AG$5*((DATE(YEAR($B183),MONTH($B183),MIN(AG$6,DAY(EOMONTH($B183,0))))&gt;=$B183)*(DATE(YEAR($B183),MONTH($B183),MIN(AG$6,DAY(EOMONTH($B183,0))))&lt;$C183)+(DATE(YEAR($B183),MONTH($B183)+1,MIN(AG$6,DAY(EOMONTH($B183,1))))&gt;=$B183)*(DATE(YEAR($B183),MONTH($B183)+1,MIN(AG$6,DAY(EOMONTH($B183,1))))&lt;$C183)))</f>
        <v>0</v>
      </c>
      <c r="AH183" s="48" t="n">
        <f aca="false">IF(OR(N(AH$5)=0,AH$6=""),0,AH$5*((DATE(YEAR($B183),MONTH($B183),MIN(AH$6,DAY(EOMONTH($B183,0))))&gt;=$B183)*(DATE(YEAR($B183),MONTH($B183),MIN(AH$6,DAY(EOMONTH($B183,0))))&lt;$C183)+(DATE(YEAR($B183),MONTH($B183)+1,MIN(AH$6,DAY(EOMONTH($B183,1))))&gt;=$B183)*(DATE(YEAR($B183),MONTH($B183)+1,MIN(AH$6,DAY(EOMONTH($B183,1))))&lt;$C183)))</f>
        <v>0</v>
      </c>
      <c r="AI183" s="48" t="n">
        <f aca="false">IF(OR(N(AI$5)=0,AI$6=""),0,AI$5*((DATE(YEAR($B183),MONTH($B183),MIN(AI$6,DAY(EOMONTH($B183,0))))&gt;=$B183)*(DATE(YEAR($B183),MONTH($B183),MIN(AI$6,DAY(EOMONTH($B183,0))))&lt;$C183)+(DATE(YEAR($B183),MONTH($B183)+1,MIN(AI$6,DAY(EOMONTH($B183,1))))&gt;=$B183)*(DATE(YEAR($B183),MONTH($B183)+1,MIN(AI$6,DAY(EOMONTH($B183,1))))&lt;$C183)))</f>
        <v>0</v>
      </c>
      <c r="AJ183" s="48" t="n">
        <f aca="false">IF(OR(N(AJ$5)=0,AJ$6=""),0,AJ$5*((DATE(YEAR($B183),MONTH($B183),MIN(AJ$6,DAY(EOMONTH($B183,0))))&gt;=$B183)*(DATE(YEAR($B183),MONTH($B183),MIN(AJ$6,DAY(EOMONTH($B183,0))))&lt;$C183)+(DATE(YEAR($B183),MONTH($B183)+1,MIN(AJ$6,DAY(EOMONTH($B183,1))))&gt;=$B183)*(DATE(YEAR($B183),MONTH($B183)+1,MIN(AJ$6,DAY(EOMONTH($B183,1))))&lt;$C183)))</f>
        <v>0</v>
      </c>
      <c r="AK183" s="48" t="n">
        <f aca="false">IF(OR(N(AK$5)=0,AK$6=""),0,AK$5*((DATE(YEAR($B183),MONTH($B183),MIN(AK$6,DAY(EOMONTH($B183,0))))&gt;=$B183)*(DATE(YEAR($B183),MONTH($B183),MIN(AK$6,DAY(EOMONTH($B183,0))))&lt;$C183)+(DATE(YEAR($B183),MONTH($B183)+1,MIN(AK$6,DAY(EOMONTH($B183,1))))&gt;=$B183)*(DATE(YEAR($B183),MONTH($B183)+1,MIN(AK$6,DAY(EOMONTH($B183,1))))&lt;$C183)))</f>
        <v>0</v>
      </c>
      <c r="AL183" s="48" t="n">
        <f aca="false">IF(OR(N(AL$5)=0,AL$6=""),0,AL$5*((DATE(YEAR($B183),MONTH($B183),MIN(AL$6,DAY(EOMONTH($B183,0))))&gt;=$B183)*(DATE(YEAR($B183),MONTH($B183),MIN(AL$6,DAY(EOMONTH($B183,0))))&lt;$C183)+(DATE(YEAR($B183),MONTH($B183)+1,MIN(AL$6,DAY(EOMONTH($B183,1))))&gt;=$B183)*(DATE(YEAR($B183),MONTH($B183)+1,MIN(AL$6,DAY(EOMONTH($B183,1))))&lt;$C183)))</f>
        <v>0</v>
      </c>
      <c r="AM183" s="48" t="n">
        <f aca="false">IF(OR(N(AM$5)=0,AM$6=""),0,AM$5*((DATE(YEAR($B183),MONTH($B183),MIN(AM$6,DAY(EOMONTH($B183,0))))&gt;=$B183)*(DATE(YEAR($B183),MONTH($B183),MIN(AM$6,DAY(EOMONTH($B183,0))))&lt;$C183)+(DATE(YEAR($B183),MONTH($B183)+1,MIN(AM$6,DAY(EOMONTH($B183,1))))&gt;=$B183)*(DATE(YEAR($B183),MONTH($B183)+1,MIN(AM$6,DAY(EOMONTH($B183,1))))&lt;$C183)))</f>
        <v>0</v>
      </c>
      <c r="AN183" s="48" t="n">
        <f aca="false">IF(OR(N(AN$5)=0,AN$6=""),0,AN$5*((DATE(YEAR($B183),MONTH($B183),MIN(AN$6,DAY(EOMONTH($B183,0))))&gt;=$B183)*(DATE(YEAR($B183),MONTH($B183),MIN(AN$6,DAY(EOMONTH($B183,0))))&lt;$C183)+(DATE(YEAR($B183),MONTH($B183)+1,MIN(AN$6,DAY(EOMONTH($B183,1))))&gt;=$B183)*(DATE(YEAR($B183),MONTH($B183)+1,MIN(AN$6,DAY(EOMONTH($B183,1))))&lt;$C183)))</f>
        <v>0</v>
      </c>
      <c r="AO183" s="48" t="n">
        <f aca="false">IF(OR(N(AO$5)=0,AO$6=""),0,AO$5*((DATE(YEAR($B183),MONTH($B183),MIN(AO$6,DAY(EOMONTH($B183,0))))&gt;=$B183)*(DATE(YEAR($B183),MONTH($B183),MIN(AO$6,DAY(EOMONTH($B183,0))))&lt;$C183)+(DATE(YEAR($B183),MONTH($B183)+1,MIN(AO$6,DAY(EOMONTH($B183,1))))&gt;=$B183)*(DATE(YEAR($B183),MONTH($B183)+1,MIN(AO$6,DAY(EOMONTH($B183,1))))&lt;$C183)))</f>
        <v>0</v>
      </c>
      <c r="AP183" s="48" t="n">
        <f aca="false">IF(OR(N(AP$5)=0,AP$6=""),0,AP$5*((DATE(YEAR($B183),MONTH($B183),MIN(AP$6,DAY(EOMONTH($B183,0))))&gt;=$B183)*(DATE(YEAR($B183),MONTH($B183),MIN(AP$6,DAY(EOMONTH($B183,0))))&lt;$C183)+(DATE(YEAR($B183),MONTH($B183)+1,MIN(AP$6,DAY(EOMONTH($B183,1))))&gt;=$B183)*(DATE(YEAR($B183),MONTH($B183)+1,MIN(AP$6,DAY(EOMONTH($B183,1))))&lt;$C183)))</f>
        <v>0</v>
      </c>
      <c r="AQ183" s="48" t="n">
        <f aca="false">IF(OR(N(AQ$5)=0,AQ$6=""),0,AQ$5*((DATE(YEAR($B183),MONTH($B183),MIN(AQ$6,DAY(EOMONTH($B183,0))))&gt;=$B183)*(DATE(YEAR($B183),MONTH($B183),MIN(AQ$6,DAY(EOMONTH($B183,0))))&lt;$C183)+(DATE(YEAR($B183),MONTH($B183)+1,MIN(AQ$6,DAY(EOMONTH($B183,1))))&gt;=$B183)*(DATE(YEAR($B183),MONTH($B183)+1,MIN(AQ$6,DAY(EOMONTH($B183,1))))&lt;$C183)))</f>
        <v>0</v>
      </c>
      <c r="AR183" s="48" t="n">
        <f aca="false">IF(OR(N(AR$5)=0,AR$6=""),0,AR$5*((DATE(YEAR($B183),MONTH($B183),MIN(AR$6,DAY(EOMONTH($B183,0))))&gt;=$B183)*(DATE(YEAR($B183),MONTH($B183),MIN(AR$6,DAY(EOMONTH($B183,0))))&lt;$C183)+(DATE(YEAR($B183),MONTH($B183)+1,MIN(AR$6,DAY(EOMONTH($B183,1))))&gt;=$B183)*(DATE(YEAR($B183),MONTH($B183)+1,MIN(AR$6,DAY(EOMONTH($B183,1))))&lt;$C183)))</f>
        <v>0</v>
      </c>
      <c r="AS183" s="48" t="n">
        <f aca="false">IF(OR(N(AS$5)=0,AS$6=""),0,AS$5*((DATE(YEAR($B183),MONTH($B183),MIN(AS$6,DAY(EOMONTH($B183,0))))&gt;=$B183)*(DATE(YEAR($B183),MONTH($B183),MIN(AS$6,DAY(EOMONTH($B183,0))))&lt;$C183)+(DATE(YEAR($B183),MONTH($B183)+1,MIN(AS$6,DAY(EOMONTH($B183,1))))&gt;=$B183)*(DATE(YEAR($B183),MONTH($B183)+1,MIN(AS$6,DAY(EOMONTH($B183,1))))&lt;$C183)))</f>
        <v>0</v>
      </c>
      <c r="AT183" s="48" t="n">
        <f aca="false">IF(OR(N(AT$5)=0,AT$6=""),0,AT$5*((DATE(YEAR($B183),MONTH($B183),MIN(AT$6,DAY(EOMONTH($B183,0))))&gt;=$B183)*(DATE(YEAR($B183),MONTH($B183),MIN(AT$6,DAY(EOMONTH($B183,0))))&lt;$C183)+(DATE(YEAR($B183),MONTH($B183)+1,MIN(AT$6,DAY(EOMONTH($B183,1))))&gt;=$B183)*(DATE(YEAR($B183),MONTH($B183)+1,MIN(AT$6,DAY(EOMONTH($B183,1))))&lt;$C183)))</f>
        <v>0</v>
      </c>
      <c r="AU183" s="48" t="n">
        <f aca="false">IF(OR(N(AU$5)=0,AU$6=""),0,AU$5*((DATE(YEAR($B183),MONTH($B183),MIN(AU$6,DAY(EOMONTH($B183,0))))&gt;=$B183)*(DATE(YEAR($B183),MONTH($B183),MIN(AU$6,DAY(EOMONTH($B183,0))))&lt;$C183)+(DATE(YEAR($B183),MONTH($B183)+1,MIN(AU$6,DAY(EOMONTH($B183,1))))&gt;=$B183)*(DATE(YEAR($B183),MONTH($B183)+1,MIN(AU$6,DAY(EOMONTH($B183,1))))&lt;$C183)))</f>
        <v>0</v>
      </c>
      <c r="AV183" s="48" t="n">
        <f aca="false">IF(OR(N(AV$5)=0,AV$6=""),0,AV$5*((DATE(YEAR($B183),MONTH($B183),MIN(AV$6,DAY(EOMONTH($B183,0))))&gt;=$B183)*(DATE(YEAR($B183),MONTH($B183),MIN(AV$6,DAY(EOMONTH($B183,0))))&lt;$C183)+(DATE(YEAR($B183),MONTH($B183)+1,MIN(AV$6,DAY(EOMONTH($B183,1))))&gt;=$B183)*(DATE(YEAR($B183),MONTH($B183)+1,MIN(AV$6,DAY(EOMONTH($B183,1))))&lt;$C183)))</f>
        <v>0</v>
      </c>
      <c r="AW183" s="48" t="n">
        <f aca="false">IF(OR(N(AW$5)=0,AW$6=""),0,AW$5*((DATE(YEAR($B183),MONTH($B183),MIN(AW$6,DAY(EOMONTH($B183,0))))&gt;=$B183)*(DATE(YEAR($B183),MONTH($B183),MIN(AW$6,DAY(EOMONTH($B183,0))))&lt;$C183)+(DATE(YEAR($B183),MONTH($B183)+1,MIN(AW$6,DAY(EOMONTH($B183,1))))&gt;=$B183)*(DATE(YEAR($B183),MONTH($B183)+1,MIN(AW$6,DAY(EOMONTH($B183,1))))&lt;$C183)))</f>
        <v>0</v>
      </c>
      <c r="AX183" s="48" t="n">
        <f aca="false">IF(OR(N(AX$5)=0,AX$6=""),0,AX$5*((DATE(YEAR($B183),MONTH($B183),MIN(AX$6,DAY(EOMONTH($B183,0))))&gt;=$B183)*(DATE(YEAR($B183),MONTH($B183),MIN(AX$6,DAY(EOMONTH($B183,0))))&lt;$C183)+(DATE(YEAR($B183),MONTH($B183)+1,MIN(AX$6,DAY(EOMONTH($B183,1))))&gt;=$B183)*(DATE(YEAR($B183),MONTH($B183)+1,MIN(AX$6,DAY(EOMONTH($B183,1))))&lt;$C183)))</f>
        <v>0</v>
      </c>
      <c r="AY183" s="48" t="n">
        <f aca="false">IF(OR(N(AY$5)=0,AY$6=""),0,AY$5*((DATE(YEAR($B183),MONTH($B183),MIN(AY$6,DAY(EOMONTH($B183,0))))&gt;=$B183)*(DATE(YEAR($B183),MONTH($B183),MIN(AY$6,DAY(EOMONTH($B183,0))))&lt;$C183)+(DATE(YEAR($B183),MONTH($B183)+1,MIN(AY$6,DAY(EOMONTH($B183,1))))&gt;=$B183)*(DATE(YEAR($B183),MONTH($B183)+1,MIN(AY$6,DAY(EOMONTH($B183,1))))&lt;$C183)))</f>
        <v>0</v>
      </c>
      <c r="AZ183" s="48" t="n">
        <f aca="false">IF(OR(N(AZ$5)=0,AZ$6=""),0,AZ$5*((DATE(YEAR($B183),MONTH($B183),MIN(AZ$6,DAY(EOMONTH($B183,0))))&gt;=$B183)*(DATE(YEAR($B183),MONTH($B183),MIN(AZ$6,DAY(EOMONTH($B183,0))))&lt;$C183)+(DATE(YEAR($B183),MONTH($B183)+1,MIN(AZ$6,DAY(EOMONTH($B183,1))))&gt;=$B183)*(DATE(YEAR($B183),MONTH($B183)+1,MIN(AZ$6,DAY(EOMONTH($B183,1))))&lt;$C183)))</f>
        <v>0</v>
      </c>
      <c r="BA183" s="48" t="n">
        <f aca="false">IF(OR(N(BA$5)=0,BA$6=""),0,BA$5*((DATE(YEAR($B183),MONTH($B183),MIN(BA$6,DAY(EOMONTH($B183,0))))&gt;=$B183)*(DATE(YEAR($B183),MONTH($B183),MIN(BA$6,DAY(EOMONTH($B183,0))))&lt;$C183)+(DATE(YEAR($B183),MONTH($B183)+1,MIN(BA$6,DAY(EOMONTH($B183,1))))&gt;=$B183)*(DATE(YEAR($B183),MONTH($B183)+1,MIN(BA$6,DAY(EOMONTH($B183,1))))&lt;$C183)))</f>
        <v>0</v>
      </c>
      <c r="BB183" s="48" t="n">
        <f aca="false">IF(OR(N(BB$5)=0,BB$6=""),0,BB$5*((DATE(YEAR($B183),MONTH($B183),MIN(BB$6,DAY(EOMONTH($B183,0))))&gt;=$B183)*(DATE(YEAR($B183),MONTH($B183),MIN(BB$6,DAY(EOMONTH($B183,0))))&lt;$C183)+(DATE(YEAR($B183),MONTH($B183)+1,MIN(BB$6,DAY(EOMONTH($B183,1))))&gt;=$B183)*(DATE(YEAR($B183),MONTH($B183)+1,MIN(BB$6,DAY(EOMONTH($B183,1))))&lt;$C183)))</f>
        <v>0</v>
      </c>
      <c r="BC183" s="48" t="n">
        <f aca="false">IF(OR(N(BC$5)=0,BC$6=""),0,BC$5*((DATE(YEAR($B183),MONTH($B183),MIN(BC$6,DAY(EOMONTH($B183,0))))&gt;=$B183)*(DATE(YEAR($B183),MONTH($B183),MIN(BC$6,DAY(EOMONTH($B183,0))))&lt;$C183)+(DATE(YEAR($B183),MONTH($B183)+1,MIN(BC$6,DAY(EOMONTH($B183,1))))&gt;=$B183)*(DATE(YEAR($B183),MONTH($B183)+1,MIN(BC$6,DAY(EOMONTH($B183,1))))&lt;$C183)))</f>
        <v>0</v>
      </c>
      <c r="BD183" s="48" t="n">
        <f aca="false">IF(OR(N(BD$5)=0,BD$6=""),0,BD$5*((DATE(YEAR($B183),MONTH($B183),MIN(BD$6,DAY(EOMONTH($B183,0))))&gt;=$B183)*(DATE(YEAR($B183),MONTH($B183),MIN(BD$6,DAY(EOMONTH($B183,0))))&lt;$C183)+(DATE(YEAR($B183),MONTH($B183)+1,MIN(BD$6,DAY(EOMONTH($B183,1))))&gt;=$B183)*(DATE(YEAR($B183),MONTH($B183)+1,MIN(BD$6,DAY(EOMONTH($B183,1))))&lt;$C183)))</f>
        <v>0</v>
      </c>
      <c r="BE183" s="48" t="n">
        <f aca="false">IF(OR(N(BE$5)=0,BE$6=""),0,BE$5*((DATE(YEAR($B183),MONTH($B183),MIN(BE$6,DAY(EOMONTH($B183,0))))&gt;=$B183)*(DATE(YEAR($B183),MONTH($B183),MIN(BE$6,DAY(EOMONTH($B183,0))))&lt;$C183)+(DATE(YEAR($B183),MONTH($B183)+1,MIN(BE$6,DAY(EOMONTH($B183,1))))&gt;=$B183)*(DATE(YEAR($B183),MONTH($B183)+1,MIN(BE$6,DAY(EOMONTH($B183,1))))&lt;$C183)))</f>
        <v>0</v>
      </c>
      <c r="BF183" s="48" t="n">
        <f aca="false">IF(OR(N(BF$5)=0,BF$6=""),0,BF$5*((DATE(YEAR($B183),MONTH($B183),MIN(BF$6,DAY(EOMONTH($B183,0))))&gt;=$B183)*(DATE(YEAR($B183),MONTH($B183),MIN(BF$6,DAY(EOMONTH($B183,0))))&lt;$C183)+(DATE(YEAR($B183),MONTH($B183)+1,MIN(BF$6,DAY(EOMONTH($B183,1))))&gt;=$B183)*(DATE(YEAR($B183),MONTH($B183)+1,MIN(BF$6,DAY(EOMONTH($B183,1))))&lt;$C183)))</f>
        <v>0</v>
      </c>
      <c r="BG183" s="48" t="n">
        <f aca="false">IF(OR(N(BG$5)=0,BG$6=""),0,BG$5*((DATE(YEAR($B183),MONTH($B183),MIN(BG$6,DAY(EOMONTH($B183,0))))&gt;=$B183)*(DATE(YEAR($B183),MONTH($B183),MIN(BG$6,DAY(EOMONTH($B183,0))))&lt;$C183)+(DATE(YEAR($B183),MONTH($B183)+1,MIN(BG$6,DAY(EOMONTH($B183,1))))&gt;=$B183)*(DATE(YEAR($B183),MONTH($B183)+1,MIN(BG$6,DAY(EOMONTH($B183,1))))&lt;$C183)))</f>
        <v>0</v>
      </c>
      <c r="BH183" s="48" t="n">
        <f aca="false">IF(OR(N(BH$5)=0,BH$6=""),0,BH$5*((DATE(YEAR($B183),MONTH($B183),MIN(BH$6,DAY(EOMONTH($B183,0))))&gt;=$B183)*(DATE(YEAR($B183),MONTH($B183),MIN(BH$6,DAY(EOMONTH($B183,0))))&lt;$C183)+(DATE(YEAR($B183),MONTH($B183)+1,MIN(BH$6,DAY(EOMONTH($B183,1))))&gt;=$B183)*(DATE(YEAR($B183),MONTH($B183)+1,MIN(BH$6,DAY(EOMONTH($B183,1))))&lt;$C183)))</f>
        <v>0</v>
      </c>
      <c r="BI183" s="48" t="n">
        <f aca="false">IF(OR(N(BI$5)=0,BI$6=""),0,BI$5*((DATE(YEAR($B183),MONTH($B183),MIN(BI$6,DAY(EOMONTH($B183,0))))&gt;=$B183)*(DATE(YEAR($B183),MONTH($B183),MIN(BI$6,DAY(EOMONTH($B183,0))))&lt;$C183)+(DATE(YEAR($B183),MONTH($B183)+1,MIN(BI$6,DAY(EOMONTH($B183,1))))&gt;=$B183)*(DATE(YEAR($B183),MONTH($B183)+1,MIN(BI$6,DAY(EOMONTH($B183,1))))&lt;$C183)))</f>
        <v>0</v>
      </c>
      <c r="BJ183" s="48" t="n">
        <f aca="false">IF(OR(N(BJ$5)=0,BJ$6=""),0,BJ$5*((DATE(YEAR($B183),MONTH($B183),MIN(BJ$6,DAY(EOMONTH($B183,0))))&gt;=$B183)*(DATE(YEAR($B183),MONTH($B183),MIN(BJ$6,DAY(EOMONTH($B183,0))))&lt;$C183)+(DATE(YEAR($B183),MONTH($B183)+1,MIN(BJ$6,DAY(EOMONTH($B183,1))))&gt;=$B183)*(DATE(YEAR($B183),MONTH($B183)+1,MIN(BJ$6,DAY(EOMONTH($B183,1))))&lt;$C183)))</f>
        <v>0</v>
      </c>
      <c r="BK183" s="48" t="n">
        <f aca="false">IF(OR(N(BK$5)=0,BK$6=""),0,BK$5*((DATE(YEAR($B183),MONTH($B183),MIN(BK$6,DAY(EOMONTH($B183,0))))&gt;=$B183)*(DATE(YEAR($B183),MONTH($B183),MIN(BK$6,DAY(EOMONTH($B183,0))))&lt;$C183)+(DATE(YEAR($B183),MONTH($B183)+1,MIN(BK$6,DAY(EOMONTH($B183,1))))&gt;=$B183)*(DATE(YEAR($B183),MONTH($B183)+1,MIN(BK$6,DAY(EOMONTH($B183,1))))&lt;$C183)))</f>
        <v>0</v>
      </c>
      <c r="BL183" s="48" t="n">
        <f aca="false">IF(OR(N(BL$5)=0,BL$6=""),0,BL$5*((DATE(YEAR($B183),MONTH($B183),MIN(BL$6,DAY(EOMONTH($B183,0))))&gt;=$B183)*(DATE(YEAR($B183),MONTH($B183),MIN(BL$6,DAY(EOMONTH($B183,0))))&lt;$C183)+(DATE(YEAR($B183),MONTH($B183)+1,MIN(BL$6,DAY(EOMONTH($B183,1))))&gt;=$B183)*(DATE(YEAR($B183),MONTH($B183)+1,MIN(BL$6,DAY(EOMONTH($B183,1))))&lt;$C183)))</f>
        <v>0</v>
      </c>
      <c r="BM183" s="48" t="n">
        <f aca="false">IF(OR(N(BM$5)=0,BM$6=""),0,BM$5*((DATE(YEAR($B183),MONTH($B183),MIN(BM$6,DAY(EOMONTH($B183,0))))&gt;=$B183)*(DATE(YEAR($B183),MONTH($B183),MIN(BM$6,DAY(EOMONTH($B183,0))))&lt;$C183)+(DATE(YEAR($B183),MONTH($B183)+1,MIN(BM$6,DAY(EOMONTH($B183,1))))&gt;=$B183)*(DATE(YEAR($B183),MONTH($B183)+1,MIN(BM$6,DAY(EOMONTH($B183,1))))&lt;$C183)))</f>
        <v>0</v>
      </c>
      <c r="BN183" s="48" t="n">
        <f aca="false">IF(OR(N(BN$5)=0,BN$6=""),0,BN$5*((DATE(YEAR($B183),MONTH($B183),MIN(BN$6,DAY(EOMONTH($B183,0))))&gt;=$B183)*(DATE(YEAR($B183),MONTH($B183),MIN(BN$6,DAY(EOMONTH($B183,0))))&lt;$C183)+(DATE(YEAR($B183),MONTH($B183)+1,MIN(BN$6,DAY(EOMONTH($B183,1))))&gt;=$B183)*(DATE(YEAR($B183),MONTH($B183)+1,MIN(BN$6,DAY(EOMONTH($B183,1))))&lt;$C183)))</f>
        <v>0</v>
      </c>
      <c r="BO183" s="48" t="n">
        <f aca="false">IF(OR(N(BO$5)=0,BO$6=""),0,BO$5*((DATE(YEAR($B183),MONTH($B183),MIN(BO$6,DAY(EOMONTH($B183,0))))&gt;=$B183)*(DATE(YEAR($B183),MONTH($B183),MIN(BO$6,DAY(EOMONTH($B183,0))))&lt;$C183)+(DATE(YEAR($B183),MONTH($B183)+1,MIN(BO$6,DAY(EOMONTH($B183,1))))&gt;=$B183)*(DATE(YEAR($B183),MONTH($B183)+1,MIN(BO$6,DAY(EOMONTH($B183,1))))&lt;$C183)))</f>
        <v>0</v>
      </c>
      <c r="BP183" s="48" t="n">
        <f aca="false">IF(OR(N(BP$5)=0,BP$6=""),0,BP$5*((DATE(YEAR($B183),MONTH($B183),MIN(BP$6,DAY(EOMONTH($B183,0))))&gt;=$B183)*(DATE(YEAR($B183),MONTH($B183),MIN(BP$6,DAY(EOMONTH($B183,0))))&lt;$C183)+(DATE(YEAR($B183),MONTH($B183)+1,MIN(BP$6,DAY(EOMONTH($B183,1))))&gt;=$B183)*(DATE(YEAR($B183),MONTH($B183)+1,MIN(BP$6,DAY(EOMONTH($B183,1))))&lt;$C183)))</f>
        <v>0</v>
      </c>
      <c r="BQ183" s="48" t="n">
        <f aca="false">IF(OR(N(BQ$5)=0,BQ$6=""),0,BQ$5*((DATE(YEAR($B183),MONTH($B183),MIN(BQ$6,DAY(EOMONTH($B183,0))))&gt;=$B183)*(DATE(YEAR($B183),MONTH($B183),MIN(BQ$6,DAY(EOMONTH($B183,0))))&lt;$C183)+(DATE(YEAR($B183),MONTH($B183)+1,MIN(BQ$6,DAY(EOMONTH($B183,1))))&gt;=$B183)*(DATE(YEAR($B183),MONTH($B183)+1,MIN(BQ$6,DAY(EOMONTH($B183,1))))&lt;$C183)))</f>
        <v>0</v>
      </c>
      <c r="BR183" s="48" t="n">
        <f aca="false">IF(OR(N(BR$5)=0,BR$6=""),0,BR$5*((DATE(YEAR($B183),MONTH($B183),MIN(BR$6,DAY(EOMONTH($B183,0))))&gt;=$B183)*(DATE(YEAR($B183),MONTH($B183),MIN(BR$6,DAY(EOMONTH($B183,0))))&lt;$C183)+(DATE(YEAR($B183),MONTH($B183)+1,MIN(BR$6,DAY(EOMONTH($B183,1))))&gt;=$B183)*(DATE(YEAR($B183),MONTH($B183)+1,MIN(BR$6,DAY(EOMONTH($B183,1))))&lt;$C183)))</f>
        <v>0</v>
      </c>
      <c r="BS183" s="48" t="n">
        <f aca="false">IF(OR(N(BS$5)=0,BS$6=""),0,BS$5*((DATE(YEAR($B183),MONTH($B183),MIN(BS$6,DAY(EOMONTH($B183,0))))&gt;=$B183)*(DATE(YEAR($B183),MONTH($B183),MIN(BS$6,DAY(EOMONTH($B183,0))))&lt;$C183)+(DATE(YEAR($B183),MONTH($B183)+1,MIN(BS$6,DAY(EOMONTH($B183,1))))&gt;=$B183)*(DATE(YEAR($B183),MONTH($B183)+1,MIN(BS$6,DAY(EOMONTH($B183,1))))&lt;$C183)))</f>
        <v>0</v>
      </c>
      <c r="BT183" s="48" t="n">
        <f aca="false">IF(OR(N(BT$5)=0,BT$6=""),0,BT$5*((DATE(YEAR($B183),MONTH($B183),MIN(BT$6,DAY(EOMONTH($B183,0))))&gt;=$B183)*(DATE(YEAR($B183),MONTH($B183),MIN(BT$6,DAY(EOMONTH($B183,0))))&lt;$C183)+(DATE(YEAR($B183),MONTH($B183)+1,MIN(BT$6,DAY(EOMONTH($B183,1))))&gt;=$B183)*(DATE(YEAR($B183),MONTH($B183)+1,MIN(BT$6,DAY(EOMONTH($B183,1))))&lt;$C183)))</f>
        <v>0</v>
      </c>
      <c r="BU183" s="48" t="n">
        <f aca="false">IF(OR(N(BU$5)=0,BU$6=""),0,BU$5*((DATE(YEAR($B183),MONTH($B183),MIN(BU$6,DAY(EOMONTH($B183,0))))&gt;=$B183)*(DATE(YEAR($B183),MONTH($B183),MIN(BU$6,DAY(EOMONTH($B183,0))))&lt;$C183)+(DATE(YEAR($B183),MONTH($B183)+1,MIN(BU$6,DAY(EOMONTH($B183,1))))&gt;=$B183)*(DATE(YEAR($B183),MONTH($B183)+1,MIN(BU$6,DAY(EOMONTH($B183,1))))&lt;$C183)))</f>
        <v>0</v>
      </c>
      <c r="BV183" s="48" t="n">
        <f aca="false">IF(OR(N(BV$5)=0,BV$6=""),0,BV$5*((DATE(YEAR($B183),MONTH($B183),MIN(BV$6,DAY(EOMONTH($B183,0))))&gt;=$B183)*(DATE(YEAR($B183),MONTH($B183),MIN(BV$6,DAY(EOMONTH($B183,0))))&lt;$C183)+(DATE(YEAR($B183),MONTH($B183)+1,MIN(BV$6,DAY(EOMONTH($B183,1))))&gt;=$B183)*(DATE(YEAR($B183),MONTH($B183)+1,MIN(BV$6,DAY(EOMONTH($B183,1))))&lt;$C183)))</f>
        <v>0</v>
      </c>
      <c r="BW183" s="48" t="n">
        <f aca="false">IF(OR(N(BW$5)=0,BW$6=""),0,BW$5*((DATE(YEAR($B183),MONTH($B183),MIN(BW$6,DAY(EOMONTH($B183,0))))&gt;=$B183)*(DATE(YEAR($B183),MONTH($B183),MIN(BW$6,DAY(EOMONTH($B183,0))))&lt;$C183)+(DATE(YEAR($B183),MONTH($B183)+1,MIN(BW$6,DAY(EOMONTH($B183,1))))&gt;=$B183)*(DATE(YEAR($B183),MONTH($B183)+1,MIN(BW$6,DAY(EOMONTH($B183,1))))&lt;$C183)))</f>
        <v>0</v>
      </c>
      <c r="BX183" s="48" t="n">
        <f aca="false">MIN(Z183,(FT182*(1+FT$5/Setup!$C$36)+IF($V183=1,N($F183),0)))</f>
        <v>0</v>
      </c>
      <c r="BY183" s="48" t="n">
        <f aca="false">MIN(AA183,(FU182*(1+FU$5/Setup!$C$36)+IF($V183=2,N($F183),0)))</f>
        <v>0</v>
      </c>
      <c r="BZ183" s="48" t="n">
        <f aca="false">MIN(AB183,(FV182*(1+FV$5/Setup!$C$36)+IF($V183=3,N($F183),0)))</f>
        <v>0</v>
      </c>
      <c r="CA183" s="48" t="n">
        <f aca="false">MIN(AC183,(FW182*(1+FW$5/Setup!$C$36)+IF($V183=4,N($F183),0)))</f>
        <v>0</v>
      </c>
      <c r="CB183" s="48" t="n">
        <f aca="false">MIN(AD183,(FX182*(1+FX$5/Setup!$C$36)+IF($V183=5,N($F183),0)))</f>
        <v>0</v>
      </c>
      <c r="CC183" s="48" t="n">
        <f aca="false">MIN(AE183,(FY182*(1+FY$5/Setup!$C$36)+IF($V183=6,N($F183),0)))</f>
        <v>0</v>
      </c>
      <c r="CD183" s="48" t="n">
        <f aca="false">MIN(AF183,(FZ182*(1+FZ$5/Setup!$C$36)+IF($V183=7,N($F183),0)))</f>
        <v>0</v>
      </c>
      <c r="CE183" s="48" t="n">
        <f aca="false">MIN(AG183,(GA182*(1+GA$5/Setup!$C$36)+IF($V183=8,N($F183),0)))</f>
        <v>0</v>
      </c>
      <c r="CF183" s="48" t="n">
        <f aca="false">MIN(AH183,(GB182*(1+GB$5/Setup!$C$36)+IF($V183=9,N($F183),0)))</f>
        <v>0</v>
      </c>
      <c r="CG183" s="48" t="n">
        <f aca="false">MIN(AI183,(GC182*(1+GC$5/Setup!$C$36)+IF($V183=10,N($F183),0)))</f>
        <v>0</v>
      </c>
      <c r="CH183" s="48" t="n">
        <f aca="false">MIN(AJ183,(GD182*(1+GD$5/Setup!$C$36)+IF($V183=11,N($F183),0)))</f>
        <v>0</v>
      </c>
      <c r="CI183" s="48" t="n">
        <f aca="false">MIN(AK183,(GE182*(1+GE$5/Setup!$C$36)+IF($V183=12,N($F183),0)))</f>
        <v>0</v>
      </c>
      <c r="CJ183" s="48" t="n">
        <f aca="false">MIN(AL183,(GF182*(1+GF$5/Setup!$C$36)+IF($V183=13,N($F183),0)))</f>
        <v>0</v>
      </c>
      <c r="CK183" s="48" t="n">
        <f aca="false">MIN(AM183,(GG182*(1+GG$5/Setup!$C$36)+IF($V183=14,N($F183),0)))</f>
        <v>0</v>
      </c>
      <c r="CL183" s="48" t="n">
        <f aca="false">MIN(AN183,(GH182*(1+GH$5/Setup!$C$36)+IF($V183=15,N($F183),0)))</f>
        <v>0</v>
      </c>
      <c r="CM183" s="48" t="n">
        <f aca="false">MIN(AO183,(GI182*(1+GI$5/Setup!$C$36)+IF($V183=16,N($F183),0)))</f>
        <v>0</v>
      </c>
      <c r="CN183" s="48" t="n">
        <f aca="false">MIN(AP183,(GJ182*(1+GJ$5/Setup!$C$36)+IF($V183=17,N($F183),0)))</f>
        <v>0</v>
      </c>
      <c r="CO183" s="48" t="n">
        <f aca="false">MIN(AQ183,(GK182*(1+GK$5/Setup!$C$36)+IF($V183=18,N($F183),0)))</f>
        <v>0</v>
      </c>
      <c r="CP183" s="48" t="n">
        <f aca="false">MIN(AR183,(GL182*(1+GL$5/Setup!$C$36)+IF($V183=19,N($F183),0)))</f>
        <v>0</v>
      </c>
      <c r="CQ183" s="48" t="n">
        <f aca="false">MIN(AS183,(GM182*(1+GM$5/Setup!$C$36)+IF($V183=20,N($F183),0)))</f>
        <v>0</v>
      </c>
      <c r="CR183" s="48" t="n">
        <f aca="false">MIN(AT183,(GN182*(1+GN$5/Setup!$C$36)+IF($V183=21,N($F183),0)))</f>
        <v>0</v>
      </c>
      <c r="CS183" s="48" t="n">
        <f aca="false">MIN(AU183,(GO182*(1+GO$5/Setup!$C$36)+IF($V183=22,N($F183),0)))</f>
        <v>0</v>
      </c>
      <c r="CT183" s="48" t="n">
        <f aca="false">MIN(AV183,(GP182*(1+GP$5/Setup!$C$36)+IF($V183=23,N($F183),0)))</f>
        <v>0</v>
      </c>
      <c r="CU183" s="48" t="n">
        <f aca="false">MIN(AW183,(GQ182*(1+GQ$5/Setup!$C$36)+IF($V183=24,N($F183),0)))</f>
        <v>0</v>
      </c>
      <c r="CV183" s="48" t="n">
        <f aca="false">MIN(AX183,(GR182*(1+GR$5/Setup!$C$36)+IF($V183=25,N($F183),0)))</f>
        <v>0</v>
      </c>
      <c r="CW183" s="48" t="n">
        <f aca="false">MIN(AY183,(GS182*(1+GS$5/Setup!$C$36)+IF($V183=26,N($F183),0)))</f>
        <v>0</v>
      </c>
      <c r="CX183" s="48" t="n">
        <f aca="false">MIN(AZ183,(GT182*(1+GT$5/Setup!$C$36)+IF($V183=27,N($F183),0)))</f>
        <v>0</v>
      </c>
      <c r="CY183" s="48" t="n">
        <f aca="false">MIN(BA183,(GU182*(1+GU$5/Setup!$C$36)+IF($V183=28,N($F183),0)))</f>
        <v>0</v>
      </c>
      <c r="CZ183" s="48" t="n">
        <f aca="false">MIN(BB183,(GV182*(1+GV$5/Setup!$C$36)+IF($V183=29,N($F183),0)))</f>
        <v>0</v>
      </c>
      <c r="DA183" s="48" t="n">
        <f aca="false">MIN(BC183,(GW182*(1+GW$5/Setup!$C$36)+IF($V183=30,N($F183),0)))</f>
        <v>0</v>
      </c>
      <c r="DB183" s="48" t="n">
        <f aca="false">MIN(BD183,(GX182*(1+GX$5/Setup!$C$36)+IF($V183=31,N($F183),0)))</f>
        <v>0</v>
      </c>
      <c r="DC183" s="48" t="n">
        <f aca="false">MIN(BE183,(GY182*(1+GY$5/Setup!$C$36)+IF($V183=32,N($F183),0)))</f>
        <v>0</v>
      </c>
      <c r="DD183" s="48" t="n">
        <f aca="false">MIN(BF183,(GZ182*(1+GZ$5/Setup!$C$36)+IF($V183=33,N($F183),0)))</f>
        <v>0</v>
      </c>
      <c r="DE183" s="48" t="n">
        <f aca="false">MIN(BG183,(HA182*(1+HA$5/Setup!$C$36)+IF($V183=34,N($F183),0)))</f>
        <v>0</v>
      </c>
      <c r="DF183" s="48" t="n">
        <f aca="false">MIN(BH183,(HB182*(1+HB$5/Setup!$C$36)+IF($V183=35,N($F183),0)))</f>
        <v>0</v>
      </c>
      <c r="DG183" s="48" t="n">
        <f aca="false">MIN(BI183,(HC182*(1+HC$5/Setup!$C$36)+IF($V183=36,N($F183),0)))</f>
        <v>0</v>
      </c>
      <c r="DH183" s="48" t="n">
        <f aca="false">MIN(BJ183,(HD182*(1+HD$5/Setup!$C$36)+IF($V183=37,N($F183),0)))</f>
        <v>0</v>
      </c>
      <c r="DI183" s="48" t="n">
        <f aca="false">MIN(BK183,(HE182*(1+HE$5/Setup!$C$36)+IF($V183=38,N($F183),0)))</f>
        <v>0</v>
      </c>
      <c r="DJ183" s="48" t="n">
        <f aca="false">MIN(BL183,(HF182*(1+HF$5/Setup!$C$36)+IF($V183=39,N($F183),0)))</f>
        <v>0</v>
      </c>
      <c r="DK183" s="48" t="n">
        <f aca="false">MIN(BM183,(HG182*(1+HG$5/Setup!$C$36)+IF($V183=40,N($F183),0)))</f>
        <v>0</v>
      </c>
      <c r="DL183" s="48" t="n">
        <f aca="false">MIN(BN183,(HH182*(1+HH$5/Setup!$C$36)+IF($V183=41,N($F183),0)))</f>
        <v>0</v>
      </c>
      <c r="DM183" s="48" t="n">
        <f aca="false">MIN(BO183,(HI182*(1+HI$5/Setup!$C$36)+IF($V183=42,N($F183),0)))</f>
        <v>0</v>
      </c>
      <c r="DN183" s="48" t="n">
        <f aca="false">MIN(BP183,(HJ182*(1+HJ$5/Setup!$C$36)+IF($V183=43,N($F183),0)))</f>
        <v>0</v>
      </c>
      <c r="DO183" s="48" t="n">
        <f aca="false">MIN(BQ183,(HK182*(1+HK$5/Setup!$C$36)+IF($V183=44,N($F183),0)))</f>
        <v>0</v>
      </c>
      <c r="DP183" s="48" t="n">
        <f aca="false">MIN(BR183,(HL182*(1+HL$5/Setup!$C$36)+IF($V183=45,N($F183),0)))</f>
        <v>0</v>
      </c>
      <c r="DQ183" s="48" t="n">
        <f aca="false">MIN(BS183,(HM182*(1+HM$5/Setup!$C$36)+IF($V183=46,N($F183),0)))</f>
        <v>0</v>
      </c>
      <c r="DR183" s="48" t="n">
        <f aca="false">MIN(BT183,(HN182*(1+HN$5/Setup!$C$36)+IF($V183=47,N($F183),0)))</f>
        <v>0</v>
      </c>
      <c r="DS183" s="48" t="n">
        <f aca="false">MIN(BU183,(HO182*(1+HO$5/Setup!$C$36)+IF($V183=48,N($F183),0)))</f>
        <v>0</v>
      </c>
      <c r="DT183" s="48" t="n">
        <f aca="false">MIN(BV183,(HP182*(1+HP$5/Setup!$C$36)+IF($V183=49,N($F183),0)))</f>
        <v>0</v>
      </c>
      <c r="DU183" s="48" t="n">
        <f aca="false">MIN(BW183,(HQ182*(1+HQ$5/Setup!$C$36)+IF($V183=50,N($F183),0)))</f>
        <v>0</v>
      </c>
      <c r="DV183" s="48" t="n">
        <f aca="false">MIN(MAX((FT182*(1+FT$5/Setup!$C$36)+IF($V183=1,N($F183),0))-BX183,0),MAX($P183-0,0))</f>
        <v>0</v>
      </c>
      <c r="DW183" s="48" t="n">
        <f aca="false">MIN(MAX((FU182*(1+FU$5/Setup!$C$36)+IF($V183=2,N($F183),0))-BY183,0),MAX($P183-SUM(DV183:DV183),0))</f>
        <v>0</v>
      </c>
      <c r="DX183" s="48" t="n">
        <f aca="false">MIN(MAX((FV182*(1+FV$5/Setup!$C$36)+IF($V183=3,N($F183),0))-BZ183,0),MAX($P183-SUM(DV183:DW183),0))</f>
        <v>0</v>
      </c>
      <c r="DY183" s="48" t="n">
        <f aca="false">MIN(MAX((FW182*(1+FW$5/Setup!$C$36)+IF($V183=4,N($F183),0))-CA183,0),MAX($P183-SUM(DV183:DX183),0))</f>
        <v>0</v>
      </c>
      <c r="DZ183" s="48" t="n">
        <f aca="false">MIN(MAX((FX182*(1+FX$5/Setup!$C$36)+IF($V183=5,N($F183),0))-CB183,0),MAX($P183-SUM(DV183:DY183),0))</f>
        <v>0</v>
      </c>
      <c r="EA183" s="48" t="n">
        <f aca="false">MIN(MAX((FY182*(1+FY$5/Setup!$C$36)+IF($V183=6,N($F183),0))-CC183,0),MAX($P183-SUM(DV183:DZ183),0))</f>
        <v>0</v>
      </c>
      <c r="EB183" s="48" t="n">
        <f aca="false">MIN(MAX((FZ182*(1+FZ$5/Setup!$C$36)+IF($V183=7,N($F183),0))-CD183,0),MAX($P183-SUM(DV183:EA183),0))</f>
        <v>0</v>
      </c>
      <c r="EC183" s="48" t="n">
        <f aca="false">MIN(MAX((GA182*(1+GA$5/Setup!$C$36)+IF($V183=8,N($F183),0))-CE183,0),MAX($P183-SUM(DV183:EB183),0))</f>
        <v>0</v>
      </c>
      <c r="ED183" s="48" t="n">
        <f aca="false">MIN(MAX((GB182*(1+GB$5/Setup!$C$36)+IF($V183=9,N($F183),0))-CF183,0),MAX($P183-SUM(DV183:EC183),0))</f>
        <v>0</v>
      </c>
      <c r="EE183" s="48" t="n">
        <f aca="false">MIN(MAX((GC182*(1+GC$5/Setup!$C$36)+IF($V183=10,N($F183),0))-CG183,0),MAX($P183-SUM(DV183:ED183),0))</f>
        <v>0</v>
      </c>
      <c r="EF183" s="48" t="n">
        <f aca="false">MIN(MAX((GD182*(1+GD$5/Setup!$C$36)+IF($V183=11,N($F183),0))-CH183,0),MAX($P183-SUM(DV183:EE183),0))</f>
        <v>0</v>
      </c>
      <c r="EG183" s="48" t="n">
        <f aca="false">MIN(MAX((GE182*(1+GE$5/Setup!$C$36)+IF($V183=12,N($F183),0))-CI183,0),MAX($P183-SUM(DV183:EF183),0))</f>
        <v>0</v>
      </c>
      <c r="EH183" s="48" t="n">
        <f aca="false">MIN(MAX((GF182*(1+GF$5/Setup!$C$36)+IF($V183=13,N($F183),0))-CJ183,0),MAX($P183-SUM(DV183:EG183),0))</f>
        <v>0</v>
      </c>
      <c r="EI183" s="48" t="n">
        <f aca="false">MIN(MAX((GG182*(1+GG$5/Setup!$C$36)+IF($V183=14,N($F183),0))-CK183,0),MAX($P183-SUM(DV183:EH183),0))</f>
        <v>0</v>
      </c>
      <c r="EJ183" s="48" t="n">
        <f aca="false">MIN(MAX((GH182*(1+GH$5/Setup!$C$36)+IF($V183=15,N($F183),0))-CL183,0),MAX($P183-SUM(DV183:EI183),0))</f>
        <v>0</v>
      </c>
      <c r="EK183" s="48" t="n">
        <f aca="false">MIN(MAX((GI182*(1+GI$5/Setup!$C$36)+IF($V183=16,N($F183),0))-CM183,0),MAX($P183-SUM(DV183:EJ183),0))</f>
        <v>0</v>
      </c>
      <c r="EL183" s="48" t="n">
        <f aca="false">MIN(MAX((GJ182*(1+GJ$5/Setup!$C$36)+IF($V183=17,N($F183),0))-CN183,0),MAX($P183-SUM(DV183:EK183),0))</f>
        <v>0</v>
      </c>
      <c r="EM183" s="48" t="n">
        <f aca="false">MIN(MAX((GK182*(1+GK$5/Setup!$C$36)+IF($V183=18,N($F183),0))-CO183,0),MAX($P183-SUM(DV183:EL183),0))</f>
        <v>0</v>
      </c>
      <c r="EN183" s="48" t="n">
        <f aca="false">MIN(MAX((GL182*(1+GL$5/Setup!$C$36)+IF($V183=19,N($F183),0))-CP183,0),MAX($P183-SUM(DV183:EM183),0))</f>
        <v>0</v>
      </c>
      <c r="EO183" s="48" t="n">
        <f aca="false">MIN(MAX((GM182*(1+GM$5/Setup!$C$36)+IF($V183=20,N($F183),0))-CQ183,0),MAX($P183-SUM(DV183:EN183),0))</f>
        <v>0</v>
      </c>
      <c r="EP183" s="48" t="n">
        <f aca="false">MIN(MAX((GN182*(1+GN$5/Setup!$C$36)+IF($V183=21,N($F183),0))-CR183,0),MAX($P183-SUM(DV183:EO183),0))</f>
        <v>0</v>
      </c>
      <c r="EQ183" s="48" t="n">
        <f aca="false">MIN(MAX((GO182*(1+GO$5/Setup!$C$36)+IF($V183=22,N($F183),0))-CS183,0),MAX($P183-SUM(DV183:EP183),0))</f>
        <v>0</v>
      </c>
      <c r="ER183" s="48" t="n">
        <f aca="false">MIN(MAX((GP182*(1+GP$5/Setup!$C$36)+IF($V183=23,N($F183),0))-CT183,0),MAX($P183-SUM(DV183:EQ183),0))</f>
        <v>0</v>
      </c>
      <c r="ES183" s="48" t="n">
        <f aca="false">MIN(MAX((GQ182*(1+GQ$5/Setup!$C$36)+IF($V183=24,N($F183),0))-CU183,0),MAX($P183-SUM(DV183:ER183),0))</f>
        <v>0</v>
      </c>
      <c r="ET183" s="48" t="n">
        <f aca="false">MIN(MAX((GR182*(1+GR$5/Setup!$C$36)+IF($V183=25,N($F183),0))-CV183,0),MAX($P183-SUM(DV183:ES183),0))</f>
        <v>0</v>
      </c>
      <c r="EU183" s="48" t="n">
        <f aca="false">MIN(MAX((GS182*(1+GS$5/Setup!$C$36)+IF($V183=26,N($F183),0))-CW183,0),MAX($P183-SUM(DV183:ET183),0))</f>
        <v>0</v>
      </c>
      <c r="EV183" s="48" t="n">
        <f aca="false">MIN(MAX((GT182*(1+GT$5/Setup!$C$36)+IF($V183=27,N($F183),0))-CX183,0),MAX($P183-SUM(DV183:EU183),0))</f>
        <v>0</v>
      </c>
      <c r="EW183" s="48" t="n">
        <f aca="false">MIN(MAX((GU182*(1+GU$5/Setup!$C$36)+IF($V183=28,N($F183),0))-CY183,0),MAX($P183-SUM(DV183:EV183),0))</f>
        <v>0</v>
      </c>
      <c r="EX183" s="48" t="n">
        <f aca="false">MIN(MAX((GV182*(1+GV$5/Setup!$C$36)+IF($V183=29,N($F183),0))-CZ183,0),MAX($P183-SUM(DV183:EW183),0))</f>
        <v>0</v>
      </c>
      <c r="EY183" s="48" t="n">
        <f aca="false">MIN(MAX((GW182*(1+GW$5/Setup!$C$36)+IF($V183=30,N($F183),0))-DA183,0),MAX($P183-SUM(DV183:EX183),0))</f>
        <v>0</v>
      </c>
      <c r="EZ183" s="48" t="n">
        <f aca="false">MIN(MAX((GX182*(1+GX$5/Setup!$C$36)+IF($V183=31,N($F183),0))-DB183,0),MAX($P183-SUM(DV183:EY183),0))</f>
        <v>0</v>
      </c>
      <c r="FA183" s="48" t="n">
        <f aca="false">MIN(MAX((GY182*(1+GY$5/Setup!$C$36)+IF($V183=32,N($F183),0))-DC183,0),MAX($P183-SUM(DV183:EZ183),0))</f>
        <v>0</v>
      </c>
      <c r="FB183" s="48" t="n">
        <f aca="false">MIN(MAX((GZ182*(1+GZ$5/Setup!$C$36)+IF($V183=33,N($F183),0))-DD183,0),MAX($P183-SUM(DV183:FA183),0))</f>
        <v>0</v>
      </c>
      <c r="FC183" s="48" t="n">
        <f aca="false">MIN(MAX((HA182*(1+HA$5/Setup!$C$36)+IF($V183=34,N($F183),0))-DE183,0),MAX($P183-SUM(DV183:FB183),0))</f>
        <v>0</v>
      </c>
      <c r="FD183" s="48" t="n">
        <f aca="false">MIN(MAX((HB182*(1+HB$5/Setup!$C$36)+IF($V183=35,N($F183),0))-DF183,0),MAX($P183-SUM(DV183:FC183),0))</f>
        <v>0</v>
      </c>
      <c r="FE183" s="48" t="n">
        <f aca="false">MIN(MAX((HC182*(1+HC$5/Setup!$C$36)+IF($V183=36,N($F183),0))-DG183,0),MAX($P183-SUM(DV183:FD183),0))</f>
        <v>0</v>
      </c>
      <c r="FF183" s="48" t="n">
        <f aca="false">MIN(MAX((HD182*(1+HD$5/Setup!$C$36)+IF($V183=37,N($F183),0))-DH183,0),MAX($P183-SUM(DV183:FE183),0))</f>
        <v>0</v>
      </c>
      <c r="FG183" s="48" t="n">
        <f aca="false">MIN(MAX((HE182*(1+HE$5/Setup!$C$36)+IF($V183=38,N($F183),0))-DI183,0),MAX($P183-SUM(DV183:FF183),0))</f>
        <v>0</v>
      </c>
      <c r="FH183" s="48" t="n">
        <f aca="false">MIN(MAX((HF182*(1+HF$5/Setup!$C$36)+IF($V183=39,N($F183),0))-DJ183,0),MAX($P183-SUM(DV183:FG183),0))</f>
        <v>0</v>
      </c>
      <c r="FI183" s="48" t="n">
        <f aca="false">MIN(MAX((HG182*(1+HG$5/Setup!$C$36)+IF($V183=40,N($F183),0))-DK183,0),MAX($P183-SUM(DV183:FH183),0))</f>
        <v>0</v>
      </c>
      <c r="FJ183" s="48" t="n">
        <f aca="false">MIN(MAX((HH182*(1+HH$5/Setup!$C$36)+IF($V183=41,N($F183),0))-DL183,0),MAX($P183-SUM(DV183:FI183),0))</f>
        <v>0</v>
      </c>
      <c r="FK183" s="48" t="n">
        <f aca="false">MIN(MAX((HI182*(1+HI$5/Setup!$C$36)+IF($V183=42,N($F183),0))-DM183,0),MAX($P183-SUM(DV183:FJ183),0))</f>
        <v>0</v>
      </c>
      <c r="FL183" s="48" t="n">
        <f aca="false">MIN(MAX((HJ182*(1+HJ$5/Setup!$C$36)+IF($V183=43,N($F183),0))-DN183,0),MAX($P183-SUM(DV183:FK183),0))</f>
        <v>0</v>
      </c>
      <c r="FM183" s="48" t="n">
        <f aca="false">MIN(MAX((HK182*(1+HK$5/Setup!$C$36)+IF($V183=44,N($F183),0))-DO183,0),MAX($P183-SUM(DV183:FL183),0))</f>
        <v>0</v>
      </c>
      <c r="FN183" s="48" t="n">
        <f aca="false">MIN(MAX((HL182*(1+HL$5/Setup!$C$36)+IF($V183=45,N($F183),0))-DP183,0),MAX($P183-SUM(DV183:FM183),0))</f>
        <v>0</v>
      </c>
      <c r="FO183" s="48" t="n">
        <f aca="false">MIN(MAX((HM182*(1+HM$5/Setup!$C$36)+IF($V183=46,N($F183),0))-DQ183,0),MAX($P183-SUM(DV183:FN183),0))</f>
        <v>0</v>
      </c>
      <c r="FP183" s="48" t="n">
        <f aca="false">MIN(MAX((HN182*(1+HN$5/Setup!$C$36)+IF($V183=47,N($F183),0))-DR183,0),MAX($P183-SUM(DV183:FO183),0))</f>
        <v>0</v>
      </c>
      <c r="FQ183" s="48" t="n">
        <f aca="false">MIN(MAX((HO182*(1+HO$5/Setup!$C$36)+IF($V183=48,N($F183),0))-DS183,0),MAX($P183-SUM(DV183:FP183),0))</f>
        <v>0</v>
      </c>
      <c r="FR183" s="48" t="n">
        <f aca="false">MIN(MAX((HP182*(1+HP$5/Setup!$C$36)+IF($V183=49,N($F183),0))-DT183,0),MAX($P183-SUM(DV183:FQ183),0))</f>
        <v>0</v>
      </c>
      <c r="FS183" s="48" t="n">
        <f aca="false">MIN(MAX((HQ182*(1+HQ$5/Setup!$C$36)+IF($V183=50,N($F183),0))-DU183,0),MAX($P183-SUM(DV183:FR183),0))</f>
        <v>0</v>
      </c>
      <c r="FT183" s="48" t="n">
        <f aca="false">IF((FT182*(1+FT$5/Setup!$C$36)+IF($V183=1,N($F183),0))-BX183-DV183&lt;0.005,0,(FT182*(1+FT$5/Setup!$C$36)+IF($V183=1,N($F183),0))-BX183-DV183)</f>
        <v>0</v>
      </c>
      <c r="FU183" s="48" t="n">
        <f aca="false">IF((FU182*(1+FU$5/Setup!$C$36)+IF($V183=2,N($F183),0))-BY183-DW183&lt;0.005,0,(FU182*(1+FU$5/Setup!$C$36)+IF($V183=2,N($F183),0))-BY183-DW183)</f>
        <v>0</v>
      </c>
      <c r="FV183" s="48" t="n">
        <f aca="false">IF((FV182*(1+FV$5/Setup!$C$36)+IF($V183=3,N($F183),0))-BZ183-DX183&lt;0.005,0,(FV182*(1+FV$5/Setup!$C$36)+IF($V183=3,N($F183),0))-BZ183-DX183)</f>
        <v>0</v>
      </c>
      <c r="FW183" s="48" t="n">
        <f aca="false">IF((FW182*(1+FW$5/Setup!$C$36)+IF($V183=4,N($F183),0))-CA183-DY183&lt;0.005,0,(FW182*(1+FW$5/Setup!$C$36)+IF($V183=4,N($F183),0))-CA183-DY183)</f>
        <v>0</v>
      </c>
      <c r="FX183" s="48" t="n">
        <f aca="false">IF((FX182*(1+FX$5/Setup!$C$36)+IF($V183=5,N($F183),0))-CB183-DZ183&lt;0.005,0,(FX182*(1+FX$5/Setup!$C$36)+IF($V183=5,N($F183),0))-CB183-DZ183)</f>
        <v>0</v>
      </c>
      <c r="FY183" s="48" t="n">
        <f aca="false">IF((FY182*(1+FY$5/Setup!$C$36)+IF($V183=6,N($F183),0))-CC183-EA183&lt;0.005,0,(FY182*(1+FY$5/Setup!$C$36)+IF($V183=6,N($F183),0))-CC183-EA183)</f>
        <v>0</v>
      </c>
      <c r="FZ183" s="48" t="n">
        <f aca="false">IF((FZ182*(1+FZ$5/Setup!$C$36)+IF($V183=7,N($F183),0))-CD183-EB183&lt;0.005,0,(FZ182*(1+FZ$5/Setup!$C$36)+IF($V183=7,N($F183),0))-CD183-EB183)</f>
        <v>0</v>
      </c>
      <c r="GA183" s="48" t="n">
        <f aca="false">IF((GA182*(1+GA$5/Setup!$C$36)+IF($V183=8,N($F183),0))-CE183-EC183&lt;0.005,0,(GA182*(1+GA$5/Setup!$C$36)+IF($V183=8,N($F183),0))-CE183-EC183)</f>
        <v>0</v>
      </c>
      <c r="GB183" s="48" t="n">
        <f aca="false">IF((GB182*(1+GB$5/Setup!$C$36)+IF($V183=9,N($F183),0))-CF183-ED183&lt;0.005,0,(GB182*(1+GB$5/Setup!$C$36)+IF($V183=9,N($F183),0))-CF183-ED183)</f>
        <v>0</v>
      </c>
      <c r="GC183" s="48" t="n">
        <f aca="false">IF((GC182*(1+GC$5/Setup!$C$36)+IF($V183=10,N($F183),0))-CG183-EE183&lt;0.005,0,(GC182*(1+GC$5/Setup!$C$36)+IF($V183=10,N($F183),0))-CG183-EE183)</f>
        <v>0</v>
      </c>
      <c r="GD183" s="48" t="n">
        <f aca="false">IF((GD182*(1+GD$5/Setup!$C$36)+IF($V183=11,N($F183),0))-CH183-EF183&lt;0.005,0,(GD182*(1+GD$5/Setup!$C$36)+IF($V183=11,N($F183),0))-CH183-EF183)</f>
        <v>0</v>
      </c>
      <c r="GE183" s="48" t="n">
        <f aca="false">IF((GE182*(1+GE$5/Setup!$C$36)+IF($V183=12,N($F183),0))-CI183-EG183&lt;0.005,0,(GE182*(1+GE$5/Setup!$C$36)+IF($V183=12,N($F183),0))-CI183-EG183)</f>
        <v>0</v>
      </c>
      <c r="GF183" s="48" t="n">
        <f aca="false">IF((GF182*(1+GF$5/Setup!$C$36)+IF($V183=13,N($F183),0))-CJ183-EH183&lt;0.005,0,(GF182*(1+GF$5/Setup!$C$36)+IF($V183=13,N($F183),0))-CJ183-EH183)</f>
        <v>0</v>
      </c>
      <c r="GG183" s="48" t="n">
        <f aca="false">IF((GG182*(1+GG$5/Setup!$C$36)+IF($V183=14,N($F183),0))-CK183-EI183&lt;0.005,0,(GG182*(1+GG$5/Setup!$C$36)+IF($V183=14,N($F183),0))-CK183-EI183)</f>
        <v>0</v>
      </c>
      <c r="GH183" s="48" t="n">
        <f aca="false">IF((GH182*(1+GH$5/Setup!$C$36)+IF($V183=15,N($F183),0))-CL183-EJ183&lt;0.005,0,(GH182*(1+GH$5/Setup!$C$36)+IF($V183=15,N($F183),0))-CL183-EJ183)</f>
        <v>0</v>
      </c>
      <c r="GI183" s="48" t="n">
        <f aca="false">IF((GI182*(1+GI$5/Setup!$C$36)+IF($V183=16,N($F183),0))-CM183-EK183&lt;0.005,0,(GI182*(1+GI$5/Setup!$C$36)+IF($V183=16,N($F183),0))-CM183-EK183)</f>
        <v>0</v>
      </c>
      <c r="GJ183" s="48" t="n">
        <f aca="false">IF((GJ182*(1+GJ$5/Setup!$C$36)+IF($V183=17,N($F183),0))-CN183-EL183&lt;0.005,0,(GJ182*(1+GJ$5/Setup!$C$36)+IF($V183=17,N($F183),0))-CN183-EL183)</f>
        <v>0</v>
      </c>
      <c r="GK183" s="48" t="n">
        <f aca="false">IF((GK182*(1+GK$5/Setup!$C$36)+IF($V183=18,N($F183),0))-CO183-EM183&lt;0.005,0,(GK182*(1+GK$5/Setup!$C$36)+IF($V183=18,N($F183),0))-CO183-EM183)</f>
        <v>0</v>
      </c>
      <c r="GL183" s="48" t="n">
        <f aca="false">IF((GL182*(1+GL$5/Setup!$C$36)+IF($V183=19,N($F183),0))-CP183-EN183&lt;0.005,0,(GL182*(1+GL$5/Setup!$C$36)+IF($V183=19,N($F183),0))-CP183-EN183)</f>
        <v>0</v>
      </c>
      <c r="GM183" s="48" t="n">
        <f aca="false">IF((GM182*(1+GM$5/Setup!$C$36)+IF($V183=20,N($F183),0))-CQ183-EO183&lt;0.005,0,(GM182*(1+GM$5/Setup!$C$36)+IF($V183=20,N($F183),0))-CQ183-EO183)</f>
        <v>0</v>
      </c>
      <c r="GN183" s="48" t="n">
        <f aca="false">IF((GN182*(1+GN$5/Setup!$C$36)+IF($V183=21,N($F183),0))-CR183-EP183&lt;0.005,0,(GN182*(1+GN$5/Setup!$C$36)+IF($V183=21,N($F183),0))-CR183-EP183)</f>
        <v>0</v>
      </c>
      <c r="GO183" s="48" t="n">
        <f aca="false">IF((GO182*(1+GO$5/Setup!$C$36)+IF($V183=22,N($F183),0))-CS183-EQ183&lt;0.005,0,(GO182*(1+GO$5/Setup!$C$36)+IF($V183=22,N($F183),0))-CS183-EQ183)</f>
        <v>0</v>
      </c>
      <c r="GP183" s="48" t="n">
        <f aca="false">IF((GP182*(1+GP$5/Setup!$C$36)+IF($V183=23,N($F183),0))-CT183-ER183&lt;0.005,0,(GP182*(1+GP$5/Setup!$C$36)+IF($V183=23,N($F183),0))-CT183-ER183)</f>
        <v>0</v>
      </c>
      <c r="GQ183" s="48" t="n">
        <f aca="false">IF((GQ182*(1+GQ$5/Setup!$C$36)+IF($V183=24,N($F183),0))-CU183-ES183&lt;0.005,0,(GQ182*(1+GQ$5/Setup!$C$36)+IF($V183=24,N($F183),0))-CU183-ES183)</f>
        <v>0</v>
      </c>
      <c r="GR183" s="48" t="n">
        <f aca="false">IF((GR182*(1+GR$5/Setup!$C$36)+IF($V183=25,N($F183),0))-CV183-ET183&lt;0.005,0,(GR182*(1+GR$5/Setup!$C$36)+IF($V183=25,N($F183),0))-CV183-ET183)</f>
        <v>0</v>
      </c>
      <c r="GS183" s="48" t="n">
        <f aca="false">IF((GS182*(1+GS$5/Setup!$C$36)+IF($V183=26,N($F183),0))-CW183-EU183&lt;0.005,0,(GS182*(1+GS$5/Setup!$C$36)+IF($V183=26,N($F183),0))-CW183-EU183)</f>
        <v>0</v>
      </c>
      <c r="GT183" s="48" t="n">
        <f aca="false">IF((GT182*(1+GT$5/Setup!$C$36)+IF($V183=27,N($F183),0))-CX183-EV183&lt;0.005,0,(GT182*(1+GT$5/Setup!$C$36)+IF($V183=27,N($F183),0))-CX183-EV183)</f>
        <v>0</v>
      </c>
      <c r="GU183" s="48" t="n">
        <f aca="false">IF((GU182*(1+GU$5/Setup!$C$36)+IF($V183=28,N($F183),0))-CY183-EW183&lt;0.005,0,(GU182*(1+GU$5/Setup!$C$36)+IF($V183=28,N($F183),0))-CY183-EW183)</f>
        <v>0</v>
      </c>
      <c r="GV183" s="48" t="n">
        <f aca="false">IF((GV182*(1+GV$5/Setup!$C$36)+IF($V183=29,N($F183),0))-CZ183-EX183&lt;0.005,0,(GV182*(1+GV$5/Setup!$C$36)+IF($V183=29,N($F183),0))-CZ183-EX183)</f>
        <v>0</v>
      </c>
      <c r="GW183" s="48" t="n">
        <f aca="false">IF((GW182*(1+GW$5/Setup!$C$36)+IF($V183=30,N($F183),0))-DA183-EY183&lt;0.005,0,(GW182*(1+GW$5/Setup!$C$36)+IF($V183=30,N($F183),0))-DA183-EY183)</f>
        <v>0</v>
      </c>
      <c r="GX183" s="48" t="n">
        <f aca="false">IF((GX182*(1+GX$5/Setup!$C$36)+IF($V183=31,N($F183),0))-DB183-EZ183&lt;0.005,0,(GX182*(1+GX$5/Setup!$C$36)+IF($V183=31,N($F183),0))-DB183-EZ183)</f>
        <v>0</v>
      </c>
      <c r="GY183" s="48" t="n">
        <f aca="false">IF((GY182*(1+GY$5/Setup!$C$36)+IF($V183=32,N($F183),0))-DC183-FA183&lt;0.005,0,(GY182*(1+GY$5/Setup!$C$36)+IF($V183=32,N($F183),0))-DC183-FA183)</f>
        <v>0</v>
      </c>
      <c r="GZ183" s="48" t="n">
        <f aca="false">IF((GZ182*(1+GZ$5/Setup!$C$36)+IF($V183=33,N($F183),0))-DD183-FB183&lt;0.005,0,(GZ182*(1+GZ$5/Setup!$C$36)+IF($V183=33,N($F183),0))-DD183-FB183)</f>
        <v>0</v>
      </c>
      <c r="HA183" s="48" t="n">
        <f aca="false">IF((HA182*(1+HA$5/Setup!$C$36)+IF($V183=34,N($F183),0))-DE183-FC183&lt;0.005,0,(HA182*(1+HA$5/Setup!$C$36)+IF($V183=34,N($F183),0))-DE183-FC183)</f>
        <v>0</v>
      </c>
      <c r="HB183" s="48" t="n">
        <f aca="false">IF((HB182*(1+HB$5/Setup!$C$36)+IF($V183=35,N($F183),0))-DF183-FD183&lt;0.005,0,(HB182*(1+HB$5/Setup!$C$36)+IF($V183=35,N($F183),0))-DF183-FD183)</f>
        <v>0</v>
      </c>
      <c r="HC183" s="48" t="n">
        <f aca="false">IF((HC182*(1+HC$5/Setup!$C$36)+IF($V183=36,N($F183),0))-DG183-FE183&lt;0.005,0,(HC182*(1+HC$5/Setup!$C$36)+IF($V183=36,N($F183),0))-DG183-FE183)</f>
        <v>0</v>
      </c>
      <c r="HD183" s="48" t="n">
        <f aca="false">IF((HD182*(1+HD$5/Setup!$C$36)+IF($V183=37,N($F183),0))-DH183-FF183&lt;0.005,0,(HD182*(1+HD$5/Setup!$C$36)+IF($V183=37,N($F183),0))-DH183-FF183)</f>
        <v>0</v>
      </c>
      <c r="HE183" s="48" t="n">
        <f aca="false">IF((HE182*(1+HE$5/Setup!$C$36)+IF($V183=38,N($F183),0))-DI183-FG183&lt;0.005,0,(HE182*(1+HE$5/Setup!$C$36)+IF($V183=38,N($F183),0))-DI183-FG183)</f>
        <v>0</v>
      </c>
      <c r="HF183" s="48" t="n">
        <f aca="false">IF((HF182*(1+HF$5/Setup!$C$36)+IF($V183=39,N($F183),0))-DJ183-FH183&lt;0.005,0,(HF182*(1+HF$5/Setup!$C$36)+IF($V183=39,N($F183),0))-DJ183-FH183)</f>
        <v>0</v>
      </c>
      <c r="HG183" s="48" t="n">
        <f aca="false">IF((HG182*(1+HG$5/Setup!$C$36)+IF($V183=40,N($F183),0))-DK183-FI183&lt;0.005,0,(HG182*(1+HG$5/Setup!$C$36)+IF($V183=40,N($F183),0))-DK183-FI183)</f>
        <v>0</v>
      </c>
      <c r="HH183" s="48" t="n">
        <f aca="false">IF((HH182*(1+HH$5/Setup!$C$36)+IF($V183=41,N($F183),0))-DL183-FJ183&lt;0.005,0,(HH182*(1+HH$5/Setup!$C$36)+IF($V183=41,N($F183),0))-DL183-FJ183)</f>
        <v>0</v>
      </c>
      <c r="HI183" s="48" t="n">
        <f aca="false">IF((HI182*(1+HI$5/Setup!$C$36)+IF($V183=42,N($F183),0))-DM183-FK183&lt;0.005,0,(HI182*(1+HI$5/Setup!$C$36)+IF($V183=42,N($F183),0))-DM183-FK183)</f>
        <v>0</v>
      </c>
      <c r="HJ183" s="48" t="n">
        <f aca="false">IF((HJ182*(1+HJ$5/Setup!$C$36)+IF($V183=43,N($F183),0))-DN183-FL183&lt;0.005,0,(HJ182*(1+HJ$5/Setup!$C$36)+IF($V183=43,N($F183),0))-DN183-FL183)</f>
        <v>0</v>
      </c>
      <c r="HK183" s="48" t="n">
        <f aca="false">IF((HK182*(1+HK$5/Setup!$C$36)+IF($V183=44,N($F183),0))-DO183-FM183&lt;0.005,0,(HK182*(1+HK$5/Setup!$C$36)+IF($V183=44,N($F183),0))-DO183-FM183)</f>
        <v>0</v>
      </c>
      <c r="HL183" s="48" t="n">
        <f aca="false">IF((HL182*(1+HL$5/Setup!$C$36)+IF($V183=45,N($F183),0))-DP183-FN183&lt;0.005,0,(HL182*(1+HL$5/Setup!$C$36)+IF($V183=45,N($F183),0))-DP183-FN183)</f>
        <v>0</v>
      </c>
      <c r="HM183" s="48" t="n">
        <f aca="false">IF((HM182*(1+HM$5/Setup!$C$36)+IF($V183=46,N($F183),0))-DQ183-FO183&lt;0.005,0,(HM182*(1+HM$5/Setup!$C$36)+IF($V183=46,N($F183),0))-DQ183-FO183)</f>
        <v>0</v>
      </c>
      <c r="HN183" s="48" t="n">
        <f aca="false">IF((HN182*(1+HN$5/Setup!$C$36)+IF($V183=47,N($F183),0))-DR183-FP183&lt;0.005,0,(HN182*(1+HN$5/Setup!$C$36)+IF($V183=47,N($F183),0))-DR183-FP183)</f>
        <v>0</v>
      </c>
      <c r="HO183" s="48" t="n">
        <f aca="false">IF((HO182*(1+HO$5/Setup!$C$36)+IF($V183=48,N($F183),0))-DS183-FQ183&lt;0.005,0,(HO182*(1+HO$5/Setup!$C$36)+IF($V183=48,N($F183),0))-DS183-FQ183)</f>
        <v>0</v>
      </c>
      <c r="HP183" s="48" t="n">
        <f aca="false">IF((HP182*(1+HP$5/Setup!$C$36)+IF($V183=49,N($F183),0))-DT183-FR183&lt;0.005,0,(HP182*(1+HP$5/Setup!$C$36)+IF($V183=49,N($F183),0))-DT183-FR183)</f>
        <v>0</v>
      </c>
      <c r="HQ183" s="48" t="n">
        <f aca="false">IF((HQ182*(1+HQ$5/Setup!$C$36)+IF($V183=50,N($F183),0))-DU183-FS183&lt;0.005,0,(HQ182*(1+HQ$5/Setup!$C$36)+IF($V183=50,N($F183),0))-DU183-FS183)</f>
        <v>0</v>
      </c>
    </row>
    <row r="184" customFormat="false" ht="15" hidden="false" customHeight="false" outlineLevel="0" collapsed="false">
      <c r="A184" s="44" t="n">
        <v>176</v>
      </c>
      <c r="B184" s="45" t="n">
        <f aca="false">IF(Setup!$C$7="Every month",EDATE(Setup!$C$8,($A184-1)),IF(Setup!$C$7="Twice a month",DATE(YEAR(Setup!$C$8),MONTH(Setup!$C$8)+INT((($A184-1)+Setup!$C$41)/2),MIN(IF(MOD(($A184-1)+Setup!$C$41,2)=0,Setup!$C$39,Setup!$C$40),DAY(EOMONTH(DATE(YEAR(Setup!$C$8),MONTH(Setup!$C$8)+INT((($A184-1)+Setup!$C$41)/2),1),0)))),Setup!$C$8+($A184-1)*IF(Setup!$C$7="Every week",7,14)))</f>
        <v>48775</v>
      </c>
      <c r="C184" s="45" t="n">
        <f aca="false">IF(Setup!$C$7="Every month",EDATE(Setup!$C$8,$A184),IF(Setup!$C$7="Twice a month",DATE(YEAR(Setup!$C$8),MONTH(Setup!$C$8)+INT(($A184+Setup!$C$41)/2),MIN(IF(MOD($A184+Setup!$C$41,2)=0,Setup!$C$39,Setup!$C$40),DAY(EOMONTH(DATE(YEAR(Setup!$C$8),MONTH(Setup!$C$8)+INT(($A184+Setup!$C$41)/2),1),0)))),Setup!$C$8+$A184*IF(Setup!$C$7="Every week",7,14)))</f>
        <v>48789</v>
      </c>
      <c r="D184" s="46"/>
      <c r="E184" s="47"/>
      <c r="F184" s="47"/>
      <c r="G184" s="47"/>
      <c r="H184" s="47"/>
      <c r="I184" s="48" t="n">
        <f aca="false">N(Setup!$C$11)+N(E184)</f>
        <v>100</v>
      </c>
      <c r="J184" s="48" t="n">
        <f aca="false">MIN(Setup!$C$37,MAX(I184,0))</f>
        <v>9.23076923076923</v>
      </c>
      <c r="K184" s="48" t="n">
        <f aca="false">MIN(MAX(N(Setup!$C$14)-L183,0),MAX(I184-J184,0))</f>
        <v>0</v>
      </c>
      <c r="L184" s="48" t="n">
        <f aca="false">L183+K184-N(G184)</f>
        <v>500</v>
      </c>
      <c r="M184" s="48" t="n">
        <f aca="false">M183+J184-N(H184)</f>
        <v>1624.61538461539</v>
      </c>
      <c r="N184" s="48" t="n">
        <f aca="false">SUM(BX184:DU184)</f>
        <v>0</v>
      </c>
      <c r="O184" s="48" t="n">
        <f aca="false">SUM(Z184:BW184)-N184</f>
        <v>40</v>
      </c>
      <c r="P184" s="48" t="n">
        <f aca="false">MAX(I184-J184-K184,0)+O184</f>
        <v>130.769230769231</v>
      </c>
      <c r="Q184" s="48" t="n">
        <f aca="false">SUM(DV184:FS184)</f>
        <v>0</v>
      </c>
      <c r="R184" s="49" t="n">
        <f aca="false">N184+J184+K184+Q184</f>
        <v>9.23076923076923</v>
      </c>
      <c r="S184" s="48" t="n">
        <f aca="false">T184-T183-N(F184)+N184+Q184</f>
        <v>0</v>
      </c>
      <c r="T184" s="49" t="n">
        <f aca="false">SUM(FT184:HQ184)</f>
        <v>0</v>
      </c>
      <c r="U184" s="44" t="str">
        <f aca="false">IF(T183&lt;0.005,"",INDEX(Helpers!$C$2:$C$51,IF(_xlfn.MINIFS($DV$6:$FS$6,DV184:FS184,"&gt;0.005")=0,V184,_xlfn.MINIFS($DV$6:$FS$6,DV184:FS184,"&gt;0.005"))))</f>
        <v/>
      </c>
      <c r="V184" s="44" t="n">
        <f aca="false">IF(_xlfn.MINIFS($FT$6:$HQ$6,FT183:HQ183,"&gt;0.005")=0,1,_xlfn.MINIFS($FT$6:$HQ$6,FT183:HQ183,"&gt;0.005"))</f>
        <v>1</v>
      </c>
      <c r="W184" s="44" t="n">
        <f aca="false">IF(AND(D184&lt;&gt;"Paid",T183&gt;0.005),1,0)</f>
        <v>0</v>
      </c>
      <c r="X184" s="48" t="n">
        <f aca="false">SUMPRODUCT(((Helpers!$G$2:$G$51*(1+(Helpers!$D$2:$D$51+0.000000001)/12)^(($B184-Setup!$C$8)/(365.25/12))-Helpers!$E$2:$E$51*((1+(Helpers!$D$2:$D$51+0.000000001)/12)^(($B184-Setup!$C$8)/(365.25/12))-1)/((Helpers!$D$2:$D$51+0.000000001)/12))&gt;0)*(Helpers!$G$2:$G$51*(1+(Helpers!$D$2:$D$51+0.000000001)/12)^(($B184-Setup!$C$8)/(365.25/12))-Helpers!$E$2:$E$51*((1+(Helpers!$D$2:$D$51+0.000000001)/12)^(($B184-Setup!$C$8)/(365.25/12))-1)/((Helpers!$D$2:$D$51+0.000000001)/12)))</f>
        <v>0</v>
      </c>
      <c r="Y184" s="48"/>
      <c r="Z184" s="48" t="n">
        <f aca="false">IF(OR(N(Z$5)=0,Z$6=""),0,Z$5*((DATE(YEAR($B184),MONTH($B184),MIN(Z$6,DAY(EOMONTH($B184,0))))&gt;=$B184)*(DATE(YEAR($B184),MONTH($B184),MIN(Z$6,DAY(EOMONTH($B184,0))))&lt;$C184)+(DATE(YEAR($B184),MONTH($B184)+1,MIN(Z$6,DAY(EOMONTH($B184,1))))&gt;=$B184)*(DATE(YEAR($B184),MONTH($B184)+1,MIN(Z$6,DAY(EOMONTH($B184,1))))&lt;$C184)))</f>
        <v>0</v>
      </c>
      <c r="AA184" s="48" t="n">
        <f aca="false">IF(OR(N(AA$5)=0,AA$6=""),0,AA$5*((DATE(YEAR($B184),MONTH($B184),MIN(AA$6,DAY(EOMONTH($B184,0))))&gt;=$B184)*(DATE(YEAR($B184),MONTH($B184),MIN(AA$6,DAY(EOMONTH($B184,0))))&lt;$C184)+(DATE(YEAR($B184),MONTH($B184)+1,MIN(AA$6,DAY(EOMONTH($B184,1))))&gt;=$B184)*(DATE(YEAR($B184),MONTH($B184)+1,MIN(AA$6,DAY(EOMONTH($B184,1))))&lt;$C184)))</f>
        <v>40</v>
      </c>
      <c r="AB184" s="48" t="n">
        <f aca="false">IF(OR(N(AB$5)=0,AB$6=""),0,AB$5*((DATE(YEAR($B184),MONTH($B184),MIN(AB$6,DAY(EOMONTH($B184,0))))&gt;=$B184)*(DATE(YEAR($B184),MONTH($B184),MIN(AB$6,DAY(EOMONTH($B184,0))))&lt;$C184)+(DATE(YEAR($B184),MONTH($B184)+1,MIN(AB$6,DAY(EOMONTH($B184,1))))&gt;=$B184)*(DATE(YEAR($B184),MONTH($B184)+1,MIN(AB$6,DAY(EOMONTH($B184,1))))&lt;$C184)))</f>
        <v>0</v>
      </c>
      <c r="AC184" s="48" t="n">
        <f aca="false">IF(OR(N(AC$5)=0,AC$6=""),0,AC$5*((DATE(YEAR($B184),MONTH($B184),MIN(AC$6,DAY(EOMONTH($B184,0))))&gt;=$B184)*(DATE(YEAR($B184),MONTH($B184),MIN(AC$6,DAY(EOMONTH($B184,0))))&lt;$C184)+(DATE(YEAR($B184),MONTH($B184)+1,MIN(AC$6,DAY(EOMONTH($B184,1))))&gt;=$B184)*(DATE(YEAR($B184),MONTH($B184)+1,MIN(AC$6,DAY(EOMONTH($B184,1))))&lt;$C184)))</f>
        <v>0</v>
      </c>
      <c r="AD184" s="48" t="n">
        <f aca="false">IF(OR(N(AD$5)=0,AD$6=""),0,AD$5*((DATE(YEAR($B184),MONTH($B184),MIN(AD$6,DAY(EOMONTH($B184,0))))&gt;=$B184)*(DATE(YEAR($B184),MONTH($B184),MIN(AD$6,DAY(EOMONTH($B184,0))))&lt;$C184)+(DATE(YEAR($B184),MONTH($B184)+1,MIN(AD$6,DAY(EOMONTH($B184,1))))&gt;=$B184)*(DATE(YEAR($B184),MONTH($B184)+1,MIN(AD$6,DAY(EOMONTH($B184,1))))&lt;$C184)))</f>
        <v>0</v>
      </c>
      <c r="AE184" s="48" t="n">
        <f aca="false">IF(OR(N(AE$5)=0,AE$6=""),0,AE$5*((DATE(YEAR($B184),MONTH($B184),MIN(AE$6,DAY(EOMONTH($B184,0))))&gt;=$B184)*(DATE(YEAR($B184),MONTH($B184),MIN(AE$6,DAY(EOMONTH($B184,0))))&lt;$C184)+(DATE(YEAR($B184),MONTH($B184)+1,MIN(AE$6,DAY(EOMONTH($B184,1))))&gt;=$B184)*(DATE(YEAR($B184),MONTH($B184)+1,MIN(AE$6,DAY(EOMONTH($B184,1))))&lt;$C184)))</f>
        <v>0</v>
      </c>
      <c r="AF184" s="48" t="n">
        <f aca="false">IF(OR(N(AF$5)=0,AF$6=""),0,AF$5*((DATE(YEAR($B184),MONTH($B184),MIN(AF$6,DAY(EOMONTH($B184,0))))&gt;=$B184)*(DATE(YEAR($B184),MONTH($B184),MIN(AF$6,DAY(EOMONTH($B184,0))))&lt;$C184)+(DATE(YEAR($B184),MONTH($B184)+1,MIN(AF$6,DAY(EOMONTH($B184,1))))&gt;=$B184)*(DATE(YEAR($B184),MONTH($B184)+1,MIN(AF$6,DAY(EOMONTH($B184,1))))&lt;$C184)))</f>
        <v>0</v>
      </c>
      <c r="AG184" s="48" t="n">
        <f aca="false">IF(OR(N(AG$5)=0,AG$6=""),0,AG$5*((DATE(YEAR($B184),MONTH($B184),MIN(AG$6,DAY(EOMONTH($B184,0))))&gt;=$B184)*(DATE(YEAR($B184),MONTH($B184),MIN(AG$6,DAY(EOMONTH($B184,0))))&lt;$C184)+(DATE(YEAR($B184),MONTH($B184)+1,MIN(AG$6,DAY(EOMONTH($B184,1))))&gt;=$B184)*(DATE(YEAR($B184),MONTH($B184)+1,MIN(AG$6,DAY(EOMONTH($B184,1))))&lt;$C184)))</f>
        <v>0</v>
      </c>
      <c r="AH184" s="48" t="n">
        <f aca="false">IF(OR(N(AH$5)=0,AH$6=""),0,AH$5*((DATE(YEAR($B184),MONTH($B184),MIN(AH$6,DAY(EOMONTH($B184,0))))&gt;=$B184)*(DATE(YEAR($B184),MONTH($B184),MIN(AH$6,DAY(EOMONTH($B184,0))))&lt;$C184)+(DATE(YEAR($B184),MONTH($B184)+1,MIN(AH$6,DAY(EOMONTH($B184,1))))&gt;=$B184)*(DATE(YEAR($B184),MONTH($B184)+1,MIN(AH$6,DAY(EOMONTH($B184,1))))&lt;$C184)))</f>
        <v>0</v>
      </c>
      <c r="AI184" s="48" t="n">
        <f aca="false">IF(OR(N(AI$5)=0,AI$6=""),0,AI$5*((DATE(YEAR($B184),MONTH($B184),MIN(AI$6,DAY(EOMONTH($B184,0))))&gt;=$B184)*(DATE(YEAR($B184),MONTH($B184),MIN(AI$6,DAY(EOMONTH($B184,0))))&lt;$C184)+(DATE(YEAR($B184),MONTH($B184)+1,MIN(AI$6,DAY(EOMONTH($B184,1))))&gt;=$B184)*(DATE(YEAR($B184),MONTH($B184)+1,MIN(AI$6,DAY(EOMONTH($B184,1))))&lt;$C184)))</f>
        <v>0</v>
      </c>
      <c r="AJ184" s="48" t="n">
        <f aca="false">IF(OR(N(AJ$5)=0,AJ$6=""),0,AJ$5*((DATE(YEAR($B184),MONTH($B184),MIN(AJ$6,DAY(EOMONTH($B184,0))))&gt;=$B184)*(DATE(YEAR($B184),MONTH($B184),MIN(AJ$6,DAY(EOMONTH($B184,0))))&lt;$C184)+(DATE(YEAR($B184),MONTH($B184)+1,MIN(AJ$6,DAY(EOMONTH($B184,1))))&gt;=$B184)*(DATE(YEAR($B184),MONTH($B184)+1,MIN(AJ$6,DAY(EOMONTH($B184,1))))&lt;$C184)))</f>
        <v>0</v>
      </c>
      <c r="AK184" s="48" t="n">
        <f aca="false">IF(OR(N(AK$5)=0,AK$6=""),0,AK$5*((DATE(YEAR($B184),MONTH($B184),MIN(AK$6,DAY(EOMONTH($B184,0))))&gt;=$B184)*(DATE(YEAR($B184),MONTH($B184),MIN(AK$6,DAY(EOMONTH($B184,0))))&lt;$C184)+(DATE(YEAR($B184),MONTH($B184)+1,MIN(AK$6,DAY(EOMONTH($B184,1))))&gt;=$B184)*(DATE(YEAR($B184),MONTH($B184)+1,MIN(AK$6,DAY(EOMONTH($B184,1))))&lt;$C184)))</f>
        <v>0</v>
      </c>
      <c r="AL184" s="48" t="n">
        <f aca="false">IF(OR(N(AL$5)=0,AL$6=""),0,AL$5*((DATE(YEAR($B184),MONTH($B184),MIN(AL$6,DAY(EOMONTH($B184,0))))&gt;=$B184)*(DATE(YEAR($B184),MONTH($B184),MIN(AL$6,DAY(EOMONTH($B184,0))))&lt;$C184)+(DATE(YEAR($B184),MONTH($B184)+1,MIN(AL$6,DAY(EOMONTH($B184,1))))&gt;=$B184)*(DATE(YEAR($B184),MONTH($B184)+1,MIN(AL$6,DAY(EOMONTH($B184,1))))&lt;$C184)))</f>
        <v>0</v>
      </c>
      <c r="AM184" s="48" t="n">
        <f aca="false">IF(OR(N(AM$5)=0,AM$6=""),0,AM$5*((DATE(YEAR($B184),MONTH($B184),MIN(AM$6,DAY(EOMONTH($B184,0))))&gt;=$B184)*(DATE(YEAR($B184),MONTH($B184),MIN(AM$6,DAY(EOMONTH($B184,0))))&lt;$C184)+(DATE(YEAR($B184),MONTH($B184)+1,MIN(AM$6,DAY(EOMONTH($B184,1))))&gt;=$B184)*(DATE(YEAR($B184),MONTH($B184)+1,MIN(AM$6,DAY(EOMONTH($B184,1))))&lt;$C184)))</f>
        <v>0</v>
      </c>
      <c r="AN184" s="48" t="n">
        <f aca="false">IF(OR(N(AN$5)=0,AN$6=""),0,AN$5*((DATE(YEAR($B184),MONTH($B184),MIN(AN$6,DAY(EOMONTH($B184,0))))&gt;=$B184)*(DATE(YEAR($B184),MONTH($B184),MIN(AN$6,DAY(EOMONTH($B184,0))))&lt;$C184)+(DATE(YEAR($B184),MONTH($B184)+1,MIN(AN$6,DAY(EOMONTH($B184,1))))&gt;=$B184)*(DATE(YEAR($B184),MONTH($B184)+1,MIN(AN$6,DAY(EOMONTH($B184,1))))&lt;$C184)))</f>
        <v>0</v>
      </c>
      <c r="AO184" s="48" t="n">
        <f aca="false">IF(OR(N(AO$5)=0,AO$6=""),0,AO$5*((DATE(YEAR($B184),MONTH($B184),MIN(AO$6,DAY(EOMONTH($B184,0))))&gt;=$B184)*(DATE(YEAR($B184),MONTH($B184),MIN(AO$6,DAY(EOMONTH($B184,0))))&lt;$C184)+(DATE(YEAR($B184),MONTH($B184)+1,MIN(AO$6,DAY(EOMONTH($B184,1))))&gt;=$B184)*(DATE(YEAR($B184),MONTH($B184)+1,MIN(AO$6,DAY(EOMONTH($B184,1))))&lt;$C184)))</f>
        <v>0</v>
      </c>
      <c r="AP184" s="48" t="n">
        <f aca="false">IF(OR(N(AP$5)=0,AP$6=""),0,AP$5*((DATE(YEAR($B184),MONTH($B184),MIN(AP$6,DAY(EOMONTH($B184,0))))&gt;=$B184)*(DATE(YEAR($B184),MONTH($B184),MIN(AP$6,DAY(EOMONTH($B184,0))))&lt;$C184)+(DATE(YEAR($B184),MONTH($B184)+1,MIN(AP$6,DAY(EOMONTH($B184,1))))&gt;=$B184)*(DATE(YEAR($B184),MONTH($B184)+1,MIN(AP$6,DAY(EOMONTH($B184,1))))&lt;$C184)))</f>
        <v>0</v>
      </c>
      <c r="AQ184" s="48" t="n">
        <f aca="false">IF(OR(N(AQ$5)=0,AQ$6=""),0,AQ$5*((DATE(YEAR($B184),MONTH($B184),MIN(AQ$6,DAY(EOMONTH($B184,0))))&gt;=$B184)*(DATE(YEAR($B184),MONTH($B184),MIN(AQ$6,DAY(EOMONTH($B184,0))))&lt;$C184)+(DATE(YEAR($B184),MONTH($B184)+1,MIN(AQ$6,DAY(EOMONTH($B184,1))))&gt;=$B184)*(DATE(YEAR($B184),MONTH($B184)+1,MIN(AQ$6,DAY(EOMONTH($B184,1))))&lt;$C184)))</f>
        <v>0</v>
      </c>
      <c r="AR184" s="48" t="n">
        <f aca="false">IF(OR(N(AR$5)=0,AR$6=""),0,AR$5*((DATE(YEAR($B184),MONTH($B184),MIN(AR$6,DAY(EOMONTH($B184,0))))&gt;=$B184)*(DATE(YEAR($B184),MONTH($B184),MIN(AR$6,DAY(EOMONTH($B184,0))))&lt;$C184)+(DATE(YEAR($B184),MONTH($B184)+1,MIN(AR$6,DAY(EOMONTH($B184,1))))&gt;=$B184)*(DATE(YEAR($B184),MONTH($B184)+1,MIN(AR$6,DAY(EOMONTH($B184,1))))&lt;$C184)))</f>
        <v>0</v>
      </c>
      <c r="AS184" s="48" t="n">
        <f aca="false">IF(OR(N(AS$5)=0,AS$6=""),0,AS$5*((DATE(YEAR($B184),MONTH($B184),MIN(AS$6,DAY(EOMONTH($B184,0))))&gt;=$B184)*(DATE(YEAR($B184),MONTH($B184),MIN(AS$6,DAY(EOMONTH($B184,0))))&lt;$C184)+(DATE(YEAR($B184),MONTH($B184)+1,MIN(AS$6,DAY(EOMONTH($B184,1))))&gt;=$B184)*(DATE(YEAR($B184),MONTH($B184)+1,MIN(AS$6,DAY(EOMONTH($B184,1))))&lt;$C184)))</f>
        <v>0</v>
      </c>
      <c r="AT184" s="48" t="n">
        <f aca="false">IF(OR(N(AT$5)=0,AT$6=""),0,AT$5*((DATE(YEAR($B184),MONTH($B184),MIN(AT$6,DAY(EOMONTH($B184,0))))&gt;=$B184)*(DATE(YEAR($B184),MONTH($B184),MIN(AT$6,DAY(EOMONTH($B184,0))))&lt;$C184)+(DATE(YEAR($B184),MONTH($B184)+1,MIN(AT$6,DAY(EOMONTH($B184,1))))&gt;=$B184)*(DATE(YEAR($B184),MONTH($B184)+1,MIN(AT$6,DAY(EOMONTH($B184,1))))&lt;$C184)))</f>
        <v>0</v>
      </c>
      <c r="AU184" s="48" t="n">
        <f aca="false">IF(OR(N(AU$5)=0,AU$6=""),0,AU$5*((DATE(YEAR($B184),MONTH($B184),MIN(AU$6,DAY(EOMONTH($B184,0))))&gt;=$B184)*(DATE(YEAR($B184),MONTH($B184),MIN(AU$6,DAY(EOMONTH($B184,0))))&lt;$C184)+(DATE(YEAR($B184),MONTH($B184)+1,MIN(AU$6,DAY(EOMONTH($B184,1))))&gt;=$B184)*(DATE(YEAR($B184),MONTH($B184)+1,MIN(AU$6,DAY(EOMONTH($B184,1))))&lt;$C184)))</f>
        <v>0</v>
      </c>
      <c r="AV184" s="48" t="n">
        <f aca="false">IF(OR(N(AV$5)=0,AV$6=""),0,AV$5*((DATE(YEAR($B184),MONTH($B184),MIN(AV$6,DAY(EOMONTH($B184,0))))&gt;=$B184)*(DATE(YEAR($B184),MONTH($B184),MIN(AV$6,DAY(EOMONTH($B184,0))))&lt;$C184)+(DATE(YEAR($B184),MONTH($B184)+1,MIN(AV$6,DAY(EOMONTH($B184,1))))&gt;=$B184)*(DATE(YEAR($B184),MONTH($B184)+1,MIN(AV$6,DAY(EOMONTH($B184,1))))&lt;$C184)))</f>
        <v>0</v>
      </c>
      <c r="AW184" s="48" t="n">
        <f aca="false">IF(OR(N(AW$5)=0,AW$6=""),0,AW$5*((DATE(YEAR($B184),MONTH($B184),MIN(AW$6,DAY(EOMONTH($B184,0))))&gt;=$B184)*(DATE(YEAR($B184),MONTH($B184),MIN(AW$6,DAY(EOMONTH($B184,0))))&lt;$C184)+(DATE(YEAR($B184),MONTH($B184)+1,MIN(AW$6,DAY(EOMONTH($B184,1))))&gt;=$B184)*(DATE(YEAR($B184),MONTH($B184)+1,MIN(AW$6,DAY(EOMONTH($B184,1))))&lt;$C184)))</f>
        <v>0</v>
      </c>
      <c r="AX184" s="48" t="n">
        <f aca="false">IF(OR(N(AX$5)=0,AX$6=""),0,AX$5*((DATE(YEAR($B184),MONTH($B184),MIN(AX$6,DAY(EOMONTH($B184,0))))&gt;=$B184)*(DATE(YEAR($B184),MONTH($B184),MIN(AX$6,DAY(EOMONTH($B184,0))))&lt;$C184)+(DATE(YEAR($B184),MONTH($B184)+1,MIN(AX$6,DAY(EOMONTH($B184,1))))&gt;=$B184)*(DATE(YEAR($B184),MONTH($B184)+1,MIN(AX$6,DAY(EOMONTH($B184,1))))&lt;$C184)))</f>
        <v>0</v>
      </c>
      <c r="AY184" s="48" t="n">
        <f aca="false">IF(OR(N(AY$5)=0,AY$6=""),0,AY$5*((DATE(YEAR($B184),MONTH($B184),MIN(AY$6,DAY(EOMONTH($B184,0))))&gt;=$B184)*(DATE(YEAR($B184),MONTH($B184),MIN(AY$6,DAY(EOMONTH($B184,0))))&lt;$C184)+(DATE(YEAR($B184),MONTH($B184)+1,MIN(AY$6,DAY(EOMONTH($B184,1))))&gt;=$B184)*(DATE(YEAR($B184),MONTH($B184)+1,MIN(AY$6,DAY(EOMONTH($B184,1))))&lt;$C184)))</f>
        <v>0</v>
      </c>
      <c r="AZ184" s="48" t="n">
        <f aca="false">IF(OR(N(AZ$5)=0,AZ$6=""),0,AZ$5*((DATE(YEAR($B184),MONTH($B184),MIN(AZ$6,DAY(EOMONTH($B184,0))))&gt;=$B184)*(DATE(YEAR($B184),MONTH($B184),MIN(AZ$6,DAY(EOMONTH($B184,0))))&lt;$C184)+(DATE(YEAR($B184),MONTH($B184)+1,MIN(AZ$6,DAY(EOMONTH($B184,1))))&gt;=$B184)*(DATE(YEAR($B184),MONTH($B184)+1,MIN(AZ$6,DAY(EOMONTH($B184,1))))&lt;$C184)))</f>
        <v>0</v>
      </c>
      <c r="BA184" s="48" t="n">
        <f aca="false">IF(OR(N(BA$5)=0,BA$6=""),0,BA$5*((DATE(YEAR($B184),MONTH($B184),MIN(BA$6,DAY(EOMONTH($B184,0))))&gt;=$B184)*(DATE(YEAR($B184),MONTH($B184),MIN(BA$6,DAY(EOMONTH($B184,0))))&lt;$C184)+(DATE(YEAR($B184),MONTH($B184)+1,MIN(BA$6,DAY(EOMONTH($B184,1))))&gt;=$B184)*(DATE(YEAR($B184),MONTH($B184)+1,MIN(BA$6,DAY(EOMONTH($B184,1))))&lt;$C184)))</f>
        <v>0</v>
      </c>
      <c r="BB184" s="48" t="n">
        <f aca="false">IF(OR(N(BB$5)=0,BB$6=""),0,BB$5*((DATE(YEAR($B184),MONTH($B184),MIN(BB$6,DAY(EOMONTH($B184,0))))&gt;=$B184)*(DATE(YEAR($B184),MONTH($B184),MIN(BB$6,DAY(EOMONTH($B184,0))))&lt;$C184)+(DATE(YEAR($B184),MONTH($B184)+1,MIN(BB$6,DAY(EOMONTH($B184,1))))&gt;=$B184)*(DATE(YEAR($B184),MONTH($B184)+1,MIN(BB$6,DAY(EOMONTH($B184,1))))&lt;$C184)))</f>
        <v>0</v>
      </c>
      <c r="BC184" s="48" t="n">
        <f aca="false">IF(OR(N(BC$5)=0,BC$6=""),0,BC$5*((DATE(YEAR($B184),MONTH($B184),MIN(BC$6,DAY(EOMONTH($B184,0))))&gt;=$B184)*(DATE(YEAR($B184),MONTH($B184),MIN(BC$6,DAY(EOMONTH($B184,0))))&lt;$C184)+(DATE(YEAR($B184),MONTH($B184)+1,MIN(BC$6,DAY(EOMONTH($B184,1))))&gt;=$B184)*(DATE(YEAR($B184),MONTH($B184)+1,MIN(BC$6,DAY(EOMONTH($B184,1))))&lt;$C184)))</f>
        <v>0</v>
      </c>
      <c r="BD184" s="48" t="n">
        <f aca="false">IF(OR(N(BD$5)=0,BD$6=""),0,BD$5*((DATE(YEAR($B184),MONTH($B184),MIN(BD$6,DAY(EOMONTH($B184,0))))&gt;=$B184)*(DATE(YEAR($B184),MONTH($B184),MIN(BD$6,DAY(EOMONTH($B184,0))))&lt;$C184)+(DATE(YEAR($B184),MONTH($B184)+1,MIN(BD$6,DAY(EOMONTH($B184,1))))&gt;=$B184)*(DATE(YEAR($B184),MONTH($B184)+1,MIN(BD$6,DAY(EOMONTH($B184,1))))&lt;$C184)))</f>
        <v>0</v>
      </c>
      <c r="BE184" s="48" t="n">
        <f aca="false">IF(OR(N(BE$5)=0,BE$6=""),0,BE$5*((DATE(YEAR($B184),MONTH($B184),MIN(BE$6,DAY(EOMONTH($B184,0))))&gt;=$B184)*(DATE(YEAR($B184),MONTH($B184),MIN(BE$6,DAY(EOMONTH($B184,0))))&lt;$C184)+(DATE(YEAR($B184),MONTH($B184)+1,MIN(BE$6,DAY(EOMONTH($B184,1))))&gt;=$B184)*(DATE(YEAR($B184),MONTH($B184)+1,MIN(BE$6,DAY(EOMONTH($B184,1))))&lt;$C184)))</f>
        <v>0</v>
      </c>
      <c r="BF184" s="48" t="n">
        <f aca="false">IF(OR(N(BF$5)=0,BF$6=""),0,BF$5*((DATE(YEAR($B184),MONTH($B184),MIN(BF$6,DAY(EOMONTH($B184,0))))&gt;=$B184)*(DATE(YEAR($B184),MONTH($B184),MIN(BF$6,DAY(EOMONTH($B184,0))))&lt;$C184)+(DATE(YEAR($B184),MONTH($B184)+1,MIN(BF$6,DAY(EOMONTH($B184,1))))&gt;=$B184)*(DATE(YEAR($B184),MONTH($B184)+1,MIN(BF$6,DAY(EOMONTH($B184,1))))&lt;$C184)))</f>
        <v>0</v>
      </c>
      <c r="BG184" s="48" t="n">
        <f aca="false">IF(OR(N(BG$5)=0,BG$6=""),0,BG$5*((DATE(YEAR($B184),MONTH($B184),MIN(BG$6,DAY(EOMONTH($B184,0))))&gt;=$B184)*(DATE(YEAR($B184),MONTH($B184),MIN(BG$6,DAY(EOMONTH($B184,0))))&lt;$C184)+(DATE(YEAR($B184),MONTH($B184)+1,MIN(BG$6,DAY(EOMONTH($B184,1))))&gt;=$B184)*(DATE(YEAR($B184),MONTH($B184)+1,MIN(BG$6,DAY(EOMONTH($B184,1))))&lt;$C184)))</f>
        <v>0</v>
      </c>
      <c r="BH184" s="48" t="n">
        <f aca="false">IF(OR(N(BH$5)=0,BH$6=""),0,BH$5*((DATE(YEAR($B184),MONTH($B184),MIN(BH$6,DAY(EOMONTH($B184,0))))&gt;=$B184)*(DATE(YEAR($B184),MONTH($B184),MIN(BH$6,DAY(EOMONTH($B184,0))))&lt;$C184)+(DATE(YEAR($B184),MONTH($B184)+1,MIN(BH$6,DAY(EOMONTH($B184,1))))&gt;=$B184)*(DATE(YEAR($B184),MONTH($B184)+1,MIN(BH$6,DAY(EOMONTH($B184,1))))&lt;$C184)))</f>
        <v>0</v>
      </c>
      <c r="BI184" s="48" t="n">
        <f aca="false">IF(OR(N(BI$5)=0,BI$6=""),0,BI$5*((DATE(YEAR($B184),MONTH($B184),MIN(BI$6,DAY(EOMONTH($B184,0))))&gt;=$B184)*(DATE(YEAR($B184),MONTH($B184),MIN(BI$6,DAY(EOMONTH($B184,0))))&lt;$C184)+(DATE(YEAR($B184),MONTH($B184)+1,MIN(BI$6,DAY(EOMONTH($B184,1))))&gt;=$B184)*(DATE(YEAR($B184),MONTH($B184)+1,MIN(BI$6,DAY(EOMONTH($B184,1))))&lt;$C184)))</f>
        <v>0</v>
      </c>
      <c r="BJ184" s="48" t="n">
        <f aca="false">IF(OR(N(BJ$5)=0,BJ$6=""),0,BJ$5*((DATE(YEAR($B184),MONTH($B184),MIN(BJ$6,DAY(EOMONTH($B184,0))))&gt;=$B184)*(DATE(YEAR($B184),MONTH($B184),MIN(BJ$6,DAY(EOMONTH($B184,0))))&lt;$C184)+(DATE(YEAR($B184),MONTH($B184)+1,MIN(BJ$6,DAY(EOMONTH($B184,1))))&gt;=$B184)*(DATE(YEAR($B184),MONTH($B184)+1,MIN(BJ$6,DAY(EOMONTH($B184,1))))&lt;$C184)))</f>
        <v>0</v>
      </c>
      <c r="BK184" s="48" t="n">
        <f aca="false">IF(OR(N(BK$5)=0,BK$6=""),0,BK$5*((DATE(YEAR($B184),MONTH($B184),MIN(BK$6,DAY(EOMONTH($B184,0))))&gt;=$B184)*(DATE(YEAR($B184),MONTH($B184),MIN(BK$6,DAY(EOMONTH($B184,0))))&lt;$C184)+(DATE(YEAR($B184),MONTH($B184)+1,MIN(BK$6,DAY(EOMONTH($B184,1))))&gt;=$B184)*(DATE(YEAR($B184),MONTH($B184)+1,MIN(BK$6,DAY(EOMONTH($B184,1))))&lt;$C184)))</f>
        <v>0</v>
      </c>
      <c r="BL184" s="48" t="n">
        <f aca="false">IF(OR(N(BL$5)=0,BL$6=""),0,BL$5*((DATE(YEAR($B184),MONTH($B184),MIN(BL$6,DAY(EOMONTH($B184,0))))&gt;=$B184)*(DATE(YEAR($B184),MONTH($B184),MIN(BL$6,DAY(EOMONTH($B184,0))))&lt;$C184)+(DATE(YEAR($B184),MONTH($B184)+1,MIN(BL$6,DAY(EOMONTH($B184,1))))&gt;=$B184)*(DATE(YEAR($B184),MONTH($B184)+1,MIN(BL$6,DAY(EOMONTH($B184,1))))&lt;$C184)))</f>
        <v>0</v>
      </c>
      <c r="BM184" s="48" t="n">
        <f aca="false">IF(OR(N(BM$5)=0,BM$6=""),0,BM$5*((DATE(YEAR($B184),MONTH($B184),MIN(BM$6,DAY(EOMONTH($B184,0))))&gt;=$B184)*(DATE(YEAR($B184),MONTH($B184),MIN(BM$6,DAY(EOMONTH($B184,0))))&lt;$C184)+(DATE(YEAR($B184),MONTH($B184)+1,MIN(BM$6,DAY(EOMONTH($B184,1))))&gt;=$B184)*(DATE(YEAR($B184),MONTH($B184)+1,MIN(BM$6,DAY(EOMONTH($B184,1))))&lt;$C184)))</f>
        <v>0</v>
      </c>
      <c r="BN184" s="48" t="n">
        <f aca="false">IF(OR(N(BN$5)=0,BN$6=""),0,BN$5*((DATE(YEAR($B184),MONTH($B184),MIN(BN$6,DAY(EOMONTH($B184,0))))&gt;=$B184)*(DATE(YEAR($B184),MONTH($B184),MIN(BN$6,DAY(EOMONTH($B184,0))))&lt;$C184)+(DATE(YEAR($B184),MONTH($B184)+1,MIN(BN$6,DAY(EOMONTH($B184,1))))&gt;=$B184)*(DATE(YEAR($B184),MONTH($B184)+1,MIN(BN$6,DAY(EOMONTH($B184,1))))&lt;$C184)))</f>
        <v>0</v>
      </c>
      <c r="BO184" s="48" t="n">
        <f aca="false">IF(OR(N(BO$5)=0,BO$6=""),0,BO$5*((DATE(YEAR($B184),MONTH($B184),MIN(BO$6,DAY(EOMONTH($B184,0))))&gt;=$B184)*(DATE(YEAR($B184),MONTH($B184),MIN(BO$6,DAY(EOMONTH($B184,0))))&lt;$C184)+(DATE(YEAR($B184),MONTH($B184)+1,MIN(BO$6,DAY(EOMONTH($B184,1))))&gt;=$B184)*(DATE(YEAR($B184),MONTH($B184)+1,MIN(BO$6,DAY(EOMONTH($B184,1))))&lt;$C184)))</f>
        <v>0</v>
      </c>
      <c r="BP184" s="48" t="n">
        <f aca="false">IF(OR(N(BP$5)=0,BP$6=""),0,BP$5*((DATE(YEAR($B184),MONTH($B184),MIN(BP$6,DAY(EOMONTH($B184,0))))&gt;=$B184)*(DATE(YEAR($B184),MONTH($B184),MIN(BP$6,DAY(EOMONTH($B184,0))))&lt;$C184)+(DATE(YEAR($B184),MONTH($B184)+1,MIN(BP$6,DAY(EOMONTH($B184,1))))&gt;=$B184)*(DATE(YEAR($B184),MONTH($B184)+1,MIN(BP$6,DAY(EOMONTH($B184,1))))&lt;$C184)))</f>
        <v>0</v>
      </c>
      <c r="BQ184" s="48" t="n">
        <f aca="false">IF(OR(N(BQ$5)=0,BQ$6=""),0,BQ$5*((DATE(YEAR($B184),MONTH($B184),MIN(BQ$6,DAY(EOMONTH($B184,0))))&gt;=$B184)*(DATE(YEAR($B184),MONTH($B184),MIN(BQ$6,DAY(EOMONTH($B184,0))))&lt;$C184)+(DATE(YEAR($B184),MONTH($B184)+1,MIN(BQ$6,DAY(EOMONTH($B184,1))))&gt;=$B184)*(DATE(YEAR($B184),MONTH($B184)+1,MIN(BQ$6,DAY(EOMONTH($B184,1))))&lt;$C184)))</f>
        <v>0</v>
      </c>
      <c r="BR184" s="48" t="n">
        <f aca="false">IF(OR(N(BR$5)=0,BR$6=""),0,BR$5*((DATE(YEAR($B184),MONTH($B184),MIN(BR$6,DAY(EOMONTH($B184,0))))&gt;=$B184)*(DATE(YEAR($B184),MONTH($B184),MIN(BR$6,DAY(EOMONTH($B184,0))))&lt;$C184)+(DATE(YEAR($B184),MONTH($B184)+1,MIN(BR$6,DAY(EOMONTH($B184,1))))&gt;=$B184)*(DATE(YEAR($B184),MONTH($B184)+1,MIN(BR$6,DAY(EOMONTH($B184,1))))&lt;$C184)))</f>
        <v>0</v>
      </c>
      <c r="BS184" s="48" t="n">
        <f aca="false">IF(OR(N(BS$5)=0,BS$6=""),0,BS$5*((DATE(YEAR($B184),MONTH($B184),MIN(BS$6,DAY(EOMONTH($B184,0))))&gt;=$B184)*(DATE(YEAR($B184),MONTH($B184),MIN(BS$6,DAY(EOMONTH($B184,0))))&lt;$C184)+(DATE(YEAR($B184),MONTH($B184)+1,MIN(BS$6,DAY(EOMONTH($B184,1))))&gt;=$B184)*(DATE(YEAR($B184),MONTH($B184)+1,MIN(BS$6,DAY(EOMONTH($B184,1))))&lt;$C184)))</f>
        <v>0</v>
      </c>
      <c r="BT184" s="48" t="n">
        <f aca="false">IF(OR(N(BT$5)=0,BT$6=""),0,BT$5*((DATE(YEAR($B184),MONTH($B184),MIN(BT$6,DAY(EOMONTH($B184,0))))&gt;=$B184)*(DATE(YEAR($B184),MONTH($B184),MIN(BT$6,DAY(EOMONTH($B184,0))))&lt;$C184)+(DATE(YEAR($B184),MONTH($B184)+1,MIN(BT$6,DAY(EOMONTH($B184,1))))&gt;=$B184)*(DATE(YEAR($B184),MONTH($B184)+1,MIN(BT$6,DAY(EOMONTH($B184,1))))&lt;$C184)))</f>
        <v>0</v>
      </c>
      <c r="BU184" s="48" t="n">
        <f aca="false">IF(OR(N(BU$5)=0,BU$6=""),0,BU$5*((DATE(YEAR($B184),MONTH($B184),MIN(BU$6,DAY(EOMONTH($B184,0))))&gt;=$B184)*(DATE(YEAR($B184),MONTH($B184),MIN(BU$6,DAY(EOMONTH($B184,0))))&lt;$C184)+(DATE(YEAR($B184),MONTH($B184)+1,MIN(BU$6,DAY(EOMONTH($B184,1))))&gt;=$B184)*(DATE(YEAR($B184),MONTH($B184)+1,MIN(BU$6,DAY(EOMONTH($B184,1))))&lt;$C184)))</f>
        <v>0</v>
      </c>
      <c r="BV184" s="48" t="n">
        <f aca="false">IF(OR(N(BV$5)=0,BV$6=""),0,BV$5*((DATE(YEAR($B184),MONTH($B184),MIN(BV$6,DAY(EOMONTH($B184,0))))&gt;=$B184)*(DATE(YEAR($B184),MONTH($B184),MIN(BV$6,DAY(EOMONTH($B184,0))))&lt;$C184)+(DATE(YEAR($B184),MONTH($B184)+1,MIN(BV$6,DAY(EOMONTH($B184,1))))&gt;=$B184)*(DATE(YEAR($B184),MONTH($B184)+1,MIN(BV$6,DAY(EOMONTH($B184,1))))&lt;$C184)))</f>
        <v>0</v>
      </c>
      <c r="BW184" s="48" t="n">
        <f aca="false">IF(OR(N(BW$5)=0,BW$6=""),0,BW$5*((DATE(YEAR($B184),MONTH($B184),MIN(BW$6,DAY(EOMONTH($B184,0))))&gt;=$B184)*(DATE(YEAR($B184),MONTH($B184),MIN(BW$6,DAY(EOMONTH($B184,0))))&lt;$C184)+(DATE(YEAR($B184),MONTH($B184)+1,MIN(BW$6,DAY(EOMONTH($B184,1))))&gt;=$B184)*(DATE(YEAR($B184),MONTH($B184)+1,MIN(BW$6,DAY(EOMONTH($B184,1))))&lt;$C184)))</f>
        <v>0</v>
      </c>
      <c r="BX184" s="48" t="n">
        <f aca="false">MIN(Z184,(FT183*(1+FT$5/Setup!$C$36)+IF($V184=1,N($F184),0)))</f>
        <v>0</v>
      </c>
      <c r="BY184" s="48" t="n">
        <f aca="false">MIN(AA184,(FU183*(1+FU$5/Setup!$C$36)+IF($V184=2,N($F184),0)))</f>
        <v>0</v>
      </c>
      <c r="BZ184" s="48" t="n">
        <f aca="false">MIN(AB184,(FV183*(1+FV$5/Setup!$C$36)+IF($V184=3,N($F184),0)))</f>
        <v>0</v>
      </c>
      <c r="CA184" s="48" t="n">
        <f aca="false">MIN(AC184,(FW183*(1+FW$5/Setup!$C$36)+IF($V184=4,N($F184),0)))</f>
        <v>0</v>
      </c>
      <c r="CB184" s="48" t="n">
        <f aca="false">MIN(AD184,(FX183*(1+FX$5/Setup!$C$36)+IF($V184=5,N($F184),0)))</f>
        <v>0</v>
      </c>
      <c r="CC184" s="48" t="n">
        <f aca="false">MIN(AE184,(FY183*(1+FY$5/Setup!$C$36)+IF($V184=6,N($F184),0)))</f>
        <v>0</v>
      </c>
      <c r="CD184" s="48" t="n">
        <f aca="false">MIN(AF184,(FZ183*(1+FZ$5/Setup!$C$36)+IF($V184=7,N($F184),0)))</f>
        <v>0</v>
      </c>
      <c r="CE184" s="48" t="n">
        <f aca="false">MIN(AG184,(GA183*(1+GA$5/Setup!$C$36)+IF($V184=8,N($F184),0)))</f>
        <v>0</v>
      </c>
      <c r="CF184" s="48" t="n">
        <f aca="false">MIN(AH184,(GB183*(1+GB$5/Setup!$C$36)+IF($V184=9,N($F184),0)))</f>
        <v>0</v>
      </c>
      <c r="CG184" s="48" t="n">
        <f aca="false">MIN(AI184,(GC183*(1+GC$5/Setup!$C$36)+IF($V184=10,N($F184),0)))</f>
        <v>0</v>
      </c>
      <c r="CH184" s="48" t="n">
        <f aca="false">MIN(AJ184,(GD183*(1+GD$5/Setup!$C$36)+IF($V184=11,N($F184),0)))</f>
        <v>0</v>
      </c>
      <c r="CI184" s="48" t="n">
        <f aca="false">MIN(AK184,(GE183*(1+GE$5/Setup!$C$36)+IF($V184=12,N($F184),0)))</f>
        <v>0</v>
      </c>
      <c r="CJ184" s="48" t="n">
        <f aca="false">MIN(AL184,(GF183*(1+GF$5/Setup!$C$36)+IF($V184=13,N($F184),0)))</f>
        <v>0</v>
      </c>
      <c r="CK184" s="48" t="n">
        <f aca="false">MIN(AM184,(GG183*(1+GG$5/Setup!$C$36)+IF($V184=14,N($F184),0)))</f>
        <v>0</v>
      </c>
      <c r="CL184" s="48" t="n">
        <f aca="false">MIN(AN184,(GH183*(1+GH$5/Setup!$C$36)+IF($V184=15,N($F184),0)))</f>
        <v>0</v>
      </c>
      <c r="CM184" s="48" t="n">
        <f aca="false">MIN(AO184,(GI183*(1+GI$5/Setup!$C$36)+IF($V184=16,N($F184),0)))</f>
        <v>0</v>
      </c>
      <c r="CN184" s="48" t="n">
        <f aca="false">MIN(AP184,(GJ183*(1+GJ$5/Setup!$C$36)+IF($V184=17,N($F184),0)))</f>
        <v>0</v>
      </c>
      <c r="CO184" s="48" t="n">
        <f aca="false">MIN(AQ184,(GK183*(1+GK$5/Setup!$C$36)+IF($V184=18,N($F184),0)))</f>
        <v>0</v>
      </c>
      <c r="CP184" s="48" t="n">
        <f aca="false">MIN(AR184,(GL183*(1+GL$5/Setup!$C$36)+IF($V184=19,N($F184),0)))</f>
        <v>0</v>
      </c>
      <c r="CQ184" s="48" t="n">
        <f aca="false">MIN(AS184,(GM183*(1+GM$5/Setup!$C$36)+IF($V184=20,N($F184),0)))</f>
        <v>0</v>
      </c>
      <c r="CR184" s="48" t="n">
        <f aca="false">MIN(AT184,(GN183*(1+GN$5/Setup!$C$36)+IF($V184=21,N($F184),0)))</f>
        <v>0</v>
      </c>
      <c r="CS184" s="48" t="n">
        <f aca="false">MIN(AU184,(GO183*(1+GO$5/Setup!$C$36)+IF($V184=22,N($F184),0)))</f>
        <v>0</v>
      </c>
      <c r="CT184" s="48" t="n">
        <f aca="false">MIN(AV184,(GP183*(1+GP$5/Setup!$C$36)+IF($V184=23,N($F184),0)))</f>
        <v>0</v>
      </c>
      <c r="CU184" s="48" t="n">
        <f aca="false">MIN(AW184,(GQ183*(1+GQ$5/Setup!$C$36)+IF($V184=24,N($F184),0)))</f>
        <v>0</v>
      </c>
      <c r="CV184" s="48" t="n">
        <f aca="false">MIN(AX184,(GR183*(1+GR$5/Setup!$C$36)+IF($V184=25,N($F184),0)))</f>
        <v>0</v>
      </c>
      <c r="CW184" s="48" t="n">
        <f aca="false">MIN(AY184,(GS183*(1+GS$5/Setup!$C$36)+IF($V184=26,N($F184),0)))</f>
        <v>0</v>
      </c>
      <c r="CX184" s="48" t="n">
        <f aca="false">MIN(AZ184,(GT183*(1+GT$5/Setup!$C$36)+IF($V184=27,N($F184),0)))</f>
        <v>0</v>
      </c>
      <c r="CY184" s="48" t="n">
        <f aca="false">MIN(BA184,(GU183*(1+GU$5/Setup!$C$36)+IF($V184=28,N($F184),0)))</f>
        <v>0</v>
      </c>
      <c r="CZ184" s="48" t="n">
        <f aca="false">MIN(BB184,(GV183*(1+GV$5/Setup!$C$36)+IF($V184=29,N($F184),0)))</f>
        <v>0</v>
      </c>
      <c r="DA184" s="48" t="n">
        <f aca="false">MIN(BC184,(GW183*(1+GW$5/Setup!$C$36)+IF($V184=30,N($F184),0)))</f>
        <v>0</v>
      </c>
      <c r="DB184" s="48" t="n">
        <f aca="false">MIN(BD184,(GX183*(1+GX$5/Setup!$C$36)+IF($V184=31,N($F184),0)))</f>
        <v>0</v>
      </c>
      <c r="DC184" s="48" t="n">
        <f aca="false">MIN(BE184,(GY183*(1+GY$5/Setup!$C$36)+IF($V184=32,N($F184),0)))</f>
        <v>0</v>
      </c>
      <c r="DD184" s="48" t="n">
        <f aca="false">MIN(BF184,(GZ183*(1+GZ$5/Setup!$C$36)+IF($V184=33,N($F184),0)))</f>
        <v>0</v>
      </c>
      <c r="DE184" s="48" t="n">
        <f aca="false">MIN(BG184,(HA183*(1+HA$5/Setup!$C$36)+IF($V184=34,N($F184),0)))</f>
        <v>0</v>
      </c>
      <c r="DF184" s="48" t="n">
        <f aca="false">MIN(BH184,(HB183*(1+HB$5/Setup!$C$36)+IF($V184=35,N($F184),0)))</f>
        <v>0</v>
      </c>
      <c r="DG184" s="48" t="n">
        <f aca="false">MIN(BI184,(HC183*(1+HC$5/Setup!$C$36)+IF($V184=36,N($F184),0)))</f>
        <v>0</v>
      </c>
      <c r="DH184" s="48" t="n">
        <f aca="false">MIN(BJ184,(HD183*(1+HD$5/Setup!$C$36)+IF($V184=37,N($F184),0)))</f>
        <v>0</v>
      </c>
      <c r="DI184" s="48" t="n">
        <f aca="false">MIN(BK184,(HE183*(1+HE$5/Setup!$C$36)+IF($V184=38,N($F184),0)))</f>
        <v>0</v>
      </c>
      <c r="DJ184" s="48" t="n">
        <f aca="false">MIN(BL184,(HF183*(1+HF$5/Setup!$C$36)+IF($V184=39,N($F184),0)))</f>
        <v>0</v>
      </c>
      <c r="DK184" s="48" t="n">
        <f aca="false">MIN(BM184,(HG183*(1+HG$5/Setup!$C$36)+IF($V184=40,N($F184),0)))</f>
        <v>0</v>
      </c>
      <c r="DL184" s="48" t="n">
        <f aca="false">MIN(BN184,(HH183*(1+HH$5/Setup!$C$36)+IF($V184=41,N($F184),0)))</f>
        <v>0</v>
      </c>
      <c r="DM184" s="48" t="n">
        <f aca="false">MIN(BO184,(HI183*(1+HI$5/Setup!$C$36)+IF($V184=42,N($F184),0)))</f>
        <v>0</v>
      </c>
      <c r="DN184" s="48" t="n">
        <f aca="false">MIN(BP184,(HJ183*(1+HJ$5/Setup!$C$36)+IF($V184=43,N($F184),0)))</f>
        <v>0</v>
      </c>
      <c r="DO184" s="48" t="n">
        <f aca="false">MIN(BQ184,(HK183*(1+HK$5/Setup!$C$36)+IF($V184=44,N($F184),0)))</f>
        <v>0</v>
      </c>
      <c r="DP184" s="48" t="n">
        <f aca="false">MIN(BR184,(HL183*(1+HL$5/Setup!$C$36)+IF($V184=45,N($F184),0)))</f>
        <v>0</v>
      </c>
      <c r="DQ184" s="48" t="n">
        <f aca="false">MIN(BS184,(HM183*(1+HM$5/Setup!$C$36)+IF($V184=46,N($F184),0)))</f>
        <v>0</v>
      </c>
      <c r="DR184" s="48" t="n">
        <f aca="false">MIN(BT184,(HN183*(1+HN$5/Setup!$C$36)+IF($V184=47,N($F184),0)))</f>
        <v>0</v>
      </c>
      <c r="DS184" s="48" t="n">
        <f aca="false">MIN(BU184,(HO183*(1+HO$5/Setup!$C$36)+IF($V184=48,N($F184),0)))</f>
        <v>0</v>
      </c>
      <c r="DT184" s="48" t="n">
        <f aca="false">MIN(BV184,(HP183*(1+HP$5/Setup!$C$36)+IF($V184=49,N($F184),0)))</f>
        <v>0</v>
      </c>
      <c r="DU184" s="48" t="n">
        <f aca="false">MIN(BW184,(HQ183*(1+HQ$5/Setup!$C$36)+IF($V184=50,N($F184),0)))</f>
        <v>0</v>
      </c>
      <c r="DV184" s="48" t="n">
        <f aca="false">MIN(MAX((FT183*(1+FT$5/Setup!$C$36)+IF($V184=1,N($F184),0))-BX184,0),MAX($P184-0,0))</f>
        <v>0</v>
      </c>
      <c r="DW184" s="48" t="n">
        <f aca="false">MIN(MAX((FU183*(1+FU$5/Setup!$C$36)+IF($V184=2,N($F184),0))-BY184,0),MAX($P184-SUM(DV184:DV184),0))</f>
        <v>0</v>
      </c>
      <c r="DX184" s="48" t="n">
        <f aca="false">MIN(MAX((FV183*(1+FV$5/Setup!$C$36)+IF($V184=3,N($F184),0))-BZ184,0),MAX($P184-SUM(DV184:DW184),0))</f>
        <v>0</v>
      </c>
      <c r="DY184" s="48" t="n">
        <f aca="false">MIN(MAX((FW183*(1+FW$5/Setup!$C$36)+IF($V184=4,N($F184),0))-CA184,0),MAX($P184-SUM(DV184:DX184),0))</f>
        <v>0</v>
      </c>
      <c r="DZ184" s="48" t="n">
        <f aca="false">MIN(MAX((FX183*(1+FX$5/Setup!$C$36)+IF($V184=5,N($F184),0))-CB184,0),MAX($P184-SUM(DV184:DY184),0))</f>
        <v>0</v>
      </c>
      <c r="EA184" s="48" t="n">
        <f aca="false">MIN(MAX((FY183*(1+FY$5/Setup!$C$36)+IF($V184=6,N($F184),0))-CC184,0),MAX($P184-SUM(DV184:DZ184),0))</f>
        <v>0</v>
      </c>
      <c r="EB184" s="48" t="n">
        <f aca="false">MIN(MAX((FZ183*(1+FZ$5/Setup!$C$36)+IF($V184=7,N($F184),0))-CD184,0),MAX($P184-SUM(DV184:EA184),0))</f>
        <v>0</v>
      </c>
      <c r="EC184" s="48" t="n">
        <f aca="false">MIN(MAX((GA183*(1+GA$5/Setup!$C$36)+IF($V184=8,N($F184),0))-CE184,0),MAX($P184-SUM(DV184:EB184),0))</f>
        <v>0</v>
      </c>
      <c r="ED184" s="48" t="n">
        <f aca="false">MIN(MAX((GB183*(1+GB$5/Setup!$C$36)+IF($V184=9,N($F184),0))-CF184,0),MAX($P184-SUM(DV184:EC184),0))</f>
        <v>0</v>
      </c>
      <c r="EE184" s="48" t="n">
        <f aca="false">MIN(MAX((GC183*(1+GC$5/Setup!$C$36)+IF($V184=10,N($F184),0))-CG184,0),MAX($P184-SUM(DV184:ED184),0))</f>
        <v>0</v>
      </c>
      <c r="EF184" s="48" t="n">
        <f aca="false">MIN(MAX((GD183*(1+GD$5/Setup!$C$36)+IF($V184=11,N($F184),0))-CH184,0),MAX($P184-SUM(DV184:EE184),0))</f>
        <v>0</v>
      </c>
      <c r="EG184" s="48" t="n">
        <f aca="false">MIN(MAX((GE183*(1+GE$5/Setup!$C$36)+IF($V184=12,N($F184),0))-CI184,0),MAX($P184-SUM(DV184:EF184),0))</f>
        <v>0</v>
      </c>
      <c r="EH184" s="48" t="n">
        <f aca="false">MIN(MAX((GF183*(1+GF$5/Setup!$C$36)+IF($V184=13,N($F184),0))-CJ184,0),MAX($P184-SUM(DV184:EG184),0))</f>
        <v>0</v>
      </c>
      <c r="EI184" s="48" t="n">
        <f aca="false">MIN(MAX((GG183*(1+GG$5/Setup!$C$36)+IF($V184=14,N($F184),0))-CK184,0),MAX($P184-SUM(DV184:EH184),0))</f>
        <v>0</v>
      </c>
      <c r="EJ184" s="48" t="n">
        <f aca="false">MIN(MAX((GH183*(1+GH$5/Setup!$C$36)+IF($V184=15,N($F184),0))-CL184,0),MAX($P184-SUM(DV184:EI184),0))</f>
        <v>0</v>
      </c>
      <c r="EK184" s="48" t="n">
        <f aca="false">MIN(MAX((GI183*(1+GI$5/Setup!$C$36)+IF($V184=16,N($F184),0))-CM184,0),MAX($P184-SUM(DV184:EJ184),0))</f>
        <v>0</v>
      </c>
      <c r="EL184" s="48" t="n">
        <f aca="false">MIN(MAX((GJ183*(1+GJ$5/Setup!$C$36)+IF($V184=17,N($F184),0))-CN184,0),MAX($P184-SUM(DV184:EK184),0))</f>
        <v>0</v>
      </c>
      <c r="EM184" s="48" t="n">
        <f aca="false">MIN(MAX((GK183*(1+GK$5/Setup!$C$36)+IF($V184=18,N($F184),0))-CO184,0),MAX($P184-SUM(DV184:EL184),0))</f>
        <v>0</v>
      </c>
      <c r="EN184" s="48" t="n">
        <f aca="false">MIN(MAX((GL183*(1+GL$5/Setup!$C$36)+IF($V184=19,N($F184),0))-CP184,0),MAX($P184-SUM(DV184:EM184),0))</f>
        <v>0</v>
      </c>
      <c r="EO184" s="48" t="n">
        <f aca="false">MIN(MAX((GM183*(1+GM$5/Setup!$C$36)+IF($V184=20,N($F184),0))-CQ184,0),MAX($P184-SUM(DV184:EN184),0))</f>
        <v>0</v>
      </c>
      <c r="EP184" s="48" t="n">
        <f aca="false">MIN(MAX((GN183*(1+GN$5/Setup!$C$36)+IF($V184=21,N($F184),0))-CR184,0),MAX($P184-SUM(DV184:EO184),0))</f>
        <v>0</v>
      </c>
      <c r="EQ184" s="48" t="n">
        <f aca="false">MIN(MAX((GO183*(1+GO$5/Setup!$C$36)+IF($V184=22,N($F184),0))-CS184,0),MAX($P184-SUM(DV184:EP184),0))</f>
        <v>0</v>
      </c>
      <c r="ER184" s="48" t="n">
        <f aca="false">MIN(MAX((GP183*(1+GP$5/Setup!$C$36)+IF($V184=23,N($F184),0))-CT184,0),MAX($P184-SUM(DV184:EQ184),0))</f>
        <v>0</v>
      </c>
      <c r="ES184" s="48" t="n">
        <f aca="false">MIN(MAX((GQ183*(1+GQ$5/Setup!$C$36)+IF($V184=24,N($F184),0))-CU184,0),MAX($P184-SUM(DV184:ER184),0))</f>
        <v>0</v>
      </c>
      <c r="ET184" s="48" t="n">
        <f aca="false">MIN(MAX((GR183*(1+GR$5/Setup!$C$36)+IF($V184=25,N($F184),0))-CV184,0),MAX($P184-SUM(DV184:ES184),0))</f>
        <v>0</v>
      </c>
      <c r="EU184" s="48" t="n">
        <f aca="false">MIN(MAX((GS183*(1+GS$5/Setup!$C$36)+IF($V184=26,N($F184),0))-CW184,0),MAX($P184-SUM(DV184:ET184),0))</f>
        <v>0</v>
      </c>
      <c r="EV184" s="48" t="n">
        <f aca="false">MIN(MAX((GT183*(1+GT$5/Setup!$C$36)+IF($V184=27,N($F184),0))-CX184,0),MAX($P184-SUM(DV184:EU184),0))</f>
        <v>0</v>
      </c>
      <c r="EW184" s="48" t="n">
        <f aca="false">MIN(MAX((GU183*(1+GU$5/Setup!$C$36)+IF($V184=28,N($F184),0))-CY184,0),MAX($P184-SUM(DV184:EV184),0))</f>
        <v>0</v>
      </c>
      <c r="EX184" s="48" t="n">
        <f aca="false">MIN(MAX((GV183*(1+GV$5/Setup!$C$36)+IF($V184=29,N($F184),0))-CZ184,0),MAX($P184-SUM(DV184:EW184),0))</f>
        <v>0</v>
      </c>
      <c r="EY184" s="48" t="n">
        <f aca="false">MIN(MAX((GW183*(1+GW$5/Setup!$C$36)+IF($V184=30,N($F184),0))-DA184,0),MAX($P184-SUM(DV184:EX184),0))</f>
        <v>0</v>
      </c>
      <c r="EZ184" s="48" t="n">
        <f aca="false">MIN(MAX((GX183*(1+GX$5/Setup!$C$36)+IF($V184=31,N($F184),0))-DB184,0),MAX($P184-SUM(DV184:EY184),0))</f>
        <v>0</v>
      </c>
      <c r="FA184" s="48" t="n">
        <f aca="false">MIN(MAX((GY183*(1+GY$5/Setup!$C$36)+IF($V184=32,N($F184),0))-DC184,0),MAX($P184-SUM(DV184:EZ184),0))</f>
        <v>0</v>
      </c>
      <c r="FB184" s="48" t="n">
        <f aca="false">MIN(MAX((GZ183*(1+GZ$5/Setup!$C$36)+IF($V184=33,N($F184),0))-DD184,0),MAX($P184-SUM(DV184:FA184),0))</f>
        <v>0</v>
      </c>
      <c r="FC184" s="48" t="n">
        <f aca="false">MIN(MAX((HA183*(1+HA$5/Setup!$C$36)+IF($V184=34,N($F184),0))-DE184,0),MAX($P184-SUM(DV184:FB184),0))</f>
        <v>0</v>
      </c>
      <c r="FD184" s="48" t="n">
        <f aca="false">MIN(MAX((HB183*(1+HB$5/Setup!$C$36)+IF($V184=35,N($F184),0))-DF184,0),MAX($P184-SUM(DV184:FC184),0))</f>
        <v>0</v>
      </c>
      <c r="FE184" s="48" t="n">
        <f aca="false">MIN(MAX((HC183*(1+HC$5/Setup!$C$36)+IF($V184=36,N($F184),0))-DG184,0),MAX($P184-SUM(DV184:FD184),0))</f>
        <v>0</v>
      </c>
      <c r="FF184" s="48" t="n">
        <f aca="false">MIN(MAX((HD183*(1+HD$5/Setup!$C$36)+IF($V184=37,N($F184),0))-DH184,0),MAX($P184-SUM(DV184:FE184),0))</f>
        <v>0</v>
      </c>
      <c r="FG184" s="48" t="n">
        <f aca="false">MIN(MAX((HE183*(1+HE$5/Setup!$C$36)+IF($V184=38,N($F184),0))-DI184,0),MAX($P184-SUM(DV184:FF184),0))</f>
        <v>0</v>
      </c>
      <c r="FH184" s="48" t="n">
        <f aca="false">MIN(MAX((HF183*(1+HF$5/Setup!$C$36)+IF($V184=39,N($F184),0))-DJ184,0),MAX($P184-SUM(DV184:FG184),0))</f>
        <v>0</v>
      </c>
      <c r="FI184" s="48" t="n">
        <f aca="false">MIN(MAX((HG183*(1+HG$5/Setup!$C$36)+IF($V184=40,N($F184),0))-DK184,0),MAX($P184-SUM(DV184:FH184),0))</f>
        <v>0</v>
      </c>
      <c r="FJ184" s="48" t="n">
        <f aca="false">MIN(MAX((HH183*(1+HH$5/Setup!$C$36)+IF($V184=41,N($F184),0))-DL184,0),MAX($P184-SUM(DV184:FI184),0))</f>
        <v>0</v>
      </c>
      <c r="FK184" s="48" t="n">
        <f aca="false">MIN(MAX((HI183*(1+HI$5/Setup!$C$36)+IF($V184=42,N($F184),0))-DM184,0),MAX($P184-SUM(DV184:FJ184),0))</f>
        <v>0</v>
      </c>
      <c r="FL184" s="48" t="n">
        <f aca="false">MIN(MAX((HJ183*(1+HJ$5/Setup!$C$36)+IF($V184=43,N($F184),0))-DN184,0),MAX($P184-SUM(DV184:FK184),0))</f>
        <v>0</v>
      </c>
      <c r="FM184" s="48" t="n">
        <f aca="false">MIN(MAX((HK183*(1+HK$5/Setup!$C$36)+IF($V184=44,N($F184),0))-DO184,0),MAX($P184-SUM(DV184:FL184),0))</f>
        <v>0</v>
      </c>
      <c r="FN184" s="48" t="n">
        <f aca="false">MIN(MAX((HL183*(1+HL$5/Setup!$C$36)+IF($V184=45,N($F184),0))-DP184,0),MAX($P184-SUM(DV184:FM184),0))</f>
        <v>0</v>
      </c>
      <c r="FO184" s="48" t="n">
        <f aca="false">MIN(MAX((HM183*(1+HM$5/Setup!$C$36)+IF($V184=46,N($F184),0))-DQ184,0),MAX($P184-SUM(DV184:FN184),0))</f>
        <v>0</v>
      </c>
      <c r="FP184" s="48" t="n">
        <f aca="false">MIN(MAX((HN183*(1+HN$5/Setup!$C$36)+IF($V184=47,N($F184),0))-DR184,0),MAX($P184-SUM(DV184:FO184),0))</f>
        <v>0</v>
      </c>
      <c r="FQ184" s="48" t="n">
        <f aca="false">MIN(MAX((HO183*(1+HO$5/Setup!$C$36)+IF($V184=48,N($F184),0))-DS184,0),MAX($P184-SUM(DV184:FP184),0))</f>
        <v>0</v>
      </c>
      <c r="FR184" s="48" t="n">
        <f aca="false">MIN(MAX((HP183*(1+HP$5/Setup!$C$36)+IF($V184=49,N($F184),0))-DT184,0),MAX($P184-SUM(DV184:FQ184),0))</f>
        <v>0</v>
      </c>
      <c r="FS184" s="48" t="n">
        <f aca="false">MIN(MAX((HQ183*(1+HQ$5/Setup!$C$36)+IF($V184=50,N($F184),0))-DU184,0),MAX($P184-SUM(DV184:FR184),0))</f>
        <v>0</v>
      </c>
      <c r="FT184" s="48" t="n">
        <f aca="false">IF((FT183*(1+FT$5/Setup!$C$36)+IF($V184=1,N($F184),0))-BX184-DV184&lt;0.005,0,(FT183*(1+FT$5/Setup!$C$36)+IF($V184=1,N($F184),0))-BX184-DV184)</f>
        <v>0</v>
      </c>
      <c r="FU184" s="48" t="n">
        <f aca="false">IF((FU183*(1+FU$5/Setup!$C$36)+IF($V184=2,N($F184),0))-BY184-DW184&lt;0.005,0,(FU183*(1+FU$5/Setup!$C$36)+IF($V184=2,N($F184),0))-BY184-DW184)</f>
        <v>0</v>
      </c>
      <c r="FV184" s="48" t="n">
        <f aca="false">IF((FV183*(1+FV$5/Setup!$C$36)+IF($V184=3,N($F184),0))-BZ184-DX184&lt;0.005,0,(FV183*(1+FV$5/Setup!$C$36)+IF($V184=3,N($F184),0))-BZ184-DX184)</f>
        <v>0</v>
      </c>
      <c r="FW184" s="48" t="n">
        <f aca="false">IF((FW183*(1+FW$5/Setup!$C$36)+IF($V184=4,N($F184),0))-CA184-DY184&lt;0.005,0,(FW183*(1+FW$5/Setup!$C$36)+IF($V184=4,N($F184),0))-CA184-DY184)</f>
        <v>0</v>
      </c>
      <c r="FX184" s="48" t="n">
        <f aca="false">IF((FX183*(1+FX$5/Setup!$C$36)+IF($V184=5,N($F184),0))-CB184-DZ184&lt;0.005,0,(FX183*(1+FX$5/Setup!$C$36)+IF($V184=5,N($F184),0))-CB184-DZ184)</f>
        <v>0</v>
      </c>
      <c r="FY184" s="48" t="n">
        <f aca="false">IF((FY183*(1+FY$5/Setup!$C$36)+IF($V184=6,N($F184),0))-CC184-EA184&lt;0.005,0,(FY183*(1+FY$5/Setup!$C$36)+IF($V184=6,N($F184),0))-CC184-EA184)</f>
        <v>0</v>
      </c>
      <c r="FZ184" s="48" t="n">
        <f aca="false">IF((FZ183*(1+FZ$5/Setup!$C$36)+IF($V184=7,N($F184),0))-CD184-EB184&lt;0.005,0,(FZ183*(1+FZ$5/Setup!$C$36)+IF($V184=7,N($F184),0))-CD184-EB184)</f>
        <v>0</v>
      </c>
      <c r="GA184" s="48" t="n">
        <f aca="false">IF((GA183*(1+GA$5/Setup!$C$36)+IF($V184=8,N($F184),0))-CE184-EC184&lt;0.005,0,(GA183*(1+GA$5/Setup!$C$36)+IF($V184=8,N($F184),0))-CE184-EC184)</f>
        <v>0</v>
      </c>
      <c r="GB184" s="48" t="n">
        <f aca="false">IF((GB183*(1+GB$5/Setup!$C$36)+IF($V184=9,N($F184),0))-CF184-ED184&lt;0.005,0,(GB183*(1+GB$5/Setup!$C$36)+IF($V184=9,N($F184),0))-CF184-ED184)</f>
        <v>0</v>
      </c>
      <c r="GC184" s="48" t="n">
        <f aca="false">IF((GC183*(1+GC$5/Setup!$C$36)+IF($V184=10,N($F184),0))-CG184-EE184&lt;0.005,0,(GC183*(1+GC$5/Setup!$C$36)+IF($V184=10,N($F184),0))-CG184-EE184)</f>
        <v>0</v>
      </c>
      <c r="GD184" s="48" t="n">
        <f aca="false">IF((GD183*(1+GD$5/Setup!$C$36)+IF($V184=11,N($F184),0))-CH184-EF184&lt;0.005,0,(GD183*(1+GD$5/Setup!$C$36)+IF($V184=11,N($F184),0))-CH184-EF184)</f>
        <v>0</v>
      </c>
      <c r="GE184" s="48" t="n">
        <f aca="false">IF((GE183*(1+GE$5/Setup!$C$36)+IF($V184=12,N($F184),0))-CI184-EG184&lt;0.005,0,(GE183*(1+GE$5/Setup!$C$36)+IF($V184=12,N($F184),0))-CI184-EG184)</f>
        <v>0</v>
      </c>
      <c r="GF184" s="48" t="n">
        <f aca="false">IF((GF183*(1+GF$5/Setup!$C$36)+IF($V184=13,N($F184),0))-CJ184-EH184&lt;0.005,0,(GF183*(1+GF$5/Setup!$C$36)+IF($V184=13,N($F184),0))-CJ184-EH184)</f>
        <v>0</v>
      </c>
      <c r="GG184" s="48" t="n">
        <f aca="false">IF((GG183*(1+GG$5/Setup!$C$36)+IF($V184=14,N($F184),0))-CK184-EI184&lt;0.005,0,(GG183*(1+GG$5/Setup!$C$36)+IF($V184=14,N($F184),0))-CK184-EI184)</f>
        <v>0</v>
      </c>
      <c r="GH184" s="48" t="n">
        <f aca="false">IF((GH183*(1+GH$5/Setup!$C$36)+IF($V184=15,N($F184),0))-CL184-EJ184&lt;0.005,0,(GH183*(1+GH$5/Setup!$C$36)+IF($V184=15,N($F184),0))-CL184-EJ184)</f>
        <v>0</v>
      </c>
      <c r="GI184" s="48" t="n">
        <f aca="false">IF((GI183*(1+GI$5/Setup!$C$36)+IF($V184=16,N($F184),0))-CM184-EK184&lt;0.005,0,(GI183*(1+GI$5/Setup!$C$36)+IF($V184=16,N($F184),0))-CM184-EK184)</f>
        <v>0</v>
      </c>
      <c r="GJ184" s="48" t="n">
        <f aca="false">IF((GJ183*(1+GJ$5/Setup!$C$36)+IF($V184=17,N($F184),0))-CN184-EL184&lt;0.005,0,(GJ183*(1+GJ$5/Setup!$C$36)+IF($V184=17,N($F184),0))-CN184-EL184)</f>
        <v>0</v>
      </c>
      <c r="GK184" s="48" t="n">
        <f aca="false">IF((GK183*(1+GK$5/Setup!$C$36)+IF($V184=18,N($F184),0))-CO184-EM184&lt;0.005,0,(GK183*(1+GK$5/Setup!$C$36)+IF($V184=18,N($F184),0))-CO184-EM184)</f>
        <v>0</v>
      </c>
      <c r="GL184" s="48" t="n">
        <f aca="false">IF((GL183*(1+GL$5/Setup!$C$36)+IF($V184=19,N($F184),0))-CP184-EN184&lt;0.005,0,(GL183*(1+GL$5/Setup!$C$36)+IF($V184=19,N($F184),0))-CP184-EN184)</f>
        <v>0</v>
      </c>
      <c r="GM184" s="48" t="n">
        <f aca="false">IF((GM183*(1+GM$5/Setup!$C$36)+IF($V184=20,N($F184),0))-CQ184-EO184&lt;0.005,0,(GM183*(1+GM$5/Setup!$C$36)+IF($V184=20,N($F184),0))-CQ184-EO184)</f>
        <v>0</v>
      </c>
      <c r="GN184" s="48" t="n">
        <f aca="false">IF((GN183*(1+GN$5/Setup!$C$36)+IF($V184=21,N($F184),0))-CR184-EP184&lt;0.005,0,(GN183*(1+GN$5/Setup!$C$36)+IF($V184=21,N($F184),0))-CR184-EP184)</f>
        <v>0</v>
      </c>
      <c r="GO184" s="48" t="n">
        <f aca="false">IF((GO183*(1+GO$5/Setup!$C$36)+IF($V184=22,N($F184),0))-CS184-EQ184&lt;0.005,0,(GO183*(1+GO$5/Setup!$C$36)+IF($V184=22,N($F184),0))-CS184-EQ184)</f>
        <v>0</v>
      </c>
      <c r="GP184" s="48" t="n">
        <f aca="false">IF((GP183*(1+GP$5/Setup!$C$36)+IF($V184=23,N($F184),0))-CT184-ER184&lt;0.005,0,(GP183*(1+GP$5/Setup!$C$36)+IF($V184=23,N($F184),0))-CT184-ER184)</f>
        <v>0</v>
      </c>
      <c r="GQ184" s="48" t="n">
        <f aca="false">IF((GQ183*(1+GQ$5/Setup!$C$36)+IF($V184=24,N($F184),0))-CU184-ES184&lt;0.005,0,(GQ183*(1+GQ$5/Setup!$C$36)+IF($V184=24,N($F184),0))-CU184-ES184)</f>
        <v>0</v>
      </c>
      <c r="GR184" s="48" t="n">
        <f aca="false">IF((GR183*(1+GR$5/Setup!$C$36)+IF($V184=25,N($F184),0))-CV184-ET184&lt;0.005,0,(GR183*(1+GR$5/Setup!$C$36)+IF($V184=25,N($F184),0))-CV184-ET184)</f>
        <v>0</v>
      </c>
      <c r="GS184" s="48" t="n">
        <f aca="false">IF((GS183*(1+GS$5/Setup!$C$36)+IF($V184=26,N($F184),0))-CW184-EU184&lt;0.005,0,(GS183*(1+GS$5/Setup!$C$36)+IF($V184=26,N($F184),0))-CW184-EU184)</f>
        <v>0</v>
      </c>
      <c r="GT184" s="48" t="n">
        <f aca="false">IF((GT183*(1+GT$5/Setup!$C$36)+IF($V184=27,N($F184),0))-CX184-EV184&lt;0.005,0,(GT183*(1+GT$5/Setup!$C$36)+IF($V184=27,N($F184),0))-CX184-EV184)</f>
        <v>0</v>
      </c>
      <c r="GU184" s="48" t="n">
        <f aca="false">IF((GU183*(1+GU$5/Setup!$C$36)+IF($V184=28,N($F184),0))-CY184-EW184&lt;0.005,0,(GU183*(1+GU$5/Setup!$C$36)+IF($V184=28,N($F184),0))-CY184-EW184)</f>
        <v>0</v>
      </c>
      <c r="GV184" s="48" t="n">
        <f aca="false">IF((GV183*(1+GV$5/Setup!$C$36)+IF($V184=29,N($F184),0))-CZ184-EX184&lt;0.005,0,(GV183*(1+GV$5/Setup!$C$36)+IF($V184=29,N($F184),0))-CZ184-EX184)</f>
        <v>0</v>
      </c>
      <c r="GW184" s="48" t="n">
        <f aca="false">IF((GW183*(1+GW$5/Setup!$C$36)+IF($V184=30,N($F184),0))-DA184-EY184&lt;0.005,0,(GW183*(1+GW$5/Setup!$C$36)+IF($V184=30,N($F184),0))-DA184-EY184)</f>
        <v>0</v>
      </c>
      <c r="GX184" s="48" t="n">
        <f aca="false">IF((GX183*(1+GX$5/Setup!$C$36)+IF($V184=31,N($F184),0))-DB184-EZ184&lt;0.005,0,(GX183*(1+GX$5/Setup!$C$36)+IF($V184=31,N($F184),0))-DB184-EZ184)</f>
        <v>0</v>
      </c>
      <c r="GY184" s="48" t="n">
        <f aca="false">IF((GY183*(1+GY$5/Setup!$C$36)+IF($V184=32,N($F184),0))-DC184-FA184&lt;0.005,0,(GY183*(1+GY$5/Setup!$C$36)+IF($V184=32,N($F184),0))-DC184-FA184)</f>
        <v>0</v>
      </c>
      <c r="GZ184" s="48" t="n">
        <f aca="false">IF((GZ183*(1+GZ$5/Setup!$C$36)+IF($V184=33,N($F184),0))-DD184-FB184&lt;0.005,0,(GZ183*(1+GZ$5/Setup!$C$36)+IF($V184=33,N($F184),0))-DD184-FB184)</f>
        <v>0</v>
      </c>
      <c r="HA184" s="48" t="n">
        <f aca="false">IF((HA183*(1+HA$5/Setup!$C$36)+IF($V184=34,N($F184),0))-DE184-FC184&lt;0.005,0,(HA183*(1+HA$5/Setup!$C$36)+IF($V184=34,N($F184),0))-DE184-FC184)</f>
        <v>0</v>
      </c>
      <c r="HB184" s="48" t="n">
        <f aca="false">IF((HB183*(1+HB$5/Setup!$C$36)+IF($V184=35,N($F184),0))-DF184-FD184&lt;0.005,0,(HB183*(1+HB$5/Setup!$C$36)+IF($V184=35,N($F184),0))-DF184-FD184)</f>
        <v>0</v>
      </c>
      <c r="HC184" s="48" t="n">
        <f aca="false">IF((HC183*(1+HC$5/Setup!$C$36)+IF($V184=36,N($F184),0))-DG184-FE184&lt;0.005,0,(HC183*(1+HC$5/Setup!$C$36)+IF($V184=36,N($F184),0))-DG184-FE184)</f>
        <v>0</v>
      </c>
      <c r="HD184" s="48" t="n">
        <f aca="false">IF((HD183*(1+HD$5/Setup!$C$36)+IF($V184=37,N($F184),0))-DH184-FF184&lt;0.005,0,(HD183*(1+HD$5/Setup!$C$36)+IF($V184=37,N($F184),0))-DH184-FF184)</f>
        <v>0</v>
      </c>
      <c r="HE184" s="48" t="n">
        <f aca="false">IF((HE183*(1+HE$5/Setup!$C$36)+IF($V184=38,N($F184),0))-DI184-FG184&lt;0.005,0,(HE183*(1+HE$5/Setup!$C$36)+IF($V184=38,N($F184),0))-DI184-FG184)</f>
        <v>0</v>
      </c>
      <c r="HF184" s="48" t="n">
        <f aca="false">IF((HF183*(1+HF$5/Setup!$C$36)+IF($V184=39,N($F184),0))-DJ184-FH184&lt;0.005,0,(HF183*(1+HF$5/Setup!$C$36)+IF($V184=39,N($F184),0))-DJ184-FH184)</f>
        <v>0</v>
      </c>
      <c r="HG184" s="48" t="n">
        <f aca="false">IF((HG183*(1+HG$5/Setup!$C$36)+IF($V184=40,N($F184),0))-DK184-FI184&lt;0.005,0,(HG183*(1+HG$5/Setup!$C$36)+IF($V184=40,N($F184),0))-DK184-FI184)</f>
        <v>0</v>
      </c>
      <c r="HH184" s="48" t="n">
        <f aca="false">IF((HH183*(1+HH$5/Setup!$C$36)+IF($V184=41,N($F184),0))-DL184-FJ184&lt;0.005,0,(HH183*(1+HH$5/Setup!$C$36)+IF($V184=41,N($F184),0))-DL184-FJ184)</f>
        <v>0</v>
      </c>
      <c r="HI184" s="48" t="n">
        <f aca="false">IF((HI183*(1+HI$5/Setup!$C$36)+IF($V184=42,N($F184),0))-DM184-FK184&lt;0.005,0,(HI183*(1+HI$5/Setup!$C$36)+IF($V184=42,N($F184),0))-DM184-FK184)</f>
        <v>0</v>
      </c>
      <c r="HJ184" s="48" t="n">
        <f aca="false">IF((HJ183*(1+HJ$5/Setup!$C$36)+IF($V184=43,N($F184),0))-DN184-FL184&lt;0.005,0,(HJ183*(1+HJ$5/Setup!$C$36)+IF($V184=43,N($F184),0))-DN184-FL184)</f>
        <v>0</v>
      </c>
      <c r="HK184" s="48" t="n">
        <f aca="false">IF((HK183*(1+HK$5/Setup!$C$36)+IF($V184=44,N($F184),0))-DO184-FM184&lt;0.005,0,(HK183*(1+HK$5/Setup!$C$36)+IF($V184=44,N($F184),0))-DO184-FM184)</f>
        <v>0</v>
      </c>
      <c r="HL184" s="48" t="n">
        <f aca="false">IF((HL183*(1+HL$5/Setup!$C$36)+IF($V184=45,N($F184),0))-DP184-FN184&lt;0.005,0,(HL183*(1+HL$5/Setup!$C$36)+IF($V184=45,N($F184),0))-DP184-FN184)</f>
        <v>0</v>
      </c>
      <c r="HM184" s="48" t="n">
        <f aca="false">IF((HM183*(1+HM$5/Setup!$C$36)+IF($V184=46,N($F184),0))-DQ184-FO184&lt;0.005,0,(HM183*(1+HM$5/Setup!$C$36)+IF($V184=46,N($F184),0))-DQ184-FO184)</f>
        <v>0</v>
      </c>
      <c r="HN184" s="48" t="n">
        <f aca="false">IF((HN183*(1+HN$5/Setup!$C$36)+IF($V184=47,N($F184),0))-DR184-FP184&lt;0.005,0,(HN183*(1+HN$5/Setup!$C$36)+IF($V184=47,N($F184),0))-DR184-FP184)</f>
        <v>0</v>
      </c>
      <c r="HO184" s="48" t="n">
        <f aca="false">IF((HO183*(1+HO$5/Setup!$C$36)+IF($V184=48,N($F184),0))-DS184-FQ184&lt;0.005,0,(HO183*(1+HO$5/Setup!$C$36)+IF($V184=48,N($F184),0))-DS184-FQ184)</f>
        <v>0</v>
      </c>
      <c r="HP184" s="48" t="n">
        <f aca="false">IF((HP183*(1+HP$5/Setup!$C$36)+IF($V184=49,N($F184),0))-DT184-FR184&lt;0.005,0,(HP183*(1+HP$5/Setup!$C$36)+IF($V184=49,N($F184),0))-DT184-FR184)</f>
        <v>0</v>
      </c>
      <c r="HQ184" s="48" t="n">
        <f aca="false">IF((HQ183*(1+HQ$5/Setup!$C$36)+IF($V184=50,N($F184),0))-DU184-FS184&lt;0.005,0,(HQ183*(1+HQ$5/Setup!$C$36)+IF($V184=50,N($F184),0))-DU184-FS184)</f>
        <v>0</v>
      </c>
    </row>
    <row r="185" customFormat="false" ht="15" hidden="false" customHeight="false" outlineLevel="0" collapsed="false">
      <c r="A185" s="44" t="n">
        <v>177</v>
      </c>
      <c r="B185" s="45" t="n">
        <f aca="false">IF(Setup!$C$7="Every month",EDATE(Setup!$C$8,($A185-1)),IF(Setup!$C$7="Twice a month",DATE(YEAR(Setup!$C$8),MONTH(Setup!$C$8)+INT((($A185-1)+Setup!$C$41)/2),MIN(IF(MOD(($A185-1)+Setup!$C$41,2)=0,Setup!$C$39,Setup!$C$40),DAY(EOMONTH(DATE(YEAR(Setup!$C$8),MONTH(Setup!$C$8)+INT((($A185-1)+Setup!$C$41)/2),1),0)))),Setup!$C$8+($A185-1)*IF(Setup!$C$7="Every week",7,14)))</f>
        <v>48789</v>
      </c>
      <c r="C185" s="45" t="n">
        <f aca="false">IF(Setup!$C$7="Every month",EDATE(Setup!$C$8,$A185),IF(Setup!$C$7="Twice a month",DATE(YEAR(Setup!$C$8),MONTH(Setup!$C$8)+INT(($A185+Setup!$C$41)/2),MIN(IF(MOD($A185+Setup!$C$41,2)=0,Setup!$C$39,Setup!$C$40),DAY(EOMONTH(DATE(YEAR(Setup!$C$8),MONTH(Setup!$C$8)+INT(($A185+Setup!$C$41)/2),1),0)))),Setup!$C$8+$A185*IF(Setup!$C$7="Every week",7,14)))</f>
        <v>48803</v>
      </c>
      <c r="D185" s="46"/>
      <c r="E185" s="47"/>
      <c r="F185" s="47"/>
      <c r="G185" s="47"/>
      <c r="H185" s="47"/>
      <c r="I185" s="48" t="n">
        <f aca="false">N(Setup!$C$11)+N(E185)</f>
        <v>100</v>
      </c>
      <c r="J185" s="48" t="n">
        <f aca="false">MIN(Setup!$C$37,MAX(I185,0))</f>
        <v>9.23076923076923</v>
      </c>
      <c r="K185" s="48" t="n">
        <f aca="false">MIN(MAX(N(Setup!$C$14)-L184,0),MAX(I185-J185,0))</f>
        <v>0</v>
      </c>
      <c r="L185" s="48" t="n">
        <f aca="false">L184+K185-N(G185)</f>
        <v>500</v>
      </c>
      <c r="M185" s="48" t="n">
        <f aca="false">M184+J185-N(H185)</f>
        <v>1633.84615384616</v>
      </c>
      <c r="N185" s="48" t="n">
        <f aca="false">SUM(BX185:DU185)</f>
        <v>0</v>
      </c>
      <c r="O185" s="48" t="n">
        <f aca="false">SUM(Z185:BW185)-N185</f>
        <v>25</v>
      </c>
      <c r="P185" s="48" t="n">
        <f aca="false">MAX(I185-J185-K185,0)+O185</f>
        <v>115.769230769231</v>
      </c>
      <c r="Q185" s="48" t="n">
        <f aca="false">SUM(DV185:FS185)</f>
        <v>0</v>
      </c>
      <c r="R185" s="49" t="n">
        <f aca="false">N185+J185+K185+Q185</f>
        <v>9.23076923076923</v>
      </c>
      <c r="S185" s="48" t="n">
        <f aca="false">T185-T184-N(F185)+N185+Q185</f>
        <v>0</v>
      </c>
      <c r="T185" s="49" t="n">
        <f aca="false">SUM(FT185:HQ185)</f>
        <v>0</v>
      </c>
      <c r="U185" s="44" t="str">
        <f aca="false">IF(T184&lt;0.005,"",INDEX(Helpers!$C$2:$C$51,IF(_xlfn.MINIFS($DV$6:$FS$6,DV185:FS185,"&gt;0.005")=0,V185,_xlfn.MINIFS($DV$6:$FS$6,DV185:FS185,"&gt;0.005"))))</f>
        <v/>
      </c>
      <c r="V185" s="44" t="n">
        <f aca="false">IF(_xlfn.MINIFS($FT$6:$HQ$6,FT184:HQ184,"&gt;0.005")=0,1,_xlfn.MINIFS($FT$6:$HQ$6,FT184:HQ184,"&gt;0.005"))</f>
        <v>1</v>
      </c>
      <c r="W185" s="44" t="n">
        <f aca="false">IF(AND(D185&lt;&gt;"Paid",T184&gt;0.005),1,0)</f>
        <v>0</v>
      </c>
      <c r="X185" s="48" t="n">
        <f aca="false">SUMPRODUCT(((Helpers!$G$2:$G$51*(1+(Helpers!$D$2:$D$51+0.000000001)/12)^(($B185-Setup!$C$8)/(365.25/12))-Helpers!$E$2:$E$51*((1+(Helpers!$D$2:$D$51+0.000000001)/12)^(($B185-Setup!$C$8)/(365.25/12))-1)/((Helpers!$D$2:$D$51+0.000000001)/12))&gt;0)*(Helpers!$G$2:$G$51*(1+(Helpers!$D$2:$D$51+0.000000001)/12)^(($B185-Setup!$C$8)/(365.25/12))-Helpers!$E$2:$E$51*((1+(Helpers!$D$2:$D$51+0.000000001)/12)^(($B185-Setup!$C$8)/(365.25/12))-1)/((Helpers!$D$2:$D$51+0.000000001)/12)))</f>
        <v>0</v>
      </c>
      <c r="Y185" s="48"/>
      <c r="Z185" s="48" t="n">
        <f aca="false">IF(OR(N(Z$5)=0,Z$6=""),0,Z$5*((DATE(YEAR($B185),MONTH($B185),MIN(Z$6,DAY(EOMONTH($B185,0))))&gt;=$B185)*(DATE(YEAR($B185),MONTH($B185),MIN(Z$6,DAY(EOMONTH($B185,0))))&lt;$C185)+(DATE(YEAR($B185),MONTH($B185)+1,MIN(Z$6,DAY(EOMONTH($B185,1))))&gt;=$B185)*(DATE(YEAR($B185),MONTH($B185)+1,MIN(Z$6,DAY(EOMONTH($B185,1))))&lt;$C185)))</f>
        <v>25</v>
      </c>
      <c r="AA185" s="48" t="n">
        <f aca="false">IF(OR(N(AA$5)=0,AA$6=""),0,AA$5*((DATE(YEAR($B185),MONTH($B185),MIN(AA$6,DAY(EOMONTH($B185,0))))&gt;=$B185)*(DATE(YEAR($B185),MONTH($B185),MIN(AA$6,DAY(EOMONTH($B185,0))))&lt;$C185)+(DATE(YEAR($B185),MONTH($B185)+1,MIN(AA$6,DAY(EOMONTH($B185,1))))&gt;=$B185)*(DATE(YEAR($B185),MONTH($B185)+1,MIN(AA$6,DAY(EOMONTH($B185,1))))&lt;$C185)))</f>
        <v>0</v>
      </c>
      <c r="AB185" s="48" t="n">
        <f aca="false">IF(OR(N(AB$5)=0,AB$6=""),0,AB$5*((DATE(YEAR($B185),MONTH($B185),MIN(AB$6,DAY(EOMONTH($B185,0))))&gt;=$B185)*(DATE(YEAR($B185),MONTH($B185),MIN(AB$6,DAY(EOMONTH($B185,0))))&lt;$C185)+(DATE(YEAR($B185),MONTH($B185)+1,MIN(AB$6,DAY(EOMONTH($B185,1))))&gt;=$B185)*(DATE(YEAR($B185),MONTH($B185)+1,MIN(AB$6,DAY(EOMONTH($B185,1))))&lt;$C185)))</f>
        <v>0</v>
      </c>
      <c r="AC185" s="48" t="n">
        <f aca="false">IF(OR(N(AC$5)=0,AC$6=""),0,AC$5*((DATE(YEAR($B185),MONTH($B185),MIN(AC$6,DAY(EOMONTH($B185,0))))&gt;=$B185)*(DATE(YEAR($B185),MONTH($B185),MIN(AC$6,DAY(EOMONTH($B185,0))))&lt;$C185)+(DATE(YEAR($B185),MONTH($B185)+1,MIN(AC$6,DAY(EOMONTH($B185,1))))&gt;=$B185)*(DATE(YEAR($B185),MONTH($B185)+1,MIN(AC$6,DAY(EOMONTH($B185,1))))&lt;$C185)))</f>
        <v>0</v>
      </c>
      <c r="AD185" s="48" t="n">
        <f aca="false">IF(OR(N(AD$5)=0,AD$6=""),0,AD$5*((DATE(YEAR($B185),MONTH($B185),MIN(AD$6,DAY(EOMONTH($B185,0))))&gt;=$B185)*(DATE(YEAR($B185),MONTH($B185),MIN(AD$6,DAY(EOMONTH($B185,0))))&lt;$C185)+(DATE(YEAR($B185),MONTH($B185)+1,MIN(AD$6,DAY(EOMONTH($B185,1))))&gt;=$B185)*(DATE(YEAR($B185),MONTH($B185)+1,MIN(AD$6,DAY(EOMONTH($B185,1))))&lt;$C185)))</f>
        <v>0</v>
      </c>
      <c r="AE185" s="48" t="n">
        <f aca="false">IF(OR(N(AE$5)=0,AE$6=""),0,AE$5*((DATE(YEAR($B185),MONTH($B185),MIN(AE$6,DAY(EOMONTH($B185,0))))&gt;=$B185)*(DATE(YEAR($B185),MONTH($B185),MIN(AE$6,DAY(EOMONTH($B185,0))))&lt;$C185)+(DATE(YEAR($B185),MONTH($B185)+1,MIN(AE$6,DAY(EOMONTH($B185,1))))&gt;=$B185)*(DATE(YEAR($B185),MONTH($B185)+1,MIN(AE$6,DAY(EOMONTH($B185,1))))&lt;$C185)))</f>
        <v>0</v>
      </c>
      <c r="AF185" s="48" t="n">
        <f aca="false">IF(OR(N(AF$5)=0,AF$6=""),0,AF$5*((DATE(YEAR($B185),MONTH($B185),MIN(AF$6,DAY(EOMONTH($B185,0))))&gt;=$B185)*(DATE(YEAR($B185),MONTH($B185),MIN(AF$6,DAY(EOMONTH($B185,0))))&lt;$C185)+(DATE(YEAR($B185),MONTH($B185)+1,MIN(AF$6,DAY(EOMONTH($B185,1))))&gt;=$B185)*(DATE(YEAR($B185),MONTH($B185)+1,MIN(AF$6,DAY(EOMONTH($B185,1))))&lt;$C185)))</f>
        <v>0</v>
      </c>
      <c r="AG185" s="48" t="n">
        <f aca="false">IF(OR(N(AG$5)=0,AG$6=""),0,AG$5*((DATE(YEAR($B185),MONTH($B185),MIN(AG$6,DAY(EOMONTH($B185,0))))&gt;=$B185)*(DATE(YEAR($B185),MONTH($B185),MIN(AG$6,DAY(EOMONTH($B185,0))))&lt;$C185)+(DATE(YEAR($B185),MONTH($B185)+1,MIN(AG$6,DAY(EOMONTH($B185,1))))&gt;=$B185)*(DATE(YEAR($B185),MONTH($B185)+1,MIN(AG$6,DAY(EOMONTH($B185,1))))&lt;$C185)))</f>
        <v>0</v>
      </c>
      <c r="AH185" s="48" t="n">
        <f aca="false">IF(OR(N(AH$5)=0,AH$6=""),0,AH$5*((DATE(YEAR($B185),MONTH($B185),MIN(AH$6,DAY(EOMONTH($B185,0))))&gt;=$B185)*(DATE(YEAR($B185),MONTH($B185),MIN(AH$6,DAY(EOMONTH($B185,0))))&lt;$C185)+(DATE(YEAR($B185),MONTH($B185)+1,MIN(AH$6,DAY(EOMONTH($B185,1))))&gt;=$B185)*(DATE(YEAR($B185),MONTH($B185)+1,MIN(AH$6,DAY(EOMONTH($B185,1))))&lt;$C185)))</f>
        <v>0</v>
      </c>
      <c r="AI185" s="48" t="n">
        <f aca="false">IF(OR(N(AI$5)=0,AI$6=""),0,AI$5*((DATE(YEAR($B185),MONTH($B185),MIN(AI$6,DAY(EOMONTH($B185,0))))&gt;=$B185)*(DATE(YEAR($B185),MONTH($B185),MIN(AI$6,DAY(EOMONTH($B185,0))))&lt;$C185)+(DATE(YEAR($B185),MONTH($B185)+1,MIN(AI$6,DAY(EOMONTH($B185,1))))&gt;=$B185)*(DATE(YEAR($B185),MONTH($B185)+1,MIN(AI$6,DAY(EOMONTH($B185,1))))&lt;$C185)))</f>
        <v>0</v>
      </c>
      <c r="AJ185" s="48" t="n">
        <f aca="false">IF(OR(N(AJ$5)=0,AJ$6=""),0,AJ$5*((DATE(YEAR($B185),MONTH($B185),MIN(AJ$6,DAY(EOMONTH($B185,0))))&gt;=$B185)*(DATE(YEAR($B185),MONTH($B185),MIN(AJ$6,DAY(EOMONTH($B185,0))))&lt;$C185)+(DATE(YEAR($B185),MONTH($B185)+1,MIN(AJ$6,DAY(EOMONTH($B185,1))))&gt;=$B185)*(DATE(YEAR($B185),MONTH($B185)+1,MIN(AJ$6,DAY(EOMONTH($B185,1))))&lt;$C185)))</f>
        <v>0</v>
      </c>
      <c r="AK185" s="48" t="n">
        <f aca="false">IF(OR(N(AK$5)=0,AK$6=""),0,AK$5*((DATE(YEAR($B185),MONTH($B185),MIN(AK$6,DAY(EOMONTH($B185,0))))&gt;=$B185)*(DATE(YEAR($B185),MONTH($B185),MIN(AK$6,DAY(EOMONTH($B185,0))))&lt;$C185)+(DATE(YEAR($B185),MONTH($B185)+1,MIN(AK$6,DAY(EOMONTH($B185,1))))&gt;=$B185)*(DATE(YEAR($B185),MONTH($B185)+1,MIN(AK$6,DAY(EOMONTH($B185,1))))&lt;$C185)))</f>
        <v>0</v>
      </c>
      <c r="AL185" s="48" t="n">
        <f aca="false">IF(OR(N(AL$5)=0,AL$6=""),0,AL$5*((DATE(YEAR($B185),MONTH($B185),MIN(AL$6,DAY(EOMONTH($B185,0))))&gt;=$B185)*(DATE(YEAR($B185),MONTH($B185),MIN(AL$6,DAY(EOMONTH($B185,0))))&lt;$C185)+(DATE(YEAR($B185),MONTH($B185)+1,MIN(AL$6,DAY(EOMONTH($B185,1))))&gt;=$B185)*(DATE(YEAR($B185),MONTH($B185)+1,MIN(AL$6,DAY(EOMONTH($B185,1))))&lt;$C185)))</f>
        <v>0</v>
      </c>
      <c r="AM185" s="48" t="n">
        <f aca="false">IF(OR(N(AM$5)=0,AM$6=""),0,AM$5*((DATE(YEAR($B185),MONTH($B185),MIN(AM$6,DAY(EOMONTH($B185,0))))&gt;=$B185)*(DATE(YEAR($B185),MONTH($B185),MIN(AM$6,DAY(EOMONTH($B185,0))))&lt;$C185)+(DATE(YEAR($B185),MONTH($B185)+1,MIN(AM$6,DAY(EOMONTH($B185,1))))&gt;=$B185)*(DATE(YEAR($B185),MONTH($B185)+1,MIN(AM$6,DAY(EOMONTH($B185,1))))&lt;$C185)))</f>
        <v>0</v>
      </c>
      <c r="AN185" s="48" t="n">
        <f aca="false">IF(OR(N(AN$5)=0,AN$6=""),0,AN$5*((DATE(YEAR($B185),MONTH($B185),MIN(AN$6,DAY(EOMONTH($B185,0))))&gt;=$B185)*(DATE(YEAR($B185),MONTH($B185),MIN(AN$6,DAY(EOMONTH($B185,0))))&lt;$C185)+(DATE(YEAR($B185),MONTH($B185)+1,MIN(AN$6,DAY(EOMONTH($B185,1))))&gt;=$B185)*(DATE(YEAR($B185),MONTH($B185)+1,MIN(AN$6,DAY(EOMONTH($B185,1))))&lt;$C185)))</f>
        <v>0</v>
      </c>
      <c r="AO185" s="48" t="n">
        <f aca="false">IF(OR(N(AO$5)=0,AO$6=""),0,AO$5*((DATE(YEAR($B185),MONTH($B185),MIN(AO$6,DAY(EOMONTH($B185,0))))&gt;=$B185)*(DATE(YEAR($B185),MONTH($B185),MIN(AO$6,DAY(EOMONTH($B185,0))))&lt;$C185)+(DATE(YEAR($B185),MONTH($B185)+1,MIN(AO$6,DAY(EOMONTH($B185,1))))&gt;=$B185)*(DATE(YEAR($B185),MONTH($B185)+1,MIN(AO$6,DAY(EOMONTH($B185,1))))&lt;$C185)))</f>
        <v>0</v>
      </c>
      <c r="AP185" s="48" t="n">
        <f aca="false">IF(OR(N(AP$5)=0,AP$6=""),0,AP$5*((DATE(YEAR($B185),MONTH($B185),MIN(AP$6,DAY(EOMONTH($B185,0))))&gt;=$B185)*(DATE(YEAR($B185),MONTH($B185),MIN(AP$6,DAY(EOMONTH($B185,0))))&lt;$C185)+(DATE(YEAR($B185),MONTH($B185)+1,MIN(AP$6,DAY(EOMONTH($B185,1))))&gt;=$B185)*(DATE(YEAR($B185),MONTH($B185)+1,MIN(AP$6,DAY(EOMONTH($B185,1))))&lt;$C185)))</f>
        <v>0</v>
      </c>
      <c r="AQ185" s="48" t="n">
        <f aca="false">IF(OR(N(AQ$5)=0,AQ$6=""),0,AQ$5*((DATE(YEAR($B185),MONTH($B185),MIN(AQ$6,DAY(EOMONTH($B185,0))))&gt;=$B185)*(DATE(YEAR($B185),MONTH($B185),MIN(AQ$6,DAY(EOMONTH($B185,0))))&lt;$C185)+(DATE(YEAR($B185),MONTH($B185)+1,MIN(AQ$6,DAY(EOMONTH($B185,1))))&gt;=$B185)*(DATE(YEAR($B185),MONTH($B185)+1,MIN(AQ$6,DAY(EOMONTH($B185,1))))&lt;$C185)))</f>
        <v>0</v>
      </c>
      <c r="AR185" s="48" t="n">
        <f aca="false">IF(OR(N(AR$5)=0,AR$6=""),0,AR$5*((DATE(YEAR($B185),MONTH($B185),MIN(AR$6,DAY(EOMONTH($B185,0))))&gt;=$B185)*(DATE(YEAR($B185),MONTH($B185),MIN(AR$6,DAY(EOMONTH($B185,0))))&lt;$C185)+(DATE(YEAR($B185),MONTH($B185)+1,MIN(AR$6,DAY(EOMONTH($B185,1))))&gt;=$B185)*(DATE(YEAR($B185),MONTH($B185)+1,MIN(AR$6,DAY(EOMONTH($B185,1))))&lt;$C185)))</f>
        <v>0</v>
      </c>
      <c r="AS185" s="48" t="n">
        <f aca="false">IF(OR(N(AS$5)=0,AS$6=""),0,AS$5*((DATE(YEAR($B185),MONTH($B185),MIN(AS$6,DAY(EOMONTH($B185,0))))&gt;=$B185)*(DATE(YEAR($B185),MONTH($B185),MIN(AS$6,DAY(EOMONTH($B185,0))))&lt;$C185)+(DATE(YEAR($B185),MONTH($B185)+1,MIN(AS$6,DAY(EOMONTH($B185,1))))&gt;=$B185)*(DATE(YEAR($B185),MONTH($B185)+1,MIN(AS$6,DAY(EOMONTH($B185,1))))&lt;$C185)))</f>
        <v>0</v>
      </c>
      <c r="AT185" s="48" t="n">
        <f aca="false">IF(OR(N(AT$5)=0,AT$6=""),0,AT$5*((DATE(YEAR($B185),MONTH($B185),MIN(AT$6,DAY(EOMONTH($B185,0))))&gt;=$B185)*(DATE(YEAR($B185),MONTH($B185),MIN(AT$6,DAY(EOMONTH($B185,0))))&lt;$C185)+(DATE(YEAR($B185),MONTH($B185)+1,MIN(AT$6,DAY(EOMONTH($B185,1))))&gt;=$B185)*(DATE(YEAR($B185),MONTH($B185)+1,MIN(AT$6,DAY(EOMONTH($B185,1))))&lt;$C185)))</f>
        <v>0</v>
      </c>
      <c r="AU185" s="48" t="n">
        <f aca="false">IF(OR(N(AU$5)=0,AU$6=""),0,AU$5*((DATE(YEAR($B185),MONTH($B185),MIN(AU$6,DAY(EOMONTH($B185,0))))&gt;=$B185)*(DATE(YEAR($B185),MONTH($B185),MIN(AU$6,DAY(EOMONTH($B185,0))))&lt;$C185)+(DATE(YEAR($B185),MONTH($B185)+1,MIN(AU$6,DAY(EOMONTH($B185,1))))&gt;=$B185)*(DATE(YEAR($B185),MONTH($B185)+1,MIN(AU$6,DAY(EOMONTH($B185,1))))&lt;$C185)))</f>
        <v>0</v>
      </c>
      <c r="AV185" s="48" t="n">
        <f aca="false">IF(OR(N(AV$5)=0,AV$6=""),0,AV$5*((DATE(YEAR($B185),MONTH($B185),MIN(AV$6,DAY(EOMONTH($B185,0))))&gt;=$B185)*(DATE(YEAR($B185),MONTH($B185),MIN(AV$6,DAY(EOMONTH($B185,0))))&lt;$C185)+(DATE(YEAR($B185),MONTH($B185)+1,MIN(AV$6,DAY(EOMONTH($B185,1))))&gt;=$B185)*(DATE(YEAR($B185),MONTH($B185)+1,MIN(AV$6,DAY(EOMONTH($B185,1))))&lt;$C185)))</f>
        <v>0</v>
      </c>
      <c r="AW185" s="48" t="n">
        <f aca="false">IF(OR(N(AW$5)=0,AW$6=""),0,AW$5*((DATE(YEAR($B185),MONTH($B185),MIN(AW$6,DAY(EOMONTH($B185,0))))&gt;=$B185)*(DATE(YEAR($B185),MONTH($B185),MIN(AW$6,DAY(EOMONTH($B185,0))))&lt;$C185)+(DATE(YEAR($B185),MONTH($B185)+1,MIN(AW$6,DAY(EOMONTH($B185,1))))&gt;=$B185)*(DATE(YEAR($B185),MONTH($B185)+1,MIN(AW$6,DAY(EOMONTH($B185,1))))&lt;$C185)))</f>
        <v>0</v>
      </c>
      <c r="AX185" s="48" t="n">
        <f aca="false">IF(OR(N(AX$5)=0,AX$6=""),0,AX$5*((DATE(YEAR($B185),MONTH($B185),MIN(AX$6,DAY(EOMONTH($B185,0))))&gt;=$B185)*(DATE(YEAR($B185),MONTH($B185),MIN(AX$6,DAY(EOMONTH($B185,0))))&lt;$C185)+(DATE(YEAR($B185),MONTH($B185)+1,MIN(AX$6,DAY(EOMONTH($B185,1))))&gt;=$B185)*(DATE(YEAR($B185),MONTH($B185)+1,MIN(AX$6,DAY(EOMONTH($B185,1))))&lt;$C185)))</f>
        <v>0</v>
      </c>
      <c r="AY185" s="48" t="n">
        <f aca="false">IF(OR(N(AY$5)=0,AY$6=""),0,AY$5*((DATE(YEAR($B185),MONTH($B185),MIN(AY$6,DAY(EOMONTH($B185,0))))&gt;=$B185)*(DATE(YEAR($B185),MONTH($B185),MIN(AY$6,DAY(EOMONTH($B185,0))))&lt;$C185)+(DATE(YEAR($B185),MONTH($B185)+1,MIN(AY$6,DAY(EOMONTH($B185,1))))&gt;=$B185)*(DATE(YEAR($B185),MONTH($B185)+1,MIN(AY$6,DAY(EOMONTH($B185,1))))&lt;$C185)))</f>
        <v>0</v>
      </c>
      <c r="AZ185" s="48" t="n">
        <f aca="false">IF(OR(N(AZ$5)=0,AZ$6=""),0,AZ$5*((DATE(YEAR($B185),MONTH($B185),MIN(AZ$6,DAY(EOMONTH($B185,0))))&gt;=$B185)*(DATE(YEAR($B185),MONTH($B185),MIN(AZ$6,DAY(EOMONTH($B185,0))))&lt;$C185)+(DATE(YEAR($B185),MONTH($B185)+1,MIN(AZ$6,DAY(EOMONTH($B185,1))))&gt;=$B185)*(DATE(YEAR($B185),MONTH($B185)+1,MIN(AZ$6,DAY(EOMONTH($B185,1))))&lt;$C185)))</f>
        <v>0</v>
      </c>
      <c r="BA185" s="48" t="n">
        <f aca="false">IF(OR(N(BA$5)=0,BA$6=""),0,BA$5*((DATE(YEAR($B185),MONTH($B185),MIN(BA$6,DAY(EOMONTH($B185,0))))&gt;=$B185)*(DATE(YEAR($B185),MONTH($B185),MIN(BA$6,DAY(EOMONTH($B185,0))))&lt;$C185)+(DATE(YEAR($B185),MONTH($B185)+1,MIN(BA$6,DAY(EOMONTH($B185,1))))&gt;=$B185)*(DATE(YEAR($B185),MONTH($B185)+1,MIN(BA$6,DAY(EOMONTH($B185,1))))&lt;$C185)))</f>
        <v>0</v>
      </c>
      <c r="BB185" s="48" t="n">
        <f aca="false">IF(OR(N(BB$5)=0,BB$6=""),0,BB$5*((DATE(YEAR($B185),MONTH($B185),MIN(BB$6,DAY(EOMONTH($B185,0))))&gt;=$B185)*(DATE(YEAR($B185),MONTH($B185),MIN(BB$6,DAY(EOMONTH($B185,0))))&lt;$C185)+(DATE(YEAR($B185),MONTH($B185)+1,MIN(BB$6,DAY(EOMONTH($B185,1))))&gt;=$B185)*(DATE(YEAR($B185),MONTH($B185)+1,MIN(BB$6,DAY(EOMONTH($B185,1))))&lt;$C185)))</f>
        <v>0</v>
      </c>
      <c r="BC185" s="48" t="n">
        <f aca="false">IF(OR(N(BC$5)=0,BC$6=""),0,BC$5*((DATE(YEAR($B185),MONTH($B185),MIN(BC$6,DAY(EOMONTH($B185,0))))&gt;=$B185)*(DATE(YEAR($B185),MONTH($B185),MIN(BC$6,DAY(EOMONTH($B185,0))))&lt;$C185)+(DATE(YEAR($B185),MONTH($B185)+1,MIN(BC$6,DAY(EOMONTH($B185,1))))&gt;=$B185)*(DATE(YEAR($B185),MONTH($B185)+1,MIN(BC$6,DAY(EOMONTH($B185,1))))&lt;$C185)))</f>
        <v>0</v>
      </c>
      <c r="BD185" s="48" t="n">
        <f aca="false">IF(OR(N(BD$5)=0,BD$6=""),0,BD$5*((DATE(YEAR($B185),MONTH($B185),MIN(BD$6,DAY(EOMONTH($B185,0))))&gt;=$B185)*(DATE(YEAR($B185),MONTH($B185),MIN(BD$6,DAY(EOMONTH($B185,0))))&lt;$C185)+(DATE(YEAR($B185),MONTH($B185)+1,MIN(BD$6,DAY(EOMONTH($B185,1))))&gt;=$B185)*(DATE(YEAR($B185),MONTH($B185)+1,MIN(BD$6,DAY(EOMONTH($B185,1))))&lt;$C185)))</f>
        <v>0</v>
      </c>
      <c r="BE185" s="48" t="n">
        <f aca="false">IF(OR(N(BE$5)=0,BE$6=""),0,BE$5*((DATE(YEAR($B185),MONTH($B185),MIN(BE$6,DAY(EOMONTH($B185,0))))&gt;=$B185)*(DATE(YEAR($B185),MONTH($B185),MIN(BE$6,DAY(EOMONTH($B185,0))))&lt;$C185)+(DATE(YEAR($B185),MONTH($B185)+1,MIN(BE$6,DAY(EOMONTH($B185,1))))&gt;=$B185)*(DATE(YEAR($B185),MONTH($B185)+1,MIN(BE$6,DAY(EOMONTH($B185,1))))&lt;$C185)))</f>
        <v>0</v>
      </c>
      <c r="BF185" s="48" t="n">
        <f aca="false">IF(OR(N(BF$5)=0,BF$6=""),0,BF$5*((DATE(YEAR($B185),MONTH($B185),MIN(BF$6,DAY(EOMONTH($B185,0))))&gt;=$B185)*(DATE(YEAR($B185),MONTH($B185),MIN(BF$6,DAY(EOMONTH($B185,0))))&lt;$C185)+(DATE(YEAR($B185),MONTH($B185)+1,MIN(BF$6,DAY(EOMONTH($B185,1))))&gt;=$B185)*(DATE(YEAR($B185),MONTH($B185)+1,MIN(BF$6,DAY(EOMONTH($B185,1))))&lt;$C185)))</f>
        <v>0</v>
      </c>
      <c r="BG185" s="48" t="n">
        <f aca="false">IF(OR(N(BG$5)=0,BG$6=""),0,BG$5*((DATE(YEAR($B185),MONTH($B185),MIN(BG$6,DAY(EOMONTH($B185,0))))&gt;=$B185)*(DATE(YEAR($B185),MONTH($B185),MIN(BG$6,DAY(EOMONTH($B185,0))))&lt;$C185)+(DATE(YEAR($B185),MONTH($B185)+1,MIN(BG$6,DAY(EOMONTH($B185,1))))&gt;=$B185)*(DATE(YEAR($B185),MONTH($B185)+1,MIN(BG$6,DAY(EOMONTH($B185,1))))&lt;$C185)))</f>
        <v>0</v>
      </c>
      <c r="BH185" s="48" t="n">
        <f aca="false">IF(OR(N(BH$5)=0,BH$6=""),0,BH$5*((DATE(YEAR($B185),MONTH($B185),MIN(BH$6,DAY(EOMONTH($B185,0))))&gt;=$B185)*(DATE(YEAR($B185),MONTH($B185),MIN(BH$6,DAY(EOMONTH($B185,0))))&lt;$C185)+(DATE(YEAR($B185),MONTH($B185)+1,MIN(BH$6,DAY(EOMONTH($B185,1))))&gt;=$B185)*(DATE(YEAR($B185),MONTH($B185)+1,MIN(BH$6,DAY(EOMONTH($B185,1))))&lt;$C185)))</f>
        <v>0</v>
      </c>
      <c r="BI185" s="48" t="n">
        <f aca="false">IF(OR(N(BI$5)=0,BI$6=""),0,BI$5*((DATE(YEAR($B185),MONTH($B185),MIN(BI$6,DAY(EOMONTH($B185,0))))&gt;=$B185)*(DATE(YEAR($B185),MONTH($B185),MIN(BI$6,DAY(EOMONTH($B185,0))))&lt;$C185)+(DATE(YEAR($B185),MONTH($B185)+1,MIN(BI$6,DAY(EOMONTH($B185,1))))&gt;=$B185)*(DATE(YEAR($B185),MONTH($B185)+1,MIN(BI$6,DAY(EOMONTH($B185,1))))&lt;$C185)))</f>
        <v>0</v>
      </c>
      <c r="BJ185" s="48" t="n">
        <f aca="false">IF(OR(N(BJ$5)=0,BJ$6=""),0,BJ$5*((DATE(YEAR($B185),MONTH($B185),MIN(BJ$6,DAY(EOMONTH($B185,0))))&gt;=$B185)*(DATE(YEAR($B185),MONTH($B185),MIN(BJ$6,DAY(EOMONTH($B185,0))))&lt;$C185)+(DATE(YEAR($B185),MONTH($B185)+1,MIN(BJ$6,DAY(EOMONTH($B185,1))))&gt;=$B185)*(DATE(YEAR($B185),MONTH($B185)+1,MIN(BJ$6,DAY(EOMONTH($B185,1))))&lt;$C185)))</f>
        <v>0</v>
      </c>
      <c r="BK185" s="48" t="n">
        <f aca="false">IF(OR(N(BK$5)=0,BK$6=""),0,BK$5*((DATE(YEAR($B185),MONTH($B185),MIN(BK$6,DAY(EOMONTH($B185,0))))&gt;=$B185)*(DATE(YEAR($B185),MONTH($B185),MIN(BK$6,DAY(EOMONTH($B185,0))))&lt;$C185)+(DATE(YEAR($B185),MONTH($B185)+1,MIN(BK$6,DAY(EOMONTH($B185,1))))&gt;=$B185)*(DATE(YEAR($B185),MONTH($B185)+1,MIN(BK$6,DAY(EOMONTH($B185,1))))&lt;$C185)))</f>
        <v>0</v>
      </c>
      <c r="BL185" s="48" t="n">
        <f aca="false">IF(OR(N(BL$5)=0,BL$6=""),0,BL$5*((DATE(YEAR($B185),MONTH($B185),MIN(BL$6,DAY(EOMONTH($B185,0))))&gt;=$B185)*(DATE(YEAR($B185),MONTH($B185),MIN(BL$6,DAY(EOMONTH($B185,0))))&lt;$C185)+(DATE(YEAR($B185),MONTH($B185)+1,MIN(BL$6,DAY(EOMONTH($B185,1))))&gt;=$B185)*(DATE(YEAR($B185),MONTH($B185)+1,MIN(BL$6,DAY(EOMONTH($B185,1))))&lt;$C185)))</f>
        <v>0</v>
      </c>
      <c r="BM185" s="48" t="n">
        <f aca="false">IF(OR(N(BM$5)=0,BM$6=""),0,BM$5*((DATE(YEAR($B185),MONTH($B185),MIN(BM$6,DAY(EOMONTH($B185,0))))&gt;=$B185)*(DATE(YEAR($B185),MONTH($B185),MIN(BM$6,DAY(EOMONTH($B185,0))))&lt;$C185)+(DATE(YEAR($B185),MONTH($B185)+1,MIN(BM$6,DAY(EOMONTH($B185,1))))&gt;=$B185)*(DATE(YEAR($B185),MONTH($B185)+1,MIN(BM$6,DAY(EOMONTH($B185,1))))&lt;$C185)))</f>
        <v>0</v>
      </c>
      <c r="BN185" s="48" t="n">
        <f aca="false">IF(OR(N(BN$5)=0,BN$6=""),0,BN$5*((DATE(YEAR($B185),MONTH($B185),MIN(BN$6,DAY(EOMONTH($B185,0))))&gt;=$B185)*(DATE(YEAR($B185),MONTH($B185),MIN(BN$6,DAY(EOMONTH($B185,0))))&lt;$C185)+(DATE(YEAR($B185),MONTH($B185)+1,MIN(BN$6,DAY(EOMONTH($B185,1))))&gt;=$B185)*(DATE(YEAR($B185),MONTH($B185)+1,MIN(BN$6,DAY(EOMONTH($B185,1))))&lt;$C185)))</f>
        <v>0</v>
      </c>
      <c r="BO185" s="48" t="n">
        <f aca="false">IF(OR(N(BO$5)=0,BO$6=""),0,BO$5*((DATE(YEAR($B185),MONTH($B185),MIN(BO$6,DAY(EOMONTH($B185,0))))&gt;=$B185)*(DATE(YEAR($B185),MONTH($B185),MIN(BO$6,DAY(EOMONTH($B185,0))))&lt;$C185)+(DATE(YEAR($B185),MONTH($B185)+1,MIN(BO$6,DAY(EOMONTH($B185,1))))&gt;=$B185)*(DATE(YEAR($B185),MONTH($B185)+1,MIN(BO$6,DAY(EOMONTH($B185,1))))&lt;$C185)))</f>
        <v>0</v>
      </c>
      <c r="BP185" s="48" t="n">
        <f aca="false">IF(OR(N(BP$5)=0,BP$6=""),0,BP$5*((DATE(YEAR($B185),MONTH($B185),MIN(BP$6,DAY(EOMONTH($B185,0))))&gt;=$B185)*(DATE(YEAR($B185),MONTH($B185),MIN(BP$6,DAY(EOMONTH($B185,0))))&lt;$C185)+(DATE(YEAR($B185),MONTH($B185)+1,MIN(BP$6,DAY(EOMONTH($B185,1))))&gt;=$B185)*(DATE(YEAR($B185),MONTH($B185)+1,MIN(BP$6,DAY(EOMONTH($B185,1))))&lt;$C185)))</f>
        <v>0</v>
      </c>
      <c r="BQ185" s="48" t="n">
        <f aca="false">IF(OR(N(BQ$5)=0,BQ$6=""),0,BQ$5*((DATE(YEAR($B185),MONTH($B185),MIN(BQ$6,DAY(EOMONTH($B185,0))))&gt;=$B185)*(DATE(YEAR($B185),MONTH($B185),MIN(BQ$6,DAY(EOMONTH($B185,0))))&lt;$C185)+(DATE(YEAR($B185),MONTH($B185)+1,MIN(BQ$6,DAY(EOMONTH($B185,1))))&gt;=$B185)*(DATE(YEAR($B185),MONTH($B185)+1,MIN(BQ$6,DAY(EOMONTH($B185,1))))&lt;$C185)))</f>
        <v>0</v>
      </c>
      <c r="BR185" s="48" t="n">
        <f aca="false">IF(OR(N(BR$5)=0,BR$6=""),0,BR$5*((DATE(YEAR($B185),MONTH($B185),MIN(BR$6,DAY(EOMONTH($B185,0))))&gt;=$B185)*(DATE(YEAR($B185),MONTH($B185),MIN(BR$6,DAY(EOMONTH($B185,0))))&lt;$C185)+(DATE(YEAR($B185),MONTH($B185)+1,MIN(BR$6,DAY(EOMONTH($B185,1))))&gt;=$B185)*(DATE(YEAR($B185),MONTH($B185)+1,MIN(BR$6,DAY(EOMONTH($B185,1))))&lt;$C185)))</f>
        <v>0</v>
      </c>
      <c r="BS185" s="48" t="n">
        <f aca="false">IF(OR(N(BS$5)=0,BS$6=""),0,BS$5*((DATE(YEAR($B185),MONTH($B185),MIN(BS$6,DAY(EOMONTH($B185,0))))&gt;=$B185)*(DATE(YEAR($B185),MONTH($B185),MIN(BS$6,DAY(EOMONTH($B185,0))))&lt;$C185)+(DATE(YEAR($B185),MONTH($B185)+1,MIN(BS$6,DAY(EOMONTH($B185,1))))&gt;=$B185)*(DATE(YEAR($B185),MONTH($B185)+1,MIN(BS$6,DAY(EOMONTH($B185,1))))&lt;$C185)))</f>
        <v>0</v>
      </c>
      <c r="BT185" s="48" t="n">
        <f aca="false">IF(OR(N(BT$5)=0,BT$6=""),0,BT$5*((DATE(YEAR($B185),MONTH($B185),MIN(BT$6,DAY(EOMONTH($B185,0))))&gt;=$B185)*(DATE(YEAR($B185),MONTH($B185),MIN(BT$6,DAY(EOMONTH($B185,0))))&lt;$C185)+(DATE(YEAR($B185),MONTH($B185)+1,MIN(BT$6,DAY(EOMONTH($B185,1))))&gt;=$B185)*(DATE(YEAR($B185),MONTH($B185)+1,MIN(BT$6,DAY(EOMONTH($B185,1))))&lt;$C185)))</f>
        <v>0</v>
      </c>
      <c r="BU185" s="48" t="n">
        <f aca="false">IF(OR(N(BU$5)=0,BU$6=""),0,BU$5*((DATE(YEAR($B185),MONTH($B185),MIN(BU$6,DAY(EOMONTH($B185,0))))&gt;=$B185)*(DATE(YEAR($B185),MONTH($B185),MIN(BU$6,DAY(EOMONTH($B185,0))))&lt;$C185)+(DATE(YEAR($B185),MONTH($B185)+1,MIN(BU$6,DAY(EOMONTH($B185,1))))&gt;=$B185)*(DATE(YEAR($B185),MONTH($B185)+1,MIN(BU$6,DAY(EOMONTH($B185,1))))&lt;$C185)))</f>
        <v>0</v>
      </c>
      <c r="BV185" s="48" t="n">
        <f aca="false">IF(OR(N(BV$5)=0,BV$6=""),0,BV$5*((DATE(YEAR($B185),MONTH($B185),MIN(BV$6,DAY(EOMONTH($B185,0))))&gt;=$B185)*(DATE(YEAR($B185),MONTH($B185),MIN(BV$6,DAY(EOMONTH($B185,0))))&lt;$C185)+(DATE(YEAR($B185),MONTH($B185)+1,MIN(BV$6,DAY(EOMONTH($B185,1))))&gt;=$B185)*(DATE(YEAR($B185),MONTH($B185)+1,MIN(BV$6,DAY(EOMONTH($B185,1))))&lt;$C185)))</f>
        <v>0</v>
      </c>
      <c r="BW185" s="48" t="n">
        <f aca="false">IF(OR(N(BW$5)=0,BW$6=""),0,BW$5*((DATE(YEAR($B185),MONTH($B185),MIN(BW$6,DAY(EOMONTH($B185,0))))&gt;=$B185)*(DATE(YEAR($B185),MONTH($B185),MIN(BW$6,DAY(EOMONTH($B185,0))))&lt;$C185)+(DATE(YEAR($B185),MONTH($B185)+1,MIN(BW$6,DAY(EOMONTH($B185,1))))&gt;=$B185)*(DATE(YEAR($B185),MONTH($B185)+1,MIN(BW$6,DAY(EOMONTH($B185,1))))&lt;$C185)))</f>
        <v>0</v>
      </c>
      <c r="BX185" s="48" t="n">
        <f aca="false">MIN(Z185,(FT184*(1+FT$5/Setup!$C$36)+IF($V185=1,N($F185),0)))</f>
        <v>0</v>
      </c>
      <c r="BY185" s="48" t="n">
        <f aca="false">MIN(AA185,(FU184*(1+FU$5/Setup!$C$36)+IF($V185=2,N($F185),0)))</f>
        <v>0</v>
      </c>
      <c r="BZ185" s="48" t="n">
        <f aca="false">MIN(AB185,(FV184*(1+FV$5/Setup!$C$36)+IF($V185=3,N($F185),0)))</f>
        <v>0</v>
      </c>
      <c r="CA185" s="48" t="n">
        <f aca="false">MIN(AC185,(FW184*(1+FW$5/Setup!$C$36)+IF($V185=4,N($F185),0)))</f>
        <v>0</v>
      </c>
      <c r="CB185" s="48" t="n">
        <f aca="false">MIN(AD185,(FX184*(1+FX$5/Setup!$C$36)+IF($V185=5,N($F185),0)))</f>
        <v>0</v>
      </c>
      <c r="CC185" s="48" t="n">
        <f aca="false">MIN(AE185,(FY184*(1+FY$5/Setup!$C$36)+IF($V185=6,N($F185),0)))</f>
        <v>0</v>
      </c>
      <c r="CD185" s="48" t="n">
        <f aca="false">MIN(AF185,(FZ184*(1+FZ$5/Setup!$C$36)+IF($V185=7,N($F185),0)))</f>
        <v>0</v>
      </c>
      <c r="CE185" s="48" t="n">
        <f aca="false">MIN(AG185,(GA184*(1+GA$5/Setup!$C$36)+IF($V185=8,N($F185),0)))</f>
        <v>0</v>
      </c>
      <c r="CF185" s="48" t="n">
        <f aca="false">MIN(AH185,(GB184*(1+GB$5/Setup!$C$36)+IF($V185=9,N($F185),0)))</f>
        <v>0</v>
      </c>
      <c r="CG185" s="48" t="n">
        <f aca="false">MIN(AI185,(GC184*(1+GC$5/Setup!$C$36)+IF($V185=10,N($F185),0)))</f>
        <v>0</v>
      </c>
      <c r="CH185" s="48" t="n">
        <f aca="false">MIN(AJ185,(GD184*(1+GD$5/Setup!$C$36)+IF($V185=11,N($F185),0)))</f>
        <v>0</v>
      </c>
      <c r="CI185" s="48" t="n">
        <f aca="false">MIN(AK185,(GE184*(1+GE$5/Setup!$C$36)+IF($V185=12,N($F185),0)))</f>
        <v>0</v>
      </c>
      <c r="CJ185" s="48" t="n">
        <f aca="false">MIN(AL185,(GF184*(1+GF$5/Setup!$C$36)+IF($V185=13,N($F185),0)))</f>
        <v>0</v>
      </c>
      <c r="CK185" s="48" t="n">
        <f aca="false">MIN(AM185,(GG184*(1+GG$5/Setup!$C$36)+IF($V185=14,N($F185),0)))</f>
        <v>0</v>
      </c>
      <c r="CL185" s="48" t="n">
        <f aca="false">MIN(AN185,(GH184*(1+GH$5/Setup!$C$36)+IF($V185=15,N($F185),0)))</f>
        <v>0</v>
      </c>
      <c r="CM185" s="48" t="n">
        <f aca="false">MIN(AO185,(GI184*(1+GI$5/Setup!$C$36)+IF($V185=16,N($F185),0)))</f>
        <v>0</v>
      </c>
      <c r="CN185" s="48" t="n">
        <f aca="false">MIN(AP185,(GJ184*(1+GJ$5/Setup!$C$36)+IF($V185=17,N($F185),0)))</f>
        <v>0</v>
      </c>
      <c r="CO185" s="48" t="n">
        <f aca="false">MIN(AQ185,(GK184*(1+GK$5/Setup!$C$36)+IF($V185=18,N($F185),0)))</f>
        <v>0</v>
      </c>
      <c r="CP185" s="48" t="n">
        <f aca="false">MIN(AR185,(GL184*(1+GL$5/Setup!$C$36)+IF($V185=19,N($F185),0)))</f>
        <v>0</v>
      </c>
      <c r="CQ185" s="48" t="n">
        <f aca="false">MIN(AS185,(GM184*(1+GM$5/Setup!$C$36)+IF($V185=20,N($F185),0)))</f>
        <v>0</v>
      </c>
      <c r="CR185" s="48" t="n">
        <f aca="false">MIN(AT185,(GN184*(1+GN$5/Setup!$C$36)+IF($V185=21,N($F185),0)))</f>
        <v>0</v>
      </c>
      <c r="CS185" s="48" t="n">
        <f aca="false">MIN(AU185,(GO184*(1+GO$5/Setup!$C$36)+IF($V185=22,N($F185),0)))</f>
        <v>0</v>
      </c>
      <c r="CT185" s="48" t="n">
        <f aca="false">MIN(AV185,(GP184*(1+GP$5/Setup!$C$36)+IF($V185=23,N($F185),0)))</f>
        <v>0</v>
      </c>
      <c r="CU185" s="48" t="n">
        <f aca="false">MIN(AW185,(GQ184*(1+GQ$5/Setup!$C$36)+IF($V185=24,N($F185),0)))</f>
        <v>0</v>
      </c>
      <c r="CV185" s="48" t="n">
        <f aca="false">MIN(AX185,(GR184*(1+GR$5/Setup!$C$36)+IF($V185=25,N($F185),0)))</f>
        <v>0</v>
      </c>
      <c r="CW185" s="48" t="n">
        <f aca="false">MIN(AY185,(GS184*(1+GS$5/Setup!$C$36)+IF($V185=26,N($F185),0)))</f>
        <v>0</v>
      </c>
      <c r="CX185" s="48" t="n">
        <f aca="false">MIN(AZ185,(GT184*(1+GT$5/Setup!$C$36)+IF($V185=27,N($F185),0)))</f>
        <v>0</v>
      </c>
      <c r="CY185" s="48" t="n">
        <f aca="false">MIN(BA185,(GU184*(1+GU$5/Setup!$C$36)+IF($V185=28,N($F185),0)))</f>
        <v>0</v>
      </c>
      <c r="CZ185" s="48" t="n">
        <f aca="false">MIN(BB185,(GV184*(1+GV$5/Setup!$C$36)+IF($V185=29,N($F185),0)))</f>
        <v>0</v>
      </c>
      <c r="DA185" s="48" t="n">
        <f aca="false">MIN(BC185,(GW184*(1+GW$5/Setup!$C$36)+IF($V185=30,N($F185),0)))</f>
        <v>0</v>
      </c>
      <c r="DB185" s="48" t="n">
        <f aca="false">MIN(BD185,(GX184*(1+GX$5/Setup!$C$36)+IF($V185=31,N($F185),0)))</f>
        <v>0</v>
      </c>
      <c r="DC185" s="48" t="n">
        <f aca="false">MIN(BE185,(GY184*(1+GY$5/Setup!$C$36)+IF($V185=32,N($F185),0)))</f>
        <v>0</v>
      </c>
      <c r="DD185" s="48" t="n">
        <f aca="false">MIN(BF185,(GZ184*(1+GZ$5/Setup!$C$36)+IF($V185=33,N($F185),0)))</f>
        <v>0</v>
      </c>
      <c r="DE185" s="48" t="n">
        <f aca="false">MIN(BG185,(HA184*(1+HA$5/Setup!$C$36)+IF($V185=34,N($F185),0)))</f>
        <v>0</v>
      </c>
      <c r="DF185" s="48" t="n">
        <f aca="false">MIN(BH185,(HB184*(1+HB$5/Setup!$C$36)+IF($V185=35,N($F185),0)))</f>
        <v>0</v>
      </c>
      <c r="DG185" s="48" t="n">
        <f aca="false">MIN(BI185,(HC184*(1+HC$5/Setup!$C$36)+IF($V185=36,N($F185),0)))</f>
        <v>0</v>
      </c>
      <c r="DH185" s="48" t="n">
        <f aca="false">MIN(BJ185,(HD184*(1+HD$5/Setup!$C$36)+IF($V185=37,N($F185),0)))</f>
        <v>0</v>
      </c>
      <c r="DI185" s="48" t="n">
        <f aca="false">MIN(BK185,(HE184*(1+HE$5/Setup!$C$36)+IF($V185=38,N($F185),0)))</f>
        <v>0</v>
      </c>
      <c r="DJ185" s="48" t="n">
        <f aca="false">MIN(BL185,(HF184*(1+HF$5/Setup!$C$36)+IF($V185=39,N($F185),0)))</f>
        <v>0</v>
      </c>
      <c r="DK185" s="48" t="n">
        <f aca="false">MIN(BM185,(HG184*(1+HG$5/Setup!$C$36)+IF($V185=40,N($F185),0)))</f>
        <v>0</v>
      </c>
      <c r="DL185" s="48" t="n">
        <f aca="false">MIN(BN185,(HH184*(1+HH$5/Setup!$C$36)+IF($V185=41,N($F185),0)))</f>
        <v>0</v>
      </c>
      <c r="DM185" s="48" t="n">
        <f aca="false">MIN(BO185,(HI184*(1+HI$5/Setup!$C$36)+IF($V185=42,N($F185),0)))</f>
        <v>0</v>
      </c>
      <c r="DN185" s="48" t="n">
        <f aca="false">MIN(BP185,(HJ184*(1+HJ$5/Setup!$C$36)+IF($V185=43,N($F185),0)))</f>
        <v>0</v>
      </c>
      <c r="DO185" s="48" t="n">
        <f aca="false">MIN(BQ185,(HK184*(1+HK$5/Setup!$C$36)+IF($V185=44,N($F185),0)))</f>
        <v>0</v>
      </c>
      <c r="DP185" s="48" t="n">
        <f aca="false">MIN(BR185,(HL184*(1+HL$5/Setup!$C$36)+IF($V185=45,N($F185),0)))</f>
        <v>0</v>
      </c>
      <c r="DQ185" s="48" t="n">
        <f aca="false">MIN(BS185,(HM184*(1+HM$5/Setup!$C$36)+IF($V185=46,N($F185),0)))</f>
        <v>0</v>
      </c>
      <c r="DR185" s="48" t="n">
        <f aca="false">MIN(BT185,(HN184*(1+HN$5/Setup!$C$36)+IF($V185=47,N($F185),0)))</f>
        <v>0</v>
      </c>
      <c r="DS185" s="48" t="n">
        <f aca="false">MIN(BU185,(HO184*(1+HO$5/Setup!$C$36)+IF($V185=48,N($F185),0)))</f>
        <v>0</v>
      </c>
      <c r="DT185" s="48" t="n">
        <f aca="false">MIN(BV185,(HP184*(1+HP$5/Setup!$C$36)+IF($V185=49,N($F185),0)))</f>
        <v>0</v>
      </c>
      <c r="DU185" s="48" t="n">
        <f aca="false">MIN(BW185,(HQ184*(1+HQ$5/Setup!$C$36)+IF($V185=50,N($F185),0)))</f>
        <v>0</v>
      </c>
      <c r="DV185" s="48" t="n">
        <f aca="false">MIN(MAX((FT184*(1+FT$5/Setup!$C$36)+IF($V185=1,N($F185),0))-BX185,0),MAX($P185-0,0))</f>
        <v>0</v>
      </c>
      <c r="DW185" s="48" t="n">
        <f aca="false">MIN(MAX((FU184*(1+FU$5/Setup!$C$36)+IF($V185=2,N($F185),0))-BY185,0),MAX($P185-SUM(DV185:DV185),0))</f>
        <v>0</v>
      </c>
      <c r="DX185" s="48" t="n">
        <f aca="false">MIN(MAX((FV184*(1+FV$5/Setup!$C$36)+IF($V185=3,N($F185),0))-BZ185,0),MAX($P185-SUM(DV185:DW185),0))</f>
        <v>0</v>
      </c>
      <c r="DY185" s="48" t="n">
        <f aca="false">MIN(MAX((FW184*(1+FW$5/Setup!$C$36)+IF($V185=4,N($F185),0))-CA185,0),MAX($P185-SUM(DV185:DX185),0))</f>
        <v>0</v>
      </c>
      <c r="DZ185" s="48" t="n">
        <f aca="false">MIN(MAX((FX184*(1+FX$5/Setup!$C$36)+IF($V185=5,N($F185),0))-CB185,0),MAX($P185-SUM(DV185:DY185),0))</f>
        <v>0</v>
      </c>
      <c r="EA185" s="48" t="n">
        <f aca="false">MIN(MAX((FY184*(1+FY$5/Setup!$C$36)+IF($V185=6,N($F185),0))-CC185,0),MAX($P185-SUM(DV185:DZ185),0))</f>
        <v>0</v>
      </c>
      <c r="EB185" s="48" t="n">
        <f aca="false">MIN(MAX((FZ184*(1+FZ$5/Setup!$C$36)+IF($V185=7,N($F185),0))-CD185,0),MAX($P185-SUM(DV185:EA185),0))</f>
        <v>0</v>
      </c>
      <c r="EC185" s="48" t="n">
        <f aca="false">MIN(MAX((GA184*(1+GA$5/Setup!$C$36)+IF($V185=8,N($F185),0))-CE185,0),MAX($P185-SUM(DV185:EB185),0))</f>
        <v>0</v>
      </c>
      <c r="ED185" s="48" t="n">
        <f aca="false">MIN(MAX((GB184*(1+GB$5/Setup!$C$36)+IF($V185=9,N($F185),0))-CF185,0),MAX($P185-SUM(DV185:EC185),0))</f>
        <v>0</v>
      </c>
      <c r="EE185" s="48" t="n">
        <f aca="false">MIN(MAX((GC184*(1+GC$5/Setup!$C$36)+IF($V185=10,N($F185),0))-CG185,0),MAX($P185-SUM(DV185:ED185),0))</f>
        <v>0</v>
      </c>
      <c r="EF185" s="48" t="n">
        <f aca="false">MIN(MAX((GD184*(1+GD$5/Setup!$C$36)+IF($V185=11,N($F185),0))-CH185,0),MAX($P185-SUM(DV185:EE185),0))</f>
        <v>0</v>
      </c>
      <c r="EG185" s="48" t="n">
        <f aca="false">MIN(MAX((GE184*(1+GE$5/Setup!$C$36)+IF($V185=12,N($F185),0))-CI185,0),MAX($P185-SUM(DV185:EF185),0))</f>
        <v>0</v>
      </c>
      <c r="EH185" s="48" t="n">
        <f aca="false">MIN(MAX((GF184*(1+GF$5/Setup!$C$36)+IF($V185=13,N($F185),0))-CJ185,0),MAX($P185-SUM(DV185:EG185),0))</f>
        <v>0</v>
      </c>
      <c r="EI185" s="48" t="n">
        <f aca="false">MIN(MAX((GG184*(1+GG$5/Setup!$C$36)+IF($V185=14,N($F185),0))-CK185,0),MAX($P185-SUM(DV185:EH185),0))</f>
        <v>0</v>
      </c>
      <c r="EJ185" s="48" t="n">
        <f aca="false">MIN(MAX((GH184*(1+GH$5/Setup!$C$36)+IF($V185=15,N($F185),0))-CL185,0),MAX($P185-SUM(DV185:EI185),0))</f>
        <v>0</v>
      </c>
      <c r="EK185" s="48" t="n">
        <f aca="false">MIN(MAX((GI184*(1+GI$5/Setup!$C$36)+IF($V185=16,N($F185),0))-CM185,0),MAX($P185-SUM(DV185:EJ185),0))</f>
        <v>0</v>
      </c>
      <c r="EL185" s="48" t="n">
        <f aca="false">MIN(MAX((GJ184*(1+GJ$5/Setup!$C$36)+IF($V185=17,N($F185),0))-CN185,0),MAX($P185-SUM(DV185:EK185),0))</f>
        <v>0</v>
      </c>
      <c r="EM185" s="48" t="n">
        <f aca="false">MIN(MAX((GK184*(1+GK$5/Setup!$C$36)+IF($V185=18,N($F185),0))-CO185,0),MAX($P185-SUM(DV185:EL185),0))</f>
        <v>0</v>
      </c>
      <c r="EN185" s="48" t="n">
        <f aca="false">MIN(MAX((GL184*(1+GL$5/Setup!$C$36)+IF($V185=19,N($F185),0))-CP185,0),MAX($P185-SUM(DV185:EM185),0))</f>
        <v>0</v>
      </c>
      <c r="EO185" s="48" t="n">
        <f aca="false">MIN(MAX((GM184*(1+GM$5/Setup!$C$36)+IF($V185=20,N($F185),0))-CQ185,0),MAX($P185-SUM(DV185:EN185),0))</f>
        <v>0</v>
      </c>
      <c r="EP185" s="48" t="n">
        <f aca="false">MIN(MAX((GN184*(1+GN$5/Setup!$C$36)+IF($V185=21,N($F185),0))-CR185,0),MAX($P185-SUM(DV185:EO185),0))</f>
        <v>0</v>
      </c>
      <c r="EQ185" s="48" t="n">
        <f aca="false">MIN(MAX((GO184*(1+GO$5/Setup!$C$36)+IF($V185=22,N($F185),0))-CS185,0),MAX($P185-SUM(DV185:EP185),0))</f>
        <v>0</v>
      </c>
      <c r="ER185" s="48" t="n">
        <f aca="false">MIN(MAX((GP184*(1+GP$5/Setup!$C$36)+IF($V185=23,N($F185),0))-CT185,0),MAX($P185-SUM(DV185:EQ185),0))</f>
        <v>0</v>
      </c>
      <c r="ES185" s="48" t="n">
        <f aca="false">MIN(MAX((GQ184*(1+GQ$5/Setup!$C$36)+IF($V185=24,N($F185),0))-CU185,0),MAX($P185-SUM(DV185:ER185),0))</f>
        <v>0</v>
      </c>
      <c r="ET185" s="48" t="n">
        <f aca="false">MIN(MAX((GR184*(1+GR$5/Setup!$C$36)+IF($V185=25,N($F185),0))-CV185,0),MAX($P185-SUM(DV185:ES185),0))</f>
        <v>0</v>
      </c>
      <c r="EU185" s="48" t="n">
        <f aca="false">MIN(MAX((GS184*(1+GS$5/Setup!$C$36)+IF($V185=26,N($F185),0))-CW185,0),MAX($P185-SUM(DV185:ET185),0))</f>
        <v>0</v>
      </c>
      <c r="EV185" s="48" t="n">
        <f aca="false">MIN(MAX((GT184*(1+GT$5/Setup!$C$36)+IF($V185=27,N($F185),0))-CX185,0),MAX($P185-SUM(DV185:EU185),0))</f>
        <v>0</v>
      </c>
      <c r="EW185" s="48" t="n">
        <f aca="false">MIN(MAX((GU184*(1+GU$5/Setup!$C$36)+IF($V185=28,N($F185),0))-CY185,0),MAX($P185-SUM(DV185:EV185),0))</f>
        <v>0</v>
      </c>
      <c r="EX185" s="48" t="n">
        <f aca="false">MIN(MAX((GV184*(1+GV$5/Setup!$C$36)+IF($V185=29,N($F185),0))-CZ185,0),MAX($P185-SUM(DV185:EW185),0))</f>
        <v>0</v>
      </c>
      <c r="EY185" s="48" t="n">
        <f aca="false">MIN(MAX((GW184*(1+GW$5/Setup!$C$36)+IF($V185=30,N($F185),0))-DA185,0),MAX($P185-SUM(DV185:EX185),0))</f>
        <v>0</v>
      </c>
      <c r="EZ185" s="48" t="n">
        <f aca="false">MIN(MAX((GX184*(1+GX$5/Setup!$C$36)+IF($V185=31,N($F185),0))-DB185,0),MAX($P185-SUM(DV185:EY185),0))</f>
        <v>0</v>
      </c>
      <c r="FA185" s="48" t="n">
        <f aca="false">MIN(MAX((GY184*(1+GY$5/Setup!$C$36)+IF($V185=32,N($F185),0))-DC185,0),MAX($P185-SUM(DV185:EZ185),0))</f>
        <v>0</v>
      </c>
      <c r="FB185" s="48" t="n">
        <f aca="false">MIN(MAX((GZ184*(1+GZ$5/Setup!$C$36)+IF($V185=33,N($F185),0))-DD185,0),MAX($P185-SUM(DV185:FA185),0))</f>
        <v>0</v>
      </c>
      <c r="FC185" s="48" t="n">
        <f aca="false">MIN(MAX((HA184*(1+HA$5/Setup!$C$36)+IF($V185=34,N($F185),0))-DE185,0),MAX($P185-SUM(DV185:FB185),0))</f>
        <v>0</v>
      </c>
      <c r="FD185" s="48" t="n">
        <f aca="false">MIN(MAX((HB184*(1+HB$5/Setup!$C$36)+IF($V185=35,N($F185),0))-DF185,0),MAX($P185-SUM(DV185:FC185),0))</f>
        <v>0</v>
      </c>
      <c r="FE185" s="48" t="n">
        <f aca="false">MIN(MAX((HC184*(1+HC$5/Setup!$C$36)+IF($V185=36,N($F185),0))-DG185,0),MAX($P185-SUM(DV185:FD185),0))</f>
        <v>0</v>
      </c>
      <c r="FF185" s="48" t="n">
        <f aca="false">MIN(MAX((HD184*(1+HD$5/Setup!$C$36)+IF($V185=37,N($F185),0))-DH185,0),MAX($P185-SUM(DV185:FE185),0))</f>
        <v>0</v>
      </c>
      <c r="FG185" s="48" t="n">
        <f aca="false">MIN(MAX((HE184*(1+HE$5/Setup!$C$36)+IF($V185=38,N($F185),0))-DI185,0),MAX($P185-SUM(DV185:FF185),0))</f>
        <v>0</v>
      </c>
      <c r="FH185" s="48" t="n">
        <f aca="false">MIN(MAX((HF184*(1+HF$5/Setup!$C$36)+IF($V185=39,N($F185),0))-DJ185,0),MAX($P185-SUM(DV185:FG185),0))</f>
        <v>0</v>
      </c>
      <c r="FI185" s="48" t="n">
        <f aca="false">MIN(MAX((HG184*(1+HG$5/Setup!$C$36)+IF($V185=40,N($F185),0))-DK185,0),MAX($P185-SUM(DV185:FH185),0))</f>
        <v>0</v>
      </c>
      <c r="FJ185" s="48" t="n">
        <f aca="false">MIN(MAX((HH184*(1+HH$5/Setup!$C$36)+IF($V185=41,N($F185),0))-DL185,0),MAX($P185-SUM(DV185:FI185),0))</f>
        <v>0</v>
      </c>
      <c r="FK185" s="48" t="n">
        <f aca="false">MIN(MAX((HI184*(1+HI$5/Setup!$C$36)+IF($V185=42,N($F185),0))-DM185,0),MAX($P185-SUM(DV185:FJ185),0))</f>
        <v>0</v>
      </c>
      <c r="FL185" s="48" t="n">
        <f aca="false">MIN(MAX((HJ184*(1+HJ$5/Setup!$C$36)+IF($V185=43,N($F185),0))-DN185,0),MAX($P185-SUM(DV185:FK185),0))</f>
        <v>0</v>
      </c>
      <c r="FM185" s="48" t="n">
        <f aca="false">MIN(MAX((HK184*(1+HK$5/Setup!$C$36)+IF($V185=44,N($F185),0))-DO185,0),MAX($P185-SUM(DV185:FL185),0))</f>
        <v>0</v>
      </c>
      <c r="FN185" s="48" t="n">
        <f aca="false">MIN(MAX((HL184*(1+HL$5/Setup!$C$36)+IF($V185=45,N($F185),0))-DP185,0),MAX($P185-SUM(DV185:FM185),0))</f>
        <v>0</v>
      </c>
      <c r="FO185" s="48" t="n">
        <f aca="false">MIN(MAX((HM184*(1+HM$5/Setup!$C$36)+IF($V185=46,N($F185),0))-DQ185,0),MAX($P185-SUM(DV185:FN185),0))</f>
        <v>0</v>
      </c>
      <c r="FP185" s="48" t="n">
        <f aca="false">MIN(MAX((HN184*(1+HN$5/Setup!$C$36)+IF($V185=47,N($F185),0))-DR185,0),MAX($P185-SUM(DV185:FO185),0))</f>
        <v>0</v>
      </c>
      <c r="FQ185" s="48" t="n">
        <f aca="false">MIN(MAX((HO184*(1+HO$5/Setup!$C$36)+IF($V185=48,N($F185),0))-DS185,0),MAX($P185-SUM(DV185:FP185),0))</f>
        <v>0</v>
      </c>
      <c r="FR185" s="48" t="n">
        <f aca="false">MIN(MAX((HP184*(1+HP$5/Setup!$C$36)+IF($V185=49,N($F185),0))-DT185,0),MAX($P185-SUM(DV185:FQ185),0))</f>
        <v>0</v>
      </c>
      <c r="FS185" s="48" t="n">
        <f aca="false">MIN(MAX((HQ184*(1+HQ$5/Setup!$C$36)+IF($V185=50,N($F185),0))-DU185,0),MAX($P185-SUM(DV185:FR185),0))</f>
        <v>0</v>
      </c>
      <c r="FT185" s="48" t="n">
        <f aca="false">IF((FT184*(1+FT$5/Setup!$C$36)+IF($V185=1,N($F185),0))-BX185-DV185&lt;0.005,0,(FT184*(1+FT$5/Setup!$C$36)+IF($V185=1,N($F185),0))-BX185-DV185)</f>
        <v>0</v>
      </c>
      <c r="FU185" s="48" t="n">
        <f aca="false">IF((FU184*(1+FU$5/Setup!$C$36)+IF($V185=2,N($F185),0))-BY185-DW185&lt;0.005,0,(FU184*(1+FU$5/Setup!$C$36)+IF($V185=2,N($F185),0))-BY185-DW185)</f>
        <v>0</v>
      </c>
      <c r="FV185" s="48" t="n">
        <f aca="false">IF((FV184*(1+FV$5/Setup!$C$36)+IF($V185=3,N($F185),0))-BZ185-DX185&lt;0.005,0,(FV184*(1+FV$5/Setup!$C$36)+IF($V185=3,N($F185),0))-BZ185-DX185)</f>
        <v>0</v>
      </c>
      <c r="FW185" s="48" t="n">
        <f aca="false">IF((FW184*(1+FW$5/Setup!$C$36)+IF($V185=4,N($F185),0))-CA185-DY185&lt;0.005,0,(FW184*(1+FW$5/Setup!$C$36)+IF($V185=4,N($F185),0))-CA185-DY185)</f>
        <v>0</v>
      </c>
      <c r="FX185" s="48" t="n">
        <f aca="false">IF((FX184*(1+FX$5/Setup!$C$36)+IF($V185=5,N($F185),0))-CB185-DZ185&lt;0.005,0,(FX184*(1+FX$5/Setup!$C$36)+IF($V185=5,N($F185),0))-CB185-DZ185)</f>
        <v>0</v>
      </c>
      <c r="FY185" s="48" t="n">
        <f aca="false">IF((FY184*(1+FY$5/Setup!$C$36)+IF($V185=6,N($F185),0))-CC185-EA185&lt;0.005,0,(FY184*(1+FY$5/Setup!$C$36)+IF($V185=6,N($F185),0))-CC185-EA185)</f>
        <v>0</v>
      </c>
      <c r="FZ185" s="48" t="n">
        <f aca="false">IF((FZ184*(1+FZ$5/Setup!$C$36)+IF($V185=7,N($F185),0))-CD185-EB185&lt;0.005,0,(FZ184*(1+FZ$5/Setup!$C$36)+IF($V185=7,N($F185),0))-CD185-EB185)</f>
        <v>0</v>
      </c>
      <c r="GA185" s="48" t="n">
        <f aca="false">IF((GA184*(1+GA$5/Setup!$C$36)+IF($V185=8,N($F185),0))-CE185-EC185&lt;0.005,0,(GA184*(1+GA$5/Setup!$C$36)+IF($V185=8,N($F185),0))-CE185-EC185)</f>
        <v>0</v>
      </c>
      <c r="GB185" s="48" t="n">
        <f aca="false">IF((GB184*(1+GB$5/Setup!$C$36)+IF($V185=9,N($F185),0))-CF185-ED185&lt;0.005,0,(GB184*(1+GB$5/Setup!$C$36)+IF($V185=9,N($F185),0))-CF185-ED185)</f>
        <v>0</v>
      </c>
      <c r="GC185" s="48" t="n">
        <f aca="false">IF((GC184*(1+GC$5/Setup!$C$36)+IF($V185=10,N($F185),0))-CG185-EE185&lt;0.005,0,(GC184*(1+GC$5/Setup!$C$36)+IF($V185=10,N($F185),0))-CG185-EE185)</f>
        <v>0</v>
      </c>
      <c r="GD185" s="48" t="n">
        <f aca="false">IF((GD184*(1+GD$5/Setup!$C$36)+IF($V185=11,N($F185),0))-CH185-EF185&lt;0.005,0,(GD184*(1+GD$5/Setup!$C$36)+IF($V185=11,N($F185),0))-CH185-EF185)</f>
        <v>0</v>
      </c>
      <c r="GE185" s="48" t="n">
        <f aca="false">IF((GE184*(1+GE$5/Setup!$C$36)+IF($V185=12,N($F185),0))-CI185-EG185&lt;0.005,0,(GE184*(1+GE$5/Setup!$C$36)+IF($V185=12,N($F185),0))-CI185-EG185)</f>
        <v>0</v>
      </c>
      <c r="GF185" s="48" t="n">
        <f aca="false">IF((GF184*(1+GF$5/Setup!$C$36)+IF($V185=13,N($F185),0))-CJ185-EH185&lt;0.005,0,(GF184*(1+GF$5/Setup!$C$36)+IF($V185=13,N($F185),0))-CJ185-EH185)</f>
        <v>0</v>
      </c>
      <c r="GG185" s="48" t="n">
        <f aca="false">IF((GG184*(1+GG$5/Setup!$C$36)+IF($V185=14,N($F185),0))-CK185-EI185&lt;0.005,0,(GG184*(1+GG$5/Setup!$C$36)+IF($V185=14,N($F185),0))-CK185-EI185)</f>
        <v>0</v>
      </c>
      <c r="GH185" s="48" t="n">
        <f aca="false">IF((GH184*(1+GH$5/Setup!$C$36)+IF($V185=15,N($F185),0))-CL185-EJ185&lt;0.005,0,(GH184*(1+GH$5/Setup!$C$36)+IF($V185=15,N($F185),0))-CL185-EJ185)</f>
        <v>0</v>
      </c>
      <c r="GI185" s="48" t="n">
        <f aca="false">IF((GI184*(1+GI$5/Setup!$C$36)+IF($V185=16,N($F185),0))-CM185-EK185&lt;0.005,0,(GI184*(1+GI$5/Setup!$C$36)+IF($V185=16,N($F185),0))-CM185-EK185)</f>
        <v>0</v>
      </c>
      <c r="GJ185" s="48" t="n">
        <f aca="false">IF((GJ184*(1+GJ$5/Setup!$C$36)+IF($V185=17,N($F185),0))-CN185-EL185&lt;0.005,0,(GJ184*(1+GJ$5/Setup!$C$36)+IF($V185=17,N($F185),0))-CN185-EL185)</f>
        <v>0</v>
      </c>
      <c r="GK185" s="48" t="n">
        <f aca="false">IF((GK184*(1+GK$5/Setup!$C$36)+IF($V185=18,N($F185),0))-CO185-EM185&lt;0.005,0,(GK184*(1+GK$5/Setup!$C$36)+IF($V185=18,N($F185),0))-CO185-EM185)</f>
        <v>0</v>
      </c>
      <c r="GL185" s="48" t="n">
        <f aca="false">IF((GL184*(1+GL$5/Setup!$C$36)+IF($V185=19,N($F185),0))-CP185-EN185&lt;0.005,0,(GL184*(1+GL$5/Setup!$C$36)+IF($V185=19,N($F185),0))-CP185-EN185)</f>
        <v>0</v>
      </c>
      <c r="GM185" s="48" t="n">
        <f aca="false">IF((GM184*(1+GM$5/Setup!$C$36)+IF($V185=20,N($F185),0))-CQ185-EO185&lt;0.005,0,(GM184*(1+GM$5/Setup!$C$36)+IF($V185=20,N($F185),0))-CQ185-EO185)</f>
        <v>0</v>
      </c>
      <c r="GN185" s="48" t="n">
        <f aca="false">IF((GN184*(1+GN$5/Setup!$C$36)+IF($V185=21,N($F185),0))-CR185-EP185&lt;0.005,0,(GN184*(1+GN$5/Setup!$C$36)+IF($V185=21,N($F185),0))-CR185-EP185)</f>
        <v>0</v>
      </c>
      <c r="GO185" s="48" t="n">
        <f aca="false">IF((GO184*(1+GO$5/Setup!$C$36)+IF($V185=22,N($F185),0))-CS185-EQ185&lt;0.005,0,(GO184*(1+GO$5/Setup!$C$36)+IF($V185=22,N($F185),0))-CS185-EQ185)</f>
        <v>0</v>
      </c>
      <c r="GP185" s="48" t="n">
        <f aca="false">IF((GP184*(1+GP$5/Setup!$C$36)+IF($V185=23,N($F185),0))-CT185-ER185&lt;0.005,0,(GP184*(1+GP$5/Setup!$C$36)+IF($V185=23,N($F185),0))-CT185-ER185)</f>
        <v>0</v>
      </c>
      <c r="GQ185" s="48" t="n">
        <f aca="false">IF((GQ184*(1+GQ$5/Setup!$C$36)+IF($V185=24,N($F185),0))-CU185-ES185&lt;0.005,0,(GQ184*(1+GQ$5/Setup!$C$36)+IF($V185=24,N($F185),0))-CU185-ES185)</f>
        <v>0</v>
      </c>
      <c r="GR185" s="48" t="n">
        <f aca="false">IF((GR184*(1+GR$5/Setup!$C$36)+IF($V185=25,N($F185),0))-CV185-ET185&lt;0.005,0,(GR184*(1+GR$5/Setup!$C$36)+IF($V185=25,N($F185),0))-CV185-ET185)</f>
        <v>0</v>
      </c>
      <c r="GS185" s="48" t="n">
        <f aca="false">IF((GS184*(1+GS$5/Setup!$C$36)+IF($V185=26,N($F185),0))-CW185-EU185&lt;0.005,0,(GS184*(1+GS$5/Setup!$C$36)+IF($V185=26,N($F185),0))-CW185-EU185)</f>
        <v>0</v>
      </c>
      <c r="GT185" s="48" t="n">
        <f aca="false">IF((GT184*(1+GT$5/Setup!$C$36)+IF($V185=27,N($F185),0))-CX185-EV185&lt;0.005,0,(GT184*(1+GT$5/Setup!$C$36)+IF($V185=27,N($F185),0))-CX185-EV185)</f>
        <v>0</v>
      </c>
      <c r="GU185" s="48" t="n">
        <f aca="false">IF((GU184*(1+GU$5/Setup!$C$36)+IF($V185=28,N($F185),0))-CY185-EW185&lt;0.005,0,(GU184*(1+GU$5/Setup!$C$36)+IF($V185=28,N($F185),0))-CY185-EW185)</f>
        <v>0</v>
      </c>
      <c r="GV185" s="48" t="n">
        <f aca="false">IF((GV184*(1+GV$5/Setup!$C$36)+IF($V185=29,N($F185),0))-CZ185-EX185&lt;0.005,0,(GV184*(1+GV$5/Setup!$C$36)+IF($V185=29,N($F185),0))-CZ185-EX185)</f>
        <v>0</v>
      </c>
      <c r="GW185" s="48" t="n">
        <f aca="false">IF((GW184*(1+GW$5/Setup!$C$36)+IF($V185=30,N($F185),0))-DA185-EY185&lt;0.005,0,(GW184*(1+GW$5/Setup!$C$36)+IF($V185=30,N($F185),0))-DA185-EY185)</f>
        <v>0</v>
      </c>
      <c r="GX185" s="48" t="n">
        <f aca="false">IF((GX184*(1+GX$5/Setup!$C$36)+IF($V185=31,N($F185),0))-DB185-EZ185&lt;0.005,0,(GX184*(1+GX$5/Setup!$C$36)+IF($V185=31,N($F185),0))-DB185-EZ185)</f>
        <v>0</v>
      </c>
      <c r="GY185" s="48" t="n">
        <f aca="false">IF((GY184*(1+GY$5/Setup!$C$36)+IF($V185=32,N($F185),0))-DC185-FA185&lt;0.005,0,(GY184*(1+GY$5/Setup!$C$36)+IF($V185=32,N($F185),0))-DC185-FA185)</f>
        <v>0</v>
      </c>
      <c r="GZ185" s="48" t="n">
        <f aca="false">IF((GZ184*(1+GZ$5/Setup!$C$36)+IF($V185=33,N($F185),0))-DD185-FB185&lt;0.005,0,(GZ184*(1+GZ$5/Setup!$C$36)+IF($V185=33,N($F185),0))-DD185-FB185)</f>
        <v>0</v>
      </c>
      <c r="HA185" s="48" t="n">
        <f aca="false">IF((HA184*(1+HA$5/Setup!$C$36)+IF($V185=34,N($F185),0))-DE185-FC185&lt;0.005,0,(HA184*(1+HA$5/Setup!$C$36)+IF($V185=34,N($F185),0))-DE185-FC185)</f>
        <v>0</v>
      </c>
      <c r="HB185" s="48" t="n">
        <f aca="false">IF((HB184*(1+HB$5/Setup!$C$36)+IF($V185=35,N($F185),0))-DF185-FD185&lt;0.005,0,(HB184*(1+HB$5/Setup!$C$36)+IF($V185=35,N($F185),0))-DF185-FD185)</f>
        <v>0</v>
      </c>
      <c r="HC185" s="48" t="n">
        <f aca="false">IF((HC184*(1+HC$5/Setup!$C$36)+IF($V185=36,N($F185),0))-DG185-FE185&lt;0.005,0,(HC184*(1+HC$5/Setup!$C$36)+IF($V185=36,N($F185),0))-DG185-FE185)</f>
        <v>0</v>
      </c>
      <c r="HD185" s="48" t="n">
        <f aca="false">IF((HD184*(1+HD$5/Setup!$C$36)+IF($V185=37,N($F185),0))-DH185-FF185&lt;0.005,0,(HD184*(1+HD$5/Setup!$C$36)+IF($V185=37,N($F185),0))-DH185-FF185)</f>
        <v>0</v>
      </c>
      <c r="HE185" s="48" t="n">
        <f aca="false">IF((HE184*(1+HE$5/Setup!$C$36)+IF($V185=38,N($F185),0))-DI185-FG185&lt;0.005,0,(HE184*(1+HE$5/Setup!$C$36)+IF($V185=38,N($F185),0))-DI185-FG185)</f>
        <v>0</v>
      </c>
      <c r="HF185" s="48" t="n">
        <f aca="false">IF((HF184*(1+HF$5/Setup!$C$36)+IF($V185=39,N($F185),0))-DJ185-FH185&lt;0.005,0,(HF184*(1+HF$5/Setup!$C$36)+IF($V185=39,N($F185),0))-DJ185-FH185)</f>
        <v>0</v>
      </c>
      <c r="HG185" s="48" t="n">
        <f aca="false">IF((HG184*(1+HG$5/Setup!$C$36)+IF($V185=40,N($F185),0))-DK185-FI185&lt;0.005,0,(HG184*(1+HG$5/Setup!$C$36)+IF($V185=40,N($F185),0))-DK185-FI185)</f>
        <v>0</v>
      </c>
      <c r="HH185" s="48" t="n">
        <f aca="false">IF((HH184*(1+HH$5/Setup!$C$36)+IF($V185=41,N($F185),0))-DL185-FJ185&lt;0.005,0,(HH184*(1+HH$5/Setup!$C$36)+IF($V185=41,N($F185),0))-DL185-FJ185)</f>
        <v>0</v>
      </c>
      <c r="HI185" s="48" t="n">
        <f aca="false">IF((HI184*(1+HI$5/Setup!$C$36)+IF($V185=42,N($F185),0))-DM185-FK185&lt;0.005,0,(HI184*(1+HI$5/Setup!$C$36)+IF($V185=42,N($F185),0))-DM185-FK185)</f>
        <v>0</v>
      </c>
      <c r="HJ185" s="48" t="n">
        <f aca="false">IF((HJ184*(1+HJ$5/Setup!$C$36)+IF($V185=43,N($F185),0))-DN185-FL185&lt;0.005,0,(HJ184*(1+HJ$5/Setup!$C$36)+IF($V185=43,N($F185),0))-DN185-FL185)</f>
        <v>0</v>
      </c>
      <c r="HK185" s="48" t="n">
        <f aca="false">IF((HK184*(1+HK$5/Setup!$C$36)+IF($V185=44,N($F185),0))-DO185-FM185&lt;0.005,0,(HK184*(1+HK$5/Setup!$C$36)+IF($V185=44,N($F185),0))-DO185-FM185)</f>
        <v>0</v>
      </c>
      <c r="HL185" s="48" t="n">
        <f aca="false">IF((HL184*(1+HL$5/Setup!$C$36)+IF($V185=45,N($F185),0))-DP185-FN185&lt;0.005,0,(HL184*(1+HL$5/Setup!$C$36)+IF($V185=45,N($F185),0))-DP185-FN185)</f>
        <v>0</v>
      </c>
      <c r="HM185" s="48" t="n">
        <f aca="false">IF((HM184*(1+HM$5/Setup!$C$36)+IF($V185=46,N($F185),0))-DQ185-FO185&lt;0.005,0,(HM184*(1+HM$5/Setup!$C$36)+IF($V185=46,N($F185),0))-DQ185-FO185)</f>
        <v>0</v>
      </c>
      <c r="HN185" s="48" t="n">
        <f aca="false">IF((HN184*(1+HN$5/Setup!$C$36)+IF($V185=47,N($F185),0))-DR185-FP185&lt;0.005,0,(HN184*(1+HN$5/Setup!$C$36)+IF($V185=47,N($F185),0))-DR185-FP185)</f>
        <v>0</v>
      </c>
      <c r="HO185" s="48" t="n">
        <f aca="false">IF((HO184*(1+HO$5/Setup!$C$36)+IF($V185=48,N($F185),0))-DS185-FQ185&lt;0.005,0,(HO184*(1+HO$5/Setup!$C$36)+IF($V185=48,N($F185),0))-DS185-FQ185)</f>
        <v>0</v>
      </c>
      <c r="HP185" s="48" t="n">
        <f aca="false">IF((HP184*(1+HP$5/Setup!$C$36)+IF($V185=49,N($F185),0))-DT185-FR185&lt;0.005,0,(HP184*(1+HP$5/Setup!$C$36)+IF($V185=49,N($F185),0))-DT185-FR185)</f>
        <v>0</v>
      </c>
      <c r="HQ185" s="48" t="n">
        <f aca="false">IF((HQ184*(1+HQ$5/Setup!$C$36)+IF($V185=50,N($F185),0))-DU185-FS185&lt;0.005,0,(HQ184*(1+HQ$5/Setup!$C$36)+IF($V185=50,N($F185),0))-DU185-FS185)</f>
        <v>0</v>
      </c>
    </row>
    <row r="186" customFormat="false" ht="15" hidden="false" customHeight="false" outlineLevel="0" collapsed="false">
      <c r="A186" s="44" t="n">
        <v>178</v>
      </c>
      <c r="B186" s="45" t="n">
        <f aca="false">IF(Setup!$C$7="Every month",EDATE(Setup!$C$8,($A186-1)),IF(Setup!$C$7="Twice a month",DATE(YEAR(Setup!$C$8),MONTH(Setup!$C$8)+INT((($A186-1)+Setup!$C$41)/2),MIN(IF(MOD(($A186-1)+Setup!$C$41,2)=0,Setup!$C$39,Setup!$C$40),DAY(EOMONTH(DATE(YEAR(Setup!$C$8),MONTH(Setup!$C$8)+INT((($A186-1)+Setup!$C$41)/2),1),0)))),Setup!$C$8+($A186-1)*IF(Setup!$C$7="Every week",7,14)))</f>
        <v>48803</v>
      </c>
      <c r="C186" s="45" t="n">
        <f aca="false">IF(Setup!$C$7="Every month",EDATE(Setup!$C$8,$A186),IF(Setup!$C$7="Twice a month",DATE(YEAR(Setup!$C$8),MONTH(Setup!$C$8)+INT(($A186+Setup!$C$41)/2),MIN(IF(MOD($A186+Setup!$C$41,2)=0,Setup!$C$39,Setup!$C$40),DAY(EOMONTH(DATE(YEAR(Setup!$C$8),MONTH(Setup!$C$8)+INT(($A186+Setup!$C$41)/2),1),0)))),Setup!$C$8+$A186*IF(Setup!$C$7="Every week",7,14)))</f>
        <v>48817</v>
      </c>
      <c r="D186" s="46"/>
      <c r="E186" s="47"/>
      <c r="F186" s="47"/>
      <c r="G186" s="47"/>
      <c r="H186" s="47"/>
      <c r="I186" s="48" t="n">
        <f aca="false">N(Setup!$C$11)+N(E186)</f>
        <v>100</v>
      </c>
      <c r="J186" s="48" t="n">
        <f aca="false">MIN(Setup!$C$37,MAX(I186,0))</f>
        <v>9.23076923076923</v>
      </c>
      <c r="K186" s="48" t="n">
        <f aca="false">MIN(MAX(N(Setup!$C$14)-L185,0),MAX(I186-J186,0))</f>
        <v>0</v>
      </c>
      <c r="L186" s="48" t="n">
        <f aca="false">L185+K186-N(G186)</f>
        <v>500</v>
      </c>
      <c r="M186" s="48" t="n">
        <f aca="false">M185+J186-N(H186)</f>
        <v>1643.07692307693</v>
      </c>
      <c r="N186" s="48" t="n">
        <f aca="false">SUM(BX186:DU186)</f>
        <v>0</v>
      </c>
      <c r="O186" s="48" t="n">
        <f aca="false">SUM(Z186:BW186)-N186</f>
        <v>40</v>
      </c>
      <c r="P186" s="48" t="n">
        <f aca="false">MAX(I186-J186-K186,0)+O186</f>
        <v>130.769230769231</v>
      </c>
      <c r="Q186" s="48" t="n">
        <f aca="false">SUM(DV186:FS186)</f>
        <v>0</v>
      </c>
      <c r="R186" s="49" t="n">
        <f aca="false">N186+J186+K186+Q186</f>
        <v>9.23076923076923</v>
      </c>
      <c r="S186" s="48" t="n">
        <f aca="false">T186-T185-N(F186)+N186+Q186</f>
        <v>0</v>
      </c>
      <c r="T186" s="49" t="n">
        <f aca="false">SUM(FT186:HQ186)</f>
        <v>0</v>
      </c>
      <c r="U186" s="44" t="str">
        <f aca="false">IF(T185&lt;0.005,"",INDEX(Helpers!$C$2:$C$51,IF(_xlfn.MINIFS($DV$6:$FS$6,DV186:FS186,"&gt;0.005")=0,V186,_xlfn.MINIFS($DV$6:$FS$6,DV186:FS186,"&gt;0.005"))))</f>
        <v/>
      </c>
      <c r="V186" s="44" t="n">
        <f aca="false">IF(_xlfn.MINIFS($FT$6:$HQ$6,FT185:HQ185,"&gt;0.005")=0,1,_xlfn.MINIFS($FT$6:$HQ$6,FT185:HQ185,"&gt;0.005"))</f>
        <v>1</v>
      </c>
      <c r="W186" s="44" t="n">
        <f aca="false">IF(AND(D186&lt;&gt;"Paid",T185&gt;0.005),1,0)</f>
        <v>0</v>
      </c>
      <c r="X186" s="48" t="n">
        <f aca="false">SUMPRODUCT(((Helpers!$G$2:$G$51*(1+(Helpers!$D$2:$D$51+0.000000001)/12)^(($B186-Setup!$C$8)/(365.25/12))-Helpers!$E$2:$E$51*((1+(Helpers!$D$2:$D$51+0.000000001)/12)^(($B186-Setup!$C$8)/(365.25/12))-1)/((Helpers!$D$2:$D$51+0.000000001)/12))&gt;0)*(Helpers!$G$2:$G$51*(1+(Helpers!$D$2:$D$51+0.000000001)/12)^(($B186-Setup!$C$8)/(365.25/12))-Helpers!$E$2:$E$51*((1+(Helpers!$D$2:$D$51+0.000000001)/12)^(($B186-Setup!$C$8)/(365.25/12))-1)/((Helpers!$D$2:$D$51+0.000000001)/12)))</f>
        <v>0</v>
      </c>
      <c r="Y186" s="48"/>
      <c r="Z186" s="48" t="n">
        <f aca="false">IF(OR(N(Z$5)=0,Z$6=""),0,Z$5*((DATE(YEAR($B186),MONTH($B186),MIN(Z$6,DAY(EOMONTH($B186,0))))&gt;=$B186)*(DATE(YEAR($B186),MONTH($B186),MIN(Z$6,DAY(EOMONTH($B186,0))))&lt;$C186)+(DATE(YEAR($B186),MONTH($B186)+1,MIN(Z$6,DAY(EOMONTH($B186,1))))&gt;=$B186)*(DATE(YEAR($B186),MONTH($B186)+1,MIN(Z$6,DAY(EOMONTH($B186,1))))&lt;$C186)))</f>
        <v>0</v>
      </c>
      <c r="AA186" s="48" t="n">
        <f aca="false">IF(OR(N(AA$5)=0,AA$6=""),0,AA$5*((DATE(YEAR($B186),MONTH($B186),MIN(AA$6,DAY(EOMONTH($B186,0))))&gt;=$B186)*(DATE(YEAR($B186),MONTH($B186),MIN(AA$6,DAY(EOMONTH($B186,0))))&lt;$C186)+(DATE(YEAR($B186),MONTH($B186)+1,MIN(AA$6,DAY(EOMONTH($B186,1))))&gt;=$B186)*(DATE(YEAR($B186),MONTH($B186)+1,MIN(AA$6,DAY(EOMONTH($B186,1))))&lt;$C186)))</f>
        <v>40</v>
      </c>
      <c r="AB186" s="48" t="n">
        <f aca="false">IF(OR(N(AB$5)=0,AB$6=""),0,AB$5*((DATE(YEAR($B186),MONTH($B186),MIN(AB$6,DAY(EOMONTH($B186,0))))&gt;=$B186)*(DATE(YEAR($B186),MONTH($B186),MIN(AB$6,DAY(EOMONTH($B186,0))))&lt;$C186)+(DATE(YEAR($B186),MONTH($B186)+1,MIN(AB$6,DAY(EOMONTH($B186,1))))&gt;=$B186)*(DATE(YEAR($B186),MONTH($B186)+1,MIN(AB$6,DAY(EOMONTH($B186,1))))&lt;$C186)))</f>
        <v>0</v>
      </c>
      <c r="AC186" s="48" t="n">
        <f aca="false">IF(OR(N(AC$5)=0,AC$6=""),0,AC$5*((DATE(YEAR($B186),MONTH($B186),MIN(AC$6,DAY(EOMONTH($B186,0))))&gt;=$B186)*(DATE(YEAR($B186),MONTH($B186),MIN(AC$6,DAY(EOMONTH($B186,0))))&lt;$C186)+(DATE(YEAR($B186),MONTH($B186)+1,MIN(AC$6,DAY(EOMONTH($B186,1))))&gt;=$B186)*(DATE(YEAR($B186),MONTH($B186)+1,MIN(AC$6,DAY(EOMONTH($B186,1))))&lt;$C186)))</f>
        <v>0</v>
      </c>
      <c r="AD186" s="48" t="n">
        <f aca="false">IF(OR(N(AD$5)=0,AD$6=""),0,AD$5*((DATE(YEAR($B186),MONTH($B186),MIN(AD$6,DAY(EOMONTH($B186,0))))&gt;=$B186)*(DATE(YEAR($B186),MONTH($B186),MIN(AD$6,DAY(EOMONTH($B186,0))))&lt;$C186)+(DATE(YEAR($B186),MONTH($B186)+1,MIN(AD$6,DAY(EOMONTH($B186,1))))&gt;=$B186)*(DATE(YEAR($B186),MONTH($B186)+1,MIN(AD$6,DAY(EOMONTH($B186,1))))&lt;$C186)))</f>
        <v>0</v>
      </c>
      <c r="AE186" s="48" t="n">
        <f aca="false">IF(OR(N(AE$5)=0,AE$6=""),0,AE$5*((DATE(YEAR($B186),MONTH($B186),MIN(AE$6,DAY(EOMONTH($B186,0))))&gt;=$B186)*(DATE(YEAR($B186),MONTH($B186),MIN(AE$6,DAY(EOMONTH($B186,0))))&lt;$C186)+(DATE(YEAR($B186),MONTH($B186)+1,MIN(AE$6,DAY(EOMONTH($B186,1))))&gt;=$B186)*(DATE(YEAR($B186),MONTH($B186)+1,MIN(AE$6,DAY(EOMONTH($B186,1))))&lt;$C186)))</f>
        <v>0</v>
      </c>
      <c r="AF186" s="48" t="n">
        <f aca="false">IF(OR(N(AF$5)=0,AF$6=""),0,AF$5*((DATE(YEAR($B186),MONTH($B186),MIN(AF$6,DAY(EOMONTH($B186,0))))&gt;=$B186)*(DATE(YEAR($B186),MONTH($B186),MIN(AF$6,DAY(EOMONTH($B186,0))))&lt;$C186)+(DATE(YEAR($B186),MONTH($B186)+1,MIN(AF$6,DAY(EOMONTH($B186,1))))&gt;=$B186)*(DATE(YEAR($B186),MONTH($B186)+1,MIN(AF$6,DAY(EOMONTH($B186,1))))&lt;$C186)))</f>
        <v>0</v>
      </c>
      <c r="AG186" s="48" t="n">
        <f aca="false">IF(OR(N(AG$5)=0,AG$6=""),0,AG$5*((DATE(YEAR($B186),MONTH($B186),MIN(AG$6,DAY(EOMONTH($B186,0))))&gt;=$B186)*(DATE(YEAR($B186),MONTH($B186),MIN(AG$6,DAY(EOMONTH($B186,0))))&lt;$C186)+(DATE(YEAR($B186),MONTH($B186)+1,MIN(AG$6,DAY(EOMONTH($B186,1))))&gt;=$B186)*(DATE(YEAR($B186),MONTH($B186)+1,MIN(AG$6,DAY(EOMONTH($B186,1))))&lt;$C186)))</f>
        <v>0</v>
      </c>
      <c r="AH186" s="48" t="n">
        <f aca="false">IF(OR(N(AH$5)=0,AH$6=""),0,AH$5*((DATE(YEAR($B186),MONTH($B186),MIN(AH$6,DAY(EOMONTH($B186,0))))&gt;=$B186)*(DATE(YEAR($B186),MONTH($B186),MIN(AH$6,DAY(EOMONTH($B186,0))))&lt;$C186)+(DATE(YEAR($B186),MONTH($B186)+1,MIN(AH$6,DAY(EOMONTH($B186,1))))&gt;=$B186)*(DATE(YEAR($B186),MONTH($B186)+1,MIN(AH$6,DAY(EOMONTH($B186,1))))&lt;$C186)))</f>
        <v>0</v>
      </c>
      <c r="AI186" s="48" t="n">
        <f aca="false">IF(OR(N(AI$5)=0,AI$6=""),0,AI$5*((DATE(YEAR($B186),MONTH($B186),MIN(AI$6,DAY(EOMONTH($B186,0))))&gt;=$B186)*(DATE(YEAR($B186),MONTH($B186),MIN(AI$6,DAY(EOMONTH($B186,0))))&lt;$C186)+(DATE(YEAR($B186),MONTH($B186)+1,MIN(AI$6,DAY(EOMONTH($B186,1))))&gt;=$B186)*(DATE(YEAR($B186),MONTH($B186)+1,MIN(AI$6,DAY(EOMONTH($B186,1))))&lt;$C186)))</f>
        <v>0</v>
      </c>
      <c r="AJ186" s="48" t="n">
        <f aca="false">IF(OR(N(AJ$5)=0,AJ$6=""),0,AJ$5*((DATE(YEAR($B186),MONTH($B186),MIN(AJ$6,DAY(EOMONTH($B186,0))))&gt;=$B186)*(DATE(YEAR($B186),MONTH($B186),MIN(AJ$6,DAY(EOMONTH($B186,0))))&lt;$C186)+(DATE(YEAR($B186),MONTH($B186)+1,MIN(AJ$6,DAY(EOMONTH($B186,1))))&gt;=$B186)*(DATE(YEAR($B186),MONTH($B186)+1,MIN(AJ$6,DAY(EOMONTH($B186,1))))&lt;$C186)))</f>
        <v>0</v>
      </c>
      <c r="AK186" s="48" t="n">
        <f aca="false">IF(OR(N(AK$5)=0,AK$6=""),0,AK$5*((DATE(YEAR($B186),MONTH($B186),MIN(AK$6,DAY(EOMONTH($B186,0))))&gt;=$B186)*(DATE(YEAR($B186),MONTH($B186),MIN(AK$6,DAY(EOMONTH($B186,0))))&lt;$C186)+(DATE(YEAR($B186),MONTH($B186)+1,MIN(AK$6,DAY(EOMONTH($B186,1))))&gt;=$B186)*(DATE(YEAR($B186),MONTH($B186)+1,MIN(AK$6,DAY(EOMONTH($B186,1))))&lt;$C186)))</f>
        <v>0</v>
      </c>
      <c r="AL186" s="48" t="n">
        <f aca="false">IF(OR(N(AL$5)=0,AL$6=""),0,AL$5*((DATE(YEAR($B186),MONTH($B186),MIN(AL$6,DAY(EOMONTH($B186,0))))&gt;=$B186)*(DATE(YEAR($B186),MONTH($B186),MIN(AL$6,DAY(EOMONTH($B186,0))))&lt;$C186)+(DATE(YEAR($B186),MONTH($B186)+1,MIN(AL$6,DAY(EOMONTH($B186,1))))&gt;=$B186)*(DATE(YEAR($B186),MONTH($B186)+1,MIN(AL$6,DAY(EOMONTH($B186,1))))&lt;$C186)))</f>
        <v>0</v>
      </c>
      <c r="AM186" s="48" t="n">
        <f aca="false">IF(OR(N(AM$5)=0,AM$6=""),0,AM$5*((DATE(YEAR($B186),MONTH($B186),MIN(AM$6,DAY(EOMONTH($B186,0))))&gt;=$B186)*(DATE(YEAR($B186),MONTH($B186),MIN(AM$6,DAY(EOMONTH($B186,0))))&lt;$C186)+(DATE(YEAR($B186),MONTH($B186)+1,MIN(AM$6,DAY(EOMONTH($B186,1))))&gt;=$B186)*(DATE(YEAR($B186),MONTH($B186)+1,MIN(AM$6,DAY(EOMONTH($B186,1))))&lt;$C186)))</f>
        <v>0</v>
      </c>
      <c r="AN186" s="48" t="n">
        <f aca="false">IF(OR(N(AN$5)=0,AN$6=""),0,AN$5*((DATE(YEAR($B186),MONTH($B186),MIN(AN$6,DAY(EOMONTH($B186,0))))&gt;=$B186)*(DATE(YEAR($B186),MONTH($B186),MIN(AN$6,DAY(EOMONTH($B186,0))))&lt;$C186)+(DATE(YEAR($B186),MONTH($B186)+1,MIN(AN$6,DAY(EOMONTH($B186,1))))&gt;=$B186)*(DATE(YEAR($B186),MONTH($B186)+1,MIN(AN$6,DAY(EOMONTH($B186,1))))&lt;$C186)))</f>
        <v>0</v>
      </c>
      <c r="AO186" s="48" t="n">
        <f aca="false">IF(OR(N(AO$5)=0,AO$6=""),0,AO$5*((DATE(YEAR($B186),MONTH($B186),MIN(AO$6,DAY(EOMONTH($B186,0))))&gt;=$B186)*(DATE(YEAR($B186),MONTH($B186),MIN(AO$6,DAY(EOMONTH($B186,0))))&lt;$C186)+(DATE(YEAR($B186),MONTH($B186)+1,MIN(AO$6,DAY(EOMONTH($B186,1))))&gt;=$B186)*(DATE(YEAR($B186),MONTH($B186)+1,MIN(AO$6,DAY(EOMONTH($B186,1))))&lt;$C186)))</f>
        <v>0</v>
      </c>
      <c r="AP186" s="48" t="n">
        <f aca="false">IF(OR(N(AP$5)=0,AP$6=""),0,AP$5*((DATE(YEAR($B186),MONTH($B186),MIN(AP$6,DAY(EOMONTH($B186,0))))&gt;=$B186)*(DATE(YEAR($B186),MONTH($B186),MIN(AP$6,DAY(EOMONTH($B186,0))))&lt;$C186)+(DATE(YEAR($B186),MONTH($B186)+1,MIN(AP$6,DAY(EOMONTH($B186,1))))&gt;=$B186)*(DATE(YEAR($B186),MONTH($B186)+1,MIN(AP$6,DAY(EOMONTH($B186,1))))&lt;$C186)))</f>
        <v>0</v>
      </c>
      <c r="AQ186" s="48" t="n">
        <f aca="false">IF(OR(N(AQ$5)=0,AQ$6=""),0,AQ$5*((DATE(YEAR($B186),MONTH($B186),MIN(AQ$6,DAY(EOMONTH($B186,0))))&gt;=$B186)*(DATE(YEAR($B186),MONTH($B186),MIN(AQ$6,DAY(EOMONTH($B186,0))))&lt;$C186)+(DATE(YEAR($B186),MONTH($B186)+1,MIN(AQ$6,DAY(EOMONTH($B186,1))))&gt;=$B186)*(DATE(YEAR($B186),MONTH($B186)+1,MIN(AQ$6,DAY(EOMONTH($B186,1))))&lt;$C186)))</f>
        <v>0</v>
      </c>
      <c r="AR186" s="48" t="n">
        <f aca="false">IF(OR(N(AR$5)=0,AR$6=""),0,AR$5*((DATE(YEAR($B186),MONTH($B186),MIN(AR$6,DAY(EOMONTH($B186,0))))&gt;=$B186)*(DATE(YEAR($B186),MONTH($B186),MIN(AR$6,DAY(EOMONTH($B186,0))))&lt;$C186)+(DATE(YEAR($B186),MONTH($B186)+1,MIN(AR$6,DAY(EOMONTH($B186,1))))&gt;=$B186)*(DATE(YEAR($B186),MONTH($B186)+1,MIN(AR$6,DAY(EOMONTH($B186,1))))&lt;$C186)))</f>
        <v>0</v>
      </c>
      <c r="AS186" s="48" t="n">
        <f aca="false">IF(OR(N(AS$5)=0,AS$6=""),0,AS$5*((DATE(YEAR($B186),MONTH($B186),MIN(AS$6,DAY(EOMONTH($B186,0))))&gt;=$B186)*(DATE(YEAR($B186),MONTH($B186),MIN(AS$6,DAY(EOMONTH($B186,0))))&lt;$C186)+(DATE(YEAR($B186),MONTH($B186)+1,MIN(AS$6,DAY(EOMONTH($B186,1))))&gt;=$B186)*(DATE(YEAR($B186),MONTH($B186)+1,MIN(AS$6,DAY(EOMONTH($B186,1))))&lt;$C186)))</f>
        <v>0</v>
      </c>
      <c r="AT186" s="48" t="n">
        <f aca="false">IF(OR(N(AT$5)=0,AT$6=""),0,AT$5*((DATE(YEAR($B186),MONTH($B186),MIN(AT$6,DAY(EOMONTH($B186,0))))&gt;=$B186)*(DATE(YEAR($B186),MONTH($B186),MIN(AT$6,DAY(EOMONTH($B186,0))))&lt;$C186)+(DATE(YEAR($B186),MONTH($B186)+1,MIN(AT$6,DAY(EOMONTH($B186,1))))&gt;=$B186)*(DATE(YEAR($B186),MONTH($B186)+1,MIN(AT$6,DAY(EOMONTH($B186,1))))&lt;$C186)))</f>
        <v>0</v>
      </c>
      <c r="AU186" s="48" t="n">
        <f aca="false">IF(OR(N(AU$5)=0,AU$6=""),0,AU$5*((DATE(YEAR($B186),MONTH($B186),MIN(AU$6,DAY(EOMONTH($B186,0))))&gt;=$B186)*(DATE(YEAR($B186),MONTH($B186),MIN(AU$6,DAY(EOMONTH($B186,0))))&lt;$C186)+(DATE(YEAR($B186),MONTH($B186)+1,MIN(AU$6,DAY(EOMONTH($B186,1))))&gt;=$B186)*(DATE(YEAR($B186),MONTH($B186)+1,MIN(AU$6,DAY(EOMONTH($B186,1))))&lt;$C186)))</f>
        <v>0</v>
      </c>
      <c r="AV186" s="48" t="n">
        <f aca="false">IF(OR(N(AV$5)=0,AV$6=""),0,AV$5*((DATE(YEAR($B186),MONTH($B186),MIN(AV$6,DAY(EOMONTH($B186,0))))&gt;=$B186)*(DATE(YEAR($B186),MONTH($B186),MIN(AV$6,DAY(EOMONTH($B186,0))))&lt;$C186)+(DATE(YEAR($B186),MONTH($B186)+1,MIN(AV$6,DAY(EOMONTH($B186,1))))&gt;=$B186)*(DATE(YEAR($B186),MONTH($B186)+1,MIN(AV$6,DAY(EOMONTH($B186,1))))&lt;$C186)))</f>
        <v>0</v>
      </c>
      <c r="AW186" s="48" t="n">
        <f aca="false">IF(OR(N(AW$5)=0,AW$6=""),0,AW$5*((DATE(YEAR($B186),MONTH($B186),MIN(AW$6,DAY(EOMONTH($B186,0))))&gt;=$B186)*(DATE(YEAR($B186),MONTH($B186),MIN(AW$6,DAY(EOMONTH($B186,0))))&lt;$C186)+(DATE(YEAR($B186),MONTH($B186)+1,MIN(AW$6,DAY(EOMONTH($B186,1))))&gt;=$B186)*(DATE(YEAR($B186),MONTH($B186)+1,MIN(AW$6,DAY(EOMONTH($B186,1))))&lt;$C186)))</f>
        <v>0</v>
      </c>
      <c r="AX186" s="48" t="n">
        <f aca="false">IF(OR(N(AX$5)=0,AX$6=""),0,AX$5*((DATE(YEAR($B186),MONTH($B186),MIN(AX$6,DAY(EOMONTH($B186,0))))&gt;=$B186)*(DATE(YEAR($B186),MONTH($B186),MIN(AX$6,DAY(EOMONTH($B186,0))))&lt;$C186)+(DATE(YEAR($B186),MONTH($B186)+1,MIN(AX$6,DAY(EOMONTH($B186,1))))&gt;=$B186)*(DATE(YEAR($B186),MONTH($B186)+1,MIN(AX$6,DAY(EOMONTH($B186,1))))&lt;$C186)))</f>
        <v>0</v>
      </c>
      <c r="AY186" s="48" t="n">
        <f aca="false">IF(OR(N(AY$5)=0,AY$6=""),0,AY$5*((DATE(YEAR($B186),MONTH($B186),MIN(AY$6,DAY(EOMONTH($B186,0))))&gt;=$B186)*(DATE(YEAR($B186),MONTH($B186),MIN(AY$6,DAY(EOMONTH($B186,0))))&lt;$C186)+(DATE(YEAR($B186),MONTH($B186)+1,MIN(AY$6,DAY(EOMONTH($B186,1))))&gt;=$B186)*(DATE(YEAR($B186),MONTH($B186)+1,MIN(AY$6,DAY(EOMONTH($B186,1))))&lt;$C186)))</f>
        <v>0</v>
      </c>
      <c r="AZ186" s="48" t="n">
        <f aca="false">IF(OR(N(AZ$5)=0,AZ$6=""),0,AZ$5*((DATE(YEAR($B186),MONTH($B186),MIN(AZ$6,DAY(EOMONTH($B186,0))))&gt;=$B186)*(DATE(YEAR($B186),MONTH($B186),MIN(AZ$6,DAY(EOMONTH($B186,0))))&lt;$C186)+(DATE(YEAR($B186),MONTH($B186)+1,MIN(AZ$6,DAY(EOMONTH($B186,1))))&gt;=$B186)*(DATE(YEAR($B186),MONTH($B186)+1,MIN(AZ$6,DAY(EOMONTH($B186,1))))&lt;$C186)))</f>
        <v>0</v>
      </c>
      <c r="BA186" s="48" t="n">
        <f aca="false">IF(OR(N(BA$5)=0,BA$6=""),0,BA$5*((DATE(YEAR($B186),MONTH($B186),MIN(BA$6,DAY(EOMONTH($B186,0))))&gt;=$B186)*(DATE(YEAR($B186),MONTH($B186),MIN(BA$6,DAY(EOMONTH($B186,0))))&lt;$C186)+(DATE(YEAR($B186),MONTH($B186)+1,MIN(BA$6,DAY(EOMONTH($B186,1))))&gt;=$B186)*(DATE(YEAR($B186),MONTH($B186)+1,MIN(BA$6,DAY(EOMONTH($B186,1))))&lt;$C186)))</f>
        <v>0</v>
      </c>
      <c r="BB186" s="48" t="n">
        <f aca="false">IF(OR(N(BB$5)=0,BB$6=""),0,BB$5*((DATE(YEAR($B186),MONTH($B186),MIN(BB$6,DAY(EOMONTH($B186,0))))&gt;=$B186)*(DATE(YEAR($B186),MONTH($B186),MIN(BB$6,DAY(EOMONTH($B186,0))))&lt;$C186)+(DATE(YEAR($B186),MONTH($B186)+1,MIN(BB$6,DAY(EOMONTH($B186,1))))&gt;=$B186)*(DATE(YEAR($B186),MONTH($B186)+1,MIN(BB$6,DAY(EOMONTH($B186,1))))&lt;$C186)))</f>
        <v>0</v>
      </c>
      <c r="BC186" s="48" t="n">
        <f aca="false">IF(OR(N(BC$5)=0,BC$6=""),0,BC$5*((DATE(YEAR($B186),MONTH($B186),MIN(BC$6,DAY(EOMONTH($B186,0))))&gt;=$B186)*(DATE(YEAR($B186),MONTH($B186),MIN(BC$6,DAY(EOMONTH($B186,0))))&lt;$C186)+(DATE(YEAR($B186),MONTH($B186)+1,MIN(BC$6,DAY(EOMONTH($B186,1))))&gt;=$B186)*(DATE(YEAR($B186),MONTH($B186)+1,MIN(BC$6,DAY(EOMONTH($B186,1))))&lt;$C186)))</f>
        <v>0</v>
      </c>
      <c r="BD186" s="48" t="n">
        <f aca="false">IF(OR(N(BD$5)=0,BD$6=""),0,BD$5*((DATE(YEAR($B186),MONTH($B186),MIN(BD$6,DAY(EOMONTH($B186,0))))&gt;=$B186)*(DATE(YEAR($B186),MONTH($B186),MIN(BD$6,DAY(EOMONTH($B186,0))))&lt;$C186)+(DATE(YEAR($B186),MONTH($B186)+1,MIN(BD$6,DAY(EOMONTH($B186,1))))&gt;=$B186)*(DATE(YEAR($B186),MONTH($B186)+1,MIN(BD$6,DAY(EOMONTH($B186,1))))&lt;$C186)))</f>
        <v>0</v>
      </c>
      <c r="BE186" s="48" t="n">
        <f aca="false">IF(OR(N(BE$5)=0,BE$6=""),0,BE$5*((DATE(YEAR($B186),MONTH($B186),MIN(BE$6,DAY(EOMONTH($B186,0))))&gt;=$B186)*(DATE(YEAR($B186),MONTH($B186),MIN(BE$6,DAY(EOMONTH($B186,0))))&lt;$C186)+(DATE(YEAR($B186),MONTH($B186)+1,MIN(BE$6,DAY(EOMONTH($B186,1))))&gt;=$B186)*(DATE(YEAR($B186),MONTH($B186)+1,MIN(BE$6,DAY(EOMONTH($B186,1))))&lt;$C186)))</f>
        <v>0</v>
      </c>
      <c r="BF186" s="48" t="n">
        <f aca="false">IF(OR(N(BF$5)=0,BF$6=""),0,BF$5*((DATE(YEAR($B186),MONTH($B186),MIN(BF$6,DAY(EOMONTH($B186,0))))&gt;=$B186)*(DATE(YEAR($B186),MONTH($B186),MIN(BF$6,DAY(EOMONTH($B186,0))))&lt;$C186)+(DATE(YEAR($B186),MONTH($B186)+1,MIN(BF$6,DAY(EOMONTH($B186,1))))&gt;=$B186)*(DATE(YEAR($B186),MONTH($B186)+1,MIN(BF$6,DAY(EOMONTH($B186,1))))&lt;$C186)))</f>
        <v>0</v>
      </c>
      <c r="BG186" s="48" t="n">
        <f aca="false">IF(OR(N(BG$5)=0,BG$6=""),0,BG$5*((DATE(YEAR($B186),MONTH($B186),MIN(BG$6,DAY(EOMONTH($B186,0))))&gt;=$B186)*(DATE(YEAR($B186),MONTH($B186),MIN(BG$6,DAY(EOMONTH($B186,0))))&lt;$C186)+(DATE(YEAR($B186),MONTH($B186)+1,MIN(BG$6,DAY(EOMONTH($B186,1))))&gt;=$B186)*(DATE(YEAR($B186),MONTH($B186)+1,MIN(BG$6,DAY(EOMONTH($B186,1))))&lt;$C186)))</f>
        <v>0</v>
      </c>
      <c r="BH186" s="48" t="n">
        <f aca="false">IF(OR(N(BH$5)=0,BH$6=""),0,BH$5*((DATE(YEAR($B186),MONTH($B186),MIN(BH$6,DAY(EOMONTH($B186,0))))&gt;=$B186)*(DATE(YEAR($B186),MONTH($B186),MIN(BH$6,DAY(EOMONTH($B186,0))))&lt;$C186)+(DATE(YEAR($B186),MONTH($B186)+1,MIN(BH$6,DAY(EOMONTH($B186,1))))&gt;=$B186)*(DATE(YEAR($B186),MONTH($B186)+1,MIN(BH$6,DAY(EOMONTH($B186,1))))&lt;$C186)))</f>
        <v>0</v>
      </c>
      <c r="BI186" s="48" t="n">
        <f aca="false">IF(OR(N(BI$5)=0,BI$6=""),0,BI$5*((DATE(YEAR($B186),MONTH($B186),MIN(BI$6,DAY(EOMONTH($B186,0))))&gt;=$B186)*(DATE(YEAR($B186),MONTH($B186),MIN(BI$6,DAY(EOMONTH($B186,0))))&lt;$C186)+(DATE(YEAR($B186),MONTH($B186)+1,MIN(BI$6,DAY(EOMONTH($B186,1))))&gt;=$B186)*(DATE(YEAR($B186),MONTH($B186)+1,MIN(BI$6,DAY(EOMONTH($B186,1))))&lt;$C186)))</f>
        <v>0</v>
      </c>
      <c r="BJ186" s="48" t="n">
        <f aca="false">IF(OR(N(BJ$5)=0,BJ$6=""),0,BJ$5*((DATE(YEAR($B186),MONTH($B186),MIN(BJ$6,DAY(EOMONTH($B186,0))))&gt;=$B186)*(DATE(YEAR($B186),MONTH($B186),MIN(BJ$6,DAY(EOMONTH($B186,0))))&lt;$C186)+(DATE(YEAR($B186),MONTH($B186)+1,MIN(BJ$6,DAY(EOMONTH($B186,1))))&gt;=$B186)*(DATE(YEAR($B186),MONTH($B186)+1,MIN(BJ$6,DAY(EOMONTH($B186,1))))&lt;$C186)))</f>
        <v>0</v>
      </c>
      <c r="BK186" s="48" t="n">
        <f aca="false">IF(OR(N(BK$5)=0,BK$6=""),0,BK$5*((DATE(YEAR($B186),MONTH($B186),MIN(BK$6,DAY(EOMONTH($B186,0))))&gt;=$B186)*(DATE(YEAR($B186),MONTH($B186),MIN(BK$6,DAY(EOMONTH($B186,0))))&lt;$C186)+(DATE(YEAR($B186),MONTH($B186)+1,MIN(BK$6,DAY(EOMONTH($B186,1))))&gt;=$B186)*(DATE(YEAR($B186),MONTH($B186)+1,MIN(BK$6,DAY(EOMONTH($B186,1))))&lt;$C186)))</f>
        <v>0</v>
      </c>
      <c r="BL186" s="48" t="n">
        <f aca="false">IF(OR(N(BL$5)=0,BL$6=""),0,BL$5*((DATE(YEAR($B186),MONTH($B186),MIN(BL$6,DAY(EOMONTH($B186,0))))&gt;=$B186)*(DATE(YEAR($B186),MONTH($B186),MIN(BL$6,DAY(EOMONTH($B186,0))))&lt;$C186)+(DATE(YEAR($B186),MONTH($B186)+1,MIN(BL$6,DAY(EOMONTH($B186,1))))&gt;=$B186)*(DATE(YEAR($B186),MONTH($B186)+1,MIN(BL$6,DAY(EOMONTH($B186,1))))&lt;$C186)))</f>
        <v>0</v>
      </c>
      <c r="BM186" s="48" t="n">
        <f aca="false">IF(OR(N(BM$5)=0,BM$6=""),0,BM$5*((DATE(YEAR($B186),MONTH($B186),MIN(BM$6,DAY(EOMONTH($B186,0))))&gt;=$B186)*(DATE(YEAR($B186),MONTH($B186),MIN(BM$6,DAY(EOMONTH($B186,0))))&lt;$C186)+(DATE(YEAR($B186),MONTH($B186)+1,MIN(BM$6,DAY(EOMONTH($B186,1))))&gt;=$B186)*(DATE(YEAR($B186),MONTH($B186)+1,MIN(BM$6,DAY(EOMONTH($B186,1))))&lt;$C186)))</f>
        <v>0</v>
      </c>
      <c r="BN186" s="48" t="n">
        <f aca="false">IF(OR(N(BN$5)=0,BN$6=""),0,BN$5*((DATE(YEAR($B186),MONTH($B186),MIN(BN$6,DAY(EOMONTH($B186,0))))&gt;=$B186)*(DATE(YEAR($B186),MONTH($B186),MIN(BN$6,DAY(EOMONTH($B186,0))))&lt;$C186)+(DATE(YEAR($B186),MONTH($B186)+1,MIN(BN$6,DAY(EOMONTH($B186,1))))&gt;=$B186)*(DATE(YEAR($B186),MONTH($B186)+1,MIN(BN$6,DAY(EOMONTH($B186,1))))&lt;$C186)))</f>
        <v>0</v>
      </c>
      <c r="BO186" s="48" t="n">
        <f aca="false">IF(OR(N(BO$5)=0,BO$6=""),0,BO$5*((DATE(YEAR($B186),MONTH($B186),MIN(BO$6,DAY(EOMONTH($B186,0))))&gt;=$B186)*(DATE(YEAR($B186),MONTH($B186),MIN(BO$6,DAY(EOMONTH($B186,0))))&lt;$C186)+(DATE(YEAR($B186),MONTH($B186)+1,MIN(BO$6,DAY(EOMONTH($B186,1))))&gt;=$B186)*(DATE(YEAR($B186),MONTH($B186)+1,MIN(BO$6,DAY(EOMONTH($B186,1))))&lt;$C186)))</f>
        <v>0</v>
      </c>
      <c r="BP186" s="48" t="n">
        <f aca="false">IF(OR(N(BP$5)=0,BP$6=""),0,BP$5*((DATE(YEAR($B186),MONTH($B186),MIN(BP$6,DAY(EOMONTH($B186,0))))&gt;=$B186)*(DATE(YEAR($B186),MONTH($B186),MIN(BP$6,DAY(EOMONTH($B186,0))))&lt;$C186)+(DATE(YEAR($B186),MONTH($B186)+1,MIN(BP$6,DAY(EOMONTH($B186,1))))&gt;=$B186)*(DATE(YEAR($B186),MONTH($B186)+1,MIN(BP$6,DAY(EOMONTH($B186,1))))&lt;$C186)))</f>
        <v>0</v>
      </c>
      <c r="BQ186" s="48" t="n">
        <f aca="false">IF(OR(N(BQ$5)=0,BQ$6=""),0,BQ$5*((DATE(YEAR($B186),MONTH($B186),MIN(BQ$6,DAY(EOMONTH($B186,0))))&gt;=$B186)*(DATE(YEAR($B186),MONTH($B186),MIN(BQ$6,DAY(EOMONTH($B186,0))))&lt;$C186)+(DATE(YEAR($B186),MONTH($B186)+1,MIN(BQ$6,DAY(EOMONTH($B186,1))))&gt;=$B186)*(DATE(YEAR($B186),MONTH($B186)+1,MIN(BQ$6,DAY(EOMONTH($B186,1))))&lt;$C186)))</f>
        <v>0</v>
      </c>
      <c r="BR186" s="48" t="n">
        <f aca="false">IF(OR(N(BR$5)=0,BR$6=""),0,BR$5*((DATE(YEAR($B186),MONTH($B186),MIN(BR$6,DAY(EOMONTH($B186,0))))&gt;=$B186)*(DATE(YEAR($B186),MONTH($B186),MIN(BR$6,DAY(EOMONTH($B186,0))))&lt;$C186)+(DATE(YEAR($B186),MONTH($B186)+1,MIN(BR$6,DAY(EOMONTH($B186,1))))&gt;=$B186)*(DATE(YEAR($B186),MONTH($B186)+1,MIN(BR$6,DAY(EOMONTH($B186,1))))&lt;$C186)))</f>
        <v>0</v>
      </c>
      <c r="BS186" s="48" t="n">
        <f aca="false">IF(OR(N(BS$5)=0,BS$6=""),0,BS$5*((DATE(YEAR($B186),MONTH($B186),MIN(BS$6,DAY(EOMONTH($B186,0))))&gt;=$B186)*(DATE(YEAR($B186),MONTH($B186),MIN(BS$6,DAY(EOMONTH($B186,0))))&lt;$C186)+(DATE(YEAR($B186),MONTH($B186)+1,MIN(BS$6,DAY(EOMONTH($B186,1))))&gt;=$B186)*(DATE(YEAR($B186),MONTH($B186)+1,MIN(BS$6,DAY(EOMONTH($B186,1))))&lt;$C186)))</f>
        <v>0</v>
      </c>
      <c r="BT186" s="48" t="n">
        <f aca="false">IF(OR(N(BT$5)=0,BT$6=""),0,BT$5*((DATE(YEAR($B186),MONTH($B186),MIN(BT$6,DAY(EOMONTH($B186,0))))&gt;=$B186)*(DATE(YEAR($B186),MONTH($B186),MIN(BT$6,DAY(EOMONTH($B186,0))))&lt;$C186)+(DATE(YEAR($B186),MONTH($B186)+1,MIN(BT$6,DAY(EOMONTH($B186,1))))&gt;=$B186)*(DATE(YEAR($B186),MONTH($B186)+1,MIN(BT$6,DAY(EOMONTH($B186,1))))&lt;$C186)))</f>
        <v>0</v>
      </c>
      <c r="BU186" s="48" t="n">
        <f aca="false">IF(OR(N(BU$5)=0,BU$6=""),0,BU$5*((DATE(YEAR($B186),MONTH($B186),MIN(BU$6,DAY(EOMONTH($B186,0))))&gt;=$B186)*(DATE(YEAR($B186),MONTH($B186),MIN(BU$6,DAY(EOMONTH($B186,0))))&lt;$C186)+(DATE(YEAR($B186),MONTH($B186)+1,MIN(BU$6,DAY(EOMONTH($B186,1))))&gt;=$B186)*(DATE(YEAR($B186),MONTH($B186)+1,MIN(BU$6,DAY(EOMONTH($B186,1))))&lt;$C186)))</f>
        <v>0</v>
      </c>
      <c r="BV186" s="48" t="n">
        <f aca="false">IF(OR(N(BV$5)=0,BV$6=""),0,BV$5*((DATE(YEAR($B186),MONTH($B186),MIN(BV$6,DAY(EOMONTH($B186,0))))&gt;=$B186)*(DATE(YEAR($B186),MONTH($B186),MIN(BV$6,DAY(EOMONTH($B186,0))))&lt;$C186)+(DATE(YEAR($B186),MONTH($B186)+1,MIN(BV$6,DAY(EOMONTH($B186,1))))&gt;=$B186)*(DATE(YEAR($B186),MONTH($B186)+1,MIN(BV$6,DAY(EOMONTH($B186,1))))&lt;$C186)))</f>
        <v>0</v>
      </c>
      <c r="BW186" s="48" t="n">
        <f aca="false">IF(OR(N(BW$5)=0,BW$6=""),0,BW$5*((DATE(YEAR($B186),MONTH($B186),MIN(BW$6,DAY(EOMONTH($B186,0))))&gt;=$B186)*(DATE(YEAR($B186),MONTH($B186),MIN(BW$6,DAY(EOMONTH($B186,0))))&lt;$C186)+(DATE(YEAR($B186),MONTH($B186)+1,MIN(BW$6,DAY(EOMONTH($B186,1))))&gt;=$B186)*(DATE(YEAR($B186),MONTH($B186)+1,MIN(BW$6,DAY(EOMONTH($B186,1))))&lt;$C186)))</f>
        <v>0</v>
      </c>
      <c r="BX186" s="48" t="n">
        <f aca="false">MIN(Z186,(FT185*(1+FT$5/Setup!$C$36)+IF($V186=1,N($F186),0)))</f>
        <v>0</v>
      </c>
      <c r="BY186" s="48" t="n">
        <f aca="false">MIN(AA186,(FU185*(1+FU$5/Setup!$C$36)+IF($V186=2,N($F186),0)))</f>
        <v>0</v>
      </c>
      <c r="BZ186" s="48" t="n">
        <f aca="false">MIN(AB186,(FV185*(1+FV$5/Setup!$C$36)+IF($V186=3,N($F186),0)))</f>
        <v>0</v>
      </c>
      <c r="CA186" s="48" t="n">
        <f aca="false">MIN(AC186,(FW185*(1+FW$5/Setup!$C$36)+IF($V186=4,N($F186),0)))</f>
        <v>0</v>
      </c>
      <c r="CB186" s="48" t="n">
        <f aca="false">MIN(AD186,(FX185*(1+FX$5/Setup!$C$36)+IF($V186=5,N($F186),0)))</f>
        <v>0</v>
      </c>
      <c r="CC186" s="48" t="n">
        <f aca="false">MIN(AE186,(FY185*(1+FY$5/Setup!$C$36)+IF($V186=6,N($F186),0)))</f>
        <v>0</v>
      </c>
      <c r="CD186" s="48" t="n">
        <f aca="false">MIN(AF186,(FZ185*(1+FZ$5/Setup!$C$36)+IF($V186=7,N($F186),0)))</f>
        <v>0</v>
      </c>
      <c r="CE186" s="48" t="n">
        <f aca="false">MIN(AG186,(GA185*(1+GA$5/Setup!$C$36)+IF($V186=8,N($F186),0)))</f>
        <v>0</v>
      </c>
      <c r="CF186" s="48" t="n">
        <f aca="false">MIN(AH186,(GB185*(1+GB$5/Setup!$C$36)+IF($V186=9,N($F186),0)))</f>
        <v>0</v>
      </c>
      <c r="CG186" s="48" t="n">
        <f aca="false">MIN(AI186,(GC185*(1+GC$5/Setup!$C$36)+IF($V186=10,N($F186),0)))</f>
        <v>0</v>
      </c>
      <c r="CH186" s="48" t="n">
        <f aca="false">MIN(AJ186,(GD185*(1+GD$5/Setup!$C$36)+IF($V186=11,N($F186),0)))</f>
        <v>0</v>
      </c>
      <c r="CI186" s="48" t="n">
        <f aca="false">MIN(AK186,(GE185*(1+GE$5/Setup!$C$36)+IF($V186=12,N($F186),0)))</f>
        <v>0</v>
      </c>
      <c r="CJ186" s="48" t="n">
        <f aca="false">MIN(AL186,(GF185*(1+GF$5/Setup!$C$36)+IF($V186=13,N($F186),0)))</f>
        <v>0</v>
      </c>
      <c r="CK186" s="48" t="n">
        <f aca="false">MIN(AM186,(GG185*(1+GG$5/Setup!$C$36)+IF($V186=14,N($F186),0)))</f>
        <v>0</v>
      </c>
      <c r="CL186" s="48" t="n">
        <f aca="false">MIN(AN186,(GH185*(1+GH$5/Setup!$C$36)+IF($V186=15,N($F186),0)))</f>
        <v>0</v>
      </c>
      <c r="CM186" s="48" t="n">
        <f aca="false">MIN(AO186,(GI185*(1+GI$5/Setup!$C$36)+IF($V186=16,N($F186),0)))</f>
        <v>0</v>
      </c>
      <c r="CN186" s="48" t="n">
        <f aca="false">MIN(AP186,(GJ185*(1+GJ$5/Setup!$C$36)+IF($V186=17,N($F186),0)))</f>
        <v>0</v>
      </c>
      <c r="CO186" s="48" t="n">
        <f aca="false">MIN(AQ186,(GK185*(1+GK$5/Setup!$C$36)+IF($V186=18,N($F186),0)))</f>
        <v>0</v>
      </c>
      <c r="CP186" s="48" t="n">
        <f aca="false">MIN(AR186,(GL185*(1+GL$5/Setup!$C$36)+IF($V186=19,N($F186),0)))</f>
        <v>0</v>
      </c>
      <c r="CQ186" s="48" t="n">
        <f aca="false">MIN(AS186,(GM185*(1+GM$5/Setup!$C$36)+IF($V186=20,N($F186),0)))</f>
        <v>0</v>
      </c>
      <c r="CR186" s="48" t="n">
        <f aca="false">MIN(AT186,(GN185*(1+GN$5/Setup!$C$36)+IF($V186=21,N($F186),0)))</f>
        <v>0</v>
      </c>
      <c r="CS186" s="48" t="n">
        <f aca="false">MIN(AU186,(GO185*(1+GO$5/Setup!$C$36)+IF($V186=22,N($F186),0)))</f>
        <v>0</v>
      </c>
      <c r="CT186" s="48" t="n">
        <f aca="false">MIN(AV186,(GP185*(1+GP$5/Setup!$C$36)+IF($V186=23,N($F186),0)))</f>
        <v>0</v>
      </c>
      <c r="CU186" s="48" t="n">
        <f aca="false">MIN(AW186,(GQ185*(1+GQ$5/Setup!$C$36)+IF($V186=24,N($F186),0)))</f>
        <v>0</v>
      </c>
      <c r="CV186" s="48" t="n">
        <f aca="false">MIN(AX186,(GR185*(1+GR$5/Setup!$C$36)+IF($V186=25,N($F186),0)))</f>
        <v>0</v>
      </c>
      <c r="CW186" s="48" t="n">
        <f aca="false">MIN(AY186,(GS185*(1+GS$5/Setup!$C$36)+IF($V186=26,N($F186),0)))</f>
        <v>0</v>
      </c>
      <c r="CX186" s="48" t="n">
        <f aca="false">MIN(AZ186,(GT185*(1+GT$5/Setup!$C$36)+IF($V186=27,N($F186),0)))</f>
        <v>0</v>
      </c>
      <c r="CY186" s="48" t="n">
        <f aca="false">MIN(BA186,(GU185*(1+GU$5/Setup!$C$36)+IF($V186=28,N($F186),0)))</f>
        <v>0</v>
      </c>
      <c r="CZ186" s="48" t="n">
        <f aca="false">MIN(BB186,(GV185*(1+GV$5/Setup!$C$36)+IF($V186=29,N($F186),0)))</f>
        <v>0</v>
      </c>
      <c r="DA186" s="48" t="n">
        <f aca="false">MIN(BC186,(GW185*(1+GW$5/Setup!$C$36)+IF($V186=30,N($F186),0)))</f>
        <v>0</v>
      </c>
      <c r="DB186" s="48" t="n">
        <f aca="false">MIN(BD186,(GX185*(1+GX$5/Setup!$C$36)+IF($V186=31,N($F186),0)))</f>
        <v>0</v>
      </c>
      <c r="DC186" s="48" t="n">
        <f aca="false">MIN(BE186,(GY185*(1+GY$5/Setup!$C$36)+IF($V186=32,N($F186),0)))</f>
        <v>0</v>
      </c>
      <c r="DD186" s="48" t="n">
        <f aca="false">MIN(BF186,(GZ185*(1+GZ$5/Setup!$C$36)+IF($V186=33,N($F186),0)))</f>
        <v>0</v>
      </c>
      <c r="DE186" s="48" t="n">
        <f aca="false">MIN(BG186,(HA185*(1+HA$5/Setup!$C$36)+IF($V186=34,N($F186),0)))</f>
        <v>0</v>
      </c>
      <c r="DF186" s="48" t="n">
        <f aca="false">MIN(BH186,(HB185*(1+HB$5/Setup!$C$36)+IF($V186=35,N($F186),0)))</f>
        <v>0</v>
      </c>
      <c r="DG186" s="48" t="n">
        <f aca="false">MIN(BI186,(HC185*(1+HC$5/Setup!$C$36)+IF($V186=36,N($F186),0)))</f>
        <v>0</v>
      </c>
      <c r="DH186" s="48" t="n">
        <f aca="false">MIN(BJ186,(HD185*(1+HD$5/Setup!$C$36)+IF($V186=37,N($F186),0)))</f>
        <v>0</v>
      </c>
      <c r="DI186" s="48" t="n">
        <f aca="false">MIN(BK186,(HE185*(1+HE$5/Setup!$C$36)+IF($V186=38,N($F186),0)))</f>
        <v>0</v>
      </c>
      <c r="DJ186" s="48" t="n">
        <f aca="false">MIN(BL186,(HF185*(1+HF$5/Setup!$C$36)+IF($V186=39,N($F186),0)))</f>
        <v>0</v>
      </c>
      <c r="DK186" s="48" t="n">
        <f aca="false">MIN(BM186,(HG185*(1+HG$5/Setup!$C$36)+IF($V186=40,N($F186),0)))</f>
        <v>0</v>
      </c>
      <c r="DL186" s="48" t="n">
        <f aca="false">MIN(BN186,(HH185*(1+HH$5/Setup!$C$36)+IF($V186=41,N($F186),0)))</f>
        <v>0</v>
      </c>
      <c r="DM186" s="48" t="n">
        <f aca="false">MIN(BO186,(HI185*(1+HI$5/Setup!$C$36)+IF($V186=42,N($F186),0)))</f>
        <v>0</v>
      </c>
      <c r="DN186" s="48" t="n">
        <f aca="false">MIN(BP186,(HJ185*(1+HJ$5/Setup!$C$36)+IF($V186=43,N($F186),0)))</f>
        <v>0</v>
      </c>
      <c r="DO186" s="48" t="n">
        <f aca="false">MIN(BQ186,(HK185*(1+HK$5/Setup!$C$36)+IF($V186=44,N($F186),0)))</f>
        <v>0</v>
      </c>
      <c r="DP186" s="48" t="n">
        <f aca="false">MIN(BR186,(HL185*(1+HL$5/Setup!$C$36)+IF($V186=45,N($F186),0)))</f>
        <v>0</v>
      </c>
      <c r="DQ186" s="48" t="n">
        <f aca="false">MIN(BS186,(HM185*(1+HM$5/Setup!$C$36)+IF($V186=46,N($F186),0)))</f>
        <v>0</v>
      </c>
      <c r="DR186" s="48" t="n">
        <f aca="false">MIN(BT186,(HN185*(1+HN$5/Setup!$C$36)+IF($V186=47,N($F186),0)))</f>
        <v>0</v>
      </c>
      <c r="DS186" s="48" t="n">
        <f aca="false">MIN(BU186,(HO185*(1+HO$5/Setup!$C$36)+IF($V186=48,N($F186),0)))</f>
        <v>0</v>
      </c>
      <c r="DT186" s="48" t="n">
        <f aca="false">MIN(BV186,(HP185*(1+HP$5/Setup!$C$36)+IF($V186=49,N($F186),0)))</f>
        <v>0</v>
      </c>
      <c r="DU186" s="48" t="n">
        <f aca="false">MIN(BW186,(HQ185*(1+HQ$5/Setup!$C$36)+IF($V186=50,N($F186),0)))</f>
        <v>0</v>
      </c>
      <c r="DV186" s="48" t="n">
        <f aca="false">MIN(MAX((FT185*(1+FT$5/Setup!$C$36)+IF($V186=1,N($F186),0))-BX186,0),MAX($P186-0,0))</f>
        <v>0</v>
      </c>
      <c r="DW186" s="48" t="n">
        <f aca="false">MIN(MAX((FU185*(1+FU$5/Setup!$C$36)+IF($V186=2,N($F186),0))-BY186,0),MAX($P186-SUM(DV186:DV186),0))</f>
        <v>0</v>
      </c>
      <c r="DX186" s="48" t="n">
        <f aca="false">MIN(MAX((FV185*(1+FV$5/Setup!$C$36)+IF($V186=3,N($F186),0))-BZ186,0),MAX($P186-SUM(DV186:DW186),0))</f>
        <v>0</v>
      </c>
      <c r="DY186" s="48" t="n">
        <f aca="false">MIN(MAX((FW185*(1+FW$5/Setup!$C$36)+IF($V186=4,N($F186),0))-CA186,0),MAX($P186-SUM(DV186:DX186),0))</f>
        <v>0</v>
      </c>
      <c r="DZ186" s="48" t="n">
        <f aca="false">MIN(MAX((FX185*(1+FX$5/Setup!$C$36)+IF($V186=5,N($F186),0))-CB186,0),MAX($P186-SUM(DV186:DY186),0))</f>
        <v>0</v>
      </c>
      <c r="EA186" s="48" t="n">
        <f aca="false">MIN(MAX((FY185*(1+FY$5/Setup!$C$36)+IF($V186=6,N($F186),0))-CC186,0),MAX($P186-SUM(DV186:DZ186),0))</f>
        <v>0</v>
      </c>
      <c r="EB186" s="48" t="n">
        <f aca="false">MIN(MAX((FZ185*(1+FZ$5/Setup!$C$36)+IF($V186=7,N($F186),0))-CD186,0),MAX($P186-SUM(DV186:EA186),0))</f>
        <v>0</v>
      </c>
      <c r="EC186" s="48" t="n">
        <f aca="false">MIN(MAX((GA185*(1+GA$5/Setup!$C$36)+IF($V186=8,N($F186),0))-CE186,0),MAX($P186-SUM(DV186:EB186),0))</f>
        <v>0</v>
      </c>
      <c r="ED186" s="48" t="n">
        <f aca="false">MIN(MAX((GB185*(1+GB$5/Setup!$C$36)+IF($V186=9,N($F186),0))-CF186,0),MAX($P186-SUM(DV186:EC186),0))</f>
        <v>0</v>
      </c>
      <c r="EE186" s="48" t="n">
        <f aca="false">MIN(MAX((GC185*(1+GC$5/Setup!$C$36)+IF($V186=10,N($F186),0))-CG186,0),MAX($P186-SUM(DV186:ED186),0))</f>
        <v>0</v>
      </c>
      <c r="EF186" s="48" t="n">
        <f aca="false">MIN(MAX((GD185*(1+GD$5/Setup!$C$36)+IF($V186=11,N($F186),0))-CH186,0),MAX($P186-SUM(DV186:EE186),0))</f>
        <v>0</v>
      </c>
      <c r="EG186" s="48" t="n">
        <f aca="false">MIN(MAX((GE185*(1+GE$5/Setup!$C$36)+IF($V186=12,N($F186),0))-CI186,0),MAX($P186-SUM(DV186:EF186),0))</f>
        <v>0</v>
      </c>
      <c r="EH186" s="48" t="n">
        <f aca="false">MIN(MAX((GF185*(1+GF$5/Setup!$C$36)+IF($V186=13,N($F186),0))-CJ186,0),MAX($P186-SUM(DV186:EG186),0))</f>
        <v>0</v>
      </c>
      <c r="EI186" s="48" t="n">
        <f aca="false">MIN(MAX((GG185*(1+GG$5/Setup!$C$36)+IF($V186=14,N($F186),0))-CK186,0),MAX($P186-SUM(DV186:EH186),0))</f>
        <v>0</v>
      </c>
      <c r="EJ186" s="48" t="n">
        <f aca="false">MIN(MAX((GH185*(1+GH$5/Setup!$C$36)+IF($V186=15,N($F186),0))-CL186,0),MAX($P186-SUM(DV186:EI186),0))</f>
        <v>0</v>
      </c>
      <c r="EK186" s="48" t="n">
        <f aca="false">MIN(MAX((GI185*(1+GI$5/Setup!$C$36)+IF($V186=16,N($F186),0))-CM186,0),MAX($P186-SUM(DV186:EJ186),0))</f>
        <v>0</v>
      </c>
      <c r="EL186" s="48" t="n">
        <f aca="false">MIN(MAX((GJ185*(1+GJ$5/Setup!$C$36)+IF($V186=17,N($F186),0))-CN186,0),MAX($P186-SUM(DV186:EK186),0))</f>
        <v>0</v>
      </c>
      <c r="EM186" s="48" t="n">
        <f aca="false">MIN(MAX((GK185*(1+GK$5/Setup!$C$36)+IF($V186=18,N($F186),0))-CO186,0),MAX($P186-SUM(DV186:EL186),0))</f>
        <v>0</v>
      </c>
      <c r="EN186" s="48" t="n">
        <f aca="false">MIN(MAX((GL185*(1+GL$5/Setup!$C$36)+IF($V186=19,N($F186),0))-CP186,0),MAX($P186-SUM(DV186:EM186),0))</f>
        <v>0</v>
      </c>
      <c r="EO186" s="48" t="n">
        <f aca="false">MIN(MAX((GM185*(1+GM$5/Setup!$C$36)+IF($V186=20,N($F186),0))-CQ186,0),MAX($P186-SUM(DV186:EN186),0))</f>
        <v>0</v>
      </c>
      <c r="EP186" s="48" t="n">
        <f aca="false">MIN(MAX((GN185*(1+GN$5/Setup!$C$36)+IF($V186=21,N($F186),0))-CR186,0),MAX($P186-SUM(DV186:EO186),0))</f>
        <v>0</v>
      </c>
      <c r="EQ186" s="48" t="n">
        <f aca="false">MIN(MAX((GO185*(1+GO$5/Setup!$C$36)+IF($V186=22,N($F186),0))-CS186,0),MAX($P186-SUM(DV186:EP186),0))</f>
        <v>0</v>
      </c>
      <c r="ER186" s="48" t="n">
        <f aca="false">MIN(MAX((GP185*(1+GP$5/Setup!$C$36)+IF($V186=23,N($F186),0))-CT186,0),MAX($P186-SUM(DV186:EQ186),0))</f>
        <v>0</v>
      </c>
      <c r="ES186" s="48" t="n">
        <f aca="false">MIN(MAX((GQ185*(1+GQ$5/Setup!$C$36)+IF($V186=24,N($F186),0))-CU186,0),MAX($P186-SUM(DV186:ER186),0))</f>
        <v>0</v>
      </c>
      <c r="ET186" s="48" t="n">
        <f aca="false">MIN(MAX((GR185*(1+GR$5/Setup!$C$36)+IF($V186=25,N($F186),0))-CV186,0),MAX($P186-SUM(DV186:ES186),0))</f>
        <v>0</v>
      </c>
      <c r="EU186" s="48" t="n">
        <f aca="false">MIN(MAX((GS185*(1+GS$5/Setup!$C$36)+IF($V186=26,N($F186),0))-CW186,0),MAX($P186-SUM(DV186:ET186),0))</f>
        <v>0</v>
      </c>
      <c r="EV186" s="48" t="n">
        <f aca="false">MIN(MAX((GT185*(1+GT$5/Setup!$C$36)+IF($V186=27,N($F186),0))-CX186,0),MAX($P186-SUM(DV186:EU186),0))</f>
        <v>0</v>
      </c>
      <c r="EW186" s="48" t="n">
        <f aca="false">MIN(MAX((GU185*(1+GU$5/Setup!$C$36)+IF($V186=28,N($F186),0))-CY186,0),MAX($P186-SUM(DV186:EV186),0))</f>
        <v>0</v>
      </c>
      <c r="EX186" s="48" t="n">
        <f aca="false">MIN(MAX((GV185*(1+GV$5/Setup!$C$36)+IF($V186=29,N($F186),0))-CZ186,0),MAX($P186-SUM(DV186:EW186),0))</f>
        <v>0</v>
      </c>
      <c r="EY186" s="48" t="n">
        <f aca="false">MIN(MAX((GW185*(1+GW$5/Setup!$C$36)+IF($V186=30,N($F186),0))-DA186,0),MAX($P186-SUM(DV186:EX186),0))</f>
        <v>0</v>
      </c>
      <c r="EZ186" s="48" t="n">
        <f aca="false">MIN(MAX((GX185*(1+GX$5/Setup!$C$36)+IF($V186=31,N($F186),0))-DB186,0),MAX($P186-SUM(DV186:EY186),0))</f>
        <v>0</v>
      </c>
      <c r="FA186" s="48" t="n">
        <f aca="false">MIN(MAX((GY185*(1+GY$5/Setup!$C$36)+IF($V186=32,N($F186),0))-DC186,0),MAX($P186-SUM(DV186:EZ186),0))</f>
        <v>0</v>
      </c>
      <c r="FB186" s="48" t="n">
        <f aca="false">MIN(MAX((GZ185*(1+GZ$5/Setup!$C$36)+IF($V186=33,N($F186),0))-DD186,0),MAX($P186-SUM(DV186:FA186),0))</f>
        <v>0</v>
      </c>
      <c r="FC186" s="48" t="n">
        <f aca="false">MIN(MAX((HA185*(1+HA$5/Setup!$C$36)+IF($V186=34,N($F186),0))-DE186,0),MAX($P186-SUM(DV186:FB186),0))</f>
        <v>0</v>
      </c>
      <c r="FD186" s="48" t="n">
        <f aca="false">MIN(MAX((HB185*(1+HB$5/Setup!$C$36)+IF($V186=35,N($F186),0))-DF186,0),MAX($P186-SUM(DV186:FC186),0))</f>
        <v>0</v>
      </c>
      <c r="FE186" s="48" t="n">
        <f aca="false">MIN(MAX((HC185*(1+HC$5/Setup!$C$36)+IF($V186=36,N($F186),0))-DG186,0),MAX($P186-SUM(DV186:FD186),0))</f>
        <v>0</v>
      </c>
      <c r="FF186" s="48" t="n">
        <f aca="false">MIN(MAX((HD185*(1+HD$5/Setup!$C$36)+IF($V186=37,N($F186),0))-DH186,0),MAX($P186-SUM(DV186:FE186),0))</f>
        <v>0</v>
      </c>
      <c r="FG186" s="48" t="n">
        <f aca="false">MIN(MAX((HE185*(1+HE$5/Setup!$C$36)+IF($V186=38,N($F186),0))-DI186,0),MAX($P186-SUM(DV186:FF186),0))</f>
        <v>0</v>
      </c>
      <c r="FH186" s="48" t="n">
        <f aca="false">MIN(MAX((HF185*(1+HF$5/Setup!$C$36)+IF($V186=39,N($F186),0))-DJ186,0),MAX($P186-SUM(DV186:FG186),0))</f>
        <v>0</v>
      </c>
      <c r="FI186" s="48" t="n">
        <f aca="false">MIN(MAX((HG185*(1+HG$5/Setup!$C$36)+IF($V186=40,N($F186),0))-DK186,0),MAX($P186-SUM(DV186:FH186),0))</f>
        <v>0</v>
      </c>
      <c r="FJ186" s="48" t="n">
        <f aca="false">MIN(MAX((HH185*(1+HH$5/Setup!$C$36)+IF($V186=41,N($F186),0))-DL186,0),MAX($P186-SUM(DV186:FI186),0))</f>
        <v>0</v>
      </c>
      <c r="FK186" s="48" t="n">
        <f aca="false">MIN(MAX((HI185*(1+HI$5/Setup!$C$36)+IF($V186=42,N($F186),0))-DM186,0),MAX($P186-SUM(DV186:FJ186),0))</f>
        <v>0</v>
      </c>
      <c r="FL186" s="48" t="n">
        <f aca="false">MIN(MAX((HJ185*(1+HJ$5/Setup!$C$36)+IF($V186=43,N($F186),0))-DN186,0),MAX($P186-SUM(DV186:FK186),0))</f>
        <v>0</v>
      </c>
      <c r="FM186" s="48" t="n">
        <f aca="false">MIN(MAX((HK185*(1+HK$5/Setup!$C$36)+IF($V186=44,N($F186),0))-DO186,0),MAX($P186-SUM(DV186:FL186),0))</f>
        <v>0</v>
      </c>
      <c r="FN186" s="48" t="n">
        <f aca="false">MIN(MAX((HL185*(1+HL$5/Setup!$C$36)+IF($V186=45,N($F186),0))-DP186,0),MAX($P186-SUM(DV186:FM186),0))</f>
        <v>0</v>
      </c>
      <c r="FO186" s="48" t="n">
        <f aca="false">MIN(MAX((HM185*(1+HM$5/Setup!$C$36)+IF($V186=46,N($F186),0))-DQ186,0),MAX($P186-SUM(DV186:FN186),0))</f>
        <v>0</v>
      </c>
      <c r="FP186" s="48" t="n">
        <f aca="false">MIN(MAX((HN185*(1+HN$5/Setup!$C$36)+IF($V186=47,N($F186),0))-DR186,0),MAX($P186-SUM(DV186:FO186),0))</f>
        <v>0</v>
      </c>
      <c r="FQ186" s="48" t="n">
        <f aca="false">MIN(MAX((HO185*(1+HO$5/Setup!$C$36)+IF($V186=48,N($F186),0))-DS186,0),MAX($P186-SUM(DV186:FP186),0))</f>
        <v>0</v>
      </c>
      <c r="FR186" s="48" t="n">
        <f aca="false">MIN(MAX((HP185*(1+HP$5/Setup!$C$36)+IF($V186=49,N($F186),0))-DT186,0),MAX($P186-SUM(DV186:FQ186),0))</f>
        <v>0</v>
      </c>
      <c r="FS186" s="48" t="n">
        <f aca="false">MIN(MAX((HQ185*(1+HQ$5/Setup!$C$36)+IF($V186=50,N($F186),0))-DU186,0),MAX($P186-SUM(DV186:FR186),0))</f>
        <v>0</v>
      </c>
      <c r="FT186" s="48" t="n">
        <f aca="false">IF((FT185*(1+FT$5/Setup!$C$36)+IF($V186=1,N($F186),0))-BX186-DV186&lt;0.005,0,(FT185*(1+FT$5/Setup!$C$36)+IF($V186=1,N($F186),0))-BX186-DV186)</f>
        <v>0</v>
      </c>
      <c r="FU186" s="48" t="n">
        <f aca="false">IF((FU185*(1+FU$5/Setup!$C$36)+IF($V186=2,N($F186),0))-BY186-DW186&lt;0.005,0,(FU185*(1+FU$5/Setup!$C$36)+IF($V186=2,N($F186),0))-BY186-DW186)</f>
        <v>0</v>
      </c>
      <c r="FV186" s="48" t="n">
        <f aca="false">IF((FV185*(1+FV$5/Setup!$C$36)+IF($V186=3,N($F186),0))-BZ186-DX186&lt;0.005,0,(FV185*(1+FV$5/Setup!$C$36)+IF($V186=3,N($F186),0))-BZ186-DX186)</f>
        <v>0</v>
      </c>
      <c r="FW186" s="48" t="n">
        <f aca="false">IF((FW185*(1+FW$5/Setup!$C$36)+IF($V186=4,N($F186),0))-CA186-DY186&lt;0.005,0,(FW185*(1+FW$5/Setup!$C$36)+IF($V186=4,N($F186),0))-CA186-DY186)</f>
        <v>0</v>
      </c>
      <c r="FX186" s="48" t="n">
        <f aca="false">IF((FX185*(1+FX$5/Setup!$C$36)+IF($V186=5,N($F186),0))-CB186-DZ186&lt;0.005,0,(FX185*(1+FX$5/Setup!$C$36)+IF($V186=5,N($F186),0))-CB186-DZ186)</f>
        <v>0</v>
      </c>
      <c r="FY186" s="48" t="n">
        <f aca="false">IF((FY185*(1+FY$5/Setup!$C$36)+IF($V186=6,N($F186),0))-CC186-EA186&lt;0.005,0,(FY185*(1+FY$5/Setup!$C$36)+IF($V186=6,N($F186),0))-CC186-EA186)</f>
        <v>0</v>
      </c>
      <c r="FZ186" s="48" t="n">
        <f aca="false">IF((FZ185*(1+FZ$5/Setup!$C$36)+IF($V186=7,N($F186),0))-CD186-EB186&lt;0.005,0,(FZ185*(1+FZ$5/Setup!$C$36)+IF($V186=7,N($F186),0))-CD186-EB186)</f>
        <v>0</v>
      </c>
      <c r="GA186" s="48" t="n">
        <f aca="false">IF((GA185*(1+GA$5/Setup!$C$36)+IF($V186=8,N($F186),0))-CE186-EC186&lt;0.005,0,(GA185*(1+GA$5/Setup!$C$36)+IF($V186=8,N($F186),0))-CE186-EC186)</f>
        <v>0</v>
      </c>
      <c r="GB186" s="48" t="n">
        <f aca="false">IF((GB185*(1+GB$5/Setup!$C$36)+IF($V186=9,N($F186),0))-CF186-ED186&lt;0.005,0,(GB185*(1+GB$5/Setup!$C$36)+IF($V186=9,N($F186),0))-CF186-ED186)</f>
        <v>0</v>
      </c>
      <c r="GC186" s="48" t="n">
        <f aca="false">IF((GC185*(1+GC$5/Setup!$C$36)+IF($V186=10,N($F186),0))-CG186-EE186&lt;0.005,0,(GC185*(1+GC$5/Setup!$C$36)+IF($V186=10,N($F186),0))-CG186-EE186)</f>
        <v>0</v>
      </c>
      <c r="GD186" s="48" t="n">
        <f aca="false">IF((GD185*(1+GD$5/Setup!$C$36)+IF($V186=11,N($F186),0))-CH186-EF186&lt;0.005,0,(GD185*(1+GD$5/Setup!$C$36)+IF($V186=11,N($F186),0))-CH186-EF186)</f>
        <v>0</v>
      </c>
      <c r="GE186" s="48" t="n">
        <f aca="false">IF((GE185*(1+GE$5/Setup!$C$36)+IF($V186=12,N($F186),0))-CI186-EG186&lt;0.005,0,(GE185*(1+GE$5/Setup!$C$36)+IF($V186=12,N($F186),0))-CI186-EG186)</f>
        <v>0</v>
      </c>
      <c r="GF186" s="48" t="n">
        <f aca="false">IF((GF185*(1+GF$5/Setup!$C$36)+IF($V186=13,N($F186),0))-CJ186-EH186&lt;0.005,0,(GF185*(1+GF$5/Setup!$C$36)+IF($V186=13,N($F186),0))-CJ186-EH186)</f>
        <v>0</v>
      </c>
      <c r="GG186" s="48" t="n">
        <f aca="false">IF((GG185*(1+GG$5/Setup!$C$36)+IF($V186=14,N($F186),0))-CK186-EI186&lt;0.005,0,(GG185*(1+GG$5/Setup!$C$36)+IF($V186=14,N($F186),0))-CK186-EI186)</f>
        <v>0</v>
      </c>
      <c r="GH186" s="48" t="n">
        <f aca="false">IF((GH185*(1+GH$5/Setup!$C$36)+IF($V186=15,N($F186),0))-CL186-EJ186&lt;0.005,0,(GH185*(1+GH$5/Setup!$C$36)+IF($V186=15,N($F186),0))-CL186-EJ186)</f>
        <v>0</v>
      </c>
      <c r="GI186" s="48" t="n">
        <f aca="false">IF((GI185*(1+GI$5/Setup!$C$36)+IF($V186=16,N($F186),0))-CM186-EK186&lt;0.005,0,(GI185*(1+GI$5/Setup!$C$36)+IF($V186=16,N($F186),0))-CM186-EK186)</f>
        <v>0</v>
      </c>
      <c r="GJ186" s="48" t="n">
        <f aca="false">IF((GJ185*(1+GJ$5/Setup!$C$36)+IF($V186=17,N($F186),0))-CN186-EL186&lt;0.005,0,(GJ185*(1+GJ$5/Setup!$C$36)+IF($V186=17,N($F186),0))-CN186-EL186)</f>
        <v>0</v>
      </c>
      <c r="GK186" s="48" t="n">
        <f aca="false">IF((GK185*(1+GK$5/Setup!$C$36)+IF($V186=18,N($F186),0))-CO186-EM186&lt;0.005,0,(GK185*(1+GK$5/Setup!$C$36)+IF($V186=18,N($F186),0))-CO186-EM186)</f>
        <v>0</v>
      </c>
      <c r="GL186" s="48" t="n">
        <f aca="false">IF((GL185*(1+GL$5/Setup!$C$36)+IF($V186=19,N($F186),0))-CP186-EN186&lt;0.005,0,(GL185*(1+GL$5/Setup!$C$36)+IF($V186=19,N($F186),0))-CP186-EN186)</f>
        <v>0</v>
      </c>
      <c r="GM186" s="48" t="n">
        <f aca="false">IF((GM185*(1+GM$5/Setup!$C$36)+IF($V186=20,N($F186),0))-CQ186-EO186&lt;0.005,0,(GM185*(1+GM$5/Setup!$C$36)+IF($V186=20,N($F186),0))-CQ186-EO186)</f>
        <v>0</v>
      </c>
      <c r="GN186" s="48" t="n">
        <f aca="false">IF((GN185*(1+GN$5/Setup!$C$36)+IF($V186=21,N($F186),0))-CR186-EP186&lt;0.005,0,(GN185*(1+GN$5/Setup!$C$36)+IF($V186=21,N($F186),0))-CR186-EP186)</f>
        <v>0</v>
      </c>
      <c r="GO186" s="48" t="n">
        <f aca="false">IF((GO185*(1+GO$5/Setup!$C$36)+IF($V186=22,N($F186),0))-CS186-EQ186&lt;0.005,0,(GO185*(1+GO$5/Setup!$C$36)+IF($V186=22,N($F186),0))-CS186-EQ186)</f>
        <v>0</v>
      </c>
      <c r="GP186" s="48" t="n">
        <f aca="false">IF((GP185*(1+GP$5/Setup!$C$36)+IF($V186=23,N($F186),0))-CT186-ER186&lt;0.005,0,(GP185*(1+GP$5/Setup!$C$36)+IF($V186=23,N($F186),0))-CT186-ER186)</f>
        <v>0</v>
      </c>
      <c r="GQ186" s="48" t="n">
        <f aca="false">IF((GQ185*(1+GQ$5/Setup!$C$36)+IF($V186=24,N($F186),0))-CU186-ES186&lt;0.005,0,(GQ185*(1+GQ$5/Setup!$C$36)+IF($V186=24,N($F186),0))-CU186-ES186)</f>
        <v>0</v>
      </c>
      <c r="GR186" s="48" t="n">
        <f aca="false">IF((GR185*(1+GR$5/Setup!$C$36)+IF($V186=25,N($F186),0))-CV186-ET186&lt;0.005,0,(GR185*(1+GR$5/Setup!$C$36)+IF($V186=25,N($F186),0))-CV186-ET186)</f>
        <v>0</v>
      </c>
      <c r="GS186" s="48" t="n">
        <f aca="false">IF((GS185*(1+GS$5/Setup!$C$36)+IF($V186=26,N($F186),0))-CW186-EU186&lt;0.005,0,(GS185*(1+GS$5/Setup!$C$36)+IF($V186=26,N($F186),0))-CW186-EU186)</f>
        <v>0</v>
      </c>
      <c r="GT186" s="48" t="n">
        <f aca="false">IF((GT185*(1+GT$5/Setup!$C$36)+IF($V186=27,N($F186),0))-CX186-EV186&lt;0.005,0,(GT185*(1+GT$5/Setup!$C$36)+IF($V186=27,N($F186),0))-CX186-EV186)</f>
        <v>0</v>
      </c>
      <c r="GU186" s="48" t="n">
        <f aca="false">IF((GU185*(1+GU$5/Setup!$C$36)+IF($V186=28,N($F186),0))-CY186-EW186&lt;0.005,0,(GU185*(1+GU$5/Setup!$C$36)+IF($V186=28,N($F186),0))-CY186-EW186)</f>
        <v>0</v>
      </c>
      <c r="GV186" s="48" t="n">
        <f aca="false">IF((GV185*(1+GV$5/Setup!$C$36)+IF($V186=29,N($F186),0))-CZ186-EX186&lt;0.005,0,(GV185*(1+GV$5/Setup!$C$36)+IF($V186=29,N($F186),0))-CZ186-EX186)</f>
        <v>0</v>
      </c>
      <c r="GW186" s="48" t="n">
        <f aca="false">IF((GW185*(1+GW$5/Setup!$C$36)+IF($V186=30,N($F186),0))-DA186-EY186&lt;0.005,0,(GW185*(1+GW$5/Setup!$C$36)+IF($V186=30,N($F186),0))-DA186-EY186)</f>
        <v>0</v>
      </c>
      <c r="GX186" s="48" t="n">
        <f aca="false">IF((GX185*(1+GX$5/Setup!$C$36)+IF($V186=31,N($F186),0))-DB186-EZ186&lt;0.005,0,(GX185*(1+GX$5/Setup!$C$36)+IF($V186=31,N($F186),0))-DB186-EZ186)</f>
        <v>0</v>
      </c>
      <c r="GY186" s="48" t="n">
        <f aca="false">IF((GY185*(1+GY$5/Setup!$C$36)+IF($V186=32,N($F186),0))-DC186-FA186&lt;0.005,0,(GY185*(1+GY$5/Setup!$C$36)+IF($V186=32,N($F186),0))-DC186-FA186)</f>
        <v>0</v>
      </c>
      <c r="GZ186" s="48" t="n">
        <f aca="false">IF((GZ185*(1+GZ$5/Setup!$C$36)+IF($V186=33,N($F186),0))-DD186-FB186&lt;0.005,0,(GZ185*(1+GZ$5/Setup!$C$36)+IF($V186=33,N($F186),0))-DD186-FB186)</f>
        <v>0</v>
      </c>
      <c r="HA186" s="48" t="n">
        <f aca="false">IF((HA185*(1+HA$5/Setup!$C$36)+IF($V186=34,N($F186),0))-DE186-FC186&lt;0.005,0,(HA185*(1+HA$5/Setup!$C$36)+IF($V186=34,N($F186),0))-DE186-FC186)</f>
        <v>0</v>
      </c>
      <c r="HB186" s="48" t="n">
        <f aca="false">IF((HB185*(1+HB$5/Setup!$C$36)+IF($V186=35,N($F186),0))-DF186-FD186&lt;0.005,0,(HB185*(1+HB$5/Setup!$C$36)+IF($V186=35,N($F186),0))-DF186-FD186)</f>
        <v>0</v>
      </c>
      <c r="HC186" s="48" t="n">
        <f aca="false">IF((HC185*(1+HC$5/Setup!$C$36)+IF($V186=36,N($F186),0))-DG186-FE186&lt;0.005,0,(HC185*(1+HC$5/Setup!$C$36)+IF($V186=36,N($F186),0))-DG186-FE186)</f>
        <v>0</v>
      </c>
      <c r="HD186" s="48" t="n">
        <f aca="false">IF((HD185*(1+HD$5/Setup!$C$36)+IF($V186=37,N($F186),0))-DH186-FF186&lt;0.005,0,(HD185*(1+HD$5/Setup!$C$36)+IF($V186=37,N($F186),0))-DH186-FF186)</f>
        <v>0</v>
      </c>
      <c r="HE186" s="48" t="n">
        <f aca="false">IF((HE185*(1+HE$5/Setup!$C$36)+IF($V186=38,N($F186),0))-DI186-FG186&lt;0.005,0,(HE185*(1+HE$5/Setup!$C$36)+IF($V186=38,N($F186),0))-DI186-FG186)</f>
        <v>0</v>
      </c>
      <c r="HF186" s="48" t="n">
        <f aca="false">IF((HF185*(1+HF$5/Setup!$C$36)+IF($V186=39,N($F186),0))-DJ186-FH186&lt;0.005,0,(HF185*(1+HF$5/Setup!$C$36)+IF($V186=39,N($F186),0))-DJ186-FH186)</f>
        <v>0</v>
      </c>
      <c r="HG186" s="48" t="n">
        <f aca="false">IF((HG185*(1+HG$5/Setup!$C$36)+IF($V186=40,N($F186),0))-DK186-FI186&lt;0.005,0,(HG185*(1+HG$5/Setup!$C$36)+IF($V186=40,N($F186),0))-DK186-FI186)</f>
        <v>0</v>
      </c>
      <c r="HH186" s="48" t="n">
        <f aca="false">IF((HH185*(1+HH$5/Setup!$C$36)+IF($V186=41,N($F186),0))-DL186-FJ186&lt;0.005,0,(HH185*(1+HH$5/Setup!$C$36)+IF($V186=41,N($F186),0))-DL186-FJ186)</f>
        <v>0</v>
      </c>
      <c r="HI186" s="48" t="n">
        <f aca="false">IF((HI185*(1+HI$5/Setup!$C$36)+IF($V186=42,N($F186),0))-DM186-FK186&lt;0.005,0,(HI185*(1+HI$5/Setup!$C$36)+IF($V186=42,N($F186),0))-DM186-FK186)</f>
        <v>0</v>
      </c>
      <c r="HJ186" s="48" t="n">
        <f aca="false">IF((HJ185*(1+HJ$5/Setup!$C$36)+IF($V186=43,N($F186),0))-DN186-FL186&lt;0.005,0,(HJ185*(1+HJ$5/Setup!$C$36)+IF($V186=43,N($F186),0))-DN186-FL186)</f>
        <v>0</v>
      </c>
      <c r="HK186" s="48" t="n">
        <f aca="false">IF((HK185*(1+HK$5/Setup!$C$36)+IF($V186=44,N($F186),0))-DO186-FM186&lt;0.005,0,(HK185*(1+HK$5/Setup!$C$36)+IF($V186=44,N($F186),0))-DO186-FM186)</f>
        <v>0</v>
      </c>
      <c r="HL186" s="48" t="n">
        <f aca="false">IF((HL185*(1+HL$5/Setup!$C$36)+IF($V186=45,N($F186),0))-DP186-FN186&lt;0.005,0,(HL185*(1+HL$5/Setup!$C$36)+IF($V186=45,N($F186),0))-DP186-FN186)</f>
        <v>0</v>
      </c>
      <c r="HM186" s="48" t="n">
        <f aca="false">IF((HM185*(1+HM$5/Setup!$C$36)+IF($V186=46,N($F186),0))-DQ186-FO186&lt;0.005,0,(HM185*(1+HM$5/Setup!$C$36)+IF($V186=46,N($F186),0))-DQ186-FO186)</f>
        <v>0</v>
      </c>
      <c r="HN186" s="48" t="n">
        <f aca="false">IF((HN185*(1+HN$5/Setup!$C$36)+IF($V186=47,N($F186),0))-DR186-FP186&lt;0.005,0,(HN185*(1+HN$5/Setup!$C$36)+IF($V186=47,N($F186),0))-DR186-FP186)</f>
        <v>0</v>
      </c>
      <c r="HO186" s="48" t="n">
        <f aca="false">IF((HO185*(1+HO$5/Setup!$C$36)+IF($V186=48,N($F186),0))-DS186-FQ186&lt;0.005,0,(HO185*(1+HO$5/Setup!$C$36)+IF($V186=48,N($F186),0))-DS186-FQ186)</f>
        <v>0</v>
      </c>
      <c r="HP186" s="48" t="n">
        <f aca="false">IF((HP185*(1+HP$5/Setup!$C$36)+IF($V186=49,N($F186),0))-DT186-FR186&lt;0.005,0,(HP185*(1+HP$5/Setup!$C$36)+IF($V186=49,N($F186),0))-DT186-FR186)</f>
        <v>0</v>
      </c>
      <c r="HQ186" s="48" t="n">
        <f aca="false">IF((HQ185*(1+HQ$5/Setup!$C$36)+IF($V186=50,N($F186),0))-DU186-FS186&lt;0.005,0,(HQ185*(1+HQ$5/Setup!$C$36)+IF($V186=50,N($F186),0))-DU186-FS186)</f>
        <v>0</v>
      </c>
    </row>
    <row r="187" customFormat="false" ht="15" hidden="false" customHeight="false" outlineLevel="0" collapsed="false">
      <c r="A187" s="44" t="n">
        <v>179</v>
      </c>
      <c r="B187" s="45" t="n">
        <f aca="false">IF(Setup!$C$7="Every month",EDATE(Setup!$C$8,($A187-1)),IF(Setup!$C$7="Twice a month",DATE(YEAR(Setup!$C$8),MONTH(Setup!$C$8)+INT((($A187-1)+Setup!$C$41)/2),MIN(IF(MOD(($A187-1)+Setup!$C$41,2)=0,Setup!$C$39,Setup!$C$40),DAY(EOMONTH(DATE(YEAR(Setup!$C$8),MONTH(Setup!$C$8)+INT((($A187-1)+Setup!$C$41)/2),1),0)))),Setup!$C$8+($A187-1)*IF(Setup!$C$7="Every week",7,14)))</f>
        <v>48817</v>
      </c>
      <c r="C187" s="45" t="n">
        <f aca="false">IF(Setup!$C$7="Every month",EDATE(Setup!$C$8,$A187),IF(Setup!$C$7="Twice a month",DATE(YEAR(Setup!$C$8),MONTH(Setup!$C$8)+INT(($A187+Setup!$C$41)/2),MIN(IF(MOD($A187+Setup!$C$41,2)=0,Setup!$C$39,Setup!$C$40),DAY(EOMONTH(DATE(YEAR(Setup!$C$8),MONTH(Setup!$C$8)+INT(($A187+Setup!$C$41)/2),1),0)))),Setup!$C$8+$A187*IF(Setup!$C$7="Every week",7,14)))</f>
        <v>48831</v>
      </c>
      <c r="D187" s="46"/>
      <c r="E187" s="47"/>
      <c r="F187" s="47"/>
      <c r="G187" s="47"/>
      <c r="H187" s="47"/>
      <c r="I187" s="48" t="n">
        <f aca="false">N(Setup!$C$11)+N(E187)</f>
        <v>100</v>
      </c>
      <c r="J187" s="48" t="n">
        <f aca="false">MIN(Setup!$C$37,MAX(I187,0))</f>
        <v>9.23076923076923</v>
      </c>
      <c r="K187" s="48" t="n">
        <f aca="false">MIN(MAX(N(Setup!$C$14)-L186,0),MAX(I187-J187,0))</f>
        <v>0</v>
      </c>
      <c r="L187" s="48" t="n">
        <f aca="false">L186+K187-N(G187)</f>
        <v>500</v>
      </c>
      <c r="M187" s="48" t="n">
        <f aca="false">M186+J187-N(H187)</f>
        <v>1652.3076923077</v>
      </c>
      <c r="N187" s="48" t="n">
        <f aca="false">SUM(BX187:DU187)</f>
        <v>0</v>
      </c>
      <c r="O187" s="48" t="n">
        <f aca="false">SUM(Z187:BW187)-N187</f>
        <v>0</v>
      </c>
      <c r="P187" s="48" t="n">
        <f aca="false">MAX(I187-J187-K187,0)+O187</f>
        <v>90.7692307692308</v>
      </c>
      <c r="Q187" s="48" t="n">
        <f aca="false">SUM(DV187:FS187)</f>
        <v>0</v>
      </c>
      <c r="R187" s="49" t="n">
        <f aca="false">N187+J187+K187+Q187</f>
        <v>9.23076923076923</v>
      </c>
      <c r="S187" s="48" t="n">
        <f aca="false">T187-T186-N(F187)+N187+Q187</f>
        <v>0</v>
      </c>
      <c r="T187" s="49" t="n">
        <f aca="false">SUM(FT187:HQ187)</f>
        <v>0</v>
      </c>
      <c r="U187" s="44" t="str">
        <f aca="false">IF(T186&lt;0.005,"",INDEX(Helpers!$C$2:$C$51,IF(_xlfn.MINIFS($DV$6:$FS$6,DV187:FS187,"&gt;0.005")=0,V187,_xlfn.MINIFS($DV$6:$FS$6,DV187:FS187,"&gt;0.005"))))</f>
        <v/>
      </c>
      <c r="V187" s="44" t="n">
        <f aca="false">IF(_xlfn.MINIFS($FT$6:$HQ$6,FT186:HQ186,"&gt;0.005")=0,1,_xlfn.MINIFS($FT$6:$HQ$6,FT186:HQ186,"&gt;0.005"))</f>
        <v>1</v>
      </c>
      <c r="W187" s="44" t="n">
        <f aca="false">IF(AND(D187&lt;&gt;"Paid",T186&gt;0.005),1,0)</f>
        <v>0</v>
      </c>
      <c r="X187" s="48" t="n">
        <f aca="false">SUMPRODUCT(((Helpers!$G$2:$G$51*(1+(Helpers!$D$2:$D$51+0.000000001)/12)^(($B187-Setup!$C$8)/(365.25/12))-Helpers!$E$2:$E$51*((1+(Helpers!$D$2:$D$51+0.000000001)/12)^(($B187-Setup!$C$8)/(365.25/12))-1)/((Helpers!$D$2:$D$51+0.000000001)/12))&gt;0)*(Helpers!$G$2:$G$51*(1+(Helpers!$D$2:$D$51+0.000000001)/12)^(($B187-Setup!$C$8)/(365.25/12))-Helpers!$E$2:$E$51*((1+(Helpers!$D$2:$D$51+0.000000001)/12)^(($B187-Setup!$C$8)/(365.25/12))-1)/((Helpers!$D$2:$D$51+0.000000001)/12)))</f>
        <v>0</v>
      </c>
      <c r="Y187" s="48"/>
      <c r="Z187" s="48" t="n">
        <f aca="false">IF(OR(N(Z$5)=0,Z$6=""),0,Z$5*((DATE(YEAR($B187),MONTH($B187),MIN(Z$6,DAY(EOMONTH($B187,0))))&gt;=$B187)*(DATE(YEAR($B187),MONTH($B187),MIN(Z$6,DAY(EOMONTH($B187,0))))&lt;$C187)+(DATE(YEAR($B187),MONTH($B187)+1,MIN(Z$6,DAY(EOMONTH($B187,1))))&gt;=$B187)*(DATE(YEAR($B187),MONTH($B187)+1,MIN(Z$6,DAY(EOMONTH($B187,1))))&lt;$C187)))</f>
        <v>0</v>
      </c>
      <c r="AA187" s="48" t="n">
        <f aca="false">IF(OR(N(AA$5)=0,AA$6=""),0,AA$5*((DATE(YEAR($B187),MONTH($B187),MIN(AA$6,DAY(EOMONTH($B187,0))))&gt;=$B187)*(DATE(YEAR($B187),MONTH($B187),MIN(AA$6,DAY(EOMONTH($B187,0))))&lt;$C187)+(DATE(YEAR($B187),MONTH($B187)+1,MIN(AA$6,DAY(EOMONTH($B187,1))))&gt;=$B187)*(DATE(YEAR($B187),MONTH($B187)+1,MIN(AA$6,DAY(EOMONTH($B187,1))))&lt;$C187)))</f>
        <v>0</v>
      </c>
      <c r="AB187" s="48" t="n">
        <f aca="false">IF(OR(N(AB$5)=0,AB$6=""),0,AB$5*((DATE(YEAR($B187),MONTH($B187),MIN(AB$6,DAY(EOMONTH($B187,0))))&gt;=$B187)*(DATE(YEAR($B187),MONTH($B187),MIN(AB$6,DAY(EOMONTH($B187,0))))&lt;$C187)+(DATE(YEAR($B187),MONTH($B187)+1,MIN(AB$6,DAY(EOMONTH($B187,1))))&gt;=$B187)*(DATE(YEAR($B187),MONTH($B187)+1,MIN(AB$6,DAY(EOMONTH($B187,1))))&lt;$C187)))</f>
        <v>0</v>
      </c>
      <c r="AC187" s="48" t="n">
        <f aca="false">IF(OR(N(AC$5)=0,AC$6=""),0,AC$5*((DATE(YEAR($B187),MONTH($B187),MIN(AC$6,DAY(EOMONTH($B187,0))))&gt;=$B187)*(DATE(YEAR($B187),MONTH($B187),MIN(AC$6,DAY(EOMONTH($B187,0))))&lt;$C187)+(DATE(YEAR($B187),MONTH($B187)+1,MIN(AC$6,DAY(EOMONTH($B187,1))))&gt;=$B187)*(DATE(YEAR($B187),MONTH($B187)+1,MIN(AC$6,DAY(EOMONTH($B187,1))))&lt;$C187)))</f>
        <v>0</v>
      </c>
      <c r="AD187" s="48" t="n">
        <f aca="false">IF(OR(N(AD$5)=0,AD$6=""),0,AD$5*((DATE(YEAR($B187),MONTH($B187),MIN(AD$6,DAY(EOMONTH($B187,0))))&gt;=$B187)*(DATE(YEAR($B187),MONTH($B187),MIN(AD$6,DAY(EOMONTH($B187,0))))&lt;$C187)+(DATE(YEAR($B187),MONTH($B187)+1,MIN(AD$6,DAY(EOMONTH($B187,1))))&gt;=$B187)*(DATE(YEAR($B187),MONTH($B187)+1,MIN(AD$6,DAY(EOMONTH($B187,1))))&lt;$C187)))</f>
        <v>0</v>
      </c>
      <c r="AE187" s="48" t="n">
        <f aca="false">IF(OR(N(AE$5)=0,AE$6=""),0,AE$5*((DATE(YEAR($B187),MONTH($B187),MIN(AE$6,DAY(EOMONTH($B187,0))))&gt;=$B187)*(DATE(YEAR($B187),MONTH($B187),MIN(AE$6,DAY(EOMONTH($B187,0))))&lt;$C187)+(DATE(YEAR($B187),MONTH($B187)+1,MIN(AE$6,DAY(EOMONTH($B187,1))))&gt;=$B187)*(DATE(YEAR($B187),MONTH($B187)+1,MIN(AE$6,DAY(EOMONTH($B187,1))))&lt;$C187)))</f>
        <v>0</v>
      </c>
      <c r="AF187" s="48" t="n">
        <f aca="false">IF(OR(N(AF$5)=0,AF$6=""),0,AF$5*((DATE(YEAR($B187),MONTH($B187),MIN(AF$6,DAY(EOMONTH($B187,0))))&gt;=$B187)*(DATE(YEAR($B187),MONTH($B187),MIN(AF$6,DAY(EOMONTH($B187,0))))&lt;$C187)+(DATE(YEAR($B187),MONTH($B187)+1,MIN(AF$6,DAY(EOMONTH($B187,1))))&gt;=$B187)*(DATE(YEAR($B187),MONTH($B187)+1,MIN(AF$6,DAY(EOMONTH($B187,1))))&lt;$C187)))</f>
        <v>0</v>
      </c>
      <c r="AG187" s="48" t="n">
        <f aca="false">IF(OR(N(AG$5)=0,AG$6=""),0,AG$5*((DATE(YEAR($B187),MONTH($B187),MIN(AG$6,DAY(EOMONTH($B187,0))))&gt;=$B187)*(DATE(YEAR($B187),MONTH($B187),MIN(AG$6,DAY(EOMONTH($B187,0))))&lt;$C187)+(DATE(YEAR($B187),MONTH($B187)+1,MIN(AG$6,DAY(EOMONTH($B187,1))))&gt;=$B187)*(DATE(YEAR($B187),MONTH($B187)+1,MIN(AG$6,DAY(EOMONTH($B187,1))))&lt;$C187)))</f>
        <v>0</v>
      </c>
      <c r="AH187" s="48" t="n">
        <f aca="false">IF(OR(N(AH$5)=0,AH$6=""),0,AH$5*((DATE(YEAR($B187),MONTH($B187),MIN(AH$6,DAY(EOMONTH($B187,0))))&gt;=$B187)*(DATE(YEAR($B187),MONTH($B187),MIN(AH$6,DAY(EOMONTH($B187,0))))&lt;$C187)+(DATE(YEAR($B187),MONTH($B187)+1,MIN(AH$6,DAY(EOMONTH($B187,1))))&gt;=$B187)*(DATE(YEAR($B187),MONTH($B187)+1,MIN(AH$6,DAY(EOMONTH($B187,1))))&lt;$C187)))</f>
        <v>0</v>
      </c>
      <c r="AI187" s="48" t="n">
        <f aca="false">IF(OR(N(AI$5)=0,AI$6=""),0,AI$5*((DATE(YEAR($B187),MONTH($B187),MIN(AI$6,DAY(EOMONTH($B187,0))))&gt;=$B187)*(DATE(YEAR($B187),MONTH($B187),MIN(AI$6,DAY(EOMONTH($B187,0))))&lt;$C187)+(DATE(YEAR($B187),MONTH($B187)+1,MIN(AI$6,DAY(EOMONTH($B187,1))))&gt;=$B187)*(DATE(YEAR($B187),MONTH($B187)+1,MIN(AI$6,DAY(EOMONTH($B187,1))))&lt;$C187)))</f>
        <v>0</v>
      </c>
      <c r="AJ187" s="48" t="n">
        <f aca="false">IF(OR(N(AJ$5)=0,AJ$6=""),0,AJ$5*((DATE(YEAR($B187),MONTH($B187),MIN(AJ$6,DAY(EOMONTH($B187,0))))&gt;=$B187)*(DATE(YEAR($B187),MONTH($B187),MIN(AJ$6,DAY(EOMONTH($B187,0))))&lt;$C187)+(DATE(YEAR($B187),MONTH($B187)+1,MIN(AJ$6,DAY(EOMONTH($B187,1))))&gt;=$B187)*(DATE(YEAR($B187),MONTH($B187)+1,MIN(AJ$6,DAY(EOMONTH($B187,1))))&lt;$C187)))</f>
        <v>0</v>
      </c>
      <c r="AK187" s="48" t="n">
        <f aca="false">IF(OR(N(AK$5)=0,AK$6=""),0,AK$5*((DATE(YEAR($B187),MONTH($B187),MIN(AK$6,DAY(EOMONTH($B187,0))))&gt;=$B187)*(DATE(YEAR($B187),MONTH($B187),MIN(AK$6,DAY(EOMONTH($B187,0))))&lt;$C187)+(DATE(YEAR($B187),MONTH($B187)+1,MIN(AK$6,DAY(EOMONTH($B187,1))))&gt;=$B187)*(DATE(YEAR($B187),MONTH($B187)+1,MIN(AK$6,DAY(EOMONTH($B187,1))))&lt;$C187)))</f>
        <v>0</v>
      </c>
      <c r="AL187" s="48" t="n">
        <f aca="false">IF(OR(N(AL$5)=0,AL$6=""),0,AL$5*((DATE(YEAR($B187),MONTH($B187),MIN(AL$6,DAY(EOMONTH($B187,0))))&gt;=$B187)*(DATE(YEAR($B187),MONTH($B187),MIN(AL$6,DAY(EOMONTH($B187,0))))&lt;$C187)+(DATE(YEAR($B187),MONTH($B187)+1,MIN(AL$6,DAY(EOMONTH($B187,1))))&gt;=$B187)*(DATE(YEAR($B187),MONTH($B187)+1,MIN(AL$6,DAY(EOMONTH($B187,1))))&lt;$C187)))</f>
        <v>0</v>
      </c>
      <c r="AM187" s="48" t="n">
        <f aca="false">IF(OR(N(AM$5)=0,AM$6=""),0,AM$5*((DATE(YEAR($B187),MONTH($B187),MIN(AM$6,DAY(EOMONTH($B187,0))))&gt;=$B187)*(DATE(YEAR($B187),MONTH($B187),MIN(AM$6,DAY(EOMONTH($B187,0))))&lt;$C187)+(DATE(YEAR($B187),MONTH($B187)+1,MIN(AM$6,DAY(EOMONTH($B187,1))))&gt;=$B187)*(DATE(YEAR($B187),MONTH($B187)+1,MIN(AM$6,DAY(EOMONTH($B187,1))))&lt;$C187)))</f>
        <v>0</v>
      </c>
      <c r="AN187" s="48" t="n">
        <f aca="false">IF(OR(N(AN$5)=0,AN$6=""),0,AN$5*((DATE(YEAR($B187),MONTH($B187),MIN(AN$6,DAY(EOMONTH($B187,0))))&gt;=$B187)*(DATE(YEAR($B187),MONTH($B187),MIN(AN$6,DAY(EOMONTH($B187,0))))&lt;$C187)+(DATE(YEAR($B187),MONTH($B187)+1,MIN(AN$6,DAY(EOMONTH($B187,1))))&gt;=$B187)*(DATE(YEAR($B187),MONTH($B187)+1,MIN(AN$6,DAY(EOMONTH($B187,1))))&lt;$C187)))</f>
        <v>0</v>
      </c>
      <c r="AO187" s="48" t="n">
        <f aca="false">IF(OR(N(AO$5)=0,AO$6=""),0,AO$5*((DATE(YEAR($B187),MONTH($B187),MIN(AO$6,DAY(EOMONTH($B187,0))))&gt;=$B187)*(DATE(YEAR($B187),MONTH($B187),MIN(AO$6,DAY(EOMONTH($B187,0))))&lt;$C187)+(DATE(YEAR($B187),MONTH($B187)+1,MIN(AO$6,DAY(EOMONTH($B187,1))))&gt;=$B187)*(DATE(YEAR($B187),MONTH($B187)+1,MIN(AO$6,DAY(EOMONTH($B187,1))))&lt;$C187)))</f>
        <v>0</v>
      </c>
      <c r="AP187" s="48" t="n">
        <f aca="false">IF(OR(N(AP$5)=0,AP$6=""),0,AP$5*((DATE(YEAR($B187),MONTH($B187),MIN(AP$6,DAY(EOMONTH($B187,0))))&gt;=$B187)*(DATE(YEAR($B187),MONTH($B187),MIN(AP$6,DAY(EOMONTH($B187,0))))&lt;$C187)+(DATE(YEAR($B187),MONTH($B187)+1,MIN(AP$6,DAY(EOMONTH($B187,1))))&gt;=$B187)*(DATE(YEAR($B187),MONTH($B187)+1,MIN(AP$6,DAY(EOMONTH($B187,1))))&lt;$C187)))</f>
        <v>0</v>
      </c>
      <c r="AQ187" s="48" t="n">
        <f aca="false">IF(OR(N(AQ$5)=0,AQ$6=""),0,AQ$5*((DATE(YEAR($B187),MONTH($B187),MIN(AQ$6,DAY(EOMONTH($B187,0))))&gt;=$B187)*(DATE(YEAR($B187),MONTH($B187),MIN(AQ$6,DAY(EOMONTH($B187,0))))&lt;$C187)+(DATE(YEAR($B187),MONTH($B187)+1,MIN(AQ$6,DAY(EOMONTH($B187,1))))&gt;=$B187)*(DATE(YEAR($B187),MONTH($B187)+1,MIN(AQ$6,DAY(EOMONTH($B187,1))))&lt;$C187)))</f>
        <v>0</v>
      </c>
      <c r="AR187" s="48" t="n">
        <f aca="false">IF(OR(N(AR$5)=0,AR$6=""),0,AR$5*((DATE(YEAR($B187),MONTH($B187),MIN(AR$6,DAY(EOMONTH($B187,0))))&gt;=$B187)*(DATE(YEAR($B187),MONTH($B187),MIN(AR$6,DAY(EOMONTH($B187,0))))&lt;$C187)+(DATE(YEAR($B187),MONTH($B187)+1,MIN(AR$6,DAY(EOMONTH($B187,1))))&gt;=$B187)*(DATE(YEAR($B187),MONTH($B187)+1,MIN(AR$6,DAY(EOMONTH($B187,1))))&lt;$C187)))</f>
        <v>0</v>
      </c>
      <c r="AS187" s="48" t="n">
        <f aca="false">IF(OR(N(AS$5)=0,AS$6=""),0,AS$5*((DATE(YEAR($B187),MONTH($B187),MIN(AS$6,DAY(EOMONTH($B187,0))))&gt;=$B187)*(DATE(YEAR($B187),MONTH($B187),MIN(AS$6,DAY(EOMONTH($B187,0))))&lt;$C187)+(DATE(YEAR($B187),MONTH($B187)+1,MIN(AS$6,DAY(EOMONTH($B187,1))))&gt;=$B187)*(DATE(YEAR($B187),MONTH($B187)+1,MIN(AS$6,DAY(EOMONTH($B187,1))))&lt;$C187)))</f>
        <v>0</v>
      </c>
      <c r="AT187" s="48" t="n">
        <f aca="false">IF(OR(N(AT$5)=0,AT$6=""),0,AT$5*((DATE(YEAR($B187),MONTH($B187),MIN(AT$6,DAY(EOMONTH($B187,0))))&gt;=$B187)*(DATE(YEAR($B187),MONTH($B187),MIN(AT$6,DAY(EOMONTH($B187,0))))&lt;$C187)+(DATE(YEAR($B187),MONTH($B187)+1,MIN(AT$6,DAY(EOMONTH($B187,1))))&gt;=$B187)*(DATE(YEAR($B187),MONTH($B187)+1,MIN(AT$6,DAY(EOMONTH($B187,1))))&lt;$C187)))</f>
        <v>0</v>
      </c>
      <c r="AU187" s="48" t="n">
        <f aca="false">IF(OR(N(AU$5)=0,AU$6=""),0,AU$5*((DATE(YEAR($B187),MONTH($B187),MIN(AU$6,DAY(EOMONTH($B187,0))))&gt;=$B187)*(DATE(YEAR($B187),MONTH($B187),MIN(AU$6,DAY(EOMONTH($B187,0))))&lt;$C187)+(DATE(YEAR($B187),MONTH($B187)+1,MIN(AU$6,DAY(EOMONTH($B187,1))))&gt;=$B187)*(DATE(YEAR($B187),MONTH($B187)+1,MIN(AU$6,DAY(EOMONTH($B187,1))))&lt;$C187)))</f>
        <v>0</v>
      </c>
      <c r="AV187" s="48" t="n">
        <f aca="false">IF(OR(N(AV$5)=0,AV$6=""),0,AV$5*((DATE(YEAR($B187),MONTH($B187),MIN(AV$6,DAY(EOMONTH($B187,0))))&gt;=$B187)*(DATE(YEAR($B187),MONTH($B187),MIN(AV$6,DAY(EOMONTH($B187,0))))&lt;$C187)+(DATE(YEAR($B187),MONTH($B187)+1,MIN(AV$6,DAY(EOMONTH($B187,1))))&gt;=$B187)*(DATE(YEAR($B187),MONTH($B187)+1,MIN(AV$6,DAY(EOMONTH($B187,1))))&lt;$C187)))</f>
        <v>0</v>
      </c>
      <c r="AW187" s="48" t="n">
        <f aca="false">IF(OR(N(AW$5)=0,AW$6=""),0,AW$5*((DATE(YEAR($B187),MONTH($B187),MIN(AW$6,DAY(EOMONTH($B187,0))))&gt;=$B187)*(DATE(YEAR($B187),MONTH($B187),MIN(AW$6,DAY(EOMONTH($B187,0))))&lt;$C187)+(DATE(YEAR($B187),MONTH($B187)+1,MIN(AW$6,DAY(EOMONTH($B187,1))))&gt;=$B187)*(DATE(YEAR($B187),MONTH($B187)+1,MIN(AW$6,DAY(EOMONTH($B187,1))))&lt;$C187)))</f>
        <v>0</v>
      </c>
      <c r="AX187" s="48" t="n">
        <f aca="false">IF(OR(N(AX$5)=0,AX$6=""),0,AX$5*((DATE(YEAR($B187),MONTH($B187),MIN(AX$6,DAY(EOMONTH($B187,0))))&gt;=$B187)*(DATE(YEAR($B187),MONTH($B187),MIN(AX$6,DAY(EOMONTH($B187,0))))&lt;$C187)+(DATE(YEAR($B187),MONTH($B187)+1,MIN(AX$6,DAY(EOMONTH($B187,1))))&gt;=$B187)*(DATE(YEAR($B187),MONTH($B187)+1,MIN(AX$6,DAY(EOMONTH($B187,1))))&lt;$C187)))</f>
        <v>0</v>
      </c>
      <c r="AY187" s="48" t="n">
        <f aca="false">IF(OR(N(AY$5)=0,AY$6=""),0,AY$5*((DATE(YEAR($B187),MONTH($B187),MIN(AY$6,DAY(EOMONTH($B187,0))))&gt;=$B187)*(DATE(YEAR($B187),MONTH($B187),MIN(AY$6,DAY(EOMONTH($B187,0))))&lt;$C187)+(DATE(YEAR($B187),MONTH($B187)+1,MIN(AY$6,DAY(EOMONTH($B187,1))))&gt;=$B187)*(DATE(YEAR($B187),MONTH($B187)+1,MIN(AY$6,DAY(EOMONTH($B187,1))))&lt;$C187)))</f>
        <v>0</v>
      </c>
      <c r="AZ187" s="48" t="n">
        <f aca="false">IF(OR(N(AZ$5)=0,AZ$6=""),0,AZ$5*((DATE(YEAR($B187),MONTH($B187),MIN(AZ$6,DAY(EOMONTH($B187,0))))&gt;=$B187)*(DATE(YEAR($B187),MONTH($B187),MIN(AZ$6,DAY(EOMONTH($B187,0))))&lt;$C187)+(DATE(YEAR($B187),MONTH($B187)+1,MIN(AZ$6,DAY(EOMONTH($B187,1))))&gt;=$B187)*(DATE(YEAR($B187),MONTH($B187)+1,MIN(AZ$6,DAY(EOMONTH($B187,1))))&lt;$C187)))</f>
        <v>0</v>
      </c>
      <c r="BA187" s="48" t="n">
        <f aca="false">IF(OR(N(BA$5)=0,BA$6=""),0,BA$5*((DATE(YEAR($B187),MONTH($B187),MIN(BA$6,DAY(EOMONTH($B187,0))))&gt;=$B187)*(DATE(YEAR($B187),MONTH($B187),MIN(BA$6,DAY(EOMONTH($B187,0))))&lt;$C187)+(DATE(YEAR($B187),MONTH($B187)+1,MIN(BA$6,DAY(EOMONTH($B187,1))))&gt;=$B187)*(DATE(YEAR($B187),MONTH($B187)+1,MIN(BA$6,DAY(EOMONTH($B187,1))))&lt;$C187)))</f>
        <v>0</v>
      </c>
      <c r="BB187" s="48" t="n">
        <f aca="false">IF(OR(N(BB$5)=0,BB$6=""),0,BB$5*((DATE(YEAR($B187),MONTH($B187),MIN(BB$6,DAY(EOMONTH($B187,0))))&gt;=$B187)*(DATE(YEAR($B187),MONTH($B187),MIN(BB$6,DAY(EOMONTH($B187,0))))&lt;$C187)+(DATE(YEAR($B187),MONTH($B187)+1,MIN(BB$6,DAY(EOMONTH($B187,1))))&gt;=$B187)*(DATE(YEAR($B187),MONTH($B187)+1,MIN(BB$6,DAY(EOMONTH($B187,1))))&lt;$C187)))</f>
        <v>0</v>
      </c>
      <c r="BC187" s="48" t="n">
        <f aca="false">IF(OR(N(BC$5)=0,BC$6=""),0,BC$5*((DATE(YEAR($B187),MONTH($B187),MIN(BC$6,DAY(EOMONTH($B187,0))))&gt;=$B187)*(DATE(YEAR($B187),MONTH($B187),MIN(BC$6,DAY(EOMONTH($B187,0))))&lt;$C187)+(DATE(YEAR($B187),MONTH($B187)+1,MIN(BC$6,DAY(EOMONTH($B187,1))))&gt;=$B187)*(DATE(YEAR($B187),MONTH($B187)+1,MIN(BC$6,DAY(EOMONTH($B187,1))))&lt;$C187)))</f>
        <v>0</v>
      </c>
      <c r="BD187" s="48" t="n">
        <f aca="false">IF(OR(N(BD$5)=0,BD$6=""),0,BD$5*((DATE(YEAR($B187),MONTH($B187),MIN(BD$6,DAY(EOMONTH($B187,0))))&gt;=$B187)*(DATE(YEAR($B187),MONTH($B187),MIN(BD$6,DAY(EOMONTH($B187,0))))&lt;$C187)+(DATE(YEAR($B187),MONTH($B187)+1,MIN(BD$6,DAY(EOMONTH($B187,1))))&gt;=$B187)*(DATE(YEAR($B187),MONTH($B187)+1,MIN(BD$6,DAY(EOMONTH($B187,1))))&lt;$C187)))</f>
        <v>0</v>
      </c>
      <c r="BE187" s="48" t="n">
        <f aca="false">IF(OR(N(BE$5)=0,BE$6=""),0,BE$5*((DATE(YEAR($B187),MONTH($B187),MIN(BE$6,DAY(EOMONTH($B187,0))))&gt;=$B187)*(DATE(YEAR($B187),MONTH($B187),MIN(BE$6,DAY(EOMONTH($B187,0))))&lt;$C187)+(DATE(YEAR($B187),MONTH($B187)+1,MIN(BE$6,DAY(EOMONTH($B187,1))))&gt;=$B187)*(DATE(YEAR($B187),MONTH($B187)+1,MIN(BE$6,DAY(EOMONTH($B187,1))))&lt;$C187)))</f>
        <v>0</v>
      </c>
      <c r="BF187" s="48" t="n">
        <f aca="false">IF(OR(N(BF$5)=0,BF$6=""),0,BF$5*((DATE(YEAR($B187),MONTH($B187),MIN(BF$6,DAY(EOMONTH($B187,0))))&gt;=$B187)*(DATE(YEAR($B187),MONTH($B187),MIN(BF$6,DAY(EOMONTH($B187,0))))&lt;$C187)+(DATE(YEAR($B187),MONTH($B187)+1,MIN(BF$6,DAY(EOMONTH($B187,1))))&gt;=$B187)*(DATE(YEAR($B187),MONTH($B187)+1,MIN(BF$6,DAY(EOMONTH($B187,1))))&lt;$C187)))</f>
        <v>0</v>
      </c>
      <c r="BG187" s="48" t="n">
        <f aca="false">IF(OR(N(BG$5)=0,BG$6=""),0,BG$5*((DATE(YEAR($B187),MONTH($B187),MIN(BG$6,DAY(EOMONTH($B187,0))))&gt;=$B187)*(DATE(YEAR($B187),MONTH($B187),MIN(BG$6,DAY(EOMONTH($B187,0))))&lt;$C187)+(DATE(YEAR($B187),MONTH($B187)+1,MIN(BG$6,DAY(EOMONTH($B187,1))))&gt;=$B187)*(DATE(YEAR($B187),MONTH($B187)+1,MIN(BG$6,DAY(EOMONTH($B187,1))))&lt;$C187)))</f>
        <v>0</v>
      </c>
      <c r="BH187" s="48" t="n">
        <f aca="false">IF(OR(N(BH$5)=0,BH$6=""),0,BH$5*((DATE(YEAR($B187),MONTH($B187),MIN(BH$6,DAY(EOMONTH($B187,0))))&gt;=$B187)*(DATE(YEAR($B187),MONTH($B187),MIN(BH$6,DAY(EOMONTH($B187,0))))&lt;$C187)+(DATE(YEAR($B187),MONTH($B187)+1,MIN(BH$6,DAY(EOMONTH($B187,1))))&gt;=$B187)*(DATE(YEAR($B187),MONTH($B187)+1,MIN(BH$6,DAY(EOMONTH($B187,1))))&lt;$C187)))</f>
        <v>0</v>
      </c>
      <c r="BI187" s="48" t="n">
        <f aca="false">IF(OR(N(BI$5)=0,BI$6=""),0,BI$5*((DATE(YEAR($B187),MONTH($B187),MIN(BI$6,DAY(EOMONTH($B187,0))))&gt;=$B187)*(DATE(YEAR($B187),MONTH($B187),MIN(BI$6,DAY(EOMONTH($B187,0))))&lt;$C187)+(DATE(YEAR($B187),MONTH($B187)+1,MIN(BI$6,DAY(EOMONTH($B187,1))))&gt;=$B187)*(DATE(YEAR($B187),MONTH($B187)+1,MIN(BI$6,DAY(EOMONTH($B187,1))))&lt;$C187)))</f>
        <v>0</v>
      </c>
      <c r="BJ187" s="48" t="n">
        <f aca="false">IF(OR(N(BJ$5)=0,BJ$6=""),0,BJ$5*((DATE(YEAR($B187),MONTH($B187),MIN(BJ$6,DAY(EOMONTH($B187,0))))&gt;=$B187)*(DATE(YEAR($B187),MONTH($B187),MIN(BJ$6,DAY(EOMONTH($B187,0))))&lt;$C187)+(DATE(YEAR($B187),MONTH($B187)+1,MIN(BJ$6,DAY(EOMONTH($B187,1))))&gt;=$B187)*(DATE(YEAR($B187),MONTH($B187)+1,MIN(BJ$6,DAY(EOMONTH($B187,1))))&lt;$C187)))</f>
        <v>0</v>
      </c>
      <c r="BK187" s="48" t="n">
        <f aca="false">IF(OR(N(BK$5)=0,BK$6=""),0,BK$5*((DATE(YEAR($B187),MONTH($B187),MIN(BK$6,DAY(EOMONTH($B187,0))))&gt;=$B187)*(DATE(YEAR($B187),MONTH($B187),MIN(BK$6,DAY(EOMONTH($B187,0))))&lt;$C187)+(DATE(YEAR($B187),MONTH($B187)+1,MIN(BK$6,DAY(EOMONTH($B187,1))))&gt;=$B187)*(DATE(YEAR($B187),MONTH($B187)+1,MIN(BK$6,DAY(EOMONTH($B187,1))))&lt;$C187)))</f>
        <v>0</v>
      </c>
      <c r="BL187" s="48" t="n">
        <f aca="false">IF(OR(N(BL$5)=0,BL$6=""),0,BL$5*((DATE(YEAR($B187),MONTH($B187),MIN(BL$6,DAY(EOMONTH($B187,0))))&gt;=$B187)*(DATE(YEAR($B187),MONTH($B187),MIN(BL$6,DAY(EOMONTH($B187,0))))&lt;$C187)+(DATE(YEAR($B187),MONTH($B187)+1,MIN(BL$6,DAY(EOMONTH($B187,1))))&gt;=$B187)*(DATE(YEAR($B187),MONTH($B187)+1,MIN(BL$6,DAY(EOMONTH($B187,1))))&lt;$C187)))</f>
        <v>0</v>
      </c>
      <c r="BM187" s="48" t="n">
        <f aca="false">IF(OR(N(BM$5)=0,BM$6=""),0,BM$5*((DATE(YEAR($B187),MONTH($B187),MIN(BM$6,DAY(EOMONTH($B187,0))))&gt;=$B187)*(DATE(YEAR($B187),MONTH($B187),MIN(BM$6,DAY(EOMONTH($B187,0))))&lt;$C187)+(DATE(YEAR($B187),MONTH($B187)+1,MIN(BM$6,DAY(EOMONTH($B187,1))))&gt;=$B187)*(DATE(YEAR($B187),MONTH($B187)+1,MIN(BM$6,DAY(EOMONTH($B187,1))))&lt;$C187)))</f>
        <v>0</v>
      </c>
      <c r="BN187" s="48" t="n">
        <f aca="false">IF(OR(N(BN$5)=0,BN$6=""),0,BN$5*((DATE(YEAR($B187),MONTH($B187),MIN(BN$6,DAY(EOMONTH($B187,0))))&gt;=$B187)*(DATE(YEAR($B187),MONTH($B187),MIN(BN$6,DAY(EOMONTH($B187,0))))&lt;$C187)+(DATE(YEAR($B187),MONTH($B187)+1,MIN(BN$6,DAY(EOMONTH($B187,1))))&gt;=$B187)*(DATE(YEAR($B187),MONTH($B187)+1,MIN(BN$6,DAY(EOMONTH($B187,1))))&lt;$C187)))</f>
        <v>0</v>
      </c>
      <c r="BO187" s="48" t="n">
        <f aca="false">IF(OR(N(BO$5)=0,BO$6=""),0,BO$5*((DATE(YEAR($B187),MONTH($B187),MIN(BO$6,DAY(EOMONTH($B187,0))))&gt;=$B187)*(DATE(YEAR($B187),MONTH($B187),MIN(BO$6,DAY(EOMONTH($B187,0))))&lt;$C187)+(DATE(YEAR($B187),MONTH($B187)+1,MIN(BO$6,DAY(EOMONTH($B187,1))))&gt;=$B187)*(DATE(YEAR($B187),MONTH($B187)+1,MIN(BO$6,DAY(EOMONTH($B187,1))))&lt;$C187)))</f>
        <v>0</v>
      </c>
      <c r="BP187" s="48" t="n">
        <f aca="false">IF(OR(N(BP$5)=0,BP$6=""),0,BP$5*((DATE(YEAR($B187),MONTH($B187),MIN(BP$6,DAY(EOMONTH($B187,0))))&gt;=$B187)*(DATE(YEAR($B187),MONTH($B187),MIN(BP$6,DAY(EOMONTH($B187,0))))&lt;$C187)+(DATE(YEAR($B187),MONTH($B187)+1,MIN(BP$6,DAY(EOMONTH($B187,1))))&gt;=$B187)*(DATE(YEAR($B187),MONTH($B187)+1,MIN(BP$6,DAY(EOMONTH($B187,1))))&lt;$C187)))</f>
        <v>0</v>
      </c>
      <c r="BQ187" s="48" t="n">
        <f aca="false">IF(OR(N(BQ$5)=0,BQ$6=""),0,BQ$5*((DATE(YEAR($B187),MONTH($B187),MIN(BQ$6,DAY(EOMONTH($B187,0))))&gt;=$B187)*(DATE(YEAR($B187),MONTH($B187),MIN(BQ$6,DAY(EOMONTH($B187,0))))&lt;$C187)+(DATE(YEAR($B187),MONTH($B187)+1,MIN(BQ$6,DAY(EOMONTH($B187,1))))&gt;=$B187)*(DATE(YEAR($B187),MONTH($B187)+1,MIN(BQ$6,DAY(EOMONTH($B187,1))))&lt;$C187)))</f>
        <v>0</v>
      </c>
      <c r="BR187" s="48" t="n">
        <f aca="false">IF(OR(N(BR$5)=0,BR$6=""),0,BR$5*((DATE(YEAR($B187),MONTH($B187),MIN(BR$6,DAY(EOMONTH($B187,0))))&gt;=$B187)*(DATE(YEAR($B187),MONTH($B187),MIN(BR$6,DAY(EOMONTH($B187,0))))&lt;$C187)+(DATE(YEAR($B187),MONTH($B187)+1,MIN(BR$6,DAY(EOMONTH($B187,1))))&gt;=$B187)*(DATE(YEAR($B187),MONTH($B187)+1,MIN(BR$6,DAY(EOMONTH($B187,1))))&lt;$C187)))</f>
        <v>0</v>
      </c>
      <c r="BS187" s="48" t="n">
        <f aca="false">IF(OR(N(BS$5)=0,BS$6=""),0,BS$5*((DATE(YEAR($B187),MONTH($B187),MIN(BS$6,DAY(EOMONTH($B187,0))))&gt;=$B187)*(DATE(YEAR($B187),MONTH($B187),MIN(BS$6,DAY(EOMONTH($B187,0))))&lt;$C187)+(DATE(YEAR($B187),MONTH($B187)+1,MIN(BS$6,DAY(EOMONTH($B187,1))))&gt;=$B187)*(DATE(YEAR($B187),MONTH($B187)+1,MIN(BS$6,DAY(EOMONTH($B187,1))))&lt;$C187)))</f>
        <v>0</v>
      </c>
      <c r="BT187" s="48" t="n">
        <f aca="false">IF(OR(N(BT$5)=0,BT$6=""),0,BT$5*((DATE(YEAR($B187),MONTH($B187),MIN(BT$6,DAY(EOMONTH($B187,0))))&gt;=$B187)*(DATE(YEAR($B187),MONTH($B187),MIN(BT$6,DAY(EOMONTH($B187,0))))&lt;$C187)+(DATE(YEAR($B187),MONTH($B187)+1,MIN(BT$6,DAY(EOMONTH($B187,1))))&gt;=$B187)*(DATE(YEAR($B187),MONTH($B187)+1,MIN(BT$6,DAY(EOMONTH($B187,1))))&lt;$C187)))</f>
        <v>0</v>
      </c>
      <c r="BU187" s="48" t="n">
        <f aca="false">IF(OR(N(BU$5)=0,BU$6=""),0,BU$5*((DATE(YEAR($B187),MONTH($B187),MIN(BU$6,DAY(EOMONTH($B187,0))))&gt;=$B187)*(DATE(YEAR($B187),MONTH($B187),MIN(BU$6,DAY(EOMONTH($B187,0))))&lt;$C187)+(DATE(YEAR($B187),MONTH($B187)+1,MIN(BU$6,DAY(EOMONTH($B187,1))))&gt;=$B187)*(DATE(YEAR($B187),MONTH($B187)+1,MIN(BU$6,DAY(EOMONTH($B187,1))))&lt;$C187)))</f>
        <v>0</v>
      </c>
      <c r="BV187" s="48" t="n">
        <f aca="false">IF(OR(N(BV$5)=0,BV$6=""),0,BV$5*((DATE(YEAR($B187),MONTH($B187),MIN(BV$6,DAY(EOMONTH($B187,0))))&gt;=$B187)*(DATE(YEAR($B187),MONTH($B187),MIN(BV$6,DAY(EOMONTH($B187,0))))&lt;$C187)+(DATE(YEAR($B187),MONTH($B187)+1,MIN(BV$6,DAY(EOMONTH($B187,1))))&gt;=$B187)*(DATE(YEAR($B187),MONTH($B187)+1,MIN(BV$6,DAY(EOMONTH($B187,1))))&lt;$C187)))</f>
        <v>0</v>
      </c>
      <c r="BW187" s="48" t="n">
        <f aca="false">IF(OR(N(BW$5)=0,BW$6=""),0,BW$5*((DATE(YEAR($B187),MONTH($B187),MIN(BW$6,DAY(EOMONTH($B187,0))))&gt;=$B187)*(DATE(YEAR($B187),MONTH($B187),MIN(BW$6,DAY(EOMONTH($B187,0))))&lt;$C187)+(DATE(YEAR($B187),MONTH($B187)+1,MIN(BW$6,DAY(EOMONTH($B187,1))))&gt;=$B187)*(DATE(YEAR($B187),MONTH($B187)+1,MIN(BW$6,DAY(EOMONTH($B187,1))))&lt;$C187)))</f>
        <v>0</v>
      </c>
      <c r="BX187" s="48" t="n">
        <f aca="false">MIN(Z187,(FT186*(1+FT$5/Setup!$C$36)+IF($V187=1,N($F187),0)))</f>
        <v>0</v>
      </c>
      <c r="BY187" s="48" t="n">
        <f aca="false">MIN(AA187,(FU186*(1+FU$5/Setup!$C$36)+IF($V187=2,N($F187),0)))</f>
        <v>0</v>
      </c>
      <c r="BZ187" s="48" t="n">
        <f aca="false">MIN(AB187,(FV186*(1+FV$5/Setup!$C$36)+IF($V187=3,N($F187),0)))</f>
        <v>0</v>
      </c>
      <c r="CA187" s="48" t="n">
        <f aca="false">MIN(AC187,(FW186*(1+FW$5/Setup!$C$36)+IF($V187=4,N($F187),0)))</f>
        <v>0</v>
      </c>
      <c r="CB187" s="48" t="n">
        <f aca="false">MIN(AD187,(FX186*(1+FX$5/Setup!$C$36)+IF($V187=5,N($F187),0)))</f>
        <v>0</v>
      </c>
      <c r="CC187" s="48" t="n">
        <f aca="false">MIN(AE187,(FY186*(1+FY$5/Setup!$C$36)+IF($V187=6,N($F187),0)))</f>
        <v>0</v>
      </c>
      <c r="CD187" s="48" t="n">
        <f aca="false">MIN(AF187,(FZ186*(1+FZ$5/Setup!$C$36)+IF($V187=7,N($F187),0)))</f>
        <v>0</v>
      </c>
      <c r="CE187" s="48" t="n">
        <f aca="false">MIN(AG187,(GA186*(1+GA$5/Setup!$C$36)+IF($V187=8,N($F187),0)))</f>
        <v>0</v>
      </c>
      <c r="CF187" s="48" t="n">
        <f aca="false">MIN(AH187,(GB186*(1+GB$5/Setup!$C$36)+IF($V187=9,N($F187),0)))</f>
        <v>0</v>
      </c>
      <c r="CG187" s="48" t="n">
        <f aca="false">MIN(AI187,(GC186*(1+GC$5/Setup!$C$36)+IF($V187=10,N($F187),0)))</f>
        <v>0</v>
      </c>
      <c r="CH187" s="48" t="n">
        <f aca="false">MIN(AJ187,(GD186*(1+GD$5/Setup!$C$36)+IF($V187=11,N($F187),0)))</f>
        <v>0</v>
      </c>
      <c r="CI187" s="48" t="n">
        <f aca="false">MIN(AK187,(GE186*(1+GE$5/Setup!$C$36)+IF($V187=12,N($F187),0)))</f>
        <v>0</v>
      </c>
      <c r="CJ187" s="48" t="n">
        <f aca="false">MIN(AL187,(GF186*(1+GF$5/Setup!$C$36)+IF($V187=13,N($F187),0)))</f>
        <v>0</v>
      </c>
      <c r="CK187" s="48" t="n">
        <f aca="false">MIN(AM187,(GG186*(1+GG$5/Setup!$C$36)+IF($V187=14,N($F187),0)))</f>
        <v>0</v>
      </c>
      <c r="CL187" s="48" t="n">
        <f aca="false">MIN(AN187,(GH186*(1+GH$5/Setup!$C$36)+IF($V187=15,N($F187),0)))</f>
        <v>0</v>
      </c>
      <c r="CM187" s="48" t="n">
        <f aca="false">MIN(AO187,(GI186*(1+GI$5/Setup!$C$36)+IF($V187=16,N($F187),0)))</f>
        <v>0</v>
      </c>
      <c r="CN187" s="48" t="n">
        <f aca="false">MIN(AP187,(GJ186*(1+GJ$5/Setup!$C$36)+IF($V187=17,N($F187),0)))</f>
        <v>0</v>
      </c>
      <c r="CO187" s="48" t="n">
        <f aca="false">MIN(AQ187,(GK186*(1+GK$5/Setup!$C$36)+IF($V187=18,N($F187),0)))</f>
        <v>0</v>
      </c>
      <c r="CP187" s="48" t="n">
        <f aca="false">MIN(AR187,(GL186*(1+GL$5/Setup!$C$36)+IF($V187=19,N($F187),0)))</f>
        <v>0</v>
      </c>
      <c r="CQ187" s="48" t="n">
        <f aca="false">MIN(AS187,(GM186*(1+GM$5/Setup!$C$36)+IF($V187=20,N($F187),0)))</f>
        <v>0</v>
      </c>
      <c r="CR187" s="48" t="n">
        <f aca="false">MIN(AT187,(GN186*(1+GN$5/Setup!$C$36)+IF($V187=21,N($F187),0)))</f>
        <v>0</v>
      </c>
      <c r="CS187" s="48" t="n">
        <f aca="false">MIN(AU187,(GO186*(1+GO$5/Setup!$C$36)+IF($V187=22,N($F187),0)))</f>
        <v>0</v>
      </c>
      <c r="CT187" s="48" t="n">
        <f aca="false">MIN(AV187,(GP186*(1+GP$5/Setup!$C$36)+IF($V187=23,N($F187),0)))</f>
        <v>0</v>
      </c>
      <c r="CU187" s="48" t="n">
        <f aca="false">MIN(AW187,(GQ186*(1+GQ$5/Setup!$C$36)+IF($V187=24,N($F187),0)))</f>
        <v>0</v>
      </c>
      <c r="CV187" s="48" t="n">
        <f aca="false">MIN(AX187,(GR186*(1+GR$5/Setup!$C$36)+IF($V187=25,N($F187),0)))</f>
        <v>0</v>
      </c>
      <c r="CW187" s="48" t="n">
        <f aca="false">MIN(AY187,(GS186*(1+GS$5/Setup!$C$36)+IF($V187=26,N($F187),0)))</f>
        <v>0</v>
      </c>
      <c r="CX187" s="48" t="n">
        <f aca="false">MIN(AZ187,(GT186*(1+GT$5/Setup!$C$36)+IF($V187=27,N($F187),0)))</f>
        <v>0</v>
      </c>
      <c r="CY187" s="48" t="n">
        <f aca="false">MIN(BA187,(GU186*(1+GU$5/Setup!$C$36)+IF($V187=28,N($F187),0)))</f>
        <v>0</v>
      </c>
      <c r="CZ187" s="48" t="n">
        <f aca="false">MIN(BB187,(GV186*(1+GV$5/Setup!$C$36)+IF($V187=29,N($F187),0)))</f>
        <v>0</v>
      </c>
      <c r="DA187" s="48" t="n">
        <f aca="false">MIN(BC187,(GW186*(1+GW$5/Setup!$C$36)+IF($V187=30,N($F187),0)))</f>
        <v>0</v>
      </c>
      <c r="DB187" s="48" t="n">
        <f aca="false">MIN(BD187,(GX186*(1+GX$5/Setup!$C$36)+IF($V187=31,N($F187),0)))</f>
        <v>0</v>
      </c>
      <c r="DC187" s="48" t="n">
        <f aca="false">MIN(BE187,(GY186*(1+GY$5/Setup!$C$36)+IF($V187=32,N($F187),0)))</f>
        <v>0</v>
      </c>
      <c r="DD187" s="48" t="n">
        <f aca="false">MIN(BF187,(GZ186*(1+GZ$5/Setup!$C$36)+IF($V187=33,N($F187),0)))</f>
        <v>0</v>
      </c>
      <c r="DE187" s="48" t="n">
        <f aca="false">MIN(BG187,(HA186*(1+HA$5/Setup!$C$36)+IF($V187=34,N($F187),0)))</f>
        <v>0</v>
      </c>
      <c r="DF187" s="48" t="n">
        <f aca="false">MIN(BH187,(HB186*(1+HB$5/Setup!$C$36)+IF($V187=35,N($F187),0)))</f>
        <v>0</v>
      </c>
      <c r="DG187" s="48" t="n">
        <f aca="false">MIN(BI187,(HC186*(1+HC$5/Setup!$C$36)+IF($V187=36,N($F187),0)))</f>
        <v>0</v>
      </c>
      <c r="DH187" s="48" t="n">
        <f aca="false">MIN(BJ187,(HD186*(1+HD$5/Setup!$C$36)+IF($V187=37,N($F187),0)))</f>
        <v>0</v>
      </c>
      <c r="DI187" s="48" t="n">
        <f aca="false">MIN(BK187,(HE186*(1+HE$5/Setup!$C$36)+IF($V187=38,N($F187),0)))</f>
        <v>0</v>
      </c>
      <c r="DJ187" s="48" t="n">
        <f aca="false">MIN(BL187,(HF186*(1+HF$5/Setup!$C$36)+IF($V187=39,N($F187),0)))</f>
        <v>0</v>
      </c>
      <c r="DK187" s="48" t="n">
        <f aca="false">MIN(BM187,(HG186*(1+HG$5/Setup!$C$36)+IF($V187=40,N($F187),0)))</f>
        <v>0</v>
      </c>
      <c r="DL187" s="48" t="n">
        <f aca="false">MIN(BN187,(HH186*(1+HH$5/Setup!$C$36)+IF($V187=41,N($F187),0)))</f>
        <v>0</v>
      </c>
      <c r="DM187" s="48" t="n">
        <f aca="false">MIN(BO187,(HI186*(1+HI$5/Setup!$C$36)+IF($V187=42,N($F187),0)))</f>
        <v>0</v>
      </c>
      <c r="DN187" s="48" t="n">
        <f aca="false">MIN(BP187,(HJ186*(1+HJ$5/Setup!$C$36)+IF($V187=43,N($F187),0)))</f>
        <v>0</v>
      </c>
      <c r="DO187" s="48" t="n">
        <f aca="false">MIN(BQ187,(HK186*(1+HK$5/Setup!$C$36)+IF($V187=44,N($F187),0)))</f>
        <v>0</v>
      </c>
      <c r="DP187" s="48" t="n">
        <f aca="false">MIN(BR187,(HL186*(1+HL$5/Setup!$C$36)+IF($V187=45,N($F187),0)))</f>
        <v>0</v>
      </c>
      <c r="DQ187" s="48" t="n">
        <f aca="false">MIN(BS187,(HM186*(1+HM$5/Setup!$C$36)+IF($V187=46,N($F187),0)))</f>
        <v>0</v>
      </c>
      <c r="DR187" s="48" t="n">
        <f aca="false">MIN(BT187,(HN186*(1+HN$5/Setup!$C$36)+IF($V187=47,N($F187),0)))</f>
        <v>0</v>
      </c>
      <c r="DS187" s="48" t="n">
        <f aca="false">MIN(BU187,(HO186*(1+HO$5/Setup!$C$36)+IF($V187=48,N($F187),0)))</f>
        <v>0</v>
      </c>
      <c r="DT187" s="48" t="n">
        <f aca="false">MIN(BV187,(HP186*(1+HP$5/Setup!$C$36)+IF($V187=49,N($F187),0)))</f>
        <v>0</v>
      </c>
      <c r="DU187" s="48" t="n">
        <f aca="false">MIN(BW187,(HQ186*(1+HQ$5/Setup!$C$36)+IF($V187=50,N($F187),0)))</f>
        <v>0</v>
      </c>
      <c r="DV187" s="48" t="n">
        <f aca="false">MIN(MAX((FT186*(1+FT$5/Setup!$C$36)+IF($V187=1,N($F187),0))-BX187,0),MAX($P187-0,0))</f>
        <v>0</v>
      </c>
      <c r="DW187" s="48" t="n">
        <f aca="false">MIN(MAX((FU186*(1+FU$5/Setup!$C$36)+IF($V187=2,N($F187),0))-BY187,0),MAX($P187-SUM(DV187:DV187),0))</f>
        <v>0</v>
      </c>
      <c r="DX187" s="48" t="n">
        <f aca="false">MIN(MAX((FV186*(1+FV$5/Setup!$C$36)+IF($V187=3,N($F187),0))-BZ187,0),MAX($P187-SUM(DV187:DW187),0))</f>
        <v>0</v>
      </c>
      <c r="DY187" s="48" t="n">
        <f aca="false">MIN(MAX((FW186*(1+FW$5/Setup!$C$36)+IF($V187=4,N($F187),0))-CA187,0),MAX($P187-SUM(DV187:DX187),0))</f>
        <v>0</v>
      </c>
      <c r="DZ187" s="48" t="n">
        <f aca="false">MIN(MAX((FX186*(1+FX$5/Setup!$C$36)+IF($V187=5,N($F187),0))-CB187,0),MAX($P187-SUM(DV187:DY187),0))</f>
        <v>0</v>
      </c>
      <c r="EA187" s="48" t="n">
        <f aca="false">MIN(MAX((FY186*(1+FY$5/Setup!$C$36)+IF($V187=6,N($F187),0))-CC187,0),MAX($P187-SUM(DV187:DZ187),0))</f>
        <v>0</v>
      </c>
      <c r="EB187" s="48" t="n">
        <f aca="false">MIN(MAX((FZ186*(1+FZ$5/Setup!$C$36)+IF($V187=7,N($F187),0))-CD187,0),MAX($P187-SUM(DV187:EA187),0))</f>
        <v>0</v>
      </c>
      <c r="EC187" s="48" t="n">
        <f aca="false">MIN(MAX((GA186*(1+GA$5/Setup!$C$36)+IF($V187=8,N($F187),0))-CE187,0),MAX($P187-SUM(DV187:EB187),0))</f>
        <v>0</v>
      </c>
      <c r="ED187" s="48" t="n">
        <f aca="false">MIN(MAX((GB186*(1+GB$5/Setup!$C$36)+IF($V187=9,N($F187),0))-CF187,0),MAX($P187-SUM(DV187:EC187),0))</f>
        <v>0</v>
      </c>
      <c r="EE187" s="48" t="n">
        <f aca="false">MIN(MAX((GC186*(1+GC$5/Setup!$C$36)+IF($V187=10,N($F187),0))-CG187,0),MAX($P187-SUM(DV187:ED187),0))</f>
        <v>0</v>
      </c>
      <c r="EF187" s="48" t="n">
        <f aca="false">MIN(MAX((GD186*(1+GD$5/Setup!$C$36)+IF($V187=11,N($F187),0))-CH187,0),MAX($P187-SUM(DV187:EE187),0))</f>
        <v>0</v>
      </c>
      <c r="EG187" s="48" t="n">
        <f aca="false">MIN(MAX((GE186*(1+GE$5/Setup!$C$36)+IF($V187=12,N($F187),0))-CI187,0),MAX($P187-SUM(DV187:EF187),0))</f>
        <v>0</v>
      </c>
      <c r="EH187" s="48" t="n">
        <f aca="false">MIN(MAX((GF186*(1+GF$5/Setup!$C$36)+IF($V187=13,N($F187),0))-CJ187,0),MAX($P187-SUM(DV187:EG187),0))</f>
        <v>0</v>
      </c>
      <c r="EI187" s="48" t="n">
        <f aca="false">MIN(MAX((GG186*(1+GG$5/Setup!$C$36)+IF($V187=14,N($F187),0))-CK187,0),MAX($P187-SUM(DV187:EH187),0))</f>
        <v>0</v>
      </c>
      <c r="EJ187" s="48" t="n">
        <f aca="false">MIN(MAX((GH186*(1+GH$5/Setup!$C$36)+IF($V187=15,N($F187),0))-CL187,0),MAX($P187-SUM(DV187:EI187),0))</f>
        <v>0</v>
      </c>
      <c r="EK187" s="48" t="n">
        <f aca="false">MIN(MAX((GI186*(1+GI$5/Setup!$C$36)+IF($V187=16,N($F187),0))-CM187,0),MAX($P187-SUM(DV187:EJ187),0))</f>
        <v>0</v>
      </c>
      <c r="EL187" s="48" t="n">
        <f aca="false">MIN(MAX((GJ186*(1+GJ$5/Setup!$C$36)+IF($V187=17,N($F187),0))-CN187,0),MAX($P187-SUM(DV187:EK187),0))</f>
        <v>0</v>
      </c>
      <c r="EM187" s="48" t="n">
        <f aca="false">MIN(MAX((GK186*(1+GK$5/Setup!$C$36)+IF($V187=18,N($F187),0))-CO187,0),MAX($P187-SUM(DV187:EL187),0))</f>
        <v>0</v>
      </c>
      <c r="EN187" s="48" t="n">
        <f aca="false">MIN(MAX((GL186*(1+GL$5/Setup!$C$36)+IF($V187=19,N($F187),0))-CP187,0),MAX($P187-SUM(DV187:EM187),0))</f>
        <v>0</v>
      </c>
      <c r="EO187" s="48" t="n">
        <f aca="false">MIN(MAX((GM186*(1+GM$5/Setup!$C$36)+IF($V187=20,N($F187),0))-CQ187,0),MAX($P187-SUM(DV187:EN187),0))</f>
        <v>0</v>
      </c>
      <c r="EP187" s="48" t="n">
        <f aca="false">MIN(MAX((GN186*(1+GN$5/Setup!$C$36)+IF($V187=21,N($F187),0))-CR187,0),MAX($P187-SUM(DV187:EO187),0))</f>
        <v>0</v>
      </c>
      <c r="EQ187" s="48" t="n">
        <f aca="false">MIN(MAX((GO186*(1+GO$5/Setup!$C$36)+IF($V187=22,N($F187),0))-CS187,0),MAX($P187-SUM(DV187:EP187),0))</f>
        <v>0</v>
      </c>
      <c r="ER187" s="48" t="n">
        <f aca="false">MIN(MAX((GP186*(1+GP$5/Setup!$C$36)+IF($V187=23,N($F187),0))-CT187,0),MAX($P187-SUM(DV187:EQ187),0))</f>
        <v>0</v>
      </c>
      <c r="ES187" s="48" t="n">
        <f aca="false">MIN(MAX((GQ186*(1+GQ$5/Setup!$C$36)+IF($V187=24,N($F187),0))-CU187,0),MAX($P187-SUM(DV187:ER187),0))</f>
        <v>0</v>
      </c>
      <c r="ET187" s="48" t="n">
        <f aca="false">MIN(MAX((GR186*(1+GR$5/Setup!$C$36)+IF($V187=25,N($F187),0))-CV187,0),MAX($P187-SUM(DV187:ES187),0))</f>
        <v>0</v>
      </c>
      <c r="EU187" s="48" t="n">
        <f aca="false">MIN(MAX((GS186*(1+GS$5/Setup!$C$36)+IF($V187=26,N($F187),0))-CW187,0),MAX($P187-SUM(DV187:ET187),0))</f>
        <v>0</v>
      </c>
      <c r="EV187" s="48" t="n">
        <f aca="false">MIN(MAX((GT186*(1+GT$5/Setup!$C$36)+IF($V187=27,N($F187),0))-CX187,0),MAX($P187-SUM(DV187:EU187),0))</f>
        <v>0</v>
      </c>
      <c r="EW187" s="48" t="n">
        <f aca="false">MIN(MAX((GU186*(1+GU$5/Setup!$C$36)+IF($V187=28,N($F187),0))-CY187,0),MAX($P187-SUM(DV187:EV187),0))</f>
        <v>0</v>
      </c>
      <c r="EX187" s="48" t="n">
        <f aca="false">MIN(MAX((GV186*(1+GV$5/Setup!$C$36)+IF($V187=29,N($F187),0))-CZ187,0),MAX($P187-SUM(DV187:EW187),0))</f>
        <v>0</v>
      </c>
      <c r="EY187" s="48" t="n">
        <f aca="false">MIN(MAX((GW186*(1+GW$5/Setup!$C$36)+IF($V187=30,N($F187),0))-DA187,0),MAX($P187-SUM(DV187:EX187),0))</f>
        <v>0</v>
      </c>
      <c r="EZ187" s="48" t="n">
        <f aca="false">MIN(MAX((GX186*(1+GX$5/Setup!$C$36)+IF($V187=31,N($F187),0))-DB187,0),MAX($P187-SUM(DV187:EY187),0))</f>
        <v>0</v>
      </c>
      <c r="FA187" s="48" t="n">
        <f aca="false">MIN(MAX((GY186*(1+GY$5/Setup!$C$36)+IF($V187=32,N($F187),0))-DC187,0),MAX($P187-SUM(DV187:EZ187),0))</f>
        <v>0</v>
      </c>
      <c r="FB187" s="48" t="n">
        <f aca="false">MIN(MAX((GZ186*(1+GZ$5/Setup!$C$36)+IF($V187=33,N($F187),0))-DD187,0),MAX($P187-SUM(DV187:FA187),0))</f>
        <v>0</v>
      </c>
      <c r="FC187" s="48" t="n">
        <f aca="false">MIN(MAX((HA186*(1+HA$5/Setup!$C$36)+IF($V187=34,N($F187),0))-DE187,0),MAX($P187-SUM(DV187:FB187),0))</f>
        <v>0</v>
      </c>
      <c r="FD187" s="48" t="n">
        <f aca="false">MIN(MAX((HB186*(1+HB$5/Setup!$C$36)+IF($V187=35,N($F187),0))-DF187,0),MAX($P187-SUM(DV187:FC187),0))</f>
        <v>0</v>
      </c>
      <c r="FE187" s="48" t="n">
        <f aca="false">MIN(MAX((HC186*(1+HC$5/Setup!$C$36)+IF($V187=36,N($F187),0))-DG187,0),MAX($P187-SUM(DV187:FD187),0))</f>
        <v>0</v>
      </c>
      <c r="FF187" s="48" t="n">
        <f aca="false">MIN(MAX((HD186*(1+HD$5/Setup!$C$36)+IF($V187=37,N($F187),0))-DH187,0),MAX($P187-SUM(DV187:FE187),0))</f>
        <v>0</v>
      </c>
      <c r="FG187" s="48" t="n">
        <f aca="false">MIN(MAX((HE186*(1+HE$5/Setup!$C$36)+IF($V187=38,N($F187),0))-DI187,0),MAX($P187-SUM(DV187:FF187),0))</f>
        <v>0</v>
      </c>
      <c r="FH187" s="48" t="n">
        <f aca="false">MIN(MAX((HF186*(1+HF$5/Setup!$C$36)+IF($V187=39,N($F187),0))-DJ187,0),MAX($P187-SUM(DV187:FG187),0))</f>
        <v>0</v>
      </c>
      <c r="FI187" s="48" t="n">
        <f aca="false">MIN(MAX((HG186*(1+HG$5/Setup!$C$36)+IF($V187=40,N($F187),0))-DK187,0),MAX($P187-SUM(DV187:FH187),0))</f>
        <v>0</v>
      </c>
      <c r="FJ187" s="48" t="n">
        <f aca="false">MIN(MAX((HH186*(1+HH$5/Setup!$C$36)+IF($V187=41,N($F187),0))-DL187,0),MAX($P187-SUM(DV187:FI187),0))</f>
        <v>0</v>
      </c>
      <c r="FK187" s="48" t="n">
        <f aca="false">MIN(MAX((HI186*(1+HI$5/Setup!$C$36)+IF($V187=42,N($F187),0))-DM187,0),MAX($P187-SUM(DV187:FJ187),0))</f>
        <v>0</v>
      </c>
      <c r="FL187" s="48" t="n">
        <f aca="false">MIN(MAX((HJ186*(1+HJ$5/Setup!$C$36)+IF($V187=43,N($F187),0))-DN187,0),MAX($P187-SUM(DV187:FK187),0))</f>
        <v>0</v>
      </c>
      <c r="FM187" s="48" t="n">
        <f aca="false">MIN(MAX((HK186*(1+HK$5/Setup!$C$36)+IF($V187=44,N($F187),0))-DO187,0),MAX($P187-SUM(DV187:FL187),0))</f>
        <v>0</v>
      </c>
      <c r="FN187" s="48" t="n">
        <f aca="false">MIN(MAX((HL186*(1+HL$5/Setup!$C$36)+IF($V187=45,N($F187),0))-DP187,0),MAX($P187-SUM(DV187:FM187),0))</f>
        <v>0</v>
      </c>
      <c r="FO187" s="48" t="n">
        <f aca="false">MIN(MAX((HM186*(1+HM$5/Setup!$C$36)+IF($V187=46,N($F187),0))-DQ187,0),MAX($P187-SUM(DV187:FN187),0))</f>
        <v>0</v>
      </c>
      <c r="FP187" s="48" t="n">
        <f aca="false">MIN(MAX((HN186*(1+HN$5/Setup!$C$36)+IF($V187=47,N($F187),0))-DR187,0),MAX($P187-SUM(DV187:FO187),0))</f>
        <v>0</v>
      </c>
      <c r="FQ187" s="48" t="n">
        <f aca="false">MIN(MAX((HO186*(1+HO$5/Setup!$C$36)+IF($V187=48,N($F187),0))-DS187,0),MAX($P187-SUM(DV187:FP187),0))</f>
        <v>0</v>
      </c>
      <c r="FR187" s="48" t="n">
        <f aca="false">MIN(MAX((HP186*(1+HP$5/Setup!$C$36)+IF($V187=49,N($F187),0))-DT187,0),MAX($P187-SUM(DV187:FQ187),0))</f>
        <v>0</v>
      </c>
      <c r="FS187" s="48" t="n">
        <f aca="false">MIN(MAX((HQ186*(1+HQ$5/Setup!$C$36)+IF($V187=50,N($F187),0))-DU187,0),MAX($P187-SUM(DV187:FR187),0))</f>
        <v>0</v>
      </c>
      <c r="FT187" s="48" t="n">
        <f aca="false">IF((FT186*(1+FT$5/Setup!$C$36)+IF($V187=1,N($F187),0))-BX187-DV187&lt;0.005,0,(FT186*(1+FT$5/Setup!$C$36)+IF($V187=1,N($F187),0))-BX187-DV187)</f>
        <v>0</v>
      </c>
      <c r="FU187" s="48" t="n">
        <f aca="false">IF((FU186*(1+FU$5/Setup!$C$36)+IF($V187=2,N($F187),0))-BY187-DW187&lt;0.005,0,(FU186*(1+FU$5/Setup!$C$36)+IF($V187=2,N($F187),0))-BY187-DW187)</f>
        <v>0</v>
      </c>
      <c r="FV187" s="48" t="n">
        <f aca="false">IF((FV186*(1+FV$5/Setup!$C$36)+IF($V187=3,N($F187),0))-BZ187-DX187&lt;0.005,0,(FV186*(1+FV$5/Setup!$C$36)+IF($V187=3,N($F187),0))-BZ187-DX187)</f>
        <v>0</v>
      </c>
      <c r="FW187" s="48" t="n">
        <f aca="false">IF((FW186*(1+FW$5/Setup!$C$36)+IF($V187=4,N($F187),0))-CA187-DY187&lt;0.005,0,(FW186*(1+FW$5/Setup!$C$36)+IF($V187=4,N($F187),0))-CA187-DY187)</f>
        <v>0</v>
      </c>
      <c r="FX187" s="48" t="n">
        <f aca="false">IF((FX186*(1+FX$5/Setup!$C$36)+IF($V187=5,N($F187),0))-CB187-DZ187&lt;0.005,0,(FX186*(1+FX$5/Setup!$C$36)+IF($V187=5,N($F187),0))-CB187-DZ187)</f>
        <v>0</v>
      </c>
      <c r="FY187" s="48" t="n">
        <f aca="false">IF((FY186*(1+FY$5/Setup!$C$36)+IF($V187=6,N($F187),0))-CC187-EA187&lt;0.005,0,(FY186*(1+FY$5/Setup!$C$36)+IF($V187=6,N($F187),0))-CC187-EA187)</f>
        <v>0</v>
      </c>
      <c r="FZ187" s="48" t="n">
        <f aca="false">IF((FZ186*(1+FZ$5/Setup!$C$36)+IF($V187=7,N($F187),0))-CD187-EB187&lt;0.005,0,(FZ186*(1+FZ$5/Setup!$C$36)+IF($V187=7,N($F187),0))-CD187-EB187)</f>
        <v>0</v>
      </c>
      <c r="GA187" s="48" t="n">
        <f aca="false">IF((GA186*(1+GA$5/Setup!$C$36)+IF($V187=8,N($F187),0))-CE187-EC187&lt;0.005,0,(GA186*(1+GA$5/Setup!$C$36)+IF($V187=8,N($F187),0))-CE187-EC187)</f>
        <v>0</v>
      </c>
      <c r="GB187" s="48" t="n">
        <f aca="false">IF((GB186*(1+GB$5/Setup!$C$36)+IF($V187=9,N($F187),0))-CF187-ED187&lt;0.005,0,(GB186*(1+GB$5/Setup!$C$36)+IF($V187=9,N($F187),0))-CF187-ED187)</f>
        <v>0</v>
      </c>
      <c r="GC187" s="48" t="n">
        <f aca="false">IF((GC186*(1+GC$5/Setup!$C$36)+IF($V187=10,N($F187),0))-CG187-EE187&lt;0.005,0,(GC186*(1+GC$5/Setup!$C$36)+IF($V187=10,N($F187),0))-CG187-EE187)</f>
        <v>0</v>
      </c>
      <c r="GD187" s="48" t="n">
        <f aca="false">IF((GD186*(1+GD$5/Setup!$C$36)+IF($V187=11,N($F187),0))-CH187-EF187&lt;0.005,0,(GD186*(1+GD$5/Setup!$C$36)+IF($V187=11,N($F187),0))-CH187-EF187)</f>
        <v>0</v>
      </c>
      <c r="GE187" s="48" t="n">
        <f aca="false">IF((GE186*(1+GE$5/Setup!$C$36)+IF($V187=12,N($F187),0))-CI187-EG187&lt;0.005,0,(GE186*(1+GE$5/Setup!$C$36)+IF($V187=12,N($F187),0))-CI187-EG187)</f>
        <v>0</v>
      </c>
      <c r="GF187" s="48" t="n">
        <f aca="false">IF((GF186*(1+GF$5/Setup!$C$36)+IF($V187=13,N($F187),0))-CJ187-EH187&lt;0.005,0,(GF186*(1+GF$5/Setup!$C$36)+IF($V187=13,N($F187),0))-CJ187-EH187)</f>
        <v>0</v>
      </c>
      <c r="GG187" s="48" t="n">
        <f aca="false">IF((GG186*(1+GG$5/Setup!$C$36)+IF($V187=14,N($F187),0))-CK187-EI187&lt;0.005,0,(GG186*(1+GG$5/Setup!$C$36)+IF($V187=14,N($F187),0))-CK187-EI187)</f>
        <v>0</v>
      </c>
      <c r="GH187" s="48" t="n">
        <f aca="false">IF((GH186*(1+GH$5/Setup!$C$36)+IF($V187=15,N($F187),0))-CL187-EJ187&lt;0.005,0,(GH186*(1+GH$5/Setup!$C$36)+IF($V187=15,N($F187),0))-CL187-EJ187)</f>
        <v>0</v>
      </c>
      <c r="GI187" s="48" t="n">
        <f aca="false">IF((GI186*(1+GI$5/Setup!$C$36)+IF($V187=16,N($F187),0))-CM187-EK187&lt;0.005,0,(GI186*(1+GI$5/Setup!$C$36)+IF($V187=16,N($F187),0))-CM187-EK187)</f>
        <v>0</v>
      </c>
      <c r="GJ187" s="48" t="n">
        <f aca="false">IF((GJ186*(1+GJ$5/Setup!$C$36)+IF($V187=17,N($F187),0))-CN187-EL187&lt;0.005,0,(GJ186*(1+GJ$5/Setup!$C$36)+IF($V187=17,N($F187),0))-CN187-EL187)</f>
        <v>0</v>
      </c>
      <c r="GK187" s="48" t="n">
        <f aca="false">IF((GK186*(1+GK$5/Setup!$C$36)+IF($V187=18,N($F187),0))-CO187-EM187&lt;0.005,0,(GK186*(1+GK$5/Setup!$C$36)+IF($V187=18,N($F187),0))-CO187-EM187)</f>
        <v>0</v>
      </c>
      <c r="GL187" s="48" t="n">
        <f aca="false">IF((GL186*(1+GL$5/Setup!$C$36)+IF($V187=19,N($F187),0))-CP187-EN187&lt;0.005,0,(GL186*(1+GL$5/Setup!$C$36)+IF($V187=19,N($F187),0))-CP187-EN187)</f>
        <v>0</v>
      </c>
      <c r="GM187" s="48" t="n">
        <f aca="false">IF((GM186*(1+GM$5/Setup!$C$36)+IF($V187=20,N($F187),0))-CQ187-EO187&lt;0.005,0,(GM186*(1+GM$5/Setup!$C$36)+IF($V187=20,N($F187),0))-CQ187-EO187)</f>
        <v>0</v>
      </c>
      <c r="GN187" s="48" t="n">
        <f aca="false">IF((GN186*(1+GN$5/Setup!$C$36)+IF($V187=21,N($F187),0))-CR187-EP187&lt;0.005,0,(GN186*(1+GN$5/Setup!$C$36)+IF($V187=21,N($F187),0))-CR187-EP187)</f>
        <v>0</v>
      </c>
      <c r="GO187" s="48" t="n">
        <f aca="false">IF((GO186*(1+GO$5/Setup!$C$36)+IF($V187=22,N($F187),0))-CS187-EQ187&lt;0.005,0,(GO186*(1+GO$5/Setup!$C$36)+IF($V187=22,N($F187),0))-CS187-EQ187)</f>
        <v>0</v>
      </c>
      <c r="GP187" s="48" t="n">
        <f aca="false">IF((GP186*(1+GP$5/Setup!$C$36)+IF($V187=23,N($F187),0))-CT187-ER187&lt;0.005,0,(GP186*(1+GP$5/Setup!$C$36)+IF($V187=23,N($F187),0))-CT187-ER187)</f>
        <v>0</v>
      </c>
      <c r="GQ187" s="48" t="n">
        <f aca="false">IF((GQ186*(1+GQ$5/Setup!$C$36)+IF($V187=24,N($F187),0))-CU187-ES187&lt;0.005,0,(GQ186*(1+GQ$5/Setup!$C$36)+IF($V187=24,N($F187),0))-CU187-ES187)</f>
        <v>0</v>
      </c>
      <c r="GR187" s="48" t="n">
        <f aca="false">IF((GR186*(1+GR$5/Setup!$C$36)+IF($V187=25,N($F187),0))-CV187-ET187&lt;0.005,0,(GR186*(1+GR$5/Setup!$C$36)+IF($V187=25,N($F187),0))-CV187-ET187)</f>
        <v>0</v>
      </c>
      <c r="GS187" s="48" t="n">
        <f aca="false">IF((GS186*(1+GS$5/Setup!$C$36)+IF($V187=26,N($F187),0))-CW187-EU187&lt;0.005,0,(GS186*(1+GS$5/Setup!$C$36)+IF($V187=26,N($F187),0))-CW187-EU187)</f>
        <v>0</v>
      </c>
      <c r="GT187" s="48" t="n">
        <f aca="false">IF((GT186*(1+GT$5/Setup!$C$36)+IF($V187=27,N($F187),0))-CX187-EV187&lt;0.005,0,(GT186*(1+GT$5/Setup!$C$36)+IF($V187=27,N($F187),0))-CX187-EV187)</f>
        <v>0</v>
      </c>
      <c r="GU187" s="48" t="n">
        <f aca="false">IF((GU186*(1+GU$5/Setup!$C$36)+IF($V187=28,N($F187),0))-CY187-EW187&lt;0.005,0,(GU186*(1+GU$5/Setup!$C$36)+IF($V187=28,N($F187),0))-CY187-EW187)</f>
        <v>0</v>
      </c>
      <c r="GV187" s="48" t="n">
        <f aca="false">IF((GV186*(1+GV$5/Setup!$C$36)+IF($V187=29,N($F187),0))-CZ187-EX187&lt;0.005,0,(GV186*(1+GV$5/Setup!$C$36)+IF($V187=29,N($F187),0))-CZ187-EX187)</f>
        <v>0</v>
      </c>
      <c r="GW187" s="48" t="n">
        <f aca="false">IF((GW186*(1+GW$5/Setup!$C$36)+IF($V187=30,N($F187),0))-DA187-EY187&lt;0.005,0,(GW186*(1+GW$5/Setup!$C$36)+IF($V187=30,N($F187),0))-DA187-EY187)</f>
        <v>0</v>
      </c>
      <c r="GX187" s="48" t="n">
        <f aca="false">IF((GX186*(1+GX$5/Setup!$C$36)+IF($V187=31,N($F187),0))-DB187-EZ187&lt;0.005,0,(GX186*(1+GX$5/Setup!$C$36)+IF($V187=31,N($F187),0))-DB187-EZ187)</f>
        <v>0</v>
      </c>
      <c r="GY187" s="48" t="n">
        <f aca="false">IF((GY186*(1+GY$5/Setup!$C$36)+IF($V187=32,N($F187),0))-DC187-FA187&lt;0.005,0,(GY186*(1+GY$5/Setup!$C$36)+IF($V187=32,N($F187),0))-DC187-FA187)</f>
        <v>0</v>
      </c>
      <c r="GZ187" s="48" t="n">
        <f aca="false">IF((GZ186*(1+GZ$5/Setup!$C$36)+IF($V187=33,N($F187),0))-DD187-FB187&lt;0.005,0,(GZ186*(1+GZ$5/Setup!$C$36)+IF($V187=33,N($F187),0))-DD187-FB187)</f>
        <v>0</v>
      </c>
      <c r="HA187" s="48" t="n">
        <f aca="false">IF((HA186*(1+HA$5/Setup!$C$36)+IF($V187=34,N($F187),0))-DE187-FC187&lt;0.005,0,(HA186*(1+HA$5/Setup!$C$36)+IF($V187=34,N($F187),0))-DE187-FC187)</f>
        <v>0</v>
      </c>
      <c r="HB187" s="48" t="n">
        <f aca="false">IF((HB186*(1+HB$5/Setup!$C$36)+IF($V187=35,N($F187),0))-DF187-FD187&lt;0.005,0,(HB186*(1+HB$5/Setup!$C$36)+IF($V187=35,N($F187),0))-DF187-FD187)</f>
        <v>0</v>
      </c>
      <c r="HC187" s="48" t="n">
        <f aca="false">IF((HC186*(1+HC$5/Setup!$C$36)+IF($V187=36,N($F187),0))-DG187-FE187&lt;0.005,0,(HC186*(1+HC$5/Setup!$C$36)+IF($V187=36,N($F187),0))-DG187-FE187)</f>
        <v>0</v>
      </c>
      <c r="HD187" s="48" t="n">
        <f aca="false">IF((HD186*(1+HD$5/Setup!$C$36)+IF($V187=37,N($F187),0))-DH187-FF187&lt;0.005,0,(HD186*(1+HD$5/Setup!$C$36)+IF($V187=37,N($F187),0))-DH187-FF187)</f>
        <v>0</v>
      </c>
      <c r="HE187" s="48" t="n">
        <f aca="false">IF((HE186*(1+HE$5/Setup!$C$36)+IF($V187=38,N($F187),0))-DI187-FG187&lt;0.005,0,(HE186*(1+HE$5/Setup!$C$36)+IF($V187=38,N($F187),0))-DI187-FG187)</f>
        <v>0</v>
      </c>
      <c r="HF187" s="48" t="n">
        <f aca="false">IF((HF186*(1+HF$5/Setup!$C$36)+IF($V187=39,N($F187),0))-DJ187-FH187&lt;0.005,0,(HF186*(1+HF$5/Setup!$C$36)+IF($V187=39,N($F187),0))-DJ187-FH187)</f>
        <v>0</v>
      </c>
      <c r="HG187" s="48" t="n">
        <f aca="false">IF((HG186*(1+HG$5/Setup!$C$36)+IF($V187=40,N($F187),0))-DK187-FI187&lt;0.005,0,(HG186*(1+HG$5/Setup!$C$36)+IF($V187=40,N($F187),0))-DK187-FI187)</f>
        <v>0</v>
      </c>
      <c r="HH187" s="48" t="n">
        <f aca="false">IF((HH186*(1+HH$5/Setup!$C$36)+IF($V187=41,N($F187),0))-DL187-FJ187&lt;0.005,0,(HH186*(1+HH$5/Setup!$C$36)+IF($V187=41,N($F187),0))-DL187-FJ187)</f>
        <v>0</v>
      </c>
      <c r="HI187" s="48" t="n">
        <f aca="false">IF((HI186*(1+HI$5/Setup!$C$36)+IF($V187=42,N($F187),0))-DM187-FK187&lt;0.005,0,(HI186*(1+HI$5/Setup!$C$36)+IF($V187=42,N($F187),0))-DM187-FK187)</f>
        <v>0</v>
      </c>
      <c r="HJ187" s="48" t="n">
        <f aca="false">IF((HJ186*(1+HJ$5/Setup!$C$36)+IF($V187=43,N($F187),0))-DN187-FL187&lt;0.005,0,(HJ186*(1+HJ$5/Setup!$C$36)+IF($V187=43,N($F187),0))-DN187-FL187)</f>
        <v>0</v>
      </c>
      <c r="HK187" s="48" t="n">
        <f aca="false">IF((HK186*(1+HK$5/Setup!$C$36)+IF($V187=44,N($F187),0))-DO187-FM187&lt;0.005,0,(HK186*(1+HK$5/Setup!$C$36)+IF($V187=44,N($F187),0))-DO187-FM187)</f>
        <v>0</v>
      </c>
      <c r="HL187" s="48" t="n">
        <f aca="false">IF((HL186*(1+HL$5/Setup!$C$36)+IF($V187=45,N($F187),0))-DP187-FN187&lt;0.005,0,(HL186*(1+HL$5/Setup!$C$36)+IF($V187=45,N($F187),0))-DP187-FN187)</f>
        <v>0</v>
      </c>
      <c r="HM187" s="48" t="n">
        <f aca="false">IF((HM186*(1+HM$5/Setup!$C$36)+IF($V187=46,N($F187),0))-DQ187-FO187&lt;0.005,0,(HM186*(1+HM$5/Setup!$C$36)+IF($V187=46,N($F187),0))-DQ187-FO187)</f>
        <v>0</v>
      </c>
      <c r="HN187" s="48" t="n">
        <f aca="false">IF((HN186*(1+HN$5/Setup!$C$36)+IF($V187=47,N($F187),0))-DR187-FP187&lt;0.005,0,(HN186*(1+HN$5/Setup!$C$36)+IF($V187=47,N($F187),0))-DR187-FP187)</f>
        <v>0</v>
      </c>
      <c r="HO187" s="48" t="n">
        <f aca="false">IF((HO186*(1+HO$5/Setup!$C$36)+IF($V187=48,N($F187),0))-DS187-FQ187&lt;0.005,0,(HO186*(1+HO$5/Setup!$C$36)+IF($V187=48,N($F187),0))-DS187-FQ187)</f>
        <v>0</v>
      </c>
      <c r="HP187" s="48" t="n">
        <f aca="false">IF((HP186*(1+HP$5/Setup!$C$36)+IF($V187=49,N($F187),0))-DT187-FR187&lt;0.005,0,(HP186*(1+HP$5/Setup!$C$36)+IF($V187=49,N($F187),0))-DT187-FR187)</f>
        <v>0</v>
      </c>
      <c r="HQ187" s="48" t="n">
        <f aca="false">IF((HQ186*(1+HQ$5/Setup!$C$36)+IF($V187=50,N($F187),0))-DU187-FS187&lt;0.005,0,(HQ186*(1+HQ$5/Setup!$C$36)+IF($V187=50,N($F187),0))-DU187-FS187)</f>
        <v>0</v>
      </c>
    </row>
    <row r="188" customFormat="false" ht="15" hidden="false" customHeight="false" outlineLevel="0" collapsed="false">
      <c r="A188" s="44" t="n">
        <v>180</v>
      </c>
      <c r="B188" s="45" t="n">
        <f aca="false">IF(Setup!$C$7="Every month",EDATE(Setup!$C$8,($A188-1)),IF(Setup!$C$7="Twice a month",DATE(YEAR(Setup!$C$8),MONTH(Setup!$C$8)+INT((($A188-1)+Setup!$C$41)/2),MIN(IF(MOD(($A188-1)+Setup!$C$41,2)=0,Setup!$C$39,Setup!$C$40),DAY(EOMONTH(DATE(YEAR(Setup!$C$8),MONTH(Setup!$C$8)+INT((($A188-1)+Setup!$C$41)/2),1),0)))),Setup!$C$8+($A188-1)*IF(Setup!$C$7="Every week",7,14)))</f>
        <v>48831</v>
      </c>
      <c r="C188" s="45" t="n">
        <f aca="false">IF(Setup!$C$7="Every month",EDATE(Setup!$C$8,$A188),IF(Setup!$C$7="Twice a month",DATE(YEAR(Setup!$C$8),MONTH(Setup!$C$8)+INT(($A188+Setup!$C$41)/2),MIN(IF(MOD($A188+Setup!$C$41,2)=0,Setup!$C$39,Setup!$C$40),DAY(EOMONTH(DATE(YEAR(Setup!$C$8),MONTH(Setup!$C$8)+INT(($A188+Setup!$C$41)/2),1),0)))),Setup!$C$8+$A188*IF(Setup!$C$7="Every week",7,14)))</f>
        <v>48845</v>
      </c>
      <c r="D188" s="46"/>
      <c r="E188" s="47"/>
      <c r="F188" s="47"/>
      <c r="G188" s="47"/>
      <c r="H188" s="47"/>
      <c r="I188" s="48" t="n">
        <f aca="false">N(Setup!$C$11)+N(E188)</f>
        <v>100</v>
      </c>
      <c r="J188" s="48" t="n">
        <f aca="false">MIN(Setup!$C$37,MAX(I188,0))</f>
        <v>9.23076923076923</v>
      </c>
      <c r="K188" s="48" t="n">
        <f aca="false">MIN(MAX(N(Setup!$C$14)-L187,0),MAX(I188-J188,0))</f>
        <v>0</v>
      </c>
      <c r="L188" s="48" t="n">
        <f aca="false">L187+K188-N(G188)</f>
        <v>500</v>
      </c>
      <c r="M188" s="48" t="n">
        <f aca="false">M187+J188-N(H188)</f>
        <v>1661.53846153847</v>
      </c>
      <c r="N188" s="48" t="n">
        <f aca="false">SUM(BX188:DU188)</f>
        <v>0</v>
      </c>
      <c r="O188" s="48" t="n">
        <f aca="false">SUM(Z188:BW188)-N188</f>
        <v>65</v>
      </c>
      <c r="P188" s="48" t="n">
        <f aca="false">MAX(I188-J188-K188,0)+O188</f>
        <v>155.769230769231</v>
      </c>
      <c r="Q188" s="48" t="n">
        <f aca="false">SUM(DV188:FS188)</f>
        <v>0</v>
      </c>
      <c r="R188" s="49" t="n">
        <f aca="false">N188+J188+K188+Q188</f>
        <v>9.23076923076923</v>
      </c>
      <c r="S188" s="48" t="n">
        <f aca="false">T188-T187-N(F188)+N188+Q188</f>
        <v>0</v>
      </c>
      <c r="T188" s="49" t="n">
        <f aca="false">SUM(FT188:HQ188)</f>
        <v>0</v>
      </c>
      <c r="U188" s="44" t="str">
        <f aca="false">IF(T187&lt;0.005,"",INDEX(Helpers!$C$2:$C$51,IF(_xlfn.MINIFS($DV$6:$FS$6,DV188:FS188,"&gt;0.005")=0,V188,_xlfn.MINIFS($DV$6:$FS$6,DV188:FS188,"&gt;0.005"))))</f>
        <v/>
      </c>
      <c r="V188" s="44" t="n">
        <f aca="false">IF(_xlfn.MINIFS($FT$6:$HQ$6,FT187:HQ187,"&gt;0.005")=0,1,_xlfn.MINIFS($FT$6:$HQ$6,FT187:HQ187,"&gt;0.005"))</f>
        <v>1</v>
      </c>
      <c r="W188" s="44" t="n">
        <f aca="false">IF(AND(D188&lt;&gt;"Paid",T187&gt;0.005),1,0)</f>
        <v>0</v>
      </c>
      <c r="X188" s="48" t="n">
        <f aca="false">SUMPRODUCT(((Helpers!$G$2:$G$51*(1+(Helpers!$D$2:$D$51+0.000000001)/12)^(($B188-Setup!$C$8)/(365.25/12))-Helpers!$E$2:$E$51*((1+(Helpers!$D$2:$D$51+0.000000001)/12)^(($B188-Setup!$C$8)/(365.25/12))-1)/((Helpers!$D$2:$D$51+0.000000001)/12))&gt;0)*(Helpers!$G$2:$G$51*(1+(Helpers!$D$2:$D$51+0.000000001)/12)^(($B188-Setup!$C$8)/(365.25/12))-Helpers!$E$2:$E$51*((1+(Helpers!$D$2:$D$51+0.000000001)/12)^(($B188-Setup!$C$8)/(365.25/12))-1)/((Helpers!$D$2:$D$51+0.000000001)/12)))</f>
        <v>0</v>
      </c>
      <c r="Y188" s="48"/>
      <c r="Z188" s="48" t="n">
        <f aca="false">IF(OR(N(Z$5)=0,Z$6=""),0,Z$5*((DATE(YEAR($B188),MONTH($B188),MIN(Z$6,DAY(EOMONTH($B188,0))))&gt;=$B188)*(DATE(YEAR($B188),MONTH($B188),MIN(Z$6,DAY(EOMONTH($B188,0))))&lt;$C188)+(DATE(YEAR($B188),MONTH($B188)+1,MIN(Z$6,DAY(EOMONTH($B188,1))))&gt;=$B188)*(DATE(YEAR($B188),MONTH($B188)+1,MIN(Z$6,DAY(EOMONTH($B188,1))))&lt;$C188)))</f>
        <v>25</v>
      </c>
      <c r="AA188" s="48" t="n">
        <f aca="false">IF(OR(N(AA$5)=0,AA$6=""),0,AA$5*((DATE(YEAR($B188),MONTH($B188),MIN(AA$6,DAY(EOMONTH($B188,0))))&gt;=$B188)*(DATE(YEAR($B188),MONTH($B188),MIN(AA$6,DAY(EOMONTH($B188,0))))&lt;$C188)+(DATE(YEAR($B188),MONTH($B188)+1,MIN(AA$6,DAY(EOMONTH($B188,1))))&gt;=$B188)*(DATE(YEAR($B188),MONTH($B188)+1,MIN(AA$6,DAY(EOMONTH($B188,1))))&lt;$C188)))</f>
        <v>40</v>
      </c>
      <c r="AB188" s="48" t="n">
        <f aca="false">IF(OR(N(AB$5)=0,AB$6=""),0,AB$5*((DATE(YEAR($B188),MONTH($B188),MIN(AB$6,DAY(EOMONTH($B188,0))))&gt;=$B188)*(DATE(YEAR($B188),MONTH($B188),MIN(AB$6,DAY(EOMONTH($B188,0))))&lt;$C188)+(DATE(YEAR($B188),MONTH($B188)+1,MIN(AB$6,DAY(EOMONTH($B188,1))))&gt;=$B188)*(DATE(YEAR($B188),MONTH($B188)+1,MIN(AB$6,DAY(EOMONTH($B188,1))))&lt;$C188)))</f>
        <v>0</v>
      </c>
      <c r="AC188" s="48" t="n">
        <f aca="false">IF(OR(N(AC$5)=0,AC$6=""),0,AC$5*((DATE(YEAR($B188),MONTH($B188),MIN(AC$6,DAY(EOMONTH($B188,0))))&gt;=$B188)*(DATE(YEAR($B188),MONTH($B188),MIN(AC$6,DAY(EOMONTH($B188,0))))&lt;$C188)+(DATE(YEAR($B188),MONTH($B188)+1,MIN(AC$6,DAY(EOMONTH($B188,1))))&gt;=$B188)*(DATE(YEAR($B188),MONTH($B188)+1,MIN(AC$6,DAY(EOMONTH($B188,1))))&lt;$C188)))</f>
        <v>0</v>
      </c>
      <c r="AD188" s="48" t="n">
        <f aca="false">IF(OR(N(AD$5)=0,AD$6=""),0,AD$5*((DATE(YEAR($B188),MONTH($B188),MIN(AD$6,DAY(EOMONTH($B188,0))))&gt;=$B188)*(DATE(YEAR($B188),MONTH($B188),MIN(AD$6,DAY(EOMONTH($B188,0))))&lt;$C188)+(DATE(YEAR($B188),MONTH($B188)+1,MIN(AD$6,DAY(EOMONTH($B188,1))))&gt;=$B188)*(DATE(YEAR($B188),MONTH($B188)+1,MIN(AD$6,DAY(EOMONTH($B188,1))))&lt;$C188)))</f>
        <v>0</v>
      </c>
      <c r="AE188" s="48" t="n">
        <f aca="false">IF(OR(N(AE$5)=0,AE$6=""),0,AE$5*((DATE(YEAR($B188),MONTH($B188),MIN(AE$6,DAY(EOMONTH($B188,0))))&gt;=$B188)*(DATE(YEAR($B188),MONTH($B188),MIN(AE$6,DAY(EOMONTH($B188,0))))&lt;$C188)+(DATE(YEAR($B188),MONTH($B188)+1,MIN(AE$6,DAY(EOMONTH($B188,1))))&gt;=$B188)*(DATE(YEAR($B188),MONTH($B188)+1,MIN(AE$6,DAY(EOMONTH($B188,1))))&lt;$C188)))</f>
        <v>0</v>
      </c>
      <c r="AF188" s="48" t="n">
        <f aca="false">IF(OR(N(AF$5)=0,AF$6=""),0,AF$5*((DATE(YEAR($B188),MONTH($B188),MIN(AF$6,DAY(EOMONTH($B188,0))))&gt;=$B188)*(DATE(YEAR($B188),MONTH($B188),MIN(AF$6,DAY(EOMONTH($B188,0))))&lt;$C188)+(DATE(YEAR($B188),MONTH($B188)+1,MIN(AF$6,DAY(EOMONTH($B188,1))))&gt;=$B188)*(DATE(YEAR($B188),MONTH($B188)+1,MIN(AF$6,DAY(EOMONTH($B188,1))))&lt;$C188)))</f>
        <v>0</v>
      </c>
      <c r="AG188" s="48" t="n">
        <f aca="false">IF(OR(N(AG$5)=0,AG$6=""),0,AG$5*((DATE(YEAR($B188),MONTH($B188),MIN(AG$6,DAY(EOMONTH($B188,0))))&gt;=$B188)*(DATE(YEAR($B188),MONTH($B188),MIN(AG$6,DAY(EOMONTH($B188,0))))&lt;$C188)+(DATE(YEAR($B188),MONTH($B188)+1,MIN(AG$6,DAY(EOMONTH($B188,1))))&gt;=$B188)*(DATE(YEAR($B188),MONTH($B188)+1,MIN(AG$6,DAY(EOMONTH($B188,1))))&lt;$C188)))</f>
        <v>0</v>
      </c>
      <c r="AH188" s="48" t="n">
        <f aca="false">IF(OR(N(AH$5)=0,AH$6=""),0,AH$5*((DATE(YEAR($B188),MONTH($B188),MIN(AH$6,DAY(EOMONTH($B188,0))))&gt;=$B188)*(DATE(YEAR($B188),MONTH($B188),MIN(AH$6,DAY(EOMONTH($B188,0))))&lt;$C188)+(DATE(YEAR($B188),MONTH($B188)+1,MIN(AH$6,DAY(EOMONTH($B188,1))))&gt;=$B188)*(DATE(YEAR($B188),MONTH($B188)+1,MIN(AH$6,DAY(EOMONTH($B188,1))))&lt;$C188)))</f>
        <v>0</v>
      </c>
      <c r="AI188" s="48" t="n">
        <f aca="false">IF(OR(N(AI$5)=0,AI$6=""),0,AI$5*((DATE(YEAR($B188),MONTH($B188),MIN(AI$6,DAY(EOMONTH($B188,0))))&gt;=$B188)*(DATE(YEAR($B188),MONTH($B188),MIN(AI$6,DAY(EOMONTH($B188,0))))&lt;$C188)+(DATE(YEAR($B188),MONTH($B188)+1,MIN(AI$6,DAY(EOMONTH($B188,1))))&gt;=$B188)*(DATE(YEAR($B188),MONTH($B188)+1,MIN(AI$6,DAY(EOMONTH($B188,1))))&lt;$C188)))</f>
        <v>0</v>
      </c>
      <c r="AJ188" s="48" t="n">
        <f aca="false">IF(OR(N(AJ$5)=0,AJ$6=""),0,AJ$5*((DATE(YEAR($B188),MONTH($B188),MIN(AJ$6,DAY(EOMONTH($B188,0))))&gt;=$B188)*(DATE(YEAR($B188),MONTH($B188),MIN(AJ$6,DAY(EOMONTH($B188,0))))&lt;$C188)+(DATE(YEAR($B188),MONTH($B188)+1,MIN(AJ$6,DAY(EOMONTH($B188,1))))&gt;=$B188)*(DATE(YEAR($B188),MONTH($B188)+1,MIN(AJ$6,DAY(EOMONTH($B188,1))))&lt;$C188)))</f>
        <v>0</v>
      </c>
      <c r="AK188" s="48" t="n">
        <f aca="false">IF(OR(N(AK$5)=0,AK$6=""),0,AK$5*((DATE(YEAR($B188),MONTH($B188),MIN(AK$6,DAY(EOMONTH($B188,0))))&gt;=$B188)*(DATE(YEAR($B188),MONTH($B188),MIN(AK$6,DAY(EOMONTH($B188,0))))&lt;$C188)+(DATE(YEAR($B188),MONTH($B188)+1,MIN(AK$6,DAY(EOMONTH($B188,1))))&gt;=$B188)*(DATE(YEAR($B188),MONTH($B188)+1,MIN(AK$6,DAY(EOMONTH($B188,1))))&lt;$C188)))</f>
        <v>0</v>
      </c>
      <c r="AL188" s="48" t="n">
        <f aca="false">IF(OR(N(AL$5)=0,AL$6=""),0,AL$5*((DATE(YEAR($B188),MONTH($B188),MIN(AL$6,DAY(EOMONTH($B188,0))))&gt;=$B188)*(DATE(YEAR($B188),MONTH($B188),MIN(AL$6,DAY(EOMONTH($B188,0))))&lt;$C188)+(DATE(YEAR($B188),MONTH($B188)+1,MIN(AL$6,DAY(EOMONTH($B188,1))))&gt;=$B188)*(DATE(YEAR($B188),MONTH($B188)+1,MIN(AL$6,DAY(EOMONTH($B188,1))))&lt;$C188)))</f>
        <v>0</v>
      </c>
      <c r="AM188" s="48" t="n">
        <f aca="false">IF(OR(N(AM$5)=0,AM$6=""),0,AM$5*((DATE(YEAR($B188),MONTH($B188),MIN(AM$6,DAY(EOMONTH($B188,0))))&gt;=$B188)*(DATE(YEAR($B188),MONTH($B188),MIN(AM$6,DAY(EOMONTH($B188,0))))&lt;$C188)+(DATE(YEAR($B188),MONTH($B188)+1,MIN(AM$6,DAY(EOMONTH($B188,1))))&gt;=$B188)*(DATE(YEAR($B188),MONTH($B188)+1,MIN(AM$6,DAY(EOMONTH($B188,1))))&lt;$C188)))</f>
        <v>0</v>
      </c>
      <c r="AN188" s="48" t="n">
        <f aca="false">IF(OR(N(AN$5)=0,AN$6=""),0,AN$5*((DATE(YEAR($B188),MONTH($B188),MIN(AN$6,DAY(EOMONTH($B188,0))))&gt;=$B188)*(DATE(YEAR($B188),MONTH($B188),MIN(AN$6,DAY(EOMONTH($B188,0))))&lt;$C188)+(DATE(YEAR($B188),MONTH($B188)+1,MIN(AN$6,DAY(EOMONTH($B188,1))))&gt;=$B188)*(DATE(YEAR($B188),MONTH($B188)+1,MIN(AN$6,DAY(EOMONTH($B188,1))))&lt;$C188)))</f>
        <v>0</v>
      </c>
      <c r="AO188" s="48" t="n">
        <f aca="false">IF(OR(N(AO$5)=0,AO$6=""),0,AO$5*((DATE(YEAR($B188),MONTH($B188),MIN(AO$6,DAY(EOMONTH($B188,0))))&gt;=$B188)*(DATE(YEAR($B188),MONTH($B188),MIN(AO$6,DAY(EOMONTH($B188,0))))&lt;$C188)+(DATE(YEAR($B188),MONTH($B188)+1,MIN(AO$6,DAY(EOMONTH($B188,1))))&gt;=$B188)*(DATE(YEAR($B188),MONTH($B188)+1,MIN(AO$6,DAY(EOMONTH($B188,1))))&lt;$C188)))</f>
        <v>0</v>
      </c>
      <c r="AP188" s="48" t="n">
        <f aca="false">IF(OR(N(AP$5)=0,AP$6=""),0,AP$5*((DATE(YEAR($B188),MONTH($B188),MIN(AP$6,DAY(EOMONTH($B188,0))))&gt;=$B188)*(DATE(YEAR($B188),MONTH($B188),MIN(AP$6,DAY(EOMONTH($B188,0))))&lt;$C188)+(DATE(YEAR($B188),MONTH($B188)+1,MIN(AP$6,DAY(EOMONTH($B188,1))))&gt;=$B188)*(DATE(YEAR($B188),MONTH($B188)+1,MIN(AP$6,DAY(EOMONTH($B188,1))))&lt;$C188)))</f>
        <v>0</v>
      </c>
      <c r="AQ188" s="48" t="n">
        <f aca="false">IF(OR(N(AQ$5)=0,AQ$6=""),0,AQ$5*((DATE(YEAR($B188),MONTH($B188),MIN(AQ$6,DAY(EOMONTH($B188,0))))&gt;=$B188)*(DATE(YEAR($B188),MONTH($B188),MIN(AQ$6,DAY(EOMONTH($B188,0))))&lt;$C188)+(DATE(YEAR($B188),MONTH($B188)+1,MIN(AQ$6,DAY(EOMONTH($B188,1))))&gt;=$B188)*(DATE(YEAR($B188),MONTH($B188)+1,MIN(AQ$6,DAY(EOMONTH($B188,1))))&lt;$C188)))</f>
        <v>0</v>
      </c>
      <c r="AR188" s="48" t="n">
        <f aca="false">IF(OR(N(AR$5)=0,AR$6=""),0,AR$5*((DATE(YEAR($B188),MONTH($B188),MIN(AR$6,DAY(EOMONTH($B188,0))))&gt;=$B188)*(DATE(YEAR($B188),MONTH($B188),MIN(AR$6,DAY(EOMONTH($B188,0))))&lt;$C188)+(DATE(YEAR($B188),MONTH($B188)+1,MIN(AR$6,DAY(EOMONTH($B188,1))))&gt;=$B188)*(DATE(YEAR($B188),MONTH($B188)+1,MIN(AR$6,DAY(EOMONTH($B188,1))))&lt;$C188)))</f>
        <v>0</v>
      </c>
      <c r="AS188" s="48" t="n">
        <f aca="false">IF(OR(N(AS$5)=0,AS$6=""),0,AS$5*((DATE(YEAR($B188),MONTH($B188),MIN(AS$6,DAY(EOMONTH($B188,0))))&gt;=$B188)*(DATE(YEAR($B188),MONTH($B188),MIN(AS$6,DAY(EOMONTH($B188,0))))&lt;$C188)+(DATE(YEAR($B188),MONTH($B188)+1,MIN(AS$6,DAY(EOMONTH($B188,1))))&gt;=$B188)*(DATE(YEAR($B188),MONTH($B188)+1,MIN(AS$6,DAY(EOMONTH($B188,1))))&lt;$C188)))</f>
        <v>0</v>
      </c>
      <c r="AT188" s="48" t="n">
        <f aca="false">IF(OR(N(AT$5)=0,AT$6=""),0,AT$5*((DATE(YEAR($B188),MONTH($B188),MIN(AT$6,DAY(EOMONTH($B188,0))))&gt;=$B188)*(DATE(YEAR($B188),MONTH($B188),MIN(AT$6,DAY(EOMONTH($B188,0))))&lt;$C188)+(DATE(YEAR($B188),MONTH($B188)+1,MIN(AT$6,DAY(EOMONTH($B188,1))))&gt;=$B188)*(DATE(YEAR($B188),MONTH($B188)+1,MIN(AT$6,DAY(EOMONTH($B188,1))))&lt;$C188)))</f>
        <v>0</v>
      </c>
      <c r="AU188" s="48" t="n">
        <f aca="false">IF(OR(N(AU$5)=0,AU$6=""),0,AU$5*((DATE(YEAR($B188),MONTH($B188),MIN(AU$6,DAY(EOMONTH($B188,0))))&gt;=$B188)*(DATE(YEAR($B188),MONTH($B188),MIN(AU$6,DAY(EOMONTH($B188,0))))&lt;$C188)+(DATE(YEAR($B188),MONTH($B188)+1,MIN(AU$6,DAY(EOMONTH($B188,1))))&gt;=$B188)*(DATE(YEAR($B188),MONTH($B188)+1,MIN(AU$6,DAY(EOMONTH($B188,1))))&lt;$C188)))</f>
        <v>0</v>
      </c>
      <c r="AV188" s="48" t="n">
        <f aca="false">IF(OR(N(AV$5)=0,AV$6=""),0,AV$5*((DATE(YEAR($B188),MONTH($B188),MIN(AV$6,DAY(EOMONTH($B188,0))))&gt;=$B188)*(DATE(YEAR($B188),MONTH($B188),MIN(AV$6,DAY(EOMONTH($B188,0))))&lt;$C188)+(DATE(YEAR($B188),MONTH($B188)+1,MIN(AV$6,DAY(EOMONTH($B188,1))))&gt;=$B188)*(DATE(YEAR($B188),MONTH($B188)+1,MIN(AV$6,DAY(EOMONTH($B188,1))))&lt;$C188)))</f>
        <v>0</v>
      </c>
      <c r="AW188" s="48" t="n">
        <f aca="false">IF(OR(N(AW$5)=0,AW$6=""),0,AW$5*((DATE(YEAR($B188),MONTH($B188),MIN(AW$6,DAY(EOMONTH($B188,0))))&gt;=$B188)*(DATE(YEAR($B188),MONTH($B188),MIN(AW$6,DAY(EOMONTH($B188,0))))&lt;$C188)+(DATE(YEAR($B188),MONTH($B188)+1,MIN(AW$6,DAY(EOMONTH($B188,1))))&gt;=$B188)*(DATE(YEAR($B188),MONTH($B188)+1,MIN(AW$6,DAY(EOMONTH($B188,1))))&lt;$C188)))</f>
        <v>0</v>
      </c>
      <c r="AX188" s="48" t="n">
        <f aca="false">IF(OR(N(AX$5)=0,AX$6=""),0,AX$5*((DATE(YEAR($B188),MONTH($B188),MIN(AX$6,DAY(EOMONTH($B188,0))))&gt;=$B188)*(DATE(YEAR($B188),MONTH($B188),MIN(AX$6,DAY(EOMONTH($B188,0))))&lt;$C188)+(DATE(YEAR($B188),MONTH($B188)+1,MIN(AX$6,DAY(EOMONTH($B188,1))))&gt;=$B188)*(DATE(YEAR($B188),MONTH($B188)+1,MIN(AX$6,DAY(EOMONTH($B188,1))))&lt;$C188)))</f>
        <v>0</v>
      </c>
      <c r="AY188" s="48" t="n">
        <f aca="false">IF(OR(N(AY$5)=0,AY$6=""),0,AY$5*((DATE(YEAR($B188),MONTH($B188),MIN(AY$6,DAY(EOMONTH($B188,0))))&gt;=$B188)*(DATE(YEAR($B188),MONTH($B188),MIN(AY$6,DAY(EOMONTH($B188,0))))&lt;$C188)+(DATE(YEAR($B188),MONTH($B188)+1,MIN(AY$6,DAY(EOMONTH($B188,1))))&gt;=$B188)*(DATE(YEAR($B188),MONTH($B188)+1,MIN(AY$6,DAY(EOMONTH($B188,1))))&lt;$C188)))</f>
        <v>0</v>
      </c>
      <c r="AZ188" s="48" t="n">
        <f aca="false">IF(OR(N(AZ$5)=0,AZ$6=""),0,AZ$5*((DATE(YEAR($B188),MONTH($B188),MIN(AZ$6,DAY(EOMONTH($B188,0))))&gt;=$B188)*(DATE(YEAR($B188),MONTH($B188),MIN(AZ$6,DAY(EOMONTH($B188,0))))&lt;$C188)+(DATE(YEAR($B188),MONTH($B188)+1,MIN(AZ$6,DAY(EOMONTH($B188,1))))&gt;=$B188)*(DATE(YEAR($B188),MONTH($B188)+1,MIN(AZ$6,DAY(EOMONTH($B188,1))))&lt;$C188)))</f>
        <v>0</v>
      </c>
      <c r="BA188" s="48" t="n">
        <f aca="false">IF(OR(N(BA$5)=0,BA$6=""),0,BA$5*((DATE(YEAR($B188),MONTH($B188),MIN(BA$6,DAY(EOMONTH($B188,0))))&gt;=$B188)*(DATE(YEAR($B188),MONTH($B188),MIN(BA$6,DAY(EOMONTH($B188,0))))&lt;$C188)+(DATE(YEAR($B188),MONTH($B188)+1,MIN(BA$6,DAY(EOMONTH($B188,1))))&gt;=$B188)*(DATE(YEAR($B188),MONTH($B188)+1,MIN(BA$6,DAY(EOMONTH($B188,1))))&lt;$C188)))</f>
        <v>0</v>
      </c>
      <c r="BB188" s="48" t="n">
        <f aca="false">IF(OR(N(BB$5)=0,BB$6=""),0,BB$5*((DATE(YEAR($B188),MONTH($B188),MIN(BB$6,DAY(EOMONTH($B188,0))))&gt;=$B188)*(DATE(YEAR($B188),MONTH($B188),MIN(BB$6,DAY(EOMONTH($B188,0))))&lt;$C188)+(DATE(YEAR($B188),MONTH($B188)+1,MIN(BB$6,DAY(EOMONTH($B188,1))))&gt;=$B188)*(DATE(YEAR($B188),MONTH($B188)+1,MIN(BB$6,DAY(EOMONTH($B188,1))))&lt;$C188)))</f>
        <v>0</v>
      </c>
      <c r="BC188" s="48" t="n">
        <f aca="false">IF(OR(N(BC$5)=0,BC$6=""),0,BC$5*((DATE(YEAR($B188),MONTH($B188),MIN(BC$6,DAY(EOMONTH($B188,0))))&gt;=$B188)*(DATE(YEAR($B188),MONTH($B188),MIN(BC$6,DAY(EOMONTH($B188,0))))&lt;$C188)+(DATE(YEAR($B188),MONTH($B188)+1,MIN(BC$6,DAY(EOMONTH($B188,1))))&gt;=$B188)*(DATE(YEAR($B188),MONTH($B188)+1,MIN(BC$6,DAY(EOMONTH($B188,1))))&lt;$C188)))</f>
        <v>0</v>
      </c>
      <c r="BD188" s="48" t="n">
        <f aca="false">IF(OR(N(BD$5)=0,BD$6=""),0,BD$5*((DATE(YEAR($B188),MONTH($B188),MIN(BD$6,DAY(EOMONTH($B188,0))))&gt;=$B188)*(DATE(YEAR($B188),MONTH($B188),MIN(BD$6,DAY(EOMONTH($B188,0))))&lt;$C188)+(DATE(YEAR($B188),MONTH($B188)+1,MIN(BD$6,DAY(EOMONTH($B188,1))))&gt;=$B188)*(DATE(YEAR($B188),MONTH($B188)+1,MIN(BD$6,DAY(EOMONTH($B188,1))))&lt;$C188)))</f>
        <v>0</v>
      </c>
      <c r="BE188" s="48" t="n">
        <f aca="false">IF(OR(N(BE$5)=0,BE$6=""),0,BE$5*((DATE(YEAR($B188),MONTH($B188),MIN(BE$6,DAY(EOMONTH($B188,0))))&gt;=$B188)*(DATE(YEAR($B188),MONTH($B188),MIN(BE$6,DAY(EOMONTH($B188,0))))&lt;$C188)+(DATE(YEAR($B188),MONTH($B188)+1,MIN(BE$6,DAY(EOMONTH($B188,1))))&gt;=$B188)*(DATE(YEAR($B188),MONTH($B188)+1,MIN(BE$6,DAY(EOMONTH($B188,1))))&lt;$C188)))</f>
        <v>0</v>
      </c>
      <c r="BF188" s="48" t="n">
        <f aca="false">IF(OR(N(BF$5)=0,BF$6=""),0,BF$5*((DATE(YEAR($B188),MONTH($B188),MIN(BF$6,DAY(EOMONTH($B188,0))))&gt;=$B188)*(DATE(YEAR($B188),MONTH($B188),MIN(BF$6,DAY(EOMONTH($B188,0))))&lt;$C188)+(DATE(YEAR($B188),MONTH($B188)+1,MIN(BF$6,DAY(EOMONTH($B188,1))))&gt;=$B188)*(DATE(YEAR($B188),MONTH($B188)+1,MIN(BF$6,DAY(EOMONTH($B188,1))))&lt;$C188)))</f>
        <v>0</v>
      </c>
      <c r="BG188" s="48" t="n">
        <f aca="false">IF(OR(N(BG$5)=0,BG$6=""),0,BG$5*((DATE(YEAR($B188),MONTH($B188),MIN(BG$6,DAY(EOMONTH($B188,0))))&gt;=$B188)*(DATE(YEAR($B188),MONTH($B188),MIN(BG$6,DAY(EOMONTH($B188,0))))&lt;$C188)+(DATE(YEAR($B188),MONTH($B188)+1,MIN(BG$6,DAY(EOMONTH($B188,1))))&gt;=$B188)*(DATE(YEAR($B188),MONTH($B188)+1,MIN(BG$6,DAY(EOMONTH($B188,1))))&lt;$C188)))</f>
        <v>0</v>
      </c>
      <c r="BH188" s="48" t="n">
        <f aca="false">IF(OR(N(BH$5)=0,BH$6=""),0,BH$5*((DATE(YEAR($B188),MONTH($B188),MIN(BH$6,DAY(EOMONTH($B188,0))))&gt;=$B188)*(DATE(YEAR($B188),MONTH($B188),MIN(BH$6,DAY(EOMONTH($B188,0))))&lt;$C188)+(DATE(YEAR($B188),MONTH($B188)+1,MIN(BH$6,DAY(EOMONTH($B188,1))))&gt;=$B188)*(DATE(YEAR($B188),MONTH($B188)+1,MIN(BH$6,DAY(EOMONTH($B188,1))))&lt;$C188)))</f>
        <v>0</v>
      </c>
      <c r="BI188" s="48" t="n">
        <f aca="false">IF(OR(N(BI$5)=0,BI$6=""),0,BI$5*((DATE(YEAR($B188),MONTH($B188),MIN(BI$6,DAY(EOMONTH($B188,0))))&gt;=$B188)*(DATE(YEAR($B188),MONTH($B188),MIN(BI$6,DAY(EOMONTH($B188,0))))&lt;$C188)+(DATE(YEAR($B188),MONTH($B188)+1,MIN(BI$6,DAY(EOMONTH($B188,1))))&gt;=$B188)*(DATE(YEAR($B188),MONTH($B188)+1,MIN(BI$6,DAY(EOMONTH($B188,1))))&lt;$C188)))</f>
        <v>0</v>
      </c>
      <c r="BJ188" s="48" t="n">
        <f aca="false">IF(OR(N(BJ$5)=0,BJ$6=""),0,BJ$5*((DATE(YEAR($B188),MONTH($B188),MIN(BJ$6,DAY(EOMONTH($B188,0))))&gt;=$B188)*(DATE(YEAR($B188),MONTH($B188),MIN(BJ$6,DAY(EOMONTH($B188,0))))&lt;$C188)+(DATE(YEAR($B188),MONTH($B188)+1,MIN(BJ$6,DAY(EOMONTH($B188,1))))&gt;=$B188)*(DATE(YEAR($B188),MONTH($B188)+1,MIN(BJ$6,DAY(EOMONTH($B188,1))))&lt;$C188)))</f>
        <v>0</v>
      </c>
      <c r="BK188" s="48" t="n">
        <f aca="false">IF(OR(N(BK$5)=0,BK$6=""),0,BK$5*((DATE(YEAR($B188),MONTH($B188),MIN(BK$6,DAY(EOMONTH($B188,0))))&gt;=$B188)*(DATE(YEAR($B188),MONTH($B188),MIN(BK$6,DAY(EOMONTH($B188,0))))&lt;$C188)+(DATE(YEAR($B188),MONTH($B188)+1,MIN(BK$6,DAY(EOMONTH($B188,1))))&gt;=$B188)*(DATE(YEAR($B188),MONTH($B188)+1,MIN(BK$6,DAY(EOMONTH($B188,1))))&lt;$C188)))</f>
        <v>0</v>
      </c>
      <c r="BL188" s="48" t="n">
        <f aca="false">IF(OR(N(BL$5)=0,BL$6=""),0,BL$5*((DATE(YEAR($B188),MONTH($B188),MIN(BL$6,DAY(EOMONTH($B188,0))))&gt;=$B188)*(DATE(YEAR($B188),MONTH($B188),MIN(BL$6,DAY(EOMONTH($B188,0))))&lt;$C188)+(DATE(YEAR($B188),MONTH($B188)+1,MIN(BL$6,DAY(EOMONTH($B188,1))))&gt;=$B188)*(DATE(YEAR($B188),MONTH($B188)+1,MIN(BL$6,DAY(EOMONTH($B188,1))))&lt;$C188)))</f>
        <v>0</v>
      </c>
      <c r="BM188" s="48" t="n">
        <f aca="false">IF(OR(N(BM$5)=0,BM$6=""),0,BM$5*((DATE(YEAR($B188),MONTH($B188),MIN(BM$6,DAY(EOMONTH($B188,0))))&gt;=$B188)*(DATE(YEAR($B188),MONTH($B188),MIN(BM$6,DAY(EOMONTH($B188,0))))&lt;$C188)+(DATE(YEAR($B188),MONTH($B188)+1,MIN(BM$6,DAY(EOMONTH($B188,1))))&gt;=$B188)*(DATE(YEAR($B188),MONTH($B188)+1,MIN(BM$6,DAY(EOMONTH($B188,1))))&lt;$C188)))</f>
        <v>0</v>
      </c>
      <c r="BN188" s="48" t="n">
        <f aca="false">IF(OR(N(BN$5)=0,BN$6=""),0,BN$5*((DATE(YEAR($B188),MONTH($B188),MIN(BN$6,DAY(EOMONTH($B188,0))))&gt;=$B188)*(DATE(YEAR($B188),MONTH($B188),MIN(BN$6,DAY(EOMONTH($B188,0))))&lt;$C188)+(DATE(YEAR($B188),MONTH($B188)+1,MIN(BN$6,DAY(EOMONTH($B188,1))))&gt;=$B188)*(DATE(YEAR($B188),MONTH($B188)+1,MIN(BN$6,DAY(EOMONTH($B188,1))))&lt;$C188)))</f>
        <v>0</v>
      </c>
      <c r="BO188" s="48" t="n">
        <f aca="false">IF(OR(N(BO$5)=0,BO$6=""),0,BO$5*((DATE(YEAR($B188),MONTH($B188),MIN(BO$6,DAY(EOMONTH($B188,0))))&gt;=$B188)*(DATE(YEAR($B188),MONTH($B188),MIN(BO$6,DAY(EOMONTH($B188,0))))&lt;$C188)+(DATE(YEAR($B188),MONTH($B188)+1,MIN(BO$6,DAY(EOMONTH($B188,1))))&gt;=$B188)*(DATE(YEAR($B188),MONTH($B188)+1,MIN(BO$6,DAY(EOMONTH($B188,1))))&lt;$C188)))</f>
        <v>0</v>
      </c>
      <c r="BP188" s="48" t="n">
        <f aca="false">IF(OR(N(BP$5)=0,BP$6=""),0,BP$5*((DATE(YEAR($B188),MONTH($B188),MIN(BP$6,DAY(EOMONTH($B188,0))))&gt;=$B188)*(DATE(YEAR($B188),MONTH($B188),MIN(BP$6,DAY(EOMONTH($B188,0))))&lt;$C188)+(DATE(YEAR($B188),MONTH($B188)+1,MIN(BP$6,DAY(EOMONTH($B188,1))))&gt;=$B188)*(DATE(YEAR($B188),MONTH($B188)+1,MIN(BP$6,DAY(EOMONTH($B188,1))))&lt;$C188)))</f>
        <v>0</v>
      </c>
      <c r="BQ188" s="48" t="n">
        <f aca="false">IF(OR(N(BQ$5)=0,BQ$6=""),0,BQ$5*((DATE(YEAR($B188),MONTH($B188),MIN(BQ$6,DAY(EOMONTH($B188,0))))&gt;=$B188)*(DATE(YEAR($B188),MONTH($B188),MIN(BQ$6,DAY(EOMONTH($B188,0))))&lt;$C188)+(DATE(YEAR($B188),MONTH($B188)+1,MIN(BQ$6,DAY(EOMONTH($B188,1))))&gt;=$B188)*(DATE(YEAR($B188),MONTH($B188)+1,MIN(BQ$6,DAY(EOMONTH($B188,1))))&lt;$C188)))</f>
        <v>0</v>
      </c>
      <c r="BR188" s="48" t="n">
        <f aca="false">IF(OR(N(BR$5)=0,BR$6=""),0,BR$5*((DATE(YEAR($B188),MONTH($B188),MIN(BR$6,DAY(EOMONTH($B188,0))))&gt;=$B188)*(DATE(YEAR($B188),MONTH($B188),MIN(BR$6,DAY(EOMONTH($B188,0))))&lt;$C188)+(DATE(YEAR($B188),MONTH($B188)+1,MIN(BR$6,DAY(EOMONTH($B188,1))))&gt;=$B188)*(DATE(YEAR($B188),MONTH($B188)+1,MIN(BR$6,DAY(EOMONTH($B188,1))))&lt;$C188)))</f>
        <v>0</v>
      </c>
      <c r="BS188" s="48" t="n">
        <f aca="false">IF(OR(N(BS$5)=0,BS$6=""),0,BS$5*((DATE(YEAR($B188),MONTH($B188),MIN(BS$6,DAY(EOMONTH($B188,0))))&gt;=$B188)*(DATE(YEAR($B188),MONTH($B188),MIN(BS$6,DAY(EOMONTH($B188,0))))&lt;$C188)+(DATE(YEAR($B188),MONTH($B188)+1,MIN(BS$6,DAY(EOMONTH($B188,1))))&gt;=$B188)*(DATE(YEAR($B188),MONTH($B188)+1,MIN(BS$6,DAY(EOMONTH($B188,1))))&lt;$C188)))</f>
        <v>0</v>
      </c>
      <c r="BT188" s="48" t="n">
        <f aca="false">IF(OR(N(BT$5)=0,BT$6=""),0,BT$5*((DATE(YEAR($B188),MONTH($B188),MIN(BT$6,DAY(EOMONTH($B188,0))))&gt;=$B188)*(DATE(YEAR($B188),MONTH($B188),MIN(BT$6,DAY(EOMONTH($B188,0))))&lt;$C188)+(DATE(YEAR($B188),MONTH($B188)+1,MIN(BT$6,DAY(EOMONTH($B188,1))))&gt;=$B188)*(DATE(YEAR($B188),MONTH($B188)+1,MIN(BT$6,DAY(EOMONTH($B188,1))))&lt;$C188)))</f>
        <v>0</v>
      </c>
      <c r="BU188" s="48" t="n">
        <f aca="false">IF(OR(N(BU$5)=0,BU$6=""),0,BU$5*((DATE(YEAR($B188),MONTH($B188),MIN(BU$6,DAY(EOMONTH($B188,0))))&gt;=$B188)*(DATE(YEAR($B188),MONTH($B188),MIN(BU$6,DAY(EOMONTH($B188,0))))&lt;$C188)+(DATE(YEAR($B188),MONTH($B188)+1,MIN(BU$6,DAY(EOMONTH($B188,1))))&gt;=$B188)*(DATE(YEAR($B188),MONTH($B188)+1,MIN(BU$6,DAY(EOMONTH($B188,1))))&lt;$C188)))</f>
        <v>0</v>
      </c>
      <c r="BV188" s="48" t="n">
        <f aca="false">IF(OR(N(BV$5)=0,BV$6=""),0,BV$5*((DATE(YEAR($B188),MONTH($B188),MIN(BV$6,DAY(EOMONTH($B188,0))))&gt;=$B188)*(DATE(YEAR($B188),MONTH($B188),MIN(BV$6,DAY(EOMONTH($B188,0))))&lt;$C188)+(DATE(YEAR($B188),MONTH($B188)+1,MIN(BV$6,DAY(EOMONTH($B188,1))))&gt;=$B188)*(DATE(YEAR($B188),MONTH($B188)+1,MIN(BV$6,DAY(EOMONTH($B188,1))))&lt;$C188)))</f>
        <v>0</v>
      </c>
      <c r="BW188" s="48" t="n">
        <f aca="false">IF(OR(N(BW$5)=0,BW$6=""),0,BW$5*((DATE(YEAR($B188),MONTH($B188),MIN(BW$6,DAY(EOMONTH($B188,0))))&gt;=$B188)*(DATE(YEAR($B188),MONTH($B188),MIN(BW$6,DAY(EOMONTH($B188,0))))&lt;$C188)+(DATE(YEAR($B188),MONTH($B188)+1,MIN(BW$6,DAY(EOMONTH($B188,1))))&gt;=$B188)*(DATE(YEAR($B188),MONTH($B188)+1,MIN(BW$6,DAY(EOMONTH($B188,1))))&lt;$C188)))</f>
        <v>0</v>
      </c>
      <c r="BX188" s="48" t="n">
        <f aca="false">MIN(Z188,(FT187*(1+FT$5/Setup!$C$36)+IF($V188=1,N($F188),0)))</f>
        <v>0</v>
      </c>
      <c r="BY188" s="48" t="n">
        <f aca="false">MIN(AA188,(FU187*(1+FU$5/Setup!$C$36)+IF($V188=2,N($F188),0)))</f>
        <v>0</v>
      </c>
      <c r="BZ188" s="48" t="n">
        <f aca="false">MIN(AB188,(FV187*(1+FV$5/Setup!$C$36)+IF($V188=3,N($F188),0)))</f>
        <v>0</v>
      </c>
      <c r="CA188" s="48" t="n">
        <f aca="false">MIN(AC188,(FW187*(1+FW$5/Setup!$C$36)+IF($V188=4,N($F188),0)))</f>
        <v>0</v>
      </c>
      <c r="CB188" s="48" t="n">
        <f aca="false">MIN(AD188,(FX187*(1+FX$5/Setup!$C$36)+IF($V188=5,N($F188),0)))</f>
        <v>0</v>
      </c>
      <c r="CC188" s="48" t="n">
        <f aca="false">MIN(AE188,(FY187*(1+FY$5/Setup!$C$36)+IF($V188=6,N($F188),0)))</f>
        <v>0</v>
      </c>
      <c r="CD188" s="48" t="n">
        <f aca="false">MIN(AF188,(FZ187*(1+FZ$5/Setup!$C$36)+IF($V188=7,N($F188),0)))</f>
        <v>0</v>
      </c>
      <c r="CE188" s="48" t="n">
        <f aca="false">MIN(AG188,(GA187*(1+GA$5/Setup!$C$36)+IF($V188=8,N($F188),0)))</f>
        <v>0</v>
      </c>
      <c r="CF188" s="48" t="n">
        <f aca="false">MIN(AH188,(GB187*(1+GB$5/Setup!$C$36)+IF($V188=9,N($F188),0)))</f>
        <v>0</v>
      </c>
      <c r="CG188" s="48" t="n">
        <f aca="false">MIN(AI188,(GC187*(1+GC$5/Setup!$C$36)+IF($V188=10,N($F188),0)))</f>
        <v>0</v>
      </c>
      <c r="CH188" s="48" t="n">
        <f aca="false">MIN(AJ188,(GD187*(1+GD$5/Setup!$C$36)+IF($V188=11,N($F188),0)))</f>
        <v>0</v>
      </c>
      <c r="CI188" s="48" t="n">
        <f aca="false">MIN(AK188,(GE187*(1+GE$5/Setup!$C$36)+IF($V188=12,N($F188),0)))</f>
        <v>0</v>
      </c>
      <c r="CJ188" s="48" t="n">
        <f aca="false">MIN(AL188,(GF187*(1+GF$5/Setup!$C$36)+IF($V188=13,N($F188),0)))</f>
        <v>0</v>
      </c>
      <c r="CK188" s="48" t="n">
        <f aca="false">MIN(AM188,(GG187*(1+GG$5/Setup!$C$36)+IF($V188=14,N($F188),0)))</f>
        <v>0</v>
      </c>
      <c r="CL188" s="48" t="n">
        <f aca="false">MIN(AN188,(GH187*(1+GH$5/Setup!$C$36)+IF($V188=15,N($F188),0)))</f>
        <v>0</v>
      </c>
      <c r="CM188" s="48" t="n">
        <f aca="false">MIN(AO188,(GI187*(1+GI$5/Setup!$C$36)+IF($V188=16,N($F188),0)))</f>
        <v>0</v>
      </c>
      <c r="CN188" s="48" t="n">
        <f aca="false">MIN(AP188,(GJ187*(1+GJ$5/Setup!$C$36)+IF($V188=17,N($F188),0)))</f>
        <v>0</v>
      </c>
      <c r="CO188" s="48" t="n">
        <f aca="false">MIN(AQ188,(GK187*(1+GK$5/Setup!$C$36)+IF($V188=18,N($F188),0)))</f>
        <v>0</v>
      </c>
      <c r="CP188" s="48" t="n">
        <f aca="false">MIN(AR188,(GL187*(1+GL$5/Setup!$C$36)+IF($V188=19,N($F188),0)))</f>
        <v>0</v>
      </c>
      <c r="CQ188" s="48" t="n">
        <f aca="false">MIN(AS188,(GM187*(1+GM$5/Setup!$C$36)+IF($V188=20,N($F188),0)))</f>
        <v>0</v>
      </c>
      <c r="CR188" s="48" t="n">
        <f aca="false">MIN(AT188,(GN187*(1+GN$5/Setup!$C$36)+IF($V188=21,N($F188),0)))</f>
        <v>0</v>
      </c>
      <c r="CS188" s="48" t="n">
        <f aca="false">MIN(AU188,(GO187*(1+GO$5/Setup!$C$36)+IF($V188=22,N($F188),0)))</f>
        <v>0</v>
      </c>
      <c r="CT188" s="48" t="n">
        <f aca="false">MIN(AV188,(GP187*(1+GP$5/Setup!$C$36)+IF($V188=23,N($F188),0)))</f>
        <v>0</v>
      </c>
      <c r="CU188" s="48" t="n">
        <f aca="false">MIN(AW188,(GQ187*(1+GQ$5/Setup!$C$36)+IF($V188=24,N($F188),0)))</f>
        <v>0</v>
      </c>
      <c r="CV188" s="48" t="n">
        <f aca="false">MIN(AX188,(GR187*(1+GR$5/Setup!$C$36)+IF($V188=25,N($F188),0)))</f>
        <v>0</v>
      </c>
      <c r="CW188" s="48" t="n">
        <f aca="false">MIN(AY188,(GS187*(1+GS$5/Setup!$C$36)+IF($V188=26,N($F188),0)))</f>
        <v>0</v>
      </c>
      <c r="CX188" s="48" t="n">
        <f aca="false">MIN(AZ188,(GT187*(1+GT$5/Setup!$C$36)+IF($V188=27,N($F188),0)))</f>
        <v>0</v>
      </c>
      <c r="CY188" s="48" t="n">
        <f aca="false">MIN(BA188,(GU187*(1+GU$5/Setup!$C$36)+IF($V188=28,N($F188),0)))</f>
        <v>0</v>
      </c>
      <c r="CZ188" s="48" t="n">
        <f aca="false">MIN(BB188,(GV187*(1+GV$5/Setup!$C$36)+IF($V188=29,N($F188),0)))</f>
        <v>0</v>
      </c>
      <c r="DA188" s="48" t="n">
        <f aca="false">MIN(BC188,(GW187*(1+GW$5/Setup!$C$36)+IF($V188=30,N($F188),0)))</f>
        <v>0</v>
      </c>
      <c r="DB188" s="48" t="n">
        <f aca="false">MIN(BD188,(GX187*(1+GX$5/Setup!$C$36)+IF($V188=31,N($F188),0)))</f>
        <v>0</v>
      </c>
      <c r="DC188" s="48" t="n">
        <f aca="false">MIN(BE188,(GY187*(1+GY$5/Setup!$C$36)+IF($V188=32,N($F188),0)))</f>
        <v>0</v>
      </c>
      <c r="DD188" s="48" t="n">
        <f aca="false">MIN(BF188,(GZ187*(1+GZ$5/Setup!$C$36)+IF($V188=33,N($F188),0)))</f>
        <v>0</v>
      </c>
      <c r="DE188" s="48" t="n">
        <f aca="false">MIN(BG188,(HA187*(1+HA$5/Setup!$C$36)+IF($V188=34,N($F188),0)))</f>
        <v>0</v>
      </c>
      <c r="DF188" s="48" t="n">
        <f aca="false">MIN(BH188,(HB187*(1+HB$5/Setup!$C$36)+IF($V188=35,N($F188),0)))</f>
        <v>0</v>
      </c>
      <c r="DG188" s="48" t="n">
        <f aca="false">MIN(BI188,(HC187*(1+HC$5/Setup!$C$36)+IF($V188=36,N($F188),0)))</f>
        <v>0</v>
      </c>
      <c r="DH188" s="48" t="n">
        <f aca="false">MIN(BJ188,(HD187*(1+HD$5/Setup!$C$36)+IF($V188=37,N($F188),0)))</f>
        <v>0</v>
      </c>
      <c r="DI188" s="48" t="n">
        <f aca="false">MIN(BK188,(HE187*(1+HE$5/Setup!$C$36)+IF($V188=38,N($F188),0)))</f>
        <v>0</v>
      </c>
      <c r="DJ188" s="48" t="n">
        <f aca="false">MIN(BL188,(HF187*(1+HF$5/Setup!$C$36)+IF($V188=39,N($F188),0)))</f>
        <v>0</v>
      </c>
      <c r="DK188" s="48" t="n">
        <f aca="false">MIN(BM188,(HG187*(1+HG$5/Setup!$C$36)+IF($V188=40,N($F188),0)))</f>
        <v>0</v>
      </c>
      <c r="DL188" s="48" t="n">
        <f aca="false">MIN(BN188,(HH187*(1+HH$5/Setup!$C$36)+IF($V188=41,N($F188),0)))</f>
        <v>0</v>
      </c>
      <c r="DM188" s="48" t="n">
        <f aca="false">MIN(BO188,(HI187*(1+HI$5/Setup!$C$36)+IF($V188=42,N($F188),0)))</f>
        <v>0</v>
      </c>
      <c r="DN188" s="48" t="n">
        <f aca="false">MIN(BP188,(HJ187*(1+HJ$5/Setup!$C$36)+IF($V188=43,N($F188),0)))</f>
        <v>0</v>
      </c>
      <c r="DO188" s="48" t="n">
        <f aca="false">MIN(BQ188,(HK187*(1+HK$5/Setup!$C$36)+IF($V188=44,N($F188),0)))</f>
        <v>0</v>
      </c>
      <c r="DP188" s="48" t="n">
        <f aca="false">MIN(BR188,(HL187*(1+HL$5/Setup!$C$36)+IF($V188=45,N($F188),0)))</f>
        <v>0</v>
      </c>
      <c r="DQ188" s="48" t="n">
        <f aca="false">MIN(BS188,(HM187*(1+HM$5/Setup!$C$36)+IF($V188=46,N($F188),0)))</f>
        <v>0</v>
      </c>
      <c r="DR188" s="48" t="n">
        <f aca="false">MIN(BT188,(HN187*(1+HN$5/Setup!$C$36)+IF($V188=47,N($F188),0)))</f>
        <v>0</v>
      </c>
      <c r="DS188" s="48" t="n">
        <f aca="false">MIN(BU188,(HO187*(1+HO$5/Setup!$C$36)+IF($V188=48,N($F188),0)))</f>
        <v>0</v>
      </c>
      <c r="DT188" s="48" t="n">
        <f aca="false">MIN(BV188,(HP187*(1+HP$5/Setup!$C$36)+IF($V188=49,N($F188),0)))</f>
        <v>0</v>
      </c>
      <c r="DU188" s="48" t="n">
        <f aca="false">MIN(BW188,(HQ187*(1+HQ$5/Setup!$C$36)+IF($V188=50,N($F188),0)))</f>
        <v>0</v>
      </c>
      <c r="DV188" s="48" t="n">
        <f aca="false">MIN(MAX((FT187*(1+FT$5/Setup!$C$36)+IF($V188=1,N($F188),0))-BX188,0),MAX($P188-0,0))</f>
        <v>0</v>
      </c>
      <c r="DW188" s="48" t="n">
        <f aca="false">MIN(MAX((FU187*(1+FU$5/Setup!$C$36)+IF($V188=2,N($F188),0))-BY188,0),MAX($P188-SUM(DV188:DV188),0))</f>
        <v>0</v>
      </c>
      <c r="DX188" s="48" t="n">
        <f aca="false">MIN(MAX((FV187*(1+FV$5/Setup!$C$36)+IF($V188=3,N($F188),0))-BZ188,0),MAX($P188-SUM(DV188:DW188),0))</f>
        <v>0</v>
      </c>
      <c r="DY188" s="48" t="n">
        <f aca="false">MIN(MAX((FW187*(1+FW$5/Setup!$C$36)+IF($V188=4,N($F188),0))-CA188,0),MAX($P188-SUM(DV188:DX188),0))</f>
        <v>0</v>
      </c>
      <c r="DZ188" s="48" t="n">
        <f aca="false">MIN(MAX((FX187*(1+FX$5/Setup!$C$36)+IF($V188=5,N($F188),0))-CB188,0),MAX($P188-SUM(DV188:DY188),0))</f>
        <v>0</v>
      </c>
      <c r="EA188" s="48" t="n">
        <f aca="false">MIN(MAX((FY187*(1+FY$5/Setup!$C$36)+IF($V188=6,N($F188),0))-CC188,0),MAX($P188-SUM(DV188:DZ188),0))</f>
        <v>0</v>
      </c>
      <c r="EB188" s="48" t="n">
        <f aca="false">MIN(MAX((FZ187*(1+FZ$5/Setup!$C$36)+IF($V188=7,N($F188),0))-CD188,0),MAX($P188-SUM(DV188:EA188),0))</f>
        <v>0</v>
      </c>
      <c r="EC188" s="48" t="n">
        <f aca="false">MIN(MAX((GA187*(1+GA$5/Setup!$C$36)+IF($V188=8,N($F188),0))-CE188,0),MAX($P188-SUM(DV188:EB188),0))</f>
        <v>0</v>
      </c>
      <c r="ED188" s="48" t="n">
        <f aca="false">MIN(MAX((GB187*(1+GB$5/Setup!$C$36)+IF($V188=9,N($F188),0))-CF188,0),MAX($P188-SUM(DV188:EC188),0))</f>
        <v>0</v>
      </c>
      <c r="EE188" s="48" t="n">
        <f aca="false">MIN(MAX((GC187*(1+GC$5/Setup!$C$36)+IF($V188=10,N($F188),0))-CG188,0),MAX($P188-SUM(DV188:ED188),0))</f>
        <v>0</v>
      </c>
      <c r="EF188" s="48" t="n">
        <f aca="false">MIN(MAX((GD187*(1+GD$5/Setup!$C$36)+IF($V188=11,N($F188),0))-CH188,0),MAX($P188-SUM(DV188:EE188),0))</f>
        <v>0</v>
      </c>
      <c r="EG188" s="48" t="n">
        <f aca="false">MIN(MAX((GE187*(1+GE$5/Setup!$C$36)+IF($V188=12,N($F188),0))-CI188,0),MAX($P188-SUM(DV188:EF188),0))</f>
        <v>0</v>
      </c>
      <c r="EH188" s="48" t="n">
        <f aca="false">MIN(MAX((GF187*(1+GF$5/Setup!$C$36)+IF($V188=13,N($F188),0))-CJ188,0),MAX($P188-SUM(DV188:EG188),0))</f>
        <v>0</v>
      </c>
      <c r="EI188" s="48" t="n">
        <f aca="false">MIN(MAX((GG187*(1+GG$5/Setup!$C$36)+IF($V188=14,N($F188),0))-CK188,0),MAX($P188-SUM(DV188:EH188),0))</f>
        <v>0</v>
      </c>
      <c r="EJ188" s="48" t="n">
        <f aca="false">MIN(MAX((GH187*(1+GH$5/Setup!$C$36)+IF($V188=15,N($F188),0))-CL188,0),MAX($P188-SUM(DV188:EI188),0))</f>
        <v>0</v>
      </c>
      <c r="EK188" s="48" t="n">
        <f aca="false">MIN(MAX((GI187*(1+GI$5/Setup!$C$36)+IF($V188=16,N($F188),0))-CM188,0),MAX($P188-SUM(DV188:EJ188),0))</f>
        <v>0</v>
      </c>
      <c r="EL188" s="48" t="n">
        <f aca="false">MIN(MAX((GJ187*(1+GJ$5/Setup!$C$36)+IF($V188=17,N($F188),0))-CN188,0),MAX($P188-SUM(DV188:EK188),0))</f>
        <v>0</v>
      </c>
      <c r="EM188" s="48" t="n">
        <f aca="false">MIN(MAX((GK187*(1+GK$5/Setup!$C$36)+IF($V188=18,N($F188),0))-CO188,0),MAX($P188-SUM(DV188:EL188),0))</f>
        <v>0</v>
      </c>
      <c r="EN188" s="48" t="n">
        <f aca="false">MIN(MAX((GL187*(1+GL$5/Setup!$C$36)+IF($V188=19,N($F188),0))-CP188,0),MAX($P188-SUM(DV188:EM188),0))</f>
        <v>0</v>
      </c>
      <c r="EO188" s="48" t="n">
        <f aca="false">MIN(MAX((GM187*(1+GM$5/Setup!$C$36)+IF($V188=20,N($F188),0))-CQ188,0),MAX($P188-SUM(DV188:EN188),0))</f>
        <v>0</v>
      </c>
      <c r="EP188" s="48" t="n">
        <f aca="false">MIN(MAX((GN187*(1+GN$5/Setup!$C$36)+IF($V188=21,N($F188),0))-CR188,0),MAX($P188-SUM(DV188:EO188),0))</f>
        <v>0</v>
      </c>
      <c r="EQ188" s="48" t="n">
        <f aca="false">MIN(MAX((GO187*(1+GO$5/Setup!$C$36)+IF($V188=22,N($F188),0))-CS188,0),MAX($P188-SUM(DV188:EP188),0))</f>
        <v>0</v>
      </c>
      <c r="ER188" s="48" t="n">
        <f aca="false">MIN(MAX((GP187*(1+GP$5/Setup!$C$36)+IF($V188=23,N($F188),0))-CT188,0),MAX($P188-SUM(DV188:EQ188),0))</f>
        <v>0</v>
      </c>
      <c r="ES188" s="48" t="n">
        <f aca="false">MIN(MAX((GQ187*(1+GQ$5/Setup!$C$36)+IF($V188=24,N($F188),0))-CU188,0),MAX($P188-SUM(DV188:ER188),0))</f>
        <v>0</v>
      </c>
      <c r="ET188" s="48" t="n">
        <f aca="false">MIN(MAX((GR187*(1+GR$5/Setup!$C$36)+IF($V188=25,N($F188),0))-CV188,0),MAX($P188-SUM(DV188:ES188),0))</f>
        <v>0</v>
      </c>
      <c r="EU188" s="48" t="n">
        <f aca="false">MIN(MAX((GS187*(1+GS$5/Setup!$C$36)+IF($V188=26,N($F188),0))-CW188,0),MAX($P188-SUM(DV188:ET188),0))</f>
        <v>0</v>
      </c>
      <c r="EV188" s="48" t="n">
        <f aca="false">MIN(MAX((GT187*(1+GT$5/Setup!$C$36)+IF($V188=27,N($F188),0))-CX188,0),MAX($P188-SUM(DV188:EU188),0))</f>
        <v>0</v>
      </c>
      <c r="EW188" s="48" t="n">
        <f aca="false">MIN(MAX((GU187*(1+GU$5/Setup!$C$36)+IF($V188=28,N($F188),0))-CY188,0),MAX($P188-SUM(DV188:EV188),0))</f>
        <v>0</v>
      </c>
      <c r="EX188" s="48" t="n">
        <f aca="false">MIN(MAX((GV187*(1+GV$5/Setup!$C$36)+IF($V188=29,N($F188),0))-CZ188,0),MAX($P188-SUM(DV188:EW188),0))</f>
        <v>0</v>
      </c>
      <c r="EY188" s="48" t="n">
        <f aca="false">MIN(MAX((GW187*(1+GW$5/Setup!$C$36)+IF($V188=30,N($F188),0))-DA188,0),MAX($P188-SUM(DV188:EX188),0))</f>
        <v>0</v>
      </c>
      <c r="EZ188" s="48" t="n">
        <f aca="false">MIN(MAX((GX187*(1+GX$5/Setup!$C$36)+IF($V188=31,N($F188),0))-DB188,0),MAX($P188-SUM(DV188:EY188),0))</f>
        <v>0</v>
      </c>
      <c r="FA188" s="48" t="n">
        <f aca="false">MIN(MAX((GY187*(1+GY$5/Setup!$C$36)+IF($V188=32,N($F188),0))-DC188,0),MAX($P188-SUM(DV188:EZ188),0))</f>
        <v>0</v>
      </c>
      <c r="FB188" s="48" t="n">
        <f aca="false">MIN(MAX((GZ187*(1+GZ$5/Setup!$C$36)+IF($V188=33,N($F188),0))-DD188,0),MAX($P188-SUM(DV188:FA188),0))</f>
        <v>0</v>
      </c>
      <c r="FC188" s="48" t="n">
        <f aca="false">MIN(MAX((HA187*(1+HA$5/Setup!$C$36)+IF($V188=34,N($F188),0))-DE188,0),MAX($P188-SUM(DV188:FB188),0))</f>
        <v>0</v>
      </c>
      <c r="FD188" s="48" t="n">
        <f aca="false">MIN(MAX((HB187*(1+HB$5/Setup!$C$36)+IF($V188=35,N($F188),0))-DF188,0),MAX($P188-SUM(DV188:FC188),0))</f>
        <v>0</v>
      </c>
      <c r="FE188" s="48" t="n">
        <f aca="false">MIN(MAX((HC187*(1+HC$5/Setup!$C$36)+IF($V188=36,N($F188),0))-DG188,0),MAX($P188-SUM(DV188:FD188),0))</f>
        <v>0</v>
      </c>
      <c r="FF188" s="48" t="n">
        <f aca="false">MIN(MAX((HD187*(1+HD$5/Setup!$C$36)+IF($V188=37,N($F188),0))-DH188,0),MAX($P188-SUM(DV188:FE188),0))</f>
        <v>0</v>
      </c>
      <c r="FG188" s="48" t="n">
        <f aca="false">MIN(MAX((HE187*(1+HE$5/Setup!$C$36)+IF($V188=38,N($F188),0))-DI188,0),MAX($P188-SUM(DV188:FF188),0))</f>
        <v>0</v>
      </c>
      <c r="FH188" s="48" t="n">
        <f aca="false">MIN(MAX((HF187*(1+HF$5/Setup!$C$36)+IF($V188=39,N($F188),0))-DJ188,0),MAX($P188-SUM(DV188:FG188),0))</f>
        <v>0</v>
      </c>
      <c r="FI188" s="48" t="n">
        <f aca="false">MIN(MAX((HG187*(1+HG$5/Setup!$C$36)+IF($V188=40,N($F188),0))-DK188,0),MAX($P188-SUM(DV188:FH188),0))</f>
        <v>0</v>
      </c>
      <c r="FJ188" s="48" t="n">
        <f aca="false">MIN(MAX((HH187*(1+HH$5/Setup!$C$36)+IF($V188=41,N($F188),0))-DL188,0),MAX($P188-SUM(DV188:FI188),0))</f>
        <v>0</v>
      </c>
      <c r="FK188" s="48" t="n">
        <f aca="false">MIN(MAX((HI187*(1+HI$5/Setup!$C$36)+IF($V188=42,N($F188),0))-DM188,0),MAX($P188-SUM(DV188:FJ188),0))</f>
        <v>0</v>
      </c>
      <c r="FL188" s="48" t="n">
        <f aca="false">MIN(MAX((HJ187*(1+HJ$5/Setup!$C$36)+IF($V188=43,N($F188),0))-DN188,0),MAX($P188-SUM(DV188:FK188),0))</f>
        <v>0</v>
      </c>
      <c r="FM188" s="48" t="n">
        <f aca="false">MIN(MAX((HK187*(1+HK$5/Setup!$C$36)+IF($V188=44,N($F188),0))-DO188,0),MAX($P188-SUM(DV188:FL188),0))</f>
        <v>0</v>
      </c>
      <c r="FN188" s="48" t="n">
        <f aca="false">MIN(MAX((HL187*(1+HL$5/Setup!$C$36)+IF($V188=45,N($F188),0))-DP188,0),MAX($P188-SUM(DV188:FM188),0))</f>
        <v>0</v>
      </c>
      <c r="FO188" s="48" t="n">
        <f aca="false">MIN(MAX((HM187*(1+HM$5/Setup!$C$36)+IF($V188=46,N($F188),0))-DQ188,0),MAX($P188-SUM(DV188:FN188),0))</f>
        <v>0</v>
      </c>
      <c r="FP188" s="48" t="n">
        <f aca="false">MIN(MAX((HN187*(1+HN$5/Setup!$C$36)+IF($V188=47,N($F188),0))-DR188,0),MAX($P188-SUM(DV188:FO188),0))</f>
        <v>0</v>
      </c>
      <c r="FQ188" s="48" t="n">
        <f aca="false">MIN(MAX((HO187*(1+HO$5/Setup!$C$36)+IF($V188=48,N($F188),0))-DS188,0),MAX($P188-SUM(DV188:FP188),0))</f>
        <v>0</v>
      </c>
      <c r="FR188" s="48" t="n">
        <f aca="false">MIN(MAX((HP187*(1+HP$5/Setup!$C$36)+IF($V188=49,N($F188),0))-DT188,0),MAX($P188-SUM(DV188:FQ188),0))</f>
        <v>0</v>
      </c>
      <c r="FS188" s="48" t="n">
        <f aca="false">MIN(MAX((HQ187*(1+HQ$5/Setup!$C$36)+IF($V188=50,N($F188),0))-DU188,0),MAX($P188-SUM(DV188:FR188),0))</f>
        <v>0</v>
      </c>
      <c r="FT188" s="48" t="n">
        <f aca="false">IF((FT187*(1+FT$5/Setup!$C$36)+IF($V188=1,N($F188),0))-BX188-DV188&lt;0.005,0,(FT187*(1+FT$5/Setup!$C$36)+IF($V188=1,N($F188),0))-BX188-DV188)</f>
        <v>0</v>
      </c>
      <c r="FU188" s="48" t="n">
        <f aca="false">IF((FU187*(1+FU$5/Setup!$C$36)+IF($V188=2,N($F188),0))-BY188-DW188&lt;0.005,0,(FU187*(1+FU$5/Setup!$C$36)+IF($V188=2,N($F188),0))-BY188-DW188)</f>
        <v>0</v>
      </c>
      <c r="FV188" s="48" t="n">
        <f aca="false">IF((FV187*(1+FV$5/Setup!$C$36)+IF($V188=3,N($F188),0))-BZ188-DX188&lt;0.005,0,(FV187*(1+FV$5/Setup!$C$36)+IF($V188=3,N($F188),0))-BZ188-DX188)</f>
        <v>0</v>
      </c>
      <c r="FW188" s="48" t="n">
        <f aca="false">IF((FW187*(1+FW$5/Setup!$C$36)+IF($V188=4,N($F188),0))-CA188-DY188&lt;0.005,0,(FW187*(1+FW$5/Setup!$C$36)+IF($V188=4,N($F188),0))-CA188-DY188)</f>
        <v>0</v>
      </c>
      <c r="FX188" s="48" t="n">
        <f aca="false">IF((FX187*(1+FX$5/Setup!$C$36)+IF($V188=5,N($F188),0))-CB188-DZ188&lt;0.005,0,(FX187*(1+FX$5/Setup!$C$36)+IF($V188=5,N($F188),0))-CB188-DZ188)</f>
        <v>0</v>
      </c>
      <c r="FY188" s="48" t="n">
        <f aca="false">IF((FY187*(1+FY$5/Setup!$C$36)+IF($V188=6,N($F188),0))-CC188-EA188&lt;0.005,0,(FY187*(1+FY$5/Setup!$C$36)+IF($V188=6,N($F188),0))-CC188-EA188)</f>
        <v>0</v>
      </c>
      <c r="FZ188" s="48" t="n">
        <f aca="false">IF((FZ187*(1+FZ$5/Setup!$C$36)+IF($V188=7,N($F188),0))-CD188-EB188&lt;0.005,0,(FZ187*(1+FZ$5/Setup!$C$36)+IF($V188=7,N($F188),0))-CD188-EB188)</f>
        <v>0</v>
      </c>
      <c r="GA188" s="48" t="n">
        <f aca="false">IF((GA187*(1+GA$5/Setup!$C$36)+IF($V188=8,N($F188),0))-CE188-EC188&lt;0.005,0,(GA187*(1+GA$5/Setup!$C$36)+IF($V188=8,N($F188),0))-CE188-EC188)</f>
        <v>0</v>
      </c>
      <c r="GB188" s="48" t="n">
        <f aca="false">IF((GB187*(1+GB$5/Setup!$C$36)+IF($V188=9,N($F188),0))-CF188-ED188&lt;0.005,0,(GB187*(1+GB$5/Setup!$C$36)+IF($V188=9,N($F188),0))-CF188-ED188)</f>
        <v>0</v>
      </c>
      <c r="GC188" s="48" t="n">
        <f aca="false">IF((GC187*(1+GC$5/Setup!$C$36)+IF($V188=10,N($F188),0))-CG188-EE188&lt;0.005,0,(GC187*(1+GC$5/Setup!$C$36)+IF($V188=10,N($F188),0))-CG188-EE188)</f>
        <v>0</v>
      </c>
      <c r="GD188" s="48" t="n">
        <f aca="false">IF((GD187*(1+GD$5/Setup!$C$36)+IF($V188=11,N($F188),0))-CH188-EF188&lt;0.005,0,(GD187*(1+GD$5/Setup!$C$36)+IF($V188=11,N($F188),0))-CH188-EF188)</f>
        <v>0</v>
      </c>
      <c r="GE188" s="48" t="n">
        <f aca="false">IF((GE187*(1+GE$5/Setup!$C$36)+IF($V188=12,N($F188),0))-CI188-EG188&lt;0.005,0,(GE187*(1+GE$5/Setup!$C$36)+IF($V188=12,N($F188),0))-CI188-EG188)</f>
        <v>0</v>
      </c>
      <c r="GF188" s="48" t="n">
        <f aca="false">IF((GF187*(1+GF$5/Setup!$C$36)+IF($V188=13,N($F188),0))-CJ188-EH188&lt;0.005,0,(GF187*(1+GF$5/Setup!$C$36)+IF($V188=13,N($F188),0))-CJ188-EH188)</f>
        <v>0</v>
      </c>
      <c r="GG188" s="48" t="n">
        <f aca="false">IF((GG187*(1+GG$5/Setup!$C$36)+IF($V188=14,N($F188),0))-CK188-EI188&lt;0.005,0,(GG187*(1+GG$5/Setup!$C$36)+IF($V188=14,N($F188),0))-CK188-EI188)</f>
        <v>0</v>
      </c>
      <c r="GH188" s="48" t="n">
        <f aca="false">IF((GH187*(1+GH$5/Setup!$C$36)+IF($V188=15,N($F188),0))-CL188-EJ188&lt;0.005,0,(GH187*(1+GH$5/Setup!$C$36)+IF($V188=15,N($F188),0))-CL188-EJ188)</f>
        <v>0</v>
      </c>
      <c r="GI188" s="48" t="n">
        <f aca="false">IF((GI187*(1+GI$5/Setup!$C$36)+IF($V188=16,N($F188),0))-CM188-EK188&lt;0.005,0,(GI187*(1+GI$5/Setup!$C$36)+IF($V188=16,N($F188),0))-CM188-EK188)</f>
        <v>0</v>
      </c>
      <c r="GJ188" s="48" t="n">
        <f aca="false">IF((GJ187*(1+GJ$5/Setup!$C$36)+IF($V188=17,N($F188),0))-CN188-EL188&lt;0.005,0,(GJ187*(1+GJ$5/Setup!$C$36)+IF($V188=17,N($F188),0))-CN188-EL188)</f>
        <v>0</v>
      </c>
      <c r="GK188" s="48" t="n">
        <f aca="false">IF((GK187*(1+GK$5/Setup!$C$36)+IF($V188=18,N($F188),0))-CO188-EM188&lt;0.005,0,(GK187*(1+GK$5/Setup!$C$36)+IF($V188=18,N($F188),0))-CO188-EM188)</f>
        <v>0</v>
      </c>
      <c r="GL188" s="48" t="n">
        <f aca="false">IF((GL187*(1+GL$5/Setup!$C$36)+IF($V188=19,N($F188),0))-CP188-EN188&lt;0.005,0,(GL187*(1+GL$5/Setup!$C$36)+IF($V188=19,N($F188),0))-CP188-EN188)</f>
        <v>0</v>
      </c>
      <c r="GM188" s="48" t="n">
        <f aca="false">IF((GM187*(1+GM$5/Setup!$C$36)+IF($V188=20,N($F188),0))-CQ188-EO188&lt;0.005,0,(GM187*(1+GM$5/Setup!$C$36)+IF($V188=20,N($F188),0))-CQ188-EO188)</f>
        <v>0</v>
      </c>
      <c r="GN188" s="48" t="n">
        <f aca="false">IF((GN187*(1+GN$5/Setup!$C$36)+IF($V188=21,N($F188),0))-CR188-EP188&lt;0.005,0,(GN187*(1+GN$5/Setup!$C$36)+IF($V188=21,N($F188),0))-CR188-EP188)</f>
        <v>0</v>
      </c>
      <c r="GO188" s="48" t="n">
        <f aca="false">IF((GO187*(1+GO$5/Setup!$C$36)+IF($V188=22,N($F188),0))-CS188-EQ188&lt;0.005,0,(GO187*(1+GO$5/Setup!$C$36)+IF($V188=22,N($F188),0))-CS188-EQ188)</f>
        <v>0</v>
      </c>
      <c r="GP188" s="48" t="n">
        <f aca="false">IF((GP187*(1+GP$5/Setup!$C$36)+IF($V188=23,N($F188),0))-CT188-ER188&lt;0.005,0,(GP187*(1+GP$5/Setup!$C$36)+IF($V188=23,N($F188),0))-CT188-ER188)</f>
        <v>0</v>
      </c>
      <c r="GQ188" s="48" t="n">
        <f aca="false">IF((GQ187*(1+GQ$5/Setup!$C$36)+IF($V188=24,N($F188),0))-CU188-ES188&lt;0.005,0,(GQ187*(1+GQ$5/Setup!$C$36)+IF($V188=24,N($F188),0))-CU188-ES188)</f>
        <v>0</v>
      </c>
      <c r="GR188" s="48" t="n">
        <f aca="false">IF((GR187*(1+GR$5/Setup!$C$36)+IF($V188=25,N($F188),0))-CV188-ET188&lt;0.005,0,(GR187*(1+GR$5/Setup!$C$36)+IF($V188=25,N($F188),0))-CV188-ET188)</f>
        <v>0</v>
      </c>
      <c r="GS188" s="48" t="n">
        <f aca="false">IF((GS187*(1+GS$5/Setup!$C$36)+IF($V188=26,N($F188),0))-CW188-EU188&lt;0.005,0,(GS187*(1+GS$5/Setup!$C$36)+IF($V188=26,N($F188),0))-CW188-EU188)</f>
        <v>0</v>
      </c>
      <c r="GT188" s="48" t="n">
        <f aca="false">IF((GT187*(1+GT$5/Setup!$C$36)+IF($V188=27,N($F188),0))-CX188-EV188&lt;0.005,0,(GT187*(1+GT$5/Setup!$C$36)+IF($V188=27,N($F188),0))-CX188-EV188)</f>
        <v>0</v>
      </c>
      <c r="GU188" s="48" t="n">
        <f aca="false">IF((GU187*(1+GU$5/Setup!$C$36)+IF($V188=28,N($F188),0))-CY188-EW188&lt;0.005,0,(GU187*(1+GU$5/Setup!$C$36)+IF($V188=28,N($F188),0))-CY188-EW188)</f>
        <v>0</v>
      </c>
      <c r="GV188" s="48" t="n">
        <f aca="false">IF((GV187*(1+GV$5/Setup!$C$36)+IF($V188=29,N($F188),0))-CZ188-EX188&lt;0.005,0,(GV187*(1+GV$5/Setup!$C$36)+IF($V188=29,N($F188),0))-CZ188-EX188)</f>
        <v>0</v>
      </c>
      <c r="GW188" s="48" t="n">
        <f aca="false">IF((GW187*(1+GW$5/Setup!$C$36)+IF($V188=30,N($F188),0))-DA188-EY188&lt;0.005,0,(GW187*(1+GW$5/Setup!$C$36)+IF($V188=30,N($F188),0))-DA188-EY188)</f>
        <v>0</v>
      </c>
      <c r="GX188" s="48" t="n">
        <f aca="false">IF((GX187*(1+GX$5/Setup!$C$36)+IF($V188=31,N($F188),0))-DB188-EZ188&lt;0.005,0,(GX187*(1+GX$5/Setup!$C$36)+IF($V188=31,N($F188),0))-DB188-EZ188)</f>
        <v>0</v>
      </c>
      <c r="GY188" s="48" t="n">
        <f aca="false">IF((GY187*(1+GY$5/Setup!$C$36)+IF($V188=32,N($F188),0))-DC188-FA188&lt;0.005,0,(GY187*(1+GY$5/Setup!$C$36)+IF($V188=32,N($F188),0))-DC188-FA188)</f>
        <v>0</v>
      </c>
      <c r="GZ188" s="48" t="n">
        <f aca="false">IF((GZ187*(1+GZ$5/Setup!$C$36)+IF($V188=33,N($F188),0))-DD188-FB188&lt;0.005,0,(GZ187*(1+GZ$5/Setup!$C$36)+IF($V188=33,N($F188),0))-DD188-FB188)</f>
        <v>0</v>
      </c>
      <c r="HA188" s="48" t="n">
        <f aca="false">IF((HA187*(1+HA$5/Setup!$C$36)+IF($V188=34,N($F188),0))-DE188-FC188&lt;0.005,0,(HA187*(1+HA$5/Setup!$C$36)+IF($V188=34,N($F188),0))-DE188-FC188)</f>
        <v>0</v>
      </c>
      <c r="HB188" s="48" t="n">
        <f aca="false">IF((HB187*(1+HB$5/Setup!$C$36)+IF($V188=35,N($F188),0))-DF188-FD188&lt;0.005,0,(HB187*(1+HB$5/Setup!$C$36)+IF($V188=35,N($F188),0))-DF188-FD188)</f>
        <v>0</v>
      </c>
      <c r="HC188" s="48" t="n">
        <f aca="false">IF((HC187*(1+HC$5/Setup!$C$36)+IF($V188=36,N($F188),0))-DG188-FE188&lt;0.005,0,(HC187*(1+HC$5/Setup!$C$36)+IF($V188=36,N($F188),0))-DG188-FE188)</f>
        <v>0</v>
      </c>
      <c r="HD188" s="48" t="n">
        <f aca="false">IF((HD187*(1+HD$5/Setup!$C$36)+IF($V188=37,N($F188),0))-DH188-FF188&lt;0.005,0,(HD187*(1+HD$5/Setup!$C$36)+IF($V188=37,N($F188),0))-DH188-FF188)</f>
        <v>0</v>
      </c>
      <c r="HE188" s="48" t="n">
        <f aca="false">IF((HE187*(1+HE$5/Setup!$C$36)+IF($V188=38,N($F188),0))-DI188-FG188&lt;0.005,0,(HE187*(1+HE$5/Setup!$C$36)+IF($V188=38,N($F188),0))-DI188-FG188)</f>
        <v>0</v>
      </c>
      <c r="HF188" s="48" t="n">
        <f aca="false">IF((HF187*(1+HF$5/Setup!$C$36)+IF($V188=39,N($F188),0))-DJ188-FH188&lt;0.005,0,(HF187*(1+HF$5/Setup!$C$36)+IF($V188=39,N($F188),0))-DJ188-FH188)</f>
        <v>0</v>
      </c>
      <c r="HG188" s="48" t="n">
        <f aca="false">IF((HG187*(1+HG$5/Setup!$C$36)+IF($V188=40,N($F188),0))-DK188-FI188&lt;0.005,0,(HG187*(1+HG$5/Setup!$C$36)+IF($V188=40,N($F188),0))-DK188-FI188)</f>
        <v>0</v>
      </c>
      <c r="HH188" s="48" t="n">
        <f aca="false">IF((HH187*(1+HH$5/Setup!$C$36)+IF($V188=41,N($F188),0))-DL188-FJ188&lt;0.005,0,(HH187*(1+HH$5/Setup!$C$36)+IF($V188=41,N($F188),0))-DL188-FJ188)</f>
        <v>0</v>
      </c>
      <c r="HI188" s="48" t="n">
        <f aca="false">IF((HI187*(1+HI$5/Setup!$C$36)+IF($V188=42,N($F188),0))-DM188-FK188&lt;0.005,0,(HI187*(1+HI$5/Setup!$C$36)+IF($V188=42,N($F188),0))-DM188-FK188)</f>
        <v>0</v>
      </c>
      <c r="HJ188" s="48" t="n">
        <f aca="false">IF((HJ187*(1+HJ$5/Setup!$C$36)+IF($V188=43,N($F188),0))-DN188-FL188&lt;0.005,0,(HJ187*(1+HJ$5/Setup!$C$36)+IF($V188=43,N($F188),0))-DN188-FL188)</f>
        <v>0</v>
      </c>
      <c r="HK188" s="48" t="n">
        <f aca="false">IF((HK187*(1+HK$5/Setup!$C$36)+IF($V188=44,N($F188),0))-DO188-FM188&lt;0.005,0,(HK187*(1+HK$5/Setup!$C$36)+IF($V188=44,N($F188),0))-DO188-FM188)</f>
        <v>0</v>
      </c>
      <c r="HL188" s="48" t="n">
        <f aca="false">IF((HL187*(1+HL$5/Setup!$C$36)+IF($V188=45,N($F188),0))-DP188-FN188&lt;0.005,0,(HL187*(1+HL$5/Setup!$C$36)+IF($V188=45,N($F188),0))-DP188-FN188)</f>
        <v>0</v>
      </c>
      <c r="HM188" s="48" t="n">
        <f aca="false">IF((HM187*(1+HM$5/Setup!$C$36)+IF($V188=46,N($F188),0))-DQ188-FO188&lt;0.005,0,(HM187*(1+HM$5/Setup!$C$36)+IF($V188=46,N($F188),0))-DQ188-FO188)</f>
        <v>0</v>
      </c>
      <c r="HN188" s="48" t="n">
        <f aca="false">IF((HN187*(1+HN$5/Setup!$C$36)+IF($V188=47,N($F188),0))-DR188-FP188&lt;0.005,0,(HN187*(1+HN$5/Setup!$C$36)+IF($V188=47,N($F188),0))-DR188-FP188)</f>
        <v>0</v>
      </c>
      <c r="HO188" s="48" t="n">
        <f aca="false">IF((HO187*(1+HO$5/Setup!$C$36)+IF($V188=48,N($F188),0))-DS188-FQ188&lt;0.005,0,(HO187*(1+HO$5/Setup!$C$36)+IF($V188=48,N($F188),0))-DS188-FQ188)</f>
        <v>0</v>
      </c>
      <c r="HP188" s="48" t="n">
        <f aca="false">IF((HP187*(1+HP$5/Setup!$C$36)+IF($V188=49,N($F188),0))-DT188-FR188&lt;0.005,0,(HP187*(1+HP$5/Setup!$C$36)+IF($V188=49,N($F188),0))-DT188-FR188)</f>
        <v>0</v>
      </c>
      <c r="HQ188" s="48" t="n">
        <f aca="false">IF((HQ187*(1+HQ$5/Setup!$C$36)+IF($V188=50,N($F188),0))-DU188-FS188&lt;0.005,0,(HQ187*(1+HQ$5/Setup!$C$36)+IF($V188=50,N($F188),0))-DU188-FS188)</f>
        <v>0</v>
      </c>
    </row>
    <row r="189" customFormat="false" ht="15" hidden="false" customHeight="false" outlineLevel="0" collapsed="false">
      <c r="A189" s="44" t="n">
        <v>181</v>
      </c>
      <c r="B189" s="45" t="n">
        <f aca="false">IF(Setup!$C$7="Every month",EDATE(Setup!$C$8,($A189-1)),IF(Setup!$C$7="Twice a month",DATE(YEAR(Setup!$C$8),MONTH(Setup!$C$8)+INT((($A189-1)+Setup!$C$41)/2),MIN(IF(MOD(($A189-1)+Setup!$C$41,2)=0,Setup!$C$39,Setup!$C$40),DAY(EOMONTH(DATE(YEAR(Setup!$C$8),MONTH(Setup!$C$8)+INT((($A189-1)+Setup!$C$41)/2),1),0)))),Setup!$C$8+($A189-1)*IF(Setup!$C$7="Every week",7,14)))</f>
        <v>48845</v>
      </c>
      <c r="C189" s="45" t="n">
        <f aca="false">IF(Setup!$C$7="Every month",EDATE(Setup!$C$8,$A189),IF(Setup!$C$7="Twice a month",DATE(YEAR(Setup!$C$8),MONTH(Setup!$C$8)+INT(($A189+Setup!$C$41)/2),MIN(IF(MOD($A189+Setup!$C$41,2)=0,Setup!$C$39,Setup!$C$40),DAY(EOMONTH(DATE(YEAR(Setup!$C$8),MONTH(Setup!$C$8)+INT(($A189+Setup!$C$41)/2),1),0)))),Setup!$C$8+$A189*IF(Setup!$C$7="Every week",7,14)))</f>
        <v>48859</v>
      </c>
      <c r="D189" s="46"/>
      <c r="E189" s="47"/>
      <c r="F189" s="47"/>
      <c r="G189" s="47"/>
      <c r="H189" s="47"/>
      <c r="I189" s="48" t="n">
        <f aca="false">N(Setup!$C$11)+N(E189)</f>
        <v>100</v>
      </c>
      <c r="J189" s="48" t="n">
        <f aca="false">MIN(Setup!$C$37,MAX(I189,0))</f>
        <v>9.23076923076923</v>
      </c>
      <c r="K189" s="48" t="n">
        <f aca="false">MIN(MAX(N(Setup!$C$14)-L188,0),MAX(I189-J189,0))</f>
        <v>0</v>
      </c>
      <c r="L189" s="48" t="n">
        <f aca="false">L188+K189-N(G189)</f>
        <v>500</v>
      </c>
      <c r="M189" s="48" t="n">
        <f aca="false">M188+J189-N(H189)</f>
        <v>1670.76923076924</v>
      </c>
      <c r="N189" s="48" t="n">
        <f aca="false">SUM(BX189:DU189)</f>
        <v>0</v>
      </c>
      <c r="O189" s="48" t="n">
        <f aca="false">SUM(Z189:BW189)-N189</f>
        <v>0</v>
      </c>
      <c r="P189" s="48" t="n">
        <f aca="false">MAX(I189-J189-K189,0)+O189</f>
        <v>90.7692307692308</v>
      </c>
      <c r="Q189" s="48" t="n">
        <f aca="false">SUM(DV189:FS189)</f>
        <v>0</v>
      </c>
      <c r="R189" s="49" t="n">
        <f aca="false">N189+J189+K189+Q189</f>
        <v>9.23076923076923</v>
      </c>
      <c r="S189" s="48" t="n">
        <f aca="false">T189-T188-N(F189)+N189+Q189</f>
        <v>0</v>
      </c>
      <c r="T189" s="49" t="n">
        <f aca="false">SUM(FT189:HQ189)</f>
        <v>0</v>
      </c>
      <c r="U189" s="44" t="str">
        <f aca="false">IF(T188&lt;0.005,"",INDEX(Helpers!$C$2:$C$51,IF(_xlfn.MINIFS($DV$6:$FS$6,DV189:FS189,"&gt;0.005")=0,V189,_xlfn.MINIFS($DV$6:$FS$6,DV189:FS189,"&gt;0.005"))))</f>
        <v/>
      </c>
      <c r="V189" s="44" t="n">
        <f aca="false">IF(_xlfn.MINIFS($FT$6:$HQ$6,FT188:HQ188,"&gt;0.005")=0,1,_xlfn.MINIFS($FT$6:$HQ$6,FT188:HQ188,"&gt;0.005"))</f>
        <v>1</v>
      </c>
      <c r="W189" s="44" t="n">
        <f aca="false">IF(AND(D189&lt;&gt;"Paid",T188&gt;0.005),1,0)</f>
        <v>0</v>
      </c>
      <c r="X189" s="48" t="n">
        <f aca="false">SUMPRODUCT(((Helpers!$G$2:$G$51*(1+(Helpers!$D$2:$D$51+0.000000001)/12)^(($B189-Setup!$C$8)/(365.25/12))-Helpers!$E$2:$E$51*((1+(Helpers!$D$2:$D$51+0.000000001)/12)^(($B189-Setup!$C$8)/(365.25/12))-1)/((Helpers!$D$2:$D$51+0.000000001)/12))&gt;0)*(Helpers!$G$2:$G$51*(1+(Helpers!$D$2:$D$51+0.000000001)/12)^(($B189-Setup!$C$8)/(365.25/12))-Helpers!$E$2:$E$51*((1+(Helpers!$D$2:$D$51+0.000000001)/12)^(($B189-Setup!$C$8)/(365.25/12))-1)/((Helpers!$D$2:$D$51+0.000000001)/12)))</f>
        <v>0</v>
      </c>
      <c r="Y189" s="48"/>
      <c r="Z189" s="48" t="n">
        <f aca="false">IF(OR(N(Z$5)=0,Z$6=""),0,Z$5*((DATE(YEAR($B189),MONTH($B189),MIN(Z$6,DAY(EOMONTH($B189,0))))&gt;=$B189)*(DATE(YEAR($B189),MONTH($B189),MIN(Z$6,DAY(EOMONTH($B189,0))))&lt;$C189)+(DATE(YEAR($B189),MONTH($B189)+1,MIN(Z$6,DAY(EOMONTH($B189,1))))&gt;=$B189)*(DATE(YEAR($B189),MONTH($B189)+1,MIN(Z$6,DAY(EOMONTH($B189,1))))&lt;$C189)))</f>
        <v>0</v>
      </c>
      <c r="AA189" s="48" t="n">
        <f aca="false">IF(OR(N(AA$5)=0,AA$6=""),0,AA$5*((DATE(YEAR($B189),MONTH($B189),MIN(AA$6,DAY(EOMONTH($B189,0))))&gt;=$B189)*(DATE(YEAR($B189),MONTH($B189),MIN(AA$6,DAY(EOMONTH($B189,0))))&lt;$C189)+(DATE(YEAR($B189),MONTH($B189)+1,MIN(AA$6,DAY(EOMONTH($B189,1))))&gt;=$B189)*(DATE(YEAR($B189),MONTH($B189)+1,MIN(AA$6,DAY(EOMONTH($B189,1))))&lt;$C189)))</f>
        <v>0</v>
      </c>
      <c r="AB189" s="48" t="n">
        <f aca="false">IF(OR(N(AB$5)=0,AB$6=""),0,AB$5*((DATE(YEAR($B189),MONTH($B189),MIN(AB$6,DAY(EOMONTH($B189,0))))&gt;=$B189)*(DATE(YEAR($B189),MONTH($B189),MIN(AB$6,DAY(EOMONTH($B189,0))))&lt;$C189)+(DATE(YEAR($B189),MONTH($B189)+1,MIN(AB$6,DAY(EOMONTH($B189,1))))&gt;=$B189)*(DATE(YEAR($B189),MONTH($B189)+1,MIN(AB$6,DAY(EOMONTH($B189,1))))&lt;$C189)))</f>
        <v>0</v>
      </c>
      <c r="AC189" s="48" t="n">
        <f aca="false">IF(OR(N(AC$5)=0,AC$6=""),0,AC$5*((DATE(YEAR($B189),MONTH($B189),MIN(AC$6,DAY(EOMONTH($B189,0))))&gt;=$B189)*(DATE(YEAR($B189),MONTH($B189),MIN(AC$6,DAY(EOMONTH($B189,0))))&lt;$C189)+(DATE(YEAR($B189),MONTH($B189)+1,MIN(AC$6,DAY(EOMONTH($B189,1))))&gt;=$B189)*(DATE(YEAR($B189),MONTH($B189)+1,MIN(AC$6,DAY(EOMONTH($B189,1))))&lt;$C189)))</f>
        <v>0</v>
      </c>
      <c r="AD189" s="48" t="n">
        <f aca="false">IF(OR(N(AD$5)=0,AD$6=""),0,AD$5*((DATE(YEAR($B189),MONTH($B189),MIN(AD$6,DAY(EOMONTH($B189,0))))&gt;=$B189)*(DATE(YEAR($B189),MONTH($B189),MIN(AD$6,DAY(EOMONTH($B189,0))))&lt;$C189)+(DATE(YEAR($B189),MONTH($B189)+1,MIN(AD$6,DAY(EOMONTH($B189,1))))&gt;=$B189)*(DATE(YEAR($B189),MONTH($B189)+1,MIN(AD$6,DAY(EOMONTH($B189,1))))&lt;$C189)))</f>
        <v>0</v>
      </c>
      <c r="AE189" s="48" t="n">
        <f aca="false">IF(OR(N(AE$5)=0,AE$6=""),0,AE$5*((DATE(YEAR($B189),MONTH($B189),MIN(AE$6,DAY(EOMONTH($B189,0))))&gt;=$B189)*(DATE(YEAR($B189),MONTH($B189),MIN(AE$6,DAY(EOMONTH($B189,0))))&lt;$C189)+(DATE(YEAR($B189),MONTH($B189)+1,MIN(AE$6,DAY(EOMONTH($B189,1))))&gt;=$B189)*(DATE(YEAR($B189),MONTH($B189)+1,MIN(AE$6,DAY(EOMONTH($B189,1))))&lt;$C189)))</f>
        <v>0</v>
      </c>
      <c r="AF189" s="48" t="n">
        <f aca="false">IF(OR(N(AF$5)=0,AF$6=""),0,AF$5*((DATE(YEAR($B189),MONTH($B189),MIN(AF$6,DAY(EOMONTH($B189,0))))&gt;=$B189)*(DATE(YEAR($B189),MONTH($B189),MIN(AF$6,DAY(EOMONTH($B189,0))))&lt;$C189)+(DATE(YEAR($B189),MONTH($B189)+1,MIN(AF$6,DAY(EOMONTH($B189,1))))&gt;=$B189)*(DATE(YEAR($B189),MONTH($B189)+1,MIN(AF$6,DAY(EOMONTH($B189,1))))&lt;$C189)))</f>
        <v>0</v>
      </c>
      <c r="AG189" s="48" t="n">
        <f aca="false">IF(OR(N(AG$5)=0,AG$6=""),0,AG$5*((DATE(YEAR($B189),MONTH($B189),MIN(AG$6,DAY(EOMONTH($B189,0))))&gt;=$B189)*(DATE(YEAR($B189),MONTH($B189),MIN(AG$6,DAY(EOMONTH($B189,0))))&lt;$C189)+(DATE(YEAR($B189),MONTH($B189)+1,MIN(AG$6,DAY(EOMONTH($B189,1))))&gt;=$B189)*(DATE(YEAR($B189),MONTH($B189)+1,MIN(AG$6,DAY(EOMONTH($B189,1))))&lt;$C189)))</f>
        <v>0</v>
      </c>
      <c r="AH189" s="48" t="n">
        <f aca="false">IF(OR(N(AH$5)=0,AH$6=""),0,AH$5*((DATE(YEAR($B189),MONTH($B189),MIN(AH$6,DAY(EOMONTH($B189,0))))&gt;=$B189)*(DATE(YEAR($B189),MONTH($B189),MIN(AH$6,DAY(EOMONTH($B189,0))))&lt;$C189)+(DATE(YEAR($B189),MONTH($B189)+1,MIN(AH$6,DAY(EOMONTH($B189,1))))&gt;=$B189)*(DATE(YEAR($B189),MONTH($B189)+1,MIN(AH$6,DAY(EOMONTH($B189,1))))&lt;$C189)))</f>
        <v>0</v>
      </c>
      <c r="AI189" s="48" t="n">
        <f aca="false">IF(OR(N(AI$5)=0,AI$6=""),0,AI$5*((DATE(YEAR($B189),MONTH($B189),MIN(AI$6,DAY(EOMONTH($B189,0))))&gt;=$B189)*(DATE(YEAR($B189),MONTH($B189),MIN(AI$6,DAY(EOMONTH($B189,0))))&lt;$C189)+(DATE(YEAR($B189),MONTH($B189)+1,MIN(AI$6,DAY(EOMONTH($B189,1))))&gt;=$B189)*(DATE(YEAR($B189),MONTH($B189)+1,MIN(AI$6,DAY(EOMONTH($B189,1))))&lt;$C189)))</f>
        <v>0</v>
      </c>
      <c r="AJ189" s="48" t="n">
        <f aca="false">IF(OR(N(AJ$5)=0,AJ$6=""),0,AJ$5*((DATE(YEAR($B189),MONTH($B189),MIN(AJ$6,DAY(EOMONTH($B189,0))))&gt;=$B189)*(DATE(YEAR($B189),MONTH($B189),MIN(AJ$6,DAY(EOMONTH($B189,0))))&lt;$C189)+(DATE(YEAR($B189),MONTH($B189)+1,MIN(AJ$6,DAY(EOMONTH($B189,1))))&gt;=$B189)*(DATE(YEAR($B189),MONTH($B189)+1,MIN(AJ$6,DAY(EOMONTH($B189,1))))&lt;$C189)))</f>
        <v>0</v>
      </c>
      <c r="AK189" s="48" t="n">
        <f aca="false">IF(OR(N(AK$5)=0,AK$6=""),0,AK$5*((DATE(YEAR($B189),MONTH($B189),MIN(AK$6,DAY(EOMONTH($B189,0))))&gt;=$B189)*(DATE(YEAR($B189),MONTH($B189),MIN(AK$6,DAY(EOMONTH($B189,0))))&lt;$C189)+(DATE(YEAR($B189),MONTH($B189)+1,MIN(AK$6,DAY(EOMONTH($B189,1))))&gt;=$B189)*(DATE(YEAR($B189),MONTH($B189)+1,MIN(AK$6,DAY(EOMONTH($B189,1))))&lt;$C189)))</f>
        <v>0</v>
      </c>
      <c r="AL189" s="48" t="n">
        <f aca="false">IF(OR(N(AL$5)=0,AL$6=""),0,AL$5*((DATE(YEAR($B189),MONTH($B189),MIN(AL$6,DAY(EOMONTH($B189,0))))&gt;=$B189)*(DATE(YEAR($B189),MONTH($B189),MIN(AL$6,DAY(EOMONTH($B189,0))))&lt;$C189)+(DATE(YEAR($B189),MONTH($B189)+1,MIN(AL$6,DAY(EOMONTH($B189,1))))&gt;=$B189)*(DATE(YEAR($B189),MONTH($B189)+1,MIN(AL$6,DAY(EOMONTH($B189,1))))&lt;$C189)))</f>
        <v>0</v>
      </c>
      <c r="AM189" s="48" t="n">
        <f aca="false">IF(OR(N(AM$5)=0,AM$6=""),0,AM$5*((DATE(YEAR($B189),MONTH($B189),MIN(AM$6,DAY(EOMONTH($B189,0))))&gt;=$B189)*(DATE(YEAR($B189),MONTH($B189),MIN(AM$6,DAY(EOMONTH($B189,0))))&lt;$C189)+(DATE(YEAR($B189),MONTH($B189)+1,MIN(AM$6,DAY(EOMONTH($B189,1))))&gt;=$B189)*(DATE(YEAR($B189),MONTH($B189)+1,MIN(AM$6,DAY(EOMONTH($B189,1))))&lt;$C189)))</f>
        <v>0</v>
      </c>
      <c r="AN189" s="48" t="n">
        <f aca="false">IF(OR(N(AN$5)=0,AN$6=""),0,AN$5*((DATE(YEAR($B189),MONTH($B189),MIN(AN$6,DAY(EOMONTH($B189,0))))&gt;=$B189)*(DATE(YEAR($B189),MONTH($B189),MIN(AN$6,DAY(EOMONTH($B189,0))))&lt;$C189)+(DATE(YEAR($B189),MONTH($B189)+1,MIN(AN$6,DAY(EOMONTH($B189,1))))&gt;=$B189)*(DATE(YEAR($B189),MONTH($B189)+1,MIN(AN$6,DAY(EOMONTH($B189,1))))&lt;$C189)))</f>
        <v>0</v>
      </c>
      <c r="AO189" s="48" t="n">
        <f aca="false">IF(OR(N(AO$5)=0,AO$6=""),0,AO$5*((DATE(YEAR($B189),MONTH($B189),MIN(AO$6,DAY(EOMONTH($B189,0))))&gt;=$B189)*(DATE(YEAR($B189),MONTH($B189),MIN(AO$6,DAY(EOMONTH($B189,0))))&lt;$C189)+(DATE(YEAR($B189),MONTH($B189)+1,MIN(AO$6,DAY(EOMONTH($B189,1))))&gt;=$B189)*(DATE(YEAR($B189),MONTH($B189)+1,MIN(AO$6,DAY(EOMONTH($B189,1))))&lt;$C189)))</f>
        <v>0</v>
      </c>
      <c r="AP189" s="48" t="n">
        <f aca="false">IF(OR(N(AP$5)=0,AP$6=""),0,AP$5*((DATE(YEAR($B189),MONTH($B189),MIN(AP$6,DAY(EOMONTH($B189,0))))&gt;=$B189)*(DATE(YEAR($B189),MONTH($B189),MIN(AP$6,DAY(EOMONTH($B189,0))))&lt;$C189)+(DATE(YEAR($B189),MONTH($B189)+1,MIN(AP$6,DAY(EOMONTH($B189,1))))&gt;=$B189)*(DATE(YEAR($B189),MONTH($B189)+1,MIN(AP$6,DAY(EOMONTH($B189,1))))&lt;$C189)))</f>
        <v>0</v>
      </c>
      <c r="AQ189" s="48" t="n">
        <f aca="false">IF(OR(N(AQ$5)=0,AQ$6=""),0,AQ$5*((DATE(YEAR($B189),MONTH($B189),MIN(AQ$6,DAY(EOMONTH($B189,0))))&gt;=$B189)*(DATE(YEAR($B189),MONTH($B189),MIN(AQ$6,DAY(EOMONTH($B189,0))))&lt;$C189)+(DATE(YEAR($B189),MONTH($B189)+1,MIN(AQ$6,DAY(EOMONTH($B189,1))))&gt;=$B189)*(DATE(YEAR($B189),MONTH($B189)+1,MIN(AQ$6,DAY(EOMONTH($B189,1))))&lt;$C189)))</f>
        <v>0</v>
      </c>
      <c r="AR189" s="48" t="n">
        <f aca="false">IF(OR(N(AR$5)=0,AR$6=""),0,AR$5*((DATE(YEAR($B189),MONTH($B189),MIN(AR$6,DAY(EOMONTH($B189,0))))&gt;=$B189)*(DATE(YEAR($B189),MONTH($B189),MIN(AR$6,DAY(EOMONTH($B189,0))))&lt;$C189)+(DATE(YEAR($B189),MONTH($B189)+1,MIN(AR$6,DAY(EOMONTH($B189,1))))&gt;=$B189)*(DATE(YEAR($B189),MONTH($B189)+1,MIN(AR$6,DAY(EOMONTH($B189,1))))&lt;$C189)))</f>
        <v>0</v>
      </c>
      <c r="AS189" s="48" t="n">
        <f aca="false">IF(OR(N(AS$5)=0,AS$6=""),0,AS$5*((DATE(YEAR($B189),MONTH($B189),MIN(AS$6,DAY(EOMONTH($B189,0))))&gt;=$B189)*(DATE(YEAR($B189),MONTH($B189),MIN(AS$6,DAY(EOMONTH($B189,0))))&lt;$C189)+(DATE(YEAR($B189),MONTH($B189)+1,MIN(AS$6,DAY(EOMONTH($B189,1))))&gt;=$B189)*(DATE(YEAR($B189),MONTH($B189)+1,MIN(AS$6,DAY(EOMONTH($B189,1))))&lt;$C189)))</f>
        <v>0</v>
      </c>
      <c r="AT189" s="48" t="n">
        <f aca="false">IF(OR(N(AT$5)=0,AT$6=""),0,AT$5*((DATE(YEAR($B189),MONTH($B189),MIN(AT$6,DAY(EOMONTH($B189,0))))&gt;=$B189)*(DATE(YEAR($B189),MONTH($B189),MIN(AT$6,DAY(EOMONTH($B189,0))))&lt;$C189)+(DATE(YEAR($B189),MONTH($B189)+1,MIN(AT$6,DAY(EOMONTH($B189,1))))&gt;=$B189)*(DATE(YEAR($B189),MONTH($B189)+1,MIN(AT$6,DAY(EOMONTH($B189,1))))&lt;$C189)))</f>
        <v>0</v>
      </c>
      <c r="AU189" s="48" t="n">
        <f aca="false">IF(OR(N(AU$5)=0,AU$6=""),0,AU$5*((DATE(YEAR($B189),MONTH($B189),MIN(AU$6,DAY(EOMONTH($B189,0))))&gt;=$B189)*(DATE(YEAR($B189),MONTH($B189),MIN(AU$6,DAY(EOMONTH($B189,0))))&lt;$C189)+(DATE(YEAR($B189),MONTH($B189)+1,MIN(AU$6,DAY(EOMONTH($B189,1))))&gt;=$B189)*(DATE(YEAR($B189),MONTH($B189)+1,MIN(AU$6,DAY(EOMONTH($B189,1))))&lt;$C189)))</f>
        <v>0</v>
      </c>
      <c r="AV189" s="48" t="n">
        <f aca="false">IF(OR(N(AV$5)=0,AV$6=""),0,AV$5*((DATE(YEAR($B189),MONTH($B189),MIN(AV$6,DAY(EOMONTH($B189,0))))&gt;=$B189)*(DATE(YEAR($B189),MONTH($B189),MIN(AV$6,DAY(EOMONTH($B189,0))))&lt;$C189)+(DATE(YEAR($B189),MONTH($B189)+1,MIN(AV$6,DAY(EOMONTH($B189,1))))&gt;=$B189)*(DATE(YEAR($B189),MONTH($B189)+1,MIN(AV$6,DAY(EOMONTH($B189,1))))&lt;$C189)))</f>
        <v>0</v>
      </c>
      <c r="AW189" s="48" t="n">
        <f aca="false">IF(OR(N(AW$5)=0,AW$6=""),0,AW$5*((DATE(YEAR($B189),MONTH($B189),MIN(AW$6,DAY(EOMONTH($B189,0))))&gt;=$B189)*(DATE(YEAR($B189),MONTH($B189),MIN(AW$6,DAY(EOMONTH($B189,0))))&lt;$C189)+(DATE(YEAR($B189),MONTH($B189)+1,MIN(AW$6,DAY(EOMONTH($B189,1))))&gt;=$B189)*(DATE(YEAR($B189),MONTH($B189)+1,MIN(AW$6,DAY(EOMONTH($B189,1))))&lt;$C189)))</f>
        <v>0</v>
      </c>
      <c r="AX189" s="48" t="n">
        <f aca="false">IF(OR(N(AX$5)=0,AX$6=""),0,AX$5*((DATE(YEAR($B189),MONTH($B189),MIN(AX$6,DAY(EOMONTH($B189,0))))&gt;=$B189)*(DATE(YEAR($B189),MONTH($B189),MIN(AX$6,DAY(EOMONTH($B189,0))))&lt;$C189)+(DATE(YEAR($B189),MONTH($B189)+1,MIN(AX$6,DAY(EOMONTH($B189,1))))&gt;=$B189)*(DATE(YEAR($B189),MONTH($B189)+1,MIN(AX$6,DAY(EOMONTH($B189,1))))&lt;$C189)))</f>
        <v>0</v>
      </c>
      <c r="AY189" s="48" t="n">
        <f aca="false">IF(OR(N(AY$5)=0,AY$6=""),0,AY$5*((DATE(YEAR($B189),MONTH($B189),MIN(AY$6,DAY(EOMONTH($B189,0))))&gt;=$B189)*(DATE(YEAR($B189),MONTH($B189),MIN(AY$6,DAY(EOMONTH($B189,0))))&lt;$C189)+(DATE(YEAR($B189),MONTH($B189)+1,MIN(AY$6,DAY(EOMONTH($B189,1))))&gt;=$B189)*(DATE(YEAR($B189),MONTH($B189)+1,MIN(AY$6,DAY(EOMONTH($B189,1))))&lt;$C189)))</f>
        <v>0</v>
      </c>
      <c r="AZ189" s="48" t="n">
        <f aca="false">IF(OR(N(AZ$5)=0,AZ$6=""),0,AZ$5*((DATE(YEAR($B189),MONTH($B189),MIN(AZ$6,DAY(EOMONTH($B189,0))))&gt;=$B189)*(DATE(YEAR($B189),MONTH($B189),MIN(AZ$6,DAY(EOMONTH($B189,0))))&lt;$C189)+(DATE(YEAR($B189),MONTH($B189)+1,MIN(AZ$6,DAY(EOMONTH($B189,1))))&gt;=$B189)*(DATE(YEAR($B189),MONTH($B189)+1,MIN(AZ$6,DAY(EOMONTH($B189,1))))&lt;$C189)))</f>
        <v>0</v>
      </c>
      <c r="BA189" s="48" t="n">
        <f aca="false">IF(OR(N(BA$5)=0,BA$6=""),0,BA$5*((DATE(YEAR($B189),MONTH($B189),MIN(BA$6,DAY(EOMONTH($B189,0))))&gt;=$B189)*(DATE(YEAR($B189),MONTH($B189),MIN(BA$6,DAY(EOMONTH($B189,0))))&lt;$C189)+(DATE(YEAR($B189),MONTH($B189)+1,MIN(BA$6,DAY(EOMONTH($B189,1))))&gt;=$B189)*(DATE(YEAR($B189),MONTH($B189)+1,MIN(BA$6,DAY(EOMONTH($B189,1))))&lt;$C189)))</f>
        <v>0</v>
      </c>
      <c r="BB189" s="48" t="n">
        <f aca="false">IF(OR(N(BB$5)=0,BB$6=""),0,BB$5*((DATE(YEAR($B189),MONTH($B189),MIN(BB$6,DAY(EOMONTH($B189,0))))&gt;=$B189)*(DATE(YEAR($B189),MONTH($B189),MIN(BB$6,DAY(EOMONTH($B189,0))))&lt;$C189)+(DATE(YEAR($B189),MONTH($B189)+1,MIN(BB$6,DAY(EOMONTH($B189,1))))&gt;=$B189)*(DATE(YEAR($B189),MONTH($B189)+1,MIN(BB$6,DAY(EOMONTH($B189,1))))&lt;$C189)))</f>
        <v>0</v>
      </c>
      <c r="BC189" s="48" t="n">
        <f aca="false">IF(OR(N(BC$5)=0,BC$6=""),0,BC$5*((DATE(YEAR($B189),MONTH($B189),MIN(BC$6,DAY(EOMONTH($B189,0))))&gt;=$B189)*(DATE(YEAR($B189),MONTH($B189),MIN(BC$6,DAY(EOMONTH($B189,0))))&lt;$C189)+(DATE(YEAR($B189),MONTH($B189)+1,MIN(BC$6,DAY(EOMONTH($B189,1))))&gt;=$B189)*(DATE(YEAR($B189),MONTH($B189)+1,MIN(BC$6,DAY(EOMONTH($B189,1))))&lt;$C189)))</f>
        <v>0</v>
      </c>
      <c r="BD189" s="48" t="n">
        <f aca="false">IF(OR(N(BD$5)=0,BD$6=""),0,BD$5*((DATE(YEAR($B189),MONTH($B189),MIN(BD$6,DAY(EOMONTH($B189,0))))&gt;=$B189)*(DATE(YEAR($B189),MONTH($B189),MIN(BD$6,DAY(EOMONTH($B189,0))))&lt;$C189)+(DATE(YEAR($B189),MONTH($B189)+1,MIN(BD$6,DAY(EOMONTH($B189,1))))&gt;=$B189)*(DATE(YEAR($B189),MONTH($B189)+1,MIN(BD$6,DAY(EOMONTH($B189,1))))&lt;$C189)))</f>
        <v>0</v>
      </c>
      <c r="BE189" s="48" t="n">
        <f aca="false">IF(OR(N(BE$5)=0,BE$6=""),0,BE$5*((DATE(YEAR($B189),MONTH($B189),MIN(BE$6,DAY(EOMONTH($B189,0))))&gt;=$B189)*(DATE(YEAR($B189),MONTH($B189),MIN(BE$6,DAY(EOMONTH($B189,0))))&lt;$C189)+(DATE(YEAR($B189),MONTH($B189)+1,MIN(BE$6,DAY(EOMONTH($B189,1))))&gt;=$B189)*(DATE(YEAR($B189),MONTH($B189)+1,MIN(BE$6,DAY(EOMONTH($B189,1))))&lt;$C189)))</f>
        <v>0</v>
      </c>
      <c r="BF189" s="48" t="n">
        <f aca="false">IF(OR(N(BF$5)=0,BF$6=""),0,BF$5*((DATE(YEAR($B189),MONTH($B189),MIN(BF$6,DAY(EOMONTH($B189,0))))&gt;=$B189)*(DATE(YEAR($B189),MONTH($B189),MIN(BF$6,DAY(EOMONTH($B189,0))))&lt;$C189)+(DATE(YEAR($B189),MONTH($B189)+1,MIN(BF$6,DAY(EOMONTH($B189,1))))&gt;=$B189)*(DATE(YEAR($B189),MONTH($B189)+1,MIN(BF$6,DAY(EOMONTH($B189,1))))&lt;$C189)))</f>
        <v>0</v>
      </c>
      <c r="BG189" s="48" t="n">
        <f aca="false">IF(OR(N(BG$5)=0,BG$6=""),0,BG$5*((DATE(YEAR($B189),MONTH($B189),MIN(BG$6,DAY(EOMONTH($B189,0))))&gt;=$B189)*(DATE(YEAR($B189),MONTH($B189),MIN(BG$6,DAY(EOMONTH($B189,0))))&lt;$C189)+(DATE(YEAR($B189),MONTH($B189)+1,MIN(BG$6,DAY(EOMONTH($B189,1))))&gt;=$B189)*(DATE(YEAR($B189),MONTH($B189)+1,MIN(BG$6,DAY(EOMONTH($B189,1))))&lt;$C189)))</f>
        <v>0</v>
      </c>
      <c r="BH189" s="48" t="n">
        <f aca="false">IF(OR(N(BH$5)=0,BH$6=""),0,BH$5*((DATE(YEAR($B189),MONTH($B189),MIN(BH$6,DAY(EOMONTH($B189,0))))&gt;=$B189)*(DATE(YEAR($B189),MONTH($B189),MIN(BH$6,DAY(EOMONTH($B189,0))))&lt;$C189)+(DATE(YEAR($B189),MONTH($B189)+1,MIN(BH$6,DAY(EOMONTH($B189,1))))&gt;=$B189)*(DATE(YEAR($B189),MONTH($B189)+1,MIN(BH$6,DAY(EOMONTH($B189,1))))&lt;$C189)))</f>
        <v>0</v>
      </c>
      <c r="BI189" s="48" t="n">
        <f aca="false">IF(OR(N(BI$5)=0,BI$6=""),0,BI$5*((DATE(YEAR($B189),MONTH($B189),MIN(BI$6,DAY(EOMONTH($B189,0))))&gt;=$B189)*(DATE(YEAR($B189),MONTH($B189),MIN(BI$6,DAY(EOMONTH($B189,0))))&lt;$C189)+(DATE(YEAR($B189),MONTH($B189)+1,MIN(BI$6,DAY(EOMONTH($B189,1))))&gt;=$B189)*(DATE(YEAR($B189),MONTH($B189)+1,MIN(BI$6,DAY(EOMONTH($B189,1))))&lt;$C189)))</f>
        <v>0</v>
      </c>
      <c r="BJ189" s="48" t="n">
        <f aca="false">IF(OR(N(BJ$5)=0,BJ$6=""),0,BJ$5*((DATE(YEAR($B189),MONTH($B189),MIN(BJ$6,DAY(EOMONTH($B189,0))))&gt;=$B189)*(DATE(YEAR($B189),MONTH($B189),MIN(BJ$6,DAY(EOMONTH($B189,0))))&lt;$C189)+(DATE(YEAR($B189),MONTH($B189)+1,MIN(BJ$6,DAY(EOMONTH($B189,1))))&gt;=$B189)*(DATE(YEAR($B189),MONTH($B189)+1,MIN(BJ$6,DAY(EOMONTH($B189,1))))&lt;$C189)))</f>
        <v>0</v>
      </c>
      <c r="BK189" s="48" t="n">
        <f aca="false">IF(OR(N(BK$5)=0,BK$6=""),0,BK$5*((DATE(YEAR($B189),MONTH($B189),MIN(BK$6,DAY(EOMONTH($B189,0))))&gt;=$B189)*(DATE(YEAR($B189),MONTH($B189),MIN(BK$6,DAY(EOMONTH($B189,0))))&lt;$C189)+(DATE(YEAR($B189),MONTH($B189)+1,MIN(BK$6,DAY(EOMONTH($B189,1))))&gt;=$B189)*(DATE(YEAR($B189),MONTH($B189)+1,MIN(BK$6,DAY(EOMONTH($B189,1))))&lt;$C189)))</f>
        <v>0</v>
      </c>
      <c r="BL189" s="48" t="n">
        <f aca="false">IF(OR(N(BL$5)=0,BL$6=""),0,BL$5*((DATE(YEAR($B189),MONTH($B189),MIN(BL$6,DAY(EOMONTH($B189,0))))&gt;=$B189)*(DATE(YEAR($B189),MONTH($B189),MIN(BL$6,DAY(EOMONTH($B189,0))))&lt;$C189)+(DATE(YEAR($B189),MONTH($B189)+1,MIN(BL$6,DAY(EOMONTH($B189,1))))&gt;=$B189)*(DATE(YEAR($B189),MONTH($B189)+1,MIN(BL$6,DAY(EOMONTH($B189,1))))&lt;$C189)))</f>
        <v>0</v>
      </c>
      <c r="BM189" s="48" t="n">
        <f aca="false">IF(OR(N(BM$5)=0,BM$6=""),0,BM$5*((DATE(YEAR($B189),MONTH($B189),MIN(BM$6,DAY(EOMONTH($B189,0))))&gt;=$B189)*(DATE(YEAR($B189),MONTH($B189),MIN(BM$6,DAY(EOMONTH($B189,0))))&lt;$C189)+(DATE(YEAR($B189),MONTH($B189)+1,MIN(BM$6,DAY(EOMONTH($B189,1))))&gt;=$B189)*(DATE(YEAR($B189),MONTH($B189)+1,MIN(BM$6,DAY(EOMONTH($B189,1))))&lt;$C189)))</f>
        <v>0</v>
      </c>
      <c r="BN189" s="48" t="n">
        <f aca="false">IF(OR(N(BN$5)=0,BN$6=""),0,BN$5*((DATE(YEAR($B189),MONTH($B189),MIN(BN$6,DAY(EOMONTH($B189,0))))&gt;=$B189)*(DATE(YEAR($B189),MONTH($B189),MIN(BN$6,DAY(EOMONTH($B189,0))))&lt;$C189)+(DATE(YEAR($B189),MONTH($B189)+1,MIN(BN$6,DAY(EOMONTH($B189,1))))&gt;=$B189)*(DATE(YEAR($B189),MONTH($B189)+1,MIN(BN$6,DAY(EOMONTH($B189,1))))&lt;$C189)))</f>
        <v>0</v>
      </c>
      <c r="BO189" s="48" t="n">
        <f aca="false">IF(OR(N(BO$5)=0,BO$6=""),0,BO$5*((DATE(YEAR($B189),MONTH($B189),MIN(BO$6,DAY(EOMONTH($B189,0))))&gt;=$B189)*(DATE(YEAR($B189),MONTH($B189),MIN(BO$6,DAY(EOMONTH($B189,0))))&lt;$C189)+(DATE(YEAR($B189),MONTH($B189)+1,MIN(BO$6,DAY(EOMONTH($B189,1))))&gt;=$B189)*(DATE(YEAR($B189),MONTH($B189)+1,MIN(BO$6,DAY(EOMONTH($B189,1))))&lt;$C189)))</f>
        <v>0</v>
      </c>
      <c r="BP189" s="48" t="n">
        <f aca="false">IF(OR(N(BP$5)=0,BP$6=""),0,BP$5*((DATE(YEAR($B189),MONTH($B189),MIN(BP$6,DAY(EOMONTH($B189,0))))&gt;=$B189)*(DATE(YEAR($B189),MONTH($B189),MIN(BP$6,DAY(EOMONTH($B189,0))))&lt;$C189)+(DATE(YEAR($B189),MONTH($B189)+1,MIN(BP$6,DAY(EOMONTH($B189,1))))&gt;=$B189)*(DATE(YEAR($B189),MONTH($B189)+1,MIN(BP$6,DAY(EOMONTH($B189,1))))&lt;$C189)))</f>
        <v>0</v>
      </c>
      <c r="BQ189" s="48" t="n">
        <f aca="false">IF(OR(N(BQ$5)=0,BQ$6=""),0,BQ$5*((DATE(YEAR($B189),MONTH($B189),MIN(BQ$6,DAY(EOMONTH($B189,0))))&gt;=$B189)*(DATE(YEAR($B189),MONTH($B189),MIN(BQ$6,DAY(EOMONTH($B189,0))))&lt;$C189)+(DATE(YEAR($B189),MONTH($B189)+1,MIN(BQ$6,DAY(EOMONTH($B189,1))))&gt;=$B189)*(DATE(YEAR($B189),MONTH($B189)+1,MIN(BQ$6,DAY(EOMONTH($B189,1))))&lt;$C189)))</f>
        <v>0</v>
      </c>
      <c r="BR189" s="48" t="n">
        <f aca="false">IF(OR(N(BR$5)=0,BR$6=""),0,BR$5*((DATE(YEAR($B189),MONTH($B189),MIN(BR$6,DAY(EOMONTH($B189,0))))&gt;=$B189)*(DATE(YEAR($B189),MONTH($B189),MIN(BR$6,DAY(EOMONTH($B189,0))))&lt;$C189)+(DATE(YEAR($B189),MONTH($B189)+1,MIN(BR$6,DAY(EOMONTH($B189,1))))&gt;=$B189)*(DATE(YEAR($B189),MONTH($B189)+1,MIN(BR$6,DAY(EOMONTH($B189,1))))&lt;$C189)))</f>
        <v>0</v>
      </c>
      <c r="BS189" s="48" t="n">
        <f aca="false">IF(OR(N(BS$5)=0,BS$6=""),0,BS$5*((DATE(YEAR($B189),MONTH($B189),MIN(BS$6,DAY(EOMONTH($B189,0))))&gt;=$B189)*(DATE(YEAR($B189),MONTH($B189),MIN(BS$6,DAY(EOMONTH($B189,0))))&lt;$C189)+(DATE(YEAR($B189),MONTH($B189)+1,MIN(BS$6,DAY(EOMONTH($B189,1))))&gt;=$B189)*(DATE(YEAR($B189),MONTH($B189)+1,MIN(BS$6,DAY(EOMONTH($B189,1))))&lt;$C189)))</f>
        <v>0</v>
      </c>
      <c r="BT189" s="48" t="n">
        <f aca="false">IF(OR(N(BT$5)=0,BT$6=""),0,BT$5*((DATE(YEAR($B189),MONTH($B189),MIN(BT$6,DAY(EOMONTH($B189,0))))&gt;=$B189)*(DATE(YEAR($B189),MONTH($B189),MIN(BT$6,DAY(EOMONTH($B189,0))))&lt;$C189)+(DATE(YEAR($B189),MONTH($B189)+1,MIN(BT$6,DAY(EOMONTH($B189,1))))&gt;=$B189)*(DATE(YEAR($B189),MONTH($B189)+1,MIN(BT$6,DAY(EOMONTH($B189,1))))&lt;$C189)))</f>
        <v>0</v>
      </c>
      <c r="BU189" s="48" t="n">
        <f aca="false">IF(OR(N(BU$5)=0,BU$6=""),0,BU$5*((DATE(YEAR($B189),MONTH($B189),MIN(BU$6,DAY(EOMONTH($B189,0))))&gt;=$B189)*(DATE(YEAR($B189),MONTH($B189),MIN(BU$6,DAY(EOMONTH($B189,0))))&lt;$C189)+(DATE(YEAR($B189),MONTH($B189)+1,MIN(BU$6,DAY(EOMONTH($B189,1))))&gt;=$B189)*(DATE(YEAR($B189),MONTH($B189)+1,MIN(BU$6,DAY(EOMONTH($B189,1))))&lt;$C189)))</f>
        <v>0</v>
      </c>
      <c r="BV189" s="48" t="n">
        <f aca="false">IF(OR(N(BV$5)=0,BV$6=""),0,BV$5*((DATE(YEAR($B189),MONTH($B189),MIN(BV$6,DAY(EOMONTH($B189,0))))&gt;=$B189)*(DATE(YEAR($B189),MONTH($B189),MIN(BV$6,DAY(EOMONTH($B189,0))))&lt;$C189)+(DATE(YEAR($B189),MONTH($B189)+1,MIN(BV$6,DAY(EOMONTH($B189,1))))&gt;=$B189)*(DATE(YEAR($B189),MONTH($B189)+1,MIN(BV$6,DAY(EOMONTH($B189,1))))&lt;$C189)))</f>
        <v>0</v>
      </c>
      <c r="BW189" s="48" t="n">
        <f aca="false">IF(OR(N(BW$5)=0,BW$6=""),0,BW$5*((DATE(YEAR($B189),MONTH($B189),MIN(BW$6,DAY(EOMONTH($B189,0))))&gt;=$B189)*(DATE(YEAR($B189),MONTH($B189),MIN(BW$6,DAY(EOMONTH($B189,0))))&lt;$C189)+(DATE(YEAR($B189),MONTH($B189)+1,MIN(BW$6,DAY(EOMONTH($B189,1))))&gt;=$B189)*(DATE(YEAR($B189),MONTH($B189)+1,MIN(BW$6,DAY(EOMONTH($B189,1))))&lt;$C189)))</f>
        <v>0</v>
      </c>
      <c r="BX189" s="48" t="n">
        <f aca="false">MIN(Z189,(FT188*(1+FT$5/Setup!$C$36)+IF($V189=1,N($F189),0)))</f>
        <v>0</v>
      </c>
      <c r="BY189" s="48" t="n">
        <f aca="false">MIN(AA189,(FU188*(1+FU$5/Setup!$C$36)+IF($V189=2,N($F189),0)))</f>
        <v>0</v>
      </c>
      <c r="BZ189" s="48" t="n">
        <f aca="false">MIN(AB189,(FV188*(1+FV$5/Setup!$C$36)+IF($V189=3,N($F189),0)))</f>
        <v>0</v>
      </c>
      <c r="CA189" s="48" t="n">
        <f aca="false">MIN(AC189,(FW188*(1+FW$5/Setup!$C$36)+IF($V189=4,N($F189),0)))</f>
        <v>0</v>
      </c>
      <c r="CB189" s="48" t="n">
        <f aca="false">MIN(AD189,(FX188*(1+FX$5/Setup!$C$36)+IF($V189=5,N($F189),0)))</f>
        <v>0</v>
      </c>
      <c r="CC189" s="48" t="n">
        <f aca="false">MIN(AE189,(FY188*(1+FY$5/Setup!$C$36)+IF($V189=6,N($F189),0)))</f>
        <v>0</v>
      </c>
      <c r="CD189" s="48" t="n">
        <f aca="false">MIN(AF189,(FZ188*(1+FZ$5/Setup!$C$36)+IF($V189=7,N($F189),0)))</f>
        <v>0</v>
      </c>
      <c r="CE189" s="48" t="n">
        <f aca="false">MIN(AG189,(GA188*(1+GA$5/Setup!$C$36)+IF($V189=8,N($F189),0)))</f>
        <v>0</v>
      </c>
      <c r="CF189" s="48" t="n">
        <f aca="false">MIN(AH189,(GB188*(1+GB$5/Setup!$C$36)+IF($V189=9,N($F189),0)))</f>
        <v>0</v>
      </c>
      <c r="CG189" s="48" t="n">
        <f aca="false">MIN(AI189,(GC188*(1+GC$5/Setup!$C$36)+IF($V189=10,N($F189),0)))</f>
        <v>0</v>
      </c>
      <c r="CH189" s="48" t="n">
        <f aca="false">MIN(AJ189,(GD188*(1+GD$5/Setup!$C$36)+IF($V189=11,N($F189),0)))</f>
        <v>0</v>
      </c>
      <c r="CI189" s="48" t="n">
        <f aca="false">MIN(AK189,(GE188*(1+GE$5/Setup!$C$36)+IF($V189=12,N($F189),0)))</f>
        <v>0</v>
      </c>
      <c r="CJ189" s="48" t="n">
        <f aca="false">MIN(AL189,(GF188*(1+GF$5/Setup!$C$36)+IF($V189=13,N($F189),0)))</f>
        <v>0</v>
      </c>
      <c r="CK189" s="48" t="n">
        <f aca="false">MIN(AM189,(GG188*(1+GG$5/Setup!$C$36)+IF($V189=14,N($F189),0)))</f>
        <v>0</v>
      </c>
      <c r="CL189" s="48" t="n">
        <f aca="false">MIN(AN189,(GH188*(1+GH$5/Setup!$C$36)+IF($V189=15,N($F189),0)))</f>
        <v>0</v>
      </c>
      <c r="CM189" s="48" t="n">
        <f aca="false">MIN(AO189,(GI188*(1+GI$5/Setup!$C$36)+IF($V189=16,N($F189),0)))</f>
        <v>0</v>
      </c>
      <c r="CN189" s="48" t="n">
        <f aca="false">MIN(AP189,(GJ188*(1+GJ$5/Setup!$C$36)+IF($V189=17,N($F189),0)))</f>
        <v>0</v>
      </c>
      <c r="CO189" s="48" t="n">
        <f aca="false">MIN(AQ189,(GK188*(1+GK$5/Setup!$C$36)+IF($V189=18,N($F189),0)))</f>
        <v>0</v>
      </c>
      <c r="CP189" s="48" t="n">
        <f aca="false">MIN(AR189,(GL188*(1+GL$5/Setup!$C$36)+IF($V189=19,N($F189),0)))</f>
        <v>0</v>
      </c>
      <c r="CQ189" s="48" t="n">
        <f aca="false">MIN(AS189,(GM188*(1+GM$5/Setup!$C$36)+IF($V189=20,N($F189),0)))</f>
        <v>0</v>
      </c>
      <c r="CR189" s="48" t="n">
        <f aca="false">MIN(AT189,(GN188*(1+GN$5/Setup!$C$36)+IF($V189=21,N($F189),0)))</f>
        <v>0</v>
      </c>
      <c r="CS189" s="48" t="n">
        <f aca="false">MIN(AU189,(GO188*(1+GO$5/Setup!$C$36)+IF($V189=22,N($F189),0)))</f>
        <v>0</v>
      </c>
      <c r="CT189" s="48" t="n">
        <f aca="false">MIN(AV189,(GP188*(1+GP$5/Setup!$C$36)+IF($V189=23,N($F189),0)))</f>
        <v>0</v>
      </c>
      <c r="CU189" s="48" t="n">
        <f aca="false">MIN(AW189,(GQ188*(1+GQ$5/Setup!$C$36)+IF($V189=24,N($F189),0)))</f>
        <v>0</v>
      </c>
      <c r="CV189" s="48" t="n">
        <f aca="false">MIN(AX189,(GR188*(1+GR$5/Setup!$C$36)+IF($V189=25,N($F189),0)))</f>
        <v>0</v>
      </c>
      <c r="CW189" s="48" t="n">
        <f aca="false">MIN(AY189,(GS188*(1+GS$5/Setup!$C$36)+IF($V189=26,N($F189),0)))</f>
        <v>0</v>
      </c>
      <c r="CX189" s="48" t="n">
        <f aca="false">MIN(AZ189,(GT188*(1+GT$5/Setup!$C$36)+IF($V189=27,N($F189),0)))</f>
        <v>0</v>
      </c>
      <c r="CY189" s="48" t="n">
        <f aca="false">MIN(BA189,(GU188*(1+GU$5/Setup!$C$36)+IF($V189=28,N($F189),0)))</f>
        <v>0</v>
      </c>
      <c r="CZ189" s="48" t="n">
        <f aca="false">MIN(BB189,(GV188*(1+GV$5/Setup!$C$36)+IF($V189=29,N($F189),0)))</f>
        <v>0</v>
      </c>
      <c r="DA189" s="48" t="n">
        <f aca="false">MIN(BC189,(GW188*(1+GW$5/Setup!$C$36)+IF($V189=30,N($F189),0)))</f>
        <v>0</v>
      </c>
      <c r="DB189" s="48" t="n">
        <f aca="false">MIN(BD189,(GX188*(1+GX$5/Setup!$C$36)+IF($V189=31,N($F189),0)))</f>
        <v>0</v>
      </c>
      <c r="DC189" s="48" t="n">
        <f aca="false">MIN(BE189,(GY188*(1+GY$5/Setup!$C$36)+IF($V189=32,N($F189),0)))</f>
        <v>0</v>
      </c>
      <c r="DD189" s="48" t="n">
        <f aca="false">MIN(BF189,(GZ188*(1+GZ$5/Setup!$C$36)+IF($V189=33,N($F189),0)))</f>
        <v>0</v>
      </c>
      <c r="DE189" s="48" t="n">
        <f aca="false">MIN(BG189,(HA188*(1+HA$5/Setup!$C$36)+IF($V189=34,N($F189),0)))</f>
        <v>0</v>
      </c>
      <c r="DF189" s="48" t="n">
        <f aca="false">MIN(BH189,(HB188*(1+HB$5/Setup!$C$36)+IF($V189=35,N($F189),0)))</f>
        <v>0</v>
      </c>
      <c r="DG189" s="48" t="n">
        <f aca="false">MIN(BI189,(HC188*(1+HC$5/Setup!$C$36)+IF($V189=36,N($F189),0)))</f>
        <v>0</v>
      </c>
      <c r="DH189" s="48" t="n">
        <f aca="false">MIN(BJ189,(HD188*(1+HD$5/Setup!$C$36)+IF($V189=37,N($F189),0)))</f>
        <v>0</v>
      </c>
      <c r="DI189" s="48" t="n">
        <f aca="false">MIN(BK189,(HE188*(1+HE$5/Setup!$C$36)+IF($V189=38,N($F189),0)))</f>
        <v>0</v>
      </c>
      <c r="DJ189" s="48" t="n">
        <f aca="false">MIN(BL189,(HF188*(1+HF$5/Setup!$C$36)+IF($V189=39,N($F189),0)))</f>
        <v>0</v>
      </c>
      <c r="DK189" s="48" t="n">
        <f aca="false">MIN(BM189,(HG188*(1+HG$5/Setup!$C$36)+IF($V189=40,N($F189),0)))</f>
        <v>0</v>
      </c>
      <c r="DL189" s="48" t="n">
        <f aca="false">MIN(BN189,(HH188*(1+HH$5/Setup!$C$36)+IF($V189=41,N($F189),0)))</f>
        <v>0</v>
      </c>
      <c r="DM189" s="48" t="n">
        <f aca="false">MIN(BO189,(HI188*(1+HI$5/Setup!$C$36)+IF($V189=42,N($F189),0)))</f>
        <v>0</v>
      </c>
      <c r="DN189" s="48" t="n">
        <f aca="false">MIN(BP189,(HJ188*(1+HJ$5/Setup!$C$36)+IF($V189=43,N($F189),0)))</f>
        <v>0</v>
      </c>
      <c r="DO189" s="48" t="n">
        <f aca="false">MIN(BQ189,(HK188*(1+HK$5/Setup!$C$36)+IF($V189=44,N($F189),0)))</f>
        <v>0</v>
      </c>
      <c r="DP189" s="48" t="n">
        <f aca="false">MIN(BR189,(HL188*(1+HL$5/Setup!$C$36)+IF($V189=45,N($F189),0)))</f>
        <v>0</v>
      </c>
      <c r="DQ189" s="48" t="n">
        <f aca="false">MIN(BS189,(HM188*(1+HM$5/Setup!$C$36)+IF($V189=46,N($F189),0)))</f>
        <v>0</v>
      </c>
      <c r="DR189" s="48" t="n">
        <f aca="false">MIN(BT189,(HN188*(1+HN$5/Setup!$C$36)+IF($V189=47,N($F189),0)))</f>
        <v>0</v>
      </c>
      <c r="DS189" s="48" t="n">
        <f aca="false">MIN(BU189,(HO188*(1+HO$5/Setup!$C$36)+IF($V189=48,N($F189),0)))</f>
        <v>0</v>
      </c>
      <c r="DT189" s="48" t="n">
        <f aca="false">MIN(BV189,(HP188*(1+HP$5/Setup!$C$36)+IF($V189=49,N($F189),0)))</f>
        <v>0</v>
      </c>
      <c r="DU189" s="48" t="n">
        <f aca="false">MIN(BW189,(HQ188*(1+HQ$5/Setup!$C$36)+IF($V189=50,N($F189),0)))</f>
        <v>0</v>
      </c>
      <c r="DV189" s="48" t="n">
        <f aca="false">MIN(MAX((FT188*(1+FT$5/Setup!$C$36)+IF($V189=1,N($F189),0))-BX189,0),MAX($P189-0,0))</f>
        <v>0</v>
      </c>
      <c r="DW189" s="48" t="n">
        <f aca="false">MIN(MAX((FU188*(1+FU$5/Setup!$C$36)+IF($V189=2,N($F189),0))-BY189,0),MAX($P189-SUM(DV189:DV189),0))</f>
        <v>0</v>
      </c>
      <c r="DX189" s="48" t="n">
        <f aca="false">MIN(MAX((FV188*(1+FV$5/Setup!$C$36)+IF($V189=3,N($F189),0))-BZ189,0),MAX($P189-SUM(DV189:DW189),0))</f>
        <v>0</v>
      </c>
      <c r="DY189" s="48" t="n">
        <f aca="false">MIN(MAX((FW188*(1+FW$5/Setup!$C$36)+IF($V189=4,N($F189),0))-CA189,0),MAX($P189-SUM(DV189:DX189),0))</f>
        <v>0</v>
      </c>
      <c r="DZ189" s="48" t="n">
        <f aca="false">MIN(MAX((FX188*(1+FX$5/Setup!$C$36)+IF($V189=5,N($F189),0))-CB189,0),MAX($P189-SUM(DV189:DY189),0))</f>
        <v>0</v>
      </c>
      <c r="EA189" s="48" t="n">
        <f aca="false">MIN(MAX((FY188*(1+FY$5/Setup!$C$36)+IF($V189=6,N($F189),0))-CC189,0),MAX($P189-SUM(DV189:DZ189),0))</f>
        <v>0</v>
      </c>
      <c r="EB189" s="48" t="n">
        <f aca="false">MIN(MAX((FZ188*(1+FZ$5/Setup!$C$36)+IF($V189=7,N($F189),0))-CD189,0),MAX($P189-SUM(DV189:EA189),0))</f>
        <v>0</v>
      </c>
      <c r="EC189" s="48" t="n">
        <f aca="false">MIN(MAX((GA188*(1+GA$5/Setup!$C$36)+IF($V189=8,N($F189),0))-CE189,0),MAX($P189-SUM(DV189:EB189),0))</f>
        <v>0</v>
      </c>
      <c r="ED189" s="48" t="n">
        <f aca="false">MIN(MAX((GB188*(1+GB$5/Setup!$C$36)+IF($V189=9,N($F189),0))-CF189,0),MAX($P189-SUM(DV189:EC189),0))</f>
        <v>0</v>
      </c>
      <c r="EE189" s="48" t="n">
        <f aca="false">MIN(MAX((GC188*(1+GC$5/Setup!$C$36)+IF($V189=10,N($F189),0))-CG189,0),MAX($P189-SUM(DV189:ED189),0))</f>
        <v>0</v>
      </c>
      <c r="EF189" s="48" t="n">
        <f aca="false">MIN(MAX((GD188*(1+GD$5/Setup!$C$36)+IF($V189=11,N($F189),0))-CH189,0),MAX($P189-SUM(DV189:EE189),0))</f>
        <v>0</v>
      </c>
      <c r="EG189" s="48" t="n">
        <f aca="false">MIN(MAX((GE188*(1+GE$5/Setup!$C$36)+IF($V189=12,N($F189),0))-CI189,0),MAX($P189-SUM(DV189:EF189),0))</f>
        <v>0</v>
      </c>
      <c r="EH189" s="48" t="n">
        <f aca="false">MIN(MAX((GF188*(1+GF$5/Setup!$C$36)+IF($V189=13,N($F189),0))-CJ189,0),MAX($P189-SUM(DV189:EG189),0))</f>
        <v>0</v>
      </c>
      <c r="EI189" s="48" t="n">
        <f aca="false">MIN(MAX((GG188*(1+GG$5/Setup!$C$36)+IF($V189=14,N($F189),0))-CK189,0),MAX($P189-SUM(DV189:EH189),0))</f>
        <v>0</v>
      </c>
      <c r="EJ189" s="48" t="n">
        <f aca="false">MIN(MAX((GH188*(1+GH$5/Setup!$C$36)+IF($V189=15,N($F189),0))-CL189,0),MAX($P189-SUM(DV189:EI189),0))</f>
        <v>0</v>
      </c>
      <c r="EK189" s="48" t="n">
        <f aca="false">MIN(MAX((GI188*(1+GI$5/Setup!$C$36)+IF($V189=16,N($F189),0))-CM189,0),MAX($P189-SUM(DV189:EJ189),0))</f>
        <v>0</v>
      </c>
      <c r="EL189" s="48" t="n">
        <f aca="false">MIN(MAX((GJ188*(1+GJ$5/Setup!$C$36)+IF($V189=17,N($F189),0))-CN189,0),MAX($P189-SUM(DV189:EK189),0))</f>
        <v>0</v>
      </c>
      <c r="EM189" s="48" t="n">
        <f aca="false">MIN(MAX((GK188*(1+GK$5/Setup!$C$36)+IF($V189=18,N($F189),0))-CO189,0),MAX($P189-SUM(DV189:EL189),0))</f>
        <v>0</v>
      </c>
      <c r="EN189" s="48" t="n">
        <f aca="false">MIN(MAX((GL188*(1+GL$5/Setup!$C$36)+IF($V189=19,N($F189),0))-CP189,0),MAX($P189-SUM(DV189:EM189),0))</f>
        <v>0</v>
      </c>
      <c r="EO189" s="48" t="n">
        <f aca="false">MIN(MAX((GM188*(1+GM$5/Setup!$C$36)+IF($V189=20,N($F189),0))-CQ189,0),MAX($P189-SUM(DV189:EN189),0))</f>
        <v>0</v>
      </c>
      <c r="EP189" s="48" t="n">
        <f aca="false">MIN(MAX((GN188*(1+GN$5/Setup!$C$36)+IF($V189=21,N($F189),0))-CR189,0),MAX($P189-SUM(DV189:EO189),0))</f>
        <v>0</v>
      </c>
      <c r="EQ189" s="48" t="n">
        <f aca="false">MIN(MAX((GO188*(1+GO$5/Setup!$C$36)+IF($V189=22,N($F189),0))-CS189,0),MAX($P189-SUM(DV189:EP189),0))</f>
        <v>0</v>
      </c>
      <c r="ER189" s="48" t="n">
        <f aca="false">MIN(MAX((GP188*(1+GP$5/Setup!$C$36)+IF($V189=23,N($F189),0))-CT189,0),MAX($P189-SUM(DV189:EQ189),0))</f>
        <v>0</v>
      </c>
      <c r="ES189" s="48" t="n">
        <f aca="false">MIN(MAX((GQ188*(1+GQ$5/Setup!$C$36)+IF($V189=24,N($F189),0))-CU189,0),MAX($P189-SUM(DV189:ER189),0))</f>
        <v>0</v>
      </c>
      <c r="ET189" s="48" t="n">
        <f aca="false">MIN(MAX((GR188*(1+GR$5/Setup!$C$36)+IF($V189=25,N($F189),0))-CV189,0),MAX($P189-SUM(DV189:ES189),0))</f>
        <v>0</v>
      </c>
      <c r="EU189" s="48" t="n">
        <f aca="false">MIN(MAX((GS188*(1+GS$5/Setup!$C$36)+IF($V189=26,N($F189),0))-CW189,0),MAX($P189-SUM(DV189:ET189),0))</f>
        <v>0</v>
      </c>
      <c r="EV189" s="48" t="n">
        <f aca="false">MIN(MAX((GT188*(1+GT$5/Setup!$C$36)+IF($V189=27,N($F189),0))-CX189,0),MAX($P189-SUM(DV189:EU189),0))</f>
        <v>0</v>
      </c>
      <c r="EW189" s="48" t="n">
        <f aca="false">MIN(MAX((GU188*(1+GU$5/Setup!$C$36)+IF($V189=28,N($F189),0))-CY189,0),MAX($P189-SUM(DV189:EV189),0))</f>
        <v>0</v>
      </c>
      <c r="EX189" s="48" t="n">
        <f aca="false">MIN(MAX((GV188*(1+GV$5/Setup!$C$36)+IF($V189=29,N($F189),0))-CZ189,0),MAX($P189-SUM(DV189:EW189),0))</f>
        <v>0</v>
      </c>
      <c r="EY189" s="48" t="n">
        <f aca="false">MIN(MAX((GW188*(1+GW$5/Setup!$C$36)+IF($V189=30,N($F189),0))-DA189,0),MAX($P189-SUM(DV189:EX189),0))</f>
        <v>0</v>
      </c>
      <c r="EZ189" s="48" t="n">
        <f aca="false">MIN(MAX((GX188*(1+GX$5/Setup!$C$36)+IF($V189=31,N($F189),0))-DB189,0),MAX($P189-SUM(DV189:EY189),0))</f>
        <v>0</v>
      </c>
      <c r="FA189" s="48" t="n">
        <f aca="false">MIN(MAX((GY188*(1+GY$5/Setup!$C$36)+IF($V189=32,N($F189),0))-DC189,0),MAX($P189-SUM(DV189:EZ189),0))</f>
        <v>0</v>
      </c>
      <c r="FB189" s="48" t="n">
        <f aca="false">MIN(MAX((GZ188*(1+GZ$5/Setup!$C$36)+IF($V189=33,N($F189),0))-DD189,0),MAX($P189-SUM(DV189:FA189),0))</f>
        <v>0</v>
      </c>
      <c r="FC189" s="48" t="n">
        <f aca="false">MIN(MAX((HA188*(1+HA$5/Setup!$C$36)+IF($V189=34,N($F189),0))-DE189,0),MAX($P189-SUM(DV189:FB189),0))</f>
        <v>0</v>
      </c>
      <c r="FD189" s="48" t="n">
        <f aca="false">MIN(MAX((HB188*(1+HB$5/Setup!$C$36)+IF($V189=35,N($F189),0))-DF189,0),MAX($P189-SUM(DV189:FC189),0))</f>
        <v>0</v>
      </c>
      <c r="FE189" s="48" t="n">
        <f aca="false">MIN(MAX((HC188*(1+HC$5/Setup!$C$36)+IF($V189=36,N($F189),0))-DG189,0),MAX($P189-SUM(DV189:FD189),0))</f>
        <v>0</v>
      </c>
      <c r="FF189" s="48" t="n">
        <f aca="false">MIN(MAX((HD188*(1+HD$5/Setup!$C$36)+IF($V189=37,N($F189),0))-DH189,0),MAX($P189-SUM(DV189:FE189),0))</f>
        <v>0</v>
      </c>
      <c r="FG189" s="48" t="n">
        <f aca="false">MIN(MAX((HE188*(1+HE$5/Setup!$C$36)+IF($V189=38,N($F189),0))-DI189,0),MAX($P189-SUM(DV189:FF189),0))</f>
        <v>0</v>
      </c>
      <c r="FH189" s="48" t="n">
        <f aca="false">MIN(MAX((HF188*(1+HF$5/Setup!$C$36)+IF($V189=39,N($F189),0))-DJ189,0),MAX($P189-SUM(DV189:FG189),0))</f>
        <v>0</v>
      </c>
      <c r="FI189" s="48" t="n">
        <f aca="false">MIN(MAX((HG188*(1+HG$5/Setup!$C$36)+IF($V189=40,N($F189),0))-DK189,0),MAX($P189-SUM(DV189:FH189),0))</f>
        <v>0</v>
      </c>
      <c r="FJ189" s="48" t="n">
        <f aca="false">MIN(MAX((HH188*(1+HH$5/Setup!$C$36)+IF($V189=41,N($F189),0))-DL189,0),MAX($P189-SUM(DV189:FI189),0))</f>
        <v>0</v>
      </c>
      <c r="FK189" s="48" t="n">
        <f aca="false">MIN(MAX((HI188*(1+HI$5/Setup!$C$36)+IF($V189=42,N($F189),0))-DM189,0),MAX($P189-SUM(DV189:FJ189),0))</f>
        <v>0</v>
      </c>
      <c r="FL189" s="48" t="n">
        <f aca="false">MIN(MAX((HJ188*(1+HJ$5/Setup!$C$36)+IF($V189=43,N($F189),0))-DN189,0),MAX($P189-SUM(DV189:FK189),0))</f>
        <v>0</v>
      </c>
      <c r="FM189" s="48" t="n">
        <f aca="false">MIN(MAX((HK188*(1+HK$5/Setup!$C$36)+IF($V189=44,N($F189),0))-DO189,0),MAX($P189-SUM(DV189:FL189),0))</f>
        <v>0</v>
      </c>
      <c r="FN189" s="48" t="n">
        <f aca="false">MIN(MAX((HL188*(1+HL$5/Setup!$C$36)+IF($V189=45,N($F189),0))-DP189,0),MAX($P189-SUM(DV189:FM189),0))</f>
        <v>0</v>
      </c>
      <c r="FO189" s="48" t="n">
        <f aca="false">MIN(MAX((HM188*(1+HM$5/Setup!$C$36)+IF($V189=46,N($F189),0))-DQ189,0),MAX($P189-SUM(DV189:FN189),0))</f>
        <v>0</v>
      </c>
      <c r="FP189" s="48" t="n">
        <f aca="false">MIN(MAX((HN188*(1+HN$5/Setup!$C$36)+IF($V189=47,N($F189),0))-DR189,0),MAX($P189-SUM(DV189:FO189),0))</f>
        <v>0</v>
      </c>
      <c r="FQ189" s="48" t="n">
        <f aca="false">MIN(MAX((HO188*(1+HO$5/Setup!$C$36)+IF($V189=48,N($F189),0))-DS189,0),MAX($P189-SUM(DV189:FP189),0))</f>
        <v>0</v>
      </c>
      <c r="FR189" s="48" t="n">
        <f aca="false">MIN(MAX((HP188*(1+HP$5/Setup!$C$36)+IF($V189=49,N($F189),0))-DT189,0),MAX($P189-SUM(DV189:FQ189),0))</f>
        <v>0</v>
      </c>
      <c r="FS189" s="48" t="n">
        <f aca="false">MIN(MAX((HQ188*(1+HQ$5/Setup!$C$36)+IF($V189=50,N($F189),0))-DU189,0),MAX($P189-SUM(DV189:FR189),0))</f>
        <v>0</v>
      </c>
      <c r="FT189" s="48" t="n">
        <f aca="false">IF((FT188*(1+FT$5/Setup!$C$36)+IF($V189=1,N($F189),0))-BX189-DV189&lt;0.005,0,(FT188*(1+FT$5/Setup!$C$36)+IF($V189=1,N($F189),0))-BX189-DV189)</f>
        <v>0</v>
      </c>
      <c r="FU189" s="48" t="n">
        <f aca="false">IF((FU188*(1+FU$5/Setup!$C$36)+IF($V189=2,N($F189),0))-BY189-DW189&lt;0.005,0,(FU188*(1+FU$5/Setup!$C$36)+IF($V189=2,N($F189),0))-BY189-DW189)</f>
        <v>0</v>
      </c>
      <c r="FV189" s="48" t="n">
        <f aca="false">IF((FV188*(1+FV$5/Setup!$C$36)+IF($V189=3,N($F189),0))-BZ189-DX189&lt;0.005,0,(FV188*(1+FV$5/Setup!$C$36)+IF($V189=3,N($F189),0))-BZ189-DX189)</f>
        <v>0</v>
      </c>
      <c r="FW189" s="48" t="n">
        <f aca="false">IF((FW188*(1+FW$5/Setup!$C$36)+IF($V189=4,N($F189),0))-CA189-DY189&lt;0.005,0,(FW188*(1+FW$5/Setup!$C$36)+IF($V189=4,N($F189),0))-CA189-DY189)</f>
        <v>0</v>
      </c>
      <c r="FX189" s="48" t="n">
        <f aca="false">IF((FX188*(1+FX$5/Setup!$C$36)+IF($V189=5,N($F189),0))-CB189-DZ189&lt;0.005,0,(FX188*(1+FX$5/Setup!$C$36)+IF($V189=5,N($F189),0))-CB189-DZ189)</f>
        <v>0</v>
      </c>
      <c r="FY189" s="48" t="n">
        <f aca="false">IF((FY188*(1+FY$5/Setup!$C$36)+IF($V189=6,N($F189),0))-CC189-EA189&lt;0.005,0,(FY188*(1+FY$5/Setup!$C$36)+IF($V189=6,N($F189),0))-CC189-EA189)</f>
        <v>0</v>
      </c>
      <c r="FZ189" s="48" t="n">
        <f aca="false">IF((FZ188*(1+FZ$5/Setup!$C$36)+IF($V189=7,N($F189),0))-CD189-EB189&lt;0.005,0,(FZ188*(1+FZ$5/Setup!$C$36)+IF($V189=7,N($F189),0))-CD189-EB189)</f>
        <v>0</v>
      </c>
      <c r="GA189" s="48" t="n">
        <f aca="false">IF((GA188*(1+GA$5/Setup!$C$36)+IF($V189=8,N($F189),0))-CE189-EC189&lt;0.005,0,(GA188*(1+GA$5/Setup!$C$36)+IF($V189=8,N($F189),0))-CE189-EC189)</f>
        <v>0</v>
      </c>
      <c r="GB189" s="48" t="n">
        <f aca="false">IF((GB188*(1+GB$5/Setup!$C$36)+IF($V189=9,N($F189),0))-CF189-ED189&lt;0.005,0,(GB188*(1+GB$5/Setup!$C$36)+IF($V189=9,N($F189),0))-CF189-ED189)</f>
        <v>0</v>
      </c>
      <c r="GC189" s="48" t="n">
        <f aca="false">IF((GC188*(1+GC$5/Setup!$C$36)+IF($V189=10,N($F189),0))-CG189-EE189&lt;0.005,0,(GC188*(1+GC$5/Setup!$C$36)+IF($V189=10,N($F189),0))-CG189-EE189)</f>
        <v>0</v>
      </c>
      <c r="GD189" s="48" t="n">
        <f aca="false">IF((GD188*(1+GD$5/Setup!$C$36)+IF($V189=11,N($F189),0))-CH189-EF189&lt;0.005,0,(GD188*(1+GD$5/Setup!$C$36)+IF($V189=11,N($F189),0))-CH189-EF189)</f>
        <v>0</v>
      </c>
      <c r="GE189" s="48" t="n">
        <f aca="false">IF((GE188*(1+GE$5/Setup!$C$36)+IF($V189=12,N($F189),0))-CI189-EG189&lt;0.005,0,(GE188*(1+GE$5/Setup!$C$36)+IF($V189=12,N($F189),0))-CI189-EG189)</f>
        <v>0</v>
      </c>
      <c r="GF189" s="48" t="n">
        <f aca="false">IF((GF188*(1+GF$5/Setup!$C$36)+IF($V189=13,N($F189),0))-CJ189-EH189&lt;0.005,0,(GF188*(1+GF$5/Setup!$C$36)+IF($V189=13,N($F189),0))-CJ189-EH189)</f>
        <v>0</v>
      </c>
      <c r="GG189" s="48" t="n">
        <f aca="false">IF((GG188*(1+GG$5/Setup!$C$36)+IF($V189=14,N($F189),0))-CK189-EI189&lt;0.005,0,(GG188*(1+GG$5/Setup!$C$36)+IF($V189=14,N($F189),0))-CK189-EI189)</f>
        <v>0</v>
      </c>
      <c r="GH189" s="48" t="n">
        <f aca="false">IF((GH188*(1+GH$5/Setup!$C$36)+IF($V189=15,N($F189),0))-CL189-EJ189&lt;0.005,0,(GH188*(1+GH$5/Setup!$C$36)+IF($V189=15,N($F189),0))-CL189-EJ189)</f>
        <v>0</v>
      </c>
      <c r="GI189" s="48" t="n">
        <f aca="false">IF((GI188*(1+GI$5/Setup!$C$36)+IF($V189=16,N($F189),0))-CM189-EK189&lt;0.005,0,(GI188*(1+GI$5/Setup!$C$36)+IF($V189=16,N($F189),0))-CM189-EK189)</f>
        <v>0</v>
      </c>
      <c r="GJ189" s="48" t="n">
        <f aca="false">IF((GJ188*(1+GJ$5/Setup!$C$36)+IF($V189=17,N($F189),0))-CN189-EL189&lt;0.005,0,(GJ188*(1+GJ$5/Setup!$C$36)+IF($V189=17,N($F189),0))-CN189-EL189)</f>
        <v>0</v>
      </c>
      <c r="GK189" s="48" t="n">
        <f aca="false">IF((GK188*(1+GK$5/Setup!$C$36)+IF($V189=18,N($F189),0))-CO189-EM189&lt;0.005,0,(GK188*(1+GK$5/Setup!$C$36)+IF($V189=18,N($F189),0))-CO189-EM189)</f>
        <v>0</v>
      </c>
      <c r="GL189" s="48" t="n">
        <f aca="false">IF((GL188*(1+GL$5/Setup!$C$36)+IF($V189=19,N($F189),0))-CP189-EN189&lt;0.005,0,(GL188*(1+GL$5/Setup!$C$36)+IF($V189=19,N($F189),0))-CP189-EN189)</f>
        <v>0</v>
      </c>
      <c r="GM189" s="48" t="n">
        <f aca="false">IF((GM188*(1+GM$5/Setup!$C$36)+IF($V189=20,N($F189),0))-CQ189-EO189&lt;0.005,0,(GM188*(1+GM$5/Setup!$C$36)+IF($V189=20,N($F189),0))-CQ189-EO189)</f>
        <v>0</v>
      </c>
      <c r="GN189" s="48" t="n">
        <f aca="false">IF((GN188*(1+GN$5/Setup!$C$36)+IF($V189=21,N($F189),0))-CR189-EP189&lt;0.005,0,(GN188*(1+GN$5/Setup!$C$36)+IF($V189=21,N($F189),0))-CR189-EP189)</f>
        <v>0</v>
      </c>
      <c r="GO189" s="48" t="n">
        <f aca="false">IF((GO188*(1+GO$5/Setup!$C$36)+IF($V189=22,N($F189),0))-CS189-EQ189&lt;0.005,0,(GO188*(1+GO$5/Setup!$C$36)+IF($V189=22,N($F189),0))-CS189-EQ189)</f>
        <v>0</v>
      </c>
      <c r="GP189" s="48" t="n">
        <f aca="false">IF((GP188*(1+GP$5/Setup!$C$36)+IF($V189=23,N($F189),0))-CT189-ER189&lt;0.005,0,(GP188*(1+GP$5/Setup!$C$36)+IF($V189=23,N($F189),0))-CT189-ER189)</f>
        <v>0</v>
      </c>
      <c r="GQ189" s="48" t="n">
        <f aca="false">IF((GQ188*(1+GQ$5/Setup!$C$36)+IF($V189=24,N($F189),0))-CU189-ES189&lt;0.005,0,(GQ188*(1+GQ$5/Setup!$C$36)+IF($V189=24,N($F189),0))-CU189-ES189)</f>
        <v>0</v>
      </c>
      <c r="GR189" s="48" t="n">
        <f aca="false">IF((GR188*(1+GR$5/Setup!$C$36)+IF($V189=25,N($F189),0))-CV189-ET189&lt;0.005,0,(GR188*(1+GR$5/Setup!$C$36)+IF($V189=25,N($F189),0))-CV189-ET189)</f>
        <v>0</v>
      </c>
      <c r="GS189" s="48" t="n">
        <f aca="false">IF((GS188*(1+GS$5/Setup!$C$36)+IF($V189=26,N($F189),0))-CW189-EU189&lt;0.005,0,(GS188*(1+GS$5/Setup!$C$36)+IF($V189=26,N($F189),0))-CW189-EU189)</f>
        <v>0</v>
      </c>
      <c r="GT189" s="48" t="n">
        <f aca="false">IF((GT188*(1+GT$5/Setup!$C$36)+IF($V189=27,N($F189),0))-CX189-EV189&lt;0.005,0,(GT188*(1+GT$5/Setup!$C$36)+IF($V189=27,N($F189),0))-CX189-EV189)</f>
        <v>0</v>
      </c>
      <c r="GU189" s="48" t="n">
        <f aca="false">IF((GU188*(1+GU$5/Setup!$C$36)+IF($V189=28,N($F189),0))-CY189-EW189&lt;0.005,0,(GU188*(1+GU$5/Setup!$C$36)+IF($V189=28,N($F189),0))-CY189-EW189)</f>
        <v>0</v>
      </c>
      <c r="GV189" s="48" t="n">
        <f aca="false">IF((GV188*(1+GV$5/Setup!$C$36)+IF($V189=29,N($F189),0))-CZ189-EX189&lt;0.005,0,(GV188*(1+GV$5/Setup!$C$36)+IF($V189=29,N($F189),0))-CZ189-EX189)</f>
        <v>0</v>
      </c>
      <c r="GW189" s="48" t="n">
        <f aca="false">IF((GW188*(1+GW$5/Setup!$C$36)+IF($V189=30,N($F189),0))-DA189-EY189&lt;0.005,0,(GW188*(1+GW$5/Setup!$C$36)+IF($V189=30,N($F189),0))-DA189-EY189)</f>
        <v>0</v>
      </c>
      <c r="GX189" s="48" t="n">
        <f aca="false">IF((GX188*(1+GX$5/Setup!$C$36)+IF($V189=31,N($F189),0))-DB189-EZ189&lt;0.005,0,(GX188*(1+GX$5/Setup!$C$36)+IF($V189=31,N($F189),0))-DB189-EZ189)</f>
        <v>0</v>
      </c>
      <c r="GY189" s="48" t="n">
        <f aca="false">IF((GY188*(1+GY$5/Setup!$C$36)+IF($V189=32,N($F189),0))-DC189-FA189&lt;0.005,0,(GY188*(1+GY$5/Setup!$C$36)+IF($V189=32,N($F189),0))-DC189-FA189)</f>
        <v>0</v>
      </c>
      <c r="GZ189" s="48" t="n">
        <f aca="false">IF((GZ188*(1+GZ$5/Setup!$C$36)+IF($V189=33,N($F189),0))-DD189-FB189&lt;0.005,0,(GZ188*(1+GZ$5/Setup!$C$36)+IF($V189=33,N($F189),0))-DD189-FB189)</f>
        <v>0</v>
      </c>
      <c r="HA189" s="48" t="n">
        <f aca="false">IF((HA188*(1+HA$5/Setup!$C$36)+IF($V189=34,N($F189),0))-DE189-FC189&lt;0.005,0,(HA188*(1+HA$5/Setup!$C$36)+IF($V189=34,N($F189),0))-DE189-FC189)</f>
        <v>0</v>
      </c>
      <c r="HB189" s="48" t="n">
        <f aca="false">IF((HB188*(1+HB$5/Setup!$C$36)+IF($V189=35,N($F189),0))-DF189-FD189&lt;0.005,0,(HB188*(1+HB$5/Setup!$C$36)+IF($V189=35,N($F189),0))-DF189-FD189)</f>
        <v>0</v>
      </c>
      <c r="HC189" s="48" t="n">
        <f aca="false">IF((HC188*(1+HC$5/Setup!$C$36)+IF($V189=36,N($F189),0))-DG189-FE189&lt;0.005,0,(HC188*(1+HC$5/Setup!$C$36)+IF($V189=36,N($F189),0))-DG189-FE189)</f>
        <v>0</v>
      </c>
      <c r="HD189" s="48" t="n">
        <f aca="false">IF((HD188*(1+HD$5/Setup!$C$36)+IF($V189=37,N($F189),0))-DH189-FF189&lt;0.005,0,(HD188*(1+HD$5/Setup!$C$36)+IF($V189=37,N($F189),0))-DH189-FF189)</f>
        <v>0</v>
      </c>
      <c r="HE189" s="48" t="n">
        <f aca="false">IF((HE188*(1+HE$5/Setup!$C$36)+IF($V189=38,N($F189),0))-DI189-FG189&lt;0.005,0,(HE188*(1+HE$5/Setup!$C$36)+IF($V189=38,N($F189),0))-DI189-FG189)</f>
        <v>0</v>
      </c>
      <c r="HF189" s="48" t="n">
        <f aca="false">IF((HF188*(1+HF$5/Setup!$C$36)+IF($V189=39,N($F189),0))-DJ189-FH189&lt;0.005,0,(HF188*(1+HF$5/Setup!$C$36)+IF($V189=39,N($F189),0))-DJ189-FH189)</f>
        <v>0</v>
      </c>
      <c r="HG189" s="48" t="n">
        <f aca="false">IF((HG188*(1+HG$5/Setup!$C$36)+IF($V189=40,N($F189),0))-DK189-FI189&lt;0.005,0,(HG188*(1+HG$5/Setup!$C$36)+IF($V189=40,N($F189),0))-DK189-FI189)</f>
        <v>0</v>
      </c>
      <c r="HH189" s="48" t="n">
        <f aca="false">IF((HH188*(1+HH$5/Setup!$C$36)+IF($V189=41,N($F189),0))-DL189-FJ189&lt;0.005,0,(HH188*(1+HH$5/Setup!$C$36)+IF($V189=41,N($F189),0))-DL189-FJ189)</f>
        <v>0</v>
      </c>
      <c r="HI189" s="48" t="n">
        <f aca="false">IF((HI188*(1+HI$5/Setup!$C$36)+IF($V189=42,N($F189),0))-DM189-FK189&lt;0.005,0,(HI188*(1+HI$5/Setup!$C$36)+IF($V189=42,N($F189),0))-DM189-FK189)</f>
        <v>0</v>
      </c>
      <c r="HJ189" s="48" t="n">
        <f aca="false">IF((HJ188*(1+HJ$5/Setup!$C$36)+IF($V189=43,N($F189),0))-DN189-FL189&lt;0.005,0,(HJ188*(1+HJ$5/Setup!$C$36)+IF($V189=43,N($F189),0))-DN189-FL189)</f>
        <v>0</v>
      </c>
      <c r="HK189" s="48" t="n">
        <f aca="false">IF((HK188*(1+HK$5/Setup!$C$36)+IF($V189=44,N($F189),0))-DO189-FM189&lt;0.005,0,(HK188*(1+HK$5/Setup!$C$36)+IF($V189=44,N($F189),0))-DO189-FM189)</f>
        <v>0</v>
      </c>
      <c r="HL189" s="48" t="n">
        <f aca="false">IF((HL188*(1+HL$5/Setup!$C$36)+IF($V189=45,N($F189),0))-DP189-FN189&lt;0.005,0,(HL188*(1+HL$5/Setup!$C$36)+IF($V189=45,N($F189),0))-DP189-FN189)</f>
        <v>0</v>
      </c>
      <c r="HM189" s="48" t="n">
        <f aca="false">IF((HM188*(1+HM$5/Setup!$C$36)+IF($V189=46,N($F189),0))-DQ189-FO189&lt;0.005,0,(HM188*(1+HM$5/Setup!$C$36)+IF($V189=46,N($F189),0))-DQ189-FO189)</f>
        <v>0</v>
      </c>
      <c r="HN189" s="48" t="n">
        <f aca="false">IF((HN188*(1+HN$5/Setup!$C$36)+IF($V189=47,N($F189),0))-DR189-FP189&lt;0.005,0,(HN188*(1+HN$5/Setup!$C$36)+IF($V189=47,N($F189),0))-DR189-FP189)</f>
        <v>0</v>
      </c>
      <c r="HO189" s="48" t="n">
        <f aca="false">IF((HO188*(1+HO$5/Setup!$C$36)+IF($V189=48,N($F189),0))-DS189-FQ189&lt;0.005,0,(HO188*(1+HO$5/Setup!$C$36)+IF($V189=48,N($F189),0))-DS189-FQ189)</f>
        <v>0</v>
      </c>
      <c r="HP189" s="48" t="n">
        <f aca="false">IF((HP188*(1+HP$5/Setup!$C$36)+IF($V189=49,N($F189),0))-DT189-FR189&lt;0.005,0,(HP188*(1+HP$5/Setup!$C$36)+IF($V189=49,N($F189),0))-DT189-FR189)</f>
        <v>0</v>
      </c>
      <c r="HQ189" s="48" t="n">
        <f aca="false">IF((HQ188*(1+HQ$5/Setup!$C$36)+IF($V189=50,N($F189),0))-DU189-FS189&lt;0.005,0,(HQ188*(1+HQ$5/Setup!$C$36)+IF($V189=50,N($F189),0))-DU189-FS189)</f>
        <v>0</v>
      </c>
    </row>
    <row r="190" customFormat="false" ht="15" hidden="false" customHeight="false" outlineLevel="0" collapsed="false">
      <c r="A190" s="44" t="n">
        <v>182</v>
      </c>
      <c r="B190" s="45" t="n">
        <f aca="false">IF(Setup!$C$7="Every month",EDATE(Setup!$C$8,($A190-1)),IF(Setup!$C$7="Twice a month",DATE(YEAR(Setup!$C$8),MONTH(Setup!$C$8)+INT((($A190-1)+Setup!$C$41)/2),MIN(IF(MOD(($A190-1)+Setup!$C$41,2)=0,Setup!$C$39,Setup!$C$40),DAY(EOMONTH(DATE(YEAR(Setup!$C$8),MONTH(Setup!$C$8)+INT((($A190-1)+Setup!$C$41)/2),1),0)))),Setup!$C$8+($A190-1)*IF(Setup!$C$7="Every week",7,14)))</f>
        <v>48859</v>
      </c>
      <c r="C190" s="45" t="n">
        <f aca="false">IF(Setup!$C$7="Every month",EDATE(Setup!$C$8,$A190),IF(Setup!$C$7="Twice a month",DATE(YEAR(Setup!$C$8),MONTH(Setup!$C$8)+INT(($A190+Setup!$C$41)/2),MIN(IF(MOD($A190+Setup!$C$41,2)=0,Setup!$C$39,Setup!$C$40),DAY(EOMONTH(DATE(YEAR(Setup!$C$8),MONTH(Setup!$C$8)+INT(($A190+Setup!$C$41)/2),1),0)))),Setup!$C$8+$A190*IF(Setup!$C$7="Every week",7,14)))</f>
        <v>48873</v>
      </c>
      <c r="D190" s="46"/>
      <c r="E190" s="47"/>
      <c r="F190" s="47"/>
      <c r="G190" s="47"/>
      <c r="H190" s="47"/>
      <c r="I190" s="48" t="n">
        <f aca="false">N(Setup!$C$11)+N(E190)</f>
        <v>100</v>
      </c>
      <c r="J190" s="48" t="n">
        <f aca="false">MIN(Setup!$C$37,MAX(I190,0))</f>
        <v>9.23076923076923</v>
      </c>
      <c r="K190" s="48" t="n">
        <f aca="false">MIN(MAX(N(Setup!$C$14)-L189,0),MAX(I190-J190,0))</f>
        <v>0</v>
      </c>
      <c r="L190" s="48" t="n">
        <f aca="false">L189+K190-N(G190)</f>
        <v>500</v>
      </c>
      <c r="M190" s="48" t="n">
        <f aca="false">M189+J190-N(H190)</f>
        <v>1680.00000000001</v>
      </c>
      <c r="N190" s="48" t="n">
        <f aca="false">SUM(BX190:DU190)</f>
        <v>0</v>
      </c>
      <c r="O190" s="48" t="n">
        <f aca="false">SUM(Z190:BW190)-N190</f>
        <v>65</v>
      </c>
      <c r="P190" s="48" t="n">
        <f aca="false">MAX(I190-J190-K190,0)+O190</f>
        <v>155.769230769231</v>
      </c>
      <c r="Q190" s="48" t="n">
        <f aca="false">SUM(DV190:FS190)</f>
        <v>0</v>
      </c>
      <c r="R190" s="49" t="n">
        <f aca="false">N190+J190+K190+Q190</f>
        <v>9.23076923076923</v>
      </c>
      <c r="S190" s="48" t="n">
        <f aca="false">T190-T189-N(F190)+N190+Q190</f>
        <v>0</v>
      </c>
      <c r="T190" s="49" t="n">
        <f aca="false">SUM(FT190:HQ190)</f>
        <v>0</v>
      </c>
      <c r="U190" s="44" t="str">
        <f aca="false">IF(T189&lt;0.005,"",INDEX(Helpers!$C$2:$C$51,IF(_xlfn.MINIFS($DV$6:$FS$6,DV190:FS190,"&gt;0.005")=0,V190,_xlfn.MINIFS($DV$6:$FS$6,DV190:FS190,"&gt;0.005"))))</f>
        <v/>
      </c>
      <c r="V190" s="44" t="n">
        <f aca="false">IF(_xlfn.MINIFS($FT$6:$HQ$6,FT189:HQ189,"&gt;0.005")=0,1,_xlfn.MINIFS($FT$6:$HQ$6,FT189:HQ189,"&gt;0.005"))</f>
        <v>1</v>
      </c>
      <c r="W190" s="44" t="n">
        <f aca="false">IF(AND(D190&lt;&gt;"Paid",T189&gt;0.005),1,0)</f>
        <v>0</v>
      </c>
      <c r="X190" s="48" t="n">
        <f aca="false">SUMPRODUCT(((Helpers!$G$2:$G$51*(1+(Helpers!$D$2:$D$51+0.000000001)/12)^(($B190-Setup!$C$8)/(365.25/12))-Helpers!$E$2:$E$51*((1+(Helpers!$D$2:$D$51+0.000000001)/12)^(($B190-Setup!$C$8)/(365.25/12))-1)/((Helpers!$D$2:$D$51+0.000000001)/12))&gt;0)*(Helpers!$G$2:$G$51*(1+(Helpers!$D$2:$D$51+0.000000001)/12)^(($B190-Setup!$C$8)/(365.25/12))-Helpers!$E$2:$E$51*((1+(Helpers!$D$2:$D$51+0.000000001)/12)^(($B190-Setup!$C$8)/(365.25/12))-1)/((Helpers!$D$2:$D$51+0.000000001)/12)))</f>
        <v>0</v>
      </c>
      <c r="Y190" s="48"/>
      <c r="Z190" s="48" t="n">
        <f aca="false">IF(OR(N(Z$5)=0,Z$6=""),0,Z$5*((DATE(YEAR($B190),MONTH($B190),MIN(Z$6,DAY(EOMONTH($B190,0))))&gt;=$B190)*(DATE(YEAR($B190),MONTH($B190),MIN(Z$6,DAY(EOMONTH($B190,0))))&lt;$C190)+(DATE(YEAR($B190),MONTH($B190)+1,MIN(Z$6,DAY(EOMONTH($B190,1))))&gt;=$B190)*(DATE(YEAR($B190),MONTH($B190)+1,MIN(Z$6,DAY(EOMONTH($B190,1))))&lt;$C190)))</f>
        <v>25</v>
      </c>
      <c r="AA190" s="48" t="n">
        <f aca="false">IF(OR(N(AA$5)=0,AA$6=""),0,AA$5*((DATE(YEAR($B190),MONTH($B190),MIN(AA$6,DAY(EOMONTH($B190,0))))&gt;=$B190)*(DATE(YEAR($B190),MONTH($B190),MIN(AA$6,DAY(EOMONTH($B190,0))))&lt;$C190)+(DATE(YEAR($B190),MONTH($B190)+1,MIN(AA$6,DAY(EOMONTH($B190,1))))&gt;=$B190)*(DATE(YEAR($B190),MONTH($B190)+1,MIN(AA$6,DAY(EOMONTH($B190,1))))&lt;$C190)))</f>
        <v>40</v>
      </c>
      <c r="AB190" s="48" t="n">
        <f aca="false">IF(OR(N(AB$5)=0,AB$6=""),0,AB$5*((DATE(YEAR($B190),MONTH($B190),MIN(AB$6,DAY(EOMONTH($B190,0))))&gt;=$B190)*(DATE(YEAR($B190),MONTH($B190),MIN(AB$6,DAY(EOMONTH($B190,0))))&lt;$C190)+(DATE(YEAR($B190),MONTH($B190)+1,MIN(AB$6,DAY(EOMONTH($B190,1))))&gt;=$B190)*(DATE(YEAR($B190),MONTH($B190)+1,MIN(AB$6,DAY(EOMONTH($B190,1))))&lt;$C190)))</f>
        <v>0</v>
      </c>
      <c r="AC190" s="48" t="n">
        <f aca="false">IF(OR(N(AC$5)=0,AC$6=""),0,AC$5*((DATE(YEAR($B190),MONTH($B190),MIN(AC$6,DAY(EOMONTH($B190,0))))&gt;=$B190)*(DATE(YEAR($B190),MONTH($B190),MIN(AC$6,DAY(EOMONTH($B190,0))))&lt;$C190)+(DATE(YEAR($B190),MONTH($B190)+1,MIN(AC$6,DAY(EOMONTH($B190,1))))&gt;=$B190)*(DATE(YEAR($B190),MONTH($B190)+1,MIN(AC$6,DAY(EOMONTH($B190,1))))&lt;$C190)))</f>
        <v>0</v>
      </c>
      <c r="AD190" s="48" t="n">
        <f aca="false">IF(OR(N(AD$5)=0,AD$6=""),0,AD$5*((DATE(YEAR($B190),MONTH($B190),MIN(AD$6,DAY(EOMONTH($B190,0))))&gt;=$B190)*(DATE(YEAR($B190),MONTH($B190),MIN(AD$6,DAY(EOMONTH($B190,0))))&lt;$C190)+(DATE(YEAR($B190),MONTH($B190)+1,MIN(AD$6,DAY(EOMONTH($B190,1))))&gt;=$B190)*(DATE(YEAR($B190),MONTH($B190)+1,MIN(AD$6,DAY(EOMONTH($B190,1))))&lt;$C190)))</f>
        <v>0</v>
      </c>
      <c r="AE190" s="48" t="n">
        <f aca="false">IF(OR(N(AE$5)=0,AE$6=""),0,AE$5*((DATE(YEAR($B190),MONTH($B190),MIN(AE$6,DAY(EOMONTH($B190,0))))&gt;=$B190)*(DATE(YEAR($B190),MONTH($B190),MIN(AE$6,DAY(EOMONTH($B190,0))))&lt;$C190)+(DATE(YEAR($B190),MONTH($B190)+1,MIN(AE$6,DAY(EOMONTH($B190,1))))&gt;=$B190)*(DATE(YEAR($B190),MONTH($B190)+1,MIN(AE$6,DAY(EOMONTH($B190,1))))&lt;$C190)))</f>
        <v>0</v>
      </c>
      <c r="AF190" s="48" t="n">
        <f aca="false">IF(OR(N(AF$5)=0,AF$6=""),0,AF$5*((DATE(YEAR($B190),MONTH($B190),MIN(AF$6,DAY(EOMONTH($B190,0))))&gt;=$B190)*(DATE(YEAR($B190),MONTH($B190),MIN(AF$6,DAY(EOMONTH($B190,0))))&lt;$C190)+(DATE(YEAR($B190),MONTH($B190)+1,MIN(AF$6,DAY(EOMONTH($B190,1))))&gt;=$B190)*(DATE(YEAR($B190),MONTH($B190)+1,MIN(AF$6,DAY(EOMONTH($B190,1))))&lt;$C190)))</f>
        <v>0</v>
      </c>
      <c r="AG190" s="48" t="n">
        <f aca="false">IF(OR(N(AG$5)=0,AG$6=""),0,AG$5*((DATE(YEAR($B190),MONTH($B190),MIN(AG$6,DAY(EOMONTH($B190,0))))&gt;=$B190)*(DATE(YEAR($B190),MONTH($B190),MIN(AG$6,DAY(EOMONTH($B190,0))))&lt;$C190)+(DATE(YEAR($B190),MONTH($B190)+1,MIN(AG$6,DAY(EOMONTH($B190,1))))&gt;=$B190)*(DATE(YEAR($B190),MONTH($B190)+1,MIN(AG$6,DAY(EOMONTH($B190,1))))&lt;$C190)))</f>
        <v>0</v>
      </c>
      <c r="AH190" s="48" t="n">
        <f aca="false">IF(OR(N(AH$5)=0,AH$6=""),0,AH$5*((DATE(YEAR($B190),MONTH($B190),MIN(AH$6,DAY(EOMONTH($B190,0))))&gt;=$B190)*(DATE(YEAR($B190),MONTH($B190),MIN(AH$6,DAY(EOMONTH($B190,0))))&lt;$C190)+(DATE(YEAR($B190),MONTH($B190)+1,MIN(AH$6,DAY(EOMONTH($B190,1))))&gt;=$B190)*(DATE(YEAR($B190),MONTH($B190)+1,MIN(AH$6,DAY(EOMONTH($B190,1))))&lt;$C190)))</f>
        <v>0</v>
      </c>
      <c r="AI190" s="48" t="n">
        <f aca="false">IF(OR(N(AI$5)=0,AI$6=""),0,AI$5*((DATE(YEAR($B190),MONTH($B190),MIN(AI$6,DAY(EOMONTH($B190,0))))&gt;=$B190)*(DATE(YEAR($B190),MONTH($B190),MIN(AI$6,DAY(EOMONTH($B190,0))))&lt;$C190)+(DATE(YEAR($B190),MONTH($B190)+1,MIN(AI$6,DAY(EOMONTH($B190,1))))&gt;=$B190)*(DATE(YEAR($B190),MONTH($B190)+1,MIN(AI$6,DAY(EOMONTH($B190,1))))&lt;$C190)))</f>
        <v>0</v>
      </c>
      <c r="AJ190" s="48" t="n">
        <f aca="false">IF(OR(N(AJ$5)=0,AJ$6=""),0,AJ$5*((DATE(YEAR($B190),MONTH($B190),MIN(AJ$6,DAY(EOMONTH($B190,0))))&gt;=$B190)*(DATE(YEAR($B190),MONTH($B190),MIN(AJ$6,DAY(EOMONTH($B190,0))))&lt;$C190)+(DATE(YEAR($B190),MONTH($B190)+1,MIN(AJ$6,DAY(EOMONTH($B190,1))))&gt;=$B190)*(DATE(YEAR($B190),MONTH($B190)+1,MIN(AJ$6,DAY(EOMONTH($B190,1))))&lt;$C190)))</f>
        <v>0</v>
      </c>
      <c r="AK190" s="48" t="n">
        <f aca="false">IF(OR(N(AK$5)=0,AK$6=""),0,AK$5*((DATE(YEAR($B190),MONTH($B190),MIN(AK$6,DAY(EOMONTH($B190,0))))&gt;=$B190)*(DATE(YEAR($B190),MONTH($B190),MIN(AK$6,DAY(EOMONTH($B190,0))))&lt;$C190)+(DATE(YEAR($B190),MONTH($B190)+1,MIN(AK$6,DAY(EOMONTH($B190,1))))&gt;=$B190)*(DATE(YEAR($B190),MONTH($B190)+1,MIN(AK$6,DAY(EOMONTH($B190,1))))&lt;$C190)))</f>
        <v>0</v>
      </c>
      <c r="AL190" s="48" t="n">
        <f aca="false">IF(OR(N(AL$5)=0,AL$6=""),0,AL$5*((DATE(YEAR($B190),MONTH($B190),MIN(AL$6,DAY(EOMONTH($B190,0))))&gt;=$B190)*(DATE(YEAR($B190),MONTH($B190),MIN(AL$6,DAY(EOMONTH($B190,0))))&lt;$C190)+(DATE(YEAR($B190),MONTH($B190)+1,MIN(AL$6,DAY(EOMONTH($B190,1))))&gt;=$B190)*(DATE(YEAR($B190),MONTH($B190)+1,MIN(AL$6,DAY(EOMONTH($B190,1))))&lt;$C190)))</f>
        <v>0</v>
      </c>
      <c r="AM190" s="48" t="n">
        <f aca="false">IF(OR(N(AM$5)=0,AM$6=""),0,AM$5*((DATE(YEAR($B190),MONTH($B190),MIN(AM$6,DAY(EOMONTH($B190,0))))&gt;=$B190)*(DATE(YEAR($B190),MONTH($B190),MIN(AM$6,DAY(EOMONTH($B190,0))))&lt;$C190)+(DATE(YEAR($B190),MONTH($B190)+1,MIN(AM$6,DAY(EOMONTH($B190,1))))&gt;=$B190)*(DATE(YEAR($B190),MONTH($B190)+1,MIN(AM$6,DAY(EOMONTH($B190,1))))&lt;$C190)))</f>
        <v>0</v>
      </c>
      <c r="AN190" s="48" t="n">
        <f aca="false">IF(OR(N(AN$5)=0,AN$6=""),0,AN$5*((DATE(YEAR($B190),MONTH($B190),MIN(AN$6,DAY(EOMONTH($B190,0))))&gt;=$B190)*(DATE(YEAR($B190),MONTH($B190),MIN(AN$6,DAY(EOMONTH($B190,0))))&lt;$C190)+(DATE(YEAR($B190),MONTH($B190)+1,MIN(AN$6,DAY(EOMONTH($B190,1))))&gt;=$B190)*(DATE(YEAR($B190),MONTH($B190)+1,MIN(AN$6,DAY(EOMONTH($B190,1))))&lt;$C190)))</f>
        <v>0</v>
      </c>
      <c r="AO190" s="48" t="n">
        <f aca="false">IF(OR(N(AO$5)=0,AO$6=""),0,AO$5*((DATE(YEAR($B190),MONTH($B190),MIN(AO$6,DAY(EOMONTH($B190,0))))&gt;=$B190)*(DATE(YEAR($B190),MONTH($B190),MIN(AO$6,DAY(EOMONTH($B190,0))))&lt;$C190)+(DATE(YEAR($B190),MONTH($B190)+1,MIN(AO$6,DAY(EOMONTH($B190,1))))&gt;=$B190)*(DATE(YEAR($B190),MONTH($B190)+1,MIN(AO$6,DAY(EOMONTH($B190,1))))&lt;$C190)))</f>
        <v>0</v>
      </c>
      <c r="AP190" s="48" t="n">
        <f aca="false">IF(OR(N(AP$5)=0,AP$6=""),0,AP$5*((DATE(YEAR($B190),MONTH($B190),MIN(AP$6,DAY(EOMONTH($B190,0))))&gt;=$B190)*(DATE(YEAR($B190),MONTH($B190),MIN(AP$6,DAY(EOMONTH($B190,0))))&lt;$C190)+(DATE(YEAR($B190),MONTH($B190)+1,MIN(AP$6,DAY(EOMONTH($B190,1))))&gt;=$B190)*(DATE(YEAR($B190),MONTH($B190)+1,MIN(AP$6,DAY(EOMONTH($B190,1))))&lt;$C190)))</f>
        <v>0</v>
      </c>
      <c r="AQ190" s="48" t="n">
        <f aca="false">IF(OR(N(AQ$5)=0,AQ$6=""),0,AQ$5*((DATE(YEAR($B190),MONTH($B190),MIN(AQ$6,DAY(EOMONTH($B190,0))))&gt;=$B190)*(DATE(YEAR($B190),MONTH($B190),MIN(AQ$6,DAY(EOMONTH($B190,0))))&lt;$C190)+(DATE(YEAR($B190),MONTH($B190)+1,MIN(AQ$6,DAY(EOMONTH($B190,1))))&gt;=$B190)*(DATE(YEAR($B190),MONTH($B190)+1,MIN(AQ$6,DAY(EOMONTH($B190,1))))&lt;$C190)))</f>
        <v>0</v>
      </c>
      <c r="AR190" s="48" t="n">
        <f aca="false">IF(OR(N(AR$5)=0,AR$6=""),0,AR$5*((DATE(YEAR($B190),MONTH($B190),MIN(AR$6,DAY(EOMONTH($B190,0))))&gt;=$B190)*(DATE(YEAR($B190),MONTH($B190),MIN(AR$6,DAY(EOMONTH($B190,0))))&lt;$C190)+(DATE(YEAR($B190),MONTH($B190)+1,MIN(AR$6,DAY(EOMONTH($B190,1))))&gt;=$B190)*(DATE(YEAR($B190),MONTH($B190)+1,MIN(AR$6,DAY(EOMONTH($B190,1))))&lt;$C190)))</f>
        <v>0</v>
      </c>
      <c r="AS190" s="48" t="n">
        <f aca="false">IF(OR(N(AS$5)=0,AS$6=""),0,AS$5*((DATE(YEAR($B190),MONTH($B190),MIN(AS$6,DAY(EOMONTH($B190,0))))&gt;=$B190)*(DATE(YEAR($B190),MONTH($B190),MIN(AS$6,DAY(EOMONTH($B190,0))))&lt;$C190)+(DATE(YEAR($B190),MONTH($B190)+1,MIN(AS$6,DAY(EOMONTH($B190,1))))&gt;=$B190)*(DATE(YEAR($B190),MONTH($B190)+1,MIN(AS$6,DAY(EOMONTH($B190,1))))&lt;$C190)))</f>
        <v>0</v>
      </c>
      <c r="AT190" s="48" t="n">
        <f aca="false">IF(OR(N(AT$5)=0,AT$6=""),0,AT$5*((DATE(YEAR($B190),MONTH($B190),MIN(AT$6,DAY(EOMONTH($B190,0))))&gt;=$B190)*(DATE(YEAR($B190),MONTH($B190),MIN(AT$6,DAY(EOMONTH($B190,0))))&lt;$C190)+(DATE(YEAR($B190),MONTH($B190)+1,MIN(AT$6,DAY(EOMONTH($B190,1))))&gt;=$B190)*(DATE(YEAR($B190),MONTH($B190)+1,MIN(AT$6,DAY(EOMONTH($B190,1))))&lt;$C190)))</f>
        <v>0</v>
      </c>
      <c r="AU190" s="48" t="n">
        <f aca="false">IF(OR(N(AU$5)=0,AU$6=""),0,AU$5*((DATE(YEAR($B190),MONTH($B190),MIN(AU$6,DAY(EOMONTH($B190,0))))&gt;=$B190)*(DATE(YEAR($B190),MONTH($B190),MIN(AU$6,DAY(EOMONTH($B190,0))))&lt;$C190)+(DATE(YEAR($B190),MONTH($B190)+1,MIN(AU$6,DAY(EOMONTH($B190,1))))&gt;=$B190)*(DATE(YEAR($B190),MONTH($B190)+1,MIN(AU$6,DAY(EOMONTH($B190,1))))&lt;$C190)))</f>
        <v>0</v>
      </c>
      <c r="AV190" s="48" t="n">
        <f aca="false">IF(OR(N(AV$5)=0,AV$6=""),0,AV$5*((DATE(YEAR($B190),MONTH($B190),MIN(AV$6,DAY(EOMONTH($B190,0))))&gt;=$B190)*(DATE(YEAR($B190),MONTH($B190),MIN(AV$6,DAY(EOMONTH($B190,0))))&lt;$C190)+(DATE(YEAR($B190),MONTH($B190)+1,MIN(AV$6,DAY(EOMONTH($B190,1))))&gt;=$B190)*(DATE(YEAR($B190),MONTH($B190)+1,MIN(AV$6,DAY(EOMONTH($B190,1))))&lt;$C190)))</f>
        <v>0</v>
      </c>
      <c r="AW190" s="48" t="n">
        <f aca="false">IF(OR(N(AW$5)=0,AW$6=""),0,AW$5*((DATE(YEAR($B190),MONTH($B190),MIN(AW$6,DAY(EOMONTH($B190,0))))&gt;=$B190)*(DATE(YEAR($B190),MONTH($B190),MIN(AW$6,DAY(EOMONTH($B190,0))))&lt;$C190)+(DATE(YEAR($B190),MONTH($B190)+1,MIN(AW$6,DAY(EOMONTH($B190,1))))&gt;=$B190)*(DATE(YEAR($B190),MONTH($B190)+1,MIN(AW$6,DAY(EOMONTH($B190,1))))&lt;$C190)))</f>
        <v>0</v>
      </c>
      <c r="AX190" s="48" t="n">
        <f aca="false">IF(OR(N(AX$5)=0,AX$6=""),0,AX$5*((DATE(YEAR($B190),MONTH($B190),MIN(AX$6,DAY(EOMONTH($B190,0))))&gt;=$B190)*(DATE(YEAR($B190),MONTH($B190),MIN(AX$6,DAY(EOMONTH($B190,0))))&lt;$C190)+(DATE(YEAR($B190),MONTH($B190)+1,MIN(AX$6,DAY(EOMONTH($B190,1))))&gt;=$B190)*(DATE(YEAR($B190),MONTH($B190)+1,MIN(AX$6,DAY(EOMONTH($B190,1))))&lt;$C190)))</f>
        <v>0</v>
      </c>
      <c r="AY190" s="48" t="n">
        <f aca="false">IF(OR(N(AY$5)=0,AY$6=""),0,AY$5*((DATE(YEAR($B190),MONTH($B190),MIN(AY$6,DAY(EOMONTH($B190,0))))&gt;=$B190)*(DATE(YEAR($B190),MONTH($B190),MIN(AY$6,DAY(EOMONTH($B190,0))))&lt;$C190)+(DATE(YEAR($B190),MONTH($B190)+1,MIN(AY$6,DAY(EOMONTH($B190,1))))&gt;=$B190)*(DATE(YEAR($B190),MONTH($B190)+1,MIN(AY$6,DAY(EOMONTH($B190,1))))&lt;$C190)))</f>
        <v>0</v>
      </c>
      <c r="AZ190" s="48" t="n">
        <f aca="false">IF(OR(N(AZ$5)=0,AZ$6=""),0,AZ$5*((DATE(YEAR($B190),MONTH($B190),MIN(AZ$6,DAY(EOMONTH($B190,0))))&gt;=$B190)*(DATE(YEAR($B190),MONTH($B190),MIN(AZ$6,DAY(EOMONTH($B190,0))))&lt;$C190)+(DATE(YEAR($B190),MONTH($B190)+1,MIN(AZ$6,DAY(EOMONTH($B190,1))))&gt;=$B190)*(DATE(YEAR($B190),MONTH($B190)+1,MIN(AZ$6,DAY(EOMONTH($B190,1))))&lt;$C190)))</f>
        <v>0</v>
      </c>
      <c r="BA190" s="48" t="n">
        <f aca="false">IF(OR(N(BA$5)=0,BA$6=""),0,BA$5*((DATE(YEAR($B190),MONTH($B190),MIN(BA$6,DAY(EOMONTH($B190,0))))&gt;=$B190)*(DATE(YEAR($B190),MONTH($B190),MIN(BA$6,DAY(EOMONTH($B190,0))))&lt;$C190)+(DATE(YEAR($B190),MONTH($B190)+1,MIN(BA$6,DAY(EOMONTH($B190,1))))&gt;=$B190)*(DATE(YEAR($B190),MONTH($B190)+1,MIN(BA$6,DAY(EOMONTH($B190,1))))&lt;$C190)))</f>
        <v>0</v>
      </c>
      <c r="BB190" s="48" t="n">
        <f aca="false">IF(OR(N(BB$5)=0,BB$6=""),0,BB$5*((DATE(YEAR($B190),MONTH($B190),MIN(BB$6,DAY(EOMONTH($B190,0))))&gt;=$B190)*(DATE(YEAR($B190),MONTH($B190),MIN(BB$6,DAY(EOMONTH($B190,0))))&lt;$C190)+(DATE(YEAR($B190),MONTH($B190)+1,MIN(BB$6,DAY(EOMONTH($B190,1))))&gt;=$B190)*(DATE(YEAR($B190),MONTH($B190)+1,MIN(BB$6,DAY(EOMONTH($B190,1))))&lt;$C190)))</f>
        <v>0</v>
      </c>
      <c r="BC190" s="48" t="n">
        <f aca="false">IF(OR(N(BC$5)=0,BC$6=""),0,BC$5*((DATE(YEAR($B190),MONTH($B190),MIN(BC$6,DAY(EOMONTH($B190,0))))&gt;=$B190)*(DATE(YEAR($B190),MONTH($B190),MIN(BC$6,DAY(EOMONTH($B190,0))))&lt;$C190)+(DATE(YEAR($B190),MONTH($B190)+1,MIN(BC$6,DAY(EOMONTH($B190,1))))&gt;=$B190)*(DATE(YEAR($B190),MONTH($B190)+1,MIN(BC$6,DAY(EOMONTH($B190,1))))&lt;$C190)))</f>
        <v>0</v>
      </c>
      <c r="BD190" s="48" t="n">
        <f aca="false">IF(OR(N(BD$5)=0,BD$6=""),0,BD$5*((DATE(YEAR($B190),MONTH($B190),MIN(BD$6,DAY(EOMONTH($B190,0))))&gt;=$B190)*(DATE(YEAR($B190),MONTH($B190),MIN(BD$6,DAY(EOMONTH($B190,0))))&lt;$C190)+(DATE(YEAR($B190),MONTH($B190)+1,MIN(BD$6,DAY(EOMONTH($B190,1))))&gt;=$B190)*(DATE(YEAR($B190),MONTH($B190)+1,MIN(BD$6,DAY(EOMONTH($B190,1))))&lt;$C190)))</f>
        <v>0</v>
      </c>
      <c r="BE190" s="48" t="n">
        <f aca="false">IF(OR(N(BE$5)=0,BE$6=""),0,BE$5*((DATE(YEAR($B190),MONTH($B190),MIN(BE$6,DAY(EOMONTH($B190,0))))&gt;=$B190)*(DATE(YEAR($B190),MONTH($B190),MIN(BE$6,DAY(EOMONTH($B190,0))))&lt;$C190)+(DATE(YEAR($B190),MONTH($B190)+1,MIN(BE$6,DAY(EOMONTH($B190,1))))&gt;=$B190)*(DATE(YEAR($B190),MONTH($B190)+1,MIN(BE$6,DAY(EOMONTH($B190,1))))&lt;$C190)))</f>
        <v>0</v>
      </c>
      <c r="BF190" s="48" t="n">
        <f aca="false">IF(OR(N(BF$5)=0,BF$6=""),0,BF$5*((DATE(YEAR($B190),MONTH($B190),MIN(BF$6,DAY(EOMONTH($B190,0))))&gt;=$B190)*(DATE(YEAR($B190),MONTH($B190),MIN(BF$6,DAY(EOMONTH($B190,0))))&lt;$C190)+(DATE(YEAR($B190),MONTH($B190)+1,MIN(BF$6,DAY(EOMONTH($B190,1))))&gt;=$B190)*(DATE(YEAR($B190),MONTH($B190)+1,MIN(BF$6,DAY(EOMONTH($B190,1))))&lt;$C190)))</f>
        <v>0</v>
      </c>
      <c r="BG190" s="48" t="n">
        <f aca="false">IF(OR(N(BG$5)=0,BG$6=""),0,BG$5*((DATE(YEAR($B190),MONTH($B190),MIN(BG$6,DAY(EOMONTH($B190,0))))&gt;=$B190)*(DATE(YEAR($B190),MONTH($B190),MIN(BG$6,DAY(EOMONTH($B190,0))))&lt;$C190)+(DATE(YEAR($B190),MONTH($B190)+1,MIN(BG$6,DAY(EOMONTH($B190,1))))&gt;=$B190)*(DATE(YEAR($B190),MONTH($B190)+1,MIN(BG$6,DAY(EOMONTH($B190,1))))&lt;$C190)))</f>
        <v>0</v>
      </c>
      <c r="BH190" s="48" t="n">
        <f aca="false">IF(OR(N(BH$5)=0,BH$6=""),0,BH$5*((DATE(YEAR($B190),MONTH($B190),MIN(BH$6,DAY(EOMONTH($B190,0))))&gt;=$B190)*(DATE(YEAR($B190),MONTH($B190),MIN(BH$6,DAY(EOMONTH($B190,0))))&lt;$C190)+(DATE(YEAR($B190),MONTH($B190)+1,MIN(BH$6,DAY(EOMONTH($B190,1))))&gt;=$B190)*(DATE(YEAR($B190),MONTH($B190)+1,MIN(BH$6,DAY(EOMONTH($B190,1))))&lt;$C190)))</f>
        <v>0</v>
      </c>
      <c r="BI190" s="48" t="n">
        <f aca="false">IF(OR(N(BI$5)=0,BI$6=""),0,BI$5*((DATE(YEAR($B190),MONTH($B190),MIN(BI$6,DAY(EOMONTH($B190,0))))&gt;=$B190)*(DATE(YEAR($B190),MONTH($B190),MIN(BI$6,DAY(EOMONTH($B190,0))))&lt;$C190)+(DATE(YEAR($B190),MONTH($B190)+1,MIN(BI$6,DAY(EOMONTH($B190,1))))&gt;=$B190)*(DATE(YEAR($B190),MONTH($B190)+1,MIN(BI$6,DAY(EOMONTH($B190,1))))&lt;$C190)))</f>
        <v>0</v>
      </c>
      <c r="BJ190" s="48" t="n">
        <f aca="false">IF(OR(N(BJ$5)=0,BJ$6=""),0,BJ$5*((DATE(YEAR($B190),MONTH($B190),MIN(BJ$6,DAY(EOMONTH($B190,0))))&gt;=$B190)*(DATE(YEAR($B190),MONTH($B190),MIN(BJ$6,DAY(EOMONTH($B190,0))))&lt;$C190)+(DATE(YEAR($B190),MONTH($B190)+1,MIN(BJ$6,DAY(EOMONTH($B190,1))))&gt;=$B190)*(DATE(YEAR($B190),MONTH($B190)+1,MIN(BJ$6,DAY(EOMONTH($B190,1))))&lt;$C190)))</f>
        <v>0</v>
      </c>
      <c r="BK190" s="48" t="n">
        <f aca="false">IF(OR(N(BK$5)=0,BK$6=""),0,BK$5*((DATE(YEAR($B190),MONTH($B190),MIN(BK$6,DAY(EOMONTH($B190,0))))&gt;=$B190)*(DATE(YEAR($B190),MONTH($B190),MIN(BK$6,DAY(EOMONTH($B190,0))))&lt;$C190)+(DATE(YEAR($B190),MONTH($B190)+1,MIN(BK$6,DAY(EOMONTH($B190,1))))&gt;=$B190)*(DATE(YEAR($B190),MONTH($B190)+1,MIN(BK$6,DAY(EOMONTH($B190,1))))&lt;$C190)))</f>
        <v>0</v>
      </c>
      <c r="BL190" s="48" t="n">
        <f aca="false">IF(OR(N(BL$5)=0,BL$6=""),0,BL$5*((DATE(YEAR($B190),MONTH($B190),MIN(BL$6,DAY(EOMONTH($B190,0))))&gt;=$B190)*(DATE(YEAR($B190),MONTH($B190),MIN(BL$6,DAY(EOMONTH($B190,0))))&lt;$C190)+(DATE(YEAR($B190),MONTH($B190)+1,MIN(BL$6,DAY(EOMONTH($B190,1))))&gt;=$B190)*(DATE(YEAR($B190),MONTH($B190)+1,MIN(BL$6,DAY(EOMONTH($B190,1))))&lt;$C190)))</f>
        <v>0</v>
      </c>
      <c r="BM190" s="48" t="n">
        <f aca="false">IF(OR(N(BM$5)=0,BM$6=""),0,BM$5*((DATE(YEAR($B190),MONTH($B190),MIN(BM$6,DAY(EOMONTH($B190,0))))&gt;=$B190)*(DATE(YEAR($B190),MONTH($B190),MIN(BM$6,DAY(EOMONTH($B190,0))))&lt;$C190)+(DATE(YEAR($B190),MONTH($B190)+1,MIN(BM$6,DAY(EOMONTH($B190,1))))&gt;=$B190)*(DATE(YEAR($B190),MONTH($B190)+1,MIN(BM$6,DAY(EOMONTH($B190,1))))&lt;$C190)))</f>
        <v>0</v>
      </c>
      <c r="BN190" s="48" t="n">
        <f aca="false">IF(OR(N(BN$5)=0,BN$6=""),0,BN$5*((DATE(YEAR($B190),MONTH($B190),MIN(BN$6,DAY(EOMONTH($B190,0))))&gt;=$B190)*(DATE(YEAR($B190),MONTH($B190),MIN(BN$6,DAY(EOMONTH($B190,0))))&lt;$C190)+(DATE(YEAR($B190),MONTH($B190)+1,MIN(BN$6,DAY(EOMONTH($B190,1))))&gt;=$B190)*(DATE(YEAR($B190),MONTH($B190)+1,MIN(BN$6,DAY(EOMONTH($B190,1))))&lt;$C190)))</f>
        <v>0</v>
      </c>
      <c r="BO190" s="48" t="n">
        <f aca="false">IF(OR(N(BO$5)=0,BO$6=""),0,BO$5*((DATE(YEAR($B190),MONTH($B190),MIN(BO$6,DAY(EOMONTH($B190,0))))&gt;=$B190)*(DATE(YEAR($B190),MONTH($B190),MIN(BO$6,DAY(EOMONTH($B190,0))))&lt;$C190)+(DATE(YEAR($B190),MONTH($B190)+1,MIN(BO$6,DAY(EOMONTH($B190,1))))&gt;=$B190)*(DATE(YEAR($B190),MONTH($B190)+1,MIN(BO$6,DAY(EOMONTH($B190,1))))&lt;$C190)))</f>
        <v>0</v>
      </c>
      <c r="BP190" s="48" t="n">
        <f aca="false">IF(OR(N(BP$5)=0,BP$6=""),0,BP$5*((DATE(YEAR($B190),MONTH($B190),MIN(BP$6,DAY(EOMONTH($B190,0))))&gt;=$B190)*(DATE(YEAR($B190),MONTH($B190),MIN(BP$6,DAY(EOMONTH($B190,0))))&lt;$C190)+(DATE(YEAR($B190),MONTH($B190)+1,MIN(BP$6,DAY(EOMONTH($B190,1))))&gt;=$B190)*(DATE(YEAR($B190),MONTH($B190)+1,MIN(BP$6,DAY(EOMONTH($B190,1))))&lt;$C190)))</f>
        <v>0</v>
      </c>
      <c r="BQ190" s="48" t="n">
        <f aca="false">IF(OR(N(BQ$5)=0,BQ$6=""),0,BQ$5*((DATE(YEAR($B190),MONTH($B190),MIN(BQ$6,DAY(EOMONTH($B190,0))))&gt;=$B190)*(DATE(YEAR($B190),MONTH($B190),MIN(BQ$6,DAY(EOMONTH($B190,0))))&lt;$C190)+(DATE(YEAR($B190),MONTH($B190)+1,MIN(BQ$6,DAY(EOMONTH($B190,1))))&gt;=$B190)*(DATE(YEAR($B190),MONTH($B190)+1,MIN(BQ$6,DAY(EOMONTH($B190,1))))&lt;$C190)))</f>
        <v>0</v>
      </c>
      <c r="BR190" s="48" t="n">
        <f aca="false">IF(OR(N(BR$5)=0,BR$6=""),0,BR$5*((DATE(YEAR($B190),MONTH($B190),MIN(BR$6,DAY(EOMONTH($B190,0))))&gt;=$B190)*(DATE(YEAR($B190),MONTH($B190),MIN(BR$6,DAY(EOMONTH($B190,0))))&lt;$C190)+(DATE(YEAR($B190),MONTH($B190)+1,MIN(BR$6,DAY(EOMONTH($B190,1))))&gt;=$B190)*(DATE(YEAR($B190),MONTH($B190)+1,MIN(BR$6,DAY(EOMONTH($B190,1))))&lt;$C190)))</f>
        <v>0</v>
      </c>
      <c r="BS190" s="48" t="n">
        <f aca="false">IF(OR(N(BS$5)=0,BS$6=""),0,BS$5*((DATE(YEAR($B190),MONTH($B190),MIN(BS$6,DAY(EOMONTH($B190,0))))&gt;=$B190)*(DATE(YEAR($B190),MONTH($B190),MIN(BS$6,DAY(EOMONTH($B190,0))))&lt;$C190)+(DATE(YEAR($B190),MONTH($B190)+1,MIN(BS$6,DAY(EOMONTH($B190,1))))&gt;=$B190)*(DATE(YEAR($B190),MONTH($B190)+1,MIN(BS$6,DAY(EOMONTH($B190,1))))&lt;$C190)))</f>
        <v>0</v>
      </c>
      <c r="BT190" s="48" t="n">
        <f aca="false">IF(OR(N(BT$5)=0,BT$6=""),0,BT$5*((DATE(YEAR($B190),MONTH($B190),MIN(BT$6,DAY(EOMONTH($B190,0))))&gt;=$B190)*(DATE(YEAR($B190),MONTH($B190),MIN(BT$6,DAY(EOMONTH($B190,0))))&lt;$C190)+(DATE(YEAR($B190),MONTH($B190)+1,MIN(BT$6,DAY(EOMONTH($B190,1))))&gt;=$B190)*(DATE(YEAR($B190),MONTH($B190)+1,MIN(BT$6,DAY(EOMONTH($B190,1))))&lt;$C190)))</f>
        <v>0</v>
      </c>
      <c r="BU190" s="48" t="n">
        <f aca="false">IF(OR(N(BU$5)=0,BU$6=""),0,BU$5*((DATE(YEAR($B190),MONTH($B190),MIN(BU$6,DAY(EOMONTH($B190,0))))&gt;=$B190)*(DATE(YEAR($B190),MONTH($B190),MIN(BU$6,DAY(EOMONTH($B190,0))))&lt;$C190)+(DATE(YEAR($B190),MONTH($B190)+1,MIN(BU$6,DAY(EOMONTH($B190,1))))&gt;=$B190)*(DATE(YEAR($B190),MONTH($B190)+1,MIN(BU$6,DAY(EOMONTH($B190,1))))&lt;$C190)))</f>
        <v>0</v>
      </c>
      <c r="BV190" s="48" t="n">
        <f aca="false">IF(OR(N(BV$5)=0,BV$6=""),0,BV$5*((DATE(YEAR($B190),MONTH($B190),MIN(BV$6,DAY(EOMONTH($B190,0))))&gt;=$B190)*(DATE(YEAR($B190),MONTH($B190),MIN(BV$6,DAY(EOMONTH($B190,0))))&lt;$C190)+(DATE(YEAR($B190),MONTH($B190)+1,MIN(BV$6,DAY(EOMONTH($B190,1))))&gt;=$B190)*(DATE(YEAR($B190),MONTH($B190)+1,MIN(BV$6,DAY(EOMONTH($B190,1))))&lt;$C190)))</f>
        <v>0</v>
      </c>
      <c r="BW190" s="48" t="n">
        <f aca="false">IF(OR(N(BW$5)=0,BW$6=""),0,BW$5*((DATE(YEAR($B190),MONTH($B190),MIN(BW$6,DAY(EOMONTH($B190,0))))&gt;=$B190)*(DATE(YEAR($B190),MONTH($B190),MIN(BW$6,DAY(EOMONTH($B190,0))))&lt;$C190)+(DATE(YEAR($B190),MONTH($B190)+1,MIN(BW$6,DAY(EOMONTH($B190,1))))&gt;=$B190)*(DATE(YEAR($B190),MONTH($B190)+1,MIN(BW$6,DAY(EOMONTH($B190,1))))&lt;$C190)))</f>
        <v>0</v>
      </c>
      <c r="BX190" s="48" t="n">
        <f aca="false">MIN(Z190,(FT189*(1+FT$5/Setup!$C$36)+IF($V190=1,N($F190),0)))</f>
        <v>0</v>
      </c>
      <c r="BY190" s="48" t="n">
        <f aca="false">MIN(AA190,(FU189*(1+FU$5/Setup!$C$36)+IF($V190=2,N($F190),0)))</f>
        <v>0</v>
      </c>
      <c r="BZ190" s="48" t="n">
        <f aca="false">MIN(AB190,(FV189*(1+FV$5/Setup!$C$36)+IF($V190=3,N($F190),0)))</f>
        <v>0</v>
      </c>
      <c r="CA190" s="48" t="n">
        <f aca="false">MIN(AC190,(FW189*(1+FW$5/Setup!$C$36)+IF($V190=4,N($F190),0)))</f>
        <v>0</v>
      </c>
      <c r="CB190" s="48" t="n">
        <f aca="false">MIN(AD190,(FX189*(1+FX$5/Setup!$C$36)+IF($V190=5,N($F190),0)))</f>
        <v>0</v>
      </c>
      <c r="CC190" s="48" t="n">
        <f aca="false">MIN(AE190,(FY189*(1+FY$5/Setup!$C$36)+IF($V190=6,N($F190),0)))</f>
        <v>0</v>
      </c>
      <c r="CD190" s="48" t="n">
        <f aca="false">MIN(AF190,(FZ189*(1+FZ$5/Setup!$C$36)+IF($V190=7,N($F190),0)))</f>
        <v>0</v>
      </c>
      <c r="CE190" s="48" t="n">
        <f aca="false">MIN(AG190,(GA189*(1+GA$5/Setup!$C$36)+IF($V190=8,N($F190),0)))</f>
        <v>0</v>
      </c>
      <c r="CF190" s="48" t="n">
        <f aca="false">MIN(AH190,(GB189*(1+GB$5/Setup!$C$36)+IF($V190=9,N($F190),0)))</f>
        <v>0</v>
      </c>
      <c r="CG190" s="48" t="n">
        <f aca="false">MIN(AI190,(GC189*(1+GC$5/Setup!$C$36)+IF($V190=10,N($F190),0)))</f>
        <v>0</v>
      </c>
      <c r="CH190" s="48" t="n">
        <f aca="false">MIN(AJ190,(GD189*(1+GD$5/Setup!$C$36)+IF($V190=11,N($F190),0)))</f>
        <v>0</v>
      </c>
      <c r="CI190" s="48" t="n">
        <f aca="false">MIN(AK190,(GE189*(1+GE$5/Setup!$C$36)+IF($V190=12,N($F190),0)))</f>
        <v>0</v>
      </c>
      <c r="CJ190" s="48" t="n">
        <f aca="false">MIN(AL190,(GF189*(1+GF$5/Setup!$C$36)+IF($V190=13,N($F190),0)))</f>
        <v>0</v>
      </c>
      <c r="CK190" s="48" t="n">
        <f aca="false">MIN(AM190,(GG189*(1+GG$5/Setup!$C$36)+IF($V190=14,N($F190),0)))</f>
        <v>0</v>
      </c>
      <c r="CL190" s="48" t="n">
        <f aca="false">MIN(AN190,(GH189*(1+GH$5/Setup!$C$36)+IF($V190=15,N($F190),0)))</f>
        <v>0</v>
      </c>
      <c r="CM190" s="48" t="n">
        <f aca="false">MIN(AO190,(GI189*(1+GI$5/Setup!$C$36)+IF($V190=16,N($F190),0)))</f>
        <v>0</v>
      </c>
      <c r="CN190" s="48" t="n">
        <f aca="false">MIN(AP190,(GJ189*(1+GJ$5/Setup!$C$36)+IF($V190=17,N($F190),0)))</f>
        <v>0</v>
      </c>
      <c r="CO190" s="48" t="n">
        <f aca="false">MIN(AQ190,(GK189*(1+GK$5/Setup!$C$36)+IF($V190=18,N($F190),0)))</f>
        <v>0</v>
      </c>
      <c r="CP190" s="48" t="n">
        <f aca="false">MIN(AR190,(GL189*(1+GL$5/Setup!$C$36)+IF($V190=19,N($F190),0)))</f>
        <v>0</v>
      </c>
      <c r="CQ190" s="48" t="n">
        <f aca="false">MIN(AS190,(GM189*(1+GM$5/Setup!$C$36)+IF($V190=20,N($F190),0)))</f>
        <v>0</v>
      </c>
      <c r="CR190" s="48" t="n">
        <f aca="false">MIN(AT190,(GN189*(1+GN$5/Setup!$C$36)+IF($V190=21,N($F190),0)))</f>
        <v>0</v>
      </c>
      <c r="CS190" s="48" t="n">
        <f aca="false">MIN(AU190,(GO189*(1+GO$5/Setup!$C$36)+IF($V190=22,N($F190),0)))</f>
        <v>0</v>
      </c>
      <c r="CT190" s="48" t="n">
        <f aca="false">MIN(AV190,(GP189*(1+GP$5/Setup!$C$36)+IF($V190=23,N($F190),0)))</f>
        <v>0</v>
      </c>
      <c r="CU190" s="48" t="n">
        <f aca="false">MIN(AW190,(GQ189*(1+GQ$5/Setup!$C$36)+IF($V190=24,N($F190),0)))</f>
        <v>0</v>
      </c>
      <c r="CV190" s="48" t="n">
        <f aca="false">MIN(AX190,(GR189*(1+GR$5/Setup!$C$36)+IF($V190=25,N($F190),0)))</f>
        <v>0</v>
      </c>
      <c r="CW190" s="48" t="n">
        <f aca="false">MIN(AY190,(GS189*(1+GS$5/Setup!$C$36)+IF($V190=26,N($F190),0)))</f>
        <v>0</v>
      </c>
      <c r="CX190" s="48" t="n">
        <f aca="false">MIN(AZ190,(GT189*(1+GT$5/Setup!$C$36)+IF($V190=27,N($F190),0)))</f>
        <v>0</v>
      </c>
      <c r="CY190" s="48" t="n">
        <f aca="false">MIN(BA190,(GU189*(1+GU$5/Setup!$C$36)+IF($V190=28,N($F190),0)))</f>
        <v>0</v>
      </c>
      <c r="CZ190" s="48" t="n">
        <f aca="false">MIN(BB190,(GV189*(1+GV$5/Setup!$C$36)+IF($V190=29,N($F190),0)))</f>
        <v>0</v>
      </c>
      <c r="DA190" s="48" t="n">
        <f aca="false">MIN(BC190,(GW189*(1+GW$5/Setup!$C$36)+IF($V190=30,N($F190),0)))</f>
        <v>0</v>
      </c>
      <c r="DB190" s="48" t="n">
        <f aca="false">MIN(BD190,(GX189*(1+GX$5/Setup!$C$36)+IF($V190=31,N($F190),0)))</f>
        <v>0</v>
      </c>
      <c r="DC190" s="48" t="n">
        <f aca="false">MIN(BE190,(GY189*(1+GY$5/Setup!$C$36)+IF($V190=32,N($F190),0)))</f>
        <v>0</v>
      </c>
      <c r="DD190" s="48" t="n">
        <f aca="false">MIN(BF190,(GZ189*(1+GZ$5/Setup!$C$36)+IF($V190=33,N($F190),0)))</f>
        <v>0</v>
      </c>
      <c r="DE190" s="48" t="n">
        <f aca="false">MIN(BG190,(HA189*(1+HA$5/Setup!$C$36)+IF($V190=34,N($F190),0)))</f>
        <v>0</v>
      </c>
      <c r="DF190" s="48" t="n">
        <f aca="false">MIN(BH190,(HB189*(1+HB$5/Setup!$C$36)+IF($V190=35,N($F190),0)))</f>
        <v>0</v>
      </c>
      <c r="DG190" s="48" t="n">
        <f aca="false">MIN(BI190,(HC189*(1+HC$5/Setup!$C$36)+IF($V190=36,N($F190),0)))</f>
        <v>0</v>
      </c>
      <c r="DH190" s="48" t="n">
        <f aca="false">MIN(BJ190,(HD189*(1+HD$5/Setup!$C$36)+IF($V190=37,N($F190),0)))</f>
        <v>0</v>
      </c>
      <c r="DI190" s="48" t="n">
        <f aca="false">MIN(BK190,(HE189*(1+HE$5/Setup!$C$36)+IF($V190=38,N($F190),0)))</f>
        <v>0</v>
      </c>
      <c r="DJ190" s="48" t="n">
        <f aca="false">MIN(BL190,(HF189*(1+HF$5/Setup!$C$36)+IF($V190=39,N($F190),0)))</f>
        <v>0</v>
      </c>
      <c r="DK190" s="48" t="n">
        <f aca="false">MIN(BM190,(HG189*(1+HG$5/Setup!$C$36)+IF($V190=40,N($F190),0)))</f>
        <v>0</v>
      </c>
      <c r="DL190" s="48" t="n">
        <f aca="false">MIN(BN190,(HH189*(1+HH$5/Setup!$C$36)+IF($V190=41,N($F190),0)))</f>
        <v>0</v>
      </c>
      <c r="DM190" s="48" t="n">
        <f aca="false">MIN(BO190,(HI189*(1+HI$5/Setup!$C$36)+IF($V190=42,N($F190),0)))</f>
        <v>0</v>
      </c>
      <c r="DN190" s="48" t="n">
        <f aca="false">MIN(BP190,(HJ189*(1+HJ$5/Setup!$C$36)+IF($V190=43,N($F190),0)))</f>
        <v>0</v>
      </c>
      <c r="DO190" s="48" t="n">
        <f aca="false">MIN(BQ190,(HK189*(1+HK$5/Setup!$C$36)+IF($V190=44,N($F190),0)))</f>
        <v>0</v>
      </c>
      <c r="DP190" s="48" t="n">
        <f aca="false">MIN(BR190,(HL189*(1+HL$5/Setup!$C$36)+IF($V190=45,N($F190),0)))</f>
        <v>0</v>
      </c>
      <c r="DQ190" s="48" t="n">
        <f aca="false">MIN(BS190,(HM189*(1+HM$5/Setup!$C$36)+IF($V190=46,N($F190),0)))</f>
        <v>0</v>
      </c>
      <c r="DR190" s="48" t="n">
        <f aca="false">MIN(BT190,(HN189*(1+HN$5/Setup!$C$36)+IF($V190=47,N($F190),0)))</f>
        <v>0</v>
      </c>
      <c r="DS190" s="48" t="n">
        <f aca="false">MIN(BU190,(HO189*(1+HO$5/Setup!$C$36)+IF($V190=48,N($F190),0)))</f>
        <v>0</v>
      </c>
      <c r="DT190" s="48" t="n">
        <f aca="false">MIN(BV190,(HP189*(1+HP$5/Setup!$C$36)+IF($V190=49,N($F190),0)))</f>
        <v>0</v>
      </c>
      <c r="DU190" s="48" t="n">
        <f aca="false">MIN(BW190,(HQ189*(1+HQ$5/Setup!$C$36)+IF($V190=50,N($F190),0)))</f>
        <v>0</v>
      </c>
      <c r="DV190" s="48" t="n">
        <f aca="false">MIN(MAX((FT189*(1+FT$5/Setup!$C$36)+IF($V190=1,N($F190),0))-BX190,0),MAX($P190-0,0))</f>
        <v>0</v>
      </c>
      <c r="DW190" s="48" t="n">
        <f aca="false">MIN(MAX((FU189*(1+FU$5/Setup!$C$36)+IF($V190=2,N($F190),0))-BY190,0),MAX($P190-SUM(DV190:DV190),0))</f>
        <v>0</v>
      </c>
      <c r="DX190" s="48" t="n">
        <f aca="false">MIN(MAX((FV189*(1+FV$5/Setup!$C$36)+IF($V190=3,N($F190),0))-BZ190,0),MAX($P190-SUM(DV190:DW190),0))</f>
        <v>0</v>
      </c>
      <c r="DY190" s="48" t="n">
        <f aca="false">MIN(MAX((FW189*(1+FW$5/Setup!$C$36)+IF($V190=4,N($F190),0))-CA190,0),MAX($P190-SUM(DV190:DX190),0))</f>
        <v>0</v>
      </c>
      <c r="DZ190" s="48" t="n">
        <f aca="false">MIN(MAX((FX189*(1+FX$5/Setup!$C$36)+IF($V190=5,N($F190),0))-CB190,0),MAX($P190-SUM(DV190:DY190),0))</f>
        <v>0</v>
      </c>
      <c r="EA190" s="48" t="n">
        <f aca="false">MIN(MAX((FY189*(1+FY$5/Setup!$C$36)+IF($V190=6,N($F190),0))-CC190,0),MAX($P190-SUM(DV190:DZ190),0))</f>
        <v>0</v>
      </c>
      <c r="EB190" s="48" t="n">
        <f aca="false">MIN(MAX((FZ189*(1+FZ$5/Setup!$C$36)+IF($V190=7,N($F190),0))-CD190,0),MAX($P190-SUM(DV190:EA190),0))</f>
        <v>0</v>
      </c>
      <c r="EC190" s="48" t="n">
        <f aca="false">MIN(MAX((GA189*(1+GA$5/Setup!$C$36)+IF($V190=8,N($F190),0))-CE190,0),MAX($P190-SUM(DV190:EB190),0))</f>
        <v>0</v>
      </c>
      <c r="ED190" s="48" t="n">
        <f aca="false">MIN(MAX((GB189*(1+GB$5/Setup!$C$36)+IF($V190=9,N($F190),0))-CF190,0),MAX($P190-SUM(DV190:EC190),0))</f>
        <v>0</v>
      </c>
      <c r="EE190" s="48" t="n">
        <f aca="false">MIN(MAX((GC189*(1+GC$5/Setup!$C$36)+IF($V190=10,N($F190),0))-CG190,0),MAX($P190-SUM(DV190:ED190),0))</f>
        <v>0</v>
      </c>
      <c r="EF190" s="48" t="n">
        <f aca="false">MIN(MAX((GD189*(1+GD$5/Setup!$C$36)+IF($V190=11,N($F190),0))-CH190,0),MAX($P190-SUM(DV190:EE190),0))</f>
        <v>0</v>
      </c>
      <c r="EG190" s="48" t="n">
        <f aca="false">MIN(MAX((GE189*(1+GE$5/Setup!$C$36)+IF($V190=12,N($F190),0))-CI190,0),MAX($P190-SUM(DV190:EF190),0))</f>
        <v>0</v>
      </c>
      <c r="EH190" s="48" t="n">
        <f aca="false">MIN(MAX((GF189*(1+GF$5/Setup!$C$36)+IF($V190=13,N($F190),0))-CJ190,0),MAX($P190-SUM(DV190:EG190),0))</f>
        <v>0</v>
      </c>
      <c r="EI190" s="48" t="n">
        <f aca="false">MIN(MAX((GG189*(1+GG$5/Setup!$C$36)+IF($V190=14,N($F190),0))-CK190,0),MAX($P190-SUM(DV190:EH190),0))</f>
        <v>0</v>
      </c>
      <c r="EJ190" s="48" t="n">
        <f aca="false">MIN(MAX((GH189*(1+GH$5/Setup!$C$36)+IF($V190=15,N($F190),0))-CL190,0),MAX($P190-SUM(DV190:EI190),0))</f>
        <v>0</v>
      </c>
      <c r="EK190" s="48" t="n">
        <f aca="false">MIN(MAX((GI189*(1+GI$5/Setup!$C$36)+IF($V190=16,N($F190),0))-CM190,0),MAX($P190-SUM(DV190:EJ190),0))</f>
        <v>0</v>
      </c>
      <c r="EL190" s="48" t="n">
        <f aca="false">MIN(MAX((GJ189*(1+GJ$5/Setup!$C$36)+IF($V190=17,N($F190),0))-CN190,0),MAX($P190-SUM(DV190:EK190),0))</f>
        <v>0</v>
      </c>
      <c r="EM190" s="48" t="n">
        <f aca="false">MIN(MAX((GK189*(1+GK$5/Setup!$C$36)+IF($V190=18,N($F190),0))-CO190,0),MAX($P190-SUM(DV190:EL190),0))</f>
        <v>0</v>
      </c>
      <c r="EN190" s="48" t="n">
        <f aca="false">MIN(MAX((GL189*(1+GL$5/Setup!$C$36)+IF($V190=19,N($F190),0))-CP190,0),MAX($P190-SUM(DV190:EM190),0))</f>
        <v>0</v>
      </c>
      <c r="EO190" s="48" t="n">
        <f aca="false">MIN(MAX((GM189*(1+GM$5/Setup!$C$36)+IF($V190=20,N($F190),0))-CQ190,0),MAX($P190-SUM(DV190:EN190),0))</f>
        <v>0</v>
      </c>
      <c r="EP190" s="48" t="n">
        <f aca="false">MIN(MAX((GN189*(1+GN$5/Setup!$C$36)+IF($V190=21,N($F190),0))-CR190,0),MAX($P190-SUM(DV190:EO190),0))</f>
        <v>0</v>
      </c>
      <c r="EQ190" s="48" t="n">
        <f aca="false">MIN(MAX((GO189*(1+GO$5/Setup!$C$36)+IF($V190=22,N($F190),0))-CS190,0),MAX($P190-SUM(DV190:EP190),0))</f>
        <v>0</v>
      </c>
      <c r="ER190" s="48" t="n">
        <f aca="false">MIN(MAX((GP189*(1+GP$5/Setup!$C$36)+IF($V190=23,N($F190),0))-CT190,0),MAX($P190-SUM(DV190:EQ190),0))</f>
        <v>0</v>
      </c>
      <c r="ES190" s="48" t="n">
        <f aca="false">MIN(MAX((GQ189*(1+GQ$5/Setup!$C$36)+IF($V190=24,N($F190),0))-CU190,0),MAX($P190-SUM(DV190:ER190),0))</f>
        <v>0</v>
      </c>
      <c r="ET190" s="48" t="n">
        <f aca="false">MIN(MAX((GR189*(1+GR$5/Setup!$C$36)+IF($V190=25,N($F190),0))-CV190,0),MAX($P190-SUM(DV190:ES190),0))</f>
        <v>0</v>
      </c>
      <c r="EU190" s="48" t="n">
        <f aca="false">MIN(MAX((GS189*(1+GS$5/Setup!$C$36)+IF($V190=26,N($F190),0))-CW190,0),MAX($P190-SUM(DV190:ET190),0))</f>
        <v>0</v>
      </c>
      <c r="EV190" s="48" t="n">
        <f aca="false">MIN(MAX((GT189*(1+GT$5/Setup!$C$36)+IF($V190=27,N($F190),0))-CX190,0),MAX($P190-SUM(DV190:EU190),0))</f>
        <v>0</v>
      </c>
      <c r="EW190" s="48" t="n">
        <f aca="false">MIN(MAX((GU189*(1+GU$5/Setup!$C$36)+IF($V190=28,N($F190),0))-CY190,0),MAX($P190-SUM(DV190:EV190),0))</f>
        <v>0</v>
      </c>
      <c r="EX190" s="48" t="n">
        <f aca="false">MIN(MAX((GV189*(1+GV$5/Setup!$C$36)+IF($V190=29,N($F190),0))-CZ190,0),MAX($P190-SUM(DV190:EW190),0))</f>
        <v>0</v>
      </c>
      <c r="EY190" s="48" t="n">
        <f aca="false">MIN(MAX((GW189*(1+GW$5/Setup!$C$36)+IF($V190=30,N($F190),0))-DA190,0),MAX($P190-SUM(DV190:EX190),0))</f>
        <v>0</v>
      </c>
      <c r="EZ190" s="48" t="n">
        <f aca="false">MIN(MAX((GX189*(1+GX$5/Setup!$C$36)+IF($V190=31,N($F190),0))-DB190,0),MAX($P190-SUM(DV190:EY190),0))</f>
        <v>0</v>
      </c>
      <c r="FA190" s="48" t="n">
        <f aca="false">MIN(MAX((GY189*(1+GY$5/Setup!$C$36)+IF($V190=32,N($F190),0))-DC190,0),MAX($P190-SUM(DV190:EZ190),0))</f>
        <v>0</v>
      </c>
      <c r="FB190" s="48" t="n">
        <f aca="false">MIN(MAX((GZ189*(1+GZ$5/Setup!$C$36)+IF($V190=33,N($F190),0))-DD190,0),MAX($P190-SUM(DV190:FA190),0))</f>
        <v>0</v>
      </c>
      <c r="FC190" s="48" t="n">
        <f aca="false">MIN(MAX((HA189*(1+HA$5/Setup!$C$36)+IF($V190=34,N($F190),0))-DE190,0),MAX($P190-SUM(DV190:FB190),0))</f>
        <v>0</v>
      </c>
      <c r="FD190" s="48" t="n">
        <f aca="false">MIN(MAX((HB189*(1+HB$5/Setup!$C$36)+IF($V190=35,N($F190),0))-DF190,0),MAX($P190-SUM(DV190:FC190),0))</f>
        <v>0</v>
      </c>
      <c r="FE190" s="48" t="n">
        <f aca="false">MIN(MAX((HC189*(1+HC$5/Setup!$C$36)+IF($V190=36,N($F190),0))-DG190,0),MAX($P190-SUM(DV190:FD190),0))</f>
        <v>0</v>
      </c>
      <c r="FF190" s="48" t="n">
        <f aca="false">MIN(MAX((HD189*(1+HD$5/Setup!$C$36)+IF($V190=37,N($F190),0))-DH190,0),MAX($P190-SUM(DV190:FE190),0))</f>
        <v>0</v>
      </c>
      <c r="FG190" s="48" t="n">
        <f aca="false">MIN(MAX((HE189*(1+HE$5/Setup!$C$36)+IF($V190=38,N($F190),0))-DI190,0),MAX($P190-SUM(DV190:FF190),0))</f>
        <v>0</v>
      </c>
      <c r="FH190" s="48" t="n">
        <f aca="false">MIN(MAX((HF189*(1+HF$5/Setup!$C$36)+IF($V190=39,N($F190),0))-DJ190,0),MAX($P190-SUM(DV190:FG190),0))</f>
        <v>0</v>
      </c>
      <c r="FI190" s="48" t="n">
        <f aca="false">MIN(MAX((HG189*(1+HG$5/Setup!$C$36)+IF($V190=40,N($F190),0))-DK190,0),MAX($P190-SUM(DV190:FH190),0))</f>
        <v>0</v>
      </c>
      <c r="FJ190" s="48" t="n">
        <f aca="false">MIN(MAX((HH189*(1+HH$5/Setup!$C$36)+IF($V190=41,N($F190),0))-DL190,0),MAX($P190-SUM(DV190:FI190),0))</f>
        <v>0</v>
      </c>
      <c r="FK190" s="48" t="n">
        <f aca="false">MIN(MAX((HI189*(1+HI$5/Setup!$C$36)+IF($V190=42,N($F190),0))-DM190,0),MAX($P190-SUM(DV190:FJ190),0))</f>
        <v>0</v>
      </c>
      <c r="FL190" s="48" t="n">
        <f aca="false">MIN(MAX((HJ189*(1+HJ$5/Setup!$C$36)+IF($V190=43,N($F190),0))-DN190,0),MAX($P190-SUM(DV190:FK190),0))</f>
        <v>0</v>
      </c>
      <c r="FM190" s="48" t="n">
        <f aca="false">MIN(MAX((HK189*(1+HK$5/Setup!$C$36)+IF($V190=44,N($F190),0))-DO190,0),MAX($P190-SUM(DV190:FL190),0))</f>
        <v>0</v>
      </c>
      <c r="FN190" s="48" t="n">
        <f aca="false">MIN(MAX((HL189*(1+HL$5/Setup!$C$36)+IF($V190=45,N($F190),0))-DP190,0),MAX($P190-SUM(DV190:FM190),0))</f>
        <v>0</v>
      </c>
      <c r="FO190" s="48" t="n">
        <f aca="false">MIN(MAX((HM189*(1+HM$5/Setup!$C$36)+IF($V190=46,N($F190),0))-DQ190,0),MAX($P190-SUM(DV190:FN190),0))</f>
        <v>0</v>
      </c>
      <c r="FP190" s="48" t="n">
        <f aca="false">MIN(MAX((HN189*(1+HN$5/Setup!$C$36)+IF($V190=47,N($F190),0))-DR190,0),MAX($P190-SUM(DV190:FO190),0))</f>
        <v>0</v>
      </c>
      <c r="FQ190" s="48" t="n">
        <f aca="false">MIN(MAX((HO189*(1+HO$5/Setup!$C$36)+IF($V190=48,N($F190),0))-DS190,0),MAX($P190-SUM(DV190:FP190),0))</f>
        <v>0</v>
      </c>
      <c r="FR190" s="48" t="n">
        <f aca="false">MIN(MAX((HP189*(1+HP$5/Setup!$C$36)+IF($V190=49,N($F190),0))-DT190,0),MAX($P190-SUM(DV190:FQ190),0))</f>
        <v>0</v>
      </c>
      <c r="FS190" s="48" t="n">
        <f aca="false">MIN(MAX((HQ189*(1+HQ$5/Setup!$C$36)+IF($V190=50,N($F190),0))-DU190,0),MAX($P190-SUM(DV190:FR190),0))</f>
        <v>0</v>
      </c>
      <c r="FT190" s="48" t="n">
        <f aca="false">IF((FT189*(1+FT$5/Setup!$C$36)+IF($V190=1,N($F190),0))-BX190-DV190&lt;0.005,0,(FT189*(1+FT$5/Setup!$C$36)+IF($V190=1,N($F190),0))-BX190-DV190)</f>
        <v>0</v>
      </c>
      <c r="FU190" s="48" t="n">
        <f aca="false">IF((FU189*(1+FU$5/Setup!$C$36)+IF($V190=2,N($F190),0))-BY190-DW190&lt;0.005,0,(FU189*(1+FU$5/Setup!$C$36)+IF($V190=2,N($F190),0))-BY190-DW190)</f>
        <v>0</v>
      </c>
      <c r="FV190" s="48" t="n">
        <f aca="false">IF((FV189*(1+FV$5/Setup!$C$36)+IF($V190=3,N($F190),0))-BZ190-DX190&lt;0.005,0,(FV189*(1+FV$5/Setup!$C$36)+IF($V190=3,N($F190),0))-BZ190-DX190)</f>
        <v>0</v>
      </c>
      <c r="FW190" s="48" t="n">
        <f aca="false">IF((FW189*(1+FW$5/Setup!$C$36)+IF($V190=4,N($F190),0))-CA190-DY190&lt;0.005,0,(FW189*(1+FW$5/Setup!$C$36)+IF($V190=4,N($F190),0))-CA190-DY190)</f>
        <v>0</v>
      </c>
      <c r="FX190" s="48" t="n">
        <f aca="false">IF((FX189*(1+FX$5/Setup!$C$36)+IF($V190=5,N($F190),0))-CB190-DZ190&lt;0.005,0,(FX189*(1+FX$5/Setup!$C$36)+IF($V190=5,N($F190),0))-CB190-DZ190)</f>
        <v>0</v>
      </c>
      <c r="FY190" s="48" t="n">
        <f aca="false">IF((FY189*(1+FY$5/Setup!$C$36)+IF($V190=6,N($F190),0))-CC190-EA190&lt;0.005,0,(FY189*(1+FY$5/Setup!$C$36)+IF($V190=6,N($F190),0))-CC190-EA190)</f>
        <v>0</v>
      </c>
      <c r="FZ190" s="48" t="n">
        <f aca="false">IF((FZ189*(1+FZ$5/Setup!$C$36)+IF($V190=7,N($F190),0))-CD190-EB190&lt;0.005,0,(FZ189*(1+FZ$5/Setup!$C$36)+IF($V190=7,N($F190),0))-CD190-EB190)</f>
        <v>0</v>
      </c>
      <c r="GA190" s="48" t="n">
        <f aca="false">IF((GA189*(1+GA$5/Setup!$C$36)+IF($V190=8,N($F190),0))-CE190-EC190&lt;0.005,0,(GA189*(1+GA$5/Setup!$C$36)+IF($V190=8,N($F190),0))-CE190-EC190)</f>
        <v>0</v>
      </c>
      <c r="GB190" s="48" t="n">
        <f aca="false">IF((GB189*(1+GB$5/Setup!$C$36)+IF($V190=9,N($F190),0))-CF190-ED190&lt;0.005,0,(GB189*(1+GB$5/Setup!$C$36)+IF($V190=9,N($F190),0))-CF190-ED190)</f>
        <v>0</v>
      </c>
      <c r="GC190" s="48" t="n">
        <f aca="false">IF((GC189*(1+GC$5/Setup!$C$36)+IF($V190=10,N($F190),0))-CG190-EE190&lt;0.005,0,(GC189*(1+GC$5/Setup!$C$36)+IF($V190=10,N($F190),0))-CG190-EE190)</f>
        <v>0</v>
      </c>
      <c r="GD190" s="48" t="n">
        <f aca="false">IF((GD189*(1+GD$5/Setup!$C$36)+IF($V190=11,N($F190),0))-CH190-EF190&lt;0.005,0,(GD189*(1+GD$5/Setup!$C$36)+IF($V190=11,N($F190),0))-CH190-EF190)</f>
        <v>0</v>
      </c>
      <c r="GE190" s="48" t="n">
        <f aca="false">IF((GE189*(1+GE$5/Setup!$C$36)+IF($V190=12,N($F190),0))-CI190-EG190&lt;0.005,0,(GE189*(1+GE$5/Setup!$C$36)+IF($V190=12,N($F190),0))-CI190-EG190)</f>
        <v>0</v>
      </c>
      <c r="GF190" s="48" t="n">
        <f aca="false">IF((GF189*(1+GF$5/Setup!$C$36)+IF($V190=13,N($F190),0))-CJ190-EH190&lt;0.005,0,(GF189*(1+GF$5/Setup!$C$36)+IF($V190=13,N($F190),0))-CJ190-EH190)</f>
        <v>0</v>
      </c>
      <c r="GG190" s="48" t="n">
        <f aca="false">IF((GG189*(1+GG$5/Setup!$C$36)+IF($V190=14,N($F190),0))-CK190-EI190&lt;0.005,0,(GG189*(1+GG$5/Setup!$C$36)+IF($V190=14,N($F190),0))-CK190-EI190)</f>
        <v>0</v>
      </c>
      <c r="GH190" s="48" t="n">
        <f aca="false">IF((GH189*(1+GH$5/Setup!$C$36)+IF($V190=15,N($F190),0))-CL190-EJ190&lt;0.005,0,(GH189*(1+GH$5/Setup!$C$36)+IF($V190=15,N($F190),0))-CL190-EJ190)</f>
        <v>0</v>
      </c>
      <c r="GI190" s="48" t="n">
        <f aca="false">IF((GI189*(1+GI$5/Setup!$C$36)+IF($V190=16,N($F190),0))-CM190-EK190&lt;0.005,0,(GI189*(1+GI$5/Setup!$C$36)+IF($V190=16,N($F190),0))-CM190-EK190)</f>
        <v>0</v>
      </c>
      <c r="GJ190" s="48" t="n">
        <f aca="false">IF((GJ189*(1+GJ$5/Setup!$C$36)+IF($V190=17,N($F190),0))-CN190-EL190&lt;0.005,0,(GJ189*(1+GJ$5/Setup!$C$36)+IF($V190=17,N($F190),0))-CN190-EL190)</f>
        <v>0</v>
      </c>
      <c r="GK190" s="48" t="n">
        <f aca="false">IF((GK189*(1+GK$5/Setup!$C$36)+IF($V190=18,N($F190),0))-CO190-EM190&lt;0.005,0,(GK189*(1+GK$5/Setup!$C$36)+IF($V190=18,N($F190),0))-CO190-EM190)</f>
        <v>0</v>
      </c>
      <c r="GL190" s="48" t="n">
        <f aca="false">IF((GL189*(1+GL$5/Setup!$C$36)+IF($V190=19,N($F190),0))-CP190-EN190&lt;0.005,0,(GL189*(1+GL$5/Setup!$C$36)+IF($V190=19,N($F190),0))-CP190-EN190)</f>
        <v>0</v>
      </c>
      <c r="GM190" s="48" t="n">
        <f aca="false">IF((GM189*(1+GM$5/Setup!$C$36)+IF($V190=20,N($F190),0))-CQ190-EO190&lt;0.005,0,(GM189*(1+GM$5/Setup!$C$36)+IF($V190=20,N($F190),0))-CQ190-EO190)</f>
        <v>0</v>
      </c>
      <c r="GN190" s="48" t="n">
        <f aca="false">IF((GN189*(1+GN$5/Setup!$C$36)+IF($V190=21,N($F190),0))-CR190-EP190&lt;0.005,0,(GN189*(1+GN$5/Setup!$C$36)+IF($V190=21,N($F190),0))-CR190-EP190)</f>
        <v>0</v>
      </c>
      <c r="GO190" s="48" t="n">
        <f aca="false">IF((GO189*(1+GO$5/Setup!$C$36)+IF($V190=22,N($F190),0))-CS190-EQ190&lt;0.005,0,(GO189*(1+GO$5/Setup!$C$36)+IF($V190=22,N($F190),0))-CS190-EQ190)</f>
        <v>0</v>
      </c>
      <c r="GP190" s="48" t="n">
        <f aca="false">IF((GP189*(1+GP$5/Setup!$C$36)+IF($V190=23,N($F190),0))-CT190-ER190&lt;0.005,0,(GP189*(1+GP$5/Setup!$C$36)+IF($V190=23,N($F190),0))-CT190-ER190)</f>
        <v>0</v>
      </c>
      <c r="GQ190" s="48" t="n">
        <f aca="false">IF((GQ189*(1+GQ$5/Setup!$C$36)+IF($V190=24,N($F190),0))-CU190-ES190&lt;0.005,0,(GQ189*(1+GQ$5/Setup!$C$36)+IF($V190=24,N($F190),0))-CU190-ES190)</f>
        <v>0</v>
      </c>
      <c r="GR190" s="48" t="n">
        <f aca="false">IF((GR189*(1+GR$5/Setup!$C$36)+IF($V190=25,N($F190),0))-CV190-ET190&lt;0.005,0,(GR189*(1+GR$5/Setup!$C$36)+IF($V190=25,N($F190),0))-CV190-ET190)</f>
        <v>0</v>
      </c>
      <c r="GS190" s="48" t="n">
        <f aca="false">IF((GS189*(1+GS$5/Setup!$C$36)+IF($V190=26,N($F190),0))-CW190-EU190&lt;0.005,0,(GS189*(1+GS$5/Setup!$C$36)+IF($V190=26,N($F190),0))-CW190-EU190)</f>
        <v>0</v>
      </c>
      <c r="GT190" s="48" t="n">
        <f aca="false">IF((GT189*(1+GT$5/Setup!$C$36)+IF($V190=27,N($F190),0))-CX190-EV190&lt;0.005,0,(GT189*(1+GT$5/Setup!$C$36)+IF($V190=27,N($F190),0))-CX190-EV190)</f>
        <v>0</v>
      </c>
      <c r="GU190" s="48" t="n">
        <f aca="false">IF((GU189*(1+GU$5/Setup!$C$36)+IF($V190=28,N($F190),0))-CY190-EW190&lt;0.005,0,(GU189*(1+GU$5/Setup!$C$36)+IF($V190=28,N($F190),0))-CY190-EW190)</f>
        <v>0</v>
      </c>
      <c r="GV190" s="48" t="n">
        <f aca="false">IF((GV189*(1+GV$5/Setup!$C$36)+IF($V190=29,N($F190),0))-CZ190-EX190&lt;0.005,0,(GV189*(1+GV$5/Setup!$C$36)+IF($V190=29,N($F190),0))-CZ190-EX190)</f>
        <v>0</v>
      </c>
      <c r="GW190" s="48" t="n">
        <f aca="false">IF((GW189*(1+GW$5/Setup!$C$36)+IF($V190=30,N($F190),0))-DA190-EY190&lt;0.005,0,(GW189*(1+GW$5/Setup!$C$36)+IF($V190=30,N($F190),0))-DA190-EY190)</f>
        <v>0</v>
      </c>
      <c r="GX190" s="48" t="n">
        <f aca="false">IF((GX189*(1+GX$5/Setup!$C$36)+IF($V190=31,N($F190),0))-DB190-EZ190&lt;0.005,0,(GX189*(1+GX$5/Setup!$C$36)+IF($V190=31,N($F190),0))-DB190-EZ190)</f>
        <v>0</v>
      </c>
      <c r="GY190" s="48" t="n">
        <f aca="false">IF((GY189*(1+GY$5/Setup!$C$36)+IF($V190=32,N($F190),0))-DC190-FA190&lt;0.005,0,(GY189*(1+GY$5/Setup!$C$36)+IF($V190=32,N($F190),0))-DC190-FA190)</f>
        <v>0</v>
      </c>
      <c r="GZ190" s="48" t="n">
        <f aca="false">IF((GZ189*(1+GZ$5/Setup!$C$36)+IF($V190=33,N($F190),0))-DD190-FB190&lt;0.005,0,(GZ189*(1+GZ$5/Setup!$C$36)+IF($V190=33,N($F190),0))-DD190-FB190)</f>
        <v>0</v>
      </c>
      <c r="HA190" s="48" t="n">
        <f aca="false">IF((HA189*(1+HA$5/Setup!$C$36)+IF($V190=34,N($F190),0))-DE190-FC190&lt;0.005,0,(HA189*(1+HA$5/Setup!$C$36)+IF($V190=34,N($F190),0))-DE190-FC190)</f>
        <v>0</v>
      </c>
      <c r="HB190" s="48" t="n">
        <f aca="false">IF((HB189*(1+HB$5/Setup!$C$36)+IF($V190=35,N($F190),0))-DF190-FD190&lt;0.005,0,(HB189*(1+HB$5/Setup!$C$36)+IF($V190=35,N($F190),0))-DF190-FD190)</f>
        <v>0</v>
      </c>
      <c r="HC190" s="48" t="n">
        <f aca="false">IF((HC189*(1+HC$5/Setup!$C$36)+IF($V190=36,N($F190),0))-DG190-FE190&lt;0.005,0,(HC189*(1+HC$5/Setup!$C$36)+IF($V190=36,N($F190),0))-DG190-FE190)</f>
        <v>0</v>
      </c>
      <c r="HD190" s="48" t="n">
        <f aca="false">IF((HD189*(1+HD$5/Setup!$C$36)+IF($V190=37,N($F190),0))-DH190-FF190&lt;0.005,0,(HD189*(1+HD$5/Setup!$C$36)+IF($V190=37,N($F190),0))-DH190-FF190)</f>
        <v>0</v>
      </c>
      <c r="HE190" s="48" t="n">
        <f aca="false">IF((HE189*(1+HE$5/Setup!$C$36)+IF($V190=38,N($F190),0))-DI190-FG190&lt;0.005,0,(HE189*(1+HE$5/Setup!$C$36)+IF($V190=38,N($F190),0))-DI190-FG190)</f>
        <v>0</v>
      </c>
      <c r="HF190" s="48" t="n">
        <f aca="false">IF((HF189*(1+HF$5/Setup!$C$36)+IF($V190=39,N($F190),0))-DJ190-FH190&lt;0.005,0,(HF189*(1+HF$5/Setup!$C$36)+IF($V190=39,N($F190),0))-DJ190-FH190)</f>
        <v>0</v>
      </c>
      <c r="HG190" s="48" t="n">
        <f aca="false">IF((HG189*(1+HG$5/Setup!$C$36)+IF($V190=40,N($F190),0))-DK190-FI190&lt;0.005,0,(HG189*(1+HG$5/Setup!$C$36)+IF($V190=40,N($F190),0))-DK190-FI190)</f>
        <v>0</v>
      </c>
      <c r="HH190" s="48" t="n">
        <f aca="false">IF((HH189*(1+HH$5/Setup!$C$36)+IF($V190=41,N($F190),0))-DL190-FJ190&lt;0.005,0,(HH189*(1+HH$5/Setup!$C$36)+IF($V190=41,N($F190),0))-DL190-FJ190)</f>
        <v>0</v>
      </c>
      <c r="HI190" s="48" t="n">
        <f aca="false">IF((HI189*(1+HI$5/Setup!$C$36)+IF($V190=42,N($F190),0))-DM190-FK190&lt;0.005,0,(HI189*(1+HI$5/Setup!$C$36)+IF($V190=42,N($F190),0))-DM190-FK190)</f>
        <v>0</v>
      </c>
      <c r="HJ190" s="48" t="n">
        <f aca="false">IF((HJ189*(1+HJ$5/Setup!$C$36)+IF($V190=43,N($F190),0))-DN190-FL190&lt;0.005,0,(HJ189*(1+HJ$5/Setup!$C$36)+IF($V190=43,N($F190),0))-DN190-FL190)</f>
        <v>0</v>
      </c>
      <c r="HK190" s="48" t="n">
        <f aca="false">IF((HK189*(1+HK$5/Setup!$C$36)+IF($V190=44,N($F190),0))-DO190-FM190&lt;0.005,0,(HK189*(1+HK$5/Setup!$C$36)+IF($V190=44,N($F190),0))-DO190-FM190)</f>
        <v>0</v>
      </c>
      <c r="HL190" s="48" t="n">
        <f aca="false">IF((HL189*(1+HL$5/Setup!$C$36)+IF($V190=45,N($F190),0))-DP190-FN190&lt;0.005,0,(HL189*(1+HL$5/Setup!$C$36)+IF($V190=45,N($F190),0))-DP190-FN190)</f>
        <v>0</v>
      </c>
      <c r="HM190" s="48" t="n">
        <f aca="false">IF((HM189*(1+HM$5/Setup!$C$36)+IF($V190=46,N($F190),0))-DQ190-FO190&lt;0.005,0,(HM189*(1+HM$5/Setup!$C$36)+IF($V190=46,N($F190),0))-DQ190-FO190)</f>
        <v>0</v>
      </c>
      <c r="HN190" s="48" t="n">
        <f aca="false">IF((HN189*(1+HN$5/Setup!$C$36)+IF($V190=47,N($F190),0))-DR190-FP190&lt;0.005,0,(HN189*(1+HN$5/Setup!$C$36)+IF($V190=47,N($F190),0))-DR190-FP190)</f>
        <v>0</v>
      </c>
      <c r="HO190" s="48" t="n">
        <f aca="false">IF((HO189*(1+HO$5/Setup!$C$36)+IF($V190=48,N($F190),0))-DS190-FQ190&lt;0.005,0,(HO189*(1+HO$5/Setup!$C$36)+IF($V190=48,N($F190),0))-DS190-FQ190)</f>
        <v>0</v>
      </c>
      <c r="HP190" s="48" t="n">
        <f aca="false">IF((HP189*(1+HP$5/Setup!$C$36)+IF($V190=49,N($F190),0))-DT190-FR190&lt;0.005,0,(HP189*(1+HP$5/Setup!$C$36)+IF($V190=49,N($F190),0))-DT190-FR190)</f>
        <v>0</v>
      </c>
      <c r="HQ190" s="48" t="n">
        <f aca="false">IF((HQ189*(1+HQ$5/Setup!$C$36)+IF($V190=50,N($F190),0))-DU190-FS190&lt;0.005,0,(HQ189*(1+HQ$5/Setup!$C$36)+IF($V190=50,N($F190),0))-DU190-FS190)</f>
        <v>0</v>
      </c>
    </row>
    <row r="191" customFormat="false" ht="15" hidden="false" customHeight="false" outlineLevel="0" collapsed="false">
      <c r="A191" s="44" t="n">
        <v>183</v>
      </c>
      <c r="B191" s="45" t="n">
        <f aca="false">IF(Setup!$C$7="Every month",EDATE(Setup!$C$8,($A191-1)),IF(Setup!$C$7="Twice a month",DATE(YEAR(Setup!$C$8),MONTH(Setup!$C$8)+INT((($A191-1)+Setup!$C$41)/2),MIN(IF(MOD(($A191-1)+Setup!$C$41,2)=0,Setup!$C$39,Setup!$C$40),DAY(EOMONTH(DATE(YEAR(Setup!$C$8),MONTH(Setup!$C$8)+INT((($A191-1)+Setup!$C$41)/2),1),0)))),Setup!$C$8+($A191-1)*IF(Setup!$C$7="Every week",7,14)))</f>
        <v>48873</v>
      </c>
      <c r="C191" s="45" t="n">
        <f aca="false">IF(Setup!$C$7="Every month",EDATE(Setup!$C$8,$A191),IF(Setup!$C$7="Twice a month",DATE(YEAR(Setup!$C$8),MONTH(Setup!$C$8)+INT(($A191+Setup!$C$41)/2),MIN(IF(MOD($A191+Setup!$C$41,2)=0,Setup!$C$39,Setup!$C$40),DAY(EOMONTH(DATE(YEAR(Setup!$C$8),MONTH(Setup!$C$8)+INT(($A191+Setup!$C$41)/2),1),0)))),Setup!$C$8+$A191*IF(Setup!$C$7="Every week",7,14)))</f>
        <v>48887</v>
      </c>
      <c r="D191" s="46"/>
      <c r="E191" s="47"/>
      <c r="F191" s="47"/>
      <c r="G191" s="47"/>
      <c r="H191" s="47"/>
      <c r="I191" s="48" t="n">
        <f aca="false">N(Setup!$C$11)+N(E191)</f>
        <v>100</v>
      </c>
      <c r="J191" s="48" t="n">
        <f aca="false">MIN(Setup!$C$37,MAX(I191,0))</f>
        <v>9.23076923076923</v>
      </c>
      <c r="K191" s="48" t="n">
        <f aca="false">MIN(MAX(N(Setup!$C$14)-L190,0),MAX(I191-J191,0))</f>
        <v>0</v>
      </c>
      <c r="L191" s="48" t="n">
        <f aca="false">L190+K191-N(G191)</f>
        <v>500</v>
      </c>
      <c r="M191" s="48" t="n">
        <f aca="false">M190+J191-N(H191)</f>
        <v>1689.23076923078</v>
      </c>
      <c r="N191" s="48" t="n">
        <f aca="false">SUM(BX191:DU191)</f>
        <v>0</v>
      </c>
      <c r="O191" s="48" t="n">
        <f aca="false">SUM(Z191:BW191)-N191</f>
        <v>0</v>
      </c>
      <c r="P191" s="48" t="n">
        <f aca="false">MAX(I191-J191-K191,0)+O191</f>
        <v>90.7692307692308</v>
      </c>
      <c r="Q191" s="48" t="n">
        <f aca="false">SUM(DV191:FS191)</f>
        <v>0</v>
      </c>
      <c r="R191" s="49" t="n">
        <f aca="false">N191+J191+K191+Q191</f>
        <v>9.23076923076923</v>
      </c>
      <c r="S191" s="48" t="n">
        <f aca="false">T191-T190-N(F191)+N191+Q191</f>
        <v>0</v>
      </c>
      <c r="T191" s="49" t="n">
        <f aca="false">SUM(FT191:HQ191)</f>
        <v>0</v>
      </c>
      <c r="U191" s="44" t="str">
        <f aca="false">IF(T190&lt;0.005,"",INDEX(Helpers!$C$2:$C$51,IF(_xlfn.MINIFS($DV$6:$FS$6,DV191:FS191,"&gt;0.005")=0,V191,_xlfn.MINIFS($DV$6:$FS$6,DV191:FS191,"&gt;0.005"))))</f>
        <v/>
      </c>
      <c r="V191" s="44" t="n">
        <f aca="false">IF(_xlfn.MINIFS($FT$6:$HQ$6,FT190:HQ190,"&gt;0.005")=0,1,_xlfn.MINIFS($FT$6:$HQ$6,FT190:HQ190,"&gt;0.005"))</f>
        <v>1</v>
      </c>
      <c r="W191" s="44" t="n">
        <f aca="false">IF(AND(D191&lt;&gt;"Paid",T190&gt;0.005),1,0)</f>
        <v>0</v>
      </c>
      <c r="X191" s="48" t="n">
        <f aca="false">SUMPRODUCT(((Helpers!$G$2:$G$51*(1+(Helpers!$D$2:$D$51+0.000000001)/12)^(($B191-Setup!$C$8)/(365.25/12))-Helpers!$E$2:$E$51*((1+(Helpers!$D$2:$D$51+0.000000001)/12)^(($B191-Setup!$C$8)/(365.25/12))-1)/((Helpers!$D$2:$D$51+0.000000001)/12))&gt;0)*(Helpers!$G$2:$G$51*(1+(Helpers!$D$2:$D$51+0.000000001)/12)^(($B191-Setup!$C$8)/(365.25/12))-Helpers!$E$2:$E$51*((1+(Helpers!$D$2:$D$51+0.000000001)/12)^(($B191-Setup!$C$8)/(365.25/12))-1)/((Helpers!$D$2:$D$51+0.000000001)/12)))</f>
        <v>0</v>
      </c>
      <c r="Y191" s="48"/>
      <c r="Z191" s="48" t="n">
        <f aca="false">IF(OR(N(Z$5)=0,Z$6=""),0,Z$5*((DATE(YEAR($B191),MONTH($B191),MIN(Z$6,DAY(EOMONTH($B191,0))))&gt;=$B191)*(DATE(YEAR($B191),MONTH($B191),MIN(Z$6,DAY(EOMONTH($B191,0))))&lt;$C191)+(DATE(YEAR($B191),MONTH($B191)+1,MIN(Z$6,DAY(EOMONTH($B191,1))))&gt;=$B191)*(DATE(YEAR($B191),MONTH($B191)+1,MIN(Z$6,DAY(EOMONTH($B191,1))))&lt;$C191)))</f>
        <v>0</v>
      </c>
      <c r="AA191" s="48" t="n">
        <f aca="false">IF(OR(N(AA$5)=0,AA$6=""),0,AA$5*((DATE(YEAR($B191),MONTH($B191),MIN(AA$6,DAY(EOMONTH($B191,0))))&gt;=$B191)*(DATE(YEAR($B191),MONTH($B191),MIN(AA$6,DAY(EOMONTH($B191,0))))&lt;$C191)+(DATE(YEAR($B191),MONTH($B191)+1,MIN(AA$6,DAY(EOMONTH($B191,1))))&gt;=$B191)*(DATE(YEAR($B191),MONTH($B191)+1,MIN(AA$6,DAY(EOMONTH($B191,1))))&lt;$C191)))</f>
        <v>0</v>
      </c>
      <c r="AB191" s="48" t="n">
        <f aca="false">IF(OR(N(AB$5)=0,AB$6=""),0,AB$5*((DATE(YEAR($B191),MONTH($B191),MIN(AB$6,DAY(EOMONTH($B191,0))))&gt;=$B191)*(DATE(YEAR($B191),MONTH($B191),MIN(AB$6,DAY(EOMONTH($B191,0))))&lt;$C191)+(DATE(YEAR($B191),MONTH($B191)+1,MIN(AB$6,DAY(EOMONTH($B191,1))))&gt;=$B191)*(DATE(YEAR($B191),MONTH($B191)+1,MIN(AB$6,DAY(EOMONTH($B191,1))))&lt;$C191)))</f>
        <v>0</v>
      </c>
      <c r="AC191" s="48" t="n">
        <f aca="false">IF(OR(N(AC$5)=0,AC$6=""),0,AC$5*((DATE(YEAR($B191),MONTH($B191),MIN(AC$6,DAY(EOMONTH($B191,0))))&gt;=$B191)*(DATE(YEAR($B191),MONTH($B191),MIN(AC$6,DAY(EOMONTH($B191,0))))&lt;$C191)+(DATE(YEAR($B191),MONTH($B191)+1,MIN(AC$6,DAY(EOMONTH($B191,1))))&gt;=$B191)*(DATE(YEAR($B191),MONTH($B191)+1,MIN(AC$6,DAY(EOMONTH($B191,1))))&lt;$C191)))</f>
        <v>0</v>
      </c>
      <c r="AD191" s="48" t="n">
        <f aca="false">IF(OR(N(AD$5)=0,AD$6=""),0,AD$5*((DATE(YEAR($B191),MONTH($B191),MIN(AD$6,DAY(EOMONTH($B191,0))))&gt;=$B191)*(DATE(YEAR($B191),MONTH($B191),MIN(AD$6,DAY(EOMONTH($B191,0))))&lt;$C191)+(DATE(YEAR($B191),MONTH($B191)+1,MIN(AD$6,DAY(EOMONTH($B191,1))))&gt;=$B191)*(DATE(YEAR($B191),MONTH($B191)+1,MIN(AD$6,DAY(EOMONTH($B191,1))))&lt;$C191)))</f>
        <v>0</v>
      </c>
      <c r="AE191" s="48" t="n">
        <f aca="false">IF(OR(N(AE$5)=0,AE$6=""),0,AE$5*((DATE(YEAR($B191),MONTH($B191),MIN(AE$6,DAY(EOMONTH($B191,0))))&gt;=$B191)*(DATE(YEAR($B191),MONTH($B191),MIN(AE$6,DAY(EOMONTH($B191,0))))&lt;$C191)+(DATE(YEAR($B191),MONTH($B191)+1,MIN(AE$6,DAY(EOMONTH($B191,1))))&gt;=$B191)*(DATE(YEAR($B191),MONTH($B191)+1,MIN(AE$6,DAY(EOMONTH($B191,1))))&lt;$C191)))</f>
        <v>0</v>
      </c>
      <c r="AF191" s="48" t="n">
        <f aca="false">IF(OR(N(AF$5)=0,AF$6=""),0,AF$5*((DATE(YEAR($B191),MONTH($B191),MIN(AF$6,DAY(EOMONTH($B191,0))))&gt;=$B191)*(DATE(YEAR($B191),MONTH($B191),MIN(AF$6,DAY(EOMONTH($B191,0))))&lt;$C191)+(DATE(YEAR($B191),MONTH($B191)+1,MIN(AF$6,DAY(EOMONTH($B191,1))))&gt;=$B191)*(DATE(YEAR($B191),MONTH($B191)+1,MIN(AF$6,DAY(EOMONTH($B191,1))))&lt;$C191)))</f>
        <v>0</v>
      </c>
      <c r="AG191" s="48" t="n">
        <f aca="false">IF(OR(N(AG$5)=0,AG$6=""),0,AG$5*((DATE(YEAR($B191),MONTH($B191),MIN(AG$6,DAY(EOMONTH($B191,0))))&gt;=$B191)*(DATE(YEAR($B191),MONTH($B191),MIN(AG$6,DAY(EOMONTH($B191,0))))&lt;$C191)+(DATE(YEAR($B191),MONTH($B191)+1,MIN(AG$6,DAY(EOMONTH($B191,1))))&gt;=$B191)*(DATE(YEAR($B191),MONTH($B191)+1,MIN(AG$6,DAY(EOMONTH($B191,1))))&lt;$C191)))</f>
        <v>0</v>
      </c>
      <c r="AH191" s="48" t="n">
        <f aca="false">IF(OR(N(AH$5)=0,AH$6=""),0,AH$5*((DATE(YEAR($B191),MONTH($B191),MIN(AH$6,DAY(EOMONTH($B191,0))))&gt;=$B191)*(DATE(YEAR($B191),MONTH($B191),MIN(AH$6,DAY(EOMONTH($B191,0))))&lt;$C191)+(DATE(YEAR($B191),MONTH($B191)+1,MIN(AH$6,DAY(EOMONTH($B191,1))))&gt;=$B191)*(DATE(YEAR($B191),MONTH($B191)+1,MIN(AH$6,DAY(EOMONTH($B191,1))))&lt;$C191)))</f>
        <v>0</v>
      </c>
      <c r="AI191" s="48" t="n">
        <f aca="false">IF(OR(N(AI$5)=0,AI$6=""),0,AI$5*((DATE(YEAR($B191),MONTH($B191),MIN(AI$6,DAY(EOMONTH($B191,0))))&gt;=$B191)*(DATE(YEAR($B191),MONTH($B191),MIN(AI$6,DAY(EOMONTH($B191,0))))&lt;$C191)+(DATE(YEAR($B191),MONTH($B191)+1,MIN(AI$6,DAY(EOMONTH($B191,1))))&gt;=$B191)*(DATE(YEAR($B191),MONTH($B191)+1,MIN(AI$6,DAY(EOMONTH($B191,1))))&lt;$C191)))</f>
        <v>0</v>
      </c>
      <c r="AJ191" s="48" t="n">
        <f aca="false">IF(OR(N(AJ$5)=0,AJ$6=""),0,AJ$5*((DATE(YEAR($B191),MONTH($B191),MIN(AJ$6,DAY(EOMONTH($B191,0))))&gt;=$B191)*(DATE(YEAR($B191),MONTH($B191),MIN(AJ$6,DAY(EOMONTH($B191,0))))&lt;$C191)+(DATE(YEAR($B191),MONTH($B191)+1,MIN(AJ$6,DAY(EOMONTH($B191,1))))&gt;=$B191)*(DATE(YEAR($B191),MONTH($B191)+1,MIN(AJ$6,DAY(EOMONTH($B191,1))))&lt;$C191)))</f>
        <v>0</v>
      </c>
      <c r="AK191" s="48" t="n">
        <f aca="false">IF(OR(N(AK$5)=0,AK$6=""),0,AK$5*((DATE(YEAR($B191),MONTH($B191),MIN(AK$6,DAY(EOMONTH($B191,0))))&gt;=$B191)*(DATE(YEAR($B191),MONTH($B191),MIN(AK$6,DAY(EOMONTH($B191,0))))&lt;$C191)+(DATE(YEAR($B191),MONTH($B191)+1,MIN(AK$6,DAY(EOMONTH($B191,1))))&gt;=$B191)*(DATE(YEAR($B191),MONTH($B191)+1,MIN(AK$6,DAY(EOMONTH($B191,1))))&lt;$C191)))</f>
        <v>0</v>
      </c>
      <c r="AL191" s="48" t="n">
        <f aca="false">IF(OR(N(AL$5)=0,AL$6=""),0,AL$5*((DATE(YEAR($B191),MONTH($B191),MIN(AL$6,DAY(EOMONTH($B191,0))))&gt;=$B191)*(DATE(YEAR($B191),MONTH($B191),MIN(AL$6,DAY(EOMONTH($B191,0))))&lt;$C191)+(DATE(YEAR($B191),MONTH($B191)+1,MIN(AL$6,DAY(EOMONTH($B191,1))))&gt;=$B191)*(DATE(YEAR($B191),MONTH($B191)+1,MIN(AL$6,DAY(EOMONTH($B191,1))))&lt;$C191)))</f>
        <v>0</v>
      </c>
      <c r="AM191" s="48" t="n">
        <f aca="false">IF(OR(N(AM$5)=0,AM$6=""),0,AM$5*((DATE(YEAR($B191),MONTH($B191),MIN(AM$6,DAY(EOMONTH($B191,0))))&gt;=$B191)*(DATE(YEAR($B191),MONTH($B191),MIN(AM$6,DAY(EOMONTH($B191,0))))&lt;$C191)+(DATE(YEAR($B191),MONTH($B191)+1,MIN(AM$6,DAY(EOMONTH($B191,1))))&gt;=$B191)*(DATE(YEAR($B191),MONTH($B191)+1,MIN(AM$6,DAY(EOMONTH($B191,1))))&lt;$C191)))</f>
        <v>0</v>
      </c>
      <c r="AN191" s="48" t="n">
        <f aca="false">IF(OR(N(AN$5)=0,AN$6=""),0,AN$5*((DATE(YEAR($B191),MONTH($B191),MIN(AN$6,DAY(EOMONTH($B191,0))))&gt;=$B191)*(DATE(YEAR($B191),MONTH($B191),MIN(AN$6,DAY(EOMONTH($B191,0))))&lt;$C191)+(DATE(YEAR($B191),MONTH($B191)+1,MIN(AN$6,DAY(EOMONTH($B191,1))))&gt;=$B191)*(DATE(YEAR($B191),MONTH($B191)+1,MIN(AN$6,DAY(EOMONTH($B191,1))))&lt;$C191)))</f>
        <v>0</v>
      </c>
      <c r="AO191" s="48" t="n">
        <f aca="false">IF(OR(N(AO$5)=0,AO$6=""),0,AO$5*((DATE(YEAR($B191),MONTH($B191),MIN(AO$6,DAY(EOMONTH($B191,0))))&gt;=$B191)*(DATE(YEAR($B191),MONTH($B191),MIN(AO$6,DAY(EOMONTH($B191,0))))&lt;$C191)+(DATE(YEAR($B191),MONTH($B191)+1,MIN(AO$6,DAY(EOMONTH($B191,1))))&gt;=$B191)*(DATE(YEAR($B191),MONTH($B191)+1,MIN(AO$6,DAY(EOMONTH($B191,1))))&lt;$C191)))</f>
        <v>0</v>
      </c>
      <c r="AP191" s="48" t="n">
        <f aca="false">IF(OR(N(AP$5)=0,AP$6=""),0,AP$5*((DATE(YEAR($B191),MONTH($B191),MIN(AP$6,DAY(EOMONTH($B191,0))))&gt;=$B191)*(DATE(YEAR($B191),MONTH($B191),MIN(AP$6,DAY(EOMONTH($B191,0))))&lt;$C191)+(DATE(YEAR($B191),MONTH($B191)+1,MIN(AP$6,DAY(EOMONTH($B191,1))))&gt;=$B191)*(DATE(YEAR($B191),MONTH($B191)+1,MIN(AP$6,DAY(EOMONTH($B191,1))))&lt;$C191)))</f>
        <v>0</v>
      </c>
      <c r="AQ191" s="48" t="n">
        <f aca="false">IF(OR(N(AQ$5)=0,AQ$6=""),0,AQ$5*((DATE(YEAR($B191),MONTH($B191),MIN(AQ$6,DAY(EOMONTH($B191,0))))&gt;=$B191)*(DATE(YEAR($B191),MONTH($B191),MIN(AQ$6,DAY(EOMONTH($B191,0))))&lt;$C191)+(DATE(YEAR($B191),MONTH($B191)+1,MIN(AQ$6,DAY(EOMONTH($B191,1))))&gt;=$B191)*(DATE(YEAR($B191),MONTH($B191)+1,MIN(AQ$6,DAY(EOMONTH($B191,1))))&lt;$C191)))</f>
        <v>0</v>
      </c>
      <c r="AR191" s="48" t="n">
        <f aca="false">IF(OR(N(AR$5)=0,AR$6=""),0,AR$5*((DATE(YEAR($B191),MONTH($B191),MIN(AR$6,DAY(EOMONTH($B191,0))))&gt;=$B191)*(DATE(YEAR($B191),MONTH($B191),MIN(AR$6,DAY(EOMONTH($B191,0))))&lt;$C191)+(DATE(YEAR($B191),MONTH($B191)+1,MIN(AR$6,DAY(EOMONTH($B191,1))))&gt;=$B191)*(DATE(YEAR($B191),MONTH($B191)+1,MIN(AR$6,DAY(EOMONTH($B191,1))))&lt;$C191)))</f>
        <v>0</v>
      </c>
      <c r="AS191" s="48" t="n">
        <f aca="false">IF(OR(N(AS$5)=0,AS$6=""),0,AS$5*((DATE(YEAR($B191),MONTH($B191),MIN(AS$6,DAY(EOMONTH($B191,0))))&gt;=$B191)*(DATE(YEAR($B191),MONTH($B191),MIN(AS$6,DAY(EOMONTH($B191,0))))&lt;$C191)+(DATE(YEAR($B191),MONTH($B191)+1,MIN(AS$6,DAY(EOMONTH($B191,1))))&gt;=$B191)*(DATE(YEAR($B191),MONTH($B191)+1,MIN(AS$6,DAY(EOMONTH($B191,1))))&lt;$C191)))</f>
        <v>0</v>
      </c>
      <c r="AT191" s="48" t="n">
        <f aca="false">IF(OR(N(AT$5)=0,AT$6=""),0,AT$5*((DATE(YEAR($B191),MONTH($B191),MIN(AT$6,DAY(EOMONTH($B191,0))))&gt;=$B191)*(DATE(YEAR($B191),MONTH($B191),MIN(AT$6,DAY(EOMONTH($B191,0))))&lt;$C191)+(DATE(YEAR($B191),MONTH($B191)+1,MIN(AT$6,DAY(EOMONTH($B191,1))))&gt;=$B191)*(DATE(YEAR($B191),MONTH($B191)+1,MIN(AT$6,DAY(EOMONTH($B191,1))))&lt;$C191)))</f>
        <v>0</v>
      </c>
      <c r="AU191" s="48" t="n">
        <f aca="false">IF(OR(N(AU$5)=0,AU$6=""),0,AU$5*((DATE(YEAR($B191),MONTH($B191),MIN(AU$6,DAY(EOMONTH($B191,0))))&gt;=$B191)*(DATE(YEAR($B191),MONTH($B191),MIN(AU$6,DAY(EOMONTH($B191,0))))&lt;$C191)+(DATE(YEAR($B191),MONTH($B191)+1,MIN(AU$6,DAY(EOMONTH($B191,1))))&gt;=$B191)*(DATE(YEAR($B191),MONTH($B191)+1,MIN(AU$6,DAY(EOMONTH($B191,1))))&lt;$C191)))</f>
        <v>0</v>
      </c>
      <c r="AV191" s="48" t="n">
        <f aca="false">IF(OR(N(AV$5)=0,AV$6=""),0,AV$5*((DATE(YEAR($B191),MONTH($B191),MIN(AV$6,DAY(EOMONTH($B191,0))))&gt;=$B191)*(DATE(YEAR($B191),MONTH($B191),MIN(AV$6,DAY(EOMONTH($B191,0))))&lt;$C191)+(DATE(YEAR($B191),MONTH($B191)+1,MIN(AV$6,DAY(EOMONTH($B191,1))))&gt;=$B191)*(DATE(YEAR($B191),MONTH($B191)+1,MIN(AV$6,DAY(EOMONTH($B191,1))))&lt;$C191)))</f>
        <v>0</v>
      </c>
      <c r="AW191" s="48" t="n">
        <f aca="false">IF(OR(N(AW$5)=0,AW$6=""),0,AW$5*((DATE(YEAR($B191),MONTH($B191),MIN(AW$6,DAY(EOMONTH($B191,0))))&gt;=$B191)*(DATE(YEAR($B191),MONTH($B191),MIN(AW$6,DAY(EOMONTH($B191,0))))&lt;$C191)+(DATE(YEAR($B191),MONTH($B191)+1,MIN(AW$6,DAY(EOMONTH($B191,1))))&gt;=$B191)*(DATE(YEAR($B191),MONTH($B191)+1,MIN(AW$6,DAY(EOMONTH($B191,1))))&lt;$C191)))</f>
        <v>0</v>
      </c>
      <c r="AX191" s="48" t="n">
        <f aca="false">IF(OR(N(AX$5)=0,AX$6=""),0,AX$5*((DATE(YEAR($B191),MONTH($B191),MIN(AX$6,DAY(EOMONTH($B191,0))))&gt;=$B191)*(DATE(YEAR($B191),MONTH($B191),MIN(AX$6,DAY(EOMONTH($B191,0))))&lt;$C191)+(DATE(YEAR($B191),MONTH($B191)+1,MIN(AX$6,DAY(EOMONTH($B191,1))))&gt;=$B191)*(DATE(YEAR($B191),MONTH($B191)+1,MIN(AX$6,DAY(EOMONTH($B191,1))))&lt;$C191)))</f>
        <v>0</v>
      </c>
      <c r="AY191" s="48" t="n">
        <f aca="false">IF(OR(N(AY$5)=0,AY$6=""),0,AY$5*((DATE(YEAR($B191),MONTH($B191),MIN(AY$6,DAY(EOMONTH($B191,0))))&gt;=$B191)*(DATE(YEAR($B191),MONTH($B191),MIN(AY$6,DAY(EOMONTH($B191,0))))&lt;$C191)+(DATE(YEAR($B191),MONTH($B191)+1,MIN(AY$6,DAY(EOMONTH($B191,1))))&gt;=$B191)*(DATE(YEAR($B191),MONTH($B191)+1,MIN(AY$6,DAY(EOMONTH($B191,1))))&lt;$C191)))</f>
        <v>0</v>
      </c>
      <c r="AZ191" s="48" t="n">
        <f aca="false">IF(OR(N(AZ$5)=0,AZ$6=""),0,AZ$5*((DATE(YEAR($B191),MONTH($B191),MIN(AZ$6,DAY(EOMONTH($B191,0))))&gt;=$B191)*(DATE(YEAR($B191),MONTH($B191),MIN(AZ$6,DAY(EOMONTH($B191,0))))&lt;$C191)+(DATE(YEAR($B191),MONTH($B191)+1,MIN(AZ$6,DAY(EOMONTH($B191,1))))&gt;=$B191)*(DATE(YEAR($B191),MONTH($B191)+1,MIN(AZ$6,DAY(EOMONTH($B191,1))))&lt;$C191)))</f>
        <v>0</v>
      </c>
      <c r="BA191" s="48" t="n">
        <f aca="false">IF(OR(N(BA$5)=0,BA$6=""),0,BA$5*((DATE(YEAR($B191),MONTH($B191),MIN(BA$6,DAY(EOMONTH($B191,0))))&gt;=$B191)*(DATE(YEAR($B191),MONTH($B191),MIN(BA$6,DAY(EOMONTH($B191,0))))&lt;$C191)+(DATE(YEAR($B191),MONTH($B191)+1,MIN(BA$6,DAY(EOMONTH($B191,1))))&gt;=$B191)*(DATE(YEAR($B191),MONTH($B191)+1,MIN(BA$6,DAY(EOMONTH($B191,1))))&lt;$C191)))</f>
        <v>0</v>
      </c>
      <c r="BB191" s="48" t="n">
        <f aca="false">IF(OR(N(BB$5)=0,BB$6=""),0,BB$5*((DATE(YEAR($B191),MONTH($B191),MIN(BB$6,DAY(EOMONTH($B191,0))))&gt;=$B191)*(DATE(YEAR($B191),MONTH($B191),MIN(BB$6,DAY(EOMONTH($B191,0))))&lt;$C191)+(DATE(YEAR($B191),MONTH($B191)+1,MIN(BB$6,DAY(EOMONTH($B191,1))))&gt;=$B191)*(DATE(YEAR($B191),MONTH($B191)+1,MIN(BB$6,DAY(EOMONTH($B191,1))))&lt;$C191)))</f>
        <v>0</v>
      </c>
      <c r="BC191" s="48" t="n">
        <f aca="false">IF(OR(N(BC$5)=0,BC$6=""),0,BC$5*((DATE(YEAR($B191),MONTH($B191),MIN(BC$6,DAY(EOMONTH($B191,0))))&gt;=$B191)*(DATE(YEAR($B191),MONTH($B191),MIN(BC$6,DAY(EOMONTH($B191,0))))&lt;$C191)+(DATE(YEAR($B191),MONTH($B191)+1,MIN(BC$6,DAY(EOMONTH($B191,1))))&gt;=$B191)*(DATE(YEAR($B191),MONTH($B191)+1,MIN(BC$6,DAY(EOMONTH($B191,1))))&lt;$C191)))</f>
        <v>0</v>
      </c>
      <c r="BD191" s="48" t="n">
        <f aca="false">IF(OR(N(BD$5)=0,BD$6=""),0,BD$5*((DATE(YEAR($B191),MONTH($B191),MIN(BD$6,DAY(EOMONTH($B191,0))))&gt;=$B191)*(DATE(YEAR($B191),MONTH($B191),MIN(BD$6,DAY(EOMONTH($B191,0))))&lt;$C191)+(DATE(YEAR($B191),MONTH($B191)+1,MIN(BD$6,DAY(EOMONTH($B191,1))))&gt;=$B191)*(DATE(YEAR($B191),MONTH($B191)+1,MIN(BD$6,DAY(EOMONTH($B191,1))))&lt;$C191)))</f>
        <v>0</v>
      </c>
      <c r="BE191" s="48" t="n">
        <f aca="false">IF(OR(N(BE$5)=0,BE$6=""),0,BE$5*((DATE(YEAR($B191),MONTH($B191),MIN(BE$6,DAY(EOMONTH($B191,0))))&gt;=$B191)*(DATE(YEAR($B191),MONTH($B191),MIN(BE$6,DAY(EOMONTH($B191,0))))&lt;$C191)+(DATE(YEAR($B191),MONTH($B191)+1,MIN(BE$6,DAY(EOMONTH($B191,1))))&gt;=$B191)*(DATE(YEAR($B191),MONTH($B191)+1,MIN(BE$6,DAY(EOMONTH($B191,1))))&lt;$C191)))</f>
        <v>0</v>
      </c>
      <c r="BF191" s="48" t="n">
        <f aca="false">IF(OR(N(BF$5)=0,BF$6=""),0,BF$5*((DATE(YEAR($B191),MONTH($B191),MIN(BF$6,DAY(EOMONTH($B191,0))))&gt;=$B191)*(DATE(YEAR($B191),MONTH($B191),MIN(BF$6,DAY(EOMONTH($B191,0))))&lt;$C191)+(DATE(YEAR($B191),MONTH($B191)+1,MIN(BF$6,DAY(EOMONTH($B191,1))))&gt;=$B191)*(DATE(YEAR($B191),MONTH($B191)+1,MIN(BF$6,DAY(EOMONTH($B191,1))))&lt;$C191)))</f>
        <v>0</v>
      </c>
      <c r="BG191" s="48" t="n">
        <f aca="false">IF(OR(N(BG$5)=0,BG$6=""),0,BG$5*((DATE(YEAR($B191),MONTH($B191),MIN(BG$6,DAY(EOMONTH($B191,0))))&gt;=$B191)*(DATE(YEAR($B191),MONTH($B191),MIN(BG$6,DAY(EOMONTH($B191,0))))&lt;$C191)+(DATE(YEAR($B191),MONTH($B191)+1,MIN(BG$6,DAY(EOMONTH($B191,1))))&gt;=$B191)*(DATE(YEAR($B191),MONTH($B191)+1,MIN(BG$6,DAY(EOMONTH($B191,1))))&lt;$C191)))</f>
        <v>0</v>
      </c>
      <c r="BH191" s="48" t="n">
        <f aca="false">IF(OR(N(BH$5)=0,BH$6=""),0,BH$5*((DATE(YEAR($B191),MONTH($B191),MIN(BH$6,DAY(EOMONTH($B191,0))))&gt;=$B191)*(DATE(YEAR($B191),MONTH($B191),MIN(BH$6,DAY(EOMONTH($B191,0))))&lt;$C191)+(DATE(YEAR($B191),MONTH($B191)+1,MIN(BH$6,DAY(EOMONTH($B191,1))))&gt;=$B191)*(DATE(YEAR($B191),MONTH($B191)+1,MIN(BH$6,DAY(EOMONTH($B191,1))))&lt;$C191)))</f>
        <v>0</v>
      </c>
      <c r="BI191" s="48" t="n">
        <f aca="false">IF(OR(N(BI$5)=0,BI$6=""),0,BI$5*((DATE(YEAR($B191),MONTH($B191),MIN(BI$6,DAY(EOMONTH($B191,0))))&gt;=$B191)*(DATE(YEAR($B191),MONTH($B191),MIN(BI$6,DAY(EOMONTH($B191,0))))&lt;$C191)+(DATE(YEAR($B191),MONTH($B191)+1,MIN(BI$6,DAY(EOMONTH($B191,1))))&gt;=$B191)*(DATE(YEAR($B191),MONTH($B191)+1,MIN(BI$6,DAY(EOMONTH($B191,1))))&lt;$C191)))</f>
        <v>0</v>
      </c>
      <c r="BJ191" s="48" t="n">
        <f aca="false">IF(OR(N(BJ$5)=0,BJ$6=""),0,BJ$5*((DATE(YEAR($B191),MONTH($B191),MIN(BJ$6,DAY(EOMONTH($B191,0))))&gt;=$B191)*(DATE(YEAR($B191),MONTH($B191),MIN(BJ$6,DAY(EOMONTH($B191,0))))&lt;$C191)+(DATE(YEAR($B191),MONTH($B191)+1,MIN(BJ$6,DAY(EOMONTH($B191,1))))&gt;=$B191)*(DATE(YEAR($B191),MONTH($B191)+1,MIN(BJ$6,DAY(EOMONTH($B191,1))))&lt;$C191)))</f>
        <v>0</v>
      </c>
      <c r="BK191" s="48" t="n">
        <f aca="false">IF(OR(N(BK$5)=0,BK$6=""),0,BK$5*((DATE(YEAR($B191),MONTH($B191),MIN(BK$6,DAY(EOMONTH($B191,0))))&gt;=$B191)*(DATE(YEAR($B191),MONTH($B191),MIN(BK$6,DAY(EOMONTH($B191,0))))&lt;$C191)+(DATE(YEAR($B191),MONTH($B191)+1,MIN(BK$6,DAY(EOMONTH($B191,1))))&gt;=$B191)*(DATE(YEAR($B191),MONTH($B191)+1,MIN(BK$6,DAY(EOMONTH($B191,1))))&lt;$C191)))</f>
        <v>0</v>
      </c>
      <c r="BL191" s="48" t="n">
        <f aca="false">IF(OR(N(BL$5)=0,BL$6=""),0,BL$5*((DATE(YEAR($B191),MONTH($B191),MIN(BL$6,DAY(EOMONTH($B191,0))))&gt;=$B191)*(DATE(YEAR($B191),MONTH($B191),MIN(BL$6,DAY(EOMONTH($B191,0))))&lt;$C191)+(DATE(YEAR($B191),MONTH($B191)+1,MIN(BL$6,DAY(EOMONTH($B191,1))))&gt;=$B191)*(DATE(YEAR($B191),MONTH($B191)+1,MIN(BL$6,DAY(EOMONTH($B191,1))))&lt;$C191)))</f>
        <v>0</v>
      </c>
      <c r="BM191" s="48" t="n">
        <f aca="false">IF(OR(N(BM$5)=0,BM$6=""),0,BM$5*((DATE(YEAR($B191),MONTH($B191),MIN(BM$6,DAY(EOMONTH($B191,0))))&gt;=$B191)*(DATE(YEAR($B191),MONTH($B191),MIN(BM$6,DAY(EOMONTH($B191,0))))&lt;$C191)+(DATE(YEAR($B191),MONTH($B191)+1,MIN(BM$6,DAY(EOMONTH($B191,1))))&gt;=$B191)*(DATE(YEAR($B191),MONTH($B191)+1,MIN(BM$6,DAY(EOMONTH($B191,1))))&lt;$C191)))</f>
        <v>0</v>
      </c>
      <c r="BN191" s="48" t="n">
        <f aca="false">IF(OR(N(BN$5)=0,BN$6=""),0,BN$5*((DATE(YEAR($B191),MONTH($B191),MIN(BN$6,DAY(EOMONTH($B191,0))))&gt;=$B191)*(DATE(YEAR($B191),MONTH($B191),MIN(BN$6,DAY(EOMONTH($B191,0))))&lt;$C191)+(DATE(YEAR($B191),MONTH($B191)+1,MIN(BN$6,DAY(EOMONTH($B191,1))))&gt;=$B191)*(DATE(YEAR($B191),MONTH($B191)+1,MIN(BN$6,DAY(EOMONTH($B191,1))))&lt;$C191)))</f>
        <v>0</v>
      </c>
      <c r="BO191" s="48" t="n">
        <f aca="false">IF(OR(N(BO$5)=0,BO$6=""),0,BO$5*((DATE(YEAR($B191),MONTH($B191),MIN(BO$6,DAY(EOMONTH($B191,0))))&gt;=$B191)*(DATE(YEAR($B191),MONTH($B191),MIN(BO$6,DAY(EOMONTH($B191,0))))&lt;$C191)+(DATE(YEAR($B191),MONTH($B191)+1,MIN(BO$6,DAY(EOMONTH($B191,1))))&gt;=$B191)*(DATE(YEAR($B191),MONTH($B191)+1,MIN(BO$6,DAY(EOMONTH($B191,1))))&lt;$C191)))</f>
        <v>0</v>
      </c>
      <c r="BP191" s="48" t="n">
        <f aca="false">IF(OR(N(BP$5)=0,BP$6=""),0,BP$5*((DATE(YEAR($B191),MONTH($B191),MIN(BP$6,DAY(EOMONTH($B191,0))))&gt;=$B191)*(DATE(YEAR($B191),MONTH($B191),MIN(BP$6,DAY(EOMONTH($B191,0))))&lt;$C191)+(DATE(YEAR($B191),MONTH($B191)+1,MIN(BP$6,DAY(EOMONTH($B191,1))))&gt;=$B191)*(DATE(YEAR($B191),MONTH($B191)+1,MIN(BP$6,DAY(EOMONTH($B191,1))))&lt;$C191)))</f>
        <v>0</v>
      </c>
      <c r="BQ191" s="48" t="n">
        <f aca="false">IF(OR(N(BQ$5)=0,BQ$6=""),0,BQ$5*((DATE(YEAR($B191),MONTH($B191),MIN(BQ$6,DAY(EOMONTH($B191,0))))&gt;=$B191)*(DATE(YEAR($B191),MONTH($B191),MIN(BQ$6,DAY(EOMONTH($B191,0))))&lt;$C191)+(DATE(YEAR($B191),MONTH($B191)+1,MIN(BQ$6,DAY(EOMONTH($B191,1))))&gt;=$B191)*(DATE(YEAR($B191),MONTH($B191)+1,MIN(BQ$6,DAY(EOMONTH($B191,1))))&lt;$C191)))</f>
        <v>0</v>
      </c>
      <c r="BR191" s="48" t="n">
        <f aca="false">IF(OR(N(BR$5)=0,BR$6=""),0,BR$5*((DATE(YEAR($B191),MONTH($B191),MIN(BR$6,DAY(EOMONTH($B191,0))))&gt;=$B191)*(DATE(YEAR($B191),MONTH($B191),MIN(BR$6,DAY(EOMONTH($B191,0))))&lt;$C191)+(DATE(YEAR($B191),MONTH($B191)+1,MIN(BR$6,DAY(EOMONTH($B191,1))))&gt;=$B191)*(DATE(YEAR($B191),MONTH($B191)+1,MIN(BR$6,DAY(EOMONTH($B191,1))))&lt;$C191)))</f>
        <v>0</v>
      </c>
      <c r="BS191" s="48" t="n">
        <f aca="false">IF(OR(N(BS$5)=0,BS$6=""),0,BS$5*((DATE(YEAR($B191),MONTH($B191),MIN(BS$6,DAY(EOMONTH($B191,0))))&gt;=$B191)*(DATE(YEAR($B191),MONTH($B191),MIN(BS$6,DAY(EOMONTH($B191,0))))&lt;$C191)+(DATE(YEAR($B191),MONTH($B191)+1,MIN(BS$6,DAY(EOMONTH($B191,1))))&gt;=$B191)*(DATE(YEAR($B191),MONTH($B191)+1,MIN(BS$6,DAY(EOMONTH($B191,1))))&lt;$C191)))</f>
        <v>0</v>
      </c>
      <c r="BT191" s="48" t="n">
        <f aca="false">IF(OR(N(BT$5)=0,BT$6=""),0,BT$5*((DATE(YEAR($B191),MONTH($B191),MIN(BT$6,DAY(EOMONTH($B191,0))))&gt;=$B191)*(DATE(YEAR($B191),MONTH($B191),MIN(BT$6,DAY(EOMONTH($B191,0))))&lt;$C191)+(DATE(YEAR($B191),MONTH($B191)+1,MIN(BT$6,DAY(EOMONTH($B191,1))))&gt;=$B191)*(DATE(YEAR($B191),MONTH($B191)+1,MIN(BT$6,DAY(EOMONTH($B191,1))))&lt;$C191)))</f>
        <v>0</v>
      </c>
      <c r="BU191" s="48" t="n">
        <f aca="false">IF(OR(N(BU$5)=0,BU$6=""),0,BU$5*((DATE(YEAR($B191),MONTH($B191),MIN(BU$6,DAY(EOMONTH($B191,0))))&gt;=$B191)*(DATE(YEAR($B191),MONTH($B191),MIN(BU$6,DAY(EOMONTH($B191,0))))&lt;$C191)+(DATE(YEAR($B191),MONTH($B191)+1,MIN(BU$6,DAY(EOMONTH($B191,1))))&gt;=$B191)*(DATE(YEAR($B191),MONTH($B191)+1,MIN(BU$6,DAY(EOMONTH($B191,1))))&lt;$C191)))</f>
        <v>0</v>
      </c>
      <c r="BV191" s="48" t="n">
        <f aca="false">IF(OR(N(BV$5)=0,BV$6=""),0,BV$5*((DATE(YEAR($B191),MONTH($B191),MIN(BV$6,DAY(EOMONTH($B191,0))))&gt;=$B191)*(DATE(YEAR($B191),MONTH($B191),MIN(BV$6,DAY(EOMONTH($B191,0))))&lt;$C191)+(DATE(YEAR($B191),MONTH($B191)+1,MIN(BV$6,DAY(EOMONTH($B191,1))))&gt;=$B191)*(DATE(YEAR($B191),MONTH($B191)+1,MIN(BV$6,DAY(EOMONTH($B191,1))))&lt;$C191)))</f>
        <v>0</v>
      </c>
      <c r="BW191" s="48" t="n">
        <f aca="false">IF(OR(N(BW$5)=0,BW$6=""),0,BW$5*((DATE(YEAR($B191),MONTH($B191),MIN(BW$6,DAY(EOMONTH($B191,0))))&gt;=$B191)*(DATE(YEAR($B191),MONTH($B191),MIN(BW$6,DAY(EOMONTH($B191,0))))&lt;$C191)+(DATE(YEAR($B191),MONTH($B191)+1,MIN(BW$6,DAY(EOMONTH($B191,1))))&gt;=$B191)*(DATE(YEAR($B191),MONTH($B191)+1,MIN(BW$6,DAY(EOMONTH($B191,1))))&lt;$C191)))</f>
        <v>0</v>
      </c>
      <c r="BX191" s="48" t="n">
        <f aca="false">MIN(Z191,(FT190*(1+FT$5/Setup!$C$36)+IF($V191=1,N($F191),0)))</f>
        <v>0</v>
      </c>
      <c r="BY191" s="48" t="n">
        <f aca="false">MIN(AA191,(FU190*(1+FU$5/Setup!$C$36)+IF($V191=2,N($F191),0)))</f>
        <v>0</v>
      </c>
      <c r="BZ191" s="48" t="n">
        <f aca="false">MIN(AB191,(FV190*(1+FV$5/Setup!$C$36)+IF($V191=3,N($F191),0)))</f>
        <v>0</v>
      </c>
      <c r="CA191" s="48" t="n">
        <f aca="false">MIN(AC191,(FW190*(1+FW$5/Setup!$C$36)+IF($V191=4,N($F191),0)))</f>
        <v>0</v>
      </c>
      <c r="CB191" s="48" t="n">
        <f aca="false">MIN(AD191,(FX190*(1+FX$5/Setup!$C$36)+IF($V191=5,N($F191),0)))</f>
        <v>0</v>
      </c>
      <c r="CC191" s="48" t="n">
        <f aca="false">MIN(AE191,(FY190*(1+FY$5/Setup!$C$36)+IF($V191=6,N($F191),0)))</f>
        <v>0</v>
      </c>
      <c r="CD191" s="48" t="n">
        <f aca="false">MIN(AF191,(FZ190*(1+FZ$5/Setup!$C$36)+IF($V191=7,N($F191),0)))</f>
        <v>0</v>
      </c>
      <c r="CE191" s="48" t="n">
        <f aca="false">MIN(AG191,(GA190*(1+GA$5/Setup!$C$36)+IF($V191=8,N($F191),0)))</f>
        <v>0</v>
      </c>
      <c r="CF191" s="48" t="n">
        <f aca="false">MIN(AH191,(GB190*(1+GB$5/Setup!$C$36)+IF($V191=9,N($F191),0)))</f>
        <v>0</v>
      </c>
      <c r="CG191" s="48" t="n">
        <f aca="false">MIN(AI191,(GC190*(1+GC$5/Setup!$C$36)+IF($V191=10,N($F191),0)))</f>
        <v>0</v>
      </c>
      <c r="CH191" s="48" t="n">
        <f aca="false">MIN(AJ191,(GD190*(1+GD$5/Setup!$C$36)+IF($V191=11,N($F191),0)))</f>
        <v>0</v>
      </c>
      <c r="CI191" s="48" t="n">
        <f aca="false">MIN(AK191,(GE190*(1+GE$5/Setup!$C$36)+IF($V191=12,N($F191),0)))</f>
        <v>0</v>
      </c>
      <c r="CJ191" s="48" t="n">
        <f aca="false">MIN(AL191,(GF190*(1+GF$5/Setup!$C$36)+IF($V191=13,N($F191),0)))</f>
        <v>0</v>
      </c>
      <c r="CK191" s="48" t="n">
        <f aca="false">MIN(AM191,(GG190*(1+GG$5/Setup!$C$36)+IF($V191=14,N($F191),0)))</f>
        <v>0</v>
      </c>
      <c r="CL191" s="48" t="n">
        <f aca="false">MIN(AN191,(GH190*(1+GH$5/Setup!$C$36)+IF($V191=15,N($F191),0)))</f>
        <v>0</v>
      </c>
      <c r="CM191" s="48" t="n">
        <f aca="false">MIN(AO191,(GI190*(1+GI$5/Setup!$C$36)+IF($V191=16,N($F191),0)))</f>
        <v>0</v>
      </c>
      <c r="CN191" s="48" t="n">
        <f aca="false">MIN(AP191,(GJ190*(1+GJ$5/Setup!$C$36)+IF($V191=17,N($F191),0)))</f>
        <v>0</v>
      </c>
      <c r="CO191" s="48" t="n">
        <f aca="false">MIN(AQ191,(GK190*(1+GK$5/Setup!$C$36)+IF($V191=18,N($F191),0)))</f>
        <v>0</v>
      </c>
      <c r="CP191" s="48" t="n">
        <f aca="false">MIN(AR191,(GL190*(1+GL$5/Setup!$C$36)+IF($V191=19,N($F191),0)))</f>
        <v>0</v>
      </c>
      <c r="CQ191" s="48" t="n">
        <f aca="false">MIN(AS191,(GM190*(1+GM$5/Setup!$C$36)+IF($V191=20,N($F191),0)))</f>
        <v>0</v>
      </c>
      <c r="CR191" s="48" t="n">
        <f aca="false">MIN(AT191,(GN190*(1+GN$5/Setup!$C$36)+IF($V191=21,N($F191),0)))</f>
        <v>0</v>
      </c>
      <c r="CS191" s="48" t="n">
        <f aca="false">MIN(AU191,(GO190*(1+GO$5/Setup!$C$36)+IF($V191=22,N($F191),0)))</f>
        <v>0</v>
      </c>
      <c r="CT191" s="48" t="n">
        <f aca="false">MIN(AV191,(GP190*(1+GP$5/Setup!$C$36)+IF($V191=23,N($F191),0)))</f>
        <v>0</v>
      </c>
      <c r="CU191" s="48" t="n">
        <f aca="false">MIN(AW191,(GQ190*(1+GQ$5/Setup!$C$36)+IF($V191=24,N($F191),0)))</f>
        <v>0</v>
      </c>
      <c r="CV191" s="48" t="n">
        <f aca="false">MIN(AX191,(GR190*(1+GR$5/Setup!$C$36)+IF($V191=25,N($F191),0)))</f>
        <v>0</v>
      </c>
      <c r="CW191" s="48" t="n">
        <f aca="false">MIN(AY191,(GS190*(1+GS$5/Setup!$C$36)+IF($V191=26,N($F191),0)))</f>
        <v>0</v>
      </c>
      <c r="CX191" s="48" t="n">
        <f aca="false">MIN(AZ191,(GT190*(1+GT$5/Setup!$C$36)+IF($V191=27,N($F191),0)))</f>
        <v>0</v>
      </c>
      <c r="CY191" s="48" t="n">
        <f aca="false">MIN(BA191,(GU190*(1+GU$5/Setup!$C$36)+IF($V191=28,N($F191),0)))</f>
        <v>0</v>
      </c>
      <c r="CZ191" s="48" t="n">
        <f aca="false">MIN(BB191,(GV190*(1+GV$5/Setup!$C$36)+IF($V191=29,N($F191),0)))</f>
        <v>0</v>
      </c>
      <c r="DA191" s="48" t="n">
        <f aca="false">MIN(BC191,(GW190*(1+GW$5/Setup!$C$36)+IF($V191=30,N($F191),0)))</f>
        <v>0</v>
      </c>
      <c r="DB191" s="48" t="n">
        <f aca="false">MIN(BD191,(GX190*(1+GX$5/Setup!$C$36)+IF($V191=31,N($F191),0)))</f>
        <v>0</v>
      </c>
      <c r="DC191" s="48" t="n">
        <f aca="false">MIN(BE191,(GY190*(1+GY$5/Setup!$C$36)+IF($V191=32,N($F191),0)))</f>
        <v>0</v>
      </c>
      <c r="DD191" s="48" t="n">
        <f aca="false">MIN(BF191,(GZ190*(1+GZ$5/Setup!$C$36)+IF($V191=33,N($F191),0)))</f>
        <v>0</v>
      </c>
      <c r="DE191" s="48" t="n">
        <f aca="false">MIN(BG191,(HA190*(1+HA$5/Setup!$C$36)+IF($V191=34,N($F191),0)))</f>
        <v>0</v>
      </c>
      <c r="DF191" s="48" t="n">
        <f aca="false">MIN(BH191,(HB190*(1+HB$5/Setup!$C$36)+IF($V191=35,N($F191),0)))</f>
        <v>0</v>
      </c>
      <c r="DG191" s="48" t="n">
        <f aca="false">MIN(BI191,(HC190*(1+HC$5/Setup!$C$36)+IF($V191=36,N($F191),0)))</f>
        <v>0</v>
      </c>
      <c r="DH191" s="48" t="n">
        <f aca="false">MIN(BJ191,(HD190*(1+HD$5/Setup!$C$36)+IF($V191=37,N($F191),0)))</f>
        <v>0</v>
      </c>
      <c r="DI191" s="48" t="n">
        <f aca="false">MIN(BK191,(HE190*(1+HE$5/Setup!$C$36)+IF($V191=38,N($F191),0)))</f>
        <v>0</v>
      </c>
      <c r="DJ191" s="48" t="n">
        <f aca="false">MIN(BL191,(HF190*(1+HF$5/Setup!$C$36)+IF($V191=39,N($F191),0)))</f>
        <v>0</v>
      </c>
      <c r="DK191" s="48" t="n">
        <f aca="false">MIN(BM191,(HG190*(1+HG$5/Setup!$C$36)+IF($V191=40,N($F191),0)))</f>
        <v>0</v>
      </c>
      <c r="DL191" s="48" t="n">
        <f aca="false">MIN(BN191,(HH190*(1+HH$5/Setup!$C$36)+IF($V191=41,N($F191),0)))</f>
        <v>0</v>
      </c>
      <c r="DM191" s="48" t="n">
        <f aca="false">MIN(BO191,(HI190*(1+HI$5/Setup!$C$36)+IF($V191=42,N($F191),0)))</f>
        <v>0</v>
      </c>
      <c r="DN191" s="48" t="n">
        <f aca="false">MIN(BP191,(HJ190*(1+HJ$5/Setup!$C$36)+IF($V191=43,N($F191),0)))</f>
        <v>0</v>
      </c>
      <c r="DO191" s="48" t="n">
        <f aca="false">MIN(BQ191,(HK190*(1+HK$5/Setup!$C$36)+IF($V191=44,N($F191),0)))</f>
        <v>0</v>
      </c>
      <c r="DP191" s="48" t="n">
        <f aca="false">MIN(BR191,(HL190*(1+HL$5/Setup!$C$36)+IF($V191=45,N($F191),0)))</f>
        <v>0</v>
      </c>
      <c r="DQ191" s="48" t="n">
        <f aca="false">MIN(BS191,(HM190*(1+HM$5/Setup!$C$36)+IF($V191=46,N($F191),0)))</f>
        <v>0</v>
      </c>
      <c r="DR191" s="48" t="n">
        <f aca="false">MIN(BT191,(HN190*(1+HN$5/Setup!$C$36)+IF($V191=47,N($F191),0)))</f>
        <v>0</v>
      </c>
      <c r="DS191" s="48" t="n">
        <f aca="false">MIN(BU191,(HO190*(1+HO$5/Setup!$C$36)+IF($V191=48,N($F191),0)))</f>
        <v>0</v>
      </c>
      <c r="DT191" s="48" t="n">
        <f aca="false">MIN(BV191,(HP190*(1+HP$5/Setup!$C$36)+IF($V191=49,N($F191),0)))</f>
        <v>0</v>
      </c>
      <c r="DU191" s="48" t="n">
        <f aca="false">MIN(BW191,(HQ190*(1+HQ$5/Setup!$C$36)+IF($V191=50,N($F191),0)))</f>
        <v>0</v>
      </c>
      <c r="DV191" s="48" t="n">
        <f aca="false">MIN(MAX((FT190*(1+FT$5/Setup!$C$36)+IF($V191=1,N($F191),0))-BX191,0),MAX($P191-0,0))</f>
        <v>0</v>
      </c>
      <c r="DW191" s="48" t="n">
        <f aca="false">MIN(MAX((FU190*(1+FU$5/Setup!$C$36)+IF($V191=2,N($F191),0))-BY191,0),MAX($P191-SUM(DV191:DV191),0))</f>
        <v>0</v>
      </c>
      <c r="DX191" s="48" t="n">
        <f aca="false">MIN(MAX((FV190*(1+FV$5/Setup!$C$36)+IF($V191=3,N($F191),0))-BZ191,0),MAX($P191-SUM(DV191:DW191),0))</f>
        <v>0</v>
      </c>
      <c r="DY191" s="48" t="n">
        <f aca="false">MIN(MAX((FW190*(1+FW$5/Setup!$C$36)+IF($V191=4,N($F191),0))-CA191,0),MAX($P191-SUM(DV191:DX191),0))</f>
        <v>0</v>
      </c>
      <c r="DZ191" s="48" t="n">
        <f aca="false">MIN(MAX((FX190*(1+FX$5/Setup!$C$36)+IF($V191=5,N($F191),0))-CB191,0),MAX($P191-SUM(DV191:DY191),0))</f>
        <v>0</v>
      </c>
      <c r="EA191" s="48" t="n">
        <f aca="false">MIN(MAX((FY190*(1+FY$5/Setup!$C$36)+IF($V191=6,N($F191),0))-CC191,0),MAX($P191-SUM(DV191:DZ191),0))</f>
        <v>0</v>
      </c>
      <c r="EB191" s="48" t="n">
        <f aca="false">MIN(MAX((FZ190*(1+FZ$5/Setup!$C$36)+IF($V191=7,N($F191),0))-CD191,0),MAX($P191-SUM(DV191:EA191),0))</f>
        <v>0</v>
      </c>
      <c r="EC191" s="48" t="n">
        <f aca="false">MIN(MAX((GA190*(1+GA$5/Setup!$C$36)+IF($V191=8,N($F191),0))-CE191,0),MAX($P191-SUM(DV191:EB191),0))</f>
        <v>0</v>
      </c>
      <c r="ED191" s="48" t="n">
        <f aca="false">MIN(MAX((GB190*(1+GB$5/Setup!$C$36)+IF($V191=9,N($F191),0))-CF191,0),MAX($P191-SUM(DV191:EC191),0))</f>
        <v>0</v>
      </c>
      <c r="EE191" s="48" t="n">
        <f aca="false">MIN(MAX((GC190*(1+GC$5/Setup!$C$36)+IF($V191=10,N($F191),0))-CG191,0),MAX($P191-SUM(DV191:ED191),0))</f>
        <v>0</v>
      </c>
      <c r="EF191" s="48" t="n">
        <f aca="false">MIN(MAX((GD190*(1+GD$5/Setup!$C$36)+IF($V191=11,N($F191),0))-CH191,0),MAX($P191-SUM(DV191:EE191),0))</f>
        <v>0</v>
      </c>
      <c r="EG191" s="48" t="n">
        <f aca="false">MIN(MAX((GE190*(1+GE$5/Setup!$C$36)+IF($V191=12,N($F191),0))-CI191,0),MAX($P191-SUM(DV191:EF191),0))</f>
        <v>0</v>
      </c>
      <c r="EH191" s="48" t="n">
        <f aca="false">MIN(MAX((GF190*(1+GF$5/Setup!$C$36)+IF($V191=13,N($F191),0))-CJ191,0),MAX($P191-SUM(DV191:EG191),0))</f>
        <v>0</v>
      </c>
      <c r="EI191" s="48" t="n">
        <f aca="false">MIN(MAX((GG190*(1+GG$5/Setup!$C$36)+IF($V191=14,N($F191),0))-CK191,0),MAX($P191-SUM(DV191:EH191),0))</f>
        <v>0</v>
      </c>
      <c r="EJ191" s="48" t="n">
        <f aca="false">MIN(MAX((GH190*(1+GH$5/Setup!$C$36)+IF($V191=15,N($F191),0))-CL191,0),MAX($P191-SUM(DV191:EI191),0))</f>
        <v>0</v>
      </c>
      <c r="EK191" s="48" t="n">
        <f aca="false">MIN(MAX((GI190*(1+GI$5/Setup!$C$36)+IF($V191=16,N($F191),0))-CM191,0),MAX($P191-SUM(DV191:EJ191),0))</f>
        <v>0</v>
      </c>
      <c r="EL191" s="48" t="n">
        <f aca="false">MIN(MAX((GJ190*(1+GJ$5/Setup!$C$36)+IF($V191=17,N($F191),0))-CN191,0),MAX($P191-SUM(DV191:EK191),0))</f>
        <v>0</v>
      </c>
      <c r="EM191" s="48" t="n">
        <f aca="false">MIN(MAX((GK190*(1+GK$5/Setup!$C$36)+IF($V191=18,N($F191),0))-CO191,0),MAX($P191-SUM(DV191:EL191),0))</f>
        <v>0</v>
      </c>
      <c r="EN191" s="48" t="n">
        <f aca="false">MIN(MAX((GL190*(1+GL$5/Setup!$C$36)+IF($V191=19,N($F191),0))-CP191,0),MAX($P191-SUM(DV191:EM191),0))</f>
        <v>0</v>
      </c>
      <c r="EO191" s="48" t="n">
        <f aca="false">MIN(MAX((GM190*(1+GM$5/Setup!$C$36)+IF($V191=20,N($F191),0))-CQ191,0),MAX($P191-SUM(DV191:EN191),0))</f>
        <v>0</v>
      </c>
      <c r="EP191" s="48" t="n">
        <f aca="false">MIN(MAX((GN190*(1+GN$5/Setup!$C$36)+IF($V191=21,N($F191),0))-CR191,0),MAX($P191-SUM(DV191:EO191),0))</f>
        <v>0</v>
      </c>
      <c r="EQ191" s="48" t="n">
        <f aca="false">MIN(MAX((GO190*(1+GO$5/Setup!$C$36)+IF($V191=22,N($F191),0))-CS191,0),MAX($P191-SUM(DV191:EP191),0))</f>
        <v>0</v>
      </c>
      <c r="ER191" s="48" t="n">
        <f aca="false">MIN(MAX((GP190*(1+GP$5/Setup!$C$36)+IF($V191=23,N($F191),0))-CT191,0),MAX($P191-SUM(DV191:EQ191),0))</f>
        <v>0</v>
      </c>
      <c r="ES191" s="48" t="n">
        <f aca="false">MIN(MAX((GQ190*(1+GQ$5/Setup!$C$36)+IF($V191=24,N($F191),0))-CU191,0),MAX($P191-SUM(DV191:ER191),0))</f>
        <v>0</v>
      </c>
      <c r="ET191" s="48" t="n">
        <f aca="false">MIN(MAX((GR190*(1+GR$5/Setup!$C$36)+IF($V191=25,N($F191),0))-CV191,0),MAX($P191-SUM(DV191:ES191),0))</f>
        <v>0</v>
      </c>
      <c r="EU191" s="48" t="n">
        <f aca="false">MIN(MAX((GS190*(1+GS$5/Setup!$C$36)+IF($V191=26,N($F191),0))-CW191,0),MAX($P191-SUM(DV191:ET191),0))</f>
        <v>0</v>
      </c>
      <c r="EV191" s="48" t="n">
        <f aca="false">MIN(MAX((GT190*(1+GT$5/Setup!$C$36)+IF($V191=27,N($F191),0))-CX191,0),MAX($P191-SUM(DV191:EU191),0))</f>
        <v>0</v>
      </c>
      <c r="EW191" s="48" t="n">
        <f aca="false">MIN(MAX((GU190*(1+GU$5/Setup!$C$36)+IF($V191=28,N($F191),0))-CY191,0),MAX($P191-SUM(DV191:EV191),0))</f>
        <v>0</v>
      </c>
      <c r="EX191" s="48" t="n">
        <f aca="false">MIN(MAX((GV190*(1+GV$5/Setup!$C$36)+IF($V191=29,N($F191),0))-CZ191,0),MAX($P191-SUM(DV191:EW191),0))</f>
        <v>0</v>
      </c>
      <c r="EY191" s="48" t="n">
        <f aca="false">MIN(MAX((GW190*(1+GW$5/Setup!$C$36)+IF($V191=30,N($F191),0))-DA191,0),MAX($P191-SUM(DV191:EX191),0))</f>
        <v>0</v>
      </c>
      <c r="EZ191" s="48" t="n">
        <f aca="false">MIN(MAX((GX190*(1+GX$5/Setup!$C$36)+IF($V191=31,N($F191),0))-DB191,0),MAX($P191-SUM(DV191:EY191),0))</f>
        <v>0</v>
      </c>
      <c r="FA191" s="48" t="n">
        <f aca="false">MIN(MAX((GY190*(1+GY$5/Setup!$C$36)+IF($V191=32,N($F191),0))-DC191,0),MAX($P191-SUM(DV191:EZ191),0))</f>
        <v>0</v>
      </c>
      <c r="FB191" s="48" t="n">
        <f aca="false">MIN(MAX((GZ190*(1+GZ$5/Setup!$C$36)+IF($V191=33,N($F191),0))-DD191,0),MAX($P191-SUM(DV191:FA191),0))</f>
        <v>0</v>
      </c>
      <c r="FC191" s="48" t="n">
        <f aca="false">MIN(MAX((HA190*(1+HA$5/Setup!$C$36)+IF($V191=34,N($F191),0))-DE191,0),MAX($P191-SUM(DV191:FB191),0))</f>
        <v>0</v>
      </c>
      <c r="FD191" s="48" t="n">
        <f aca="false">MIN(MAX((HB190*(1+HB$5/Setup!$C$36)+IF($V191=35,N($F191),0))-DF191,0),MAX($P191-SUM(DV191:FC191),0))</f>
        <v>0</v>
      </c>
      <c r="FE191" s="48" t="n">
        <f aca="false">MIN(MAX((HC190*(1+HC$5/Setup!$C$36)+IF($V191=36,N($F191),0))-DG191,0),MAX($P191-SUM(DV191:FD191),0))</f>
        <v>0</v>
      </c>
      <c r="FF191" s="48" t="n">
        <f aca="false">MIN(MAX((HD190*(1+HD$5/Setup!$C$36)+IF($V191=37,N($F191),0))-DH191,0),MAX($P191-SUM(DV191:FE191),0))</f>
        <v>0</v>
      </c>
      <c r="FG191" s="48" t="n">
        <f aca="false">MIN(MAX((HE190*(1+HE$5/Setup!$C$36)+IF($V191=38,N($F191),0))-DI191,0),MAX($P191-SUM(DV191:FF191),0))</f>
        <v>0</v>
      </c>
      <c r="FH191" s="48" t="n">
        <f aca="false">MIN(MAX((HF190*(1+HF$5/Setup!$C$36)+IF($V191=39,N($F191),0))-DJ191,0),MAX($P191-SUM(DV191:FG191),0))</f>
        <v>0</v>
      </c>
      <c r="FI191" s="48" t="n">
        <f aca="false">MIN(MAX((HG190*(1+HG$5/Setup!$C$36)+IF($V191=40,N($F191),0))-DK191,0),MAX($P191-SUM(DV191:FH191),0))</f>
        <v>0</v>
      </c>
      <c r="FJ191" s="48" t="n">
        <f aca="false">MIN(MAX((HH190*(1+HH$5/Setup!$C$36)+IF($V191=41,N($F191),0))-DL191,0),MAX($P191-SUM(DV191:FI191),0))</f>
        <v>0</v>
      </c>
      <c r="FK191" s="48" t="n">
        <f aca="false">MIN(MAX((HI190*(1+HI$5/Setup!$C$36)+IF($V191=42,N($F191),0))-DM191,0),MAX($P191-SUM(DV191:FJ191),0))</f>
        <v>0</v>
      </c>
      <c r="FL191" s="48" t="n">
        <f aca="false">MIN(MAX((HJ190*(1+HJ$5/Setup!$C$36)+IF($V191=43,N($F191),0))-DN191,0),MAX($P191-SUM(DV191:FK191),0))</f>
        <v>0</v>
      </c>
      <c r="FM191" s="48" t="n">
        <f aca="false">MIN(MAX((HK190*(1+HK$5/Setup!$C$36)+IF($V191=44,N($F191),0))-DO191,0),MAX($P191-SUM(DV191:FL191),0))</f>
        <v>0</v>
      </c>
      <c r="FN191" s="48" t="n">
        <f aca="false">MIN(MAX((HL190*(1+HL$5/Setup!$C$36)+IF($V191=45,N($F191),0))-DP191,0),MAX($P191-SUM(DV191:FM191),0))</f>
        <v>0</v>
      </c>
      <c r="FO191" s="48" t="n">
        <f aca="false">MIN(MAX((HM190*(1+HM$5/Setup!$C$36)+IF($V191=46,N($F191),0))-DQ191,0),MAX($P191-SUM(DV191:FN191),0))</f>
        <v>0</v>
      </c>
      <c r="FP191" s="48" t="n">
        <f aca="false">MIN(MAX((HN190*(1+HN$5/Setup!$C$36)+IF($V191=47,N($F191),0))-DR191,0),MAX($P191-SUM(DV191:FO191),0))</f>
        <v>0</v>
      </c>
      <c r="FQ191" s="48" t="n">
        <f aca="false">MIN(MAX((HO190*(1+HO$5/Setup!$C$36)+IF($V191=48,N($F191),0))-DS191,0),MAX($P191-SUM(DV191:FP191),0))</f>
        <v>0</v>
      </c>
      <c r="FR191" s="48" t="n">
        <f aca="false">MIN(MAX((HP190*(1+HP$5/Setup!$C$36)+IF($V191=49,N($F191),0))-DT191,0),MAX($P191-SUM(DV191:FQ191),0))</f>
        <v>0</v>
      </c>
      <c r="FS191" s="48" t="n">
        <f aca="false">MIN(MAX((HQ190*(1+HQ$5/Setup!$C$36)+IF($V191=50,N($F191),0))-DU191,0),MAX($P191-SUM(DV191:FR191),0))</f>
        <v>0</v>
      </c>
      <c r="FT191" s="48" t="n">
        <f aca="false">IF((FT190*(1+FT$5/Setup!$C$36)+IF($V191=1,N($F191),0))-BX191-DV191&lt;0.005,0,(FT190*(1+FT$5/Setup!$C$36)+IF($V191=1,N($F191),0))-BX191-DV191)</f>
        <v>0</v>
      </c>
      <c r="FU191" s="48" t="n">
        <f aca="false">IF((FU190*(1+FU$5/Setup!$C$36)+IF($V191=2,N($F191),0))-BY191-DW191&lt;0.005,0,(FU190*(1+FU$5/Setup!$C$36)+IF($V191=2,N($F191),0))-BY191-DW191)</f>
        <v>0</v>
      </c>
      <c r="FV191" s="48" t="n">
        <f aca="false">IF((FV190*(1+FV$5/Setup!$C$36)+IF($V191=3,N($F191),0))-BZ191-DX191&lt;0.005,0,(FV190*(1+FV$5/Setup!$C$36)+IF($V191=3,N($F191),0))-BZ191-DX191)</f>
        <v>0</v>
      </c>
      <c r="FW191" s="48" t="n">
        <f aca="false">IF((FW190*(1+FW$5/Setup!$C$36)+IF($V191=4,N($F191),0))-CA191-DY191&lt;0.005,0,(FW190*(1+FW$5/Setup!$C$36)+IF($V191=4,N($F191),0))-CA191-DY191)</f>
        <v>0</v>
      </c>
      <c r="FX191" s="48" t="n">
        <f aca="false">IF((FX190*(1+FX$5/Setup!$C$36)+IF($V191=5,N($F191),0))-CB191-DZ191&lt;0.005,0,(FX190*(1+FX$5/Setup!$C$36)+IF($V191=5,N($F191),0))-CB191-DZ191)</f>
        <v>0</v>
      </c>
      <c r="FY191" s="48" t="n">
        <f aca="false">IF((FY190*(1+FY$5/Setup!$C$36)+IF($V191=6,N($F191),0))-CC191-EA191&lt;0.005,0,(FY190*(1+FY$5/Setup!$C$36)+IF($V191=6,N($F191),0))-CC191-EA191)</f>
        <v>0</v>
      </c>
      <c r="FZ191" s="48" t="n">
        <f aca="false">IF((FZ190*(1+FZ$5/Setup!$C$36)+IF($V191=7,N($F191),0))-CD191-EB191&lt;0.005,0,(FZ190*(1+FZ$5/Setup!$C$36)+IF($V191=7,N($F191),0))-CD191-EB191)</f>
        <v>0</v>
      </c>
      <c r="GA191" s="48" t="n">
        <f aca="false">IF((GA190*(1+GA$5/Setup!$C$36)+IF($V191=8,N($F191),0))-CE191-EC191&lt;0.005,0,(GA190*(1+GA$5/Setup!$C$36)+IF($V191=8,N($F191),0))-CE191-EC191)</f>
        <v>0</v>
      </c>
      <c r="GB191" s="48" t="n">
        <f aca="false">IF((GB190*(1+GB$5/Setup!$C$36)+IF($V191=9,N($F191),0))-CF191-ED191&lt;0.005,0,(GB190*(1+GB$5/Setup!$C$36)+IF($V191=9,N($F191),0))-CF191-ED191)</f>
        <v>0</v>
      </c>
      <c r="GC191" s="48" t="n">
        <f aca="false">IF((GC190*(1+GC$5/Setup!$C$36)+IF($V191=10,N($F191),0))-CG191-EE191&lt;0.005,0,(GC190*(1+GC$5/Setup!$C$36)+IF($V191=10,N($F191),0))-CG191-EE191)</f>
        <v>0</v>
      </c>
      <c r="GD191" s="48" t="n">
        <f aca="false">IF((GD190*(1+GD$5/Setup!$C$36)+IF($V191=11,N($F191),0))-CH191-EF191&lt;0.005,0,(GD190*(1+GD$5/Setup!$C$36)+IF($V191=11,N($F191),0))-CH191-EF191)</f>
        <v>0</v>
      </c>
      <c r="GE191" s="48" t="n">
        <f aca="false">IF((GE190*(1+GE$5/Setup!$C$36)+IF($V191=12,N($F191),0))-CI191-EG191&lt;0.005,0,(GE190*(1+GE$5/Setup!$C$36)+IF($V191=12,N($F191),0))-CI191-EG191)</f>
        <v>0</v>
      </c>
      <c r="GF191" s="48" t="n">
        <f aca="false">IF((GF190*(1+GF$5/Setup!$C$36)+IF($V191=13,N($F191),0))-CJ191-EH191&lt;0.005,0,(GF190*(1+GF$5/Setup!$C$36)+IF($V191=13,N($F191),0))-CJ191-EH191)</f>
        <v>0</v>
      </c>
      <c r="GG191" s="48" t="n">
        <f aca="false">IF((GG190*(1+GG$5/Setup!$C$36)+IF($V191=14,N($F191),0))-CK191-EI191&lt;0.005,0,(GG190*(1+GG$5/Setup!$C$36)+IF($V191=14,N($F191),0))-CK191-EI191)</f>
        <v>0</v>
      </c>
      <c r="GH191" s="48" t="n">
        <f aca="false">IF((GH190*(1+GH$5/Setup!$C$36)+IF($V191=15,N($F191),0))-CL191-EJ191&lt;0.005,0,(GH190*(1+GH$5/Setup!$C$36)+IF($V191=15,N($F191),0))-CL191-EJ191)</f>
        <v>0</v>
      </c>
      <c r="GI191" s="48" t="n">
        <f aca="false">IF((GI190*(1+GI$5/Setup!$C$36)+IF($V191=16,N($F191),0))-CM191-EK191&lt;0.005,0,(GI190*(1+GI$5/Setup!$C$36)+IF($V191=16,N($F191),0))-CM191-EK191)</f>
        <v>0</v>
      </c>
      <c r="GJ191" s="48" t="n">
        <f aca="false">IF((GJ190*(1+GJ$5/Setup!$C$36)+IF($V191=17,N($F191),0))-CN191-EL191&lt;0.005,0,(GJ190*(1+GJ$5/Setup!$C$36)+IF($V191=17,N($F191),0))-CN191-EL191)</f>
        <v>0</v>
      </c>
      <c r="GK191" s="48" t="n">
        <f aca="false">IF((GK190*(1+GK$5/Setup!$C$36)+IF($V191=18,N($F191),0))-CO191-EM191&lt;0.005,0,(GK190*(1+GK$5/Setup!$C$36)+IF($V191=18,N($F191),0))-CO191-EM191)</f>
        <v>0</v>
      </c>
      <c r="GL191" s="48" t="n">
        <f aca="false">IF((GL190*(1+GL$5/Setup!$C$36)+IF($V191=19,N($F191),0))-CP191-EN191&lt;0.005,0,(GL190*(1+GL$5/Setup!$C$36)+IF($V191=19,N($F191),0))-CP191-EN191)</f>
        <v>0</v>
      </c>
      <c r="GM191" s="48" t="n">
        <f aca="false">IF((GM190*(1+GM$5/Setup!$C$36)+IF($V191=20,N($F191),0))-CQ191-EO191&lt;0.005,0,(GM190*(1+GM$5/Setup!$C$36)+IF($V191=20,N($F191),0))-CQ191-EO191)</f>
        <v>0</v>
      </c>
      <c r="GN191" s="48" t="n">
        <f aca="false">IF((GN190*(1+GN$5/Setup!$C$36)+IF($V191=21,N($F191),0))-CR191-EP191&lt;0.005,0,(GN190*(1+GN$5/Setup!$C$36)+IF($V191=21,N($F191),0))-CR191-EP191)</f>
        <v>0</v>
      </c>
      <c r="GO191" s="48" t="n">
        <f aca="false">IF((GO190*(1+GO$5/Setup!$C$36)+IF($V191=22,N($F191),0))-CS191-EQ191&lt;0.005,0,(GO190*(1+GO$5/Setup!$C$36)+IF($V191=22,N($F191),0))-CS191-EQ191)</f>
        <v>0</v>
      </c>
      <c r="GP191" s="48" t="n">
        <f aca="false">IF((GP190*(1+GP$5/Setup!$C$36)+IF($V191=23,N($F191),0))-CT191-ER191&lt;0.005,0,(GP190*(1+GP$5/Setup!$C$36)+IF($V191=23,N($F191),0))-CT191-ER191)</f>
        <v>0</v>
      </c>
      <c r="GQ191" s="48" t="n">
        <f aca="false">IF((GQ190*(1+GQ$5/Setup!$C$36)+IF($V191=24,N($F191),0))-CU191-ES191&lt;0.005,0,(GQ190*(1+GQ$5/Setup!$C$36)+IF($V191=24,N($F191),0))-CU191-ES191)</f>
        <v>0</v>
      </c>
      <c r="GR191" s="48" t="n">
        <f aca="false">IF((GR190*(1+GR$5/Setup!$C$36)+IF($V191=25,N($F191),0))-CV191-ET191&lt;0.005,0,(GR190*(1+GR$5/Setup!$C$36)+IF($V191=25,N($F191),0))-CV191-ET191)</f>
        <v>0</v>
      </c>
      <c r="GS191" s="48" t="n">
        <f aca="false">IF((GS190*(1+GS$5/Setup!$C$36)+IF($V191=26,N($F191),0))-CW191-EU191&lt;0.005,0,(GS190*(1+GS$5/Setup!$C$36)+IF($V191=26,N($F191),0))-CW191-EU191)</f>
        <v>0</v>
      </c>
      <c r="GT191" s="48" t="n">
        <f aca="false">IF((GT190*(1+GT$5/Setup!$C$36)+IF($V191=27,N($F191),0))-CX191-EV191&lt;0.005,0,(GT190*(1+GT$5/Setup!$C$36)+IF($V191=27,N($F191),0))-CX191-EV191)</f>
        <v>0</v>
      </c>
      <c r="GU191" s="48" t="n">
        <f aca="false">IF((GU190*(1+GU$5/Setup!$C$36)+IF($V191=28,N($F191),0))-CY191-EW191&lt;0.005,0,(GU190*(1+GU$5/Setup!$C$36)+IF($V191=28,N($F191),0))-CY191-EW191)</f>
        <v>0</v>
      </c>
      <c r="GV191" s="48" t="n">
        <f aca="false">IF((GV190*(1+GV$5/Setup!$C$36)+IF($V191=29,N($F191),0))-CZ191-EX191&lt;0.005,0,(GV190*(1+GV$5/Setup!$C$36)+IF($V191=29,N($F191),0))-CZ191-EX191)</f>
        <v>0</v>
      </c>
      <c r="GW191" s="48" t="n">
        <f aca="false">IF((GW190*(1+GW$5/Setup!$C$36)+IF($V191=30,N($F191),0))-DA191-EY191&lt;0.005,0,(GW190*(1+GW$5/Setup!$C$36)+IF($V191=30,N($F191),0))-DA191-EY191)</f>
        <v>0</v>
      </c>
      <c r="GX191" s="48" t="n">
        <f aca="false">IF((GX190*(1+GX$5/Setup!$C$36)+IF($V191=31,N($F191),0))-DB191-EZ191&lt;0.005,0,(GX190*(1+GX$5/Setup!$C$36)+IF($V191=31,N($F191),0))-DB191-EZ191)</f>
        <v>0</v>
      </c>
      <c r="GY191" s="48" t="n">
        <f aca="false">IF((GY190*(1+GY$5/Setup!$C$36)+IF($V191=32,N($F191),0))-DC191-FA191&lt;0.005,0,(GY190*(1+GY$5/Setup!$C$36)+IF($V191=32,N($F191),0))-DC191-FA191)</f>
        <v>0</v>
      </c>
      <c r="GZ191" s="48" t="n">
        <f aca="false">IF((GZ190*(1+GZ$5/Setup!$C$36)+IF($V191=33,N($F191),0))-DD191-FB191&lt;0.005,0,(GZ190*(1+GZ$5/Setup!$C$36)+IF($V191=33,N($F191),0))-DD191-FB191)</f>
        <v>0</v>
      </c>
      <c r="HA191" s="48" t="n">
        <f aca="false">IF((HA190*(1+HA$5/Setup!$C$36)+IF($V191=34,N($F191),0))-DE191-FC191&lt;0.005,0,(HA190*(1+HA$5/Setup!$C$36)+IF($V191=34,N($F191),0))-DE191-FC191)</f>
        <v>0</v>
      </c>
      <c r="HB191" s="48" t="n">
        <f aca="false">IF((HB190*(1+HB$5/Setup!$C$36)+IF($V191=35,N($F191),0))-DF191-FD191&lt;0.005,0,(HB190*(1+HB$5/Setup!$C$36)+IF($V191=35,N($F191),0))-DF191-FD191)</f>
        <v>0</v>
      </c>
      <c r="HC191" s="48" t="n">
        <f aca="false">IF((HC190*(1+HC$5/Setup!$C$36)+IF($V191=36,N($F191),0))-DG191-FE191&lt;0.005,0,(HC190*(1+HC$5/Setup!$C$36)+IF($V191=36,N($F191),0))-DG191-FE191)</f>
        <v>0</v>
      </c>
      <c r="HD191" s="48" t="n">
        <f aca="false">IF((HD190*(1+HD$5/Setup!$C$36)+IF($V191=37,N($F191),0))-DH191-FF191&lt;0.005,0,(HD190*(1+HD$5/Setup!$C$36)+IF($V191=37,N($F191),0))-DH191-FF191)</f>
        <v>0</v>
      </c>
      <c r="HE191" s="48" t="n">
        <f aca="false">IF((HE190*(1+HE$5/Setup!$C$36)+IF($V191=38,N($F191),0))-DI191-FG191&lt;0.005,0,(HE190*(1+HE$5/Setup!$C$36)+IF($V191=38,N($F191),0))-DI191-FG191)</f>
        <v>0</v>
      </c>
      <c r="HF191" s="48" t="n">
        <f aca="false">IF((HF190*(1+HF$5/Setup!$C$36)+IF($V191=39,N($F191),0))-DJ191-FH191&lt;0.005,0,(HF190*(1+HF$5/Setup!$C$36)+IF($V191=39,N($F191),0))-DJ191-FH191)</f>
        <v>0</v>
      </c>
      <c r="HG191" s="48" t="n">
        <f aca="false">IF((HG190*(1+HG$5/Setup!$C$36)+IF($V191=40,N($F191),0))-DK191-FI191&lt;0.005,0,(HG190*(1+HG$5/Setup!$C$36)+IF($V191=40,N($F191),0))-DK191-FI191)</f>
        <v>0</v>
      </c>
      <c r="HH191" s="48" t="n">
        <f aca="false">IF((HH190*(1+HH$5/Setup!$C$36)+IF($V191=41,N($F191),0))-DL191-FJ191&lt;0.005,0,(HH190*(1+HH$5/Setup!$C$36)+IF($V191=41,N($F191),0))-DL191-FJ191)</f>
        <v>0</v>
      </c>
      <c r="HI191" s="48" t="n">
        <f aca="false">IF((HI190*(1+HI$5/Setup!$C$36)+IF($V191=42,N($F191),0))-DM191-FK191&lt;0.005,0,(HI190*(1+HI$5/Setup!$C$36)+IF($V191=42,N($F191),0))-DM191-FK191)</f>
        <v>0</v>
      </c>
      <c r="HJ191" s="48" t="n">
        <f aca="false">IF((HJ190*(1+HJ$5/Setup!$C$36)+IF($V191=43,N($F191),0))-DN191-FL191&lt;0.005,0,(HJ190*(1+HJ$5/Setup!$C$36)+IF($V191=43,N($F191),0))-DN191-FL191)</f>
        <v>0</v>
      </c>
      <c r="HK191" s="48" t="n">
        <f aca="false">IF((HK190*(1+HK$5/Setup!$C$36)+IF($V191=44,N($F191),0))-DO191-FM191&lt;0.005,0,(HK190*(1+HK$5/Setup!$C$36)+IF($V191=44,N($F191),0))-DO191-FM191)</f>
        <v>0</v>
      </c>
      <c r="HL191" s="48" t="n">
        <f aca="false">IF((HL190*(1+HL$5/Setup!$C$36)+IF($V191=45,N($F191),0))-DP191-FN191&lt;0.005,0,(HL190*(1+HL$5/Setup!$C$36)+IF($V191=45,N($F191),0))-DP191-FN191)</f>
        <v>0</v>
      </c>
      <c r="HM191" s="48" t="n">
        <f aca="false">IF((HM190*(1+HM$5/Setup!$C$36)+IF($V191=46,N($F191),0))-DQ191-FO191&lt;0.005,0,(HM190*(1+HM$5/Setup!$C$36)+IF($V191=46,N($F191),0))-DQ191-FO191)</f>
        <v>0</v>
      </c>
      <c r="HN191" s="48" t="n">
        <f aca="false">IF((HN190*(1+HN$5/Setup!$C$36)+IF($V191=47,N($F191),0))-DR191-FP191&lt;0.005,0,(HN190*(1+HN$5/Setup!$C$36)+IF($V191=47,N($F191),0))-DR191-FP191)</f>
        <v>0</v>
      </c>
      <c r="HO191" s="48" t="n">
        <f aca="false">IF((HO190*(1+HO$5/Setup!$C$36)+IF($V191=48,N($F191),0))-DS191-FQ191&lt;0.005,0,(HO190*(1+HO$5/Setup!$C$36)+IF($V191=48,N($F191),0))-DS191-FQ191)</f>
        <v>0</v>
      </c>
      <c r="HP191" s="48" t="n">
        <f aca="false">IF((HP190*(1+HP$5/Setup!$C$36)+IF($V191=49,N($F191),0))-DT191-FR191&lt;0.005,0,(HP190*(1+HP$5/Setup!$C$36)+IF($V191=49,N($F191),0))-DT191-FR191)</f>
        <v>0</v>
      </c>
      <c r="HQ191" s="48" t="n">
        <f aca="false">IF((HQ190*(1+HQ$5/Setup!$C$36)+IF($V191=50,N($F191),0))-DU191-FS191&lt;0.005,0,(HQ190*(1+HQ$5/Setup!$C$36)+IF($V191=50,N($F191),0))-DU191-FS191)</f>
        <v>0</v>
      </c>
    </row>
    <row r="192" customFormat="false" ht="15" hidden="false" customHeight="false" outlineLevel="0" collapsed="false">
      <c r="A192" s="44" t="n">
        <v>184</v>
      </c>
      <c r="B192" s="45" t="n">
        <f aca="false">IF(Setup!$C$7="Every month",EDATE(Setup!$C$8,($A192-1)),IF(Setup!$C$7="Twice a month",DATE(YEAR(Setup!$C$8),MONTH(Setup!$C$8)+INT((($A192-1)+Setup!$C$41)/2),MIN(IF(MOD(($A192-1)+Setup!$C$41,2)=0,Setup!$C$39,Setup!$C$40),DAY(EOMONTH(DATE(YEAR(Setup!$C$8),MONTH(Setup!$C$8)+INT((($A192-1)+Setup!$C$41)/2),1),0)))),Setup!$C$8+($A192-1)*IF(Setup!$C$7="Every week",7,14)))</f>
        <v>48887</v>
      </c>
      <c r="C192" s="45" t="n">
        <f aca="false">IF(Setup!$C$7="Every month",EDATE(Setup!$C$8,$A192),IF(Setup!$C$7="Twice a month",DATE(YEAR(Setup!$C$8),MONTH(Setup!$C$8)+INT(($A192+Setup!$C$41)/2),MIN(IF(MOD($A192+Setup!$C$41,2)=0,Setup!$C$39,Setup!$C$40),DAY(EOMONTH(DATE(YEAR(Setup!$C$8),MONTH(Setup!$C$8)+INT(($A192+Setup!$C$41)/2),1),0)))),Setup!$C$8+$A192*IF(Setup!$C$7="Every week",7,14)))</f>
        <v>48901</v>
      </c>
      <c r="D192" s="46"/>
      <c r="E192" s="47"/>
      <c r="F192" s="47"/>
      <c r="G192" s="47"/>
      <c r="H192" s="47"/>
      <c r="I192" s="48" t="n">
        <f aca="false">N(Setup!$C$11)+N(E192)</f>
        <v>100</v>
      </c>
      <c r="J192" s="48" t="n">
        <f aca="false">MIN(Setup!$C$37,MAX(I192,0))</f>
        <v>9.23076923076923</v>
      </c>
      <c r="K192" s="48" t="n">
        <f aca="false">MIN(MAX(N(Setup!$C$14)-L191,0),MAX(I192-J192,0))</f>
        <v>0</v>
      </c>
      <c r="L192" s="48" t="n">
        <f aca="false">L191+K192-N(G192)</f>
        <v>500</v>
      </c>
      <c r="M192" s="48" t="n">
        <f aca="false">M191+J192-N(H192)</f>
        <v>1698.46153846155</v>
      </c>
      <c r="N192" s="48" t="n">
        <f aca="false">SUM(BX192:DU192)</f>
        <v>0</v>
      </c>
      <c r="O192" s="48" t="n">
        <f aca="false">SUM(Z192:BW192)-N192</f>
        <v>25</v>
      </c>
      <c r="P192" s="48" t="n">
        <f aca="false">MAX(I192-J192-K192,0)+O192</f>
        <v>115.769230769231</v>
      </c>
      <c r="Q192" s="48" t="n">
        <f aca="false">SUM(DV192:FS192)</f>
        <v>0</v>
      </c>
      <c r="R192" s="49" t="n">
        <f aca="false">N192+J192+K192+Q192</f>
        <v>9.23076923076923</v>
      </c>
      <c r="S192" s="48" t="n">
        <f aca="false">T192-T191-N(F192)+N192+Q192</f>
        <v>0</v>
      </c>
      <c r="T192" s="49" t="n">
        <f aca="false">SUM(FT192:HQ192)</f>
        <v>0</v>
      </c>
      <c r="U192" s="44" t="str">
        <f aca="false">IF(T191&lt;0.005,"",INDEX(Helpers!$C$2:$C$51,IF(_xlfn.MINIFS($DV$6:$FS$6,DV192:FS192,"&gt;0.005")=0,V192,_xlfn.MINIFS($DV$6:$FS$6,DV192:FS192,"&gt;0.005"))))</f>
        <v/>
      </c>
      <c r="V192" s="44" t="n">
        <f aca="false">IF(_xlfn.MINIFS($FT$6:$HQ$6,FT191:HQ191,"&gt;0.005")=0,1,_xlfn.MINIFS($FT$6:$HQ$6,FT191:HQ191,"&gt;0.005"))</f>
        <v>1</v>
      </c>
      <c r="W192" s="44" t="n">
        <f aca="false">IF(AND(D192&lt;&gt;"Paid",T191&gt;0.005),1,0)</f>
        <v>0</v>
      </c>
      <c r="X192" s="48" t="n">
        <f aca="false">SUMPRODUCT(((Helpers!$G$2:$G$51*(1+(Helpers!$D$2:$D$51+0.000000001)/12)^(($B192-Setup!$C$8)/(365.25/12))-Helpers!$E$2:$E$51*((1+(Helpers!$D$2:$D$51+0.000000001)/12)^(($B192-Setup!$C$8)/(365.25/12))-1)/((Helpers!$D$2:$D$51+0.000000001)/12))&gt;0)*(Helpers!$G$2:$G$51*(1+(Helpers!$D$2:$D$51+0.000000001)/12)^(($B192-Setup!$C$8)/(365.25/12))-Helpers!$E$2:$E$51*((1+(Helpers!$D$2:$D$51+0.000000001)/12)^(($B192-Setup!$C$8)/(365.25/12))-1)/((Helpers!$D$2:$D$51+0.000000001)/12)))</f>
        <v>0</v>
      </c>
      <c r="Y192" s="48"/>
      <c r="Z192" s="48" t="n">
        <f aca="false">IF(OR(N(Z$5)=0,Z$6=""),0,Z$5*((DATE(YEAR($B192),MONTH($B192),MIN(Z$6,DAY(EOMONTH($B192,0))))&gt;=$B192)*(DATE(YEAR($B192),MONTH($B192),MIN(Z$6,DAY(EOMONTH($B192,0))))&lt;$C192)+(DATE(YEAR($B192),MONTH($B192)+1,MIN(Z$6,DAY(EOMONTH($B192,1))))&gt;=$B192)*(DATE(YEAR($B192),MONTH($B192)+1,MIN(Z$6,DAY(EOMONTH($B192,1))))&lt;$C192)))</f>
        <v>25</v>
      </c>
      <c r="AA192" s="48" t="n">
        <f aca="false">IF(OR(N(AA$5)=0,AA$6=""),0,AA$5*((DATE(YEAR($B192),MONTH($B192),MIN(AA$6,DAY(EOMONTH($B192,0))))&gt;=$B192)*(DATE(YEAR($B192),MONTH($B192),MIN(AA$6,DAY(EOMONTH($B192,0))))&lt;$C192)+(DATE(YEAR($B192),MONTH($B192)+1,MIN(AA$6,DAY(EOMONTH($B192,1))))&gt;=$B192)*(DATE(YEAR($B192),MONTH($B192)+1,MIN(AA$6,DAY(EOMONTH($B192,1))))&lt;$C192)))</f>
        <v>0</v>
      </c>
      <c r="AB192" s="48" t="n">
        <f aca="false">IF(OR(N(AB$5)=0,AB$6=""),0,AB$5*((DATE(YEAR($B192),MONTH($B192),MIN(AB$6,DAY(EOMONTH($B192,0))))&gt;=$B192)*(DATE(YEAR($B192),MONTH($B192),MIN(AB$6,DAY(EOMONTH($B192,0))))&lt;$C192)+(DATE(YEAR($B192),MONTH($B192)+1,MIN(AB$6,DAY(EOMONTH($B192,1))))&gt;=$B192)*(DATE(YEAR($B192),MONTH($B192)+1,MIN(AB$6,DAY(EOMONTH($B192,1))))&lt;$C192)))</f>
        <v>0</v>
      </c>
      <c r="AC192" s="48" t="n">
        <f aca="false">IF(OR(N(AC$5)=0,AC$6=""),0,AC$5*((DATE(YEAR($B192),MONTH($B192),MIN(AC$6,DAY(EOMONTH($B192,0))))&gt;=$B192)*(DATE(YEAR($B192),MONTH($B192),MIN(AC$6,DAY(EOMONTH($B192,0))))&lt;$C192)+(DATE(YEAR($B192),MONTH($B192)+1,MIN(AC$6,DAY(EOMONTH($B192,1))))&gt;=$B192)*(DATE(YEAR($B192),MONTH($B192)+1,MIN(AC$6,DAY(EOMONTH($B192,1))))&lt;$C192)))</f>
        <v>0</v>
      </c>
      <c r="AD192" s="48" t="n">
        <f aca="false">IF(OR(N(AD$5)=0,AD$6=""),0,AD$5*((DATE(YEAR($B192),MONTH($B192),MIN(AD$6,DAY(EOMONTH($B192,0))))&gt;=$B192)*(DATE(YEAR($B192),MONTH($B192),MIN(AD$6,DAY(EOMONTH($B192,0))))&lt;$C192)+(DATE(YEAR($B192),MONTH($B192)+1,MIN(AD$6,DAY(EOMONTH($B192,1))))&gt;=$B192)*(DATE(YEAR($B192),MONTH($B192)+1,MIN(AD$6,DAY(EOMONTH($B192,1))))&lt;$C192)))</f>
        <v>0</v>
      </c>
      <c r="AE192" s="48" t="n">
        <f aca="false">IF(OR(N(AE$5)=0,AE$6=""),0,AE$5*((DATE(YEAR($B192),MONTH($B192),MIN(AE$6,DAY(EOMONTH($B192,0))))&gt;=$B192)*(DATE(YEAR($B192),MONTH($B192),MIN(AE$6,DAY(EOMONTH($B192,0))))&lt;$C192)+(DATE(YEAR($B192),MONTH($B192)+1,MIN(AE$6,DAY(EOMONTH($B192,1))))&gt;=$B192)*(DATE(YEAR($B192),MONTH($B192)+1,MIN(AE$6,DAY(EOMONTH($B192,1))))&lt;$C192)))</f>
        <v>0</v>
      </c>
      <c r="AF192" s="48" t="n">
        <f aca="false">IF(OR(N(AF$5)=0,AF$6=""),0,AF$5*((DATE(YEAR($B192),MONTH($B192),MIN(AF$6,DAY(EOMONTH($B192,0))))&gt;=$B192)*(DATE(YEAR($B192),MONTH($B192),MIN(AF$6,DAY(EOMONTH($B192,0))))&lt;$C192)+(DATE(YEAR($B192),MONTH($B192)+1,MIN(AF$6,DAY(EOMONTH($B192,1))))&gt;=$B192)*(DATE(YEAR($B192),MONTH($B192)+1,MIN(AF$6,DAY(EOMONTH($B192,1))))&lt;$C192)))</f>
        <v>0</v>
      </c>
      <c r="AG192" s="48" t="n">
        <f aca="false">IF(OR(N(AG$5)=0,AG$6=""),0,AG$5*((DATE(YEAR($B192),MONTH($B192),MIN(AG$6,DAY(EOMONTH($B192,0))))&gt;=$B192)*(DATE(YEAR($B192),MONTH($B192),MIN(AG$6,DAY(EOMONTH($B192,0))))&lt;$C192)+(DATE(YEAR($B192),MONTH($B192)+1,MIN(AG$6,DAY(EOMONTH($B192,1))))&gt;=$B192)*(DATE(YEAR($B192),MONTH($B192)+1,MIN(AG$6,DAY(EOMONTH($B192,1))))&lt;$C192)))</f>
        <v>0</v>
      </c>
      <c r="AH192" s="48" t="n">
        <f aca="false">IF(OR(N(AH$5)=0,AH$6=""),0,AH$5*((DATE(YEAR($B192),MONTH($B192),MIN(AH$6,DAY(EOMONTH($B192,0))))&gt;=$B192)*(DATE(YEAR($B192),MONTH($B192),MIN(AH$6,DAY(EOMONTH($B192,0))))&lt;$C192)+(DATE(YEAR($B192),MONTH($B192)+1,MIN(AH$6,DAY(EOMONTH($B192,1))))&gt;=$B192)*(DATE(YEAR($B192),MONTH($B192)+1,MIN(AH$6,DAY(EOMONTH($B192,1))))&lt;$C192)))</f>
        <v>0</v>
      </c>
      <c r="AI192" s="48" t="n">
        <f aca="false">IF(OR(N(AI$5)=0,AI$6=""),0,AI$5*((DATE(YEAR($B192),MONTH($B192),MIN(AI$6,DAY(EOMONTH($B192,0))))&gt;=$B192)*(DATE(YEAR($B192),MONTH($B192),MIN(AI$6,DAY(EOMONTH($B192,0))))&lt;$C192)+(DATE(YEAR($B192),MONTH($B192)+1,MIN(AI$6,DAY(EOMONTH($B192,1))))&gt;=$B192)*(DATE(YEAR($B192),MONTH($B192)+1,MIN(AI$6,DAY(EOMONTH($B192,1))))&lt;$C192)))</f>
        <v>0</v>
      </c>
      <c r="AJ192" s="48" t="n">
        <f aca="false">IF(OR(N(AJ$5)=0,AJ$6=""),0,AJ$5*((DATE(YEAR($B192),MONTH($B192),MIN(AJ$6,DAY(EOMONTH($B192,0))))&gt;=$B192)*(DATE(YEAR($B192),MONTH($B192),MIN(AJ$6,DAY(EOMONTH($B192,0))))&lt;$C192)+(DATE(YEAR($B192),MONTH($B192)+1,MIN(AJ$6,DAY(EOMONTH($B192,1))))&gt;=$B192)*(DATE(YEAR($B192),MONTH($B192)+1,MIN(AJ$6,DAY(EOMONTH($B192,1))))&lt;$C192)))</f>
        <v>0</v>
      </c>
      <c r="AK192" s="48" t="n">
        <f aca="false">IF(OR(N(AK$5)=0,AK$6=""),0,AK$5*((DATE(YEAR($B192),MONTH($B192),MIN(AK$6,DAY(EOMONTH($B192,0))))&gt;=$B192)*(DATE(YEAR($B192),MONTH($B192),MIN(AK$6,DAY(EOMONTH($B192,0))))&lt;$C192)+(DATE(YEAR($B192),MONTH($B192)+1,MIN(AK$6,DAY(EOMONTH($B192,1))))&gt;=$B192)*(DATE(YEAR($B192),MONTH($B192)+1,MIN(AK$6,DAY(EOMONTH($B192,1))))&lt;$C192)))</f>
        <v>0</v>
      </c>
      <c r="AL192" s="48" t="n">
        <f aca="false">IF(OR(N(AL$5)=0,AL$6=""),0,AL$5*((DATE(YEAR($B192),MONTH($B192),MIN(AL$6,DAY(EOMONTH($B192,0))))&gt;=$B192)*(DATE(YEAR($B192),MONTH($B192),MIN(AL$6,DAY(EOMONTH($B192,0))))&lt;$C192)+(DATE(YEAR($B192),MONTH($B192)+1,MIN(AL$6,DAY(EOMONTH($B192,1))))&gt;=$B192)*(DATE(YEAR($B192),MONTH($B192)+1,MIN(AL$6,DAY(EOMONTH($B192,1))))&lt;$C192)))</f>
        <v>0</v>
      </c>
      <c r="AM192" s="48" t="n">
        <f aca="false">IF(OR(N(AM$5)=0,AM$6=""),0,AM$5*((DATE(YEAR($B192),MONTH($B192),MIN(AM$6,DAY(EOMONTH($B192,0))))&gt;=$B192)*(DATE(YEAR($B192),MONTH($B192),MIN(AM$6,DAY(EOMONTH($B192,0))))&lt;$C192)+(DATE(YEAR($B192),MONTH($B192)+1,MIN(AM$6,DAY(EOMONTH($B192,1))))&gt;=$B192)*(DATE(YEAR($B192),MONTH($B192)+1,MIN(AM$6,DAY(EOMONTH($B192,1))))&lt;$C192)))</f>
        <v>0</v>
      </c>
      <c r="AN192" s="48" t="n">
        <f aca="false">IF(OR(N(AN$5)=0,AN$6=""),0,AN$5*((DATE(YEAR($B192),MONTH($B192),MIN(AN$6,DAY(EOMONTH($B192,0))))&gt;=$B192)*(DATE(YEAR($B192),MONTH($B192),MIN(AN$6,DAY(EOMONTH($B192,0))))&lt;$C192)+(DATE(YEAR($B192),MONTH($B192)+1,MIN(AN$6,DAY(EOMONTH($B192,1))))&gt;=$B192)*(DATE(YEAR($B192),MONTH($B192)+1,MIN(AN$6,DAY(EOMONTH($B192,1))))&lt;$C192)))</f>
        <v>0</v>
      </c>
      <c r="AO192" s="48" t="n">
        <f aca="false">IF(OR(N(AO$5)=0,AO$6=""),0,AO$5*((DATE(YEAR($B192),MONTH($B192),MIN(AO$6,DAY(EOMONTH($B192,0))))&gt;=$B192)*(DATE(YEAR($B192),MONTH($B192),MIN(AO$6,DAY(EOMONTH($B192,0))))&lt;$C192)+(DATE(YEAR($B192),MONTH($B192)+1,MIN(AO$6,DAY(EOMONTH($B192,1))))&gt;=$B192)*(DATE(YEAR($B192),MONTH($B192)+1,MIN(AO$6,DAY(EOMONTH($B192,1))))&lt;$C192)))</f>
        <v>0</v>
      </c>
      <c r="AP192" s="48" t="n">
        <f aca="false">IF(OR(N(AP$5)=0,AP$6=""),0,AP$5*((DATE(YEAR($B192),MONTH($B192),MIN(AP$6,DAY(EOMONTH($B192,0))))&gt;=$B192)*(DATE(YEAR($B192),MONTH($B192),MIN(AP$6,DAY(EOMONTH($B192,0))))&lt;$C192)+(DATE(YEAR($B192),MONTH($B192)+1,MIN(AP$6,DAY(EOMONTH($B192,1))))&gt;=$B192)*(DATE(YEAR($B192),MONTH($B192)+1,MIN(AP$6,DAY(EOMONTH($B192,1))))&lt;$C192)))</f>
        <v>0</v>
      </c>
      <c r="AQ192" s="48" t="n">
        <f aca="false">IF(OR(N(AQ$5)=0,AQ$6=""),0,AQ$5*((DATE(YEAR($B192),MONTH($B192),MIN(AQ$6,DAY(EOMONTH($B192,0))))&gt;=$B192)*(DATE(YEAR($B192),MONTH($B192),MIN(AQ$6,DAY(EOMONTH($B192,0))))&lt;$C192)+(DATE(YEAR($B192),MONTH($B192)+1,MIN(AQ$6,DAY(EOMONTH($B192,1))))&gt;=$B192)*(DATE(YEAR($B192),MONTH($B192)+1,MIN(AQ$6,DAY(EOMONTH($B192,1))))&lt;$C192)))</f>
        <v>0</v>
      </c>
      <c r="AR192" s="48" t="n">
        <f aca="false">IF(OR(N(AR$5)=0,AR$6=""),0,AR$5*((DATE(YEAR($B192),MONTH($B192),MIN(AR$6,DAY(EOMONTH($B192,0))))&gt;=$B192)*(DATE(YEAR($B192),MONTH($B192),MIN(AR$6,DAY(EOMONTH($B192,0))))&lt;$C192)+(DATE(YEAR($B192),MONTH($B192)+1,MIN(AR$6,DAY(EOMONTH($B192,1))))&gt;=$B192)*(DATE(YEAR($B192),MONTH($B192)+1,MIN(AR$6,DAY(EOMONTH($B192,1))))&lt;$C192)))</f>
        <v>0</v>
      </c>
      <c r="AS192" s="48" t="n">
        <f aca="false">IF(OR(N(AS$5)=0,AS$6=""),0,AS$5*((DATE(YEAR($B192),MONTH($B192),MIN(AS$6,DAY(EOMONTH($B192,0))))&gt;=$B192)*(DATE(YEAR($B192),MONTH($B192),MIN(AS$6,DAY(EOMONTH($B192,0))))&lt;$C192)+(DATE(YEAR($B192),MONTH($B192)+1,MIN(AS$6,DAY(EOMONTH($B192,1))))&gt;=$B192)*(DATE(YEAR($B192),MONTH($B192)+1,MIN(AS$6,DAY(EOMONTH($B192,1))))&lt;$C192)))</f>
        <v>0</v>
      </c>
      <c r="AT192" s="48" t="n">
        <f aca="false">IF(OR(N(AT$5)=0,AT$6=""),0,AT$5*((DATE(YEAR($B192),MONTH($B192),MIN(AT$6,DAY(EOMONTH($B192,0))))&gt;=$B192)*(DATE(YEAR($B192),MONTH($B192),MIN(AT$6,DAY(EOMONTH($B192,0))))&lt;$C192)+(DATE(YEAR($B192),MONTH($B192)+1,MIN(AT$6,DAY(EOMONTH($B192,1))))&gt;=$B192)*(DATE(YEAR($B192),MONTH($B192)+1,MIN(AT$6,DAY(EOMONTH($B192,1))))&lt;$C192)))</f>
        <v>0</v>
      </c>
      <c r="AU192" s="48" t="n">
        <f aca="false">IF(OR(N(AU$5)=0,AU$6=""),0,AU$5*((DATE(YEAR($B192),MONTH($B192),MIN(AU$6,DAY(EOMONTH($B192,0))))&gt;=$B192)*(DATE(YEAR($B192),MONTH($B192),MIN(AU$6,DAY(EOMONTH($B192,0))))&lt;$C192)+(DATE(YEAR($B192),MONTH($B192)+1,MIN(AU$6,DAY(EOMONTH($B192,1))))&gt;=$B192)*(DATE(YEAR($B192),MONTH($B192)+1,MIN(AU$6,DAY(EOMONTH($B192,1))))&lt;$C192)))</f>
        <v>0</v>
      </c>
      <c r="AV192" s="48" t="n">
        <f aca="false">IF(OR(N(AV$5)=0,AV$6=""),0,AV$5*((DATE(YEAR($B192),MONTH($B192),MIN(AV$6,DAY(EOMONTH($B192,0))))&gt;=$B192)*(DATE(YEAR($B192),MONTH($B192),MIN(AV$6,DAY(EOMONTH($B192,0))))&lt;$C192)+(DATE(YEAR($B192),MONTH($B192)+1,MIN(AV$6,DAY(EOMONTH($B192,1))))&gt;=$B192)*(DATE(YEAR($B192),MONTH($B192)+1,MIN(AV$6,DAY(EOMONTH($B192,1))))&lt;$C192)))</f>
        <v>0</v>
      </c>
      <c r="AW192" s="48" t="n">
        <f aca="false">IF(OR(N(AW$5)=0,AW$6=""),0,AW$5*((DATE(YEAR($B192),MONTH($B192),MIN(AW$6,DAY(EOMONTH($B192,0))))&gt;=$B192)*(DATE(YEAR($B192),MONTH($B192),MIN(AW$6,DAY(EOMONTH($B192,0))))&lt;$C192)+(DATE(YEAR($B192),MONTH($B192)+1,MIN(AW$6,DAY(EOMONTH($B192,1))))&gt;=$B192)*(DATE(YEAR($B192),MONTH($B192)+1,MIN(AW$6,DAY(EOMONTH($B192,1))))&lt;$C192)))</f>
        <v>0</v>
      </c>
      <c r="AX192" s="48" t="n">
        <f aca="false">IF(OR(N(AX$5)=0,AX$6=""),0,AX$5*((DATE(YEAR($B192),MONTH($B192),MIN(AX$6,DAY(EOMONTH($B192,0))))&gt;=$B192)*(DATE(YEAR($B192),MONTH($B192),MIN(AX$6,DAY(EOMONTH($B192,0))))&lt;$C192)+(DATE(YEAR($B192),MONTH($B192)+1,MIN(AX$6,DAY(EOMONTH($B192,1))))&gt;=$B192)*(DATE(YEAR($B192),MONTH($B192)+1,MIN(AX$6,DAY(EOMONTH($B192,1))))&lt;$C192)))</f>
        <v>0</v>
      </c>
      <c r="AY192" s="48" t="n">
        <f aca="false">IF(OR(N(AY$5)=0,AY$6=""),0,AY$5*((DATE(YEAR($B192),MONTH($B192),MIN(AY$6,DAY(EOMONTH($B192,0))))&gt;=$B192)*(DATE(YEAR($B192),MONTH($B192),MIN(AY$6,DAY(EOMONTH($B192,0))))&lt;$C192)+(DATE(YEAR($B192),MONTH($B192)+1,MIN(AY$6,DAY(EOMONTH($B192,1))))&gt;=$B192)*(DATE(YEAR($B192),MONTH($B192)+1,MIN(AY$6,DAY(EOMONTH($B192,1))))&lt;$C192)))</f>
        <v>0</v>
      </c>
      <c r="AZ192" s="48" t="n">
        <f aca="false">IF(OR(N(AZ$5)=0,AZ$6=""),0,AZ$5*((DATE(YEAR($B192),MONTH($B192),MIN(AZ$6,DAY(EOMONTH($B192,0))))&gt;=$B192)*(DATE(YEAR($B192),MONTH($B192),MIN(AZ$6,DAY(EOMONTH($B192,0))))&lt;$C192)+(DATE(YEAR($B192),MONTH($B192)+1,MIN(AZ$6,DAY(EOMONTH($B192,1))))&gt;=$B192)*(DATE(YEAR($B192),MONTH($B192)+1,MIN(AZ$6,DAY(EOMONTH($B192,1))))&lt;$C192)))</f>
        <v>0</v>
      </c>
      <c r="BA192" s="48" t="n">
        <f aca="false">IF(OR(N(BA$5)=0,BA$6=""),0,BA$5*((DATE(YEAR($B192),MONTH($B192),MIN(BA$6,DAY(EOMONTH($B192,0))))&gt;=$B192)*(DATE(YEAR($B192),MONTH($B192),MIN(BA$6,DAY(EOMONTH($B192,0))))&lt;$C192)+(DATE(YEAR($B192),MONTH($B192)+1,MIN(BA$6,DAY(EOMONTH($B192,1))))&gt;=$B192)*(DATE(YEAR($B192),MONTH($B192)+1,MIN(BA$6,DAY(EOMONTH($B192,1))))&lt;$C192)))</f>
        <v>0</v>
      </c>
      <c r="BB192" s="48" t="n">
        <f aca="false">IF(OR(N(BB$5)=0,BB$6=""),0,BB$5*((DATE(YEAR($B192),MONTH($B192),MIN(BB$6,DAY(EOMONTH($B192,0))))&gt;=$B192)*(DATE(YEAR($B192),MONTH($B192),MIN(BB$6,DAY(EOMONTH($B192,0))))&lt;$C192)+(DATE(YEAR($B192),MONTH($B192)+1,MIN(BB$6,DAY(EOMONTH($B192,1))))&gt;=$B192)*(DATE(YEAR($B192),MONTH($B192)+1,MIN(BB$6,DAY(EOMONTH($B192,1))))&lt;$C192)))</f>
        <v>0</v>
      </c>
      <c r="BC192" s="48" t="n">
        <f aca="false">IF(OR(N(BC$5)=0,BC$6=""),0,BC$5*((DATE(YEAR($B192),MONTH($B192),MIN(BC$6,DAY(EOMONTH($B192,0))))&gt;=$B192)*(DATE(YEAR($B192),MONTH($B192),MIN(BC$6,DAY(EOMONTH($B192,0))))&lt;$C192)+(DATE(YEAR($B192),MONTH($B192)+1,MIN(BC$6,DAY(EOMONTH($B192,1))))&gt;=$B192)*(DATE(YEAR($B192),MONTH($B192)+1,MIN(BC$6,DAY(EOMONTH($B192,1))))&lt;$C192)))</f>
        <v>0</v>
      </c>
      <c r="BD192" s="48" t="n">
        <f aca="false">IF(OR(N(BD$5)=0,BD$6=""),0,BD$5*((DATE(YEAR($B192),MONTH($B192),MIN(BD$6,DAY(EOMONTH($B192,0))))&gt;=$B192)*(DATE(YEAR($B192),MONTH($B192),MIN(BD$6,DAY(EOMONTH($B192,0))))&lt;$C192)+(DATE(YEAR($B192),MONTH($B192)+1,MIN(BD$6,DAY(EOMONTH($B192,1))))&gt;=$B192)*(DATE(YEAR($B192),MONTH($B192)+1,MIN(BD$6,DAY(EOMONTH($B192,1))))&lt;$C192)))</f>
        <v>0</v>
      </c>
      <c r="BE192" s="48" t="n">
        <f aca="false">IF(OR(N(BE$5)=0,BE$6=""),0,BE$5*((DATE(YEAR($B192),MONTH($B192),MIN(BE$6,DAY(EOMONTH($B192,0))))&gt;=$B192)*(DATE(YEAR($B192),MONTH($B192),MIN(BE$6,DAY(EOMONTH($B192,0))))&lt;$C192)+(DATE(YEAR($B192),MONTH($B192)+1,MIN(BE$6,DAY(EOMONTH($B192,1))))&gt;=$B192)*(DATE(YEAR($B192),MONTH($B192)+1,MIN(BE$6,DAY(EOMONTH($B192,1))))&lt;$C192)))</f>
        <v>0</v>
      </c>
      <c r="BF192" s="48" t="n">
        <f aca="false">IF(OR(N(BF$5)=0,BF$6=""),0,BF$5*((DATE(YEAR($B192),MONTH($B192),MIN(BF$6,DAY(EOMONTH($B192,0))))&gt;=$B192)*(DATE(YEAR($B192),MONTH($B192),MIN(BF$6,DAY(EOMONTH($B192,0))))&lt;$C192)+(DATE(YEAR($B192),MONTH($B192)+1,MIN(BF$6,DAY(EOMONTH($B192,1))))&gt;=$B192)*(DATE(YEAR($B192),MONTH($B192)+1,MIN(BF$6,DAY(EOMONTH($B192,1))))&lt;$C192)))</f>
        <v>0</v>
      </c>
      <c r="BG192" s="48" t="n">
        <f aca="false">IF(OR(N(BG$5)=0,BG$6=""),0,BG$5*((DATE(YEAR($B192),MONTH($B192),MIN(BG$6,DAY(EOMONTH($B192,0))))&gt;=$B192)*(DATE(YEAR($B192),MONTH($B192),MIN(BG$6,DAY(EOMONTH($B192,0))))&lt;$C192)+(DATE(YEAR($B192),MONTH($B192)+1,MIN(BG$6,DAY(EOMONTH($B192,1))))&gt;=$B192)*(DATE(YEAR($B192),MONTH($B192)+1,MIN(BG$6,DAY(EOMONTH($B192,1))))&lt;$C192)))</f>
        <v>0</v>
      </c>
      <c r="BH192" s="48" t="n">
        <f aca="false">IF(OR(N(BH$5)=0,BH$6=""),0,BH$5*((DATE(YEAR($B192),MONTH($B192),MIN(BH$6,DAY(EOMONTH($B192,0))))&gt;=$B192)*(DATE(YEAR($B192),MONTH($B192),MIN(BH$6,DAY(EOMONTH($B192,0))))&lt;$C192)+(DATE(YEAR($B192),MONTH($B192)+1,MIN(BH$6,DAY(EOMONTH($B192,1))))&gt;=$B192)*(DATE(YEAR($B192),MONTH($B192)+1,MIN(BH$6,DAY(EOMONTH($B192,1))))&lt;$C192)))</f>
        <v>0</v>
      </c>
      <c r="BI192" s="48" t="n">
        <f aca="false">IF(OR(N(BI$5)=0,BI$6=""),0,BI$5*((DATE(YEAR($B192),MONTH($B192),MIN(BI$6,DAY(EOMONTH($B192,0))))&gt;=$B192)*(DATE(YEAR($B192),MONTH($B192),MIN(BI$6,DAY(EOMONTH($B192,0))))&lt;$C192)+(DATE(YEAR($B192),MONTH($B192)+1,MIN(BI$6,DAY(EOMONTH($B192,1))))&gt;=$B192)*(DATE(YEAR($B192),MONTH($B192)+1,MIN(BI$6,DAY(EOMONTH($B192,1))))&lt;$C192)))</f>
        <v>0</v>
      </c>
      <c r="BJ192" s="48" t="n">
        <f aca="false">IF(OR(N(BJ$5)=0,BJ$6=""),0,BJ$5*((DATE(YEAR($B192),MONTH($B192),MIN(BJ$6,DAY(EOMONTH($B192,0))))&gt;=$B192)*(DATE(YEAR($B192),MONTH($B192),MIN(BJ$6,DAY(EOMONTH($B192,0))))&lt;$C192)+(DATE(YEAR($B192),MONTH($B192)+1,MIN(BJ$6,DAY(EOMONTH($B192,1))))&gt;=$B192)*(DATE(YEAR($B192),MONTH($B192)+1,MIN(BJ$6,DAY(EOMONTH($B192,1))))&lt;$C192)))</f>
        <v>0</v>
      </c>
      <c r="BK192" s="48" t="n">
        <f aca="false">IF(OR(N(BK$5)=0,BK$6=""),0,BK$5*((DATE(YEAR($B192),MONTH($B192),MIN(BK$6,DAY(EOMONTH($B192,0))))&gt;=$B192)*(DATE(YEAR($B192),MONTH($B192),MIN(BK$6,DAY(EOMONTH($B192,0))))&lt;$C192)+(DATE(YEAR($B192),MONTH($B192)+1,MIN(BK$6,DAY(EOMONTH($B192,1))))&gt;=$B192)*(DATE(YEAR($B192),MONTH($B192)+1,MIN(BK$6,DAY(EOMONTH($B192,1))))&lt;$C192)))</f>
        <v>0</v>
      </c>
      <c r="BL192" s="48" t="n">
        <f aca="false">IF(OR(N(BL$5)=0,BL$6=""),0,BL$5*((DATE(YEAR($B192),MONTH($B192),MIN(BL$6,DAY(EOMONTH($B192,0))))&gt;=$B192)*(DATE(YEAR($B192),MONTH($B192),MIN(BL$6,DAY(EOMONTH($B192,0))))&lt;$C192)+(DATE(YEAR($B192),MONTH($B192)+1,MIN(BL$6,DAY(EOMONTH($B192,1))))&gt;=$B192)*(DATE(YEAR($B192),MONTH($B192)+1,MIN(BL$6,DAY(EOMONTH($B192,1))))&lt;$C192)))</f>
        <v>0</v>
      </c>
      <c r="BM192" s="48" t="n">
        <f aca="false">IF(OR(N(BM$5)=0,BM$6=""),0,BM$5*((DATE(YEAR($B192),MONTH($B192),MIN(BM$6,DAY(EOMONTH($B192,0))))&gt;=$B192)*(DATE(YEAR($B192),MONTH($B192),MIN(BM$6,DAY(EOMONTH($B192,0))))&lt;$C192)+(DATE(YEAR($B192),MONTH($B192)+1,MIN(BM$6,DAY(EOMONTH($B192,1))))&gt;=$B192)*(DATE(YEAR($B192),MONTH($B192)+1,MIN(BM$6,DAY(EOMONTH($B192,1))))&lt;$C192)))</f>
        <v>0</v>
      </c>
      <c r="BN192" s="48" t="n">
        <f aca="false">IF(OR(N(BN$5)=0,BN$6=""),0,BN$5*((DATE(YEAR($B192),MONTH($B192),MIN(BN$6,DAY(EOMONTH($B192,0))))&gt;=$B192)*(DATE(YEAR($B192),MONTH($B192),MIN(BN$6,DAY(EOMONTH($B192,0))))&lt;$C192)+(DATE(YEAR($B192),MONTH($B192)+1,MIN(BN$6,DAY(EOMONTH($B192,1))))&gt;=$B192)*(DATE(YEAR($B192),MONTH($B192)+1,MIN(BN$6,DAY(EOMONTH($B192,1))))&lt;$C192)))</f>
        <v>0</v>
      </c>
      <c r="BO192" s="48" t="n">
        <f aca="false">IF(OR(N(BO$5)=0,BO$6=""),0,BO$5*((DATE(YEAR($B192),MONTH($B192),MIN(BO$6,DAY(EOMONTH($B192,0))))&gt;=$B192)*(DATE(YEAR($B192),MONTH($B192),MIN(BO$6,DAY(EOMONTH($B192,0))))&lt;$C192)+(DATE(YEAR($B192),MONTH($B192)+1,MIN(BO$6,DAY(EOMONTH($B192,1))))&gt;=$B192)*(DATE(YEAR($B192),MONTH($B192)+1,MIN(BO$6,DAY(EOMONTH($B192,1))))&lt;$C192)))</f>
        <v>0</v>
      </c>
      <c r="BP192" s="48" t="n">
        <f aca="false">IF(OR(N(BP$5)=0,BP$6=""),0,BP$5*((DATE(YEAR($B192),MONTH($B192),MIN(BP$6,DAY(EOMONTH($B192,0))))&gt;=$B192)*(DATE(YEAR($B192),MONTH($B192),MIN(BP$6,DAY(EOMONTH($B192,0))))&lt;$C192)+(DATE(YEAR($B192),MONTH($B192)+1,MIN(BP$6,DAY(EOMONTH($B192,1))))&gt;=$B192)*(DATE(YEAR($B192),MONTH($B192)+1,MIN(BP$6,DAY(EOMONTH($B192,1))))&lt;$C192)))</f>
        <v>0</v>
      </c>
      <c r="BQ192" s="48" t="n">
        <f aca="false">IF(OR(N(BQ$5)=0,BQ$6=""),0,BQ$5*((DATE(YEAR($B192),MONTH($B192),MIN(BQ$6,DAY(EOMONTH($B192,0))))&gt;=$B192)*(DATE(YEAR($B192),MONTH($B192),MIN(BQ$6,DAY(EOMONTH($B192,0))))&lt;$C192)+(DATE(YEAR($B192),MONTH($B192)+1,MIN(BQ$6,DAY(EOMONTH($B192,1))))&gt;=$B192)*(DATE(YEAR($B192),MONTH($B192)+1,MIN(BQ$6,DAY(EOMONTH($B192,1))))&lt;$C192)))</f>
        <v>0</v>
      </c>
      <c r="BR192" s="48" t="n">
        <f aca="false">IF(OR(N(BR$5)=0,BR$6=""),0,BR$5*((DATE(YEAR($B192),MONTH($B192),MIN(BR$6,DAY(EOMONTH($B192,0))))&gt;=$B192)*(DATE(YEAR($B192),MONTH($B192),MIN(BR$6,DAY(EOMONTH($B192,0))))&lt;$C192)+(DATE(YEAR($B192),MONTH($B192)+1,MIN(BR$6,DAY(EOMONTH($B192,1))))&gt;=$B192)*(DATE(YEAR($B192),MONTH($B192)+1,MIN(BR$6,DAY(EOMONTH($B192,1))))&lt;$C192)))</f>
        <v>0</v>
      </c>
      <c r="BS192" s="48" t="n">
        <f aca="false">IF(OR(N(BS$5)=0,BS$6=""),0,BS$5*((DATE(YEAR($B192),MONTH($B192),MIN(BS$6,DAY(EOMONTH($B192,0))))&gt;=$B192)*(DATE(YEAR($B192),MONTH($B192),MIN(BS$6,DAY(EOMONTH($B192,0))))&lt;$C192)+(DATE(YEAR($B192),MONTH($B192)+1,MIN(BS$6,DAY(EOMONTH($B192,1))))&gt;=$B192)*(DATE(YEAR($B192),MONTH($B192)+1,MIN(BS$6,DAY(EOMONTH($B192,1))))&lt;$C192)))</f>
        <v>0</v>
      </c>
      <c r="BT192" s="48" t="n">
        <f aca="false">IF(OR(N(BT$5)=0,BT$6=""),0,BT$5*((DATE(YEAR($B192),MONTH($B192),MIN(BT$6,DAY(EOMONTH($B192,0))))&gt;=$B192)*(DATE(YEAR($B192),MONTH($B192),MIN(BT$6,DAY(EOMONTH($B192,0))))&lt;$C192)+(DATE(YEAR($B192),MONTH($B192)+1,MIN(BT$6,DAY(EOMONTH($B192,1))))&gt;=$B192)*(DATE(YEAR($B192),MONTH($B192)+1,MIN(BT$6,DAY(EOMONTH($B192,1))))&lt;$C192)))</f>
        <v>0</v>
      </c>
      <c r="BU192" s="48" t="n">
        <f aca="false">IF(OR(N(BU$5)=0,BU$6=""),0,BU$5*((DATE(YEAR($B192),MONTH($B192),MIN(BU$6,DAY(EOMONTH($B192,0))))&gt;=$B192)*(DATE(YEAR($B192),MONTH($B192),MIN(BU$6,DAY(EOMONTH($B192,0))))&lt;$C192)+(DATE(YEAR($B192),MONTH($B192)+1,MIN(BU$6,DAY(EOMONTH($B192,1))))&gt;=$B192)*(DATE(YEAR($B192),MONTH($B192)+1,MIN(BU$6,DAY(EOMONTH($B192,1))))&lt;$C192)))</f>
        <v>0</v>
      </c>
      <c r="BV192" s="48" t="n">
        <f aca="false">IF(OR(N(BV$5)=0,BV$6=""),0,BV$5*((DATE(YEAR($B192),MONTH($B192),MIN(BV$6,DAY(EOMONTH($B192,0))))&gt;=$B192)*(DATE(YEAR($B192),MONTH($B192),MIN(BV$6,DAY(EOMONTH($B192,0))))&lt;$C192)+(DATE(YEAR($B192),MONTH($B192)+1,MIN(BV$6,DAY(EOMONTH($B192,1))))&gt;=$B192)*(DATE(YEAR($B192),MONTH($B192)+1,MIN(BV$6,DAY(EOMONTH($B192,1))))&lt;$C192)))</f>
        <v>0</v>
      </c>
      <c r="BW192" s="48" t="n">
        <f aca="false">IF(OR(N(BW$5)=0,BW$6=""),0,BW$5*((DATE(YEAR($B192),MONTH($B192),MIN(BW$6,DAY(EOMONTH($B192,0))))&gt;=$B192)*(DATE(YEAR($B192),MONTH($B192),MIN(BW$6,DAY(EOMONTH($B192,0))))&lt;$C192)+(DATE(YEAR($B192),MONTH($B192)+1,MIN(BW$6,DAY(EOMONTH($B192,1))))&gt;=$B192)*(DATE(YEAR($B192),MONTH($B192)+1,MIN(BW$6,DAY(EOMONTH($B192,1))))&lt;$C192)))</f>
        <v>0</v>
      </c>
      <c r="BX192" s="48" t="n">
        <f aca="false">MIN(Z192,(FT191*(1+FT$5/Setup!$C$36)+IF($V192=1,N($F192),0)))</f>
        <v>0</v>
      </c>
      <c r="BY192" s="48" t="n">
        <f aca="false">MIN(AA192,(FU191*(1+FU$5/Setup!$C$36)+IF($V192=2,N($F192),0)))</f>
        <v>0</v>
      </c>
      <c r="BZ192" s="48" t="n">
        <f aca="false">MIN(AB192,(FV191*(1+FV$5/Setup!$C$36)+IF($V192=3,N($F192),0)))</f>
        <v>0</v>
      </c>
      <c r="CA192" s="48" t="n">
        <f aca="false">MIN(AC192,(FW191*(1+FW$5/Setup!$C$36)+IF($V192=4,N($F192),0)))</f>
        <v>0</v>
      </c>
      <c r="CB192" s="48" t="n">
        <f aca="false">MIN(AD192,(FX191*(1+FX$5/Setup!$C$36)+IF($V192=5,N($F192),0)))</f>
        <v>0</v>
      </c>
      <c r="CC192" s="48" t="n">
        <f aca="false">MIN(AE192,(FY191*(1+FY$5/Setup!$C$36)+IF($V192=6,N($F192),0)))</f>
        <v>0</v>
      </c>
      <c r="CD192" s="48" t="n">
        <f aca="false">MIN(AF192,(FZ191*(1+FZ$5/Setup!$C$36)+IF($V192=7,N($F192),0)))</f>
        <v>0</v>
      </c>
      <c r="CE192" s="48" t="n">
        <f aca="false">MIN(AG192,(GA191*(1+GA$5/Setup!$C$36)+IF($V192=8,N($F192),0)))</f>
        <v>0</v>
      </c>
      <c r="CF192" s="48" t="n">
        <f aca="false">MIN(AH192,(GB191*(1+GB$5/Setup!$C$36)+IF($V192=9,N($F192),0)))</f>
        <v>0</v>
      </c>
      <c r="CG192" s="48" t="n">
        <f aca="false">MIN(AI192,(GC191*(1+GC$5/Setup!$C$36)+IF($V192=10,N($F192),0)))</f>
        <v>0</v>
      </c>
      <c r="CH192" s="48" t="n">
        <f aca="false">MIN(AJ192,(GD191*(1+GD$5/Setup!$C$36)+IF($V192=11,N($F192),0)))</f>
        <v>0</v>
      </c>
      <c r="CI192" s="48" t="n">
        <f aca="false">MIN(AK192,(GE191*(1+GE$5/Setup!$C$36)+IF($V192=12,N($F192),0)))</f>
        <v>0</v>
      </c>
      <c r="CJ192" s="48" t="n">
        <f aca="false">MIN(AL192,(GF191*(1+GF$5/Setup!$C$36)+IF($V192=13,N($F192),0)))</f>
        <v>0</v>
      </c>
      <c r="CK192" s="48" t="n">
        <f aca="false">MIN(AM192,(GG191*(1+GG$5/Setup!$C$36)+IF($V192=14,N($F192),0)))</f>
        <v>0</v>
      </c>
      <c r="CL192" s="48" t="n">
        <f aca="false">MIN(AN192,(GH191*(1+GH$5/Setup!$C$36)+IF($V192=15,N($F192),0)))</f>
        <v>0</v>
      </c>
      <c r="CM192" s="48" t="n">
        <f aca="false">MIN(AO192,(GI191*(1+GI$5/Setup!$C$36)+IF($V192=16,N($F192),0)))</f>
        <v>0</v>
      </c>
      <c r="CN192" s="48" t="n">
        <f aca="false">MIN(AP192,(GJ191*(1+GJ$5/Setup!$C$36)+IF($V192=17,N($F192),0)))</f>
        <v>0</v>
      </c>
      <c r="CO192" s="48" t="n">
        <f aca="false">MIN(AQ192,(GK191*(1+GK$5/Setup!$C$36)+IF($V192=18,N($F192),0)))</f>
        <v>0</v>
      </c>
      <c r="CP192" s="48" t="n">
        <f aca="false">MIN(AR192,(GL191*(1+GL$5/Setup!$C$36)+IF($V192=19,N($F192),0)))</f>
        <v>0</v>
      </c>
      <c r="CQ192" s="48" t="n">
        <f aca="false">MIN(AS192,(GM191*(1+GM$5/Setup!$C$36)+IF($V192=20,N($F192),0)))</f>
        <v>0</v>
      </c>
      <c r="CR192" s="48" t="n">
        <f aca="false">MIN(AT192,(GN191*(1+GN$5/Setup!$C$36)+IF($V192=21,N($F192),0)))</f>
        <v>0</v>
      </c>
      <c r="CS192" s="48" t="n">
        <f aca="false">MIN(AU192,(GO191*(1+GO$5/Setup!$C$36)+IF($V192=22,N($F192),0)))</f>
        <v>0</v>
      </c>
      <c r="CT192" s="48" t="n">
        <f aca="false">MIN(AV192,(GP191*(1+GP$5/Setup!$C$36)+IF($V192=23,N($F192),0)))</f>
        <v>0</v>
      </c>
      <c r="CU192" s="48" t="n">
        <f aca="false">MIN(AW192,(GQ191*(1+GQ$5/Setup!$C$36)+IF($V192=24,N($F192),0)))</f>
        <v>0</v>
      </c>
      <c r="CV192" s="48" t="n">
        <f aca="false">MIN(AX192,(GR191*(1+GR$5/Setup!$C$36)+IF($V192=25,N($F192),0)))</f>
        <v>0</v>
      </c>
      <c r="CW192" s="48" t="n">
        <f aca="false">MIN(AY192,(GS191*(1+GS$5/Setup!$C$36)+IF($V192=26,N($F192),0)))</f>
        <v>0</v>
      </c>
      <c r="CX192" s="48" t="n">
        <f aca="false">MIN(AZ192,(GT191*(1+GT$5/Setup!$C$36)+IF($V192=27,N($F192),0)))</f>
        <v>0</v>
      </c>
      <c r="CY192" s="48" t="n">
        <f aca="false">MIN(BA192,(GU191*(1+GU$5/Setup!$C$36)+IF($V192=28,N($F192),0)))</f>
        <v>0</v>
      </c>
      <c r="CZ192" s="48" t="n">
        <f aca="false">MIN(BB192,(GV191*(1+GV$5/Setup!$C$36)+IF($V192=29,N($F192),0)))</f>
        <v>0</v>
      </c>
      <c r="DA192" s="48" t="n">
        <f aca="false">MIN(BC192,(GW191*(1+GW$5/Setup!$C$36)+IF($V192=30,N($F192),0)))</f>
        <v>0</v>
      </c>
      <c r="DB192" s="48" t="n">
        <f aca="false">MIN(BD192,(GX191*(1+GX$5/Setup!$C$36)+IF($V192=31,N($F192),0)))</f>
        <v>0</v>
      </c>
      <c r="DC192" s="48" t="n">
        <f aca="false">MIN(BE192,(GY191*(1+GY$5/Setup!$C$36)+IF($V192=32,N($F192),0)))</f>
        <v>0</v>
      </c>
      <c r="DD192" s="48" t="n">
        <f aca="false">MIN(BF192,(GZ191*(1+GZ$5/Setup!$C$36)+IF($V192=33,N($F192),0)))</f>
        <v>0</v>
      </c>
      <c r="DE192" s="48" t="n">
        <f aca="false">MIN(BG192,(HA191*(1+HA$5/Setup!$C$36)+IF($V192=34,N($F192),0)))</f>
        <v>0</v>
      </c>
      <c r="DF192" s="48" t="n">
        <f aca="false">MIN(BH192,(HB191*(1+HB$5/Setup!$C$36)+IF($V192=35,N($F192),0)))</f>
        <v>0</v>
      </c>
      <c r="DG192" s="48" t="n">
        <f aca="false">MIN(BI192,(HC191*(1+HC$5/Setup!$C$36)+IF($V192=36,N($F192),0)))</f>
        <v>0</v>
      </c>
      <c r="DH192" s="48" t="n">
        <f aca="false">MIN(BJ192,(HD191*(1+HD$5/Setup!$C$36)+IF($V192=37,N($F192),0)))</f>
        <v>0</v>
      </c>
      <c r="DI192" s="48" t="n">
        <f aca="false">MIN(BK192,(HE191*(1+HE$5/Setup!$C$36)+IF($V192=38,N($F192),0)))</f>
        <v>0</v>
      </c>
      <c r="DJ192" s="48" t="n">
        <f aca="false">MIN(BL192,(HF191*(1+HF$5/Setup!$C$36)+IF($V192=39,N($F192),0)))</f>
        <v>0</v>
      </c>
      <c r="DK192" s="48" t="n">
        <f aca="false">MIN(BM192,(HG191*(1+HG$5/Setup!$C$36)+IF($V192=40,N($F192),0)))</f>
        <v>0</v>
      </c>
      <c r="DL192" s="48" t="n">
        <f aca="false">MIN(BN192,(HH191*(1+HH$5/Setup!$C$36)+IF($V192=41,N($F192),0)))</f>
        <v>0</v>
      </c>
      <c r="DM192" s="48" t="n">
        <f aca="false">MIN(BO192,(HI191*(1+HI$5/Setup!$C$36)+IF($V192=42,N($F192),0)))</f>
        <v>0</v>
      </c>
      <c r="DN192" s="48" t="n">
        <f aca="false">MIN(BP192,(HJ191*(1+HJ$5/Setup!$C$36)+IF($V192=43,N($F192),0)))</f>
        <v>0</v>
      </c>
      <c r="DO192" s="48" t="n">
        <f aca="false">MIN(BQ192,(HK191*(1+HK$5/Setup!$C$36)+IF($V192=44,N($F192),0)))</f>
        <v>0</v>
      </c>
      <c r="DP192" s="48" t="n">
        <f aca="false">MIN(BR192,(HL191*(1+HL$5/Setup!$C$36)+IF($V192=45,N($F192),0)))</f>
        <v>0</v>
      </c>
      <c r="DQ192" s="48" t="n">
        <f aca="false">MIN(BS192,(HM191*(1+HM$5/Setup!$C$36)+IF($V192=46,N($F192),0)))</f>
        <v>0</v>
      </c>
      <c r="DR192" s="48" t="n">
        <f aca="false">MIN(BT192,(HN191*(1+HN$5/Setup!$C$36)+IF($V192=47,N($F192),0)))</f>
        <v>0</v>
      </c>
      <c r="DS192" s="48" t="n">
        <f aca="false">MIN(BU192,(HO191*(1+HO$5/Setup!$C$36)+IF($V192=48,N($F192),0)))</f>
        <v>0</v>
      </c>
      <c r="DT192" s="48" t="n">
        <f aca="false">MIN(BV192,(HP191*(1+HP$5/Setup!$C$36)+IF($V192=49,N($F192),0)))</f>
        <v>0</v>
      </c>
      <c r="DU192" s="48" t="n">
        <f aca="false">MIN(BW192,(HQ191*(1+HQ$5/Setup!$C$36)+IF($V192=50,N($F192),0)))</f>
        <v>0</v>
      </c>
      <c r="DV192" s="48" t="n">
        <f aca="false">MIN(MAX((FT191*(1+FT$5/Setup!$C$36)+IF($V192=1,N($F192),0))-BX192,0),MAX($P192-0,0))</f>
        <v>0</v>
      </c>
      <c r="DW192" s="48" t="n">
        <f aca="false">MIN(MAX((FU191*(1+FU$5/Setup!$C$36)+IF($V192=2,N($F192),0))-BY192,0),MAX($P192-SUM(DV192:DV192),0))</f>
        <v>0</v>
      </c>
      <c r="DX192" s="48" t="n">
        <f aca="false">MIN(MAX((FV191*(1+FV$5/Setup!$C$36)+IF($V192=3,N($F192),0))-BZ192,0),MAX($P192-SUM(DV192:DW192),0))</f>
        <v>0</v>
      </c>
      <c r="DY192" s="48" t="n">
        <f aca="false">MIN(MAX((FW191*(1+FW$5/Setup!$C$36)+IF($V192=4,N($F192),0))-CA192,0),MAX($P192-SUM(DV192:DX192),0))</f>
        <v>0</v>
      </c>
      <c r="DZ192" s="48" t="n">
        <f aca="false">MIN(MAX((FX191*(1+FX$5/Setup!$C$36)+IF($V192=5,N($F192),0))-CB192,0),MAX($P192-SUM(DV192:DY192),0))</f>
        <v>0</v>
      </c>
      <c r="EA192" s="48" t="n">
        <f aca="false">MIN(MAX((FY191*(1+FY$5/Setup!$C$36)+IF($V192=6,N($F192),0))-CC192,0),MAX($P192-SUM(DV192:DZ192),0))</f>
        <v>0</v>
      </c>
      <c r="EB192" s="48" t="n">
        <f aca="false">MIN(MAX((FZ191*(1+FZ$5/Setup!$C$36)+IF($V192=7,N($F192),0))-CD192,0),MAX($P192-SUM(DV192:EA192),0))</f>
        <v>0</v>
      </c>
      <c r="EC192" s="48" t="n">
        <f aca="false">MIN(MAX((GA191*(1+GA$5/Setup!$C$36)+IF($V192=8,N($F192),0))-CE192,0),MAX($P192-SUM(DV192:EB192),0))</f>
        <v>0</v>
      </c>
      <c r="ED192" s="48" t="n">
        <f aca="false">MIN(MAX((GB191*(1+GB$5/Setup!$C$36)+IF($V192=9,N($F192),0))-CF192,0),MAX($P192-SUM(DV192:EC192),0))</f>
        <v>0</v>
      </c>
      <c r="EE192" s="48" t="n">
        <f aca="false">MIN(MAX((GC191*(1+GC$5/Setup!$C$36)+IF($V192=10,N($F192),0))-CG192,0),MAX($P192-SUM(DV192:ED192),0))</f>
        <v>0</v>
      </c>
      <c r="EF192" s="48" t="n">
        <f aca="false">MIN(MAX((GD191*(1+GD$5/Setup!$C$36)+IF($V192=11,N($F192),0))-CH192,0),MAX($P192-SUM(DV192:EE192),0))</f>
        <v>0</v>
      </c>
      <c r="EG192" s="48" t="n">
        <f aca="false">MIN(MAX((GE191*(1+GE$5/Setup!$C$36)+IF($V192=12,N($F192),0))-CI192,0),MAX($P192-SUM(DV192:EF192),0))</f>
        <v>0</v>
      </c>
      <c r="EH192" s="48" t="n">
        <f aca="false">MIN(MAX((GF191*(1+GF$5/Setup!$C$36)+IF($V192=13,N($F192),0))-CJ192,0),MAX($P192-SUM(DV192:EG192),0))</f>
        <v>0</v>
      </c>
      <c r="EI192" s="48" t="n">
        <f aca="false">MIN(MAX((GG191*(1+GG$5/Setup!$C$36)+IF($V192=14,N($F192),0))-CK192,0),MAX($P192-SUM(DV192:EH192),0))</f>
        <v>0</v>
      </c>
      <c r="EJ192" s="48" t="n">
        <f aca="false">MIN(MAX((GH191*(1+GH$5/Setup!$C$36)+IF($V192=15,N($F192),0))-CL192,0),MAX($P192-SUM(DV192:EI192),0))</f>
        <v>0</v>
      </c>
      <c r="EK192" s="48" t="n">
        <f aca="false">MIN(MAX((GI191*(1+GI$5/Setup!$C$36)+IF($V192=16,N($F192),0))-CM192,0),MAX($P192-SUM(DV192:EJ192),0))</f>
        <v>0</v>
      </c>
      <c r="EL192" s="48" t="n">
        <f aca="false">MIN(MAX((GJ191*(1+GJ$5/Setup!$C$36)+IF($V192=17,N($F192),0))-CN192,0),MAX($P192-SUM(DV192:EK192),0))</f>
        <v>0</v>
      </c>
      <c r="EM192" s="48" t="n">
        <f aca="false">MIN(MAX((GK191*(1+GK$5/Setup!$C$36)+IF($V192=18,N($F192),0))-CO192,0),MAX($P192-SUM(DV192:EL192),0))</f>
        <v>0</v>
      </c>
      <c r="EN192" s="48" t="n">
        <f aca="false">MIN(MAX((GL191*(1+GL$5/Setup!$C$36)+IF($V192=19,N($F192),0))-CP192,0),MAX($P192-SUM(DV192:EM192),0))</f>
        <v>0</v>
      </c>
      <c r="EO192" s="48" t="n">
        <f aca="false">MIN(MAX((GM191*(1+GM$5/Setup!$C$36)+IF($V192=20,N($F192),0))-CQ192,0),MAX($P192-SUM(DV192:EN192),0))</f>
        <v>0</v>
      </c>
      <c r="EP192" s="48" t="n">
        <f aca="false">MIN(MAX((GN191*(1+GN$5/Setup!$C$36)+IF($V192=21,N($F192),0))-CR192,0),MAX($P192-SUM(DV192:EO192),0))</f>
        <v>0</v>
      </c>
      <c r="EQ192" s="48" t="n">
        <f aca="false">MIN(MAX((GO191*(1+GO$5/Setup!$C$36)+IF($V192=22,N($F192),0))-CS192,0),MAX($P192-SUM(DV192:EP192),0))</f>
        <v>0</v>
      </c>
      <c r="ER192" s="48" t="n">
        <f aca="false">MIN(MAX((GP191*(1+GP$5/Setup!$C$36)+IF($V192=23,N($F192),0))-CT192,0),MAX($P192-SUM(DV192:EQ192),0))</f>
        <v>0</v>
      </c>
      <c r="ES192" s="48" t="n">
        <f aca="false">MIN(MAX((GQ191*(1+GQ$5/Setup!$C$36)+IF($V192=24,N($F192),0))-CU192,0),MAX($P192-SUM(DV192:ER192),0))</f>
        <v>0</v>
      </c>
      <c r="ET192" s="48" t="n">
        <f aca="false">MIN(MAX((GR191*(1+GR$5/Setup!$C$36)+IF($V192=25,N($F192),0))-CV192,0),MAX($P192-SUM(DV192:ES192),0))</f>
        <v>0</v>
      </c>
      <c r="EU192" s="48" t="n">
        <f aca="false">MIN(MAX((GS191*(1+GS$5/Setup!$C$36)+IF($V192=26,N($F192),0))-CW192,0),MAX($P192-SUM(DV192:ET192),0))</f>
        <v>0</v>
      </c>
      <c r="EV192" s="48" t="n">
        <f aca="false">MIN(MAX((GT191*(1+GT$5/Setup!$C$36)+IF($V192=27,N($F192),0))-CX192,0),MAX($P192-SUM(DV192:EU192),0))</f>
        <v>0</v>
      </c>
      <c r="EW192" s="48" t="n">
        <f aca="false">MIN(MAX((GU191*(1+GU$5/Setup!$C$36)+IF($V192=28,N($F192),0))-CY192,0),MAX($P192-SUM(DV192:EV192),0))</f>
        <v>0</v>
      </c>
      <c r="EX192" s="48" t="n">
        <f aca="false">MIN(MAX((GV191*(1+GV$5/Setup!$C$36)+IF($V192=29,N($F192),0))-CZ192,0),MAX($P192-SUM(DV192:EW192),0))</f>
        <v>0</v>
      </c>
      <c r="EY192" s="48" t="n">
        <f aca="false">MIN(MAX((GW191*(1+GW$5/Setup!$C$36)+IF($V192=30,N($F192),0))-DA192,0),MAX($P192-SUM(DV192:EX192),0))</f>
        <v>0</v>
      </c>
      <c r="EZ192" s="48" t="n">
        <f aca="false">MIN(MAX((GX191*(1+GX$5/Setup!$C$36)+IF($V192=31,N($F192),0))-DB192,0),MAX($P192-SUM(DV192:EY192),0))</f>
        <v>0</v>
      </c>
      <c r="FA192" s="48" t="n">
        <f aca="false">MIN(MAX((GY191*(1+GY$5/Setup!$C$36)+IF($V192=32,N($F192),0))-DC192,0),MAX($P192-SUM(DV192:EZ192),0))</f>
        <v>0</v>
      </c>
      <c r="FB192" s="48" t="n">
        <f aca="false">MIN(MAX((GZ191*(1+GZ$5/Setup!$C$36)+IF($V192=33,N($F192),0))-DD192,0),MAX($P192-SUM(DV192:FA192),0))</f>
        <v>0</v>
      </c>
      <c r="FC192" s="48" t="n">
        <f aca="false">MIN(MAX((HA191*(1+HA$5/Setup!$C$36)+IF($V192=34,N($F192),0))-DE192,0),MAX($P192-SUM(DV192:FB192),0))</f>
        <v>0</v>
      </c>
      <c r="FD192" s="48" t="n">
        <f aca="false">MIN(MAX((HB191*(1+HB$5/Setup!$C$36)+IF($V192=35,N($F192),0))-DF192,0),MAX($P192-SUM(DV192:FC192),0))</f>
        <v>0</v>
      </c>
      <c r="FE192" s="48" t="n">
        <f aca="false">MIN(MAX((HC191*(1+HC$5/Setup!$C$36)+IF($V192=36,N($F192),0))-DG192,0),MAX($P192-SUM(DV192:FD192),0))</f>
        <v>0</v>
      </c>
      <c r="FF192" s="48" t="n">
        <f aca="false">MIN(MAX((HD191*(1+HD$5/Setup!$C$36)+IF($V192=37,N($F192),0))-DH192,0),MAX($P192-SUM(DV192:FE192),0))</f>
        <v>0</v>
      </c>
      <c r="FG192" s="48" t="n">
        <f aca="false">MIN(MAX((HE191*(1+HE$5/Setup!$C$36)+IF($V192=38,N($F192),0))-DI192,0),MAX($P192-SUM(DV192:FF192),0))</f>
        <v>0</v>
      </c>
      <c r="FH192" s="48" t="n">
        <f aca="false">MIN(MAX((HF191*(1+HF$5/Setup!$C$36)+IF($V192=39,N($F192),0))-DJ192,0),MAX($P192-SUM(DV192:FG192),0))</f>
        <v>0</v>
      </c>
      <c r="FI192" s="48" t="n">
        <f aca="false">MIN(MAX((HG191*(1+HG$5/Setup!$C$36)+IF($V192=40,N($F192),0))-DK192,0),MAX($P192-SUM(DV192:FH192),0))</f>
        <v>0</v>
      </c>
      <c r="FJ192" s="48" t="n">
        <f aca="false">MIN(MAX((HH191*(1+HH$5/Setup!$C$36)+IF($V192=41,N($F192),0))-DL192,0),MAX($P192-SUM(DV192:FI192),0))</f>
        <v>0</v>
      </c>
      <c r="FK192" s="48" t="n">
        <f aca="false">MIN(MAX((HI191*(1+HI$5/Setup!$C$36)+IF($V192=42,N($F192),0))-DM192,0),MAX($P192-SUM(DV192:FJ192),0))</f>
        <v>0</v>
      </c>
      <c r="FL192" s="48" t="n">
        <f aca="false">MIN(MAX((HJ191*(1+HJ$5/Setup!$C$36)+IF($V192=43,N($F192),0))-DN192,0),MAX($P192-SUM(DV192:FK192),0))</f>
        <v>0</v>
      </c>
      <c r="FM192" s="48" t="n">
        <f aca="false">MIN(MAX((HK191*(1+HK$5/Setup!$C$36)+IF($V192=44,N($F192),0))-DO192,0),MAX($P192-SUM(DV192:FL192),0))</f>
        <v>0</v>
      </c>
      <c r="FN192" s="48" t="n">
        <f aca="false">MIN(MAX((HL191*(1+HL$5/Setup!$C$36)+IF($V192=45,N($F192),0))-DP192,0),MAX($P192-SUM(DV192:FM192),0))</f>
        <v>0</v>
      </c>
      <c r="FO192" s="48" t="n">
        <f aca="false">MIN(MAX((HM191*(1+HM$5/Setup!$C$36)+IF($V192=46,N($F192),0))-DQ192,0),MAX($P192-SUM(DV192:FN192),0))</f>
        <v>0</v>
      </c>
      <c r="FP192" s="48" t="n">
        <f aca="false">MIN(MAX((HN191*(1+HN$5/Setup!$C$36)+IF($V192=47,N($F192),0))-DR192,0),MAX($P192-SUM(DV192:FO192),0))</f>
        <v>0</v>
      </c>
      <c r="FQ192" s="48" t="n">
        <f aca="false">MIN(MAX((HO191*(1+HO$5/Setup!$C$36)+IF($V192=48,N($F192),0))-DS192,0),MAX($P192-SUM(DV192:FP192),0))</f>
        <v>0</v>
      </c>
      <c r="FR192" s="48" t="n">
        <f aca="false">MIN(MAX((HP191*(1+HP$5/Setup!$C$36)+IF($V192=49,N($F192),0))-DT192,0),MAX($P192-SUM(DV192:FQ192),0))</f>
        <v>0</v>
      </c>
      <c r="FS192" s="48" t="n">
        <f aca="false">MIN(MAX((HQ191*(1+HQ$5/Setup!$C$36)+IF($V192=50,N($F192),0))-DU192,0),MAX($P192-SUM(DV192:FR192),0))</f>
        <v>0</v>
      </c>
      <c r="FT192" s="48" t="n">
        <f aca="false">IF((FT191*(1+FT$5/Setup!$C$36)+IF($V192=1,N($F192),0))-BX192-DV192&lt;0.005,0,(FT191*(1+FT$5/Setup!$C$36)+IF($V192=1,N($F192),0))-BX192-DV192)</f>
        <v>0</v>
      </c>
      <c r="FU192" s="48" t="n">
        <f aca="false">IF((FU191*(1+FU$5/Setup!$C$36)+IF($V192=2,N($F192),0))-BY192-DW192&lt;0.005,0,(FU191*(1+FU$5/Setup!$C$36)+IF($V192=2,N($F192),0))-BY192-DW192)</f>
        <v>0</v>
      </c>
      <c r="FV192" s="48" t="n">
        <f aca="false">IF((FV191*(1+FV$5/Setup!$C$36)+IF($V192=3,N($F192),0))-BZ192-DX192&lt;0.005,0,(FV191*(1+FV$5/Setup!$C$36)+IF($V192=3,N($F192),0))-BZ192-DX192)</f>
        <v>0</v>
      </c>
      <c r="FW192" s="48" t="n">
        <f aca="false">IF((FW191*(1+FW$5/Setup!$C$36)+IF($V192=4,N($F192),0))-CA192-DY192&lt;0.005,0,(FW191*(1+FW$5/Setup!$C$36)+IF($V192=4,N($F192),0))-CA192-DY192)</f>
        <v>0</v>
      </c>
      <c r="FX192" s="48" t="n">
        <f aca="false">IF((FX191*(1+FX$5/Setup!$C$36)+IF($V192=5,N($F192),0))-CB192-DZ192&lt;0.005,0,(FX191*(1+FX$5/Setup!$C$36)+IF($V192=5,N($F192),0))-CB192-DZ192)</f>
        <v>0</v>
      </c>
      <c r="FY192" s="48" t="n">
        <f aca="false">IF((FY191*(1+FY$5/Setup!$C$36)+IF($V192=6,N($F192),0))-CC192-EA192&lt;0.005,0,(FY191*(1+FY$5/Setup!$C$36)+IF($V192=6,N($F192),0))-CC192-EA192)</f>
        <v>0</v>
      </c>
      <c r="FZ192" s="48" t="n">
        <f aca="false">IF((FZ191*(1+FZ$5/Setup!$C$36)+IF($V192=7,N($F192),0))-CD192-EB192&lt;0.005,0,(FZ191*(1+FZ$5/Setup!$C$36)+IF($V192=7,N($F192),0))-CD192-EB192)</f>
        <v>0</v>
      </c>
      <c r="GA192" s="48" t="n">
        <f aca="false">IF((GA191*(1+GA$5/Setup!$C$36)+IF($V192=8,N($F192),0))-CE192-EC192&lt;0.005,0,(GA191*(1+GA$5/Setup!$C$36)+IF($V192=8,N($F192),0))-CE192-EC192)</f>
        <v>0</v>
      </c>
      <c r="GB192" s="48" t="n">
        <f aca="false">IF((GB191*(1+GB$5/Setup!$C$36)+IF($V192=9,N($F192),0))-CF192-ED192&lt;0.005,0,(GB191*(1+GB$5/Setup!$C$36)+IF($V192=9,N($F192),0))-CF192-ED192)</f>
        <v>0</v>
      </c>
      <c r="GC192" s="48" t="n">
        <f aca="false">IF((GC191*(1+GC$5/Setup!$C$36)+IF($V192=10,N($F192),0))-CG192-EE192&lt;0.005,0,(GC191*(1+GC$5/Setup!$C$36)+IF($V192=10,N($F192),0))-CG192-EE192)</f>
        <v>0</v>
      </c>
      <c r="GD192" s="48" t="n">
        <f aca="false">IF((GD191*(1+GD$5/Setup!$C$36)+IF($V192=11,N($F192),0))-CH192-EF192&lt;0.005,0,(GD191*(1+GD$5/Setup!$C$36)+IF($V192=11,N($F192),0))-CH192-EF192)</f>
        <v>0</v>
      </c>
      <c r="GE192" s="48" t="n">
        <f aca="false">IF((GE191*(1+GE$5/Setup!$C$36)+IF($V192=12,N($F192),0))-CI192-EG192&lt;0.005,0,(GE191*(1+GE$5/Setup!$C$36)+IF($V192=12,N($F192),0))-CI192-EG192)</f>
        <v>0</v>
      </c>
      <c r="GF192" s="48" t="n">
        <f aca="false">IF((GF191*(1+GF$5/Setup!$C$36)+IF($V192=13,N($F192),0))-CJ192-EH192&lt;0.005,0,(GF191*(1+GF$5/Setup!$C$36)+IF($V192=13,N($F192),0))-CJ192-EH192)</f>
        <v>0</v>
      </c>
      <c r="GG192" s="48" t="n">
        <f aca="false">IF((GG191*(1+GG$5/Setup!$C$36)+IF($V192=14,N($F192),0))-CK192-EI192&lt;0.005,0,(GG191*(1+GG$5/Setup!$C$36)+IF($V192=14,N($F192),0))-CK192-EI192)</f>
        <v>0</v>
      </c>
      <c r="GH192" s="48" t="n">
        <f aca="false">IF((GH191*(1+GH$5/Setup!$C$36)+IF($V192=15,N($F192),0))-CL192-EJ192&lt;0.005,0,(GH191*(1+GH$5/Setup!$C$36)+IF($V192=15,N($F192),0))-CL192-EJ192)</f>
        <v>0</v>
      </c>
      <c r="GI192" s="48" t="n">
        <f aca="false">IF((GI191*(1+GI$5/Setup!$C$36)+IF($V192=16,N($F192),0))-CM192-EK192&lt;0.005,0,(GI191*(1+GI$5/Setup!$C$36)+IF($V192=16,N($F192),0))-CM192-EK192)</f>
        <v>0</v>
      </c>
      <c r="GJ192" s="48" t="n">
        <f aca="false">IF((GJ191*(1+GJ$5/Setup!$C$36)+IF($V192=17,N($F192),0))-CN192-EL192&lt;0.005,0,(GJ191*(1+GJ$5/Setup!$C$36)+IF($V192=17,N($F192),0))-CN192-EL192)</f>
        <v>0</v>
      </c>
      <c r="GK192" s="48" t="n">
        <f aca="false">IF((GK191*(1+GK$5/Setup!$C$36)+IF($V192=18,N($F192),0))-CO192-EM192&lt;0.005,0,(GK191*(1+GK$5/Setup!$C$36)+IF($V192=18,N($F192),0))-CO192-EM192)</f>
        <v>0</v>
      </c>
      <c r="GL192" s="48" t="n">
        <f aca="false">IF((GL191*(1+GL$5/Setup!$C$36)+IF($V192=19,N($F192),0))-CP192-EN192&lt;0.005,0,(GL191*(1+GL$5/Setup!$C$36)+IF($V192=19,N($F192),0))-CP192-EN192)</f>
        <v>0</v>
      </c>
      <c r="GM192" s="48" t="n">
        <f aca="false">IF((GM191*(1+GM$5/Setup!$C$36)+IF($V192=20,N($F192),0))-CQ192-EO192&lt;0.005,0,(GM191*(1+GM$5/Setup!$C$36)+IF($V192=20,N($F192),0))-CQ192-EO192)</f>
        <v>0</v>
      </c>
      <c r="GN192" s="48" t="n">
        <f aca="false">IF((GN191*(1+GN$5/Setup!$C$36)+IF($V192=21,N($F192),0))-CR192-EP192&lt;0.005,0,(GN191*(1+GN$5/Setup!$C$36)+IF($V192=21,N($F192),0))-CR192-EP192)</f>
        <v>0</v>
      </c>
      <c r="GO192" s="48" t="n">
        <f aca="false">IF((GO191*(1+GO$5/Setup!$C$36)+IF($V192=22,N($F192),0))-CS192-EQ192&lt;0.005,0,(GO191*(1+GO$5/Setup!$C$36)+IF($V192=22,N($F192),0))-CS192-EQ192)</f>
        <v>0</v>
      </c>
      <c r="GP192" s="48" t="n">
        <f aca="false">IF((GP191*(1+GP$5/Setup!$C$36)+IF($V192=23,N($F192),0))-CT192-ER192&lt;0.005,0,(GP191*(1+GP$5/Setup!$C$36)+IF($V192=23,N($F192),0))-CT192-ER192)</f>
        <v>0</v>
      </c>
      <c r="GQ192" s="48" t="n">
        <f aca="false">IF((GQ191*(1+GQ$5/Setup!$C$36)+IF($V192=24,N($F192),0))-CU192-ES192&lt;0.005,0,(GQ191*(1+GQ$5/Setup!$C$36)+IF($V192=24,N($F192),0))-CU192-ES192)</f>
        <v>0</v>
      </c>
      <c r="GR192" s="48" t="n">
        <f aca="false">IF((GR191*(1+GR$5/Setup!$C$36)+IF($V192=25,N($F192),0))-CV192-ET192&lt;0.005,0,(GR191*(1+GR$5/Setup!$C$36)+IF($V192=25,N($F192),0))-CV192-ET192)</f>
        <v>0</v>
      </c>
      <c r="GS192" s="48" t="n">
        <f aca="false">IF((GS191*(1+GS$5/Setup!$C$36)+IF($V192=26,N($F192),0))-CW192-EU192&lt;0.005,0,(GS191*(1+GS$5/Setup!$C$36)+IF($V192=26,N($F192),0))-CW192-EU192)</f>
        <v>0</v>
      </c>
      <c r="GT192" s="48" t="n">
        <f aca="false">IF((GT191*(1+GT$5/Setup!$C$36)+IF($V192=27,N($F192),0))-CX192-EV192&lt;0.005,0,(GT191*(1+GT$5/Setup!$C$36)+IF($V192=27,N($F192),0))-CX192-EV192)</f>
        <v>0</v>
      </c>
      <c r="GU192" s="48" t="n">
        <f aca="false">IF((GU191*(1+GU$5/Setup!$C$36)+IF($V192=28,N($F192),0))-CY192-EW192&lt;0.005,0,(GU191*(1+GU$5/Setup!$C$36)+IF($V192=28,N($F192),0))-CY192-EW192)</f>
        <v>0</v>
      </c>
      <c r="GV192" s="48" t="n">
        <f aca="false">IF((GV191*(1+GV$5/Setup!$C$36)+IF($V192=29,N($F192),0))-CZ192-EX192&lt;0.005,0,(GV191*(1+GV$5/Setup!$C$36)+IF($V192=29,N($F192),0))-CZ192-EX192)</f>
        <v>0</v>
      </c>
      <c r="GW192" s="48" t="n">
        <f aca="false">IF((GW191*(1+GW$5/Setup!$C$36)+IF($V192=30,N($F192),0))-DA192-EY192&lt;0.005,0,(GW191*(1+GW$5/Setup!$C$36)+IF($V192=30,N($F192),0))-DA192-EY192)</f>
        <v>0</v>
      </c>
      <c r="GX192" s="48" t="n">
        <f aca="false">IF((GX191*(1+GX$5/Setup!$C$36)+IF($V192=31,N($F192),0))-DB192-EZ192&lt;0.005,0,(GX191*(1+GX$5/Setup!$C$36)+IF($V192=31,N($F192),0))-DB192-EZ192)</f>
        <v>0</v>
      </c>
      <c r="GY192" s="48" t="n">
        <f aca="false">IF((GY191*(1+GY$5/Setup!$C$36)+IF($V192=32,N($F192),0))-DC192-FA192&lt;0.005,0,(GY191*(1+GY$5/Setup!$C$36)+IF($V192=32,N($F192),0))-DC192-FA192)</f>
        <v>0</v>
      </c>
      <c r="GZ192" s="48" t="n">
        <f aca="false">IF((GZ191*(1+GZ$5/Setup!$C$36)+IF($V192=33,N($F192),0))-DD192-FB192&lt;0.005,0,(GZ191*(1+GZ$5/Setup!$C$36)+IF($V192=33,N($F192),0))-DD192-FB192)</f>
        <v>0</v>
      </c>
      <c r="HA192" s="48" t="n">
        <f aca="false">IF((HA191*(1+HA$5/Setup!$C$36)+IF($V192=34,N($F192),0))-DE192-FC192&lt;0.005,0,(HA191*(1+HA$5/Setup!$C$36)+IF($V192=34,N($F192),0))-DE192-FC192)</f>
        <v>0</v>
      </c>
      <c r="HB192" s="48" t="n">
        <f aca="false">IF((HB191*(1+HB$5/Setup!$C$36)+IF($V192=35,N($F192),0))-DF192-FD192&lt;0.005,0,(HB191*(1+HB$5/Setup!$C$36)+IF($V192=35,N($F192),0))-DF192-FD192)</f>
        <v>0</v>
      </c>
      <c r="HC192" s="48" t="n">
        <f aca="false">IF((HC191*(1+HC$5/Setup!$C$36)+IF($V192=36,N($F192),0))-DG192-FE192&lt;0.005,0,(HC191*(1+HC$5/Setup!$C$36)+IF($V192=36,N($F192),0))-DG192-FE192)</f>
        <v>0</v>
      </c>
      <c r="HD192" s="48" t="n">
        <f aca="false">IF((HD191*(1+HD$5/Setup!$C$36)+IF($V192=37,N($F192),0))-DH192-FF192&lt;0.005,0,(HD191*(1+HD$5/Setup!$C$36)+IF($V192=37,N($F192),0))-DH192-FF192)</f>
        <v>0</v>
      </c>
      <c r="HE192" s="48" t="n">
        <f aca="false">IF((HE191*(1+HE$5/Setup!$C$36)+IF($V192=38,N($F192),0))-DI192-FG192&lt;0.005,0,(HE191*(1+HE$5/Setup!$C$36)+IF($V192=38,N($F192),0))-DI192-FG192)</f>
        <v>0</v>
      </c>
      <c r="HF192" s="48" t="n">
        <f aca="false">IF((HF191*(1+HF$5/Setup!$C$36)+IF($V192=39,N($F192),0))-DJ192-FH192&lt;0.005,0,(HF191*(1+HF$5/Setup!$C$36)+IF($V192=39,N($F192),0))-DJ192-FH192)</f>
        <v>0</v>
      </c>
      <c r="HG192" s="48" t="n">
        <f aca="false">IF((HG191*(1+HG$5/Setup!$C$36)+IF($V192=40,N($F192),0))-DK192-FI192&lt;0.005,0,(HG191*(1+HG$5/Setup!$C$36)+IF($V192=40,N($F192),0))-DK192-FI192)</f>
        <v>0</v>
      </c>
      <c r="HH192" s="48" t="n">
        <f aca="false">IF((HH191*(1+HH$5/Setup!$C$36)+IF($V192=41,N($F192),0))-DL192-FJ192&lt;0.005,0,(HH191*(1+HH$5/Setup!$C$36)+IF($V192=41,N($F192),0))-DL192-FJ192)</f>
        <v>0</v>
      </c>
      <c r="HI192" s="48" t="n">
        <f aca="false">IF((HI191*(1+HI$5/Setup!$C$36)+IF($V192=42,N($F192),0))-DM192-FK192&lt;0.005,0,(HI191*(1+HI$5/Setup!$C$36)+IF($V192=42,N($F192),0))-DM192-FK192)</f>
        <v>0</v>
      </c>
      <c r="HJ192" s="48" t="n">
        <f aca="false">IF((HJ191*(1+HJ$5/Setup!$C$36)+IF($V192=43,N($F192),0))-DN192-FL192&lt;0.005,0,(HJ191*(1+HJ$5/Setup!$C$36)+IF($V192=43,N($F192),0))-DN192-FL192)</f>
        <v>0</v>
      </c>
      <c r="HK192" s="48" t="n">
        <f aca="false">IF((HK191*(1+HK$5/Setup!$C$36)+IF($V192=44,N($F192),0))-DO192-FM192&lt;0.005,0,(HK191*(1+HK$5/Setup!$C$36)+IF($V192=44,N($F192),0))-DO192-FM192)</f>
        <v>0</v>
      </c>
      <c r="HL192" s="48" t="n">
        <f aca="false">IF((HL191*(1+HL$5/Setup!$C$36)+IF($V192=45,N($F192),0))-DP192-FN192&lt;0.005,0,(HL191*(1+HL$5/Setup!$C$36)+IF($V192=45,N($F192),0))-DP192-FN192)</f>
        <v>0</v>
      </c>
      <c r="HM192" s="48" t="n">
        <f aca="false">IF((HM191*(1+HM$5/Setup!$C$36)+IF($V192=46,N($F192),0))-DQ192-FO192&lt;0.005,0,(HM191*(1+HM$5/Setup!$C$36)+IF($V192=46,N($F192),0))-DQ192-FO192)</f>
        <v>0</v>
      </c>
      <c r="HN192" s="48" t="n">
        <f aca="false">IF((HN191*(1+HN$5/Setup!$C$36)+IF($V192=47,N($F192),0))-DR192-FP192&lt;0.005,0,(HN191*(1+HN$5/Setup!$C$36)+IF($V192=47,N($F192),0))-DR192-FP192)</f>
        <v>0</v>
      </c>
      <c r="HO192" s="48" t="n">
        <f aca="false">IF((HO191*(1+HO$5/Setup!$C$36)+IF($V192=48,N($F192),0))-DS192-FQ192&lt;0.005,0,(HO191*(1+HO$5/Setup!$C$36)+IF($V192=48,N($F192),0))-DS192-FQ192)</f>
        <v>0</v>
      </c>
      <c r="HP192" s="48" t="n">
        <f aca="false">IF((HP191*(1+HP$5/Setup!$C$36)+IF($V192=49,N($F192),0))-DT192-FR192&lt;0.005,0,(HP191*(1+HP$5/Setup!$C$36)+IF($V192=49,N($F192),0))-DT192-FR192)</f>
        <v>0</v>
      </c>
      <c r="HQ192" s="48" t="n">
        <f aca="false">IF((HQ191*(1+HQ$5/Setup!$C$36)+IF($V192=50,N($F192),0))-DU192-FS192&lt;0.005,0,(HQ191*(1+HQ$5/Setup!$C$36)+IF($V192=50,N($F192),0))-DU192-FS192)</f>
        <v>0</v>
      </c>
    </row>
    <row r="193" customFormat="false" ht="15" hidden="false" customHeight="false" outlineLevel="0" collapsed="false">
      <c r="A193" s="44" t="n">
        <v>185</v>
      </c>
      <c r="B193" s="45" t="n">
        <f aca="false">IF(Setup!$C$7="Every month",EDATE(Setup!$C$8,($A193-1)),IF(Setup!$C$7="Twice a month",DATE(YEAR(Setup!$C$8),MONTH(Setup!$C$8)+INT((($A193-1)+Setup!$C$41)/2),MIN(IF(MOD(($A193-1)+Setup!$C$41,2)=0,Setup!$C$39,Setup!$C$40),DAY(EOMONTH(DATE(YEAR(Setup!$C$8),MONTH(Setup!$C$8)+INT((($A193-1)+Setup!$C$41)/2),1),0)))),Setup!$C$8+($A193-1)*IF(Setup!$C$7="Every week",7,14)))</f>
        <v>48901</v>
      </c>
      <c r="C193" s="45" t="n">
        <f aca="false">IF(Setup!$C$7="Every month",EDATE(Setup!$C$8,$A193),IF(Setup!$C$7="Twice a month",DATE(YEAR(Setup!$C$8),MONTH(Setup!$C$8)+INT(($A193+Setup!$C$41)/2),MIN(IF(MOD($A193+Setup!$C$41,2)=0,Setup!$C$39,Setup!$C$40),DAY(EOMONTH(DATE(YEAR(Setup!$C$8),MONTH(Setup!$C$8)+INT(($A193+Setup!$C$41)/2),1),0)))),Setup!$C$8+$A193*IF(Setup!$C$7="Every week",7,14)))</f>
        <v>48915</v>
      </c>
      <c r="D193" s="46"/>
      <c r="E193" s="47"/>
      <c r="F193" s="47"/>
      <c r="G193" s="47"/>
      <c r="H193" s="47"/>
      <c r="I193" s="48" t="n">
        <f aca="false">N(Setup!$C$11)+N(E193)</f>
        <v>100</v>
      </c>
      <c r="J193" s="48" t="n">
        <f aca="false">MIN(Setup!$C$37,MAX(I193,0))</f>
        <v>9.23076923076923</v>
      </c>
      <c r="K193" s="48" t="n">
        <f aca="false">MIN(MAX(N(Setup!$C$14)-L192,0),MAX(I193-J193,0))</f>
        <v>0</v>
      </c>
      <c r="L193" s="48" t="n">
        <f aca="false">L192+K193-N(G193)</f>
        <v>500</v>
      </c>
      <c r="M193" s="48" t="n">
        <f aca="false">M192+J193-N(H193)</f>
        <v>1707.69230769231</v>
      </c>
      <c r="N193" s="48" t="n">
        <f aca="false">SUM(BX193:DU193)</f>
        <v>0</v>
      </c>
      <c r="O193" s="48" t="n">
        <f aca="false">SUM(Z193:BW193)-N193</f>
        <v>40</v>
      </c>
      <c r="P193" s="48" t="n">
        <f aca="false">MAX(I193-J193-K193,0)+O193</f>
        <v>130.769230769231</v>
      </c>
      <c r="Q193" s="48" t="n">
        <f aca="false">SUM(DV193:FS193)</f>
        <v>0</v>
      </c>
      <c r="R193" s="49" t="n">
        <f aca="false">N193+J193+K193+Q193</f>
        <v>9.23076923076923</v>
      </c>
      <c r="S193" s="48" t="n">
        <f aca="false">T193-T192-N(F193)+N193+Q193</f>
        <v>0</v>
      </c>
      <c r="T193" s="49" t="n">
        <f aca="false">SUM(FT193:HQ193)</f>
        <v>0</v>
      </c>
      <c r="U193" s="44" t="str">
        <f aca="false">IF(T192&lt;0.005,"",INDEX(Helpers!$C$2:$C$51,IF(_xlfn.MINIFS($DV$6:$FS$6,DV193:FS193,"&gt;0.005")=0,V193,_xlfn.MINIFS($DV$6:$FS$6,DV193:FS193,"&gt;0.005"))))</f>
        <v/>
      </c>
      <c r="V193" s="44" t="n">
        <f aca="false">IF(_xlfn.MINIFS($FT$6:$HQ$6,FT192:HQ192,"&gt;0.005")=0,1,_xlfn.MINIFS($FT$6:$HQ$6,FT192:HQ192,"&gt;0.005"))</f>
        <v>1</v>
      </c>
      <c r="W193" s="44" t="n">
        <f aca="false">IF(AND(D193&lt;&gt;"Paid",T192&gt;0.005),1,0)</f>
        <v>0</v>
      </c>
      <c r="X193" s="48" t="n">
        <f aca="false">SUMPRODUCT(((Helpers!$G$2:$G$51*(1+(Helpers!$D$2:$D$51+0.000000001)/12)^(($B193-Setup!$C$8)/(365.25/12))-Helpers!$E$2:$E$51*((1+(Helpers!$D$2:$D$51+0.000000001)/12)^(($B193-Setup!$C$8)/(365.25/12))-1)/((Helpers!$D$2:$D$51+0.000000001)/12))&gt;0)*(Helpers!$G$2:$G$51*(1+(Helpers!$D$2:$D$51+0.000000001)/12)^(($B193-Setup!$C$8)/(365.25/12))-Helpers!$E$2:$E$51*((1+(Helpers!$D$2:$D$51+0.000000001)/12)^(($B193-Setup!$C$8)/(365.25/12))-1)/((Helpers!$D$2:$D$51+0.000000001)/12)))</f>
        <v>0</v>
      </c>
      <c r="Y193" s="48"/>
      <c r="Z193" s="48" t="n">
        <f aca="false">IF(OR(N(Z$5)=0,Z$6=""),0,Z$5*((DATE(YEAR($B193),MONTH($B193),MIN(Z$6,DAY(EOMONTH($B193,0))))&gt;=$B193)*(DATE(YEAR($B193),MONTH($B193),MIN(Z$6,DAY(EOMONTH($B193,0))))&lt;$C193)+(DATE(YEAR($B193),MONTH($B193)+1,MIN(Z$6,DAY(EOMONTH($B193,1))))&gt;=$B193)*(DATE(YEAR($B193),MONTH($B193)+1,MIN(Z$6,DAY(EOMONTH($B193,1))))&lt;$C193)))</f>
        <v>0</v>
      </c>
      <c r="AA193" s="48" t="n">
        <f aca="false">IF(OR(N(AA$5)=0,AA$6=""),0,AA$5*((DATE(YEAR($B193),MONTH($B193),MIN(AA$6,DAY(EOMONTH($B193,0))))&gt;=$B193)*(DATE(YEAR($B193),MONTH($B193),MIN(AA$6,DAY(EOMONTH($B193,0))))&lt;$C193)+(DATE(YEAR($B193),MONTH($B193)+1,MIN(AA$6,DAY(EOMONTH($B193,1))))&gt;=$B193)*(DATE(YEAR($B193),MONTH($B193)+1,MIN(AA$6,DAY(EOMONTH($B193,1))))&lt;$C193)))</f>
        <v>40</v>
      </c>
      <c r="AB193" s="48" t="n">
        <f aca="false">IF(OR(N(AB$5)=0,AB$6=""),0,AB$5*((DATE(YEAR($B193),MONTH($B193),MIN(AB$6,DAY(EOMONTH($B193,0))))&gt;=$B193)*(DATE(YEAR($B193),MONTH($B193),MIN(AB$6,DAY(EOMONTH($B193,0))))&lt;$C193)+(DATE(YEAR($B193),MONTH($B193)+1,MIN(AB$6,DAY(EOMONTH($B193,1))))&gt;=$B193)*(DATE(YEAR($B193),MONTH($B193)+1,MIN(AB$6,DAY(EOMONTH($B193,1))))&lt;$C193)))</f>
        <v>0</v>
      </c>
      <c r="AC193" s="48" t="n">
        <f aca="false">IF(OR(N(AC$5)=0,AC$6=""),0,AC$5*((DATE(YEAR($B193),MONTH($B193),MIN(AC$6,DAY(EOMONTH($B193,0))))&gt;=$B193)*(DATE(YEAR($B193),MONTH($B193),MIN(AC$6,DAY(EOMONTH($B193,0))))&lt;$C193)+(DATE(YEAR($B193),MONTH($B193)+1,MIN(AC$6,DAY(EOMONTH($B193,1))))&gt;=$B193)*(DATE(YEAR($B193),MONTH($B193)+1,MIN(AC$6,DAY(EOMONTH($B193,1))))&lt;$C193)))</f>
        <v>0</v>
      </c>
      <c r="AD193" s="48" t="n">
        <f aca="false">IF(OR(N(AD$5)=0,AD$6=""),0,AD$5*((DATE(YEAR($B193),MONTH($B193),MIN(AD$6,DAY(EOMONTH($B193,0))))&gt;=$B193)*(DATE(YEAR($B193),MONTH($B193),MIN(AD$6,DAY(EOMONTH($B193,0))))&lt;$C193)+(DATE(YEAR($B193),MONTH($B193)+1,MIN(AD$6,DAY(EOMONTH($B193,1))))&gt;=$B193)*(DATE(YEAR($B193),MONTH($B193)+1,MIN(AD$6,DAY(EOMONTH($B193,1))))&lt;$C193)))</f>
        <v>0</v>
      </c>
      <c r="AE193" s="48" t="n">
        <f aca="false">IF(OR(N(AE$5)=0,AE$6=""),0,AE$5*((DATE(YEAR($B193),MONTH($B193),MIN(AE$6,DAY(EOMONTH($B193,0))))&gt;=$B193)*(DATE(YEAR($B193),MONTH($B193),MIN(AE$6,DAY(EOMONTH($B193,0))))&lt;$C193)+(DATE(YEAR($B193),MONTH($B193)+1,MIN(AE$6,DAY(EOMONTH($B193,1))))&gt;=$B193)*(DATE(YEAR($B193),MONTH($B193)+1,MIN(AE$6,DAY(EOMONTH($B193,1))))&lt;$C193)))</f>
        <v>0</v>
      </c>
      <c r="AF193" s="48" t="n">
        <f aca="false">IF(OR(N(AF$5)=0,AF$6=""),0,AF$5*((DATE(YEAR($B193),MONTH($B193),MIN(AF$6,DAY(EOMONTH($B193,0))))&gt;=$B193)*(DATE(YEAR($B193),MONTH($B193),MIN(AF$6,DAY(EOMONTH($B193,0))))&lt;$C193)+(DATE(YEAR($B193),MONTH($B193)+1,MIN(AF$6,DAY(EOMONTH($B193,1))))&gt;=$B193)*(DATE(YEAR($B193),MONTH($B193)+1,MIN(AF$6,DAY(EOMONTH($B193,1))))&lt;$C193)))</f>
        <v>0</v>
      </c>
      <c r="AG193" s="48" t="n">
        <f aca="false">IF(OR(N(AG$5)=0,AG$6=""),0,AG$5*((DATE(YEAR($B193),MONTH($B193),MIN(AG$6,DAY(EOMONTH($B193,0))))&gt;=$B193)*(DATE(YEAR($B193),MONTH($B193),MIN(AG$6,DAY(EOMONTH($B193,0))))&lt;$C193)+(DATE(YEAR($B193),MONTH($B193)+1,MIN(AG$6,DAY(EOMONTH($B193,1))))&gt;=$B193)*(DATE(YEAR($B193),MONTH($B193)+1,MIN(AG$6,DAY(EOMONTH($B193,1))))&lt;$C193)))</f>
        <v>0</v>
      </c>
      <c r="AH193" s="48" t="n">
        <f aca="false">IF(OR(N(AH$5)=0,AH$6=""),0,AH$5*((DATE(YEAR($B193),MONTH($B193),MIN(AH$6,DAY(EOMONTH($B193,0))))&gt;=$B193)*(DATE(YEAR($B193),MONTH($B193),MIN(AH$6,DAY(EOMONTH($B193,0))))&lt;$C193)+(DATE(YEAR($B193),MONTH($B193)+1,MIN(AH$6,DAY(EOMONTH($B193,1))))&gt;=$B193)*(DATE(YEAR($B193),MONTH($B193)+1,MIN(AH$6,DAY(EOMONTH($B193,1))))&lt;$C193)))</f>
        <v>0</v>
      </c>
      <c r="AI193" s="48" t="n">
        <f aca="false">IF(OR(N(AI$5)=0,AI$6=""),0,AI$5*((DATE(YEAR($B193),MONTH($B193),MIN(AI$6,DAY(EOMONTH($B193,0))))&gt;=$B193)*(DATE(YEAR($B193),MONTH($B193),MIN(AI$6,DAY(EOMONTH($B193,0))))&lt;$C193)+(DATE(YEAR($B193),MONTH($B193)+1,MIN(AI$6,DAY(EOMONTH($B193,1))))&gt;=$B193)*(DATE(YEAR($B193),MONTH($B193)+1,MIN(AI$6,DAY(EOMONTH($B193,1))))&lt;$C193)))</f>
        <v>0</v>
      </c>
      <c r="AJ193" s="48" t="n">
        <f aca="false">IF(OR(N(AJ$5)=0,AJ$6=""),0,AJ$5*((DATE(YEAR($B193),MONTH($B193),MIN(AJ$6,DAY(EOMONTH($B193,0))))&gt;=$B193)*(DATE(YEAR($B193),MONTH($B193),MIN(AJ$6,DAY(EOMONTH($B193,0))))&lt;$C193)+(DATE(YEAR($B193),MONTH($B193)+1,MIN(AJ$6,DAY(EOMONTH($B193,1))))&gt;=$B193)*(DATE(YEAR($B193),MONTH($B193)+1,MIN(AJ$6,DAY(EOMONTH($B193,1))))&lt;$C193)))</f>
        <v>0</v>
      </c>
      <c r="AK193" s="48" t="n">
        <f aca="false">IF(OR(N(AK$5)=0,AK$6=""),0,AK$5*((DATE(YEAR($B193),MONTH($B193),MIN(AK$6,DAY(EOMONTH($B193,0))))&gt;=$B193)*(DATE(YEAR($B193),MONTH($B193),MIN(AK$6,DAY(EOMONTH($B193,0))))&lt;$C193)+(DATE(YEAR($B193),MONTH($B193)+1,MIN(AK$6,DAY(EOMONTH($B193,1))))&gt;=$B193)*(DATE(YEAR($B193),MONTH($B193)+1,MIN(AK$6,DAY(EOMONTH($B193,1))))&lt;$C193)))</f>
        <v>0</v>
      </c>
      <c r="AL193" s="48" t="n">
        <f aca="false">IF(OR(N(AL$5)=0,AL$6=""),0,AL$5*((DATE(YEAR($B193),MONTH($B193),MIN(AL$6,DAY(EOMONTH($B193,0))))&gt;=$B193)*(DATE(YEAR($B193),MONTH($B193),MIN(AL$6,DAY(EOMONTH($B193,0))))&lt;$C193)+(DATE(YEAR($B193),MONTH($B193)+1,MIN(AL$6,DAY(EOMONTH($B193,1))))&gt;=$B193)*(DATE(YEAR($B193),MONTH($B193)+1,MIN(AL$6,DAY(EOMONTH($B193,1))))&lt;$C193)))</f>
        <v>0</v>
      </c>
      <c r="AM193" s="48" t="n">
        <f aca="false">IF(OR(N(AM$5)=0,AM$6=""),0,AM$5*((DATE(YEAR($B193),MONTH($B193),MIN(AM$6,DAY(EOMONTH($B193,0))))&gt;=$B193)*(DATE(YEAR($B193),MONTH($B193),MIN(AM$6,DAY(EOMONTH($B193,0))))&lt;$C193)+(DATE(YEAR($B193),MONTH($B193)+1,MIN(AM$6,DAY(EOMONTH($B193,1))))&gt;=$B193)*(DATE(YEAR($B193),MONTH($B193)+1,MIN(AM$6,DAY(EOMONTH($B193,1))))&lt;$C193)))</f>
        <v>0</v>
      </c>
      <c r="AN193" s="48" t="n">
        <f aca="false">IF(OR(N(AN$5)=0,AN$6=""),0,AN$5*((DATE(YEAR($B193),MONTH($B193),MIN(AN$6,DAY(EOMONTH($B193,0))))&gt;=$B193)*(DATE(YEAR($B193),MONTH($B193),MIN(AN$6,DAY(EOMONTH($B193,0))))&lt;$C193)+(DATE(YEAR($B193),MONTH($B193)+1,MIN(AN$6,DAY(EOMONTH($B193,1))))&gt;=$B193)*(DATE(YEAR($B193),MONTH($B193)+1,MIN(AN$6,DAY(EOMONTH($B193,1))))&lt;$C193)))</f>
        <v>0</v>
      </c>
      <c r="AO193" s="48" t="n">
        <f aca="false">IF(OR(N(AO$5)=0,AO$6=""),0,AO$5*((DATE(YEAR($B193),MONTH($B193),MIN(AO$6,DAY(EOMONTH($B193,0))))&gt;=$B193)*(DATE(YEAR($B193),MONTH($B193),MIN(AO$6,DAY(EOMONTH($B193,0))))&lt;$C193)+(DATE(YEAR($B193),MONTH($B193)+1,MIN(AO$6,DAY(EOMONTH($B193,1))))&gt;=$B193)*(DATE(YEAR($B193),MONTH($B193)+1,MIN(AO$6,DAY(EOMONTH($B193,1))))&lt;$C193)))</f>
        <v>0</v>
      </c>
      <c r="AP193" s="48" t="n">
        <f aca="false">IF(OR(N(AP$5)=0,AP$6=""),0,AP$5*((DATE(YEAR($B193),MONTH($B193),MIN(AP$6,DAY(EOMONTH($B193,0))))&gt;=$B193)*(DATE(YEAR($B193),MONTH($B193),MIN(AP$6,DAY(EOMONTH($B193,0))))&lt;$C193)+(DATE(YEAR($B193),MONTH($B193)+1,MIN(AP$6,DAY(EOMONTH($B193,1))))&gt;=$B193)*(DATE(YEAR($B193),MONTH($B193)+1,MIN(AP$6,DAY(EOMONTH($B193,1))))&lt;$C193)))</f>
        <v>0</v>
      </c>
      <c r="AQ193" s="48" t="n">
        <f aca="false">IF(OR(N(AQ$5)=0,AQ$6=""),0,AQ$5*((DATE(YEAR($B193),MONTH($B193),MIN(AQ$6,DAY(EOMONTH($B193,0))))&gt;=$B193)*(DATE(YEAR($B193),MONTH($B193),MIN(AQ$6,DAY(EOMONTH($B193,0))))&lt;$C193)+(DATE(YEAR($B193),MONTH($B193)+1,MIN(AQ$6,DAY(EOMONTH($B193,1))))&gt;=$B193)*(DATE(YEAR($B193),MONTH($B193)+1,MIN(AQ$6,DAY(EOMONTH($B193,1))))&lt;$C193)))</f>
        <v>0</v>
      </c>
      <c r="AR193" s="48" t="n">
        <f aca="false">IF(OR(N(AR$5)=0,AR$6=""),0,AR$5*((DATE(YEAR($B193),MONTH($B193),MIN(AR$6,DAY(EOMONTH($B193,0))))&gt;=$B193)*(DATE(YEAR($B193),MONTH($B193),MIN(AR$6,DAY(EOMONTH($B193,0))))&lt;$C193)+(DATE(YEAR($B193),MONTH($B193)+1,MIN(AR$6,DAY(EOMONTH($B193,1))))&gt;=$B193)*(DATE(YEAR($B193),MONTH($B193)+1,MIN(AR$6,DAY(EOMONTH($B193,1))))&lt;$C193)))</f>
        <v>0</v>
      </c>
      <c r="AS193" s="48" t="n">
        <f aca="false">IF(OR(N(AS$5)=0,AS$6=""),0,AS$5*((DATE(YEAR($B193),MONTH($B193),MIN(AS$6,DAY(EOMONTH($B193,0))))&gt;=$B193)*(DATE(YEAR($B193),MONTH($B193),MIN(AS$6,DAY(EOMONTH($B193,0))))&lt;$C193)+(DATE(YEAR($B193),MONTH($B193)+1,MIN(AS$6,DAY(EOMONTH($B193,1))))&gt;=$B193)*(DATE(YEAR($B193),MONTH($B193)+1,MIN(AS$6,DAY(EOMONTH($B193,1))))&lt;$C193)))</f>
        <v>0</v>
      </c>
      <c r="AT193" s="48" t="n">
        <f aca="false">IF(OR(N(AT$5)=0,AT$6=""),0,AT$5*((DATE(YEAR($B193),MONTH($B193),MIN(AT$6,DAY(EOMONTH($B193,0))))&gt;=$B193)*(DATE(YEAR($B193),MONTH($B193),MIN(AT$6,DAY(EOMONTH($B193,0))))&lt;$C193)+(DATE(YEAR($B193),MONTH($B193)+1,MIN(AT$6,DAY(EOMONTH($B193,1))))&gt;=$B193)*(DATE(YEAR($B193),MONTH($B193)+1,MIN(AT$6,DAY(EOMONTH($B193,1))))&lt;$C193)))</f>
        <v>0</v>
      </c>
      <c r="AU193" s="48" t="n">
        <f aca="false">IF(OR(N(AU$5)=0,AU$6=""),0,AU$5*((DATE(YEAR($B193),MONTH($B193),MIN(AU$6,DAY(EOMONTH($B193,0))))&gt;=$B193)*(DATE(YEAR($B193),MONTH($B193),MIN(AU$6,DAY(EOMONTH($B193,0))))&lt;$C193)+(DATE(YEAR($B193),MONTH($B193)+1,MIN(AU$6,DAY(EOMONTH($B193,1))))&gt;=$B193)*(DATE(YEAR($B193),MONTH($B193)+1,MIN(AU$6,DAY(EOMONTH($B193,1))))&lt;$C193)))</f>
        <v>0</v>
      </c>
      <c r="AV193" s="48" t="n">
        <f aca="false">IF(OR(N(AV$5)=0,AV$6=""),0,AV$5*((DATE(YEAR($B193),MONTH($B193),MIN(AV$6,DAY(EOMONTH($B193,0))))&gt;=$B193)*(DATE(YEAR($B193),MONTH($B193),MIN(AV$6,DAY(EOMONTH($B193,0))))&lt;$C193)+(DATE(YEAR($B193),MONTH($B193)+1,MIN(AV$6,DAY(EOMONTH($B193,1))))&gt;=$B193)*(DATE(YEAR($B193),MONTH($B193)+1,MIN(AV$6,DAY(EOMONTH($B193,1))))&lt;$C193)))</f>
        <v>0</v>
      </c>
      <c r="AW193" s="48" t="n">
        <f aca="false">IF(OR(N(AW$5)=0,AW$6=""),0,AW$5*((DATE(YEAR($B193),MONTH($B193),MIN(AW$6,DAY(EOMONTH($B193,0))))&gt;=$B193)*(DATE(YEAR($B193),MONTH($B193),MIN(AW$6,DAY(EOMONTH($B193,0))))&lt;$C193)+(DATE(YEAR($B193),MONTH($B193)+1,MIN(AW$6,DAY(EOMONTH($B193,1))))&gt;=$B193)*(DATE(YEAR($B193),MONTH($B193)+1,MIN(AW$6,DAY(EOMONTH($B193,1))))&lt;$C193)))</f>
        <v>0</v>
      </c>
      <c r="AX193" s="48" t="n">
        <f aca="false">IF(OR(N(AX$5)=0,AX$6=""),0,AX$5*((DATE(YEAR($B193),MONTH($B193),MIN(AX$6,DAY(EOMONTH($B193,0))))&gt;=$B193)*(DATE(YEAR($B193),MONTH($B193),MIN(AX$6,DAY(EOMONTH($B193,0))))&lt;$C193)+(DATE(YEAR($B193),MONTH($B193)+1,MIN(AX$6,DAY(EOMONTH($B193,1))))&gt;=$B193)*(DATE(YEAR($B193),MONTH($B193)+1,MIN(AX$6,DAY(EOMONTH($B193,1))))&lt;$C193)))</f>
        <v>0</v>
      </c>
      <c r="AY193" s="48" t="n">
        <f aca="false">IF(OR(N(AY$5)=0,AY$6=""),0,AY$5*((DATE(YEAR($B193),MONTH($B193),MIN(AY$6,DAY(EOMONTH($B193,0))))&gt;=$B193)*(DATE(YEAR($B193),MONTH($B193),MIN(AY$6,DAY(EOMONTH($B193,0))))&lt;$C193)+(DATE(YEAR($B193),MONTH($B193)+1,MIN(AY$6,DAY(EOMONTH($B193,1))))&gt;=$B193)*(DATE(YEAR($B193),MONTH($B193)+1,MIN(AY$6,DAY(EOMONTH($B193,1))))&lt;$C193)))</f>
        <v>0</v>
      </c>
      <c r="AZ193" s="48" t="n">
        <f aca="false">IF(OR(N(AZ$5)=0,AZ$6=""),0,AZ$5*((DATE(YEAR($B193),MONTH($B193),MIN(AZ$6,DAY(EOMONTH($B193,0))))&gt;=$B193)*(DATE(YEAR($B193),MONTH($B193),MIN(AZ$6,DAY(EOMONTH($B193,0))))&lt;$C193)+(DATE(YEAR($B193),MONTH($B193)+1,MIN(AZ$6,DAY(EOMONTH($B193,1))))&gt;=$B193)*(DATE(YEAR($B193),MONTH($B193)+1,MIN(AZ$6,DAY(EOMONTH($B193,1))))&lt;$C193)))</f>
        <v>0</v>
      </c>
      <c r="BA193" s="48" t="n">
        <f aca="false">IF(OR(N(BA$5)=0,BA$6=""),0,BA$5*((DATE(YEAR($B193),MONTH($B193),MIN(BA$6,DAY(EOMONTH($B193,0))))&gt;=$B193)*(DATE(YEAR($B193),MONTH($B193),MIN(BA$6,DAY(EOMONTH($B193,0))))&lt;$C193)+(DATE(YEAR($B193),MONTH($B193)+1,MIN(BA$6,DAY(EOMONTH($B193,1))))&gt;=$B193)*(DATE(YEAR($B193),MONTH($B193)+1,MIN(BA$6,DAY(EOMONTH($B193,1))))&lt;$C193)))</f>
        <v>0</v>
      </c>
      <c r="BB193" s="48" t="n">
        <f aca="false">IF(OR(N(BB$5)=0,BB$6=""),0,BB$5*((DATE(YEAR($B193),MONTH($B193),MIN(BB$6,DAY(EOMONTH($B193,0))))&gt;=$B193)*(DATE(YEAR($B193),MONTH($B193),MIN(BB$6,DAY(EOMONTH($B193,0))))&lt;$C193)+(DATE(YEAR($B193),MONTH($B193)+1,MIN(BB$6,DAY(EOMONTH($B193,1))))&gt;=$B193)*(DATE(YEAR($B193),MONTH($B193)+1,MIN(BB$6,DAY(EOMONTH($B193,1))))&lt;$C193)))</f>
        <v>0</v>
      </c>
      <c r="BC193" s="48" t="n">
        <f aca="false">IF(OR(N(BC$5)=0,BC$6=""),0,BC$5*((DATE(YEAR($B193),MONTH($B193),MIN(BC$6,DAY(EOMONTH($B193,0))))&gt;=$B193)*(DATE(YEAR($B193),MONTH($B193),MIN(BC$6,DAY(EOMONTH($B193,0))))&lt;$C193)+(DATE(YEAR($B193),MONTH($B193)+1,MIN(BC$6,DAY(EOMONTH($B193,1))))&gt;=$B193)*(DATE(YEAR($B193),MONTH($B193)+1,MIN(BC$6,DAY(EOMONTH($B193,1))))&lt;$C193)))</f>
        <v>0</v>
      </c>
      <c r="BD193" s="48" t="n">
        <f aca="false">IF(OR(N(BD$5)=0,BD$6=""),0,BD$5*((DATE(YEAR($B193),MONTH($B193),MIN(BD$6,DAY(EOMONTH($B193,0))))&gt;=$B193)*(DATE(YEAR($B193),MONTH($B193),MIN(BD$6,DAY(EOMONTH($B193,0))))&lt;$C193)+(DATE(YEAR($B193),MONTH($B193)+1,MIN(BD$6,DAY(EOMONTH($B193,1))))&gt;=$B193)*(DATE(YEAR($B193),MONTH($B193)+1,MIN(BD$6,DAY(EOMONTH($B193,1))))&lt;$C193)))</f>
        <v>0</v>
      </c>
      <c r="BE193" s="48" t="n">
        <f aca="false">IF(OR(N(BE$5)=0,BE$6=""),0,BE$5*((DATE(YEAR($B193),MONTH($B193),MIN(BE$6,DAY(EOMONTH($B193,0))))&gt;=$B193)*(DATE(YEAR($B193),MONTH($B193),MIN(BE$6,DAY(EOMONTH($B193,0))))&lt;$C193)+(DATE(YEAR($B193),MONTH($B193)+1,MIN(BE$6,DAY(EOMONTH($B193,1))))&gt;=$B193)*(DATE(YEAR($B193),MONTH($B193)+1,MIN(BE$6,DAY(EOMONTH($B193,1))))&lt;$C193)))</f>
        <v>0</v>
      </c>
      <c r="BF193" s="48" t="n">
        <f aca="false">IF(OR(N(BF$5)=0,BF$6=""),0,BF$5*((DATE(YEAR($B193),MONTH($B193),MIN(BF$6,DAY(EOMONTH($B193,0))))&gt;=$B193)*(DATE(YEAR($B193),MONTH($B193),MIN(BF$6,DAY(EOMONTH($B193,0))))&lt;$C193)+(DATE(YEAR($B193),MONTH($B193)+1,MIN(BF$6,DAY(EOMONTH($B193,1))))&gt;=$B193)*(DATE(YEAR($B193),MONTH($B193)+1,MIN(BF$6,DAY(EOMONTH($B193,1))))&lt;$C193)))</f>
        <v>0</v>
      </c>
      <c r="BG193" s="48" t="n">
        <f aca="false">IF(OR(N(BG$5)=0,BG$6=""),0,BG$5*((DATE(YEAR($B193),MONTH($B193),MIN(BG$6,DAY(EOMONTH($B193,0))))&gt;=$B193)*(DATE(YEAR($B193),MONTH($B193),MIN(BG$6,DAY(EOMONTH($B193,0))))&lt;$C193)+(DATE(YEAR($B193),MONTH($B193)+1,MIN(BG$6,DAY(EOMONTH($B193,1))))&gt;=$B193)*(DATE(YEAR($B193),MONTH($B193)+1,MIN(BG$6,DAY(EOMONTH($B193,1))))&lt;$C193)))</f>
        <v>0</v>
      </c>
      <c r="BH193" s="48" t="n">
        <f aca="false">IF(OR(N(BH$5)=0,BH$6=""),0,BH$5*((DATE(YEAR($B193),MONTH($B193),MIN(BH$6,DAY(EOMONTH($B193,0))))&gt;=$B193)*(DATE(YEAR($B193),MONTH($B193),MIN(BH$6,DAY(EOMONTH($B193,0))))&lt;$C193)+(DATE(YEAR($B193),MONTH($B193)+1,MIN(BH$6,DAY(EOMONTH($B193,1))))&gt;=$B193)*(DATE(YEAR($B193),MONTH($B193)+1,MIN(BH$6,DAY(EOMONTH($B193,1))))&lt;$C193)))</f>
        <v>0</v>
      </c>
      <c r="BI193" s="48" t="n">
        <f aca="false">IF(OR(N(BI$5)=0,BI$6=""),0,BI$5*((DATE(YEAR($B193),MONTH($B193),MIN(BI$6,DAY(EOMONTH($B193,0))))&gt;=$B193)*(DATE(YEAR($B193),MONTH($B193),MIN(BI$6,DAY(EOMONTH($B193,0))))&lt;$C193)+(DATE(YEAR($B193),MONTH($B193)+1,MIN(BI$6,DAY(EOMONTH($B193,1))))&gt;=$B193)*(DATE(YEAR($B193),MONTH($B193)+1,MIN(BI$6,DAY(EOMONTH($B193,1))))&lt;$C193)))</f>
        <v>0</v>
      </c>
      <c r="BJ193" s="48" t="n">
        <f aca="false">IF(OR(N(BJ$5)=0,BJ$6=""),0,BJ$5*((DATE(YEAR($B193),MONTH($B193),MIN(BJ$6,DAY(EOMONTH($B193,0))))&gt;=$B193)*(DATE(YEAR($B193),MONTH($B193),MIN(BJ$6,DAY(EOMONTH($B193,0))))&lt;$C193)+(DATE(YEAR($B193),MONTH($B193)+1,MIN(BJ$6,DAY(EOMONTH($B193,1))))&gt;=$B193)*(DATE(YEAR($B193),MONTH($B193)+1,MIN(BJ$6,DAY(EOMONTH($B193,1))))&lt;$C193)))</f>
        <v>0</v>
      </c>
      <c r="BK193" s="48" t="n">
        <f aca="false">IF(OR(N(BK$5)=0,BK$6=""),0,BK$5*((DATE(YEAR($B193),MONTH($B193),MIN(BK$6,DAY(EOMONTH($B193,0))))&gt;=$B193)*(DATE(YEAR($B193),MONTH($B193),MIN(BK$6,DAY(EOMONTH($B193,0))))&lt;$C193)+(DATE(YEAR($B193),MONTH($B193)+1,MIN(BK$6,DAY(EOMONTH($B193,1))))&gt;=$B193)*(DATE(YEAR($B193),MONTH($B193)+1,MIN(BK$6,DAY(EOMONTH($B193,1))))&lt;$C193)))</f>
        <v>0</v>
      </c>
      <c r="BL193" s="48" t="n">
        <f aca="false">IF(OR(N(BL$5)=0,BL$6=""),0,BL$5*((DATE(YEAR($B193),MONTH($B193),MIN(BL$6,DAY(EOMONTH($B193,0))))&gt;=$B193)*(DATE(YEAR($B193),MONTH($B193),MIN(BL$6,DAY(EOMONTH($B193,0))))&lt;$C193)+(DATE(YEAR($B193),MONTH($B193)+1,MIN(BL$6,DAY(EOMONTH($B193,1))))&gt;=$B193)*(DATE(YEAR($B193),MONTH($B193)+1,MIN(BL$6,DAY(EOMONTH($B193,1))))&lt;$C193)))</f>
        <v>0</v>
      </c>
      <c r="BM193" s="48" t="n">
        <f aca="false">IF(OR(N(BM$5)=0,BM$6=""),0,BM$5*((DATE(YEAR($B193),MONTH($B193),MIN(BM$6,DAY(EOMONTH($B193,0))))&gt;=$B193)*(DATE(YEAR($B193),MONTH($B193),MIN(BM$6,DAY(EOMONTH($B193,0))))&lt;$C193)+(DATE(YEAR($B193),MONTH($B193)+1,MIN(BM$6,DAY(EOMONTH($B193,1))))&gt;=$B193)*(DATE(YEAR($B193),MONTH($B193)+1,MIN(BM$6,DAY(EOMONTH($B193,1))))&lt;$C193)))</f>
        <v>0</v>
      </c>
      <c r="BN193" s="48" t="n">
        <f aca="false">IF(OR(N(BN$5)=0,BN$6=""),0,BN$5*((DATE(YEAR($B193),MONTH($B193),MIN(BN$6,DAY(EOMONTH($B193,0))))&gt;=$B193)*(DATE(YEAR($B193),MONTH($B193),MIN(BN$6,DAY(EOMONTH($B193,0))))&lt;$C193)+(DATE(YEAR($B193),MONTH($B193)+1,MIN(BN$6,DAY(EOMONTH($B193,1))))&gt;=$B193)*(DATE(YEAR($B193),MONTH($B193)+1,MIN(BN$6,DAY(EOMONTH($B193,1))))&lt;$C193)))</f>
        <v>0</v>
      </c>
      <c r="BO193" s="48" t="n">
        <f aca="false">IF(OR(N(BO$5)=0,BO$6=""),0,BO$5*((DATE(YEAR($B193),MONTH($B193),MIN(BO$6,DAY(EOMONTH($B193,0))))&gt;=$B193)*(DATE(YEAR($B193),MONTH($B193),MIN(BO$6,DAY(EOMONTH($B193,0))))&lt;$C193)+(DATE(YEAR($B193),MONTH($B193)+1,MIN(BO$6,DAY(EOMONTH($B193,1))))&gt;=$B193)*(DATE(YEAR($B193),MONTH($B193)+1,MIN(BO$6,DAY(EOMONTH($B193,1))))&lt;$C193)))</f>
        <v>0</v>
      </c>
      <c r="BP193" s="48" t="n">
        <f aca="false">IF(OR(N(BP$5)=0,BP$6=""),0,BP$5*((DATE(YEAR($B193),MONTH($B193),MIN(BP$6,DAY(EOMONTH($B193,0))))&gt;=$B193)*(DATE(YEAR($B193),MONTH($B193),MIN(BP$6,DAY(EOMONTH($B193,0))))&lt;$C193)+(DATE(YEAR($B193),MONTH($B193)+1,MIN(BP$6,DAY(EOMONTH($B193,1))))&gt;=$B193)*(DATE(YEAR($B193),MONTH($B193)+1,MIN(BP$6,DAY(EOMONTH($B193,1))))&lt;$C193)))</f>
        <v>0</v>
      </c>
      <c r="BQ193" s="48" t="n">
        <f aca="false">IF(OR(N(BQ$5)=0,BQ$6=""),0,BQ$5*((DATE(YEAR($B193),MONTH($B193),MIN(BQ$6,DAY(EOMONTH($B193,0))))&gt;=$B193)*(DATE(YEAR($B193),MONTH($B193),MIN(BQ$6,DAY(EOMONTH($B193,0))))&lt;$C193)+(DATE(YEAR($B193),MONTH($B193)+1,MIN(BQ$6,DAY(EOMONTH($B193,1))))&gt;=$B193)*(DATE(YEAR($B193),MONTH($B193)+1,MIN(BQ$6,DAY(EOMONTH($B193,1))))&lt;$C193)))</f>
        <v>0</v>
      </c>
      <c r="BR193" s="48" t="n">
        <f aca="false">IF(OR(N(BR$5)=0,BR$6=""),0,BR$5*((DATE(YEAR($B193),MONTH($B193),MIN(BR$6,DAY(EOMONTH($B193,0))))&gt;=$B193)*(DATE(YEAR($B193),MONTH($B193),MIN(BR$6,DAY(EOMONTH($B193,0))))&lt;$C193)+(DATE(YEAR($B193),MONTH($B193)+1,MIN(BR$6,DAY(EOMONTH($B193,1))))&gt;=$B193)*(DATE(YEAR($B193),MONTH($B193)+1,MIN(BR$6,DAY(EOMONTH($B193,1))))&lt;$C193)))</f>
        <v>0</v>
      </c>
      <c r="BS193" s="48" t="n">
        <f aca="false">IF(OR(N(BS$5)=0,BS$6=""),0,BS$5*((DATE(YEAR($B193),MONTH($B193),MIN(BS$6,DAY(EOMONTH($B193,0))))&gt;=$B193)*(DATE(YEAR($B193),MONTH($B193),MIN(BS$6,DAY(EOMONTH($B193,0))))&lt;$C193)+(DATE(YEAR($B193),MONTH($B193)+1,MIN(BS$6,DAY(EOMONTH($B193,1))))&gt;=$B193)*(DATE(YEAR($B193),MONTH($B193)+1,MIN(BS$6,DAY(EOMONTH($B193,1))))&lt;$C193)))</f>
        <v>0</v>
      </c>
      <c r="BT193" s="48" t="n">
        <f aca="false">IF(OR(N(BT$5)=0,BT$6=""),0,BT$5*((DATE(YEAR($B193),MONTH($B193),MIN(BT$6,DAY(EOMONTH($B193,0))))&gt;=$B193)*(DATE(YEAR($B193),MONTH($B193),MIN(BT$6,DAY(EOMONTH($B193,0))))&lt;$C193)+(DATE(YEAR($B193),MONTH($B193)+1,MIN(BT$6,DAY(EOMONTH($B193,1))))&gt;=$B193)*(DATE(YEAR($B193),MONTH($B193)+1,MIN(BT$6,DAY(EOMONTH($B193,1))))&lt;$C193)))</f>
        <v>0</v>
      </c>
      <c r="BU193" s="48" t="n">
        <f aca="false">IF(OR(N(BU$5)=0,BU$6=""),0,BU$5*((DATE(YEAR($B193),MONTH($B193),MIN(BU$6,DAY(EOMONTH($B193,0))))&gt;=$B193)*(DATE(YEAR($B193),MONTH($B193),MIN(BU$6,DAY(EOMONTH($B193,0))))&lt;$C193)+(DATE(YEAR($B193),MONTH($B193)+1,MIN(BU$6,DAY(EOMONTH($B193,1))))&gt;=$B193)*(DATE(YEAR($B193),MONTH($B193)+1,MIN(BU$6,DAY(EOMONTH($B193,1))))&lt;$C193)))</f>
        <v>0</v>
      </c>
      <c r="BV193" s="48" t="n">
        <f aca="false">IF(OR(N(BV$5)=0,BV$6=""),0,BV$5*((DATE(YEAR($B193),MONTH($B193),MIN(BV$6,DAY(EOMONTH($B193,0))))&gt;=$B193)*(DATE(YEAR($B193),MONTH($B193),MIN(BV$6,DAY(EOMONTH($B193,0))))&lt;$C193)+(DATE(YEAR($B193),MONTH($B193)+1,MIN(BV$6,DAY(EOMONTH($B193,1))))&gt;=$B193)*(DATE(YEAR($B193),MONTH($B193)+1,MIN(BV$6,DAY(EOMONTH($B193,1))))&lt;$C193)))</f>
        <v>0</v>
      </c>
      <c r="BW193" s="48" t="n">
        <f aca="false">IF(OR(N(BW$5)=0,BW$6=""),0,BW$5*((DATE(YEAR($B193),MONTH($B193),MIN(BW$6,DAY(EOMONTH($B193,0))))&gt;=$B193)*(DATE(YEAR($B193),MONTH($B193),MIN(BW$6,DAY(EOMONTH($B193,0))))&lt;$C193)+(DATE(YEAR($B193),MONTH($B193)+1,MIN(BW$6,DAY(EOMONTH($B193,1))))&gt;=$B193)*(DATE(YEAR($B193),MONTH($B193)+1,MIN(BW$6,DAY(EOMONTH($B193,1))))&lt;$C193)))</f>
        <v>0</v>
      </c>
      <c r="BX193" s="48" t="n">
        <f aca="false">MIN(Z193,(FT192*(1+FT$5/Setup!$C$36)+IF($V193=1,N($F193),0)))</f>
        <v>0</v>
      </c>
      <c r="BY193" s="48" t="n">
        <f aca="false">MIN(AA193,(FU192*(1+FU$5/Setup!$C$36)+IF($V193=2,N($F193),0)))</f>
        <v>0</v>
      </c>
      <c r="BZ193" s="48" t="n">
        <f aca="false">MIN(AB193,(FV192*(1+FV$5/Setup!$C$36)+IF($V193=3,N($F193),0)))</f>
        <v>0</v>
      </c>
      <c r="CA193" s="48" t="n">
        <f aca="false">MIN(AC193,(FW192*(1+FW$5/Setup!$C$36)+IF($V193=4,N($F193),0)))</f>
        <v>0</v>
      </c>
      <c r="CB193" s="48" t="n">
        <f aca="false">MIN(AD193,(FX192*(1+FX$5/Setup!$C$36)+IF($V193=5,N($F193),0)))</f>
        <v>0</v>
      </c>
      <c r="CC193" s="48" t="n">
        <f aca="false">MIN(AE193,(FY192*(1+FY$5/Setup!$C$36)+IF($V193=6,N($F193),0)))</f>
        <v>0</v>
      </c>
      <c r="CD193" s="48" t="n">
        <f aca="false">MIN(AF193,(FZ192*(1+FZ$5/Setup!$C$36)+IF($V193=7,N($F193),0)))</f>
        <v>0</v>
      </c>
      <c r="CE193" s="48" t="n">
        <f aca="false">MIN(AG193,(GA192*(1+GA$5/Setup!$C$36)+IF($V193=8,N($F193),0)))</f>
        <v>0</v>
      </c>
      <c r="CF193" s="48" t="n">
        <f aca="false">MIN(AH193,(GB192*(1+GB$5/Setup!$C$36)+IF($V193=9,N($F193),0)))</f>
        <v>0</v>
      </c>
      <c r="CG193" s="48" t="n">
        <f aca="false">MIN(AI193,(GC192*(1+GC$5/Setup!$C$36)+IF($V193=10,N($F193),0)))</f>
        <v>0</v>
      </c>
      <c r="CH193" s="48" t="n">
        <f aca="false">MIN(AJ193,(GD192*(1+GD$5/Setup!$C$36)+IF($V193=11,N($F193),0)))</f>
        <v>0</v>
      </c>
      <c r="CI193" s="48" t="n">
        <f aca="false">MIN(AK193,(GE192*(1+GE$5/Setup!$C$36)+IF($V193=12,N($F193),0)))</f>
        <v>0</v>
      </c>
      <c r="CJ193" s="48" t="n">
        <f aca="false">MIN(AL193,(GF192*(1+GF$5/Setup!$C$36)+IF($V193=13,N($F193),0)))</f>
        <v>0</v>
      </c>
      <c r="CK193" s="48" t="n">
        <f aca="false">MIN(AM193,(GG192*(1+GG$5/Setup!$C$36)+IF($V193=14,N($F193),0)))</f>
        <v>0</v>
      </c>
      <c r="CL193" s="48" t="n">
        <f aca="false">MIN(AN193,(GH192*(1+GH$5/Setup!$C$36)+IF($V193=15,N($F193),0)))</f>
        <v>0</v>
      </c>
      <c r="CM193" s="48" t="n">
        <f aca="false">MIN(AO193,(GI192*(1+GI$5/Setup!$C$36)+IF($V193=16,N($F193),0)))</f>
        <v>0</v>
      </c>
      <c r="CN193" s="48" t="n">
        <f aca="false">MIN(AP193,(GJ192*(1+GJ$5/Setup!$C$36)+IF($V193=17,N($F193),0)))</f>
        <v>0</v>
      </c>
      <c r="CO193" s="48" t="n">
        <f aca="false">MIN(AQ193,(GK192*(1+GK$5/Setup!$C$36)+IF($V193=18,N($F193),0)))</f>
        <v>0</v>
      </c>
      <c r="CP193" s="48" t="n">
        <f aca="false">MIN(AR193,(GL192*(1+GL$5/Setup!$C$36)+IF($V193=19,N($F193),0)))</f>
        <v>0</v>
      </c>
      <c r="CQ193" s="48" t="n">
        <f aca="false">MIN(AS193,(GM192*(1+GM$5/Setup!$C$36)+IF($V193=20,N($F193),0)))</f>
        <v>0</v>
      </c>
      <c r="CR193" s="48" t="n">
        <f aca="false">MIN(AT193,(GN192*(1+GN$5/Setup!$C$36)+IF($V193=21,N($F193),0)))</f>
        <v>0</v>
      </c>
      <c r="CS193" s="48" t="n">
        <f aca="false">MIN(AU193,(GO192*(1+GO$5/Setup!$C$36)+IF($V193=22,N($F193),0)))</f>
        <v>0</v>
      </c>
      <c r="CT193" s="48" t="n">
        <f aca="false">MIN(AV193,(GP192*(1+GP$5/Setup!$C$36)+IF($V193=23,N($F193),0)))</f>
        <v>0</v>
      </c>
      <c r="CU193" s="48" t="n">
        <f aca="false">MIN(AW193,(GQ192*(1+GQ$5/Setup!$C$36)+IF($V193=24,N($F193),0)))</f>
        <v>0</v>
      </c>
      <c r="CV193" s="48" t="n">
        <f aca="false">MIN(AX193,(GR192*(1+GR$5/Setup!$C$36)+IF($V193=25,N($F193),0)))</f>
        <v>0</v>
      </c>
      <c r="CW193" s="48" t="n">
        <f aca="false">MIN(AY193,(GS192*(1+GS$5/Setup!$C$36)+IF($V193=26,N($F193),0)))</f>
        <v>0</v>
      </c>
      <c r="CX193" s="48" t="n">
        <f aca="false">MIN(AZ193,(GT192*(1+GT$5/Setup!$C$36)+IF($V193=27,N($F193),0)))</f>
        <v>0</v>
      </c>
      <c r="CY193" s="48" t="n">
        <f aca="false">MIN(BA193,(GU192*(1+GU$5/Setup!$C$36)+IF($V193=28,N($F193),0)))</f>
        <v>0</v>
      </c>
      <c r="CZ193" s="48" t="n">
        <f aca="false">MIN(BB193,(GV192*(1+GV$5/Setup!$C$36)+IF($V193=29,N($F193),0)))</f>
        <v>0</v>
      </c>
      <c r="DA193" s="48" t="n">
        <f aca="false">MIN(BC193,(GW192*(1+GW$5/Setup!$C$36)+IF($V193=30,N($F193),0)))</f>
        <v>0</v>
      </c>
      <c r="DB193" s="48" t="n">
        <f aca="false">MIN(BD193,(GX192*(1+GX$5/Setup!$C$36)+IF($V193=31,N($F193),0)))</f>
        <v>0</v>
      </c>
      <c r="DC193" s="48" t="n">
        <f aca="false">MIN(BE193,(GY192*(1+GY$5/Setup!$C$36)+IF($V193=32,N($F193),0)))</f>
        <v>0</v>
      </c>
      <c r="DD193" s="48" t="n">
        <f aca="false">MIN(BF193,(GZ192*(1+GZ$5/Setup!$C$36)+IF($V193=33,N($F193),0)))</f>
        <v>0</v>
      </c>
      <c r="DE193" s="48" t="n">
        <f aca="false">MIN(BG193,(HA192*(1+HA$5/Setup!$C$36)+IF($V193=34,N($F193),0)))</f>
        <v>0</v>
      </c>
      <c r="DF193" s="48" t="n">
        <f aca="false">MIN(BH193,(HB192*(1+HB$5/Setup!$C$36)+IF($V193=35,N($F193),0)))</f>
        <v>0</v>
      </c>
      <c r="DG193" s="48" t="n">
        <f aca="false">MIN(BI193,(HC192*(1+HC$5/Setup!$C$36)+IF($V193=36,N($F193),0)))</f>
        <v>0</v>
      </c>
      <c r="DH193" s="48" t="n">
        <f aca="false">MIN(BJ193,(HD192*(1+HD$5/Setup!$C$36)+IF($V193=37,N($F193),0)))</f>
        <v>0</v>
      </c>
      <c r="DI193" s="48" t="n">
        <f aca="false">MIN(BK193,(HE192*(1+HE$5/Setup!$C$36)+IF($V193=38,N($F193),0)))</f>
        <v>0</v>
      </c>
      <c r="DJ193" s="48" t="n">
        <f aca="false">MIN(BL193,(HF192*(1+HF$5/Setup!$C$36)+IF($V193=39,N($F193),0)))</f>
        <v>0</v>
      </c>
      <c r="DK193" s="48" t="n">
        <f aca="false">MIN(BM193,(HG192*(1+HG$5/Setup!$C$36)+IF($V193=40,N($F193),0)))</f>
        <v>0</v>
      </c>
      <c r="DL193" s="48" t="n">
        <f aca="false">MIN(BN193,(HH192*(1+HH$5/Setup!$C$36)+IF($V193=41,N($F193),0)))</f>
        <v>0</v>
      </c>
      <c r="DM193" s="48" t="n">
        <f aca="false">MIN(BO193,(HI192*(1+HI$5/Setup!$C$36)+IF($V193=42,N($F193),0)))</f>
        <v>0</v>
      </c>
      <c r="DN193" s="48" t="n">
        <f aca="false">MIN(BP193,(HJ192*(1+HJ$5/Setup!$C$36)+IF($V193=43,N($F193),0)))</f>
        <v>0</v>
      </c>
      <c r="DO193" s="48" t="n">
        <f aca="false">MIN(BQ193,(HK192*(1+HK$5/Setup!$C$36)+IF($V193=44,N($F193),0)))</f>
        <v>0</v>
      </c>
      <c r="DP193" s="48" t="n">
        <f aca="false">MIN(BR193,(HL192*(1+HL$5/Setup!$C$36)+IF($V193=45,N($F193),0)))</f>
        <v>0</v>
      </c>
      <c r="DQ193" s="48" t="n">
        <f aca="false">MIN(BS193,(HM192*(1+HM$5/Setup!$C$36)+IF($V193=46,N($F193),0)))</f>
        <v>0</v>
      </c>
      <c r="DR193" s="48" t="n">
        <f aca="false">MIN(BT193,(HN192*(1+HN$5/Setup!$C$36)+IF($V193=47,N($F193),0)))</f>
        <v>0</v>
      </c>
      <c r="DS193" s="48" t="n">
        <f aca="false">MIN(BU193,(HO192*(1+HO$5/Setup!$C$36)+IF($V193=48,N($F193),0)))</f>
        <v>0</v>
      </c>
      <c r="DT193" s="48" t="n">
        <f aca="false">MIN(BV193,(HP192*(1+HP$5/Setup!$C$36)+IF($V193=49,N($F193),0)))</f>
        <v>0</v>
      </c>
      <c r="DU193" s="48" t="n">
        <f aca="false">MIN(BW193,(HQ192*(1+HQ$5/Setup!$C$36)+IF($V193=50,N($F193),0)))</f>
        <v>0</v>
      </c>
      <c r="DV193" s="48" t="n">
        <f aca="false">MIN(MAX((FT192*(1+FT$5/Setup!$C$36)+IF($V193=1,N($F193),0))-BX193,0),MAX($P193-0,0))</f>
        <v>0</v>
      </c>
      <c r="DW193" s="48" t="n">
        <f aca="false">MIN(MAX((FU192*(1+FU$5/Setup!$C$36)+IF($V193=2,N($F193),0))-BY193,0),MAX($P193-SUM(DV193:DV193),0))</f>
        <v>0</v>
      </c>
      <c r="DX193" s="48" t="n">
        <f aca="false">MIN(MAX((FV192*(1+FV$5/Setup!$C$36)+IF($V193=3,N($F193),0))-BZ193,0),MAX($P193-SUM(DV193:DW193),0))</f>
        <v>0</v>
      </c>
      <c r="DY193" s="48" t="n">
        <f aca="false">MIN(MAX((FW192*(1+FW$5/Setup!$C$36)+IF($V193=4,N($F193),0))-CA193,0),MAX($P193-SUM(DV193:DX193),0))</f>
        <v>0</v>
      </c>
      <c r="DZ193" s="48" t="n">
        <f aca="false">MIN(MAX((FX192*(1+FX$5/Setup!$C$36)+IF($V193=5,N($F193),0))-CB193,0),MAX($P193-SUM(DV193:DY193),0))</f>
        <v>0</v>
      </c>
      <c r="EA193" s="48" t="n">
        <f aca="false">MIN(MAX((FY192*(1+FY$5/Setup!$C$36)+IF($V193=6,N($F193),0))-CC193,0),MAX($P193-SUM(DV193:DZ193),0))</f>
        <v>0</v>
      </c>
      <c r="EB193" s="48" t="n">
        <f aca="false">MIN(MAX((FZ192*(1+FZ$5/Setup!$C$36)+IF($V193=7,N($F193),0))-CD193,0),MAX($P193-SUM(DV193:EA193),0))</f>
        <v>0</v>
      </c>
      <c r="EC193" s="48" t="n">
        <f aca="false">MIN(MAX((GA192*(1+GA$5/Setup!$C$36)+IF($V193=8,N($F193),0))-CE193,0),MAX($P193-SUM(DV193:EB193),0))</f>
        <v>0</v>
      </c>
      <c r="ED193" s="48" t="n">
        <f aca="false">MIN(MAX((GB192*(1+GB$5/Setup!$C$36)+IF($V193=9,N($F193),0))-CF193,0),MAX($P193-SUM(DV193:EC193),0))</f>
        <v>0</v>
      </c>
      <c r="EE193" s="48" t="n">
        <f aca="false">MIN(MAX((GC192*(1+GC$5/Setup!$C$36)+IF($V193=10,N($F193),0))-CG193,0),MAX($P193-SUM(DV193:ED193),0))</f>
        <v>0</v>
      </c>
      <c r="EF193" s="48" t="n">
        <f aca="false">MIN(MAX((GD192*(1+GD$5/Setup!$C$36)+IF($V193=11,N($F193),0))-CH193,0),MAX($P193-SUM(DV193:EE193),0))</f>
        <v>0</v>
      </c>
      <c r="EG193" s="48" t="n">
        <f aca="false">MIN(MAX((GE192*(1+GE$5/Setup!$C$36)+IF($V193=12,N($F193),0))-CI193,0),MAX($P193-SUM(DV193:EF193),0))</f>
        <v>0</v>
      </c>
      <c r="EH193" s="48" t="n">
        <f aca="false">MIN(MAX((GF192*(1+GF$5/Setup!$C$36)+IF($V193=13,N($F193),0))-CJ193,0),MAX($P193-SUM(DV193:EG193),0))</f>
        <v>0</v>
      </c>
      <c r="EI193" s="48" t="n">
        <f aca="false">MIN(MAX((GG192*(1+GG$5/Setup!$C$36)+IF($V193=14,N($F193),0))-CK193,0),MAX($P193-SUM(DV193:EH193),0))</f>
        <v>0</v>
      </c>
      <c r="EJ193" s="48" t="n">
        <f aca="false">MIN(MAX((GH192*(1+GH$5/Setup!$C$36)+IF($V193=15,N($F193),0))-CL193,0),MAX($P193-SUM(DV193:EI193),0))</f>
        <v>0</v>
      </c>
      <c r="EK193" s="48" t="n">
        <f aca="false">MIN(MAX((GI192*(1+GI$5/Setup!$C$36)+IF($V193=16,N($F193),0))-CM193,0),MAX($P193-SUM(DV193:EJ193),0))</f>
        <v>0</v>
      </c>
      <c r="EL193" s="48" t="n">
        <f aca="false">MIN(MAX((GJ192*(1+GJ$5/Setup!$C$36)+IF($V193=17,N($F193),0))-CN193,0),MAX($P193-SUM(DV193:EK193),0))</f>
        <v>0</v>
      </c>
      <c r="EM193" s="48" t="n">
        <f aca="false">MIN(MAX((GK192*(1+GK$5/Setup!$C$36)+IF($V193=18,N($F193),0))-CO193,0),MAX($P193-SUM(DV193:EL193),0))</f>
        <v>0</v>
      </c>
      <c r="EN193" s="48" t="n">
        <f aca="false">MIN(MAX((GL192*(1+GL$5/Setup!$C$36)+IF($V193=19,N($F193),0))-CP193,0),MAX($P193-SUM(DV193:EM193),0))</f>
        <v>0</v>
      </c>
      <c r="EO193" s="48" t="n">
        <f aca="false">MIN(MAX((GM192*(1+GM$5/Setup!$C$36)+IF($V193=20,N($F193),0))-CQ193,0),MAX($P193-SUM(DV193:EN193),0))</f>
        <v>0</v>
      </c>
      <c r="EP193" s="48" t="n">
        <f aca="false">MIN(MAX((GN192*(1+GN$5/Setup!$C$36)+IF($V193=21,N($F193),0))-CR193,0),MAX($P193-SUM(DV193:EO193),0))</f>
        <v>0</v>
      </c>
      <c r="EQ193" s="48" t="n">
        <f aca="false">MIN(MAX((GO192*(1+GO$5/Setup!$C$36)+IF($V193=22,N($F193),0))-CS193,0),MAX($P193-SUM(DV193:EP193),0))</f>
        <v>0</v>
      </c>
      <c r="ER193" s="48" t="n">
        <f aca="false">MIN(MAX((GP192*(1+GP$5/Setup!$C$36)+IF($V193=23,N($F193),0))-CT193,0),MAX($P193-SUM(DV193:EQ193),0))</f>
        <v>0</v>
      </c>
      <c r="ES193" s="48" t="n">
        <f aca="false">MIN(MAX((GQ192*(1+GQ$5/Setup!$C$36)+IF($V193=24,N($F193),0))-CU193,0),MAX($P193-SUM(DV193:ER193),0))</f>
        <v>0</v>
      </c>
      <c r="ET193" s="48" t="n">
        <f aca="false">MIN(MAX((GR192*(1+GR$5/Setup!$C$36)+IF($V193=25,N($F193),0))-CV193,0),MAX($P193-SUM(DV193:ES193),0))</f>
        <v>0</v>
      </c>
      <c r="EU193" s="48" t="n">
        <f aca="false">MIN(MAX((GS192*(1+GS$5/Setup!$C$36)+IF($V193=26,N($F193),0))-CW193,0),MAX($P193-SUM(DV193:ET193),0))</f>
        <v>0</v>
      </c>
      <c r="EV193" s="48" t="n">
        <f aca="false">MIN(MAX((GT192*(1+GT$5/Setup!$C$36)+IF($V193=27,N($F193),0))-CX193,0),MAX($P193-SUM(DV193:EU193),0))</f>
        <v>0</v>
      </c>
      <c r="EW193" s="48" t="n">
        <f aca="false">MIN(MAX((GU192*(1+GU$5/Setup!$C$36)+IF($V193=28,N($F193),0))-CY193,0),MAX($P193-SUM(DV193:EV193),0))</f>
        <v>0</v>
      </c>
      <c r="EX193" s="48" t="n">
        <f aca="false">MIN(MAX((GV192*(1+GV$5/Setup!$C$36)+IF($V193=29,N($F193),0))-CZ193,0),MAX($P193-SUM(DV193:EW193),0))</f>
        <v>0</v>
      </c>
      <c r="EY193" s="48" t="n">
        <f aca="false">MIN(MAX((GW192*(1+GW$5/Setup!$C$36)+IF($V193=30,N($F193),0))-DA193,0),MAX($P193-SUM(DV193:EX193),0))</f>
        <v>0</v>
      </c>
      <c r="EZ193" s="48" t="n">
        <f aca="false">MIN(MAX((GX192*(1+GX$5/Setup!$C$36)+IF($V193=31,N($F193),0))-DB193,0),MAX($P193-SUM(DV193:EY193),0))</f>
        <v>0</v>
      </c>
      <c r="FA193" s="48" t="n">
        <f aca="false">MIN(MAX((GY192*(1+GY$5/Setup!$C$36)+IF($V193=32,N($F193),0))-DC193,0),MAX($P193-SUM(DV193:EZ193),0))</f>
        <v>0</v>
      </c>
      <c r="FB193" s="48" t="n">
        <f aca="false">MIN(MAX((GZ192*(1+GZ$5/Setup!$C$36)+IF($V193=33,N($F193),0))-DD193,0),MAX($P193-SUM(DV193:FA193),0))</f>
        <v>0</v>
      </c>
      <c r="FC193" s="48" t="n">
        <f aca="false">MIN(MAX((HA192*(1+HA$5/Setup!$C$36)+IF($V193=34,N($F193),0))-DE193,0),MAX($P193-SUM(DV193:FB193),0))</f>
        <v>0</v>
      </c>
      <c r="FD193" s="48" t="n">
        <f aca="false">MIN(MAX((HB192*(1+HB$5/Setup!$C$36)+IF($V193=35,N($F193),0))-DF193,0),MAX($P193-SUM(DV193:FC193),0))</f>
        <v>0</v>
      </c>
      <c r="FE193" s="48" t="n">
        <f aca="false">MIN(MAX((HC192*(1+HC$5/Setup!$C$36)+IF($V193=36,N($F193),0))-DG193,0),MAX($P193-SUM(DV193:FD193),0))</f>
        <v>0</v>
      </c>
      <c r="FF193" s="48" t="n">
        <f aca="false">MIN(MAX((HD192*(1+HD$5/Setup!$C$36)+IF($V193=37,N($F193),0))-DH193,0),MAX($P193-SUM(DV193:FE193),0))</f>
        <v>0</v>
      </c>
      <c r="FG193" s="48" t="n">
        <f aca="false">MIN(MAX((HE192*(1+HE$5/Setup!$C$36)+IF($V193=38,N($F193),0))-DI193,0),MAX($P193-SUM(DV193:FF193),0))</f>
        <v>0</v>
      </c>
      <c r="FH193" s="48" t="n">
        <f aca="false">MIN(MAX((HF192*(1+HF$5/Setup!$C$36)+IF($V193=39,N($F193),0))-DJ193,0),MAX($P193-SUM(DV193:FG193),0))</f>
        <v>0</v>
      </c>
      <c r="FI193" s="48" t="n">
        <f aca="false">MIN(MAX((HG192*(1+HG$5/Setup!$C$36)+IF($V193=40,N($F193),0))-DK193,0),MAX($P193-SUM(DV193:FH193),0))</f>
        <v>0</v>
      </c>
      <c r="FJ193" s="48" t="n">
        <f aca="false">MIN(MAX((HH192*(1+HH$5/Setup!$C$36)+IF($V193=41,N($F193),0))-DL193,0),MAX($P193-SUM(DV193:FI193),0))</f>
        <v>0</v>
      </c>
      <c r="FK193" s="48" t="n">
        <f aca="false">MIN(MAX((HI192*(1+HI$5/Setup!$C$36)+IF($V193=42,N($F193),0))-DM193,0),MAX($P193-SUM(DV193:FJ193),0))</f>
        <v>0</v>
      </c>
      <c r="FL193" s="48" t="n">
        <f aca="false">MIN(MAX((HJ192*(1+HJ$5/Setup!$C$36)+IF($V193=43,N($F193),0))-DN193,0),MAX($P193-SUM(DV193:FK193),0))</f>
        <v>0</v>
      </c>
      <c r="FM193" s="48" t="n">
        <f aca="false">MIN(MAX((HK192*(1+HK$5/Setup!$C$36)+IF($V193=44,N($F193),0))-DO193,0),MAX($P193-SUM(DV193:FL193),0))</f>
        <v>0</v>
      </c>
      <c r="FN193" s="48" t="n">
        <f aca="false">MIN(MAX((HL192*(1+HL$5/Setup!$C$36)+IF($V193=45,N($F193),0))-DP193,0),MAX($P193-SUM(DV193:FM193),0))</f>
        <v>0</v>
      </c>
      <c r="FO193" s="48" t="n">
        <f aca="false">MIN(MAX((HM192*(1+HM$5/Setup!$C$36)+IF($V193=46,N($F193),0))-DQ193,0),MAX($P193-SUM(DV193:FN193),0))</f>
        <v>0</v>
      </c>
      <c r="FP193" s="48" t="n">
        <f aca="false">MIN(MAX((HN192*(1+HN$5/Setup!$C$36)+IF($V193=47,N($F193),0))-DR193,0),MAX($P193-SUM(DV193:FO193),0))</f>
        <v>0</v>
      </c>
      <c r="FQ193" s="48" t="n">
        <f aca="false">MIN(MAX((HO192*(1+HO$5/Setup!$C$36)+IF($V193=48,N($F193),0))-DS193,0),MAX($P193-SUM(DV193:FP193),0))</f>
        <v>0</v>
      </c>
      <c r="FR193" s="48" t="n">
        <f aca="false">MIN(MAX((HP192*(1+HP$5/Setup!$C$36)+IF($V193=49,N($F193),0))-DT193,0),MAX($P193-SUM(DV193:FQ193),0))</f>
        <v>0</v>
      </c>
      <c r="FS193" s="48" t="n">
        <f aca="false">MIN(MAX((HQ192*(1+HQ$5/Setup!$C$36)+IF($V193=50,N($F193),0))-DU193,0),MAX($P193-SUM(DV193:FR193),0))</f>
        <v>0</v>
      </c>
      <c r="FT193" s="48" t="n">
        <f aca="false">IF((FT192*(1+FT$5/Setup!$C$36)+IF($V193=1,N($F193),0))-BX193-DV193&lt;0.005,0,(FT192*(1+FT$5/Setup!$C$36)+IF($V193=1,N($F193),0))-BX193-DV193)</f>
        <v>0</v>
      </c>
      <c r="FU193" s="48" t="n">
        <f aca="false">IF((FU192*(1+FU$5/Setup!$C$36)+IF($V193=2,N($F193),0))-BY193-DW193&lt;0.005,0,(FU192*(1+FU$5/Setup!$C$36)+IF($V193=2,N($F193),0))-BY193-DW193)</f>
        <v>0</v>
      </c>
      <c r="FV193" s="48" t="n">
        <f aca="false">IF((FV192*(1+FV$5/Setup!$C$36)+IF($V193=3,N($F193),0))-BZ193-DX193&lt;0.005,0,(FV192*(1+FV$5/Setup!$C$36)+IF($V193=3,N($F193),0))-BZ193-DX193)</f>
        <v>0</v>
      </c>
      <c r="FW193" s="48" t="n">
        <f aca="false">IF((FW192*(1+FW$5/Setup!$C$36)+IF($V193=4,N($F193),0))-CA193-DY193&lt;0.005,0,(FW192*(1+FW$5/Setup!$C$36)+IF($V193=4,N($F193),0))-CA193-DY193)</f>
        <v>0</v>
      </c>
      <c r="FX193" s="48" t="n">
        <f aca="false">IF((FX192*(1+FX$5/Setup!$C$36)+IF($V193=5,N($F193),0))-CB193-DZ193&lt;0.005,0,(FX192*(1+FX$5/Setup!$C$36)+IF($V193=5,N($F193),0))-CB193-DZ193)</f>
        <v>0</v>
      </c>
      <c r="FY193" s="48" t="n">
        <f aca="false">IF((FY192*(1+FY$5/Setup!$C$36)+IF($V193=6,N($F193),0))-CC193-EA193&lt;0.005,0,(FY192*(1+FY$5/Setup!$C$36)+IF($V193=6,N($F193),0))-CC193-EA193)</f>
        <v>0</v>
      </c>
      <c r="FZ193" s="48" t="n">
        <f aca="false">IF((FZ192*(1+FZ$5/Setup!$C$36)+IF($V193=7,N($F193),0))-CD193-EB193&lt;0.005,0,(FZ192*(1+FZ$5/Setup!$C$36)+IF($V193=7,N($F193),0))-CD193-EB193)</f>
        <v>0</v>
      </c>
      <c r="GA193" s="48" t="n">
        <f aca="false">IF((GA192*(1+GA$5/Setup!$C$36)+IF($V193=8,N($F193),0))-CE193-EC193&lt;0.005,0,(GA192*(1+GA$5/Setup!$C$36)+IF($V193=8,N($F193),0))-CE193-EC193)</f>
        <v>0</v>
      </c>
      <c r="GB193" s="48" t="n">
        <f aca="false">IF((GB192*(1+GB$5/Setup!$C$36)+IF($V193=9,N($F193),0))-CF193-ED193&lt;0.005,0,(GB192*(1+GB$5/Setup!$C$36)+IF($V193=9,N($F193),0))-CF193-ED193)</f>
        <v>0</v>
      </c>
      <c r="GC193" s="48" t="n">
        <f aca="false">IF((GC192*(1+GC$5/Setup!$C$36)+IF($V193=10,N($F193),0))-CG193-EE193&lt;0.005,0,(GC192*(1+GC$5/Setup!$C$36)+IF($V193=10,N($F193),0))-CG193-EE193)</f>
        <v>0</v>
      </c>
      <c r="GD193" s="48" t="n">
        <f aca="false">IF((GD192*(1+GD$5/Setup!$C$36)+IF($V193=11,N($F193),0))-CH193-EF193&lt;0.005,0,(GD192*(1+GD$5/Setup!$C$36)+IF($V193=11,N($F193),0))-CH193-EF193)</f>
        <v>0</v>
      </c>
      <c r="GE193" s="48" t="n">
        <f aca="false">IF((GE192*(1+GE$5/Setup!$C$36)+IF($V193=12,N($F193),0))-CI193-EG193&lt;0.005,0,(GE192*(1+GE$5/Setup!$C$36)+IF($V193=12,N($F193),0))-CI193-EG193)</f>
        <v>0</v>
      </c>
      <c r="GF193" s="48" t="n">
        <f aca="false">IF((GF192*(1+GF$5/Setup!$C$36)+IF($V193=13,N($F193),0))-CJ193-EH193&lt;0.005,0,(GF192*(1+GF$5/Setup!$C$36)+IF($V193=13,N($F193),0))-CJ193-EH193)</f>
        <v>0</v>
      </c>
      <c r="GG193" s="48" t="n">
        <f aca="false">IF((GG192*(1+GG$5/Setup!$C$36)+IF($V193=14,N($F193),0))-CK193-EI193&lt;0.005,0,(GG192*(1+GG$5/Setup!$C$36)+IF($V193=14,N($F193),0))-CK193-EI193)</f>
        <v>0</v>
      </c>
      <c r="GH193" s="48" t="n">
        <f aca="false">IF((GH192*(1+GH$5/Setup!$C$36)+IF($V193=15,N($F193),0))-CL193-EJ193&lt;0.005,0,(GH192*(1+GH$5/Setup!$C$36)+IF($V193=15,N($F193),0))-CL193-EJ193)</f>
        <v>0</v>
      </c>
      <c r="GI193" s="48" t="n">
        <f aca="false">IF((GI192*(1+GI$5/Setup!$C$36)+IF($V193=16,N($F193),0))-CM193-EK193&lt;0.005,0,(GI192*(1+GI$5/Setup!$C$36)+IF($V193=16,N($F193),0))-CM193-EK193)</f>
        <v>0</v>
      </c>
      <c r="GJ193" s="48" t="n">
        <f aca="false">IF((GJ192*(1+GJ$5/Setup!$C$36)+IF($V193=17,N($F193),0))-CN193-EL193&lt;0.005,0,(GJ192*(1+GJ$5/Setup!$C$36)+IF($V193=17,N($F193),0))-CN193-EL193)</f>
        <v>0</v>
      </c>
      <c r="GK193" s="48" t="n">
        <f aca="false">IF((GK192*(1+GK$5/Setup!$C$36)+IF($V193=18,N($F193),0))-CO193-EM193&lt;0.005,0,(GK192*(1+GK$5/Setup!$C$36)+IF($V193=18,N($F193),0))-CO193-EM193)</f>
        <v>0</v>
      </c>
      <c r="GL193" s="48" t="n">
        <f aca="false">IF((GL192*(1+GL$5/Setup!$C$36)+IF($V193=19,N($F193),0))-CP193-EN193&lt;0.005,0,(GL192*(1+GL$5/Setup!$C$36)+IF($V193=19,N($F193),0))-CP193-EN193)</f>
        <v>0</v>
      </c>
      <c r="GM193" s="48" t="n">
        <f aca="false">IF((GM192*(1+GM$5/Setup!$C$36)+IF($V193=20,N($F193),0))-CQ193-EO193&lt;0.005,0,(GM192*(1+GM$5/Setup!$C$36)+IF($V193=20,N($F193),0))-CQ193-EO193)</f>
        <v>0</v>
      </c>
      <c r="GN193" s="48" t="n">
        <f aca="false">IF((GN192*(1+GN$5/Setup!$C$36)+IF($V193=21,N($F193),0))-CR193-EP193&lt;0.005,0,(GN192*(1+GN$5/Setup!$C$36)+IF($V193=21,N($F193),0))-CR193-EP193)</f>
        <v>0</v>
      </c>
      <c r="GO193" s="48" t="n">
        <f aca="false">IF((GO192*(1+GO$5/Setup!$C$36)+IF($V193=22,N($F193),0))-CS193-EQ193&lt;0.005,0,(GO192*(1+GO$5/Setup!$C$36)+IF($V193=22,N($F193),0))-CS193-EQ193)</f>
        <v>0</v>
      </c>
      <c r="GP193" s="48" t="n">
        <f aca="false">IF((GP192*(1+GP$5/Setup!$C$36)+IF($V193=23,N($F193),0))-CT193-ER193&lt;0.005,0,(GP192*(1+GP$5/Setup!$C$36)+IF($V193=23,N($F193),0))-CT193-ER193)</f>
        <v>0</v>
      </c>
      <c r="GQ193" s="48" t="n">
        <f aca="false">IF((GQ192*(1+GQ$5/Setup!$C$36)+IF($V193=24,N($F193),0))-CU193-ES193&lt;0.005,0,(GQ192*(1+GQ$5/Setup!$C$36)+IF($V193=24,N($F193),0))-CU193-ES193)</f>
        <v>0</v>
      </c>
      <c r="GR193" s="48" t="n">
        <f aca="false">IF((GR192*(1+GR$5/Setup!$C$36)+IF($V193=25,N($F193),0))-CV193-ET193&lt;0.005,0,(GR192*(1+GR$5/Setup!$C$36)+IF($V193=25,N($F193),0))-CV193-ET193)</f>
        <v>0</v>
      </c>
      <c r="GS193" s="48" t="n">
        <f aca="false">IF((GS192*(1+GS$5/Setup!$C$36)+IF($V193=26,N($F193),0))-CW193-EU193&lt;0.005,0,(GS192*(1+GS$5/Setup!$C$36)+IF($V193=26,N($F193),0))-CW193-EU193)</f>
        <v>0</v>
      </c>
      <c r="GT193" s="48" t="n">
        <f aca="false">IF((GT192*(1+GT$5/Setup!$C$36)+IF($V193=27,N($F193),0))-CX193-EV193&lt;0.005,0,(GT192*(1+GT$5/Setup!$C$36)+IF($V193=27,N($F193),0))-CX193-EV193)</f>
        <v>0</v>
      </c>
      <c r="GU193" s="48" t="n">
        <f aca="false">IF((GU192*(1+GU$5/Setup!$C$36)+IF($V193=28,N($F193),0))-CY193-EW193&lt;0.005,0,(GU192*(1+GU$5/Setup!$C$36)+IF($V193=28,N($F193),0))-CY193-EW193)</f>
        <v>0</v>
      </c>
      <c r="GV193" s="48" t="n">
        <f aca="false">IF((GV192*(1+GV$5/Setup!$C$36)+IF($V193=29,N($F193),0))-CZ193-EX193&lt;0.005,0,(GV192*(1+GV$5/Setup!$C$36)+IF($V193=29,N($F193),0))-CZ193-EX193)</f>
        <v>0</v>
      </c>
      <c r="GW193" s="48" t="n">
        <f aca="false">IF((GW192*(1+GW$5/Setup!$C$36)+IF($V193=30,N($F193),0))-DA193-EY193&lt;0.005,0,(GW192*(1+GW$5/Setup!$C$36)+IF($V193=30,N($F193),0))-DA193-EY193)</f>
        <v>0</v>
      </c>
      <c r="GX193" s="48" t="n">
        <f aca="false">IF((GX192*(1+GX$5/Setup!$C$36)+IF($V193=31,N($F193),0))-DB193-EZ193&lt;0.005,0,(GX192*(1+GX$5/Setup!$C$36)+IF($V193=31,N($F193),0))-DB193-EZ193)</f>
        <v>0</v>
      </c>
      <c r="GY193" s="48" t="n">
        <f aca="false">IF((GY192*(1+GY$5/Setup!$C$36)+IF($V193=32,N($F193),0))-DC193-FA193&lt;0.005,0,(GY192*(1+GY$5/Setup!$C$36)+IF($V193=32,N($F193),0))-DC193-FA193)</f>
        <v>0</v>
      </c>
      <c r="GZ193" s="48" t="n">
        <f aca="false">IF((GZ192*(1+GZ$5/Setup!$C$36)+IF($V193=33,N($F193),0))-DD193-FB193&lt;0.005,0,(GZ192*(1+GZ$5/Setup!$C$36)+IF($V193=33,N($F193),0))-DD193-FB193)</f>
        <v>0</v>
      </c>
      <c r="HA193" s="48" t="n">
        <f aca="false">IF((HA192*(1+HA$5/Setup!$C$36)+IF($V193=34,N($F193),0))-DE193-FC193&lt;0.005,0,(HA192*(1+HA$5/Setup!$C$36)+IF($V193=34,N($F193),0))-DE193-FC193)</f>
        <v>0</v>
      </c>
      <c r="HB193" s="48" t="n">
        <f aca="false">IF((HB192*(1+HB$5/Setup!$C$36)+IF($V193=35,N($F193),0))-DF193-FD193&lt;0.005,0,(HB192*(1+HB$5/Setup!$C$36)+IF($V193=35,N($F193),0))-DF193-FD193)</f>
        <v>0</v>
      </c>
      <c r="HC193" s="48" t="n">
        <f aca="false">IF((HC192*(1+HC$5/Setup!$C$36)+IF($V193=36,N($F193),0))-DG193-FE193&lt;0.005,0,(HC192*(1+HC$5/Setup!$C$36)+IF($V193=36,N($F193),0))-DG193-FE193)</f>
        <v>0</v>
      </c>
      <c r="HD193" s="48" t="n">
        <f aca="false">IF((HD192*(1+HD$5/Setup!$C$36)+IF($V193=37,N($F193),0))-DH193-FF193&lt;0.005,0,(HD192*(1+HD$5/Setup!$C$36)+IF($V193=37,N($F193),0))-DH193-FF193)</f>
        <v>0</v>
      </c>
      <c r="HE193" s="48" t="n">
        <f aca="false">IF((HE192*(1+HE$5/Setup!$C$36)+IF($V193=38,N($F193),0))-DI193-FG193&lt;0.005,0,(HE192*(1+HE$5/Setup!$C$36)+IF($V193=38,N($F193),0))-DI193-FG193)</f>
        <v>0</v>
      </c>
      <c r="HF193" s="48" t="n">
        <f aca="false">IF((HF192*(1+HF$5/Setup!$C$36)+IF($V193=39,N($F193),0))-DJ193-FH193&lt;0.005,0,(HF192*(1+HF$5/Setup!$C$36)+IF($V193=39,N($F193),0))-DJ193-FH193)</f>
        <v>0</v>
      </c>
      <c r="HG193" s="48" t="n">
        <f aca="false">IF((HG192*(1+HG$5/Setup!$C$36)+IF($V193=40,N($F193),0))-DK193-FI193&lt;0.005,0,(HG192*(1+HG$5/Setup!$C$36)+IF($V193=40,N($F193),0))-DK193-FI193)</f>
        <v>0</v>
      </c>
      <c r="HH193" s="48" t="n">
        <f aca="false">IF((HH192*(1+HH$5/Setup!$C$36)+IF($V193=41,N($F193),0))-DL193-FJ193&lt;0.005,0,(HH192*(1+HH$5/Setup!$C$36)+IF($V193=41,N($F193),0))-DL193-FJ193)</f>
        <v>0</v>
      </c>
      <c r="HI193" s="48" t="n">
        <f aca="false">IF((HI192*(1+HI$5/Setup!$C$36)+IF($V193=42,N($F193),0))-DM193-FK193&lt;0.005,0,(HI192*(1+HI$5/Setup!$C$36)+IF($V193=42,N($F193),0))-DM193-FK193)</f>
        <v>0</v>
      </c>
      <c r="HJ193" s="48" t="n">
        <f aca="false">IF((HJ192*(1+HJ$5/Setup!$C$36)+IF($V193=43,N($F193),0))-DN193-FL193&lt;0.005,0,(HJ192*(1+HJ$5/Setup!$C$36)+IF($V193=43,N($F193),0))-DN193-FL193)</f>
        <v>0</v>
      </c>
      <c r="HK193" s="48" t="n">
        <f aca="false">IF((HK192*(1+HK$5/Setup!$C$36)+IF($V193=44,N($F193),0))-DO193-FM193&lt;0.005,0,(HK192*(1+HK$5/Setup!$C$36)+IF($V193=44,N($F193),0))-DO193-FM193)</f>
        <v>0</v>
      </c>
      <c r="HL193" s="48" t="n">
        <f aca="false">IF((HL192*(1+HL$5/Setup!$C$36)+IF($V193=45,N($F193),0))-DP193-FN193&lt;0.005,0,(HL192*(1+HL$5/Setup!$C$36)+IF($V193=45,N($F193),0))-DP193-FN193)</f>
        <v>0</v>
      </c>
      <c r="HM193" s="48" t="n">
        <f aca="false">IF((HM192*(1+HM$5/Setup!$C$36)+IF($V193=46,N($F193),0))-DQ193-FO193&lt;0.005,0,(HM192*(1+HM$5/Setup!$C$36)+IF($V193=46,N($F193),0))-DQ193-FO193)</f>
        <v>0</v>
      </c>
      <c r="HN193" s="48" t="n">
        <f aca="false">IF((HN192*(1+HN$5/Setup!$C$36)+IF($V193=47,N($F193),0))-DR193-FP193&lt;0.005,0,(HN192*(1+HN$5/Setup!$C$36)+IF($V193=47,N($F193),0))-DR193-FP193)</f>
        <v>0</v>
      </c>
      <c r="HO193" s="48" t="n">
        <f aca="false">IF((HO192*(1+HO$5/Setup!$C$36)+IF($V193=48,N($F193),0))-DS193-FQ193&lt;0.005,0,(HO192*(1+HO$5/Setup!$C$36)+IF($V193=48,N($F193),0))-DS193-FQ193)</f>
        <v>0</v>
      </c>
      <c r="HP193" s="48" t="n">
        <f aca="false">IF((HP192*(1+HP$5/Setup!$C$36)+IF($V193=49,N($F193),0))-DT193-FR193&lt;0.005,0,(HP192*(1+HP$5/Setup!$C$36)+IF($V193=49,N($F193),0))-DT193-FR193)</f>
        <v>0</v>
      </c>
      <c r="HQ193" s="48" t="n">
        <f aca="false">IF((HQ192*(1+HQ$5/Setup!$C$36)+IF($V193=50,N($F193),0))-DU193-FS193&lt;0.005,0,(HQ192*(1+HQ$5/Setup!$C$36)+IF($V193=50,N($F193),0))-DU193-FS193)</f>
        <v>0</v>
      </c>
    </row>
    <row r="194" customFormat="false" ht="15" hidden="false" customHeight="false" outlineLevel="0" collapsed="false">
      <c r="A194" s="44" t="n">
        <v>186</v>
      </c>
      <c r="B194" s="45" t="n">
        <f aca="false">IF(Setup!$C$7="Every month",EDATE(Setup!$C$8,($A194-1)),IF(Setup!$C$7="Twice a month",DATE(YEAR(Setup!$C$8),MONTH(Setup!$C$8)+INT((($A194-1)+Setup!$C$41)/2),MIN(IF(MOD(($A194-1)+Setup!$C$41,2)=0,Setup!$C$39,Setup!$C$40),DAY(EOMONTH(DATE(YEAR(Setup!$C$8),MONTH(Setup!$C$8)+INT((($A194-1)+Setup!$C$41)/2),1),0)))),Setup!$C$8+($A194-1)*IF(Setup!$C$7="Every week",7,14)))</f>
        <v>48915</v>
      </c>
      <c r="C194" s="45" t="n">
        <f aca="false">IF(Setup!$C$7="Every month",EDATE(Setup!$C$8,$A194),IF(Setup!$C$7="Twice a month",DATE(YEAR(Setup!$C$8),MONTH(Setup!$C$8)+INT(($A194+Setup!$C$41)/2),MIN(IF(MOD($A194+Setup!$C$41,2)=0,Setup!$C$39,Setup!$C$40),DAY(EOMONTH(DATE(YEAR(Setup!$C$8),MONTH(Setup!$C$8)+INT(($A194+Setup!$C$41)/2),1),0)))),Setup!$C$8+$A194*IF(Setup!$C$7="Every week",7,14)))</f>
        <v>48929</v>
      </c>
      <c r="D194" s="46"/>
      <c r="E194" s="47"/>
      <c r="F194" s="47"/>
      <c r="G194" s="47"/>
      <c r="H194" s="47"/>
      <c r="I194" s="48" t="n">
        <f aca="false">N(Setup!$C$11)+N(E194)</f>
        <v>100</v>
      </c>
      <c r="J194" s="48" t="n">
        <f aca="false">MIN(Setup!$C$37,MAX(I194,0))</f>
        <v>9.23076923076923</v>
      </c>
      <c r="K194" s="48" t="n">
        <f aca="false">MIN(MAX(N(Setup!$C$14)-L193,0),MAX(I194-J194,0))</f>
        <v>0</v>
      </c>
      <c r="L194" s="48" t="n">
        <f aca="false">L193+K194-N(G194)</f>
        <v>500</v>
      </c>
      <c r="M194" s="48" t="n">
        <f aca="false">M193+J194-N(H194)</f>
        <v>1716.92307692308</v>
      </c>
      <c r="N194" s="48" t="n">
        <f aca="false">SUM(BX194:DU194)</f>
        <v>0</v>
      </c>
      <c r="O194" s="48" t="n">
        <f aca="false">SUM(Z194:BW194)-N194</f>
        <v>25</v>
      </c>
      <c r="P194" s="48" t="n">
        <f aca="false">MAX(I194-J194-K194,0)+O194</f>
        <v>115.769230769231</v>
      </c>
      <c r="Q194" s="48" t="n">
        <f aca="false">SUM(DV194:FS194)</f>
        <v>0</v>
      </c>
      <c r="R194" s="49" t="n">
        <f aca="false">N194+J194+K194+Q194</f>
        <v>9.23076923076923</v>
      </c>
      <c r="S194" s="48" t="n">
        <f aca="false">T194-T193-N(F194)+N194+Q194</f>
        <v>0</v>
      </c>
      <c r="T194" s="49" t="n">
        <f aca="false">SUM(FT194:HQ194)</f>
        <v>0</v>
      </c>
      <c r="U194" s="44" t="str">
        <f aca="false">IF(T193&lt;0.005,"",INDEX(Helpers!$C$2:$C$51,IF(_xlfn.MINIFS($DV$6:$FS$6,DV194:FS194,"&gt;0.005")=0,V194,_xlfn.MINIFS($DV$6:$FS$6,DV194:FS194,"&gt;0.005"))))</f>
        <v/>
      </c>
      <c r="V194" s="44" t="n">
        <f aca="false">IF(_xlfn.MINIFS($FT$6:$HQ$6,FT193:HQ193,"&gt;0.005")=0,1,_xlfn.MINIFS($FT$6:$HQ$6,FT193:HQ193,"&gt;0.005"))</f>
        <v>1</v>
      </c>
      <c r="W194" s="44" t="n">
        <f aca="false">IF(AND(D194&lt;&gt;"Paid",T193&gt;0.005),1,0)</f>
        <v>0</v>
      </c>
      <c r="X194" s="48" t="n">
        <f aca="false">SUMPRODUCT(((Helpers!$G$2:$G$51*(1+(Helpers!$D$2:$D$51+0.000000001)/12)^(($B194-Setup!$C$8)/(365.25/12))-Helpers!$E$2:$E$51*((1+(Helpers!$D$2:$D$51+0.000000001)/12)^(($B194-Setup!$C$8)/(365.25/12))-1)/((Helpers!$D$2:$D$51+0.000000001)/12))&gt;0)*(Helpers!$G$2:$G$51*(1+(Helpers!$D$2:$D$51+0.000000001)/12)^(($B194-Setup!$C$8)/(365.25/12))-Helpers!$E$2:$E$51*((1+(Helpers!$D$2:$D$51+0.000000001)/12)^(($B194-Setup!$C$8)/(365.25/12))-1)/((Helpers!$D$2:$D$51+0.000000001)/12)))</f>
        <v>0</v>
      </c>
      <c r="Y194" s="48"/>
      <c r="Z194" s="48" t="n">
        <f aca="false">IF(OR(N(Z$5)=0,Z$6=""),0,Z$5*((DATE(YEAR($B194),MONTH($B194),MIN(Z$6,DAY(EOMONTH($B194,0))))&gt;=$B194)*(DATE(YEAR($B194),MONTH($B194),MIN(Z$6,DAY(EOMONTH($B194,0))))&lt;$C194)+(DATE(YEAR($B194),MONTH($B194)+1,MIN(Z$6,DAY(EOMONTH($B194,1))))&gt;=$B194)*(DATE(YEAR($B194),MONTH($B194)+1,MIN(Z$6,DAY(EOMONTH($B194,1))))&lt;$C194)))</f>
        <v>25</v>
      </c>
      <c r="AA194" s="48" t="n">
        <f aca="false">IF(OR(N(AA$5)=0,AA$6=""),0,AA$5*((DATE(YEAR($B194),MONTH($B194),MIN(AA$6,DAY(EOMONTH($B194,0))))&gt;=$B194)*(DATE(YEAR($B194),MONTH($B194),MIN(AA$6,DAY(EOMONTH($B194,0))))&lt;$C194)+(DATE(YEAR($B194),MONTH($B194)+1,MIN(AA$6,DAY(EOMONTH($B194,1))))&gt;=$B194)*(DATE(YEAR($B194),MONTH($B194)+1,MIN(AA$6,DAY(EOMONTH($B194,1))))&lt;$C194)))</f>
        <v>0</v>
      </c>
      <c r="AB194" s="48" t="n">
        <f aca="false">IF(OR(N(AB$5)=0,AB$6=""),0,AB$5*((DATE(YEAR($B194),MONTH($B194),MIN(AB$6,DAY(EOMONTH($B194,0))))&gt;=$B194)*(DATE(YEAR($B194),MONTH($B194),MIN(AB$6,DAY(EOMONTH($B194,0))))&lt;$C194)+(DATE(YEAR($B194),MONTH($B194)+1,MIN(AB$6,DAY(EOMONTH($B194,1))))&gt;=$B194)*(DATE(YEAR($B194),MONTH($B194)+1,MIN(AB$6,DAY(EOMONTH($B194,1))))&lt;$C194)))</f>
        <v>0</v>
      </c>
      <c r="AC194" s="48" t="n">
        <f aca="false">IF(OR(N(AC$5)=0,AC$6=""),0,AC$5*((DATE(YEAR($B194),MONTH($B194),MIN(AC$6,DAY(EOMONTH($B194,0))))&gt;=$B194)*(DATE(YEAR($B194),MONTH($B194),MIN(AC$6,DAY(EOMONTH($B194,0))))&lt;$C194)+(DATE(YEAR($B194),MONTH($B194)+1,MIN(AC$6,DAY(EOMONTH($B194,1))))&gt;=$B194)*(DATE(YEAR($B194),MONTH($B194)+1,MIN(AC$6,DAY(EOMONTH($B194,1))))&lt;$C194)))</f>
        <v>0</v>
      </c>
      <c r="AD194" s="48" t="n">
        <f aca="false">IF(OR(N(AD$5)=0,AD$6=""),0,AD$5*((DATE(YEAR($B194),MONTH($B194),MIN(AD$6,DAY(EOMONTH($B194,0))))&gt;=$B194)*(DATE(YEAR($B194),MONTH($B194),MIN(AD$6,DAY(EOMONTH($B194,0))))&lt;$C194)+(DATE(YEAR($B194),MONTH($B194)+1,MIN(AD$6,DAY(EOMONTH($B194,1))))&gt;=$B194)*(DATE(YEAR($B194),MONTH($B194)+1,MIN(AD$6,DAY(EOMONTH($B194,1))))&lt;$C194)))</f>
        <v>0</v>
      </c>
      <c r="AE194" s="48" t="n">
        <f aca="false">IF(OR(N(AE$5)=0,AE$6=""),0,AE$5*((DATE(YEAR($B194),MONTH($B194),MIN(AE$6,DAY(EOMONTH($B194,0))))&gt;=$B194)*(DATE(YEAR($B194),MONTH($B194),MIN(AE$6,DAY(EOMONTH($B194,0))))&lt;$C194)+(DATE(YEAR($B194),MONTH($B194)+1,MIN(AE$6,DAY(EOMONTH($B194,1))))&gt;=$B194)*(DATE(YEAR($B194),MONTH($B194)+1,MIN(AE$6,DAY(EOMONTH($B194,1))))&lt;$C194)))</f>
        <v>0</v>
      </c>
      <c r="AF194" s="48" t="n">
        <f aca="false">IF(OR(N(AF$5)=0,AF$6=""),0,AF$5*((DATE(YEAR($B194),MONTH($B194),MIN(AF$6,DAY(EOMONTH($B194,0))))&gt;=$B194)*(DATE(YEAR($B194),MONTH($B194),MIN(AF$6,DAY(EOMONTH($B194,0))))&lt;$C194)+(DATE(YEAR($B194),MONTH($B194)+1,MIN(AF$6,DAY(EOMONTH($B194,1))))&gt;=$B194)*(DATE(YEAR($B194),MONTH($B194)+1,MIN(AF$6,DAY(EOMONTH($B194,1))))&lt;$C194)))</f>
        <v>0</v>
      </c>
      <c r="AG194" s="48" t="n">
        <f aca="false">IF(OR(N(AG$5)=0,AG$6=""),0,AG$5*((DATE(YEAR($B194),MONTH($B194),MIN(AG$6,DAY(EOMONTH($B194,0))))&gt;=$B194)*(DATE(YEAR($B194),MONTH($B194),MIN(AG$6,DAY(EOMONTH($B194,0))))&lt;$C194)+(DATE(YEAR($B194),MONTH($B194)+1,MIN(AG$6,DAY(EOMONTH($B194,1))))&gt;=$B194)*(DATE(YEAR($B194),MONTH($B194)+1,MIN(AG$6,DAY(EOMONTH($B194,1))))&lt;$C194)))</f>
        <v>0</v>
      </c>
      <c r="AH194" s="48" t="n">
        <f aca="false">IF(OR(N(AH$5)=0,AH$6=""),0,AH$5*((DATE(YEAR($B194),MONTH($B194),MIN(AH$6,DAY(EOMONTH($B194,0))))&gt;=$B194)*(DATE(YEAR($B194),MONTH($B194),MIN(AH$6,DAY(EOMONTH($B194,0))))&lt;$C194)+(DATE(YEAR($B194),MONTH($B194)+1,MIN(AH$6,DAY(EOMONTH($B194,1))))&gt;=$B194)*(DATE(YEAR($B194),MONTH($B194)+1,MIN(AH$6,DAY(EOMONTH($B194,1))))&lt;$C194)))</f>
        <v>0</v>
      </c>
      <c r="AI194" s="48" t="n">
        <f aca="false">IF(OR(N(AI$5)=0,AI$6=""),0,AI$5*((DATE(YEAR($B194),MONTH($B194),MIN(AI$6,DAY(EOMONTH($B194,0))))&gt;=$B194)*(DATE(YEAR($B194),MONTH($B194),MIN(AI$6,DAY(EOMONTH($B194,0))))&lt;$C194)+(DATE(YEAR($B194),MONTH($B194)+1,MIN(AI$6,DAY(EOMONTH($B194,1))))&gt;=$B194)*(DATE(YEAR($B194),MONTH($B194)+1,MIN(AI$6,DAY(EOMONTH($B194,1))))&lt;$C194)))</f>
        <v>0</v>
      </c>
      <c r="AJ194" s="48" t="n">
        <f aca="false">IF(OR(N(AJ$5)=0,AJ$6=""),0,AJ$5*((DATE(YEAR($B194),MONTH($B194),MIN(AJ$6,DAY(EOMONTH($B194,0))))&gt;=$B194)*(DATE(YEAR($B194),MONTH($B194),MIN(AJ$6,DAY(EOMONTH($B194,0))))&lt;$C194)+(DATE(YEAR($B194),MONTH($B194)+1,MIN(AJ$6,DAY(EOMONTH($B194,1))))&gt;=$B194)*(DATE(YEAR($B194),MONTH($B194)+1,MIN(AJ$6,DAY(EOMONTH($B194,1))))&lt;$C194)))</f>
        <v>0</v>
      </c>
      <c r="AK194" s="48" t="n">
        <f aca="false">IF(OR(N(AK$5)=0,AK$6=""),0,AK$5*((DATE(YEAR($B194),MONTH($B194),MIN(AK$6,DAY(EOMONTH($B194,0))))&gt;=$B194)*(DATE(YEAR($B194),MONTH($B194),MIN(AK$6,DAY(EOMONTH($B194,0))))&lt;$C194)+(DATE(YEAR($B194),MONTH($B194)+1,MIN(AK$6,DAY(EOMONTH($B194,1))))&gt;=$B194)*(DATE(YEAR($B194),MONTH($B194)+1,MIN(AK$6,DAY(EOMONTH($B194,1))))&lt;$C194)))</f>
        <v>0</v>
      </c>
      <c r="AL194" s="48" t="n">
        <f aca="false">IF(OR(N(AL$5)=0,AL$6=""),0,AL$5*((DATE(YEAR($B194),MONTH($B194),MIN(AL$6,DAY(EOMONTH($B194,0))))&gt;=$B194)*(DATE(YEAR($B194),MONTH($B194),MIN(AL$6,DAY(EOMONTH($B194,0))))&lt;$C194)+(DATE(YEAR($B194),MONTH($B194)+1,MIN(AL$6,DAY(EOMONTH($B194,1))))&gt;=$B194)*(DATE(YEAR($B194),MONTH($B194)+1,MIN(AL$6,DAY(EOMONTH($B194,1))))&lt;$C194)))</f>
        <v>0</v>
      </c>
      <c r="AM194" s="48" t="n">
        <f aca="false">IF(OR(N(AM$5)=0,AM$6=""),0,AM$5*((DATE(YEAR($B194),MONTH($B194),MIN(AM$6,DAY(EOMONTH($B194,0))))&gt;=$B194)*(DATE(YEAR($B194),MONTH($B194),MIN(AM$6,DAY(EOMONTH($B194,0))))&lt;$C194)+(DATE(YEAR($B194),MONTH($B194)+1,MIN(AM$6,DAY(EOMONTH($B194,1))))&gt;=$B194)*(DATE(YEAR($B194),MONTH($B194)+1,MIN(AM$6,DAY(EOMONTH($B194,1))))&lt;$C194)))</f>
        <v>0</v>
      </c>
      <c r="AN194" s="48" t="n">
        <f aca="false">IF(OR(N(AN$5)=0,AN$6=""),0,AN$5*((DATE(YEAR($B194),MONTH($B194),MIN(AN$6,DAY(EOMONTH($B194,0))))&gt;=$B194)*(DATE(YEAR($B194),MONTH($B194),MIN(AN$6,DAY(EOMONTH($B194,0))))&lt;$C194)+(DATE(YEAR($B194),MONTH($B194)+1,MIN(AN$6,DAY(EOMONTH($B194,1))))&gt;=$B194)*(DATE(YEAR($B194),MONTH($B194)+1,MIN(AN$6,DAY(EOMONTH($B194,1))))&lt;$C194)))</f>
        <v>0</v>
      </c>
      <c r="AO194" s="48" t="n">
        <f aca="false">IF(OR(N(AO$5)=0,AO$6=""),0,AO$5*((DATE(YEAR($B194),MONTH($B194),MIN(AO$6,DAY(EOMONTH($B194,0))))&gt;=$B194)*(DATE(YEAR($B194),MONTH($B194),MIN(AO$6,DAY(EOMONTH($B194,0))))&lt;$C194)+(DATE(YEAR($B194),MONTH($B194)+1,MIN(AO$6,DAY(EOMONTH($B194,1))))&gt;=$B194)*(DATE(YEAR($B194),MONTH($B194)+1,MIN(AO$6,DAY(EOMONTH($B194,1))))&lt;$C194)))</f>
        <v>0</v>
      </c>
      <c r="AP194" s="48" t="n">
        <f aca="false">IF(OR(N(AP$5)=0,AP$6=""),0,AP$5*((DATE(YEAR($B194),MONTH($B194),MIN(AP$6,DAY(EOMONTH($B194,0))))&gt;=$B194)*(DATE(YEAR($B194),MONTH($B194),MIN(AP$6,DAY(EOMONTH($B194,0))))&lt;$C194)+(DATE(YEAR($B194),MONTH($B194)+1,MIN(AP$6,DAY(EOMONTH($B194,1))))&gt;=$B194)*(DATE(YEAR($B194),MONTH($B194)+1,MIN(AP$6,DAY(EOMONTH($B194,1))))&lt;$C194)))</f>
        <v>0</v>
      </c>
      <c r="AQ194" s="48" t="n">
        <f aca="false">IF(OR(N(AQ$5)=0,AQ$6=""),0,AQ$5*((DATE(YEAR($B194),MONTH($B194),MIN(AQ$6,DAY(EOMONTH($B194,0))))&gt;=$B194)*(DATE(YEAR($B194),MONTH($B194),MIN(AQ$6,DAY(EOMONTH($B194,0))))&lt;$C194)+(DATE(YEAR($B194),MONTH($B194)+1,MIN(AQ$6,DAY(EOMONTH($B194,1))))&gt;=$B194)*(DATE(YEAR($B194),MONTH($B194)+1,MIN(AQ$6,DAY(EOMONTH($B194,1))))&lt;$C194)))</f>
        <v>0</v>
      </c>
      <c r="AR194" s="48" t="n">
        <f aca="false">IF(OR(N(AR$5)=0,AR$6=""),0,AR$5*((DATE(YEAR($B194),MONTH($B194),MIN(AR$6,DAY(EOMONTH($B194,0))))&gt;=$B194)*(DATE(YEAR($B194),MONTH($B194),MIN(AR$6,DAY(EOMONTH($B194,0))))&lt;$C194)+(DATE(YEAR($B194),MONTH($B194)+1,MIN(AR$6,DAY(EOMONTH($B194,1))))&gt;=$B194)*(DATE(YEAR($B194),MONTH($B194)+1,MIN(AR$6,DAY(EOMONTH($B194,1))))&lt;$C194)))</f>
        <v>0</v>
      </c>
      <c r="AS194" s="48" t="n">
        <f aca="false">IF(OR(N(AS$5)=0,AS$6=""),0,AS$5*((DATE(YEAR($B194),MONTH($B194),MIN(AS$6,DAY(EOMONTH($B194,0))))&gt;=$B194)*(DATE(YEAR($B194),MONTH($B194),MIN(AS$6,DAY(EOMONTH($B194,0))))&lt;$C194)+(DATE(YEAR($B194),MONTH($B194)+1,MIN(AS$6,DAY(EOMONTH($B194,1))))&gt;=$B194)*(DATE(YEAR($B194),MONTH($B194)+1,MIN(AS$6,DAY(EOMONTH($B194,1))))&lt;$C194)))</f>
        <v>0</v>
      </c>
      <c r="AT194" s="48" t="n">
        <f aca="false">IF(OR(N(AT$5)=0,AT$6=""),0,AT$5*((DATE(YEAR($B194),MONTH($B194),MIN(AT$6,DAY(EOMONTH($B194,0))))&gt;=$B194)*(DATE(YEAR($B194),MONTH($B194),MIN(AT$6,DAY(EOMONTH($B194,0))))&lt;$C194)+(DATE(YEAR($B194),MONTH($B194)+1,MIN(AT$6,DAY(EOMONTH($B194,1))))&gt;=$B194)*(DATE(YEAR($B194),MONTH($B194)+1,MIN(AT$6,DAY(EOMONTH($B194,1))))&lt;$C194)))</f>
        <v>0</v>
      </c>
      <c r="AU194" s="48" t="n">
        <f aca="false">IF(OR(N(AU$5)=0,AU$6=""),0,AU$5*((DATE(YEAR($B194),MONTH($B194),MIN(AU$6,DAY(EOMONTH($B194,0))))&gt;=$B194)*(DATE(YEAR($B194),MONTH($B194),MIN(AU$6,DAY(EOMONTH($B194,0))))&lt;$C194)+(DATE(YEAR($B194),MONTH($B194)+1,MIN(AU$6,DAY(EOMONTH($B194,1))))&gt;=$B194)*(DATE(YEAR($B194),MONTH($B194)+1,MIN(AU$6,DAY(EOMONTH($B194,1))))&lt;$C194)))</f>
        <v>0</v>
      </c>
      <c r="AV194" s="48" t="n">
        <f aca="false">IF(OR(N(AV$5)=0,AV$6=""),0,AV$5*((DATE(YEAR($B194),MONTH($B194),MIN(AV$6,DAY(EOMONTH($B194,0))))&gt;=$B194)*(DATE(YEAR($B194),MONTH($B194),MIN(AV$6,DAY(EOMONTH($B194,0))))&lt;$C194)+(DATE(YEAR($B194),MONTH($B194)+1,MIN(AV$6,DAY(EOMONTH($B194,1))))&gt;=$B194)*(DATE(YEAR($B194),MONTH($B194)+1,MIN(AV$6,DAY(EOMONTH($B194,1))))&lt;$C194)))</f>
        <v>0</v>
      </c>
      <c r="AW194" s="48" t="n">
        <f aca="false">IF(OR(N(AW$5)=0,AW$6=""),0,AW$5*((DATE(YEAR($B194),MONTH($B194),MIN(AW$6,DAY(EOMONTH($B194,0))))&gt;=$B194)*(DATE(YEAR($B194),MONTH($B194),MIN(AW$6,DAY(EOMONTH($B194,0))))&lt;$C194)+(DATE(YEAR($B194),MONTH($B194)+1,MIN(AW$6,DAY(EOMONTH($B194,1))))&gt;=$B194)*(DATE(YEAR($B194),MONTH($B194)+1,MIN(AW$6,DAY(EOMONTH($B194,1))))&lt;$C194)))</f>
        <v>0</v>
      </c>
      <c r="AX194" s="48" t="n">
        <f aca="false">IF(OR(N(AX$5)=0,AX$6=""),0,AX$5*((DATE(YEAR($B194),MONTH($B194),MIN(AX$6,DAY(EOMONTH($B194,0))))&gt;=$B194)*(DATE(YEAR($B194),MONTH($B194),MIN(AX$6,DAY(EOMONTH($B194,0))))&lt;$C194)+(DATE(YEAR($B194),MONTH($B194)+1,MIN(AX$6,DAY(EOMONTH($B194,1))))&gt;=$B194)*(DATE(YEAR($B194),MONTH($B194)+1,MIN(AX$6,DAY(EOMONTH($B194,1))))&lt;$C194)))</f>
        <v>0</v>
      </c>
      <c r="AY194" s="48" t="n">
        <f aca="false">IF(OR(N(AY$5)=0,AY$6=""),0,AY$5*((DATE(YEAR($B194),MONTH($B194),MIN(AY$6,DAY(EOMONTH($B194,0))))&gt;=$B194)*(DATE(YEAR($B194),MONTH($B194),MIN(AY$6,DAY(EOMONTH($B194,0))))&lt;$C194)+(DATE(YEAR($B194),MONTH($B194)+1,MIN(AY$6,DAY(EOMONTH($B194,1))))&gt;=$B194)*(DATE(YEAR($B194),MONTH($B194)+1,MIN(AY$6,DAY(EOMONTH($B194,1))))&lt;$C194)))</f>
        <v>0</v>
      </c>
      <c r="AZ194" s="48" t="n">
        <f aca="false">IF(OR(N(AZ$5)=0,AZ$6=""),0,AZ$5*((DATE(YEAR($B194),MONTH($B194),MIN(AZ$6,DAY(EOMONTH($B194,0))))&gt;=$B194)*(DATE(YEAR($B194),MONTH($B194),MIN(AZ$6,DAY(EOMONTH($B194,0))))&lt;$C194)+(DATE(YEAR($B194),MONTH($B194)+1,MIN(AZ$6,DAY(EOMONTH($B194,1))))&gt;=$B194)*(DATE(YEAR($B194),MONTH($B194)+1,MIN(AZ$6,DAY(EOMONTH($B194,1))))&lt;$C194)))</f>
        <v>0</v>
      </c>
      <c r="BA194" s="48" t="n">
        <f aca="false">IF(OR(N(BA$5)=0,BA$6=""),0,BA$5*((DATE(YEAR($B194),MONTH($B194),MIN(BA$6,DAY(EOMONTH($B194,0))))&gt;=$B194)*(DATE(YEAR($B194),MONTH($B194),MIN(BA$6,DAY(EOMONTH($B194,0))))&lt;$C194)+(DATE(YEAR($B194),MONTH($B194)+1,MIN(BA$6,DAY(EOMONTH($B194,1))))&gt;=$B194)*(DATE(YEAR($B194),MONTH($B194)+1,MIN(BA$6,DAY(EOMONTH($B194,1))))&lt;$C194)))</f>
        <v>0</v>
      </c>
      <c r="BB194" s="48" t="n">
        <f aca="false">IF(OR(N(BB$5)=0,BB$6=""),0,BB$5*((DATE(YEAR($B194),MONTH($B194),MIN(BB$6,DAY(EOMONTH($B194,0))))&gt;=$B194)*(DATE(YEAR($B194),MONTH($B194),MIN(BB$6,DAY(EOMONTH($B194,0))))&lt;$C194)+(DATE(YEAR($B194),MONTH($B194)+1,MIN(BB$6,DAY(EOMONTH($B194,1))))&gt;=$B194)*(DATE(YEAR($B194),MONTH($B194)+1,MIN(BB$6,DAY(EOMONTH($B194,1))))&lt;$C194)))</f>
        <v>0</v>
      </c>
      <c r="BC194" s="48" t="n">
        <f aca="false">IF(OR(N(BC$5)=0,BC$6=""),0,BC$5*((DATE(YEAR($B194),MONTH($B194),MIN(BC$6,DAY(EOMONTH($B194,0))))&gt;=$B194)*(DATE(YEAR($B194),MONTH($B194),MIN(BC$6,DAY(EOMONTH($B194,0))))&lt;$C194)+(DATE(YEAR($B194),MONTH($B194)+1,MIN(BC$6,DAY(EOMONTH($B194,1))))&gt;=$B194)*(DATE(YEAR($B194),MONTH($B194)+1,MIN(BC$6,DAY(EOMONTH($B194,1))))&lt;$C194)))</f>
        <v>0</v>
      </c>
      <c r="BD194" s="48" t="n">
        <f aca="false">IF(OR(N(BD$5)=0,BD$6=""),0,BD$5*((DATE(YEAR($B194),MONTH($B194),MIN(BD$6,DAY(EOMONTH($B194,0))))&gt;=$B194)*(DATE(YEAR($B194),MONTH($B194),MIN(BD$6,DAY(EOMONTH($B194,0))))&lt;$C194)+(DATE(YEAR($B194),MONTH($B194)+1,MIN(BD$6,DAY(EOMONTH($B194,1))))&gt;=$B194)*(DATE(YEAR($B194),MONTH($B194)+1,MIN(BD$6,DAY(EOMONTH($B194,1))))&lt;$C194)))</f>
        <v>0</v>
      </c>
      <c r="BE194" s="48" t="n">
        <f aca="false">IF(OR(N(BE$5)=0,BE$6=""),0,BE$5*((DATE(YEAR($B194),MONTH($B194),MIN(BE$6,DAY(EOMONTH($B194,0))))&gt;=$B194)*(DATE(YEAR($B194),MONTH($B194),MIN(BE$6,DAY(EOMONTH($B194,0))))&lt;$C194)+(DATE(YEAR($B194),MONTH($B194)+1,MIN(BE$6,DAY(EOMONTH($B194,1))))&gt;=$B194)*(DATE(YEAR($B194),MONTH($B194)+1,MIN(BE$6,DAY(EOMONTH($B194,1))))&lt;$C194)))</f>
        <v>0</v>
      </c>
      <c r="BF194" s="48" t="n">
        <f aca="false">IF(OR(N(BF$5)=0,BF$6=""),0,BF$5*((DATE(YEAR($B194),MONTH($B194),MIN(BF$6,DAY(EOMONTH($B194,0))))&gt;=$B194)*(DATE(YEAR($B194),MONTH($B194),MIN(BF$6,DAY(EOMONTH($B194,0))))&lt;$C194)+(DATE(YEAR($B194),MONTH($B194)+1,MIN(BF$6,DAY(EOMONTH($B194,1))))&gt;=$B194)*(DATE(YEAR($B194),MONTH($B194)+1,MIN(BF$6,DAY(EOMONTH($B194,1))))&lt;$C194)))</f>
        <v>0</v>
      </c>
      <c r="BG194" s="48" t="n">
        <f aca="false">IF(OR(N(BG$5)=0,BG$6=""),0,BG$5*((DATE(YEAR($B194),MONTH($B194),MIN(BG$6,DAY(EOMONTH($B194,0))))&gt;=$B194)*(DATE(YEAR($B194),MONTH($B194),MIN(BG$6,DAY(EOMONTH($B194,0))))&lt;$C194)+(DATE(YEAR($B194),MONTH($B194)+1,MIN(BG$6,DAY(EOMONTH($B194,1))))&gt;=$B194)*(DATE(YEAR($B194),MONTH($B194)+1,MIN(BG$6,DAY(EOMONTH($B194,1))))&lt;$C194)))</f>
        <v>0</v>
      </c>
      <c r="BH194" s="48" t="n">
        <f aca="false">IF(OR(N(BH$5)=0,BH$6=""),0,BH$5*((DATE(YEAR($B194),MONTH($B194),MIN(BH$6,DAY(EOMONTH($B194,0))))&gt;=$B194)*(DATE(YEAR($B194),MONTH($B194),MIN(BH$6,DAY(EOMONTH($B194,0))))&lt;$C194)+(DATE(YEAR($B194),MONTH($B194)+1,MIN(BH$6,DAY(EOMONTH($B194,1))))&gt;=$B194)*(DATE(YEAR($B194),MONTH($B194)+1,MIN(BH$6,DAY(EOMONTH($B194,1))))&lt;$C194)))</f>
        <v>0</v>
      </c>
      <c r="BI194" s="48" t="n">
        <f aca="false">IF(OR(N(BI$5)=0,BI$6=""),0,BI$5*((DATE(YEAR($B194),MONTH($B194),MIN(BI$6,DAY(EOMONTH($B194,0))))&gt;=$B194)*(DATE(YEAR($B194),MONTH($B194),MIN(BI$6,DAY(EOMONTH($B194,0))))&lt;$C194)+(DATE(YEAR($B194),MONTH($B194)+1,MIN(BI$6,DAY(EOMONTH($B194,1))))&gt;=$B194)*(DATE(YEAR($B194),MONTH($B194)+1,MIN(BI$6,DAY(EOMONTH($B194,1))))&lt;$C194)))</f>
        <v>0</v>
      </c>
      <c r="BJ194" s="48" t="n">
        <f aca="false">IF(OR(N(BJ$5)=0,BJ$6=""),0,BJ$5*((DATE(YEAR($B194),MONTH($B194),MIN(BJ$6,DAY(EOMONTH($B194,0))))&gt;=$B194)*(DATE(YEAR($B194),MONTH($B194),MIN(BJ$6,DAY(EOMONTH($B194,0))))&lt;$C194)+(DATE(YEAR($B194),MONTH($B194)+1,MIN(BJ$6,DAY(EOMONTH($B194,1))))&gt;=$B194)*(DATE(YEAR($B194),MONTH($B194)+1,MIN(BJ$6,DAY(EOMONTH($B194,1))))&lt;$C194)))</f>
        <v>0</v>
      </c>
      <c r="BK194" s="48" t="n">
        <f aca="false">IF(OR(N(BK$5)=0,BK$6=""),0,BK$5*((DATE(YEAR($B194),MONTH($B194),MIN(BK$6,DAY(EOMONTH($B194,0))))&gt;=$B194)*(DATE(YEAR($B194),MONTH($B194),MIN(BK$6,DAY(EOMONTH($B194,0))))&lt;$C194)+(DATE(YEAR($B194),MONTH($B194)+1,MIN(BK$6,DAY(EOMONTH($B194,1))))&gt;=$B194)*(DATE(YEAR($B194),MONTH($B194)+1,MIN(BK$6,DAY(EOMONTH($B194,1))))&lt;$C194)))</f>
        <v>0</v>
      </c>
      <c r="BL194" s="48" t="n">
        <f aca="false">IF(OR(N(BL$5)=0,BL$6=""),0,BL$5*((DATE(YEAR($B194),MONTH($B194),MIN(BL$6,DAY(EOMONTH($B194,0))))&gt;=$B194)*(DATE(YEAR($B194),MONTH($B194),MIN(BL$6,DAY(EOMONTH($B194,0))))&lt;$C194)+(DATE(YEAR($B194),MONTH($B194)+1,MIN(BL$6,DAY(EOMONTH($B194,1))))&gt;=$B194)*(DATE(YEAR($B194),MONTH($B194)+1,MIN(BL$6,DAY(EOMONTH($B194,1))))&lt;$C194)))</f>
        <v>0</v>
      </c>
      <c r="BM194" s="48" t="n">
        <f aca="false">IF(OR(N(BM$5)=0,BM$6=""),0,BM$5*((DATE(YEAR($B194),MONTH($B194),MIN(BM$6,DAY(EOMONTH($B194,0))))&gt;=$B194)*(DATE(YEAR($B194),MONTH($B194),MIN(BM$6,DAY(EOMONTH($B194,0))))&lt;$C194)+(DATE(YEAR($B194),MONTH($B194)+1,MIN(BM$6,DAY(EOMONTH($B194,1))))&gt;=$B194)*(DATE(YEAR($B194),MONTH($B194)+1,MIN(BM$6,DAY(EOMONTH($B194,1))))&lt;$C194)))</f>
        <v>0</v>
      </c>
      <c r="BN194" s="48" t="n">
        <f aca="false">IF(OR(N(BN$5)=0,BN$6=""),0,BN$5*((DATE(YEAR($B194),MONTH($B194),MIN(BN$6,DAY(EOMONTH($B194,0))))&gt;=$B194)*(DATE(YEAR($B194),MONTH($B194),MIN(BN$6,DAY(EOMONTH($B194,0))))&lt;$C194)+(DATE(YEAR($B194),MONTH($B194)+1,MIN(BN$6,DAY(EOMONTH($B194,1))))&gt;=$B194)*(DATE(YEAR($B194),MONTH($B194)+1,MIN(BN$6,DAY(EOMONTH($B194,1))))&lt;$C194)))</f>
        <v>0</v>
      </c>
      <c r="BO194" s="48" t="n">
        <f aca="false">IF(OR(N(BO$5)=0,BO$6=""),0,BO$5*((DATE(YEAR($B194),MONTH($B194),MIN(BO$6,DAY(EOMONTH($B194,0))))&gt;=$B194)*(DATE(YEAR($B194),MONTH($B194),MIN(BO$6,DAY(EOMONTH($B194,0))))&lt;$C194)+(DATE(YEAR($B194),MONTH($B194)+1,MIN(BO$6,DAY(EOMONTH($B194,1))))&gt;=$B194)*(DATE(YEAR($B194),MONTH($B194)+1,MIN(BO$6,DAY(EOMONTH($B194,1))))&lt;$C194)))</f>
        <v>0</v>
      </c>
      <c r="BP194" s="48" t="n">
        <f aca="false">IF(OR(N(BP$5)=0,BP$6=""),0,BP$5*((DATE(YEAR($B194),MONTH($B194),MIN(BP$6,DAY(EOMONTH($B194,0))))&gt;=$B194)*(DATE(YEAR($B194),MONTH($B194),MIN(BP$6,DAY(EOMONTH($B194,0))))&lt;$C194)+(DATE(YEAR($B194),MONTH($B194)+1,MIN(BP$6,DAY(EOMONTH($B194,1))))&gt;=$B194)*(DATE(YEAR($B194),MONTH($B194)+1,MIN(BP$6,DAY(EOMONTH($B194,1))))&lt;$C194)))</f>
        <v>0</v>
      </c>
      <c r="BQ194" s="48" t="n">
        <f aca="false">IF(OR(N(BQ$5)=0,BQ$6=""),0,BQ$5*((DATE(YEAR($B194),MONTH($B194),MIN(BQ$6,DAY(EOMONTH($B194,0))))&gt;=$B194)*(DATE(YEAR($B194),MONTH($B194),MIN(BQ$6,DAY(EOMONTH($B194,0))))&lt;$C194)+(DATE(YEAR($B194),MONTH($B194)+1,MIN(BQ$6,DAY(EOMONTH($B194,1))))&gt;=$B194)*(DATE(YEAR($B194),MONTH($B194)+1,MIN(BQ$6,DAY(EOMONTH($B194,1))))&lt;$C194)))</f>
        <v>0</v>
      </c>
      <c r="BR194" s="48" t="n">
        <f aca="false">IF(OR(N(BR$5)=0,BR$6=""),0,BR$5*((DATE(YEAR($B194),MONTH($B194),MIN(BR$6,DAY(EOMONTH($B194,0))))&gt;=$B194)*(DATE(YEAR($B194),MONTH($B194),MIN(BR$6,DAY(EOMONTH($B194,0))))&lt;$C194)+(DATE(YEAR($B194),MONTH($B194)+1,MIN(BR$6,DAY(EOMONTH($B194,1))))&gt;=$B194)*(DATE(YEAR($B194),MONTH($B194)+1,MIN(BR$6,DAY(EOMONTH($B194,1))))&lt;$C194)))</f>
        <v>0</v>
      </c>
      <c r="BS194" s="48" t="n">
        <f aca="false">IF(OR(N(BS$5)=0,BS$6=""),0,BS$5*((DATE(YEAR($B194),MONTH($B194),MIN(BS$6,DAY(EOMONTH($B194,0))))&gt;=$B194)*(DATE(YEAR($B194),MONTH($B194),MIN(BS$6,DAY(EOMONTH($B194,0))))&lt;$C194)+(DATE(YEAR($B194),MONTH($B194)+1,MIN(BS$6,DAY(EOMONTH($B194,1))))&gt;=$B194)*(DATE(YEAR($B194),MONTH($B194)+1,MIN(BS$6,DAY(EOMONTH($B194,1))))&lt;$C194)))</f>
        <v>0</v>
      </c>
      <c r="BT194" s="48" t="n">
        <f aca="false">IF(OR(N(BT$5)=0,BT$6=""),0,BT$5*((DATE(YEAR($B194),MONTH($B194),MIN(BT$6,DAY(EOMONTH($B194,0))))&gt;=$B194)*(DATE(YEAR($B194),MONTH($B194),MIN(BT$6,DAY(EOMONTH($B194,0))))&lt;$C194)+(DATE(YEAR($B194),MONTH($B194)+1,MIN(BT$6,DAY(EOMONTH($B194,1))))&gt;=$B194)*(DATE(YEAR($B194),MONTH($B194)+1,MIN(BT$6,DAY(EOMONTH($B194,1))))&lt;$C194)))</f>
        <v>0</v>
      </c>
      <c r="BU194" s="48" t="n">
        <f aca="false">IF(OR(N(BU$5)=0,BU$6=""),0,BU$5*((DATE(YEAR($B194),MONTH($B194),MIN(BU$6,DAY(EOMONTH($B194,0))))&gt;=$B194)*(DATE(YEAR($B194),MONTH($B194),MIN(BU$6,DAY(EOMONTH($B194,0))))&lt;$C194)+(DATE(YEAR($B194),MONTH($B194)+1,MIN(BU$6,DAY(EOMONTH($B194,1))))&gt;=$B194)*(DATE(YEAR($B194),MONTH($B194)+1,MIN(BU$6,DAY(EOMONTH($B194,1))))&lt;$C194)))</f>
        <v>0</v>
      </c>
      <c r="BV194" s="48" t="n">
        <f aca="false">IF(OR(N(BV$5)=0,BV$6=""),0,BV$5*((DATE(YEAR($B194),MONTH($B194),MIN(BV$6,DAY(EOMONTH($B194,0))))&gt;=$B194)*(DATE(YEAR($B194),MONTH($B194),MIN(BV$6,DAY(EOMONTH($B194,0))))&lt;$C194)+(DATE(YEAR($B194),MONTH($B194)+1,MIN(BV$6,DAY(EOMONTH($B194,1))))&gt;=$B194)*(DATE(YEAR($B194),MONTH($B194)+1,MIN(BV$6,DAY(EOMONTH($B194,1))))&lt;$C194)))</f>
        <v>0</v>
      </c>
      <c r="BW194" s="48" t="n">
        <f aca="false">IF(OR(N(BW$5)=0,BW$6=""),0,BW$5*((DATE(YEAR($B194),MONTH($B194),MIN(BW$6,DAY(EOMONTH($B194,0))))&gt;=$B194)*(DATE(YEAR($B194),MONTH($B194),MIN(BW$6,DAY(EOMONTH($B194,0))))&lt;$C194)+(DATE(YEAR($B194),MONTH($B194)+1,MIN(BW$6,DAY(EOMONTH($B194,1))))&gt;=$B194)*(DATE(YEAR($B194),MONTH($B194)+1,MIN(BW$6,DAY(EOMONTH($B194,1))))&lt;$C194)))</f>
        <v>0</v>
      </c>
      <c r="BX194" s="48" t="n">
        <f aca="false">MIN(Z194,(FT193*(1+FT$5/Setup!$C$36)+IF($V194=1,N($F194),0)))</f>
        <v>0</v>
      </c>
      <c r="BY194" s="48" t="n">
        <f aca="false">MIN(AA194,(FU193*(1+FU$5/Setup!$C$36)+IF($V194=2,N($F194),0)))</f>
        <v>0</v>
      </c>
      <c r="BZ194" s="48" t="n">
        <f aca="false">MIN(AB194,(FV193*(1+FV$5/Setup!$C$36)+IF($V194=3,N($F194),0)))</f>
        <v>0</v>
      </c>
      <c r="CA194" s="48" t="n">
        <f aca="false">MIN(AC194,(FW193*(1+FW$5/Setup!$C$36)+IF($V194=4,N($F194),0)))</f>
        <v>0</v>
      </c>
      <c r="CB194" s="48" t="n">
        <f aca="false">MIN(AD194,(FX193*(1+FX$5/Setup!$C$36)+IF($V194=5,N($F194),0)))</f>
        <v>0</v>
      </c>
      <c r="CC194" s="48" t="n">
        <f aca="false">MIN(AE194,(FY193*(1+FY$5/Setup!$C$36)+IF($V194=6,N($F194),0)))</f>
        <v>0</v>
      </c>
      <c r="CD194" s="48" t="n">
        <f aca="false">MIN(AF194,(FZ193*(1+FZ$5/Setup!$C$36)+IF($V194=7,N($F194),0)))</f>
        <v>0</v>
      </c>
      <c r="CE194" s="48" t="n">
        <f aca="false">MIN(AG194,(GA193*(1+GA$5/Setup!$C$36)+IF($V194=8,N($F194),0)))</f>
        <v>0</v>
      </c>
      <c r="CF194" s="48" t="n">
        <f aca="false">MIN(AH194,(GB193*(1+GB$5/Setup!$C$36)+IF($V194=9,N($F194),0)))</f>
        <v>0</v>
      </c>
      <c r="CG194" s="48" t="n">
        <f aca="false">MIN(AI194,(GC193*(1+GC$5/Setup!$C$36)+IF($V194=10,N($F194),0)))</f>
        <v>0</v>
      </c>
      <c r="CH194" s="48" t="n">
        <f aca="false">MIN(AJ194,(GD193*(1+GD$5/Setup!$C$36)+IF($V194=11,N($F194),0)))</f>
        <v>0</v>
      </c>
      <c r="CI194" s="48" t="n">
        <f aca="false">MIN(AK194,(GE193*(1+GE$5/Setup!$C$36)+IF($V194=12,N($F194),0)))</f>
        <v>0</v>
      </c>
      <c r="CJ194" s="48" t="n">
        <f aca="false">MIN(AL194,(GF193*(1+GF$5/Setup!$C$36)+IF($V194=13,N($F194),0)))</f>
        <v>0</v>
      </c>
      <c r="CK194" s="48" t="n">
        <f aca="false">MIN(AM194,(GG193*(1+GG$5/Setup!$C$36)+IF($V194=14,N($F194),0)))</f>
        <v>0</v>
      </c>
      <c r="CL194" s="48" t="n">
        <f aca="false">MIN(AN194,(GH193*(1+GH$5/Setup!$C$36)+IF($V194=15,N($F194),0)))</f>
        <v>0</v>
      </c>
      <c r="CM194" s="48" t="n">
        <f aca="false">MIN(AO194,(GI193*(1+GI$5/Setup!$C$36)+IF($V194=16,N($F194),0)))</f>
        <v>0</v>
      </c>
      <c r="CN194" s="48" t="n">
        <f aca="false">MIN(AP194,(GJ193*(1+GJ$5/Setup!$C$36)+IF($V194=17,N($F194),0)))</f>
        <v>0</v>
      </c>
      <c r="CO194" s="48" t="n">
        <f aca="false">MIN(AQ194,(GK193*(1+GK$5/Setup!$C$36)+IF($V194=18,N($F194),0)))</f>
        <v>0</v>
      </c>
      <c r="CP194" s="48" t="n">
        <f aca="false">MIN(AR194,(GL193*(1+GL$5/Setup!$C$36)+IF($V194=19,N($F194),0)))</f>
        <v>0</v>
      </c>
      <c r="CQ194" s="48" t="n">
        <f aca="false">MIN(AS194,(GM193*(1+GM$5/Setup!$C$36)+IF($V194=20,N($F194),0)))</f>
        <v>0</v>
      </c>
      <c r="CR194" s="48" t="n">
        <f aca="false">MIN(AT194,(GN193*(1+GN$5/Setup!$C$36)+IF($V194=21,N($F194),0)))</f>
        <v>0</v>
      </c>
      <c r="CS194" s="48" t="n">
        <f aca="false">MIN(AU194,(GO193*(1+GO$5/Setup!$C$36)+IF($V194=22,N($F194),0)))</f>
        <v>0</v>
      </c>
      <c r="CT194" s="48" t="n">
        <f aca="false">MIN(AV194,(GP193*(1+GP$5/Setup!$C$36)+IF($V194=23,N($F194),0)))</f>
        <v>0</v>
      </c>
      <c r="CU194" s="48" t="n">
        <f aca="false">MIN(AW194,(GQ193*(1+GQ$5/Setup!$C$36)+IF($V194=24,N($F194),0)))</f>
        <v>0</v>
      </c>
      <c r="CV194" s="48" t="n">
        <f aca="false">MIN(AX194,(GR193*(1+GR$5/Setup!$C$36)+IF($V194=25,N($F194),0)))</f>
        <v>0</v>
      </c>
      <c r="CW194" s="48" t="n">
        <f aca="false">MIN(AY194,(GS193*(1+GS$5/Setup!$C$36)+IF($V194=26,N($F194),0)))</f>
        <v>0</v>
      </c>
      <c r="CX194" s="48" t="n">
        <f aca="false">MIN(AZ194,(GT193*(1+GT$5/Setup!$C$36)+IF($V194=27,N($F194),0)))</f>
        <v>0</v>
      </c>
      <c r="CY194" s="48" t="n">
        <f aca="false">MIN(BA194,(GU193*(1+GU$5/Setup!$C$36)+IF($V194=28,N($F194),0)))</f>
        <v>0</v>
      </c>
      <c r="CZ194" s="48" t="n">
        <f aca="false">MIN(BB194,(GV193*(1+GV$5/Setup!$C$36)+IF($V194=29,N($F194),0)))</f>
        <v>0</v>
      </c>
      <c r="DA194" s="48" t="n">
        <f aca="false">MIN(BC194,(GW193*(1+GW$5/Setup!$C$36)+IF($V194=30,N($F194),0)))</f>
        <v>0</v>
      </c>
      <c r="DB194" s="48" t="n">
        <f aca="false">MIN(BD194,(GX193*(1+GX$5/Setup!$C$36)+IF($V194=31,N($F194),0)))</f>
        <v>0</v>
      </c>
      <c r="DC194" s="48" t="n">
        <f aca="false">MIN(BE194,(GY193*(1+GY$5/Setup!$C$36)+IF($V194=32,N($F194),0)))</f>
        <v>0</v>
      </c>
      <c r="DD194" s="48" t="n">
        <f aca="false">MIN(BF194,(GZ193*(1+GZ$5/Setup!$C$36)+IF($V194=33,N($F194),0)))</f>
        <v>0</v>
      </c>
      <c r="DE194" s="48" t="n">
        <f aca="false">MIN(BG194,(HA193*(1+HA$5/Setup!$C$36)+IF($V194=34,N($F194),0)))</f>
        <v>0</v>
      </c>
      <c r="DF194" s="48" t="n">
        <f aca="false">MIN(BH194,(HB193*(1+HB$5/Setup!$C$36)+IF($V194=35,N($F194),0)))</f>
        <v>0</v>
      </c>
      <c r="DG194" s="48" t="n">
        <f aca="false">MIN(BI194,(HC193*(1+HC$5/Setup!$C$36)+IF($V194=36,N($F194),0)))</f>
        <v>0</v>
      </c>
      <c r="DH194" s="48" t="n">
        <f aca="false">MIN(BJ194,(HD193*(1+HD$5/Setup!$C$36)+IF($V194=37,N($F194),0)))</f>
        <v>0</v>
      </c>
      <c r="DI194" s="48" t="n">
        <f aca="false">MIN(BK194,(HE193*(1+HE$5/Setup!$C$36)+IF($V194=38,N($F194),0)))</f>
        <v>0</v>
      </c>
      <c r="DJ194" s="48" t="n">
        <f aca="false">MIN(BL194,(HF193*(1+HF$5/Setup!$C$36)+IF($V194=39,N($F194),0)))</f>
        <v>0</v>
      </c>
      <c r="DK194" s="48" t="n">
        <f aca="false">MIN(BM194,(HG193*(1+HG$5/Setup!$C$36)+IF($V194=40,N($F194),0)))</f>
        <v>0</v>
      </c>
      <c r="DL194" s="48" t="n">
        <f aca="false">MIN(BN194,(HH193*(1+HH$5/Setup!$C$36)+IF($V194=41,N($F194),0)))</f>
        <v>0</v>
      </c>
      <c r="DM194" s="48" t="n">
        <f aca="false">MIN(BO194,(HI193*(1+HI$5/Setup!$C$36)+IF($V194=42,N($F194),0)))</f>
        <v>0</v>
      </c>
      <c r="DN194" s="48" t="n">
        <f aca="false">MIN(BP194,(HJ193*(1+HJ$5/Setup!$C$36)+IF($V194=43,N($F194),0)))</f>
        <v>0</v>
      </c>
      <c r="DO194" s="48" t="n">
        <f aca="false">MIN(BQ194,(HK193*(1+HK$5/Setup!$C$36)+IF($V194=44,N($F194),0)))</f>
        <v>0</v>
      </c>
      <c r="DP194" s="48" t="n">
        <f aca="false">MIN(BR194,(HL193*(1+HL$5/Setup!$C$36)+IF($V194=45,N($F194),0)))</f>
        <v>0</v>
      </c>
      <c r="DQ194" s="48" t="n">
        <f aca="false">MIN(BS194,(HM193*(1+HM$5/Setup!$C$36)+IF($V194=46,N($F194),0)))</f>
        <v>0</v>
      </c>
      <c r="DR194" s="48" t="n">
        <f aca="false">MIN(BT194,(HN193*(1+HN$5/Setup!$C$36)+IF($V194=47,N($F194),0)))</f>
        <v>0</v>
      </c>
      <c r="DS194" s="48" t="n">
        <f aca="false">MIN(BU194,(HO193*(1+HO$5/Setup!$C$36)+IF($V194=48,N($F194),0)))</f>
        <v>0</v>
      </c>
      <c r="DT194" s="48" t="n">
        <f aca="false">MIN(BV194,(HP193*(1+HP$5/Setup!$C$36)+IF($V194=49,N($F194),0)))</f>
        <v>0</v>
      </c>
      <c r="DU194" s="48" t="n">
        <f aca="false">MIN(BW194,(HQ193*(1+HQ$5/Setup!$C$36)+IF($V194=50,N($F194),0)))</f>
        <v>0</v>
      </c>
      <c r="DV194" s="48" t="n">
        <f aca="false">MIN(MAX((FT193*(1+FT$5/Setup!$C$36)+IF($V194=1,N($F194),0))-BX194,0),MAX($P194-0,0))</f>
        <v>0</v>
      </c>
      <c r="DW194" s="48" t="n">
        <f aca="false">MIN(MAX((FU193*(1+FU$5/Setup!$C$36)+IF($V194=2,N($F194),0))-BY194,0),MAX($P194-SUM(DV194:DV194),0))</f>
        <v>0</v>
      </c>
      <c r="DX194" s="48" t="n">
        <f aca="false">MIN(MAX((FV193*(1+FV$5/Setup!$C$36)+IF($V194=3,N($F194),0))-BZ194,0),MAX($P194-SUM(DV194:DW194),0))</f>
        <v>0</v>
      </c>
      <c r="DY194" s="48" t="n">
        <f aca="false">MIN(MAX((FW193*(1+FW$5/Setup!$C$36)+IF($V194=4,N($F194),0))-CA194,0),MAX($P194-SUM(DV194:DX194),0))</f>
        <v>0</v>
      </c>
      <c r="DZ194" s="48" t="n">
        <f aca="false">MIN(MAX((FX193*(1+FX$5/Setup!$C$36)+IF($V194=5,N($F194),0))-CB194,0),MAX($P194-SUM(DV194:DY194),0))</f>
        <v>0</v>
      </c>
      <c r="EA194" s="48" t="n">
        <f aca="false">MIN(MAX((FY193*(1+FY$5/Setup!$C$36)+IF($V194=6,N($F194),0))-CC194,0),MAX($P194-SUM(DV194:DZ194),0))</f>
        <v>0</v>
      </c>
      <c r="EB194" s="48" t="n">
        <f aca="false">MIN(MAX((FZ193*(1+FZ$5/Setup!$C$36)+IF($V194=7,N($F194),0))-CD194,0),MAX($P194-SUM(DV194:EA194),0))</f>
        <v>0</v>
      </c>
      <c r="EC194" s="48" t="n">
        <f aca="false">MIN(MAX((GA193*(1+GA$5/Setup!$C$36)+IF($V194=8,N($F194),0))-CE194,0),MAX($P194-SUM(DV194:EB194),0))</f>
        <v>0</v>
      </c>
      <c r="ED194" s="48" t="n">
        <f aca="false">MIN(MAX((GB193*(1+GB$5/Setup!$C$36)+IF($V194=9,N($F194),0))-CF194,0),MAX($P194-SUM(DV194:EC194),0))</f>
        <v>0</v>
      </c>
      <c r="EE194" s="48" t="n">
        <f aca="false">MIN(MAX((GC193*(1+GC$5/Setup!$C$36)+IF($V194=10,N($F194),0))-CG194,0),MAX($P194-SUM(DV194:ED194),0))</f>
        <v>0</v>
      </c>
      <c r="EF194" s="48" t="n">
        <f aca="false">MIN(MAX((GD193*(1+GD$5/Setup!$C$36)+IF($V194=11,N($F194),0))-CH194,0),MAX($P194-SUM(DV194:EE194),0))</f>
        <v>0</v>
      </c>
      <c r="EG194" s="48" t="n">
        <f aca="false">MIN(MAX((GE193*(1+GE$5/Setup!$C$36)+IF($V194=12,N($F194),0))-CI194,0),MAX($P194-SUM(DV194:EF194),0))</f>
        <v>0</v>
      </c>
      <c r="EH194" s="48" t="n">
        <f aca="false">MIN(MAX((GF193*(1+GF$5/Setup!$C$36)+IF($V194=13,N($F194),0))-CJ194,0),MAX($P194-SUM(DV194:EG194),0))</f>
        <v>0</v>
      </c>
      <c r="EI194" s="48" t="n">
        <f aca="false">MIN(MAX((GG193*(1+GG$5/Setup!$C$36)+IF($V194=14,N($F194),0))-CK194,0),MAX($P194-SUM(DV194:EH194),0))</f>
        <v>0</v>
      </c>
      <c r="EJ194" s="48" t="n">
        <f aca="false">MIN(MAX((GH193*(1+GH$5/Setup!$C$36)+IF($V194=15,N($F194),0))-CL194,0),MAX($P194-SUM(DV194:EI194),0))</f>
        <v>0</v>
      </c>
      <c r="EK194" s="48" t="n">
        <f aca="false">MIN(MAX((GI193*(1+GI$5/Setup!$C$36)+IF($V194=16,N($F194),0))-CM194,0),MAX($P194-SUM(DV194:EJ194),0))</f>
        <v>0</v>
      </c>
      <c r="EL194" s="48" t="n">
        <f aca="false">MIN(MAX((GJ193*(1+GJ$5/Setup!$C$36)+IF($V194=17,N($F194),0))-CN194,0),MAX($P194-SUM(DV194:EK194),0))</f>
        <v>0</v>
      </c>
      <c r="EM194" s="48" t="n">
        <f aca="false">MIN(MAX((GK193*(1+GK$5/Setup!$C$36)+IF($V194=18,N($F194),0))-CO194,0),MAX($P194-SUM(DV194:EL194),0))</f>
        <v>0</v>
      </c>
      <c r="EN194" s="48" t="n">
        <f aca="false">MIN(MAX((GL193*(1+GL$5/Setup!$C$36)+IF($V194=19,N($F194),0))-CP194,0),MAX($P194-SUM(DV194:EM194),0))</f>
        <v>0</v>
      </c>
      <c r="EO194" s="48" t="n">
        <f aca="false">MIN(MAX((GM193*(1+GM$5/Setup!$C$36)+IF($V194=20,N($F194),0))-CQ194,0),MAX($P194-SUM(DV194:EN194),0))</f>
        <v>0</v>
      </c>
      <c r="EP194" s="48" t="n">
        <f aca="false">MIN(MAX((GN193*(1+GN$5/Setup!$C$36)+IF($V194=21,N($F194),0))-CR194,0),MAX($P194-SUM(DV194:EO194),0))</f>
        <v>0</v>
      </c>
      <c r="EQ194" s="48" t="n">
        <f aca="false">MIN(MAX((GO193*(1+GO$5/Setup!$C$36)+IF($V194=22,N($F194),0))-CS194,0),MAX($P194-SUM(DV194:EP194),0))</f>
        <v>0</v>
      </c>
      <c r="ER194" s="48" t="n">
        <f aca="false">MIN(MAX((GP193*(1+GP$5/Setup!$C$36)+IF($V194=23,N($F194),0))-CT194,0),MAX($P194-SUM(DV194:EQ194),0))</f>
        <v>0</v>
      </c>
      <c r="ES194" s="48" t="n">
        <f aca="false">MIN(MAX((GQ193*(1+GQ$5/Setup!$C$36)+IF($V194=24,N($F194),0))-CU194,0),MAX($P194-SUM(DV194:ER194),0))</f>
        <v>0</v>
      </c>
      <c r="ET194" s="48" t="n">
        <f aca="false">MIN(MAX((GR193*(1+GR$5/Setup!$C$36)+IF($V194=25,N($F194),0))-CV194,0),MAX($P194-SUM(DV194:ES194),0))</f>
        <v>0</v>
      </c>
      <c r="EU194" s="48" t="n">
        <f aca="false">MIN(MAX((GS193*(1+GS$5/Setup!$C$36)+IF($V194=26,N($F194),0))-CW194,0),MAX($P194-SUM(DV194:ET194),0))</f>
        <v>0</v>
      </c>
      <c r="EV194" s="48" t="n">
        <f aca="false">MIN(MAX((GT193*(1+GT$5/Setup!$C$36)+IF($V194=27,N($F194),0))-CX194,0),MAX($P194-SUM(DV194:EU194),0))</f>
        <v>0</v>
      </c>
      <c r="EW194" s="48" t="n">
        <f aca="false">MIN(MAX((GU193*(1+GU$5/Setup!$C$36)+IF($V194=28,N($F194),0))-CY194,0),MAX($P194-SUM(DV194:EV194),0))</f>
        <v>0</v>
      </c>
      <c r="EX194" s="48" t="n">
        <f aca="false">MIN(MAX((GV193*(1+GV$5/Setup!$C$36)+IF($V194=29,N($F194),0))-CZ194,0),MAX($P194-SUM(DV194:EW194),0))</f>
        <v>0</v>
      </c>
      <c r="EY194" s="48" t="n">
        <f aca="false">MIN(MAX((GW193*(1+GW$5/Setup!$C$36)+IF($V194=30,N($F194),0))-DA194,0),MAX($P194-SUM(DV194:EX194),0))</f>
        <v>0</v>
      </c>
      <c r="EZ194" s="48" t="n">
        <f aca="false">MIN(MAX((GX193*(1+GX$5/Setup!$C$36)+IF($V194=31,N($F194),0))-DB194,0),MAX($P194-SUM(DV194:EY194),0))</f>
        <v>0</v>
      </c>
      <c r="FA194" s="48" t="n">
        <f aca="false">MIN(MAX((GY193*(1+GY$5/Setup!$C$36)+IF($V194=32,N($F194),0))-DC194,0),MAX($P194-SUM(DV194:EZ194),0))</f>
        <v>0</v>
      </c>
      <c r="FB194" s="48" t="n">
        <f aca="false">MIN(MAX((GZ193*(1+GZ$5/Setup!$C$36)+IF($V194=33,N($F194),0))-DD194,0),MAX($P194-SUM(DV194:FA194),0))</f>
        <v>0</v>
      </c>
      <c r="FC194" s="48" t="n">
        <f aca="false">MIN(MAX((HA193*(1+HA$5/Setup!$C$36)+IF($V194=34,N($F194),0))-DE194,0),MAX($P194-SUM(DV194:FB194),0))</f>
        <v>0</v>
      </c>
      <c r="FD194" s="48" t="n">
        <f aca="false">MIN(MAX((HB193*(1+HB$5/Setup!$C$36)+IF($V194=35,N($F194),0))-DF194,0),MAX($P194-SUM(DV194:FC194),0))</f>
        <v>0</v>
      </c>
      <c r="FE194" s="48" t="n">
        <f aca="false">MIN(MAX((HC193*(1+HC$5/Setup!$C$36)+IF($V194=36,N($F194),0))-DG194,0),MAX($P194-SUM(DV194:FD194),0))</f>
        <v>0</v>
      </c>
      <c r="FF194" s="48" t="n">
        <f aca="false">MIN(MAX((HD193*(1+HD$5/Setup!$C$36)+IF($V194=37,N($F194),0))-DH194,0),MAX($P194-SUM(DV194:FE194),0))</f>
        <v>0</v>
      </c>
      <c r="FG194" s="48" t="n">
        <f aca="false">MIN(MAX((HE193*(1+HE$5/Setup!$C$36)+IF($V194=38,N($F194),0))-DI194,0),MAX($P194-SUM(DV194:FF194),0))</f>
        <v>0</v>
      </c>
      <c r="FH194" s="48" t="n">
        <f aca="false">MIN(MAX((HF193*(1+HF$5/Setup!$C$36)+IF($V194=39,N($F194),0))-DJ194,0),MAX($P194-SUM(DV194:FG194),0))</f>
        <v>0</v>
      </c>
      <c r="FI194" s="48" t="n">
        <f aca="false">MIN(MAX((HG193*(1+HG$5/Setup!$C$36)+IF($V194=40,N($F194),0))-DK194,0),MAX($P194-SUM(DV194:FH194),0))</f>
        <v>0</v>
      </c>
      <c r="FJ194" s="48" t="n">
        <f aca="false">MIN(MAX((HH193*(1+HH$5/Setup!$C$36)+IF($V194=41,N($F194),0))-DL194,0),MAX($P194-SUM(DV194:FI194),0))</f>
        <v>0</v>
      </c>
      <c r="FK194" s="48" t="n">
        <f aca="false">MIN(MAX((HI193*(1+HI$5/Setup!$C$36)+IF($V194=42,N($F194),0))-DM194,0),MAX($P194-SUM(DV194:FJ194),0))</f>
        <v>0</v>
      </c>
      <c r="FL194" s="48" t="n">
        <f aca="false">MIN(MAX((HJ193*(1+HJ$5/Setup!$C$36)+IF($V194=43,N($F194),0))-DN194,0),MAX($P194-SUM(DV194:FK194),0))</f>
        <v>0</v>
      </c>
      <c r="FM194" s="48" t="n">
        <f aca="false">MIN(MAX((HK193*(1+HK$5/Setup!$C$36)+IF($V194=44,N($F194),0))-DO194,0),MAX($P194-SUM(DV194:FL194),0))</f>
        <v>0</v>
      </c>
      <c r="FN194" s="48" t="n">
        <f aca="false">MIN(MAX((HL193*(1+HL$5/Setup!$C$36)+IF($V194=45,N($F194),0))-DP194,0),MAX($P194-SUM(DV194:FM194),0))</f>
        <v>0</v>
      </c>
      <c r="FO194" s="48" t="n">
        <f aca="false">MIN(MAX((HM193*(1+HM$5/Setup!$C$36)+IF($V194=46,N($F194),0))-DQ194,0),MAX($P194-SUM(DV194:FN194),0))</f>
        <v>0</v>
      </c>
      <c r="FP194" s="48" t="n">
        <f aca="false">MIN(MAX((HN193*(1+HN$5/Setup!$C$36)+IF($V194=47,N($F194),0))-DR194,0),MAX($P194-SUM(DV194:FO194),0))</f>
        <v>0</v>
      </c>
      <c r="FQ194" s="48" t="n">
        <f aca="false">MIN(MAX((HO193*(1+HO$5/Setup!$C$36)+IF($V194=48,N($F194),0))-DS194,0),MAX($P194-SUM(DV194:FP194),0))</f>
        <v>0</v>
      </c>
      <c r="FR194" s="48" t="n">
        <f aca="false">MIN(MAX((HP193*(1+HP$5/Setup!$C$36)+IF($V194=49,N($F194),0))-DT194,0),MAX($P194-SUM(DV194:FQ194),0))</f>
        <v>0</v>
      </c>
      <c r="FS194" s="48" t="n">
        <f aca="false">MIN(MAX((HQ193*(1+HQ$5/Setup!$C$36)+IF($V194=50,N($F194),0))-DU194,0),MAX($P194-SUM(DV194:FR194),0))</f>
        <v>0</v>
      </c>
      <c r="FT194" s="48" t="n">
        <f aca="false">IF((FT193*(1+FT$5/Setup!$C$36)+IF($V194=1,N($F194),0))-BX194-DV194&lt;0.005,0,(FT193*(1+FT$5/Setup!$C$36)+IF($V194=1,N($F194),0))-BX194-DV194)</f>
        <v>0</v>
      </c>
      <c r="FU194" s="48" t="n">
        <f aca="false">IF((FU193*(1+FU$5/Setup!$C$36)+IF($V194=2,N($F194),0))-BY194-DW194&lt;0.005,0,(FU193*(1+FU$5/Setup!$C$36)+IF($V194=2,N($F194),0))-BY194-DW194)</f>
        <v>0</v>
      </c>
      <c r="FV194" s="48" t="n">
        <f aca="false">IF((FV193*(1+FV$5/Setup!$C$36)+IF($V194=3,N($F194),0))-BZ194-DX194&lt;0.005,0,(FV193*(1+FV$5/Setup!$C$36)+IF($V194=3,N($F194),0))-BZ194-DX194)</f>
        <v>0</v>
      </c>
      <c r="FW194" s="48" t="n">
        <f aca="false">IF((FW193*(1+FW$5/Setup!$C$36)+IF($V194=4,N($F194),0))-CA194-DY194&lt;0.005,0,(FW193*(1+FW$5/Setup!$C$36)+IF($V194=4,N($F194),0))-CA194-DY194)</f>
        <v>0</v>
      </c>
      <c r="FX194" s="48" t="n">
        <f aca="false">IF((FX193*(1+FX$5/Setup!$C$36)+IF($V194=5,N($F194),0))-CB194-DZ194&lt;0.005,0,(FX193*(1+FX$5/Setup!$C$36)+IF($V194=5,N($F194),0))-CB194-DZ194)</f>
        <v>0</v>
      </c>
      <c r="FY194" s="48" t="n">
        <f aca="false">IF((FY193*(1+FY$5/Setup!$C$36)+IF($V194=6,N($F194),0))-CC194-EA194&lt;0.005,0,(FY193*(1+FY$5/Setup!$C$36)+IF($V194=6,N($F194),0))-CC194-EA194)</f>
        <v>0</v>
      </c>
      <c r="FZ194" s="48" t="n">
        <f aca="false">IF((FZ193*(1+FZ$5/Setup!$C$36)+IF($V194=7,N($F194),0))-CD194-EB194&lt;0.005,0,(FZ193*(1+FZ$5/Setup!$C$36)+IF($V194=7,N($F194),0))-CD194-EB194)</f>
        <v>0</v>
      </c>
      <c r="GA194" s="48" t="n">
        <f aca="false">IF((GA193*(1+GA$5/Setup!$C$36)+IF($V194=8,N($F194),0))-CE194-EC194&lt;0.005,0,(GA193*(1+GA$5/Setup!$C$36)+IF($V194=8,N($F194),0))-CE194-EC194)</f>
        <v>0</v>
      </c>
      <c r="GB194" s="48" t="n">
        <f aca="false">IF((GB193*(1+GB$5/Setup!$C$36)+IF($V194=9,N($F194),0))-CF194-ED194&lt;0.005,0,(GB193*(1+GB$5/Setup!$C$36)+IF($V194=9,N($F194),0))-CF194-ED194)</f>
        <v>0</v>
      </c>
      <c r="GC194" s="48" t="n">
        <f aca="false">IF((GC193*(1+GC$5/Setup!$C$36)+IF($V194=10,N($F194),0))-CG194-EE194&lt;0.005,0,(GC193*(1+GC$5/Setup!$C$36)+IF($V194=10,N($F194),0))-CG194-EE194)</f>
        <v>0</v>
      </c>
      <c r="GD194" s="48" t="n">
        <f aca="false">IF((GD193*(1+GD$5/Setup!$C$36)+IF($V194=11,N($F194),0))-CH194-EF194&lt;0.005,0,(GD193*(1+GD$5/Setup!$C$36)+IF($V194=11,N($F194),0))-CH194-EF194)</f>
        <v>0</v>
      </c>
      <c r="GE194" s="48" t="n">
        <f aca="false">IF((GE193*(1+GE$5/Setup!$C$36)+IF($V194=12,N($F194),0))-CI194-EG194&lt;0.005,0,(GE193*(1+GE$5/Setup!$C$36)+IF($V194=12,N($F194),0))-CI194-EG194)</f>
        <v>0</v>
      </c>
      <c r="GF194" s="48" t="n">
        <f aca="false">IF((GF193*(1+GF$5/Setup!$C$36)+IF($V194=13,N($F194),0))-CJ194-EH194&lt;0.005,0,(GF193*(1+GF$5/Setup!$C$36)+IF($V194=13,N($F194),0))-CJ194-EH194)</f>
        <v>0</v>
      </c>
      <c r="GG194" s="48" t="n">
        <f aca="false">IF((GG193*(1+GG$5/Setup!$C$36)+IF($V194=14,N($F194),0))-CK194-EI194&lt;0.005,0,(GG193*(1+GG$5/Setup!$C$36)+IF($V194=14,N($F194),0))-CK194-EI194)</f>
        <v>0</v>
      </c>
      <c r="GH194" s="48" t="n">
        <f aca="false">IF((GH193*(1+GH$5/Setup!$C$36)+IF($V194=15,N($F194),0))-CL194-EJ194&lt;0.005,0,(GH193*(1+GH$5/Setup!$C$36)+IF($V194=15,N($F194),0))-CL194-EJ194)</f>
        <v>0</v>
      </c>
      <c r="GI194" s="48" t="n">
        <f aca="false">IF((GI193*(1+GI$5/Setup!$C$36)+IF($V194=16,N($F194),0))-CM194-EK194&lt;0.005,0,(GI193*(1+GI$5/Setup!$C$36)+IF($V194=16,N($F194),0))-CM194-EK194)</f>
        <v>0</v>
      </c>
      <c r="GJ194" s="48" t="n">
        <f aca="false">IF((GJ193*(1+GJ$5/Setup!$C$36)+IF($V194=17,N($F194),0))-CN194-EL194&lt;0.005,0,(GJ193*(1+GJ$5/Setup!$C$36)+IF($V194=17,N($F194),0))-CN194-EL194)</f>
        <v>0</v>
      </c>
      <c r="GK194" s="48" t="n">
        <f aca="false">IF((GK193*(1+GK$5/Setup!$C$36)+IF($V194=18,N($F194),0))-CO194-EM194&lt;0.005,0,(GK193*(1+GK$5/Setup!$C$36)+IF($V194=18,N($F194),0))-CO194-EM194)</f>
        <v>0</v>
      </c>
      <c r="GL194" s="48" t="n">
        <f aca="false">IF((GL193*(1+GL$5/Setup!$C$36)+IF($V194=19,N($F194),0))-CP194-EN194&lt;0.005,0,(GL193*(1+GL$5/Setup!$C$36)+IF($V194=19,N($F194),0))-CP194-EN194)</f>
        <v>0</v>
      </c>
      <c r="GM194" s="48" t="n">
        <f aca="false">IF((GM193*(1+GM$5/Setup!$C$36)+IF($V194=20,N($F194),0))-CQ194-EO194&lt;0.005,0,(GM193*(1+GM$5/Setup!$C$36)+IF($V194=20,N($F194),0))-CQ194-EO194)</f>
        <v>0</v>
      </c>
      <c r="GN194" s="48" t="n">
        <f aca="false">IF((GN193*(1+GN$5/Setup!$C$36)+IF($V194=21,N($F194),0))-CR194-EP194&lt;0.005,0,(GN193*(1+GN$5/Setup!$C$36)+IF($V194=21,N($F194),0))-CR194-EP194)</f>
        <v>0</v>
      </c>
      <c r="GO194" s="48" t="n">
        <f aca="false">IF((GO193*(1+GO$5/Setup!$C$36)+IF($V194=22,N($F194),0))-CS194-EQ194&lt;0.005,0,(GO193*(1+GO$5/Setup!$C$36)+IF($V194=22,N($F194),0))-CS194-EQ194)</f>
        <v>0</v>
      </c>
      <c r="GP194" s="48" t="n">
        <f aca="false">IF((GP193*(1+GP$5/Setup!$C$36)+IF($V194=23,N($F194),0))-CT194-ER194&lt;0.005,0,(GP193*(1+GP$5/Setup!$C$36)+IF($V194=23,N($F194),0))-CT194-ER194)</f>
        <v>0</v>
      </c>
      <c r="GQ194" s="48" t="n">
        <f aca="false">IF((GQ193*(1+GQ$5/Setup!$C$36)+IF($V194=24,N($F194),0))-CU194-ES194&lt;0.005,0,(GQ193*(1+GQ$5/Setup!$C$36)+IF($V194=24,N($F194),0))-CU194-ES194)</f>
        <v>0</v>
      </c>
      <c r="GR194" s="48" t="n">
        <f aca="false">IF((GR193*(1+GR$5/Setup!$C$36)+IF($V194=25,N($F194),0))-CV194-ET194&lt;0.005,0,(GR193*(1+GR$5/Setup!$C$36)+IF($V194=25,N($F194),0))-CV194-ET194)</f>
        <v>0</v>
      </c>
      <c r="GS194" s="48" t="n">
        <f aca="false">IF((GS193*(1+GS$5/Setup!$C$36)+IF($V194=26,N($F194),0))-CW194-EU194&lt;0.005,0,(GS193*(1+GS$5/Setup!$C$36)+IF($V194=26,N($F194),0))-CW194-EU194)</f>
        <v>0</v>
      </c>
      <c r="GT194" s="48" t="n">
        <f aca="false">IF((GT193*(1+GT$5/Setup!$C$36)+IF($V194=27,N($F194),0))-CX194-EV194&lt;0.005,0,(GT193*(1+GT$5/Setup!$C$36)+IF($V194=27,N($F194),0))-CX194-EV194)</f>
        <v>0</v>
      </c>
      <c r="GU194" s="48" t="n">
        <f aca="false">IF((GU193*(1+GU$5/Setup!$C$36)+IF($V194=28,N($F194),0))-CY194-EW194&lt;0.005,0,(GU193*(1+GU$5/Setup!$C$36)+IF($V194=28,N($F194),0))-CY194-EW194)</f>
        <v>0</v>
      </c>
      <c r="GV194" s="48" t="n">
        <f aca="false">IF((GV193*(1+GV$5/Setup!$C$36)+IF($V194=29,N($F194),0))-CZ194-EX194&lt;0.005,0,(GV193*(1+GV$5/Setup!$C$36)+IF($V194=29,N($F194),0))-CZ194-EX194)</f>
        <v>0</v>
      </c>
      <c r="GW194" s="48" t="n">
        <f aca="false">IF((GW193*(1+GW$5/Setup!$C$36)+IF($V194=30,N($F194),0))-DA194-EY194&lt;0.005,0,(GW193*(1+GW$5/Setup!$C$36)+IF($V194=30,N($F194),0))-DA194-EY194)</f>
        <v>0</v>
      </c>
      <c r="GX194" s="48" t="n">
        <f aca="false">IF((GX193*(1+GX$5/Setup!$C$36)+IF($V194=31,N($F194),0))-DB194-EZ194&lt;0.005,0,(GX193*(1+GX$5/Setup!$C$36)+IF($V194=31,N($F194),0))-DB194-EZ194)</f>
        <v>0</v>
      </c>
      <c r="GY194" s="48" t="n">
        <f aca="false">IF((GY193*(1+GY$5/Setup!$C$36)+IF($V194=32,N($F194),0))-DC194-FA194&lt;0.005,0,(GY193*(1+GY$5/Setup!$C$36)+IF($V194=32,N($F194),0))-DC194-FA194)</f>
        <v>0</v>
      </c>
      <c r="GZ194" s="48" t="n">
        <f aca="false">IF((GZ193*(1+GZ$5/Setup!$C$36)+IF($V194=33,N($F194),0))-DD194-FB194&lt;0.005,0,(GZ193*(1+GZ$5/Setup!$C$36)+IF($V194=33,N($F194),0))-DD194-FB194)</f>
        <v>0</v>
      </c>
      <c r="HA194" s="48" t="n">
        <f aca="false">IF((HA193*(1+HA$5/Setup!$C$36)+IF($V194=34,N($F194),0))-DE194-FC194&lt;0.005,0,(HA193*(1+HA$5/Setup!$C$36)+IF($V194=34,N($F194),0))-DE194-FC194)</f>
        <v>0</v>
      </c>
      <c r="HB194" s="48" t="n">
        <f aca="false">IF((HB193*(1+HB$5/Setup!$C$36)+IF($V194=35,N($F194),0))-DF194-FD194&lt;0.005,0,(HB193*(1+HB$5/Setup!$C$36)+IF($V194=35,N($F194),0))-DF194-FD194)</f>
        <v>0</v>
      </c>
      <c r="HC194" s="48" t="n">
        <f aca="false">IF((HC193*(1+HC$5/Setup!$C$36)+IF($V194=36,N($F194),0))-DG194-FE194&lt;0.005,0,(HC193*(1+HC$5/Setup!$C$36)+IF($V194=36,N($F194),0))-DG194-FE194)</f>
        <v>0</v>
      </c>
      <c r="HD194" s="48" t="n">
        <f aca="false">IF((HD193*(1+HD$5/Setup!$C$36)+IF($V194=37,N($F194),0))-DH194-FF194&lt;0.005,0,(HD193*(1+HD$5/Setup!$C$36)+IF($V194=37,N($F194),0))-DH194-FF194)</f>
        <v>0</v>
      </c>
      <c r="HE194" s="48" t="n">
        <f aca="false">IF((HE193*(1+HE$5/Setup!$C$36)+IF($V194=38,N($F194),0))-DI194-FG194&lt;0.005,0,(HE193*(1+HE$5/Setup!$C$36)+IF($V194=38,N($F194),0))-DI194-FG194)</f>
        <v>0</v>
      </c>
      <c r="HF194" s="48" t="n">
        <f aca="false">IF((HF193*(1+HF$5/Setup!$C$36)+IF($V194=39,N($F194),0))-DJ194-FH194&lt;0.005,0,(HF193*(1+HF$5/Setup!$C$36)+IF($V194=39,N($F194),0))-DJ194-FH194)</f>
        <v>0</v>
      </c>
      <c r="HG194" s="48" t="n">
        <f aca="false">IF((HG193*(1+HG$5/Setup!$C$36)+IF($V194=40,N($F194),0))-DK194-FI194&lt;0.005,0,(HG193*(1+HG$5/Setup!$C$36)+IF($V194=40,N($F194),0))-DK194-FI194)</f>
        <v>0</v>
      </c>
      <c r="HH194" s="48" t="n">
        <f aca="false">IF((HH193*(1+HH$5/Setup!$C$36)+IF($V194=41,N($F194),0))-DL194-FJ194&lt;0.005,0,(HH193*(1+HH$5/Setup!$C$36)+IF($V194=41,N($F194),0))-DL194-FJ194)</f>
        <v>0</v>
      </c>
      <c r="HI194" s="48" t="n">
        <f aca="false">IF((HI193*(1+HI$5/Setup!$C$36)+IF($V194=42,N($F194),0))-DM194-FK194&lt;0.005,0,(HI193*(1+HI$5/Setup!$C$36)+IF($V194=42,N($F194),0))-DM194-FK194)</f>
        <v>0</v>
      </c>
      <c r="HJ194" s="48" t="n">
        <f aca="false">IF((HJ193*(1+HJ$5/Setup!$C$36)+IF($V194=43,N($F194),0))-DN194-FL194&lt;0.005,0,(HJ193*(1+HJ$5/Setup!$C$36)+IF($V194=43,N($F194),0))-DN194-FL194)</f>
        <v>0</v>
      </c>
      <c r="HK194" s="48" t="n">
        <f aca="false">IF((HK193*(1+HK$5/Setup!$C$36)+IF($V194=44,N($F194),0))-DO194-FM194&lt;0.005,0,(HK193*(1+HK$5/Setup!$C$36)+IF($V194=44,N($F194),0))-DO194-FM194)</f>
        <v>0</v>
      </c>
      <c r="HL194" s="48" t="n">
        <f aca="false">IF((HL193*(1+HL$5/Setup!$C$36)+IF($V194=45,N($F194),0))-DP194-FN194&lt;0.005,0,(HL193*(1+HL$5/Setup!$C$36)+IF($V194=45,N($F194),0))-DP194-FN194)</f>
        <v>0</v>
      </c>
      <c r="HM194" s="48" t="n">
        <f aca="false">IF((HM193*(1+HM$5/Setup!$C$36)+IF($V194=46,N($F194),0))-DQ194-FO194&lt;0.005,0,(HM193*(1+HM$5/Setup!$C$36)+IF($V194=46,N($F194),0))-DQ194-FO194)</f>
        <v>0</v>
      </c>
      <c r="HN194" s="48" t="n">
        <f aca="false">IF((HN193*(1+HN$5/Setup!$C$36)+IF($V194=47,N($F194),0))-DR194-FP194&lt;0.005,0,(HN193*(1+HN$5/Setup!$C$36)+IF($V194=47,N($F194),0))-DR194-FP194)</f>
        <v>0</v>
      </c>
      <c r="HO194" s="48" t="n">
        <f aca="false">IF((HO193*(1+HO$5/Setup!$C$36)+IF($V194=48,N($F194),0))-DS194-FQ194&lt;0.005,0,(HO193*(1+HO$5/Setup!$C$36)+IF($V194=48,N($F194),0))-DS194-FQ194)</f>
        <v>0</v>
      </c>
      <c r="HP194" s="48" t="n">
        <f aca="false">IF((HP193*(1+HP$5/Setup!$C$36)+IF($V194=49,N($F194),0))-DT194-FR194&lt;0.005,0,(HP193*(1+HP$5/Setup!$C$36)+IF($V194=49,N($F194),0))-DT194-FR194)</f>
        <v>0</v>
      </c>
      <c r="HQ194" s="48" t="n">
        <f aca="false">IF((HQ193*(1+HQ$5/Setup!$C$36)+IF($V194=50,N($F194),0))-DU194-FS194&lt;0.005,0,(HQ193*(1+HQ$5/Setup!$C$36)+IF($V194=50,N($F194),0))-DU194-FS194)</f>
        <v>0</v>
      </c>
    </row>
    <row r="195" customFormat="false" ht="15" hidden="false" customHeight="false" outlineLevel="0" collapsed="false">
      <c r="A195" s="44" t="n">
        <v>187</v>
      </c>
      <c r="B195" s="45" t="n">
        <f aca="false">IF(Setup!$C$7="Every month",EDATE(Setup!$C$8,($A195-1)),IF(Setup!$C$7="Twice a month",DATE(YEAR(Setup!$C$8),MONTH(Setup!$C$8)+INT((($A195-1)+Setup!$C$41)/2),MIN(IF(MOD(($A195-1)+Setup!$C$41,2)=0,Setup!$C$39,Setup!$C$40),DAY(EOMONTH(DATE(YEAR(Setup!$C$8),MONTH(Setup!$C$8)+INT((($A195-1)+Setup!$C$41)/2),1),0)))),Setup!$C$8+($A195-1)*IF(Setup!$C$7="Every week",7,14)))</f>
        <v>48929</v>
      </c>
      <c r="C195" s="45" t="n">
        <f aca="false">IF(Setup!$C$7="Every month",EDATE(Setup!$C$8,$A195),IF(Setup!$C$7="Twice a month",DATE(YEAR(Setup!$C$8),MONTH(Setup!$C$8)+INT(($A195+Setup!$C$41)/2),MIN(IF(MOD($A195+Setup!$C$41,2)=0,Setup!$C$39,Setup!$C$40),DAY(EOMONTH(DATE(YEAR(Setup!$C$8),MONTH(Setup!$C$8)+INT(($A195+Setup!$C$41)/2),1),0)))),Setup!$C$8+$A195*IF(Setup!$C$7="Every week",7,14)))</f>
        <v>48943</v>
      </c>
      <c r="D195" s="46"/>
      <c r="E195" s="47"/>
      <c r="F195" s="47"/>
      <c r="G195" s="47"/>
      <c r="H195" s="47"/>
      <c r="I195" s="48" t="n">
        <f aca="false">N(Setup!$C$11)+N(E195)</f>
        <v>100</v>
      </c>
      <c r="J195" s="48" t="n">
        <f aca="false">MIN(Setup!$C$37,MAX(I195,0))</f>
        <v>9.23076923076923</v>
      </c>
      <c r="K195" s="48" t="n">
        <f aca="false">MIN(MAX(N(Setup!$C$14)-L194,0),MAX(I195-J195,0))</f>
        <v>0</v>
      </c>
      <c r="L195" s="48" t="n">
        <f aca="false">L194+K195-N(G195)</f>
        <v>500</v>
      </c>
      <c r="M195" s="48" t="n">
        <f aca="false">M194+J195-N(H195)</f>
        <v>1726.15384615385</v>
      </c>
      <c r="N195" s="48" t="n">
        <f aca="false">SUM(BX195:DU195)</f>
        <v>0</v>
      </c>
      <c r="O195" s="48" t="n">
        <f aca="false">SUM(Z195:BW195)-N195</f>
        <v>40</v>
      </c>
      <c r="P195" s="48" t="n">
        <f aca="false">MAX(I195-J195-K195,0)+O195</f>
        <v>130.769230769231</v>
      </c>
      <c r="Q195" s="48" t="n">
        <f aca="false">SUM(DV195:FS195)</f>
        <v>0</v>
      </c>
      <c r="R195" s="49" t="n">
        <f aca="false">N195+J195+K195+Q195</f>
        <v>9.23076923076923</v>
      </c>
      <c r="S195" s="48" t="n">
        <f aca="false">T195-T194-N(F195)+N195+Q195</f>
        <v>0</v>
      </c>
      <c r="T195" s="49" t="n">
        <f aca="false">SUM(FT195:HQ195)</f>
        <v>0</v>
      </c>
      <c r="U195" s="44" t="str">
        <f aca="false">IF(T194&lt;0.005,"",INDEX(Helpers!$C$2:$C$51,IF(_xlfn.MINIFS($DV$6:$FS$6,DV195:FS195,"&gt;0.005")=0,V195,_xlfn.MINIFS($DV$6:$FS$6,DV195:FS195,"&gt;0.005"))))</f>
        <v/>
      </c>
      <c r="V195" s="44" t="n">
        <f aca="false">IF(_xlfn.MINIFS($FT$6:$HQ$6,FT194:HQ194,"&gt;0.005")=0,1,_xlfn.MINIFS($FT$6:$HQ$6,FT194:HQ194,"&gt;0.005"))</f>
        <v>1</v>
      </c>
      <c r="W195" s="44" t="n">
        <f aca="false">IF(AND(D195&lt;&gt;"Paid",T194&gt;0.005),1,0)</f>
        <v>0</v>
      </c>
      <c r="X195" s="48" t="n">
        <f aca="false">SUMPRODUCT(((Helpers!$G$2:$G$51*(1+(Helpers!$D$2:$D$51+0.000000001)/12)^(($B195-Setup!$C$8)/(365.25/12))-Helpers!$E$2:$E$51*((1+(Helpers!$D$2:$D$51+0.000000001)/12)^(($B195-Setup!$C$8)/(365.25/12))-1)/((Helpers!$D$2:$D$51+0.000000001)/12))&gt;0)*(Helpers!$G$2:$G$51*(1+(Helpers!$D$2:$D$51+0.000000001)/12)^(($B195-Setup!$C$8)/(365.25/12))-Helpers!$E$2:$E$51*((1+(Helpers!$D$2:$D$51+0.000000001)/12)^(($B195-Setup!$C$8)/(365.25/12))-1)/((Helpers!$D$2:$D$51+0.000000001)/12)))</f>
        <v>0</v>
      </c>
      <c r="Y195" s="48"/>
      <c r="Z195" s="48" t="n">
        <f aca="false">IF(OR(N(Z$5)=0,Z$6=""),0,Z$5*((DATE(YEAR($B195),MONTH($B195),MIN(Z$6,DAY(EOMONTH($B195,0))))&gt;=$B195)*(DATE(YEAR($B195),MONTH($B195),MIN(Z$6,DAY(EOMONTH($B195,0))))&lt;$C195)+(DATE(YEAR($B195),MONTH($B195)+1,MIN(Z$6,DAY(EOMONTH($B195,1))))&gt;=$B195)*(DATE(YEAR($B195),MONTH($B195)+1,MIN(Z$6,DAY(EOMONTH($B195,1))))&lt;$C195)))</f>
        <v>0</v>
      </c>
      <c r="AA195" s="48" t="n">
        <f aca="false">IF(OR(N(AA$5)=0,AA$6=""),0,AA$5*((DATE(YEAR($B195),MONTH($B195),MIN(AA$6,DAY(EOMONTH($B195,0))))&gt;=$B195)*(DATE(YEAR($B195),MONTH($B195),MIN(AA$6,DAY(EOMONTH($B195,0))))&lt;$C195)+(DATE(YEAR($B195),MONTH($B195)+1,MIN(AA$6,DAY(EOMONTH($B195,1))))&gt;=$B195)*(DATE(YEAR($B195),MONTH($B195)+1,MIN(AA$6,DAY(EOMONTH($B195,1))))&lt;$C195)))</f>
        <v>40</v>
      </c>
      <c r="AB195" s="48" t="n">
        <f aca="false">IF(OR(N(AB$5)=0,AB$6=""),0,AB$5*((DATE(YEAR($B195),MONTH($B195),MIN(AB$6,DAY(EOMONTH($B195,0))))&gt;=$B195)*(DATE(YEAR($B195),MONTH($B195),MIN(AB$6,DAY(EOMONTH($B195,0))))&lt;$C195)+(DATE(YEAR($B195),MONTH($B195)+1,MIN(AB$6,DAY(EOMONTH($B195,1))))&gt;=$B195)*(DATE(YEAR($B195),MONTH($B195)+1,MIN(AB$6,DAY(EOMONTH($B195,1))))&lt;$C195)))</f>
        <v>0</v>
      </c>
      <c r="AC195" s="48" t="n">
        <f aca="false">IF(OR(N(AC$5)=0,AC$6=""),0,AC$5*((DATE(YEAR($B195),MONTH($B195),MIN(AC$6,DAY(EOMONTH($B195,0))))&gt;=$B195)*(DATE(YEAR($B195),MONTH($B195),MIN(AC$6,DAY(EOMONTH($B195,0))))&lt;$C195)+(DATE(YEAR($B195),MONTH($B195)+1,MIN(AC$6,DAY(EOMONTH($B195,1))))&gt;=$B195)*(DATE(YEAR($B195),MONTH($B195)+1,MIN(AC$6,DAY(EOMONTH($B195,1))))&lt;$C195)))</f>
        <v>0</v>
      </c>
      <c r="AD195" s="48" t="n">
        <f aca="false">IF(OR(N(AD$5)=0,AD$6=""),0,AD$5*((DATE(YEAR($B195),MONTH($B195),MIN(AD$6,DAY(EOMONTH($B195,0))))&gt;=$B195)*(DATE(YEAR($B195),MONTH($B195),MIN(AD$6,DAY(EOMONTH($B195,0))))&lt;$C195)+(DATE(YEAR($B195),MONTH($B195)+1,MIN(AD$6,DAY(EOMONTH($B195,1))))&gt;=$B195)*(DATE(YEAR($B195),MONTH($B195)+1,MIN(AD$6,DAY(EOMONTH($B195,1))))&lt;$C195)))</f>
        <v>0</v>
      </c>
      <c r="AE195" s="48" t="n">
        <f aca="false">IF(OR(N(AE$5)=0,AE$6=""),0,AE$5*((DATE(YEAR($B195),MONTH($B195),MIN(AE$6,DAY(EOMONTH($B195,0))))&gt;=$B195)*(DATE(YEAR($B195),MONTH($B195),MIN(AE$6,DAY(EOMONTH($B195,0))))&lt;$C195)+(DATE(YEAR($B195),MONTH($B195)+1,MIN(AE$6,DAY(EOMONTH($B195,1))))&gt;=$B195)*(DATE(YEAR($B195),MONTH($B195)+1,MIN(AE$6,DAY(EOMONTH($B195,1))))&lt;$C195)))</f>
        <v>0</v>
      </c>
      <c r="AF195" s="48" t="n">
        <f aca="false">IF(OR(N(AF$5)=0,AF$6=""),0,AF$5*((DATE(YEAR($B195),MONTH($B195),MIN(AF$6,DAY(EOMONTH($B195,0))))&gt;=$B195)*(DATE(YEAR($B195),MONTH($B195),MIN(AF$6,DAY(EOMONTH($B195,0))))&lt;$C195)+(DATE(YEAR($B195),MONTH($B195)+1,MIN(AF$6,DAY(EOMONTH($B195,1))))&gt;=$B195)*(DATE(YEAR($B195),MONTH($B195)+1,MIN(AF$6,DAY(EOMONTH($B195,1))))&lt;$C195)))</f>
        <v>0</v>
      </c>
      <c r="AG195" s="48" t="n">
        <f aca="false">IF(OR(N(AG$5)=0,AG$6=""),0,AG$5*((DATE(YEAR($B195),MONTH($B195),MIN(AG$6,DAY(EOMONTH($B195,0))))&gt;=$B195)*(DATE(YEAR($B195),MONTH($B195),MIN(AG$6,DAY(EOMONTH($B195,0))))&lt;$C195)+(DATE(YEAR($B195),MONTH($B195)+1,MIN(AG$6,DAY(EOMONTH($B195,1))))&gt;=$B195)*(DATE(YEAR($B195),MONTH($B195)+1,MIN(AG$6,DAY(EOMONTH($B195,1))))&lt;$C195)))</f>
        <v>0</v>
      </c>
      <c r="AH195" s="48" t="n">
        <f aca="false">IF(OR(N(AH$5)=0,AH$6=""),0,AH$5*((DATE(YEAR($B195),MONTH($B195),MIN(AH$6,DAY(EOMONTH($B195,0))))&gt;=$B195)*(DATE(YEAR($B195),MONTH($B195),MIN(AH$6,DAY(EOMONTH($B195,0))))&lt;$C195)+(DATE(YEAR($B195),MONTH($B195)+1,MIN(AH$6,DAY(EOMONTH($B195,1))))&gt;=$B195)*(DATE(YEAR($B195),MONTH($B195)+1,MIN(AH$6,DAY(EOMONTH($B195,1))))&lt;$C195)))</f>
        <v>0</v>
      </c>
      <c r="AI195" s="48" t="n">
        <f aca="false">IF(OR(N(AI$5)=0,AI$6=""),0,AI$5*((DATE(YEAR($B195),MONTH($B195),MIN(AI$6,DAY(EOMONTH($B195,0))))&gt;=$B195)*(DATE(YEAR($B195),MONTH($B195),MIN(AI$6,DAY(EOMONTH($B195,0))))&lt;$C195)+(DATE(YEAR($B195),MONTH($B195)+1,MIN(AI$6,DAY(EOMONTH($B195,1))))&gt;=$B195)*(DATE(YEAR($B195),MONTH($B195)+1,MIN(AI$6,DAY(EOMONTH($B195,1))))&lt;$C195)))</f>
        <v>0</v>
      </c>
      <c r="AJ195" s="48" t="n">
        <f aca="false">IF(OR(N(AJ$5)=0,AJ$6=""),0,AJ$5*((DATE(YEAR($B195),MONTH($B195),MIN(AJ$6,DAY(EOMONTH($B195,0))))&gt;=$B195)*(DATE(YEAR($B195),MONTH($B195),MIN(AJ$6,DAY(EOMONTH($B195,0))))&lt;$C195)+(DATE(YEAR($B195),MONTH($B195)+1,MIN(AJ$6,DAY(EOMONTH($B195,1))))&gt;=$B195)*(DATE(YEAR($B195),MONTH($B195)+1,MIN(AJ$6,DAY(EOMONTH($B195,1))))&lt;$C195)))</f>
        <v>0</v>
      </c>
      <c r="AK195" s="48" t="n">
        <f aca="false">IF(OR(N(AK$5)=0,AK$6=""),0,AK$5*((DATE(YEAR($B195),MONTH($B195),MIN(AK$6,DAY(EOMONTH($B195,0))))&gt;=$B195)*(DATE(YEAR($B195),MONTH($B195),MIN(AK$6,DAY(EOMONTH($B195,0))))&lt;$C195)+(DATE(YEAR($B195),MONTH($B195)+1,MIN(AK$6,DAY(EOMONTH($B195,1))))&gt;=$B195)*(DATE(YEAR($B195),MONTH($B195)+1,MIN(AK$6,DAY(EOMONTH($B195,1))))&lt;$C195)))</f>
        <v>0</v>
      </c>
      <c r="AL195" s="48" t="n">
        <f aca="false">IF(OR(N(AL$5)=0,AL$6=""),0,AL$5*((DATE(YEAR($B195),MONTH($B195),MIN(AL$6,DAY(EOMONTH($B195,0))))&gt;=$B195)*(DATE(YEAR($B195),MONTH($B195),MIN(AL$6,DAY(EOMONTH($B195,0))))&lt;$C195)+(DATE(YEAR($B195),MONTH($B195)+1,MIN(AL$6,DAY(EOMONTH($B195,1))))&gt;=$B195)*(DATE(YEAR($B195),MONTH($B195)+1,MIN(AL$6,DAY(EOMONTH($B195,1))))&lt;$C195)))</f>
        <v>0</v>
      </c>
      <c r="AM195" s="48" t="n">
        <f aca="false">IF(OR(N(AM$5)=0,AM$6=""),0,AM$5*((DATE(YEAR($B195),MONTH($B195),MIN(AM$6,DAY(EOMONTH($B195,0))))&gt;=$B195)*(DATE(YEAR($B195),MONTH($B195),MIN(AM$6,DAY(EOMONTH($B195,0))))&lt;$C195)+(DATE(YEAR($B195),MONTH($B195)+1,MIN(AM$6,DAY(EOMONTH($B195,1))))&gt;=$B195)*(DATE(YEAR($B195),MONTH($B195)+1,MIN(AM$6,DAY(EOMONTH($B195,1))))&lt;$C195)))</f>
        <v>0</v>
      </c>
      <c r="AN195" s="48" t="n">
        <f aca="false">IF(OR(N(AN$5)=0,AN$6=""),0,AN$5*((DATE(YEAR($B195),MONTH($B195),MIN(AN$6,DAY(EOMONTH($B195,0))))&gt;=$B195)*(DATE(YEAR($B195),MONTH($B195),MIN(AN$6,DAY(EOMONTH($B195,0))))&lt;$C195)+(DATE(YEAR($B195),MONTH($B195)+1,MIN(AN$6,DAY(EOMONTH($B195,1))))&gt;=$B195)*(DATE(YEAR($B195),MONTH($B195)+1,MIN(AN$6,DAY(EOMONTH($B195,1))))&lt;$C195)))</f>
        <v>0</v>
      </c>
      <c r="AO195" s="48" t="n">
        <f aca="false">IF(OR(N(AO$5)=0,AO$6=""),0,AO$5*((DATE(YEAR($B195),MONTH($B195),MIN(AO$6,DAY(EOMONTH($B195,0))))&gt;=$B195)*(DATE(YEAR($B195),MONTH($B195),MIN(AO$6,DAY(EOMONTH($B195,0))))&lt;$C195)+(DATE(YEAR($B195),MONTH($B195)+1,MIN(AO$6,DAY(EOMONTH($B195,1))))&gt;=$B195)*(DATE(YEAR($B195),MONTH($B195)+1,MIN(AO$6,DAY(EOMONTH($B195,1))))&lt;$C195)))</f>
        <v>0</v>
      </c>
      <c r="AP195" s="48" t="n">
        <f aca="false">IF(OR(N(AP$5)=0,AP$6=""),0,AP$5*((DATE(YEAR($B195),MONTH($B195),MIN(AP$6,DAY(EOMONTH($B195,0))))&gt;=$B195)*(DATE(YEAR($B195),MONTH($B195),MIN(AP$6,DAY(EOMONTH($B195,0))))&lt;$C195)+(DATE(YEAR($B195),MONTH($B195)+1,MIN(AP$6,DAY(EOMONTH($B195,1))))&gt;=$B195)*(DATE(YEAR($B195),MONTH($B195)+1,MIN(AP$6,DAY(EOMONTH($B195,1))))&lt;$C195)))</f>
        <v>0</v>
      </c>
      <c r="AQ195" s="48" t="n">
        <f aca="false">IF(OR(N(AQ$5)=0,AQ$6=""),0,AQ$5*((DATE(YEAR($B195),MONTH($B195),MIN(AQ$6,DAY(EOMONTH($B195,0))))&gt;=$B195)*(DATE(YEAR($B195),MONTH($B195),MIN(AQ$6,DAY(EOMONTH($B195,0))))&lt;$C195)+(DATE(YEAR($B195),MONTH($B195)+1,MIN(AQ$6,DAY(EOMONTH($B195,1))))&gt;=$B195)*(DATE(YEAR($B195),MONTH($B195)+1,MIN(AQ$6,DAY(EOMONTH($B195,1))))&lt;$C195)))</f>
        <v>0</v>
      </c>
      <c r="AR195" s="48" t="n">
        <f aca="false">IF(OR(N(AR$5)=0,AR$6=""),0,AR$5*((DATE(YEAR($B195),MONTH($B195),MIN(AR$6,DAY(EOMONTH($B195,0))))&gt;=$B195)*(DATE(YEAR($B195),MONTH($B195),MIN(AR$6,DAY(EOMONTH($B195,0))))&lt;$C195)+(DATE(YEAR($B195),MONTH($B195)+1,MIN(AR$6,DAY(EOMONTH($B195,1))))&gt;=$B195)*(DATE(YEAR($B195),MONTH($B195)+1,MIN(AR$6,DAY(EOMONTH($B195,1))))&lt;$C195)))</f>
        <v>0</v>
      </c>
      <c r="AS195" s="48" t="n">
        <f aca="false">IF(OR(N(AS$5)=0,AS$6=""),0,AS$5*((DATE(YEAR($B195),MONTH($B195),MIN(AS$6,DAY(EOMONTH($B195,0))))&gt;=$B195)*(DATE(YEAR($B195),MONTH($B195),MIN(AS$6,DAY(EOMONTH($B195,0))))&lt;$C195)+(DATE(YEAR($B195),MONTH($B195)+1,MIN(AS$6,DAY(EOMONTH($B195,1))))&gt;=$B195)*(DATE(YEAR($B195),MONTH($B195)+1,MIN(AS$6,DAY(EOMONTH($B195,1))))&lt;$C195)))</f>
        <v>0</v>
      </c>
      <c r="AT195" s="48" t="n">
        <f aca="false">IF(OR(N(AT$5)=0,AT$6=""),0,AT$5*((DATE(YEAR($B195),MONTH($B195),MIN(AT$6,DAY(EOMONTH($B195,0))))&gt;=$B195)*(DATE(YEAR($B195),MONTH($B195),MIN(AT$6,DAY(EOMONTH($B195,0))))&lt;$C195)+(DATE(YEAR($B195),MONTH($B195)+1,MIN(AT$6,DAY(EOMONTH($B195,1))))&gt;=$B195)*(DATE(YEAR($B195),MONTH($B195)+1,MIN(AT$6,DAY(EOMONTH($B195,1))))&lt;$C195)))</f>
        <v>0</v>
      </c>
      <c r="AU195" s="48" t="n">
        <f aca="false">IF(OR(N(AU$5)=0,AU$6=""),0,AU$5*((DATE(YEAR($B195),MONTH($B195),MIN(AU$6,DAY(EOMONTH($B195,0))))&gt;=$B195)*(DATE(YEAR($B195),MONTH($B195),MIN(AU$6,DAY(EOMONTH($B195,0))))&lt;$C195)+(DATE(YEAR($B195),MONTH($B195)+1,MIN(AU$6,DAY(EOMONTH($B195,1))))&gt;=$B195)*(DATE(YEAR($B195),MONTH($B195)+1,MIN(AU$6,DAY(EOMONTH($B195,1))))&lt;$C195)))</f>
        <v>0</v>
      </c>
      <c r="AV195" s="48" t="n">
        <f aca="false">IF(OR(N(AV$5)=0,AV$6=""),0,AV$5*((DATE(YEAR($B195),MONTH($B195),MIN(AV$6,DAY(EOMONTH($B195,0))))&gt;=$B195)*(DATE(YEAR($B195),MONTH($B195),MIN(AV$6,DAY(EOMONTH($B195,0))))&lt;$C195)+(DATE(YEAR($B195),MONTH($B195)+1,MIN(AV$6,DAY(EOMONTH($B195,1))))&gt;=$B195)*(DATE(YEAR($B195),MONTH($B195)+1,MIN(AV$6,DAY(EOMONTH($B195,1))))&lt;$C195)))</f>
        <v>0</v>
      </c>
      <c r="AW195" s="48" t="n">
        <f aca="false">IF(OR(N(AW$5)=0,AW$6=""),0,AW$5*((DATE(YEAR($B195),MONTH($B195),MIN(AW$6,DAY(EOMONTH($B195,0))))&gt;=$B195)*(DATE(YEAR($B195),MONTH($B195),MIN(AW$6,DAY(EOMONTH($B195,0))))&lt;$C195)+(DATE(YEAR($B195),MONTH($B195)+1,MIN(AW$6,DAY(EOMONTH($B195,1))))&gt;=$B195)*(DATE(YEAR($B195),MONTH($B195)+1,MIN(AW$6,DAY(EOMONTH($B195,1))))&lt;$C195)))</f>
        <v>0</v>
      </c>
      <c r="AX195" s="48" t="n">
        <f aca="false">IF(OR(N(AX$5)=0,AX$6=""),0,AX$5*((DATE(YEAR($B195),MONTH($B195),MIN(AX$6,DAY(EOMONTH($B195,0))))&gt;=$B195)*(DATE(YEAR($B195),MONTH($B195),MIN(AX$6,DAY(EOMONTH($B195,0))))&lt;$C195)+(DATE(YEAR($B195),MONTH($B195)+1,MIN(AX$6,DAY(EOMONTH($B195,1))))&gt;=$B195)*(DATE(YEAR($B195),MONTH($B195)+1,MIN(AX$6,DAY(EOMONTH($B195,1))))&lt;$C195)))</f>
        <v>0</v>
      </c>
      <c r="AY195" s="48" t="n">
        <f aca="false">IF(OR(N(AY$5)=0,AY$6=""),0,AY$5*((DATE(YEAR($B195),MONTH($B195),MIN(AY$6,DAY(EOMONTH($B195,0))))&gt;=$B195)*(DATE(YEAR($B195),MONTH($B195),MIN(AY$6,DAY(EOMONTH($B195,0))))&lt;$C195)+(DATE(YEAR($B195),MONTH($B195)+1,MIN(AY$6,DAY(EOMONTH($B195,1))))&gt;=$B195)*(DATE(YEAR($B195),MONTH($B195)+1,MIN(AY$6,DAY(EOMONTH($B195,1))))&lt;$C195)))</f>
        <v>0</v>
      </c>
      <c r="AZ195" s="48" t="n">
        <f aca="false">IF(OR(N(AZ$5)=0,AZ$6=""),0,AZ$5*((DATE(YEAR($B195),MONTH($B195),MIN(AZ$6,DAY(EOMONTH($B195,0))))&gt;=$B195)*(DATE(YEAR($B195),MONTH($B195),MIN(AZ$6,DAY(EOMONTH($B195,0))))&lt;$C195)+(DATE(YEAR($B195),MONTH($B195)+1,MIN(AZ$6,DAY(EOMONTH($B195,1))))&gt;=$B195)*(DATE(YEAR($B195),MONTH($B195)+1,MIN(AZ$6,DAY(EOMONTH($B195,1))))&lt;$C195)))</f>
        <v>0</v>
      </c>
      <c r="BA195" s="48" t="n">
        <f aca="false">IF(OR(N(BA$5)=0,BA$6=""),0,BA$5*((DATE(YEAR($B195),MONTH($B195),MIN(BA$6,DAY(EOMONTH($B195,0))))&gt;=$B195)*(DATE(YEAR($B195),MONTH($B195),MIN(BA$6,DAY(EOMONTH($B195,0))))&lt;$C195)+(DATE(YEAR($B195),MONTH($B195)+1,MIN(BA$6,DAY(EOMONTH($B195,1))))&gt;=$B195)*(DATE(YEAR($B195),MONTH($B195)+1,MIN(BA$6,DAY(EOMONTH($B195,1))))&lt;$C195)))</f>
        <v>0</v>
      </c>
      <c r="BB195" s="48" t="n">
        <f aca="false">IF(OR(N(BB$5)=0,BB$6=""),0,BB$5*((DATE(YEAR($B195),MONTH($B195),MIN(BB$6,DAY(EOMONTH($B195,0))))&gt;=$B195)*(DATE(YEAR($B195),MONTH($B195),MIN(BB$6,DAY(EOMONTH($B195,0))))&lt;$C195)+(DATE(YEAR($B195),MONTH($B195)+1,MIN(BB$6,DAY(EOMONTH($B195,1))))&gt;=$B195)*(DATE(YEAR($B195),MONTH($B195)+1,MIN(BB$6,DAY(EOMONTH($B195,1))))&lt;$C195)))</f>
        <v>0</v>
      </c>
      <c r="BC195" s="48" t="n">
        <f aca="false">IF(OR(N(BC$5)=0,BC$6=""),0,BC$5*((DATE(YEAR($B195),MONTH($B195),MIN(BC$6,DAY(EOMONTH($B195,0))))&gt;=$B195)*(DATE(YEAR($B195),MONTH($B195),MIN(BC$6,DAY(EOMONTH($B195,0))))&lt;$C195)+(DATE(YEAR($B195),MONTH($B195)+1,MIN(BC$6,DAY(EOMONTH($B195,1))))&gt;=$B195)*(DATE(YEAR($B195),MONTH($B195)+1,MIN(BC$6,DAY(EOMONTH($B195,1))))&lt;$C195)))</f>
        <v>0</v>
      </c>
      <c r="BD195" s="48" t="n">
        <f aca="false">IF(OR(N(BD$5)=0,BD$6=""),0,BD$5*((DATE(YEAR($B195),MONTH($B195),MIN(BD$6,DAY(EOMONTH($B195,0))))&gt;=$B195)*(DATE(YEAR($B195),MONTH($B195),MIN(BD$6,DAY(EOMONTH($B195,0))))&lt;$C195)+(DATE(YEAR($B195),MONTH($B195)+1,MIN(BD$6,DAY(EOMONTH($B195,1))))&gt;=$B195)*(DATE(YEAR($B195),MONTH($B195)+1,MIN(BD$6,DAY(EOMONTH($B195,1))))&lt;$C195)))</f>
        <v>0</v>
      </c>
      <c r="BE195" s="48" t="n">
        <f aca="false">IF(OR(N(BE$5)=0,BE$6=""),0,BE$5*((DATE(YEAR($B195),MONTH($B195),MIN(BE$6,DAY(EOMONTH($B195,0))))&gt;=$B195)*(DATE(YEAR($B195),MONTH($B195),MIN(BE$6,DAY(EOMONTH($B195,0))))&lt;$C195)+(DATE(YEAR($B195),MONTH($B195)+1,MIN(BE$6,DAY(EOMONTH($B195,1))))&gt;=$B195)*(DATE(YEAR($B195),MONTH($B195)+1,MIN(BE$6,DAY(EOMONTH($B195,1))))&lt;$C195)))</f>
        <v>0</v>
      </c>
      <c r="BF195" s="48" t="n">
        <f aca="false">IF(OR(N(BF$5)=0,BF$6=""),0,BF$5*((DATE(YEAR($B195),MONTH($B195),MIN(BF$6,DAY(EOMONTH($B195,0))))&gt;=$B195)*(DATE(YEAR($B195),MONTH($B195),MIN(BF$6,DAY(EOMONTH($B195,0))))&lt;$C195)+(DATE(YEAR($B195),MONTH($B195)+1,MIN(BF$6,DAY(EOMONTH($B195,1))))&gt;=$B195)*(DATE(YEAR($B195),MONTH($B195)+1,MIN(BF$6,DAY(EOMONTH($B195,1))))&lt;$C195)))</f>
        <v>0</v>
      </c>
      <c r="BG195" s="48" t="n">
        <f aca="false">IF(OR(N(BG$5)=0,BG$6=""),0,BG$5*((DATE(YEAR($B195),MONTH($B195),MIN(BG$6,DAY(EOMONTH($B195,0))))&gt;=$B195)*(DATE(YEAR($B195),MONTH($B195),MIN(BG$6,DAY(EOMONTH($B195,0))))&lt;$C195)+(DATE(YEAR($B195),MONTH($B195)+1,MIN(BG$6,DAY(EOMONTH($B195,1))))&gt;=$B195)*(DATE(YEAR($B195),MONTH($B195)+1,MIN(BG$6,DAY(EOMONTH($B195,1))))&lt;$C195)))</f>
        <v>0</v>
      </c>
      <c r="BH195" s="48" t="n">
        <f aca="false">IF(OR(N(BH$5)=0,BH$6=""),0,BH$5*((DATE(YEAR($B195),MONTH($B195),MIN(BH$6,DAY(EOMONTH($B195,0))))&gt;=$B195)*(DATE(YEAR($B195),MONTH($B195),MIN(BH$6,DAY(EOMONTH($B195,0))))&lt;$C195)+(DATE(YEAR($B195),MONTH($B195)+1,MIN(BH$6,DAY(EOMONTH($B195,1))))&gt;=$B195)*(DATE(YEAR($B195),MONTH($B195)+1,MIN(BH$6,DAY(EOMONTH($B195,1))))&lt;$C195)))</f>
        <v>0</v>
      </c>
      <c r="BI195" s="48" t="n">
        <f aca="false">IF(OR(N(BI$5)=0,BI$6=""),0,BI$5*((DATE(YEAR($B195),MONTH($B195),MIN(BI$6,DAY(EOMONTH($B195,0))))&gt;=$B195)*(DATE(YEAR($B195),MONTH($B195),MIN(BI$6,DAY(EOMONTH($B195,0))))&lt;$C195)+(DATE(YEAR($B195),MONTH($B195)+1,MIN(BI$6,DAY(EOMONTH($B195,1))))&gt;=$B195)*(DATE(YEAR($B195),MONTH($B195)+1,MIN(BI$6,DAY(EOMONTH($B195,1))))&lt;$C195)))</f>
        <v>0</v>
      </c>
      <c r="BJ195" s="48" t="n">
        <f aca="false">IF(OR(N(BJ$5)=0,BJ$6=""),0,BJ$5*((DATE(YEAR($B195),MONTH($B195),MIN(BJ$6,DAY(EOMONTH($B195,0))))&gt;=$B195)*(DATE(YEAR($B195),MONTH($B195),MIN(BJ$6,DAY(EOMONTH($B195,0))))&lt;$C195)+(DATE(YEAR($B195),MONTH($B195)+1,MIN(BJ$6,DAY(EOMONTH($B195,1))))&gt;=$B195)*(DATE(YEAR($B195),MONTH($B195)+1,MIN(BJ$6,DAY(EOMONTH($B195,1))))&lt;$C195)))</f>
        <v>0</v>
      </c>
      <c r="BK195" s="48" t="n">
        <f aca="false">IF(OR(N(BK$5)=0,BK$6=""),0,BK$5*((DATE(YEAR($B195),MONTH($B195),MIN(BK$6,DAY(EOMONTH($B195,0))))&gt;=$B195)*(DATE(YEAR($B195),MONTH($B195),MIN(BK$6,DAY(EOMONTH($B195,0))))&lt;$C195)+(DATE(YEAR($B195),MONTH($B195)+1,MIN(BK$6,DAY(EOMONTH($B195,1))))&gt;=$B195)*(DATE(YEAR($B195),MONTH($B195)+1,MIN(BK$6,DAY(EOMONTH($B195,1))))&lt;$C195)))</f>
        <v>0</v>
      </c>
      <c r="BL195" s="48" t="n">
        <f aca="false">IF(OR(N(BL$5)=0,BL$6=""),0,BL$5*((DATE(YEAR($B195),MONTH($B195),MIN(BL$6,DAY(EOMONTH($B195,0))))&gt;=$B195)*(DATE(YEAR($B195),MONTH($B195),MIN(BL$6,DAY(EOMONTH($B195,0))))&lt;$C195)+(DATE(YEAR($B195),MONTH($B195)+1,MIN(BL$6,DAY(EOMONTH($B195,1))))&gt;=$B195)*(DATE(YEAR($B195),MONTH($B195)+1,MIN(BL$6,DAY(EOMONTH($B195,1))))&lt;$C195)))</f>
        <v>0</v>
      </c>
      <c r="BM195" s="48" t="n">
        <f aca="false">IF(OR(N(BM$5)=0,BM$6=""),0,BM$5*((DATE(YEAR($B195),MONTH($B195),MIN(BM$6,DAY(EOMONTH($B195,0))))&gt;=$B195)*(DATE(YEAR($B195),MONTH($B195),MIN(BM$6,DAY(EOMONTH($B195,0))))&lt;$C195)+(DATE(YEAR($B195),MONTH($B195)+1,MIN(BM$6,DAY(EOMONTH($B195,1))))&gt;=$B195)*(DATE(YEAR($B195),MONTH($B195)+1,MIN(BM$6,DAY(EOMONTH($B195,1))))&lt;$C195)))</f>
        <v>0</v>
      </c>
      <c r="BN195" s="48" t="n">
        <f aca="false">IF(OR(N(BN$5)=0,BN$6=""),0,BN$5*((DATE(YEAR($B195),MONTH($B195),MIN(BN$6,DAY(EOMONTH($B195,0))))&gt;=$B195)*(DATE(YEAR($B195),MONTH($B195),MIN(BN$6,DAY(EOMONTH($B195,0))))&lt;$C195)+(DATE(YEAR($B195),MONTH($B195)+1,MIN(BN$6,DAY(EOMONTH($B195,1))))&gt;=$B195)*(DATE(YEAR($B195),MONTH($B195)+1,MIN(BN$6,DAY(EOMONTH($B195,1))))&lt;$C195)))</f>
        <v>0</v>
      </c>
      <c r="BO195" s="48" t="n">
        <f aca="false">IF(OR(N(BO$5)=0,BO$6=""),0,BO$5*((DATE(YEAR($B195),MONTH($B195),MIN(BO$6,DAY(EOMONTH($B195,0))))&gt;=$B195)*(DATE(YEAR($B195),MONTH($B195),MIN(BO$6,DAY(EOMONTH($B195,0))))&lt;$C195)+(DATE(YEAR($B195),MONTH($B195)+1,MIN(BO$6,DAY(EOMONTH($B195,1))))&gt;=$B195)*(DATE(YEAR($B195),MONTH($B195)+1,MIN(BO$6,DAY(EOMONTH($B195,1))))&lt;$C195)))</f>
        <v>0</v>
      </c>
      <c r="BP195" s="48" t="n">
        <f aca="false">IF(OR(N(BP$5)=0,BP$6=""),0,BP$5*((DATE(YEAR($B195),MONTH($B195),MIN(BP$6,DAY(EOMONTH($B195,0))))&gt;=$B195)*(DATE(YEAR($B195),MONTH($B195),MIN(BP$6,DAY(EOMONTH($B195,0))))&lt;$C195)+(DATE(YEAR($B195),MONTH($B195)+1,MIN(BP$6,DAY(EOMONTH($B195,1))))&gt;=$B195)*(DATE(YEAR($B195),MONTH($B195)+1,MIN(BP$6,DAY(EOMONTH($B195,1))))&lt;$C195)))</f>
        <v>0</v>
      </c>
      <c r="BQ195" s="48" t="n">
        <f aca="false">IF(OR(N(BQ$5)=0,BQ$6=""),0,BQ$5*((DATE(YEAR($B195),MONTH($B195),MIN(BQ$6,DAY(EOMONTH($B195,0))))&gt;=$B195)*(DATE(YEAR($B195),MONTH($B195),MIN(BQ$6,DAY(EOMONTH($B195,0))))&lt;$C195)+(DATE(YEAR($B195),MONTH($B195)+1,MIN(BQ$6,DAY(EOMONTH($B195,1))))&gt;=$B195)*(DATE(YEAR($B195),MONTH($B195)+1,MIN(BQ$6,DAY(EOMONTH($B195,1))))&lt;$C195)))</f>
        <v>0</v>
      </c>
      <c r="BR195" s="48" t="n">
        <f aca="false">IF(OR(N(BR$5)=0,BR$6=""),0,BR$5*((DATE(YEAR($B195),MONTH($B195),MIN(BR$6,DAY(EOMONTH($B195,0))))&gt;=$B195)*(DATE(YEAR($B195),MONTH($B195),MIN(BR$6,DAY(EOMONTH($B195,0))))&lt;$C195)+(DATE(YEAR($B195),MONTH($B195)+1,MIN(BR$6,DAY(EOMONTH($B195,1))))&gt;=$B195)*(DATE(YEAR($B195),MONTH($B195)+1,MIN(BR$6,DAY(EOMONTH($B195,1))))&lt;$C195)))</f>
        <v>0</v>
      </c>
      <c r="BS195" s="48" t="n">
        <f aca="false">IF(OR(N(BS$5)=0,BS$6=""),0,BS$5*((DATE(YEAR($B195),MONTH($B195),MIN(BS$6,DAY(EOMONTH($B195,0))))&gt;=$B195)*(DATE(YEAR($B195),MONTH($B195),MIN(BS$6,DAY(EOMONTH($B195,0))))&lt;$C195)+(DATE(YEAR($B195),MONTH($B195)+1,MIN(BS$6,DAY(EOMONTH($B195,1))))&gt;=$B195)*(DATE(YEAR($B195),MONTH($B195)+1,MIN(BS$6,DAY(EOMONTH($B195,1))))&lt;$C195)))</f>
        <v>0</v>
      </c>
      <c r="BT195" s="48" t="n">
        <f aca="false">IF(OR(N(BT$5)=0,BT$6=""),0,BT$5*((DATE(YEAR($B195),MONTH($B195),MIN(BT$6,DAY(EOMONTH($B195,0))))&gt;=$B195)*(DATE(YEAR($B195),MONTH($B195),MIN(BT$6,DAY(EOMONTH($B195,0))))&lt;$C195)+(DATE(YEAR($B195),MONTH($B195)+1,MIN(BT$6,DAY(EOMONTH($B195,1))))&gt;=$B195)*(DATE(YEAR($B195),MONTH($B195)+1,MIN(BT$6,DAY(EOMONTH($B195,1))))&lt;$C195)))</f>
        <v>0</v>
      </c>
      <c r="BU195" s="48" t="n">
        <f aca="false">IF(OR(N(BU$5)=0,BU$6=""),0,BU$5*((DATE(YEAR($B195),MONTH($B195),MIN(BU$6,DAY(EOMONTH($B195,0))))&gt;=$B195)*(DATE(YEAR($B195),MONTH($B195),MIN(BU$6,DAY(EOMONTH($B195,0))))&lt;$C195)+(DATE(YEAR($B195),MONTH($B195)+1,MIN(BU$6,DAY(EOMONTH($B195,1))))&gt;=$B195)*(DATE(YEAR($B195),MONTH($B195)+1,MIN(BU$6,DAY(EOMONTH($B195,1))))&lt;$C195)))</f>
        <v>0</v>
      </c>
      <c r="BV195" s="48" t="n">
        <f aca="false">IF(OR(N(BV$5)=0,BV$6=""),0,BV$5*((DATE(YEAR($B195),MONTH($B195),MIN(BV$6,DAY(EOMONTH($B195,0))))&gt;=$B195)*(DATE(YEAR($B195),MONTH($B195),MIN(BV$6,DAY(EOMONTH($B195,0))))&lt;$C195)+(DATE(YEAR($B195),MONTH($B195)+1,MIN(BV$6,DAY(EOMONTH($B195,1))))&gt;=$B195)*(DATE(YEAR($B195),MONTH($B195)+1,MIN(BV$6,DAY(EOMONTH($B195,1))))&lt;$C195)))</f>
        <v>0</v>
      </c>
      <c r="BW195" s="48" t="n">
        <f aca="false">IF(OR(N(BW$5)=0,BW$6=""),0,BW$5*((DATE(YEAR($B195),MONTH($B195),MIN(BW$6,DAY(EOMONTH($B195,0))))&gt;=$B195)*(DATE(YEAR($B195),MONTH($B195),MIN(BW$6,DAY(EOMONTH($B195,0))))&lt;$C195)+(DATE(YEAR($B195),MONTH($B195)+1,MIN(BW$6,DAY(EOMONTH($B195,1))))&gt;=$B195)*(DATE(YEAR($B195),MONTH($B195)+1,MIN(BW$6,DAY(EOMONTH($B195,1))))&lt;$C195)))</f>
        <v>0</v>
      </c>
      <c r="BX195" s="48" t="n">
        <f aca="false">MIN(Z195,(FT194*(1+FT$5/Setup!$C$36)+IF($V195=1,N($F195),0)))</f>
        <v>0</v>
      </c>
      <c r="BY195" s="48" t="n">
        <f aca="false">MIN(AA195,(FU194*(1+FU$5/Setup!$C$36)+IF($V195=2,N($F195),0)))</f>
        <v>0</v>
      </c>
      <c r="BZ195" s="48" t="n">
        <f aca="false">MIN(AB195,(FV194*(1+FV$5/Setup!$C$36)+IF($V195=3,N($F195),0)))</f>
        <v>0</v>
      </c>
      <c r="CA195" s="48" t="n">
        <f aca="false">MIN(AC195,(FW194*(1+FW$5/Setup!$C$36)+IF($V195=4,N($F195),0)))</f>
        <v>0</v>
      </c>
      <c r="CB195" s="48" t="n">
        <f aca="false">MIN(AD195,(FX194*(1+FX$5/Setup!$C$36)+IF($V195=5,N($F195),0)))</f>
        <v>0</v>
      </c>
      <c r="CC195" s="48" t="n">
        <f aca="false">MIN(AE195,(FY194*(1+FY$5/Setup!$C$36)+IF($V195=6,N($F195),0)))</f>
        <v>0</v>
      </c>
      <c r="CD195" s="48" t="n">
        <f aca="false">MIN(AF195,(FZ194*(1+FZ$5/Setup!$C$36)+IF($V195=7,N($F195),0)))</f>
        <v>0</v>
      </c>
      <c r="CE195" s="48" t="n">
        <f aca="false">MIN(AG195,(GA194*(1+GA$5/Setup!$C$36)+IF($V195=8,N($F195),0)))</f>
        <v>0</v>
      </c>
      <c r="CF195" s="48" t="n">
        <f aca="false">MIN(AH195,(GB194*(1+GB$5/Setup!$C$36)+IF($V195=9,N($F195),0)))</f>
        <v>0</v>
      </c>
      <c r="CG195" s="48" t="n">
        <f aca="false">MIN(AI195,(GC194*(1+GC$5/Setup!$C$36)+IF($V195=10,N($F195),0)))</f>
        <v>0</v>
      </c>
      <c r="CH195" s="48" t="n">
        <f aca="false">MIN(AJ195,(GD194*(1+GD$5/Setup!$C$36)+IF($V195=11,N($F195),0)))</f>
        <v>0</v>
      </c>
      <c r="CI195" s="48" t="n">
        <f aca="false">MIN(AK195,(GE194*(1+GE$5/Setup!$C$36)+IF($V195=12,N($F195),0)))</f>
        <v>0</v>
      </c>
      <c r="CJ195" s="48" t="n">
        <f aca="false">MIN(AL195,(GF194*(1+GF$5/Setup!$C$36)+IF($V195=13,N($F195),0)))</f>
        <v>0</v>
      </c>
      <c r="CK195" s="48" t="n">
        <f aca="false">MIN(AM195,(GG194*(1+GG$5/Setup!$C$36)+IF($V195=14,N($F195),0)))</f>
        <v>0</v>
      </c>
      <c r="CL195" s="48" t="n">
        <f aca="false">MIN(AN195,(GH194*(1+GH$5/Setup!$C$36)+IF($V195=15,N($F195),0)))</f>
        <v>0</v>
      </c>
      <c r="CM195" s="48" t="n">
        <f aca="false">MIN(AO195,(GI194*(1+GI$5/Setup!$C$36)+IF($V195=16,N($F195),0)))</f>
        <v>0</v>
      </c>
      <c r="CN195" s="48" t="n">
        <f aca="false">MIN(AP195,(GJ194*(1+GJ$5/Setup!$C$36)+IF($V195=17,N($F195),0)))</f>
        <v>0</v>
      </c>
      <c r="CO195" s="48" t="n">
        <f aca="false">MIN(AQ195,(GK194*(1+GK$5/Setup!$C$36)+IF($V195=18,N($F195),0)))</f>
        <v>0</v>
      </c>
      <c r="CP195" s="48" t="n">
        <f aca="false">MIN(AR195,(GL194*(1+GL$5/Setup!$C$36)+IF($V195=19,N($F195),0)))</f>
        <v>0</v>
      </c>
      <c r="CQ195" s="48" t="n">
        <f aca="false">MIN(AS195,(GM194*(1+GM$5/Setup!$C$36)+IF($V195=20,N($F195),0)))</f>
        <v>0</v>
      </c>
      <c r="CR195" s="48" t="n">
        <f aca="false">MIN(AT195,(GN194*(1+GN$5/Setup!$C$36)+IF($V195=21,N($F195),0)))</f>
        <v>0</v>
      </c>
      <c r="CS195" s="48" t="n">
        <f aca="false">MIN(AU195,(GO194*(1+GO$5/Setup!$C$36)+IF($V195=22,N($F195),0)))</f>
        <v>0</v>
      </c>
      <c r="CT195" s="48" t="n">
        <f aca="false">MIN(AV195,(GP194*(1+GP$5/Setup!$C$36)+IF($V195=23,N($F195),0)))</f>
        <v>0</v>
      </c>
      <c r="CU195" s="48" t="n">
        <f aca="false">MIN(AW195,(GQ194*(1+GQ$5/Setup!$C$36)+IF($V195=24,N($F195),0)))</f>
        <v>0</v>
      </c>
      <c r="CV195" s="48" t="n">
        <f aca="false">MIN(AX195,(GR194*(1+GR$5/Setup!$C$36)+IF($V195=25,N($F195),0)))</f>
        <v>0</v>
      </c>
      <c r="CW195" s="48" t="n">
        <f aca="false">MIN(AY195,(GS194*(1+GS$5/Setup!$C$36)+IF($V195=26,N($F195),0)))</f>
        <v>0</v>
      </c>
      <c r="CX195" s="48" t="n">
        <f aca="false">MIN(AZ195,(GT194*(1+GT$5/Setup!$C$36)+IF($V195=27,N($F195),0)))</f>
        <v>0</v>
      </c>
      <c r="CY195" s="48" t="n">
        <f aca="false">MIN(BA195,(GU194*(1+GU$5/Setup!$C$36)+IF($V195=28,N($F195),0)))</f>
        <v>0</v>
      </c>
      <c r="CZ195" s="48" t="n">
        <f aca="false">MIN(BB195,(GV194*(1+GV$5/Setup!$C$36)+IF($V195=29,N($F195),0)))</f>
        <v>0</v>
      </c>
      <c r="DA195" s="48" t="n">
        <f aca="false">MIN(BC195,(GW194*(1+GW$5/Setup!$C$36)+IF($V195=30,N($F195),0)))</f>
        <v>0</v>
      </c>
      <c r="DB195" s="48" t="n">
        <f aca="false">MIN(BD195,(GX194*(1+GX$5/Setup!$C$36)+IF($V195=31,N($F195),0)))</f>
        <v>0</v>
      </c>
      <c r="DC195" s="48" t="n">
        <f aca="false">MIN(BE195,(GY194*(1+GY$5/Setup!$C$36)+IF($V195=32,N($F195),0)))</f>
        <v>0</v>
      </c>
      <c r="DD195" s="48" t="n">
        <f aca="false">MIN(BF195,(GZ194*(1+GZ$5/Setup!$C$36)+IF($V195=33,N($F195),0)))</f>
        <v>0</v>
      </c>
      <c r="DE195" s="48" t="n">
        <f aca="false">MIN(BG195,(HA194*(1+HA$5/Setup!$C$36)+IF($V195=34,N($F195),0)))</f>
        <v>0</v>
      </c>
      <c r="DF195" s="48" t="n">
        <f aca="false">MIN(BH195,(HB194*(1+HB$5/Setup!$C$36)+IF($V195=35,N($F195),0)))</f>
        <v>0</v>
      </c>
      <c r="DG195" s="48" t="n">
        <f aca="false">MIN(BI195,(HC194*(1+HC$5/Setup!$C$36)+IF($V195=36,N($F195),0)))</f>
        <v>0</v>
      </c>
      <c r="DH195" s="48" t="n">
        <f aca="false">MIN(BJ195,(HD194*(1+HD$5/Setup!$C$36)+IF($V195=37,N($F195),0)))</f>
        <v>0</v>
      </c>
      <c r="DI195" s="48" t="n">
        <f aca="false">MIN(BK195,(HE194*(1+HE$5/Setup!$C$36)+IF($V195=38,N($F195),0)))</f>
        <v>0</v>
      </c>
      <c r="DJ195" s="48" t="n">
        <f aca="false">MIN(BL195,(HF194*(1+HF$5/Setup!$C$36)+IF($V195=39,N($F195),0)))</f>
        <v>0</v>
      </c>
      <c r="DK195" s="48" t="n">
        <f aca="false">MIN(BM195,(HG194*(1+HG$5/Setup!$C$36)+IF($V195=40,N($F195),0)))</f>
        <v>0</v>
      </c>
      <c r="DL195" s="48" t="n">
        <f aca="false">MIN(BN195,(HH194*(1+HH$5/Setup!$C$36)+IF($V195=41,N($F195),0)))</f>
        <v>0</v>
      </c>
      <c r="DM195" s="48" t="n">
        <f aca="false">MIN(BO195,(HI194*(1+HI$5/Setup!$C$36)+IF($V195=42,N($F195),0)))</f>
        <v>0</v>
      </c>
      <c r="DN195" s="48" t="n">
        <f aca="false">MIN(BP195,(HJ194*(1+HJ$5/Setup!$C$36)+IF($V195=43,N($F195),0)))</f>
        <v>0</v>
      </c>
      <c r="DO195" s="48" t="n">
        <f aca="false">MIN(BQ195,(HK194*(1+HK$5/Setup!$C$36)+IF($V195=44,N($F195),0)))</f>
        <v>0</v>
      </c>
      <c r="DP195" s="48" t="n">
        <f aca="false">MIN(BR195,(HL194*(1+HL$5/Setup!$C$36)+IF($V195=45,N($F195),0)))</f>
        <v>0</v>
      </c>
      <c r="DQ195" s="48" t="n">
        <f aca="false">MIN(BS195,(HM194*(1+HM$5/Setup!$C$36)+IF($V195=46,N($F195),0)))</f>
        <v>0</v>
      </c>
      <c r="DR195" s="48" t="n">
        <f aca="false">MIN(BT195,(HN194*(1+HN$5/Setup!$C$36)+IF($V195=47,N($F195),0)))</f>
        <v>0</v>
      </c>
      <c r="DS195" s="48" t="n">
        <f aca="false">MIN(BU195,(HO194*(1+HO$5/Setup!$C$36)+IF($V195=48,N($F195),0)))</f>
        <v>0</v>
      </c>
      <c r="DT195" s="48" t="n">
        <f aca="false">MIN(BV195,(HP194*(1+HP$5/Setup!$C$36)+IF($V195=49,N($F195),0)))</f>
        <v>0</v>
      </c>
      <c r="DU195" s="48" t="n">
        <f aca="false">MIN(BW195,(HQ194*(1+HQ$5/Setup!$C$36)+IF($V195=50,N($F195),0)))</f>
        <v>0</v>
      </c>
      <c r="DV195" s="48" t="n">
        <f aca="false">MIN(MAX((FT194*(1+FT$5/Setup!$C$36)+IF($V195=1,N($F195),0))-BX195,0),MAX($P195-0,0))</f>
        <v>0</v>
      </c>
      <c r="DW195" s="48" t="n">
        <f aca="false">MIN(MAX((FU194*(1+FU$5/Setup!$C$36)+IF($V195=2,N($F195),0))-BY195,0),MAX($P195-SUM(DV195:DV195),0))</f>
        <v>0</v>
      </c>
      <c r="DX195" s="48" t="n">
        <f aca="false">MIN(MAX((FV194*(1+FV$5/Setup!$C$36)+IF($V195=3,N($F195),0))-BZ195,0),MAX($P195-SUM(DV195:DW195),0))</f>
        <v>0</v>
      </c>
      <c r="DY195" s="48" t="n">
        <f aca="false">MIN(MAX((FW194*(1+FW$5/Setup!$C$36)+IF($V195=4,N($F195),0))-CA195,0),MAX($P195-SUM(DV195:DX195),0))</f>
        <v>0</v>
      </c>
      <c r="DZ195" s="48" t="n">
        <f aca="false">MIN(MAX((FX194*(1+FX$5/Setup!$C$36)+IF($V195=5,N($F195),0))-CB195,0),MAX($P195-SUM(DV195:DY195),0))</f>
        <v>0</v>
      </c>
      <c r="EA195" s="48" t="n">
        <f aca="false">MIN(MAX((FY194*(1+FY$5/Setup!$C$36)+IF($V195=6,N($F195),0))-CC195,0),MAX($P195-SUM(DV195:DZ195),0))</f>
        <v>0</v>
      </c>
      <c r="EB195" s="48" t="n">
        <f aca="false">MIN(MAX((FZ194*(1+FZ$5/Setup!$C$36)+IF($V195=7,N($F195),0))-CD195,0),MAX($P195-SUM(DV195:EA195),0))</f>
        <v>0</v>
      </c>
      <c r="EC195" s="48" t="n">
        <f aca="false">MIN(MAX((GA194*(1+GA$5/Setup!$C$36)+IF($V195=8,N($F195),0))-CE195,0),MAX($P195-SUM(DV195:EB195),0))</f>
        <v>0</v>
      </c>
      <c r="ED195" s="48" t="n">
        <f aca="false">MIN(MAX((GB194*(1+GB$5/Setup!$C$36)+IF($V195=9,N($F195),0))-CF195,0),MAX($P195-SUM(DV195:EC195),0))</f>
        <v>0</v>
      </c>
      <c r="EE195" s="48" t="n">
        <f aca="false">MIN(MAX((GC194*(1+GC$5/Setup!$C$36)+IF($V195=10,N($F195),0))-CG195,0),MAX($P195-SUM(DV195:ED195),0))</f>
        <v>0</v>
      </c>
      <c r="EF195" s="48" t="n">
        <f aca="false">MIN(MAX((GD194*(1+GD$5/Setup!$C$36)+IF($V195=11,N($F195),0))-CH195,0),MAX($P195-SUM(DV195:EE195),0))</f>
        <v>0</v>
      </c>
      <c r="EG195" s="48" t="n">
        <f aca="false">MIN(MAX((GE194*(1+GE$5/Setup!$C$36)+IF($V195=12,N($F195),0))-CI195,0),MAX($P195-SUM(DV195:EF195),0))</f>
        <v>0</v>
      </c>
      <c r="EH195" s="48" t="n">
        <f aca="false">MIN(MAX((GF194*(1+GF$5/Setup!$C$36)+IF($V195=13,N($F195),0))-CJ195,0),MAX($P195-SUM(DV195:EG195),0))</f>
        <v>0</v>
      </c>
      <c r="EI195" s="48" t="n">
        <f aca="false">MIN(MAX((GG194*(1+GG$5/Setup!$C$36)+IF($V195=14,N($F195),0))-CK195,0),MAX($P195-SUM(DV195:EH195),0))</f>
        <v>0</v>
      </c>
      <c r="EJ195" s="48" t="n">
        <f aca="false">MIN(MAX((GH194*(1+GH$5/Setup!$C$36)+IF($V195=15,N($F195),0))-CL195,0),MAX($P195-SUM(DV195:EI195),0))</f>
        <v>0</v>
      </c>
      <c r="EK195" s="48" t="n">
        <f aca="false">MIN(MAX((GI194*(1+GI$5/Setup!$C$36)+IF($V195=16,N($F195),0))-CM195,0),MAX($P195-SUM(DV195:EJ195),0))</f>
        <v>0</v>
      </c>
      <c r="EL195" s="48" t="n">
        <f aca="false">MIN(MAX((GJ194*(1+GJ$5/Setup!$C$36)+IF($V195=17,N($F195),0))-CN195,0),MAX($P195-SUM(DV195:EK195),0))</f>
        <v>0</v>
      </c>
      <c r="EM195" s="48" t="n">
        <f aca="false">MIN(MAX((GK194*(1+GK$5/Setup!$C$36)+IF($V195=18,N($F195),0))-CO195,0),MAX($P195-SUM(DV195:EL195),0))</f>
        <v>0</v>
      </c>
      <c r="EN195" s="48" t="n">
        <f aca="false">MIN(MAX((GL194*(1+GL$5/Setup!$C$36)+IF($V195=19,N($F195),0))-CP195,0),MAX($P195-SUM(DV195:EM195),0))</f>
        <v>0</v>
      </c>
      <c r="EO195" s="48" t="n">
        <f aca="false">MIN(MAX((GM194*(1+GM$5/Setup!$C$36)+IF($V195=20,N($F195),0))-CQ195,0),MAX($P195-SUM(DV195:EN195),0))</f>
        <v>0</v>
      </c>
      <c r="EP195" s="48" t="n">
        <f aca="false">MIN(MAX((GN194*(1+GN$5/Setup!$C$36)+IF($V195=21,N($F195),0))-CR195,0),MAX($P195-SUM(DV195:EO195),0))</f>
        <v>0</v>
      </c>
      <c r="EQ195" s="48" t="n">
        <f aca="false">MIN(MAX((GO194*(1+GO$5/Setup!$C$36)+IF($V195=22,N($F195),0))-CS195,0),MAX($P195-SUM(DV195:EP195),0))</f>
        <v>0</v>
      </c>
      <c r="ER195" s="48" t="n">
        <f aca="false">MIN(MAX((GP194*(1+GP$5/Setup!$C$36)+IF($V195=23,N($F195),0))-CT195,0),MAX($P195-SUM(DV195:EQ195),0))</f>
        <v>0</v>
      </c>
      <c r="ES195" s="48" t="n">
        <f aca="false">MIN(MAX((GQ194*(1+GQ$5/Setup!$C$36)+IF($V195=24,N($F195),0))-CU195,0),MAX($P195-SUM(DV195:ER195),0))</f>
        <v>0</v>
      </c>
      <c r="ET195" s="48" t="n">
        <f aca="false">MIN(MAX((GR194*(1+GR$5/Setup!$C$36)+IF($V195=25,N($F195),0))-CV195,0),MAX($P195-SUM(DV195:ES195),0))</f>
        <v>0</v>
      </c>
      <c r="EU195" s="48" t="n">
        <f aca="false">MIN(MAX((GS194*(1+GS$5/Setup!$C$36)+IF($V195=26,N($F195),0))-CW195,0),MAX($P195-SUM(DV195:ET195),0))</f>
        <v>0</v>
      </c>
      <c r="EV195" s="48" t="n">
        <f aca="false">MIN(MAX((GT194*(1+GT$5/Setup!$C$36)+IF($V195=27,N($F195),0))-CX195,0),MAX($P195-SUM(DV195:EU195),0))</f>
        <v>0</v>
      </c>
      <c r="EW195" s="48" t="n">
        <f aca="false">MIN(MAX((GU194*(1+GU$5/Setup!$C$36)+IF($V195=28,N($F195),0))-CY195,0),MAX($P195-SUM(DV195:EV195),0))</f>
        <v>0</v>
      </c>
      <c r="EX195" s="48" t="n">
        <f aca="false">MIN(MAX((GV194*(1+GV$5/Setup!$C$36)+IF($V195=29,N($F195),0))-CZ195,0),MAX($P195-SUM(DV195:EW195),0))</f>
        <v>0</v>
      </c>
      <c r="EY195" s="48" t="n">
        <f aca="false">MIN(MAX((GW194*(1+GW$5/Setup!$C$36)+IF($V195=30,N($F195),0))-DA195,0),MAX($P195-SUM(DV195:EX195),0))</f>
        <v>0</v>
      </c>
      <c r="EZ195" s="48" t="n">
        <f aca="false">MIN(MAX((GX194*(1+GX$5/Setup!$C$36)+IF($V195=31,N($F195),0))-DB195,0),MAX($P195-SUM(DV195:EY195),0))</f>
        <v>0</v>
      </c>
      <c r="FA195" s="48" t="n">
        <f aca="false">MIN(MAX((GY194*(1+GY$5/Setup!$C$36)+IF($V195=32,N($F195),0))-DC195,0),MAX($P195-SUM(DV195:EZ195),0))</f>
        <v>0</v>
      </c>
      <c r="FB195" s="48" t="n">
        <f aca="false">MIN(MAX((GZ194*(1+GZ$5/Setup!$C$36)+IF($V195=33,N($F195),0))-DD195,0),MAX($P195-SUM(DV195:FA195),0))</f>
        <v>0</v>
      </c>
      <c r="FC195" s="48" t="n">
        <f aca="false">MIN(MAX((HA194*(1+HA$5/Setup!$C$36)+IF($V195=34,N($F195),0))-DE195,0),MAX($P195-SUM(DV195:FB195),0))</f>
        <v>0</v>
      </c>
      <c r="FD195" s="48" t="n">
        <f aca="false">MIN(MAX((HB194*(1+HB$5/Setup!$C$36)+IF($V195=35,N($F195),0))-DF195,0),MAX($P195-SUM(DV195:FC195),0))</f>
        <v>0</v>
      </c>
      <c r="FE195" s="48" t="n">
        <f aca="false">MIN(MAX((HC194*(1+HC$5/Setup!$C$36)+IF($V195=36,N($F195),0))-DG195,0),MAX($P195-SUM(DV195:FD195),0))</f>
        <v>0</v>
      </c>
      <c r="FF195" s="48" t="n">
        <f aca="false">MIN(MAX((HD194*(1+HD$5/Setup!$C$36)+IF($V195=37,N($F195),0))-DH195,0),MAX($P195-SUM(DV195:FE195),0))</f>
        <v>0</v>
      </c>
      <c r="FG195" s="48" t="n">
        <f aca="false">MIN(MAX((HE194*(1+HE$5/Setup!$C$36)+IF($V195=38,N($F195),0))-DI195,0),MAX($P195-SUM(DV195:FF195),0))</f>
        <v>0</v>
      </c>
      <c r="FH195" s="48" t="n">
        <f aca="false">MIN(MAX((HF194*(1+HF$5/Setup!$C$36)+IF($V195=39,N($F195),0))-DJ195,0),MAX($P195-SUM(DV195:FG195),0))</f>
        <v>0</v>
      </c>
      <c r="FI195" s="48" t="n">
        <f aca="false">MIN(MAX((HG194*(1+HG$5/Setup!$C$36)+IF($V195=40,N($F195),0))-DK195,0),MAX($P195-SUM(DV195:FH195),0))</f>
        <v>0</v>
      </c>
      <c r="FJ195" s="48" t="n">
        <f aca="false">MIN(MAX((HH194*(1+HH$5/Setup!$C$36)+IF($V195=41,N($F195),0))-DL195,0),MAX($P195-SUM(DV195:FI195),0))</f>
        <v>0</v>
      </c>
      <c r="FK195" s="48" t="n">
        <f aca="false">MIN(MAX((HI194*(1+HI$5/Setup!$C$36)+IF($V195=42,N($F195),0))-DM195,0),MAX($P195-SUM(DV195:FJ195),0))</f>
        <v>0</v>
      </c>
      <c r="FL195" s="48" t="n">
        <f aca="false">MIN(MAX((HJ194*(1+HJ$5/Setup!$C$36)+IF($V195=43,N($F195),0))-DN195,0),MAX($P195-SUM(DV195:FK195),0))</f>
        <v>0</v>
      </c>
      <c r="FM195" s="48" t="n">
        <f aca="false">MIN(MAX((HK194*(1+HK$5/Setup!$C$36)+IF($V195=44,N($F195),0))-DO195,0),MAX($P195-SUM(DV195:FL195),0))</f>
        <v>0</v>
      </c>
      <c r="FN195" s="48" t="n">
        <f aca="false">MIN(MAX((HL194*(1+HL$5/Setup!$C$36)+IF($V195=45,N($F195),0))-DP195,0),MAX($P195-SUM(DV195:FM195),0))</f>
        <v>0</v>
      </c>
      <c r="FO195" s="48" t="n">
        <f aca="false">MIN(MAX((HM194*(1+HM$5/Setup!$C$36)+IF($V195=46,N($F195),0))-DQ195,0),MAX($P195-SUM(DV195:FN195),0))</f>
        <v>0</v>
      </c>
      <c r="FP195" s="48" t="n">
        <f aca="false">MIN(MAX((HN194*(1+HN$5/Setup!$C$36)+IF($V195=47,N($F195),0))-DR195,0),MAX($P195-SUM(DV195:FO195),0))</f>
        <v>0</v>
      </c>
      <c r="FQ195" s="48" t="n">
        <f aca="false">MIN(MAX((HO194*(1+HO$5/Setup!$C$36)+IF($V195=48,N($F195),0))-DS195,0),MAX($P195-SUM(DV195:FP195),0))</f>
        <v>0</v>
      </c>
      <c r="FR195" s="48" t="n">
        <f aca="false">MIN(MAX((HP194*(1+HP$5/Setup!$C$36)+IF($V195=49,N($F195),0))-DT195,0),MAX($P195-SUM(DV195:FQ195),0))</f>
        <v>0</v>
      </c>
      <c r="FS195" s="48" t="n">
        <f aca="false">MIN(MAX((HQ194*(1+HQ$5/Setup!$C$36)+IF($V195=50,N($F195),0))-DU195,0),MAX($P195-SUM(DV195:FR195),0))</f>
        <v>0</v>
      </c>
      <c r="FT195" s="48" t="n">
        <f aca="false">IF((FT194*(1+FT$5/Setup!$C$36)+IF($V195=1,N($F195),0))-BX195-DV195&lt;0.005,0,(FT194*(1+FT$5/Setup!$C$36)+IF($V195=1,N($F195),0))-BX195-DV195)</f>
        <v>0</v>
      </c>
      <c r="FU195" s="48" t="n">
        <f aca="false">IF((FU194*(1+FU$5/Setup!$C$36)+IF($V195=2,N($F195),0))-BY195-DW195&lt;0.005,0,(FU194*(1+FU$5/Setup!$C$36)+IF($V195=2,N($F195),0))-BY195-DW195)</f>
        <v>0</v>
      </c>
      <c r="FV195" s="48" t="n">
        <f aca="false">IF((FV194*(1+FV$5/Setup!$C$36)+IF($V195=3,N($F195),0))-BZ195-DX195&lt;0.005,0,(FV194*(1+FV$5/Setup!$C$36)+IF($V195=3,N($F195),0))-BZ195-DX195)</f>
        <v>0</v>
      </c>
      <c r="FW195" s="48" t="n">
        <f aca="false">IF((FW194*(1+FW$5/Setup!$C$36)+IF($V195=4,N($F195),0))-CA195-DY195&lt;0.005,0,(FW194*(1+FW$5/Setup!$C$36)+IF($V195=4,N($F195),0))-CA195-DY195)</f>
        <v>0</v>
      </c>
      <c r="FX195" s="48" t="n">
        <f aca="false">IF((FX194*(1+FX$5/Setup!$C$36)+IF($V195=5,N($F195),0))-CB195-DZ195&lt;0.005,0,(FX194*(1+FX$5/Setup!$C$36)+IF($V195=5,N($F195),0))-CB195-DZ195)</f>
        <v>0</v>
      </c>
      <c r="FY195" s="48" t="n">
        <f aca="false">IF((FY194*(1+FY$5/Setup!$C$36)+IF($V195=6,N($F195),0))-CC195-EA195&lt;0.005,0,(FY194*(1+FY$5/Setup!$C$36)+IF($V195=6,N($F195),0))-CC195-EA195)</f>
        <v>0</v>
      </c>
      <c r="FZ195" s="48" t="n">
        <f aca="false">IF((FZ194*(1+FZ$5/Setup!$C$36)+IF($V195=7,N($F195),0))-CD195-EB195&lt;0.005,0,(FZ194*(1+FZ$5/Setup!$C$36)+IF($V195=7,N($F195),0))-CD195-EB195)</f>
        <v>0</v>
      </c>
      <c r="GA195" s="48" t="n">
        <f aca="false">IF((GA194*(1+GA$5/Setup!$C$36)+IF($V195=8,N($F195),0))-CE195-EC195&lt;0.005,0,(GA194*(1+GA$5/Setup!$C$36)+IF($V195=8,N($F195),0))-CE195-EC195)</f>
        <v>0</v>
      </c>
      <c r="GB195" s="48" t="n">
        <f aca="false">IF((GB194*(1+GB$5/Setup!$C$36)+IF($V195=9,N($F195),0))-CF195-ED195&lt;0.005,0,(GB194*(1+GB$5/Setup!$C$36)+IF($V195=9,N($F195),0))-CF195-ED195)</f>
        <v>0</v>
      </c>
      <c r="GC195" s="48" t="n">
        <f aca="false">IF((GC194*(1+GC$5/Setup!$C$36)+IF($V195=10,N($F195),0))-CG195-EE195&lt;0.005,0,(GC194*(1+GC$5/Setup!$C$36)+IF($V195=10,N($F195),0))-CG195-EE195)</f>
        <v>0</v>
      </c>
      <c r="GD195" s="48" t="n">
        <f aca="false">IF((GD194*(1+GD$5/Setup!$C$36)+IF($V195=11,N($F195),0))-CH195-EF195&lt;0.005,0,(GD194*(1+GD$5/Setup!$C$36)+IF($V195=11,N($F195),0))-CH195-EF195)</f>
        <v>0</v>
      </c>
      <c r="GE195" s="48" t="n">
        <f aca="false">IF((GE194*(1+GE$5/Setup!$C$36)+IF($V195=12,N($F195),0))-CI195-EG195&lt;0.005,0,(GE194*(1+GE$5/Setup!$C$36)+IF($V195=12,N($F195),0))-CI195-EG195)</f>
        <v>0</v>
      </c>
      <c r="GF195" s="48" t="n">
        <f aca="false">IF((GF194*(1+GF$5/Setup!$C$36)+IF($V195=13,N($F195),0))-CJ195-EH195&lt;0.005,0,(GF194*(1+GF$5/Setup!$C$36)+IF($V195=13,N($F195),0))-CJ195-EH195)</f>
        <v>0</v>
      </c>
      <c r="GG195" s="48" t="n">
        <f aca="false">IF((GG194*(1+GG$5/Setup!$C$36)+IF($V195=14,N($F195),0))-CK195-EI195&lt;0.005,0,(GG194*(1+GG$5/Setup!$C$36)+IF($V195=14,N($F195),0))-CK195-EI195)</f>
        <v>0</v>
      </c>
      <c r="GH195" s="48" t="n">
        <f aca="false">IF((GH194*(1+GH$5/Setup!$C$36)+IF($V195=15,N($F195),0))-CL195-EJ195&lt;0.005,0,(GH194*(1+GH$5/Setup!$C$36)+IF($V195=15,N($F195),0))-CL195-EJ195)</f>
        <v>0</v>
      </c>
      <c r="GI195" s="48" t="n">
        <f aca="false">IF((GI194*(1+GI$5/Setup!$C$36)+IF($V195=16,N($F195),0))-CM195-EK195&lt;0.005,0,(GI194*(1+GI$5/Setup!$C$36)+IF($V195=16,N($F195),0))-CM195-EK195)</f>
        <v>0</v>
      </c>
      <c r="GJ195" s="48" t="n">
        <f aca="false">IF((GJ194*(1+GJ$5/Setup!$C$36)+IF($V195=17,N($F195),0))-CN195-EL195&lt;0.005,0,(GJ194*(1+GJ$5/Setup!$C$36)+IF($V195=17,N($F195),0))-CN195-EL195)</f>
        <v>0</v>
      </c>
      <c r="GK195" s="48" t="n">
        <f aca="false">IF((GK194*(1+GK$5/Setup!$C$36)+IF($V195=18,N($F195),0))-CO195-EM195&lt;0.005,0,(GK194*(1+GK$5/Setup!$C$36)+IF($V195=18,N($F195),0))-CO195-EM195)</f>
        <v>0</v>
      </c>
      <c r="GL195" s="48" t="n">
        <f aca="false">IF((GL194*(1+GL$5/Setup!$C$36)+IF($V195=19,N($F195),0))-CP195-EN195&lt;0.005,0,(GL194*(1+GL$5/Setup!$C$36)+IF($V195=19,N($F195),0))-CP195-EN195)</f>
        <v>0</v>
      </c>
      <c r="GM195" s="48" t="n">
        <f aca="false">IF((GM194*(1+GM$5/Setup!$C$36)+IF($V195=20,N($F195),0))-CQ195-EO195&lt;0.005,0,(GM194*(1+GM$5/Setup!$C$36)+IF($V195=20,N($F195),0))-CQ195-EO195)</f>
        <v>0</v>
      </c>
      <c r="GN195" s="48" t="n">
        <f aca="false">IF((GN194*(1+GN$5/Setup!$C$36)+IF($V195=21,N($F195),0))-CR195-EP195&lt;0.005,0,(GN194*(1+GN$5/Setup!$C$36)+IF($V195=21,N($F195),0))-CR195-EP195)</f>
        <v>0</v>
      </c>
      <c r="GO195" s="48" t="n">
        <f aca="false">IF((GO194*(1+GO$5/Setup!$C$36)+IF($V195=22,N($F195),0))-CS195-EQ195&lt;0.005,0,(GO194*(1+GO$5/Setup!$C$36)+IF($V195=22,N($F195),0))-CS195-EQ195)</f>
        <v>0</v>
      </c>
      <c r="GP195" s="48" t="n">
        <f aca="false">IF((GP194*(1+GP$5/Setup!$C$36)+IF($V195=23,N($F195),0))-CT195-ER195&lt;0.005,0,(GP194*(1+GP$5/Setup!$C$36)+IF($V195=23,N($F195),0))-CT195-ER195)</f>
        <v>0</v>
      </c>
      <c r="GQ195" s="48" t="n">
        <f aca="false">IF((GQ194*(1+GQ$5/Setup!$C$36)+IF($V195=24,N($F195),0))-CU195-ES195&lt;0.005,0,(GQ194*(1+GQ$5/Setup!$C$36)+IF($V195=24,N($F195),0))-CU195-ES195)</f>
        <v>0</v>
      </c>
      <c r="GR195" s="48" t="n">
        <f aca="false">IF((GR194*(1+GR$5/Setup!$C$36)+IF($V195=25,N($F195),0))-CV195-ET195&lt;0.005,0,(GR194*(1+GR$5/Setup!$C$36)+IF($V195=25,N($F195),0))-CV195-ET195)</f>
        <v>0</v>
      </c>
      <c r="GS195" s="48" t="n">
        <f aca="false">IF((GS194*(1+GS$5/Setup!$C$36)+IF($V195=26,N($F195),0))-CW195-EU195&lt;0.005,0,(GS194*(1+GS$5/Setup!$C$36)+IF($V195=26,N($F195),0))-CW195-EU195)</f>
        <v>0</v>
      </c>
      <c r="GT195" s="48" t="n">
        <f aca="false">IF((GT194*(1+GT$5/Setup!$C$36)+IF($V195=27,N($F195),0))-CX195-EV195&lt;0.005,0,(GT194*(1+GT$5/Setup!$C$36)+IF($V195=27,N($F195),0))-CX195-EV195)</f>
        <v>0</v>
      </c>
      <c r="GU195" s="48" t="n">
        <f aca="false">IF((GU194*(1+GU$5/Setup!$C$36)+IF($V195=28,N($F195),0))-CY195-EW195&lt;0.005,0,(GU194*(1+GU$5/Setup!$C$36)+IF($V195=28,N($F195),0))-CY195-EW195)</f>
        <v>0</v>
      </c>
      <c r="GV195" s="48" t="n">
        <f aca="false">IF((GV194*(1+GV$5/Setup!$C$36)+IF($V195=29,N($F195),0))-CZ195-EX195&lt;0.005,0,(GV194*(1+GV$5/Setup!$C$36)+IF($V195=29,N($F195),0))-CZ195-EX195)</f>
        <v>0</v>
      </c>
      <c r="GW195" s="48" t="n">
        <f aca="false">IF((GW194*(1+GW$5/Setup!$C$36)+IF($V195=30,N($F195),0))-DA195-EY195&lt;0.005,0,(GW194*(1+GW$5/Setup!$C$36)+IF($V195=30,N($F195),0))-DA195-EY195)</f>
        <v>0</v>
      </c>
      <c r="GX195" s="48" t="n">
        <f aca="false">IF((GX194*(1+GX$5/Setup!$C$36)+IF($V195=31,N($F195),0))-DB195-EZ195&lt;0.005,0,(GX194*(1+GX$5/Setup!$C$36)+IF($V195=31,N($F195),0))-DB195-EZ195)</f>
        <v>0</v>
      </c>
      <c r="GY195" s="48" t="n">
        <f aca="false">IF((GY194*(1+GY$5/Setup!$C$36)+IF($V195=32,N($F195),0))-DC195-FA195&lt;0.005,0,(GY194*(1+GY$5/Setup!$C$36)+IF($V195=32,N($F195),0))-DC195-FA195)</f>
        <v>0</v>
      </c>
      <c r="GZ195" s="48" t="n">
        <f aca="false">IF((GZ194*(1+GZ$5/Setup!$C$36)+IF($V195=33,N($F195),0))-DD195-FB195&lt;0.005,0,(GZ194*(1+GZ$5/Setup!$C$36)+IF($V195=33,N($F195),0))-DD195-FB195)</f>
        <v>0</v>
      </c>
      <c r="HA195" s="48" t="n">
        <f aca="false">IF((HA194*(1+HA$5/Setup!$C$36)+IF($V195=34,N($F195),0))-DE195-FC195&lt;0.005,0,(HA194*(1+HA$5/Setup!$C$36)+IF($V195=34,N($F195),0))-DE195-FC195)</f>
        <v>0</v>
      </c>
      <c r="HB195" s="48" t="n">
        <f aca="false">IF((HB194*(1+HB$5/Setup!$C$36)+IF($V195=35,N($F195),0))-DF195-FD195&lt;0.005,0,(HB194*(1+HB$5/Setup!$C$36)+IF($V195=35,N($F195),0))-DF195-FD195)</f>
        <v>0</v>
      </c>
      <c r="HC195" s="48" t="n">
        <f aca="false">IF((HC194*(1+HC$5/Setup!$C$36)+IF($V195=36,N($F195),0))-DG195-FE195&lt;0.005,0,(HC194*(1+HC$5/Setup!$C$36)+IF($V195=36,N($F195),0))-DG195-FE195)</f>
        <v>0</v>
      </c>
      <c r="HD195" s="48" t="n">
        <f aca="false">IF((HD194*(1+HD$5/Setup!$C$36)+IF($V195=37,N($F195),0))-DH195-FF195&lt;0.005,0,(HD194*(1+HD$5/Setup!$C$36)+IF($V195=37,N($F195),0))-DH195-FF195)</f>
        <v>0</v>
      </c>
      <c r="HE195" s="48" t="n">
        <f aca="false">IF((HE194*(1+HE$5/Setup!$C$36)+IF($V195=38,N($F195),0))-DI195-FG195&lt;0.005,0,(HE194*(1+HE$5/Setup!$C$36)+IF($V195=38,N($F195),0))-DI195-FG195)</f>
        <v>0</v>
      </c>
      <c r="HF195" s="48" t="n">
        <f aca="false">IF((HF194*(1+HF$5/Setup!$C$36)+IF($V195=39,N($F195),0))-DJ195-FH195&lt;0.005,0,(HF194*(1+HF$5/Setup!$C$36)+IF($V195=39,N($F195),0))-DJ195-FH195)</f>
        <v>0</v>
      </c>
      <c r="HG195" s="48" t="n">
        <f aca="false">IF((HG194*(1+HG$5/Setup!$C$36)+IF($V195=40,N($F195),0))-DK195-FI195&lt;0.005,0,(HG194*(1+HG$5/Setup!$C$36)+IF($V195=40,N($F195),0))-DK195-FI195)</f>
        <v>0</v>
      </c>
      <c r="HH195" s="48" t="n">
        <f aca="false">IF((HH194*(1+HH$5/Setup!$C$36)+IF($V195=41,N($F195),0))-DL195-FJ195&lt;0.005,0,(HH194*(1+HH$5/Setup!$C$36)+IF($V195=41,N($F195),0))-DL195-FJ195)</f>
        <v>0</v>
      </c>
      <c r="HI195" s="48" t="n">
        <f aca="false">IF((HI194*(1+HI$5/Setup!$C$36)+IF($V195=42,N($F195),0))-DM195-FK195&lt;0.005,0,(HI194*(1+HI$5/Setup!$C$36)+IF($V195=42,N($F195),0))-DM195-FK195)</f>
        <v>0</v>
      </c>
      <c r="HJ195" s="48" t="n">
        <f aca="false">IF((HJ194*(1+HJ$5/Setup!$C$36)+IF($V195=43,N($F195),0))-DN195-FL195&lt;0.005,0,(HJ194*(1+HJ$5/Setup!$C$36)+IF($V195=43,N($F195),0))-DN195-FL195)</f>
        <v>0</v>
      </c>
      <c r="HK195" s="48" t="n">
        <f aca="false">IF((HK194*(1+HK$5/Setup!$C$36)+IF($V195=44,N($F195),0))-DO195-FM195&lt;0.005,0,(HK194*(1+HK$5/Setup!$C$36)+IF($V195=44,N($F195),0))-DO195-FM195)</f>
        <v>0</v>
      </c>
      <c r="HL195" s="48" t="n">
        <f aca="false">IF((HL194*(1+HL$5/Setup!$C$36)+IF($V195=45,N($F195),0))-DP195-FN195&lt;0.005,0,(HL194*(1+HL$5/Setup!$C$36)+IF($V195=45,N($F195),0))-DP195-FN195)</f>
        <v>0</v>
      </c>
      <c r="HM195" s="48" t="n">
        <f aca="false">IF((HM194*(1+HM$5/Setup!$C$36)+IF($V195=46,N($F195),0))-DQ195-FO195&lt;0.005,0,(HM194*(1+HM$5/Setup!$C$36)+IF($V195=46,N($F195),0))-DQ195-FO195)</f>
        <v>0</v>
      </c>
      <c r="HN195" s="48" t="n">
        <f aca="false">IF((HN194*(1+HN$5/Setup!$C$36)+IF($V195=47,N($F195),0))-DR195-FP195&lt;0.005,0,(HN194*(1+HN$5/Setup!$C$36)+IF($V195=47,N($F195),0))-DR195-FP195)</f>
        <v>0</v>
      </c>
      <c r="HO195" s="48" t="n">
        <f aca="false">IF((HO194*(1+HO$5/Setup!$C$36)+IF($V195=48,N($F195),0))-DS195-FQ195&lt;0.005,0,(HO194*(1+HO$5/Setup!$C$36)+IF($V195=48,N($F195),0))-DS195-FQ195)</f>
        <v>0</v>
      </c>
      <c r="HP195" s="48" t="n">
        <f aca="false">IF((HP194*(1+HP$5/Setup!$C$36)+IF($V195=49,N($F195),0))-DT195-FR195&lt;0.005,0,(HP194*(1+HP$5/Setup!$C$36)+IF($V195=49,N($F195),0))-DT195-FR195)</f>
        <v>0</v>
      </c>
      <c r="HQ195" s="48" t="n">
        <f aca="false">IF((HQ194*(1+HQ$5/Setup!$C$36)+IF($V195=50,N($F195),0))-DU195-FS195&lt;0.005,0,(HQ194*(1+HQ$5/Setup!$C$36)+IF($V195=50,N($F195),0))-DU195-FS195)</f>
        <v>0</v>
      </c>
    </row>
    <row r="196" customFormat="false" ht="15" hidden="false" customHeight="false" outlineLevel="0" collapsed="false">
      <c r="A196" s="44" t="n">
        <v>188</v>
      </c>
      <c r="B196" s="45" t="n">
        <f aca="false">IF(Setup!$C$7="Every month",EDATE(Setup!$C$8,($A196-1)),IF(Setup!$C$7="Twice a month",DATE(YEAR(Setup!$C$8),MONTH(Setup!$C$8)+INT((($A196-1)+Setup!$C$41)/2),MIN(IF(MOD(($A196-1)+Setup!$C$41,2)=0,Setup!$C$39,Setup!$C$40),DAY(EOMONTH(DATE(YEAR(Setup!$C$8),MONTH(Setup!$C$8)+INT((($A196-1)+Setup!$C$41)/2),1),0)))),Setup!$C$8+($A196-1)*IF(Setup!$C$7="Every week",7,14)))</f>
        <v>48943</v>
      </c>
      <c r="C196" s="45" t="n">
        <f aca="false">IF(Setup!$C$7="Every month",EDATE(Setup!$C$8,$A196),IF(Setup!$C$7="Twice a month",DATE(YEAR(Setup!$C$8),MONTH(Setup!$C$8)+INT(($A196+Setup!$C$41)/2),MIN(IF(MOD($A196+Setup!$C$41,2)=0,Setup!$C$39,Setup!$C$40),DAY(EOMONTH(DATE(YEAR(Setup!$C$8),MONTH(Setup!$C$8)+INT(($A196+Setup!$C$41)/2),1),0)))),Setup!$C$8+$A196*IF(Setup!$C$7="Every week",7,14)))</f>
        <v>48957</v>
      </c>
      <c r="D196" s="46"/>
      <c r="E196" s="47"/>
      <c r="F196" s="47"/>
      <c r="G196" s="47"/>
      <c r="H196" s="47"/>
      <c r="I196" s="48" t="n">
        <f aca="false">N(Setup!$C$11)+N(E196)</f>
        <v>100</v>
      </c>
      <c r="J196" s="48" t="n">
        <f aca="false">MIN(Setup!$C$37,MAX(I196,0))</f>
        <v>9.23076923076923</v>
      </c>
      <c r="K196" s="48" t="n">
        <f aca="false">MIN(MAX(N(Setup!$C$14)-L195,0),MAX(I196-J196,0))</f>
        <v>0</v>
      </c>
      <c r="L196" s="48" t="n">
        <f aca="false">L195+K196-N(G196)</f>
        <v>500</v>
      </c>
      <c r="M196" s="48" t="n">
        <f aca="false">M195+J196-N(H196)</f>
        <v>1735.38461538462</v>
      </c>
      <c r="N196" s="48" t="n">
        <f aca="false">SUM(BX196:DU196)</f>
        <v>0</v>
      </c>
      <c r="O196" s="48" t="n">
        <f aca="false">SUM(Z196:BW196)-N196</f>
        <v>25</v>
      </c>
      <c r="P196" s="48" t="n">
        <f aca="false">MAX(I196-J196-K196,0)+O196</f>
        <v>115.769230769231</v>
      </c>
      <c r="Q196" s="48" t="n">
        <f aca="false">SUM(DV196:FS196)</f>
        <v>0</v>
      </c>
      <c r="R196" s="49" t="n">
        <f aca="false">N196+J196+K196+Q196</f>
        <v>9.23076923076923</v>
      </c>
      <c r="S196" s="48" t="n">
        <f aca="false">T196-T195-N(F196)+N196+Q196</f>
        <v>0</v>
      </c>
      <c r="T196" s="49" t="n">
        <f aca="false">SUM(FT196:HQ196)</f>
        <v>0</v>
      </c>
      <c r="U196" s="44" t="str">
        <f aca="false">IF(T195&lt;0.005,"",INDEX(Helpers!$C$2:$C$51,IF(_xlfn.MINIFS($DV$6:$FS$6,DV196:FS196,"&gt;0.005")=0,V196,_xlfn.MINIFS($DV$6:$FS$6,DV196:FS196,"&gt;0.005"))))</f>
        <v/>
      </c>
      <c r="V196" s="44" t="n">
        <f aca="false">IF(_xlfn.MINIFS($FT$6:$HQ$6,FT195:HQ195,"&gt;0.005")=0,1,_xlfn.MINIFS($FT$6:$HQ$6,FT195:HQ195,"&gt;0.005"))</f>
        <v>1</v>
      </c>
      <c r="W196" s="44" t="n">
        <f aca="false">IF(AND(D196&lt;&gt;"Paid",T195&gt;0.005),1,0)</f>
        <v>0</v>
      </c>
      <c r="X196" s="48" t="n">
        <f aca="false">SUMPRODUCT(((Helpers!$G$2:$G$51*(1+(Helpers!$D$2:$D$51+0.000000001)/12)^(($B196-Setup!$C$8)/(365.25/12))-Helpers!$E$2:$E$51*((1+(Helpers!$D$2:$D$51+0.000000001)/12)^(($B196-Setup!$C$8)/(365.25/12))-1)/((Helpers!$D$2:$D$51+0.000000001)/12))&gt;0)*(Helpers!$G$2:$G$51*(1+(Helpers!$D$2:$D$51+0.000000001)/12)^(($B196-Setup!$C$8)/(365.25/12))-Helpers!$E$2:$E$51*((1+(Helpers!$D$2:$D$51+0.000000001)/12)^(($B196-Setup!$C$8)/(365.25/12))-1)/((Helpers!$D$2:$D$51+0.000000001)/12)))</f>
        <v>0</v>
      </c>
      <c r="Y196" s="48"/>
      <c r="Z196" s="48" t="n">
        <f aca="false">IF(OR(N(Z$5)=0,Z$6=""),0,Z$5*((DATE(YEAR($B196),MONTH($B196),MIN(Z$6,DAY(EOMONTH($B196,0))))&gt;=$B196)*(DATE(YEAR($B196),MONTH($B196),MIN(Z$6,DAY(EOMONTH($B196,0))))&lt;$C196)+(DATE(YEAR($B196),MONTH($B196)+1,MIN(Z$6,DAY(EOMONTH($B196,1))))&gt;=$B196)*(DATE(YEAR($B196),MONTH($B196)+1,MIN(Z$6,DAY(EOMONTH($B196,1))))&lt;$C196)))</f>
        <v>25</v>
      </c>
      <c r="AA196" s="48" t="n">
        <f aca="false">IF(OR(N(AA$5)=0,AA$6=""),0,AA$5*((DATE(YEAR($B196),MONTH($B196),MIN(AA$6,DAY(EOMONTH($B196,0))))&gt;=$B196)*(DATE(YEAR($B196),MONTH($B196),MIN(AA$6,DAY(EOMONTH($B196,0))))&lt;$C196)+(DATE(YEAR($B196),MONTH($B196)+1,MIN(AA$6,DAY(EOMONTH($B196,1))))&gt;=$B196)*(DATE(YEAR($B196),MONTH($B196)+1,MIN(AA$6,DAY(EOMONTH($B196,1))))&lt;$C196)))</f>
        <v>0</v>
      </c>
      <c r="AB196" s="48" t="n">
        <f aca="false">IF(OR(N(AB$5)=0,AB$6=""),0,AB$5*((DATE(YEAR($B196),MONTH($B196),MIN(AB$6,DAY(EOMONTH($B196,0))))&gt;=$B196)*(DATE(YEAR($B196),MONTH($B196),MIN(AB$6,DAY(EOMONTH($B196,0))))&lt;$C196)+(DATE(YEAR($B196),MONTH($B196)+1,MIN(AB$6,DAY(EOMONTH($B196,1))))&gt;=$B196)*(DATE(YEAR($B196),MONTH($B196)+1,MIN(AB$6,DAY(EOMONTH($B196,1))))&lt;$C196)))</f>
        <v>0</v>
      </c>
      <c r="AC196" s="48" t="n">
        <f aca="false">IF(OR(N(AC$5)=0,AC$6=""),0,AC$5*((DATE(YEAR($B196),MONTH($B196),MIN(AC$6,DAY(EOMONTH($B196,0))))&gt;=$B196)*(DATE(YEAR($B196),MONTH($B196),MIN(AC$6,DAY(EOMONTH($B196,0))))&lt;$C196)+(DATE(YEAR($B196),MONTH($B196)+1,MIN(AC$6,DAY(EOMONTH($B196,1))))&gt;=$B196)*(DATE(YEAR($B196),MONTH($B196)+1,MIN(AC$6,DAY(EOMONTH($B196,1))))&lt;$C196)))</f>
        <v>0</v>
      </c>
      <c r="AD196" s="48" t="n">
        <f aca="false">IF(OR(N(AD$5)=0,AD$6=""),0,AD$5*((DATE(YEAR($B196),MONTH($B196),MIN(AD$6,DAY(EOMONTH($B196,0))))&gt;=$B196)*(DATE(YEAR($B196),MONTH($B196),MIN(AD$6,DAY(EOMONTH($B196,0))))&lt;$C196)+(DATE(YEAR($B196),MONTH($B196)+1,MIN(AD$6,DAY(EOMONTH($B196,1))))&gt;=$B196)*(DATE(YEAR($B196),MONTH($B196)+1,MIN(AD$6,DAY(EOMONTH($B196,1))))&lt;$C196)))</f>
        <v>0</v>
      </c>
      <c r="AE196" s="48" t="n">
        <f aca="false">IF(OR(N(AE$5)=0,AE$6=""),0,AE$5*((DATE(YEAR($B196),MONTH($B196),MIN(AE$6,DAY(EOMONTH($B196,0))))&gt;=$B196)*(DATE(YEAR($B196),MONTH($B196),MIN(AE$6,DAY(EOMONTH($B196,0))))&lt;$C196)+(DATE(YEAR($B196),MONTH($B196)+1,MIN(AE$6,DAY(EOMONTH($B196,1))))&gt;=$B196)*(DATE(YEAR($B196),MONTH($B196)+1,MIN(AE$6,DAY(EOMONTH($B196,1))))&lt;$C196)))</f>
        <v>0</v>
      </c>
      <c r="AF196" s="48" t="n">
        <f aca="false">IF(OR(N(AF$5)=0,AF$6=""),0,AF$5*((DATE(YEAR($B196),MONTH($B196),MIN(AF$6,DAY(EOMONTH($B196,0))))&gt;=$B196)*(DATE(YEAR($B196),MONTH($B196),MIN(AF$6,DAY(EOMONTH($B196,0))))&lt;$C196)+(DATE(YEAR($B196),MONTH($B196)+1,MIN(AF$6,DAY(EOMONTH($B196,1))))&gt;=$B196)*(DATE(YEAR($B196),MONTH($B196)+1,MIN(AF$6,DAY(EOMONTH($B196,1))))&lt;$C196)))</f>
        <v>0</v>
      </c>
      <c r="AG196" s="48" t="n">
        <f aca="false">IF(OR(N(AG$5)=0,AG$6=""),0,AG$5*((DATE(YEAR($B196),MONTH($B196),MIN(AG$6,DAY(EOMONTH($B196,0))))&gt;=$B196)*(DATE(YEAR($B196),MONTH($B196),MIN(AG$6,DAY(EOMONTH($B196,0))))&lt;$C196)+(DATE(YEAR($B196),MONTH($B196)+1,MIN(AG$6,DAY(EOMONTH($B196,1))))&gt;=$B196)*(DATE(YEAR($B196),MONTH($B196)+1,MIN(AG$6,DAY(EOMONTH($B196,1))))&lt;$C196)))</f>
        <v>0</v>
      </c>
      <c r="AH196" s="48" t="n">
        <f aca="false">IF(OR(N(AH$5)=0,AH$6=""),0,AH$5*((DATE(YEAR($B196),MONTH($B196),MIN(AH$6,DAY(EOMONTH($B196,0))))&gt;=$B196)*(DATE(YEAR($B196),MONTH($B196),MIN(AH$6,DAY(EOMONTH($B196,0))))&lt;$C196)+(DATE(YEAR($B196),MONTH($B196)+1,MIN(AH$6,DAY(EOMONTH($B196,1))))&gt;=$B196)*(DATE(YEAR($B196),MONTH($B196)+1,MIN(AH$6,DAY(EOMONTH($B196,1))))&lt;$C196)))</f>
        <v>0</v>
      </c>
      <c r="AI196" s="48" t="n">
        <f aca="false">IF(OR(N(AI$5)=0,AI$6=""),0,AI$5*((DATE(YEAR($B196),MONTH($B196),MIN(AI$6,DAY(EOMONTH($B196,0))))&gt;=$B196)*(DATE(YEAR($B196),MONTH($B196),MIN(AI$6,DAY(EOMONTH($B196,0))))&lt;$C196)+(DATE(YEAR($B196),MONTH($B196)+1,MIN(AI$6,DAY(EOMONTH($B196,1))))&gt;=$B196)*(DATE(YEAR($B196),MONTH($B196)+1,MIN(AI$6,DAY(EOMONTH($B196,1))))&lt;$C196)))</f>
        <v>0</v>
      </c>
      <c r="AJ196" s="48" t="n">
        <f aca="false">IF(OR(N(AJ$5)=0,AJ$6=""),0,AJ$5*((DATE(YEAR($B196),MONTH($B196),MIN(AJ$6,DAY(EOMONTH($B196,0))))&gt;=$B196)*(DATE(YEAR($B196),MONTH($B196),MIN(AJ$6,DAY(EOMONTH($B196,0))))&lt;$C196)+(DATE(YEAR($B196),MONTH($B196)+1,MIN(AJ$6,DAY(EOMONTH($B196,1))))&gt;=$B196)*(DATE(YEAR($B196),MONTH($B196)+1,MIN(AJ$6,DAY(EOMONTH($B196,1))))&lt;$C196)))</f>
        <v>0</v>
      </c>
      <c r="AK196" s="48" t="n">
        <f aca="false">IF(OR(N(AK$5)=0,AK$6=""),0,AK$5*((DATE(YEAR($B196),MONTH($B196),MIN(AK$6,DAY(EOMONTH($B196,0))))&gt;=$B196)*(DATE(YEAR($B196),MONTH($B196),MIN(AK$6,DAY(EOMONTH($B196,0))))&lt;$C196)+(DATE(YEAR($B196),MONTH($B196)+1,MIN(AK$6,DAY(EOMONTH($B196,1))))&gt;=$B196)*(DATE(YEAR($B196),MONTH($B196)+1,MIN(AK$6,DAY(EOMONTH($B196,1))))&lt;$C196)))</f>
        <v>0</v>
      </c>
      <c r="AL196" s="48" t="n">
        <f aca="false">IF(OR(N(AL$5)=0,AL$6=""),0,AL$5*((DATE(YEAR($B196),MONTH($B196),MIN(AL$6,DAY(EOMONTH($B196,0))))&gt;=$B196)*(DATE(YEAR($B196),MONTH($B196),MIN(AL$6,DAY(EOMONTH($B196,0))))&lt;$C196)+(DATE(YEAR($B196),MONTH($B196)+1,MIN(AL$6,DAY(EOMONTH($B196,1))))&gt;=$B196)*(DATE(YEAR($B196),MONTH($B196)+1,MIN(AL$6,DAY(EOMONTH($B196,1))))&lt;$C196)))</f>
        <v>0</v>
      </c>
      <c r="AM196" s="48" t="n">
        <f aca="false">IF(OR(N(AM$5)=0,AM$6=""),0,AM$5*((DATE(YEAR($B196),MONTH($B196),MIN(AM$6,DAY(EOMONTH($B196,0))))&gt;=$B196)*(DATE(YEAR($B196),MONTH($B196),MIN(AM$6,DAY(EOMONTH($B196,0))))&lt;$C196)+(DATE(YEAR($B196),MONTH($B196)+1,MIN(AM$6,DAY(EOMONTH($B196,1))))&gt;=$B196)*(DATE(YEAR($B196),MONTH($B196)+1,MIN(AM$6,DAY(EOMONTH($B196,1))))&lt;$C196)))</f>
        <v>0</v>
      </c>
      <c r="AN196" s="48" t="n">
        <f aca="false">IF(OR(N(AN$5)=0,AN$6=""),0,AN$5*((DATE(YEAR($B196),MONTH($B196),MIN(AN$6,DAY(EOMONTH($B196,0))))&gt;=$B196)*(DATE(YEAR($B196),MONTH($B196),MIN(AN$6,DAY(EOMONTH($B196,0))))&lt;$C196)+(DATE(YEAR($B196),MONTH($B196)+1,MIN(AN$6,DAY(EOMONTH($B196,1))))&gt;=$B196)*(DATE(YEAR($B196),MONTH($B196)+1,MIN(AN$6,DAY(EOMONTH($B196,1))))&lt;$C196)))</f>
        <v>0</v>
      </c>
      <c r="AO196" s="48" t="n">
        <f aca="false">IF(OR(N(AO$5)=0,AO$6=""),0,AO$5*((DATE(YEAR($B196),MONTH($B196),MIN(AO$6,DAY(EOMONTH($B196,0))))&gt;=$B196)*(DATE(YEAR($B196),MONTH($B196),MIN(AO$6,DAY(EOMONTH($B196,0))))&lt;$C196)+(DATE(YEAR($B196),MONTH($B196)+1,MIN(AO$6,DAY(EOMONTH($B196,1))))&gt;=$B196)*(DATE(YEAR($B196),MONTH($B196)+1,MIN(AO$6,DAY(EOMONTH($B196,1))))&lt;$C196)))</f>
        <v>0</v>
      </c>
      <c r="AP196" s="48" t="n">
        <f aca="false">IF(OR(N(AP$5)=0,AP$6=""),0,AP$5*((DATE(YEAR($B196),MONTH($B196),MIN(AP$6,DAY(EOMONTH($B196,0))))&gt;=$B196)*(DATE(YEAR($B196),MONTH($B196),MIN(AP$6,DAY(EOMONTH($B196,0))))&lt;$C196)+(DATE(YEAR($B196),MONTH($B196)+1,MIN(AP$6,DAY(EOMONTH($B196,1))))&gt;=$B196)*(DATE(YEAR($B196),MONTH($B196)+1,MIN(AP$6,DAY(EOMONTH($B196,1))))&lt;$C196)))</f>
        <v>0</v>
      </c>
      <c r="AQ196" s="48" t="n">
        <f aca="false">IF(OR(N(AQ$5)=0,AQ$6=""),0,AQ$5*((DATE(YEAR($B196),MONTH($B196),MIN(AQ$6,DAY(EOMONTH($B196,0))))&gt;=$B196)*(DATE(YEAR($B196),MONTH($B196),MIN(AQ$6,DAY(EOMONTH($B196,0))))&lt;$C196)+(DATE(YEAR($B196),MONTH($B196)+1,MIN(AQ$6,DAY(EOMONTH($B196,1))))&gt;=$B196)*(DATE(YEAR($B196),MONTH($B196)+1,MIN(AQ$6,DAY(EOMONTH($B196,1))))&lt;$C196)))</f>
        <v>0</v>
      </c>
      <c r="AR196" s="48" t="n">
        <f aca="false">IF(OR(N(AR$5)=0,AR$6=""),0,AR$5*((DATE(YEAR($B196),MONTH($B196),MIN(AR$6,DAY(EOMONTH($B196,0))))&gt;=$B196)*(DATE(YEAR($B196),MONTH($B196),MIN(AR$6,DAY(EOMONTH($B196,0))))&lt;$C196)+(DATE(YEAR($B196),MONTH($B196)+1,MIN(AR$6,DAY(EOMONTH($B196,1))))&gt;=$B196)*(DATE(YEAR($B196),MONTH($B196)+1,MIN(AR$6,DAY(EOMONTH($B196,1))))&lt;$C196)))</f>
        <v>0</v>
      </c>
      <c r="AS196" s="48" t="n">
        <f aca="false">IF(OR(N(AS$5)=0,AS$6=""),0,AS$5*((DATE(YEAR($B196),MONTH($B196),MIN(AS$6,DAY(EOMONTH($B196,0))))&gt;=$B196)*(DATE(YEAR($B196),MONTH($B196),MIN(AS$6,DAY(EOMONTH($B196,0))))&lt;$C196)+(DATE(YEAR($B196),MONTH($B196)+1,MIN(AS$6,DAY(EOMONTH($B196,1))))&gt;=$B196)*(DATE(YEAR($B196),MONTH($B196)+1,MIN(AS$6,DAY(EOMONTH($B196,1))))&lt;$C196)))</f>
        <v>0</v>
      </c>
      <c r="AT196" s="48" t="n">
        <f aca="false">IF(OR(N(AT$5)=0,AT$6=""),0,AT$5*((DATE(YEAR($B196),MONTH($B196),MIN(AT$6,DAY(EOMONTH($B196,0))))&gt;=$B196)*(DATE(YEAR($B196),MONTH($B196),MIN(AT$6,DAY(EOMONTH($B196,0))))&lt;$C196)+(DATE(YEAR($B196),MONTH($B196)+1,MIN(AT$6,DAY(EOMONTH($B196,1))))&gt;=$B196)*(DATE(YEAR($B196),MONTH($B196)+1,MIN(AT$6,DAY(EOMONTH($B196,1))))&lt;$C196)))</f>
        <v>0</v>
      </c>
      <c r="AU196" s="48" t="n">
        <f aca="false">IF(OR(N(AU$5)=0,AU$6=""),0,AU$5*((DATE(YEAR($B196),MONTH($B196),MIN(AU$6,DAY(EOMONTH($B196,0))))&gt;=$B196)*(DATE(YEAR($B196),MONTH($B196),MIN(AU$6,DAY(EOMONTH($B196,0))))&lt;$C196)+(DATE(YEAR($B196),MONTH($B196)+1,MIN(AU$6,DAY(EOMONTH($B196,1))))&gt;=$B196)*(DATE(YEAR($B196),MONTH($B196)+1,MIN(AU$6,DAY(EOMONTH($B196,1))))&lt;$C196)))</f>
        <v>0</v>
      </c>
      <c r="AV196" s="48" t="n">
        <f aca="false">IF(OR(N(AV$5)=0,AV$6=""),0,AV$5*((DATE(YEAR($B196),MONTH($B196),MIN(AV$6,DAY(EOMONTH($B196,0))))&gt;=$B196)*(DATE(YEAR($B196),MONTH($B196),MIN(AV$6,DAY(EOMONTH($B196,0))))&lt;$C196)+(DATE(YEAR($B196),MONTH($B196)+1,MIN(AV$6,DAY(EOMONTH($B196,1))))&gt;=$B196)*(DATE(YEAR($B196),MONTH($B196)+1,MIN(AV$6,DAY(EOMONTH($B196,1))))&lt;$C196)))</f>
        <v>0</v>
      </c>
      <c r="AW196" s="48" t="n">
        <f aca="false">IF(OR(N(AW$5)=0,AW$6=""),0,AW$5*((DATE(YEAR($B196),MONTH($B196),MIN(AW$6,DAY(EOMONTH($B196,0))))&gt;=$B196)*(DATE(YEAR($B196),MONTH($B196),MIN(AW$6,DAY(EOMONTH($B196,0))))&lt;$C196)+(DATE(YEAR($B196),MONTH($B196)+1,MIN(AW$6,DAY(EOMONTH($B196,1))))&gt;=$B196)*(DATE(YEAR($B196),MONTH($B196)+1,MIN(AW$6,DAY(EOMONTH($B196,1))))&lt;$C196)))</f>
        <v>0</v>
      </c>
      <c r="AX196" s="48" t="n">
        <f aca="false">IF(OR(N(AX$5)=0,AX$6=""),0,AX$5*((DATE(YEAR($B196),MONTH($B196),MIN(AX$6,DAY(EOMONTH($B196,0))))&gt;=$B196)*(DATE(YEAR($B196),MONTH($B196),MIN(AX$6,DAY(EOMONTH($B196,0))))&lt;$C196)+(DATE(YEAR($B196),MONTH($B196)+1,MIN(AX$6,DAY(EOMONTH($B196,1))))&gt;=$B196)*(DATE(YEAR($B196),MONTH($B196)+1,MIN(AX$6,DAY(EOMONTH($B196,1))))&lt;$C196)))</f>
        <v>0</v>
      </c>
      <c r="AY196" s="48" t="n">
        <f aca="false">IF(OR(N(AY$5)=0,AY$6=""),0,AY$5*((DATE(YEAR($B196),MONTH($B196),MIN(AY$6,DAY(EOMONTH($B196,0))))&gt;=$B196)*(DATE(YEAR($B196),MONTH($B196),MIN(AY$6,DAY(EOMONTH($B196,0))))&lt;$C196)+(DATE(YEAR($B196),MONTH($B196)+1,MIN(AY$6,DAY(EOMONTH($B196,1))))&gt;=$B196)*(DATE(YEAR($B196),MONTH($B196)+1,MIN(AY$6,DAY(EOMONTH($B196,1))))&lt;$C196)))</f>
        <v>0</v>
      </c>
      <c r="AZ196" s="48" t="n">
        <f aca="false">IF(OR(N(AZ$5)=0,AZ$6=""),0,AZ$5*((DATE(YEAR($B196),MONTH($B196),MIN(AZ$6,DAY(EOMONTH($B196,0))))&gt;=$B196)*(DATE(YEAR($B196),MONTH($B196),MIN(AZ$6,DAY(EOMONTH($B196,0))))&lt;$C196)+(DATE(YEAR($B196),MONTH($B196)+1,MIN(AZ$6,DAY(EOMONTH($B196,1))))&gt;=$B196)*(DATE(YEAR($B196),MONTH($B196)+1,MIN(AZ$6,DAY(EOMONTH($B196,1))))&lt;$C196)))</f>
        <v>0</v>
      </c>
      <c r="BA196" s="48" t="n">
        <f aca="false">IF(OR(N(BA$5)=0,BA$6=""),0,BA$5*((DATE(YEAR($B196),MONTH($B196),MIN(BA$6,DAY(EOMONTH($B196,0))))&gt;=$B196)*(DATE(YEAR($B196),MONTH($B196),MIN(BA$6,DAY(EOMONTH($B196,0))))&lt;$C196)+(DATE(YEAR($B196),MONTH($B196)+1,MIN(BA$6,DAY(EOMONTH($B196,1))))&gt;=$B196)*(DATE(YEAR($B196),MONTH($B196)+1,MIN(BA$6,DAY(EOMONTH($B196,1))))&lt;$C196)))</f>
        <v>0</v>
      </c>
      <c r="BB196" s="48" t="n">
        <f aca="false">IF(OR(N(BB$5)=0,BB$6=""),0,BB$5*((DATE(YEAR($B196),MONTH($B196),MIN(BB$6,DAY(EOMONTH($B196,0))))&gt;=$B196)*(DATE(YEAR($B196),MONTH($B196),MIN(BB$6,DAY(EOMONTH($B196,0))))&lt;$C196)+(DATE(YEAR($B196),MONTH($B196)+1,MIN(BB$6,DAY(EOMONTH($B196,1))))&gt;=$B196)*(DATE(YEAR($B196),MONTH($B196)+1,MIN(BB$6,DAY(EOMONTH($B196,1))))&lt;$C196)))</f>
        <v>0</v>
      </c>
      <c r="BC196" s="48" t="n">
        <f aca="false">IF(OR(N(BC$5)=0,BC$6=""),0,BC$5*((DATE(YEAR($B196),MONTH($B196),MIN(BC$6,DAY(EOMONTH($B196,0))))&gt;=$B196)*(DATE(YEAR($B196),MONTH($B196),MIN(BC$6,DAY(EOMONTH($B196,0))))&lt;$C196)+(DATE(YEAR($B196),MONTH($B196)+1,MIN(BC$6,DAY(EOMONTH($B196,1))))&gt;=$B196)*(DATE(YEAR($B196),MONTH($B196)+1,MIN(BC$6,DAY(EOMONTH($B196,1))))&lt;$C196)))</f>
        <v>0</v>
      </c>
      <c r="BD196" s="48" t="n">
        <f aca="false">IF(OR(N(BD$5)=0,BD$6=""),0,BD$5*((DATE(YEAR($B196),MONTH($B196),MIN(BD$6,DAY(EOMONTH($B196,0))))&gt;=$B196)*(DATE(YEAR($B196),MONTH($B196),MIN(BD$6,DAY(EOMONTH($B196,0))))&lt;$C196)+(DATE(YEAR($B196),MONTH($B196)+1,MIN(BD$6,DAY(EOMONTH($B196,1))))&gt;=$B196)*(DATE(YEAR($B196),MONTH($B196)+1,MIN(BD$6,DAY(EOMONTH($B196,1))))&lt;$C196)))</f>
        <v>0</v>
      </c>
      <c r="BE196" s="48" t="n">
        <f aca="false">IF(OR(N(BE$5)=0,BE$6=""),0,BE$5*((DATE(YEAR($B196),MONTH($B196),MIN(BE$6,DAY(EOMONTH($B196,0))))&gt;=$B196)*(DATE(YEAR($B196),MONTH($B196),MIN(BE$6,DAY(EOMONTH($B196,0))))&lt;$C196)+(DATE(YEAR($B196),MONTH($B196)+1,MIN(BE$6,DAY(EOMONTH($B196,1))))&gt;=$B196)*(DATE(YEAR($B196),MONTH($B196)+1,MIN(BE$6,DAY(EOMONTH($B196,1))))&lt;$C196)))</f>
        <v>0</v>
      </c>
      <c r="BF196" s="48" t="n">
        <f aca="false">IF(OR(N(BF$5)=0,BF$6=""),0,BF$5*((DATE(YEAR($B196),MONTH($B196),MIN(BF$6,DAY(EOMONTH($B196,0))))&gt;=$B196)*(DATE(YEAR($B196),MONTH($B196),MIN(BF$6,DAY(EOMONTH($B196,0))))&lt;$C196)+(DATE(YEAR($B196),MONTH($B196)+1,MIN(BF$6,DAY(EOMONTH($B196,1))))&gt;=$B196)*(DATE(YEAR($B196),MONTH($B196)+1,MIN(BF$6,DAY(EOMONTH($B196,1))))&lt;$C196)))</f>
        <v>0</v>
      </c>
      <c r="BG196" s="48" t="n">
        <f aca="false">IF(OR(N(BG$5)=0,BG$6=""),0,BG$5*((DATE(YEAR($B196),MONTH($B196),MIN(BG$6,DAY(EOMONTH($B196,0))))&gt;=$B196)*(DATE(YEAR($B196),MONTH($B196),MIN(BG$6,DAY(EOMONTH($B196,0))))&lt;$C196)+(DATE(YEAR($B196),MONTH($B196)+1,MIN(BG$6,DAY(EOMONTH($B196,1))))&gt;=$B196)*(DATE(YEAR($B196),MONTH($B196)+1,MIN(BG$6,DAY(EOMONTH($B196,1))))&lt;$C196)))</f>
        <v>0</v>
      </c>
      <c r="BH196" s="48" t="n">
        <f aca="false">IF(OR(N(BH$5)=0,BH$6=""),0,BH$5*((DATE(YEAR($B196),MONTH($B196),MIN(BH$6,DAY(EOMONTH($B196,0))))&gt;=$B196)*(DATE(YEAR($B196),MONTH($B196),MIN(BH$6,DAY(EOMONTH($B196,0))))&lt;$C196)+(DATE(YEAR($B196),MONTH($B196)+1,MIN(BH$6,DAY(EOMONTH($B196,1))))&gt;=$B196)*(DATE(YEAR($B196),MONTH($B196)+1,MIN(BH$6,DAY(EOMONTH($B196,1))))&lt;$C196)))</f>
        <v>0</v>
      </c>
      <c r="BI196" s="48" t="n">
        <f aca="false">IF(OR(N(BI$5)=0,BI$6=""),0,BI$5*((DATE(YEAR($B196),MONTH($B196),MIN(BI$6,DAY(EOMONTH($B196,0))))&gt;=$B196)*(DATE(YEAR($B196),MONTH($B196),MIN(BI$6,DAY(EOMONTH($B196,0))))&lt;$C196)+(DATE(YEAR($B196),MONTH($B196)+1,MIN(BI$6,DAY(EOMONTH($B196,1))))&gt;=$B196)*(DATE(YEAR($B196),MONTH($B196)+1,MIN(BI$6,DAY(EOMONTH($B196,1))))&lt;$C196)))</f>
        <v>0</v>
      </c>
      <c r="BJ196" s="48" t="n">
        <f aca="false">IF(OR(N(BJ$5)=0,BJ$6=""),0,BJ$5*((DATE(YEAR($B196),MONTH($B196),MIN(BJ$6,DAY(EOMONTH($B196,0))))&gt;=$B196)*(DATE(YEAR($B196),MONTH($B196),MIN(BJ$6,DAY(EOMONTH($B196,0))))&lt;$C196)+(DATE(YEAR($B196),MONTH($B196)+1,MIN(BJ$6,DAY(EOMONTH($B196,1))))&gt;=$B196)*(DATE(YEAR($B196),MONTH($B196)+1,MIN(BJ$6,DAY(EOMONTH($B196,1))))&lt;$C196)))</f>
        <v>0</v>
      </c>
      <c r="BK196" s="48" t="n">
        <f aca="false">IF(OR(N(BK$5)=0,BK$6=""),0,BK$5*((DATE(YEAR($B196),MONTH($B196),MIN(BK$6,DAY(EOMONTH($B196,0))))&gt;=$B196)*(DATE(YEAR($B196),MONTH($B196),MIN(BK$6,DAY(EOMONTH($B196,0))))&lt;$C196)+(DATE(YEAR($B196),MONTH($B196)+1,MIN(BK$6,DAY(EOMONTH($B196,1))))&gt;=$B196)*(DATE(YEAR($B196),MONTH($B196)+1,MIN(BK$6,DAY(EOMONTH($B196,1))))&lt;$C196)))</f>
        <v>0</v>
      </c>
      <c r="BL196" s="48" t="n">
        <f aca="false">IF(OR(N(BL$5)=0,BL$6=""),0,BL$5*((DATE(YEAR($B196),MONTH($B196),MIN(BL$6,DAY(EOMONTH($B196,0))))&gt;=$B196)*(DATE(YEAR($B196),MONTH($B196),MIN(BL$6,DAY(EOMONTH($B196,0))))&lt;$C196)+(DATE(YEAR($B196),MONTH($B196)+1,MIN(BL$6,DAY(EOMONTH($B196,1))))&gt;=$B196)*(DATE(YEAR($B196),MONTH($B196)+1,MIN(BL$6,DAY(EOMONTH($B196,1))))&lt;$C196)))</f>
        <v>0</v>
      </c>
      <c r="BM196" s="48" t="n">
        <f aca="false">IF(OR(N(BM$5)=0,BM$6=""),0,BM$5*((DATE(YEAR($B196),MONTH($B196),MIN(BM$6,DAY(EOMONTH($B196,0))))&gt;=$B196)*(DATE(YEAR($B196),MONTH($B196),MIN(BM$6,DAY(EOMONTH($B196,0))))&lt;$C196)+(DATE(YEAR($B196),MONTH($B196)+1,MIN(BM$6,DAY(EOMONTH($B196,1))))&gt;=$B196)*(DATE(YEAR($B196),MONTH($B196)+1,MIN(BM$6,DAY(EOMONTH($B196,1))))&lt;$C196)))</f>
        <v>0</v>
      </c>
      <c r="BN196" s="48" t="n">
        <f aca="false">IF(OR(N(BN$5)=0,BN$6=""),0,BN$5*((DATE(YEAR($B196),MONTH($B196),MIN(BN$6,DAY(EOMONTH($B196,0))))&gt;=$B196)*(DATE(YEAR($B196),MONTH($B196),MIN(BN$6,DAY(EOMONTH($B196,0))))&lt;$C196)+(DATE(YEAR($B196),MONTH($B196)+1,MIN(BN$6,DAY(EOMONTH($B196,1))))&gt;=$B196)*(DATE(YEAR($B196),MONTH($B196)+1,MIN(BN$6,DAY(EOMONTH($B196,1))))&lt;$C196)))</f>
        <v>0</v>
      </c>
      <c r="BO196" s="48" t="n">
        <f aca="false">IF(OR(N(BO$5)=0,BO$6=""),0,BO$5*((DATE(YEAR($B196),MONTH($B196),MIN(BO$6,DAY(EOMONTH($B196,0))))&gt;=$B196)*(DATE(YEAR($B196),MONTH($B196),MIN(BO$6,DAY(EOMONTH($B196,0))))&lt;$C196)+(DATE(YEAR($B196),MONTH($B196)+1,MIN(BO$6,DAY(EOMONTH($B196,1))))&gt;=$B196)*(DATE(YEAR($B196),MONTH($B196)+1,MIN(BO$6,DAY(EOMONTH($B196,1))))&lt;$C196)))</f>
        <v>0</v>
      </c>
      <c r="BP196" s="48" t="n">
        <f aca="false">IF(OR(N(BP$5)=0,BP$6=""),0,BP$5*((DATE(YEAR($B196),MONTH($B196),MIN(BP$6,DAY(EOMONTH($B196,0))))&gt;=$B196)*(DATE(YEAR($B196),MONTH($B196),MIN(BP$6,DAY(EOMONTH($B196,0))))&lt;$C196)+(DATE(YEAR($B196),MONTH($B196)+1,MIN(BP$6,DAY(EOMONTH($B196,1))))&gt;=$B196)*(DATE(YEAR($B196),MONTH($B196)+1,MIN(BP$6,DAY(EOMONTH($B196,1))))&lt;$C196)))</f>
        <v>0</v>
      </c>
      <c r="BQ196" s="48" t="n">
        <f aca="false">IF(OR(N(BQ$5)=0,BQ$6=""),0,BQ$5*((DATE(YEAR($B196),MONTH($B196),MIN(BQ$6,DAY(EOMONTH($B196,0))))&gt;=$B196)*(DATE(YEAR($B196),MONTH($B196),MIN(BQ$6,DAY(EOMONTH($B196,0))))&lt;$C196)+(DATE(YEAR($B196),MONTH($B196)+1,MIN(BQ$6,DAY(EOMONTH($B196,1))))&gt;=$B196)*(DATE(YEAR($B196),MONTH($B196)+1,MIN(BQ$6,DAY(EOMONTH($B196,1))))&lt;$C196)))</f>
        <v>0</v>
      </c>
      <c r="BR196" s="48" t="n">
        <f aca="false">IF(OR(N(BR$5)=0,BR$6=""),0,BR$5*((DATE(YEAR($B196),MONTH($B196),MIN(BR$6,DAY(EOMONTH($B196,0))))&gt;=$B196)*(DATE(YEAR($B196),MONTH($B196),MIN(BR$6,DAY(EOMONTH($B196,0))))&lt;$C196)+(DATE(YEAR($B196),MONTH($B196)+1,MIN(BR$6,DAY(EOMONTH($B196,1))))&gt;=$B196)*(DATE(YEAR($B196),MONTH($B196)+1,MIN(BR$6,DAY(EOMONTH($B196,1))))&lt;$C196)))</f>
        <v>0</v>
      </c>
      <c r="BS196" s="48" t="n">
        <f aca="false">IF(OR(N(BS$5)=0,BS$6=""),0,BS$5*((DATE(YEAR($B196),MONTH($B196),MIN(BS$6,DAY(EOMONTH($B196,0))))&gt;=$B196)*(DATE(YEAR($B196),MONTH($B196),MIN(BS$6,DAY(EOMONTH($B196,0))))&lt;$C196)+(DATE(YEAR($B196),MONTH($B196)+1,MIN(BS$6,DAY(EOMONTH($B196,1))))&gt;=$B196)*(DATE(YEAR($B196),MONTH($B196)+1,MIN(BS$6,DAY(EOMONTH($B196,1))))&lt;$C196)))</f>
        <v>0</v>
      </c>
      <c r="BT196" s="48" t="n">
        <f aca="false">IF(OR(N(BT$5)=0,BT$6=""),0,BT$5*((DATE(YEAR($B196),MONTH($B196),MIN(BT$6,DAY(EOMONTH($B196,0))))&gt;=$B196)*(DATE(YEAR($B196),MONTH($B196),MIN(BT$6,DAY(EOMONTH($B196,0))))&lt;$C196)+(DATE(YEAR($B196),MONTH($B196)+1,MIN(BT$6,DAY(EOMONTH($B196,1))))&gt;=$B196)*(DATE(YEAR($B196),MONTH($B196)+1,MIN(BT$6,DAY(EOMONTH($B196,1))))&lt;$C196)))</f>
        <v>0</v>
      </c>
      <c r="BU196" s="48" t="n">
        <f aca="false">IF(OR(N(BU$5)=0,BU$6=""),0,BU$5*((DATE(YEAR($B196),MONTH($B196),MIN(BU$6,DAY(EOMONTH($B196,0))))&gt;=$B196)*(DATE(YEAR($B196),MONTH($B196),MIN(BU$6,DAY(EOMONTH($B196,0))))&lt;$C196)+(DATE(YEAR($B196),MONTH($B196)+1,MIN(BU$6,DAY(EOMONTH($B196,1))))&gt;=$B196)*(DATE(YEAR($B196),MONTH($B196)+1,MIN(BU$6,DAY(EOMONTH($B196,1))))&lt;$C196)))</f>
        <v>0</v>
      </c>
      <c r="BV196" s="48" t="n">
        <f aca="false">IF(OR(N(BV$5)=0,BV$6=""),0,BV$5*((DATE(YEAR($B196),MONTH($B196),MIN(BV$6,DAY(EOMONTH($B196,0))))&gt;=$B196)*(DATE(YEAR($B196),MONTH($B196),MIN(BV$6,DAY(EOMONTH($B196,0))))&lt;$C196)+(DATE(YEAR($B196),MONTH($B196)+1,MIN(BV$6,DAY(EOMONTH($B196,1))))&gt;=$B196)*(DATE(YEAR($B196),MONTH($B196)+1,MIN(BV$6,DAY(EOMONTH($B196,1))))&lt;$C196)))</f>
        <v>0</v>
      </c>
      <c r="BW196" s="48" t="n">
        <f aca="false">IF(OR(N(BW$5)=0,BW$6=""),0,BW$5*((DATE(YEAR($B196),MONTH($B196),MIN(BW$6,DAY(EOMONTH($B196,0))))&gt;=$B196)*(DATE(YEAR($B196),MONTH($B196),MIN(BW$6,DAY(EOMONTH($B196,0))))&lt;$C196)+(DATE(YEAR($B196),MONTH($B196)+1,MIN(BW$6,DAY(EOMONTH($B196,1))))&gt;=$B196)*(DATE(YEAR($B196),MONTH($B196)+1,MIN(BW$6,DAY(EOMONTH($B196,1))))&lt;$C196)))</f>
        <v>0</v>
      </c>
      <c r="BX196" s="48" t="n">
        <f aca="false">MIN(Z196,(FT195*(1+FT$5/Setup!$C$36)+IF($V196=1,N($F196),0)))</f>
        <v>0</v>
      </c>
      <c r="BY196" s="48" t="n">
        <f aca="false">MIN(AA196,(FU195*(1+FU$5/Setup!$C$36)+IF($V196=2,N($F196),0)))</f>
        <v>0</v>
      </c>
      <c r="BZ196" s="48" t="n">
        <f aca="false">MIN(AB196,(FV195*(1+FV$5/Setup!$C$36)+IF($V196=3,N($F196),0)))</f>
        <v>0</v>
      </c>
      <c r="CA196" s="48" t="n">
        <f aca="false">MIN(AC196,(FW195*(1+FW$5/Setup!$C$36)+IF($V196=4,N($F196),0)))</f>
        <v>0</v>
      </c>
      <c r="CB196" s="48" t="n">
        <f aca="false">MIN(AD196,(FX195*(1+FX$5/Setup!$C$36)+IF($V196=5,N($F196),0)))</f>
        <v>0</v>
      </c>
      <c r="CC196" s="48" t="n">
        <f aca="false">MIN(AE196,(FY195*(1+FY$5/Setup!$C$36)+IF($V196=6,N($F196),0)))</f>
        <v>0</v>
      </c>
      <c r="CD196" s="48" t="n">
        <f aca="false">MIN(AF196,(FZ195*(1+FZ$5/Setup!$C$36)+IF($V196=7,N($F196),0)))</f>
        <v>0</v>
      </c>
      <c r="CE196" s="48" t="n">
        <f aca="false">MIN(AG196,(GA195*(1+GA$5/Setup!$C$36)+IF($V196=8,N($F196),0)))</f>
        <v>0</v>
      </c>
      <c r="CF196" s="48" t="n">
        <f aca="false">MIN(AH196,(GB195*(1+GB$5/Setup!$C$36)+IF($V196=9,N($F196),0)))</f>
        <v>0</v>
      </c>
      <c r="CG196" s="48" t="n">
        <f aca="false">MIN(AI196,(GC195*(1+GC$5/Setup!$C$36)+IF($V196=10,N($F196),0)))</f>
        <v>0</v>
      </c>
      <c r="CH196" s="48" t="n">
        <f aca="false">MIN(AJ196,(GD195*(1+GD$5/Setup!$C$36)+IF($V196=11,N($F196),0)))</f>
        <v>0</v>
      </c>
      <c r="CI196" s="48" t="n">
        <f aca="false">MIN(AK196,(GE195*(1+GE$5/Setup!$C$36)+IF($V196=12,N($F196),0)))</f>
        <v>0</v>
      </c>
      <c r="CJ196" s="48" t="n">
        <f aca="false">MIN(AL196,(GF195*(1+GF$5/Setup!$C$36)+IF($V196=13,N($F196),0)))</f>
        <v>0</v>
      </c>
      <c r="CK196" s="48" t="n">
        <f aca="false">MIN(AM196,(GG195*(1+GG$5/Setup!$C$36)+IF($V196=14,N($F196),0)))</f>
        <v>0</v>
      </c>
      <c r="CL196" s="48" t="n">
        <f aca="false">MIN(AN196,(GH195*(1+GH$5/Setup!$C$36)+IF($V196=15,N($F196),0)))</f>
        <v>0</v>
      </c>
      <c r="CM196" s="48" t="n">
        <f aca="false">MIN(AO196,(GI195*(1+GI$5/Setup!$C$36)+IF($V196=16,N($F196),0)))</f>
        <v>0</v>
      </c>
      <c r="CN196" s="48" t="n">
        <f aca="false">MIN(AP196,(GJ195*(1+GJ$5/Setup!$C$36)+IF($V196=17,N($F196),0)))</f>
        <v>0</v>
      </c>
      <c r="CO196" s="48" t="n">
        <f aca="false">MIN(AQ196,(GK195*(1+GK$5/Setup!$C$36)+IF($V196=18,N($F196),0)))</f>
        <v>0</v>
      </c>
      <c r="CP196" s="48" t="n">
        <f aca="false">MIN(AR196,(GL195*(1+GL$5/Setup!$C$36)+IF($V196=19,N($F196),0)))</f>
        <v>0</v>
      </c>
      <c r="CQ196" s="48" t="n">
        <f aca="false">MIN(AS196,(GM195*(1+GM$5/Setup!$C$36)+IF($V196=20,N($F196),0)))</f>
        <v>0</v>
      </c>
      <c r="CR196" s="48" t="n">
        <f aca="false">MIN(AT196,(GN195*(1+GN$5/Setup!$C$36)+IF($V196=21,N($F196),0)))</f>
        <v>0</v>
      </c>
      <c r="CS196" s="48" t="n">
        <f aca="false">MIN(AU196,(GO195*(1+GO$5/Setup!$C$36)+IF($V196=22,N($F196),0)))</f>
        <v>0</v>
      </c>
      <c r="CT196" s="48" t="n">
        <f aca="false">MIN(AV196,(GP195*(1+GP$5/Setup!$C$36)+IF($V196=23,N($F196),0)))</f>
        <v>0</v>
      </c>
      <c r="CU196" s="48" t="n">
        <f aca="false">MIN(AW196,(GQ195*(1+GQ$5/Setup!$C$36)+IF($V196=24,N($F196),0)))</f>
        <v>0</v>
      </c>
      <c r="CV196" s="48" t="n">
        <f aca="false">MIN(AX196,(GR195*(1+GR$5/Setup!$C$36)+IF($V196=25,N($F196),0)))</f>
        <v>0</v>
      </c>
      <c r="CW196" s="48" t="n">
        <f aca="false">MIN(AY196,(GS195*(1+GS$5/Setup!$C$36)+IF($V196=26,N($F196),0)))</f>
        <v>0</v>
      </c>
      <c r="CX196" s="48" t="n">
        <f aca="false">MIN(AZ196,(GT195*(1+GT$5/Setup!$C$36)+IF($V196=27,N($F196),0)))</f>
        <v>0</v>
      </c>
      <c r="CY196" s="48" t="n">
        <f aca="false">MIN(BA196,(GU195*(1+GU$5/Setup!$C$36)+IF($V196=28,N($F196),0)))</f>
        <v>0</v>
      </c>
      <c r="CZ196" s="48" t="n">
        <f aca="false">MIN(BB196,(GV195*(1+GV$5/Setup!$C$36)+IF($V196=29,N($F196),0)))</f>
        <v>0</v>
      </c>
      <c r="DA196" s="48" t="n">
        <f aca="false">MIN(BC196,(GW195*(1+GW$5/Setup!$C$36)+IF($V196=30,N($F196),0)))</f>
        <v>0</v>
      </c>
      <c r="DB196" s="48" t="n">
        <f aca="false">MIN(BD196,(GX195*(1+GX$5/Setup!$C$36)+IF($V196=31,N($F196),0)))</f>
        <v>0</v>
      </c>
      <c r="DC196" s="48" t="n">
        <f aca="false">MIN(BE196,(GY195*(1+GY$5/Setup!$C$36)+IF($V196=32,N($F196),0)))</f>
        <v>0</v>
      </c>
      <c r="DD196" s="48" t="n">
        <f aca="false">MIN(BF196,(GZ195*(1+GZ$5/Setup!$C$36)+IF($V196=33,N($F196),0)))</f>
        <v>0</v>
      </c>
      <c r="DE196" s="48" t="n">
        <f aca="false">MIN(BG196,(HA195*(1+HA$5/Setup!$C$36)+IF($V196=34,N($F196),0)))</f>
        <v>0</v>
      </c>
      <c r="DF196" s="48" t="n">
        <f aca="false">MIN(BH196,(HB195*(1+HB$5/Setup!$C$36)+IF($V196=35,N($F196),0)))</f>
        <v>0</v>
      </c>
      <c r="DG196" s="48" t="n">
        <f aca="false">MIN(BI196,(HC195*(1+HC$5/Setup!$C$36)+IF($V196=36,N($F196),0)))</f>
        <v>0</v>
      </c>
      <c r="DH196" s="48" t="n">
        <f aca="false">MIN(BJ196,(HD195*(1+HD$5/Setup!$C$36)+IF($V196=37,N($F196),0)))</f>
        <v>0</v>
      </c>
      <c r="DI196" s="48" t="n">
        <f aca="false">MIN(BK196,(HE195*(1+HE$5/Setup!$C$36)+IF($V196=38,N($F196),0)))</f>
        <v>0</v>
      </c>
      <c r="DJ196" s="48" t="n">
        <f aca="false">MIN(BL196,(HF195*(1+HF$5/Setup!$C$36)+IF($V196=39,N($F196),0)))</f>
        <v>0</v>
      </c>
      <c r="DK196" s="48" t="n">
        <f aca="false">MIN(BM196,(HG195*(1+HG$5/Setup!$C$36)+IF($V196=40,N($F196),0)))</f>
        <v>0</v>
      </c>
      <c r="DL196" s="48" t="n">
        <f aca="false">MIN(BN196,(HH195*(1+HH$5/Setup!$C$36)+IF($V196=41,N($F196),0)))</f>
        <v>0</v>
      </c>
      <c r="DM196" s="48" t="n">
        <f aca="false">MIN(BO196,(HI195*(1+HI$5/Setup!$C$36)+IF($V196=42,N($F196),0)))</f>
        <v>0</v>
      </c>
      <c r="DN196" s="48" t="n">
        <f aca="false">MIN(BP196,(HJ195*(1+HJ$5/Setup!$C$36)+IF($V196=43,N($F196),0)))</f>
        <v>0</v>
      </c>
      <c r="DO196" s="48" t="n">
        <f aca="false">MIN(BQ196,(HK195*(1+HK$5/Setup!$C$36)+IF($V196=44,N($F196),0)))</f>
        <v>0</v>
      </c>
      <c r="DP196" s="48" t="n">
        <f aca="false">MIN(BR196,(HL195*(1+HL$5/Setup!$C$36)+IF($V196=45,N($F196),0)))</f>
        <v>0</v>
      </c>
      <c r="DQ196" s="48" t="n">
        <f aca="false">MIN(BS196,(HM195*(1+HM$5/Setup!$C$36)+IF($V196=46,N($F196),0)))</f>
        <v>0</v>
      </c>
      <c r="DR196" s="48" t="n">
        <f aca="false">MIN(BT196,(HN195*(1+HN$5/Setup!$C$36)+IF($V196=47,N($F196),0)))</f>
        <v>0</v>
      </c>
      <c r="DS196" s="48" t="n">
        <f aca="false">MIN(BU196,(HO195*(1+HO$5/Setup!$C$36)+IF($V196=48,N($F196),0)))</f>
        <v>0</v>
      </c>
      <c r="DT196" s="48" t="n">
        <f aca="false">MIN(BV196,(HP195*(1+HP$5/Setup!$C$36)+IF($V196=49,N($F196),0)))</f>
        <v>0</v>
      </c>
      <c r="DU196" s="48" t="n">
        <f aca="false">MIN(BW196,(HQ195*(1+HQ$5/Setup!$C$36)+IF($V196=50,N($F196),0)))</f>
        <v>0</v>
      </c>
      <c r="DV196" s="48" t="n">
        <f aca="false">MIN(MAX((FT195*(1+FT$5/Setup!$C$36)+IF($V196=1,N($F196),0))-BX196,0),MAX($P196-0,0))</f>
        <v>0</v>
      </c>
      <c r="DW196" s="48" t="n">
        <f aca="false">MIN(MAX((FU195*(1+FU$5/Setup!$C$36)+IF($V196=2,N($F196),0))-BY196,0),MAX($P196-SUM(DV196:DV196),0))</f>
        <v>0</v>
      </c>
      <c r="DX196" s="48" t="n">
        <f aca="false">MIN(MAX((FV195*(1+FV$5/Setup!$C$36)+IF($V196=3,N($F196),0))-BZ196,0),MAX($P196-SUM(DV196:DW196),0))</f>
        <v>0</v>
      </c>
      <c r="DY196" s="48" t="n">
        <f aca="false">MIN(MAX((FW195*(1+FW$5/Setup!$C$36)+IF($V196=4,N($F196),0))-CA196,0),MAX($P196-SUM(DV196:DX196),0))</f>
        <v>0</v>
      </c>
      <c r="DZ196" s="48" t="n">
        <f aca="false">MIN(MAX((FX195*(1+FX$5/Setup!$C$36)+IF($V196=5,N($F196),0))-CB196,0),MAX($P196-SUM(DV196:DY196),0))</f>
        <v>0</v>
      </c>
      <c r="EA196" s="48" t="n">
        <f aca="false">MIN(MAX((FY195*(1+FY$5/Setup!$C$36)+IF($V196=6,N($F196),0))-CC196,0),MAX($P196-SUM(DV196:DZ196),0))</f>
        <v>0</v>
      </c>
      <c r="EB196" s="48" t="n">
        <f aca="false">MIN(MAX((FZ195*(1+FZ$5/Setup!$C$36)+IF($V196=7,N($F196),0))-CD196,0),MAX($P196-SUM(DV196:EA196),0))</f>
        <v>0</v>
      </c>
      <c r="EC196" s="48" t="n">
        <f aca="false">MIN(MAX((GA195*(1+GA$5/Setup!$C$36)+IF($V196=8,N($F196),0))-CE196,0),MAX($P196-SUM(DV196:EB196),0))</f>
        <v>0</v>
      </c>
      <c r="ED196" s="48" t="n">
        <f aca="false">MIN(MAX((GB195*(1+GB$5/Setup!$C$36)+IF($V196=9,N($F196),0))-CF196,0),MAX($P196-SUM(DV196:EC196),0))</f>
        <v>0</v>
      </c>
      <c r="EE196" s="48" t="n">
        <f aca="false">MIN(MAX((GC195*(1+GC$5/Setup!$C$36)+IF($V196=10,N($F196),0))-CG196,0),MAX($P196-SUM(DV196:ED196),0))</f>
        <v>0</v>
      </c>
      <c r="EF196" s="48" t="n">
        <f aca="false">MIN(MAX((GD195*(1+GD$5/Setup!$C$36)+IF($V196=11,N($F196),0))-CH196,0),MAX($P196-SUM(DV196:EE196),0))</f>
        <v>0</v>
      </c>
      <c r="EG196" s="48" t="n">
        <f aca="false">MIN(MAX((GE195*(1+GE$5/Setup!$C$36)+IF($V196=12,N($F196),0))-CI196,0),MAX($P196-SUM(DV196:EF196),0))</f>
        <v>0</v>
      </c>
      <c r="EH196" s="48" t="n">
        <f aca="false">MIN(MAX((GF195*(1+GF$5/Setup!$C$36)+IF($V196=13,N($F196),0))-CJ196,0),MAX($P196-SUM(DV196:EG196),0))</f>
        <v>0</v>
      </c>
      <c r="EI196" s="48" t="n">
        <f aca="false">MIN(MAX((GG195*(1+GG$5/Setup!$C$36)+IF($V196=14,N($F196),0))-CK196,0),MAX($P196-SUM(DV196:EH196),0))</f>
        <v>0</v>
      </c>
      <c r="EJ196" s="48" t="n">
        <f aca="false">MIN(MAX((GH195*(1+GH$5/Setup!$C$36)+IF($V196=15,N($F196),0))-CL196,0),MAX($P196-SUM(DV196:EI196),0))</f>
        <v>0</v>
      </c>
      <c r="EK196" s="48" t="n">
        <f aca="false">MIN(MAX((GI195*(1+GI$5/Setup!$C$36)+IF($V196=16,N($F196),0))-CM196,0),MAX($P196-SUM(DV196:EJ196),0))</f>
        <v>0</v>
      </c>
      <c r="EL196" s="48" t="n">
        <f aca="false">MIN(MAX((GJ195*(1+GJ$5/Setup!$C$36)+IF($V196=17,N($F196),0))-CN196,0),MAX($P196-SUM(DV196:EK196),0))</f>
        <v>0</v>
      </c>
      <c r="EM196" s="48" t="n">
        <f aca="false">MIN(MAX((GK195*(1+GK$5/Setup!$C$36)+IF($V196=18,N($F196),0))-CO196,0),MAX($P196-SUM(DV196:EL196),0))</f>
        <v>0</v>
      </c>
      <c r="EN196" s="48" t="n">
        <f aca="false">MIN(MAX((GL195*(1+GL$5/Setup!$C$36)+IF($V196=19,N($F196),0))-CP196,0),MAX($P196-SUM(DV196:EM196),0))</f>
        <v>0</v>
      </c>
      <c r="EO196" s="48" t="n">
        <f aca="false">MIN(MAX((GM195*(1+GM$5/Setup!$C$36)+IF($V196=20,N($F196),0))-CQ196,0),MAX($P196-SUM(DV196:EN196),0))</f>
        <v>0</v>
      </c>
      <c r="EP196" s="48" t="n">
        <f aca="false">MIN(MAX((GN195*(1+GN$5/Setup!$C$36)+IF($V196=21,N($F196),0))-CR196,0),MAX($P196-SUM(DV196:EO196),0))</f>
        <v>0</v>
      </c>
      <c r="EQ196" s="48" t="n">
        <f aca="false">MIN(MAX((GO195*(1+GO$5/Setup!$C$36)+IF($V196=22,N($F196),0))-CS196,0),MAX($P196-SUM(DV196:EP196),0))</f>
        <v>0</v>
      </c>
      <c r="ER196" s="48" t="n">
        <f aca="false">MIN(MAX((GP195*(1+GP$5/Setup!$C$36)+IF($V196=23,N($F196),0))-CT196,0),MAX($P196-SUM(DV196:EQ196),0))</f>
        <v>0</v>
      </c>
      <c r="ES196" s="48" t="n">
        <f aca="false">MIN(MAX((GQ195*(1+GQ$5/Setup!$C$36)+IF($V196=24,N($F196),0))-CU196,0),MAX($P196-SUM(DV196:ER196),0))</f>
        <v>0</v>
      </c>
      <c r="ET196" s="48" t="n">
        <f aca="false">MIN(MAX((GR195*(1+GR$5/Setup!$C$36)+IF($V196=25,N($F196),0))-CV196,0),MAX($P196-SUM(DV196:ES196),0))</f>
        <v>0</v>
      </c>
      <c r="EU196" s="48" t="n">
        <f aca="false">MIN(MAX((GS195*(1+GS$5/Setup!$C$36)+IF($V196=26,N($F196),0))-CW196,0),MAX($P196-SUM(DV196:ET196),0))</f>
        <v>0</v>
      </c>
      <c r="EV196" s="48" t="n">
        <f aca="false">MIN(MAX((GT195*(1+GT$5/Setup!$C$36)+IF($V196=27,N($F196),0))-CX196,0),MAX($P196-SUM(DV196:EU196),0))</f>
        <v>0</v>
      </c>
      <c r="EW196" s="48" t="n">
        <f aca="false">MIN(MAX((GU195*(1+GU$5/Setup!$C$36)+IF($V196=28,N($F196),0))-CY196,0),MAX($P196-SUM(DV196:EV196),0))</f>
        <v>0</v>
      </c>
      <c r="EX196" s="48" t="n">
        <f aca="false">MIN(MAX((GV195*(1+GV$5/Setup!$C$36)+IF($V196=29,N($F196),0))-CZ196,0),MAX($P196-SUM(DV196:EW196),0))</f>
        <v>0</v>
      </c>
      <c r="EY196" s="48" t="n">
        <f aca="false">MIN(MAX((GW195*(1+GW$5/Setup!$C$36)+IF($V196=30,N($F196),0))-DA196,0),MAX($P196-SUM(DV196:EX196),0))</f>
        <v>0</v>
      </c>
      <c r="EZ196" s="48" t="n">
        <f aca="false">MIN(MAX((GX195*(1+GX$5/Setup!$C$36)+IF($V196=31,N($F196),0))-DB196,0),MAX($P196-SUM(DV196:EY196),0))</f>
        <v>0</v>
      </c>
      <c r="FA196" s="48" t="n">
        <f aca="false">MIN(MAX((GY195*(1+GY$5/Setup!$C$36)+IF($V196=32,N($F196),0))-DC196,0),MAX($P196-SUM(DV196:EZ196),0))</f>
        <v>0</v>
      </c>
      <c r="FB196" s="48" t="n">
        <f aca="false">MIN(MAX((GZ195*(1+GZ$5/Setup!$C$36)+IF($V196=33,N($F196),0))-DD196,0),MAX($P196-SUM(DV196:FA196),0))</f>
        <v>0</v>
      </c>
      <c r="FC196" s="48" t="n">
        <f aca="false">MIN(MAX((HA195*(1+HA$5/Setup!$C$36)+IF($V196=34,N($F196),0))-DE196,0),MAX($P196-SUM(DV196:FB196),0))</f>
        <v>0</v>
      </c>
      <c r="FD196" s="48" t="n">
        <f aca="false">MIN(MAX((HB195*(1+HB$5/Setup!$C$36)+IF($V196=35,N($F196),0))-DF196,0),MAX($P196-SUM(DV196:FC196),0))</f>
        <v>0</v>
      </c>
      <c r="FE196" s="48" t="n">
        <f aca="false">MIN(MAX((HC195*(1+HC$5/Setup!$C$36)+IF($V196=36,N($F196),0))-DG196,0),MAX($P196-SUM(DV196:FD196),0))</f>
        <v>0</v>
      </c>
      <c r="FF196" s="48" t="n">
        <f aca="false">MIN(MAX((HD195*(1+HD$5/Setup!$C$36)+IF($V196=37,N($F196),0))-DH196,0),MAX($P196-SUM(DV196:FE196),0))</f>
        <v>0</v>
      </c>
      <c r="FG196" s="48" t="n">
        <f aca="false">MIN(MAX((HE195*(1+HE$5/Setup!$C$36)+IF($V196=38,N($F196),0))-DI196,0),MAX($P196-SUM(DV196:FF196),0))</f>
        <v>0</v>
      </c>
      <c r="FH196" s="48" t="n">
        <f aca="false">MIN(MAX((HF195*(1+HF$5/Setup!$C$36)+IF($V196=39,N($F196),0))-DJ196,0),MAX($P196-SUM(DV196:FG196),0))</f>
        <v>0</v>
      </c>
      <c r="FI196" s="48" t="n">
        <f aca="false">MIN(MAX((HG195*(1+HG$5/Setup!$C$36)+IF($V196=40,N($F196),0))-DK196,0),MAX($P196-SUM(DV196:FH196),0))</f>
        <v>0</v>
      </c>
      <c r="FJ196" s="48" t="n">
        <f aca="false">MIN(MAX((HH195*(1+HH$5/Setup!$C$36)+IF($V196=41,N($F196),0))-DL196,0),MAX($P196-SUM(DV196:FI196),0))</f>
        <v>0</v>
      </c>
      <c r="FK196" s="48" t="n">
        <f aca="false">MIN(MAX((HI195*(1+HI$5/Setup!$C$36)+IF($V196=42,N($F196),0))-DM196,0),MAX($P196-SUM(DV196:FJ196),0))</f>
        <v>0</v>
      </c>
      <c r="FL196" s="48" t="n">
        <f aca="false">MIN(MAX((HJ195*(1+HJ$5/Setup!$C$36)+IF($V196=43,N($F196),0))-DN196,0),MAX($P196-SUM(DV196:FK196),0))</f>
        <v>0</v>
      </c>
      <c r="FM196" s="48" t="n">
        <f aca="false">MIN(MAX((HK195*(1+HK$5/Setup!$C$36)+IF($V196=44,N($F196),0))-DO196,0),MAX($P196-SUM(DV196:FL196),0))</f>
        <v>0</v>
      </c>
      <c r="FN196" s="48" t="n">
        <f aca="false">MIN(MAX((HL195*(1+HL$5/Setup!$C$36)+IF($V196=45,N($F196),0))-DP196,0),MAX($P196-SUM(DV196:FM196),0))</f>
        <v>0</v>
      </c>
      <c r="FO196" s="48" t="n">
        <f aca="false">MIN(MAX((HM195*(1+HM$5/Setup!$C$36)+IF($V196=46,N($F196),0))-DQ196,0),MAX($P196-SUM(DV196:FN196),0))</f>
        <v>0</v>
      </c>
      <c r="FP196" s="48" t="n">
        <f aca="false">MIN(MAX((HN195*(1+HN$5/Setup!$C$36)+IF($V196=47,N($F196),0))-DR196,0),MAX($P196-SUM(DV196:FO196),0))</f>
        <v>0</v>
      </c>
      <c r="FQ196" s="48" t="n">
        <f aca="false">MIN(MAX((HO195*(1+HO$5/Setup!$C$36)+IF($V196=48,N($F196),0))-DS196,0),MAX($P196-SUM(DV196:FP196),0))</f>
        <v>0</v>
      </c>
      <c r="FR196" s="48" t="n">
        <f aca="false">MIN(MAX((HP195*(1+HP$5/Setup!$C$36)+IF($V196=49,N($F196),0))-DT196,0),MAX($P196-SUM(DV196:FQ196),0))</f>
        <v>0</v>
      </c>
      <c r="FS196" s="48" t="n">
        <f aca="false">MIN(MAX((HQ195*(1+HQ$5/Setup!$C$36)+IF($V196=50,N($F196),0))-DU196,0),MAX($P196-SUM(DV196:FR196),0))</f>
        <v>0</v>
      </c>
      <c r="FT196" s="48" t="n">
        <f aca="false">IF((FT195*(1+FT$5/Setup!$C$36)+IF($V196=1,N($F196),0))-BX196-DV196&lt;0.005,0,(FT195*(1+FT$5/Setup!$C$36)+IF($V196=1,N($F196),0))-BX196-DV196)</f>
        <v>0</v>
      </c>
      <c r="FU196" s="48" t="n">
        <f aca="false">IF((FU195*(1+FU$5/Setup!$C$36)+IF($V196=2,N($F196),0))-BY196-DW196&lt;0.005,0,(FU195*(1+FU$5/Setup!$C$36)+IF($V196=2,N($F196),0))-BY196-DW196)</f>
        <v>0</v>
      </c>
      <c r="FV196" s="48" t="n">
        <f aca="false">IF((FV195*(1+FV$5/Setup!$C$36)+IF($V196=3,N($F196),0))-BZ196-DX196&lt;0.005,0,(FV195*(1+FV$5/Setup!$C$36)+IF($V196=3,N($F196),0))-BZ196-DX196)</f>
        <v>0</v>
      </c>
      <c r="FW196" s="48" t="n">
        <f aca="false">IF((FW195*(1+FW$5/Setup!$C$36)+IF($V196=4,N($F196),0))-CA196-DY196&lt;0.005,0,(FW195*(1+FW$5/Setup!$C$36)+IF($V196=4,N($F196),0))-CA196-DY196)</f>
        <v>0</v>
      </c>
      <c r="FX196" s="48" t="n">
        <f aca="false">IF((FX195*(1+FX$5/Setup!$C$36)+IF($V196=5,N($F196),0))-CB196-DZ196&lt;0.005,0,(FX195*(1+FX$5/Setup!$C$36)+IF($V196=5,N($F196),0))-CB196-DZ196)</f>
        <v>0</v>
      </c>
      <c r="FY196" s="48" t="n">
        <f aca="false">IF((FY195*(1+FY$5/Setup!$C$36)+IF($V196=6,N($F196),0))-CC196-EA196&lt;0.005,0,(FY195*(1+FY$5/Setup!$C$36)+IF($V196=6,N($F196),0))-CC196-EA196)</f>
        <v>0</v>
      </c>
      <c r="FZ196" s="48" t="n">
        <f aca="false">IF((FZ195*(1+FZ$5/Setup!$C$36)+IF($V196=7,N($F196),0))-CD196-EB196&lt;0.005,0,(FZ195*(1+FZ$5/Setup!$C$36)+IF($V196=7,N($F196),0))-CD196-EB196)</f>
        <v>0</v>
      </c>
      <c r="GA196" s="48" t="n">
        <f aca="false">IF((GA195*(1+GA$5/Setup!$C$36)+IF($V196=8,N($F196),0))-CE196-EC196&lt;0.005,0,(GA195*(1+GA$5/Setup!$C$36)+IF($V196=8,N($F196),0))-CE196-EC196)</f>
        <v>0</v>
      </c>
      <c r="GB196" s="48" t="n">
        <f aca="false">IF((GB195*(1+GB$5/Setup!$C$36)+IF($V196=9,N($F196),0))-CF196-ED196&lt;0.005,0,(GB195*(1+GB$5/Setup!$C$36)+IF($V196=9,N($F196),0))-CF196-ED196)</f>
        <v>0</v>
      </c>
      <c r="GC196" s="48" t="n">
        <f aca="false">IF((GC195*(1+GC$5/Setup!$C$36)+IF($V196=10,N($F196),0))-CG196-EE196&lt;0.005,0,(GC195*(1+GC$5/Setup!$C$36)+IF($V196=10,N($F196),0))-CG196-EE196)</f>
        <v>0</v>
      </c>
      <c r="GD196" s="48" t="n">
        <f aca="false">IF((GD195*(1+GD$5/Setup!$C$36)+IF($V196=11,N($F196),0))-CH196-EF196&lt;0.005,0,(GD195*(1+GD$5/Setup!$C$36)+IF($V196=11,N($F196),0))-CH196-EF196)</f>
        <v>0</v>
      </c>
      <c r="GE196" s="48" t="n">
        <f aca="false">IF((GE195*(1+GE$5/Setup!$C$36)+IF($V196=12,N($F196),0))-CI196-EG196&lt;0.005,0,(GE195*(1+GE$5/Setup!$C$36)+IF($V196=12,N($F196),0))-CI196-EG196)</f>
        <v>0</v>
      </c>
      <c r="GF196" s="48" t="n">
        <f aca="false">IF((GF195*(1+GF$5/Setup!$C$36)+IF($V196=13,N($F196),0))-CJ196-EH196&lt;0.005,0,(GF195*(1+GF$5/Setup!$C$36)+IF($V196=13,N($F196),0))-CJ196-EH196)</f>
        <v>0</v>
      </c>
      <c r="GG196" s="48" t="n">
        <f aca="false">IF((GG195*(1+GG$5/Setup!$C$36)+IF($V196=14,N($F196),0))-CK196-EI196&lt;0.005,0,(GG195*(1+GG$5/Setup!$C$36)+IF($V196=14,N($F196),0))-CK196-EI196)</f>
        <v>0</v>
      </c>
      <c r="GH196" s="48" t="n">
        <f aca="false">IF((GH195*(1+GH$5/Setup!$C$36)+IF($V196=15,N($F196),0))-CL196-EJ196&lt;0.005,0,(GH195*(1+GH$5/Setup!$C$36)+IF($V196=15,N($F196),0))-CL196-EJ196)</f>
        <v>0</v>
      </c>
      <c r="GI196" s="48" t="n">
        <f aca="false">IF((GI195*(1+GI$5/Setup!$C$36)+IF($V196=16,N($F196),0))-CM196-EK196&lt;0.005,0,(GI195*(1+GI$5/Setup!$C$36)+IF($V196=16,N($F196),0))-CM196-EK196)</f>
        <v>0</v>
      </c>
      <c r="GJ196" s="48" t="n">
        <f aca="false">IF((GJ195*(1+GJ$5/Setup!$C$36)+IF($V196=17,N($F196),0))-CN196-EL196&lt;0.005,0,(GJ195*(1+GJ$5/Setup!$C$36)+IF($V196=17,N($F196),0))-CN196-EL196)</f>
        <v>0</v>
      </c>
      <c r="GK196" s="48" t="n">
        <f aca="false">IF((GK195*(1+GK$5/Setup!$C$36)+IF($V196=18,N($F196),0))-CO196-EM196&lt;0.005,0,(GK195*(1+GK$5/Setup!$C$36)+IF($V196=18,N($F196),0))-CO196-EM196)</f>
        <v>0</v>
      </c>
      <c r="GL196" s="48" t="n">
        <f aca="false">IF((GL195*(1+GL$5/Setup!$C$36)+IF($V196=19,N($F196),0))-CP196-EN196&lt;0.005,0,(GL195*(1+GL$5/Setup!$C$36)+IF($V196=19,N($F196),0))-CP196-EN196)</f>
        <v>0</v>
      </c>
      <c r="GM196" s="48" t="n">
        <f aca="false">IF((GM195*(1+GM$5/Setup!$C$36)+IF($V196=20,N($F196),0))-CQ196-EO196&lt;0.005,0,(GM195*(1+GM$5/Setup!$C$36)+IF($V196=20,N($F196),0))-CQ196-EO196)</f>
        <v>0</v>
      </c>
      <c r="GN196" s="48" t="n">
        <f aca="false">IF((GN195*(1+GN$5/Setup!$C$36)+IF($V196=21,N($F196),0))-CR196-EP196&lt;0.005,0,(GN195*(1+GN$5/Setup!$C$36)+IF($V196=21,N($F196),0))-CR196-EP196)</f>
        <v>0</v>
      </c>
      <c r="GO196" s="48" t="n">
        <f aca="false">IF((GO195*(1+GO$5/Setup!$C$36)+IF($V196=22,N($F196),0))-CS196-EQ196&lt;0.005,0,(GO195*(1+GO$5/Setup!$C$36)+IF($V196=22,N($F196),0))-CS196-EQ196)</f>
        <v>0</v>
      </c>
      <c r="GP196" s="48" t="n">
        <f aca="false">IF((GP195*(1+GP$5/Setup!$C$36)+IF($V196=23,N($F196),0))-CT196-ER196&lt;0.005,0,(GP195*(1+GP$5/Setup!$C$36)+IF($V196=23,N($F196),0))-CT196-ER196)</f>
        <v>0</v>
      </c>
      <c r="GQ196" s="48" t="n">
        <f aca="false">IF((GQ195*(1+GQ$5/Setup!$C$36)+IF($V196=24,N($F196),0))-CU196-ES196&lt;0.005,0,(GQ195*(1+GQ$5/Setup!$C$36)+IF($V196=24,N($F196),0))-CU196-ES196)</f>
        <v>0</v>
      </c>
      <c r="GR196" s="48" t="n">
        <f aca="false">IF((GR195*(1+GR$5/Setup!$C$36)+IF($V196=25,N($F196),0))-CV196-ET196&lt;0.005,0,(GR195*(1+GR$5/Setup!$C$36)+IF($V196=25,N($F196),0))-CV196-ET196)</f>
        <v>0</v>
      </c>
      <c r="GS196" s="48" t="n">
        <f aca="false">IF((GS195*(1+GS$5/Setup!$C$36)+IF($V196=26,N($F196),0))-CW196-EU196&lt;0.005,0,(GS195*(1+GS$5/Setup!$C$36)+IF($V196=26,N($F196),0))-CW196-EU196)</f>
        <v>0</v>
      </c>
      <c r="GT196" s="48" t="n">
        <f aca="false">IF((GT195*(1+GT$5/Setup!$C$36)+IF($V196=27,N($F196),0))-CX196-EV196&lt;0.005,0,(GT195*(1+GT$5/Setup!$C$36)+IF($V196=27,N($F196),0))-CX196-EV196)</f>
        <v>0</v>
      </c>
      <c r="GU196" s="48" t="n">
        <f aca="false">IF((GU195*(1+GU$5/Setup!$C$36)+IF($V196=28,N($F196),0))-CY196-EW196&lt;0.005,0,(GU195*(1+GU$5/Setup!$C$36)+IF($V196=28,N($F196),0))-CY196-EW196)</f>
        <v>0</v>
      </c>
      <c r="GV196" s="48" t="n">
        <f aca="false">IF((GV195*(1+GV$5/Setup!$C$36)+IF($V196=29,N($F196),0))-CZ196-EX196&lt;0.005,0,(GV195*(1+GV$5/Setup!$C$36)+IF($V196=29,N($F196),0))-CZ196-EX196)</f>
        <v>0</v>
      </c>
      <c r="GW196" s="48" t="n">
        <f aca="false">IF((GW195*(1+GW$5/Setup!$C$36)+IF($V196=30,N($F196),0))-DA196-EY196&lt;0.005,0,(GW195*(1+GW$5/Setup!$C$36)+IF($V196=30,N($F196),0))-DA196-EY196)</f>
        <v>0</v>
      </c>
      <c r="GX196" s="48" t="n">
        <f aca="false">IF((GX195*(1+GX$5/Setup!$C$36)+IF($V196=31,N($F196),0))-DB196-EZ196&lt;0.005,0,(GX195*(1+GX$5/Setup!$C$36)+IF($V196=31,N($F196),0))-DB196-EZ196)</f>
        <v>0</v>
      </c>
      <c r="GY196" s="48" t="n">
        <f aca="false">IF((GY195*(1+GY$5/Setup!$C$36)+IF($V196=32,N($F196),0))-DC196-FA196&lt;0.005,0,(GY195*(1+GY$5/Setup!$C$36)+IF($V196=32,N($F196),0))-DC196-FA196)</f>
        <v>0</v>
      </c>
      <c r="GZ196" s="48" t="n">
        <f aca="false">IF((GZ195*(1+GZ$5/Setup!$C$36)+IF($V196=33,N($F196),0))-DD196-FB196&lt;0.005,0,(GZ195*(1+GZ$5/Setup!$C$36)+IF($V196=33,N($F196),0))-DD196-FB196)</f>
        <v>0</v>
      </c>
      <c r="HA196" s="48" t="n">
        <f aca="false">IF((HA195*(1+HA$5/Setup!$C$36)+IF($V196=34,N($F196),0))-DE196-FC196&lt;0.005,0,(HA195*(1+HA$5/Setup!$C$36)+IF($V196=34,N($F196),0))-DE196-FC196)</f>
        <v>0</v>
      </c>
      <c r="HB196" s="48" t="n">
        <f aca="false">IF((HB195*(1+HB$5/Setup!$C$36)+IF($V196=35,N($F196),0))-DF196-FD196&lt;0.005,0,(HB195*(1+HB$5/Setup!$C$36)+IF($V196=35,N($F196),0))-DF196-FD196)</f>
        <v>0</v>
      </c>
      <c r="HC196" s="48" t="n">
        <f aca="false">IF((HC195*(1+HC$5/Setup!$C$36)+IF($V196=36,N($F196),0))-DG196-FE196&lt;0.005,0,(HC195*(1+HC$5/Setup!$C$36)+IF($V196=36,N($F196),0))-DG196-FE196)</f>
        <v>0</v>
      </c>
      <c r="HD196" s="48" t="n">
        <f aca="false">IF((HD195*(1+HD$5/Setup!$C$36)+IF($V196=37,N($F196),0))-DH196-FF196&lt;0.005,0,(HD195*(1+HD$5/Setup!$C$36)+IF($V196=37,N($F196),0))-DH196-FF196)</f>
        <v>0</v>
      </c>
      <c r="HE196" s="48" t="n">
        <f aca="false">IF((HE195*(1+HE$5/Setup!$C$36)+IF($V196=38,N($F196),0))-DI196-FG196&lt;0.005,0,(HE195*(1+HE$5/Setup!$C$36)+IF($V196=38,N($F196),0))-DI196-FG196)</f>
        <v>0</v>
      </c>
      <c r="HF196" s="48" t="n">
        <f aca="false">IF((HF195*(1+HF$5/Setup!$C$36)+IF($V196=39,N($F196),0))-DJ196-FH196&lt;0.005,0,(HF195*(1+HF$5/Setup!$C$36)+IF($V196=39,N($F196),0))-DJ196-FH196)</f>
        <v>0</v>
      </c>
      <c r="HG196" s="48" t="n">
        <f aca="false">IF((HG195*(1+HG$5/Setup!$C$36)+IF($V196=40,N($F196),0))-DK196-FI196&lt;0.005,0,(HG195*(1+HG$5/Setup!$C$36)+IF($V196=40,N($F196),0))-DK196-FI196)</f>
        <v>0</v>
      </c>
      <c r="HH196" s="48" t="n">
        <f aca="false">IF((HH195*(1+HH$5/Setup!$C$36)+IF($V196=41,N($F196),0))-DL196-FJ196&lt;0.005,0,(HH195*(1+HH$5/Setup!$C$36)+IF($V196=41,N($F196),0))-DL196-FJ196)</f>
        <v>0</v>
      </c>
      <c r="HI196" s="48" t="n">
        <f aca="false">IF((HI195*(1+HI$5/Setup!$C$36)+IF($V196=42,N($F196),0))-DM196-FK196&lt;0.005,0,(HI195*(1+HI$5/Setup!$C$36)+IF($V196=42,N($F196),0))-DM196-FK196)</f>
        <v>0</v>
      </c>
      <c r="HJ196" s="48" t="n">
        <f aca="false">IF((HJ195*(1+HJ$5/Setup!$C$36)+IF($V196=43,N($F196),0))-DN196-FL196&lt;0.005,0,(HJ195*(1+HJ$5/Setup!$C$36)+IF($V196=43,N($F196),0))-DN196-FL196)</f>
        <v>0</v>
      </c>
      <c r="HK196" s="48" t="n">
        <f aca="false">IF((HK195*(1+HK$5/Setup!$C$36)+IF($V196=44,N($F196),0))-DO196-FM196&lt;0.005,0,(HK195*(1+HK$5/Setup!$C$36)+IF($V196=44,N($F196),0))-DO196-FM196)</f>
        <v>0</v>
      </c>
      <c r="HL196" s="48" t="n">
        <f aca="false">IF((HL195*(1+HL$5/Setup!$C$36)+IF($V196=45,N($F196),0))-DP196-FN196&lt;0.005,0,(HL195*(1+HL$5/Setup!$C$36)+IF($V196=45,N($F196),0))-DP196-FN196)</f>
        <v>0</v>
      </c>
      <c r="HM196" s="48" t="n">
        <f aca="false">IF((HM195*(1+HM$5/Setup!$C$36)+IF($V196=46,N($F196),0))-DQ196-FO196&lt;0.005,0,(HM195*(1+HM$5/Setup!$C$36)+IF($V196=46,N($F196),0))-DQ196-FO196)</f>
        <v>0</v>
      </c>
      <c r="HN196" s="48" t="n">
        <f aca="false">IF((HN195*(1+HN$5/Setup!$C$36)+IF($V196=47,N($F196),0))-DR196-FP196&lt;0.005,0,(HN195*(1+HN$5/Setup!$C$36)+IF($V196=47,N($F196),0))-DR196-FP196)</f>
        <v>0</v>
      </c>
      <c r="HO196" s="48" t="n">
        <f aca="false">IF((HO195*(1+HO$5/Setup!$C$36)+IF($V196=48,N($F196),0))-DS196-FQ196&lt;0.005,0,(HO195*(1+HO$5/Setup!$C$36)+IF($V196=48,N($F196),0))-DS196-FQ196)</f>
        <v>0</v>
      </c>
      <c r="HP196" s="48" t="n">
        <f aca="false">IF((HP195*(1+HP$5/Setup!$C$36)+IF($V196=49,N($F196),0))-DT196-FR196&lt;0.005,0,(HP195*(1+HP$5/Setup!$C$36)+IF($V196=49,N($F196),0))-DT196-FR196)</f>
        <v>0</v>
      </c>
      <c r="HQ196" s="48" t="n">
        <f aca="false">IF((HQ195*(1+HQ$5/Setup!$C$36)+IF($V196=50,N($F196),0))-DU196-FS196&lt;0.005,0,(HQ195*(1+HQ$5/Setup!$C$36)+IF($V196=50,N($F196),0))-DU196-FS196)</f>
        <v>0</v>
      </c>
    </row>
    <row r="197" customFormat="false" ht="15" hidden="false" customHeight="false" outlineLevel="0" collapsed="false">
      <c r="A197" s="44" t="n">
        <v>189</v>
      </c>
      <c r="B197" s="45" t="n">
        <f aca="false">IF(Setup!$C$7="Every month",EDATE(Setup!$C$8,($A197-1)),IF(Setup!$C$7="Twice a month",DATE(YEAR(Setup!$C$8),MONTH(Setup!$C$8)+INT((($A197-1)+Setup!$C$41)/2),MIN(IF(MOD(($A197-1)+Setup!$C$41,2)=0,Setup!$C$39,Setup!$C$40),DAY(EOMONTH(DATE(YEAR(Setup!$C$8),MONTH(Setup!$C$8)+INT((($A197-1)+Setup!$C$41)/2),1),0)))),Setup!$C$8+($A197-1)*IF(Setup!$C$7="Every week",7,14)))</f>
        <v>48957</v>
      </c>
      <c r="C197" s="45" t="n">
        <f aca="false">IF(Setup!$C$7="Every month",EDATE(Setup!$C$8,$A197),IF(Setup!$C$7="Twice a month",DATE(YEAR(Setup!$C$8),MONTH(Setup!$C$8)+INT(($A197+Setup!$C$41)/2),MIN(IF(MOD($A197+Setup!$C$41,2)=0,Setup!$C$39,Setup!$C$40),DAY(EOMONTH(DATE(YEAR(Setup!$C$8),MONTH(Setup!$C$8)+INT(($A197+Setup!$C$41)/2),1),0)))),Setup!$C$8+$A197*IF(Setup!$C$7="Every week",7,14)))</f>
        <v>48971</v>
      </c>
      <c r="D197" s="46"/>
      <c r="E197" s="47"/>
      <c r="F197" s="47"/>
      <c r="G197" s="47"/>
      <c r="H197" s="47"/>
      <c r="I197" s="48" t="n">
        <f aca="false">N(Setup!$C$11)+N(E197)</f>
        <v>100</v>
      </c>
      <c r="J197" s="48" t="n">
        <f aca="false">MIN(Setup!$C$37,MAX(I197,0))</f>
        <v>9.23076923076923</v>
      </c>
      <c r="K197" s="48" t="n">
        <f aca="false">MIN(MAX(N(Setup!$C$14)-L196,0),MAX(I197-J197,0))</f>
        <v>0</v>
      </c>
      <c r="L197" s="48" t="n">
        <f aca="false">L196+K197-N(G197)</f>
        <v>500</v>
      </c>
      <c r="M197" s="48" t="n">
        <f aca="false">M196+J197-N(H197)</f>
        <v>1744.61538461539</v>
      </c>
      <c r="N197" s="48" t="n">
        <f aca="false">SUM(BX197:DU197)</f>
        <v>0</v>
      </c>
      <c r="O197" s="48" t="n">
        <f aca="false">SUM(Z197:BW197)-N197</f>
        <v>40</v>
      </c>
      <c r="P197" s="48" t="n">
        <f aca="false">MAX(I197-J197-K197,0)+O197</f>
        <v>130.769230769231</v>
      </c>
      <c r="Q197" s="48" t="n">
        <f aca="false">SUM(DV197:FS197)</f>
        <v>0</v>
      </c>
      <c r="R197" s="49" t="n">
        <f aca="false">N197+J197+K197+Q197</f>
        <v>9.23076923076923</v>
      </c>
      <c r="S197" s="48" t="n">
        <f aca="false">T197-T196-N(F197)+N197+Q197</f>
        <v>0</v>
      </c>
      <c r="T197" s="49" t="n">
        <f aca="false">SUM(FT197:HQ197)</f>
        <v>0</v>
      </c>
      <c r="U197" s="44" t="str">
        <f aca="false">IF(T196&lt;0.005,"",INDEX(Helpers!$C$2:$C$51,IF(_xlfn.MINIFS($DV$6:$FS$6,DV197:FS197,"&gt;0.005")=0,V197,_xlfn.MINIFS($DV$6:$FS$6,DV197:FS197,"&gt;0.005"))))</f>
        <v/>
      </c>
      <c r="V197" s="44" t="n">
        <f aca="false">IF(_xlfn.MINIFS($FT$6:$HQ$6,FT196:HQ196,"&gt;0.005")=0,1,_xlfn.MINIFS($FT$6:$HQ$6,FT196:HQ196,"&gt;0.005"))</f>
        <v>1</v>
      </c>
      <c r="W197" s="44" t="n">
        <f aca="false">IF(AND(D197&lt;&gt;"Paid",T196&gt;0.005),1,0)</f>
        <v>0</v>
      </c>
      <c r="X197" s="48" t="n">
        <f aca="false">SUMPRODUCT(((Helpers!$G$2:$G$51*(1+(Helpers!$D$2:$D$51+0.000000001)/12)^(($B197-Setup!$C$8)/(365.25/12))-Helpers!$E$2:$E$51*((1+(Helpers!$D$2:$D$51+0.000000001)/12)^(($B197-Setup!$C$8)/(365.25/12))-1)/((Helpers!$D$2:$D$51+0.000000001)/12))&gt;0)*(Helpers!$G$2:$G$51*(1+(Helpers!$D$2:$D$51+0.000000001)/12)^(($B197-Setup!$C$8)/(365.25/12))-Helpers!$E$2:$E$51*((1+(Helpers!$D$2:$D$51+0.000000001)/12)^(($B197-Setup!$C$8)/(365.25/12))-1)/((Helpers!$D$2:$D$51+0.000000001)/12)))</f>
        <v>0</v>
      </c>
      <c r="Y197" s="48"/>
      <c r="Z197" s="48" t="n">
        <f aca="false">IF(OR(N(Z$5)=0,Z$6=""),0,Z$5*((DATE(YEAR($B197),MONTH($B197),MIN(Z$6,DAY(EOMONTH($B197,0))))&gt;=$B197)*(DATE(YEAR($B197),MONTH($B197),MIN(Z$6,DAY(EOMONTH($B197,0))))&lt;$C197)+(DATE(YEAR($B197),MONTH($B197)+1,MIN(Z$6,DAY(EOMONTH($B197,1))))&gt;=$B197)*(DATE(YEAR($B197),MONTH($B197)+1,MIN(Z$6,DAY(EOMONTH($B197,1))))&lt;$C197)))</f>
        <v>0</v>
      </c>
      <c r="AA197" s="48" t="n">
        <f aca="false">IF(OR(N(AA$5)=0,AA$6=""),0,AA$5*((DATE(YEAR($B197),MONTH($B197),MIN(AA$6,DAY(EOMONTH($B197,0))))&gt;=$B197)*(DATE(YEAR($B197),MONTH($B197),MIN(AA$6,DAY(EOMONTH($B197,0))))&lt;$C197)+(DATE(YEAR($B197),MONTH($B197)+1,MIN(AA$6,DAY(EOMONTH($B197,1))))&gt;=$B197)*(DATE(YEAR($B197),MONTH($B197)+1,MIN(AA$6,DAY(EOMONTH($B197,1))))&lt;$C197)))</f>
        <v>40</v>
      </c>
      <c r="AB197" s="48" t="n">
        <f aca="false">IF(OR(N(AB$5)=0,AB$6=""),0,AB$5*((DATE(YEAR($B197),MONTH($B197),MIN(AB$6,DAY(EOMONTH($B197,0))))&gt;=$B197)*(DATE(YEAR($B197),MONTH($B197),MIN(AB$6,DAY(EOMONTH($B197,0))))&lt;$C197)+(DATE(YEAR($B197),MONTH($B197)+1,MIN(AB$6,DAY(EOMONTH($B197,1))))&gt;=$B197)*(DATE(YEAR($B197),MONTH($B197)+1,MIN(AB$6,DAY(EOMONTH($B197,1))))&lt;$C197)))</f>
        <v>0</v>
      </c>
      <c r="AC197" s="48" t="n">
        <f aca="false">IF(OR(N(AC$5)=0,AC$6=""),0,AC$5*((DATE(YEAR($B197),MONTH($B197),MIN(AC$6,DAY(EOMONTH($B197,0))))&gt;=$B197)*(DATE(YEAR($B197),MONTH($B197),MIN(AC$6,DAY(EOMONTH($B197,0))))&lt;$C197)+(DATE(YEAR($B197),MONTH($B197)+1,MIN(AC$6,DAY(EOMONTH($B197,1))))&gt;=$B197)*(DATE(YEAR($B197),MONTH($B197)+1,MIN(AC$6,DAY(EOMONTH($B197,1))))&lt;$C197)))</f>
        <v>0</v>
      </c>
      <c r="AD197" s="48" t="n">
        <f aca="false">IF(OR(N(AD$5)=0,AD$6=""),0,AD$5*((DATE(YEAR($B197),MONTH($B197),MIN(AD$6,DAY(EOMONTH($B197,0))))&gt;=$B197)*(DATE(YEAR($B197),MONTH($B197),MIN(AD$6,DAY(EOMONTH($B197,0))))&lt;$C197)+(DATE(YEAR($B197),MONTH($B197)+1,MIN(AD$6,DAY(EOMONTH($B197,1))))&gt;=$B197)*(DATE(YEAR($B197),MONTH($B197)+1,MIN(AD$6,DAY(EOMONTH($B197,1))))&lt;$C197)))</f>
        <v>0</v>
      </c>
      <c r="AE197" s="48" t="n">
        <f aca="false">IF(OR(N(AE$5)=0,AE$6=""),0,AE$5*((DATE(YEAR($B197),MONTH($B197),MIN(AE$6,DAY(EOMONTH($B197,0))))&gt;=$B197)*(DATE(YEAR($B197),MONTH($B197),MIN(AE$6,DAY(EOMONTH($B197,0))))&lt;$C197)+(DATE(YEAR($B197),MONTH($B197)+1,MIN(AE$6,DAY(EOMONTH($B197,1))))&gt;=$B197)*(DATE(YEAR($B197),MONTH($B197)+1,MIN(AE$6,DAY(EOMONTH($B197,1))))&lt;$C197)))</f>
        <v>0</v>
      </c>
      <c r="AF197" s="48" t="n">
        <f aca="false">IF(OR(N(AF$5)=0,AF$6=""),0,AF$5*((DATE(YEAR($B197),MONTH($B197),MIN(AF$6,DAY(EOMONTH($B197,0))))&gt;=$B197)*(DATE(YEAR($B197),MONTH($B197),MIN(AF$6,DAY(EOMONTH($B197,0))))&lt;$C197)+(DATE(YEAR($B197),MONTH($B197)+1,MIN(AF$6,DAY(EOMONTH($B197,1))))&gt;=$B197)*(DATE(YEAR($B197),MONTH($B197)+1,MIN(AF$6,DAY(EOMONTH($B197,1))))&lt;$C197)))</f>
        <v>0</v>
      </c>
      <c r="AG197" s="48" t="n">
        <f aca="false">IF(OR(N(AG$5)=0,AG$6=""),0,AG$5*((DATE(YEAR($B197),MONTH($B197),MIN(AG$6,DAY(EOMONTH($B197,0))))&gt;=$B197)*(DATE(YEAR($B197),MONTH($B197),MIN(AG$6,DAY(EOMONTH($B197,0))))&lt;$C197)+(DATE(YEAR($B197),MONTH($B197)+1,MIN(AG$6,DAY(EOMONTH($B197,1))))&gt;=$B197)*(DATE(YEAR($B197),MONTH($B197)+1,MIN(AG$6,DAY(EOMONTH($B197,1))))&lt;$C197)))</f>
        <v>0</v>
      </c>
      <c r="AH197" s="48" t="n">
        <f aca="false">IF(OR(N(AH$5)=0,AH$6=""),0,AH$5*((DATE(YEAR($B197),MONTH($B197),MIN(AH$6,DAY(EOMONTH($B197,0))))&gt;=$B197)*(DATE(YEAR($B197),MONTH($B197),MIN(AH$6,DAY(EOMONTH($B197,0))))&lt;$C197)+(DATE(YEAR($B197),MONTH($B197)+1,MIN(AH$6,DAY(EOMONTH($B197,1))))&gt;=$B197)*(DATE(YEAR($B197),MONTH($B197)+1,MIN(AH$6,DAY(EOMONTH($B197,1))))&lt;$C197)))</f>
        <v>0</v>
      </c>
      <c r="AI197" s="48" t="n">
        <f aca="false">IF(OR(N(AI$5)=0,AI$6=""),0,AI$5*((DATE(YEAR($B197),MONTH($B197),MIN(AI$6,DAY(EOMONTH($B197,0))))&gt;=$B197)*(DATE(YEAR($B197),MONTH($B197),MIN(AI$6,DAY(EOMONTH($B197,0))))&lt;$C197)+(DATE(YEAR($B197),MONTH($B197)+1,MIN(AI$6,DAY(EOMONTH($B197,1))))&gt;=$B197)*(DATE(YEAR($B197),MONTH($B197)+1,MIN(AI$6,DAY(EOMONTH($B197,1))))&lt;$C197)))</f>
        <v>0</v>
      </c>
      <c r="AJ197" s="48" t="n">
        <f aca="false">IF(OR(N(AJ$5)=0,AJ$6=""),0,AJ$5*((DATE(YEAR($B197),MONTH($B197),MIN(AJ$6,DAY(EOMONTH($B197,0))))&gt;=$B197)*(DATE(YEAR($B197),MONTH($B197),MIN(AJ$6,DAY(EOMONTH($B197,0))))&lt;$C197)+(DATE(YEAR($B197),MONTH($B197)+1,MIN(AJ$6,DAY(EOMONTH($B197,1))))&gt;=$B197)*(DATE(YEAR($B197),MONTH($B197)+1,MIN(AJ$6,DAY(EOMONTH($B197,1))))&lt;$C197)))</f>
        <v>0</v>
      </c>
      <c r="AK197" s="48" t="n">
        <f aca="false">IF(OR(N(AK$5)=0,AK$6=""),0,AK$5*((DATE(YEAR($B197),MONTH($B197),MIN(AK$6,DAY(EOMONTH($B197,0))))&gt;=$B197)*(DATE(YEAR($B197),MONTH($B197),MIN(AK$6,DAY(EOMONTH($B197,0))))&lt;$C197)+(DATE(YEAR($B197),MONTH($B197)+1,MIN(AK$6,DAY(EOMONTH($B197,1))))&gt;=$B197)*(DATE(YEAR($B197),MONTH($B197)+1,MIN(AK$6,DAY(EOMONTH($B197,1))))&lt;$C197)))</f>
        <v>0</v>
      </c>
      <c r="AL197" s="48" t="n">
        <f aca="false">IF(OR(N(AL$5)=0,AL$6=""),0,AL$5*((DATE(YEAR($B197),MONTH($B197),MIN(AL$6,DAY(EOMONTH($B197,0))))&gt;=$B197)*(DATE(YEAR($B197),MONTH($B197),MIN(AL$6,DAY(EOMONTH($B197,0))))&lt;$C197)+(DATE(YEAR($B197),MONTH($B197)+1,MIN(AL$6,DAY(EOMONTH($B197,1))))&gt;=$B197)*(DATE(YEAR($B197),MONTH($B197)+1,MIN(AL$6,DAY(EOMONTH($B197,1))))&lt;$C197)))</f>
        <v>0</v>
      </c>
      <c r="AM197" s="48" t="n">
        <f aca="false">IF(OR(N(AM$5)=0,AM$6=""),0,AM$5*((DATE(YEAR($B197),MONTH($B197),MIN(AM$6,DAY(EOMONTH($B197,0))))&gt;=$B197)*(DATE(YEAR($B197),MONTH($B197),MIN(AM$6,DAY(EOMONTH($B197,0))))&lt;$C197)+(DATE(YEAR($B197),MONTH($B197)+1,MIN(AM$6,DAY(EOMONTH($B197,1))))&gt;=$B197)*(DATE(YEAR($B197),MONTH($B197)+1,MIN(AM$6,DAY(EOMONTH($B197,1))))&lt;$C197)))</f>
        <v>0</v>
      </c>
      <c r="AN197" s="48" t="n">
        <f aca="false">IF(OR(N(AN$5)=0,AN$6=""),0,AN$5*((DATE(YEAR($B197),MONTH($B197),MIN(AN$6,DAY(EOMONTH($B197,0))))&gt;=$B197)*(DATE(YEAR($B197),MONTH($B197),MIN(AN$6,DAY(EOMONTH($B197,0))))&lt;$C197)+(DATE(YEAR($B197),MONTH($B197)+1,MIN(AN$6,DAY(EOMONTH($B197,1))))&gt;=$B197)*(DATE(YEAR($B197),MONTH($B197)+1,MIN(AN$6,DAY(EOMONTH($B197,1))))&lt;$C197)))</f>
        <v>0</v>
      </c>
      <c r="AO197" s="48" t="n">
        <f aca="false">IF(OR(N(AO$5)=0,AO$6=""),0,AO$5*((DATE(YEAR($B197),MONTH($B197),MIN(AO$6,DAY(EOMONTH($B197,0))))&gt;=$B197)*(DATE(YEAR($B197),MONTH($B197),MIN(AO$6,DAY(EOMONTH($B197,0))))&lt;$C197)+(DATE(YEAR($B197),MONTH($B197)+1,MIN(AO$6,DAY(EOMONTH($B197,1))))&gt;=$B197)*(DATE(YEAR($B197),MONTH($B197)+1,MIN(AO$6,DAY(EOMONTH($B197,1))))&lt;$C197)))</f>
        <v>0</v>
      </c>
      <c r="AP197" s="48" t="n">
        <f aca="false">IF(OR(N(AP$5)=0,AP$6=""),0,AP$5*((DATE(YEAR($B197),MONTH($B197),MIN(AP$6,DAY(EOMONTH($B197,0))))&gt;=$B197)*(DATE(YEAR($B197),MONTH($B197),MIN(AP$6,DAY(EOMONTH($B197,0))))&lt;$C197)+(DATE(YEAR($B197),MONTH($B197)+1,MIN(AP$6,DAY(EOMONTH($B197,1))))&gt;=$B197)*(DATE(YEAR($B197),MONTH($B197)+1,MIN(AP$6,DAY(EOMONTH($B197,1))))&lt;$C197)))</f>
        <v>0</v>
      </c>
      <c r="AQ197" s="48" t="n">
        <f aca="false">IF(OR(N(AQ$5)=0,AQ$6=""),0,AQ$5*((DATE(YEAR($B197),MONTH($B197),MIN(AQ$6,DAY(EOMONTH($B197,0))))&gt;=$B197)*(DATE(YEAR($B197),MONTH($B197),MIN(AQ$6,DAY(EOMONTH($B197,0))))&lt;$C197)+(DATE(YEAR($B197),MONTH($B197)+1,MIN(AQ$6,DAY(EOMONTH($B197,1))))&gt;=$B197)*(DATE(YEAR($B197),MONTH($B197)+1,MIN(AQ$6,DAY(EOMONTH($B197,1))))&lt;$C197)))</f>
        <v>0</v>
      </c>
      <c r="AR197" s="48" t="n">
        <f aca="false">IF(OR(N(AR$5)=0,AR$6=""),0,AR$5*((DATE(YEAR($B197),MONTH($B197),MIN(AR$6,DAY(EOMONTH($B197,0))))&gt;=$B197)*(DATE(YEAR($B197),MONTH($B197),MIN(AR$6,DAY(EOMONTH($B197,0))))&lt;$C197)+(DATE(YEAR($B197),MONTH($B197)+1,MIN(AR$6,DAY(EOMONTH($B197,1))))&gt;=$B197)*(DATE(YEAR($B197),MONTH($B197)+1,MIN(AR$6,DAY(EOMONTH($B197,1))))&lt;$C197)))</f>
        <v>0</v>
      </c>
      <c r="AS197" s="48" t="n">
        <f aca="false">IF(OR(N(AS$5)=0,AS$6=""),0,AS$5*((DATE(YEAR($B197),MONTH($B197),MIN(AS$6,DAY(EOMONTH($B197,0))))&gt;=$B197)*(DATE(YEAR($B197),MONTH($B197),MIN(AS$6,DAY(EOMONTH($B197,0))))&lt;$C197)+(DATE(YEAR($B197),MONTH($B197)+1,MIN(AS$6,DAY(EOMONTH($B197,1))))&gt;=$B197)*(DATE(YEAR($B197),MONTH($B197)+1,MIN(AS$6,DAY(EOMONTH($B197,1))))&lt;$C197)))</f>
        <v>0</v>
      </c>
      <c r="AT197" s="48" t="n">
        <f aca="false">IF(OR(N(AT$5)=0,AT$6=""),0,AT$5*((DATE(YEAR($B197),MONTH($B197),MIN(AT$6,DAY(EOMONTH($B197,0))))&gt;=$B197)*(DATE(YEAR($B197),MONTH($B197),MIN(AT$6,DAY(EOMONTH($B197,0))))&lt;$C197)+(DATE(YEAR($B197),MONTH($B197)+1,MIN(AT$6,DAY(EOMONTH($B197,1))))&gt;=$B197)*(DATE(YEAR($B197),MONTH($B197)+1,MIN(AT$6,DAY(EOMONTH($B197,1))))&lt;$C197)))</f>
        <v>0</v>
      </c>
      <c r="AU197" s="48" t="n">
        <f aca="false">IF(OR(N(AU$5)=0,AU$6=""),0,AU$5*((DATE(YEAR($B197),MONTH($B197),MIN(AU$6,DAY(EOMONTH($B197,0))))&gt;=$B197)*(DATE(YEAR($B197),MONTH($B197),MIN(AU$6,DAY(EOMONTH($B197,0))))&lt;$C197)+(DATE(YEAR($B197),MONTH($B197)+1,MIN(AU$6,DAY(EOMONTH($B197,1))))&gt;=$B197)*(DATE(YEAR($B197),MONTH($B197)+1,MIN(AU$6,DAY(EOMONTH($B197,1))))&lt;$C197)))</f>
        <v>0</v>
      </c>
      <c r="AV197" s="48" t="n">
        <f aca="false">IF(OR(N(AV$5)=0,AV$6=""),0,AV$5*((DATE(YEAR($B197),MONTH($B197),MIN(AV$6,DAY(EOMONTH($B197,0))))&gt;=$B197)*(DATE(YEAR($B197),MONTH($B197),MIN(AV$6,DAY(EOMONTH($B197,0))))&lt;$C197)+(DATE(YEAR($B197),MONTH($B197)+1,MIN(AV$6,DAY(EOMONTH($B197,1))))&gt;=$B197)*(DATE(YEAR($B197),MONTH($B197)+1,MIN(AV$6,DAY(EOMONTH($B197,1))))&lt;$C197)))</f>
        <v>0</v>
      </c>
      <c r="AW197" s="48" t="n">
        <f aca="false">IF(OR(N(AW$5)=0,AW$6=""),0,AW$5*((DATE(YEAR($B197),MONTH($B197),MIN(AW$6,DAY(EOMONTH($B197,0))))&gt;=$B197)*(DATE(YEAR($B197),MONTH($B197),MIN(AW$6,DAY(EOMONTH($B197,0))))&lt;$C197)+(DATE(YEAR($B197),MONTH($B197)+1,MIN(AW$6,DAY(EOMONTH($B197,1))))&gt;=$B197)*(DATE(YEAR($B197),MONTH($B197)+1,MIN(AW$6,DAY(EOMONTH($B197,1))))&lt;$C197)))</f>
        <v>0</v>
      </c>
      <c r="AX197" s="48" t="n">
        <f aca="false">IF(OR(N(AX$5)=0,AX$6=""),0,AX$5*((DATE(YEAR($B197),MONTH($B197),MIN(AX$6,DAY(EOMONTH($B197,0))))&gt;=$B197)*(DATE(YEAR($B197),MONTH($B197),MIN(AX$6,DAY(EOMONTH($B197,0))))&lt;$C197)+(DATE(YEAR($B197),MONTH($B197)+1,MIN(AX$6,DAY(EOMONTH($B197,1))))&gt;=$B197)*(DATE(YEAR($B197),MONTH($B197)+1,MIN(AX$6,DAY(EOMONTH($B197,1))))&lt;$C197)))</f>
        <v>0</v>
      </c>
      <c r="AY197" s="48" t="n">
        <f aca="false">IF(OR(N(AY$5)=0,AY$6=""),0,AY$5*((DATE(YEAR($B197),MONTH($B197),MIN(AY$6,DAY(EOMONTH($B197,0))))&gt;=$B197)*(DATE(YEAR($B197),MONTH($B197),MIN(AY$6,DAY(EOMONTH($B197,0))))&lt;$C197)+(DATE(YEAR($B197),MONTH($B197)+1,MIN(AY$6,DAY(EOMONTH($B197,1))))&gt;=$B197)*(DATE(YEAR($B197),MONTH($B197)+1,MIN(AY$6,DAY(EOMONTH($B197,1))))&lt;$C197)))</f>
        <v>0</v>
      </c>
      <c r="AZ197" s="48" t="n">
        <f aca="false">IF(OR(N(AZ$5)=0,AZ$6=""),0,AZ$5*((DATE(YEAR($B197),MONTH($B197),MIN(AZ$6,DAY(EOMONTH($B197,0))))&gt;=$B197)*(DATE(YEAR($B197),MONTH($B197),MIN(AZ$6,DAY(EOMONTH($B197,0))))&lt;$C197)+(DATE(YEAR($B197),MONTH($B197)+1,MIN(AZ$6,DAY(EOMONTH($B197,1))))&gt;=$B197)*(DATE(YEAR($B197),MONTH($B197)+1,MIN(AZ$6,DAY(EOMONTH($B197,1))))&lt;$C197)))</f>
        <v>0</v>
      </c>
      <c r="BA197" s="48" t="n">
        <f aca="false">IF(OR(N(BA$5)=0,BA$6=""),0,BA$5*((DATE(YEAR($B197),MONTH($B197),MIN(BA$6,DAY(EOMONTH($B197,0))))&gt;=$B197)*(DATE(YEAR($B197),MONTH($B197),MIN(BA$6,DAY(EOMONTH($B197,0))))&lt;$C197)+(DATE(YEAR($B197),MONTH($B197)+1,MIN(BA$6,DAY(EOMONTH($B197,1))))&gt;=$B197)*(DATE(YEAR($B197),MONTH($B197)+1,MIN(BA$6,DAY(EOMONTH($B197,1))))&lt;$C197)))</f>
        <v>0</v>
      </c>
      <c r="BB197" s="48" t="n">
        <f aca="false">IF(OR(N(BB$5)=0,BB$6=""),0,BB$5*((DATE(YEAR($B197),MONTH($B197),MIN(BB$6,DAY(EOMONTH($B197,0))))&gt;=$B197)*(DATE(YEAR($B197),MONTH($B197),MIN(BB$6,DAY(EOMONTH($B197,0))))&lt;$C197)+(DATE(YEAR($B197),MONTH($B197)+1,MIN(BB$6,DAY(EOMONTH($B197,1))))&gt;=$B197)*(DATE(YEAR($B197),MONTH($B197)+1,MIN(BB$6,DAY(EOMONTH($B197,1))))&lt;$C197)))</f>
        <v>0</v>
      </c>
      <c r="BC197" s="48" t="n">
        <f aca="false">IF(OR(N(BC$5)=0,BC$6=""),0,BC$5*((DATE(YEAR($B197),MONTH($B197),MIN(BC$6,DAY(EOMONTH($B197,0))))&gt;=$B197)*(DATE(YEAR($B197),MONTH($B197),MIN(BC$6,DAY(EOMONTH($B197,0))))&lt;$C197)+(DATE(YEAR($B197),MONTH($B197)+1,MIN(BC$6,DAY(EOMONTH($B197,1))))&gt;=$B197)*(DATE(YEAR($B197),MONTH($B197)+1,MIN(BC$6,DAY(EOMONTH($B197,1))))&lt;$C197)))</f>
        <v>0</v>
      </c>
      <c r="BD197" s="48" t="n">
        <f aca="false">IF(OR(N(BD$5)=0,BD$6=""),0,BD$5*((DATE(YEAR($B197),MONTH($B197),MIN(BD$6,DAY(EOMONTH($B197,0))))&gt;=$B197)*(DATE(YEAR($B197),MONTH($B197),MIN(BD$6,DAY(EOMONTH($B197,0))))&lt;$C197)+(DATE(YEAR($B197),MONTH($B197)+1,MIN(BD$6,DAY(EOMONTH($B197,1))))&gt;=$B197)*(DATE(YEAR($B197),MONTH($B197)+1,MIN(BD$6,DAY(EOMONTH($B197,1))))&lt;$C197)))</f>
        <v>0</v>
      </c>
      <c r="BE197" s="48" t="n">
        <f aca="false">IF(OR(N(BE$5)=0,BE$6=""),0,BE$5*((DATE(YEAR($B197),MONTH($B197),MIN(BE$6,DAY(EOMONTH($B197,0))))&gt;=$B197)*(DATE(YEAR($B197),MONTH($B197),MIN(BE$6,DAY(EOMONTH($B197,0))))&lt;$C197)+(DATE(YEAR($B197),MONTH($B197)+1,MIN(BE$6,DAY(EOMONTH($B197,1))))&gt;=$B197)*(DATE(YEAR($B197),MONTH($B197)+1,MIN(BE$6,DAY(EOMONTH($B197,1))))&lt;$C197)))</f>
        <v>0</v>
      </c>
      <c r="BF197" s="48" t="n">
        <f aca="false">IF(OR(N(BF$5)=0,BF$6=""),0,BF$5*((DATE(YEAR($B197),MONTH($B197),MIN(BF$6,DAY(EOMONTH($B197,0))))&gt;=$B197)*(DATE(YEAR($B197),MONTH($B197),MIN(BF$6,DAY(EOMONTH($B197,0))))&lt;$C197)+(DATE(YEAR($B197),MONTH($B197)+1,MIN(BF$6,DAY(EOMONTH($B197,1))))&gt;=$B197)*(DATE(YEAR($B197),MONTH($B197)+1,MIN(BF$6,DAY(EOMONTH($B197,1))))&lt;$C197)))</f>
        <v>0</v>
      </c>
      <c r="BG197" s="48" t="n">
        <f aca="false">IF(OR(N(BG$5)=0,BG$6=""),0,BG$5*((DATE(YEAR($B197),MONTH($B197),MIN(BG$6,DAY(EOMONTH($B197,0))))&gt;=$B197)*(DATE(YEAR($B197),MONTH($B197),MIN(BG$6,DAY(EOMONTH($B197,0))))&lt;$C197)+(DATE(YEAR($B197),MONTH($B197)+1,MIN(BG$6,DAY(EOMONTH($B197,1))))&gt;=$B197)*(DATE(YEAR($B197),MONTH($B197)+1,MIN(BG$6,DAY(EOMONTH($B197,1))))&lt;$C197)))</f>
        <v>0</v>
      </c>
      <c r="BH197" s="48" t="n">
        <f aca="false">IF(OR(N(BH$5)=0,BH$6=""),0,BH$5*((DATE(YEAR($B197),MONTH($B197),MIN(BH$6,DAY(EOMONTH($B197,0))))&gt;=$B197)*(DATE(YEAR($B197),MONTH($B197),MIN(BH$6,DAY(EOMONTH($B197,0))))&lt;$C197)+(DATE(YEAR($B197),MONTH($B197)+1,MIN(BH$6,DAY(EOMONTH($B197,1))))&gt;=$B197)*(DATE(YEAR($B197),MONTH($B197)+1,MIN(BH$6,DAY(EOMONTH($B197,1))))&lt;$C197)))</f>
        <v>0</v>
      </c>
      <c r="BI197" s="48" t="n">
        <f aca="false">IF(OR(N(BI$5)=0,BI$6=""),0,BI$5*((DATE(YEAR($B197),MONTH($B197),MIN(BI$6,DAY(EOMONTH($B197,0))))&gt;=$B197)*(DATE(YEAR($B197),MONTH($B197),MIN(BI$6,DAY(EOMONTH($B197,0))))&lt;$C197)+(DATE(YEAR($B197),MONTH($B197)+1,MIN(BI$6,DAY(EOMONTH($B197,1))))&gt;=$B197)*(DATE(YEAR($B197),MONTH($B197)+1,MIN(BI$6,DAY(EOMONTH($B197,1))))&lt;$C197)))</f>
        <v>0</v>
      </c>
      <c r="BJ197" s="48" t="n">
        <f aca="false">IF(OR(N(BJ$5)=0,BJ$6=""),0,BJ$5*((DATE(YEAR($B197),MONTH($B197),MIN(BJ$6,DAY(EOMONTH($B197,0))))&gt;=$B197)*(DATE(YEAR($B197),MONTH($B197),MIN(BJ$6,DAY(EOMONTH($B197,0))))&lt;$C197)+(DATE(YEAR($B197),MONTH($B197)+1,MIN(BJ$6,DAY(EOMONTH($B197,1))))&gt;=$B197)*(DATE(YEAR($B197),MONTH($B197)+1,MIN(BJ$6,DAY(EOMONTH($B197,1))))&lt;$C197)))</f>
        <v>0</v>
      </c>
      <c r="BK197" s="48" t="n">
        <f aca="false">IF(OR(N(BK$5)=0,BK$6=""),0,BK$5*((DATE(YEAR($B197),MONTH($B197),MIN(BK$6,DAY(EOMONTH($B197,0))))&gt;=$B197)*(DATE(YEAR($B197),MONTH($B197),MIN(BK$6,DAY(EOMONTH($B197,0))))&lt;$C197)+(DATE(YEAR($B197),MONTH($B197)+1,MIN(BK$6,DAY(EOMONTH($B197,1))))&gt;=$B197)*(DATE(YEAR($B197),MONTH($B197)+1,MIN(BK$6,DAY(EOMONTH($B197,1))))&lt;$C197)))</f>
        <v>0</v>
      </c>
      <c r="BL197" s="48" t="n">
        <f aca="false">IF(OR(N(BL$5)=0,BL$6=""),0,BL$5*((DATE(YEAR($B197),MONTH($B197),MIN(BL$6,DAY(EOMONTH($B197,0))))&gt;=$B197)*(DATE(YEAR($B197),MONTH($B197),MIN(BL$6,DAY(EOMONTH($B197,0))))&lt;$C197)+(DATE(YEAR($B197),MONTH($B197)+1,MIN(BL$6,DAY(EOMONTH($B197,1))))&gt;=$B197)*(DATE(YEAR($B197),MONTH($B197)+1,MIN(BL$6,DAY(EOMONTH($B197,1))))&lt;$C197)))</f>
        <v>0</v>
      </c>
      <c r="BM197" s="48" t="n">
        <f aca="false">IF(OR(N(BM$5)=0,BM$6=""),0,BM$5*((DATE(YEAR($B197),MONTH($B197),MIN(BM$6,DAY(EOMONTH($B197,0))))&gt;=$B197)*(DATE(YEAR($B197),MONTH($B197),MIN(BM$6,DAY(EOMONTH($B197,0))))&lt;$C197)+(DATE(YEAR($B197),MONTH($B197)+1,MIN(BM$6,DAY(EOMONTH($B197,1))))&gt;=$B197)*(DATE(YEAR($B197),MONTH($B197)+1,MIN(BM$6,DAY(EOMONTH($B197,1))))&lt;$C197)))</f>
        <v>0</v>
      </c>
      <c r="BN197" s="48" t="n">
        <f aca="false">IF(OR(N(BN$5)=0,BN$6=""),0,BN$5*((DATE(YEAR($B197),MONTH($B197),MIN(BN$6,DAY(EOMONTH($B197,0))))&gt;=$B197)*(DATE(YEAR($B197),MONTH($B197),MIN(BN$6,DAY(EOMONTH($B197,0))))&lt;$C197)+(DATE(YEAR($B197),MONTH($B197)+1,MIN(BN$6,DAY(EOMONTH($B197,1))))&gt;=$B197)*(DATE(YEAR($B197),MONTH($B197)+1,MIN(BN$6,DAY(EOMONTH($B197,1))))&lt;$C197)))</f>
        <v>0</v>
      </c>
      <c r="BO197" s="48" t="n">
        <f aca="false">IF(OR(N(BO$5)=0,BO$6=""),0,BO$5*((DATE(YEAR($B197),MONTH($B197),MIN(BO$6,DAY(EOMONTH($B197,0))))&gt;=$B197)*(DATE(YEAR($B197),MONTH($B197),MIN(BO$6,DAY(EOMONTH($B197,0))))&lt;$C197)+(DATE(YEAR($B197),MONTH($B197)+1,MIN(BO$6,DAY(EOMONTH($B197,1))))&gt;=$B197)*(DATE(YEAR($B197),MONTH($B197)+1,MIN(BO$6,DAY(EOMONTH($B197,1))))&lt;$C197)))</f>
        <v>0</v>
      </c>
      <c r="BP197" s="48" t="n">
        <f aca="false">IF(OR(N(BP$5)=0,BP$6=""),0,BP$5*((DATE(YEAR($B197),MONTH($B197),MIN(BP$6,DAY(EOMONTH($B197,0))))&gt;=$B197)*(DATE(YEAR($B197),MONTH($B197),MIN(BP$6,DAY(EOMONTH($B197,0))))&lt;$C197)+(DATE(YEAR($B197),MONTH($B197)+1,MIN(BP$6,DAY(EOMONTH($B197,1))))&gt;=$B197)*(DATE(YEAR($B197),MONTH($B197)+1,MIN(BP$6,DAY(EOMONTH($B197,1))))&lt;$C197)))</f>
        <v>0</v>
      </c>
      <c r="BQ197" s="48" t="n">
        <f aca="false">IF(OR(N(BQ$5)=0,BQ$6=""),0,BQ$5*((DATE(YEAR($B197),MONTH($B197),MIN(BQ$6,DAY(EOMONTH($B197,0))))&gt;=$B197)*(DATE(YEAR($B197),MONTH($B197),MIN(BQ$6,DAY(EOMONTH($B197,0))))&lt;$C197)+(DATE(YEAR($B197),MONTH($B197)+1,MIN(BQ$6,DAY(EOMONTH($B197,1))))&gt;=$B197)*(DATE(YEAR($B197),MONTH($B197)+1,MIN(BQ$6,DAY(EOMONTH($B197,1))))&lt;$C197)))</f>
        <v>0</v>
      </c>
      <c r="BR197" s="48" t="n">
        <f aca="false">IF(OR(N(BR$5)=0,BR$6=""),0,BR$5*((DATE(YEAR($B197),MONTH($B197),MIN(BR$6,DAY(EOMONTH($B197,0))))&gt;=$B197)*(DATE(YEAR($B197),MONTH($B197),MIN(BR$6,DAY(EOMONTH($B197,0))))&lt;$C197)+(DATE(YEAR($B197),MONTH($B197)+1,MIN(BR$6,DAY(EOMONTH($B197,1))))&gt;=$B197)*(DATE(YEAR($B197),MONTH($B197)+1,MIN(BR$6,DAY(EOMONTH($B197,1))))&lt;$C197)))</f>
        <v>0</v>
      </c>
      <c r="BS197" s="48" t="n">
        <f aca="false">IF(OR(N(BS$5)=0,BS$6=""),0,BS$5*((DATE(YEAR($B197),MONTH($B197),MIN(BS$6,DAY(EOMONTH($B197,0))))&gt;=$B197)*(DATE(YEAR($B197),MONTH($B197),MIN(BS$6,DAY(EOMONTH($B197,0))))&lt;$C197)+(DATE(YEAR($B197),MONTH($B197)+1,MIN(BS$6,DAY(EOMONTH($B197,1))))&gt;=$B197)*(DATE(YEAR($B197),MONTH($B197)+1,MIN(BS$6,DAY(EOMONTH($B197,1))))&lt;$C197)))</f>
        <v>0</v>
      </c>
      <c r="BT197" s="48" t="n">
        <f aca="false">IF(OR(N(BT$5)=0,BT$6=""),0,BT$5*((DATE(YEAR($B197),MONTH($B197),MIN(BT$6,DAY(EOMONTH($B197,0))))&gt;=$B197)*(DATE(YEAR($B197),MONTH($B197),MIN(BT$6,DAY(EOMONTH($B197,0))))&lt;$C197)+(DATE(YEAR($B197),MONTH($B197)+1,MIN(BT$6,DAY(EOMONTH($B197,1))))&gt;=$B197)*(DATE(YEAR($B197),MONTH($B197)+1,MIN(BT$6,DAY(EOMONTH($B197,1))))&lt;$C197)))</f>
        <v>0</v>
      </c>
      <c r="BU197" s="48" t="n">
        <f aca="false">IF(OR(N(BU$5)=0,BU$6=""),0,BU$5*((DATE(YEAR($B197),MONTH($B197),MIN(BU$6,DAY(EOMONTH($B197,0))))&gt;=$B197)*(DATE(YEAR($B197),MONTH($B197),MIN(BU$6,DAY(EOMONTH($B197,0))))&lt;$C197)+(DATE(YEAR($B197),MONTH($B197)+1,MIN(BU$6,DAY(EOMONTH($B197,1))))&gt;=$B197)*(DATE(YEAR($B197),MONTH($B197)+1,MIN(BU$6,DAY(EOMONTH($B197,1))))&lt;$C197)))</f>
        <v>0</v>
      </c>
      <c r="BV197" s="48" t="n">
        <f aca="false">IF(OR(N(BV$5)=0,BV$6=""),0,BV$5*((DATE(YEAR($B197),MONTH($B197),MIN(BV$6,DAY(EOMONTH($B197,0))))&gt;=$B197)*(DATE(YEAR($B197),MONTH($B197),MIN(BV$6,DAY(EOMONTH($B197,0))))&lt;$C197)+(DATE(YEAR($B197),MONTH($B197)+1,MIN(BV$6,DAY(EOMONTH($B197,1))))&gt;=$B197)*(DATE(YEAR($B197),MONTH($B197)+1,MIN(BV$6,DAY(EOMONTH($B197,1))))&lt;$C197)))</f>
        <v>0</v>
      </c>
      <c r="BW197" s="48" t="n">
        <f aca="false">IF(OR(N(BW$5)=0,BW$6=""),0,BW$5*((DATE(YEAR($B197),MONTH($B197),MIN(BW$6,DAY(EOMONTH($B197,0))))&gt;=$B197)*(DATE(YEAR($B197),MONTH($B197),MIN(BW$6,DAY(EOMONTH($B197,0))))&lt;$C197)+(DATE(YEAR($B197),MONTH($B197)+1,MIN(BW$6,DAY(EOMONTH($B197,1))))&gt;=$B197)*(DATE(YEAR($B197),MONTH($B197)+1,MIN(BW$6,DAY(EOMONTH($B197,1))))&lt;$C197)))</f>
        <v>0</v>
      </c>
      <c r="BX197" s="48" t="n">
        <f aca="false">MIN(Z197,(FT196*(1+FT$5/Setup!$C$36)+IF($V197=1,N($F197),0)))</f>
        <v>0</v>
      </c>
      <c r="BY197" s="48" t="n">
        <f aca="false">MIN(AA197,(FU196*(1+FU$5/Setup!$C$36)+IF($V197=2,N($F197),0)))</f>
        <v>0</v>
      </c>
      <c r="BZ197" s="48" t="n">
        <f aca="false">MIN(AB197,(FV196*(1+FV$5/Setup!$C$36)+IF($V197=3,N($F197),0)))</f>
        <v>0</v>
      </c>
      <c r="CA197" s="48" t="n">
        <f aca="false">MIN(AC197,(FW196*(1+FW$5/Setup!$C$36)+IF($V197=4,N($F197),0)))</f>
        <v>0</v>
      </c>
      <c r="CB197" s="48" t="n">
        <f aca="false">MIN(AD197,(FX196*(1+FX$5/Setup!$C$36)+IF($V197=5,N($F197),0)))</f>
        <v>0</v>
      </c>
      <c r="CC197" s="48" t="n">
        <f aca="false">MIN(AE197,(FY196*(1+FY$5/Setup!$C$36)+IF($V197=6,N($F197),0)))</f>
        <v>0</v>
      </c>
      <c r="CD197" s="48" t="n">
        <f aca="false">MIN(AF197,(FZ196*(1+FZ$5/Setup!$C$36)+IF($V197=7,N($F197),0)))</f>
        <v>0</v>
      </c>
      <c r="CE197" s="48" t="n">
        <f aca="false">MIN(AG197,(GA196*(1+GA$5/Setup!$C$36)+IF($V197=8,N($F197),0)))</f>
        <v>0</v>
      </c>
      <c r="CF197" s="48" t="n">
        <f aca="false">MIN(AH197,(GB196*(1+GB$5/Setup!$C$36)+IF($V197=9,N($F197),0)))</f>
        <v>0</v>
      </c>
      <c r="CG197" s="48" t="n">
        <f aca="false">MIN(AI197,(GC196*(1+GC$5/Setup!$C$36)+IF($V197=10,N($F197),0)))</f>
        <v>0</v>
      </c>
      <c r="CH197" s="48" t="n">
        <f aca="false">MIN(AJ197,(GD196*(1+GD$5/Setup!$C$36)+IF($V197=11,N($F197),0)))</f>
        <v>0</v>
      </c>
      <c r="CI197" s="48" t="n">
        <f aca="false">MIN(AK197,(GE196*(1+GE$5/Setup!$C$36)+IF($V197=12,N($F197),0)))</f>
        <v>0</v>
      </c>
      <c r="CJ197" s="48" t="n">
        <f aca="false">MIN(AL197,(GF196*(1+GF$5/Setup!$C$36)+IF($V197=13,N($F197),0)))</f>
        <v>0</v>
      </c>
      <c r="CK197" s="48" t="n">
        <f aca="false">MIN(AM197,(GG196*(1+GG$5/Setup!$C$36)+IF($V197=14,N($F197),0)))</f>
        <v>0</v>
      </c>
      <c r="CL197" s="48" t="n">
        <f aca="false">MIN(AN197,(GH196*(1+GH$5/Setup!$C$36)+IF($V197=15,N($F197),0)))</f>
        <v>0</v>
      </c>
      <c r="CM197" s="48" t="n">
        <f aca="false">MIN(AO197,(GI196*(1+GI$5/Setup!$C$36)+IF($V197=16,N($F197),0)))</f>
        <v>0</v>
      </c>
      <c r="CN197" s="48" t="n">
        <f aca="false">MIN(AP197,(GJ196*(1+GJ$5/Setup!$C$36)+IF($V197=17,N($F197),0)))</f>
        <v>0</v>
      </c>
      <c r="CO197" s="48" t="n">
        <f aca="false">MIN(AQ197,(GK196*(1+GK$5/Setup!$C$36)+IF($V197=18,N($F197),0)))</f>
        <v>0</v>
      </c>
      <c r="CP197" s="48" t="n">
        <f aca="false">MIN(AR197,(GL196*(1+GL$5/Setup!$C$36)+IF($V197=19,N($F197),0)))</f>
        <v>0</v>
      </c>
      <c r="CQ197" s="48" t="n">
        <f aca="false">MIN(AS197,(GM196*(1+GM$5/Setup!$C$36)+IF($V197=20,N($F197),0)))</f>
        <v>0</v>
      </c>
      <c r="CR197" s="48" t="n">
        <f aca="false">MIN(AT197,(GN196*(1+GN$5/Setup!$C$36)+IF($V197=21,N($F197),0)))</f>
        <v>0</v>
      </c>
      <c r="CS197" s="48" t="n">
        <f aca="false">MIN(AU197,(GO196*(1+GO$5/Setup!$C$36)+IF($V197=22,N($F197),0)))</f>
        <v>0</v>
      </c>
      <c r="CT197" s="48" t="n">
        <f aca="false">MIN(AV197,(GP196*(1+GP$5/Setup!$C$36)+IF($V197=23,N($F197),0)))</f>
        <v>0</v>
      </c>
      <c r="CU197" s="48" t="n">
        <f aca="false">MIN(AW197,(GQ196*(1+GQ$5/Setup!$C$36)+IF($V197=24,N($F197),0)))</f>
        <v>0</v>
      </c>
      <c r="CV197" s="48" t="n">
        <f aca="false">MIN(AX197,(GR196*(1+GR$5/Setup!$C$36)+IF($V197=25,N($F197),0)))</f>
        <v>0</v>
      </c>
      <c r="CW197" s="48" t="n">
        <f aca="false">MIN(AY197,(GS196*(1+GS$5/Setup!$C$36)+IF($V197=26,N($F197),0)))</f>
        <v>0</v>
      </c>
      <c r="CX197" s="48" t="n">
        <f aca="false">MIN(AZ197,(GT196*(1+GT$5/Setup!$C$36)+IF($V197=27,N($F197),0)))</f>
        <v>0</v>
      </c>
      <c r="CY197" s="48" t="n">
        <f aca="false">MIN(BA197,(GU196*(1+GU$5/Setup!$C$36)+IF($V197=28,N($F197),0)))</f>
        <v>0</v>
      </c>
      <c r="CZ197" s="48" t="n">
        <f aca="false">MIN(BB197,(GV196*(1+GV$5/Setup!$C$36)+IF($V197=29,N($F197),0)))</f>
        <v>0</v>
      </c>
      <c r="DA197" s="48" t="n">
        <f aca="false">MIN(BC197,(GW196*(1+GW$5/Setup!$C$36)+IF($V197=30,N($F197),0)))</f>
        <v>0</v>
      </c>
      <c r="DB197" s="48" t="n">
        <f aca="false">MIN(BD197,(GX196*(1+GX$5/Setup!$C$36)+IF($V197=31,N($F197),0)))</f>
        <v>0</v>
      </c>
      <c r="DC197" s="48" t="n">
        <f aca="false">MIN(BE197,(GY196*(1+GY$5/Setup!$C$36)+IF($V197=32,N($F197),0)))</f>
        <v>0</v>
      </c>
      <c r="DD197" s="48" t="n">
        <f aca="false">MIN(BF197,(GZ196*(1+GZ$5/Setup!$C$36)+IF($V197=33,N($F197),0)))</f>
        <v>0</v>
      </c>
      <c r="DE197" s="48" t="n">
        <f aca="false">MIN(BG197,(HA196*(1+HA$5/Setup!$C$36)+IF($V197=34,N($F197),0)))</f>
        <v>0</v>
      </c>
      <c r="DF197" s="48" t="n">
        <f aca="false">MIN(BH197,(HB196*(1+HB$5/Setup!$C$36)+IF($V197=35,N($F197),0)))</f>
        <v>0</v>
      </c>
      <c r="DG197" s="48" t="n">
        <f aca="false">MIN(BI197,(HC196*(1+HC$5/Setup!$C$36)+IF($V197=36,N($F197),0)))</f>
        <v>0</v>
      </c>
      <c r="DH197" s="48" t="n">
        <f aca="false">MIN(BJ197,(HD196*(1+HD$5/Setup!$C$36)+IF($V197=37,N($F197),0)))</f>
        <v>0</v>
      </c>
      <c r="DI197" s="48" t="n">
        <f aca="false">MIN(BK197,(HE196*(1+HE$5/Setup!$C$36)+IF($V197=38,N($F197),0)))</f>
        <v>0</v>
      </c>
      <c r="DJ197" s="48" t="n">
        <f aca="false">MIN(BL197,(HF196*(1+HF$5/Setup!$C$36)+IF($V197=39,N($F197),0)))</f>
        <v>0</v>
      </c>
      <c r="DK197" s="48" t="n">
        <f aca="false">MIN(BM197,(HG196*(1+HG$5/Setup!$C$36)+IF($V197=40,N($F197),0)))</f>
        <v>0</v>
      </c>
      <c r="DL197" s="48" t="n">
        <f aca="false">MIN(BN197,(HH196*(1+HH$5/Setup!$C$36)+IF($V197=41,N($F197),0)))</f>
        <v>0</v>
      </c>
      <c r="DM197" s="48" t="n">
        <f aca="false">MIN(BO197,(HI196*(1+HI$5/Setup!$C$36)+IF($V197=42,N($F197),0)))</f>
        <v>0</v>
      </c>
      <c r="DN197" s="48" t="n">
        <f aca="false">MIN(BP197,(HJ196*(1+HJ$5/Setup!$C$36)+IF($V197=43,N($F197),0)))</f>
        <v>0</v>
      </c>
      <c r="DO197" s="48" t="n">
        <f aca="false">MIN(BQ197,(HK196*(1+HK$5/Setup!$C$36)+IF($V197=44,N($F197),0)))</f>
        <v>0</v>
      </c>
      <c r="DP197" s="48" t="n">
        <f aca="false">MIN(BR197,(HL196*(1+HL$5/Setup!$C$36)+IF($V197=45,N($F197),0)))</f>
        <v>0</v>
      </c>
      <c r="DQ197" s="48" t="n">
        <f aca="false">MIN(BS197,(HM196*(1+HM$5/Setup!$C$36)+IF($V197=46,N($F197),0)))</f>
        <v>0</v>
      </c>
      <c r="DR197" s="48" t="n">
        <f aca="false">MIN(BT197,(HN196*(1+HN$5/Setup!$C$36)+IF($V197=47,N($F197),0)))</f>
        <v>0</v>
      </c>
      <c r="DS197" s="48" t="n">
        <f aca="false">MIN(BU197,(HO196*(1+HO$5/Setup!$C$36)+IF($V197=48,N($F197),0)))</f>
        <v>0</v>
      </c>
      <c r="DT197" s="48" t="n">
        <f aca="false">MIN(BV197,(HP196*(1+HP$5/Setup!$C$36)+IF($V197=49,N($F197),0)))</f>
        <v>0</v>
      </c>
      <c r="DU197" s="48" t="n">
        <f aca="false">MIN(BW197,(HQ196*(1+HQ$5/Setup!$C$36)+IF($V197=50,N($F197),0)))</f>
        <v>0</v>
      </c>
      <c r="DV197" s="48" t="n">
        <f aca="false">MIN(MAX((FT196*(1+FT$5/Setup!$C$36)+IF($V197=1,N($F197),0))-BX197,0),MAX($P197-0,0))</f>
        <v>0</v>
      </c>
      <c r="DW197" s="48" t="n">
        <f aca="false">MIN(MAX((FU196*(1+FU$5/Setup!$C$36)+IF($V197=2,N($F197),0))-BY197,0),MAX($P197-SUM(DV197:DV197),0))</f>
        <v>0</v>
      </c>
      <c r="DX197" s="48" t="n">
        <f aca="false">MIN(MAX((FV196*(1+FV$5/Setup!$C$36)+IF($V197=3,N($F197),0))-BZ197,0),MAX($P197-SUM(DV197:DW197),0))</f>
        <v>0</v>
      </c>
      <c r="DY197" s="48" t="n">
        <f aca="false">MIN(MAX((FW196*(1+FW$5/Setup!$C$36)+IF($V197=4,N($F197),0))-CA197,0),MAX($P197-SUM(DV197:DX197),0))</f>
        <v>0</v>
      </c>
      <c r="DZ197" s="48" t="n">
        <f aca="false">MIN(MAX((FX196*(1+FX$5/Setup!$C$36)+IF($V197=5,N($F197),0))-CB197,0),MAX($P197-SUM(DV197:DY197),0))</f>
        <v>0</v>
      </c>
      <c r="EA197" s="48" t="n">
        <f aca="false">MIN(MAX((FY196*(1+FY$5/Setup!$C$36)+IF($V197=6,N($F197),0))-CC197,0),MAX($P197-SUM(DV197:DZ197),0))</f>
        <v>0</v>
      </c>
      <c r="EB197" s="48" t="n">
        <f aca="false">MIN(MAX((FZ196*(1+FZ$5/Setup!$C$36)+IF($V197=7,N($F197),0))-CD197,0),MAX($P197-SUM(DV197:EA197),0))</f>
        <v>0</v>
      </c>
      <c r="EC197" s="48" t="n">
        <f aca="false">MIN(MAX((GA196*(1+GA$5/Setup!$C$36)+IF($V197=8,N($F197),0))-CE197,0),MAX($P197-SUM(DV197:EB197),0))</f>
        <v>0</v>
      </c>
      <c r="ED197" s="48" t="n">
        <f aca="false">MIN(MAX((GB196*(1+GB$5/Setup!$C$36)+IF($V197=9,N($F197),0))-CF197,0),MAX($P197-SUM(DV197:EC197),0))</f>
        <v>0</v>
      </c>
      <c r="EE197" s="48" t="n">
        <f aca="false">MIN(MAX((GC196*(1+GC$5/Setup!$C$36)+IF($V197=10,N($F197),0))-CG197,0),MAX($P197-SUM(DV197:ED197),0))</f>
        <v>0</v>
      </c>
      <c r="EF197" s="48" t="n">
        <f aca="false">MIN(MAX((GD196*(1+GD$5/Setup!$C$36)+IF($V197=11,N($F197),0))-CH197,0),MAX($P197-SUM(DV197:EE197),0))</f>
        <v>0</v>
      </c>
      <c r="EG197" s="48" t="n">
        <f aca="false">MIN(MAX((GE196*(1+GE$5/Setup!$C$36)+IF($V197=12,N($F197),0))-CI197,0),MAX($P197-SUM(DV197:EF197),0))</f>
        <v>0</v>
      </c>
      <c r="EH197" s="48" t="n">
        <f aca="false">MIN(MAX((GF196*(1+GF$5/Setup!$C$36)+IF($V197=13,N($F197),0))-CJ197,0),MAX($P197-SUM(DV197:EG197),0))</f>
        <v>0</v>
      </c>
      <c r="EI197" s="48" t="n">
        <f aca="false">MIN(MAX((GG196*(1+GG$5/Setup!$C$36)+IF($V197=14,N($F197),0))-CK197,0),MAX($P197-SUM(DV197:EH197),0))</f>
        <v>0</v>
      </c>
      <c r="EJ197" s="48" t="n">
        <f aca="false">MIN(MAX((GH196*(1+GH$5/Setup!$C$36)+IF($V197=15,N($F197),0))-CL197,0),MAX($P197-SUM(DV197:EI197),0))</f>
        <v>0</v>
      </c>
      <c r="EK197" s="48" t="n">
        <f aca="false">MIN(MAX((GI196*(1+GI$5/Setup!$C$36)+IF($V197=16,N($F197),0))-CM197,0),MAX($P197-SUM(DV197:EJ197),0))</f>
        <v>0</v>
      </c>
      <c r="EL197" s="48" t="n">
        <f aca="false">MIN(MAX((GJ196*(1+GJ$5/Setup!$C$36)+IF($V197=17,N($F197),0))-CN197,0),MAX($P197-SUM(DV197:EK197),0))</f>
        <v>0</v>
      </c>
      <c r="EM197" s="48" t="n">
        <f aca="false">MIN(MAX((GK196*(1+GK$5/Setup!$C$36)+IF($V197=18,N($F197),0))-CO197,0),MAX($P197-SUM(DV197:EL197),0))</f>
        <v>0</v>
      </c>
      <c r="EN197" s="48" t="n">
        <f aca="false">MIN(MAX((GL196*(1+GL$5/Setup!$C$36)+IF($V197=19,N($F197),0))-CP197,0),MAX($P197-SUM(DV197:EM197),0))</f>
        <v>0</v>
      </c>
      <c r="EO197" s="48" t="n">
        <f aca="false">MIN(MAX((GM196*(1+GM$5/Setup!$C$36)+IF($V197=20,N($F197),0))-CQ197,0),MAX($P197-SUM(DV197:EN197),0))</f>
        <v>0</v>
      </c>
      <c r="EP197" s="48" t="n">
        <f aca="false">MIN(MAX((GN196*(1+GN$5/Setup!$C$36)+IF($V197=21,N($F197),0))-CR197,0),MAX($P197-SUM(DV197:EO197),0))</f>
        <v>0</v>
      </c>
      <c r="EQ197" s="48" t="n">
        <f aca="false">MIN(MAX((GO196*(1+GO$5/Setup!$C$36)+IF($V197=22,N($F197),0))-CS197,0),MAX($P197-SUM(DV197:EP197),0))</f>
        <v>0</v>
      </c>
      <c r="ER197" s="48" t="n">
        <f aca="false">MIN(MAX((GP196*(1+GP$5/Setup!$C$36)+IF($V197=23,N($F197),0))-CT197,0),MAX($P197-SUM(DV197:EQ197),0))</f>
        <v>0</v>
      </c>
      <c r="ES197" s="48" t="n">
        <f aca="false">MIN(MAX((GQ196*(1+GQ$5/Setup!$C$36)+IF($V197=24,N($F197),0))-CU197,0),MAX($P197-SUM(DV197:ER197),0))</f>
        <v>0</v>
      </c>
      <c r="ET197" s="48" t="n">
        <f aca="false">MIN(MAX((GR196*(1+GR$5/Setup!$C$36)+IF($V197=25,N($F197),0))-CV197,0),MAX($P197-SUM(DV197:ES197),0))</f>
        <v>0</v>
      </c>
      <c r="EU197" s="48" t="n">
        <f aca="false">MIN(MAX((GS196*(1+GS$5/Setup!$C$36)+IF($V197=26,N($F197),0))-CW197,0),MAX($P197-SUM(DV197:ET197),0))</f>
        <v>0</v>
      </c>
      <c r="EV197" s="48" t="n">
        <f aca="false">MIN(MAX((GT196*(1+GT$5/Setup!$C$36)+IF($V197=27,N($F197),0))-CX197,0),MAX($P197-SUM(DV197:EU197),0))</f>
        <v>0</v>
      </c>
      <c r="EW197" s="48" t="n">
        <f aca="false">MIN(MAX((GU196*(1+GU$5/Setup!$C$36)+IF($V197=28,N($F197),0))-CY197,0),MAX($P197-SUM(DV197:EV197),0))</f>
        <v>0</v>
      </c>
      <c r="EX197" s="48" t="n">
        <f aca="false">MIN(MAX((GV196*(1+GV$5/Setup!$C$36)+IF($V197=29,N($F197),0))-CZ197,0),MAX($P197-SUM(DV197:EW197),0))</f>
        <v>0</v>
      </c>
      <c r="EY197" s="48" t="n">
        <f aca="false">MIN(MAX((GW196*(1+GW$5/Setup!$C$36)+IF($V197=30,N($F197),0))-DA197,0),MAX($P197-SUM(DV197:EX197),0))</f>
        <v>0</v>
      </c>
      <c r="EZ197" s="48" t="n">
        <f aca="false">MIN(MAX((GX196*(1+GX$5/Setup!$C$36)+IF($V197=31,N($F197),0))-DB197,0),MAX($P197-SUM(DV197:EY197),0))</f>
        <v>0</v>
      </c>
      <c r="FA197" s="48" t="n">
        <f aca="false">MIN(MAX((GY196*(1+GY$5/Setup!$C$36)+IF($V197=32,N($F197),0))-DC197,0),MAX($P197-SUM(DV197:EZ197),0))</f>
        <v>0</v>
      </c>
      <c r="FB197" s="48" t="n">
        <f aca="false">MIN(MAX((GZ196*(1+GZ$5/Setup!$C$36)+IF($V197=33,N($F197),0))-DD197,0),MAX($P197-SUM(DV197:FA197),0))</f>
        <v>0</v>
      </c>
      <c r="FC197" s="48" t="n">
        <f aca="false">MIN(MAX((HA196*(1+HA$5/Setup!$C$36)+IF($V197=34,N($F197),0))-DE197,0),MAX($P197-SUM(DV197:FB197),0))</f>
        <v>0</v>
      </c>
      <c r="FD197" s="48" t="n">
        <f aca="false">MIN(MAX((HB196*(1+HB$5/Setup!$C$36)+IF($V197=35,N($F197),0))-DF197,0),MAX($P197-SUM(DV197:FC197),0))</f>
        <v>0</v>
      </c>
      <c r="FE197" s="48" t="n">
        <f aca="false">MIN(MAX((HC196*(1+HC$5/Setup!$C$36)+IF($V197=36,N($F197),0))-DG197,0),MAX($P197-SUM(DV197:FD197),0))</f>
        <v>0</v>
      </c>
      <c r="FF197" s="48" t="n">
        <f aca="false">MIN(MAX((HD196*(1+HD$5/Setup!$C$36)+IF($V197=37,N($F197),0))-DH197,0),MAX($P197-SUM(DV197:FE197),0))</f>
        <v>0</v>
      </c>
      <c r="FG197" s="48" t="n">
        <f aca="false">MIN(MAX((HE196*(1+HE$5/Setup!$C$36)+IF($V197=38,N($F197),0))-DI197,0),MAX($P197-SUM(DV197:FF197),0))</f>
        <v>0</v>
      </c>
      <c r="FH197" s="48" t="n">
        <f aca="false">MIN(MAX((HF196*(1+HF$5/Setup!$C$36)+IF($V197=39,N($F197),0))-DJ197,0),MAX($P197-SUM(DV197:FG197),0))</f>
        <v>0</v>
      </c>
      <c r="FI197" s="48" t="n">
        <f aca="false">MIN(MAX((HG196*(1+HG$5/Setup!$C$36)+IF($V197=40,N($F197),0))-DK197,0),MAX($P197-SUM(DV197:FH197),0))</f>
        <v>0</v>
      </c>
      <c r="FJ197" s="48" t="n">
        <f aca="false">MIN(MAX((HH196*(1+HH$5/Setup!$C$36)+IF($V197=41,N($F197),0))-DL197,0),MAX($P197-SUM(DV197:FI197),0))</f>
        <v>0</v>
      </c>
      <c r="FK197" s="48" t="n">
        <f aca="false">MIN(MAX((HI196*(1+HI$5/Setup!$C$36)+IF($V197=42,N($F197),0))-DM197,0),MAX($P197-SUM(DV197:FJ197),0))</f>
        <v>0</v>
      </c>
      <c r="FL197" s="48" t="n">
        <f aca="false">MIN(MAX((HJ196*(1+HJ$5/Setup!$C$36)+IF($V197=43,N($F197),0))-DN197,0),MAX($P197-SUM(DV197:FK197),0))</f>
        <v>0</v>
      </c>
      <c r="FM197" s="48" t="n">
        <f aca="false">MIN(MAX((HK196*(1+HK$5/Setup!$C$36)+IF($V197=44,N($F197),0))-DO197,0),MAX($P197-SUM(DV197:FL197),0))</f>
        <v>0</v>
      </c>
      <c r="FN197" s="48" t="n">
        <f aca="false">MIN(MAX((HL196*(1+HL$5/Setup!$C$36)+IF($V197=45,N($F197),0))-DP197,0),MAX($P197-SUM(DV197:FM197),0))</f>
        <v>0</v>
      </c>
      <c r="FO197" s="48" t="n">
        <f aca="false">MIN(MAX((HM196*(1+HM$5/Setup!$C$36)+IF($V197=46,N($F197),0))-DQ197,0),MAX($P197-SUM(DV197:FN197),0))</f>
        <v>0</v>
      </c>
      <c r="FP197" s="48" t="n">
        <f aca="false">MIN(MAX((HN196*(1+HN$5/Setup!$C$36)+IF($V197=47,N($F197),0))-DR197,0),MAX($P197-SUM(DV197:FO197),0))</f>
        <v>0</v>
      </c>
      <c r="FQ197" s="48" t="n">
        <f aca="false">MIN(MAX((HO196*(1+HO$5/Setup!$C$36)+IF($V197=48,N($F197),0))-DS197,0),MAX($P197-SUM(DV197:FP197),0))</f>
        <v>0</v>
      </c>
      <c r="FR197" s="48" t="n">
        <f aca="false">MIN(MAX((HP196*(1+HP$5/Setup!$C$36)+IF($V197=49,N($F197),0))-DT197,0),MAX($P197-SUM(DV197:FQ197),0))</f>
        <v>0</v>
      </c>
      <c r="FS197" s="48" t="n">
        <f aca="false">MIN(MAX((HQ196*(1+HQ$5/Setup!$C$36)+IF($V197=50,N($F197),0))-DU197,0),MAX($P197-SUM(DV197:FR197),0))</f>
        <v>0</v>
      </c>
      <c r="FT197" s="48" t="n">
        <f aca="false">IF((FT196*(1+FT$5/Setup!$C$36)+IF($V197=1,N($F197),0))-BX197-DV197&lt;0.005,0,(FT196*(1+FT$5/Setup!$C$36)+IF($V197=1,N($F197),0))-BX197-DV197)</f>
        <v>0</v>
      </c>
      <c r="FU197" s="48" t="n">
        <f aca="false">IF((FU196*(1+FU$5/Setup!$C$36)+IF($V197=2,N($F197),0))-BY197-DW197&lt;0.005,0,(FU196*(1+FU$5/Setup!$C$36)+IF($V197=2,N($F197),0))-BY197-DW197)</f>
        <v>0</v>
      </c>
      <c r="FV197" s="48" t="n">
        <f aca="false">IF((FV196*(1+FV$5/Setup!$C$36)+IF($V197=3,N($F197),0))-BZ197-DX197&lt;0.005,0,(FV196*(1+FV$5/Setup!$C$36)+IF($V197=3,N($F197),0))-BZ197-DX197)</f>
        <v>0</v>
      </c>
      <c r="FW197" s="48" t="n">
        <f aca="false">IF((FW196*(1+FW$5/Setup!$C$36)+IF($V197=4,N($F197),0))-CA197-DY197&lt;0.005,0,(FW196*(1+FW$5/Setup!$C$36)+IF($V197=4,N($F197),0))-CA197-DY197)</f>
        <v>0</v>
      </c>
      <c r="FX197" s="48" t="n">
        <f aca="false">IF((FX196*(1+FX$5/Setup!$C$36)+IF($V197=5,N($F197),0))-CB197-DZ197&lt;0.005,0,(FX196*(1+FX$5/Setup!$C$36)+IF($V197=5,N($F197),0))-CB197-DZ197)</f>
        <v>0</v>
      </c>
      <c r="FY197" s="48" t="n">
        <f aca="false">IF((FY196*(1+FY$5/Setup!$C$36)+IF($V197=6,N($F197),0))-CC197-EA197&lt;0.005,0,(FY196*(1+FY$5/Setup!$C$36)+IF($V197=6,N($F197),0))-CC197-EA197)</f>
        <v>0</v>
      </c>
      <c r="FZ197" s="48" t="n">
        <f aca="false">IF((FZ196*(1+FZ$5/Setup!$C$36)+IF($V197=7,N($F197),0))-CD197-EB197&lt;0.005,0,(FZ196*(1+FZ$5/Setup!$C$36)+IF($V197=7,N($F197),0))-CD197-EB197)</f>
        <v>0</v>
      </c>
      <c r="GA197" s="48" t="n">
        <f aca="false">IF((GA196*(1+GA$5/Setup!$C$36)+IF($V197=8,N($F197),0))-CE197-EC197&lt;0.005,0,(GA196*(1+GA$5/Setup!$C$36)+IF($V197=8,N($F197),0))-CE197-EC197)</f>
        <v>0</v>
      </c>
      <c r="GB197" s="48" t="n">
        <f aca="false">IF((GB196*(1+GB$5/Setup!$C$36)+IF($V197=9,N($F197),0))-CF197-ED197&lt;0.005,0,(GB196*(1+GB$5/Setup!$C$36)+IF($V197=9,N($F197),0))-CF197-ED197)</f>
        <v>0</v>
      </c>
      <c r="GC197" s="48" t="n">
        <f aca="false">IF((GC196*(1+GC$5/Setup!$C$36)+IF($V197=10,N($F197),0))-CG197-EE197&lt;0.005,0,(GC196*(1+GC$5/Setup!$C$36)+IF($V197=10,N($F197),0))-CG197-EE197)</f>
        <v>0</v>
      </c>
      <c r="GD197" s="48" t="n">
        <f aca="false">IF((GD196*(1+GD$5/Setup!$C$36)+IF($V197=11,N($F197),0))-CH197-EF197&lt;0.005,0,(GD196*(1+GD$5/Setup!$C$36)+IF($V197=11,N($F197),0))-CH197-EF197)</f>
        <v>0</v>
      </c>
      <c r="GE197" s="48" t="n">
        <f aca="false">IF((GE196*(1+GE$5/Setup!$C$36)+IF($V197=12,N($F197),0))-CI197-EG197&lt;0.005,0,(GE196*(1+GE$5/Setup!$C$36)+IF($V197=12,N($F197),0))-CI197-EG197)</f>
        <v>0</v>
      </c>
      <c r="GF197" s="48" t="n">
        <f aca="false">IF((GF196*(1+GF$5/Setup!$C$36)+IF($V197=13,N($F197),0))-CJ197-EH197&lt;0.005,0,(GF196*(1+GF$5/Setup!$C$36)+IF($V197=13,N($F197),0))-CJ197-EH197)</f>
        <v>0</v>
      </c>
      <c r="GG197" s="48" t="n">
        <f aca="false">IF((GG196*(1+GG$5/Setup!$C$36)+IF($V197=14,N($F197),0))-CK197-EI197&lt;0.005,0,(GG196*(1+GG$5/Setup!$C$36)+IF($V197=14,N($F197),0))-CK197-EI197)</f>
        <v>0</v>
      </c>
      <c r="GH197" s="48" t="n">
        <f aca="false">IF((GH196*(1+GH$5/Setup!$C$36)+IF($V197=15,N($F197),0))-CL197-EJ197&lt;0.005,0,(GH196*(1+GH$5/Setup!$C$36)+IF($V197=15,N($F197),0))-CL197-EJ197)</f>
        <v>0</v>
      </c>
      <c r="GI197" s="48" t="n">
        <f aca="false">IF((GI196*(1+GI$5/Setup!$C$36)+IF($V197=16,N($F197),0))-CM197-EK197&lt;0.005,0,(GI196*(1+GI$5/Setup!$C$36)+IF($V197=16,N($F197),0))-CM197-EK197)</f>
        <v>0</v>
      </c>
      <c r="GJ197" s="48" t="n">
        <f aca="false">IF((GJ196*(1+GJ$5/Setup!$C$36)+IF($V197=17,N($F197),0))-CN197-EL197&lt;0.005,0,(GJ196*(1+GJ$5/Setup!$C$36)+IF($V197=17,N($F197),0))-CN197-EL197)</f>
        <v>0</v>
      </c>
      <c r="GK197" s="48" t="n">
        <f aca="false">IF((GK196*(1+GK$5/Setup!$C$36)+IF($V197=18,N($F197),0))-CO197-EM197&lt;0.005,0,(GK196*(1+GK$5/Setup!$C$36)+IF($V197=18,N($F197),0))-CO197-EM197)</f>
        <v>0</v>
      </c>
      <c r="GL197" s="48" t="n">
        <f aca="false">IF((GL196*(1+GL$5/Setup!$C$36)+IF($V197=19,N($F197),0))-CP197-EN197&lt;0.005,0,(GL196*(1+GL$5/Setup!$C$36)+IF($V197=19,N($F197),0))-CP197-EN197)</f>
        <v>0</v>
      </c>
      <c r="GM197" s="48" t="n">
        <f aca="false">IF((GM196*(1+GM$5/Setup!$C$36)+IF($V197=20,N($F197),0))-CQ197-EO197&lt;0.005,0,(GM196*(1+GM$5/Setup!$C$36)+IF($V197=20,N($F197),0))-CQ197-EO197)</f>
        <v>0</v>
      </c>
      <c r="GN197" s="48" t="n">
        <f aca="false">IF((GN196*(1+GN$5/Setup!$C$36)+IF($V197=21,N($F197),0))-CR197-EP197&lt;0.005,0,(GN196*(1+GN$5/Setup!$C$36)+IF($V197=21,N($F197),0))-CR197-EP197)</f>
        <v>0</v>
      </c>
      <c r="GO197" s="48" t="n">
        <f aca="false">IF((GO196*(1+GO$5/Setup!$C$36)+IF($V197=22,N($F197),0))-CS197-EQ197&lt;0.005,0,(GO196*(1+GO$5/Setup!$C$36)+IF($V197=22,N($F197),0))-CS197-EQ197)</f>
        <v>0</v>
      </c>
      <c r="GP197" s="48" t="n">
        <f aca="false">IF((GP196*(1+GP$5/Setup!$C$36)+IF($V197=23,N($F197),0))-CT197-ER197&lt;0.005,0,(GP196*(1+GP$5/Setup!$C$36)+IF($V197=23,N($F197),0))-CT197-ER197)</f>
        <v>0</v>
      </c>
      <c r="GQ197" s="48" t="n">
        <f aca="false">IF((GQ196*(1+GQ$5/Setup!$C$36)+IF($V197=24,N($F197),0))-CU197-ES197&lt;0.005,0,(GQ196*(1+GQ$5/Setup!$C$36)+IF($V197=24,N($F197),0))-CU197-ES197)</f>
        <v>0</v>
      </c>
      <c r="GR197" s="48" t="n">
        <f aca="false">IF((GR196*(1+GR$5/Setup!$C$36)+IF($V197=25,N($F197),0))-CV197-ET197&lt;0.005,0,(GR196*(1+GR$5/Setup!$C$36)+IF($V197=25,N($F197),0))-CV197-ET197)</f>
        <v>0</v>
      </c>
      <c r="GS197" s="48" t="n">
        <f aca="false">IF((GS196*(1+GS$5/Setup!$C$36)+IF($V197=26,N($F197),0))-CW197-EU197&lt;0.005,0,(GS196*(1+GS$5/Setup!$C$36)+IF($V197=26,N($F197),0))-CW197-EU197)</f>
        <v>0</v>
      </c>
      <c r="GT197" s="48" t="n">
        <f aca="false">IF((GT196*(1+GT$5/Setup!$C$36)+IF($V197=27,N($F197),0))-CX197-EV197&lt;0.005,0,(GT196*(1+GT$5/Setup!$C$36)+IF($V197=27,N($F197),0))-CX197-EV197)</f>
        <v>0</v>
      </c>
      <c r="GU197" s="48" t="n">
        <f aca="false">IF((GU196*(1+GU$5/Setup!$C$36)+IF($V197=28,N($F197),0))-CY197-EW197&lt;0.005,0,(GU196*(1+GU$5/Setup!$C$36)+IF($V197=28,N($F197),0))-CY197-EW197)</f>
        <v>0</v>
      </c>
      <c r="GV197" s="48" t="n">
        <f aca="false">IF((GV196*(1+GV$5/Setup!$C$36)+IF($V197=29,N($F197),0))-CZ197-EX197&lt;0.005,0,(GV196*(1+GV$5/Setup!$C$36)+IF($V197=29,N($F197),0))-CZ197-EX197)</f>
        <v>0</v>
      </c>
      <c r="GW197" s="48" t="n">
        <f aca="false">IF((GW196*(1+GW$5/Setup!$C$36)+IF($V197=30,N($F197),0))-DA197-EY197&lt;0.005,0,(GW196*(1+GW$5/Setup!$C$36)+IF($V197=30,N($F197),0))-DA197-EY197)</f>
        <v>0</v>
      </c>
      <c r="GX197" s="48" t="n">
        <f aca="false">IF((GX196*(1+GX$5/Setup!$C$36)+IF($V197=31,N($F197),0))-DB197-EZ197&lt;0.005,0,(GX196*(1+GX$5/Setup!$C$36)+IF($V197=31,N($F197),0))-DB197-EZ197)</f>
        <v>0</v>
      </c>
      <c r="GY197" s="48" t="n">
        <f aca="false">IF((GY196*(1+GY$5/Setup!$C$36)+IF($V197=32,N($F197),0))-DC197-FA197&lt;0.005,0,(GY196*(1+GY$5/Setup!$C$36)+IF($V197=32,N($F197),0))-DC197-FA197)</f>
        <v>0</v>
      </c>
      <c r="GZ197" s="48" t="n">
        <f aca="false">IF((GZ196*(1+GZ$5/Setup!$C$36)+IF($V197=33,N($F197),0))-DD197-FB197&lt;0.005,0,(GZ196*(1+GZ$5/Setup!$C$36)+IF($V197=33,N($F197),0))-DD197-FB197)</f>
        <v>0</v>
      </c>
      <c r="HA197" s="48" t="n">
        <f aca="false">IF((HA196*(1+HA$5/Setup!$C$36)+IF($V197=34,N($F197),0))-DE197-FC197&lt;0.005,0,(HA196*(1+HA$5/Setup!$C$36)+IF($V197=34,N($F197),0))-DE197-FC197)</f>
        <v>0</v>
      </c>
      <c r="HB197" s="48" t="n">
        <f aca="false">IF((HB196*(1+HB$5/Setup!$C$36)+IF($V197=35,N($F197),0))-DF197-FD197&lt;0.005,0,(HB196*(1+HB$5/Setup!$C$36)+IF($V197=35,N($F197),0))-DF197-FD197)</f>
        <v>0</v>
      </c>
      <c r="HC197" s="48" t="n">
        <f aca="false">IF((HC196*(1+HC$5/Setup!$C$36)+IF($V197=36,N($F197),0))-DG197-FE197&lt;0.005,0,(HC196*(1+HC$5/Setup!$C$36)+IF($V197=36,N($F197),0))-DG197-FE197)</f>
        <v>0</v>
      </c>
      <c r="HD197" s="48" t="n">
        <f aca="false">IF((HD196*(1+HD$5/Setup!$C$36)+IF($V197=37,N($F197),0))-DH197-FF197&lt;0.005,0,(HD196*(1+HD$5/Setup!$C$36)+IF($V197=37,N($F197),0))-DH197-FF197)</f>
        <v>0</v>
      </c>
      <c r="HE197" s="48" t="n">
        <f aca="false">IF((HE196*(1+HE$5/Setup!$C$36)+IF($V197=38,N($F197),0))-DI197-FG197&lt;0.005,0,(HE196*(1+HE$5/Setup!$C$36)+IF($V197=38,N($F197),0))-DI197-FG197)</f>
        <v>0</v>
      </c>
      <c r="HF197" s="48" t="n">
        <f aca="false">IF((HF196*(1+HF$5/Setup!$C$36)+IF($V197=39,N($F197),0))-DJ197-FH197&lt;0.005,0,(HF196*(1+HF$5/Setup!$C$36)+IF($V197=39,N($F197),0))-DJ197-FH197)</f>
        <v>0</v>
      </c>
      <c r="HG197" s="48" t="n">
        <f aca="false">IF((HG196*(1+HG$5/Setup!$C$36)+IF($V197=40,N($F197),0))-DK197-FI197&lt;0.005,0,(HG196*(1+HG$5/Setup!$C$36)+IF($V197=40,N($F197),0))-DK197-FI197)</f>
        <v>0</v>
      </c>
      <c r="HH197" s="48" t="n">
        <f aca="false">IF((HH196*(1+HH$5/Setup!$C$36)+IF($V197=41,N($F197),0))-DL197-FJ197&lt;0.005,0,(HH196*(1+HH$5/Setup!$C$36)+IF($V197=41,N($F197),0))-DL197-FJ197)</f>
        <v>0</v>
      </c>
      <c r="HI197" s="48" t="n">
        <f aca="false">IF((HI196*(1+HI$5/Setup!$C$36)+IF($V197=42,N($F197),0))-DM197-FK197&lt;0.005,0,(HI196*(1+HI$5/Setup!$C$36)+IF($V197=42,N($F197),0))-DM197-FK197)</f>
        <v>0</v>
      </c>
      <c r="HJ197" s="48" t="n">
        <f aca="false">IF((HJ196*(1+HJ$5/Setup!$C$36)+IF($V197=43,N($F197),0))-DN197-FL197&lt;0.005,0,(HJ196*(1+HJ$5/Setup!$C$36)+IF($V197=43,N($F197),0))-DN197-FL197)</f>
        <v>0</v>
      </c>
      <c r="HK197" s="48" t="n">
        <f aca="false">IF((HK196*(1+HK$5/Setup!$C$36)+IF($V197=44,N($F197),0))-DO197-FM197&lt;0.005,0,(HK196*(1+HK$5/Setup!$C$36)+IF($V197=44,N($F197),0))-DO197-FM197)</f>
        <v>0</v>
      </c>
      <c r="HL197" s="48" t="n">
        <f aca="false">IF((HL196*(1+HL$5/Setup!$C$36)+IF($V197=45,N($F197),0))-DP197-FN197&lt;0.005,0,(HL196*(1+HL$5/Setup!$C$36)+IF($V197=45,N($F197),0))-DP197-FN197)</f>
        <v>0</v>
      </c>
      <c r="HM197" s="48" t="n">
        <f aca="false">IF((HM196*(1+HM$5/Setup!$C$36)+IF($V197=46,N($F197),0))-DQ197-FO197&lt;0.005,0,(HM196*(1+HM$5/Setup!$C$36)+IF($V197=46,N($F197),0))-DQ197-FO197)</f>
        <v>0</v>
      </c>
      <c r="HN197" s="48" t="n">
        <f aca="false">IF((HN196*(1+HN$5/Setup!$C$36)+IF($V197=47,N($F197),0))-DR197-FP197&lt;0.005,0,(HN196*(1+HN$5/Setup!$C$36)+IF($V197=47,N($F197),0))-DR197-FP197)</f>
        <v>0</v>
      </c>
      <c r="HO197" s="48" t="n">
        <f aca="false">IF((HO196*(1+HO$5/Setup!$C$36)+IF($V197=48,N($F197),0))-DS197-FQ197&lt;0.005,0,(HO196*(1+HO$5/Setup!$C$36)+IF($V197=48,N($F197),0))-DS197-FQ197)</f>
        <v>0</v>
      </c>
      <c r="HP197" s="48" t="n">
        <f aca="false">IF((HP196*(1+HP$5/Setup!$C$36)+IF($V197=49,N($F197),0))-DT197-FR197&lt;0.005,0,(HP196*(1+HP$5/Setup!$C$36)+IF($V197=49,N($F197),0))-DT197-FR197)</f>
        <v>0</v>
      </c>
      <c r="HQ197" s="48" t="n">
        <f aca="false">IF((HQ196*(1+HQ$5/Setup!$C$36)+IF($V197=50,N($F197),0))-DU197-FS197&lt;0.005,0,(HQ196*(1+HQ$5/Setup!$C$36)+IF($V197=50,N($F197),0))-DU197-FS197)</f>
        <v>0</v>
      </c>
    </row>
    <row r="198" customFormat="false" ht="15" hidden="false" customHeight="false" outlineLevel="0" collapsed="false">
      <c r="A198" s="44" t="n">
        <v>190</v>
      </c>
      <c r="B198" s="45" t="n">
        <f aca="false">IF(Setup!$C$7="Every month",EDATE(Setup!$C$8,($A198-1)),IF(Setup!$C$7="Twice a month",DATE(YEAR(Setup!$C$8),MONTH(Setup!$C$8)+INT((($A198-1)+Setup!$C$41)/2),MIN(IF(MOD(($A198-1)+Setup!$C$41,2)=0,Setup!$C$39,Setup!$C$40),DAY(EOMONTH(DATE(YEAR(Setup!$C$8),MONTH(Setup!$C$8)+INT((($A198-1)+Setup!$C$41)/2),1),0)))),Setup!$C$8+($A198-1)*IF(Setup!$C$7="Every week",7,14)))</f>
        <v>48971</v>
      </c>
      <c r="C198" s="45" t="n">
        <f aca="false">IF(Setup!$C$7="Every month",EDATE(Setup!$C$8,$A198),IF(Setup!$C$7="Twice a month",DATE(YEAR(Setup!$C$8),MONTH(Setup!$C$8)+INT(($A198+Setup!$C$41)/2),MIN(IF(MOD($A198+Setup!$C$41,2)=0,Setup!$C$39,Setup!$C$40),DAY(EOMONTH(DATE(YEAR(Setup!$C$8),MONTH(Setup!$C$8)+INT(($A198+Setup!$C$41)/2),1),0)))),Setup!$C$8+$A198*IF(Setup!$C$7="Every week",7,14)))</f>
        <v>48985</v>
      </c>
      <c r="D198" s="46"/>
      <c r="E198" s="47"/>
      <c r="F198" s="47"/>
      <c r="G198" s="47"/>
      <c r="H198" s="47"/>
      <c r="I198" s="48" t="n">
        <f aca="false">N(Setup!$C$11)+N(E198)</f>
        <v>100</v>
      </c>
      <c r="J198" s="48" t="n">
        <f aca="false">MIN(Setup!$C$37,MAX(I198,0))</f>
        <v>9.23076923076923</v>
      </c>
      <c r="K198" s="48" t="n">
        <f aca="false">MIN(MAX(N(Setup!$C$14)-L197,0),MAX(I198-J198,0))</f>
        <v>0</v>
      </c>
      <c r="L198" s="48" t="n">
        <f aca="false">L197+K198-N(G198)</f>
        <v>500</v>
      </c>
      <c r="M198" s="48" t="n">
        <f aca="false">M197+J198-N(H198)</f>
        <v>1753.84615384616</v>
      </c>
      <c r="N198" s="48" t="n">
        <f aca="false">SUM(BX198:DU198)</f>
        <v>0</v>
      </c>
      <c r="O198" s="48" t="n">
        <f aca="false">SUM(Z198:BW198)-N198</f>
        <v>0</v>
      </c>
      <c r="P198" s="48" t="n">
        <f aca="false">MAX(I198-J198-K198,0)+O198</f>
        <v>90.7692307692308</v>
      </c>
      <c r="Q198" s="48" t="n">
        <f aca="false">SUM(DV198:FS198)</f>
        <v>0</v>
      </c>
      <c r="R198" s="49" t="n">
        <f aca="false">N198+J198+K198+Q198</f>
        <v>9.23076923076923</v>
      </c>
      <c r="S198" s="48" t="n">
        <f aca="false">T198-T197-N(F198)+N198+Q198</f>
        <v>0</v>
      </c>
      <c r="T198" s="49" t="n">
        <f aca="false">SUM(FT198:HQ198)</f>
        <v>0</v>
      </c>
      <c r="U198" s="44" t="str">
        <f aca="false">IF(T197&lt;0.005,"",INDEX(Helpers!$C$2:$C$51,IF(_xlfn.MINIFS($DV$6:$FS$6,DV198:FS198,"&gt;0.005")=0,V198,_xlfn.MINIFS($DV$6:$FS$6,DV198:FS198,"&gt;0.005"))))</f>
        <v/>
      </c>
      <c r="V198" s="44" t="n">
        <f aca="false">IF(_xlfn.MINIFS($FT$6:$HQ$6,FT197:HQ197,"&gt;0.005")=0,1,_xlfn.MINIFS($FT$6:$HQ$6,FT197:HQ197,"&gt;0.005"))</f>
        <v>1</v>
      </c>
      <c r="W198" s="44" t="n">
        <f aca="false">IF(AND(D198&lt;&gt;"Paid",T197&gt;0.005),1,0)</f>
        <v>0</v>
      </c>
      <c r="X198" s="48" t="n">
        <f aca="false">SUMPRODUCT(((Helpers!$G$2:$G$51*(1+(Helpers!$D$2:$D$51+0.000000001)/12)^(($B198-Setup!$C$8)/(365.25/12))-Helpers!$E$2:$E$51*((1+(Helpers!$D$2:$D$51+0.000000001)/12)^(($B198-Setup!$C$8)/(365.25/12))-1)/((Helpers!$D$2:$D$51+0.000000001)/12))&gt;0)*(Helpers!$G$2:$G$51*(1+(Helpers!$D$2:$D$51+0.000000001)/12)^(($B198-Setup!$C$8)/(365.25/12))-Helpers!$E$2:$E$51*((1+(Helpers!$D$2:$D$51+0.000000001)/12)^(($B198-Setup!$C$8)/(365.25/12))-1)/((Helpers!$D$2:$D$51+0.000000001)/12)))</f>
        <v>0</v>
      </c>
      <c r="Y198" s="48"/>
      <c r="Z198" s="48" t="n">
        <f aca="false">IF(OR(N(Z$5)=0,Z$6=""),0,Z$5*((DATE(YEAR($B198),MONTH($B198),MIN(Z$6,DAY(EOMONTH($B198,0))))&gt;=$B198)*(DATE(YEAR($B198),MONTH($B198),MIN(Z$6,DAY(EOMONTH($B198,0))))&lt;$C198)+(DATE(YEAR($B198),MONTH($B198)+1,MIN(Z$6,DAY(EOMONTH($B198,1))))&gt;=$B198)*(DATE(YEAR($B198),MONTH($B198)+1,MIN(Z$6,DAY(EOMONTH($B198,1))))&lt;$C198)))</f>
        <v>0</v>
      </c>
      <c r="AA198" s="48" t="n">
        <f aca="false">IF(OR(N(AA$5)=0,AA$6=""),0,AA$5*((DATE(YEAR($B198),MONTH($B198),MIN(AA$6,DAY(EOMONTH($B198,0))))&gt;=$B198)*(DATE(YEAR($B198),MONTH($B198),MIN(AA$6,DAY(EOMONTH($B198,0))))&lt;$C198)+(DATE(YEAR($B198),MONTH($B198)+1,MIN(AA$6,DAY(EOMONTH($B198,1))))&gt;=$B198)*(DATE(YEAR($B198),MONTH($B198)+1,MIN(AA$6,DAY(EOMONTH($B198,1))))&lt;$C198)))</f>
        <v>0</v>
      </c>
      <c r="AB198" s="48" t="n">
        <f aca="false">IF(OR(N(AB$5)=0,AB$6=""),0,AB$5*((DATE(YEAR($B198),MONTH($B198),MIN(AB$6,DAY(EOMONTH($B198,0))))&gt;=$B198)*(DATE(YEAR($B198),MONTH($B198),MIN(AB$6,DAY(EOMONTH($B198,0))))&lt;$C198)+(DATE(YEAR($B198),MONTH($B198)+1,MIN(AB$6,DAY(EOMONTH($B198,1))))&gt;=$B198)*(DATE(YEAR($B198),MONTH($B198)+1,MIN(AB$6,DAY(EOMONTH($B198,1))))&lt;$C198)))</f>
        <v>0</v>
      </c>
      <c r="AC198" s="48" t="n">
        <f aca="false">IF(OR(N(AC$5)=0,AC$6=""),0,AC$5*((DATE(YEAR($B198),MONTH($B198),MIN(AC$6,DAY(EOMONTH($B198,0))))&gt;=$B198)*(DATE(YEAR($B198),MONTH($B198),MIN(AC$6,DAY(EOMONTH($B198,0))))&lt;$C198)+(DATE(YEAR($B198),MONTH($B198)+1,MIN(AC$6,DAY(EOMONTH($B198,1))))&gt;=$B198)*(DATE(YEAR($B198),MONTH($B198)+1,MIN(AC$6,DAY(EOMONTH($B198,1))))&lt;$C198)))</f>
        <v>0</v>
      </c>
      <c r="AD198" s="48" t="n">
        <f aca="false">IF(OR(N(AD$5)=0,AD$6=""),0,AD$5*((DATE(YEAR($B198),MONTH($B198),MIN(AD$6,DAY(EOMONTH($B198,0))))&gt;=$B198)*(DATE(YEAR($B198),MONTH($B198),MIN(AD$6,DAY(EOMONTH($B198,0))))&lt;$C198)+(DATE(YEAR($B198),MONTH($B198)+1,MIN(AD$6,DAY(EOMONTH($B198,1))))&gt;=$B198)*(DATE(YEAR($B198),MONTH($B198)+1,MIN(AD$6,DAY(EOMONTH($B198,1))))&lt;$C198)))</f>
        <v>0</v>
      </c>
      <c r="AE198" s="48" t="n">
        <f aca="false">IF(OR(N(AE$5)=0,AE$6=""),0,AE$5*((DATE(YEAR($B198),MONTH($B198),MIN(AE$6,DAY(EOMONTH($B198,0))))&gt;=$B198)*(DATE(YEAR($B198),MONTH($B198),MIN(AE$6,DAY(EOMONTH($B198,0))))&lt;$C198)+(DATE(YEAR($B198),MONTH($B198)+1,MIN(AE$6,DAY(EOMONTH($B198,1))))&gt;=$B198)*(DATE(YEAR($B198),MONTH($B198)+1,MIN(AE$6,DAY(EOMONTH($B198,1))))&lt;$C198)))</f>
        <v>0</v>
      </c>
      <c r="AF198" s="48" t="n">
        <f aca="false">IF(OR(N(AF$5)=0,AF$6=""),0,AF$5*((DATE(YEAR($B198),MONTH($B198),MIN(AF$6,DAY(EOMONTH($B198,0))))&gt;=$B198)*(DATE(YEAR($B198),MONTH($B198),MIN(AF$6,DAY(EOMONTH($B198,0))))&lt;$C198)+(DATE(YEAR($B198),MONTH($B198)+1,MIN(AF$6,DAY(EOMONTH($B198,1))))&gt;=$B198)*(DATE(YEAR($B198),MONTH($B198)+1,MIN(AF$6,DAY(EOMONTH($B198,1))))&lt;$C198)))</f>
        <v>0</v>
      </c>
      <c r="AG198" s="48" t="n">
        <f aca="false">IF(OR(N(AG$5)=0,AG$6=""),0,AG$5*((DATE(YEAR($B198),MONTH($B198),MIN(AG$6,DAY(EOMONTH($B198,0))))&gt;=$B198)*(DATE(YEAR($B198),MONTH($B198),MIN(AG$6,DAY(EOMONTH($B198,0))))&lt;$C198)+(DATE(YEAR($B198),MONTH($B198)+1,MIN(AG$6,DAY(EOMONTH($B198,1))))&gt;=$B198)*(DATE(YEAR($B198),MONTH($B198)+1,MIN(AG$6,DAY(EOMONTH($B198,1))))&lt;$C198)))</f>
        <v>0</v>
      </c>
      <c r="AH198" s="48" t="n">
        <f aca="false">IF(OR(N(AH$5)=0,AH$6=""),0,AH$5*((DATE(YEAR($B198),MONTH($B198),MIN(AH$6,DAY(EOMONTH($B198,0))))&gt;=$B198)*(DATE(YEAR($B198),MONTH($B198),MIN(AH$6,DAY(EOMONTH($B198,0))))&lt;$C198)+(DATE(YEAR($B198),MONTH($B198)+1,MIN(AH$6,DAY(EOMONTH($B198,1))))&gt;=$B198)*(DATE(YEAR($B198),MONTH($B198)+1,MIN(AH$6,DAY(EOMONTH($B198,1))))&lt;$C198)))</f>
        <v>0</v>
      </c>
      <c r="AI198" s="48" t="n">
        <f aca="false">IF(OR(N(AI$5)=0,AI$6=""),0,AI$5*((DATE(YEAR($B198),MONTH($B198),MIN(AI$6,DAY(EOMONTH($B198,0))))&gt;=$B198)*(DATE(YEAR($B198),MONTH($B198),MIN(AI$6,DAY(EOMONTH($B198,0))))&lt;$C198)+(DATE(YEAR($B198),MONTH($B198)+1,MIN(AI$6,DAY(EOMONTH($B198,1))))&gt;=$B198)*(DATE(YEAR($B198),MONTH($B198)+1,MIN(AI$6,DAY(EOMONTH($B198,1))))&lt;$C198)))</f>
        <v>0</v>
      </c>
      <c r="AJ198" s="48" t="n">
        <f aca="false">IF(OR(N(AJ$5)=0,AJ$6=""),0,AJ$5*((DATE(YEAR($B198),MONTH($B198),MIN(AJ$6,DAY(EOMONTH($B198,0))))&gt;=$B198)*(DATE(YEAR($B198),MONTH($B198),MIN(AJ$6,DAY(EOMONTH($B198,0))))&lt;$C198)+(DATE(YEAR($B198),MONTH($B198)+1,MIN(AJ$6,DAY(EOMONTH($B198,1))))&gt;=$B198)*(DATE(YEAR($B198),MONTH($B198)+1,MIN(AJ$6,DAY(EOMONTH($B198,1))))&lt;$C198)))</f>
        <v>0</v>
      </c>
      <c r="AK198" s="48" t="n">
        <f aca="false">IF(OR(N(AK$5)=0,AK$6=""),0,AK$5*((DATE(YEAR($B198),MONTH($B198),MIN(AK$6,DAY(EOMONTH($B198,0))))&gt;=$B198)*(DATE(YEAR($B198),MONTH($B198),MIN(AK$6,DAY(EOMONTH($B198,0))))&lt;$C198)+(DATE(YEAR($B198),MONTH($B198)+1,MIN(AK$6,DAY(EOMONTH($B198,1))))&gt;=$B198)*(DATE(YEAR($B198),MONTH($B198)+1,MIN(AK$6,DAY(EOMONTH($B198,1))))&lt;$C198)))</f>
        <v>0</v>
      </c>
      <c r="AL198" s="48" t="n">
        <f aca="false">IF(OR(N(AL$5)=0,AL$6=""),0,AL$5*((DATE(YEAR($B198),MONTH($B198),MIN(AL$6,DAY(EOMONTH($B198,0))))&gt;=$B198)*(DATE(YEAR($B198),MONTH($B198),MIN(AL$6,DAY(EOMONTH($B198,0))))&lt;$C198)+(DATE(YEAR($B198),MONTH($B198)+1,MIN(AL$6,DAY(EOMONTH($B198,1))))&gt;=$B198)*(DATE(YEAR($B198),MONTH($B198)+1,MIN(AL$6,DAY(EOMONTH($B198,1))))&lt;$C198)))</f>
        <v>0</v>
      </c>
      <c r="AM198" s="48" t="n">
        <f aca="false">IF(OR(N(AM$5)=0,AM$6=""),0,AM$5*((DATE(YEAR($B198),MONTH($B198),MIN(AM$6,DAY(EOMONTH($B198,0))))&gt;=$B198)*(DATE(YEAR($B198),MONTH($B198),MIN(AM$6,DAY(EOMONTH($B198,0))))&lt;$C198)+(DATE(YEAR($B198),MONTH($B198)+1,MIN(AM$6,DAY(EOMONTH($B198,1))))&gt;=$B198)*(DATE(YEAR($B198),MONTH($B198)+1,MIN(AM$6,DAY(EOMONTH($B198,1))))&lt;$C198)))</f>
        <v>0</v>
      </c>
      <c r="AN198" s="48" t="n">
        <f aca="false">IF(OR(N(AN$5)=0,AN$6=""),0,AN$5*((DATE(YEAR($B198),MONTH($B198),MIN(AN$6,DAY(EOMONTH($B198,0))))&gt;=$B198)*(DATE(YEAR($B198),MONTH($B198),MIN(AN$6,DAY(EOMONTH($B198,0))))&lt;$C198)+(DATE(YEAR($B198),MONTH($B198)+1,MIN(AN$6,DAY(EOMONTH($B198,1))))&gt;=$B198)*(DATE(YEAR($B198),MONTH($B198)+1,MIN(AN$6,DAY(EOMONTH($B198,1))))&lt;$C198)))</f>
        <v>0</v>
      </c>
      <c r="AO198" s="48" t="n">
        <f aca="false">IF(OR(N(AO$5)=0,AO$6=""),0,AO$5*((DATE(YEAR($B198),MONTH($B198),MIN(AO$6,DAY(EOMONTH($B198,0))))&gt;=$B198)*(DATE(YEAR($B198),MONTH($B198),MIN(AO$6,DAY(EOMONTH($B198,0))))&lt;$C198)+(DATE(YEAR($B198),MONTH($B198)+1,MIN(AO$6,DAY(EOMONTH($B198,1))))&gt;=$B198)*(DATE(YEAR($B198),MONTH($B198)+1,MIN(AO$6,DAY(EOMONTH($B198,1))))&lt;$C198)))</f>
        <v>0</v>
      </c>
      <c r="AP198" s="48" t="n">
        <f aca="false">IF(OR(N(AP$5)=0,AP$6=""),0,AP$5*((DATE(YEAR($B198),MONTH($B198),MIN(AP$6,DAY(EOMONTH($B198,0))))&gt;=$B198)*(DATE(YEAR($B198),MONTH($B198),MIN(AP$6,DAY(EOMONTH($B198,0))))&lt;$C198)+(DATE(YEAR($B198),MONTH($B198)+1,MIN(AP$6,DAY(EOMONTH($B198,1))))&gt;=$B198)*(DATE(YEAR($B198),MONTH($B198)+1,MIN(AP$6,DAY(EOMONTH($B198,1))))&lt;$C198)))</f>
        <v>0</v>
      </c>
      <c r="AQ198" s="48" t="n">
        <f aca="false">IF(OR(N(AQ$5)=0,AQ$6=""),0,AQ$5*((DATE(YEAR($B198),MONTH($B198),MIN(AQ$6,DAY(EOMONTH($B198,0))))&gt;=$B198)*(DATE(YEAR($B198),MONTH($B198),MIN(AQ$6,DAY(EOMONTH($B198,0))))&lt;$C198)+(DATE(YEAR($B198),MONTH($B198)+1,MIN(AQ$6,DAY(EOMONTH($B198,1))))&gt;=$B198)*(DATE(YEAR($B198),MONTH($B198)+1,MIN(AQ$6,DAY(EOMONTH($B198,1))))&lt;$C198)))</f>
        <v>0</v>
      </c>
      <c r="AR198" s="48" t="n">
        <f aca="false">IF(OR(N(AR$5)=0,AR$6=""),0,AR$5*((DATE(YEAR($B198),MONTH($B198),MIN(AR$6,DAY(EOMONTH($B198,0))))&gt;=$B198)*(DATE(YEAR($B198),MONTH($B198),MIN(AR$6,DAY(EOMONTH($B198,0))))&lt;$C198)+(DATE(YEAR($B198),MONTH($B198)+1,MIN(AR$6,DAY(EOMONTH($B198,1))))&gt;=$B198)*(DATE(YEAR($B198),MONTH($B198)+1,MIN(AR$6,DAY(EOMONTH($B198,1))))&lt;$C198)))</f>
        <v>0</v>
      </c>
      <c r="AS198" s="48" t="n">
        <f aca="false">IF(OR(N(AS$5)=0,AS$6=""),0,AS$5*((DATE(YEAR($B198),MONTH($B198),MIN(AS$6,DAY(EOMONTH($B198,0))))&gt;=$B198)*(DATE(YEAR($B198),MONTH($B198),MIN(AS$6,DAY(EOMONTH($B198,0))))&lt;$C198)+(DATE(YEAR($B198),MONTH($B198)+1,MIN(AS$6,DAY(EOMONTH($B198,1))))&gt;=$B198)*(DATE(YEAR($B198),MONTH($B198)+1,MIN(AS$6,DAY(EOMONTH($B198,1))))&lt;$C198)))</f>
        <v>0</v>
      </c>
      <c r="AT198" s="48" t="n">
        <f aca="false">IF(OR(N(AT$5)=0,AT$6=""),0,AT$5*((DATE(YEAR($B198),MONTH($B198),MIN(AT$6,DAY(EOMONTH($B198,0))))&gt;=$B198)*(DATE(YEAR($B198),MONTH($B198),MIN(AT$6,DAY(EOMONTH($B198,0))))&lt;$C198)+(DATE(YEAR($B198),MONTH($B198)+1,MIN(AT$6,DAY(EOMONTH($B198,1))))&gt;=$B198)*(DATE(YEAR($B198),MONTH($B198)+1,MIN(AT$6,DAY(EOMONTH($B198,1))))&lt;$C198)))</f>
        <v>0</v>
      </c>
      <c r="AU198" s="48" t="n">
        <f aca="false">IF(OR(N(AU$5)=0,AU$6=""),0,AU$5*((DATE(YEAR($B198),MONTH($B198),MIN(AU$6,DAY(EOMONTH($B198,0))))&gt;=$B198)*(DATE(YEAR($B198),MONTH($B198),MIN(AU$6,DAY(EOMONTH($B198,0))))&lt;$C198)+(DATE(YEAR($B198),MONTH($B198)+1,MIN(AU$6,DAY(EOMONTH($B198,1))))&gt;=$B198)*(DATE(YEAR($B198),MONTH($B198)+1,MIN(AU$6,DAY(EOMONTH($B198,1))))&lt;$C198)))</f>
        <v>0</v>
      </c>
      <c r="AV198" s="48" t="n">
        <f aca="false">IF(OR(N(AV$5)=0,AV$6=""),0,AV$5*((DATE(YEAR($B198),MONTH($B198),MIN(AV$6,DAY(EOMONTH($B198,0))))&gt;=$B198)*(DATE(YEAR($B198),MONTH($B198),MIN(AV$6,DAY(EOMONTH($B198,0))))&lt;$C198)+(DATE(YEAR($B198),MONTH($B198)+1,MIN(AV$6,DAY(EOMONTH($B198,1))))&gt;=$B198)*(DATE(YEAR($B198),MONTH($B198)+1,MIN(AV$6,DAY(EOMONTH($B198,1))))&lt;$C198)))</f>
        <v>0</v>
      </c>
      <c r="AW198" s="48" t="n">
        <f aca="false">IF(OR(N(AW$5)=0,AW$6=""),0,AW$5*((DATE(YEAR($B198),MONTH($B198),MIN(AW$6,DAY(EOMONTH($B198,0))))&gt;=$B198)*(DATE(YEAR($B198),MONTH($B198),MIN(AW$6,DAY(EOMONTH($B198,0))))&lt;$C198)+(DATE(YEAR($B198),MONTH($B198)+1,MIN(AW$6,DAY(EOMONTH($B198,1))))&gt;=$B198)*(DATE(YEAR($B198),MONTH($B198)+1,MIN(AW$6,DAY(EOMONTH($B198,1))))&lt;$C198)))</f>
        <v>0</v>
      </c>
      <c r="AX198" s="48" t="n">
        <f aca="false">IF(OR(N(AX$5)=0,AX$6=""),0,AX$5*((DATE(YEAR($B198),MONTH($B198),MIN(AX$6,DAY(EOMONTH($B198,0))))&gt;=$B198)*(DATE(YEAR($B198),MONTH($B198),MIN(AX$6,DAY(EOMONTH($B198,0))))&lt;$C198)+(DATE(YEAR($B198),MONTH($B198)+1,MIN(AX$6,DAY(EOMONTH($B198,1))))&gt;=$B198)*(DATE(YEAR($B198),MONTH($B198)+1,MIN(AX$6,DAY(EOMONTH($B198,1))))&lt;$C198)))</f>
        <v>0</v>
      </c>
      <c r="AY198" s="48" t="n">
        <f aca="false">IF(OR(N(AY$5)=0,AY$6=""),0,AY$5*((DATE(YEAR($B198),MONTH($B198),MIN(AY$6,DAY(EOMONTH($B198,0))))&gt;=$B198)*(DATE(YEAR($B198),MONTH($B198),MIN(AY$6,DAY(EOMONTH($B198,0))))&lt;$C198)+(DATE(YEAR($B198),MONTH($B198)+1,MIN(AY$6,DAY(EOMONTH($B198,1))))&gt;=$B198)*(DATE(YEAR($B198),MONTH($B198)+1,MIN(AY$6,DAY(EOMONTH($B198,1))))&lt;$C198)))</f>
        <v>0</v>
      </c>
      <c r="AZ198" s="48" t="n">
        <f aca="false">IF(OR(N(AZ$5)=0,AZ$6=""),0,AZ$5*((DATE(YEAR($B198),MONTH($B198),MIN(AZ$6,DAY(EOMONTH($B198,0))))&gt;=$B198)*(DATE(YEAR($B198),MONTH($B198),MIN(AZ$6,DAY(EOMONTH($B198,0))))&lt;$C198)+(DATE(YEAR($B198),MONTH($B198)+1,MIN(AZ$6,DAY(EOMONTH($B198,1))))&gt;=$B198)*(DATE(YEAR($B198),MONTH($B198)+1,MIN(AZ$6,DAY(EOMONTH($B198,1))))&lt;$C198)))</f>
        <v>0</v>
      </c>
      <c r="BA198" s="48" t="n">
        <f aca="false">IF(OR(N(BA$5)=0,BA$6=""),0,BA$5*((DATE(YEAR($B198),MONTH($B198),MIN(BA$6,DAY(EOMONTH($B198,0))))&gt;=$B198)*(DATE(YEAR($B198),MONTH($B198),MIN(BA$6,DAY(EOMONTH($B198,0))))&lt;$C198)+(DATE(YEAR($B198),MONTH($B198)+1,MIN(BA$6,DAY(EOMONTH($B198,1))))&gt;=$B198)*(DATE(YEAR($B198),MONTH($B198)+1,MIN(BA$6,DAY(EOMONTH($B198,1))))&lt;$C198)))</f>
        <v>0</v>
      </c>
      <c r="BB198" s="48" t="n">
        <f aca="false">IF(OR(N(BB$5)=0,BB$6=""),0,BB$5*((DATE(YEAR($B198),MONTH($B198),MIN(BB$6,DAY(EOMONTH($B198,0))))&gt;=$B198)*(DATE(YEAR($B198),MONTH($B198),MIN(BB$6,DAY(EOMONTH($B198,0))))&lt;$C198)+(DATE(YEAR($B198),MONTH($B198)+1,MIN(BB$6,DAY(EOMONTH($B198,1))))&gt;=$B198)*(DATE(YEAR($B198),MONTH($B198)+1,MIN(BB$6,DAY(EOMONTH($B198,1))))&lt;$C198)))</f>
        <v>0</v>
      </c>
      <c r="BC198" s="48" t="n">
        <f aca="false">IF(OR(N(BC$5)=0,BC$6=""),0,BC$5*((DATE(YEAR($B198),MONTH($B198),MIN(BC$6,DAY(EOMONTH($B198,0))))&gt;=$B198)*(DATE(YEAR($B198),MONTH($B198),MIN(BC$6,DAY(EOMONTH($B198,0))))&lt;$C198)+(DATE(YEAR($B198),MONTH($B198)+1,MIN(BC$6,DAY(EOMONTH($B198,1))))&gt;=$B198)*(DATE(YEAR($B198),MONTH($B198)+1,MIN(BC$6,DAY(EOMONTH($B198,1))))&lt;$C198)))</f>
        <v>0</v>
      </c>
      <c r="BD198" s="48" t="n">
        <f aca="false">IF(OR(N(BD$5)=0,BD$6=""),0,BD$5*((DATE(YEAR($B198),MONTH($B198),MIN(BD$6,DAY(EOMONTH($B198,0))))&gt;=$B198)*(DATE(YEAR($B198),MONTH($B198),MIN(BD$6,DAY(EOMONTH($B198,0))))&lt;$C198)+(DATE(YEAR($B198),MONTH($B198)+1,MIN(BD$6,DAY(EOMONTH($B198,1))))&gt;=$B198)*(DATE(YEAR($B198),MONTH($B198)+1,MIN(BD$6,DAY(EOMONTH($B198,1))))&lt;$C198)))</f>
        <v>0</v>
      </c>
      <c r="BE198" s="48" t="n">
        <f aca="false">IF(OR(N(BE$5)=0,BE$6=""),0,BE$5*((DATE(YEAR($B198),MONTH($B198),MIN(BE$6,DAY(EOMONTH($B198,0))))&gt;=$B198)*(DATE(YEAR($B198),MONTH($B198),MIN(BE$6,DAY(EOMONTH($B198,0))))&lt;$C198)+(DATE(YEAR($B198),MONTH($B198)+1,MIN(BE$6,DAY(EOMONTH($B198,1))))&gt;=$B198)*(DATE(YEAR($B198),MONTH($B198)+1,MIN(BE$6,DAY(EOMONTH($B198,1))))&lt;$C198)))</f>
        <v>0</v>
      </c>
      <c r="BF198" s="48" t="n">
        <f aca="false">IF(OR(N(BF$5)=0,BF$6=""),0,BF$5*((DATE(YEAR($B198),MONTH($B198),MIN(BF$6,DAY(EOMONTH($B198,0))))&gt;=$B198)*(DATE(YEAR($B198),MONTH($B198),MIN(BF$6,DAY(EOMONTH($B198,0))))&lt;$C198)+(DATE(YEAR($B198),MONTH($B198)+1,MIN(BF$6,DAY(EOMONTH($B198,1))))&gt;=$B198)*(DATE(YEAR($B198),MONTH($B198)+1,MIN(BF$6,DAY(EOMONTH($B198,1))))&lt;$C198)))</f>
        <v>0</v>
      </c>
      <c r="BG198" s="48" t="n">
        <f aca="false">IF(OR(N(BG$5)=0,BG$6=""),0,BG$5*((DATE(YEAR($B198),MONTH($B198),MIN(BG$6,DAY(EOMONTH($B198,0))))&gt;=$B198)*(DATE(YEAR($B198),MONTH($B198),MIN(BG$6,DAY(EOMONTH($B198,0))))&lt;$C198)+(DATE(YEAR($B198),MONTH($B198)+1,MIN(BG$6,DAY(EOMONTH($B198,1))))&gt;=$B198)*(DATE(YEAR($B198),MONTH($B198)+1,MIN(BG$6,DAY(EOMONTH($B198,1))))&lt;$C198)))</f>
        <v>0</v>
      </c>
      <c r="BH198" s="48" t="n">
        <f aca="false">IF(OR(N(BH$5)=0,BH$6=""),0,BH$5*((DATE(YEAR($B198),MONTH($B198),MIN(BH$6,DAY(EOMONTH($B198,0))))&gt;=$B198)*(DATE(YEAR($B198),MONTH($B198),MIN(BH$6,DAY(EOMONTH($B198,0))))&lt;$C198)+(DATE(YEAR($B198),MONTH($B198)+1,MIN(BH$6,DAY(EOMONTH($B198,1))))&gt;=$B198)*(DATE(YEAR($B198),MONTH($B198)+1,MIN(BH$6,DAY(EOMONTH($B198,1))))&lt;$C198)))</f>
        <v>0</v>
      </c>
      <c r="BI198" s="48" t="n">
        <f aca="false">IF(OR(N(BI$5)=0,BI$6=""),0,BI$5*((DATE(YEAR($B198),MONTH($B198),MIN(BI$6,DAY(EOMONTH($B198,0))))&gt;=$B198)*(DATE(YEAR($B198),MONTH($B198),MIN(BI$6,DAY(EOMONTH($B198,0))))&lt;$C198)+(DATE(YEAR($B198),MONTH($B198)+1,MIN(BI$6,DAY(EOMONTH($B198,1))))&gt;=$B198)*(DATE(YEAR($B198),MONTH($B198)+1,MIN(BI$6,DAY(EOMONTH($B198,1))))&lt;$C198)))</f>
        <v>0</v>
      </c>
      <c r="BJ198" s="48" t="n">
        <f aca="false">IF(OR(N(BJ$5)=0,BJ$6=""),0,BJ$5*((DATE(YEAR($B198),MONTH($B198),MIN(BJ$6,DAY(EOMONTH($B198,0))))&gt;=$B198)*(DATE(YEAR($B198),MONTH($B198),MIN(BJ$6,DAY(EOMONTH($B198,0))))&lt;$C198)+(DATE(YEAR($B198),MONTH($B198)+1,MIN(BJ$6,DAY(EOMONTH($B198,1))))&gt;=$B198)*(DATE(YEAR($B198),MONTH($B198)+1,MIN(BJ$6,DAY(EOMONTH($B198,1))))&lt;$C198)))</f>
        <v>0</v>
      </c>
      <c r="BK198" s="48" t="n">
        <f aca="false">IF(OR(N(BK$5)=0,BK$6=""),0,BK$5*((DATE(YEAR($B198),MONTH($B198),MIN(BK$6,DAY(EOMONTH($B198,0))))&gt;=$B198)*(DATE(YEAR($B198),MONTH($B198),MIN(BK$6,DAY(EOMONTH($B198,0))))&lt;$C198)+(DATE(YEAR($B198),MONTH($B198)+1,MIN(BK$6,DAY(EOMONTH($B198,1))))&gt;=$B198)*(DATE(YEAR($B198),MONTH($B198)+1,MIN(BK$6,DAY(EOMONTH($B198,1))))&lt;$C198)))</f>
        <v>0</v>
      </c>
      <c r="BL198" s="48" t="n">
        <f aca="false">IF(OR(N(BL$5)=0,BL$6=""),0,BL$5*((DATE(YEAR($B198),MONTH($B198),MIN(BL$6,DAY(EOMONTH($B198,0))))&gt;=$B198)*(DATE(YEAR($B198),MONTH($B198),MIN(BL$6,DAY(EOMONTH($B198,0))))&lt;$C198)+(DATE(YEAR($B198),MONTH($B198)+1,MIN(BL$6,DAY(EOMONTH($B198,1))))&gt;=$B198)*(DATE(YEAR($B198),MONTH($B198)+1,MIN(BL$6,DAY(EOMONTH($B198,1))))&lt;$C198)))</f>
        <v>0</v>
      </c>
      <c r="BM198" s="48" t="n">
        <f aca="false">IF(OR(N(BM$5)=0,BM$6=""),0,BM$5*((DATE(YEAR($B198),MONTH($B198),MIN(BM$6,DAY(EOMONTH($B198,0))))&gt;=$B198)*(DATE(YEAR($B198),MONTH($B198),MIN(BM$6,DAY(EOMONTH($B198,0))))&lt;$C198)+(DATE(YEAR($B198),MONTH($B198)+1,MIN(BM$6,DAY(EOMONTH($B198,1))))&gt;=$B198)*(DATE(YEAR($B198),MONTH($B198)+1,MIN(BM$6,DAY(EOMONTH($B198,1))))&lt;$C198)))</f>
        <v>0</v>
      </c>
      <c r="BN198" s="48" t="n">
        <f aca="false">IF(OR(N(BN$5)=0,BN$6=""),0,BN$5*((DATE(YEAR($B198),MONTH($B198),MIN(BN$6,DAY(EOMONTH($B198,0))))&gt;=$B198)*(DATE(YEAR($B198),MONTH($B198),MIN(BN$6,DAY(EOMONTH($B198,0))))&lt;$C198)+(DATE(YEAR($B198),MONTH($B198)+1,MIN(BN$6,DAY(EOMONTH($B198,1))))&gt;=$B198)*(DATE(YEAR($B198),MONTH($B198)+1,MIN(BN$6,DAY(EOMONTH($B198,1))))&lt;$C198)))</f>
        <v>0</v>
      </c>
      <c r="BO198" s="48" t="n">
        <f aca="false">IF(OR(N(BO$5)=0,BO$6=""),0,BO$5*((DATE(YEAR($B198),MONTH($B198),MIN(BO$6,DAY(EOMONTH($B198,0))))&gt;=$B198)*(DATE(YEAR($B198),MONTH($B198),MIN(BO$6,DAY(EOMONTH($B198,0))))&lt;$C198)+(DATE(YEAR($B198),MONTH($B198)+1,MIN(BO$6,DAY(EOMONTH($B198,1))))&gt;=$B198)*(DATE(YEAR($B198),MONTH($B198)+1,MIN(BO$6,DAY(EOMONTH($B198,1))))&lt;$C198)))</f>
        <v>0</v>
      </c>
      <c r="BP198" s="48" t="n">
        <f aca="false">IF(OR(N(BP$5)=0,BP$6=""),0,BP$5*((DATE(YEAR($B198),MONTH($B198),MIN(BP$6,DAY(EOMONTH($B198,0))))&gt;=$B198)*(DATE(YEAR($B198),MONTH($B198),MIN(BP$6,DAY(EOMONTH($B198,0))))&lt;$C198)+(DATE(YEAR($B198),MONTH($B198)+1,MIN(BP$6,DAY(EOMONTH($B198,1))))&gt;=$B198)*(DATE(YEAR($B198),MONTH($B198)+1,MIN(BP$6,DAY(EOMONTH($B198,1))))&lt;$C198)))</f>
        <v>0</v>
      </c>
      <c r="BQ198" s="48" t="n">
        <f aca="false">IF(OR(N(BQ$5)=0,BQ$6=""),0,BQ$5*((DATE(YEAR($B198),MONTH($B198),MIN(BQ$6,DAY(EOMONTH($B198,0))))&gt;=$B198)*(DATE(YEAR($B198),MONTH($B198),MIN(BQ$6,DAY(EOMONTH($B198,0))))&lt;$C198)+(DATE(YEAR($B198),MONTH($B198)+1,MIN(BQ$6,DAY(EOMONTH($B198,1))))&gt;=$B198)*(DATE(YEAR($B198),MONTH($B198)+1,MIN(BQ$6,DAY(EOMONTH($B198,1))))&lt;$C198)))</f>
        <v>0</v>
      </c>
      <c r="BR198" s="48" t="n">
        <f aca="false">IF(OR(N(BR$5)=0,BR$6=""),0,BR$5*((DATE(YEAR($B198),MONTH($B198),MIN(BR$6,DAY(EOMONTH($B198,0))))&gt;=$B198)*(DATE(YEAR($B198),MONTH($B198),MIN(BR$6,DAY(EOMONTH($B198,0))))&lt;$C198)+(DATE(YEAR($B198),MONTH($B198)+1,MIN(BR$6,DAY(EOMONTH($B198,1))))&gt;=$B198)*(DATE(YEAR($B198),MONTH($B198)+1,MIN(BR$6,DAY(EOMONTH($B198,1))))&lt;$C198)))</f>
        <v>0</v>
      </c>
      <c r="BS198" s="48" t="n">
        <f aca="false">IF(OR(N(BS$5)=0,BS$6=""),0,BS$5*((DATE(YEAR($B198),MONTH($B198),MIN(BS$6,DAY(EOMONTH($B198,0))))&gt;=$B198)*(DATE(YEAR($B198),MONTH($B198),MIN(BS$6,DAY(EOMONTH($B198,0))))&lt;$C198)+(DATE(YEAR($B198),MONTH($B198)+1,MIN(BS$6,DAY(EOMONTH($B198,1))))&gt;=$B198)*(DATE(YEAR($B198),MONTH($B198)+1,MIN(BS$6,DAY(EOMONTH($B198,1))))&lt;$C198)))</f>
        <v>0</v>
      </c>
      <c r="BT198" s="48" t="n">
        <f aca="false">IF(OR(N(BT$5)=0,BT$6=""),0,BT$5*((DATE(YEAR($B198),MONTH($B198),MIN(BT$6,DAY(EOMONTH($B198,0))))&gt;=$B198)*(DATE(YEAR($B198),MONTH($B198),MIN(BT$6,DAY(EOMONTH($B198,0))))&lt;$C198)+(DATE(YEAR($B198),MONTH($B198)+1,MIN(BT$6,DAY(EOMONTH($B198,1))))&gt;=$B198)*(DATE(YEAR($B198),MONTH($B198)+1,MIN(BT$6,DAY(EOMONTH($B198,1))))&lt;$C198)))</f>
        <v>0</v>
      </c>
      <c r="BU198" s="48" t="n">
        <f aca="false">IF(OR(N(BU$5)=0,BU$6=""),0,BU$5*((DATE(YEAR($B198),MONTH($B198),MIN(BU$6,DAY(EOMONTH($B198,0))))&gt;=$B198)*(DATE(YEAR($B198),MONTH($B198),MIN(BU$6,DAY(EOMONTH($B198,0))))&lt;$C198)+(DATE(YEAR($B198),MONTH($B198)+1,MIN(BU$6,DAY(EOMONTH($B198,1))))&gt;=$B198)*(DATE(YEAR($B198),MONTH($B198)+1,MIN(BU$6,DAY(EOMONTH($B198,1))))&lt;$C198)))</f>
        <v>0</v>
      </c>
      <c r="BV198" s="48" t="n">
        <f aca="false">IF(OR(N(BV$5)=0,BV$6=""),0,BV$5*((DATE(YEAR($B198),MONTH($B198),MIN(BV$6,DAY(EOMONTH($B198,0))))&gt;=$B198)*(DATE(YEAR($B198),MONTH($B198),MIN(BV$6,DAY(EOMONTH($B198,0))))&lt;$C198)+(DATE(YEAR($B198),MONTH($B198)+1,MIN(BV$6,DAY(EOMONTH($B198,1))))&gt;=$B198)*(DATE(YEAR($B198),MONTH($B198)+1,MIN(BV$6,DAY(EOMONTH($B198,1))))&lt;$C198)))</f>
        <v>0</v>
      </c>
      <c r="BW198" s="48" t="n">
        <f aca="false">IF(OR(N(BW$5)=0,BW$6=""),0,BW$5*((DATE(YEAR($B198),MONTH($B198),MIN(BW$6,DAY(EOMONTH($B198,0))))&gt;=$B198)*(DATE(YEAR($B198),MONTH($B198),MIN(BW$6,DAY(EOMONTH($B198,0))))&lt;$C198)+(DATE(YEAR($B198),MONTH($B198)+1,MIN(BW$6,DAY(EOMONTH($B198,1))))&gt;=$B198)*(DATE(YEAR($B198),MONTH($B198)+1,MIN(BW$6,DAY(EOMONTH($B198,1))))&lt;$C198)))</f>
        <v>0</v>
      </c>
      <c r="BX198" s="48" t="n">
        <f aca="false">MIN(Z198,(FT197*(1+FT$5/Setup!$C$36)+IF($V198=1,N($F198),0)))</f>
        <v>0</v>
      </c>
      <c r="BY198" s="48" t="n">
        <f aca="false">MIN(AA198,(FU197*(1+FU$5/Setup!$C$36)+IF($V198=2,N($F198),0)))</f>
        <v>0</v>
      </c>
      <c r="BZ198" s="48" t="n">
        <f aca="false">MIN(AB198,(FV197*(1+FV$5/Setup!$C$36)+IF($V198=3,N($F198),0)))</f>
        <v>0</v>
      </c>
      <c r="CA198" s="48" t="n">
        <f aca="false">MIN(AC198,(FW197*(1+FW$5/Setup!$C$36)+IF($V198=4,N($F198),0)))</f>
        <v>0</v>
      </c>
      <c r="CB198" s="48" t="n">
        <f aca="false">MIN(AD198,(FX197*(1+FX$5/Setup!$C$36)+IF($V198=5,N($F198),0)))</f>
        <v>0</v>
      </c>
      <c r="CC198" s="48" t="n">
        <f aca="false">MIN(AE198,(FY197*(1+FY$5/Setup!$C$36)+IF($V198=6,N($F198),0)))</f>
        <v>0</v>
      </c>
      <c r="CD198" s="48" t="n">
        <f aca="false">MIN(AF198,(FZ197*(1+FZ$5/Setup!$C$36)+IF($V198=7,N($F198),0)))</f>
        <v>0</v>
      </c>
      <c r="CE198" s="48" t="n">
        <f aca="false">MIN(AG198,(GA197*(1+GA$5/Setup!$C$36)+IF($V198=8,N($F198),0)))</f>
        <v>0</v>
      </c>
      <c r="CF198" s="48" t="n">
        <f aca="false">MIN(AH198,(GB197*(1+GB$5/Setup!$C$36)+IF($V198=9,N($F198),0)))</f>
        <v>0</v>
      </c>
      <c r="CG198" s="48" t="n">
        <f aca="false">MIN(AI198,(GC197*(1+GC$5/Setup!$C$36)+IF($V198=10,N($F198),0)))</f>
        <v>0</v>
      </c>
      <c r="CH198" s="48" t="n">
        <f aca="false">MIN(AJ198,(GD197*(1+GD$5/Setup!$C$36)+IF($V198=11,N($F198),0)))</f>
        <v>0</v>
      </c>
      <c r="CI198" s="48" t="n">
        <f aca="false">MIN(AK198,(GE197*(1+GE$5/Setup!$C$36)+IF($V198=12,N($F198),0)))</f>
        <v>0</v>
      </c>
      <c r="CJ198" s="48" t="n">
        <f aca="false">MIN(AL198,(GF197*(1+GF$5/Setup!$C$36)+IF($V198=13,N($F198),0)))</f>
        <v>0</v>
      </c>
      <c r="CK198" s="48" t="n">
        <f aca="false">MIN(AM198,(GG197*(1+GG$5/Setup!$C$36)+IF($V198=14,N($F198),0)))</f>
        <v>0</v>
      </c>
      <c r="CL198" s="48" t="n">
        <f aca="false">MIN(AN198,(GH197*(1+GH$5/Setup!$C$36)+IF($V198=15,N($F198),0)))</f>
        <v>0</v>
      </c>
      <c r="CM198" s="48" t="n">
        <f aca="false">MIN(AO198,(GI197*(1+GI$5/Setup!$C$36)+IF($V198=16,N($F198),0)))</f>
        <v>0</v>
      </c>
      <c r="CN198" s="48" t="n">
        <f aca="false">MIN(AP198,(GJ197*(1+GJ$5/Setup!$C$36)+IF($V198=17,N($F198),0)))</f>
        <v>0</v>
      </c>
      <c r="CO198" s="48" t="n">
        <f aca="false">MIN(AQ198,(GK197*(1+GK$5/Setup!$C$36)+IF($V198=18,N($F198),0)))</f>
        <v>0</v>
      </c>
      <c r="CP198" s="48" t="n">
        <f aca="false">MIN(AR198,(GL197*(1+GL$5/Setup!$C$36)+IF($V198=19,N($F198),0)))</f>
        <v>0</v>
      </c>
      <c r="CQ198" s="48" t="n">
        <f aca="false">MIN(AS198,(GM197*(1+GM$5/Setup!$C$36)+IF($V198=20,N($F198),0)))</f>
        <v>0</v>
      </c>
      <c r="CR198" s="48" t="n">
        <f aca="false">MIN(AT198,(GN197*(1+GN$5/Setup!$C$36)+IF($V198=21,N($F198),0)))</f>
        <v>0</v>
      </c>
      <c r="CS198" s="48" t="n">
        <f aca="false">MIN(AU198,(GO197*(1+GO$5/Setup!$C$36)+IF($V198=22,N($F198),0)))</f>
        <v>0</v>
      </c>
      <c r="CT198" s="48" t="n">
        <f aca="false">MIN(AV198,(GP197*(1+GP$5/Setup!$C$36)+IF($V198=23,N($F198),0)))</f>
        <v>0</v>
      </c>
      <c r="CU198" s="48" t="n">
        <f aca="false">MIN(AW198,(GQ197*(1+GQ$5/Setup!$C$36)+IF($V198=24,N($F198),0)))</f>
        <v>0</v>
      </c>
      <c r="CV198" s="48" t="n">
        <f aca="false">MIN(AX198,(GR197*(1+GR$5/Setup!$C$36)+IF($V198=25,N($F198),0)))</f>
        <v>0</v>
      </c>
      <c r="CW198" s="48" t="n">
        <f aca="false">MIN(AY198,(GS197*(1+GS$5/Setup!$C$36)+IF($V198=26,N($F198),0)))</f>
        <v>0</v>
      </c>
      <c r="CX198" s="48" t="n">
        <f aca="false">MIN(AZ198,(GT197*(1+GT$5/Setup!$C$36)+IF($V198=27,N($F198),0)))</f>
        <v>0</v>
      </c>
      <c r="CY198" s="48" t="n">
        <f aca="false">MIN(BA198,(GU197*(1+GU$5/Setup!$C$36)+IF($V198=28,N($F198),0)))</f>
        <v>0</v>
      </c>
      <c r="CZ198" s="48" t="n">
        <f aca="false">MIN(BB198,(GV197*(1+GV$5/Setup!$C$36)+IF($V198=29,N($F198),0)))</f>
        <v>0</v>
      </c>
      <c r="DA198" s="48" t="n">
        <f aca="false">MIN(BC198,(GW197*(1+GW$5/Setup!$C$36)+IF($V198=30,N($F198),0)))</f>
        <v>0</v>
      </c>
      <c r="DB198" s="48" t="n">
        <f aca="false">MIN(BD198,(GX197*(1+GX$5/Setup!$C$36)+IF($V198=31,N($F198),0)))</f>
        <v>0</v>
      </c>
      <c r="DC198" s="48" t="n">
        <f aca="false">MIN(BE198,(GY197*(1+GY$5/Setup!$C$36)+IF($V198=32,N($F198),0)))</f>
        <v>0</v>
      </c>
      <c r="DD198" s="48" t="n">
        <f aca="false">MIN(BF198,(GZ197*(1+GZ$5/Setup!$C$36)+IF($V198=33,N($F198),0)))</f>
        <v>0</v>
      </c>
      <c r="DE198" s="48" t="n">
        <f aca="false">MIN(BG198,(HA197*(1+HA$5/Setup!$C$36)+IF($V198=34,N($F198),0)))</f>
        <v>0</v>
      </c>
      <c r="DF198" s="48" t="n">
        <f aca="false">MIN(BH198,(HB197*(1+HB$5/Setup!$C$36)+IF($V198=35,N($F198),0)))</f>
        <v>0</v>
      </c>
      <c r="DG198" s="48" t="n">
        <f aca="false">MIN(BI198,(HC197*(1+HC$5/Setup!$C$36)+IF($V198=36,N($F198),0)))</f>
        <v>0</v>
      </c>
      <c r="DH198" s="48" t="n">
        <f aca="false">MIN(BJ198,(HD197*(1+HD$5/Setup!$C$36)+IF($V198=37,N($F198),0)))</f>
        <v>0</v>
      </c>
      <c r="DI198" s="48" t="n">
        <f aca="false">MIN(BK198,(HE197*(1+HE$5/Setup!$C$36)+IF($V198=38,N($F198),0)))</f>
        <v>0</v>
      </c>
      <c r="DJ198" s="48" t="n">
        <f aca="false">MIN(BL198,(HF197*(1+HF$5/Setup!$C$36)+IF($V198=39,N($F198),0)))</f>
        <v>0</v>
      </c>
      <c r="DK198" s="48" t="n">
        <f aca="false">MIN(BM198,(HG197*(1+HG$5/Setup!$C$36)+IF($V198=40,N($F198),0)))</f>
        <v>0</v>
      </c>
      <c r="DL198" s="48" t="n">
        <f aca="false">MIN(BN198,(HH197*(1+HH$5/Setup!$C$36)+IF($V198=41,N($F198),0)))</f>
        <v>0</v>
      </c>
      <c r="DM198" s="48" t="n">
        <f aca="false">MIN(BO198,(HI197*(1+HI$5/Setup!$C$36)+IF($V198=42,N($F198),0)))</f>
        <v>0</v>
      </c>
      <c r="DN198" s="48" t="n">
        <f aca="false">MIN(BP198,(HJ197*(1+HJ$5/Setup!$C$36)+IF($V198=43,N($F198),0)))</f>
        <v>0</v>
      </c>
      <c r="DO198" s="48" t="n">
        <f aca="false">MIN(BQ198,(HK197*(1+HK$5/Setup!$C$36)+IF($V198=44,N($F198),0)))</f>
        <v>0</v>
      </c>
      <c r="DP198" s="48" t="n">
        <f aca="false">MIN(BR198,(HL197*(1+HL$5/Setup!$C$36)+IF($V198=45,N($F198),0)))</f>
        <v>0</v>
      </c>
      <c r="DQ198" s="48" t="n">
        <f aca="false">MIN(BS198,(HM197*(1+HM$5/Setup!$C$36)+IF($V198=46,N($F198),0)))</f>
        <v>0</v>
      </c>
      <c r="DR198" s="48" t="n">
        <f aca="false">MIN(BT198,(HN197*(1+HN$5/Setup!$C$36)+IF($V198=47,N($F198),0)))</f>
        <v>0</v>
      </c>
      <c r="DS198" s="48" t="n">
        <f aca="false">MIN(BU198,(HO197*(1+HO$5/Setup!$C$36)+IF($V198=48,N($F198),0)))</f>
        <v>0</v>
      </c>
      <c r="DT198" s="48" t="n">
        <f aca="false">MIN(BV198,(HP197*(1+HP$5/Setup!$C$36)+IF($V198=49,N($F198),0)))</f>
        <v>0</v>
      </c>
      <c r="DU198" s="48" t="n">
        <f aca="false">MIN(BW198,(HQ197*(1+HQ$5/Setup!$C$36)+IF($V198=50,N($F198),0)))</f>
        <v>0</v>
      </c>
      <c r="DV198" s="48" t="n">
        <f aca="false">MIN(MAX((FT197*(1+FT$5/Setup!$C$36)+IF($V198=1,N($F198),0))-BX198,0),MAX($P198-0,0))</f>
        <v>0</v>
      </c>
      <c r="DW198" s="48" t="n">
        <f aca="false">MIN(MAX((FU197*(1+FU$5/Setup!$C$36)+IF($V198=2,N($F198),0))-BY198,0),MAX($P198-SUM(DV198:DV198),0))</f>
        <v>0</v>
      </c>
      <c r="DX198" s="48" t="n">
        <f aca="false">MIN(MAX((FV197*(1+FV$5/Setup!$C$36)+IF($V198=3,N($F198),0))-BZ198,0),MAX($P198-SUM(DV198:DW198),0))</f>
        <v>0</v>
      </c>
      <c r="DY198" s="48" t="n">
        <f aca="false">MIN(MAX((FW197*(1+FW$5/Setup!$C$36)+IF($V198=4,N($F198),0))-CA198,0),MAX($P198-SUM(DV198:DX198),0))</f>
        <v>0</v>
      </c>
      <c r="DZ198" s="48" t="n">
        <f aca="false">MIN(MAX((FX197*(1+FX$5/Setup!$C$36)+IF($V198=5,N($F198),0))-CB198,0),MAX($P198-SUM(DV198:DY198),0))</f>
        <v>0</v>
      </c>
      <c r="EA198" s="48" t="n">
        <f aca="false">MIN(MAX((FY197*(1+FY$5/Setup!$C$36)+IF($V198=6,N($F198),0))-CC198,0),MAX($P198-SUM(DV198:DZ198),0))</f>
        <v>0</v>
      </c>
      <c r="EB198" s="48" t="n">
        <f aca="false">MIN(MAX((FZ197*(1+FZ$5/Setup!$C$36)+IF($V198=7,N($F198),0))-CD198,0),MAX($P198-SUM(DV198:EA198),0))</f>
        <v>0</v>
      </c>
      <c r="EC198" s="48" t="n">
        <f aca="false">MIN(MAX((GA197*(1+GA$5/Setup!$C$36)+IF($V198=8,N($F198),0))-CE198,0),MAX($P198-SUM(DV198:EB198),0))</f>
        <v>0</v>
      </c>
      <c r="ED198" s="48" t="n">
        <f aca="false">MIN(MAX((GB197*(1+GB$5/Setup!$C$36)+IF($V198=9,N($F198),0))-CF198,0),MAX($P198-SUM(DV198:EC198),0))</f>
        <v>0</v>
      </c>
      <c r="EE198" s="48" t="n">
        <f aca="false">MIN(MAX((GC197*(1+GC$5/Setup!$C$36)+IF($V198=10,N($F198),0))-CG198,0),MAX($P198-SUM(DV198:ED198),0))</f>
        <v>0</v>
      </c>
      <c r="EF198" s="48" t="n">
        <f aca="false">MIN(MAX((GD197*(1+GD$5/Setup!$C$36)+IF($V198=11,N($F198),0))-CH198,0),MAX($P198-SUM(DV198:EE198),0))</f>
        <v>0</v>
      </c>
      <c r="EG198" s="48" t="n">
        <f aca="false">MIN(MAX((GE197*(1+GE$5/Setup!$C$36)+IF($V198=12,N($F198),0))-CI198,0),MAX($P198-SUM(DV198:EF198),0))</f>
        <v>0</v>
      </c>
      <c r="EH198" s="48" t="n">
        <f aca="false">MIN(MAX((GF197*(1+GF$5/Setup!$C$36)+IF($V198=13,N($F198),0))-CJ198,0),MAX($P198-SUM(DV198:EG198),0))</f>
        <v>0</v>
      </c>
      <c r="EI198" s="48" t="n">
        <f aca="false">MIN(MAX((GG197*(1+GG$5/Setup!$C$36)+IF($V198=14,N($F198),0))-CK198,0),MAX($P198-SUM(DV198:EH198),0))</f>
        <v>0</v>
      </c>
      <c r="EJ198" s="48" t="n">
        <f aca="false">MIN(MAX((GH197*(1+GH$5/Setup!$C$36)+IF($V198=15,N($F198),0))-CL198,0),MAX($P198-SUM(DV198:EI198),0))</f>
        <v>0</v>
      </c>
      <c r="EK198" s="48" t="n">
        <f aca="false">MIN(MAX((GI197*(1+GI$5/Setup!$C$36)+IF($V198=16,N($F198),0))-CM198,0),MAX($P198-SUM(DV198:EJ198),0))</f>
        <v>0</v>
      </c>
      <c r="EL198" s="48" t="n">
        <f aca="false">MIN(MAX((GJ197*(1+GJ$5/Setup!$C$36)+IF($V198=17,N($F198),0))-CN198,0),MAX($P198-SUM(DV198:EK198),0))</f>
        <v>0</v>
      </c>
      <c r="EM198" s="48" t="n">
        <f aca="false">MIN(MAX((GK197*(1+GK$5/Setup!$C$36)+IF($V198=18,N($F198),0))-CO198,0),MAX($P198-SUM(DV198:EL198),0))</f>
        <v>0</v>
      </c>
      <c r="EN198" s="48" t="n">
        <f aca="false">MIN(MAX((GL197*(1+GL$5/Setup!$C$36)+IF($V198=19,N($F198),0))-CP198,0),MAX($P198-SUM(DV198:EM198),0))</f>
        <v>0</v>
      </c>
      <c r="EO198" s="48" t="n">
        <f aca="false">MIN(MAX((GM197*(1+GM$5/Setup!$C$36)+IF($V198=20,N($F198),0))-CQ198,0),MAX($P198-SUM(DV198:EN198),0))</f>
        <v>0</v>
      </c>
      <c r="EP198" s="48" t="n">
        <f aca="false">MIN(MAX((GN197*(1+GN$5/Setup!$C$36)+IF($V198=21,N($F198),0))-CR198,0),MAX($P198-SUM(DV198:EO198),0))</f>
        <v>0</v>
      </c>
      <c r="EQ198" s="48" t="n">
        <f aca="false">MIN(MAX((GO197*(1+GO$5/Setup!$C$36)+IF($V198=22,N($F198),0))-CS198,0),MAX($P198-SUM(DV198:EP198),0))</f>
        <v>0</v>
      </c>
      <c r="ER198" s="48" t="n">
        <f aca="false">MIN(MAX((GP197*(1+GP$5/Setup!$C$36)+IF($V198=23,N($F198),0))-CT198,0),MAX($P198-SUM(DV198:EQ198),0))</f>
        <v>0</v>
      </c>
      <c r="ES198" s="48" t="n">
        <f aca="false">MIN(MAX((GQ197*(1+GQ$5/Setup!$C$36)+IF($V198=24,N($F198),0))-CU198,0),MAX($P198-SUM(DV198:ER198),0))</f>
        <v>0</v>
      </c>
      <c r="ET198" s="48" t="n">
        <f aca="false">MIN(MAX((GR197*(1+GR$5/Setup!$C$36)+IF($V198=25,N($F198),0))-CV198,0),MAX($P198-SUM(DV198:ES198),0))</f>
        <v>0</v>
      </c>
      <c r="EU198" s="48" t="n">
        <f aca="false">MIN(MAX((GS197*(1+GS$5/Setup!$C$36)+IF($V198=26,N($F198),0))-CW198,0),MAX($P198-SUM(DV198:ET198),0))</f>
        <v>0</v>
      </c>
      <c r="EV198" s="48" t="n">
        <f aca="false">MIN(MAX((GT197*(1+GT$5/Setup!$C$36)+IF($V198=27,N($F198),0))-CX198,0),MAX($P198-SUM(DV198:EU198),0))</f>
        <v>0</v>
      </c>
      <c r="EW198" s="48" t="n">
        <f aca="false">MIN(MAX((GU197*(1+GU$5/Setup!$C$36)+IF($V198=28,N($F198),0))-CY198,0),MAX($P198-SUM(DV198:EV198),0))</f>
        <v>0</v>
      </c>
      <c r="EX198" s="48" t="n">
        <f aca="false">MIN(MAX((GV197*(1+GV$5/Setup!$C$36)+IF($V198=29,N($F198),0))-CZ198,0),MAX($P198-SUM(DV198:EW198),0))</f>
        <v>0</v>
      </c>
      <c r="EY198" s="48" t="n">
        <f aca="false">MIN(MAX((GW197*(1+GW$5/Setup!$C$36)+IF($V198=30,N($F198),0))-DA198,0),MAX($P198-SUM(DV198:EX198),0))</f>
        <v>0</v>
      </c>
      <c r="EZ198" s="48" t="n">
        <f aca="false">MIN(MAX((GX197*(1+GX$5/Setup!$C$36)+IF($V198=31,N($F198),0))-DB198,0),MAX($P198-SUM(DV198:EY198),0))</f>
        <v>0</v>
      </c>
      <c r="FA198" s="48" t="n">
        <f aca="false">MIN(MAX((GY197*(1+GY$5/Setup!$C$36)+IF($V198=32,N($F198),0))-DC198,0),MAX($P198-SUM(DV198:EZ198),0))</f>
        <v>0</v>
      </c>
      <c r="FB198" s="48" t="n">
        <f aca="false">MIN(MAX((GZ197*(1+GZ$5/Setup!$C$36)+IF($V198=33,N($F198),0))-DD198,0),MAX($P198-SUM(DV198:FA198),0))</f>
        <v>0</v>
      </c>
      <c r="FC198" s="48" t="n">
        <f aca="false">MIN(MAX((HA197*(1+HA$5/Setup!$C$36)+IF($V198=34,N($F198),0))-DE198,0),MAX($P198-SUM(DV198:FB198),0))</f>
        <v>0</v>
      </c>
      <c r="FD198" s="48" t="n">
        <f aca="false">MIN(MAX((HB197*(1+HB$5/Setup!$C$36)+IF($V198=35,N($F198),0))-DF198,0),MAX($P198-SUM(DV198:FC198),0))</f>
        <v>0</v>
      </c>
      <c r="FE198" s="48" t="n">
        <f aca="false">MIN(MAX((HC197*(1+HC$5/Setup!$C$36)+IF($V198=36,N($F198),0))-DG198,0),MAX($P198-SUM(DV198:FD198),0))</f>
        <v>0</v>
      </c>
      <c r="FF198" s="48" t="n">
        <f aca="false">MIN(MAX((HD197*(1+HD$5/Setup!$C$36)+IF($V198=37,N($F198),0))-DH198,0),MAX($P198-SUM(DV198:FE198),0))</f>
        <v>0</v>
      </c>
      <c r="FG198" s="48" t="n">
        <f aca="false">MIN(MAX((HE197*(1+HE$5/Setup!$C$36)+IF($V198=38,N($F198),0))-DI198,0),MAX($P198-SUM(DV198:FF198),0))</f>
        <v>0</v>
      </c>
      <c r="FH198" s="48" t="n">
        <f aca="false">MIN(MAX((HF197*(1+HF$5/Setup!$C$36)+IF($V198=39,N($F198),0))-DJ198,0),MAX($P198-SUM(DV198:FG198),0))</f>
        <v>0</v>
      </c>
      <c r="FI198" s="48" t="n">
        <f aca="false">MIN(MAX((HG197*(1+HG$5/Setup!$C$36)+IF($V198=40,N($F198),0))-DK198,0),MAX($P198-SUM(DV198:FH198),0))</f>
        <v>0</v>
      </c>
      <c r="FJ198" s="48" t="n">
        <f aca="false">MIN(MAX((HH197*(1+HH$5/Setup!$C$36)+IF($V198=41,N($F198),0))-DL198,0),MAX($P198-SUM(DV198:FI198),0))</f>
        <v>0</v>
      </c>
      <c r="FK198" s="48" t="n">
        <f aca="false">MIN(MAX((HI197*(1+HI$5/Setup!$C$36)+IF($V198=42,N($F198),0))-DM198,0),MAX($P198-SUM(DV198:FJ198),0))</f>
        <v>0</v>
      </c>
      <c r="FL198" s="48" t="n">
        <f aca="false">MIN(MAX((HJ197*(1+HJ$5/Setup!$C$36)+IF($V198=43,N($F198),0))-DN198,0),MAX($P198-SUM(DV198:FK198),0))</f>
        <v>0</v>
      </c>
      <c r="FM198" s="48" t="n">
        <f aca="false">MIN(MAX((HK197*(1+HK$5/Setup!$C$36)+IF($V198=44,N($F198),0))-DO198,0),MAX($P198-SUM(DV198:FL198),0))</f>
        <v>0</v>
      </c>
      <c r="FN198" s="48" t="n">
        <f aca="false">MIN(MAX((HL197*(1+HL$5/Setup!$C$36)+IF($V198=45,N($F198),0))-DP198,0),MAX($P198-SUM(DV198:FM198),0))</f>
        <v>0</v>
      </c>
      <c r="FO198" s="48" t="n">
        <f aca="false">MIN(MAX((HM197*(1+HM$5/Setup!$C$36)+IF($V198=46,N($F198),0))-DQ198,0),MAX($P198-SUM(DV198:FN198),0))</f>
        <v>0</v>
      </c>
      <c r="FP198" s="48" t="n">
        <f aca="false">MIN(MAX((HN197*(1+HN$5/Setup!$C$36)+IF($V198=47,N($F198),0))-DR198,0),MAX($P198-SUM(DV198:FO198),0))</f>
        <v>0</v>
      </c>
      <c r="FQ198" s="48" t="n">
        <f aca="false">MIN(MAX((HO197*(1+HO$5/Setup!$C$36)+IF($V198=48,N($F198),0))-DS198,0),MAX($P198-SUM(DV198:FP198),0))</f>
        <v>0</v>
      </c>
      <c r="FR198" s="48" t="n">
        <f aca="false">MIN(MAX((HP197*(1+HP$5/Setup!$C$36)+IF($V198=49,N($F198),0))-DT198,0),MAX($P198-SUM(DV198:FQ198),0))</f>
        <v>0</v>
      </c>
      <c r="FS198" s="48" t="n">
        <f aca="false">MIN(MAX((HQ197*(1+HQ$5/Setup!$C$36)+IF($V198=50,N($F198),0))-DU198,0),MAX($P198-SUM(DV198:FR198),0))</f>
        <v>0</v>
      </c>
      <c r="FT198" s="48" t="n">
        <f aca="false">IF((FT197*(1+FT$5/Setup!$C$36)+IF($V198=1,N($F198),0))-BX198-DV198&lt;0.005,0,(FT197*(1+FT$5/Setup!$C$36)+IF($V198=1,N($F198),0))-BX198-DV198)</f>
        <v>0</v>
      </c>
      <c r="FU198" s="48" t="n">
        <f aca="false">IF((FU197*(1+FU$5/Setup!$C$36)+IF($V198=2,N($F198),0))-BY198-DW198&lt;0.005,0,(FU197*(1+FU$5/Setup!$C$36)+IF($V198=2,N($F198),0))-BY198-DW198)</f>
        <v>0</v>
      </c>
      <c r="FV198" s="48" t="n">
        <f aca="false">IF((FV197*(1+FV$5/Setup!$C$36)+IF($V198=3,N($F198),0))-BZ198-DX198&lt;0.005,0,(FV197*(1+FV$5/Setup!$C$36)+IF($V198=3,N($F198),0))-BZ198-DX198)</f>
        <v>0</v>
      </c>
      <c r="FW198" s="48" t="n">
        <f aca="false">IF((FW197*(1+FW$5/Setup!$C$36)+IF($V198=4,N($F198),0))-CA198-DY198&lt;0.005,0,(FW197*(1+FW$5/Setup!$C$36)+IF($V198=4,N($F198),0))-CA198-DY198)</f>
        <v>0</v>
      </c>
      <c r="FX198" s="48" t="n">
        <f aca="false">IF((FX197*(1+FX$5/Setup!$C$36)+IF($V198=5,N($F198),0))-CB198-DZ198&lt;0.005,0,(FX197*(1+FX$5/Setup!$C$36)+IF($V198=5,N($F198),0))-CB198-DZ198)</f>
        <v>0</v>
      </c>
      <c r="FY198" s="48" t="n">
        <f aca="false">IF((FY197*(1+FY$5/Setup!$C$36)+IF($V198=6,N($F198),0))-CC198-EA198&lt;0.005,0,(FY197*(1+FY$5/Setup!$C$36)+IF($V198=6,N($F198),0))-CC198-EA198)</f>
        <v>0</v>
      </c>
      <c r="FZ198" s="48" t="n">
        <f aca="false">IF((FZ197*(1+FZ$5/Setup!$C$36)+IF($V198=7,N($F198),0))-CD198-EB198&lt;0.005,0,(FZ197*(1+FZ$5/Setup!$C$36)+IF($V198=7,N($F198),0))-CD198-EB198)</f>
        <v>0</v>
      </c>
      <c r="GA198" s="48" t="n">
        <f aca="false">IF((GA197*(1+GA$5/Setup!$C$36)+IF($V198=8,N($F198),0))-CE198-EC198&lt;0.005,0,(GA197*(1+GA$5/Setup!$C$36)+IF($V198=8,N($F198),0))-CE198-EC198)</f>
        <v>0</v>
      </c>
      <c r="GB198" s="48" t="n">
        <f aca="false">IF((GB197*(1+GB$5/Setup!$C$36)+IF($V198=9,N($F198),0))-CF198-ED198&lt;0.005,0,(GB197*(1+GB$5/Setup!$C$36)+IF($V198=9,N($F198),0))-CF198-ED198)</f>
        <v>0</v>
      </c>
      <c r="GC198" s="48" t="n">
        <f aca="false">IF((GC197*(1+GC$5/Setup!$C$36)+IF($V198=10,N($F198),0))-CG198-EE198&lt;0.005,0,(GC197*(1+GC$5/Setup!$C$36)+IF($V198=10,N($F198),0))-CG198-EE198)</f>
        <v>0</v>
      </c>
      <c r="GD198" s="48" t="n">
        <f aca="false">IF((GD197*(1+GD$5/Setup!$C$36)+IF($V198=11,N($F198),0))-CH198-EF198&lt;0.005,0,(GD197*(1+GD$5/Setup!$C$36)+IF($V198=11,N($F198),0))-CH198-EF198)</f>
        <v>0</v>
      </c>
      <c r="GE198" s="48" t="n">
        <f aca="false">IF((GE197*(1+GE$5/Setup!$C$36)+IF($V198=12,N($F198),0))-CI198-EG198&lt;0.005,0,(GE197*(1+GE$5/Setup!$C$36)+IF($V198=12,N($F198),0))-CI198-EG198)</f>
        <v>0</v>
      </c>
      <c r="GF198" s="48" t="n">
        <f aca="false">IF((GF197*(1+GF$5/Setup!$C$36)+IF($V198=13,N($F198),0))-CJ198-EH198&lt;0.005,0,(GF197*(1+GF$5/Setup!$C$36)+IF($V198=13,N($F198),0))-CJ198-EH198)</f>
        <v>0</v>
      </c>
      <c r="GG198" s="48" t="n">
        <f aca="false">IF((GG197*(1+GG$5/Setup!$C$36)+IF($V198=14,N($F198),0))-CK198-EI198&lt;0.005,0,(GG197*(1+GG$5/Setup!$C$36)+IF($V198=14,N($F198),0))-CK198-EI198)</f>
        <v>0</v>
      </c>
      <c r="GH198" s="48" t="n">
        <f aca="false">IF((GH197*(1+GH$5/Setup!$C$36)+IF($V198=15,N($F198),0))-CL198-EJ198&lt;0.005,0,(GH197*(1+GH$5/Setup!$C$36)+IF($V198=15,N($F198),0))-CL198-EJ198)</f>
        <v>0</v>
      </c>
      <c r="GI198" s="48" t="n">
        <f aca="false">IF((GI197*(1+GI$5/Setup!$C$36)+IF($V198=16,N($F198),0))-CM198-EK198&lt;0.005,0,(GI197*(1+GI$5/Setup!$C$36)+IF($V198=16,N($F198),0))-CM198-EK198)</f>
        <v>0</v>
      </c>
      <c r="GJ198" s="48" t="n">
        <f aca="false">IF((GJ197*(1+GJ$5/Setup!$C$36)+IF($V198=17,N($F198),0))-CN198-EL198&lt;0.005,0,(GJ197*(1+GJ$5/Setup!$C$36)+IF($V198=17,N($F198),0))-CN198-EL198)</f>
        <v>0</v>
      </c>
      <c r="GK198" s="48" t="n">
        <f aca="false">IF((GK197*(1+GK$5/Setup!$C$36)+IF($V198=18,N($F198),0))-CO198-EM198&lt;0.005,0,(GK197*(1+GK$5/Setup!$C$36)+IF($V198=18,N($F198),0))-CO198-EM198)</f>
        <v>0</v>
      </c>
      <c r="GL198" s="48" t="n">
        <f aca="false">IF((GL197*(1+GL$5/Setup!$C$36)+IF($V198=19,N($F198),0))-CP198-EN198&lt;0.005,0,(GL197*(1+GL$5/Setup!$C$36)+IF($V198=19,N($F198),0))-CP198-EN198)</f>
        <v>0</v>
      </c>
      <c r="GM198" s="48" t="n">
        <f aca="false">IF((GM197*(1+GM$5/Setup!$C$36)+IF($V198=20,N($F198),0))-CQ198-EO198&lt;0.005,0,(GM197*(1+GM$5/Setup!$C$36)+IF($V198=20,N($F198),0))-CQ198-EO198)</f>
        <v>0</v>
      </c>
      <c r="GN198" s="48" t="n">
        <f aca="false">IF((GN197*(1+GN$5/Setup!$C$36)+IF($V198=21,N($F198),0))-CR198-EP198&lt;0.005,0,(GN197*(1+GN$5/Setup!$C$36)+IF($V198=21,N($F198),0))-CR198-EP198)</f>
        <v>0</v>
      </c>
      <c r="GO198" s="48" t="n">
        <f aca="false">IF((GO197*(1+GO$5/Setup!$C$36)+IF($V198=22,N($F198),0))-CS198-EQ198&lt;0.005,0,(GO197*(1+GO$5/Setup!$C$36)+IF($V198=22,N($F198),0))-CS198-EQ198)</f>
        <v>0</v>
      </c>
      <c r="GP198" s="48" t="n">
        <f aca="false">IF((GP197*(1+GP$5/Setup!$C$36)+IF($V198=23,N($F198),0))-CT198-ER198&lt;0.005,0,(GP197*(1+GP$5/Setup!$C$36)+IF($V198=23,N($F198),0))-CT198-ER198)</f>
        <v>0</v>
      </c>
      <c r="GQ198" s="48" t="n">
        <f aca="false">IF((GQ197*(1+GQ$5/Setup!$C$36)+IF($V198=24,N($F198),0))-CU198-ES198&lt;0.005,0,(GQ197*(1+GQ$5/Setup!$C$36)+IF($V198=24,N($F198),0))-CU198-ES198)</f>
        <v>0</v>
      </c>
      <c r="GR198" s="48" t="n">
        <f aca="false">IF((GR197*(1+GR$5/Setup!$C$36)+IF($V198=25,N($F198),0))-CV198-ET198&lt;0.005,0,(GR197*(1+GR$5/Setup!$C$36)+IF($V198=25,N($F198),0))-CV198-ET198)</f>
        <v>0</v>
      </c>
      <c r="GS198" s="48" t="n">
        <f aca="false">IF((GS197*(1+GS$5/Setup!$C$36)+IF($V198=26,N($F198),0))-CW198-EU198&lt;0.005,0,(GS197*(1+GS$5/Setup!$C$36)+IF($V198=26,N($F198),0))-CW198-EU198)</f>
        <v>0</v>
      </c>
      <c r="GT198" s="48" t="n">
        <f aca="false">IF((GT197*(1+GT$5/Setup!$C$36)+IF($V198=27,N($F198),0))-CX198-EV198&lt;0.005,0,(GT197*(1+GT$5/Setup!$C$36)+IF($V198=27,N($F198),0))-CX198-EV198)</f>
        <v>0</v>
      </c>
      <c r="GU198" s="48" t="n">
        <f aca="false">IF((GU197*(1+GU$5/Setup!$C$36)+IF($V198=28,N($F198),0))-CY198-EW198&lt;0.005,0,(GU197*(1+GU$5/Setup!$C$36)+IF($V198=28,N($F198),0))-CY198-EW198)</f>
        <v>0</v>
      </c>
      <c r="GV198" s="48" t="n">
        <f aca="false">IF((GV197*(1+GV$5/Setup!$C$36)+IF($V198=29,N($F198),0))-CZ198-EX198&lt;0.005,0,(GV197*(1+GV$5/Setup!$C$36)+IF($V198=29,N($F198),0))-CZ198-EX198)</f>
        <v>0</v>
      </c>
      <c r="GW198" s="48" t="n">
        <f aca="false">IF((GW197*(1+GW$5/Setup!$C$36)+IF($V198=30,N($F198),0))-DA198-EY198&lt;0.005,0,(GW197*(1+GW$5/Setup!$C$36)+IF($V198=30,N($F198),0))-DA198-EY198)</f>
        <v>0</v>
      </c>
      <c r="GX198" s="48" t="n">
        <f aca="false">IF((GX197*(1+GX$5/Setup!$C$36)+IF($V198=31,N($F198),0))-DB198-EZ198&lt;0.005,0,(GX197*(1+GX$5/Setup!$C$36)+IF($V198=31,N($F198),0))-DB198-EZ198)</f>
        <v>0</v>
      </c>
      <c r="GY198" s="48" t="n">
        <f aca="false">IF((GY197*(1+GY$5/Setup!$C$36)+IF($V198=32,N($F198),0))-DC198-FA198&lt;0.005,0,(GY197*(1+GY$5/Setup!$C$36)+IF($V198=32,N($F198),0))-DC198-FA198)</f>
        <v>0</v>
      </c>
      <c r="GZ198" s="48" t="n">
        <f aca="false">IF((GZ197*(1+GZ$5/Setup!$C$36)+IF($V198=33,N($F198),0))-DD198-FB198&lt;0.005,0,(GZ197*(1+GZ$5/Setup!$C$36)+IF($V198=33,N($F198),0))-DD198-FB198)</f>
        <v>0</v>
      </c>
      <c r="HA198" s="48" t="n">
        <f aca="false">IF((HA197*(1+HA$5/Setup!$C$36)+IF($V198=34,N($F198),0))-DE198-FC198&lt;0.005,0,(HA197*(1+HA$5/Setup!$C$36)+IF($V198=34,N($F198),0))-DE198-FC198)</f>
        <v>0</v>
      </c>
      <c r="HB198" s="48" t="n">
        <f aca="false">IF((HB197*(1+HB$5/Setup!$C$36)+IF($V198=35,N($F198),0))-DF198-FD198&lt;0.005,0,(HB197*(1+HB$5/Setup!$C$36)+IF($V198=35,N($F198),0))-DF198-FD198)</f>
        <v>0</v>
      </c>
      <c r="HC198" s="48" t="n">
        <f aca="false">IF((HC197*(1+HC$5/Setup!$C$36)+IF($V198=36,N($F198),0))-DG198-FE198&lt;0.005,0,(HC197*(1+HC$5/Setup!$C$36)+IF($V198=36,N($F198),0))-DG198-FE198)</f>
        <v>0</v>
      </c>
      <c r="HD198" s="48" t="n">
        <f aca="false">IF((HD197*(1+HD$5/Setup!$C$36)+IF($V198=37,N($F198),0))-DH198-FF198&lt;0.005,0,(HD197*(1+HD$5/Setup!$C$36)+IF($V198=37,N($F198),0))-DH198-FF198)</f>
        <v>0</v>
      </c>
      <c r="HE198" s="48" t="n">
        <f aca="false">IF((HE197*(1+HE$5/Setup!$C$36)+IF($V198=38,N($F198),0))-DI198-FG198&lt;0.005,0,(HE197*(1+HE$5/Setup!$C$36)+IF($V198=38,N($F198),0))-DI198-FG198)</f>
        <v>0</v>
      </c>
      <c r="HF198" s="48" t="n">
        <f aca="false">IF((HF197*(1+HF$5/Setup!$C$36)+IF($V198=39,N($F198),0))-DJ198-FH198&lt;0.005,0,(HF197*(1+HF$5/Setup!$C$36)+IF($V198=39,N($F198),0))-DJ198-FH198)</f>
        <v>0</v>
      </c>
      <c r="HG198" s="48" t="n">
        <f aca="false">IF((HG197*(1+HG$5/Setup!$C$36)+IF($V198=40,N($F198),0))-DK198-FI198&lt;0.005,0,(HG197*(1+HG$5/Setup!$C$36)+IF($V198=40,N($F198),0))-DK198-FI198)</f>
        <v>0</v>
      </c>
      <c r="HH198" s="48" t="n">
        <f aca="false">IF((HH197*(1+HH$5/Setup!$C$36)+IF($V198=41,N($F198),0))-DL198-FJ198&lt;0.005,0,(HH197*(1+HH$5/Setup!$C$36)+IF($V198=41,N($F198),0))-DL198-FJ198)</f>
        <v>0</v>
      </c>
      <c r="HI198" s="48" t="n">
        <f aca="false">IF((HI197*(1+HI$5/Setup!$C$36)+IF($V198=42,N($F198),0))-DM198-FK198&lt;0.005,0,(HI197*(1+HI$5/Setup!$C$36)+IF($V198=42,N($F198),0))-DM198-FK198)</f>
        <v>0</v>
      </c>
      <c r="HJ198" s="48" t="n">
        <f aca="false">IF((HJ197*(1+HJ$5/Setup!$C$36)+IF($V198=43,N($F198),0))-DN198-FL198&lt;0.005,0,(HJ197*(1+HJ$5/Setup!$C$36)+IF($V198=43,N($F198),0))-DN198-FL198)</f>
        <v>0</v>
      </c>
      <c r="HK198" s="48" t="n">
        <f aca="false">IF((HK197*(1+HK$5/Setup!$C$36)+IF($V198=44,N($F198),0))-DO198-FM198&lt;0.005,0,(HK197*(1+HK$5/Setup!$C$36)+IF($V198=44,N($F198),0))-DO198-FM198)</f>
        <v>0</v>
      </c>
      <c r="HL198" s="48" t="n">
        <f aca="false">IF((HL197*(1+HL$5/Setup!$C$36)+IF($V198=45,N($F198),0))-DP198-FN198&lt;0.005,0,(HL197*(1+HL$5/Setup!$C$36)+IF($V198=45,N($F198),0))-DP198-FN198)</f>
        <v>0</v>
      </c>
      <c r="HM198" s="48" t="n">
        <f aca="false">IF((HM197*(1+HM$5/Setup!$C$36)+IF($V198=46,N($F198),0))-DQ198-FO198&lt;0.005,0,(HM197*(1+HM$5/Setup!$C$36)+IF($V198=46,N($F198),0))-DQ198-FO198)</f>
        <v>0</v>
      </c>
      <c r="HN198" s="48" t="n">
        <f aca="false">IF((HN197*(1+HN$5/Setup!$C$36)+IF($V198=47,N($F198),0))-DR198-FP198&lt;0.005,0,(HN197*(1+HN$5/Setup!$C$36)+IF($V198=47,N($F198),0))-DR198-FP198)</f>
        <v>0</v>
      </c>
      <c r="HO198" s="48" t="n">
        <f aca="false">IF((HO197*(1+HO$5/Setup!$C$36)+IF($V198=48,N($F198),0))-DS198-FQ198&lt;0.005,0,(HO197*(1+HO$5/Setup!$C$36)+IF($V198=48,N($F198),0))-DS198-FQ198)</f>
        <v>0</v>
      </c>
      <c r="HP198" s="48" t="n">
        <f aca="false">IF((HP197*(1+HP$5/Setup!$C$36)+IF($V198=49,N($F198),0))-DT198-FR198&lt;0.005,0,(HP197*(1+HP$5/Setup!$C$36)+IF($V198=49,N($F198),0))-DT198-FR198)</f>
        <v>0</v>
      </c>
      <c r="HQ198" s="48" t="n">
        <f aca="false">IF((HQ197*(1+HQ$5/Setup!$C$36)+IF($V198=50,N($F198),0))-DU198-FS198&lt;0.005,0,(HQ197*(1+HQ$5/Setup!$C$36)+IF($V198=50,N($F198),0))-DU198-FS198)</f>
        <v>0</v>
      </c>
    </row>
    <row r="199" customFormat="false" ht="15" hidden="false" customHeight="false" outlineLevel="0" collapsed="false">
      <c r="A199" s="44" t="n">
        <v>191</v>
      </c>
      <c r="B199" s="45" t="n">
        <f aca="false">IF(Setup!$C$7="Every month",EDATE(Setup!$C$8,($A199-1)),IF(Setup!$C$7="Twice a month",DATE(YEAR(Setup!$C$8),MONTH(Setup!$C$8)+INT((($A199-1)+Setup!$C$41)/2),MIN(IF(MOD(($A199-1)+Setup!$C$41,2)=0,Setup!$C$39,Setup!$C$40),DAY(EOMONTH(DATE(YEAR(Setup!$C$8),MONTH(Setup!$C$8)+INT((($A199-1)+Setup!$C$41)/2),1),0)))),Setup!$C$8+($A199-1)*IF(Setup!$C$7="Every week",7,14)))</f>
        <v>48985</v>
      </c>
      <c r="C199" s="45" t="n">
        <f aca="false">IF(Setup!$C$7="Every month",EDATE(Setup!$C$8,$A199),IF(Setup!$C$7="Twice a month",DATE(YEAR(Setup!$C$8),MONTH(Setup!$C$8)+INT(($A199+Setup!$C$41)/2),MIN(IF(MOD($A199+Setup!$C$41,2)=0,Setup!$C$39,Setup!$C$40),DAY(EOMONTH(DATE(YEAR(Setup!$C$8),MONTH(Setup!$C$8)+INT(($A199+Setup!$C$41)/2),1),0)))),Setup!$C$8+$A199*IF(Setup!$C$7="Every week",7,14)))</f>
        <v>48999</v>
      </c>
      <c r="D199" s="46"/>
      <c r="E199" s="47"/>
      <c r="F199" s="47"/>
      <c r="G199" s="47"/>
      <c r="H199" s="47"/>
      <c r="I199" s="48" t="n">
        <f aca="false">N(Setup!$C$11)+N(E199)</f>
        <v>100</v>
      </c>
      <c r="J199" s="48" t="n">
        <f aca="false">MIN(Setup!$C$37,MAX(I199,0))</f>
        <v>9.23076923076923</v>
      </c>
      <c r="K199" s="48" t="n">
        <f aca="false">MIN(MAX(N(Setup!$C$14)-L198,0),MAX(I199-J199,0))</f>
        <v>0</v>
      </c>
      <c r="L199" s="48" t="n">
        <f aca="false">L198+K199-N(G199)</f>
        <v>500</v>
      </c>
      <c r="M199" s="48" t="n">
        <f aca="false">M198+J199-N(H199)</f>
        <v>1763.07692307693</v>
      </c>
      <c r="N199" s="48" t="n">
        <f aca="false">SUM(BX199:DU199)</f>
        <v>0</v>
      </c>
      <c r="O199" s="48" t="n">
        <f aca="false">SUM(Z199:BW199)-N199</f>
        <v>65</v>
      </c>
      <c r="P199" s="48" t="n">
        <f aca="false">MAX(I199-J199-K199,0)+O199</f>
        <v>155.769230769231</v>
      </c>
      <c r="Q199" s="48" t="n">
        <f aca="false">SUM(DV199:FS199)</f>
        <v>0</v>
      </c>
      <c r="R199" s="49" t="n">
        <f aca="false">N199+J199+K199+Q199</f>
        <v>9.23076923076923</v>
      </c>
      <c r="S199" s="48" t="n">
        <f aca="false">T199-T198-N(F199)+N199+Q199</f>
        <v>0</v>
      </c>
      <c r="T199" s="49" t="n">
        <f aca="false">SUM(FT199:HQ199)</f>
        <v>0</v>
      </c>
      <c r="U199" s="44" t="str">
        <f aca="false">IF(T198&lt;0.005,"",INDEX(Helpers!$C$2:$C$51,IF(_xlfn.MINIFS($DV$6:$FS$6,DV199:FS199,"&gt;0.005")=0,V199,_xlfn.MINIFS($DV$6:$FS$6,DV199:FS199,"&gt;0.005"))))</f>
        <v/>
      </c>
      <c r="V199" s="44" t="n">
        <f aca="false">IF(_xlfn.MINIFS($FT$6:$HQ$6,FT198:HQ198,"&gt;0.005")=0,1,_xlfn.MINIFS($FT$6:$HQ$6,FT198:HQ198,"&gt;0.005"))</f>
        <v>1</v>
      </c>
      <c r="W199" s="44" t="n">
        <f aca="false">IF(AND(D199&lt;&gt;"Paid",T198&gt;0.005),1,0)</f>
        <v>0</v>
      </c>
      <c r="X199" s="48" t="n">
        <f aca="false">SUMPRODUCT(((Helpers!$G$2:$G$51*(1+(Helpers!$D$2:$D$51+0.000000001)/12)^(($B199-Setup!$C$8)/(365.25/12))-Helpers!$E$2:$E$51*((1+(Helpers!$D$2:$D$51+0.000000001)/12)^(($B199-Setup!$C$8)/(365.25/12))-1)/((Helpers!$D$2:$D$51+0.000000001)/12))&gt;0)*(Helpers!$G$2:$G$51*(1+(Helpers!$D$2:$D$51+0.000000001)/12)^(($B199-Setup!$C$8)/(365.25/12))-Helpers!$E$2:$E$51*((1+(Helpers!$D$2:$D$51+0.000000001)/12)^(($B199-Setup!$C$8)/(365.25/12))-1)/((Helpers!$D$2:$D$51+0.000000001)/12)))</f>
        <v>0</v>
      </c>
      <c r="Y199" s="48"/>
      <c r="Z199" s="48" t="n">
        <f aca="false">IF(OR(N(Z$5)=0,Z$6=""),0,Z$5*((DATE(YEAR($B199),MONTH($B199),MIN(Z$6,DAY(EOMONTH($B199,0))))&gt;=$B199)*(DATE(YEAR($B199),MONTH($B199),MIN(Z$6,DAY(EOMONTH($B199,0))))&lt;$C199)+(DATE(YEAR($B199),MONTH($B199)+1,MIN(Z$6,DAY(EOMONTH($B199,1))))&gt;=$B199)*(DATE(YEAR($B199),MONTH($B199)+1,MIN(Z$6,DAY(EOMONTH($B199,1))))&lt;$C199)))</f>
        <v>25</v>
      </c>
      <c r="AA199" s="48" t="n">
        <f aca="false">IF(OR(N(AA$5)=0,AA$6=""),0,AA$5*((DATE(YEAR($B199),MONTH($B199),MIN(AA$6,DAY(EOMONTH($B199,0))))&gt;=$B199)*(DATE(YEAR($B199),MONTH($B199),MIN(AA$6,DAY(EOMONTH($B199,0))))&lt;$C199)+(DATE(YEAR($B199),MONTH($B199)+1,MIN(AA$6,DAY(EOMONTH($B199,1))))&gt;=$B199)*(DATE(YEAR($B199),MONTH($B199)+1,MIN(AA$6,DAY(EOMONTH($B199,1))))&lt;$C199)))</f>
        <v>40</v>
      </c>
      <c r="AB199" s="48" t="n">
        <f aca="false">IF(OR(N(AB$5)=0,AB$6=""),0,AB$5*((DATE(YEAR($B199),MONTH($B199),MIN(AB$6,DAY(EOMONTH($B199,0))))&gt;=$B199)*(DATE(YEAR($B199),MONTH($B199),MIN(AB$6,DAY(EOMONTH($B199,0))))&lt;$C199)+(DATE(YEAR($B199),MONTH($B199)+1,MIN(AB$6,DAY(EOMONTH($B199,1))))&gt;=$B199)*(DATE(YEAR($B199),MONTH($B199)+1,MIN(AB$6,DAY(EOMONTH($B199,1))))&lt;$C199)))</f>
        <v>0</v>
      </c>
      <c r="AC199" s="48" t="n">
        <f aca="false">IF(OR(N(AC$5)=0,AC$6=""),0,AC$5*((DATE(YEAR($B199),MONTH($B199),MIN(AC$6,DAY(EOMONTH($B199,0))))&gt;=$B199)*(DATE(YEAR($B199),MONTH($B199),MIN(AC$6,DAY(EOMONTH($B199,0))))&lt;$C199)+(DATE(YEAR($B199),MONTH($B199)+1,MIN(AC$6,DAY(EOMONTH($B199,1))))&gt;=$B199)*(DATE(YEAR($B199),MONTH($B199)+1,MIN(AC$6,DAY(EOMONTH($B199,1))))&lt;$C199)))</f>
        <v>0</v>
      </c>
      <c r="AD199" s="48" t="n">
        <f aca="false">IF(OR(N(AD$5)=0,AD$6=""),0,AD$5*((DATE(YEAR($B199),MONTH($B199),MIN(AD$6,DAY(EOMONTH($B199,0))))&gt;=$B199)*(DATE(YEAR($B199),MONTH($B199),MIN(AD$6,DAY(EOMONTH($B199,0))))&lt;$C199)+(DATE(YEAR($B199),MONTH($B199)+1,MIN(AD$6,DAY(EOMONTH($B199,1))))&gt;=$B199)*(DATE(YEAR($B199),MONTH($B199)+1,MIN(AD$6,DAY(EOMONTH($B199,1))))&lt;$C199)))</f>
        <v>0</v>
      </c>
      <c r="AE199" s="48" t="n">
        <f aca="false">IF(OR(N(AE$5)=0,AE$6=""),0,AE$5*((DATE(YEAR($B199),MONTH($B199),MIN(AE$6,DAY(EOMONTH($B199,0))))&gt;=$B199)*(DATE(YEAR($B199),MONTH($B199),MIN(AE$6,DAY(EOMONTH($B199,0))))&lt;$C199)+(DATE(YEAR($B199),MONTH($B199)+1,MIN(AE$6,DAY(EOMONTH($B199,1))))&gt;=$B199)*(DATE(YEAR($B199),MONTH($B199)+1,MIN(AE$6,DAY(EOMONTH($B199,1))))&lt;$C199)))</f>
        <v>0</v>
      </c>
      <c r="AF199" s="48" t="n">
        <f aca="false">IF(OR(N(AF$5)=0,AF$6=""),0,AF$5*((DATE(YEAR($B199),MONTH($B199),MIN(AF$6,DAY(EOMONTH($B199,0))))&gt;=$B199)*(DATE(YEAR($B199),MONTH($B199),MIN(AF$6,DAY(EOMONTH($B199,0))))&lt;$C199)+(DATE(YEAR($B199),MONTH($B199)+1,MIN(AF$6,DAY(EOMONTH($B199,1))))&gt;=$B199)*(DATE(YEAR($B199),MONTH($B199)+1,MIN(AF$6,DAY(EOMONTH($B199,1))))&lt;$C199)))</f>
        <v>0</v>
      </c>
      <c r="AG199" s="48" t="n">
        <f aca="false">IF(OR(N(AG$5)=0,AG$6=""),0,AG$5*((DATE(YEAR($B199),MONTH($B199),MIN(AG$6,DAY(EOMONTH($B199,0))))&gt;=$B199)*(DATE(YEAR($B199),MONTH($B199),MIN(AG$6,DAY(EOMONTH($B199,0))))&lt;$C199)+(DATE(YEAR($B199),MONTH($B199)+1,MIN(AG$6,DAY(EOMONTH($B199,1))))&gt;=$B199)*(DATE(YEAR($B199),MONTH($B199)+1,MIN(AG$6,DAY(EOMONTH($B199,1))))&lt;$C199)))</f>
        <v>0</v>
      </c>
      <c r="AH199" s="48" t="n">
        <f aca="false">IF(OR(N(AH$5)=0,AH$6=""),0,AH$5*((DATE(YEAR($B199),MONTH($B199),MIN(AH$6,DAY(EOMONTH($B199,0))))&gt;=$B199)*(DATE(YEAR($B199),MONTH($B199),MIN(AH$6,DAY(EOMONTH($B199,0))))&lt;$C199)+(DATE(YEAR($B199),MONTH($B199)+1,MIN(AH$6,DAY(EOMONTH($B199,1))))&gt;=$B199)*(DATE(YEAR($B199),MONTH($B199)+1,MIN(AH$6,DAY(EOMONTH($B199,1))))&lt;$C199)))</f>
        <v>0</v>
      </c>
      <c r="AI199" s="48" t="n">
        <f aca="false">IF(OR(N(AI$5)=0,AI$6=""),0,AI$5*((DATE(YEAR($B199),MONTH($B199),MIN(AI$6,DAY(EOMONTH($B199,0))))&gt;=$B199)*(DATE(YEAR($B199),MONTH($B199),MIN(AI$6,DAY(EOMONTH($B199,0))))&lt;$C199)+(DATE(YEAR($B199),MONTH($B199)+1,MIN(AI$6,DAY(EOMONTH($B199,1))))&gt;=$B199)*(DATE(YEAR($B199),MONTH($B199)+1,MIN(AI$6,DAY(EOMONTH($B199,1))))&lt;$C199)))</f>
        <v>0</v>
      </c>
      <c r="AJ199" s="48" t="n">
        <f aca="false">IF(OR(N(AJ$5)=0,AJ$6=""),0,AJ$5*((DATE(YEAR($B199),MONTH($B199),MIN(AJ$6,DAY(EOMONTH($B199,0))))&gt;=$B199)*(DATE(YEAR($B199),MONTH($B199),MIN(AJ$6,DAY(EOMONTH($B199,0))))&lt;$C199)+(DATE(YEAR($B199),MONTH($B199)+1,MIN(AJ$6,DAY(EOMONTH($B199,1))))&gt;=$B199)*(DATE(YEAR($B199),MONTH($B199)+1,MIN(AJ$6,DAY(EOMONTH($B199,1))))&lt;$C199)))</f>
        <v>0</v>
      </c>
      <c r="AK199" s="48" t="n">
        <f aca="false">IF(OR(N(AK$5)=0,AK$6=""),0,AK$5*((DATE(YEAR($B199),MONTH($B199),MIN(AK$6,DAY(EOMONTH($B199,0))))&gt;=$B199)*(DATE(YEAR($B199),MONTH($B199),MIN(AK$6,DAY(EOMONTH($B199,0))))&lt;$C199)+(DATE(YEAR($B199),MONTH($B199)+1,MIN(AK$6,DAY(EOMONTH($B199,1))))&gt;=$B199)*(DATE(YEAR($B199),MONTH($B199)+1,MIN(AK$6,DAY(EOMONTH($B199,1))))&lt;$C199)))</f>
        <v>0</v>
      </c>
      <c r="AL199" s="48" t="n">
        <f aca="false">IF(OR(N(AL$5)=0,AL$6=""),0,AL$5*((DATE(YEAR($B199),MONTH($B199),MIN(AL$6,DAY(EOMONTH($B199,0))))&gt;=$B199)*(DATE(YEAR($B199),MONTH($B199),MIN(AL$6,DAY(EOMONTH($B199,0))))&lt;$C199)+(DATE(YEAR($B199),MONTH($B199)+1,MIN(AL$6,DAY(EOMONTH($B199,1))))&gt;=$B199)*(DATE(YEAR($B199),MONTH($B199)+1,MIN(AL$6,DAY(EOMONTH($B199,1))))&lt;$C199)))</f>
        <v>0</v>
      </c>
      <c r="AM199" s="48" t="n">
        <f aca="false">IF(OR(N(AM$5)=0,AM$6=""),0,AM$5*((DATE(YEAR($B199),MONTH($B199),MIN(AM$6,DAY(EOMONTH($B199,0))))&gt;=$B199)*(DATE(YEAR($B199),MONTH($B199),MIN(AM$6,DAY(EOMONTH($B199,0))))&lt;$C199)+(DATE(YEAR($B199),MONTH($B199)+1,MIN(AM$6,DAY(EOMONTH($B199,1))))&gt;=$B199)*(DATE(YEAR($B199),MONTH($B199)+1,MIN(AM$6,DAY(EOMONTH($B199,1))))&lt;$C199)))</f>
        <v>0</v>
      </c>
      <c r="AN199" s="48" t="n">
        <f aca="false">IF(OR(N(AN$5)=0,AN$6=""),0,AN$5*((DATE(YEAR($B199),MONTH($B199),MIN(AN$6,DAY(EOMONTH($B199,0))))&gt;=$B199)*(DATE(YEAR($B199),MONTH($B199),MIN(AN$6,DAY(EOMONTH($B199,0))))&lt;$C199)+(DATE(YEAR($B199),MONTH($B199)+1,MIN(AN$6,DAY(EOMONTH($B199,1))))&gt;=$B199)*(DATE(YEAR($B199),MONTH($B199)+1,MIN(AN$6,DAY(EOMONTH($B199,1))))&lt;$C199)))</f>
        <v>0</v>
      </c>
      <c r="AO199" s="48" t="n">
        <f aca="false">IF(OR(N(AO$5)=0,AO$6=""),0,AO$5*((DATE(YEAR($B199),MONTH($B199),MIN(AO$6,DAY(EOMONTH($B199,0))))&gt;=$B199)*(DATE(YEAR($B199),MONTH($B199),MIN(AO$6,DAY(EOMONTH($B199,0))))&lt;$C199)+(DATE(YEAR($B199),MONTH($B199)+1,MIN(AO$6,DAY(EOMONTH($B199,1))))&gt;=$B199)*(DATE(YEAR($B199),MONTH($B199)+1,MIN(AO$6,DAY(EOMONTH($B199,1))))&lt;$C199)))</f>
        <v>0</v>
      </c>
      <c r="AP199" s="48" t="n">
        <f aca="false">IF(OR(N(AP$5)=0,AP$6=""),0,AP$5*((DATE(YEAR($B199),MONTH($B199),MIN(AP$6,DAY(EOMONTH($B199,0))))&gt;=$B199)*(DATE(YEAR($B199),MONTH($B199),MIN(AP$6,DAY(EOMONTH($B199,0))))&lt;$C199)+(DATE(YEAR($B199),MONTH($B199)+1,MIN(AP$6,DAY(EOMONTH($B199,1))))&gt;=$B199)*(DATE(YEAR($B199),MONTH($B199)+1,MIN(AP$6,DAY(EOMONTH($B199,1))))&lt;$C199)))</f>
        <v>0</v>
      </c>
      <c r="AQ199" s="48" t="n">
        <f aca="false">IF(OR(N(AQ$5)=0,AQ$6=""),0,AQ$5*((DATE(YEAR($B199),MONTH($B199),MIN(AQ$6,DAY(EOMONTH($B199,0))))&gt;=$B199)*(DATE(YEAR($B199),MONTH($B199),MIN(AQ$6,DAY(EOMONTH($B199,0))))&lt;$C199)+(DATE(YEAR($B199),MONTH($B199)+1,MIN(AQ$6,DAY(EOMONTH($B199,1))))&gt;=$B199)*(DATE(YEAR($B199),MONTH($B199)+1,MIN(AQ$6,DAY(EOMONTH($B199,1))))&lt;$C199)))</f>
        <v>0</v>
      </c>
      <c r="AR199" s="48" t="n">
        <f aca="false">IF(OR(N(AR$5)=0,AR$6=""),0,AR$5*((DATE(YEAR($B199),MONTH($B199),MIN(AR$6,DAY(EOMONTH($B199,0))))&gt;=$B199)*(DATE(YEAR($B199),MONTH($B199),MIN(AR$6,DAY(EOMONTH($B199,0))))&lt;$C199)+(DATE(YEAR($B199),MONTH($B199)+1,MIN(AR$6,DAY(EOMONTH($B199,1))))&gt;=$B199)*(DATE(YEAR($B199),MONTH($B199)+1,MIN(AR$6,DAY(EOMONTH($B199,1))))&lt;$C199)))</f>
        <v>0</v>
      </c>
      <c r="AS199" s="48" t="n">
        <f aca="false">IF(OR(N(AS$5)=0,AS$6=""),0,AS$5*((DATE(YEAR($B199),MONTH($B199),MIN(AS$6,DAY(EOMONTH($B199,0))))&gt;=$B199)*(DATE(YEAR($B199),MONTH($B199),MIN(AS$6,DAY(EOMONTH($B199,0))))&lt;$C199)+(DATE(YEAR($B199),MONTH($B199)+1,MIN(AS$6,DAY(EOMONTH($B199,1))))&gt;=$B199)*(DATE(YEAR($B199),MONTH($B199)+1,MIN(AS$6,DAY(EOMONTH($B199,1))))&lt;$C199)))</f>
        <v>0</v>
      </c>
      <c r="AT199" s="48" t="n">
        <f aca="false">IF(OR(N(AT$5)=0,AT$6=""),0,AT$5*((DATE(YEAR($B199),MONTH($B199),MIN(AT$6,DAY(EOMONTH($B199,0))))&gt;=$B199)*(DATE(YEAR($B199),MONTH($B199),MIN(AT$6,DAY(EOMONTH($B199,0))))&lt;$C199)+(DATE(YEAR($B199),MONTH($B199)+1,MIN(AT$6,DAY(EOMONTH($B199,1))))&gt;=$B199)*(DATE(YEAR($B199),MONTH($B199)+1,MIN(AT$6,DAY(EOMONTH($B199,1))))&lt;$C199)))</f>
        <v>0</v>
      </c>
      <c r="AU199" s="48" t="n">
        <f aca="false">IF(OR(N(AU$5)=0,AU$6=""),0,AU$5*((DATE(YEAR($B199),MONTH($B199),MIN(AU$6,DAY(EOMONTH($B199,0))))&gt;=$B199)*(DATE(YEAR($B199),MONTH($B199),MIN(AU$6,DAY(EOMONTH($B199,0))))&lt;$C199)+(DATE(YEAR($B199),MONTH($B199)+1,MIN(AU$6,DAY(EOMONTH($B199,1))))&gt;=$B199)*(DATE(YEAR($B199),MONTH($B199)+1,MIN(AU$6,DAY(EOMONTH($B199,1))))&lt;$C199)))</f>
        <v>0</v>
      </c>
      <c r="AV199" s="48" t="n">
        <f aca="false">IF(OR(N(AV$5)=0,AV$6=""),0,AV$5*((DATE(YEAR($B199),MONTH($B199),MIN(AV$6,DAY(EOMONTH($B199,0))))&gt;=$B199)*(DATE(YEAR($B199),MONTH($B199),MIN(AV$6,DAY(EOMONTH($B199,0))))&lt;$C199)+(DATE(YEAR($B199),MONTH($B199)+1,MIN(AV$6,DAY(EOMONTH($B199,1))))&gt;=$B199)*(DATE(YEAR($B199),MONTH($B199)+1,MIN(AV$6,DAY(EOMONTH($B199,1))))&lt;$C199)))</f>
        <v>0</v>
      </c>
      <c r="AW199" s="48" t="n">
        <f aca="false">IF(OR(N(AW$5)=0,AW$6=""),0,AW$5*((DATE(YEAR($B199),MONTH($B199),MIN(AW$6,DAY(EOMONTH($B199,0))))&gt;=$B199)*(DATE(YEAR($B199),MONTH($B199),MIN(AW$6,DAY(EOMONTH($B199,0))))&lt;$C199)+(DATE(YEAR($B199),MONTH($B199)+1,MIN(AW$6,DAY(EOMONTH($B199,1))))&gt;=$B199)*(DATE(YEAR($B199),MONTH($B199)+1,MIN(AW$6,DAY(EOMONTH($B199,1))))&lt;$C199)))</f>
        <v>0</v>
      </c>
      <c r="AX199" s="48" t="n">
        <f aca="false">IF(OR(N(AX$5)=0,AX$6=""),0,AX$5*((DATE(YEAR($B199),MONTH($B199),MIN(AX$6,DAY(EOMONTH($B199,0))))&gt;=$B199)*(DATE(YEAR($B199),MONTH($B199),MIN(AX$6,DAY(EOMONTH($B199,0))))&lt;$C199)+(DATE(YEAR($B199),MONTH($B199)+1,MIN(AX$6,DAY(EOMONTH($B199,1))))&gt;=$B199)*(DATE(YEAR($B199),MONTH($B199)+1,MIN(AX$6,DAY(EOMONTH($B199,1))))&lt;$C199)))</f>
        <v>0</v>
      </c>
      <c r="AY199" s="48" t="n">
        <f aca="false">IF(OR(N(AY$5)=0,AY$6=""),0,AY$5*((DATE(YEAR($B199),MONTH($B199),MIN(AY$6,DAY(EOMONTH($B199,0))))&gt;=$B199)*(DATE(YEAR($B199),MONTH($B199),MIN(AY$6,DAY(EOMONTH($B199,0))))&lt;$C199)+(DATE(YEAR($B199),MONTH($B199)+1,MIN(AY$6,DAY(EOMONTH($B199,1))))&gt;=$B199)*(DATE(YEAR($B199),MONTH($B199)+1,MIN(AY$6,DAY(EOMONTH($B199,1))))&lt;$C199)))</f>
        <v>0</v>
      </c>
      <c r="AZ199" s="48" t="n">
        <f aca="false">IF(OR(N(AZ$5)=0,AZ$6=""),0,AZ$5*((DATE(YEAR($B199),MONTH($B199),MIN(AZ$6,DAY(EOMONTH($B199,0))))&gt;=$B199)*(DATE(YEAR($B199),MONTH($B199),MIN(AZ$6,DAY(EOMONTH($B199,0))))&lt;$C199)+(DATE(YEAR($B199),MONTH($B199)+1,MIN(AZ$6,DAY(EOMONTH($B199,1))))&gt;=$B199)*(DATE(YEAR($B199),MONTH($B199)+1,MIN(AZ$6,DAY(EOMONTH($B199,1))))&lt;$C199)))</f>
        <v>0</v>
      </c>
      <c r="BA199" s="48" t="n">
        <f aca="false">IF(OR(N(BA$5)=0,BA$6=""),0,BA$5*((DATE(YEAR($B199),MONTH($B199),MIN(BA$6,DAY(EOMONTH($B199,0))))&gt;=$B199)*(DATE(YEAR($B199),MONTH($B199),MIN(BA$6,DAY(EOMONTH($B199,0))))&lt;$C199)+(DATE(YEAR($B199),MONTH($B199)+1,MIN(BA$6,DAY(EOMONTH($B199,1))))&gt;=$B199)*(DATE(YEAR($B199),MONTH($B199)+1,MIN(BA$6,DAY(EOMONTH($B199,1))))&lt;$C199)))</f>
        <v>0</v>
      </c>
      <c r="BB199" s="48" t="n">
        <f aca="false">IF(OR(N(BB$5)=0,BB$6=""),0,BB$5*((DATE(YEAR($B199),MONTH($B199),MIN(BB$6,DAY(EOMONTH($B199,0))))&gt;=$B199)*(DATE(YEAR($B199),MONTH($B199),MIN(BB$6,DAY(EOMONTH($B199,0))))&lt;$C199)+(DATE(YEAR($B199),MONTH($B199)+1,MIN(BB$6,DAY(EOMONTH($B199,1))))&gt;=$B199)*(DATE(YEAR($B199),MONTH($B199)+1,MIN(BB$6,DAY(EOMONTH($B199,1))))&lt;$C199)))</f>
        <v>0</v>
      </c>
      <c r="BC199" s="48" t="n">
        <f aca="false">IF(OR(N(BC$5)=0,BC$6=""),0,BC$5*((DATE(YEAR($B199),MONTH($B199),MIN(BC$6,DAY(EOMONTH($B199,0))))&gt;=$B199)*(DATE(YEAR($B199),MONTH($B199),MIN(BC$6,DAY(EOMONTH($B199,0))))&lt;$C199)+(DATE(YEAR($B199),MONTH($B199)+1,MIN(BC$6,DAY(EOMONTH($B199,1))))&gt;=$B199)*(DATE(YEAR($B199),MONTH($B199)+1,MIN(BC$6,DAY(EOMONTH($B199,1))))&lt;$C199)))</f>
        <v>0</v>
      </c>
      <c r="BD199" s="48" t="n">
        <f aca="false">IF(OR(N(BD$5)=0,BD$6=""),0,BD$5*((DATE(YEAR($B199),MONTH($B199),MIN(BD$6,DAY(EOMONTH($B199,0))))&gt;=$B199)*(DATE(YEAR($B199),MONTH($B199),MIN(BD$6,DAY(EOMONTH($B199,0))))&lt;$C199)+(DATE(YEAR($B199),MONTH($B199)+1,MIN(BD$6,DAY(EOMONTH($B199,1))))&gt;=$B199)*(DATE(YEAR($B199),MONTH($B199)+1,MIN(BD$6,DAY(EOMONTH($B199,1))))&lt;$C199)))</f>
        <v>0</v>
      </c>
      <c r="BE199" s="48" t="n">
        <f aca="false">IF(OR(N(BE$5)=0,BE$6=""),0,BE$5*((DATE(YEAR($B199),MONTH($B199),MIN(BE$6,DAY(EOMONTH($B199,0))))&gt;=$B199)*(DATE(YEAR($B199),MONTH($B199),MIN(BE$6,DAY(EOMONTH($B199,0))))&lt;$C199)+(DATE(YEAR($B199),MONTH($B199)+1,MIN(BE$6,DAY(EOMONTH($B199,1))))&gt;=$B199)*(DATE(YEAR($B199),MONTH($B199)+1,MIN(BE$6,DAY(EOMONTH($B199,1))))&lt;$C199)))</f>
        <v>0</v>
      </c>
      <c r="BF199" s="48" t="n">
        <f aca="false">IF(OR(N(BF$5)=0,BF$6=""),0,BF$5*((DATE(YEAR($B199),MONTH($B199),MIN(BF$6,DAY(EOMONTH($B199,0))))&gt;=$B199)*(DATE(YEAR($B199),MONTH($B199),MIN(BF$6,DAY(EOMONTH($B199,0))))&lt;$C199)+(DATE(YEAR($B199),MONTH($B199)+1,MIN(BF$6,DAY(EOMONTH($B199,1))))&gt;=$B199)*(DATE(YEAR($B199),MONTH($B199)+1,MIN(BF$6,DAY(EOMONTH($B199,1))))&lt;$C199)))</f>
        <v>0</v>
      </c>
      <c r="BG199" s="48" t="n">
        <f aca="false">IF(OR(N(BG$5)=0,BG$6=""),0,BG$5*((DATE(YEAR($B199),MONTH($B199),MIN(BG$6,DAY(EOMONTH($B199,0))))&gt;=$B199)*(DATE(YEAR($B199),MONTH($B199),MIN(BG$6,DAY(EOMONTH($B199,0))))&lt;$C199)+(DATE(YEAR($B199),MONTH($B199)+1,MIN(BG$6,DAY(EOMONTH($B199,1))))&gt;=$B199)*(DATE(YEAR($B199),MONTH($B199)+1,MIN(BG$6,DAY(EOMONTH($B199,1))))&lt;$C199)))</f>
        <v>0</v>
      </c>
      <c r="BH199" s="48" t="n">
        <f aca="false">IF(OR(N(BH$5)=0,BH$6=""),0,BH$5*((DATE(YEAR($B199),MONTH($B199),MIN(BH$6,DAY(EOMONTH($B199,0))))&gt;=$B199)*(DATE(YEAR($B199),MONTH($B199),MIN(BH$6,DAY(EOMONTH($B199,0))))&lt;$C199)+(DATE(YEAR($B199),MONTH($B199)+1,MIN(BH$6,DAY(EOMONTH($B199,1))))&gt;=$B199)*(DATE(YEAR($B199),MONTH($B199)+1,MIN(BH$6,DAY(EOMONTH($B199,1))))&lt;$C199)))</f>
        <v>0</v>
      </c>
      <c r="BI199" s="48" t="n">
        <f aca="false">IF(OR(N(BI$5)=0,BI$6=""),0,BI$5*((DATE(YEAR($B199),MONTH($B199),MIN(BI$6,DAY(EOMONTH($B199,0))))&gt;=$B199)*(DATE(YEAR($B199),MONTH($B199),MIN(BI$6,DAY(EOMONTH($B199,0))))&lt;$C199)+(DATE(YEAR($B199),MONTH($B199)+1,MIN(BI$6,DAY(EOMONTH($B199,1))))&gt;=$B199)*(DATE(YEAR($B199),MONTH($B199)+1,MIN(BI$6,DAY(EOMONTH($B199,1))))&lt;$C199)))</f>
        <v>0</v>
      </c>
      <c r="BJ199" s="48" t="n">
        <f aca="false">IF(OR(N(BJ$5)=0,BJ$6=""),0,BJ$5*((DATE(YEAR($B199),MONTH($B199),MIN(BJ$6,DAY(EOMONTH($B199,0))))&gt;=$B199)*(DATE(YEAR($B199),MONTH($B199),MIN(BJ$6,DAY(EOMONTH($B199,0))))&lt;$C199)+(DATE(YEAR($B199),MONTH($B199)+1,MIN(BJ$6,DAY(EOMONTH($B199,1))))&gt;=$B199)*(DATE(YEAR($B199),MONTH($B199)+1,MIN(BJ$6,DAY(EOMONTH($B199,1))))&lt;$C199)))</f>
        <v>0</v>
      </c>
      <c r="BK199" s="48" t="n">
        <f aca="false">IF(OR(N(BK$5)=0,BK$6=""),0,BK$5*((DATE(YEAR($B199),MONTH($B199),MIN(BK$6,DAY(EOMONTH($B199,0))))&gt;=$B199)*(DATE(YEAR($B199),MONTH($B199),MIN(BK$6,DAY(EOMONTH($B199,0))))&lt;$C199)+(DATE(YEAR($B199),MONTH($B199)+1,MIN(BK$6,DAY(EOMONTH($B199,1))))&gt;=$B199)*(DATE(YEAR($B199),MONTH($B199)+1,MIN(BK$6,DAY(EOMONTH($B199,1))))&lt;$C199)))</f>
        <v>0</v>
      </c>
      <c r="BL199" s="48" t="n">
        <f aca="false">IF(OR(N(BL$5)=0,BL$6=""),0,BL$5*((DATE(YEAR($B199),MONTH($B199),MIN(BL$6,DAY(EOMONTH($B199,0))))&gt;=$B199)*(DATE(YEAR($B199),MONTH($B199),MIN(BL$6,DAY(EOMONTH($B199,0))))&lt;$C199)+(DATE(YEAR($B199),MONTH($B199)+1,MIN(BL$6,DAY(EOMONTH($B199,1))))&gt;=$B199)*(DATE(YEAR($B199),MONTH($B199)+1,MIN(BL$6,DAY(EOMONTH($B199,1))))&lt;$C199)))</f>
        <v>0</v>
      </c>
      <c r="BM199" s="48" t="n">
        <f aca="false">IF(OR(N(BM$5)=0,BM$6=""),0,BM$5*((DATE(YEAR($B199),MONTH($B199),MIN(BM$6,DAY(EOMONTH($B199,0))))&gt;=$B199)*(DATE(YEAR($B199),MONTH($B199),MIN(BM$6,DAY(EOMONTH($B199,0))))&lt;$C199)+(DATE(YEAR($B199),MONTH($B199)+1,MIN(BM$6,DAY(EOMONTH($B199,1))))&gt;=$B199)*(DATE(YEAR($B199),MONTH($B199)+1,MIN(BM$6,DAY(EOMONTH($B199,1))))&lt;$C199)))</f>
        <v>0</v>
      </c>
      <c r="BN199" s="48" t="n">
        <f aca="false">IF(OR(N(BN$5)=0,BN$6=""),0,BN$5*((DATE(YEAR($B199),MONTH($B199),MIN(BN$6,DAY(EOMONTH($B199,0))))&gt;=$B199)*(DATE(YEAR($B199),MONTH($B199),MIN(BN$6,DAY(EOMONTH($B199,0))))&lt;$C199)+(DATE(YEAR($B199),MONTH($B199)+1,MIN(BN$6,DAY(EOMONTH($B199,1))))&gt;=$B199)*(DATE(YEAR($B199),MONTH($B199)+1,MIN(BN$6,DAY(EOMONTH($B199,1))))&lt;$C199)))</f>
        <v>0</v>
      </c>
      <c r="BO199" s="48" t="n">
        <f aca="false">IF(OR(N(BO$5)=0,BO$6=""),0,BO$5*((DATE(YEAR($B199),MONTH($B199),MIN(BO$6,DAY(EOMONTH($B199,0))))&gt;=$B199)*(DATE(YEAR($B199),MONTH($B199),MIN(BO$6,DAY(EOMONTH($B199,0))))&lt;$C199)+(DATE(YEAR($B199),MONTH($B199)+1,MIN(BO$6,DAY(EOMONTH($B199,1))))&gt;=$B199)*(DATE(YEAR($B199),MONTH($B199)+1,MIN(BO$6,DAY(EOMONTH($B199,1))))&lt;$C199)))</f>
        <v>0</v>
      </c>
      <c r="BP199" s="48" t="n">
        <f aca="false">IF(OR(N(BP$5)=0,BP$6=""),0,BP$5*((DATE(YEAR($B199),MONTH($B199),MIN(BP$6,DAY(EOMONTH($B199,0))))&gt;=$B199)*(DATE(YEAR($B199),MONTH($B199),MIN(BP$6,DAY(EOMONTH($B199,0))))&lt;$C199)+(DATE(YEAR($B199),MONTH($B199)+1,MIN(BP$6,DAY(EOMONTH($B199,1))))&gt;=$B199)*(DATE(YEAR($B199),MONTH($B199)+1,MIN(BP$6,DAY(EOMONTH($B199,1))))&lt;$C199)))</f>
        <v>0</v>
      </c>
      <c r="BQ199" s="48" t="n">
        <f aca="false">IF(OR(N(BQ$5)=0,BQ$6=""),0,BQ$5*((DATE(YEAR($B199),MONTH($B199),MIN(BQ$6,DAY(EOMONTH($B199,0))))&gt;=$B199)*(DATE(YEAR($B199),MONTH($B199),MIN(BQ$6,DAY(EOMONTH($B199,0))))&lt;$C199)+(DATE(YEAR($B199),MONTH($B199)+1,MIN(BQ$6,DAY(EOMONTH($B199,1))))&gt;=$B199)*(DATE(YEAR($B199),MONTH($B199)+1,MIN(BQ$6,DAY(EOMONTH($B199,1))))&lt;$C199)))</f>
        <v>0</v>
      </c>
      <c r="BR199" s="48" t="n">
        <f aca="false">IF(OR(N(BR$5)=0,BR$6=""),0,BR$5*((DATE(YEAR($B199),MONTH($B199),MIN(BR$6,DAY(EOMONTH($B199,0))))&gt;=$B199)*(DATE(YEAR($B199),MONTH($B199),MIN(BR$6,DAY(EOMONTH($B199,0))))&lt;$C199)+(DATE(YEAR($B199),MONTH($B199)+1,MIN(BR$6,DAY(EOMONTH($B199,1))))&gt;=$B199)*(DATE(YEAR($B199),MONTH($B199)+1,MIN(BR$6,DAY(EOMONTH($B199,1))))&lt;$C199)))</f>
        <v>0</v>
      </c>
      <c r="BS199" s="48" t="n">
        <f aca="false">IF(OR(N(BS$5)=0,BS$6=""),0,BS$5*((DATE(YEAR($B199),MONTH($B199),MIN(BS$6,DAY(EOMONTH($B199,0))))&gt;=$B199)*(DATE(YEAR($B199),MONTH($B199),MIN(BS$6,DAY(EOMONTH($B199,0))))&lt;$C199)+(DATE(YEAR($B199),MONTH($B199)+1,MIN(BS$6,DAY(EOMONTH($B199,1))))&gt;=$B199)*(DATE(YEAR($B199),MONTH($B199)+1,MIN(BS$6,DAY(EOMONTH($B199,1))))&lt;$C199)))</f>
        <v>0</v>
      </c>
      <c r="BT199" s="48" t="n">
        <f aca="false">IF(OR(N(BT$5)=0,BT$6=""),0,BT$5*((DATE(YEAR($B199),MONTH($B199),MIN(BT$6,DAY(EOMONTH($B199,0))))&gt;=$B199)*(DATE(YEAR($B199),MONTH($B199),MIN(BT$6,DAY(EOMONTH($B199,0))))&lt;$C199)+(DATE(YEAR($B199),MONTH($B199)+1,MIN(BT$6,DAY(EOMONTH($B199,1))))&gt;=$B199)*(DATE(YEAR($B199),MONTH($B199)+1,MIN(BT$6,DAY(EOMONTH($B199,1))))&lt;$C199)))</f>
        <v>0</v>
      </c>
      <c r="BU199" s="48" t="n">
        <f aca="false">IF(OR(N(BU$5)=0,BU$6=""),0,BU$5*((DATE(YEAR($B199),MONTH($B199),MIN(BU$6,DAY(EOMONTH($B199,0))))&gt;=$B199)*(DATE(YEAR($B199),MONTH($B199),MIN(BU$6,DAY(EOMONTH($B199,0))))&lt;$C199)+(DATE(YEAR($B199),MONTH($B199)+1,MIN(BU$6,DAY(EOMONTH($B199,1))))&gt;=$B199)*(DATE(YEAR($B199),MONTH($B199)+1,MIN(BU$6,DAY(EOMONTH($B199,1))))&lt;$C199)))</f>
        <v>0</v>
      </c>
      <c r="BV199" s="48" t="n">
        <f aca="false">IF(OR(N(BV$5)=0,BV$6=""),0,BV$5*((DATE(YEAR($B199),MONTH($B199),MIN(BV$6,DAY(EOMONTH($B199,0))))&gt;=$B199)*(DATE(YEAR($B199),MONTH($B199),MIN(BV$6,DAY(EOMONTH($B199,0))))&lt;$C199)+(DATE(YEAR($B199),MONTH($B199)+1,MIN(BV$6,DAY(EOMONTH($B199,1))))&gt;=$B199)*(DATE(YEAR($B199),MONTH($B199)+1,MIN(BV$6,DAY(EOMONTH($B199,1))))&lt;$C199)))</f>
        <v>0</v>
      </c>
      <c r="BW199" s="48" t="n">
        <f aca="false">IF(OR(N(BW$5)=0,BW$6=""),0,BW$5*((DATE(YEAR($B199),MONTH($B199),MIN(BW$6,DAY(EOMONTH($B199,0))))&gt;=$B199)*(DATE(YEAR($B199),MONTH($B199),MIN(BW$6,DAY(EOMONTH($B199,0))))&lt;$C199)+(DATE(YEAR($B199),MONTH($B199)+1,MIN(BW$6,DAY(EOMONTH($B199,1))))&gt;=$B199)*(DATE(YEAR($B199),MONTH($B199)+1,MIN(BW$6,DAY(EOMONTH($B199,1))))&lt;$C199)))</f>
        <v>0</v>
      </c>
      <c r="BX199" s="48" t="n">
        <f aca="false">MIN(Z199,(FT198*(1+FT$5/Setup!$C$36)+IF($V199=1,N($F199),0)))</f>
        <v>0</v>
      </c>
      <c r="BY199" s="48" t="n">
        <f aca="false">MIN(AA199,(FU198*(1+FU$5/Setup!$C$36)+IF($V199=2,N($F199),0)))</f>
        <v>0</v>
      </c>
      <c r="BZ199" s="48" t="n">
        <f aca="false">MIN(AB199,(FV198*(1+FV$5/Setup!$C$36)+IF($V199=3,N($F199),0)))</f>
        <v>0</v>
      </c>
      <c r="CA199" s="48" t="n">
        <f aca="false">MIN(AC199,(FW198*(1+FW$5/Setup!$C$36)+IF($V199=4,N($F199),0)))</f>
        <v>0</v>
      </c>
      <c r="CB199" s="48" t="n">
        <f aca="false">MIN(AD199,(FX198*(1+FX$5/Setup!$C$36)+IF($V199=5,N($F199),0)))</f>
        <v>0</v>
      </c>
      <c r="CC199" s="48" t="n">
        <f aca="false">MIN(AE199,(FY198*(1+FY$5/Setup!$C$36)+IF($V199=6,N($F199),0)))</f>
        <v>0</v>
      </c>
      <c r="CD199" s="48" t="n">
        <f aca="false">MIN(AF199,(FZ198*(1+FZ$5/Setup!$C$36)+IF($V199=7,N($F199),0)))</f>
        <v>0</v>
      </c>
      <c r="CE199" s="48" t="n">
        <f aca="false">MIN(AG199,(GA198*(1+GA$5/Setup!$C$36)+IF($V199=8,N($F199),0)))</f>
        <v>0</v>
      </c>
      <c r="CF199" s="48" t="n">
        <f aca="false">MIN(AH199,(GB198*(1+GB$5/Setup!$C$36)+IF($V199=9,N($F199),0)))</f>
        <v>0</v>
      </c>
      <c r="CG199" s="48" t="n">
        <f aca="false">MIN(AI199,(GC198*(1+GC$5/Setup!$C$36)+IF($V199=10,N($F199),0)))</f>
        <v>0</v>
      </c>
      <c r="CH199" s="48" t="n">
        <f aca="false">MIN(AJ199,(GD198*(1+GD$5/Setup!$C$36)+IF($V199=11,N($F199),0)))</f>
        <v>0</v>
      </c>
      <c r="CI199" s="48" t="n">
        <f aca="false">MIN(AK199,(GE198*(1+GE$5/Setup!$C$36)+IF($V199=12,N($F199),0)))</f>
        <v>0</v>
      </c>
      <c r="CJ199" s="48" t="n">
        <f aca="false">MIN(AL199,(GF198*(1+GF$5/Setup!$C$36)+IF($V199=13,N($F199),0)))</f>
        <v>0</v>
      </c>
      <c r="CK199" s="48" t="n">
        <f aca="false">MIN(AM199,(GG198*(1+GG$5/Setup!$C$36)+IF($V199=14,N($F199),0)))</f>
        <v>0</v>
      </c>
      <c r="CL199" s="48" t="n">
        <f aca="false">MIN(AN199,(GH198*(1+GH$5/Setup!$C$36)+IF($V199=15,N($F199),0)))</f>
        <v>0</v>
      </c>
      <c r="CM199" s="48" t="n">
        <f aca="false">MIN(AO199,(GI198*(1+GI$5/Setup!$C$36)+IF($V199=16,N($F199),0)))</f>
        <v>0</v>
      </c>
      <c r="CN199" s="48" t="n">
        <f aca="false">MIN(AP199,(GJ198*(1+GJ$5/Setup!$C$36)+IF($V199=17,N($F199),0)))</f>
        <v>0</v>
      </c>
      <c r="CO199" s="48" t="n">
        <f aca="false">MIN(AQ199,(GK198*(1+GK$5/Setup!$C$36)+IF($V199=18,N($F199),0)))</f>
        <v>0</v>
      </c>
      <c r="CP199" s="48" t="n">
        <f aca="false">MIN(AR199,(GL198*(1+GL$5/Setup!$C$36)+IF($V199=19,N($F199),0)))</f>
        <v>0</v>
      </c>
      <c r="CQ199" s="48" t="n">
        <f aca="false">MIN(AS199,(GM198*(1+GM$5/Setup!$C$36)+IF($V199=20,N($F199),0)))</f>
        <v>0</v>
      </c>
      <c r="CR199" s="48" t="n">
        <f aca="false">MIN(AT199,(GN198*(1+GN$5/Setup!$C$36)+IF($V199=21,N($F199),0)))</f>
        <v>0</v>
      </c>
      <c r="CS199" s="48" t="n">
        <f aca="false">MIN(AU199,(GO198*(1+GO$5/Setup!$C$36)+IF($V199=22,N($F199),0)))</f>
        <v>0</v>
      </c>
      <c r="CT199" s="48" t="n">
        <f aca="false">MIN(AV199,(GP198*(1+GP$5/Setup!$C$36)+IF($V199=23,N($F199),0)))</f>
        <v>0</v>
      </c>
      <c r="CU199" s="48" t="n">
        <f aca="false">MIN(AW199,(GQ198*(1+GQ$5/Setup!$C$36)+IF($V199=24,N($F199),0)))</f>
        <v>0</v>
      </c>
      <c r="CV199" s="48" t="n">
        <f aca="false">MIN(AX199,(GR198*(1+GR$5/Setup!$C$36)+IF($V199=25,N($F199),0)))</f>
        <v>0</v>
      </c>
      <c r="CW199" s="48" t="n">
        <f aca="false">MIN(AY199,(GS198*(1+GS$5/Setup!$C$36)+IF($V199=26,N($F199),0)))</f>
        <v>0</v>
      </c>
      <c r="CX199" s="48" t="n">
        <f aca="false">MIN(AZ199,(GT198*(1+GT$5/Setup!$C$36)+IF($V199=27,N($F199),0)))</f>
        <v>0</v>
      </c>
      <c r="CY199" s="48" t="n">
        <f aca="false">MIN(BA199,(GU198*(1+GU$5/Setup!$C$36)+IF($V199=28,N($F199),0)))</f>
        <v>0</v>
      </c>
      <c r="CZ199" s="48" t="n">
        <f aca="false">MIN(BB199,(GV198*(1+GV$5/Setup!$C$36)+IF($V199=29,N($F199),0)))</f>
        <v>0</v>
      </c>
      <c r="DA199" s="48" t="n">
        <f aca="false">MIN(BC199,(GW198*(1+GW$5/Setup!$C$36)+IF($V199=30,N($F199),0)))</f>
        <v>0</v>
      </c>
      <c r="DB199" s="48" t="n">
        <f aca="false">MIN(BD199,(GX198*(1+GX$5/Setup!$C$36)+IF($V199=31,N($F199),0)))</f>
        <v>0</v>
      </c>
      <c r="DC199" s="48" t="n">
        <f aca="false">MIN(BE199,(GY198*(1+GY$5/Setup!$C$36)+IF($V199=32,N($F199),0)))</f>
        <v>0</v>
      </c>
      <c r="DD199" s="48" t="n">
        <f aca="false">MIN(BF199,(GZ198*(1+GZ$5/Setup!$C$36)+IF($V199=33,N($F199),0)))</f>
        <v>0</v>
      </c>
      <c r="DE199" s="48" t="n">
        <f aca="false">MIN(BG199,(HA198*(1+HA$5/Setup!$C$36)+IF($V199=34,N($F199),0)))</f>
        <v>0</v>
      </c>
      <c r="DF199" s="48" t="n">
        <f aca="false">MIN(BH199,(HB198*(1+HB$5/Setup!$C$36)+IF($V199=35,N($F199),0)))</f>
        <v>0</v>
      </c>
      <c r="DG199" s="48" t="n">
        <f aca="false">MIN(BI199,(HC198*(1+HC$5/Setup!$C$36)+IF($V199=36,N($F199),0)))</f>
        <v>0</v>
      </c>
      <c r="DH199" s="48" t="n">
        <f aca="false">MIN(BJ199,(HD198*(1+HD$5/Setup!$C$36)+IF($V199=37,N($F199),0)))</f>
        <v>0</v>
      </c>
      <c r="DI199" s="48" t="n">
        <f aca="false">MIN(BK199,(HE198*(1+HE$5/Setup!$C$36)+IF($V199=38,N($F199),0)))</f>
        <v>0</v>
      </c>
      <c r="DJ199" s="48" t="n">
        <f aca="false">MIN(BL199,(HF198*(1+HF$5/Setup!$C$36)+IF($V199=39,N($F199),0)))</f>
        <v>0</v>
      </c>
      <c r="DK199" s="48" t="n">
        <f aca="false">MIN(BM199,(HG198*(1+HG$5/Setup!$C$36)+IF($V199=40,N($F199),0)))</f>
        <v>0</v>
      </c>
      <c r="DL199" s="48" t="n">
        <f aca="false">MIN(BN199,(HH198*(1+HH$5/Setup!$C$36)+IF($V199=41,N($F199),0)))</f>
        <v>0</v>
      </c>
      <c r="DM199" s="48" t="n">
        <f aca="false">MIN(BO199,(HI198*(1+HI$5/Setup!$C$36)+IF($V199=42,N($F199),0)))</f>
        <v>0</v>
      </c>
      <c r="DN199" s="48" t="n">
        <f aca="false">MIN(BP199,(HJ198*(1+HJ$5/Setup!$C$36)+IF($V199=43,N($F199),0)))</f>
        <v>0</v>
      </c>
      <c r="DO199" s="48" t="n">
        <f aca="false">MIN(BQ199,(HK198*(1+HK$5/Setup!$C$36)+IF($V199=44,N($F199),0)))</f>
        <v>0</v>
      </c>
      <c r="DP199" s="48" t="n">
        <f aca="false">MIN(BR199,(HL198*(1+HL$5/Setup!$C$36)+IF($V199=45,N($F199),0)))</f>
        <v>0</v>
      </c>
      <c r="DQ199" s="48" t="n">
        <f aca="false">MIN(BS199,(HM198*(1+HM$5/Setup!$C$36)+IF($V199=46,N($F199),0)))</f>
        <v>0</v>
      </c>
      <c r="DR199" s="48" t="n">
        <f aca="false">MIN(BT199,(HN198*(1+HN$5/Setup!$C$36)+IF($V199=47,N($F199),0)))</f>
        <v>0</v>
      </c>
      <c r="DS199" s="48" t="n">
        <f aca="false">MIN(BU199,(HO198*(1+HO$5/Setup!$C$36)+IF($V199=48,N($F199),0)))</f>
        <v>0</v>
      </c>
      <c r="DT199" s="48" t="n">
        <f aca="false">MIN(BV199,(HP198*(1+HP$5/Setup!$C$36)+IF($V199=49,N($F199),0)))</f>
        <v>0</v>
      </c>
      <c r="DU199" s="48" t="n">
        <f aca="false">MIN(BW199,(HQ198*(1+HQ$5/Setup!$C$36)+IF($V199=50,N($F199),0)))</f>
        <v>0</v>
      </c>
      <c r="DV199" s="48" t="n">
        <f aca="false">MIN(MAX((FT198*(1+FT$5/Setup!$C$36)+IF($V199=1,N($F199),0))-BX199,0),MAX($P199-0,0))</f>
        <v>0</v>
      </c>
      <c r="DW199" s="48" t="n">
        <f aca="false">MIN(MAX((FU198*(1+FU$5/Setup!$C$36)+IF($V199=2,N($F199),0))-BY199,0),MAX($P199-SUM(DV199:DV199),0))</f>
        <v>0</v>
      </c>
      <c r="DX199" s="48" t="n">
        <f aca="false">MIN(MAX((FV198*(1+FV$5/Setup!$C$36)+IF($V199=3,N($F199),0))-BZ199,0),MAX($P199-SUM(DV199:DW199),0))</f>
        <v>0</v>
      </c>
      <c r="DY199" s="48" t="n">
        <f aca="false">MIN(MAX((FW198*(1+FW$5/Setup!$C$36)+IF($V199=4,N($F199),0))-CA199,0),MAX($P199-SUM(DV199:DX199),0))</f>
        <v>0</v>
      </c>
      <c r="DZ199" s="48" t="n">
        <f aca="false">MIN(MAX((FX198*(1+FX$5/Setup!$C$36)+IF($V199=5,N($F199),0))-CB199,0),MAX($P199-SUM(DV199:DY199),0))</f>
        <v>0</v>
      </c>
      <c r="EA199" s="48" t="n">
        <f aca="false">MIN(MAX((FY198*(1+FY$5/Setup!$C$36)+IF($V199=6,N($F199),0))-CC199,0),MAX($P199-SUM(DV199:DZ199),0))</f>
        <v>0</v>
      </c>
      <c r="EB199" s="48" t="n">
        <f aca="false">MIN(MAX((FZ198*(1+FZ$5/Setup!$C$36)+IF($V199=7,N($F199),0))-CD199,0),MAX($P199-SUM(DV199:EA199),0))</f>
        <v>0</v>
      </c>
      <c r="EC199" s="48" t="n">
        <f aca="false">MIN(MAX((GA198*(1+GA$5/Setup!$C$36)+IF($V199=8,N($F199),0))-CE199,0),MAX($P199-SUM(DV199:EB199),0))</f>
        <v>0</v>
      </c>
      <c r="ED199" s="48" t="n">
        <f aca="false">MIN(MAX((GB198*(1+GB$5/Setup!$C$36)+IF($V199=9,N($F199),0))-CF199,0),MAX($P199-SUM(DV199:EC199),0))</f>
        <v>0</v>
      </c>
      <c r="EE199" s="48" t="n">
        <f aca="false">MIN(MAX((GC198*(1+GC$5/Setup!$C$36)+IF($V199=10,N($F199),0))-CG199,0),MAX($P199-SUM(DV199:ED199),0))</f>
        <v>0</v>
      </c>
      <c r="EF199" s="48" t="n">
        <f aca="false">MIN(MAX((GD198*(1+GD$5/Setup!$C$36)+IF($V199=11,N($F199),0))-CH199,0),MAX($P199-SUM(DV199:EE199),0))</f>
        <v>0</v>
      </c>
      <c r="EG199" s="48" t="n">
        <f aca="false">MIN(MAX((GE198*(1+GE$5/Setup!$C$36)+IF($V199=12,N($F199),0))-CI199,0),MAX($P199-SUM(DV199:EF199),0))</f>
        <v>0</v>
      </c>
      <c r="EH199" s="48" t="n">
        <f aca="false">MIN(MAX((GF198*(1+GF$5/Setup!$C$36)+IF($V199=13,N($F199),0))-CJ199,0),MAX($P199-SUM(DV199:EG199),0))</f>
        <v>0</v>
      </c>
      <c r="EI199" s="48" t="n">
        <f aca="false">MIN(MAX((GG198*(1+GG$5/Setup!$C$36)+IF($V199=14,N($F199),0))-CK199,0),MAX($P199-SUM(DV199:EH199),0))</f>
        <v>0</v>
      </c>
      <c r="EJ199" s="48" t="n">
        <f aca="false">MIN(MAX((GH198*(1+GH$5/Setup!$C$36)+IF($V199=15,N($F199),0))-CL199,0),MAX($P199-SUM(DV199:EI199),0))</f>
        <v>0</v>
      </c>
      <c r="EK199" s="48" t="n">
        <f aca="false">MIN(MAX((GI198*(1+GI$5/Setup!$C$36)+IF($V199=16,N($F199),0))-CM199,0),MAX($P199-SUM(DV199:EJ199),0))</f>
        <v>0</v>
      </c>
      <c r="EL199" s="48" t="n">
        <f aca="false">MIN(MAX((GJ198*(1+GJ$5/Setup!$C$36)+IF($V199=17,N($F199),0))-CN199,0),MAX($P199-SUM(DV199:EK199),0))</f>
        <v>0</v>
      </c>
      <c r="EM199" s="48" t="n">
        <f aca="false">MIN(MAX((GK198*(1+GK$5/Setup!$C$36)+IF($V199=18,N($F199),0))-CO199,0),MAX($P199-SUM(DV199:EL199),0))</f>
        <v>0</v>
      </c>
      <c r="EN199" s="48" t="n">
        <f aca="false">MIN(MAX((GL198*(1+GL$5/Setup!$C$36)+IF($V199=19,N($F199),0))-CP199,0),MAX($P199-SUM(DV199:EM199),0))</f>
        <v>0</v>
      </c>
      <c r="EO199" s="48" t="n">
        <f aca="false">MIN(MAX((GM198*(1+GM$5/Setup!$C$36)+IF($V199=20,N($F199),0))-CQ199,0),MAX($P199-SUM(DV199:EN199),0))</f>
        <v>0</v>
      </c>
      <c r="EP199" s="48" t="n">
        <f aca="false">MIN(MAX((GN198*(1+GN$5/Setup!$C$36)+IF($V199=21,N($F199),0))-CR199,0),MAX($P199-SUM(DV199:EO199),0))</f>
        <v>0</v>
      </c>
      <c r="EQ199" s="48" t="n">
        <f aca="false">MIN(MAX((GO198*(1+GO$5/Setup!$C$36)+IF($V199=22,N($F199),0))-CS199,0),MAX($P199-SUM(DV199:EP199),0))</f>
        <v>0</v>
      </c>
      <c r="ER199" s="48" t="n">
        <f aca="false">MIN(MAX((GP198*(1+GP$5/Setup!$C$36)+IF($V199=23,N($F199),0))-CT199,0),MAX($P199-SUM(DV199:EQ199),0))</f>
        <v>0</v>
      </c>
      <c r="ES199" s="48" t="n">
        <f aca="false">MIN(MAX((GQ198*(1+GQ$5/Setup!$C$36)+IF($V199=24,N($F199),0))-CU199,0),MAX($P199-SUM(DV199:ER199),0))</f>
        <v>0</v>
      </c>
      <c r="ET199" s="48" t="n">
        <f aca="false">MIN(MAX((GR198*(1+GR$5/Setup!$C$36)+IF($V199=25,N($F199),0))-CV199,0),MAX($P199-SUM(DV199:ES199),0))</f>
        <v>0</v>
      </c>
      <c r="EU199" s="48" t="n">
        <f aca="false">MIN(MAX((GS198*(1+GS$5/Setup!$C$36)+IF($V199=26,N($F199),0))-CW199,0),MAX($P199-SUM(DV199:ET199),0))</f>
        <v>0</v>
      </c>
      <c r="EV199" s="48" t="n">
        <f aca="false">MIN(MAX((GT198*(1+GT$5/Setup!$C$36)+IF($V199=27,N($F199),0))-CX199,0),MAX($P199-SUM(DV199:EU199),0))</f>
        <v>0</v>
      </c>
      <c r="EW199" s="48" t="n">
        <f aca="false">MIN(MAX((GU198*(1+GU$5/Setup!$C$36)+IF($V199=28,N($F199),0))-CY199,0),MAX($P199-SUM(DV199:EV199),0))</f>
        <v>0</v>
      </c>
      <c r="EX199" s="48" t="n">
        <f aca="false">MIN(MAX((GV198*(1+GV$5/Setup!$C$36)+IF($V199=29,N($F199),0))-CZ199,0),MAX($P199-SUM(DV199:EW199),0))</f>
        <v>0</v>
      </c>
      <c r="EY199" s="48" t="n">
        <f aca="false">MIN(MAX((GW198*(1+GW$5/Setup!$C$36)+IF($V199=30,N($F199),0))-DA199,0),MAX($P199-SUM(DV199:EX199),0))</f>
        <v>0</v>
      </c>
      <c r="EZ199" s="48" t="n">
        <f aca="false">MIN(MAX((GX198*(1+GX$5/Setup!$C$36)+IF($V199=31,N($F199),0))-DB199,0),MAX($P199-SUM(DV199:EY199),0))</f>
        <v>0</v>
      </c>
      <c r="FA199" s="48" t="n">
        <f aca="false">MIN(MAX((GY198*(1+GY$5/Setup!$C$36)+IF($V199=32,N($F199),0))-DC199,0),MAX($P199-SUM(DV199:EZ199),0))</f>
        <v>0</v>
      </c>
      <c r="FB199" s="48" t="n">
        <f aca="false">MIN(MAX((GZ198*(1+GZ$5/Setup!$C$36)+IF($V199=33,N($F199),0))-DD199,0),MAX($P199-SUM(DV199:FA199),0))</f>
        <v>0</v>
      </c>
      <c r="FC199" s="48" t="n">
        <f aca="false">MIN(MAX((HA198*(1+HA$5/Setup!$C$36)+IF($V199=34,N($F199),0))-DE199,0),MAX($P199-SUM(DV199:FB199),0))</f>
        <v>0</v>
      </c>
      <c r="FD199" s="48" t="n">
        <f aca="false">MIN(MAX((HB198*(1+HB$5/Setup!$C$36)+IF($V199=35,N($F199),0))-DF199,0),MAX($P199-SUM(DV199:FC199),0))</f>
        <v>0</v>
      </c>
      <c r="FE199" s="48" t="n">
        <f aca="false">MIN(MAX((HC198*(1+HC$5/Setup!$C$36)+IF($V199=36,N($F199),0))-DG199,0),MAX($P199-SUM(DV199:FD199),0))</f>
        <v>0</v>
      </c>
      <c r="FF199" s="48" t="n">
        <f aca="false">MIN(MAX((HD198*(1+HD$5/Setup!$C$36)+IF($V199=37,N($F199),0))-DH199,0),MAX($P199-SUM(DV199:FE199),0))</f>
        <v>0</v>
      </c>
      <c r="FG199" s="48" t="n">
        <f aca="false">MIN(MAX((HE198*(1+HE$5/Setup!$C$36)+IF($V199=38,N($F199),0))-DI199,0),MAX($P199-SUM(DV199:FF199),0))</f>
        <v>0</v>
      </c>
      <c r="FH199" s="48" t="n">
        <f aca="false">MIN(MAX((HF198*(1+HF$5/Setup!$C$36)+IF($V199=39,N($F199),0))-DJ199,0),MAX($P199-SUM(DV199:FG199),0))</f>
        <v>0</v>
      </c>
      <c r="FI199" s="48" t="n">
        <f aca="false">MIN(MAX((HG198*(1+HG$5/Setup!$C$36)+IF($V199=40,N($F199),0))-DK199,0),MAX($P199-SUM(DV199:FH199),0))</f>
        <v>0</v>
      </c>
      <c r="FJ199" s="48" t="n">
        <f aca="false">MIN(MAX((HH198*(1+HH$5/Setup!$C$36)+IF($V199=41,N($F199),0))-DL199,0),MAX($P199-SUM(DV199:FI199),0))</f>
        <v>0</v>
      </c>
      <c r="FK199" s="48" t="n">
        <f aca="false">MIN(MAX((HI198*(1+HI$5/Setup!$C$36)+IF($V199=42,N($F199),0))-DM199,0),MAX($P199-SUM(DV199:FJ199),0))</f>
        <v>0</v>
      </c>
      <c r="FL199" s="48" t="n">
        <f aca="false">MIN(MAX((HJ198*(1+HJ$5/Setup!$C$36)+IF($V199=43,N($F199),0))-DN199,0),MAX($P199-SUM(DV199:FK199),0))</f>
        <v>0</v>
      </c>
      <c r="FM199" s="48" t="n">
        <f aca="false">MIN(MAX((HK198*(1+HK$5/Setup!$C$36)+IF($V199=44,N($F199),0))-DO199,0),MAX($P199-SUM(DV199:FL199),0))</f>
        <v>0</v>
      </c>
      <c r="FN199" s="48" t="n">
        <f aca="false">MIN(MAX((HL198*(1+HL$5/Setup!$C$36)+IF($V199=45,N($F199),0))-DP199,0),MAX($P199-SUM(DV199:FM199),0))</f>
        <v>0</v>
      </c>
      <c r="FO199" s="48" t="n">
        <f aca="false">MIN(MAX((HM198*(1+HM$5/Setup!$C$36)+IF($V199=46,N($F199),0))-DQ199,0),MAX($P199-SUM(DV199:FN199),0))</f>
        <v>0</v>
      </c>
      <c r="FP199" s="48" t="n">
        <f aca="false">MIN(MAX((HN198*(1+HN$5/Setup!$C$36)+IF($V199=47,N($F199),0))-DR199,0),MAX($P199-SUM(DV199:FO199),0))</f>
        <v>0</v>
      </c>
      <c r="FQ199" s="48" t="n">
        <f aca="false">MIN(MAX((HO198*(1+HO$5/Setup!$C$36)+IF($V199=48,N($F199),0))-DS199,0),MAX($P199-SUM(DV199:FP199),0))</f>
        <v>0</v>
      </c>
      <c r="FR199" s="48" t="n">
        <f aca="false">MIN(MAX((HP198*(1+HP$5/Setup!$C$36)+IF($V199=49,N($F199),0))-DT199,0),MAX($P199-SUM(DV199:FQ199),0))</f>
        <v>0</v>
      </c>
      <c r="FS199" s="48" t="n">
        <f aca="false">MIN(MAX((HQ198*(1+HQ$5/Setup!$C$36)+IF($V199=50,N($F199),0))-DU199,0),MAX($P199-SUM(DV199:FR199),0))</f>
        <v>0</v>
      </c>
      <c r="FT199" s="48" t="n">
        <f aca="false">IF((FT198*(1+FT$5/Setup!$C$36)+IF($V199=1,N($F199),0))-BX199-DV199&lt;0.005,0,(FT198*(1+FT$5/Setup!$C$36)+IF($V199=1,N($F199),0))-BX199-DV199)</f>
        <v>0</v>
      </c>
      <c r="FU199" s="48" t="n">
        <f aca="false">IF((FU198*(1+FU$5/Setup!$C$36)+IF($V199=2,N($F199),0))-BY199-DW199&lt;0.005,0,(FU198*(1+FU$5/Setup!$C$36)+IF($V199=2,N($F199),0))-BY199-DW199)</f>
        <v>0</v>
      </c>
      <c r="FV199" s="48" t="n">
        <f aca="false">IF((FV198*(1+FV$5/Setup!$C$36)+IF($V199=3,N($F199),0))-BZ199-DX199&lt;0.005,0,(FV198*(1+FV$5/Setup!$C$36)+IF($V199=3,N($F199),0))-BZ199-DX199)</f>
        <v>0</v>
      </c>
      <c r="FW199" s="48" t="n">
        <f aca="false">IF((FW198*(1+FW$5/Setup!$C$36)+IF($V199=4,N($F199),0))-CA199-DY199&lt;0.005,0,(FW198*(1+FW$5/Setup!$C$36)+IF($V199=4,N($F199),0))-CA199-DY199)</f>
        <v>0</v>
      </c>
      <c r="FX199" s="48" t="n">
        <f aca="false">IF((FX198*(1+FX$5/Setup!$C$36)+IF($V199=5,N($F199),0))-CB199-DZ199&lt;0.005,0,(FX198*(1+FX$5/Setup!$C$36)+IF($V199=5,N($F199),0))-CB199-DZ199)</f>
        <v>0</v>
      </c>
      <c r="FY199" s="48" t="n">
        <f aca="false">IF((FY198*(1+FY$5/Setup!$C$36)+IF($V199=6,N($F199),0))-CC199-EA199&lt;0.005,0,(FY198*(1+FY$5/Setup!$C$36)+IF($V199=6,N($F199),0))-CC199-EA199)</f>
        <v>0</v>
      </c>
      <c r="FZ199" s="48" t="n">
        <f aca="false">IF((FZ198*(1+FZ$5/Setup!$C$36)+IF($V199=7,N($F199),0))-CD199-EB199&lt;0.005,0,(FZ198*(1+FZ$5/Setup!$C$36)+IF($V199=7,N($F199),0))-CD199-EB199)</f>
        <v>0</v>
      </c>
      <c r="GA199" s="48" t="n">
        <f aca="false">IF((GA198*(1+GA$5/Setup!$C$36)+IF($V199=8,N($F199),0))-CE199-EC199&lt;0.005,0,(GA198*(1+GA$5/Setup!$C$36)+IF($V199=8,N($F199),0))-CE199-EC199)</f>
        <v>0</v>
      </c>
      <c r="GB199" s="48" t="n">
        <f aca="false">IF((GB198*(1+GB$5/Setup!$C$36)+IF($V199=9,N($F199),0))-CF199-ED199&lt;0.005,0,(GB198*(1+GB$5/Setup!$C$36)+IF($V199=9,N($F199),0))-CF199-ED199)</f>
        <v>0</v>
      </c>
      <c r="GC199" s="48" t="n">
        <f aca="false">IF((GC198*(1+GC$5/Setup!$C$36)+IF($V199=10,N($F199),0))-CG199-EE199&lt;0.005,0,(GC198*(1+GC$5/Setup!$C$36)+IF($V199=10,N($F199),0))-CG199-EE199)</f>
        <v>0</v>
      </c>
      <c r="GD199" s="48" t="n">
        <f aca="false">IF((GD198*(1+GD$5/Setup!$C$36)+IF($V199=11,N($F199),0))-CH199-EF199&lt;0.005,0,(GD198*(1+GD$5/Setup!$C$36)+IF($V199=11,N($F199),0))-CH199-EF199)</f>
        <v>0</v>
      </c>
      <c r="GE199" s="48" t="n">
        <f aca="false">IF((GE198*(1+GE$5/Setup!$C$36)+IF($V199=12,N($F199),0))-CI199-EG199&lt;0.005,0,(GE198*(1+GE$5/Setup!$C$36)+IF($V199=12,N($F199),0))-CI199-EG199)</f>
        <v>0</v>
      </c>
      <c r="GF199" s="48" t="n">
        <f aca="false">IF((GF198*(1+GF$5/Setup!$C$36)+IF($V199=13,N($F199),0))-CJ199-EH199&lt;0.005,0,(GF198*(1+GF$5/Setup!$C$36)+IF($V199=13,N($F199),0))-CJ199-EH199)</f>
        <v>0</v>
      </c>
      <c r="GG199" s="48" t="n">
        <f aca="false">IF((GG198*(1+GG$5/Setup!$C$36)+IF($V199=14,N($F199),0))-CK199-EI199&lt;0.005,0,(GG198*(1+GG$5/Setup!$C$36)+IF($V199=14,N($F199),0))-CK199-EI199)</f>
        <v>0</v>
      </c>
      <c r="GH199" s="48" t="n">
        <f aca="false">IF((GH198*(1+GH$5/Setup!$C$36)+IF($V199=15,N($F199),0))-CL199-EJ199&lt;0.005,0,(GH198*(1+GH$5/Setup!$C$36)+IF($V199=15,N($F199),0))-CL199-EJ199)</f>
        <v>0</v>
      </c>
      <c r="GI199" s="48" t="n">
        <f aca="false">IF((GI198*(1+GI$5/Setup!$C$36)+IF($V199=16,N($F199),0))-CM199-EK199&lt;0.005,0,(GI198*(1+GI$5/Setup!$C$36)+IF($V199=16,N($F199),0))-CM199-EK199)</f>
        <v>0</v>
      </c>
      <c r="GJ199" s="48" t="n">
        <f aca="false">IF((GJ198*(1+GJ$5/Setup!$C$36)+IF($V199=17,N($F199),0))-CN199-EL199&lt;0.005,0,(GJ198*(1+GJ$5/Setup!$C$36)+IF($V199=17,N($F199),0))-CN199-EL199)</f>
        <v>0</v>
      </c>
      <c r="GK199" s="48" t="n">
        <f aca="false">IF((GK198*(1+GK$5/Setup!$C$36)+IF($V199=18,N($F199),0))-CO199-EM199&lt;0.005,0,(GK198*(1+GK$5/Setup!$C$36)+IF($V199=18,N($F199),0))-CO199-EM199)</f>
        <v>0</v>
      </c>
      <c r="GL199" s="48" t="n">
        <f aca="false">IF((GL198*(1+GL$5/Setup!$C$36)+IF($V199=19,N($F199),0))-CP199-EN199&lt;0.005,0,(GL198*(1+GL$5/Setup!$C$36)+IF($V199=19,N($F199),0))-CP199-EN199)</f>
        <v>0</v>
      </c>
      <c r="GM199" s="48" t="n">
        <f aca="false">IF((GM198*(1+GM$5/Setup!$C$36)+IF($V199=20,N($F199),0))-CQ199-EO199&lt;0.005,0,(GM198*(1+GM$5/Setup!$C$36)+IF($V199=20,N($F199),0))-CQ199-EO199)</f>
        <v>0</v>
      </c>
      <c r="GN199" s="48" t="n">
        <f aca="false">IF((GN198*(1+GN$5/Setup!$C$36)+IF($V199=21,N($F199),0))-CR199-EP199&lt;0.005,0,(GN198*(1+GN$5/Setup!$C$36)+IF($V199=21,N($F199),0))-CR199-EP199)</f>
        <v>0</v>
      </c>
      <c r="GO199" s="48" t="n">
        <f aca="false">IF((GO198*(1+GO$5/Setup!$C$36)+IF($V199=22,N($F199),0))-CS199-EQ199&lt;0.005,0,(GO198*(1+GO$5/Setup!$C$36)+IF($V199=22,N($F199),0))-CS199-EQ199)</f>
        <v>0</v>
      </c>
      <c r="GP199" s="48" t="n">
        <f aca="false">IF((GP198*(1+GP$5/Setup!$C$36)+IF($V199=23,N($F199),0))-CT199-ER199&lt;0.005,0,(GP198*(1+GP$5/Setup!$C$36)+IF($V199=23,N($F199),0))-CT199-ER199)</f>
        <v>0</v>
      </c>
      <c r="GQ199" s="48" t="n">
        <f aca="false">IF((GQ198*(1+GQ$5/Setup!$C$36)+IF($V199=24,N($F199),0))-CU199-ES199&lt;0.005,0,(GQ198*(1+GQ$5/Setup!$C$36)+IF($V199=24,N($F199),0))-CU199-ES199)</f>
        <v>0</v>
      </c>
      <c r="GR199" s="48" t="n">
        <f aca="false">IF((GR198*(1+GR$5/Setup!$C$36)+IF($V199=25,N($F199),0))-CV199-ET199&lt;0.005,0,(GR198*(1+GR$5/Setup!$C$36)+IF($V199=25,N($F199),0))-CV199-ET199)</f>
        <v>0</v>
      </c>
      <c r="GS199" s="48" t="n">
        <f aca="false">IF((GS198*(1+GS$5/Setup!$C$36)+IF($V199=26,N($F199),0))-CW199-EU199&lt;0.005,0,(GS198*(1+GS$5/Setup!$C$36)+IF($V199=26,N($F199),0))-CW199-EU199)</f>
        <v>0</v>
      </c>
      <c r="GT199" s="48" t="n">
        <f aca="false">IF((GT198*(1+GT$5/Setup!$C$36)+IF($V199=27,N($F199),0))-CX199-EV199&lt;0.005,0,(GT198*(1+GT$5/Setup!$C$36)+IF($V199=27,N($F199),0))-CX199-EV199)</f>
        <v>0</v>
      </c>
      <c r="GU199" s="48" t="n">
        <f aca="false">IF((GU198*(1+GU$5/Setup!$C$36)+IF($V199=28,N($F199),0))-CY199-EW199&lt;0.005,0,(GU198*(1+GU$5/Setup!$C$36)+IF($V199=28,N($F199),0))-CY199-EW199)</f>
        <v>0</v>
      </c>
      <c r="GV199" s="48" t="n">
        <f aca="false">IF((GV198*(1+GV$5/Setup!$C$36)+IF($V199=29,N($F199),0))-CZ199-EX199&lt;0.005,0,(GV198*(1+GV$5/Setup!$C$36)+IF($V199=29,N($F199),0))-CZ199-EX199)</f>
        <v>0</v>
      </c>
      <c r="GW199" s="48" t="n">
        <f aca="false">IF((GW198*(1+GW$5/Setup!$C$36)+IF($V199=30,N($F199),0))-DA199-EY199&lt;0.005,0,(GW198*(1+GW$5/Setup!$C$36)+IF($V199=30,N($F199),0))-DA199-EY199)</f>
        <v>0</v>
      </c>
      <c r="GX199" s="48" t="n">
        <f aca="false">IF((GX198*(1+GX$5/Setup!$C$36)+IF($V199=31,N($F199),0))-DB199-EZ199&lt;0.005,0,(GX198*(1+GX$5/Setup!$C$36)+IF($V199=31,N($F199),0))-DB199-EZ199)</f>
        <v>0</v>
      </c>
      <c r="GY199" s="48" t="n">
        <f aca="false">IF((GY198*(1+GY$5/Setup!$C$36)+IF($V199=32,N($F199),0))-DC199-FA199&lt;0.005,0,(GY198*(1+GY$5/Setup!$C$36)+IF($V199=32,N($F199),0))-DC199-FA199)</f>
        <v>0</v>
      </c>
      <c r="GZ199" s="48" t="n">
        <f aca="false">IF((GZ198*(1+GZ$5/Setup!$C$36)+IF($V199=33,N($F199),0))-DD199-FB199&lt;0.005,0,(GZ198*(1+GZ$5/Setup!$C$36)+IF($V199=33,N($F199),0))-DD199-FB199)</f>
        <v>0</v>
      </c>
      <c r="HA199" s="48" t="n">
        <f aca="false">IF((HA198*(1+HA$5/Setup!$C$36)+IF($V199=34,N($F199),0))-DE199-FC199&lt;0.005,0,(HA198*(1+HA$5/Setup!$C$36)+IF($V199=34,N($F199),0))-DE199-FC199)</f>
        <v>0</v>
      </c>
      <c r="HB199" s="48" t="n">
        <f aca="false">IF((HB198*(1+HB$5/Setup!$C$36)+IF($V199=35,N($F199),0))-DF199-FD199&lt;0.005,0,(HB198*(1+HB$5/Setup!$C$36)+IF($V199=35,N($F199),0))-DF199-FD199)</f>
        <v>0</v>
      </c>
      <c r="HC199" s="48" t="n">
        <f aca="false">IF((HC198*(1+HC$5/Setup!$C$36)+IF($V199=36,N($F199),0))-DG199-FE199&lt;0.005,0,(HC198*(1+HC$5/Setup!$C$36)+IF($V199=36,N($F199),0))-DG199-FE199)</f>
        <v>0</v>
      </c>
      <c r="HD199" s="48" t="n">
        <f aca="false">IF((HD198*(1+HD$5/Setup!$C$36)+IF($V199=37,N($F199),0))-DH199-FF199&lt;0.005,0,(HD198*(1+HD$5/Setup!$C$36)+IF($V199=37,N($F199),0))-DH199-FF199)</f>
        <v>0</v>
      </c>
      <c r="HE199" s="48" t="n">
        <f aca="false">IF((HE198*(1+HE$5/Setup!$C$36)+IF($V199=38,N($F199),0))-DI199-FG199&lt;0.005,0,(HE198*(1+HE$5/Setup!$C$36)+IF($V199=38,N($F199),0))-DI199-FG199)</f>
        <v>0</v>
      </c>
      <c r="HF199" s="48" t="n">
        <f aca="false">IF((HF198*(1+HF$5/Setup!$C$36)+IF($V199=39,N($F199),0))-DJ199-FH199&lt;0.005,0,(HF198*(1+HF$5/Setup!$C$36)+IF($V199=39,N($F199),0))-DJ199-FH199)</f>
        <v>0</v>
      </c>
      <c r="HG199" s="48" t="n">
        <f aca="false">IF((HG198*(1+HG$5/Setup!$C$36)+IF($V199=40,N($F199),0))-DK199-FI199&lt;0.005,0,(HG198*(1+HG$5/Setup!$C$36)+IF($V199=40,N($F199),0))-DK199-FI199)</f>
        <v>0</v>
      </c>
      <c r="HH199" s="48" t="n">
        <f aca="false">IF((HH198*(1+HH$5/Setup!$C$36)+IF($V199=41,N($F199),0))-DL199-FJ199&lt;0.005,0,(HH198*(1+HH$5/Setup!$C$36)+IF($V199=41,N($F199),0))-DL199-FJ199)</f>
        <v>0</v>
      </c>
      <c r="HI199" s="48" t="n">
        <f aca="false">IF((HI198*(1+HI$5/Setup!$C$36)+IF($V199=42,N($F199),0))-DM199-FK199&lt;0.005,0,(HI198*(1+HI$5/Setup!$C$36)+IF($V199=42,N($F199),0))-DM199-FK199)</f>
        <v>0</v>
      </c>
      <c r="HJ199" s="48" t="n">
        <f aca="false">IF((HJ198*(1+HJ$5/Setup!$C$36)+IF($V199=43,N($F199),0))-DN199-FL199&lt;0.005,0,(HJ198*(1+HJ$5/Setup!$C$36)+IF($V199=43,N($F199),0))-DN199-FL199)</f>
        <v>0</v>
      </c>
      <c r="HK199" s="48" t="n">
        <f aca="false">IF((HK198*(1+HK$5/Setup!$C$36)+IF($V199=44,N($F199),0))-DO199-FM199&lt;0.005,0,(HK198*(1+HK$5/Setup!$C$36)+IF($V199=44,N($F199),0))-DO199-FM199)</f>
        <v>0</v>
      </c>
      <c r="HL199" s="48" t="n">
        <f aca="false">IF((HL198*(1+HL$5/Setup!$C$36)+IF($V199=45,N($F199),0))-DP199-FN199&lt;0.005,0,(HL198*(1+HL$5/Setup!$C$36)+IF($V199=45,N($F199),0))-DP199-FN199)</f>
        <v>0</v>
      </c>
      <c r="HM199" s="48" t="n">
        <f aca="false">IF((HM198*(1+HM$5/Setup!$C$36)+IF($V199=46,N($F199),0))-DQ199-FO199&lt;0.005,0,(HM198*(1+HM$5/Setup!$C$36)+IF($V199=46,N($F199),0))-DQ199-FO199)</f>
        <v>0</v>
      </c>
      <c r="HN199" s="48" t="n">
        <f aca="false">IF((HN198*(1+HN$5/Setup!$C$36)+IF($V199=47,N($F199),0))-DR199-FP199&lt;0.005,0,(HN198*(1+HN$5/Setup!$C$36)+IF($V199=47,N($F199),0))-DR199-FP199)</f>
        <v>0</v>
      </c>
      <c r="HO199" s="48" t="n">
        <f aca="false">IF((HO198*(1+HO$5/Setup!$C$36)+IF($V199=48,N($F199),0))-DS199-FQ199&lt;0.005,0,(HO198*(1+HO$5/Setup!$C$36)+IF($V199=48,N($F199),0))-DS199-FQ199)</f>
        <v>0</v>
      </c>
      <c r="HP199" s="48" t="n">
        <f aca="false">IF((HP198*(1+HP$5/Setup!$C$36)+IF($V199=49,N($F199),0))-DT199-FR199&lt;0.005,0,(HP198*(1+HP$5/Setup!$C$36)+IF($V199=49,N($F199),0))-DT199-FR199)</f>
        <v>0</v>
      </c>
      <c r="HQ199" s="48" t="n">
        <f aca="false">IF((HQ198*(1+HQ$5/Setup!$C$36)+IF($V199=50,N($F199),0))-DU199-FS199&lt;0.005,0,(HQ198*(1+HQ$5/Setup!$C$36)+IF($V199=50,N($F199),0))-DU199-FS199)</f>
        <v>0</v>
      </c>
    </row>
    <row r="200" customFormat="false" ht="15" hidden="false" customHeight="false" outlineLevel="0" collapsed="false">
      <c r="A200" s="44" t="n">
        <v>192</v>
      </c>
      <c r="B200" s="45" t="n">
        <f aca="false">IF(Setup!$C$7="Every month",EDATE(Setup!$C$8,($A200-1)),IF(Setup!$C$7="Twice a month",DATE(YEAR(Setup!$C$8),MONTH(Setup!$C$8)+INT((($A200-1)+Setup!$C$41)/2),MIN(IF(MOD(($A200-1)+Setup!$C$41,2)=0,Setup!$C$39,Setup!$C$40),DAY(EOMONTH(DATE(YEAR(Setup!$C$8),MONTH(Setup!$C$8)+INT((($A200-1)+Setup!$C$41)/2),1),0)))),Setup!$C$8+($A200-1)*IF(Setup!$C$7="Every week",7,14)))</f>
        <v>48999</v>
      </c>
      <c r="C200" s="45" t="n">
        <f aca="false">IF(Setup!$C$7="Every month",EDATE(Setup!$C$8,$A200),IF(Setup!$C$7="Twice a month",DATE(YEAR(Setup!$C$8),MONTH(Setup!$C$8)+INT(($A200+Setup!$C$41)/2),MIN(IF(MOD($A200+Setup!$C$41,2)=0,Setup!$C$39,Setup!$C$40),DAY(EOMONTH(DATE(YEAR(Setup!$C$8),MONTH(Setup!$C$8)+INT(($A200+Setup!$C$41)/2),1),0)))),Setup!$C$8+$A200*IF(Setup!$C$7="Every week",7,14)))</f>
        <v>49013</v>
      </c>
      <c r="D200" s="46"/>
      <c r="E200" s="47"/>
      <c r="F200" s="47"/>
      <c r="G200" s="47"/>
      <c r="H200" s="47"/>
      <c r="I200" s="48" t="n">
        <f aca="false">N(Setup!$C$11)+N(E200)</f>
        <v>100</v>
      </c>
      <c r="J200" s="48" t="n">
        <f aca="false">MIN(Setup!$C$37,MAX(I200,0))</f>
        <v>9.23076923076923</v>
      </c>
      <c r="K200" s="48" t="n">
        <f aca="false">MIN(MAX(N(Setup!$C$14)-L199,0),MAX(I200-J200,0))</f>
        <v>0</v>
      </c>
      <c r="L200" s="48" t="n">
        <f aca="false">L199+K200-N(G200)</f>
        <v>500</v>
      </c>
      <c r="M200" s="48" t="n">
        <f aca="false">M199+J200-N(H200)</f>
        <v>1772.3076923077</v>
      </c>
      <c r="N200" s="48" t="n">
        <f aca="false">SUM(BX200:DU200)</f>
        <v>0</v>
      </c>
      <c r="O200" s="48" t="n">
        <f aca="false">SUM(Z200:BW200)-N200</f>
        <v>0</v>
      </c>
      <c r="P200" s="48" t="n">
        <f aca="false">MAX(I200-J200-K200,0)+O200</f>
        <v>90.7692307692308</v>
      </c>
      <c r="Q200" s="48" t="n">
        <f aca="false">SUM(DV200:FS200)</f>
        <v>0</v>
      </c>
      <c r="R200" s="49" t="n">
        <f aca="false">N200+J200+K200+Q200</f>
        <v>9.23076923076923</v>
      </c>
      <c r="S200" s="48" t="n">
        <f aca="false">T200-T199-N(F200)+N200+Q200</f>
        <v>0</v>
      </c>
      <c r="T200" s="49" t="n">
        <f aca="false">SUM(FT200:HQ200)</f>
        <v>0</v>
      </c>
      <c r="U200" s="44" t="str">
        <f aca="false">IF(T199&lt;0.005,"",INDEX(Helpers!$C$2:$C$51,IF(_xlfn.MINIFS($DV$6:$FS$6,DV200:FS200,"&gt;0.005")=0,V200,_xlfn.MINIFS($DV$6:$FS$6,DV200:FS200,"&gt;0.005"))))</f>
        <v/>
      </c>
      <c r="V200" s="44" t="n">
        <f aca="false">IF(_xlfn.MINIFS($FT$6:$HQ$6,FT199:HQ199,"&gt;0.005")=0,1,_xlfn.MINIFS($FT$6:$HQ$6,FT199:HQ199,"&gt;0.005"))</f>
        <v>1</v>
      </c>
      <c r="W200" s="44" t="n">
        <f aca="false">IF(AND(D200&lt;&gt;"Paid",T199&gt;0.005),1,0)</f>
        <v>0</v>
      </c>
      <c r="X200" s="48" t="n">
        <f aca="false">SUMPRODUCT(((Helpers!$G$2:$G$51*(1+(Helpers!$D$2:$D$51+0.000000001)/12)^(($B200-Setup!$C$8)/(365.25/12))-Helpers!$E$2:$E$51*((1+(Helpers!$D$2:$D$51+0.000000001)/12)^(($B200-Setup!$C$8)/(365.25/12))-1)/((Helpers!$D$2:$D$51+0.000000001)/12))&gt;0)*(Helpers!$G$2:$G$51*(1+(Helpers!$D$2:$D$51+0.000000001)/12)^(($B200-Setup!$C$8)/(365.25/12))-Helpers!$E$2:$E$51*((1+(Helpers!$D$2:$D$51+0.000000001)/12)^(($B200-Setup!$C$8)/(365.25/12))-1)/((Helpers!$D$2:$D$51+0.000000001)/12)))</f>
        <v>0</v>
      </c>
      <c r="Y200" s="48"/>
      <c r="Z200" s="48" t="n">
        <f aca="false">IF(OR(N(Z$5)=0,Z$6=""),0,Z$5*((DATE(YEAR($B200),MONTH($B200),MIN(Z$6,DAY(EOMONTH($B200,0))))&gt;=$B200)*(DATE(YEAR($B200),MONTH($B200),MIN(Z$6,DAY(EOMONTH($B200,0))))&lt;$C200)+(DATE(YEAR($B200),MONTH($B200)+1,MIN(Z$6,DAY(EOMONTH($B200,1))))&gt;=$B200)*(DATE(YEAR($B200),MONTH($B200)+1,MIN(Z$6,DAY(EOMONTH($B200,1))))&lt;$C200)))</f>
        <v>0</v>
      </c>
      <c r="AA200" s="48" t="n">
        <f aca="false">IF(OR(N(AA$5)=0,AA$6=""),0,AA$5*((DATE(YEAR($B200),MONTH($B200),MIN(AA$6,DAY(EOMONTH($B200,0))))&gt;=$B200)*(DATE(YEAR($B200),MONTH($B200),MIN(AA$6,DAY(EOMONTH($B200,0))))&lt;$C200)+(DATE(YEAR($B200),MONTH($B200)+1,MIN(AA$6,DAY(EOMONTH($B200,1))))&gt;=$B200)*(DATE(YEAR($B200),MONTH($B200)+1,MIN(AA$6,DAY(EOMONTH($B200,1))))&lt;$C200)))</f>
        <v>0</v>
      </c>
      <c r="AB200" s="48" t="n">
        <f aca="false">IF(OR(N(AB$5)=0,AB$6=""),0,AB$5*((DATE(YEAR($B200),MONTH($B200),MIN(AB$6,DAY(EOMONTH($B200,0))))&gt;=$B200)*(DATE(YEAR($B200),MONTH($B200),MIN(AB$6,DAY(EOMONTH($B200,0))))&lt;$C200)+(DATE(YEAR($B200),MONTH($B200)+1,MIN(AB$6,DAY(EOMONTH($B200,1))))&gt;=$B200)*(DATE(YEAR($B200),MONTH($B200)+1,MIN(AB$6,DAY(EOMONTH($B200,1))))&lt;$C200)))</f>
        <v>0</v>
      </c>
      <c r="AC200" s="48" t="n">
        <f aca="false">IF(OR(N(AC$5)=0,AC$6=""),0,AC$5*((DATE(YEAR($B200),MONTH($B200),MIN(AC$6,DAY(EOMONTH($B200,0))))&gt;=$B200)*(DATE(YEAR($B200),MONTH($B200),MIN(AC$6,DAY(EOMONTH($B200,0))))&lt;$C200)+(DATE(YEAR($B200),MONTH($B200)+1,MIN(AC$6,DAY(EOMONTH($B200,1))))&gt;=$B200)*(DATE(YEAR($B200),MONTH($B200)+1,MIN(AC$6,DAY(EOMONTH($B200,1))))&lt;$C200)))</f>
        <v>0</v>
      </c>
      <c r="AD200" s="48" t="n">
        <f aca="false">IF(OR(N(AD$5)=0,AD$6=""),0,AD$5*((DATE(YEAR($B200),MONTH($B200),MIN(AD$6,DAY(EOMONTH($B200,0))))&gt;=$B200)*(DATE(YEAR($B200),MONTH($B200),MIN(AD$6,DAY(EOMONTH($B200,0))))&lt;$C200)+(DATE(YEAR($B200),MONTH($B200)+1,MIN(AD$6,DAY(EOMONTH($B200,1))))&gt;=$B200)*(DATE(YEAR($B200),MONTH($B200)+1,MIN(AD$6,DAY(EOMONTH($B200,1))))&lt;$C200)))</f>
        <v>0</v>
      </c>
      <c r="AE200" s="48" t="n">
        <f aca="false">IF(OR(N(AE$5)=0,AE$6=""),0,AE$5*((DATE(YEAR($B200),MONTH($B200),MIN(AE$6,DAY(EOMONTH($B200,0))))&gt;=$B200)*(DATE(YEAR($B200),MONTH($B200),MIN(AE$6,DAY(EOMONTH($B200,0))))&lt;$C200)+(DATE(YEAR($B200),MONTH($B200)+1,MIN(AE$6,DAY(EOMONTH($B200,1))))&gt;=$B200)*(DATE(YEAR($B200),MONTH($B200)+1,MIN(AE$6,DAY(EOMONTH($B200,1))))&lt;$C200)))</f>
        <v>0</v>
      </c>
      <c r="AF200" s="48" t="n">
        <f aca="false">IF(OR(N(AF$5)=0,AF$6=""),0,AF$5*((DATE(YEAR($B200),MONTH($B200),MIN(AF$6,DAY(EOMONTH($B200,0))))&gt;=$B200)*(DATE(YEAR($B200),MONTH($B200),MIN(AF$6,DAY(EOMONTH($B200,0))))&lt;$C200)+(DATE(YEAR($B200),MONTH($B200)+1,MIN(AF$6,DAY(EOMONTH($B200,1))))&gt;=$B200)*(DATE(YEAR($B200),MONTH($B200)+1,MIN(AF$6,DAY(EOMONTH($B200,1))))&lt;$C200)))</f>
        <v>0</v>
      </c>
      <c r="AG200" s="48" t="n">
        <f aca="false">IF(OR(N(AG$5)=0,AG$6=""),0,AG$5*((DATE(YEAR($B200),MONTH($B200),MIN(AG$6,DAY(EOMONTH($B200,0))))&gt;=$B200)*(DATE(YEAR($B200),MONTH($B200),MIN(AG$6,DAY(EOMONTH($B200,0))))&lt;$C200)+(DATE(YEAR($B200),MONTH($B200)+1,MIN(AG$6,DAY(EOMONTH($B200,1))))&gt;=$B200)*(DATE(YEAR($B200),MONTH($B200)+1,MIN(AG$6,DAY(EOMONTH($B200,1))))&lt;$C200)))</f>
        <v>0</v>
      </c>
      <c r="AH200" s="48" t="n">
        <f aca="false">IF(OR(N(AH$5)=0,AH$6=""),0,AH$5*((DATE(YEAR($B200),MONTH($B200),MIN(AH$6,DAY(EOMONTH($B200,0))))&gt;=$B200)*(DATE(YEAR($B200),MONTH($B200),MIN(AH$6,DAY(EOMONTH($B200,0))))&lt;$C200)+(DATE(YEAR($B200),MONTH($B200)+1,MIN(AH$6,DAY(EOMONTH($B200,1))))&gt;=$B200)*(DATE(YEAR($B200),MONTH($B200)+1,MIN(AH$6,DAY(EOMONTH($B200,1))))&lt;$C200)))</f>
        <v>0</v>
      </c>
      <c r="AI200" s="48" t="n">
        <f aca="false">IF(OR(N(AI$5)=0,AI$6=""),0,AI$5*((DATE(YEAR($B200),MONTH($B200),MIN(AI$6,DAY(EOMONTH($B200,0))))&gt;=$B200)*(DATE(YEAR($B200),MONTH($B200),MIN(AI$6,DAY(EOMONTH($B200,0))))&lt;$C200)+(DATE(YEAR($B200),MONTH($B200)+1,MIN(AI$6,DAY(EOMONTH($B200,1))))&gt;=$B200)*(DATE(YEAR($B200),MONTH($B200)+1,MIN(AI$6,DAY(EOMONTH($B200,1))))&lt;$C200)))</f>
        <v>0</v>
      </c>
      <c r="AJ200" s="48" t="n">
        <f aca="false">IF(OR(N(AJ$5)=0,AJ$6=""),0,AJ$5*((DATE(YEAR($B200),MONTH($B200),MIN(AJ$6,DAY(EOMONTH($B200,0))))&gt;=$B200)*(DATE(YEAR($B200),MONTH($B200),MIN(AJ$6,DAY(EOMONTH($B200,0))))&lt;$C200)+(DATE(YEAR($B200),MONTH($B200)+1,MIN(AJ$6,DAY(EOMONTH($B200,1))))&gt;=$B200)*(DATE(YEAR($B200),MONTH($B200)+1,MIN(AJ$6,DAY(EOMONTH($B200,1))))&lt;$C200)))</f>
        <v>0</v>
      </c>
      <c r="AK200" s="48" t="n">
        <f aca="false">IF(OR(N(AK$5)=0,AK$6=""),0,AK$5*((DATE(YEAR($B200),MONTH($B200),MIN(AK$6,DAY(EOMONTH($B200,0))))&gt;=$B200)*(DATE(YEAR($B200),MONTH($B200),MIN(AK$6,DAY(EOMONTH($B200,0))))&lt;$C200)+(DATE(YEAR($B200),MONTH($B200)+1,MIN(AK$6,DAY(EOMONTH($B200,1))))&gt;=$B200)*(DATE(YEAR($B200),MONTH($B200)+1,MIN(AK$6,DAY(EOMONTH($B200,1))))&lt;$C200)))</f>
        <v>0</v>
      </c>
      <c r="AL200" s="48" t="n">
        <f aca="false">IF(OR(N(AL$5)=0,AL$6=""),0,AL$5*((DATE(YEAR($B200),MONTH($B200),MIN(AL$6,DAY(EOMONTH($B200,0))))&gt;=$B200)*(DATE(YEAR($B200),MONTH($B200),MIN(AL$6,DAY(EOMONTH($B200,0))))&lt;$C200)+(DATE(YEAR($B200),MONTH($B200)+1,MIN(AL$6,DAY(EOMONTH($B200,1))))&gt;=$B200)*(DATE(YEAR($B200),MONTH($B200)+1,MIN(AL$6,DAY(EOMONTH($B200,1))))&lt;$C200)))</f>
        <v>0</v>
      </c>
      <c r="AM200" s="48" t="n">
        <f aca="false">IF(OR(N(AM$5)=0,AM$6=""),0,AM$5*((DATE(YEAR($B200),MONTH($B200),MIN(AM$6,DAY(EOMONTH($B200,0))))&gt;=$B200)*(DATE(YEAR($B200),MONTH($B200),MIN(AM$6,DAY(EOMONTH($B200,0))))&lt;$C200)+(DATE(YEAR($B200),MONTH($B200)+1,MIN(AM$6,DAY(EOMONTH($B200,1))))&gt;=$B200)*(DATE(YEAR($B200),MONTH($B200)+1,MIN(AM$6,DAY(EOMONTH($B200,1))))&lt;$C200)))</f>
        <v>0</v>
      </c>
      <c r="AN200" s="48" t="n">
        <f aca="false">IF(OR(N(AN$5)=0,AN$6=""),0,AN$5*((DATE(YEAR($B200),MONTH($B200),MIN(AN$6,DAY(EOMONTH($B200,0))))&gt;=$B200)*(DATE(YEAR($B200),MONTH($B200),MIN(AN$6,DAY(EOMONTH($B200,0))))&lt;$C200)+(DATE(YEAR($B200),MONTH($B200)+1,MIN(AN$6,DAY(EOMONTH($B200,1))))&gt;=$B200)*(DATE(YEAR($B200),MONTH($B200)+1,MIN(AN$6,DAY(EOMONTH($B200,1))))&lt;$C200)))</f>
        <v>0</v>
      </c>
      <c r="AO200" s="48" t="n">
        <f aca="false">IF(OR(N(AO$5)=0,AO$6=""),0,AO$5*((DATE(YEAR($B200),MONTH($B200),MIN(AO$6,DAY(EOMONTH($B200,0))))&gt;=$B200)*(DATE(YEAR($B200),MONTH($B200),MIN(AO$6,DAY(EOMONTH($B200,0))))&lt;$C200)+(DATE(YEAR($B200),MONTH($B200)+1,MIN(AO$6,DAY(EOMONTH($B200,1))))&gt;=$B200)*(DATE(YEAR($B200),MONTH($B200)+1,MIN(AO$6,DAY(EOMONTH($B200,1))))&lt;$C200)))</f>
        <v>0</v>
      </c>
      <c r="AP200" s="48" t="n">
        <f aca="false">IF(OR(N(AP$5)=0,AP$6=""),0,AP$5*((DATE(YEAR($B200),MONTH($B200),MIN(AP$6,DAY(EOMONTH($B200,0))))&gt;=$B200)*(DATE(YEAR($B200),MONTH($B200),MIN(AP$6,DAY(EOMONTH($B200,0))))&lt;$C200)+(DATE(YEAR($B200),MONTH($B200)+1,MIN(AP$6,DAY(EOMONTH($B200,1))))&gt;=$B200)*(DATE(YEAR($B200),MONTH($B200)+1,MIN(AP$6,DAY(EOMONTH($B200,1))))&lt;$C200)))</f>
        <v>0</v>
      </c>
      <c r="AQ200" s="48" t="n">
        <f aca="false">IF(OR(N(AQ$5)=0,AQ$6=""),0,AQ$5*((DATE(YEAR($B200),MONTH($B200),MIN(AQ$6,DAY(EOMONTH($B200,0))))&gt;=$B200)*(DATE(YEAR($B200),MONTH($B200),MIN(AQ$6,DAY(EOMONTH($B200,0))))&lt;$C200)+(DATE(YEAR($B200),MONTH($B200)+1,MIN(AQ$6,DAY(EOMONTH($B200,1))))&gt;=$B200)*(DATE(YEAR($B200),MONTH($B200)+1,MIN(AQ$6,DAY(EOMONTH($B200,1))))&lt;$C200)))</f>
        <v>0</v>
      </c>
      <c r="AR200" s="48" t="n">
        <f aca="false">IF(OR(N(AR$5)=0,AR$6=""),0,AR$5*((DATE(YEAR($B200),MONTH($B200),MIN(AR$6,DAY(EOMONTH($B200,0))))&gt;=$B200)*(DATE(YEAR($B200),MONTH($B200),MIN(AR$6,DAY(EOMONTH($B200,0))))&lt;$C200)+(DATE(YEAR($B200),MONTH($B200)+1,MIN(AR$6,DAY(EOMONTH($B200,1))))&gt;=$B200)*(DATE(YEAR($B200),MONTH($B200)+1,MIN(AR$6,DAY(EOMONTH($B200,1))))&lt;$C200)))</f>
        <v>0</v>
      </c>
      <c r="AS200" s="48" t="n">
        <f aca="false">IF(OR(N(AS$5)=0,AS$6=""),0,AS$5*((DATE(YEAR($B200),MONTH($B200),MIN(AS$6,DAY(EOMONTH($B200,0))))&gt;=$B200)*(DATE(YEAR($B200),MONTH($B200),MIN(AS$6,DAY(EOMONTH($B200,0))))&lt;$C200)+(DATE(YEAR($B200),MONTH($B200)+1,MIN(AS$6,DAY(EOMONTH($B200,1))))&gt;=$B200)*(DATE(YEAR($B200),MONTH($B200)+1,MIN(AS$6,DAY(EOMONTH($B200,1))))&lt;$C200)))</f>
        <v>0</v>
      </c>
      <c r="AT200" s="48" t="n">
        <f aca="false">IF(OR(N(AT$5)=0,AT$6=""),0,AT$5*((DATE(YEAR($B200),MONTH($B200),MIN(AT$6,DAY(EOMONTH($B200,0))))&gt;=$B200)*(DATE(YEAR($B200),MONTH($B200),MIN(AT$6,DAY(EOMONTH($B200,0))))&lt;$C200)+(DATE(YEAR($B200),MONTH($B200)+1,MIN(AT$6,DAY(EOMONTH($B200,1))))&gt;=$B200)*(DATE(YEAR($B200),MONTH($B200)+1,MIN(AT$6,DAY(EOMONTH($B200,1))))&lt;$C200)))</f>
        <v>0</v>
      </c>
      <c r="AU200" s="48" t="n">
        <f aca="false">IF(OR(N(AU$5)=0,AU$6=""),0,AU$5*((DATE(YEAR($B200),MONTH($B200),MIN(AU$6,DAY(EOMONTH($B200,0))))&gt;=$B200)*(DATE(YEAR($B200),MONTH($B200),MIN(AU$6,DAY(EOMONTH($B200,0))))&lt;$C200)+(DATE(YEAR($B200),MONTH($B200)+1,MIN(AU$6,DAY(EOMONTH($B200,1))))&gt;=$B200)*(DATE(YEAR($B200),MONTH($B200)+1,MIN(AU$6,DAY(EOMONTH($B200,1))))&lt;$C200)))</f>
        <v>0</v>
      </c>
      <c r="AV200" s="48" t="n">
        <f aca="false">IF(OR(N(AV$5)=0,AV$6=""),0,AV$5*((DATE(YEAR($B200),MONTH($B200),MIN(AV$6,DAY(EOMONTH($B200,0))))&gt;=$B200)*(DATE(YEAR($B200),MONTH($B200),MIN(AV$6,DAY(EOMONTH($B200,0))))&lt;$C200)+(DATE(YEAR($B200),MONTH($B200)+1,MIN(AV$6,DAY(EOMONTH($B200,1))))&gt;=$B200)*(DATE(YEAR($B200),MONTH($B200)+1,MIN(AV$6,DAY(EOMONTH($B200,1))))&lt;$C200)))</f>
        <v>0</v>
      </c>
      <c r="AW200" s="48" t="n">
        <f aca="false">IF(OR(N(AW$5)=0,AW$6=""),0,AW$5*((DATE(YEAR($B200),MONTH($B200),MIN(AW$6,DAY(EOMONTH($B200,0))))&gt;=$B200)*(DATE(YEAR($B200),MONTH($B200),MIN(AW$6,DAY(EOMONTH($B200,0))))&lt;$C200)+(DATE(YEAR($B200),MONTH($B200)+1,MIN(AW$6,DAY(EOMONTH($B200,1))))&gt;=$B200)*(DATE(YEAR($B200),MONTH($B200)+1,MIN(AW$6,DAY(EOMONTH($B200,1))))&lt;$C200)))</f>
        <v>0</v>
      </c>
      <c r="AX200" s="48" t="n">
        <f aca="false">IF(OR(N(AX$5)=0,AX$6=""),0,AX$5*((DATE(YEAR($B200),MONTH($B200),MIN(AX$6,DAY(EOMONTH($B200,0))))&gt;=$B200)*(DATE(YEAR($B200),MONTH($B200),MIN(AX$6,DAY(EOMONTH($B200,0))))&lt;$C200)+(DATE(YEAR($B200),MONTH($B200)+1,MIN(AX$6,DAY(EOMONTH($B200,1))))&gt;=$B200)*(DATE(YEAR($B200),MONTH($B200)+1,MIN(AX$6,DAY(EOMONTH($B200,1))))&lt;$C200)))</f>
        <v>0</v>
      </c>
      <c r="AY200" s="48" t="n">
        <f aca="false">IF(OR(N(AY$5)=0,AY$6=""),0,AY$5*((DATE(YEAR($B200),MONTH($B200),MIN(AY$6,DAY(EOMONTH($B200,0))))&gt;=$B200)*(DATE(YEAR($B200),MONTH($B200),MIN(AY$6,DAY(EOMONTH($B200,0))))&lt;$C200)+(DATE(YEAR($B200),MONTH($B200)+1,MIN(AY$6,DAY(EOMONTH($B200,1))))&gt;=$B200)*(DATE(YEAR($B200),MONTH($B200)+1,MIN(AY$6,DAY(EOMONTH($B200,1))))&lt;$C200)))</f>
        <v>0</v>
      </c>
      <c r="AZ200" s="48" t="n">
        <f aca="false">IF(OR(N(AZ$5)=0,AZ$6=""),0,AZ$5*((DATE(YEAR($B200),MONTH($B200),MIN(AZ$6,DAY(EOMONTH($B200,0))))&gt;=$B200)*(DATE(YEAR($B200),MONTH($B200),MIN(AZ$6,DAY(EOMONTH($B200,0))))&lt;$C200)+(DATE(YEAR($B200),MONTH($B200)+1,MIN(AZ$6,DAY(EOMONTH($B200,1))))&gt;=$B200)*(DATE(YEAR($B200),MONTH($B200)+1,MIN(AZ$6,DAY(EOMONTH($B200,1))))&lt;$C200)))</f>
        <v>0</v>
      </c>
      <c r="BA200" s="48" t="n">
        <f aca="false">IF(OR(N(BA$5)=0,BA$6=""),0,BA$5*((DATE(YEAR($B200),MONTH($B200),MIN(BA$6,DAY(EOMONTH($B200,0))))&gt;=$B200)*(DATE(YEAR($B200),MONTH($B200),MIN(BA$6,DAY(EOMONTH($B200,0))))&lt;$C200)+(DATE(YEAR($B200),MONTH($B200)+1,MIN(BA$6,DAY(EOMONTH($B200,1))))&gt;=$B200)*(DATE(YEAR($B200),MONTH($B200)+1,MIN(BA$6,DAY(EOMONTH($B200,1))))&lt;$C200)))</f>
        <v>0</v>
      </c>
      <c r="BB200" s="48" t="n">
        <f aca="false">IF(OR(N(BB$5)=0,BB$6=""),0,BB$5*((DATE(YEAR($B200),MONTH($B200),MIN(BB$6,DAY(EOMONTH($B200,0))))&gt;=$B200)*(DATE(YEAR($B200),MONTH($B200),MIN(BB$6,DAY(EOMONTH($B200,0))))&lt;$C200)+(DATE(YEAR($B200),MONTH($B200)+1,MIN(BB$6,DAY(EOMONTH($B200,1))))&gt;=$B200)*(DATE(YEAR($B200),MONTH($B200)+1,MIN(BB$6,DAY(EOMONTH($B200,1))))&lt;$C200)))</f>
        <v>0</v>
      </c>
      <c r="BC200" s="48" t="n">
        <f aca="false">IF(OR(N(BC$5)=0,BC$6=""),0,BC$5*((DATE(YEAR($B200),MONTH($B200),MIN(BC$6,DAY(EOMONTH($B200,0))))&gt;=$B200)*(DATE(YEAR($B200),MONTH($B200),MIN(BC$6,DAY(EOMONTH($B200,0))))&lt;$C200)+(DATE(YEAR($B200),MONTH($B200)+1,MIN(BC$6,DAY(EOMONTH($B200,1))))&gt;=$B200)*(DATE(YEAR($B200),MONTH($B200)+1,MIN(BC$6,DAY(EOMONTH($B200,1))))&lt;$C200)))</f>
        <v>0</v>
      </c>
      <c r="BD200" s="48" t="n">
        <f aca="false">IF(OR(N(BD$5)=0,BD$6=""),0,BD$5*((DATE(YEAR($B200),MONTH($B200),MIN(BD$6,DAY(EOMONTH($B200,0))))&gt;=$B200)*(DATE(YEAR($B200),MONTH($B200),MIN(BD$6,DAY(EOMONTH($B200,0))))&lt;$C200)+(DATE(YEAR($B200),MONTH($B200)+1,MIN(BD$6,DAY(EOMONTH($B200,1))))&gt;=$B200)*(DATE(YEAR($B200),MONTH($B200)+1,MIN(BD$6,DAY(EOMONTH($B200,1))))&lt;$C200)))</f>
        <v>0</v>
      </c>
      <c r="BE200" s="48" t="n">
        <f aca="false">IF(OR(N(BE$5)=0,BE$6=""),0,BE$5*((DATE(YEAR($B200),MONTH($B200),MIN(BE$6,DAY(EOMONTH($B200,0))))&gt;=$B200)*(DATE(YEAR($B200),MONTH($B200),MIN(BE$6,DAY(EOMONTH($B200,0))))&lt;$C200)+(DATE(YEAR($B200),MONTH($B200)+1,MIN(BE$6,DAY(EOMONTH($B200,1))))&gt;=$B200)*(DATE(YEAR($B200),MONTH($B200)+1,MIN(BE$6,DAY(EOMONTH($B200,1))))&lt;$C200)))</f>
        <v>0</v>
      </c>
      <c r="BF200" s="48" t="n">
        <f aca="false">IF(OR(N(BF$5)=0,BF$6=""),0,BF$5*((DATE(YEAR($B200),MONTH($B200),MIN(BF$6,DAY(EOMONTH($B200,0))))&gt;=$B200)*(DATE(YEAR($B200),MONTH($B200),MIN(BF$6,DAY(EOMONTH($B200,0))))&lt;$C200)+(DATE(YEAR($B200),MONTH($B200)+1,MIN(BF$6,DAY(EOMONTH($B200,1))))&gt;=$B200)*(DATE(YEAR($B200),MONTH($B200)+1,MIN(BF$6,DAY(EOMONTH($B200,1))))&lt;$C200)))</f>
        <v>0</v>
      </c>
      <c r="BG200" s="48" t="n">
        <f aca="false">IF(OR(N(BG$5)=0,BG$6=""),0,BG$5*((DATE(YEAR($B200),MONTH($B200),MIN(BG$6,DAY(EOMONTH($B200,0))))&gt;=$B200)*(DATE(YEAR($B200),MONTH($B200),MIN(BG$6,DAY(EOMONTH($B200,0))))&lt;$C200)+(DATE(YEAR($B200),MONTH($B200)+1,MIN(BG$6,DAY(EOMONTH($B200,1))))&gt;=$B200)*(DATE(YEAR($B200),MONTH($B200)+1,MIN(BG$6,DAY(EOMONTH($B200,1))))&lt;$C200)))</f>
        <v>0</v>
      </c>
      <c r="BH200" s="48" t="n">
        <f aca="false">IF(OR(N(BH$5)=0,BH$6=""),0,BH$5*((DATE(YEAR($B200),MONTH($B200),MIN(BH$6,DAY(EOMONTH($B200,0))))&gt;=$B200)*(DATE(YEAR($B200),MONTH($B200),MIN(BH$6,DAY(EOMONTH($B200,0))))&lt;$C200)+(DATE(YEAR($B200),MONTH($B200)+1,MIN(BH$6,DAY(EOMONTH($B200,1))))&gt;=$B200)*(DATE(YEAR($B200),MONTH($B200)+1,MIN(BH$6,DAY(EOMONTH($B200,1))))&lt;$C200)))</f>
        <v>0</v>
      </c>
      <c r="BI200" s="48" t="n">
        <f aca="false">IF(OR(N(BI$5)=0,BI$6=""),0,BI$5*((DATE(YEAR($B200),MONTH($B200),MIN(BI$6,DAY(EOMONTH($B200,0))))&gt;=$B200)*(DATE(YEAR($B200),MONTH($B200),MIN(BI$6,DAY(EOMONTH($B200,0))))&lt;$C200)+(DATE(YEAR($B200),MONTH($B200)+1,MIN(BI$6,DAY(EOMONTH($B200,1))))&gt;=$B200)*(DATE(YEAR($B200),MONTH($B200)+1,MIN(BI$6,DAY(EOMONTH($B200,1))))&lt;$C200)))</f>
        <v>0</v>
      </c>
      <c r="BJ200" s="48" t="n">
        <f aca="false">IF(OR(N(BJ$5)=0,BJ$6=""),0,BJ$5*((DATE(YEAR($B200),MONTH($B200),MIN(BJ$6,DAY(EOMONTH($B200,0))))&gt;=$B200)*(DATE(YEAR($B200),MONTH($B200),MIN(BJ$6,DAY(EOMONTH($B200,0))))&lt;$C200)+(DATE(YEAR($B200),MONTH($B200)+1,MIN(BJ$6,DAY(EOMONTH($B200,1))))&gt;=$B200)*(DATE(YEAR($B200),MONTH($B200)+1,MIN(BJ$6,DAY(EOMONTH($B200,1))))&lt;$C200)))</f>
        <v>0</v>
      </c>
      <c r="BK200" s="48" t="n">
        <f aca="false">IF(OR(N(BK$5)=0,BK$6=""),0,BK$5*((DATE(YEAR($B200),MONTH($B200),MIN(BK$6,DAY(EOMONTH($B200,0))))&gt;=$B200)*(DATE(YEAR($B200),MONTH($B200),MIN(BK$6,DAY(EOMONTH($B200,0))))&lt;$C200)+(DATE(YEAR($B200),MONTH($B200)+1,MIN(BK$6,DAY(EOMONTH($B200,1))))&gt;=$B200)*(DATE(YEAR($B200),MONTH($B200)+1,MIN(BK$6,DAY(EOMONTH($B200,1))))&lt;$C200)))</f>
        <v>0</v>
      </c>
      <c r="BL200" s="48" t="n">
        <f aca="false">IF(OR(N(BL$5)=0,BL$6=""),0,BL$5*((DATE(YEAR($B200),MONTH($B200),MIN(BL$6,DAY(EOMONTH($B200,0))))&gt;=$B200)*(DATE(YEAR($B200),MONTH($B200),MIN(BL$6,DAY(EOMONTH($B200,0))))&lt;$C200)+(DATE(YEAR($B200),MONTH($B200)+1,MIN(BL$6,DAY(EOMONTH($B200,1))))&gt;=$B200)*(DATE(YEAR($B200),MONTH($B200)+1,MIN(BL$6,DAY(EOMONTH($B200,1))))&lt;$C200)))</f>
        <v>0</v>
      </c>
      <c r="BM200" s="48" t="n">
        <f aca="false">IF(OR(N(BM$5)=0,BM$6=""),0,BM$5*((DATE(YEAR($B200),MONTH($B200),MIN(BM$6,DAY(EOMONTH($B200,0))))&gt;=$B200)*(DATE(YEAR($B200),MONTH($B200),MIN(BM$6,DAY(EOMONTH($B200,0))))&lt;$C200)+(DATE(YEAR($B200),MONTH($B200)+1,MIN(BM$6,DAY(EOMONTH($B200,1))))&gt;=$B200)*(DATE(YEAR($B200),MONTH($B200)+1,MIN(BM$6,DAY(EOMONTH($B200,1))))&lt;$C200)))</f>
        <v>0</v>
      </c>
      <c r="BN200" s="48" t="n">
        <f aca="false">IF(OR(N(BN$5)=0,BN$6=""),0,BN$5*((DATE(YEAR($B200),MONTH($B200),MIN(BN$6,DAY(EOMONTH($B200,0))))&gt;=$B200)*(DATE(YEAR($B200),MONTH($B200),MIN(BN$6,DAY(EOMONTH($B200,0))))&lt;$C200)+(DATE(YEAR($B200),MONTH($B200)+1,MIN(BN$6,DAY(EOMONTH($B200,1))))&gt;=$B200)*(DATE(YEAR($B200),MONTH($B200)+1,MIN(BN$6,DAY(EOMONTH($B200,1))))&lt;$C200)))</f>
        <v>0</v>
      </c>
      <c r="BO200" s="48" t="n">
        <f aca="false">IF(OR(N(BO$5)=0,BO$6=""),0,BO$5*((DATE(YEAR($B200),MONTH($B200),MIN(BO$6,DAY(EOMONTH($B200,0))))&gt;=$B200)*(DATE(YEAR($B200),MONTH($B200),MIN(BO$6,DAY(EOMONTH($B200,0))))&lt;$C200)+(DATE(YEAR($B200),MONTH($B200)+1,MIN(BO$6,DAY(EOMONTH($B200,1))))&gt;=$B200)*(DATE(YEAR($B200),MONTH($B200)+1,MIN(BO$6,DAY(EOMONTH($B200,1))))&lt;$C200)))</f>
        <v>0</v>
      </c>
      <c r="BP200" s="48" t="n">
        <f aca="false">IF(OR(N(BP$5)=0,BP$6=""),0,BP$5*((DATE(YEAR($B200),MONTH($B200),MIN(BP$6,DAY(EOMONTH($B200,0))))&gt;=$B200)*(DATE(YEAR($B200),MONTH($B200),MIN(BP$6,DAY(EOMONTH($B200,0))))&lt;$C200)+(DATE(YEAR($B200),MONTH($B200)+1,MIN(BP$6,DAY(EOMONTH($B200,1))))&gt;=$B200)*(DATE(YEAR($B200),MONTH($B200)+1,MIN(BP$6,DAY(EOMONTH($B200,1))))&lt;$C200)))</f>
        <v>0</v>
      </c>
      <c r="BQ200" s="48" t="n">
        <f aca="false">IF(OR(N(BQ$5)=0,BQ$6=""),0,BQ$5*((DATE(YEAR($B200),MONTH($B200),MIN(BQ$6,DAY(EOMONTH($B200,0))))&gt;=$B200)*(DATE(YEAR($B200),MONTH($B200),MIN(BQ$6,DAY(EOMONTH($B200,0))))&lt;$C200)+(DATE(YEAR($B200),MONTH($B200)+1,MIN(BQ$6,DAY(EOMONTH($B200,1))))&gt;=$B200)*(DATE(YEAR($B200),MONTH($B200)+1,MIN(BQ$6,DAY(EOMONTH($B200,1))))&lt;$C200)))</f>
        <v>0</v>
      </c>
      <c r="BR200" s="48" t="n">
        <f aca="false">IF(OR(N(BR$5)=0,BR$6=""),0,BR$5*((DATE(YEAR($B200),MONTH($B200),MIN(BR$6,DAY(EOMONTH($B200,0))))&gt;=$B200)*(DATE(YEAR($B200),MONTH($B200),MIN(BR$6,DAY(EOMONTH($B200,0))))&lt;$C200)+(DATE(YEAR($B200),MONTH($B200)+1,MIN(BR$6,DAY(EOMONTH($B200,1))))&gt;=$B200)*(DATE(YEAR($B200),MONTH($B200)+1,MIN(BR$6,DAY(EOMONTH($B200,1))))&lt;$C200)))</f>
        <v>0</v>
      </c>
      <c r="BS200" s="48" t="n">
        <f aca="false">IF(OR(N(BS$5)=0,BS$6=""),0,BS$5*((DATE(YEAR($B200),MONTH($B200),MIN(BS$6,DAY(EOMONTH($B200,0))))&gt;=$B200)*(DATE(YEAR($B200),MONTH($B200),MIN(BS$6,DAY(EOMONTH($B200,0))))&lt;$C200)+(DATE(YEAR($B200),MONTH($B200)+1,MIN(BS$6,DAY(EOMONTH($B200,1))))&gt;=$B200)*(DATE(YEAR($B200),MONTH($B200)+1,MIN(BS$6,DAY(EOMONTH($B200,1))))&lt;$C200)))</f>
        <v>0</v>
      </c>
      <c r="BT200" s="48" t="n">
        <f aca="false">IF(OR(N(BT$5)=0,BT$6=""),0,BT$5*((DATE(YEAR($B200),MONTH($B200),MIN(BT$6,DAY(EOMONTH($B200,0))))&gt;=$B200)*(DATE(YEAR($B200),MONTH($B200),MIN(BT$6,DAY(EOMONTH($B200,0))))&lt;$C200)+(DATE(YEAR($B200),MONTH($B200)+1,MIN(BT$6,DAY(EOMONTH($B200,1))))&gt;=$B200)*(DATE(YEAR($B200),MONTH($B200)+1,MIN(BT$6,DAY(EOMONTH($B200,1))))&lt;$C200)))</f>
        <v>0</v>
      </c>
      <c r="BU200" s="48" t="n">
        <f aca="false">IF(OR(N(BU$5)=0,BU$6=""),0,BU$5*((DATE(YEAR($B200),MONTH($B200),MIN(BU$6,DAY(EOMONTH($B200,0))))&gt;=$B200)*(DATE(YEAR($B200),MONTH($B200),MIN(BU$6,DAY(EOMONTH($B200,0))))&lt;$C200)+(DATE(YEAR($B200),MONTH($B200)+1,MIN(BU$6,DAY(EOMONTH($B200,1))))&gt;=$B200)*(DATE(YEAR($B200),MONTH($B200)+1,MIN(BU$6,DAY(EOMONTH($B200,1))))&lt;$C200)))</f>
        <v>0</v>
      </c>
      <c r="BV200" s="48" t="n">
        <f aca="false">IF(OR(N(BV$5)=0,BV$6=""),0,BV$5*((DATE(YEAR($B200),MONTH($B200),MIN(BV$6,DAY(EOMONTH($B200,0))))&gt;=$B200)*(DATE(YEAR($B200),MONTH($B200),MIN(BV$6,DAY(EOMONTH($B200,0))))&lt;$C200)+(DATE(YEAR($B200),MONTH($B200)+1,MIN(BV$6,DAY(EOMONTH($B200,1))))&gt;=$B200)*(DATE(YEAR($B200),MONTH($B200)+1,MIN(BV$6,DAY(EOMONTH($B200,1))))&lt;$C200)))</f>
        <v>0</v>
      </c>
      <c r="BW200" s="48" t="n">
        <f aca="false">IF(OR(N(BW$5)=0,BW$6=""),0,BW$5*((DATE(YEAR($B200),MONTH($B200),MIN(BW$6,DAY(EOMONTH($B200,0))))&gt;=$B200)*(DATE(YEAR($B200),MONTH($B200),MIN(BW$6,DAY(EOMONTH($B200,0))))&lt;$C200)+(DATE(YEAR($B200),MONTH($B200)+1,MIN(BW$6,DAY(EOMONTH($B200,1))))&gt;=$B200)*(DATE(YEAR($B200),MONTH($B200)+1,MIN(BW$6,DAY(EOMONTH($B200,1))))&lt;$C200)))</f>
        <v>0</v>
      </c>
      <c r="BX200" s="48" t="n">
        <f aca="false">MIN(Z200,(FT199*(1+FT$5/Setup!$C$36)+IF($V200=1,N($F200),0)))</f>
        <v>0</v>
      </c>
      <c r="BY200" s="48" t="n">
        <f aca="false">MIN(AA200,(FU199*(1+FU$5/Setup!$C$36)+IF($V200=2,N($F200),0)))</f>
        <v>0</v>
      </c>
      <c r="BZ200" s="48" t="n">
        <f aca="false">MIN(AB200,(FV199*(1+FV$5/Setup!$C$36)+IF($V200=3,N($F200),0)))</f>
        <v>0</v>
      </c>
      <c r="CA200" s="48" t="n">
        <f aca="false">MIN(AC200,(FW199*(1+FW$5/Setup!$C$36)+IF($V200=4,N($F200),0)))</f>
        <v>0</v>
      </c>
      <c r="CB200" s="48" t="n">
        <f aca="false">MIN(AD200,(FX199*(1+FX$5/Setup!$C$36)+IF($V200=5,N($F200),0)))</f>
        <v>0</v>
      </c>
      <c r="CC200" s="48" t="n">
        <f aca="false">MIN(AE200,(FY199*(1+FY$5/Setup!$C$36)+IF($V200=6,N($F200),0)))</f>
        <v>0</v>
      </c>
      <c r="CD200" s="48" t="n">
        <f aca="false">MIN(AF200,(FZ199*(1+FZ$5/Setup!$C$36)+IF($V200=7,N($F200),0)))</f>
        <v>0</v>
      </c>
      <c r="CE200" s="48" t="n">
        <f aca="false">MIN(AG200,(GA199*(1+GA$5/Setup!$C$36)+IF($V200=8,N($F200),0)))</f>
        <v>0</v>
      </c>
      <c r="CF200" s="48" t="n">
        <f aca="false">MIN(AH200,(GB199*(1+GB$5/Setup!$C$36)+IF($V200=9,N($F200),0)))</f>
        <v>0</v>
      </c>
      <c r="CG200" s="48" t="n">
        <f aca="false">MIN(AI200,(GC199*(1+GC$5/Setup!$C$36)+IF($V200=10,N($F200),0)))</f>
        <v>0</v>
      </c>
      <c r="CH200" s="48" t="n">
        <f aca="false">MIN(AJ200,(GD199*(1+GD$5/Setup!$C$36)+IF($V200=11,N($F200),0)))</f>
        <v>0</v>
      </c>
      <c r="CI200" s="48" t="n">
        <f aca="false">MIN(AK200,(GE199*(1+GE$5/Setup!$C$36)+IF($V200=12,N($F200),0)))</f>
        <v>0</v>
      </c>
      <c r="CJ200" s="48" t="n">
        <f aca="false">MIN(AL200,(GF199*(1+GF$5/Setup!$C$36)+IF($V200=13,N($F200),0)))</f>
        <v>0</v>
      </c>
      <c r="CK200" s="48" t="n">
        <f aca="false">MIN(AM200,(GG199*(1+GG$5/Setup!$C$36)+IF($V200=14,N($F200),0)))</f>
        <v>0</v>
      </c>
      <c r="CL200" s="48" t="n">
        <f aca="false">MIN(AN200,(GH199*(1+GH$5/Setup!$C$36)+IF($V200=15,N($F200),0)))</f>
        <v>0</v>
      </c>
      <c r="CM200" s="48" t="n">
        <f aca="false">MIN(AO200,(GI199*(1+GI$5/Setup!$C$36)+IF($V200=16,N($F200),0)))</f>
        <v>0</v>
      </c>
      <c r="CN200" s="48" t="n">
        <f aca="false">MIN(AP200,(GJ199*(1+GJ$5/Setup!$C$36)+IF($V200=17,N($F200),0)))</f>
        <v>0</v>
      </c>
      <c r="CO200" s="48" t="n">
        <f aca="false">MIN(AQ200,(GK199*(1+GK$5/Setup!$C$36)+IF($V200=18,N($F200),0)))</f>
        <v>0</v>
      </c>
      <c r="CP200" s="48" t="n">
        <f aca="false">MIN(AR200,(GL199*(1+GL$5/Setup!$C$36)+IF($V200=19,N($F200),0)))</f>
        <v>0</v>
      </c>
      <c r="CQ200" s="48" t="n">
        <f aca="false">MIN(AS200,(GM199*(1+GM$5/Setup!$C$36)+IF($V200=20,N($F200),0)))</f>
        <v>0</v>
      </c>
      <c r="CR200" s="48" t="n">
        <f aca="false">MIN(AT200,(GN199*(1+GN$5/Setup!$C$36)+IF($V200=21,N($F200),0)))</f>
        <v>0</v>
      </c>
      <c r="CS200" s="48" t="n">
        <f aca="false">MIN(AU200,(GO199*(1+GO$5/Setup!$C$36)+IF($V200=22,N($F200),0)))</f>
        <v>0</v>
      </c>
      <c r="CT200" s="48" t="n">
        <f aca="false">MIN(AV200,(GP199*(1+GP$5/Setup!$C$36)+IF($V200=23,N($F200),0)))</f>
        <v>0</v>
      </c>
      <c r="CU200" s="48" t="n">
        <f aca="false">MIN(AW200,(GQ199*(1+GQ$5/Setup!$C$36)+IF($V200=24,N($F200),0)))</f>
        <v>0</v>
      </c>
      <c r="CV200" s="48" t="n">
        <f aca="false">MIN(AX200,(GR199*(1+GR$5/Setup!$C$36)+IF($V200=25,N($F200),0)))</f>
        <v>0</v>
      </c>
      <c r="CW200" s="48" t="n">
        <f aca="false">MIN(AY200,(GS199*(1+GS$5/Setup!$C$36)+IF($V200=26,N($F200),0)))</f>
        <v>0</v>
      </c>
      <c r="CX200" s="48" t="n">
        <f aca="false">MIN(AZ200,(GT199*(1+GT$5/Setup!$C$36)+IF($V200=27,N($F200),0)))</f>
        <v>0</v>
      </c>
      <c r="CY200" s="48" t="n">
        <f aca="false">MIN(BA200,(GU199*(1+GU$5/Setup!$C$36)+IF($V200=28,N($F200),0)))</f>
        <v>0</v>
      </c>
      <c r="CZ200" s="48" t="n">
        <f aca="false">MIN(BB200,(GV199*(1+GV$5/Setup!$C$36)+IF($V200=29,N($F200),0)))</f>
        <v>0</v>
      </c>
      <c r="DA200" s="48" t="n">
        <f aca="false">MIN(BC200,(GW199*(1+GW$5/Setup!$C$36)+IF($V200=30,N($F200),0)))</f>
        <v>0</v>
      </c>
      <c r="DB200" s="48" t="n">
        <f aca="false">MIN(BD200,(GX199*(1+GX$5/Setup!$C$36)+IF($V200=31,N($F200),0)))</f>
        <v>0</v>
      </c>
      <c r="DC200" s="48" t="n">
        <f aca="false">MIN(BE200,(GY199*(1+GY$5/Setup!$C$36)+IF($V200=32,N($F200),0)))</f>
        <v>0</v>
      </c>
      <c r="DD200" s="48" t="n">
        <f aca="false">MIN(BF200,(GZ199*(1+GZ$5/Setup!$C$36)+IF($V200=33,N($F200),0)))</f>
        <v>0</v>
      </c>
      <c r="DE200" s="48" t="n">
        <f aca="false">MIN(BG200,(HA199*(1+HA$5/Setup!$C$36)+IF($V200=34,N($F200),0)))</f>
        <v>0</v>
      </c>
      <c r="DF200" s="48" t="n">
        <f aca="false">MIN(BH200,(HB199*(1+HB$5/Setup!$C$36)+IF($V200=35,N($F200),0)))</f>
        <v>0</v>
      </c>
      <c r="DG200" s="48" t="n">
        <f aca="false">MIN(BI200,(HC199*(1+HC$5/Setup!$C$36)+IF($V200=36,N($F200),0)))</f>
        <v>0</v>
      </c>
      <c r="DH200" s="48" t="n">
        <f aca="false">MIN(BJ200,(HD199*(1+HD$5/Setup!$C$36)+IF($V200=37,N($F200),0)))</f>
        <v>0</v>
      </c>
      <c r="DI200" s="48" t="n">
        <f aca="false">MIN(BK200,(HE199*(1+HE$5/Setup!$C$36)+IF($V200=38,N($F200),0)))</f>
        <v>0</v>
      </c>
      <c r="DJ200" s="48" t="n">
        <f aca="false">MIN(BL200,(HF199*(1+HF$5/Setup!$C$36)+IF($V200=39,N($F200),0)))</f>
        <v>0</v>
      </c>
      <c r="DK200" s="48" t="n">
        <f aca="false">MIN(BM200,(HG199*(1+HG$5/Setup!$C$36)+IF($V200=40,N($F200),0)))</f>
        <v>0</v>
      </c>
      <c r="DL200" s="48" t="n">
        <f aca="false">MIN(BN200,(HH199*(1+HH$5/Setup!$C$36)+IF($V200=41,N($F200),0)))</f>
        <v>0</v>
      </c>
      <c r="DM200" s="48" t="n">
        <f aca="false">MIN(BO200,(HI199*(1+HI$5/Setup!$C$36)+IF($V200=42,N($F200),0)))</f>
        <v>0</v>
      </c>
      <c r="DN200" s="48" t="n">
        <f aca="false">MIN(BP200,(HJ199*(1+HJ$5/Setup!$C$36)+IF($V200=43,N($F200),0)))</f>
        <v>0</v>
      </c>
      <c r="DO200" s="48" t="n">
        <f aca="false">MIN(BQ200,(HK199*(1+HK$5/Setup!$C$36)+IF($V200=44,N($F200),0)))</f>
        <v>0</v>
      </c>
      <c r="DP200" s="48" t="n">
        <f aca="false">MIN(BR200,(HL199*(1+HL$5/Setup!$C$36)+IF($V200=45,N($F200),0)))</f>
        <v>0</v>
      </c>
      <c r="DQ200" s="48" t="n">
        <f aca="false">MIN(BS200,(HM199*(1+HM$5/Setup!$C$36)+IF($V200=46,N($F200),0)))</f>
        <v>0</v>
      </c>
      <c r="DR200" s="48" t="n">
        <f aca="false">MIN(BT200,(HN199*(1+HN$5/Setup!$C$36)+IF($V200=47,N($F200),0)))</f>
        <v>0</v>
      </c>
      <c r="DS200" s="48" t="n">
        <f aca="false">MIN(BU200,(HO199*(1+HO$5/Setup!$C$36)+IF($V200=48,N($F200),0)))</f>
        <v>0</v>
      </c>
      <c r="DT200" s="48" t="n">
        <f aca="false">MIN(BV200,(HP199*(1+HP$5/Setup!$C$36)+IF($V200=49,N($F200),0)))</f>
        <v>0</v>
      </c>
      <c r="DU200" s="48" t="n">
        <f aca="false">MIN(BW200,(HQ199*(1+HQ$5/Setup!$C$36)+IF($V200=50,N($F200),0)))</f>
        <v>0</v>
      </c>
      <c r="DV200" s="48" t="n">
        <f aca="false">MIN(MAX((FT199*(1+FT$5/Setup!$C$36)+IF($V200=1,N($F200),0))-BX200,0),MAX($P200-0,0))</f>
        <v>0</v>
      </c>
      <c r="DW200" s="48" t="n">
        <f aca="false">MIN(MAX((FU199*(1+FU$5/Setup!$C$36)+IF($V200=2,N($F200),0))-BY200,0),MAX($P200-SUM(DV200:DV200),0))</f>
        <v>0</v>
      </c>
      <c r="DX200" s="48" t="n">
        <f aca="false">MIN(MAX((FV199*(1+FV$5/Setup!$C$36)+IF($V200=3,N($F200),0))-BZ200,0),MAX($P200-SUM(DV200:DW200),0))</f>
        <v>0</v>
      </c>
      <c r="DY200" s="48" t="n">
        <f aca="false">MIN(MAX((FW199*(1+FW$5/Setup!$C$36)+IF($V200=4,N($F200),0))-CA200,0),MAX($P200-SUM(DV200:DX200),0))</f>
        <v>0</v>
      </c>
      <c r="DZ200" s="48" t="n">
        <f aca="false">MIN(MAX((FX199*(1+FX$5/Setup!$C$36)+IF($V200=5,N($F200),0))-CB200,0),MAX($P200-SUM(DV200:DY200),0))</f>
        <v>0</v>
      </c>
      <c r="EA200" s="48" t="n">
        <f aca="false">MIN(MAX((FY199*(1+FY$5/Setup!$C$36)+IF($V200=6,N($F200),0))-CC200,0),MAX($P200-SUM(DV200:DZ200),0))</f>
        <v>0</v>
      </c>
      <c r="EB200" s="48" t="n">
        <f aca="false">MIN(MAX((FZ199*(1+FZ$5/Setup!$C$36)+IF($V200=7,N($F200),0))-CD200,0),MAX($P200-SUM(DV200:EA200),0))</f>
        <v>0</v>
      </c>
      <c r="EC200" s="48" t="n">
        <f aca="false">MIN(MAX((GA199*(1+GA$5/Setup!$C$36)+IF($V200=8,N($F200),0))-CE200,0),MAX($P200-SUM(DV200:EB200),0))</f>
        <v>0</v>
      </c>
      <c r="ED200" s="48" t="n">
        <f aca="false">MIN(MAX((GB199*(1+GB$5/Setup!$C$36)+IF($V200=9,N($F200),0))-CF200,0),MAX($P200-SUM(DV200:EC200),0))</f>
        <v>0</v>
      </c>
      <c r="EE200" s="48" t="n">
        <f aca="false">MIN(MAX((GC199*(1+GC$5/Setup!$C$36)+IF($V200=10,N($F200),0))-CG200,0),MAX($P200-SUM(DV200:ED200),0))</f>
        <v>0</v>
      </c>
      <c r="EF200" s="48" t="n">
        <f aca="false">MIN(MAX((GD199*(1+GD$5/Setup!$C$36)+IF($V200=11,N($F200),0))-CH200,0),MAX($P200-SUM(DV200:EE200),0))</f>
        <v>0</v>
      </c>
      <c r="EG200" s="48" t="n">
        <f aca="false">MIN(MAX((GE199*(1+GE$5/Setup!$C$36)+IF($V200=12,N($F200),0))-CI200,0),MAX($P200-SUM(DV200:EF200),0))</f>
        <v>0</v>
      </c>
      <c r="EH200" s="48" t="n">
        <f aca="false">MIN(MAX((GF199*(1+GF$5/Setup!$C$36)+IF($V200=13,N($F200),0))-CJ200,0),MAX($P200-SUM(DV200:EG200),0))</f>
        <v>0</v>
      </c>
      <c r="EI200" s="48" t="n">
        <f aca="false">MIN(MAX((GG199*(1+GG$5/Setup!$C$36)+IF($V200=14,N($F200),0))-CK200,0),MAX($P200-SUM(DV200:EH200),0))</f>
        <v>0</v>
      </c>
      <c r="EJ200" s="48" t="n">
        <f aca="false">MIN(MAX((GH199*(1+GH$5/Setup!$C$36)+IF($V200=15,N($F200),0))-CL200,0),MAX($P200-SUM(DV200:EI200),0))</f>
        <v>0</v>
      </c>
      <c r="EK200" s="48" t="n">
        <f aca="false">MIN(MAX((GI199*(1+GI$5/Setup!$C$36)+IF($V200=16,N($F200),0))-CM200,0),MAX($P200-SUM(DV200:EJ200),0))</f>
        <v>0</v>
      </c>
      <c r="EL200" s="48" t="n">
        <f aca="false">MIN(MAX((GJ199*(1+GJ$5/Setup!$C$36)+IF($V200=17,N($F200),0))-CN200,0),MAX($P200-SUM(DV200:EK200),0))</f>
        <v>0</v>
      </c>
      <c r="EM200" s="48" t="n">
        <f aca="false">MIN(MAX((GK199*(1+GK$5/Setup!$C$36)+IF($V200=18,N($F200),0))-CO200,0),MAX($P200-SUM(DV200:EL200),0))</f>
        <v>0</v>
      </c>
      <c r="EN200" s="48" t="n">
        <f aca="false">MIN(MAX((GL199*(1+GL$5/Setup!$C$36)+IF($V200=19,N($F200),0))-CP200,0),MAX($P200-SUM(DV200:EM200),0))</f>
        <v>0</v>
      </c>
      <c r="EO200" s="48" t="n">
        <f aca="false">MIN(MAX((GM199*(1+GM$5/Setup!$C$36)+IF($V200=20,N($F200),0))-CQ200,0),MAX($P200-SUM(DV200:EN200),0))</f>
        <v>0</v>
      </c>
      <c r="EP200" s="48" t="n">
        <f aca="false">MIN(MAX((GN199*(1+GN$5/Setup!$C$36)+IF($V200=21,N($F200),0))-CR200,0),MAX($P200-SUM(DV200:EO200),0))</f>
        <v>0</v>
      </c>
      <c r="EQ200" s="48" t="n">
        <f aca="false">MIN(MAX((GO199*(1+GO$5/Setup!$C$36)+IF($V200=22,N($F200),0))-CS200,0),MAX($P200-SUM(DV200:EP200),0))</f>
        <v>0</v>
      </c>
      <c r="ER200" s="48" t="n">
        <f aca="false">MIN(MAX((GP199*(1+GP$5/Setup!$C$36)+IF($V200=23,N($F200),0))-CT200,0),MAX($P200-SUM(DV200:EQ200),0))</f>
        <v>0</v>
      </c>
      <c r="ES200" s="48" t="n">
        <f aca="false">MIN(MAX((GQ199*(1+GQ$5/Setup!$C$36)+IF($V200=24,N($F200),0))-CU200,0),MAX($P200-SUM(DV200:ER200),0))</f>
        <v>0</v>
      </c>
      <c r="ET200" s="48" t="n">
        <f aca="false">MIN(MAX((GR199*(1+GR$5/Setup!$C$36)+IF($V200=25,N($F200),0))-CV200,0),MAX($P200-SUM(DV200:ES200),0))</f>
        <v>0</v>
      </c>
      <c r="EU200" s="48" t="n">
        <f aca="false">MIN(MAX((GS199*(1+GS$5/Setup!$C$36)+IF($V200=26,N($F200),0))-CW200,0),MAX($P200-SUM(DV200:ET200),0))</f>
        <v>0</v>
      </c>
      <c r="EV200" s="48" t="n">
        <f aca="false">MIN(MAX((GT199*(1+GT$5/Setup!$C$36)+IF($V200=27,N($F200),0))-CX200,0),MAX($P200-SUM(DV200:EU200),0))</f>
        <v>0</v>
      </c>
      <c r="EW200" s="48" t="n">
        <f aca="false">MIN(MAX((GU199*(1+GU$5/Setup!$C$36)+IF($V200=28,N($F200),0))-CY200,0),MAX($P200-SUM(DV200:EV200),0))</f>
        <v>0</v>
      </c>
      <c r="EX200" s="48" t="n">
        <f aca="false">MIN(MAX((GV199*(1+GV$5/Setup!$C$36)+IF($V200=29,N($F200),0))-CZ200,0),MAX($P200-SUM(DV200:EW200),0))</f>
        <v>0</v>
      </c>
      <c r="EY200" s="48" t="n">
        <f aca="false">MIN(MAX((GW199*(1+GW$5/Setup!$C$36)+IF($V200=30,N($F200),0))-DA200,0),MAX($P200-SUM(DV200:EX200),0))</f>
        <v>0</v>
      </c>
      <c r="EZ200" s="48" t="n">
        <f aca="false">MIN(MAX((GX199*(1+GX$5/Setup!$C$36)+IF($V200=31,N($F200),0))-DB200,0),MAX($P200-SUM(DV200:EY200),0))</f>
        <v>0</v>
      </c>
      <c r="FA200" s="48" t="n">
        <f aca="false">MIN(MAX((GY199*(1+GY$5/Setup!$C$36)+IF($V200=32,N($F200),0))-DC200,0),MAX($P200-SUM(DV200:EZ200),0))</f>
        <v>0</v>
      </c>
      <c r="FB200" s="48" t="n">
        <f aca="false">MIN(MAX((GZ199*(1+GZ$5/Setup!$C$36)+IF($V200=33,N($F200),0))-DD200,0),MAX($P200-SUM(DV200:FA200),0))</f>
        <v>0</v>
      </c>
      <c r="FC200" s="48" t="n">
        <f aca="false">MIN(MAX((HA199*(1+HA$5/Setup!$C$36)+IF($V200=34,N($F200),0))-DE200,0),MAX($P200-SUM(DV200:FB200),0))</f>
        <v>0</v>
      </c>
      <c r="FD200" s="48" t="n">
        <f aca="false">MIN(MAX((HB199*(1+HB$5/Setup!$C$36)+IF($V200=35,N($F200),0))-DF200,0),MAX($P200-SUM(DV200:FC200),0))</f>
        <v>0</v>
      </c>
      <c r="FE200" s="48" t="n">
        <f aca="false">MIN(MAX((HC199*(1+HC$5/Setup!$C$36)+IF($V200=36,N($F200),0))-DG200,0),MAX($P200-SUM(DV200:FD200),0))</f>
        <v>0</v>
      </c>
      <c r="FF200" s="48" t="n">
        <f aca="false">MIN(MAX((HD199*(1+HD$5/Setup!$C$36)+IF($V200=37,N($F200),0))-DH200,0),MAX($P200-SUM(DV200:FE200),0))</f>
        <v>0</v>
      </c>
      <c r="FG200" s="48" t="n">
        <f aca="false">MIN(MAX((HE199*(1+HE$5/Setup!$C$36)+IF($V200=38,N($F200),0))-DI200,0),MAX($P200-SUM(DV200:FF200),0))</f>
        <v>0</v>
      </c>
      <c r="FH200" s="48" t="n">
        <f aca="false">MIN(MAX((HF199*(1+HF$5/Setup!$C$36)+IF($V200=39,N($F200),0))-DJ200,0),MAX($P200-SUM(DV200:FG200),0))</f>
        <v>0</v>
      </c>
      <c r="FI200" s="48" t="n">
        <f aca="false">MIN(MAX((HG199*(1+HG$5/Setup!$C$36)+IF($V200=40,N($F200),0))-DK200,0),MAX($P200-SUM(DV200:FH200),0))</f>
        <v>0</v>
      </c>
      <c r="FJ200" s="48" t="n">
        <f aca="false">MIN(MAX((HH199*(1+HH$5/Setup!$C$36)+IF($V200=41,N($F200),0))-DL200,0),MAX($P200-SUM(DV200:FI200),0))</f>
        <v>0</v>
      </c>
      <c r="FK200" s="48" t="n">
        <f aca="false">MIN(MAX((HI199*(1+HI$5/Setup!$C$36)+IF($V200=42,N($F200),0))-DM200,0),MAX($P200-SUM(DV200:FJ200),0))</f>
        <v>0</v>
      </c>
      <c r="FL200" s="48" t="n">
        <f aca="false">MIN(MAX((HJ199*(1+HJ$5/Setup!$C$36)+IF($V200=43,N($F200),0))-DN200,0),MAX($P200-SUM(DV200:FK200),0))</f>
        <v>0</v>
      </c>
      <c r="FM200" s="48" t="n">
        <f aca="false">MIN(MAX((HK199*(1+HK$5/Setup!$C$36)+IF($V200=44,N($F200),0))-DO200,0),MAX($P200-SUM(DV200:FL200),0))</f>
        <v>0</v>
      </c>
      <c r="FN200" s="48" t="n">
        <f aca="false">MIN(MAX((HL199*(1+HL$5/Setup!$C$36)+IF($V200=45,N($F200),0))-DP200,0),MAX($P200-SUM(DV200:FM200),0))</f>
        <v>0</v>
      </c>
      <c r="FO200" s="48" t="n">
        <f aca="false">MIN(MAX((HM199*(1+HM$5/Setup!$C$36)+IF($V200=46,N($F200),0))-DQ200,0),MAX($P200-SUM(DV200:FN200),0))</f>
        <v>0</v>
      </c>
      <c r="FP200" s="48" t="n">
        <f aca="false">MIN(MAX((HN199*(1+HN$5/Setup!$C$36)+IF($V200=47,N($F200),0))-DR200,0),MAX($P200-SUM(DV200:FO200),0))</f>
        <v>0</v>
      </c>
      <c r="FQ200" s="48" t="n">
        <f aca="false">MIN(MAX((HO199*(1+HO$5/Setup!$C$36)+IF($V200=48,N($F200),0))-DS200,0),MAX($P200-SUM(DV200:FP200),0))</f>
        <v>0</v>
      </c>
      <c r="FR200" s="48" t="n">
        <f aca="false">MIN(MAX((HP199*(1+HP$5/Setup!$C$36)+IF($V200=49,N($F200),0))-DT200,0),MAX($P200-SUM(DV200:FQ200),0))</f>
        <v>0</v>
      </c>
      <c r="FS200" s="48" t="n">
        <f aca="false">MIN(MAX((HQ199*(1+HQ$5/Setup!$C$36)+IF($V200=50,N($F200),0))-DU200,0),MAX($P200-SUM(DV200:FR200),0))</f>
        <v>0</v>
      </c>
      <c r="FT200" s="48" t="n">
        <f aca="false">IF((FT199*(1+FT$5/Setup!$C$36)+IF($V200=1,N($F200),0))-BX200-DV200&lt;0.005,0,(FT199*(1+FT$5/Setup!$C$36)+IF($V200=1,N($F200),0))-BX200-DV200)</f>
        <v>0</v>
      </c>
      <c r="FU200" s="48" t="n">
        <f aca="false">IF((FU199*(1+FU$5/Setup!$C$36)+IF($V200=2,N($F200),0))-BY200-DW200&lt;0.005,0,(FU199*(1+FU$5/Setup!$C$36)+IF($V200=2,N($F200),0))-BY200-DW200)</f>
        <v>0</v>
      </c>
      <c r="FV200" s="48" t="n">
        <f aca="false">IF((FV199*(1+FV$5/Setup!$C$36)+IF($V200=3,N($F200),0))-BZ200-DX200&lt;0.005,0,(FV199*(1+FV$5/Setup!$C$36)+IF($V200=3,N($F200),0))-BZ200-DX200)</f>
        <v>0</v>
      </c>
      <c r="FW200" s="48" t="n">
        <f aca="false">IF((FW199*(1+FW$5/Setup!$C$36)+IF($V200=4,N($F200),0))-CA200-DY200&lt;0.005,0,(FW199*(1+FW$5/Setup!$C$36)+IF($V200=4,N($F200),0))-CA200-DY200)</f>
        <v>0</v>
      </c>
      <c r="FX200" s="48" t="n">
        <f aca="false">IF((FX199*(1+FX$5/Setup!$C$36)+IF($V200=5,N($F200),0))-CB200-DZ200&lt;0.005,0,(FX199*(1+FX$5/Setup!$C$36)+IF($V200=5,N($F200),0))-CB200-DZ200)</f>
        <v>0</v>
      </c>
      <c r="FY200" s="48" t="n">
        <f aca="false">IF((FY199*(1+FY$5/Setup!$C$36)+IF($V200=6,N($F200),0))-CC200-EA200&lt;0.005,0,(FY199*(1+FY$5/Setup!$C$36)+IF($V200=6,N($F200),0))-CC200-EA200)</f>
        <v>0</v>
      </c>
      <c r="FZ200" s="48" t="n">
        <f aca="false">IF((FZ199*(1+FZ$5/Setup!$C$36)+IF($V200=7,N($F200),0))-CD200-EB200&lt;0.005,0,(FZ199*(1+FZ$5/Setup!$C$36)+IF($V200=7,N($F200),0))-CD200-EB200)</f>
        <v>0</v>
      </c>
      <c r="GA200" s="48" t="n">
        <f aca="false">IF((GA199*(1+GA$5/Setup!$C$36)+IF($V200=8,N($F200),0))-CE200-EC200&lt;0.005,0,(GA199*(1+GA$5/Setup!$C$36)+IF($V200=8,N($F200),0))-CE200-EC200)</f>
        <v>0</v>
      </c>
      <c r="GB200" s="48" t="n">
        <f aca="false">IF((GB199*(1+GB$5/Setup!$C$36)+IF($V200=9,N($F200),0))-CF200-ED200&lt;0.005,0,(GB199*(1+GB$5/Setup!$C$36)+IF($V200=9,N($F200),0))-CF200-ED200)</f>
        <v>0</v>
      </c>
      <c r="GC200" s="48" t="n">
        <f aca="false">IF((GC199*(1+GC$5/Setup!$C$36)+IF($V200=10,N($F200),0))-CG200-EE200&lt;0.005,0,(GC199*(1+GC$5/Setup!$C$36)+IF($V200=10,N($F200),0))-CG200-EE200)</f>
        <v>0</v>
      </c>
      <c r="GD200" s="48" t="n">
        <f aca="false">IF((GD199*(1+GD$5/Setup!$C$36)+IF($V200=11,N($F200),0))-CH200-EF200&lt;0.005,0,(GD199*(1+GD$5/Setup!$C$36)+IF($V200=11,N($F200),0))-CH200-EF200)</f>
        <v>0</v>
      </c>
      <c r="GE200" s="48" t="n">
        <f aca="false">IF((GE199*(1+GE$5/Setup!$C$36)+IF($V200=12,N($F200),0))-CI200-EG200&lt;0.005,0,(GE199*(1+GE$5/Setup!$C$36)+IF($V200=12,N($F200),0))-CI200-EG200)</f>
        <v>0</v>
      </c>
      <c r="GF200" s="48" t="n">
        <f aca="false">IF((GF199*(1+GF$5/Setup!$C$36)+IF($V200=13,N($F200),0))-CJ200-EH200&lt;0.005,0,(GF199*(1+GF$5/Setup!$C$36)+IF($V200=13,N($F200),0))-CJ200-EH200)</f>
        <v>0</v>
      </c>
      <c r="GG200" s="48" t="n">
        <f aca="false">IF((GG199*(1+GG$5/Setup!$C$36)+IF($V200=14,N($F200),0))-CK200-EI200&lt;0.005,0,(GG199*(1+GG$5/Setup!$C$36)+IF($V200=14,N($F200),0))-CK200-EI200)</f>
        <v>0</v>
      </c>
      <c r="GH200" s="48" t="n">
        <f aca="false">IF((GH199*(1+GH$5/Setup!$C$36)+IF($V200=15,N($F200),0))-CL200-EJ200&lt;0.005,0,(GH199*(1+GH$5/Setup!$C$36)+IF($V200=15,N($F200),0))-CL200-EJ200)</f>
        <v>0</v>
      </c>
      <c r="GI200" s="48" t="n">
        <f aca="false">IF((GI199*(1+GI$5/Setup!$C$36)+IF($V200=16,N($F200),0))-CM200-EK200&lt;0.005,0,(GI199*(1+GI$5/Setup!$C$36)+IF($V200=16,N($F200),0))-CM200-EK200)</f>
        <v>0</v>
      </c>
      <c r="GJ200" s="48" t="n">
        <f aca="false">IF((GJ199*(1+GJ$5/Setup!$C$36)+IF($V200=17,N($F200),0))-CN200-EL200&lt;0.005,0,(GJ199*(1+GJ$5/Setup!$C$36)+IF($V200=17,N($F200),0))-CN200-EL200)</f>
        <v>0</v>
      </c>
      <c r="GK200" s="48" t="n">
        <f aca="false">IF((GK199*(1+GK$5/Setup!$C$36)+IF($V200=18,N($F200),0))-CO200-EM200&lt;0.005,0,(GK199*(1+GK$5/Setup!$C$36)+IF($V200=18,N($F200),0))-CO200-EM200)</f>
        <v>0</v>
      </c>
      <c r="GL200" s="48" t="n">
        <f aca="false">IF((GL199*(1+GL$5/Setup!$C$36)+IF($V200=19,N($F200),0))-CP200-EN200&lt;0.005,0,(GL199*(1+GL$5/Setup!$C$36)+IF($V200=19,N($F200),0))-CP200-EN200)</f>
        <v>0</v>
      </c>
      <c r="GM200" s="48" t="n">
        <f aca="false">IF((GM199*(1+GM$5/Setup!$C$36)+IF($V200=20,N($F200),0))-CQ200-EO200&lt;0.005,0,(GM199*(1+GM$5/Setup!$C$36)+IF($V200=20,N($F200),0))-CQ200-EO200)</f>
        <v>0</v>
      </c>
      <c r="GN200" s="48" t="n">
        <f aca="false">IF((GN199*(1+GN$5/Setup!$C$36)+IF($V200=21,N($F200),0))-CR200-EP200&lt;0.005,0,(GN199*(1+GN$5/Setup!$C$36)+IF($V200=21,N($F200),0))-CR200-EP200)</f>
        <v>0</v>
      </c>
      <c r="GO200" s="48" t="n">
        <f aca="false">IF((GO199*(1+GO$5/Setup!$C$36)+IF($V200=22,N($F200),0))-CS200-EQ200&lt;0.005,0,(GO199*(1+GO$5/Setup!$C$36)+IF($V200=22,N($F200),0))-CS200-EQ200)</f>
        <v>0</v>
      </c>
      <c r="GP200" s="48" t="n">
        <f aca="false">IF((GP199*(1+GP$5/Setup!$C$36)+IF($V200=23,N($F200),0))-CT200-ER200&lt;0.005,0,(GP199*(1+GP$5/Setup!$C$36)+IF($V200=23,N($F200),0))-CT200-ER200)</f>
        <v>0</v>
      </c>
      <c r="GQ200" s="48" t="n">
        <f aca="false">IF((GQ199*(1+GQ$5/Setup!$C$36)+IF($V200=24,N($F200),0))-CU200-ES200&lt;0.005,0,(GQ199*(1+GQ$5/Setup!$C$36)+IF($V200=24,N($F200),0))-CU200-ES200)</f>
        <v>0</v>
      </c>
      <c r="GR200" s="48" t="n">
        <f aca="false">IF((GR199*(1+GR$5/Setup!$C$36)+IF($V200=25,N($F200),0))-CV200-ET200&lt;0.005,0,(GR199*(1+GR$5/Setup!$C$36)+IF($V200=25,N($F200),0))-CV200-ET200)</f>
        <v>0</v>
      </c>
      <c r="GS200" s="48" t="n">
        <f aca="false">IF((GS199*(1+GS$5/Setup!$C$36)+IF($V200=26,N($F200),0))-CW200-EU200&lt;0.005,0,(GS199*(1+GS$5/Setup!$C$36)+IF($V200=26,N($F200),0))-CW200-EU200)</f>
        <v>0</v>
      </c>
      <c r="GT200" s="48" t="n">
        <f aca="false">IF((GT199*(1+GT$5/Setup!$C$36)+IF($V200=27,N($F200),0))-CX200-EV200&lt;0.005,0,(GT199*(1+GT$5/Setup!$C$36)+IF($V200=27,N($F200),0))-CX200-EV200)</f>
        <v>0</v>
      </c>
      <c r="GU200" s="48" t="n">
        <f aca="false">IF((GU199*(1+GU$5/Setup!$C$36)+IF($V200=28,N($F200),0))-CY200-EW200&lt;0.005,0,(GU199*(1+GU$5/Setup!$C$36)+IF($V200=28,N($F200),0))-CY200-EW200)</f>
        <v>0</v>
      </c>
      <c r="GV200" s="48" t="n">
        <f aca="false">IF((GV199*(1+GV$5/Setup!$C$36)+IF($V200=29,N($F200),0))-CZ200-EX200&lt;0.005,0,(GV199*(1+GV$5/Setup!$C$36)+IF($V200=29,N($F200),0))-CZ200-EX200)</f>
        <v>0</v>
      </c>
      <c r="GW200" s="48" t="n">
        <f aca="false">IF((GW199*(1+GW$5/Setup!$C$36)+IF($V200=30,N($F200),0))-DA200-EY200&lt;0.005,0,(GW199*(1+GW$5/Setup!$C$36)+IF($V200=30,N($F200),0))-DA200-EY200)</f>
        <v>0</v>
      </c>
      <c r="GX200" s="48" t="n">
        <f aca="false">IF((GX199*(1+GX$5/Setup!$C$36)+IF($V200=31,N($F200),0))-DB200-EZ200&lt;0.005,0,(GX199*(1+GX$5/Setup!$C$36)+IF($V200=31,N($F200),0))-DB200-EZ200)</f>
        <v>0</v>
      </c>
      <c r="GY200" s="48" t="n">
        <f aca="false">IF((GY199*(1+GY$5/Setup!$C$36)+IF($V200=32,N($F200),0))-DC200-FA200&lt;0.005,0,(GY199*(1+GY$5/Setup!$C$36)+IF($V200=32,N($F200),0))-DC200-FA200)</f>
        <v>0</v>
      </c>
      <c r="GZ200" s="48" t="n">
        <f aca="false">IF((GZ199*(1+GZ$5/Setup!$C$36)+IF($V200=33,N($F200),0))-DD200-FB200&lt;0.005,0,(GZ199*(1+GZ$5/Setup!$C$36)+IF($V200=33,N($F200),0))-DD200-FB200)</f>
        <v>0</v>
      </c>
      <c r="HA200" s="48" t="n">
        <f aca="false">IF((HA199*(1+HA$5/Setup!$C$36)+IF($V200=34,N($F200),0))-DE200-FC200&lt;0.005,0,(HA199*(1+HA$5/Setup!$C$36)+IF($V200=34,N($F200),0))-DE200-FC200)</f>
        <v>0</v>
      </c>
      <c r="HB200" s="48" t="n">
        <f aca="false">IF((HB199*(1+HB$5/Setup!$C$36)+IF($V200=35,N($F200),0))-DF200-FD200&lt;0.005,0,(HB199*(1+HB$5/Setup!$C$36)+IF($V200=35,N($F200),0))-DF200-FD200)</f>
        <v>0</v>
      </c>
      <c r="HC200" s="48" t="n">
        <f aca="false">IF((HC199*(1+HC$5/Setup!$C$36)+IF($V200=36,N($F200),0))-DG200-FE200&lt;0.005,0,(HC199*(1+HC$5/Setup!$C$36)+IF($V200=36,N($F200),0))-DG200-FE200)</f>
        <v>0</v>
      </c>
      <c r="HD200" s="48" t="n">
        <f aca="false">IF((HD199*(1+HD$5/Setup!$C$36)+IF($V200=37,N($F200),0))-DH200-FF200&lt;0.005,0,(HD199*(1+HD$5/Setup!$C$36)+IF($V200=37,N($F200),0))-DH200-FF200)</f>
        <v>0</v>
      </c>
      <c r="HE200" s="48" t="n">
        <f aca="false">IF((HE199*(1+HE$5/Setup!$C$36)+IF($V200=38,N($F200),0))-DI200-FG200&lt;0.005,0,(HE199*(1+HE$5/Setup!$C$36)+IF($V200=38,N($F200),0))-DI200-FG200)</f>
        <v>0</v>
      </c>
      <c r="HF200" s="48" t="n">
        <f aca="false">IF((HF199*(1+HF$5/Setup!$C$36)+IF($V200=39,N($F200),0))-DJ200-FH200&lt;0.005,0,(HF199*(1+HF$5/Setup!$C$36)+IF($V200=39,N($F200),0))-DJ200-FH200)</f>
        <v>0</v>
      </c>
      <c r="HG200" s="48" t="n">
        <f aca="false">IF((HG199*(1+HG$5/Setup!$C$36)+IF($V200=40,N($F200),0))-DK200-FI200&lt;0.005,0,(HG199*(1+HG$5/Setup!$C$36)+IF($V200=40,N($F200),0))-DK200-FI200)</f>
        <v>0</v>
      </c>
      <c r="HH200" s="48" t="n">
        <f aca="false">IF((HH199*(1+HH$5/Setup!$C$36)+IF($V200=41,N($F200),0))-DL200-FJ200&lt;0.005,0,(HH199*(1+HH$5/Setup!$C$36)+IF($V200=41,N($F200),0))-DL200-FJ200)</f>
        <v>0</v>
      </c>
      <c r="HI200" s="48" t="n">
        <f aca="false">IF((HI199*(1+HI$5/Setup!$C$36)+IF($V200=42,N($F200),0))-DM200-FK200&lt;0.005,0,(HI199*(1+HI$5/Setup!$C$36)+IF($V200=42,N($F200),0))-DM200-FK200)</f>
        <v>0</v>
      </c>
      <c r="HJ200" s="48" t="n">
        <f aca="false">IF((HJ199*(1+HJ$5/Setup!$C$36)+IF($V200=43,N($F200),0))-DN200-FL200&lt;0.005,0,(HJ199*(1+HJ$5/Setup!$C$36)+IF($V200=43,N($F200),0))-DN200-FL200)</f>
        <v>0</v>
      </c>
      <c r="HK200" s="48" t="n">
        <f aca="false">IF((HK199*(1+HK$5/Setup!$C$36)+IF($V200=44,N($F200),0))-DO200-FM200&lt;0.005,0,(HK199*(1+HK$5/Setup!$C$36)+IF($V200=44,N($F200),0))-DO200-FM200)</f>
        <v>0</v>
      </c>
      <c r="HL200" s="48" t="n">
        <f aca="false">IF((HL199*(1+HL$5/Setup!$C$36)+IF($V200=45,N($F200),0))-DP200-FN200&lt;0.005,0,(HL199*(1+HL$5/Setup!$C$36)+IF($V200=45,N($F200),0))-DP200-FN200)</f>
        <v>0</v>
      </c>
      <c r="HM200" s="48" t="n">
        <f aca="false">IF((HM199*(1+HM$5/Setup!$C$36)+IF($V200=46,N($F200),0))-DQ200-FO200&lt;0.005,0,(HM199*(1+HM$5/Setup!$C$36)+IF($V200=46,N($F200),0))-DQ200-FO200)</f>
        <v>0</v>
      </c>
      <c r="HN200" s="48" t="n">
        <f aca="false">IF((HN199*(1+HN$5/Setup!$C$36)+IF($V200=47,N($F200),0))-DR200-FP200&lt;0.005,0,(HN199*(1+HN$5/Setup!$C$36)+IF($V200=47,N($F200),0))-DR200-FP200)</f>
        <v>0</v>
      </c>
      <c r="HO200" s="48" t="n">
        <f aca="false">IF((HO199*(1+HO$5/Setup!$C$36)+IF($V200=48,N($F200),0))-DS200-FQ200&lt;0.005,0,(HO199*(1+HO$5/Setup!$C$36)+IF($V200=48,N($F200),0))-DS200-FQ200)</f>
        <v>0</v>
      </c>
      <c r="HP200" s="48" t="n">
        <f aca="false">IF((HP199*(1+HP$5/Setup!$C$36)+IF($V200=49,N($F200),0))-DT200-FR200&lt;0.005,0,(HP199*(1+HP$5/Setup!$C$36)+IF($V200=49,N($F200),0))-DT200-FR200)</f>
        <v>0</v>
      </c>
      <c r="HQ200" s="48" t="n">
        <f aca="false">IF((HQ199*(1+HQ$5/Setup!$C$36)+IF($V200=50,N($F200),0))-DU200-FS200&lt;0.005,0,(HQ199*(1+HQ$5/Setup!$C$36)+IF($V200=50,N($F200),0))-DU200-FS200)</f>
        <v>0</v>
      </c>
    </row>
    <row r="201" customFormat="false" ht="15" hidden="false" customHeight="false" outlineLevel="0" collapsed="false">
      <c r="A201" s="44" t="n">
        <v>193</v>
      </c>
      <c r="B201" s="45" t="n">
        <f aca="false">IF(Setup!$C$7="Every month",EDATE(Setup!$C$8,($A201-1)),IF(Setup!$C$7="Twice a month",DATE(YEAR(Setup!$C$8),MONTH(Setup!$C$8)+INT((($A201-1)+Setup!$C$41)/2),MIN(IF(MOD(($A201-1)+Setup!$C$41,2)=0,Setup!$C$39,Setup!$C$40),DAY(EOMONTH(DATE(YEAR(Setup!$C$8),MONTH(Setup!$C$8)+INT((($A201-1)+Setup!$C$41)/2),1),0)))),Setup!$C$8+($A201-1)*IF(Setup!$C$7="Every week",7,14)))</f>
        <v>49013</v>
      </c>
      <c r="C201" s="45" t="n">
        <f aca="false">IF(Setup!$C$7="Every month",EDATE(Setup!$C$8,$A201),IF(Setup!$C$7="Twice a month",DATE(YEAR(Setup!$C$8),MONTH(Setup!$C$8)+INT(($A201+Setup!$C$41)/2),MIN(IF(MOD($A201+Setup!$C$41,2)=0,Setup!$C$39,Setup!$C$40),DAY(EOMONTH(DATE(YEAR(Setup!$C$8),MONTH(Setup!$C$8)+INT(($A201+Setup!$C$41)/2),1),0)))),Setup!$C$8+$A201*IF(Setup!$C$7="Every week",7,14)))</f>
        <v>49027</v>
      </c>
      <c r="D201" s="46"/>
      <c r="E201" s="47"/>
      <c r="F201" s="47"/>
      <c r="G201" s="47"/>
      <c r="H201" s="47"/>
      <c r="I201" s="48" t="n">
        <f aca="false">N(Setup!$C$11)+N(E201)</f>
        <v>100</v>
      </c>
      <c r="J201" s="48" t="n">
        <f aca="false">MIN(Setup!$C$37,MAX(I201,0))</f>
        <v>9.23076923076923</v>
      </c>
      <c r="K201" s="48" t="n">
        <f aca="false">MIN(MAX(N(Setup!$C$14)-L200,0),MAX(I201-J201,0))</f>
        <v>0</v>
      </c>
      <c r="L201" s="48" t="n">
        <f aca="false">L200+K201-N(G201)</f>
        <v>500</v>
      </c>
      <c r="M201" s="48" t="n">
        <f aca="false">M200+J201-N(H201)</f>
        <v>1781.53846153847</v>
      </c>
      <c r="N201" s="48" t="n">
        <f aca="false">SUM(BX201:DU201)</f>
        <v>0</v>
      </c>
      <c r="O201" s="48" t="n">
        <f aca="false">SUM(Z201:BW201)-N201</f>
        <v>65</v>
      </c>
      <c r="P201" s="48" t="n">
        <f aca="false">MAX(I201-J201-K201,0)+O201</f>
        <v>155.769230769231</v>
      </c>
      <c r="Q201" s="48" t="n">
        <f aca="false">SUM(DV201:FS201)</f>
        <v>0</v>
      </c>
      <c r="R201" s="49" t="n">
        <f aca="false">N201+J201+K201+Q201</f>
        <v>9.23076923076923</v>
      </c>
      <c r="S201" s="48" t="n">
        <f aca="false">T201-T200-N(F201)+N201+Q201</f>
        <v>0</v>
      </c>
      <c r="T201" s="49" t="n">
        <f aca="false">SUM(FT201:HQ201)</f>
        <v>0</v>
      </c>
      <c r="U201" s="44" t="str">
        <f aca="false">IF(T200&lt;0.005,"",INDEX(Helpers!$C$2:$C$51,IF(_xlfn.MINIFS($DV$6:$FS$6,DV201:FS201,"&gt;0.005")=0,V201,_xlfn.MINIFS($DV$6:$FS$6,DV201:FS201,"&gt;0.005"))))</f>
        <v/>
      </c>
      <c r="V201" s="44" t="n">
        <f aca="false">IF(_xlfn.MINIFS($FT$6:$HQ$6,FT200:HQ200,"&gt;0.005")=0,1,_xlfn.MINIFS($FT$6:$HQ$6,FT200:HQ200,"&gt;0.005"))</f>
        <v>1</v>
      </c>
      <c r="W201" s="44" t="n">
        <f aca="false">IF(AND(D201&lt;&gt;"Paid",T200&gt;0.005),1,0)</f>
        <v>0</v>
      </c>
      <c r="X201" s="48" t="n">
        <f aca="false">SUMPRODUCT(((Helpers!$G$2:$G$51*(1+(Helpers!$D$2:$D$51+0.000000001)/12)^(($B201-Setup!$C$8)/(365.25/12))-Helpers!$E$2:$E$51*((1+(Helpers!$D$2:$D$51+0.000000001)/12)^(($B201-Setup!$C$8)/(365.25/12))-1)/((Helpers!$D$2:$D$51+0.000000001)/12))&gt;0)*(Helpers!$G$2:$G$51*(1+(Helpers!$D$2:$D$51+0.000000001)/12)^(($B201-Setup!$C$8)/(365.25/12))-Helpers!$E$2:$E$51*((1+(Helpers!$D$2:$D$51+0.000000001)/12)^(($B201-Setup!$C$8)/(365.25/12))-1)/((Helpers!$D$2:$D$51+0.000000001)/12)))</f>
        <v>0</v>
      </c>
      <c r="Y201" s="48"/>
      <c r="Z201" s="48" t="n">
        <f aca="false">IF(OR(N(Z$5)=0,Z$6=""),0,Z$5*((DATE(YEAR($B201),MONTH($B201),MIN(Z$6,DAY(EOMONTH($B201,0))))&gt;=$B201)*(DATE(YEAR($B201),MONTH($B201),MIN(Z$6,DAY(EOMONTH($B201,0))))&lt;$C201)+(DATE(YEAR($B201),MONTH($B201)+1,MIN(Z$6,DAY(EOMONTH($B201,1))))&gt;=$B201)*(DATE(YEAR($B201),MONTH($B201)+1,MIN(Z$6,DAY(EOMONTH($B201,1))))&lt;$C201)))</f>
        <v>25</v>
      </c>
      <c r="AA201" s="48" t="n">
        <f aca="false">IF(OR(N(AA$5)=0,AA$6=""),0,AA$5*((DATE(YEAR($B201),MONTH($B201),MIN(AA$6,DAY(EOMONTH($B201,0))))&gt;=$B201)*(DATE(YEAR($B201),MONTH($B201),MIN(AA$6,DAY(EOMONTH($B201,0))))&lt;$C201)+(DATE(YEAR($B201),MONTH($B201)+1,MIN(AA$6,DAY(EOMONTH($B201,1))))&gt;=$B201)*(DATE(YEAR($B201),MONTH($B201)+1,MIN(AA$6,DAY(EOMONTH($B201,1))))&lt;$C201)))</f>
        <v>40</v>
      </c>
      <c r="AB201" s="48" t="n">
        <f aca="false">IF(OR(N(AB$5)=0,AB$6=""),0,AB$5*((DATE(YEAR($B201),MONTH($B201),MIN(AB$6,DAY(EOMONTH($B201,0))))&gt;=$B201)*(DATE(YEAR($B201),MONTH($B201),MIN(AB$6,DAY(EOMONTH($B201,0))))&lt;$C201)+(DATE(YEAR($B201),MONTH($B201)+1,MIN(AB$6,DAY(EOMONTH($B201,1))))&gt;=$B201)*(DATE(YEAR($B201),MONTH($B201)+1,MIN(AB$6,DAY(EOMONTH($B201,1))))&lt;$C201)))</f>
        <v>0</v>
      </c>
      <c r="AC201" s="48" t="n">
        <f aca="false">IF(OR(N(AC$5)=0,AC$6=""),0,AC$5*((DATE(YEAR($B201),MONTH($B201),MIN(AC$6,DAY(EOMONTH($B201,0))))&gt;=$B201)*(DATE(YEAR($B201),MONTH($B201),MIN(AC$6,DAY(EOMONTH($B201,0))))&lt;$C201)+(DATE(YEAR($B201),MONTH($B201)+1,MIN(AC$6,DAY(EOMONTH($B201,1))))&gt;=$B201)*(DATE(YEAR($B201),MONTH($B201)+1,MIN(AC$6,DAY(EOMONTH($B201,1))))&lt;$C201)))</f>
        <v>0</v>
      </c>
      <c r="AD201" s="48" t="n">
        <f aca="false">IF(OR(N(AD$5)=0,AD$6=""),0,AD$5*((DATE(YEAR($B201),MONTH($B201),MIN(AD$6,DAY(EOMONTH($B201,0))))&gt;=$B201)*(DATE(YEAR($B201),MONTH($B201),MIN(AD$6,DAY(EOMONTH($B201,0))))&lt;$C201)+(DATE(YEAR($B201),MONTH($B201)+1,MIN(AD$6,DAY(EOMONTH($B201,1))))&gt;=$B201)*(DATE(YEAR($B201),MONTH($B201)+1,MIN(AD$6,DAY(EOMONTH($B201,1))))&lt;$C201)))</f>
        <v>0</v>
      </c>
      <c r="AE201" s="48" t="n">
        <f aca="false">IF(OR(N(AE$5)=0,AE$6=""),0,AE$5*((DATE(YEAR($B201),MONTH($B201),MIN(AE$6,DAY(EOMONTH($B201,0))))&gt;=$B201)*(DATE(YEAR($B201),MONTH($B201),MIN(AE$6,DAY(EOMONTH($B201,0))))&lt;$C201)+(DATE(YEAR($B201),MONTH($B201)+1,MIN(AE$6,DAY(EOMONTH($B201,1))))&gt;=$B201)*(DATE(YEAR($B201),MONTH($B201)+1,MIN(AE$6,DAY(EOMONTH($B201,1))))&lt;$C201)))</f>
        <v>0</v>
      </c>
      <c r="AF201" s="48" t="n">
        <f aca="false">IF(OR(N(AF$5)=0,AF$6=""),0,AF$5*((DATE(YEAR($B201),MONTH($B201),MIN(AF$6,DAY(EOMONTH($B201,0))))&gt;=$B201)*(DATE(YEAR($B201),MONTH($B201),MIN(AF$6,DAY(EOMONTH($B201,0))))&lt;$C201)+(DATE(YEAR($B201),MONTH($B201)+1,MIN(AF$6,DAY(EOMONTH($B201,1))))&gt;=$B201)*(DATE(YEAR($B201),MONTH($B201)+1,MIN(AF$6,DAY(EOMONTH($B201,1))))&lt;$C201)))</f>
        <v>0</v>
      </c>
      <c r="AG201" s="48" t="n">
        <f aca="false">IF(OR(N(AG$5)=0,AG$6=""),0,AG$5*((DATE(YEAR($B201),MONTH($B201),MIN(AG$6,DAY(EOMONTH($B201,0))))&gt;=$B201)*(DATE(YEAR($B201),MONTH($B201),MIN(AG$6,DAY(EOMONTH($B201,0))))&lt;$C201)+(DATE(YEAR($B201),MONTH($B201)+1,MIN(AG$6,DAY(EOMONTH($B201,1))))&gt;=$B201)*(DATE(YEAR($B201),MONTH($B201)+1,MIN(AG$6,DAY(EOMONTH($B201,1))))&lt;$C201)))</f>
        <v>0</v>
      </c>
      <c r="AH201" s="48" t="n">
        <f aca="false">IF(OR(N(AH$5)=0,AH$6=""),0,AH$5*((DATE(YEAR($B201),MONTH($B201),MIN(AH$6,DAY(EOMONTH($B201,0))))&gt;=$B201)*(DATE(YEAR($B201),MONTH($B201),MIN(AH$6,DAY(EOMONTH($B201,0))))&lt;$C201)+(DATE(YEAR($B201),MONTH($B201)+1,MIN(AH$6,DAY(EOMONTH($B201,1))))&gt;=$B201)*(DATE(YEAR($B201),MONTH($B201)+1,MIN(AH$6,DAY(EOMONTH($B201,1))))&lt;$C201)))</f>
        <v>0</v>
      </c>
      <c r="AI201" s="48" t="n">
        <f aca="false">IF(OR(N(AI$5)=0,AI$6=""),0,AI$5*((DATE(YEAR($B201),MONTH($B201),MIN(AI$6,DAY(EOMONTH($B201,0))))&gt;=$B201)*(DATE(YEAR($B201),MONTH($B201),MIN(AI$6,DAY(EOMONTH($B201,0))))&lt;$C201)+(DATE(YEAR($B201),MONTH($B201)+1,MIN(AI$6,DAY(EOMONTH($B201,1))))&gt;=$B201)*(DATE(YEAR($B201),MONTH($B201)+1,MIN(AI$6,DAY(EOMONTH($B201,1))))&lt;$C201)))</f>
        <v>0</v>
      </c>
      <c r="AJ201" s="48" t="n">
        <f aca="false">IF(OR(N(AJ$5)=0,AJ$6=""),0,AJ$5*((DATE(YEAR($B201),MONTH($B201),MIN(AJ$6,DAY(EOMONTH($B201,0))))&gt;=$B201)*(DATE(YEAR($B201),MONTH($B201),MIN(AJ$6,DAY(EOMONTH($B201,0))))&lt;$C201)+(DATE(YEAR($B201),MONTH($B201)+1,MIN(AJ$6,DAY(EOMONTH($B201,1))))&gt;=$B201)*(DATE(YEAR($B201),MONTH($B201)+1,MIN(AJ$6,DAY(EOMONTH($B201,1))))&lt;$C201)))</f>
        <v>0</v>
      </c>
      <c r="AK201" s="48" t="n">
        <f aca="false">IF(OR(N(AK$5)=0,AK$6=""),0,AK$5*((DATE(YEAR($B201),MONTH($B201),MIN(AK$6,DAY(EOMONTH($B201,0))))&gt;=$B201)*(DATE(YEAR($B201),MONTH($B201),MIN(AK$6,DAY(EOMONTH($B201,0))))&lt;$C201)+(DATE(YEAR($B201),MONTH($B201)+1,MIN(AK$6,DAY(EOMONTH($B201,1))))&gt;=$B201)*(DATE(YEAR($B201),MONTH($B201)+1,MIN(AK$6,DAY(EOMONTH($B201,1))))&lt;$C201)))</f>
        <v>0</v>
      </c>
      <c r="AL201" s="48" t="n">
        <f aca="false">IF(OR(N(AL$5)=0,AL$6=""),0,AL$5*((DATE(YEAR($B201),MONTH($B201),MIN(AL$6,DAY(EOMONTH($B201,0))))&gt;=$B201)*(DATE(YEAR($B201),MONTH($B201),MIN(AL$6,DAY(EOMONTH($B201,0))))&lt;$C201)+(DATE(YEAR($B201),MONTH($B201)+1,MIN(AL$6,DAY(EOMONTH($B201,1))))&gt;=$B201)*(DATE(YEAR($B201),MONTH($B201)+1,MIN(AL$6,DAY(EOMONTH($B201,1))))&lt;$C201)))</f>
        <v>0</v>
      </c>
      <c r="AM201" s="48" t="n">
        <f aca="false">IF(OR(N(AM$5)=0,AM$6=""),0,AM$5*((DATE(YEAR($B201),MONTH($B201),MIN(AM$6,DAY(EOMONTH($B201,0))))&gt;=$B201)*(DATE(YEAR($B201),MONTH($B201),MIN(AM$6,DAY(EOMONTH($B201,0))))&lt;$C201)+(DATE(YEAR($B201),MONTH($B201)+1,MIN(AM$6,DAY(EOMONTH($B201,1))))&gt;=$B201)*(DATE(YEAR($B201),MONTH($B201)+1,MIN(AM$6,DAY(EOMONTH($B201,1))))&lt;$C201)))</f>
        <v>0</v>
      </c>
      <c r="AN201" s="48" t="n">
        <f aca="false">IF(OR(N(AN$5)=0,AN$6=""),0,AN$5*((DATE(YEAR($B201),MONTH($B201),MIN(AN$6,DAY(EOMONTH($B201,0))))&gt;=$B201)*(DATE(YEAR($B201),MONTH($B201),MIN(AN$6,DAY(EOMONTH($B201,0))))&lt;$C201)+(DATE(YEAR($B201),MONTH($B201)+1,MIN(AN$6,DAY(EOMONTH($B201,1))))&gt;=$B201)*(DATE(YEAR($B201),MONTH($B201)+1,MIN(AN$6,DAY(EOMONTH($B201,1))))&lt;$C201)))</f>
        <v>0</v>
      </c>
      <c r="AO201" s="48" t="n">
        <f aca="false">IF(OR(N(AO$5)=0,AO$6=""),0,AO$5*((DATE(YEAR($B201),MONTH($B201),MIN(AO$6,DAY(EOMONTH($B201,0))))&gt;=$B201)*(DATE(YEAR($B201),MONTH($B201),MIN(AO$6,DAY(EOMONTH($B201,0))))&lt;$C201)+(DATE(YEAR($B201),MONTH($B201)+1,MIN(AO$6,DAY(EOMONTH($B201,1))))&gt;=$B201)*(DATE(YEAR($B201),MONTH($B201)+1,MIN(AO$6,DAY(EOMONTH($B201,1))))&lt;$C201)))</f>
        <v>0</v>
      </c>
      <c r="AP201" s="48" t="n">
        <f aca="false">IF(OR(N(AP$5)=0,AP$6=""),0,AP$5*((DATE(YEAR($B201),MONTH($B201),MIN(AP$6,DAY(EOMONTH($B201,0))))&gt;=$B201)*(DATE(YEAR($B201),MONTH($B201),MIN(AP$6,DAY(EOMONTH($B201,0))))&lt;$C201)+(DATE(YEAR($B201),MONTH($B201)+1,MIN(AP$6,DAY(EOMONTH($B201,1))))&gt;=$B201)*(DATE(YEAR($B201),MONTH($B201)+1,MIN(AP$6,DAY(EOMONTH($B201,1))))&lt;$C201)))</f>
        <v>0</v>
      </c>
      <c r="AQ201" s="48" t="n">
        <f aca="false">IF(OR(N(AQ$5)=0,AQ$6=""),0,AQ$5*((DATE(YEAR($B201),MONTH($B201),MIN(AQ$6,DAY(EOMONTH($B201,0))))&gt;=$B201)*(DATE(YEAR($B201),MONTH($B201),MIN(AQ$6,DAY(EOMONTH($B201,0))))&lt;$C201)+(DATE(YEAR($B201),MONTH($B201)+1,MIN(AQ$6,DAY(EOMONTH($B201,1))))&gt;=$B201)*(DATE(YEAR($B201),MONTH($B201)+1,MIN(AQ$6,DAY(EOMONTH($B201,1))))&lt;$C201)))</f>
        <v>0</v>
      </c>
      <c r="AR201" s="48" t="n">
        <f aca="false">IF(OR(N(AR$5)=0,AR$6=""),0,AR$5*((DATE(YEAR($B201),MONTH($B201),MIN(AR$6,DAY(EOMONTH($B201,0))))&gt;=$B201)*(DATE(YEAR($B201),MONTH($B201),MIN(AR$6,DAY(EOMONTH($B201,0))))&lt;$C201)+(DATE(YEAR($B201),MONTH($B201)+1,MIN(AR$6,DAY(EOMONTH($B201,1))))&gt;=$B201)*(DATE(YEAR($B201),MONTH($B201)+1,MIN(AR$6,DAY(EOMONTH($B201,1))))&lt;$C201)))</f>
        <v>0</v>
      </c>
      <c r="AS201" s="48" t="n">
        <f aca="false">IF(OR(N(AS$5)=0,AS$6=""),0,AS$5*((DATE(YEAR($B201),MONTH($B201),MIN(AS$6,DAY(EOMONTH($B201,0))))&gt;=$B201)*(DATE(YEAR($B201),MONTH($B201),MIN(AS$6,DAY(EOMONTH($B201,0))))&lt;$C201)+(DATE(YEAR($B201),MONTH($B201)+1,MIN(AS$6,DAY(EOMONTH($B201,1))))&gt;=$B201)*(DATE(YEAR($B201),MONTH($B201)+1,MIN(AS$6,DAY(EOMONTH($B201,1))))&lt;$C201)))</f>
        <v>0</v>
      </c>
      <c r="AT201" s="48" t="n">
        <f aca="false">IF(OR(N(AT$5)=0,AT$6=""),0,AT$5*((DATE(YEAR($B201),MONTH($B201),MIN(AT$6,DAY(EOMONTH($B201,0))))&gt;=$B201)*(DATE(YEAR($B201),MONTH($B201),MIN(AT$6,DAY(EOMONTH($B201,0))))&lt;$C201)+(DATE(YEAR($B201),MONTH($B201)+1,MIN(AT$6,DAY(EOMONTH($B201,1))))&gt;=$B201)*(DATE(YEAR($B201),MONTH($B201)+1,MIN(AT$6,DAY(EOMONTH($B201,1))))&lt;$C201)))</f>
        <v>0</v>
      </c>
      <c r="AU201" s="48" t="n">
        <f aca="false">IF(OR(N(AU$5)=0,AU$6=""),0,AU$5*((DATE(YEAR($B201),MONTH($B201),MIN(AU$6,DAY(EOMONTH($B201,0))))&gt;=$B201)*(DATE(YEAR($B201),MONTH($B201),MIN(AU$6,DAY(EOMONTH($B201,0))))&lt;$C201)+(DATE(YEAR($B201),MONTH($B201)+1,MIN(AU$6,DAY(EOMONTH($B201,1))))&gt;=$B201)*(DATE(YEAR($B201),MONTH($B201)+1,MIN(AU$6,DAY(EOMONTH($B201,1))))&lt;$C201)))</f>
        <v>0</v>
      </c>
      <c r="AV201" s="48" t="n">
        <f aca="false">IF(OR(N(AV$5)=0,AV$6=""),0,AV$5*((DATE(YEAR($B201),MONTH($B201),MIN(AV$6,DAY(EOMONTH($B201,0))))&gt;=$B201)*(DATE(YEAR($B201),MONTH($B201),MIN(AV$6,DAY(EOMONTH($B201,0))))&lt;$C201)+(DATE(YEAR($B201),MONTH($B201)+1,MIN(AV$6,DAY(EOMONTH($B201,1))))&gt;=$B201)*(DATE(YEAR($B201),MONTH($B201)+1,MIN(AV$6,DAY(EOMONTH($B201,1))))&lt;$C201)))</f>
        <v>0</v>
      </c>
      <c r="AW201" s="48" t="n">
        <f aca="false">IF(OR(N(AW$5)=0,AW$6=""),0,AW$5*((DATE(YEAR($B201),MONTH($B201),MIN(AW$6,DAY(EOMONTH($B201,0))))&gt;=$B201)*(DATE(YEAR($B201),MONTH($B201),MIN(AW$6,DAY(EOMONTH($B201,0))))&lt;$C201)+(DATE(YEAR($B201),MONTH($B201)+1,MIN(AW$6,DAY(EOMONTH($B201,1))))&gt;=$B201)*(DATE(YEAR($B201),MONTH($B201)+1,MIN(AW$6,DAY(EOMONTH($B201,1))))&lt;$C201)))</f>
        <v>0</v>
      </c>
      <c r="AX201" s="48" t="n">
        <f aca="false">IF(OR(N(AX$5)=0,AX$6=""),0,AX$5*((DATE(YEAR($B201),MONTH($B201),MIN(AX$6,DAY(EOMONTH($B201,0))))&gt;=$B201)*(DATE(YEAR($B201),MONTH($B201),MIN(AX$6,DAY(EOMONTH($B201,0))))&lt;$C201)+(DATE(YEAR($B201),MONTH($B201)+1,MIN(AX$6,DAY(EOMONTH($B201,1))))&gt;=$B201)*(DATE(YEAR($B201),MONTH($B201)+1,MIN(AX$6,DAY(EOMONTH($B201,1))))&lt;$C201)))</f>
        <v>0</v>
      </c>
      <c r="AY201" s="48" t="n">
        <f aca="false">IF(OR(N(AY$5)=0,AY$6=""),0,AY$5*((DATE(YEAR($B201),MONTH($B201),MIN(AY$6,DAY(EOMONTH($B201,0))))&gt;=$B201)*(DATE(YEAR($B201),MONTH($B201),MIN(AY$6,DAY(EOMONTH($B201,0))))&lt;$C201)+(DATE(YEAR($B201),MONTH($B201)+1,MIN(AY$6,DAY(EOMONTH($B201,1))))&gt;=$B201)*(DATE(YEAR($B201),MONTH($B201)+1,MIN(AY$6,DAY(EOMONTH($B201,1))))&lt;$C201)))</f>
        <v>0</v>
      </c>
      <c r="AZ201" s="48" t="n">
        <f aca="false">IF(OR(N(AZ$5)=0,AZ$6=""),0,AZ$5*((DATE(YEAR($B201),MONTH($B201),MIN(AZ$6,DAY(EOMONTH($B201,0))))&gt;=$B201)*(DATE(YEAR($B201),MONTH($B201),MIN(AZ$6,DAY(EOMONTH($B201,0))))&lt;$C201)+(DATE(YEAR($B201),MONTH($B201)+1,MIN(AZ$6,DAY(EOMONTH($B201,1))))&gt;=$B201)*(DATE(YEAR($B201),MONTH($B201)+1,MIN(AZ$6,DAY(EOMONTH($B201,1))))&lt;$C201)))</f>
        <v>0</v>
      </c>
      <c r="BA201" s="48" t="n">
        <f aca="false">IF(OR(N(BA$5)=0,BA$6=""),0,BA$5*((DATE(YEAR($B201),MONTH($B201),MIN(BA$6,DAY(EOMONTH($B201,0))))&gt;=$B201)*(DATE(YEAR($B201),MONTH($B201),MIN(BA$6,DAY(EOMONTH($B201,0))))&lt;$C201)+(DATE(YEAR($B201),MONTH($B201)+1,MIN(BA$6,DAY(EOMONTH($B201,1))))&gt;=$B201)*(DATE(YEAR($B201),MONTH($B201)+1,MIN(BA$6,DAY(EOMONTH($B201,1))))&lt;$C201)))</f>
        <v>0</v>
      </c>
      <c r="BB201" s="48" t="n">
        <f aca="false">IF(OR(N(BB$5)=0,BB$6=""),0,BB$5*((DATE(YEAR($B201),MONTH($B201),MIN(BB$6,DAY(EOMONTH($B201,0))))&gt;=$B201)*(DATE(YEAR($B201),MONTH($B201),MIN(BB$6,DAY(EOMONTH($B201,0))))&lt;$C201)+(DATE(YEAR($B201),MONTH($B201)+1,MIN(BB$6,DAY(EOMONTH($B201,1))))&gt;=$B201)*(DATE(YEAR($B201),MONTH($B201)+1,MIN(BB$6,DAY(EOMONTH($B201,1))))&lt;$C201)))</f>
        <v>0</v>
      </c>
      <c r="BC201" s="48" t="n">
        <f aca="false">IF(OR(N(BC$5)=0,BC$6=""),0,BC$5*((DATE(YEAR($B201),MONTH($B201),MIN(BC$6,DAY(EOMONTH($B201,0))))&gt;=$B201)*(DATE(YEAR($B201),MONTH($B201),MIN(BC$6,DAY(EOMONTH($B201,0))))&lt;$C201)+(DATE(YEAR($B201),MONTH($B201)+1,MIN(BC$6,DAY(EOMONTH($B201,1))))&gt;=$B201)*(DATE(YEAR($B201),MONTH($B201)+1,MIN(BC$6,DAY(EOMONTH($B201,1))))&lt;$C201)))</f>
        <v>0</v>
      </c>
      <c r="BD201" s="48" t="n">
        <f aca="false">IF(OR(N(BD$5)=0,BD$6=""),0,BD$5*((DATE(YEAR($B201),MONTH($B201),MIN(BD$6,DAY(EOMONTH($B201,0))))&gt;=$B201)*(DATE(YEAR($B201),MONTH($B201),MIN(BD$6,DAY(EOMONTH($B201,0))))&lt;$C201)+(DATE(YEAR($B201),MONTH($B201)+1,MIN(BD$6,DAY(EOMONTH($B201,1))))&gt;=$B201)*(DATE(YEAR($B201),MONTH($B201)+1,MIN(BD$6,DAY(EOMONTH($B201,1))))&lt;$C201)))</f>
        <v>0</v>
      </c>
      <c r="BE201" s="48" t="n">
        <f aca="false">IF(OR(N(BE$5)=0,BE$6=""),0,BE$5*((DATE(YEAR($B201),MONTH($B201),MIN(BE$6,DAY(EOMONTH($B201,0))))&gt;=$B201)*(DATE(YEAR($B201),MONTH($B201),MIN(BE$6,DAY(EOMONTH($B201,0))))&lt;$C201)+(DATE(YEAR($B201),MONTH($B201)+1,MIN(BE$6,DAY(EOMONTH($B201,1))))&gt;=$B201)*(DATE(YEAR($B201),MONTH($B201)+1,MIN(BE$6,DAY(EOMONTH($B201,1))))&lt;$C201)))</f>
        <v>0</v>
      </c>
      <c r="BF201" s="48" t="n">
        <f aca="false">IF(OR(N(BF$5)=0,BF$6=""),0,BF$5*((DATE(YEAR($B201),MONTH($B201),MIN(BF$6,DAY(EOMONTH($B201,0))))&gt;=$B201)*(DATE(YEAR($B201),MONTH($B201),MIN(BF$6,DAY(EOMONTH($B201,0))))&lt;$C201)+(DATE(YEAR($B201),MONTH($B201)+1,MIN(BF$6,DAY(EOMONTH($B201,1))))&gt;=$B201)*(DATE(YEAR($B201),MONTH($B201)+1,MIN(BF$6,DAY(EOMONTH($B201,1))))&lt;$C201)))</f>
        <v>0</v>
      </c>
      <c r="BG201" s="48" t="n">
        <f aca="false">IF(OR(N(BG$5)=0,BG$6=""),0,BG$5*((DATE(YEAR($B201),MONTH($B201),MIN(BG$6,DAY(EOMONTH($B201,0))))&gt;=$B201)*(DATE(YEAR($B201),MONTH($B201),MIN(BG$6,DAY(EOMONTH($B201,0))))&lt;$C201)+(DATE(YEAR($B201),MONTH($B201)+1,MIN(BG$6,DAY(EOMONTH($B201,1))))&gt;=$B201)*(DATE(YEAR($B201),MONTH($B201)+1,MIN(BG$6,DAY(EOMONTH($B201,1))))&lt;$C201)))</f>
        <v>0</v>
      </c>
      <c r="BH201" s="48" t="n">
        <f aca="false">IF(OR(N(BH$5)=0,BH$6=""),0,BH$5*((DATE(YEAR($B201),MONTH($B201),MIN(BH$6,DAY(EOMONTH($B201,0))))&gt;=$B201)*(DATE(YEAR($B201),MONTH($B201),MIN(BH$6,DAY(EOMONTH($B201,0))))&lt;$C201)+(DATE(YEAR($B201),MONTH($B201)+1,MIN(BH$6,DAY(EOMONTH($B201,1))))&gt;=$B201)*(DATE(YEAR($B201),MONTH($B201)+1,MIN(BH$6,DAY(EOMONTH($B201,1))))&lt;$C201)))</f>
        <v>0</v>
      </c>
      <c r="BI201" s="48" t="n">
        <f aca="false">IF(OR(N(BI$5)=0,BI$6=""),0,BI$5*((DATE(YEAR($B201),MONTH($B201),MIN(BI$6,DAY(EOMONTH($B201,0))))&gt;=$B201)*(DATE(YEAR($B201),MONTH($B201),MIN(BI$6,DAY(EOMONTH($B201,0))))&lt;$C201)+(DATE(YEAR($B201),MONTH($B201)+1,MIN(BI$6,DAY(EOMONTH($B201,1))))&gt;=$B201)*(DATE(YEAR($B201),MONTH($B201)+1,MIN(BI$6,DAY(EOMONTH($B201,1))))&lt;$C201)))</f>
        <v>0</v>
      </c>
      <c r="BJ201" s="48" t="n">
        <f aca="false">IF(OR(N(BJ$5)=0,BJ$6=""),0,BJ$5*((DATE(YEAR($B201),MONTH($B201),MIN(BJ$6,DAY(EOMONTH($B201,0))))&gt;=$B201)*(DATE(YEAR($B201),MONTH($B201),MIN(BJ$6,DAY(EOMONTH($B201,0))))&lt;$C201)+(DATE(YEAR($B201),MONTH($B201)+1,MIN(BJ$6,DAY(EOMONTH($B201,1))))&gt;=$B201)*(DATE(YEAR($B201),MONTH($B201)+1,MIN(BJ$6,DAY(EOMONTH($B201,1))))&lt;$C201)))</f>
        <v>0</v>
      </c>
      <c r="BK201" s="48" t="n">
        <f aca="false">IF(OR(N(BK$5)=0,BK$6=""),0,BK$5*((DATE(YEAR($B201),MONTH($B201),MIN(BK$6,DAY(EOMONTH($B201,0))))&gt;=$B201)*(DATE(YEAR($B201),MONTH($B201),MIN(BK$6,DAY(EOMONTH($B201,0))))&lt;$C201)+(DATE(YEAR($B201),MONTH($B201)+1,MIN(BK$6,DAY(EOMONTH($B201,1))))&gt;=$B201)*(DATE(YEAR($B201),MONTH($B201)+1,MIN(BK$6,DAY(EOMONTH($B201,1))))&lt;$C201)))</f>
        <v>0</v>
      </c>
      <c r="BL201" s="48" t="n">
        <f aca="false">IF(OR(N(BL$5)=0,BL$6=""),0,BL$5*((DATE(YEAR($B201),MONTH($B201),MIN(BL$6,DAY(EOMONTH($B201,0))))&gt;=$B201)*(DATE(YEAR($B201),MONTH($B201),MIN(BL$6,DAY(EOMONTH($B201,0))))&lt;$C201)+(DATE(YEAR($B201),MONTH($B201)+1,MIN(BL$6,DAY(EOMONTH($B201,1))))&gt;=$B201)*(DATE(YEAR($B201),MONTH($B201)+1,MIN(BL$6,DAY(EOMONTH($B201,1))))&lt;$C201)))</f>
        <v>0</v>
      </c>
      <c r="BM201" s="48" t="n">
        <f aca="false">IF(OR(N(BM$5)=0,BM$6=""),0,BM$5*((DATE(YEAR($B201),MONTH($B201),MIN(BM$6,DAY(EOMONTH($B201,0))))&gt;=$B201)*(DATE(YEAR($B201),MONTH($B201),MIN(BM$6,DAY(EOMONTH($B201,0))))&lt;$C201)+(DATE(YEAR($B201),MONTH($B201)+1,MIN(BM$6,DAY(EOMONTH($B201,1))))&gt;=$B201)*(DATE(YEAR($B201),MONTH($B201)+1,MIN(BM$6,DAY(EOMONTH($B201,1))))&lt;$C201)))</f>
        <v>0</v>
      </c>
      <c r="BN201" s="48" t="n">
        <f aca="false">IF(OR(N(BN$5)=0,BN$6=""),0,BN$5*((DATE(YEAR($B201),MONTH($B201),MIN(BN$6,DAY(EOMONTH($B201,0))))&gt;=$B201)*(DATE(YEAR($B201),MONTH($B201),MIN(BN$6,DAY(EOMONTH($B201,0))))&lt;$C201)+(DATE(YEAR($B201),MONTH($B201)+1,MIN(BN$6,DAY(EOMONTH($B201,1))))&gt;=$B201)*(DATE(YEAR($B201),MONTH($B201)+1,MIN(BN$6,DAY(EOMONTH($B201,1))))&lt;$C201)))</f>
        <v>0</v>
      </c>
      <c r="BO201" s="48" t="n">
        <f aca="false">IF(OR(N(BO$5)=0,BO$6=""),0,BO$5*((DATE(YEAR($B201),MONTH($B201),MIN(BO$6,DAY(EOMONTH($B201,0))))&gt;=$B201)*(DATE(YEAR($B201),MONTH($B201),MIN(BO$6,DAY(EOMONTH($B201,0))))&lt;$C201)+(DATE(YEAR($B201),MONTH($B201)+1,MIN(BO$6,DAY(EOMONTH($B201,1))))&gt;=$B201)*(DATE(YEAR($B201),MONTH($B201)+1,MIN(BO$6,DAY(EOMONTH($B201,1))))&lt;$C201)))</f>
        <v>0</v>
      </c>
      <c r="BP201" s="48" t="n">
        <f aca="false">IF(OR(N(BP$5)=0,BP$6=""),0,BP$5*((DATE(YEAR($B201),MONTH($B201),MIN(BP$6,DAY(EOMONTH($B201,0))))&gt;=$B201)*(DATE(YEAR($B201),MONTH($B201),MIN(BP$6,DAY(EOMONTH($B201,0))))&lt;$C201)+(DATE(YEAR($B201),MONTH($B201)+1,MIN(BP$6,DAY(EOMONTH($B201,1))))&gt;=$B201)*(DATE(YEAR($B201),MONTH($B201)+1,MIN(BP$6,DAY(EOMONTH($B201,1))))&lt;$C201)))</f>
        <v>0</v>
      </c>
      <c r="BQ201" s="48" t="n">
        <f aca="false">IF(OR(N(BQ$5)=0,BQ$6=""),0,BQ$5*((DATE(YEAR($B201),MONTH($B201),MIN(BQ$6,DAY(EOMONTH($B201,0))))&gt;=$B201)*(DATE(YEAR($B201),MONTH($B201),MIN(BQ$6,DAY(EOMONTH($B201,0))))&lt;$C201)+(DATE(YEAR($B201),MONTH($B201)+1,MIN(BQ$6,DAY(EOMONTH($B201,1))))&gt;=$B201)*(DATE(YEAR($B201),MONTH($B201)+1,MIN(BQ$6,DAY(EOMONTH($B201,1))))&lt;$C201)))</f>
        <v>0</v>
      </c>
      <c r="BR201" s="48" t="n">
        <f aca="false">IF(OR(N(BR$5)=0,BR$6=""),0,BR$5*((DATE(YEAR($B201),MONTH($B201),MIN(BR$6,DAY(EOMONTH($B201,0))))&gt;=$B201)*(DATE(YEAR($B201),MONTH($B201),MIN(BR$6,DAY(EOMONTH($B201,0))))&lt;$C201)+(DATE(YEAR($B201),MONTH($B201)+1,MIN(BR$6,DAY(EOMONTH($B201,1))))&gt;=$B201)*(DATE(YEAR($B201),MONTH($B201)+1,MIN(BR$6,DAY(EOMONTH($B201,1))))&lt;$C201)))</f>
        <v>0</v>
      </c>
      <c r="BS201" s="48" t="n">
        <f aca="false">IF(OR(N(BS$5)=0,BS$6=""),0,BS$5*((DATE(YEAR($B201),MONTH($B201),MIN(BS$6,DAY(EOMONTH($B201,0))))&gt;=$B201)*(DATE(YEAR($B201),MONTH($B201),MIN(BS$6,DAY(EOMONTH($B201,0))))&lt;$C201)+(DATE(YEAR($B201),MONTH($B201)+1,MIN(BS$6,DAY(EOMONTH($B201,1))))&gt;=$B201)*(DATE(YEAR($B201),MONTH($B201)+1,MIN(BS$6,DAY(EOMONTH($B201,1))))&lt;$C201)))</f>
        <v>0</v>
      </c>
      <c r="BT201" s="48" t="n">
        <f aca="false">IF(OR(N(BT$5)=0,BT$6=""),0,BT$5*((DATE(YEAR($B201),MONTH($B201),MIN(BT$6,DAY(EOMONTH($B201,0))))&gt;=$B201)*(DATE(YEAR($B201),MONTH($B201),MIN(BT$6,DAY(EOMONTH($B201,0))))&lt;$C201)+(DATE(YEAR($B201),MONTH($B201)+1,MIN(BT$6,DAY(EOMONTH($B201,1))))&gt;=$B201)*(DATE(YEAR($B201),MONTH($B201)+1,MIN(BT$6,DAY(EOMONTH($B201,1))))&lt;$C201)))</f>
        <v>0</v>
      </c>
      <c r="BU201" s="48" t="n">
        <f aca="false">IF(OR(N(BU$5)=0,BU$6=""),0,BU$5*((DATE(YEAR($B201),MONTH($B201),MIN(BU$6,DAY(EOMONTH($B201,0))))&gt;=$B201)*(DATE(YEAR($B201),MONTH($B201),MIN(BU$6,DAY(EOMONTH($B201,0))))&lt;$C201)+(DATE(YEAR($B201),MONTH($B201)+1,MIN(BU$6,DAY(EOMONTH($B201,1))))&gt;=$B201)*(DATE(YEAR($B201),MONTH($B201)+1,MIN(BU$6,DAY(EOMONTH($B201,1))))&lt;$C201)))</f>
        <v>0</v>
      </c>
      <c r="BV201" s="48" t="n">
        <f aca="false">IF(OR(N(BV$5)=0,BV$6=""),0,BV$5*((DATE(YEAR($B201),MONTH($B201),MIN(BV$6,DAY(EOMONTH($B201,0))))&gt;=$B201)*(DATE(YEAR($B201),MONTH($B201),MIN(BV$6,DAY(EOMONTH($B201,0))))&lt;$C201)+(DATE(YEAR($B201),MONTH($B201)+1,MIN(BV$6,DAY(EOMONTH($B201,1))))&gt;=$B201)*(DATE(YEAR($B201),MONTH($B201)+1,MIN(BV$6,DAY(EOMONTH($B201,1))))&lt;$C201)))</f>
        <v>0</v>
      </c>
      <c r="BW201" s="48" t="n">
        <f aca="false">IF(OR(N(BW$5)=0,BW$6=""),0,BW$5*((DATE(YEAR($B201),MONTH($B201),MIN(BW$6,DAY(EOMONTH($B201,0))))&gt;=$B201)*(DATE(YEAR($B201),MONTH($B201),MIN(BW$6,DAY(EOMONTH($B201,0))))&lt;$C201)+(DATE(YEAR($B201),MONTH($B201)+1,MIN(BW$6,DAY(EOMONTH($B201,1))))&gt;=$B201)*(DATE(YEAR($B201),MONTH($B201)+1,MIN(BW$6,DAY(EOMONTH($B201,1))))&lt;$C201)))</f>
        <v>0</v>
      </c>
      <c r="BX201" s="48" t="n">
        <f aca="false">MIN(Z201,(FT200*(1+FT$5/Setup!$C$36)+IF($V201=1,N($F201),0)))</f>
        <v>0</v>
      </c>
      <c r="BY201" s="48" t="n">
        <f aca="false">MIN(AA201,(FU200*(1+FU$5/Setup!$C$36)+IF($V201=2,N($F201),0)))</f>
        <v>0</v>
      </c>
      <c r="BZ201" s="48" t="n">
        <f aca="false">MIN(AB201,(FV200*(1+FV$5/Setup!$C$36)+IF($V201=3,N($F201),0)))</f>
        <v>0</v>
      </c>
      <c r="CA201" s="48" t="n">
        <f aca="false">MIN(AC201,(FW200*(1+FW$5/Setup!$C$36)+IF($V201=4,N($F201),0)))</f>
        <v>0</v>
      </c>
      <c r="CB201" s="48" t="n">
        <f aca="false">MIN(AD201,(FX200*(1+FX$5/Setup!$C$36)+IF($V201=5,N($F201),0)))</f>
        <v>0</v>
      </c>
      <c r="CC201" s="48" t="n">
        <f aca="false">MIN(AE201,(FY200*(1+FY$5/Setup!$C$36)+IF($V201=6,N($F201),0)))</f>
        <v>0</v>
      </c>
      <c r="CD201" s="48" t="n">
        <f aca="false">MIN(AF201,(FZ200*(1+FZ$5/Setup!$C$36)+IF($V201=7,N($F201),0)))</f>
        <v>0</v>
      </c>
      <c r="CE201" s="48" t="n">
        <f aca="false">MIN(AG201,(GA200*(1+GA$5/Setup!$C$36)+IF($V201=8,N($F201),0)))</f>
        <v>0</v>
      </c>
      <c r="CF201" s="48" t="n">
        <f aca="false">MIN(AH201,(GB200*(1+GB$5/Setup!$C$36)+IF($V201=9,N($F201),0)))</f>
        <v>0</v>
      </c>
      <c r="CG201" s="48" t="n">
        <f aca="false">MIN(AI201,(GC200*(1+GC$5/Setup!$C$36)+IF($V201=10,N($F201),0)))</f>
        <v>0</v>
      </c>
      <c r="CH201" s="48" t="n">
        <f aca="false">MIN(AJ201,(GD200*(1+GD$5/Setup!$C$36)+IF($V201=11,N($F201),0)))</f>
        <v>0</v>
      </c>
      <c r="CI201" s="48" t="n">
        <f aca="false">MIN(AK201,(GE200*(1+GE$5/Setup!$C$36)+IF($V201=12,N($F201),0)))</f>
        <v>0</v>
      </c>
      <c r="CJ201" s="48" t="n">
        <f aca="false">MIN(AL201,(GF200*(1+GF$5/Setup!$C$36)+IF($V201=13,N($F201),0)))</f>
        <v>0</v>
      </c>
      <c r="CK201" s="48" t="n">
        <f aca="false">MIN(AM201,(GG200*(1+GG$5/Setup!$C$36)+IF($V201=14,N($F201),0)))</f>
        <v>0</v>
      </c>
      <c r="CL201" s="48" t="n">
        <f aca="false">MIN(AN201,(GH200*(1+GH$5/Setup!$C$36)+IF($V201=15,N($F201),0)))</f>
        <v>0</v>
      </c>
      <c r="CM201" s="48" t="n">
        <f aca="false">MIN(AO201,(GI200*(1+GI$5/Setup!$C$36)+IF($V201=16,N($F201),0)))</f>
        <v>0</v>
      </c>
      <c r="CN201" s="48" t="n">
        <f aca="false">MIN(AP201,(GJ200*(1+GJ$5/Setup!$C$36)+IF($V201=17,N($F201),0)))</f>
        <v>0</v>
      </c>
      <c r="CO201" s="48" t="n">
        <f aca="false">MIN(AQ201,(GK200*(1+GK$5/Setup!$C$36)+IF($V201=18,N($F201),0)))</f>
        <v>0</v>
      </c>
      <c r="CP201" s="48" t="n">
        <f aca="false">MIN(AR201,(GL200*(1+GL$5/Setup!$C$36)+IF($V201=19,N($F201),0)))</f>
        <v>0</v>
      </c>
      <c r="CQ201" s="48" t="n">
        <f aca="false">MIN(AS201,(GM200*(1+GM$5/Setup!$C$36)+IF($V201=20,N($F201),0)))</f>
        <v>0</v>
      </c>
      <c r="CR201" s="48" t="n">
        <f aca="false">MIN(AT201,(GN200*(1+GN$5/Setup!$C$36)+IF($V201=21,N($F201),0)))</f>
        <v>0</v>
      </c>
      <c r="CS201" s="48" t="n">
        <f aca="false">MIN(AU201,(GO200*(1+GO$5/Setup!$C$36)+IF($V201=22,N($F201),0)))</f>
        <v>0</v>
      </c>
      <c r="CT201" s="48" t="n">
        <f aca="false">MIN(AV201,(GP200*(1+GP$5/Setup!$C$36)+IF($V201=23,N($F201),0)))</f>
        <v>0</v>
      </c>
      <c r="CU201" s="48" t="n">
        <f aca="false">MIN(AW201,(GQ200*(1+GQ$5/Setup!$C$36)+IF($V201=24,N($F201),0)))</f>
        <v>0</v>
      </c>
      <c r="CV201" s="48" t="n">
        <f aca="false">MIN(AX201,(GR200*(1+GR$5/Setup!$C$36)+IF($V201=25,N($F201),0)))</f>
        <v>0</v>
      </c>
      <c r="CW201" s="48" t="n">
        <f aca="false">MIN(AY201,(GS200*(1+GS$5/Setup!$C$36)+IF($V201=26,N($F201),0)))</f>
        <v>0</v>
      </c>
      <c r="CX201" s="48" t="n">
        <f aca="false">MIN(AZ201,(GT200*(1+GT$5/Setup!$C$36)+IF($V201=27,N($F201),0)))</f>
        <v>0</v>
      </c>
      <c r="CY201" s="48" t="n">
        <f aca="false">MIN(BA201,(GU200*(1+GU$5/Setup!$C$36)+IF($V201=28,N($F201),0)))</f>
        <v>0</v>
      </c>
      <c r="CZ201" s="48" t="n">
        <f aca="false">MIN(BB201,(GV200*(1+GV$5/Setup!$C$36)+IF($V201=29,N($F201),0)))</f>
        <v>0</v>
      </c>
      <c r="DA201" s="48" t="n">
        <f aca="false">MIN(BC201,(GW200*(1+GW$5/Setup!$C$36)+IF($V201=30,N($F201),0)))</f>
        <v>0</v>
      </c>
      <c r="DB201" s="48" t="n">
        <f aca="false">MIN(BD201,(GX200*(1+GX$5/Setup!$C$36)+IF($V201=31,N($F201),0)))</f>
        <v>0</v>
      </c>
      <c r="DC201" s="48" t="n">
        <f aca="false">MIN(BE201,(GY200*(1+GY$5/Setup!$C$36)+IF($V201=32,N($F201),0)))</f>
        <v>0</v>
      </c>
      <c r="DD201" s="48" t="n">
        <f aca="false">MIN(BF201,(GZ200*(1+GZ$5/Setup!$C$36)+IF($V201=33,N($F201),0)))</f>
        <v>0</v>
      </c>
      <c r="DE201" s="48" t="n">
        <f aca="false">MIN(BG201,(HA200*(1+HA$5/Setup!$C$36)+IF($V201=34,N($F201),0)))</f>
        <v>0</v>
      </c>
      <c r="DF201" s="48" t="n">
        <f aca="false">MIN(BH201,(HB200*(1+HB$5/Setup!$C$36)+IF($V201=35,N($F201),0)))</f>
        <v>0</v>
      </c>
      <c r="DG201" s="48" t="n">
        <f aca="false">MIN(BI201,(HC200*(1+HC$5/Setup!$C$36)+IF($V201=36,N($F201),0)))</f>
        <v>0</v>
      </c>
      <c r="DH201" s="48" t="n">
        <f aca="false">MIN(BJ201,(HD200*(1+HD$5/Setup!$C$36)+IF($V201=37,N($F201),0)))</f>
        <v>0</v>
      </c>
      <c r="DI201" s="48" t="n">
        <f aca="false">MIN(BK201,(HE200*(1+HE$5/Setup!$C$36)+IF($V201=38,N($F201),0)))</f>
        <v>0</v>
      </c>
      <c r="DJ201" s="48" t="n">
        <f aca="false">MIN(BL201,(HF200*(1+HF$5/Setup!$C$36)+IF($V201=39,N($F201),0)))</f>
        <v>0</v>
      </c>
      <c r="DK201" s="48" t="n">
        <f aca="false">MIN(BM201,(HG200*(1+HG$5/Setup!$C$36)+IF($V201=40,N($F201),0)))</f>
        <v>0</v>
      </c>
      <c r="DL201" s="48" t="n">
        <f aca="false">MIN(BN201,(HH200*(1+HH$5/Setup!$C$36)+IF($V201=41,N($F201),0)))</f>
        <v>0</v>
      </c>
      <c r="DM201" s="48" t="n">
        <f aca="false">MIN(BO201,(HI200*(1+HI$5/Setup!$C$36)+IF($V201=42,N($F201),0)))</f>
        <v>0</v>
      </c>
      <c r="DN201" s="48" t="n">
        <f aca="false">MIN(BP201,(HJ200*(1+HJ$5/Setup!$C$36)+IF($V201=43,N($F201),0)))</f>
        <v>0</v>
      </c>
      <c r="DO201" s="48" t="n">
        <f aca="false">MIN(BQ201,(HK200*(1+HK$5/Setup!$C$36)+IF($V201=44,N($F201),0)))</f>
        <v>0</v>
      </c>
      <c r="DP201" s="48" t="n">
        <f aca="false">MIN(BR201,(HL200*(1+HL$5/Setup!$C$36)+IF($V201=45,N($F201),0)))</f>
        <v>0</v>
      </c>
      <c r="DQ201" s="48" t="n">
        <f aca="false">MIN(BS201,(HM200*(1+HM$5/Setup!$C$36)+IF($V201=46,N($F201),0)))</f>
        <v>0</v>
      </c>
      <c r="DR201" s="48" t="n">
        <f aca="false">MIN(BT201,(HN200*(1+HN$5/Setup!$C$36)+IF($V201=47,N($F201),0)))</f>
        <v>0</v>
      </c>
      <c r="DS201" s="48" t="n">
        <f aca="false">MIN(BU201,(HO200*(1+HO$5/Setup!$C$36)+IF($V201=48,N($F201),0)))</f>
        <v>0</v>
      </c>
      <c r="DT201" s="48" t="n">
        <f aca="false">MIN(BV201,(HP200*(1+HP$5/Setup!$C$36)+IF($V201=49,N($F201),0)))</f>
        <v>0</v>
      </c>
      <c r="DU201" s="48" t="n">
        <f aca="false">MIN(BW201,(HQ200*(1+HQ$5/Setup!$C$36)+IF($V201=50,N($F201),0)))</f>
        <v>0</v>
      </c>
      <c r="DV201" s="48" t="n">
        <f aca="false">MIN(MAX((FT200*(1+FT$5/Setup!$C$36)+IF($V201=1,N($F201),0))-BX201,0),MAX($P201-0,0))</f>
        <v>0</v>
      </c>
      <c r="DW201" s="48" t="n">
        <f aca="false">MIN(MAX((FU200*(1+FU$5/Setup!$C$36)+IF($V201=2,N($F201),0))-BY201,0),MAX($P201-SUM(DV201:DV201),0))</f>
        <v>0</v>
      </c>
      <c r="DX201" s="48" t="n">
        <f aca="false">MIN(MAX((FV200*(1+FV$5/Setup!$C$36)+IF($V201=3,N($F201),0))-BZ201,0),MAX($P201-SUM(DV201:DW201),0))</f>
        <v>0</v>
      </c>
      <c r="DY201" s="48" t="n">
        <f aca="false">MIN(MAX((FW200*(1+FW$5/Setup!$C$36)+IF($V201=4,N($F201),0))-CA201,0),MAX($P201-SUM(DV201:DX201),0))</f>
        <v>0</v>
      </c>
      <c r="DZ201" s="48" t="n">
        <f aca="false">MIN(MAX((FX200*(1+FX$5/Setup!$C$36)+IF($V201=5,N($F201),0))-CB201,0),MAX($P201-SUM(DV201:DY201),0))</f>
        <v>0</v>
      </c>
      <c r="EA201" s="48" t="n">
        <f aca="false">MIN(MAX((FY200*(1+FY$5/Setup!$C$36)+IF($V201=6,N($F201),0))-CC201,0),MAX($P201-SUM(DV201:DZ201),0))</f>
        <v>0</v>
      </c>
      <c r="EB201" s="48" t="n">
        <f aca="false">MIN(MAX((FZ200*(1+FZ$5/Setup!$C$36)+IF($V201=7,N($F201),0))-CD201,0),MAX($P201-SUM(DV201:EA201),0))</f>
        <v>0</v>
      </c>
      <c r="EC201" s="48" t="n">
        <f aca="false">MIN(MAX((GA200*(1+GA$5/Setup!$C$36)+IF($V201=8,N($F201),0))-CE201,0),MAX($P201-SUM(DV201:EB201),0))</f>
        <v>0</v>
      </c>
      <c r="ED201" s="48" t="n">
        <f aca="false">MIN(MAX((GB200*(1+GB$5/Setup!$C$36)+IF($V201=9,N($F201),0))-CF201,0),MAX($P201-SUM(DV201:EC201),0))</f>
        <v>0</v>
      </c>
      <c r="EE201" s="48" t="n">
        <f aca="false">MIN(MAX((GC200*(1+GC$5/Setup!$C$36)+IF($V201=10,N($F201),0))-CG201,0),MAX($P201-SUM(DV201:ED201),0))</f>
        <v>0</v>
      </c>
      <c r="EF201" s="48" t="n">
        <f aca="false">MIN(MAX((GD200*(1+GD$5/Setup!$C$36)+IF($V201=11,N($F201),0))-CH201,0),MAX($P201-SUM(DV201:EE201),0))</f>
        <v>0</v>
      </c>
      <c r="EG201" s="48" t="n">
        <f aca="false">MIN(MAX((GE200*(1+GE$5/Setup!$C$36)+IF($V201=12,N($F201),0))-CI201,0),MAX($P201-SUM(DV201:EF201),0))</f>
        <v>0</v>
      </c>
      <c r="EH201" s="48" t="n">
        <f aca="false">MIN(MAX((GF200*(1+GF$5/Setup!$C$36)+IF($V201=13,N($F201),0))-CJ201,0),MAX($P201-SUM(DV201:EG201),0))</f>
        <v>0</v>
      </c>
      <c r="EI201" s="48" t="n">
        <f aca="false">MIN(MAX((GG200*(1+GG$5/Setup!$C$36)+IF($V201=14,N($F201),0))-CK201,0),MAX($P201-SUM(DV201:EH201),0))</f>
        <v>0</v>
      </c>
      <c r="EJ201" s="48" t="n">
        <f aca="false">MIN(MAX((GH200*(1+GH$5/Setup!$C$36)+IF($V201=15,N($F201),0))-CL201,0),MAX($P201-SUM(DV201:EI201),0))</f>
        <v>0</v>
      </c>
      <c r="EK201" s="48" t="n">
        <f aca="false">MIN(MAX((GI200*(1+GI$5/Setup!$C$36)+IF($V201=16,N($F201),0))-CM201,0),MAX($P201-SUM(DV201:EJ201),0))</f>
        <v>0</v>
      </c>
      <c r="EL201" s="48" t="n">
        <f aca="false">MIN(MAX((GJ200*(1+GJ$5/Setup!$C$36)+IF($V201=17,N($F201),0))-CN201,0),MAX($P201-SUM(DV201:EK201),0))</f>
        <v>0</v>
      </c>
      <c r="EM201" s="48" t="n">
        <f aca="false">MIN(MAX((GK200*(1+GK$5/Setup!$C$36)+IF($V201=18,N($F201),0))-CO201,0),MAX($P201-SUM(DV201:EL201),0))</f>
        <v>0</v>
      </c>
      <c r="EN201" s="48" t="n">
        <f aca="false">MIN(MAX((GL200*(1+GL$5/Setup!$C$36)+IF($V201=19,N($F201),0))-CP201,0),MAX($P201-SUM(DV201:EM201),0))</f>
        <v>0</v>
      </c>
      <c r="EO201" s="48" t="n">
        <f aca="false">MIN(MAX((GM200*(1+GM$5/Setup!$C$36)+IF($V201=20,N($F201),0))-CQ201,0),MAX($P201-SUM(DV201:EN201),0))</f>
        <v>0</v>
      </c>
      <c r="EP201" s="48" t="n">
        <f aca="false">MIN(MAX((GN200*(1+GN$5/Setup!$C$36)+IF($V201=21,N($F201),0))-CR201,0),MAX($P201-SUM(DV201:EO201),0))</f>
        <v>0</v>
      </c>
      <c r="EQ201" s="48" t="n">
        <f aca="false">MIN(MAX((GO200*(1+GO$5/Setup!$C$36)+IF($V201=22,N($F201),0))-CS201,0),MAX($P201-SUM(DV201:EP201),0))</f>
        <v>0</v>
      </c>
      <c r="ER201" s="48" t="n">
        <f aca="false">MIN(MAX((GP200*(1+GP$5/Setup!$C$36)+IF($V201=23,N($F201),0))-CT201,0),MAX($P201-SUM(DV201:EQ201),0))</f>
        <v>0</v>
      </c>
      <c r="ES201" s="48" t="n">
        <f aca="false">MIN(MAX((GQ200*(1+GQ$5/Setup!$C$36)+IF($V201=24,N($F201),0))-CU201,0),MAX($P201-SUM(DV201:ER201),0))</f>
        <v>0</v>
      </c>
      <c r="ET201" s="48" t="n">
        <f aca="false">MIN(MAX((GR200*(1+GR$5/Setup!$C$36)+IF($V201=25,N($F201),0))-CV201,0),MAX($P201-SUM(DV201:ES201),0))</f>
        <v>0</v>
      </c>
      <c r="EU201" s="48" t="n">
        <f aca="false">MIN(MAX((GS200*(1+GS$5/Setup!$C$36)+IF($V201=26,N($F201),0))-CW201,0),MAX($P201-SUM(DV201:ET201),0))</f>
        <v>0</v>
      </c>
      <c r="EV201" s="48" t="n">
        <f aca="false">MIN(MAX((GT200*(1+GT$5/Setup!$C$36)+IF($V201=27,N($F201),0))-CX201,0),MAX($P201-SUM(DV201:EU201),0))</f>
        <v>0</v>
      </c>
      <c r="EW201" s="48" t="n">
        <f aca="false">MIN(MAX((GU200*(1+GU$5/Setup!$C$36)+IF($V201=28,N($F201),0))-CY201,0),MAX($P201-SUM(DV201:EV201),0))</f>
        <v>0</v>
      </c>
      <c r="EX201" s="48" t="n">
        <f aca="false">MIN(MAX((GV200*(1+GV$5/Setup!$C$36)+IF($V201=29,N($F201),0))-CZ201,0),MAX($P201-SUM(DV201:EW201),0))</f>
        <v>0</v>
      </c>
      <c r="EY201" s="48" t="n">
        <f aca="false">MIN(MAX((GW200*(1+GW$5/Setup!$C$36)+IF($V201=30,N($F201),0))-DA201,0),MAX($P201-SUM(DV201:EX201),0))</f>
        <v>0</v>
      </c>
      <c r="EZ201" s="48" t="n">
        <f aca="false">MIN(MAX((GX200*(1+GX$5/Setup!$C$36)+IF($V201=31,N($F201),0))-DB201,0),MAX($P201-SUM(DV201:EY201),0))</f>
        <v>0</v>
      </c>
      <c r="FA201" s="48" t="n">
        <f aca="false">MIN(MAX((GY200*(1+GY$5/Setup!$C$36)+IF($V201=32,N($F201),0))-DC201,0),MAX($P201-SUM(DV201:EZ201),0))</f>
        <v>0</v>
      </c>
      <c r="FB201" s="48" t="n">
        <f aca="false">MIN(MAX((GZ200*(1+GZ$5/Setup!$C$36)+IF($V201=33,N($F201),0))-DD201,0),MAX($P201-SUM(DV201:FA201),0))</f>
        <v>0</v>
      </c>
      <c r="FC201" s="48" t="n">
        <f aca="false">MIN(MAX((HA200*(1+HA$5/Setup!$C$36)+IF($V201=34,N($F201),0))-DE201,0),MAX($P201-SUM(DV201:FB201),0))</f>
        <v>0</v>
      </c>
      <c r="FD201" s="48" t="n">
        <f aca="false">MIN(MAX((HB200*(1+HB$5/Setup!$C$36)+IF($V201=35,N($F201),0))-DF201,0),MAX($P201-SUM(DV201:FC201),0))</f>
        <v>0</v>
      </c>
      <c r="FE201" s="48" t="n">
        <f aca="false">MIN(MAX((HC200*(1+HC$5/Setup!$C$36)+IF($V201=36,N($F201),0))-DG201,0),MAX($P201-SUM(DV201:FD201),0))</f>
        <v>0</v>
      </c>
      <c r="FF201" s="48" t="n">
        <f aca="false">MIN(MAX((HD200*(1+HD$5/Setup!$C$36)+IF($V201=37,N($F201),0))-DH201,0),MAX($P201-SUM(DV201:FE201),0))</f>
        <v>0</v>
      </c>
      <c r="FG201" s="48" t="n">
        <f aca="false">MIN(MAX((HE200*(1+HE$5/Setup!$C$36)+IF($V201=38,N($F201),0))-DI201,0),MAX($P201-SUM(DV201:FF201),0))</f>
        <v>0</v>
      </c>
      <c r="FH201" s="48" t="n">
        <f aca="false">MIN(MAX((HF200*(1+HF$5/Setup!$C$36)+IF($V201=39,N($F201),0))-DJ201,0),MAX($P201-SUM(DV201:FG201),0))</f>
        <v>0</v>
      </c>
      <c r="FI201" s="48" t="n">
        <f aca="false">MIN(MAX((HG200*(1+HG$5/Setup!$C$36)+IF($V201=40,N($F201),0))-DK201,0),MAX($P201-SUM(DV201:FH201),0))</f>
        <v>0</v>
      </c>
      <c r="FJ201" s="48" t="n">
        <f aca="false">MIN(MAX((HH200*(1+HH$5/Setup!$C$36)+IF($V201=41,N($F201),0))-DL201,0),MAX($P201-SUM(DV201:FI201),0))</f>
        <v>0</v>
      </c>
      <c r="FK201" s="48" t="n">
        <f aca="false">MIN(MAX((HI200*(1+HI$5/Setup!$C$36)+IF($V201=42,N($F201),0))-DM201,0),MAX($P201-SUM(DV201:FJ201),0))</f>
        <v>0</v>
      </c>
      <c r="FL201" s="48" t="n">
        <f aca="false">MIN(MAX((HJ200*(1+HJ$5/Setup!$C$36)+IF($V201=43,N($F201),0))-DN201,0),MAX($P201-SUM(DV201:FK201),0))</f>
        <v>0</v>
      </c>
      <c r="FM201" s="48" t="n">
        <f aca="false">MIN(MAX((HK200*(1+HK$5/Setup!$C$36)+IF($V201=44,N($F201),0))-DO201,0),MAX($P201-SUM(DV201:FL201),0))</f>
        <v>0</v>
      </c>
      <c r="FN201" s="48" t="n">
        <f aca="false">MIN(MAX((HL200*(1+HL$5/Setup!$C$36)+IF($V201=45,N($F201),0))-DP201,0),MAX($P201-SUM(DV201:FM201),0))</f>
        <v>0</v>
      </c>
      <c r="FO201" s="48" t="n">
        <f aca="false">MIN(MAX((HM200*(1+HM$5/Setup!$C$36)+IF($V201=46,N($F201),0))-DQ201,0),MAX($P201-SUM(DV201:FN201),0))</f>
        <v>0</v>
      </c>
      <c r="FP201" s="48" t="n">
        <f aca="false">MIN(MAX((HN200*(1+HN$5/Setup!$C$36)+IF($V201=47,N($F201),0))-DR201,0),MAX($P201-SUM(DV201:FO201),0))</f>
        <v>0</v>
      </c>
      <c r="FQ201" s="48" t="n">
        <f aca="false">MIN(MAX((HO200*(1+HO$5/Setup!$C$36)+IF($V201=48,N($F201),0))-DS201,0),MAX($P201-SUM(DV201:FP201),0))</f>
        <v>0</v>
      </c>
      <c r="FR201" s="48" t="n">
        <f aca="false">MIN(MAX((HP200*(1+HP$5/Setup!$C$36)+IF($V201=49,N($F201),0))-DT201,0),MAX($P201-SUM(DV201:FQ201),0))</f>
        <v>0</v>
      </c>
      <c r="FS201" s="48" t="n">
        <f aca="false">MIN(MAX((HQ200*(1+HQ$5/Setup!$C$36)+IF($V201=50,N($F201),0))-DU201,0),MAX($P201-SUM(DV201:FR201),0))</f>
        <v>0</v>
      </c>
      <c r="FT201" s="48" t="n">
        <f aca="false">IF((FT200*(1+FT$5/Setup!$C$36)+IF($V201=1,N($F201),0))-BX201-DV201&lt;0.005,0,(FT200*(1+FT$5/Setup!$C$36)+IF($V201=1,N($F201),0))-BX201-DV201)</f>
        <v>0</v>
      </c>
      <c r="FU201" s="48" t="n">
        <f aca="false">IF((FU200*(1+FU$5/Setup!$C$36)+IF($V201=2,N($F201),0))-BY201-DW201&lt;0.005,0,(FU200*(1+FU$5/Setup!$C$36)+IF($V201=2,N($F201),0))-BY201-DW201)</f>
        <v>0</v>
      </c>
      <c r="FV201" s="48" t="n">
        <f aca="false">IF((FV200*(1+FV$5/Setup!$C$36)+IF($V201=3,N($F201),0))-BZ201-DX201&lt;0.005,0,(FV200*(1+FV$5/Setup!$C$36)+IF($V201=3,N($F201),0))-BZ201-DX201)</f>
        <v>0</v>
      </c>
      <c r="FW201" s="48" t="n">
        <f aca="false">IF((FW200*(1+FW$5/Setup!$C$36)+IF($V201=4,N($F201),0))-CA201-DY201&lt;0.005,0,(FW200*(1+FW$5/Setup!$C$36)+IF($V201=4,N($F201),0))-CA201-DY201)</f>
        <v>0</v>
      </c>
      <c r="FX201" s="48" t="n">
        <f aca="false">IF((FX200*(1+FX$5/Setup!$C$36)+IF($V201=5,N($F201),0))-CB201-DZ201&lt;0.005,0,(FX200*(1+FX$5/Setup!$C$36)+IF($V201=5,N($F201),0))-CB201-DZ201)</f>
        <v>0</v>
      </c>
      <c r="FY201" s="48" t="n">
        <f aca="false">IF((FY200*(1+FY$5/Setup!$C$36)+IF($V201=6,N($F201),0))-CC201-EA201&lt;0.005,0,(FY200*(1+FY$5/Setup!$C$36)+IF($V201=6,N($F201),0))-CC201-EA201)</f>
        <v>0</v>
      </c>
      <c r="FZ201" s="48" t="n">
        <f aca="false">IF((FZ200*(1+FZ$5/Setup!$C$36)+IF($V201=7,N($F201),0))-CD201-EB201&lt;0.005,0,(FZ200*(1+FZ$5/Setup!$C$36)+IF($V201=7,N($F201),0))-CD201-EB201)</f>
        <v>0</v>
      </c>
      <c r="GA201" s="48" t="n">
        <f aca="false">IF((GA200*(1+GA$5/Setup!$C$36)+IF($V201=8,N($F201),0))-CE201-EC201&lt;0.005,0,(GA200*(1+GA$5/Setup!$C$36)+IF($V201=8,N($F201),0))-CE201-EC201)</f>
        <v>0</v>
      </c>
      <c r="GB201" s="48" t="n">
        <f aca="false">IF((GB200*(1+GB$5/Setup!$C$36)+IF($V201=9,N($F201),0))-CF201-ED201&lt;0.005,0,(GB200*(1+GB$5/Setup!$C$36)+IF($V201=9,N($F201),0))-CF201-ED201)</f>
        <v>0</v>
      </c>
      <c r="GC201" s="48" t="n">
        <f aca="false">IF((GC200*(1+GC$5/Setup!$C$36)+IF($V201=10,N($F201),0))-CG201-EE201&lt;0.005,0,(GC200*(1+GC$5/Setup!$C$36)+IF($V201=10,N($F201),0))-CG201-EE201)</f>
        <v>0</v>
      </c>
      <c r="GD201" s="48" t="n">
        <f aca="false">IF((GD200*(1+GD$5/Setup!$C$36)+IF($V201=11,N($F201),0))-CH201-EF201&lt;0.005,0,(GD200*(1+GD$5/Setup!$C$36)+IF($V201=11,N($F201),0))-CH201-EF201)</f>
        <v>0</v>
      </c>
      <c r="GE201" s="48" t="n">
        <f aca="false">IF((GE200*(1+GE$5/Setup!$C$36)+IF($V201=12,N($F201),0))-CI201-EG201&lt;0.005,0,(GE200*(1+GE$5/Setup!$C$36)+IF($V201=12,N($F201),0))-CI201-EG201)</f>
        <v>0</v>
      </c>
      <c r="GF201" s="48" t="n">
        <f aca="false">IF((GF200*(1+GF$5/Setup!$C$36)+IF($V201=13,N($F201),0))-CJ201-EH201&lt;0.005,0,(GF200*(1+GF$5/Setup!$C$36)+IF($V201=13,N($F201),0))-CJ201-EH201)</f>
        <v>0</v>
      </c>
      <c r="GG201" s="48" t="n">
        <f aca="false">IF((GG200*(1+GG$5/Setup!$C$36)+IF($V201=14,N($F201),0))-CK201-EI201&lt;0.005,0,(GG200*(1+GG$5/Setup!$C$36)+IF($V201=14,N($F201),0))-CK201-EI201)</f>
        <v>0</v>
      </c>
      <c r="GH201" s="48" t="n">
        <f aca="false">IF((GH200*(1+GH$5/Setup!$C$36)+IF($V201=15,N($F201),0))-CL201-EJ201&lt;0.005,0,(GH200*(1+GH$5/Setup!$C$36)+IF($V201=15,N($F201),0))-CL201-EJ201)</f>
        <v>0</v>
      </c>
      <c r="GI201" s="48" t="n">
        <f aca="false">IF((GI200*(1+GI$5/Setup!$C$36)+IF($V201=16,N($F201),0))-CM201-EK201&lt;0.005,0,(GI200*(1+GI$5/Setup!$C$36)+IF($V201=16,N($F201),0))-CM201-EK201)</f>
        <v>0</v>
      </c>
      <c r="GJ201" s="48" t="n">
        <f aca="false">IF((GJ200*(1+GJ$5/Setup!$C$36)+IF($V201=17,N($F201),0))-CN201-EL201&lt;0.005,0,(GJ200*(1+GJ$5/Setup!$C$36)+IF($V201=17,N($F201),0))-CN201-EL201)</f>
        <v>0</v>
      </c>
      <c r="GK201" s="48" t="n">
        <f aca="false">IF((GK200*(1+GK$5/Setup!$C$36)+IF($V201=18,N($F201),0))-CO201-EM201&lt;0.005,0,(GK200*(1+GK$5/Setup!$C$36)+IF($V201=18,N($F201),0))-CO201-EM201)</f>
        <v>0</v>
      </c>
      <c r="GL201" s="48" t="n">
        <f aca="false">IF((GL200*(1+GL$5/Setup!$C$36)+IF($V201=19,N($F201),0))-CP201-EN201&lt;0.005,0,(GL200*(1+GL$5/Setup!$C$36)+IF($V201=19,N($F201),0))-CP201-EN201)</f>
        <v>0</v>
      </c>
      <c r="GM201" s="48" t="n">
        <f aca="false">IF((GM200*(1+GM$5/Setup!$C$36)+IF($V201=20,N($F201),0))-CQ201-EO201&lt;0.005,0,(GM200*(1+GM$5/Setup!$C$36)+IF($V201=20,N($F201),0))-CQ201-EO201)</f>
        <v>0</v>
      </c>
      <c r="GN201" s="48" t="n">
        <f aca="false">IF((GN200*(1+GN$5/Setup!$C$36)+IF($V201=21,N($F201),0))-CR201-EP201&lt;0.005,0,(GN200*(1+GN$5/Setup!$C$36)+IF($V201=21,N($F201),0))-CR201-EP201)</f>
        <v>0</v>
      </c>
      <c r="GO201" s="48" t="n">
        <f aca="false">IF((GO200*(1+GO$5/Setup!$C$36)+IF($V201=22,N($F201),0))-CS201-EQ201&lt;0.005,0,(GO200*(1+GO$5/Setup!$C$36)+IF($V201=22,N($F201),0))-CS201-EQ201)</f>
        <v>0</v>
      </c>
      <c r="GP201" s="48" t="n">
        <f aca="false">IF((GP200*(1+GP$5/Setup!$C$36)+IF($V201=23,N($F201),0))-CT201-ER201&lt;0.005,0,(GP200*(1+GP$5/Setup!$C$36)+IF($V201=23,N($F201),0))-CT201-ER201)</f>
        <v>0</v>
      </c>
      <c r="GQ201" s="48" t="n">
        <f aca="false">IF((GQ200*(1+GQ$5/Setup!$C$36)+IF($V201=24,N($F201),0))-CU201-ES201&lt;0.005,0,(GQ200*(1+GQ$5/Setup!$C$36)+IF($V201=24,N($F201),0))-CU201-ES201)</f>
        <v>0</v>
      </c>
      <c r="GR201" s="48" t="n">
        <f aca="false">IF((GR200*(1+GR$5/Setup!$C$36)+IF($V201=25,N($F201),0))-CV201-ET201&lt;0.005,0,(GR200*(1+GR$5/Setup!$C$36)+IF($V201=25,N($F201),0))-CV201-ET201)</f>
        <v>0</v>
      </c>
      <c r="GS201" s="48" t="n">
        <f aca="false">IF((GS200*(1+GS$5/Setup!$C$36)+IF($V201=26,N($F201),0))-CW201-EU201&lt;0.005,0,(GS200*(1+GS$5/Setup!$C$36)+IF($V201=26,N($F201),0))-CW201-EU201)</f>
        <v>0</v>
      </c>
      <c r="GT201" s="48" t="n">
        <f aca="false">IF((GT200*(1+GT$5/Setup!$C$36)+IF($V201=27,N($F201),0))-CX201-EV201&lt;0.005,0,(GT200*(1+GT$5/Setup!$C$36)+IF($V201=27,N($F201),0))-CX201-EV201)</f>
        <v>0</v>
      </c>
      <c r="GU201" s="48" t="n">
        <f aca="false">IF((GU200*(1+GU$5/Setup!$C$36)+IF($V201=28,N($F201),0))-CY201-EW201&lt;0.005,0,(GU200*(1+GU$5/Setup!$C$36)+IF($V201=28,N($F201),0))-CY201-EW201)</f>
        <v>0</v>
      </c>
      <c r="GV201" s="48" t="n">
        <f aca="false">IF((GV200*(1+GV$5/Setup!$C$36)+IF($V201=29,N($F201),0))-CZ201-EX201&lt;0.005,0,(GV200*(1+GV$5/Setup!$C$36)+IF($V201=29,N($F201),0))-CZ201-EX201)</f>
        <v>0</v>
      </c>
      <c r="GW201" s="48" t="n">
        <f aca="false">IF((GW200*(1+GW$5/Setup!$C$36)+IF($V201=30,N($F201),0))-DA201-EY201&lt;0.005,0,(GW200*(1+GW$5/Setup!$C$36)+IF($V201=30,N($F201),0))-DA201-EY201)</f>
        <v>0</v>
      </c>
      <c r="GX201" s="48" t="n">
        <f aca="false">IF((GX200*(1+GX$5/Setup!$C$36)+IF($V201=31,N($F201),0))-DB201-EZ201&lt;0.005,0,(GX200*(1+GX$5/Setup!$C$36)+IF($V201=31,N($F201),0))-DB201-EZ201)</f>
        <v>0</v>
      </c>
      <c r="GY201" s="48" t="n">
        <f aca="false">IF((GY200*(1+GY$5/Setup!$C$36)+IF($V201=32,N($F201),0))-DC201-FA201&lt;0.005,0,(GY200*(1+GY$5/Setup!$C$36)+IF($V201=32,N($F201),0))-DC201-FA201)</f>
        <v>0</v>
      </c>
      <c r="GZ201" s="48" t="n">
        <f aca="false">IF((GZ200*(1+GZ$5/Setup!$C$36)+IF($V201=33,N($F201),0))-DD201-FB201&lt;0.005,0,(GZ200*(1+GZ$5/Setup!$C$36)+IF($V201=33,N($F201),0))-DD201-FB201)</f>
        <v>0</v>
      </c>
      <c r="HA201" s="48" t="n">
        <f aca="false">IF((HA200*(1+HA$5/Setup!$C$36)+IF($V201=34,N($F201),0))-DE201-FC201&lt;0.005,0,(HA200*(1+HA$5/Setup!$C$36)+IF($V201=34,N($F201),0))-DE201-FC201)</f>
        <v>0</v>
      </c>
      <c r="HB201" s="48" t="n">
        <f aca="false">IF((HB200*(1+HB$5/Setup!$C$36)+IF($V201=35,N($F201),0))-DF201-FD201&lt;0.005,0,(HB200*(1+HB$5/Setup!$C$36)+IF($V201=35,N($F201),0))-DF201-FD201)</f>
        <v>0</v>
      </c>
      <c r="HC201" s="48" t="n">
        <f aca="false">IF((HC200*(1+HC$5/Setup!$C$36)+IF($V201=36,N($F201),0))-DG201-FE201&lt;0.005,0,(HC200*(1+HC$5/Setup!$C$36)+IF($V201=36,N($F201),0))-DG201-FE201)</f>
        <v>0</v>
      </c>
      <c r="HD201" s="48" t="n">
        <f aca="false">IF((HD200*(1+HD$5/Setup!$C$36)+IF($V201=37,N($F201),0))-DH201-FF201&lt;0.005,0,(HD200*(1+HD$5/Setup!$C$36)+IF($V201=37,N($F201),0))-DH201-FF201)</f>
        <v>0</v>
      </c>
      <c r="HE201" s="48" t="n">
        <f aca="false">IF((HE200*(1+HE$5/Setup!$C$36)+IF($V201=38,N($F201),0))-DI201-FG201&lt;0.005,0,(HE200*(1+HE$5/Setup!$C$36)+IF($V201=38,N($F201),0))-DI201-FG201)</f>
        <v>0</v>
      </c>
      <c r="HF201" s="48" t="n">
        <f aca="false">IF((HF200*(1+HF$5/Setup!$C$36)+IF($V201=39,N($F201),0))-DJ201-FH201&lt;0.005,0,(HF200*(1+HF$5/Setup!$C$36)+IF($V201=39,N($F201),0))-DJ201-FH201)</f>
        <v>0</v>
      </c>
      <c r="HG201" s="48" t="n">
        <f aca="false">IF((HG200*(1+HG$5/Setup!$C$36)+IF($V201=40,N($F201),0))-DK201-FI201&lt;0.005,0,(HG200*(1+HG$5/Setup!$C$36)+IF($V201=40,N($F201),0))-DK201-FI201)</f>
        <v>0</v>
      </c>
      <c r="HH201" s="48" t="n">
        <f aca="false">IF((HH200*(1+HH$5/Setup!$C$36)+IF($V201=41,N($F201),0))-DL201-FJ201&lt;0.005,0,(HH200*(1+HH$5/Setup!$C$36)+IF($V201=41,N($F201),0))-DL201-FJ201)</f>
        <v>0</v>
      </c>
      <c r="HI201" s="48" t="n">
        <f aca="false">IF((HI200*(1+HI$5/Setup!$C$36)+IF($V201=42,N($F201),0))-DM201-FK201&lt;0.005,0,(HI200*(1+HI$5/Setup!$C$36)+IF($V201=42,N($F201),0))-DM201-FK201)</f>
        <v>0</v>
      </c>
      <c r="HJ201" s="48" t="n">
        <f aca="false">IF((HJ200*(1+HJ$5/Setup!$C$36)+IF($V201=43,N($F201),0))-DN201-FL201&lt;0.005,0,(HJ200*(1+HJ$5/Setup!$C$36)+IF($V201=43,N($F201),0))-DN201-FL201)</f>
        <v>0</v>
      </c>
      <c r="HK201" s="48" t="n">
        <f aca="false">IF((HK200*(1+HK$5/Setup!$C$36)+IF($V201=44,N($F201),0))-DO201-FM201&lt;0.005,0,(HK200*(1+HK$5/Setup!$C$36)+IF($V201=44,N($F201),0))-DO201-FM201)</f>
        <v>0</v>
      </c>
      <c r="HL201" s="48" t="n">
        <f aca="false">IF((HL200*(1+HL$5/Setup!$C$36)+IF($V201=45,N($F201),0))-DP201-FN201&lt;0.005,0,(HL200*(1+HL$5/Setup!$C$36)+IF($V201=45,N($F201),0))-DP201-FN201)</f>
        <v>0</v>
      </c>
      <c r="HM201" s="48" t="n">
        <f aca="false">IF((HM200*(1+HM$5/Setup!$C$36)+IF($V201=46,N($F201),0))-DQ201-FO201&lt;0.005,0,(HM200*(1+HM$5/Setup!$C$36)+IF($V201=46,N($F201),0))-DQ201-FO201)</f>
        <v>0</v>
      </c>
      <c r="HN201" s="48" t="n">
        <f aca="false">IF((HN200*(1+HN$5/Setup!$C$36)+IF($V201=47,N($F201),0))-DR201-FP201&lt;0.005,0,(HN200*(1+HN$5/Setup!$C$36)+IF($V201=47,N($F201),0))-DR201-FP201)</f>
        <v>0</v>
      </c>
      <c r="HO201" s="48" t="n">
        <f aca="false">IF((HO200*(1+HO$5/Setup!$C$36)+IF($V201=48,N($F201),0))-DS201-FQ201&lt;0.005,0,(HO200*(1+HO$5/Setup!$C$36)+IF($V201=48,N($F201),0))-DS201-FQ201)</f>
        <v>0</v>
      </c>
      <c r="HP201" s="48" t="n">
        <f aca="false">IF((HP200*(1+HP$5/Setup!$C$36)+IF($V201=49,N($F201),0))-DT201-FR201&lt;0.005,0,(HP200*(1+HP$5/Setup!$C$36)+IF($V201=49,N($F201),0))-DT201-FR201)</f>
        <v>0</v>
      </c>
      <c r="HQ201" s="48" t="n">
        <f aca="false">IF((HQ200*(1+HQ$5/Setup!$C$36)+IF($V201=50,N($F201),0))-DU201-FS201&lt;0.005,0,(HQ200*(1+HQ$5/Setup!$C$36)+IF($V201=50,N($F201),0))-DU201-FS201)</f>
        <v>0</v>
      </c>
    </row>
    <row r="202" customFormat="false" ht="15" hidden="false" customHeight="false" outlineLevel="0" collapsed="false">
      <c r="A202" s="44" t="n">
        <v>194</v>
      </c>
      <c r="B202" s="45" t="n">
        <f aca="false">IF(Setup!$C$7="Every month",EDATE(Setup!$C$8,($A202-1)),IF(Setup!$C$7="Twice a month",DATE(YEAR(Setup!$C$8),MONTH(Setup!$C$8)+INT((($A202-1)+Setup!$C$41)/2),MIN(IF(MOD(($A202-1)+Setup!$C$41,2)=0,Setup!$C$39,Setup!$C$40),DAY(EOMONTH(DATE(YEAR(Setup!$C$8),MONTH(Setup!$C$8)+INT((($A202-1)+Setup!$C$41)/2),1),0)))),Setup!$C$8+($A202-1)*IF(Setup!$C$7="Every week",7,14)))</f>
        <v>49027</v>
      </c>
      <c r="C202" s="45" t="n">
        <f aca="false">IF(Setup!$C$7="Every month",EDATE(Setup!$C$8,$A202),IF(Setup!$C$7="Twice a month",DATE(YEAR(Setup!$C$8),MONTH(Setup!$C$8)+INT(($A202+Setup!$C$41)/2),MIN(IF(MOD($A202+Setup!$C$41,2)=0,Setup!$C$39,Setup!$C$40),DAY(EOMONTH(DATE(YEAR(Setup!$C$8),MONTH(Setup!$C$8)+INT(($A202+Setup!$C$41)/2),1),0)))),Setup!$C$8+$A202*IF(Setup!$C$7="Every week",7,14)))</f>
        <v>49041</v>
      </c>
      <c r="D202" s="46"/>
      <c r="E202" s="47"/>
      <c r="F202" s="47"/>
      <c r="G202" s="47"/>
      <c r="H202" s="47"/>
      <c r="I202" s="48" t="n">
        <f aca="false">N(Setup!$C$11)+N(E202)</f>
        <v>100</v>
      </c>
      <c r="J202" s="48" t="n">
        <f aca="false">MIN(Setup!$C$37,MAX(I202,0))</f>
        <v>9.23076923076923</v>
      </c>
      <c r="K202" s="48" t="n">
        <f aca="false">MIN(MAX(N(Setup!$C$14)-L201,0),MAX(I202-J202,0))</f>
        <v>0</v>
      </c>
      <c r="L202" s="48" t="n">
        <f aca="false">L201+K202-N(G202)</f>
        <v>500</v>
      </c>
      <c r="M202" s="48" t="n">
        <f aca="false">M201+J202-N(H202)</f>
        <v>1790.76923076924</v>
      </c>
      <c r="N202" s="48" t="n">
        <f aca="false">SUM(BX202:DU202)</f>
        <v>0</v>
      </c>
      <c r="O202" s="48" t="n">
        <f aca="false">SUM(Z202:BW202)-N202</f>
        <v>0</v>
      </c>
      <c r="P202" s="48" t="n">
        <f aca="false">MAX(I202-J202-K202,0)+O202</f>
        <v>90.7692307692308</v>
      </c>
      <c r="Q202" s="48" t="n">
        <f aca="false">SUM(DV202:FS202)</f>
        <v>0</v>
      </c>
      <c r="R202" s="49" t="n">
        <f aca="false">N202+J202+K202+Q202</f>
        <v>9.23076923076923</v>
      </c>
      <c r="S202" s="48" t="n">
        <f aca="false">T202-T201-N(F202)+N202+Q202</f>
        <v>0</v>
      </c>
      <c r="T202" s="49" t="n">
        <f aca="false">SUM(FT202:HQ202)</f>
        <v>0</v>
      </c>
      <c r="U202" s="44" t="str">
        <f aca="false">IF(T201&lt;0.005,"",INDEX(Helpers!$C$2:$C$51,IF(_xlfn.MINIFS($DV$6:$FS$6,DV202:FS202,"&gt;0.005")=0,V202,_xlfn.MINIFS($DV$6:$FS$6,DV202:FS202,"&gt;0.005"))))</f>
        <v/>
      </c>
      <c r="V202" s="44" t="n">
        <f aca="false">IF(_xlfn.MINIFS($FT$6:$HQ$6,FT201:HQ201,"&gt;0.005")=0,1,_xlfn.MINIFS($FT$6:$HQ$6,FT201:HQ201,"&gt;0.005"))</f>
        <v>1</v>
      </c>
      <c r="W202" s="44" t="n">
        <f aca="false">IF(AND(D202&lt;&gt;"Paid",T201&gt;0.005),1,0)</f>
        <v>0</v>
      </c>
      <c r="X202" s="48" t="n">
        <f aca="false">SUMPRODUCT(((Helpers!$G$2:$G$51*(1+(Helpers!$D$2:$D$51+0.000000001)/12)^(($B202-Setup!$C$8)/(365.25/12))-Helpers!$E$2:$E$51*((1+(Helpers!$D$2:$D$51+0.000000001)/12)^(($B202-Setup!$C$8)/(365.25/12))-1)/((Helpers!$D$2:$D$51+0.000000001)/12))&gt;0)*(Helpers!$G$2:$G$51*(1+(Helpers!$D$2:$D$51+0.000000001)/12)^(($B202-Setup!$C$8)/(365.25/12))-Helpers!$E$2:$E$51*((1+(Helpers!$D$2:$D$51+0.000000001)/12)^(($B202-Setup!$C$8)/(365.25/12))-1)/((Helpers!$D$2:$D$51+0.000000001)/12)))</f>
        <v>0</v>
      </c>
      <c r="Y202" s="48"/>
      <c r="Z202" s="48" t="n">
        <f aca="false">IF(OR(N(Z$5)=0,Z$6=""),0,Z$5*((DATE(YEAR($B202),MONTH($B202),MIN(Z$6,DAY(EOMONTH($B202,0))))&gt;=$B202)*(DATE(YEAR($B202),MONTH($B202),MIN(Z$6,DAY(EOMONTH($B202,0))))&lt;$C202)+(DATE(YEAR($B202),MONTH($B202)+1,MIN(Z$6,DAY(EOMONTH($B202,1))))&gt;=$B202)*(DATE(YEAR($B202),MONTH($B202)+1,MIN(Z$6,DAY(EOMONTH($B202,1))))&lt;$C202)))</f>
        <v>0</v>
      </c>
      <c r="AA202" s="48" t="n">
        <f aca="false">IF(OR(N(AA$5)=0,AA$6=""),0,AA$5*((DATE(YEAR($B202),MONTH($B202),MIN(AA$6,DAY(EOMONTH($B202,0))))&gt;=$B202)*(DATE(YEAR($B202),MONTH($B202),MIN(AA$6,DAY(EOMONTH($B202,0))))&lt;$C202)+(DATE(YEAR($B202),MONTH($B202)+1,MIN(AA$6,DAY(EOMONTH($B202,1))))&gt;=$B202)*(DATE(YEAR($B202),MONTH($B202)+1,MIN(AA$6,DAY(EOMONTH($B202,1))))&lt;$C202)))</f>
        <v>0</v>
      </c>
      <c r="AB202" s="48" t="n">
        <f aca="false">IF(OR(N(AB$5)=0,AB$6=""),0,AB$5*((DATE(YEAR($B202),MONTH($B202),MIN(AB$6,DAY(EOMONTH($B202,0))))&gt;=$B202)*(DATE(YEAR($B202),MONTH($B202),MIN(AB$6,DAY(EOMONTH($B202,0))))&lt;$C202)+(DATE(YEAR($B202),MONTH($B202)+1,MIN(AB$6,DAY(EOMONTH($B202,1))))&gt;=$B202)*(DATE(YEAR($B202),MONTH($B202)+1,MIN(AB$6,DAY(EOMONTH($B202,1))))&lt;$C202)))</f>
        <v>0</v>
      </c>
      <c r="AC202" s="48" t="n">
        <f aca="false">IF(OR(N(AC$5)=0,AC$6=""),0,AC$5*((DATE(YEAR($B202),MONTH($B202),MIN(AC$6,DAY(EOMONTH($B202,0))))&gt;=$B202)*(DATE(YEAR($B202),MONTH($B202),MIN(AC$6,DAY(EOMONTH($B202,0))))&lt;$C202)+(DATE(YEAR($B202),MONTH($B202)+1,MIN(AC$6,DAY(EOMONTH($B202,1))))&gt;=$B202)*(DATE(YEAR($B202),MONTH($B202)+1,MIN(AC$6,DAY(EOMONTH($B202,1))))&lt;$C202)))</f>
        <v>0</v>
      </c>
      <c r="AD202" s="48" t="n">
        <f aca="false">IF(OR(N(AD$5)=0,AD$6=""),0,AD$5*((DATE(YEAR($B202),MONTH($B202),MIN(AD$6,DAY(EOMONTH($B202,0))))&gt;=$B202)*(DATE(YEAR($B202),MONTH($B202),MIN(AD$6,DAY(EOMONTH($B202,0))))&lt;$C202)+(DATE(YEAR($B202),MONTH($B202)+1,MIN(AD$6,DAY(EOMONTH($B202,1))))&gt;=$B202)*(DATE(YEAR($B202),MONTH($B202)+1,MIN(AD$6,DAY(EOMONTH($B202,1))))&lt;$C202)))</f>
        <v>0</v>
      </c>
      <c r="AE202" s="48" t="n">
        <f aca="false">IF(OR(N(AE$5)=0,AE$6=""),0,AE$5*((DATE(YEAR($B202),MONTH($B202),MIN(AE$6,DAY(EOMONTH($B202,0))))&gt;=$B202)*(DATE(YEAR($B202),MONTH($B202),MIN(AE$6,DAY(EOMONTH($B202,0))))&lt;$C202)+(DATE(YEAR($B202),MONTH($B202)+1,MIN(AE$6,DAY(EOMONTH($B202,1))))&gt;=$B202)*(DATE(YEAR($B202),MONTH($B202)+1,MIN(AE$6,DAY(EOMONTH($B202,1))))&lt;$C202)))</f>
        <v>0</v>
      </c>
      <c r="AF202" s="48" t="n">
        <f aca="false">IF(OR(N(AF$5)=0,AF$6=""),0,AF$5*((DATE(YEAR($B202),MONTH($B202),MIN(AF$6,DAY(EOMONTH($B202,0))))&gt;=$B202)*(DATE(YEAR($B202),MONTH($B202),MIN(AF$6,DAY(EOMONTH($B202,0))))&lt;$C202)+(DATE(YEAR($B202),MONTH($B202)+1,MIN(AF$6,DAY(EOMONTH($B202,1))))&gt;=$B202)*(DATE(YEAR($B202),MONTH($B202)+1,MIN(AF$6,DAY(EOMONTH($B202,1))))&lt;$C202)))</f>
        <v>0</v>
      </c>
      <c r="AG202" s="48" t="n">
        <f aca="false">IF(OR(N(AG$5)=0,AG$6=""),0,AG$5*((DATE(YEAR($B202),MONTH($B202),MIN(AG$6,DAY(EOMONTH($B202,0))))&gt;=$B202)*(DATE(YEAR($B202),MONTH($B202),MIN(AG$6,DAY(EOMONTH($B202,0))))&lt;$C202)+(DATE(YEAR($B202),MONTH($B202)+1,MIN(AG$6,DAY(EOMONTH($B202,1))))&gt;=$B202)*(DATE(YEAR($B202),MONTH($B202)+1,MIN(AG$6,DAY(EOMONTH($B202,1))))&lt;$C202)))</f>
        <v>0</v>
      </c>
      <c r="AH202" s="48" t="n">
        <f aca="false">IF(OR(N(AH$5)=0,AH$6=""),0,AH$5*((DATE(YEAR($B202),MONTH($B202),MIN(AH$6,DAY(EOMONTH($B202,0))))&gt;=$B202)*(DATE(YEAR($B202),MONTH($B202),MIN(AH$6,DAY(EOMONTH($B202,0))))&lt;$C202)+(DATE(YEAR($B202),MONTH($B202)+1,MIN(AH$6,DAY(EOMONTH($B202,1))))&gt;=$B202)*(DATE(YEAR($B202),MONTH($B202)+1,MIN(AH$6,DAY(EOMONTH($B202,1))))&lt;$C202)))</f>
        <v>0</v>
      </c>
      <c r="AI202" s="48" t="n">
        <f aca="false">IF(OR(N(AI$5)=0,AI$6=""),0,AI$5*((DATE(YEAR($B202),MONTH($B202),MIN(AI$6,DAY(EOMONTH($B202,0))))&gt;=$B202)*(DATE(YEAR($B202),MONTH($B202),MIN(AI$6,DAY(EOMONTH($B202,0))))&lt;$C202)+(DATE(YEAR($B202),MONTH($B202)+1,MIN(AI$6,DAY(EOMONTH($B202,1))))&gt;=$B202)*(DATE(YEAR($B202),MONTH($B202)+1,MIN(AI$6,DAY(EOMONTH($B202,1))))&lt;$C202)))</f>
        <v>0</v>
      </c>
      <c r="AJ202" s="48" t="n">
        <f aca="false">IF(OR(N(AJ$5)=0,AJ$6=""),0,AJ$5*((DATE(YEAR($B202),MONTH($B202),MIN(AJ$6,DAY(EOMONTH($B202,0))))&gt;=$B202)*(DATE(YEAR($B202),MONTH($B202),MIN(AJ$6,DAY(EOMONTH($B202,0))))&lt;$C202)+(DATE(YEAR($B202),MONTH($B202)+1,MIN(AJ$6,DAY(EOMONTH($B202,1))))&gt;=$B202)*(DATE(YEAR($B202),MONTH($B202)+1,MIN(AJ$6,DAY(EOMONTH($B202,1))))&lt;$C202)))</f>
        <v>0</v>
      </c>
      <c r="AK202" s="48" t="n">
        <f aca="false">IF(OR(N(AK$5)=0,AK$6=""),0,AK$5*((DATE(YEAR($B202),MONTH($B202),MIN(AK$6,DAY(EOMONTH($B202,0))))&gt;=$B202)*(DATE(YEAR($B202),MONTH($B202),MIN(AK$6,DAY(EOMONTH($B202,0))))&lt;$C202)+(DATE(YEAR($B202),MONTH($B202)+1,MIN(AK$6,DAY(EOMONTH($B202,1))))&gt;=$B202)*(DATE(YEAR($B202),MONTH($B202)+1,MIN(AK$6,DAY(EOMONTH($B202,1))))&lt;$C202)))</f>
        <v>0</v>
      </c>
      <c r="AL202" s="48" t="n">
        <f aca="false">IF(OR(N(AL$5)=0,AL$6=""),0,AL$5*((DATE(YEAR($B202),MONTH($B202),MIN(AL$6,DAY(EOMONTH($B202,0))))&gt;=$B202)*(DATE(YEAR($B202),MONTH($B202),MIN(AL$6,DAY(EOMONTH($B202,0))))&lt;$C202)+(DATE(YEAR($B202),MONTH($B202)+1,MIN(AL$6,DAY(EOMONTH($B202,1))))&gt;=$B202)*(DATE(YEAR($B202),MONTH($B202)+1,MIN(AL$6,DAY(EOMONTH($B202,1))))&lt;$C202)))</f>
        <v>0</v>
      </c>
      <c r="AM202" s="48" t="n">
        <f aca="false">IF(OR(N(AM$5)=0,AM$6=""),0,AM$5*((DATE(YEAR($B202),MONTH($B202),MIN(AM$6,DAY(EOMONTH($B202,0))))&gt;=$B202)*(DATE(YEAR($B202),MONTH($B202),MIN(AM$6,DAY(EOMONTH($B202,0))))&lt;$C202)+(DATE(YEAR($B202),MONTH($B202)+1,MIN(AM$6,DAY(EOMONTH($B202,1))))&gt;=$B202)*(DATE(YEAR($B202),MONTH($B202)+1,MIN(AM$6,DAY(EOMONTH($B202,1))))&lt;$C202)))</f>
        <v>0</v>
      </c>
      <c r="AN202" s="48" t="n">
        <f aca="false">IF(OR(N(AN$5)=0,AN$6=""),0,AN$5*((DATE(YEAR($B202),MONTH($B202),MIN(AN$6,DAY(EOMONTH($B202,0))))&gt;=$B202)*(DATE(YEAR($B202),MONTH($B202),MIN(AN$6,DAY(EOMONTH($B202,0))))&lt;$C202)+(DATE(YEAR($B202),MONTH($B202)+1,MIN(AN$6,DAY(EOMONTH($B202,1))))&gt;=$B202)*(DATE(YEAR($B202),MONTH($B202)+1,MIN(AN$6,DAY(EOMONTH($B202,1))))&lt;$C202)))</f>
        <v>0</v>
      </c>
      <c r="AO202" s="48" t="n">
        <f aca="false">IF(OR(N(AO$5)=0,AO$6=""),0,AO$5*((DATE(YEAR($B202),MONTH($B202),MIN(AO$6,DAY(EOMONTH($B202,0))))&gt;=$B202)*(DATE(YEAR($B202),MONTH($B202),MIN(AO$6,DAY(EOMONTH($B202,0))))&lt;$C202)+(DATE(YEAR($B202),MONTH($B202)+1,MIN(AO$6,DAY(EOMONTH($B202,1))))&gt;=$B202)*(DATE(YEAR($B202),MONTH($B202)+1,MIN(AO$6,DAY(EOMONTH($B202,1))))&lt;$C202)))</f>
        <v>0</v>
      </c>
      <c r="AP202" s="48" t="n">
        <f aca="false">IF(OR(N(AP$5)=0,AP$6=""),0,AP$5*((DATE(YEAR($B202),MONTH($B202),MIN(AP$6,DAY(EOMONTH($B202,0))))&gt;=$B202)*(DATE(YEAR($B202),MONTH($B202),MIN(AP$6,DAY(EOMONTH($B202,0))))&lt;$C202)+(DATE(YEAR($B202),MONTH($B202)+1,MIN(AP$6,DAY(EOMONTH($B202,1))))&gt;=$B202)*(DATE(YEAR($B202),MONTH($B202)+1,MIN(AP$6,DAY(EOMONTH($B202,1))))&lt;$C202)))</f>
        <v>0</v>
      </c>
      <c r="AQ202" s="48" t="n">
        <f aca="false">IF(OR(N(AQ$5)=0,AQ$6=""),0,AQ$5*((DATE(YEAR($B202),MONTH($B202),MIN(AQ$6,DAY(EOMONTH($B202,0))))&gt;=$B202)*(DATE(YEAR($B202),MONTH($B202),MIN(AQ$6,DAY(EOMONTH($B202,0))))&lt;$C202)+(DATE(YEAR($B202),MONTH($B202)+1,MIN(AQ$6,DAY(EOMONTH($B202,1))))&gt;=$B202)*(DATE(YEAR($B202),MONTH($B202)+1,MIN(AQ$6,DAY(EOMONTH($B202,1))))&lt;$C202)))</f>
        <v>0</v>
      </c>
      <c r="AR202" s="48" t="n">
        <f aca="false">IF(OR(N(AR$5)=0,AR$6=""),0,AR$5*((DATE(YEAR($B202),MONTH($B202),MIN(AR$6,DAY(EOMONTH($B202,0))))&gt;=$B202)*(DATE(YEAR($B202),MONTH($B202),MIN(AR$6,DAY(EOMONTH($B202,0))))&lt;$C202)+(DATE(YEAR($B202),MONTH($B202)+1,MIN(AR$6,DAY(EOMONTH($B202,1))))&gt;=$B202)*(DATE(YEAR($B202),MONTH($B202)+1,MIN(AR$6,DAY(EOMONTH($B202,1))))&lt;$C202)))</f>
        <v>0</v>
      </c>
      <c r="AS202" s="48" t="n">
        <f aca="false">IF(OR(N(AS$5)=0,AS$6=""),0,AS$5*((DATE(YEAR($B202),MONTH($B202),MIN(AS$6,DAY(EOMONTH($B202,0))))&gt;=$B202)*(DATE(YEAR($B202),MONTH($B202),MIN(AS$6,DAY(EOMONTH($B202,0))))&lt;$C202)+(DATE(YEAR($B202),MONTH($B202)+1,MIN(AS$6,DAY(EOMONTH($B202,1))))&gt;=$B202)*(DATE(YEAR($B202),MONTH($B202)+1,MIN(AS$6,DAY(EOMONTH($B202,1))))&lt;$C202)))</f>
        <v>0</v>
      </c>
      <c r="AT202" s="48" t="n">
        <f aca="false">IF(OR(N(AT$5)=0,AT$6=""),0,AT$5*((DATE(YEAR($B202),MONTH($B202),MIN(AT$6,DAY(EOMONTH($B202,0))))&gt;=$B202)*(DATE(YEAR($B202),MONTH($B202),MIN(AT$6,DAY(EOMONTH($B202,0))))&lt;$C202)+(DATE(YEAR($B202),MONTH($B202)+1,MIN(AT$6,DAY(EOMONTH($B202,1))))&gt;=$B202)*(DATE(YEAR($B202),MONTH($B202)+1,MIN(AT$6,DAY(EOMONTH($B202,1))))&lt;$C202)))</f>
        <v>0</v>
      </c>
      <c r="AU202" s="48" t="n">
        <f aca="false">IF(OR(N(AU$5)=0,AU$6=""),0,AU$5*((DATE(YEAR($B202),MONTH($B202),MIN(AU$6,DAY(EOMONTH($B202,0))))&gt;=$B202)*(DATE(YEAR($B202),MONTH($B202),MIN(AU$6,DAY(EOMONTH($B202,0))))&lt;$C202)+(DATE(YEAR($B202),MONTH($B202)+1,MIN(AU$6,DAY(EOMONTH($B202,1))))&gt;=$B202)*(DATE(YEAR($B202),MONTH($B202)+1,MIN(AU$6,DAY(EOMONTH($B202,1))))&lt;$C202)))</f>
        <v>0</v>
      </c>
      <c r="AV202" s="48" t="n">
        <f aca="false">IF(OR(N(AV$5)=0,AV$6=""),0,AV$5*((DATE(YEAR($B202),MONTH($B202),MIN(AV$6,DAY(EOMONTH($B202,0))))&gt;=$B202)*(DATE(YEAR($B202),MONTH($B202),MIN(AV$6,DAY(EOMONTH($B202,0))))&lt;$C202)+(DATE(YEAR($B202),MONTH($B202)+1,MIN(AV$6,DAY(EOMONTH($B202,1))))&gt;=$B202)*(DATE(YEAR($B202),MONTH($B202)+1,MIN(AV$6,DAY(EOMONTH($B202,1))))&lt;$C202)))</f>
        <v>0</v>
      </c>
      <c r="AW202" s="48" t="n">
        <f aca="false">IF(OR(N(AW$5)=0,AW$6=""),0,AW$5*((DATE(YEAR($B202),MONTH($B202),MIN(AW$6,DAY(EOMONTH($B202,0))))&gt;=$B202)*(DATE(YEAR($B202),MONTH($B202),MIN(AW$6,DAY(EOMONTH($B202,0))))&lt;$C202)+(DATE(YEAR($B202),MONTH($B202)+1,MIN(AW$6,DAY(EOMONTH($B202,1))))&gt;=$B202)*(DATE(YEAR($B202),MONTH($B202)+1,MIN(AW$6,DAY(EOMONTH($B202,1))))&lt;$C202)))</f>
        <v>0</v>
      </c>
      <c r="AX202" s="48" t="n">
        <f aca="false">IF(OR(N(AX$5)=0,AX$6=""),0,AX$5*((DATE(YEAR($B202),MONTH($B202),MIN(AX$6,DAY(EOMONTH($B202,0))))&gt;=$B202)*(DATE(YEAR($B202),MONTH($B202),MIN(AX$6,DAY(EOMONTH($B202,0))))&lt;$C202)+(DATE(YEAR($B202),MONTH($B202)+1,MIN(AX$6,DAY(EOMONTH($B202,1))))&gt;=$B202)*(DATE(YEAR($B202),MONTH($B202)+1,MIN(AX$6,DAY(EOMONTH($B202,1))))&lt;$C202)))</f>
        <v>0</v>
      </c>
      <c r="AY202" s="48" t="n">
        <f aca="false">IF(OR(N(AY$5)=0,AY$6=""),0,AY$5*((DATE(YEAR($B202),MONTH($B202),MIN(AY$6,DAY(EOMONTH($B202,0))))&gt;=$B202)*(DATE(YEAR($B202),MONTH($B202),MIN(AY$6,DAY(EOMONTH($B202,0))))&lt;$C202)+(DATE(YEAR($B202),MONTH($B202)+1,MIN(AY$6,DAY(EOMONTH($B202,1))))&gt;=$B202)*(DATE(YEAR($B202),MONTH($B202)+1,MIN(AY$6,DAY(EOMONTH($B202,1))))&lt;$C202)))</f>
        <v>0</v>
      </c>
      <c r="AZ202" s="48" t="n">
        <f aca="false">IF(OR(N(AZ$5)=0,AZ$6=""),0,AZ$5*((DATE(YEAR($B202),MONTH($B202),MIN(AZ$6,DAY(EOMONTH($B202,0))))&gt;=$B202)*(DATE(YEAR($B202),MONTH($B202),MIN(AZ$6,DAY(EOMONTH($B202,0))))&lt;$C202)+(DATE(YEAR($B202),MONTH($B202)+1,MIN(AZ$6,DAY(EOMONTH($B202,1))))&gt;=$B202)*(DATE(YEAR($B202),MONTH($B202)+1,MIN(AZ$6,DAY(EOMONTH($B202,1))))&lt;$C202)))</f>
        <v>0</v>
      </c>
      <c r="BA202" s="48" t="n">
        <f aca="false">IF(OR(N(BA$5)=0,BA$6=""),0,BA$5*((DATE(YEAR($B202),MONTH($B202),MIN(BA$6,DAY(EOMONTH($B202,0))))&gt;=$B202)*(DATE(YEAR($B202),MONTH($B202),MIN(BA$6,DAY(EOMONTH($B202,0))))&lt;$C202)+(DATE(YEAR($B202),MONTH($B202)+1,MIN(BA$6,DAY(EOMONTH($B202,1))))&gt;=$B202)*(DATE(YEAR($B202),MONTH($B202)+1,MIN(BA$6,DAY(EOMONTH($B202,1))))&lt;$C202)))</f>
        <v>0</v>
      </c>
      <c r="BB202" s="48" t="n">
        <f aca="false">IF(OR(N(BB$5)=0,BB$6=""),0,BB$5*((DATE(YEAR($B202),MONTH($B202),MIN(BB$6,DAY(EOMONTH($B202,0))))&gt;=$B202)*(DATE(YEAR($B202),MONTH($B202),MIN(BB$6,DAY(EOMONTH($B202,0))))&lt;$C202)+(DATE(YEAR($B202),MONTH($B202)+1,MIN(BB$6,DAY(EOMONTH($B202,1))))&gt;=$B202)*(DATE(YEAR($B202),MONTH($B202)+1,MIN(BB$6,DAY(EOMONTH($B202,1))))&lt;$C202)))</f>
        <v>0</v>
      </c>
      <c r="BC202" s="48" t="n">
        <f aca="false">IF(OR(N(BC$5)=0,BC$6=""),0,BC$5*((DATE(YEAR($B202),MONTH($B202),MIN(BC$6,DAY(EOMONTH($B202,0))))&gt;=$B202)*(DATE(YEAR($B202),MONTH($B202),MIN(BC$6,DAY(EOMONTH($B202,0))))&lt;$C202)+(DATE(YEAR($B202),MONTH($B202)+1,MIN(BC$6,DAY(EOMONTH($B202,1))))&gt;=$B202)*(DATE(YEAR($B202),MONTH($B202)+1,MIN(BC$6,DAY(EOMONTH($B202,1))))&lt;$C202)))</f>
        <v>0</v>
      </c>
      <c r="BD202" s="48" t="n">
        <f aca="false">IF(OR(N(BD$5)=0,BD$6=""),0,BD$5*((DATE(YEAR($B202),MONTH($B202),MIN(BD$6,DAY(EOMONTH($B202,0))))&gt;=$B202)*(DATE(YEAR($B202),MONTH($B202),MIN(BD$6,DAY(EOMONTH($B202,0))))&lt;$C202)+(DATE(YEAR($B202),MONTH($B202)+1,MIN(BD$6,DAY(EOMONTH($B202,1))))&gt;=$B202)*(DATE(YEAR($B202),MONTH($B202)+1,MIN(BD$6,DAY(EOMONTH($B202,1))))&lt;$C202)))</f>
        <v>0</v>
      </c>
      <c r="BE202" s="48" t="n">
        <f aca="false">IF(OR(N(BE$5)=0,BE$6=""),0,BE$5*((DATE(YEAR($B202),MONTH($B202),MIN(BE$6,DAY(EOMONTH($B202,0))))&gt;=$B202)*(DATE(YEAR($B202),MONTH($B202),MIN(BE$6,DAY(EOMONTH($B202,0))))&lt;$C202)+(DATE(YEAR($B202),MONTH($B202)+1,MIN(BE$6,DAY(EOMONTH($B202,1))))&gt;=$B202)*(DATE(YEAR($B202),MONTH($B202)+1,MIN(BE$6,DAY(EOMONTH($B202,1))))&lt;$C202)))</f>
        <v>0</v>
      </c>
      <c r="BF202" s="48" t="n">
        <f aca="false">IF(OR(N(BF$5)=0,BF$6=""),0,BF$5*((DATE(YEAR($B202),MONTH($B202),MIN(BF$6,DAY(EOMONTH($B202,0))))&gt;=$B202)*(DATE(YEAR($B202),MONTH($B202),MIN(BF$6,DAY(EOMONTH($B202,0))))&lt;$C202)+(DATE(YEAR($B202),MONTH($B202)+1,MIN(BF$6,DAY(EOMONTH($B202,1))))&gt;=$B202)*(DATE(YEAR($B202),MONTH($B202)+1,MIN(BF$6,DAY(EOMONTH($B202,1))))&lt;$C202)))</f>
        <v>0</v>
      </c>
      <c r="BG202" s="48" t="n">
        <f aca="false">IF(OR(N(BG$5)=0,BG$6=""),0,BG$5*((DATE(YEAR($B202),MONTH($B202),MIN(BG$6,DAY(EOMONTH($B202,0))))&gt;=$B202)*(DATE(YEAR($B202),MONTH($B202),MIN(BG$6,DAY(EOMONTH($B202,0))))&lt;$C202)+(DATE(YEAR($B202),MONTH($B202)+1,MIN(BG$6,DAY(EOMONTH($B202,1))))&gt;=$B202)*(DATE(YEAR($B202),MONTH($B202)+1,MIN(BG$6,DAY(EOMONTH($B202,1))))&lt;$C202)))</f>
        <v>0</v>
      </c>
      <c r="BH202" s="48" t="n">
        <f aca="false">IF(OR(N(BH$5)=0,BH$6=""),0,BH$5*((DATE(YEAR($B202),MONTH($B202),MIN(BH$6,DAY(EOMONTH($B202,0))))&gt;=$B202)*(DATE(YEAR($B202),MONTH($B202),MIN(BH$6,DAY(EOMONTH($B202,0))))&lt;$C202)+(DATE(YEAR($B202),MONTH($B202)+1,MIN(BH$6,DAY(EOMONTH($B202,1))))&gt;=$B202)*(DATE(YEAR($B202),MONTH($B202)+1,MIN(BH$6,DAY(EOMONTH($B202,1))))&lt;$C202)))</f>
        <v>0</v>
      </c>
      <c r="BI202" s="48" t="n">
        <f aca="false">IF(OR(N(BI$5)=0,BI$6=""),0,BI$5*((DATE(YEAR($B202),MONTH($B202),MIN(BI$6,DAY(EOMONTH($B202,0))))&gt;=$B202)*(DATE(YEAR($B202),MONTH($B202),MIN(BI$6,DAY(EOMONTH($B202,0))))&lt;$C202)+(DATE(YEAR($B202),MONTH($B202)+1,MIN(BI$6,DAY(EOMONTH($B202,1))))&gt;=$B202)*(DATE(YEAR($B202),MONTH($B202)+1,MIN(BI$6,DAY(EOMONTH($B202,1))))&lt;$C202)))</f>
        <v>0</v>
      </c>
      <c r="BJ202" s="48" t="n">
        <f aca="false">IF(OR(N(BJ$5)=0,BJ$6=""),0,BJ$5*((DATE(YEAR($B202),MONTH($B202),MIN(BJ$6,DAY(EOMONTH($B202,0))))&gt;=$B202)*(DATE(YEAR($B202),MONTH($B202),MIN(BJ$6,DAY(EOMONTH($B202,0))))&lt;$C202)+(DATE(YEAR($B202),MONTH($B202)+1,MIN(BJ$6,DAY(EOMONTH($B202,1))))&gt;=$B202)*(DATE(YEAR($B202),MONTH($B202)+1,MIN(BJ$6,DAY(EOMONTH($B202,1))))&lt;$C202)))</f>
        <v>0</v>
      </c>
      <c r="BK202" s="48" t="n">
        <f aca="false">IF(OR(N(BK$5)=0,BK$6=""),0,BK$5*((DATE(YEAR($B202),MONTH($B202),MIN(BK$6,DAY(EOMONTH($B202,0))))&gt;=$B202)*(DATE(YEAR($B202),MONTH($B202),MIN(BK$6,DAY(EOMONTH($B202,0))))&lt;$C202)+(DATE(YEAR($B202),MONTH($B202)+1,MIN(BK$6,DAY(EOMONTH($B202,1))))&gt;=$B202)*(DATE(YEAR($B202),MONTH($B202)+1,MIN(BK$6,DAY(EOMONTH($B202,1))))&lt;$C202)))</f>
        <v>0</v>
      </c>
      <c r="BL202" s="48" t="n">
        <f aca="false">IF(OR(N(BL$5)=0,BL$6=""),0,BL$5*((DATE(YEAR($B202),MONTH($B202),MIN(BL$6,DAY(EOMONTH($B202,0))))&gt;=$B202)*(DATE(YEAR($B202),MONTH($B202),MIN(BL$6,DAY(EOMONTH($B202,0))))&lt;$C202)+(DATE(YEAR($B202),MONTH($B202)+1,MIN(BL$6,DAY(EOMONTH($B202,1))))&gt;=$B202)*(DATE(YEAR($B202),MONTH($B202)+1,MIN(BL$6,DAY(EOMONTH($B202,1))))&lt;$C202)))</f>
        <v>0</v>
      </c>
      <c r="BM202" s="48" t="n">
        <f aca="false">IF(OR(N(BM$5)=0,BM$6=""),0,BM$5*((DATE(YEAR($B202),MONTH($B202),MIN(BM$6,DAY(EOMONTH($B202,0))))&gt;=$B202)*(DATE(YEAR($B202),MONTH($B202),MIN(BM$6,DAY(EOMONTH($B202,0))))&lt;$C202)+(DATE(YEAR($B202),MONTH($B202)+1,MIN(BM$6,DAY(EOMONTH($B202,1))))&gt;=$B202)*(DATE(YEAR($B202),MONTH($B202)+1,MIN(BM$6,DAY(EOMONTH($B202,1))))&lt;$C202)))</f>
        <v>0</v>
      </c>
      <c r="BN202" s="48" t="n">
        <f aca="false">IF(OR(N(BN$5)=0,BN$6=""),0,BN$5*((DATE(YEAR($B202),MONTH($B202),MIN(BN$6,DAY(EOMONTH($B202,0))))&gt;=$B202)*(DATE(YEAR($B202),MONTH($B202),MIN(BN$6,DAY(EOMONTH($B202,0))))&lt;$C202)+(DATE(YEAR($B202),MONTH($B202)+1,MIN(BN$6,DAY(EOMONTH($B202,1))))&gt;=$B202)*(DATE(YEAR($B202),MONTH($B202)+1,MIN(BN$6,DAY(EOMONTH($B202,1))))&lt;$C202)))</f>
        <v>0</v>
      </c>
      <c r="BO202" s="48" t="n">
        <f aca="false">IF(OR(N(BO$5)=0,BO$6=""),0,BO$5*((DATE(YEAR($B202),MONTH($B202),MIN(BO$6,DAY(EOMONTH($B202,0))))&gt;=$B202)*(DATE(YEAR($B202),MONTH($B202),MIN(BO$6,DAY(EOMONTH($B202,0))))&lt;$C202)+(DATE(YEAR($B202),MONTH($B202)+1,MIN(BO$6,DAY(EOMONTH($B202,1))))&gt;=$B202)*(DATE(YEAR($B202),MONTH($B202)+1,MIN(BO$6,DAY(EOMONTH($B202,1))))&lt;$C202)))</f>
        <v>0</v>
      </c>
      <c r="BP202" s="48" t="n">
        <f aca="false">IF(OR(N(BP$5)=0,BP$6=""),0,BP$5*((DATE(YEAR($B202),MONTH($B202),MIN(BP$6,DAY(EOMONTH($B202,0))))&gt;=$B202)*(DATE(YEAR($B202),MONTH($B202),MIN(BP$6,DAY(EOMONTH($B202,0))))&lt;$C202)+(DATE(YEAR($B202),MONTH($B202)+1,MIN(BP$6,DAY(EOMONTH($B202,1))))&gt;=$B202)*(DATE(YEAR($B202),MONTH($B202)+1,MIN(BP$6,DAY(EOMONTH($B202,1))))&lt;$C202)))</f>
        <v>0</v>
      </c>
      <c r="BQ202" s="48" t="n">
        <f aca="false">IF(OR(N(BQ$5)=0,BQ$6=""),0,BQ$5*((DATE(YEAR($B202),MONTH($B202),MIN(BQ$6,DAY(EOMONTH($B202,0))))&gt;=$B202)*(DATE(YEAR($B202),MONTH($B202),MIN(BQ$6,DAY(EOMONTH($B202,0))))&lt;$C202)+(DATE(YEAR($B202),MONTH($B202)+1,MIN(BQ$6,DAY(EOMONTH($B202,1))))&gt;=$B202)*(DATE(YEAR($B202),MONTH($B202)+1,MIN(BQ$6,DAY(EOMONTH($B202,1))))&lt;$C202)))</f>
        <v>0</v>
      </c>
      <c r="BR202" s="48" t="n">
        <f aca="false">IF(OR(N(BR$5)=0,BR$6=""),0,BR$5*((DATE(YEAR($B202),MONTH($B202),MIN(BR$6,DAY(EOMONTH($B202,0))))&gt;=$B202)*(DATE(YEAR($B202),MONTH($B202),MIN(BR$6,DAY(EOMONTH($B202,0))))&lt;$C202)+(DATE(YEAR($B202),MONTH($B202)+1,MIN(BR$6,DAY(EOMONTH($B202,1))))&gt;=$B202)*(DATE(YEAR($B202),MONTH($B202)+1,MIN(BR$6,DAY(EOMONTH($B202,1))))&lt;$C202)))</f>
        <v>0</v>
      </c>
      <c r="BS202" s="48" t="n">
        <f aca="false">IF(OR(N(BS$5)=0,BS$6=""),0,BS$5*((DATE(YEAR($B202),MONTH($B202),MIN(BS$6,DAY(EOMONTH($B202,0))))&gt;=$B202)*(DATE(YEAR($B202),MONTH($B202),MIN(BS$6,DAY(EOMONTH($B202,0))))&lt;$C202)+(DATE(YEAR($B202),MONTH($B202)+1,MIN(BS$6,DAY(EOMONTH($B202,1))))&gt;=$B202)*(DATE(YEAR($B202),MONTH($B202)+1,MIN(BS$6,DAY(EOMONTH($B202,1))))&lt;$C202)))</f>
        <v>0</v>
      </c>
      <c r="BT202" s="48" t="n">
        <f aca="false">IF(OR(N(BT$5)=0,BT$6=""),0,BT$5*((DATE(YEAR($B202),MONTH($B202),MIN(BT$6,DAY(EOMONTH($B202,0))))&gt;=$B202)*(DATE(YEAR($B202),MONTH($B202),MIN(BT$6,DAY(EOMONTH($B202,0))))&lt;$C202)+(DATE(YEAR($B202),MONTH($B202)+1,MIN(BT$6,DAY(EOMONTH($B202,1))))&gt;=$B202)*(DATE(YEAR($B202),MONTH($B202)+1,MIN(BT$6,DAY(EOMONTH($B202,1))))&lt;$C202)))</f>
        <v>0</v>
      </c>
      <c r="BU202" s="48" t="n">
        <f aca="false">IF(OR(N(BU$5)=0,BU$6=""),0,BU$5*((DATE(YEAR($B202),MONTH($B202),MIN(BU$6,DAY(EOMONTH($B202,0))))&gt;=$B202)*(DATE(YEAR($B202),MONTH($B202),MIN(BU$6,DAY(EOMONTH($B202,0))))&lt;$C202)+(DATE(YEAR($B202),MONTH($B202)+1,MIN(BU$6,DAY(EOMONTH($B202,1))))&gt;=$B202)*(DATE(YEAR($B202),MONTH($B202)+1,MIN(BU$6,DAY(EOMONTH($B202,1))))&lt;$C202)))</f>
        <v>0</v>
      </c>
      <c r="BV202" s="48" t="n">
        <f aca="false">IF(OR(N(BV$5)=0,BV$6=""),0,BV$5*((DATE(YEAR($B202),MONTH($B202),MIN(BV$6,DAY(EOMONTH($B202,0))))&gt;=$B202)*(DATE(YEAR($B202),MONTH($B202),MIN(BV$6,DAY(EOMONTH($B202,0))))&lt;$C202)+(DATE(YEAR($B202),MONTH($B202)+1,MIN(BV$6,DAY(EOMONTH($B202,1))))&gt;=$B202)*(DATE(YEAR($B202),MONTH($B202)+1,MIN(BV$6,DAY(EOMONTH($B202,1))))&lt;$C202)))</f>
        <v>0</v>
      </c>
      <c r="BW202" s="48" t="n">
        <f aca="false">IF(OR(N(BW$5)=0,BW$6=""),0,BW$5*((DATE(YEAR($B202),MONTH($B202),MIN(BW$6,DAY(EOMONTH($B202,0))))&gt;=$B202)*(DATE(YEAR($B202),MONTH($B202),MIN(BW$6,DAY(EOMONTH($B202,0))))&lt;$C202)+(DATE(YEAR($B202),MONTH($B202)+1,MIN(BW$6,DAY(EOMONTH($B202,1))))&gt;=$B202)*(DATE(YEAR($B202),MONTH($B202)+1,MIN(BW$6,DAY(EOMONTH($B202,1))))&lt;$C202)))</f>
        <v>0</v>
      </c>
      <c r="BX202" s="48" t="n">
        <f aca="false">MIN(Z202,(FT201*(1+FT$5/Setup!$C$36)+IF($V202=1,N($F202),0)))</f>
        <v>0</v>
      </c>
      <c r="BY202" s="48" t="n">
        <f aca="false">MIN(AA202,(FU201*(1+FU$5/Setup!$C$36)+IF($V202=2,N($F202),0)))</f>
        <v>0</v>
      </c>
      <c r="BZ202" s="48" t="n">
        <f aca="false">MIN(AB202,(FV201*(1+FV$5/Setup!$C$36)+IF($V202=3,N($F202),0)))</f>
        <v>0</v>
      </c>
      <c r="CA202" s="48" t="n">
        <f aca="false">MIN(AC202,(FW201*(1+FW$5/Setup!$C$36)+IF($V202=4,N($F202),0)))</f>
        <v>0</v>
      </c>
      <c r="CB202" s="48" t="n">
        <f aca="false">MIN(AD202,(FX201*(1+FX$5/Setup!$C$36)+IF($V202=5,N($F202),0)))</f>
        <v>0</v>
      </c>
      <c r="CC202" s="48" t="n">
        <f aca="false">MIN(AE202,(FY201*(1+FY$5/Setup!$C$36)+IF($V202=6,N($F202),0)))</f>
        <v>0</v>
      </c>
      <c r="CD202" s="48" t="n">
        <f aca="false">MIN(AF202,(FZ201*(1+FZ$5/Setup!$C$36)+IF($V202=7,N($F202),0)))</f>
        <v>0</v>
      </c>
      <c r="CE202" s="48" t="n">
        <f aca="false">MIN(AG202,(GA201*(1+GA$5/Setup!$C$36)+IF($V202=8,N($F202),0)))</f>
        <v>0</v>
      </c>
      <c r="CF202" s="48" t="n">
        <f aca="false">MIN(AH202,(GB201*(1+GB$5/Setup!$C$36)+IF($V202=9,N($F202),0)))</f>
        <v>0</v>
      </c>
      <c r="CG202" s="48" t="n">
        <f aca="false">MIN(AI202,(GC201*(1+GC$5/Setup!$C$36)+IF($V202=10,N($F202),0)))</f>
        <v>0</v>
      </c>
      <c r="CH202" s="48" t="n">
        <f aca="false">MIN(AJ202,(GD201*(1+GD$5/Setup!$C$36)+IF($V202=11,N($F202),0)))</f>
        <v>0</v>
      </c>
      <c r="CI202" s="48" t="n">
        <f aca="false">MIN(AK202,(GE201*(1+GE$5/Setup!$C$36)+IF($V202=12,N($F202),0)))</f>
        <v>0</v>
      </c>
      <c r="CJ202" s="48" t="n">
        <f aca="false">MIN(AL202,(GF201*(1+GF$5/Setup!$C$36)+IF($V202=13,N($F202),0)))</f>
        <v>0</v>
      </c>
      <c r="CK202" s="48" t="n">
        <f aca="false">MIN(AM202,(GG201*(1+GG$5/Setup!$C$36)+IF($V202=14,N($F202),0)))</f>
        <v>0</v>
      </c>
      <c r="CL202" s="48" t="n">
        <f aca="false">MIN(AN202,(GH201*(1+GH$5/Setup!$C$36)+IF($V202=15,N($F202),0)))</f>
        <v>0</v>
      </c>
      <c r="CM202" s="48" t="n">
        <f aca="false">MIN(AO202,(GI201*(1+GI$5/Setup!$C$36)+IF($V202=16,N($F202),0)))</f>
        <v>0</v>
      </c>
      <c r="CN202" s="48" t="n">
        <f aca="false">MIN(AP202,(GJ201*(1+GJ$5/Setup!$C$36)+IF($V202=17,N($F202),0)))</f>
        <v>0</v>
      </c>
      <c r="CO202" s="48" t="n">
        <f aca="false">MIN(AQ202,(GK201*(1+GK$5/Setup!$C$36)+IF($V202=18,N($F202),0)))</f>
        <v>0</v>
      </c>
      <c r="CP202" s="48" t="n">
        <f aca="false">MIN(AR202,(GL201*(1+GL$5/Setup!$C$36)+IF($V202=19,N($F202),0)))</f>
        <v>0</v>
      </c>
      <c r="CQ202" s="48" t="n">
        <f aca="false">MIN(AS202,(GM201*(1+GM$5/Setup!$C$36)+IF($V202=20,N($F202),0)))</f>
        <v>0</v>
      </c>
      <c r="CR202" s="48" t="n">
        <f aca="false">MIN(AT202,(GN201*(1+GN$5/Setup!$C$36)+IF($V202=21,N($F202),0)))</f>
        <v>0</v>
      </c>
      <c r="CS202" s="48" t="n">
        <f aca="false">MIN(AU202,(GO201*(1+GO$5/Setup!$C$36)+IF($V202=22,N($F202),0)))</f>
        <v>0</v>
      </c>
      <c r="CT202" s="48" t="n">
        <f aca="false">MIN(AV202,(GP201*(1+GP$5/Setup!$C$36)+IF($V202=23,N($F202),0)))</f>
        <v>0</v>
      </c>
      <c r="CU202" s="48" t="n">
        <f aca="false">MIN(AW202,(GQ201*(1+GQ$5/Setup!$C$36)+IF($V202=24,N($F202),0)))</f>
        <v>0</v>
      </c>
      <c r="CV202" s="48" t="n">
        <f aca="false">MIN(AX202,(GR201*(1+GR$5/Setup!$C$36)+IF($V202=25,N($F202),0)))</f>
        <v>0</v>
      </c>
      <c r="CW202" s="48" t="n">
        <f aca="false">MIN(AY202,(GS201*(1+GS$5/Setup!$C$36)+IF($V202=26,N($F202),0)))</f>
        <v>0</v>
      </c>
      <c r="CX202" s="48" t="n">
        <f aca="false">MIN(AZ202,(GT201*(1+GT$5/Setup!$C$36)+IF($V202=27,N($F202),0)))</f>
        <v>0</v>
      </c>
      <c r="CY202" s="48" t="n">
        <f aca="false">MIN(BA202,(GU201*(1+GU$5/Setup!$C$36)+IF($V202=28,N($F202),0)))</f>
        <v>0</v>
      </c>
      <c r="CZ202" s="48" t="n">
        <f aca="false">MIN(BB202,(GV201*(1+GV$5/Setup!$C$36)+IF($V202=29,N($F202),0)))</f>
        <v>0</v>
      </c>
      <c r="DA202" s="48" t="n">
        <f aca="false">MIN(BC202,(GW201*(1+GW$5/Setup!$C$36)+IF($V202=30,N($F202),0)))</f>
        <v>0</v>
      </c>
      <c r="DB202" s="48" t="n">
        <f aca="false">MIN(BD202,(GX201*(1+GX$5/Setup!$C$36)+IF($V202=31,N($F202),0)))</f>
        <v>0</v>
      </c>
      <c r="DC202" s="48" t="n">
        <f aca="false">MIN(BE202,(GY201*(1+GY$5/Setup!$C$36)+IF($V202=32,N($F202),0)))</f>
        <v>0</v>
      </c>
      <c r="DD202" s="48" t="n">
        <f aca="false">MIN(BF202,(GZ201*(1+GZ$5/Setup!$C$36)+IF($V202=33,N($F202),0)))</f>
        <v>0</v>
      </c>
      <c r="DE202" s="48" t="n">
        <f aca="false">MIN(BG202,(HA201*(1+HA$5/Setup!$C$36)+IF($V202=34,N($F202),0)))</f>
        <v>0</v>
      </c>
      <c r="DF202" s="48" t="n">
        <f aca="false">MIN(BH202,(HB201*(1+HB$5/Setup!$C$36)+IF($V202=35,N($F202),0)))</f>
        <v>0</v>
      </c>
      <c r="DG202" s="48" t="n">
        <f aca="false">MIN(BI202,(HC201*(1+HC$5/Setup!$C$36)+IF($V202=36,N($F202),0)))</f>
        <v>0</v>
      </c>
      <c r="DH202" s="48" t="n">
        <f aca="false">MIN(BJ202,(HD201*(1+HD$5/Setup!$C$36)+IF($V202=37,N($F202),0)))</f>
        <v>0</v>
      </c>
      <c r="DI202" s="48" t="n">
        <f aca="false">MIN(BK202,(HE201*(1+HE$5/Setup!$C$36)+IF($V202=38,N($F202),0)))</f>
        <v>0</v>
      </c>
      <c r="DJ202" s="48" t="n">
        <f aca="false">MIN(BL202,(HF201*(1+HF$5/Setup!$C$36)+IF($V202=39,N($F202),0)))</f>
        <v>0</v>
      </c>
      <c r="DK202" s="48" t="n">
        <f aca="false">MIN(BM202,(HG201*(1+HG$5/Setup!$C$36)+IF($V202=40,N($F202),0)))</f>
        <v>0</v>
      </c>
      <c r="DL202" s="48" t="n">
        <f aca="false">MIN(BN202,(HH201*(1+HH$5/Setup!$C$36)+IF($V202=41,N($F202),0)))</f>
        <v>0</v>
      </c>
      <c r="DM202" s="48" t="n">
        <f aca="false">MIN(BO202,(HI201*(1+HI$5/Setup!$C$36)+IF($V202=42,N($F202),0)))</f>
        <v>0</v>
      </c>
      <c r="DN202" s="48" t="n">
        <f aca="false">MIN(BP202,(HJ201*(1+HJ$5/Setup!$C$36)+IF($V202=43,N($F202),0)))</f>
        <v>0</v>
      </c>
      <c r="DO202" s="48" t="n">
        <f aca="false">MIN(BQ202,(HK201*(1+HK$5/Setup!$C$36)+IF($V202=44,N($F202),0)))</f>
        <v>0</v>
      </c>
      <c r="DP202" s="48" t="n">
        <f aca="false">MIN(BR202,(HL201*(1+HL$5/Setup!$C$36)+IF($V202=45,N($F202),0)))</f>
        <v>0</v>
      </c>
      <c r="DQ202" s="48" t="n">
        <f aca="false">MIN(BS202,(HM201*(1+HM$5/Setup!$C$36)+IF($V202=46,N($F202),0)))</f>
        <v>0</v>
      </c>
      <c r="DR202" s="48" t="n">
        <f aca="false">MIN(BT202,(HN201*(1+HN$5/Setup!$C$36)+IF($V202=47,N($F202),0)))</f>
        <v>0</v>
      </c>
      <c r="DS202" s="48" t="n">
        <f aca="false">MIN(BU202,(HO201*(1+HO$5/Setup!$C$36)+IF($V202=48,N($F202),0)))</f>
        <v>0</v>
      </c>
      <c r="DT202" s="48" t="n">
        <f aca="false">MIN(BV202,(HP201*(1+HP$5/Setup!$C$36)+IF($V202=49,N($F202),0)))</f>
        <v>0</v>
      </c>
      <c r="DU202" s="48" t="n">
        <f aca="false">MIN(BW202,(HQ201*(1+HQ$5/Setup!$C$36)+IF($V202=50,N($F202),0)))</f>
        <v>0</v>
      </c>
      <c r="DV202" s="48" t="n">
        <f aca="false">MIN(MAX((FT201*(1+FT$5/Setup!$C$36)+IF($V202=1,N($F202),0))-BX202,0),MAX($P202-0,0))</f>
        <v>0</v>
      </c>
      <c r="DW202" s="48" t="n">
        <f aca="false">MIN(MAX((FU201*(1+FU$5/Setup!$C$36)+IF($V202=2,N($F202),0))-BY202,0),MAX($P202-SUM(DV202:DV202),0))</f>
        <v>0</v>
      </c>
      <c r="DX202" s="48" t="n">
        <f aca="false">MIN(MAX((FV201*(1+FV$5/Setup!$C$36)+IF($V202=3,N($F202),0))-BZ202,0),MAX($P202-SUM(DV202:DW202),0))</f>
        <v>0</v>
      </c>
      <c r="DY202" s="48" t="n">
        <f aca="false">MIN(MAX((FW201*(1+FW$5/Setup!$C$36)+IF($V202=4,N($F202),0))-CA202,0),MAX($P202-SUM(DV202:DX202),0))</f>
        <v>0</v>
      </c>
      <c r="DZ202" s="48" t="n">
        <f aca="false">MIN(MAX((FX201*(1+FX$5/Setup!$C$36)+IF($V202=5,N($F202),0))-CB202,0),MAX($P202-SUM(DV202:DY202),0))</f>
        <v>0</v>
      </c>
      <c r="EA202" s="48" t="n">
        <f aca="false">MIN(MAX((FY201*(1+FY$5/Setup!$C$36)+IF($V202=6,N($F202),0))-CC202,0),MAX($P202-SUM(DV202:DZ202),0))</f>
        <v>0</v>
      </c>
      <c r="EB202" s="48" t="n">
        <f aca="false">MIN(MAX((FZ201*(1+FZ$5/Setup!$C$36)+IF($V202=7,N($F202),0))-CD202,0),MAX($P202-SUM(DV202:EA202),0))</f>
        <v>0</v>
      </c>
      <c r="EC202" s="48" t="n">
        <f aca="false">MIN(MAX((GA201*(1+GA$5/Setup!$C$36)+IF($V202=8,N($F202),0))-CE202,0),MAX($P202-SUM(DV202:EB202),0))</f>
        <v>0</v>
      </c>
      <c r="ED202" s="48" t="n">
        <f aca="false">MIN(MAX((GB201*(1+GB$5/Setup!$C$36)+IF($V202=9,N($F202),0))-CF202,0),MAX($P202-SUM(DV202:EC202),0))</f>
        <v>0</v>
      </c>
      <c r="EE202" s="48" t="n">
        <f aca="false">MIN(MAX((GC201*(1+GC$5/Setup!$C$36)+IF($V202=10,N($F202),0))-CG202,0),MAX($P202-SUM(DV202:ED202),0))</f>
        <v>0</v>
      </c>
      <c r="EF202" s="48" t="n">
        <f aca="false">MIN(MAX((GD201*(1+GD$5/Setup!$C$36)+IF($V202=11,N($F202),0))-CH202,0),MAX($P202-SUM(DV202:EE202),0))</f>
        <v>0</v>
      </c>
      <c r="EG202" s="48" t="n">
        <f aca="false">MIN(MAX((GE201*(1+GE$5/Setup!$C$36)+IF($V202=12,N($F202),0))-CI202,0),MAX($P202-SUM(DV202:EF202),0))</f>
        <v>0</v>
      </c>
      <c r="EH202" s="48" t="n">
        <f aca="false">MIN(MAX((GF201*(1+GF$5/Setup!$C$36)+IF($V202=13,N($F202),0))-CJ202,0),MAX($P202-SUM(DV202:EG202),0))</f>
        <v>0</v>
      </c>
      <c r="EI202" s="48" t="n">
        <f aca="false">MIN(MAX((GG201*(1+GG$5/Setup!$C$36)+IF($V202=14,N($F202),0))-CK202,0),MAX($P202-SUM(DV202:EH202),0))</f>
        <v>0</v>
      </c>
      <c r="EJ202" s="48" t="n">
        <f aca="false">MIN(MAX((GH201*(1+GH$5/Setup!$C$36)+IF($V202=15,N($F202),0))-CL202,0),MAX($P202-SUM(DV202:EI202),0))</f>
        <v>0</v>
      </c>
      <c r="EK202" s="48" t="n">
        <f aca="false">MIN(MAX((GI201*(1+GI$5/Setup!$C$36)+IF($V202=16,N($F202),0))-CM202,0),MAX($P202-SUM(DV202:EJ202),0))</f>
        <v>0</v>
      </c>
      <c r="EL202" s="48" t="n">
        <f aca="false">MIN(MAX((GJ201*(1+GJ$5/Setup!$C$36)+IF($V202=17,N($F202),0))-CN202,0),MAX($P202-SUM(DV202:EK202),0))</f>
        <v>0</v>
      </c>
      <c r="EM202" s="48" t="n">
        <f aca="false">MIN(MAX((GK201*(1+GK$5/Setup!$C$36)+IF($V202=18,N($F202),0))-CO202,0),MAX($P202-SUM(DV202:EL202),0))</f>
        <v>0</v>
      </c>
      <c r="EN202" s="48" t="n">
        <f aca="false">MIN(MAX((GL201*(1+GL$5/Setup!$C$36)+IF($V202=19,N($F202),0))-CP202,0),MAX($P202-SUM(DV202:EM202),0))</f>
        <v>0</v>
      </c>
      <c r="EO202" s="48" t="n">
        <f aca="false">MIN(MAX((GM201*(1+GM$5/Setup!$C$36)+IF($V202=20,N($F202),0))-CQ202,0),MAX($P202-SUM(DV202:EN202),0))</f>
        <v>0</v>
      </c>
      <c r="EP202" s="48" t="n">
        <f aca="false">MIN(MAX((GN201*(1+GN$5/Setup!$C$36)+IF($V202=21,N($F202),0))-CR202,0),MAX($P202-SUM(DV202:EO202),0))</f>
        <v>0</v>
      </c>
      <c r="EQ202" s="48" t="n">
        <f aca="false">MIN(MAX((GO201*(1+GO$5/Setup!$C$36)+IF($V202=22,N($F202),0))-CS202,0),MAX($P202-SUM(DV202:EP202),0))</f>
        <v>0</v>
      </c>
      <c r="ER202" s="48" t="n">
        <f aca="false">MIN(MAX((GP201*(1+GP$5/Setup!$C$36)+IF($V202=23,N($F202),0))-CT202,0),MAX($P202-SUM(DV202:EQ202),0))</f>
        <v>0</v>
      </c>
      <c r="ES202" s="48" t="n">
        <f aca="false">MIN(MAX((GQ201*(1+GQ$5/Setup!$C$36)+IF($V202=24,N($F202),0))-CU202,0),MAX($P202-SUM(DV202:ER202),0))</f>
        <v>0</v>
      </c>
      <c r="ET202" s="48" t="n">
        <f aca="false">MIN(MAX((GR201*(1+GR$5/Setup!$C$36)+IF($V202=25,N($F202),0))-CV202,0),MAX($P202-SUM(DV202:ES202),0))</f>
        <v>0</v>
      </c>
      <c r="EU202" s="48" t="n">
        <f aca="false">MIN(MAX((GS201*(1+GS$5/Setup!$C$36)+IF($V202=26,N($F202),0))-CW202,0),MAX($P202-SUM(DV202:ET202),0))</f>
        <v>0</v>
      </c>
      <c r="EV202" s="48" t="n">
        <f aca="false">MIN(MAX((GT201*(1+GT$5/Setup!$C$36)+IF($V202=27,N($F202),0))-CX202,0),MAX($P202-SUM(DV202:EU202),0))</f>
        <v>0</v>
      </c>
      <c r="EW202" s="48" t="n">
        <f aca="false">MIN(MAX((GU201*(1+GU$5/Setup!$C$36)+IF($V202=28,N($F202),0))-CY202,0),MAX($P202-SUM(DV202:EV202),0))</f>
        <v>0</v>
      </c>
      <c r="EX202" s="48" t="n">
        <f aca="false">MIN(MAX((GV201*(1+GV$5/Setup!$C$36)+IF($V202=29,N($F202),0))-CZ202,0),MAX($P202-SUM(DV202:EW202),0))</f>
        <v>0</v>
      </c>
      <c r="EY202" s="48" t="n">
        <f aca="false">MIN(MAX((GW201*(1+GW$5/Setup!$C$36)+IF($V202=30,N($F202),0))-DA202,0),MAX($P202-SUM(DV202:EX202),0))</f>
        <v>0</v>
      </c>
      <c r="EZ202" s="48" t="n">
        <f aca="false">MIN(MAX((GX201*(1+GX$5/Setup!$C$36)+IF($V202=31,N($F202),0))-DB202,0),MAX($P202-SUM(DV202:EY202),0))</f>
        <v>0</v>
      </c>
      <c r="FA202" s="48" t="n">
        <f aca="false">MIN(MAX((GY201*(1+GY$5/Setup!$C$36)+IF($V202=32,N($F202),0))-DC202,0),MAX($P202-SUM(DV202:EZ202),0))</f>
        <v>0</v>
      </c>
      <c r="FB202" s="48" t="n">
        <f aca="false">MIN(MAX((GZ201*(1+GZ$5/Setup!$C$36)+IF($V202=33,N($F202),0))-DD202,0),MAX($P202-SUM(DV202:FA202),0))</f>
        <v>0</v>
      </c>
      <c r="FC202" s="48" t="n">
        <f aca="false">MIN(MAX((HA201*(1+HA$5/Setup!$C$36)+IF($V202=34,N($F202),0))-DE202,0),MAX($P202-SUM(DV202:FB202),0))</f>
        <v>0</v>
      </c>
      <c r="FD202" s="48" t="n">
        <f aca="false">MIN(MAX((HB201*(1+HB$5/Setup!$C$36)+IF($V202=35,N($F202),0))-DF202,0),MAX($P202-SUM(DV202:FC202),0))</f>
        <v>0</v>
      </c>
      <c r="FE202" s="48" t="n">
        <f aca="false">MIN(MAX((HC201*(1+HC$5/Setup!$C$36)+IF($V202=36,N($F202),0))-DG202,0),MAX($P202-SUM(DV202:FD202),0))</f>
        <v>0</v>
      </c>
      <c r="FF202" s="48" t="n">
        <f aca="false">MIN(MAX((HD201*(1+HD$5/Setup!$C$36)+IF($V202=37,N($F202),0))-DH202,0),MAX($P202-SUM(DV202:FE202),0))</f>
        <v>0</v>
      </c>
      <c r="FG202" s="48" t="n">
        <f aca="false">MIN(MAX((HE201*(1+HE$5/Setup!$C$36)+IF($V202=38,N($F202),0))-DI202,0),MAX($P202-SUM(DV202:FF202),0))</f>
        <v>0</v>
      </c>
      <c r="FH202" s="48" t="n">
        <f aca="false">MIN(MAX((HF201*(1+HF$5/Setup!$C$36)+IF($V202=39,N($F202),0))-DJ202,0),MAX($P202-SUM(DV202:FG202),0))</f>
        <v>0</v>
      </c>
      <c r="FI202" s="48" t="n">
        <f aca="false">MIN(MAX((HG201*(1+HG$5/Setup!$C$36)+IF($V202=40,N($F202),0))-DK202,0),MAX($P202-SUM(DV202:FH202),0))</f>
        <v>0</v>
      </c>
      <c r="FJ202" s="48" t="n">
        <f aca="false">MIN(MAX((HH201*(1+HH$5/Setup!$C$36)+IF($V202=41,N($F202),0))-DL202,0),MAX($P202-SUM(DV202:FI202),0))</f>
        <v>0</v>
      </c>
      <c r="FK202" s="48" t="n">
        <f aca="false">MIN(MAX((HI201*(1+HI$5/Setup!$C$36)+IF($V202=42,N($F202),0))-DM202,0),MAX($P202-SUM(DV202:FJ202),0))</f>
        <v>0</v>
      </c>
      <c r="FL202" s="48" t="n">
        <f aca="false">MIN(MAX((HJ201*(1+HJ$5/Setup!$C$36)+IF($V202=43,N($F202),0))-DN202,0),MAX($P202-SUM(DV202:FK202),0))</f>
        <v>0</v>
      </c>
      <c r="FM202" s="48" t="n">
        <f aca="false">MIN(MAX((HK201*(1+HK$5/Setup!$C$36)+IF($V202=44,N($F202),0))-DO202,0),MAX($P202-SUM(DV202:FL202),0))</f>
        <v>0</v>
      </c>
      <c r="FN202" s="48" t="n">
        <f aca="false">MIN(MAX((HL201*(1+HL$5/Setup!$C$36)+IF($V202=45,N($F202),0))-DP202,0),MAX($P202-SUM(DV202:FM202),0))</f>
        <v>0</v>
      </c>
      <c r="FO202" s="48" t="n">
        <f aca="false">MIN(MAX((HM201*(1+HM$5/Setup!$C$36)+IF($V202=46,N($F202),0))-DQ202,0),MAX($P202-SUM(DV202:FN202),0))</f>
        <v>0</v>
      </c>
      <c r="FP202" s="48" t="n">
        <f aca="false">MIN(MAX((HN201*(1+HN$5/Setup!$C$36)+IF($V202=47,N($F202),0))-DR202,0),MAX($P202-SUM(DV202:FO202),0))</f>
        <v>0</v>
      </c>
      <c r="FQ202" s="48" t="n">
        <f aca="false">MIN(MAX((HO201*(1+HO$5/Setup!$C$36)+IF($V202=48,N($F202),0))-DS202,0),MAX($P202-SUM(DV202:FP202),0))</f>
        <v>0</v>
      </c>
      <c r="FR202" s="48" t="n">
        <f aca="false">MIN(MAX((HP201*(1+HP$5/Setup!$C$36)+IF($V202=49,N($F202),0))-DT202,0),MAX($P202-SUM(DV202:FQ202),0))</f>
        <v>0</v>
      </c>
      <c r="FS202" s="48" t="n">
        <f aca="false">MIN(MAX((HQ201*(1+HQ$5/Setup!$C$36)+IF($V202=50,N($F202),0))-DU202,0),MAX($P202-SUM(DV202:FR202),0))</f>
        <v>0</v>
      </c>
      <c r="FT202" s="48" t="n">
        <f aca="false">IF((FT201*(1+FT$5/Setup!$C$36)+IF($V202=1,N($F202),0))-BX202-DV202&lt;0.005,0,(FT201*(1+FT$5/Setup!$C$36)+IF($V202=1,N($F202),0))-BX202-DV202)</f>
        <v>0</v>
      </c>
      <c r="FU202" s="48" t="n">
        <f aca="false">IF((FU201*(1+FU$5/Setup!$C$36)+IF($V202=2,N($F202),0))-BY202-DW202&lt;0.005,0,(FU201*(1+FU$5/Setup!$C$36)+IF($V202=2,N($F202),0))-BY202-DW202)</f>
        <v>0</v>
      </c>
      <c r="FV202" s="48" t="n">
        <f aca="false">IF((FV201*(1+FV$5/Setup!$C$36)+IF($V202=3,N($F202),0))-BZ202-DX202&lt;0.005,0,(FV201*(1+FV$5/Setup!$C$36)+IF($V202=3,N($F202),0))-BZ202-DX202)</f>
        <v>0</v>
      </c>
      <c r="FW202" s="48" t="n">
        <f aca="false">IF((FW201*(1+FW$5/Setup!$C$36)+IF($V202=4,N($F202),0))-CA202-DY202&lt;0.005,0,(FW201*(1+FW$5/Setup!$C$36)+IF($V202=4,N($F202),0))-CA202-DY202)</f>
        <v>0</v>
      </c>
      <c r="FX202" s="48" t="n">
        <f aca="false">IF((FX201*(1+FX$5/Setup!$C$36)+IF($V202=5,N($F202),0))-CB202-DZ202&lt;0.005,0,(FX201*(1+FX$5/Setup!$C$36)+IF($V202=5,N($F202),0))-CB202-DZ202)</f>
        <v>0</v>
      </c>
      <c r="FY202" s="48" t="n">
        <f aca="false">IF((FY201*(1+FY$5/Setup!$C$36)+IF($V202=6,N($F202),0))-CC202-EA202&lt;0.005,0,(FY201*(1+FY$5/Setup!$C$36)+IF($V202=6,N($F202),0))-CC202-EA202)</f>
        <v>0</v>
      </c>
      <c r="FZ202" s="48" t="n">
        <f aca="false">IF((FZ201*(1+FZ$5/Setup!$C$36)+IF($V202=7,N($F202),0))-CD202-EB202&lt;0.005,0,(FZ201*(1+FZ$5/Setup!$C$36)+IF($V202=7,N($F202),0))-CD202-EB202)</f>
        <v>0</v>
      </c>
      <c r="GA202" s="48" t="n">
        <f aca="false">IF((GA201*(1+GA$5/Setup!$C$36)+IF($V202=8,N($F202),0))-CE202-EC202&lt;0.005,0,(GA201*(1+GA$5/Setup!$C$36)+IF($V202=8,N($F202),0))-CE202-EC202)</f>
        <v>0</v>
      </c>
      <c r="GB202" s="48" t="n">
        <f aca="false">IF((GB201*(1+GB$5/Setup!$C$36)+IF($V202=9,N($F202),0))-CF202-ED202&lt;0.005,0,(GB201*(1+GB$5/Setup!$C$36)+IF($V202=9,N($F202),0))-CF202-ED202)</f>
        <v>0</v>
      </c>
      <c r="GC202" s="48" t="n">
        <f aca="false">IF((GC201*(1+GC$5/Setup!$C$36)+IF($V202=10,N($F202),0))-CG202-EE202&lt;0.005,0,(GC201*(1+GC$5/Setup!$C$36)+IF($V202=10,N($F202),0))-CG202-EE202)</f>
        <v>0</v>
      </c>
      <c r="GD202" s="48" t="n">
        <f aca="false">IF((GD201*(1+GD$5/Setup!$C$36)+IF($V202=11,N($F202),0))-CH202-EF202&lt;0.005,0,(GD201*(1+GD$5/Setup!$C$36)+IF($V202=11,N($F202),0))-CH202-EF202)</f>
        <v>0</v>
      </c>
      <c r="GE202" s="48" t="n">
        <f aca="false">IF((GE201*(1+GE$5/Setup!$C$36)+IF($V202=12,N($F202),0))-CI202-EG202&lt;0.005,0,(GE201*(1+GE$5/Setup!$C$36)+IF($V202=12,N($F202),0))-CI202-EG202)</f>
        <v>0</v>
      </c>
      <c r="GF202" s="48" t="n">
        <f aca="false">IF((GF201*(1+GF$5/Setup!$C$36)+IF($V202=13,N($F202),0))-CJ202-EH202&lt;0.005,0,(GF201*(1+GF$5/Setup!$C$36)+IF($V202=13,N($F202),0))-CJ202-EH202)</f>
        <v>0</v>
      </c>
      <c r="GG202" s="48" t="n">
        <f aca="false">IF((GG201*(1+GG$5/Setup!$C$36)+IF($V202=14,N($F202),0))-CK202-EI202&lt;0.005,0,(GG201*(1+GG$5/Setup!$C$36)+IF($V202=14,N($F202),0))-CK202-EI202)</f>
        <v>0</v>
      </c>
      <c r="GH202" s="48" t="n">
        <f aca="false">IF((GH201*(1+GH$5/Setup!$C$36)+IF($V202=15,N($F202),0))-CL202-EJ202&lt;0.005,0,(GH201*(1+GH$5/Setup!$C$36)+IF($V202=15,N($F202),0))-CL202-EJ202)</f>
        <v>0</v>
      </c>
      <c r="GI202" s="48" t="n">
        <f aca="false">IF((GI201*(1+GI$5/Setup!$C$36)+IF($V202=16,N($F202),0))-CM202-EK202&lt;0.005,0,(GI201*(1+GI$5/Setup!$C$36)+IF($V202=16,N($F202),0))-CM202-EK202)</f>
        <v>0</v>
      </c>
      <c r="GJ202" s="48" t="n">
        <f aca="false">IF((GJ201*(1+GJ$5/Setup!$C$36)+IF($V202=17,N($F202),0))-CN202-EL202&lt;0.005,0,(GJ201*(1+GJ$5/Setup!$C$36)+IF($V202=17,N($F202),0))-CN202-EL202)</f>
        <v>0</v>
      </c>
      <c r="GK202" s="48" t="n">
        <f aca="false">IF((GK201*(1+GK$5/Setup!$C$36)+IF($V202=18,N($F202),0))-CO202-EM202&lt;0.005,0,(GK201*(1+GK$5/Setup!$C$36)+IF($V202=18,N($F202),0))-CO202-EM202)</f>
        <v>0</v>
      </c>
      <c r="GL202" s="48" t="n">
        <f aca="false">IF((GL201*(1+GL$5/Setup!$C$36)+IF($V202=19,N($F202),0))-CP202-EN202&lt;0.005,0,(GL201*(1+GL$5/Setup!$C$36)+IF($V202=19,N($F202),0))-CP202-EN202)</f>
        <v>0</v>
      </c>
      <c r="GM202" s="48" t="n">
        <f aca="false">IF((GM201*(1+GM$5/Setup!$C$36)+IF($V202=20,N($F202),0))-CQ202-EO202&lt;0.005,0,(GM201*(1+GM$5/Setup!$C$36)+IF($V202=20,N($F202),0))-CQ202-EO202)</f>
        <v>0</v>
      </c>
      <c r="GN202" s="48" t="n">
        <f aca="false">IF((GN201*(1+GN$5/Setup!$C$36)+IF($V202=21,N($F202),0))-CR202-EP202&lt;0.005,0,(GN201*(1+GN$5/Setup!$C$36)+IF($V202=21,N($F202),0))-CR202-EP202)</f>
        <v>0</v>
      </c>
      <c r="GO202" s="48" t="n">
        <f aca="false">IF((GO201*(1+GO$5/Setup!$C$36)+IF($V202=22,N($F202),0))-CS202-EQ202&lt;0.005,0,(GO201*(1+GO$5/Setup!$C$36)+IF($V202=22,N($F202),0))-CS202-EQ202)</f>
        <v>0</v>
      </c>
      <c r="GP202" s="48" t="n">
        <f aca="false">IF((GP201*(1+GP$5/Setup!$C$36)+IF($V202=23,N($F202),0))-CT202-ER202&lt;0.005,0,(GP201*(1+GP$5/Setup!$C$36)+IF($V202=23,N($F202),0))-CT202-ER202)</f>
        <v>0</v>
      </c>
      <c r="GQ202" s="48" t="n">
        <f aca="false">IF((GQ201*(1+GQ$5/Setup!$C$36)+IF($V202=24,N($F202),0))-CU202-ES202&lt;0.005,0,(GQ201*(1+GQ$5/Setup!$C$36)+IF($V202=24,N($F202),0))-CU202-ES202)</f>
        <v>0</v>
      </c>
      <c r="GR202" s="48" t="n">
        <f aca="false">IF((GR201*(1+GR$5/Setup!$C$36)+IF($V202=25,N($F202),0))-CV202-ET202&lt;0.005,0,(GR201*(1+GR$5/Setup!$C$36)+IF($V202=25,N($F202),0))-CV202-ET202)</f>
        <v>0</v>
      </c>
      <c r="GS202" s="48" t="n">
        <f aca="false">IF((GS201*(1+GS$5/Setup!$C$36)+IF($V202=26,N($F202),0))-CW202-EU202&lt;0.005,0,(GS201*(1+GS$5/Setup!$C$36)+IF($V202=26,N($F202),0))-CW202-EU202)</f>
        <v>0</v>
      </c>
      <c r="GT202" s="48" t="n">
        <f aca="false">IF((GT201*(1+GT$5/Setup!$C$36)+IF($V202=27,N($F202),0))-CX202-EV202&lt;0.005,0,(GT201*(1+GT$5/Setup!$C$36)+IF($V202=27,N($F202),0))-CX202-EV202)</f>
        <v>0</v>
      </c>
      <c r="GU202" s="48" t="n">
        <f aca="false">IF((GU201*(1+GU$5/Setup!$C$36)+IF($V202=28,N($F202),0))-CY202-EW202&lt;0.005,0,(GU201*(1+GU$5/Setup!$C$36)+IF($V202=28,N($F202),0))-CY202-EW202)</f>
        <v>0</v>
      </c>
      <c r="GV202" s="48" t="n">
        <f aca="false">IF((GV201*(1+GV$5/Setup!$C$36)+IF($V202=29,N($F202),0))-CZ202-EX202&lt;0.005,0,(GV201*(1+GV$5/Setup!$C$36)+IF($V202=29,N($F202),0))-CZ202-EX202)</f>
        <v>0</v>
      </c>
      <c r="GW202" s="48" t="n">
        <f aca="false">IF((GW201*(1+GW$5/Setup!$C$36)+IF($V202=30,N($F202),0))-DA202-EY202&lt;0.005,0,(GW201*(1+GW$5/Setup!$C$36)+IF($V202=30,N($F202),0))-DA202-EY202)</f>
        <v>0</v>
      </c>
      <c r="GX202" s="48" t="n">
        <f aca="false">IF((GX201*(1+GX$5/Setup!$C$36)+IF($V202=31,N($F202),0))-DB202-EZ202&lt;0.005,0,(GX201*(1+GX$5/Setup!$C$36)+IF($V202=31,N($F202),0))-DB202-EZ202)</f>
        <v>0</v>
      </c>
      <c r="GY202" s="48" t="n">
        <f aca="false">IF((GY201*(1+GY$5/Setup!$C$36)+IF($V202=32,N($F202),0))-DC202-FA202&lt;0.005,0,(GY201*(1+GY$5/Setup!$C$36)+IF($V202=32,N($F202),0))-DC202-FA202)</f>
        <v>0</v>
      </c>
      <c r="GZ202" s="48" t="n">
        <f aca="false">IF((GZ201*(1+GZ$5/Setup!$C$36)+IF($V202=33,N($F202),0))-DD202-FB202&lt;0.005,0,(GZ201*(1+GZ$5/Setup!$C$36)+IF($V202=33,N($F202),0))-DD202-FB202)</f>
        <v>0</v>
      </c>
      <c r="HA202" s="48" t="n">
        <f aca="false">IF((HA201*(1+HA$5/Setup!$C$36)+IF($V202=34,N($F202),0))-DE202-FC202&lt;0.005,0,(HA201*(1+HA$5/Setup!$C$36)+IF($V202=34,N($F202),0))-DE202-FC202)</f>
        <v>0</v>
      </c>
      <c r="HB202" s="48" t="n">
        <f aca="false">IF((HB201*(1+HB$5/Setup!$C$36)+IF($V202=35,N($F202),0))-DF202-FD202&lt;0.005,0,(HB201*(1+HB$5/Setup!$C$36)+IF($V202=35,N($F202),0))-DF202-FD202)</f>
        <v>0</v>
      </c>
      <c r="HC202" s="48" t="n">
        <f aca="false">IF((HC201*(1+HC$5/Setup!$C$36)+IF($V202=36,N($F202),0))-DG202-FE202&lt;0.005,0,(HC201*(1+HC$5/Setup!$C$36)+IF($V202=36,N($F202),0))-DG202-FE202)</f>
        <v>0</v>
      </c>
      <c r="HD202" s="48" t="n">
        <f aca="false">IF((HD201*(1+HD$5/Setup!$C$36)+IF($V202=37,N($F202),0))-DH202-FF202&lt;0.005,0,(HD201*(1+HD$5/Setup!$C$36)+IF($V202=37,N($F202),0))-DH202-FF202)</f>
        <v>0</v>
      </c>
      <c r="HE202" s="48" t="n">
        <f aca="false">IF((HE201*(1+HE$5/Setup!$C$36)+IF($V202=38,N($F202),0))-DI202-FG202&lt;0.005,0,(HE201*(1+HE$5/Setup!$C$36)+IF($V202=38,N($F202),0))-DI202-FG202)</f>
        <v>0</v>
      </c>
      <c r="HF202" s="48" t="n">
        <f aca="false">IF((HF201*(1+HF$5/Setup!$C$36)+IF($V202=39,N($F202),0))-DJ202-FH202&lt;0.005,0,(HF201*(1+HF$5/Setup!$C$36)+IF($V202=39,N($F202),0))-DJ202-FH202)</f>
        <v>0</v>
      </c>
      <c r="HG202" s="48" t="n">
        <f aca="false">IF((HG201*(1+HG$5/Setup!$C$36)+IF($V202=40,N($F202),0))-DK202-FI202&lt;0.005,0,(HG201*(1+HG$5/Setup!$C$36)+IF($V202=40,N($F202),0))-DK202-FI202)</f>
        <v>0</v>
      </c>
      <c r="HH202" s="48" t="n">
        <f aca="false">IF((HH201*(1+HH$5/Setup!$C$36)+IF($V202=41,N($F202),0))-DL202-FJ202&lt;0.005,0,(HH201*(1+HH$5/Setup!$C$36)+IF($V202=41,N($F202),0))-DL202-FJ202)</f>
        <v>0</v>
      </c>
      <c r="HI202" s="48" t="n">
        <f aca="false">IF((HI201*(1+HI$5/Setup!$C$36)+IF($V202=42,N($F202),0))-DM202-FK202&lt;0.005,0,(HI201*(1+HI$5/Setup!$C$36)+IF($V202=42,N($F202),0))-DM202-FK202)</f>
        <v>0</v>
      </c>
      <c r="HJ202" s="48" t="n">
        <f aca="false">IF((HJ201*(1+HJ$5/Setup!$C$36)+IF($V202=43,N($F202),0))-DN202-FL202&lt;0.005,0,(HJ201*(1+HJ$5/Setup!$C$36)+IF($V202=43,N($F202),0))-DN202-FL202)</f>
        <v>0</v>
      </c>
      <c r="HK202" s="48" t="n">
        <f aca="false">IF((HK201*(1+HK$5/Setup!$C$36)+IF($V202=44,N($F202),0))-DO202-FM202&lt;0.005,0,(HK201*(1+HK$5/Setup!$C$36)+IF($V202=44,N($F202),0))-DO202-FM202)</f>
        <v>0</v>
      </c>
      <c r="HL202" s="48" t="n">
        <f aca="false">IF((HL201*(1+HL$5/Setup!$C$36)+IF($V202=45,N($F202),0))-DP202-FN202&lt;0.005,0,(HL201*(1+HL$5/Setup!$C$36)+IF($V202=45,N($F202),0))-DP202-FN202)</f>
        <v>0</v>
      </c>
      <c r="HM202" s="48" t="n">
        <f aca="false">IF((HM201*(1+HM$5/Setup!$C$36)+IF($V202=46,N($F202),0))-DQ202-FO202&lt;0.005,0,(HM201*(1+HM$5/Setup!$C$36)+IF($V202=46,N($F202),0))-DQ202-FO202)</f>
        <v>0</v>
      </c>
      <c r="HN202" s="48" t="n">
        <f aca="false">IF((HN201*(1+HN$5/Setup!$C$36)+IF($V202=47,N($F202),0))-DR202-FP202&lt;0.005,0,(HN201*(1+HN$5/Setup!$C$36)+IF($V202=47,N($F202),0))-DR202-FP202)</f>
        <v>0</v>
      </c>
      <c r="HO202" s="48" t="n">
        <f aca="false">IF((HO201*(1+HO$5/Setup!$C$36)+IF($V202=48,N($F202),0))-DS202-FQ202&lt;0.005,0,(HO201*(1+HO$5/Setup!$C$36)+IF($V202=48,N($F202),0))-DS202-FQ202)</f>
        <v>0</v>
      </c>
      <c r="HP202" s="48" t="n">
        <f aca="false">IF((HP201*(1+HP$5/Setup!$C$36)+IF($V202=49,N($F202),0))-DT202-FR202&lt;0.005,0,(HP201*(1+HP$5/Setup!$C$36)+IF($V202=49,N($F202),0))-DT202-FR202)</f>
        <v>0</v>
      </c>
      <c r="HQ202" s="48" t="n">
        <f aca="false">IF((HQ201*(1+HQ$5/Setup!$C$36)+IF($V202=50,N($F202),0))-DU202-FS202&lt;0.005,0,(HQ201*(1+HQ$5/Setup!$C$36)+IF($V202=50,N($F202),0))-DU202-FS202)</f>
        <v>0</v>
      </c>
    </row>
    <row r="203" customFormat="false" ht="15" hidden="false" customHeight="false" outlineLevel="0" collapsed="false">
      <c r="A203" s="44" t="n">
        <v>195</v>
      </c>
      <c r="B203" s="45" t="n">
        <f aca="false">IF(Setup!$C$7="Every month",EDATE(Setup!$C$8,($A203-1)),IF(Setup!$C$7="Twice a month",DATE(YEAR(Setup!$C$8),MONTH(Setup!$C$8)+INT((($A203-1)+Setup!$C$41)/2),MIN(IF(MOD(($A203-1)+Setup!$C$41,2)=0,Setup!$C$39,Setup!$C$40),DAY(EOMONTH(DATE(YEAR(Setup!$C$8),MONTH(Setup!$C$8)+INT((($A203-1)+Setup!$C$41)/2),1),0)))),Setup!$C$8+($A203-1)*IF(Setup!$C$7="Every week",7,14)))</f>
        <v>49041</v>
      </c>
      <c r="C203" s="45" t="n">
        <f aca="false">IF(Setup!$C$7="Every month",EDATE(Setup!$C$8,$A203),IF(Setup!$C$7="Twice a month",DATE(YEAR(Setup!$C$8),MONTH(Setup!$C$8)+INT(($A203+Setup!$C$41)/2),MIN(IF(MOD($A203+Setup!$C$41,2)=0,Setup!$C$39,Setup!$C$40),DAY(EOMONTH(DATE(YEAR(Setup!$C$8),MONTH(Setup!$C$8)+INT(($A203+Setup!$C$41)/2),1),0)))),Setup!$C$8+$A203*IF(Setup!$C$7="Every week",7,14)))</f>
        <v>49055</v>
      </c>
      <c r="D203" s="46"/>
      <c r="E203" s="47"/>
      <c r="F203" s="47"/>
      <c r="G203" s="47"/>
      <c r="H203" s="47"/>
      <c r="I203" s="48" t="n">
        <f aca="false">N(Setup!$C$11)+N(E203)</f>
        <v>100</v>
      </c>
      <c r="J203" s="48" t="n">
        <f aca="false">MIN(Setup!$C$37,MAX(I203,0))</f>
        <v>9.23076923076923</v>
      </c>
      <c r="K203" s="48" t="n">
        <f aca="false">MIN(MAX(N(Setup!$C$14)-L202,0),MAX(I203-J203,0))</f>
        <v>0</v>
      </c>
      <c r="L203" s="48" t="n">
        <f aca="false">L202+K203-N(G203)</f>
        <v>500</v>
      </c>
      <c r="M203" s="48" t="n">
        <f aca="false">M202+J203-N(H203)</f>
        <v>1800.00000000001</v>
      </c>
      <c r="N203" s="48" t="n">
        <f aca="false">SUM(BX203:DU203)</f>
        <v>0</v>
      </c>
      <c r="O203" s="48" t="n">
        <f aca="false">SUM(Z203:BW203)-N203</f>
        <v>65</v>
      </c>
      <c r="P203" s="48" t="n">
        <f aca="false">MAX(I203-J203-K203,0)+O203</f>
        <v>155.769230769231</v>
      </c>
      <c r="Q203" s="48" t="n">
        <f aca="false">SUM(DV203:FS203)</f>
        <v>0</v>
      </c>
      <c r="R203" s="49" t="n">
        <f aca="false">N203+J203+K203+Q203</f>
        <v>9.23076923076923</v>
      </c>
      <c r="S203" s="48" t="n">
        <f aca="false">T203-T202-N(F203)+N203+Q203</f>
        <v>0</v>
      </c>
      <c r="T203" s="49" t="n">
        <f aca="false">SUM(FT203:HQ203)</f>
        <v>0</v>
      </c>
      <c r="U203" s="44" t="str">
        <f aca="false">IF(T202&lt;0.005,"",INDEX(Helpers!$C$2:$C$51,IF(_xlfn.MINIFS($DV$6:$FS$6,DV203:FS203,"&gt;0.005")=0,V203,_xlfn.MINIFS($DV$6:$FS$6,DV203:FS203,"&gt;0.005"))))</f>
        <v/>
      </c>
      <c r="V203" s="44" t="n">
        <f aca="false">IF(_xlfn.MINIFS($FT$6:$HQ$6,FT202:HQ202,"&gt;0.005")=0,1,_xlfn.MINIFS($FT$6:$HQ$6,FT202:HQ202,"&gt;0.005"))</f>
        <v>1</v>
      </c>
      <c r="W203" s="44" t="n">
        <f aca="false">IF(AND(D203&lt;&gt;"Paid",T202&gt;0.005),1,0)</f>
        <v>0</v>
      </c>
      <c r="X203" s="48" t="n">
        <f aca="false">SUMPRODUCT(((Helpers!$G$2:$G$51*(1+(Helpers!$D$2:$D$51+0.000000001)/12)^(($B203-Setup!$C$8)/(365.25/12))-Helpers!$E$2:$E$51*((1+(Helpers!$D$2:$D$51+0.000000001)/12)^(($B203-Setup!$C$8)/(365.25/12))-1)/((Helpers!$D$2:$D$51+0.000000001)/12))&gt;0)*(Helpers!$G$2:$G$51*(1+(Helpers!$D$2:$D$51+0.000000001)/12)^(($B203-Setup!$C$8)/(365.25/12))-Helpers!$E$2:$E$51*((1+(Helpers!$D$2:$D$51+0.000000001)/12)^(($B203-Setup!$C$8)/(365.25/12))-1)/((Helpers!$D$2:$D$51+0.000000001)/12)))</f>
        <v>0</v>
      </c>
      <c r="Y203" s="48"/>
      <c r="Z203" s="48" t="n">
        <f aca="false">IF(OR(N(Z$5)=0,Z$6=""),0,Z$5*((DATE(YEAR($B203),MONTH($B203),MIN(Z$6,DAY(EOMONTH($B203,0))))&gt;=$B203)*(DATE(YEAR($B203),MONTH($B203),MIN(Z$6,DAY(EOMONTH($B203,0))))&lt;$C203)+(DATE(YEAR($B203),MONTH($B203)+1,MIN(Z$6,DAY(EOMONTH($B203,1))))&gt;=$B203)*(DATE(YEAR($B203),MONTH($B203)+1,MIN(Z$6,DAY(EOMONTH($B203,1))))&lt;$C203)))</f>
        <v>25</v>
      </c>
      <c r="AA203" s="48" t="n">
        <f aca="false">IF(OR(N(AA$5)=0,AA$6=""),0,AA$5*((DATE(YEAR($B203),MONTH($B203),MIN(AA$6,DAY(EOMONTH($B203,0))))&gt;=$B203)*(DATE(YEAR($B203),MONTH($B203),MIN(AA$6,DAY(EOMONTH($B203,0))))&lt;$C203)+(DATE(YEAR($B203),MONTH($B203)+1,MIN(AA$6,DAY(EOMONTH($B203,1))))&gt;=$B203)*(DATE(YEAR($B203),MONTH($B203)+1,MIN(AA$6,DAY(EOMONTH($B203,1))))&lt;$C203)))</f>
        <v>40</v>
      </c>
      <c r="AB203" s="48" t="n">
        <f aca="false">IF(OR(N(AB$5)=0,AB$6=""),0,AB$5*((DATE(YEAR($B203),MONTH($B203),MIN(AB$6,DAY(EOMONTH($B203,0))))&gt;=$B203)*(DATE(YEAR($B203),MONTH($B203),MIN(AB$6,DAY(EOMONTH($B203,0))))&lt;$C203)+(DATE(YEAR($B203),MONTH($B203)+1,MIN(AB$6,DAY(EOMONTH($B203,1))))&gt;=$B203)*(DATE(YEAR($B203),MONTH($B203)+1,MIN(AB$6,DAY(EOMONTH($B203,1))))&lt;$C203)))</f>
        <v>0</v>
      </c>
      <c r="AC203" s="48" t="n">
        <f aca="false">IF(OR(N(AC$5)=0,AC$6=""),0,AC$5*((DATE(YEAR($B203),MONTH($B203),MIN(AC$6,DAY(EOMONTH($B203,0))))&gt;=$B203)*(DATE(YEAR($B203),MONTH($B203),MIN(AC$6,DAY(EOMONTH($B203,0))))&lt;$C203)+(DATE(YEAR($B203),MONTH($B203)+1,MIN(AC$6,DAY(EOMONTH($B203,1))))&gt;=$B203)*(DATE(YEAR($B203),MONTH($B203)+1,MIN(AC$6,DAY(EOMONTH($B203,1))))&lt;$C203)))</f>
        <v>0</v>
      </c>
      <c r="AD203" s="48" t="n">
        <f aca="false">IF(OR(N(AD$5)=0,AD$6=""),0,AD$5*((DATE(YEAR($B203),MONTH($B203),MIN(AD$6,DAY(EOMONTH($B203,0))))&gt;=$B203)*(DATE(YEAR($B203),MONTH($B203),MIN(AD$6,DAY(EOMONTH($B203,0))))&lt;$C203)+(DATE(YEAR($B203),MONTH($B203)+1,MIN(AD$6,DAY(EOMONTH($B203,1))))&gt;=$B203)*(DATE(YEAR($B203),MONTH($B203)+1,MIN(AD$6,DAY(EOMONTH($B203,1))))&lt;$C203)))</f>
        <v>0</v>
      </c>
      <c r="AE203" s="48" t="n">
        <f aca="false">IF(OR(N(AE$5)=0,AE$6=""),0,AE$5*((DATE(YEAR($B203),MONTH($B203),MIN(AE$6,DAY(EOMONTH($B203,0))))&gt;=$B203)*(DATE(YEAR($B203),MONTH($B203),MIN(AE$6,DAY(EOMONTH($B203,0))))&lt;$C203)+(DATE(YEAR($B203),MONTH($B203)+1,MIN(AE$6,DAY(EOMONTH($B203,1))))&gt;=$B203)*(DATE(YEAR($B203),MONTH($B203)+1,MIN(AE$6,DAY(EOMONTH($B203,1))))&lt;$C203)))</f>
        <v>0</v>
      </c>
      <c r="AF203" s="48" t="n">
        <f aca="false">IF(OR(N(AF$5)=0,AF$6=""),0,AF$5*((DATE(YEAR($B203),MONTH($B203),MIN(AF$6,DAY(EOMONTH($B203,0))))&gt;=$B203)*(DATE(YEAR($B203),MONTH($B203),MIN(AF$6,DAY(EOMONTH($B203,0))))&lt;$C203)+(DATE(YEAR($B203),MONTH($B203)+1,MIN(AF$6,DAY(EOMONTH($B203,1))))&gt;=$B203)*(DATE(YEAR($B203),MONTH($B203)+1,MIN(AF$6,DAY(EOMONTH($B203,1))))&lt;$C203)))</f>
        <v>0</v>
      </c>
      <c r="AG203" s="48" t="n">
        <f aca="false">IF(OR(N(AG$5)=0,AG$6=""),0,AG$5*((DATE(YEAR($B203),MONTH($B203),MIN(AG$6,DAY(EOMONTH($B203,0))))&gt;=$B203)*(DATE(YEAR($B203),MONTH($B203),MIN(AG$6,DAY(EOMONTH($B203,0))))&lt;$C203)+(DATE(YEAR($B203),MONTH($B203)+1,MIN(AG$6,DAY(EOMONTH($B203,1))))&gt;=$B203)*(DATE(YEAR($B203),MONTH($B203)+1,MIN(AG$6,DAY(EOMONTH($B203,1))))&lt;$C203)))</f>
        <v>0</v>
      </c>
      <c r="AH203" s="48" t="n">
        <f aca="false">IF(OR(N(AH$5)=0,AH$6=""),0,AH$5*((DATE(YEAR($B203),MONTH($B203),MIN(AH$6,DAY(EOMONTH($B203,0))))&gt;=$B203)*(DATE(YEAR($B203),MONTH($B203),MIN(AH$6,DAY(EOMONTH($B203,0))))&lt;$C203)+(DATE(YEAR($B203),MONTH($B203)+1,MIN(AH$6,DAY(EOMONTH($B203,1))))&gt;=$B203)*(DATE(YEAR($B203),MONTH($B203)+1,MIN(AH$6,DAY(EOMONTH($B203,1))))&lt;$C203)))</f>
        <v>0</v>
      </c>
      <c r="AI203" s="48" t="n">
        <f aca="false">IF(OR(N(AI$5)=0,AI$6=""),0,AI$5*((DATE(YEAR($B203),MONTH($B203),MIN(AI$6,DAY(EOMONTH($B203,0))))&gt;=$B203)*(DATE(YEAR($B203),MONTH($B203),MIN(AI$6,DAY(EOMONTH($B203,0))))&lt;$C203)+(DATE(YEAR($B203),MONTH($B203)+1,MIN(AI$6,DAY(EOMONTH($B203,1))))&gt;=$B203)*(DATE(YEAR($B203),MONTH($B203)+1,MIN(AI$6,DAY(EOMONTH($B203,1))))&lt;$C203)))</f>
        <v>0</v>
      </c>
      <c r="AJ203" s="48" t="n">
        <f aca="false">IF(OR(N(AJ$5)=0,AJ$6=""),0,AJ$5*((DATE(YEAR($B203),MONTH($B203),MIN(AJ$6,DAY(EOMONTH($B203,0))))&gt;=$B203)*(DATE(YEAR($B203),MONTH($B203),MIN(AJ$6,DAY(EOMONTH($B203,0))))&lt;$C203)+(DATE(YEAR($B203),MONTH($B203)+1,MIN(AJ$6,DAY(EOMONTH($B203,1))))&gt;=$B203)*(DATE(YEAR($B203),MONTH($B203)+1,MIN(AJ$6,DAY(EOMONTH($B203,1))))&lt;$C203)))</f>
        <v>0</v>
      </c>
      <c r="AK203" s="48" t="n">
        <f aca="false">IF(OR(N(AK$5)=0,AK$6=""),0,AK$5*((DATE(YEAR($B203),MONTH($B203),MIN(AK$6,DAY(EOMONTH($B203,0))))&gt;=$B203)*(DATE(YEAR($B203),MONTH($B203),MIN(AK$6,DAY(EOMONTH($B203,0))))&lt;$C203)+(DATE(YEAR($B203),MONTH($B203)+1,MIN(AK$6,DAY(EOMONTH($B203,1))))&gt;=$B203)*(DATE(YEAR($B203),MONTH($B203)+1,MIN(AK$6,DAY(EOMONTH($B203,1))))&lt;$C203)))</f>
        <v>0</v>
      </c>
      <c r="AL203" s="48" t="n">
        <f aca="false">IF(OR(N(AL$5)=0,AL$6=""),0,AL$5*((DATE(YEAR($B203),MONTH($B203),MIN(AL$6,DAY(EOMONTH($B203,0))))&gt;=$B203)*(DATE(YEAR($B203),MONTH($B203),MIN(AL$6,DAY(EOMONTH($B203,0))))&lt;$C203)+(DATE(YEAR($B203),MONTH($B203)+1,MIN(AL$6,DAY(EOMONTH($B203,1))))&gt;=$B203)*(DATE(YEAR($B203),MONTH($B203)+1,MIN(AL$6,DAY(EOMONTH($B203,1))))&lt;$C203)))</f>
        <v>0</v>
      </c>
      <c r="AM203" s="48" t="n">
        <f aca="false">IF(OR(N(AM$5)=0,AM$6=""),0,AM$5*((DATE(YEAR($B203),MONTH($B203),MIN(AM$6,DAY(EOMONTH($B203,0))))&gt;=$B203)*(DATE(YEAR($B203),MONTH($B203),MIN(AM$6,DAY(EOMONTH($B203,0))))&lt;$C203)+(DATE(YEAR($B203),MONTH($B203)+1,MIN(AM$6,DAY(EOMONTH($B203,1))))&gt;=$B203)*(DATE(YEAR($B203),MONTH($B203)+1,MIN(AM$6,DAY(EOMONTH($B203,1))))&lt;$C203)))</f>
        <v>0</v>
      </c>
      <c r="AN203" s="48" t="n">
        <f aca="false">IF(OR(N(AN$5)=0,AN$6=""),0,AN$5*((DATE(YEAR($B203),MONTH($B203),MIN(AN$6,DAY(EOMONTH($B203,0))))&gt;=$B203)*(DATE(YEAR($B203),MONTH($B203),MIN(AN$6,DAY(EOMONTH($B203,0))))&lt;$C203)+(DATE(YEAR($B203),MONTH($B203)+1,MIN(AN$6,DAY(EOMONTH($B203,1))))&gt;=$B203)*(DATE(YEAR($B203),MONTH($B203)+1,MIN(AN$6,DAY(EOMONTH($B203,1))))&lt;$C203)))</f>
        <v>0</v>
      </c>
      <c r="AO203" s="48" t="n">
        <f aca="false">IF(OR(N(AO$5)=0,AO$6=""),0,AO$5*((DATE(YEAR($B203),MONTH($B203),MIN(AO$6,DAY(EOMONTH($B203,0))))&gt;=$B203)*(DATE(YEAR($B203),MONTH($B203),MIN(AO$6,DAY(EOMONTH($B203,0))))&lt;$C203)+(DATE(YEAR($B203),MONTH($B203)+1,MIN(AO$6,DAY(EOMONTH($B203,1))))&gt;=$B203)*(DATE(YEAR($B203),MONTH($B203)+1,MIN(AO$6,DAY(EOMONTH($B203,1))))&lt;$C203)))</f>
        <v>0</v>
      </c>
      <c r="AP203" s="48" t="n">
        <f aca="false">IF(OR(N(AP$5)=0,AP$6=""),0,AP$5*((DATE(YEAR($B203),MONTH($B203),MIN(AP$6,DAY(EOMONTH($B203,0))))&gt;=$B203)*(DATE(YEAR($B203),MONTH($B203),MIN(AP$6,DAY(EOMONTH($B203,0))))&lt;$C203)+(DATE(YEAR($B203),MONTH($B203)+1,MIN(AP$6,DAY(EOMONTH($B203,1))))&gt;=$B203)*(DATE(YEAR($B203),MONTH($B203)+1,MIN(AP$6,DAY(EOMONTH($B203,1))))&lt;$C203)))</f>
        <v>0</v>
      </c>
      <c r="AQ203" s="48" t="n">
        <f aca="false">IF(OR(N(AQ$5)=0,AQ$6=""),0,AQ$5*((DATE(YEAR($B203),MONTH($B203),MIN(AQ$6,DAY(EOMONTH($B203,0))))&gt;=$B203)*(DATE(YEAR($B203),MONTH($B203),MIN(AQ$6,DAY(EOMONTH($B203,0))))&lt;$C203)+(DATE(YEAR($B203),MONTH($B203)+1,MIN(AQ$6,DAY(EOMONTH($B203,1))))&gt;=$B203)*(DATE(YEAR($B203),MONTH($B203)+1,MIN(AQ$6,DAY(EOMONTH($B203,1))))&lt;$C203)))</f>
        <v>0</v>
      </c>
      <c r="AR203" s="48" t="n">
        <f aca="false">IF(OR(N(AR$5)=0,AR$6=""),0,AR$5*((DATE(YEAR($B203),MONTH($B203),MIN(AR$6,DAY(EOMONTH($B203,0))))&gt;=$B203)*(DATE(YEAR($B203),MONTH($B203),MIN(AR$6,DAY(EOMONTH($B203,0))))&lt;$C203)+(DATE(YEAR($B203),MONTH($B203)+1,MIN(AR$6,DAY(EOMONTH($B203,1))))&gt;=$B203)*(DATE(YEAR($B203),MONTH($B203)+1,MIN(AR$6,DAY(EOMONTH($B203,1))))&lt;$C203)))</f>
        <v>0</v>
      </c>
      <c r="AS203" s="48" t="n">
        <f aca="false">IF(OR(N(AS$5)=0,AS$6=""),0,AS$5*((DATE(YEAR($B203),MONTH($B203),MIN(AS$6,DAY(EOMONTH($B203,0))))&gt;=$B203)*(DATE(YEAR($B203),MONTH($B203),MIN(AS$6,DAY(EOMONTH($B203,0))))&lt;$C203)+(DATE(YEAR($B203),MONTH($B203)+1,MIN(AS$6,DAY(EOMONTH($B203,1))))&gt;=$B203)*(DATE(YEAR($B203),MONTH($B203)+1,MIN(AS$6,DAY(EOMONTH($B203,1))))&lt;$C203)))</f>
        <v>0</v>
      </c>
      <c r="AT203" s="48" t="n">
        <f aca="false">IF(OR(N(AT$5)=0,AT$6=""),0,AT$5*((DATE(YEAR($B203),MONTH($B203),MIN(AT$6,DAY(EOMONTH($B203,0))))&gt;=$B203)*(DATE(YEAR($B203),MONTH($B203),MIN(AT$6,DAY(EOMONTH($B203,0))))&lt;$C203)+(DATE(YEAR($B203),MONTH($B203)+1,MIN(AT$6,DAY(EOMONTH($B203,1))))&gt;=$B203)*(DATE(YEAR($B203),MONTH($B203)+1,MIN(AT$6,DAY(EOMONTH($B203,1))))&lt;$C203)))</f>
        <v>0</v>
      </c>
      <c r="AU203" s="48" t="n">
        <f aca="false">IF(OR(N(AU$5)=0,AU$6=""),0,AU$5*((DATE(YEAR($B203),MONTH($B203),MIN(AU$6,DAY(EOMONTH($B203,0))))&gt;=$B203)*(DATE(YEAR($B203),MONTH($B203),MIN(AU$6,DAY(EOMONTH($B203,0))))&lt;$C203)+(DATE(YEAR($B203),MONTH($B203)+1,MIN(AU$6,DAY(EOMONTH($B203,1))))&gt;=$B203)*(DATE(YEAR($B203),MONTH($B203)+1,MIN(AU$6,DAY(EOMONTH($B203,1))))&lt;$C203)))</f>
        <v>0</v>
      </c>
      <c r="AV203" s="48" t="n">
        <f aca="false">IF(OR(N(AV$5)=0,AV$6=""),0,AV$5*((DATE(YEAR($B203),MONTH($B203),MIN(AV$6,DAY(EOMONTH($B203,0))))&gt;=$B203)*(DATE(YEAR($B203),MONTH($B203),MIN(AV$6,DAY(EOMONTH($B203,0))))&lt;$C203)+(DATE(YEAR($B203),MONTH($B203)+1,MIN(AV$6,DAY(EOMONTH($B203,1))))&gt;=$B203)*(DATE(YEAR($B203),MONTH($B203)+1,MIN(AV$6,DAY(EOMONTH($B203,1))))&lt;$C203)))</f>
        <v>0</v>
      </c>
      <c r="AW203" s="48" t="n">
        <f aca="false">IF(OR(N(AW$5)=0,AW$6=""),0,AW$5*((DATE(YEAR($B203),MONTH($B203),MIN(AW$6,DAY(EOMONTH($B203,0))))&gt;=$B203)*(DATE(YEAR($B203),MONTH($B203),MIN(AW$6,DAY(EOMONTH($B203,0))))&lt;$C203)+(DATE(YEAR($B203),MONTH($B203)+1,MIN(AW$6,DAY(EOMONTH($B203,1))))&gt;=$B203)*(DATE(YEAR($B203),MONTH($B203)+1,MIN(AW$6,DAY(EOMONTH($B203,1))))&lt;$C203)))</f>
        <v>0</v>
      </c>
      <c r="AX203" s="48" t="n">
        <f aca="false">IF(OR(N(AX$5)=0,AX$6=""),0,AX$5*((DATE(YEAR($B203),MONTH($B203),MIN(AX$6,DAY(EOMONTH($B203,0))))&gt;=$B203)*(DATE(YEAR($B203),MONTH($B203),MIN(AX$6,DAY(EOMONTH($B203,0))))&lt;$C203)+(DATE(YEAR($B203),MONTH($B203)+1,MIN(AX$6,DAY(EOMONTH($B203,1))))&gt;=$B203)*(DATE(YEAR($B203),MONTH($B203)+1,MIN(AX$6,DAY(EOMONTH($B203,1))))&lt;$C203)))</f>
        <v>0</v>
      </c>
      <c r="AY203" s="48" t="n">
        <f aca="false">IF(OR(N(AY$5)=0,AY$6=""),0,AY$5*((DATE(YEAR($B203),MONTH($B203),MIN(AY$6,DAY(EOMONTH($B203,0))))&gt;=$B203)*(DATE(YEAR($B203),MONTH($B203),MIN(AY$6,DAY(EOMONTH($B203,0))))&lt;$C203)+(DATE(YEAR($B203),MONTH($B203)+1,MIN(AY$6,DAY(EOMONTH($B203,1))))&gt;=$B203)*(DATE(YEAR($B203),MONTH($B203)+1,MIN(AY$6,DAY(EOMONTH($B203,1))))&lt;$C203)))</f>
        <v>0</v>
      </c>
      <c r="AZ203" s="48" t="n">
        <f aca="false">IF(OR(N(AZ$5)=0,AZ$6=""),0,AZ$5*((DATE(YEAR($B203),MONTH($B203),MIN(AZ$6,DAY(EOMONTH($B203,0))))&gt;=$B203)*(DATE(YEAR($B203),MONTH($B203),MIN(AZ$6,DAY(EOMONTH($B203,0))))&lt;$C203)+(DATE(YEAR($B203),MONTH($B203)+1,MIN(AZ$6,DAY(EOMONTH($B203,1))))&gt;=$B203)*(DATE(YEAR($B203),MONTH($B203)+1,MIN(AZ$6,DAY(EOMONTH($B203,1))))&lt;$C203)))</f>
        <v>0</v>
      </c>
      <c r="BA203" s="48" t="n">
        <f aca="false">IF(OR(N(BA$5)=0,BA$6=""),0,BA$5*((DATE(YEAR($B203),MONTH($B203),MIN(BA$6,DAY(EOMONTH($B203,0))))&gt;=$B203)*(DATE(YEAR($B203),MONTH($B203),MIN(BA$6,DAY(EOMONTH($B203,0))))&lt;$C203)+(DATE(YEAR($B203),MONTH($B203)+1,MIN(BA$6,DAY(EOMONTH($B203,1))))&gt;=$B203)*(DATE(YEAR($B203),MONTH($B203)+1,MIN(BA$6,DAY(EOMONTH($B203,1))))&lt;$C203)))</f>
        <v>0</v>
      </c>
      <c r="BB203" s="48" t="n">
        <f aca="false">IF(OR(N(BB$5)=0,BB$6=""),0,BB$5*((DATE(YEAR($B203),MONTH($B203),MIN(BB$6,DAY(EOMONTH($B203,0))))&gt;=$B203)*(DATE(YEAR($B203),MONTH($B203),MIN(BB$6,DAY(EOMONTH($B203,0))))&lt;$C203)+(DATE(YEAR($B203),MONTH($B203)+1,MIN(BB$6,DAY(EOMONTH($B203,1))))&gt;=$B203)*(DATE(YEAR($B203),MONTH($B203)+1,MIN(BB$6,DAY(EOMONTH($B203,1))))&lt;$C203)))</f>
        <v>0</v>
      </c>
      <c r="BC203" s="48" t="n">
        <f aca="false">IF(OR(N(BC$5)=0,BC$6=""),0,BC$5*((DATE(YEAR($B203),MONTH($B203),MIN(BC$6,DAY(EOMONTH($B203,0))))&gt;=$B203)*(DATE(YEAR($B203),MONTH($B203),MIN(BC$6,DAY(EOMONTH($B203,0))))&lt;$C203)+(DATE(YEAR($B203),MONTH($B203)+1,MIN(BC$6,DAY(EOMONTH($B203,1))))&gt;=$B203)*(DATE(YEAR($B203),MONTH($B203)+1,MIN(BC$6,DAY(EOMONTH($B203,1))))&lt;$C203)))</f>
        <v>0</v>
      </c>
      <c r="BD203" s="48" t="n">
        <f aca="false">IF(OR(N(BD$5)=0,BD$6=""),0,BD$5*((DATE(YEAR($B203),MONTH($B203),MIN(BD$6,DAY(EOMONTH($B203,0))))&gt;=$B203)*(DATE(YEAR($B203),MONTH($B203),MIN(BD$6,DAY(EOMONTH($B203,0))))&lt;$C203)+(DATE(YEAR($B203),MONTH($B203)+1,MIN(BD$6,DAY(EOMONTH($B203,1))))&gt;=$B203)*(DATE(YEAR($B203),MONTH($B203)+1,MIN(BD$6,DAY(EOMONTH($B203,1))))&lt;$C203)))</f>
        <v>0</v>
      </c>
      <c r="BE203" s="48" t="n">
        <f aca="false">IF(OR(N(BE$5)=0,BE$6=""),0,BE$5*((DATE(YEAR($B203),MONTH($B203),MIN(BE$6,DAY(EOMONTH($B203,0))))&gt;=$B203)*(DATE(YEAR($B203),MONTH($B203),MIN(BE$6,DAY(EOMONTH($B203,0))))&lt;$C203)+(DATE(YEAR($B203),MONTH($B203)+1,MIN(BE$6,DAY(EOMONTH($B203,1))))&gt;=$B203)*(DATE(YEAR($B203),MONTH($B203)+1,MIN(BE$6,DAY(EOMONTH($B203,1))))&lt;$C203)))</f>
        <v>0</v>
      </c>
      <c r="BF203" s="48" t="n">
        <f aca="false">IF(OR(N(BF$5)=0,BF$6=""),0,BF$5*((DATE(YEAR($B203),MONTH($B203),MIN(BF$6,DAY(EOMONTH($B203,0))))&gt;=$B203)*(DATE(YEAR($B203),MONTH($B203),MIN(BF$6,DAY(EOMONTH($B203,0))))&lt;$C203)+(DATE(YEAR($B203),MONTH($B203)+1,MIN(BF$6,DAY(EOMONTH($B203,1))))&gt;=$B203)*(DATE(YEAR($B203),MONTH($B203)+1,MIN(BF$6,DAY(EOMONTH($B203,1))))&lt;$C203)))</f>
        <v>0</v>
      </c>
      <c r="BG203" s="48" t="n">
        <f aca="false">IF(OR(N(BG$5)=0,BG$6=""),0,BG$5*((DATE(YEAR($B203),MONTH($B203),MIN(BG$6,DAY(EOMONTH($B203,0))))&gt;=$B203)*(DATE(YEAR($B203),MONTH($B203),MIN(BG$6,DAY(EOMONTH($B203,0))))&lt;$C203)+(DATE(YEAR($B203),MONTH($B203)+1,MIN(BG$6,DAY(EOMONTH($B203,1))))&gt;=$B203)*(DATE(YEAR($B203),MONTH($B203)+1,MIN(BG$6,DAY(EOMONTH($B203,1))))&lt;$C203)))</f>
        <v>0</v>
      </c>
      <c r="BH203" s="48" t="n">
        <f aca="false">IF(OR(N(BH$5)=0,BH$6=""),0,BH$5*((DATE(YEAR($B203),MONTH($B203),MIN(BH$6,DAY(EOMONTH($B203,0))))&gt;=$B203)*(DATE(YEAR($B203),MONTH($B203),MIN(BH$6,DAY(EOMONTH($B203,0))))&lt;$C203)+(DATE(YEAR($B203),MONTH($B203)+1,MIN(BH$6,DAY(EOMONTH($B203,1))))&gt;=$B203)*(DATE(YEAR($B203),MONTH($B203)+1,MIN(BH$6,DAY(EOMONTH($B203,1))))&lt;$C203)))</f>
        <v>0</v>
      </c>
      <c r="BI203" s="48" t="n">
        <f aca="false">IF(OR(N(BI$5)=0,BI$6=""),0,BI$5*((DATE(YEAR($B203),MONTH($B203),MIN(BI$6,DAY(EOMONTH($B203,0))))&gt;=$B203)*(DATE(YEAR($B203),MONTH($B203),MIN(BI$6,DAY(EOMONTH($B203,0))))&lt;$C203)+(DATE(YEAR($B203),MONTH($B203)+1,MIN(BI$6,DAY(EOMONTH($B203,1))))&gt;=$B203)*(DATE(YEAR($B203),MONTH($B203)+1,MIN(BI$6,DAY(EOMONTH($B203,1))))&lt;$C203)))</f>
        <v>0</v>
      </c>
      <c r="BJ203" s="48" t="n">
        <f aca="false">IF(OR(N(BJ$5)=0,BJ$6=""),0,BJ$5*((DATE(YEAR($B203),MONTH($B203),MIN(BJ$6,DAY(EOMONTH($B203,0))))&gt;=$B203)*(DATE(YEAR($B203),MONTH($B203),MIN(BJ$6,DAY(EOMONTH($B203,0))))&lt;$C203)+(DATE(YEAR($B203),MONTH($B203)+1,MIN(BJ$6,DAY(EOMONTH($B203,1))))&gt;=$B203)*(DATE(YEAR($B203),MONTH($B203)+1,MIN(BJ$6,DAY(EOMONTH($B203,1))))&lt;$C203)))</f>
        <v>0</v>
      </c>
      <c r="BK203" s="48" t="n">
        <f aca="false">IF(OR(N(BK$5)=0,BK$6=""),0,BK$5*((DATE(YEAR($B203),MONTH($B203),MIN(BK$6,DAY(EOMONTH($B203,0))))&gt;=$B203)*(DATE(YEAR($B203),MONTH($B203),MIN(BK$6,DAY(EOMONTH($B203,0))))&lt;$C203)+(DATE(YEAR($B203),MONTH($B203)+1,MIN(BK$6,DAY(EOMONTH($B203,1))))&gt;=$B203)*(DATE(YEAR($B203),MONTH($B203)+1,MIN(BK$6,DAY(EOMONTH($B203,1))))&lt;$C203)))</f>
        <v>0</v>
      </c>
      <c r="BL203" s="48" t="n">
        <f aca="false">IF(OR(N(BL$5)=0,BL$6=""),0,BL$5*((DATE(YEAR($B203),MONTH($B203),MIN(BL$6,DAY(EOMONTH($B203,0))))&gt;=$B203)*(DATE(YEAR($B203),MONTH($B203),MIN(BL$6,DAY(EOMONTH($B203,0))))&lt;$C203)+(DATE(YEAR($B203),MONTH($B203)+1,MIN(BL$6,DAY(EOMONTH($B203,1))))&gt;=$B203)*(DATE(YEAR($B203),MONTH($B203)+1,MIN(BL$6,DAY(EOMONTH($B203,1))))&lt;$C203)))</f>
        <v>0</v>
      </c>
      <c r="BM203" s="48" t="n">
        <f aca="false">IF(OR(N(BM$5)=0,BM$6=""),0,BM$5*((DATE(YEAR($B203),MONTH($B203),MIN(BM$6,DAY(EOMONTH($B203,0))))&gt;=$B203)*(DATE(YEAR($B203),MONTH($B203),MIN(BM$6,DAY(EOMONTH($B203,0))))&lt;$C203)+(DATE(YEAR($B203),MONTH($B203)+1,MIN(BM$6,DAY(EOMONTH($B203,1))))&gt;=$B203)*(DATE(YEAR($B203),MONTH($B203)+1,MIN(BM$6,DAY(EOMONTH($B203,1))))&lt;$C203)))</f>
        <v>0</v>
      </c>
      <c r="BN203" s="48" t="n">
        <f aca="false">IF(OR(N(BN$5)=0,BN$6=""),0,BN$5*((DATE(YEAR($B203),MONTH($B203),MIN(BN$6,DAY(EOMONTH($B203,0))))&gt;=$B203)*(DATE(YEAR($B203),MONTH($B203),MIN(BN$6,DAY(EOMONTH($B203,0))))&lt;$C203)+(DATE(YEAR($B203),MONTH($B203)+1,MIN(BN$6,DAY(EOMONTH($B203,1))))&gt;=$B203)*(DATE(YEAR($B203),MONTH($B203)+1,MIN(BN$6,DAY(EOMONTH($B203,1))))&lt;$C203)))</f>
        <v>0</v>
      </c>
      <c r="BO203" s="48" t="n">
        <f aca="false">IF(OR(N(BO$5)=0,BO$6=""),0,BO$5*((DATE(YEAR($B203),MONTH($B203),MIN(BO$6,DAY(EOMONTH($B203,0))))&gt;=$B203)*(DATE(YEAR($B203),MONTH($B203),MIN(BO$6,DAY(EOMONTH($B203,0))))&lt;$C203)+(DATE(YEAR($B203),MONTH($B203)+1,MIN(BO$6,DAY(EOMONTH($B203,1))))&gt;=$B203)*(DATE(YEAR($B203),MONTH($B203)+1,MIN(BO$6,DAY(EOMONTH($B203,1))))&lt;$C203)))</f>
        <v>0</v>
      </c>
      <c r="BP203" s="48" t="n">
        <f aca="false">IF(OR(N(BP$5)=0,BP$6=""),0,BP$5*((DATE(YEAR($B203),MONTH($B203),MIN(BP$6,DAY(EOMONTH($B203,0))))&gt;=$B203)*(DATE(YEAR($B203),MONTH($B203),MIN(BP$6,DAY(EOMONTH($B203,0))))&lt;$C203)+(DATE(YEAR($B203),MONTH($B203)+1,MIN(BP$6,DAY(EOMONTH($B203,1))))&gt;=$B203)*(DATE(YEAR($B203),MONTH($B203)+1,MIN(BP$6,DAY(EOMONTH($B203,1))))&lt;$C203)))</f>
        <v>0</v>
      </c>
      <c r="BQ203" s="48" t="n">
        <f aca="false">IF(OR(N(BQ$5)=0,BQ$6=""),0,BQ$5*((DATE(YEAR($B203),MONTH($B203),MIN(BQ$6,DAY(EOMONTH($B203,0))))&gt;=$B203)*(DATE(YEAR($B203),MONTH($B203),MIN(BQ$6,DAY(EOMONTH($B203,0))))&lt;$C203)+(DATE(YEAR($B203),MONTH($B203)+1,MIN(BQ$6,DAY(EOMONTH($B203,1))))&gt;=$B203)*(DATE(YEAR($B203),MONTH($B203)+1,MIN(BQ$6,DAY(EOMONTH($B203,1))))&lt;$C203)))</f>
        <v>0</v>
      </c>
      <c r="BR203" s="48" t="n">
        <f aca="false">IF(OR(N(BR$5)=0,BR$6=""),0,BR$5*((DATE(YEAR($B203),MONTH($B203),MIN(BR$6,DAY(EOMONTH($B203,0))))&gt;=$B203)*(DATE(YEAR($B203),MONTH($B203),MIN(BR$6,DAY(EOMONTH($B203,0))))&lt;$C203)+(DATE(YEAR($B203),MONTH($B203)+1,MIN(BR$6,DAY(EOMONTH($B203,1))))&gt;=$B203)*(DATE(YEAR($B203),MONTH($B203)+1,MIN(BR$6,DAY(EOMONTH($B203,1))))&lt;$C203)))</f>
        <v>0</v>
      </c>
      <c r="BS203" s="48" t="n">
        <f aca="false">IF(OR(N(BS$5)=0,BS$6=""),0,BS$5*((DATE(YEAR($B203),MONTH($B203),MIN(BS$6,DAY(EOMONTH($B203,0))))&gt;=$B203)*(DATE(YEAR($B203),MONTH($B203),MIN(BS$6,DAY(EOMONTH($B203,0))))&lt;$C203)+(DATE(YEAR($B203),MONTH($B203)+1,MIN(BS$6,DAY(EOMONTH($B203,1))))&gt;=$B203)*(DATE(YEAR($B203),MONTH($B203)+1,MIN(BS$6,DAY(EOMONTH($B203,1))))&lt;$C203)))</f>
        <v>0</v>
      </c>
      <c r="BT203" s="48" t="n">
        <f aca="false">IF(OR(N(BT$5)=0,BT$6=""),0,BT$5*((DATE(YEAR($B203),MONTH($B203),MIN(BT$6,DAY(EOMONTH($B203,0))))&gt;=$B203)*(DATE(YEAR($B203),MONTH($B203),MIN(BT$6,DAY(EOMONTH($B203,0))))&lt;$C203)+(DATE(YEAR($B203),MONTH($B203)+1,MIN(BT$6,DAY(EOMONTH($B203,1))))&gt;=$B203)*(DATE(YEAR($B203),MONTH($B203)+1,MIN(BT$6,DAY(EOMONTH($B203,1))))&lt;$C203)))</f>
        <v>0</v>
      </c>
      <c r="BU203" s="48" t="n">
        <f aca="false">IF(OR(N(BU$5)=0,BU$6=""),0,BU$5*((DATE(YEAR($B203),MONTH($B203),MIN(BU$6,DAY(EOMONTH($B203,0))))&gt;=$B203)*(DATE(YEAR($B203),MONTH($B203),MIN(BU$6,DAY(EOMONTH($B203,0))))&lt;$C203)+(DATE(YEAR($B203),MONTH($B203)+1,MIN(BU$6,DAY(EOMONTH($B203,1))))&gt;=$B203)*(DATE(YEAR($B203),MONTH($B203)+1,MIN(BU$6,DAY(EOMONTH($B203,1))))&lt;$C203)))</f>
        <v>0</v>
      </c>
      <c r="BV203" s="48" t="n">
        <f aca="false">IF(OR(N(BV$5)=0,BV$6=""),0,BV$5*((DATE(YEAR($B203),MONTH($B203),MIN(BV$6,DAY(EOMONTH($B203,0))))&gt;=$B203)*(DATE(YEAR($B203),MONTH($B203),MIN(BV$6,DAY(EOMONTH($B203,0))))&lt;$C203)+(DATE(YEAR($B203),MONTH($B203)+1,MIN(BV$6,DAY(EOMONTH($B203,1))))&gt;=$B203)*(DATE(YEAR($B203),MONTH($B203)+1,MIN(BV$6,DAY(EOMONTH($B203,1))))&lt;$C203)))</f>
        <v>0</v>
      </c>
      <c r="BW203" s="48" t="n">
        <f aca="false">IF(OR(N(BW$5)=0,BW$6=""),0,BW$5*((DATE(YEAR($B203),MONTH($B203),MIN(BW$6,DAY(EOMONTH($B203,0))))&gt;=$B203)*(DATE(YEAR($B203),MONTH($B203),MIN(BW$6,DAY(EOMONTH($B203,0))))&lt;$C203)+(DATE(YEAR($B203),MONTH($B203)+1,MIN(BW$6,DAY(EOMONTH($B203,1))))&gt;=$B203)*(DATE(YEAR($B203),MONTH($B203)+1,MIN(BW$6,DAY(EOMONTH($B203,1))))&lt;$C203)))</f>
        <v>0</v>
      </c>
      <c r="BX203" s="48" t="n">
        <f aca="false">MIN(Z203,(FT202*(1+FT$5/Setup!$C$36)+IF($V203=1,N($F203),0)))</f>
        <v>0</v>
      </c>
      <c r="BY203" s="48" t="n">
        <f aca="false">MIN(AA203,(FU202*(1+FU$5/Setup!$C$36)+IF($V203=2,N($F203),0)))</f>
        <v>0</v>
      </c>
      <c r="BZ203" s="48" t="n">
        <f aca="false">MIN(AB203,(FV202*(1+FV$5/Setup!$C$36)+IF($V203=3,N($F203),0)))</f>
        <v>0</v>
      </c>
      <c r="CA203" s="48" t="n">
        <f aca="false">MIN(AC203,(FW202*(1+FW$5/Setup!$C$36)+IF($V203=4,N($F203),0)))</f>
        <v>0</v>
      </c>
      <c r="CB203" s="48" t="n">
        <f aca="false">MIN(AD203,(FX202*(1+FX$5/Setup!$C$36)+IF($V203=5,N($F203),0)))</f>
        <v>0</v>
      </c>
      <c r="CC203" s="48" t="n">
        <f aca="false">MIN(AE203,(FY202*(1+FY$5/Setup!$C$36)+IF($V203=6,N($F203),0)))</f>
        <v>0</v>
      </c>
      <c r="CD203" s="48" t="n">
        <f aca="false">MIN(AF203,(FZ202*(1+FZ$5/Setup!$C$36)+IF($V203=7,N($F203),0)))</f>
        <v>0</v>
      </c>
      <c r="CE203" s="48" t="n">
        <f aca="false">MIN(AG203,(GA202*(1+GA$5/Setup!$C$36)+IF($V203=8,N($F203),0)))</f>
        <v>0</v>
      </c>
      <c r="CF203" s="48" t="n">
        <f aca="false">MIN(AH203,(GB202*(1+GB$5/Setup!$C$36)+IF($V203=9,N($F203),0)))</f>
        <v>0</v>
      </c>
      <c r="CG203" s="48" t="n">
        <f aca="false">MIN(AI203,(GC202*(1+GC$5/Setup!$C$36)+IF($V203=10,N($F203),0)))</f>
        <v>0</v>
      </c>
      <c r="CH203" s="48" t="n">
        <f aca="false">MIN(AJ203,(GD202*(1+GD$5/Setup!$C$36)+IF($V203=11,N($F203),0)))</f>
        <v>0</v>
      </c>
      <c r="CI203" s="48" t="n">
        <f aca="false">MIN(AK203,(GE202*(1+GE$5/Setup!$C$36)+IF($V203=12,N($F203),0)))</f>
        <v>0</v>
      </c>
      <c r="CJ203" s="48" t="n">
        <f aca="false">MIN(AL203,(GF202*(1+GF$5/Setup!$C$36)+IF($V203=13,N($F203),0)))</f>
        <v>0</v>
      </c>
      <c r="CK203" s="48" t="n">
        <f aca="false">MIN(AM203,(GG202*(1+GG$5/Setup!$C$36)+IF($V203=14,N($F203),0)))</f>
        <v>0</v>
      </c>
      <c r="CL203" s="48" t="n">
        <f aca="false">MIN(AN203,(GH202*(1+GH$5/Setup!$C$36)+IF($V203=15,N($F203),0)))</f>
        <v>0</v>
      </c>
      <c r="CM203" s="48" t="n">
        <f aca="false">MIN(AO203,(GI202*(1+GI$5/Setup!$C$36)+IF($V203=16,N($F203),0)))</f>
        <v>0</v>
      </c>
      <c r="CN203" s="48" t="n">
        <f aca="false">MIN(AP203,(GJ202*(1+GJ$5/Setup!$C$36)+IF($V203=17,N($F203),0)))</f>
        <v>0</v>
      </c>
      <c r="CO203" s="48" t="n">
        <f aca="false">MIN(AQ203,(GK202*(1+GK$5/Setup!$C$36)+IF($V203=18,N($F203),0)))</f>
        <v>0</v>
      </c>
      <c r="CP203" s="48" t="n">
        <f aca="false">MIN(AR203,(GL202*(1+GL$5/Setup!$C$36)+IF($V203=19,N($F203),0)))</f>
        <v>0</v>
      </c>
      <c r="CQ203" s="48" t="n">
        <f aca="false">MIN(AS203,(GM202*(1+GM$5/Setup!$C$36)+IF($V203=20,N($F203),0)))</f>
        <v>0</v>
      </c>
      <c r="CR203" s="48" t="n">
        <f aca="false">MIN(AT203,(GN202*(1+GN$5/Setup!$C$36)+IF($V203=21,N($F203),0)))</f>
        <v>0</v>
      </c>
      <c r="CS203" s="48" t="n">
        <f aca="false">MIN(AU203,(GO202*(1+GO$5/Setup!$C$36)+IF($V203=22,N($F203),0)))</f>
        <v>0</v>
      </c>
      <c r="CT203" s="48" t="n">
        <f aca="false">MIN(AV203,(GP202*(1+GP$5/Setup!$C$36)+IF($V203=23,N($F203),0)))</f>
        <v>0</v>
      </c>
      <c r="CU203" s="48" t="n">
        <f aca="false">MIN(AW203,(GQ202*(1+GQ$5/Setup!$C$36)+IF($V203=24,N($F203),0)))</f>
        <v>0</v>
      </c>
      <c r="CV203" s="48" t="n">
        <f aca="false">MIN(AX203,(GR202*(1+GR$5/Setup!$C$36)+IF($V203=25,N($F203),0)))</f>
        <v>0</v>
      </c>
      <c r="CW203" s="48" t="n">
        <f aca="false">MIN(AY203,(GS202*(1+GS$5/Setup!$C$36)+IF($V203=26,N($F203),0)))</f>
        <v>0</v>
      </c>
      <c r="CX203" s="48" t="n">
        <f aca="false">MIN(AZ203,(GT202*(1+GT$5/Setup!$C$36)+IF($V203=27,N($F203),0)))</f>
        <v>0</v>
      </c>
      <c r="CY203" s="48" t="n">
        <f aca="false">MIN(BA203,(GU202*(1+GU$5/Setup!$C$36)+IF($V203=28,N($F203),0)))</f>
        <v>0</v>
      </c>
      <c r="CZ203" s="48" t="n">
        <f aca="false">MIN(BB203,(GV202*(1+GV$5/Setup!$C$36)+IF($V203=29,N($F203),0)))</f>
        <v>0</v>
      </c>
      <c r="DA203" s="48" t="n">
        <f aca="false">MIN(BC203,(GW202*(1+GW$5/Setup!$C$36)+IF($V203=30,N($F203),0)))</f>
        <v>0</v>
      </c>
      <c r="DB203" s="48" t="n">
        <f aca="false">MIN(BD203,(GX202*(1+GX$5/Setup!$C$36)+IF($V203=31,N($F203),0)))</f>
        <v>0</v>
      </c>
      <c r="DC203" s="48" t="n">
        <f aca="false">MIN(BE203,(GY202*(1+GY$5/Setup!$C$36)+IF($V203=32,N($F203),0)))</f>
        <v>0</v>
      </c>
      <c r="DD203" s="48" t="n">
        <f aca="false">MIN(BF203,(GZ202*(1+GZ$5/Setup!$C$36)+IF($V203=33,N($F203),0)))</f>
        <v>0</v>
      </c>
      <c r="DE203" s="48" t="n">
        <f aca="false">MIN(BG203,(HA202*(1+HA$5/Setup!$C$36)+IF($V203=34,N($F203),0)))</f>
        <v>0</v>
      </c>
      <c r="DF203" s="48" t="n">
        <f aca="false">MIN(BH203,(HB202*(1+HB$5/Setup!$C$36)+IF($V203=35,N($F203),0)))</f>
        <v>0</v>
      </c>
      <c r="DG203" s="48" t="n">
        <f aca="false">MIN(BI203,(HC202*(1+HC$5/Setup!$C$36)+IF($V203=36,N($F203),0)))</f>
        <v>0</v>
      </c>
      <c r="DH203" s="48" t="n">
        <f aca="false">MIN(BJ203,(HD202*(1+HD$5/Setup!$C$36)+IF($V203=37,N($F203),0)))</f>
        <v>0</v>
      </c>
      <c r="DI203" s="48" t="n">
        <f aca="false">MIN(BK203,(HE202*(1+HE$5/Setup!$C$36)+IF($V203=38,N($F203),0)))</f>
        <v>0</v>
      </c>
      <c r="DJ203" s="48" t="n">
        <f aca="false">MIN(BL203,(HF202*(1+HF$5/Setup!$C$36)+IF($V203=39,N($F203),0)))</f>
        <v>0</v>
      </c>
      <c r="DK203" s="48" t="n">
        <f aca="false">MIN(BM203,(HG202*(1+HG$5/Setup!$C$36)+IF($V203=40,N($F203),0)))</f>
        <v>0</v>
      </c>
      <c r="DL203" s="48" t="n">
        <f aca="false">MIN(BN203,(HH202*(1+HH$5/Setup!$C$36)+IF($V203=41,N($F203),0)))</f>
        <v>0</v>
      </c>
      <c r="DM203" s="48" t="n">
        <f aca="false">MIN(BO203,(HI202*(1+HI$5/Setup!$C$36)+IF($V203=42,N($F203),0)))</f>
        <v>0</v>
      </c>
      <c r="DN203" s="48" t="n">
        <f aca="false">MIN(BP203,(HJ202*(1+HJ$5/Setup!$C$36)+IF($V203=43,N($F203),0)))</f>
        <v>0</v>
      </c>
      <c r="DO203" s="48" t="n">
        <f aca="false">MIN(BQ203,(HK202*(1+HK$5/Setup!$C$36)+IF($V203=44,N($F203),0)))</f>
        <v>0</v>
      </c>
      <c r="DP203" s="48" t="n">
        <f aca="false">MIN(BR203,(HL202*(1+HL$5/Setup!$C$36)+IF($V203=45,N($F203),0)))</f>
        <v>0</v>
      </c>
      <c r="DQ203" s="48" t="n">
        <f aca="false">MIN(BS203,(HM202*(1+HM$5/Setup!$C$36)+IF($V203=46,N($F203),0)))</f>
        <v>0</v>
      </c>
      <c r="DR203" s="48" t="n">
        <f aca="false">MIN(BT203,(HN202*(1+HN$5/Setup!$C$36)+IF($V203=47,N($F203),0)))</f>
        <v>0</v>
      </c>
      <c r="DS203" s="48" t="n">
        <f aca="false">MIN(BU203,(HO202*(1+HO$5/Setup!$C$36)+IF($V203=48,N($F203),0)))</f>
        <v>0</v>
      </c>
      <c r="DT203" s="48" t="n">
        <f aca="false">MIN(BV203,(HP202*(1+HP$5/Setup!$C$36)+IF($V203=49,N($F203),0)))</f>
        <v>0</v>
      </c>
      <c r="DU203" s="48" t="n">
        <f aca="false">MIN(BW203,(HQ202*(1+HQ$5/Setup!$C$36)+IF($V203=50,N($F203),0)))</f>
        <v>0</v>
      </c>
      <c r="DV203" s="48" t="n">
        <f aca="false">MIN(MAX((FT202*(1+FT$5/Setup!$C$36)+IF($V203=1,N($F203),0))-BX203,0),MAX($P203-0,0))</f>
        <v>0</v>
      </c>
      <c r="DW203" s="48" t="n">
        <f aca="false">MIN(MAX((FU202*(1+FU$5/Setup!$C$36)+IF($V203=2,N($F203),0))-BY203,0),MAX($P203-SUM(DV203:DV203),0))</f>
        <v>0</v>
      </c>
      <c r="DX203" s="48" t="n">
        <f aca="false">MIN(MAX((FV202*(1+FV$5/Setup!$C$36)+IF($V203=3,N($F203),0))-BZ203,0),MAX($P203-SUM(DV203:DW203),0))</f>
        <v>0</v>
      </c>
      <c r="DY203" s="48" t="n">
        <f aca="false">MIN(MAX((FW202*(1+FW$5/Setup!$C$36)+IF($V203=4,N($F203),0))-CA203,0),MAX($P203-SUM(DV203:DX203),0))</f>
        <v>0</v>
      </c>
      <c r="DZ203" s="48" t="n">
        <f aca="false">MIN(MAX((FX202*(1+FX$5/Setup!$C$36)+IF($V203=5,N($F203),0))-CB203,0),MAX($P203-SUM(DV203:DY203),0))</f>
        <v>0</v>
      </c>
      <c r="EA203" s="48" t="n">
        <f aca="false">MIN(MAX((FY202*(1+FY$5/Setup!$C$36)+IF($V203=6,N($F203),0))-CC203,0),MAX($P203-SUM(DV203:DZ203),0))</f>
        <v>0</v>
      </c>
      <c r="EB203" s="48" t="n">
        <f aca="false">MIN(MAX((FZ202*(1+FZ$5/Setup!$C$36)+IF($V203=7,N($F203),0))-CD203,0),MAX($P203-SUM(DV203:EA203),0))</f>
        <v>0</v>
      </c>
      <c r="EC203" s="48" t="n">
        <f aca="false">MIN(MAX((GA202*(1+GA$5/Setup!$C$36)+IF($V203=8,N($F203),0))-CE203,0),MAX($P203-SUM(DV203:EB203),0))</f>
        <v>0</v>
      </c>
      <c r="ED203" s="48" t="n">
        <f aca="false">MIN(MAX((GB202*(1+GB$5/Setup!$C$36)+IF($V203=9,N($F203),0))-CF203,0),MAX($P203-SUM(DV203:EC203),0))</f>
        <v>0</v>
      </c>
      <c r="EE203" s="48" t="n">
        <f aca="false">MIN(MAX((GC202*(1+GC$5/Setup!$C$36)+IF($V203=10,N($F203),0))-CG203,0),MAX($P203-SUM(DV203:ED203),0))</f>
        <v>0</v>
      </c>
      <c r="EF203" s="48" t="n">
        <f aca="false">MIN(MAX((GD202*(1+GD$5/Setup!$C$36)+IF($V203=11,N($F203),0))-CH203,0),MAX($P203-SUM(DV203:EE203),0))</f>
        <v>0</v>
      </c>
      <c r="EG203" s="48" t="n">
        <f aca="false">MIN(MAX((GE202*(1+GE$5/Setup!$C$36)+IF($V203=12,N($F203),0))-CI203,0),MAX($P203-SUM(DV203:EF203),0))</f>
        <v>0</v>
      </c>
      <c r="EH203" s="48" t="n">
        <f aca="false">MIN(MAX((GF202*(1+GF$5/Setup!$C$36)+IF($V203=13,N($F203),0))-CJ203,0),MAX($P203-SUM(DV203:EG203),0))</f>
        <v>0</v>
      </c>
      <c r="EI203" s="48" t="n">
        <f aca="false">MIN(MAX((GG202*(1+GG$5/Setup!$C$36)+IF($V203=14,N($F203),0))-CK203,0),MAX($P203-SUM(DV203:EH203),0))</f>
        <v>0</v>
      </c>
      <c r="EJ203" s="48" t="n">
        <f aca="false">MIN(MAX((GH202*(1+GH$5/Setup!$C$36)+IF($V203=15,N($F203),0))-CL203,0),MAX($P203-SUM(DV203:EI203),0))</f>
        <v>0</v>
      </c>
      <c r="EK203" s="48" t="n">
        <f aca="false">MIN(MAX((GI202*(1+GI$5/Setup!$C$36)+IF($V203=16,N($F203),0))-CM203,0),MAX($P203-SUM(DV203:EJ203),0))</f>
        <v>0</v>
      </c>
      <c r="EL203" s="48" t="n">
        <f aca="false">MIN(MAX((GJ202*(1+GJ$5/Setup!$C$36)+IF($V203=17,N($F203),0))-CN203,0),MAX($P203-SUM(DV203:EK203),0))</f>
        <v>0</v>
      </c>
      <c r="EM203" s="48" t="n">
        <f aca="false">MIN(MAX((GK202*(1+GK$5/Setup!$C$36)+IF($V203=18,N($F203),0))-CO203,0),MAX($P203-SUM(DV203:EL203),0))</f>
        <v>0</v>
      </c>
      <c r="EN203" s="48" t="n">
        <f aca="false">MIN(MAX((GL202*(1+GL$5/Setup!$C$36)+IF($V203=19,N($F203),0))-CP203,0),MAX($P203-SUM(DV203:EM203),0))</f>
        <v>0</v>
      </c>
      <c r="EO203" s="48" t="n">
        <f aca="false">MIN(MAX((GM202*(1+GM$5/Setup!$C$36)+IF($V203=20,N($F203),0))-CQ203,0),MAX($P203-SUM(DV203:EN203),0))</f>
        <v>0</v>
      </c>
      <c r="EP203" s="48" t="n">
        <f aca="false">MIN(MAX((GN202*(1+GN$5/Setup!$C$36)+IF($V203=21,N($F203),0))-CR203,0),MAX($P203-SUM(DV203:EO203),0))</f>
        <v>0</v>
      </c>
      <c r="EQ203" s="48" t="n">
        <f aca="false">MIN(MAX((GO202*(1+GO$5/Setup!$C$36)+IF($V203=22,N($F203),0))-CS203,0),MAX($P203-SUM(DV203:EP203),0))</f>
        <v>0</v>
      </c>
      <c r="ER203" s="48" t="n">
        <f aca="false">MIN(MAX((GP202*(1+GP$5/Setup!$C$36)+IF($V203=23,N($F203),0))-CT203,0),MAX($P203-SUM(DV203:EQ203),0))</f>
        <v>0</v>
      </c>
      <c r="ES203" s="48" t="n">
        <f aca="false">MIN(MAX((GQ202*(1+GQ$5/Setup!$C$36)+IF($V203=24,N($F203),0))-CU203,0),MAX($P203-SUM(DV203:ER203),0))</f>
        <v>0</v>
      </c>
      <c r="ET203" s="48" t="n">
        <f aca="false">MIN(MAX((GR202*(1+GR$5/Setup!$C$36)+IF($V203=25,N($F203),0))-CV203,0),MAX($P203-SUM(DV203:ES203),0))</f>
        <v>0</v>
      </c>
      <c r="EU203" s="48" t="n">
        <f aca="false">MIN(MAX((GS202*(1+GS$5/Setup!$C$36)+IF($V203=26,N($F203),0))-CW203,0),MAX($P203-SUM(DV203:ET203),0))</f>
        <v>0</v>
      </c>
      <c r="EV203" s="48" t="n">
        <f aca="false">MIN(MAX((GT202*(1+GT$5/Setup!$C$36)+IF($V203=27,N($F203),0))-CX203,0),MAX($P203-SUM(DV203:EU203),0))</f>
        <v>0</v>
      </c>
      <c r="EW203" s="48" t="n">
        <f aca="false">MIN(MAX((GU202*(1+GU$5/Setup!$C$36)+IF($V203=28,N($F203),0))-CY203,0),MAX($P203-SUM(DV203:EV203),0))</f>
        <v>0</v>
      </c>
      <c r="EX203" s="48" t="n">
        <f aca="false">MIN(MAX((GV202*(1+GV$5/Setup!$C$36)+IF($V203=29,N($F203),0))-CZ203,0),MAX($P203-SUM(DV203:EW203),0))</f>
        <v>0</v>
      </c>
      <c r="EY203" s="48" t="n">
        <f aca="false">MIN(MAX((GW202*(1+GW$5/Setup!$C$36)+IF($V203=30,N($F203),0))-DA203,0),MAX($P203-SUM(DV203:EX203),0))</f>
        <v>0</v>
      </c>
      <c r="EZ203" s="48" t="n">
        <f aca="false">MIN(MAX((GX202*(1+GX$5/Setup!$C$36)+IF($V203=31,N($F203),0))-DB203,0),MAX($P203-SUM(DV203:EY203),0))</f>
        <v>0</v>
      </c>
      <c r="FA203" s="48" t="n">
        <f aca="false">MIN(MAX((GY202*(1+GY$5/Setup!$C$36)+IF($V203=32,N($F203),0))-DC203,0),MAX($P203-SUM(DV203:EZ203),0))</f>
        <v>0</v>
      </c>
      <c r="FB203" s="48" t="n">
        <f aca="false">MIN(MAX((GZ202*(1+GZ$5/Setup!$C$36)+IF($V203=33,N($F203),0))-DD203,0),MAX($P203-SUM(DV203:FA203),0))</f>
        <v>0</v>
      </c>
      <c r="FC203" s="48" t="n">
        <f aca="false">MIN(MAX((HA202*(1+HA$5/Setup!$C$36)+IF($V203=34,N($F203),0))-DE203,0),MAX($P203-SUM(DV203:FB203),0))</f>
        <v>0</v>
      </c>
      <c r="FD203" s="48" t="n">
        <f aca="false">MIN(MAX((HB202*(1+HB$5/Setup!$C$36)+IF($V203=35,N($F203),0))-DF203,0),MAX($P203-SUM(DV203:FC203),0))</f>
        <v>0</v>
      </c>
      <c r="FE203" s="48" t="n">
        <f aca="false">MIN(MAX((HC202*(1+HC$5/Setup!$C$36)+IF($V203=36,N($F203),0))-DG203,0),MAX($P203-SUM(DV203:FD203),0))</f>
        <v>0</v>
      </c>
      <c r="FF203" s="48" t="n">
        <f aca="false">MIN(MAX((HD202*(1+HD$5/Setup!$C$36)+IF($V203=37,N($F203),0))-DH203,0),MAX($P203-SUM(DV203:FE203),0))</f>
        <v>0</v>
      </c>
      <c r="FG203" s="48" t="n">
        <f aca="false">MIN(MAX((HE202*(1+HE$5/Setup!$C$36)+IF($V203=38,N($F203),0))-DI203,0),MAX($P203-SUM(DV203:FF203),0))</f>
        <v>0</v>
      </c>
      <c r="FH203" s="48" t="n">
        <f aca="false">MIN(MAX((HF202*(1+HF$5/Setup!$C$36)+IF($V203=39,N($F203),0))-DJ203,0),MAX($P203-SUM(DV203:FG203),0))</f>
        <v>0</v>
      </c>
      <c r="FI203" s="48" t="n">
        <f aca="false">MIN(MAX((HG202*(1+HG$5/Setup!$C$36)+IF($V203=40,N($F203),0))-DK203,0),MAX($P203-SUM(DV203:FH203),0))</f>
        <v>0</v>
      </c>
      <c r="FJ203" s="48" t="n">
        <f aca="false">MIN(MAX((HH202*(1+HH$5/Setup!$C$36)+IF($V203=41,N($F203),0))-DL203,0),MAX($P203-SUM(DV203:FI203),0))</f>
        <v>0</v>
      </c>
      <c r="FK203" s="48" t="n">
        <f aca="false">MIN(MAX((HI202*(1+HI$5/Setup!$C$36)+IF($V203=42,N($F203),0))-DM203,0),MAX($P203-SUM(DV203:FJ203),0))</f>
        <v>0</v>
      </c>
      <c r="FL203" s="48" t="n">
        <f aca="false">MIN(MAX((HJ202*(1+HJ$5/Setup!$C$36)+IF($V203=43,N($F203),0))-DN203,0),MAX($P203-SUM(DV203:FK203),0))</f>
        <v>0</v>
      </c>
      <c r="FM203" s="48" t="n">
        <f aca="false">MIN(MAX((HK202*(1+HK$5/Setup!$C$36)+IF($V203=44,N($F203),0))-DO203,0),MAX($P203-SUM(DV203:FL203),0))</f>
        <v>0</v>
      </c>
      <c r="FN203" s="48" t="n">
        <f aca="false">MIN(MAX((HL202*(1+HL$5/Setup!$C$36)+IF($V203=45,N($F203),0))-DP203,0),MAX($P203-SUM(DV203:FM203),0))</f>
        <v>0</v>
      </c>
      <c r="FO203" s="48" t="n">
        <f aca="false">MIN(MAX((HM202*(1+HM$5/Setup!$C$36)+IF($V203=46,N($F203),0))-DQ203,0),MAX($P203-SUM(DV203:FN203),0))</f>
        <v>0</v>
      </c>
      <c r="FP203" s="48" t="n">
        <f aca="false">MIN(MAX((HN202*(1+HN$5/Setup!$C$36)+IF($V203=47,N($F203),0))-DR203,0),MAX($P203-SUM(DV203:FO203),0))</f>
        <v>0</v>
      </c>
      <c r="FQ203" s="48" t="n">
        <f aca="false">MIN(MAX((HO202*(1+HO$5/Setup!$C$36)+IF($V203=48,N($F203),0))-DS203,0),MAX($P203-SUM(DV203:FP203),0))</f>
        <v>0</v>
      </c>
      <c r="FR203" s="48" t="n">
        <f aca="false">MIN(MAX((HP202*(1+HP$5/Setup!$C$36)+IF($V203=49,N($F203),0))-DT203,0),MAX($P203-SUM(DV203:FQ203),0))</f>
        <v>0</v>
      </c>
      <c r="FS203" s="48" t="n">
        <f aca="false">MIN(MAX((HQ202*(1+HQ$5/Setup!$C$36)+IF($V203=50,N($F203),0))-DU203,0),MAX($P203-SUM(DV203:FR203),0))</f>
        <v>0</v>
      </c>
      <c r="FT203" s="48" t="n">
        <f aca="false">IF((FT202*(1+FT$5/Setup!$C$36)+IF($V203=1,N($F203),0))-BX203-DV203&lt;0.005,0,(FT202*(1+FT$5/Setup!$C$36)+IF($V203=1,N($F203),0))-BX203-DV203)</f>
        <v>0</v>
      </c>
      <c r="FU203" s="48" t="n">
        <f aca="false">IF((FU202*(1+FU$5/Setup!$C$36)+IF($V203=2,N($F203),0))-BY203-DW203&lt;0.005,0,(FU202*(1+FU$5/Setup!$C$36)+IF($V203=2,N($F203),0))-BY203-DW203)</f>
        <v>0</v>
      </c>
      <c r="FV203" s="48" t="n">
        <f aca="false">IF((FV202*(1+FV$5/Setup!$C$36)+IF($V203=3,N($F203),0))-BZ203-DX203&lt;0.005,0,(FV202*(1+FV$5/Setup!$C$36)+IF($V203=3,N($F203),0))-BZ203-DX203)</f>
        <v>0</v>
      </c>
      <c r="FW203" s="48" t="n">
        <f aca="false">IF((FW202*(1+FW$5/Setup!$C$36)+IF($V203=4,N($F203),0))-CA203-DY203&lt;0.005,0,(FW202*(1+FW$5/Setup!$C$36)+IF($V203=4,N($F203),0))-CA203-DY203)</f>
        <v>0</v>
      </c>
      <c r="FX203" s="48" t="n">
        <f aca="false">IF((FX202*(1+FX$5/Setup!$C$36)+IF($V203=5,N($F203),0))-CB203-DZ203&lt;0.005,0,(FX202*(1+FX$5/Setup!$C$36)+IF($V203=5,N($F203),0))-CB203-DZ203)</f>
        <v>0</v>
      </c>
      <c r="FY203" s="48" t="n">
        <f aca="false">IF((FY202*(1+FY$5/Setup!$C$36)+IF($V203=6,N($F203),0))-CC203-EA203&lt;0.005,0,(FY202*(1+FY$5/Setup!$C$36)+IF($V203=6,N($F203),0))-CC203-EA203)</f>
        <v>0</v>
      </c>
      <c r="FZ203" s="48" t="n">
        <f aca="false">IF((FZ202*(1+FZ$5/Setup!$C$36)+IF($V203=7,N($F203),0))-CD203-EB203&lt;0.005,0,(FZ202*(1+FZ$5/Setup!$C$36)+IF($V203=7,N($F203),0))-CD203-EB203)</f>
        <v>0</v>
      </c>
      <c r="GA203" s="48" t="n">
        <f aca="false">IF((GA202*(1+GA$5/Setup!$C$36)+IF($V203=8,N($F203),0))-CE203-EC203&lt;0.005,0,(GA202*(1+GA$5/Setup!$C$36)+IF($V203=8,N($F203),0))-CE203-EC203)</f>
        <v>0</v>
      </c>
      <c r="GB203" s="48" t="n">
        <f aca="false">IF((GB202*(1+GB$5/Setup!$C$36)+IF($V203=9,N($F203),0))-CF203-ED203&lt;0.005,0,(GB202*(1+GB$5/Setup!$C$36)+IF($V203=9,N($F203),0))-CF203-ED203)</f>
        <v>0</v>
      </c>
      <c r="GC203" s="48" t="n">
        <f aca="false">IF((GC202*(1+GC$5/Setup!$C$36)+IF($V203=10,N($F203),0))-CG203-EE203&lt;0.005,0,(GC202*(1+GC$5/Setup!$C$36)+IF($V203=10,N($F203),0))-CG203-EE203)</f>
        <v>0</v>
      </c>
      <c r="GD203" s="48" t="n">
        <f aca="false">IF((GD202*(1+GD$5/Setup!$C$36)+IF($V203=11,N($F203),0))-CH203-EF203&lt;0.005,0,(GD202*(1+GD$5/Setup!$C$36)+IF($V203=11,N($F203),0))-CH203-EF203)</f>
        <v>0</v>
      </c>
      <c r="GE203" s="48" t="n">
        <f aca="false">IF((GE202*(1+GE$5/Setup!$C$36)+IF($V203=12,N($F203),0))-CI203-EG203&lt;0.005,0,(GE202*(1+GE$5/Setup!$C$36)+IF($V203=12,N($F203),0))-CI203-EG203)</f>
        <v>0</v>
      </c>
      <c r="GF203" s="48" t="n">
        <f aca="false">IF((GF202*(1+GF$5/Setup!$C$36)+IF($V203=13,N($F203),0))-CJ203-EH203&lt;0.005,0,(GF202*(1+GF$5/Setup!$C$36)+IF($V203=13,N($F203),0))-CJ203-EH203)</f>
        <v>0</v>
      </c>
      <c r="GG203" s="48" t="n">
        <f aca="false">IF((GG202*(1+GG$5/Setup!$C$36)+IF($V203=14,N($F203),0))-CK203-EI203&lt;0.005,0,(GG202*(1+GG$5/Setup!$C$36)+IF($V203=14,N($F203),0))-CK203-EI203)</f>
        <v>0</v>
      </c>
      <c r="GH203" s="48" t="n">
        <f aca="false">IF((GH202*(1+GH$5/Setup!$C$36)+IF($V203=15,N($F203),0))-CL203-EJ203&lt;0.005,0,(GH202*(1+GH$5/Setup!$C$36)+IF($V203=15,N($F203),0))-CL203-EJ203)</f>
        <v>0</v>
      </c>
      <c r="GI203" s="48" t="n">
        <f aca="false">IF((GI202*(1+GI$5/Setup!$C$36)+IF($V203=16,N($F203),0))-CM203-EK203&lt;0.005,0,(GI202*(1+GI$5/Setup!$C$36)+IF($V203=16,N($F203),0))-CM203-EK203)</f>
        <v>0</v>
      </c>
      <c r="GJ203" s="48" t="n">
        <f aca="false">IF((GJ202*(1+GJ$5/Setup!$C$36)+IF($V203=17,N($F203),0))-CN203-EL203&lt;0.005,0,(GJ202*(1+GJ$5/Setup!$C$36)+IF($V203=17,N($F203),0))-CN203-EL203)</f>
        <v>0</v>
      </c>
      <c r="GK203" s="48" t="n">
        <f aca="false">IF((GK202*(1+GK$5/Setup!$C$36)+IF($V203=18,N($F203),0))-CO203-EM203&lt;0.005,0,(GK202*(1+GK$5/Setup!$C$36)+IF($V203=18,N($F203),0))-CO203-EM203)</f>
        <v>0</v>
      </c>
      <c r="GL203" s="48" t="n">
        <f aca="false">IF((GL202*(1+GL$5/Setup!$C$36)+IF($V203=19,N($F203),0))-CP203-EN203&lt;0.005,0,(GL202*(1+GL$5/Setup!$C$36)+IF($V203=19,N($F203),0))-CP203-EN203)</f>
        <v>0</v>
      </c>
      <c r="GM203" s="48" t="n">
        <f aca="false">IF((GM202*(1+GM$5/Setup!$C$36)+IF($V203=20,N($F203),0))-CQ203-EO203&lt;0.005,0,(GM202*(1+GM$5/Setup!$C$36)+IF($V203=20,N($F203),0))-CQ203-EO203)</f>
        <v>0</v>
      </c>
      <c r="GN203" s="48" t="n">
        <f aca="false">IF((GN202*(1+GN$5/Setup!$C$36)+IF($V203=21,N($F203),0))-CR203-EP203&lt;0.005,0,(GN202*(1+GN$5/Setup!$C$36)+IF($V203=21,N($F203),0))-CR203-EP203)</f>
        <v>0</v>
      </c>
      <c r="GO203" s="48" t="n">
        <f aca="false">IF((GO202*(1+GO$5/Setup!$C$36)+IF($V203=22,N($F203),0))-CS203-EQ203&lt;0.005,0,(GO202*(1+GO$5/Setup!$C$36)+IF($V203=22,N($F203),0))-CS203-EQ203)</f>
        <v>0</v>
      </c>
      <c r="GP203" s="48" t="n">
        <f aca="false">IF((GP202*(1+GP$5/Setup!$C$36)+IF($V203=23,N($F203),0))-CT203-ER203&lt;0.005,0,(GP202*(1+GP$5/Setup!$C$36)+IF($V203=23,N($F203),0))-CT203-ER203)</f>
        <v>0</v>
      </c>
      <c r="GQ203" s="48" t="n">
        <f aca="false">IF((GQ202*(1+GQ$5/Setup!$C$36)+IF($V203=24,N($F203),0))-CU203-ES203&lt;0.005,0,(GQ202*(1+GQ$5/Setup!$C$36)+IF($V203=24,N($F203),0))-CU203-ES203)</f>
        <v>0</v>
      </c>
      <c r="GR203" s="48" t="n">
        <f aca="false">IF((GR202*(1+GR$5/Setup!$C$36)+IF($V203=25,N($F203),0))-CV203-ET203&lt;0.005,0,(GR202*(1+GR$5/Setup!$C$36)+IF($V203=25,N($F203),0))-CV203-ET203)</f>
        <v>0</v>
      </c>
      <c r="GS203" s="48" t="n">
        <f aca="false">IF((GS202*(1+GS$5/Setup!$C$36)+IF($V203=26,N($F203),0))-CW203-EU203&lt;0.005,0,(GS202*(1+GS$5/Setup!$C$36)+IF($V203=26,N($F203),0))-CW203-EU203)</f>
        <v>0</v>
      </c>
      <c r="GT203" s="48" t="n">
        <f aca="false">IF((GT202*(1+GT$5/Setup!$C$36)+IF($V203=27,N($F203),0))-CX203-EV203&lt;0.005,0,(GT202*(1+GT$5/Setup!$C$36)+IF($V203=27,N($F203),0))-CX203-EV203)</f>
        <v>0</v>
      </c>
      <c r="GU203" s="48" t="n">
        <f aca="false">IF((GU202*(1+GU$5/Setup!$C$36)+IF($V203=28,N($F203),0))-CY203-EW203&lt;0.005,0,(GU202*(1+GU$5/Setup!$C$36)+IF($V203=28,N($F203),0))-CY203-EW203)</f>
        <v>0</v>
      </c>
      <c r="GV203" s="48" t="n">
        <f aca="false">IF((GV202*(1+GV$5/Setup!$C$36)+IF($V203=29,N($F203),0))-CZ203-EX203&lt;0.005,0,(GV202*(1+GV$5/Setup!$C$36)+IF($V203=29,N($F203),0))-CZ203-EX203)</f>
        <v>0</v>
      </c>
      <c r="GW203" s="48" t="n">
        <f aca="false">IF((GW202*(1+GW$5/Setup!$C$36)+IF($V203=30,N($F203),0))-DA203-EY203&lt;0.005,0,(GW202*(1+GW$5/Setup!$C$36)+IF($V203=30,N($F203),0))-DA203-EY203)</f>
        <v>0</v>
      </c>
      <c r="GX203" s="48" t="n">
        <f aca="false">IF((GX202*(1+GX$5/Setup!$C$36)+IF($V203=31,N($F203),0))-DB203-EZ203&lt;0.005,0,(GX202*(1+GX$5/Setup!$C$36)+IF($V203=31,N($F203),0))-DB203-EZ203)</f>
        <v>0</v>
      </c>
      <c r="GY203" s="48" t="n">
        <f aca="false">IF((GY202*(1+GY$5/Setup!$C$36)+IF($V203=32,N($F203),0))-DC203-FA203&lt;0.005,0,(GY202*(1+GY$5/Setup!$C$36)+IF($V203=32,N($F203),0))-DC203-FA203)</f>
        <v>0</v>
      </c>
      <c r="GZ203" s="48" t="n">
        <f aca="false">IF((GZ202*(1+GZ$5/Setup!$C$36)+IF($V203=33,N($F203),0))-DD203-FB203&lt;0.005,0,(GZ202*(1+GZ$5/Setup!$C$36)+IF($V203=33,N($F203),0))-DD203-FB203)</f>
        <v>0</v>
      </c>
      <c r="HA203" s="48" t="n">
        <f aca="false">IF((HA202*(1+HA$5/Setup!$C$36)+IF($V203=34,N($F203),0))-DE203-FC203&lt;0.005,0,(HA202*(1+HA$5/Setup!$C$36)+IF($V203=34,N($F203),0))-DE203-FC203)</f>
        <v>0</v>
      </c>
      <c r="HB203" s="48" t="n">
        <f aca="false">IF((HB202*(1+HB$5/Setup!$C$36)+IF($V203=35,N($F203),0))-DF203-FD203&lt;0.005,0,(HB202*(1+HB$5/Setup!$C$36)+IF($V203=35,N($F203),0))-DF203-FD203)</f>
        <v>0</v>
      </c>
      <c r="HC203" s="48" t="n">
        <f aca="false">IF((HC202*(1+HC$5/Setup!$C$36)+IF($V203=36,N($F203),0))-DG203-FE203&lt;0.005,0,(HC202*(1+HC$5/Setup!$C$36)+IF($V203=36,N($F203),0))-DG203-FE203)</f>
        <v>0</v>
      </c>
      <c r="HD203" s="48" t="n">
        <f aca="false">IF((HD202*(1+HD$5/Setup!$C$36)+IF($V203=37,N($F203),0))-DH203-FF203&lt;0.005,0,(HD202*(1+HD$5/Setup!$C$36)+IF($V203=37,N($F203),0))-DH203-FF203)</f>
        <v>0</v>
      </c>
      <c r="HE203" s="48" t="n">
        <f aca="false">IF((HE202*(1+HE$5/Setup!$C$36)+IF($V203=38,N($F203),0))-DI203-FG203&lt;0.005,0,(HE202*(1+HE$5/Setup!$C$36)+IF($V203=38,N($F203),0))-DI203-FG203)</f>
        <v>0</v>
      </c>
      <c r="HF203" s="48" t="n">
        <f aca="false">IF((HF202*(1+HF$5/Setup!$C$36)+IF($V203=39,N($F203),0))-DJ203-FH203&lt;0.005,0,(HF202*(1+HF$5/Setup!$C$36)+IF($V203=39,N($F203),0))-DJ203-FH203)</f>
        <v>0</v>
      </c>
      <c r="HG203" s="48" t="n">
        <f aca="false">IF((HG202*(1+HG$5/Setup!$C$36)+IF($V203=40,N($F203),0))-DK203-FI203&lt;0.005,0,(HG202*(1+HG$5/Setup!$C$36)+IF($V203=40,N($F203),0))-DK203-FI203)</f>
        <v>0</v>
      </c>
      <c r="HH203" s="48" t="n">
        <f aca="false">IF((HH202*(1+HH$5/Setup!$C$36)+IF($V203=41,N($F203),0))-DL203-FJ203&lt;0.005,0,(HH202*(1+HH$5/Setup!$C$36)+IF($V203=41,N($F203),0))-DL203-FJ203)</f>
        <v>0</v>
      </c>
      <c r="HI203" s="48" t="n">
        <f aca="false">IF((HI202*(1+HI$5/Setup!$C$36)+IF($V203=42,N($F203),0))-DM203-FK203&lt;0.005,0,(HI202*(1+HI$5/Setup!$C$36)+IF($V203=42,N($F203),0))-DM203-FK203)</f>
        <v>0</v>
      </c>
      <c r="HJ203" s="48" t="n">
        <f aca="false">IF((HJ202*(1+HJ$5/Setup!$C$36)+IF($V203=43,N($F203),0))-DN203-FL203&lt;0.005,0,(HJ202*(1+HJ$5/Setup!$C$36)+IF($V203=43,N($F203),0))-DN203-FL203)</f>
        <v>0</v>
      </c>
      <c r="HK203" s="48" t="n">
        <f aca="false">IF((HK202*(1+HK$5/Setup!$C$36)+IF($V203=44,N($F203),0))-DO203-FM203&lt;0.005,0,(HK202*(1+HK$5/Setup!$C$36)+IF($V203=44,N($F203),0))-DO203-FM203)</f>
        <v>0</v>
      </c>
      <c r="HL203" s="48" t="n">
        <f aca="false">IF((HL202*(1+HL$5/Setup!$C$36)+IF($V203=45,N($F203),0))-DP203-FN203&lt;0.005,0,(HL202*(1+HL$5/Setup!$C$36)+IF($V203=45,N($F203),0))-DP203-FN203)</f>
        <v>0</v>
      </c>
      <c r="HM203" s="48" t="n">
        <f aca="false">IF((HM202*(1+HM$5/Setup!$C$36)+IF($V203=46,N($F203),0))-DQ203-FO203&lt;0.005,0,(HM202*(1+HM$5/Setup!$C$36)+IF($V203=46,N($F203),0))-DQ203-FO203)</f>
        <v>0</v>
      </c>
      <c r="HN203" s="48" t="n">
        <f aca="false">IF((HN202*(1+HN$5/Setup!$C$36)+IF($V203=47,N($F203),0))-DR203-FP203&lt;0.005,0,(HN202*(1+HN$5/Setup!$C$36)+IF($V203=47,N($F203),0))-DR203-FP203)</f>
        <v>0</v>
      </c>
      <c r="HO203" s="48" t="n">
        <f aca="false">IF((HO202*(1+HO$5/Setup!$C$36)+IF($V203=48,N($F203),0))-DS203-FQ203&lt;0.005,0,(HO202*(1+HO$5/Setup!$C$36)+IF($V203=48,N($F203),0))-DS203-FQ203)</f>
        <v>0</v>
      </c>
      <c r="HP203" s="48" t="n">
        <f aca="false">IF((HP202*(1+HP$5/Setup!$C$36)+IF($V203=49,N($F203),0))-DT203-FR203&lt;0.005,0,(HP202*(1+HP$5/Setup!$C$36)+IF($V203=49,N($F203),0))-DT203-FR203)</f>
        <v>0</v>
      </c>
      <c r="HQ203" s="48" t="n">
        <f aca="false">IF((HQ202*(1+HQ$5/Setup!$C$36)+IF($V203=50,N($F203),0))-DU203-FS203&lt;0.005,0,(HQ202*(1+HQ$5/Setup!$C$36)+IF($V203=50,N($F203),0))-DU203-FS203)</f>
        <v>0</v>
      </c>
    </row>
    <row r="204" customFormat="false" ht="15" hidden="false" customHeight="false" outlineLevel="0" collapsed="false">
      <c r="A204" s="44" t="n">
        <v>196</v>
      </c>
      <c r="B204" s="45" t="n">
        <f aca="false">IF(Setup!$C$7="Every month",EDATE(Setup!$C$8,($A204-1)),IF(Setup!$C$7="Twice a month",DATE(YEAR(Setup!$C$8),MONTH(Setup!$C$8)+INT((($A204-1)+Setup!$C$41)/2),MIN(IF(MOD(($A204-1)+Setup!$C$41,2)=0,Setup!$C$39,Setup!$C$40),DAY(EOMONTH(DATE(YEAR(Setup!$C$8),MONTH(Setup!$C$8)+INT((($A204-1)+Setup!$C$41)/2),1),0)))),Setup!$C$8+($A204-1)*IF(Setup!$C$7="Every week",7,14)))</f>
        <v>49055</v>
      </c>
      <c r="C204" s="45" t="n">
        <f aca="false">IF(Setup!$C$7="Every month",EDATE(Setup!$C$8,$A204),IF(Setup!$C$7="Twice a month",DATE(YEAR(Setup!$C$8),MONTH(Setup!$C$8)+INT(($A204+Setup!$C$41)/2),MIN(IF(MOD($A204+Setup!$C$41,2)=0,Setup!$C$39,Setup!$C$40),DAY(EOMONTH(DATE(YEAR(Setup!$C$8),MONTH(Setup!$C$8)+INT(($A204+Setup!$C$41)/2),1),0)))),Setup!$C$8+$A204*IF(Setup!$C$7="Every week",7,14)))</f>
        <v>49069</v>
      </c>
      <c r="D204" s="46"/>
      <c r="E204" s="47"/>
      <c r="F204" s="47"/>
      <c r="G204" s="47"/>
      <c r="H204" s="47"/>
      <c r="I204" s="48" t="n">
        <f aca="false">N(Setup!$C$11)+N(E204)</f>
        <v>100</v>
      </c>
      <c r="J204" s="48" t="n">
        <f aca="false">MIN(Setup!$C$37,MAX(I204,0))</f>
        <v>9.23076923076923</v>
      </c>
      <c r="K204" s="48" t="n">
        <f aca="false">MIN(MAX(N(Setup!$C$14)-L203,0),MAX(I204-J204,0))</f>
        <v>0</v>
      </c>
      <c r="L204" s="48" t="n">
        <f aca="false">L203+K204-N(G204)</f>
        <v>500</v>
      </c>
      <c r="M204" s="48" t="n">
        <f aca="false">M203+J204-N(H204)</f>
        <v>1809.23076923078</v>
      </c>
      <c r="N204" s="48" t="n">
        <f aca="false">SUM(BX204:DU204)</f>
        <v>0</v>
      </c>
      <c r="O204" s="48" t="n">
        <f aca="false">SUM(Z204:BW204)-N204</f>
        <v>0</v>
      </c>
      <c r="P204" s="48" t="n">
        <f aca="false">MAX(I204-J204-K204,0)+O204</f>
        <v>90.7692307692308</v>
      </c>
      <c r="Q204" s="48" t="n">
        <f aca="false">SUM(DV204:FS204)</f>
        <v>0</v>
      </c>
      <c r="R204" s="49" t="n">
        <f aca="false">N204+J204+K204+Q204</f>
        <v>9.23076923076923</v>
      </c>
      <c r="S204" s="48" t="n">
        <f aca="false">T204-T203-N(F204)+N204+Q204</f>
        <v>0</v>
      </c>
      <c r="T204" s="49" t="n">
        <f aca="false">SUM(FT204:HQ204)</f>
        <v>0</v>
      </c>
      <c r="U204" s="44" t="str">
        <f aca="false">IF(T203&lt;0.005,"",INDEX(Helpers!$C$2:$C$51,IF(_xlfn.MINIFS($DV$6:$FS$6,DV204:FS204,"&gt;0.005")=0,V204,_xlfn.MINIFS($DV$6:$FS$6,DV204:FS204,"&gt;0.005"))))</f>
        <v/>
      </c>
      <c r="V204" s="44" t="n">
        <f aca="false">IF(_xlfn.MINIFS($FT$6:$HQ$6,FT203:HQ203,"&gt;0.005")=0,1,_xlfn.MINIFS($FT$6:$HQ$6,FT203:HQ203,"&gt;0.005"))</f>
        <v>1</v>
      </c>
      <c r="W204" s="44" t="n">
        <f aca="false">IF(AND(D204&lt;&gt;"Paid",T203&gt;0.005),1,0)</f>
        <v>0</v>
      </c>
      <c r="X204" s="48" t="n">
        <f aca="false">SUMPRODUCT(((Helpers!$G$2:$G$51*(1+(Helpers!$D$2:$D$51+0.000000001)/12)^(($B204-Setup!$C$8)/(365.25/12))-Helpers!$E$2:$E$51*((1+(Helpers!$D$2:$D$51+0.000000001)/12)^(($B204-Setup!$C$8)/(365.25/12))-1)/((Helpers!$D$2:$D$51+0.000000001)/12))&gt;0)*(Helpers!$G$2:$G$51*(1+(Helpers!$D$2:$D$51+0.000000001)/12)^(($B204-Setup!$C$8)/(365.25/12))-Helpers!$E$2:$E$51*((1+(Helpers!$D$2:$D$51+0.000000001)/12)^(($B204-Setup!$C$8)/(365.25/12))-1)/((Helpers!$D$2:$D$51+0.000000001)/12)))</f>
        <v>0</v>
      </c>
      <c r="Y204" s="48"/>
      <c r="Z204" s="48" t="n">
        <f aca="false">IF(OR(N(Z$5)=0,Z$6=""),0,Z$5*((DATE(YEAR($B204),MONTH($B204),MIN(Z$6,DAY(EOMONTH($B204,0))))&gt;=$B204)*(DATE(YEAR($B204),MONTH($B204),MIN(Z$6,DAY(EOMONTH($B204,0))))&lt;$C204)+(DATE(YEAR($B204),MONTH($B204)+1,MIN(Z$6,DAY(EOMONTH($B204,1))))&gt;=$B204)*(DATE(YEAR($B204),MONTH($B204)+1,MIN(Z$6,DAY(EOMONTH($B204,1))))&lt;$C204)))</f>
        <v>0</v>
      </c>
      <c r="AA204" s="48" t="n">
        <f aca="false">IF(OR(N(AA$5)=0,AA$6=""),0,AA$5*((DATE(YEAR($B204),MONTH($B204),MIN(AA$6,DAY(EOMONTH($B204,0))))&gt;=$B204)*(DATE(YEAR($B204),MONTH($B204),MIN(AA$6,DAY(EOMONTH($B204,0))))&lt;$C204)+(DATE(YEAR($B204),MONTH($B204)+1,MIN(AA$6,DAY(EOMONTH($B204,1))))&gt;=$B204)*(DATE(YEAR($B204),MONTH($B204)+1,MIN(AA$6,DAY(EOMONTH($B204,1))))&lt;$C204)))</f>
        <v>0</v>
      </c>
      <c r="AB204" s="48" t="n">
        <f aca="false">IF(OR(N(AB$5)=0,AB$6=""),0,AB$5*((DATE(YEAR($B204),MONTH($B204),MIN(AB$6,DAY(EOMONTH($B204,0))))&gt;=$B204)*(DATE(YEAR($B204),MONTH($B204),MIN(AB$6,DAY(EOMONTH($B204,0))))&lt;$C204)+(DATE(YEAR($B204),MONTH($B204)+1,MIN(AB$6,DAY(EOMONTH($B204,1))))&gt;=$B204)*(DATE(YEAR($B204),MONTH($B204)+1,MIN(AB$6,DAY(EOMONTH($B204,1))))&lt;$C204)))</f>
        <v>0</v>
      </c>
      <c r="AC204" s="48" t="n">
        <f aca="false">IF(OR(N(AC$5)=0,AC$6=""),0,AC$5*((DATE(YEAR($B204),MONTH($B204),MIN(AC$6,DAY(EOMONTH($B204,0))))&gt;=$B204)*(DATE(YEAR($B204),MONTH($B204),MIN(AC$6,DAY(EOMONTH($B204,0))))&lt;$C204)+(DATE(YEAR($B204),MONTH($B204)+1,MIN(AC$6,DAY(EOMONTH($B204,1))))&gt;=$B204)*(DATE(YEAR($B204),MONTH($B204)+1,MIN(AC$6,DAY(EOMONTH($B204,1))))&lt;$C204)))</f>
        <v>0</v>
      </c>
      <c r="AD204" s="48" t="n">
        <f aca="false">IF(OR(N(AD$5)=0,AD$6=""),0,AD$5*((DATE(YEAR($B204),MONTH($B204),MIN(AD$6,DAY(EOMONTH($B204,0))))&gt;=$B204)*(DATE(YEAR($B204),MONTH($B204),MIN(AD$6,DAY(EOMONTH($B204,0))))&lt;$C204)+(DATE(YEAR($B204),MONTH($B204)+1,MIN(AD$6,DAY(EOMONTH($B204,1))))&gt;=$B204)*(DATE(YEAR($B204),MONTH($B204)+1,MIN(AD$6,DAY(EOMONTH($B204,1))))&lt;$C204)))</f>
        <v>0</v>
      </c>
      <c r="AE204" s="48" t="n">
        <f aca="false">IF(OR(N(AE$5)=0,AE$6=""),0,AE$5*((DATE(YEAR($B204),MONTH($B204),MIN(AE$6,DAY(EOMONTH($B204,0))))&gt;=$B204)*(DATE(YEAR($B204),MONTH($B204),MIN(AE$6,DAY(EOMONTH($B204,0))))&lt;$C204)+(DATE(YEAR($B204),MONTH($B204)+1,MIN(AE$6,DAY(EOMONTH($B204,1))))&gt;=$B204)*(DATE(YEAR($B204),MONTH($B204)+1,MIN(AE$6,DAY(EOMONTH($B204,1))))&lt;$C204)))</f>
        <v>0</v>
      </c>
      <c r="AF204" s="48" t="n">
        <f aca="false">IF(OR(N(AF$5)=0,AF$6=""),0,AF$5*((DATE(YEAR($B204),MONTH($B204),MIN(AF$6,DAY(EOMONTH($B204,0))))&gt;=$B204)*(DATE(YEAR($B204),MONTH($B204),MIN(AF$6,DAY(EOMONTH($B204,0))))&lt;$C204)+(DATE(YEAR($B204),MONTH($B204)+1,MIN(AF$6,DAY(EOMONTH($B204,1))))&gt;=$B204)*(DATE(YEAR($B204),MONTH($B204)+1,MIN(AF$6,DAY(EOMONTH($B204,1))))&lt;$C204)))</f>
        <v>0</v>
      </c>
      <c r="AG204" s="48" t="n">
        <f aca="false">IF(OR(N(AG$5)=0,AG$6=""),0,AG$5*((DATE(YEAR($B204),MONTH($B204),MIN(AG$6,DAY(EOMONTH($B204,0))))&gt;=$B204)*(DATE(YEAR($B204),MONTH($B204),MIN(AG$6,DAY(EOMONTH($B204,0))))&lt;$C204)+(DATE(YEAR($B204),MONTH($B204)+1,MIN(AG$6,DAY(EOMONTH($B204,1))))&gt;=$B204)*(DATE(YEAR($B204),MONTH($B204)+1,MIN(AG$6,DAY(EOMONTH($B204,1))))&lt;$C204)))</f>
        <v>0</v>
      </c>
      <c r="AH204" s="48" t="n">
        <f aca="false">IF(OR(N(AH$5)=0,AH$6=""),0,AH$5*((DATE(YEAR($B204),MONTH($B204),MIN(AH$6,DAY(EOMONTH($B204,0))))&gt;=$B204)*(DATE(YEAR($B204),MONTH($B204),MIN(AH$6,DAY(EOMONTH($B204,0))))&lt;$C204)+(DATE(YEAR($B204),MONTH($B204)+1,MIN(AH$6,DAY(EOMONTH($B204,1))))&gt;=$B204)*(DATE(YEAR($B204),MONTH($B204)+1,MIN(AH$6,DAY(EOMONTH($B204,1))))&lt;$C204)))</f>
        <v>0</v>
      </c>
      <c r="AI204" s="48" t="n">
        <f aca="false">IF(OR(N(AI$5)=0,AI$6=""),0,AI$5*((DATE(YEAR($B204),MONTH($B204),MIN(AI$6,DAY(EOMONTH($B204,0))))&gt;=$B204)*(DATE(YEAR($B204),MONTH($B204),MIN(AI$6,DAY(EOMONTH($B204,0))))&lt;$C204)+(DATE(YEAR($B204),MONTH($B204)+1,MIN(AI$6,DAY(EOMONTH($B204,1))))&gt;=$B204)*(DATE(YEAR($B204),MONTH($B204)+1,MIN(AI$6,DAY(EOMONTH($B204,1))))&lt;$C204)))</f>
        <v>0</v>
      </c>
      <c r="AJ204" s="48" t="n">
        <f aca="false">IF(OR(N(AJ$5)=0,AJ$6=""),0,AJ$5*((DATE(YEAR($B204),MONTH($B204),MIN(AJ$6,DAY(EOMONTH($B204,0))))&gt;=$B204)*(DATE(YEAR($B204),MONTH($B204),MIN(AJ$6,DAY(EOMONTH($B204,0))))&lt;$C204)+(DATE(YEAR($B204),MONTH($B204)+1,MIN(AJ$6,DAY(EOMONTH($B204,1))))&gt;=$B204)*(DATE(YEAR($B204),MONTH($B204)+1,MIN(AJ$6,DAY(EOMONTH($B204,1))))&lt;$C204)))</f>
        <v>0</v>
      </c>
      <c r="AK204" s="48" t="n">
        <f aca="false">IF(OR(N(AK$5)=0,AK$6=""),0,AK$5*((DATE(YEAR($B204),MONTH($B204),MIN(AK$6,DAY(EOMONTH($B204,0))))&gt;=$B204)*(DATE(YEAR($B204),MONTH($B204),MIN(AK$6,DAY(EOMONTH($B204,0))))&lt;$C204)+(DATE(YEAR($B204),MONTH($B204)+1,MIN(AK$6,DAY(EOMONTH($B204,1))))&gt;=$B204)*(DATE(YEAR($B204),MONTH($B204)+1,MIN(AK$6,DAY(EOMONTH($B204,1))))&lt;$C204)))</f>
        <v>0</v>
      </c>
      <c r="AL204" s="48" t="n">
        <f aca="false">IF(OR(N(AL$5)=0,AL$6=""),0,AL$5*((DATE(YEAR($B204),MONTH($B204),MIN(AL$6,DAY(EOMONTH($B204,0))))&gt;=$B204)*(DATE(YEAR($B204),MONTH($B204),MIN(AL$6,DAY(EOMONTH($B204,0))))&lt;$C204)+(DATE(YEAR($B204),MONTH($B204)+1,MIN(AL$6,DAY(EOMONTH($B204,1))))&gt;=$B204)*(DATE(YEAR($B204),MONTH($B204)+1,MIN(AL$6,DAY(EOMONTH($B204,1))))&lt;$C204)))</f>
        <v>0</v>
      </c>
      <c r="AM204" s="48" t="n">
        <f aca="false">IF(OR(N(AM$5)=0,AM$6=""),0,AM$5*((DATE(YEAR($B204),MONTH($B204),MIN(AM$6,DAY(EOMONTH($B204,0))))&gt;=$B204)*(DATE(YEAR($B204),MONTH($B204),MIN(AM$6,DAY(EOMONTH($B204,0))))&lt;$C204)+(DATE(YEAR($B204),MONTH($B204)+1,MIN(AM$6,DAY(EOMONTH($B204,1))))&gt;=$B204)*(DATE(YEAR($B204),MONTH($B204)+1,MIN(AM$6,DAY(EOMONTH($B204,1))))&lt;$C204)))</f>
        <v>0</v>
      </c>
      <c r="AN204" s="48" t="n">
        <f aca="false">IF(OR(N(AN$5)=0,AN$6=""),0,AN$5*((DATE(YEAR($B204),MONTH($B204),MIN(AN$6,DAY(EOMONTH($B204,0))))&gt;=$B204)*(DATE(YEAR($B204),MONTH($B204),MIN(AN$6,DAY(EOMONTH($B204,0))))&lt;$C204)+(DATE(YEAR($B204),MONTH($B204)+1,MIN(AN$6,DAY(EOMONTH($B204,1))))&gt;=$B204)*(DATE(YEAR($B204),MONTH($B204)+1,MIN(AN$6,DAY(EOMONTH($B204,1))))&lt;$C204)))</f>
        <v>0</v>
      </c>
      <c r="AO204" s="48" t="n">
        <f aca="false">IF(OR(N(AO$5)=0,AO$6=""),0,AO$5*((DATE(YEAR($B204),MONTH($B204),MIN(AO$6,DAY(EOMONTH($B204,0))))&gt;=$B204)*(DATE(YEAR($B204),MONTH($B204),MIN(AO$6,DAY(EOMONTH($B204,0))))&lt;$C204)+(DATE(YEAR($B204),MONTH($B204)+1,MIN(AO$6,DAY(EOMONTH($B204,1))))&gt;=$B204)*(DATE(YEAR($B204),MONTH($B204)+1,MIN(AO$6,DAY(EOMONTH($B204,1))))&lt;$C204)))</f>
        <v>0</v>
      </c>
      <c r="AP204" s="48" t="n">
        <f aca="false">IF(OR(N(AP$5)=0,AP$6=""),0,AP$5*((DATE(YEAR($B204),MONTH($B204),MIN(AP$6,DAY(EOMONTH($B204,0))))&gt;=$B204)*(DATE(YEAR($B204),MONTH($B204),MIN(AP$6,DAY(EOMONTH($B204,0))))&lt;$C204)+(DATE(YEAR($B204),MONTH($B204)+1,MIN(AP$6,DAY(EOMONTH($B204,1))))&gt;=$B204)*(DATE(YEAR($B204),MONTH($B204)+1,MIN(AP$6,DAY(EOMONTH($B204,1))))&lt;$C204)))</f>
        <v>0</v>
      </c>
      <c r="AQ204" s="48" t="n">
        <f aca="false">IF(OR(N(AQ$5)=0,AQ$6=""),0,AQ$5*((DATE(YEAR($B204),MONTH($B204),MIN(AQ$6,DAY(EOMONTH($B204,0))))&gt;=$B204)*(DATE(YEAR($B204),MONTH($B204),MIN(AQ$6,DAY(EOMONTH($B204,0))))&lt;$C204)+(DATE(YEAR($B204),MONTH($B204)+1,MIN(AQ$6,DAY(EOMONTH($B204,1))))&gt;=$B204)*(DATE(YEAR($B204),MONTH($B204)+1,MIN(AQ$6,DAY(EOMONTH($B204,1))))&lt;$C204)))</f>
        <v>0</v>
      </c>
      <c r="AR204" s="48" t="n">
        <f aca="false">IF(OR(N(AR$5)=0,AR$6=""),0,AR$5*((DATE(YEAR($B204),MONTH($B204),MIN(AR$6,DAY(EOMONTH($B204,0))))&gt;=$B204)*(DATE(YEAR($B204),MONTH($B204),MIN(AR$6,DAY(EOMONTH($B204,0))))&lt;$C204)+(DATE(YEAR($B204),MONTH($B204)+1,MIN(AR$6,DAY(EOMONTH($B204,1))))&gt;=$B204)*(DATE(YEAR($B204),MONTH($B204)+1,MIN(AR$6,DAY(EOMONTH($B204,1))))&lt;$C204)))</f>
        <v>0</v>
      </c>
      <c r="AS204" s="48" t="n">
        <f aca="false">IF(OR(N(AS$5)=0,AS$6=""),0,AS$5*((DATE(YEAR($B204),MONTH($B204),MIN(AS$6,DAY(EOMONTH($B204,0))))&gt;=$B204)*(DATE(YEAR($B204),MONTH($B204),MIN(AS$6,DAY(EOMONTH($B204,0))))&lt;$C204)+(DATE(YEAR($B204),MONTH($B204)+1,MIN(AS$6,DAY(EOMONTH($B204,1))))&gt;=$B204)*(DATE(YEAR($B204),MONTH($B204)+1,MIN(AS$6,DAY(EOMONTH($B204,1))))&lt;$C204)))</f>
        <v>0</v>
      </c>
      <c r="AT204" s="48" t="n">
        <f aca="false">IF(OR(N(AT$5)=0,AT$6=""),0,AT$5*((DATE(YEAR($B204),MONTH($B204),MIN(AT$6,DAY(EOMONTH($B204,0))))&gt;=$B204)*(DATE(YEAR($B204),MONTH($B204),MIN(AT$6,DAY(EOMONTH($B204,0))))&lt;$C204)+(DATE(YEAR($B204),MONTH($B204)+1,MIN(AT$6,DAY(EOMONTH($B204,1))))&gt;=$B204)*(DATE(YEAR($B204),MONTH($B204)+1,MIN(AT$6,DAY(EOMONTH($B204,1))))&lt;$C204)))</f>
        <v>0</v>
      </c>
      <c r="AU204" s="48" t="n">
        <f aca="false">IF(OR(N(AU$5)=0,AU$6=""),0,AU$5*((DATE(YEAR($B204),MONTH($B204),MIN(AU$6,DAY(EOMONTH($B204,0))))&gt;=$B204)*(DATE(YEAR($B204),MONTH($B204),MIN(AU$6,DAY(EOMONTH($B204,0))))&lt;$C204)+(DATE(YEAR($B204),MONTH($B204)+1,MIN(AU$6,DAY(EOMONTH($B204,1))))&gt;=$B204)*(DATE(YEAR($B204),MONTH($B204)+1,MIN(AU$6,DAY(EOMONTH($B204,1))))&lt;$C204)))</f>
        <v>0</v>
      </c>
      <c r="AV204" s="48" t="n">
        <f aca="false">IF(OR(N(AV$5)=0,AV$6=""),0,AV$5*((DATE(YEAR($B204),MONTH($B204),MIN(AV$6,DAY(EOMONTH($B204,0))))&gt;=$B204)*(DATE(YEAR($B204),MONTH($B204),MIN(AV$6,DAY(EOMONTH($B204,0))))&lt;$C204)+(DATE(YEAR($B204),MONTH($B204)+1,MIN(AV$6,DAY(EOMONTH($B204,1))))&gt;=$B204)*(DATE(YEAR($B204),MONTH($B204)+1,MIN(AV$6,DAY(EOMONTH($B204,1))))&lt;$C204)))</f>
        <v>0</v>
      </c>
      <c r="AW204" s="48" t="n">
        <f aca="false">IF(OR(N(AW$5)=0,AW$6=""),0,AW$5*((DATE(YEAR($B204),MONTH($B204),MIN(AW$6,DAY(EOMONTH($B204,0))))&gt;=$B204)*(DATE(YEAR($B204),MONTH($B204),MIN(AW$6,DAY(EOMONTH($B204,0))))&lt;$C204)+(DATE(YEAR($B204),MONTH($B204)+1,MIN(AW$6,DAY(EOMONTH($B204,1))))&gt;=$B204)*(DATE(YEAR($B204),MONTH($B204)+1,MIN(AW$6,DAY(EOMONTH($B204,1))))&lt;$C204)))</f>
        <v>0</v>
      </c>
      <c r="AX204" s="48" t="n">
        <f aca="false">IF(OR(N(AX$5)=0,AX$6=""),0,AX$5*((DATE(YEAR($B204),MONTH($B204),MIN(AX$6,DAY(EOMONTH($B204,0))))&gt;=$B204)*(DATE(YEAR($B204),MONTH($B204),MIN(AX$6,DAY(EOMONTH($B204,0))))&lt;$C204)+(DATE(YEAR($B204),MONTH($B204)+1,MIN(AX$6,DAY(EOMONTH($B204,1))))&gt;=$B204)*(DATE(YEAR($B204),MONTH($B204)+1,MIN(AX$6,DAY(EOMONTH($B204,1))))&lt;$C204)))</f>
        <v>0</v>
      </c>
      <c r="AY204" s="48" t="n">
        <f aca="false">IF(OR(N(AY$5)=0,AY$6=""),0,AY$5*((DATE(YEAR($B204),MONTH($B204),MIN(AY$6,DAY(EOMONTH($B204,0))))&gt;=$B204)*(DATE(YEAR($B204),MONTH($B204),MIN(AY$6,DAY(EOMONTH($B204,0))))&lt;$C204)+(DATE(YEAR($B204),MONTH($B204)+1,MIN(AY$6,DAY(EOMONTH($B204,1))))&gt;=$B204)*(DATE(YEAR($B204),MONTH($B204)+1,MIN(AY$6,DAY(EOMONTH($B204,1))))&lt;$C204)))</f>
        <v>0</v>
      </c>
      <c r="AZ204" s="48" t="n">
        <f aca="false">IF(OR(N(AZ$5)=0,AZ$6=""),0,AZ$5*((DATE(YEAR($B204),MONTH($B204),MIN(AZ$6,DAY(EOMONTH($B204,0))))&gt;=$B204)*(DATE(YEAR($B204),MONTH($B204),MIN(AZ$6,DAY(EOMONTH($B204,0))))&lt;$C204)+(DATE(YEAR($B204),MONTH($B204)+1,MIN(AZ$6,DAY(EOMONTH($B204,1))))&gt;=$B204)*(DATE(YEAR($B204),MONTH($B204)+1,MIN(AZ$6,DAY(EOMONTH($B204,1))))&lt;$C204)))</f>
        <v>0</v>
      </c>
      <c r="BA204" s="48" t="n">
        <f aca="false">IF(OR(N(BA$5)=0,BA$6=""),0,BA$5*((DATE(YEAR($B204),MONTH($B204),MIN(BA$6,DAY(EOMONTH($B204,0))))&gt;=$B204)*(DATE(YEAR($B204),MONTH($B204),MIN(BA$6,DAY(EOMONTH($B204,0))))&lt;$C204)+(DATE(YEAR($B204),MONTH($B204)+1,MIN(BA$6,DAY(EOMONTH($B204,1))))&gt;=$B204)*(DATE(YEAR($B204),MONTH($B204)+1,MIN(BA$6,DAY(EOMONTH($B204,1))))&lt;$C204)))</f>
        <v>0</v>
      </c>
      <c r="BB204" s="48" t="n">
        <f aca="false">IF(OR(N(BB$5)=0,BB$6=""),0,BB$5*((DATE(YEAR($B204),MONTH($B204),MIN(BB$6,DAY(EOMONTH($B204,0))))&gt;=$B204)*(DATE(YEAR($B204),MONTH($B204),MIN(BB$6,DAY(EOMONTH($B204,0))))&lt;$C204)+(DATE(YEAR($B204),MONTH($B204)+1,MIN(BB$6,DAY(EOMONTH($B204,1))))&gt;=$B204)*(DATE(YEAR($B204),MONTH($B204)+1,MIN(BB$6,DAY(EOMONTH($B204,1))))&lt;$C204)))</f>
        <v>0</v>
      </c>
      <c r="BC204" s="48" t="n">
        <f aca="false">IF(OR(N(BC$5)=0,BC$6=""),0,BC$5*((DATE(YEAR($B204),MONTH($B204),MIN(BC$6,DAY(EOMONTH($B204,0))))&gt;=$B204)*(DATE(YEAR($B204),MONTH($B204),MIN(BC$6,DAY(EOMONTH($B204,0))))&lt;$C204)+(DATE(YEAR($B204),MONTH($B204)+1,MIN(BC$6,DAY(EOMONTH($B204,1))))&gt;=$B204)*(DATE(YEAR($B204),MONTH($B204)+1,MIN(BC$6,DAY(EOMONTH($B204,1))))&lt;$C204)))</f>
        <v>0</v>
      </c>
      <c r="BD204" s="48" t="n">
        <f aca="false">IF(OR(N(BD$5)=0,BD$6=""),0,BD$5*((DATE(YEAR($B204),MONTH($B204),MIN(BD$6,DAY(EOMONTH($B204,0))))&gt;=$B204)*(DATE(YEAR($B204),MONTH($B204),MIN(BD$6,DAY(EOMONTH($B204,0))))&lt;$C204)+(DATE(YEAR($B204),MONTH($B204)+1,MIN(BD$6,DAY(EOMONTH($B204,1))))&gt;=$B204)*(DATE(YEAR($B204),MONTH($B204)+1,MIN(BD$6,DAY(EOMONTH($B204,1))))&lt;$C204)))</f>
        <v>0</v>
      </c>
      <c r="BE204" s="48" t="n">
        <f aca="false">IF(OR(N(BE$5)=0,BE$6=""),0,BE$5*((DATE(YEAR($B204),MONTH($B204),MIN(BE$6,DAY(EOMONTH($B204,0))))&gt;=$B204)*(DATE(YEAR($B204),MONTH($B204),MIN(BE$6,DAY(EOMONTH($B204,0))))&lt;$C204)+(DATE(YEAR($B204),MONTH($B204)+1,MIN(BE$6,DAY(EOMONTH($B204,1))))&gt;=$B204)*(DATE(YEAR($B204),MONTH($B204)+1,MIN(BE$6,DAY(EOMONTH($B204,1))))&lt;$C204)))</f>
        <v>0</v>
      </c>
      <c r="BF204" s="48" t="n">
        <f aca="false">IF(OR(N(BF$5)=0,BF$6=""),0,BF$5*((DATE(YEAR($B204),MONTH($B204),MIN(BF$6,DAY(EOMONTH($B204,0))))&gt;=$B204)*(DATE(YEAR($B204),MONTH($B204),MIN(BF$6,DAY(EOMONTH($B204,0))))&lt;$C204)+(DATE(YEAR($B204),MONTH($B204)+1,MIN(BF$6,DAY(EOMONTH($B204,1))))&gt;=$B204)*(DATE(YEAR($B204),MONTH($B204)+1,MIN(BF$6,DAY(EOMONTH($B204,1))))&lt;$C204)))</f>
        <v>0</v>
      </c>
      <c r="BG204" s="48" t="n">
        <f aca="false">IF(OR(N(BG$5)=0,BG$6=""),0,BG$5*((DATE(YEAR($B204),MONTH($B204),MIN(BG$6,DAY(EOMONTH($B204,0))))&gt;=$B204)*(DATE(YEAR($B204),MONTH($B204),MIN(BG$6,DAY(EOMONTH($B204,0))))&lt;$C204)+(DATE(YEAR($B204),MONTH($B204)+1,MIN(BG$6,DAY(EOMONTH($B204,1))))&gt;=$B204)*(DATE(YEAR($B204),MONTH($B204)+1,MIN(BG$6,DAY(EOMONTH($B204,1))))&lt;$C204)))</f>
        <v>0</v>
      </c>
      <c r="BH204" s="48" t="n">
        <f aca="false">IF(OR(N(BH$5)=0,BH$6=""),0,BH$5*((DATE(YEAR($B204),MONTH($B204),MIN(BH$6,DAY(EOMONTH($B204,0))))&gt;=$B204)*(DATE(YEAR($B204),MONTH($B204),MIN(BH$6,DAY(EOMONTH($B204,0))))&lt;$C204)+(DATE(YEAR($B204),MONTH($B204)+1,MIN(BH$6,DAY(EOMONTH($B204,1))))&gt;=$B204)*(DATE(YEAR($B204),MONTH($B204)+1,MIN(BH$6,DAY(EOMONTH($B204,1))))&lt;$C204)))</f>
        <v>0</v>
      </c>
      <c r="BI204" s="48" t="n">
        <f aca="false">IF(OR(N(BI$5)=0,BI$6=""),0,BI$5*((DATE(YEAR($B204),MONTH($B204),MIN(BI$6,DAY(EOMONTH($B204,0))))&gt;=$B204)*(DATE(YEAR($B204),MONTH($B204),MIN(BI$6,DAY(EOMONTH($B204,0))))&lt;$C204)+(DATE(YEAR($B204),MONTH($B204)+1,MIN(BI$6,DAY(EOMONTH($B204,1))))&gt;=$B204)*(DATE(YEAR($B204),MONTH($B204)+1,MIN(BI$6,DAY(EOMONTH($B204,1))))&lt;$C204)))</f>
        <v>0</v>
      </c>
      <c r="BJ204" s="48" t="n">
        <f aca="false">IF(OR(N(BJ$5)=0,BJ$6=""),0,BJ$5*((DATE(YEAR($B204),MONTH($B204),MIN(BJ$6,DAY(EOMONTH($B204,0))))&gt;=$B204)*(DATE(YEAR($B204),MONTH($B204),MIN(BJ$6,DAY(EOMONTH($B204,0))))&lt;$C204)+(DATE(YEAR($B204),MONTH($B204)+1,MIN(BJ$6,DAY(EOMONTH($B204,1))))&gt;=$B204)*(DATE(YEAR($B204),MONTH($B204)+1,MIN(BJ$6,DAY(EOMONTH($B204,1))))&lt;$C204)))</f>
        <v>0</v>
      </c>
      <c r="BK204" s="48" t="n">
        <f aca="false">IF(OR(N(BK$5)=0,BK$6=""),0,BK$5*((DATE(YEAR($B204),MONTH($B204),MIN(BK$6,DAY(EOMONTH($B204,0))))&gt;=$B204)*(DATE(YEAR($B204),MONTH($B204),MIN(BK$6,DAY(EOMONTH($B204,0))))&lt;$C204)+(DATE(YEAR($B204),MONTH($B204)+1,MIN(BK$6,DAY(EOMONTH($B204,1))))&gt;=$B204)*(DATE(YEAR($B204),MONTH($B204)+1,MIN(BK$6,DAY(EOMONTH($B204,1))))&lt;$C204)))</f>
        <v>0</v>
      </c>
      <c r="BL204" s="48" t="n">
        <f aca="false">IF(OR(N(BL$5)=0,BL$6=""),0,BL$5*((DATE(YEAR($B204),MONTH($B204),MIN(BL$6,DAY(EOMONTH($B204,0))))&gt;=$B204)*(DATE(YEAR($B204),MONTH($B204),MIN(BL$6,DAY(EOMONTH($B204,0))))&lt;$C204)+(DATE(YEAR($B204),MONTH($B204)+1,MIN(BL$6,DAY(EOMONTH($B204,1))))&gt;=$B204)*(DATE(YEAR($B204),MONTH($B204)+1,MIN(BL$6,DAY(EOMONTH($B204,1))))&lt;$C204)))</f>
        <v>0</v>
      </c>
      <c r="BM204" s="48" t="n">
        <f aca="false">IF(OR(N(BM$5)=0,BM$6=""),0,BM$5*((DATE(YEAR($B204),MONTH($B204),MIN(BM$6,DAY(EOMONTH($B204,0))))&gt;=$B204)*(DATE(YEAR($B204),MONTH($B204),MIN(BM$6,DAY(EOMONTH($B204,0))))&lt;$C204)+(DATE(YEAR($B204),MONTH($B204)+1,MIN(BM$6,DAY(EOMONTH($B204,1))))&gt;=$B204)*(DATE(YEAR($B204),MONTH($B204)+1,MIN(BM$6,DAY(EOMONTH($B204,1))))&lt;$C204)))</f>
        <v>0</v>
      </c>
      <c r="BN204" s="48" t="n">
        <f aca="false">IF(OR(N(BN$5)=0,BN$6=""),0,BN$5*((DATE(YEAR($B204),MONTH($B204),MIN(BN$6,DAY(EOMONTH($B204,0))))&gt;=$B204)*(DATE(YEAR($B204),MONTH($B204),MIN(BN$6,DAY(EOMONTH($B204,0))))&lt;$C204)+(DATE(YEAR($B204),MONTH($B204)+1,MIN(BN$6,DAY(EOMONTH($B204,1))))&gt;=$B204)*(DATE(YEAR($B204),MONTH($B204)+1,MIN(BN$6,DAY(EOMONTH($B204,1))))&lt;$C204)))</f>
        <v>0</v>
      </c>
      <c r="BO204" s="48" t="n">
        <f aca="false">IF(OR(N(BO$5)=0,BO$6=""),0,BO$5*((DATE(YEAR($B204),MONTH($B204),MIN(BO$6,DAY(EOMONTH($B204,0))))&gt;=$B204)*(DATE(YEAR($B204),MONTH($B204),MIN(BO$6,DAY(EOMONTH($B204,0))))&lt;$C204)+(DATE(YEAR($B204),MONTH($B204)+1,MIN(BO$6,DAY(EOMONTH($B204,1))))&gt;=$B204)*(DATE(YEAR($B204),MONTH($B204)+1,MIN(BO$6,DAY(EOMONTH($B204,1))))&lt;$C204)))</f>
        <v>0</v>
      </c>
      <c r="BP204" s="48" t="n">
        <f aca="false">IF(OR(N(BP$5)=0,BP$6=""),0,BP$5*((DATE(YEAR($B204),MONTH($B204),MIN(BP$6,DAY(EOMONTH($B204,0))))&gt;=$B204)*(DATE(YEAR($B204),MONTH($B204),MIN(BP$6,DAY(EOMONTH($B204,0))))&lt;$C204)+(DATE(YEAR($B204),MONTH($B204)+1,MIN(BP$6,DAY(EOMONTH($B204,1))))&gt;=$B204)*(DATE(YEAR($B204),MONTH($B204)+1,MIN(BP$6,DAY(EOMONTH($B204,1))))&lt;$C204)))</f>
        <v>0</v>
      </c>
      <c r="BQ204" s="48" t="n">
        <f aca="false">IF(OR(N(BQ$5)=0,BQ$6=""),0,BQ$5*((DATE(YEAR($B204),MONTH($B204),MIN(BQ$6,DAY(EOMONTH($B204,0))))&gt;=$B204)*(DATE(YEAR($B204),MONTH($B204),MIN(BQ$6,DAY(EOMONTH($B204,0))))&lt;$C204)+(DATE(YEAR($B204),MONTH($B204)+1,MIN(BQ$6,DAY(EOMONTH($B204,1))))&gt;=$B204)*(DATE(YEAR($B204),MONTH($B204)+1,MIN(BQ$6,DAY(EOMONTH($B204,1))))&lt;$C204)))</f>
        <v>0</v>
      </c>
      <c r="BR204" s="48" t="n">
        <f aca="false">IF(OR(N(BR$5)=0,BR$6=""),0,BR$5*((DATE(YEAR($B204),MONTH($B204),MIN(BR$6,DAY(EOMONTH($B204,0))))&gt;=$B204)*(DATE(YEAR($B204),MONTH($B204),MIN(BR$6,DAY(EOMONTH($B204,0))))&lt;$C204)+(DATE(YEAR($B204),MONTH($B204)+1,MIN(BR$6,DAY(EOMONTH($B204,1))))&gt;=$B204)*(DATE(YEAR($B204),MONTH($B204)+1,MIN(BR$6,DAY(EOMONTH($B204,1))))&lt;$C204)))</f>
        <v>0</v>
      </c>
      <c r="BS204" s="48" t="n">
        <f aca="false">IF(OR(N(BS$5)=0,BS$6=""),0,BS$5*((DATE(YEAR($B204),MONTH($B204),MIN(BS$6,DAY(EOMONTH($B204,0))))&gt;=$B204)*(DATE(YEAR($B204),MONTH($B204),MIN(BS$6,DAY(EOMONTH($B204,0))))&lt;$C204)+(DATE(YEAR($B204),MONTH($B204)+1,MIN(BS$6,DAY(EOMONTH($B204,1))))&gt;=$B204)*(DATE(YEAR($B204),MONTH($B204)+1,MIN(BS$6,DAY(EOMONTH($B204,1))))&lt;$C204)))</f>
        <v>0</v>
      </c>
      <c r="BT204" s="48" t="n">
        <f aca="false">IF(OR(N(BT$5)=0,BT$6=""),0,BT$5*((DATE(YEAR($B204),MONTH($B204),MIN(BT$6,DAY(EOMONTH($B204,0))))&gt;=$B204)*(DATE(YEAR($B204),MONTH($B204),MIN(BT$6,DAY(EOMONTH($B204,0))))&lt;$C204)+(DATE(YEAR($B204),MONTH($B204)+1,MIN(BT$6,DAY(EOMONTH($B204,1))))&gt;=$B204)*(DATE(YEAR($B204),MONTH($B204)+1,MIN(BT$6,DAY(EOMONTH($B204,1))))&lt;$C204)))</f>
        <v>0</v>
      </c>
      <c r="BU204" s="48" t="n">
        <f aca="false">IF(OR(N(BU$5)=0,BU$6=""),0,BU$5*((DATE(YEAR($B204),MONTH($B204),MIN(BU$6,DAY(EOMONTH($B204,0))))&gt;=$B204)*(DATE(YEAR($B204),MONTH($B204),MIN(BU$6,DAY(EOMONTH($B204,0))))&lt;$C204)+(DATE(YEAR($B204),MONTH($B204)+1,MIN(BU$6,DAY(EOMONTH($B204,1))))&gt;=$B204)*(DATE(YEAR($B204),MONTH($B204)+1,MIN(BU$6,DAY(EOMONTH($B204,1))))&lt;$C204)))</f>
        <v>0</v>
      </c>
      <c r="BV204" s="48" t="n">
        <f aca="false">IF(OR(N(BV$5)=0,BV$6=""),0,BV$5*((DATE(YEAR($B204),MONTH($B204),MIN(BV$6,DAY(EOMONTH($B204,0))))&gt;=$B204)*(DATE(YEAR($B204),MONTH($B204),MIN(BV$6,DAY(EOMONTH($B204,0))))&lt;$C204)+(DATE(YEAR($B204),MONTH($B204)+1,MIN(BV$6,DAY(EOMONTH($B204,1))))&gt;=$B204)*(DATE(YEAR($B204),MONTH($B204)+1,MIN(BV$6,DAY(EOMONTH($B204,1))))&lt;$C204)))</f>
        <v>0</v>
      </c>
      <c r="BW204" s="48" t="n">
        <f aca="false">IF(OR(N(BW$5)=0,BW$6=""),0,BW$5*((DATE(YEAR($B204),MONTH($B204),MIN(BW$6,DAY(EOMONTH($B204,0))))&gt;=$B204)*(DATE(YEAR($B204),MONTH($B204),MIN(BW$6,DAY(EOMONTH($B204,0))))&lt;$C204)+(DATE(YEAR($B204),MONTH($B204)+1,MIN(BW$6,DAY(EOMONTH($B204,1))))&gt;=$B204)*(DATE(YEAR($B204),MONTH($B204)+1,MIN(BW$6,DAY(EOMONTH($B204,1))))&lt;$C204)))</f>
        <v>0</v>
      </c>
      <c r="BX204" s="48" t="n">
        <f aca="false">MIN(Z204,(FT203*(1+FT$5/Setup!$C$36)+IF($V204=1,N($F204),0)))</f>
        <v>0</v>
      </c>
      <c r="BY204" s="48" t="n">
        <f aca="false">MIN(AA204,(FU203*(1+FU$5/Setup!$C$36)+IF($V204=2,N($F204),0)))</f>
        <v>0</v>
      </c>
      <c r="BZ204" s="48" t="n">
        <f aca="false">MIN(AB204,(FV203*(1+FV$5/Setup!$C$36)+IF($V204=3,N($F204),0)))</f>
        <v>0</v>
      </c>
      <c r="CA204" s="48" t="n">
        <f aca="false">MIN(AC204,(FW203*(1+FW$5/Setup!$C$36)+IF($V204=4,N($F204),0)))</f>
        <v>0</v>
      </c>
      <c r="CB204" s="48" t="n">
        <f aca="false">MIN(AD204,(FX203*(1+FX$5/Setup!$C$36)+IF($V204=5,N($F204),0)))</f>
        <v>0</v>
      </c>
      <c r="CC204" s="48" t="n">
        <f aca="false">MIN(AE204,(FY203*(1+FY$5/Setup!$C$36)+IF($V204=6,N($F204),0)))</f>
        <v>0</v>
      </c>
      <c r="CD204" s="48" t="n">
        <f aca="false">MIN(AF204,(FZ203*(1+FZ$5/Setup!$C$36)+IF($V204=7,N($F204),0)))</f>
        <v>0</v>
      </c>
      <c r="CE204" s="48" t="n">
        <f aca="false">MIN(AG204,(GA203*(1+GA$5/Setup!$C$36)+IF($V204=8,N($F204),0)))</f>
        <v>0</v>
      </c>
      <c r="CF204" s="48" t="n">
        <f aca="false">MIN(AH204,(GB203*(1+GB$5/Setup!$C$36)+IF($V204=9,N($F204),0)))</f>
        <v>0</v>
      </c>
      <c r="CG204" s="48" t="n">
        <f aca="false">MIN(AI204,(GC203*(1+GC$5/Setup!$C$36)+IF($V204=10,N($F204),0)))</f>
        <v>0</v>
      </c>
      <c r="CH204" s="48" t="n">
        <f aca="false">MIN(AJ204,(GD203*(1+GD$5/Setup!$C$36)+IF($V204=11,N($F204),0)))</f>
        <v>0</v>
      </c>
      <c r="CI204" s="48" t="n">
        <f aca="false">MIN(AK204,(GE203*(1+GE$5/Setup!$C$36)+IF($V204=12,N($F204),0)))</f>
        <v>0</v>
      </c>
      <c r="CJ204" s="48" t="n">
        <f aca="false">MIN(AL204,(GF203*(1+GF$5/Setup!$C$36)+IF($V204=13,N($F204),0)))</f>
        <v>0</v>
      </c>
      <c r="CK204" s="48" t="n">
        <f aca="false">MIN(AM204,(GG203*(1+GG$5/Setup!$C$36)+IF($V204=14,N($F204),0)))</f>
        <v>0</v>
      </c>
      <c r="CL204" s="48" t="n">
        <f aca="false">MIN(AN204,(GH203*(1+GH$5/Setup!$C$36)+IF($V204=15,N($F204),0)))</f>
        <v>0</v>
      </c>
      <c r="CM204" s="48" t="n">
        <f aca="false">MIN(AO204,(GI203*(1+GI$5/Setup!$C$36)+IF($V204=16,N($F204),0)))</f>
        <v>0</v>
      </c>
      <c r="CN204" s="48" t="n">
        <f aca="false">MIN(AP204,(GJ203*(1+GJ$5/Setup!$C$36)+IF($V204=17,N($F204),0)))</f>
        <v>0</v>
      </c>
      <c r="CO204" s="48" t="n">
        <f aca="false">MIN(AQ204,(GK203*(1+GK$5/Setup!$C$36)+IF($V204=18,N($F204),0)))</f>
        <v>0</v>
      </c>
      <c r="CP204" s="48" t="n">
        <f aca="false">MIN(AR204,(GL203*(1+GL$5/Setup!$C$36)+IF($V204=19,N($F204),0)))</f>
        <v>0</v>
      </c>
      <c r="CQ204" s="48" t="n">
        <f aca="false">MIN(AS204,(GM203*(1+GM$5/Setup!$C$36)+IF($V204=20,N($F204),0)))</f>
        <v>0</v>
      </c>
      <c r="CR204" s="48" t="n">
        <f aca="false">MIN(AT204,(GN203*(1+GN$5/Setup!$C$36)+IF($V204=21,N($F204),0)))</f>
        <v>0</v>
      </c>
      <c r="CS204" s="48" t="n">
        <f aca="false">MIN(AU204,(GO203*(1+GO$5/Setup!$C$36)+IF($V204=22,N($F204),0)))</f>
        <v>0</v>
      </c>
      <c r="CT204" s="48" t="n">
        <f aca="false">MIN(AV204,(GP203*(1+GP$5/Setup!$C$36)+IF($V204=23,N($F204),0)))</f>
        <v>0</v>
      </c>
      <c r="CU204" s="48" t="n">
        <f aca="false">MIN(AW204,(GQ203*(1+GQ$5/Setup!$C$36)+IF($V204=24,N($F204),0)))</f>
        <v>0</v>
      </c>
      <c r="CV204" s="48" t="n">
        <f aca="false">MIN(AX204,(GR203*(1+GR$5/Setup!$C$36)+IF($V204=25,N($F204),0)))</f>
        <v>0</v>
      </c>
      <c r="CW204" s="48" t="n">
        <f aca="false">MIN(AY204,(GS203*(1+GS$5/Setup!$C$36)+IF($V204=26,N($F204),0)))</f>
        <v>0</v>
      </c>
      <c r="CX204" s="48" t="n">
        <f aca="false">MIN(AZ204,(GT203*(1+GT$5/Setup!$C$36)+IF($V204=27,N($F204),0)))</f>
        <v>0</v>
      </c>
      <c r="CY204" s="48" t="n">
        <f aca="false">MIN(BA204,(GU203*(1+GU$5/Setup!$C$36)+IF($V204=28,N($F204),0)))</f>
        <v>0</v>
      </c>
      <c r="CZ204" s="48" t="n">
        <f aca="false">MIN(BB204,(GV203*(1+GV$5/Setup!$C$36)+IF($V204=29,N($F204),0)))</f>
        <v>0</v>
      </c>
      <c r="DA204" s="48" t="n">
        <f aca="false">MIN(BC204,(GW203*(1+GW$5/Setup!$C$36)+IF($V204=30,N($F204),0)))</f>
        <v>0</v>
      </c>
      <c r="DB204" s="48" t="n">
        <f aca="false">MIN(BD204,(GX203*(1+GX$5/Setup!$C$36)+IF($V204=31,N($F204),0)))</f>
        <v>0</v>
      </c>
      <c r="DC204" s="48" t="n">
        <f aca="false">MIN(BE204,(GY203*(1+GY$5/Setup!$C$36)+IF($V204=32,N($F204),0)))</f>
        <v>0</v>
      </c>
      <c r="DD204" s="48" t="n">
        <f aca="false">MIN(BF204,(GZ203*(1+GZ$5/Setup!$C$36)+IF($V204=33,N($F204),0)))</f>
        <v>0</v>
      </c>
      <c r="DE204" s="48" t="n">
        <f aca="false">MIN(BG204,(HA203*(1+HA$5/Setup!$C$36)+IF($V204=34,N($F204),0)))</f>
        <v>0</v>
      </c>
      <c r="DF204" s="48" t="n">
        <f aca="false">MIN(BH204,(HB203*(1+HB$5/Setup!$C$36)+IF($V204=35,N($F204),0)))</f>
        <v>0</v>
      </c>
      <c r="DG204" s="48" t="n">
        <f aca="false">MIN(BI204,(HC203*(1+HC$5/Setup!$C$36)+IF($V204=36,N($F204),0)))</f>
        <v>0</v>
      </c>
      <c r="DH204" s="48" t="n">
        <f aca="false">MIN(BJ204,(HD203*(1+HD$5/Setup!$C$36)+IF($V204=37,N($F204),0)))</f>
        <v>0</v>
      </c>
      <c r="DI204" s="48" t="n">
        <f aca="false">MIN(BK204,(HE203*(1+HE$5/Setup!$C$36)+IF($V204=38,N($F204),0)))</f>
        <v>0</v>
      </c>
      <c r="DJ204" s="48" t="n">
        <f aca="false">MIN(BL204,(HF203*(1+HF$5/Setup!$C$36)+IF($V204=39,N($F204),0)))</f>
        <v>0</v>
      </c>
      <c r="DK204" s="48" t="n">
        <f aca="false">MIN(BM204,(HG203*(1+HG$5/Setup!$C$36)+IF($V204=40,N($F204),0)))</f>
        <v>0</v>
      </c>
      <c r="DL204" s="48" t="n">
        <f aca="false">MIN(BN204,(HH203*(1+HH$5/Setup!$C$36)+IF($V204=41,N($F204),0)))</f>
        <v>0</v>
      </c>
      <c r="DM204" s="48" t="n">
        <f aca="false">MIN(BO204,(HI203*(1+HI$5/Setup!$C$36)+IF($V204=42,N($F204),0)))</f>
        <v>0</v>
      </c>
      <c r="DN204" s="48" t="n">
        <f aca="false">MIN(BP204,(HJ203*(1+HJ$5/Setup!$C$36)+IF($V204=43,N($F204),0)))</f>
        <v>0</v>
      </c>
      <c r="DO204" s="48" t="n">
        <f aca="false">MIN(BQ204,(HK203*(1+HK$5/Setup!$C$36)+IF($V204=44,N($F204),0)))</f>
        <v>0</v>
      </c>
      <c r="DP204" s="48" t="n">
        <f aca="false">MIN(BR204,(HL203*(1+HL$5/Setup!$C$36)+IF($V204=45,N($F204),0)))</f>
        <v>0</v>
      </c>
      <c r="DQ204" s="48" t="n">
        <f aca="false">MIN(BS204,(HM203*(1+HM$5/Setup!$C$36)+IF($V204=46,N($F204),0)))</f>
        <v>0</v>
      </c>
      <c r="DR204" s="48" t="n">
        <f aca="false">MIN(BT204,(HN203*(1+HN$5/Setup!$C$36)+IF($V204=47,N($F204),0)))</f>
        <v>0</v>
      </c>
      <c r="DS204" s="48" t="n">
        <f aca="false">MIN(BU204,(HO203*(1+HO$5/Setup!$C$36)+IF($V204=48,N($F204),0)))</f>
        <v>0</v>
      </c>
      <c r="DT204" s="48" t="n">
        <f aca="false">MIN(BV204,(HP203*(1+HP$5/Setup!$C$36)+IF($V204=49,N($F204),0)))</f>
        <v>0</v>
      </c>
      <c r="DU204" s="48" t="n">
        <f aca="false">MIN(BW204,(HQ203*(1+HQ$5/Setup!$C$36)+IF($V204=50,N($F204),0)))</f>
        <v>0</v>
      </c>
      <c r="DV204" s="48" t="n">
        <f aca="false">MIN(MAX((FT203*(1+FT$5/Setup!$C$36)+IF($V204=1,N($F204),0))-BX204,0),MAX($P204-0,0))</f>
        <v>0</v>
      </c>
      <c r="DW204" s="48" t="n">
        <f aca="false">MIN(MAX((FU203*(1+FU$5/Setup!$C$36)+IF($V204=2,N($F204),0))-BY204,0),MAX($P204-SUM(DV204:DV204),0))</f>
        <v>0</v>
      </c>
      <c r="DX204" s="48" t="n">
        <f aca="false">MIN(MAX((FV203*(1+FV$5/Setup!$C$36)+IF($V204=3,N($F204),0))-BZ204,0),MAX($P204-SUM(DV204:DW204),0))</f>
        <v>0</v>
      </c>
      <c r="DY204" s="48" t="n">
        <f aca="false">MIN(MAX((FW203*(1+FW$5/Setup!$C$36)+IF($V204=4,N($F204),0))-CA204,0),MAX($P204-SUM(DV204:DX204),0))</f>
        <v>0</v>
      </c>
      <c r="DZ204" s="48" t="n">
        <f aca="false">MIN(MAX((FX203*(1+FX$5/Setup!$C$36)+IF($V204=5,N($F204),0))-CB204,0),MAX($P204-SUM(DV204:DY204),0))</f>
        <v>0</v>
      </c>
      <c r="EA204" s="48" t="n">
        <f aca="false">MIN(MAX((FY203*(1+FY$5/Setup!$C$36)+IF($V204=6,N($F204),0))-CC204,0),MAX($P204-SUM(DV204:DZ204),0))</f>
        <v>0</v>
      </c>
      <c r="EB204" s="48" t="n">
        <f aca="false">MIN(MAX((FZ203*(1+FZ$5/Setup!$C$36)+IF($V204=7,N($F204),0))-CD204,0),MAX($P204-SUM(DV204:EA204),0))</f>
        <v>0</v>
      </c>
      <c r="EC204" s="48" t="n">
        <f aca="false">MIN(MAX((GA203*(1+GA$5/Setup!$C$36)+IF($V204=8,N($F204),0))-CE204,0),MAX($P204-SUM(DV204:EB204),0))</f>
        <v>0</v>
      </c>
      <c r="ED204" s="48" t="n">
        <f aca="false">MIN(MAX((GB203*(1+GB$5/Setup!$C$36)+IF($V204=9,N($F204),0))-CF204,0),MAX($P204-SUM(DV204:EC204),0))</f>
        <v>0</v>
      </c>
      <c r="EE204" s="48" t="n">
        <f aca="false">MIN(MAX((GC203*(1+GC$5/Setup!$C$36)+IF($V204=10,N($F204),0))-CG204,0),MAX($P204-SUM(DV204:ED204),0))</f>
        <v>0</v>
      </c>
      <c r="EF204" s="48" t="n">
        <f aca="false">MIN(MAX((GD203*(1+GD$5/Setup!$C$36)+IF($V204=11,N($F204),0))-CH204,0),MAX($P204-SUM(DV204:EE204),0))</f>
        <v>0</v>
      </c>
      <c r="EG204" s="48" t="n">
        <f aca="false">MIN(MAX((GE203*(1+GE$5/Setup!$C$36)+IF($V204=12,N($F204),0))-CI204,0),MAX($P204-SUM(DV204:EF204),0))</f>
        <v>0</v>
      </c>
      <c r="EH204" s="48" t="n">
        <f aca="false">MIN(MAX((GF203*(1+GF$5/Setup!$C$36)+IF($V204=13,N($F204),0))-CJ204,0),MAX($P204-SUM(DV204:EG204),0))</f>
        <v>0</v>
      </c>
      <c r="EI204" s="48" t="n">
        <f aca="false">MIN(MAX((GG203*(1+GG$5/Setup!$C$36)+IF($V204=14,N($F204),0))-CK204,0),MAX($P204-SUM(DV204:EH204),0))</f>
        <v>0</v>
      </c>
      <c r="EJ204" s="48" t="n">
        <f aca="false">MIN(MAX((GH203*(1+GH$5/Setup!$C$36)+IF($V204=15,N($F204),0))-CL204,0),MAX($P204-SUM(DV204:EI204),0))</f>
        <v>0</v>
      </c>
      <c r="EK204" s="48" t="n">
        <f aca="false">MIN(MAX((GI203*(1+GI$5/Setup!$C$36)+IF($V204=16,N($F204),0))-CM204,0),MAX($P204-SUM(DV204:EJ204),0))</f>
        <v>0</v>
      </c>
      <c r="EL204" s="48" t="n">
        <f aca="false">MIN(MAX((GJ203*(1+GJ$5/Setup!$C$36)+IF($V204=17,N($F204),0))-CN204,0),MAX($P204-SUM(DV204:EK204),0))</f>
        <v>0</v>
      </c>
      <c r="EM204" s="48" t="n">
        <f aca="false">MIN(MAX((GK203*(1+GK$5/Setup!$C$36)+IF($V204=18,N($F204),0))-CO204,0),MAX($P204-SUM(DV204:EL204),0))</f>
        <v>0</v>
      </c>
      <c r="EN204" s="48" t="n">
        <f aca="false">MIN(MAX((GL203*(1+GL$5/Setup!$C$36)+IF($V204=19,N($F204),0))-CP204,0),MAX($P204-SUM(DV204:EM204),0))</f>
        <v>0</v>
      </c>
      <c r="EO204" s="48" t="n">
        <f aca="false">MIN(MAX((GM203*(1+GM$5/Setup!$C$36)+IF($V204=20,N($F204),0))-CQ204,0),MAX($P204-SUM(DV204:EN204),0))</f>
        <v>0</v>
      </c>
      <c r="EP204" s="48" t="n">
        <f aca="false">MIN(MAX((GN203*(1+GN$5/Setup!$C$36)+IF($V204=21,N($F204),0))-CR204,0),MAX($P204-SUM(DV204:EO204),0))</f>
        <v>0</v>
      </c>
      <c r="EQ204" s="48" t="n">
        <f aca="false">MIN(MAX((GO203*(1+GO$5/Setup!$C$36)+IF($V204=22,N($F204),0))-CS204,0),MAX($P204-SUM(DV204:EP204),0))</f>
        <v>0</v>
      </c>
      <c r="ER204" s="48" t="n">
        <f aca="false">MIN(MAX((GP203*(1+GP$5/Setup!$C$36)+IF($V204=23,N($F204),0))-CT204,0),MAX($P204-SUM(DV204:EQ204),0))</f>
        <v>0</v>
      </c>
      <c r="ES204" s="48" t="n">
        <f aca="false">MIN(MAX((GQ203*(1+GQ$5/Setup!$C$36)+IF($V204=24,N($F204),0))-CU204,0),MAX($P204-SUM(DV204:ER204),0))</f>
        <v>0</v>
      </c>
      <c r="ET204" s="48" t="n">
        <f aca="false">MIN(MAX((GR203*(1+GR$5/Setup!$C$36)+IF($V204=25,N($F204),0))-CV204,0),MAX($P204-SUM(DV204:ES204),0))</f>
        <v>0</v>
      </c>
      <c r="EU204" s="48" t="n">
        <f aca="false">MIN(MAX((GS203*(1+GS$5/Setup!$C$36)+IF($V204=26,N($F204),0))-CW204,0),MAX($P204-SUM(DV204:ET204),0))</f>
        <v>0</v>
      </c>
      <c r="EV204" s="48" t="n">
        <f aca="false">MIN(MAX((GT203*(1+GT$5/Setup!$C$36)+IF($V204=27,N($F204),0))-CX204,0),MAX($P204-SUM(DV204:EU204),0))</f>
        <v>0</v>
      </c>
      <c r="EW204" s="48" t="n">
        <f aca="false">MIN(MAX((GU203*(1+GU$5/Setup!$C$36)+IF($V204=28,N($F204),0))-CY204,0),MAX($P204-SUM(DV204:EV204),0))</f>
        <v>0</v>
      </c>
      <c r="EX204" s="48" t="n">
        <f aca="false">MIN(MAX((GV203*(1+GV$5/Setup!$C$36)+IF($V204=29,N($F204),0))-CZ204,0),MAX($P204-SUM(DV204:EW204),0))</f>
        <v>0</v>
      </c>
      <c r="EY204" s="48" t="n">
        <f aca="false">MIN(MAX((GW203*(1+GW$5/Setup!$C$36)+IF($V204=30,N($F204),0))-DA204,0),MAX($P204-SUM(DV204:EX204),0))</f>
        <v>0</v>
      </c>
      <c r="EZ204" s="48" t="n">
        <f aca="false">MIN(MAX((GX203*(1+GX$5/Setup!$C$36)+IF($V204=31,N($F204),0))-DB204,0),MAX($P204-SUM(DV204:EY204),0))</f>
        <v>0</v>
      </c>
      <c r="FA204" s="48" t="n">
        <f aca="false">MIN(MAX((GY203*(1+GY$5/Setup!$C$36)+IF($V204=32,N($F204),0))-DC204,0),MAX($P204-SUM(DV204:EZ204),0))</f>
        <v>0</v>
      </c>
      <c r="FB204" s="48" t="n">
        <f aca="false">MIN(MAX((GZ203*(1+GZ$5/Setup!$C$36)+IF($V204=33,N($F204),0))-DD204,0),MAX($P204-SUM(DV204:FA204),0))</f>
        <v>0</v>
      </c>
      <c r="FC204" s="48" t="n">
        <f aca="false">MIN(MAX((HA203*(1+HA$5/Setup!$C$36)+IF($V204=34,N($F204),0))-DE204,0),MAX($P204-SUM(DV204:FB204),0))</f>
        <v>0</v>
      </c>
      <c r="FD204" s="48" t="n">
        <f aca="false">MIN(MAX((HB203*(1+HB$5/Setup!$C$36)+IF($V204=35,N($F204),0))-DF204,0),MAX($P204-SUM(DV204:FC204),0))</f>
        <v>0</v>
      </c>
      <c r="FE204" s="48" t="n">
        <f aca="false">MIN(MAX((HC203*(1+HC$5/Setup!$C$36)+IF($V204=36,N($F204),0))-DG204,0),MAX($P204-SUM(DV204:FD204),0))</f>
        <v>0</v>
      </c>
      <c r="FF204" s="48" t="n">
        <f aca="false">MIN(MAX((HD203*(1+HD$5/Setup!$C$36)+IF($V204=37,N($F204),0))-DH204,0),MAX($P204-SUM(DV204:FE204),0))</f>
        <v>0</v>
      </c>
      <c r="FG204" s="48" t="n">
        <f aca="false">MIN(MAX((HE203*(1+HE$5/Setup!$C$36)+IF($V204=38,N($F204),0))-DI204,0),MAX($P204-SUM(DV204:FF204),0))</f>
        <v>0</v>
      </c>
      <c r="FH204" s="48" t="n">
        <f aca="false">MIN(MAX((HF203*(1+HF$5/Setup!$C$36)+IF($V204=39,N($F204),0))-DJ204,0),MAX($P204-SUM(DV204:FG204),0))</f>
        <v>0</v>
      </c>
      <c r="FI204" s="48" t="n">
        <f aca="false">MIN(MAX((HG203*(1+HG$5/Setup!$C$36)+IF($V204=40,N($F204),0))-DK204,0),MAX($P204-SUM(DV204:FH204),0))</f>
        <v>0</v>
      </c>
      <c r="FJ204" s="48" t="n">
        <f aca="false">MIN(MAX((HH203*(1+HH$5/Setup!$C$36)+IF($V204=41,N($F204),0))-DL204,0),MAX($P204-SUM(DV204:FI204),0))</f>
        <v>0</v>
      </c>
      <c r="FK204" s="48" t="n">
        <f aca="false">MIN(MAX((HI203*(1+HI$5/Setup!$C$36)+IF($V204=42,N($F204),0))-DM204,0),MAX($P204-SUM(DV204:FJ204),0))</f>
        <v>0</v>
      </c>
      <c r="FL204" s="48" t="n">
        <f aca="false">MIN(MAX((HJ203*(1+HJ$5/Setup!$C$36)+IF($V204=43,N($F204),0))-DN204,0),MAX($P204-SUM(DV204:FK204),0))</f>
        <v>0</v>
      </c>
      <c r="FM204" s="48" t="n">
        <f aca="false">MIN(MAX((HK203*(1+HK$5/Setup!$C$36)+IF($V204=44,N($F204),0))-DO204,0),MAX($P204-SUM(DV204:FL204),0))</f>
        <v>0</v>
      </c>
      <c r="FN204" s="48" t="n">
        <f aca="false">MIN(MAX((HL203*(1+HL$5/Setup!$C$36)+IF($V204=45,N($F204),0))-DP204,0),MAX($P204-SUM(DV204:FM204),0))</f>
        <v>0</v>
      </c>
      <c r="FO204" s="48" t="n">
        <f aca="false">MIN(MAX((HM203*(1+HM$5/Setup!$C$36)+IF($V204=46,N($F204),0))-DQ204,0),MAX($P204-SUM(DV204:FN204),0))</f>
        <v>0</v>
      </c>
      <c r="FP204" s="48" t="n">
        <f aca="false">MIN(MAX((HN203*(1+HN$5/Setup!$C$36)+IF($V204=47,N($F204),0))-DR204,0),MAX($P204-SUM(DV204:FO204),0))</f>
        <v>0</v>
      </c>
      <c r="FQ204" s="48" t="n">
        <f aca="false">MIN(MAX((HO203*(1+HO$5/Setup!$C$36)+IF($V204=48,N($F204),0))-DS204,0),MAX($P204-SUM(DV204:FP204),0))</f>
        <v>0</v>
      </c>
      <c r="FR204" s="48" t="n">
        <f aca="false">MIN(MAX((HP203*(1+HP$5/Setup!$C$36)+IF($V204=49,N($F204),0))-DT204,0),MAX($P204-SUM(DV204:FQ204),0))</f>
        <v>0</v>
      </c>
      <c r="FS204" s="48" t="n">
        <f aca="false">MIN(MAX((HQ203*(1+HQ$5/Setup!$C$36)+IF($V204=50,N($F204),0))-DU204,0),MAX($P204-SUM(DV204:FR204),0))</f>
        <v>0</v>
      </c>
      <c r="FT204" s="48" t="n">
        <f aca="false">IF((FT203*(1+FT$5/Setup!$C$36)+IF($V204=1,N($F204),0))-BX204-DV204&lt;0.005,0,(FT203*(1+FT$5/Setup!$C$36)+IF($V204=1,N($F204),0))-BX204-DV204)</f>
        <v>0</v>
      </c>
      <c r="FU204" s="48" t="n">
        <f aca="false">IF((FU203*(1+FU$5/Setup!$C$36)+IF($V204=2,N($F204),0))-BY204-DW204&lt;0.005,0,(FU203*(1+FU$5/Setup!$C$36)+IF($V204=2,N($F204),0))-BY204-DW204)</f>
        <v>0</v>
      </c>
      <c r="FV204" s="48" t="n">
        <f aca="false">IF((FV203*(1+FV$5/Setup!$C$36)+IF($V204=3,N($F204),0))-BZ204-DX204&lt;0.005,0,(FV203*(1+FV$5/Setup!$C$36)+IF($V204=3,N($F204),0))-BZ204-DX204)</f>
        <v>0</v>
      </c>
      <c r="FW204" s="48" t="n">
        <f aca="false">IF((FW203*(1+FW$5/Setup!$C$36)+IF($V204=4,N($F204),0))-CA204-DY204&lt;0.005,0,(FW203*(1+FW$5/Setup!$C$36)+IF($V204=4,N($F204),0))-CA204-DY204)</f>
        <v>0</v>
      </c>
      <c r="FX204" s="48" t="n">
        <f aca="false">IF((FX203*(1+FX$5/Setup!$C$36)+IF($V204=5,N($F204),0))-CB204-DZ204&lt;0.005,0,(FX203*(1+FX$5/Setup!$C$36)+IF($V204=5,N($F204),0))-CB204-DZ204)</f>
        <v>0</v>
      </c>
      <c r="FY204" s="48" t="n">
        <f aca="false">IF((FY203*(1+FY$5/Setup!$C$36)+IF($V204=6,N($F204),0))-CC204-EA204&lt;0.005,0,(FY203*(1+FY$5/Setup!$C$36)+IF($V204=6,N($F204),0))-CC204-EA204)</f>
        <v>0</v>
      </c>
      <c r="FZ204" s="48" t="n">
        <f aca="false">IF((FZ203*(1+FZ$5/Setup!$C$36)+IF($V204=7,N($F204),0))-CD204-EB204&lt;0.005,0,(FZ203*(1+FZ$5/Setup!$C$36)+IF($V204=7,N($F204),0))-CD204-EB204)</f>
        <v>0</v>
      </c>
      <c r="GA204" s="48" t="n">
        <f aca="false">IF((GA203*(1+GA$5/Setup!$C$36)+IF($V204=8,N($F204),0))-CE204-EC204&lt;0.005,0,(GA203*(1+GA$5/Setup!$C$36)+IF($V204=8,N($F204),0))-CE204-EC204)</f>
        <v>0</v>
      </c>
      <c r="GB204" s="48" t="n">
        <f aca="false">IF((GB203*(1+GB$5/Setup!$C$36)+IF($V204=9,N($F204),0))-CF204-ED204&lt;0.005,0,(GB203*(1+GB$5/Setup!$C$36)+IF($V204=9,N($F204),0))-CF204-ED204)</f>
        <v>0</v>
      </c>
      <c r="GC204" s="48" t="n">
        <f aca="false">IF((GC203*(1+GC$5/Setup!$C$36)+IF($V204=10,N($F204),0))-CG204-EE204&lt;0.005,0,(GC203*(1+GC$5/Setup!$C$36)+IF($V204=10,N($F204),0))-CG204-EE204)</f>
        <v>0</v>
      </c>
      <c r="GD204" s="48" t="n">
        <f aca="false">IF((GD203*(1+GD$5/Setup!$C$36)+IF($V204=11,N($F204),0))-CH204-EF204&lt;0.005,0,(GD203*(1+GD$5/Setup!$C$36)+IF($V204=11,N($F204),0))-CH204-EF204)</f>
        <v>0</v>
      </c>
      <c r="GE204" s="48" t="n">
        <f aca="false">IF((GE203*(1+GE$5/Setup!$C$36)+IF($V204=12,N($F204),0))-CI204-EG204&lt;0.005,0,(GE203*(1+GE$5/Setup!$C$36)+IF($V204=12,N($F204),0))-CI204-EG204)</f>
        <v>0</v>
      </c>
      <c r="GF204" s="48" t="n">
        <f aca="false">IF((GF203*(1+GF$5/Setup!$C$36)+IF($V204=13,N($F204),0))-CJ204-EH204&lt;0.005,0,(GF203*(1+GF$5/Setup!$C$36)+IF($V204=13,N($F204),0))-CJ204-EH204)</f>
        <v>0</v>
      </c>
      <c r="GG204" s="48" t="n">
        <f aca="false">IF((GG203*(1+GG$5/Setup!$C$36)+IF($V204=14,N($F204),0))-CK204-EI204&lt;0.005,0,(GG203*(1+GG$5/Setup!$C$36)+IF($V204=14,N($F204),0))-CK204-EI204)</f>
        <v>0</v>
      </c>
      <c r="GH204" s="48" t="n">
        <f aca="false">IF((GH203*(1+GH$5/Setup!$C$36)+IF($V204=15,N($F204),0))-CL204-EJ204&lt;0.005,0,(GH203*(1+GH$5/Setup!$C$36)+IF($V204=15,N($F204),0))-CL204-EJ204)</f>
        <v>0</v>
      </c>
      <c r="GI204" s="48" t="n">
        <f aca="false">IF((GI203*(1+GI$5/Setup!$C$36)+IF($V204=16,N($F204),0))-CM204-EK204&lt;0.005,0,(GI203*(1+GI$5/Setup!$C$36)+IF($V204=16,N($F204),0))-CM204-EK204)</f>
        <v>0</v>
      </c>
      <c r="GJ204" s="48" t="n">
        <f aca="false">IF((GJ203*(1+GJ$5/Setup!$C$36)+IF($V204=17,N($F204),0))-CN204-EL204&lt;0.005,0,(GJ203*(1+GJ$5/Setup!$C$36)+IF($V204=17,N($F204),0))-CN204-EL204)</f>
        <v>0</v>
      </c>
      <c r="GK204" s="48" t="n">
        <f aca="false">IF((GK203*(1+GK$5/Setup!$C$36)+IF($V204=18,N($F204),0))-CO204-EM204&lt;0.005,0,(GK203*(1+GK$5/Setup!$C$36)+IF($V204=18,N($F204),0))-CO204-EM204)</f>
        <v>0</v>
      </c>
      <c r="GL204" s="48" t="n">
        <f aca="false">IF((GL203*(1+GL$5/Setup!$C$36)+IF($V204=19,N($F204),0))-CP204-EN204&lt;0.005,0,(GL203*(1+GL$5/Setup!$C$36)+IF($V204=19,N($F204),0))-CP204-EN204)</f>
        <v>0</v>
      </c>
      <c r="GM204" s="48" t="n">
        <f aca="false">IF((GM203*(1+GM$5/Setup!$C$36)+IF($V204=20,N($F204),0))-CQ204-EO204&lt;0.005,0,(GM203*(1+GM$5/Setup!$C$36)+IF($V204=20,N($F204),0))-CQ204-EO204)</f>
        <v>0</v>
      </c>
      <c r="GN204" s="48" t="n">
        <f aca="false">IF((GN203*(1+GN$5/Setup!$C$36)+IF($V204=21,N($F204),0))-CR204-EP204&lt;0.005,0,(GN203*(1+GN$5/Setup!$C$36)+IF($V204=21,N($F204),0))-CR204-EP204)</f>
        <v>0</v>
      </c>
      <c r="GO204" s="48" t="n">
        <f aca="false">IF((GO203*(1+GO$5/Setup!$C$36)+IF($V204=22,N($F204),0))-CS204-EQ204&lt;0.005,0,(GO203*(1+GO$5/Setup!$C$36)+IF($V204=22,N($F204),0))-CS204-EQ204)</f>
        <v>0</v>
      </c>
      <c r="GP204" s="48" t="n">
        <f aca="false">IF((GP203*(1+GP$5/Setup!$C$36)+IF($V204=23,N($F204),0))-CT204-ER204&lt;0.005,0,(GP203*(1+GP$5/Setup!$C$36)+IF($V204=23,N($F204),0))-CT204-ER204)</f>
        <v>0</v>
      </c>
      <c r="GQ204" s="48" t="n">
        <f aca="false">IF((GQ203*(1+GQ$5/Setup!$C$36)+IF($V204=24,N($F204),0))-CU204-ES204&lt;0.005,0,(GQ203*(1+GQ$5/Setup!$C$36)+IF($V204=24,N($F204),0))-CU204-ES204)</f>
        <v>0</v>
      </c>
      <c r="GR204" s="48" t="n">
        <f aca="false">IF((GR203*(1+GR$5/Setup!$C$36)+IF($V204=25,N($F204),0))-CV204-ET204&lt;0.005,0,(GR203*(1+GR$5/Setup!$C$36)+IF($V204=25,N($F204),0))-CV204-ET204)</f>
        <v>0</v>
      </c>
      <c r="GS204" s="48" t="n">
        <f aca="false">IF((GS203*(1+GS$5/Setup!$C$36)+IF($V204=26,N($F204),0))-CW204-EU204&lt;0.005,0,(GS203*(1+GS$5/Setup!$C$36)+IF($V204=26,N($F204),0))-CW204-EU204)</f>
        <v>0</v>
      </c>
      <c r="GT204" s="48" t="n">
        <f aca="false">IF((GT203*(1+GT$5/Setup!$C$36)+IF($V204=27,N($F204),0))-CX204-EV204&lt;0.005,0,(GT203*(1+GT$5/Setup!$C$36)+IF($V204=27,N($F204),0))-CX204-EV204)</f>
        <v>0</v>
      </c>
      <c r="GU204" s="48" t="n">
        <f aca="false">IF((GU203*(1+GU$5/Setup!$C$36)+IF($V204=28,N($F204),0))-CY204-EW204&lt;0.005,0,(GU203*(1+GU$5/Setup!$C$36)+IF($V204=28,N($F204),0))-CY204-EW204)</f>
        <v>0</v>
      </c>
      <c r="GV204" s="48" t="n">
        <f aca="false">IF((GV203*(1+GV$5/Setup!$C$36)+IF($V204=29,N($F204),0))-CZ204-EX204&lt;0.005,0,(GV203*(1+GV$5/Setup!$C$36)+IF($V204=29,N($F204),0))-CZ204-EX204)</f>
        <v>0</v>
      </c>
      <c r="GW204" s="48" t="n">
        <f aca="false">IF((GW203*(1+GW$5/Setup!$C$36)+IF($V204=30,N($F204),0))-DA204-EY204&lt;0.005,0,(GW203*(1+GW$5/Setup!$C$36)+IF($V204=30,N($F204),0))-DA204-EY204)</f>
        <v>0</v>
      </c>
      <c r="GX204" s="48" t="n">
        <f aca="false">IF((GX203*(1+GX$5/Setup!$C$36)+IF($V204=31,N($F204),0))-DB204-EZ204&lt;0.005,0,(GX203*(1+GX$5/Setup!$C$36)+IF($V204=31,N($F204),0))-DB204-EZ204)</f>
        <v>0</v>
      </c>
      <c r="GY204" s="48" t="n">
        <f aca="false">IF((GY203*(1+GY$5/Setup!$C$36)+IF($V204=32,N($F204),0))-DC204-FA204&lt;0.005,0,(GY203*(1+GY$5/Setup!$C$36)+IF($V204=32,N($F204),0))-DC204-FA204)</f>
        <v>0</v>
      </c>
      <c r="GZ204" s="48" t="n">
        <f aca="false">IF((GZ203*(1+GZ$5/Setup!$C$36)+IF($V204=33,N($F204),0))-DD204-FB204&lt;0.005,0,(GZ203*(1+GZ$5/Setup!$C$36)+IF($V204=33,N($F204),0))-DD204-FB204)</f>
        <v>0</v>
      </c>
      <c r="HA204" s="48" t="n">
        <f aca="false">IF((HA203*(1+HA$5/Setup!$C$36)+IF($V204=34,N($F204),0))-DE204-FC204&lt;0.005,0,(HA203*(1+HA$5/Setup!$C$36)+IF($V204=34,N($F204),0))-DE204-FC204)</f>
        <v>0</v>
      </c>
      <c r="HB204" s="48" t="n">
        <f aca="false">IF((HB203*(1+HB$5/Setup!$C$36)+IF($V204=35,N($F204),0))-DF204-FD204&lt;0.005,0,(HB203*(1+HB$5/Setup!$C$36)+IF($V204=35,N($F204),0))-DF204-FD204)</f>
        <v>0</v>
      </c>
      <c r="HC204" s="48" t="n">
        <f aca="false">IF((HC203*(1+HC$5/Setup!$C$36)+IF($V204=36,N($F204),0))-DG204-FE204&lt;0.005,0,(HC203*(1+HC$5/Setup!$C$36)+IF($V204=36,N($F204),0))-DG204-FE204)</f>
        <v>0</v>
      </c>
      <c r="HD204" s="48" t="n">
        <f aca="false">IF((HD203*(1+HD$5/Setup!$C$36)+IF($V204=37,N($F204),0))-DH204-FF204&lt;0.005,0,(HD203*(1+HD$5/Setup!$C$36)+IF($V204=37,N($F204),0))-DH204-FF204)</f>
        <v>0</v>
      </c>
      <c r="HE204" s="48" t="n">
        <f aca="false">IF((HE203*(1+HE$5/Setup!$C$36)+IF($V204=38,N($F204),0))-DI204-FG204&lt;0.005,0,(HE203*(1+HE$5/Setup!$C$36)+IF($V204=38,N($F204),0))-DI204-FG204)</f>
        <v>0</v>
      </c>
      <c r="HF204" s="48" t="n">
        <f aca="false">IF((HF203*(1+HF$5/Setup!$C$36)+IF($V204=39,N($F204),0))-DJ204-FH204&lt;0.005,0,(HF203*(1+HF$5/Setup!$C$36)+IF($V204=39,N($F204),0))-DJ204-FH204)</f>
        <v>0</v>
      </c>
      <c r="HG204" s="48" t="n">
        <f aca="false">IF((HG203*(1+HG$5/Setup!$C$36)+IF($V204=40,N($F204),0))-DK204-FI204&lt;0.005,0,(HG203*(1+HG$5/Setup!$C$36)+IF($V204=40,N($F204),0))-DK204-FI204)</f>
        <v>0</v>
      </c>
      <c r="HH204" s="48" t="n">
        <f aca="false">IF((HH203*(1+HH$5/Setup!$C$36)+IF($V204=41,N($F204),0))-DL204-FJ204&lt;0.005,0,(HH203*(1+HH$5/Setup!$C$36)+IF($V204=41,N($F204),0))-DL204-FJ204)</f>
        <v>0</v>
      </c>
      <c r="HI204" s="48" t="n">
        <f aca="false">IF((HI203*(1+HI$5/Setup!$C$36)+IF($V204=42,N($F204),0))-DM204-FK204&lt;0.005,0,(HI203*(1+HI$5/Setup!$C$36)+IF($V204=42,N($F204),0))-DM204-FK204)</f>
        <v>0</v>
      </c>
      <c r="HJ204" s="48" t="n">
        <f aca="false">IF((HJ203*(1+HJ$5/Setup!$C$36)+IF($V204=43,N($F204),0))-DN204-FL204&lt;0.005,0,(HJ203*(1+HJ$5/Setup!$C$36)+IF($V204=43,N($F204),0))-DN204-FL204)</f>
        <v>0</v>
      </c>
      <c r="HK204" s="48" t="n">
        <f aca="false">IF((HK203*(1+HK$5/Setup!$C$36)+IF($V204=44,N($F204),0))-DO204-FM204&lt;0.005,0,(HK203*(1+HK$5/Setup!$C$36)+IF($V204=44,N($F204),0))-DO204-FM204)</f>
        <v>0</v>
      </c>
      <c r="HL204" s="48" t="n">
        <f aca="false">IF((HL203*(1+HL$5/Setup!$C$36)+IF($V204=45,N($F204),0))-DP204-FN204&lt;0.005,0,(HL203*(1+HL$5/Setup!$C$36)+IF($V204=45,N($F204),0))-DP204-FN204)</f>
        <v>0</v>
      </c>
      <c r="HM204" s="48" t="n">
        <f aca="false">IF((HM203*(1+HM$5/Setup!$C$36)+IF($V204=46,N($F204),0))-DQ204-FO204&lt;0.005,0,(HM203*(1+HM$5/Setup!$C$36)+IF($V204=46,N($F204),0))-DQ204-FO204)</f>
        <v>0</v>
      </c>
      <c r="HN204" s="48" t="n">
        <f aca="false">IF((HN203*(1+HN$5/Setup!$C$36)+IF($V204=47,N($F204),0))-DR204-FP204&lt;0.005,0,(HN203*(1+HN$5/Setup!$C$36)+IF($V204=47,N($F204),0))-DR204-FP204)</f>
        <v>0</v>
      </c>
      <c r="HO204" s="48" t="n">
        <f aca="false">IF((HO203*(1+HO$5/Setup!$C$36)+IF($V204=48,N($F204),0))-DS204-FQ204&lt;0.005,0,(HO203*(1+HO$5/Setup!$C$36)+IF($V204=48,N($F204),0))-DS204-FQ204)</f>
        <v>0</v>
      </c>
      <c r="HP204" s="48" t="n">
        <f aca="false">IF((HP203*(1+HP$5/Setup!$C$36)+IF($V204=49,N($F204),0))-DT204-FR204&lt;0.005,0,(HP203*(1+HP$5/Setup!$C$36)+IF($V204=49,N($F204),0))-DT204-FR204)</f>
        <v>0</v>
      </c>
      <c r="HQ204" s="48" t="n">
        <f aca="false">IF((HQ203*(1+HQ$5/Setup!$C$36)+IF($V204=50,N($F204),0))-DU204-FS204&lt;0.005,0,(HQ203*(1+HQ$5/Setup!$C$36)+IF($V204=50,N($F204),0))-DU204-FS204)</f>
        <v>0</v>
      </c>
    </row>
    <row r="205" customFormat="false" ht="15" hidden="false" customHeight="false" outlineLevel="0" collapsed="false">
      <c r="A205" s="44" t="n">
        <v>197</v>
      </c>
      <c r="B205" s="45" t="n">
        <f aca="false">IF(Setup!$C$7="Every month",EDATE(Setup!$C$8,($A205-1)),IF(Setup!$C$7="Twice a month",DATE(YEAR(Setup!$C$8),MONTH(Setup!$C$8)+INT((($A205-1)+Setup!$C$41)/2),MIN(IF(MOD(($A205-1)+Setup!$C$41,2)=0,Setup!$C$39,Setup!$C$40),DAY(EOMONTH(DATE(YEAR(Setup!$C$8),MONTH(Setup!$C$8)+INT((($A205-1)+Setup!$C$41)/2),1),0)))),Setup!$C$8+($A205-1)*IF(Setup!$C$7="Every week",7,14)))</f>
        <v>49069</v>
      </c>
      <c r="C205" s="45" t="n">
        <f aca="false">IF(Setup!$C$7="Every month",EDATE(Setup!$C$8,$A205),IF(Setup!$C$7="Twice a month",DATE(YEAR(Setup!$C$8),MONTH(Setup!$C$8)+INT(($A205+Setup!$C$41)/2),MIN(IF(MOD($A205+Setup!$C$41,2)=0,Setup!$C$39,Setup!$C$40),DAY(EOMONTH(DATE(YEAR(Setup!$C$8),MONTH(Setup!$C$8)+INT(($A205+Setup!$C$41)/2),1),0)))),Setup!$C$8+$A205*IF(Setup!$C$7="Every week",7,14)))</f>
        <v>49083</v>
      </c>
      <c r="D205" s="46"/>
      <c r="E205" s="47"/>
      <c r="F205" s="47"/>
      <c r="G205" s="47"/>
      <c r="H205" s="47"/>
      <c r="I205" s="48" t="n">
        <f aca="false">N(Setup!$C$11)+N(E205)</f>
        <v>100</v>
      </c>
      <c r="J205" s="48" t="n">
        <f aca="false">MIN(Setup!$C$37,MAX(I205,0))</f>
        <v>9.23076923076923</v>
      </c>
      <c r="K205" s="48" t="n">
        <f aca="false">MIN(MAX(N(Setup!$C$14)-L204,0),MAX(I205-J205,0))</f>
        <v>0</v>
      </c>
      <c r="L205" s="48" t="n">
        <f aca="false">L204+K205-N(G205)</f>
        <v>500</v>
      </c>
      <c r="M205" s="48" t="n">
        <f aca="false">M204+J205-N(H205)</f>
        <v>1818.46153846155</v>
      </c>
      <c r="N205" s="48" t="n">
        <f aca="false">SUM(BX205:DU205)</f>
        <v>0</v>
      </c>
      <c r="O205" s="48" t="n">
        <f aca="false">SUM(Z205:BW205)-N205</f>
        <v>25</v>
      </c>
      <c r="P205" s="48" t="n">
        <f aca="false">MAX(I205-J205-K205,0)+O205</f>
        <v>115.769230769231</v>
      </c>
      <c r="Q205" s="48" t="n">
        <f aca="false">SUM(DV205:FS205)</f>
        <v>0</v>
      </c>
      <c r="R205" s="49" t="n">
        <f aca="false">N205+J205+K205+Q205</f>
        <v>9.23076923076923</v>
      </c>
      <c r="S205" s="48" t="n">
        <f aca="false">T205-T204-N(F205)+N205+Q205</f>
        <v>0</v>
      </c>
      <c r="T205" s="49" t="n">
        <f aca="false">SUM(FT205:HQ205)</f>
        <v>0</v>
      </c>
      <c r="U205" s="44" t="str">
        <f aca="false">IF(T204&lt;0.005,"",INDEX(Helpers!$C$2:$C$51,IF(_xlfn.MINIFS($DV$6:$FS$6,DV205:FS205,"&gt;0.005")=0,V205,_xlfn.MINIFS($DV$6:$FS$6,DV205:FS205,"&gt;0.005"))))</f>
        <v/>
      </c>
      <c r="V205" s="44" t="n">
        <f aca="false">IF(_xlfn.MINIFS($FT$6:$HQ$6,FT204:HQ204,"&gt;0.005")=0,1,_xlfn.MINIFS($FT$6:$HQ$6,FT204:HQ204,"&gt;0.005"))</f>
        <v>1</v>
      </c>
      <c r="W205" s="44" t="n">
        <f aca="false">IF(AND(D205&lt;&gt;"Paid",T204&gt;0.005),1,0)</f>
        <v>0</v>
      </c>
      <c r="X205" s="48" t="n">
        <f aca="false">SUMPRODUCT(((Helpers!$G$2:$G$51*(1+(Helpers!$D$2:$D$51+0.000000001)/12)^(($B205-Setup!$C$8)/(365.25/12))-Helpers!$E$2:$E$51*((1+(Helpers!$D$2:$D$51+0.000000001)/12)^(($B205-Setup!$C$8)/(365.25/12))-1)/((Helpers!$D$2:$D$51+0.000000001)/12))&gt;0)*(Helpers!$G$2:$G$51*(1+(Helpers!$D$2:$D$51+0.000000001)/12)^(($B205-Setup!$C$8)/(365.25/12))-Helpers!$E$2:$E$51*((1+(Helpers!$D$2:$D$51+0.000000001)/12)^(($B205-Setup!$C$8)/(365.25/12))-1)/((Helpers!$D$2:$D$51+0.000000001)/12)))</f>
        <v>0</v>
      </c>
      <c r="Y205" s="48"/>
      <c r="Z205" s="48" t="n">
        <f aca="false">IF(OR(N(Z$5)=0,Z$6=""),0,Z$5*((DATE(YEAR($B205),MONTH($B205),MIN(Z$6,DAY(EOMONTH($B205,0))))&gt;=$B205)*(DATE(YEAR($B205),MONTH($B205),MIN(Z$6,DAY(EOMONTH($B205,0))))&lt;$C205)+(DATE(YEAR($B205),MONTH($B205)+1,MIN(Z$6,DAY(EOMONTH($B205,1))))&gt;=$B205)*(DATE(YEAR($B205),MONTH($B205)+1,MIN(Z$6,DAY(EOMONTH($B205,1))))&lt;$C205)))</f>
        <v>25</v>
      </c>
      <c r="AA205" s="48" t="n">
        <f aca="false">IF(OR(N(AA$5)=0,AA$6=""),0,AA$5*((DATE(YEAR($B205),MONTH($B205),MIN(AA$6,DAY(EOMONTH($B205,0))))&gt;=$B205)*(DATE(YEAR($B205),MONTH($B205),MIN(AA$6,DAY(EOMONTH($B205,0))))&lt;$C205)+(DATE(YEAR($B205),MONTH($B205)+1,MIN(AA$6,DAY(EOMONTH($B205,1))))&gt;=$B205)*(DATE(YEAR($B205),MONTH($B205)+1,MIN(AA$6,DAY(EOMONTH($B205,1))))&lt;$C205)))</f>
        <v>0</v>
      </c>
      <c r="AB205" s="48" t="n">
        <f aca="false">IF(OR(N(AB$5)=0,AB$6=""),0,AB$5*((DATE(YEAR($B205),MONTH($B205),MIN(AB$6,DAY(EOMONTH($B205,0))))&gt;=$B205)*(DATE(YEAR($B205),MONTH($B205),MIN(AB$6,DAY(EOMONTH($B205,0))))&lt;$C205)+(DATE(YEAR($B205),MONTH($B205)+1,MIN(AB$6,DAY(EOMONTH($B205,1))))&gt;=$B205)*(DATE(YEAR($B205),MONTH($B205)+1,MIN(AB$6,DAY(EOMONTH($B205,1))))&lt;$C205)))</f>
        <v>0</v>
      </c>
      <c r="AC205" s="48" t="n">
        <f aca="false">IF(OR(N(AC$5)=0,AC$6=""),0,AC$5*((DATE(YEAR($B205),MONTH($B205),MIN(AC$6,DAY(EOMONTH($B205,0))))&gt;=$B205)*(DATE(YEAR($B205),MONTH($B205),MIN(AC$6,DAY(EOMONTH($B205,0))))&lt;$C205)+(DATE(YEAR($B205),MONTH($B205)+1,MIN(AC$6,DAY(EOMONTH($B205,1))))&gt;=$B205)*(DATE(YEAR($B205),MONTH($B205)+1,MIN(AC$6,DAY(EOMONTH($B205,1))))&lt;$C205)))</f>
        <v>0</v>
      </c>
      <c r="AD205" s="48" t="n">
        <f aca="false">IF(OR(N(AD$5)=0,AD$6=""),0,AD$5*((DATE(YEAR($B205),MONTH($B205),MIN(AD$6,DAY(EOMONTH($B205,0))))&gt;=$B205)*(DATE(YEAR($B205),MONTH($B205),MIN(AD$6,DAY(EOMONTH($B205,0))))&lt;$C205)+(DATE(YEAR($B205),MONTH($B205)+1,MIN(AD$6,DAY(EOMONTH($B205,1))))&gt;=$B205)*(DATE(YEAR($B205),MONTH($B205)+1,MIN(AD$6,DAY(EOMONTH($B205,1))))&lt;$C205)))</f>
        <v>0</v>
      </c>
      <c r="AE205" s="48" t="n">
        <f aca="false">IF(OR(N(AE$5)=0,AE$6=""),0,AE$5*((DATE(YEAR($B205),MONTH($B205),MIN(AE$6,DAY(EOMONTH($B205,0))))&gt;=$B205)*(DATE(YEAR($B205),MONTH($B205),MIN(AE$6,DAY(EOMONTH($B205,0))))&lt;$C205)+(DATE(YEAR($B205),MONTH($B205)+1,MIN(AE$6,DAY(EOMONTH($B205,1))))&gt;=$B205)*(DATE(YEAR($B205),MONTH($B205)+1,MIN(AE$6,DAY(EOMONTH($B205,1))))&lt;$C205)))</f>
        <v>0</v>
      </c>
      <c r="AF205" s="48" t="n">
        <f aca="false">IF(OR(N(AF$5)=0,AF$6=""),0,AF$5*((DATE(YEAR($B205),MONTH($B205),MIN(AF$6,DAY(EOMONTH($B205,0))))&gt;=$B205)*(DATE(YEAR($B205),MONTH($B205),MIN(AF$6,DAY(EOMONTH($B205,0))))&lt;$C205)+(DATE(YEAR($B205),MONTH($B205)+1,MIN(AF$6,DAY(EOMONTH($B205,1))))&gt;=$B205)*(DATE(YEAR($B205),MONTH($B205)+1,MIN(AF$6,DAY(EOMONTH($B205,1))))&lt;$C205)))</f>
        <v>0</v>
      </c>
      <c r="AG205" s="48" t="n">
        <f aca="false">IF(OR(N(AG$5)=0,AG$6=""),0,AG$5*((DATE(YEAR($B205),MONTH($B205),MIN(AG$6,DAY(EOMONTH($B205,0))))&gt;=$B205)*(DATE(YEAR($B205),MONTH($B205),MIN(AG$6,DAY(EOMONTH($B205,0))))&lt;$C205)+(DATE(YEAR($B205),MONTH($B205)+1,MIN(AG$6,DAY(EOMONTH($B205,1))))&gt;=$B205)*(DATE(YEAR($B205),MONTH($B205)+1,MIN(AG$6,DAY(EOMONTH($B205,1))))&lt;$C205)))</f>
        <v>0</v>
      </c>
      <c r="AH205" s="48" t="n">
        <f aca="false">IF(OR(N(AH$5)=0,AH$6=""),0,AH$5*((DATE(YEAR($B205),MONTH($B205),MIN(AH$6,DAY(EOMONTH($B205,0))))&gt;=$B205)*(DATE(YEAR($B205),MONTH($B205),MIN(AH$6,DAY(EOMONTH($B205,0))))&lt;$C205)+(DATE(YEAR($B205),MONTH($B205)+1,MIN(AH$6,DAY(EOMONTH($B205,1))))&gt;=$B205)*(DATE(YEAR($B205),MONTH($B205)+1,MIN(AH$6,DAY(EOMONTH($B205,1))))&lt;$C205)))</f>
        <v>0</v>
      </c>
      <c r="AI205" s="48" t="n">
        <f aca="false">IF(OR(N(AI$5)=0,AI$6=""),0,AI$5*((DATE(YEAR($B205),MONTH($B205),MIN(AI$6,DAY(EOMONTH($B205,0))))&gt;=$B205)*(DATE(YEAR($B205),MONTH($B205),MIN(AI$6,DAY(EOMONTH($B205,0))))&lt;$C205)+(DATE(YEAR($B205),MONTH($B205)+1,MIN(AI$6,DAY(EOMONTH($B205,1))))&gt;=$B205)*(DATE(YEAR($B205),MONTH($B205)+1,MIN(AI$6,DAY(EOMONTH($B205,1))))&lt;$C205)))</f>
        <v>0</v>
      </c>
      <c r="AJ205" s="48" t="n">
        <f aca="false">IF(OR(N(AJ$5)=0,AJ$6=""),0,AJ$5*((DATE(YEAR($B205),MONTH($B205),MIN(AJ$6,DAY(EOMONTH($B205,0))))&gt;=$B205)*(DATE(YEAR($B205),MONTH($B205),MIN(AJ$6,DAY(EOMONTH($B205,0))))&lt;$C205)+(DATE(YEAR($B205),MONTH($B205)+1,MIN(AJ$6,DAY(EOMONTH($B205,1))))&gt;=$B205)*(DATE(YEAR($B205),MONTH($B205)+1,MIN(AJ$6,DAY(EOMONTH($B205,1))))&lt;$C205)))</f>
        <v>0</v>
      </c>
      <c r="AK205" s="48" t="n">
        <f aca="false">IF(OR(N(AK$5)=0,AK$6=""),0,AK$5*((DATE(YEAR($B205),MONTH($B205),MIN(AK$6,DAY(EOMONTH($B205,0))))&gt;=$B205)*(DATE(YEAR($B205),MONTH($B205),MIN(AK$6,DAY(EOMONTH($B205,0))))&lt;$C205)+(DATE(YEAR($B205),MONTH($B205)+1,MIN(AK$6,DAY(EOMONTH($B205,1))))&gt;=$B205)*(DATE(YEAR($B205),MONTH($B205)+1,MIN(AK$6,DAY(EOMONTH($B205,1))))&lt;$C205)))</f>
        <v>0</v>
      </c>
      <c r="AL205" s="48" t="n">
        <f aca="false">IF(OR(N(AL$5)=0,AL$6=""),0,AL$5*((DATE(YEAR($B205),MONTH($B205),MIN(AL$6,DAY(EOMONTH($B205,0))))&gt;=$B205)*(DATE(YEAR($B205),MONTH($B205),MIN(AL$6,DAY(EOMONTH($B205,0))))&lt;$C205)+(DATE(YEAR($B205),MONTH($B205)+1,MIN(AL$6,DAY(EOMONTH($B205,1))))&gt;=$B205)*(DATE(YEAR($B205),MONTH($B205)+1,MIN(AL$6,DAY(EOMONTH($B205,1))))&lt;$C205)))</f>
        <v>0</v>
      </c>
      <c r="AM205" s="48" t="n">
        <f aca="false">IF(OR(N(AM$5)=0,AM$6=""),0,AM$5*((DATE(YEAR($B205),MONTH($B205),MIN(AM$6,DAY(EOMONTH($B205,0))))&gt;=$B205)*(DATE(YEAR($B205),MONTH($B205),MIN(AM$6,DAY(EOMONTH($B205,0))))&lt;$C205)+(DATE(YEAR($B205),MONTH($B205)+1,MIN(AM$6,DAY(EOMONTH($B205,1))))&gt;=$B205)*(DATE(YEAR($B205),MONTH($B205)+1,MIN(AM$6,DAY(EOMONTH($B205,1))))&lt;$C205)))</f>
        <v>0</v>
      </c>
      <c r="AN205" s="48" t="n">
        <f aca="false">IF(OR(N(AN$5)=0,AN$6=""),0,AN$5*((DATE(YEAR($B205),MONTH($B205),MIN(AN$6,DAY(EOMONTH($B205,0))))&gt;=$B205)*(DATE(YEAR($B205),MONTH($B205),MIN(AN$6,DAY(EOMONTH($B205,0))))&lt;$C205)+(DATE(YEAR($B205),MONTH($B205)+1,MIN(AN$6,DAY(EOMONTH($B205,1))))&gt;=$B205)*(DATE(YEAR($B205),MONTH($B205)+1,MIN(AN$6,DAY(EOMONTH($B205,1))))&lt;$C205)))</f>
        <v>0</v>
      </c>
      <c r="AO205" s="48" t="n">
        <f aca="false">IF(OR(N(AO$5)=0,AO$6=""),0,AO$5*((DATE(YEAR($B205),MONTH($B205),MIN(AO$6,DAY(EOMONTH($B205,0))))&gt;=$B205)*(DATE(YEAR($B205),MONTH($B205),MIN(AO$6,DAY(EOMONTH($B205,0))))&lt;$C205)+(DATE(YEAR($B205),MONTH($B205)+1,MIN(AO$6,DAY(EOMONTH($B205,1))))&gt;=$B205)*(DATE(YEAR($B205),MONTH($B205)+1,MIN(AO$6,DAY(EOMONTH($B205,1))))&lt;$C205)))</f>
        <v>0</v>
      </c>
      <c r="AP205" s="48" t="n">
        <f aca="false">IF(OR(N(AP$5)=0,AP$6=""),0,AP$5*((DATE(YEAR($B205),MONTH($B205),MIN(AP$6,DAY(EOMONTH($B205,0))))&gt;=$B205)*(DATE(YEAR($B205),MONTH($B205),MIN(AP$6,DAY(EOMONTH($B205,0))))&lt;$C205)+(DATE(YEAR($B205),MONTH($B205)+1,MIN(AP$6,DAY(EOMONTH($B205,1))))&gt;=$B205)*(DATE(YEAR($B205),MONTH($B205)+1,MIN(AP$6,DAY(EOMONTH($B205,1))))&lt;$C205)))</f>
        <v>0</v>
      </c>
      <c r="AQ205" s="48" t="n">
        <f aca="false">IF(OR(N(AQ$5)=0,AQ$6=""),0,AQ$5*((DATE(YEAR($B205),MONTH($B205),MIN(AQ$6,DAY(EOMONTH($B205,0))))&gt;=$B205)*(DATE(YEAR($B205),MONTH($B205),MIN(AQ$6,DAY(EOMONTH($B205,0))))&lt;$C205)+(DATE(YEAR($B205),MONTH($B205)+1,MIN(AQ$6,DAY(EOMONTH($B205,1))))&gt;=$B205)*(DATE(YEAR($B205),MONTH($B205)+1,MIN(AQ$6,DAY(EOMONTH($B205,1))))&lt;$C205)))</f>
        <v>0</v>
      </c>
      <c r="AR205" s="48" t="n">
        <f aca="false">IF(OR(N(AR$5)=0,AR$6=""),0,AR$5*((DATE(YEAR($B205),MONTH($B205),MIN(AR$6,DAY(EOMONTH($B205,0))))&gt;=$B205)*(DATE(YEAR($B205),MONTH($B205),MIN(AR$6,DAY(EOMONTH($B205,0))))&lt;$C205)+(DATE(YEAR($B205),MONTH($B205)+1,MIN(AR$6,DAY(EOMONTH($B205,1))))&gt;=$B205)*(DATE(YEAR($B205),MONTH($B205)+1,MIN(AR$6,DAY(EOMONTH($B205,1))))&lt;$C205)))</f>
        <v>0</v>
      </c>
      <c r="AS205" s="48" t="n">
        <f aca="false">IF(OR(N(AS$5)=0,AS$6=""),0,AS$5*((DATE(YEAR($B205),MONTH($B205),MIN(AS$6,DAY(EOMONTH($B205,0))))&gt;=$B205)*(DATE(YEAR($B205),MONTH($B205),MIN(AS$6,DAY(EOMONTH($B205,0))))&lt;$C205)+(DATE(YEAR($B205),MONTH($B205)+1,MIN(AS$6,DAY(EOMONTH($B205,1))))&gt;=$B205)*(DATE(YEAR($B205),MONTH($B205)+1,MIN(AS$6,DAY(EOMONTH($B205,1))))&lt;$C205)))</f>
        <v>0</v>
      </c>
      <c r="AT205" s="48" t="n">
        <f aca="false">IF(OR(N(AT$5)=0,AT$6=""),0,AT$5*((DATE(YEAR($B205),MONTH($B205),MIN(AT$6,DAY(EOMONTH($B205,0))))&gt;=$B205)*(DATE(YEAR($B205),MONTH($B205),MIN(AT$6,DAY(EOMONTH($B205,0))))&lt;$C205)+(DATE(YEAR($B205),MONTH($B205)+1,MIN(AT$6,DAY(EOMONTH($B205,1))))&gt;=$B205)*(DATE(YEAR($B205),MONTH($B205)+1,MIN(AT$6,DAY(EOMONTH($B205,1))))&lt;$C205)))</f>
        <v>0</v>
      </c>
      <c r="AU205" s="48" t="n">
        <f aca="false">IF(OR(N(AU$5)=0,AU$6=""),0,AU$5*((DATE(YEAR($B205),MONTH($B205),MIN(AU$6,DAY(EOMONTH($B205,0))))&gt;=$B205)*(DATE(YEAR($B205),MONTH($B205),MIN(AU$6,DAY(EOMONTH($B205,0))))&lt;$C205)+(DATE(YEAR($B205),MONTH($B205)+1,MIN(AU$6,DAY(EOMONTH($B205,1))))&gt;=$B205)*(DATE(YEAR($B205),MONTH($B205)+1,MIN(AU$6,DAY(EOMONTH($B205,1))))&lt;$C205)))</f>
        <v>0</v>
      </c>
      <c r="AV205" s="48" t="n">
        <f aca="false">IF(OR(N(AV$5)=0,AV$6=""),0,AV$5*((DATE(YEAR($B205),MONTH($B205),MIN(AV$6,DAY(EOMONTH($B205,0))))&gt;=$B205)*(DATE(YEAR($B205),MONTH($B205),MIN(AV$6,DAY(EOMONTH($B205,0))))&lt;$C205)+(DATE(YEAR($B205),MONTH($B205)+1,MIN(AV$6,DAY(EOMONTH($B205,1))))&gt;=$B205)*(DATE(YEAR($B205),MONTH($B205)+1,MIN(AV$6,DAY(EOMONTH($B205,1))))&lt;$C205)))</f>
        <v>0</v>
      </c>
      <c r="AW205" s="48" t="n">
        <f aca="false">IF(OR(N(AW$5)=0,AW$6=""),0,AW$5*((DATE(YEAR($B205),MONTH($B205),MIN(AW$6,DAY(EOMONTH($B205,0))))&gt;=$B205)*(DATE(YEAR($B205),MONTH($B205),MIN(AW$6,DAY(EOMONTH($B205,0))))&lt;$C205)+(DATE(YEAR($B205),MONTH($B205)+1,MIN(AW$6,DAY(EOMONTH($B205,1))))&gt;=$B205)*(DATE(YEAR($B205),MONTH($B205)+1,MIN(AW$6,DAY(EOMONTH($B205,1))))&lt;$C205)))</f>
        <v>0</v>
      </c>
      <c r="AX205" s="48" t="n">
        <f aca="false">IF(OR(N(AX$5)=0,AX$6=""),0,AX$5*((DATE(YEAR($B205),MONTH($B205),MIN(AX$6,DAY(EOMONTH($B205,0))))&gt;=$B205)*(DATE(YEAR($B205),MONTH($B205),MIN(AX$6,DAY(EOMONTH($B205,0))))&lt;$C205)+(DATE(YEAR($B205),MONTH($B205)+1,MIN(AX$6,DAY(EOMONTH($B205,1))))&gt;=$B205)*(DATE(YEAR($B205),MONTH($B205)+1,MIN(AX$6,DAY(EOMONTH($B205,1))))&lt;$C205)))</f>
        <v>0</v>
      </c>
      <c r="AY205" s="48" t="n">
        <f aca="false">IF(OR(N(AY$5)=0,AY$6=""),0,AY$5*((DATE(YEAR($B205),MONTH($B205),MIN(AY$6,DAY(EOMONTH($B205,0))))&gt;=$B205)*(DATE(YEAR($B205),MONTH($B205),MIN(AY$6,DAY(EOMONTH($B205,0))))&lt;$C205)+(DATE(YEAR($B205),MONTH($B205)+1,MIN(AY$6,DAY(EOMONTH($B205,1))))&gt;=$B205)*(DATE(YEAR($B205),MONTH($B205)+1,MIN(AY$6,DAY(EOMONTH($B205,1))))&lt;$C205)))</f>
        <v>0</v>
      </c>
      <c r="AZ205" s="48" t="n">
        <f aca="false">IF(OR(N(AZ$5)=0,AZ$6=""),0,AZ$5*((DATE(YEAR($B205),MONTH($B205),MIN(AZ$6,DAY(EOMONTH($B205,0))))&gt;=$B205)*(DATE(YEAR($B205),MONTH($B205),MIN(AZ$6,DAY(EOMONTH($B205,0))))&lt;$C205)+(DATE(YEAR($B205),MONTH($B205)+1,MIN(AZ$6,DAY(EOMONTH($B205,1))))&gt;=$B205)*(DATE(YEAR($B205),MONTH($B205)+1,MIN(AZ$6,DAY(EOMONTH($B205,1))))&lt;$C205)))</f>
        <v>0</v>
      </c>
      <c r="BA205" s="48" t="n">
        <f aca="false">IF(OR(N(BA$5)=0,BA$6=""),0,BA$5*((DATE(YEAR($B205),MONTH($B205),MIN(BA$6,DAY(EOMONTH($B205,0))))&gt;=$B205)*(DATE(YEAR($B205),MONTH($B205),MIN(BA$6,DAY(EOMONTH($B205,0))))&lt;$C205)+(DATE(YEAR($B205),MONTH($B205)+1,MIN(BA$6,DAY(EOMONTH($B205,1))))&gt;=$B205)*(DATE(YEAR($B205),MONTH($B205)+1,MIN(BA$6,DAY(EOMONTH($B205,1))))&lt;$C205)))</f>
        <v>0</v>
      </c>
      <c r="BB205" s="48" t="n">
        <f aca="false">IF(OR(N(BB$5)=0,BB$6=""),0,BB$5*((DATE(YEAR($B205),MONTH($B205),MIN(BB$6,DAY(EOMONTH($B205,0))))&gt;=$B205)*(DATE(YEAR($B205),MONTH($B205),MIN(BB$6,DAY(EOMONTH($B205,0))))&lt;$C205)+(DATE(YEAR($B205),MONTH($B205)+1,MIN(BB$6,DAY(EOMONTH($B205,1))))&gt;=$B205)*(DATE(YEAR($B205),MONTH($B205)+1,MIN(BB$6,DAY(EOMONTH($B205,1))))&lt;$C205)))</f>
        <v>0</v>
      </c>
      <c r="BC205" s="48" t="n">
        <f aca="false">IF(OR(N(BC$5)=0,BC$6=""),0,BC$5*((DATE(YEAR($B205),MONTH($B205),MIN(BC$6,DAY(EOMONTH($B205,0))))&gt;=$B205)*(DATE(YEAR($B205),MONTH($B205),MIN(BC$6,DAY(EOMONTH($B205,0))))&lt;$C205)+(DATE(YEAR($B205),MONTH($B205)+1,MIN(BC$6,DAY(EOMONTH($B205,1))))&gt;=$B205)*(DATE(YEAR($B205),MONTH($B205)+1,MIN(BC$6,DAY(EOMONTH($B205,1))))&lt;$C205)))</f>
        <v>0</v>
      </c>
      <c r="BD205" s="48" t="n">
        <f aca="false">IF(OR(N(BD$5)=0,BD$6=""),0,BD$5*((DATE(YEAR($B205),MONTH($B205),MIN(BD$6,DAY(EOMONTH($B205,0))))&gt;=$B205)*(DATE(YEAR($B205),MONTH($B205),MIN(BD$6,DAY(EOMONTH($B205,0))))&lt;$C205)+(DATE(YEAR($B205),MONTH($B205)+1,MIN(BD$6,DAY(EOMONTH($B205,1))))&gt;=$B205)*(DATE(YEAR($B205),MONTH($B205)+1,MIN(BD$6,DAY(EOMONTH($B205,1))))&lt;$C205)))</f>
        <v>0</v>
      </c>
      <c r="BE205" s="48" t="n">
        <f aca="false">IF(OR(N(BE$5)=0,BE$6=""),0,BE$5*((DATE(YEAR($B205),MONTH($B205),MIN(BE$6,DAY(EOMONTH($B205,0))))&gt;=$B205)*(DATE(YEAR($B205),MONTH($B205),MIN(BE$6,DAY(EOMONTH($B205,0))))&lt;$C205)+(DATE(YEAR($B205),MONTH($B205)+1,MIN(BE$6,DAY(EOMONTH($B205,1))))&gt;=$B205)*(DATE(YEAR($B205),MONTH($B205)+1,MIN(BE$6,DAY(EOMONTH($B205,1))))&lt;$C205)))</f>
        <v>0</v>
      </c>
      <c r="BF205" s="48" t="n">
        <f aca="false">IF(OR(N(BF$5)=0,BF$6=""),0,BF$5*((DATE(YEAR($B205),MONTH($B205),MIN(BF$6,DAY(EOMONTH($B205,0))))&gt;=$B205)*(DATE(YEAR($B205),MONTH($B205),MIN(BF$6,DAY(EOMONTH($B205,0))))&lt;$C205)+(DATE(YEAR($B205),MONTH($B205)+1,MIN(BF$6,DAY(EOMONTH($B205,1))))&gt;=$B205)*(DATE(YEAR($B205),MONTH($B205)+1,MIN(BF$6,DAY(EOMONTH($B205,1))))&lt;$C205)))</f>
        <v>0</v>
      </c>
      <c r="BG205" s="48" t="n">
        <f aca="false">IF(OR(N(BG$5)=0,BG$6=""),0,BG$5*((DATE(YEAR($B205),MONTH($B205),MIN(BG$6,DAY(EOMONTH($B205,0))))&gt;=$B205)*(DATE(YEAR($B205),MONTH($B205),MIN(BG$6,DAY(EOMONTH($B205,0))))&lt;$C205)+(DATE(YEAR($B205),MONTH($B205)+1,MIN(BG$6,DAY(EOMONTH($B205,1))))&gt;=$B205)*(DATE(YEAR($B205),MONTH($B205)+1,MIN(BG$6,DAY(EOMONTH($B205,1))))&lt;$C205)))</f>
        <v>0</v>
      </c>
      <c r="BH205" s="48" t="n">
        <f aca="false">IF(OR(N(BH$5)=0,BH$6=""),0,BH$5*((DATE(YEAR($B205),MONTH($B205),MIN(BH$6,DAY(EOMONTH($B205,0))))&gt;=$B205)*(DATE(YEAR($B205),MONTH($B205),MIN(BH$6,DAY(EOMONTH($B205,0))))&lt;$C205)+(DATE(YEAR($B205),MONTH($B205)+1,MIN(BH$6,DAY(EOMONTH($B205,1))))&gt;=$B205)*(DATE(YEAR($B205),MONTH($B205)+1,MIN(BH$6,DAY(EOMONTH($B205,1))))&lt;$C205)))</f>
        <v>0</v>
      </c>
      <c r="BI205" s="48" t="n">
        <f aca="false">IF(OR(N(BI$5)=0,BI$6=""),0,BI$5*((DATE(YEAR($B205),MONTH($B205),MIN(BI$6,DAY(EOMONTH($B205,0))))&gt;=$B205)*(DATE(YEAR($B205),MONTH($B205),MIN(BI$6,DAY(EOMONTH($B205,0))))&lt;$C205)+(DATE(YEAR($B205),MONTH($B205)+1,MIN(BI$6,DAY(EOMONTH($B205,1))))&gt;=$B205)*(DATE(YEAR($B205),MONTH($B205)+1,MIN(BI$6,DAY(EOMONTH($B205,1))))&lt;$C205)))</f>
        <v>0</v>
      </c>
      <c r="BJ205" s="48" t="n">
        <f aca="false">IF(OR(N(BJ$5)=0,BJ$6=""),0,BJ$5*((DATE(YEAR($B205),MONTH($B205),MIN(BJ$6,DAY(EOMONTH($B205,0))))&gt;=$B205)*(DATE(YEAR($B205),MONTH($B205),MIN(BJ$6,DAY(EOMONTH($B205,0))))&lt;$C205)+(DATE(YEAR($B205),MONTH($B205)+1,MIN(BJ$6,DAY(EOMONTH($B205,1))))&gt;=$B205)*(DATE(YEAR($B205),MONTH($B205)+1,MIN(BJ$6,DAY(EOMONTH($B205,1))))&lt;$C205)))</f>
        <v>0</v>
      </c>
      <c r="BK205" s="48" t="n">
        <f aca="false">IF(OR(N(BK$5)=0,BK$6=""),0,BK$5*((DATE(YEAR($B205),MONTH($B205),MIN(BK$6,DAY(EOMONTH($B205,0))))&gt;=$B205)*(DATE(YEAR($B205),MONTH($B205),MIN(BK$6,DAY(EOMONTH($B205,0))))&lt;$C205)+(DATE(YEAR($B205),MONTH($B205)+1,MIN(BK$6,DAY(EOMONTH($B205,1))))&gt;=$B205)*(DATE(YEAR($B205),MONTH($B205)+1,MIN(BK$6,DAY(EOMONTH($B205,1))))&lt;$C205)))</f>
        <v>0</v>
      </c>
      <c r="BL205" s="48" t="n">
        <f aca="false">IF(OR(N(BL$5)=0,BL$6=""),0,BL$5*((DATE(YEAR($B205),MONTH($B205),MIN(BL$6,DAY(EOMONTH($B205,0))))&gt;=$B205)*(DATE(YEAR($B205),MONTH($B205),MIN(BL$6,DAY(EOMONTH($B205,0))))&lt;$C205)+(DATE(YEAR($B205),MONTH($B205)+1,MIN(BL$6,DAY(EOMONTH($B205,1))))&gt;=$B205)*(DATE(YEAR($B205),MONTH($B205)+1,MIN(BL$6,DAY(EOMONTH($B205,1))))&lt;$C205)))</f>
        <v>0</v>
      </c>
      <c r="BM205" s="48" t="n">
        <f aca="false">IF(OR(N(BM$5)=0,BM$6=""),0,BM$5*((DATE(YEAR($B205),MONTH($B205),MIN(BM$6,DAY(EOMONTH($B205,0))))&gt;=$B205)*(DATE(YEAR($B205),MONTH($B205),MIN(BM$6,DAY(EOMONTH($B205,0))))&lt;$C205)+(DATE(YEAR($B205),MONTH($B205)+1,MIN(BM$6,DAY(EOMONTH($B205,1))))&gt;=$B205)*(DATE(YEAR($B205),MONTH($B205)+1,MIN(BM$6,DAY(EOMONTH($B205,1))))&lt;$C205)))</f>
        <v>0</v>
      </c>
      <c r="BN205" s="48" t="n">
        <f aca="false">IF(OR(N(BN$5)=0,BN$6=""),0,BN$5*((DATE(YEAR($B205),MONTH($B205),MIN(BN$6,DAY(EOMONTH($B205,0))))&gt;=$B205)*(DATE(YEAR($B205),MONTH($B205),MIN(BN$6,DAY(EOMONTH($B205,0))))&lt;$C205)+(DATE(YEAR($B205),MONTH($B205)+1,MIN(BN$6,DAY(EOMONTH($B205,1))))&gt;=$B205)*(DATE(YEAR($B205),MONTH($B205)+1,MIN(BN$6,DAY(EOMONTH($B205,1))))&lt;$C205)))</f>
        <v>0</v>
      </c>
      <c r="BO205" s="48" t="n">
        <f aca="false">IF(OR(N(BO$5)=0,BO$6=""),0,BO$5*((DATE(YEAR($B205),MONTH($B205),MIN(BO$6,DAY(EOMONTH($B205,0))))&gt;=$B205)*(DATE(YEAR($B205),MONTH($B205),MIN(BO$6,DAY(EOMONTH($B205,0))))&lt;$C205)+(DATE(YEAR($B205),MONTH($B205)+1,MIN(BO$6,DAY(EOMONTH($B205,1))))&gt;=$B205)*(DATE(YEAR($B205),MONTH($B205)+1,MIN(BO$6,DAY(EOMONTH($B205,1))))&lt;$C205)))</f>
        <v>0</v>
      </c>
      <c r="BP205" s="48" t="n">
        <f aca="false">IF(OR(N(BP$5)=0,BP$6=""),0,BP$5*((DATE(YEAR($B205),MONTH($B205),MIN(BP$6,DAY(EOMONTH($B205,0))))&gt;=$B205)*(DATE(YEAR($B205),MONTH($B205),MIN(BP$6,DAY(EOMONTH($B205,0))))&lt;$C205)+(DATE(YEAR($B205),MONTH($B205)+1,MIN(BP$6,DAY(EOMONTH($B205,1))))&gt;=$B205)*(DATE(YEAR($B205),MONTH($B205)+1,MIN(BP$6,DAY(EOMONTH($B205,1))))&lt;$C205)))</f>
        <v>0</v>
      </c>
      <c r="BQ205" s="48" t="n">
        <f aca="false">IF(OR(N(BQ$5)=0,BQ$6=""),0,BQ$5*((DATE(YEAR($B205),MONTH($B205),MIN(BQ$6,DAY(EOMONTH($B205,0))))&gt;=$B205)*(DATE(YEAR($B205),MONTH($B205),MIN(BQ$6,DAY(EOMONTH($B205,0))))&lt;$C205)+(DATE(YEAR($B205),MONTH($B205)+1,MIN(BQ$6,DAY(EOMONTH($B205,1))))&gt;=$B205)*(DATE(YEAR($B205),MONTH($B205)+1,MIN(BQ$6,DAY(EOMONTH($B205,1))))&lt;$C205)))</f>
        <v>0</v>
      </c>
      <c r="BR205" s="48" t="n">
        <f aca="false">IF(OR(N(BR$5)=0,BR$6=""),0,BR$5*((DATE(YEAR($B205),MONTH($B205),MIN(BR$6,DAY(EOMONTH($B205,0))))&gt;=$B205)*(DATE(YEAR($B205),MONTH($B205),MIN(BR$6,DAY(EOMONTH($B205,0))))&lt;$C205)+(DATE(YEAR($B205),MONTH($B205)+1,MIN(BR$6,DAY(EOMONTH($B205,1))))&gt;=$B205)*(DATE(YEAR($B205),MONTH($B205)+1,MIN(BR$6,DAY(EOMONTH($B205,1))))&lt;$C205)))</f>
        <v>0</v>
      </c>
      <c r="BS205" s="48" t="n">
        <f aca="false">IF(OR(N(BS$5)=0,BS$6=""),0,BS$5*((DATE(YEAR($B205),MONTH($B205),MIN(BS$6,DAY(EOMONTH($B205,0))))&gt;=$B205)*(DATE(YEAR($B205),MONTH($B205),MIN(BS$6,DAY(EOMONTH($B205,0))))&lt;$C205)+(DATE(YEAR($B205),MONTH($B205)+1,MIN(BS$6,DAY(EOMONTH($B205,1))))&gt;=$B205)*(DATE(YEAR($B205),MONTH($B205)+1,MIN(BS$6,DAY(EOMONTH($B205,1))))&lt;$C205)))</f>
        <v>0</v>
      </c>
      <c r="BT205" s="48" t="n">
        <f aca="false">IF(OR(N(BT$5)=0,BT$6=""),0,BT$5*((DATE(YEAR($B205),MONTH($B205),MIN(BT$6,DAY(EOMONTH($B205,0))))&gt;=$B205)*(DATE(YEAR($B205),MONTH($B205),MIN(BT$6,DAY(EOMONTH($B205,0))))&lt;$C205)+(DATE(YEAR($B205),MONTH($B205)+1,MIN(BT$6,DAY(EOMONTH($B205,1))))&gt;=$B205)*(DATE(YEAR($B205),MONTH($B205)+1,MIN(BT$6,DAY(EOMONTH($B205,1))))&lt;$C205)))</f>
        <v>0</v>
      </c>
      <c r="BU205" s="48" t="n">
        <f aca="false">IF(OR(N(BU$5)=0,BU$6=""),0,BU$5*((DATE(YEAR($B205),MONTH($B205),MIN(BU$6,DAY(EOMONTH($B205,0))))&gt;=$B205)*(DATE(YEAR($B205),MONTH($B205),MIN(BU$6,DAY(EOMONTH($B205,0))))&lt;$C205)+(DATE(YEAR($B205),MONTH($B205)+1,MIN(BU$6,DAY(EOMONTH($B205,1))))&gt;=$B205)*(DATE(YEAR($B205),MONTH($B205)+1,MIN(BU$6,DAY(EOMONTH($B205,1))))&lt;$C205)))</f>
        <v>0</v>
      </c>
      <c r="BV205" s="48" t="n">
        <f aca="false">IF(OR(N(BV$5)=0,BV$6=""),0,BV$5*((DATE(YEAR($B205),MONTH($B205),MIN(BV$6,DAY(EOMONTH($B205,0))))&gt;=$B205)*(DATE(YEAR($B205),MONTH($B205),MIN(BV$6,DAY(EOMONTH($B205,0))))&lt;$C205)+(DATE(YEAR($B205),MONTH($B205)+1,MIN(BV$6,DAY(EOMONTH($B205,1))))&gt;=$B205)*(DATE(YEAR($B205),MONTH($B205)+1,MIN(BV$6,DAY(EOMONTH($B205,1))))&lt;$C205)))</f>
        <v>0</v>
      </c>
      <c r="BW205" s="48" t="n">
        <f aca="false">IF(OR(N(BW$5)=0,BW$6=""),0,BW$5*((DATE(YEAR($B205),MONTH($B205),MIN(BW$6,DAY(EOMONTH($B205,0))))&gt;=$B205)*(DATE(YEAR($B205),MONTH($B205),MIN(BW$6,DAY(EOMONTH($B205,0))))&lt;$C205)+(DATE(YEAR($B205),MONTH($B205)+1,MIN(BW$6,DAY(EOMONTH($B205,1))))&gt;=$B205)*(DATE(YEAR($B205),MONTH($B205)+1,MIN(BW$6,DAY(EOMONTH($B205,1))))&lt;$C205)))</f>
        <v>0</v>
      </c>
      <c r="BX205" s="48" t="n">
        <f aca="false">MIN(Z205,(FT204*(1+FT$5/Setup!$C$36)+IF($V205=1,N($F205),0)))</f>
        <v>0</v>
      </c>
      <c r="BY205" s="48" t="n">
        <f aca="false">MIN(AA205,(FU204*(1+FU$5/Setup!$C$36)+IF($V205=2,N($F205),0)))</f>
        <v>0</v>
      </c>
      <c r="BZ205" s="48" t="n">
        <f aca="false">MIN(AB205,(FV204*(1+FV$5/Setup!$C$36)+IF($V205=3,N($F205),0)))</f>
        <v>0</v>
      </c>
      <c r="CA205" s="48" t="n">
        <f aca="false">MIN(AC205,(FW204*(1+FW$5/Setup!$C$36)+IF($V205=4,N($F205),0)))</f>
        <v>0</v>
      </c>
      <c r="CB205" s="48" t="n">
        <f aca="false">MIN(AD205,(FX204*(1+FX$5/Setup!$C$36)+IF($V205=5,N($F205),0)))</f>
        <v>0</v>
      </c>
      <c r="CC205" s="48" t="n">
        <f aca="false">MIN(AE205,(FY204*(1+FY$5/Setup!$C$36)+IF($V205=6,N($F205),0)))</f>
        <v>0</v>
      </c>
      <c r="CD205" s="48" t="n">
        <f aca="false">MIN(AF205,(FZ204*(1+FZ$5/Setup!$C$36)+IF($V205=7,N($F205),0)))</f>
        <v>0</v>
      </c>
      <c r="CE205" s="48" t="n">
        <f aca="false">MIN(AG205,(GA204*(1+GA$5/Setup!$C$36)+IF($V205=8,N($F205),0)))</f>
        <v>0</v>
      </c>
      <c r="CF205" s="48" t="n">
        <f aca="false">MIN(AH205,(GB204*(1+GB$5/Setup!$C$36)+IF($V205=9,N($F205),0)))</f>
        <v>0</v>
      </c>
      <c r="CG205" s="48" t="n">
        <f aca="false">MIN(AI205,(GC204*(1+GC$5/Setup!$C$36)+IF($V205=10,N($F205),0)))</f>
        <v>0</v>
      </c>
      <c r="CH205" s="48" t="n">
        <f aca="false">MIN(AJ205,(GD204*(1+GD$5/Setup!$C$36)+IF($V205=11,N($F205),0)))</f>
        <v>0</v>
      </c>
      <c r="CI205" s="48" t="n">
        <f aca="false">MIN(AK205,(GE204*(1+GE$5/Setup!$C$36)+IF($V205=12,N($F205),0)))</f>
        <v>0</v>
      </c>
      <c r="CJ205" s="48" t="n">
        <f aca="false">MIN(AL205,(GF204*(1+GF$5/Setup!$C$36)+IF($V205=13,N($F205),0)))</f>
        <v>0</v>
      </c>
      <c r="CK205" s="48" t="n">
        <f aca="false">MIN(AM205,(GG204*(1+GG$5/Setup!$C$36)+IF($V205=14,N($F205),0)))</f>
        <v>0</v>
      </c>
      <c r="CL205" s="48" t="n">
        <f aca="false">MIN(AN205,(GH204*(1+GH$5/Setup!$C$36)+IF($V205=15,N($F205),0)))</f>
        <v>0</v>
      </c>
      <c r="CM205" s="48" t="n">
        <f aca="false">MIN(AO205,(GI204*(1+GI$5/Setup!$C$36)+IF($V205=16,N($F205),0)))</f>
        <v>0</v>
      </c>
      <c r="CN205" s="48" t="n">
        <f aca="false">MIN(AP205,(GJ204*(1+GJ$5/Setup!$C$36)+IF($V205=17,N($F205),0)))</f>
        <v>0</v>
      </c>
      <c r="CO205" s="48" t="n">
        <f aca="false">MIN(AQ205,(GK204*(1+GK$5/Setup!$C$36)+IF($V205=18,N($F205),0)))</f>
        <v>0</v>
      </c>
      <c r="CP205" s="48" t="n">
        <f aca="false">MIN(AR205,(GL204*(1+GL$5/Setup!$C$36)+IF($V205=19,N($F205),0)))</f>
        <v>0</v>
      </c>
      <c r="CQ205" s="48" t="n">
        <f aca="false">MIN(AS205,(GM204*(1+GM$5/Setup!$C$36)+IF($V205=20,N($F205),0)))</f>
        <v>0</v>
      </c>
      <c r="CR205" s="48" t="n">
        <f aca="false">MIN(AT205,(GN204*(1+GN$5/Setup!$C$36)+IF($V205=21,N($F205),0)))</f>
        <v>0</v>
      </c>
      <c r="CS205" s="48" t="n">
        <f aca="false">MIN(AU205,(GO204*(1+GO$5/Setup!$C$36)+IF($V205=22,N($F205),0)))</f>
        <v>0</v>
      </c>
      <c r="CT205" s="48" t="n">
        <f aca="false">MIN(AV205,(GP204*(1+GP$5/Setup!$C$36)+IF($V205=23,N($F205),0)))</f>
        <v>0</v>
      </c>
      <c r="CU205" s="48" t="n">
        <f aca="false">MIN(AW205,(GQ204*(1+GQ$5/Setup!$C$36)+IF($V205=24,N($F205),0)))</f>
        <v>0</v>
      </c>
      <c r="CV205" s="48" t="n">
        <f aca="false">MIN(AX205,(GR204*(1+GR$5/Setup!$C$36)+IF($V205=25,N($F205),0)))</f>
        <v>0</v>
      </c>
      <c r="CW205" s="48" t="n">
        <f aca="false">MIN(AY205,(GS204*(1+GS$5/Setup!$C$36)+IF($V205=26,N($F205),0)))</f>
        <v>0</v>
      </c>
      <c r="CX205" s="48" t="n">
        <f aca="false">MIN(AZ205,(GT204*(1+GT$5/Setup!$C$36)+IF($V205=27,N($F205),0)))</f>
        <v>0</v>
      </c>
      <c r="CY205" s="48" t="n">
        <f aca="false">MIN(BA205,(GU204*(1+GU$5/Setup!$C$36)+IF($V205=28,N($F205),0)))</f>
        <v>0</v>
      </c>
      <c r="CZ205" s="48" t="n">
        <f aca="false">MIN(BB205,(GV204*(1+GV$5/Setup!$C$36)+IF($V205=29,N($F205),0)))</f>
        <v>0</v>
      </c>
      <c r="DA205" s="48" t="n">
        <f aca="false">MIN(BC205,(GW204*(1+GW$5/Setup!$C$36)+IF($V205=30,N($F205),0)))</f>
        <v>0</v>
      </c>
      <c r="DB205" s="48" t="n">
        <f aca="false">MIN(BD205,(GX204*(1+GX$5/Setup!$C$36)+IF($V205=31,N($F205),0)))</f>
        <v>0</v>
      </c>
      <c r="DC205" s="48" t="n">
        <f aca="false">MIN(BE205,(GY204*(1+GY$5/Setup!$C$36)+IF($V205=32,N($F205),0)))</f>
        <v>0</v>
      </c>
      <c r="DD205" s="48" t="n">
        <f aca="false">MIN(BF205,(GZ204*(1+GZ$5/Setup!$C$36)+IF($V205=33,N($F205),0)))</f>
        <v>0</v>
      </c>
      <c r="DE205" s="48" t="n">
        <f aca="false">MIN(BG205,(HA204*(1+HA$5/Setup!$C$36)+IF($V205=34,N($F205),0)))</f>
        <v>0</v>
      </c>
      <c r="DF205" s="48" t="n">
        <f aca="false">MIN(BH205,(HB204*(1+HB$5/Setup!$C$36)+IF($V205=35,N($F205),0)))</f>
        <v>0</v>
      </c>
      <c r="DG205" s="48" t="n">
        <f aca="false">MIN(BI205,(HC204*(1+HC$5/Setup!$C$36)+IF($V205=36,N($F205),0)))</f>
        <v>0</v>
      </c>
      <c r="DH205" s="48" t="n">
        <f aca="false">MIN(BJ205,(HD204*(1+HD$5/Setup!$C$36)+IF($V205=37,N($F205),0)))</f>
        <v>0</v>
      </c>
      <c r="DI205" s="48" t="n">
        <f aca="false">MIN(BK205,(HE204*(1+HE$5/Setup!$C$36)+IF($V205=38,N($F205),0)))</f>
        <v>0</v>
      </c>
      <c r="DJ205" s="48" t="n">
        <f aca="false">MIN(BL205,(HF204*(1+HF$5/Setup!$C$36)+IF($V205=39,N($F205),0)))</f>
        <v>0</v>
      </c>
      <c r="DK205" s="48" t="n">
        <f aca="false">MIN(BM205,(HG204*(1+HG$5/Setup!$C$36)+IF($V205=40,N($F205),0)))</f>
        <v>0</v>
      </c>
      <c r="DL205" s="48" t="n">
        <f aca="false">MIN(BN205,(HH204*(1+HH$5/Setup!$C$36)+IF($V205=41,N($F205),0)))</f>
        <v>0</v>
      </c>
      <c r="DM205" s="48" t="n">
        <f aca="false">MIN(BO205,(HI204*(1+HI$5/Setup!$C$36)+IF($V205=42,N($F205),0)))</f>
        <v>0</v>
      </c>
      <c r="DN205" s="48" t="n">
        <f aca="false">MIN(BP205,(HJ204*(1+HJ$5/Setup!$C$36)+IF($V205=43,N($F205),0)))</f>
        <v>0</v>
      </c>
      <c r="DO205" s="48" t="n">
        <f aca="false">MIN(BQ205,(HK204*(1+HK$5/Setup!$C$36)+IF($V205=44,N($F205),0)))</f>
        <v>0</v>
      </c>
      <c r="DP205" s="48" t="n">
        <f aca="false">MIN(BR205,(HL204*(1+HL$5/Setup!$C$36)+IF($V205=45,N($F205),0)))</f>
        <v>0</v>
      </c>
      <c r="DQ205" s="48" t="n">
        <f aca="false">MIN(BS205,(HM204*(1+HM$5/Setup!$C$36)+IF($V205=46,N($F205),0)))</f>
        <v>0</v>
      </c>
      <c r="DR205" s="48" t="n">
        <f aca="false">MIN(BT205,(HN204*(1+HN$5/Setup!$C$36)+IF($V205=47,N($F205),0)))</f>
        <v>0</v>
      </c>
      <c r="DS205" s="48" t="n">
        <f aca="false">MIN(BU205,(HO204*(1+HO$5/Setup!$C$36)+IF($V205=48,N($F205),0)))</f>
        <v>0</v>
      </c>
      <c r="DT205" s="48" t="n">
        <f aca="false">MIN(BV205,(HP204*(1+HP$5/Setup!$C$36)+IF($V205=49,N($F205),0)))</f>
        <v>0</v>
      </c>
      <c r="DU205" s="48" t="n">
        <f aca="false">MIN(BW205,(HQ204*(1+HQ$5/Setup!$C$36)+IF($V205=50,N($F205),0)))</f>
        <v>0</v>
      </c>
      <c r="DV205" s="48" t="n">
        <f aca="false">MIN(MAX((FT204*(1+FT$5/Setup!$C$36)+IF($V205=1,N($F205),0))-BX205,0),MAX($P205-0,0))</f>
        <v>0</v>
      </c>
      <c r="DW205" s="48" t="n">
        <f aca="false">MIN(MAX((FU204*(1+FU$5/Setup!$C$36)+IF($V205=2,N($F205),0))-BY205,0),MAX($P205-SUM(DV205:DV205),0))</f>
        <v>0</v>
      </c>
      <c r="DX205" s="48" t="n">
        <f aca="false">MIN(MAX((FV204*(1+FV$5/Setup!$C$36)+IF($V205=3,N($F205),0))-BZ205,0),MAX($P205-SUM(DV205:DW205),0))</f>
        <v>0</v>
      </c>
      <c r="DY205" s="48" t="n">
        <f aca="false">MIN(MAX((FW204*(1+FW$5/Setup!$C$36)+IF($V205=4,N($F205),0))-CA205,0),MAX($P205-SUM(DV205:DX205),0))</f>
        <v>0</v>
      </c>
      <c r="DZ205" s="48" t="n">
        <f aca="false">MIN(MAX((FX204*(1+FX$5/Setup!$C$36)+IF($V205=5,N($F205),0))-CB205,0),MAX($P205-SUM(DV205:DY205),0))</f>
        <v>0</v>
      </c>
      <c r="EA205" s="48" t="n">
        <f aca="false">MIN(MAX((FY204*(1+FY$5/Setup!$C$36)+IF($V205=6,N($F205),0))-CC205,0),MAX($P205-SUM(DV205:DZ205),0))</f>
        <v>0</v>
      </c>
      <c r="EB205" s="48" t="n">
        <f aca="false">MIN(MAX((FZ204*(1+FZ$5/Setup!$C$36)+IF($V205=7,N($F205),0))-CD205,0),MAX($P205-SUM(DV205:EA205),0))</f>
        <v>0</v>
      </c>
      <c r="EC205" s="48" t="n">
        <f aca="false">MIN(MAX((GA204*(1+GA$5/Setup!$C$36)+IF($V205=8,N($F205),0))-CE205,0),MAX($P205-SUM(DV205:EB205),0))</f>
        <v>0</v>
      </c>
      <c r="ED205" s="48" t="n">
        <f aca="false">MIN(MAX((GB204*(1+GB$5/Setup!$C$36)+IF($V205=9,N($F205),0))-CF205,0),MAX($P205-SUM(DV205:EC205),0))</f>
        <v>0</v>
      </c>
      <c r="EE205" s="48" t="n">
        <f aca="false">MIN(MAX((GC204*(1+GC$5/Setup!$C$36)+IF($V205=10,N($F205),0))-CG205,0),MAX($P205-SUM(DV205:ED205),0))</f>
        <v>0</v>
      </c>
      <c r="EF205" s="48" t="n">
        <f aca="false">MIN(MAX((GD204*(1+GD$5/Setup!$C$36)+IF($V205=11,N($F205),0))-CH205,0),MAX($P205-SUM(DV205:EE205),0))</f>
        <v>0</v>
      </c>
      <c r="EG205" s="48" t="n">
        <f aca="false">MIN(MAX((GE204*(1+GE$5/Setup!$C$36)+IF($V205=12,N($F205),0))-CI205,0),MAX($P205-SUM(DV205:EF205),0))</f>
        <v>0</v>
      </c>
      <c r="EH205" s="48" t="n">
        <f aca="false">MIN(MAX((GF204*(1+GF$5/Setup!$C$36)+IF($V205=13,N($F205),0))-CJ205,0),MAX($P205-SUM(DV205:EG205),0))</f>
        <v>0</v>
      </c>
      <c r="EI205" s="48" t="n">
        <f aca="false">MIN(MAX((GG204*(1+GG$5/Setup!$C$36)+IF($V205=14,N($F205),0))-CK205,0),MAX($P205-SUM(DV205:EH205),0))</f>
        <v>0</v>
      </c>
      <c r="EJ205" s="48" t="n">
        <f aca="false">MIN(MAX((GH204*(1+GH$5/Setup!$C$36)+IF($V205=15,N($F205),0))-CL205,0),MAX($P205-SUM(DV205:EI205),0))</f>
        <v>0</v>
      </c>
      <c r="EK205" s="48" t="n">
        <f aca="false">MIN(MAX((GI204*(1+GI$5/Setup!$C$36)+IF($V205=16,N($F205),0))-CM205,0),MAX($P205-SUM(DV205:EJ205),0))</f>
        <v>0</v>
      </c>
      <c r="EL205" s="48" t="n">
        <f aca="false">MIN(MAX((GJ204*(1+GJ$5/Setup!$C$36)+IF($V205=17,N($F205),0))-CN205,0),MAX($P205-SUM(DV205:EK205),0))</f>
        <v>0</v>
      </c>
      <c r="EM205" s="48" t="n">
        <f aca="false">MIN(MAX((GK204*(1+GK$5/Setup!$C$36)+IF($V205=18,N($F205),0))-CO205,0),MAX($P205-SUM(DV205:EL205),0))</f>
        <v>0</v>
      </c>
      <c r="EN205" s="48" t="n">
        <f aca="false">MIN(MAX((GL204*(1+GL$5/Setup!$C$36)+IF($V205=19,N($F205),0))-CP205,0),MAX($P205-SUM(DV205:EM205),0))</f>
        <v>0</v>
      </c>
      <c r="EO205" s="48" t="n">
        <f aca="false">MIN(MAX((GM204*(1+GM$5/Setup!$C$36)+IF($V205=20,N($F205),0))-CQ205,0),MAX($P205-SUM(DV205:EN205),0))</f>
        <v>0</v>
      </c>
      <c r="EP205" s="48" t="n">
        <f aca="false">MIN(MAX((GN204*(1+GN$5/Setup!$C$36)+IF($V205=21,N($F205),0))-CR205,0),MAX($P205-SUM(DV205:EO205),0))</f>
        <v>0</v>
      </c>
      <c r="EQ205" s="48" t="n">
        <f aca="false">MIN(MAX((GO204*(1+GO$5/Setup!$C$36)+IF($V205=22,N($F205),0))-CS205,0),MAX($P205-SUM(DV205:EP205),0))</f>
        <v>0</v>
      </c>
      <c r="ER205" s="48" t="n">
        <f aca="false">MIN(MAX((GP204*(1+GP$5/Setup!$C$36)+IF($V205=23,N($F205),0))-CT205,0),MAX($P205-SUM(DV205:EQ205),0))</f>
        <v>0</v>
      </c>
      <c r="ES205" s="48" t="n">
        <f aca="false">MIN(MAX((GQ204*(1+GQ$5/Setup!$C$36)+IF($V205=24,N($F205),0))-CU205,0),MAX($P205-SUM(DV205:ER205),0))</f>
        <v>0</v>
      </c>
      <c r="ET205" s="48" t="n">
        <f aca="false">MIN(MAX((GR204*(1+GR$5/Setup!$C$36)+IF($V205=25,N($F205),0))-CV205,0),MAX($P205-SUM(DV205:ES205),0))</f>
        <v>0</v>
      </c>
      <c r="EU205" s="48" t="n">
        <f aca="false">MIN(MAX((GS204*(1+GS$5/Setup!$C$36)+IF($V205=26,N($F205),0))-CW205,0),MAX($P205-SUM(DV205:ET205),0))</f>
        <v>0</v>
      </c>
      <c r="EV205" s="48" t="n">
        <f aca="false">MIN(MAX((GT204*(1+GT$5/Setup!$C$36)+IF($V205=27,N($F205),0))-CX205,0),MAX($P205-SUM(DV205:EU205),0))</f>
        <v>0</v>
      </c>
      <c r="EW205" s="48" t="n">
        <f aca="false">MIN(MAX((GU204*(1+GU$5/Setup!$C$36)+IF($V205=28,N($F205),0))-CY205,0),MAX($P205-SUM(DV205:EV205),0))</f>
        <v>0</v>
      </c>
      <c r="EX205" s="48" t="n">
        <f aca="false">MIN(MAX((GV204*(1+GV$5/Setup!$C$36)+IF($V205=29,N($F205),0))-CZ205,0),MAX($P205-SUM(DV205:EW205),0))</f>
        <v>0</v>
      </c>
      <c r="EY205" s="48" t="n">
        <f aca="false">MIN(MAX((GW204*(1+GW$5/Setup!$C$36)+IF($V205=30,N($F205),0))-DA205,0),MAX($P205-SUM(DV205:EX205),0))</f>
        <v>0</v>
      </c>
      <c r="EZ205" s="48" t="n">
        <f aca="false">MIN(MAX((GX204*(1+GX$5/Setup!$C$36)+IF($V205=31,N($F205),0))-DB205,0),MAX($P205-SUM(DV205:EY205),0))</f>
        <v>0</v>
      </c>
      <c r="FA205" s="48" t="n">
        <f aca="false">MIN(MAX((GY204*(1+GY$5/Setup!$C$36)+IF($V205=32,N($F205),0))-DC205,0),MAX($P205-SUM(DV205:EZ205),0))</f>
        <v>0</v>
      </c>
      <c r="FB205" s="48" t="n">
        <f aca="false">MIN(MAX((GZ204*(1+GZ$5/Setup!$C$36)+IF($V205=33,N($F205),0))-DD205,0),MAX($P205-SUM(DV205:FA205),0))</f>
        <v>0</v>
      </c>
      <c r="FC205" s="48" t="n">
        <f aca="false">MIN(MAX((HA204*(1+HA$5/Setup!$C$36)+IF($V205=34,N($F205),0))-DE205,0),MAX($P205-SUM(DV205:FB205),0))</f>
        <v>0</v>
      </c>
      <c r="FD205" s="48" t="n">
        <f aca="false">MIN(MAX((HB204*(1+HB$5/Setup!$C$36)+IF($V205=35,N($F205),0))-DF205,0),MAX($P205-SUM(DV205:FC205),0))</f>
        <v>0</v>
      </c>
      <c r="FE205" s="48" t="n">
        <f aca="false">MIN(MAX((HC204*(1+HC$5/Setup!$C$36)+IF($V205=36,N($F205),0))-DG205,0),MAX($P205-SUM(DV205:FD205),0))</f>
        <v>0</v>
      </c>
      <c r="FF205" s="48" t="n">
        <f aca="false">MIN(MAX((HD204*(1+HD$5/Setup!$C$36)+IF($V205=37,N($F205),0))-DH205,0),MAX($P205-SUM(DV205:FE205),0))</f>
        <v>0</v>
      </c>
      <c r="FG205" s="48" t="n">
        <f aca="false">MIN(MAX((HE204*(1+HE$5/Setup!$C$36)+IF($V205=38,N($F205),0))-DI205,0),MAX($P205-SUM(DV205:FF205),0))</f>
        <v>0</v>
      </c>
      <c r="FH205" s="48" t="n">
        <f aca="false">MIN(MAX((HF204*(1+HF$5/Setup!$C$36)+IF($V205=39,N($F205),0))-DJ205,0),MAX($P205-SUM(DV205:FG205),0))</f>
        <v>0</v>
      </c>
      <c r="FI205" s="48" t="n">
        <f aca="false">MIN(MAX((HG204*(1+HG$5/Setup!$C$36)+IF($V205=40,N($F205),0))-DK205,0),MAX($P205-SUM(DV205:FH205),0))</f>
        <v>0</v>
      </c>
      <c r="FJ205" s="48" t="n">
        <f aca="false">MIN(MAX((HH204*(1+HH$5/Setup!$C$36)+IF($V205=41,N($F205),0))-DL205,0),MAX($P205-SUM(DV205:FI205),0))</f>
        <v>0</v>
      </c>
      <c r="FK205" s="48" t="n">
        <f aca="false">MIN(MAX((HI204*(1+HI$5/Setup!$C$36)+IF($V205=42,N($F205),0))-DM205,0),MAX($P205-SUM(DV205:FJ205),0))</f>
        <v>0</v>
      </c>
      <c r="FL205" s="48" t="n">
        <f aca="false">MIN(MAX((HJ204*(1+HJ$5/Setup!$C$36)+IF($V205=43,N($F205),0))-DN205,0),MAX($P205-SUM(DV205:FK205),0))</f>
        <v>0</v>
      </c>
      <c r="FM205" s="48" t="n">
        <f aca="false">MIN(MAX((HK204*(1+HK$5/Setup!$C$36)+IF($V205=44,N($F205),0))-DO205,0),MAX($P205-SUM(DV205:FL205),0))</f>
        <v>0</v>
      </c>
      <c r="FN205" s="48" t="n">
        <f aca="false">MIN(MAX((HL204*(1+HL$5/Setup!$C$36)+IF($V205=45,N($F205),0))-DP205,0),MAX($P205-SUM(DV205:FM205),0))</f>
        <v>0</v>
      </c>
      <c r="FO205" s="48" t="n">
        <f aca="false">MIN(MAX((HM204*(1+HM$5/Setup!$C$36)+IF($V205=46,N($F205),0))-DQ205,0),MAX($P205-SUM(DV205:FN205),0))</f>
        <v>0</v>
      </c>
      <c r="FP205" s="48" t="n">
        <f aca="false">MIN(MAX((HN204*(1+HN$5/Setup!$C$36)+IF($V205=47,N($F205),0))-DR205,0),MAX($P205-SUM(DV205:FO205),0))</f>
        <v>0</v>
      </c>
      <c r="FQ205" s="48" t="n">
        <f aca="false">MIN(MAX((HO204*(1+HO$5/Setup!$C$36)+IF($V205=48,N($F205),0))-DS205,0),MAX($P205-SUM(DV205:FP205),0))</f>
        <v>0</v>
      </c>
      <c r="FR205" s="48" t="n">
        <f aca="false">MIN(MAX((HP204*(1+HP$5/Setup!$C$36)+IF($V205=49,N($F205),0))-DT205,0),MAX($P205-SUM(DV205:FQ205),0))</f>
        <v>0</v>
      </c>
      <c r="FS205" s="48" t="n">
        <f aca="false">MIN(MAX((HQ204*(1+HQ$5/Setup!$C$36)+IF($V205=50,N($F205),0))-DU205,0),MAX($P205-SUM(DV205:FR205),0))</f>
        <v>0</v>
      </c>
      <c r="FT205" s="48" t="n">
        <f aca="false">IF((FT204*(1+FT$5/Setup!$C$36)+IF($V205=1,N($F205),0))-BX205-DV205&lt;0.005,0,(FT204*(1+FT$5/Setup!$C$36)+IF($V205=1,N($F205),0))-BX205-DV205)</f>
        <v>0</v>
      </c>
      <c r="FU205" s="48" t="n">
        <f aca="false">IF((FU204*(1+FU$5/Setup!$C$36)+IF($V205=2,N($F205),0))-BY205-DW205&lt;0.005,0,(FU204*(1+FU$5/Setup!$C$36)+IF($V205=2,N($F205),0))-BY205-DW205)</f>
        <v>0</v>
      </c>
      <c r="FV205" s="48" t="n">
        <f aca="false">IF((FV204*(1+FV$5/Setup!$C$36)+IF($V205=3,N($F205),0))-BZ205-DX205&lt;0.005,0,(FV204*(1+FV$5/Setup!$C$36)+IF($V205=3,N($F205),0))-BZ205-DX205)</f>
        <v>0</v>
      </c>
      <c r="FW205" s="48" t="n">
        <f aca="false">IF((FW204*(1+FW$5/Setup!$C$36)+IF($V205=4,N($F205),0))-CA205-DY205&lt;0.005,0,(FW204*(1+FW$5/Setup!$C$36)+IF($V205=4,N($F205),0))-CA205-DY205)</f>
        <v>0</v>
      </c>
      <c r="FX205" s="48" t="n">
        <f aca="false">IF((FX204*(1+FX$5/Setup!$C$36)+IF($V205=5,N($F205),0))-CB205-DZ205&lt;0.005,0,(FX204*(1+FX$5/Setup!$C$36)+IF($V205=5,N($F205),0))-CB205-DZ205)</f>
        <v>0</v>
      </c>
      <c r="FY205" s="48" t="n">
        <f aca="false">IF((FY204*(1+FY$5/Setup!$C$36)+IF($V205=6,N($F205),0))-CC205-EA205&lt;0.005,0,(FY204*(1+FY$5/Setup!$C$36)+IF($V205=6,N($F205),0))-CC205-EA205)</f>
        <v>0</v>
      </c>
      <c r="FZ205" s="48" t="n">
        <f aca="false">IF((FZ204*(1+FZ$5/Setup!$C$36)+IF($V205=7,N($F205),0))-CD205-EB205&lt;0.005,0,(FZ204*(1+FZ$5/Setup!$C$36)+IF($V205=7,N($F205),0))-CD205-EB205)</f>
        <v>0</v>
      </c>
      <c r="GA205" s="48" t="n">
        <f aca="false">IF((GA204*(1+GA$5/Setup!$C$36)+IF($V205=8,N($F205),0))-CE205-EC205&lt;0.005,0,(GA204*(1+GA$5/Setup!$C$36)+IF($V205=8,N($F205),0))-CE205-EC205)</f>
        <v>0</v>
      </c>
      <c r="GB205" s="48" t="n">
        <f aca="false">IF((GB204*(1+GB$5/Setup!$C$36)+IF($V205=9,N($F205),0))-CF205-ED205&lt;0.005,0,(GB204*(1+GB$5/Setup!$C$36)+IF($V205=9,N($F205),0))-CF205-ED205)</f>
        <v>0</v>
      </c>
      <c r="GC205" s="48" t="n">
        <f aca="false">IF((GC204*(1+GC$5/Setup!$C$36)+IF($V205=10,N($F205),0))-CG205-EE205&lt;0.005,0,(GC204*(1+GC$5/Setup!$C$36)+IF($V205=10,N($F205),0))-CG205-EE205)</f>
        <v>0</v>
      </c>
      <c r="GD205" s="48" t="n">
        <f aca="false">IF((GD204*(1+GD$5/Setup!$C$36)+IF($V205=11,N($F205),0))-CH205-EF205&lt;0.005,0,(GD204*(1+GD$5/Setup!$C$36)+IF($V205=11,N($F205),0))-CH205-EF205)</f>
        <v>0</v>
      </c>
      <c r="GE205" s="48" t="n">
        <f aca="false">IF((GE204*(1+GE$5/Setup!$C$36)+IF($V205=12,N($F205),0))-CI205-EG205&lt;0.005,0,(GE204*(1+GE$5/Setup!$C$36)+IF($V205=12,N($F205),0))-CI205-EG205)</f>
        <v>0</v>
      </c>
      <c r="GF205" s="48" t="n">
        <f aca="false">IF((GF204*(1+GF$5/Setup!$C$36)+IF($V205=13,N($F205),0))-CJ205-EH205&lt;0.005,0,(GF204*(1+GF$5/Setup!$C$36)+IF($V205=13,N($F205),0))-CJ205-EH205)</f>
        <v>0</v>
      </c>
      <c r="GG205" s="48" t="n">
        <f aca="false">IF((GG204*(1+GG$5/Setup!$C$36)+IF($V205=14,N($F205),0))-CK205-EI205&lt;0.005,0,(GG204*(1+GG$5/Setup!$C$36)+IF($V205=14,N($F205),0))-CK205-EI205)</f>
        <v>0</v>
      </c>
      <c r="GH205" s="48" t="n">
        <f aca="false">IF((GH204*(1+GH$5/Setup!$C$36)+IF($V205=15,N($F205),0))-CL205-EJ205&lt;0.005,0,(GH204*(1+GH$5/Setup!$C$36)+IF($V205=15,N($F205),0))-CL205-EJ205)</f>
        <v>0</v>
      </c>
      <c r="GI205" s="48" t="n">
        <f aca="false">IF((GI204*(1+GI$5/Setup!$C$36)+IF($V205=16,N($F205),0))-CM205-EK205&lt;0.005,0,(GI204*(1+GI$5/Setup!$C$36)+IF($V205=16,N($F205),0))-CM205-EK205)</f>
        <v>0</v>
      </c>
      <c r="GJ205" s="48" t="n">
        <f aca="false">IF((GJ204*(1+GJ$5/Setup!$C$36)+IF($V205=17,N($F205),0))-CN205-EL205&lt;0.005,0,(GJ204*(1+GJ$5/Setup!$C$36)+IF($V205=17,N($F205),0))-CN205-EL205)</f>
        <v>0</v>
      </c>
      <c r="GK205" s="48" t="n">
        <f aca="false">IF((GK204*(1+GK$5/Setup!$C$36)+IF($V205=18,N($F205),0))-CO205-EM205&lt;0.005,0,(GK204*(1+GK$5/Setup!$C$36)+IF($V205=18,N($F205),0))-CO205-EM205)</f>
        <v>0</v>
      </c>
      <c r="GL205" s="48" t="n">
        <f aca="false">IF((GL204*(1+GL$5/Setup!$C$36)+IF($V205=19,N($F205),0))-CP205-EN205&lt;0.005,0,(GL204*(1+GL$5/Setup!$C$36)+IF($V205=19,N($F205),0))-CP205-EN205)</f>
        <v>0</v>
      </c>
      <c r="GM205" s="48" t="n">
        <f aca="false">IF((GM204*(1+GM$5/Setup!$C$36)+IF($V205=20,N($F205),0))-CQ205-EO205&lt;0.005,0,(GM204*(1+GM$5/Setup!$C$36)+IF($V205=20,N($F205),0))-CQ205-EO205)</f>
        <v>0</v>
      </c>
      <c r="GN205" s="48" t="n">
        <f aca="false">IF((GN204*(1+GN$5/Setup!$C$36)+IF($V205=21,N($F205),0))-CR205-EP205&lt;0.005,0,(GN204*(1+GN$5/Setup!$C$36)+IF($V205=21,N($F205),0))-CR205-EP205)</f>
        <v>0</v>
      </c>
      <c r="GO205" s="48" t="n">
        <f aca="false">IF((GO204*(1+GO$5/Setup!$C$36)+IF($V205=22,N($F205),0))-CS205-EQ205&lt;0.005,0,(GO204*(1+GO$5/Setup!$C$36)+IF($V205=22,N($F205),0))-CS205-EQ205)</f>
        <v>0</v>
      </c>
      <c r="GP205" s="48" t="n">
        <f aca="false">IF((GP204*(1+GP$5/Setup!$C$36)+IF($V205=23,N($F205),0))-CT205-ER205&lt;0.005,0,(GP204*(1+GP$5/Setup!$C$36)+IF($V205=23,N($F205),0))-CT205-ER205)</f>
        <v>0</v>
      </c>
      <c r="GQ205" s="48" t="n">
        <f aca="false">IF((GQ204*(1+GQ$5/Setup!$C$36)+IF($V205=24,N($F205),0))-CU205-ES205&lt;0.005,0,(GQ204*(1+GQ$5/Setup!$C$36)+IF($V205=24,N($F205),0))-CU205-ES205)</f>
        <v>0</v>
      </c>
      <c r="GR205" s="48" t="n">
        <f aca="false">IF((GR204*(1+GR$5/Setup!$C$36)+IF($V205=25,N($F205),0))-CV205-ET205&lt;0.005,0,(GR204*(1+GR$5/Setup!$C$36)+IF($V205=25,N($F205),0))-CV205-ET205)</f>
        <v>0</v>
      </c>
      <c r="GS205" s="48" t="n">
        <f aca="false">IF((GS204*(1+GS$5/Setup!$C$36)+IF($V205=26,N($F205),0))-CW205-EU205&lt;0.005,0,(GS204*(1+GS$5/Setup!$C$36)+IF($V205=26,N($F205),0))-CW205-EU205)</f>
        <v>0</v>
      </c>
      <c r="GT205" s="48" t="n">
        <f aca="false">IF((GT204*(1+GT$5/Setup!$C$36)+IF($V205=27,N($F205),0))-CX205-EV205&lt;0.005,0,(GT204*(1+GT$5/Setup!$C$36)+IF($V205=27,N($F205),0))-CX205-EV205)</f>
        <v>0</v>
      </c>
      <c r="GU205" s="48" t="n">
        <f aca="false">IF((GU204*(1+GU$5/Setup!$C$36)+IF($V205=28,N($F205),0))-CY205-EW205&lt;0.005,0,(GU204*(1+GU$5/Setup!$C$36)+IF($V205=28,N($F205),0))-CY205-EW205)</f>
        <v>0</v>
      </c>
      <c r="GV205" s="48" t="n">
        <f aca="false">IF((GV204*(1+GV$5/Setup!$C$36)+IF($V205=29,N($F205),0))-CZ205-EX205&lt;0.005,0,(GV204*(1+GV$5/Setup!$C$36)+IF($V205=29,N($F205),0))-CZ205-EX205)</f>
        <v>0</v>
      </c>
      <c r="GW205" s="48" t="n">
        <f aca="false">IF((GW204*(1+GW$5/Setup!$C$36)+IF($V205=30,N($F205),0))-DA205-EY205&lt;0.005,0,(GW204*(1+GW$5/Setup!$C$36)+IF($V205=30,N($F205),0))-DA205-EY205)</f>
        <v>0</v>
      </c>
      <c r="GX205" s="48" t="n">
        <f aca="false">IF((GX204*(1+GX$5/Setup!$C$36)+IF($V205=31,N($F205),0))-DB205-EZ205&lt;0.005,0,(GX204*(1+GX$5/Setup!$C$36)+IF($V205=31,N($F205),0))-DB205-EZ205)</f>
        <v>0</v>
      </c>
      <c r="GY205" s="48" t="n">
        <f aca="false">IF((GY204*(1+GY$5/Setup!$C$36)+IF($V205=32,N($F205),0))-DC205-FA205&lt;0.005,0,(GY204*(1+GY$5/Setup!$C$36)+IF($V205=32,N($F205),0))-DC205-FA205)</f>
        <v>0</v>
      </c>
      <c r="GZ205" s="48" t="n">
        <f aca="false">IF((GZ204*(1+GZ$5/Setup!$C$36)+IF($V205=33,N($F205),0))-DD205-FB205&lt;0.005,0,(GZ204*(1+GZ$5/Setup!$C$36)+IF($V205=33,N($F205),0))-DD205-FB205)</f>
        <v>0</v>
      </c>
      <c r="HA205" s="48" t="n">
        <f aca="false">IF((HA204*(1+HA$5/Setup!$C$36)+IF($V205=34,N($F205),0))-DE205-FC205&lt;0.005,0,(HA204*(1+HA$5/Setup!$C$36)+IF($V205=34,N($F205),0))-DE205-FC205)</f>
        <v>0</v>
      </c>
      <c r="HB205" s="48" t="n">
        <f aca="false">IF((HB204*(1+HB$5/Setup!$C$36)+IF($V205=35,N($F205),0))-DF205-FD205&lt;0.005,0,(HB204*(1+HB$5/Setup!$C$36)+IF($V205=35,N($F205),0))-DF205-FD205)</f>
        <v>0</v>
      </c>
      <c r="HC205" s="48" t="n">
        <f aca="false">IF((HC204*(1+HC$5/Setup!$C$36)+IF($V205=36,N($F205),0))-DG205-FE205&lt;0.005,0,(HC204*(1+HC$5/Setup!$C$36)+IF($V205=36,N($F205),0))-DG205-FE205)</f>
        <v>0</v>
      </c>
      <c r="HD205" s="48" t="n">
        <f aca="false">IF((HD204*(1+HD$5/Setup!$C$36)+IF($V205=37,N($F205),0))-DH205-FF205&lt;0.005,0,(HD204*(1+HD$5/Setup!$C$36)+IF($V205=37,N($F205),0))-DH205-FF205)</f>
        <v>0</v>
      </c>
      <c r="HE205" s="48" t="n">
        <f aca="false">IF((HE204*(1+HE$5/Setup!$C$36)+IF($V205=38,N($F205),0))-DI205-FG205&lt;0.005,0,(HE204*(1+HE$5/Setup!$C$36)+IF($V205=38,N($F205),0))-DI205-FG205)</f>
        <v>0</v>
      </c>
      <c r="HF205" s="48" t="n">
        <f aca="false">IF((HF204*(1+HF$5/Setup!$C$36)+IF($V205=39,N($F205),0))-DJ205-FH205&lt;0.005,0,(HF204*(1+HF$5/Setup!$C$36)+IF($V205=39,N($F205),0))-DJ205-FH205)</f>
        <v>0</v>
      </c>
      <c r="HG205" s="48" t="n">
        <f aca="false">IF((HG204*(1+HG$5/Setup!$C$36)+IF($V205=40,N($F205),0))-DK205-FI205&lt;0.005,0,(HG204*(1+HG$5/Setup!$C$36)+IF($V205=40,N($F205),0))-DK205-FI205)</f>
        <v>0</v>
      </c>
      <c r="HH205" s="48" t="n">
        <f aca="false">IF((HH204*(1+HH$5/Setup!$C$36)+IF($V205=41,N($F205),0))-DL205-FJ205&lt;0.005,0,(HH204*(1+HH$5/Setup!$C$36)+IF($V205=41,N($F205),0))-DL205-FJ205)</f>
        <v>0</v>
      </c>
      <c r="HI205" s="48" t="n">
        <f aca="false">IF((HI204*(1+HI$5/Setup!$C$36)+IF($V205=42,N($F205),0))-DM205-FK205&lt;0.005,0,(HI204*(1+HI$5/Setup!$C$36)+IF($V205=42,N($F205),0))-DM205-FK205)</f>
        <v>0</v>
      </c>
      <c r="HJ205" s="48" t="n">
        <f aca="false">IF((HJ204*(1+HJ$5/Setup!$C$36)+IF($V205=43,N($F205),0))-DN205-FL205&lt;0.005,0,(HJ204*(1+HJ$5/Setup!$C$36)+IF($V205=43,N($F205),0))-DN205-FL205)</f>
        <v>0</v>
      </c>
      <c r="HK205" s="48" t="n">
        <f aca="false">IF((HK204*(1+HK$5/Setup!$C$36)+IF($V205=44,N($F205),0))-DO205-FM205&lt;0.005,0,(HK204*(1+HK$5/Setup!$C$36)+IF($V205=44,N($F205),0))-DO205-FM205)</f>
        <v>0</v>
      </c>
      <c r="HL205" s="48" t="n">
        <f aca="false">IF((HL204*(1+HL$5/Setup!$C$36)+IF($V205=45,N($F205),0))-DP205-FN205&lt;0.005,0,(HL204*(1+HL$5/Setup!$C$36)+IF($V205=45,N($F205),0))-DP205-FN205)</f>
        <v>0</v>
      </c>
      <c r="HM205" s="48" t="n">
        <f aca="false">IF((HM204*(1+HM$5/Setup!$C$36)+IF($V205=46,N($F205),0))-DQ205-FO205&lt;0.005,0,(HM204*(1+HM$5/Setup!$C$36)+IF($V205=46,N($F205),0))-DQ205-FO205)</f>
        <v>0</v>
      </c>
      <c r="HN205" s="48" t="n">
        <f aca="false">IF((HN204*(1+HN$5/Setup!$C$36)+IF($V205=47,N($F205),0))-DR205-FP205&lt;0.005,0,(HN204*(1+HN$5/Setup!$C$36)+IF($V205=47,N($F205),0))-DR205-FP205)</f>
        <v>0</v>
      </c>
      <c r="HO205" s="48" t="n">
        <f aca="false">IF((HO204*(1+HO$5/Setup!$C$36)+IF($V205=48,N($F205),0))-DS205-FQ205&lt;0.005,0,(HO204*(1+HO$5/Setup!$C$36)+IF($V205=48,N($F205),0))-DS205-FQ205)</f>
        <v>0</v>
      </c>
      <c r="HP205" s="48" t="n">
        <f aca="false">IF((HP204*(1+HP$5/Setup!$C$36)+IF($V205=49,N($F205),0))-DT205-FR205&lt;0.005,0,(HP204*(1+HP$5/Setup!$C$36)+IF($V205=49,N($F205),0))-DT205-FR205)</f>
        <v>0</v>
      </c>
      <c r="HQ205" s="48" t="n">
        <f aca="false">IF((HQ204*(1+HQ$5/Setup!$C$36)+IF($V205=50,N($F205),0))-DU205-FS205&lt;0.005,0,(HQ204*(1+HQ$5/Setup!$C$36)+IF($V205=50,N($F205),0))-DU205-FS205)</f>
        <v>0</v>
      </c>
    </row>
    <row r="206" customFormat="false" ht="15" hidden="false" customHeight="false" outlineLevel="0" collapsed="false">
      <c r="A206" s="44" t="n">
        <v>198</v>
      </c>
      <c r="B206" s="45" t="n">
        <f aca="false">IF(Setup!$C$7="Every month",EDATE(Setup!$C$8,($A206-1)),IF(Setup!$C$7="Twice a month",DATE(YEAR(Setup!$C$8),MONTH(Setup!$C$8)+INT((($A206-1)+Setup!$C$41)/2),MIN(IF(MOD(($A206-1)+Setup!$C$41,2)=0,Setup!$C$39,Setup!$C$40),DAY(EOMONTH(DATE(YEAR(Setup!$C$8),MONTH(Setup!$C$8)+INT((($A206-1)+Setup!$C$41)/2),1),0)))),Setup!$C$8+($A206-1)*IF(Setup!$C$7="Every week",7,14)))</f>
        <v>49083</v>
      </c>
      <c r="C206" s="45" t="n">
        <f aca="false">IF(Setup!$C$7="Every month",EDATE(Setup!$C$8,$A206),IF(Setup!$C$7="Twice a month",DATE(YEAR(Setup!$C$8),MONTH(Setup!$C$8)+INT(($A206+Setup!$C$41)/2),MIN(IF(MOD($A206+Setup!$C$41,2)=0,Setup!$C$39,Setup!$C$40),DAY(EOMONTH(DATE(YEAR(Setup!$C$8),MONTH(Setup!$C$8)+INT(($A206+Setup!$C$41)/2),1),0)))),Setup!$C$8+$A206*IF(Setup!$C$7="Every week",7,14)))</f>
        <v>49097</v>
      </c>
      <c r="D206" s="46"/>
      <c r="E206" s="47"/>
      <c r="F206" s="47"/>
      <c r="G206" s="47"/>
      <c r="H206" s="47"/>
      <c r="I206" s="48" t="n">
        <f aca="false">N(Setup!$C$11)+N(E206)</f>
        <v>100</v>
      </c>
      <c r="J206" s="48" t="n">
        <f aca="false">MIN(Setup!$C$37,MAX(I206,0))</f>
        <v>9.23076923076923</v>
      </c>
      <c r="K206" s="48" t="n">
        <f aca="false">MIN(MAX(N(Setup!$C$14)-L205,0),MAX(I206-J206,0))</f>
        <v>0</v>
      </c>
      <c r="L206" s="48" t="n">
        <f aca="false">L205+K206-N(G206)</f>
        <v>500</v>
      </c>
      <c r="M206" s="48" t="n">
        <f aca="false">M205+J206-N(H206)</f>
        <v>1827.69230769232</v>
      </c>
      <c r="N206" s="48" t="n">
        <f aca="false">SUM(BX206:DU206)</f>
        <v>0</v>
      </c>
      <c r="O206" s="48" t="n">
        <f aca="false">SUM(Z206:BW206)-N206</f>
        <v>40</v>
      </c>
      <c r="P206" s="48" t="n">
        <f aca="false">MAX(I206-J206-K206,0)+O206</f>
        <v>130.769230769231</v>
      </c>
      <c r="Q206" s="48" t="n">
        <f aca="false">SUM(DV206:FS206)</f>
        <v>0</v>
      </c>
      <c r="R206" s="49" t="n">
        <f aca="false">N206+J206+K206+Q206</f>
        <v>9.23076923076923</v>
      </c>
      <c r="S206" s="48" t="n">
        <f aca="false">T206-T205-N(F206)+N206+Q206</f>
        <v>0</v>
      </c>
      <c r="T206" s="49" t="n">
        <f aca="false">SUM(FT206:HQ206)</f>
        <v>0</v>
      </c>
      <c r="U206" s="44" t="str">
        <f aca="false">IF(T205&lt;0.005,"",INDEX(Helpers!$C$2:$C$51,IF(_xlfn.MINIFS($DV$6:$FS$6,DV206:FS206,"&gt;0.005")=0,V206,_xlfn.MINIFS($DV$6:$FS$6,DV206:FS206,"&gt;0.005"))))</f>
        <v/>
      </c>
      <c r="V206" s="44" t="n">
        <f aca="false">IF(_xlfn.MINIFS($FT$6:$HQ$6,FT205:HQ205,"&gt;0.005")=0,1,_xlfn.MINIFS($FT$6:$HQ$6,FT205:HQ205,"&gt;0.005"))</f>
        <v>1</v>
      </c>
      <c r="W206" s="44" t="n">
        <f aca="false">IF(AND(D206&lt;&gt;"Paid",T205&gt;0.005),1,0)</f>
        <v>0</v>
      </c>
      <c r="X206" s="48" t="n">
        <f aca="false">SUMPRODUCT(((Helpers!$G$2:$G$51*(1+(Helpers!$D$2:$D$51+0.000000001)/12)^(($B206-Setup!$C$8)/(365.25/12))-Helpers!$E$2:$E$51*((1+(Helpers!$D$2:$D$51+0.000000001)/12)^(($B206-Setup!$C$8)/(365.25/12))-1)/((Helpers!$D$2:$D$51+0.000000001)/12))&gt;0)*(Helpers!$G$2:$G$51*(1+(Helpers!$D$2:$D$51+0.000000001)/12)^(($B206-Setup!$C$8)/(365.25/12))-Helpers!$E$2:$E$51*((1+(Helpers!$D$2:$D$51+0.000000001)/12)^(($B206-Setup!$C$8)/(365.25/12))-1)/((Helpers!$D$2:$D$51+0.000000001)/12)))</f>
        <v>0</v>
      </c>
      <c r="Y206" s="48"/>
      <c r="Z206" s="48" t="n">
        <f aca="false">IF(OR(N(Z$5)=0,Z$6=""),0,Z$5*((DATE(YEAR($B206),MONTH($B206),MIN(Z$6,DAY(EOMONTH($B206,0))))&gt;=$B206)*(DATE(YEAR($B206),MONTH($B206),MIN(Z$6,DAY(EOMONTH($B206,0))))&lt;$C206)+(DATE(YEAR($B206),MONTH($B206)+1,MIN(Z$6,DAY(EOMONTH($B206,1))))&gt;=$B206)*(DATE(YEAR($B206),MONTH($B206)+1,MIN(Z$6,DAY(EOMONTH($B206,1))))&lt;$C206)))</f>
        <v>0</v>
      </c>
      <c r="AA206" s="48" t="n">
        <f aca="false">IF(OR(N(AA$5)=0,AA$6=""),0,AA$5*((DATE(YEAR($B206),MONTH($B206),MIN(AA$6,DAY(EOMONTH($B206,0))))&gt;=$B206)*(DATE(YEAR($B206),MONTH($B206),MIN(AA$6,DAY(EOMONTH($B206,0))))&lt;$C206)+(DATE(YEAR($B206),MONTH($B206)+1,MIN(AA$6,DAY(EOMONTH($B206,1))))&gt;=$B206)*(DATE(YEAR($B206),MONTH($B206)+1,MIN(AA$6,DAY(EOMONTH($B206,1))))&lt;$C206)))</f>
        <v>40</v>
      </c>
      <c r="AB206" s="48" t="n">
        <f aca="false">IF(OR(N(AB$5)=0,AB$6=""),0,AB$5*((DATE(YEAR($B206),MONTH($B206),MIN(AB$6,DAY(EOMONTH($B206,0))))&gt;=$B206)*(DATE(YEAR($B206),MONTH($B206),MIN(AB$6,DAY(EOMONTH($B206,0))))&lt;$C206)+(DATE(YEAR($B206),MONTH($B206)+1,MIN(AB$6,DAY(EOMONTH($B206,1))))&gt;=$B206)*(DATE(YEAR($B206),MONTH($B206)+1,MIN(AB$6,DAY(EOMONTH($B206,1))))&lt;$C206)))</f>
        <v>0</v>
      </c>
      <c r="AC206" s="48" t="n">
        <f aca="false">IF(OR(N(AC$5)=0,AC$6=""),0,AC$5*((DATE(YEAR($B206),MONTH($B206),MIN(AC$6,DAY(EOMONTH($B206,0))))&gt;=$B206)*(DATE(YEAR($B206),MONTH($B206),MIN(AC$6,DAY(EOMONTH($B206,0))))&lt;$C206)+(DATE(YEAR($B206),MONTH($B206)+1,MIN(AC$6,DAY(EOMONTH($B206,1))))&gt;=$B206)*(DATE(YEAR($B206),MONTH($B206)+1,MIN(AC$6,DAY(EOMONTH($B206,1))))&lt;$C206)))</f>
        <v>0</v>
      </c>
      <c r="AD206" s="48" t="n">
        <f aca="false">IF(OR(N(AD$5)=0,AD$6=""),0,AD$5*((DATE(YEAR($B206),MONTH($B206),MIN(AD$6,DAY(EOMONTH($B206,0))))&gt;=$B206)*(DATE(YEAR($B206),MONTH($B206),MIN(AD$6,DAY(EOMONTH($B206,0))))&lt;$C206)+(DATE(YEAR($B206),MONTH($B206)+1,MIN(AD$6,DAY(EOMONTH($B206,1))))&gt;=$B206)*(DATE(YEAR($B206),MONTH($B206)+1,MIN(AD$6,DAY(EOMONTH($B206,1))))&lt;$C206)))</f>
        <v>0</v>
      </c>
      <c r="AE206" s="48" t="n">
        <f aca="false">IF(OR(N(AE$5)=0,AE$6=""),0,AE$5*((DATE(YEAR($B206),MONTH($B206),MIN(AE$6,DAY(EOMONTH($B206,0))))&gt;=$B206)*(DATE(YEAR($B206),MONTH($B206),MIN(AE$6,DAY(EOMONTH($B206,0))))&lt;$C206)+(DATE(YEAR($B206),MONTH($B206)+1,MIN(AE$6,DAY(EOMONTH($B206,1))))&gt;=$B206)*(DATE(YEAR($B206),MONTH($B206)+1,MIN(AE$6,DAY(EOMONTH($B206,1))))&lt;$C206)))</f>
        <v>0</v>
      </c>
      <c r="AF206" s="48" t="n">
        <f aca="false">IF(OR(N(AF$5)=0,AF$6=""),0,AF$5*((DATE(YEAR($B206),MONTH($B206),MIN(AF$6,DAY(EOMONTH($B206,0))))&gt;=$B206)*(DATE(YEAR($B206),MONTH($B206),MIN(AF$6,DAY(EOMONTH($B206,0))))&lt;$C206)+(DATE(YEAR($B206),MONTH($B206)+1,MIN(AF$6,DAY(EOMONTH($B206,1))))&gt;=$B206)*(DATE(YEAR($B206),MONTH($B206)+1,MIN(AF$6,DAY(EOMONTH($B206,1))))&lt;$C206)))</f>
        <v>0</v>
      </c>
      <c r="AG206" s="48" t="n">
        <f aca="false">IF(OR(N(AG$5)=0,AG$6=""),0,AG$5*((DATE(YEAR($B206),MONTH($B206),MIN(AG$6,DAY(EOMONTH($B206,0))))&gt;=$B206)*(DATE(YEAR($B206),MONTH($B206),MIN(AG$6,DAY(EOMONTH($B206,0))))&lt;$C206)+(DATE(YEAR($B206),MONTH($B206)+1,MIN(AG$6,DAY(EOMONTH($B206,1))))&gt;=$B206)*(DATE(YEAR($B206),MONTH($B206)+1,MIN(AG$6,DAY(EOMONTH($B206,1))))&lt;$C206)))</f>
        <v>0</v>
      </c>
      <c r="AH206" s="48" t="n">
        <f aca="false">IF(OR(N(AH$5)=0,AH$6=""),0,AH$5*((DATE(YEAR($B206),MONTH($B206),MIN(AH$6,DAY(EOMONTH($B206,0))))&gt;=$B206)*(DATE(YEAR($B206),MONTH($B206),MIN(AH$6,DAY(EOMONTH($B206,0))))&lt;$C206)+(DATE(YEAR($B206),MONTH($B206)+1,MIN(AH$6,DAY(EOMONTH($B206,1))))&gt;=$B206)*(DATE(YEAR($B206),MONTH($B206)+1,MIN(AH$6,DAY(EOMONTH($B206,1))))&lt;$C206)))</f>
        <v>0</v>
      </c>
      <c r="AI206" s="48" t="n">
        <f aca="false">IF(OR(N(AI$5)=0,AI$6=""),0,AI$5*((DATE(YEAR($B206),MONTH($B206),MIN(AI$6,DAY(EOMONTH($B206,0))))&gt;=$B206)*(DATE(YEAR($B206),MONTH($B206),MIN(AI$6,DAY(EOMONTH($B206,0))))&lt;$C206)+(DATE(YEAR($B206),MONTH($B206)+1,MIN(AI$6,DAY(EOMONTH($B206,1))))&gt;=$B206)*(DATE(YEAR($B206),MONTH($B206)+1,MIN(AI$6,DAY(EOMONTH($B206,1))))&lt;$C206)))</f>
        <v>0</v>
      </c>
      <c r="AJ206" s="48" t="n">
        <f aca="false">IF(OR(N(AJ$5)=0,AJ$6=""),0,AJ$5*((DATE(YEAR($B206),MONTH($B206),MIN(AJ$6,DAY(EOMONTH($B206,0))))&gt;=$B206)*(DATE(YEAR($B206),MONTH($B206),MIN(AJ$6,DAY(EOMONTH($B206,0))))&lt;$C206)+(DATE(YEAR($B206),MONTH($B206)+1,MIN(AJ$6,DAY(EOMONTH($B206,1))))&gt;=$B206)*(DATE(YEAR($B206),MONTH($B206)+1,MIN(AJ$6,DAY(EOMONTH($B206,1))))&lt;$C206)))</f>
        <v>0</v>
      </c>
      <c r="AK206" s="48" t="n">
        <f aca="false">IF(OR(N(AK$5)=0,AK$6=""),0,AK$5*((DATE(YEAR($B206),MONTH($B206),MIN(AK$6,DAY(EOMONTH($B206,0))))&gt;=$B206)*(DATE(YEAR($B206),MONTH($B206),MIN(AK$6,DAY(EOMONTH($B206,0))))&lt;$C206)+(DATE(YEAR($B206),MONTH($B206)+1,MIN(AK$6,DAY(EOMONTH($B206,1))))&gt;=$B206)*(DATE(YEAR($B206),MONTH($B206)+1,MIN(AK$6,DAY(EOMONTH($B206,1))))&lt;$C206)))</f>
        <v>0</v>
      </c>
      <c r="AL206" s="48" t="n">
        <f aca="false">IF(OR(N(AL$5)=0,AL$6=""),0,AL$5*((DATE(YEAR($B206),MONTH($B206),MIN(AL$6,DAY(EOMONTH($B206,0))))&gt;=$B206)*(DATE(YEAR($B206),MONTH($B206),MIN(AL$6,DAY(EOMONTH($B206,0))))&lt;$C206)+(DATE(YEAR($B206),MONTH($B206)+1,MIN(AL$6,DAY(EOMONTH($B206,1))))&gt;=$B206)*(DATE(YEAR($B206),MONTH($B206)+1,MIN(AL$6,DAY(EOMONTH($B206,1))))&lt;$C206)))</f>
        <v>0</v>
      </c>
      <c r="AM206" s="48" t="n">
        <f aca="false">IF(OR(N(AM$5)=0,AM$6=""),0,AM$5*((DATE(YEAR($B206),MONTH($B206),MIN(AM$6,DAY(EOMONTH($B206,0))))&gt;=$B206)*(DATE(YEAR($B206),MONTH($B206),MIN(AM$6,DAY(EOMONTH($B206,0))))&lt;$C206)+(DATE(YEAR($B206),MONTH($B206)+1,MIN(AM$6,DAY(EOMONTH($B206,1))))&gt;=$B206)*(DATE(YEAR($B206),MONTH($B206)+1,MIN(AM$6,DAY(EOMONTH($B206,1))))&lt;$C206)))</f>
        <v>0</v>
      </c>
      <c r="AN206" s="48" t="n">
        <f aca="false">IF(OR(N(AN$5)=0,AN$6=""),0,AN$5*((DATE(YEAR($B206),MONTH($B206),MIN(AN$6,DAY(EOMONTH($B206,0))))&gt;=$B206)*(DATE(YEAR($B206),MONTH($B206),MIN(AN$6,DAY(EOMONTH($B206,0))))&lt;$C206)+(DATE(YEAR($B206),MONTH($B206)+1,MIN(AN$6,DAY(EOMONTH($B206,1))))&gt;=$B206)*(DATE(YEAR($B206),MONTH($B206)+1,MIN(AN$6,DAY(EOMONTH($B206,1))))&lt;$C206)))</f>
        <v>0</v>
      </c>
      <c r="AO206" s="48" t="n">
        <f aca="false">IF(OR(N(AO$5)=0,AO$6=""),0,AO$5*((DATE(YEAR($B206),MONTH($B206),MIN(AO$6,DAY(EOMONTH($B206,0))))&gt;=$B206)*(DATE(YEAR($B206),MONTH($B206),MIN(AO$6,DAY(EOMONTH($B206,0))))&lt;$C206)+(DATE(YEAR($B206),MONTH($B206)+1,MIN(AO$6,DAY(EOMONTH($B206,1))))&gt;=$B206)*(DATE(YEAR($B206),MONTH($B206)+1,MIN(AO$6,DAY(EOMONTH($B206,1))))&lt;$C206)))</f>
        <v>0</v>
      </c>
      <c r="AP206" s="48" t="n">
        <f aca="false">IF(OR(N(AP$5)=0,AP$6=""),0,AP$5*((DATE(YEAR($B206),MONTH($B206),MIN(AP$6,DAY(EOMONTH($B206,0))))&gt;=$B206)*(DATE(YEAR($B206),MONTH($B206),MIN(AP$6,DAY(EOMONTH($B206,0))))&lt;$C206)+(DATE(YEAR($B206),MONTH($B206)+1,MIN(AP$6,DAY(EOMONTH($B206,1))))&gt;=$B206)*(DATE(YEAR($B206),MONTH($B206)+1,MIN(AP$6,DAY(EOMONTH($B206,1))))&lt;$C206)))</f>
        <v>0</v>
      </c>
      <c r="AQ206" s="48" t="n">
        <f aca="false">IF(OR(N(AQ$5)=0,AQ$6=""),0,AQ$5*((DATE(YEAR($B206),MONTH($B206),MIN(AQ$6,DAY(EOMONTH($B206,0))))&gt;=$B206)*(DATE(YEAR($B206),MONTH($B206),MIN(AQ$6,DAY(EOMONTH($B206,0))))&lt;$C206)+(DATE(YEAR($B206),MONTH($B206)+1,MIN(AQ$6,DAY(EOMONTH($B206,1))))&gt;=$B206)*(DATE(YEAR($B206),MONTH($B206)+1,MIN(AQ$6,DAY(EOMONTH($B206,1))))&lt;$C206)))</f>
        <v>0</v>
      </c>
      <c r="AR206" s="48" t="n">
        <f aca="false">IF(OR(N(AR$5)=0,AR$6=""),0,AR$5*((DATE(YEAR($B206),MONTH($B206),MIN(AR$6,DAY(EOMONTH($B206,0))))&gt;=$B206)*(DATE(YEAR($B206),MONTH($B206),MIN(AR$6,DAY(EOMONTH($B206,0))))&lt;$C206)+(DATE(YEAR($B206),MONTH($B206)+1,MIN(AR$6,DAY(EOMONTH($B206,1))))&gt;=$B206)*(DATE(YEAR($B206),MONTH($B206)+1,MIN(AR$6,DAY(EOMONTH($B206,1))))&lt;$C206)))</f>
        <v>0</v>
      </c>
      <c r="AS206" s="48" t="n">
        <f aca="false">IF(OR(N(AS$5)=0,AS$6=""),0,AS$5*((DATE(YEAR($B206),MONTH($B206),MIN(AS$6,DAY(EOMONTH($B206,0))))&gt;=$B206)*(DATE(YEAR($B206),MONTH($B206),MIN(AS$6,DAY(EOMONTH($B206,0))))&lt;$C206)+(DATE(YEAR($B206),MONTH($B206)+1,MIN(AS$6,DAY(EOMONTH($B206,1))))&gt;=$B206)*(DATE(YEAR($B206),MONTH($B206)+1,MIN(AS$6,DAY(EOMONTH($B206,1))))&lt;$C206)))</f>
        <v>0</v>
      </c>
      <c r="AT206" s="48" t="n">
        <f aca="false">IF(OR(N(AT$5)=0,AT$6=""),0,AT$5*((DATE(YEAR($B206),MONTH($B206),MIN(AT$6,DAY(EOMONTH($B206,0))))&gt;=$B206)*(DATE(YEAR($B206),MONTH($B206),MIN(AT$6,DAY(EOMONTH($B206,0))))&lt;$C206)+(DATE(YEAR($B206),MONTH($B206)+1,MIN(AT$6,DAY(EOMONTH($B206,1))))&gt;=$B206)*(DATE(YEAR($B206),MONTH($B206)+1,MIN(AT$6,DAY(EOMONTH($B206,1))))&lt;$C206)))</f>
        <v>0</v>
      </c>
      <c r="AU206" s="48" t="n">
        <f aca="false">IF(OR(N(AU$5)=0,AU$6=""),0,AU$5*((DATE(YEAR($B206),MONTH($B206),MIN(AU$6,DAY(EOMONTH($B206,0))))&gt;=$B206)*(DATE(YEAR($B206),MONTH($B206),MIN(AU$6,DAY(EOMONTH($B206,0))))&lt;$C206)+(DATE(YEAR($B206),MONTH($B206)+1,MIN(AU$6,DAY(EOMONTH($B206,1))))&gt;=$B206)*(DATE(YEAR($B206),MONTH($B206)+1,MIN(AU$6,DAY(EOMONTH($B206,1))))&lt;$C206)))</f>
        <v>0</v>
      </c>
      <c r="AV206" s="48" t="n">
        <f aca="false">IF(OR(N(AV$5)=0,AV$6=""),0,AV$5*((DATE(YEAR($B206),MONTH($B206),MIN(AV$6,DAY(EOMONTH($B206,0))))&gt;=$B206)*(DATE(YEAR($B206),MONTH($B206),MIN(AV$6,DAY(EOMONTH($B206,0))))&lt;$C206)+(DATE(YEAR($B206),MONTH($B206)+1,MIN(AV$6,DAY(EOMONTH($B206,1))))&gt;=$B206)*(DATE(YEAR($B206),MONTH($B206)+1,MIN(AV$6,DAY(EOMONTH($B206,1))))&lt;$C206)))</f>
        <v>0</v>
      </c>
      <c r="AW206" s="48" t="n">
        <f aca="false">IF(OR(N(AW$5)=0,AW$6=""),0,AW$5*((DATE(YEAR($B206),MONTH($B206),MIN(AW$6,DAY(EOMONTH($B206,0))))&gt;=$B206)*(DATE(YEAR($B206),MONTH($B206),MIN(AW$6,DAY(EOMONTH($B206,0))))&lt;$C206)+(DATE(YEAR($B206),MONTH($B206)+1,MIN(AW$6,DAY(EOMONTH($B206,1))))&gt;=$B206)*(DATE(YEAR($B206),MONTH($B206)+1,MIN(AW$6,DAY(EOMONTH($B206,1))))&lt;$C206)))</f>
        <v>0</v>
      </c>
      <c r="AX206" s="48" t="n">
        <f aca="false">IF(OR(N(AX$5)=0,AX$6=""),0,AX$5*((DATE(YEAR($B206),MONTH($B206),MIN(AX$6,DAY(EOMONTH($B206,0))))&gt;=$B206)*(DATE(YEAR($B206),MONTH($B206),MIN(AX$6,DAY(EOMONTH($B206,0))))&lt;$C206)+(DATE(YEAR($B206),MONTH($B206)+1,MIN(AX$6,DAY(EOMONTH($B206,1))))&gt;=$B206)*(DATE(YEAR($B206),MONTH($B206)+1,MIN(AX$6,DAY(EOMONTH($B206,1))))&lt;$C206)))</f>
        <v>0</v>
      </c>
      <c r="AY206" s="48" t="n">
        <f aca="false">IF(OR(N(AY$5)=0,AY$6=""),0,AY$5*((DATE(YEAR($B206),MONTH($B206),MIN(AY$6,DAY(EOMONTH($B206,0))))&gt;=$B206)*(DATE(YEAR($B206),MONTH($B206),MIN(AY$6,DAY(EOMONTH($B206,0))))&lt;$C206)+(DATE(YEAR($B206),MONTH($B206)+1,MIN(AY$6,DAY(EOMONTH($B206,1))))&gt;=$B206)*(DATE(YEAR($B206),MONTH($B206)+1,MIN(AY$6,DAY(EOMONTH($B206,1))))&lt;$C206)))</f>
        <v>0</v>
      </c>
      <c r="AZ206" s="48" t="n">
        <f aca="false">IF(OR(N(AZ$5)=0,AZ$6=""),0,AZ$5*((DATE(YEAR($B206),MONTH($B206),MIN(AZ$6,DAY(EOMONTH($B206,0))))&gt;=$B206)*(DATE(YEAR($B206),MONTH($B206),MIN(AZ$6,DAY(EOMONTH($B206,0))))&lt;$C206)+(DATE(YEAR($B206),MONTH($B206)+1,MIN(AZ$6,DAY(EOMONTH($B206,1))))&gt;=$B206)*(DATE(YEAR($B206),MONTH($B206)+1,MIN(AZ$6,DAY(EOMONTH($B206,1))))&lt;$C206)))</f>
        <v>0</v>
      </c>
      <c r="BA206" s="48" t="n">
        <f aca="false">IF(OR(N(BA$5)=0,BA$6=""),0,BA$5*((DATE(YEAR($B206),MONTH($B206),MIN(BA$6,DAY(EOMONTH($B206,0))))&gt;=$B206)*(DATE(YEAR($B206),MONTH($B206),MIN(BA$6,DAY(EOMONTH($B206,0))))&lt;$C206)+(DATE(YEAR($B206),MONTH($B206)+1,MIN(BA$6,DAY(EOMONTH($B206,1))))&gt;=$B206)*(DATE(YEAR($B206),MONTH($B206)+1,MIN(BA$6,DAY(EOMONTH($B206,1))))&lt;$C206)))</f>
        <v>0</v>
      </c>
      <c r="BB206" s="48" t="n">
        <f aca="false">IF(OR(N(BB$5)=0,BB$6=""),0,BB$5*((DATE(YEAR($B206),MONTH($B206),MIN(BB$6,DAY(EOMONTH($B206,0))))&gt;=$B206)*(DATE(YEAR($B206),MONTH($B206),MIN(BB$6,DAY(EOMONTH($B206,0))))&lt;$C206)+(DATE(YEAR($B206),MONTH($B206)+1,MIN(BB$6,DAY(EOMONTH($B206,1))))&gt;=$B206)*(DATE(YEAR($B206),MONTH($B206)+1,MIN(BB$6,DAY(EOMONTH($B206,1))))&lt;$C206)))</f>
        <v>0</v>
      </c>
      <c r="BC206" s="48" t="n">
        <f aca="false">IF(OR(N(BC$5)=0,BC$6=""),0,BC$5*((DATE(YEAR($B206),MONTH($B206),MIN(BC$6,DAY(EOMONTH($B206,0))))&gt;=$B206)*(DATE(YEAR($B206),MONTH($B206),MIN(BC$6,DAY(EOMONTH($B206,0))))&lt;$C206)+(DATE(YEAR($B206),MONTH($B206)+1,MIN(BC$6,DAY(EOMONTH($B206,1))))&gt;=$B206)*(DATE(YEAR($B206),MONTH($B206)+1,MIN(BC$6,DAY(EOMONTH($B206,1))))&lt;$C206)))</f>
        <v>0</v>
      </c>
      <c r="BD206" s="48" t="n">
        <f aca="false">IF(OR(N(BD$5)=0,BD$6=""),0,BD$5*((DATE(YEAR($B206),MONTH($B206),MIN(BD$6,DAY(EOMONTH($B206,0))))&gt;=$B206)*(DATE(YEAR($B206),MONTH($B206),MIN(BD$6,DAY(EOMONTH($B206,0))))&lt;$C206)+(DATE(YEAR($B206),MONTH($B206)+1,MIN(BD$6,DAY(EOMONTH($B206,1))))&gt;=$B206)*(DATE(YEAR($B206),MONTH($B206)+1,MIN(BD$6,DAY(EOMONTH($B206,1))))&lt;$C206)))</f>
        <v>0</v>
      </c>
      <c r="BE206" s="48" t="n">
        <f aca="false">IF(OR(N(BE$5)=0,BE$6=""),0,BE$5*((DATE(YEAR($B206),MONTH($B206),MIN(BE$6,DAY(EOMONTH($B206,0))))&gt;=$B206)*(DATE(YEAR($B206),MONTH($B206),MIN(BE$6,DAY(EOMONTH($B206,0))))&lt;$C206)+(DATE(YEAR($B206),MONTH($B206)+1,MIN(BE$6,DAY(EOMONTH($B206,1))))&gt;=$B206)*(DATE(YEAR($B206),MONTH($B206)+1,MIN(BE$6,DAY(EOMONTH($B206,1))))&lt;$C206)))</f>
        <v>0</v>
      </c>
      <c r="BF206" s="48" t="n">
        <f aca="false">IF(OR(N(BF$5)=0,BF$6=""),0,BF$5*((DATE(YEAR($B206),MONTH($B206),MIN(BF$6,DAY(EOMONTH($B206,0))))&gt;=$B206)*(DATE(YEAR($B206),MONTH($B206),MIN(BF$6,DAY(EOMONTH($B206,0))))&lt;$C206)+(DATE(YEAR($B206),MONTH($B206)+1,MIN(BF$6,DAY(EOMONTH($B206,1))))&gt;=$B206)*(DATE(YEAR($B206),MONTH($B206)+1,MIN(BF$6,DAY(EOMONTH($B206,1))))&lt;$C206)))</f>
        <v>0</v>
      </c>
      <c r="BG206" s="48" t="n">
        <f aca="false">IF(OR(N(BG$5)=0,BG$6=""),0,BG$5*((DATE(YEAR($B206),MONTH($B206),MIN(BG$6,DAY(EOMONTH($B206,0))))&gt;=$B206)*(DATE(YEAR($B206),MONTH($B206),MIN(BG$6,DAY(EOMONTH($B206,0))))&lt;$C206)+(DATE(YEAR($B206),MONTH($B206)+1,MIN(BG$6,DAY(EOMONTH($B206,1))))&gt;=$B206)*(DATE(YEAR($B206),MONTH($B206)+1,MIN(BG$6,DAY(EOMONTH($B206,1))))&lt;$C206)))</f>
        <v>0</v>
      </c>
      <c r="BH206" s="48" t="n">
        <f aca="false">IF(OR(N(BH$5)=0,BH$6=""),0,BH$5*((DATE(YEAR($B206),MONTH($B206),MIN(BH$6,DAY(EOMONTH($B206,0))))&gt;=$B206)*(DATE(YEAR($B206),MONTH($B206),MIN(BH$6,DAY(EOMONTH($B206,0))))&lt;$C206)+(DATE(YEAR($B206),MONTH($B206)+1,MIN(BH$6,DAY(EOMONTH($B206,1))))&gt;=$B206)*(DATE(YEAR($B206),MONTH($B206)+1,MIN(BH$6,DAY(EOMONTH($B206,1))))&lt;$C206)))</f>
        <v>0</v>
      </c>
      <c r="BI206" s="48" t="n">
        <f aca="false">IF(OR(N(BI$5)=0,BI$6=""),0,BI$5*((DATE(YEAR($B206),MONTH($B206),MIN(BI$6,DAY(EOMONTH($B206,0))))&gt;=$B206)*(DATE(YEAR($B206),MONTH($B206),MIN(BI$6,DAY(EOMONTH($B206,0))))&lt;$C206)+(DATE(YEAR($B206),MONTH($B206)+1,MIN(BI$6,DAY(EOMONTH($B206,1))))&gt;=$B206)*(DATE(YEAR($B206),MONTH($B206)+1,MIN(BI$6,DAY(EOMONTH($B206,1))))&lt;$C206)))</f>
        <v>0</v>
      </c>
      <c r="BJ206" s="48" t="n">
        <f aca="false">IF(OR(N(BJ$5)=0,BJ$6=""),0,BJ$5*((DATE(YEAR($B206),MONTH($B206),MIN(BJ$6,DAY(EOMONTH($B206,0))))&gt;=$B206)*(DATE(YEAR($B206),MONTH($B206),MIN(BJ$6,DAY(EOMONTH($B206,0))))&lt;$C206)+(DATE(YEAR($B206),MONTH($B206)+1,MIN(BJ$6,DAY(EOMONTH($B206,1))))&gt;=$B206)*(DATE(YEAR($B206),MONTH($B206)+1,MIN(BJ$6,DAY(EOMONTH($B206,1))))&lt;$C206)))</f>
        <v>0</v>
      </c>
      <c r="BK206" s="48" t="n">
        <f aca="false">IF(OR(N(BK$5)=0,BK$6=""),0,BK$5*((DATE(YEAR($B206),MONTH($B206),MIN(BK$6,DAY(EOMONTH($B206,0))))&gt;=$B206)*(DATE(YEAR($B206),MONTH($B206),MIN(BK$6,DAY(EOMONTH($B206,0))))&lt;$C206)+(DATE(YEAR($B206),MONTH($B206)+1,MIN(BK$6,DAY(EOMONTH($B206,1))))&gt;=$B206)*(DATE(YEAR($B206),MONTH($B206)+1,MIN(BK$6,DAY(EOMONTH($B206,1))))&lt;$C206)))</f>
        <v>0</v>
      </c>
      <c r="BL206" s="48" t="n">
        <f aca="false">IF(OR(N(BL$5)=0,BL$6=""),0,BL$5*((DATE(YEAR($B206),MONTH($B206),MIN(BL$6,DAY(EOMONTH($B206,0))))&gt;=$B206)*(DATE(YEAR($B206),MONTH($B206),MIN(BL$6,DAY(EOMONTH($B206,0))))&lt;$C206)+(DATE(YEAR($B206),MONTH($B206)+1,MIN(BL$6,DAY(EOMONTH($B206,1))))&gt;=$B206)*(DATE(YEAR($B206),MONTH($B206)+1,MIN(BL$6,DAY(EOMONTH($B206,1))))&lt;$C206)))</f>
        <v>0</v>
      </c>
      <c r="BM206" s="48" t="n">
        <f aca="false">IF(OR(N(BM$5)=0,BM$6=""),0,BM$5*((DATE(YEAR($B206),MONTH($B206),MIN(BM$6,DAY(EOMONTH($B206,0))))&gt;=$B206)*(DATE(YEAR($B206),MONTH($B206),MIN(BM$6,DAY(EOMONTH($B206,0))))&lt;$C206)+(DATE(YEAR($B206),MONTH($B206)+1,MIN(BM$6,DAY(EOMONTH($B206,1))))&gt;=$B206)*(DATE(YEAR($B206),MONTH($B206)+1,MIN(BM$6,DAY(EOMONTH($B206,1))))&lt;$C206)))</f>
        <v>0</v>
      </c>
      <c r="BN206" s="48" t="n">
        <f aca="false">IF(OR(N(BN$5)=0,BN$6=""),0,BN$5*((DATE(YEAR($B206),MONTH($B206),MIN(BN$6,DAY(EOMONTH($B206,0))))&gt;=$B206)*(DATE(YEAR($B206),MONTH($B206),MIN(BN$6,DAY(EOMONTH($B206,0))))&lt;$C206)+(DATE(YEAR($B206),MONTH($B206)+1,MIN(BN$6,DAY(EOMONTH($B206,1))))&gt;=$B206)*(DATE(YEAR($B206),MONTH($B206)+1,MIN(BN$6,DAY(EOMONTH($B206,1))))&lt;$C206)))</f>
        <v>0</v>
      </c>
      <c r="BO206" s="48" t="n">
        <f aca="false">IF(OR(N(BO$5)=0,BO$6=""),0,BO$5*((DATE(YEAR($B206),MONTH($B206),MIN(BO$6,DAY(EOMONTH($B206,0))))&gt;=$B206)*(DATE(YEAR($B206),MONTH($B206),MIN(BO$6,DAY(EOMONTH($B206,0))))&lt;$C206)+(DATE(YEAR($B206),MONTH($B206)+1,MIN(BO$6,DAY(EOMONTH($B206,1))))&gt;=$B206)*(DATE(YEAR($B206),MONTH($B206)+1,MIN(BO$6,DAY(EOMONTH($B206,1))))&lt;$C206)))</f>
        <v>0</v>
      </c>
      <c r="BP206" s="48" t="n">
        <f aca="false">IF(OR(N(BP$5)=0,BP$6=""),0,BP$5*((DATE(YEAR($B206),MONTH($B206),MIN(BP$6,DAY(EOMONTH($B206,0))))&gt;=$B206)*(DATE(YEAR($B206),MONTH($B206),MIN(BP$6,DAY(EOMONTH($B206,0))))&lt;$C206)+(DATE(YEAR($B206),MONTH($B206)+1,MIN(BP$6,DAY(EOMONTH($B206,1))))&gt;=$B206)*(DATE(YEAR($B206),MONTH($B206)+1,MIN(BP$6,DAY(EOMONTH($B206,1))))&lt;$C206)))</f>
        <v>0</v>
      </c>
      <c r="BQ206" s="48" t="n">
        <f aca="false">IF(OR(N(BQ$5)=0,BQ$6=""),0,BQ$5*((DATE(YEAR($B206),MONTH($B206),MIN(BQ$6,DAY(EOMONTH($B206,0))))&gt;=$B206)*(DATE(YEAR($B206),MONTH($B206),MIN(BQ$6,DAY(EOMONTH($B206,0))))&lt;$C206)+(DATE(YEAR($B206),MONTH($B206)+1,MIN(BQ$6,DAY(EOMONTH($B206,1))))&gt;=$B206)*(DATE(YEAR($B206),MONTH($B206)+1,MIN(BQ$6,DAY(EOMONTH($B206,1))))&lt;$C206)))</f>
        <v>0</v>
      </c>
      <c r="BR206" s="48" t="n">
        <f aca="false">IF(OR(N(BR$5)=0,BR$6=""),0,BR$5*((DATE(YEAR($B206),MONTH($B206),MIN(BR$6,DAY(EOMONTH($B206,0))))&gt;=$B206)*(DATE(YEAR($B206),MONTH($B206),MIN(BR$6,DAY(EOMONTH($B206,0))))&lt;$C206)+(DATE(YEAR($B206),MONTH($B206)+1,MIN(BR$6,DAY(EOMONTH($B206,1))))&gt;=$B206)*(DATE(YEAR($B206),MONTH($B206)+1,MIN(BR$6,DAY(EOMONTH($B206,1))))&lt;$C206)))</f>
        <v>0</v>
      </c>
      <c r="BS206" s="48" t="n">
        <f aca="false">IF(OR(N(BS$5)=0,BS$6=""),0,BS$5*((DATE(YEAR($B206),MONTH($B206),MIN(BS$6,DAY(EOMONTH($B206,0))))&gt;=$B206)*(DATE(YEAR($B206),MONTH($B206),MIN(BS$6,DAY(EOMONTH($B206,0))))&lt;$C206)+(DATE(YEAR($B206),MONTH($B206)+1,MIN(BS$6,DAY(EOMONTH($B206,1))))&gt;=$B206)*(DATE(YEAR($B206),MONTH($B206)+1,MIN(BS$6,DAY(EOMONTH($B206,1))))&lt;$C206)))</f>
        <v>0</v>
      </c>
      <c r="BT206" s="48" t="n">
        <f aca="false">IF(OR(N(BT$5)=0,BT$6=""),0,BT$5*((DATE(YEAR($B206),MONTH($B206),MIN(BT$6,DAY(EOMONTH($B206,0))))&gt;=$B206)*(DATE(YEAR($B206),MONTH($B206),MIN(BT$6,DAY(EOMONTH($B206,0))))&lt;$C206)+(DATE(YEAR($B206),MONTH($B206)+1,MIN(BT$6,DAY(EOMONTH($B206,1))))&gt;=$B206)*(DATE(YEAR($B206),MONTH($B206)+1,MIN(BT$6,DAY(EOMONTH($B206,1))))&lt;$C206)))</f>
        <v>0</v>
      </c>
      <c r="BU206" s="48" t="n">
        <f aca="false">IF(OR(N(BU$5)=0,BU$6=""),0,BU$5*((DATE(YEAR($B206),MONTH($B206),MIN(BU$6,DAY(EOMONTH($B206,0))))&gt;=$B206)*(DATE(YEAR($B206),MONTH($B206),MIN(BU$6,DAY(EOMONTH($B206,0))))&lt;$C206)+(DATE(YEAR($B206),MONTH($B206)+1,MIN(BU$6,DAY(EOMONTH($B206,1))))&gt;=$B206)*(DATE(YEAR($B206),MONTH($B206)+1,MIN(BU$6,DAY(EOMONTH($B206,1))))&lt;$C206)))</f>
        <v>0</v>
      </c>
      <c r="BV206" s="48" t="n">
        <f aca="false">IF(OR(N(BV$5)=0,BV$6=""),0,BV$5*((DATE(YEAR($B206),MONTH($B206),MIN(BV$6,DAY(EOMONTH($B206,0))))&gt;=$B206)*(DATE(YEAR($B206),MONTH($B206),MIN(BV$6,DAY(EOMONTH($B206,0))))&lt;$C206)+(DATE(YEAR($B206),MONTH($B206)+1,MIN(BV$6,DAY(EOMONTH($B206,1))))&gt;=$B206)*(DATE(YEAR($B206),MONTH($B206)+1,MIN(BV$6,DAY(EOMONTH($B206,1))))&lt;$C206)))</f>
        <v>0</v>
      </c>
      <c r="BW206" s="48" t="n">
        <f aca="false">IF(OR(N(BW$5)=0,BW$6=""),0,BW$5*((DATE(YEAR($B206),MONTH($B206),MIN(BW$6,DAY(EOMONTH($B206,0))))&gt;=$B206)*(DATE(YEAR($B206),MONTH($B206),MIN(BW$6,DAY(EOMONTH($B206,0))))&lt;$C206)+(DATE(YEAR($B206),MONTH($B206)+1,MIN(BW$6,DAY(EOMONTH($B206,1))))&gt;=$B206)*(DATE(YEAR($B206),MONTH($B206)+1,MIN(BW$6,DAY(EOMONTH($B206,1))))&lt;$C206)))</f>
        <v>0</v>
      </c>
      <c r="BX206" s="48" t="n">
        <f aca="false">MIN(Z206,(FT205*(1+FT$5/Setup!$C$36)+IF($V206=1,N($F206),0)))</f>
        <v>0</v>
      </c>
      <c r="BY206" s="48" t="n">
        <f aca="false">MIN(AA206,(FU205*(1+FU$5/Setup!$C$36)+IF($V206=2,N($F206),0)))</f>
        <v>0</v>
      </c>
      <c r="BZ206" s="48" t="n">
        <f aca="false">MIN(AB206,(FV205*(1+FV$5/Setup!$C$36)+IF($V206=3,N($F206),0)))</f>
        <v>0</v>
      </c>
      <c r="CA206" s="48" t="n">
        <f aca="false">MIN(AC206,(FW205*(1+FW$5/Setup!$C$36)+IF($V206=4,N($F206),0)))</f>
        <v>0</v>
      </c>
      <c r="CB206" s="48" t="n">
        <f aca="false">MIN(AD206,(FX205*(1+FX$5/Setup!$C$36)+IF($V206=5,N($F206),0)))</f>
        <v>0</v>
      </c>
      <c r="CC206" s="48" t="n">
        <f aca="false">MIN(AE206,(FY205*(1+FY$5/Setup!$C$36)+IF($V206=6,N($F206),0)))</f>
        <v>0</v>
      </c>
      <c r="CD206" s="48" t="n">
        <f aca="false">MIN(AF206,(FZ205*(1+FZ$5/Setup!$C$36)+IF($V206=7,N($F206),0)))</f>
        <v>0</v>
      </c>
      <c r="CE206" s="48" t="n">
        <f aca="false">MIN(AG206,(GA205*(1+GA$5/Setup!$C$36)+IF($V206=8,N($F206),0)))</f>
        <v>0</v>
      </c>
      <c r="CF206" s="48" t="n">
        <f aca="false">MIN(AH206,(GB205*(1+GB$5/Setup!$C$36)+IF($V206=9,N($F206),0)))</f>
        <v>0</v>
      </c>
      <c r="CG206" s="48" t="n">
        <f aca="false">MIN(AI206,(GC205*(1+GC$5/Setup!$C$36)+IF($V206=10,N($F206),0)))</f>
        <v>0</v>
      </c>
      <c r="CH206" s="48" t="n">
        <f aca="false">MIN(AJ206,(GD205*(1+GD$5/Setup!$C$36)+IF($V206=11,N($F206),0)))</f>
        <v>0</v>
      </c>
      <c r="CI206" s="48" t="n">
        <f aca="false">MIN(AK206,(GE205*(1+GE$5/Setup!$C$36)+IF($V206=12,N($F206),0)))</f>
        <v>0</v>
      </c>
      <c r="CJ206" s="48" t="n">
        <f aca="false">MIN(AL206,(GF205*(1+GF$5/Setup!$C$36)+IF($V206=13,N($F206),0)))</f>
        <v>0</v>
      </c>
      <c r="CK206" s="48" t="n">
        <f aca="false">MIN(AM206,(GG205*(1+GG$5/Setup!$C$36)+IF($V206=14,N($F206),0)))</f>
        <v>0</v>
      </c>
      <c r="CL206" s="48" t="n">
        <f aca="false">MIN(AN206,(GH205*(1+GH$5/Setup!$C$36)+IF($V206=15,N($F206),0)))</f>
        <v>0</v>
      </c>
      <c r="CM206" s="48" t="n">
        <f aca="false">MIN(AO206,(GI205*(1+GI$5/Setup!$C$36)+IF($V206=16,N($F206),0)))</f>
        <v>0</v>
      </c>
      <c r="CN206" s="48" t="n">
        <f aca="false">MIN(AP206,(GJ205*(1+GJ$5/Setup!$C$36)+IF($V206=17,N($F206),0)))</f>
        <v>0</v>
      </c>
      <c r="CO206" s="48" t="n">
        <f aca="false">MIN(AQ206,(GK205*(1+GK$5/Setup!$C$36)+IF($V206=18,N($F206),0)))</f>
        <v>0</v>
      </c>
      <c r="CP206" s="48" t="n">
        <f aca="false">MIN(AR206,(GL205*(1+GL$5/Setup!$C$36)+IF($V206=19,N($F206),0)))</f>
        <v>0</v>
      </c>
      <c r="CQ206" s="48" t="n">
        <f aca="false">MIN(AS206,(GM205*(1+GM$5/Setup!$C$36)+IF($V206=20,N($F206),0)))</f>
        <v>0</v>
      </c>
      <c r="CR206" s="48" t="n">
        <f aca="false">MIN(AT206,(GN205*(1+GN$5/Setup!$C$36)+IF($V206=21,N($F206),0)))</f>
        <v>0</v>
      </c>
      <c r="CS206" s="48" t="n">
        <f aca="false">MIN(AU206,(GO205*(1+GO$5/Setup!$C$36)+IF($V206=22,N($F206),0)))</f>
        <v>0</v>
      </c>
      <c r="CT206" s="48" t="n">
        <f aca="false">MIN(AV206,(GP205*(1+GP$5/Setup!$C$36)+IF($V206=23,N($F206),0)))</f>
        <v>0</v>
      </c>
      <c r="CU206" s="48" t="n">
        <f aca="false">MIN(AW206,(GQ205*(1+GQ$5/Setup!$C$36)+IF($V206=24,N($F206),0)))</f>
        <v>0</v>
      </c>
      <c r="CV206" s="48" t="n">
        <f aca="false">MIN(AX206,(GR205*(1+GR$5/Setup!$C$36)+IF($V206=25,N($F206),0)))</f>
        <v>0</v>
      </c>
      <c r="CW206" s="48" t="n">
        <f aca="false">MIN(AY206,(GS205*(1+GS$5/Setup!$C$36)+IF($V206=26,N($F206),0)))</f>
        <v>0</v>
      </c>
      <c r="CX206" s="48" t="n">
        <f aca="false">MIN(AZ206,(GT205*(1+GT$5/Setup!$C$36)+IF($V206=27,N($F206),0)))</f>
        <v>0</v>
      </c>
      <c r="CY206" s="48" t="n">
        <f aca="false">MIN(BA206,(GU205*(1+GU$5/Setup!$C$36)+IF($V206=28,N($F206),0)))</f>
        <v>0</v>
      </c>
      <c r="CZ206" s="48" t="n">
        <f aca="false">MIN(BB206,(GV205*(1+GV$5/Setup!$C$36)+IF($V206=29,N($F206),0)))</f>
        <v>0</v>
      </c>
      <c r="DA206" s="48" t="n">
        <f aca="false">MIN(BC206,(GW205*(1+GW$5/Setup!$C$36)+IF($V206=30,N($F206),0)))</f>
        <v>0</v>
      </c>
      <c r="DB206" s="48" t="n">
        <f aca="false">MIN(BD206,(GX205*(1+GX$5/Setup!$C$36)+IF($V206=31,N($F206),0)))</f>
        <v>0</v>
      </c>
      <c r="DC206" s="48" t="n">
        <f aca="false">MIN(BE206,(GY205*(1+GY$5/Setup!$C$36)+IF($V206=32,N($F206),0)))</f>
        <v>0</v>
      </c>
      <c r="DD206" s="48" t="n">
        <f aca="false">MIN(BF206,(GZ205*(1+GZ$5/Setup!$C$36)+IF($V206=33,N($F206),0)))</f>
        <v>0</v>
      </c>
      <c r="DE206" s="48" t="n">
        <f aca="false">MIN(BG206,(HA205*(1+HA$5/Setup!$C$36)+IF($V206=34,N($F206),0)))</f>
        <v>0</v>
      </c>
      <c r="DF206" s="48" t="n">
        <f aca="false">MIN(BH206,(HB205*(1+HB$5/Setup!$C$36)+IF($V206=35,N($F206),0)))</f>
        <v>0</v>
      </c>
      <c r="DG206" s="48" t="n">
        <f aca="false">MIN(BI206,(HC205*(1+HC$5/Setup!$C$36)+IF($V206=36,N($F206),0)))</f>
        <v>0</v>
      </c>
      <c r="DH206" s="48" t="n">
        <f aca="false">MIN(BJ206,(HD205*(1+HD$5/Setup!$C$36)+IF($V206=37,N($F206),0)))</f>
        <v>0</v>
      </c>
      <c r="DI206" s="48" t="n">
        <f aca="false">MIN(BK206,(HE205*(1+HE$5/Setup!$C$36)+IF($V206=38,N($F206),0)))</f>
        <v>0</v>
      </c>
      <c r="DJ206" s="48" t="n">
        <f aca="false">MIN(BL206,(HF205*(1+HF$5/Setup!$C$36)+IF($V206=39,N($F206),0)))</f>
        <v>0</v>
      </c>
      <c r="DK206" s="48" t="n">
        <f aca="false">MIN(BM206,(HG205*(1+HG$5/Setup!$C$36)+IF($V206=40,N($F206),0)))</f>
        <v>0</v>
      </c>
      <c r="DL206" s="48" t="n">
        <f aca="false">MIN(BN206,(HH205*(1+HH$5/Setup!$C$36)+IF($V206=41,N($F206),0)))</f>
        <v>0</v>
      </c>
      <c r="DM206" s="48" t="n">
        <f aca="false">MIN(BO206,(HI205*(1+HI$5/Setup!$C$36)+IF($V206=42,N($F206),0)))</f>
        <v>0</v>
      </c>
      <c r="DN206" s="48" t="n">
        <f aca="false">MIN(BP206,(HJ205*(1+HJ$5/Setup!$C$36)+IF($V206=43,N($F206),0)))</f>
        <v>0</v>
      </c>
      <c r="DO206" s="48" t="n">
        <f aca="false">MIN(BQ206,(HK205*(1+HK$5/Setup!$C$36)+IF($V206=44,N($F206),0)))</f>
        <v>0</v>
      </c>
      <c r="DP206" s="48" t="n">
        <f aca="false">MIN(BR206,(HL205*(1+HL$5/Setup!$C$36)+IF($V206=45,N($F206),0)))</f>
        <v>0</v>
      </c>
      <c r="DQ206" s="48" t="n">
        <f aca="false">MIN(BS206,(HM205*(1+HM$5/Setup!$C$36)+IF($V206=46,N($F206),0)))</f>
        <v>0</v>
      </c>
      <c r="DR206" s="48" t="n">
        <f aca="false">MIN(BT206,(HN205*(1+HN$5/Setup!$C$36)+IF($V206=47,N($F206),0)))</f>
        <v>0</v>
      </c>
      <c r="DS206" s="48" t="n">
        <f aca="false">MIN(BU206,(HO205*(1+HO$5/Setup!$C$36)+IF($V206=48,N($F206),0)))</f>
        <v>0</v>
      </c>
      <c r="DT206" s="48" t="n">
        <f aca="false">MIN(BV206,(HP205*(1+HP$5/Setup!$C$36)+IF($V206=49,N($F206),0)))</f>
        <v>0</v>
      </c>
      <c r="DU206" s="48" t="n">
        <f aca="false">MIN(BW206,(HQ205*(1+HQ$5/Setup!$C$36)+IF($V206=50,N($F206),0)))</f>
        <v>0</v>
      </c>
      <c r="DV206" s="48" t="n">
        <f aca="false">MIN(MAX((FT205*(1+FT$5/Setup!$C$36)+IF($V206=1,N($F206),0))-BX206,0),MAX($P206-0,0))</f>
        <v>0</v>
      </c>
      <c r="DW206" s="48" t="n">
        <f aca="false">MIN(MAX((FU205*(1+FU$5/Setup!$C$36)+IF($V206=2,N($F206),0))-BY206,0),MAX($P206-SUM(DV206:DV206),0))</f>
        <v>0</v>
      </c>
      <c r="DX206" s="48" t="n">
        <f aca="false">MIN(MAX((FV205*(1+FV$5/Setup!$C$36)+IF($V206=3,N($F206),0))-BZ206,0),MAX($P206-SUM(DV206:DW206),0))</f>
        <v>0</v>
      </c>
      <c r="DY206" s="48" t="n">
        <f aca="false">MIN(MAX((FW205*(1+FW$5/Setup!$C$36)+IF($V206=4,N($F206),0))-CA206,0),MAX($P206-SUM(DV206:DX206),0))</f>
        <v>0</v>
      </c>
      <c r="DZ206" s="48" t="n">
        <f aca="false">MIN(MAX((FX205*(1+FX$5/Setup!$C$36)+IF($V206=5,N($F206),0))-CB206,0),MAX($P206-SUM(DV206:DY206),0))</f>
        <v>0</v>
      </c>
      <c r="EA206" s="48" t="n">
        <f aca="false">MIN(MAX((FY205*(1+FY$5/Setup!$C$36)+IF($V206=6,N($F206),0))-CC206,0),MAX($P206-SUM(DV206:DZ206),0))</f>
        <v>0</v>
      </c>
      <c r="EB206" s="48" t="n">
        <f aca="false">MIN(MAX((FZ205*(1+FZ$5/Setup!$C$36)+IF($V206=7,N($F206),0))-CD206,0),MAX($P206-SUM(DV206:EA206),0))</f>
        <v>0</v>
      </c>
      <c r="EC206" s="48" t="n">
        <f aca="false">MIN(MAX((GA205*(1+GA$5/Setup!$C$36)+IF($V206=8,N($F206),0))-CE206,0),MAX($P206-SUM(DV206:EB206),0))</f>
        <v>0</v>
      </c>
      <c r="ED206" s="48" t="n">
        <f aca="false">MIN(MAX((GB205*(1+GB$5/Setup!$C$36)+IF($V206=9,N($F206),0))-CF206,0),MAX($P206-SUM(DV206:EC206),0))</f>
        <v>0</v>
      </c>
      <c r="EE206" s="48" t="n">
        <f aca="false">MIN(MAX((GC205*(1+GC$5/Setup!$C$36)+IF($V206=10,N($F206),0))-CG206,0),MAX($P206-SUM(DV206:ED206),0))</f>
        <v>0</v>
      </c>
      <c r="EF206" s="48" t="n">
        <f aca="false">MIN(MAX((GD205*(1+GD$5/Setup!$C$36)+IF($V206=11,N($F206),0))-CH206,0),MAX($P206-SUM(DV206:EE206),0))</f>
        <v>0</v>
      </c>
      <c r="EG206" s="48" t="n">
        <f aca="false">MIN(MAX((GE205*(1+GE$5/Setup!$C$36)+IF($V206=12,N($F206),0))-CI206,0),MAX($P206-SUM(DV206:EF206),0))</f>
        <v>0</v>
      </c>
      <c r="EH206" s="48" t="n">
        <f aca="false">MIN(MAX((GF205*(1+GF$5/Setup!$C$36)+IF($V206=13,N($F206),0))-CJ206,0),MAX($P206-SUM(DV206:EG206),0))</f>
        <v>0</v>
      </c>
      <c r="EI206" s="48" t="n">
        <f aca="false">MIN(MAX((GG205*(1+GG$5/Setup!$C$36)+IF($V206=14,N($F206),0))-CK206,0),MAX($P206-SUM(DV206:EH206),0))</f>
        <v>0</v>
      </c>
      <c r="EJ206" s="48" t="n">
        <f aca="false">MIN(MAX((GH205*(1+GH$5/Setup!$C$36)+IF($V206=15,N($F206),0))-CL206,0),MAX($P206-SUM(DV206:EI206),0))</f>
        <v>0</v>
      </c>
      <c r="EK206" s="48" t="n">
        <f aca="false">MIN(MAX((GI205*(1+GI$5/Setup!$C$36)+IF($V206=16,N($F206),0))-CM206,0),MAX($P206-SUM(DV206:EJ206),0))</f>
        <v>0</v>
      </c>
      <c r="EL206" s="48" t="n">
        <f aca="false">MIN(MAX((GJ205*(1+GJ$5/Setup!$C$36)+IF($V206=17,N($F206),0))-CN206,0),MAX($P206-SUM(DV206:EK206),0))</f>
        <v>0</v>
      </c>
      <c r="EM206" s="48" t="n">
        <f aca="false">MIN(MAX((GK205*(1+GK$5/Setup!$C$36)+IF($V206=18,N($F206),0))-CO206,0),MAX($P206-SUM(DV206:EL206),0))</f>
        <v>0</v>
      </c>
      <c r="EN206" s="48" t="n">
        <f aca="false">MIN(MAX((GL205*(1+GL$5/Setup!$C$36)+IF($V206=19,N($F206),0))-CP206,0),MAX($P206-SUM(DV206:EM206),0))</f>
        <v>0</v>
      </c>
      <c r="EO206" s="48" t="n">
        <f aca="false">MIN(MAX((GM205*(1+GM$5/Setup!$C$36)+IF($V206=20,N($F206),0))-CQ206,0),MAX($P206-SUM(DV206:EN206),0))</f>
        <v>0</v>
      </c>
      <c r="EP206" s="48" t="n">
        <f aca="false">MIN(MAX((GN205*(1+GN$5/Setup!$C$36)+IF($V206=21,N($F206),0))-CR206,0),MAX($P206-SUM(DV206:EO206),0))</f>
        <v>0</v>
      </c>
      <c r="EQ206" s="48" t="n">
        <f aca="false">MIN(MAX((GO205*(1+GO$5/Setup!$C$36)+IF($V206=22,N($F206),0))-CS206,0),MAX($P206-SUM(DV206:EP206),0))</f>
        <v>0</v>
      </c>
      <c r="ER206" s="48" t="n">
        <f aca="false">MIN(MAX((GP205*(1+GP$5/Setup!$C$36)+IF($V206=23,N($F206),0))-CT206,0),MAX($P206-SUM(DV206:EQ206),0))</f>
        <v>0</v>
      </c>
      <c r="ES206" s="48" t="n">
        <f aca="false">MIN(MAX((GQ205*(1+GQ$5/Setup!$C$36)+IF($V206=24,N($F206),0))-CU206,0),MAX($P206-SUM(DV206:ER206),0))</f>
        <v>0</v>
      </c>
      <c r="ET206" s="48" t="n">
        <f aca="false">MIN(MAX((GR205*(1+GR$5/Setup!$C$36)+IF($V206=25,N($F206),0))-CV206,0),MAX($P206-SUM(DV206:ES206),0))</f>
        <v>0</v>
      </c>
      <c r="EU206" s="48" t="n">
        <f aca="false">MIN(MAX((GS205*(1+GS$5/Setup!$C$36)+IF($V206=26,N($F206),0))-CW206,0),MAX($P206-SUM(DV206:ET206),0))</f>
        <v>0</v>
      </c>
      <c r="EV206" s="48" t="n">
        <f aca="false">MIN(MAX((GT205*(1+GT$5/Setup!$C$36)+IF($V206=27,N($F206),0))-CX206,0),MAX($P206-SUM(DV206:EU206),0))</f>
        <v>0</v>
      </c>
      <c r="EW206" s="48" t="n">
        <f aca="false">MIN(MAX((GU205*(1+GU$5/Setup!$C$36)+IF($V206=28,N($F206),0))-CY206,0),MAX($P206-SUM(DV206:EV206),0))</f>
        <v>0</v>
      </c>
      <c r="EX206" s="48" t="n">
        <f aca="false">MIN(MAX((GV205*(1+GV$5/Setup!$C$36)+IF($V206=29,N($F206),0))-CZ206,0),MAX($P206-SUM(DV206:EW206),0))</f>
        <v>0</v>
      </c>
      <c r="EY206" s="48" t="n">
        <f aca="false">MIN(MAX((GW205*(1+GW$5/Setup!$C$36)+IF($V206=30,N($F206),0))-DA206,0),MAX($P206-SUM(DV206:EX206),0))</f>
        <v>0</v>
      </c>
      <c r="EZ206" s="48" t="n">
        <f aca="false">MIN(MAX((GX205*(1+GX$5/Setup!$C$36)+IF($V206=31,N($F206),0))-DB206,0),MAX($P206-SUM(DV206:EY206),0))</f>
        <v>0</v>
      </c>
      <c r="FA206" s="48" t="n">
        <f aca="false">MIN(MAX((GY205*(1+GY$5/Setup!$C$36)+IF($V206=32,N($F206),0))-DC206,0),MAX($P206-SUM(DV206:EZ206),0))</f>
        <v>0</v>
      </c>
      <c r="FB206" s="48" t="n">
        <f aca="false">MIN(MAX((GZ205*(1+GZ$5/Setup!$C$36)+IF($V206=33,N($F206),0))-DD206,0),MAX($P206-SUM(DV206:FA206),0))</f>
        <v>0</v>
      </c>
      <c r="FC206" s="48" t="n">
        <f aca="false">MIN(MAX((HA205*(1+HA$5/Setup!$C$36)+IF($V206=34,N($F206),0))-DE206,0),MAX($P206-SUM(DV206:FB206),0))</f>
        <v>0</v>
      </c>
      <c r="FD206" s="48" t="n">
        <f aca="false">MIN(MAX((HB205*(1+HB$5/Setup!$C$36)+IF($V206=35,N($F206),0))-DF206,0),MAX($P206-SUM(DV206:FC206),0))</f>
        <v>0</v>
      </c>
      <c r="FE206" s="48" t="n">
        <f aca="false">MIN(MAX((HC205*(1+HC$5/Setup!$C$36)+IF($V206=36,N($F206),0))-DG206,0),MAX($P206-SUM(DV206:FD206),0))</f>
        <v>0</v>
      </c>
      <c r="FF206" s="48" t="n">
        <f aca="false">MIN(MAX((HD205*(1+HD$5/Setup!$C$36)+IF($V206=37,N($F206),0))-DH206,0),MAX($P206-SUM(DV206:FE206),0))</f>
        <v>0</v>
      </c>
      <c r="FG206" s="48" t="n">
        <f aca="false">MIN(MAX((HE205*(1+HE$5/Setup!$C$36)+IF($V206=38,N($F206),0))-DI206,0),MAX($P206-SUM(DV206:FF206),0))</f>
        <v>0</v>
      </c>
      <c r="FH206" s="48" t="n">
        <f aca="false">MIN(MAX((HF205*(1+HF$5/Setup!$C$36)+IF($V206=39,N($F206),0))-DJ206,0),MAX($P206-SUM(DV206:FG206),0))</f>
        <v>0</v>
      </c>
      <c r="FI206" s="48" t="n">
        <f aca="false">MIN(MAX((HG205*(1+HG$5/Setup!$C$36)+IF($V206=40,N($F206),0))-DK206,0),MAX($P206-SUM(DV206:FH206),0))</f>
        <v>0</v>
      </c>
      <c r="FJ206" s="48" t="n">
        <f aca="false">MIN(MAX((HH205*(1+HH$5/Setup!$C$36)+IF($V206=41,N($F206),0))-DL206,0),MAX($P206-SUM(DV206:FI206),0))</f>
        <v>0</v>
      </c>
      <c r="FK206" s="48" t="n">
        <f aca="false">MIN(MAX((HI205*(1+HI$5/Setup!$C$36)+IF($V206=42,N($F206),0))-DM206,0),MAX($P206-SUM(DV206:FJ206),0))</f>
        <v>0</v>
      </c>
      <c r="FL206" s="48" t="n">
        <f aca="false">MIN(MAX((HJ205*(1+HJ$5/Setup!$C$36)+IF($V206=43,N($F206),0))-DN206,0),MAX($P206-SUM(DV206:FK206),0))</f>
        <v>0</v>
      </c>
      <c r="FM206" s="48" t="n">
        <f aca="false">MIN(MAX((HK205*(1+HK$5/Setup!$C$36)+IF($V206=44,N($F206),0))-DO206,0),MAX($P206-SUM(DV206:FL206),0))</f>
        <v>0</v>
      </c>
      <c r="FN206" s="48" t="n">
        <f aca="false">MIN(MAX((HL205*(1+HL$5/Setup!$C$36)+IF($V206=45,N($F206),0))-DP206,0),MAX($P206-SUM(DV206:FM206),0))</f>
        <v>0</v>
      </c>
      <c r="FO206" s="48" t="n">
        <f aca="false">MIN(MAX((HM205*(1+HM$5/Setup!$C$36)+IF($V206=46,N($F206),0))-DQ206,0),MAX($P206-SUM(DV206:FN206),0))</f>
        <v>0</v>
      </c>
      <c r="FP206" s="48" t="n">
        <f aca="false">MIN(MAX((HN205*(1+HN$5/Setup!$C$36)+IF($V206=47,N($F206),0))-DR206,0),MAX($P206-SUM(DV206:FO206),0))</f>
        <v>0</v>
      </c>
      <c r="FQ206" s="48" t="n">
        <f aca="false">MIN(MAX((HO205*(1+HO$5/Setup!$C$36)+IF($V206=48,N($F206),0))-DS206,0),MAX($P206-SUM(DV206:FP206),0))</f>
        <v>0</v>
      </c>
      <c r="FR206" s="48" t="n">
        <f aca="false">MIN(MAX((HP205*(1+HP$5/Setup!$C$36)+IF($V206=49,N($F206),0))-DT206,0),MAX($P206-SUM(DV206:FQ206),0))</f>
        <v>0</v>
      </c>
      <c r="FS206" s="48" t="n">
        <f aca="false">MIN(MAX((HQ205*(1+HQ$5/Setup!$C$36)+IF($V206=50,N($F206),0))-DU206,0),MAX($P206-SUM(DV206:FR206),0))</f>
        <v>0</v>
      </c>
      <c r="FT206" s="48" t="n">
        <f aca="false">IF((FT205*(1+FT$5/Setup!$C$36)+IF($V206=1,N($F206),0))-BX206-DV206&lt;0.005,0,(FT205*(1+FT$5/Setup!$C$36)+IF($V206=1,N($F206),0))-BX206-DV206)</f>
        <v>0</v>
      </c>
      <c r="FU206" s="48" t="n">
        <f aca="false">IF((FU205*(1+FU$5/Setup!$C$36)+IF($V206=2,N($F206),0))-BY206-DW206&lt;0.005,0,(FU205*(1+FU$5/Setup!$C$36)+IF($V206=2,N($F206),0))-BY206-DW206)</f>
        <v>0</v>
      </c>
      <c r="FV206" s="48" t="n">
        <f aca="false">IF((FV205*(1+FV$5/Setup!$C$36)+IF($V206=3,N($F206),0))-BZ206-DX206&lt;0.005,0,(FV205*(1+FV$5/Setup!$C$36)+IF($V206=3,N($F206),0))-BZ206-DX206)</f>
        <v>0</v>
      </c>
      <c r="FW206" s="48" t="n">
        <f aca="false">IF((FW205*(1+FW$5/Setup!$C$36)+IF($V206=4,N($F206),0))-CA206-DY206&lt;0.005,0,(FW205*(1+FW$5/Setup!$C$36)+IF($V206=4,N($F206),0))-CA206-DY206)</f>
        <v>0</v>
      </c>
      <c r="FX206" s="48" t="n">
        <f aca="false">IF((FX205*(1+FX$5/Setup!$C$36)+IF($V206=5,N($F206),0))-CB206-DZ206&lt;0.005,0,(FX205*(1+FX$5/Setup!$C$36)+IF($V206=5,N($F206),0))-CB206-DZ206)</f>
        <v>0</v>
      </c>
      <c r="FY206" s="48" t="n">
        <f aca="false">IF((FY205*(1+FY$5/Setup!$C$36)+IF($V206=6,N($F206),0))-CC206-EA206&lt;0.005,0,(FY205*(1+FY$5/Setup!$C$36)+IF($V206=6,N($F206),0))-CC206-EA206)</f>
        <v>0</v>
      </c>
      <c r="FZ206" s="48" t="n">
        <f aca="false">IF((FZ205*(1+FZ$5/Setup!$C$36)+IF($V206=7,N($F206),0))-CD206-EB206&lt;0.005,0,(FZ205*(1+FZ$5/Setup!$C$36)+IF($V206=7,N($F206),0))-CD206-EB206)</f>
        <v>0</v>
      </c>
      <c r="GA206" s="48" t="n">
        <f aca="false">IF((GA205*(1+GA$5/Setup!$C$36)+IF($V206=8,N($F206),0))-CE206-EC206&lt;0.005,0,(GA205*(1+GA$5/Setup!$C$36)+IF($V206=8,N($F206),0))-CE206-EC206)</f>
        <v>0</v>
      </c>
      <c r="GB206" s="48" t="n">
        <f aca="false">IF((GB205*(1+GB$5/Setup!$C$36)+IF($V206=9,N($F206),0))-CF206-ED206&lt;0.005,0,(GB205*(1+GB$5/Setup!$C$36)+IF($V206=9,N($F206),0))-CF206-ED206)</f>
        <v>0</v>
      </c>
      <c r="GC206" s="48" t="n">
        <f aca="false">IF((GC205*(1+GC$5/Setup!$C$36)+IF($V206=10,N($F206),0))-CG206-EE206&lt;0.005,0,(GC205*(1+GC$5/Setup!$C$36)+IF($V206=10,N($F206),0))-CG206-EE206)</f>
        <v>0</v>
      </c>
      <c r="GD206" s="48" t="n">
        <f aca="false">IF((GD205*(1+GD$5/Setup!$C$36)+IF($V206=11,N($F206),0))-CH206-EF206&lt;0.005,0,(GD205*(1+GD$5/Setup!$C$36)+IF($V206=11,N($F206),0))-CH206-EF206)</f>
        <v>0</v>
      </c>
      <c r="GE206" s="48" t="n">
        <f aca="false">IF((GE205*(1+GE$5/Setup!$C$36)+IF($V206=12,N($F206),0))-CI206-EG206&lt;0.005,0,(GE205*(1+GE$5/Setup!$C$36)+IF($V206=12,N($F206),0))-CI206-EG206)</f>
        <v>0</v>
      </c>
      <c r="GF206" s="48" t="n">
        <f aca="false">IF((GF205*(1+GF$5/Setup!$C$36)+IF($V206=13,N($F206),0))-CJ206-EH206&lt;0.005,0,(GF205*(1+GF$5/Setup!$C$36)+IF($V206=13,N($F206),0))-CJ206-EH206)</f>
        <v>0</v>
      </c>
      <c r="GG206" s="48" t="n">
        <f aca="false">IF((GG205*(1+GG$5/Setup!$C$36)+IF($V206=14,N($F206),0))-CK206-EI206&lt;0.005,0,(GG205*(1+GG$5/Setup!$C$36)+IF($V206=14,N($F206),0))-CK206-EI206)</f>
        <v>0</v>
      </c>
      <c r="GH206" s="48" t="n">
        <f aca="false">IF((GH205*(1+GH$5/Setup!$C$36)+IF($V206=15,N($F206),0))-CL206-EJ206&lt;0.005,0,(GH205*(1+GH$5/Setup!$C$36)+IF($V206=15,N($F206),0))-CL206-EJ206)</f>
        <v>0</v>
      </c>
      <c r="GI206" s="48" t="n">
        <f aca="false">IF((GI205*(1+GI$5/Setup!$C$36)+IF($V206=16,N($F206),0))-CM206-EK206&lt;0.005,0,(GI205*(1+GI$5/Setup!$C$36)+IF($V206=16,N($F206),0))-CM206-EK206)</f>
        <v>0</v>
      </c>
      <c r="GJ206" s="48" t="n">
        <f aca="false">IF((GJ205*(1+GJ$5/Setup!$C$36)+IF($V206=17,N($F206),0))-CN206-EL206&lt;0.005,0,(GJ205*(1+GJ$5/Setup!$C$36)+IF($V206=17,N($F206),0))-CN206-EL206)</f>
        <v>0</v>
      </c>
      <c r="GK206" s="48" t="n">
        <f aca="false">IF((GK205*(1+GK$5/Setup!$C$36)+IF($V206=18,N($F206),0))-CO206-EM206&lt;0.005,0,(GK205*(1+GK$5/Setup!$C$36)+IF($V206=18,N($F206),0))-CO206-EM206)</f>
        <v>0</v>
      </c>
      <c r="GL206" s="48" t="n">
        <f aca="false">IF((GL205*(1+GL$5/Setup!$C$36)+IF($V206=19,N($F206),0))-CP206-EN206&lt;0.005,0,(GL205*(1+GL$5/Setup!$C$36)+IF($V206=19,N($F206),0))-CP206-EN206)</f>
        <v>0</v>
      </c>
      <c r="GM206" s="48" t="n">
        <f aca="false">IF((GM205*(1+GM$5/Setup!$C$36)+IF($V206=20,N($F206),0))-CQ206-EO206&lt;0.005,0,(GM205*(1+GM$5/Setup!$C$36)+IF($V206=20,N($F206),0))-CQ206-EO206)</f>
        <v>0</v>
      </c>
      <c r="GN206" s="48" t="n">
        <f aca="false">IF((GN205*(1+GN$5/Setup!$C$36)+IF($V206=21,N($F206),0))-CR206-EP206&lt;0.005,0,(GN205*(1+GN$5/Setup!$C$36)+IF($V206=21,N($F206),0))-CR206-EP206)</f>
        <v>0</v>
      </c>
      <c r="GO206" s="48" t="n">
        <f aca="false">IF((GO205*(1+GO$5/Setup!$C$36)+IF($V206=22,N($F206),0))-CS206-EQ206&lt;0.005,0,(GO205*(1+GO$5/Setup!$C$36)+IF($V206=22,N($F206),0))-CS206-EQ206)</f>
        <v>0</v>
      </c>
      <c r="GP206" s="48" t="n">
        <f aca="false">IF((GP205*(1+GP$5/Setup!$C$36)+IF($V206=23,N($F206),0))-CT206-ER206&lt;0.005,0,(GP205*(1+GP$5/Setup!$C$36)+IF($V206=23,N($F206),0))-CT206-ER206)</f>
        <v>0</v>
      </c>
      <c r="GQ206" s="48" t="n">
        <f aca="false">IF((GQ205*(1+GQ$5/Setup!$C$36)+IF($V206=24,N($F206),0))-CU206-ES206&lt;0.005,0,(GQ205*(1+GQ$5/Setup!$C$36)+IF($V206=24,N($F206),0))-CU206-ES206)</f>
        <v>0</v>
      </c>
      <c r="GR206" s="48" t="n">
        <f aca="false">IF((GR205*(1+GR$5/Setup!$C$36)+IF($V206=25,N($F206),0))-CV206-ET206&lt;0.005,0,(GR205*(1+GR$5/Setup!$C$36)+IF($V206=25,N($F206),0))-CV206-ET206)</f>
        <v>0</v>
      </c>
      <c r="GS206" s="48" t="n">
        <f aca="false">IF((GS205*(1+GS$5/Setup!$C$36)+IF($V206=26,N($F206),0))-CW206-EU206&lt;0.005,0,(GS205*(1+GS$5/Setup!$C$36)+IF($V206=26,N($F206),0))-CW206-EU206)</f>
        <v>0</v>
      </c>
      <c r="GT206" s="48" t="n">
        <f aca="false">IF((GT205*(1+GT$5/Setup!$C$36)+IF($V206=27,N($F206),0))-CX206-EV206&lt;0.005,0,(GT205*(1+GT$5/Setup!$C$36)+IF($V206=27,N($F206),0))-CX206-EV206)</f>
        <v>0</v>
      </c>
      <c r="GU206" s="48" t="n">
        <f aca="false">IF((GU205*(1+GU$5/Setup!$C$36)+IF($V206=28,N($F206),0))-CY206-EW206&lt;0.005,0,(GU205*(1+GU$5/Setup!$C$36)+IF($V206=28,N($F206),0))-CY206-EW206)</f>
        <v>0</v>
      </c>
      <c r="GV206" s="48" t="n">
        <f aca="false">IF((GV205*(1+GV$5/Setup!$C$36)+IF($V206=29,N($F206),0))-CZ206-EX206&lt;0.005,0,(GV205*(1+GV$5/Setup!$C$36)+IF($V206=29,N($F206),0))-CZ206-EX206)</f>
        <v>0</v>
      </c>
      <c r="GW206" s="48" t="n">
        <f aca="false">IF((GW205*(1+GW$5/Setup!$C$36)+IF($V206=30,N($F206),0))-DA206-EY206&lt;0.005,0,(GW205*(1+GW$5/Setup!$C$36)+IF($V206=30,N($F206),0))-DA206-EY206)</f>
        <v>0</v>
      </c>
      <c r="GX206" s="48" t="n">
        <f aca="false">IF((GX205*(1+GX$5/Setup!$C$36)+IF($V206=31,N($F206),0))-DB206-EZ206&lt;0.005,0,(GX205*(1+GX$5/Setup!$C$36)+IF($V206=31,N($F206),0))-DB206-EZ206)</f>
        <v>0</v>
      </c>
      <c r="GY206" s="48" t="n">
        <f aca="false">IF((GY205*(1+GY$5/Setup!$C$36)+IF($V206=32,N($F206),0))-DC206-FA206&lt;0.005,0,(GY205*(1+GY$5/Setup!$C$36)+IF($V206=32,N($F206),0))-DC206-FA206)</f>
        <v>0</v>
      </c>
      <c r="GZ206" s="48" t="n">
        <f aca="false">IF((GZ205*(1+GZ$5/Setup!$C$36)+IF($V206=33,N($F206),0))-DD206-FB206&lt;0.005,0,(GZ205*(1+GZ$5/Setup!$C$36)+IF($V206=33,N($F206),0))-DD206-FB206)</f>
        <v>0</v>
      </c>
      <c r="HA206" s="48" t="n">
        <f aca="false">IF((HA205*(1+HA$5/Setup!$C$36)+IF($V206=34,N($F206),0))-DE206-FC206&lt;0.005,0,(HA205*(1+HA$5/Setup!$C$36)+IF($V206=34,N($F206),0))-DE206-FC206)</f>
        <v>0</v>
      </c>
      <c r="HB206" s="48" t="n">
        <f aca="false">IF((HB205*(1+HB$5/Setup!$C$36)+IF($V206=35,N($F206),0))-DF206-FD206&lt;0.005,0,(HB205*(1+HB$5/Setup!$C$36)+IF($V206=35,N($F206),0))-DF206-FD206)</f>
        <v>0</v>
      </c>
      <c r="HC206" s="48" t="n">
        <f aca="false">IF((HC205*(1+HC$5/Setup!$C$36)+IF($V206=36,N($F206),0))-DG206-FE206&lt;0.005,0,(HC205*(1+HC$5/Setup!$C$36)+IF($V206=36,N($F206),0))-DG206-FE206)</f>
        <v>0</v>
      </c>
      <c r="HD206" s="48" t="n">
        <f aca="false">IF((HD205*(1+HD$5/Setup!$C$36)+IF($V206=37,N($F206),0))-DH206-FF206&lt;0.005,0,(HD205*(1+HD$5/Setup!$C$36)+IF($V206=37,N($F206),0))-DH206-FF206)</f>
        <v>0</v>
      </c>
      <c r="HE206" s="48" t="n">
        <f aca="false">IF((HE205*(1+HE$5/Setup!$C$36)+IF($V206=38,N($F206),0))-DI206-FG206&lt;0.005,0,(HE205*(1+HE$5/Setup!$C$36)+IF($V206=38,N($F206),0))-DI206-FG206)</f>
        <v>0</v>
      </c>
      <c r="HF206" s="48" t="n">
        <f aca="false">IF((HF205*(1+HF$5/Setup!$C$36)+IF($V206=39,N($F206),0))-DJ206-FH206&lt;0.005,0,(HF205*(1+HF$5/Setup!$C$36)+IF($V206=39,N($F206),0))-DJ206-FH206)</f>
        <v>0</v>
      </c>
      <c r="HG206" s="48" t="n">
        <f aca="false">IF((HG205*(1+HG$5/Setup!$C$36)+IF($V206=40,N($F206),0))-DK206-FI206&lt;0.005,0,(HG205*(1+HG$5/Setup!$C$36)+IF($V206=40,N($F206),0))-DK206-FI206)</f>
        <v>0</v>
      </c>
      <c r="HH206" s="48" t="n">
        <f aca="false">IF((HH205*(1+HH$5/Setup!$C$36)+IF($V206=41,N($F206),0))-DL206-FJ206&lt;0.005,0,(HH205*(1+HH$5/Setup!$C$36)+IF($V206=41,N($F206),0))-DL206-FJ206)</f>
        <v>0</v>
      </c>
      <c r="HI206" s="48" t="n">
        <f aca="false">IF((HI205*(1+HI$5/Setup!$C$36)+IF($V206=42,N($F206),0))-DM206-FK206&lt;0.005,0,(HI205*(1+HI$5/Setup!$C$36)+IF($V206=42,N($F206),0))-DM206-FK206)</f>
        <v>0</v>
      </c>
      <c r="HJ206" s="48" t="n">
        <f aca="false">IF((HJ205*(1+HJ$5/Setup!$C$36)+IF($V206=43,N($F206),0))-DN206-FL206&lt;0.005,0,(HJ205*(1+HJ$5/Setup!$C$36)+IF($V206=43,N($F206),0))-DN206-FL206)</f>
        <v>0</v>
      </c>
      <c r="HK206" s="48" t="n">
        <f aca="false">IF((HK205*(1+HK$5/Setup!$C$36)+IF($V206=44,N($F206),0))-DO206-FM206&lt;0.005,0,(HK205*(1+HK$5/Setup!$C$36)+IF($V206=44,N($F206),0))-DO206-FM206)</f>
        <v>0</v>
      </c>
      <c r="HL206" s="48" t="n">
        <f aca="false">IF((HL205*(1+HL$5/Setup!$C$36)+IF($V206=45,N($F206),0))-DP206-FN206&lt;0.005,0,(HL205*(1+HL$5/Setup!$C$36)+IF($V206=45,N($F206),0))-DP206-FN206)</f>
        <v>0</v>
      </c>
      <c r="HM206" s="48" t="n">
        <f aca="false">IF((HM205*(1+HM$5/Setup!$C$36)+IF($V206=46,N($F206),0))-DQ206-FO206&lt;0.005,0,(HM205*(1+HM$5/Setup!$C$36)+IF($V206=46,N($F206),0))-DQ206-FO206)</f>
        <v>0</v>
      </c>
      <c r="HN206" s="48" t="n">
        <f aca="false">IF((HN205*(1+HN$5/Setup!$C$36)+IF($V206=47,N($F206),0))-DR206-FP206&lt;0.005,0,(HN205*(1+HN$5/Setup!$C$36)+IF($V206=47,N($F206),0))-DR206-FP206)</f>
        <v>0</v>
      </c>
      <c r="HO206" s="48" t="n">
        <f aca="false">IF((HO205*(1+HO$5/Setup!$C$36)+IF($V206=48,N($F206),0))-DS206-FQ206&lt;0.005,0,(HO205*(1+HO$5/Setup!$C$36)+IF($V206=48,N($F206),0))-DS206-FQ206)</f>
        <v>0</v>
      </c>
      <c r="HP206" s="48" t="n">
        <f aca="false">IF((HP205*(1+HP$5/Setup!$C$36)+IF($V206=49,N($F206),0))-DT206-FR206&lt;0.005,0,(HP205*(1+HP$5/Setup!$C$36)+IF($V206=49,N($F206),0))-DT206-FR206)</f>
        <v>0</v>
      </c>
      <c r="HQ206" s="48" t="n">
        <f aca="false">IF((HQ205*(1+HQ$5/Setup!$C$36)+IF($V206=50,N($F206),0))-DU206-FS206&lt;0.005,0,(HQ205*(1+HQ$5/Setup!$C$36)+IF($V206=50,N($F206),0))-DU206-FS206)</f>
        <v>0</v>
      </c>
    </row>
    <row r="207" customFormat="false" ht="15" hidden="false" customHeight="false" outlineLevel="0" collapsed="false">
      <c r="A207" s="44" t="n">
        <v>199</v>
      </c>
      <c r="B207" s="45" t="n">
        <f aca="false">IF(Setup!$C$7="Every month",EDATE(Setup!$C$8,($A207-1)),IF(Setup!$C$7="Twice a month",DATE(YEAR(Setup!$C$8),MONTH(Setup!$C$8)+INT((($A207-1)+Setup!$C$41)/2),MIN(IF(MOD(($A207-1)+Setup!$C$41,2)=0,Setup!$C$39,Setup!$C$40),DAY(EOMONTH(DATE(YEAR(Setup!$C$8),MONTH(Setup!$C$8)+INT((($A207-1)+Setup!$C$41)/2),1),0)))),Setup!$C$8+($A207-1)*IF(Setup!$C$7="Every week",7,14)))</f>
        <v>49097</v>
      </c>
      <c r="C207" s="45" t="n">
        <f aca="false">IF(Setup!$C$7="Every month",EDATE(Setup!$C$8,$A207),IF(Setup!$C$7="Twice a month",DATE(YEAR(Setup!$C$8),MONTH(Setup!$C$8)+INT(($A207+Setup!$C$41)/2),MIN(IF(MOD($A207+Setup!$C$41,2)=0,Setup!$C$39,Setup!$C$40),DAY(EOMONTH(DATE(YEAR(Setup!$C$8),MONTH(Setup!$C$8)+INT(($A207+Setup!$C$41)/2),1),0)))),Setup!$C$8+$A207*IF(Setup!$C$7="Every week",7,14)))</f>
        <v>49111</v>
      </c>
      <c r="D207" s="46"/>
      <c r="E207" s="47"/>
      <c r="F207" s="47"/>
      <c r="G207" s="47"/>
      <c r="H207" s="47"/>
      <c r="I207" s="48" t="n">
        <f aca="false">N(Setup!$C$11)+N(E207)</f>
        <v>100</v>
      </c>
      <c r="J207" s="48" t="n">
        <f aca="false">MIN(Setup!$C$37,MAX(I207,0))</f>
        <v>9.23076923076923</v>
      </c>
      <c r="K207" s="48" t="n">
        <f aca="false">MIN(MAX(N(Setup!$C$14)-L206,0),MAX(I207-J207,0))</f>
        <v>0</v>
      </c>
      <c r="L207" s="48" t="n">
        <f aca="false">L206+K207-N(G207)</f>
        <v>500</v>
      </c>
      <c r="M207" s="48" t="n">
        <f aca="false">M206+J207-N(H207)</f>
        <v>1836.92307692308</v>
      </c>
      <c r="N207" s="48" t="n">
        <f aca="false">SUM(BX207:DU207)</f>
        <v>0</v>
      </c>
      <c r="O207" s="48" t="n">
        <f aca="false">SUM(Z207:BW207)-N207</f>
        <v>25</v>
      </c>
      <c r="P207" s="48" t="n">
        <f aca="false">MAX(I207-J207-K207,0)+O207</f>
        <v>115.769230769231</v>
      </c>
      <c r="Q207" s="48" t="n">
        <f aca="false">SUM(DV207:FS207)</f>
        <v>0</v>
      </c>
      <c r="R207" s="49" t="n">
        <f aca="false">N207+J207+K207+Q207</f>
        <v>9.23076923076923</v>
      </c>
      <c r="S207" s="48" t="n">
        <f aca="false">T207-T206-N(F207)+N207+Q207</f>
        <v>0</v>
      </c>
      <c r="T207" s="49" t="n">
        <f aca="false">SUM(FT207:HQ207)</f>
        <v>0</v>
      </c>
      <c r="U207" s="44" t="str">
        <f aca="false">IF(T206&lt;0.005,"",INDEX(Helpers!$C$2:$C$51,IF(_xlfn.MINIFS($DV$6:$FS$6,DV207:FS207,"&gt;0.005")=0,V207,_xlfn.MINIFS($DV$6:$FS$6,DV207:FS207,"&gt;0.005"))))</f>
        <v/>
      </c>
      <c r="V207" s="44" t="n">
        <f aca="false">IF(_xlfn.MINIFS($FT$6:$HQ$6,FT206:HQ206,"&gt;0.005")=0,1,_xlfn.MINIFS($FT$6:$HQ$6,FT206:HQ206,"&gt;0.005"))</f>
        <v>1</v>
      </c>
      <c r="W207" s="44" t="n">
        <f aca="false">IF(AND(D207&lt;&gt;"Paid",T206&gt;0.005),1,0)</f>
        <v>0</v>
      </c>
      <c r="X207" s="48" t="n">
        <f aca="false">SUMPRODUCT(((Helpers!$G$2:$G$51*(1+(Helpers!$D$2:$D$51+0.000000001)/12)^(($B207-Setup!$C$8)/(365.25/12))-Helpers!$E$2:$E$51*((1+(Helpers!$D$2:$D$51+0.000000001)/12)^(($B207-Setup!$C$8)/(365.25/12))-1)/((Helpers!$D$2:$D$51+0.000000001)/12))&gt;0)*(Helpers!$G$2:$G$51*(1+(Helpers!$D$2:$D$51+0.000000001)/12)^(($B207-Setup!$C$8)/(365.25/12))-Helpers!$E$2:$E$51*((1+(Helpers!$D$2:$D$51+0.000000001)/12)^(($B207-Setup!$C$8)/(365.25/12))-1)/((Helpers!$D$2:$D$51+0.000000001)/12)))</f>
        <v>0</v>
      </c>
      <c r="Y207" s="48"/>
      <c r="Z207" s="48" t="n">
        <f aca="false">IF(OR(N(Z$5)=0,Z$6=""),0,Z$5*((DATE(YEAR($B207),MONTH($B207),MIN(Z$6,DAY(EOMONTH($B207,0))))&gt;=$B207)*(DATE(YEAR($B207),MONTH($B207),MIN(Z$6,DAY(EOMONTH($B207,0))))&lt;$C207)+(DATE(YEAR($B207),MONTH($B207)+1,MIN(Z$6,DAY(EOMONTH($B207,1))))&gt;=$B207)*(DATE(YEAR($B207),MONTH($B207)+1,MIN(Z$6,DAY(EOMONTH($B207,1))))&lt;$C207)))</f>
        <v>25</v>
      </c>
      <c r="AA207" s="48" t="n">
        <f aca="false">IF(OR(N(AA$5)=0,AA$6=""),0,AA$5*((DATE(YEAR($B207),MONTH($B207),MIN(AA$6,DAY(EOMONTH($B207,0))))&gt;=$B207)*(DATE(YEAR($B207),MONTH($B207),MIN(AA$6,DAY(EOMONTH($B207,0))))&lt;$C207)+(DATE(YEAR($B207),MONTH($B207)+1,MIN(AA$6,DAY(EOMONTH($B207,1))))&gt;=$B207)*(DATE(YEAR($B207),MONTH($B207)+1,MIN(AA$6,DAY(EOMONTH($B207,1))))&lt;$C207)))</f>
        <v>0</v>
      </c>
      <c r="AB207" s="48" t="n">
        <f aca="false">IF(OR(N(AB$5)=0,AB$6=""),0,AB$5*((DATE(YEAR($B207),MONTH($B207),MIN(AB$6,DAY(EOMONTH($B207,0))))&gt;=$B207)*(DATE(YEAR($B207),MONTH($B207),MIN(AB$6,DAY(EOMONTH($B207,0))))&lt;$C207)+(DATE(YEAR($B207),MONTH($B207)+1,MIN(AB$6,DAY(EOMONTH($B207,1))))&gt;=$B207)*(DATE(YEAR($B207),MONTH($B207)+1,MIN(AB$6,DAY(EOMONTH($B207,1))))&lt;$C207)))</f>
        <v>0</v>
      </c>
      <c r="AC207" s="48" t="n">
        <f aca="false">IF(OR(N(AC$5)=0,AC$6=""),0,AC$5*((DATE(YEAR($B207),MONTH($B207),MIN(AC$6,DAY(EOMONTH($B207,0))))&gt;=$B207)*(DATE(YEAR($B207),MONTH($B207),MIN(AC$6,DAY(EOMONTH($B207,0))))&lt;$C207)+(DATE(YEAR($B207),MONTH($B207)+1,MIN(AC$6,DAY(EOMONTH($B207,1))))&gt;=$B207)*(DATE(YEAR($B207),MONTH($B207)+1,MIN(AC$6,DAY(EOMONTH($B207,1))))&lt;$C207)))</f>
        <v>0</v>
      </c>
      <c r="AD207" s="48" t="n">
        <f aca="false">IF(OR(N(AD$5)=0,AD$6=""),0,AD$5*((DATE(YEAR($B207),MONTH($B207),MIN(AD$6,DAY(EOMONTH($B207,0))))&gt;=$B207)*(DATE(YEAR($B207),MONTH($B207),MIN(AD$6,DAY(EOMONTH($B207,0))))&lt;$C207)+(DATE(YEAR($B207),MONTH($B207)+1,MIN(AD$6,DAY(EOMONTH($B207,1))))&gt;=$B207)*(DATE(YEAR($B207),MONTH($B207)+1,MIN(AD$6,DAY(EOMONTH($B207,1))))&lt;$C207)))</f>
        <v>0</v>
      </c>
      <c r="AE207" s="48" t="n">
        <f aca="false">IF(OR(N(AE$5)=0,AE$6=""),0,AE$5*((DATE(YEAR($B207),MONTH($B207),MIN(AE$6,DAY(EOMONTH($B207,0))))&gt;=$B207)*(DATE(YEAR($B207),MONTH($B207),MIN(AE$6,DAY(EOMONTH($B207,0))))&lt;$C207)+(DATE(YEAR($B207),MONTH($B207)+1,MIN(AE$6,DAY(EOMONTH($B207,1))))&gt;=$B207)*(DATE(YEAR($B207),MONTH($B207)+1,MIN(AE$6,DAY(EOMONTH($B207,1))))&lt;$C207)))</f>
        <v>0</v>
      </c>
      <c r="AF207" s="48" t="n">
        <f aca="false">IF(OR(N(AF$5)=0,AF$6=""),0,AF$5*((DATE(YEAR($B207),MONTH($B207),MIN(AF$6,DAY(EOMONTH($B207,0))))&gt;=$B207)*(DATE(YEAR($B207),MONTH($B207),MIN(AF$6,DAY(EOMONTH($B207,0))))&lt;$C207)+(DATE(YEAR($B207),MONTH($B207)+1,MIN(AF$6,DAY(EOMONTH($B207,1))))&gt;=$B207)*(DATE(YEAR($B207),MONTH($B207)+1,MIN(AF$6,DAY(EOMONTH($B207,1))))&lt;$C207)))</f>
        <v>0</v>
      </c>
      <c r="AG207" s="48" t="n">
        <f aca="false">IF(OR(N(AG$5)=0,AG$6=""),0,AG$5*((DATE(YEAR($B207),MONTH($B207),MIN(AG$6,DAY(EOMONTH($B207,0))))&gt;=$B207)*(DATE(YEAR($B207),MONTH($B207),MIN(AG$6,DAY(EOMONTH($B207,0))))&lt;$C207)+(DATE(YEAR($B207),MONTH($B207)+1,MIN(AG$6,DAY(EOMONTH($B207,1))))&gt;=$B207)*(DATE(YEAR($B207),MONTH($B207)+1,MIN(AG$6,DAY(EOMONTH($B207,1))))&lt;$C207)))</f>
        <v>0</v>
      </c>
      <c r="AH207" s="48" t="n">
        <f aca="false">IF(OR(N(AH$5)=0,AH$6=""),0,AH$5*((DATE(YEAR($B207),MONTH($B207),MIN(AH$6,DAY(EOMONTH($B207,0))))&gt;=$B207)*(DATE(YEAR($B207),MONTH($B207),MIN(AH$6,DAY(EOMONTH($B207,0))))&lt;$C207)+(DATE(YEAR($B207),MONTH($B207)+1,MIN(AH$6,DAY(EOMONTH($B207,1))))&gt;=$B207)*(DATE(YEAR($B207),MONTH($B207)+1,MIN(AH$6,DAY(EOMONTH($B207,1))))&lt;$C207)))</f>
        <v>0</v>
      </c>
      <c r="AI207" s="48" t="n">
        <f aca="false">IF(OR(N(AI$5)=0,AI$6=""),0,AI$5*((DATE(YEAR($B207),MONTH($B207),MIN(AI$6,DAY(EOMONTH($B207,0))))&gt;=$B207)*(DATE(YEAR($B207),MONTH($B207),MIN(AI$6,DAY(EOMONTH($B207,0))))&lt;$C207)+(DATE(YEAR($B207),MONTH($B207)+1,MIN(AI$6,DAY(EOMONTH($B207,1))))&gt;=$B207)*(DATE(YEAR($B207),MONTH($B207)+1,MIN(AI$6,DAY(EOMONTH($B207,1))))&lt;$C207)))</f>
        <v>0</v>
      </c>
      <c r="AJ207" s="48" t="n">
        <f aca="false">IF(OR(N(AJ$5)=0,AJ$6=""),0,AJ$5*((DATE(YEAR($B207),MONTH($B207),MIN(AJ$6,DAY(EOMONTH($B207,0))))&gt;=$B207)*(DATE(YEAR($B207),MONTH($B207),MIN(AJ$6,DAY(EOMONTH($B207,0))))&lt;$C207)+(DATE(YEAR($B207),MONTH($B207)+1,MIN(AJ$6,DAY(EOMONTH($B207,1))))&gt;=$B207)*(DATE(YEAR($B207),MONTH($B207)+1,MIN(AJ$6,DAY(EOMONTH($B207,1))))&lt;$C207)))</f>
        <v>0</v>
      </c>
      <c r="AK207" s="48" t="n">
        <f aca="false">IF(OR(N(AK$5)=0,AK$6=""),0,AK$5*((DATE(YEAR($B207),MONTH($B207),MIN(AK$6,DAY(EOMONTH($B207,0))))&gt;=$B207)*(DATE(YEAR($B207),MONTH($B207),MIN(AK$6,DAY(EOMONTH($B207,0))))&lt;$C207)+(DATE(YEAR($B207),MONTH($B207)+1,MIN(AK$6,DAY(EOMONTH($B207,1))))&gt;=$B207)*(DATE(YEAR($B207),MONTH($B207)+1,MIN(AK$6,DAY(EOMONTH($B207,1))))&lt;$C207)))</f>
        <v>0</v>
      </c>
      <c r="AL207" s="48" t="n">
        <f aca="false">IF(OR(N(AL$5)=0,AL$6=""),0,AL$5*((DATE(YEAR($B207),MONTH($B207),MIN(AL$6,DAY(EOMONTH($B207,0))))&gt;=$B207)*(DATE(YEAR($B207),MONTH($B207),MIN(AL$6,DAY(EOMONTH($B207,0))))&lt;$C207)+(DATE(YEAR($B207),MONTH($B207)+1,MIN(AL$6,DAY(EOMONTH($B207,1))))&gt;=$B207)*(DATE(YEAR($B207),MONTH($B207)+1,MIN(AL$6,DAY(EOMONTH($B207,1))))&lt;$C207)))</f>
        <v>0</v>
      </c>
      <c r="AM207" s="48" t="n">
        <f aca="false">IF(OR(N(AM$5)=0,AM$6=""),0,AM$5*((DATE(YEAR($B207),MONTH($B207),MIN(AM$6,DAY(EOMONTH($B207,0))))&gt;=$B207)*(DATE(YEAR($B207),MONTH($B207),MIN(AM$6,DAY(EOMONTH($B207,0))))&lt;$C207)+(DATE(YEAR($B207),MONTH($B207)+1,MIN(AM$6,DAY(EOMONTH($B207,1))))&gt;=$B207)*(DATE(YEAR($B207),MONTH($B207)+1,MIN(AM$6,DAY(EOMONTH($B207,1))))&lt;$C207)))</f>
        <v>0</v>
      </c>
      <c r="AN207" s="48" t="n">
        <f aca="false">IF(OR(N(AN$5)=0,AN$6=""),0,AN$5*((DATE(YEAR($B207),MONTH($B207),MIN(AN$6,DAY(EOMONTH($B207,0))))&gt;=$B207)*(DATE(YEAR($B207),MONTH($B207),MIN(AN$6,DAY(EOMONTH($B207,0))))&lt;$C207)+(DATE(YEAR($B207),MONTH($B207)+1,MIN(AN$6,DAY(EOMONTH($B207,1))))&gt;=$B207)*(DATE(YEAR($B207),MONTH($B207)+1,MIN(AN$6,DAY(EOMONTH($B207,1))))&lt;$C207)))</f>
        <v>0</v>
      </c>
      <c r="AO207" s="48" t="n">
        <f aca="false">IF(OR(N(AO$5)=0,AO$6=""),0,AO$5*((DATE(YEAR($B207),MONTH($B207),MIN(AO$6,DAY(EOMONTH($B207,0))))&gt;=$B207)*(DATE(YEAR($B207),MONTH($B207),MIN(AO$6,DAY(EOMONTH($B207,0))))&lt;$C207)+(DATE(YEAR($B207),MONTH($B207)+1,MIN(AO$6,DAY(EOMONTH($B207,1))))&gt;=$B207)*(DATE(YEAR($B207),MONTH($B207)+1,MIN(AO$6,DAY(EOMONTH($B207,1))))&lt;$C207)))</f>
        <v>0</v>
      </c>
      <c r="AP207" s="48" t="n">
        <f aca="false">IF(OR(N(AP$5)=0,AP$6=""),0,AP$5*((DATE(YEAR($B207),MONTH($B207),MIN(AP$6,DAY(EOMONTH($B207,0))))&gt;=$B207)*(DATE(YEAR($B207),MONTH($B207),MIN(AP$6,DAY(EOMONTH($B207,0))))&lt;$C207)+(DATE(YEAR($B207),MONTH($B207)+1,MIN(AP$6,DAY(EOMONTH($B207,1))))&gt;=$B207)*(DATE(YEAR($B207),MONTH($B207)+1,MIN(AP$6,DAY(EOMONTH($B207,1))))&lt;$C207)))</f>
        <v>0</v>
      </c>
      <c r="AQ207" s="48" t="n">
        <f aca="false">IF(OR(N(AQ$5)=0,AQ$6=""),0,AQ$5*((DATE(YEAR($B207),MONTH($B207),MIN(AQ$6,DAY(EOMONTH($B207,0))))&gt;=$B207)*(DATE(YEAR($B207),MONTH($B207),MIN(AQ$6,DAY(EOMONTH($B207,0))))&lt;$C207)+(DATE(YEAR($B207),MONTH($B207)+1,MIN(AQ$6,DAY(EOMONTH($B207,1))))&gt;=$B207)*(DATE(YEAR($B207),MONTH($B207)+1,MIN(AQ$6,DAY(EOMONTH($B207,1))))&lt;$C207)))</f>
        <v>0</v>
      </c>
      <c r="AR207" s="48" t="n">
        <f aca="false">IF(OR(N(AR$5)=0,AR$6=""),0,AR$5*((DATE(YEAR($B207),MONTH($B207),MIN(AR$6,DAY(EOMONTH($B207,0))))&gt;=$B207)*(DATE(YEAR($B207),MONTH($B207),MIN(AR$6,DAY(EOMONTH($B207,0))))&lt;$C207)+(DATE(YEAR($B207),MONTH($B207)+1,MIN(AR$6,DAY(EOMONTH($B207,1))))&gt;=$B207)*(DATE(YEAR($B207),MONTH($B207)+1,MIN(AR$6,DAY(EOMONTH($B207,1))))&lt;$C207)))</f>
        <v>0</v>
      </c>
      <c r="AS207" s="48" t="n">
        <f aca="false">IF(OR(N(AS$5)=0,AS$6=""),0,AS$5*((DATE(YEAR($B207),MONTH($B207),MIN(AS$6,DAY(EOMONTH($B207,0))))&gt;=$B207)*(DATE(YEAR($B207),MONTH($B207),MIN(AS$6,DAY(EOMONTH($B207,0))))&lt;$C207)+(DATE(YEAR($B207),MONTH($B207)+1,MIN(AS$6,DAY(EOMONTH($B207,1))))&gt;=$B207)*(DATE(YEAR($B207),MONTH($B207)+1,MIN(AS$6,DAY(EOMONTH($B207,1))))&lt;$C207)))</f>
        <v>0</v>
      </c>
      <c r="AT207" s="48" t="n">
        <f aca="false">IF(OR(N(AT$5)=0,AT$6=""),0,AT$5*((DATE(YEAR($B207),MONTH($B207),MIN(AT$6,DAY(EOMONTH($B207,0))))&gt;=$B207)*(DATE(YEAR($B207),MONTH($B207),MIN(AT$6,DAY(EOMONTH($B207,0))))&lt;$C207)+(DATE(YEAR($B207),MONTH($B207)+1,MIN(AT$6,DAY(EOMONTH($B207,1))))&gt;=$B207)*(DATE(YEAR($B207),MONTH($B207)+1,MIN(AT$6,DAY(EOMONTH($B207,1))))&lt;$C207)))</f>
        <v>0</v>
      </c>
      <c r="AU207" s="48" t="n">
        <f aca="false">IF(OR(N(AU$5)=0,AU$6=""),0,AU$5*((DATE(YEAR($B207),MONTH($B207),MIN(AU$6,DAY(EOMONTH($B207,0))))&gt;=$B207)*(DATE(YEAR($B207),MONTH($B207),MIN(AU$6,DAY(EOMONTH($B207,0))))&lt;$C207)+(DATE(YEAR($B207),MONTH($B207)+1,MIN(AU$6,DAY(EOMONTH($B207,1))))&gt;=$B207)*(DATE(YEAR($B207),MONTH($B207)+1,MIN(AU$6,DAY(EOMONTH($B207,1))))&lt;$C207)))</f>
        <v>0</v>
      </c>
      <c r="AV207" s="48" t="n">
        <f aca="false">IF(OR(N(AV$5)=0,AV$6=""),0,AV$5*((DATE(YEAR($B207),MONTH($B207),MIN(AV$6,DAY(EOMONTH($B207,0))))&gt;=$B207)*(DATE(YEAR($B207),MONTH($B207),MIN(AV$6,DAY(EOMONTH($B207,0))))&lt;$C207)+(DATE(YEAR($B207),MONTH($B207)+1,MIN(AV$6,DAY(EOMONTH($B207,1))))&gt;=$B207)*(DATE(YEAR($B207),MONTH($B207)+1,MIN(AV$6,DAY(EOMONTH($B207,1))))&lt;$C207)))</f>
        <v>0</v>
      </c>
      <c r="AW207" s="48" t="n">
        <f aca="false">IF(OR(N(AW$5)=0,AW$6=""),0,AW$5*((DATE(YEAR($B207),MONTH($B207),MIN(AW$6,DAY(EOMONTH($B207,0))))&gt;=$B207)*(DATE(YEAR($B207),MONTH($B207),MIN(AW$6,DAY(EOMONTH($B207,0))))&lt;$C207)+(DATE(YEAR($B207),MONTH($B207)+1,MIN(AW$6,DAY(EOMONTH($B207,1))))&gt;=$B207)*(DATE(YEAR($B207),MONTH($B207)+1,MIN(AW$6,DAY(EOMONTH($B207,1))))&lt;$C207)))</f>
        <v>0</v>
      </c>
      <c r="AX207" s="48" t="n">
        <f aca="false">IF(OR(N(AX$5)=0,AX$6=""),0,AX$5*((DATE(YEAR($B207),MONTH($B207),MIN(AX$6,DAY(EOMONTH($B207,0))))&gt;=$B207)*(DATE(YEAR($B207),MONTH($B207),MIN(AX$6,DAY(EOMONTH($B207,0))))&lt;$C207)+(DATE(YEAR($B207),MONTH($B207)+1,MIN(AX$6,DAY(EOMONTH($B207,1))))&gt;=$B207)*(DATE(YEAR($B207),MONTH($B207)+1,MIN(AX$6,DAY(EOMONTH($B207,1))))&lt;$C207)))</f>
        <v>0</v>
      </c>
      <c r="AY207" s="48" t="n">
        <f aca="false">IF(OR(N(AY$5)=0,AY$6=""),0,AY$5*((DATE(YEAR($B207),MONTH($B207),MIN(AY$6,DAY(EOMONTH($B207,0))))&gt;=$B207)*(DATE(YEAR($B207),MONTH($B207),MIN(AY$6,DAY(EOMONTH($B207,0))))&lt;$C207)+(DATE(YEAR($B207),MONTH($B207)+1,MIN(AY$6,DAY(EOMONTH($B207,1))))&gt;=$B207)*(DATE(YEAR($B207),MONTH($B207)+1,MIN(AY$6,DAY(EOMONTH($B207,1))))&lt;$C207)))</f>
        <v>0</v>
      </c>
      <c r="AZ207" s="48" t="n">
        <f aca="false">IF(OR(N(AZ$5)=0,AZ$6=""),0,AZ$5*((DATE(YEAR($B207),MONTH($B207),MIN(AZ$6,DAY(EOMONTH($B207,0))))&gt;=$B207)*(DATE(YEAR($B207),MONTH($B207),MIN(AZ$6,DAY(EOMONTH($B207,0))))&lt;$C207)+(DATE(YEAR($B207),MONTH($B207)+1,MIN(AZ$6,DAY(EOMONTH($B207,1))))&gt;=$B207)*(DATE(YEAR($B207),MONTH($B207)+1,MIN(AZ$6,DAY(EOMONTH($B207,1))))&lt;$C207)))</f>
        <v>0</v>
      </c>
      <c r="BA207" s="48" t="n">
        <f aca="false">IF(OR(N(BA$5)=0,BA$6=""),0,BA$5*((DATE(YEAR($B207),MONTH($B207),MIN(BA$6,DAY(EOMONTH($B207,0))))&gt;=$B207)*(DATE(YEAR($B207),MONTH($B207),MIN(BA$6,DAY(EOMONTH($B207,0))))&lt;$C207)+(DATE(YEAR($B207),MONTH($B207)+1,MIN(BA$6,DAY(EOMONTH($B207,1))))&gt;=$B207)*(DATE(YEAR($B207),MONTH($B207)+1,MIN(BA$6,DAY(EOMONTH($B207,1))))&lt;$C207)))</f>
        <v>0</v>
      </c>
      <c r="BB207" s="48" t="n">
        <f aca="false">IF(OR(N(BB$5)=0,BB$6=""),0,BB$5*((DATE(YEAR($B207),MONTH($B207),MIN(BB$6,DAY(EOMONTH($B207,0))))&gt;=$B207)*(DATE(YEAR($B207),MONTH($B207),MIN(BB$6,DAY(EOMONTH($B207,0))))&lt;$C207)+(DATE(YEAR($B207),MONTH($B207)+1,MIN(BB$6,DAY(EOMONTH($B207,1))))&gt;=$B207)*(DATE(YEAR($B207),MONTH($B207)+1,MIN(BB$6,DAY(EOMONTH($B207,1))))&lt;$C207)))</f>
        <v>0</v>
      </c>
      <c r="BC207" s="48" t="n">
        <f aca="false">IF(OR(N(BC$5)=0,BC$6=""),0,BC$5*((DATE(YEAR($B207),MONTH($B207),MIN(BC$6,DAY(EOMONTH($B207,0))))&gt;=$B207)*(DATE(YEAR($B207),MONTH($B207),MIN(BC$6,DAY(EOMONTH($B207,0))))&lt;$C207)+(DATE(YEAR($B207),MONTH($B207)+1,MIN(BC$6,DAY(EOMONTH($B207,1))))&gt;=$B207)*(DATE(YEAR($B207),MONTH($B207)+1,MIN(BC$6,DAY(EOMONTH($B207,1))))&lt;$C207)))</f>
        <v>0</v>
      </c>
      <c r="BD207" s="48" t="n">
        <f aca="false">IF(OR(N(BD$5)=0,BD$6=""),0,BD$5*((DATE(YEAR($B207),MONTH($B207),MIN(BD$6,DAY(EOMONTH($B207,0))))&gt;=$B207)*(DATE(YEAR($B207),MONTH($B207),MIN(BD$6,DAY(EOMONTH($B207,0))))&lt;$C207)+(DATE(YEAR($B207),MONTH($B207)+1,MIN(BD$6,DAY(EOMONTH($B207,1))))&gt;=$B207)*(DATE(YEAR($B207),MONTH($B207)+1,MIN(BD$6,DAY(EOMONTH($B207,1))))&lt;$C207)))</f>
        <v>0</v>
      </c>
      <c r="BE207" s="48" t="n">
        <f aca="false">IF(OR(N(BE$5)=0,BE$6=""),0,BE$5*((DATE(YEAR($B207),MONTH($B207),MIN(BE$6,DAY(EOMONTH($B207,0))))&gt;=$B207)*(DATE(YEAR($B207),MONTH($B207),MIN(BE$6,DAY(EOMONTH($B207,0))))&lt;$C207)+(DATE(YEAR($B207),MONTH($B207)+1,MIN(BE$6,DAY(EOMONTH($B207,1))))&gt;=$B207)*(DATE(YEAR($B207),MONTH($B207)+1,MIN(BE$6,DAY(EOMONTH($B207,1))))&lt;$C207)))</f>
        <v>0</v>
      </c>
      <c r="BF207" s="48" t="n">
        <f aca="false">IF(OR(N(BF$5)=0,BF$6=""),0,BF$5*((DATE(YEAR($B207),MONTH($B207),MIN(BF$6,DAY(EOMONTH($B207,0))))&gt;=$B207)*(DATE(YEAR($B207),MONTH($B207),MIN(BF$6,DAY(EOMONTH($B207,0))))&lt;$C207)+(DATE(YEAR($B207),MONTH($B207)+1,MIN(BF$6,DAY(EOMONTH($B207,1))))&gt;=$B207)*(DATE(YEAR($B207),MONTH($B207)+1,MIN(BF$6,DAY(EOMONTH($B207,1))))&lt;$C207)))</f>
        <v>0</v>
      </c>
      <c r="BG207" s="48" t="n">
        <f aca="false">IF(OR(N(BG$5)=0,BG$6=""),0,BG$5*((DATE(YEAR($B207),MONTH($B207),MIN(BG$6,DAY(EOMONTH($B207,0))))&gt;=$B207)*(DATE(YEAR($B207),MONTH($B207),MIN(BG$6,DAY(EOMONTH($B207,0))))&lt;$C207)+(DATE(YEAR($B207),MONTH($B207)+1,MIN(BG$6,DAY(EOMONTH($B207,1))))&gt;=$B207)*(DATE(YEAR($B207),MONTH($B207)+1,MIN(BG$6,DAY(EOMONTH($B207,1))))&lt;$C207)))</f>
        <v>0</v>
      </c>
      <c r="BH207" s="48" t="n">
        <f aca="false">IF(OR(N(BH$5)=0,BH$6=""),0,BH$5*((DATE(YEAR($B207),MONTH($B207),MIN(BH$6,DAY(EOMONTH($B207,0))))&gt;=$B207)*(DATE(YEAR($B207),MONTH($B207),MIN(BH$6,DAY(EOMONTH($B207,0))))&lt;$C207)+(DATE(YEAR($B207),MONTH($B207)+1,MIN(BH$6,DAY(EOMONTH($B207,1))))&gt;=$B207)*(DATE(YEAR($B207),MONTH($B207)+1,MIN(BH$6,DAY(EOMONTH($B207,1))))&lt;$C207)))</f>
        <v>0</v>
      </c>
      <c r="BI207" s="48" t="n">
        <f aca="false">IF(OR(N(BI$5)=0,BI$6=""),0,BI$5*((DATE(YEAR($B207),MONTH($B207),MIN(BI$6,DAY(EOMONTH($B207,0))))&gt;=$B207)*(DATE(YEAR($B207),MONTH($B207),MIN(BI$6,DAY(EOMONTH($B207,0))))&lt;$C207)+(DATE(YEAR($B207),MONTH($B207)+1,MIN(BI$6,DAY(EOMONTH($B207,1))))&gt;=$B207)*(DATE(YEAR($B207),MONTH($B207)+1,MIN(BI$6,DAY(EOMONTH($B207,1))))&lt;$C207)))</f>
        <v>0</v>
      </c>
      <c r="BJ207" s="48" t="n">
        <f aca="false">IF(OR(N(BJ$5)=0,BJ$6=""),0,BJ$5*((DATE(YEAR($B207),MONTH($B207),MIN(BJ$6,DAY(EOMONTH($B207,0))))&gt;=$B207)*(DATE(YEAR($B207),MONTH($B207),MIN(BJ$6,DAY(EOMONTH($B207,0))))&lt;$C207)+(DATE(YEAR($B207),MONTH($B207)+1,MIN(BJ$6,DAY(EOMONTH($B207,1))))&gt;=$B207)*(DATE(YEAR($B207),MONTH($B207)+1,MIN(BJ$6,DAY(EOMONTH($B207,1))))&lt;$C207)))</f>
        <v>0</v>
      </c>
      <c r="BK207" s="48" t="n">
        <f aca="false">IF(OR(N(BK$5)=0,BK$6=""),0,BK$5*((DATE(YEAR($B207),MONTH($B207),MIN(BK$6,DAY(EOMONTH($B207,0))))&gt;=$B207)*(DATE(YEAR($B207),MONTH($B207),MIN(BK$6,DAY(EOMONTH($B207,0))))&lt;$C207)+(DATE(YEAR($B207),MONTH($B207)+1,MIN(BK$6,DAY(EOMONTH($B207,1))))&gt;=$B207)*(DATE(YEAR($B207),MONTH($B207)+1,MIN(BK$6,DAY(EOMONTH($B207,1))))&lt;$C207)))</f>
        <v>0</v>
      </c>
      <c r="BL207" s="48" t="n">
        <f aca="false">IF(OR(N(BL$5)=0,BL$6=""),0,BL$5*((DATE(YEAR($B207),MONTH($B207),MIN(BL$6,DAY(EOMONTH($B207,0))))&gt;=$B207)*(DATE(YEAR($B207),MONTH($B207),MIN(BL$6,DAY(EOMONTH($B207,0))))&lt;$C207)+(DATE(YEAR($B207),MONTH($B207)+1,MIN(BL$6,DAY(EOMONTH($B207,1))))&gt;=$B207)*(DATE(YEAR($B207),MONTH($B207)+1,MIN(BL$6,DAY(EOMONTH($B207,1))))&lt;$C207)))</f>
        <v>0</v>
      </c>
      <c r="BM207" s="48" t="n">
        <f aca="false">IF(OR(N(BM$5)=0,BM$6=""),0,BM$5*((DATE(YEAR($B207),MONTH($B207),MIN(BM$6,DAY(EOMONTH($B207,0))))&gt;=$B207)*(DATE(YEAR($B207),MONTH($B207),MIN(BM$6,DAY(EOMONTH($B207,0))))&lt;$C207)+(DATE(YEAR($B207),MONTH($B207)+1,MIN(BM$6,DAY(EOMONTH($B207,1))))&gt;=$B207)*(DATE(YEAR($B207),MONTH($B207)+1,MIN(BM$6,DAY(EOMONTH($B207,1))))&lt;$C207)))</f>
        <v>0</v>
      </c>
      <c r="BN207" s="48" t="n">
        <f aca="false">IF(OR(N(BN$5)=0,BN$6=""),0,BN$5*((DATE(YEAR($B207),MONTH($B207),MIN(BN$6,DAY(EOMONTH($B207,0))))&gt;=$B207)*(DATE(YEAR($B207),MONTH($B207),MIN(BN$6,DAY(EOMONTH($B207,0))))&lt;$C207)+(DATE(YEAR($B207),MONTH($B207)+1,MIN(BN$6,DAY(EOMONTH($B207,1))))&gt;=$B207)*(DATE(YEAR($B207),MONTH($B207)+1,MIN(BN$6,DAY(EOMONTH($B207,1))))&lt;$C207)))</f>
        <v>0</v>
      </c>
      <c r="BO207" s="48" t="n">
        <f aca="false">IF(OR(N(BO$5)=0,BO$6=""),0,BO$5*((DATE(YEAR($B207),MONTH($B207),MIN(BO$6,DAY(EOMONTH($B207,0))))&gt;=$B207)*(DATE(YEAR($B207),MONTH($B207),MIN(BO$6,DAY(EOMONTH($B207,0))))&lt;$C207)+(DATE(YEAR($B207),MONTH($B207)+1,MIN(BO$6,DAY(EOMONTH($B207,1))))&gt;=$B207)*(DATE(YEAR($B207),MONTH($B207)+1,MIN(BO$6,DAY(EOMONTH($B207,1))))&lt;$C207)))</f>
        <v>0</v>
      </c>
      <c r="BP207" s="48" t="n">
        <f aca="false">IF(OR(N(BP$5)=0,BP$6=""),0,BP$5*((DATE(YEAR($B207),MONTH($B207),MIN(BP$6,DAY(EOMONTH($B207,0))))&gt;=$B207)*(DATE(YEAR($B207),MONTH($B207),MIN(BP$6,DAY(EOMONTH($B207,0))))&lt;$C207)+(DATE(YEAR($B207),MONTH($B207)+1,MIN(BP$6,DAY(EOMONTH($B207,1))))&gt;=$B207)*(DATE(YEAR($B207),MONTH($B207)+1,MIN(BP$6,DAY(EOMONTH($B207,1))))&lt;$C207)))</f>
        <v>0</v>
      </c>
      <c r="BQ207" s="48" t="n">
        <f aca="false">IF(OR(N(BQ$5)=0,BQ$6=""),0,BQ$5*((DATE(YEAR($B207),MONTH($B207),MIN(BQ$6,DAY(EOMONTH($B207,0))))&gt;=$B207)*(DATE(YEAR($B207),MONTH($B207),MIN(BQ$6,DAY(EOMONTH($B207,0))))&lt;$C207)+(DATE(YEAR($B207),MONTH($B207)+1,MIN(BQ$6,DAY(EOMONTH($B207,1))))&gt;=$B207)*(DATE(YEAR($B207),MONTH($B207)+1,MIN(BQ$6,DAY(EOMONTH($B207,1))))&lt;$C207)))</f>
        <v>0</v>
      </c>
      <c r="BR207" s="48" t="n">
        <f aca="false">IF(OR(N(BR$5)=0,BR$6=""),0,BR$5*((DATE(YEAR($B207),MONTH($B207),MIN(BR$6,DAY(EOMONTH($B207,0))))&gt;=$B207)*(DATE(YEAR($B207),MONTH($B207),MIN(BR$6,DAY(EOMONTH($B207,0))))&lt;$C207)+(DATE(YEAR($B207),MONTH($B207)+1,MIN(BR$6,DAY(EOMONTH($B207,1))))&gt;=$B207)*(DATE(YEAR($B207),MONTH($B207)+1,MIN(BR$6,DAY(EOMONTH($B207,1))))&lt;$C207)))</f>
        <v>0</v>
      </c>
      <c r="BS207" s="48" t="n">
        <f aca="false">IF(OR(N(BS$5)=0,BS$6=""),0,BS$5*((DATE(YEAR($B207),MONTH($B207),MIN(BS$6,DAY(EOMONTH($B207,0))))&gt;=$B207)*(DATE(YEAR($B207),MONTH($B207),MIN(BS$6,DAY(EOMONTH($B207,0))))&lt;$C207)+(DATE(YEAR($B207),MONTH($B207)+1,MIN(BS$6,DAY(EOMONTH($B207,1))))&gt;=$B207)*(DATE(YEAR($B207),MONTH($B207)+1,MIN(BS$6,DAY(EOMONTH($B207,1))))&lt;$C207)))</f>
        <v>0</v>
      </c>
      <c r="BT207" s="48" t="n">
        <f aca="false">IF(OR(N(BT$5)=0,BT$6=""),0,BT$5*((DATE(YEAR($B207),MONTH($B207),MIN(BT$6,DAY(EOMONTH($B207,0))))&gt;=$B207)*(DATE(YEAR($B207),MONTH($B207),MIN(BT$6,DAY(EOMONTH($B207,0))))&lt;$C207)+(DATE(YEAR($B207),MONTH($B207)+1,MIN(BT$6,DAY(EOMONTH($B207,1))))&gt;=$B207)*(DATE(YEAR($B207),MONTH($B207)+1,MIN(BT$6,DAY(EOMONTH($B207,1))))&lt;$C207)))</f>
        <v>0</v>
      </c>
      <c r="BU207" s="48" t="n">
        <f aca="false">IF(OR(N(BU$5)=0,BU$6=""),0,BU$5*((DATE(YEAR($B207),MONTH($B207),MIN(BU$6,DAY(EOMONTH($B207,0))))&gt;=$B207)*(DATE(YEAR($B207),MONTH($B207),MIN(BU$6,DAY(EOMONTH($B207,0))))&lt;$C207)+(DATE(YEAR($B207),MONTH($B207)+1,MIN(BU$6,DAY(EOMONTH($B207,1))))&gt;=$B207)*(DATE(YEAR($B207),MONTH($B207)+1,MIN(BU$6,DAY(EOMONTH($B207,1))))&lt;$C207)))</f>
        <v>0</v>
      </c>
      <c r="BV207" s="48" t="n">
        <f aca="false">IF(OR(N(BV$5)=0,BV$6=""),0,BV$5*((DATE(YEAR($B207),MONTH($B207),MIN(BV$6,DAY(EOMONTH($B207,0))))&gt;=$B207)*(DATE(YEAR($B207),MONTH($B207),MIN(BV$6,DAY(EOMONTH($B207,0))))&lt;$C207)+(DATE(YEAR($B207),MONTH($B207)+1,MIN(BV$6,DAY(EOMONTH($B207,1))))&gt;=$B207)*(DATE(YEAR($B207),MONTH($B207)+1,MIN(BV$6,DAY(EOMONTH($B207,1))))&lt;$C207)))</f>
        <v>0</v>
      </c>
      <c r="BW207" s="48" t="n">
        <f aca="false">IF(OR(N(BW$5)=0,BW$6=""),0,BW$5*((DATE(YEAR($B207),MONTH($B207),MIN(BW$6,DAY(EOMONTH($B207,0))))&gt;=$B207)*(DATE(YEAR($B207),MONTH($B207),MIN(BW$6,DAY(EOMONTH($B207,0))))&lt;$C207)+(DATE(YEAR($B207),MONTH($B207)+1,MIN(BW$6,DAY(EOMONTH($B207,1))))&gt;=$B207)*(DATE(YEAR($B207),MONTH($B207)+1,MIN(BW$6,DAY(EOMONTH($B207,1))))&lt;$C207)))</f>
        <v>0</v>
      </c>
      <c r="BX207" s="48" t="n">
        <f aca="false">MIN(Z207,(FT206*(1+FT$5/Setup!$C$36)+IF($V207=1,N($F207),0)))</f>
        <v>0</v>
      </c>
      <c r="BY207" s="48" t="n">
        <f aca="false">MIN(AA207,(FU206*(1+FU$5/Setup!$C$36)+IF($V207=2,N($F207),0)))</f>
        <v>0</v>
      </c>
      <c r="BZ207" s="48" t="n">
        <f aca="false">MIN(AB207,(FV206*(1+FV$5/Setup!$C$36)+IF($V207=3,N($F207),0)))</f>
        <v>0</v>
      </c>
      <c r="CA207" s="48" t="n">
        <f aca="false">MIN(AC207,(FW206*(1+FW$5/Setup!$C$36)+IF($V207=4,N($F207),0)))</f>
        <v>0</v>
      </c>
      <c r="CB207" s="48" t="n">
        <f aca="false">MIN(AD207,(FX206*(1+FX$5/Setup!$C$36)+IF($V207=5,N($F207),0)))</f>
        <v>0</v>
      </c>
      <c r="CC207" s="48" t="n">
        <f aca="false">MIN(AE207,(FY206*(1+FY$5/Setup!$C$36)+IF($V207=6,N($F207),0)))</f>
        <v>0</v>
      </c>
      <c r="CD207" s="48" t="n">
        <f aca="false">MIN(AF207,(FZ206*(1+FZ$5/Setup!$C$36)+IF($V207=7,N($F207),0)))</f>
        <v>0</v>
      </c>
      <c r="CE207" s="48" t="n">
        <f aca="false">MIN(AG207,(GA206*(1+GA$5/Setup!$C$36)+IF($V207=8,N($F207),0)))</f>
        <v>0</v>
      </c>
      <c r="CF207" s="48" t="n">
        <f aca="false">MIN(AH207,(GB206*(1+GB$5/Setup!$C$36)+IF($V207=9,N($F207),0)))</f>
        <v>0</v>
      </c>
      <c r="CG207" s="48" t="n">
        <f aca="false">MIN(AI207,(GC206*(1+GC$5/Setup!$C$36)+IF($V207=10,N($F207),0)))</f>
        <v>0</v>
      </c>
      <c r="CH207" s="48" t="n">
        <f aca="false">MIN(AJ207,(GD206*(1+GD$5/Setup!$C$36)+IF($V207=11,N($F207),0)))</f>
        <v>0</v>
      </c>
      <c r="CI207" s="48" t="n">
        <f aca="false">MIN(AK207,(GE206*(1+GE$5/Setup!$C$36)+IF($V207=12,N($F207),0)))</f>
        <v>0</v>
      </c>
      <c r="CJ207" s="48" t="n">
        <f aca="false">MIN(AL207,(GF206*(1+GF$5/Setup!$C$36)+IF($V207=13,N($F207),0)))</f>
        <v>0</v>
      </c>
      <c r="CK207" s="48" t="n">
        <f aca="false">MIN(AM207,(GG206*(1+GG$5/Setup!$C$36)+IF($V207=14,N($F207),0)))</f>
        <v>0</v>
      </c>
      <c r="CL207" s="48" t="n">
        <f aca="false">MIN(AN207,(GH206*(1+GH$5/Setup!$C$36)+IF($V207=15,N($F207),0)))</f>
        <v>0</v>
      </c>
      <c r="CM207" s="48" t="n">
        <f aca="false">MIN(AO207,(GI206*(1+GI$5/Setup!$C$36)+IF($V207=16,N($F207),0)))</f>
        <v>0</v>
      </c>
      <c r="CN207" s="48" t="n">
        <f aca="false">MIN(AP207,(GJ206*(1+GJ$5/Setup!$C$36)+IF($V207=17,N($F207),0)))</f>
        <v>0</v>
      </c>
      <c r="CO207" s="48" t="n">
        <f aca="false">MIN(AQ207,(GK206*(1+GK$5/Setup!$C$36)+IF($V207=18,N($F207),0)))</f>
        <v>0</v>
      </c>
      <c r="CP207" s="48" t="n">
        <f aca="false">MIN(AR207,(GL206*(1+GL$5/Setup!$C$36)+IF($V207=19,N($F207),0)))</f>
        <v>0</v>
      </c>
      <c r="CQ207" s="48" t="n">
        <f aca="false">MIN(AS207,(GM206*(1+GM$5/Setup!$C$36)+IF($V207=20,N($F207),0)))</f>
        <v>0</v>
      </c>
      <c r="CR207" s="48" t="n">
        <f aca="false">MIN(AT207,(GN206*(1+GN$5/Setup!$C$36)+IF($V207=21,N($F207),0)))</f>
        <v>0</v>
      </c>
      <c r="CS207" s="48" t="n">
        <f aca="false">MIN(AU207,(GO206*(1+GO$5/Setup!$C$36)+IF($V207=22,N($F207),0)))</f>
        <v>0</v>
      </c>
      <c r="CT207" s="48" t="n">
        <f aca="false">MIN(AV207,(GP206*(1+GP$5/Setup!$C$36)+IF($V207=23,N($F207),0)))</f>
        <v>0</v>
      </c>
      <c r="CU207" s="48" t="n">
        <f aca="false">MIN(AW207,(GQ206*(1+GQ$5/Setup!$C$36)+IF($V207=24,N($F207),0)))</f>
        <v>0</v>
      </c>
      <c r="CV207" s="48" t="n">
        <f aca="false">MIN(AX207,(GR206*(1+GR$5/Setup!$C$36)+IF($V207=25,N($F207),0)))</f>
        <v>0</v>
      </c>
      <c r="CW207" s="48" t="n">
        <f aca="false">MIN(AY207,(GS206*(1+GS$5/Setup!$C$36)+IF($V207=26,N($F207),0)))</f>
        <v>0</v>
      </c>
      <c r="CX207" s="48" t="n">
        <f aca="false">MIN(AZ207,(GT206*(1+GT$5/Setup!$C$36)+IF($V207=27,N($F207),0)))</f>
        <v>0</v>
      </c>
      <c r="CY207" s="48" t="n">
        <f aca="false">MIN(BA207,(GU206*(1+GU$5/Setup!$C$36)+IF($V207=28,N($F207),0)))</f>
        <v>0</v>
      </c>
      <c r="CZ207" s="48" t="n">
        <f aca="false">MIN(BB207,(GV206*(1+GV$5/Setup!$C$36)+IF($V207=29,N($F207),0)))</f>
        <v>0</v>
      </c>
      <c r="DA207" s="48" t="n">
        <f aca="false">MIN(BC207,(GW206*(1+GW$5/Setup!$C$36)+IF($V207=30,N($F207),0)))</f>
        <v>0</v>
      </c>
      <c r="DB207" s="48" t="n">
        <f aca="false">MIN(BD207,(GX206*(1+GX$5/Setup!$C$36)+IF($V207=31,N($F207),0)))</f>
        <v>0</v>
      </c>
      <c r="DC207" s="48" t="n">
        <f aca="false">MIN(BE207,(GY206*(1+GY$5/Setup!$C$36)+IF($V207=32,N($F207),0)))</f>
        <v>0</v>
      </c>
      <c r="DD207" s="48" t="n">
        <f aca="false">MIN(BF207,(GZ206*(1+GZ$5/Setup!$C$36)+IF($V207=33,N($F207),0)))</f>
        <v>0</v>
      </c>
      <c r="DE207" s="48" t="n">
        <f aca="false">MIN(BG207,(HA206*(1+HA$5/Setup!$C$36)+IF($V207=34,N($F207),0)))</f>
        <v>0</v>
      </c>
      <c r="DF207" s="48" t="n">
        <f aca="false">MIN(BH207,(HB206*(1+HB$5/Setup!$C$36)+IF($V207=35,N($F207),0)))</f>
        <v>0</v>
      </c>
      <c r="DG207" s="48" t="n">
        <f aca="false">MIN(BI207,(HC206*(1+HC$5/Setup!$C$36)+IF($V207=36,N($F207),0)))</f>
        <v>0</v>
      </c>
      <c r="DH207" s="48" t="n">
        <f aca="false">MIN(BJ207,(HD206*(1+HD$5/Setup!$C$36)+IF($V207=37,N($F207),0)))</f>
        <v>0</v>
      </c>
      <c r="DI207" s="48" t="n">
        <f aca="false">MIN(BK207,(HE206*(1+HE$5/Setup!$C$36)+IF($V207=38,N($F207),0)))</f>
        <v>0</v>
      </c>
      <c r="DJ207" s="48" t="n">
        <f aca="false">MIN(BL207,(HF206*(1+HF$5/Setup!$C$36)+IF($V207=39,N($F207),0)))</f>
        <v>0</v>
      </c>
      <c r="DK207" s="48" t="n">
        <f aca="false">MIN(BM207,(HG206*(1+HG$5/Setup!$C$36)+IF($V207=40,N($F207),0)))</f>
        <v>0</v>
      </c>
      <c r="DL207" s="48" t="n">
        <f aca="false">MIN(BN207,(HH206*(1+HH$5/Setup!$C$36)+IF($V207=41,N($F207),0)))</f>
        <v>0</v>
      </c>
      <c r="DM207" s="48" t="n">
        <f aca="false">MIN(BO207,(HI206*(1+HI$5/Setup!$C$36)+IF($V207=42,N($F207),0)))</f>
        <v>0</v>
      </c>
      <c r="DN207" s="48" t="n">
        <f aca="false">MIN(BP207,(HJ206*(1+HJ$5/Setup!$C$36)+IF($V207=43,N($F207),0)))</f>
        <v>0</v>
      </c>
      <c r="DO207" s="48" t="n">
        <f aca="false">MIN(BQ207,(HK206*(1+HK$5/Setup!$C$36)+IF($V207=44,N($F207),0)))</f>
        <v>0</v>
      </c>
      <c r="DP207" s="48" t="n">
        <f aca="false">MIN(BR207,(HL206*(1+HL$5/Setup!$C$36)+IF($V207=45,N($F207),0)))</f>
        <v>0</v>
      </c>
      <c r="DQ207" s="48" t="n">
        <f aca="false">MIN(BS207,(HM206*(1+HM$5/Setup!$C$36)+IF($V207=46,N($F207),0)))</f>
        <v>0</v>
      </c>
      <c r="DR207" s="48" t="n">
        <f aca="false">MIN(BT207,(HN206*(1+HN$5/Setup!$C$36)+IF($V207=47,N($F207),0)))</f>
        <v>0</v>
      </c>
      <c r="DS207" s="48" t="n">
        <f aca="false">MIN(BU207,(HO206*(1+HO$5/Setup!$C$36)+IF($V207=48,N($F207),0)))</f>
        <v>0</v>
      </c>
      <c r="DT207" s="48" t="n">
        <f aca="false">MIN(BV207,(HP206*(1+HP$5/Setup!$C$36)+IF($V207=49,N($F207),0)))</f>
        <v>0</v>
      </c>
      <c r="DU207" s="48" t="n">
        <f aca="false">MIN(BW207,(HQ206*(1+HQ$5/Setup!$C$36)+IF($V207=50,N($F207),0)))</f>
        <v>0</v>
      </c>
      <c r="DV207" s="48" t="n">
        <f aca="false">MIN(MAX((FT206*(1+FT$5/Setup!$C$36)+IF($V207=1,N($F207),0))-BX207,0),MAX($P207-0,0))</f>
        <v>0</v>
      </c>
      <c r="DW207" s="48" t="n">
        <f aca="false">MIN(MAX((FU206*(1+FU$5/Setup!$C$36)+IF($V207=2,N($F207),0))-BY207,0),MAX($P207-SUM(DV207:DV207),0))</f>
        <v>0</v>
      </c>
      <c r="DX207" s="48" t="n">
        <f aca="false">MIN(MAX((FV206*(1+FV$5/Setup!$C$36)+IF($V207=3,N($F207),0))-BZ207,0),MAX($P207-SUM(DV207:DW207),0))</f>
        <v>0</v>
      </c>
      <c r="DY207" s="48" t="n">
        <f aca="false">MIN(MAX((FW206*(1+FW$5/Setup!$C$36)+IF($V207=4,N($F207),0))-CA207,0),MAX($P207-SUM(DV207:DX207),0))</f>
        <v>0</v>
      </c>
      <c r="DZ207" s="48" t="n">
        <f aca="false">MIN(MAX((FX206*(1+FX$5/Setup!$C$36)+IF($V207=5,N($F207),0))-CB207,0),MAX($P207-SUM(DV207:DY207),0))</f>
        <v>0</v>
      </c>
      <c r="EA207" s="48" t="n">
        <f aca="false">MIN(MAX((FY206*(1+FY$5/Setup!$C$36)+IF($V207=6,N($F207),0))-CC207,0),MAX($P207-SUM(DV207:DZ207),0))</f>
        <v>0</v>
      </c>
      <c r="EB207" s="48" t="n">
        <f aca="false">MIN(MAX((FZ206*(1+FZ$5/Setup!$C$36)+IF($V207=7,N($F207),0))-CD207,0),MAX($P207-SUM(DV207:EA207),0))</f>
        <v>0</v>
      </c>
      <c r="EC207" s="48" t="n">
        <f aca="false">MIN(MAX((GA206*(1+GA$5/Setup!$C$36)+IF($V207=8,N($F207),0))-CE207,0),MAX($P207-SUM(DV207:EB207),0))</f>
        <v>0</v>
      </c>
      <c r="ED207" s="48" t="n">
        <f aca="false">MIN(MAX((GB206*(1+GB$5/Setup!$C$36)+IF($V207=9,N($F207),0))-CF207,0),MAX($P207-SUM(DV207:EC207),0))</f>
        <v>0</v>
      </c>
      <c r="EE207" s="48" t="n">
        <f aca="false">MIN(MAX((GC206*(1+GC$5/Setup!$C$36)+IF($V207=10,N($F207),0))-CG207,0),MAX($P207-SUM(DV207:ED207),0))</f>
        <v>0</v>
      </c>
      <c r="EF207" s="48" t="n">
        <f aca="false">MIN(MAX((GD206*(1+GD$5/Setup!$C$36)+IF($V207=11,N($F207),0))-CH207,0),MAX($P207-SUM(DV207:EE207),0))</f>
        <v>0</v>
      </c>
      <c r="EG207" s="48" t="n">
        <f aca="false">MIN(MAX((GE206*(1+GE$5/Setup!$C$36)+IF($V207=12,N($F207),0))-CI207,0),MAX($P207-SUM(DV207:EF207),0))</f>
        <v>0</v>
      </c>
      <c r="EH207" s="48" t="n">
        <f aca="false">MIN(MAX((GF206*(1+GF$5/Setup!$C$36)+IF($V207=13,N($F207),0))-CJ207,0),MAX($P207-SUM(DV207:EG207),0))</f>
        <v>0</v>
      </c>
      <c r="EI207" s="48" t="n">
        <f aca="false">MIN(MAX((GG206*(1+GG$5/Setup!$C$36)+IF($V207=14,N($F207),0))-CK207,0),MAX($P207-SUM(DV207:EH207),0))</f>
        <v>0</v>
      </c>
      <c r="EJ207" s="48" t="n">
        <f aca="false">MIN(MAX((GH206*(1+GH$5/Setup!$C$36)+IF($V207=15,N($F207),0))-CL207,0),MAX($P207-SUM(DV207:EI207),0))</f>
        <v>0</v>
      </c>
      <c r="EK207" s="48" t="n">
        <f aca="false">MIN(MAX((GI206*(1+GI$5/Setup!$C$36)+IF($V207=16,N($F207),0))-CM207,0),MAX($P207-SUM(DV207:EJ207),0))</f>
        <v>0</v>
      </c>
      <c r="EL207" s="48" t="n">
        <f aca="false">MIN(MAX((GJ206*(1+GJ$5/Setup!$C$36)+IF($V207=17,N($F207),0))-CN207,0),MAX($P207-SUM(DV207:EK207),0))</f>
        <v>0</v>
      </c>
      <c r="EM207" s="48" t="n">
        <f aca="false">MIN(MAX((GK206*(1+GK$5/Setup!$C$36)+IF($V207=18,N($F207),0))-CO207,0),MAX($P207-SUM(DV207:EL207),0))</f>
        <v>0</v>
      </c>
      <c r="EN207" s="48" t="n">
        <f aca="false">MIN(MAX((GL206*(1+GL$5/Setup!$C$36)+IF($V207=19,N($F207),0))-CP207,0),MAX($P207-SUM(DV207:EM207),0))</f>
        <v>0</v>
      </c>
      <c r="EO207" s="48" t="n">
        <f aca="false">MIN(MAX((GM206*(1+GM$5/Setup!$C$36)+IF($V207=20,N($F207),0))-CQ207,0),MAX($P207-SUM(DV207:EN207),0))</f>
        <v>0</v>
      </c>
      <c r="EP207" s="48" t="n">
        <f aca="false">MIN(MAX((GN206*(1+GN$5/Setup!$C$36)+IF($V207=21,N($F207),0))-CR207,0),MAX($P207-SUM(DV207:EO207),0))</f>
        <v>0</v>
      </c>
      <c r="EQ207" s="48" t="n">
        <f aca="false">MIN(MAX((GO206*(1+GO$5/Setup!$C$36)+IF($V207=22,N($F207),0))-CS207,0),MAX($P207-SUM(DV207:EP207),0))</f>
        <v>0</v>
      </c>
      <c r="ER207" s="48" t="n">
        <f aca="false">MIN(MAX((GP206*(1+GP$5/Setup!$C$36)+IF($V207=23,N($F207),0))-CT207,0),MAX($P207-SUM(DV207:EQ207),0))</f>
        <v>0</v>
      </c>
      <c r="ES207" s="48" t="n">
        <f aca="false">MIN(MAX((GQ206*(1+GQ$5/Setup!$C$36)+IF($V207=24,N($F207),0))-CU207,0),MAX($P207-SUM(DV207:ER207),0))</f>
        <v>0</v>
      </c>
      <c r="ET207" s="48" t="n">
        <f aca="false">MIN(MAX((GR206*(1+GR$5/Setup!$C$36)+IF($V207=25,N($F207),0))-CV207,0),MAX($P207-SUM(DV207:ES207),0))</f>
        <v>0</v>
      </c>
      <c r="EU207" s="48" t="n">
        <f aca="false">MIN(MAX((GS206*(1+GS$5/Setup!$C$36)+IF($V207=26,N($F207),0))-CW207,0),MAX($P207-SUM(DV207:ET207),0))</f>
        <v>0</v>
      </c>
      <c r="EV207" s="48" t="n">
        <f aca="false">MIN(MAX((GT206*(1+GT$5/Setup!$C$36)+IF($V207=27,N($F207),0))-CX207,0),MAX($P207-SUM(DV207:EU207),0))</f>
        <v>0</v>
      </c>
      <c r="EW207" s="48" t="n">
        <f aca="false">MIN(MAX((GU206*(1+GU$5/Setup!$C$36)+IF($V207=28,N($F207),0))-CY207,0),MAX($P207-SUM(DV207:EV207),0))</f>
        <v>0</v>
      </c>
      <c r="EX207" s="48" t="n">
        <f aca="false">MIN(MAX((GV206*(1+GV$5/Setup!$C$36)+IF($V207=29,N($F207),0))-CZ207,0),MAX($P207-SUM(DV207:EW207),0))</f>
        <v>0</v>
      </c>
      <c r="EY207" s="48" t="n">
        <f aca="false">MIN(MAX((GW206*(1+GW$5/Setup!$C$36)+IF($V207=30,N($F207),0))-DA207,0),MAX($P207-SUM(DV207:EX207),0))</f>
        <v>0</v>
      </c>
      <c r="EZ207" s="48" t="n">
        <f aca="false">MIN(MAX((GX206*(1+GX$5/Setup!$C$36)+IF($V207=31,N($F207),0))-DB207,0),MAX($P207-SUM(DV207:EY207),0))</f>
        <v>0</v>
      </c>
      <c r="FA207" s="48" t="n">
        <f aca="false">MIN(MAX((GY206*(1+GY$5/Setup!$C$36)+IF($V207=32,N($F207),0))-DC207,0),MAX($P207-SUM(DV207:EZ207),0))</f>
        <v>0</v>
      </c>
      <c r="FB207" s="48" t="n">
        <f aca="false">MIN(MAX((GZ206*(1+GZ$5/Setup!$C$36)+IF($V207=33,N($F207),0))-DD207,0),MAX($P207-SUM(DV207:FA207),0))</f>
        <v>0</v>
      </c>
      <c r="FC207" s="48" t="n">
        <f aca="false">MIN(MAX((HA206*(1+HA$5/Setup!$C$36)+IF($V207=34,N($F207),0))-DE207,0),MAX($P207-SUM(DV207:FB207),0))</f>
        <v>0</v>
      </c>
      <c r="FD207" s="48" t="n">
        <f aca="false">MIN(MAX((HB206*(1+HB$5/Setup!$C$36)+IF($V207=35,N($F207),0))-DF207,0),MAX($P207-SUM(DV207:FC207),0))</f>
        <v>0</v>
      </c>
      <c r="FE207" s="48" t="n">
        <f aca="false">MIN(MAX((HC206*(1+HC$5/Setup!$C$36)+IF($V207=36,N($F207),0))-DG207,0),MAX($P207-SUM(DV207:FD207),0))</f>
        <v>0</v>
      </c>
      <c r="FF207" s="48" t="n">
        <f aca="false">MIN(MAX((HD206*(1+HD$5/Setup!$C$36)+IF($V207=37,N($F207),0))-DH207,0),MAX($P207-SUM(DV207:FE207),0))</f>
        <v>0</v>
      </c>
      <c r="FG207" s="48" t="n">
        <f aca="false">MIN(MAX((HE206*(1+HE$5/Setup!$C$36)+IF($V207=38,N($F207),0))-DI207,0),MAX($P207-SUM(DV207:FF207),0))</f>
        <v>0</v>
      </c>
      <c r="FH207" s="48" t="n">
        <f aca="false">MIN(MAX((HF206*(1+HF$5/Setup!$C$36)+IF($V207=39,N($F207),0))-DJ207,0),MAX($P207-SUM(DV207:FG207),0))</f>
        <v>0</v>
      </c>
      <c r="FI207" s="48" t="n">
        <f aca="false">MIN(MAX((HG206*(1+HG$5/Setup!$C$36)+IF($V207=40,N($F207),0))-DK207,0),MAX($P207-SUM(DV207:FH207),0))</f>
        <v>0</v>
      </c>
      <c r="FJ207" s="48" t="n">
        <f aca="false">MIN(MAX((HH206*(1+HH$5/Setup!$C$36)+IF($V207=41,N($F207),0))-DL207,0),MAX($P207-SUM(DV207:FI207),0))</f>
        <v>0</v>
      </c>
      <c r="FK207" s="48" t="n">
        <f aca="false">MIN(MAX((HI206*(1+HI$5/Setup!$C$36)+IF($V207=42,N($F207),0))-DM207,0),MAX($P207-SUM(DV207:FJ207),0))</f>
        <v>0</v>
      </c>
      <c r="FL207" s="48" t="n">
        <f aca="false">MIN(MAX((HJ206*(1+HJ$5/Setup!$C$36)+IF($V207=43,N($F207),0))-DN207,0),MAX($P207-SUM(DV207:FK207),0))</f>
        <v>0</v>
      </c>
      <c r="FM207" s="48" t="n">
        <f aca="false">MIN(MAX((HK206*(1+HK$5/Setup!$C$36)+IF($V207=44,N($F207),0))-DO207,0),MAX($P207-SUM(DV207:FL207),0))</f>
        <v>0</v>
      </c>
      <c r="FN207" s="48" t="n">
        <f aca="false">MIN(MAX((HL206*(1+HL$5/Setup!$C$36)+IF($V207=45,N($F207),0))-DP207,0),MAX($P207-SUM(DV207:FM207),0))</f>
        <v>0</v>
      </c>
      <c r="FO207" s="48" t="n">
        <f aca="false">MIN(MAX((HM206*(1+HM$5/Setup!$C$36)+IF($V207=46,N($F207),0))-DQ207,0),MAX($P207-SUM(DV207:FN207),0))</f>
        <v>0</v>
      </c>
      <c r="FP207" s="48" t="n">
        <f aca="false">MIN(MAX((HN206*(1+HN$5/Setup!$C$36)+IF($V207=47,N($F207),0))-DR207,0),MAX($P207-SUM(DV207:FO207),0))</f>
        <v>0</v>
      </c>
      <c r="FQ207" s="48" t="n">
        <f aca="false">MIN(MAX((HO206*(1+HO$5/Setup!$C$36)+IF($V207=48,N($F207),0))-DS207,0),MAX($P207-SUM(DV207:FP207),0))</f>
        <v>0</v>
      </c>
      <c r="FR207" s="48" t="n">
        <f aca="false">MIN(MAX((HP206*(1+HP$5/Setup!$C$36)+IF($V207=49,N($F207),0))-DT207,0),MAX($P207-SUM(DV207:FQ207),0))</f>
        <v>0</v>
      </c>
      <c r="FS207" s="48" t="n">
        <f aca="false">MIN(MAX((HQ206*(1+HQ$5/Setup!$C$36)+IF($V207=50,N($F207),0))-DU207,0),MAX($P207-SUM(DV207:FR207),0))</f>
        <v>0</v>
      </c>
      <c r="FT207" s="48" t="n">
        <f aca="false">IF((FT206*(1+FT$5/Setup!$C$36)+IF($V207=1,N($F207),0))-BX207-DV207&lt;0.005,0,(FT206*(1+FT$5/Setup!$C$36)+IF($V207=1,N($F207),0))-BX207-DV207)</f>
        <v>0</v>
      </c>
      <c r="FU207" s="48" t="n">
        <f aca="false">IF((FU206*(1+FU$5/Setup!$C$36)+IF($V207=2,N($F207),0))-BY207-DW207&lt;0.005,0,(FU206*(1+FU$5/Setup!$C$36)+IF($V207=2,N($F207),0))-BY207-DW207)</f>
        <v>0</v>
      </c>
      <c r="FV207" s="48" t="n">
        <f aca="false">IF((FV206*(1+FV$5/Setup!$C$36)+IF($V207=3,N($F207),0))-BZ207-DX207&lt;0.005,0,(FV206*(1+FV$5/Setup!$C$36)+IF($V207=3,N($F207),0))-BZ207-DX207)</f>
        <v>0</v>
      </c>
      <c r="FW207" s="48" t="n">
        <f aca="false">IF((FW206*(1+FW$5/Setup!$C$36)+IF($V207=4,N($F207),0))-CA207-DY207&lt;0.005,0,(FW206*(1+FW$5/Setup!$C$36)+IF($V207=4,N($F207),0))-CA207-DY207)</f>
        <v>0</v>
      </c>
      <c r="FX207" s="48" t="n">
        <f aca="false">IF((FX206*(1+FX$5/Setup!$C$36)+IF($V207=5,N($F207),0))-CB207-DZ207&lt;0.005,0,(FX206*(1+FX$5/Setup!$C$36)+IF($V207=5,N($F207),0))-CB207-DZ207)</f>
        <v>0</v>
      </c>
      <c r="FY207" s="48" t="n">
        <f aca="false">IF((FY206*(1+FY$5/Setup!$C$36)+IF($V207=6,N($F207),0))-CC207-EA207&lt;0.005,0,(FY206*(1+FY$5/Setup!$C$36)+IF($V207=6,N($F207),0))-CC207-EA207)</f>
        <v>0</v>
      </c>
      <c r="FZ207" s="48" t="n">
        <f aca="false">IF((FZ206*(1+FZ$5/Setup!$C$36)+IF($V207=7,N($F207),0))-CD207-EB207&lt;0.005,0,(FZ206*(1+FZ$5/Setup!$C$36)+IF($V207=7,N($F207),0))-CD207-EB207)</f>
        <v>0</v>
      </c>
      <c r="GA207" s="48" t="n">
        <f aca="false">IF((GA206*(1+GA$5/Setup!$C$36)+IF($V207=8,N($F207),0))-CE207-EC207&lt;0.005,0,(GA206*(1+GA$5/Setup!$C$36)+IF($V207=8,N($F207),0))-CE207-EC207)</f>
        <v>0</v>
      </c>
      <c r="GB207" s="48" t="n">
        <f aca="false">IF((GB206*(1+GB$5/Setup!$C$36)+IF($V207=9,N($F207),0))-CF207-ED207&lt;0.005,0,(GB206*(1+GB$5/Setup!$C$36)+IF($V207=9,N($F207),0))-CF207-ED207)</f>
        <v>0</v>
      </c>
      <c r="GC207" s="48" t="n">
        <f aca="false">IF((GC206*(1+GC$5/Setup!$C$36)+IF($V207=10,N($F207),0))-CG207-EE207&lt;0.005,0,(GC206*(1+GC$5/Setup!$C$36)+IF($V207=10,N($F207),0))-CG207-EE207)</f>
        <v>0</v>
      </c>
      <c r="GD207" s="48" t="n">
        <f aca="false">IF((GD206*(1+GD$5/Setup!$C$36)+IF($V207=11,N($F207),0))-CH207-EF207&lt;0.005,0,(GD206*(1+GD$5/Setup!$C$36)+IF($V207=11,N($F207),0))-CH207-EF207)</f>
        <v>0</v>
      </c>
      <c r="GE207" s="48" t="n">
        <f aca="false">IF((GE206*(1+GE$5/Setup!$C$36)+IF($V207=12,N($F207),0))-CI207-EG207&lt;0.005,0,(GE206*(1+GE$5/Setup!$C$36)+IF($V207=12,N($F207),0))-CI207-EG207)</f>
        <v>0</v>
      </c>
      <c r="GF207" s="48" t="n">
        <f aca="false">IF((GF206*(1+GF$5/Setup!$C$36)+IF($V207=13,N($F207),0))-CJ207-EH207&lt;0.005,0,(GF206*(1+GF$5/Setup!$C$36)+IF($V207=13,N($F207),0))-CJ207-EH207)</f>
        <v>0</v>
      </c>
      <c r="GG207" s="48" t="n">
        <f aca="false">IF((GG206*(1+GG$5/Setup!$C$36)+IF($V207=14,N($F207),0))-CK207-EI207&lt;0.005,0,(GG206*(1+GG$5/Setup!$C$36)+IF($V207=14,N($F207),0))-CK207-EI207)</f>
        <v>0</v>
      </c>
      <c r="GH207" s="48" t="n">
        <f aca="false">IF((GH206*(1+GH$5/Setup!$C$36)+IF($V207=15,N($F207),0))-CL207-EJ207&lt;0.005,0,(GH206*(1+GH$5/Setup!$C$36)+IF($V207=15,N($F207),0))-CL207-EJ207)</f>
        <v>0</v>
      </c>
      <c r="GI207" s="48" t="n">
        <f aca="false">IF((GI206*(1+GI$5/Setup!$C$36)+IF($V207=16,N($F207),0))-CM207-EK207&lt;0.005,0,(GI206*(1+GI$5/Setup!$C$36)+IF($V207=16,N($F207),0))-CM207-EK207)</f>
        <v>0</v>
      </c>
      <c r="GJ207" s="48" t="n">
        <f aca="false">IF((GJ206*(1+GJ$5/Setup!$C$36)+IF($V207=17,N($F207),0))-CN207-EL207&lt;0.005,0,(GJ206*(1+GJ$5/Setup!$C$36)+IF($V207=17,N($F207),0))-CN207-EL207)</f>
        <v>0</v>
      </c>
      <c r="GK207" s="48" t="n">
        <f aca="false">IF((GK206*(1+GK$5/Setup!$C$36)+IF($V207=18,N($F207),0))-CO207-EM207&lt;0.005,0,(GK206*(1+GK$5/Setup!$C$36)+IF($V207=18,N($F207),0))-CO207-EM207)</f>
        <v>0</v>
      </c>
      <c r="GL207" s="48" t="n">
        <f aca="false">IF((GL206*(1+GL$5/Setup!$C$36)+IF($V207=19,N($F207),0))-CP207-EN207&lt;0.005,0,(GL206*(1+GL$5/Setup!$C$36)+IF($V207=19,N($F207),0))-CP207-EN207)</f>
        <v>0</v>
      </c>
      <c r="GM207" s="48" t="n">
        <f aca="false">IF((GM206*(1+GM$5/Setup!$C$36)+IF($V207=20,N($F207),0))-CQ207-EO207&lt;0.005,0,(GM206*(1+GM$5/Setup!$C$36)+IF($V207=20,N($F207),0))-CQ207-EO207)</f>
        <v>0</v>
      </c>
      <c r="GN207" s="48" t="n">
        <f aca="false">IF((GN206*(1+GN$5/Setup!$C$36)+IF($V207=21,N($F207),0))-CR207-EP207&lt;0.005,0,(GN206*(1+GN$5/Setup!$C$36)+IF($V207=21,N($F207),0))-CR207-EP207)</f>
        <v>0</v>
      </c>
      <c r="GO207" s="48" t="n">
        <f aca="false">IF((GO206*(1+GO$5/Setup!$C$36)+IF($V207=22,N($F207),0))-CS207-EQ207&lt;0.005,0,(GO206*(1+GO$5/Setup!$C$36)+IF($V207=22,N($F207),0))-CS207-EQ207)</f>
        <v>0</v>
      </c>
      <c r="GP207" s="48" t="n">
        <f aca="false">IF((GP206*(1+GP$5/Setup!$C$36)+IF($V207=23,N($F207),0))-CT207-ER207&lt;0.005,0,(GP206*(1+GP$5/Setup!$C$36)+IF($V207=23,N($F207),0))-CT207-ER207)</f>
        <v>0</v>
      </c>
      <c r="GQ207" s="48" t="n">
        <f aca="false">IF((GQ206*(1+GQ$5/Setup!$C$36)+IF($V207=24,N($F207),0))-CU207-ES207&lt;0.005,0,(GQ206*(1+GQ$5/Setup!$C$36)+IF($V207=24,N($F207),0))-CU207-ES207)</f>
        <v>0</v>
      </c>
      <c r="GR207" s="48" t="n">
        <f aca="false">IF((GR206*(1+GR$5/Setup!$C$36)+IF($V207=25,N($F207),0))-CV207-ET207&lt;0.005,0,(GR206*(1+GR$5/Setup!$C$36)+IF($V207=25,N($F207),0))-CV207-ET207)</f>
        <v>0</v>
      </c>
      <c r="GS207" s="48" t="n">
        <f aca="false">IF((GS206*(1+GS$5/Setup!$C$36)+IF($V207=26,N($F207),0))-CW207-EU207&lt;0.005,0,(GS206*(1+GS$5/Setup!$C$36)+IF($V207=26,N($F207),0))-CW207-EU207)</f>
        <v>0</v>
      </c>
      <c r="GT207" s="48" t="n">
        <f aca="false">IF((GT206*(1+GT$5/Setup!$C$36)+IF($V207=27,N($F207),0))-CX207-EV207&lt;0.005,0,(GT206*(1+GT$5/Setup!$C$36)+IF($V207=27,N($F207),0))-CX207-EV207)</f>
        <v>0</v>
      </c>
      <c r="GU207" s="48" t="n">
        <f aca="false">IF((GU206*(1+GU$5/Setup!$C$36)+IF($V207=28,N($F207),0))-CY207-EW207&lt;0.005,0,(GU206*(1+GU$5/Setup!$C$36)+IF($V207=28,N($F207),0))-CY207-EW207)</f>
        <v>0</v>
      </c>
      <c r="GV207" s="48" t="n">
        <f aca="false">IF((GV206*(1+GV$5/Setup!$C$36)+IF($V207=29,N($F207),0))-CZ207-EX207&lt;0.005,0,(GV206*(1+GV$5/Setup!$C$36)+IF($V207=29,N($F207),0))-CZ207-EX207)</f>
        <v>0</v>
      </c>
      <c r="GW207" s="48" t="n">
        <f aca="false">IF((GW206*(1+GW$5/Setup!$C$36)+IF($V207=30,N($F207),0))-DA207-EY207&lt;0.005,0,(GW206*(1+GW$5/Setup!$C$36)+IF($V207=30,N($F207),0))-DA207-EY207)</f>
        <v>0</v>
      </c>
      <c r="GX207" s="48" t="n">
        <f aca="false">IF((GX206*(1+GX$5/Setup!$C$36)+IF($V207=31,N($F207),0))-DB207-EZ207&lt;0.005,0,(GX206*(1+GX$5/Setup!$C$36)+IF($V207=31,N($F207),0))-DB207-EZ207)</f>
        <v>0</v>
      </c>
      <c r="GY207" s="48" t="n">
        <f aca="false">IF((GY206*(1+GY$5/Setup!$C$36)+IF($V207=32,N($F207),0))-DC207-FA207&lt;0.005,0,(GY206*(1+GY$5/Setup!$C$36)+IF($V207=32,N($F207),0))-DC207-FA207)</f>
        <v>0</v>
      </c>
      <c r="GZ207" s="48" t="n">
        <f aca="false">IF((GZ206*(1+GZ$5/Setup!$C$36)+IF($V207=33,N($F207),0))-DD207-FB207&lt;0.005,0,(GZ206*(1+GZ$5/Setup!$C$36)+IF($V207=33,N($F207),0))-DD207-FB207)</f>
        <v>0</v>
      </c>
      <c r="HA207" s="48" t="n">
        <f aca="false">IF((HA206*(1+HA$5/Setup!$C$36)+IF($V207=34,N($F207),0))-DE207-FC207&lt;0.005,0,(HA206*(1+HA$5/Setup!$C$36)+IF($V207=34,N($F207),0))-DE207-FC207)</f>
        <v>0</v>
      </c>
      <c r="HB207" s="48" t="n">
        <f aca="false">IF((HB206*(1+HB$5/Setup!$C$36)+IF($V207=35,N($F207),0))-DF207-FD207&lt;0.005,0,(HB206*(1+HB$5/Setup!$C$36)+IF($V207=35,N($F207),0))-DF207-FD207)</f>
        <v>0</v>
      </c>
      <c r="HC207" s="48" t="n">
        <f aca="false">IF((HC206*(1+HC$5/Setup!$C$36)+IF($V207=36,N($F207),0))-DG207-FE207&lt;0.005,0,(HC206*(1+HC$5/Setup!$C$36)+IF($V207=36,N($F207),0))-DG207-FE207)</f>
        <v>0</v>
      </c>
      <c r="HD207" s="48" t="n">
        <f aca="false">IF((HD206*(1+HD$5/Setup!$C$36)+IF($V207=37,N($F207),0))-DH207-FF207&lt;0.005,0,(HD206*(1+HD$5/Setup!$C$36)+IF($V207=37,N($F207),0))-DH207-FF207)</f>
        <v>0</v>
      </c>
      <c r="HE207" s="48" t="n">
        <f aca="false">IF((HE206*(1+HE$5/Setup!$C$36)+IF($V207=38,N($F207),0))-DI207-FG207&lt;0.005,0,(HE206*(1+HE$5/Setup!$C$36)+IF($V207=38,N($F207),0))-DI207-FG207)</f>
        <v>0</v>
      </c>
      <c r="HF207" s="48" t="n">
        <f aca="false">IF((HF206*(1+HF$5/Setup!$C$36)+IF($V207=39,N($F207),0))-DJ207-FH207&lt;0.005,0,(HF206*(1+HF$5/Setup!$C$36)+IF($V207=39,N($F207),0))-DJ207-FH207)</f>
        <v>0</v>
      </c>
      <c r="HG207" s="48" t="n">
        <f aca="false">IF((HG206*(1+HG$5/Setup!$C$36)+IF($V207=40,N($F207),0))-DK207-FI207&lt;0.005,0,(HG206*(1+HG$5/Setup!$C$36)+IF($V207=40,N($F207),0))-DK207-FI207)</f>
        <v>0</v>
      </c>
      <c r="HH207" s="48" t="n">
        <f aca="false">IF((HH206*(1+HH$5/Setup!$C$36)+IF($V207=41,N($F207),0))-DL207-FJ207&lt;0.005,0,(HH206*(1+HH$5/Setup!$C$36)+IF($V207=41,N($F207),0))-DL207-FJ207)</f>
        <v>0</v>
      </c>
      <c r="HI207" s="48" t="n">
        <f aca="false">IF((HI206*(1+HI$5/Setup!$C$36)+IF($V207=42,N($F207),0))-DM207-FK207&lt;0.005,0,(HI206*(1+HI$5/Setup!$C$36)+IF($V207=42,N($F207),0))-DM207-FK207)</f>
        <v>0</v>
      </c>
      <c r="HJ207" s="48" t="n">
        <f aca="false">IF((HJ206*(1+HJ$5/Setup!$C$36)+IF($V207=43,N($F207),0))-DN207-FL207&lt;0.005,0,(HJ206*(1+HJ$5/Setup!$C$36)+IF($V207=43,N($F207),0))-DN207-FL207)</f>
        <v>0</v>
      </c>
      <c r="HK207" s="48" t="n">
        <f aca="false">IF((HK206*(1+HK$5/Setup!$C$36)+IF($V207=44,N($F207),0))-DO207-FM207&lt;0.005,0,(HK206*(1+HK$5/Setup!$C$36)+IF($V207=44,N($F207),0))-DO207-FM207)</f>
        <v>0</v>
      </c>
      <c r="HL207" s="48" t="n">
        <f aca="false">IF((HL206*(1+HL$5/Setup!$C$36)+IF($V207=45,N($F207),0))-DP207-FN207&lt;0.005,0,(HL206*(1+HL$5/Setup!$C$36)+IF($V207=45,N($F207),0))-DP207-FN207)</f>
        <v>0</v>
      </c>
      <c r="HM207" s="48" t="n">
        <f aca="false">IF((HM206*(1+HM$5/Setup!$C$36)+IF($V207=46,N($F207),0))-DQ207-FO207&lt;0.005,0,(HM206*(1+HM$5/Setup!$C$36)+IF($V207=46,N($F207),0))-DQ207-FO207)</f>
        <v>0</v>
      </c>
      <c r="HN207" s="48" t="n">
        <f aca="false">IF((HN206*(1+HN$5/Setup!$C$36)+IF($V207=47,N($F207),0))-DR207-FP207&lt;0.005,0,(HN206*(1+HN$5/Setup!$C$36)+IF($V207=47,N($F207),0))-DR207-FP207)</f>
        <v>0</v>
      </c>
      <c r="HO207" s="48" t="n">
        <f aca="false">IF((HO206*(1+HO$5/Setup!$C$36)+IF($V207=48,N($F207),0))-DS207-FQ207&lt;0.005,0,(HO206*(1+HO$5/Setup!$C$36)+IF($V207=48,N($F207),0))-DS207-FQ207)</f>
        <v>0</v>
      </c>
      <c r="HP207" s="48" t="n">
        <f aca="false">IF((HP206*(1+HP$5/Setup!$C$36)+IF($V207=49,N($F207),0))-DT207-FR207&lt;0.005,0,(HP206*(1+HP$5/Setup!$C$36)+IF($V207=49,N($F207),0))-DT207-FR207)</f>
        <v>0</v>
      </c>
      <c r="HQ207" s="48" t="n">
        <f aca="false">IF((HQ206*(1+HQ$5/Setup!$C$36)+IF($V207=50,N($F207),0))-DU207-FS207&lt;0.005,0,(HQ206*(1+HQ$5/Setup!$C$36)+IF($V207=50,N($F207),0))-DU207-FS207)</f>
        <v>0</v>
      </c>
    </row>
    <row r="208" customFormat="false" ht="15" hidden="false" customHeight="false" outlineLevel="0" collapsed="false">
      <c r="A208" s="44" t="n">
        <v>200</v>
      </c>
      <c r="B208" s="45" t="n">
        <f aca="false">IF(Setup!$C$7="Every month",EDATE(Setup!$C$8,($A208-1)),IF(Setup!$C$7="Twice a month",DATE(YEAR(Setup!$C$8),MONTH(Setup!$C$8)+INT((($A208-1)+Setup!$C$41)/2),MIN(IF(MOD(($A208-1)+Setup!$C$41,2)=0,Setup!$C$39,Setup!$C$40),DAY(EOMONTH(DATE(YEAR(Setup!$C$8),MONTH(Setup!$C$8)+INT((($A208-1)+Setup!$C$41)/2),1),0)))),Setup!$C$8+($A208-1)*IF(Setup!$C$7="Every week",7,14)))</f>
        <v>49111</v>
      </c>
      <c r="C208" s="45" t="n">
        <f aca="false">IF(Setup!$C$7="Every month",EDATE(Setup!$C$8,$A208),IF(Setup!$C$7="Twice a month",DATE(YEAR(Setup!$C$8),MONTH(Setup!$C$8)+INT(($A208+Setup!$C$41)/2),MIN(IF(MOD($A208+Setup!$C$41,2)=0,Setup!$C$39,Setup!$C$40),DAY(EOMONTH(DATE(YEAR(Setup!$C$8),MONTH(Setup!$C$8)+INT(($A208+Setup!$C$41)/2),1),0)))),Setup!$C$8+$A208*IF(Setup!$C$7="Every week",7,14)))</f>
        <v>49125</v>
      </c>
      <c r="D208" s="46"/>
      <c r="E208" s="47"/>
      <c r="F208" s="47"/>
      <c r="G208" s="47"/>
      <c r="H208" s="47"/>
      <c r="I208" s="48" t="n">
        <f aca="false">N(Setup!$C$11)+N(E208)</f>
        <v>100</v>
      </c>
      <c r="J208" s="48" t="n">
        <f aca="false">MIN(Setup!$C$37,MAX(I208,0))</f>
        <v>9.23076923076923</v>
      </c>
      <c r="K208" s="48" t="n">
        <f aca="false">MIN(MAX(N(Setup!$C$14)-L207,0),MAX(I208-J208,0))</f>
        <v>0</v>
      </c>
      <c r="L208" s="48" t="n">
        <f aca="false">L207+K208-N(G208)</f>
        <v>500</v>
      </c>
      <c r="M208" s="48" t="n">
        <f aca="false">M207+J208-N(H208)</f>
        <v>1846.15384615385</v>
      </c>
      <c r="N208" s="48" t="n">
        <f aca="false">SUM(BX208:DU208)</f>
        <v>0</v>
      </c>
      <c r="O208" s="48" t="n">
        <f aca="false">SUM(Z208:BW208)-N208</f>
        <v>40</v>
      </c>
      <c r="P208" s="48" t="n">
        <f aca="false">MAX(I208-J208-K208,0)+O208</f>
        <v>130.769230769231</v>
      </c>
      <c r="Q208" s="48" t="n">
        <f aca="false">SUM(DV208:FS208)</f>
        <v>0</v>
      </c>
      <c r="R208" s="49" t="n">
        <f aca="false">N208+J208+K208+Q208</f>
        <v>9.23076923076923</v>
      </c>
      <c r="S208" s="48" t="n">
        <f aca="false">T208-T207-N(F208)+N208+Q208</f>
        <v>0</v>
      </c>
      <c r="T208" s="49" t="n">
        <f aca="false">SUM(FT208:HQ208)</f>
        <v>0</v>
      </c>
      <c r="U208" s="44" t="str">
        <f aca="false">IF(T207&lt;0.005,"",INDEX(Helpers!$C$2:$C$51,IF(_xlfn.MINIFS($DV$6:$FS$6,DV208:FS208,"&gt;0.005")=0,V208,_xlfn.MINIFS($DV$6:$FS$6,DV208:FS208,"&gt;0.005"))))</f>
        <v/>
      </c>
      <c r="V208" s="44" t="n">
        <f aca="false">IF(_xlfn.MINIFS($FT$6:$HQ$6,FT207:HQ207,"&gt;0.005")=0,1,_xlfn.MINIFS($FT$6:$HQ$6,FT207:HQ207,"&gt;0.005"))</f>
        <v>1</v>
      </c>
      <c r="W208" s="44" t="n">
        <f aca="false">IF(AND(D208&lt;&gt;"Paid",T207&gt;0.005),1,0)</f>
        <v>0</v>
      </c>
      <c r="X208" s="48" t="n">
        <f aca="false">SUMPRODUCT(((Helpers!$G$2:$G$51*(1+(Helpers!$D$2:$D$51+0.000000001)/12)^(($B208-Setup!$C$8)/(365.25/12))-Helpers!$E$2:$E$51*((1+(Helpers!$D$2:$D$51+0.000000001)/12)^(($B208-Setup!$C$8)/(365.25/12))-1)/((Helpers!$D$2:$D$51+0.000000001)/12))&gt;0)*(Helpers!$G$2:$G$51*(1+(Helpers!$D$2:$D$51+0.000000001)/12)^(($B208-Setup!$C$8)/(365.25/12))-Helpers!$E$2:$E$51*((1+(Helpers!$D$2:$D$51+0.000000001)/12)^(($B208-Setup!$C$8)/(365.25/12))-1)/((Helpers!$D$2:$D$51+0.000000001)/12)))</f>
        <v>0</v>
      </c>
      <c r="Y208" s="48"/>
      <c r="Z208" s="48" t="n">
        <f aca="false">IF(OR(N(Z$5)=0,Z$6=""),0,Z$5*((DATE(YEAR($B208),MONTH($B208),MIN(Z$6,DAY(EOMONTH($B208,0))))&gt;=$B208)*(DATE(YEAR($B208),MONTH($B208),MIN(Z$6,DAY(EOMONTH($B208,0))))&lt;$C208)+(DATE(YEAR($B208),MONTH($B208)+1,MIN(Z$6,DAY(EOMONTH($B208,1))))&gt;=$B208)*(DATE(YEAR($B208),MONTH($B208)+1,MIN(Z$6,DAY(EOMONTH($B208,1))))&lt;$C208)))</f>
        <v>0</v>
      </c>
      <c r="AA208" s="48" t="n">
        <f aca="false">IF(OR(N(AA$5)=0,AA$6=""),0,AA$5*((DATE(YEAR($B208),MONTH($B208),MIN(AA$6,DAY(EOMONTH($B208,0))))&gt;=$B208)*(DATE(YEAR($B208),MONTH($B208),MIN(AA$6,DAY(EOMONTH($B208,0))))&lt;$C208)+(DATE(YEAR($B208),MONTH($B208)+1,MIN(AA$6,DAY(EOMONTH($B208,1))))&gt;=$B208)*(DATE(YEAR($B208),MONTH($B208)+1,MIN(AA$6,DAY(EOMONTH($B208,1))))&lt;$C208)))</f>
        <v>40</v>
      </c>
      <c r="AB208" s="48" t="n">
        <f aca="false">IF(OR(N(AB$5)=0,AB$6=""),0,AB$5*((DATE(YEAR($B208),MONTH($B208),MIN(AB$6,DAY(EOMONTH($B208,0))))&gt;=$B208)*(DATE(YEAR($B208),MONTH($B208),MIN(AB$6,DAY(EOMONTH($B208,0))))&lt;$C208)+(DATE(YEAR($B208),MONTH($B208)+1,MIN(AB$6,DAY(EOMONTH($B208,1))))&gt;=$B208)*(DATE(YEAR($B208),MONTH($B208)+1,MIN(AB$6,DAY(EOMONTH($B208,1))))&lt;$C208)))</f>
        <v>0</v>
      </c>
      <c r="AC208" s="48" t="n">
        <f aca="false">IF(OR(N(AC$5)=0,AC$6=""),0,AC$5*((DATE(YEAR($B208),MONTH($B208),MIN(AC$6,DAY(EOMONTH($B208,0))))&gt;=$B208)*(DATE(YEAR($B208),MONTH($B208),MIN(AC$6,DAY(EOMONTH($B208,0))))&lt;$C208)+(DATE(YEAR($B208),MONTH($B208)+1,MIN(AC$6,DAY(EOMONTH($B208,1))))&gt;=$B208)*(DATE(YEAR($B208),MONTH($B208)+1,MIN(AC$6,DAY(EOMONTH($B208,1))))&lt;$C208)))</f>
        <v>0</v>
      </c>
      <c r="AD208" s="48" t="n">
        <f aca="false">IF(OR(N(AD$5)=0,AD$6=""),0,AD$5*((DATE(YEAR($B208),MONTH($B208),MIN(AD$6,DAY(EOMONTH($B208,0))))&gt;=$B208)*(DATE(YEAR($B208),MONTH($B208),MIN(AD$6,DAY(EOMONTH($B208,0))))&lt;$C208)+(DATE(YEAR($B208),MONTH($B208)+1,MIN(AD$6,DAY(EOMONTH($B208,1))))&gt;=$B208)*(DATE(YEAR($B208),MONTH($B208)+1,MIN(AD$6,DAY(EOMONTH($B208,1))))&lt;$C208)))</f>
        <v>0</v>
      </c>
      <c r="AE208" s="48" t="n">
        <f aca="false">IF(OR(N(AE$5)=0,AE$6=""),0,AE$5*((DATE(YEAR($B208),MONTH($B208),MIN(AE$6,DAY(EOMONTH($B208,0))))&gt;=$B208)*(DATE(YEAR($B208),MONTH($B208),MIN(AE$6,DAY(EOMONTH($B208,0))))&lt;$C208)+(DATE(YEAR($B208),MONTH($B208)+1,MIN(AE$6,DAY(EOMONTH($B208,1))))&gt;=$B208)*(DATE(YEAR($B208),MONTH($B208)+1,MIN(AE$6,DAY(EOMONTH($B208,1))))&lt;$C208)))</f>
        <v>0</v>
      </c>
      <c r="AF208" s="48" t="n">
        <f aca="false">IF(OR(N(AF$5)=0,AF$6=""),0,AF$5*((DATE(YEAR($B208),MONTH($B208),MIN(AF$6,DAY(EOMONTH($B208,0))))&gt;=$B208)*(DATE(YEAR($B208),MONTH($B208),MIN(AF$6,DAY(EOMONTH($B208,0))))&lt;$C208)+(DATE(YEAR($B208),MONTH($B208)+1,MIN(AF$6,DAY(EOMONTH($B208,1))))&gt;=$B208)*(DATE(YEAR($B208),MONTH($B208)+1,MIN(AF$6,DAY(EOMONTH($B208,1))))&lt;$C208)))</f>
        <v>0</v>
      </c>
      <c r="AG208" s="48" t="n">
        <f aca="false">IF(OR(N(AG$5)=0,AG$6=""),0,AG$5*((DATE(YEAR($B208),MONTH($B208),MIN(AG$6,DAY(EOMONTH($B208,0))))&gt;=$B208)*(DATE(YEAR($B208),MONTH($B208),MIN(AG$6,DAY(EOMONTH($B208,0))))&lt;$C208)+(DATE(YEAR($B208),MONTH($B208)+1,MIN(AG$6,DAY(EOMONTH($B208,1))))&gt;=$B208)*(DATE(YEAR($B208),MONTH($B208)+1,MIN(AG$6,DAY(EOMONTH($B208,1))))&lt;$C208)))</f>
        <v>0</v>
      </c>
      <c r="AH208" s="48" t="n">
        <f aca="false">IF(OR(N(AH$5)=0,AH$6=""),0,AH$5*((DATE(YEAR($B208),MONTH($B208),MIN(AH$6,DAY(EOMONTH($B208,0))))&gt;=$B208)*(DATE(YEAR($B208),MONTH($B208),MIN(AH$6,DAY(EOMONTH($B208,0))))&lt;$C208)+(DATE(YEAR($B208),MONTH($B208)+1,MIN(AH$6,DAY(EOMONTH($B208,1))))&gt;=$B208)*(DATE(YEAR($B208),MONTH($B208)+1,MIN(AH$6,DAY(EOMONTH($B208,1))))&lt;$C208)))</f>
        <v>0</v>
      </c>
      <c r="AI208" s="48" t="n">
        <f aca="false">IF(OR(N(AI$5)=0,AI$6=""),0,AI$5*((DATE(YEAR($B208),MONTH($B208),MIN(AI$6,DAY(EOMONTH($B208,0))))&gt;=$B208)*(DATE(YEAR($B208),MONTH($B208),MIN(AI$6,DAY(EOMONTH($B208,0))))&lt;$C208)+(DATE(YEAR($B208),MONTH($B208)+1,MIN(AI$6,DAY(EOMONTH($B208,1))))&gt;=$B208)*(DATE(YEAR($B208),MONTH($B208)+1,MIN(AI$6,DAY(EOMONTH($B208,1))))&lt;$C208)))</f>
        <v>0</v>
      </c>
      <c r="AJ208" s="48" t="n">
        <f aca="false">IF(OR(N(AJ$5)=0,AJ$6=""),0,AJ$5*((DATE(YEAR($B208),MONTH($B208),MIN(AJ$6,DAY(EOMONTH($B208,0))))&gt;=$B208)*(DATE(YEAR($B208),MONTH($B208),MIN(AJ$6,DAY(EOMONTH($B208,0))))&lt;$C208)+(DATE(YEAR($B208),MONTH($B208)+1,MIN(AJ$6,DAY(EOMONTH($B208,1))))&gt;=$B208)*(DATE(YEAR($B208),MONTH($B208)+1,MIN(AJ$6,DAY(EOMONTH($B208,1))))&lt;$C208)))</f>
        <v>0</v>
      </c>
      <c r="AK208" s="48" t="n">
        <f aca="false">IF(OR(N(AK$5)=0,AK$6=""),0,AK$5*((DATE(YEAR($B208),MONTH($B208),MIN(AK$6,DAY(EOMONTH($B208,0))))&gt;=$B208)*(DATE(YEAR($B208),MONTH($B208),MIN(AK$6,DAY(EOMONTH($B208,0))))&lt;$C208)+(DATE(YEAR($B208),MONTH($B208)+1,MIN(AK$6,DAY(EOMONTH($B208,1))))&gt;=$B208)*(DATE(YEAR($B208),MONTH($B208)+1,MIN(AK$6,DAY(EOMONTH($B208,1))))&lt;$C208)))</f>
        <v>0</v>
      </c>
      <c r="AL208" s="48" t="n">
        <f aca="false">IF(OR(N(AL$5)=0,AL$6=""),0,AL$5*((DATE(YEAR($B208),MONTH($B208),MIN(AL$6,DAY(EOMONTH($B208,0))))&gt;=$B208)*(DATE(YEAR($B208),MONTH($B208),MIN(AL$6,DAY(EOMONTH($B208,0))))&lt;$C208)+(DATE(YEAR($B208),MONTH($B208)+1,MIN(AL$6,DAY(EOMONTH($B208,1))))&gt;=$B208)*(DATE(YEAR($B208),MONTH($B208)+1,MIN(AL$6,DAY(EOMONTH($B208,1))))&lt;$C208)))</f>
        <v>0</v>
      </c>
      <c r="AM208" s="48" t="n">
        <f aca="false">IF(OR(N(AM$5)=0,AM$6=""),0,AM$5*((DATE(YEAR($B208),MONTH($B208),MIN(AM$6,DAY(EOMONTH($B208,0))))&gt;=$B208)*(DATE(YEAR($B208),MONTH($B208),MIN(AM$6,DAY(EOMONTH($B208,0))))&lt;$C208)+(DATE(YEAR($B208),MONTH($B208)+1,MIN(AM$6,DAY(EOMONTH($B208,1))))&gt;=$B208)*(DATE(YEAR($B208),MONTH($B208)+1,MIN(AM$6,DAY(EOMONTH($B208,1))))&lt;$C208)))</f>
        <v>0</v>
      </c>
      <c r="AN208" s="48" t="n">
        <f aca="false">IF(OR(N(AN$5)=0,AN$6=""),0,AN$5*((DATE(YEAR($B208),MONTH($B208),MIN(AN$6,DAY(EOMONTH($B208,0))))&gt;=$B208)*(DATE(YEAR($B208),MONTH($B208),MIN(AN$6,DAY(EOMONTH($B208,0))))&lt;$C208)+(DATE(YEAR($B208),MONTH($B208)+1,MIN(AN$6,DAY(EOMONTH($B208,1))))&gt;=$B208)*(DATE(YEAR($B208),MONTH($B208)+1,MIN(AN$6,DAY(EOMONTH($B208,1))))&lt;$C208)))</f>
        <v>0</v>
      </c>
      <c r="AO208" s="48" t="n">
        <f aca="false">IF(OR(N(AO$5)=0,AO$6=""),0,AO$5*((DATE(YEAR($B208),MONTH($B208),MIN(AO$6,DAY(EOMONTH($B208,0))))&gt;=$B208)*(DATE(YEAR($B208),MONTH($B208),MIN(AO$6,DAY(EOMONTH($B208,0))))&lt;$C208)+(DATE(YEAR($B208),MONTH($B208)+1,MIN(AO$6,DAY(EOMONTH($B208,1))))&gt;=$B208)*(DATE(YEAR($B208),MONTH($B208)+1,MIN(AO$6,DAY(EOMONTH($B208,1))))&lt;$C208)))</f>
        <v>0</v>
      </c>
      <c r="AP208" s="48" t="n">
        <f aca="false">IF(OR(N(AP$5)=0,AP$6=""),0,AP$5*((DATE(YEAR($B208),MONTH($B208),MIN(AP$6,DAY(EOMONTH($B208,0))))&gt;=$B208)*(DATE(YEAR($B208),MONTH($B208),MIN(AP$6,DAY(EOMONTH($B208,0))))&lt;$C208)+(DATE(YEAR($B208),MONTH($B208)+1,MIN(AP$6,DAY(EOMONTH($B208,1))))&gt;=$B208)*(DATE(YEAR($B208),MONTH($B208)+1,MIN(AP$6,DAY(EOMONTH($B208,1))))&lt;$C208)))</f>
        <v>0</v>
      </c>
      <c r="AQ208" s="48" t="n">
        <f aca="false">IF(OR(N(AQ$5)=0,AQ$6=""),0,AQ$5*((DATE(YEAR($B208),MONTH($B208),MIN(AQ$6,DAY(EOMONTH($B208,0))))&gt;=$B208)*(DATE(YEAR($B208),MONTH($B208),MIN(AQ$6,DAY(EOMONTH($B208,0))))&lt;$C208)+(DATE(YEAR($B208),MONTH($B208)+1,MIN(AQ$6,DAY(EOMONTH($B208,1))))&gt;=$B208)*(DATE(YEAR($B208),MONTH($B208)+1,MIN(AQ$6,DAY(EOMONTH($B208,1))))&lt;$C208)))</f>
        <v>0</v>
      </c>
      <c r="AR208" s="48" t="n">
        <f aca="false">IF(OR(N(AR$5)=0,AR$6=""),0,AR$5*((DATE(YEAR($B208),MONTH($B208),MIN(AR$6,DAY(EOMONTH($B208,0))))&gt;=$B208)*(DATE(YEAR($B208),MONTH($B208),MIN(AR$6,DAY(EOMONTH($B208,0))))&lt;$C208)+(DATE(YEAR($B208),MONTH($B208)+1,MIN(AR$6,DAY(EOMONTH($B208,1))))&gt;=$B208)*(DATE(YEAR($B208),MONTH($B208)+1,MIN(AR$6,DAY(EOMONTH($B208,1))))&lt;$C208)))</f>
        <v>0</v>
      </c>
      <c r="AS208" s="48" t="n">
        <f aca="false">IF(OR(N(AS$5)=0,AS$6=""),0,AS$5*((DATE(YEAR($B208),MONTH($B208),MIN(AS$6,DAY(EOMONTH($B208,0))))&gt;=$B208)*(DATE(YEAR($B208),MONTH($B208),MIN(AS$6,DAY(EOMONTH($B208,0))))&lt;$C208)+(DATE(YEAR($B208),MONTH($B208)+1,MIN(AS$6,DAY(EOMONTH($B208,1))))&gt;=$B208)*(DATE(YEAR($B208),MONTH($B208)+1,MIN(AS$6,DAY(EOMONTH($B208,1))))&lt;$C208)))</f>
        <v>0</v>
      </c>
      <c r="AT208" s="48" t="n">
        <f aca="false">IF(OR(N(AT$5)=0,AT$6=""),0,AT$5*((DATE(YEAR($B208),MONTH($B208),MIN(AT$6,DAY(EOMONTH($B208,0))))&gt;=$B208)*(DATE(YEAR($B208),MONTH($B208),MIN(AT$6,DAY(EOMONTH($B208,0))))&lt;$C208)+(DATE(YEAR($B208),MONTH($B208)+1,MIN(AT$6,DAY(EOMONTH($B208,1))))&gt;=$B208)*(DATE(YEAR($B208),MONTH($B208)+1,MIN(AT$6,DAY(EOMONTH($B208,1))))&lt;$C208)))</f>
        <v>0</v>
      </c>
      <c r="AU208" s="48" t="n">
        <f aca="false">IF(OR(N(AU$5)=0,AU$6=""),0,AU$5*((DATE(YEAR($B208),MONTH($B208),MIN(AU$6,DAY(EOMONTH($B208,0))))&gt;=$B208)*(DATE(YEAR($B208),MONTH($B208),MIN(AU$6,DAY(EOMONTH($B208,0))))&lt;$C208)+(DATE(YEAR($B208),MONTH($B208)+1,MIN(AU$6,DAY(EOMONTH($B208,1))))&gt;=$B208)*(DATE(YEAR($B208),MONTH($B208)+1,MIN(AU$6,DAY(EOMONTH($B208,1))))&lt;$C208)))</f>
        <v>0</v>
      </c>
      <c r="AV208" s="48" t="n">
        <f aca="false">IF(OR(N(AV$5)=0,AV$6=""),0,AV$5*((DATE(YEAR($B208),MONTH($B208),MIN(AV$6,DAY(EOMONTH($B208,0))))&gt;=$B208)*(DATE(YEAR($B208),MONTH($B208),MIN(AV$6,DAY(EOMONTH($B208,0))))&lt;$C208)+(DATE(YEAR($B208),MONTH($B208)+1,MIN(AV$6,DAY(EOMONTH($B208,1))))&gt;=$B208)*(DATE(YEAR($B208),MONTH($B208)+1,MIN(AV$6,DAY(EOMONTH($B208,1))))&lt;$C208)))</f>
        <v>0</v>
      </c>
      <c r="AW208" s="48" t="n">
        <f aca="false">IF(OR(N(AW$5)=0,AW$6=""),0,AW$5*((DATE(YEAR($B208),MONTH($B208),MIN(AW$6,DAY(EOMONTH($B208,0))))&gt;=$B208)*(DATE(YEAR($B208),MONTH($B208),MIN(AW$6,DAY(EOMONTH($B208,0))))&lt;$C208)+(DATE(YEAR($B208),MONTH($B208)+1,MIN(AW$6,DAY(EOMONTH($B208,1))))&gt;=$B208)*(DATE(YEAR($B208),MONTH($B208)+1,MIN(AW$6,DAY(EOMONTH($B208,1))))&lt;$C208)))</f>
        <v>0</v>
      </c>
      <c r="AX208" s="48" t="n">
        <f aca="false">IF(OR(N(AX$5)=0,AX$6=""),0,AX$5*((DATE(YEAR($B208),MONTH($B208),MIN(AX$6,DAY(EOMONTH($B208,0))))&gt;=$B208)*(DATE(YEAR($B208),MONTH($B208),MIN(AX$6,DAY(EOMONTH($B208,0))))&lt;$C208)+(DATE(YEAR($B208),MONTH($B208)+1,MIN(AX$6,DAY(EOMONTH($B208,1))))&gt;=$B208)*(DATE(YEAR($B208),MONTH($B208)+1,MIN(AX$6,DAY(EOMONTH($B208,1))))&lt;$C208)))</f>
        <v>0</v>
      </c>
      <c r="AY208" s="48" t="n">
        <f aca="false">IF(OR(N(AY$5)=0,AY$6=""),0,AY$5*((DATE(YEAR($B208),MONTH($B208),MIN(AY$6,DAY(EOMONTH($B208,0))))&gt;=$B208)*(DATE(YEAR($B208),MONTH($B208),MIN(AY$6,DAY(EOMONTH($B208,0))))&lt;$C208)+(DATE(YEAR($B208),MONTH($B208)+1,MIN(AY$6,DAY(EOMONTH($B208,1))))&gt;=$B208)*(DATE(YEAR($B208),MONTH($B208)+1,MIN(AY$6,DAY(EOMONTH($B208,1))))&lt;$C208)))</f>
        <v>0</v>
      </c>
      <c r="AZ208" s="48" t="n">
        <f aca="false">IF(OR(N(AZ$5)=0,AZ$6=""),0,AZ$5*((DATE(YEAR($B208),MONTH($B208),MIN(AZ$6,DAY(EOMONTH($B208,0))))&gt;=$B208)*(DATE(YEAR($B208),MONTH($B208),MIN(AZ$6,DAY(EOMONTH($B208,0))))&lt;$C208)+(DATE(YEAR($B208),MONTH($B208)+1,MIN(AZ$6,DAY(EOMONTH($B208,1))))&gt;=$B208)*(DATE(YEAR($B208),MONTH($B208)+1,MIN(AZ$6,DAY(EOMONTH($B208,1))))&lt;$C208)))</f>
        <v>0</v>
      </c>
      <c r="BA208" s="48" t="n">
        <f aca="false">IF(OR(N(BA$5)=0,BA$6=""),0,BA$5*((DATE(YEAR($B208),MONTH($B208),MIN(BA$6,DAY(EOMONTH($B208,0))))&gt;=$B208)*(DATE(YEAR($B208),MONTH($B208),MIN(BA$6,DAY(EOMONTH($B208,0))))&lt;$C208)+(DATE(YEAR($B208),MONTH($B208)+1,MIN(BA$6,DAY(EOMONTH($B208,1))))&gt;=$B208)*(DATE(YEAR($B208),MONTH($B208)+1,MIN(BA$6,DAY(EOMONTH($B208,1))))&lt;$C208)))</f>
        <v>0</v>
      </c>
      <c r="BB208" s="48" t="n">
        <f aca="false">IF(OR(N(BB$5)=0,BB$6=""),0,BB$5*((DATE(YEAR($B208),MONTH($B208),MIN(BB$6,DAY(EOMONTH($B208,0))))&gt;=$B208)*(DATE(YEAR($B208),MONTH($B208),MIN(BB$6,DAY(EOMONTH($B208,0))))&lt;$C208)+(DATE(YEAR($B208),MONTH($B208)+1,MIN(BB$6,DAY(EOMONTH($B208,1))))&gt;=$B208)*(DATE(YEAR($B208),MONTH($B208)+1,MIN(BB$6,DAY(EOMONTH($B208,1))))&lt;$C208)))</f>
        <v>0</v>
      </c>
      <c r="BC208" s="48" t="n">
        <f aca="false">IF(OR(N(BC$5)=0,BC$6=""),0,BC$5*((DATE(YEAR($B208),MONTH($B208),MIN(BC$6,DAY(EOMONTH($B208,0))))&gt;=$B208)*(DATE(YEAR($B208),MONTH($B208),MIN(BC$6,DAY(EOMONTH($B208,0))))&lt;$C208)+(DATE(YEAR($B208),MONTH($B208)+1,MIN(BC$6,DAY(EOMONTH($B208,1))))&gt;=$B208)*(DATE(YEAR($B208),MONTH($B208)+1,MIN(BC$6,DAY(EOMONTH($B208,1))))&lt;$C208)))</f>
        <v>0</v>
      </c>
      <c r="BD208" s="48" t="n">
        <f aca="false">IF(OR(N(BD$5)=0,BD$6=""),0,BD$5*((DATE(YEAR($B208),MONTH($B208),MIN(BD$6,DAY(EOMONTH($B208,0))))&gt;=$B208)*(DATE(YEAR($B208),MONTH($B208),MIN(BD$6,DAY(EOMONTH($B208,0))))&lt;$C208)+(DATE(YEAR($B208),MONTH($B208)+1,MIN(BD$6,DAY(EOMONTH($B208,1))))&gt;=$B208)*(DATE(YEAR($B208),MONTH($B208)+1,MIN(BD$6,DAY(EOMONTH($B208,1))))&lt;$C208)))</f>
        <v>0</v>
      </c>
      <c r="BE208" s="48" t="n">
        <f aca="false">IF(OR(N(BE$5)=0,BE$6=""),0,BE$5*((DATE(YEAR($B208),MONTH($B208),MIN(BE$6,DAY(EOMONTH($B208,0))))&gt;=$B208)*(DATE(YEAR($B208),MONTH($B208),MIN(BE$6,DAY(EOMONTH($B208,0))))&lt;$C208)+(DATE(YEAR($B208),MONTH($B208)+1,MIN(BE$6,DAY(EOMONTH($B208,1))))&gt;=$B208)*(DATE(YEAR($B208),MONTH($B208)+1,MIN(BE$6,DAY(EOMONTH($B208,1))))&lt;$C208)))</f>
        <v>0</v>
      </c>
      <c r="BF208" s="48" t="n">
        <f aca="false">IF(OR(N(BF$5)=0,BF$6=""),0,BF$5*((DATE(YEAR($B208),MONTH($B208),MIN(BF$6,DAY(EOMONTH($B208,0))))&gt;=$B208)*(DATE(YEAR($B208),MONTH($B208),MIN(BF$6,DAY(EOMONTH($B208,0))))&lt;$C208)+(DATE(YEAR($B208),MONTH($B208)+1,MIN(BF$6,DAY(EOMONTH($B208,1))))&gt;=$B208)*(DATE(YEAR($B208),MONTH($B208)+1,MIN(BF$6,DAY(EOMONTH($B208,1))))&lt;$C208)))</f>
        <v>0</v>
      </c>
      <c r="BG208" s="48" t="n">
        <f aca="false">IF(OR(N(BG$5)=0,BG$6=""),0,BG$5*((DATE(YEAR($B208),MONTH($B208),MIN(BG$6,DAY(EOMONTH($B208,0))))&gt;=$B208)*(DATE(YEAR($B208),MONTH($B208),MIN(BG$6,DAY(EOMONTH($B208,0))))&lt;$C208)+(DATE(YEAR($B208),MONTH($B208)+1,MIN(BG$6,DAY(EOMONTH($B208,1))))&gt;=$B208)*(DATE(YEAR($B208),MONTH($B208)+1,MIN(BG$6,DAY(EOMONTH($B208,1))))&lt;$C208)))</f>
        <v>0</v>
      </c>
      <c r="BH208" s="48" t="n">
        <f aca="false">IF(OR(N(BH$5)=0,BH$6=""),0,BH$5*((DATE(YEAR($B208),MONTH($B208),MIN(BH$6,DAY(EOMONTH($B208,0))))&gt;=$B208)*(DATE(YEAR($B208),MONTH($B208),MIN(BH$6,DAY(EOMONTH($B208,0))))&lt;$C208)+(DATE(YEAR($B208),MONTH($B208)+1,MIN(BH$6,DAY(EOMONTH($B208,1))))&gt;=$B208)*(DATE(YEAR($B208),MONTH($B208)+1,MIN(BH$6,DAY(EOMONTH($B208,1))))&lt;$C208)))</f>
        <v>0</v>
      </c>
      <c r="BI208" s="48" t="n">
        <f aca="false">IF(OR(N(BI$5)=0,BI$6=""),0,BI$5*((DATE(YEAR($B208),MONTH($B208),MIN(BI$6,DAY(EOMONTH($B208,0))))&gt;=$B208)*(DATE(YEAR($B208),MONTH($B208),MIN(BI$6,DAY(EOMONTH($B208,0))))&lt;$C208)+(DATE(YEAR($B208),MONTH($B208)+1,MIN(BI$6,DAY(EOMONTH($B208,1))))&gt;=$B208)*(DATE(YEAR($B208),MONTH($B208)+1,MIN(BI$6,DAY(EOMONTH($B208,1))))&lt;$C208)))</f>
        <v>0</v>
      </c>
      <c r="BJ208" s="48" t="n">
        <f aca="false">IF(OR(N(BJ$5)=0,BJ$6=""),0,BJ$5*((DATE(YEAR($B208),MONTH($B208),MIN(BJ$6,DAY(EOMONTH($B208,0))))&gt;=$B208)*(DATE(YEAR($B208),MONTH($B208),MIN(BJ$6,DAY(EOMONTH($B208,0))))&lt;$C208)+(DATE(YEAR($B208),MONTH($B208)+1,MIN(BJ$6,DAY(EOMONTH($B208,1))))&gt;=$B208)*(DATE(YEAR($B208),MONTH($B208)+1,MIN(BJ$6,DAY(EOMONTH($B208,1))))&lt;$C208)))</f>
        <v>0</v>
      </c>
      <c r="BK208" s="48" t="n">
        <f aca="false">IF(OR(N(BK$5)=0,BK$6=""),0,BK$5*((DATE(YEAR($B208),MONTH($B208),MIN(BK$6,DAY(EOMONTH($B208,0))))&gt;=$B208)*(DATE(YEAR($B208),MONTH($B208),MIN(BK$6,DAY(EOMONTH($B208,0))))&lt;$C208)+(DATE(YEAR($B208),MONTH($B208)+1,MIN(BK$6,DAY(EOMONTH($B208,1))))&gt;=$B208)*(DATE(YEAR($B208),MONTH($B208)+1,MIN(BK$6,DAY(EOMONTH($B208,1))))&lt;$C208)))</f>
        <v>0</v>
      </c>
      <c r="BL208" s="48" t="n">
        <f aca="false">IF(OR(N(BL$5)=0,BL$6=""),0,BL$5*((DATE(YEAR($B208),MONTH($B208),MIN(BL$6,DAY(EOMONTH($B208,0))))&gt;=$B208)*(DATE(YEAR($B208),MONTH($B208),MIN(BL$6,DAY(EOMONTH($B208,0))))&lt;$C208)+(DATE(YEAR($B208),MONTH($B208)+1,MIN(BL$6,DAY(EOMONTH($B208,1))))&gt;=$B208)*(DATE(YEAR($B208),MONTH($B208)+1,MIN(BL$6,DAY(EOMONTH($B208,1))))&lt;$C208)))</f>
        <v>0</v>
      </c>
      <c r="BM208" s="48" t="n">
        <f aca="false">IF(OR(N(BM$5)=0,BM$6=""),0,BM$5*((DATE(YEAR($B208),MONTH($B208),MIN(BM$6,DAY(EOMONTH($B208,0))))&gt;=$B208)*(DATE(YEAR($B208),MONTH($B208),MIN(BM$6,DAY(EOMONTH($B208,0))))&lt;$C208)+(DATE(YEAR($B208),MONTH($B208)+1,MIN(BM$6,DAY(EOMONTH($B208,1))))&gt;=$B208)*(DATE(YEAR($B208),MONTH($B208)+1,MIN(BM$6,DAY(EOMONTH($B208,1))))&lt;$C208)))</f>
        <v>0</v>
      </c>
      <c r="BN208" s="48" t="n">
        <f aca="false">IF(OR(N(BN$5)=0,BN$6=""),0,BN$5*((DATE(YEAR($B208),MONTH($B208),MIN(BN$6,DAY(EOMONTH($B208,0))))&gt;=$B208)*(DATE(YEAR($B208),MONTH($B208),MIN(BN$6,DAY(EOMONTH($B208,0))))&lt;$C208)+(DATE(YEAR($B208),MONTH($B208)+1,MIN(BN$6,DAY(EOMONTH($B208,1))))&gt;=$B208)*(DATE(YEAR($B208),MONTH($B208)+1,MIN(BN$6,DAY(EOMONTH($B208,1))))&lt;$C208)))</f>
        <v>0</v>
      </c>
      <c r="BO208" s="48" t="n">
        <f aca="false">IF(OR(N(BO$5)=0,BO$6=""),0,BO$5*((DATE(YEAR($B208),MONTH($B208),MIN(BO$6,DAY(EOMONTH($B208,0))))&gt;=$B208)*(DATE(YEAR($B208),MONTH($B208),MIN(BO$6,DAY(EOMONTH($B208,0))))&lt;$C208)+(DATE(YEAR($B208),MONTH($B208)+1,MIN(BO$6,DAY(EOMONTH($B208,1))))&gt;=$B208)*(DATE(YEAR($B208),MONTH($B208)+1,MIN(BO$6,DAY(EOMONTH($B208,1))))&lt;$C208)))</f>
        <v>0</v>
      </c>
      <c r="BP208" s="48" t="n">
        <f aca="false">IF(OR(N(BP$5)=0,BP$6=""),0,BP$5*((DATE(YEAR($B208),MONTH($B208),MIN(BP$6,DAY(EOMONTH($B208,0))))&gt;=$B208)*(DATE(YEAR($B208),MONTH($B208),MIN(BP$6,DAY(EOMONTH($B208,0))))&lt;$C208)+(DATE(YEAR($B208),MONTH($B208)+1,MIN(BP$6,DAY(EOMONTH($B208,1))))&gt;=$B208)*(DATE(YEAR($B208),MONTH($B208)+1,MIN(BP$6,DAY(EOMONTH($B208,1))))&lt;$C208)))</f>
        <v>0</v>
      </c>
      <c r="BQ208" s="48" t="n">
        <f aca="false">IF(OR(N(BQ$5)=0,BQ$6=""),0,BQ$5*((DATE(YEAR($B208),MONTH($B208),MIN(BQ$6,DAY(EOMONTH($B208,0))))&gt;=$B208)*(DATE(YEAR($B208),MONTH($B208),MIN(BQ$6,DAY(EOMONTH($B208,0))))&lt;$C208)+(DATE(YEAR($B208),MONTH($B208)+1,MIN(BQ$6,DAY(EOMONTH($B208,1))))&gt;=$B208)*(DATE(YEAR($B208),MONTH($B208)+1,MIN(BQ$6,DAY(EOMONTH($B208,1))))&lt;$C208)))</f>
        <v>0</v>
      </c>
      <c r="BR208" s="48" t="n">
        <f aca="false">IF(OR(N(BR$5)=0,BR$6=""),0,BR$5*((DATE(YEAR($B208),MONTH($B208),MIN(BR$6,DAY(EOMONTH($B208,0))))&gt;=$B208)*(DATE(YEAR($B208),MONTH($B208),MIN(BR$6,DAY(EOMONTH($B208,0))))&lt;$C208)+(DATE(YEAR($B208),MONTH($B208)+1,MIN(BR$6,DAY(EOMONTH($B208,1))))&gt;=$B208)*(DATE(YEAR($B208),MONTH($B208)+1,MIN(BR$6,DAY(EOMONTH($B208,1))))&lt;$C208)))</f>
        <v>0</v>
      </c>
      <c r="BS208" s="48" t="n">
        <f aca="false">IF(OR(N(BS$5)=0,BS$6=""),0,BS$5*((DATE(YEAR($B208),MONTH($B208),MIN(BS$6,DAY(EOMONTH($B208,0))))&gt;=$B208)*(DATE(YEAR($B208),MONTH($B208),MIN(BS$6,DAY(EOMONTH($B208,0))))&lt;$C208)+(DATE(YEAR($B208),MONTH($B208)+1,MIN(BS$6,DAY(EOMONTH($B208,1))))&gt;=$B208)*(DATE(YEAR($B208),MONTH($B208)+1,MIN(BS$6,DAY(EOMONTH($B208,1))))&lt;$C208)))</f>
        <v>0</v>
      </c>
      <c r="BT208" s="48" t="n">
        <f aca="false">IF(OR(N(BT$5)=0,BT$6=""),0,BT$5*((DATE(YEAR($B208),MONTH($B208),MIN(BT$6,DAY(EOMONTH($B208,0))))&gt;=$B208)*(DATE(YEAR($B208),MONTH($B208),MIN(BT$6,DAY(EOMONTH($B208,0))))&lt;$C208)+(DATE(YEAR($B208),MONTH($B208)+1,MIN(BT$6,DAY(EOMONTH($B208,1))))&gt;=$B208)*(DATE(YEAR($B208),MONTH($B208)+1,MIN(BT$6,DAY(EOMONTH($B208,1))))&lt;$C208)))</f>
        <v>0</v>
      </c>
      <c r="BU208" s="48" t="n">
        <f aca="false">IF(OR(N(BU$5)=0,BU$6=""),0,BU$5*((DATE(YEAR($B208),MONTH($B208),MIN(BU$6,DAY(EOMONTH($B208,0))))&gt;=$B208)*(DATE(YEAR($B208),MONTH($B208),MIN(BU$6,DAY(EOMONTH($B208,0))))&lt;$C208)+(DATE(YEAR($B208),MONTH($B208)+1,MIN(BU$6,DAY(EOMONTH($B208,1))))&gt;=$B208)*(DATE(YEAR($B208),MONTH($B208)+1,MIN(BU$6,DAY(EOMONTH($B208,1))))&lt;$C208)))</f>
        <v>0</v>
      </c>
      <c r="BV208" s="48" t="n">
        <f aca="false">IF(OR(N(BV$5)=0,BV$6=""),0,BV$5*((DATE(YEAR($B208),MONTH($B208),MIN(BV$6,DAY(EOMONTH($B208,0))))&gt;=$B208)*(DATE(YEAR($B208),MONTH($B208),MIN(BV$6,DAY(EOMONTH($B208,0))))&lt;$C208)+(DATE(YEAR($B208),MONTH($B208)+1,MIN(BV$6,DAY(EOMONTH($B208,1))))&gt;=$B208)*(DATE(YEAR($B208),MONTH($B208)+1,MIN(BV$6,DAY(EOMONTH($B208,1))))&lt;$C208)))</f>
        <v>0</v>
      </c>
      <c r="BW208" s="48" t="n">
        <f aca="false">IF(OR(N(BW$5)=0,BW$6=""),0,BW$5*((DATE(YEAR($B208),MONTH($B208),MIN(BW$6,DAY(EOMONTH($B208,0))))&gt;=$B208)*(DATE(YEAR($B208),MONTH($B208),MIN(BW$6,DAY(EOMONTH($B208,0))))&lt;$C208)+(DATE(YEAR($B208),MONTH($B208)+1,MIN(BW$6,DAY(EOMONTH($B208,1))))&gt;=$B208)*(DATE(YEAR($B208),MONTH($B208)+1,MIN(BW$6,DAY(EOMONTH($B208,1))))&lt;$C208)))</f>
        <v>0</v>
      </c>
      <c r="BX208" s="48" t="n">
        <f aca="false">MIN(Z208,(FT207*(1+FT$5/Setup!$C$36)+IF($V208=1,N($F208),0)))</f>
        <v>0</v>
      </c>
      <c r="BY208" s="48" t="n">
        <f aca="false">MIN(AA208,(FU207*(1+FU$5/Setup!$C$36)+IF($V208=2,N($F208),0)))</f>
        <v>0</v>
      </c>
      <c r="BZ208" s="48" t="n">
        <f aca="false">MIN(AB208,(FV207*(1+FV$5/Setup!$C$36)+IF($V208=3,N($F208),0)))</f>
        <v>0</v>
      </c>
      <c r="CA208" s="48" t="n">
        <f aca="false">MIN(AC208,(FW207*(1+FW$5/Setup!$C$36)+IF($V208=4,N($F208),0)))</f>
        <v>0</v>
      </c>
      <c r="CB208" s="48" t="n">
        <f aca="false">MIN(AD208,(FX207*(1+FX$5/Setup!$C$36)+IF($V208=5,N($F208),0)))</f>
        <v>0</v>
      </c>
      <c r="CC208" s="48" t="n">
        <f aca="false">MIN(AE208,(FY207*(1+FY$5/Setup!$C$36)+IF($V208=6,N($F208),0)))</f>
        <v>0</v>
      </c>
      <c r="CD208" s="48" t="n">
        <f aca="false">MIN(AF208,(FZ207*(1+FZ$5/Setup!$C$36)+IF($V208=7,N($F208),0)))</f>
        <v>0</v>
      </c>
      <c r="CE208" s="48" t="n">
        <f aca="false">MIN(AG208,(GA207*(1+GA$5/Setup!$C$36)+IF($V208=8,N($F208),0)))</f>
        <v>0</v>
      </c>
      <c r="CF208" s="48" t="n">
        <f aca="false">MIN(AH208,(GB207*(1+GB$5/Setup!$C$36)+IF($V208=9,N($F208),0)))</f>
        <v>0</v>
      </c>
      <c r="CG208" s="48" t="n">
        <f aca="false">MIN(AI208,(GC207*(1+GC$5/Setup!$C$36)+IF($V208=10,N($F208),0)))</f>
        <v>0</v>
      </c>
      <c r="CH208" s="48" t="n">
        <f aca="false">MIN(AJ208,(GD207*(1+GD$5/Setup!$C$36)+IF($V208=11,N($F208),0)))</f>
        <v>0</v>
      </c>
      <c r="CI208" s="48" t="n">
        <f aca="false">MIN(AK208,(GE207*(1+GE$5/Setup!$C$36)+IF($V208=12,N($F208),0)))</f>
        <v>0</v>
      </c>
      <c r="CJ208" s="48" t="n">
        <f aca="false">MIN(AL208,(GF207*(1+GF$5/Setup!$C$36)+IF($V208=13,N($F208),0)))</f>
        <v>0</v>
      </c>
      <c r="CK208" s="48" t="n">
        <f aca="false">MIN(AM208,(GG207*(1+GG$5/Setup!$C$36)+IF($V208=14,N($F208),0)))</f>
        <v>0</v>
      </c>
      <c r="CL208" s="48" t="n">
        <f aca="false">MIN(AN208,(GH207*(1+GH$5/Setup!$C$36)+IF($V208=15,N($F208),0)))</f>
        <v>0</v>
      </c>
      <c r="CM208" s="48" t="n">
        <f aca="false">MIN(AO208,(GI207*(1+GI$5/Setup!$C$36)+IF($V208=16,N($F208),0)))</f>
        <v>0</v>
      </c>
      <c r="CN208" s="48" t="n">
        <f aca="false">MIN(AP208,(GJ207*(1+GJ$5/Setup!$C$36)+IF($V208=17,N($F208),0)))</f>
        <v>0</v>
      </c>
      <c r="CO208" s="48" t="n">
        <f aca="false">MIN(AQ208,(GK207*(1+GK$5/Setup!$C$36)+IF($V208=18,N($F208),0)))</f>
        <v>0</v>
      </c>
      <c r="CP208" s="48" t="n">
        <f aca="false">MIN(AR208,(GL207*(1+GL$5/Setup!$C$36)+IF($V208=19,N($F208),0)))</f>
        <v>0</v>
      </c>
      <c r="CQ208" s="48" t="n">
        <f aca="false">MIN(AS208,(GM207*(1+GM$5/Setup!$C$36)+IF($V208=20,N($F208),0)))</f>
        <v>0</v>
      </c>
      <c r="CR208" s="48" t="n">
        <f aca="false">MIN(AT208,(GN207*(1+GN$5/Setup!$C$36)+IF($V208=21,N($F208),0)))</f>
        <v>0</v>
      </c>
      <c r="CS208" s="48" t="n">
        <f aca="false">MIN(AU208,(GO207*(1+GO$5/Setup!$C$36)+IF($V208=22,N($F208),0)))</f>
        <v>0</v>
      </c>
      <c r="CT208" s="48" t="n">
        <f aca="false">MIN(AV208,(GP207*(1+GP$5/Setup!$C$36)+IF($V208=23,N($F208),0)))</f>
        <v>0</v>
      </c>
      <c r="CU208" s="48" t="n">
        <f aca="false">MIN(AW208,(GQ207*(1+GQ$5/Setup!$C$36)+IF($V208=24,N($F208),0)))</f>
        <v>0</v>
      </c>
      <c r="CV208" s="48" t="n">
        <f aca="false">MIN(AX208,(GR207*(1+GR$5/Setup!$C$36)+IF($V208=25,N($F208),0)))</f>
        <v>0</v>
      </c>
      <c r="CW208" s="48" t="n">
        <f aca="false">MIN(AY208,(GS207*(1+GS$5/Setup!$C$36)+IF($V208=26,N($F208),0)))</f>
        <v>0</v>
      </c>
      <c r="CX208" s="48" t="n">
        <f aca="false">MIN(AZ208,(GT207*(1+GT$5/Setup!$C$36)+IF($V208=27,N($F208),0)))</f>
        <v>0</v>
      </c>
      <c r="CY208" s="48" t="n">
        <f aca="false">MIN(BA208,(GU207*(1+GU$5/Setup!$C$36)+IF($V208=28,N($F208),0)))</f>
        <v>0</v>
      </c>
      <c r="CZ208" s="48" t="n">
        <f aca="false">MIN(BB208,(GV207*(1+GV$5/Setup!$C$36)+IF($V208=29,N($F208),0)))</f>
        <v>0</v>
      </c>
      <c r="DA208" s="48" t="n">
        <f aca="false">MIN(BC208,(GW207*(1+GW$5/Setup!$C$36)+IF($V208=30,N($F208),0)))</f>
        <v>0</v>
      </c>
      <c r="DB208" s="48" t="n">
        <f aca="false">MIN(BD208,(GX207*(1+GX$5/Setup!$C$36)+IF($V208=31,N($F208),0)))</f>
        <v>0</v>
      </c>
      <c r="DC208" s="48" t="n">
        <f aca="false">MIN(BE208,(GY207*(1+GY$5/Setup!$C$36)+IF($V208=32,N($F208),0)))</f>
        <v>0</v>
      </c>
      <c r="DD208" s="48" t="n">
        <f aca="false">MIN(BF208,(GZ207*(1+GZ$5/Setup!$C$36)+IF($V208=33,N($F208),0)))</f>
        <v>0</v>
      </c>
      <c r="DE208" s="48" t="n">
        <f aca="false">MIN(BG208,(HA207*(1+HA$5/Setup!$C$36)+IF($V208=34,N($F208),0)))</f>
        <v>0</v>
      </c>
      <c r="DF208" s="48" t="n">
        <f aca="false">MIN(BH208,(HB207*(1+HB$5/Setup!$C$36)+IF($V208=35,N($F208),0)))</f>
        <v>0</v>
      </c>
      <c r="DG208" s="48" t="n">
        <f aca="false">MIN(BI208,(HC207*(1+HC$5/Setup!$C$36)+IF($V208=36,N($F208),0)))</f>
        <v>0</v>
      </c>
      <c r="DH208" s="48" t="n">
        <f aca="false">MIN(BJ208,(HD207*(1+HD$5/Setup!$C$36)+IF($V208=37,N($F208),0)))</f>
        <v>0</v>
      </c>
      <c r="DI208" s="48" t="n">
        <f aca="false">MIN(BK208,(HE207*(1+HE$5/Setup!$C$36)+IF($V208=38,N($F208),0)))</f>
        <v>0</v>
      </c>
      <c r="DJ208" s="48" t="n">
        <f aca="false">MIN(BL208,(HF207*(1+HF$5/Setup!$C$36)+IF($V208=39,N($F208),0)))</f>
        <v>0</v>
      </c>
      <c r="DK208" s="48" t="n">
        <f aca="false">MIN(BM208,(HG207*(1+HG$5/Setup!$C$36)+IF($V208=40,N($F208),0)))</f>
        <v>0</v>
      </c>
      <c r="DL208" s="48" t="n">
        <f aca="false">MIN(BN208,(HH207*(1+HH$5/Setup!$C$36)+IF($V208=41,N($F208),0)))</f>
        <v>0</v>
      </c>
      <c r="DM208" s="48" t="n">
        <f aca="false">MIN(BO208,(HI207*(1+HI$5/Setup!$C$36)+IF($V208=42,N($F208),0)))</f>
        <v>0</v>
      </c>
      <c r="DN208" s="48" t="n">
        <f aca="false">MIN(BP208,(HJ207*(1+HJ$5/Setup!$C$36)+IF($V208=43,N($F208),0)))</f>
        <v>0</v>
      </c>
      <c r="DO208" s="48" t="n">
        <f aca="false">MIN(BQ208,(HK207*(1+HK$5/Setup!$C$36)+IF($V208=44,N($F208),0)))</f>
        <v>0</v>
      </c>
      <c r="DP208" s="48" t="n">
        <f aca="false">MIN(BR208,(HL207*(1+HL$5/Setup!$C$36)+IF($V208=45,N($F208),0)))</f>
        <v>0</v>
      </c>
      <c r="DQ208" s="48" t="n">
        <f aca="false">MIN(BS208,(HM207*(1+HM$5/Setup!$C$36)+IF($V208=46,N($F208),0)))</f>
        <v>0</v>
      </c>
      <c r="DR208" s="48" t="n">
        <f aca="false">MIN(BT208,(HN207*(1+HN$5/Setup!$C$36)+IF($V208=47,N($F208),0)))</f>
        <v>0</v>
      </c>
      <c r="DS208" s="48" t="n">
        <f aca="false">MIN(BU208,(HO207*(1+HO$5/Setup!$C$36)+IF($V208=48,N($F208),0)))</f>
        <v>0</v>
      </c>
      <c r="DT208" s="48" t="n">
        <f aca="false">MIN(BV208,(HP207*(1+HP$5/Setup!$C$36)+IF($V208=49,N($F208),0)))</f>
        <v>0</v>
      </c>
      <c r="DU208" s="48" t="n">
        <f aca="false">MIN(BW208,(HQ207*(1+HQ$5/Setup!$C$36)+IF($V208=50,N($F208),0)))</f>
        <v>0</v>
      </c>
      <c r="DV208" s="48" t="n">
        <f aca="false">MIN(MAX((FT207*(1+FT$5/Setup!$C$36)+IF($V208=1,N($F208),0))-BX208,0),MAX($P208-0,0))</f>
        <v>0</v>
      </c>
      <c r="DW208" s="48" t="n">
        <f aca="false">MIN(MAX((FU207*(1+FU$5/Setup!$C$36)+IF($V208=2,N($F208),0))-BY208,0),MAX($P208-SUM(DV208:DV208),0))</f>
        <v>0</v>
      </c>
      <c r="DX208" s="48" t="n">
        <f aca="false">MIN(MAX((FV207*(1+FV$5/Setup!$C$36)+IF($V208=3,N($F208),0))-BZ208,0),MAX($P208-SUM(DV208:DW208),0))</f>
        <v>0</v>
      </c>
      <c r="DY208" s="48" t="n">
        <f aca="false">MIN(MAX((FW207*(1+FW$5/Setup!$C$36)+IF($V208=4,N($F208),0))-CA208,0),MAX($P208-SUM(DV208:DX208),0))</f>
        <v>0</v>
      </c>
      <c r="DZ208" s="48" t="n">
        <f aca="false">MIN(MAX((FX207*(1+FX$5/Setup!$C$36)+IF($V208=5,N($F208),0))-CB208,0),MAX($P208-SUM(DV208:DY208),0))</f>
        <v>0</v>
      </c>
      <c r="EA208" s="48" t="n">
        <f aca="false">MIN(MAX((FY207*(1+FY$5/Setup!$C$36)+IF($V208=6,N($F208),0))-CC208,0),MAX($P208-SUM(DV208:DZ208),0))</f>
        <v>0</v>
      </c>
      <c r="EB208" s="48" t="n">
        <f aca="false">MIN(MAX((FZ207*(1+FZ$5/Setup!$C$36)+IF($V208=7,N($F208),0))-CD208,0),MAX($P208-SUM(DV208:EA208),0))</f>
        <v>0</v>
      </c>
      <c r="EC208" s="48" t="n">
        <f aca="false">MIN(MAX((GA207*(1+GA$5/Setup!$C$36)+IF($V208=8,N($F208),0))-CE208,0),MAX($P208-SUM(DV208:EB208),0))</f>
        <v>0</v>
      </c>
      <c r="ED208" s="48" t="n">
        <f aca="false">MIN(MAX((GB207*(1+GB$5/Setup!$C$36)+IF($V208=9,N($F208),0))-CF208,0),MAX($P208-SUM(DV208:EC208),0))</f>
        <v>0</v>
      </c>
      <c r="EE208" s="48" t="n">
        <f aca="false">MIN(MAX((GC207*(1+GC$5/Setup!$C$36)+IF($V208=10,N($F208),0))-CG208,0),MAX($P208-SUM(DV208:ED208),0))</f>
        <v>0</v>
      </c>
      <c r="EF208" s="48" t="n">
        <f aca="false">MIN(MAX((GD207*(1+GD$5/Setup!$C$36)+IF($V208=11,N($F208),0))-CH208,0),MAX($P208-SUM(DV208:EE208),0))</f>
        <v>0</v>
      </c>
      <c r="EG208" s="48" t="n">
        <f aca="false">MIN(MAX((GE207*(1+GE$5/Setup!$C$36)+IF($V208=12,N($F208),0))-CI208,0),MAX($P208-SUM(DV208:EF208),0))</f>
        <v>0</v>
      </c>
      <c r="EH208" s="48" t="n">
        <f aca="false">MIN(MAX((GF207*(1+GF$5/Setup!$C$36)+IF($V208=13,N($F208),0))-CJ208,0),MAX($P208-SUM(DV208:EG208),0))</f>
        <v>0</v>
      </c>
      <c r="EI208" s="48" t="n">
        <f aca="false">MIN(MAX((GG207*(1+GG$5/Setup!$C$36)+IF($V208=14,N($F208),0))-CK208,0),MAX($P208-SUM(DV208:EH208),0))</f>
        <v>0</v>
      </c>
      <c r="EJ208" s="48" t="n">
        <f aca="false">MIN(MAX((GH207*(1+GH$5/Setup!$C$36)+IF($V208=15,N($F208),0))-CL208,0),MAX($P208-SUM(DV208:EI208),0))</f>
        <v>0</v>
      </c>
      <c r="EK208" s="48" t="n">
        <f aca="false">MIN(MAX((GI207*(1+GI$5/Setup!$C$36)+IF($V208=16,N($F208),0))-CM208,0),MAX($P208-SUM(DV208:EJ208),0))</f>
        <v>0</v>
      </c>
      <c r="EL208" s="48" t="n">
        <f aca="false">MIN(MAX((GJ207*(1+GJ$5/Setup!$C$36)+IF($V208=17,N($F208),0))-CN208,0),MAX($P208-SUM(DV208:EK208),0))</f>
        <v>0</v>
      </c>
      <c r="EM208" s="48" t="n">
        <f aca="false">MIN(MAX((GK207*(1+GK$5/Setup!$C$36)+IF($V208=18,N($F208),0))-CO208,0),MAX($P208-SUM(DV208:EL208),0))</f>
        <v>0</v>
      </c>
      <c r="EN208" s="48" t="n">
        <f aca="false">MIN(MAX((GL207*(1+GL$5/Setup!$C$36)+IF($V208=19,N($F208),0))-CP208,0),MAX($P208-SUM(DV208:EM208),0))</f>
        <v>0</v>
      </c>
      <c r="EO208" s="48" t="n">
        <f aca="false">MIN(MAX((GM207*(1+GM$5/Setup!$C$36)+IF($V208=20,N($F208),0))-CQ208,0),MAX($P208-SUM(DV208:EN208),0))</f>
        <v>0</v>
      </c>
      <c r="EP208" s="48" t="n">
        <f aca="false">MIN(MAX((GN207*(1+GN$5/Setup!$C$36)+IF($V208=21,N($F208),0))-CR208,0),MAX($P208-SUM(DV208:EO208),0))</f>
        <v>0</v>
      </c>
      <c r="EQ208" s="48" t="n">
        <f aca="false">MIN(MAX((GO207*(1+GO$5/Setup!$C$36)+IF($V208=22,N($F208),0))-CS208,0),MAX($P208-SUM(DV208:EP208),0))</f>
        <v>0</v>
      </c>
      <c r="ER208" s="48" t="n">
        <f aca="false">MIN(MAX((GP207*(1+GP$5/Setup!$C$36)+IF($V208=23,N($F208),0))-CT208,0),MAX($P208-SUM(DV208:EQ208),0))</f>
        <v>0</v>
      </c>
      <c r="ES208" s="48" t="n">
        <f aca="false">MIN(MAX((GQ207*(1+GQ$5/Setup!$C$36)+IF($V208=24,N($F208),0))-CU208,0),MAX($P208-SUM(DV208:ER208),0))</f>
        <v>0</v>
      </c>
      <c r="ET208" s="48" t="n">
        <f aca="false">MIN(MAX((GR207*(1+GR$5/Setup!$C$36)+IF($V208=25,N($F208),0))-CV208,0),MAX($P208-SUM(DV208:ES208),0))</f>
        <v>0</v>
      </c>
      <c r="EU208" s="48" t="n">
        <f aca="false">MIN(MAX((GS207*(1+GS$5/Setup!$C$36)+IF($V208=26,N($F208),0))-CW208,0),MAX($P208-SUM(DV208:ET208),0))</f>
        <v>0</v>
      </c>
      <c r="EV208" s="48" t="n">
        <f aca="false">MIN(MAX((GT207*(1+GT$5/Setup!$C$36)+IF($V208=27,N($F208),0))-CX208,0),MAX($P208-SUM(DV208:EU208),0))</f>
        <v>0</v>
      </c>
      <c r="EW208" s="48" t="n">
        <f aca="false">MIN(MAX((GU207*(1+GU$5/Setup!$C$36)+IF($V208=28,N($F208),0))-CY208,0),MAX($P208-SUM(DV208:EV208),0))</f>
        <v>0</v>
      </c>
      <c r="EX208" s="48" t="n">
        <f aca="false">MIN(MAX((GV207*(1+GV$5/Setup!$C$36)+IF($V208=29,N($F208),0))-CZ208,0),MAX($P208-SUM(DV208:EW208),0))</f>
        <v>0</v>
      </c>
      <c r="EY208" s="48" t="n">
        <f aca="false">MIN(MAX((GW207*(1+GW$5/Setup!$C$36)+IF($V208=30,N($F208),0))-DA208,0),MAX($P208-SUM(DV208:EX208),0))</f>
        <v>0</v>
      </c>
      <c r="EZ208" s="48" t="n">
        <f aca="false">MIN(MAX((GX207*(1+GX$5/Setup!$C$36)+IF($V208=31,N($F208),0))-DB208,0),MAX($P208-SUM(DV208:EY208),0))</f>
        <v>0</v>
      </c>
      <c r="FA208" s="48" t="n">
        <f aca="false">MIN(MAX((GY207*(1+GY$5/Setup!$C$36)+IF($V208=32,N($F208),0))-DC208,0),MAX($P208-SUM(DV208:EZ208),0))</f>
        <v>0</v>
      </c>
      <c r="FB208" s="48" t="n">
        <f aca="false">MIN(MAX((GZ207*(1+GZ$5/Setup!$C$36)+IF($V208=33,N($F208),0))-DD208,0),MAX($P208-SUM(DV208:FA208),0))</f>
        <v>0</v>
      </c>
      <c r="FC208" s="48" t="n">
        <f aca="false">MIN(MAX((HA207*(1+HA$5/Setup!$C$36)+IF($V208=34,N($F208),0))-DE208,0),MAX($P208-SUM(DV208:FB208),0))</f>
        <v>0</v>
      </c>
      <c r="FD208" s="48" t="n">
        <f aca="false">MIN(MAX((HB207*(1+HB$5/Setup!$C$36)+IF($V208=35,N($F208),0))-DF208,0),MAX($P208-SUM(DV208:FC208),0))</f>
        <v>0</v>
      </c>
      <c r="FE208" s="48" t="n">
        <f aca="false">MIN(MAX((HC207*(1+HC$5/Setup!$C$36)+IF($V208=36,N($F208),0))-DG208,0),MAX($P208-SUM(DV208:FD208),0))</f>
        <v>0</v>
      </c>
      <c r="FF208" s="48" t="n">
        <f aca="false">MIN(MAX((HD207*(1+HD$5/Setup!$C$36)+IF($V208=37,N($F208),0))-DH208,0),MAX($P208-SUM(DV208:FE208),0))</f>
        <v>0</v>
      </c>
      <c r="FG208" s="48" t="n">
        <f aca="false">MIN(MAX((HE207*(1+HE$5/Setup!$C$36)+IF($V208=38,N($F208),0))-DI208,0),MAX($P208-SUM(DV208:FF208),0))</f>
        <v>0</v>
      </c>
      <c r="FH208" s="48" t="n">
        <f aca="false">MIN(MAX((HF207*(1+HF$5/Setup!$C$36)+IF($V208=39,N($F208),0))-DJ208,0),MAX($P208-SUM(DV208:FG208),0))</f>
        <v>0</v>
      </c>
      <c r="FI208" s="48" t="n">
        <f aca="false">MIN(MAX((HG207*(1+HG$5/Setup!$C$36)+IF($V208=40,N($F208),0))-DK208,0),MAX($P208-SUM(DV208:FH208),0))</f>
        <v>0</v>
      </c>
      <c r="FJ208" s="48" t="n">
        <f aca="false">MIN(MAX((HH207*(1+HH$5/Setup!$C$36)+IF($V208=41,N($F208),0))-DL208,0),MAX($P208-SUM(DV208:FI208),0))</f>
        <v>0</v>
      </c>
      <c r="FK208" s="48" t="n">
        <f aca="false">MIN(MAX((HI207*(1+HI$5/Setup!$C$36)+IF($V208=42,N($F208),0))-DM208,0),MAX($P208-SUM(DV208:FJ208),0))</f>
        <v>0</v>
      </c>
      <c r="FL208" s="48" t="n">
        <f aca="false">MIN(MAX((HJ207*(1+HJ$5/Setup!$C$36)+IF($V208=43,N($F208),0))-DN208,0),MAX($P208-SUM(DV208:FK208),0))</f>
        <v>0</v>
      </c>
      <c r="FM208" s="48" t="n">
        <f aca="false">MIN(MAX((HK207*(1+HK$5/Setup!$C$36)+IF($V208=44,N($F208),0))-DO208,0),MAX($P208-SUM(DV208:FL208),0))</f>
        <v>0</v>
      </c>
      <c r="FN208" s="48" t="n">
        <f aca="false">MIN(MAX((HL207*(1+HL$5/Setup!$C$36)+IF($V208=45,N($F208),0))-DP208,0),MAX($P208-SUM(DV208:FM208),0))</f>
        <v>0</v>
      </c>
      <c r="FO208" s="48" t="n">
        <f aca="false">MIN(MAX((HM207*(1+HM$5/Setup!$C$36)+IF($V208=46,N($F208),0))-DQ208,0),MAX($P208-SUM(DV208:FN208),0))</f>
        <v>0</v>
      </c>
      <c r="FP208" s="48" t="n">
        <f aca="false">MIN(MAX((HN207*(1+HN$5/Setup!$C$36)+IF($V208=47,N($F208),0))-DR208,0),MAX($P208-SUM(DV208:FO208),0))</f>
        <v>0</v>
      </c>
      <c r="FQ208" s="48" t="n">
        <f aca="false">MIN(MAX((HO207*(1+HO$5/Setup!$C$36)+IF($V208=48,N($F208),0))-DS208,0),MAX($P208-SUM(DV208:FP208),0))</f>
        <v>0</v>
      </c>
      <c r="FR208" s="48" t="n">
        <f aca="false">MIN(MAX((HP207*(1+HP$5/Setup!$C$36)+IF($V208=49,N($F208),0))-DT208,0),MAX($P208-SUM(DV208:FQ208),0))</f>
        <v>0</v>
      </c>
      <c r="FS208" s="48" t="n">
        <f aca="false">MIN(MAX((HQ207*(1+HQ$5/Setup!$C$36)+IF($V208=50,N($F208),0))-DU208,0),MAX($P208-SUM(DV208:FR208),0))</f>
        <v>0</v>
      </c>
      <c r="FT208" s="48" t="n">
        <f aca="false">IF((FT207*(1+FT$5/Setup!$C$36)+IF($V208=1,N($F208),0))-BX208-DV208&lt;0.005,0,(FT207*(1+FT$5/Setup!$C$36)+IF($V208=1,N($F208),0))-BX208-DV208)</f>
        <v>0</v>
      </c>
      <c r="FU208" s="48" t="n">
        <f aca="false">IF((FU207*(1+FU$5/Setup!$C$36)+IF($V208=2,N($F208),0))-BY208-DW208&lt;0.005,0,(FU207*(1+FU$5/Setup!$C$36)+IF($V208=2,N($F208),0))-BY208-DW208)</f>
        <v>0</v>
      </c>
      <c r="FV208" s="48" t="n">
        <f aca="false">IF((FV207*(1+FV$5/Setup!$C$36)+IF($V208=3,N($F208),0))-BZ208-DX208&lt;0.005,0,(FV207*(1+FV$5/Setup!$C$36)+IF($V208=3,N($F208),0))-BZ208-DX208)</f>
        <v>0</v>
      </c>
      <c r="FW208" s="48" t="n">
        <f aca="false">IF((FW207*(1+FW$5/Setup!$C$36)+IF($V208=4,N($F208),0))-CA208-DY208&lt;0.005,0,(FW207*(1+FW$5/Setup!$C$36)+IF($V208=4,N($F208),0))-CA208-DY208)</f>
        <v>0</v>
      </c>
      <c r="FX208" s="48" t="n">
        <f aca="false">IF((FX207*(1+FX$5/Setup!$C$36)+IF($V208=5,N($F208),0))-CB208-DZ208&lt;0.005,0,(FX207*(1+FX$5/Setup!$C$36)+IF($V208=5,N($F208),0))-CB208-DZ208)</f>
        <v>0</v>
      </c>
      <c r="FY208" s="48" t="n">
        <f aca="false">IF((FY207*(1+FY$5/Setup!$C$36)+IF($V208=6,N($F208),0))-CC208-EA208&lt;0.005,0,(FY207*(1+FY$5/Setup!$C$36)+IF($V208=6,N($F208),0))-CC208-EA208)</f>
        <v>0</v>
      </c>
      <c r="FZ208" s="48" t="n">
        <f aca="false">IF((FZ207*(1+FZ$5/Setup!$C$36)+IF($V208=7,N($F208),0))-CD208-EB208&lt;0.005,0,(FZ207*(1+FZ$5/Setup!$C$36)+IF($V208=7,N($F208),0))-CD208-EB208)</f>
        <v>0</v>
      </c>
      <c r="GA208" s="48" t="n">
        <f aca="false">IF((GA207*(1+GA$5/Setup!$C$36)+IF($V208=8,N($F208),0))-CE208-EC208&lt;0.005,0,(GA207*(1+GA$5/Setup!$C$36)+IF($V208=8,N($F208),0))-CE208-EC208)</f>
        <v>0</v>
      </c>
      <c r="GB208" s="48" t="n">
        <f aca="false">IF((GB207*(1+GB$5/Setup!$C$36)+IF($V208=9,N($F208),0))-CF208-ED208&lt;0.005,0,(GB207*(1+GB$5/Setup!$C$36)+IF($V208=9,N($F208),0))-CF208-ED208)</f>
        <v>0</v>
      </c>
      <c r="GC208" s="48" t="n">
        <f aca="false">IF((GC207*(1+GC$5/Setup!$C$36)+IF($V208=10,N($F208),0))-CG208-EE208&lt;0.005,0,(GC207*(1+GC$5/Setup!$C$36)+IF($V208=10,N($F208),0))-CG208-EE208)</f>
        <v>0</v>
      </c>
      <c r="GD208" s="48" t="n">
        <f aca="false">IF((GD207*(1+GD$5/Setup!$C$36)+IF($V208=11,N($F208),0))-CH208-EF208&lt;0.005,0,(GD207*(1+GD$5/Setup!$C$36)+IF($V208=11,N($F208),0))-CH208-EF208)</f>
        <v>0</v>
      </c>
      <c r="GE208" s="48" t="n">
        <f aca="false">IF((GE207*(1+GE$5/Setup!$C$36)+IF($V208=12,N($F208),0))-CI208-EG208&lt;0.005,0,(GE207*(1+GE$5/Setup!$C$36)+IF($V208=12,N($F208),0))-CI208-EG208)</f>
        <v>0</v>
      </c>
      <c r="GF208" s="48" t="n">
        <f aca="false">IF((GF207*(1+GF$5/Setup!$C$36)+IF($V208=13,N($F208),0))-CJ208-EH208&lt;0.005,0,(GF207*(1+GF$5/Setup!$C$36)+IF($V208=13,N($F208),0))-CJ208-EH208)</f>
        <v>0</v>
      </c>
      <c r="GG208" s="48" t="n">
        <f aca="false">IF((GG207*(1+GG$5/Setup!$C$36)+IF($V208=14,N($F208),0))-CK208-EI208&lt;0.005,0,(GG207*(1+GG$5/Setup!$C$36)+IF($V208=14,N($F208),0))-CK208-EI208)</f>
        <v>0</v>
      </c>
      <c r="GH208" s="48" t="n">
        <f aca="false">IF((GH207*(1+GH$5/Setup!$C$36)+IF($V208=15,N($F208),0))-CL208-EJ208&lt;0.005,0,(GH207*(1+GH$5/Setup!$C$36)+IF($V208=15,N($F208),0))-CL208-EJ208)</f>
        <v>0</v>
      </c>
      <c r="GI208" s="48" t="n">
        <f aca="false">IF((GI207*(1+GI$5/Setup!$C$36)+IF($V208=16,N($F208),0))-CM208-EK208&lt;0.005,0,(GI207*(1+GI$5/Setup!$C$36)+IF($V208=16,N($F208),0))-CM208-EK208)</f>
        <v>0</v>
      </c>
      <c r="GJ208" s="48" t="n">
        <f aca="false">IF((GJ207*(1+GJ$5/Setup!$C$36)+IF($V208=17,N($F208),0))-CN208-EL208&lt;0.005,0,(GJ207*(1+GJ$5/Setup!$C$36)+IF($V208=17,N($F208),0))-CN208-EL208)</f>
        <v>0</v>
      </c>
      <c r="GK208" s="48" t="n">
        <f aca="false">IF((GK207*(1+GK$5/Setup!$C$36)+IF($V208=18,N($F208),0))-CO208-EM208&lt;0.005,0,(GK207*(1+GK$5/Setup!$C$36)+IF($V208=18,N($F208),0))-CO208-EM208)</f>
        <v>0</v>
      </c>
      <c r="GL208" s="48" t="n">
        <f aca="false">IF((GL207*(1+GL$5/Setup!$C$36)+IF($V208=19,N($F208),0))-CP208-EN208&lt;0.005,0,(GL207*(1+GL$5/Setup!$C$36)+IF($V208=19,N($F208),0))-CP208-EN208)</f>
        <v>0</v>
      </c>
      <c r="GM208" s="48" t="n">
        <f aca="false">IF((GM207*(1+GM$5/Setup!$C$36)+IF($V208=20,N($F208),0))-CQ208-EO208&lt;0.005,0,(GM207*(1+GM$5/Setup!$C$36)+IF($V208=20,N($F208),0))-CQ208-EO208)</f>
        <v>0</v>
      </c>
      <c r="GN208" s="48" t="n">
        <f aca="false">IF((GN207*(1+GN$5/Setup!$C$36)+IF($V208=21,N($F208),0))-CR208-EP208&lt;0.005,0,(GN207*(1+GN$5/Setup!$C$36)+IF($V208=21,N($F208),0))-CR208-EP208)</f>
        <v>0</v>
      </c>
      <c r="GO208" s="48" t="n">
        <f aca="false">IF((GO207*(1+GO$5/Setup!$C$36)+IF($V208=22,N($F208),0))-CS208-EQ208&lt;0.005,0,(GO207*(1+GO$5/Setup!$C$36)+IF($V208=22,N($F208),0))-CS208-EQ208)</f>
        <v>0</v>
      </c>
      <c r="GP208" s="48" t="n">
        <f aca="false">IF((GP207*(1+GP$5/Setup!$C$36)+IF($V208=23,N($F208),0))-CT208-ER208&lt;0.005,0,(GP207*(1+GP$5/Setup!$C$36)+IF($V208=23,N($F208),0))-CT208-ER208)</f>
        <v>0</v>
      </c>
      <c r="GQ208" s="48" t="n">
        <f aca="false">IF((GQ207*(1+GQ$5/Setup!$C$36)+IF($V208=24,N($F208),0))-CU208-ES208&lt;0.005,0,(GQ207*(1+GQ$5/Setup!$C$36)+IF($V208=24,N($F208),0))-CU208-ES208)</f>
        <v>0</v>
      </c>
      <c r="GR208" s="48" t="n">
        <f aca="false">IF((GR207*(1+GR$5/Setup!$C$36)+IF($V208=25,N($F208),0))-CV208-ET208&lt;0.005,0,(GR207*(1+GR$5/Setup!$C$36)+IF($V208=25,N($F208),0))-CV208-ET208)</f>
        <v>0</v>
      </c>
      <c r="GS208" s="48" t="n">
        <f aca="false">IF((GS207*(1+GS$5/Setup!$C$36)+IF($V208=26,N($F208),0))-CW208-EU208&lt;0.005,0,(GS207*(1+GS$5/Setup!$C$36)+IF($V208=26,N($F208),0))-CW208-EU208)</f>
        <v>0</v>
      </c>
      <c r="GT208" s="48" t="n">
        <f aca="false">IF((GT207*(1+GT$5/Setup!$C$36)+IF($V208=27,N($F208),0))-CX208-EV208&lt;0.005,0,(GT207*(1+GT$5/Setup!$C$36)+IF($V208=27,N($F208),0))-CX208-EV208)</f>
        <v>0</v>
      </c>
      <c r="GU208" s="48" t="n">
        <f aca="false">IF((GU207*(1+GU$5/Setup!$C$36)+IF($V208=28,N($F208),0))-CY208-EW208&lt;0.005,0,(GU207*(1+GU$5/Setup!$C$36)+IF($V208=28,N($F208),0))-CY208-EW208)</f>
        <v>0</v>
      </c>
      <c r="GV208" s="48" t="n">
        <f aca="false">IF((GV207*(1+GV$5/Setup!$C$36)+IF($V208=29,N($F208),0))-CZ208-EX208&lt;0.005,0,(GV207*(1+GV$5/Setup!$C$36)+IF($V208=29,N($F208),0))-CZ208-EX208)</f>
        <v>0</v>
      </c>
      <c r="GW208" s="48" t="n">
        <f aca="false">IF((GW207*(1+GW$5/Setup!$C$36)+IF($V208=30,N($F208),0))-DA208-EY208&lt;0.005,0,(GW207*(1+GW$5/Setup!$C$36)+IF($V208=30,N($F208),0))-DA208-EY208)</f>
        <v>0</v>
      </c>
      <c r="GX208" s="48" t="n">
        <f aca="false">IF((GX207*(1+GX$5/Setup!$C$36)+IF($V208=31,N($F208),0))-DB208-EZ208&lt;0.005,0,(GX207*(1+GX$5/Setup!$C$36)+IF($V208=31,N($F208),0))-DB208-EZ208)</f>
        <v>0</v>
      </c>
      <c r="GY208" s="48" t="n">
        <f aca="false">IF((GY207*(1+GY$5/Setup!$C$36)+IF($V208=32,N($F208),0))-DC208-FA208&lt;0.005,0,(GY207*(1+GY$5/Setup!$C$36)+IF($V208=32,N($F208),0))-DC208-FA208)</f>
        <v>0</v>
      </c>
      <c r="GZ208" s="48" t="n">
        <f aca="false">IF((GZ207*(1+GZ$5/Setup!$C$36)+IF($V208=33,N($F208),0))-DD208-FB208&lt;0.005,0,(GZ207*(1+GZ$5/Setup!$C$36)+IF($V208=33,N($F208),0))-DD208-FB208)</f>
        <v>0</v>
      </c>
      <c r="HA208" s="48" t="n">
        <f aca="false">IF((HA207*(1+HA$5/Setup!$C$36)+IF($V208=34,N($F208),0))-DE208-FC208&lt;0.005,0,(HA207*(1+HA$5/Setup!$C$36)+IF($V208=34,N($F208),0))-DE208-FC208)</f>
        <v>0</v>
      </c>
      <c r="HB208" s="48" t="n">
        <f aca="false">IF((HB207*(1+HB$5/Setup!$C$36)+IF($V208=35,N($F208),0))-DF208-FD208&lt;0.005,0,(HB207*(1+HB$5/Setup!$C$36)+IF($V208=35,N($F208),0))-DF208-FD208)</f>
        <v>0</v>
      </c>
      <c r="HC208" s="48" t="n">
        <f aca="false">IF((HC207*(1+HC$5/Setup!$C$36)+IF($V208=36,N($F208),0))-DG208-FE208&lt;0.005,0,(HC207*(1+HC$5/Setup!$C$36)+IF($V208=36,N($F208),0))-DG208-FE208)</f>
        <v>0</v>
      </c>
      <c r="HD208" s="48" t="n">
        <f aca="false">IF((HD207*(1+HD$5/Setup!$C$36)+IF($V208=37,N($F208),0))-DH208-FF208&lt;0.005,0,(HD207*(1+HD$5/Setup!$C$36)+IF($V208=37,N($F208),0))-DH208-FF208)</f>
        <v>0</v>
      </c>
      <c r="HE208" s="48" t="n">
        <f aca="false">IF((HE207*(1+HE$5/Setup!$C$36)+IF($V208=38,N($F208),0))-DI208-FG208&lt;0.005,0,(HE207*(1+HE$5/Setup!$C$36)+IF($V208=38,N($F208),0))-DI208-FG208)</f>
        <v>0</v>
      </c>
      <c r="HF208" s="48" t="n">
        <f aca="false">IF((HF207*(1+HF$5/Setup!$C$36)+IF($V208=39,N($F208),0))-DJ208-FH208&lt;0.005,0,(HF207*(1+HF$5/Setup!$C$36)+IF($V208=39,N($F208),0))-DJ208-FH208)</f>
        <v>0</v>
      </c>
      <c r="HG208" s="48" t="n">
        <f aca="false">IF((HG207*(1+HG$5/Setup!$C$36)+IF($V208=40,N($F208),0))-DK208-FI208&lt;0.005,0,(HG207*(1+HG$5/Setup!$C$36)+IF($V208=40,N($F208),0))-DK208-FI208)</f>
        <v>0</v>
      </c>
      <c r="HH208" s="48" t="n">
        <f aca="false">IF((HH207*(1+HH$5/Setup!$C$36)+IF($V208=41,N($F208),0))-DL208-FJ208&lt;0.005,0,(HH207*(1+HH$5/Setup!$C$36)+IF($V208=41,N($F208),0))-DL208-FJ208)</f>
        <v>0</v>
      </c>
      <c r="HI208" s="48" t="n">
        <f aca="false">IF((HI207*(1+HI$5/Setup!$C$36)+IF($V208=42,N($F208),0))-DM208-FK208&lt;0.005,0,(HI207*(1+HI$5/Setup!$C$36)+IF($V208=42,N($F208),0))-DM208-FK208)</f>
        <v>0</v>
      </c>
      <c r="HJ208" s="48" t="n">
        <f aca="false">IF((HJ207*(1+HJ$5/Setup!$C$36)+IF($V208=43,N($F208),0))-DN208-FL208&lt;0.005,0,(HJ207*(1+HJ$5/Setup!$C$36)+IF($V208=43,N($F208),0))-DN208-FL208)</f>
        <v>0</v>
      </c>
      <c r="HK208" s="48" t="n">
        <f aca="false">IF((HK207*(1+HK$5/Setup!$C$36)+IF($V208=44,N($F208),0))-DO208-FM208&lt;0.005,0,(HK207*(1+HK$5/Setup!$C$36)+IF($V208=44,N($F208),0))-DO208-FM208)</f>
        <v>0</v>
      </c>
      <c r="HL208" s="48" t="n">
        <f aca="false">IF((HL207*(1+HL$5/Setup!$C$36)+IF($V208=45,N($F208),0))-DP208-FN208&lt;0.005,0,(HL207*(1+HL$5/Setup!$C$36)+IF($V208=45,N($F208),0))-DP208-FN208)</f>
        <v>0</v>
      </c>
      <c r="HM208" s="48" t="n">
        <f aca="false">IF((HM207*(1+HM$5/Setup!$C$36)+IF($V208=46,N($F208),0))-DQ208-FO208&lt;0.005,0,(HM207*(1+HM$5/Setup!$C$36)+IF($V208=46,N($F208),0))-DQ208-FO208)</f>
        <v>0</v>
      </c>
      <c r="HN208" s="48" t="n">
        <f aca="false">IF((HN207*(1+HN$5/Setup!$C$36)+IF($V208=47,N($F208),0))-DR208-FP208&lt;0.005,0,(HN207*(1+HN$5/Setup!$C$36)+IF($V208=47,N($F208),0))-DR208-FP208)</f>
        <v>0</v>
      </c>
      <c r="HO208" s="48" t="n">
        <f aca="false">IF((HO207*(1+HO$5/Setup!$C$36)+IF($V208=48,N($F208),0))-DS208-FQ208&lt;0.005,0,(HO207*(1+HO$5/Setup!$C$36)+IF($V208=48,N($F208),0))-DS208-FQ208)</f>
        <v>0</v>
      </c>
      <c r="HP208" s="48" t="n">
        <f aca="false">IF((HP207*(1+HP$5/Setup!$C$36)+IF($V208=49,N($F208),0))-DT208-FR208&lt;0.005,0,(HP207*(1+HP$5/Setup!$C$36)+IF($V208=49,N($F208),0))-DT208-FR208)</f>
        <v>0</v>
      </c>
      <c r="HQ208" s="48" t="n">
        <f aca="false">IF((HQ207*(1+HQ$5/Setup!$C$36)+IF($V208=50,N($F208),0))-DU208-FS208&lt;0.005,0,(HQ207*(1+HQ$5/Setup!$C$36)+IF($V208=50,N($F208),0))-DU208-FS208)</f>
        <v>0</v>
      </c>
    </row>
    <row r="209" customFormat="false" ht="15" hidden="false" customHeight="false" outlineLevel="0" collapsed="false">
      <c r="A209" s="44" t="n">
        <v>201</v>
      </c>
      <c r="B209" s="45" t="n">
        <f aca="false">IF(Setup!$C$7="Every month",EDATE(Setup!$C$8,($A209-1)),IF(Setup!$C$7="Twice a month",DATE(YEAR(Setup!$C$8),MONTH(Setup!$C$8)+INT((($A209-1)+Setup!$C$41)/2),MIN(IF(MOD(($A209-1)+Setup!$C$41,2)=0,Setup!$C$39,Setup!$C$40),DAY(EOMONTH(DATE(YEAR(Setup!$C$8),MONTH(Setup!$C$8)+INT((($A209-1)+Setup!$C$41)/2),1),0)))),Setup!$C$8+($A209-1)*IF(Setup!$C$7="Every week",7,14)))</f>
        <v>49125</v>
      </c>
      <c r="C209" s="45" t="n">
        <f aca="false">IF(Setup!$C$7="Every month",EDATE(Setup!$C$8,$A209),IF(Setup!$C$7="Twice a month",DATE(YEAR(Setup!$C$8),MONTH(Setup!$C$8)+INT(($A209+Setup!$C$41)/2),MIN(IF(MOD($A209+Setup!$C$41,2)=0,Setup!$C$39,Setup!$C$40),DAY(EOMONTH(DATE(YEAR(Setup!$C$8),MONTH(Setup!$C$8)+INT(($A209+Setup!$C$41)/2),1),0)))),Setup!$C$8+$A209*IF(Setup!$C$7="Every week",7,14)))</f>
        <v>49139</v>
      </c>
      <c r="D209" s="46"/>
      <c r="E209" s="47"/>
      <c r="F209" s="47"/>
      <c r="G209" s="47"/>
      <c r="H209" s="47"/>
      <c r="I209" s="48" t="n">
        <f aca="false">N(Setup!$C$11)+N(E209)</f>
        <v>100</v>
      </c>
      <c r="J209" s="48" t="n">
        <f aca="false">MIN(Setup!$C$37,MAX(I209,0))</f>
        <v>9.23076923076923</v>
      </c>
      <c r="K209" s="48" t="n">
        <f aca="false">MIN(MAX(N(Setup!$C$14)-L208,0),MAX(I209-J209,0))</f>
        <v>0</v>
      </c>
      <c r="L209" s="48" t="n">
        <f aca="false">L208+K209-N(G209)</f>
        <v>500</v>
      </c>
      <c r="M209" s="48" t="n">
        <f aca="false">M208+J209-N(H209)</f>
        <v>1855.38461538462</v>
      </c>
      <c r="N209" s="48" t="n">
        <f aca="false">SUM(BX209:DU209)</f>
        <v>0</v>
      </c>
      <c r="O209" s="48" t="n">
        <f aca="false">SUM(Z209:BW209)-N209</f>
        <v>25</v>
      </c>
      <c r="P209" s="48" t="n">
        <f aca="false">MAX(I209-J209-K209,0)+O209</f>
        <v>115.769230769231</v>
      </c>
      <c r="Q209" s="48" t="n">
        <f aca="false">SUM(DV209:FS209)</f>
        <v>0</v>
      </c>
      <c r="R209" s="49" t="n">
        <f aca="false">N209+J209+K209+Q209</f>
        <v>9.23076923076923</v>
      </c>
      <c r="S209" s="48" t="n">
        <f aca="false">T209-T208-N(F209)+N209+Q209</f>
        <v>0</v>
      </c>
      <c r="T209" s="49" t="n">
        <f aca="false">SUM(FT209:HQ209)</f>
        <v>0</v>
      </c>
      <c r="U209" s="44" t="str">
        <f aca="false">IF(T208&lt;0.005,"",INDEX(Helpers!$C$2:$C$51,IF(_xlfn.MINIFS($DV$6:$FS$6,DV209:FS209,"&gt;0.005")=0,V209,_xlfn.MINIFS($DV$6:$FS$6,DV209:FS209,"&gt;0.005"))))</f>
        <v/>
      </c>
      <c r="V209" s="44" t="n">
        <f aca="false">IF(_xlfn.MINIFS($FT$6:$HQ$6,FT208:HQ208,"&gt;0.005")=0,1,_xlfn.MINIFS($FT$6:$HQ$6,FT208:HQ208,"&gt;0.005"))</f>
        <v>1</v>
      </c>
      <c r="W209" s="44" t="n">
        <f aca="false">IF(AND(D209&lt;&gt;"Paid",T208&gt;0.005),1,0)</f>
        <v>0</v>
      </c>
      <c r="X209" s="48" t="n">
        <f aca="false">SUMPRODUCT(((Helpers!$G$2:$G$51*(1+(Helpers!$D$2:$D$51+0.000000001)/12)^(($B209-Setup!$C$8)/(365.25/12))-Helpers!$E$2:$E$51*((1+(Helpers!$D$2:$D$51+0.000000001)/12)^(($B209-Setup!$C$8)/(365.25/12))-1)/((Helpers!$D$2:$D$51+0.000000001)/12))&gt;0)*(Helpers!$G$2:$G$51*(1+(Helpers!$D$2:$D$51+0.000000001)/12)^(($B209-Setup!$C$8)/(365.25/12))-Helpers!$E$2:$E$51*((1+(Helpers!$D$2:$D$51+0.000000001)/12)^(($B209-Setup!$C$8)/(365.25/12))-1)/((Helpers!$D$2:$D$51+0.000000001)/12)))</f>
        <v>0</v>
      </c>
      <c r="Y209" s="48"/>
      <c r="Z209" s="48" t="n">
        <f aca="false">IF(OR(N(Z$5)=0,Z$6=""),0,Z$5*((DATE(YEAR($B209),MONTH($B209),MIN(Z$6,DAY(EOMONTH($B209,0))))&gt;=$B209)*(DATE(YEAR($B209),MONTH($B209),MIN(Z$6,DAY(EOMONTH($B209,0))))&lt;$C209)+(DATE(YEAR($B209),MONTH($B209)+1,MIN(Z$6,DAY(EOMONTH($B209,1))))&gt;=$B209)*(DATE(YEAR($B209),MONTH($B209)+1,MIN(Z$6,DAY(EOMONTH($B209,1))))&lt;$C209)))</f>
        <v>25</v>
      </c>
      <c r="AA209" s="48" t="n">
        <f aca="false">IF(OR(N(AA$5)=0,AA$6=""),0,AA$5*((DATE(YEAR($B209),MONTH($B209),MIN(AA$6,DAY(EOMONTH($B209,0))))&gt;=$B209)*(DATE(YEAR($B209),MONTH($B209),MIN(AA$6,DAY(EOMONTH($B209,0))))&lt;$C209)+(DATE(YEAR($B209),MONTH($B209)+1,MIN(AA$6,DAY(EOMONTH($B209,1))))&gt;=$B209)*(DATE(YEAR($B209),MONTH($B209)+1,MIN(AA$6,DAY(EOMONTH($B209,1))))&lt;$C209)))</f>
        <v>0</v>
      </c>
      <c r="AB209" s="48" t="n">
        <f aca="false">IF(OR(N(AB$5)=0,AB$6=""),0,AB$5*((DATE(YEAR($B209),MONTH($B209),MIN(AB$6,DAY(EOMONTH($B209,0))))&gt;=$B209)*(DATE(YEAR($B209),MONTH($B209),MIN(AB$6,DAY(EOMONTH($B209,0))))&lt;$C209)+(DATE(YEAR($B209),MONTH($B209)+1,MIN(AB$6,DAY(EOMONTH($B209,1))))&gt;=$B209)*(DATE(YEAR($B209),MONTH($B209)+1,MIN(AB$6,DAY(EOMONTH($B209,1))))&lt;$C209)))</f>
        <v>0</v>
      </c>
      <c r="AC209" s="48" t="n">
        <f aca="false">IF(OR(N(AC$5)=0,AC$6=""),0,AC$5*((DATE(YEAR($B209),MONTH($B209),MIN(AC$6,DAY(EOMONTH($B209,0))))&gt;=$B209)*(DATE(YEAR($B209),MONTH($B209),MIN(AC$6,DAY(EOMONTH($B209,0))))&lt;$C209)+(DATE(YEAR($B209),MONTH($B209)+1,MIN(AC$6,DAY(EOMONTH($B209,1))))&gt;=$B209)*(DATE(YEAR($B209),MONTH($B209)+1,MIN(AC$6,DAY(EOMONTH($B209,1))))&lt;$C209)))</f>
        <v>0</v>
      </c>
      <c r="AD209" s="48" t="n">
        <f aca="false">IF(OR(N(AD$5)=0,AD$6=""),0,AD$5*((DATE(YEAR($B209),MONTH($B209),MIN(AD$6,DAY(EOMONTH($B209,0))))&gt;=$B209)*(DATE(YEAR($B209),MONTH($B209),MIN(AD$6,DAY(EOMONTH($B209,0))))&lt;$C209)+(DATE(YEAR($B209),MONTH($B209)+1,MIN(AD$6,DAY(EOMONTH($B209,1))))&gt;=$B209)*(DATE(YEAR($B209),MONTH($B209)+1,MIN(AD$6,DAY(EOMONTH($B209,1))))&lt;$C209)))</f>
        <v>0</v>
      </c>
      <c r="AE209" s="48" t="n">
        <f aca="false">IF(OR(N(AE$5)=0,AE$6=""),0,AE$5*((DATE(YEAR($B209),MONTH($B209),MIN(AE$6,DAY(EOMONTH($B209,0))))&gt;=$B209)*(DATE(YEAR($B209),MONTH($B209),MIN(AE$6,DAY(EOMONTH($B209,0))))&lt;$C209)+(DATE(YEAR($B209),MONTH($B209)+1,MIN(AE$6,DAY(EOMONTH($B209,1))))&gt;=$B209)*(DATE(YEAR($B209),MONTH($B209)+1,MIN(AE$6,DAY(EOMONTH($B209,1))))&lt;$C209)))</f>
        <v>0</v>
      </c>
      <c r="AF209" s="48" t="n">
        <f aca="false">IF(OR(N(AF$5)=0,AF$6=""),0,AF$5*((DATE(YEAR($B209),MONTH($B209),MIN(AF$6,DAY(EOMONTH($B209,0))))&gt;=$B209)*(DATE(YEAR($B209),MONTH($B209),MIN(AF$6,DAY(EOMONTH($B209,0))))&lt;$C209)+(DATE(YEAR($B209),MONTH($B209)+1,MIN(AF$6,DAY(EOMONTH($B209,1))))&gt;=$B209)*(DATE(YEAR($B209),MONTH($B209)+1,MIN(AF$6,DAY(EOMONTH($B209,1))))&lt;$C209)))</f>
        <v>0</v>
      </c>
      <c r="AG209" s="48" t="n">
        <f aca="false">IF(OR(N(AG$5)=0,AG$6=""),0,AG$5*((DATE(YEAR($B209),MONTH($B209),MIN(AG$6,DAY(EOMONTH($B209,0))))&gt;=$B209)*(DATE(YEAR($B209),MONTH($B209),MIN(AG$6,DAY(EOMONTH($B209,0))))&lt;$C209)+(DATE(YEAR($B209),MONTH($B209)+1,MIN(AG$6,DAY(EOMONTH($B209,1))))&gt;=$B209)*(DATE(YEAR($B209),MONTH($B209)+1,MIN(AG$6,DAY(EOMONTH($B209,1))))&lt;$C209)))</f>
        <v>0</v>
      </c>
      <c r="AH209" s="48" t="n">
        <f aca="false">IF(OR(N(AH$5)=0,AH$6=""),0,AH$5*((DATE(YEAR($B209),MONTH($B209),MIN(AH$6,DAY(EOMONTH($B209,0))))&gt;=$B209)*(DATE(YEAR($B209),MONTH($B209),MIN(AH$6,DAY(EOMONTH($B209,0))))&lt;$C209)+(DATE(YEAR($B209),MONTH($B209)+1,MIN(AH$6,DAY(EOMONTH($B209,1))))&gt;=$B209)*(DATE(YEAR($B209),MONTH($B209)+1,MIN(AH$6,DAY(EOMONTH($B209,1))))&lt;$C209)))</f>
        <v>0</v>
      </c>
      <c r="AI209" s="48" t="n">
        <f aca="false">IF(OR(N(AI$5)=0,AI$6=""),0,AI$5*((DATE(YEAR($B209),MONTH($B209),MIN(AI$6,DAY(EOMONTH($B209,0))))&gt;=$B209)*(DATE(YEAR($B209),MONTH($B209),MIN(AI$6,DAY(EOMONTH($B209,0))))&lt;$C209)+(DATE(YEAR($B209),MONTH($B209)+1,MIN(AI$6,DAY(EOMONTH($B209,1))))&gt;=$B209)*(DATE(YEAR($B209),MONTH($B209)+1,MIN(AI$6,DAY(EOMONTH($B209,1))))&lt;$C209)))</f>
        <v>0</v>
      </c>
      <c r="AJ209" s="48" t="n">
        <f aca="false">IF(OR(N(AJ$5)=0,AJ$6=""),0,AJ$5*((DATE(YEAR($B209),MONTH($B209),MIN(AJ$6,DAY(EOMONTH($B209,0))))&gt;=$B209)*(DATE(YEAR($B209),MONTH($B209),MIN(AJ$6,DAY(EOMONTH($B209,0))))&lt;$C209)+(DATE(YEAR($B209),MONTH($B209)+1,MIN(AJ$6,DAY(EOMONTH($B209,1))))&gt;=$B209)*(DATE(YEAR($B209),MONTH($B209)+1,MIN(AJ$6,DAY(EOMONTH($B209,1))))&lt;$C209)))</f>
        <v>0</v>
      </c>
      <c r="AK209" s="48" t="n">
        <f aca="false">IF(OR(N(AK$5)=0,AK$6=""),0,AK$5*((DATE(YEAR($B209),MONTH($B209),MIN(AK$6,DAY(EOMONTH($B209,0))))&gt;=$B209)*(DATE(YEAR($B209),MONTH($B209),MIN(AK$6,DAY(EOMONTH($B209,0))))&lt;$C209)+(DATE(YEAR($B209),MONTH($B209)+1,MIN(AK$6,DAY(EOMONTH($B209,1))))&gt;=$B209)*(DATE(YEAR($B209),MONTH($B209)+1,MIN(AK$6,DAY(EOMONTH($B209,1))))&lt;$C209)))</f>
        <v>0</v>
      </c>
      <c r="AL209" s="48" t="n">
        <f aca="false">IF(OR(N(AL$5)=0,AL$6=""),0,AL$5*((DATE(YEAR($B209),MONTH($B209),MIN(AL$6,DAY(EOMONTH($B209,0))))&gt;=$B209)*(DATE(YEAR($B209),MONTH($B209),MIN(AL$6,DAY(EOMONTH($B209,0))))&lt;$C209)+(DATE(YEAR($B209),MONTH($B209)+1,MIN(AL$6,DAY(EOMONTH($B209,1))))&gt;=$B209)*(DATE(YEAR($B209),MONTH($B209)+1,MIN(AL$6,DAY(EOMONTH($B209,1))))&lt;$C209)))</f>
        <v>0</v>
      </c>
      <c r="AM209" s="48" t="n">
        <f aca="false">IF(OR(N(AM$5)=0,AM$6=""),0,AM$5*((DATE(YEAR($B209),MONTH($B209),MIN(AM$6,DAY(EOMONTH($B209,0))))&gt;=$B209)*(DATE(YEAR($B209),MONTH($B209),MIN(AM$6,DAY(EOMONTH($B209,0))))&lt;$C209)+(DATE(YEAR($B209),MONTH($B209)+1,MIN(AM$6,DAY(EOMONTH($B209,1))))&gt;=$B209)*(DATE(YEAR($B209),MONTH($B209)+1,MIN(AM$6,DAY(EOMONTH($B209,1))))&lt;$C209)))</f>
        <v>0</v>
      </c>
      <c r="AN209" s="48" t="n">
        <f aca="false">IF(OR(N(AN$5)=0,AN$6=""),0,AN$5*((DATE(YEAR($B209),MONTH($B209),MIN(AN$6,DAY(EOMONTH($B209,0))))&gt;=$B209)*(DATE(YEAR($B209),MONTH($B209),MIN(AN$6,DAY(EOMONTH($B209,0))))&lt;$C209)+(DATE(YEAR($B209),MONTH($B209)+1,MIN(AN$6,DAY(EOMONTH($B209,1))))&gt;=$B209)*(DATE(YEAR($B209),MONTH($B209)+1,MIN(AN$6,DAY(EOMONTH($B209,1))))&lt;$C209)))</f>
        <v>0</v>
      </c>
      <c r="AO209" s="48" t="n">
        <f aca="false">IF(OR(N(AO$5)=0,AO$6=""),0,AO$5*((DATE(YEAR($B209),MONTH($B209),MIN(AO$6,DAY(EOMONTH($B209,0))))&gt;=$B209)*(DATE(YEAR($B209),MONTH($B209),MIN(AO$6,DAY(EOMONTH($B209,0))))&lt;$C209)+(DATE(YEAR($B209),MONTH($B209)+1,MIN(AO$6,DAY(EOMONTH($B209,1))))&gt;=$B209)*(DATE(YEAR($B209),MONTH($B209)+1,MIN(AO$6,DAY(EOMONTH($B209,1))))&lt;$C209)))</f>
        <v>0</v>
      </c>
      <c r="AP209" s="48" t="n">
        <f aca="false">IF(OR(N(AP$5)=0,AP$6=""),0,AP$5*((DATE(YEAR($B209),MONTH($B209),MIN(AP$6,DAY(EOMONTH($B209,0))))&gt;=$B209)*(DATE(YEAR($B209),MONTH($B209),MIN(AP$6,DAY(EOMONTH($B209,0))))&lt;$C209)+(DATE(YEAR($B209),MONTH($B209)+1,MIN(AP$6,DAY(EOMONTH($B209,1))))&gt;=$B209)*(DATE(YEAR($B209),MONTH($B209)+1,MIN(AP$6,DAY(EOMONTH($B209,1))))&lt;$C209)))</f>
        <v>0</v>
      </c>
      <c r="AQ209" s="48" t="n">
        <f aca="false">IF(OR(N(AQ$5)=0,AQ$6=""),0,AQ$5*((DATE(YEAR($B209),MONTH($B209),MIN(AQ$6,DAY(EOMONTH($B209,0))))&gt;=$B209)*(DATE(YEAR($B209),MONTH($B209),MIN(AQ$6,DAY(EOMONTH($B209,0))))&lt;$C209)+(DATE(YEAR($B209),MONTH($B209)+1,MIN(AQ$6,DAY(EOMONTH($B209,1))))&gt;=$B209)*(DATE(YEAR($B209),MONTH($B209)+1,MIN(AQ$6,DAY(EOMONTH($B209,1))))&lt;$C209)))</f>
        <v>0</v>
      </c>
      <c r="AR209" s="48" t="n">
        <f aca="false">IF(OR(N(AR$5)=0,AR$6=""),0,AR$5*((DATE(YEAR($B209),MONTH($B209),MIN(AR$6,DAY(EOMONTH($B209,0))))&gt;=$B209)*(DATE(YEAR($B209),MONTH($B209),MIN(AR$6,DAY(EOMONTH($B209,0))))&lt;$C209)+(DATE(YEAR($B209),MONTH($B209)+1,MIN(AR$6,DAY(EOMONTH($B209,1))))&gt;=$B209)*(DATE(YEAR($B209),MONTH($B209)+1,MIN(AR$6,DAY(EOMONTH($B209,1))))&lt;$C209)))</f>
        <v>0</v>
      </c>
      <c r="AS209" s="48" t="n">
        <f aca="false">IF(OR(N(AS$5)=0,AS$6=""),0,AS$5*((DATE(YEAR($B209),MONTH($B209),MIN(AS$6,DAY(EOMONTH($B209,0))))&gt;=$B209)*(DATE(YEAR($B209),MONTH($B209),MIN(AS$6,DAY(EOMONTH($B209,0))))&lt;$C209)+(DATE(YEAR($B209),MONTH($B209)+1,MIN(AS$6,DAY(EOMONTH($B209,1))))&gt;=$B209)*(DATE(YEAR($B209),MONTH($B209)+1,MIN(AS$6,DAY(EOMONTH($B209,1))))&lt;$C209)))</f>
        <v>0</v>
      </c>
      <c r="AT209" s="48" t="n">
        <f aca="false">IF(OR(N(AT$5)=0,AT$6=""),0,AT$5*((DATE(YEAR($B209),MONTH($B209),MIN(AT$6,DAY(EOMONTH($B209,0))))&gt;=$B209)*(DATE(YEAR($B209),MONTH($B209),MIN(AT$6,DAY(EOMONTH($B209,0))))&lt;$C209)+(DATE(YEAR($B209),MONTH($B209)+1,MIN(AT$6,DAY(EOMONTH($B209,1))))&gt;=$B209)*(DATE(YEAR($B209),MONTH($B209)+1,MIN(AT$6,DAY(EOMONTH($B209,1))))&lt;$C209)))</f>
        <v>0</v>
      </c>
      <c r="AU209" s="48" t="n">
        <f aca="false">IF(OR(N(AU$5)=0,AU$6=""),0,AU$5*((DATE(YEAR($B209),MONTH($B209),MIN(AU$6,DAY(EOMONTH($B209,0))))&gt;=$B209)*(DATE(YEAR($B209),MONTH($B209),MIN(AU$6,DAY(EOMONTH($B209,0))))&lt;$C209)+(DATE(YEAR($B209),MONTH($B209)+1,MIN(AU$6,DAY(EOMONTH($B209,1))))&gt;=$B209)*(DATE(YEAR($B209),MONTH($B209)+1,MIN(AU$6,DAY(EOMONTH($B209,1))))&lt;$C209)))</f>
        <v>0</v>
      </c>
      <c r="AV209" s="48" t="n">
        <f aca="false">IF(OR(N(AV$5)=0,AV$6=""),0,AV$5*((DATE(YEAR($B209),MONTH($B209),MIN(AV$6,DAY(EOMONTH($B209,0))))&gt;=$B209)*(DATE(YEAR($B209),MONTH($B209),MIN(AV$6,DAY(EOMONTH($B209,0))))&lt;$C209)+(DATE(YEAR($B209),MONTH($B209)+1,MIN(AV$6,DAY(EOMONTH($B209,1))))&gt;=$B209)*(DATE(YEAR($B209),MONTH($B209)+1,MIN(AV$6,DAY(EOMONTH($B209,1))))&lt;$C209)))</f>
        <v>0</v>
      </c>
      <c r="AW209" s="48" t="n">
        <f aca="false">IF(OR(N(AW$5)=0,AW$6=""),0,AW$5*((DATE(YEAR($B209),MONTH($B209),MIN(AW$6,DAY(EOMONTH($B209,0))))&gt;=$B209)*(DATE(YEAR($B209),MONTH($B209),MIN(AW$6,DAY(EOMONTH($B209,0))))&lt;$C209)+(DATE(YEAR($B209),MONTH($B209)+1,MIN(AW$6,DAY(EOMONTH($B209,1))))&gt;=$B209)*(DATE(YEAR($B209),MONTH($B209)+1,MIN(AW$6,DAY(EOMONTH($B209,1))))&lt;$C209)))</f>
        <v>0</v>
      </c>
      <c r="AX209" s="48" t="n">
        <f aca="false">IF(OR(N(AX$5)=0,AX$6=""),0,AX$5*((DATE(YEAR($B209),MONTH($B209),MIN(AX$6,DAY(EOMONTH($B209,0))))&gt;=$B209)*(DATE(YEAR($B209),MONTH($B209),MIN(AX$6,DAY(EOMONTH($B209,0))))&lt;$C209)+(DATE(YEAR($B209),MONTH($B209)+1,MIN(AX$6,DAY(EOMONTH($B209,1))))&gt;=$B209)*(DATE(YEAR($B209),MONTH($B209)+1,MIN(AX$6,DAY(EOMONTH($B209,1))))&lt;$C209)))</f>
        <v>0</v>
      </c>
      <c r="AY209" s="48" t="n">
        <f aca="false">IF(OR(N(AY$5)=0,AY$6=""),0,AY$5*((DATE(YEAR($B209),MONTH($B209),MIN(AY$6,DAY(EOMONTH($B209,0))))&gt;=$B209)*(DATE(YEAR($B209),MONTH($B209),MIN(AY$6,DAY(EOMONTH($B209,0))))&lt;$C209)+(DATE(YEAR($B209),MONTH($B209)+1,MIN(AY$6,DAY(EOMONTH($B209,1))))&gt;=$B209)*(DATE(YEAR($B209),MONTH($B209)+1,MIN(AY$6,DAY(EOMONTH($B209,1))))&lt;$C209)))</f>
        <v>0</v>
      </c>
      <c r="AZ209" s="48" t="n">
        <f aca="false">IF(OR(N(AZ$5)=0,AZ$6=""),0,AZ$5*((DATE(YEAR($B209),MONTH($B209),MIN(AZ$6,DAY(EOMONTH($B209,0))))&gt;=$B209)*(DATE(YEAR($B209),MONTH($B209),MIN(AZ$6,DAY(EOMONTH($B209,0))))&lt;$C209)+(DATE(YEAR($B209),MONTH($B209)+1,MIN(AZ$6,DAY(EOMONTH($B209,1))))&gt;=$B209)*(DATE(YEAR($B209),MONTH($B209)+1,MIN(AZ$6,DAY(EOMONTH($B209,1))))&lt;$C209)))</f>
        <v>0</v>
      </c>
      <c r="BA209" s="48" t="n">
        <f aca="false">IF(OR(N(BA$5)=0,BA$6=""),0,BA$5*((DATE(YEAR($B209),MONTH($B209),MIN(BA$6,DAY(EOMONTH($B209,0))))&gt;=$B209)*(DATE(YEAR($B209),MONTH($B209),MIN(BA$6,DAY(EOMONTH($B209,0))))&lt;$C209)+(DATE(YEAR($B209),MONTH($B209)+1,MIN(BA$6,DAY(EOMONTH($B209,1))))&gt;=$B209)*(DATE(YEAR($B209),MONTH($B209)+1,MIN(BA$6,DAY(EOMONTH($B209,1))))&lt;$C209)))</f>
        <v>0</v>
      </c>
      <c r="BB209" s="48" t="n">
        <f aca="false">IF(OR(N(BB$5)=0,BB$6=""),0,BB$5*((DATE(YEAR($B209),MONTH($B209),MIN(BB$6,DAY(EOMONTH($B209,0))))&gt;=$B209)*(DATE(YEAR($B209),MONTH($B209),MIN(BB$6,DAY(EOMONTH($B209,0))))&lt;$C209)+(DATE(YEAR($B209),MONTH($B209)+1,MIN(BB$6,DAY(EOMONTH($B209,1))))&gt;=$B209)*(DATE(YEAR($B209),MONTH($B209)+1,MIN(BB$6,DAY(EOMONTH($B209,1))))&lt;$C209)))</f>
        <v>0</v>
      </c>
      <c r="BC209" s="48" t="n">
        <f aca="false">IF(OR(N(BC$5)=0,BC$6=""),0,BC$5*((DATE(YEAR($B209),MONTH($B209),MIN(BC$6,DAY(EOMONTH($B209,0))))&gt;=$B209)*(DATE(YEAR($B209),MONTH($B209),MIN(BC$6,DAY(EOMONTH($B209,0))))&lt;$C209)+(DATE(YEAR($B209),MONTH($B209)+1,MIN(BC$6,DAY(EOMONTH($B209,1))))&gt;=$B209)*(DATE(YEAR($B209),MONTH($B209)+1,MIN(BC$6,DAY(EOMONTH($B209,1))))&lt;$C209)))</f>
        <v>0</v>
      </c>
      <c r="BD209" s="48" t="n">
        <f aca="false">IF(OR(N(BD$5)=0,BD$6=""),0,BD$5*((DATE(YEAR($B209),MONTH($B209),MIN(BD$6,DAY(EOMONTH($B209,0))))&gt;=$B209)*(DATE(YEAR($B209),MONTH($B209),MIN(BD$6,DAY(EOMONTH($B209,0))))&lt;$C209)+(DATE(YEAR($B209),MONTH($B209)+1,MIN(BD$6,DAY(EOMONTH($B209,1))))&gt;=$B209)*(DATE(YEAR($B209),MONTH($B209)+1,MIN(BD$6,DAY(EOMONTH($B209,1))))&lt;$C209)))</f>
        <v>0</v>
      </c>
      <c r="BE209" s="48" t="n">
        <f aca="false">IF(OR(N(BE$5)=0,BE$6=""),0,BE$5*((DATE(YEAR($B209),MONTH($B209),MIN(BE$6,DAY(EOMONTH($B209,0))))&gt;=$B209)*(DATE(YEAR($B209),MONTH($B209),MIN(BE$6,DAY(EOMONTH($B209,0))))&lt;$C209)+(DATE(YEAR($B209),MONTH($B209)+1,MIN(BE$6,DAY(EOMONTH($B209,1))))&gt;=$B209)*(DATE(YEAR($B209),MONTH($B209)+1,MIN(BE$6,DAY(EOMONTH($B209,1))))&lt;$C209)))</f>
        <v>0</v>
      </c>
      <c r="BF209" s="48" t="n">
        <f aca="false">IF(OR(N(BF$5)=0,BF$6=""),0,BF$5*((DATE(YEAR($B209),MONTH($B209),MIN(BF$6,DAY(EOMONTH($B209,0))))&gt;=$B209)*(DATE(YEAR($B209),MONTH($B209),MIN(BF$6,DAY(EOMONTH($B209,0))))&lt;$C209)+(DATE(YEAR($B209),MONTH($B209)+1,MIN(BF$6,DAY(EOMONTH($B209,1))))&gt;=$B209)*(DATE(YEAR($B209),MONTH($B209)+1,MIN(BF$6,DAY(EOMONTH($B209,1))))&lt;$C209)))</f>
        <v>0</v>
      </c>
      <c r="BG209" s="48" t="n">
        <f aca="false">IF(OR(N(BG$5)=0,BG$6=""),0,BG$5*((DATE(YEAR($B209),MONTH($B209),MIN(BG$6,DAY(EOMONTH($B209,0))))&gt;=$B209)*(DATE(YEAR($B209),MONTH($B209),MIN(BG$6,DAY(EOMONTH($B209,0))))&lt;$C209)+(DATE(YEAR($B209),MONTH($B209)+1,MIN(BG$6,DAY(EOMONTH($B209,1))))&gt;=$B209)*(DATE(YEAR($B209),MONTH($B209)+1,MIN(BG$6,DAY(EOMONTH($B209,1))))&lt;$C209)))</f>
        <v>0</v>
      </c>
      <c r="BH209" s="48" t="n">
        <f aca="false">IF(OR(N(BH$5)=0,BH$6=""),0,BH$5*((DATE(YEAR($B209),MONTH($B209),MIN(BH$6,DAY(EOMONTH($B209,0))))&gt;=$B209)*(DATE(YEAR($B209),MONTH($B209),MIN(BH$6,DAY(EOMONTH($B209,0))))&lt;$C209)+(DATE(YEAR($B209),MONTH($B209)+1,MIN(BH$6,DAY(EOMONTH($B209,1))))&gt;=$B209)*(DATE(YEAR($B209),MONTH($B209)+1,MIN(BH$6,DAY(EOMONTH($B209,1))))&lt;$C209)))</f>
        <v>0</v>
      </c>
      <c r="BI209" s="48" t="n">
        <f aca="false">IF(OR(N(BI$5)=0,BI$6=""),0,BI$5*((DATE(YEAR($B209),MONTH($B209),MIN(BI$6,DAY(EOMONTH($B209,0))))&gt;=$B209)*(DATE(YEAR($B209),MONTH($B209),MIN(BI$6,DAY(EOMONTH($B209,0))))&lt;$C209)+(DATE(YEAR($B209),MONTH($B209)+1,MIN(BI$6,DAY(EOMONTH($B209,1))))&gt;=$B209)*(DATE(YEAR($B209),MONTH($B209)+1,MIN(BI$6,DAY(EOMONTH($B209,1))))&lt;$C209)))</f>
        <v>0</v>
      </c>
      <c r="BJ209" s="48" t="n">
        <f aca="false">IF(OR(N(BJ$5)=0,BJ$6=""),0,BJ$5*((DATE(YEAR($B209),MONTH($B209),MIN(BJ$6,DAY(EOMONTH($B209,0))))&gt;=$B209)*(DATE(YEAR($B209),MONTH($B209),MIN(BJ$6,DAY(EOMONTH($B209,0))))&lt;$C209)+(DATE(YEAR($B209),MONTH($B209)+1,MIN(BJ$6,DAY(EOMONTH($B209,1))))&gt;=$B209)*(DATE(YEAR($B209),MONTH($B209)+1,MIN(BJ$6,DAY(EOMONTH($B209,1))))&lt;$C209)))</f>
        <v>0</v>
      </c>
      <c r="BK209" s="48" t="n">
        <f aca="false">IF(OR(N(BK$5)=0,BK$6=""),0,BK$5*((DATE(YEAR($B209),MONTH($B209),MIN(BK$6,DAY(EOMONTH($B209,0))))&gt;=$B209)*(DATE(YEAR($B209),MONTH($B209),MIN(BK$6,DAY(EOMONTH($B209,0))))&lt;$C209)+(DATE(YEAR($B209),MONTH($B209)+1,MIN(BK$6,DAY(EOMONTH($B209,1))))&gt;=$B209)*(DATE(YEAR($B209),MONTH($B209)+1,MIN(BK$6,DAY(EOMONTH($B209,1))))&lt;$C209)))</f>
        <v>0</v>
      </c>
      <c r="BL209" s="48" t="n">
        <f aca="false">IF(OR(N(BL$5)=0,BL$6=""),0,BL$5*((DATE(YEAR($B209),MONTH($B209),MIN(BL$6,DAY(EOMONTH($B209,0))))&gt;=$B209)*(DATE(YEAR($B209),MONTH($B209),MIN(BL$6,DAY(EOMONTH($B209,0))))&lt;$C209)+(DATE(YEAR($B209),MONTH($B209)+1,MIN(BL$6,DAY(EOMONTH($B209,1))))&gt;=$B209)*(DATE(YEAR($B209),MONTH($B209)+1,MIN(BL$6,DAY(EOMONTH($B209,1))))&lt;$C209)))</f>
        <v>0</v>
      </c>
      <c r="BM209" s="48" t="n">
        <f aca="false">IF(OR(N(BM$5)=0,BM$6=""),0,BM$5*((DATE(YEAR($B209),MONTH($B209),MIN(BM$6,DAY(EOMONTH($B209,0))))&gt;=$B209)*(DATE(YEAR($B209),MONTH($B209),MIN(BM$6,DAY(EOMONTH($B209,0))))&lt;$C209)+(DATE(YEAR($B209),MONTH($B209)+1,MIN(BM$6,DAY(EOMONTH($B209,1))))&gt;=$B209)*(DATE(YEAR($B209),MONTH($B209)+1,MIN(BM$6,DAY(EOMONTH($B209,1))))&lt;$C209)))</f>
        <v>0</v>
      </c>
      <c r="BN209" s="48" t="n">
        <f aca="false">IF(OR(N(BN$5)=0,BN$6=""),0,BN$5*((DATE(YEAR($B209),MONTH($B209),MIN(BN$6,DAY(EOMONTH($B209,0))))&gt;=$B209)*(DATE(YEAR($B209),MONTH($B209),MIN(BN$6,DAY(EOMONTH($B209,0))))&lt;$C209)+(DATE(YEAR($B209),MONTH($B209)+1,MIN(BN$6,DAY(EOMONTH($B209,1))))&gt;=$B209)*(DATE(YEAR($B209),MONTH($B209)+1,MIN(BN$6,DAY(EOMONTH($B209,1))))&lt;$C209)))</f>
        <v>0</v>
      </c>
      <c r="BO209" s="48" t="n">
        <f aca="false">IF(OR(N(BO$5)=0,BO$6=""),0,BO$5*((DATE(YEAR($B209),MONTH($B209),MIN(BO$6,DAY(EOMONTH($B209,0))))&gt;=$B209)*(DATE(YEAR($B209),MONTH($B209),MIN(BO$6,DAY(EOMONTH($B209,0))))&lt;$C209)+(DATE(YEAR($B209),MONTH($B209)+1,MIN(BO$6,DAY(EOMONTH($B209,1))))&gt;=$B209)*(DATE(YEAR($B209),MONTH($B209)+1,MIN(BO$6,DAY(EOMONTH($B209,1))))&lt;$C209)))</f>
        <v>0</v>
      </c>
      <c r="BP209" s="48" t="n">
        <f aca="false">IF(OR(N(BP$5)=0,BP$6=""),0,BP$5*((DATE(YEAR($B209),MONTH($B209),MIN(BP$6,DAY(EOMONTH($B209,0))))&gt;=$B209)*(DATE(YEAR($B209),MONTH($B209),MIN(BP$6,DAY(EOMONTH($B209,0))))&lt;$C209)+(DATE(YEAR($B209),MONTH($B209)+1,MIN(BP$6,DAY(EOMONTH($B209,1))))&gt;=$B209)*(DATE(YEAR($B209),MONTH($B209)+1,MIN(BP$6,DAY(EOMONTH($B209,1))))&lt;$C209)))</f>
        <v>0</v>
      </c>
      <c r="BQ209" s="48" t="n">
        <f aca="false">IF(OR(N(BQ$5)=0,BQ$6=""),0,BQ$5*((DATE(YEAR($B209),MONTH($B209),MIN(BQ$6,DAY(EOMONTH($B209,0))))&gt;=$B209)*(DATE(YEAR($B209),MONTH($B209),MIN(BQ$6,DAY(EOMONTH($B209,0))))&lt;$C209)+(DATE(YEAR($B209),MONTH($B209)+1,MIN(BQ$6,DAY(EOMONTH($B209,1))))&gt;=$B209)*(DATE(YEAR($B209),MONTH($B209)+1,MIN(BQ$6,DAY(EOMONTH($B209,1))))&lt;$C209)))</f>
        <v>0</v>
      </c>
      <c r="BR209" s="48" t="n">
        <f aca="false">IF(OR(N(BR$5)=0,BR$6=""),0,BR$5*((DATE(YEAR($B209),MONTH($B209),MIN(BR$6,DAY(EOMONTH($B209,0))))&gt;=$B209)*(DATE(YEAR($B209),MONTH($B209),MIN(BR$6,DAY(EOMONTH($B209,0))))&lt;$C209)+(DATE(YEAR($B209),MONTH($B209)+1,MIN(BR$6,DAY(EOMONTH($B209,1))))&gt;=$B209)*(DATE(YEAR($B209),MONTH($B209)+1,MIN(BR$6,DAY(EOMONTH($B209,1))))&lt;$C209)))</f>
        <v>0</v>
      </c>
      <c r="BS209" s="48" t="n">
        <f aca="false">IF(OR(N(BS$5)=0,BS$6=""),0,BS$5*((DATE(YEAR($B209),MONTH($B209),MIN(BS$6,DAY(EOMONTH($B209,0))))&gt;=$B209)*(DATE(YEAR($B209),MONTH($B209),MIN(BS$6,DAY(EOMONTH($B209,0))))&lt;$C209)+(DATE(YEAR($B209),MONTH($B209)+1,MIN(BS$6,DAY(EOMONTH($B209,1))))&gt;=$B209)*(DATE(YEAR($B209),MONTH($B209)+1,MIN(BS$6,DAY(EOMONTH($B209,1))))&lt;$C209)))</f>
        <v>0</v>
      </c>
      <c r="BT209" s="48" t="n">
        <f aca="false">IF(OR(N(BT$5)=0,BT$6=""),0,BT$5*((DATE(YEAR($B209),MONTH($B209),MIN(BT$6,DAY(EOMONTH($B209,0))))&gt;=$B209)*(DATE(YEAR($B209),MONTH($B209),MIN(BT$6,DAY(EOMONTH($B209,0))))&lt;$C209)+(DATE(YEAR($B209),MONTH($B209)+1,MIN(BT$6,DAY(EOMONTH($B209,1))))&gt;=$B209)*(DATE(YEAR($B209),MONTH($B209)+1,MIN(BT$6,DAY(EOMONTH($B209,1))))&lt;$C209)))</f>
        <v>0</v>
      </c>
      <c r="BU209" s="48" t="n">
        <f aca="false">IF(OR(N(BU$5)=0,BU$6=""),0,BU$5*((DATE(YEAR($B209),MONTH($B209),MIN(BU$6,DAY(EOMONTH($B209,0))))&gt;=$B209)*(DATE(YEAR($B209),MONTH($B209),MIN(BU$6,DAY(EOMONTH($B209,0))))&lt;$C209)+(DATE(YEAR($B209),MONTH($B209)+1,MIN(BU$6,DAY(EOMONTH($B209,1))))&gt;=$B209)*(DATE(YEAR($B209),MONTH($B209)+1,MIN(BU$6,DAY(EOMONTH($B209,1))))&lt;$C209)))</f>
        <v>0</v>
      </c>
      <c r="BV209" s="48" t="n">
        <f aca="false">IF(OR(N(BV$5)=0,BV$6=""),0,BV$5*((DATE(YEAR($B209),MONTH($B209),MIN(BV$6,DAY(EOMONTH($B209,0))))&gt;=$B209)*(DATE(YEAR($B209),MONTH($B209),MIN(BV$6,DAY(EOMONTH($B209,0))))&lt;$C209)+(DATE(YEAR($B209),MONTH($B209)+1,MIN(BV$6,DAY(EOMONTH($B209,1))))&gt;=$B209)*(DATE(YEAR($B209),MONTH($B209)+1,MIN(BV$6,DAY(EOMONTH($B209,1))))&lt;$C209)))</f>
        <v>0</v>
      </c>
      <c r="BW209" s="48" t="n">
        <f aca="false">IF(OR(N(BW$5)=0,BW$6=""),0,BW$5*((DATE(YEAR($B209),MONTH($B209),MIN(BW$6,DAY(EOMONTH($B209,0))))&gt;=$B209)*(DATE(YEAR($B209),MONTH($B209),MIN(BW$6,DAY(EOMONTH($B209,0))))&lt;$C209)+(DATE(YEAR($B209),MONTH($B209)+1,MIN(BW$6,DAY(EOMONTH($B209,1))))&gt;=$B209)*(DATE(YEAR($B209),MONTH($B209)+1,MIN(BW$6,DAY(EOMONTH($B209,1))))&lt;$C209)))</f>
        <v>0</v>
      </c>
      <c r="BX209" s="48" t="n">
        <f aca="false">MIN(Z209,(FT208*(1+FT$5/Setup!$C$36)+IF($V209=1,N($F209),0)))</f>
        <v>0</v>
      </c>
      <c r="BY209" s="48" t="n">
        <f aca="false">MIN(AA209,(FU208*(1+FU$5/Setup!$C$36)+IF($V209=2,N($F209),0)))</f>
        <v>0</v>
      </c>
      <c r="BZ209" s="48" t="n">
        <f aca="false">MIN(AB209,(FV208*(1+FV$5/Setup!$C$36)+IF($V209=3,N($F209),0)))</f>
        <v>0</v>
      </c>
      <c r="CA209" s="48" t="n">
        <f aca="false">MIN(AC209,(FW208*(1+FW$5/Setup!$C$36)+IF($V209=4,N($F209),0)))</f>
        <v>0</v>
      </c>
      <c r="CB209" s="48" t="n">
        <f aca="false">MIN(AD209,(FX208*(1+FX$5/Setup!$C$36)+IF($V209=5,N($F209),0)))</f>
        <v>0</v>
      </c>
      <c r="CC209" s="48" t="n">
        <f aca="false">MIN(AE209,(FY208*(1+FY$5/Setup!$C$36)+IF($V209=6,N($F209),0)))</f>
        <v>0</v>
      </c>
      <c r="CD209" s="48" t="n">
        <f aca="false">MIN(AF209,(FZ208*(1+FZ$5/Setup!$C$36)+IF($V209=7,N($F209),0)))</f>
        <v>0</v>
      </c>
      <c r="CE209" s="48" t="n">
        <f aca="false">MIN(AG209,(GA208*(1+GA$5/Setup!$C$36)+IF($V209=8,N($F209),0)))</f>
        <v>0</v>
      </c>
      <c r="CF209" s="48" t="n">
        <f aca="false">MIN(AH209,(GB208*(1+GB$5/Setup!$C$36)+IF($V209=9,N($F209),0)))</f>
        <v>0</v>
      </c>
      <c r="CG209" s="48" t="n">
        <f aca="false">MIN(AI209,(GC208*(1+GC$5/Setup!$C$36)+IF($V209=10,N($F209),0)))</f>
        <v>0</v>
      </c>
      <c r="CH209" s="48" t="n">
        <f aca="false">MIN(AJ209,(GD208*(1+GD$5/Setup!$C$36)+IF($V209=11,N($F209),0)))</f>
        <v>0</v>
      </c>
      <c r="CI209" s="48" t="n">
        <f aca="false">MIN(AK209,(GE208*(1+GE$5/Setup!$C$36)+IF($V209=12,N($F209),0)))</f>
        <v>0</v>
      </c>
      <c r="CJ209" s="48" t="n">
        <f aca="false">MIN(AL209,(GF208*(1+GF$5/Setup!$C$36)+IF($V209=13,N($F209),0)))</f>
        <v>0</v>
      </c>
      <c r="CK209" s="48" t="n">
        <f aca="false">MIN(AM209,(GG208*(1+GG$5/Setup!$C$36)+IF($V209=14,N($F209),0)))</f>
        <v>0</v>
      </c>
      <c r="CL209" s="48" t="n">
        <f aca="false">MIN(AN209,(GH208*(1+GH$5/Setup!$C$36)+IF($V209=15,N($F209),0)))</f>
        <v>0</v>
      </c>
      <c r="CM209" s="48" t="n">
        <f aca="false">MIN(AO209,(GI208*(1+GI$5/Setup!$C$36)+IF($V209=16,N($F209),0)))</f>
        <v>0</v>
      </c>
      <c r="CN209" s="48" t="n">
        <f aca="false">MIN(AP209,(GJ208*(1+GJ$5/Setup!$C$36)+IF($V209=17,N($F209),0)))</f>
        <v>0</v>
      </c>
      <c r="CO209" s="48" t="n">
        <f aca="false">MIN(AQ209,(GK208*(1+GK$5/Setup!$C$36)+IF($V209=18,N($F209),0)))</f>
        <v>0</v>
      </c>
      <c r="CP209" s="48" t="n">
        <f aca="false">MIN(AR209,(GL208*(1+GL$5/Setup!$C$36)+IF($V209=19,N($F209),0)))</f>
        <v>0</v>
      </c>
      <c r="CQ209" s="48" t="n">
        <f aca="false">MIN(AS209,(GM208*(1+GM$5/Setup!$C$36)+IF($V209=20,N($F209),0)))</f>
        <v>0</v>
      </c>
      <c r="CR209" s="48" t="n">
        <f aca="false">MIN(AT209,(GN208*(1+GN$5/Setup!$C$36)+IF($V209=21,N($F209),0)))</f>
        <v>0</v>
      </c>
      <c r="CS209" s="48" t="n">
        <f aca="false">MIN(AU209,(GO208*(1+GO$5/Setup!$C$36)+IF($V209=22,N($F209),0)))</f>
        <v>0</v>
      </c>
      <c r="CT209" s="48" t="n">
        <f aca="false">MIN(AV209,(GP208*(1+GP$5/Setup!$C$36)+IF($V209=23,N($F209),0)))</f>
        <v>0</v>
      </c>
      <c r="CU209" s="48" t="n">
        <f aca="false">MIN(AW209,(GQ208*(1+GQ$5/Setup!$C$36)+IF($V209=24,N($F209),0)))</f>
        <v>0</v>
      </c>
      <c r="CV209" s="48" t="n">
        <f aca="false">MIN(AX209,(GR208*(1+GR$5/Setup!$C$36)+IF($V209=25,N($F209),0)))</f>
        <v>0</v>
      </c>
      <c r="CW209" s="48" t="n">
        <f aca="false">MIN(AY209,(GS208*(1+GS$5/Setup!$C$36)+IF($V209=26,N($F209),0)))</f>
        <v>0</v>
      </c>
      <c r="CX209" s="48" t="n">
        <f aca="false">MIN(AZ209,(GT208*(1+GT$5/Setup!$C$36)+IF($V209=27,N($F209),0)))</f>
        <v>0</v>
      </c>
      <c r="CY209" s="48" t="n">
        <f aca="false">MIN(BA209,(GU208*(1+GU$5/Setup!$C$36)+IF($V209=28,N($F209),0)))</f>
        <v>0</v>
      </c>
      <c r="CZ209" s="48" t="n">
        <f aca="false">MIN(BB209,(GV208*(1+GV$5/Setup!$C$36)+IF($V209=29,N($F209),0)))</f>
        <v>0</v>
      </c>
      <c r="DA209" s="48" t="n">
        <f aca="false">MIN(BC209,(GW208*(1+GW$5/Setup!$C$36)+IF($V209=30,N($F209),0)))</f>
        <v>0</v>
      </c>
      <c r="DB209" s="48" t="n">
        <f aca="false">MIN(BD209,(GX208*(1+GX$5/Setup!$C$36)+IF($V209=31,N($F209),0)))</f>
        <v>0</v>
      </c>
      <c r="DC209" s="48" t="n">
        <f aca="false">MIN(BE209,(GY208*(1+GY$5/Setup!$C$36)+IF($V209=32,N($F209),0)))</f>
        <v>0</v>
      </c>
      <c r="DD209" s="48" t="n">
        <f aca="false">MIN(BF209,(GZ208*(1+GZ$5/Setup!$C$36)+IF($V209=33,N($F209),0)))</f>
        <v>0</v>
      </c>
      <c r="DE209" s="48" t="n">
        <f aca="false">MIN(BG209,(HA208*(1+HA$5/Setup!$C$36)+IF($V209=34,N($F209),0)))</f>
        <v>0</v>
      </c>
      <c r="DF209" s="48" t="n">
        <f aca="false">MIN(BH209,(HB208*(1+HB$5/Setup!$C$36)+IF($V209=35,N($F209),0)))</f>
        <v>0</v>
      </c>
      <c r="DG209" s="48" t="n">
        <f aca="false">MIN(BI209,(HC208*(1+HC$5/Setup!$C$36)+IF($V209=36,N($F209),0)))</f>
        <v>0</v>
      </c>
      <c r="DH209" s="48" t="n">
        <f aca="false">MIN(BJ209,(HD208*(1+HD$5/Setup!$C$36)+IF($V209=37,N($F209),0)))</f>
        <v>0</v>
      </c>
      <c r="DI209" s="48" t="n">
        <f aca="false">MIN(BK209,(HE208*(1+HE$5/Setup!$C$36)+IF($V209=38,N($F209),0)))</f>
        <v>0</v>
      </c>
      <c r="DJ209" s="48" t="n">
        <f aca="false">MIN(BL209,(HF208*(1+HF$5/Setup!$C$36)+IF($V209=39,N($F209),0)))</f>
        <v>0</v>
      </c>
      <c r="DK209" s="48" t="n">
        <f aca="false">MIN(BM209,(HG208*(1+HG$5/Setup!$C$36)+IF($V209=40,N($F209),0)))</f>
        <v>0</v>
      </c>
      <c r="DL209" s="48" t="n">
        <f aca="false">MIN(BN209,(HH208*(1+HH$5/Setup!$C$36)+IF($V209=41,N($F209),0)))</f>
        <v>0</v>
      </c>
      <c r="DM209" s="48" t="n">
        <f aca="false">MIN(BO209,(HI208*(1+HI$5/Setup!$C$36)+IF($V209=42,N($F209),0)))</f>
        <v>0</v>
      </c>
      <c r="DN209" s="48" t="n">
        <f aca="false">MIN(BP209,(HJ208*(1+HJ$5/Setup!$C$36)+IF($V209=43,N($F209),0)))</f>
        <v>0</v>
      </c>
      <c r="DO209" s="48" t="n">
        <f aca="false">MIN(BQ209,(HK208*(1+HK$5/Setup!$C$36)+IF($V209=44,N($F209),0)))</f>
        <v>0</v>
      </c>
      <c r="DP209" s="48" t="n">
        <f aca="false">MIN(BR209,(HL208*(1+HL$5/Setup!$C$36)+IF($V209=45,N($F209),0)))</f>
        <v>0</v>
      </c>
      <c r="DQ209" s="48" t="n">
        <f aca="false">MIN(BS209,(HM208*(1+HM$5/Setup!$C$36)+IF($V209=46,N($F209),0)))</f>
        <v>0</v>
      </c>
      <c r="DR209" s="48" t="n">
        <f aca="false">MIN(BT209,(HN208*(1+HN$5/Setup!$C$36)+IF($V209=47,N($F209),0)))</f>
        <v>0</v>
      </c>
      <c r="DS209" s="48" t="n">
        <f aca="false">MIN(BU209,(HO208*(1+HO$5/Setup!$C$36)+IF($V209=48,N($F209),0)))</f>
        <v>0</v>
      </c>
      <c r="DT209" s="48" t="n">
        <f aca="false">MIN(BV209,(HP208*(1+HP$5/Setup!$C$36)+IF($V209=49,N($F209),0)))</f>
        <v>0</v>
      </c>
      <c r="DU209" s="48" t="n">
        <f aca="false">MIN(BW209,(HQ208*(1+HQ$5/Setup!$C$36)+IF($V209=50,N($F209),0)))</f>
        <v>0</v>
      </c>
      <c r="DV209" s="48" t="n">
        <f aca="false">MIN(MAX((FT208*(1+FT$5/Setup!$C$36)+IF($V209=1,N($F209),0))-BX209,0),MAX($P209-0,0))</f>
        <v>0</v>
      </c>
      <c r="DW209" s="48" t="n">
        <f aca="false">MIN(MAX((FU208*(1+FU$5/Setup!$C$36)+IF($V209=2,N($F209),0))-BY209,0),MAX($P209-SUM(DV209:DV209),0))</f>
        <v>0</v>
      </c>
      <c r="DX209" s="48" t="n">
        <f aca="false">MIN(MAX((FV208*(1+FV$5/Setup!$C$36)+IF($V209=3,N($F209),0))-BZ209,0),MAX($P209-SUM(DV209:DW209),0))</f>
        <v>0</v>
      </c>
      <c r="DY209" s="48" t="n">
        <f aca="false">MIN(MAX((FW208*(1+FW$5/Setup!$C$36)+IF($V209=4,N($F209),0))-CA209,0),MAX($P209-SUM(DV209:DX209),0))</f>
        <v>0</v>
      </c>
      <c r="DZ209" s="48" t="n">
        <f aca="false">MIN(MAX((FX208*(1+FX$5/Setup!$C$36)+IF($V209=5,N($F209),0))-CB209,0),MAX($P209-SUM(DV209:DY209),0))</f>
        <v>0</v>
      </c>
      <c r="EA209" s="48" t="n">
        <f aca="false">MIN(MAX((FY208*(1+FY$5/Setup!$C$36)+IF($V209=6,N($F209),0))-CC209,0),MAX($P209-SUM(DV209:DZ209),0))</f>
        <v>0</v>
      </c>
      <c r="EB209" s="48" t="n">
        <f aca="false">MIN(MAX((FZ208*(1+FZ$5/Setup!$C$36)+IF($V209=7,N($F209),0))-CD209,0),MAX($P209-SUM(DV209:EA209),0))</f>
        <v>0</v>
      </c>
      <c r="EC209" s="48" t="n">
        <f aca="false">MIN(MAX((GA208*(1+GA$5/Setup!$C$36)+IF($V209=8,N($F209),0))-CE209,0),MAX($P209-SUM(DV209:EB209),0))</f>
        <v>0</v>
      </c>
      <c r="ED209" s="48" t="n">
        <f aca="false">MIN(MAX((GB208*(1+GB$5/Setup!$C$36)+IF($V209=9,N($F209),0))-CF209,0),MAX($P209-SUM(DV209:EC209),0))</f>
        <v>0</v>
      </c>
      <c r="EE209" s="48" t="n">
        <f aca="false">MIN(MAX((GC208*(1+GC$5/Setup!$C$36)+IF($V209=10,N($F209),0))-CG209,0),MAX($P209-SUM(DV209:ED209),0))</f>
        <v>0</v>
      </c>
      <c r="EF209" s="48" t="n">
        <f aca="false">MIN(MAX((GD208*(1+GD$5/Setup!$C$36)+IF($V209=11,N($F209),0))-CH209,0),MAX($P209-SUM(DV209:EE209),0))</f>
        <v>0</v>
      </c>
      <c r="EG209" s="48" t="n">
        <f aca="false">MIN(MAX((GE208*(1+GE$5/Setup!$C$36)+IF($V209=12,N($F209),0))-CI209,0),MAX($P209-SUM(DV209:EF209),0))</f>
        <v>0</v>
      </c>
      <c r="EH209" s="48" t="n">
        <f aca="false">MIN(MAX((GF208*(1+GF$5/Setup!$C$36)+IF($V209=13,N($F209),0))-CJ209,0),MAX($P209-SUM(DV209:EG209),0))</f>
        <v>0</v>
      </c>
      <c r="EI209" s="48" t="n">
        <f aca="false">MIN(MAX((GG208*(1+GG$5/Setup!$C$36)+IF($V209=14,N($F209),0))-CK209,0),MAX($P209-SUM(DV209:EH209),0))</f>
        <v>0</v>
      </c>
      <c r="EJ209" s="48" t="n">
        <f aca="false">MIN(MAX((GH208*(1+GH$5/Setup!$C$36)+IF($V209=15,N($F209),0))-CL209,0),MAX($P209-SUM(DV209:EI209),0))</f>
        <v>0</v>
      </c>
      <c r="EK209" s="48" t="n">
        <f aca="false">MIN(MAX((GI208*(1+GI$5/Setup!$C$36)+IF($V209=16,N($F209),0))-CM209,0),MAX($P209-SUM(DV209:EJ209),0))</f>
        <v>0</v>
      </c>
      <c r="EL209" s="48" t="n">
        <f aca="false">MIN(MAX((GJ208*(1+GJ$5/Setup!$C$36)+IF($V209=17,N($F209),0))-CN209,0),MAX($P209-SUM(DV209:EK209),0))</f>
        <v>0</v>
      </c>
      <c r="EM209" s="48" t="n">
        <f aca="false">MIN(MAX((GK208*(1+GK$5/Setup!$C$36)+IF($V209=18,N($F209),0))-CO209,0),MAX($P209-SUM(DV209:EL209),0))</f>
        <v>0</v>
      </c>
      <c r="EN209" s="48" t="n">
        <f aca="false">MIN(MAX((GL208*(1+GL$5/Setup!$C$36)+IF($V209=19,N($F209),0))-CP209,0),MAX($P209-SUM(DV209:EM209),0))</f>
        <v>0</v>
      </c>
      <c r="EO209" s="48" t="n">
        <f aca="false">MIN(MAX((GM208*(1+GM$5/Setup!$C$36)+IF($V209=20,N($F209),0))-CQ209,0),MAX($P209-SUM(DV209:EN209),0))</f>
        <v>0</v>
      </c>
      <c r="EP209" s="48" t="n">
        <f aca="false">MIN(MAX((GN208*(1+GN$5/Setup!$C$36)+IF($V209=21,N($F209),0))-CR209,0),MAX($P209-SUM(DV209:EO209),0))</f>
        <v>0</v>
      </c>
      <c r="EQ209" s="48" t="n">
        <f aca="false">MIN(MAX((GO208*(1+GO$5/Setup!$C$36)+IF($V209=22,N($F209),0))-CS209,0),MAX($P209-SUM(DV209:EP209),0))</f>
        <v>0</v>
      </c>
      <c r="ER209" s="48" t="n">
        <f aca="false">MIN(MAX((GP208*(1+GP$5/Setup!$C$36)+IF($V209=23,N($F209),0))-CT209,0),MAX($P209-SUM(DV209:EQ209),0))</f>
        <v>0</v>
      </c>
      <c r="ES209" s="48" t="n">
        <f aca="false">MIN(MAX((GQ208*(1+GQ$5/Setup!$C$36)+IF($V209=24,N($F209),0))-CU209,0),MAX($P209-SUM(DV209:ER209),0))</f>
        <v>0</v>
      </c>
      <c r="ET209" s="48" t="n">
        <f aca="false">MIN(MAX((GR208*(1+GR$5/Setup!$C$36)+IF($V209=25,N($F209),0))-CV209,0),MAX($P209-SUM(DV209:ES209),0))</f>
        <v>0</v>
      </c>
      <c r="EU209" s="48" t="n">
        <f aca="false">MIN(MAX((GS208*(1+GS$5/Setup!$C$36)+IF($V209=26,N($F209),0))-CW209,0),MAX($P209-SUM(DV209:ET209),0))</f>
        <v>0</v>
      </c>
      <c r="EV209" s="48" t="n">
        <f aca="false">MIN(MAX((GT208*(1+GT$5/Setup!$C$36)+IF($V209=27,N($F209),0))-CX209,0),MAX($P209-SUM(DV209:EU209),0))</f>
        <v>0</v>
      </c>
      <c r="EW209" s="48" t="n">
        <f aca="false">MIN(MAX((GU208*(1+GU$5/Setup!$C$36)+IF($V209=28,N($F209),0))-CY209,0),MAX($P209-SUM(DV209:EV209),0))</f>
        <v>0</v>
      </c>
      <c r="EX209" s="48" t="n">
        <f aca="false">MIN(MAX((GV208*(1+GV$5/Setup!$C$36)+IF($V209=29,N($F209),0))-CZ209,0),MAX($P209-SUM(DV209:EW209),0))</f>
        <v>0</v>
      </c>
      <c r="EY209" s="48" t="n">
        <f aca="false">MIN(MAX((GW208*(1+GW$5/Setup!$C$36)+IF($V209=30,N($F209),0))-DA209,0),MAX($P209-SUM(DV209:EX209),0))</f>
        <v>0</v>
      </c>
      <c r="EZ209" s="48" t="n">
        <f aca="false">MIN(MAX((GX208*(1+GX$5/Setup!$C$36)+IF($V209=31,N($F209),0))-DB209,0),MAX($P209-SUM(DV209:EY209),0))</f>
        <v>0</v>
      </c>
      <c r="FA209" s="48" t="n">
        <f aca="false">MIN(MAX((GY208*(1+GY$5/Setup!$C$36)+IF($V209=32,N($F209),0))-DC209,0),MAX($P209-SUM(DV209:EZ209),0))</f>
        <v>0</v>
      </c>
      <c r="FB209" s="48" t="n">
        <f aca="false">MIN(MAX((GZ208*(1+GZ$5/Setup!$C$36)+IF($V209=33,N($F209),0))-DD209,0),MAX($P209-SUM(DV209:FA209),0))</f>
        <v>0</v>
      </c>
      <c r="FC209" s="48" t="n">
        <f aca="false">MIN(MAX((HA208*(1+HA$5/Setup!$C$36)+IF($V209=34,N($F209),0))-DE209,0),MAX($P209-SUM(DV209:FB209),0))</f>
        <v>0</v>
      </c>
      <c r="FD209" s="48" t="n">
        <f aca="false">MIN(MAX((HB208*(1+HB$5/Setup!$C$36)+IF($V209=35,N($F209),0))-DF209,0),MAX($P209-SUM(DV209:FC209),0))</f>
        <v>0</v>
      </c>
      <c r="FE209" s="48" t="n">
        <f aca="false">MIN(MAX((HC208*(1+HC$5/Setup!$C$36)+IF($V209=36,N($F209),0))-DG209,0),MAX($P209-SUM(DV209:FD209),0))</f>
        <v>0</v>
      </c>
      <c r="FF209" s="48" t="n">
        <f aca="false">MIN(MAX((HD208*(1+HD$5/Setup!$C$36)+IF($V209=37,N($F209),0))-DH209,0),MAX($P209-SUM(DV209:FE209),0))</f>
        <v>0</v>
      </c>
      <c r="FG209" s="48" t="n">
        <f aca="false">MIN(MAX((HE208*(1+HE$5/Setup!$C$36)+IF($V209=38,N($F209),0))-DI209,0),MAX($P209-SUM(DV209:FF209),0))</f>
        <v>0</v>
      </c>
      <c r="FH209" s="48" t="n">
        <f aca="false">MIN(MAX((HF208*(1+HF$5/Setup!$C$36)+IF($V209=39,N($F209),0))-DJ209,0),MAX($P209-SUM(DV209:FG209),0))</f>
        <v>0</v>
      </c>
      <c r="FI209" s="48" t="n">
        <f aca="false">MIN(MAX((HG208*(1+HG$5/Setup!$C$36)+IF($V209=40,N($F209),0))-DK209,0),MAX($P209-SUM(DV209:FH209),0))</f>
        <v>0</v>
      </c>
      <c r="FJ209" s="48" t="n">
        <f aca="false">MIN(MAX((HH208*(1+HH$5/Setup!$C$36)+IF($V209=41,N($F209),0))-DL209,0),MAX($P209-SUM(DV209:FI209),0))</f>
        <v>0</v>
      </c>
      <c r="FK209" s="48" t="n">
        <f aca="false">MIN(MAX((HI208*(1+HI$5/Setup!$C$36)+IF($V209=42,N($F209),0))-DM209,0),MAX($P209-SUM(DV209:FJ209),0))</f>
        <v>0</v>
      </c>
      <c r="FL209" s="48" t="n">
        <f aca="false">MIN(MAX((HJ208*(1+HJ$5/Setup!$C$36)+IF($V209=43,N($F209),0))-DN209,0),MAX($P209-SUM(DV209:FK209),0))</f>
        <v>0</v>
      </c>
      <c r="FM209" s="48" t="n">
        <f aca="false">MIN(MAX((HK208*(1+HK$5/Setup!$C$36)+IF($V209=44,N($F209),0))-DO209,0),MAX($P209-SUM(DV209:FL209),0))</f>
        <v>0</v>
      </c>
      <c r="FN209" s="48" t="n">
        <f aca="false">MIN(MAX((HL208*(1+HL$5/Setup!$C$36)+IF($V209=45,N($F209),0))-DP209,0),MAX($P209-SUM(DV209:FM209),0))</f>
        <v>0</v>
      </c>
      <c r="FO209" s="48" t="n">
        <f aca="false">MIN(MAX((HM208*(1+HM$5/Setup!$C$36)+IF($V209=46,N($F209),0))-DQ209,0),MAX($P209-SUM(DV209:FN209),0))</f>
        <v>0</v>
      </c>
      <c r="FP209" s="48" t="n">
        <f aca="false">MIN(MAX((HN208*(1+HN$5/Setup!$C$36)+IF($V209=47,N($F209),0))-DR209,0),MAX($P209-SUM(DV209:FO209),0))</f>
        <v>0</v>
      </c>
      <c r="FQ209" s="48" t="n">
        <f aca="false">MIN(MAX((HO208*(1+HO$5/Setup!$C$36)+IF($V209=48,N($F209),0))-DS209,0),MAX($P209-SUM(DV209:FP209),0))</f>
        <v>0</v>
      </c>
      <c r="FR209" s="48" t="n">
        <f aca="false">MIN(MAX((HP208*(1+HP$5/Setup!$C$36)+IF($V209=49,N($F209),0))-DT209,0),MAX($P209-SUM(DV209:FQ209),0))</f>
        <v>0</v>
      </c>
      <c r="FS209" s="48" t="n">
        <f aca="false">MIN(MAX((HQ208*(1+HQ$5/Setup!$C$36)+IF($V209=50,N($F209),0))-DU209,0),MAX($P209-SUM(DV209:FR209),0))</f>
        <v>0</v>
      </c>
      <c r="FT209" s="48" t="n">
        <f aca="false">IF((FT208*(1+FT$5/Setup!$C$36)+IF($V209=1,N($F209),0))-BX209-DV209&lt;0.005,0,(FT208*(1+FT$5/Setup!$C$36)+IF($V209=1,N($F209),0))-BX209-DV209)</f>
        <v>0</v>
      </c>
      <c r="FU209" s="48" t="n">
        <f aca="false">IF((FU208*(1+FU$5/Setup!$C$36)+IF($V209=2,N($F209),0))-BY209-DW209&lt;0.005,0,(FU208*(1+FU$5/Setup!$C$36)+IF($V209=2,N($F209),0))-BY209-DW209)</f>
        <v>0</v>
      </c>
      <c r="FV209" s="48" t="n">
        <f aca="false">IF((FV208*(1+FV$5/Setup!$C$36)+IF($V209=3,N($F209),0))-BZ209-DX209&lt;0.005,0,(FV208*(1+FV$5/Setup!$C$36)+IF($V209=3,N($F209),0))-BZ209-DX209)</f>
        <v>0</v>
      </c>
      <c r="FW209" s="48" t="n">
        <f aca="false">IF((FW208*(1+FW$5/Setup!$C$36)+IF($V209=4,N($F209),0))-CA209-DY209&lt;0.005,0,(FW208*(1+FW$5/Setup!$C$36)+IF($V209=4,N($F209),0))-CA209-DY209)</f>
        <v>0</v>
      </c>
      <c r="FX209" s="48" t="n">
        <f aca="false">IF((FX208*(1+FX$5/Setup!$C$36)+IF($V209=5,N($F209),0))-CB209-DZ209&lt;0.005,0,(FX208*(1+FX$5/Setup!$C$36)+IF($V209=5,N($F209),0))-CB209-DZ209)</f>
        <v>0</v>
      </c>
      <c r="FY209" s="48" t="n">
        <f aca="false">IF((FY208*(1+FY$5/Setup!$C$36)+IF($V209=6,N($F209),0))-CC209-EA209&lt;0.005,0,(FY208*(1+FY$5/Setup!$C$36)+IF($V209=6,N($F209),0))-CC209-EA209)</f>
        <v>0</v>
      </c>
      <c r="FZ209" s="48" t="n">
        <f aca="false">IF((FZ208*(1+FZ$5/Setup!$C$36)+IF($V209=7,N($F209),0))-CD209-EB209&lt;0.005,0,(FZ208*(1+FZ$5/Setup!$C$36)+IF($V209=7,N($F209),0))-CD209-EB209)</f>
        <v>0</v>
      </c>
      <c r="GA209" s="48" t="n">
        <f aca="false">IF((GA208*(1+GA$5/Setup!$C$36)+IF($V209=8,N($F209),0))-CE209-EC209&lt;0.005,0,(GA208*(1+GA$5/Setup!$C$36)+IF($V209=8,N($F209),0))-CE209-EC209)</f>
        <v>0</v>
      </c>
      <c r="GB209" s="48" t="n">
        <f aca="false">IF((GB208*(1+GB$5/Setup!$C$36)+IF($V209=9,N($F209),0))-CF209-ED209&lt;0.005,0,(GB208*(1+GB$5/Setup!$C$36)+IF($V209=9,N($F209),0))-CF209-ED209)</f>
        <v>0</v>
      </c>
      <c r="GC209" s="48" t="n">
        <f aca="false">IF((GC208*(1+GC$5/Setup!$C$36)+IF($V209=10,N($F209),0))-CG209-EE209&lt;0.005,0,(GC208*(1+GC$5/Setup!$C$36)+IF($V209=10,N($F209),0))-CG209-EE209)</f>
        <v>0</v>
      </c>
      <c r="GD209" s="48" t="n">
        <f aca="false">IF((GD208*(1+GD$5/Setup!$C$36)+IF($V209=11,N($F209),0))-CH209-EF209&lt;0.005,0,(GD208*(1+GD$5/Setup!$C$36)+IF($V209=11,N($F209),0))-CH209-EF209)</f>
        <v>0</v>
      </c>
      <c r="GE209" s="48" t="n">
        <f aca="false">IF((GE208*(1+GE$5/Setup!$C$36)+IF($V209=12,N($F209),0))-CI209-EG209&lt;0.005,0,(GE208*(1+GE$5/Setup!$C$36)+IF($V209=12,N($F209),0))-CI209-EG209)</f>
        <v>0</v>
      </c>
      <c r="GF209" s="48" t="n">
        <f aca="false">IF((GF208*(1+GF$5/Setup!$C$36)+IF($V209=13,N($F209),0))-CJ209-EH209&lt;0.005,0,(GF208*(1+GF$5/Setup!$C$36)+IF($V209=13,N($F209),0))-CJ209-EH209)</f>
        <v>0</v>
      </c>
      <c r="GG209" s="48" t="n">
        <f aca="false">IF((GG208*(1+GG$5/Setup!$C$36)+IF($V209=14,N($F209),0))-CK209-EI209&lt;0.005,0,(GG208*(1+GG$5/Setup!$C$36)+IF($V209=14,N($F209),0))-CK209-EI209)</f>
        <v>0</v>
      </c>
      <c r="GH209" s="48" t="n">
        <f aca="false">IF((GH208*(1+GH$5/Setup!$C$36)+IF($V209=15,N($F209),0))-CL209-EJ209&lt;0.005,0,(GH208*(1+GH$5/Setup!$C$36)+IF($V209=15,N($F209),0))-CL209-EJ209)</f>
        <v>0</v>
      </c>
      <c r="GI209" s="48" t="n">
        <f aca="false">IF((GI208*(1+GI$5/Setup!$C$36)+IF($V209=16,N($F209),0))-CM209-EK209&lt;0.005,0,(GI208*(1+GI$5/Setup!$C$36)+IF($V209=16,N($F209),0))-CM209-EK209)</f>
        <v>0</v>
      </c>
      <c r="GJ209" s="48" t="n">
        <f aca="false">IF((GJ208*(1+GJ$5/Setup!$C$36)+IF($V209=17,N($F209),0))-CN209-EL209&lt;0.005,0,(GJ208*(1+GJ$5/Setup!$C$36)+IF($V209=17,N($F209),0))-CN209-EL209)</f>
        <v>0</v>
      </c>
      <c r="GK209" s="48" t="n">
        <f aca="false">IF((GK208*(1+GK$5/Setup!$C$36)+IF($V209=18,N($F209),0))-CO209-EM209&lt;0.005,0,(GK208*(1+GK$5/Setup!$C$36)+IF($V209=18,N($F209),0))-CO209-EM209)</f>
        <v>0</v>
      </c>
      <c r="GL209" s="48" t="n">
        <f aca="false">IF((GL208*(1+GL$5/Setup!$C$36)+IF($V209=19,N($F209),0))-CP209-EN209&lt;0.005,0,(GL208*(1+GL$5/Setup!$C$36)+IF($V209=19,N($F209),0))-CP209-EN209)</f>
        <v>0</v>
      </c>
      <c r="GM209" s="48" t="n">
        <f aca="false">IF((GM208*(1+GM$5/Setup!$C$36)+IF($V209=20,N($F209),0))-CQ209-EO209&lt;0.005,0,(GM208*(1+GM$5/Setup!$C$36)+IF($V209=20,N($F209),0))-CQ209-EO209)</f>
        <v>0</v>
      </c>
      <c r="GN209" s="48" t="n">
        <f aca="false">IF((GN208*(1+GN$5/Setup!$C$36)+IF($V209=21,N($F209),0))-CR209-EP209&lt;0.005,0,(GN208*(1+GN$5/Setup!$C$36)+IF($V209=21,N($F209),0))-CR209-EP209)</f>
        <v>0</v>
      </c>
      <c r="GO209" s="48" t="n">
        <f aca="false">IF((GO208*(1+GO$5/Setup!$C$36)+IF($V209=22,N($F209),0))-CS209-EQ209&lt;0.005,0,(GO208*(1+GO$5/Setup!$C$36)+IF($V209=22,N($F209),0))-CS209-EQ209)</f>
        <v>0</v>
      </c>
      <c r="GP209" s="48" t="n">
        <f aca="false">IF((GP208*(1+GP$5/Setup!$C$36)+IF($V209=23,N($F209),0))-CT209-ER209&lt;0.005,0,(GP208*(1+GP$5/Setup!$C$36)+IF($V209=23,N($F209),0))-CT209-ER209)</f>
        <v>0</v>
      </c>
      <c r="GQ209" s="48" t="n">
        <f aca="false">IF((GQ208*(1+GQ$5/Setup!$C$36)+IF($V209=24,N($F209),0))-CU209-ES209&lt;0.005,0,(GQ208*(1+GQ$5/Setup!$C$36)+IF($V209=24,N($F209),0))-CU209-ES209)</f>
        <v>0</v>
      </c>
      <c r="GR209" s="48" t="n">
        <f aca="false">IF((GR208*(1+GR$5/Setup!$C$36)+IF($V209=25,N($F209),0))-CV209-ET209&lt;0.005,0,(GR208*(1+GR$5/Setup!$C$36)+IF($V209=25,N($F209),0))-CV209-ET209)</f>
        <v>0</v>
      </c>
      <c r="GS209" s="48" t="n">
        <f aca="false">IF((GS208*(1+GS$5/Setup!$C$36)+IF($V209=26,N($F209),0))-CW209-EU209&lt;0.005,0,(GS208*(1+GS$5/Setup!$C$36)+IF($V209=26,N($F209),0))-CW209-EU209)</f>
        <v>0</v>
      </c>
      <c r="GT209" s="48" t="n">
        <f aca="false">IF((GT208*(1+GT$5/Setup!$C$36)+IF($V209=27,N($F209),0))-CX209-EV209&lt;0.005,0,(GT208*(1+GT$5/Setup!$C$36)+IF($V209=27,N($F209),0))-CX209-EV209)</f>
        <v>0</v>
      </c>
      <c r="GU209" s="48" t="n">
        <f aca="false">IF((GU208*(1+GU$5/Setup!$C$36)+IF($V209=28,N($F209),0))-CY209-EW209&lt;0.005,0,(GU208*(1+GU$5/Setup!$C$36)+IF($V209=28,N($F209),0))-CY209-EW209)</f>
        <v>0</v>
      </c>
      <c r="GV209" s="48" t="n">
        <f aca="false">IF((GV208*(1+GV$5/Setup!$C$36)+IF($V209=29,N($F209),0))-CZ209-EX209&lt;0.005,0,(GV208*(1+GV$5/Setup!$C$36)+IF($V209=29,N($F209),0))-CZ209-EX209)</f>
        <v>0</v>
      </c>
      <c r="GW209" s="48" t="n">
        <f aca="false">IF((GW208*(1+GW$5/Setup!$C$36)+IF($V209=30,N($F209),0))-DA209-EY209&lt;0.005,0,(GW208*(1+GW$5/Setup!$C$36)+IF($V209=30,N($F209),0))-DA209-EY209)</f>
        <v>0</v>
      </c>
      <c r="GX209" s="48" t="n">
        <f aca="false">IF((GX208*(1+GX$5/Setup!$C$36)+IF($V209=31,N($F209),0))-DB209-EZ209&lt;0.005,0,(GX208*(1+GX$5/Setup!$C$36)+IF($V209=31,N($F209),0))-DB209-EZ209)</f>
        <v>0</v>
      </c>
      <c r="GY209" s="48" t="n">
        <f aca="false">IF((GY208*(1+GY$5/Setup!$C$36)+IF($V209=32,N($F209),0))-DC209-FA209&lt;0.005,0,(GY208*(1+GY$5/Setup!$C$36)+IF($V209=32,N($F209),0))-DC209-FA209)</f>
        <v>0</v>
      </c>
      <c r="GZ209" s="48" t="n">
        <f aca="false">IF((GZ208*(1+GZ$5/Setup!$C$36)+IF($V209=33,N($F209),0))-DD209-FB209&lt;0.005,0,(GZ208*(1+GZ$5/Setup!$C$36)+IF($V209=33,N($F209),0))-DD209-FB209)</f>
        <v>0</v>
      </c>
      <c r="HA209" s="48" t="n">
        <f aca="false">IF((HA208*(1+HA$5/Setup!$C$36)+IF($V209=34,N($F209),0))-DE209-FC209&lt;0.005,0,(HA208*(1+HA$5/Setup!$C$36)+IF($V209=34,N($F209),0))-DE209-FC209)</f>
        <v>0</v>
      </c>
      <c r="HB209" s="48" t="n">
        <f aca="false">IF((HB208*(1+HB$5/Setup!$C$36)+IF($V209=35,N($F209),0))-DF209-FD209&lt;0.005,0,(HB208*(1+HB$5/Setup!$C$36)+IF($V209=35,N($F209),0))-DF209-FD209)</f>
        <v>0</v>
      </c>
      <c r="HC209" s="48" t="n">
        <f aca="false">IF((HC208*(1+HC$5/Setup!$C$36)+IF($V209=36,N($F209),0))-DG209-FE209&lt;0.005,0,(HC208*(1+HC$5/Setup!$C$36)+IF($V209=36,N($F209),0))-DG209-FE209)</f>
        <v>0</v>
      </c>
      <c r="HD209" s="48" t="n">
        <f aca="false">IF((HD208*(1+HD$5/Setup!$C$36)+IF($V209=37,N($F209),0))-DH209-FF209&lt;0.005,0,(HD208*(1+HD$5/Setup!$C$36)+IF($V209=37,N($F209),0))-DH209-FF209)</f>
        <v>0</v>
      </c>
      <c r="HE209" s="48" t="n">
        <f aca="false">IF((HE208*(1+HE$5/Setup!$C$36)+IF($V209=38,N($F209),0))-DI209-FG209&lt;0.005,0,(HE208*(1+HE$5/Setup!$C$36)+IF($V209=38,N($F209),0))-DI209-FG209)</f>
        <v>0</v>
      </c>
      <c r="HF209" s="48" t="n">
        <f aca="false">IF((HF208*(1+HF$5/Setup!$C$36)+IF($V209=39,N($F209),0))-DJ209-FH209&lt;0.005,0,(HF208*(1+HF$5/Setup!$C$36)+IF($V209=39,N($F209),0))-DJ209-FH209)</f>
        <v>0</v>
      </c>
      <c r="HG209" s="48" t="n">
        <f aca="false">IF((HG208*(1+HG$5/Setup!$C$36)+IF($V209=40,N($F209),0))-DK209-FI209&lt;0.005,0,(HG208*(1+HG$5/Setup!$C$36)+IF($V209=40,N($F209),0))-DK209-FI209)</f>
        <v>0</v>
      </c>
      <c r="HH209" s="48" t="n">
        <f aca="false">IF((HH208*(1+HH$5/Setup!$C$36)+IF($V209=41,N($F209),0))-DL209-FJ209&lt;0.005,0,(HH208*(1+HH$5/Setup!$C$36)+IF($V209=41,N($F209),0))-DL209-FJ209)</f>
        <v>0</v>
      </c>
      <c r="HI209" s="48" t="n">
        <f aca="false">IF((HI208*(1+HI$5/Setup!$C$36)+IF($V209=42,N($F209),0))-DM209-FK209&lt;0.005,0,(HI208*(1+HI$5/Setup!$C$36)+IF($V209=42,N($F209),0))-DM209-FK209)</f>
        <v>0</v>
      </c>
      <c r="HJ209" s="48" t="n">
        <f aca="false">IF((HJ208*(1+HJ$5/Setup!$C$36)+IF($V209=43,N($F209),0))-DN209-FL209&lt;0.005,0,(HJ208*(1+HJ$5/Setup!$C$36)+IF($V209=43,N($F209),0))-DN209-FL209)</f>
        <v>0</v>
      </c>
      <c r="HK209" s="48" t="n">
        <f aca="false">IF((HK208*(1+HK$5/Setup!$C$36)+IF($V209=44,N($F209),0))-DO209-FM209&lt;0.005,0,(HK208*(1+HK$5/Setup!$C$36)+IF($V209=44,N($F209),0))-DO209-FM209)</f>
        <v>0</v>
      </c>
      <c r="HL209" s="48" t="n">
        <f aca="false">IF((HL208*(1+HL$5/Setup!$C$36)+IF($V209=45,N($F209),0))-DP209-FN209&lt;0.005,0,(HL208*(1+HL$5/Setup!$C$36)+IF($V209=45,N($F209),0))-DP209-FN209)</f>
        <v>0</v>
      </c>
      <c r="HM209" s="48" t="n">
        <f aca="false">IF((HM208*(1+HM$5/Setup!$C$36)+IF($V209=46,N($F209),0))-DQ209-FO209&lt;0.005,0,(HM208*(1+HM$5/Setup!$C$36)+IF($V209=46,N($F209),0))-DQ209-FO209)</f>
        <v>0</v>
      </c>
      <c r="HN209" s="48" t="n">
        <f aca="false">IF((HN208*(1+HN$5/Setup!$C$36)+IF($V209=47,N($F209),0))-DR209-FP209&lt;0.005,0,(HN208*(1+HN$5/Setup!$C$36)+IF($V209=47,N($F209),0))-DR209-FP209)</f>
        <v>0</v>
      </c>
      <c r="HO209" s="48" t="n">
        <f aca="false">IF((HO208*(1+HO$5/Setup!$C$36)+IF($V209=48,N($F209),0))-DS209-FQ209&lt;0.005,0,(HO208*(1+HO$5/Setup!$C$36)+IF($V209=48,N($F209),0))-DS209-FQ209)</f>
        <v>0</v>
      </c>
      <c r="HP209" s="48" t="n">
        <f aca="false">IF((HP208*(1+HP$5/Setup!$C$36)+IF($V209=49,N($F209),0))-DT209-FR209&lt;0.005,0,(HP208*(1+HP$5/Setup!$C$36)+IF($V209=49,N($F209),0))-DT209-FR209)</f>
        <v>0</v>
      </c>
      <c r="HQ209" s="48" t="n">
        <f aca="false">IF((HQ208*(1+HQ$5/Setup!$C$36)+IF($V209=50,N($F209),0))-DU209-FS209&lt;0.005,0,(HQ208*(1+HQ$5/Setup!$C$36)+IF($V209=50,N($F209),0))-DU209-FS209)</f>
        <v>0</v>
      </c>
    </row>
    <row r="210" customFormat="false" ht="15" hidden="false" customHeight="false" outlineLevel="0" collapsed="false">
      <c r="A210" s="44" t="n">
        <v>202</v>
      </c>
      <c r="B210" s="45" t="n">
        <f aca="false">IF(Setup!$C$7="Every month",EDATE(Setup!$C$8,($A210-1)),IF(Setup!$C$7="Twice a month",DATE(YEAR(Setup!$C$8),MONTH(Setup!$C$8)+INT((($A210-1)+Setup!$C$41)/2),MIN(IF(MOD(($A210-1)+Setup!$C$41,2)=0,Setup!$C$39,Setup!$C$40),DAY(EOMONTH(DATE(YEAR(Setup!$C$8),MONTH(Setup!$C$8)+INT((($A210-1)+Setup!$C$41)/2),1),0)))),Setup!$C$8+($A210-1)*IF(Setup!$C$7="Every week",7,14)))</f>
        <v>49139</v>
      </c>
      <c r="C210" s="45" t="n">
        <f aca="false">IF(Setup!$C$7="Every month",EDATE(Setup!$C$8,$A210),IF(Setup!$C$7="Twice a month",DATE(YEAR(Setup!$C$8),MONTH(Setup!$C$8)+INT(($A210+Setup!$C$41)/2),MIN(IF(MOD($A210+Setup!$C$41,2)=0,Setup!$C$39,Setup!$C$40),DAY(EOMONTH(DATE(YEAR(Setup!$C$8),MONTH(Setup!$C$8)+INT(($A210+Setup!$C$41)/2),1),0)))),Setup!$C$8+$A210*IF(Setup!$C$7="Every week",7,14)))</f>
        <v>49153</v>
      </c>
      <c r="D210" s="46"/>
      <c r="E210" s="47"/>
      <c r="F210" s="47"/>
      <c r="G210" s="47"/>
      <c r="H210" s="47"/>
      <c r="I210" s="48" t="n">
        <f aca="false">N(Setup!$C$11)+N(E210)</f>
        <v>100</v>
      </c>
      <c r="J210" s="48" t="n">
        <f aca="false">MIN(Setup!$C$37,MAX(I210,0))</f>
        <v>9.23076923076923</v>
      </c>
      <c r="K210" s="48" t="n">
        <f aca="false">MIN(MAX(N(Setup!$C$14)-L209,0),MAX(I210-J210,0))</f>
        <v>0</v>
      </c>
      <c r="L210" s="48" t="n">
        <f aca="false">L209+K210-N(G210)</f>
        <v>500</v>
      </c>
      <c r="M210" s="48" t="n">
        <f aca="false">M209+J210-N(H210)</f>
        <v>1864.61538461539</v>
      </c>
      <c r="N210" s="48" t="n">
        <f aca="false">SUM(BX210:DU210)</f>
        <v>0</v>
      </c>
      <c r="O210" s="48" t="n">
        <f aca="false">SUM(Z210:BW210)-N210</f>
        <v>40</v>
      </c>
      <c r="P210" s="48" t="n">
        <f aca="false">MAX(I210-J210-K210,0)+O210</f>
        <v>130.769230769231</v>
      </c>
      <c r="Q210" s="48" t="n">
        <f aca="false">SUM(DV210:FS210)</f>
        <v>0</v>
      </c>
      <c r="R210" s="49" t="n">
        <f aca="false">N210+J210+K210+Q210</f>
        <v>9.23076923076923</v>
      </c>
      <c r="S210" s="48" t="n">
        <f aca="false">T210-T209-N(F210)+N210+Q210</f>
        <v>0</v>
      </c>
      <c r="T210" s="49" t="n">
        <f aca="false">SUM(FT210:HQ210)</f>
        <v>0</v>
      </c>
      <c r="U210" s="44" t="str">
        <f aca="false">IF(T209&lt;0.005,"",INDEX(Helpers!$C$2:$C$51,IF(_xlfn.MINIFS($DV$6:$FS$6,DV210:FS210,"&gt;0.005")=0,V210,_xlfn.MINIFS($DV$6:$FS$6,DV210:FS210,"&gt;0.005"))))</f>
        <v/>
      </c>
      <c r="V210" s="44" t="n">
        <f aca="false">IF(_xlfn.MINIFS($FT$6:$HQ$6,FT209:HQ209,"&gt;0.005")=0,1,_xlfn.MINIFS($FT$6:$HQ$6,FT209:HQ209,"&gt;0.005"))</f>
        <v>1</v>
      </c>
      <c r="W210" s="44" t="n">
        <f aca="false">IF(AND(D210&lt;&gt;"Paid",T209&gt;0.005),1,0)</f>
        <v>0</v>
      </c>
      <c r="X210" s="48" t="n">
        <f aca="false">SUMPRODUCT(((Helpers!$G$2:$G$51*(1+(Helpers!$D$2:$D$51+0.000000001)/12)^(($B210-Setup!$C$8)/(365.25/12))-Helpers!$E$2:$E$51*((1+(Helpers!$D$2:$D$51+0.000000001)/12)^(($B210-Setup!$C$8)/(365.25/12))-1)/((Helpers!$D$2:$D$51+0.000000001)/12))&gt;0)*(Helpers!$G$2:$G$51*(1+(Helpers!$D$2:$D$51+0.000000001)/12)^(($B210-Setup!$C$8)/(365.25/12))-Helpers!$E$2:$E$51*((1+(Helpers!$D$2:$D$51+0.000000001)/12)^(($B210-Setup!$C$8)/(365.25/12))-1)/((Helpers!$D$2:$D$51+0.000000001)/12)))</f>
        <v>0</v>
      </c>
      <c r="Y210" s="48"/>
      <c r="Z210" s="48" t="n">
        <f aca="false">IF(OR(N(Z$5)=0,Z$6=""),0,Z$5*((DATE(YEAR($B210),MONTH($B210),MIN(Z$6,DAY(EOMONTH($B210,0))))&gt;=$B210)*(DATE(YEAR($B210),MONTH($B210),MIN(Z$6,DAY(EOMONTH($B210,0))))&lt;$C210)+(DATE(YEAR($B210),MONTH($B210)+1,MIN(Z$6,DAY(EOMONTH($B210,1))))&gt;=$B210)*(DATE(YEAR($B210),MONTH($B210)+1,MIN(Z$6,DAY(EOMONTH($B210,1))))&lt;$C210)))</f>
        <v>0</v>
      </c>
      <c r="AA210" s="48" t="n">
        <f aca="false">IF(OR(N(AA$5)=0,AA$6=""),0,AA$5*((DATE(YEAR($B210),MONTH($B210),MIN(AA$6,DAY(EOMONTH($B210,0))))&gt;=$B210)*(DATE(YEAR($B210),MONTH($B210),MIN(AA$6,DAY(EOMONTH($B210,0))))&lt;$C210)+(DATE(YEAR($B210),MONTH($B210)+1,MIN(AA$6,DAY(EOMONTH($B210,1))))&gt;=$B210)*(DATE(YEAR($B210),MONTH($B210)+1,MIN(AA$6,DAY(EOMONTH($B210,1))))&lt;$C210)))</f>
        <v>40</v>
      </c>
      <c r="AB210" s="48" t="n">
        <f aca="false">IF(OR(N(AB$5)=0,AB$6=""),0,AB$5*((DATE(YEAR($B210),MONTH($B210),MIN(AB$6,DAY(EOMONTH($B210,0))))&gt;=$B210)*(DATE(YEAR($B210),MONTH($B210),MIN(AB$6,DAY(EOMONTH($B210,0))))&lt;$C210)+(DATE(YEAR($B210),MONTH($B210)+1,MIN(AB$6,DAY(EOMONTH($B210,1))))&gt;=$B210)*(DATE(YEAR($B210),MONTH($B210)+1,MIN(AB$6,DAY(EOMONTH($B210,1))))&lt;$C210)))</f>
        <v>0</v>
      </c>
      <c r="AC210" s="48" t="n">
        <f aca="false">IF(OR(N(AC$5)=0,AC$6=""),0,AC$5*((DATE(YEAR($B210),MONTH($B210),MIN(AC$6,DAY(EOMONTH($B210,0))))&gt;=$B210)*(DATE(YEAR($B210),MONTH($B210),MIN(AC$6,DAY(EOMONTH($B210,0))))&lt;$C210)+(DATE(YEAR($B210),MONTH($B210)+1,MIN(AC$6,DAY(EOMONTH($B210,1))))&gt;=$B210)*(DATE(YEAR($B210),MONTH($B210)+1,MIN(AC$6,DAY(EOMONTH($B210,1))))&lt;$C210)))</f>
        <v>0</v>
      </c>
      <c r="AD210" s="48" t="n">
        <f aca="false">IF(OR(N(AD$5)=0,AD$6=""),0,AD$5*((DATE(YEAR($B210),MONTH($B210),MIN(AD$6,DAY(EOMONTH($B210,0))))&gt;=$B210)*(DATE(YEAR($B210),MONTH($B210),MIN(AD$6,DAY(EOMONTH($B210,0))))&lt;$C210)+(DATE(YEAR($B210),MONTH($B210)+1,MIN(AD$6,DAY(EOMONTH($B210,1))))&gt;=$B210)*(DATE(YEAR($B210),MONTH($B210)+1,MIN(AD$6,DAY(EOMONTH($B210,1))))&lt;$C210)))</f>
        <v>0</v>
      </c>
      <c r="AE210" s="48" t="n">
        <f aca="false">IF(OR(N(AE$5)=0,AE$6=""),0,AE$5*((DATE(YEAR($B210),MONTH($B210),MIN(AE$6,DAY(EOMONTH($B210,0))))&gt;=$B210)*(DATE(YEAR($B210),MONTH($B210),MIN(AE$6,DAY(EOMONTH($B210,0))))&lt;$C210)+(DATE(YEAR($B210),MONTH($B210)+1,MIN(AE$6,DAY(EOMONTH($B210,1))))&gt;=$B210)*(DATE(YEAR($B210),MONTH($B210)+1,MIN(AE$6,DAY(EOMONTH($B210,1))))&lt;$C210)))</f>
        <v>0</v>
      </c>
      <c r="AF210" s="48" t="n">
        <f aca="false">IF(OR(N(AF$5)=0,AF$6=""),0,AF$5*((DATE(YEAR($B210),MONTH($B210),MIN(AF$6,DAY(EOMONTH($B210,0))))&gt;=$B210)*(DATE(YEAR($B210),MONTH($B210),MIN(AF$6,DAY(EOMONTH($B210,0))))&lt;$C210)+(DATE(YEAR($B210),MONTH($B210)+1,MIN(AF$6,DAY(EOMONTH($B210,1))))&gt;=$B210)*(DATE(YEAR($B210),MONTH($B210)+1,MIN(AF$6,DAY(EOMONTH($B210,1))))&lt;$C210)))</f>
        <v>0</v>
      </c>
      <c r="AG210" s="48" t="n">
        <f aca="false">IF(OR(N(AG$5)=0,AG$6=""),0,AG$5*((DATE(YEAR($B210),MONTH($B210),MIN(AG$6,DAY(EOMONTH($B210,0))))&gt;=$B210)*(DATE(YEAR($B210),MONTH($B210),MIN(AG$6,DAY(EOMONTH($B210,0))))&lt;$C210)+(DATE(YEAR($B210),MONTH($B210)+1,MIN(AG$6,DAY(EOMONTH($B210,1))))&gt;=$B210)*(DATE(YEAR($B210),MONTH($B210)+1,MIN(AG$6,DAY(EOMONTH($B210,1))))&lt;$C210)))</f>
        <v>0</v>
      </c>
      <c r="AH210" s="48" t="n">
        <f aca="false">IF(OR(N(AH$5)=0,AH$6=""),0,AH$5*((DATE(YEAR($B210),MONTH($B210),MIN(AH$6,DAY(EOMONTH($B210,0))))&gt;=$B210)*(DATE(YEAR($B210),MONTH($B210),MIN(AH$6,DAY(EOMONTH($B210,0))))&lt;$C210)+(DATE(YEAR($B210),MONTH($B210)+1,MIN(AH$6,DAY(EOMONTH($B210,1))))&gt;=$B210)*(DATE(YEAR($B210),MONTH($B210)+1,MIN(AH$6,DAY(EOMONTH($B210,1))))&lt;$C210)))</f>
        <v>0</v>
      </c>
      <c r="AI210" s="48" t="n">
        <f aca="false">IF(OR(N(AI$5)=0,AI$6=""),0,AI$5*((DATE(YEAR($B210),MONTH($B210),MIN(AI$6,DAY(EOMONTH($B210,0))))&gt;=$B210)*(DATE(YEAR($B210),MONTH($B210),MIN(AI$6,DAY(EOMONTH($B210,0))))&lt;$C210)+(DATE(YEAR($B210),MONTH($B210)+1,MIN(AI$6,DAY(EOMONTH($B210,1))))&gt;=$B210)*(DATE(YEAR($B210),MONTH($B210)+1,MIN(AI$6,DAY(EOMONTH($B210,1))))&lt;$C210)))</f>
        <v>0</v>
      </c>
      <c r="AJ210" s="48" t="n">
        <f aca="false">IF(OR(N(AJ$5)=0,AJ$6=""),0,AJ$5*((DATE(YEAR($B210),MONTH($B210),MIN(AJ$6,DAY(EOMONTH($B210,0))))&gt;=$B210)*(DATE(YEAR($B210),MONTH($B210),MIN(AJ$6,DAY(EOMONTH($B210,0))))&lt;$C210)+(DATE(YEAR($B210),MONTH($B210)+1,MIN(AJ$6,DAY(EOMONTH($B210,1))))&gt;=$B210)*(DATE(YEAR($B210),MONTH($B210)+1,MIN(AJ$6,DAY(EOMONTH($B210,1))))&lt;$C210)))</f>
        <v>0</v>
      </c>
      <c r="AK210" s="48" t="n">
        <f aca="false">IF(OR(N(AK$5)=0,AK$6=""),0,AK$5*((DATE(YEAR($B210),MONTH($B210),MIN(AK$6,DAY(EOMONTH($B210,0))))&gt;=$B210)*(DATE(YEAR($B210),MONTH($B210),MIN(AK$6,DAY(EOMONTH($B210,0))))&lt;$C210)+(DATE(YEAR($B210),MONTH($B210)+1,MIN(AK$6,DAY(EOMONTH($B210,1))))&gt;=$B210)*(DATE(YEAR($B210),MONTH($B210)+1,MIN(AK$6,DAY(EOMONTH($B210,1))))&lt;$C210)))</f>
        <v>0</v>
      </c>
      <c r="AL210" s="48" t="n">
        <f aca="false">IF(OR(N(AL$5)=0,AL$6=""),0,AL$5*((DATE(YEAR($B210),MONTH($B210),MIN(AL$6,DAY(EOMONTH($B210,0))))&gt;=$B210)*(DATE(YEAR($B210),MONTH($B210),MIN(AL$6,DAY(EOMONTH($B210,0))))&lt;$C210)+(DATE(YEAR($B210),MONTH($B210)+1,MIN(AL$6,DAY(EOMONTH($B210,1))))&gt;=$B210)*(DATE(YEAR($B210),MONTH($B210)+1,MIN(AL$6,DAY(EOMONTH($B210,1))))&lt;$C210)))</f>
        <v>0</v>
      </c>
      <c r="AM210" s="48" t="n">
        <f aca="false">IF(OR(N(AM$5)=0,AM$6=""),0,AM$5*((DATE(YEAR($B210),MONTH($B210),MIN(AM$6,DAY(EOMONTH($B210,0))))&gt;=$B210)*(DATE(YEAR($B210),MONTH($B210),MIN(AM$6,DAY(EOMONTH($B210,0))))&lt;$C210)+(DATE(YEAR($B210),MONTH($B210)+1,MIN(AM$6,DAY(EOMONTH($B210,1))))&gt;=$B210)*(DATE(YEAR($B210),MONTH($B210)+1,MIN(AM$6,DAY(EOMONTH($B210,1))))&lt;$C210)))</f>
        <v>0</v>
      </c>
      <c r="AN210" s="48" t="n">
        <f aca="false">IF(OR(N(AN$5)=0,AN$6=""),0,AN$5*((DATE(YEAR($B210),MONTH($B210),MIN(AN$6,DAY(EOMONTH($B210,0))))&gt;=$B210)*(DATE(YEAR($B210),MONTH($B210),MIN(AN$6,DAY(EOMONTH($B210,0))))&lt;$C210)+(DATE(YEAR($B210),MONTH($B210)+1,MIN(AN$6,DAY(EOMONTH($B210,1))))&gt;=$B210)*(DATE(YEAR($B210),MONTH($B210)+1,MIN(AN$6,DAY(EOMONTH($B210,1))))&lt;$C210)))</f>
        <v>0</v>
      </c>
      <c r="AO210" s="48" t="n">
        <f aca="false">IF(OR(N(AO$5)=0,AO$6=""),0,AO$5*((DATE(YEAR($B210),MONTH($B210),MIN(AO$6,DAY(EOMONTH($B210,0))))&gt;=$B210)*(DATE(YEAR($B210),MONTH($B210),MIN(AO$6,DAY(EOMONTH($B210,0))))&lt;$C210)+(DATE(YEAR($B210),MONTH($B210)+1,MIN(AO$6,DAY(EOMONTH($B210,1))))&gt;=$B210)*(DATE(YEAR($B210),MONTH($B210)+1,MIN(AO$6,DAY(EOMONTH($B210,1))))&lt;$C210)))</f>
        <v>0</v>
      </c>
      <c r="AP210" s="48" t="n">
        <f aca="false">IF(OR(N(AP$5)=0,AP$6=""),0,AP$5*((DATE(YEAR($B210),MONTH($B210),MIN(AP$6,DAY(EOMONTH($B210,0))))&gt;=$B210)*(DATE(YEAR($B210),MONTH($B210),MIN(AP$6,DAY(EOMONTH($B210,0))))&lt;$C210)+(DATE(YEAR($B210),MONTH($B210)+1,MIN(AP$6,DAY(EOMONTH($B210,1))))&gt;=$B210)*(DATE(YEAR($B210),MONTH($B210)+1,MIN(AP$6,DAY(EOMONTH($B210,1))))&lt;$C210)))</f>
        <v>0</v>
      </c>
      <c r="AQ210" s="48" t="n">
        <f aca="false">IF(OR(N(AQ$5)=0,AQ$6=""),0,AQ$5*((DATE(YEAR($B210),MONTH($B210),MIN(AQ$6,DAY(EOMONTH($B210,0))))&gt;=$B210)*(DATE(YEAR($B210),MONTH($B210),MIN(AQ$6,DAY(EOMONTH($B210,0))))&lt;$C210)+(DATE(YEAR($B210),MONTH($B210)+1,MIN(AQ$6,DAY(EOMONTH($B210,1))))&gt;=$B210)*(DATE(YEAR($B210),MONTH($B210)+1,MIN(AQ$6,DAY(EOMONTH($B210,1))))&lt;$C210)))</f>
        <v>0</v>
      </c>
      <c r="AR210" s="48" t="n">
        <f aca="false">IF(OR(N(AR$5)=0,AR$6=""),0,AR$5*((DATE(YEAR($B210),MONTH($B210),MIN(AR$6,DAY(EOMONTH($B210,0))))&gt;=$B210)*(DATE(YEAR($B210),MONTH($B210),MIN(AR$6,DAY(EOMONTH($B210,0))))&lt;$C210)+(DATE(YEAR($B210),MONTH($B210)+1,MIN(AR$6,DAY(EOMONTH($B210,1))))&gt;=$B210)*(DATE(YEAR($B210),MONTH($B210)+1,MIN(AR$6,DAY(EOMONTH($B210,1))))&lt;$C210)))</f>
        <v>0</v>
      </c>
      <c r="AS210" s="48" t="n">
        <f aca="false">IF(OR(N(AS$5)=0,AS$6=""),0,AS$5*((DATE(YEAR($B210),MONTH($B210),MIN(AS$6,DAY(EOMONTH($B210,0))))&gt;=$B210)*(DATE(YEAR($B210),MONTH($B210),MIN(AS$6,DAY(EOMONTH($B210,0))))&lt;$C210)+(DATE(YEAR($B210),MONTH($B210)+1,MIN(AS$6,DAY(EOMONTH($B210,1))))&gt;=$B210)*(DATE(YEAR($B210),MONTH($B210)+1,MIN(AS$6,DAY(EOMONTH($B210,1))))&lt;$C210)))</f>
        <v>0</v>
      </c>
      <c r="AT210" s="48" t="n">
        <f aca="false">IF(OR(N(AT$5)=0,AT$6=""),0,AT$5*((DATE(YEAR($B210),MONTH($B210),MIN(AT$6,DAY(EOMONTH($B210,0))))&gt;=$B210)*(DATE(YEAR($B210),MONTH($B210),MIN(AT$6,DAY(EOMONTH($B210,0))))&lt;$C210)+(DATE(YEAR($B210),MONTH($B210)+1,MIN(AT$6,DAY(EOMONTH($B210,1))))&gt;=$B210)*(DATE(YEAR($B210),MONTH($B210)+1,MIN(AT$6,DAY(EOMONTH($B210,1))))&lt;$C210)))</f>
        <v>0</v>
      </c>
      <c r="AU210" s="48" t="n">
        <f aca="false">IF(OR(N(AU$5)=0,AU$6=""),0,AU$5*((DATE(YEAR($B210),MONTH($B210),MIN(AU$6,DAY(EOMONTH($B210,0))))&gt;=$B210)*(DATE(YEAR($B210),MONTH($B210),MIN(AU$6,DAY(EOMONTH($B210,0))))&lt;$C210)+(DATE(YEAR($B210),MONTH($B210)+1,MIN(AU$6,DAY(EOMONTH($B210,1))))&gt;=$B210)*(DATE(YEAR($B210),MONTH($B210)+1,MIN(AU$6,DAY(EOMONTH($B210,1))))&lt;$C210)))</f>
        <v>0</v>
      </c>
      <c r="AV210" s="48" t="n">
        <f aca="false">IF(OR(N(AV$5)=0,AV$6=""),0,AV$5*((DATE(YEAR($B210),MONTH($B210),MIN(AV$6,DAY(EOMONTH($B210,0))))&gt;=$B210)*(DATE(YEAR($B210),MONTH($B210),MIN(AV$6,DAY(EOMONTH($B210,0))))&lt;$C210)+(DATE(YEAR($B210),MONTH($B210)+1,MIN(AV$6,DAY(EOMONTH($B210,1))))&gt;=$B210)*(DATE(YEAR($B210),MONTH($B210)+1,MIN(AV$6,DAY(EOMONTH($B210,1))))&lt;$C210)))</f>
        <v>0</v>
      </c>
      <c r="AW210" s="48" t="n">
        <f aca="false">IF(OR(N(AW$5)=0,AW$6=""),0,AW$5*((DATE(YEAR($B210),MONTH($B210),MIN(AW$6,DAY(EOMONTH($B210,0))))&gt;=$B210)*(DATE(YEAR($B210),MONTH($B210),MIN(AW$6,DAY(EOMONTH($B210,0))))&lt;$C210)+(DATE(YEAR($B210),MONTH($B210)+1,MIN(AW$6,DAY(EOMONTH($B210,1))))&gt;=$B210)*(DATE(YEAR($B210),MONTH($B210)+1,MIN(AW$6,DAY(EOMONTH($B210,1))))&lt;$C210)))</f>
        <v>0</v>
      </c>
      <c r="AX210" s="48" t="n">
        <f aca="false">IF(OR(N(AX$5)=0,AX$6=""),0,AX$5*((DATE(YEAR($B210),MONTH($B210),MIN(AX$6,DAY(EOMONTH($B210,0))))&gt;=$B210)*(DATE(YEAR($B210),MONTH($B210),MIN(AX$6,DAY(EOMONTH($B210,0))))&lt;$C210)+(DATE(YEAR($B210),MONTH($B210)+1,MIN(AX$6,DAY(EOMONTH($B210,1))))&gt;=$B210)*(DATE(YEAR($B210),MONTH($B210)+1,MIN(AX$6,DAY(EOMONTH($B210,1))))&lt;$C210)))</f>
        <v>0</v>
      </c>
      <c r="AY210" s="48" t="n">
        <f aca="false">IF(OR(N(AY$5)=0,AY$6=""),0,AY$5*((DATE(YEAR($B210),MONTH($B210),MIN(AY$6,DAY(EOMONTH($B210,0))))&gt;=$B210)*(DATE(YEAR($B210),MONTH($B210),MIN(AY$6,DAY(EOMONTH($B210,0))))&lt;$C210)+(DATE(YEAR($B210),MONTH($B210)+1,MIN(AY$6,DAY(EOMONTH($B210,1))))&gt;=$B210)*(DATE(YEAR($B210),MONTH($B210)+1,MIN(AY$6,DAY(EOMONTH($B210,1))))&lt;$C210)))</f>
        <v>0</v>
      </c>
      <c r="AZ210" s="48" t="n">
        <f aca="false">IF(OR(N(AZ$5)=0,AZ$6=""),0,AZ$5*((DATE(YEAR($B210),MONTH($B210),MIN(AZ$6,DAY(EOMONTH($B210,0))))&gt;=$B210)*(DATE(YEAR($B210),MONTH($B210),MIN(AZ$6,DAY(EOMONTH($B210,0))))&lt;$C210)+(DATE(YEAR($B210),MONTH($B210)+1,MIN(AZ$6,DAY(EOMONTH($B210,1))))&gt;=$B210)*(DATE(YEAR($B210),MONTH($B210)+1,MIN(AZ$6,DAY(EOMONTH($B210,1))))&lt;$C210)))</f>
        <v>0</v>
      </c>
      <c r="BA210" s="48" t="n">
        <f aca="false">IF(OR(N(BA$5)=0,BA$6=""),0,BA$5*((DATE(YEAR($B210),MONTH($B210),MIN(BA$6,DAY(EOMONTH($B210,0))))&gt;=$B210)*(DATE(YEAR($B210),MONTH($B210),MIN(BA$6,DAY(EOMONTH($B210,0))))&lt;$C210)+(DATE(YEAR($B210),MONTH($B210)+1,MIN(BA$6,DAY(EOMONTH($B210,1))))&gt;=$B210)*(DATE(YEAR($B210),MONTH($B210)+1,MIN(BA$6,DAY(EOMONTH($B210,1))))&lt;$C210)))</f>
        <v>0</v>
      </c>
      <c r="BB210" s="48" t="n">
        <f aca="false">IF(OR(N(BB$5)=0,BB$6=""),0,BB$5*((DATE(YEAR($B210),MONTH($B210),MIN(BB$6,DAY(EOMONTH($B210,0))))&gt;=$B210)*(DATE(YEAR($B210),MONTH($B210),MIN(BB$6,DAY(EOMONTH($B210,0))))&lt;$C210)+(DATE(YEAR($B210),MONTH($B210)+1,MIN(BB$6,DAY(EOMONTH($B210,1))))&gt;=$B210)*(DATE(YEAR($B210),MONTH($B210)+1,MIN(BB$6,DAY(EOMONTH($B210,1))))&lt;$C210)))</f>
        <v>0</v>
      </c>
      <c r="BC210" s="48" t="n">
        <f aca="false">IF(OR(N(BC$5)=0,BC$6=""),0,BC$5*((DATE(YEAR($B210),MONTH($B210),MIN(BC$6,DAY(EOMONTH($B210,0))))&gt;=$B210)*(DATE(YEAR($B210),MONTH($B210),MIN(BC$6,DAY(EOMONTH($B210,0))))&lt;$C210)+(DATE(YEAR($B210),MONTH($B210)+1,MIN(BC$6,DAY(EOMONTH($B210,1))))&gt;=$B210)*(DATE(YEAR($B210),MONTH($B210)+1,MIN(BC$6,DAY(EOMONTH($B210,1))))&lt;$C210)))</f>
        <v>0</v>
      </c>
      <c r="BD210" s="48" t="n">
        <f aca="false">IF(OR(N(BD$5)=0,BD$6=""),0,BD$5*((DATE(YEAR($B210),MONTH($B210),MIN(BD$6,DAY(EOMONTH($B210,0))))&gt;=$B210)*(DATE(YEAR($B210),MONTH($B210),MIN(BD$6,DAY(EOMONTH($B210,0))))&lt;$C210)+(DATE(YEAR($B210),MONTH($B210)+1,MIN(BD$6,DAY(EOMONTH($B210,1))))&gt;=$B210)*(DATE(YEAR($B210),MONTH($B210)+1,MIN(BD$6,DAY(EOMONTH($B210,1))))&lt;$C210)))</f>
        <v>0</v>
      </c>
      <c r="BE210" s="48" t="n">
        <f aca="false">IF(OR(N(BE$5)=0,BE$6=""),0,BE$5*((DATE(YEAR($B210),MONTH($B210),MIN(BE$6,DAY(EOMONTH($B210,0))))&gt;=$B210)*(DATE(YEAR($B210),MONTH($B210),MIN(BE$6,DAY(EOMONTH($B210,0))))&lt;$C210)+(DATE(YEAR($B210),MONTH($B210)+1,MIN(BE$6,DAY(EOMONTH($B210,1))))&gt;=$B210)*(DATE(YEAR($B210),MONTH($B210)+1,MIN(BE$6,DAY(EOMONTH($B210,1))))&lt;$C210)))</f>
        <v>0</v>
      </c>
      <c r="BF210" s="48" t="n">
        <f aca="false">IF(OR(N(BF$5)=0,BF$6=""),0,BF$5*((DATE(YEAR($B210),MONTH($B210),MIN(BF$6,DAY(EOMONTH($B210,0))))&gt;=$B210)*(DATE(YEAR($B210),MONTH($B210),MIN(BF$6,DAY(EOMONTH($B210,0))))&lt;$C210)+(DATE(YEAR($B210),MONTH($B210)+1,MIN(BF$6,DAY(EOMONTH($B210,1))))&gt;=$B210)*(DATE(YEAR($B210),MONTH($B210)+1,MIN(BF$6,DAY(EOMONTH($B210,1))))&lt;$C210)))</f>
        <v>0</v>
      </c>
      <c r="BG210" s="48" t="n">
        <f aca="false">IF(OR(N(BG$5)=0,BG$6=""),0,BG$5*((DATE(YEAR($B210),MONTH($B210),MIN(BG$6,DAY(EOMONTH($B210,0))))&gt;=$B210)*(DATE(YEAR($B210),MONTH($B210),MIN(BG$6,DAY(EOMONTH($B210,0))))&lt;$C210)+(DATE(YEAR($B210),MONTH($B210)+1,MIN(BG$6,DAY(EOMONTH($B210,1))))&gt;=$B210)*(DATE(YEAR($B210),MONTH($B210)+1,MIN(BG$6,DAY(EOMONTH($B210,1))))&lt;$C210)))</f>
        <v>0</v>
      </c>
      <c r="BH210" s="48" t="n">
        <f aca="false">IF(OR(N(BH$5)=0,BH$6=""),0,BH$5*((DATE(YEAR($B210),MONTH($B210),MIN(BH$6,DAY(EOMONTH($B210,0))))&gt;=$B210)*(DATE(YEAR($B210),MONTH($B210),MIN(BH$6,DAY(EOMONTH($B210,0))))&lt;$C210)+(DATE(YEAR($B210),MONTH($B210)+1,MIN(BH$6,DAY(EOMONTH($B210,1))))&gt;=$B210)*(DATE(YEAR($B210),MONTH($B210)+1,MIN(BH$6,DAY(EOMONTH($B210,1))))&lt;$C210)))</f>
        <v>0</v>
      </c>
      <c r="BI210" s="48" t="n">
        <f aca="false">IF(OR(N(BI$5)=0,BI$6=""),0,BI$5*((DATE(YEAR($B210),MONTH($B210),MIN(BI$6,DAY(EOMONTH($B210,0))))&gt;=$B210)*(DATE(YEAR($B210),MONTH($B210),MIN(BI$6,DAY(EOMONTH($B210,0))))&lt;$C210)+(DATE(YEAR($B210),MONTH($B210)+1,MIN(BI$6,DAY(EOMONTH($B210,1))))&gt;=$B210)*(DATE(YEAR($B210),MONTH($B210)+1,MIN(BI$6,DAY(EOMONTH($B210,1))))&lt;$C210)))</f>
        <v>0</v>
      </c>
      <c r="BJ210" s="48" t="n">
        <f aca="false">IF(OR(N(BJ$5)=0,BJ$6=""),0,BJ$5*((DATE(YEAR($B210),MONTH($B210),MIN(BJ$6,DAY(EOMONTH($B210,0))))&gt;=$B210)*(DATE(YEAR($B210),MONTH($B210),MIN(BJ$6,DAY(EOMONTH($B210,0))))&lt;$C210)+(DATE(YEAR($B210),MONTH($B210)+1,MIN(BJ$6,DAY(EOMONTH($B210,1))))&gt;=$B210)*(DATE(YEAR($B210),MONTH($B210)+1,MIN(BJ$6,DAY(EOMONTH($B210,1))))&lt;$C210)))</f>
        <v>0</v>
      </c>
      <c r="BK210" s="48" t="n">
        <f aca="false">IF(OR(N(BK$5)=0,BK$6=""),0,BK$5*((DATE(YEAR($B210),MONTH($B210),MIN(BK$6,DAY(EOMONTH($B210,0))))&gt;=$B210)*(DATE(YEAR($B210),MONTH($B210),MIN(BK$6,DAY(EOMONTH($B210,0))))&lt;$C210)+(DATE(YEAR($B210),MONTH($B210)+1,MIN(BK$6,DAY(EOMONTH($B210,1))))&gt;=$B210)*(DATE(YEAR($B210),MONTH($B210)+1,MIN(BK$6,DAY(EOMONTH($B210,1))))&lt;$C210)))</f>
        <v>0</v>
      </c>
      <c r="BL210" s="48" t="n">
        <f aca="false">IF(OR(N(BL$5)=0,BL$6=""),0,BL$5*((DATE(YEAR($B210),MONTH($B210),MIN(BL$6,DAY(EOMONTH($B210,0))))&gt;=$B210)*(DATE(YEAR($B210),MONTH($B210),MIN(BL$6,DAY(EOMONTH($B210,0))))&lt;$C210)+(DATE(YEAR($B210),MONTH($B210)+1,MIN(BL$6,DAY(EOMONTH($B210,1))))&gt;=$B210)*(DATE(YEAR($B210),MONTH($B210)+1,MIN(BL$6,DAY(EOMONTH($B210,1))))&lt;$C210)))</f>
        <v>0</v>
      </c>
      <c r="BM210" s="48" t="n">
        <f aca="false">IF(OR(N(BM$5)=0,BM$6=""),0,BM$5*((DATE(YEAR($B210),MONTH($B210),MIN(BM$6,DAY(EOMONTH($B210,0))))&gt;=$B210)*(DATE(YEAR($B210),MONTH($B210),MIN(BM$6,DAY(EOMONTH($B210,0))))&lt;$C210)+(DATE(YEAR($B210),MONTH($B210)+1,MIN(BM$6,DAY(EOMONTH($B210,1))))&gt;=$B210)*(DATE(YEAR($B210),MONTH($B210)+1,MIN(BM$6,DAY(EOMONTH($B210,1))))&lt;$C210)))</f>
        <v>0</v>
      </c>
      <c r="BN210" s="48" t="n">
        <f aca="false">IF(OR(N(BN$5)=0,BN$6=""),0,BN$5*((DATE(YEAR($B210),MONTH($B210),MIN(BN$6,DAY(EOMONTH($B210,0))))&gt;=$B210)*(DATE(YEAR($B210),MONTH($B210),MIN(BN$6,DAY(EOMONTH($B210,0))))&lt;$C210)+(DATE(YEAR($B210),MONTH($B210)+1,MIN(BN$6,DAY(EOMONTH($B210,1))))&gt;=$B210)*(DATE(YEAR($B210),MONTH($B210)+1,MIN(BN$6,DAY(EOMONTH($B210,1))))&lt;$C210)))</f>
        <v>0</v>
      </c>
      <c r="BO210" s="48" t="n">
        <f aca="false">IF(OR(N(BO$5)=0,BO$6=""),0,BO$5*((DATE(YEAR($B210),MONTH($B210),MIN(BO$6,DAY(EOMONTH($B210,0))))&gt;=$B210)*(DATE(YEAR($B210),MONTH($B210),MIN(BO$6,DAY(EOMONTH($B210,0))))&lt;$C210)+(DATE(YEAR($B210),MONTH($B210)+1,MIN(BO$6,DAY(EOMONTH($B210,1))))&gt;=$B210)*(DATE(YEAR($B210),MONTH($B210)+1,MIN(BO$6,DAY(EOMONTH($B210,1))))&lt;$C210)))</f>
        <v>0</v>
      </c>
      <c r="BP210" s="48" t="n">
        <f aca="false">IF(OR(N(BP$5)=0,BP$6=""),0,BP$5*((DATE(YEAR($B210),MONTH($B210),MIN(BP$6,DAY(EOMONTH($B210,0))))&gt;=$B210)*(DATE(YEAR($B210),MONTH($B210),MIN(BP$6,DAY(EOMONTH($B210,0))))&lt;$C210)+(DATE(YEAR($B210),MONTH($B210)+1,MIN(BP$6,DAY(EOMONTH($B210,1))))&gt;=$B210)*(DATE(YEAR($B210),MONTH($B210)+1,MIN(BP$6,DAY(EOMONTH($B210,1))))&lt;$C210)))</f>
        <v>0</v>
      </c>
      <c r="BQ210" s="48" t="n">
        <f aca="false">IF(OR(N(BQ$5)=0,BQ$6=""),0,BQ$5*((DATE(YEAR($B210),MONTH($B210),MIN(BQ$6,DAY(EOMONTH($B210,0))))&gt;=$B210)*(DATE(YEAR($B210),MONTH($B210),MIN(BQ$6,DAY(EOMONTH($B210,0))))&lt;$C210)+(DATE(YEAR($B210),MONTH($B210)+1,MIN(BQ$6,DAY(EOMONTH($B210,1))))&gt;=$B210)*(DATE(YEAR($B210),MONTH($B210)+1,MIN(BQ$6,DAY(EOMONTH($B210,1))))&lt;$C210)))</f>
        <v>0</v>
      </c>
      <c r="BR210" s="48" t="n">
        <f aca="false">IF(OR(N(BR$5)=0,BR$6=""),0,BR$5*((DATE(YEAR($B210),MONTH($B210),MIN(BR$6,DAY(EOMONTH($B210,0))))&gt;=$B210)*(DATE(YEAR($B210),MONTH($B210),MIN(BR$6,DAY(EOMONTH($B210,0))))&lt;$C210)+(DATE(YEAR($B210),MONTH($B210)+1,MIN(BR$6,DAY(EOMONTH($B210,1))))&gt;=$B210)*(DATE(YEAR($B210),MONTH($B210)+1,MIN(BR$6,DAY(EOMONTH($B210,1))))&lt;$C210)))</f>
        <v>0</v>
      </c>
      <c r="BS210" s="48" t="n">
        <f aca="false">IF(OR(N(BS$5)=0,BS$6=""),0,BS$5*((DATE(YEAR($B210),MONTH($B210),MIN(BS$6,DAY(EOMONTH($B210,0))))&gt;=$B210)*(DATE(YEAR($B210),MONTH($B210),MIN(BS$6,DAY(EOMONTH($B210,0))))&lt;$C210)+(DATE(YEAR($B210),MONTH($B210)+1,MIN(BS$6,DAY(EOMONTH($B210,1))))&gt;=$B210)*(DATE(YEAR($B210),MONTH($B210)+1,MIN(BS$6,DAY(EOMONTH($B210,1))))&lt;$C210)))</f>
        <v>0</v>
      </c>
      <c r="BT210" s="48" t="n">
        <f aca="false">IF(OR(N(BT$5)=0,BT$6=""),0,BT$5*((DATE(YEAR($B210),MONTH($B210),MIN(BT$6,DAY(EOMONTH($B210,0))))&gt;=$B210)*(DATE(YEAR($B210),MONTH($B210),MIN(BT$6,DAY(EOMONTH($B210,0))))&lt;$C210)+(DATE(YEAR($B210),MONTH($B210)+1,MIN(BT$6,DAY(EOMONTH($B210,1))))&gt;=$B210)*(DATE(YEAR($B210),MONTH($B210)+1,MIN(BT$6,DAY(EOMONTH($B210,1))))&lt;$C210)))</f>
        <v>0</v>
      </c>
      <c r="BU210" s="48" t="n">
        <f aca="false">IF(OR(N(BU$5)=0,BU$6=""),0,BU$5*((DATE(YEAR($B210),MONTH($B210),MIN(BU$6,DAY(EOMONTH($B210,0))))&gt;=$B210)*(DATE(YEAR($B210),MONTH($B210),MIN(BU$6,DAY(EOMONTH($B210,0))))&lt;$C210)+(DATE(YEAR($B210),MONTH($B210)+1,MIN(BU$6,DAY(EOMONTH($B210,1))))&gt;=$B210)*(DATE(YEAR($B210),MONTH($B210)+1,MIN(BU$6,DAY(EOMONTH($B210,1))))&lt;$C210)))</f>
        <v>0</v>
      </c>
      <c r="BV210" s="48" t="n">
        <f aca="false">IF(OR(N(BV$5)=0,BV$6=""),0,BV$5*((DATE(YEAR($B210),MONTH($B210),MIN(BV$6,DAY(EOMONTH($B210,0))))&gt;=$B210)*(DATE(YEAR($B210),MONTH($B210),MIN(BV$6,DAY(EOMONTH($B210,0))))&lt;$C210)+(DATE(YEAR($B210),MONTH($B210)+1,MIN(BV$6,DAY(EOMONTH($B210,1))))&gt;=$B210)*(DATE(YEAR($B210),MONTH($B210)+1,MIN(BV$6,DAY(EOMONTH($B210,1))))&lt;$C210)))</f>
        <v>0</v>
      </c>
      <c r="BW210" s="48" t="n">
        <f aca="false">IF(OR(N(BW$5)=0,BW$6=""),0,BW$5*((DATE(YEAR($B210),MONTH($B210),MIN(BW$6,DAY(EOMONTH($B210,0))))&gt;=$B210)*(DATE(YEAR($B210),MONTH($B210),MIN(BW$6,DAY(EOMONTH($B210,0))))&lt;$C210)+(DATE(YEAR($B210),MONTH($B210)+1,MIN(BW$6,DAY(EOMONTH($B210,1))))&gt;=$B210)*(DATE(YEAR($B210),MONTH($B210)+1,MIN(BW$6,DAY(EOMONTH($B210,1))))&lt;$C210)))</f>
        <v>0</v>
      </c>
      <c r="BX210" s="48" t="n">
        <f aca="false">MIN(Z210,(FT209*(1+FT$5/Setup!$C$36)+IF($V210=1,N($F210),0)))</f>
        <v>0</v>
      </c>
      <c r="BY210" s="48" t="n">
        <f aca="false">MIN(AA210,(FU209*(1+FU$5/Setup!$C$36)+IF($V210=2,N($F210),0)))</f>
        <v>0</v>
      </c>
      <c r="BZ210" s="48" t="n">
        <f aca="false">MIN(AB210,(FV209*(1+FV$5/Setup!$C$36)+IF($V210=3,N($F210),0)))</f>
        <v>0</v>
      </c>
      <c r="CA210" s="48" t="n">
        <f aca="false">MIN(AC210,(FW209*(1+FW$5/Setup!$C$36)+IF($V210=4,N($F210),0)))</f>
        <v>0</v>
      </c>
      <c r="CB210" s="48" t="n">
        <f aca="false">MIN(AD210,(FX209*(1+FX$5/Setup!$C$36)+IF($V210=5,N($F210),0)))</f>
        <v>0</v>
      </c>
      <c r="CC210" s="48" t="n">
        <f aca="false">MIN(AE210,(FY209*(1+FY$5/Setup!$C$36)+IF($V210=6,N($F210),0)))</f>
        <v>0</v>
      </c>
      <c r="CD210" s="48" t="n">
        <f aca="false">MIN(AF210,(FZ209*(1+FZ$5/Setup!$C$36)+IF($V210=7,N($F210),0)))</f>
        <v>0</v>
      </c>
      <c r="CE210" s="48" t="n">
        <f aca="false">MIN(AG210,(GA209*(1+GA$5/Setup!$C$36)+IF($V210=8,N($F210),0)))</f>
        <v>0</v>
      </c>
      <c r="CF210" s="48" t="n">
        <f aca="false">MIN(AH210,(GB209*(1+GB$5/Setup!$C$36)+IF($V210=9,N($F210),0)))</f>
        <v>0</v>
      </c>
      <c r="CG210" s="48" t="n">
        <f aca="false">MIN(AI210,(GC209*(1+GC$5/Setup!$C$36)+IF($V210=10,N($F210),0)))</f>
        <v>0</v>
      </c>
      <c r="CH210" s="48" t="n">
        <f aca="false">MIN(AJ210,(GD209*(1+GD$5/Setup!$C$36)+IF($V210=11,N($F210),0)))</f>
        <v>0</v>
      </c>
      <c r="CI210" s="48" t="n">
        <f aca="false">MIN(AK210,(GE209*(1+GE$5/Setup!$C$36)+IF($V210=12,N($F210),0)))</f>
        <v>0</v>
      </c>
      <c r="CJ210" s="48" t="n">
        <f aca="false">MIN(AL210,(GF209*(1+GF$5/Setup!$C$36)+IF($V210=13,N($F210),0)))</f>
        <v>0</v>
      </c>
      <c r="CK210" s="48" t="n">
        <f aca="false">MIN(AM210,(GG209*(1+GG$5/Setup!$C$36)+IF($V210=14,N($F210),0)))</f>
        <v>0</v>
      </c>
      <c r="CL210" s="48" t="n">
        <f aca="false">MIN(AN210,(GH209*(1+GH$5/Setup!$C$36)+IF($V210=15,N($F210),0)))</f>
        <v>0</v>
      </c>
      <c r="CM210" s="48" t="n">
        <f aca="false">MIN(AO210,(GI209*(1+GI$5/Setup!$C$36)+IF($V210=16,N($F210),0)))</f>
        <v>0</v>
      </c>
      <c r="CN210" s="48" t="n">
        <f aca="false">MIN(AP210,(GJ209*(1+GJ$5/Setup!$C$36)+IF($V210=17,N($F210),0)))</f>
        <v>0</v>
      </c>
      <c r="CO210" s="48" t="n">
        <f aca="false">MIN(AQ210,(GK209*(1+GK$5/Setup!$C$36)+IF($V210=18,N($F210),0)))</f>
        <v>0</v>
      </c>
      <c r="CP210" s="48" t="n">
        <f aca="false">MIN(AR210,(GL209*(1+GL$5/Setup!$C$36)+IF($V210=19,N($F210),0)))</f>
        <v>0</v>
      </c>
      <c r="CQ210" s="48" t="n">
        <f aca="false">MIN(AS210,(GM209*(1+GM$5/Setup!$C$36)+IF($V210=20,N($F210),0)))</f>
        <v>0</v>
      </c>
      <c r="CR210" s="48" t="n">
        <f aca="false">MIN(AT210,(GN209*(1+GN$5/Setup!$C$36)+IF($V210=21,N($F210),0)))</f>
        <v>0</v>
      </c>
      <c r="CS210" s="48" t="n">
        <f aca="false">MIN(AU210,(GO209*(1+GO$5/Setup!$C$36)+IF($V210=22,N($F210),0)))</f>
        <v>0</v>
      </c>
      <c r="CT210" s="48" t="n">
        <f aca="false">MIN(AV210,(GP209*(1+GP$5/Setup!$C$36)+IF($V210=23,N($F210),0)))</f>
        <v>0</v>
      </c>
      <c r="CU210" s="48" t="n">
        <f aca="false">MIN(AW210,(GQ209*(1+GQ$5/Setup!$C$36)+IF($V210=24,N($F210),0)))</f>
        <v>0</v>
      </c>
      <c r="CV210" s="48" t="n">
        <f aca="false">MIN(AX210,(GR209*(1+GR$5/Setup!$C$36)+IF($V210=25,N($F210),0)))</f>
        <v>0</v>
      </c>
      <c r="CW210" s="48" t="n">
        <f aca="false">MIN(AY210,(GS209*(1+GS$5/Setup!$C$36)+IF($V210=26,N($F210),0)))</f>
        <v>0</v>
      </c>
      <c r="CX210" s="48" t="n">
        <f aca="false">MIN(AZ210,(GT209*(1+GT$5/Setup!$C$36)+IF($V210=27,N($F210),0)))</f>
        <v>0</v>
      </c>
      <c r="CY210" s="48" t="n">
        <f aca="false">MIN(BA210,(GU209*(1+GU$5/Setup!$C$36)+IF($V210=28,N($F210),0)))</f>
        <v>0</v>
      </c>
      <c r="CZ210" s="48" t="n">
        <f aca="false">MIN(BB210,(GV209*(1+GV$5/Setup!$C$36)+IF($V210=29,N($F210),0)))</f>
        <v>0</v>
      </c>
      <c r="DA210" s="48" t="n">
        <f aca="false">MIN(BC210,(GW209*(1+GW$5/Setup!$C$36)+IF($V210=30,N($F210),0)))</f>
        <v>0</v>
      </c>
      <c r="DB210" s="48" t="n">
        <f aca="false">MIN(BD210,(GX209*(1+GX$5/Setup!$C$36)+IF($V210=31,N($F210),0)))</f>
        <v>0</v>
      </c>
      <c r="DC210" s="48" t="n">
        <f aca="false">MIN(BE210,(GY209*(1+GY$5/Setup!$C$36)+IF($V210=32,N($F210),0)))</f>
        <v>0</v>
      </c>
      <c r="DD210" s="48" t="n">
        <f aca="false">MIN(BF210,(GZ209*(1+GZ$5/Setup!$C$36)+IF($V210=33,N($F210),0)))</f>
        <v>0</v>
      </c>
      <c r="DE210" s="48" t="n">
        <f aca="false">MIN(BG210,(HA209*(1+HA$5/Setup!$C$36)+IF($V210=34,N($F210),0)))</f>
        <v>0</v>
      </c>
      <c r="DF210" s="48" t="n">
        <f aca="false">MIN(BH210,(HB209*(1+HB$5/Setup!$C$36)+IF($V210=35,N($F210),0)))</f>
        <v>0</v>
      </c>
      <c r="DG210" s="48" t="n">
        <f aca="false">MIN(BI210,(HC209*(1+HC$5/Setup!$C$36)+IF($V210=36,N($F210),0)))</f>
        <v>0</v>
      </c>
      <c r="DH210" s="48" t="n">
        <f aca="false">MIN(BJ210,(HD209*(1+HD$5/Setup!$C$36)+IF($V210=37,N($F210),0)))</f>
        <v>0</v>
      </c>
      <c r="DI210" s="48" t="n">
        <f aca="false">MIN(BK210,(HE209*(1+HE$5/Setup!$C$36)+IF($V210=38,N($F210),0)))</f>
        <v>0</v>
      </c>
      <c r="DJ210" s="48" t="n">
        <f aca="false">MIN(BL210,(HF209*(1+HF$5/Setup!$C$36)+IF($V210=39,N($F210),0)))</f>
        <v>0</v>
      </c>
      <c r="DK210" s="48" t="n">
        <f aca="false">MIN(BM210,(HG209*(1+HG$5/Setup!$C$36)+IF($V210=40,N($F210),0)))</f>
        <v>0</v>
      </c>
      <c r="DL210" s="48" t="n">
        <f aca="false">MIN(BN210,(HH209*(1+HH$5/Setup!$C$36)+IF($V210=41,N($F210),0)))</f>
        <v>0</v>
      </c>
      <c r="DM210" s="48" t="n">
        <f aca="false">MIN(BO210,(HI209*(1+HI$5/Setup!$C$36)+IF($V210=42,N($F210),0)))</f>
        <v>0</v>
      </c>
      <c r="DN210" s="48" t="n">
        <f aca="false">MIN(BP210,(HJ209*(1+HJ$5/Setup!$C$36)+IF($V210=43,N($F210),0)))</f>
        <v>0</v>
      </c>
      <c r="DO210" s="48" t="n">
        <f aca="false">MIN(BQ210,(HK209*(1+HK$5/Setup!$C$36)+IF($V210=44,N($F210),0)))</f>
        <v>0</v>
      </c>
      <c r="DP210" s="48" t="n">
        <f aca="false">MIN(BR210,(HL209*(1+HL$5/Setup!$C$36)+IF($V210=45,N($F210),0)))</f>
        <v>0</v>
      </c>
      <c r="DQ210" s="48" t="n">
        <f aca="false">MIN(BS210,(HM209*(1+HM$5/Setup!$C$36)+IF($V210=46,N($F210),0)))</f>
        <v>0</v>
      </c>
      <c r="DR210" s="48" t="n">
        <f aca="false">MIN(BT210,(HN209*(1+HN$5/Setup!$C$36)+IF($V210=47,N($F210),0)))</f>
        <v>0</v>
      </c>
      <c r="DS210" s="48" t="n">
        <f aca="false">MIN(BU210,(HO209*(1+HO$5/Setup!$C$36)+IF($V210=48,N($F210),0)))</f>
        <v>0</v>
      </c>
      <c r="DT210" s="48" t="n">
        <f aca="false">MIN(BV210,(HP209*(1+HP$5/Setup!$C$36)+IF($V210=49,N($F210),0)))</f>
        <v>0</v>
      </c>
      <c r="DU210" s="48" t="n">
        <f aca="false">MIN(BW210,(HQ209*(1+HQ$5/Setup!$C$36)+IF($V210=50,N($F210),0)))</f>
        <v>0</v>
      </c>
      <c r="DV210" s="48" t="n">
        <f aca="false">MIN(MAX((FT209*(1+FT$5/Setup!$C$36)+IF($V210=1,N($F210),0))-BX210,0),MAX($P210-0,0))</f>
        <v>0</v>
      </c>
      <c r="DW210" s="48" t="n">
        <f aca="false">MIN(MAX((FU209*(1+FU$5/Setup!$C$36)+IF($V210=2,N($F210),0))-BY210,0),MAX($P210-SUM(DV210:DV210),0))</f>
        <v>0</v>
      </c>
      <c r="DX210" s="48" t="n">
        <f aca="false">MIN(MAX((FV209*(1+FV$5/Setup!$C$36)+IF($V210=3,N($F210),0))-BZ210,0),MAX($P210-SUM(DV210:DW210),0))</f>
        <v>0</v>
      </c>
      <c r="DY210" s="48" t="n">
        <f aca="false">MIN(MAX((FW209*(1+FW$5/Setup!$C$36)+IF($V210=4,N($F210),0))-CA210,0),MAX($P210-SUM(DV210:DX210),0))</f>
        <v>0</v>
      </c>
      <c r="DZ210" s="48" t="n">
        <f aca="false">MIN(MAX((FX209*(1+FX$5/Setup!$C$36)+IF($V210=5,N($F210),0))-CB210,0),MAX($P210-SUM(DV210:DY210),0))</f>
        <v>0</v>
      </c>
      <c r="EA210" s="48" t="n">
        <f aca="false">MIN(MAX((FY209*(1+FY$5/Setup!$C$36)+IF($V210=6,N($F210),0))-CC210,0),MAX($P210-SUM(DV210:DZ210),0))</f>
        <v>0</v>
      </c>
      <c r="EB210" s="48" t="n">
        <f aca="false">MIN(MAX((FZ209*(1+FZ$5/Setup!$C$36)+IF($V210=7,N($F210),0))-CD210,0),MAX($P210-SUM(DV210:EA210),0))</f>
        <v>0</v>
      </c>
      <c r="EC210" s="48" t="n">
        <f aca="false">MIN(MAX((GA209*(1+GA$5/Setup!$C$36)+IF($V210=8,N($F210),0))-CE210,0),MAX($P210-SUM(DV210:EB210),0))</f>
        <v>0</v>
      </c>
      <c r="ED210" s="48" t="n">
        <f aca="false">MIN(MAX((GB209*(1+GB$5/Setup!$C$36)+IF($V210=9,N($F210),0))-CF210,0),MAX($P210-SUM(DV210:EC210),0))</f>
        <v>0</v>
      </c>
      <c r="EE210" s="48" t="n">
        <f aca="false">MIN(MAX((GC209*(1+GC$5/Setup!$C$36)+IF($V210=10,N($F210),0))-CG210,0),MAX($P210-SUM(DV210:ED210),0))</f>
        <v>0</v>
      </c>
      <c r="EF210" s="48" t="n">
        <f aca="false">MIN(MAX((GD209*(1+GD$5/Setup!$C$36)+IF($V210=11,N($F210),0))-CH210,0),MAX($P210-SUM(DV210:EE210),0))</f>
        <v>0</v>
      </c>
      <c r="EG210" s="48" t="n">
        <f aca="false">MIN(MAX((GE209*(1+GE$5/Setup!$C$36)+IF($V210=12,N($F210),0))-CI210,0),MAX($P210-SUM(DV210:EF210),0))</f>
        <v>0</v>
      </c>
      <c r="EH210" s="48" t="n">
        <f aca="false">MIN(MAX((GF209*(1+GF$5/Setup!$C$36)+IF($V210=13,N($F210),0))-CJ210,0),MAX($P210-SUM(DV210:EG210),0))</f>
        <v>0</v>
      </c>
      <c r="EI210" s="48" t="n">
        <f aca="false">MIN(MAX((GG209*(1+GG$5/Setup!$C$36)+IF($V210=14,N($F210),0))-CK210,0),MAX($P210-SUM(DV210:EH210),0))</f>
        <v>0</v>
      </c>
      <c r="EJ210" s="48" t="n">
        <f aca="false">MIN(MAX((GH209*(1+GH$5/Setup!$C$36)+IF($V210=15,N($F210),0))-CL210,0),MAX($P210-SUM(DV210:EI210),0))</f>
        <v>0</v>
      </c>
      <c r="EK210" s="48" t="n">
        <f aca="false">MIN(MAX((GI209*(1+GI$5/Setup!$C$36)+IF($V210=16,N($F210),0))-CM210,0),MAX($P210-SUM(DV210:EJ210),0))</f>
        <v>0</v>
      </c>
      <c r="EL210" s="48" t="n">
        <f aca="false">MIN(MAX((GJ209*(1+GJ$5/Setup!$C$36)+IF($V210=17,N($F210),0))-CN210,0),MAX($P210-SUM(DV210:EK210),0))</f>
        <v>0</v>
      </c>
      <c r="EM210" s="48" t="n">
        <f aca="false">MIN(MAX((GK209*(1+GK$5/Setup!$C$36)+IF($V210=18,N($F210),0))-CO210,0),MAX($P210-SUM(DV210:EL210),0))</f>
        <v>0</v>
      </c>
      <c r="EN210" s="48" t="n">
        <f aca="false">MIN(MAX((GL209*(1+GL$5/Setup!$C$36)+IF($V210=19,N($F210),0))-CP210,0),MAX($P210-SUM(DV210:EM210),0))</f>
        <v>0</v>
      </c>
      <c r="EO210" s="48" t="n">
        <f aca="false">MIN(MAX((GM209*(1+GM$5/Setup!$C$36)+IF($V210=20,N($F210),0))-CQ210,0),MAX($P210-SUM(DV210:EN210),0))</f>
        <v>0</v>
      </c>
      <c r="EP210" s="48" t="n">
        <f aca="false">MIN(MAX((GN209*(1+GN$5/Setup!$C$36)+IF($V210=21,N($F210),0))-CR210,0),MAX($P210-SUM(DV210:EO210),0))</f>
        <v>0</v>
      </c>
      <c r="EQ210" s="48" t="n">
        <f aca="false">MIN(MAX((GO209*(1+GO$5/Setup!$C$36)+IF($V210=22,N($F210),0))-CS210,0),MAX($P210-SUM(DV210:EP210),0))</f>
        <v>0</v>
      </c>
      <c r="ER210" s="48" t="n">
        <f aca="false">MIN(MAX((GP209*(1+GP$5/Setup!$C$36)+IF($V210=23,N($F210),0))-CT210,0),MAX($P210-SUM(DV210:EQ210),0))</f>
        <v>0</v>
      </c>
      <c r="ES210" s="48" t="n">
        <f aca="false">MIN(MAX((GQ209*(1+GQ$5/Setup!$C$36)+IF($V210=24,N($F210),0))-CU210,0),MAX($P210-SUM(DV210:ER210),0))</f>
        <v>0</v>
      </c>
      <c r="ET210" s="48" t="n">
        <f aca="false">MIN(MAX((GR209*(1+GR$5/Setup!$C$36)+IF($V210=25,N($F210),0))-CV210,0),MAX($P210-SUM(DV210:ES210),0))</f>
        <v>0</v>
      </c>
      <c r="EU210" s="48" t="n">
        <f aca="false">MIN(MAX((GS209*(1+GS$5/Setup!$C$36)+IF($V210=26,N($F210),0))-CW210,0),MAX($P210-SUM(DV210:ET210),0))</f>
        <v>0</v>
      </c>
      <c r="EV210" s="48" t="n">
        <f aca="false">MIN(MAX((GT209*(1+GT$5/Setup!$C$36)+IF($V210=27,N($F210),0))-CX210,0),MAX($P210-SUM(DV210:EU210),0))</f>
        <v>0</v>
      </c>
      <c r="EW210" s="48" t="n">
        <f aca="false">MIN(MAX((GU209*(1+GU$5/Setup!$C$36)+IF($V210=28,N($F210),0))-CY210,0),MAX($P210-SUM(DV210:EV210),0))</f>
        <v>0</v>
      </c>
      <c r="EX210" s="48" t="n">
        <f aca="false">MIN(MAX((GV209*(1+GV$5/Setup!$C$36)+IF($V210=29,N($F210),0))-CZ210,0),MAX($P210-SUM(DV210:EW210),0))</f>
        <v>0</v>
      </c>
      <c r="EY210" s="48" t="n">
        <f aca="false">MIN(MAX((GW209*(1+GW$5/Setup!$C$36)+IF($V210=30,N($F210),0))-DA210,0),MAX($P210-SUM(DV210:EX210),0))</f>
        <v>0</v>
      </c>
      <c r="EZ210" s="48" t="n">
        <f aca="false">MIN(MAX((GX209*(1+GX$5/Setup!$C$36)+IF($V210=31,N($F210),0))-DB210,0),MAX($P210-SUM(DV210:EY210),0))</f>
        <v>0</v>
      </c>
      <c r="FA210" s="48" t="n">
        <f aca="false">MIN(MAX((GY209*(1+GY$5/Setup!$C$36)+IF($V210=32,N($F210),0))-DC210,0),MAX($P210-SUM(DV210:EZ210),0))</f>
        <v>0</v>
      </c>
      <c r="FB210" s="48" t="n">
        <f aca="false">MIN(MAX((GZ209*(1+GZ$5/Setup!$C$36)+IF($V210=33,N($F210),0))-DD210,0),MAX($P210-SUM(DV210:FA210),0))</f>
        <v>0</v>
      </c>
      <c r="FC210" s="48" t="n">
        <f aca="false">MIN(MAX((HA209*(1+HA$5/Setup!$C$36)+IF($V210=34,N($F210),0))-DE210,0),MAX($P210-SUM(DV210:FB210),0))</f>
        <v>0</v>
      </c>
      <c r="FD210" s="48" t="n">
        <f aca="false">MIN(MAX((HB209*(1+HB$5/Setup!$C$36)+IF($V210=35,N($F210),0))-DF210,0),MAX($P210-SUM(DV210:FC210),0))</f>
        <v>0</v>
      </c>
      <c r="FE210" s="48" t="n">
        <f aca="false">MIN(MAX((HC209*(1+HC$5/Setup!$C$36)+IF($V210=36,N($F210),0))-DG210,0),MAX($P210-SUM(DV210:FD210),0))</f>
        <v>0</v>
      </c>
      <c r="FF210" s="48" t="n">
        <f aca="false">MIN(MAX((HD209*(1+HD$5/Setup!$C$36)+IF($V210=37,N($F210),0))-DH210,0),MAX($P210-SUM(DV210:FE210),0))</f>
        <v>0</v>
      </c>
      <c r="FG210" s="48" t="n">
        <f aca="false">MIN(MAX((HE209*(1+HE$5/Setup!$C$36)+IF($V210=38,N($F210),0))-DI210,0),MAX($P210-SUM(DV210:FF210),0))</f>
        <v>0</v>
      </c>
      <c r="FH210" s="48" t="n">
        <f aca="false">MIN(MAX((HF209*(1+HF$5/Setup!$C$36)+IF($V210=39,N($F210),0))-DJ210,0),MAX($P210-SUM(DV210:FG210),0))</f>
        <v>0</v>
      </c>
      <c r="FI210" s="48" t="n">
        <f aca="false">MIN(MAX((HG209*(1+HG$5/Setup!$C$36)+IF($V210=40,N($F210),0))-DK210,0),MAX($P210-SUM(DV210:FH210),0))</f>
        <v>0</v>
      </c>
      <c r="FJ210" s="48" t="n">
        <f aca="false">MIN(MAX((HH209*(1+HH$5/Setup!$C$36)+IF($V210=41,N($F210),0))-DL210,0),MAX($P210-SUM(DV210:FI210),0))</f>
        <v>0</v>
      </c>
      <c r="FK210" s="48" t="n">
        <f aca="false">MIN(MAX((HI209*(1+HI$5/Setup!$C$36)+IF($V210=42,N($F210),0))-DM210,0),MAX($P210-SUM(DV210:FJ210),0))</f>
        <v>0</v>
      </c>
      <c r="FL210" s="48" t="n">
        <f aca="false">MIN(MAX((HJ209*(1+HJ$5/Setup!$C$36)+IF($V210=43,N($F210),0))-DN210,0),MAX($P210-SUM(DV210:FK210),0))</f>
        <v>0</v>
      </c>
      <c r="FM210" s="48" t="n">
        <f aca="false">MIN(MAX((HK209*(1+HK$5/Setup!$C$36)+IF($V210=44,N($F210),0))-DO210,0),MAX($P210-SUM(DV210:FL210),0))</f>
        <v>0</v>
      </c>
      <c r="FN210" s="48" t="n">
        <f aca="false">MIN(MAX((HL209*(1+HL$5/Setup!$C$36)+IF($V210=45,N($F210),0))-DP210,0),MAX($P210-SUM(DV210:FM210),0))</f>
        <v>0</v>
      </c>
      <c r="FO210" s="48" t="n">
        <f aca="false">MIN(MAX((HM209*(1+HM$5/Setup!$C$36)+IF($V210=46,N($F210),0))-DQ210,0),MAX($P210-SUM(DV210:FN210),0))</f>
        <v>0</v>
      </c>
      <c r="FP210" s="48" t="n">
        <f aca="false">MIN(MAX((HN209*(1+HN$5/Setup!$C$36)+IF($V210=47,N($F210),0))-DR210,0),MAX($P210-SUM(DV210:FO210),0))</f>
        <v>0</v>
      </c>
      <c r="FQ210" s="48" t="n">
        <f aca="false">MIN(MAX((HO209*(1+HO$5/Setup!$C$36)+IF($V210=48,N($F210),0))-DS210,0),MAX($P210-SUM(DV210:FP210),0))</f>
        <v>0</v>
      </c>
      <c r="FR210" s="48" t="n">
        <f aca="false">MIN(MAX((HP209*(1+HP$5/Setup!$C$36)+IF($V210=49,N($F210),0))-DT210,0),MAX($P210-SUM(DV210:FQ210),0))</f>
        <v>0</v>
      </c>
      <c r="FS210" s="48" t="n">
        <f aca="false">MIN(MAX((HQ209*(1+HQ$5/Setup!$C$36)+IF($V210=50,N($F210),0))-DU210,0),MAX($P210-SUM(DV210:FR210),0))</f>
        <v>0</v>
      </c>
      <c r="FT210" s="48" t="n">
        <f aca="false">IF((FT209*(1+FT$5/Setup!$C$36)+IF($V210=1,N($F210),0))-BX210-DV210&lt;0.005,0,(FT209*(1+FT$5/Setup!$C$36)+IF($V210=1,N($F210),0))-BX210-DV210)</f>
        <v>0</v>
      </c>
      <c r="FU210" s="48" t="n">
        <f aca="false">IF((FU209*(1+FU$5/Setup!$C$36)+IF($V210=2,N($F210),0))-BY210-DW210&lt;0.005,0,(FU209*(1+FU$5/Setup!$C$36)+IF($V210=2,N($F210),0))-BY210-DW210)</f>
        <v>0</v>
      </c>
      <c r="FV210" s="48" t="n">
        <f aca="false">IF((FV209*(1+FV$5/Setup!$C$36)+IF($V210=3,N($F210),0))-BZ210-DX210&lt;0.005,0,(FV209*(1+FV$5/Setup!$C$36)+IF($V210=3,N($F210),0))-BZ210-DX210)</f>
        <v>0</v>
      </c>
      <c r="FW210" s="48" t="n">
        <f aca="false">IF((FW209*(1+FW$5/Setup!$C$36)+IF($V210=4,N($F210),0))-CA210-DY210&lt;0.005,0,(FW209*(1+FW$5/Setup!$C$36)+IF($V210=4,N($F210),0))-CA210-DY210)</f>
        <v>0</v>
      </c>
      <c r="FX210" s="48" t="n">
        <f aca="false">IF((FX209*(1+FX$5/Setup!$C$36)+IF($V210=5,N($F210),0))-CB210-DZ210&lt;0.005,0,(FX209*(1+FX$5/Setup!$C$36)+IF($V210=5,N($F210),0))-CB210-DZ210)</f>
        <v>0</v>
      </c>
      <c r="FY210" s="48" t="n">
        <f aca="false">IF((FY209*(1+FY$5/Setup!$C$36)+IF($V210=6,N($F210),0))-CC210-EA210&lt;0.005,0,(FY209*(1+FY$5/Setup!$C$36)+IF($V210=6,N($F210),0))-CC210-EA210)</f>
        <v>0</v>
      </c>
      <c r="FZ210" s="48" t="n">
        <f aca="false">IF((FZ209*(1+FZ$5/Setup!$C$36)+IF($V210=7,N($F210),0))-CD210-EB210&lt;0.005,0,(FZ209*(1+FZ$5/Setup!$C$36)+IF($V210=7,N($F210),0))-CD210-EB210)</f>
        <v>0</v>
      </c>
      <c r="GA210" s="48" t="n">
        <f aca="false">IF((GA209*(1+GA$5/Setup!$C$36)+IF($V210=8,N($F210),0))-CE210-EC210&lt;0.005,0,(GA209*(1+GA$5/Setup!$C$36)+IF($V210=8,N($F210),0))-CE210-EC210)</f>
        <v>0</v>
      </c>
      <c r="GB210" s="48" t="n">
        <f aca="false">IF((GB209*(1+GB$5/Setup!$C$36)+IF($V210=9,N($F210),0))-CF210-ED210&lt;0.005,0,(GB209*(1+GB$5/Setup!$C$36)+IF($V210=9,N($F210),0))-CF210-ED210)</f>
        <v>0</v>
      </c>
      <c r="GC210" s="48" t="n">
        <f aca="false">IF((GC209*(1+GC$5/Setup!$C$36)+IF($V210=10,N($F210),0))-CG210-EE210&lt;0.005,0,(GC209*(1+GC$5/Setup!$C$36)+IF($V210=10,N($F210),0))-CG210-EE210)</f>
        <v>0</v>
      </c>
      <c r="GD210" s="48" t="n">
        <f aca="false">IF((GD209*(1+GD$5/Setup!$C$36)+IF($V210=11,N($F210),0))-CH210-EF210&lt;0.005,0,(GD209*(1+GD$5/Setup!$C$36)+IF($V210=11,N($F210),0))-CH210-EF210)</f>
        <v>0</v>
      </c>
      <c r="GE210" s="48" t="n">
        <f aca="false">IF((GE209*(1+GE$5/Setup!$C$36)+IF($V210=12,N($F210),0))-CI210-EG210&lt;0.005,0,(GE209*(1+GE$5/Setup!$C$36)+IF($V210=12,N($F210),0))-CI210-EG210)</f>
        <v>0</v>
      </c>
      <c r="GF210" s="48" t="n">
        <f aca="false">IF((GF209*(1+GF$5/Setup!$C$36)+IF($V210=13,N($F210),0))-CJ210-EH210&lt;0.005,0,(GF209*(1+GF$5/Setup!$C$36)+IF($V210=13,N($F210),0))-CJ210-EH210)</f>
        <v>0</v>
      </c>
      <c r="GG210" s="48" t="n">
        <f aca="false">IF((GG209*(1+GG$5/Setup!$C$36)+IF($V210=14,N($F210),0))-CK210-EI210&lt;0.005,0,(GG209*(1+GG$5/Setup!$C$36)+IF($V210=14,N($F210),0))-CK210-EI210)</f>
        <v>0</v>
      </c>
      <c r="GH210" s="48" t="n">
        <f aca="false">IF((GH209*(1+GH$5/Setup!$C$36)+IF($V210=15,N($F210),0))-CL210-EJ210&lt;0.005,0,(GH209*(1+GH$5/Setup!$C$36)+IF($V210=15,N($F210),0))-CL210-EJ210)</f>
        <v>0</v>
      </c>
      <c r="GI210" s="48" t="n">
        <f aca="false">IF((GI209*(1+GI$5/Setup!$C$36)+IF($V210=16,N($F210),0))-CM210-EK210&lt;0.005,0,(GI209*(1+GI$5/Setup!$C$36)+IF($V210=16,N($F210),0))-CM210-EK210)</f>
        <v>0</v>
      </c>
      <c r="GJ210" s="48" t="n">
        <f aca="false">IF((GJ209*(1+GJ$5/Setup!$C$36)+IF($V210=17,N($F210),0))-CN210-EL210&lt;0.005,0,(GJ209*(1+GJ$5/Setup!$C$36)+IF($V210=17,N($F210),0))-CN210-EL210)</f>
        <v>0</v>
      </c>
      <c r="GK210" s="48" t="n">
        <f aca="false">IF((GK209*(1+GK$5/Setup!$C$36)+IF($V210=18,N($F210),0))-CO210-EM210&lt;0.005,0,(GK209*(1+GK$5/Setup!$C$36)+IF($V210=18,N($F210),0))-CO210-EM210)</f>
        <v>0</v>
      </c>
      <c r="GL210" s="48" t="n">
        <f aca="false">IF((GL209*(1+GL$5/Setup!$C$36)+IF($V210=19,N($F210),0))-CP210-EN210&lt;0.005,0,(GL209*(1+GL$5/Setup!$C$36)+IF($V210=19,N($F210),0))-CP210-EN210)</f>
        <v>0</v>
      </c>
      <c r="GM210" s="48" t="n">
        <f aca="false">IF((GM209*(1+GM$5/Setup!$C$36)+IF($V210=20,N($F210),0))-CQ210-EO210&lt;0.005,0,(GM209*(1+GM$5/Setup!$C$36)+IF($V210=20,N($F210),0))-CQ210-EO210)</f>
        <v>0</v>
      </c>
      <c r="GN210" s="48" t="n">
        <f aca="false">IF((GN209*(1+GN$5/Setup!$C$36)+IF($V210=21,N($F210),0))-CR210-EP210&lt;0.005,0,(GN209*(1+GN$5/Setup!$C$36)+IF($V210=21,N($F210),0))-CR210-EP210)</f>
        <v>0</v>
      </c>
      <c r="GO210" s="48" t="n">
        <f aca="false">IF((GO209*(1+GO$5/Setup!$C$36)+IF($V210=22,N($F210),0))-CS210-EQ210&lt;0.005,0,(GO209*(1+GO$5/Setup!$C$36)+IF($V210=22,N($F210),0))-CS210-EQ210)</f>
        <v>0</v>
      </c>
      <c r="GP210" s="48" t="n">
        <f aca="false">IF((GP209*(1+GP$5/Setup!$C$36)+IF($V210=23,N($F210),0))-CT210-ER210&lt;0.005,0,(GP209*(1+GP$5/Setup!$C$36)+IF($V210=23,N($F210),0))-CT210-ER210)</f>
        <v>0</v>
      </c>
      <c r="GQ210" s="48" t="n">
        <f aca="false">IF((GQ209*(1+GQ$5/Setup!$C$36)+IF($V210=24,N($F210),0))-CU210-ES210&lt;0.005,0,(GQ209*(1+GQ$5/Setup!$C$36)+IF($V210=24,N($F210),0))-CU210-ES210)</f>
        <v>0</v>
      </c>
      <c r="GR210" s="48" t="n">
        <f aca="false">IF((GR209*(1+GR$5/Setup!$C$36)+IF($V210=25,N($F210),0))-CV210-ET210&lt;0.005,0,(GR209*(1+GR$5/Setup!$C$36)+IF($V210=25,N($F210),0))-CV210-ET210)</f>
        <v>0</v>
      </c>
      <c r="GS210" s="48" t="n">
        <f aca="false">IF((GS209*(1+GS$5/Setup!$C$36)+IF($V210=26,N($F210),0))-CW210-EU210&lt;0.005,0,(GS209*(1+GS$5/Setup!$C$36)+IF($V210=26,N($F210),0))-CW210-EU210)</f>
        <v>0</v>
      </c>
      <c r="GT210" s="48" t="n">
        <f aca="false">IF((GT209*(1+GT$5/Setup!$C$36)+IF($V210=27,N($F210),0))-CX210-EV210&lt;0.005,0,(GT209*(1+GT$5/Setup!$C$36)+IF($V210=27,N($F210),0))-CX210-EV210)</f>
        <v>0</v>
      </c>
      <c r="GU210" s="48" t="n">
        <f aca="false">IF((GU209*(1+GU$5/Setup!$C$36)+IF($V210=28,N($F210),0))-CY210-EW210&lt;0.005,0,(GU209*(1+GU$5/Setup!$C$36)+IF($V210=28,N($F210),0))-CY210-EW210)</f>
        <v>0</v>
      </c>
      <c r="GV210" s="48" t="n">
        <f aca="false">IF((GV209*(1+GV$5/Setup!$C$36)+IF($V210=29,N($F210),0))-CZ210-EX210&lt;0.005,0,(GV209*(1+GV$5/Setup!$C$36)+IF($V210=29,N($F210),0))-CZ210-EX210)</f>
        <v>0</v>
      </c>
      <c r="GW210" s="48" t="n">
        <f aca="false">IF((GW209*(1+GW$5/Setup!$C$36)+IF($V210=30,N($F210),0))-DA210-EY210&lt;0.005,0,(GW209*(1+GW$5/Setup!$C$36)+IF($V210=30,N($F210),0))-DA210-EY210)</f>
        <v>0</v>
      </c>
      <c r="GX210" s="48" t="n">
        <f aca="false">IF((GX209*(1+GX$5/Setup!$C$36)+IF($V210=31,N($F210),0))-DB210-EZ210&lt;0.005,0,(GX209*(1+GX$5/Setup!$C$36)+IF($V210=31,N($F210),0))-DB210-EZ210)</f>
        <v>0</v>
      </c>
      <c r="GY210" s="48" t="n">
        <f aca="false">IF((GY209*(1+GY$5/Setup!$C$36)+IF($V210=32,N($F210),0))-DC210-FA210&lt;0.005,0,(GY209*(1+GY$5/Setup!$C$36)+IF($V210=32,N($F210),0))-DC210-FA210)</f>
        <v>0</v>
      </c>
      <c r="GZ210" s="48" t="n">
        <f aca="false">IF((GZ209*(1+GZ$5/Setup!$C$36)+IF($V210=33,N($F210),0))-DD210-FB210&lt;0.005,0,(GZ209*(1+GZ$5/Setup!$C$36)+IF($V210=33,N($F210),0))-DD210-FB210)</f>
        <v>0</v>
      </c>
      <c r="HA210" s="48" t="n">
        <f aca="false">IF((HA209*(1+HA$5/Setup!$C$36)+IF($V210=34,N($F210),0))-DE210-FC210&lt;0.005,0,(HA209*(1+HA$5/Setup!$C$36)+IF($V210=34,N($F210),0))-DE210-FC210)</f>
        <v>0</v>
      </c>
      <c r="HB210" s="48" t="n">
        <f aca="false">IF((HB209*(1+HB$5/Setup!$C$36)+IF($V210=35,N($F210),0))-DF210-FD210&lt;0.005,0,(HB209*(1+HB$5/Setup!$C$36)+IF($V210=35,N($F210),0))-DF210-FD210)</f>
        <v>0</v>
      </c>
      <c r="HC210" s="48" t="n">
        <f aca="false">IF((HC209*(1+HC$5/Setup!$C$36)+IF($V210=36,N($F210),0))-DG210-FE210&lt;0.005,0,(HC209*(1+HC$5/Setup!$C$36)+IF($V210=36,N($F210),0))-DG210-FE210)</f>
        <v>0</v>
      </c>
      <c r="HD210" s="48" t="n">
        <f aca="false">IF((HD209*(1+HD$5/Setup!$C$36)+IF($V210=37,N($F210),0))-DH210-FF210&lt;0.005,0,(HD209*(1+HD$5/Setup!$C$36)+IF($V210=37,N($F210),0))-DH210-FF210)</f>
        <v>0</v>
      </c>
      <c r="HE210" s="48" t="n">
        <f aca="false">IF((HE209*(1+HE$5/Setup!$C$36)+IF($V210=38,N($F210),0))-DI210-FG210&lt;0.005,0,(HE209*(1+HE$5/Setup!$C$36)+IF($V210=38,N($F210),0))-DI210-FG210)</f>
        <v>0</v>
      </c>
      <c r="HF210" s="48" t="n">
        <f aca="false">IF((HF209*(1+HF$5/Setup!$C$36)+IF($V210=39,N($F210),0))-DJ210-FH210&lt;0.005,0,(HF209*(1+HF$5/Setup!$C$36)+IF($V210=39,N($F210),0))-DJ210-FH210)</f>
        <v>0</v>
      </c>
      <c r="HG210" s="48" t="n">
        <f aca="false">IF((HG209*(1+HG$5/Setup!$C$36)+IF($V210=40,N($F210),0))-DK210-FI210&lt;0.005,0,(HG209*(1+HG$5/Setup!$C$36)+IF($V210=40,N($F210),0))-DK210-FI210)</f>
        <v>0</v>
      </c>
      <c r="HH210" s="48" t="n">
        <f aca="false">IF((HH209*(1+HH$5/Setup!$C$36)+IF($V210=41,N($F210),0))-DL210-FJ210&lt;0.005,0,(HH209*(1+HH$5/Setup!$C$36)+IF($V210=41,N($F210),0))-DL210-FJ210)</f>
        <v>0</v>
      </c>
      <c r="HI210" s="48" t="n">
        <f aca="false">IF((HI209*(1+HI$5/Setup!$C$36)+IF($V210=42,N($F210),0))-DM210-FK210&lt;0.005,0,(HI209*(1+HI$5/Setup!$C$36)+IF($V210=42,N($F210),0))-DM210-FK210)</f>
        <v>0</v>
      </c>
      <c r="HJ210" s="48" t="n">
        <f aca="false">IF((HJ209*(1+HJ$5/Setup!$C$36)+IF($V210=43,N($F210),0))-DN210-FL210&lt;0.005,0,(HJ209*(1+HJ$5/Setup!$C$36)+IF($V210=43,N($F210),0))-DN210-FL210)</f>
        <v>0</v>
      </c>
      <c r="HK210" s="48" t="n">
        <f aca="false">IF((HK209*(1+HK$5/Setup!$C$36)+IF($V210=44,N($F210),0))-DO210-FM210&lt;0.005,0,(HK209*(1+HK$5/Setup!$C$36)+IF($V210=44,N($F210),0))-DO210-FM210)</f>
        <v>0</v>
      </c>
      <c r="HL210" s="48" t="n">
        <f aca="false">IF((HL209*(1+HL$5/Setup!$C$36)+IF($V210=45,N($F210),0))-DP210-FN210&lt;0.005,0,(HL209*(1+HL$5/Setup!$C$36)+IF($V210=45,N($F210),0))-DP210-FN210)</f>
        <v>0</v>
      </c>
      <c r="HM210" s="48" t="n">
        <f aca="false">IF((HM209*(1+HM$5/Setup!$C$36)+IF($V210=46,N($F210),0))-DQ210-FO210&lt;0.005,0,(HM209*(1+HM$5/Setup!$C$36)+IF($V210=46,N($F210),0))-DQ210-FO210)</f>
        <v>0</v>
      </c>
      <c r="HN210" s="48" t="n">
        <f aca="false">IF((HN209*(1+HN$5/Setup!$C$36)+IF($V210=47,N($F210),0))-DR210-FP210&lt;0.005,0,(HN209*(1+HN$5/Setup!$C$36)+IF($V210=47,N($F210),0))-DR210-FP210)</f>
        <v>0</v>
      </c>
      <c r="HO210" s="48" t="n">
        <f aca="false">IF((HO209*(1+HO$5/Setup!$C$36)+IF($V210=48,N($F210),0))-DS210-FQ210&lt;0.005,0,(HO209*(1+HO$5/Setup!$C$36)+IF($V210=48,N($F210),0))-DS210-FQ210)</f>
        <v>0</v>
      </c>
      <c r="HP210" s="48" t="n">
        <f aca="false">IF((HP209*(1+HP$5/Setup!$C$36)+IF($V210=49,N($F210),0))-DT210-FR210&lt;0.005,0,(HP209*(1+HP$5/Setup!$C$36)+IF($V210=49,N($F210),0))-DT210-FR210)</f>
        <v>0</v>
      </c>
      <c r="HQ210" s="48" t="n">
        <f aca="false">IF((HQ209*(1+HQ$5/Setup!$C$36)+IF($V210=50,N($F210),0))-DU210-FS210&lt;0.005,0,(HQ209*(1+HQ$5/Setup!$C$36)+IF($V210=50,N($F210),0))-DU210-FS210)</f>
        <v>0</v>
      </c>
    </row>
    <row r="211" customFormat="false" ht="15" hidden="false" customHeight="false" outlineLevel="0" collapsed="false">
      <c r="A211" s="44" t="n">
        <v>203</v>
      </c>
      <c r="B211" s="45" t="n">
        <f aca="false">IF(Setup!$C$7="Every month",EDATE(Setup!$C$8,($A211-1)),IF(Setup!$C$7="Twice a month",DATE(YEAR(Setup!$C$8),MONTH(Setup!$C$8)+INT((($A211-1)+Setup!$C$41)/2),MIN(IF(MOD(($A211-1)+Setup!$C$41,2)=0,Setup!$C$39,Setup!$C$40),DAY(EOMONTH(DATE(YEAR(Setup!$C$8),MONTH(Setup!$C$8)+INT((($A211-1)+Setup!$C$41)/2),1),0)))),Setup!$C$8+($A211-1)*IF(Setup!$C$7="Every week",7,14)))</f>
        <v>49153</v>
      </c>
      <c r="C211" s="45" t="n">
        <f aca="false">IF(Setup!$C$7="Every month",EDATE(Setup!$C$8,$A211),IF(Setup!$C$7="Twice a month",DATE(YEAR(Setup!$C$8),MONTH(Setup!$C$8)+INT(($A211+Setup!$C$41)/2),MIN(IF(MOD($A211+Setup!$C$41,2)=0,Setup!$C$39,Setup!$C$40),DAY(EOMONTH(DATE(YEAR(Setup!$C$8),MONTH(Setup!$C$8)+INT(($A211+Setup!$C$41)/2),1),0)))),Setup!$C$8+$A211*IF(Setup!$C$7="Every week",7,14)))</f>
        <v>49167</v>
      </c>
      <c r="D211" s="46"/>
      <c r="E211" s="47"/>
      <c r="F211" s="47"/>
      <c r="G211" s="47"/>
      <c r="H211" s="47"/>
      <c r="I211" s="48" t="n">
        <f aca="false">N(Setup!$C$11)+N(E211)</f>
        <v>100</v>
      </c>
      <c r="J211" s="48" t="n">
        <f aca="false">MIN(Setup!$C$37,MAX(I211,0))</f>
        <v>9.23076923076923</v>
      </c>
      <c r="K211" s="48" t="n">
        <f aca="false">MIN(MAX(N(Setup!$C$14)-L210,0),MAX(I211-J211,0))</f>
        <v>0</v>
      </c>
      <c r="L211" s="48" t="n">
        <f aca="false">L210+K211-N(G211)</f>
        <v>500</v>
      </c>
      <c r="M211" s="48" t="n">
        <f aca="false">M210+J211-N(H211)</f>
        <v>1873.84615384616</v>
      </c>
      <c r="N211" s="48" t="n">
        <f aca="false">SUM(BX211:DU211)</f>
        <v>0</v>
      </c>
      <c r="O211" s="48" t="n">
        <f aca="false">SUM(Z211:BW211)-N211</f>
        <v>25</v>
      </c>
      <c r="P211" s="48" t="n">
        <f aca="false">MAX(I211-J211-K211,0)+O211</f>
        <v>115.769230769231</v>
      </c>
      <c r="Q211" s="48" t="n">
        <f aca="false">SUM(DV211:FS211)</f>
        <v>0</v>
      </c>
      <c r="R211" s="49" t="n">
        <f aca="false">N211+J211+K211+Q211</f>
        <v>9.23076923076923</v>
      </c>
      <c r="S211" s="48" t="n">
        <f aca="false">T211-T210-N(F211)+N211+Q211</f>
        <v>0</v>
      </c>
      <c r="T211" s="49" t="n">
        <f aca="false">SUM(FT211:HQ211)</f>
        <v>0</v>
      </c>
      <c r="U211" s="44" t="str">
        <f aca="false">IF(T210&lt;0.005,"",INDEX(Helpers!$C$2:$C$51,IF(_xlfn.MINIFS($DV$6:$FS$6,DV211:FS211,"&gt;0.005")=0,V211,_xlfn.MINIFS($DV$6:$FS$6,DV211:FS211,"&gt;0.005"))))</f>
        <v/>
      </c>
      <c r="V211" s="44" t="n">
        <f aca="false">IF(_xlfn.MINIFS($FT$6:$HQ$6,FT210:HQ210,"&gt;0.005")=0,1,_xlfn.MINIFS($FT$6:$HQ$6,FT210:HQ210,"&gt;0.005"))</f>
        <v>1</v>
      </c>
      <c r="W211" s="44" t="n">
        <f aca="false">IF(AND(D211&lt;&gt;"Paid",T210&gt;0.005),1,0)</f>
        <v>0</v>
      </c>
      <c r="X211" s="48" t="n">
        <f aca="false">SUMPRODUCT(((Helpers!$G$2:$G$51*(1+(Helpers!$D$2:$D$51+0.000000001)/12)^(($B211-Setup!$C$8)/(365.25/12))-Helpers!$E$2:$E$51*((1+(Helpers!$D$2:$D$51+0.000000001)/12)^(($B211-Setup!$C$8)/(365.25/12))-1)/((Helpers!$D$2:$D$51+0.000000001)/12))&gt;0)*(Helpers!$G$2:$G$51*(1+(Helpers!$D$2:$D$51+0.000000001)/12)^(($B211-Setup!$C$8)/(365.25/12))-Helpers!$E$2:$E$51*((1+(Helpers!$D$2:$D$51+0.000000001)/12)^(($B211-Setup!$C$8)/(365.25/12))-1)/((Helpers!$D$2:$D$51+0.000000001)/12)))</f>
        <v>0</v>
      </c>
      <c r="Y211" s="48"/>
      <c r="Z211" s="48" t="n">
        <f aca="false">IF(OR(N(Z$5)=0,Z$6=""),0,Z$5*((DATE(YEAR($B211),MONTH($B211),MIN(Z$6,DAY(EOMONTH($B211,0))))&gt;=$B211)*(DATE(YEAR($B211),MONTH($B211),MIN(Z$6,DAY(EOMONTH($B211,0))))&lt;$C211)+(DATE(YEAR($B211),MONTH($B211)+1,MIN(Z$6,DAY(EOMONTH($B211,1))))&gt;=$B211)*(DATE(YEAR($B211),MONTH($B211)+1,MIN(Z$6,DAY(EOMONTH($B211,1))))&lt;$C211)))</f>
        <v>25</v>
      </c>
      <c r="AA211" s="48" t="n">
        <f aca="false">IF(OR(N(AA$5)=0,AA$6=""),0,AA$5*((DATE(YEAR($B211),MONTH($B211),MIN(AA$6,DAY(EOMONTH($B211,0))))&gt;=$B211)*(DATE(YEAR($B211),MONTH($B211),MIN(AA$6,DAY(EOMONTH($B211,0))))&lt;$C211)+(DATE(YEAR($B211),MONTH($B211)+1,MIN(AA$6,DAY(EOMONTH($B211,1))))&gt;=$B211)*(DATE(YEAR($B211),MONTH($B211)+1,MIN(AA$6,DAY(EOMONTH($B211,1))))&lt;$C211)))</f>
        <v>0</v>
      </c>
      <c r="AB211" s="48" t="n">
        <f aca="false">IF(OR(N(AB$5)=0,AB$6=""),0,AB$5*((DATE(YEAR($B211),MONTH($B211),MIN(AB$6,DAY(EOMONTH($B211,0))))&gt;=$B211)*(DATE(YEAR($B211),MONTH($B211),MIN(AB$6,DAY(EOMONTH($B211,0))))&lt;$C211)+(DATE(YEAR($B211),MONTH($B211)+1,MIN(AB$6,DAY(EOMONTH($B211,1))))&gt;=$B211)*(DATE(YEAR($B211),MONTH($B211)+1,MIN(AB$6,DAY(EOMONTH($B211,1))))&lt;$C211)))</f>
        <v>0</v>
      </c>
      <c r="AC211" s="48" t="n">
        <f aca="false">IF(OR(N(AC$5)=0,AC$6=""),0,AC$5*((DATE(YEAR($B211),MONTH($B211),MIN(AC$6,DAY(EOMONTH($B211,0))))&gt;=$B211)*(DATE(YEAR($B211),MONTH($B211),MIN(AC$6,DAY(EOMONTH($B211,0))))&lt;$C211)+(DATE(YEAR($B211),MONTH($B211)+1,MIN(AC$6,DAY(EOMONTH($B211,1))))&gt;=$B211)*(DATE(YEAR($B211),MONTH($B211)+1,MIN(AC$6,DAY(EOMONTH($B211,1))))&lt;$C211)))</f>
        <v>0</v>
      </c>
      <c r="AD211" s="48" t="n">
        <f aca="false">IF(OR(N(AD$5)=0,AD$6=""),0,AD$5*((DATE(YEAR($B211),MONTH($B211),MIN(AD$6,DAY(EOMONTH($B211,0))))&gt;=$B211)*(DATE(YEAR($B211),MONTH($B211),MIN(AD$6,DAY(EOMONTH($B211,0))))&lt;$C211)+(DATE(YEAR($B211),MONTH($B211)+1,MIN(AD$6,DAY(EOMONTH($B211,1))))&gt;=$B211)*(DATE(YEAR($B211),MONTH($B211)+1,MIN(AD$6,DAY(EOMONTH($B211,1))))&lt;$C211)))</f>
        <v>0</v>
      </c>
      <c r="AE211" s="48" t="n">
        <f aca="false">IF(OR(N(AE$5)=0,AE$6=""),0,AE$5*((DATE(YEAR($B211),MONTH($B211),MIN(AE$6,DAY(EOMONTH($B211,0))))&gt;=$B211)*(DATE(YEAR($B211),MONTH($B211),MIN(AE$6,DAY(EOMONTH($B211,0))))&lt;$C211)+(DATE(YEAR($B211),MONTH($B211)+1,MIN(AE$6,DAY(EOMONTH($B211,1))))&gt;=$B211)*(DATE(YEAR($B211),MONTH($B211)+1,MIN(AE$6,DAY(EOMONTH($B211,1))))&lt;$C211)))</f>
        <v>0</v>
      </c>
      <c r="AF211" s="48" t="n">
        <f aca="false">IF(OR(N(AF$5)=0,AF$6=""),0,AF$5*((DATE(YEAR($B211),MONTH($B211),MIN(AF$6,DAY(EOMONTH($B211,0))))&gt;=$B211)*(DATE(YEAR($B211),MONTH($B211),MIN(AF$6,DAY(EOMONTH($B211,0))))&lt;$C211)+(DATE(YEAR($B211),MONTH($B211)+1,MIN(AF$6,DAY(EOMONTH($B211,1))))&gt;=$B211)*(DATE(YEAR($B211),MONTH($B211)+1,MIN(AF$6,DAY(EOMONTH($B211,1))))&lt;$C211)))</f>
        <v>0</v>
      </c>
      <c r="AG211" s="48" t="n">
        <f aca="false">IF(OR(N(AG$5)=0,AG$6=""),0,AG$5*((DATE(YEAR($B211),MONTH($B211),MIN(AG$6,DAY(EOMONTH($B211,0))))&gt;=$B211)*(DATE(YEAR($B211),MONTH($B211),MIN(AG$6,DAY(EOMONTH($B211,0))))&lt;$C211)+(DATE(YEAR($B211),MONTH($B211)+1,MIN(AG$6,DAY(EOMONTH($B211,1))))&gt;=$B211)*(DATE(YEAR($B211),MONTH($B211)+1,MIN(AG$6,DAY(EOMONTH($B211,1))))&lt;$C211)))</f>
        <v>0</v>
      </c>
      <c r="AH211" s="48" t="n">
        <f aca="false">IF(OR(N(AH$5)=0,AH$6=""),0,AH$5*((DATE(YEAR($B211),MONTH($B211),MIN(AH$6,DAY(EOMONTH($B211,0))))&gt;=$B211)*(DATE(YEAR($B211),MONTH($B211),MIN(AH$6,DAY(EOMONTH($B211,0))))&lt;$C211)+(DATE(YEAR($B211),MONTH($B211)+1,MIN(AH$6,DAY(EOMONTH($B211,1))))&gt;=$B211)*(DATE(YEAR($B211),MONTH($B211)+1,MIN(AH$6,DAY(EOMONTH($B211,1))))&lt;$C211)))</f>
        <v>0</v>
      </c>
      <c r="AI211" s="48" t="n">
        <f aca="false">IF(OR(N(AI$5)=0,AI$6=""),0,AI$5*((DATE(YEAR($B211),MONTH($B211),MIN(AI$6,DAY(EOMONTH($B211,0))))&gt;=$B211)*(DATE(YEAR($B211),MONTH($B211),MIN(AI$6,DAY(EOMONTH($B211,0))))&lt;$C211)+(DATE(YEAR($B211),MONTH($B211)+1,MIN(AI$6,DAY(EOMONTH($B211,1))))&gt;=$B211)*(DATE(YEAR($B211),MONTH($B211)+1,MIN(AI$6,DAY(EOMONTH($B211,1))))&lt;$C211)))</f>
        <v>0</v>
      </c>
      <c r="AJ211" s="48" t="n">
        <f aca="false">IF(OR(N(AJ$5)=0,AJ$6=""),0,AJ$5*((DATE(YEAR($B211),MONTH($B211),MIN(AJ$6,DAY(EOMONTH($B211,0))))&gt;=$B211)*(DATE(YEAR($B211),MONTH($B211),MIN(AJ$6,DAY(EOMONTH($B211,0))))&lt;$C211)+(DATE(YEAR($B211),MONTH($B211)+1,MIN(AJ$6,DAY(EOMONTH($B211,1))))&gt;=$B211)*(DATE(YEAR($B211),MONTH($B211)+1,MIN(AJ$6,DAY(EOMONTH($B211,1))))&lt;$C211)))</f>
        <v>0</v>
      </c>
      <c r="AK211" s="48" t="n">
        <f aca="false">IF(OR(N(AK$5)=0,AK$6=""),0,AK$5*((DATE(YEAR($B211),MONTH($B211),MIN(AK$6,DAY(EOMONTH($B211,0))))&gt;=$B211)*(DATE(YEAR($B211),MONTH($B211),MIN(AK$6,DAY(EOMONTH($B211,0))))&lt;$C211)+(DATE(YEAR($B211),MONTH($B211)+1,MIN(AK$6,DAY(EOMONTH($B211,1))))&gt;=$B211)*(DATE(YEAR($B211),MONTH($B211)+1,MIN(AK$6,DAY(EOMONTH($B211,1))))&lt;$C211)))</f>
        <v>0</v>
      </c>
      <c r="AL211" s="48" t="n">
        <f aca="false">IF(OR(N(AL$5)=0,AL$6=""),0,AL$5*((DATE(YEAR($B211),MONTH($B211),MIN(AL$6,DAY(EOMONTH($B211,0))))&gt;=$B211)*(DATE(YEAR($B211),MONTH($B211),MIN(AL$6,DAY(EOMONTH($B211,0))))&lt;$C211)+(DATE(YEAR($B211),MONTH($B211)+1,MIN(AL$6,DAY(EOMONTH($B211,1))))&gt;=$B211)*(DATE(YEAR($B211),MONTH($B211)+1,MIN(AL$6,DAY(EOMONTH($B211,1))))&lt;$C211)))</f>
        <v>0</v>
      </c>
      <c r="AM211" s="48" t="n">
        <f aca="false">IF(OR(N(AM$5)=0,AM$6=""),0,AM$5*((DATE(YEAR($B211),MONTH($B211),MIN(AM$6,DAY(EOMONTH($B211,0))))&gt;=$B211)*(DATE(YEAR($B211),MONTH($B211),MIN(AM$6,DAY(EOMONTH($B211,0))))&lt;$C211)+(DATE(YEAR($B211),MONTH($B211)+1,MIN(AM$6,DAY(EOMONTH($B211,1))))&gt;=$B211)*(DATE(YEAR($B211),MONTH($B211)+1,MIN(AM$6,DAY(EOMONTH($B211,1))))&lt;$C211)))</f>
        <v>0</v>
      </c>
      <c r="AN211" s="48" t="n">
        <f aca="false">IF(OR(N(AN$5)=0,AN$6=""),0,AN$5*((DATE(YEAR($B211),MONTH($B211),MIN(AN$6,DAY(EOMONTH($B211,0))))&gt;=$B211)*(DATE(YEAR($B211),MONTH($B211),MIN(AN$6,DAY(EOMONTH($B211,0))))&lt;$C211)+(DATE(YEAR($B211),MONTH($B211)+1,MIN(AN$6,DAY(EOMONTH($B211,1))))&gt;=$B211)*(DATE(YEAR($B211),MONTH($B211)+1,MIN(AN$6,DAY(EOMONTH($B211,1))))&lt;$C211)))</f>
        <v>0</v>
      </c>
      <c r="AO211" s="48" t="n">
        <f aca="false">IF(OR(N(AO$5)=0,AO$6=""),0,AO$5*((DATE(YEAR($B211),MONTH($B211),MIN(AO$6,DAY(EOMONTH($B211,0))))&gt;=$B211)*(DATE(YEAR($B211),MONTH($B211),MIN(AO$6,DAY(EOMONTH($B211,0))))&lt;$C211)+(DATE(YEAR($B211),MONTH($B211)+1,MIN(AO$6,DAY(EOMONTH($B211,1))))&gt;=$B211)*(DATE(YEAR($B211),MONTH($B211)+1,MIN(AO$6,DAY(EOMONTH($B211,1))))&lt;$C211)))</f>
        <v>0</v>
      </c>
      <c r="AP211" s="48" t="n">
        <f aca="false">IF(OR(N(AP$5)=0,AP$6=""),0,AP$5*((DATE(YEAR($B211),MONTH($B211),MIN(AP$6,DAY(EOMONTH($B211,0))))&gt;=$B211)*(DATE(YEAR($B211),MONTH($B211),MIN(AP$6,DAY(EOMONTH($B211,0))))&lt;$C211)+(DATE(YEAR($B211),MONTH($B211)+1,MIN(AP$6,DAY(EOMONTH($B211,1))))&gt;=$B211)*(DATE(YEAR($B211),MONTH($B211)+1,MIN(AP$6,DAY(EOMONTH($B211,1))))&lt;$C211)))</f>
        <v>0</v>
      </c>
      <c r="AQ211" s="48" t="n">
        <f aca="false">IF(OR(N(AQ$5)=0,AQ$6=""),0,AQ$5*((DATE(YEAR($B211),MONTH($B211),MIN(AQ$6,DAY(EOMONTH($B211,0))))&gt;=$B211)*(DATE(YEAR($B211),MONTH($B211),MIN(AQ$6,DAY(EOMONTH($B211,0))))&lt;$C211)+(DATE(YEAR($B211),MONTH($B211)+1,MIN(AQ$6,DAY(EOMONTH($B211,1))))&gt;=$B211)*(DATE(YEAR($B211),MONTH($B211)+1,MIN(AQ$6,DAY(EOMONTH($B211,1))))&lt;$C211)))</f>
        <v>0</v>
      </c>
      <c r="AR211" s="48" t="n">
        <f aca="false">IF(OR(N(AR$5)=0,AR$6=""),0,AR$5*((DATE(YEAR($B211),MONTH($B211),MIN(AR$6,DAY(EOMONTH($B211,0))))&gt;=$B211)*(DATE(YEAR($B211),MONTH($B211),MIN(AR$6,DAY(EOMONTH($B211,0))))&lt;$C211)+(DATE(YEAR($B211),MONTH($B211)+1,MIN(AR$6,DAY(EOMONTH($B211,1))))&gt;=$B211)*(DATE(YEAR($B211),MONTH($B211)+1,MIN(AR$6,DAY(EOMONTH($B211,1))))&lt;$C211)))</f>
        <v>0</v>
      </c>
      <c r="AS211" s="48" t="n">
        <f aca="false">IF(OR(N(AS$5)=0,AS$6=""),0,AS$5*((DATE(YEAR($B211),MONTH($B211),MIN(AS$6,DAY(EOMONTH($B211,0))))&gt;=$B211)*(DATE(YEAR($B211),MONTH($B211),MIN(AS$6,DAY(EOMONTH($B211,0))))&lt;$C211)+(DATE(YEAR($B211),MONTH($B211)+1,MIN(AS$6,DAY(EOMONTH($B211,1))))&gt;=$B211)*(DATE(YEAR($B211),MONTH($B211)+1,MIN(AS$6,DAY(EOMONTH($B211,1))))&lt;$C211)))</f>
        <v>0</v>
      </c>
      <c r="AT211" s="48" t="n">
        <f aca="false">IF(OR(N(AT$5)=0,AT$6=""),0,AT$5*((DATE(YEAR($B211),MONTH($B211),MIN(AT$6,DAY(EOMONTH($B211,0))))&gt;=$B211)*(DATE(YEAR($B211),MONTH($B211),MIN(AT$6,DAY(EOMONTH($B211,0))))&lt;$C211)+(DATE(YEAR($B211),MONTH($B211)+1,MIN(AT$6,DAY(EOMONTH($B211,1))))&gt;=$B211)*(DATE(YEAR($B211),MONTH($B211)+1,MIN(AT$6,DAY(EOMONTH($B211,1))))&lt;$C211)))</f>
        <v>0</v>
      </c>
      <c r="AU211" s="48" t="n">
        <f aca="false">IF(OR(N(AU$5)=0,AU$6=""),0,AU$5*((DATE(YEAR($B211),MONTH($B211),MIN(AU$6,DAY(EOMONTH($B211,0))))&gt;=$B211)*(DATE(YEAR($B211),MONTH($B211),MIN(AU$6,DAY(EOMONTH($B211,0))))&lt;$C211)+(DATE(YEAR($B211),MONTH($B211)+1,MIN(AU$6,DAY(EOMONTH($B211,1))))&gt;=$B211)*(DATE(YEAR($B211),MONTH($B211)+1,MIN(AU$6,DAY(EOMONTH($B211,1))))&lt;$C211)))</f>
        <v>0</v>
      </c>
      <c r="AV211" s="48" t="n">
        <f aca="false">IF(OR(N(AV$5)=0,AV$6=""),0,AV$5*((DATE(YEAR($B211),MONTH($B211),MIN(AV$6,DAY(EOMONTH($B211,0))))&gt;=$B211)*(DATE(YEAR($B211),MONTH($B211),MIN(AV$6,DAY(EOMONTH($B211,0))))&lt;$C211)+(DATE(YEAR($B211),MONTH($B211)+1,MIN(AV$6,DAY(EOMONTH($B211,1))))&gt;=$B211)*(DATE(YEAR($B211),MONTH($B211)+1,MIN(AV$6,DAY(EOMONTH($B211,1))))&lt;$C211)))</f>
        <v>0</v>
      </c>
      <c r="AW211" s="48" t="n">
        <f aca="false">IF(OR(N(AW$5)=0,AW$6=""),0,AW$5*((DATE(YEAR($B211),MONTH($B211),MIN(AW$6,DAY(EOMONTH($B211,0))))&gt;=$B211)*(DATE(YEAR($B211),MONTH($B211),MIN(AW$6,DAY(EOMONTH($B211,0))))&lt;$C211)+(DATE(YEAR($B211),MONTH($B211)+1,MIN(AW$6,DAY(EOMONTH($B211,1))))&gt;=$B211)*(DATE(YEAR($B211),MONTH($B211)+1,MIN(AW$6,DAY(EOMONTH($B211,1))))&lt;$C211)))</f>
        <v>0</v>
      </c>
      <c r="AX211" s="48" t="n">
        <f aca="false">IF(OR(N(AX$5)=0,AX$6=""),0,AX$5*((DATE(YEAR($B211),MONTH($B211),MIN(AX$6,DAY(EOMONTH($B211,0))))&gt;=$B211)*(DATE(YEAR($B211),MONTH($B211),MIN(AX$6,DAY(EOMONTH($B211,0))))&lt;$C211)+(DATE(YEAR($B211),MONTH($B211)+1,MIN(AX$6,DAY(EOMONTH($B211,1))))&gt;=$B211)*(DATE(YEAR($B211),MONTH($B211)+1,MIN(AX$6,DAY(EOMONTH($B211,1))))&lt;$C211)))</f>
        <v>0</v>
      </c>
      <c r="AY211" s="48" t="n">
        <f aca="false">IF(OR(N(AY$5)=0,AY$6=""),0,AY$5*((DATE(YEAR($B211),MONTH($B211),MIN(AY$6,DAY(EOMONTH($B211,0))))&gt;=$B211)*(DATE(YEAR($B211),MONTH($B211),MIN(AY$6,DAY(EOMONTH($B211,0))))&lt;$C211)+(DATE(YEAR($B211),MONTH($B211)+1,MIN(AY$6,DAY(EOMONTH($B211,1))))&gt;=$B211)*(DATE(YEAR($B211),MONTH($B211)+1,MIN(AY$6,DAY(EOMONTH($B211,1))))&lt;$C211)))</f>
        <v>0</v>
      </c>
      <c r="AZ211" s="48" t="n">
        <f aca="false">IF(OR(N(AZ$5)=0,AZ$6=""),0,AZ$5*((DATE(YEAR($B211),MONTH($B211),MIN(AZ$6,DAY(EOMONTH($B211,0))))&gt;=$B211)*(DATE(YEAR($B211),MONTH($B211),MIN(AZ$6,DAY(EOMONTH($B211,0))))&lt;$C211)+(DATE(YEAR($B211),MONTH($B211)+1,MIN(AZ$6,DAY(EOMONTH($B211,1))))&gt;=$B211)*(DATE(YEAR($B211),MONTH($B211)+1,MIN(AZ$6,DAY(EOMONTH($B211,1))))&lt;$C211)))</f>
        <v>0</v>
      </c>
      <c r="BA211" s="48" t="n">
        <f aca="false">IF(OR(N(BA$5)=0,BA$6=""),0,BA$5*((DATE(YEAR($B211),MONTH($B211),MIN(BA$6,DAY(EOMONTH($B211,0))))&gt;=$B211)*(DATE(YEAR($B211),MONTH($B211),MIN(BA$6,DAY(EOMONTH($B211,0))))&lt;$C211)+(DATE(YEAR($B211),MONTH($B211)+1,MIN(BA$6,DAY(EOMONTH($B211,1))))&gt;=$B211)*(DATE(YEAR($B211),MONTH($B211)+1,MIN(BA$6,DAY(EOMONTH($B211,1))))&lt;$C211)))</f>
        <v>0</v>
      </c>
      <c r="BB211" s="48" t="n">
        <f aca="false">IF(OR(N(BB$5)=0,BB$6=""),0,BB$5*((DATE(YEAR($B211),MONTH($B211),MIN(BB$6,DAY(EOMONTH($B211,0))))&gt;=$B211)*(DATE(YEAR($B211),MONTH($B211),MIN(BB$6,DAY(EOMONTH($B211,0))))&lt;$C211)+(DATE(YEAR($B211),MONTH($B211)+1,MIN(BB$6,DAY(EOMONTH($B211,1))))&gt;=$B211)*(DATE(YEAR($B211),MONTH($B211)+1,MIN(BB$6,DAY(EOMONTH($B211,1))))&lt;$C211)))</f>
        <v>0</v>
      </c>
      <c r="BC211" s="48" t="n">
        <f aca="false">IF(OR(N(BC$5)=0,BC$6=""),0,BC$5*((DATE(YEAR($B211),MONTH($B211),MIN(BC$6,DAY(EOMONTH($B211,0))))&gt;=$B211)*(DATE(YEAR($B211),MONTH($B211),MIN(BC$6,DAY(EOMONTH($B211,0))))&lt;$C211)+(DATE(YEAR($B211),MONTH($B211)+1,MIN(BC$6,DAY(EOMONTH($B211,1))))&gt;=$B211)*(DATE(YEAR($B211),MONTH($B211)+1,MIN(BC$6,DAY(EOMONTH($B211,1))))&lt;$C211)))</f>
        <v>0</v>
      </c>
      <c r="BD211" s="48" t="n">
        <f aca="false">IF(OR(N(BD$5)=0,BD$6=""),0,BD$5*((DATE(YEAR($B211),MONTH($B211),MIN(BD$6,DAY(EOMONTH($B211,0))))&gt;=$B211)*(DATE(YEAR($B211),MONTH($B211),MIN(BD$6,DAY(EOMONTH($B211,0))))&lt;$C211)+(DATE(YEAR($B211),MONTH($B211)+1,MIN(BD$6,DAY(EOMONTH($B211,1))))&gt;=$B211)*(DATE(YEAR($B211),MONTH($B211)+1,MIN(BD$6,DAY(EOMONTH($B211,1))))&lt;$C211)))</f>
        <v>0</v>
      </c>
      <c r="BE211" s="48" t="n">
        <f aca="false">IF(OR(N(BE$5)=0,BE$6=""),0,BE$5*((DATE(YEAR($B211),MONTH($B211),MIN(BE$6,DAY(EOMONTH($B211,0))))&gt;=$B211)*(DATE(YEAR($B211),MONTH($B211),MIN(BE$6,DAY(EOMONTH($B211,0))))&lt;$C211)+(DATE(YEAR($B211),MONTH($B211)+1,MIN(BE$6,DAY(EOMONTH($B211,1))))&gt;=$B211)*(DATE(YEAR($B211),MONTH($B211)+1,MIN(BE$6,DAY(EOMONTH($B211,1))))&lt;$C211)))</f>
        <v>0</v>
      </c>
      <c r="BF211" s="48" t="n">
        <f aca="false">IF(OR(N(BF$5)=0,BF$6=""),0,BF$5*((DATE(YEAR($B211),MONTH($B211),MIN(BF$6,DAY(EOMONTH($B211,0))))&gt;=$B211)*(DATE(YEAR($B211),MONTH($B211),MIN(BF$6,DAY(EOMONTH($B211,0))))&lt;$C211)+(DATE(YEAR($B211),MONTH($B211)+1,MIN(BF$6,DAY(EOMONTH($B211,1))))&gt;=$B211)*(DATE(YEAR($B211),MONTH($B211)+1,MIN(BF$6,DAY(EOMONTH($B211,1))))&lt;$C211)))</f>
        <v>0</v>
      </c>
      <c r="BG211" s="48" t="n">
        <f aca="false">IF(OR(N(BG$5)=0,BG$6=""),0,BG$5*((DATE(YEAR($B211),MONTH($B211),MIN(BG$6,DAY(EOMONTH($B211,0))))&gt;=$B211)*(DATE(YEAR($B211),MONTH($B211),MIN(BG$6,DAY(EOMONTH($B211,0))))&lt;$C211)+(DATE(YEAR($B211),MONTH($B211)+1,MIN(BG$6,DAY(EOMONTH($B211,1))))&gt;=$B211)*(DATE(YEAR($B211),MONTH($B211)+1,MIN(BG$6,DAY(EOMONTH($B211,1))))&lt;$C211)))</f>
        <v>0</v>
      </c>
      <c r="BH211" s="48" t="n">
        <f aca="false">IF(OR(N(BH$5)=0,BH$6=""),0,BH$5*((DATE(YEAR($B211),MONTH($B211),MIN(BH$6,DAY(EOMONTH($B211,0))))&gt;=$B211)*(DATE(YEAR($B211),MONTH($B211),MIN(BH$6,DAY(EOMONTH($B211,0))))&lt;$C211)+(DATE(YEAR($B211),MONTH($B211)+1,MIN(BH$6,DAY(EOMONTH($B211,1))))&gt;=$B211)*(DATE(YEAR($B211),MONTH($B211)+1,MIN(BH$6,DAY(EOMONTH($B211,1))))&lt;$C211)))</f>
        <v>0</v>
      </c>
      <c r="BI211" s="48" t="n">
        <f aca="false">IF(OR(N(BI$5)=0,BI$6=""),0,BI$5*((DATE(YEAR($B211),MONTH($B211),MIN(BI$6,DAY(EOMONTH($B211,0))))&gt;=$B211)*(DATE(YEAR($B211),MONTH($B211),MIN(BI$6,DAY(EOMONTH($B211,0))))&lt;$C211)+(DATE(YEAR($B211),MONTH($B211)+1,MIN(BI$6,DAY(EOMONTH($B211,1))))&gt;=$B211)*(DATE(YEAR($B211),MONTH($B211)+1,MIN(BI$6,DAY(EOMONTH($B211,1))))&lt;$C211)))</f>
        <v>0</v>
      </c>
      <c r="BJ211" s="48" t="n">
        <f aca="false">IF(OR(N(BJ$5)=0,BJ$6=""),0,BJ$5*((DATE(YEAR($B211),MONTH($B211),MIN(BJ$6,DAY(EOMONTH($B211,0))))&gt;=$B211)*(DATE(YEAR($B211),MONTH($B211),MIN(BJ$6,DAY(EOMONTH($B211,0))))&lt;$C211)+(DATE(YEAR($B211),MONTH($B211)+1,MIN(BJ$6,DAY(EOMONTH($B211,1))))&gt;=$B211)*(DATE(YEAR($B211),MONTH($B211)+1,MIN(BJ$6,DAY(EOMONTH($B211,1))))&lt;$C211)))</f>
        <v>0</v>
      </c>
      <c r="BK211" s="48" t="n">
        <f aca="false">IF(OR(N(BK$5)=0,BK$6=""),0,BK$5*((DATE(YEAR($B211),MONTH($B211),MIN(BK$6,DAY(EOMONTH($B211,0))))&gt;=$B211)*(DATE(YEAR($B211),MONTH($B211),MIN(BK$6,DAY(EOMONTH($B211,0))))&lt;$C211)+(DATE(YEAR($B211),MONTH($B211)+1,MIN(BK$6,DAY(EOMONTH($B211,1))))&gt;=$B211)*(DATE(YEAR($B211),MONTH($B211)+1,MIN(BK$6,DAY(EOMONTH($B211,1))))&lt;$C211)))</f>
        <v>0</v>
      </c>
      <c r="BL211" s="48" t="n">
        <f aca="false">IF(OR(N(BL$5)=0,BL$6=""),0,BL$5*((DATE(YEAR($B211),MONTH($B211),MIN(BL$6,DAY(EOMONTH($B211,0))))&gt;=$B211)*(DATE(YEAR($B211),MONTH($B211),MIN(BL$6,DAY(EOMONTH($B211,0))))&lt;$C211)+(DATE(YEAR($B211),MONTH($B211)+1,MIN(BL$6,DAY(EOMONTH($B211,1))))&gt;=$B211)*(DATE(YEAR($B211),MONTH($B211)+1,MIN(BL$6,DAY(EOMONTH($B211,1))))&lt;$C211)))</f>
        <v>0</v>
      </c>
      <c r="BM211" s="48" t="n">
        <f aca="false">IF(OR(N(BM$5)=0,BM$6=""),0,BM$5*((DATE(YEAR($B211),MONTH($B211),MIN(BM$6,DAY(EOMONTH($B211,0))))&gt;=$B211)*(DATE(YEAR($B211),MONTH($B211),MIN(BM$6,DAY(EOMONTH($B211,0))))&lt;$C211)+(DATE(YEAR($B211),MONTH($B211)+1,MIN(BM$6,DAY(EOMONTH($B211,1))))&gt;=$B211)*(DATE(YEAR($B211),MONTH($B211)+1,MIN(BM$6,DAY(EOMONTH($B211,1))))&lt;$C211)))</f>
        <v>0</v>
      </c>
      <c r="BN211" s="48" t="n">
        <f aca="false">IF(OR(N(BN$5)=0,BN$6=""),0,BN$5*((DATE(YEAR($B211),MONTH($B211),MIN(BN$6,DAY(EOMONTH($B211,0))))&gt;=$B211)*(DATE(YEAR($B211),MONTH($B211),MIN(BN$6,DAY(EOMONTH($B211,0))))&lt;$C211)+(DATE(YEAR($B211),MONTH($B211)+1,MIN(BN$6,DAY(EOMONTH($B211,1))))&gt;=$B211)*(DATE(YEAR($B211),MONTH($B211)+1,MIN(BN$6,DAY(EOMONTH($B211,1))))&lt;$C211)))</f>
        <v>0</v>
      </c>
      <c r="BO211" s="48" t="n">
        <f aca="false">IF(OR(N(BO$5)=0,BO$6=""),0,BO$5*((DATE(YEAR($B211),MONTH($B211),MIN(BO$6,DAY(EOMONTH($B211,0))))&gt;=$B211)*(DATE(YEAR($B211),MONTH($B211),MIN(BO$6,DAY(EOMONTH($B211,0))))&lt;$C211)+(DATE(YEAR($B211),MONTH($B211)+1,MIN(BO$6,DAY(EOMONTH($B211,1))))&gt;=$B211)*(DATE(YEAR($B211),MONTH($B211)+1,MIN(BO$6,DAY(EOMONTH($B211,1))))&lt;$C211)))</f>
        <v>0</v>
      </c>
      <c r="BP211" s="48" t="n">
        <f aca="false">IF(OR(N(BP$5)=0,BP$6=""),0,BP$5*((DATE(YEAR($B211),MONTH($B211),MIN(BP$6,DAY(EOMONTH($B211,0))))&gt;=$B211)*(DATE(YEAR($B211),MONTH($B211),MIN(BP$6,DAY(EOMONTH($B211,0))))&lt;$C211)+(DATE(YEAR($B211),MONTH($B211)+1,MIN(BP$6,DAY(EOMONTH($B211,1))))&gt;=$B211)*(DATE(YEAR($B211),MONTH($B211)+1,MIN(BP$6,DAY(EOMONTH($B211,1))))&lt;$C211)))</f>
        <v>0</v>
      </c>
      <c r="BQ211" s="48" t="n">
        <f aca="false">IF(OR(N(BQ$5)=0,BQ$6=""),0,BQ$5*((DATE(YEAR($B211),MONTH($B211),MIN(BQ$6,DAY(EOMONTH($B211,0))))&gt;=$B211)*(DATE(YEAR($B211),MONTH($B211),MIN(BQ$6,DAY(EOMONTH($B211,0))))&lt;$C211)+(DATE(YEAR($B211),MONTH($B211)+1,MIN(BQ$6,DAY(EOMONTH($B211,1))))&gt;=$B211)*(DATE(YEAR($B211),MONTH($B211)+1,MIN(BQ$6,DAY(EOMONTH($B211,1))))&lt;$C211)))</f>
        <v>0</v>
      </c>
      <c r="BR211" s="48" t="n">
        <f aca="false">IF(OR(N(BR$5)=0,BR$6=""),0,BR$5*((DATE(YEAR($B211),MONTH($B211),MIN(BR$6,DAY(EOMONTH($B211,0))))&gt;=$B211)*(DATE(YEAR($B211),MONTH($B211),MIN(BR$6,DAY(EOMONTH($B211,0))))&lt;$C211)+(DATE(YEAR($B211),MONTH($B211)+1,MIN(BR$6,DAY(EOMONTH($B211,1))))&gt;=$B211)*(DATE(YEAR($B211),MONTH($B211)+1,MIN(BR$6,DAY(EOMONTH($B211,1))))&lt;$C211)))</f>
        <v>0</v>
      </c>
      <c r="BS211" s="48" t="n">
        <f aca="false">IF(OR(N(BS$5)=0,BS$6=""),0,BS$5*((DATE(YEAR($B211),MONTH($B211),MIN(BS$6,DAY(EOMONTH($B211,0))))&gt;=$B211)*(DATE(YEAR($B211),MONTH($B211),MIN(BS$6,DAY(EOMONTH($B211,0))))&lt;$C211)+(DATE(YEAR($B211),MONTH($B211)+1,MIN(BS$6,DAY(EOMONTH($B211,1))))&gt;=$B211)*(DATE(YEAR($B211),MONTH($B211)+1,MIN(BS$6,DAY(EOMONTH($B211,1))))&lt;$C211)))</f>
        <v>0</v>
      </c>
      <c r="BT211" s="48" t="n">
        <f aca="false">IF(OR(N(BT$5)=0,BT$6=""),0,BT$5*((DATE(YEAR($B211),MONTH($B211),MIN(BT$6,DAY(EOMONTH($B211,0))))&gt;=$B211)*(DATE(YEAR($B211),MONTH($B211),MIN(BT$6,DAY(EOMONTH($B211,0))))&lt;$C211)+(DATE(YEAR($B211),MONTH($B211)+1,MIN(BT$6,DAY(EOMONTH($B211,1))))&gt;=$B211)*(DATE(YEAR($B211),MONTH($B211)+1,MIN(BT$6,DAY(EOMONTH($B211,1))))&lt;$C211)))</f>
        <v>0</v>
      </c>
      <c r="BU211" s="48" t="n">
        <f aca="false">IF(OR(N(BU$5)=0,BU$6=""),0,BU$5*((DATE(YEAR($B211),MONTH($B211),MIN(BU$6,DAY(EOMONTH($B211,0))))&gt;=$B211)*(DATE(YEAR($B211),MONTH($B211),MIN(BU$6,DAY(EOMONTH($B211,0))))&lt;$C211)+(DATE(YEAR($B211),MONTH($B211)+1,MIN(BU$6,DAY(EOMONTH($B211,1))))&gt;=$B211)*(DATE(YEAR($B211),MONTH($B211)+1,MIN(BU$6,DAY(EOMONTH($B211,1))))&lt;$C211)))</f>
        <v>0</v>
      </c>
      <c r="BV211" s="48" t="n">
        <f aca="false">IF(OR(N(BV$5)=0,BV$6=""),0,BV$5*((DATE(YEAR($B211),MONTH($B211),MIN(BV$6,DAY(EOMONTH($B211,0))))&gt;=$B211)*(DATE(YEAR($B211),MONTH($B211),MIN(BV$6,DAY(EOMONTH($B211,0))))&lt;$C211)+(DATE(YEAR($B211),MONTH($B211)+1,MIN(BV$6,DAY(EOMONTH($B211,1))))&gt;=$B211)*(DATE(YEAR($B211),MONTH($B211)+1,MIN(BV$6,DAY(EOMONTH($B211,1))))&lt;$C211)))</f>
        <v>0</v>
      </c>
      <c r="BW211" s="48" t="n">
        <f aca="false">IF(OR(N(BW$5)=0,BW$6=""),0,BW$5*((DATE(YEAR($B211),MONTH($B211),MIN(BW$6,DAY(EOMONTH($B211,0))))&gt;=$B211)*(DATE(YEAR($B211),MONTH($B211),MIN(BW$6,DAY(EOMONTH($B211,0))))&lt;$C211)+(DATE(YEAR($B211),MONTH($B211)+1,MIN(BW$6,DAY(EOMONTH($B211,1))))&gt;=$B211)*(DATE(YEAR($B211),MONTH($B211)+1,MIN(BW$6,DAY(EOMONTH($B211,1))))&lt;$C211)))</f>
        <v>0</v>
      </c>
      <c r="BX211" s="48" t="n">
        <f aca="false">MIN(Z211,(FT210*(1+FT$5/Setup!$C$36)+IF($V211=1,N($F211),0)))</f>
        <v>0</v>
      </c>
      <c r="BY211" s="48" t="n">
        <f aca="false">MIN(AA211,(FU210*(1+FU$5/Setup!$C$36)+IF($V211=2,N($F211),0)))</f>
        <v>0</v>
      </c>
      <c r="BZ211" s="48" t="n">
        <f aca="false">MIN(AB211,(FV210*(1+FV$5/Setup!$C$36)+IF($V211=3,N($F211),0)))</f>
        <v>0</v>
      </c>
      <c r="CA211" s="48" t="n">
        <f aca="false">MIN(AC211,(FW210*(1+FW$5/Setup!$C$36)+IF($V211=4,N($F211),0)))</f>
        <v>0</v>
      </c>
      <c r="CB211" s="48" t="n">
        <f aca="false">MIN(AD211,(FX210*(1+FX$5/Setup!$C$36)+IF($V211=5,N($F211),0)))</f>
        <v>0</v>
      </c>
      <c r="CC211" s="48" t="n">
        <f aca="false">MIN(AE211,(FY210*(1+FY$5/Setup!$C$36)+IF($V211=6,N($F211),0)))</f>
        <v>0</v>
      </c>
      <c r="CD211" s="48" t="n">
        <f aca="false">MIN(AF211,(FZ210*(1+FZ$5/Setup!$C$36)+IF($V211=7,N($F211),0)))</f>
        <v>0</v>
      </c>
      <c r="CE211" s="48" t="n">
        <f aca="false">MIN(AG211,(GA210*(1+GA$5/Setup!$C$36)+IF($V211=8,N($F211),0)))</f>
        <v>0</v>
      </c>
      <c r="CF211" s="48" t="n">
        <f aca="false">MIN(AH211,(GB210*(1+GB$5/Setup!$C$36)+IF($V211=9,N($F211),0)))</f>
        <v>0</v>
      </c>
      <c r="CG211" s="48" t="n">
        <f aca="false">MIN(AI211,(GC210*(1+GC$5/Setup!$C$36)+IF($V211=10,N($F211),0)))</f>
        <v>0</v>
      </c>
      <c r="CH211" s="48" t="n">
        <f aca="false">MIN(AJ211,(GD210*(1+GD$5/Setup!$C$36)+IF($V211=11,N($F211),0)))</f>
        <v>0</v>
      </c>
      <c r="CI211" s="48" t="n">
        <f aca="false">MIN(AK211,(GE210*(1+GE$5/Setup!$C$36)+IF($V211=12,N($F211),0)))</f>
        <v>0</v>
      </c>
      <c r="CJ211" s="48" t="n">
        <f aca="false">MIN(AL211,(GF210*(1+GF$5/Setup!$C$36)+IF($V211=13,N($F211),0)))</f>
        <v>0</v>
      </c>
      <c r="CK211" s="48" t="n">
        <f aca="false">MIN(AM211,(GG210*(1+GG$5/Setup!$C$36)+IF($V211=14,N($F211),0)))</f>
        <v>0</v>
      </c>
      <c r="CL211" s="48" t="n">
        <f aca="false">MIN(AN211,(GH210*(1+GH$5/Setup!$C$36)+IF($V211=15,N($F211),0)))</f>
        <v>0</v>
      </c>
      <c r="CM211" s="48" t="n">
        <f aca="false">MIN(AO211,(GI210*(1+GI$5/Setup!$C$36)+IF($V211=16,N($F211),0)))</f>
        <v>0</v>
      </c>
      <c r="CN211" s="48" t="n">
        <f aca="false">MIN(AP211,(GJ210*(1+GJ$5/Setup!$C$36)+IF($V211=17,N($F211),0)))</f>
        <v>0</v>
      </c>
      <c r="CO211" s="48" t="n">
        <f aca="false">MIN(AQ211,(GK210*(1+GK$5/Setup!$C$36)+IF($V211=18,N($F211),0)))</f>
        <v>0</v>
      </c>
      <c r="CP211" s="48" t="n">
        <f aca="false">MIN(AR211,(GL210*(1+GL$5/Setup!$C$36)+IF($V211=19,N($F211),0)))</f>
        <v>0</v>
      </c>
      <c r="CQ211" s="48" t="n">
        <f aca="false">MIN(AS211,(GM210*(1+GM$5/Setup!$C$36)+IF($V211=20,N($F211),0)))</f>
        <v>0</v>
      </c>
      <c r="CR211" s="48" t="n">
        <f aca="false">MIN(AT211,(GN210*(1+GN$5/Setup!$C$36)+IF($V211=21,N($F211),0)))</f>
        <v>0</v>
      </c>
      <c r="CS211" s="48" t="n">
        <f aca="false">MIN(AU211,(GO210*(1+GO$5/Setup!$C$36)+IF($V211=22,N($F211),0)))</f>
        <v>0</v>
      </c>
      <c r="CT211" s="48" t="n">
        <f aca="false">MIN(AV211,(GP210*(1+GP$5/Setup!$C$36)+IF($V211=23,N($F211),0)))</f>
        <v>0</v>
      </c>
      <c r="CU211" s="48" t="n">
        <f aca="false">MIN(AW211,(GQ210*(1+GQ$5/Setup!$C$36)+IF($V211=24,N($F211),0)))</f>
        <v>0</v>
      </c>
      <c r="CV211" s="48" t="n">
        <f aca="false">MIN(AX211,(GR210*(1+GR$5/Setup!$C$36)+IF($V211=25,N($F211),0)))</f>
        <v>0</v>
      </c>
      <c r="CW211" s="48" t="n">
        <f aca="false">MIN(AY211,(GS210*(1+GS$5/Setup!$C$36)+IF($V211=26,N($F211),0)))</f>
        <v>0</v>
      </c>
      <c r="CX211" s="48" t="n">
        <f aca="false">MIN(AZ211,(GT210*(1+GT$5/Setup!$C$36)+IF($V211=27,N($F211),0)))</f>
        <v>0</v>
      </c>
      <c r="CY211" s="48" t="n">
        <f aca="false">MIN(BA211,(GU210*(1+GU$5/Setup!$C$36)+IF($V211=28,N($F211),0)))</f>
        <v>0</v>
      </c>
      <c r="CZ211" s="48" t="n">
        <f aca="false">MIN(BB211,(GV210*(1+GV$5/Setup!$C$36)+IF($V211=29,N($F211),0)))</f>
        <v>0</v>
      </c>
      <c r="DA211" s="48" t="n">
        <f aca="false">MIN(BC211,(GW210*(1+GW$5/Setup!$C$36)+IF($V211=30,N($F211),0)))</f>
        <v>0</v>
      </c>
      <c r="DB211" s="48" t="n">
        <f aca="false">MIN(BD211,(GX210*(1+GX$5/Setup!$C$36)+IF($V211=31,N($F211),0)))</f>
        <v>0</v>
      </c>
      <c r="DC211" s="48" t="n">
        <f aca="false">MIN(BE211,(GY210*(1+GY$5/Setup!$C$36)+IF($V211=32,N($F211),0)))</f>
        <v>0</v>
      </c>
      <c r="DD211" s="48" t="n">
        <f aca="false">MIN(BF211,(GZ210*(1+GZ$5/Setup!$C$36)+IF($V211=33,N($F211),0)))</f>
        <v>0</v>
      </c>
      <c r="DE211" s="48" t="n">
        <f aca="false">MIN(BG211,(HA210*(1+HA$5/Setup!$C$36)+IF($V211=34,N($F211),0)))</f>
        <v>0</v>
      </c>
      <c r="DF211" s="48" t="n">
        <f aca="false">MIN(BH211,(HB210*(1+HB$5/Setup!$C$36)+IF($V211=35,N($F211),0)))</f>
        <v>0</v>
      </c>
      <c r="DG211" s="48" t="n">
        <f aca="false">MIN(BI211,(HC210*(1+HC$5/Setup!$C$36)+IF($V211=36,N($F211),0)))</f>
        <v>0</v>
      </c>
      <c r="DH211" s="48" t="n">
        <f aca="false">MIN(BJ211,(HD210*(1+HD$5/Setup!$C$36)+IF($V211=37,N($F211),0)))</f>
        <v>0</v>
      </c>
      <c r="DI211" s="48" t="n">
        <f aca="false">MIN(BK211,(HE210*(1+HE$5/Setup!$C$36)+IF($V211=38,N($F211),0)))</f>
        <v>0</v>
      </c>
      <c r="DJ211" s="48" t="n">
        <f aca="false">MIN(BL211,(HF210*(1+HF$5/Setup!$C$36)+IF($V211=39,N($F211),0)))</f>
        <v>0</v>
      </c>
      <c r="DK211" s="48" t="n">
        <f aca="false">MIN(BM211,(HG210*(1+HG$5/Setup!$C$36)+IF($V211=40,N($F211),0)))</f>
        <v>0</v>
      </c>
      <c r="DL211" s="48" t="n">
        <f aca="false">MIN(BN211,(HH210*(1+HH$5/Setup!$C$36)+IF($V211=41,N($F211),0)))</f>
        <v>0</v>
      </c>
      <c r="DM211" s="48" t="n">
        <f aca="false">MIN(BO211,(HI210*(1+HI$5/Setup!$C$36)+IF($V211=42,N($F211),0)))</f>
        <v>0</v>
      </c>
      <c r="DN211" s="48" t="n">
        <f aca="false">MIN(BP211,(HJ210*(1+HJ$5/Setup!$C$36)+IF($V211=43,N($F211),0)))</f>
        <v>0</v>
      </c>
      <c r="DO211" s="48" t="n">
        <f aca="false">MIN(BQ211,(HK210*(1+HK$5/Setup!$C$36)+IF($V211=44,N($F211),0)))</f>
        <v>0</v>
      </c>
      <c r="DP211" s="48" t="n">
        <f aca="false">MIN(BR211,(HL210*(1+HL$5/Setup!$C$36)+IF($V211=45,N($F211),0)))</f>
        <v>0</v>
      </c>
      <c r="DQ211" s="48" t="n">
        <f aca="false">MIN(BS211,(HM210*(1+HM$5/Setup!$C$36)+IF($V211=46,N($F211),0)))</f>
        <v>0</v>
      </c>
      <c r="DR211" s="48" t="n">
        <f aca="false">MIN(BT211,(HN210*(1+HN$5/Setup!$C$36)+IF($V211=47,N($F211),0)))</f>
        <v>0</v>
      </c>
      <c r="DS211" s="48" t="n">
        <f aca="false">MIN(BU211,(HO210*(1+HO$5/Setup!$C$36)+IF($V211=48,N($F211),0)))</f>
        <v>0</v>
      </c>
      <c r="DT211" s="48" t="n">
        <f aca="false">MIN(BV211,(HP210*(1+HP$5/Setup!$C$36)+IF($V211=49,N($F211),0)))</f>
        <v>0</v>
      </c>
      <c r="DU211" s="48" t="n">
        <f aca="false">MIN(BW211,(HQ210*(1+HQ$5/Setup!$C$36)+IF($V211=50,N($F211),0)))</f>
        <v>0</v>
      </c>
      <c r="DV211" s="48" t="n">
        <f aca="false">MIN(MAX((FT210*(1+FT$5/Setup!$C$36)+IF($V211=1,N($F211),0))-BX211,0),MAX($P211-0,0))</f>
        <v>0</v>
      </c>
      <c r="DW211" s="48" t="n">
        <f aca="false">MIN(MAX((FU210*(1+FU$5/Setup!$C$36)+IF($V211=2,N($F211),0))-BY211,0),MAX($P211-SUM(DV211:DV211),0))</f>
        <v>0</v>
      </c>
      <c r="DX211" s="48" t="n">
        <f aca="false">MIN(MAX((FV210*(1+FV$5/Setup!$C$36)+IF($V211=3,N($F211),0))-BZ211,0),MAX($P211-SUM(DV211:DW211),0))</f>
        <v>0</v>
      </c>
      <c r="DY211" s="48" t="n">
        <f aca="false">MIN(MAX((FW210*(1+FW$5/Setup!$C$36)+IF($V211=4,N($F211),0))-CA211,0),MAX($P211-SUM(DV211:DX211),0))</f>
        <v>0</v>
      </c>
      <c r="DZ211" s="48" t="n">
        <f aca="false">MIN(MAX((FX210*(1+FX$5/Setup!$C$36)+IF($V211=5,N($F211),0))-CB211,0),MAX($P211-SUM(DV211:DY211),0))</f>
        <v>0</v>
      </c>
      <c r="EA211" s="48" t="n">
        <f aca="false">MIN(MAX((FY210*(1+FY$5/Setup!$C$36)+IF($V211=6,N($F211),0))-CC211,0),MAX($P211-SUM(DV211:DZ211),0))</f>
        <v>0</v>
      </c>
      <c r="EB211" s="48" t="n">
        <f aca="false">MIN(MAX((FZ210*(1+FZ$5/Setup!$C$36)+IF($V211=7,N($F211),0))-CD211,0),MAX($P211-SUM(DV211:EA211),0))</f>
        <v>0</v>
      </c>
      <c r="EC211" s="48" t="n">
        <f aca="false">MIN(MAX((GA210*(1+GA$5/Setup!$C$36)+IF($V211=8,N($F211),0))-CE211,0),MAX($P211-SUM(DV211:EB211),0))</f>
        <v>0</v>
      </c>
      <c r="ED211" s="48" t="n">
        <f aca="false">MIN(MAX((GB210*(1+GB$5/Setup!$C$36)+IF($V211=9,N($F211),0))-CF211,0),MAX($P211-SUM(DV211:EC211),0))</f>
        <v>0</v>
      </c>
      <c r="EE211" s="48" t="n">
        <f aca="false">MIN(MAX((GC210*(1+GC$5/Setup!$C$36)+IF($V211=10,N($F211),0))-CG211,0),MAX($P211-SUM(DV211:ED211),0))</f>
        <v>0</v>
      </c>
      <c r="EF211" s="48" t="n">
        <f aca="false">MIN(MAX((GD210*(1+GD$5/Setup!$C$36)+IF($V211=11,N($F211),0))-CH211,0),MAX($P211-SUM(DV211:EE211),0))</f>
        <v>0</v>
      </c>
      <c r="EG211" s="48" t="n">
        <f aca="false">MIN(MAX((GE210*(1+GE$5/Setup!$C$36)+IF($V211=12,N($F211),0))-CI211,0),MAX($P211-SUM(DV211:EF211),0))</f>
        <v>0</v>
      </c>
      <c r="EH211" s="48" t="n">
        <f aca="false">MIN(MAX((GF210*(1+GF$5/Setup!$C$36)+IF($V211=13,N($F211),0))-CJ211,0),MAX($P211-SUM(DV211:EG211),0))</f>
        <v>0</v>
      </c>
      <c r="EI211" s="48" t="n">
        <f aca="false">MIN(MAX((GG210*(1+GG$5/Setup!$C$36)+IF($V211=14,N($F211),0))-CK211,0),MAX($P211-SUM(DV211:EH211),0))</f>
        <v>0</v>
      </c>
      <c r="EJ211" s="48" t="n">
        <f aca="false">MIN(MAX((GH210*(1+GH$5/Setup!$C$36)+IF($V211=15,N($F211),0))-CL211,0),MAX($P211-SUM(DV211:EI211),0))</f>
        <v>0</v>
      </c>
      <c r="EK211" s="48" t="n">
        <f aca="false">MIN(MAX((GI210*(1+GI$5/Setup!$C$36)+IF($V211=16,N($F211),0))-CM211,0),MAX($P211-SUM(DV211:EJ211),0))</f>
        <v>0</v>
      </c>
      <c r="EL211" s="48" t="n">
        <f aca="false">MIN(MAX((GJ210*(1+GJ$5/Setup!$C$36)+IF($V211=17,N($F211),0))-CN211,0),MAX($P211-SUM(DV211:EK211),0))</f>
        <v>0</v>
      </c>
      <c r="EM211" s="48" t="n">
        <f aca="false">MIN(MAX((GK210*(1+GK$5/Setup!$C$36)+IF($V211=18,N($F211),0))-CO211,0),MAX($P211-SUM(DV211:EL211),0))</f>
        <v>0</v>
      </c>
      <c r="EN211" s="48" t="n">
        <f aca="false">MIN(MAX((GL210*(1+GL$5/Setup!$C$36)+IF($V211=19,N($F211),0))-CP211,0),MAX($P211-SUM(DV211:EM211),0))</f>
        <v>0</v>
      </c>
      <c r="EO211" s="48" t="n">
        <f aca="false">MIN(MAX((GM210*(1+GM$5/Setup!$C$36)+IF($V211=20,N($F211),0))-CQ211,0),MAX($P211-SUM(DV211:EN211),0))</f>
        <v>0</v>
      </c>
      <c r="EP211" s="48" t="n">
        <f aca="false">MIN(MAX((GN210*(1+GN$5/Setup!$C$36)+IF($V211=21,N($F211),0))-CR211,0),MAX($P211-SUM(DV211:EO211),0))</f>
        <v>0</v>
      </c>
      <c r="EQ211" s="48" t="n">
        <f aca="false">MIN(MAX((GO210*(1+GO$5/Setup!$C$36)+IF($V211=22,N($F211),0))-CS211,0),MAX($P211-SUM(DV211:EP211),0))</f>
        <v>0</v>
      </c>
      <c r="ER211" s="48" t="n">
        <f aca="false">MIN(MAX((GP210*(1+GP$5/Setup!$C$36)+IF($V211=23,N($F211),0))-CT211,0),MAX($P211-SUM(DV211:EQ211),0))</f>
        <v>0</v>
      </c>
      <c r="ES211" s="48" t="n">
        <f aca="false">MIN(MAX((GQ210*(1+GQ$5/Setup!$C$36)+IF($V211=24,N($F211),0))-CU211,0),MAX($P211-SUM(DV211:ER211),0))</f>
        <v>0</v>
      </c>
      <c r="ET211" s="48" t="n">
        <f aca="false">MIN(MAX((GR210*(1+GR$5/Setup!$C$36)+IF($V211=25,N($F211),0))-CV211,0),MAX($P211-SUM(DV211:ES211),0))</f>
        <v>0</v>
      </c>
      <c r="EU211" s="48" t="n">
        <f aca="false">MIN(MAX((GS210*(1+GS$5/Setup!$C$36)+IF($V211=26,N($F211),0))-CW211,0),MAX($P211-SUM(DV211:ET211),0))</f>
        <v>0</v>
      </c>
      <c r="EV211" s="48" t="n">
        <f aca="false">MIN(MAX((GT210*(1+GT$5/Setup!$C$36)+IF($V211=27,N($F211),0))-CX211,0),MAX($P211-SUM(DV211:EU211),0))</f>
        <v>0</v>
      </c>
      <c r="EW211" s="48" t="n">
        <f aca="false">MIN(MAX((GU210*(1+GU$5/Setup!$C$36)+IF($V211=28,N($F211),0))-CY211,0),MAX($P211-SUM(DV211:EV211),0))</f>
        <v>0</v>
      </c>
      <c r="EX211" s="48" t="n">
        <f aca="false">MIN(MAX((GV210*(1+GV$5/Setup!$C$36)+IF($V211=29,N($F211),0))-CZ211,0),MAX($P211-SUM(DV211:EW211),0))</f>
        <v>0</v>
      </c>
      <c r="EY211" s="48" t="n">
        <f aca="false">MIN(MAX((GW210*(1+GW$5/Setup!$C$36)+IF($V211=30,N($F211),0))-DA211,0),MAX($P211-SUM(DV211:EX211),0))</f>
        <v>0</v>
      </c>
      <c r="EZ211" s="48" t="n">
        <f aca="false">MIN(MAX((GX210*(1+GX$5/Setup!$C$36)+IF($V211=31,N($F211),0))-DB211,0),MAX($P211-SUM(DV211:EY211),0))</f>
        <v>0</v>
      </c>
      <c r="FA211" s="48" t="n">
        <f aca="false">MIN(MAX((GY210*(1+GY$5/Setup!$C$36)+IF($V211=32,N($F211),0))-DC211,0),MAX($P211-SUM(DV211:EZ211),0))</f>
        <v>0</v>
      </c>
      <c r="FB211" s="48" t="n">
        <f aca="false">MIN(MAX((GZ210*(1+GZ$5/Setup!$C$36)+IF($V211=33,N($F211),0))-DD211,0),MAX($P211-SUM(DV211:FA211),0))</f>
        <v>0</v>
      </c>
      <c r="FC211" s="48" t="n">
        <f aca="false">MIN(MAX((HA210*(1+HA$5/Setup!$C$36)+IF($V211=34,N($F211),0))-DE211,0),MAX($P211-SUM(DV211:FB211),0))</f>
        <v>0</v>
      </c>
      <c r="FD211" s="48" t="n">
        <f aca="false">MIN(MAX((HB210*(1+HB$5/Setup!$C$36)+IF($V211=35,N($F211),0))-DF211,0),MAX($P211-SUM(DV211:FC211),0))</f>
        <v>0</v>
      </c>
      <c r="FE211" s="48" t="n">
        <f aca="false">MIN(MAX((HC210*(1+HC$5/Setup!$C$36)+IF($V211=36,N($F211),0))-DG211,0),MAX($P211-SUM(DV211:FD211),0))</f>
        <v>0</v>
      </c>
      <c r="FF211" s="48" t="n">
        <f aca="false">MIN(MAX((HD210*(1+HD$5/Setup!$C$36)+IF($V211=37,N($F211),0))-DH211,0),MAX($P211-SUM(DV211:FE211),0))</f>
        <v>0</v>
      </c>
      <c r="FG211" s="48" t="n">
        <f aca="false">MIN(MAX((HE210*(1+HE$5/Setup!$C$36)+IF($V211=38,N($F211),0))-DI211,0),MAX($P211-SUM(DV211:FF211),0))</f>
        <v>0</v>
      </c>
      <c r="FH211" s="48" t="n">
        <f aca="false">MIN(MAX((HF210*(1+HF$5/Setup!$C$36)+IF($V211=39,N($F211),0))-DJ211,0),MAX($P211-SUM(DV211:FG211),0))</f>
        <v>0</v>
      </c>
      <c r="FI211" s="48" t="n">
        <f aca="false">MIN(MAX((HG210*(1+HG$5/Setup!$C$36)+IF($V211=40,N($F211),0))-DK211,0),MAX($P211-SUM(DV211:FH211),0))</f>
        <v>0</v>
      </c>
      <c r="FJ211" s="48" t="n">
        <f aca="false">MIN(MAX((HH210*(1+HH$5/Setup!$C$36)+IF($V211=41,N($F211),0))-DL211,0),MAX($P211-SUM(DV211:FI211),0))</f>
        <v>0</v>
      </c>
      <c r="FK211" s="48" t="n">
        <f aca="false">MIN(MAX((HI210*(1+HI$5/Setup!$C$36)+IF($V211=42,N($F211),0))-DM211,0),MAX($P211-SUM(DV211:FJ211),0))</f>
        <v>0</v>
      </c>
      <c r="FL211" s="48" t="n">
        <f aca="false">MIN(MAX((HJ210*(1+HJ$5/Setup!$C$36)+IF($V211=43,N($F211),0))-DN211,0),MAX($P211-SUM(DV211:FK211),0))</f>
        <v>0</v>
      </c>
      <c r="FM211" s="48" t="n">
        <f aca="false">MIN(MAX((HK210*(1+HK$5/Setup!$C$36)+IF($V211=44,N($F211),0))-DO211,0),MAX($P211-SUM(DV211:FL211),0))</f>
        <v>0</v>
      </c>
      <c r="FN211" s="48" t="n">
        <f aca="false">MIN(MAX((HL210*(1+HL$5/Setup!$C$36)+IF($V211=45,N($F211),0))-DP211,0),MAX($P211-SUM(DV211:FM211),0))</f>
        <v>0</v>
      </c>
      <c r="FO211" s="48" t="n">
        <f aca="false">MIN(MAX((HM210*(1+HM$5/Setup!$C$36)+IF($V211=46,N($F211),0))-DQ211,0),MAX($P211-SUM(DV211:FN211),0))</f>
        <v>0</v>
      </c>
      <c r="FP211" s="48" t="n">
        <f aca="false">MIN(MAX((HN210*(1+HN$5/Setup!$C$36)+IF($V211=47,N($F211),0))-DR211,0),MAX($P211-SUM(DV211:FO211),0))</f>
        <v>0</v>
      </c>
      <c r="FQ211" s="48" t="n">
        <f aca="false">MIN(MAX((HO210*(1+HO$5/Setup!$C$36)+IF($V211=48,N($F211),0))-DS211,0),MAX($P211-SUM(DV211:FP211),0))</f>
        <v>0</v>
      </c>
      <c r="FR211" s="48" t="n">
        <f aca="false">MIN(MAX((HP210*(1+HP$5/Setup!$C$36)+IF($V211=49,N($F211),0))-DT211,0),MAX($P211-SUM(DV211:FQ211),0))</f>
        <v>0</v>
      </c>
      <c r="FS211" s="48" t="n">
        <f aca="false">MIN(MAX((HQ210*(1+HQ$5/Setup!$C$36)+IF($V211=50,N($F211),0))-DU211,0),MAX($P211-SUM(DV211:FR211),0))</f>
        <v>0</v>
      </c>
      <c r="FT211" s="48" t="n">
        <f aca="false">IF((FT210*(1+FT$5/Setup!$C$36)+IF($V211=1,N($F211),0))-BX211-DV211&lt;0.005,0,(FT210*(1+FT$5/Setup!$C$36)+IF($V211=1,N($F211),0))-BX211-DV211)</f>
        <v>0</v>
      </c>
      <c r="FU211" s="48" t="n">
        <f aca="false">IF((FU210*(1+FU$5/Setup!$C$36)+IF($V211=2,N($F211),0))-BY211-DW211&lt;0.005,0,(FU210*(1+FU$5/Setup!$C$36)+IF($V211=2,N($F211),0))-BY211-DW211)</f>
        <v>0</v>
      </c>
      <c r="FV211" s="48" t="n">
        <f aca="false">IF((FV210*(1+FV$5/Setup!$C$36)+IF($V211=3,N($F211),0))-BZ211-DX211&lt;0.005,0,(FV210*(1+FV$5/Setup!$C$36)+IF($V211=3,N($F211),0))-BZ211-DX211)</f>
        <v>0</v>
      </c>
      <c r="FW211" s="48" t="n">
        <f aca="false">IF((FW210*(1+FW$5/Setup!$C$36)+IF($V211=4,N($F211),0))-CA211-DY211&lt;0.005,0,(FW210*(1+FW$5/Setup!$C$36)+IF($V211=4,N($F211),0))-CA211-DY211)</f>
        <v>0</v>
      </c>
      <c r="FX211" s="48" t="n">
        <f aca="false">IF((FX210*(1+FX$5/Setup!$C$36)+IF($V211=5,N($F211),0))-CB211-DZ211&lt;0.005,0,(FX210*(1+FX$5/Setup!$C$36)+IF($V211=5,N($F211),0))-CB211-DZ211)</f>
        <v>0</v>
      </c>
      <c r="FY211" s="48" t="n">
        <f aca="false">IF((FY210*(1+FY$5/Setup!$C$36)+IF($V211=6,N($F211),0))-CC211-EA211&lt;0.005,0,(FY210*(1+FY$5/Setup!$C$36)+IF($V211=6,N($F211),0))-CC211-EA211)</f>
        <v>0</v>
      </c>
      <c r="FZ211" s="48" t="n">
        <f aca="false">IF((FZ210*(1+FZ$5/Setup!$C$36)+IF($V211=7,N($F211),0))-CD211-EB211&lt;0.005,0,(FZ210*(1+FZ$5/Setup!$C$36)+IF($V211=7,N($F211),0))-CD211-EB211)</f>
        <v>0</v>
      </c>
      <c r="GA211" s="48" t="n">
        <f aca="false">IF((GA210*(1+GA$5/Setup!$C$36)+IF($V211=8,N($F211),0))-CE211-EC211&lt;0.005,0,(GA210*(1+GA$5/Setup!$C$36)+IF($V211=8,N($F211),0))-CE211-EC211)</f>
        <v>0</v>
      </c>
      <c r="GB211" s="48" t="n">
        <f aca="false">IF((GB210*(1+GB$5/Setup!$C$36)+IF($V211=9,N($F211),0))-CF211-ED211&lt;0.005,0,(GB210*(1+GB$5/Setup!$C$36)+IF($V211=9,N($F211),0))-CF211-ED211)</f>
        <v>0</v>
      </c>
      <c r="GC211" s="48" t="n">
        <f aca="false">IF((GC210*(1+GC$5/Setup!$C$36)+IF($V211=10,N($F211),0))-CG211-EE211&lt;0.005,0,(GC210*(1+GC$5/Setup!$C$36)+IF($V211=10,N($F211),0))-CG211-EE211)</f>
        <v>0</v>
      </c>
      <c r="GD211" s="48" t="n">
        <f aca="false">IF((GD210*(1+GD$5/Setup!$C$36)+IF($V211=11,N($F211),0))-CH211-EF211&lt;0.005,0,(GD210*(1+GD$5/Setup!$C$36)+IF($V211=11,N($F211),0))-CH211-EF211)</f>
        <v>0</v>
      </c>
      <c r="GE211" s="48" t="n">
        <f aca="false">IF((GE210*(1+GE$5/Setup!$C$36)+IF($V211=12,N($F211),0))-CI211-EG211&lt;0.005,0,(GE210*(1+GE$5/Setup!$C$36)+IF($V211=12,N($F211),0))-CI211-EG211)</f>
        <v>0</v>
      </c>
      <c r="GF211" s="48" t="n">
        <f aca="false">IF((GF210*(1+GF$5/Setup!$C$36)+IF($V211=13,N($F211),0))-CJ211-EH211&lt;0.005,0,(GF210*(1+GF$5/Setup!$C$36)+IF($V211=13,N($F211),0))-CJ211-EH211)</f>
        <v>0</v>
      </c>
      <c r="GG211" s="48" t="n">
        <f aca="false">IF((GG210*(1+GG$5/Setup!$C$36)+IF($V211=14,N($F211),0))-CK211-EI211&lt;0.005,0,(GG210*(1+GG$5/Setup!$C$36)+IF($V211=14,N($F211),0))-CK211-EI211)</f>
        <v>0</v>
      </c>
      <c r="GH211" s="48" t="n">
        <f aca="false">IF((GH210*(1+GH$5/Setup!$C$36)+IF($V211=15,N($F211),0))-CL211-EJ211&lt;0.005,0,(GH210*(1+GH$5/Setup!$C$36)+IF($V211=15,N($F211),0))-CL211-EJ211)</f>
        <v>0</v>
      </c>
      <c r="GI211" s="48" t="n">
        <f aca="false">IF((GI210*(1+GI$5/Setup!$C$36)+IF($V211=16,N($F211),0))-CM211-EK211&lt;0.005,0,(GI210*(1+GI$5/Setup!$C$36)+IF($V211=16,N($F211),0))-CM211-EK211)</f>
        <v>0</v>
      </c>
      <c r="GJ211" s="48" t="n">
        <f aca="false">IF((GJ210*(1+GJ$5/Setup!$C$36)+IF($V211=17,N($F211),0))-CN211-EL211&lt;0.005,0,(GJ210*(1+GJ$5/Setup!$C$36)+IF($V211=17,N($F211),0))-CN211-EL211)</f>
        <v>0</v>
      </c>
      <c r="GK211" s="48" t="n">
        <f aca="false">IF((GK210*(1+GK$5/Setup!$C$36)+IF($V211=18,N($F211),0))-CO211-EM211&lt;0.005,0,(GK210*(1+GK$5/Setup!$C$36)+IF($V211=18,N($F211),0))-CO211-EM211)</f>
        <v>0</v>
      </c>
      <c r="GL211" s="48" t="n">
        <f aca="false">IF((GL210*(1+GL$5/Setup!$C$36)+IF($V211=19,N($F211),0))-CP211-EN211&lt;0.005,0,(GL210*(1+GL$5/Setup!$C$36)+IF($V211=19,N($F211),0))-CP211-EN211)</f>
        <v>0</v>
      </c>
      <c r="GM211" s="48" t="n">
        <f aca="false">IF((GM210*(1+GM$5/Setup!$C$36)+IF($V211=20,N($F211),0))-CQ211-EO211&lt;0.005,0,(GM210*(1+GM$5/Setup!$C$36)+IF($V211=20,N($F211),0))-CQ211-EO211)</f>
        <v>0</v>
      </c>
      <c r="GN211" s="48" t="n">
        <f aca="false">IF((GN210*(1+GN$5/Setup!$C$36)+IF($V211=21,N($F211),0))-CR211-EP211&lt;0.005,0,(GN210*(1+GN$5/Setup!$C$36)+IF($V211=21,N($F211),0))-CR211-EP211)</f>
        <v>0</v>
      </c>
      <c r="GO211" s="48" t="n">
        <f aca="false">IF((GO210*(1+GO$5/Setup!$C$36)+IF($V211=22,N($F211),0))-CS211-EQ211&lt;0.005,0,(GO210*(1+GO$5/Setup!$C$36)+IF($V211=22,N($F211),0))-CS211-EQ211)</f>
        <v>0</v>
      </c>
      <c r="GP211" s="48" t="n">
        <f aca="false">IF((GP210*(1+GP$5/Setup!$C$36)+IF($V211=23,N($F211),0))-CT211-ER211&lt;0.005,0,(GP210*(1+GP$5/Setup!$C$36)+IF($V211=23,N($F211),0))-CT211-ER211)</f>
        <v>0</v>
      </c>
      <c r="GQ211" s="48" t="n">
        <f aca="false">IF((GQ210*(1+GQ$5/Setup!$C$36)+IF($V211=24,N($F211),0))-CU211-ES211&lt;0.005,0,(GQ210*(1+GQ$5/Setup!$C$36)+IF($V211=24,N($F211),0))-CU211-ES211)</f>
        <v>0</v>
      </c>
      <c r="GR211" s="48" t="n">
        <f aca="false">IF((GR210*(1+GR$5/Setup!$C$36)+IF($V211=25,N($F211),0))-CV211-ET211&lt;0.005,0,(GR210*(1+GR$5/Setup!$C$36)+IF($V211=25,N($F211),0))-CV211-ET211)</f>
        <v>0</v>
      </c>
      <c r="GS211" s="48" t="n">
        <f aca="false">IF((GS210*(1+GS$5/Setup!$C$36)+IF($V211=26,N($F211),0))-CW211-EU211&lt;0.005,0,(GS210*(1+GS$5/Setup!$C$36)+IF($V211=26,N($F211),0))-CW211-EU211)</f>
        <v>0</v>
      </c>
      <c r="GT211" s="48" t="n">
        <f aca="false">IF((GT210*(1+GT$5/Setup!$C$36)+IF($V211=27,N($F211),0))-CX211-EV211&lt;0.005,0,(GT210*(1+GT$5/Setup!$C$36)+IF($V211=27,N($F211),0))-CX211-EV211)</f>
        <v>0</v>
      </c>
      <c r="GU211" s="48" t="n">
        <f aca="false">IF((GU210*(1+GU$5/Setup!$C$36)+IF($V211=28,N($F211),0))-CY211-EW211&lt;0.005,0,(GU210*(1+GU$5/Setup!$C$36)+IF($V211=28,N($F211),0))-CY211-EW211)</f>
        <v>0</v>
      </c>
      <c r="GV211" s="48" t="n">
        <f aca="false">IF((GV210*(1+GV$5/Setup!$C$36)+IF($V211=29,N($F211),0))-CZ211-EX211&lt;0.005,0,(GV210*(1+GV$5/Setup!$C$36)+IF($V211=29,N($F211),0))-CZ211-EX211)</f>
        <v>0</v>
      </c>
      <c r="GW211" s="48" t="n">
        <f aca="false">IF((GW210*(1+GW$5/Setup!$C$36)+IF($V211=30,N($F211),0))-DA211-EY211&lt;0.005,0,(GW210*(1+GW$5/Setup!$C$36)+IF($V211=30,N($F211),0))-DA211-EY211)</f>
        <v>0</v>
      </c>
      <c r="GX211" s="48" t="n">
        <f aca="false">IF((GX210*(1+GX$5/Setup!$C$36)+IF($V211=31,N($F211),0))-DB211-EZ211&lt;0.005,0,(GX210*(1+GX$5/Setup!$C$36)+IF($V211=31,N($F211),0))-DB211-EZ211)</f>
        <v>0</v>
      </c>
      <c r="GY211" s="48" t="n">
        <f aca="false">IF((GY210*(1+GY$5/Setup!$C$36)+IF($V211=32,N($F211),0))-DC211-FA211&lt;0.005,0,(GY210*(1+GY$5/Setup!$C$36)+IF($V211=32,N($F211),0))-DC211-FA211)</f>
        <v>0</v>
      </c>
      <c r="GZ211" s="48" t="n">
        <f aca="false">IF((GZ210*(1+GZ$5/Setup!$C$36)+IF($V211=33,N($F211),0))-DD211-FB211&lt;0.005,0,(GZ210*(1+GZ$5/Setup!$C$36)+IF($V211=33,N($F211),0))-DD211-FB211)</f>
        <v>0</v>
      </c>
      <c r="HA211" s="48" t="n">
        <f aca="false">IF((HA210*(1+HA$5/Setup!$C$36)+IF($V211=34,N($F211),0))-DE211-FC211&lt;0.005,0,(HA210*(1+HA$5/Setup!$C$36)+IF($V211=34,N($F211),0))-DE211-FC211)</f>
        <v>0</v>
      </c>
      <c r="HB211" s="48" t="n">
        <f aca="false">IF((HB210*(1+HB$5/Setup!$C$36)+IF($V211=35,N($F211),0))-DF211-FD211&lt;0.005,0,(HB210*(1+HB$5/Setup!$C$36)+IF($V211=35,N($F211),0))-DF211-FD211)</f>
        <v>0</v>
      </c>
      <c r="HC211" s="48" t="n">
        <f aca="false">IF((HC210*(1+HC$5/Setup!$C$36)+IF($V211=36,N($F211),0))-DG211-FE211&lt;0.005,0,(HC210*(1+HC$5/Setup!$C$36)+IF($V211=36,N($F211),0))-DG211-FE211)</f>
        <v>0</v>
      </c>
      <c r="HD211" s="48" t="n">
        <f aca="false">IF((HD210*(1+HD$5/Setup!$C$36)+IF($V211=37,N($F211),0))-DH211-FF211&lt;0.005,0,(HD210*(1+HD$5/Setup!$C$36)+IF($V211=37,N($F211),0))-DH211-FF211)</f>
        <v>0</v>
      </c>
      <c r="HE211" s="48" t="n">
        <f aca="false">IF((HE210*(1+HE$5/Setup!$C$36)+IF($V211=38,N($F211),0))-DI211-FG211&lt;0.005,0,(HE210*(1+HE$5/Setup!$C$36)+IF($V211=38,N($F211),0))-DI211-FG211)</f>
        <v>0</v>
      </c>
      <c r="HF211" s="48" t="n">
        <f aca="false">IF((HF210*(1+HF$5/Setup!$C$36)+IF($V211=39,N($F211),0))-DJ211-FH211&lt;0.005,0,(HF210*(1+HF$5/Setup!$C$36)+IF($V211=39,N($F211),0))-DJ211-FH211)</f>
        <v>0</v>
      </c>
      <c r="HG211" s="48" t="n">
        <f aca="false">IF((HG210*(1+HG$5/Setup!$C$36)+IF($V211=40,N($F211),0))-DK211-FI211&lt;0.005,0,(HG210*(1+HG$5/Setup!$C$36)+IF($V211=40,N($F211),0))-DK211-FI211)</f>
        <v>0</v>
      </c>
      <c r="HH211" s="48" t="n">
        <f aca="false">IF((HH210*(1+HH$5/Setup!$C$36)+IF($V211=41,N($F211),0))-DL211-FJ211&lt;0.005,0,(HH210*(1+HH$5/Setup!$C$36)+IF($V211=41,N($F211),0))-DL211-FJ211)</f>
        <v>0</v>
      </c>
      <c r="HI211" s="48" t="n">
        <f aca="false">IF((HI210*(1+HI$5/Setup!$C$36)+IF($V211=42,N($F211),0))-DM211-FK211&lt;0.005,0,(HI210*(1+HI$5/Setup!$C$36)+IF($V211=42,N($F211),0))-DM211-FK211)</f>
        <v>0</v>
      </c>
      <c r="HJ211" s="48" t="n">
        <f aca="false">IF((HJ210*(1+HJ$5/Setup!$C$36)+IF($V211=43,N($F211),0))-DN211-FL211&lt;0.005,0,(HJ210*(1+HJ$5/Setup!$C$36)+IF($V211=43,N($F211),0))-DN211-FL211)</f>
        <v>0</v>
      </c>
      <c r="HK211" s="48" t="n">
        <f aca="false">IF((HK210*(1+HK$5/Setup!$C$36)+IF($V211=44,N($F211),0))-DO211-FM211&lt;0.005,0,(HK210*(1+HK$5/Setup!$C$36)+IF($V211=44,N($F211),0))-DO211-FM211)</f>
        <v>0</v>
      </c>
      <c r="HL211" s="48" t="n">
        <f aca="false">IF((HL210*(1+HL$5/Setup!$C$36)+IF($V211=45,N($F211),0))-DP211-FN211&lt;0.005,0,(HL210*(1+HL$5/Setup!$C$36)+IF($V211=45,N($F211),0))-DP211-FN211)</f>
        <v>0</v>
      </c>
      <c r="HM211" s="48" t="n">
        <f aca="false">IF((HM210*(1+HM$5/Setup!$C$36)+IF($V211=46,N($F211),0))-DQ211-FO211&lt;0.005,0,(HM210*(1+HM$5/Setup!$C$36)+IF($V211=46,N($F211),0))-DQ211-FO211)</f>
        <v>0</v>
      </c>
      <c r="HN211" s="48" t="n">
        <f aca="false">IF((HN210*(1+HN$5/Setup!$C$36)+IF($V211=47,N($F211),0))-DR211-FP211&lt;0.005,0,(HN210*(1+HN$5/Setup!$C$36)+IF($V211=47,N($F211),0))-DR211-FP211)</f>
        <v>0</v>
      </c>
      <c r="HO211" s="48" t="n">
        <f aca="false">IF((HO210*(1+HO$5/Setup!$C$36)+IF($V211=48,N($F211),0))-DS211-FQ211&lt;0.005,0,(HO210*(1+HO$5/Setup!$C$36)+IF($V211=48,N($F211),0))-DS211-FQ211)</f>
        <v>0</v>
      </c>
      <c r="HP211" s="48" t="n">
        <f aca="false">IF((HP210*(1+HP$5/Setup!$C$36)+IF($V211=49,N($F211),0))-DT211-FR211&lt;0.005,0,(HP210*(1+HP$5/Setup!$C$36)+IF($V211=49,N($F211),0))-DT211-FR211)</f>
        <v>0</v>
      </c>
      <c r="HQ211" s="48" t="n">
        <f aca="false">IF((HQ210*(1+HQ$5/Setup!$C$36)+IF($V211=50,N($F211),0))-DU211-FS211&lt;0.005,0,(HQ210*(1+HQ$5/Setup!$C$36)+IF($V211=50,N($F211),0))-DU211-FS211)</f>
        <v>0</v>
      </c>
    </row>
    <row r="212" customFormat="false" ht="15" hidden="false" customHeight="false" outlineLevel="0" collapsed="false">
      <c r="A212" s="44" t="n">
        <v>204</v>
      </c>
      <c r="B212" s="45" t="n">
        <f aca="false">IF(Setup!$C$7="Every month",EDATE(Setup!$C$8,($A212-1)),IF(Setup!$C$7="Twice a month",DATE(YEAR(Setup!$C$8),MONTH(Setup!$C$8)+INT((($A212-1)+Setup!$C$41)/2),MIN(IF(MOD(($A212-1)+Setup!$C$41,2)=0,Setup!$C$39,Setup!$C$40),DAY(EOMONTH(DATE(YEAR(Setup!$C$8),MONTH(Setup!$C$8)+INT((($A212-1)+Setup!$C$41)/2),1),0)))),Setup!$C$8+($A212-1)*IF(Setup!$C$7="Every week",7,14)))</f>
        <v>49167</v>
      </c>
      <c r="C212" s="45" t="n">
        <f aca="false">IF(Setup!$C$7="Every month",EDATE(Setup!$C$8,$A212),IF(Setup!$C$7="Twice a month",DATE(YEAR(Setup!$C$8),MONTH(Setup!$C$8)+INT(($A212+Setup!$C$41)/2),MIN(IF(MOD($A212+Setup!$C$41,2)=0,Setup!$C$39,Setup!$C$40),DAY(EOMONTH(DATE(YEAR(Setup!$C$8),MONTH(Setup!$C$8)+INT(($A212+Setup!$C$41)/2),1),0)))),Setup!$C$8+$A212*IF(Setup!$C$7="Every week",7,14)))</f>
        <v>49181</v>
      </c>
      <c r="D212" s="46"/>
      <c r="E212" s="47"/>
      <c r="F212" s="47"/>
      <c r="G212" s="47"/>
      <c r="H212" s="47"/>
      <c r="I212" s="48" t="n">
        <f aca="false">N(Setup!$C$11)+N(E212)</f>
        <v>100</v>
      </c>
      <c r="J212" s="48" t="n">
        <f aca="false">MIN(Setup!$C$37,MAX(I212,0))</f>
        <v>9.23076923076923</v>
      </c>
      <c r="K212" s="48" t="n">
        <f aca="false">MIN(MAX(N(Setup!$C$14)-L211,0),MAX(I212-J212,0))</f>
        <v>0</v>
      </c>
      <c r="L212" s="48" t="n">
        <f aca="false">L211+K212-N(G212)</f>
        <v>500</v>
      </c>
      <c r="M212" s="48" t="n">
        <f aca="false">M211+J212-N(H212)</f>
        <v>1883.07692307693</v>
      </c>
      <c r="N212" s="48" t="n">
        <f aca="false">SUM(BX212:DU212)</f>
        <v>0</v>
      </c>
      <c r="O212" s="48" t="n">
        <f aca="false">SUM(Z212:BW212)-N212</f>
        <v>40</v>
      </c>
      <c r="P212" s="48" t="n">
        <f aca="false">MAX(I212-J212-K212,0)+O212</f>
        <v>130.769230769231</v>
      </c>
      <c r="Q212" s="48" t="n">
        <f aca="false">SUM(DV212:FS212)</f>
        <v>0</v>
      </c>
      <c r="R212" s="49" t="n">
        <f aca="false">N212+J212+K212+Q212</f>
        <v>9.23076923076923</v>
      </c>
      <c r="S212" s="48" t="n">
        <f aca="false">T212-T211-N(F212)+N212+Q212</f>
        <v>0</v>
      </c>
      <c r="T212" s="49" t="n">
        <f aca="false">SUM(FT212:HQ212)</f>
        <v>0</v>
      </c>
      <c r="U212" s="44" t="str">
        <f aca="false">IF(T211&lt;0.005,"",INDEX(Helpers!$C$2:$C$51,IF(_xlfn.MINIFS($DV$6:$FS$6,DV212:FS212,"&gt;0.005")=0,V212,_xlfn.MINIFS($DV$6:$FS$6,DV212:FS212,"&gt;0.005"))))</f>
        <v/>
      </c>
      <c r="V212" s="44" t="n">
        <f aca="false">IF(_xlfn.MINIFS($FT$6:$HQ$6,FT211:HQ211,"&gt;0.005")=0,1,_xlfn.MINIFS($FT$6:$HQ$6,FT211:HQ211,"&gt;0.005"))</f>
        <v>1</v>
      </c>
      <c r="W212" s="44" t="n">
        <f aca="false">IF(AND(D212&lt;&gt;"Paid",T211&gt;0.005),1,0)</f>
        <v>0</v>
      </c>
      <c r="X212" s="48" t="n">
        <f aca="false">SUMPRODUCT(((Helpers!$G$2:$G$51*(1+(Helpers!$D$2:$D$51+0.000000001)/12)^(($B212-Setup!$C$8)/(365.25/12))-Helpers!$E$2:$E$51*((1+(Helpers!$D$2:$D$51+0.000000001)/12)^(($B212-Setup!$C$8)/(365.25/12))-1)/((Helpers!$D$2:$D$51+0.000000001)/12))&gt;0)*(Helpers!$G$2:$G$51*(1+(Helpers!$D$2:$D$51+0.000000001)/12)^(($B212-Setup!$C$8)/(365.25/12))-Helpers!$E$2:$E$51*((1+(Helpers!$D$2:$D$51+0.000000001)/12)^(($B212-Setup!$C$8)/(365.25/12))-1)/((Helpers!$D$2:$D$51+0.000000001)/12)))</f>
        <v>0</v>
      </c>
      <c r="Y212" s="48"/>
      <c r="Z212" s="48" t="n">
        <f aca="false">IF(OR(N(Z$5)=0,Z$6=""),0,Z$5*((DATE(YEAR($B212),MONTH($B212),MIN(Z$6,DAY(EOMONTH($B212,0))))&gt;=$B212)*(DATE(YEAR($B212),MONTH($B212),MIN(Z$6,DAY(EOMONTH($B212,0))))&lt;$C212)+(DATE(YEAR($B212),MONTH($B212)+1,MIN(Z$6,DAY(EOMONTH($B212,1))))&gt;=$B212)*(DATE(YEAR($B212),MONTH($B212)+1,MIN(Z$6,DAY(EOMONTH($B212,1))))&lt;$C212)))</f>
        <v>0</v>
      </c>
      <c r="AA212" s="48" t="n">
        <f aca="false">IF(OR(N(AA$5)=0,AA$6=""),0,AA$5*((DATE(YEAR($B212),MONTH($B212),MIN(AA$6,DAY(EOMONTH($B212,0))))&gt;=$B212)*(DATE(YEAR($B212),MONTH($B212),MIN(AA$6,DAY(EOMONTH($B212,0))))&lt;$C212)+(DATE(YEAR($B212),MONTH($B212)+1,MIN(AA$6,DAY(EOMONTH($B212,1))))&gt;=$B212)*(DATE(YEAR($B212),MONTH($B212)+1,MIN(AA$6,DAY(EOMONTH($B212,1))))&lt;$C212)))</f>
        <v>40</v>
      </c>
      <c r="AB212" s="48" t="n">
        <f aca="false">IF(OR(N(AB$5)=0,AB$6=""),0,AB$5*((DATE(YEAR($B212),MONTH($B212),MIN(AB$6,DAY(EOMONTH($B212,0))))&gt;=$B212)*(DATE(YEAR($B212),MONTH($B212),MIN(AB$6,DAY(EOMONTH($B212,0))))&lt;$C212)+(DATE(YEAR($B212),MONTH($B212)+1,MIN(AB$6,DAY(EOMONTH($B212,1))))&gt;=$B212)*(DATE(YEAR($B212),MONTH($B212)+1,MIN(AB$6,DAY(EOMONTH($B212,1))))&lt;$C212)))</f>
        <v>0</v>
      </c>
      <c r="AC212" s="48" t="n">
        <f aca="false">IF(OR(N(AC$5)=0,AC$6=""),0,AC$5*((DATE(YEAR($B212),MONTH($B212),MIN(AC$6,DAY(EOMONTH($B212,0))))&gt;=$B212)*(DATE(YEAR($B212),MONTH($B212),MIN(AC$6,DAY(EOMONTH($B212,0))))&lt;$C212)+(DATE(YEAR($B212),MONTH($B212)+1,MIN(AC$6,DAY(EOMONTH($B212,1))))&gt;=$B212)*(DATE(YEAR($B212),MONTH($B212)+1,MIN(AC$6,DAY(EOMONTH($B212,1))))&lt;$C212)))</f>
        <v>0</v>
      </c>
      <c r="AD212" s="48" t="n">
        <f aca="false">IF(OR(N(AD$5)=0,AD$6=""),0,AD$5*((DATE(YEAR($B212),MONTH($B212),MIN(AD$6,DAY(EOMONTH($B212,0))))&gt;=$B212)*(DATE(YEAR($B212),MONTH($B212),MIN(AD$6,DAY(EOMONTH($B212,0))))&lt;$C212)+(DATE(YEAR($B212),MONTH($B212)+1,MIN(AD$6,DAY(EOMONTH($B212,1))))&gt;=$B212)*(DATE(YEAR($B212),MONTH($B212)+1,MIN(AD$6,DAY(EOMONTH($B212,1))))&lt;$C212)))</f>
        <v>0</v>
      </c>
      <c r="AE212" s="48" t="n">
        <f aca="false">IF(OR(N(AE$5)=0,AE$6=""),0,AE$5*((DATE(YEAR($B212),MONTH($B212),MIN(AE$6,DAY(EOMONTH($B212,0))))&gt;=$B212)*(DATE(YEAR($B212),MONTH($B212),MIN(AE$6,DAY(EOMONTH($B212,0))))&lt;$C212)+(DATE(YEAR($B212),MONTH($B212)+1,MIN(AE$6,DAY(EOMONTH($B212,1))))&gt;=$B212)*(DATE(YEAR($B212),MONTH($B212)+1,MIN(AE$6,DAY(EOMONTH($B212,1))))&lt;$C212)))</f>
        <v>0</v>
      </c>
      <c r="AF212" s="48" t="n">
        <f aca="false">IF(OR(N(AF$5)=0,AF$6=""),0,AF$5*((DATE(YEAR($B212),MONTH($B212),MIN(AF$6,DAY(EOMONTH($B212,0))))&gt;=$B212)*(DATE(YEAR($B212),MONTH($B212),MIN(AF$6,DAY(EOMONTH($B212,0))))&lt;$C212)+(DATE(YEAR($B212),MONTH($B212)+1,MIN(AF$6,DAY(EOMONTH($B212,1))))&gt;=$B212)*(DATE(YEAR($B212),MONTH($B212)+1,MIN(AF$6,DAY(EOMONTH($B212,1))))&lt;$C212)))</f>
        <v>0</v>
      </c>
      <c r="AG212" s="48" t="n">
        <f aca="false">IF(OR(N(AG$5)=0,AG$6=""),0,AG$5*((DATE(YEAR($B212),MONTH($B212),MIN(AG$6,DAY(EOMONTH($B212,0))))&gt;=$B212)*(DATE(YEAR($B212),MONTH($B212),MIN(AG$6,DAY(EOMONTH($B212,0))))&lt;$C212)+(DATE(YEAR($B212),MONTH($B212)+1,MIN(AG$6,DAY(EOMONTH($B212,1))))&gt;=$B212)*(DATE(YEAR($B212),MONTH($B212)+1,MIN(AG$6,DAY(EOMONTH($B212,1))))&lt;$C212)))</f>
        <v>0</v>
      </c>
      <c r="AH212" s="48" t="n">
        <f aca="false">IF(OR(N(AH$5)=0,AH$6=""),0,AH$5*((DATE(YEAR($B212),MONTH($B212),MIN(AH$6,DAY(EOMONTH($B212,0))))&gt;=$B212)*(DATE(YEAR($B212),MONTH($B212),MIN(AH$6,DAY(EOMONTH($B212,0))))&lt;$C212)+(DATE(YEAR($B212),MONTH($B212)+1,MIN(AH$6,DAY(EOMONTH($B212,1))))&gt;=$B212)*(DATE(YEAR($B212),MONTH($B212)+1,MIN(AH$6,DAY(EOMONTH($B212,1))))&lt;$C212)))</f>
        <v>0</v>
      </c>
      <c r="AI212" s="48" t="n">
        <f aca="false">IF(OR(N(AI$5)=0,AI$6=""),0,AI$5*((DATE(YEAR($B212),MONTH($B212),MIN(AI$6,DAY(EOMONTH($B212,0))))&gt;=$B212)*(DATE(YEAR($B212),MONTH($B212),MIN(AI$6,DAY(EOMONTH($B212,0))))&lt;$C212)+(DATE(YEAR($B212),MONTH($B212)+1,MIN(AI$6,DAY(EOMONTH($B212,1))))&gt;=$B212)*(DATE(YEAR($B212),MONTH($B212)+1,MIN(AI$6,DAY(EOMONTH($B212,1))))&lt;$C212)))</f>
        <v>0</v>
      </c>
      <c r="AJ212" s="48" t="n">
        <f aca="false">IF(OR(N(AJ$5)=0,AJ$6=""),0,AJ$5*((DATE(YEAR($B212),MONTH($B212),MIN(AJ$6,DAY(EOMONTH($B212,0))))&gt;=$B212)*(DATE(YEAR($B212),MONTH($B212),MIN(AJ$6,DAY(EOMONTH($B212,0))))&lt;$C212)+(DATE(YEAR($B212),MONTH($B212)+1,MIN(AJ$6,DAY(EOMONTH($B212,1))))&gt;=$B212)*(DATE(YEAR($B212),MONTH($B212)+1,MIN(AJ$6,DAY(EOMONTH($B212,1))))&lt;$C212)))</f>
        <v>0</v>
      </c>
      <c r="AK212" s="48" t="n">
        <f aca="false">IF(OR(N(AK$5)=0,AK$6=""),0,AK$5*((DATE(YEAR($B212),MONTH($B212),MIN(AK$6,DAY(EOMONTH($B212,0))))&gt;=$B212)*(DATE(YEAR($B212),MONTH($B212),MIN(AK$6,DAY(EOMONTH($B212,0))))&lt;$C212)+(DATE(YEAR($B212),MONTH($B212)+1,MIN(AK$6,DAY(EOMONTH($B212,1))))&gt;=$B212)*(DATE(YEAR($B212),MONTH($B212)+1,MIN(AK$6,DAY(EOMONTH($B212,1))))&lt;$C212)))</f>
        <v>0</v>
      </c>
      <c r="AL212" s="48" t="n">
        <f aca="false">IF(OR(N(AL$5)=0,AL$6=""),0,AL$5*((DATE(YEAR($B212),MONTH($B212),MIN(AL$6,DAY(EOMONTH($B212,0))))&gt;=$B212)*(DATE(YEAR($B212),MONTH($B212),MIN(AL$6,DAY(EOMONTH($B212,0))))&lt;$C212)+(DATE(YEAR($B212),MONTH($B212)+1,MIN(AL$6,DAY(EOMONTH($B212,1))))&gt;=$B212)*(DATE(YEAR($B212),MONTH($B212)+1,MIN(AL$6,DAY(EOMONTH($B212,1))))&lt;$C212)))</f>
        <v>0</v>
      </c>
      <c r="AM212" s="48" t="n">
        <f aca="false">IF(OR(N(AM$5)=0,AM$6=""),0,AM$5*((DATE(YEAR($B212),MONTH($B212),MIN(AM$6,DAY(EOMONTH($B212,0))))&gt;=$B212)*(DATE(YEAR($B212),MONTH($B212),MIN(AM$6,DAY(EOMONTH($B212,0))))&lt;$C212)+(DATE(YEAR($B212),MONTH($B212)+1,MIN(AM$6,DAY(EOMONTH($B212,1))))&gt;=$B212)*(DATE(YEAR($B212),MONTH($B212)+1,MIN(AM$6,DAY(EOMONTH($B212,1))))&lt;$C212)))</f>
        <v>0</v>
      </c>
      <c r="AN212" s="48" t="n">
        <f aca="false">IF(OR(N(AN$5)=0,AN$6=""),0,AN$5*((DATE(YEAR($B212),MONTH($B212),MIN(AN$6,DAY(EOMONTH($B212,0))))&gt;=$B212)*(DATE(YEAR($B212),MONTH($B212),MIN(AN$6,DAY(EOMONTH($B212,0))))&lt;$C212)+(DATE(YEAR($B212),MONTH($B212)+1,MIN(AN$6,DAY(EOMONTH($B212,1))))&gt;=$B212)*(DATE(YEAR($B212),MONTH($B212)+1,MIN(AN$6,DAY(EOMONTH($B212,1))))&lt;$C212)))</f>
        <v>0</v>
      </c>
      <c r="AO212" s="48" t="n">
        <f aca="false">IF(OR(N(AO$5)=0,AO$6=""),0,AO$5*((DATE(YEAR($B212),MONTH($B212),MIN(AO$6,DAY(EOMONTH($B212,0))))&gt;=$B212)*(DATE(YEAR($B212),MONTH($B212),MIN(AO$6,DAY(EOMONTH($B212,0))))&lt;$C212)+(DATE(YEAR($B212),MONTH($B212)+1,MIN(AO$6,DAY(EOMONTH($B212,1))))&gt;=$B212)*(DATE(YEAR($B212),MONTH($B212)+1,MIN(AO$6,DAY(EOMONTH($B212,1))))&lt;$C212)))</f>
        <v>0</v>
      </c>
      <c r="AP212" s="48" t="n">
        <f aca="false">IF(OR(N(AP$5)=0,AP$6=""),0,AP$5*((DATE(YEAR($B212),MONTH($B212),MIN(AP$6,DAY(EOMONTH($B212,0))))&gt;=$B212)*(DATE(YEAR($B212),MONTH($B212),MIN(AP$6,DAY(EOMONTH($B212,0))))&lt;$C212)+(DATE(YEAR($B212),MONTH($B212)+1,MIN(AP$6,DAY(EOMONTH($B212,1))))&gt;=$B212)*(DATE(YEAR($B212),MONTH($B212)+1,MIN(AP$6,DAY(EOMONTH($B212,1))))&lt;$C212)))</f>
        <v>0</v>
      </c>
      <c r="AQ212" s="48" t="n">
        <f aca="false">IF(OR(N(AQ$5)=0,AQ$6=""),0,AQ$5*((DATE(YEAR($B212),MONTH($B212),MIN(AQ$6,DAY(EOMONTH($B212,0))))&gt;=$B212)*(DATE(YEAR($B212),MONTH($B212),MIN(AQ$6,DAY(EOMONTH($B212,0))))&lt;$C212)+(DATE(YEAR($B212),MONTH($B212)+1,MIN(AQ$6,DAY(EOMONTH($B212,1))))&gt;=$B212)*(DATE(YEAR($B212),MONTH($B212)+1,MIN(AQ$6,DAY(EOMONTH($B212,1))))&lt;$C212)))</f>
        <v>0</v>
      </c>
      <c r="AR212" s="48" t="n">
        <f aca="false">IF(OR(N(AR$5)=0,AR$6=""),0,AR$5*((DATE(YEAR($B212),MONTH($B212),MIN(AR$6,DAY(EOMONTH($B212,0))))&gt;=$B212)*(DATE(YEAR($B212),MONTH($B212),MIN(AR$6,DAY(EOMONTH($B212,0))))&lt;$C212)+(DATE(YEAR($B212),MONTH($B212)+1,MIN(AR$6,DAY(EOMONTH($B212,1))))&gt;=$B212)*(DATE(YEAR($B212),MONTH($B212)+1,MIN(AR$6,DAY(EOMONTH($B212,1))))&lt;$C212)))</f>
        <v>0</v>
      </c>
      <c r="AS212" s="48" t="n">
        <f aca="false">IF(OR(N(AS$5)=0,AS$6=""),0,AS$5*((DATE(YEAR($B212),MONTH($B212),MIN(AS$6,DAY(EOMONTH($B212,0))))&gt;=$B212)*(DATE(YEAR($B212),MONTH($B212),MIN(AS$6,DAY(EOMONTH($B212,0))))&lt;$C212)+(DATE(YEAR($B212),MONTH($B212)+1,MIN(AS$6,DAY(EOMONTH($B212,1))))&gt;=$B212)*(DATE(YEAR($B212),MONTH($B212)+1,MIN(AS$6,DAY(EOMONTH($B212,1))))&lt;$C212)))</f>
        <v>0</v>
      </c>
      <c r="AT212" s="48" t="n">
        <f aca="false">IF(OR(N(AT$5)=0,AT$6=""),0,AT$5*((DATE(YEAR($B212),MONTH($B212),MIN(AT$6,DAY(EOMONTH($B212,0))))&gt;=$B212)*(DATE(YEAR($B212),MONTH($B212),MIN(AT$6,DAY(EOMONTH($B212,0))))&lt;$C212)+(DATE(YEAR($B212),MONTH($B212)+1,MIN(AT$6,DAY(EOMONTH($B212,1))))&gt;=$B212)*(DATE(YEAR($B212),MONTH($B212)+1,MIN(AT$6,DAY(EOMONTH($B212,1))))&lt;$C212)))</f>
        <v>0</v>
      </c>
      <c r="AU212" s="48" t="n">
        <f aca="false">IF(OR(N(AU$5)=0,AU$6=""),0,AU$5*((DATE(YEAR($B212),MONTH($B212),MIN(AU$6,DAY(EOMONTH($B212,0))))&gt;=$B212)*(DATE(YEAR($B212),MONTH($B212),MIN(AU$6,DAY(EOMONTH($B212,0))))&lt;$C212)+(DATE(YEAR($B212),MONTH($B212)+1,MIN(AU$6,DAY(EOMONTH($B212,1))))&gt;=$B212)*(DATE(YEAR($B212),MONTH($B212)+1,MIN(AU$6,DAY(EOMONTH($B212,1))))&lt;$C212)))</f>
        <v>0</v>
      </c>
      <c r="AV212" s="48" t="n">
        <f aca="false">IF(OR(N(AV$5)=0,AV$6=""),0,AV$5*((DATE(YEAR($B212),MONTH($B212),MIN(AV$6,DAY(EOMONTH($B212,0))))&gt;=$B212)*(DATE(YEAR($B212),MONTH($B212),MIN(AV$6,DAY(EOMONTH($B212,0))))&lt;$C212)+(DATE(YEAR($B212),MONTH($B212)+1,MIN(AV$6,DAY(EOMONTH($B212,1))))&gt;=$B212)*(DATE(YEAR($B212),MONTH($B212)+1,MIN(AV$6,DAY(EOMONTH($B212,1))))&lt;$C212)))</f>
        <v>0</v>
      </c>
      <c r="AW212" s="48" t="n">
        <f aca="false">IF(OR(N(AW$5)=0,AW$6=""),0,AW$5*((DATE(YEAR($B212),MONTH($B212),MIN(AW$6,DAY(EOMONTH($B212,0))))&gt;=$B212)*(DATE(YEAR($B212),MONTH($B212),MIN(AW$6,DAY(EOMONTH($B212,0))))&lt;$C212)+(DATE(YEAR($B212),MONTH($B212)+1,MIN(AW$6,DAY(EOMONTH($B212,1))))&gt;=$B212)*(DATE(YEAR($B212),MONTH($B212)+1,MIN(AW$6,DAY(EOMONTH($B212,1))))&lt;$C212)))</f>
        <v>0</v>
      </c>
      <c r="AX212" s="48" t="n">
        <f aca="false">IF(OR(N(AX$5)=0,AX$6=""),0,AX$5*((DATE(YEAR($B212),MONTH($B212),MIN(AX$6,DAY(EOMONTH($B212,0))))&gt;=$B212)*(DATE(YEAR($B212),MONTH($B212),MIN(AX$6,DAY(EOMONTH($B212,0))))&lt;$C212)+(DATE(YEAR($B212),MONTH($B212)+1,MIN(AX$6,DAY(EOMONTH($B212,1))))&gt;=$B212)*(DATE(YEAR($B212),MONTH($B212)+1,MIN(AX$6,DAY(EOMONTH($B212,1))))&lt;$C212)))</f>
        <v>0</v>
      </c>
      <c r="AY212" s="48" t="n">
        <f aca="false">IF(OR(N(AY$5)=0,AY$6=""),0,AY$5*((DATE(YEAR($B212),MONTH($B212),MIN(AY$6,DAY(EOMONTH($B212,0))))&gt;=$B212)*(DATE(YEAR($B212),MONTH($B212),MIN(AY$6,DAY(EOMONTH($B212,0))))&lt;$C212)+(DATE(YEAR($B212),MONTH($B212)+1,MIN(AY$6,DAY(EOMONTH($B212,1))))&gt;=$B212)*(DATE(YEAR($B212),MONTH($B212)+1,MIN(AY$6,DAY(EOMONTH($B212,1))))&lt;$C212)))</f>
        <v>0</v>
      </c>
      <c r="AZ212" s="48" t="n">
        <f aca="false">IF(OR(N(AZ$5)=0,AZ$6=""),0,AZ$5*((DATE(YEAR($B212),MONTH($B212),MIN(AZ$6,DAY(EOMONTH($B212,0))))&gt;=$B212)*(DATE(YEAR($B212),MONTH($B212),MIN(AZ$6,DAY(EOMONTH($B212,0))))&lt;$C212)+(DATE(YEAR($B212),MONTH($B212)+1,MIN(AZ$6,DAY(EOMONTH($B212,1))))&gt;=$B212)*(DATE(YEAR($B212),MONTH($B212)+1,MIN(AZ$6,DAY(EOMONTH($B212,1))))&lt;$C212)))</f>
        <v>0</v>
      </c>
      <c r="BA212" s="48" t="n">
        <f aca="false">IF(OR(N(BA$5)=0,BA$6=""),0,BA$5*((DATE(YEAR($B212),MONTH($B212),MIN(BA$6,DAY(EOMONTH($B212,0))))&gt;=$B212)*(DATE(YEAR($B212),MONTH($B212),MIN(BA$6,DAY(EOMONTH($B212,0))))&lt;$C212)+(DATE(YEAR($B212),MONTH($B212)+1,MIN(BA$6,DAY(EOMONTH($B212,1))))&gt;=$B212)*(DATE(YEAR($B212),MONTH($B212)+1,MIN(BA$6,DAY(EOMONTH($B212,1))))&lt;$C212)))</f>
        <v>0</v>
      </c>
      <c r="BB212" s="48" t="n">
        <f aca="false">IF(OR(N(BB$5)=0,BB$6=""),0,BB$5*((DATE(YEAR($B212),MONTH($B212),MIN(BB$6,DAY(EOMONTH($B212,0))))&gt;=$B212)*(DATE(YEAR($B212),MONTH($B212),MIN(BB$6,DAY(EOMONTH($B212,0))))&lt;$C212)+(DATE(YEAR($B212),MONTH($B212)+1,MIN(BB$6,DAY(EOMONTH($B212,1))))&gt;=$B212)*(DATE(YEAR($B212),MONTH($B212)+1,MIN(BB$6,DAY(EOMONTH($B212,1))))&lt;$C212)))</f>
        <v>0</v>
      </c>
      <c r="BC212" s="48" t="n">
        <f aca="false">IF(OR(N(BC$5)=0,BC$6=""),0,BC$5*((DATE(YEAR($B212),MONTH($B212),MIN(BC$6,DAY(EOMONTH($B212,0))))&gt;=$B212)*(DATE(YEAR($B212),MONTH($B212),MIN(BC$6,DAY(EOMONTH($B212,0))))&lt;$C212)+(DATE(YEAR($B212),MONTH($B212)+1,MIN(BC$6,DAY(EOMONTH($B212,1))))&gt;=$B212)*(DATE(YEAR($B212),MONTH($B212)+1,MIN(BC$6,DAY(EOMONTH($B212,1))))&lt;$C212)))</f>
        <v>0</v>
      </c>
      <c r="BD212" s="48" t="n">
        <f aca="false">IF(OR(N(BD$5)=0,BD$6=""),0,BD$5*((DATE(YEAR($B212),MONTH($B212),MIN(BD$6,DAY(EOMONTH($B212,0))))&gt;=$B212)*(DATE(YEAR($B212),MONTH($B212),MIN(BD$6,DAY(EOMONTH($B212,0))))&lt;$C212)+(DATE(YEAR($B212),MONTH($B212)+1,MIN(BD$6,DAY(EOMONTH($B212,1))))&gt;=$B212)*(DATE(YEAR($B212),MONTH($B212)+1,MIN(BD$6,DAY(EOMONTH($B212,1))))&lt;$C212)))</f>
        <v>0</v>
      </c>
      <c r="BE212" s="48" t="n">
        <f aca="false">IF(OR(N(BE$5)=0,BE$6=""),0,BE$5*((DATE(YEAR($B212),MONTH($B212),MIN(BE$6,DAY(EOMONTH($B212,0))))&gt;=$B212)*(DATE(YEAR($B212),MONTH($B212),MIN(BE$6,DAY(EOMONTH($B212,0))))&lt;$C212)+(DATE(YEAR($B212),MONTH($B212)+1,MIN(BE$6,DAY(EOMONTH($B212,1))))&gt;=$B212)*(DATE(YEAR($B212),MONTH($B212)+1,MIN(BE$6,DAY(EOMONTH($B212,1))))&lt;$C212)))</f>
        <v>0</v>
      </c>
      <c r="BF212" s="48" t="n">
        <f aca="false">IF(OR(N(BF$5)=0,BF$6=""),0,BF$5*((DATE(YEAR($B212),MONTH($B212),MIN(BF$6,DAY(EOMONTH($B212,0))))&gt;=$B212)*(DATE(YEAR($B212),MONTH($B212),MIN(BF$6,DAY(EOMONTH($B212,0))))&lt;$C212)+(DATE(YEAR($B212),MONTH($B212)+1,MIN(BF$6,DAY(EOMONTH($B212,1))))&gt;=$B212)*(DATE(YEAR($B212),MONTH($B212)+1,MIN(BF$6,DAY(EOMONTH($B212,1))))&lt;$C212)))</f>
        <v>0</v>
      </c>
      <c r="BG212" s="48" t="n">
        <f aca="false">IF(OR(N(BG$5)=0,BG$6=""),0,BG$5*((DATE(YEAR($B212),MONTH($B212),MIN(BG$6,DAY(EOMONTH($B212,0))))&gt;=$B212)*(DATE(YEAR($B212),MONTH($B212),MIN(BG$6,DAY(EOMONTH($B212,0))))&lt;$C212)+(DATE(YEAR($B212),MONTH($B212)+1,MIN(BG$6,DAY(EOMONTH($B212,1))))&gt;=$B212)*(DATE(YEAR($B212),MONTH($B212)+1,MIN(BG$6,DAY(EOMONTH($B212,1))))&lt;$C212)))</f>
        <v>0</v>
      </c>
      <c r="BH212" s="48" t="n">
        <f aca="false">IF(OR(N(BH$5)=0,BH$6=""),0,BH$5*((DATE(YEAR($B212),MONTH($B212),MIN(BH$6,DAY(EOMONTH($B212,0))))&gt;=$B212)*(DATE(YEAR($B212),MONTH($B212),MIN(BH$6,DAY(EOMONTH($B212,0))))&lt;$C212)+(DATE(YEAR($B212),MONTH($B212)+1,MIN(BH$6,DAY(EOMONTH($B212,1))))&gt;=$B212)*(DATE(YEAR($B212),MONTH($B212)+1,MIN(BH$6,DAY(EOMONTH($B212,1))))&lt;$C212)))</f>
        <v>0</v>
      </c>
      <c r="BI212" s="48" t="n">
        <f aca="false">IF(OR(N(BI$5)=0,BI$6=""),0,BI$5*((DATE(YEAR($B212),MONTH($B212),MIN(BI$6,DAY(EOMONTH($B212,0))))&gt;=$B212)*(DATE(YEAR($B212),MONTH($B212),MIN(BI$6,DAY(EOMONTH($B212,0))))&lt;$C212)+(DATE(YEAR($B212),MONTH($B212)+1,MIN(BI$6,DAY(EOMONTH($B212,1))))&gt;=$B212)*(DATE(YEAR($B212),MONTH($B212)+1,MIN(BI$6,DAY(EOMONTH($B212,1))))&lt;$C212)))</f>
        <v>0</v>
      </c>
      <c r="BJ212" s="48" t="n">
        <f aca="false">IF(OR(N(BJ$5)=0,BJ$6=""),0,BJ$5*((DATE(YEAR($B212),MONTH($B212),MIN(BJ$6,DAY(EOMONTH($B212,0))))&gt;=$B212)*(DATE(YEAR($B212),MONTH($B212),MIN(BJ$6,DAY(EOMONTH($B212,0))))&lt;$C212)+(DATE(YEAR($B212),MONTH($B212)+1,MIN(BJ$6,DAY(EOMONTH($B212,1))))&gt;=$B212)*(DATE(YEAR($B212),MONTH($B212)+1,MIN(BJ$6,DAY(EOMONTH($B212,1))))&lt;$C212)))</f>
        <v>0</v>
      </c>
      <c r="BK212" s="48" t="n">
        <f aca="false">IF(OR(N(BK$5)=0,BK$6=""),0,BK$5*((DATE(YEAR($B212),MONTH($B212),MIN(BK$6,DAY(EOMONTH($B212,0))))&gt;=$B212)*(DATE(YEAR($B212),MONTH($B212),MIN(BK$6,DAY(EOMONTH($B212,0))))&lt;$C212)+(DATE(YEAR($B212),MONTH($B212)+1,MIN(BK$6,DAY(EOMONTH($B212,1))))&gt;=$B212)*(DATE(YEAR($B212),MONTH($B212)+1,MIN(BK$6,DAY(EOMONTH($B212,1))))&lt;$C212)))</f>
        <v>0</v>
      </c>
      <c r="BL212" s="48" t="n">
        <f aca="false">IF(OR(N(BL$5)=0,BL$6=""),0,BL$5*((DATE(YEAR($B212),MONTH($B212),MIN(BL$6,DAY(EOMONTH($B212,0))))&gt;=$B212)*(DATE(YEAR($B212),MONTH($B212),MIN(BL$6,DAY(EOMONTH($B212,0))))&lt;$C212)+(DATE(YEAR($B212),MONTH($B212)+1,MIN(BL$6,DAY(EOMONTH($B212,1))))&gt;=$B212)*(DATE(YEAR($B212),MONTH($B212)+1,MIN(BL$6,DAY(EOMONTH($B212,1))))&lt;$C212)))</f>
        <v>0</v>
      </c>
      <c r="BM212" s="48" t="n">
        <f aca="false">IF(OR(N(BM$5)=0,BM$6=""),0,BM$5*((DATE(YEAR($B212),MONTH($B212),MIN(BM$6,DAY(EOMONTH($B212,0))))&gt;=$B212)*(DATE(YEAR($B212),MONTH($B212),MIN(BM$6,DAY(EOMONTH($B212,0))))&lt;$C212)+(DATE(YEAR($B212),MONTH($B212)+1,MIN(BM$6,DAY(EOMONTH($B212,1))))&gt;=$B212)*(DATE(YEAR($B212),MONTH($B212)+1,MIN(BM$6,DAY(EOMONTH($B212,1))))&lt;$C212)))</f>
        <v>0</v>
      </c>
      <c r="BN212" s="48" t="n">
        <f aca="false">IF(OR(N(BN$5)=0,BN$6=""),0,BN$5*((DATE(YEAR($B212),MONTH($B212),MIN(BN$6,DAY(EOMONTH($B212,0))))&gt;=$B212)*(DATE(YEAR($B212),MONTH($B212),MIN(BN$6,DAY(EOMONTH($B212,0))))&lt;$C212)+(DATE(YEAR($B212),MONTH($B212)+1,MIN(BN$6,DAY(EOMONTH($B212,1))))&gt;=$B212)*(DATE(YEAR($B212),MONTH($B212)+1,MIN(BN$6,DAY(EOMONTH($B212,1))))&lt;$C212)))</f>
        <v>0</v>
      </c>
      <c r="BO212" s="48" t="n">
        <f aca="false">IF(OR(N(BO$5)=0,BO$6=""),0,BO$5*((DATE(YEAR($B212),MONTH($B212),MIN(BO$6,DAY(EOMONTH($B212,0))))&gt;=$B212)*(DATE(YEAR($B212),MONTH($B212),MIN(BO$6,DAY(EOMONTH($B212,0))))&lt;$C212)+(DATE(YEAR($B212),MONTH($B212)+1,MIN(BO$6,DAY(EOMONTH($B212,1))))&gt;=$B212)*(DATE(YEAR($B212),MONTH($B212)+1,MIN(BO$6,DAY(EOMONTH($B212,1))))&lt;$C212)))</f>
        <v>0</v>
      </c>
      <c r="BP212" s="48" t="n">
        <f aca="false">IF(OR(N(BP$5)=0,BP$6=""),0,BP$5*((DATE(YEAR($B212),MONTH($B212),MIN(BP$6,DAY(EOMONTH($B212,0))))&gt;=$B212)*(DATE(YEAR($B212),MONTH($B212),MIN(BP$6,DAY(EOMONTH($B212,0))))&lt;$C212)+(DATE(YEAR($B212),MONTH($B212)+1,MIN(BP$6,DAY(EOMONTH($B212,1))))&gt;=$B212)*(DATE(YEAR($B212),MONTH($B212)+1,MIN(BP$6,DAY(EOMONTH($B212,1))))&lt;$C212)))</f>
        <v>0</v>
      </c>
      <c r="BQ212" s="48" t="n">
        <f aca="false">IF(OR(N(BQ$5)=0,BQ$6=""),0,BQ$5*((DATE(YEAR($B212),MONTH($B212),MIN(BQ$6,DAY(EOMONTH($B212,0))))&gt;=$B212)*(DATE(YEAR($B212),MONTH($B212),MIN(BQ$6,DAY(EOMONTH($B212,0))))&lt;$C212)+(DATE(YEAR($B212),MONTH($B212)+1,MIN(BQ$6,DAY(EOMONTH($B212,1))))&gt;=$B212)*(DATE(YEAR($B212),MONTH($B212)+1,MIN(BQ$6,DAY(EOMONTH($B212,1))))&lt;$C212)))</f>
        <v>0</v>
      </c>
      <c r="BR212" s="48" t="n">
        <f aca="false">IF(OR(N(BR$5)=0,BR$6=""),0,BR$5*((DATE(YEAR($B212),MONTH($B212),MIN(BR$6,DAY(EOMONTH($B212,0))))&gt;=$B212)*(DATE(YEAR($B212),MONTH($B212),MIN(BR$6,DAY(EOMONTH($B212,0))))&lt;$C212)+(DATE(YEAR($B212),MONTH($B212)+1,MIN(BR$6,DAY(EOMONTH($B212,1))))&gt;=$B212)*(DATE(YEAR($B212),MONTH($B212)+1,MIN(BR$6,DAY(EOMONTH($B212,1))))&lt;$C212)))</f>
        <v>0</v>
      </c>
      <c r="BS212" s="48" t="n">
        <f aca="false">IF(OR(N(BS$5)=0,BS$6=""),0,BS$5*((DATE(YEAR($B212),MONTH($B212),MIN(BS$6,DAY(EOMONTH($B212,0))))&gt;=$B212)*(DATE(YEAR($B212),MONTH($B212),MIN(BS$6,DAY(EOMONTH($B212,0))))&lt;$C212)+(DATE(YEAR($B212),MONTH($B212)+1,MIN(BS$6,DAY(EOMONTH($B212,1))))&gt;=$B212)*(DATE(YEAR($B212),MONTH($B212)+1,MIN(BS$6,DAY(EOMONTH($B212,1))))&lt;$C212)))</f>
        <v>0</v>
      </c>
      <c r="BT212" s="48" t="n">
        <f aca="false">IF(OR(N(BT$5)=0,BT$6=""),0,BT$5*((DATE(YEAR($B212),MONTH($B212),MIN(BT$6,DAY(EOMONTH($B212,0))))&gt;=$B212)*(DATE(YEAR($B212),MONTH($B212),MIN(BT$6,DAY(EOMONTH($B212,0))))&lt;$C212)+(DATE(YEAR($B212),MONTH($B212)+1,MIN(BT$6,DAY(EOMONTH($B212,1))))&gt;=$B212)*(DATE(YEAR($B212),MONTH($B212)+1,MIN(BT$6,DAY(EOMONTH($B212,1))))&lt;$C212)))</f>
        <v>0</v>
      </c>
      <c r="BU212" s="48" t="n">
        <f aca="false">IF(OR(N(BU$5)=0,BU$6=""),0,BU$5*((DATE(YEAR($B212),MONTH($B212),MIN(BU$6,DAY(EOMONTH($B212,0))))&gt;=$B212)*(DATE(YEAR($B212),MONTH($B212),MIN(BU$6,DAY(EOMONTH($B212,0))))&lt;$C212)+(DATE(YEAR($B212),MONTH($B212)+1,MIN(BU$6,DAY(EOMONTH($B212,1))))&gt;=$B212)*(DATE(YEAR($B212),MONTH($B212)+1,MIN(BU$6,DAY(EOMONTH($B212,1))))&lt;$C212)))</f>
        <v>0</v>
      </c>
      <c r="BV212" s="48" t="n">
        <f aca="false">IF(OR(N(BV$5)=0,BV$6=""),0,BV$5*((DATE(YEAR($B212),MONTH($B212),MIN(BV$6,DAY(EOMONTH($B212,0))))&gt;=$B212)*(DATE(YEAR($B212),MONTH($B212),MIN(BV$6,DAY(EOMONTH($B212,0))))&lt;$C212)+(DATE(YEAR($B212),MONTH($B212)+1,MIN(BV$6,DAY(EOMONTH($B212,1))))&gt;=$B212)*(DATE(YEAR($B212),MONTH($B212)+1,MIN(BV$6,DAY(EOMONTH($B212,1))))&lt;$C212)))</f>
        <v>0</v>
      </c>
      <c r="BW212" s="48" t="n">
        <f aca="false">IF(OR(N(BW$5)=0,BW$6=""),0,BW$5*((DATE(YEAR($B212),MONTH($B212),MIN(BW$6,DAY(EOMONTH($B212,0))))&gt;=$B212)*(DATE(YEAR($B212),MONTH($B212),MIN(BW$6,DAY(EOMONTH($B212,0))))&lt;$C212)+(DATE(YEAR($B212),MONTH($B212)+1,MIN(BW$6,DAY(EOMONTH($B212,1))))&gt;=$B212)*(DATE(YEAR($B212),MONTH($B212)+1,MIN(BW$6,DAY(EOMONTH($B212,1))))&lt;$C212)))</f>
        <v>0</v>
      </c>
      <c r="BX212" s="48" t="n">
        <f aca="false">MIN(Z212,(FT211*(1+FT$5/Setup!$C$36)+IF($V212=1,N($F212),0)))</f>
        <v>0</v>
      </c>
      <c r="BY212" s="48" t="n">
        <f aca="false">MIN(AA212,(FU211*(1+FU$5/Setup!$C$36)+IF($V212=2,N($F212),0)))</f>
        <v>0</v>
      </c>
      <c r="BZ212" s="48" t="n">
        <f aca="false">MIN(AB212,(FV211*(1+FV$5/Setup!$C$36)+IF($V212=3,N($F212),0)))</f>
        <v>0</v>
      </c>
      <c r="CA212" s="48" t="n">
        <f aca="false">MIN(AC212,(FW211*(1+FW$5/Setup!$C$36)+IF($V212=4,N($F212),0)))</f>
        <v>0</v>
      </c>
      <c r="CB212" s="48" t="n">
        <f aca="false">MIN(AD212,(FX211*(1+FX$5/Setup!$C$36)+IF($V212=5,N($F212),0)))</f>
        <v>0</v>
      </c>
      <c r="CC212" s="48" t="n">
        <f aca="false">MIN(AE212,(FY211*(1+FY$5/Setup!$C$36)+IF($V212=6,N($F212),0)))</f>
        <v>0</v>
      </c>
      <c r="CD212" s="48" t="n">
        <f aca="false">MIN(AF212,(FZ211*(1+FZ$5/Setup!$C$36)+IF($V212=7,N($F212),0)))</f>
        <v>0</v>
      </c>
      <c r="CE212" s="48" t="n">
        <f aca="false">MIN(AG212,(GA211*(1+GA$5/Setup!$C$36)+IF($V212=8,N($F212),0)))</f>
        <v>0</v>
      </c>
      <c r="CF212" s="48" t="n">
        <f aca="false">MIN(AH212,(GB211*(1+GB$5/Setup!$C$36)+IF($V212=9,N($F212),0)))</f>
        <v>0</v>
      </c>
      <c r="CG212" s="48" t="n">
        <f aca="false">MIN(AI212,(GC211*(1+GC$5/Setup!$C$36)+IF($V212=10,N($F212),0)))</f>
        <v>0</v>
      </c>
      <c r="CH212" s="48" t="n">
        <f aca="false">MIN(AJ212,(GD211*(1+GD$5/Setup!$C$36)+IF($V212=11,N($F212),0)))</f>
        <v>0</v>
      </c>
      <c r="CI212" s="48" t="n">
        <f aca="false">MIN(AK212,(GE211*(1+GE$5/Setup!$C$36)+IF($V212=12,N($F212),0)))</f>
        <v>0</v>
      </c>
      <c r="CJ212" s="48" t="n">
        <f aca="false">MIN(AL212,(GF211*(1+GF$5/Setup!$C$36)+IF($V212=13,N($F212),0)))</f>
        <v>0</v>
      </c>
      <c r="CK212" s="48" t="n">
        <f aca="false">MIN(AM212,(GG211*(1+GG$5/Setup!$C$36)+IF($V212=14,N($F212),0)))</f>
        <v>0</v>
      </c>
      <c r="CL212" s="48" t="n">
        <f aca="false">MIN(AN212,(GH211*(1+GH$5/Setup!$C$36)+IF($V212=15,N($F212),0)))</f>
        <v>0</v>
      </c>
      <c r="CM212" s="48" t="n">
        <f aca="false">MIN(AO212,(GI211*(1+GI$5/Setup!$C$36)+IF($V212=16,N($F212),0)))</f>
        <v>0</v>
      </c>
      <c r="CN212" s="48" t="n">
        <f aca="false">MIN(AP212,(GJ211*(1+GJ$5/Setup!$C$36)+IF($V212=17,N($F212),0)))</f>
        <v>0</v>
      </c>
      <c r="CO212" s="48" t="n">
        <f aca="false">MIN(AQ212,(GK211*(1+GK$5/Setup!$C$36)+IF($V212=18,N($F212),0)))</f>
        <v>0</v>
      </c>
      <c r="CP212" s="48" t="n">
        <f aca="false">MIN(AR212,(GL211*(1+GL$5/Setup!$C$36)+IF($V212=19,N($F212),0)))</f>
        <v>0</v>
      </c>
      <c r="CQ212" s="48" t="n">
        <f aca="false">MIN(AS212,(GM211*(1+GM$5/Setup!$C$36)+IF($V212=20,N($F212),0)))</f>
        <v>0</v>
      </c>
      <c r="CR212" s="48" t="n">
        <f aca="false">MIN(AT212,(GN211*(1+GN$5/Setup!$C$36)+IF($V212=21,N($F212),0)))</f>
        <v>0</v>
      </c>
      <c r="CS212" s="48" t="n">
        <f aca="false">MIN(AU212,(GO211*(1+GO$5/Setup!$C$36)+IF($V212=22,N($F212),0)))</f>
        <v>0</v>
      </c>
      <c r="CT212" s="48" t="n">
        <f aca="false">MIN(AV212,(GP211*(1+GP$5/Setup!$C$36)+IF($V212=23,N($F212),0)))</f>
        <v>0</v>
      </c>
      <c r="CU212" s="48" t="n">
        <f aca="false">MIN(AW212,(GQ211*(1+GQ$5/Setup!$C$36)+IF($V212=24,N($F212),0)))</f>
        <v>0</v>
      </c>
      <c r="CV212" s="48" t="n">
        <f aca="false">MIN(AX212,(GR211*(1+GR$5/Setup!$C$36)+IF($V212=25,N($F212),0)))</f>
        <v>0</v>
      </c>
      <c r="CW212" s="48" t="n">
        <f aca="false">MIN(AY212,(GS211*(1+GS$5/Setup!$C$36)+IF($V212=26,N($F212),0)))</f>
        <v>0</v>
      </c>
      <c r="CX212" s="48" t="n">
        <f aca="false">MIN(AZ212,(GT211*(1+GT$5/Setup!$C$36)+IF($V212=27,N($F212),0)))</f>
        <v>0</v>
      </c>
      <c r="CY212" s="48" t="n">
        <f aca="false">MIN(BA212,(GU211*(1+GU$5/Setup!$C$36)+IF($V212=28,N($F212),0)))</f>
        <v>0</v>
      </c>
      <c r="CZ212" s="48" t="n">
        <f aca="false">MIN(BB212,(GV211*(1+GV$5/Setup!$C$36)+IF($V212=29,N($F212),0)))</f>
        <v>0</v>
      </c>
      <c r="DA212" s="48" t="n">
        <f aca="false">MIN(BC212,(GW211*(1+GW$5/Setup!$C$36)+IF($V212=30,N($F212),0)))</f>
        <v>0</v>
      </c>
      <c r="DB212" s="48" t="n">
        <f aca="false">MIN(BD212,(GX211*(1+GX$5/Setup!$C$36)+IF($V212=31,N($F212),0)))</f>
        <v>0</v>
      </c>
      <c r="DC212" s="48" t="n">
        <f aca="false">MIN(BE212,(GY211*(1+GY$5/Setup!$C$36)+IF($V212=32,N($F212),0)))</f>
        <v>0</v>
      </c>
      <c r="DD212" s="48" t="n">
        <f aca="false">MIN(BF212,(GZ211*(1+GZ$5/Setup!$C$36)+IF($V212=33,N($F212),0)))</f>
        <v>0</v>
      </c>
      <c r="DE212" s="48" t="n">
        <f aca="false">MIN(BG212,(HA211*(1+HA$5/Setup!$C$36)+IF($V212=34,N($F212),0)))</f>
        <v>0</v>
      </c>
      <c r="DF212" s="48" t="n">
        <f aca="false">MIN(BH212,(HB211*(1+HB$5/Setup!$C$36)+IF($V212=35,N($F212),0)))</f>
        <v>0</v>
      </c>
      <c r="DG212" s="48" t="n">
        <f aca="false">MIN(BI212,(HC211*(1+HC$5/Setup!$C$36)+IF($V212=36,N($F212),0)))</f>
        <v>0</v>
      </c>
      <c r="DH212" s="48" t="n">
        <f aca="false">MIN(BJ212,(HD211*(1+HD$5/Setup!$C$36)+IF($V212=37,N($F212),0)))</f>
        <v>0</v>
      </c>
      <c r="DI212" s="48" t="n">
        <f aca="false">MIN(BK212,(HE211*(1+HE$5/Setup!$C$36)+IF($V212=38,N($F212),0)))</f>
        <v>0</v>
      </c>
      <c r="DJ212" s="48" t="n">
        <f aca="false">MIN(BL212,(HF211*(1+HF$5/Setup!$C$36)+IF($V212=39,N($F212),0)))</f>
        <v>0</v>
      </c>
      <c r="DK212" s="48" t="n">
        <f aca="false">MIN(BM212,(HG211*(1+HG$5/Setup!$C$36)+IF($V212=40,N($F212),0)))</f>
        <v>0</v>
      </c>
      <c r="DL212" s="48" t="n">
        <f aca="false">MIN(BN212,(HH211*(1+HH$5/Setup!$C$36)+IF($V212=41,N($F212),0)))</f>
        <v>0</v>
      </c>
      <c r="DM212" s="48" t="n">
        <f aca="false">MIN(BO212,(HI211*(1+HI$5/Setup!$C$36)+IF($V212=42,N($F212),0)))</f>
        <v>0</v>
      </c>
      <c r="DN212" s="48" t="n">
        <f aca="false">MIN(BP212,(HJ211*(1+HJ$5/Setup!$C$36)+IF($V212=43,N($F212),0)))</f>
        <v>0</v>
      </c>
      <c r="DO212" s="48" t="n">
        <f aca="false">MIN(BQ212,(HK211*(1+HK$5/Setup!$C$36)+IF($V212=44,N($F212),0)))</f>
        <v>0</v>
      </c>
      <c r="DP212" s="48" t="n">
        <f aca="false">MIN(BR212,(HL211*(1+HL$5/Setup!$C$36)+IF($V212=45,N($F212),0)))</f>
        <v>0</v>
      </c>
      <c r="DQ212" s="48" t="n">
        <f aca="false">MIN(BS212,(HM211*(1+HM$5/Setup!$C$36)+IF($V212=46,N($F212),0)))</f>
        <v>0</v>
      </c>
      <c r="DR212" s="48" t="n">
        <f aca="false">MIN(BT212,(HN211*(1+HN$5/Setup!$C$36)+IF($V212=47,N($F212),0)))</f>
        <v>0</v>
      </c>
      <c r="DS212" s="48" t="n">
        <f aca="false">MIN(BU212,(HO211*(1+HO$5/Setup!$C$36)+IF($V212=48,N($F212),0)))</f>
        <v>0</v>
      </c>
      <c r="DT212" s="48" t="n">
        <f aca="false">MIN(BV212,(HP211*(1+HP$5/Setup!$C$36)+IF($V212=49,N($F212),0)))</f>
        <v>0</v>
      </c>
      <c r="DU212" s="48" t="n">
        <f aca="false">MIN(BW212,(HQ211*(1+HQ$5/Setup!$C$36)+IF($V212=50,N($F212),0)))</f>
        <v>0</v>
      </c>
      <c r="DV212" s="48" t="n">
        <f aca="false">MIN(MAX((FT211*(1+FT$5/Setup!$C$36)+IF($V212=1,N($F212),0))-BX212,0),MAX($P212-0,0))</f>
        <v>0</v>
      </c>
      <c r="DW212" s="48" t="n">
        <f aca="false">MIN(MAX((FU211*(1+FU$5/Setup!$C$36)+IF($V212=2,N($F212),0))-BY212,0),MAX($P212-SUM(DV212:DV212),0))</f>
        <v>0</v>
      </c>
      <c r="DX212" s="48" t="n">
        <f aca="false">MIN(MAX((FV211*(1+FV$5/Setup!$C$36)+IF($V212=3,N($F212),0))-BZ212,0),MAX($P212-SUM(DV212:DW212),0))</f>
        <v>0</v>
      </c>
      <c r="DY212" s="48" t="n">
        <f aca="false">MIN(MAX((FW211*(1+FW$5/Setup!$C$36)+IF($V212=4,N($F212),0))-CA212,0),MAX($P212-SUM(DV212:DX212),0))</f>
        <v>0</v>
      </c>
      <c r="DZ212" s="48" t="n">
        <f aca="false">MIN(MAX((FX211*(1+FX$5/Setup!$C$36)+IF($V212=5,N($F212),0))-CB212,0),MAX($P212-SUM(DV212:DY212),0))</f>
        <v>0</v>
      </c>
      <c r="EA212" s="48" t="n">
        <f aca="false">MIN(MAX((FY211*(1+FY$5/Setup!$C$36)+IF($V212=6,N($F212),0))-CC212,0),MAX($P212-SUM(DV212:DZ212),0))</f>
        <v>0</v>
      </c>
      <c r="EB212" s="48" t="n">
        <f aca="false">MIN(MAX((FZ211*(1+FZ$5/Setup!$C$36)+IF($V212=7,N($F212),0))-CD212,0),MAX($P212-SUM(DV212:EA212),0))</f>
        <v>0</v>
      </c>
      <c r="EC212" s="48" t="n">
        <f aca="false">MIN(MAX((GA211*(1+GA$5/Setup!$C$36)+IF($V212=8,N($F212),0))-CE212,0),MAX($P212-SUM(DV212:EB212),0))</f>
        <v>0</v>
      </c>
      <c r="ED212" s="48" t="n">
        <f aca="false">MIN(MAX((GB211*(1+GB$5/Setup!$C$36)+IF($V212=9,N($F212),0))-CF212,0),MAX($P212-SUM(DV212:EC212),0))</f>
        <v>0</v>
      </c>
      <c r="EE212" s="48" t="n">
        <f aca="false">MIN(MAX((GC211*(1+GC$5/Setup!$C$36)+IF($V212=10,N($F212),0))-CG212,0),MAX($P212-SUM(DV212:ED212),0))</f>
        <v>0</v>
      </c>
      <c r="EF212" s="48" t="n">
        <f aca="false">MIN(MAX((GD211*(1+GD$5/Setup!$C$36)+IF($V212=11,N($F212),0))-CH212,0),MAX($P212-SUM(DV212:EE212),0))</f>
        <v>0</v>
      </c>
      <c r="EG212" s="48" t="n">
        <f aca="false">MIN(MAX((GE211*(1+GE$5/Setup!$C$36)+IF($V212=12,N($F212),0))-CI212,0),MAX($P212-SUM(DV212:EF212),0))</f>
        <v>0</v>
      </c>
      <c r="EH212" s="48" t="n">
        <f aca="false">MIN(MAX((GF211*(1+GF$5/Setup!$C$36)+IF($V212=13,N($F212),0))-CJ212,0),MAX($P212-SUM(DV212:EG212),0))</f>
        <v>0</v>
      </c>
      <c r="EI212" s="48" t="n">
        <f aca="false">MIN(MAX((GG211*(1+GG$5/Setup!$C$36)+IF($V212=14,N($F212),0))-CK212,0),MAX($P212-SUM(DV212:EH212),0))</f>
        <v>0</v>
      </c>
      <c r="EJ212" s="48" t="n">
        <f aca="false">MIN(MAX((GH211*(1+GH$5/Setup!$C$36)+IF($V212=15,N($F212),0))-CL212,0),MAX($P212-SUM(DV212:EI212),0))</f>
        <v>0</v>
      </c>
      <c r="EK212" s="48" t="n">
        <f aca="false">MIN(MAX((GI211*(1+GI$5/Setup!$C$36)+IF($V212=16,N($F212),0))-CM212,0),MAX($P212-SUM(DV212:EJ212),0))</f>
        <v>0</v>
      </c>
      <c r="EL212" s="48" t="n">
        <f aca="false">MIN(MAX((GJ211*(1+GJ$5/Setup!$C$36)+IF($V212=17,N($F212),0))-CN212,0),MAX($P212-SUM(DV212:EK212),0))</f>
        <v>0</v>
      </c>
      <c r="EM212" s="48" t="n">
        <f aca="false">MIN(MAX((GK211*(1+GK$5/Setup!$C$36)+IF($V212=18,N($F212),0))-CO212,0),MAX($P212-SUM(DV212:EL212),0))</f>
        <v>0</v>
      </c>
      <c r="EN212" s="48" t="n">
        <f aca="false">MIN(MAX((GL211*(1+GL$5/Setup!$C$36)+IF($V212=19,N($F212),0))-CP212,0),MAX($P212-SUM(DV212:EM212),0))</f>
        <v>0</v>
      </c>
      <c r="EO212" s="48" t="n">
        <f aca="false">MIN(MAX((GM211*(1+GM$5/Setup!$C$36)+IF($V212=20,N($F212),0))-CQ212,0),MAX($P212-SUM(DV212:EN212),0))</f>
        <v>0</v>
      </c>
      <c r="EP212" s="48" t="n">
        <f aca="false">MIN(MAX((GN211*(1+GN$5/Setup!$C$36)+IF($V212=21,N($F212),0))-CR212,0),MAX($P212-SUM(DV212:EO212),0))</f>
        <v>0</v>
      </c>
      <c r="EQ212" s="48" t="n">
        <f aca="false">MIN(MAX((GO211*(1+GO$5/Setup!$C$36)+IF($V212=22,N($F212),0))-CS212,0),MAX($P212-SUM(DV212:EP212),0))</f>
        <v>0</v>
      </c>
      <c r="ER212" s="48" t="n">
        <f aca="false">MIN(MAX((GP211*(1+GP$5/Setup!$C$36)+IF($V212=23,N($F212),0))-CT212,0),MAX($P212-SUM(DV212:EQ212),0))</f>
        <v>0</v>
      </c>
      <c r="ES212" s="48" t="n">
        <f aca="false">MIN(MAX((GQ211*(1+GQ$5/Setup!$C$36)+IF($V212=24,N($F212),0))-CU212,0),MAX($P212-SUM(DV212:ER212),0))</f>
        <v>0</v>
      </c>
      <c r="ET212" s="48" t="n">
        <f aca="false">MIN(MAX((GR211*(1+GR$5/Setup!$C$36)+IF($V212=25,N($F212),0))-CV212,0),MAX($P212-SUM(DV212:ES212),0))</f>
        <v>0</v>
      </c>
      <c r="EU212" s="48" t="n">
        <f aca="false">MIN(MAX((GS211*(1+GS$5/Setup!$C$36)+IF($V212=26,N($F212),0))-CW212,0),MAX($P212-SUM(DV212:ET212),0))</f>
        <v>0</v>
      </c>
      <c r="EV212" s="48" t="n">
        <f aca="false">MIN(MAX((GT211*(1+GT$5/Setup!$C$36)+IF($V212=27,N($F212),0))-CX212,0),MAX($P212-SUM(DV212:EU212),0))</f>
        <v>0</v>
      </c>
      <c r="EW212" s="48" t="n">
        <f aca="false">MIN(MAX((GU211*(1+GU$5/Setup!$C$36)+IF($V212=28,N($F212),0))-CY212,0),MAX($P212-SUM(DV212:EV212),0))</f>
        <v>0</v>
      </c>
      <c r="EX212" s="48" t="n">
        <f aca="false">MIN(MAX((GV211*(1+GV$5/Setup!$C$36)+IF($V212=29,N($F212),0))-CZ212,0),MAX($P212-SUM(DV212:EW212),0))</f>
        <v>0</v>
      </c>
      <c r="EY212" s="48" t="n">
        <f aca="false">MIN(MAX((GW211*(1+GW$5/Setup!$C$36)+IF($V212=30,N($F212),0))-DA212,0),MAX($P212-SUM(DV212:EX212),0))</f>
        <v>0</v>
      </c>
      <c r="EZ212" s="48" t="n">
        <f aca="false">MIN(MAX((GX211*(1+GX$5/Setup!$C$36)+IF($V212=31,N($F212),0))-DB212,0),MAX($P212-SUM(DV212:EY212),0))</f>
        <v>0</v>
      </c>
      <c r="FA212" s="48" t="n">
        <f aca="false">MIN(MAX((GY211*(1+GY$5/Setup!$C$36)+IF($V212=32,N($F212),0))-DC212,0),MAX($P212-SUM(DV212:EZ212),0))</f>
        <v>0</v>
      </c>
      <c r="FB212" s="48" t="n">
        <f aca="false">MIN(MAX((GZ211*(1+GZ$5/Setup!$C$36)+IF($V212=33,N($F212),0))-DD212,0),MAX($P212-SUM(DV212:FA212),0))</f>
        <v>0</v>
      </c>
      <c r="FC212" s="48" t="n">
        <f aca="false">MIN(MAX((HA211*(1+HA$5/Setup!$C$36)+IF($V212=34,N($F212),0))-DE212,0),MAX($P212-SUM(DV212:FB212),0))</f>
        <v>0</v>
      </c>
      <c r="FD212" s="48" t="n">
        <f aca="false">MIN(MAX((HB211*(1+HB$5/Setup!$C$36)+IF($V212=35,N($F212),0))-DF212,0),MAX($P212-SUM(DV212:FC212),0))</f>
        <v>0</v>
      </c>
      <c r="FE212" s="48" t="n">
        <f aca="false">MIN(MAX((HC211*(1+HC$5/Setup!$C$36)+IF($V212=36,N($F212),0))-DG212,0),MAX($P212-SUM(DV212:FD212),0))</f>
        <v>0</v>
      </c>
      <c r="FF212" s="48" t="n">
        <f aca="false">MIN(MAX((HD211*(1+HD$5/Setup!$C$36)+IF($V212=37,N($F212),0))-DH212,0),MAX($P212-SUM(DV212:FE212),0))</f>
        <v>0</v>
      </c>
      <c r="FG212" s="48" t="n">
        <f aca="false">MIN(MAX((HE211*(1+HE$5/Setup!$C$36)+IF($V212=38,N($F212),0))-DI212,0),MAX($P212-SUM(DV212:FF212),0))</f>
        <v>0</v>
      </c>
      <c r="FH212" s="48" t="n">
        <f aca="false">MIN(MAX((HF211*(1+HF$5/Setup!$C$36)+IF($V212=39,N($F212),0))-DJ212,0),MAX($P212-SUM(DV212:FG212),0))</f>
        <v>0</v>
      </c>
      <c r="FI212" s="48" t="n">
        <f aca="false">MIN(MAX((HG211*(1+HG$5/Setup!$C$36)+IF($V212=40,N($F212),0))-DK212,0),MAX($P212-SUM(DV212:FH212),0))</f>
        <v>0</v>
      </c>
      <c r="FJ212" s="48" t="n">
        <f aca="false">MIN(MAX((HH211*(1+HH$5/Setup!$C$36)+IF($V212=41,N($F212),0))-DL212,0),MAX($P212-SUM(DV212:FI212),0))</f>
        <v>0</v>
      </c>
      <c r="FK212" s="48" t="n">
        <f aca="false">MIN(MAX((HI211*(1+HI$5/Setup!$C$36)+IF($V212=42,N($F212),0))-DM212,0),MAX($P212-SUM(DV212:FJ212),0))</f>
        <v>0</v>
      </c>
      <c r="FL212" s="48" t="n">
        <f aca="false">MIN(MAX((HJ211*(1+HJ$5/Setup!$C$36)+IF($V212=43,N($F212),0))-DN212,0),MAX($P212-SUM(DV212:FK212),0))</f>
        <v>0</v>
      </c>
      <c r="FM212" s="48" t="n">
        <f aca="false">MIN(MAX((HK211*(1+HK$5/Setup!$C$36)+IF($V212=44,N($F212),0))-DO212,0),MAX($P212-SUM(DV212:FL212),0))</f>
        <v>0</v>
      </c>
      <c r="FN212" s="48" t="n">
        <f aca="false">MIN(MAX((HL211*(1+HL$5/Setup!$C$36)+IF($V212=45,N($F212),0))-DP212,0),MAX($P212-SUM(DV212:FM212),0))</f>
        <v>0</v>
      </c>
      <c r="FO212" s="48" t="n">
        <f aca="false">MIN(MAX((HM211*(1+HM$5/Setup!$C$36)+IF($V212=46,N($F212),0))-DQ212,0),MAX($P212-SUM(DV212:FN212),0))</f>
        <v>0</v>
      </c>
      <c r="FP212" s="48" t="n">
        <f aca="false">MIN(MAX((HN211*(1+HN$5/Setup!$C$36)+IF($V212=47,N($F212),0))-DR212,0),MAX($P212-SUM(DV212:FO212),0))</f>
        <v>0</v>
      </c>
      <c r="FQ212" s="48" t="n">
        <f aca="false">MIN(MAX((HO211*(1+HO$5/Setup!$C$36)+IF($V212=48,N($F212),0))-DS212,0),MAX($P212-SUM(DV212:FP212),0))</f>
        <v>0</v>
      </c>
      <c r="FR212" s="48" t="n">
        <f aca="false">MIN(MAX((HP211*(1+HP$5/Setup!$C$36)+IF($V212=49,N($F212),0))-DT212,0),MAX($P212-SUM(DV212:FQ212),0))</f>
        <v>0</v>
      </c>
      <c r="FS212" s="48" t="n">
        <f aca="false">MIN(MAX((HQ211*(1+HQ$5/Setup!$C$36)+IF($V212=50,N($F212),0))-DU212,0),MAX($P212-SUM(DV212:FR212),0))</f>
        <v>0</v>
      </c>
      <c r="FT212" s="48" t="n">
        <f aca="false">IF((FT211*(1+FT$5/Setup!$C$36)+IF($V212=1,N($F212),0))-BX212-DV212&lt;0.005,0,(FT211*(1+FT$5/Setup!$C$36)+IF($V212=1,N($F212),0))-BX212-DV212)</f>
        <v>0</v>
      </c>
      <c r="FU212" s="48" t="n">
        <f aca="false">IF((FU211*(1+FU$5/Setup!$C$36)+IF($V212=2,N($F212),0))-BY212-DW212&lt;0.005,0,(FU211*(1+FU$5/Setup!$C$36)+IF($V212=2,N($F212),0))-BY212-DW212)</f>
        <v>0</v>
      </c>
      <c r="FV212" s="48" t="n">
        <f aca="false">IF((FV211*(1+FV$5/Setup!$C$36)+IF($V212=3,N($F212),0))-BZ212-DX212&lt;0.005,0,(FV211*(1+FV$5/Setup!$C$36)+IF($V212=3,N($F212),0))-BZ212-DX212)</f>
        <v>0</v>
      </c>
      <c r="FW212" s="48" t="n">
        <f aca="false">IF((FW211*(1+FW$5/Setup!$C$36)+IF($V212=4,N($F212),0))-CA212-DY212&lt;0.005,0,(FW211*(1+FW$5/Setup!$C$36)+IF($V212=4,N($F212),0))-CA212-DY212)</f>
        <v>0</v>
      </c>
      <c r="FX212" s="48" t="n">
        <f aca="false">IF((FX211*(1+FX$5/Setup!$C$36)+IF($V212=5,N($F212),0))-CB212-DZ212&lt;0.005,0,(FX211*(1+FX$5/Setup!$C$36)+IF($V212=5,N($F212),0))-CB212-DZ212)</f>
        <v>0</v>
      </c>
      <c r="FY212" s="48" t="n">
        <f aca="false">IF((FY211*(1+FY$5/Setup!$C$36)+IF($V212=6,N($F212),0))-CC212-EA212&lt;0.005,0,(FY211*(1+FY$5/Setup!$C$36)+IF($V212=6,N($F212),0))-CC212-EA212)</f>
        <v>0</v>
      </c>
      <c r="FZ212" s="48" t="n">
        <f aca="false">IF((FZ211*(1+FZ$5/Setup!$C$36)+IF($V212=7,N($F212),0))-CD212-EB212&lt;0.005,0,(FZ211*(1+FZ$5/Setup!$C$36)+IF($V212=7,N($F212),0))-CD212-EB212)</f>
        <v>0</v>
      </c>
      <c r="GA212" s="48" t="n">
        <f aca="false">IF((GA211*(1+GA$5/Setup!$C$36)+IF($V212=8,N($F212),0))-CE212-EC212&lt;0.005,0,(GA211*(1+GA$5/Setup!$C$36)+IF($V212=8,N($F212),0))-CE212-EC212)</f>
        <v>0</v>
      </c>
      <c r="GB212" s="48" t="n">
        <f aca="false">IF((GB211*(1+GB$5/Setup!$C$36)+IF($V212=9,N($F212),0))-CF212-ED212&lt;0.005,0,(GB211*(1+GB$5/Setup!$C$36)+IF($V212=9,N($F212),0))-CF212-ED212)</f>
        <v>0</v>
      </c>
      <c r="GC212" s="48" t="n">
        <f aca="false">IF((GC211*(1+GC$5/Setup!$C$36)+IF($V212=10,N($F212),0))-CG212-EE212&lt;0.005,0,(GC211*(1+GC$5/Setup!$C$36)+IF($V212=10,N($F212),0))-CG212-EE212)</f>
        <v>0</v>
      </c>
      <c r="GD212" s="48" t="n">
        <f aca="false">IF((GD211*(1+GD$5/Setup!$C$36)+IF($V212=11,N($F212),0))-CH212-EF212&lt;0.005,0,(GD211*(1+GD$5/Setup!$C$36)+IF($V212=11,N($F212),0))-CH212-EF212)</f>
        <v>0</v>
      </c>
      <c r="GE212" s="48" t="n">
        <f aca="false">IF((GE211*(1+GE$5/Setup!$C$36)+IF($V212=12,N($F212),0))-CI212-EG212&lt;0.005,0,(GE211*(1+GE$5/Setup!$C$36)+IF($V212=12,N($F212),0))-CI212-EG212)</f>
        <v>0</v>
      </c>
      <c r="GF212" s="48" t="n">
        <f aca="false">IF((GF211*(1+GF$5/Setup!$C$36)+IF($V212=13,N($F212),0))-CJ212-EH212&lt;0.005,0,(GF211*(1+GF$5/Setup!$C$36)+IF($V212=13,N($F212),0))-CJ212-EH212)</f>
        <v>0</v>
      </c>
      <c r="GG212" s="48" t="n">
        <f aca="false">IF((GG211*(1+GG$5/Setup!$C$36)+IF($V212=14,N($F212),0))-CK212-EI212&lt;0.005,0,(GG211*(1+GG$5/Setup!$C$36)+IF($V212=14,N($F212),0))-CK212-EI212)</f>
        <v>0</v>
      </c>
      <c r="GH212" s="48" t="n">
        <f aca="false">IF((GH211*(1+GH$5/Setup!$C$36)+IF($V212=15,N($F212),0))-CL212-EJ212&lt;0.005,0,(GH211*(1+GH$5/Setup!$C$36)+IF($V212=15,N($F212),0))-CL212-EJ212)</f>
        <v>0</v>
      </c>
      <c r="GI212" s="48" t="n">
        <f aca="false">IF((GI211*(1+GI$5/Setup!$C$36)+IF($V212=16,N($F212),0))-CM212-EK212&lt;0.005,0,(GI211*(1+GI$5/Setup!$C$36)+IF($V212=16,N($F212),0))-CM212-EK212)</f>
        <v>0</v>
      </c>
      <c r="GJ212" s="48" t="n">
        <f aca="false">IF((GJ211*(1+GJ$5/Setup!$C$36)+IF($V212=17,N($F212),0))-CN212-EL212&lt;0.005,0,(GJ211*(1+GJ$5/Setup!$C$36)+IF($V212=17,N($F212),0))-CN212-EL212)</f>
        <v>0</v>
      </c>
      <c r="GK212" s="48" t="n">
        <f aca="false">IF((GK211*(1+GK$5/Setup!$C$36)+IF($V212=18,N($F212),0))-CO212-EM212&lt;0.005,0,(GK211*(1+GK$5/Setup!$C$36)+IF($V212=18,N($F212),0))-CO212-EM212)</f>
        <v>0</v>
      </c>
      <c r="GL212" s="48" t="n">
        <f aca="false">IF((GL211*(1+GL$5/Setup!$C$36)+IF($V212=19,N($F212),0))-CP212-EN212&lt;0.005,0,(GL211*(1+GL$5/Setup!$C$36)+IF($V212=19,N($F212),0))-CP212-EN212)</f>
        <v>0</v>
      </c>
      <c r="GM212" s="48" t="n">
        <f aca="false">IF((GM211*(1+GM$5/Setup!$C$36)+IF($V212=20,N($F212),0))-CQ212-EO212&lt;0.005,0,(GM211*(1+GM$5/Setup!$C$36)+IF($V212=20,N($F212),0))-CQ212-EO212)</f>
        <v>0</v>
      </c>
      <c r="GN212" s="48" t="n">
        <f aca="false">IF((GN211*(1+GN$5/Setup!$C$36)+IF($V212=21,N($F212),0))-CR212-EP212&lt;0.005,0,(GN211*(1+GN$5/Setup!$C$36)+IF($V212=21,N($F212),0))-CR212-EP212)</f>
        <v>0</v>
      </c>
      <c r="GO212" s="48" t="n">
        <f aca="false">IF((GO211*(1+GO$5/Setup!$C$36)+IF($V212=22,N($F212),0))-CS212-EQ212&lt;0.005,0,(GO211*(1+GO$5/Setup!$C$36)+IF($V212=22,N($F212),0))-CS212-EQ212)</f>
        <v>0</v>
      </c>
      <c r="GP212" s="48" t="n">
        <f aca="false">IF((GP211*(1+GP$5/Setup!$C$36)+IF($V212=23,N($F212),0))-CT212-ER212&lt;0.005,0,(GP211*(1+GP$5/Setup!$C$36)+IF($V212=23,N($F212),0))-CT212-ER212)</f>
        <v>0</v>
      </c>
      <c r="GQ212" s="48" t="n">
        <f aca="false">IF((GQ211*(1+GQ$5/Setup!$C$36)+IF($V212=24,N($F212),0))-CU212-ES212&lt;0.005,0,(GQ211*(1+GQ$5/Setup!$C$36)+IF($V212=24,N($F212),0))-CU212-ES212)</f>
        <v>0</v>
      </c>
      <c r="GR212" s="48" t="n">
        <f aca="false">IF((GR211*(1+GR$5/Setup!$C$36)+IF($V212=25,N($F212),0))-CV212-ET212&lt;0.005,0,(GR211*(1+GR$5/Setup!$C$36)+IF($V212=25,N($F212),0))-CV212-ET212)</f>
        <v>0</v>
      </c>
      <c r="GS212" s="48" t="n">
        <f aca="false">IF((GS211*(1+GS$5/Setup!$C$36)+IF($V212=26,N($F212),0))-CW212-EU212&lt;0.005,0,(GS211*(1+GS$5/Setup!$C$36)+IF($V212=26,N($F212),0))-CW212-EU212)</f>
        <v>0</v>
      </c>
      <c r="GT212" s="48" t="n">
        <f aca="false">IF((GT211*(1+GT$5/Setup!$C$36)+IF($V212=27,N($F212),0))-CX212-EV212&lt;0.005,0,(GT211*(1+GT$5/Setup!$C$36)+IF($V212=27,N($F212),0))-CX212-EV212)</f>
        <v>0</v>
      </c>
      <c r="GU212" s="48" t="n">
        <f aca="false">IF((GU211*(1+GU$5/Setup!$C$36)+IF($V212=28,N($F212),0))-CY212-EW212&lt;0.005,0,(GU211*(1+GU$5/Setup!$C$36)+IF($V212=28,N($F212),0))-CY212-EW212)</f>
        <v>0</v>
      </c>
      <c r="GV212" s="48" t="n">
        <f aca="false">IF((GV211*(1+GV$5/Setup!$C$36)+IF($V212=29,N($F212),0))-CZ212-EX212&lt;0.005,0,(GV211*(1+GV$5/Setup!$C$36)+IF($V212=29,N($F212),0))-CZ212-EX212)</f>
        <v>0</v>
      </c>
      <c r="GW212" s="48" t="n">
        <f aca="false">IF((GW211*(1+GW$5/Setup!$C$36)+IF($V212=30,N($F212),0))-DA212-EY212&lt;0.005,0,(GW211*(1+GW$5/Setup!$C$36)+IF($V212=30,N($F212),0))-DA212-EY212)</f>
        <v>0</v>
      </c>
      <c r="GX212" s="48" t="n">
        <f aca="false">IF((GX211*(1+GX$5/Setup!$C$36)+IF($V212=31,N($F212),0))-DB212-EZ212&lt;0.005,0,(GX211*(1+GX$5/Setup!$C$36)+IF($V212=31,N($F212),0))-DB212-EZ212)</f>
        <v>0</v>
      </c>
      <c r="GY212" s="48" t="n">
        <f aca="false">IF((GY211*(1+GY$5/Setup!$C$36)+IF($V212=32,N($F212),0))-DC212-FA212&lt;0.005,0,(GY211*(1+GY$5/Setup!$C$36)+IF($V212=32,N($F212),0))-DC212-FA212)</f>
        <v>0</v>
      </c>
      <c r="GZ212" s="48" t="n">
        <f aca="false">IF((GZ211*(1+GZ$5/Setup!$C$36)+IF($V212=33,N($F212),0))-DD212-FB212&lt;0.005,0,(GZ211*(1+GZ$5/Setup!$C$36)+IF($V212=33,N($F212),0))-DD212-FB212)</f>
        <v>0</v>
      </c>
      <c r="HA212" s="48" t="n">
        <f aca="false">IF((HA211*(1+HA$5/Setup!$C$36)+IF($V212=34,N($F212),0))-DE212-FC212&lt;0.005,0,(HA211*(1+HA$5/Setup!$C$36)+IF($V212=34,N($F212),0))-DE212-FC212)</f>
        <v>0</v>
      </c>
      <c r="HB212" s="48" t="n">
        <f aca="false">IF((HB211*(1+HB$5/Setup!$C$36)+IF($V212=35,N($F212),0))-DF212-FD212&lt;0.005,0,(HB211*(1+HB$5/Setup!$C$36)+IF($V212=35,N($F212),0))-DF212-FD212)</f>
        <v>0</v>
      </c>
      <c r="HC212" s="48" t="n">
        <f aca="false">IF((HC211*(1+HC$5/Setup!$C$36)+IF($V212=36,N($F212),0))-DG212-FE212&lt;0.005,0,(HC211*(1+HC$5/Setup!$C$36)+IF($V212=36,N($F212),0))-DG212-FE212)</f>
        <v>0</v>
      </c>
      <c r="HD212" s="48" t="n">
        <f aca="false">IF((HD211*(1+HD$5/Setup!$C$36)+IF($V212=37,N($F212),0))-DH212-FF212&lt;0.005,0,(HD211*(1+HD$5/Setup!$C$36)+IF($V212=37,N($F212),0))-DH212-FF212)</f>
        <v>0</v>
      </c>
      <c r="HE212" s="48" t="n">
        <f aca="false">IF((HE211*(1+HE$5/Setup!$C$36)+IF($V212=38,N($F212),0))-DI212-FG212&lt;0.005,0,(HE211*(1+HE$5/Setup!$C$36)+IF($V212=38,N($F212),0))-DI212-FG212)</f>
        <v>0</v>
      </c>
      <c r="HF212" s="48" t="n">
        <f aca="false">IF((HF211*(1+HF$5/Setup!$C$36)+IF($V212=39,N($F212),0))-DJ212-FH212&lt;0.005,0,(HF211*(1+HF$5/Setup!$C$36)+IF($V212=39,N($F212),0))-DJ212-FH212)</f>
        <v>0</v>
      </c>
      <c r="HG212" s="48" t="n">
        <f aca="false">IF((HG211*(1+HG$5/Setup!$C$36)+IF($V212=40,N($F212),0))-DK212-FI212&lt;0.005,0,(HG211*(1+HG$5/Setup!$C$36)+IF($V212=40,N($F212),0))-DK212-FI212)</f>
        <v>0</v>
      </c>
      <c r="HH212" s="48" t="n">
        <f aca="false">IF((HH211*(1+HH$5/Setup!$C$36)+IF($V212=41,N($F212),0))-DL212-FJ212&lt;0.005,0,(HH211*(1+HH$5/Setup!$C$36)+IF($V212=41,N($F212),0))-DL212-FJ212)</f>
        <v>0</v>
      </c>
      <c r="HI212" s="48" t="n">
        <f aca="false">IF((HI211*(1+HI$5/Setup!$C$36)+IF($V212=42,N($F212),0))-DM212-FK212&lt;0.005,0,(HI211*(1+HI$5/Setup!$C$36)+IF($V212=42,N($F212),0))-DM212-FK212)</f>
        <v>0</v>
      </c>
      <c r="HJ212" s="48" t="n">
        <f aca="false">IF((HJ211*(1+HJ$5/Setup!$C$36)+IF($V212=43,N($F212),0))-DN212-FL212&lt;0.005,0,(HJ211*(1+HJ$5/Setup!$C$36)+IF($V212=43,N($F212),0))-DN212-FL212)</f>
        <v>0</v>
      </c>
      <c r="HK212" s="48" t="n">
        <f aca="false">IF((HK211*(1+HK$5/Setup!$C$36)+IF($V212=44,N($F212),0))-DO212-FM212&lt;0.005,0,(HK211*(1+HK$5/Setup!$C$36)+IF($V212=44,N($F212),0))-DO212-FM212)</f>
        <v>0</v>
      </c>
      <c r="HL212" s="48" t="n">
        <f aca="false">IF((HL211*(1+HL$5/Setup!$C$36)+IF($V212=45,N($F212),0))-DP212-FN212&lt;0.005,0,(HL211*(1+HL$5/Setup!$C$36)+IF($V212=45,N($F212),0))-DP212-FN212)</f>
        <v>0</v>
      </c>
      <c r="HM212" s="48" t="n">
        <f aca="false">IF((HM211*(1+HM$5/Setup!$C$36)+IF($V212=46,N($F212),0))-DQ212-FO212&lt;0.005,0,(HM211*(1+HM$5/Setup!$C$36)+IF($V212=46,N($F212),0))-DQ212-FO212)</f>
        <v>0</v>
      </c>
      <c r="HN212" s="48" t="n">
        <f aca="false">IF((HN211*(1+HN$5/Setup!$C$36)+IF($V212=47,N($F212),0))-DR212-FP212&lt;0.005,0,(HN211*(1+HN$5/Setup!$C$36)+IF($V212=47,N($F212),0))-DR212-FP212)</f>
        <v>0</v>
      </c>
      <c r="HO212" s="48" t="n">
        <f aca="false">IF((HO211*(1+HO$5/Setup!$C$36)+IF($V212=48,N($F212),0))-DS212-FQ212&lt;0.005,0,(HO211*(1+HO$5/Setup!$C$36)+IF($V212=48,N($F212),0))-DS212-FQ212)</f>
        <v>0</v>
      </c>
      <c r="HP212" s="48" t="n">
        <f aca="false">IF((HP211*(1+HP$5/Setup!$C$36)+IF($V212=49,N($F212),0))-DT212-FR212&lt;0.005,0,(HP211*(1+HP$5/Setup!$C$36)+IF($V212=49,N($F212),0))-DT212-FR212)</f>
        <v>0</v>
      </c>
      <c r="HQ212" s="48" t="n">
        <f aca="false">IF((HQ211*(1+HQ$5/Setup!$C$36)+IF($V212=50,N($F212),0))-DU212-FS212&lt;0.005,0,(HQ211*(1+HQ$5/Setup!$C$36)+IF($V212=50,N($F212),0))-DU212-FS212)</f>
        <v>0</v>
      </c>
    </row>
    <row r="213" customFormat="false" ht="15" hidden="false" customHeight="false" outlineLevel="0" collapsed="false">
      <c r="A213" s="44" t="n">
        <v>205</v>
      </c>
      <c r="B213" s="45" t="n">
        <f aca="false">IF(Setup!$C$7="Every month",EDATE(Setup!$C$8,($A213-1)),IF(Setup!$C$7="Twice a month",DATE(YEAR(Setup!$C$8),MONTH(Setup!$C$8)+INT((($A213-1)+Setup!$C$41)/2),MIN(IF(MOD(($A213-1)+Setup!$C$41,2)=0,Setup!$C$39,Setup!$C$40),DAY(EOMONTH(DATE(YEAR(Setup!$C$8),MONTH(Setup!$C$8)+INT((($A213-1)+Setup!$C$41)/2),1),0)))),Setup!$C$8+($A213-1)*IF(Setup!$C$7="Every week",7,14)))</f>
        <v>49181</v>
      </c>
      <c r="C213" s="45" t="n">
        <f aca="false">IF(Setup!$C$7="Every month",EDATE(Setup!$C$8,$A213),IF(Setup!$C$7="Twice a month",DATE(YEAR(Setup!$C$8),MONTH(Setup!$C$8)+INT(($A213+Setup!$C$41)/2),MIN(IF(MOD($A213+Setup!$C$41,2)=0,Setup!$C$39,Setup!$C$40),DAY(EOMONTH(DATE(YEAR(Setup!$C$8),MONTH(Setup!$C$8)+INT(($A213+Setup!$C$41)/2),1),0)))),Setup!$C$8+$A213*IF(Setup!$C$7="Every week",7,14)))</f>
        <v>49195</v>
      </c>
      <c r="D213" s="46"/>
      <c r="E213" s="47"/>
      <c r="F213" s="47"/>
      <c r="G213" s="47"/>
      <c r="H213" s="47"/>
      <c r="I213" s="48" t="n">
        <f aca="false">N(Setup!$C$11)+N(E213)</f>
        <v>100</v>
      </c>
      <c r="J213" s="48" t="n">
        <f aca="false">MIN(Setup!$C$37,MAX(I213,0))</f>
        <v>9.23076923076923</v>
      </c>
      <c r="K213" s="48" t="n">
        <f aca="false">MIN(MAX(N(Setup!$C$14)-L212,0),MAX(I213-J213,0))</f>
        <v>0</v>
      </c>
      <c r="L213" s="48" t="n">
        <f aca="false">L212+K213-N(G213)</f>
        <v>500</v>
      </c>
      <c r="M213" s="48" t="n">
        <f aca="false">M212+J213-N(H213)</f>
        <v>1892.3076923077</v>
      </c>
      <c r="N213" s="48" t="n">
        <f aca="false">SUM(BX213:DU213)</f>
        <v>0</v>
      </c>
      <c r="O213" s="48" t="n">
        <f aca="false">SUM(Z213:BW213)-N213</f>
        <v>0</v>
      </c>
      <c r="P213" s="48" t="n">
        <f aca="false">MAX(I213-J213-K213,0)+O213</f>
        <v>90.7692307692308</v>
      </c>
      <c r="Q213" s="48" t="n">
        <f aca="false">SUM(DV213:FS213)</f>
        <v>0</v>
      </c>
      <c r="R213" s="49" t="n">
        <f aca="false">N213+J213+K213+Q213</f>
        <v>9.23076923076923</v>
      </c>
      <c r="S213" s="48" t="n">
        <f aca="false">T213-T212-N(F213)+N213+Q213</f>
        <v>0</v>
      </c>
      <c r="T213" s="49" t="n">
        <f aca="false">SUM(FT213:HQ213)</f>
        <v>0</v>
      </c>
      <c r="U213" s="44" t="str">
        <f aca="false">IF(T212&lt;0.005,"",INDEX(Helpers!$C$2:$C$51,IF(_xlfn.MINIFS($DV$6:$FS$6,DV213:FS213,"&gt;0.005")=0,V213,_xlfn.MINIFS($DV$6:$FS$6,DV213:FS213,"&gt;0.005"))))</f>
        <v/>
      </c>
      <c r="V213" s="44" t="n">
        <f aca="false">IF(_xlfn.MINIFS($FT$6:$HQ$6,FT212:HQ212,"&gt;0.005")=0,1,_xlfn.MINIFS($FT$6:$HQ$6,FT212:HQ212,"&gt;0.005"))</f>
        <v>1</v>
      </c>
      <c r="W213" s="44" t="n">
        <f aca="false">IF(AND(D213&lt;&gt;"Paid",T212&gt;0.005),1,0)</f>
        <v>0</v>
      </c>
      <c r="X213" s="48" t="n">
        <f aca="false">SUMPRODUCT(((Helpers!$G$2:$G$51*(1+(Helpers!$D$2:$D$51+0.000000001)/12)^(($B213-Setup!$C$8)/(365.25/12))-Helpers!$E$2:$E$51*((1+(Helpers!$D$2:$D$51+0.000000001)/12)^(($B213-Setup!$C$8)/(365.25/12))-1)/((Helpers!$D$2:$D$51+0.000000001)/12))&gt;0)*(Helpers!$G$2:$G$51*(1+(Helpers!$D$2:$D$51+0.000000001)/12)^(($B213-Setup!$C$8)/(365.25/12))-Helpers!$E$2:$E$51*((1+(Helpers!$D$2:$D$51+0.000000001)/12)^(($B213-Setup!$C$8)/(365.25/12))-1)/((Helpers!$D$2:$D$51+0.000000001)/12)))</f>
        <v>0</v>
      </c>
      <c r="Y213" s="48"/>
      <c r="Z213" s="48" t="n">
        <f aca="false">IF(OR(N(Z$5)=0,Z$6=""),0,Z$5*((DATE(YEAR($B213),MONTH($B213),MIN(Z$6,DAY(EOMONTH($B213,0))))&gt;=$B213)*(DATE(YEAR($B213),MONTH($B213),MIN(Z$6,DAY(EOMONTH($B213,0))))&lt;$C213)+(DATE(YEAR($B213),MONTH($B213)+1,MIN(Z$6,DAY(EOMONTH($B213,1))))&gt;=$B213)*(DATE(YEAR($B213),MONTH($B213)+1,MIN(Z$6,DAY(EOMONTH($B213,1))))&lt;$C213)))</f>
        <v>0</v>
      </c>
      <c r="AA213" s="48" t="n">
        <f aca="false">IF(OR(N(AA$5)=0,AA$6=""),0,AA$5*((DATE(YEAR($B213),MONTH($B213),MIN(AA$6,DAY(EOMONTH($B213,0))))&gt;=$B213)*(DATE(YEAR($B213),MONTH($B213),MIN(AA$6,DAY(EOMONTH($B213,0))))&lt;$C213)+(DATE(YEAR($B213),MONTH($B213)+1,MIN(AA$6,DAY(EOMONTH($B213,1))))&gt;=$B213)*(DATE(YEAR($B213),MONTH($B213)+1,MIN(AA$6,DAY(EOMONTH($B213,1))))&lt;$C213)))</f>
        <v>0</v>
      </c>
      <c r="AB213" s="48" t="n">
        <f aca="false">IF(OR(N(AB$5)=0,AB$6=""),0,AB$5*((DATE(YEAR($B213),MONTH($B213),MIN(AB$6,DAY(EOMONTH($B213,0))))&gt;=$B213)*(DATE(YEAR($B213),MONTH($B213),MIN(AB$6,DAY(EOMONTH($B213,0))))&lt;$C213)+(DATE(YEAR($B213),MONTH($B213)+1,MIN(AB$6,DAY(EOMONTH($B213,1))))&gt;=$B213)*(DATE(YEAR($B213),MONTH($B213)+1,MIN(AB$6,DAY(EOMONTH($B213,1))))&lt;$C213)))</f>
        <v>0</v>
      </c>
      <c r="AC213" s="48" t="n">
        <f aca="false">IF(OR(N(AC$5)=0,AC$6=""),0,AC$5*((DATE(YEAR($B213),MONTH($B213),MIN(AC$6,DAY(EOMONTH($B213,0))))&gt;=$B213)*(DATE(YEAR($B213),MONTH($B213),MIN(AC$6,DAY(EOMONTH($B213,0))))&lt;$C213)+(DATE(YEAR($B213),MONTH($B213)+1,MIN(AC$6,DAY(EOMONTH($B213,1))))&gt;=$B213)*(DATE(YEAR($B213),MONTH($B213)+1,MIN(AC$6,DAY(EOMONTH($B213,1))))&lt;$C213)))</f>
        <v>0</v>
      </c>
      <c r="AD213" s="48" t="n">
        <f aca="false">IF(OR(N(AD$5)=0,AD$6=""),0,AD$5*((DATE(YEAR($B213),MONTH($B213),MIN(AD$6,DAY(EOMONTH($B213,0))))&gt;=$B213)*(DATE(YEAR($B213),MONTH($B213),MIN(AD$6,DAY(EOMONTH($B213,0))))&lt;$C213)+(DATE(YEAR($B213),MONTH($B213)+1,MIN(AD$6,DAY(EOMONTH($B213,1))))&gt;=$B213)*(DATE(YEAR($B213),MONTH($B213)+1,MIN(AD$6,DAY(EOMONTH($B213,1))))&lt;$C213)))</f>
        <v>0</v>
      </c>
      <c r="AE213" s="48" t="n">
        <f aca="false">IF(OR(N(AE$5)=0,AE$6=""),0,AE$5*((DATE(YEAR($B213),MONTH($B213),MIN(AE$6,DAY(EOMONTH($B213,0))))&gt;=$B213)*(DATE(YEAR($B213),MONTH($B213),MIN(AE$6,DAY(EOMONTH($B213,0))))&lt;$C213)+(DATE(YEAR($B213),MONTH($B213)+1,MIN(AE$6,DAY(EOMONTH($B213,1))))&gt;=$B213)*(DATE(YEAR($B213),MONTH($B213)+1,MIN(AE$6,DAY(EOMONTH($B213,1))))&lt;$C213)))</f>
        <v>0</v>
      </c>
      <c r="AF213" s="48" t="n">
        <f aca="false">IF(OR(N(AF$5)=0,AF$6=""),0,AF$5*((DATE(YEAR($B213),MONTH($B213),MIN(AF$6,DAY(EOMONTH($B213,0))))&gt;=$B213)*(DATE(YEAR($B213),MONTH($B213),MIN(AF$6,DAY(EOMONTH($B213,0))))&lt;$C213)+(DATE(YEAR($B213),MONTH($B213)+1,MIN(AF$6,DAY(EOMONTH($B213,1))))&gt;=$B213)*(DATE(YEAR($B213),MONTH($B213)+1,MIN(AF$6,DAY(EOMONTH($B213,1))))&lt;$C213)))</f>
        <v>0</v>
      </c>
      <c r="AG213" s="48" t="n">
        <f aca="false">IF(OR(N(AG$5)=0,AG$6=""),0,AG$5*((DATE(YEAR($B213),MONTH($B213),MIN(AG$6,DAY(EOMONTH($B213,0))))&gt;=$B213)*(DATE(YEAR($B213),MONTH($B213),MIN(AG$6,DAY(EOMONTH($B213,0))))&lt;$C213)+(DATE(YEAR($B213),MONTH($B213)+1,MIN(AG$6,DAY(EOMONTH($B213,1))))&gt;=$B213)*(DATE(YEAR($B213),MONTH($B213)+1,MIN(AG$6,DAY(EOMONTH($B213,1))))&lt;$C213)))</f>
        <v>0</v>
      </c>
      <c r="AH213" s="48" t="n">
        <f aca="false">IF(OR(N(AH$5)=0,AH$6=""),0,AH$5*((DATE(YEAR($B213),MONTH($B213),MIN(AH$6,DAY(EOMONTH($B213,0))))&gt;=$B213)*(DATE(YEAR($B213),MONTH($B213),MIN(AH$6,DAY(EOMONTH($B213,0))))&lt;$C213)+(DATE(YEAR($B213),MONTH($B213)+1,MIN(AH$6,DAY(EOMONTH($B213,1))))&gt;=$B213)*(DATE(YEAR($B213),MONTH($B213)+1,MIN(AH$6,DAY(EOMONTH($B213,1))))&lt;$C213)))</f>
        <v>0</v>
      </c>
      <c r="AI213" s="48" t="n">
        <f aca="false">IF(OR(N(AI$5)=0,AI$6=""),0,AI$5*((DATE(YEAR($B213),MONTH($B213),MIN(AI$6,DAY(EOMONTH($B213,0))))&gt;=$B213)*(DATE(YEAR($B213),MONTH($B213),MIN(AI$6,DAY(EOMONTH($B213,0))))&lt;$C213)+(DATE(YEAR($B213),MONTH($B213)+1,MIN(AI$6,DAY(EOMONTH($B213,1))))&gt;=$B213)*(DATE(YEAR($B213),MONTH($B213)+1,MIN(AI$6,DAY(EOMONTH($B213,1))))&lt;$C213)))</f>
        <v>0</v>
      </c>
      <c r="AJ213" s="48" t="n">
        <f aca="false">IF(OR(N(AJ$5)=0,AJ$6=""),0,AJ$5*((DATE(YEAR($B213),MONTH($B213),MIN(AJ$6,DAY(EOMONTH($B213,0))))&gt;=$B213)*(DATE(YEAR($B213),MONTH($B213),MIN(AJ$6,DAY(EOMONTH($B213,0))))&lt;$C213)+(DATE(YEAR($B213),MONTH($B213)+1,MIN(AJ$6,DAY(EOMONTH($B213,1))))&gt;=$B213)*(DATE(YEAR($B213),MONTH($B213)+1,MIN(AJ$6,DAY(EOMONTH($B213,1))))&lt;$C213)))</f>
        <v>0</v>
      </c>
      <c r="AK213" s="48" t="n">
        <f aca="false">IF(OR(N(AK$5)=0,AK$6=""),0,AK$5*((DATE(YEAR($B213),MONTH($B213),MIN(AK$6,DAY(EOMONTH($B213,0))))&gt;=$B213)*(DATE(YEAR($B213),MONTH($B213),MIN(AK$6,DAY(EOMONTH($B213,0))))&lt;$C213)+(DATE(YEAR($B213),MONTH($B213)+1,MIN(AK$6,DAY(EOMONTH($B213,1))))&gt;=$B213)*(DATE(YEAR($B213),MONTH($B213)+1,MIN(AK$6,DAY(EOMONTH($B213,1))))&lt;$C213)))</f>
        <v>0</v>
      </c>
      <c r="AL213" s="48" t="n">
        <f aca="false">IF(OR(N(AL$5)=0,AL$6=""),0,AL$5*((DATE(YEAR($B213),MONTH($B213),MIN(AL$6,DAY(EOMONTH($B213,0))))&gt;=$B213)*(DATE(YEAR($B213),MONTH($B213),MIN(AL$6,DAY(EOMONTH($B213,0))))&lt;$C213)+(DATE(YEAR($B213),MONTH($B213)+1,MIN(AL$6,DAY(EOMONTH($B213,1))))&gt;=$B213)*(DATE(YEAR($B213),MONTH($B213)+1,MIN(AL$6,DAY(EOMONTH($B213,1))))&lt;$C213)))</f>
        <v>0</v>
      </c>
      <c r="AM213" s="48" t="n">
        <f aca="false">IF(OR(N(AM$5)=0,AM$6=""),0,AM$5*((DATE(YEAR($B213),MONTH($B213),MIN(AM$6,DAY(EOMONTH($B213,0))))&gt;=$B213)*(DATE(YEAR($B213),MONTH($B213),MIN(AM$6,DAY(EOMONTH($B213,0))))&lt;$C213)+(DATE(YEAR($B213),MONTH($B213)+1,MIN(AM$6,DAY(EOMONTH($B213,1))))&gt;=$B213)*(DATE(YEAR($B213),MONTH($B213)+1,MIN(AM$6,DAY(EOMONTH($B213,1))))&lt;$C213)))</f>
        <v>0</v>
      </c>
      <c r="AN213" s="48" t="n">
        <f aca="false">IF(OR(N(AN$5)=0,AN$6=""),0,AN$5*((DATE(YEAR($B213),MONTH($B213),MIN(AN$6,DAY(EOMONTH($B213,0))))&gt;=$B213)*(DATE(YEAR($B213),MONTH($B213),MIN(AN$6,DAY(EOMONTH($B213,0))))&lt;$C213)+(DATE(YEAR($B213),MONTH($B213)+1,MIN(AN$6,DAY(EOMONTH($B213,1))))&gt;=$B213)*(DATE(YEAR($B213),MONTH($B213)+1,MIN(AN$6,DAY(EOMONTH($B213,1))))&lt;$C213)))</f>
        <v>0</v>
      </c>
      <c r="AO213" s="48" t="n">
        <f aca="false">IF(OR(N(AO$5)=0,AO$6=""),0,AO$5*((DATE(YEAR($B213),MONTH($B213),MIN(AO$6,DAY(EOMONTH($B213,0))))&gt;=$B213)*(DATE(YEAR($B213),MONTH($B213),MIN(AO$6,DAY(EOMONTH($B213,0))))&lt;$C213)+(DATE(YEAR($B213),MONTH($B213)+1,MIN(AO$6,DAY(EOMONTH($B213,1))))&gt;=$B213)*(DATE(YEAR($B213),MONTH($B213)+1,MIN(AO$6,DAY(EOMONTH($B213,1))))&lt;$C213)))</f>
        <v>0</v>
      </c>
      <c r="AP213" s="48" t="n">
        <f aca="false">IF(OR(N(AP$5)=0,AP$6=""),0,AP$5*((DATE(YEAR($B213),MONTH($B213),MIN(AP$6,DAY(EOMONTH($B213,0))))&gt;=$B213)*(DATE(YEAR($B213),MONTH($B213),MIN(AP$6,DAY(EOMONTH($B213,0))))&lt;$C213)+(DATE(YEAR($B213),MONTH($B213)+1,MIN(AP$6,DAY(EOMONTH($B213,1))))&gt;=$B213)*(DATE(YEAR($B213),MONTH($B213)+1,MIN(AP$6,DAY(EOMONTH($B213,1))))&lt;$C213)))</f>
        <v>0</v>
      </c>
      <c r="AQ213" s="48" t="n">
        <f aca="false">IF(OR(N(AQ$5)=0,AQ$6=""),0,AQ$5*((DATE(YEAR($B213),MONTH($B213),MIN(AQ$6,DAY(EOMONTH($B213,0))))&gt;=$B213)*(DATE(YEAR($B213),MONTH($B213),MIN(AQ$6,DAY(EOMONTH($B213,0))))&lt;$C213)+(DATE(YEAR($B213),MONTH($B213)+1,MIN(AQ$6,DAY(EOMONTH($B213,1))))&gt;=$B213)*(DATE(YEAR($B213),MONTH($B213)+1,MIN(AQ$6,DAY(EOMONTH($B213,1))))&lt;$C213)))</f>
        <v>0</v>
      </c>
      <c r="AR213" s="48" t="n">
        <f aca="false">IF(OR(N(AR$5)=0,AR$6=""),0,AR$5*((DATE(YEAR($B213),MONTH($B213),MIN(AR$6,DAY(EOMONTH($B213,0))))&gt;=$B213)*(DATE(YEAR($B213),MONTH($B213),MIN(AR$6,DAY(EOMONTH($B213,0))))&lt;$C213)+(DATE(YEAR($B213),MONTH($B213)+1,MIN(AR$6,DAY(EOMONTH($B213,1))))&gt;=$B213)*(DATE(YEAR($B213),MONTH($B213)+1,MIN(AR$6,DAY(EOMONTH($B213,1))))&lt;$C213)))</f>
        <v>0</v>
      </c>
      <c r="AS213" s="48" t="n">
        <f aca="false">IF(OR(N(AS$5)=0,AS$6=""),0,AS$5*((DATE(YEAR($B213),MONTH($B213),MIN(AS$6,DAY(EOMONTH($B213,0))))&gt;=$B213)*(DATE(YEAR($B213),MONTH($B213),MIN(AS$6,DAY(EOMONTH($B213,0))))&lt;$C213)+(DATE(YEAR($B213),MONTH($B213)+1,MIN(AS$6,DAY(EOMONTH($B213,1))))&gt;=$B213)*(DATE(YEAR($B213),MONTH($B213)+1,MIN(AS$6,DAY(EOMONTH($B213,1))))&lt;$C213)))</f>
        <v>0</v>
      </c>
      <c r="AT213" s="48" t="n">
        <f aca="false">IF(OR(N(AT$5)=0,AT$6=""),0,AT$5*((DATE(YEAR($B213),MONTH($B213),MIN(AT$6,DAY(EOMONTH($B213,0))))&gt;=$B213)*(DATE(YEAR($B213),MONTH($B213),MIN(AT$6,DAY(EOMONTH($B213,0))))&lt;$C213)+(DATE(YEAR($B213),MONTH($B213)+1,MIN(AT$6,DAY(EOMONTH($B213,1))))&gt;=$B213)*(DATE(YEAR($B213),MONTH($B213)+1,MIN(AT$6,DAY(EOMONTH($B213,1))))&lt;$C213)))</f>
        <v>0</v>
      </c>
      <c r="AU213" s="48" t="n">
        <f aca="false">IF(OR(N(AU$5)=0,AU$6=""),0,AU$5*((DATE(YEAR($B213),MONTH($B213),MIN(AU$6,DAY(EOMONTH($B213,0))))&gt;=$B213)*(DATE(YEAR($B213),MONTH($B213),MIN(AU$6,DAY(EOMONTH($B213,0))))&lt;$C213)+(DATE(YEAR($B213),MONTH($B213)+1,MIN(AU$6,DAY(EOMONTH($B213,1))))&gt;=$B213)*(DATE(YEAR($B213),MONTH($B213)+1,MIN(AU$6,DAY(EOMONTH($B213,1))))&lt;$C213)))</f>
        <v>0</v>
      </c>
      <c r="AV213" s="48" t="n">
        <f aca="false">IF(OR(N(AV$5)=0,AV$6=""),0,AV$5*((DATE(YEAR($B213),MONTH($B213),MIN(AV$6,DAY(EOMONTH($B213,0))))&gt;=$B213)*(DATE(YEAR($B213),MONTH($B213),MIN(AV$6,DAY(EOMONTH($B213,0))))&lt;$C213)+(DATE(YEAR($B213),MONTH($B213)+1,MIN(AV$6,DAY(EOMONTH($B213,1))))&gt;=$B213)*(DATE(YEAR($B213),MONTH($B213)+1,MIN(AV$6,DAY(EOMONTH($B213,1))))&lt;$C213)))</f>
        <v>0</v>
      </c>
      <c r="AW213" s="48" t="n">
        <f aca="false">IF(OR(N(AW$5)=0,AW$6=""),0,AW$5*((DATE(YEAR($B213),MONTH($B213),MIN(AW$6,DAY(EOMONTH($B213,0))))&gt;=$B213)*(DATE(YEAR($B213),MONTH($B213),MIN(AW$6,DAY(EOMONTH($B213,0))))&lt;$C213)+(DATE(YEAR($B213),MONTH($B213)+1,MIN(AW$6,DAY(EOMONTH($B213,1))))&gt;=$B213)*(DATE(YEAR($B213),MONTH($B213)+1,MIN(AW$6,DAY(EOMONTH($B213,1))))&lt;$C213)))</f>
        <v>0</v>
      </c>
      <c r="AX213" s="48" t="n">
        <f aca="false">IF(OR(N(AX$5)=0,AX$6=""),0,AX$5*((DATE(YEAR($B213),MONTH($B213),MIN(AX$6,DAY(EOMONTH($B213,0))))&gt;=$B213)*(DATE(YEAR($B213),MONTH($B213),MIN(AX$6,DAY(EOMONTH($B213,0))))&lt;$C213)+(DATE(YEAR($B213),MONTH($B213)+1,MIN(AX$6,DAY(EOMONTH($B213,1))))&gt;=$B213)*(DATE(YEAR($B213),MONTH($B213)+1,MIN(AX$6,DAY(EOMONTH($B213,1))))&lt;$C213)))</f>
        <v>0</v>
      </c>
      <c r="AY213" s="48" t="n">
        <f aca="false">IF(OR(N(AY$5)=0,AY$6=""),0,AY$5*((DATE(YEAR($B213),MONTH($B213),MIN(AY$6,DAY(EOMONTH($B213,0))))&gt;=$B213)*(DATE(YEAR($B213),MONTH($B213),MIN(AY$6,DAY(EOMONTH($B213,0))))&lt;$C213)+(DATE(YEAR($B213),MONTH($B213)+1,MIN(AY$6,DAY(EOMONTH($B213,1))))&gt;=$B213)*(DATE(YEAR($B213),MONTH($B213)+1,MIN(AY$6,DAY(EOMONTH($B213,1))))&lt;$C213)))</f>
        <v>0</v>
      </c>
      <c r="AZ213" s="48" t="n">
        <f aca="false">IF(OR(N(AZ$5)=0,AZ$6=""),0,AZ$5*((DATE(YEAR($B213),MONTH($B213),MIN(AZ$6,DAY(EOMONTH($B213,0))))&gt;=$B213)*(DATE(YEAR($B213),MONTH($B213),MIN(AZ$6,DAY(EOMONTH($B213,0))))&lt;$C213)+(DATE(YEAR($B213),MONTH($B213)+1,MIN(AZ$6,DAY(EOMONTH($B213,1))))&gt;=$B213)*(DATE(YEAR($B213),MONTH($B213)+1,MIN(AZ$6,DAY(EOMONTH($B213,1))))&lt;$C213)))</f>
        <v>0</v>
      </c>
      <c r="BA213" s="48" t="n">
        <f aca="false">IF(OR(N(BA$5)=0,BA$6=""),0,BA$5*((DATE(YEAR($B213),MONTH($B213),MIN(BA$6,DAY(EOMONTH($B213,0))))&gt;=$B213)*(DATE(YEAR($B213),MONTH($B213),MIN(BA$6,DAY(EOMONTH($B213,0))))&lt;$C213)+(DATE(YEAR($B213),MONTH($B213)+1,MIN(BA$6,DAY(EOMONTH($B213,1))))&gt;=$B213)*(DATE(YEAR($B213),MONTH($B213)+1,MIN(BA$6,DAY(EOMONTH($B213,1))))&lt;$C213)))</f>
        <v>0</v>
      </c>
      <c r="BB213" s="48" t="n">
        <f aca="false">IF(OR(N(BB$5)=0,BB$6=""),0,BB$5*((DATE(YEAR($B213),MONTH($B213),MIN(BB$6,DAY(EOMONTH($B213,0))))&gt;=$B213)*(DATE(YEAR($B213),MONTH($B213),MIN(BB$6,DAY(EOMONTH($B213,0))))&lt;$C213)+(DATE(YEAR($B213),MONTH($B213)+1,MIN(BB$6,DAY(EOMONTH($B213,1))))&gt;=$B213)*(DATE(YEAR($B213),MONTH($B213)+1,MIN(BB$6,DAY(EOMONTH($B213,1))))&lt;$C213)))</f>
        <v>0</v>
      </c>
      <c r="BC213" s="48" t="n">
        <f aca="false">IF(OR(N(BC$5)=0,BC$6=""),0,BC$5*((DATE(YEAR($B213),MONTH($B213),MIN(BC$6,DAY(EOMONTH($B213,0))))&gt;=$B213)*(DATE(YEAR($B213),MONTH($B213),MIN(BC$6,DAY(EOMONTH($B213,0))))&lt;$C213)+(DATE(YEAR($B213),MONTH($B213)+1,MIN(BC$6,DAY(EOMONTH($B213,1))))&gt;=$B213)*(DATE(YEAR($B213),MONTH($B213)+1,MIN(BC$6,DAY(EOMONTH($B213,1))))&lt;$C213)))</f>
        <v>0</v>
      </c>
      <c r="BD213" s="48" t="n">
        <f aca="false">IF(OR(N(BD$5)=0,BD$6=""),0,BD$5*((DATE(YEAR($B213),MONTH($B213),MIN(BD$6,DAY(EOMONTH($B213,0))))&gt;=$B213)*(DATE(YEAR($B213),MONTH($B213),MIN(BD$6,DAY(EOMONTH($B213,0))))&lt;$C213)+(DATE(YEAR($B213),MONTH($B213)+1,MIN(BD$6,DAY(EOMONTH($B213,1))))&gt;=$B213)*(DATE(YEAR($B213),MONTH($B213)+1,MIN(BD$6,DAY(EOMONTH($B213,1))))&lt;$C213)))</f>
        <v>0</v>
      </c>
      <c r="BE213" s="48" t="n">
        <f aca="false">IF(OR(N(BE$5)=0,BE$6=""),0,BE$5*((DATE(YEAR($B213),MONTH($B213),MIN(BE$6,DAY(EOMONTH($B213,0))))&gt;=$B213)*(DATE(YEAR($B213),MONTH($B213),MIN(BE$6,DAY(EOMONTH($B213,0))))&lt;$C213)+(DATE(YEAR($B213),MONTH($B213)+1,MIN(BE$6,DAY(EOMONTH($B213,1))))&gt;=$B213)*(DATE(YEAR($B213),MONTH($B213)+1,MIN(BE$6,DAY(EOMONTH($B213,1))))&lt;$C213)))</f>
        <v>0</v>
      </c>
      <c r="BF213" s="48" t="n">
        <f aca="false">IF(OR(N(BF$5)=0,BF$6=""),0,BF$5*((DATE(YEAR($B213),MONTH($B213),MIN(BF$6,DAY(EOMONTH($B213,0))))&gt;=$B213)*(DATE(YEAR($B213),MONTH($B213),MIN(BF$6,DAY(EOMONTH($B213,0))))&lt;$C213)+(DATE(YEAR($B213),MONTH($B213)+1,MIN(BF$6,DAY(EOMONTH($B213,1))))&gt;=$B213)*(DATE(YEAR($B213),MONTH($B213)+1,MIN(BF$6,DAY(EOMONTH($B213,1))))&lt;$C213)))</f>
        <v>0</v>
      </c>
      <c r="BG213" s="48" t="n">
        <f aca="false">IF(OR(N(BG$5)=0,BG$6=""),0,BG$5*((DATE(YEAR($B213),MONTH($B213),MIN(BG$6,DAY(EOMONTH($B213,0))))&gt;=$B213)*(DATE(YEAR($B213),MONTH($B213),MIN(BG$6,DAY(EOMONTH($B213,0))))&lt;$C213)+(DATE(YEAR($B213),MONTH($B213)+1,MIN(BG$6,DAY(EOMONTH($B213,1))))&gt;=$B213)*(DATE(YEAR($B213),MONTH($B213)+1,MIN(BG$6,DAY(EOMONTH($B213,1))))&lt;$C213)))</f>
        <v>0</v>
      </c>
      <c r="BH213" s="48" t="n">
        <f aca="false">IF(OR(N(BH$5)=0,BH$6=""),0,BH$5*((DATE(YEAR($B213),MONTH($B213),MIN(BH$6,DAY(EOMONTH($B213,0))))&gt;=$B213)*(DATE(YEAR($B213),MONTH($B213),MIN(BH$6,DAY(EOMONTH($B213,0))))&lt;$C213)+(DATE(YEAR($B213),MONTH($B213)+1,MIN(BH$6,DAY(EOMONTH($B213,1))))&gt;=$B213)*(DATE(YEAR($B213),MONTH($B213)+1,MIN(BH$6,DAY(EOMONTH($B213,1))))&lt;$C213)))</f>
        <v>0</v>
      </c>
      <c r="BI213" s="48" t="n">
        <f aca="false">IF(OR(N(BI$5)=0,BI$6=""),0,BI$5*((DATE(YEAR($B213),MONTH($B213),MIN(BI$6,DAY(EOMONTH($B213,0))))&gt;=$B213)*(DATE(YEAR($B213),MONTH($B213),MIN(BI$6,DAY(EOMONTH($B213,0))))&lt;$C213)+(DATE(YEAR($B213),MONTH($B213)+1,MIN(BI$6,DAY(EOMONTH($B213,1))))&gt;=$B213)*(DATE(YEAR($B213),MONTH($B213)+1,MIN(BI$6,DAY(EOMONTH($B213,1))))&lt;$C213)))</f>
        <v>0</v>
      </c>
      <c r="BJ213" s="48" t="n">
        <f aca="false">IF(OR(N(BJ$5)=0,BJ$6=""),0,BJ$5*((DATE(YEAR($B213),MONTH($B213),MIN(BJ$6,DAY(EOMONTH($B213,0))))&gt;=$B213)*(DATE(YEAR($B213),MONTH($B213),MIN(BJ$6,DAY(EOMONTH($B213,0))))&lt;$C213)+(DATE(YEAR($B213),MONTH($B213)+1,MIN(BJ$6,DAY(EOMONTH($B213,1))))&gt;=$B213)*(DATE(YEAR($B213),MONTH($B213)+1,MIN(BJ$6,DAY(EOMONTH($B213,1))))&lt;$C213)))</f>
        <v>0</v>
      </c>
      <c r="BK213" s="48" t="n">
        <f aca="false">IF(OR(N(BK$5)=0,BK$6=""),0,BK$5*((DATE(YEAR($B213),MONTH($B213),MIN(BK$6,DAY(EOMONTH($B213,0))))&gt;=$B213)*(DATE(YEAR($B213),MONTH($B213),MIN(BK$6,DAY(EOMONTH($B213,0))))&lt;$C213)+(DATE(YEAR($B213),MONTH($B213)+1,MIN(BK$6,DAY(EOMONTH($B213,1))))&gt;=$B213)*(DATE(YEAR($B213),MONTH($B213)+1,MIN(BK$6,DAY(EOMONTH($B213,1))))&lt;$C213)))</f>
        <v>0</v>
      </c>
      <c r="BL213" s="48" t="n">
        <f aca="false">IF(OR(N(BL$5)=0,BL$6=""),0,BL$5*((DATE(YEAR($B213),MONTH($B213),MIN(BL$6,DAY(EOMONTH($B213,0))))&gt;=$B213)*(DATE(YEAR($B213),MONTH($B213),MIN(BL$6,DAY(EOMONTH($B213,0))))&lt;$C213)+(DATE(YEAR($B213),MONTH($B213)+1,MIN(BL$6,DAY(EOMONTH($B213,1))))&gt;=$B213)*(DATE(YEAR($B213),MONTH($B213)+1,MIN(BL$6,DAY(EOMONTH($B213,1))))&lt;$C213)))</f>
        <v>0</v>
      </c>
      <c r="BM213" s="48" t="n">
        <f aca="false">IF(OR(N(BM$5)=0,BM$6=""),0,BM$5*((DATE(YEAR($B213),MONTH($B213),MIN(BM$6,DAY(EOMONTH($B213,0))))&gt;=$B213)*(DATE(YEAR($B213),MONTH($B213),MIN(BM$6,DAY(EOMONTH($B213,0))))&lt;$C213)+(DATE(YEAR($B213),MONTH($B213)+1,MIN(BM$6,DAY(EOMONTH($B213,1))))&gt;=$B213)*(DATE(YEAR($B213),MONTH($B213)+1,MIN(BM$6,DAY(EOMONTH($B213,1))))&lt;$C213)))</f>
        <v>0</v>
      </c>
      <c r="BN213" s="48" t="n">
        <f aca="false">IF(OR(N(BN$5)=0,BN$6=""),0,BN$5*((DATE(YEAR($B213),MONTH($B213),MIN(BN$6,DAY(EOMONTH($B213,0))))&gt;=$B213)*(DATE(YEAR($B213),MONTH($B213),MIN(BN$6,DAY(EOMONTH($B213,0))))&lt;$C213)+(DATE(YEAR($B213),MONTH($B213)+1,MIN(BN$6,DAY(EOMONTH($B213,1))))&gt;=$B213)*(DATE(YEAR($B213),MONTH($B213)+1,MIN(BN$6,DAY(EOMONTH($B213,1))))&lt;$C213)))</f>
        <v>0</v>
      </c>
      <c r="BO213" s="48" t="n">
        <f aca="false">IF(OR(N(BO$5)=0,BO$6=""),0,BO$5*((DATE(YEAR($B213),MONTH($B213),MIN(BO$6,DAY(EOMONTH($B213,0))))&gt;=$B213)*(DATE(YEAR($B213),MONTH($B213),MIN(BO$6,DAY(EOMONTH($B213,0))))&lt;$C213)+(DATE(YEAR($B213),MONTH($B213)+1,MIN(BO$6,DAY(EOMONTH($B213,1))))&gt;=$B213)*(DATE(YEAR($B213),MONTH($B213)+1,MIN(BO$6,DAY(EOMONTH($B213,1))))&lt;$C213)))</f>
        <v>0</v>
      </c>
      <c r="BP213" s="48" t="n">
        <f aca="false">IF(OR(N(BP$5)=0,BP$6=""),0,BP$5*((DATE(YEAR($B213),MONTH($B213),MIN(BP$6,DAY(EOMONTH($B213,0))))&gt;=$B213)*(DATE(YEAR($B213),MONTH($B213),MIN(BP$6,DAY(EOMONTH($B213,0))))&lt;$C213)+(DATE(YEAR($B213),MONTH($B213)+1,MIN(BP$6,DAY(EOMONTH($B213,1))))&gt;=$B213)*(DATE(YEAR($B213),MONTH($B213)+1,MIN(BP$6,DAY(EOMONTH($B213,1))))&lt;$C213)))</f>
        <v>0</v>
      </c>
      <c r="BQ213" s="48" t="n">
        <f aca="false">IF(OR(N(BQ$5)=0,BQ$6=""),0,BQ$5*((DATE(YEAR($B213),MONTH($B213),MIN(BQ$6,DAY(EOMONTH($B213,0))))&gt;=$B213)*(DATE(YEAR($B213),MONTH($B213),MIN(BQ$6,DAY(EOMONTH($B213,0))))&lt;$C213)+(DATE(YEAR($B213),MONTH($B213)+1,MIN(BQ$6,DAY(EOMONTH($B213,1))))&gt;=$B213)*(DATE(YEAR($B213),MONTH($B213)+1,MIN(BQ$6,DAY(EOMONTH($B213,1))))&lt;$C213)))</f>
        <v>0</v>
      </c>
      <c r="BR213" s="48" t="n">
        <f aca="false">IF(OR(N(BR$5)=0,BR$6=""),0,BR$5*((DATE(YEAR($B213),MONTH($B213),MIN(BR$6,DAY(EOMONTH($B213,0))))&gt;=$B213)*(DATE(YEAR($B213),MONTH($B213),MIN(BR$6,DAY(EOMONTH($B213,0))))&lt;$C213)+(DATE(YEAR($B213),MONTH($B213)+1,MIN(BR$6,DAY(EOMONTH($B213,1))))&gt;=$B213)*(DATE(YEAR($B213),MONTH($B213)+1,MIN(BR$6,DAY(EOMONTH($B213,1))))&lt;$C213)))</f>
        <v>0</v>
      </c>
      <c r="BS213" s="48" t="n">
        <f aca="false">IF(OR(N(BS$5)=0,BS$6=""),0,BS$5*((DATE(YEAR($B213),MONTH($B213),MIN(BS$6,DAY(EOMONTH($B213,0))))&gt;=$B213)*(DATE(YEAR($B213),MONTH($B213),MIN(BS$6,DAY(EOMONTH($B213,0))))&lt;$C213)+(DATE(YEAR($B213),MONTH($B213)+1,MIN(BS$6,DAY(EOMONTH($B213,1))))&gt;=$B213)*(DATE(YEAR($B213),MONTH($B213)+1,MIN(BS$6,DAY(EOMONTH($B213,1))))&lt;$C213)))</f>
        <v>0</v>
      </c>
      <c r="BT213" s="48" t="n">
        <f aca="false">IF(OR(N(BT$5)=0,BT$6=""),0,BT$5*((DATE(YEAR($B213),MONTH($B213),MIN(BT$6,DAY(EOMONTH($B213,0))))&gt;=$B213)*(DATE(YEAR($B213),MONTH($B213),MIN(BT$6,DAY(EOMONTH($B213,0))))&lt;$C213)+(DATE(YEAR($B213),MONTH($B213)+1,MIN(BT$6,DAY(EOMONTH($B213,1))))&gt;=$B213)*(DATE(YEAR($B213),MONTH($B213)+1,MIN(BT$6,DAY(EOMONTH($B213,1))))&lt;$C213)))</f>
        <v>0</v>
      </c>
      <c r="BU213" s="48" t="n">
        <f aca="false">IF(OR(N(BU$5)=0,BU$6=""),0,BU$5*((DATE(YEAR($B213),MONTH($B213),MIN(BU$6,DAY(EOMONTH($B213,0))))&gt;=$B213)*(DATE(YEAR($B213),MONTH($B213),MIN(BU$6,DAY(EOMONTH($B213,0))))&lt;$C213)+(DATE(YEAR($B213),MONTH($B213)+1,MIN(BU$6,DAY(EOMONTH($B213,1))))&gt;=$B213)*(DATE(YEAR($B213),MONTH($B213)+1,MIN(BU$6,DAY(EOMONTH($B213,1))))&lt;$C213)))</f>
        <v>0</v>
      </c>
      <c r="BV213" s="48" t="n">
        <f aca="false">IF(OR(N(BV$5)=0,BV$6=""),0,BV$5*((DATE(YEAR($B213),MONTH($B213),MIN(BV$6,DAY(EOMONTH($B213,0))))&gt;=$B213)*(DATE(YEAR($B213),MONTH($B213),MIN(BV$6,DAY(EOMONTH($B213,0))))&lt;$C213)+(DATE(YEAR($B213),MONTH($B213)+1,MIN(BV$6,DAY(EOMONTH($B213,1))))&gt;=$B213)*(DATE(YEAR($B213),MONTH($B213)+1,MIN(BV$6,DAY(EOMONTH($B213,1))))&lt;$C213)))</f>
        <v>0</v>
      </c>
      <c r="BW213" s="48" t="n">
        <f aca="false">IF(OR(N(BW$5)=0,BW$6=""),0,BW$5*((DATE(YEAR($B213),MONTH($B213),MIN(BW$6,DAY(EOMONTH($B213,0))))&gt;=$B213)*(DATE(YEAR($B213),MONTH($B213),MIN(BW$6,DAY(EOMONTH($B213,0))))&lt;$C213)+(DATE(YEAR($B213),MONTH($B213)+1,MIN(BW$6,DAY(EOMONTH($B213,1))))&gt;=$B213)*(DATE(YEAR($B213),MONTH($B213)+1,MIN(BW$6,DAY(EOMONTH($B213,1))))&lt;$C213)))</f>
        <v>0</v>
      </c>
      <c r="BX213" s="48" t="n">
        <f aca="false">MIN(Z213,(FT212*(1+FT$5/Setup!$C$36)+IF($V213=1,N($F213),0)))</f>
        <v>0</v>
      </c>
      <c r="BY213" s="48" t="n">
        <f aca="false">MIN(AA213,(FU212*(1+FU$5/Setup!$C$36)+IF($V213=2,N($F213),0)))</f>
        <v>0</v>
      </c>
      <c r="BZ213" s="48" t="n">
        <f aca="false">MIN(AB213,(FV212*(1+FV$5/Setup!$C$36)+IF($V213=3,N($F213),0)))</f>
        <v>0</v>
      </c>
      <c r="CA213" s="48" t="n">
        <f aca="false">MIN(AC213,(FW212*(1+FW$5/Setup!$C$36)+IF($V213=4,N($F213),0)))</f>
        <v>0</v>
      </c>
      <c r="CB213" s="48" t="n">
        <f aca="false">MIN(AD213,(FX212*(1+FX$5/Setup!$C$36)+IF($V213=5,N($F213),0)))</f>
        <v>0</v>
      </c>
      <c r="CC213" s="48" t="n">
        <f aca="false">MIN(AE213,(FY212*(1+FY$5/Setup!$C$36)+IF($V213=6,N($F213),0)))</f>
        <v>0</v>
      </c>
      <c r="CD213" s="48" t="n">
        <f aca="false">MIN(AF213,(FZ212*(1+FZ$5/Setup!$C$36)+IF($V213=7,N($F213),0)))</f>
        <v>0</v>
      </c>
      <c r="CE213" s="48" t="n">
        <f aca="false">MIN(AG213,(GA212*(1+GA$5/Setup!$C$36)+IF($V213=8,N($F213),0)))</f>
        <v>0</v>
      </c>
      <c r="CF213" s="48" t="n">
        <f aca="false">MIN(AH213,(GB212*(1+GB$5/Setup!$C$36)+IF($V213=9,N($F213),0)))</f>
        <v>0</v>
      </c>
      <c r="CG213" s="48" t="n">
        <f aca="false">MIN(AI213,(GC212*(1+GC$5/Setup!$C$36)+IF($V213=10,N($F213),0)))</f>
        <v>0</v>
      </c>
      <c r="CH213" s="48" t="n">
        <f aca="false">MIN(AJ213,(GD212*(1+GD$5/Setup!$C$36)+IF($V213=11,N($F213),0)))</f>
        <v>0</v>
      </c>
      <c r="CI213" s="48" t="n">
        <f aca="false">MIN(AK213,(GE212*(1+GE$5/Setup!$C$36)+IF($V213=12,N($F213),0)))</f>
        <v>0</v>
      </c>
      <c r="CJ213" s="48" t="n">
        <f aca="false">MIN(AL213,(GF212*(1+GF$5/Setup!$C$36)+IF($V213=13,N($F213),0)))</f>
        <v>0</v>
      </c>
      <c r="CK213" s="48" t="n">
        <f aca="false">MIN(AM213,(GG212*(1+GG$5/Setup!$C$36)+IF($V213=14,N($F213),0)))</f>
        <v>0</v>
      </c>
      <c r="CL213" s="48" t="n">
        <f aca="false">MIN(AN213,(GH212*(1+GH$5/Setup!$C$36)+IF($V213=15,N($F213),0)))</f>
        <v>0</v>
      </c>
      <c r="CM213" s="48" t="n">
        <f aca="false">MIN(AO213,(GI212*(1+GI$5/Setup!$C$36)+IF($V213=16,N($F213),0)))</f>
        <v>0</v>
      </c>
      <c r="CN213" s="48" t="n">
        <f aca="false">MIN(AP213,(GJ212*(1+GJ$5/Setup!$C$36)+IF($V213=17,N($F213),0)))</f>
        <v>0</v>
      </c>
      <c r="CO213" s="48" t="n">
        <f aca="false">MIN(AQ213,(GK212*(1+GK$5/Setup!$C$36)+IF($V213=18,N($F213),0)))</f>
        <v>0</v>
      </c>
      <c r="CP213" s="48" t="n">
        <f aca="false">MIN(AR213,(GL212*(1+GL$5/Setup!$C$36)+IF($V213=19,N($F213),0)))</f>
        <v>0</v>
      </c>
      <c r="CQ213" s="48" t="n">
        <f aca="false">MIN(AS213,(GM212*(1+GM$5/Setup!$C$36)+IF($V213=20,N($F213),0)))</f>
        <v>0</v>
      </c>
      <c r="CR213" s="48" t="n">
        <f aca="false">MIN(AT213,(GN212*(1+GN$5/Setup!$C$36)+IF($V213=21,N($F213),0)))</f>
        <v>0</v>
      </c>
      <c r="CS213" s="48" t="n">
        <f aca="false">MIN(AU213,(GO212*(1+GO$5/Setup!$C$36)+IF($V213=22,N($F213),0)))</f>
        <v>0</v>
      </c>
      <c r="CT213" s="48" t="n">
        <f aca="false">MIN(AV213,(GP212*(1+GP$5/Setup!$C$36)+IF($V213=23,N($F213),0)))</f>
        <v>0</v>
      </c>
      <c r="CU213" s="48" t="n">
        <f aca="false">MIN(AW213,(GQ212*(1+GQ$5/Setup!$C$36)+IF($V213=24,N($F213),0)))</f>
        <v>0</v>
      </c>
      <c r="CV213" s="48" t="n">
        <f aca="false">MIN(AX213,(GR212*(1+GR$5/Setup!$C$36)+IF($V213=25,N($F213),0)))</f>
        <v>0</v>
      </c>
      <c r="CW213" s="48" t="n">
        <f aca="false">MIN(AY213,(GS212*(1+GS$5/Setup!$C$36)+IF($V213=26,N($F213),0)))</f>
        <v>0</v>
      </c>
      <c r="CX213" s="48" t="n">
        <f aca="false">MIN(AZ213,(GT212*(1+GT$5/Setup!$C$36)+IF($V213=27,N($F213),0)))</f>
        <v>0</v>
      </c>
      <c r="CY213" s="48" t="n">
        <f aca="false">MIN(BA213,(GU212*(1+GU$5/Setup!$C$36)+IF($V213=28,N($F213),0)))</f>
        <v>0</v>
      </c>
      <c r="CZ213" s="48" t="n">
        <f aca="false">MIN(BB213,(GV212*(1+GV$5/Setup!$C$36)+IF($V213=29,N($F213),0)))</f>
        <v>0</v>
      </c>
      <c r="DA213" s="48" t="n">
        <f aca="false">MIN(BC213,(GW212*(1+GW$5/Setup!$C$36)+IF($V213=30,N($F213),0)))</f>
        <v>0</v>
      </c>
      <c r="DB213" s="48" t="n">
        <f aca="false">MIN(BD213,(GX212*(1+GX$5/Setup!$C$36)+IF($V213=31,N($F213),0)))</f>
        <v>0</v>
      </c>
      <c r="DC213" s="48" t="n">
        <f aca="false">MIN(BE213,(GY212*(1+GY$5/Setup!$C$36)+IF($V213=32,N($F213),0)))</f>
        <v>0</v>
      </c>
      <c r="DD213" s="48" t="n">
        <f aca="false">MIN(BF213,(GZ212*(1+GZ$5/Setup!$C$36)+IF($V213=33,N($F213),0)))</f>
        <v>0</v>
      </c>
      <c r="DE213" s="48" t="n">
        <f aca="false">MIN(BG213,(HA212*(1+HA$5/Setup!$C$36)+IF($V213=34,N($F213),0)))</f>
        <v>0</v>
      </c>
      <c r="DF213" s="48" t="n">
        <f aca="false">MIN(BH213,(HB212*(1+HB$5/Setup!$C$36)+IF($V213=35,N($F213),0)))</f>
        <v>0</v>
      </c>
      <c r="DG213" s="48" t="n">
        <f aca="false">MIN(BI213,(HC212*(1+HC$5/Setup!$C$36)+IF($V213=36,N($F213),0)))</f>
        <v>0</v>
      </c>
      <c r="DH213" s="48" t="n">
        <f aca="false">MIN(BJ213,(HD212*(1+HD$5/Setup!$C$36)+IF($V213=37,N($F213),0)))</f>
        <v>0</v>
      </c>
      <c r="DI213" s="48" t="n">
        <f aca="false">MIN(BK213,(HE212*(1+HE$5/Setup!$C$36)+IF($V213=38,N($F213),0)))</f>
        <v>0</v>
      </c>
      <c r="DJ213" s="48" t="n">
        <f aca="false">MIN(BL213,(HF212*(1+HF$5/Setup!$C$36)+IF($V213=39,N($F213),0)))</f>
        <v>0</v>
      </c>
      <c r="DK213" s="48" t="n">
        <f aca="false">MIN(BM213,(HG212*(1+HG$5/Setup!$C$36)+IF($V213=40,N($F213),0)))</f>
        <v>0</v>
      </c>
      <c r="DL213" s="48" t="n">
        <f aca="false">MIN(BN213,(HH212*(1+HH$5/Setup!$C$36)+IF($V213=41,N($F213),0)))</f>
        <v>0</v>
      </c>
      <c r="DM213" s="48" t="n">
        <f aca="false">MIN(BO213,(HI212*(1+HI$5/Setup!$C$36)+IF($V213=42,N($F213),0)))</f>
        <v>0</v>
      </c>
      <c r="DN213" s="48" t="n">
        <f aca="false">MIN(BP213,(HJ212*(1+HJ$5/Setup!$C$36)+IF($V213=43,N($F213),0)))</f>
        <v>0</v>
      </c>
      <c r="DO213" s="48" t="n">
        <f aca="false">MIN(BQ213,(HK212*(1+HK$5/Setup!$C$36)+IF($V213=44,N($F213),0)))</f>
        <v>0</v>
      </c>
      <c r="DP213" s="48" t="n">
        <f aca="false">MIN(BR213,(HL212*(1+HL$5/Setup!$C$36)+IF($V213=45,N($F213),0)))</f>
        <v>0</v>
      </c>
      <c r="DQ213" s="48" t="n">
        <f aca="false">MIN(BS213,(HM212*(1+HM$5/Setup!$C$36)+IF($V213=46,N($F213),0)))</f>
        <v>0</v>
      </c>
      <c r="DR213" s="48" t="n">
        <f aca="false">MIN(BT213,(HN212*(1+HN$5/Setup!$C$36)+IF($V213=47,N($F213),0)))</f>
        <v>0</v>
      </c>
      <c r="DS213" s="48" t="n">
        <f aca="false">MIN(BU213,(HO212*(1+HO$5/Setup!$C$36)+IF($V213=48,N($F213),0)))</f>
        <v>0</v>
      </c>
      <c r="DT213" s="48" t="n">
        <f aca="false">MIN(BV213,(HP212*(1+HP$5/Setup!$C$36)+IF($V213=49,N($F213),0)))</f>
        <v>0</v>
      </c>
      <c r="DU213" s="48" t="n">
        <f aca="false">MIN(BW213,(HQ212*(1+HQ$5/Setup!$C$36)+IF($V213=50,N($F213),0)))</f>
        <v>0</v>
      </c>
      <c r="DV213" s="48" t="n">
        <f aca="false">MIN(MAX((FT212*(1+FT$5/Setup!$C$36)+IF($V213=1,N($F213),0))-BX213,0),MAX($P213-0,0))</f>
        <v>0</v>
      </c>
      <c r="DW213" s="48" t="n">
        <f aca="false">MIN(MAX((FU212*(1+FU$5/Setup!$C$36)+IF($V213=2,N($F213),0))-BY213,0),MAX($P213-SUM(DV213:DV213),0))</f>
        <v>0</v>
      </c>
      <c r="DX213" s="48" t="n">
        <f aca="false">MIN(MAX((FV212*(1+FV$5/Setup!$C$36)+IF($V213=3,N($F213),0))-BZ213,0),MAX($P213-SUM(DV213:DW213),0))</f>
        <v>0</v>
      </c>
      <c r="DY213" s="48" t="n">
        <f aca="false">MIN(MAX((FW212*(1+FW$5/Setup!$C$36)+IF($V213=4,N($F213),0))-CA213,0),MAX($P213-SUM(DV213:DX213),0))</f>
        <v>0</v>
      </c>
      <c r="DZ213" s="48" t="n">
        <f aca="false">MIN(MAX((FX212*(1+FX$5/Setup!$C$36)+IF($V213=5,N($F213),0))-CB213,0),MAX($P213-SUM(DV213:DY213),0))</f>
        <v>0</v>
      </c>
      <c r="EA213" s="48" t="n">
        <f aca="false">MIN(MAX((FY212*(1+FY$5/Setup!$C$36)+IF($V213=6,N($F213),0))-CC213,0),MAX($P213-SUM(DV213:DZ213),0))</f>
        <v>0</v>
      </c>
      <c r="EB213" s="48" t="n">
        <f aca="false">MIN(MAX((FZ212*(1+FZ$5/Setup!$C$36)+IF($V213=7,N($F213),0))-CD213,0),MAX($P213-SUM(DV213:EA213),0))</f>
        <v>0</v>
      </c>
      <c r="EC213" s="48" t="n">
        <f aca="false">MIN(MAX((GA212*(1+GA$5/Setup!$C$36)+IF($V213=8,N($F213),0))-CE213,0),MAX($P213-SUM(DV213:EB213),0))</f>
        <v>0</v>
      </c>
      <c r="ED213" s="48" t="n">
        <f aca="false">MIN(MAX((GB212*(1+GB$5/Setup!$C$36)+IF($V213=9,N($F213),0))-CF213,0),MAX($P213-SUM(DV213:EC213),0))</f>
        <v>0</v>
      </c>
      <c r="EE213" s="48" t="n">
        <f aca="false">MIN(MAX((GC212*(1+GC$5/Setup!$C$36)+IF($V213=10,N($F213),0))-CG213,0),MAX($P213-SUM(DV213:ED213),0))</f>
        <v>0</v>
      </c>
      <c r="EF213" s="48" t="n">
        <f aca="false">MIN(MAX((GD212*(1+GD$5/Setup!$C$36)+IF($V213=11,N($F213),0))-CH213,0),MAX($P213-SUM(DV213:EE213),0))</f>
        <v>0</v>
      </c>
      <c r="EG213" s="48" t="n">
        <f aca="false">MIN(MAX((GE212*(1+GE$5/Setup!$C$36)+IF($V213=12,N($F213),0))-CI213,0),MAX($P213-SUM(DV213:EF213),0))</f>
        <v>0</v>
      </c>
      <c r="EH213" s="48" t="n">
        <f aca="false">MIN(MAX((GF212*(1+GF$5/Setup!$C$36)+IF($V213=13,N($F213),0))-CJ213,0),MAX($P213-SUM(DV213:EG213),0))</f>
        <v>0</v>
      </c>
      <c r="EI213" s="48" t="n">
        <f aca="false">MIN(MAX((GG212*(1+GG$5/Setup!$C$36)+IF($V213=14,N($F213),0))-CK213,0),MAX($P213-SUM(DV213:EH213),0))</f>
        <v>0</v>
      </c>
      <c r="EJ213" s="48" t="n">
        <f aca="false">MIN(MAX((GH212*(1+GH$5/Setup!$C$36)+IF($V213=15,N($F213),0))-CL213,0),MAX($P213-SUM(DV213:EI213),0))</f>
        <v>0</v>
      </c>
      <c r="EK213" s="48" t="n">
        <f aca="false">MIN(MAX((GI212*(1+GI$5/Setup!$C$36)+IF($V213=16,N($F213),0))-CM213,0),MAX($P213-SUM(DV213:EJ213),0))</f>
        <v>0</v>
      </c>
      <c r="EL213" s="48" t="n">
        <f aca="false">MIN(MAX((GJ212*(1+GJ$5/Setup!$C$36)+IF($V213=17,N($F213),0))-CN213,0),MAX($P213-SUM(DV213:EK213),0))</f>
        <v>0</v>
      </c>
      <c r="EM213" s="48" t="n">
        <f aca="false">MIN(MAX((GK212*(1+GK$5/Setup!$C$36)+IF($V213=18,N($F213),0))-CO213,0),MAX($P213-SUM(DV213:EL213),0))</f>
        <v>0</v>
      </c>
      <c r="EN213" s="48" t="n">
        <f aca="false">MIN(MAX((GL212*(1+GL$5/Setup!$C$36)+IF($V213=19,N($F213),0))-CP213,0),MAX($P213-SUM(DV213:EM213),0))</f>
        <v>0</v>
      </c>
      <c r="EO213" s="48" t="n">
        <f aca="false">MIN(MAX((GM212*(1+GM$5/Setup!$C$36)+IF($V213=20,N($F213),0))-CQ213,0),MAX($P213-SUM(DV213:EN213),0))</f>
        <v>0</v>
      </c>
      <c r="EP213" s="48" t="n">
        <f aca="false">MIN(MAX((GN212*(1+GN$5/Setup!$C$36)+IF($V213=21,N($F213),0))-CR213,0),MAX($P213-SUM(DV213:EO213),0))</f>
        <v>0</v>
      </c>
      <c r="EQ213" s="48" t="n">
        <f aca="false">MIN(MAX((GO212*(1+GO$5/Setup!$C$36)+IF($V213=22,N($F213),0))-CS213,0),MAX($P213-SUM(DV213:EP213),0))</f>
        <v>0</v>
      </c>
      <c r="ER213" s="48" t="n">
        <f aca="false">MIN(MAX((GP212*(1+GP$5/Setup!$C$36)+IF($V213=23,N($F213),0))-CT213,0),MAX($P213-SUM(DV213:EQ213),0))</f>
        <v>0</v>
      </c>
      <c r="ES213" s="48" t="n">
        <f aca="false">MIN(MAX((GQ212*(1+GQ$5/Setup!$C$36)+IF($V213=24,N($F213),0))-CU213,0),MAX($P213-SUM(DV213:ER213),0))</f>
        <v>0</v>
      </c>
      <c r="ET213" s="48" t="n">
        <f aca="false">MIN(MAX((GR212*(1+GR$5/Setup!$C$36)+IF($V213=25,N($F213),0))-CV213,0),MAX($P213-SUM(DV213:ES213),0))</f>
        <v>0</v>
      </c>
      <c r="EU213" s="48" t="n">
        <f aca="false">MIN(MAX((GS212*(1+GS$5/Setup!$C$36)+IF($V213=26,N($F213),0))-CW213,0),MAX($P213-SUM(DV213:ET213),0))</f>
        <v>0</v>
      </c>
      <c r="EV213" s="48" t="n">
        <f aca="false">MIN(MAX((GT212*(1+GT$5/Setup!$C$36)+IF($V213=27,N($F213),0))-CX213,0),MAX($P213-SUM(DV213:EU213),0))</f>
        <v>0</v>
      </c>
      <c r="EW213" s="48" t="n">
        <f aca="false">MIN(MAX((GU212*(1+GU$5/Setup!$C$36)+IF($V213=28,N($F213),0))-CY213,0),MAX($P213-SUM(DV213:EV213),0))</f>
        <v>0</v>
      </c>
      <c r="EX213" s="48" t="n">
        <f aca="false">MIN(MAX((GV212*(1+GV$5/Setup!$C$36)+IF($V213=29,N($F213),0))-CZ213,0),MAX($P213-SUM(DV213:EW213),0))</f>
        <v>0</v>
      </c>
      <c r="EY213" s="48" t="n">
        <f aca="false">MIN(MAX((GW212*(1+GW$5/Setup!$C$36)+IF($V213=30,N($F213),0))-DA213,0),MAX($P213-SUM(DV213:EX213),0))</f>
        <v>0</v>
      </c>
      <c r="EZ213" s="48" t="n">
        <f aca="false">MIN(MAX((GX212*(1+GX$5/Setup!$C$36)+IF($V213=31,N($F213),0))-DB213,0),MAX($P213-SUM(DV213:EY213),0))</f>
        <v>0</v>
      </c>
      <c r="FA213" s="48" t="n">
        <f aca="false">MIN(MAX((GY212*(1+GY$5/Setup!$C$36)+IF($V213=32,N($F213),0))-DC213,0),MAX($P213-SUM(DV213:EZ213),0))</f>
        <v>0</v>
      </c>
      <c r="FB213" s="48" t="n">
        <f aca="false">MIN(MAX((GZ212*(1+GZ$5/Setup!$C$36)+IF($V213=33,N($F213),0))-DD213,0),MAX($P213-SUM(DV213:FA213),0))</f>
        <v>0</v>
      </c>
      <c r="FC213" s="48" t="n">
        <f aca="false">MIN(MAX((HA212*(1+HA$5/Setup!$C$36)+IF($V213=34,N($F213),0))-DE213,0),MAX($P213-SUM(DV213:FB213),0))</f>
        <v>0</v>
      </c>
      <c r="FD213" s="48" t="n">
        <f aca="false">MIN(MAX((HB212*(1+HB$5/Setup!$C$36)+IF($V213=35,N($F213),0))-DF213,0),MAX($P213-SUM(DV213:FC213),0))</f>
        <v>0</v>
      </c>
      <c r="FE213" s="48" t="n">
        <f aca="false">MIN(MAX((HC212*(1+HC$5/Setup!$C$36)+IF($V213=36,N($F213),0))-DG213,0),MAX($P213-SUM(DV213:FD213),0))</f>
        <v>0</v>
      </c>
      <c r="FF213" s="48" t="n">
        <f aca="false">MIN(MAX((HD212*(1+HD$5/Setup!$C$36)+IF($V213=37,N($F213),0))-DH213,0),MAX($P213-SUM(DV213:FE213),0))</f>
        <v>0</v>
      </c>
      <c r="FG213" s="48" t="n">
        <f aca="false">MIN(MAX((HE212*(1+HE$5/Setup!$C$36)+IF($V213=38,N($F213),0))-DI213,0),MAX($P213-SUM(DV213:FF213),0))</f>
        <v>0</v>
      </c>
      <c r="FH213" s="48" t="n">
        <f aca="false">MIN(MAX((HF212*(1+HF$5/Setup!$C$36)+IF($V213=39,N($F213),0))-DJ213,0),MAX($P213-SUM(DV213:FG213),0))</f>
        <v>0</v>
      </c>
      <c r="FI213" s="48" t="n">
        <f aca="false">MIN(MAX((HG212*(1+HG$5/Setup!$C$36)+IF($V213=40,N($F213),0))-DK213,0),MAX($P213-SUM(DV213:FH213),0))</f>
        <v>0</v>
      </c>
      <c r="FJ213" s="48" t="n">
        <f aca="false">MIN(MAX((HH212*(1+HH$5/Setup!$C$36)+IF($V213=41,N($F213),0))-DL213,0),MAX($P213-SUM(DV213:FI213),0))</f>
        <v>0</v>
      </c>
      <c r="FK213" s="48" t="n">
        <f aca="false">MIN(MAX((HI212*(1+HI$5/Setup!$C$36)+IF($V213=42,N($F213),0))-DM213,0),MAX($P213-SUM(DV213:FJ213),0))</f>
        <v>0</v>
      </c>
      <c r="FL213" s="48" t="n">
        <f aca="false">MIN(MAX((HJ212*(1+HJ$5/Setup!$C$36)+IF($V213=43,N($F213),0))-DN213,0),MAX($P213-SUM(DV213:FK213),0))</f>
        <v>0</v>
      </c>
      <c r="FM213" s="48" t="n">
        <f aca="false">MIN(MAX((HK212*(1+HK$5/Setup!$C$36)+IF($V213=44,N($F213),0))-DO213,0),MAX($P213-SUM(DV213:FL213),0))</f>
        <v>0</v>
      </c>
      <c r="FN213" s="48" t="n">
        <f aca="false">MIN(MAX((HL212*(1+HL$5/Setup!$C$36)+IF($V213=45,N($F213),0))-DP213,0),MAX($P213-SUM(DV213:FM213),0))</f>
        <v>0</v>
      </c>
      <c r="FO213" s="48" t="n">
        <f aca="false">MIN(MAX((HM212*(1+HM$5/Setup!$C$36)+IF($V213=46,N($F213),0))-DQ213,0),MAX($P213-SUM(DV213:FN213),0))</f>
        <v>0</v>
      </c>
      <c r="FP213" s="48" t="n">
        <f aca="false">MIN(MAX((HN212*(1+HN$5/Setup!$C$36)+IF($V213=47,N($F213),0))-DR213,0),MAX($P213-SUM(DV213:FO213),0))</f>
        <v>0</v>
      </c>
      <c r="FQ213" s="48" t="n">
        <f aca="false">MIN(MAX((HO212*(1+HO$5/Setup!$C$36)+IF($V213=48,N($F213),0))-DS213,0),MAX($P213-SUM(DV213:FP213),0))</f>
        <v>0</v>
      </c>
      <c r="FR213" s="48" t="n">
        <f aca="false">MIN(MAX((HP212*(1+HP$5/Setup!$C$36)+IF($V213=49,N($F213),0))-DT213,0),MAX($P213-SUM(DV213:FQ213),0))</f>
        <v>0</v>
      </c>
      <c r="FS213" s="48" t="n">
        <f aca="false">MIN(MAX((HQ212*(1+HQ$5/Setup!$C$36)+IF($V213=50,N($F213),0))-DU213,0),MAX($P213-SUM(DV213:FR213),0))</f>
        <v>0</v>
      </c>
      <c r="FT213" s="48" t="n">
        <f aca="false">IF((FT212*(1+FT$5/Setup!$C$36)+IF($V213=1,N($F213),0))-BX213-DV213&lt;0.005,0,(FT212*(1+FT$5/Setup!$C$36)+IF($V213=1,N($F213),0))-BX213-DV213)</f>
        <v>0</v>
      </c>
      <c r="FU213" s="48" t="n">
        <f aca="false">IF((FU212*(1+FU$5/Setup!$C$36)+IF($V213=2,N($F213),0))-BY213-DW213&lt;0.005,0,(FU212*(1+FU$5/Setup!$C$36)+IF($V213=2,N($F213),0))-BY213-DW213)</f>
        <v>0</v>
      </c>
      <c r="FV213" s="48" t="n">
        <f aca="false">IF((FV212*(1+FV$5/Setup!$C$36)+IF($V213=3,N($F213),0))-BZ213-DX213&lt;0.005,0,(FV212*(1+FV$5/Setup!$C$36)+IF($V213=3,N($F213),0))-BZ213-DX213)</f>
        <v>0</v>
      </c>
      <c r="FW213" s="48" t="n">
        <f aca="false">IF((FW212*(1+FW$5/Setup!$C$36)+IF($V213=4,N($F213),0))-CA213-DY213&lt;0.005,0,(FW212*(1+FW$5/Setup!$C$36)+IF($V213=4,N($F213),0))-CA213-DY213)</f>
        <v>0</v>
      </c>
      <c r="FX213" s="48" t="n">
        <f aca="false">IF((FX212*(1+FX$5/Setup!$C$36)+IF($V213=5,N($F213),0))-CB213-DZ213&lt;0.005,0,(FX212*(1+FX$5/Setup!$C$36)+IF($V213=5,N($F213),0))-CB213-DZ213)</f>
        <v>0</v>
      </c>
      <c r="FY213" s="48" t="n">
        <f aca="false">IF((FY212*(1+FY$5/Setup!$C$36)+IF($V213=6,N($F213),0))-CC213-EA213&lt;0.005,0,(FY212*(1+FY$5/Setup!$C$36)+IF($V213=6,N($F213),0))-CC213-EA213)</f>
        <v>0</v>
      </c>
      <c r="FZ213" s="48" t="n">
        <f aca="false">IF((FZ212*(1+FZ$5/Setup!$C$36)+IF($V213=7,N($F213),0))-CD213-EB213&lt;0.005,0,(FZ212*(1+FZ$5/Setup!$C$36)+IF($V213=7,N($F213),0))-CD213-EB213)</f>
        <v>0</v>
      </c>
      <c r="GA213" s="48" t="n">
        <f aca="false">IF((GA212*(1+GA$5/Setup!$C$36)+IF($V213=8,N($F213),0))-CE213-EC213&lt;0.005,0,(GA212*(1+GA$5/Setup!$C$36)+IF($V213=8,N($F213),0))-CE213-EC213)</f>
        <v>0</v>
      </c>
      <c r="GB213" s="48" t="n">
        <f aca="false">IF((GB212*(1+GB$5/Setup!$C$36)+IF($V213=9,N($F213),0))-CF213-ED213&lt;0.005,0,(GB212*(1+GB$5/Setup!$C$36)+IF($V213=9,N($F213),0))-CF213-ED213)</f>
        <v>0</v>
      </c>
      <c r="GC213" s="48" t="n">
        <f aca="false">IF((GC212*(1+GC$5/Setup!$C$36)+IF($V213=10,N($F213),0))-CG213-EE213&lt;0.005,0,(GC212*(1+GC$5/Setup!$C$36)+IF($V213=10,N($F213),0))-CG213-EE213)</f>
        <v>0</v>
      </c>
      <c r="GD213" s="48" t="n">
        <f aca="false">IF((GD212*(1+GD$5/Setup!$C$36)+IF($V213=11,N($F213),0))-CH213-EF213&lt;0.005,0,(GD212*(1+GD$5/Setup!$C$36)+IF($V213=11,N($F213),0))-CH213-EF213)</f>
        <v>0</v>
      </c>
      <c r="GE213" s="48" t="n">
        <f aca="false">IF((GE212*(1+GE$5/Setup!$C$36)+IF($V213=12,N($F213),0))-CI213-EG213&lt;0.005,0,(GE212*(1+GE$5/Setup!$C$36)+IF($V213=12,N($F213),0))-CI213-EG213)</f>
        <v>0</v>
      </c>
      <c r="GF213" s="48" t="n">
        <f aca="false">IF((GF212*(1+GF$5/Setup!$C$36)+IF($V213=13,N($F213),0))-CJ213-EH213&lt;0.005,0,(GF212*(1+GF$5/Setup!$C$36)+IF($V213=13,N($F213),0))-CJ213-EH213)</f>
        <v>0</v>
      </c>
      <c r="GG213" s="48" t="n">
        <f aca="false">IF((GG212*(1+GG$5/Setup!$C$36)+IF($V213=14,N($F213),0))-CK213-EI213&lt;0.005,0,(GG212*(1+GG$5/Setup!$C$36)+IF($V213=14,N($F213),0))-CK213-EI213)</f>
        <v>0</v>
      </c>
      <c r="GH213" s="48" t="n">
        <f aca="false">IF((GH212*(1+GH$5/Setup!$C$36)+IF($V213=15,N($F213),0))-CL213-EJ213&lt;0.005,0,(GH212*(1+GH$5/Setup!$C$36)+IF($V213=15,N($F213),0))-CL213-EJ213)</f>
        <v>0</v>
      </c>
      <c r="GI213" s="48" t="n">
        <f aca="false">IF((GI212*(1+GI$5/Setup!$C$36)+IF($V213=16,N($F213),0))-CM213-EK213&lt;0.005,0,(GI212*(1+GI$5/Setup!$C$36)+IF($V213=16,N($F213),0))-CM213-EK213)</f>
        <v>0</v>
      </c>
      <c r="GJ213" s="48" t="n">
        <f aca="false">IF((GJ212*(1+GJ$5/Setup!$C$36)+IF($V213=17,N($F213),0))-CN213-EL213&lt;0.005,0,(GJ212*(1+GJ$5/Setup!$C$36)+IF($V213=17,N($F213),0))-CN213-EL213)</f>
        <v>0</v>
      </c>
      <c r="GK213" s="48" t="n">
        <f aca="false">IF((GK212*(1+GK$5/Setup!$C$36)+IF($V213=18,N($F213),0))-CO213-EM213&lt;0.005,0,(GK212*(1+GK$5/Setup!$C$36)+IF($V213=18,N($F213),0))-CO213-EM213)</f>
        <v>0</v>
      </c>
      <c r="GL213" s="48" t="n">
        <f aca="false">IF((GL212*(1+GL$5/Setup!$C$36)+IF($V213=19,N($F213),0))-CP213-EN213&lt;0.005,0,(GL212*(1+GL$5/Setup!$C$36)+IF($V213=19,N($F213),0))-CP213-EN213)</f>
        <v>0</v>
      </c>
      <c r="GM213" s="48" t="n">
        <f aca="false">IF((GM212*(1+GM$5/Setup!$C$36)+IF($V213=20,N($F213),0))-CQ213-EO213&lt;0.005,0,(GM212*(1+GM$5/Setup!$C$36)+IF($V213=20,N($F213),0))-CQ213-EO213)</f>
        <v>0</v>
      </c>
      <c r="GN213" s="48" t="n">
        <f aca="false">IF((GN212*(1+GN$5/Setup!$C$36)+IF($V213=21,N($F213),0))-CR213-EP213&lt;0.005,0,(GN212*(1+GN$5/Setup!$C$36)+IF($V213=21,N($F213),0))-CR213-EP213)</f>
        <v>0</v>
      </c>
      <c r="GO213" s="48" t="n">
        <f aca="false">IF((GO212*(1+GO$5/Setup!$C$36)+IF($V213=22,N($F213),0))-CS213-EQ213&lt;0.005,0,(GO212*(1+GO$5/Setup!$C$36)+IF($V213=22,N($F213),0))-CS213-EQ213)</f>
        <v>0</v>
      </c>
      <c r="GP213" s="48" t="n">
        <f aca="false">IF((GP212*(1+GP$5/Setup!$C$36)+IF($V213=23,N($F213),0))-CT213-ER213&lt;0.005,0,(GP212*(1+GP$5/Setup!$C$36)+IF($V213=23,N($F213),0))-CT213-ER213)</f>
        <v>0</v>
      </c>
      <c r="GQ213" s="48" t="n">
        <f aca="false">IF((GQ212*(1+GQ$5/Setup!$C$36)+IF($V213=24,N($F213),0))-CU213-ES213&lt;0.005,0,(GQ212*(1+GQ$5/Setup!$C$36)+IF($V213=24,N($F213),0))-CU213-ES213)</f>
        <v>0</v>
      </c>
      <c r="GR213" s="48" t="n">
        <f aca="false">IF((GR212*(1+GR$5/Setup!$C$36)+IF($V213=25,N($F213),0))-CV213-ET213&lt;0.005,0,(GR212*(1+GR$5/Setup!$C$36)+IF($V213=25,N($F213),0))-CV213-ET213)</f>
        <v>0</v>
      </c>
      <c r="GS213" s="48" t="n">
        <f aca="false">IF((GS212*(1+GS$5/Setup!$C$36)+IF($V213=26,N($F213),0))-CW213-EU213&lt;0.005,0,(GS212*(1+GS$5/Setup!$C$36)+IF($V213=26,N($F213),0))-CW213-EU213)</f>
        <v>0</v>
      </c>
      <c r="GT213" s="48" t="n">
        <f aca="false">IF((GT212*(1+GT$5/Setup!$C$36)+IF($V213=27,N($F213),0))-CX213-EV213&lt;0.005,0,(GT212*(1+GT$5/Setup!$C$36)+IF($V213=27,N($F213),0))-CX213-EV213)</f>
        <v>0</v>
      </c>
      <c r="GU213" s="48" t="n">
        <f aca="false">IF((GU212*(1+GU$5/Setup!$C$36)+IF($V213=28,N($F213),0))-CY213-EW213&lt;0.005,0,(GU212*(1+GU$5/Setup!$C$36)+IF($V213=28,N($F213),0))-CY213-EW213)</f>
        <v>0</v>
      </c>
      <c r="GV213" s="48" t="n">
        <f aca="false">IF((GV212*(1+GV$5/Setup!$C$36)+IF($V213=29,N($F213),0))-CZ213-EX213&lt;0.005,0,(GV212*(1+GV$5/Setup!$C$36)+IF($V213=29,N($F213),0))-CZ213-EX213)</f>
        <v>0</v>
      </c>
      <c r="GW213" s="48" t="n">
        <f aca="false">IF((GW212*(1+GW$5/Setup!$C$36)+IF($V213=30,N($F213),0))-DA213-EY213&lt;0.005,0,(GW212*(1+GW$5/Setup!$C$36)+IF($V213=30,N($F213),0))-DA213-EY213)</f>
        <v>0</v>
      </c>
      <c r="GX213" s="48" t="n">
        <f aca="false">IF((GX212*(1+GX$5/Setup!$C$36)+IF($V213=31,N($F213),0))-DB213-EZ213&lt;0.005,0,(GX212*(1+GX$5/Setup!$C$36)+IF($V213=31,N($F213),0))-DB213-EZ213)</f>
        <v>0</v>
      </c>
      <c r="GY213" s="48" t="n">
        <f aca="false">IF((GY212*(1+GY$5/Setup!$C$36)+IF($V213=32,N($F213),0))-DC213-FA213&lt;0.005,0,(GY212*(1+GY$5/Setup!$C$36)+IF($V213=32,N($F213),0))-DC213-FA213)</f>
        <v>0</v>
      </c>
      <c r="GZ213" s="48" t="n">
        <f aca="false">IF((GZ212*(1+GZ$5/Setup!$C$36)+IF($V213=33,N($F213),0))-DD213-FB213&lt;0.005,0,(GZ212*(1+GZ$5/Setup!$C$36)+IF($V213=33,N($F213),0))-DD213-FB213)</f>
        <v>0</v>
      </c>
      <c r="HA213" s="48" t="n">
        <f aca="false">IF((HA212*(1+HA$5/Setup!$C$36)+IF($V213=34,N($F213),0))-DE213-FC213&lt;0.005,0,(HA212*(1+HA$5/Setup!$C$36)+IF($V213=34,N($F213),0))-DE213-FC213)</f>
        <v>0</v>
      </c>
      <c r="HB213" s="48" t="n">
        <f aca="false">IF((HB212*(1+HB$5/Setup!$C$36)+IF($V213=35,N($F213),0))-DF213-FD213&lt;0.005,0,(HB212*(1+HB$5/Setup!$C$36)+IF($V213=35,N($F213),0))-DF213-FD213)</f>
        <v>0</v>
      </c>
      <c r="HC213" s="48" t="n">
        <f aca="false">IF((HC212*(1+HC$5/Setup!$C$36)+IF($V213=36,N($F213),0))-DG213-FE213&lt;0.005,0,(HC212*(1+HC$5/Setup!$C$36)+IF($V213=36,N($F213),0))-DG213-FE213)</f>
        <v>0</v>
      </c>
      <c r="HD213" s="48" t="n">
        <f aca="false">IF((HD212*(1+HD$5/Setup!$C$36)+IF($V213=37,N($F213),0))-DH213-FF213&lt;0.005,0,(HD212*(1+HD$5/Setup!$C$36)+IF($V213=37,N($F213),0))-DH213-FF213)</f>
        <v>0</v>
      </c>
      <c r="HE213" s="48" t="n">
        <f aca="false">IF((HE212*(1+HE$5/Setup!$C$36)+IF($V213=38,N($F213),0))-DI213-FG213&lt;0.005,0,(HE212*(1+HE$5/Setup!$C$36)+IF($V213=38,N($F213),0))-DI213-FG213)</f>
        <v>0</v>
      </c>
      <c r="HF213" s="48" t="n">
        <f aca="false">IF((HF212*(1+HF$5/Setup!$C$36)+IF($V213=39,N($F213),0))-DJ213-FH213&lt;0.005,0,(HF212*(1+HF$5/Setup!$C$36)+IF($V213=39,N($F213),0))-DJ213-FH213)</f>
        <v>0</v>
      </c>
      <c r="HG213" s="48" t="n">
        <f aca="false">IF((HG212*(1+HG$5/Setup!$C$36)+IF($V213=40,N($F213),0))-DK213-FI213&lt;0.005,0,(HG212*(1+HG$5/Setup!$C$36)+IF($V213=40,N($F213),0))-DK213-FI213)</f>
        <v>0</v>
      </c>
      <c r="HH213" s="48" t="n">
        <f aca="false">IF((HH212*(1+HH$5/Setup!$C$36)+IF($V213=41,N($F213),0))-DL213-FJ213&lt;0.005,0,(HH212*(1+HH$5/Setup!$C$36)+IF($V213=41,N($F213),0))-DL213-FJ213)</f>
        <v>0</v>
      </c>
      <c r="HI213" s="48" t="n">
        <f aca="false">IF((HI212*(1+HI$5/Setup!$C$36)+IF($V213=42,N($F213),0))-DM213-FK213&lt;0.005,0,(HI212*(1+HI$5/Setup!$C$36)+IF($V213=42,N($F213),0))-DM213-FK213)</f>
        <v>0</v>
      </c>
      <c r="HJ213" s="48" t="n">
        <f aca="false">IF((HJ212*(1+HJ$5/Setup!$C$36)+IF($V213=43,N($F213),0))-DN213-FL213&lt;0.005,0,(HJ212*(1+HJ$5/Setup!$C$36)+IF($V213=43,N($F213),0))-DN213-FL213)</f>
        <v>0</v>
      </c>
      <c r="HK213" s="48" t="n">
        <f aca="false">IF((HK212*(1+HK$5/Setup!$C$36)+IF($V213=44,N($F213),0))-DO213-FM213&lt;0.005,0,(HK212*(1+HK$5/Setup!$C$36)+IF($V213=44,N($F213),0))-DO213-FM213)</f>
        <v>0</v>
      </c>
      <c r="HL213" s="48" t="n">
        <f aca="false">IF((HL212*(1+HL$5/Setup!$C$36)+IF($V213=45,N($F213),0))-DP213-FN213&lt;0.005,0,(HL212*(1+HL$5/Setup!$C$36)+IF($V213=45,N($F213),0))-DP213-FN213)</f>
        <v>0</v>
      </c>
      <c r="HM213" s="48" t="n">
        <f aca="false">IF((HM212*(1+HM$5/Setup!$C$36)+IF($V213=46,N($F213),0))-DQ213-FO213&lt;0.005,0,(HM212*(1+HM$5/Setup!$C$36)+IF($V213=46,N($F213),0))-DQ213-FO213)</f>
        <v>0</v>
      </c>
      <c r="HN213" s="48" t="n">
        <f aca="false">IF((HN212*(1+HN$5/Setup!$C$36)+IF($V213=47,N($F213),0))-DR213-FP213&lt;0.005,0,(HN212*(1+HN$5/Setup!$C$36)+IF($V213=47,N($F213),0))-DR213-FP213)</f>
        <v>0</v>
      </c>
      <c r="HO213" s="48" t="n">
        <f aca="false">IF((HO212*(1+HO$5/Setup!$C$36)+IF($V213=48,N($F213),0))-DS213-FQ213&lt;0.005,0,(HO212*(1+HO$5/Setup!$C$36)+IF($V213=48,N($F213),0))-DS213-FQ213)</f>
        <v>0</v>
      </c>
      <c r="HP213" s="48" t="n">
        <f aca="false">IF((HP212*(1+HP$5/Setup!$C$36)+IF($V213=49,N($F213),0))-DT213-FR213&lt;0.005,0,(HP212*(1+HP$5/Setup!$C$36)+IF($V213=49,N($F213),0))-DT213-FR213)</f>
        <v>0</v>
      </c>
      <c r="HQ213" s="48" t="n">
        <f aca="false">IF((HQ212*(1+HQ$5/Setup!$C$36)+IF($V213=50,N($F213),0))-DU213-FS213&lt;0.005,0,(HQ212*(1+HQ$5/Setup!$C$36)+IF($V213=50,N($F213),0))-DU213-FS213)</f>
        <v>0</v>
      </c>
    </row>
    <row r="214" customFormat="false" ht="15" hidden="false" customHeight="false" outlineLevel="0" collapsed="false">
      <c r="A214" s="44" t="n">
        <v>206</v>
      </c>
      <c r="B214" s="45" t="n">
        <f aca="false">IF(Setup!$C$7="Every month",EDATE(Setup!$C$8,($A214-1)),IF(Setup!$C$7="Twice a month",DATE(YEAR(Setup!$C$8),MONTH(Setup!$C$8)+INT((($A214-1)+Setup!$C$41)/2),MIN(IF(MOD(($A214-1)+Setup!$C$41,2)=0,Setup!$C$39,Setup!$C$40),DAY(EOMONTH(DATE(YEAR(Setup!$C$8),MONTH(Setup!$C$8)+INT((($A214-1)+Setup!$C$41)/2),1),0)))),Setup!$C$8+($A214-1)*IF(Setup!$C$7="Every week",7,14)))</f>
        <v>49195</v>
      </c>
      <c r="C214" s="45" t="n">
        <f aca="false">IF(Setup!$C$7="Every month",EDATE(Setup!$C$8,$A214),IF(Setup!$C$7="Twice a month",DATE(YEAR(Setup!$C$8),MONTH(Setup!$C$8)+INT(($A214+Setup!$C$41)/2),MIN(IF(MOD($A214+Setup!$C$41,2)=0,Setup!$C$39,Setup!$C$40),DAY(EOMONTH(DATE(YEAR(Setup!$C$8),MONTH(Setup!$C$8)+INT(($A214+Setup!$C$41)/2),1),0)))),Setup!$C$8+$A214*IF(Setup!$C$7="Every week",7,14)))</f>
        <v>49209</v>
      </c>
      <c r="D214" s="46"/>
      <c r="E214" s="47"/>
      <c r="F214" s="47"/>
      <c r="G214" s="47"/>
      <c r="H214" s="47"/>
      <c r="I214" s="48" t="n">
        <f aca="false">N(Setup!$C$11)+N(E214)</f>
        <v>100</v>
      </c>
      <c r="J214" s="48" t="n">
        <f aca="false">MIN(Setup!$C$37,MAX(I214,0))</f>
        <v>9.23076923076923</v>
      </c>
      <c r="K214" s="48" t="n">
        <f aca="false">MIN(MAX(N(Setup!$C$14)-L213,0),MAX(I214-J214,0))</f>
        <v>0</v>
      </c>
      <c r="L214" s="48" t="n">
        <f aca="false">L213+K214-N(G214)</f>
        <v>500</v>
      </c>
      <c r="M214" s="48" t="n">
        <f aca="false">M213+J214-N(H214)</f>
        <v>1901.53846153847</v>
      </c>
      <c r="N214" s="48" t="n">
        <f aca="false">SUM(BX214:DU214)</f>
        <v>0</v>
      </c>
      <c r="O214" s="48" t="n">
        <f aca="false">SUM(Z214:BW214)-N214</f>
        <v>65</v>
      </c>
      <c r="P214" s="48" t="n">
        <f aca="false">MAX(I214-J214-K214,0)+O214</f>
        <v>155.769230769231</v>
      </c>
      <c r="Q214" s="48" t="n">
        <f aca="false">SUM(DV214:FS214)</f>
        <v>0</v>
      </c>
      <c r="R214" s="49" t="n">
        <f aca="false">N214+J214+K214+Q214</f>
        <v>9.23076923076923</v>
      </c>
      <c r="S214" s="48" t="n">
        <f aca="false">T214-T213-N(F214)+N214+Q214</f>
        <v>0</v>
      </c>
      <c r="T214" s="49" t="n">
        <f aca="false">SUM(FT214:HQ214)</f>
        <v>0</v>
      </c>
      <c r="U214" s="44" t="str">
        <f aca="false">IF(T213&lt;0.005,"",INDEX(Helpers!$C$2:$C$51,IF(_xlfn.MINIFS($DV$6:$FS$6,DV214:FS214,"&gt;0.005")=0,V214,_xlfn.MINIFS($DV$6:$FS$6,DV214:FS214,"&gt;0.005"))))</f>
        <v/>
      </c>
      <c r="V214" s="44" t="n">
        <f aca="false">IF(_xlfn.MINIFS($FT$6:$HQ$6,FT213:HQ213,"&gt;0.005")=0,1,_xlfn.MINIFS($FT$6:$HQ$6,FT213:HQ213,"&gt;0.005"))</f>
        <v>1</v>
      </c>
      <c r="W214" s="44" t="n">
        <f aca="false">IF(AND(D214&lt;&gt;"Paid",T213&gt;0.005),1,0)</f>
        <v>0</v>
      </c>
      <c r="X214" s="48" t="n">
        <f aca="false">SUMPRODUCT(((Helpers!$G$2:$G$51*(1+(Helpers!$D$2:$D$51+0.000000001)/12)^(($B214-Setup!$C$8)/(365.25/12))-Helpers!$E$2:$E$51*((1+(Helpers!$D$2:$D$51+0.000000001)/12)^(($B214-Setup!$C$8)/(365.25/12))-1)/((Helpers!$D$2:$D$51+0.000000001)/12))&gt;0)*(Helpers!$G$2:$G$51*(1+(Helpers!$D$2:$D$51+0.000000001)/12)^(($B214-Setup!$C$8)/(365.25/12))-Helpers!$E$2:$E$51*((1+(Helpers!$D$2:$D$51+0.000000001)/12)^(($B214-Setup!$C$8)/(365.25/12))-1)/((Helpers!$D$2:$D$51+0.000000001)/12)))</f>
        <v>0</v>
      </c>
      <c r="Y214" s="48"/>
      <c r="Z214" s="48" t="n">
        <f aca="false">IF(OR(N(Z$5)=0,Z$6=""),0,Z$5*((DATE(YEAR($B214),MONTH($B214),MIN(Z$6,DAY(EOMONTH($B214,0))))&gt;=$B214)*(DATE(YEAR($B214),MONTH($B214),MIN(Z$6,DAY(EOMONTH($B214,0))))&lt;$C214)+(DATE(YEAR($B214),MONTH($B214)+1,MIN(Z$6,DAY(EOMONTH($B214,1))))&gt;=$B214)*(DATE(YEAR($B214),MONTH($B214)+1,MIN(Z$6,DAY(EOMONTH($B214,1))))&lt;$C214)))</f>
        <v>25</v>
      </c>
      <c r="AA214" s="48" t="n">
        <f aca="false">IF(OR(N(AA$5)=0,AA$6=""),0,AA$5*((DATE(YEAR($B214),MONTH($B214),MIN(AA$6,DAY(EOMONTH($B214,0))))&gt;=$B214)*(DATE(YEAR($B214),MONTH($B214),MIN(AA$6,DAY(EOMONTH($B214,0))))&lt;$C214)+(DATE(YEAR($B214),MONTH($B214)+1,MIN(AA$6,DAY(EOMONTH($B214,1))))&gt;=$B214)*(DATE(YEAR($B214),MONTH($B214)+1,MIN(AA$6,DAY(EOMONTH($B214,1))))&lt;$C214)))</f>
        <v>40</v>
      </c>
      <c r="AB214" s="48" t="n">
        <f aca="false">IF(OR(N(AB$5)=0,AB$6=""),0,AB$5*((DATE(YEAR($B214),MONTH($B214),MIN(AB$6,DAY(EOMONTH($B214,0))))&gt;=$B214)*(DATE(YEAR($B214),MONTH($B214),MIN(AB$6,DAY(EOMONTH($B214,0))))&lt;$C214)+(DATE(YEAR($B214),MONTH($B214)+1,MIN(AB$6,DAY(EOMONTH($B214,1))))&gt;=$B214)*(DATE(YEAR($B214),MONTH($B214)+1,MIN(AB$6,DAY(EOMONTH($B214,1))))&lt;$C214)))</f>
        <v>0</v>
      </c>
      <c r="AC214" s="48" t="n">
        <f aca="false">IF(OR(N(AC$5)=0,AC$6=""),0,AC$5*((DATE(YEAR($B214),MONTH($B214),MIN(AC$6,DAY(EOMONTH($B214,0))))&gt;=$B214)*(DATE(YEAR($B214),MONTH($B214),MIN(AC$6,DAY(EOMONTH($B214,0))))&lt;$C214)+(DATE(YEAR($B214),MONTH($B214)+1,MIN(AC$6,DAY(EOMONTH($B214,1))))&gt;=$B214)*(DATE(YEAR($B214),MONTH($B214)+1,MIN(AC$6,DAY(EOMONTH($B214,1))))&lt;$C214)))</f>
        <v>0</v>
      </c>
      <c r="AD214" s="48" t="n">
        <f aca="false">IF(OR(N(AD$5)=0,AD$6=""),0,AD$5*((DATE(YEAR($B214),MONTH($B214),MIN(AD$6,DAY(EOMONTH($B214,0))))&gt;=$B214)*(DATE(YEAR($B214),MONTH($B214),MIN(AD$6,DAY(EOMONTH($B214,0))))&lt;$C214)+(DATE(YEAR($B214),MONTH($B214)+1,MIN(AD$6,DAY(EOMONTH($B214,1))))&gt;=$B214)*(DATE(YEAR($B214),MONTH($B214)+1,MIN(AD$6,DAY(EOMONTH($B214,1))))&lt;$C214)))</f>
        <v>0</v>
      </c>
      <c r="AE214" s="48" t="n">
        <f aca="false">IF(OR(N(AE$5)=0,AE$6=""),0,AE$5*((DATE(YEAR($B214),MONTH($B214),MIN(AE$6,DAY(EOMONTH($B214,0))))&gt;=$B214)*(DATE(YEAR($B214),MONTH($B214),MIN(AE$6,DAY(EOMONTH($B214,0))))&lt;$C214)+(DATE(YEAR($B214),MONTH($B214)+1,MIN(AE$6,DAY(EOMONTH($B214,1))))&gt;=$B214)*(DATE(YEAR($B214),MONTH($B214)+1,MIN(AE$6,DAY(EOMONTH($B214,1))))&lt;$C214)))</f>
        <v>0</v>
      </c>
      <c r="AF214" s="48" t="n">
        <f aca="false">IF(OR(N(AF$5)=0,AF$6=""),0,AF$5*((DATE(YEAR($B214),MONTH($B214),MIN(AF$6,DAY(EOMONTH($B214,0))))&gt;=$B214)*(DATE(YEAR($B214),MONTH($B214),MIN(AF$6,DAY(EOMONTH($B214,0))))&lt;$C214)+(DATE(YEAR($B214),MONTH($B214)+1,MIN(AF$6,DAY(EOMONTH($B214,1))))&gt;=$B214)*(DATE(YEAR($B214),MONTH($B214)+1,MIN(AF$6,DAY(EOMONTH($B214,1))))&lt;$C214)))</f>
        <v>0</v>
      </c>
      <c r="AG214" s="48" t="n">
        <f aca="false">IF(OR(N(AG$5)=0,AG$6=""),0,AG$5*((DATE(YEAR($B214),MONTH($B214),MIN(AG$6,DAY(EOMONTH($B214,0))))&gt;=$B214)*(DATE(YEAR($B214),MONTH($B214),MIN(AG$6,DAY(EOMONTH($B214,0))))&lt;$C214)+(DATE(YEAR($B214),MONTH($B214)+1,MIN(AG$6,DAY(EOMONTH($B214,1))))&gt;=$B214)*(DATE(YEAR($B214),MONTH($B214)+1,MIN(AG$6,DAY(EOMONTH($B214,1))))&lt;$C214)))</f>
        <v>0</v>
      </c>
      <c r="AH214" s="48" t="n">
        <f aca="false">IF(OR(N(AH$5)=0,AH$6=""),0,AH$5*((DATE(YEAR($B214),MONTH($B214),MIN(AH$6,DAY(EOMONTH($B214,0))))&gt;=$B214)*(DATE(YEAR($B214),MONTH($B214),MIN(AH$6,DAY(EOMONTH($B214,0))))&lt;$C214)+(DATE(YEAR($B214),MONTH($B214)+1,MIN(AH$6,DAY(EOMONTH($B214,1))))&gt;=$B214)*(DATE(YEAR($B214),MONTH($B214)+1,MIN(AH$6,DAY(EOMONTH($B214,1))))&lt;$C214)))</f>
        <v>0</v>
      </c>
      <c r="AI214" s="48" t="n">
        <f aca="false">IF(OR(N(AI$5)=0,AI$6=""),0,AI$5*((DATE(YEAR($B214),MONTH($B214),MIN(AI$6,DAY(EOMONTH($B214,0))))&gt;=$B214)*(DATE(YEAR($B214),MONTH($B214),MIN(AI$6,DAY(EOMONTH($B214,0))))&lt;$C214)+(DATE(YEAR($B214),MONTH($B214)+1,MIN(AI$6,DAY(EOMONTH($B214,1))))&gt;=$B214)*(DATE(YEAR($B214),MONTH($B214)+1,MIN(AI$6,DAY(EOMONTH($B214,1))))&lt;$C214)))</f>
        <v>0</v>
      </c>
      <c r="AJ214" s="48" t="n">
        <f aca="false">IF(OR(N(AJ$5)=0,AJ$6=""),0,AJ$5*((DATE(YEAR($B214),MONTH($B214),MIN(AJ$6,DAY(EOMONTH($B214,0))))&gt;=$B214)*(DATE(YEAR($B214),MONTH($B214),MIN(AJ$6,DAY(EOMONTH($B214,0))))&lt;$C214)+(DATE(YEAR($B214),MONTH($B214)+1,MIN(AJ$6,DAY(EOMONTH($B214,1))))&gt;=$B214)*(DATE(YEAR($B214),MONTH($B214)+1,MIN(AJ$6,DAY(EOMONTH($B214,1))))&lt;$C214)))</f>
        <v>0</v>
      </c>
      <c r="AK214" s="48" t="n">
        <f aca="false">IF(OR(N(AK$5)=0,AK$6=""),0,AK$5*((DATE(YEAR($B214),MONTH($B214),MIN(AK$6,DAY(EOMONTH($B214,0))))&gt;=$B214)*(DATE(YEAR($B214),MONTH($B214),MIN(AK$6,DAY(EOMONTH($B214,0))))&lt;$C214)+(DATE(YEAR($B214),MONTH($B214)+1,MIN(AK$6,DAY(EOMONTH($B214,1))))&gt;=$B214)*(DATE(YEAR($B214),MONTH($B214)+1,MIN(AK$6,DAY(EOMONTH($B214,1))))&lt;$C214)))</f>
        <v>0</v>
      </c>
      <c r="AL214" s="48" t="n">
        <f aca="false">IF(OR(N(AL$5)=0,AL$6=""),0,AL$5*((DATE(YEAR($B214),MONTH($B214),MIN(AL$6,DAY(EOMONTH($B214,0))))&gt;=$B214)*(DATE(YEAR($B214),MONTH($B214),MIN(AL$6,DAY(EOMONTH($B214,0))))&lt;$C214)+(DATE(YEAR($B214),MONTH($B214)+1,MIN(AL$6,DAY(EOMONTH($B214,1))))&gt;=$B214)*(DATE(YEAR($B214),MONTH($B214)+1,MIN(AL$6,DAY(EOMONTH($B214,1))))&lt;$C214)))</f>
        <v>0</v>
      </c>
      <c r="AM214" s="48" t="n">
        <f aca="false">IF(OR(N(AM$5)=0,AM$6=""),0,AM$5*((DATE(YEAR($B214),MONTH($B214),MIN(AM$6,DAY(EOMONTH($B214,0))))&gt;=$B214)*(DATE(YEAR($B214),MONTH($B214),MIN(AM$6,DAY(EOMONTH($B214,0))))&lt;$C214)+(DATE(YEAR($B214),MONTH($B214)+1,MIN(AM$6,DAY(EOMONTH($B214,1))))&gt;=$B214)*(DATE(YEAR($B214),MONTH($B214)+1,MIN(AM$6,DAY(EOMONTH($B214,1))))&lt;$C214)))</f>
        <v>0</v>
      </c>
      <c r="AN214" s="48" t="n">
        <f aca="false">IF(OR(N(AN$5)=0,AN$6=""),0,AN$5*((DATE(YEAR($B214),MONTH($B214),MIN(AN$6,DAY(EOMONTH($B214,0))))&gt;=$B214)*(DATE(YEAR($B214),MONTH($B214),MIN(AN$6,DAY(EOMONTH($B214,0))))&lt;$C214)+(DATE(YEAR($B214),MONTH($B214)+1,MIN(AN$6,DAY(EOMONTH($B214,1))))&gt;=$B214)*(DATE(YEAR($B214),MONTH($B214)+1,MIN(AN$6,DAY(EOMONTH($B214,1))))&lt;$C214)))</f>
        <v>0</v>
      </c>
      <c r="AO214" s="48" t="n">
        <f aca="false">IF(OR(N(AO$5)=0,AO$6=""),0,AO$5*((DATE(YEAR($B214),MONTH($B214),MIN(AO$6,DAY(EOMONTH($B214,0))))&gt;=$B214)*(DATE(YEAR($B214),MONTH($B214),MIN(AO$6,DAY(EOMONTH($B214,0))))&lt;$C214)+(DATE(YEAR($B214),MONTH($B214)+1,MIN(AO$6,DAY(EOMONTH($B214,1))))&gt;=$B214)*(DATE(YEAR($B214),MONTH($B214)+1,MIN(AO$6,DAY(EOMONTH($B214,1))))&lt;$C214)))</f>
        <v>0</v>
      </c>
      <c r="AP214" s="48" t="n">
        <f aca="false">IF(OR(N(AP$5)=0,AP$6=""),0,AP$5*((DATE(YEAR($B214),MONTH($B214),MIN(AP$6,DAY(EOMONTH($B214,0))))&gt;=$B214)*(DATE(YEAR($B214),MONTH($B214),MIN(AP$6,DAY(EOMONTH($B214,0))))&lt;$C214)+(DATE(YEAR($B214),MONTH($B214)+1,MIN(AP$6,DAY(EOMONTH($B214,1))))&gt;=$B214)*(DATE(YEAR($B214),MONTH($B214)+1,MIN(AP$6,DAY(EOMONTH($B214,1))))&lt;$C214)))</f>
        <v>0</v>
      </c>
      <c r="AQ214" s="48" t="n">
        <f aca="false">IF(OR(N(AQ$5)=0,AQ$6=""),0,AQ$5*((DATE(YEAR($B214),MONTH($B214),MIN(AQ$6,DAY(EOMONTH($B214,0))))&gt;=$B214)*(DATE(YEAR($B214),MONTH($B214),MIN(AQ$6,DAY(EOMONTH($B214,0))))&lt;$C214)+(DATE(YEAR($B214),MONTH($B214)+1,MIN(AQ$6,DAY(EOMONTH($B214,1))))&gt;=$B214)*(DATE(YEAR($B214),MONTH($B214)+1,MIN(AQ$6,DAY(EOMONTH($B214,1))))&lt;$C214)))</f>
        <v>0</v>
      </c>
      <c r="AR214" s="48" t="n">
        <f aca="false">IF(OR(N(AR$5)=0,AR$6=""),0,AR$5*((DATE(YEAR($B214),MONTH($B214),MIN(AR$6,DAY(EOMONTH($B214,0))))&gt;=$B214)*(DATE(YEAR($B214),MONTH($B214),MIN(AR$6,DAY(EOMONTH($B214,0))))&lt;$C214)+(DATE(YEAR($B214),MONTH($B214)+1,MIN(AR$6,DAY(EOMONTH($B214,1))))&gt;=$B214)*(DATE(YEAR($B214),MONTH($B214)+1,MIN(AR$6,DAY(EOMONTH($B214,1))))&lt;$C214)))</f>
        <v>0</v>
      </c>
      <c r="AS214" s="48" t="n">
        <f aca="false">IF(OR(N(AS$5)=0,AS$6=""),0,AS$5*((DATE(YEAR($B214),MONTH($B214),MIN(AS$6,DAY(EOMONTH($B214,0))))&gt;=$B214)*(DATE(YEAR($B214),MONTH($B214),MIN(AS$6,DAY(EOMONTH($B214,0))))&lt;$C214)+(DATE(YEAR($B214),MONTH($B214)+1,MIN(AS$6,DAY(EOMONTH($B214,1))))&gt;=$B214)*(DATE(YEAR($B214),MONTH($B214)+1,MIN(AS$6,DAY(EOMONTH($B214,1))))&lt;$C214)))</f>
        <v>0</v>
      </c>
      <c r="AT214" s="48" t="n">
        <f aca="false">IF(OR(N(AT$5)=0,AT$6=""),0,AT$5*((DATE(YEAR($B214),MONTH($B214),MIN(AT$6,DAY(EOMONTH($B214,0))))&gt;=$B214)*(DATE(YEAR($B214),MONTH($B214),MIN(AT$6,DAY(EOMONTH($B214,0))))&lt;$C214)+(DATE(YEAR($B214),MONTH($B214)+1,MIN(AT$6,DAY(EOMONTH($B214,1))))&gt;=$B214)*(DATE(YEAR($B214),MONTH($B214)+1,MIN(AT$6,DAY(EOMONTH($B214,1))))&lt;$C214)))</f>
        <v>0</v>
      </c>
      <c r="AU214" s="48" t="n">
        <f aca="false">IF(OR(N(AU$5)=0,AU$6=""),0,AU$5*((DATE(YEAR($B214),MONTH($B214),MIN(AU$6,DAY(EOMONTH($B214,0))))&gt;=$B214)*(DATE(YEAR($B214),MONTH($B214),MIN(AU$6,DAY(EOMONTH($B214,0))))&lt;$C214)+(DATE(YEAR($B214),MONTH($B214)+1,MIN(AU$6,DAY(EOMONTH($B214,1))))&gt;=$B214)*(DATE(YEAR($B214),MONTH($B214)+1,MIN(AU$6,DAY(EOMONTH($B214,1))))&lt;$C214)))</f>
        <v>0</v>
      </c>
      <c r="AV214" s="48" t="n">
        <f aca="false">IF(OR(N(AV$5)=0,AV$6=""),0,AV$5*((DATE(YEAR($B214),MONTH($B214),MIN(AV$6,DAY(EOMONTH($B214,0))))&gt;=$B214)*(DATE(YEAR($B214),MONTH($B214),MIN(AV$6,DAY(EOMONTH($B214,0))))&lt;$C214)+(DATE(YEAR($B214),MONTH($B214)+1,MIN(AV$6,DAY(EOMONTH($B214,1))))&gt;=$B214)*(DATE(YEAR($B214),MONTH($B214)+1,MIN(AV$6,DAY(EOMONTH($B214,1))))&lt;$C214)))</f>
        <v>0</v>
      </c>
      <c r="AW214" s="48" t="n">
        <f aca="false">IF(OR(N(AW$5)=0,AW$6=""),0,AW$5*((DATE(YEAR($B214),MONTH($B214),MIN(AW$6,DAY(EOMONTH($B214,0))))&gt;=$B214)*(DATE(YEAR($B214),MONTH($B214),MIN(AW$6,DAY(EOMONTH($B214,0))))&lt;$C214)+(DATE(YEAR($B214),MONTH($B214)+1,MIN(AW$6,DAY(EOMONTH($B214,1))))&gt;=$B214)*(DATE(YEAR($B214),MONTH($B214)+1,MIN(AW$6,DAY(EOMONTH($B214,1))))&lt;$C214)))</f>
        <v>0</v>
      </c>
      <c r="AX214" s="48" t="n">
        <f aca="false">IF(OR(N(AX$5)=0,AX$6=""),0,AX$5*((DATE(YEAR($B214),MONTH($B214),MIN(AX$6,DAY(EOMONTH($B214,0))))&gt;=$B214)*(DATE(YEAR($B214),MONTH($B214),MIN(AX$6,DAY(EOMONTH($B214,0))))&lt;$C214)+(DATE(YEAR($B214),MONTH($B214)+1,MIN(AX$6,DAY(EOMONTH($B214,1))))&gt;=$B214)*(DATE(YEAR($B214),MONTH($B214)+1,MIN(AX$6,DAY(EOMONTH($B214,1))))&lt;$C214)))</f>
        <v>0</v>
      </c>
      <c r="AY214" s="48" t="n">
        <f aca="false">IF(OR(N(AY$5)=0,AY$6=""),0,AY$5*((DATE(YEAR($B214),MONTH($B214),MIN(AY$6,DAY(EOMONTH($B214,0))))&gt;=$B214)*(DATE(YEAR($B214),MONTH($B214),MIN(AY$6,DAY(EOMONTH($B214,0))))&lt;$C214)+(DATE(YEAR($B214),MONTH($B214)+1,MIN(AY$6,DAY(EOMONTH($B214,1))))&gt;=$B214)*(DATE(YEAR($B214),MONTH($B214)+1,MIN(AY$6,DAY(EOMONTH($B214,1))))&lt;$C214)))</f>
        <v>0</v>
      </c>
      <c r="AZ214" s="48" t="n">
        <f aca="false">IF(OR(N(AZ$5)=0,AZ$6=""),0,AZ$5*((DATE(YEAR($B214),MONTH($B214),MIN(AZ$6,DAY(EOMONTH($B214,0))))&gt;=$B214)*(DATE(YEAR($B214),MONTH($B214),MIN(AZ$6,DAY(EOMONTH($B214,0))))&lt;$C214)+(DATE(YEAR($B214),MONTH($B214)+1,MIN(AZ$6,DAY(EOMONTH($B214,1))))&gt;=$B214)*(DATE(YEAR($B214),MONTH($B214)+1,MIN(AZ$6,DAY(EOMONTH($B214,1))))&lt;$C214)))</f>
        <v>0</v>
      </c>
      <c r="BA214" s="48" t="n">
        <f aca="false">IF(OR(N(BA$5)=0,BA$6=""),0,BA$5*((DATE(YEAR($B214),MONTH($B214),MIN(BA$6,DAY(EOMONTH($B214,0))))&gt;=$B214)*(DATE(YEAR($B214),MONTH($B214),MIN(BA$6,DAY(EOMONTH($B214,0))))&lt;$C214)+(DATE(YEAR($B214),MONTH($B214)+1,MIN(BA$6,DAY(EOMONTH($B214,1))))&gt;=$B214)*(DATE(YEAR($B214),MONTH($B214)+1,MIN(BA$6,DAY(EOMONTH($B214,1))))&lt;$C214)))</f>
        <v>0</v>
      </c>
      <c r="BB214" s="48" t="n">
        <f aca="false">IF(OR(N(BB$5)=0,BB$6=""),0,BB$5*((DATE(YEAR($B214),MONTH($B214),MIN(BB$6,DAY(EOMONTH($B214,0))))&gt;=$B214)*(DATE(YEAR($B214),MONTH($B214),MIN(BB$6,DAY(EOMONTH($B214,0))))&lt;$C214)+(DATE(YEAR($B214),MONTH($B214)+1,MIN(BB$6,DAY(EOMONTH($B214,1))))&gt;=$B214)*(DATE(YEAR($B214),MONTH($B214)+1,MIN(BB$6,DAY(EOMONTH($B214,1))))&lt;$C214)))</f>
        <v>0</v>
      </c>
      <c r="BC214" s="48" t="n">
        <f aca="false">IF(OR(N(BC$5)=0,BC$6=""),0,BC$5*((DATE(YEAR($B214),MONTH($B214),MIN(BC$6,DAY(EOMONTH($B214,0))))&gt;=$B214)*(DATE(YEAR($B214),MONTH($B214),MIN(BC$6,DAY(EOMONTH($B214,0))))&lt;$C214)+(DATE(YEAR($B214),MONTH($B214)+1,MIN(BC$6,DAY(EOMONTH($B214,1))))&gt;=$B214)*(DATE(YEAR($B214),MONTH($B214)+1,MIN(BC$6,DAY(EOMONTH($B214,1))))&lt;$C214)))</f>
        <v>0</v>
      </c>
      <c r="BD214" s="48" t="n">
        <f aca="false">IF(OR(N(BD$5)=0,BD$6=""),0,BD$5*((DATE(YEAR($B214),MONTH($B214),MIN(BD$6,DAY(EOMONTH($B214,0))))&gt;=$B214)*(DATE(YEAR($B214),MONTH($B214),MIN(BD$6,DAY(EOMONTH($B214,0))))&lt;$C214)+(DATE(YEAR($B214),MONTH($B214)+1,MIN(BD$6,DAY(EOMONTH($B214,1))))&gt;=$B214)*(DATE(YEAR($B214),MONTH($B214)+1,MIN(BD$6,DAY(EOMONTH($B214,1))))&lt;$C214)))</f>
        <v>0</v>
      </c>
      <c r="BE214" s="48" t="n">
        <f aca="false">IF(OR(N(BE$5)=0,BE$6=""),0,BE$5*((DATE(YEAR($B214),MONTH($B214),MIN(BE$6,DAY(EOMONTH($B214,0))))&gt;=$B214)*(DATE(YEAR($B214),MONTH($B214),MIN(BE$6,DAY(EOMONTH($B214,0))))&lt;$C214)+(DATE(YEAR($B214),MONTH($B214)+1,MIN(BE$6,DAY(EOMONTH($B214,1))))&gt;=$B214)*(DATE(YEAR($B214),MONTH($B214)+1,MIN(BE$6,DAY(EOMONTH($B214,1))))&lt;$C214)))</f>
        <v>0</v>
      </c>
      <c r="BF214" s="48" t="n">
        <f aca="false">IF(OR(N(BF$5)=0,BF$6=""),0,BF$5*((DATE(YEAR($B214),MONTH($B214),MIN(BF$6,DAY(EOMONTH($B214,0))))&gt;=$B214)*(DATE(YEAR($B214),MONTH($B214),MIN(BF$6,DAY(EOMONTH($B214,0))))&lt;$C214)+(DATE(YEAR($B214),MONTH($B214)+1,MIN(BF$6,DAY(EOMONTH($B214,1))))&gt;=$B214)*(DATE(YEAR($B214),MONTH($B214)+1,MIN(BF$6,DAY(EOMONTH($B214,1))))&lt;$C214)))</f>
        <v>0</v>
      </c>
      <c r="BG214" s="48" t="n">
        <f aca="false">IF(OR(N(BG$5)=0,BG$6=""),0,BG$5*((DATE(YEAR($B214),MONTH($B214),MIN(BG$6,DAY(EOMONTH($B214,0))))&gt;=$B214)*(DATE(YEAR($B214),MONTH($B214),MIN(BG$6,DAY(EOMONTH($B214,0))))&lt;$C214)+(DATE(YEAR($B214),MONTH($B214)+1,MIN(BG$6,DAY(EOMONTH($B214,1))))&gt;=$B214)*(DATE(YEAR($B214),MONTH($B214)+1,MIN(BG$6,DAY(EOMONTH($B214,1))))&lt;$C214)))</f>
        <v>0</v>
      </c>
      <c r="BH214" s="48" t="n">
        <f aca="false">IF(OR(N(BH$5)=0,BH$6=""),0,BH$5*((DATE(YEAR($B214),MONTH($B214),MIN(BH$6,DAY(EOMONTH($B214,0))))&gt;=$B214)*(DATE(YEAR($B214),MONTH($B214),MIN(BH$6,DAY(EOMONTH($B214,0))))&lt;$C214)+(DATE(YEAR($B214),MONTH($B214)+1,MIN(BH$6,DAY(EOMONTH($B214,1))))&gt;=$B214)*(DATE(YEAR($B214),MONTH($B214)+1,MIN(BH$6,DAY(EOMONTH($B214,1))))&lt;$C214)))</f>
        <v>0</v>
      </c>
      <c r="BI214" s="48" t="n">
        <f aca="false">IF(OR(N(BI$5)=0,BI$6=""),0,BI$5*((DATE(YEAR($B214),MONTH($B214),MIN(BI$6,DAY(EOMONTH($B214,0))))&gt;=$B214)*(DATE(YEAR($B214),MONTH($B214),MIN(BI$6,DAY(EOMONTH($B214,0))))&lt;$C214)+(DATE(YEAR($B214),MONTH($B214)+1,MIN(BI$6,DAY(EOMONTH($B214,1))))&gt;=$B214)*(DATE(YEAR($B214),MONTH($B214)+1,MIN(BI$6,DAY(EOMONTH($B214,1))))&lt;$C214)))</f>
        <v>0</v>
      </c>
      <c r="BJ214" s="48" t="n">
        <f aca="false">IF(OR(N(BJ$5)=0,BJ$6=""),0,BJ$5*((DATE(YEAR($B214),MONTH($B214),MIN(BJ$6,DAY(EOMONTH($B214,0))))&gt;=$B214)*(DATE(YEAR($B214),MONTH($B214),MIN(BJ$6,DAY(EOMONTH($B214,0))))&lt;$C214)+(DATE(YEAR($B214),MONTH($B214)+1,MIN(BJ$6,DAY(EOMONTH($B214,1))))&gt;=$B214)*(DATE(YEAR($B214),MONTH($B214)+1,MIN(BJ$6,DAY(EOMONTH($B214,1))))&lt;$C214)))</f>
        <v>0</v>
      </c>
      <c r="BK214" s="48" t="n">
        <f aca="false">IF(OR(N(BK$5)=0,BK$6=""),0,BK$5*((DATE(YEAR($B214),MONTH($B214),MIN(BK$6,DAY(EOMONTH($B214,0))))&gt;=$B214)*(DATE(YEAR($B214),MONTH($B214),MIN(BK$6,DAY(EOMONTH($B214,0))))&lt;$C214)+(DATE(YEAR($B214),MONTH($B214)+1,MIN(BK$6,DAY(EOMONTH($B214,1))))&gt;=$B214)*(DATE(YEAR($B214),MONTH($B214)+1,MIN(BK$6,DAY(EOMONTH($B214,1))))&lt;$C214)))</f>
        <v>0</v>
      </c>
      <c r="BL214" s="48" t="n">
        <f aca="false">IF(OR(N(BL$5)=0,BL$6=""),0,BL$5*((DATE(YEAR($B214),MONTH($B214),MIN(BL$6,DAY(EOMONTH($B214,0))))&gt;=$B214)*(DATE(YEAR($B214),MONTH($B214),MIN(BL$6,DAY(EOMONTH($B214,0))))&lt;$C214)+(DATE(YEAR($B214),MONTH($B214)+1,MIN(BL$6,DAY(EOMONTH($B214,1))))&gt;=$B214)*(DATE(YEAR($B214),MONTH($B214)+1,MIN(BL$6,DAY(EOMONTH($B214,1))))&lt;$C214)))</f>
        <v>0</v>
      </c>
      <c r="BM214" s="48" t="n">
        <f aca="false">IF(OR(N(BM$5)=0,BM$6=""),0,BM$5*((DATE(YEAR($B214),MONTH($B214),MIN(BM$6,DAY(EOMONTH($B214,0))))&gt;=$B214)*(DATE(YEAR($B214),MONTH($B214),MIN(BM$6,DAY(EOMONTH($B214,0))))&lt;$C214)+(DATE(YEAR($B214),MONTH($B214)+1,MIN(BM$6,DAY(EOMONTH($B214,1))))&gt;=$B214)*(DATE(YEAR($B214),MONTH($B214)+1,MIN(BM$6,DAY(EOMONTH($B214,1))))&lt;$C214)))</f>
        <v>0</v>
      </c>
      <c r="BN214" s="48" t="n">
        <f aca="false">IF(OR(N(BN$5)=0,BN$6=""),0,BN$5*((DATE(YEAR($B214),MONTH($B214),MIN(BN$6,DAY(EOMONTH($B214,0))))&gt;=$B214)*(DATE(YEAR($B214),MONTH($B214),MIN(BN$6,DAY(EOMONTH($B214,0))))&lt;$C214)+(DATE(YEAR($B214),MONTH($B214)+1,MIN(BN$6,DAY(EOMONTH($B214,1))))&gt;=$B214)*(DATE(YEAR($B214),MONTH($B214)+1,MIN(BN$6,DAY(EOMONTH($B214,1))))&lt;$C214)))</f>
        <v>0</v>
      </c>
      <c r="BO214" s="48" t="n">
        <f aca="false">IF(OR(N(BO$5)=0,BO$6=""),0,BO$5*((DATE(YEAR($B214),MONTH($B214),MIN(BO$6,DAY(EOMONTH($B214,0))))&gt;=$B214)*(DATE(YEAR($B214),MONTH($B214),MIN(BO$6,DAY(EOMONTH($B214,0))))&lt;$C214)+(DATE(YEAR($B214),MONTH($B214)+1,MIN(BO$6,DAY(EOMONTH($B214,1))))&gt;=$B214)*(DATE(YEAR($B214),MONTH($B214)+1,MIN(BO$6,DAY(EOMONTH($B214,1))))&lt;$C214)))</f>
        <v>0</v>
      </c>
      <c r="BP214" s="48" t="n">
        <f aca="false">IF(OR(N(BP$5)=0,BP$6=""),0,BP$5*((DATE(YEAR($B214),MONTH($B214),MIN(BP$6,DAY(EOMONTH($B214,0))))&gt;=$B214)*(DATE(YEAR($B214),MONTH($B214),MIN(BP$6,DAY(EOMONTH($B214,0))))&lt;$C214)+(DATE(YEAR($B214),MONTH($B214)+1,MIN(BP$6,DAY(EOMONTH($B214,1))))&gt;=$B214)*(DATE(YEAR($B214),MONTH($B214)+1,MIN(BP$6,DAY(EOMONTH($B214,1))))&lt;$C214)))</f>
        <v>0</v>
      </c>
      <c r="BQ214" s="48" t="n">
        <f aca="false">IF(OR(N(BQ$5)=0,BQ$6=""),0,BQ$5*((DATE(YEAR($B214),MONTH($B214),MIN(BQ$6,DAY(EOMONTH($B214,0))))&gt;=$B214)*(DATE(YEAR($B214),MONTH($B214),MIN(BQ$6,DAY(EOMONTH($B214,0))))&lt;$C214)+(DATE(YEAR($B214),MONTH($B214)+1,MIN(BQ$6,DAY(EOMONTH($B214,1))))&gt;=$B214)*(DATE(YEAR($B214),MONTH($B214)+1,MIN(BQ$6,DAY(EOMONTH($B214,1))))&lt;$C214)))</f>
        <v>0</v>
      </c>
      <c r="BR214" s="48" t="n">
        <f aca="false">IF(OR(N(BR$5)=0,BR$6=""),0,BR$5*((DATE(YEAR($B214),MONTH($B214),MIN(BR$6,DAY(EOMONTH($B214,0))))&gt;=$B214)*(DATE(YEAR($B214),MONTH($B214),MIN(BR$6,DAY(EOMONTH($B214,0))))&lt;$C214)+(DATE(YEAR($B214),MONTH($B214)+1,MIN(BR$6,DAY(EOMONTH($B214,1))))&gt;=$B214)*(DATE(YEAR($B214),MONTH($B214)+1,MIN(BR$6,DAY(EOMONTH($B214,1))))&lt;$C214)))</f>
        <v>0</v>
      </c>
      <c r="BS214" s="48" t="n">
        <f aca="false">IF(OR(N(BS$5)=0,BS$6=""),0,BS$5*((DATE(YEAR($B214),MONTH($B214),MIN(BS$6,DAY(EOMONTH($B214,0))))&gt;=$B214)*(DATE(YEAR($B214),MONTH($B214),MIN(BS$6,DAY(EOMONTH($B214,0))))&lt;$C214)+(DATE(YEAR($B214),MONTH($B214)+1,MIN(BS$6,DAY(EOMONTH($B214,1))))&gt;=$B214)*(DATE(YEAR($B214),MONTH($B214)+1,MIN(BS$6,DAY(EOMONTH($B214,1))))&lt;$C214)))</f>
        <v>0</v>
      </c>
      <c r="BT214" s="48" t="n">
        <f aca="false">IF(OR(N(BT$5)=0,BT$6=""),0,BT$5*((DATE(YEAR($B214),MONTH($B214),MIN(BT$6,DAY(EOMONTH($B214,0))))&gt;=$B214)*(DATE(YEAR($B214),MONTH($B214),MIN(BT$6,DAY(EOMONTH($B214,0))))&lt;$C214)+(DATE(YEAR($B214),MONTH($B214)+1,MIN(BT$6,DAY(EOMONTH($B214,1))))&gt;=$B214)*(DATE(YEAR($B214),MONTH($B214)+1,MIN(BT$6,DAY(EOMONTH($B214,1))))&lt;$C214)))</f>
        <v>0</v>
      </c>
      <c r="BU214" s="48" t="n">
        <f aca="false">IF(OR(N(BU$5)=0,BU$6=""),0,BU$5*((DATE(YEAR($B214),MONTH($B214),MIN(BU$6,DAY(EOMONTH($B214,0))))&gt;=$B214)*(DATE(YEAR($B214),MONTH($B214),MIN(BU$6,DAY(EOMONTH($B214,0))))&lt;$C214)+(DATE(YEAR($B214),MONTH($B214)+1,MIN(BU$6,DAY(EOMONTH($B214,1))))&gt;=$B214)*(DATE(YEAR($B214),MONTH($B214)+1,MIN(BU$6,DAY(EOMONTH($B214,1))))&lt;$C214)))</f>
        <v>0</v>
      </c>
      <c r="BV214" s="48" t="n">
        <f aca="false">IF(OR(N(BV$5)=0,BV$6=""),0,BV$5*((DATE(YEAR($B214),MONTH($B214),MIN(BV$6,DAY(EOMONTH($B214,0))))&gt;=$B214)*(DATE(YEAR($B214),MONTH($B214),MIN(BV$6,DAY(EOMONTH($B214,0))))&lt;$C214)+(DATE(YEAR($B214),MONTH($B214)+1,MIN(BV$6,DAY(EOMONTH($B214,1))))&gt;=$B214)*(DATE(YEAR($B214),MONTH($B214)+1,MIN(BV$6,DAY(EOMONTH($B214,1))))&lt;$C214)))</f>
        <v>0</v>
      </c>
      <c r="BW214" s="48" t="n">
        <f aca="false">IF(OR(N(BW$5)=0,BW$6=""),0,BW$5*((DATE(YEAR($B214),MONTH($B214),MIN(BW$6,DAY(EOMONTH($B214,0))))&gt;=$B214)*(DATE(YEAR($B214),MONTH($B214),MIN(BW$6,DAY(EOMONTH($B214,0))))&lt;$C214)+(DATE(YEAR($B214),MONTH($B214)+1,MIN(BW$6,DAY(EOMONTH($B214,1))))&gt;=$B214)*(DATE(YEAR($B214),MONTH($B214)+1,MIN(BW$6,DAY(EOMONTH($B214,1))))&lt;$C214)))</f>
        <v>0</v>
      </c>
      <c r="BX214" s="48" t="n">
        <f aca="false">MIN(Z214,(FT213*(1+FT$5/Setup!$C$36)+IF($V214=1,N($F214),0)))</f>
        <v>0</v>
      </c>
      <c r="BY214" s="48" t="n">
        <f aca="false">MIN(AA214,(FU213*(1+FU$5/Setup!$C$36)+IF($V214=2,N($F214),0)))</f>
        <v>0</v>
      </c>
      <c r="BZ214" s="48" t="n">
        <f aca="false">MIN(AB214,(FV213*(1+FV$5/Setup!$C$36)+IF($V214=3,N($F214),0)))</f>
        <v>0</v>
      </c>
      <c r="CA214" s="48" t="n">
        <f aca="false">MIN(AC214,(FW213*(1+FW$5/Setup!$C$36)+IF($V214=4,N($F214),0)))</f>
        <v>0</v>
      </c>
      <c r="CB214" s="48" t="n">
        <f aca="false">MIN(AD214,(FX213*(1+FX$5/Setup!$C$36)+IF($V214=5,N($F214),0)))</f>
        <v>0</v>
      </c>
      <c r="CC214" s="48" t="n">
        <f aca="false">MIN(AE214,(FY213*(1+FY$5/Setup!$C$36)+IF($V214=6,N($F214),0)))</f>
        <v>0</v>
      </c>
      <c r="CD214" s="48" t="n">
        <f aca="false">MIN(AF214,(FZ213*(1+FZ$5/Setup!$C$36)+IF($V214=7,N($F214),0)))</f>
        <v>0</v>
      </c>
      <c r="CE214" s="48" t="n">
        <f aca="false">MIN(AG214,(GA213*(1+GA$5/Setup!$C$36)+IF($V214=8,N($F214),0)))</f>
        <v>0</v>
      </c>
      <c r="CF214" s="48" t="n">
        <f aca="false">MIN(AH214,(GB213*(1+GB$5/Setup!$C$36)+IF($V214=9,N($F214),0)))</f>
        <v>0</v>
      </c>
      <c r="CG214" s="48" t="n">
        <f aca="false">MIN(AI214,(GC213*(1+GC$5/Setup!$C$36)+IF($V214=10,N($F214),0)))</f>
        <v>0</v>
      </c>
      <c r="CH214" s="48" t="n">
        <f aca="false">MIN(AJ214,(GD213*(1+GD$5/Setup!$C$36)+IF($V214=11,N($F214),0)))</f>
        <v>0</v>
      </c>
      <c r="CI214" s="48" t="n">
        <f aca="false">MIN(AK214,(GE213*(1+GE$5/Setup!$C$36)+IF($V214=12,N($F214),0)))</f>
        <v>0</v>
      </c>
      <c r="CJ214" s="48" t="n">
        <f aca="false">MIN(AL214,(GF213*(1+GF$5/Setup!$C$36)+IF($V214=13,N($F214),0)))</f>
        <v>0</v>
      </c>
      <c r="CK214" s="48" t="n">
        <f aca="false">MIN(AM214,(GG213*(1+GG$5/Setup!$C$36)+IF($V214=14,N($F214),0)))</f>
        <v>0</v>
      </c>
      <c r="CL214" s="48" t="n">
        <f aca="false">MIN(AN214,(GH213*(1+GH$5/Setup!$C$36)+IF($V214=15,N($F214),0)))</f>
        <v>0</v>
      </c>
      <c r="CM214" s="48" t="n">
        <f aca="false">MIN(AO214,(GI213*(1+GI$5/Setup!$C$36)+IF($V214=16,N($F214),0)))</f>
        <v>0</v>
      </c>
      <c r="CN214" s="48" t="n">
        <f aca="false">MIN(AP214,(GJ213*(1+GJ$5/Setup!$C$36)+IF($V214=17,N($F214),0)))</f>
        <v>0</v>
      </c>
      <c r="CO214" s="48" t="n">
        <f aca="false">MIN(AQ214,(GK213*(1+GK$5/Setup!$C$36)+IF($V214=18,N($F214),0)))</f>
        <v>0</v>
      </c>
      <c r="CP214" s="48" t="n">
        <f aca="false">MIN(AR214,(GL213*(1+GL$5/Setup!$C$36)+IF($V214=19,N($F214),0)))</f>
        <v>0</v>
      </c>
      <c r="CQ214" s="48" t="n">
        <f aca="false">MIN(AS214,(GM213*(1+GM$5/Setup!$C$36)+IF($V214=20,N($F214),0)))</f>
        <v>0</v>
      </c>
      <c r="CR214" s="48" t="n">
        <f aca="false">MIN(AT214,(GN213*(1+GN$5/Setup!$C$36)+IF($V214=21,N($F214),0)))</f>
        <v>0</v>
      </c>
      <c r="CS214" s="48" t="n">
        <f aca="false">MIN(AU214,(GO213*(1+GO$5/Setup!$C$36)+IF($V214=22,N($F214),0)))</f>
        <v>0</v>
      </c>
      <c r="CT214" s="48" t="n">
        <f aca="false">MIN(AV214,(GP213*(1+GP$5/Setup!$C$36)+IF($V214=23,N($F214),0)))</f>
        <v>0</v>
      </c>
      <c r="CU214" s="48" t="n">
        <f aca="false">MIN(AW214,(GQ213*(1+GQ$5/Setup!$C$36)+IF($V214=24,N($F214),0)))</f>
        <v>0</v>
      </c>
      <c r="CV214" s="48" t="n">
        <f aca="false">MIN(AX214,(GR213*(1+GR$5/Setup!$C$36)+IF($V214=25,N($F214),0)))</f>
        <v>0</v>
      </c>
      <c r="CW214" s="48" t="n">
        <f aca="false">MIN(AY214,(GS213*(1+GS$5/Setup!$C$36)+IF($V214=26,N($F214),0)))</f>
        <v>0</v>
      </c>
      <c r="CX214" s="48" t="n">
        <f aca="false">MIN(AZ214,(GT213*(1+GT$5/Setup!$C$36)+IF($V214=27,N($F214),0)))</f>
        <v>0</v>
      </c>
      <c r="CY214" s="48" t="n">
        <f aca="false">MIN(BA214,(GU213*(1+GU$5/Setup!$C$36)+IF($V214=28,N($F214),0)))</f>
        <v>0</v>
      </c>
      <c r="CZ214" s="48" t="n">
        <f aca="false">MIN(BB214,(GV213*(1+GV$5/Setup!$C$36)+IF($V214=29,N($F214),0)))</f>
        <v>0</v>
      </c>
      <c r="DA214" s="48" t="n">
        <f aca="false">MIN(BC214,(GW213*(1+GW$5/Setup!$C$36)+IF($V214=30,N($F214),0)))</f>
        <v>0</v>
      </c>
      <c r="DB214" s="48" t="n">
        <f aca="false">MIN(BD214,(GX213*(1+GX$5/Setup!$C$36)+IF($V214=31,N($F214),0)))</f>
        <v>0</v>
      </c>
      <c r="DC214" s="48" t="n">
        <f aca="false">MIN(BE214,(GY213*(1+GY$5/Setup!$C$36)+IF($V214=32,N($F214),0)))</f>
        <v>0</v>
      </c>
      <c r="DD214" s="48" t="n">
        <f aca="false">MIN(BF214,(GZ213*(1+GZ$5/Setup!$C$36)+IF($V214=33,N($F214),0)))</f>
        <v>0</v>
      </c>
      <c r="DE214" s="48" t="n">
        <f aca="false">MIN(BG214,(HA213*(1+HA$5/Setup!$C$36)+IF($V214=34,N($F214),0)))</f>
        <v>0</v>
      </c>
      <c r="DF214" s="48" t="n">
        <f aca="false">MIN(BH214,(HB213*(1+HB$5/Setup!$C$36)+IF($V214=35,N($F214),0)))</f>
        <v>0</v>
      </c>
      <c r="DG214" s="48" t="n">
        <f aca="false">MIN(BI214,(HC213*(1+HC$5/Setup!$C$36)+IF($V214=36,N($F214),0)))</f>
        <v>0</v>
      </c>
      <c r="DH214" s="48" t="n">
        <f aca="false">MIN(BJ214,(HD213*(1+HD$5/Setup!$C$36)+IF($V214=37,N($F214),0)))</f>
        <v>0</v>
      </c>
      <c r="DI214" s="48" t="n">
        <f aca="false">MIN(BK214,(HE213*(1+HE$5/Setup!$C$36)+IF($V214=38,N($F214),0)))</f>
        <v>0</v>
      </c>
      <c r="DJ214" s="48" t="n">
        <f aca="false">MIN(BL214,(HF213*(1+HF$5/Setup!$C$36)+IF($V214=39,N($F214),0)))</f>
        <v>0</v>
      </c>
      <c r="DK214" s="48" t="n">
        <f aca="false">MIN(BM214,(HG213*(1+HG$5/Setup!$C$36)+IF($V214=40,N($F214),0)))</f>
        <v>0</v>
      </c>
      <c r="DL214" s="48" t="n">
        <f aca="false">MIN(BN214,(HH213*(1+HH$5/Setup!$C$36)+IF($V214=41,N($F214),0)))</f>
        <v>0</v>
      </c>
      <c r="DM214" s="48" t="n">
        <f aca="false">MIN(BO214,(HI213*(1+HI$5/Setup!$C$36)+IF($V214=42,N($F214),0)))</f>
        <v>0</v>
      </c>
      <c r="DN214" s="48" t="n">
        <f aca="false">MIN(BP214,(HJ213*(1+HJ$5/Setup!$C$36)+IF($V214=43,N($F214),0)))</f>
        <v>0</v>
      </c>
      <c r="DO214" s="48" t="n">
        <f aca="false">MIN(BQ214,(HK213*(1+HK$5/Setup!$C$36)+IF($V214=44,N($F214),0)))</f>
        <v>0</v>
      </c>
      <c r="DP214" s="48" t="n">
        <f aca="false">MIN(BR214,(HL213*(1+HL$5/Setup!$C$36)+IF($V214=45,N($F214),0)))</f>
        <v>0</v>
      </c>
      <c r="DQ214" s="48" t="n">
        <f aca="false">MIN(BS214,(HM213*(1+HM$5/Setup!$C$36)+IF($V214=46,N($F214),0)))</f>
        <v>0</v>
      </c>
      <c r="DR214" s="48" t="n">
        <f aca="false">MIN(BT214,(HN213*(1+HN$5/Setup!$C$36)+IF($V214=47,N($F214),0)))</f>
        <v>0</v>
      </c>
      <c r="DS214" s="48" t="n">
        <f aca="false">MIN(BU214,(HO213*(1+HO$5/Setup!$C$36)+IF($V214=48,N($F214),0)))</f>
        <v>0</v>
      </c>
      <c r="DT214" s="48" t="n">
        <f aca="false">MIN(BV214,(HP213*(1+HP$5/Setup!$C$36)+IF($V214=49,N($F214),0)))</f>
        <v>0</v>
      </c>
      <c r="DU214" s="48" t="n">
        <f aca="false">MIN(BW214,(HQ213*(1+HQ$5/Setup!$C$36)+IF($V214=50,N($F214),0)))</f>
        <v>0</v>
      </c>
      <c r="DV214" s="48" t="n">
        <f aca="false">MIN(MAX((FT213*(1+FT$5/Setup!$C$36)+IF($V214=1,N($F214),0))-BX214,0),MAX($P214-0,0))</f>
        <v>0</v>
      </c>
      <c r="DW214" s="48" t="n">
        <f aca="false">MIN(MAX((FU213*(1+FU$5/Setup!$C$36)+IF($V214=2,N($F214),0))-BY214,0),MAX($P214-SUM(DV214:DV214),0))</f>
        <v>0</v>
      </c>
      <c r="DX214" s="48" t="n">
        <f aca="false">MIN(MAX((FV213*(1+FV$5/Setup!$C$36)+IF($V214=3,N($F214),0))-BZ214,0),MAX($P214-SUM(DV214:DW214),0))</f>
        <v>0</v>
      </c>
      <c r="DY214" s="48" t="n">
        <f aca="false">MIN(MAX((FW213*(1+FW$5/Setup!$C$36)+IF($V214=4,N($F214),0))-CA214,0),MAX($P214-SUM(DV214:DX214),0))</f>
        <v>0</v>
      </c>
      <c r="DZ214" s="48" t="n">
        <f aca="false">MIN(MAX((FX213*(1+FX$5/Setup!$C$36)+IF($V214=5,N($F214),0))-CB214,0),MAX($P214-SUM(DV214:DY214),0))</f>
        <v>0</v>
      </c>
      <c r="EA214" s="48" t="n">
        <f aca="false">MIN(MAX((FY213*(1+FY$5/Setup!$C$36)+IF($V214=6,N($F214),0))-CC214,0),MAX($P214-SUM(DV214:DZ214),0))</f>
        <v>0</v>
      </c>
      <c r="EB214" s="48" t="n">
        <f aca="false">MIN(MAX((FZ213*(1+FZ$5/Setup!$C$36)+IF($V214=7,N($F214),0))-CD214,0),MAX($P214-SUM(DV214:EA214),0))</f>
        <v>0</v>
      </c>
      <c r="EC214" s="48" t="n">
        <f aca="false">MIN(MAX((GA213*(1+GA$5/Setup!$C$36)+IF($V214=8,N($F214),0))-CE214,0),MAX($P214-SUM(DV214:EB214),0))</f>
        <v>0</v>
      </c>
      <c r="ED214" s="48" t="n">
        <f aca="false">MIN(MAX((GB213*(1+GB$5/Setup!$C$36)+IF($V214=9,N($F214),0))-CF214,0),MAX($P214-SUM(DV214:EC214),0))</f>
        <v>0</v>
      </c>
      <c r="EE214" s="48" t="n">
        <f aca="false">MIN(MAX((GC213*(1+GC$5/Setup!$C$36)+IF($V214=10,N($F214),0))-CG214,0),MAX($P214-SUM(DV214:ED214),0))</f>
        <v>0</v>
      </c>
      <c r="EF214" s="48" t="n">
        <f aca="false">MIN(MAX((GD213*(1+GD$5/Setup!$C$36)+IF($V214=11,N($F214),0))-CH214,0),MAX($P214-SUM(DV214:EE214),0))</f>
        <v>0</v>
      </c>
      <c r="EG214" s="48" t="n">
        <f aca="false">MIN(MAX((GE213*(1+GE$5/Setup!$C$36)+IF($V214=12,N($F214),0))-CI214,0),MAX($P214-SUM(DV214:EF214),0))</f>
        <v>0</v>
      </c>
      <c r="EH214" s="48" t="n">
        <f aca="false">MIN(MAX((GF213*(1+GF$5/Setup!$C$36)+IF($V214=13,N($F214),0))-CJ214,0),MAX($P214-SUM(DV214:EG214),0))</f>
        <v>0</v>
      </c>
      <c r="EI214" s="48" t="n">
        <f aca="false">MIN(MAX((GG213*(1+GG$5/Setup!$C$36)+IF($V214=14,N($F214),0))-CK214,0),MAX($P214-SUM(DV214:EH214),0))</f>
        <v>0</v>
      </c>
      <c r="EJ214" s="48" t="n">
        <f aca="false">MIN(MAX((GH213*(1+GH$5/Setup!$C$36)+IF($V214=15,N($F214),0))-CL214,0),MAX($P214-SUM(DV214:EI214),0))</f>
        <v>0</v>
      </c>
      <c r="EK214" s="48" t="n">
        <f aca="false">MIN(MAX((GI213*(1+GI$5/Setup!$C$36)+IF($V214=16,N($F214),0))-CM214,0),MAX($P214-SUM(DV214:EJ214),0))</f>
        <v>0</v>
      </c>
      <c r="EL214" s="48" t="n">
        <f aca="false">MIN(MAX((GJ213*(1+GJ$5/Setup!$C$36)+IF($V214=17,N($F214),0))-CN214,0),MAX($P214-SUM(DV214:EK214),0))</f>
        <v>0</v>
      </c>
      <c r="EM214" s="48" t="n">
        <f aca="false">MIN(MAX((GK213*(1+GK$5/Setup!$C$36)+IF($V214=18,N($F214),0))-CO214,0),MAX($P214-SUM(DV214:EL214),0))</f>
        <v>0</v>
      </c>
      <c r="EN214" s="48" t="n">
        <f aca="false">MIN(MAX((GL213*(1+GL$5/Setup!$C$36)+IF($V214=19,N($F214),0))-CP214,0),MAX($P214-SUM(DV214:EM214),0))</f>
        <v>0</v>
      </c>
      <c r="EO214" s="48" t="n">
        <f aca="false">MIN(MAX((GM213*(1+GM$5/Setup!$C$36)+IF($V214=20,N($F214),0))-CQ214,0),MAX($P214-SUM(DV214:EN214),0))</f>
        <v>0</v>
      </c>
      <c r="EP214" s="48" t="n">
        <f aca="false">MIN(MAX((GN213*(1+GN$5/Setup!$C$36)+IF($V214=21,N($F214),0))-CR214,0),MAX($P214-SUM(DV214:EO214),0))</f>
        <v>0</v>
      </c>
      <c r="EQ214" s="48" t="n">
        <f aca="false">MIN(MAX((GO213*(1+GO$5/Setup!$C$36)+IF($V214=22,N($F214),0))-CS214,0),MAX($P214-SUM(DV214:EP214),0))</f>
        <v>0</v>
      </c>
      <c r="ER214" s="48" t="n">
        <f aca="false">MIN(MAX((GP213*(1+GP$5/Setup!$C$36)+IF($V214=23,N($F214),0))-CT214,0),MAX($P214-SUM(DV214:EQ214),0))</f>
        <v>0</v>
      </c>
      <c r="ES214" s="48" t="n">
        <f aca="false">MIN(MAX((GQ213*(1+GQ$5/Setup!$C$36)+IF($V214=24,N($F214),0))-CU214,0),MAX($P214-SUM(DV214:ER214),0))</f>
        <v>0</v>
      </c>
      <c r="ET214" s="48" t="n">
        <f aca="false">MIN(MAX((GR213*(1+GR$5/Setup!$C$36)+IF($V214=25,N($F214),0))-CV214,0),MAX($P214-SUM(DV214:ES214),0))</f>
        <v>0</v>
      </c>
      <c r="EU214" s="48" t="n">
        <f aca="false">MIN(MAX((GS213*(1+GS$5/Setup!$C$36)+IF($V214=26,N($F214),0))-CW214,0),MAX($P214-SUM(DV214:ET214),0))</f>
        <v>0</v>
      </c>
      <c r="EV214" s="48" t="n">
        <f aca="false">MIN(MAX((GT213*(1+GT$5/Setup!$C$36)+IF($V214=27,N($F214),0))-CX214,0),MAX($P214-SUM(DV214:EU214),0))</f>
        <v>0</v>
      </c>
      <c r="EW214" s="48" t="n">
        <f aca="false">MIN(MAX((GU213*(1+GU$5/Setup!$C$36)+IF($V214=28,N($F214),0))-CY214,0),MAX($P214-SUM(DV214:EV214),0))</f>
        <v>0</v>
      </c>
      <c r="EX214" s="48" t="n">
        <f aca="false">MIN(MAX((GV213*(1+GV$5/Setup!$C$36)+IF($V214=29,N($F214),0))-CZ214,0),MAX($P214-SUM(DV214:EW214),0))</f>
        <v>0</v>
      </c>
      <c r="EY214" s="48" t="n">
        <f aca="false">MIN(MAX((GW213*(1+GW$5/Setup!$C$36)+IF($V214=30,N($F214),0))-DA214,0),MAX($P214-SUM(DV214:EX214),0))</f>
        <v>0</v>
      </c>
      <c r="EZ214" s="48" t="n">
        <f aca="false">MIN(MAX((GX213*(1+GX$5/Setup!$C$36)+IF($V214=31,N($F214),0))-DB214,0),MAX($P214-SUM(DV214:EY214),0))</f>
        <v>0</v>
      </c>
      <c r="FA214" s="48" t="n">
        <f aca="false">MIN(MAX((GY213*(1+GY$5/Setup!$C$36)+IF($V214=32,N($F214),0))-DC214,0),MAX($P214-SUM(DV214:EZ214),0))</f>
        <v>0</v>
      </c>
      <c r="FB214" s="48" t="n">
        <f aca="false">MIN(MAX((GZ213*(1+GZ$5/Setup!$C$36)+IF($V214=33,N($F214),0))-DD214,0),MAX($P214-SUM(DV214:FA214),0))</f>
        <v>0</v>
      </c>
      <c r="FC214" s="48" t="n">
        <f aca="false">MIN(MAX((HA213*(1+HA$5/Setup!$C$36)+IF($V214=34,N($F214),0))-DE214,0),MAX($P214-SUM(DV214:FB214),0))</f>
        <v>0</v>
      </c>
      <c r="FD214" s="48" t="n">
        <f aca="false">MIN(MAX((HB213*(1+HB$5/Setup!$C$36)+IF($V214=35,N($F214),0))-DF214,0),MAX($P214-SUM(DV214:FC214),0))</f>
        <v>0</v>
      </c>
      <c r="FE214" s="48" t="n">
        <f aca="false">MIN(MAX((HC213*(1+HC$5/Setup!$C$36)+IF($V214=36,N($F214),0))-DG214,0),MAX($P214-SUM(DV214:FD214),0))</f>
        <v>0</v>
      </c>
      <c r="FF214" s="48" t="n">
        <f aca="false">MIN(MAX((HD213*(1+HD$5/Setup!$C$36)+IF($V214=37,N($F214),0))-DH214,0),MAX($P214-SUM(DV214:FE214),0))</f>
        <v>0</v>
      </c>
      <c r="FG214" s="48" t="n">
        <f aca="false">MIN(MAX((HE213*(1+HE$5/Setup!$C$36)+IF($V214=38,N($F214),0))-DI214,0),MAX($P214-SUM(DV214:FF214),0))</f>
        <v>0</v>
      </c>
      <c r="FH214" s="48" t="n">
        <f aca="false">MIN(MAX((HF213*(1+HF$5/Setup!$C$36)+IF($V214=39,N($F214),0))-DJ214,0),MAX($P214-SUM(DV214:FG214),0))</f>
        <v>0</v>
      </c>
      <c r="FI214" s="48" t="n">
        <f aca="false">MIN(MAX((HG213*(1+HG$5/Setup!$C$36)+IF($V214=40,N($F214),0))-DK214,0),MAX($P214-SUM(DV214:FH214),0))</f>
        <v>0</v>
      </c>
      <c r="FJ214" s="48" t="n">
        <f aca="false">MIN(MAX((HH213*(1+HH$5/Setup!$C$36)+IF($V214=41,N($F214),0))-DL214,0),MAX($P214-SUM(DV214:FI214),0))</f>
        <v>0</v>
      </c>
      <c r="FK214" s="48" t="n">
        <f aca="false">MIN(MAX((HI213*(1+HI$5/Setup!$C$36)+IF($V214=42,N($F214),0))-DM214,0),MAX($P214-SUM(DV214:FJ214),0))</f>
        <v>0</v>
      </c>
      <c r="FL214" s="48" t="n">
        <f aca="false">MIN(MAX((HJ213*(1+HJ$5/Setup!$C$36)+IF($V214=43,N($F214),0))-DN214,0),MAX($P214-SUM(DV214:FK214),0))</f>
        <v>0</v>
      </c>
      <c r="FM214" s="48" t="n">
        <f aca="false">MIN(MAX((HK213*(1+HK$5/Setup!$C$36)+IF($V214=44,N($F214),0))-DO214,0),MAX($P214-SUM(DV214:FL214),0))</f>
        <v>0</v>
      </c>
      <c r="FN214" s="48" t="n">
        <f aca="false">MIN(MAX((HL213*(1+HL$5/Setup!$C$36)+IF($V214=45,N($F214),0))-DP214,0),MAX($P214-SUM(DV214:FM214),0))</f>
        <v>0</v>
      </c>
      <c r="FO214" s="48" t="n">
        <f aca="false">MIN(MAX((HM213*(1+HM$5/Setup!$C$36)+IF($V214=46,N($F214),0))-DQ214,0),MAX($P214-SUM(DV214:FN214),0))</f>
        <v>0</v>
      </c>
      <c r="FP214" s="48" t="n">
        <f aca="false">MIN(MAX((HN213*(1+HN$5/Setup!$C$36)+IF($V214=47,N($F214),0))-DR214,0),MAX($P214-SUM(DV214:FO214),0))</f>
        <v>0</v>
      </c>
      <c r="FQ214" s="48" t="n">
        <f aca="false">MIN(MAX((HO213*(1+HO$5/Setup!$C$36)+IF($V214=48,N($F214),0))-DS214,0),MAX($P214-SUM(DV214:FP214),0))</f>
        <v>0</v>
      </c>
      <c r="FR214" s="48" t="n">
        <f aca="false">MIN(MAX((HP213*(1+HP$5/Setup!$C$36)+IF($V214=49,N($F214),0))-DT214,0),MAX($P214-SUM(DV214:FQ214),0))</f>
        <v>0</v>
      </c>
      <c r="FS214" s="48" t="n">
        <f aca="false">MIN(MAX((HQ213*(1+HQ$5/Setup!$C$36)+IF($V214=50,N($F214),0))-DU214,0),MAX($P214-SUM(DV214:FR214),0))</f>
        <v>0</v>
      </c>
      <c r="FT214" s="48" t="n">
        <f aca="false">IF((FT213*(1+FT$5/Setup!$C$36)+IF($V214=1,N($F214),0))-BX214-DV214&lt;0.005,0,(FT213*(1+FT$5/Setup!$C$36)+IF($V214=1,N($F214),0))-BX214-DV214)</f>
        <v>0</v>
      </c>
      <c r="FU214" s="48" t="n">
        <f aca="false">IF((FU213*(1+FU$5/Setup!$C$36)+IF($V214=2,N($F214),0))-BY214-DW214&lt;0.005,0,(FU213*(1+FU$5/Setup!$C$36)+IF($V214=2,N($F214),0))-BY214-DW214)</f>
        <v>0</v>
      </c>
      <c r="FV214" s="48" t="n">
        <f aca="false">IF((FV213*(1+FV$5/Setup!$C$36)+IF($V214=3,N($F214),0))-BZ214-DX214&lt;0.005,0,(FV213*(1+FV$5/Setup!$C$36)+IF($V214=3,N($F214),0))-BZ214-DX214)</f>
        <v>0</v>
      </c>
      <c r="FW214" s="48" t="n">
        <f aca="false">IF((FW213*(1+FW$5/Setup!$C$36)+IF($V214=4,N($F214),0))-CA214-DY214&lt;0.005,0,(FW213*(1+FW$5/Setup!$C$36)+IF($V214=4,N($F214),0))-CA214-DY214)</f>
        <v>0</v>
      </c>
      <c r="FX214" s="48" t="n">
        <f aca="false">IF((FX213*(1+FX$5/Setup!$C$36)+IF($V214=5,N($F214),0))-CB214-DZ214&lt;0.005,0,(FX213*(1+FX$5/Setup!$C$36)+IF($V214=5,N($F214),0))-CB214-DZ214)</f>
        <v>0</v>
      </c>
      <c r="FY214" s="48" t="n">
        <f aca="false">IF((FY213*(1+FY$5/Setup!$C$36)+IF($V214=6,N($F214),0))-CC214-EA214&lt;0.005,0,(FY213*(1+FY$5/Setup!$C$36)+IF($V214=6,N($F214),0))-CC214-EA214)</f>
        <v>0</v>
      </c>
      <c r="FZ214" s="48" t="n">
        <f aca="false">IF((FZ213*(1+FZ$5/Setup!$C$36)+IF($V214=7,N($F214),0))-CD214-EB214&lt;0.005,0,(FZ213*(1+FZ$5/Setup!$C$36)+IF($V214=7,N($F214),0))-CD214-EB214)</f>
        <v>0</v>
      </c>
      <c r="GA214" s="48" t="n">
        <f aca="false">IF((GA213*(1+GA$5/Setup!$C$36)+IF($V214=8,N($F214),0))-CE214-EC214&lt;0.005,0,(GA213*(1+GA$5/Setup!$C$36)+IF($V214=8,N($F214),0))-CE214-EC214)</f>
        <v>0</v>
      </c>
      <c r="GB214" s="48" t="n">
        <f aca="false">IF((GB213*(1+GB$5/Setup!$C$36)+IF($V214=9,N($F214),0))-CF214-ED214&lt;0.005,0,(GB213*(1+GB$5/Setup!$C$36)+IF($V214=9,N($F214),0))-CF214-ED214)</f>
        <v>0</v>
      </c>
      <c r="GC214" s="48" t="n">
        <f aca="false">IF((GC213*(1+GC$5/Setup!$C$36)+IF($V214=10,N($F214),0))-CG214-EE214&lt;0.005,0,(GC213*(1+GC$5/Setup!$C$36)+IF($V214=10,N($F214),0))-CG214-EE214)</f>
        <v>0</v>
      </c>
      <c r="GD214" s="48" t="n">
        <f aca="false">IF((GD213*(1+GD$5/Setup!$C$36)+IF($V214=11,N($F214),0))-CH214-EF214&lt;0.005,0,(GD213*(1+GD$5/Setup!$C$36)+IF($V214=11,N($F214),0))-CH214-EF214)</f>
        <v>0</v>
      </c>
      <c r="GE214" s="48" t="n">
        <f aca="false">IF((GE213*(1+GE$5/Setup!$C$36)+IF($V214=12,N($F214),0))-CI214-EG214&lt;0.005,0,(GE213*(1+GE$5/Setup!$C$36)+IF($V214=12,N($F214),0))-CI214-EG214)</f>
        <v>0</v>
      </c>
      <c r="GF214" s="48" t="n">
        <f aca="false">IF((GF213*(1+GF$5/Setup!$C$36)+IF($V214=13,N($F214),0))-CJ214-EH214&lt;0.005,0,(GF213*(1+GF$5/Setup!$C$36)+IF($V214=13,N($F214),0))-CJ214-EH214)</f>
        <v>0</v>
      </c>
      <c r="GG214" s="48" t="n">
        <f aca="false">IF((GG213*(1+GG$5/Setup!$C$36)+IF($V214=14,N($F214),0))-CK214-EI214&lt;0.005,0,(GG213*(1+GG$5/Setup!$C$36)+IF($V214=14,N($F214),0))-CK214-EI214)</f>
        <v>0</v>
      </c>
      <c r="GH214" s="48" t="n">
        <f aca="false">IF((GH213*(1+GH$5/Setup!$C$36)+IF($V214=15,N($F214),0))-CL214-EJ214&lt;0.005,0,(GH213*(1+GH$5/Setup!$C$36)+IF($V214=15,N($F214),0))-CL214-EJ214)</f>
        <v>0</v>
      </c>
      <c r="GI214" s="48" t="n">
        <f aca="false">IF((GI213*(1+GI$5/Setup!$C$36)+IF($V214=16,N($F214),0))-CM214-EK214&lt;0.005,0,(GI213*(1+GI$5/Setup!$C$36)+IF($V214=16,N($F214),0))-CM214-EK214)</f>
        <v>0</v>
      </c>
      <c r="GJ214" s="48" t="n">
        <f aca="false">IF((GJ213*(1+GJ$5/Setup!$C$36)+IF($V214=17,N($F214),0))-CN214-EL214&lt;0.005,0,(GJ213*(1+GJ$5/Setup!$C$36)+IF($V214=17,N($F214),0))-CN214-EL214)</f>
        <v>0</v>
      </c>
      <c r="GK214" s="48" t="n">
        <f aca="false">IF((GK213*(1+GK$5/Setup!$C$36)+IF($V214=18,N($F214),0))-CO214-EM214&lt;0.005,0,(GK213*(1+GK$5/Setup!$C$36)+IF($V214=18,N($F214),0))-CO214-EM214)</f>
        <v>0</v>
      </c>
      <c r="GL214" s="48" t="n">
        <f aca="false">IF((GL213*(1+GL$5/Setup!$C$36)+IF($V214=19,N($F214),0))-CP214-EN214&lt;0.005,0,(GL213*(1+GL$5/Setup!$C$36)+IF($V214=19,N($F214),0))-CP214-EN214)</f>
        <v>0</v>
      </c>
      <c r="GM214" s="48" t="n">
        <f aca="false">IF((GM213*(1+GM$5/Setup!$C$36)+IF($V214=20,N($F214),0))-CQ214-EO214&lt;0.005,0,(GM213*(1+GM$5/Setup!$C$36)+IF($V214=20,N($F214),0))-CQ214-EO214)</f>
        <v>0</v>
      </c>
      <c r="GN214" s="48" t="n">
        <f aca="false">IF((GN213*(1+GN$5/Setup!$C$36)+IF($V214=21,N($F214),0))-CR214-EP214&lt;0.005,0,(GN213*(1+GN$5/Setup!$C$36)+IF($V214=21,N($F214),0))-CR214-EP214)</f>
        <v>0</v>
      </c>
      <c r="GO214" s="48" t="n">
        <f aca="false">IF((GO213*(1+GO$5/Setup!$C$36)+IF($V214=22,N($F214),0))-CS214-EQ214&lt;0.005,0,(GO213*(1+GO$5/Setup!$C$36)+IF($V214=22,N($F214),0))-CS214-EQ214)</f>
        <v>0</v>
      </c>
      <c r="GP214" s="48" t="n">
        <f aca="false">IF((GP213*(1+GP$5/Setup!$C$36)+IF($V214=23,N($F214),0))-CT214-ER214&lt;0.005,0,(GP213*(1+GP$5/Setup!$C$36)+IF($V214=23,N($F214),0))-CT214-ER214)</f>
        <v>0</v>
      </c>
      <c r="GQ214" s="48" t="n">
        <f aca="false">IF((GQ213*(1+GQ$5/Setup!$C$36)+IF($V214=24,N($F214),0))-CU214-ES214&lt;0.005,0,(GQ213*(1+GQ$5/Setup!$C$36)+IF($V214=24,N($F214),0))-CU214-ES214)</f>
        <v>0</v>
      </c>
      <c r="GR214" s="48" t="n">
        <f aca="false">IF((GR213*(1+GR$5/Setup!$C$36)+IF($V214=25,N($F214),0))-CV214-ET214&lt;0.005,0,(GR213*(1+GR$5/Setup!$C$36)+IF($V214=25,N($F214),0))-CV214-ET214)</f>
        <v>0</v>
      </c>
      <c r="GS214" s="48" t="n">
        <f aca="false">IF((GS213*(1+GS$5/Setup!$C$36)+IF($V214=26,N($F214),0))-CW214-EU214&lt;0.005,0,(GS213*(1+GS$5/Setup!$C$36)+IF($V214=26,N($F214),0))-CW214-EU214)</f>
        <v>0</v>
      </c>
      <c r="GT214" s="48" t="n">
        <f aca="false">IF((GT213*(1+GT$5/Setup!$C$36)+IF($V214=27,N($F214),0))-CX214-EV214&lt;0.005,0,(GT213*(1+GT$5/Setup!$C$36)+IF($V214=27,N($F214),0))-CX214-EV214)</f>
        <v>0</v>
      </c>
      <c r="GU214" s="48" t="n">
        <f aca="false">IF((GU213*(1+GU$5/Setup!$C$36)+IF($V214=28,N($F214),0))-CY214-EW214&lt;0.005,0,(GU213*(1+GU$5/Setup!$C$36)+IF($V214=28,N($F214),0))-CY214-EW214)</f>
        <v>0</v>
      </c>
      <c r="GV214" s="48" t="n">
        <f aca="false">IF((GV213*(1+GV$5/Setup!$C$36)+IF($V214=29,N($F214),0))-CZ214-EX214&lt;0.005,0,(GV213*(1+GV$5/Setup!$C$36)+IF($V214=29,N($F214),0))-CZ214-EX214)</f>
        <v>0</v>
      </c>
      <c r="GW214" s="48" t="n">
        <f aca="false">IF((GW213*(1+GW$5/Setup!$C$36)+IF($V214=30,N($F214),0))-DA214-EY214&lt;0.005,0,(GW213*(1+GW$5/Setup!$C$36)+IF($V214=30,N($F214),0))-DA214-EY214)</f>
        <v>0</v>
      </c>
      <c r="GX214" s="48" t="n">
        <f aca="false">IF((GX213*(1+GX$5/Setup!$C$36)+IF($V214=31,N($F214),0))-DB214-EZ214&lt;0.005,0,(GX213*(1+GX$5/Setup!$C$36)+IF($V214=31,N($F214),0))-DB214-EZ214)</f>
        <v>0</v>
      </c>
      <c r="GY214" s="48" t="n">
        <f aca="false">IF((GY213*(1+GY$5/Setup!$C$36)+IF($V214=32,N($F214),0))-DC214-FA214&lt;0.005,0,(GY213*(1+GY$5/Setup!$C$36)+IF($V214=32,N($F214),0))-DC214-FA214)</f>
        <v>0</v>
      </c>
      <c r="GZ214" s="48" t="n">
        <f aca="false">IF((GZ213*(1+GZ$5/Setup!$C$36)+IF($V214=33,N($F214),0))-DD214-FB214&lt;0.005,0,(GZ213*(1+GZ$5/Setup!$C$36)+IF($V214=33,N($F214),0))-DD214-FB214)</f>
        <v>0</v>
      </c>
      <c r="HA214" s="48" t="n">
        <f aca="false">IF((HA213*(1+HA$5/Setup!$C$36)+IF($V214=34,N($F214),0))-DE214-FC214&lt;0.005,0,(HA213*(1+HA$5/Setup!$C$36)+IF($V214=34,N($F214),0))-DE214-FC214)</f>
        <v>0</v>
      </c>
      <c r="HB214" s="48" t="n">
        <f aca="false">IF((HB213*(1+HB$5/Setup!$C$36)+IF($V214=35,N($F214),0))-DF214-FD214&lt;0.005,0,(HB213*(1+HB$5/Setup!$C$36)+IF($V214=35,N($F214),0))-DF214-FD214)</f>
        <v>0</v>
      </c>
      <c r="HC214" s="48" t="n">
        <f aca="false">IF((HC213*(1+HC$5/Setup!$C$36)+IF($V214=36,N($F214),0))-DG214-FE214&lt;0.005,0,(HC213*(1+HC$5/Setup!$C$36)+IF($V214=36,N($F214),0))-DG214-FE214)</f>
        <v>0</v>
      </c>
      <c r="HD214" s="48" t="n">
        <f aca="false">IF((HD213*(1+HD$5/Setup!$C$36)+IF($V214=37,N($F214),0))-DH214-FF214&lt;0.005,0,(HD213*(1+HD$5/Setup!$C$36)+IF($V214=37,N($F214),0))-DH214-FF214)</f>
        <v>0</v>
      </c>
      <c r="HE214" s="48" t="n">
        <f aca="false">IF((HE213*(1+HE$5/Setup!$C$36)+IF($V214=38,N($F214),0))-DI214-FG214&lt;0.005,0,(HE213*(1+HE$5/Setup!$C$36)+IF($V214=38,N($F214),0))-DI214-FG214)</f>
        <v>0</v>
      </c>
      <c r="HF214" s="48" t="n">
        <f aca="false">IF((HF213*(1+HF$5/Setup!$C$36)+IF($V214=39,N($F214),0))-DJ214-FH214&lt;0.005,0,(HF213*(1+HF$5/Setup!$C$36)+IF($V214=39,N($F214),0))-DJ214-FH214)</f>
        <v>0</v>
      </c>
      <c r="HG214" s="48" t="n">
        <f aca="false">IF((HG213*(1+HG$5/Setup!$C$36)+IF($V214=40,N($F214),0))-DK214-FI214&lt;0.005,0,(HG213*(1+HG$5/Setup!$C$36)+IF($V214=40,N($F214),0))-DK214-FI214)</f>
        <v>0</v>
      </c>
      <c r="HH214" s="48" t="n">
        <f aca="false">IF((HH213*(1+HH$5/Setup!$C$36)+IF($V214=41,N($F214),0))-DL214-FJ214&lt;0.005,0,(HH213*(1+HH$5/Setup!$C$36)+IF($V214=41,N($F214),0))-DL214-FJ214)</f>
        <v>0</v>
      </c>
      <c r="HI214" s="48" t="n">
        <f aca="false">IF((HI213*(1+HI$5/Setup!$C$36)+IF($V214=42,N($F214),0))-DM214-FK214&lt;0.005,0,(HI213*(1+HI$5/Setup!$C$36)+IF($V214=42,N($F214),0))-DM214-FK214)</f>
        <v>0</v>
      </c>
      <c r="HJ214" s="48" t="n">
        <f aca="false">IF((HJ213*(1+HJ$5/Setup!$C$36)+IF($V214=43,N($F214),0))-DN214-FL214&lt;0.005,0,(HJ213*(1+HJ$5/Setup!$C$36)+IF($V214=43,N($F214),0))-DN214-FL214)</f>
        <v>0</v>
      </c>
      <c r="HK214" s="48" t="n">
        <f aca="false">IF((HK213*(1+HK$5/Setup!$C$36)+IF($V214=44,N($F214),0))-DO214-FM214&lt;0.005,0,(HK213*(1+HK$5/Setup!$C$36)+IF($V214=44,N($F214),0))-DO214-FM214)</f>
        <v>0</v>
      </c>
      <c r="HL214" s="48" t="n">
        <f aca="false">IF((HL213*(1+HL$5/Setup!$C$36)+IF($V214=45,N($F214),0))-DP214-FN214&lt;0.005,0,(HL213*(1+HL$5/Setup!$C$36)+IF($V214=45,N($F214),0))-DP214-FN214)</f>
        <v>0</v>
      </c>
      <c r="HM214" s="48" t="n">
        <f aca="false">IF((HM213*(1+HM$5/Setup!$C$36)+IF($V214=46,N($F214),0))-DQ214-FO214&lt;0.005,0,(HM213*(1+HM$5/Setup!$C$36)+IF($V214=46,N($F214),0))-DQ214-FO214)</f>
        <v>0</v>
      </c>
      <c r="HN214" s="48" t="n">
        <f aca="false">IF((HN213*(1+HN$5/Setup!$C$36)+IF($V214=47,N($F214),0))-DR214-FP214&lt;0.005,0,(HN213*(1+HN$5/Setup!$C$36)+IF($V214=47,N($F214),0))-DR214-FP214)</f>
        <v>0</v>
      </c>
      <c r="HO214" s="48" t="n">
        <f aca="false">IF((HO213*(1+HO$5/Setup!$C$36)+IF($V214=48,N($F214),0))-DS214-FQ214&lt;0.005,0,(HO213*(1+HO$5/Setup!$C$36)+IF($V214=48,N($F214),0))-DS214-FQ214)</f>
        <v>0</v>
      </c>
      <c r="HP214" s="48" t="n">
        <f aca="false">IF((HP213*(1+HP$5/Setup!$C$36)+IF($V214=49,N($F214),0))-DT214-FR214&lt;0.005,0,(HP213*(1+HP$5/Setup!$C$36)+IF($V214=49,N($F214),0))-DT214-FR214)</f>
        <v>0</v>
      </c>
      <c r="HQ214" s="48" t="n">
        <f aca="false">IF((HQ213*(1+HQ$5/Setup!$C$36)+IF($V214=50,N($F214),0))-DU214-FS214&lt;0.005,0,(HQ213*(1+HQ$5/Setup!$C$36)+IF($V214=50,N($F214),0))-DU214-FS214)</f>
        <v>0</v>
      </c>
    </row>
    <row r="215" customFormat="false" ht="15" hidden="false" customHeight="false" outlineLevel="0" collapsed="false">
      <c r="A215" s="44" t="n">
        <v>207</v>
      </c>
      <c r="B215" s="45" t="n">
        <f aca="false">IF(Setup!$C$7="Every month",EDATE(Setup!$C$8,($A215-1)),IF(Setup!$C$7="Twice a month",DATE(YEAR(Setup!$C$8),MONTH(Setup!$C$8)+INT((($A215-1)+Setup!$C$41)/2),MIN(IF(MOD(($A215-1)+Setup!$C$41,2)=0,Setup!$C$39,Setup!$C$40),DAY(EOMONTH(DATE(YEAR(Setup!$C$8),MONTH(Setup!$C$8)+INT((($A215-1)+Setup!$C$41)/2),1),0)))),Setup!$C$8+($A215-1)*IF(Setup!$C$7="Every week",7,14)))</f>
        <v>49209</v>
      </c>
      <c r="C215" s="45" t="n">
        <f aca="false">IF(Setup!$C$7="Every month",EDATE(Setup!$C$8,$A215),IF(Setup!$C$7="Twice a month",DATE(YEAR(Setup!$C$8),MONTH(Setup!$C$8)+INT(($A215+Setup!$C$41)/2),MIN(IF(MOD($A215+Setup!$C$41,2)=0,Setup!$C$39,Setup!$C$40),DAY(EOMONTH(DATE(YEAR(Setup!$C$8),MONTH(Setup!$C$8)+INT(($A215+Setup!$C$41)/2),1),0)))),Setup!$C$8+$A215*IF(Setup!$C$7="Every week",7,14)))</f>
        <v>49223</v>
      </c>
      <c r="D215" s="46"/>
      <c r="E215" s="47"/>
      <c r="F215" s="47"/>
      <c r="G215" s="47"/>
      <c r="H215" s="47"/>
      <c r="I215" s="48" t="n">
        <f aca="false">N(Setup!$C$11)+N(E215)</f>
        <v>100</v>
      </c>
      <c r="J215" s="48" t="n">
        <f aca="false">MIN(Setup!$C$37,MAX(I215,0))</f>
        <v>9.23076923076923</v>
      </c>
      <c r="K215" s="48" t="n">
        <f aca="false">MIN(MAX(N(Setup!$C$14)-L214,0),MAX(I215-J215,0))</f>
        <v>0</v>
      </c>
      <c r="L215" s="48" t="n">
        <f aca="false">L214+K215-N(G215)</f>
        <v>500</v>
      </c>
      <c r="M215" s="48" t="n">
        <f aca="false">M214+J215-N(H215)</f>
        <v>1910.76923076924</v>
      </c>
      <c r="N215" s="48" t="n">
        <f aca="false">SUM(BX215:DU215)</f>
        <v>0</v>
      </c>
      <c r="O215" s="48" t="n">
        <f aca="false">SUM(Z215:BW215)-N215</f>
        <v>0</v>
      </c>
      <c r="P215" s="48" t="n">
        <f aca="false">MAX(I215-J215-K215,0)+O215</f>
        <v>90.7692307692308</v>
      </c>
      <c r="Q215" s="48" t="n">
        <f aca="false">SUM(DV215:FS215)</f>
        <v>0</v>
      </c>
      <c r="R215" s="49" t="n">
        <f aca="false">N215+J215+K215+Q215</f>
        <v>9.23076923076923</v>
      </c>
      <c r="S215" s="48" t="n">
        <f aca="false">T215-T214-N(F215)+N215+Q215</f>
        <v>0</v>
      </c>
      <c r="T215" s="49" t="n">
        <f aca="false">SUM(FT215:HQ215)</f>
        <v>0</v>
      </c>
      <c r="U215" s="44" t="str">
        <f aca="false">IF(T214&lt;0.005,"",INDEX(Helpers!$C$2:$C$51,IF(_xlfn.MINIFS($DV$6:$FS$6,DV215:FS215,"&gt;0.005")=0,V215,_xlfn.MINIFS($DV$6:$FS$6,DV215:FS215,"&gt;0.005"))))</f>
        <v/>
      </c>
      <c r="V215" s="44" t="n">
        <f aca="false">IF(_xlfn.MINIFS($FT$6:$HQ$6,FT214:HQ214,"&gt;0.005")=0,1,_xlfn.MINIFS($FT$6:$HQ$6,FT214:HQ214,"&gt;0.005"))</f>
        <v>1</v>
      </c>
      <c r="W215" s="44" t="n">
        <f aca="false">IF(AND(D215&lt;&gt;"Paid",T214&gt;0.005),1,0)</f>
        <v>0</v>
      </c>
      <c r="X215" s="48" t="n">
        <f aca="false">SUMPRODUCT(((Helpers!$G$2:$G$51*(1+(Helpers!$D$2:$D$51+0.000000001)/12)^(($B215-Setup!$C$8)/(365.25/12))-Helpers!$E$2:$E$51*((1+(Helpers!$D$2:$D$51+0.000000001)/12)^(($B215-Setup!$C$8)/(365.25/12))-1)/((Helpers!$D$2:$D$51+0.000000001)/12))&gt;0)*(Helpers!$G$2:$G$51*(1+(Helpers!$D$2:$D$51+0.000000001)/12)^(($B215-Setup!$C$8)/(365.25/12))-Helpers!$E$2:$E$51*((1+(Helpers!$D$2:$D$51+0.000000001)/12)^(($B215-Setup!$C$8)/(365.25/12))-1)/((Helpers!$D$2:$D$51+0.000000001)/12)))</f>
        <v>0</v>
      </c>
      <c r="Y215" s="48"/>
      <c r="Z215" s="48" t="n">
        <f aca="false">IF(OR(N(Z$5)=0,Z$6=""),0,Z$5*((DATE(YEAR($B215),MONTH($B215),MIN(Z$6,DAY(EOMONTH($B215,0))))&gt;=$B215)*(DATE(YEAR($B215),MONTH($B215),MIN(Z$6,DAY(EOMONTH($B215,0))))&lt;$C215)+(DATE(YEAR($B215),MONTH($B215)+1,MIN(Z$6,DAY(EOMONTH($B215,1))))&gt;=$B215)*(DATE(YEAR($B215),MONTH($B215)+1,MIN(Z$6,DAY(EOMONTH($B215,1))))&lt;$C215)))</f>
        <v>0</v>
      </c>
      <c r="AA215" s="48" t="n">
        <f aca="false">IF(OR(N(AA$5)=0,AA$6=""),0,AA$5*((DATE(YEAR($B215),MONTH($B215),MIN(AA$6,DAY(EOMONTH($B215,0))))&gt;=$B215)*(DATE(YEAR($B215),MONTH($B215),MIN(AA$6,DAY(EOMONTH($B215,0))))&lt;$C215)+(DATE(YEAR($B215),MONTH($B215)+1,MIN(AA$6,DAY(EOMONTH($B215,1))))&gt;=$B215)*(DATE(YEAR($B215),MONTH($B215)+1,MIN(AA$6,DAY(EOMONTH($B215,1))))&lt;$C215)))</f>
        <v>0</v>
      </c>
      <c r="AB215" s="48" t="n">
        <f aca="false">IF(OR(N(AB$5)=0,AB$6=""),0,AB$5*((DATE(YEAR($B215),MONTH($B215),MIN(AB$6,DAY(EOMONTH($B215,0))))&gt;=$B215)*(DATE(YEAR($B215),MONTH($B215),MIN(AB$6,DAY(EOMONTH($B215,0))))&lt;$C215)+(DATE(YEAR($B215),MONTH($B215)+1,MIN(AB$6,DAY(EOMONTH($B215,1))))&gt;=$B215)*(DATE(YEAR($B215),MONTH($B215)+1,MIN(AB$6,DAY(EOMONTH($B215,1))))&lt;$C215)))</f>
        <v>0</v>
      </c>
      <c r="AC215" s="48" t="n">
        <f aca="false">IF(OR(N(AC$5)=0,AC$6=""),0,AC$5*((DATE(YEAR($B215),MONTH($B215),MIN(AC$6,DAY(EOMONTH($B215,0))))&gt;=$B215)*(DATE(YEAR($B215),MONTH($B215),MIN(AC$6,DAY(EOMONTH($B215,0))))&lt;$C215)+(DATE(YEAR($B215),MONTH($B215)+1,MIN(AC$6,DAY(EOMONTH($B215,1))))&gt;=$B215)*(DATE(YEAR($B215),MONTH($B215)+1,MIN(AC$6,DAY(EOMONTH($B215,1))))&lt;$C215)))</f>
        <v>0</v>
      </c>
      <c r="AD215" s="48" t="n">
        <f aca="false">IF(OR(N(AD$5)=0,AD$6=""),0,AD$5*((DATE(YEAR($B215),MONTH($B215),MIN(AD$6,DAY(EOMONTH($B215,0))))&gt;=$B215)*(DATE(YEAR($B215),MONTH($B215),MIN(AD$6,DAY(EOMONTH($B215,0))))&lt;$C215)+(DATE(YEAR($B215),MONTH($B215)+1,MIN(AD$6,DAY(EOMONTH($B215,1))))&gt;=$B215)*(DATE(YEAR($B215),MONTH($B215)+1,MIN(AD$6,DAY(EOMONTH($B215,1))))&lt;$C215)))</f>
        <v>0</v>
      </c>
      <c r="AE215" s="48" t="n">
        <f aca="false">IF(OR(N(AE$5)=0,AE$6=""),0,AE$5*((DATE(YEAR($B215),MONTH($B215),MIN(AE$6,DAY(EOMONTH($B215,0))))&gt;=$B215)*(DATE(YEAR($B215),MONTH($B215),MIN(AE$6,DAY(EOMONTH($B215,0))))&lt;$C215)+(DATE(YEAR($B215),MONTH($B215)+1,MIN(AE$6,DAY(EOMONTH($B215,1))))&gt;=$B215)*(DATE(YEAR($B215),MONTH($B215)+1,MIN(AE$6,DAY(EOMONTH($B215,1))))&lt;$C215)))</f>
        <v>0</v>
      </c>
      <c r="AF215" s="48" t="n">
        <f aca="false">IF(OR(N(AF$5)=0,AF$6=""),0,AF$5*((DATE(YEAR($B215),MONTH($B215),MIN(AF$6,DAY(EOMONTH($B215,0))))&gt;=$B215)*(DATE(YEAR($B215),MONTH($B215),MIN(AF$6,DAY(EOMONTH($B215,0))))&lt;$C215)+(DATE(YEAR($B215),MONTH($B215)+1,MIN(AF$6,DAY(EOMONTH($B215,1))))&gt;=$B215)*(DATE(YEAR($B215),MONTH($B215)+1,MIN(AF$6,DAY(EOMONTH($B215,1))))&lt;$C215)))</f>
        <v>0</v>
      </c>
      <c r="AG215" s="48" t="n">
        <f aca="false">IF(OR(N(AG$5)=0,AG$6=""),0,AG$5*((DATE(YEAR($B215),MONTH($B215),MIN(AG$6,DAY(EOMONTH($B215,0))))&gt;=$B215)*(DATE(YEAR($B215),MONTH($B215),MIN(AG$6,DAY(EOMONTH($B215,0))))&lt;$C215)+(DATE(YEAR($B215),MONTH($B215)+1,MIN(AG$6,DAY(EOMONTH($B215,1))))&gt;=$B215)*(DATE(YEAR($B215),MONTH($B215)+1,MIN(AG$6,DAY(EOMONTH($B215,1))))&lt;$C215)))</f>
        <v>0</v>
      </c>
      <c r="AH215" s="48" t="n">
        <f aca="false">IF(OR(N(AH$5)=0,AH$6=""),0,AH$5*((DATE(YEAR($B215),MONTH($B215),MIN(AH$6,DAY(EOMONTH($B215,0))))&gt;=$B215)*(DATE(YEAR($B215),MONTH($B215),MIN(AH$6,DAY(EOMONTH($B215,0))))&lt;$C215)+(DATE(YEAR($B215),MONTH($B215)+1,MIN(AH$6,DAY(EOMONTH($B215,1))))&gt;=$B215)*(DATE(YEAR($B215),MONTH($B215)+1,MIN(AH$6,DAY(EOMONTH($B215,1))))&lt;$C215)))</f>
        <v>0</v>
      </c>
      <c r="AI215" s="48" t="n">
        <f aca="false">IF(OR(N(AI$5)=0,AI$6=""),0,AI$5*((DATE(YEAR($B215),MONTH($B215),MIN(AI$6,DAY(EOMONTH($B215,0))))&gt;=$B215)*(DATE(YEAR($B215),MONTH($B215),MIN(AI$6,DAY(EOMONTH($B215,0))))&lt;$C215)+(DATE(YEAR($B215),MONTH($B215)+1,MIN(AI$6,DAY(EOMONTH($B215,1))))&gt;=$B215)*(DATE(YEAR($B215),MONTH($B215)+1,MIN(AI$6,DAY(EOMONTH($B215,1))))&lt;$C215)))</f>
        <v>0</v>
      </c>
      <c r="AJ215" s="48" t="n">
        <f aca="false">IF(OR(N(AJ$5)=0,AJ$6=""),0,AJ$5*((DATE(YEAR($B215),MONTH($B215),MIN(AJ$6,DAY(EOMONTH($B215,0))))&gt;=$B215)*(DATE(YEAR($B215),MONTH($B215),MIN(AJ$6,DAY(EOMONTH($B215,0))))&lt;$C215)+(DATE(YEAR($B215),MONTH($B215)+1,MIN(AJ$6,DAY(EOMONTH($B215,1))))&gt;=$B215)*(DATE(YEAR($B215),MONTH($B215)+1,MIN(AJ$6,DAY(EOMONTH($B215,1))))&lt;$C215)))</f>
        <v>0</v>
      </c>
      <c r="AK215" s="48" t="n">
        <f aca="false">IF(OR(N(AK$5)=0,AK$6=""),0,AK$5*((DATE(YEAR($B215),MONTH($B215),MIN(AK$6,DAY(EOMONTH($B215,0))))&gt;=$B215)*(DATE(YEAR($B215),MONTH($B215),MIN(AK$6,DAY(EOMONTH($B215,0))))&lt;$C215)+(DATE(YEAR($B215),MONTH($B215)+1,MIN(AK$6,DAY(EOMONTH($B215,1))))&gt;=$B215)*(DATE(YEAR($B215),MONTH($B215)+1,MIN(AK$6,DAY(EOMONTH($B215,1))))&lt;$C215)))</f>
        <v>0</v>
      </c>
      <c r="AL215" s="48" t="n">
        <f aca="false">IF(OR(N(AL$5)=0,AL$6=""),0,AL$5*((DATE(YEAR($B215),MONTH($B215),MIN(AL$6,DAY(EOMONTH($B215,0))))&gt;=$B215)*(DATE(YEAR($B215),MONTH($B215),MIN(AL$6,DAY(EOMONTH($B215,0))))&lt;$C215)+(DATE(YEAR($B215),MONTH($B215)+1,MIN(AL$6,DAY(EOMONTH($B215,1))))&gt;=$B215)*(DATE(YEAR($B215),MONTH($B215)+1,MIN(AL$6,DAY(EOMONTH($B215,1))))&lt;$C215)))</f>
        <v>0</v>
      </c>
      <c r="AM215" s="48" t="n">
        <f aca="false">IF(OR(N(AM$5)=0,AM$6=""),0,AM$5*((DATE(YEAR($B215),MONTH($B215),MIN(AM$6,DAY(EOMONTH($B215,0))))&gt;=$B215)*(DATE(YEAR($B215),MONTH($B215),MIN(AM$6,DAY(EOMONTH($B215,0))))&lt;$C215)+(DATE(YEAR($B215),MONTH($B215)+1,MIN(AM$6,DAY(EOMONTH($B215,1))))&gt;=$B215)*(DATE(YEAR($B215),MONTH($B215)+1,MIN(AM$6,DAY(EOMONTH($B215,1))))&lt;$C215)))</f>
        <v>0</v>
      </c>
      <c r="AN215" s="48" t="n">
        <f aca="false">IF(OR(N(AN$5)=0,AN$6=""),0,AN$5*((DATE(YEAR($B215),MONTH($B215),MIN(AN$6,DAY(EOMONTH($B215,0))))&gt;=$B215)*(DATE(YEAR($B215),MONTH($B215),MIN(AN$6,DAY(EOMONTH($B215,0))))&lt;$C215)+(DATE(YEAR($B215),MONTH($B215)+1,MIN(AN$6,DAY(EOMONTH($B215,1))))&gt;=$B215)*(DATE(YEAR($B215),MONTH($B215)+1,MIN(AN$6,DAY(EOMONTH($B215,1))))&lt;$C215)))</f>
        <v>0</v>
      </c>
      <c r="AO215" s="48" t="n">
        <f aca="false">IF(OR(N(AO$5)=0,AO$6=""),0,AO$5*((DATE(YEAR($B215),MONTH($B215),MIN(AO$6,DAY(EOMONTH($B215,0))))&gt;=$B215)*(DATE(YEAR($B215),MONTH($B215),MIN(AO$6,DAY(EOMONTH($B215,0))))&lt;$C215)+(DATE(YEAR($B215),MONTH($B215)+1,MIN(AO$6,DAY(EOMONTH($B215,1))))&gt;=$B215)*(DATE(YEAR($B215),MONTH($B215)+1,MIN(AO$6,DAY(EOMONTH($B215,1))))&lt;$C215)))</f>
        <v>0</v>
      </c>
      <c r="AP215" s="48" t="n">
        <f aca="false">IF(OR(N(AP$5)=0,AP$6=""),0,AP$5*((DATE(YEAR($B215),MONTH($B215),MIN(AP$6,DAY(EOMONTH($B215,0))))&gt;=$B215)*(DATE(YEAR($B215),MONTH($B215),MIN(AP$6,DAY(EOMONTH($B215,0))))&lt;$C215)+(DATE(YEAR($B215),MONTH($B215)+1,MIN(AP$6,DAY(EOMONTH($B215,1))))&gt;=$B215)*(DATE(YEAR($B215),MONTH($B215)+1,MIN(AP$6,DAY(EOMONTH($B215,1))))&lt;$C215)))</f>
        <v>0</v>
      </c>
      <c r="AQ215" s="48" t="n">
        <f aca="false">IF(OR(N(AQ$5)=0,AQ$6=""),0,AQ$5*((DATE(YEAR($B215),MONTH($B215),MIN(AQ$6,DAY(EOMONTH($B215,0))))&gt;=$B215)*(DATE(YEAR($B215),MONTH($B215),MIN(AQ$6,DAY(EOMONTH($B215,0))))&lt;$C215)+(DATE(YEAR($B215),MONTH($B215)+1,MIN(AQ$6,DAY(EOMONTH($B215,1))))&gt;=$B215)*(DATE(YEAR($B215),MONTH($B215)+1,MIN(AQ$6,DAY(EOMONTH($B215,1))))&lt;$C215)))</f>
        <v>0</v>
      </c>
      <c r="AR215" s="48" t="n">
        <f aca="false">IF(OR(N(AR$5)=0,AR$6=""),0,AR$5*((DATE(YEAR($B215),MONTH($B215),MIN(AR$6,DAY(EOMONTH($B215,0))))&gt;=$B215)*(DATE(YEAR($B215),MONTH($B215),MIN(AR$6,DAY(EOMONTH($B215,0))))&lt;$C215)+(DATE(YEAR($B215),MONTH($B215)+1,MIN(AR$6,DAY(EOMONTH($B215,1))))&gt;=$B215)*(DATE(YEAR($B215),MONTH($B215)+1,MIN(AR$6,DAY(EOMONTH($B215,1))))&lt;$C215)))</f>
        <v>0</v>
      </c>
      <c r="AS215" s="48" t="n">
        <f aca="false">IF(OR(N(AS$5)=0,AS$6=""),0,AS$5*((DATE(YEAR($B215),MONTH($B215),MIN(AS$6,DAY(EOMONTH($B215,0))))&gt;=$B215)*(DATE(YEAR($B215),MONTH($B215),MIN(AS$6,DAY(EOMONTH($B215,0))))&lt;$C215)+(DATE(YEAR($B215),MONTH($B215)+1,MIN(AS$6,DAY(EOMONTH($B215,1))))&gt;=$B215)*(DATE(YEAR($B215),MONTH($B215)+1,MIN(AS$6,DAY(EOMONTH($B215,1))))&lt;$C215)))</f>
        <v>0</v>
      </c>
      <c r="AT215" s="48" t="n">
        <f aca="false">IF(OR(N(AT$5)=0,AT$6=""),0,AT$5*((DATE(YEAR($B215),MONTH($B215),MIN(AT$6,DAY(EOMONTH($B215,0))))&gt;=$B215)*(DATE(YEAR($B215),MONTH($B215),MIN(AT$6,DAY(EOMONTH($B215,0))))&lt;$C215)+(DATE(YEAR($B215),MONTH($B215)+1,MIN(AT$6,DAY(EOMONTH($B215,1))))&gt;=$B215)*(DATE(YEAR($B215),MONTH($B215)+1,MIN(AT$6,DAY(EOMONTH($B215,1))))&lt;$C215)))</f>
        <v>0</v>
      </c>
      <c r="AU215" s="48" t="n">
        <f aca="false">IF(OR(N(AU$5)=0,AU$6=""),0,AU$5*((DATE(YEAR($B215),MONTH($B215),MIN(AU$6,DAY(EOMONTH($B215,0))))&gt;=$B215)*(DATE(YEAR($B215),MONTH($B215),MIN(AU$6,DAY(EOMONTH($B215,0))))&lt;$C215)+(DATE(YEAR($B215),MONTH($B215)+1,MIN(AU$6,DAY(EOMONTH($B215,1))))&gt;=$B215)*(DATE(YEAR($B215),MONTH($B215)+1,MIN(AU$6,DAY(EOMONTH($B215,1))))&lt;$C215)))</f>
        <v>0</v>
      </c>
      <c r="AV215" s="48" t="n">
        <f aca="false">IF(OR(N(AV$5)=0,AV$6=""),0,AV$5*((DATE(YEAR($B215),MONTH($B215),MIN(AV$6,DAY(EOMONTH($B215,0))))&gt;=$B215)*(DATE(YEAR($B215),MONTH($B215),MIN(AV$6,DAY(EOMONTH($B215,0))))&lt;$C215)+(DATE(YEAR($B215),MONTH($B215)+1,MIN(AV$6,DAY(EOMONTH($B215,1))))&gt;=$B215)*(DATE(YEAR($B215),MONTH($B215)+1,MIN(AV$6,DAY(EOMONTH($B215,1))))&lt;$C215)))</f>
        <v>0</v>
      </c>
      <c r="AW215" s="48" t="n">
        <f aca="false">IF(OR(N(AW$5)=0,AW$6=""),0,AW$5*((DATE(YEAR($B215),MONTH($B215),MIN(AW$6,DAY(EOMONTH($B215,0))))&gt;=$B215)*(DATE(YEAR($B215),MONTH($B215),MIN(AW$6,DAY(EOMONTH($B215,0))))&lt;$C215)+(DATE(YEAR($B215),MONTH($B215)+1,MIN(AW$6,DAY(EOMONTH($B215,1))))&gt;=$B215)*(DATE(YEAR($B215),MONTH($B215)+1,MIN(AW$6,DAY(EOMONTH($B215,1))))&lt;$C215)))</f>
        <v>0</v>
      </c>
      <c r="AX215" s="48" t="n">
        <f aca="false">IF(OR(N(AX$5)=0,AX$6=""),0,AX$5*((DATE(YEAR($B215),MONTH($B215),MIN(AX$6,DAY(EOMONTH($B215,0))))&gt;=$B215)*(DATE(YEAR($B215),MONTH($B215),MIN(AX$6,DAY(EOMONTH($B215,0))))&lt;$C215)+(DATE(YEAR($B215),MONTH($B215)+1,MIN(AX$6,DAY(EOMONTH($B215,1))))&gt;=$B215)*(DATE(YEAR($B215),MONTH($B215)+1,MIN(AX$6,DAY(EOMONTH($B215,1))))&lt;$C215)))</f>
        <v>0</v>
      </c>
      <c r="AY215" s="48" t="n">
        <f aca="false">IF(OR(N(AY$5)=0,AY$6=""),0,AY$5*((DATE(YEAR($B215),MONTH($B215),MIN(AY$6,DAY(EOMONTH($B215,0))))&gt;=$B215)*(DATE(YEAR($B215),MONTH($B215),MIN(AY$6,DAY(EOMONTH($B215,0))))&lt;$C215)+(DATE(YEAR($B215),MONTH($B215)+1,MIN(AY$6,DAY(EOMONTH($B215,1))))&gt;=$B215)*(DATE(YEAR($B215),MONTH($B215)+1,MIN(AY$6,DAY(EOMONTH($B215,1))))&lt;$C215)))</f>
        <v>0</v>
      </c>
      <c r="AZ215" s="48" t="n">
        <f aca="false">IF(OR(N(AZ$5)=0,AZ$6=""),0,AZ$5*((DATE(YEAR($B215),MONTH($B215),MIN(AZ$6,DAY(EOMONTH($B215,0))))&gt;=$B215)*(DATE(YEAR($B215),MONTH($B215),MIN(AZ$6,DAY(EOMONTH($B215,0))))&lt;$C215)+(DATE(YEAR($B215),MONTH($B215)+1,MIN(AZ$6,DAY(EOMONTH($B215,1))))&gt;=$B215)*(DATE(YEAR($B215),MONTH($B215)+1,MIN(AZ$6,DAY(EOMONTH($B215,1))))&lt;$C215)))</f>
        <v>0</v>
      </c>
      <c r="BA215" s="48" t="n">
        <f aca="false">IF(OR(N(BA$5)=0,BA$6=""),0,BA$5*((DATE(YEAR($B215),MONTH($B215),MIN(BA$6,DAY(EOMONTH($B215,0))))&gt;=$B215)*(DATE(YEAR($B215),MONTH($B215),MIN(BA$6,DAY(EOMONTH($B215,0))))&lt;$C215)+(DATE(YEAR($B215),MONTH($B215)+1,MIN(BA$6,DAY(EOMONTH($B215,1))))&gt;=$B215)*(DATE(YEAR($B215),MONTH($B215)+1,MIN(BA$6,DAY(EOMONTH($B215,1))))&lt;$C215)))</f>
        <v>0</v>
      </c>
      <c r="BB215" s="48" t="n">
        <f aca="false">IF(OR(N(BB$5)=0,BB$6=""),0,BB$5*((DATE(YEAR($B215),MONTH($B215),MIN(BB$6,DAY(EOMONTH($B215,0))))&gt;=$B215)*(DATE(YEAR($B215),MONTH($B215),MIN(BB$6,DAY(EOMONTH($B215,0))))&lt;$C215)+(DATE(YEAR($B215),MONTH($B215)+1,MIN(BB$6,DAY(EOMONTH($B215,1))))&gt;=$B215)*(DATE(YEAR($B215),MONTH($B215)+1,MIN(BB$6,DAY(EOMONTH($B215,1))))&lt;$C215)))</f>
        <v>0</v>
      </c>
      <c r="BC215" s="48" t="n">
        <f aca="false">IF(OR(N(BC$5)=0,BC$6=""),0,BC$5*((DATE(YEAR($B215),MONTH($B215),MIN(BC$6,DAY(EOMONTH($B215,0))))&gt;=$B215)*(DATE(YEAR($B215),MONTH($B215),MIN(BC$6,DAY(EOMONTH($B215,0))))&lt;$C215)+(DATE(YEAR($B215),MONTH($B215)+1,MIN(BC$6,DAY(EOMONTH($B215,1))))&gt;=$B215)*(DATE(YEAR($B215),MONTH($B215)+1,MIN(BC$6,DAY(EOMONTH($B215,1))))&lt;$C215)))</f>
        <v>0</v>
      </c>
      <c r="BD215" s="48" t="n">
        <f aca="false">IF(OR(N(BD$5)=0,BD$6=""),0,BD$5*((DATE(YEAR($B215),MONTH($B215),MIN(BD$6,DAY(EOMONTH($B215,0))))&gt;=$B215)*(DATE(YEAR($B215),MONTH($B215),MIN(BD$6,DAY(EOMONTH($B215,0))))&lt;$C215)+(DATE(YEAR($B215),MONTH($B215)+1,MIN(BD$6,DAY(EOMONTH($B215,1))))&gt;=$B215)*(DATE(YEAR($B215),MONTH($B215)+1,MIN(BD$6,DAY(EOMONTH($B215,1))))&lt;$C215)))</f>
        <v>0</v>
      </c>
      <c r="BE215" s="48" t="n">
        <f aca="false">IF(OR(N(BE$5)=0,BE$6=""),0,BE$5*((DATE(YEAR($B215),MONTH($B215),MIN(BE$6,DAY(EOMONTH($B215,0))))&gt;=$B215)*(DATE(YEAR($B215),MONTH($B215),MIN(BE$6,DAY(EOMONTH($B215,0))))&lt;$C215)+(DATE(YEAR($B215),MONTH($B215)+1,MIN(BE$6,DAY(EOMONTH($B215,1))))&gt;=$B215)*(DATE(YEAR($B215),MONTH($B215)+1,MIN(BE$6,DAY(EOMONTH($B215,1))))&lt;$C215)))</f>
        <v>0</v>
      </c>
      <c r="BF215" s="48" t="n">
        <f aca="false">IF(OR(N(BF$5)=0,BF$6=""),0,BF$5*((DATE(YEAR($B215),MONTH($B215),MIN(BF$6,DAY(EOMONTH($B215,0))))&gt;=$B215)*(DATE(YEAR($B215),MONTH($B215),MIN(BF$6,DAY(EOMONTH($B215,0))))&lt;$C215)+(DATE(YEAR($B215),MONTH($B215)+1,MIN(BF$6,DAY(EOMONTH($B215,1))))&gt;=$B215)*(DATE(YEAR($B215),MONTH($B215)+1,MIN(BF$6,DAY(EOMONTH($B215,1))))&lt;$C215)))</f>
        <v>0</v>
      </c>
      <c r="BG215" s="48" t="n">
        <f aca="false">IF(OR(N(BG$5)=0,BG$6=""),0,BG$5*((DATE(YEAR($B215),MONTH($B215),MIN(BG$6,DAY(EOMONTH($B215,0))))&gt;=$B215)*(DATE(YEAR($B215),MONTH($B215),MIN(BG$6,DAY(EOMONTH($B215,0))))&lt;$C215)+(DATE(YEAR($B215),MONTH($B215)+1,MIN(BG$6,DAY(EOMONTH($B215,1))))&gt;=$B215)*(DATE(YEAR($B215),MONTH($B215)+1,MIN(BG$6,DAY(EOMONTH($B215,1))))&lt;$C215)))</f>
        <v>0</v>
      </c>
      <c r="BH215" s="48" t="n">
        <f aca="false">IF(OR(N(BH$5)=0,BH$6=""),0,BH$5*((DATE(YEAR($B215),MONTH($B215),MIN(BH$6,DAY(EOMONTH($B215,0))))&gt;=$B215)*(DATE(YEAR($B215),MONTH($B215),MIN(BH$6,DAY(EOMONTH($B215,0))))&lt;$C215)+(DATE(YEAR($B215),MONTH($B215)+1,MIN(BH$6,DAY(EOMONTH($B215,1))))&gt;=$B215)*(DATE(YEAR($B215),MONTH($B215)+1,MIN(BH$6,DAY(EOMONTH($B215,1))))&lt;$C215)))</f>
        <v>0</v>
      </c>
      <c r="BI215" s="48" t="n">
        <f aca="false">IF(OR(N(BI$5)=0,BI$6=""),0,BI$5*((DATE(YEAR($B215),MONTH($B215),MIN(BI$6,DAY(EOMONTH($B215,0))))&gt;=$B215)*(DATE(YEAR($B215),MONTH($B215),MIN(BI$6,DAY(EOMONTH($B215,0))))&lt;$C215)+(DATE(YEAR($B215),MONTH($B215)+1,MIN(BI$6,DAY(EOMONTH($B215,1))))&gt;=$B215)*(DATE(YEAR($B215),MONTH($B215)+1,MIN(BI$6,DAY(EOMONTH($B215,1))))&lt;$C215)))</f>
        <v>0</v>
      </c>
      <c r="BJ215" s="48" t="n">
        <f aca="false">IF(OR(N(BJ$5)=0,BJ$6=""),0,BJ$5*((DATE(YEAR($B215),MONTH($B215),MIN(BJ$6,DAY(EOMONTH($B215,0))))&gt;=$B215)*(DATE(YEAR($B215),MONTH($B215),MIN(BJ$6,DAY(EOMONTH($B215,0))))&lt;$C215)+(DATE(YEAR($B215),MONTH($B215)+1,MIN(BJ$6,DAY(EOMONTH($B215,1))))&gt;=$B215)*(DATE(YEAR($B215),MONTH($B215)+1,MIN(BJ$6,DAY(EOMONTH($B215,1))))&lt;$C215)))</f>
        <v>0</v>
      </c>
      <c r="BK215" s="48" t="n">
        <f aca="false">IF(OR(N(BK$5)=0,BK$6=""),0,BK$5*((DATE(YEAR($B215),MONTH($B215),MIN(BK$6,DAY(EOMONTH($B215,0))))&gt;=$B215)*(DATE(YEAR($B215),MONTH($B215),MIN(BK$6,DAY(EOMONTH($B215,0))))&lt;$C215)+(DATE(YEAR($B215),MONTH($B215)+1,MIN(BK$6,DAY(EOMONTH($B215,1))))&gt;=$B215)*(DATE(YEAR($B215),MONTH($B215)+1,MIN(BK$6,DAY(EOMONTH($B215,1))))&lt;$C215)))</f>
        <v>0</v>
      </c>
      <c r="BL215" s="48" t="n">
        <f aca="false">IF(OR(N(BL$5)=0,BL$6=""),0,BL$5*((DATE(YEAR($B215),MONTH($B215),MIN(BL$6,DAY(EOMONTH($B215,0))))&gt;=$B215)*(DATE(YEAR($B215),MONTH($B215),MIN(BL$6,DAY(EOMONTH($B215,0))))&lt;$C215)+(DATE(YEAR($B215),MONTH($B215)+1,MIN(BL$6,DAY(EOMONTH($B215,1))))&gt;=$B215)*(DATE(YEAR($B215),MONTH($B215)+1,MIN(BL$6,DAY(EOMONTH($B215,1))))&lt;$C215)))</f>
        <v>0</v>
      </c>
      <c r="BM215" s="48" t="n">
        <f aca="false">IF(OR(N(BM$5)=0,BM$6=""),0,BM$5*((DATE(YEAR($B215),MONTH($B215),MIN(BM$6,DAY(EOMONTH($B215,0))))&gt;=$B215)*(DATE(YEAR($B215),MONTH($B215),MIN(BM$6,DAY(EOMONTH($B215,0))))&lt;$C215)+(DATE(YEAR($B215),MONTH($B215)+1,MIN(BM$6,DAY(EOMONTH($B215,1))))&gt;=$B215)*(DATE(YEAR($B215),MONTH($B215)+1,MIN(BM$6,DAY(EOMONTH($B215,1))))&lt;$C215)))</f>
        <v>0</v>
      </c>
      <c r="BN215" s="48" t="n">
        <f aca="false">IF(OR(N(BN$5)=0,BN$6=""),0,BN$5*((DATE(YEAR($B215),MONTH($B215),MIN(BN$6,DAY(EOMONTH($B215,0))))&gt;=$B215)*(DATE(YEAR($B215),MONTH($B215),MIN(BN$6,DAY(EOMONTH($B215,0))))&lt;$C215)+(DATE(YEAR($B215),MONTH($B215)+1,MIN(BN$6,DAY(EOMONTH($B215,1))))&gt;=$B215)*(DATE(YEAR($B215),MONTH($B215)+1,MIN(BN$6,DAY(EOMONTH($B215,1))))&lt;$C215)))</f>
        <v>0</v>
      </c>
      <c r="BO215" s="48" t="n">
        <f aca="false">IF(OR(N(BO$5)=0,BO$6=""),0,BO$5*((DATE(YEAR($B215),MONTH($B215),MIN(BO$6,DAY(EOMONTH($B215,0))))&gt;=$B215)*(DATE(YEAR($B215),MONTH($B215),MIN(BO$6,DAY(EOMONTH($B215,0))))&lt;$C215)+(DATE(YEAR($B215),MONTH($B215)+1,MIN(BO$6,DAY(EOMONTH($B215,1))))&gt;=$B215)*(DATE(YEAR($B215),MONTH($B215)+1,MIN(BO$6,DAY(EOMONTH($B215,1))))&lt;$C215)))</f>
        <v>0</v>
      </c>
      <c r="BP215" s="48" t="n">
        <f aca="false">IF(OR(N(BP$5)=0,BP$6=""),0,BP$5*((DATE(YEAR($B215),MONTH($B215),MIN(BP$6,DAY(EOMONTH($B215,0))))&gt;=$B215)*(DATE(YEAR($B215),MONTH($B215),MIN(BP$6,DAY(EOMONTH($B215,0))))&lt;$C215)+(DATE(YEAR($B215),MONTH($B215)+1,MIN(BP$6,DAY(EOMONTH($B215,1))))&gt;=$B215)*(DATE(YEAR($B215),MONTH($B215)+1,MIN(BP$6,DAY(EOMONTH($B215,1))))&lt;$C215)))</f>
        <v>0</v>
      </c>
      <c r="BQ215" s="48" t="n">
        <f aca="false">IF(OR(N(BQ$5)=0,BQ$6=""),0,BQ$5*((DATE(YEAR($B215),MONTH($B215),MIN(BQ$6,DAY(EOMONTH($B215,0))))&gt;=$B215)*(DATE(YEAR($B215),MONTH($B215),MIN(BQ$6,DAY(EOMONTH($B215,0))))&lt;$C215)+(DATE(YEAR($B215),MONTH($B215)+1,MIN(BQ$6,DAY(EOMONTH($B215,1))))&gt;=$B215)*(DATE(YEAR($B215),MONTH($B215)+1,MIN(BQ$6,DAY(EOMONTH($B215,1))))&lt;$C215)))</f>
        <v>0</v>
      </c>
      <c r="BR215" s="48" t="n">
        <f aca="false">IF(OR(N(BR$5)=0,BR$6=""),0,BR$5*((DATE(YEAR($B215),MONTH($B215),MIN(BR$6,DAY(EOMONTH($B215,0))))&gt;=$B215)*(DATE(YEAR($B215),MONTH($B215),MIN(BR$6,DAY(EOMONTH($B215,0))))&lt;$C215)+(DATE(YEAR($B215),MONTH($B215)+1,MIN(BR$6,DAY(EOMONTH($B215,1))))&gt;=$B215)*(DATE(YEAR($B215),MONTH($B215)+1,MIN(BR$6,DAY(EOMONTH($B215,1))))&lt;$C215)))</f>
        <v>0</v>
      </c>
      <c r="BS215" s="48" t="n">
        <f aca="false">IF(OR(N(BS$5)=0,BS$6=""),0,BS$5*((DATE(YEAR($B215),MONTH($B215),MIN(BS$6,DAY(EOMONTH($B215,0))))&gt;=$B215)*(DATE(YEAR($B215),MONTH($B215),MIN(BS$6,DAY(EOMONTH($B215,0))))&lt;$C215)+(DATE(YEAR($B215),MONTH($B215)+1,MIN(BS$6,DAY(EOMONTH($B215,1))))&gt;=$B215)*(DATE(YEAR($B215),MONTH($B215)+1,MIN(BS$6,DAY(EOMONTH($B215,1))))&lt;$C215)))</f>
        <v>0</v>
      </c>
      <c r="BT215" s="48" t="n">
        <f aca="false">IF(OR(N(BT$5)=0,BT$6=""),0,BT$5*((DATE(YEAR($B215),MONTH($B215),MIN(BT$6,DAY(EOMONTH($B215,0))))&gt;=$B215)*(DATE(YEAR($B215),MONTH($B215),MIN(BT$6,DAY(EOMONTH($B215,0))))&lt;$C215)+(DATE(YEAR($B215),MONTH($B215)+1,MIN(BT$6,DAY(EOMONTH($B215,1))))&gt;=$B215)*(DATE(YEAR($B215),MONTH($B215)+1,MIN(BT$6,DAY(EOMONTH($B215,1))))&lt;$C215)))</f>
        <v>0</v>
      </c>
      <c r="BU215" s="48" t="n">
        <f aca="false">IF(OR(N(BU$5)=0,BU$6=""),0,BU$5*((DATE(YEAR($B215),MONTH($B215),MIN(BU$6,DAY(EOMONTH($B215,0))))&gt;=$B215)*(DATE(YEAR($B215),MONTH($B215),MIN(BU$6,DAY(EOMONTH($B215,0))))&lt;$C215)+(DATE(YEAR($B215),MONTH($B215)+1,MIN(BU$6,DAY(EOMONTH($B215,1))))&gt;=$B215)*(DATE(YEAR($B215),MONTH($B215)+1,MIN(BU$6,DAY(EOMONTH($B215,1))))&lt;$C215)))</f>
        <v>0</v>
      </c>
      <c r="BV215" s="48" t="n">
        <f aca="false">IF(OR(N(BV$5)=0,BV$6=""),0,BV$5*((DATE(YEAR($B215),MONTH($B215),MIN(BV$6,DAY(EOMONTH($B215,0))))&gt;=$B215)*(DATE(YEAR($B215),MONTH($B215),MIN(BV$6,DAY(EOMONTH($B215,0))))&lt;$C215)+(DATE(YEAR($B215),MONTH($B215)+1,MIN(BV$6,DAY(EOMONTH($B215,1))))&gt;=$B215)*(DATE(YEAR($B215),MONTH($B215)+1,MIN(BV$6,DAY(EOMONTH($B215,1))))&lt;$C215)))</f>
        <v>0</v>
      </c>
      <c r="BW215" s="48" t="n">
        <f aca="false">IF(OR(N(BW$5)=0,BW$6=""),0,BW$5*((DATE(YEAR($B215),MONTH($B215),MIN(BW$6,DAY(EOMONTH($B215,0))))&gt;=$B215)*(DATE(YEAR($B215),MONTH($B215),MIN(BW$6,DAY(EOMONTH($B215,0))))&lt;$C215)+(DATE(YEAR($B215),MONTH($B215)+1,MIN(BW$6,DAY(EOMONTH($B215,1))))&gt;=$B215)*(DATE(YEAR($B215),MONTH($B215)+1,MIN(BW$6,DAY(EOMONTH($B215,1))))&lt;$C215)))</f>
        <v>0</v>
      </c>
      <c r="BX215" s="48" t="n">
        <f aca="false">MIN(Z215,(FT214*(1+FT$5/Setup!$C$36)+IF($V215=1,N($F215),0)))</f>
        <v>0</v>
      </c>
      <c r="BY215" s="48" t="n">
        <f aca="false">MIN(AA215,(FU214*(1+FU$5/Setup!$C$36)+IF($V215=2,N($F215),0)))</f>
        <v>0</v>
      </c>
      <c r="BZ215" s="48" t="n">
        <f aca="false">MIN(AB215,(FV214*(1+FV$5/Setup!$C$36)+IF($V215=3,N($F215),0)))</f>
        <v>0</v>
      </c>
      <c r="CA215" s="48" t="n">
        <f aca="false">MIN(AC215,(FW214*(1+FW$5/Setup!$C$36)+IF($V215=4,N($F215),0)))</f>
        <v>0</v>
      </c>
      <c r="CB215" s="48" t="n">
        <f aca="false">MIN(AD215,(FX214*(1+FX$5/Setup!$C$36)+IF($V215=5,N($F215),0)))</f>
        <v>0</v>
      </c>
      <c r="CC215" s="48" t="n">
        <f aca="false">MIN(AE215,(FY214*(1+FY$5/Setup!$C$36)+IF($V215=6,N($F215),0)))</f>
        <v>0</v>
      </c>
      <c r="CD215" s="48" t="n">
        <f aca="false">MIN(AF215,(FZ214*(1+FZ$5/Setup!$C$36)+IF($V215=7,N($F215),0)))</f>
        <v>0</v>
      </c>
      <c r="CE215" s="48" t="n">
        <f aca="false">MIN(AG215,(GA214*(1+GA$5/Setup!$C$36)+IF($V215=8,N($F215),0)))</f>
        <v>0</v>
      </c>
      <c r="CF215" s="48" t="n">
        <f aca="false">MIN(AH215,(GB214*(1+GB$5/Setup!$C$36)+IF($V215=9,N($F215),0)))</f>
        <v>0</v>
      </c>
      <c r="CG215" s="48" t="n">
        <f aca="false">MIN(AI215,(GC214*(1+GC$5/Setup!$C$36)+IF($V215=10,N($F215),0)))</f>
        <v>0</v>
      </c>
      <c r="CH215" s="48" t="n">
        <f aca="false">MIN(AJ215,(GD214*(1+GD$5/Setup!$C$36)+IF($V215=11,N($F215),0)))</f>
        <v>0</v>
      </c>
      <c r="CI215" s="48" t="n">
        <f aca="false">MIN(AK215,(GE214*(1+GE$5/Setup!$C$36)+IF($V215=12,N($F215),0)))</f>
        <v>0</v>
      </c>
      <c r="CJ215" s="48" t="n">
        <f aca="false">MIN(AL215,(GF214*(1+GF$5/Setup!$C$36)+IF($V215=13,N($F215),0)))</f>
        <v>0</v>
      </c>
      <c r="CK215" s="48" t="n">
        <f aca="false">MIN(AM215,(GG214*(1+GG$5/Setup!$C$36)+IF($V215=14,N($F215),0)))</f>
        <v>0</v>
      </c>
      <c r="CL215" s="48" t="n">
        <f aca="false">MIN(AN215,(GH214*(1+GH$5/Setup!$C$36)+IF($V215=15,N($F215),0)))</f>
        <v>0</v>
      </c>
      <c r="CM215" s="48" t="n">
        <f aca="false">MIN(AO215,(GI214*(1+GI$5/Setup!$C$36)+IF($V215=16,N($F215),0)))</f>
        <v>0</v>
      </c>
      <c r="CN215" s="48" t="n">
        <f aca="false">MIN(AP215,(GJ214*(1+GJ$5/Setup!$C$36)+IF($V215=17,N($F215),0)))</f>
        <v>0</v>
      </c>
      <c r="CO215" s="48" t="n">
        <f aca="false">MIN(AQ215,(GK214*(1+GK$5/Setup!$C$36)+IF($V215=18,N($F215),0)))</f>
        <v>0</v>
      </c>
      <c r="CP215" s="48" t="n">
        <f aca="false">MIN(AR215,(GL214*(1+GL$5/Setup!$C$36)+IF($V215=19,N($F215),0)))</f>
        <v>0</v>
      </c>
      <c r="CQ215" s="48" t="n">
        <f aca="false">MIN(AS215,(GM214*(1+GM$5/Setup!$C$36)+IF($V215=20,N($F215),0)))</f>
        <v>0</v>
      </c>
      <c r="CR215" s="48" t="n">
        <f aca="false">MIN(AT215,(GN214*(1+GN$5/Setup!$C$36)+IF($V215=21,N($F215),0)))</f>
        <v>0</v>
      </c>
      <c r="CS215" s="48" t="n">
        <f aca="false">MIN(AU215,(GO214*(1+GO$5/Setup!$C$36)+IF($V215=22,N($F215),0)))</f>
        <v>0</v>
      </c>
      <c r="CT215" s="48" t="n">
        <f aca="false">MIN(AV215,(GP214*(1+GP$5/Setup!$C$36)+IF($V215=23,N($F215),0)))</f>
        <v>0</v>
      </c>
      <c r="CU215" s="48" t="n">
        <f aca="false">MIN(AW215,(GQ214*(1+GQ$5/Setup!$C$36)+IF($V215=24,N($F215),0)))</f>
        <v>0</v>
      </c>
      <c r="CV215" s="48" t="n">
        <f aca="false">MIN(AX215,(GR214*(1+GR$5/Setup!$C$36)+IF($V215=25,N($F215),0)))</f>
        <v>0</v>
      </c>
      <c r="CW215" s="48" t="n">
        <f aca="false">MIN(AY215,(GS214*(1+GS$5/Setup!$C$36)+IF($V215=26,N($F215),0)))</f>
        <v>0</v>
      </c>
      <c r="CX215" s="48" t="n">
        <f aca="false">MIN(AZ215,(GT214*(1+GT$5/Setup!$C$36)+IF($V215=27,N($F215),0)))</f>
        <v>0</v>
      </c>
      <c r="CY215" s="48" t="n">
        <f aca="false">MIN(BA215,(GU214*(1+GU$5/Setup!$C$36)+IF($V215=28,N($F215),0)))</f>
        <v>0</v>
      </c>
      <c r="CZ215" s="48" t="n">
        <f aca="false">MIN(BB215,(GV214*(1+GV$5/Setup!$C$36)+IF($V215=29,N($F215),0)))</f>
        <v>0</v>
      </c>
      <c r="DA215" s="48" t="n">
        <f aca="false">MIN(BC215,(GW214*(1+GW$5/Setup!$C$36)+IF($V215=30,N($F215),0)))</f>
        <v>0</v>
      </c>
      <c r="DB215" s="48" t="n">
        <f aca="false">MIN(BD215,(GX214*(1+GX$5/Setup!$C$36)+IF($V215=31,N($F215),0)))</f>
        <v>0</v>
      </c>
      <c r="DC215" s="48" t="n">
        <f aca="false">MIN(BE215,(GY214*(1+GY$5/Setup!$C$36)+IF($V215=32,N($F215),0)))</f>
        <v>0</v>
      </c>
      <c r="DD215" s="48" t="n">
        <f aca="false">MIN(BF215,(GZ214*(1+GZ$5/Setup!$C$36)+IF($V215=33,N($F215),0)))</f>
        <v>0</v>
      </c>
      <c r="DE215" s="48" t="n">
        <f aca="false">MIN(BG215,(HA214*(1+HA$5/Setup!$C$36)+IF($V215=34,N($F215),0)))</f>
        <v>0</v>
      </c>
      <c r="DF215" s="48" t="n">
        <f aca="false">MIN(BH215,(HB214*(1+HB$5/Setup!$C$36)+IF($V215=35,N($F215),0)))</f>
        <v>0</v>
      </c>
      <c r="DG215" s="48" t="n">
        <f aca="false">MIN(BI215,(HC214*(1+HC$5/Setup!$C$36)+IF($V215=36,N($F215),0)))</f>
        <v>0</v>
      </c>
      <c r="DH215" s="48" t="n">
        <f aca="false">MIN(BJ215,(HD214*(1+HD$5/Setup!$C$36)+IF($V215=37,N($F215),0)))</f>
        <v>0</v>
      </c>
      <c r="DI215" s="48" t="n">
        <f aca="false">MIN(BK215,(HE214*(1+HE$5/Setup!$C$36)+IF($V215=38,N($F215),0)))</f>
        <v>0</v>
      </c>
      <c r="DJ215" s="48" t="n">
        <f aca="false">MIN(BL215,(HF214*(1+HF$5/Setup!$C$36)+IF($V215=39,N($F215),0)))</f>
        <v>0</v>
      </c>
      <c r="DK215" s="48" t="n">
        <f aca="false">MIN(BM215,(HG214*(1+HG$5/Setup!$C$36)+IF($V215=40,N($F215),0)))</f>
        <v>0</v>
      </c>
      <c r="DL215" s="48" t="n">
        <f aca="false">MIN(BN215,(HH214*(1+HH$5/Setup!$C$36)+IF($V215=41,N($F215),0)))</f>
        <v>0</v>
      </c>
      <c r="DM215" s="48" t="n">
        <f aca="false">MIN(BO215,(HI214*(1+HI$5/Setup!$C$36)+IF($V215=42,N($F215),0)))</f>
        <v>0</v>
      </c>
      <c r="DN215" s="48" t="n">
        <f aca="false">MIN(BP215,(HJ214*(1+HJ$5/Setup!$C$36)+IF($V215=43,N($F215),0)))</f>
        <v>0</v>
      </c>
      <c r="DO215" s="48" t="n">
        <f aca="false">MIN(BQ215,(HK214*(1+HK$5/Setup!$C$36)+IF($V215=44,N($F215),0)))</f>
        <v>0</v>
      </c>
      <c r="DP215" s="48" t="n">
        <f aca="false">MIN(BR215,(HL214*(1+HL$5/Setup!$C$36)+IF($V215=45,N($F215),0)))</f>
        <v>0</v>
      </c>
      <c r="DQ215" s="48" t="n">
        <f aca="false">MIN(BS215,(HM214*(1+HM$5/Setup!$C$36)+IF($V215=46,N($F215),0)))</f>
        <v>0</v>
      </c>
      <c r="DR215" s="48" t="n">
        <f aca="false">MIN(BT215,(HN214*(1+HN$5/Setup!$C$36)+IF($V215=47,N($F215),0)))</f>
        <v>0</v>
      </c>
      <c r="DS215" s="48" t="n">
        <f aca="false">MIN(BU215,(HO214*(1+HO$5/Setup!$C$36)+IF($V215=48,N($F215),0)))</f>
        <v>0</v>
      </c>
      <c r="DT215" s="48" t="n">
        <f aca="false">MIN(BV215,(HP214*(1+HP$5/Setup!$C$36)+IF($V215=49,N($F215),0)))</f>
        <v>0</v>
      </c>
      <c r="DU215" s="48" t="n">
        <f aca="false">MIN(BW215,(HQ214*(1+HQ$5/Setup!$C$36)+IF($V215=50,N($F215),0)))</f>
        <v>0</v>
      </c>
      <c r="DV215" s="48" t="n">
        <f aca="false">MIN(MAX((FT214*(1+FT$5/Setup!$C$36)+IF($V215=1,N($F215),0))-BX215,0),MAX($P215-0,0))</f>
        <v>0</v>
      </c>
      <c r="DW215" s="48" t="n">
        <f aca="false">MIN(MAX((FU214*(1+FU$5/Setup!$C$36)+IF($V215=2,N($F215),0))-BY215,0),MAX($P215-SUM(DV215:DV215),0))</f>
        <v>0</v>
      </c>
      <c r="DX215" s="48" t="n">
        <f aca="false">MIN(MAX((FV214*(1+FV$5/Setup!$C$36)+IF($V215=3,N($F215),0))-BZ215,0),MAX($P215-SUM(DV215:DW215),0))</f>
        <v>0</v>
      </c>
      <c r="DY215" s="48" t="n">
        <f aca="false">MIN(MAX((FW214*(1+FW$5/Setup!$C$36)+IF($V215=4,N($F215),0))-CA215,0),MAX($P215-SUM(DV215:DX215),0))</f>
        <v>0</v>
      </c>
      <c r="DZ215" s="48" t="n">
        <f aca="false">MIN(MAX((FX214*(1+FX$5/Setup!$C$36)+IF($V215=5,N($F215),0))-CB215,0),MAX($P215-SUM(DV215:DY215),0))</f>
        <v>0</v>
      </c>
      <c r="EA215" s="48" t="n">
        <f aca="false">MIN(MAX((FY214*(1+FY$5/Setup!$C$36)+IF($V215=6,N($F215),0))-CC215,0),MAX($P215-SUM(DV215:DZ215),0))</f>
        <v>0</v>
      </c>
      <c r="EB215" s="48" t="n">
        <f aca="false">MIN(MAX((FZ214*(1+FZ$5/Setup!$C$36)+IF($V215=7,N($F215),0))-CD215,0),MAX($P215-SUM(DV215:EA215),0))</f>
        <v>0</v>
      </c>
      <c r="EC215" s="48" t="n">
        <f aca="false">MIN(MAX((GA214*(1+GA$5/Setup!$C$36)+IF($V215=8,N($F215),0))-CE215,0),MAX($P215-SUM(DV215:EB215),0))</f>
        <v>0</v>
      </c>
      <c r="ED215" s="48" t="n">
        <f aca="false">MIN(MAX((GB214*(1+GB$5/Setup!$C$36)+IF($V215=9,N($F215),0))-CF215,0),MAX($P215-SUM(DV215:EC215),0))</f>
        <v>0</v>
      </c>
      <c r="EE215" s="48" t="n">
        <f aca="false">MIN(MAX((GC214*(1+GC$5/Setup!$C$36)+IF($V215=10,N($F215),0))-CG215,0),MAX($P215-SUM(DV215:ED215),0))</f>
        <v>0</v>
      </c>
      <c r="EF215" s="48" t="n">
        <f aca="false">MIN(MAX((GD214*(1+GD$5/Setup!$C$36)+IF($V215=11,N($F215),0))-CH215,0),MAX($P215-SUM(DV215:EE215),0))</f>
        <v>0</v>
      </c>
      <c r="EG215" s="48" t="n">
        <f aca="false">MIN(MAX((GE214*(1+GE$5/Setup!$C$36)+IF($V215=12,N($F215),0))-CI215,0),MAX($P215-SUM(DV215:EF215),0))</f>
        <v>0</v>
      </c>
      <c r="EH215" s="48" t="n">
        <f aca="false">MIN(MAX((GF214*(1+GF$5/Setup!$C$36)+IF($V215=13,N($F215),0))-CJ215,0),MAX($P215-SUM(DV215:EG215),0))</f>
        <v>0</v>
      </c>
      <c r="EI215" s="48" t="n">
        <f aca="false">MIN(MAX((GG214*(1+GG$5/Setup!$C$36)+IF($V215=14,N($F215),0))-CK215,0),MAX($P215-SUM(DV215:EH215),0))</f>
        <v>0</v>
      </c>
      <c r="EJ215" s="48" t="n">
        <f aca="false">MIN(MAX((GH214*(1+GH$5/Setup!$C$36)+IF($V215=15,N($F215),0))-CL215,0),MAX($P215-SUM(DV215:EI215),0))</f>
        <v>0</v>
      </c>
      <c r="EK215" s="48" t="n">
        <f aca="false">MIN(MAX((GI214*(1+GI$5/Setup!$C$36)+IF($V215=16,N($F215),0))-CM215,0),MAX($P215-SUM(DV215:EJ215),0))</f>
        <v>0</v>
      </c>
      <c r="EL215" s="48" t="n">
        <f aca="false">MIN(MAX((GJ214*(1+GJ$5/Setup!$C$36)+IF($V215=17,N($F215),0))-CN215,0),MAX($P215-SUM(DV215:EK215),0))</f>
        <v>0</v>
      </c>
      <c r="EM215" s="48" t="n">
        <f aca="false">MIN(MAX((GK214*(1+GK$5/Setup!$C$36)+IF($V215=18,N($F215),0))-CO215,0),MAX($P215-SUM(DV215:EL215),0))</f>
        <v>0</v>
      </c>
      <c r="EN215" s="48" t="n">
        <f aca="false">MIN(MAX((GL214*(1+GL$5/Setup!$C$36)+IF($V215=19,N($F215),0))-CP215,0),MAX($P215-SUM(DV215:EM215),0))</f>
        <v>0</v>
      </c>
      <c r="EO215" s="48" t="n">
        <f aca="false">MIN(MAX((GM214*(1+GM$5/Setup!$C$36)+IF($V215=20,N($F215),0))-CQ215,0),MAX($P215-SUM(DV215:EN215),0))</f>
        <v>0</v>
      </c>
      <c r="EP215" s="48" t="n">
        <f aca="false">MIN(MAX((GN214*(1+GN$5/Setup!$C$36)+IF($V215=21,N($F215),0))-CR215,0),MAX($P215-SUM(DV215:EO215),0))</f>
        <v>0</v>
      </c>
      <c r="EQ215" s="48" t="n">
        <f aca="false">MIN(MAX((GO214*(1+GO$5/Setup!$C$36)+IF($V215=22,N($F215),0))-CS215,0),MAX($P215-SUM(DV215:EP215),0))</f>
        <v>0</v>
      </c>
      <c r="ER215" s="48" t="n">
        <f aca="false">MIN(MAX((GP214*(1+GP$5/Setup!$C$36)+IF($V215=23,N($F215),0))-CT215,0),MAX($P215-SUM(DV215:EQ215),0))</f>
        <v>0</v>
      </c>
      <c r="ES215" s="48" t="n">
        <f aca="false">MIN(MAX((GQ214*(1+GQ$5/Setup!$C$36)+IF($V215=24,N($F215),0))-CU215,0),MAX($P215-SUM(DV215:ER215),0))</f>
        <v>0</v>
      </c>
      <c r="ET215" s="48" t="n">
        <f aca="false">MIN(MAX((GR214*(1+GR$5/Setup!$C$36)+IF($V215=25,N($F215),0))-CV215,0),MAX($P215-SUM(DV215:ES215),0))</f>
        <v>0</v>
      </c>
      <c r="EU215" s="48" t="n">
        <f aca="false">MIN(MAX((GS214*(1+GS$5/Setup!$C$36)+IF($V215=26,N($F215),0))-CW215,0),MAX($P215-SUM(DV215:ET215),0))</f>
        <v>0</v>
      </c>
      <c r="EV215" s="48" t="n">
        <f aca="false">MIN(MAX((GT214*(1+GT$5/Setup!$C$36)+IF($V215=27,N($F215),0))-CX215,0),MAX($P215-SUM(DV215:EU215),0))</f>
        <v>0</v>
      </c>
      <c r="EW215" s="48" t="n">
        <f aca="false">MIN(MAX((GU214*(1+GU$5/Setup!$C$36)+IF($V215=28,N($F215),0))-CY215,0),MAX($P215-SUM(DV215:EV215),0))</f>
        <v>0</v>
      </c>
      <c r="EX215" s="48" t="n">
        <f aca="false">MIN(MAX((GV214*(1+GV$5/Setup!$C$36)+IF($V215=29,N($F215),0))-CZ215,0),MAX($P215-SUM(DV215:EW215),0))</f>
        <v>0</v>
      </c>
      <c r="EY215" s="48" t="n">
        <f aca="false">MIN(MAX((GW214*(1+GW$5/Setup!$C$36)+IF($V215=30,N($F215),0))-DA215,0),MAX($P215-SUM(DV215:EX215),0))</f>
        <v>0</v>
      </c>
      <c r="EZ215" s="48" t="n">
        <f aca="false">MIN(MAX((GX214*(1+GX$5/Setup!$C$36)+IF($V215=31,N($F215),0))-DB215,0),MAX($P215-SUM(DV215:EY215),0))</f>
        <v>0</v>
      </c>
      <c r="FA215" s="48" t="n">
        <f aca="false">MIN(MAX((GY214*(1+GY$5/Setup!$C$36)+IF($V215=32,N($F215),0))-DC215,0),MAX($P215-SUM(DV215:EZ215),0))</f>
        <v>0</v>
      </c>
      <c r="FB215" s="48" t="n">
        <f aca="false">MIN(MAX((GZ214*(1+GZ$5/Setup!$C$36)+IF($V215=33,N($F215),0))-DD215,0),MAX($P215-SUM(DV215:FA215),0))</f>
        <v>0</v>
      </c>
      <c r="FC215" s="48" t="n">
        <f aca="false">MIN(MAX((HA214*(1+HA$5/Setup!$C$36)+IF($V215=34,N($F215),0))-DE215,0),MAX($P215-SUM(DV215:FB215),0))</f>
        <v>0</v>
      </c>
      <c r="FD215" s="48" t="n">
        <f aca="false">MIN(MAX((HB214*(1+HB$5/Setup!$C$36)+IF($V215=35,N($F215),0))-DF215,0),MAX($P215-SUM(DV215:FC215),0))</f>
        <v>0</v>
      </c>
      <c r="FE215" s="48" t="n">
        <f aca="false">MIN(MAX((HC214*(1+HC$5/Setup!$C$36)+IF($V215=36,N($F215),0))-DG215,0),MAX($P215-SUM(DV215:FD215),0))</f>
        <v>0</v>
      </c>
      <c r="FF215" s="48" t="n">
        <f aca="false">MIN(MAX((HD214*(1+HD$5/Setup!$C$36)+IF($V215=37,N($F215),0))-DH215,0),MAX($P215-SUM(DV215:FE215),0))</f>
        <v>0</v>
      </c>
      <c r="FG215" s="48" t="n">
        <f aca="false">MIN(MAX((HE214*(1+HE$5/Setup!$C$36)+IF($V215=38,N($F215),0))-DI215,0),MAX($P215-SUM(DV215:FF215),0))</f>
        <v>0</v>
      </c>
      <c r="FH215" s="48" t="n">
        <f aca="false">MIN(MAX((HF214*(1+HF$5/Setup!$C$36)+IF($V215=39,N($F215),0))-DJ215,0),MAX($P215-SUM(DV215:FG215),0))</f>
        <v>0</v>
      </c>
      <c r="FI215" s="48" t="n">
        <f aca="false">MIN(MAX((HG214*(1+HG$5/Setup!$C$36)+IF($V215=40,N($F215),0))-DK215,0),MAX($P215-SUM(DV215:FH215),0))</f>
        <v>0</v>
      </c>
      <c r="FJ215" s="48" t="n">
        <f aca="false">MIN(MAX((HH214*(1+HH$5/Setup!$C$36)+IF($V215=41,N($F215),0))-DL215,0),MAX($P215-SUM(DV215:FI215),0))</f>
        <v>0</v>
      </c>
      <c r="FK215" s="48" t="n">
        <f aca="false">MIN(MAX((HI214*(1+HI$5/Setup!$C$36)+IF($V215=42,N($F215),0))-DM215,0),MAX($P215-SUM(DV215:FJ215),0))</f>
        <v>0</v>
      </c>
      <c r="FL215" s="48" t="n">
        <f aca="false">MIN(MAX((HJ214*(1+HJ$5/Setup!$C$36)+IF($V215=43,N($F215),0))-DN215,0),MAX($P215-SUM(DV215:FK215),0))</f>
        <v>0</v>
      </c>
      <c r="FM215" s="48" t="n">
        <f aca="false">MIN(MAX((HK214*(1+HK$5/Setup!$C$36)+IF($V215=44,N($F215),0))-DO215,0),MAX($P215-SUM(DV215:FL215),0))</f>
        <v>0</v>
      </c>
      <c r="FN215" s="48" t="n">
        <f aca="false">MIN(MAX((HL214*(1+HL$5/Setup!$C$36)+IF($V215=45,N($F215),0))-DP215,0),MAX($P215-SUM(DV215:FM215),0))</f>
        <v>0</v>
      </c>
      <c r="FO215" s="48" t="n">
        <f aca="false">MIN(MAX((HM214*(1+HM$5/Setup!$C$36)+IF($V215=46,N($F215),0))-DQ215,0),MAX($P215-SUM(DV215:FN215),0))</f>
        <v>0</v>
      </c>
      <c r="FP215" s="48" t="n">
        <f aca="false">MIN(MAX((HN214*(1+HN$5/Setup!$C$36)+IF($V215=47,N($F215),0))-DR215,0),MAX($P215-SUM(DV215:FO215),0))</f>
        <v>0</v>
      </c>
      <c r="FQ215" s="48" t="n">
        <f aca="false">MIN(MAX((HO214*(1+HO$5/Setup!$C$36)+IF($V215=48,N($F215),0))-DS215,0),MAX($P215-SUM(DV215:FP215),0))</f>
        <v>0</v>
      </c>
      <c r="FR215" s="48" t="n">
        <f aca="false">MIN(MAX((HP214*(1+HP$5/Setup!$C$36)+IF($V215=49,N($F215),0))-DT215,0),MAX($P215-SUM(DV215:FQ215),0))</f>
        <v>0</v>
      </c>
      <c r="FS215" s="48" t="n">
        <f aca="false">MIN(MAX((HQ214*(1+HQ$5/Setup!$C$36)+IF($V215=50,N($F215),0))-DU215,0),MAX($P215-SUM(DV215:FR215),0))</f>
        <v>0</v>
      </c>
      <c r="FT215" s="48" t="n">
        <f aca="false">IF((FT214*(1+FT$5/Setup!$C$36)+IF($V215=1,N($F215),0))-BX215-DV215&lt;0.005,0,(FT214*(1+FT$5/Setup!$C$36)+IF($V215=1,N($F215),0))-BX215-DV215)</f>
        <v>0</v>
      </c>
      <c r="FU215" s="48" t="n">
        <f aca="false">IF((FU214*(1+FU$5/Setup!$C$36)+IF($V215=2,N($F215),0))-BY215-DW215&lt;0.005,0,(FU214*(1+FU$5/Setup!$C$36)+IF($V215=2,N($F215),0))-BY215-DW215)</f>
        <v>0</v>
      </c>
      <c r="FV215" s="48" t="n">
        <f aca="false">IF((FV214*(1+FV$5/Setup!$C$36)+IF($V215=3,N($F215),0))-BZ215-DX215&lt;0.005,0,(FV214*(1+FV$5/Setup!$C$36)+IF($V215=3,N($F215),0))-BZ215-DX215)</f>
        <v>0</v>
      </c>
      <c r="FW215" s="48" t="n">
        <f aca="false">IF((FW214*(1+FW$5/Setup!$C$36)+IF($V215=4,N($F215),0))-CA215-DY215&lt;0.005,0,(FW214*(1+FW$5/Setup!$C$36)+IF($V215=4,N($F215),0))-CA215-DY215)</f>
        <v>0</v>
      </c>
      <c r="FX215" s="48" t="n">
        <f aca="false">IF((FX214*(1+FX$5/Setup!$C$36)+IF($V215=5,N($F215),0))-CB215-DZ215&lt;0.005,0,(FX214*(1+FX$5/Setup!$C$36)+IF($V215=5,N($F215),0))-CB215-DZ215)</f>
        <v>0</v>
      </c>
      <c r="FY215" s="48" t="n">
        <f aca="false">IF((FY214*(1+FY$5/Setup!$C$36)+IF($V215=6,N($F215),0))-CC215-EA215&lt;0.005,0,(FY214*(1+FY$5/Setup!$C$36)+IF($V215=6,N($F215),0))-CC215-EA215)</f>
        <v>0</v>
      </c>
      <c r="FZ215" s="48" t="n">
        <f aca="false">IF((FZ214*(1+FZ$5/Setup!$C$36)+IF($V215=7,N($F215),0))-CD215-EB215&lt;0.005,0,(FZ214*(1+FZ$5/Setup!$C$36)+IF($V215=7,N($F215),0))-CD215-EB215)</f>
        <v>0</v>
      </c>
      <c r="GA215" s="48" t="n">
        <f aca="false">IF((GA214*(1+GA$5/Setup!$C$36)+IF($V215=8,N($F215),0))-CE215-EC215&lt;0.005,0,(GA214*(1+GA$5/Setup!$C$36)+IF($V215=8,N($F215),0))-CE215-EC215)</f>
        <v>0</v>
      </c>
      <c r="GB215" s="48" t="n">
        <f aca="false">IF((GB214*(1+GB$5/Setup!$C$36)+IF($V215=9,N($F215),0))-CF215-ED215&lt;0.005,0,(GB214*(1+GB$5/Setup!$C$36)+IF($V215=9,N($F215),0))-CF215-ED215)</f>
        <v>0</v>
      </c>
      <c r="GC215" s="48" t="n">
        <f aca="false">IF((GC214*(1+GC$5/Setup!$C$36)+IF($V215=10,N($F215),0))-CG215-EE215&lt;0.005,0,(GC214*(1+GC$5/Setup!$C$36)+IF($V215=10,N($F215),0))-CG215-EE215)</f>
        <v>0</v>
      </c>
      <c r="GD215" s="48" t="n">
        <f aca="false">IF((GD214*(1+GD$5/Setup!$C$36)+IF($V215=11,N($F215),0))-CH215-EF215&lt;0.005,0,(GD214*(1+GD$5/Setup!$C$36)+IF($V215=11,N($F215),0))-CH215-EF215)</f>
        <v>0</v>
      </c>
      <c r="GE215" s="48" t="n">
        <f aca="false">IF((GE214*(1+GE$5/Setup!$C$36)+IF($V215=12,N($F215),0))-CI215-EG215&lt;0.005,0,(GE214*(1+GE$5/Setup!$C$36)+IF($V215=12,N($F215),0))-CI215-EG215)</f>
        <v>0</v>
      </c>
      <c r="GF215" s="48" t="n">
        <f aca="false">IF((GF214*(1+GF$5/Setup!$C$36)+IF($V215=13,N($F215),0))-CJ215-EH215&lt;0.005,0,(GF214*(1+GF$5/Setup!$C$36)+IF($V215=13,N($F215),0))-CJ215-EH215)</f>
        <v>0</v>
      </c>
      <c r="GG215" s="48" t="n">
        <f aca="false">IF((GG214*(1+GG$5/Setup!$C$36)+IF($V215=14,N($F215),0))-CK215-EI215&lt;0.005,0,(GG214*(1+GG$5/Setup!$C$36)+IF($V215=14,N($F215),0))-CK215-EI215)</f>
        <v>0</v>
      </c>
      <c r="GH215" s="48" t="n">
        <f aca="false">IF((GH214*(1+GH$5/Setup!$C$36)+IF($V215=15,N($F215),0))-CL215-EJ215&lt;0.005,0,(GH214*(1+GH$5/Setup!$C$36)+IF($V215=15,N($F215),0))-CL215-EJ215)</f>
        <v>0</v>
      </c>
      <c r="GI215" s="48" t="n">
        <f aca="false">IF((GI214*(1+GI$5/Setup!$C$36)+IF($V215=16,N($F215),0))-CM215-EK215&lt;0.005,0,(GI214*(1+GI$5/Setup!$C$36)+IF($V215=16,N($F215),0))-CM215-EK215)</f>
        <v>0</v>
      </c>
      <c r="GJ215" s="48" t="n">
        <f aca="false">IF((GJ214*(1+GJ$5/Setup!$C$36)+IF($V215=17,N($F215),0))-CN215-EL215&lt;0.005,0,(GJ214*(1+GJ$5/Setup!$C$36)+IF($V215=17,N($F215),0))-CN215-EL215)</f>
        <v>0</v>
      </c>
      <c r="GK215" s="48" t="n">
        <f aca="false">IF((GK214*(1+GK$5/Setup!$C$36)+IF($V215=18,N($F215),0))-CO215-EM215&lt;0.005,0,(GK214*(1+GK$5/Setup!$C$36)+IF($V215=18,N($F215),0))-CO215-EM215)</f>
        <v>0</v>
      </c>
      <c r="GL215" s="48" t="n">
        <f aca="false">IF((GL214*(1+GL$5/Setup!$C$36)+IF($V215=19,N($F215),0))-CP215-EN215&lt;0.005,0,(GL214*(1+GL$5/Setup!$C$36)+IF($V215=19,N($F215),0))-CP215-EN215)</f>
        <v>0</v>
      </c>
      <c r="GM215" s="48" t="n">
        <f aca="false">IF((GM214*(1+GM$5/Setup!$C$36)+IF($V215=20,N($F215),0))-CQ215-EO215&lt;0.005,0,(GM214*(1+GM$5/Setup!$C$36)+IF($V215=20,N($F215),0))-CQ215-EO215)</f>
        <v>0</v>
      </c>
      <c r="GN215" s="48" t="n">
        <f aca="false">IF((GN214*(1+GN$5/Setup!$C$36)+IF($V215=21,N($F215),0))-CR215-EP215&lt;0.005,0,(GN214*(1+GN$5/Setup!$C$36)+IF($V215=21,N($F215),0))-CR215-EP215)</f>
        <v>0</v>
      </c>
      <c r="GO215" s="48" t="n">
        <f aca="false">IF((GO214*(1+GO$5/Setup!$C$36)+IF($V215=22,N($F215),0))-CS215-EQ215&lt;0.005,0,(GO214*(1+GO$5/Setup!$C$36)+IF($V215=22,N($F215),0))-CS215-EQ215)</f>
        <v>0</v>
      </c>
      <c r="GP215" s="48" t="n">
        <f aca="false">IF((GP214*(1+GP$5/Setup!$C$36)+IF($V215=23,N($F215),0))-CT215-ER215&lt;0.005,0,(GP214*(1+GP$5/Setup!$C$36)+IF($V215=23,N($F215),0))-CT215-ER215)</f>
        <v>0</v>
      </c>
      <c r="GQ215" s="48" t="n">
        <f aca="false">IF((GQ214*(1+GQ$5/Setup!$C$36)+IF($V215=24,N($F215),0))-CU215-ES215&lt;0.005,0,(GQ214*(1+GQ$5/Setup!$C$36)+IF($V215=24,N($F215),0))-CU215-ES215)</f>
        <v>0</v>
      </c>
      <c r="GR215" s="48" t="n">
        <f aca="false">IF((GR214*(1+GR$5/Setup!$C$36)+IF($V215=25,N($F215),0))-CV215-ET215&lt;0.005,0,(GR214*(1+GR$5/Setup!$C$36)+IF($V215=25,N($F215),0))-CV215-ET215)</f>
        <v>0</v>
      </c>
      <c r="GS215" s="48" t="n">
        <f aca="false">IF((GS214*(1+GS$5/Setup!$C$36)+IF($V215=26,N($F215),0))-CW215-EU215&lt;0.005,0,(GS214*(1+GS$5/Setup!$C$36)+IF($V215=26,N($F215),0))-CW215-EU215)</f>
        <v>0</v>
      </c>
      <c r="GT215" s="48" t="n">
        <f aca="false">IF((GT214*(1+GT$5/Setup!$C$36)+IF($V215=27,N($F215),0))-CX215-EV215&lt;0.005,0,(GT214*(1+GT$5/Setup!$C$36)+IF($V215=27,N($F215),0))-CX215-EV215)</f>
        <v>0</v>
      </c>
      <c r="GU215" s="48" t="n">
        <f aca="false">IF((GU214*(1+GU$5/Setup!$C$36)+IF($V215=28,N($F215),0))-CY215-EW215&lt;0.005,0,(GU214*(1+GU$5/Setup!$C$36)+IF($V215=28,N($F215),0))-CY215-EW215)</f>
        <v>0</v>
      </c>
      <c r="GV215" s="48" t="n">
        <f aca="false">IF((GV214*(1+GV$5/Setup!$C$36)+IF($V215=29,N($F215),0))-CZ215-EX215&lt;0.005,0,(GV214*(1+GV$5/Setup!$C$36)+IF($V215=29,N($F215),0))-CZ215-EX215)</f>
        <v>0</v>
      </c>
      <c r="GW215" s="48" t="n">
        <f aca="false">IF((GW214*(1+GW$5/Setup!$C$36)+IF($V215=30,N($F215),0))-DA215-EY215&lt;0.005,0,(GW214*(1+GW$5/Setup!$C$36)+IF($V215=30,N($F215),0))-DA215-EY215)</f>
        <v>0</v>
      </c>
      <c r="GX215" s="48" t="n">
        <f aca="false">IF((GX214*(1+GX$5/Setup!$C$36)+IF($V215=31,N($F215),0))-DB215-EZ215&lt;0.005,0,(GX214*(1+GX$5/Setup!$C$36)+IF($V215=31,N($F215),0))-DB215-EZ215)</f>
        <v>0</v>
      </c>
      <c r="GY215" s="48" t="n">
        <f aca="false">IF((GY214*(1+GY$5/Setup!$C$36)+IF($V215=32,N($F215),0))-DC215-FA215&lt;0.005,0,(GY214*(1+GY$5/Setup!$C$36)+IF($V215=32,N($F215),0))-DC215-FA215)</f>
        <v>0</v>
      </c>
      <c r="GZ215" s="48" t="n">
        <f aca="false">IF((GZ214*(1+GZ$5/Setup!$C$36)+IF($V215=33,N($F215),0))-DD215-FB215&lt;0.005,0,(GZ214*(1+GZ$5/Setup!$C$36)+IF($V215=33,N($F215),0))-DD215-FB215)</f>
        <v>0</v>
      </c>
      <c r="HA215" s="48" t="n">
        <f aca="false">IF((HA214*(1+HA$5/Setup!$C$36)+IF($V215=34,N($F215),0))-DE215-FC215&lt;0.005,0,(HA214*(1+HA$5/Setup!$C$36)+IF($V215=34,N($F215),0))-DE215-FC215)</f>
        <v>0</v>
      </c>
      <c r="HB215" s="48" t="n">
        <f aca="false">IF((HB214*(1+HB$5/Setup!$C$36)+IF($V215=35,N($F215),0))-DF215-FD215&lt;0.005,0,(HB214*(1+HB$5/Setup!$C$36)+IF($V215=35,N($F215),0))-DF215-FD215)</f>
        <v>0</v>
      </c>
      <c r="HC215" s="48" t="n">
        <f aca="false">IF((HC214*(1+HC$5/Setup!$C$36)+IF($V215=36,N($F215),0))-DG215-FE215&lt;0.005,0,(HC214*(1+HC$5/Setup!$C$36)+IF($V215=36,N($F215),0))-DG215-FE215)</f>
        <v>0</v>
      </c>
      <c r="HD215" s="48" t="n">
        <f aca="false">IF((HD214*(1+HD$5/Setup!$C$36)+IF($V215=37,N($F215),0))-DH215-FF215&lt;0.005,0,(HD214*(1+HD$5/Setup!$C$36)+IF($V215=37,N($F215),0))-DH215-FF215)</f>
        <v>0</v>
      </c>
      <c r="HE215" s="48" t="n">
        <f aca="false">IF((HE214*(1+HE$5/Setup!$C$36)+IF($V215=38,N($F215),0))-DI215-FG215&lt;0.005,0,(HE214*(1+HE$5/Setup!$C$36)+IF($V215=38,N($F215),0))-DI215-FG215)</f>
        <v>0</v>
      </c>
      <c r="HF215" s="48" t="n">
        <f aca="false">IF((HF214*(1+HF$5/Setup!$C$36)+IF($V215=39,N($F215),0))-DJ215-FH215&lt;0.005,0,(HF214*(1+HF$5/Setup!$C$36)+IF($V215=39,N($F215),0))-DJ215-FH215)</f>
        <v>0</v>
      </c>
      <c r="HG215" s="48" t="n">
        <f aca="false">IF((HG214*(1+HG$5/Setup!$C$36)+IF($V215=40,N($F215),0))-DK215-FI215&lt;0.005,0,(HG214*(1+HG$5/Setup!$C$36)+IF($V215=40,N($F215),0))-DK215-FI215)</f>
        <v>0</v>
      </c>
      <c r="HH215" s="48" t="n">
        <f aca="false">IF((HH214*(1+HH$5/Setup!$C$36)+IF($V215=41,N($F215),0))-DL215-FJ215&lt;0.005,0,(HH214*(1+HH$5/Setup!$C$36)+IF($V215=41,N($F215),0))-DL215-FJ215)</f>
        <v>0</v>
      </c>
      <c r="HI215" s="48" t="n">
        <f aca="false">IF((HI214*(1+HI$5/Setup!$C$36)+IF($V215=42,N($F215),0))-DM215-FK215&lt;0.005,0,(HI214*(1+HI$5/Setup!$C$36)+IF($V215=42,N($F215),0))-DM215-FK215)</f>
        <v>0</v>
      </c>
      <c r="HJ215" s="48" t="n">
        <f aca="false">IF((HJ214*(1+HJ$5/Setup!$C$36)+IF($V215=43,N($F215),0))-DN215-FL215&lt;0.005,0,(HJ214*(1+HJ$5/Setup!$C$36)+IF($V215=43,N($F215),0))-DN215-FL215)</f>
        <v>0</v>
      </c>
      <c r="HK215" s="48" t="n">
        <f aca="false">IF((HK214*(1+HK$5/Setup!$C$36)+IF($V215=44,N($F215),0))-DO215-FM215&lt;0.005,0,(HK214*(1+HK$5/Setup!$C$36)+IF($V215=44,N($F215),0))-DO215-FM215)</f>
        <v>0</v>
      </c>
      <c r="HL215" s="48" t="n">
        <f aca="false">IF((HL214*(1+HL$5/Setup!$C$36)+IF($V215=45,N($F215),0))-DP215-FN215&lt;0.005,0,(HL214*(1+HL$5/Setup!$C$36)+IF($V215=45,N($F215),0))-DP215-FN215)</f>
        <v>0</v>
      </c>
      <c r="HM215" s="48" t="n">
        <f aca="false">IF((HM214*(1+HM$5/Setup!$C$36)+IF($V215=46,N($F215),0))-DQ215-FO215&lt;0.005,0,(HM214*(1+HM$5/Setup!$C$36)+IF($V215=46,N($F215),0))-DQ215-FO215)</f>
        <v>0</v>
      </c>
      <c r="HN215" s="48" t="n">
        <f aca="false">IF((HN214*(1+HN$5/Setup!$C$36)+IF($V215=47,N($F215),0))-DR215-FP215&lt;0.005,0,(HN214*(1+HN$5/Setup!$C$36)+IF($V215=47,N($F215),0))-DR215-FP215)</f>
        <v>0</v>
      </c>
      <c r="HO215" s="48" t="n">
        <f aca="false">IF((HO214*(1+HO$5/Setup!$C$36)+IF($V215=48,N($F215),0))-DS215-FQ215&lt;0.005,0,(HO214*(1+HO$5/Setup!$C$36)+IF($V215=48,N($F215),0))-DS215-FQ215)</f>
        <v>0</v>
      </c>
      <c r="HP215" s="48" t="n">
        <f aca="false">IF((HP214*(1+HP$5/Setup!$C$36)+IF($V215=49,N($F215),0))-DT215-FR215&lt;0.005,0,(HP214*(1+HP$5/Setup!$C$36)+IF($V215=49,N($F215),0))-DT215-FR215)</f>
        <v>0</v>
      </c>
      <c r="HQ215" s="48" t="n">
        <f aca="false">IF((HQ214*(1+HQ$5/Setup!$C$36)+IF($V215=50,N($F215),0))-DU215-FS215&lt;0.005,0,(HQ214*(1+HQ$5/Setup!$C$36)+IF($V215=50,N($F215),0))-DU215-FS215)</f>
        <v>0</v>
      </c>
    </row>
    <row r="216" customFormat="false" ht="15" hidden="false" customHeight="false" outlineLevel="0" collapsed="false">
      <c r="A216" s="44" t="n">
        <v>208</v>
      </c>
      <c r="B216" s="45" t="n">
        <f aca="false">IF(Setup!$C$7="Every month",EDATE(Setup!$C$8,($A216-1)),IF(Setup!$C$7="Twice a month",DATE(YEAR(Setup!$C$8),MONTH(Setup!$C$8)+INT((($A216-1)+Setup!$C$41)/2),MIN(IF(MOD(($A216-1)+Setup!$C$41,2)=0,Setup!$C$39,Setup!$C$40),DAY(EOMONTH(DATE(YEAR(Setup!$C$8),MONTH(Setup!$C$8)+INT((($A216-1)+Setup!$C$41)/2),1),0)))),Setup!$C$8+($A216-1)*IF(Setup!$C$7="Every week",7,14)))</f>
        <v>49223</v>
      </c>
      <c r="C216" s="45" t="n">
        <f aca="false">IF(Setup!$C$7="Every month",EDATE(Setup!$C$8,$A216),IF(Setup!$C$7="Twice a month",DATE(YEAR(Setup!$C$8),MONTH(Setup!$C$8)+INT(($A216+Setup!$C$41)/2),MIN(IF(MOD($A216+Setup!$C$41,2)=0,Setup!$C$39,Setup!$C$40),DAY(EOMONTH(DATE(YEAR(Setup!$C$8),MONTH(Setup!$C$8)+INT(($A216+Setup!$C$41)/2),1),0)))),Setup!$C$8+$A216*IF(Setup!$C$7="Every week",7,14)))</f>
        <v>49237</v>
      </c>
      <c r="D216" s="46"/>
      <c r="E216" s="47"/>
      <c r="F216" s="47"/>
      <c r="G216" s="47"/>
      <c r="H216" s="47"/>
      <c r="I216" s="48" t="n">
        <f aca="false">N(Setup!$C$11)+N(E216)</f>
        <v>100</v>
      </c>
      <c r="J216" s="48" t="n">
        <f aca="false">MIN(Setup!$C$37,MAX(I216,0))</f>
        <v>9.23076923076923</v>
      </c>
      <c r="K216" s="48" t="n">
        <f aca="false">MIN(MAX(N(Setup!$C$14)-L215,0),MAX(I216-J216,0))</f>
        <v>0</v>
      </c>
      <c r="L216" s="48" t="n">
        <f aca="false">L215+K216-N(G216)</f>
        <v>500</v>
      </c>
      <c r="M216" s="48" t="n">
        <f aca="false">M215+J216-N(H216)</f>
        <v>1920.00000000001</v>
      </c>
      <c r="N216" s="48" t="n">
        <f aca="false">SUM(BX216:DU216)</f>
        <v>0</v>
      </c>
      <c r="O216" s="48" t="n">
        <f aca="false">SUM(Z216:BW216)-N216</f>
        <v>25</v>
      </c>
      <c r="P216" s="48" t="n">
        <f aca="false">MAX(I216-J216-K216,0)+O216</f>
        <v>115.769230769231</v>
      </c>
      <c r="Q216" s="48" t="n">
        <f aca="false">SUM(DV216:FS216)</f>
        <v>0</v>
      </c>
      <c r="R216" s="49" t="n">
        <f aca="false">N216+J216+K216+Q216</f>
        <v>9.23076923076923</v>
      </c>
      <c r="S216" s="48" t="n">
        <f aca="false">T216-T215-N(F216)+N216+Q216</f>
        <v>0</v>
      </c>
      <c r="T216" s="49" t="n">
        <f aca="false">SUM(FT216:HQ216)</f>
        <v>0</v>
      </c>
      <c r="U216" s="44" t="str">
        <f aca="false">IF(T215&lt;0.005,"",INDEX(Helpers!$C$2:$C$51,IF(_xlfn.MINIFS($DV$6:$FS$6,DV216:FS216,"&gt;0.005")=0,V216,_xlfn.MINIFS($DV$6:$FS$6,DV216:FS216,"&gt;0.005"))))</f>
        <v/>
      </c>
      <c r="V216" s="44" t="n">
        <f aca="false">IF(_xlfn.MINIFS($FT$6:$HQ$6,FT215:HQ215,"&gt;0.005")=0,1,_xlfn.MINIFS($FT$6:$HQ$6,FT215:HQ215,"&gt;0.005"))</f>
        <v>1</v>
      </c>
      <c r="W216" s="44" t="n">
        <f aca="false">IF(AND(D216&lt;&gt;"Paid",T215&gt;0.005),1,0)</f>
        <v>0</v>
      </c>
      <c r="X216" s="48" t="n">
        <f aca="false">SUMPRODUCT(((Helpers!$G$2:$G$51*(1+(Helpers!$D$2:$D$51+0.000000001)/12)^(($B216-Setup!$C$8)/(365.25/12))-Helpers!$E$2:$E$51*((1+(Helpers!$D$2:$D$51+0.000000001)/12)^(($B216-Setup!$C$8)/(365.25/12))-1)/((Helpers!$D$2:$D$51+0.000000001)/12))&gt;0)*(Helpers!$G$2:$G$51*(1+(Helpers!$D$2:$D$51+0.000000001)/12)^(($B216-Setup!$C$8)/(365.25/12))-Helpers!$E$2:$E$51*((1+(Helpers!$D$2:$D$51+0.000000001)/12)^(($B216-Setup!$C$8)/(365.25/12))-1)/((Helpers!$D$2:$D$51+0.000000001)/12)))</f>
        <v>0</v>
      </c>
      <c r="Y216" s="48"/>
      <c r="Z216" s="48" t="n">
        <f aca="false">IF(OR(N(Z$5)=0,Z$6=""),0,Z$5*((DATE(YEAR($B216),MONTH($B216),MIN(Z$6,DAY(EOMONTH($B216,0))))&gt;=$B216)*(DATE(YEAR($B216),MONTH($B216),MIN(Z$6,DAY(EOMONTH($B216,0))))&lt;$C216)+(DATE(YEAR($B216),MONTH($B216)+1,MIN(Z$6,DAY(EOMONTH($B216,1))))&gt;=$B216)*(DATE(YEAR($B216),MONTH($B216)+1,MIN(Z$6,DAY(EOMONTH($B216,1))))&lt;$C216)))</f>
        <v>25</v>
      </c>
      <c r="AA216" s="48" t="n">
        <f aca="false">IF(OR(N(AA$5)=0,AA$6=""),0,AA$5*((DATE(YEAR($B216),MONTH($B216),MIN(AA$6,DAY(EOMONTH($B216,0))))&gt;=$B216)*(DATE(YEAR($B216),MONTH($B216),MIN(AA$6,DAY(EOMONTH($B216,0))))&lt;$C216)+(DATE(YEAR($B216),MONTH($B216)+1,MIN(AA$6,DAY(EOMONTH($B216,1))))&gt;=$B216)*(DATE(YEAR($B216),MONTH($B216)+1,MIN(AA$6,DAY(EOMONTH($B216,1))))&lt;$C216)))</f>
        <v>0</v>
      </c>
      <c r="AB216" s="48" t="n">
        <f aca="false">IF(OR(N(AB$5)=0,AB$6=""),0,AB$5*((DATE(YEAR($B216),MONTH($B216),MIN(AB$6,DAY(EOMONTH($B216,0))))&gt;=$B216)*(DATE(YEAR($B216),MONTH($B216),MIN(AB$6,DAY(EOMONTH($B216,0))))&lt;$C216)+(DATE(YEAR($B216),MONTH($B216)+1,MIN(AB$6,DAY(EOMONTH($B216,1))))&gt;=$B216)*(DATE(YEAR($B216),MONTH($B216)+1,MIN(AB$6,DAY(EOMONTH($B216,1))))&lt;$C216)))</f>
        <v>0</v>
      </c>
      <c r="AC216" s="48" t="n">
        <f aca="false">IF(OR(N(AC$5)=0,AC$6=""),0,AC$5*((DATE(YEAR($B216),MONTH($B216),MIN(AC$6,DAY(EOMONTH($B216,0))))&gt;=$B216)*(DATE(YEAR($B216),MONTH($B216),MIN(AC$6,DAY(EOMONTH($B216,0))))&lt;$C216)+(DATE(YEAR($B216),MONTH($B216)+1,MIN(AC$6,DAY(EOMONTH($B216,1))))&gt;=$B216)*(DATE(YEAR($B216),MONTH($B216)+1,MIN(AC$6,DAY(EOMONTH($B216,1))))&lt;$C216)))</f>
        <v>0</v>
      </c>
      <c r="AD216" s="48" t="n">
        <f aca="false">IF(OR(N(AD$5)=0,AD$6=""),0,AD$5*((DATE(YEAR($B216),MONTH($B216),MIN(AD$6,DAY(EOMONTH($B216,0))))&gt;=$B216)*(DATE(YEAR($B216),MONTH($B216),MIN(AD$6,DAY(EOMONTH($B216,0))))&lt;$C216)+(DATE(YEAR($B216),MONTH($B216)+1,MIN(AD$6,DAY(EOMONTH($B216,1))))&gt;=$B216)*(DATE(YEAR($B216),MONTH($B216)+1,MIN(AD$6,DAY(EOMONTH($B216,1))))&lt;$C216)))</f>
        <v>0</v>
      </c>
      <c r="AE216" s="48" t="n">
        <f aca="false">IF(OR(N(AE$5)=0,AE$6=""),0,AE$5*((DATE(YEAR($B216),MONTH($B216),MIN(AE$6,DAY(EOMONTH($B216,0))))&gt;=$B216)*(DATE(YEAR($B216),MONTH($B216),MIN(AE$6,DAY(EOMONTH($B216,0))))&lt;$C216)+(DATE(YEAR($B216),MONTH($B216)+1,MIN(AE$6,DAY(EOMONTH($B216,1))))&gt;=$B216)*(DATE(YEAR($B216),MONTH($B216)+1,MIN(AE$6,DAY(EOMONTH($B216,1))))&lt;$C216)))</f>
        <v>0</v>
      </c>
      <c r="AF216" s="48" t="n">
        <f aca="false">IF(OR(N(AF$5)=0,AF$6=""),0,AF$5*((DATE(YEAR($B216),MONTH($B216),MIN(AF$6,DAY(EOMONTH($B216,0))))&gt;=$B216)*(DATE(YEAR($B216),MONTH($B216),MIN(AF$6,DAY(EOMONTH($B216,0))))&lt;$C216)+(DATE(YEAR($B216),MONTH($B216)+1,MIN(AF$6,DAY(EOMONTH($B216,1))))&gt;=$B216)*(DATE(YEAR($B216),MONTH($B216)+1,MIN(AF$6,DAY(EOMONTH($B216,1))))&lt;$C216)))</f>
        <v>0</v>
      </c>
      <c r="AG216" s="48" t="n">
        <f aca="false">IF(OR(N(AG$5)=0,AG$6=""),0,AG$5*((DATE(YEAR($B216),MONTH($B216),MIN(AG$6,DAY(EOMONTH($B216,0))))&gt;=$B216)*(DATE(YEAR($B216),MONTH($B216),MIN(AG$6,DAY(EOMONTH($B216,0))))&lt;$C216)+(DATE(YEAR($B216),MONTH($B216)+1,MIN(AG$6,DAY(EOMONTH($B216,1))))&gt;=$B216)*(DATE(YEAR($B216),MONTH($B216)+1,MIN(AG$6,DAY(EOMONTH($B216,1))))&lt;$C216)))</f>
        <v>0</v>
      </c>
      <c r="AH216" s="48" t="n">
        <f aca="false">IF(OR(N(AH$5)=0,AH$6=""),0,AH$5*((DATE(YEAR($B216),MONTH($B216),MIN(AH$6,DAY(EOMONTH($B216,0))))&gt;=$B216)*(DATE(YEAR($B216),MONTH($B216),MIN(AH$6,DAY(EOMONTH($B216,0))))&lt;$C216)+(DATE(YEAR($B216),MONTH($B216)+1,MIN(AH$6,DAY(EOMONTH($B216,1))))&gt;=$B216)*(DATE(YEAR($B216),MONTH($B216)+1,MIN(AH$6,DAY(EOMONTH($B216,1))))&lt;$C216)))</f>
        <v>0</v>
      </c>
      <c r="AI216" s="48" t="n">
        <f aca="false">IF(OR(N(AI$5)=0,AI$6=""),0,AI$5*((DATE(YEAR($B216),MONTH($B216),MIN(AI$6,DAY(EOMONTH($B216,0))))&gt;=$B216)*(DATE(YEAR($B216),MONTH($B216),MIN(AI$6,DAY(EOMONTH($B216,0))))&lt;$C216)+(DATE(YEAR($B216),MONTH($B216)+1,MIN(AI$6,DAY(EOMONTH($B216,1))))&gt;=$B216)*(DATE(YEAR($B216),MONTH($B216)+1,MIN(AI$6,DAY(EOMONTH($B216,1))))&lt;$C216)))</f>
        <v>0</v>
      </c>
      <c r="AJ216" s="48" t="n">
        <f aca="false">IF(OR(N(AJ$5)=0,AJ$6=""),0,AJ$5*((DATE(YEAR($B216),MONTH($B216),MIN(AJ$6,DAY(EOMONTH($B216,0))))&gt;=$B216)*(DATE(YEAR($B216),MONTH($B216),MIN(AJ$6,DAY(EOMONTH($B216,0))))&lt;$C216)+(DATE(YEAR($B216),MONTH($B216)+1,MIN(AJ$6,DAY(EOMONTH($B216,1))))&gt;=$B216)*(DATE(YEAR($B216),MONTH($B216)+1,MIN(AJ$6,DAY(EOMONTH($B216,1))))&lt;$C216)))</f>
        <v>0</v>
      </c>
      <c r="AK216" s="48" t="n">
        <f aca="false">IF(OR(N(AK$5)=0,AK$6=""),0,AK$5*((DATE(YEAR($B216),MONTH($B216),MIN(AK$6,DAY(EOMONTH($B216,0))))&gt;=$B216)*(DATE(YEAR($B216),MONTH($B216),MIN(AK$6,DAY(EOMONTH($B216,0))))&lt;$C216)+(DATE(YEAR($B216),MONTH($B216)+1,MIN(AK$6,DAY(EOMONTH($B216,1))))&gt;=$B216)*(DATE(YEAR($B216),MONTH($B216)+1,MIN(AK$6,DAY(EOMONTH($B216,1))))&lt;$C216)))</f>
        <v>0</v>
      </c>
      <c r="AL216" s="48" t="n">
        <f aca="false">IF(OR(N(AL$5)=0,AL$6=""),0,AL$5*((DATE(YEAR($B216),MONTH($B216),MIN(AL$6,DAY(EOMONTH($B216,0))))&gt;=$B216)*(DATE(YEAR($B216),MONTH($B216),MIN(AL$6,DAY(EOMONTH($B216,0))))&lt;$C216)+(DATE(YEAR($B216),MONTH($B216)+1,MIN(AL$6,DAY(EOMONTH($B216,1))))&gt;=$B216)*(DATE(YEAR($B216),MONTH($B216)+1,MIN(AL$6,DAY(EOMONTH($B216,1))))&lt;$C216)))</f>
        <v>0</v>
      </c>
      <c r="AM216" s="48" t="n">
        <f aca="false">IF(OR(N(AM$5)=0,AM$6=""),0,AM$5*((DATE(YEAR($B216),MONTH($B216),MIN(AM$6,DAY(EOMONTH($B216,0))))&gt;=$B216)*(DATE(YEAR($B216),MONTH($B216),MIN(AM$6,DAY(EOMONTH($B216,0))))&lt;$C216)+(DATE(YEAR($B216),MONTH($B216)+1,MIN(AM$6,DAY(EOMONTH($B216,1))))&gt;=$B216)*(DATE(YEAR($B216),MONTH($B216)+1,MIN(AM$6,DAY(EOMONTH($B216,1))))&lt;$C216)))</f>
        <v>0</v>
      </c>
      <c r="AN216" s="48" t="n">
        <f aca="false">IF(OR(N(AN$5)=0,AN$6=""),0,AN$5*((DATE(YEAR($B216),MONTH($B216),MIN(AN$6,DAY(EOMONTH($B216,0))))&gt;=$B216)*(DATE(YEAR($B216),MONTH($B216),MIN(AN$6,DAY(EOMONTH($B216,0))))&lt;$C216)+(DATE(YEAR($B216),MONTH($B216)+1,MIN(AN$6,DAY(EOMONTH($B216,1))))&gt;=$B216)*(DATE(YEAR($B216),MONTH($B216)+1,MIN(AN$6,DAY(EOMONTH($B216,1))))&lt;$C216)))</f>
        <v>0</v>
      </c>
      <c r="AO216" s="48" t="n">
        <f aca="false">IF(OR(N(AO$5)=0,AO$6=""),0,AO$5*((DATE(YEAR($B216),MONTH($B216),MIN(AO$6,DAY(EOMONTH($B216,0))))&gt;=$B216)*(DATE(YEAR($B216),MONTH($B216),MIN(AO$6,DAY(EOMONTH($B216,0))))&lt;$C216)+(DATE(YEAR($B216),MONTH($B216)+1,MIN(AO$6,DAY(EOMONTH($B216,1))))&gt;=$B216)*(DATE(YEAR($B216),MONTH($B216)+1,MIN(AO$6,DAY(EOMONTH($B216,1))))&lt;$C216)))</f>
        <v>0</v>
      </c>
      <c r="AP216" s="48" t="n">
        <f aca="false">IF(OR(N(AP$5)=0,AP$6=""),0,AP$5*((DATE(YEAR($B216),MONTH($B216),MIN(AP$6,DAY(EOMONTH($B216,0))))&gt;=$B216)*(DATE(YEAR($B216),MONTH($B216),MIN(AP$6,DAY(EOMONTH($B216,0))))&lt;$C216)+(DATE(YEAR($B216),MONTH($B216)+1,MIN(AP$6,DAY(EOMONTH($B216,1))))&gt;=$B216)*(DATE(YEAR($B216),MONTH($B216)+1,MIN(AP$6,DAY(EOMONTH($B216,1))))&lt;$C216)))</f>
        <v>0</v>
      </c>
      <c r="AQ216" s="48" t="n">
        <f aca="false">IF(OR(N(AQ$5)=0,AQ$6=""),0,AQ$5*((DATE(YEAR($B216),MONTH($B216),MIN(AQ$6,DAY(EOMONTH($B216,0))))&gt;=$B216)*(DATE(YEAR($B216),MONTH($B216),MIN(AQ$6,DAY(EOMONTH($B216,0))))&lt;$C216)+(DATE(YEAR($B216),MONTH($B216)+1,MIN(AQ$6,DAY(EOMONTH($B216,1))))&gt;=$B216)*(DATE(YEAR($B216),MONTH($B216)+1,MIN(AQ$6,DAY(EOMONTH($B216,1))))&lt;$C216)))</f>
        <v>0</v>
      </c>
      <c r="AR216" s="48" t="n">
        <f aca="false">IF(OR(N(AR$5)=0,AR$6=""),0,AR$5*((DATE(YEAR($B216),MONTH($B216),MIN(AR$6,DAY(EOMONTH($B216,0))))&gt;=$B216)*(DATE(YEAR($B216),MONTH($B216),MIN(AR$6,DAY(EOMONTH($B216,0))))&lt;$C216)+(DATE(YEAR($B216),MONTH($B216)+1,MIN(AR$6,DAY(EOMONTH($B216,1))))&gt;=$B216)*(DATE(YEAR($B216),MONTH($B216)+1,MIN(AR$6,DAY(EOMONTH($B216,1))))&lt;$C216)))</f>
        <v>0</v>
      </c>
      <c r="AS216" s="48" t="n">
        <f aca="false">IF(OR(N(AS$5)=0,AS$6=""),0,AS$5*((DATE(YEAR($B216),MONTH($B216),MIN(AS$6,DAY(EOMONTH($B216,0))))&gt;=$B216)*(DATE(YEAR($B216),MONTH($B216),MIN(AS$6,DAY(EOMONTH($B216,0))))&lt;$C216)+(DATE(YEAR($B216),MONTH($B216)+1,MIN(AS$6,DAY(EOMONTH($B216,1))))&gt;=$B216)*(DATE(YEAR($B216),MONTH($B216)+1,MIN(AS$6,DAY(EOMONTH($B216,1))))&lt;$C216)))</f>
        <v>0</v>
      </c>
      <c r="AT216" s="48" t="n">
        <f aca="false">IF(OR(N(AT$5)=0,AT$6=""),0,AT$5*((DATE(YEAR($B216),MONTH($B216),MIN(AT$6,DAY(EOMONTH($B216,0))))&gt;=$B216)*(DATE(YEAR($B216),MONTH($B216),MIN(AT$6,DAY(EOMONTH($B216,0))))&lt;$C216)+(DATE(YEAR($B216),MONTH($B216)+1,MIN(AT$6,DAY(EOMONTH($B216,1))))&gt;=$B216)*(DATE(YEAR($B216),MONTH($B216)+1,MIN(AT$6,DAY(EOMONTH($B216,1))))&lt;$C216)))</f>
        <v>0</v>
      </c>
      <c r="AU216" s="48" t="n">
        <f aca="false">IF(OR(N(AU$5)=0,AU$6=""),0,AU$5*((DATE(YEAR($B216),MONTH($B216),MIN(AU$6,DAY(EOMONTH($B216,0))))&gt;=$B216)*(DATE(YEAR($B216),MONTH($B216),MIN(AU$6,DAY(EOMONTH($B216,0))))&lt;$C216)+(DATE(YEAR($B216),MONTH($B216)+1,MIN(AU$6,DAY(EOMONTH($B216,1))))&gt;=$B216)*(DATE(YEAR($B216),MONTH($B216)+1,MIN(AU$6,DAY(EOMONTH($B216,1))))&lt;$C216)))</f>
        <v>0</v>
      </c>
      <c r="AV216" s="48" t="n">
        <f aca="false">IF(OR(N(AV$5)=0,AV$6=""),0,AV$5*((DATE(YEAR($B216),MONTH($B216),MIN(AV$6,DAY(EOMONTH($B216,0))))&gt;=$B216)*(DATE(YEAR($B216),MONTH($B216),MIN(AV$6,DAY(EOMONTH($B216,0))))&lt;$C216)+(DATE(YEAR($B216),MONTH($B216)+1,MIN(AV$6,DAY(EOMONTH($B216,1))))&gt;=$B216)*(DATE(YEAR($B216),MONTH($B216)+1,MIN(AV$6,DAY(EOMONTH($B216,1))))&lt;$C216)))</f>
        <v>0</v>
      </c>
      <c r="AW216" s="48" t="n">
        <f aca="false">IF(OR(N(AW$5)=0,AW$6=""),0,AW$5*((DATE(YEAR($B216),MONTH($B216),MIN(AW$6,DAY(EOMONTH($B216,0))))&gt;=$B216)*(DATE(YEAR($B216),MONTH($B216),MIN(AW$6,DAY(EOMONTH($B216,0))))&lt;$C216)+(DATE(YEAR($B216),MONTH($B216)+1,MIN(AW$6,DAY(EOMONTH($B216,1))))&gt;=$B216)*(DATE(YEAR($B216),MONTH($B216)+1,MIN(AW$6,DAY(EOMONTH($B216,1))))&lt;$C216)))</f>
        <v>0</v>
      </c>
      <c r="AX216" s="48" t="n">
        <f aca="false">IF(OR(N(AX$5)=0,AX$6=""),0,AX$5*((DATE(YEAR($B216),MONTH($B216),MIN(AX$6,DAY(EOMONTH($B216,0))))&gt;=$B216)*(DATE(YEAR($B216),MONTH($B216),MIN(AX$6,DAY(EOMONTH($B216,0))))&lt;$C216)+(DATE(YEAR($B216),MONTH($B216)+1,MIN(AX$6,DAY(EOMONTH($B216,1))))&gt;=$B216)*(DATE(YEAR($B216),MONTH($B216)+1,MIN(AX$6,DAY(EOMONTH($B216,1))))&lt;$C216)))</f>
        <v>0</v>
      </c>
      <c r="AY216" s="48" t="n">
        <f aca="false">IF(OR(N(AY$5)=0,AY$6=""),0,AY$5*((DATE(YEAR($B216),MONTH($B216),MIN(AY$6,DAY(EOMONTH($B216,0))))&gt;=$B216)*(DATE(YEAR($B216),MONTH($B216),MIN(AY$6,DAY(EOMONTH($B216,0))))&lt;$C216)+(DATE(YEAR($B216),MONTH($B216)+1,MIN(AY$6,DAY(EOMONTH($B216,1))))&gt;=$B216)*(DATE(YEAR($B216),MONTH($B216)+1,MIN(AY$6,DAY(EOMONTH($B216,1))))&lt;$C216)))</f>
        <v>0</v>
      </c>
      <c r="AZ216" s="48" t="n">
        <f aca="false">IF(OR(N(AZ$5)=0,AZ$6=""),0,AZ$5*((DATE(YEAR($B216),MONTH($B216),MIN(AZ$6,DAY(EOMONTH($B216,0))))&gt;=$B216)*(DATE(YEAR($B216),MONTH($B216),MIN(AZ$6,DAY(EOMONTH($B216,0))))&lt;$C216)+(DATE(YEAR($B216),MONTH($B216)+1,MIN(AZ$6,DAY(EOMONTH($B216,1))))&gt;=$B216)*(DATE(YEAR($B216),MONTH($B216)+1,MIN(AZ$6,DAY(EOMONTH($B216,1))))&lt;$C216)))</f>
        <v>0</v>
      </c>
      <c r="BA216" s="48" t="n">
        <f aca="false">IF(OR(N(BA$5)=0,BA$6=""),0,BA$5*((DATE(YEAR($B216),MONTH($B216),MIN(BA$6,DAY(EOMONTH($B216,0))))&gt;=$B216)*(DATE(YEAR($B216),MONTH($B216),MIN(BA$6,DAY(EOMONTH($B216,0))))&lt;$C216)+(DATE(YEAR($B216),MONTH($B216)+1,MIN(BA$6,DAY(EOMONTH($B216,1))))&gt;=$B216)*(DATE(YEAR($B216),MONTH($B216)+1,MIN(BA$6,DAY(EOMONTH($B216,1))))&lt;$C216)))</f>
        <v>0</v>
      </c>
      <c r="BB216" s="48" t="n">
        <f aca="false">IF(OR(N(BB$5)=0,BB$6=""),0,BB$5*((DATE(YEAR($B216),MONTH($B216),MIN(BB$6,DAY(EOMONTH($B216,0))))&gt;=$B216)*(DATE(YEAR($B216),MONTH($B216),MIN(BB$6,DAY(EOMONTH($B216,0))))&lt;$C216)+(DATE(YEAR($B216),MONTH($B216)+1,MIN(BB$6,DAY(EOMONTH($B216,1))))&gt;=$B216)*(DATE(YEAR($B216),MONTH($B216)+1,MIN(BB$6,DAY(EOMONTH($B216,1))))&lt;$C216)))</f>
        <v>0</v>
      </c>
      <c r="BC216" s="48" t="n">
        <f aca="false">IF(OR(N(BC$5)=0,BC$6=""),0,BC$5*((DATE(YEAR($B216),MONTH($B216),MIN(BC$6,DAY(EOMONTH($B216,0))))&gt;=$B216)*(DATE(YEAR($B216),MONTH($B216),MIN(BC$6,DAY(EOMONTH($B216,0))))&lt;$C216)+(DATE(YEAR($B216),MONTH($B216)+1,MIN(BC$6,DAY(EOMONTH($B216,1))))&gt;=$B216)*(DATE(YEAR($B216),MONTH($B216)+1,MIN(BC$6,DAY(EOMONTH($B216,1))))&lt;$C216)))</f>
        <v>0</v>
      </c>
      <c r="BD216" s="48" t="n">
        <f aca="false">IF(OR(N(BD$5)=0,BD$6=""),0,BD$5*((DATE(YEAR($B216),MONTH($B216),MIN(BD$6,DAY(EOMONTH($B216,0))))&gt;=$B216)*(DATE(YEAR($B216),MONTH($B216),MIN(BD$6,DAY(EOMONTH($B216,0))))&lt;$C216)+(DATE(YEAR($B216),MONTH($B216)+1,MIN(BD$6,DAY(EOMONTH($B216,1))))&gt;=$B216)*(DATE(YEAR($B216),MONTH($B216)+1,MIN(BD$6,DAY(EOMONTH($B216,1))))&lt;$C216)))</f>
        <v>0</v>
      </c>
      <c r="BE216" s="48" t="n">
        <f aca="false">IF(OR(N(BE$5)=0,BE$6=""),0,BE$5*((DATE(YEAR($B216),MONTH($B216),MIN(BE$6,DAY(EOMONTH($B216,0))))&gt;=$B216)*(DATE(YEAR($B216),MONTH($B216),MIN(BE$6,DAY(EOMONTH($B216,0))))&lt;$C216)+(DATE(YEAR($B216),MONTH($B216)+1,MIN(BE$6,DAY(EOMONTH($B216,1))))&gt;=$B216)*(DATE(YEAR($B216),MONTH($B216)+1,MIN(BE$6,DAY(EOMONTH($B216,1))))&lt;$C216)))</f>
        <v>0</v>
      </c>
      <c r="BF216" s="48" t="n">
        <f aca="false">IF(OR(N(BF$5)=0,BF$6=""),0,BF$5*((DATE(YEAR($B216),MONTH($B216),MIN(BF$6,DAY(EOMONTH($B216,0))))&gt;=$B216)*(DATE(YEAR($B216),MONTH($B216),MIN(BF$6,DAY(EOMONTH($B216,0))))&lt;$C216)+(DATE(YEAR($B216),MONTH($B216)+1,MIN(BF$6,DAY(EOMONTH($B216,1))))&gt;=$B216)*(DATE(YEAR($B216),MONTH($B216)+1,MIN(BF$6,DAY(EOMONTH($B216,1))))&lt;$C216)))</f>
        <v>0</v>
      </c>
      <c r="BG216" s="48" t="n">
        <f aca="false">IF(OR(N(BG$5)=0,BG$6=""),0,BG$5*((DATE(YEAR($B216),MONTH($B216),MIN(BG$6,DAY(EOMONTH($B216,0))))&gt;=$B216)*(DATE(YEAR($B216),MONTH($B216),MIN(BG$6,DAY(EOMONTH($B216,0))))&lt;$C216)+(DATE(YEAR($B216),MONTH($B216)+1,MIN(BG$6,DAY(EOMONTH($B216,1))))&gt;=$B216)*(DATE(YEAR($B216),MONTH($B216)+1,MIN(BG$6,DAY(EOMONTH($B216,1))))&lt;$C216)))</f>
        <v>0</v>
      </c>
      <c r="BH216" s="48" t="n">
        <f aca="false">IF(OR(N(BH$5)=0,BH$6=""),0,BH$5*((DATE(YEAR($B216),MONTH($B216),MIN(BH$6,DAY(EOMONTH($B216,0))))&gt;=$B216)*(DATE(YEAR($B216),MONTH($B216),MIN(BH$6,DAY(EOMONTH($B216,0))))&lt;$C216)+(DATE(YEAR($B216),MONTH($B216)+1,MIN(BH$6,DAY(EOMONTH($B216,1))))&gt;=$B216)*(DATE(YEAR($B216),MONTH($B216)+1,MIN(BH$6,DAY(EOMONTH($B216,1))))&lt;$C216)))</f>
        <v>0</v>
      </c>
      <c r="BI216" s="48" t="n">
        <f aca="false">IF(OR(N(BI$5)=0,BI$6=""),0,BI$5*((DATE(YEAR($B216),MONTH($B216),MIN(BI$6,DAY(EOMONTH($B216,0))))&gt;=$B216)*(DATE(YEAR($B216),MONTH($B216),MIN(BI$6,DAY(EOMONTH($B216,0))))&lt;$C216)+(DATE(YEAR($B216),MONTH($B216)+1,MIN(BI$6,DAY(EOMONTH($B216,1))))&gt;=$B216)*(DATE(YEAR($B216),MONTH($B216)+1,MIN(BI$6,DAY(EOMONTH($B216,1))))&lt;$C216)))</f>
        <v>0</v>
      </c>
      <c r="BJ216" s="48" t="n">
        <f aca="false">IF(OR(N(BJ$5)=0,BJ$6=""),0,BJ$5*((DATE(YEAR($B216),MONTH($B216),MIN(BJ$6,DAY(EOMONTH($B216,0))))&gt;=$B216)*(DATE(YEAR($B216),MONTH($B216),MIN(BJ$6,DAY(EOMONTH($B216,0))))&lt;$C216)+(DATE(YEAR($B216),MONTH($B216)+1,MIN(BJ$6,DAY(EOMONTH($B216,1))))&gt;=$B216)*(DATE(YEAR($B216),MONTH($B216)+1,MIN(BJ$6,DAY(EOMONTH($B216,1))))&lt;$C216)))</f>
        <v>0</v>
      </c>
      <c r="BK216" s="48" t="n">
        <f aca="false">IF(OR(N(BK$5)=0,BK$6=""),0,BK$5*((DATE(YEAR($B216),MONTH($B216),MIN(BK$6,DAY(EOMONTH($B216,0))))&gt;=$B216)*(DATE(YEAR($B216),MONTH($B216),MIN(BK$6,DAY(EOMONTH($B216,0))))&lt;$C216)+(DATE(YEAR($B216),MONTH($B216)+1,MIN(BK$6,DAY(EOMONTH($B216,1))))&gt;=$B216)*(DATE(YEAR($B216),MONTH($B216)+1,MIN(BK$6,DAY(EOMONTH($B216,1))))&lt;$C216)))</f>
        <v>0</v>
      </c>
      <c r="BL216" s="48" t="n">
        <f aca="false">IF(OR(N(BL$5)=0,BL$6=""),0,BL$5*((DATE(YEAR($B216),MONTH($B216),MIN(BL$6,DAY(EOMONTH($B216,0))))&gt;=$B216)*(DATE(YEAR($B216),MONTH($B216),MIN(BL$6,DAY(EOMONTH($B216,0))))&lt;$C216)+(DATE(YEAR($B216),MONTH($B216)+1,MIN(BL$6,DAY(EOMONTH($B216,1))))&gt;=$B216)*(DATE(YEAR($B216),MONTH($B216)+1,MIN(BL$6,DAY(EOMONTH($B216,1))))&lt;$C216)))</f>
        <v>0</v>
      </c>
      <c r="BM216" s="48" t="n">
        <f aca="false">IF(OR(N(BM$5)=0,BM$6=""),0,BM$5*((DATE(YEAR($B216),MONTH($B216),MIN(BM$6,DAY(EOMONTH($B216,0))))&gt;=$B216)*(DATE(YEAR($B216),MONTH($B216),MIN(BM$6,DAY(EOMONTH($B216,0))))&lt;$C216)+(DATE(YEAR($B216),MONTH($B216)+1,MIN(BM$6,DAY(EOMONTH($B216,1))))&gt;=$B216)*(DATE(YEAR($B216),MONTH($B216)+1,MIN(BM$6,DAY(EOMONTH($B216,1))))&lt;$C216)))</f>
        <v>0</v>
      </c>
      <c r="BN216" s="48" t="n">
        <f aca="false">IF(OR(N(BN$5)=0,BN$6=""),0,BN$5*((DATE(YEAR($B216),MONTH($B216),MIN(BN$6,DAY(EOMONTH($B216,0))))&gt;=$B216)*(DATE(YEAR($B216),MONTH($B216),MIN(BN$6,DAY(EOMONTH($B216,0))))&lt;$C216)+(DATE(YEAR($B216),MONTH($B216)+1,MIN(BN$6,DAY(EOMONTH($B216,1))))&gt;=$B216)*(DATE(YEAR($B216),MONTH($B216)+1,MIN(BN$6,DAY(EOMONTH($B216,1))))&lt;$C216)))</f>
        <v>0</v>
      </c>
      <c r="BO216" s="48" t="n">
        <f aca="false">IF(OR(N(BO$5)=0,BO$6=""),0,BO$5*((DATE(YEAR($B216),MONTH($B216),MIN(BO$6,DAY(EOMONTH($B216,0))))&gt;=$B216)*(DATE(YEAR($B216),MONTH($B216),MIN(BO$6,DAY(EOMONTH($B216,0))))&lt;$C216)+(DATE(YEAR($B216),MONTH($B216)+1,MIN(BO$6,DAY(EOMONTH($B216,1))))&gt;=$B216)*(DATE(YEAR($B216),MONTH($B216)+1,MIN(BO$6,DAY(EOMONTH($B216,1))))&lt;$C216)))</f>
        <v>0</v>
      </c>
      <c r="BP216" s="48" t="n">
        <f aca="false">IF(OR(N(BP$5)=0,BP$6=""),0,BP$5*((DATE(YEAR($B216),MONTH($B216),MIN(BP$6,DAY(EOMONTH($B216,0))))&gt;=$B216)*(DATE(YEAR($B216),MONTH($B216),MIN(BP$6,DAY(EOMONTH($B216,0))))&lt;$C216)+(DATE(YEAR($B216),MONTH($B216)+1,MIN(BP$6,DAY(EOMONTH($B216,1))))&gt;=$B216)*(DATE(YEAR($B216),MONTH($B216)+1,MIN(BP$6,DAY(EOMONTH($B216,1))))&lt;$C216)))</f>
        <v>0</v>
      </c>
      <c r="BQ216" s="48" t="n">
        <f aca="false">IF(OR(N(BQ$5)=0,BQ$6=""),0,BQ$5*((DATE(YEAR($B216),MONTH($B216),MIN(BQ$6,DAY(EOMONTH($B216,0))))&gt;=$B216)*(DATE(YEAR($B216),MONTH($B216),MIN(BQ$6,DAY(EOMONTH($B216,0))))&lt;$C216)+(DATE(YEAR($B216),MONTH($B216)+1,MIN(BQ$6,DAY(EOMONTH($B216,1))))&gt;=$B216)*(DATE(YEAR($B216),MONTH($B216)+1,MIN(BQ$6,DAY(EOMONTH($B216,1))))&lt;$C216)))</f>
        <v>0</v>
      </c>
      <c r="BR216" s="48" t="n">
        <f aca="false">IF(OR(N(BR$5)=0,BR$6=""),0,BR$5*((DATE(YEAR($B216),MONTH($B216),MIN(BR$6,DAY(EOMONTH($B216,0))))&gt;=$B216)*(DATE(YEAR($B216),MONTH($B216),MIN(BR$6,DAY(EOMONTH($B216,0))))&lt;$C216)+(DATE(YEAR($B216),MONTH($B216)+1,MIN(BR$6,DAY(EOMONTH($B216,1))))&gt;=$B216)*(DATE(YEAR($B216),MONTH($B216)+1,MIN(BR$6,DAY(EOMONTH($B216,1))))&lt;$C216)))</f>
        <v>0</v>
      </c>
      <c r="BS216" s="48" t="n">
        <f aca="false">IF(OR(N(BS$5)=0,BS$6=""),0,BS$5*((DATE(YEAR($B216),MONTH($B216),MIN(BS$6,DAY(EOMONTH($B216,0))))&gt;=$B216)*(DATE(YEAR($B216),MONTH($B216),MIN(BS$6,DAY(EOMONTH($B216,0))))&lt;$C216)+(DATE(YEAR($B216),MONTH($B216)+1,MIN(BS$6,DAY(EOMONTH($B216,1))))&gt;=$B216)*(DATE(YEAR($B216),MONTH($B216)+1,MIN(BS$6,DAY(EOMONTH($B216,1))))&lt;$C216)))</f>
        <v>0</v>
      </c>
      <c r="BT216" s="48" t="n">
        <f aca="false">IF(OR(N(BT$5)=0,BT$6=""),0,BT$5*((DATE(YEAR($B216),MONTH($B216),MIN(BT$6,DAY(EOMONTH($B216,0))))&gt;=$B216)*(DATE(YEAR($B216),MONTH($B216),MIN(BT$6,DAY(EOMONTH($B216,0))))&lt;$C216)+(DATE(YEAR($B216),MONTH($B216)+1,MIN(BT$6,DAY(EOMONTH($B216,1))))&gt;=$B216)*(DATE(YEAR($B216),MONTH($B216)+1,MIN(BT$6,DAY(EOMONTH($B216,1))))&lt;$C216)))</f>
        <v>0</v>
      </c>
      <c r="BU216" s="48" t="n">
        <f aca="false">IF(OR(N(BU$5)=0,BU$6=""),0,BU$5*((DATE(YEAR($B216),MONTH($B216),MIN(BU$6,DAY(EOMONTH($B216,0))))&gt;=$B216)*(DATE(YEAR($B216),MONTH($B216),MIN(BU$6,DAY(EOMONTH($B216,0))))&lt;$C216)+(DATE(YEAR($B216),MONTH($B216)+1,MIN(BU$6,DAY(EOMONTH($B216,1))))&gt;=$B216)*(DATE(YEAR($B216),MONTH($B216)+1,MIN(BU$6,DAY(EOMONTH($B216,1))))&lt;$C216)))</f>
        <v>0</v>
      </c>
      <c r="BV216" s="48" t="n">
        <f aca="false">IF(OR(N(BV$5)=0,BV$6=""),0,BV$5*((DATE(YEAR($B216),MONTH($B216),MIN(BV$6,DAY(EOMONTH($B216,0))))&gt;=$B216)*(DATE(YEAR($B216),MONTH($B216),MIN(BV$6,DAY(EOMONTH($B216,0))))&lt;$C216)+(DATE(YEAR($B216),MONTH($B216)+1,MIN(BV$6,DAY(EOMONTH($B216,1))))&gt;=$B216)*(DATE(YEAR($B216),MONTH($B216)+1,MIN(BV$6,DAY(EOMONTH($B216,1))))&lt;$C216)))</f>
        <v>0</v>
      </c>
      <c r="BW216" s="48" t="n">
        <f aca="false">IF(OR(N(BW$5)=0,BW$6=""),0,BW$5*((DATE(YEAR($B216),MONTH($B216),MIN(BW$6,DAY(EOMONTH($B216,0))))&gt;=$B216)*(DATE(YEAR($B216),MONTH($B216),MIN(BW$6,DAY(EOMONTH($B216,0))))&lt;$C216)+(DATE(YEAR($B216),MONTH($B216)+1,MIN(BW$6,DAY(EOMONTH($B216,1))))&gt;=$B216)*(DATE(YEAR($B216),MONTH($B216)+1,MIN(BW$6,DAY(EOMONTH($B216,1))))&lt;$C216)))</f>
        <v>0</v>
      </c>
      <c r="BX216" s="48" t="n">
        <f aca="false">MIN(Z216,(FT215*(1+FT$5/Setup!$C$36)+IF($V216=1,N($F216),0)))</f>
        <v>0</v>
      </c>
      <c r="BY216" s="48" t="n">
        <f aca="false">MIN(AA216,(FU215*(1+FU$5/Setup!$C$36)+IF($V216=2,N($F216),0)))</f>
        <v>0</v>
      </c>
      <c r="BZ216" s="48" t="n">
        <f aca="false">MIN(AB216,(FV215*(1+FV$5/Setup!$C$36)+IF($V216=3,N($F216),0)))</f>
        <v>0</v>
      </c>
      <c r="CA216" s="48" t="n">
        <f aca="false">MIN(AC216,(FW215*(1+FW$5/Setup!$C$36)+IF($V216=4,N($F216),0)))</f>
        <v>0</v>
      </c>
      <c r="CB216" s="48" t="n">
        <f aca="false">MIN(AD216,(FX215*(1+FX$5/Setup!$C$36)+IF($V216=5,N($F216),0)))</f>
        <v>0</v>
      </c>
      <c r="CC216" s="48" t="n">
        <f aca="false">MIN(AE216,(FY215*(1+FY$5/Setup!$C$36)+IF($V216=6,N($F216),0)))</f>
        <v>0</v>
      </c>
      <c r="CD216" s="48" t="n">
        <f aca="false">MIN(AF216,(FZ215*(1+FZ$5/Setup!$C$36)+IF($V216=7,N($F216),0)))</f>
        <v>0</v>
      </c>
      <c r="CE216" s="48" t="n">
        <f aca="false">MIN(AG216,(GA215*(1+GA$5/Setup!$C$36)+IF($V216=8,N($F216),0)))</f>
        <v>0</v>
      </c>
      <c r="CF216" s="48" t="n">
        <f aca="false">MIN(AH216,(GB215*(1+GB$5/Setup!$C$36)+IF($V216=9,N($F216),0)))</f>
        <v>0</v>
      </c>
      <c r="CG216" s="48" t="n">
        <f aca="false">MIN(AI216,(GC215*(1+GC$5/Setup!$C$36)+IF($V216=10,N($F216),0)))</f>
        <v>0</v>
      </c>
      <c r="CH216" s="48" t="n">
        <f aca="false">MIN(AJ216,(GD215*(1+GD$5/Setup!$C$36)+IF($V216=11,N($F216),0)))</f>
        <v>0</v>
      </c>
      <c r="CI216" s="48" t="n">
        <f aca="false">MIN(AK216,(GE215*(1+GE$5/Setup!$C$36)+IF($V216=12,N($F216),0)))</f>
        <v>0</v>
      </c>
      <c r="CJ216" s="48" t="n">
        <f aca="false">MIN(AL216,(GF215*(1+GF$5/Setup!$C$36)+IF($V216=13,N($F216),0)))</f>
        <v>0</v>
      </c>
      <c r="CK216" s="48" t="n">
        <f aca="false">MIN(AM216,(GG215*(1+GG$5/Setup!$C$36)+IF($V216=14,N($F216),0)))</f>
        <v>0</v>
      </c>
      <c r="CL216" s="48" t="n">
        <f aca="false">MIN(AN216,(GH215*(1+GH$5/Setup!$C$36)+IF($V216=15,N($F216),0)))</f>
        <v>0</v>
      </c>
      <c r="CM216" s="48" t="n">
        <f aca="false">MIN(AO216,(GI215*(1+GI$5/Setup!$C$36)+IF($V216=16,N($F216),0)))</f>
        <v>0</v>
      </c>
      <c r="CN216" s="48" t="n">
        <f aca="false">MIN(AP216,(GJ215*(1+GJ$5/Setup!$C$36)+IF($V216=17,N($F216),0)))</f>
        <v>0</v>
      </c>
      <c r="CO216" s="48" t="n">
        <f aca="false">MIN(AQ216,(GK215*(1+GK$5/Setup!$C$36)+IF($V216=18,N($F216),0)))</f>
        <v>0</v>
      </c>
      <c r="CP216" s="48" t="n">
        <f aca="false">MIN(AR216,(GL215*(1+GL$5/Setup!$C$36)+IF($V216=19,N($F216),0)))</f>
        <v>0</v>
      </c>
      <c r="CQ216" s="48" t="n">
        <f aca="false">MIN(AS216,(GM215*(1+GM$5/Setup!$C$36)+IF($V216=20,N($F216),0)))</f>
        <v>0</v>
      </c>
      <c r="CR216" s="48" t="n">
        <f aca="false">MIN(AT216,(GN215*(1+GN$5/Setup!$C$36)+IF($V216=21,N($F216),0)))</f>
        <v>0</v>
      </c>
      <c r="CS216" s="48" t="n">
        <f aca="false">MIN(AU216,(GO215*(1+GO$5/Setup!$C$36)+IF($V216=22,N($F216),0)))</f>
        <v>0</v>
      </c>
      <c r="CT216" s="48" t="n">
        <f aca="false">MIN(AV216,(GP215*(1+GP$5/Setup!$C$36)+IF($V216=23,N($F216),0)))</f>
        <v>0</v>
      </c>
      <c r="CU216" s="48" t="n">
        <f aca="false">MIN(AW216,(GQ215*(1+GQ$5/Setup!$C$36)+IF($V216=24,N($F216),0)))</f>
        <v>0</v>
      </c>
      <c r="CV216" s="48" t="n">
        <f aca="false">MIN(AX216,(GR215*(1+GR$5/Setup!$C$36)+IF($V216=25,N($F216),0)))</f>
        <v>0</v>
      </c>
      <c r="CW216" s="48" t="n">
        <f aca="false">MIN(AY216,(GS215*(1+GS$5/Setup!$C$36)+IF($V216=26,N($F216),0)))</f>
        <v>0</v>
      </c>
      <c r="CX216" s="48" t="n">
        <f aca="false">MIN(AZ216,(GT215*(1+GT$5/Setup!$C$36)+IF($V216=27,N($F216),0)))</f>
        <v>0</v>
      </c>
      <c r="CY216" s="48" t="n">
        <f aca="false">MIN(BA216,(GU215*(1+GU$5/Setup!$C$36)+IF($V216=28,N($F216),0)))</f>
        <v>0</v>
      </c>
      <c r="CZ216" s="48" t="n">
        <f aca="false">MIN(BB216,(GV215*(1+GV$5/Setup!$C$36)+IF($V216=29,N($F216),0)))</f>
        <v>0</v>
      </c>
      <c r="DA216" s="48" t="n">
        <f aca="false">MIN(BC216,(GW215*(1+GW$5/Setup!$C$36)+IF($V216=30,N($F216),0)))</f>
        <v>0</v>
      </c>
      <c r="DB216" s="48" t="n">
        <f aca="false">MIN(BD216,(GX215*(1+GX$5/Setup!$C$36)+IF($V216=31,N($F216),0)))</f>
        <v>0</v>
      </c>
      <c r="DC216" s="48" t="n">
        <f aca="false">MIN(BE216,(GY215*(1+GY$5/Setup!$C$36)+IF($V216=32,N($F216),0)))</f>
        <v>0</v>
      </c>
      <c r="DD216" s="48" t="n">
        <f aca="false">MIN(BF216,(GZ215*(1+GZ$5/Setup!$C$36)+IF($V216=33,N($F216),0)))</f>
        <v>0</v>
      </c>
      <c r="DE216" s="48" t="n">
        <f aca="false">MIN(BG216,(HA215*(1+HA$5/Setup!$C$36)+IF($V216=34,N($F216),0)))</f>
        <v>0</v>
      </c>
      <c r="DF216" s="48" t="n">
        <f aca="false">MIN(BH216,(HB215*(1+HB$5/Setup!$C$36)+IF($V216=35,N($F216),0)))</f>
        <v>0</v>
      </c>
      <c r="DG216" s="48" t="n">
        <f aca="false">MIN(BI216,(HC215*(1+HC$5/Setup!$C$36)+IF($V216=36,N($F216),0)))</f>
        <v>0</v>
      </c>
      <c r="DH216" s="48" t="n">
        <f aca="false">MIN(BJ216,(HD215*(1+HD$5/Setup!$C$36)+IF($V216=37,N($F216),0)))</f>
        <v>0</v>
      </c>
      <c r="DI216" s="48" t="n">
        <f aca="false">MIN(BK216,(HE215*(1+HE$5/Setup!$C$36)+IF($V216=38,N($F216),0)))</f>
        <v>0</v>
      </c>
      <c r="DJ216" s="48" t="n">
        <f aca="false">MIN(BL216,(HF215*(1+HF$5/Setup!$C$36)+IF($V216=39,N($F216),0)))</f>
        <v>0</v>
      </c>
      <c r="DK216" s="48" t="n">
        <f aca="false">MIN(BM216,(HG215*(1+HG$5/Setup!$C$36)+IF($V216=40,N($F216),0)))</f>
        <v>0</v>
      </c>
      <c r="DL216" s="48" t="n">
        <f aca="false">MIN(BN216,(HH215*(1+HH$5/Setup!$C$36)+IF($V216=41,N($F216),0)))</f>
        <v>0</v>
      </c>
      <c r="DM216" s="48" t="n">
        <f aca="false">MIN(BO216,(HI215*(1+HI$5/Setup!$C$36)+IF($V216=42,N($F216),0)))</f>
        <v>0</v>
      </c>
      <c r="DN216" s="48" t="n">
        <f aca="false">MIN(BP216,(HJ215*(1+HJ$5/Setup!$C$36)+IF($V216=43,N($F216),0)))</f>
        <v>0</v>
      </c>
      <c r="DO216" s="48" t="n">
        <f aca="false">MIN(BQ216,(HK215*(1+HK$5/Setup!$C$36)+IF($V216=44,N($F216),0)))</f>
        <v>0</v>
      </c>
      <c r="DP216" s="48" t="n">
        <f aca="false">MIN(BR216,(HL215*(1+HL$5/Setup!$C$36)+IF($V216=45,N($F216),0)))</f>
        <v>0</v>
      </c>
      <c r="DQ216" s="48" t="n">
        <f aca="false">MIN(BS216,(HM215*(1+HM$5/Setup!$C$36)+IF($V216=46,N($F216),0)))</f>
        <v>0</v>
      </c>
      <c r="DR216" s="48" t="n">
        <f aca="false">MIN(BT216,(HN215*(1+HN$5/Setup!$C$36)+IF($V216=47,N($F216),0)))</f>
        <v>0</v>
      </c>
      <c r="DS216" s="48" t="n">
        <f aca="false">MIN(BU216,(HO215*(1+HO$5/Setup!$C$36)+IF($V216=48,N($F216),0)))</f>
        <v>0</v>
      </c>
      <c r="DT216" s="48" t="n">
        <f aca="false">MIN(BV216,(HP215*(1+HP$5/Setup!$C$36)+IF($V216=49,N($F216),0)))</f>
        <v>0</v>
      </c>
      <c r="DU216" s="48" t="n">
        <f aca="false">MIN(BW216,(HQ215*(1+HQ$5/Setup!$C$36)+IF($V216=50,N($F216),0)))</f>
        <v>0</v>
      </c>
      <c r="DV216" s="48" t="n">
        <f aca="false">MIN(MAX((FT215*(1+FT$5/Setup!$C$36)+IF($V216=1,N($F216),0))-BX216,0),MAX($P216-0,0))</f>
        <v>0</v>
      </c>
      <c r="DW216" s="48" t="n">
        <f aca="false">MIN(MAX((FU215*(1+FU$5/Setup!$C$36)+IF($V216=2,N($F216),0))-BY216,0),MAX($P216-SUM(DV216:DV216),0))</f>
        <v>0</v>
      </c>
      <c r="DX216" s="48" t="n">
        <f aca="false">MIN(MAX((FV215*(1+FV$5/Setup!$C$36)+IF($V216=3,N($F216),0))-BZ216,0),MAX($P216-SUM(DV216:DW216),0))</f>
        <v>0</v>
      </c>
      <c r="DY216" s="48" t="n">
        <f aca="false">MIN(MAX((FW215*(1+FW$5/Setup!$C$36)+IF($V216=4,N($F216),0))-CA216,0),MAX($P216-SUM(DV216:DX216),0))</f>
        <v>0</v>
      </c>
      <c r="DZ216" s="48" t="n">
        <f aca="false">MIN(MAX((FX215*(1+FX$5/Setup!$C$36)+IF($V216=5,N($F216),0))-CB216,0),MAX($P216-SUM(DV216:DY216),0))</f>
        <v>0</v>
      </c>
      <c r="EA216" s="48" t="n">
        <f aca="false">MIN(MAX((FY215*(1+FY$5/Setup!$C$36)+IF($V216=6,N($F216),0))-CC216,0),MAX($P216-SUM(DV216:DZ216),0))</f>
        <v>0</v>
      </c>
      <c r="EB216" s="48" t="n">
        <f aca="false">MIN(MAX((FZ215*(1+FZ$5/Setup!$C$36)+IF($V216=7,N($F216),0))-CD216,0),MAX($P216-SUM(DV216:EA216),0))</f>
        <v>0</v>
      </c>
      <c r="EC216" s="48" t="n">
        <f aca="false">MIN(MAX((GA215*(1+GA$5/Setup!$C$36)+IF($V216=8,N($F216),0))-CE216,0),MAX($P216-SUM(DV216:EB216),0))</f>
        <v>0</v>
      </c>
      <c r="ED216" s="48" t="n">
        <f aca="false">MIN(MAX((GB215*(1+GB$5/Setup!$C$36)+IF($V216=9,N($F216),0))-CF216,0),MAX($P216-SUM(DV216:EC216),0))</f>
        <v>0</v>
      </c>
      <c r="EE216" s="48" t="n">
        <f aca="false">MIN(MAX((GC215*(1+GC$5/Setup!$C$36)+IF($V216=10,N($F216),0))-CG216,0),MAX($P216-SUM(DV216:ED216),0))</f>
        <v>0</v>
      </c>
      <c r="EF216" s="48" t="n">
        <f aca="false">MIN(MAX((GD215*(1+GD$5/Setup!$C$36)+IF($V216=11,N($F216),0))-CH216,0),MAX($P216-SUM(DV216:EE216),0))</f>
        <v>0</v>
      </c>
      <c r="EG216" s="48" t="n">
        <f aca="false">MIN(MAX((GE215*(1+GE$5/Setup!$C$36)+IF($V216=12,N($F216),0))-CI216,0),MAX($P216-SUM(DV216:EF216),0))</f>
        <v>0</v>
      </c>
      <c r="EH216" s="48" t="n">
        <f aca="false">MIN(MAX((GF215*(1+GF$5/Setup!$C$36)+IF($V216=13,N($F216),0))-CJ216,0),MAX($P216-SUM(DV216:EG216),0))</f>
        <v>0</v>
      </c>
      <c r="EI216" s="48" t="n">
        <f aca="false">MIN(MAX((GG215*(1+GG$5/Setup!$C$36)+IF($V216=14,N($F216),0))-CK216,0),MAX($P216-SUM(DV216:EH216),0))</f>
        <v>0</v>
      </c>
      <c r="EJ216" s="48" t="n">
        <f aca="false">MIN(MAX((GH215*(1+GH$5/Setup!$C$36)+IF($V216=15,N($F216),0))-CL216,0),MAX($P216-SUM(DV216:EI216),0))</f>
        <v>0</v>
      </c>
      <c r="EK216" s="48" t="n">
        <f aca="false">MIN(MAX((GI215*(1+GI$5/Setup!$C$36)+IF($V216=16,N($F216),0))-CM216,0),MAX($P216-SUM(DV216:EJ216),0))</f>
        <v>0</v>
      </c>
      <c r="EL216" s="48" t="n">
        <f aca="false">MIN(MAX((GJ215*(1+GJ$5/Setup!$C$36)+IF($V216=17,N($F216),0))-CN216,0),MAX($P216-SUM(DV216:EK216),0))</f>
        <v>0</v>
      </c>
      <c r="EM216" s="48" t="n">
        <f aca="false">MIN(MAX((GK215*(1+GK$5/Setup!$C$36)+IF($V216=18,N($F216),0))-CO216,0),MAX($P216-SUM(DV216:EL216),0))</f>
        <v>0</v>
      </c>
      <c r="EN216" s="48" t="n">
        <f aca="false">MIN(MAX((GL215*(1+GL$5/Setup!$C$36)+IF($V216=19,N($F216),0))-CP216,0),MAX($P216-SUM(DV216:EM216),0))</f>
        <v>0</v>
      </c>
      <c r="EO216" s="48" t="n">
        <f aca="false">MIN(MAX((GM215*(1+GM$5/Setup!$C$36)+IF($V216=20,N($F216),0))-CQ216,0),MAX($P216-SUM(DV216:EN216),0))</f>
        <v>0</v>
      </c>
      <c r="EP216" s="48" t="n">
        <f aca="false">MIN(MAX((GN215*(1+GN$5/Setup!$C$36)+IF($V216=21,N($F216),0))-CR216,0),MAX($P216-SUM(DV216:EO216),0))</f>
        <v>0</v>
      </c>
      <c r="EQ216" s="48" t="n">
        <f aca="false">MIN(MAX((GO215*(1+GO$5/Setup!$C$36)+IF($V216=22,N($F216),0))-CS216,0),MAX($P216-SUM(DV216:EP216),0))</f>
        <v>0</v>
      </c>
      <c r="ER216" s="48" t="n">
        <f aca="false">MIN(MAX((GP215*(1+GP$5/Setup!$C$36)+IF($V216=23,N($F216),0))-CT216,0),MAX($P216-SUM(DV216:EQ216),0))</f>
        <v>0</v>
      </c>
      <c r="ES216" s="48" t="n">
        <f aca="false">MIN(MAX((GQ215*(1+GQ$5/Setup!$C$36)+IF($V216=24,N($F216),0))-CU216,0),MAX($P216-SUM(DV216:ER216),0))</f>
        <v>0</v>
      </c>
      <c r="ET216" s="48" t="n">
        <f aca="false">MIN(MAX((GR215*(1+GR$5/Setup!$C$36)+IF($V216=25,N($F216),0))-CV216,0),MAX($P216-SUM(DV216:ES216),0))</f>
        <v>0</v>
      </c>
      <c r="EU216" s="48" t="n">
        <f aca="false">MIN(MAX((GS215*(1+GS$5/Setup!$C$36)+IF($V216=26,N($F216),0))-CW216,0),MAX($P216-SUM(DV216:ET216),0))</f>
        <v>0</v>
      </c>
      <c r="EV216" s="48" t="n">
        <f aca="false">MIN(MAX((GT215*(1+GT$5/Setup!$C$36)+IF($V216=27,N($F216),0))-CX216,0),MAX($P216-SUM(DV216:EU216),0))</f>
        <v>0</v>
      </c>
      <c r="EW216" s="48" t="n">
        <f aca="false">MIN(MAX((GU215*(1+GU$5/Setup!$C$36)+IF($V216=28,N($F216),0))-CY216,0),MAX($P216-SUM(DV216:EV216),0))</f>
        <v>0</v>
      </c>
      <c r="EX216" s="48" t="n">
        <f aca="false">MIN(MAX((GV215*(1+GV$5/Setup!$C$36)+IF($V216=29,N($F216),0))-CZ216,0),MAX($P216-SUM(DV216:EW216),0))</f>
        <v>0</v>
      </c>
      <c r="EY216" s="48" t="n">
        <f aca="false">MIN(MAX((GW215*(1+GW$5/Setup!$C$36)+IF($V216=30,N($F216),0))-DA216,0),MAX($P216-SUM(DV216:EX216),0))</f>
        <v>0</v>
      </c>
      <c r="EZ216" s="48" t="n">
        <f aca="false">MIN(MAX((GX215*(1+GX$5/Setup!$C$36)+IF($V216=31,N($F216),0))-DB216,0),MAX($P216-SUM(DV216:EY216),0))</f>
        <v>0</v>
      </c>
      <c r="FA216" s="48" t="n">
        <f aca="false">MIN(MAX((GY215*(1+GY$5/Setup!$C$36)+IF($V216=32,N($F216),0))-DC216,0),MAX($P216-SUM(DV216:EZ216),0))</f>
        <v>0</v>
      </c>
      <c r="FB216" s="48" t="n">
        <f aca="false">MIN(MAX((GZ215*(1+GZ$5/Setup!$C$36)+IF($V216=33,N($F216),0))-DD216,0),MAX($P216-SUM(DV216:FA216),0))</f>
        <v>0</v>
      </c>
      <c r="FC216" s="48" t="n">
        <f aca="false">MIN(MAX((HA215*(1+HA$5/Setup!$C$36)+IF($V216=34,N($F216),0))-DE216,0),MAX($P216-SUM(DV216:FB216),0))</f>
        <v>0</v>
      </c>
      <c r="FD216" s="48" t="n">
        <f aca="false">MIN(MAX((HB215*(1+HB$5/Setup!$C$36)+IF($V216=35,N($F216),0))-DF216,0),MAX($P216-SUM(DV216:FC216),0))</f>
        <v>0</v>
      </c>
      <c r="FE216" s="48" t="n">
        <f aca="false">MIN(MAX((HC215*(1+HC$5/Setup!$C$36)+IF($V216=36,N($F216),0))-DG216,0),MAX($P216-SUM(DV216:FD216),0))</f>
        <v>0</v>
      </c>
      <c r="FF216" s="48" t="n">
        <f aca="false">MIN(MAX((HD215*(1+HD$5/Setup!$C$36)+IF($V216=37,N($F216),0))-DH216,0),MAX($P216-SUM(DV216:FE216),0))</f>
        <v>0</v>
      </c>
      <c r="FG216" s="48" t="n">
        <f aca="false">MIN(MAX((HE215*(1+HE$5/Setup!$C$36)+IF($V216=38,N($F216),0))-DI216,0),MAX($P216-SUM(DV216:FF216),0))</f>
        <v>0</v>
      </c>
      <c r="FH216" s="48" t="n">
        <f aca="false">MIN(MAX((HF215*(1+HF$5/Setup!$C$36)+IF($V216=39,N($F216),0))-DJ216,0),MAX($P216-SUM(DV216:FG216),0))</f>
        <v>0</v>
      </c>
      <c r="FI216" s="48" t="n">
        <f aca="false">MIN(MAX((HG215*(1+HG$5/Setup!$C$36)+IF($V216=40,N($F216),0))-DK216,0),MAX($P216-SUM(DV216:FH216),0))</f>
        <v>0</v>
      </c>
      <c r="FJ216" s="48" t="n">
        <f aca="false">MIN(MAX((HH215*(1+HH$5/Setup!$C$36)+IF($V216=41,N($F216),0))-DL216,0),MAX($P216-SUM(DV216:FI216),0))</f>
        <v>0</v>
      </c>
      <c r="FK216" s="48" t="n">
        <f aca="false">MIN(MAX((HI215*(1+HI$5/Setup!$C$36)+IF($V216=42,N($F216),0))-DM216,0),MAX($P216-SUM(DV216:FJ216),0))</f>
        <v>0</v>
      </c>
      <c r="FL216" s="48" t="n">
        <f aca="false">MIN(MAX((HJ215*(1+HJ$5/Setup!$C$36)+IF($V216=43,N($F216),0))-DN216,0),MAX($P216-SUM(DV216:FK216),0))</f>
        <v>0</v>
      </c>
      <c r="FM216" s="48" t="n">
        <f aca="false">MIN(MAX((HK215*(1+HK$5/Setup!$C$36)+IF($V216=44,N($F216),0))-DO216,0),MAX($P216-SUM(DV216:FL216),0))</f>
        <v>0</v>
      </c>
      <c r="FN216" s="48" t="n">
        <f aca="false">MIN(MAX((HL215*(1+HL$5/Setup!$C$36)+IF($V216=45,N($F216),0))-DP216,0),MAX($P216-SUM(DV216:FM216),0))</f>
        <v>0</v>
      </c>
      <c r="FO216" s="48" t="n">
        <f aca="false">MIN(MAX((HM215*(1+HM$5/Setup!$C$36)+IF($V216=46,N($F216),0))-DQ216,0),MAX($P216-SUM(DV216:FN216),0))</f>
        <v>0</v>
      </c>
      <c r="FP216" s="48" t="n">
        <f aca="false">MIN(MAX((HN215*(1+HN$5/Setup!$C$36)+IF($V216=47,N($F216),0))-DR216,0),MAX($P216-SUM(DV216:FO216),0))</f>
        <v>0</v>
      </c>
      <c r="FQ216" s="48" t="n">
        <f aca="false">MIN(MAX((HO215*(1+HO$5/Setup!$C$36)+IF($V216=48,N($F216),0))-DS216,0),MAX($P216-SUM(DV216:FP216),0))</f>
        <v>0</v>
      </c>
      <c r="FR216" s="48" t="n">
        <f aca="false">MIN(MAX((HP215*(1+HP$5/Setup!$C$36)+IF($V216=49,N($F216),0))-DT216,0),MAX($P216-SUM(DV216:FQ216),0))</f>
        <v>0</v>
      </c>
      <c r="FS216" s="48" t="n">
        <f aca="false">MIN(MAX((HQ215*(1+HQ$5/Setup!$C$36)+IF($V216=50,N($F216),0))-DU216,0),MAX($P216-SUM(DV216:FR216),0))</f>
        <v>0</v>
      </c>
      <c r="FT216" s="48" t="n">
        <f aca="false">IF((FT215*(1+FT$5/Setup!$C$36)+IF($V216=1,N($F216),0))-BX216-DV216&lt;0.005,0,(FT215*(1+FT$5/Setup!$C$36)+IF($V216=1,N($F216),0))-BX216-DV216)</f>
        <v>0</v>
      </c>
      <c r="FU216" s="48" t="n">
        <f aca="false">IF((FU215*(1+FU$5/Setup!$C$36)+IF($V216=2,N($F216),0))-BY216-DW216&lt;0.005,0,(FU215*(1+FU$5/Setup!$C$36)+IF($V216=2,N($F216),0))-BY216-DW216)</f>
        <v>0</v>
      </c>
      <c r="FV216" s="48" t="n">
        <f aca="false">IF((FV215*(1+FV$5/Setup!$C$36)+IF($V216=3,N($F216),0))-BZ216-DX216&lt;0.005,0,(FV215*(1+FV$5/Setup!$C$36)+IF($V216=3,N($F216),0))-BZ216-DX216)</f>
        <v>0</v>
      </c>
      <c r="FW216" s="48" t="n">
        <f aca="false">IF((FW215*(1+FW$5/Setup!$C$36)+IF($V216=4,N($F216),0))-CA216-DY216&lt;0.005,0,(FW215*(1+FW$5/Setup!$C$36)+IF($V216=4,N($F216),0))-CA216-DY216)</f>
        <v>0</v>
      </c>
      <c r="FX216" s="48" t="n">
        <f aca="false">IF((FX215*(1+FX$5/Setup!$C$36)+IF($V216=5,N($F216),0))-CB216-DZ216&lt;0.005,0,(FX215*(1+FX$5/Setup!$C$36)+IF($V216=5,N($F216),0))-CB216-DZ216)</f>
        <v>0</v>
      </c>
      <c r="FY216" s="48" t="n">
        <f aca="false">IF((FY215*(1+FY$5/Setup!$C$36)+IF($V216=6,N($F216),0))-CC216-EA216&lt;0.005,0,(FY215*(1+FY$5/Setup!$C$36)+IF($V216=6,N($F216),0))-CC216-EA216)</f>
        <v>0</v>
      </c>
      <c r="FZ216" s="48" t="n">
        <f aca="false">IF((FZ215*(1+FZ$5/Setup!$C$36)+IF($V216=7,N($F216),0))-CD216-EB216&lt;0.005,0,(FZ215*(1+FZ$5/Setup!$C$36)+IF($V216=7,N($F216),0))-CD216-EB216)</f>
        <v>0</v>
      </c>
      <c r="GA216" s="48" t="n">
        <f aca="false">IF((GA215*(1+GA$5/Setup!$C$36)+IF($V216=8,N($F216),0))-CE216-EC216&lt;0.005,0,(GA215*(1+GA$5/Setup!$C$36)+IF($V216=8,N($F216),0))-CE216-EC216)</f>
        <v>0</v>
      </c>
      <c r="GB216" s="48" t="n">
        <f aca="false">IF((GB215*(1+GB$5/Setup!$C$36)+IF($V216=9,N($F216),0))-CF216-ED216&lt;0.005,0,(GB215*(1+GB$5/Setup!$C$36)+IF($V216=9,N($F216),0))-CF216-ED216)</f>
        <v>0</v>
      </c>
      <c r="GC216" s="48" t="n">
        <f aca="false">IF((GC215*(1+GC$5/Setup!$C$36)+IF($V216=10,N($F216),0))-CG216-EE216&lt;0.005,0,(GC215*(1+GC$5/Setup!$C$36)+IF($V216=10,N($F216),0))-CG216-EE216)</f>
        <v>0</v>
      </c>
      <c r="GD216" s="48" t="n">
        <f aca="false">IF((GD215*(1+GD$5/Setup!$C$36)+IF($V216=11,N($F216),0))-CH216-EF216&lt;0.005,0,(GD215*(1+GD$5/Setup!$C$36)+IF($V216=11,N($F216),0))-CH216-EF216)</f>
        <v>0</v>
      </c>
      <c r="GE216" s="48" t="n">
        <f aca="false">IF((GE215*(1+GE$5/Setup!$C$36)+IF($V216=12,N($F216),0))-CI216-EG216&lt;0.005,0,(GE215*(1+GE$5/Setup!$C$36)+IF($V216=12,N($F216),0))-CI216-EG216)</f>
        <v>0</v>
      </c>
      <c r="GF216" s="48" t="n">
        <f aca="false">IF((GF215*(1+GF$5/Setup!$C$36)+IF($V216=13,N($F216),0))-CJ216-EH216&lt;0.005,0,(GF215*(1+GF$5/Setup!$C$36)+IF($V216=13,N($F216),0))-CJ216-EH216)</f>
        <v>0</v>
      </c>
      <c r="GG216" s="48" t="n">
        <f aca="false">IF((GG215*(1+GG$5/Setup!$C$36)+IF($V216=14,N($F216),0))-CK216-EI216&lt;0.005,0,(GG215*(1+GG$5/Setup!$C$36)+IF($V216=14,N($F216),0))-CK216-EI216)</f>
        <v>0</v>
      </c>
      <c r="GH216" s="48" t="n">
        <f aca="false">IF((GH215*(1+GH$5/Setup!$C$36)+IF($V216=15,N($F216),0))-CL216-EJ216&lt;0.005,0,(GH215*(1+GH$5/Setup!$C$36)+IF($V216=15,N($F216),0))-CL216-EJ216)</f>
        <v>0</v>
      </c>
      <c r="GI216" s="48" t="n">
        <f aca="false">IF((GI215*(1+GI$5/Setup!$C$36)+IF($V216=16,N($F216),0))-CM216-EK216&lt;0.005,0,(GI215*(1+GI$5/Setup!$C$36)+IF($V216=16,N($F216),0))-CM216-EK216)</f>
        <v>0</v>
      </c>
      <c r="GJ216" s="48" t="n">
        <f aca="false">IF((GJ215*(1+GJ$5/Setup!$C$36)+IF($V216=17,N($F216),0))-CN216-EL216&lt;0.005,0,(GJ215*(1+GJ$5/Setup!$C$36)+IF($V216=17,N($F216),0))-CN216-EL216)</f>
        <v>0</v>
      </c>
      <c r="GK216" s="48" t="n">
        <f aca="false">IF((GK215*(1+GK$5/Setup!$C$36)+IF($V216=18,N($F216),0))-CO216-EM216&lt;0.005,0,(GK215*(1+GK$5/Setup!$C$36)+IF($V216=18,N($F216),0))-CO216-EM216)</f>
        <v>0</v>
      </c>
      <c r="GL216" s="48" t="n">
        <f aca="false">IF((GL215*(1+GL$5/Setup!$C$36)+IF($V216=19,N($F216),0))-CP216-EN216&lt;0.005,0,(GL215*(1+GL$5/Setup!$C$36)+IF($V216=19,N($F216),0))-CP216-EN216)</f>
        <v>0</v>
      </c>
      <c r="GM216" s="48" t="n">
        <f aca="false">IF((GM215*(1+GM$5/Setup!$C$36)+IF($V216=20,N($F216),0))-CQ216-EO216&lt;0.005,0,(GM215*(1+GM$5/Setup!$C$36)+IF($V216=20,N($F216),0))-CQ216-EO216)</f>
        <v>0</v>
      </c>
      <c r="GN216" s="48" t="n">
        <f aca="false">IF((GN215*(1+GN$5/Setup!$C$36)+IF($V216=21,N($F216),0))-CR216-EP216&lt;0.005,0,(GN215*(1+GN$5/Setup!$C$36)+IF($V216=21,N($F216),0))-CR216-EP216)</f>
        <v>0</v>
      </c>
      <c r="GO216" s="48" t="n">
        <f aca="false">IF((GO215*(1+GO$5/Setup!$C$36)+IF($V216=22,N($F216),0))-CS216-EQ216&lt;0.005,0,(GO215*(1+GO$5/Setup!$C$36)+IF($V216=22,N($F216),0))-CS216-EQ216)</f>
        <v>0</v>
      </c>
      <c r="GP216" s="48" t="n">
        <f aca="false">IF((GP215*(1+GP$5/Setup!$C$36)+IF($V216=23,N($F216),0))-CT216-ER216&lt;0.005,0,(GP215*(1+GP$5/Setup!$C$36)+IF($V216=23,N($F216),0))-CT216-ER216)</f>
        <v>0</v>
      </c>
      <c r="GQ216" s="48" t="n">
        <f aca="false">IF((GQ215*(1+GQ$5/Setup!$C$36)+IF($V216=24,N($F216),0))-CU216-ES216&lt;0.005,0,(GQ215*(1+GQ$5/Setup!$C$36)+IF($V216=24,N($F216),0))-CU216-ES216)</f>
        <v>0</v>
      </c>
      <c r="GR216" s="48" t="n">
        <f aca="false">IF((GR215*(1+GR$5/Setup!$C$36)+IF($V216=25,N($F216),0))-CV216-ET216&lt;0.005,0,(GR215*(1+GR$5/Setup!$C$36)+IF($V216=25,N($F216),0))-CV216-ET216)</f>
        <v>0</v>
      </c>
      <c r="GS216" s="48" t="n">
        <f aca="false">IF((GS215*(1+GS$5/Setup!$C$36)+IF($V216=26,N($F216),0))-CW216-EU216&lt;0.005,0,(GS215*(1+GS$5/Setup!$C$36)+IF($V216=26,N($F216),0))-CW216-EU216)</f>
        <v>0</v>
      </c>
      <c r="GT216" s="48" t="n">
        <f aca="false">IF((GT215*(1+GT$5/Setup!$C$36)+IF($V216=27,N($F216),0))-CX216-EV216&lt;0.005,0,(GT215*(1+GT$5/Setup!$C$36)+IF($V216=27,N($F216),0))-CX216-EV216)</f>
        <v>0</v>
      </c>
      <c r="GU216" s="48" t="n">
        <f aca="false">IF((GU215*(1+GU$5/Setup!$C$36)+IF($V216=28,N($F216),0))-CY216-EW216&lt;0.005,0,(GU215*(1+GU$5/Setup!$C$36)+IF($V216=28,N($F216),0))-CY216-EW216)</f>
        <v>0</v>
      </c>
      <c r="GV216" s="48" t="n">
        <f aca="false">IF((GV215*(1+GV$5/Setup!$C$36)+IF($V216=29,N($F216),0))-CZ216-EX216&lt;0.005,0,(GV215*(1+GV$5/Setup!$C$36)+IF($V216=29,N($F216),0))-CZ216-EX216)</f>
        <v>0</v>
      </c>
      <c r="GW216" s="48" t="n">
        <f aca="false">IF((GW215*(1+GW$5/Setup!$C$36)+IF($V216=30,N($F216),0))-DA216-EY216&lt;0.005,0,(GW215*(1+GW$5/Setup!$C$36)+IF($V216=30,N($F216),0))-DA216-EY216)</f>
        <v>0</v>
      </c>
      <c r="GX216" s="48" t="n">
        <f aca="false">IF((GX215*(1+GX$5/Setup!$C$36)+IF($V216=31,N($F216),0))-DB216-EZ216&lt;0.005,0,(GX215*(1+GX$5/Setup!$C$36)+IF($V216=31,N($F216),0))-DB216-EZ216)</f>
        <v>0</v>
      </c>
      <c r="GY216" s="48" t="n">
        <f aca="false">IF((GY215*(1+GY$5/Setup!$C$36)+IF($V216=32,N($F216),0))-DC216-FA216&lt;0.005,0,(GY215*(1+GY$5/Setup!$C$36)+IF($V216=32,N($F216),0))-DC216-FA216)</f>
        <v>0</v>
      </c>
      <c r="GZ216" s="48" t="n">
        <f aca="false">IF((GZ215*(1+GZ$5/Setup!$C$36)+IF($V216=33,N($F216),0))-DD216-FB216&lt;0.005,0,(GZ215*(1+GZ$5/Setup!$C$36)+IF($V216=33,N($F216),0))-DD216-FB216)</f>
        <v>0</v>
      </c>
      <c r="HA216" s="48" t="n">
        <f aca="false">IF((HA215*(1+HA$5/Setup!$C$36)+IF($V216=34,N($F216),0))-DE216-FC216&lt;0.005,0,(HA215*(1+HA$5/Setup!$C$36)+IF($V216=34,N($F216),0))-DE216-FC216)</f>
        <v>0</v>
      </c>
      <c r="HB216" s="48" t="n">
        <f aca="false">IF((HB215*(1+HB$5/Setup!$C$36)+IF($V216=35,N($F216),0))-DF216-FD216&lt;0.005,0,(HB215*(1+HB$5/Setup!$C$36)+IF($V216=35,N($F216),0))-DF216-FD216)</f>
        <v>0</v>
      </c>
      <c r="HC216" s="48" t="n">
        <f aca="false">IF((HC215*(1+HC$5/Setup!$C$36)+IF($V216=36,N($F216),0))-DG216-FE216&lt;0.005,0,(HC215*(1+HC$5/Setup!$C$36)+IF($V216=36,N($F216),0))-DG216-FE216)</f>
        <v>0</v>
      </c>
      <c r="HD216" s="48" t="n">
        <f aca="false">IF((HD215*(1+HD$5/Setup!$C$36)+IF($V216=37,N($F216),0))-DH216-FF216&lt;0.005,0,(HD215*(1+HD$5/Setup!$C$36)+IF($V216=37,N($F216),0))-DH216-FF216)</f>
        <v>0</v>
      </c>
      <c r="HE216" s="48" t="n">
        <f aca="false">IF((HE215*(1+HE$5/Setup!$C$36)+IF($V216=38,N($F216),0))-DI216-FG216&lt;0.005,0,(HE215*(1+HE$5/Setup!$C$36)+IF($V216=38,N($F216),0))-DI216-FG216)</f>
        <v>0</v>
      </c>
      <c r="HF216" s="48" t="n">
        <f aca="false">IF((HF215*(1+HF$5/Setup!$C$36)+IF($V216=39,N($F216),0))-DJ216-FH216&lt;0.005,0,(HF215*(1+HF$5/Setup!$C$36)+IF($V216=39,N($F216),0))-DJ216-FH216)</f>
        <v>0</v>
      </c>
      <c r="HG216" s="48" t="n">
        <f aca="false">IF((HG215*(1+HG$5/Setup!$C$36)+IF($V216=40,N($F216),0))-DK216-FI216&lt;0.005,0,(HG215*(1+HG$5/Setup!$C$36)+IF($V216=40,N($F216),0))-DK216-FI216)</f>
        <v>0</v>
      </c>
      <c r="HH216" s="48" t="n">
        <f aca="false">IF((HH215*(1+HH$5/Setup!$C$36)+IF($V216=41,N($F216),0))-DL216-FJ216&lt;0.005,0,(HH215*(1+HH$5/Setup!$C$36)+IF($V216=41,N($F216),0))-DL216-FJ216)</f>
        <v>0</v>
      </c>
      <c r="HI216" s="48" t="n">
        <f aca="false">IF((HI215*(1+HI$5/Setup!$C$36)+IF($V216=42,N($F216),0))-DM216-FK216&lt;0.005,0,(HI215*(1+HI$5/Setup!$C$36)+IF($V216=42,N($F216),0))-DM216-FK216)</f>
        <v>0</v>
      </c>
      <c r="HJ216" s="48" t="n">
        <f aca="false">IF((HJ215*(1+HJ$5/Setup!$C$36)+IF($V216=43,N($F216),0))-DN216-FL216&lt;0.005,0,(HJ215*(1+HJ$5/Setup!$C$36)+IF($V216=43,N($F216),0))-DN216-FL216)</f>
        <v>0</v>
      </c>
      <c r="HK216" s="48" t="n">
        <f aca="false">IF((HK215*(1+HK$5/Setup!$C$36)+IF($V216=44,N($F216),0))-DO216-FM216&lt;0.005,0,(HK215*(1+HK$5/Setup!$C$36)+IF($V216=44,N($F216),0))-DO216-FM216)</f>
        <v>0</v>
      </c>
      <c r="HL216" s="48" t="n">
        <f aca="false">IF((HL215*(1+HL$5/Setup!$C$36)+IF($V216=45,N($F216),0))-DP216-FN216&lt;0.005,0,(HL215*(1+HL$5/Setup!$C$36)+IF($V216=45,N($F216),0))-DP216-FN216)</f>
        <v>0</v>
      </c>
      <c r="HM216" s="48" t="n">
        <f aca="false">IF((HM215*(1+HM$5/Setup!$C$36)+IF($V216=46,N($F216),0))-DQ216-FO216&lt;0.005,0,(HM215*(1+HM$5/Setup!$C$36)+IF($V216=46,N($F216),0))-DQ216-FO216)</f>
        <v>0</v>
      </c>
      <c r="HN216" s="48" t="n">
        <f aca="false">IF((HN215*(1+HN$5/Setup!$C$36)+IF($V216=47,N($F216),0))-DR216-FP216&lt;0.005,0,(HN215*(1+HN$5/Setup!$C$36)+IF($V216=47,N($F216),0))-DR216-FP216)</f>
        <v>0</v>
      </c>
      <c r="HO216" s="48" t="n">
        <f aca="false">IF((HO215*(1+HO$5/Setup!$C$36)+IF($V216=48,N($F216),0))-DS216-FQ216&lt;0.005,0,(HO215*(1+HO$5/Setup!$C$36)+IF($V216=48,N($F216),0))-DS216-FQ216)</f>
        <v>0</v>
      </c>
      <c r="HP216" s="48" t="n">
        <f aca="false">IF((HP215*(1+HP$5/Setup!$C$36)+IF($V216=49,N($F216),0))-DT216-FR216&lt;0.005,0,(HP215*(1+HP$5/Setup!$C$36)+IF($V216=49,N($F216),0))-DT216-FR216)</f>
        <v>0</v>
      </c>
      <c r="HQ216" s="48" t="n">
        <f aca="false">IF((HQ215*(1+HQ$5/Setup!$C$36)+IF($V216=50,N($F216),0))-DU216-FS216&lt;0.005,0,(HQ215*(1+HQ$5/Setup!$C$36)+IF($V216=50,N($F216),0))-DU216-FS216)</f>
        <v>0</v>
      </c>
    </row>
    <row r="217" customFormat="false" ht="15" hidden="false" customHeight="false" outlineLevel="0" collapsed="false">
      <c r="A217" s="44" t="n">
        <v>209</v>
      </c>
      <c r="B217" s="45" t="n">
        <f aca="false">IF(Setup!$C$7="Every month",EDATE(Setup!$C$8,($A217-1)),IF(Setup!$C$7="Twice a month",DATE(YEAR(Setup!$C$8),MONTH(Setup!$C$8)+INT((($A217-1)+Setup!$C$41)/2),MIN(IF(MOD(($A217-1)+Setup!$C$41,2)=0,Setup!$C$39,Setup!$C$40),DAY(EOMONTH(DATE(YEAR(Setup!$C$8),MONTH(Setup!$C$8)+INT((($A217-1)+Setup!$C$41)/2),1),0)))),Setup!$C$8+($A217-1)*IF(Setup!$C$7="Every week",7,14)))</f>
        <v>49237</v>
      </c>
      <c r="C217" s="45" t="n">
        <f aca="false">IF(Setup!$C$7="Every month",EDATE(Setup!$C$8,$A217),IF(Setup!$C$7="Twice a month",DATE(YEAR(Setup!$C$8),MONTH(Setup!$C$8)+INT(($A217+Setup!$C$41)/2),MIN(IF(MOD($A217+Setup!$C$41,2)=0,Setup!$C$39,Setup!$C$40),DAY(EOMONTH(DATE(YEAR(Setup!$C$8),MONTH(Setup!$C$8)+INT(($A217+Setup!$C$41)/2),1),0)))),Setup!$C$8+$A217*IF(Setup!$C$7="Every week",7,14)))</f>
        <v>49251</v>
      </c>
      <c r="D217" s="46"/>
      <c r="E217" s="47"/>
      <c r="F217" s="47"/>
      <c r="G217" s="47"/>
      <c r="H217" s="47"/>
      <c r="I217" s="48" t="n">
        <f aca="false">N(Setup!$C$11)+N(E217)</f>
        <v>100</v>
      </c>
      <c r="J217" s="48" t="n">
        <f aca="false">MIN(Setup!$C$37,MAX(I217,0))</f>
        <v>9.23076923076923</v>
      </c>
      <c r="K217" s="48" t="n">
        <f aca="false">MIN(MAX(N(Setup!$C$14)-L216,0),MAX(I217-J217,0))</f>
        <v>0</v>
      </c>
      <c r="L217" s="48" t="n">
        <f aca="false">L216+K217-N(G217)</f>
        <v>500</v>
      </c>
      <c r="M217" s="48" t="n">
        <f aca="false">M216+J217-N(H217)</f>
        <v>1929.23076923078</v>
      </c>
      <c r="N217" s="48" t="n">
        <f aca="false">SUM(BX217:DU217)</f>
        <v>0</v>
      </c>
      <c r="O217" s="48" t="n">
        <f aca="false">SUM(Z217:BW217)-N217</f>
        <v>40</v>
      </c>
      <c r="P217" s="48" t="n">
        <f aca="false">MAX(I217-J217-K217,0)+O217</f>
        <v>130.769230769231</v>
      </c>
      <c r="Q217" s="48" t="n">
        <f aca="false">SUM(DV217:FS217)</f>
        <v>0</v>
      </c>
      <c r="R217" s="49" t="n">
        <f aca="false">N217+J217+K217+Q217</f>
        <v>9.23076923076923</v>
      </c>
      <c r="S217" s="48" t="n">
        <f aca="false">T217-T216-N(F217)+N217+Q217</f>
        <v>0</v>
      </c>
      <c r="T217" s="49" t="n">
        <f aca="false">SUM(FT217:HQ217)</f>
        <v>0</v>
      </c>
      <c r="U217" s="44" t="str">
        <f aca="false">IF(T216&lt;0.005,"",INDEX(Helpers!$C$2:$C$51,IF(_xlfn.MINIFS($DV$6:$FS$6,DV217:FS217,"&gt;0.005")=0,V217,_xlfn.MINIFS($DV$6:$FS$6,DV217:FS217,"&gt;0.005"))))</f>
        <v/>
      </c>
      <c r="V217" s="44" t="n">
        <f aca="false">IF(_xlfn.MINIFS($FT$6:$HQ$6,FT216:HQ216,"&gt;0.005")=0,1,_xlfn.MINIFS($FT$6:$HQ$6,FT216:HQ216,"&gt;0.005"))</f>
        <v>1</v>
      </c>
      <c r="W217" s="44" t="n">
        <f aca="false">IF(AND(D217&lt;&gt;"Paid",T216&gt;0.005),1,0)</f>
        <v>0</v>
      </c>
      <c r="X217" s="48" t="n">
        <f aca="false">SUMPRODUCT(((Helpers!$G$2:$G$51*(1+(Helpers!$D$2:$D$51+0.000000001)/12)^(($B217-Setup!$C$8)/(365.25/12))-Helpers!$E$2:$E$51*((1+(Helpers!$D$2:$D$51+0.000000001)/12)^(($B217-Setup!$C$8)/(365.25/12))-1)/((Helpers!$D$2:$D$51+0.000000001)/12))&gt;0)*(Helpers!$G$2:$G$51*(1+(Helpers!$D$2:$D$51+0.000000001)/12)^(($B217-Setup!$C$8)/(365.25/12))-Helpers!$E$2:$E$51*((1+(Helpers!$D$2:$D$51+0.000000001)/12)^(($B217-Setup!$C$8)/(365.25/12))-1)/((Helpers!$D$2:$D$51+0.000000001)/12)))</f>
        <v>0</v>
      </c>
      <c r="Y217" s="48"/>
      <c r="Z217" s="48" t="n">
        <f aca="false">IF(OR(N(Z$5)=0,Z$6=""),0,Z$5*((DATE(YEAR($B217),MONTH($B217),MIN(Z$6,DAY(EOMONTH($B217,0))))&gt;=$B217)*(DATE(YEAR($B217),MONTH($B217),MIN(Z$6,DAY(EOMONTH($B217,0))))&lt;$C217)+(DATE(YEAR($B217),MONTH($B217)+1,MIN(Z$6,DAY(EOMONTH($B217,1))))&gt;=$B217)*(DATE(YEAR($B217),MONTH($B217)+1,MIN(Z$6,DAY(EOMONTH($B217,1))))&lt;$C217)))</f>
        <v>0</v>
      </c>
      <c r="AA217" s="48" t="n">
        <f aca="false">IF(OR(N(AA$5)=0,AA$6=""),0,AA$5*((DATE(YEAR($B217),MONTH($B217),MIN(AA$6,DAY(EOMONTH($B217,0))))&gt;=$B217)*(DATE(YEAR($B217),MONTH($B217),MIN(AA$6,DAY(EOMONTH($B217,0))))&lt;$C217)+(DATE(YEAR($B217),MONTH($B217)+1,MIN(AA$6,DAY(EOMONTH($B217,1))))&gt;=$B217)*(DATE(YEAR($B217),MONTH($B217)+1,MIN(AA$6,DAY(EOMONTH($B217,1))))&lt;$C217)))</f>
        <v>40</v>
      </c>
      <c r="AB217" s="48" t="n">
        <f aca="false">IF(OR(N(AB$5)=0,AB$6=""),0,AB$5*((DATE(YEAR($B217),MONTH($B217),MIN(AB$6,DAY(EOMONTH($B217,0))))&gt;=$B217)*(DATE(YEAR($B217),MONTH($B217),MIN(AB$6,DAY(EOMONTH($B217,0))))&lt;$C217)+(DATE(YEAR($B217),MONTH($B217)+1,MIN(AB$6,DAY(EOMONTH($B217,1))))&gt;=$B217)*(DATE(YEAR($B217),MONTH($B217)+1,MIN(AB$6,DAY(EOMONTH($B217,1))))&lt;$C217)))</f>
        <v>0</v>
      </c>
      <c r="AC217" s="48" t="n">
        <f aca="false">IF(OR(N(AC$5)=0,AC$6=""),0,AC$5*((DATE(YEAR($B217),MONTH($B217),MIN(AC$6,DAY(EOMONTH($B217,0))))&gt;=$B217)*(DATE(YEAR($B217),MONTH($B217),MIN(AC$6,DAY(EOMONTH($B217,0))))&lt;$C217)+(DATE(YEAR($B217),MONTH($B217)+1,MIN(AC$6,DAY(EOMONTH($B217,1))))&gt;=$B217)*(DATE(YEAR($B217),MONTH($B217)+1,MIN(AC$6,DAY(EOMONTH($B217,1))))&lt;$C217)))</f>
        <v>0</v>
      </c>
      <c r="AD217" s="48" t="n">
        <f aca="false">IF(OR(N(AD$5)=0,AD$6=""),0,AD$5*((DATE(YEAR($B217),MONTH($B217),MIN(AD$6,DAY(EOMONTH($B217,0))))&gt;=$B217)*(DATE(YEAR($B217),MONTH($B217),MIN(AD$6,DAY(EOMONTH($B217,0))))&lt;$C217)+(DATE(YEAR($B217),MONTH($B217)+1,MIN(AD$6,DAY(EOMONTH($B217,1))))&gt;=$B217)*(DATE(YEAR($B217),MONTH($B217)+1,MIN(AD$6,DAY(EOMONTH($B217,1))))&lt;$C217)))</f>
        <v>0</v>
      </c>
      <c r="AE217" s="48" t="n">
        <f aca="false">IF(OR(N(AE$5)=0,AE$6=""),0,AE$5*((DATE(YEAR($B217),MONTH($B217),MIN(AE$6,DAY(EOMONTH($B217,0))))&gt;=$B217)*(DATE(YEAR($B217),MONTH($B217),MIN(AE$6,DAY(EOMONTH($B217,0))))&lt;$C217)+(DATE(YEAR($B217),MONTH($B217)+1,MIN(AE$6,DAY(EOMONTH($B217,1))))&gt;=$B217)*(DATE(YEAR($B217),MONTH($B217)+1,MIN(AE$6,DAY(EOMONTH($B217,1))))&lt;$C217)))</f>
        <v>0</v>
      </c>
      <c r="AF217" s="48" t="n">
        <f aca="false">IF(OR(N(AF$5)=0,AF$6=""),0,AF$5*((DATE(YEAR($B217),MONTH($B217),MIN(AF$6,DAY(EOMONTH($B217,0))))&gt;=$B217)*(DATE(YEAR($B217),MONTH($B217),MIN(AF$6,DAY(EOMONTH($B217,0))))&lt;$C217)+(DATE(YEAR($B217),MONTH($B217)+1,MIN(AF$6,DAY(EOMONTH($B217,1))))&gt;=$B217)*(DATE(YEAR($B217),MONTH($B217)+1,MIN(AF$6,DAY(EOMONTH($B217,1))))&lt;$C217)))</f>
        <v>0</v>
      </c>
      <c r="AG217" s="48" t="n">
        <f aca="false">IF(OR(N(AG$5)=0,AG$6=""),0,AG$5*((DATE(YEAR($B217),MONTH($B217),MIN(AG$6,DAY(EOMONTH($B217,0))))&gt;=$B217)*(DATE(YEAR($B217),MONTH($B217),MIN(AG$6,DAY(EOMONTH($B217,0))))&lt;$C217)+(DATE(YEAR($B217),MONTH($B217)+1,MIN(AG$6,DAY(EOMONTH($B217,1))))&gt;=$B217)*(DATE(YEAR($B217),MONTH($B217)+1,MIN(AG$6,DAY(EOMONTH($B217,1))))&lt;$C217)))</f>
        <v>0</v>
      </c>
      <c r="AH217" s="48" t="n">
        <f aca="false">IF(OR(N(AH$5)=0,AH$6=""),0,AH$5*((DATE(YEAR($B217),MONTH($B217),MIN(AH$6,DAY(EOMONTH($B217,0))))&gt;=$B217)*(DATE(YEAR($B217),MONTH($B217),MIN(AH$6,DAY(EOMONTH($B217,0))))&lt;$C217)+(DATE(YEAR($B217),MONTH($B217)+1,MIN(AH$6,DAY(EOMONTH($B217,1))))&gt;=$B217)*(DATE(YEAR($B217),MONTH($B217)+1,MIN(AH$6,DAY(EOMONTH($B217,1))))&lt;$C217)))</f>
        <v>0</v>
      </c>
      <c r="AI217" s="48" t="n">
        <f aca="false">IF(OR(N(AI$5)=0,AI$6=""),0,AI$5*((DATE(YEAR($B217),MONTH($B217),MIN(AI$6,DAY(EOMONTH($B217,0))))&gt;=$B217)*(DATE(YEAR($B217),MONTH($B217),MIN(AI$6,DAY(EOMONTH($B217,0))))&lt;$C217)+(DATE(YEAR($B217),MONTH($B217)+1,MIN(AI$6,DAY(EOMONTH($B217,1))))&gt;=$B217)*(DATE(YEAR($B217),MONTH($B217)+1,MIN(AI$6,DAY(EOMONTH($B217,1))))&lt;$C217)))</f>
        <v>0</v>
      </c>
      <c r="AJ217" s="48" t="n">
        <f aca="false">IF(OR(N(AJ$5)=0,AJ$6=""),0,AJ$5*((DATE(YEAR($B217),MONTH($B217),MIN(AJ$6,DAY(EOMONTH($B217,0))))&gt;=$B217)*(DATE(YEAR($B217),MONTH($B217),MIN(AJ$6,DAY(EOMONTH($B217,0))))&lt;$C217)+(DATE(YEAR($B217),MONTH($B217)+1,MIN(AJ$6,DAY(EOMONTH($B217,1))))&gt;=$B217)*(DATE(YEAR($B217),MONTH($B217)+1,MIN(AJ$6,DAY(EOMONTH($B217,1))))&lt;$C217)))</f>
        <v>0</v>
      </c>
      <c r="AK217" s="48" t="n">
        <f aca="false">IF(OR(N(AK$5)=0,AK$6=""),0,AK$5*((DATE(YEAR($B217),MONTH($B217),MIN(AK$6,DAY(EOMONTH($B217,0))))&gt;=$B217)*(DATE(YEAR($B217),MONTH($B217),MIN(AK$6,DAY(EOMONTH($B217,0))))&lt;$C217)+(DATE(YEAR($B217),MONTH($B217)+1,MIN(AK$6,DAY(EOMONTH($B217,1))))&gt;=$B217)*(DATE(YEAR($B217),MONTH($B217)+1,MIN(AK$6,DAY(EOMONTH($B217,1))))&lt;$C217)))</f>
        <v>0</v>
      </c>
      <c r="AL217" s="48" t="n">
        <f aca="false">IF(OR(N(AL$5)=0,AL$6=""),0,AL$5*((DATE(YEAR($B217),MONTH($B217),MIN(AL$6,DAY(EOMONTH($B217,0))))&gt;=$B217)*(DATE(YEAR($B217),MONTH($B217),MIN(AL$6,DAY(EOMONTH($B217,0))))&lt;$C217)+(DATE(YEAR($B217),MONTH($B217)+1,MIN(AL$6,DAY(EOMONTH($B217,1))))&gt;=$B217)*(DATE(YEAR($B217),MONTH($B217)+1,MIN(AL$6,DAY(EOMONTH($B217,1))))&lt;$C217)))</f>
        <v>0</v>
      </c>
      <c r="AM217" s="48" t="n">
        <f aca="false">IF(OR(N(AM$5)=0,AM$6=""),0,AM$5*((DATE(YEAR($B217),MONTH($B217),MIN(AM$6,DAY(EOMONTH($B217,0))))&gt;=$B217)*(DATE(YEAR($B217),MONTH($B217),MIN(AM$6,DAY(EOMONTH($B217,0))))&lt;$C217)+(DATE(YEAR($B217),MONTH($B217)+1,MIN(AM$6,DAY(EOMONTH($B217,1))))&gt;=$B217)*(DATE(YEAR($B217),MONTH($B217)+1,MIN(AM$6,DAY(EOMONTH($B217,1))))&lt;$C217)))</f>
        <v>0</v>
      </c>
      <c r="AN217" s="48" t="n">
        <f aca="false">IF(OR(N(AN$5)=0,AN$6=""),0,AN$5*((DATE(YEAR($B217),MONTH($B217),MIN(AN$6,DAY(EOMONTH($B217,0))))&gt;=$B217)*(DATE(YEAR($B217),MONTH($B217),MIN(AN$6,DAY(EOMONTH($B217,0))))&lt;$C217)+(DATE(YEAR($B217),MONTH($B217)+1,MIN(AN$6,DAY(EOMONTH($B217,1))))&gt;=$B217)*(DATE(YEAR($B217),MONTH($B217)+1,MIN(AN$6,DAY(EOMONTH($B217,1))))&lt;$C217)))</f>
        <v>0</v>
      </c>
      <c r="AO217" s="48" t="n">
        <f aca="false">IF(OR(N(AO$5)=0,AO$6=""),0,AO$5*((DATE(YEAR($B217),MONTH($B217),MIN(AO$6,DAY(EOMONTH($B217,0))))&gt;=$B217)*(DATE(YEAR($B217),MONTH($B217),MIN(AO$6,DAY(EOMONTH($B217,0))))&lt;$C217)+(DATE(YEAR($B217),MONTH($B217)+1,MIN(AO$6,DAY(EOMONTH($B217,1))))&gt;=$B217)*(DATE(YEAR($B217),MONTH($B217)+1,MIN(AO$6,DAY(EOMONTH($B217,1))))&lt;$C217)))</f>
        <v>0</v>
      </c>
      <c r="AP217" s="48" t="n">
        <f aca="false">IF(OR(N(AP$5)=0,AP$6=""),0,AP$5*((DATE(YEAR($B217),MONTH($B217),MIN(AP$6,DAY(EOMONTH($B217,0))))&gt;=$B217)*(DATE(YEAR($B217),MONTH($B217),MIN(AP$6,DAY(EOMONTH($B217,0))))&lt;$C217)+(DATE(YEAR($B217),MONTH($B217)+1,MIN(AP$6,DAY(EOMONTH($B217,1))))&gt;=$B217)*(DATE(YEAR($B217),MONTH($B217)+1,MIN(AP$6,DAY(EOMONTH($B217,1))))&lt;$C217)))</f>
        <v>0</v>
      </c>
      <c r="AQ217" s="48" t="n">
        <f aca="false">IF(OR(N(AQ$5)=0,AQ$6=""),0,AQ$5*((DATE(YEAR($B217),MONTH($B217),MIN(AQ$6,DAY(EOMONTH($B217,0))))&gt;=$B217)*(DATE(YEAR($B217),MONTH($B217),MIN(AQ$6,DAY(EOMONTH($B217,0))))&lt;$C217)+(DATE(YEAR($B217),MONTH($B217)+1,MIN(AQ$6,DAY(EOMONTH($B217,1))))&gt;=$B217)*(DATE(YEAR($B217),MONTH($B217)+1,MIN(AQ$6,DAY(EOMONTH($B217,1))))&lt;$C217)))</f>
        <v>0</v>
      </c>
      <c r="AR217" s="48" t="n">
        <f aca="false">IF(OR(N(AR$5)=0,AR$6=""),0,AR$5*((DATE(YEAR($B217),MONTH($B217),MIN(AR$6,DAY(EOMONTH($B217,0))))&gt;=$B217)*(DATE(YEAR($B217),MONTH($B217),MIN(AR$6,DAY(EOMONTH($B217,0))))&lt;$C217)+(DATE(YEAR($B217),MONTH($B217)+1,MIN(AR$6,DAY(EOMONTH($B217,1))))&gt;=$B217)*(DATE(YEAR($B217),MONTH($B217)+1,MIN(AR$6,DAY(EOMONTH($B217,1))))&lt;$C217)))</f>
        <v>0</v>
      </c>
      <c r="AS217" s="48" t="n">
        <f aca="false">IF(OR(N(AS$5)=0,AS$6=""),0,AS$5*((DATE(YEAR($B217),MONTH($B217),MIN(AS$6,DAY(EOMONTH($B217,0))))&gt;=$B217)*(DATE(YEAR($B217),MONTH($B217),MIN(AS$6,DAY(EOMONTH($B217,0))))&lt;$C217)+(DATE(YEAR($B217),MONTH($B217)+1,MIN(AS$6,DAY(EOMONTH($B217,1))))&gt;=$B217)*(DATE(YEAR($B217),MONTH($B217)+1,MIN(AS$6,DAY(EOMONTH($B217,1))))&lt;$C217)))</f>
        <v>0</v>
      </c>
      <c r="AT217" s="48" t="n">
        <f aca="false">IF(OR(N(AT$5)=0,AT$6=""),0,AT$5*((DATE(YEAR($B217),MONTH($B217),MIN(AT$6,DAY(EOMONTH($B217,0))))&gt;=$B217)*(DATE(YEAR($B217),MONTH($B217),MIN(AT$6,DAY(EOMONTH($B217,0))))&lt;$C217)+(DATE(YEAR($B217),MONTH($B217)+1,MIN(AT$6,DAY(EOMONTH($B217,1))))&gt;=$B217)*(DATE(YEAR($B217),MONTH($B217)+1,MIN(AT$6,DAY(EOMONTH($B217,1))))&lt;$C217)))</f>
        <v>0</v>
      </c>
      <c r="AU217" s="48" t="n">
        <f aca="false">IF(OR(N(AU$5)=0,AU$6=""),0,AU$5*((DATE(YEAR($B217),MONTH($B217),MIN(AU$6,DAY(EOMONTH($B217,0))))&gt;=$B217)*(DATE(YEAR($B217),MONTH($B217),MIN(AU$6,DAY(EOMONTH($B217,0))))&lt;$C217)+(DATE(YEAR($B217),MONTH($B217)+1,MIN(AU$6,DAY(EOMONTH($B217,1))))&gt;=$B217)*(DATE(YEAR($B217),MONTH($B217)+1,MIN(AU$6,DAY(EOMONTH($B217,1))))&lt;$C217)))</f>
        <v>0</v>
      </c>
      <c r="AV217" s="48" t="n">
        <f aca="false">IF(OR(N(AV$5)=0,AV$6=""),0,AV$5*((DATE(YEAR($B217),MONTH($B217),MIN(AV$6,DAY(EOMONTH($B217,0))))&gt;=$B217)*(DATE(YEAR($B217),MONTH($B217),MIN(AV$6,DAY(EOMONTH($B217,0))))&lt;$C217)+(DATE(YEAR($B217),MONTH($B217)+1,MIN(AV$6,DAY(EOMONTH($B217,1))))&gt;=$B217)*(DATE(YEAR($B217),MONTH($B217)+1,MIN(AV$6,DAY(EOMONTH($B217,1))))&lt;$C217)))</f>
        <v>0</v>
      </c>
      <c r="AW217" s="48" t="n">
        <f aca="false">IF(OR(N(AW$5)=0,AW$6=""),0,AW$5*((DATE(YEAR($B217),MONTH($B217),MIN(AW$6,DAY(EOMONTH($B217,0))))&gt;=$B217)*(DATE(YEAR($B217),MONTH($B217),MIN(AW$6,DAY(EOMONTH($B217,0))))&lt;$C217)+(DATE(YEAR($B217),MONTH($B217)+1,MIN(AW$6,DAY(EOMONTH($B217,1))))&gt;=$B217)*(DATE(YEAR($B217),MONTH($B217)+1,MIN(AW$6,DAY(EOMONTH($B217,1))))&lt;$C217)))</f>
        <v>0</v>
      </c>
      <c r="AX217" s="48" t="n">
        <f aca="false">IF(OR(N(AX$5)=0,AX$6=""),0,AX$5*((DATE(YEAR($B217),MONTH($B217),MIN(AX$6,DAY(EOMONTH($B217,0))))&gt;=$B217)*(DATE(YEAR($B217),MONTH($B217),MIN(AX$6,DAY(EOMONTH($B217,0))))&lt;$C217)+(DATE(YEAR($B217),MONTH($B217)+1,MIN(AX$6,DAY(EOMONTH($B217,1))))&gt;=$B217)*(DATE(YEAR($B217),MONTH($B217)+1,MIN(AX$6,DAY(EOMONTH($B217,1))))&lt;$C217)))</f>
        <v>0</v>
      </c>
      <c r="AY217" s="48" t="n">
        <f aca="false">IF(OR(N(AY$5)=0,AY$6=""),0,AY$5*((DATE(YEAR($B217),MONTH($B217),MIN(AY$6,DAY(EOMONTH($B217,0))))&gt;=$B217)*(DATE(YEAR($B217),MONTH($B217),MIN(AY$6,DAY(EOMONTH($B217,0))))&lt;$C217)+(DATE(YEAR($B217),MONTH($B217)+1,MIN(AY$6,DAY(EOMONTH($B217,1))))&gt;=$B217)*(DATE(YEAR($B217),MONTH($B217)+1,MIN(AY$6,DAY(EOMONTH($B217,1))))&lt;$C217)))</f>
        <v>0</v>
      </c>
      <c r="AZ217" s="48" t="n">
        <f aca="false">IF(OR(N(AZ$5)=0,AZ$6=""),0,AZ$5*((DATE(YEAR($B217),MONTH($B217),MIN(AZ$6,DAY(EOMONTH($B217,0))))&gt;=$B217)*(DATE(YEAR($B217),MONTH($B217),MIN(AZ$6,DAY(EOMONTH($B217,0))))&lt;$C217)+(DATE(YEAR($B217),MONTH($B217)+1,MIN(AZ$6,DAY(EOMONTH($B217,1))))&gt;=$B217)*(DATE(YEAR($B217),MONTH($B217)+1,MIN(AZ$6,DAY(EOMONTH($B217,1))))&lt;$C217)))</f>
        <v>0</v>
      </c>
      <c r="BA217" s="48" t="n">
        <f aca="false">IF(OR(N(BA$5)=0,BA$6=""),0,BA$5*((DATE(YEAR($B217),MONTH($B217),MIN(BA$6,DAY(EOMONTH($B217,0))))&gt;=$B217)*(DATE(YEAR($B217),MONTH($B217),MIN(BA$6,DAY(EOMONTH($B217,0))))&lt;$C217)+(DATE(YEAR($B217),MONTH($B217)+1,MIN(BA$6,DAY(EOMONTH($B217,1))))&gt;=$B217)*(DATE(YEAR($B217),MONTH($B217)+1,MIN(BA$6,DAY(EOMONTH($B217,1))))&lt;$C217)))</f>
        <v>0</v>
      </c>
      <c r="BB217" s="48" t="n">
        <f aca="false">IF(OR(N(BB$5)=0,BB$6=""),0,BB$5*((DATE(YEAR($B217),MONTH($B217),MIN(BB$6,DAY(EOMONTH($B217,0))))&gt;=$B217)*(DATE(YEAR($B217),MONTH($B217),MIN(BB$6,DAY(EOMONTH($B217,0))))&lt;$C217)+(DATE(YEAR($B217),MONTH($B217)+1,MIN(BB$6,DAY(EOMONTH($B217,1))))&gt;=$B217)*(DATE(YEAR($B217),MONTH($B217)+1,MIN(BB$6,DAY(EOMONTH($B217,1))))&lt;$C217)))</f>
        <v>0</v>
      </c>
      <c r="BC217" s="48" t="n">
        <f aca="false">IF(OR(N(BC$5)=0,BC$6=""),0,BC$5*((DATE(YEAR($B217),MONTH($B217),MIN(BC$6,DAY(EOMONTH($B217,0))))&gt;=$B217)*(DATE(YEAR($B217),MONTH($B217),MIN(BC$6,DAY(EOMONTH($B217,0))))&lt;$C217)+(DATE(YEAR($B217),MONTH($B217)+1,MIN(BC$6,DAY(EOMONTH($B217,1))))&gt;=$B217)*(DATE(YEAR($B217),MONTH($B217)+1,MIN(BC$6,DAY(EOMONTH($B217,1))))&lt;$C217)))</f>
        <v>0</v>
      </c>
      <c r="BD217" s="48" t="n">
        <f aca="false">IF(OR(N(BD$5)=0,BD$6=""),0,BD$5*((DATE(YEAR($B217),MONTH($B217),MIN(BD$6,DAY(EOMONTH($B217,0))))&gt;=$B217)*(DATE(YEAR($B217),MONTH($B217),MIN(BD$6,DAY(EOMONTH($B217,0))))&lt;$C217)+(DATE(YEAR($B217),MONTH($B217)+1,MIN(BD$6,DAY(EOMONTH($B217,1))))&gt;=$B217)*(DATE(YEAR($B217),MONTH($B217)+1,MIN(BD$6,DAY(EOMONTH($B217,1))))&lt;$C217)))</f>
        <v>0</v>
      </c>
      <c r="BE217" s="48" t="n">
        <f aca="false">IF(OR(N(BE$5)=0,BE$6=""),0,BE$5*((DATE(YEAR($B217),MONTH($B217),MIN(BE$6,DAY(EOMONTH($B217,0))))&gt;=$B217)*(DATE(YEAR($B217),MONTH($B217),MIN(BE$6,DAY(EOMONTH($B217,0))))&lt;$C217)+(DATE(YEAR($B217),MONTH($B217)+1,MIN(BE$6,DAY(EOMONTH($B217,1))))&gt;=$B217)*(DATE(YEAR($B217),MONTH($B217)+1,MIN(BE$6,DAY(EOMONTH($B217,1))))&lt;$C217)))</f>
        <v>0</v>
      </c>
      <c r="BF217" s="48" t="n">
        <f aca="false">IF(OR(N(BF$5)=0,BF$6=""),0,BF$5*((DATE(YEAR($B217),MONTH($B217),MIN(BF$6,DAY(EOMONTH($B217,0))))&gt;=$B217)*(DATE(YEAR($B217),MONTH($B217),MIN(BF$6,DAY(EOMONTH($B217,0))))&lt;$C217)+(DATE(YEAR($B217),MONTH($B217)+1,MIN(BF$6,DAY(EOMONTH($B217,1))))&gt;=$B217)*(DATE(YEAR($B217),MONTH($B217)+1,MIN(BF$6,DAY(EOMONTH($B217,1))))&lt;$C217)))</f>
        <v>0</v>
      </c>
      <c r="BG217" s="48" t="n">
        <f aca="false">IF(OR(N(BG$5)=0,BG$6=""),0,BG$5*((DATE(YEAR($B217),MONTH($B217),MIN(BG$6,DAY(EOMONTH($B217,0))))&gt;=$B217)*(DATE(YEAR($B217),MONTH($B217),MIN(BG$6,DAY(EOMONTH($B217,0))))&lt;$C217)+(DATE(YEAR($B217),MONTH($B217)+1,MIN(BG$6,DAY(EOMONTH($B217,1))))&gt;=$B217)*(DATE(YEAR($B217),MONTH($B217)+1,MIN(BG$6,DAY(EOMONTH($B217,1))))&lt;$C217)))</f>
        <v>0</v>
      </c>
      <c r="BH217" s="48" t="n">
        <f aca="false">IF(OR(N(BH$5)=0,BH$6=""),0,BH$5*((DATE(YEAR($B217),MONTH($B217),MIN(BH$6,DAY(EOMONTH($B217,0))))&gt;=$B217)*(DATE(YEAR($B217),MONTH($B217),MIN(BH$6,DAY(EOMONTH($B217,0))))&lt;$C217)+(DATE(YEAR($B217),MONTH($B217)+1,MIN(BH$6,DAY(EOMONTH($B217,1))))&gt;=$B217)*(DATE(YEAR($B217),MONTH($B217)+1,MIN(BH$6,DAY(EOMONTH($B217,1))))&lt;$C217)))</f>
        <v>0</v>
      </c>
      <c r="BI217" s="48" t="n">
        <f aca="false">IF(OR(N(BI$5)=0,BI$6=""),0,BI$5*((DATE(YEAR($B217),MONTH($B217),MIN(BI$6,DAY(EOMONTH($B217,0))))&gt;=$B217)*(DATE(YEAR($B217),MONTH($B217),MIN(BI$6,DAY(EOMONTH($B217,0))))&lt;$C217)+(DATE(YEAR($B217),MONTH($B217)+1,MIN(BI$6,DAY(EOMONTH($B217,1))))&gt;=$B217)*(DATE(YEAR($B217),MONTH($B217)+1,MIN(BI$6,DAY(EOMONTH($B217,1))))&lt;$C217)))</f>
        <v>0</v>
      </c>
      <c r="BJ217" s="48" t="n">
        <f aca="false">IF(OR(N(BJ$5)=0,BJ$6=""),0,BJ$5*((DATE(YEAR($B217),MONTH($B217),MIN(BJ$6,DAY(EOMONTH($B217,0))))&gt;=$B217)*(DATE(YEAR($B217),MONTH($B217),MIN(BJ$6,DAY(EOMONTH($B217,0))))&lt;$C217)+(DATE(YEAR($B217),MONTH($B217)+1,MIN(BJ$6,DAY(EOMONTH($B217,1))))&gt;=$B217)*(DATE(YEAR($B217),MONTH($B217)+1,MIN(BJ$6,DAY(EOMONTH($B217,1))))&lt;$C217)))</f>
        <v>0</v>
      </c>
      <c r="BK217" s="48" t="n">
        <f aca="false">IF(OR(N(BK$5)=0,BK$6=""),0,BK$5*((DATE(YEAR($B217),MONTH($B217),MIN(BK$6,DAY(EOMONTH($B217,0))))&gt;=$B217)*(DATE(YEAR($B217),MONTH($B217),MIN(BK$6,DAY(EOMONTH($B217,0))))&lt;$C217)+(DATE(YEAR($B217),MONTH($B217)+1,MIN(BK$6,DAY(EOMONTH($B217,1))))&gt;=$B217)*(DATE(YEAR($B217),MONTH($B217)+1,MIN(BK$6,DAY(EOMONTH($B217,1))))&lt;$C217)))</f>
        <v>0</v>
      </c>
      <c r="BL217" s="48" t="n">
        <f aca="false">IF(OR(N(BL$5)=0,BL$6=""),0,BL$5*((DATE(YEAR($B217),MONTH($B217),MIN(BL$6,DAY(EOMONTH($B217,0))))&gt;=$B217)*(DATE(YEAR($B217),MONTH($B217),MIN(BL$6,DAY(EOMONTH($B217,0))))&lt;$C217)+(DATE(YEAR($B217),MONTH($B217)+1,MIN(BL$6,DAY(EOMONTH($B217,1))))&gt;=$B217)*(DATE(YEAR($B217),MONTH($B217)+1,MIN(BL$6,DAY(EOMONTH($B217,1))))&lt;$C217)))</f>
        <v>0</v>
      </c>
      <c r="BM217" s="48" t="n">
        <f aca="false">IF(OR(N(BM$5)=0,BM$6=""),0,BM$5*((DATE(YEAR($B217),MONTH($B217),MIN(BM$6,DAY(EOMONTH($B217,0))))&gt;=$B217)*(DATE(YEAR($B217),MONTH($B217),MIN(BM$6,DAY(EOMONTH($B217,0))))&lt;$C217)+(DATE(YEAR($B217),MONTH($B217)+1,MIN(BM$6,DAY(EOMONTH($B217,1))))&gt;=$B217)*(DATE(YEAR($B217),MONTH($B217)+1,MIN(BM$6,DAY(EOMONTH($B217,1))))&lt;$C217)))</f>
        <v>0</v>
      </c>
      <c r="BN217" s="48" t="n">
        <f aca="false">IF(OR(N(BN$5)=0,BN$6=""),0,BN$5*((DATE(YEAR($B217),MONTH($B217),MIN(BN$6,DAY(EOMONTH($B217,0))))&gt;=$B217)*(DATE(YEAR($B217),MONTH($B217),MIN(BN$6,DAY(EOMONTH($B217,0))))&lt;$C217)+(DATE(YEAR($B217),MONTH($B217)+1,MIN(BN$6,DAY(EOMONTH($B217,1))))&gt;=$B217)*(DATE(YEAR($B217),MONTH($B217)+1,MIN(BN$6,DAY(EOMONTH($B217,1))))&lt;$C217)))</f>
        <v>0</v>
      </c>
      <c r="BO217" s="48" t="n">
        <f aca="false">IF(OR(N(BO$5)=0,BO$6=""),0,BO$5*((DATE(YEAR($B217),MONTH($B217),MIN(BO$6,DAY(EOMONTH($B217,0))))&gt;=$B217)*(DATE(YEAR($B217),MONTH($B217),MIN(BO$6,DAY(EOMONTH($B217,0))))&lt;$C217)+(DATE(YEAR($B217),MONTH($B217)+1,MIN(BO$6,DAY(EOMONTH($B217,1))))&gt;=$B217)*(DATE(YEAR($B217),MONTH($B217)+1,MIN(BO$6,DAY(EOMONTH($B217,1))))&lt;$C217)))</f>
        <v>0</v>
      </c>
      <c r="BP217" s="48" t="n">
        <f aca="false">IF(OR(N(BP$5)=0,BP$6=""),0,BP$5*((DATE(YEAR($B217),MONTH($B217),MIN(BP$6,DAY(EOMONTH($B217,0))))&gt;=$B217)*(DATE(YEAR($B217),MONTH($B217),MIN(BP$6,DAY(EOMONTH($B217,0))))&lt;$C217)+(DATE(YEAR($B217),MONTH($B217)+1,MIN(BP$6,DAY(EOMONTH($B217,1))))&gt;=$B217)*(DATE(YEAR($B217),MONTH($B217)+1,MIN(BP$6,DAY(EOMONTH($B217,1))))&lt;$C217)))</f>
        <v>0</v>
      </c>
      <c r="BQ217" s="48" t="n">
        <f aca="false">IF(OR(N(BQ$5)=0,BQ$6=""),0,BQ$5*((DATE(YEAR($B217),MONTH($B217),MIN(BQ$6,DAY(EOMONTH($B217,0))))&gt;=$B217)*(DATE(YEAR($B217),MONTH($B217),MIN(BQ$6,DAY(EOMONTH($B217,0))))&lt;$C217)+(DATE(YEAR($B217),MONTH($B217)+1,MIN(BQ$6,DAY(EOMONTH($B217,1))))&gt;=$B217)*(DATE(YEAR($B217),MONTH($B217)+1,MIN(BQ$6,DAY(EOMONTH($B217,1))))&lt;$C217)))</f>
        <v>0</v>
      </c>
      <c r="BR217" s="48" t="n">
        <f aca="false">IF(OR(N(BR$5)=0,BR$6=""),0,BR$5*((DATE(YEAR($B217),MONTH($B217),MIN(BR$6,DAY(EOMONTH($B217,0))))&gt;=$B217)*(DATE(YEAR($B217),MONTH($B217),MIN(BR$6,DAY(EOMONTH($B217,0))))&lt;$C217)+(DATE(YEAR($B217),MONTH($B217)+1,MIN(BR$6,DAY(EOMONTH($B217,1))))&gt;=$B217)*(DATE(YEAR($B217),MONTH($B217)+1,MIN(BR$6,DAY(EOMONTH($B217,1))))&lt;$C217)))</f>
        <v>0</v>
      </c>
      <c r="BS217" s="48" t="n">
        <f aca="false">IF(OR(N(BS$5)=0,BS$6=""),0,BS$5*((DATE(YEAR($B217),MONTH($B217),MIN(BS$6,DAY(EOMONTH($B217,0))))&gt;=$B217)*(DATE(YEAR($B217),MONTH($B217),MIN(BS$6,DAY(EOMONTH($B217,0))))&lt;$C217)+(DATE(YEAR($B217),MONTH($B217)+1,MIN(BS$6,DAY(EOMONTH($B217,1))))&gt;=$B217)*(DATE(YEAR($B217),MONTH($B217)+1,MIN(BS$6,DAY(EOMONTH($B217,1))))&lt;$C217)))</f>
        <v>0</v>
      </c>
      <c r="BT217" s="48" t="n">
        <f aca="false">IF(OR(N(BT$5)=0,BT$6=""),0,BT$5*((DATE(YEAR($B217),MONTH($B217),MIN(BT$6,DAY(EOMONTH($B217,0))))&gt;=$B217)*(DATE(YEAR($B217),MONTH($B217),MIN(BT$6,DAY(EOMONTH($B217,0))))&lt;$C217)+(DATE(YEAR($B217),MONTH($B217)+1,MIN(BT$6,DAY(EOMONTH($B217,1))))&gt;=$B217)*(DATE(YEAR($B217),MONTH($B217)+1,MIN(BT$6,DAY(EOMONTH($B217,1))))&lt;$C217)))</f>
        <v>0</v>
      </c>
      <c r="BU217" s="48" t="n">
        <f aca="false">IF(OR(N(BU$5)=0,BU$6=""),0,BU$5*((DATE(YEAR($B217),MONTH($B217),MIN(BU$6,DAY(EOMONTH($B217,0))))&gt;=$B217)*(DATE(YEAR($B217),MONTH($B217),MIN(BU$6,DAY(EOMONTH($B217,0))))&lt;$C217)+(DATE(YEAR($B217),MONTH($B217)+1,MIN(BU$6,DAY(EOMONTH($B217,1))))&gt;=$B217)*(DATE(YEAR($B217),MONTH($B217)+1,MIN(BU$6,DAY(EOMONTH($B217,1))))&lt;$C217)))</f>
        <v>0</v>
      </c>
      <c r="BV217" s="48" t="n">
        <f aca="false">IF(OR(N(BV$5)=0,BV$6=""),0,BV$5*((DATE(YEAR($B217),MONTH($B217),MIN(BV$6,DAY(EOMONTH($B217,0))))&gt;=$B217)*(DATE(YEAR($B217),MONTH($B217),MIN(BV$6,DAY(EOMONTH($B217,0))))&lt;$C217)+(DATE(YEAR($B217),MONTH($B217)+1,MIN(BV$6,DAY(EOMONTH($B217,1))))&gt;=$B217)*(DATE(YEAR($B217),MONTH($B217)+1,MIN(BV$6,DAY(EOMONTH($B217,1))))&lt;$C217)))</f>
        <v>0</v>
      </c>
      <c r="BW217" s="48" t="n">
        <f aca="false">IF(OR(N(BW$5)=0,BW$6=""),0,BW$5*((DATE(YEAR($B217),MONTH($B217),MIN(BW$6,DAY(EOMONTH($B217,0))))&gt;=$B217)*(DATE(YEAR($B217),MONTH($B217),MIN(BW$6,DAY(EOMONTH($B217,0))))&lt;$C217)+(DATE(YEAR($B217),MONTH($B217)+1,MIN(BW$6,DAY(EOMONTH($B217,1))))&gt;=$B217)*(DATE(YEAR($B217),MONTH($B217)+1,MIN(BW$6,DAY(EOMONTH($B217,1))))&lt;$C217)))</f>
        <v>0</v>
      </c>
      <c r="BX217" s="48" t="n">
        <f aca="false">MIN(Z217,(FT216*(1+FT$5/Setup!$C$36)+IF($V217=1,N($F217),0)))</f>
        <v>0</v>
      </c>
      <c r="BY217" s="48" t="n">
        <f aca="false">MIN(AA217,(FU216*(1+FU$5/Setup!$C$36)+IF($V217=2,N($F217),0)))</f>
        <v>0</v>
      </c>
      <c r="BZ217" s="48" t="n">
        <f aca="false">MIN(AB217,(FV216*(1+FV$5/Setup!$C$36)+IF($V217=3,N($F217),0)))</f>
        <v>0</v>
      </c>
      <c r="CA217" s="48" t="n">
        <f aca="false">MIN(AC217,(FW216*(1+FW$5/Setup!$C$36)+IF($V217=4,N($F217),0)))</f>
        <v>0</v>
      </c>
      <c r="CB217" s="48" t="n">
        <f aca="false">MIN(AD217,(FX216*(1+FX$5/Setup!$C$36)+IF($V217=5,N($F217),0)))</f>
        <v>0</v>
      </c>
      <c r="CC217" s="48" t="n">
        <f aca="false">MIN(AE217,(FY216*(1+FY$5/Setup!$C$36)+IF($V217=6,N($F217),0)))</f>
        <v>0</v>
      </c>
      <c r="CD217" s="48" t="n">
        <f aca="false">MIN(AF217,(FZ216*(1+FZ$5/Setup!$C$36)+IF($V217=7,N($F217),0)))</f>
        <v>0</v>
      </c>
      <c r="CE217" s="48" t="n">
        <f aca="false">MIN(AG217,(GA216*(1+GA$5/Setup!$C$36)+IF($V217=8,N($F217),0)))</f>
        <v>0</v>
      </c>
      <c r="CF217" s="48" t="n">
        <f aca="false">MIN(AH217,(GB216*(1+GB$5/Setup!$C$36)+IF($V217=9,N($F217),0)))</f>
        <v>0</v>
      </c>
      <c r="CG217" s="48" t="n">
        <f aca="false">MIN(AI217,(GC216*(1+GC$5/Setup!$C$36)+IF($V217=10,N($F217),0)))</f>
        <v>0</v>
      </c>
      <c r="CH217" s="48" t="n">
        <f aca="false">MIN(AJ217,(GD216*(1+GD$5/Setup!$C$36)+IF($V217=11,N($F217),0)))</f>
        <v>0</v>
      </c>
      <c r="CI217" s="48" t="n">
        <f aca="false">MIN(AK217,(GE216*(1+GE$5/Setup!$C$36)+IF($V217=12,N($F217),0)))</f>
        <v>0</v>
      </c>
      <c r="CJ217" s="48" t="n">
        <f aca="false">MIN(AL217,(GF216*(1+GF$5/Setup!$C$36)+IF($V217=13,N($F217),0)))</f>
        <v>0</v>
      </c>
      <c r="CK217" s="48" t="n">
        <f aca="false">MIN(AM217,(GG216*(1+GG$5/Setup!$C$36)+IF($V217=14,N($F217),0)))</f>
        <v>0</v>
      </c>
      <c r="CL217" s="48" t="n">
        <f aca="false">MIN(AN217,(GH216*(1+GH$5/Setup!$C$36)+IF($V217=15,N($F217),0)))</f>
        <v>0</v>
      </c>
      <c r="CM217" s="48" t="n">
        <f aca="false">MIN(AO217,(GI216*(1+GI$5/Setup!$C$36)+IF($V217=16,N($F217),0)))</f>
        <v>0</v>
      </c>
      <c r="CN217" s="48" t="n">
        <f aca="false">MIN(AP217,(GJ216*(1+GJ$5/Setup!$C$36)+IF($V217=17,N($F217),0)))</f>
        <v>0</v>
      </c>
      <c r="CO217" s="48" t="n">
        <f aca="false">MIN(AQ217,(GK216*(1+GK$5/Setup!$C$36)+IF($V217=18,N($F217),0)))</f>
        <v>0</v>
      </c>
      <c r="CP217" s="48" t="n">
        <f aca="false">MIN(AR217,(GL216*(1+GL$5/Setup!$C$36)+IF($V217=19,N($F217),0)))</f>
        <v>0</v>
      </c>
      <c r="CQ217" s="48" t="n">
        <f aca="false">MIN(AS217,(GM216*(1+GM$5/Setup!$C$36)+IF($V217=20,N($F217),0)))</f>
        <v>0</v>
      </c>
      <c r="CR217" s="48" t="n">
        <f aca="false">MIN(AT217,(GN216*(1+GN$5/Setup!$C$36)+IF($V217=21,N($F217),0)))</f>
        <v>0</v>
      </c>
      <c r="CS217" s="48" t="n">
        <f aca="false">MIN(AU217,(GO216*(1+GO$5/Setup!$C$36)+IF($V217=22,N($F217),0)))</f>
        <v>0</v>
      </c>
      <c r="CT217" s="48" t="n">
        <f aca="false">MIN(AV217,(GP216*(1+GP$5/Setup!$C$36)+IF($V217=23,N($F217),0)))</f>
        <v>0</v>
      </c>
      <c r="CU217" s="48" t="n">
        <f aca="false">MIN(AW217,(GQ216*(1+GQ$5/Setup!$C$36)+IF($V217=24,N($F217),0)))</f>
        <v>0</v>
      </c>
      <c r="CV217" s="48" t="n">
        <f aca="false">MIN(AX217,(GR216*(1+GR$5/Setup!$C$36)+IF($V217=25,N($F217),0)))</f>
        <v>0</v>
      </c>
      <c r="CW217" s="48" t="n">
        <f aca="false">MIN(AY217,(GS216*(1+GS$5/Setup!$C$36)+IF($V217=26,N($F217),0)))</f>
        <v>0</v>
      </c>
      <c r="CX217" s="48" t="n">
        <f aca="false">MIN(AZ217,(GT216*(1+GT$5/Setup!$C$36)+IF($V217=27,N($F217),0)))</f>
        <v>0</v>
      </c>
      <c r="CY217" s="48" t="n">
        <f aca="false">MIN(BA217,(GU216*(1+GU$5/Setup!$C$36)+IF($V217=28,N($F217),0)))</f>
        <v>0</v>
      </c>
      <c r="CZ217" s="48" t="n">
        <f aca="false">MIN(BB217,(GV216*(1+GV$5/Setup!$C$36)+IF($V217=29,N($F217),0)))</f>
        <v>0</v>
      </c>
      <c r="DA217" s="48" t="n">
        <f aca="false">MIN(BC217,(GW216*(1+GW$5/Setup!$C$36)+IF($V217=30,N($F217),0)))</f>
        <v>0</v>
      </c>
      <c r="DB217" s="48" t="n">
        <f aca="false">MIN(BD217,(GX216*(1+GX$5/Setup!$C$36)+IF($V217=31,N($F217),0)))</f>
        <v>0</v>
      </c>
      <c r="DC217" s="48" t="n">
        <f aca="false">MIN(BE217,(GY216*(1+GY$5/Setup!$C$36)+IF($V217=32,N($F217),0)))</f>
        <v>0</v>
      </c>
      <c r="DD217" s="48" t="n">
        <f aca="false">MIN(BF217,(GZ216*(1+GZ$5/Setup!$C$36)+IF($V217=33,N($F217),0)))</f>
        <v>0</v>
      </c>
      <c r="DE217" s="48" t="n">
        <f aca="false">MIN(BG217,(HA216*(1+HA$5/Setup!$C$36)+IF($V217=34,N($F217),0)))</f>
        <v>0</v>
      </c>
      <c r="DF217" s="48" t="n">
        <f aca="false">MIN(BH217,(HB216*(1+HB$5/Setup!$C$36)+IF($V217=35,N($F217),0)))</f>
        <v>0</v>
      </c>
      <c r="DG217" s="48" t="n">
        <f aca="false">MIN(BI217,(HC216*(1+HC$5/Setup!$C$36)+IF($V217=36,N($F217),0)))</f>
        <v>0</v>
      </c>
      <c r="DH217" s="48" t="n">
        <f aca="false">MIN(BJ217,(HD216*(1+HD$5/Setup!$C$36)+IF($V217=37,N($F217),0)))</f>
        <v>0</v>
      </c>
      <c r="DI217" s="48" t="n">
        <f aca="false">MIN(BK217,(HE216*(1+HE$5/Setup!$C$36)+IF($V217=38,N($F217),0)))</f>
        <v>0</v>
      </c>
      <c r="DJ217" s="48" t="n">
        <f aca="false">MIN(BL217,(HF216*(1+HF$5/Setup!$C$36)+IF($V217=39,N($F217),0)))</f>
        <v>0</v>
      </c>
      <c r="DK217" s="48" t="n">
        <f aca="false">MIN(BM217,(HG216*(1+HG$5/Setup!$C$36)+IF($V217=40,N($F217),0)))</f>
        <v>0</v>
      </c>
      <c r="DL217" s="48" t="n">
        <f aca="false">MIN(BN217,(HH216*(1+HH$5/Setup!$C$36)+IF($V217=41,N($F217),0)))</f>
        <v>0</v>
      </c>
      <c r="DM217" s="48" t="n">
        <f aca="false">MIN(BO217,(HI216*(1+HI$5/Setup!$C$36)+IF($V217=42,N($F217),0)))</f>
        <v>0</v>
      </c>
      <c r="DN217" s="48" t="n">
        <f aca="false">MIN(BP217,(HJ216*(1+HJ$5/Setup!$C$36)+IF($V217=43,N($F217),0)))</f>
        <v>0</v>
      </c>
      <c r="DO217" s="48" t="n">
        <f aca="false">MIN(BQ217,(HK216*(1+HK$5/Setup!$C$36)+IF($V217=44,N($F217),0)))</f>
        <v>0</v>
      </c>
      <c r="DP217" s="48" t="n">
        <f aca="false">MIN(BR217,(HL216*(1+HL$5/Setup!$C$36)+IF($V217=45,N($F217),0)))</f>
        <v>0</v>
      </c>
      <c r="DQ217" s="48" t="n">
        <f aca="false">MIN(BS217,(HM216*(1+HM$5/Setup!$C$36)+IF($V217=46,N($F217),0)))</f>
        <v>0</v>
      </c>
      <c r="DR217" s="48" t="n">
        <f aca="false">MIN(BT217,(HN216*(1+HN$5/Setup!$C$36)+IF($V217=47,N($F217),0)))</f>
        <v>0</v>
      </c>
      <c r="DS217" s="48" t="n">
        <f aca="false">MIN(BU217,(HO216*(1+HO$5/Setup!$C$36)+IF($V217=48,N($F217),0)))</f>
        <v>0</v>
      </c>
      <c r="DT217" s="48" t="n">
        <f aca="false">MIN(BV217,(HP216*(1+HP$5/Setup!$C$36)+IF($V217=49,N($F217),0)))</f>
        <v>0</v>
      </c>
      <c r="DU217" s="48" t="n">
        <f aca="false">MIN(BW217,(HQ216*(1+HQ$5/Setup!$C$36)+IF($V217=50,N($F217),0)))</f>
        <v>0</v>
      </c>
      <c r="DV217" s="48" t="n">
        <f aca="false">MIN(MAX((FT216*(1+FT$5/Setup!$C$36)+IF($V217=1,N($F217),0))-BX217,0),MAX($P217-0,0))</f>
        <v>0</v>
      </c>
      <c r="DW217" s="48" t="n">
        <f aca="false">MIN(MAX((FU216*(1+FU$5/Setup!$C$36)+IF($V217=2,N($F217),0))-BY217,0),MAX($P217-SUM(DV217:DV217),0))</f>
        <v>0</v>
      </c>
      <c r="DX217" s="48" t="n">
        <f aca="false">MIN(MAX((FV216*(1+FV$5/Setup!$C$36)+IF($V217=3,N($F217),0))-BZ217,0),MAX($P217-SUM(DV217:DW217),0))</f>
        <v>0</v>
      </c>
      <c r="DY217" s="48" t="n">
        <f aca="false">MIN(MAX((FW216*(1+FW$5/Setup!$C$36)+IF($V217=4,N($F217),0))-CA217,0),MAX($P217-SUM(DV217:DX217),0))</f>
        <v>0</v>
      </c>
      <c r="DZ217" s="48" t="n">
        <f aca="false">MIN(MAX((FX216*(1+FX$5/Setup!$C$36)+IF($V217=5,N($F217),0))-CB217,0),MAX($P217-SUM(DV217:DY217),0))</f>
        <v>0</v>
      </c>
      <c r="EA217" s="48" t="n">
        <f aca="false">MIN(MAX((FY216*(1+FY$5/Setup!$C$36)+IF($V217=6,N($F217),0))-CC217,0),MAX($P217-SUM(DV217:DZ217),0))</f>
        <v>0</v>
      </c>
      <c r="EB217" s="48" t="n">
        <f aca="false">MIN(MAX((FZ216*(1+FZ$5/Setup!$C$36)+IF($V217=7,N($F217),0))-CD217,0),MAX($P217-SUM(DV217:EA217),0))</f>
        <v>0</v>
      </c>
      <c r="EC217" s="48" t="n">
        <f aca="false">MIN(MAX((GA216*(1+GA$5/Setup!$C$36)+IF($V217=8,N($F217),0))-CE217,0),MAX($P217-SUM(DV217:EB217),0))</f>
        <v>0</v>
      </c>
      <c r="ED217" s="48" t="n">
        <f aca="false">MIN(MAX((GB216*(1+GB$5/Setup!$C$36)+IF($V217=9,N($F217),0))-CF217,0),MAX($P217-SUM(DV217:EC217),0))</f>
        <v>0</v>
      </c>
      <c r="EE217" s="48" t="n">
        <f aca="false">MIN(MAX((GC216*(1+GC$5/Setup!$C$36)+IF($V217=10,N($F217),0))-CG217,0),MAX($P217-SUM(DV217:ED217),0))</f>
        <v>0</v>
      </c>
      <c r="EF217" s="48" t="n">
        <f aca="false">MIN(MAX((GD216*(1+GD$5/Setup!$C$36)+IF($V217=11,N($F217),0))-CH217,0),MAX($P217-SUM(DV217:EE217),0))</f>
        <v>0</v>
      </c>
      <c r="EG217" s="48" t="n">
        <f aca="false">MIN(MAX((GE216*(1+GE$5/Setup!$C$36)+IF($V217=12,N($F217),0))-CI217,0),MAX($P217-SUM(DV217:EF217),0))</f>
        <v>0</v>
      </c>
      <c r="EH217" s="48" t="n">
        <f aca="false">MIN(MAX((GF216*(1+GF$5/Setup!$C$36)+IF($V217=13,N($F217),0))-CJ217,0),MAX($P217-SUM(DV217:EG217),0))</f>
        <v>0</v>
      </c>
      <c r="EI217" s="48" t="n">
        <f aca="false">MIN(MAX((GG216*(1+GG$5/Setup!$C$36)+IF($V217=14,N($F217),0))-CK217,0),MAX($P217-SUM(DV217:EH217),0))</f>
        <v>0</v>
      </c>
      <c r="EJ217" s="48" t="n">
        <f aca="false">MIN(MAX((GH216*(1+GH$5/Setup!$C$36)+IF($V217=15,N($F217),0))-CL217,0),MAX($P217-SUM(DV217:EI217),0))</f>
        <v>0</v>
      </c>
      <c r="EK217" s="48" t="n">
        <f aca="false">MIN(MAX((GI216*(1+GI$5/Setup!$C$36)+IF($V217=16,N($F217),0))-CM217,0),MAX($P217-SUM(DV217:EJ217),0))</f>
        <v>0</v>
      </c>
      <c r="EL217" s="48" t="n">
        <f aca="false">MIN(MAX((GJ216*(1+GJ$5/Setup!$C$36)+IF($V217=17,N($F217),0))-CN217,0),MAX($P217-SUM(DV217:EK217),0))</f>
        <v>0</v>
      </c>
      <c r="EM217" s="48" t="n">
        <f aca="false">MIN(MAX((GK216*(1+GK$5/Setup!$C$36)+IF($V217=18,N($F217),0))-CO217,0),MAX($P217-SUM(DV217:EL217),0))</f>
        <v>0</v>
      </c>
      <c r="EN217" s="48" t="n">
        <f aca="false">MIN(MAX((GL216*(1+GL$5/Setup!$C$36)+IF($V217=19,N($F217),0))-CP217,0),MAX($P217-SUM(DV217:EM217),0))</f>
        <v>0</v>
      </c>
      <c r="EO217" s="48" t="n">
        <f aca="false">MIN(MAX((GM216*(1+GM$5/Setup!$C$36)+IF($V217=20,N($F217),0))-CQ217,0),MAX($P217-SUM(DV217:EN217),0))</f>
        <v>0</v>
      </c>
      <c r="EP217" s="48" t="n">
        <f aca="false">MIN(MAX((GN216*(1+GN$5/Setup!$C$36)+IF($V217=21,N($F217),0))-CR217,0),MAX($P217-SUM(DV217:EO217),0))</f>
        <v>0</v>
      </c>
      <c r="EQ217" s="48" t="n">
        <f aca="false">MIN(MAX((GO216*(1+GO$5/Setup!$C$36)+IF($V217=22,N($F217),0))-CS217,0),MAX($P217-SUM(DV217:EP217),0))</f>
        <v>0</v>
      </c>
      <c r="ER217" s="48" t="n">
        <f aca="false">MIN(MAX((GP216*(1+GP$5/Setup!$C$36)+IF($V217=23,N($F217),0))-CT217,0),MAX($P217-SUM(DV217:EQ217),0))</f>
        <v>0</v>
      </c>
      <c r="ES217" s="48" t="n">
        <f aca="false">MIN(MAX((GQ216*(1+GQ$5/Setup!$C$36)+IF($V217=24,N($F217),0))-CU217,0),MAX($P217-SUM(DV217:ER217),0))</f>
        <v>0</v>
      </c>
      <c r="ET217" s="48" t="n">
        <f aca="false">MIN(MAX((GR216*(1+GR$5/Setup!$C$36)+IF($V217=25,N($F217),0))-CV217,0),MAX($P217-SUM(DV217:ES217),0))</f>
        <v>0</v>
      </c>
      <c r="EU217" s="48" t="n">
        <f aca="false">MIN(MAX((GS216*(1+GS$5/Setup!$C$36)+IF($V217=26,N($F217),0))-CW217,0),MAX($P217-SUM(DV217:ET217),0))</f>
        <v>0</v>
      </c>
      <c r="EV217" s="48" t="n">
        <f aca="false">MIN(MAX((GT216*(1+GT$5/Setup!$C$36)+IF($V217=27,N($F217),0))-CX217,0),MAX($P217-SUM(DV217:EU217),0))</f>
        <v>0</v>
      </c>
      <c r="EW217" s="48" t="n">
        <f aca="false">MIN(MAX((GU216*(1+GU$5/Setup!$C$36)+IF($V217=28,N($F217),0))-CY217,0),MAX($P217-SUM(DV217:EV217),0))</f>
        <v>0</v>
      </c>
      <c r="EX217" s="48" t="n">
        <f aca="false">MIN(MAX((GV216*(1+GV$5/Setup!$C$36)+IF($V217=29,N($F217),0))-CZ217,0),MAX($P217-SUM(DV217:EW217),0))</f>
        <v>0</v>
      </c>
      <c r="EY217" s="48" t="n">
        <f aca="false">MIN(MAX((GW216*(1+GW$5/Setup!$C$36)+IF($V217=30,N($F217),0))-DA217,0),MAX($P217-SUM(DV217:EX217),0))</f>
        <v>0</v>
      </c>
      <c r="EZ217" s="48" t="n">
        <f aca="false">MIN(MAX((GX216*(1+GX$5/Setup!$C$36)+IF($V217=31,N($F217),0))-DB217,0),MAX($P217-SUM(DV217:EY217),0))</f>
        <v>0</v>
      </c>
      <c r="FA217" s="48" t="n">
        <f aca="false">MIN(MAX((GY216*(1+GY$5/Setup!$C$36)+IF($V217=32,N($F217),0))-DC217,0),MAX($P217-SUM(DV217:EZ217),0))</f>
        <v>0</v>
      </c>
      <c r="FB217" s="48" t="n">
        <f aca="false">MIN(MAX((GZ216*(1+GZ$5/Setup!$C$36)+IF($V217=33,N($F217),0))-DD217,0),MAX($P217-SUM(DV217:FA217),0))</f>
        <v>0</v>
      </c>
      <c r="FC217" s="48" t="n">
        <f aca="false">MIN(MAX((HA216*(1+HA$5/Setup!$C$36)+IF($V217=34,N($F217),0))-DE217,0),MAX($P217-SUM(DV217:FB217),0))</f>
        <v>0</v>
      </c>
      <c r="FD217" s="48" t="n">
        <f aca="false">MIN(MAX((HB216*(1+HB$5/Setup!$C$36)+IF($V217=35,N($F217),0))-DF217,0),MAX($P217-SUM(DV217:FC217),0))</f>
        <v>0</v>
      </c>
      <c r="FE217" s="48" t="n">
        <f aca="false">MIN(MAX((HC216*(1+HC$5/Setup!$C$36)+IF($V217=36,N($F217),0))-DG217,0),MAX($P217-SUM(DV217:FD217),0))</f>
        <v>0</v>
      </c>
      <c r="FF217" s="48" t="n">
        <f aca="false">MIN(MAX((HD216*(1+HD$5/Setup!$C$36)+IF($V217=37,N($F217),0))-DH217,0),MAX($P217-SUM(DV217:FE217),0))</f>
        <v>0</v>
      </c>
      <c r="FG217" s="48" t="n">
        <f aca="false">MIN(MAX((HE216*(1+HE$5/Setup!$C$36)+IF($V217=38,N($F217),0))-DI217,0),MAX($P217-SUM(DV217:FF217),0))</f>
        <v>0</v>
      </c>
      <c r="FH217" s="48" t="n">
        <f aca="false">MIN(MAX((HF216*(1+HF$5/Setup!$C$36)+IF($V217=39,N($F217),0))-DJ217,0),MAX($P217-SUM(DV217:FG217),0))</f>
        <v>0</v>
      </c>
      <c r="FI217" s="48" t="n">
        <f aca="false">MIN(MAX((HG216*(1+HG$5/Setup!$C$36)+IF($V217=40,N($F217),0))-DK217,0),MAX($P217-SUM(DV217:FH217),0))</f>
        <v>0</v>
      </c>
      <c r="FJ217" s="48" t="n">
        <f aca="false">MIN(MAX((HH216*(1+HH$5/Setup!$C$36)+IF($V217=41,N($F217),0))-DL217,0),MAX($P217-SUM(DV217:FI217),0))</f>
        <v>0</v>
      </c>
      <c r="FK217" s="48" t="n">
        <f aca="false">MIN(MAX((HI216*(1+HI$5/Setup!$C$36)+IF($V217=42,N($F217),0))-DM217,0),MAX($P217-SUM(DV217:FJ217),0))</f>
        <v>0</v>
      </c>
      <c r="FL217" s="48" t="n">
        <f aca="false">MIN(MAX((HJ216*(1+HJ$5/Setup!$C$36)+IF($V217=43,N($F217),0))-DN217,0),MAX($P217-SUM(DV217:FK217),0))</f>
        <v>0</v>
      </c>
      <c r="FM217" s="48" t="n">
        <f aca="false">MIN(MAX((HK216*(1+HK$5/Setup!$C$36)+IF($V217=44,N($F217),0))-DO217,0),MAX($P217-SUM(DV217:FL217),0))</f>
        <v>0</v>
      </c>
      <c r="FN217" s="48" t="n">
        <f aca="false">MIN(MAX((HL216*(1+HL$5/Setup!$C$36)+IF($V217=45,N($F217),0))-DP217,0),MAX($P217-SUM(DV217:FM217),0))</f>
        <v>0</v>
      </c>
      <c r="FO217" s="48" t="n">
        <f aca="false">MIN(MAX((HM216*(1+HM$5/Setup!$C$36)+IF($V217=46,N($F217),0))-DQ217,0),MAX($P217-SUM(DV217:FN217),0))</f>
        <v>0</v>
      </c>
      <c r="FP217" s="48" t="n">
        <f aca="false">MIN(MAX((HN216*(1+HN$5/Setup!$C$36)+IF($V217=47,N($F217),0))-DR217,0),MAX($P217-SUM(DV217:FO217),0))</f>
        <v>0</v>
      </c>
      <c r="FQ217" s="48" t="n">
        <f aca="false">MIN(MAX((HO216*(1+HO$5/Setup!$C$36)+IF($V217=48,N($F217),0))-DS217,0),MAX($P217-SUM(DV217:FP217),0))</f>
        <v>0</v>
      </c>
      <c r="FR217" s="48" t="n">
        <f aca="false">MIN(MAX((HP216*(1+HP$5/Setup!$C$36)+IF($V217=49,N($F217),0))-DT217,0),MAX($P217-SUM(DV217:FQ217),0))</f>
        <v>0</v>
      </c>
      <c r="FS217" s="48" t="n">
        <f aca="false">MIN(MAX((HQ216*(1+HQ$5/Setup!$C$36)+IF($V217=50,N($F217),0))-DU217,0),MAX($P217-SUM(DV217:FR217),0))</f>
        <v>0</v>
      </c>
      <c r="FT217" s="48" t="n">
        <f aca="false">IF((FT216*(1+FT$5/Setup!$C$36)+IF($V217=1,N($F217),0))-BX217-DV217&lt;0.005,0,(FT216*(1+FT$5/Setup!$C$36)+IF($V217=1,N($F217),0))-BX217-DV217)</f>
        <v>0</v>
      </c>
      <c r="FU217" s="48" t="n">
        <f aca="false">IF((FU216*(1+FU$5/Setup!$C$36)+IF($V217=2,N($F217),0))-BY217-DW217&lt;0.005,0,(FU216*(1+FU$5/Setup!$C$36)+IF($V217=2,N($F217),0))-BY217-DW217)</f>
        <v>0</v>
      </c>
      <c r="FV217" s="48" t="n">
        <f aca="false">IF((FV216*(1+FV$5/Setup!$C$36)+IF($V217=3,N($F217),0))-BZ217-DX217&lt;0.005,0,(FV216*(1+FV$5/Setup!$C$36)+IF($V217=3,N($F217),0))-BZ217-DX217)</f>
        <v>0</v>
      </c>
      <c r="FW217" s="48" t="n">
        <f aca="false">IF((FW216*(1+FW$5/Setup!$C$36)+IF($V217=4,N($F217),0))-CA217-DY217&lt;0.005,0,(FW216*(1+FW$5/Setup!$C$36)+IF($V217=4,N($F217),0))-CA217-DY217)</f>
        <v>0</v>
      </c>
      <c r="FX217" s="48" t="n">
        <f aca="false">IF((FX216*(1+FX$5/Setup!$C$36)+IF($V217=5,N($F217),0))-CB217-DZ217&lt;0.005,0,(FX216*(1+FX$5/Setup!$C$36)+IF($V217=5,N($F217),0))-CB217-DZ217)</f>
        <v>0</v>
      </c>
      <c r="FY217" s="48" t="n">
        <f aca="false">IF((FY216*(1+FY$5/Setup!$C$36)+IF($V217=6,N($F217),0))-CC217-EA217&lt;0.005,0,(FY216*(1+FY$5/Setup!$C$36)+IF($V217=6,N($F217),0))-CC217-EA217)</f>
        <v>0</v>
      </c>
      <c r="FZ217" s="48" t="n">
        <f aca="false">IF((FZ216*(1+FZ$5/Setup!$C$36)+IF($V217=7,N($F217),0))-CD217-EB217&lt;0.005,0,(FZ216*(1+FZ$5/Setup!$C$36)+IF($V217=7,N($F217),0))-CD217-EB217)</f>
        <v>0</v>
      </c>
      <c r="GA217" s="48" t="n">
        <f aca="false">IF((GA216*(1+GA$5/Setup!$C$36)+IF($V217=8,N($F217),0))-CE217-EC217&lt;0.005,0,(GA216*(1+GA$5/Setup!$C$36)+IF($V217=8,N($F217),0))-CE217-EC217)</f>
        <v>0</v>
      </c>
      <c r="GB217" s="48" t="n">
        <f aca="false">IF((GB216*(1+GB$5/Setup!$C$36)+IF($V217=9,N($F217),0))-CF217-ED217&lt;0.005,0,(GB216*(1+GB$5/Setup!$C$36)+IF($V217=9,N($F217),0))-CF217-ED217)</f>
        <v>0</v>
      </c>
      <c r="GC217" s="48" t="n">
        <f aca="false">IF((GC216*(1+GC$5/Setup!$C$36)+IF($V217=10,N($F217),0))-CG217-EE217&lt;0.005,0,(GC216*(1+GC$5/Setup!$C$36)+IF($V217=10,N($F217),0))-CG217-EE217)</f>
        <v>0</v>
      </c>
      <c r="GD217" s="48" t="n">
        <f aca="false">IF((GD216*(1+GD$5/Setup!$C$36)+IF($V217=11,N($F217),0))-CH217-EF217&lt;0.005,0,(GD216*(1+GD$5/Setup!$C$36)+IF($V217=11,N($F217),0))-CH217-EF217)</f>
        <v>0</v>
      </c>
      <c r="GE217" s="48" t="n">
        <f aca="false">IF((GE216*(1+GE$5/Setup!$C$36)+IF($V217=12,N($F217),0))-CI217-EG217&lt;0.005,0,(GE216*(1+GE$5/Setup!$C$36)+IF($V217=12,N($F217),0))-CI217-EG217)</f>
        <v>0</v>
      </c>
      <c r="GF217" s="48" t="n">
        <f aca="false">IF((GF216*(1+GF$5/Setup!$C$36)+IF($V217=13,N($F217),0))-CJ217-EH217&lt;0.005,0,(GF216*(1+GF$5/Setup!$C$36)+IF($V217=13,N($F217),0))-CJ217-EH217)</f>
        <v>0</v>
      </c>
      <c r="GG217" s="48" t="n">
        <f aca="false">IF((GG216*(1+GG$5/Setup!$C$36)+IF($V217=14,N($F217),0))-CK217-EI217&lt;0.005,0,(GG216*(1+GG$5/Setup!$C$36)+IF($V217=14,N($F217),0))-CK217-EI217)</f>
        <v>0</v>
      </c>
      <c r="GH217" s="48" t="n">
        <f aca="false">IF((GH216*(1+GH$5/Setup!$C$36)+IF($V217=15,N($F217),0))-CL217-EJ217&lt;0.005,0,(GH216*(1+GH$5/Setup!$C$36)+IF($V217=15,N($F217),0))-CL217-EJ217)</f>
        <v>0</v>
      </c>
      <c r="GI217" s="48" t="n">
        <f aca="false">IF((GI216*(1+GI$5/Setup!$C$36)+IF($V217=16,N($F217),0))-CM217-EK217&lt;0.005,0,(GI216*(1+GI$5/Setup!$C$36)+IF($V217=16,N($F217),0))-CM217-EK217)</f>
        <v>0</v>
      </c>
      <c r="GJ217" s="48" t="n">
        <f aca="false">IF((GJ216*(1+GJ$5/Setup!$C$36)+IF($V217=17,N($F217),0))-CN217-EL217&lt;0.005,0,(GJ216*(1+GJ$5/Setup!$C$36)+IF($V217=17,N($F217),0))-CN217-EL217)</f>
        <v>0</v>
      </c>
      <c r="GK217" s="48" t="n">
        <f aca="false">IF((GK216*(1+GK$5/Setup!$C$36)+IF($V217=18,N($F217),0))-CO217-EM217&lt;0.005,0,(GK216*(1+GK$5/Setup!$C$36)+IF($V217=18,N($F217),0))-CO217-EM217)</f>
        <v>0</v>
      </c>
      <c r="GL217" s="48" t="n">
        <f aca="false">IF((GL216*(1+GL$5/Setup!$C$36)+IF($V217=19,N($F217),0))-CP217-EN217&lt;0.005,0,(GL216*(1+GL$5/Setup!$C$36)+IF($V217=19,N($F217),0))-CP217-EN217)</f>
        <v>0</v>
      </c>
      <c r="GM217" s="48" t="n">
        <f aca="false">IF((GM216*(1+GM$5/Setup!$C$36)+IF($V217=20,N($F217),0))-CQ217-EO217&lt;0.005,0,(GM216*(1+GM$5/Setup!$C$36)+IF($V217=20,N($F217),0))-CQ217-EO217)</f>
        <v>0</v>
      </c>
      <c r="GN217" s="48" t="n">
        <f aca="false">IF((GN216*(1+GN$5/Setup!$C$36)+IF($V217=21,N($F217),0))-CR217-EP217&lt;0.005,0,(GN216*(1+GN$5/Setup!$C$36)+IF($V217=21,N($F217),0))-CR217-EP217)</f>
        <v>0</v>
      </c>
      <c r="GO217" s="48" t="n">
        <f aca="false">IF((GO216*(1+GO$5/Setup!$C$36)+IF($V217=22,N($F217),0))-CS217-EQ217&lt;0.005,0,(GO216*(1+GO$5/Setup!$C$36)+IF($V217=22,N($F217),0))-CS217-EQ217)</f>
        <v>0</v>
      </c>
      <c r="GP217" s="48" t="n">
        <f aca="false">IF((GP216*(1+GP$5/Setup!$C$36)+IF($V217=23,N($F217),0))-CT217-ER217&lt;0.005,0,(GP216*(1+GP$5/Setup!$C$36)+IF($V217=23,N($F217),0))-CT217-ER217)</f>
        <v>0</v>
      </c>
      <c r="GQ217" s="48" t="n">
        <f aca="false">IF((GQ216*(1+GQ$5/Setup!$C$36)+IF($V217=24,N($F217),0))-CU217-ES217&lt;0.005,0,(GQ216*(1+GQ$5/Setup!$C$36)+IF($V217=24,N($F217),0))-CU217-ES217)</f>
        <v>0</v>
      </c>
      <c r="GR217" s="48" t="n">
        <f aca="false">IF((GR216*(1+GR$5/Setup!$C$36)+IF($V217=25,N($F217),0))-CV217-ET217&lt;0.005,0,(GR216*(1+GR$5/Setup!$C$36)+IF($V217=25,N($F217),0))-CV217-ET217)</f>
        <v>0</v>
      </c>
      <c r="GS217" s="48" t="n">
        <f aca="false">IF((GS216*(1+GS$5/Setup!$C$36)+IF($V217=26,N($F217),0))-CW217-EU217&lt;0.005,0,(GS216*(1+GS$5/Setup!$C$36)+IF($V217=26,N($F217),0))-CW217-EU217)</f>
        <v>0</v>
      </c>
      <c r="GT217" s="48" t="n">
        <f aca="false">IF((GT216*(1+GT$5/Setup!$C$36)+IF($V217=27,N($F217),0))-CX217-EV217&lt;0.005,0,(GT216*(1+GT$5/Setup!$C$36)+IF($V217=27,N($F217),0))-CX217-EV217)</f>
        <v>0</v>
      </c>
      <c r="GU217" s="48" t="n">
        <f aca="false">IF((GU216*(1+GU$5/Setup!$C$36)+IF($V217=28,N($F217),0))-CY217-EW217&lt;0.005,0,(GU216*(1+GU$5/Setup!$C$36)+IF($V217=28,N($F217),0))-CY217-EW217)</f>
        <v>0</v>
      </c>
      <c r="GV217" s="48" t="n">
        <f aca="false">IF((GV216*(1+GV$5/Setup!$C$36)+IF($V217=29,N($F217),0))-CZ217-EX217&lt;0.005,0,(GV216*(1+GV$5/Setup!$C$36)+IF($V217=29,N($F217),0))-CZ217-EX217)</f>
        <v>0</v>
      </c>
      <c r="GW217" s="48" t="n">
        <f aca="false">IF((GW216*(1+GW$5/Setup!$C$36)+IF($V217=30,N($F217),0))-DA217-EY217&lt;0.005,0,(GW216*(1+GW$5/Setup!$C$36)+IF($V217=30,N($F217),0))-DA217-EY217)</f>
        <v>0</v>
      </c>
      <c r="GX217" s="48" t="n">
        <f aca="false">IF((GX216*(1+GX$5/Setup!$C$36)+IF($V217=31,N($F217),0))-DB217-EZ217&lt;0.005,0,(GX216*(1+GX$5/Setup!$C$36)+IF($V217=31,N($F217),0))-DB217-EZ217)</f>
        <v>0</v>
      </c>
      <c r="GY217" s="48" t="n">
        <f aca="false">IF((GY216*(1+GY$5/Setup!$C$36)+IF($V217=32,N($F217),0))-DC217-FA217&lt;0.005,0,(GY216*(1+GY$5/Setup!$C$36)+IF($V217=32,N($F217),0))-DC217-FA217)</f>
        <v>0</v>
      </c>
      <c r="GZ217" s="48" t="n">
        <f aca="false">IF((GZ216*(1+GZ$5/Setup!$C$36)+IF($V217=33,N($F217),0))-DD217-FB217&lt;0.005,0,(GZ216*(1+GZ$5/Setup!$C$36)+IF($V217=33,N($F217),0))-DD217-FB217)</f>
        <v>0</v>
      </c>
      <c r="HA217" s="48" t="n">
        <f aca="false">IF((HA216*(1+HA$5/Setup!$C$36)+IF($V217=34,N($F217),0))-DE217-FC217&lt;0.005,0,(HA216*(1+HA$5/Setup!$C$36)+IF($V217=34,N($F217),0))-DE217-FC217)</f>
        <v>0</v>
      </c>
      <c r="HB217" s="48" t="n">
        <f aca="false">IF((HB216*(1+HB$5/Setup!$C$36)+IF($V217=35,N($F217),0))-DF217-FD217&lt;0.005,0,(HB216*(1+HB$5/Setup!$C$36)+IF($V217=35,N($F217),0))-DF217-FD217)</f>
        <v>0</v>
      </c>
      <c r="HC217" s="48" t="n">
        <f aca="false">IF((HC216*(1+HC$5/Setup!$C$36)+IF($V217=36,N($F217),0))-DG217-FE217&lt;0.005,0,(HC216*(1+HC$5/Setup!$C$36)+IF($V217=36,N($F217),0))-DG217-FE217)</f>
        <v>0</v>
      </c>
      <c r="HD217" s="48" t="n">
        <f aca="false">IF((HD216*(1+HD$5/Setup!$C$36)+IF($V217=37,N($F217),0))-DH217-FF217&lt;0.005,0,(HD216*(1+HD$5/Setup!$C$36)+IF($V217=37,N($F217),0))-DH217-FF217)</f>
        <v>0</v>
      </c>
      <c r="HE217" s="48" t="n">
        <f aca="false">IF((HE216*(1+HE$5/Setup!$C$36)+IF($V217=38,N($F217),0))-DI217-FG217&lt;0.005,0,(HE216*(1+HE$5/Setup!$C$36)+IF($V217=38,N($F217),0))-DI217-FG217)</f>
        <v>0</v>
      </c>
      <c r="HF217" s="48" t="n">
        <f aca="false">IF((HF216*(1+HF$5/Setup!$C$36)+IF($V217=39,N($F217),0))-DJ217-FH217&lt;0.005,0,(HF216*(1+HF$5/Setup!$C$36)+IF($V217=39,N($F217),0))-DJ217-FH217)</f>
        <v>0</v>
      </c>
      <c r="HG217" s="48" t="n">
        <f aca="false">IF((HG216*(1+HG$5/Setup!$C$36)+IF($V217=40,N($F217),0))-DK217-FI217&lt;0.005,0,(HG216*(1+HG$5/Setup!$C$36)+IF($V217=40,N($F217),0))-DK217-FI217)</f>
        <v>0</v>
      </c>
      <c r="HH217" s="48" t="n">
        <f aca="false">IF((HH216*(1+HH$5/Setup!$C$36)+IF($V217=41,N($F217),0))-DL217-FJ217&lt;0.005,0,(HH216*(1+HH$5/Setup!$C$36)+IF($V217=41,N($F217),0))-DL217-FJ217)</f>
        <v>0</v>
      </c>
      <c r="HI217" s="48" t="n">
        <f aca="false">IF((HI216*(1+HI$5/Setup!$C$36)+IF($V217=42,N($F217),0))-DM217-FK217&lt;0.005,0,(HI216*(1+HI$5/Setup!$C$36)+IF($V217=42,N($F217),0))-DM217-FK217)</f>
        <v>0</v>
      </c>
      <c r="HJ217" s="48" t="n">
        <f aca="false">IF((HJ216*(1+HJ$5/Setup!$C$36)+IF($V217=43,N($F217),0))-DN217-FL217&lt;0.005,0,(HJ216*(1+HJ$5/Setup!$C$36)+IF($V217=43,N($F217),0))-DN217-FL217)</f>
        <v>0</v>
      </c>
      <c r="HK217" s="48" t="n">
        <f aca="false">IF((HK216*(1+HK$5/Setup!$C$36)+IF($V217=44,N($F217),0))-DO217-FM217&lt;0.005,0,(HK216*(1+HK$5/Setup!$C$36)+IF($V217=44,N($F217),0))-DO217-FM217)</f>
        <v>0</v>
      </c>
      <c r="HL217" s="48" t="n">
        <f aca="false">IF((HL216*(1+HL$5/Setup!$C$36)+IF($V217=45,N($F217),0))-DP217-FN217&lt;0.005,0,(HL216*(1+HL$5/Setup!$C$36)+IF($V217=45,N($F217),0))-DP217-FN217)</f>
        <v>0</v>
      </c>
      <c r="HM217" s="48" t="n">
        <f aca="false">IF((HM216*(1+HM$5/Setup!$C$36)+IF($V217=46,N($F217),0))-DQ217-FO217&lt;0.005,0,(HM216*(1+HM$5/Setup!$C$36)+IF($V217=46,N($F217),0))-DQ217-FO217)</f>
        <v>0</v>
      </c>
      <c r="HN217" s="48" t="n">
        <f aca="false">IF((HN216*(1+HN$5/Setup!$C$36)+IF($V217=47,N($F217),0))-DR217-FP217&lt;0.005,0,(HN216*(1+HN$5/Setup!$C$36)+IF($V217=47,N($F217),0))-DR217-FP217)</f>
        <v>0</v>
      </c>
      <c r="HO217" s="48" t="n">
        <f aca="false">IF((HO216*(1+HO$5/Setup!$C$36)+IF($V217=48,N($F217),0))-DS217-FQ217&lt;0.005,0,(HO216*(1+HO$5/Setup!$C$36)+IF($V217=48,N($F217),0))-DS217-FQ217)</f>
        <v>0</v>
      </c>
      <c r="HP217" s="48" t="n">
        <f aca="false">IF((HP216*(1+HP$5/Setup!$C$36)+IF($V217=49,N($F217),0))-DT217-FR217&lt;0.005,0,(HP216*(1+HP$5/Setup!$C$36)+IF($V217=49,N($F217),0))-DT217-FR217)</f>
        <v>0</v>
      </c>
      <c r="HQ217" s="48" t="n">
        <f aca="false">IF((HQ216*(1+HQ$5/Setup!$C$36)+IF($V217=50,N($F217),0))-DU217-FS217&lt;0.005,0,(HQ216*(1+HQ$5/Setup!$C$36)+IF($V217=50,N($F217),0))-DU217-FS217)</f>
        <v>0</v>
      </c>
    </row>
    <row r="218" customFormat="false" ht="15" hidden="false" customHeight="false" outlineLevel="0" collapsed="false">
      <c r="A218" s="44" t="n">
        <v>210</v>
      </c>
      <c r="B218" s="45" t="n">
        <f aca="false">IF(Setup!$C$7="Every month",EDATE(Setup!$C$8,($A218-1)),IF(Setup!$C$7="Twice a month",DATE(YEAR(Setup!$C$8),MONTH(Setup!$C$8)+INT((($A218-1)+Setup!$C$41)/2),MIN(IF(MOD(($A218-1)+Setup!$C$41,2)=0,Setup!$C$39,Setup!$C$40),DAY(EOMONTH(DATE(YEAR(Setup!$C$8),MONTH(Setup!$C$8)+INT((($A218-1)+Setup!$C$41)/2),1),0)))),Setup!$C$8+($A218-1)*IF(Setup!$C$7="Every week",7,14)))</f>
        <v>49251</v>
      </c>
      <c r="C218" s="45" t="n">
        <f aca="false">IF(Setup!$C$7="Every month",EDATE(Setup!$C$8,$A218),IF(Setup!$C$7="Twice a month",DATE(YEAR(Setup!$C$8),MONTH(Setup!$C$8)+INT(($A218+Setup!$C$41)/2),MIN(IF(MOD($A218+Setup!$C$41,2)=0,Setup!$C$39,Setup!$C$40),DAY(EOMONTH(DATE(YEAR(Setup!$C$8),MONTH(Setup!$C$8)+INT(($A218+Setup!$C$41)/2),1),0)))),Setup!$C$8+$A218*IF(Setup!$C$7="Every week",7,14)))</f>
        <v>49265</v>
      </c>
      <c r="D218" s="46"/>
      <c r="E218" s="47"/>
      <c r="F218" s="47"/>
      <c r="G218" s="47"/>
      <c r="H218" s="47"/>
      <c r="I218" s="48" t="n">
        <f aca="false">N(Setup!$C$11)+N(E218)</f>
        <v>100</v>
      </c>
      <c r="J218" s="48" t="n">
        <f aca="false">MIN(Setup!$C$37,MAX(I218,0))</f>
        <v>9.23076923076923</v>
      </c>
      <c r="K218" s="48" t="n">
        <f aca="false">MIN(MAX(N(Setup!$C$14)-L217,0),MAX(I218-J218,0))</f>
        <v>0</v>
      </c>
      <c r="L218" s="48" t="n">
        <f aca="false">L217+K218-N(G218)</f>
        <v>500</v>
      </c>
      <c r="M218" s="48" t="n">
        <f aca="false">M217+J218-N(H218)</f>
        <v>1938.46153846155</v>
      </c>
      <c r="N218" s="48" t="n">
        <f aca="false">SUM(BX218:DU218)</f>
        <v>0</v>
      </c>
      <c r="O218" s="48" t="n">
        <f aca="false">SUM(Z218:BW218)-N218</f>
        <v>25</v>
      </c>
      <c r="P218" s="48" t="n">
        <f aca="false">MAX(I218-J218-K218,0)+O218</f>
        <v>115.769230769231</v>
      </c>
      <c r="Q218" s="48" t="n">
        <f aca="false">SUM(DV218:FS218)</f>
        <v>0</v>
      </c>
      <c r="R218" s="49" t="n">
        <f aca="false">N218+J218+K218+Q218</f>
        <v>9.23076923076923</v>
      </c>
      <c r="S218" s="48" t="n">
        <f aca="false">T218-T217-N(F218)+N218+Q218</f>
        <v>0</v>
      </c>
      <c r="T218" s="49" t="n">
        <f aca="false">SUM(FT218:HQ218)</f>
        <v>0</v>
      </c>
      <c r="U218" s="44" t="str">
        <f aca="false">IF(T217&lt;0.005,"",INDEX(Helpers!$C$2:$C$51,IF(_xlfn.MINIFS($DV$6:$FS$6,DV218:FS218,"&gt;0.005")=0,V218,_xlfn.MINIFS($DV$6:$FS$6,DV218:FS218,"&gt;0.005"))))</f>
        <v/>
      </c>
      <c r="V218" s="44" t="n">
        <f aca="false">IF(_xlfn.MINIFS($FT$6:$HQ$6,FT217:HQ217,"&gt;0.005")=0,1,_xlfn.MINIFS($FT$6:$HQ$6,FT217:HQ217,"&gt;0.005"))</f>
        <v>1</v>
      </c>
      <c r="W218" s="44" t="n">
        <f aca="false">IF(AND(D218&lt;&gt;"Paid",T217&gt;0.005),1,0)</f>
        <v>0</v>
      </c>
      <c r="X218" s="48" t="n">
        <f aca="false">SUMPRODUCT(((Helpers!$G$2:$G$51*(1+(Helpers!$D$2:$D$51+0.000000001)/12)^(($B218-Setup!$C$8)/(365.25/12))-Helpers!$E$2:$E$51*((1+(Helpers!$D$2:$D$51+0.000000001)/12)^(($B218-Setup!$C$8)/(365.25/12))-1)/((Helpers!$D$2:$D$51+0.000000001)/12))&gt;0)*(Helpers!$G$2:$G$51*(1+(Helpers!$D$2:$D$51+0.000000001)/12)^(($B218-Setup!$C$8)/(365.25/12))-Helpers!$E$2:$E$51*((1+(Helpers!$D$2:$D$51+0.000000001)/12)^(($B218-Setup!$C$8)/(365.25/12))-1)/((Helpers!$D$2:$D$51+0.000000001)/12)))</f>
        <v>0</v>
      </c>
      <c r="Y218" s="48"/>
      <c r="Z218" s="48" t="n">
        <f aca="false">IF(OR(N(Z$5)=0,Z$6=""),0,Z$5*((DATE(YEAR($B218),MONTH($B218),MIN(Z$6,DAY(EOMONTH($B218,0))))&gt;=$B218)*(DATE(YEAR($B218),MONTH($B218),MIN(Z$6,DAY(EOMONTH($B218,0))))&lt;$C218)+(DATE(YEAR($B218),MONTH($B218)+1,MIN(Z$6,DAY(EOMONTH($B218,1))))&gt;=$B218)*(DATE(YEAR($B218),MONTH($B218)+1,MIN(Z$6,DAY(EOMONTH($B218,1))))&lt;$C218)))</f>
        <v>25</v>
      </c>
      <c r="AA218" s="48" t="n">
        <f aca="false">IF(OR(N(AA$5)=0,AA$6=""),0,AA$5*((DATE(YEAR($B218),MONTH($B218),MIN(AA$6,DAY(EOMONTH($B218,0))))&gt;=$B218)*(DATE(YEAR($B218),MONTH($B218),MIN(AA$6,DAY(EOMONTH($B218,0))))&lt;$C218)+(DATE(YEAR($B218),MONTH($B218)+1,MIN(AA$6,DAY(EOMONTH($B218,1))))&gt;=$B218)*(DATE(YEAR($B218),MONTH($B218)+1,MIN(AA$6,DAY(EOMONTH($B218,1))))&lt;$C218)))</f>
        <v>0</v>
      </c>
      <c r="AB218" s="48" t="n">
        <f aca="false">IF(OR(N(AB$5)=0,AB$6=""),0,AB$5*((DATE(YEAR($B218),MONTH($B218),MIN(AB$6,DAY(EOMONTH($B218,0))))&gt;=$B218)*(DATE(YEAR($B218),MONTH($B218),MIN(AB$6,DAY(EOMONTH($B218,0))))&lt;$C218)+(DATE(YEAR($B218),MONTH($B218)+1,MIN(AB$6,DAY(EOMONTH($B218,1))))&gt;=$B218)*(DATE(YEAR($B218),MONTH($B218)+1,MIN(AB$6,DAY(EOMONTH($B218,1))))&lt;$C218)))</f>
        <v>0</v>
      </c>
      <c r="AC218" s="48" t="n">
        <f aca="false">IF(OR(N(AC$5)=0,AC$6=""),0,AC$5*((DATE(YEAR($B218),MONTH($B218),MIN(AC$6,DAY(EOMONTH($B218,0))))&gt;=$B218)*(DATE(YEAR($B218),MONTH($B218),MIN(AC$6,DAY(EOMONTH($B218,0))))&lt;$C218)+(DATE(YEAR($B218),MONTH($B218)+1,MIN(AC$6,DAY(EOMONTH($B218,1))))&gt;=$B218)*(DATE(YEAR($B218),MONTH($B218)+1,MIN(AC$6,DAY(EOMONTH($B218,1))))&lt;$C218)))</f>
        <v>0</v>
      </c>
      <c r="AD218" s="48" t="n">
        <f aca="false">IF(OR(N(AD$5)=0,AD$6=""),0,AD$5*((DATE(YEAR($B218),MONTH($B218),MIN(AD$6,DAY(EOMONTH($B218,0))))&gt;=$B218)*(DATE(YEAR($B218),MONTH($B218),MIN(AD$6,DAY(EOMONTH($B218,0))))&lt;$C218)+(DATE(YEAR($B218),MONTH($B218)+1,MIN(AD$6,DAY(EOMONTH($B218,1))))&gt;=$B218)*(DATE(YEAR($B218),MONTH($B218)+1,MIN(AD$6,DAY(EOMONTH($B218,1))))&lt;$C218)))</f>
        <v>0</v>
      </c>
      <c r="AE218" s="48" t="n">
        <f aca="false">IF(OR(N(AE$5)=0,AE$6=""),0,AE$5*((DATE(YEAR($B218),MONTH($B218),MIN(AE$6,DAY(EOMONTH($B218,0))))&gt;=$B218)*(DATE(YEAR($B218),MONTH($B218),MIN(AE$6,DAY(EOMONTH($B218,0))))&lt;$C218)+(DATE(YEAR($B218),MONTH($B218)+1,MIN(AE$6,DAY(EOMONTH($B218,1))))&gt;=$B218)*(DATE(YEAR($B218),MONTH($B218)+1,MIN(AE$6,DAY(EOMONTH($B218,1))))&lt;$C218)))</f>
        <v>0</v>
      </c>
      <c r="AF218" s="48" t="n">
        <f aca="false">IF(OR(N(AF$5)=0,AF$6=""),0,AF$5*((DATE(YEAR($B218),MONTH($B218),MIN(AF$6,DAY(EOMONTH($B218,0))))&gt;=$B218)*(DATE(YEAR($B218),MONTH($B218),MIN(AF$6,DAY(EOMONTH($B218,0))))&lt;$C218)+(DATE(YEAR($B218),MONTH($B218)+1,MIN(AF$6,DAY(EOMONTH($B218,1))))&gt;=$B218)*(DATE(YEAR($B218),MONTH($B218)+1,MIN(AF$6,DAY(EOMONTH($B218,1))))&lt;$C218)))</f>
        <v>0</v>
      </c>
      <c r="AG218" s="48" t="n">
        <f aca="false">IF(OR(N(AG$5)=0,AG$6=""),0,AG$5*((DATE(YEAR($B218),MONTH($B218),MIN(AG$6,DAY(EOMONTH($B218,0))))&gt;=$B218)*(DATE(YEAR($B218),MONTH($B218),MIN(AG$6,DAY(EOMONTH($B218,0))))&lt;$C218)+(DATE(YEAR($B218),MONTH($B218)+1,MIN(AG$6,DAY(EOMONTH($B218,1))))&gt;=$B218)*(DATE(YEAR($B218),MONTH($B218)+1,MIN(AG$6,DAY(EOMONTH($B218,1))))&lt;$C218)))</f>
        <v>0</v>
      </c>
      <c r="AH218" s="48" t="n">
        <f aca="false">IF(OR(N(AH$5)=0,AH$6=""),0,AH$5*((DATE(YEAR($B218),MONTH($B218),MIN(AH$6,DAY(EOMONTH($B218,0))))&gt;=$B218)*(DATE(YEAR($B218),MONTH($B218),MIN(AH$6,DAY(EOMONTH($B218,0))))&lt;$C218)+(DATE(YEAR($B218),MONTH($B218)+1,MIN(AH$6,DAY(EOMONTH($B218,1))))&gt;=$B218)*(DATE(YEAR($B218),MONTH($B218)+1,MIN(AH$6,DAY(EOMONTH($B218,1))))&lt;$C218)))</f>
        <v>0</v>
      </c>
      <c r="AI218" s="48" t="n">
        <f aca="false">IF(OR(N(AI$5)=0,AI$6=""),0,AI$5*((DATE(YEAR($B218),MONTH($B218),MIN(AI$6,DAY(EOMONTH($B218,0))))&gt;=$B218)*(DATE(YEAR($B218),MONTH($B218),MIN(AI$6,DAY(EOMONTH($B218,0))))&lt;$C218)+(DATE(YEAR($B218),MONTH($B218)+1,MIN(AI$6,DAY(EOMONTH($B218,1))))&gt;=$B218)*(DATE(YEAR($B218),MONTH($B218)+1,MIN(AI$6,DAY(EOMONTH($B218,1))))&lt;$C218)))</f>
        <v>0</v>
      </c>
      <c r="AJ218" s="48" t="n">
        <f aca="false">IF(OR(N(AJ$5)=0,AJ$6=""),0,AJ$5*((DATE(YEAR($B218),MONTH($B218),MIN(AJ$6,DAY(EOMONTH($B218,0))))&gt;=$B218)*(DATE(YEAR($B218),MONTH($B218),MIN(AJ$6,DAY(EOMONTH($B218,0))))&lt;$C218)+(DATE(YEAR($B218),MONTH($B218)+1,MIN(AJ$6,DAY(EOMONTH($B218,1))))&gt;=$B218)*(DATE(YEAR($B218),MONTH($B218)+1,MIN(AJ$6,DAY(EOMONTH($B218,1))))&lt;$C218)))</f>
        <v>0</v>
      </c>
      <c r="AK218" s="48" t="n">
        <f aca="false">IF(OR(N(AK$5)=0,AK$6=""),0,AK$5*((DATE(YEAR($B218),MONTH($B218),MIN(AK$6,DAY(EOMONTH($B218,0))))&gt;=$B218)*(DATE(YEAR($B218),MONTH($B218),MIN(AK$6,DAY(EOMONTH($B218,0))))&lt;$C218)+(DATE(YEAR($B218),MONTH($B218)+1,MIN(AK$6,DAY(EOMONTH($B218,1))))&gt;=$B218)*(DATE(YEAR($B218),MONTH($B218)+1,MIN(AK$6,DAY(EOMONTH($B218,1))))&lt;$C218)))</f>
        <v>0</v>
      </c>
      <c r="AL218" s="48" t="n">
        <f aca="false">IF(OR(N(AL$5)=0,AL$6=""),0,AL$5*((DATE(YEAR($B218),MONTH($B218),MIN(AL$6,DAY(EOMONTH($B218,0))))&gt;=$B218)*(DATE(YEAR($B218),MONTH($B218),MIN(AL$6,DAY(EOMONTH($B218,0))))&lt;$C218)+(DATE(YEAR($B218),MONTH($B218)+1,MIN(AL$6,DAY(EOMONTH($B218,1))))&gt;=$B218)*(DATE(YEAR($B218),MONTH($B218)+1,MIN(AL$6,DAY(EOMONTH($B218,1))))&lt;$C218)))</f>
        <v>0</v>
      </c>
      <c r="AM218" s="48" t="n">
        <f aca="false">IF(OR(N(AM$5)=0,AM$6=""),0,AM$5*((DATE(YEAR($B218),MONTH($B218),MIN(AM$6,DAY(EOMONTH($B218,0))))&gt;=$B218)*(DATE(YEAR($B218),MONTH($B218),MIN(AM$6,DAY(EOMONTH($B218,0))))&lt;$C218)+(DATE(YEAR($B218),MONTH($B218)+1,MIN(AM$6,DAY(EOMONTH($B218,1))))&gt;=$B218)*(DATE(YEAR($B218),MONTH($B218)+1,MIN(AM$6,DAY(EOMONTH($B218,1))))&lt;$C218)))</f>
        <v>0</v>
      </c>
      <c r="AN218" s="48" t="n">
        <f aca="false">IF(OR(N(AN$5)=0,AN$6=""),0,AN$5*((DATE(YEAR($B218),MONTH($B218),MIN(AN$6,DAY(EOMONTH($B218,0))))&gt;=$B218)*(DATE(YEAR($B218),MONTH($B218),MIN(AN$6,DAY(EOMONTH($B218,0))))&lt;$C218)+(DATE(YEAR($B218),MONTH($B218)+1,MIN(AN$6,DAY(EOMONTH($B218,1))))&gt;=$B218)*(DATE(YEAR($B218),MONTH($B218)+1,MIN(AN$6,DAY(EOMONTH($B218,1))))&lt;$C218)))</f>
        <v>0</v>
      </c>
      <c r="AO218" s="48" t="n">
        <f aca="false">IF(OR(N(AO$5)=0,AO$6=""),0,AO$5*((DATE(YEAR($B218),MONTH($B218),MIN(AO$6,DAY(EOMONTH($B218,0))))&gt;=$B218)*(DATE(YEAR($B218),MONTH($B218),MIN(AO$6,DAY(EOMONTH($B218,0))))&lt;$C218)+(DATE(YEAR($B218),MONTH($B218)+1,MIN(AO$6,DAY(EOMONTH($B218,1))))&gt;=$B218)*(DATE(YEAR($B218),MONTH($B218)+1,MIN(AO$6,DAY(EOMONTH($B218,1))))&lt;$C218)))</f>
        <v>0</v>
      </c>
      <c r="AP218" s="48" t="n">
        <f aca="false">IF(OR(N(AP$5)=0,AP$6=""),0,AP$5*((DATE(YEAR($B218),MONTH($B218),MIN(AP$6,DAY(EOMONTH($B218,0))))&gt;=$B218)*(DATE(YEAR($B218),MONTH($B218),MIN(AP$6,DAY(EOMONTH($B218,0))))&lt;$C218)+(DATE(YEAR($B218),MONTH($B218)+1,MIN(AP$6,DAY(EOMONTH($B218,1))))&gt;=$B218)*(DATE(YEAR($B218),MONTH($B218)+1,MIN(AP$6,DAY(EOMONTH($B218,1))))&lt;$C218)))</f>
        <v>0</v>
      </c>
      <c r="AQ218" s="48" t="n">
        <f aca="false">IF(OR(N(AQ$5)=0,AQ$6=""),0,AQ$5*((DATE(YEAR($B218),MONTH($B218),MIN(AQ$6,DAY(EOMONTH($B218,0))))&gt;=$B218)*(DATE(YEAR($B218),MONTH($B218),MIN(AQ$6,DAY(EOMONTH($B218,0))))&lt;$C218)+(DATE(YEAR($B218),MONTH($B218)+1,MIN(AQ$6,DAY(EOMONTH($B218,1))))&gt;=$B218)*(DATE(YEAR($B218),MONTH($B218)+1,MIN(AQ$6,DAY(EOMONTH($B218,1))))&lt;$C218)))</f>
        <v>0</v>
      </c>
      <c r="AR218" s="48" t="n">
        <f aca="false">IF(OR(N(AR$5)=0,AR$6=""),0,AR$5*((DATE(YEAR($B218),MONTH($B218),MIN(AR$6,DAY(EOMONTH($B218,0))))&gt;=$B218)*(DATE(YEAR($B218),MONTH($B218),MIN(AR$6,DAY(EOMONTH($B218,0))))&lt;$C218)+(DATE(YEAR($B218),MONTH($B218)+1,MIN(AR$6,DAY(EOMONTH($B218,1))))&gt;=$B218)*(DATE(YEAR($B218),MONTH($B218)+1,MIN(AR$6,DAY(EOMONTH($B218,1))))&lt;$C218)))</f>
        <v>0</v>
      </c>
      <c r="AS218" s="48" t="n">
        <f aca="false">IF(OR(N(AS$5)=0,AS$6=""),0,AS$5*((DATE(YEAR($B218),MONTH($B218),MIN(AS$6,DAY(EOMONTH($B218,0))))&gt;=$B218)*(DATE(YEAR($B218),MONTH($B218),MIN(AS$6,DAY(EOMONTH($B218,0))))&lt;$C218)+(DATE(YEAR($B218),MONTH($B218)+1,MIN(AS$6,DAY(EOMONTH($B218,1))))&gt;=$B218)*(DATE(YEAR($B218),MONTH($B218)+1,MIN(AS$6,DAY(EOMONTH($B218,1))))&lt;$C218)))</f>
        <v>0</v>
      </c>
      <c r="AT218" s="48" t="n">
        <f aca="false">IF(OR(N(AT$5)=0,AT$6=""),0,AT$5*((DATE(YEAR($B218),MONTH($B218),MIN(AT$6,DAY(EOMONTH($B218,0))))&gt;=$B218)*(DATE(YEAR($B218),MONTH($B218),MIN(AT$6,DAY(EOMONTH($B218,0))))&lt;$C218)+(DATE(YEAR($B218),MONTH($B218)+1,MIN(AT$6,DAY(EOMONTH($B218,1))))&gt;=$B218)*(DATE(YEAR($B218),MONTH($B218)+1,MIN(AT$6,DAY(EOMONTH($B218,1))))&lt;$C218)))</f>
        <v>0</v>
      </c>
      <c r="AU218" s="48" t="n">
        <f aca="false">IF(OR(N(AU$5)=0,AU$6=""),0,AU$5*((DATE(YEAR($B218),MONTH($B218),MIN(AU$6,DAY(EOMONTH($B218,0))))&gt;=$B218)*(DATE(YEAR($B218),MONTH($B218),MIN(AU$6,DAY(EOMONTH($B218,0))))&lt;$C218)+(DATE(YEAR($B218),MONTH($B218)+1,MIN(AU$6,DAY(EOMONTH($B218,1))))&gt;=$B218)*(DATE(YEAR($B218),MONTH($B218)+1,MIN(AU$6,DAY(EOMONTH($B218,1))))&lt;$C218)))</f>
        <v>0</v>
      </c>
      <c r="AV218" s="48" t="n">
        <f aca="false">IF(OR(N(AV$5)=0,AV$6=""),0,AV$5*((DATE(YEAR($B218),MONTH($B218),MIN(AV$6,DAY(EOMONTH($B218,0))))&gt;=$B218)*(DATE(YEAR($B218),MONTH($B218),MIN(AV$6,DAY(EOMONTH($B218,0))))&lt;$C218)+(DATE(YEAR($B218),MONTH($B218)+1,MIN(AV$6,DAY(EOMONTH($B218,1))))&gt;=$B218)*(DATE(YEAR($B218),MONTH($B218)+1,MIN(AV$6,DAY(EOMONTH($B218,1))))&lt;$C218)))</f>
        <v>0</v>
      </c>
      <c r="AW218" s="48" t="n">
        <f aca="false">IF(OR(N(AW$5)=0,AW$6=""),0,AW$5*((DATE(YEAR($B218),MONTH($B218),MIN(AW$6,DAY(EOMONTH($B218,0))))&gt;=$B218)*(DATE(YEAR($B218),MONTH($B218),MIN(AW$6,DAY(EOMONTH($B218,0))))&lt;$C218)+(DATE(YEAR($B218),MONTH($B218)+1,MIN(AW$6,DAY(EOMONTH($B218,1))))&gt;=$B218)*(DATE(YEAR($B218),MONTH($B218)+1,MIN(AW$6,DAY(EOMONTH($B218,1))))&lt;$C218)))</f>
        <v>0</v>
      </c>
      <c r="AX218" s="48" t="n">
        <f aca="false">IF(OR(N(AX$5)=0,AX$6=""),0,AX$5*((DATE(YEAR($B218),MONTH($B218),MIN(AX$6,DAY(EOMONTH($B218,0))))&gt;=$B218)*(DATE(YEAR($B218),MONTH($B218),MIN(AX$6,DAY(EOMONTH($B218,0))))&lt;$C218)+(DATE(YEAR($B218),MONTH($B218)+1,MIN(AX$6,DAY(EOMONTH($B218,1))))&gt;=$B218)*(DATE(YEAR($B218),MONTH($B218)+1,MIN(AX$6,DAY(EOMONTH($B218,1))))&lt;$C218)))</f>
        <v>0</v>
      </c>
      <c r="AY218" s="48" t="n">
        <f aca="false">IF(OR(N(AY$5)=0,AY$6=""),0,AY$5*((DATE(YEAR($B218),MONTH($B218),MIN(AY$6,DAY(EOMONTH($B218,0))))&gt;=$B218)*(DATE(YEAR($B218),MONTH($B218),MIN(AY$6,DAY(EOMONTH($B218,0))))&lt;$C218)+(DATE(YEAR($B218),MONTH($B218)+1,MIN(AY$6,DAY(EOMONTH($B218,1))))&gt;=$B218)*(DATE(YEAR($B218),MONTH($B218)+1,MIN(AY$6,DAY(EOMONTH($B218,1))))&lt;$C218)))</f>
        <v>0</v>
      </c>
      <c r="AZ218" s="48" t="n">
        <f aca="false">IF(OR(N(AZ$5)=0,AZ$6=""),0,AZ$5*((DATE(YEAR($B218),MONTH($B218),MIN(AZ$6,DAY(EOMONTH($B218,0))))&gt;=$B218)*(DATE(YEAR($B218),MONTH($B218),MIN(AZ$6,DAY(EOMONTH($B218,0))))&lt;$C218)+(DATE(YEAR($B218),MONTH($B218)+1,MIN(AZ$6,DAY(EOMONTH($B218,1))))&gt;=$B218)*(DATE(YEAR($B218),MONTH($B218)+1,MIN(AZ$6,DAY(EOMONTH($B218,1))))&lt;$C218)))</f>
        <v>0</v>
      </c>
      <c r="BA218" s="48" t="n">
        <f aca="false">IF(OR(N(BA$5)=0,BA$6=""),0,BA$5*((DATE(YEAR($B218),MONTH($B218),MIN(BA$6,DAY(EOMONTH($B218,0))))&gt;=$B218)*(DATE(YEAR($B218),MONTH($B218),MIN(BA$6,DAY(EOMONTH($B218,0))))&lt;$C218)+(DATE(YEAR($B218),MONTH($B218)+1,MIN(BA$6,DAY(EOMONTH($B218,1))))&gt;=$B218)*(DATE(YEAR($B218),MONTH($B218)+1,MIN(BA$6,DAY(EOMONTH($B218,1))))&lt;$C218)))</f>
        <v>0</v>
      </c>
      <c r="BB218" s="48" t="n">
        <f aca="false">IF(OR(N(BB$5)=0,BB$6=""),0,BB$5*((DATE(YEAR($B218),MONTH($B218),MIN(BB$6,DAY(EOMONTH($B218,0))))&gt;=$B218)*(DATE(YEAR($B218),MONTH($B218),MIN(BB$6,DAY(EOMONTH($B218,0))))&lt;$C218)+(DATE(YEAR($B218),MONTH($B218)+1,MIN(BB$6,DAY(EOMONTH($B218,1))))&gt;=$B218)*(DATE(YEAR($B218),MONTH($B218)+1,MIN(BB$6,DAY(EOMONTH($B218,1))))&lt;$C218)))</f>
        <v>0</v>
      </c>
      <c r="BC218" s="48" t="n">
        <f aca="false">IF(OR(N(BC$5)=0,BC$6=""),0,BC$5*((DATE(YEAR($B218),MONTH($B218),MIN(BC$6,DAY(EOMONTH($B218,0))))&gt;=$B218)*(DATE(YEAR($B218),MONTH($B218),MIN(BC$6,DAY(EOMONTH($B218,0))))&lt;$C218)+(DATE(YEAR($B218),MONTH($B218)+1,MIN(BC$6,DAY(EOMONTH($B218,1))))&gt;=$B218)*(DATE(YEAR($B218),MONTH($B218)+1,MIN(BC$6,DAY(EOMONTH($B218,1))))&lt;$C218)))</f>
        <v>0</v>
      </c>
      <c r="BD218" s="48" t="n">
        <f aca="false">IF(OR(N(BD$5)=0,BD$6=""),0,BD$5*((DATE(YEAR($B218),MONTH($B218),MIN(BD$6,DAY(EOMONTH($B218,0))))&gt;=$B218)*(DATE(YEAR($B218),MONTH($B218),MIN(BD$6,DAY(EOMONTH($B218,0))))&lt;$C218)+(DATE(YEAR($B218),MONTH($B218)+1,MIN(BD$6,DAY(EOMONTH($B218,1))))&gt;=$B218)*(DATE(YEAR($B218),MONTH($B218)+1,MIN(BD$6,DAY(EOMONTH($B218,1))))&lt;$C218)))</f>
        <v>0</v>
      </c>
      <c r="BE218" s="48" t="n">
        <f aca="false">IF(OR(N(BE$5)=0,BE$6=""),0,BE$5*((DATE(YEAR($B218),MONTH($B218),MIN(BE$6,DAY(EOMONTH($B218,0))))&gt;=$B218)*(DATE(YEAR($B218),MONTH($B218),MIN(BE$6,DAY(EOMONTH($B218,0))))&lt;$C218)+(DATE(YEAR($B218),MONTH($B218)+1,MIN(BE$6,DAY(EOMONTH($B218,1))))&gt;=$B218)*(DATE(YEAR($B218),MONTH($B218)+1,MIN(BE$6,DAY(EOMONTH($B218,1))))&lt;$C218)))</f>
        <v>0</v>
      </c>
      <c r="BF218" s="48" t="n">
        <f aca="false">IF(OR(N(BF$5)=0,BF$6=""),0,BF$5*((DATE(YEAR($B218),MONTH($B218),MIN(BF$6,DAY(EOMONTH($B218,0))))&gt;=$B218)*(DATE(YEAR($B218),MONTH($B218),MIN(BF$6,DAY(EOMONTH($B218,0))))&lt;$C218)+(DATE(YEAR($B218),MONTH($B218)+1,MIN(BF$6,DAY(EOMONTH($B218,1))))&gt;=$B218)*(DATE(YEAR($B218),MONTH($B218)+1,MIN(BF$6,DAY(EOMONTH($B218,1))))&lt;$C218)))</f>
        <v>0</v>
      </c>
      <c r="BG218" s="48" t="n">
        <f aca="false">IF(OR(N(BG$5)=0,BG$6=""),0,BG$5*((DATE(YEAR($B218),MONTH($B218),MIN(BG$6,DAY(EOMONTH($B218,0))))&gt;=$B218)*(DATE(YEAR($B218),MONTH($B218),MIN(BG$6,DAY(EOMONTH($B218,0))))&lt;$C218)+(DATE(YEAR($B218),MONTH($B218)+1,MIN(BG$6,DAY(EOMONTH($B218,1))))&gt;=$B218)*(DATE(YEAR($B218),MONTH($B218)+1,MIN(BG$6,DAY(EOMONTH($B218,1))))&lt;$C218)))</f>
        <v>0</v>
      </c>
      <c r="BH218" s="48" t="n">
        <f aca="false">IF(OR(N(BH$5)=0,BH$6=""),0,BH$5*((DATE(YEAR($B218),MONTH($B218),MIN(BH$6,DAY(EOMONTH($B218,0))))&gt;=$B218)*(DATE(YEAR($B218),MONTH($B218),MIN(BH$6,DAY(EOMONTH($B218,0))))&lt;$C218)+(DATE(YEAR($B218),MONTH($B218)+1,MIN(BH$6,DAY(EOMONTH($B218,1))))&gt;=$B218)*(DATE(YEAR($B218),MONTH($B218)+1,MIN(BH$6,DAY(EOMONTH($B218,1))))&lt;$C218)))</f>
        <v>0</v>
      </c>
      <c r="BI218" s="48" t="n">
        <f aca="false">IF(OR(N(BI$5)=0,BI$6=""),0,BI$5*((DATE(YEAR($B218),MONTH($B218),MIN(BI$6,DAY(EOMONTH($B218,0))))&gt;=$B218)*(DATE(YEAR($B218),MONTH($B218),MIN(BI$6,DAY(EOMONTH($B218,0))))&lt;$C218)+(DATE(YEAR($B218),MONTH($B218)+1,MIN(BI$6,DAY(EOMONTH($B218,1))))&gt;=$B218)*(DATE(YEAR($B218),MONTH($B218)+1,MIN(BI$6,DAY(EOMONTH($B218,1))))&lt;$C218)))</f>
        <v>0</v>
      </c>
      <c r="BJ218" s="48" t="n">
        <f aca="false">IF(OR(N(BJ$5)=0,BJ$6=""),0,BJ$5*((DATE(YEAR($B218),MONTH($B218),MIN(BJ$6,DAY(EOMONTH($B218,0))))&gt;=$B218)*(DATE(YEAR($B218),MONTH($B218),MIN(BJ$6,DAY(EOMONTH($B218,0))))&lt;$C218)+(DATE(YEAR($B218),MONTH($B218)+1,MIN(BJ$6,DAY(EOMONTH($B218,1))))&gt;=$B218)*(DATE(YEAR($B218),MONTH($B218)+1,MIN(BJ$6,DAY(EOMONTH($B218,1))))&lt;$C218)))</f>
        <v>0</v>
      </c>
      <c r="BK218" s="48" t="n">
        <f aca="false">IF(OR(N(BK$5)=0,BK$6=""),0,BK$5*((DATE(YEAR($B218),MONTH($B218),MIN(BK$6,DAY(EOMONTH($B218,0))))&gt;=$B218)*(DATE(YEAR($B218),MONTH($B218),MIN(BK$6,DAY(EOMONTH($B218,0))))&lt;$C218)+(DATE(YEAR($B218),MONTH($B218)+1,MIN(BK$6,DAY(EOMONTH($B218,1))))&gt;=$B218)*(DATE(YEAR($B218),MONTH($B218)+1,MIN(BK$6,DAY(EOMONTH($B218,1))))&lt;$C218)))</f>
        <v>0</v>
      </c>
      <c r="BL218" s="48" t="n">
        <f aca="false">IF(OR(N(BL$5)=0,BL$6=""),0,BL$5*((DATE(YEAR($B218),MONTH($B218),MIN(BL$6,DAY(EOMONTH($B218,0))))&gt;=$B218)*(DATE(YEAR($B218),MONTH($B218),MIN(BL$6,DAY(EOMONTH($B218,0))))&lt;$C218)+(DATE(YEAR($B218),MONTH($B218)+1,MIN(BL$6,DAY(EOMONTH($B218,1))))&gt;=$B218)*(DATE(YEAR($B218),MONTH($B218)+1,MIN(BL$6,DAY(EOMONTH($B218,1))))&lt;$C218)))</f>
        <v>0</v>
      </c>
      <c r="BM218" s="48" t="n">
        <f aca="false">IF(OR(N(BM$5)=0,BM$6=""),0,BM$5*((DATE(YEAR($B218),MONTH($B218),MIN(BM$6,DAY(EOMONTH($B218,0))))&gt;=$B218)*(DATE(YEAR($B218),MONTH($B218),MIN(BM$6,DAY(EOMONTH($B218,0))))&lt;$C218)+(DATE(YEAR($B218),MONTH($B218)+1,MIN(BM$6,DAY(EOMONTH($B218,1))))&gt;=$B218)*(DATE(YEAR($B218),MONTH($B218)+1,MIN(BM$6,DAY(EOMONTH($B218,1))))&lt;$C218)))</f>
        <v>0</v>
      </c>
      <c r="BN218" s="48" t="n">
        <f aca="false">IF(OR(N(BN$5)=0,BN$6=""),0,BN$5*((DATE(YEAR($B218),MONTH($B218),MIN(BN$6,DAY(EOMONTH($B218,0))))&gt;=$B218)*(DATE(YEAR($B218),MONTH($B218),MIN(BN$6,DAY(EOMONTH($B218,0))))&lt;$C218)+(DATE(YEAR($B218),MONTH($B218)+1,MIN(BN$6,DAY(EOMONTH($B218,1))))&gt;=$B218)*(DATE(YEAR($B218),MONTH($B218)+1,MIN(BN$6,DAY(EOMONTH($B218,1))))&lt;$C218)))</f>
        <v>0</v>
      </c>
      <c r="BO218" s="48" t="n">
        <f aca="false">IF(OR(N(BO$5)=0,BO$6=""),0,BO$5*((DATE(YEAR($B218),MONTH($B218),MIN(BO$6,DAY(EOMONTH($B218,0))))&gt;=$B218)*(DATE(YEAR($B218),MONTH($B218),MIN(BO$6,DAY(EOMONTH($B218,0))))&lt;$C218)+(DATE(YEAR($B218),MONTH($B218)+1,MIN(BO$6,DAY(EOMONTH($B218,1))))&gt;=$B218)*(DATE(YEAR($B218),MONTH($B218)+1,MIN(BO$6,DAY(EOMONTH($B218,1))))&lt;$C218)))</f>
        <v>0</v>
      </c>
      <c r="BP218" s="48" t="n">
        <f aca="false">IF(OR(N(BP$5)=0,BP$6=""),0,BP$5*((DATE(YEAR($B218),MONTH($B218),MIN(BP$6,DAY(EOMONTH($B218,0))))&gt;=$B218)*(DATE(YEAR($B218),MONTH($B218),MIN(BP$6,DAY(EOMONTH($B218,0))))&lt;$C218)+(DATE(YEAR($B218),MONTH($B218)+1,MIN(BP$6,DAY(EOMONTH($B218,1))))&gt;=$B218)*(DATE(YEAR($B218),MONTH($B218)+1,MIN(BP$6,DAY(EOMONTH($B218,1))))&lt;$C218)))</f>
        <v>0</v>
      </c>
      <c r="BQ218" s="48" t="n">
        <f aca="false">IF(OR(N(BQ$5)=0,BQ$6=""),0,BQ$5*((DATE(YEAR($B218),MONTH($B218),MIN(BQ$6,DAY(EOMONTH($B218,0))))&gt;=$B218)*(DATE(YEAR($B218),MONTH($B218),MIN(BQ$6,DAY(EOMONTH($B218,0))))&lt;$C218)+(DATE(YEAR($B218),MONTH($B218)+1,MIN(BQ$6,DAY(EOMONTH($B218,1))))&gt;=$B218)*(DATE(YEAR($B218),MONTH($B218)+1,MIN(BQ$6,DAY(EOMONTH($B218,1))))&lt;$C218)))</f>
        <v>0</v>
      </c>
      <c r="BR218" s="48" t="n">
        <f aca="false">IF(OR(N(BR$5)=0,BR$6=""),0,BR$5*((DATE(YEAR($B218),MONTH($B218),MIN(BR$6,DAY(EOMONTH($B218,0))))&gt;=$B218)*(DATE(YEAR($B218),MONTH($B218),MIN(BR$6,DAY(EOMONTH($B218,0))))&lt;$C218)+(DATE(YEAR($B218),MONTH($B218)+1,MIN(BR$6,DAY(EOMONTH($B218,1))))&gt;=$B218)*(DATE(YEAR($B218),MONTH($B218)+1,MIN(BR$6,DAY(EOMONTH($B218,1))))&lt;$C218)))</f>
        <v>0</v>
      </c>
      <c r="BS218" s="48" t="n">
        <f aca="false">IF(OR(N(BS$5)=0,BS$6=""),0,BS$5*((DATE(YEAR($B218),MONTH($B218),MIN(BS$6,DAY(EOMONTH($B218,0))))&gt;=$B218)*(DATE(YEAR($B218),MONTH($B218),MIN(BS$6,DAY(EOMONTH($B218,0))))&lt;$C218)+(DATE(YEAR($B218),MONTH($B218)+1,MIN(BS$6,DAY(EOMONTH($B218,1))))&gt;=$B218)*(DATE(YEAR($B218),MONTH($B218)+1,MIN(BS$6,DAY(EOMONTH($B218,1))))&lt;$C218)))</f>
        <v>0</v>
      </c>
      <c r="BT218" s="48" t="n">
        <f aca="false">IF(OR(N(BT$5)=0,BT$6=""),0,BT$5*((DATE(YEAR($B218),MONTH($B218),MIN(BT$6,DAY(EOMONTH($B218,0))))&gt;=$B218)*(DATE(YEAR($B218),MONTH($B218),MIN(BT$6,DAY(EOMONTH($B218,0))))&lt;$C218)+(DATE(YEAR($B218),MONTH($B218)+1,MIN(BT$6,DAY(EOMONTH($B218,1))))&gt;=$B218)*(DATE(YEAR($B218),MONTH($B218)+1,MIN(BT$6,DAY(EOMONTH($B218,1))))&lt;$C218)))</f>
        <v>0</v>
      </c>
      <c r="BU218" s="48" t="n">
        <f aca="false">IF(OR(N(BU$5)=0,BU$6=""),0,BU$5*((DATE(YEAR($B218),MONTH($B218),MIN(BU$6,DAY(EOMONTH($B218,0))))&gt;=$B218)*(DATE(YEAR($B218),MONTH($B218),MIN(BU$6,DAY(EOMONTH($B218,0))))&lt;$C218)+(DATE(YEAR($B218),MONTH($B218)+1,MIN(BU$6,DAY(EOMONTH($B218,1))))&gt;=$B218)*(DATE(YEAR($B218),MONTH($B218)+1,MIN(BU$6,DAY(EOMONTH($B218,1))))&lt;$C218)))</f>
        <v>0</v>
      </c>
      <c r="BV218" s="48" t="n">
        <f aca="false">IF(OR(N(BV$5)=0,BV$6=""),0,BV$5*((DATE(YEAR($B218),MONTH($B218),MIN(BV$6,DAY(EOMONTH($B218,0))))&gt;=$B218)*(DATE(YEAR($B218),MONTH($B218),MIN(BV$6,DAY(EOMONTH($B218,0))))&lt;$C218)+(DATE(YEAR($B218),MONTH($B218)+1,MIN(BV$6,DAY(EOMONTH($B218,1))))&gt;=$B218)*(DATE(YEAR($B218),MONTH($B218)+1,MIN(BV$6,DAY(EOMONTH($B218,1))))&lt;$C218)))</f>
        <v>0</v>
      </c>
      <c r="BW218" s="48" t="n">
        <f aca="false">IF(OR(N(BW$5)=0,BW$6=""),0,BW$5*((DATE(YEAR($B218),MONTH($B218),MIN(BW$6,DAY(EOMONTH($B218,0))))&gt;=$B218)*(DATE(YEAR($B218),MONTH($B218),MIN(BW$6,DAY(EOMONTH($B218,0))))&lt;$C218)+(DATE(YEAR($B218),MONTH($B218)+1,MIN(BW$6,DAY(EOMONTH($B218,1))))&gt;=$B218)*(DATE(YEAR($B218),MONTH($B218)+1,MIN(BW$6,DAY(EOMONTH($B218,1))))&lt;$C218)))</f>
        <v>0</v>
      </c>
      <c r="BX218" s="48" t="n">
        <f aca="false">MIN(Z218,(FT217*(1+FT$5/Setup!$C$36)+IF($V218=1,N($F218),0)))</f>
        <v>0</v>
      </c>
      <c r="BY218" s="48" t="n">
        <f aca="false">MIN(AA218,(FU217*(1+FU$5/Setup!$C$36)+IF($V218=2,N($F218),0)))</f>
        <v>0</v>
      </c>
      <c r="BZ218" s="48" t="n">
        <f aca="false">MIN(AB218,(FV217*(1+FV$5/Setup!$C$36)+IF($V218=3,N($F218),0)))</f>
        <v>0</v>
      </c>
      <c r="CA218" s="48" t="n">
        <f aca="false">MIN(AC218,(FW217*(1+FW$5/Setup!$C$36)+IF($V218=4,N($F218),0)))</f>
        <v>0</v>
      </c>
      <c r="CB218" s="48" t="n">
        <f aca="false">MIN(AD218,(FX217*(1+FX$5/Setup!$C$36)+IF($V218=5,N($F218),0)))</f>
        <v>0</v>
      </c>
      <c r="CC218" s="48" t="n">
        <f aca="false">MIN(AE218,(FY217*(1+FY$5/Setup!$C$36)+IF($V218=6,N($F218),0)))</f>
        <v>0</v>
      </c>
      <c r="CD218" s="48" t="n">
        <f aca="false">MIN(AF218,(FZ217*(1+FZ$5/Setup!$C$36)+IF($V218=7,N($F218),0)))</f>
        <v>0</v>
      </c>
      <c r="CE218" s="48" t="n">
        <f aca="false">MIN(AG218,(GA217*(1+GA$5/Setup!$C$36)+IF($V218=8,N($F218),0)))</f>
        <v>0</v>
      </c>
      <c r="CF218" s="48" t="n">
        <f aca="false">MIN(AH218,(GB217*(1+GB$5/Setup!$C$36)+IF($V218=9,N($F218),0)))</f>
        <v>0</v>
      </c>
      <c r="CG218" s="48" t="n">
        <f aca="false">MIN(AI218,(GC217*(1+GC$5/Setup!$C$36)+IF($V218=10,N($F218),0)))</f>
        <v>0</v>
      </c>
      <c r="CH218" s="48" t="n">
        <f aca="false">MIN(AJ218,(GD217*(1+GD$5/Setup!$C$36)+IF($V218=11,N($F218),0)))</f>
        <v>0</v>
      </c>
      <c r="CI218" s="48" t="n">
        <f aca="false">MIN(AK218,(GE217*(1+GE$5/Setup!$C$36)+IF($V218=12,N($F218),0)))</f>
        <v>0</v>
      </c>
      <c r="CJ218" s="48" t="n">
        <f aca="false">MIN(AL218,(GF217*(1+GF$5/Setup!$C$36)+IF($V218=13,N($F218),0)))</f>
        <v>0</v>
      </c>
      <c r="CK218" s="48" t="n">
        <f aca="false">MIN(AM218,(GG217*(1+GG$5/Setup!$C$36)+IF($V218=14,N($F218),0)))</f>
        <v>0</v>
      </c>
      <c r="CL218" s="48" t="n">
        <f aca="false">MIN(AN218,(GH217*(1+GH$5/Setup!$C$36)+IF($V218=15,N($F218),0)))</f>
        <v>0</v>
      </c>
      <c r="CM218" s="48" t="n">
        <f aca="false">MIN(AO218,(GI217*(1+GI$5/Setup!$C$36)+IF($V218=16,N($F218),0)))</f>
        <v>0</v>
      </c>
      <c r="CN218" s="48" t="n">
        <f aca="false">MIN(AP218,(GJ217*(1+GJ$5/Setup!$C$36)+IF($V218=17,N($F218),0)))</f>
        <v>0</v>
      </c>
      <c r="CO218" s="48" t="n">
        <f aca="false">MIN(AQ218,(GK217*(1+GK$5/Setup!$C$36)+IF($V218=18,N($F218),0)))</f>
        <v>0</v>
      </c>
      <c r="CP218" s="48" t="n">
        <f aca="false">MIN(AR218,(GL217*(1+GL$5/Setup!$C$36)+IF($V218=19,N($F218),0)))</f>
        <v>0</v>
      </c>
      <c r="CQ218" s="48" t="n">
        <f aca="false">MIN(AS218,(GM217*(1+GM$5/Setup!$C$36)+IF($V218=20,N($F218),0)))</f>
        <v>0</v>
      </c>
      <c r="CR218" s="48" t="n">
        <f aca="false">MIN(AT218,(GN217*(1+GN$5/Setup!$C$36)+IF($V218=21,N($F218),0)))</f>
        <v>0</v>
      </c>
      <c r="CS218" s="48" t="n">
        <f aca="false">MIN(AU218,(GO217*(1+GO$5/Setup!$C$36)+IF($V218=22,N($F218),0)))</f>
        <v>0</v>
      </c>
      <c r="CT218" s="48" t="n">
        <f aca="false">MIN(AV218,(GP217*(1+GP$5/Setup!$C$36)+IF($V218=23,N($F218),0)))</f>
        <v>0</v>
      </c>
      <c r="CU218" s="48" t="n">
        <f aca="false">MIN(AW218,(GQ217*(1+GQ$5/Setup!$C$36)+IF($V218=24,N($F218),0)))</f>
        <v>0</v>
      </c>
      <c r="CV218" s="48" t="n">
        <f aca="false">MIN(AX218,(GR217*(1+GR$5/Setup!$C$36)+IF($V218=25,N($F218),0)))</f>
        <v>0</v>
      </c>
      <c r="CW218" s="48" t="n">
        <f aca="false">MIN(AY218,(GS217*(1+GS$5/Setup!$C$36)+IF($V218=26,N($F218),0)))</f>
        <v>0</v>
      </c>
      <c r="CX218" s="48" t="n">
        <f aca="false">MIN(AZ218,(GT217*(1+GT$5/Setup!$C$36)+IF($V218=27,N($F218),0)))</f>
        <v>0</v>
      </c>
      <c r="CY218" s="48" t="n">
        <f aca="false">MIN(BA218,(GU217*(1+GU$5/Setup!$C$36)+IF($V218=28,N($F218),0)))</f>
        <v>0</v>
      </c>
      <c r="CZ218" s="48" t="n">
        <f aca="false">MIN(BB218,(GV217*(1+GV$5/Setup!$C$36)+IF($V218=29,N($F218),0)))</f>
        <v>0</v>
      </c>
      <c r="DA218" s="48" t="n">
        <f aca="false">MIN(BC218,(GW217*(1+GW$5/Setup!$C$36)+IF($V218=30,N($F218),0)))</f>
        <v>0</v>
      </c>
      <c r="DB218" s="48" t="n">
        <f aca="false">MIN(BD218,(GX217*(1+GX$5/Setup!$C$36)+IF($V218=31,N($F218),0)))</f>
        <v>0</v>
      </c>
      <c r="DC218" s="48" t="n">
        <f aca="false">MIN(BE218,(GY217*(1+GY$5/Setup!$C$36)+IF($V218=32,N($F218),0)))</f>
        <v>0</v>
      </c>
      <c r="DD218" s="48" t="n">
        <f aca="false">MIN(BF218,(GZ217*(1+GZ$5/Setup!$C$36)+IF($V218=33,N($F218),0)))</f>
        <v>0</v>
      </c>
      <c r="DE218" s="48" t="n">
        <f aca="false">MIN(BG218,(HA217*(1+HA$5/Setup!$C$36)+IF($V218=34,N($F218),0)))</f>
        <v>0</v>
      </c>
      <c r="DF218" s="48" t="n">
        <f aca="false">MIN(BH218,(HB217*(1+HB$5/Setup!$C$36)+IF($V218=35,N($F218),0)))</f>
        <v>0</v>
      </c>
      <c r="DG218" s="48" t="n">
        <f aca="false">MIN(BI218,(HC217*(1+HC$5/Setup!$C$36)+IF($V218=36,N($F218),0)))</f>
        <v>0</v>
      </c>
      <c r="DH218" s="48" t="n">
        <f aca="false">MIN(BJ218,(HD217*(1+HD$5/Setup!$C$36)+IF($V218=37,N($F218),0)))</f>
        <v>0</v>
      </c>
      <c r="DI218" s="48" t="n">
        <f aca="false">MIN(BK218,(HE217*(1+HE$5/Setup!$C$36)+IF($V218=38,N($F218),0)))</f>
        <v>0</v>
      </c>
      <c r="DJ218" s="48" t="n">
        <f aca="false">MIN(BL218,(HF217*(1+HF$5/Setup!$C$36)+IF($V218=39,N($F218),0)))</f>
        <v>0</v>
      </c>
      <c r="DK218" s="48" t="n">
        <f aca="false">MIN(BM218,(HG217*(1+HG$5/Setup!$C$36)+IF($V218=40,N($F218),0)))</f>
        <v>0</v>
      </c>
      <c r="DL218" s="48" t="n">
        <f aca="false">MIN(BN218,(HH217*(1+HH$5/Setup!$C$36)+IF($V218=41,N($F218),0)))</f>
        <v>0</v>
      </c>
      <c r="DM218" s="48" t="n">
        <f aca="false">MIN(BO218,(HI217*(1+HI$5/Setup!$C$36)+IF($V218=42,N($F218),0)))</f>
        <v>0</v>
      </c>
      <c r="DN218" s="48" t="n">
        <f aca="false">MIN(BP218,(HJ217*(1+HJ$5/Setup!$C$36)+IF($V218=43,N($F218),0)))</f>
        <v>0</v>
      </c>
      <c r="DO218" s="48" t="n">
        <f aca="false">MIN(BQ218,(HK217*(1+HK$5/Setup!$C$36)+IF($V218=44,N($F218),0)))</f>
        <v>0</v>
      </c>
      <c r="DP218" s="48" t="n">
        <f aca="false">MIN(BR218,(HL217*(1+HL$5/Setup!$C$36)+IF($V218=45,N($F218),0)))</f>
        <v>0</v>
      </c>
      <c r="DQ218" s="48" t="n">
        <f aca="false">MIN(BS218,(HM217*(1+HM$5/Setup!$C$36)+IF($V218=46,N($F218),0)))</f>
        <v>0</v>
      </c>
      <c r="DR218" s="48" t="n">
        <f aca="false">MIN(BT218,(HN217*(1+HN$5/Setup!$C$36)+IF($V218=47,N($F218),0)))</f>
        <v>0</v>
      </c>
      <c r="DS218" s="48" t="n">
        <f aca="false">MIN(BU218,(HO217*(1+HO$5/Setup!$C$36)+IF($V218=48,N($F218),0)))</f>
        <v>0</v>
      </c>
      <c r="DT218" s="48" t="n">
        <f aca="false">MIN(BV218,(HP217*(1+HP$5/Setup!$C$36)+IF($V218=49,N($F218),0)))</f>
        <v>0</v>
      </c>
      <c r="DU218" s="48" t="n">
        <f aca="false">MIN(BW218,(HQ217*(1+HQ$5/Setup!$C$36)+IF($V218=50,N($F218),0)))</f>
        <v>0</v>
      </c>
      <c r="DV218" s="48" t="n">
        <f aca="false">MIN(MAX((FT217*(1+FT$5/Setup!$C$36)+IF($V218=1,N($F218),0))-BX218,0),MAX($P218-0,0))</f>
        <v>0</v>
      </c>
      <c r="DW218" s="48" t="n">
        <f aca="false">MIN(MAX((FU217*(1+FU$5/Setup!$C$36)+IF($V218=2,N($F218),0))-BY218,0),MAX($P218-SUM(DV218:DV218),0))</f>
        <v>0</v>
      </c>
      <c r="DX218" s="48" t="n">
        <f aca="false">MIN(MAX((FV217*(1+FV$5/Setup!$C$36)+IF($V218=3,N($F218),0))-BZ218,0),MAX($P218-SUM(DV218:DW218),0))</f>
        <v>0</v>
      </c>
      <c r="DY218" s="48" t="n">
        <f aca="false">MIN(MAX((FW217*(1+FW$5/Setup!$C$36)+IF($V218=4,N($F218),0))-CA218,0),MAX($P218-SUM(DV218:DX218),0))</f>
        <v>0</v>
      </c>
      <c r="DZ218" s="48" t="n">
        <f aca="false">MIN(MAX((FX217*(1+FX$5/Setup!$C$36)+IF($V218=5,N($F218),0))-CB218,0),MAX($P218-SUM(DV218:DY218),0))</f>
        <v>0</v>
      </c>
      <c r="EA218" s="48" t="n">
        <f aca="false">MIN(MAX((FY217*(1+FY$5/Setup!$C$36)+IF($V218=6,N($F218),0))-CC218,0),MAX($P218-SUM(DV218:DZ218),0))</f>
        <v>0</v>
      </c>
      <c r="EB218" s="48" t="n">
        <f aca="false">MIN(MAX((FZ217*(1+FZ$5/Setup!$C$36)+IF($V218=7,N($F218),0))-CD218,0),MAX($P218-SUM(DV218:EA218),0))</f>
        <v>0</v>
      </c>
      <c r="EC218" s="48" t="n">
        <f aca="false">MIN(MAX((GA217*(1+GA$5/Setup!$C$36)+IF($V218=8,N($F218),0))-CE218,0),MAX($P218-SUM(DV218:EB218),0))</f>
        <v>0</v>
      </c>
      <c r="ED218" s="48" t="n">
        <f aca="false">MIN(MAX((GB217*(1+GB$5/Setup!$C$36)+IF($V218=9,N($F218),0))-CF218,0),MAX($P218-SUM(DV218:EC218),0))</f>
        <v>0</v>
      </c>
      <c r="EE218" s="48" t="n">
        <f aca="false">MIN(MAX((GC217*(1+GC$5/Setup!$C$36)+IF($V218=10,N($F218),0))-CG218,0),MAX($P218-SUM(DV218:ED218),0))</f>
        <v>0</v>
      </c>
      <c r="EF218" s="48" t="n">
        <f aca="false">MIN(MAX((GD217*(1+GD$5/Setup!$C$36)+IF($V218=11,N($F218),0))-CH218,0),MAX($P218-SUM(DV218:EE218),0))</f>
        <v>0</v>
      </c>
      <c r="EG218" s="48" t="n">
        <f aca="false">MIN(MAX((GE217*(1+GE$5/Setup!$C$36)+IF($V218=12,N($F218),0))-CI218,0),MAX($P218-SUM(DV218:EF218),0))</f>
        <v>0</v>
      </c>
      <c r="EH218" s="48" t="n">
        <f aca="false">MIN(MAX((GF217*(1+GF$5/Setup!$C$36)+IF($V218=13,N($F218),0))-CJ218,0),MAX($P218-SUM(DV218:EG218),0))</f>
        <v>0</v>
      </c>
      <c r="EI218" s="48" t="n">
        <f aca="false">MIN(MAX((GG217*(1+GG$5/Setup!$C$36)+IF($V218=14,N($F218),0))-CK218,0),MAX($P218-SUM(DV218:EH218),0))</f>
        <v>0</v>
      </c>
      <c r="EJ218" s="48" t="n">
        <f aca="false">MIN(MAX((GH217*(1+GH$5/Setup!$C$36)+IF($V218=15,N($F218),0))-CL218,0),MAX($P218-SUM(DV218:EI218),0))</f>
        <v>0</v>
      </c>
      <c r="EK218" s="48" t="n">
        <f aca="false">MIN(MAX((GI217*(1+GI$5/Setup!$C$36)+IF($V218=16,N($F218),0))-CM218,0),MAX($P218-SUM(DV218:EJ218),0))</f>
        <v>0</v>
      </c>
      <c r="EL218" s="48" t="n">
        <f aca="false">MIN(MAX((GJ217*(1+GJ$5/Setup!$C$36)+IF($V218=17,N($F218),0))-CN218,0),MAX($P218-SUM(DV218:EK218),0))</f>
        <v>0</v>
      </c>
      <c r="EM218" s="48" t="n">
        <f aca="false">MIN(MAX((GK217*(1+GK$5/Setup!$C$36)+IF($V218=18,N($F218),0))-CO218,0),MAX($P218-SUM(DV218:EL218),0))</f>
        <v>0</v>
      </c>
      <c r="EN218" s="48" t="n">
        <f aca="false">MIN(MAX((GL217*(1+GL$5/Setup!$C$36)+IF($V218=19,N($F218),0))-CP218,0),MAX($P218-SUM(DV218:EM218),0))</f>
        <v>0</v>
      </c>
      <c r="EO218" s="48" t="n">
        <f aca="false">MIN(MAX((GM217*(1+GM$5/Setup!$C$36)+IF($V218=20,N($F218),0))-CQ218,0),MAX($P218-SUM(DV218:EN218),0))</f>
        <v>0</v>
      </c>
      <c r="EP218" s="48" t="n">
        <f aca="false">MIN(MAX((GN217*(1+GN$5/Setup!$C$36)+IF($V218=21,N($F218),0))-CR218,0),MAX($P218-SUM(DV218:EO218),0))</f>
        <v>0</v>
      </c>
      <c r="EQ218" s="48" t="n">
        <f aca="false">MIN(MAX((GO217*(1+GO$5/Setup!$C$36)+IF($V218=22,N($F218),0))-CS218,0),MAX($P218-SUM(DV218:EP218),0))</f>
        <v>0</v>
      </c>
      <c r="ER218" s="48" t="n">
        <f aca="false">MIN(MAX((GP217*(1+GP$5/Setup!$C$36)+IF($V218=23,N($F218),0))-CT218,0),MAX($P218-SUM(DV218:EQ218),0))</f>
        <v>0</v>
      </c>
      <c r="ES218" s="48" t="n">
        <f aca="false">MIN(MAX((GQ217*(1+GQ$5/Setup!$C$36)+IF($V218=24,N($F218),0))-CU218,0),MAX($P218-SUM(DV218:ER218),0))</f>
        <v>0</v>
      </c>
      <c r="ET218" s="48" t="n">
        <f aca="false">MIN(MAX((GR217*(1+GR$5/Setup!$C$36)+IF($V218=25,N($F218),0))-CV218,0),MAX($P218-SUM(DV218:ES218),0))</f>
        <v>0</v>
      </c>
      <c r="EU218" s="48" t="n">
        <f aca="false">MIN(MAX((GS217*(1+GS$5/Setup!$C$36)+IF($V218=26,N($F218),0))-CW218,0),MAX($P218-SUM(DV218:ET218),0))</f>
        <v>0</v>
      </c>
      <c r="EV218" s="48" t="n">
        <f aca="false">MIN(MAX((GT217*(1+GT$5/Setup!$C$36)+IF($V218=27,N($F218),0))-CX218,0),MAX($P218-SUM(DV218:EU218),0))</f>
        <v>0</v>
      </c>
      <c r="EW218" s="48" t="n">
        <f aca="false">MIN(MAX((GU217*(1+GU$5/Setup!$C$36)+IF($V218=28,N($F218),0))-CY218,0),MAX($P218-SUM(DV218:EV218),0))</f>
        <v>0</v>
      </c>
      <c r="EX218" s="48" t="n">
        <f aca="false">MIN(MAX((GV217*(1+GV$5/Setup!$C$36)+IF($V218=29,N($F218),0))-CZ218,0),MAX($P218-SUM(DV218:EW218),0))</f>
        <v>0</v>
      </c>
      <c r="EY218" s="48" t="n">
        <f aca="false">MIN(MAX((GW217*(1+GW$5/Setup!$C$36)+IF($V218=30,N($F218),0))-DA218,0),MAX($P218-SUM(DV218:EX218),0))</f>
        <v>0</v>
      </c>
      <c r="EZ218" s="48" t="n">
        <f aca="false">MIN(MAX((GX217*(1+GX$5/Setup!$C$36)+IF($V218=31,N($F218),0))-DB218,0),MAX($P218-SUM(DV218:EY218),0))</f>
        <v>0</v>
      </c>
      <c r="FA218" s="48" t="n">
        <f aca="false">MIN(MAX((GY217*(1+GY$5/Setup!$C$36)+IF($V218=32,N($F218),0))-DC218,0),MAX($P218-SUM(DV218:EZ218),0))</f>
        <v>0</v>
      </c>
      <c r="FB218" s="48" t="n">
        <f aca="false">MIN(MAX((GZ217*(1+GZ$5/Setup!$C$36)+IF($V218=33,N($F218),0))-DD218,0),MAX($P218-SUM(DV218:FA218),0))</f>
        <v>0</v>
      </c>
      <c r="FC218" s="48" t="n">
        <f aca="false">MIN(MAX((HA217*(1+HA$5/Setup!$C$36)+IF($V218=34,N($F218),0))-DE218,0),MAX($P218-SUM(DV218:FB218),0))</f>
        <v>0</v>
      </c>
      <c r="FD218" s="48" t="n">
        <f aca="false">MIN(MAX((HB217*(1+HB$5/Setup!$C$36)+IF($V218=35,N($F218),0))-DF218,0),MAX($P218-SUM(DV218:FC218),0))</f>
        <v>0</v>
      </c>
      <c r="FE218" s="48" t="n">
        <f aca="false">MIN(MAX((HC217*(1+HC$5/Setup!$C$36)+IF($V218=36,N($F218),0))-DG218,0),MAX($P218-SUM(DV218:FD218),0))</f>
        <v>0</v>
      </c>
      <c r="FF218" s="48" t="n">
        <f aca="false">MIN(MAX((HD217*(1+HD$5/Setup!$C$36)+IF($V218=37,N($F218),0))-DH218,0),MAX($P218-SUM(DV218:FE218),0))</f>
        <v>0</v>
      </c>
      <c r="FG218" s="48" t="n">
        <f aca="false">MIN(MAX((HE217*(1+HE$5/Setup!$C$36)+IF($V218=38,N($F218),0))-DI218,0),MAX($P218-SUM(DV218:FF218),0))</f>
        <v>0</v>
      </c>
      <c r="FH218" s="48" t="n">
        <f aca="false">MIN(MAX((HF217*(1+HF$5/Setup!$C$36)+IF($V218=39,N($F218),0))-DJ218,0),MAX($P218-SUM(DV218:FG218),0))</f>
        <v>0</v>
      </c>
      <c r="FI218" s="48" t="n">
        <f aca="false">MIN(MAX((HG217*(1+HG$5/Setup!$C$36)+IF($V218=40,N($F218),0))-DK218,0),MAX($P218-SUM(DV218:FH218),0))</f>
        <v>0</v>
      </c>
      <c r="FJ218" s="48" t="n">
        <f aca="false">MIN(MAX((HH217*(1+HH$5/Setup!$C$36)+IF($V218=41,N($F218),0))-DL218,0),MAX($P218-SUM(DV218:FI218),0))</f>
        <v>0</v>
      </c>
      <c r="FK218" s="48" t="n">
        <f aca="false">MIN(MAX((HI217*(1+HI$5/Setup!$C$36)+IF($V218=42,N($F218),0))-DM218,0),MAX($P218-SUM(DV218:FJ218),0))</f>
        <v>0</v>
      </c>
      <c r="FL218" s="48" t="n">
        <f aca="false">MIN(MAX((HJ217*(1+HJ$5/Setup!$C$36)+IF($V218=43,N($F218),0))-DN218,0),MAX($P218-SUM(DV218:FK218),0))</f>
        <v>0</v>
      </c>
      <c r="FM218" s="48" t="n">
        <f aca="false">MIN(MAX((HK217*(1+HK$5/Setup!$C$36)+IF($V218=44,N($F218),0))-DO218,0),MAX($P218-SUM(DV218:FL218),0))</f>
        <v>0</v>
      </c>
      <c r="FN218" s="48" t="n">
        <f aca="false">MIN(MAX((HL217*(1+HL$5/Setup!$C$36)+IF($V218=45,N($F218),0))-DP218,0),MAX($P218-SUM(DV218:FM218),0))</f>
        <v>0</v>
      </c>
      <c r="FO218" s="48" t="n">
        <f aca="false">MIN(MAX((HM217*(1+HM$5/Setup!$C$36)+IF($V218=46,N($F218),0))-DQ218,0),MAX($P218-SUM(DV218:FN218),0))</f>
        <v>0</v>
      </c>
      <c r="FP218" s="48" t="n">
        <f aca="false">MIN(MAX((HN217*(1+HN$5/Setup!$C$36)+IF($V218=47,N($F218),0))-DR218,0),MAX($P218-SUM(DV218:FO218),0))</f>
        <v>0</v>
      </c>
      <c r="FQ218" s="48" t="n">
        <f aca="false">MIN(MAX((HO217*(1+HO$5/Setup!$C$36)+IF($V218=48,N($F218),0))-DS218,0),MAX($P218-SUM(DV218:FP218),0))</f>
        <v>0</v>
      </c>
      <c r="FR218" s="48" t="n">
        <f aca="false">MIN(MAX((HP217*(1+HP$5/Setup!$C$36)+IF($V218=49,N($F218),0))-DT218,0),MAX($P218-SUM(DV218:FQ218),0))</f>
        <v>0</v>
      </c>
      <c r="FS218" s="48" t="n">
        <f aca="false">MIN(MAX((HQ217*(1+HQ$5/Setup!$C$36)+IF($V218=50,N($F218),0))-DU218,0),MAX($P218-SUM(DV218:FR218),0))</f>
        <v>0</v>
      </c>
      <c r="FT218" s="48" t="n">
        <f aca="false">IF((FT217*(1+FT$5/Setup!$C$36)+IF($V218=1,N($F218),0))-BX218-DV218&lt;0.005,0,(FT217*(1+FT$5/Setup!$C$36)+IF($V218=1,N($F218),0))-BX218-DV218)</f>
        <v>0</v>
      </c>
      <c r="FU218" s="48" t="n">
        <f aca="false">IF((FU217*(1+FU$5/Setup!$C$36)+IF($V218=2,N($F218),0))-BY218-DW218&lt;0.005,0,(FU217*(1+FU$5/Setup!$C$36)+IF($V218=2,N($F218),0))-BY218-DW218)</f>
        <v>0</v>
      </c>
      <c r="FV218" s="48" t="n">
        <f aca="false">IF((FV217*(1+FV$5/Setup!$C$36)+IF($V218=3,N($F218),0))-BZ218-DX218&lt;0.005,0,(FV217*(1+FV$5/Setup!$C$36)+IF($V218=3,N($F218),0))-BZ218-DX218)</f>
        <v>0</v>
      </c>
      <c r="FW218" s="48" t="n">
        <f aca="false">IF((FW217*(1+FW$5/Setup!$C$36)+IF($V218=4,N($F218),0))-CA218-DY218&lt;0.005,0,(FW217*(1+FW$5/Setup!$C$36)+IF($V218=4,N($F218),0))-CA218-DY218)</f>
        <v>0</v>
      </c>
      <c r="FX218" s="48" t="n">
        <f aca="false">IF((FX217*(1+FX$5/Setup!$C$36)+IF($V218=5,N($F218),0))-CB218-DZ218&lt;0.005,0,(FX217*(1+FX$5/Setup!$C$36)+IF($V218=5,N($F218),0))-CB218-DZ218)</f>
        <v>0</v>
      </c>
      <c r="FY218" s="48" t="n">
        <f aca="false">IF((FY217*(1+FY$5/Setup!$C$36)+IF($V218=6,N($F218),0))-CC218-EA218&lt;0.005,0,(FY217*(1+FY$5/Setup!$C$36)+IF($V218=6,N($F218),0))-CC218-EA218)</f>
        <v>0</v>
      </c>
      <c r="FZ218" s="48" t="n">
        <f aca="false">IF((FZ217*(1+FZ$5/Setup!$C$36)+IF($V218=7,N($F218),0))-CD218-EB218&lt;0.005,0,(FZ217*(1+FZ$5/Setup!$C$36)+IF($V218=7,N($F218),0))-CD218-EB218)</f>
        <v>0</v>
      </c>
      <c r="GA218" s="48" t="n">
        <f aca="false">IF((GA217*(1+GA$5/Setup!$C$36)+IF($V218=8,N($F218),0))-CE218-EC218&lt;0.005,0,(GA217*(1+GA$5/Setup!$C$36)+IF($V218=8,N($F218),0))-CE218-EC218)</f>
        <v>0</v>
      </c>
      <c r="GB218" s="48" t="n">
        <f aca="false">IF((GB217*(1+GB$5/Setup!$C$36)+IF($V218=9,N($F218),0))-CF218-ED218&lt;0.005,0,(GB217*(1+GB$5/Setup!$C$36)+IF($V218=9,N($F218),0))-CF218-ED218)</f>
        <v>0</v>
      </c>
      <c r="GC218" s="48" t="n">
        <f aca="false">IF((GC217*(1+GC$5/Setup!$C$36)+IF($V218=10,N($F218),0))-CG218-EE218&lt;0.005,0,(GC217*(1+GC$5/Setup!$C$36)+IF($V218=10,N($F218),0))-CG218-EE218)</f>
        <v>0</v>
      </c>
      <c r="GD218" s="48" t="n">
        <f aca="false">IF((GD217*(1+GD$5/Setup!$C$36)+IF($V218=11,N($F218),0))-CH218-EF218&lt;0.005,0,(GD217*(1+GD$5/Setup!$C$36)+IF($V218=11,N($F218),0))-CH218-EF218)</f>
        <v>0</v>
      </c>
      <c r="GE218" s="48" t="n">
        <f aca="false">IF((GE217*(1+GE$5/Setup!$C$36)+IF($V218=12,N($F218),0))-CI218-EG218&lt;0.005,0,(GE217*(1+GE$5/Setup!$C$36)+IF($V218=12,N($F218),0))-CI218-EG218)</f>
        <v>0</v>
      </c>
      <c r="GF218" s="48" t="n">
        <f aca="false">IF((GF217*(1+GF$5/Setup!$C$36)+IF($V218=13,N($F218),0))-CJ218-EH218&lt;0.005,0,(GF217*(1+GF$5/Setup!$C$36)+IF($V218=13,N($F218),0))-CJ218-EH218)</f>
        <v>0</v>
      </c>
      <c r="GG218" s="48" t="n">
        <f aca="false">IF((GG217*(1+GG$5/Setup!$C$36)+IF($V218=14,N($F218),0))-CK218-EI218&lt;0.005,0,(GG217*(1+GG$5/Setup!$C$36)+IF($V218=14,N($F218),0))-CK218-EI218)</f>
        <v>0</v>
      </c>
      <c r="GH218" s="48" t="n">
        <f aca="false">IF((GH217*(1+GH$5/Setup!$C$36)+IF($V218=15,N($F218),0))-CL218-EJ218&lt;0.005,0,(GH217*(1+GH$5/Setup!$C$36)+IF($V218=15,N($F218),0))-CL218-EJ218)</f>
        <v>0</v>
      </c>
      <c r="GI218" s="48" t="n">
        <f aca="false">IF((GI217*(1+GI$5/Setup!$C$36)+IF($V218=16,N($F218),0))-CM218-EK218&lt;0.005,0,(GI217*(1+GI$5/Setup!$C$36)+IF($V218=16,N($F218),0))-CM218-EK218)</f>
        <v>0</v>
      </c>
      <c r="GJ218" s="48" t="n">
        <f aca="false">IF((GJ217*(1+GJ$5/Setup!$C$36)+IF($V218=17,N($F218),0))-CN218-EL218&lt;0.005,0,(GJ217*(1+GJ$5/Setup!$C$36)+IF($V218=17,N($F218),0))-CN218-EL218)</f>
        <v>0</v>
      </c>
      <c r="GK218" s="48" t="n">
        <f aca="false">IF((GK217*(1+GK$5/Setup!$C$36)+IF($V218=18,N($F218),0))-CO218-EM218&lt;0.005,0,(GK217*(1+GK$5/Setup!$C$36)+IF($V218=18,N($F218),0))-CO218-EM218)</f>
        <v>0</v>
      </c>
      <c r="GL218" s="48" t="n">
        <f aca="false">IF((GL217*(1+GL$5/Setup!$C$36)+IF($V218=19,N($F218),0))-CP218-EN218&lt;0.005,0,(GL217*(1+GL$5/Setup!$C$36)+IF($V218=19,N($F218),0))-CP218-EN218)</f>
        <v>0</v>
      </c>
      <c r="GM218" s="48" t="n">
        <f aca="false">IF((GM217*(1+GM$5/Setup!$C$36)+IF($V218=20,N($F218),0))-CQ218-EO218&lt;0.005,0,(GM217*(1+GM$5/Setup!$C$36)+IF($V218=20,N($F218),0))-CQ218-EO218)</f>
        <v>0</v>
      </c>
      <c r="GN218" s="48" t="n">
        <f aca="false">IF((GN217*(1+GN$5/Setup!$C$36)+IF($V218=21,N($F218),0))-CR218-EP218&lt;0.005,0,(GN217*(1+GN$5/Setup!$C$36)+IF($V218=21,N($F218),0))-CR218-EP218)</f>
        <v>0</v>
      </c>
      <c r="GO218" s="48" t="n">
        <f aca="false">IF((GO217*(1+GO$5/Setup!$C$36)+IF($V218=22,N($F218),0))-CS218-EQ218&lt;0.005,0,(GO217*(1+GO$5/Setup!$C$36)+IF($V218=22,N($F218),0))-CS218-EQ218)</f>
        <v>0</v>
      </c>
      <c r="GP218" s="48" t="n">
        <f aca="false">IF((GP217*(1+GP$5/Setup!$C$36)+IF($V218=23,N($F218),0))-CT218-ER218&lt;0.005,0,(GP217*(1+GP$5/Setup!$C$36)+IF($V218=23,N($F218),0))-CT218-ER218)</f>
        <v>0</v>
      </c>
      <c r="GQ218" s="48" t="n">
        <f aca="false">IF((GQ217*(1+GQ$5/Setup!$C$36)+IF($V218=24,N($F218),0))-CU218-ES218&lt;0.005,0,(GQ217*(1+GQ$5/Setup!$C$36)+IF($V218=24,N($F218),0))-CU218-ES218)</f>
        <v>0</v>
      </c>
      <c r="GR218" s="48" t="n">
        <f aca="false">IF((GR217*(1+GR$5/Setup!$C$36)+IF($V218=25,N($F218),0))-CV218-ET218&lt;0.005,0,(GR217*(1+GR$5/Setup!$C$36)+IF($V218=25,N($F218),0))-CV218-ET218)</f>
        <v>0</v>
      </c>
      <c r="GS218" s="48" t="n">
        <f aca="false">IF((GS217*(1+GS$5/Setup!$C$36)+IF($V218=26,N($F218),0))-CW218-EU218&lt;0.005,0,(GS217*(1+GS$5/Setup!$C$36)+IF($V218=26,N($F218),0))-CW218-EU218)</f>
        <v>0</v>
      </c>
      <c r="GT218" s="48" t="n">
        <f aca="false">IF((GT217*(1+GT$5/Setup!$C$36)+IF($V218=27,N($F218),0))-CX218-EV218&lt;0.005,0,(GT217*(1+GT$5/Setup!$C$36)+IF($V218=27,N($F218),0))-CX218-EV218)</f>
        <v>0</v>
      </c>
      <c r="GU218" s="48" t="n">
        <f aca="false">IF((GU217*(1+GU$5/Setup!$C$36)+IF($V218=28,N($F218),0))-CY218-EW218&lt;0.005,0,(GU217*(1+GU$5/Setup!$C$36)+IF($V218=28,N($F218),0))-CY218-EW218)</f>
        <v>0</v>
      </c>
      <c r="GV218" s="48" t="n">
        <f aca="false">IF((GV217*(1+GV$5/Setup!$C$36)+IF($V218=29,N($F218),0))-CZ218-EX218&lt;0.005,0,(GV217*(1+GV$5/Setup!$C$36)+IF($V218=29,N($F218),0))-CZ218-EX218)</f>
        <v>0</v>
      </c>
      <c r="GW218" s="48" t="n">
        <f aca="false">IF((GW217*(1+GW$5/Setup!$C$36)+IF($V218=30,N($F218),0))-DA218-EY218&lt;0.005,0,(GW217*(1+GW$5/Setup!$C$36)+IF($V218=30,N($F218),0))-DA218-EY218)</f>
        <v>0</v>
      </c>
      <c r="GX218" s="48" t="n">
        <f aca="false">IF((GX217*(1+GX$5/Setup!$C$36)+IF($V218=31,N($F218),0))-DB218-EZ218&lt;0.005,0,(GX217*(1+GX$5/Setup!$C$36)+IF($V218=31,N($F218),0))-DB218-EZ218)</f>
        <v>0</v>
      </c>
      <c r="GY218" s="48" t="n">
        <f aca="false">IF((GY217*(1+GY$5/Setup!$C$36)+IF($V218=32,N($F218),0))-DC218-FA218&lt;0.005,0,(GY217*(1+GY$5/Setup!$C$36)+IF($V218=32,N($F218),0))-DC218-FA218)</f>
        <v>0</v>
      </c>
      <c r="GZ218" s="48" t="n">
        <f aca="false">IF((GZ217*(1+GZ$5/Setup!$C$36)+IF($V218=33,N($F218),0))-DD218-FB218&lt;0.005,0,(GZ217*(1+GZ$5/Setup!$C$36)+IF($V218=33,N($F218),0))-DD218-FB218)</f>
        <v>0</v>
      </c>
      <c r="HA218" s="48" t="n">
        <f aca="false">IF((HA217*(1+HA$5/Setup!$C$36)+IF($V218=34,N($F218),0))-DE218-FC218&lt;0.005,0,(HA217*(1+HA$5/Setup!$C$36)+IF($V218=34,N($F218),0))-DE218-FC218)</f>
        <v>0</v>
      </c>
      <c r="HB218" s="48" t="n">
        <f aca="false">IF((HB217*(1+HB$5/Setup!$C$36)+IF($V218=35,N($F218),0))-DF218-FD218&lt;0.005,0,(HB217*(1+HB$5/Setup!$C$36)+IF($V218=35,N($F218),0))-DF218-FD218)</f>
        <v>0</v>
      </c>
      <c r="HC218" s="48" t="n">
        <f aca="false">IF((HC217*(1+HC$5/Setup!$C$36)+IF($V218=36,N($F218),0))-DG218-FE218&lt;0.005,0,(HC217*(1+HC$5/Setup!$C$36)+IF($V218=36,N($F218),0))-DG218-FE218)</f>
        <v>0</v>
      </c>
      <c r="HD218" s="48" t="n">
        <f aca="false">IF((HD217*(1+HD$5/Setup!$C$36)+IF($V218=37,N($F218),0))-DH218-FF218&lt;0.005,0,(HD217*(1+HD$5/Setup!$C$36)+IF($V218=37,N($F218),0))-DH218-FF218)</f>
        <v>0</v>
      </c>
      <c r="HE218" s="48" t="n">
        <f aca="false">IF((HE217*(1+HE$5/Setup!$C$36)+IF($V218=38,N($F218),0))-DI218-FG218&lt;0.005,0,(HE217*(1+HE$5/Setup!$C$36)+IF($V218=38,N($F218),0))-DI218-FG218)</f>
        <v>0</v>
      </c>
      <c r="HF218" s="48" t="n">
        <f aca="false">IF((HF217*(1+HF$5/Setup!$C$36)+IF($V218=39,N($F218),0))-DJ218-FH218&lt;0.005,0,(HF217*(1+HF$5/Setup!$C$36)+IF($V218=39,N($F218),0))-DJ218-FH218)</f>
        <v>0</v>
      </c>
      <c r="HG218" s="48" t="n">
        <f aca="false">IF((HG217*(1+HG$5/Setup!$C$36)+IF($V218=40,N($F218),0))-DK218-FI218&lt;0.005,0,(HG217*(1+HG$5/Setup!$C$36)+IF($V218=40,N($F218),0))-DK218-FI218)</f>
        <v>0</v>
      </c>
      <c r="HH218" s="48" t="n">
        <f aca="false">IF((HH217*(1+HH$5/Setup!$C$36)+IF($V218=41,N($F218),0))-DL218-FJ218&lt;0.005,0,(HH217*(1+HH$5/Setup!$C$36)+IF($V218=41,N($F218),0))-DL218-FJ218)</f>
        <v>0</v>
      </c>
      <c r="HI218" s="48" t="n">
        <f aca="false">IF((HI217*(1+HI$5/Setup!$C$36)+IF($V218=42,N($F218),0))-DM218-FK218&lt;0.005,0,(HI217*(1+HI$5/Setup!$C$36)+IF($V218=42,N($F218),0))-DM218-FK218)</f>
        <v>0</v>
      </c>
      <c r="HJ218" s="48" t="n">
        <f aca="false">IF((HJ217*(1+HJ$5/Setup!$C$36)+IF($V218=43,N($F218),0))-DN218-FL218&lt;0.005,0,(HJ217*(1+HJ$5/Setup!$C$36)+IF($V218=43,N($F218),0))-DN218-FL218)</f>
        <v>0</v>
      </c>
      <c r="HK218" s="48" t="n">
        <f aca="false">IF((HK217*(1+HK$5/Setup!$C$36)+IF($V218=44,N($F218),0))-DO218-FM218&lt;0.005,0,(HK217*(1+HK$5/Setup!$C$36)+IF($V218=44,N($F218),0))-DO218-FM218)</f>
        <v>0</v>
      </c>
      <c r="HL218" s="48" t="n">
        <f aca="false">IF((HL217*(1+HL$5/Setup!$C$36)+IF($V218=45,N($F218),0))-DP218-FN218&lt;0.005,0,(HL217*(1+HL$5/Setup!$C$36)+IF($V218=45,N($F218),0))-DP218-FN218)</f>
        <v>0</v>
      </c>
      <c r="HM218" s="48" t="n">
        <f aca="false">IF((HM217*(1+HM$5/Setup!$C$36)+IF($V218=46,N($F218),0))-DQ218-FO218&lt;0.005,0,(HM217*(1+HM$5/Setup!$C$36)+IF($V218=46,N($F218),0))-DQ218-FO218)</f>
        <v>0</v>
      </c>
      <c r="HN218" s="48" t="n">
        <f aca="false">IF((HN217*(1+HN$5/Setup!$C$36)+IF($V218=47,N($F218),0))-DR218-FP218&lt;0.005,0,(HN217*(1+HN$5/Setup!$C$36)+IF($V218=47,N($F218),0))-DR218-FP218)</f>
        <v>0</v>
      </c>
      <c r="HO218" s="48" t="n">
        <f aca="false">IF((HO217*(1+HO$5/Setup!$C$36)+IF($V218=48,N($F218),0))-DS218-FQ218&lt;0.005,0,(HO217*(1+HO$5/Setup!$C$36)+IF($V218=48,N($F218),0))-DS218-FQ218)</f>
        <v>0</v>
      </c>
      <c r="HP218" s="48" t="n">
        <f aca="false">IF((HP217*(1+HP$5/Setup!$C$36)+IF($V218=49,N($F218),0))-DT218-FR218&lt;0.005,0,(HP217*(1+HP$5/Setup!$C$36)+IF($V218=49,N($F218),0))-DT218-FR218)</f>
        <v>0</v>
      </c>
      <c r="HQ218" s="48" t="n">
        <f aca="false">IF((HQ217*(1+HQ$5/Setup!$C$36)+IF($V218=50,N($F218),0))-DU218-FS218&lt;0.005,0,(HQ217*(1+HQ$5/Setup!$C$36)+IF($V218=50,N($F218),0))-DU218-FS218)</f>
        <v>0</v>
      </c>
    </row>
    <row r="219" customFormat="false" ht="15" hidden="false" customHeight="false" outlineLevel="0" collapsed="false">
      <c r="A219" s="44" t="n">
        <v>211</v>
      </c>
      <c r="B219" s="45" t="n">
        <f aca="false">IF(Setup!$C$7="Every month",EDATE(Setup!$C$8,($A219-1)),IF(Setup!$C$7="Twice a month",DATE(YEAR(Setup!$C$8),MONTH(Setup!$C$8)+INT((($A219-1)+Setup!$C$41)/2),MIN(IF(MOD(($A219-1)+Setup!$C$41,2)=0,Setup!$C$39,Setup!$C$40),DAY(EOMONTH(DATE(YEAR(Setup!$C$8),MONTH(Setup!$C$8)+INT((($A219-1)+Setup!$C$41)/2),1),0)))),Setup!$C$8+($A219-1)*IF(Setup!$C$7="Every week",7,14)))</f>
        <v>49265</v>
      </c>
      <c r="C219" s="45" t="n">
        <f aca="false">IF(Setup!$C$7="Every month",EDATE(Setup!$C$8,$A219),IF(Setup!$C$7="Twice a month",DATE(YEAR(Setup!$C$8),MONTH(Setup!$C$8)+INT(($A219+Setup!$C$41)/2),MIN(IF(MOD($A219+Setup!$C$41,2)=0,Setup!$C$39,Setup!$C$40),DAY(EOMONTH(DATE(YEAR(Setup!$C$8),MONTH(Setup!$C$8)+INT(($A219+Setup!$C$41)/2),1),0)))),Setup!$C$8+$A219*IF(Setup!$C$7="Every week",7,14)))</f>
        <v>49279</v>
      </c>
      <c r="D219" s="46"/>
      <c r="E219" s="47"/>
      <c r="F219" s="47"/>
      <c r="G219" s="47"/>
      <c r="H219" s="47"/>
      <c r="I219" s="48" t="n">
        <f aca="false">N(Setup!$C$11)+N(E219)</f>
        <v>100</v>
      </c>
      <c r="J219" s="48" t="n">
        <f aca="false">MIN(Setup!$C$37,MAX(I219,0))</f>
        <v>9.23076923076923</v>
      </c>
      <c r="K219" s="48" t="n">
        <f aca="false">MIN(MAX(N(Setup!$C$14)-L218,0),MAX(I219-J219,0))</f>
        <v>0</v>
      </c>
      <c r="L219" s="48" t="n">
        <f aca="false">L218+K219-N(G219)</f>
        <v>500</v>
      </c>
      <c r="M219" s="48" t="n">
        <f aca="false">M218+J219-N(H219)</f>
        <v>1947.69230769232</v>
      </c>
      <c r="N219" s="48" t="n">
        <f aca="false">SUM(BX219:DU219)</f>
        <v>0</v>
      </c>
      <c r="O219" s="48" t="n">
        <f aca="false">SUM(Z219:BW219)-N219</f>
        <v>40</v>
      </c>
      <c r="P219" s="48" t="n">
        <f aca="false">MAX(I219-J219-K219,0)+O219</f>
        <v>130.769230769231</v>
      </c>
      <c r="Q219" s="48" t="n">
        <f aca="false">SUM(DV219:FS219)</f>
        <v>0</v>
      </c>
      <c r="R219" s="49" t="n">
        <f aca="false">N219+J219+K219+Q219</f>
        <v>9.23076923076923</v>
      </c>
      <c r="S219" s="48" t="n">
        <f aca="false">T219-T218-N(F219)+N219+Q219</f>
        <v>0</v>
      </c>
      <c r="T219" s="49" t="n">
        <f aca="false">SUM(FT219:HQ219)</f>
        <v>0</v>
      </c>
      <c r="U219" s="44" t="str">
        <f aca="false">IF(T218&lt;0.005,"",INDEX(Helpers!$C$2:$C$51,IF(_xlfn.MINIFS($DV$6:$FS$6,DV219:FS219,"&gt;0.005")=0,V219,_xlfn.MINIFS($DV$6:$FS$6,DV219:FS219,"&gt;0.005"))))</f>
        <v/>
      </c>
      <c r="V219" s="44" t="n">
        <f aca="false">IF(_xlfn.MINIFS($FT$6:$HQ$6,FT218:HQ218,"&gt;0.005")=0,1,_xlfn.MINIFS($FT$6:$HQ$6,FT218:HQ218,"&gt;0.005"))</f>
        <v>1</v>
      </c>
      <c r="W219" s="44" t="n">
        <f aca="false">IF(AND(D219&lt;&gt;"Paid",T218&gt;0.005),1,0)</f>
        <v>0</v>
      </c>
      <c r="X219" s="48" t="n">
        <f aca="false">SUMPRODUCT(((Helpers!$G$2:$G$51*(1+(Helpers!$D$2:$D$51+0.000000001)/12)^(($B219-Setup!$C$8)/(365.25/12))-Helpers!$E$2:$E$51*((1+(Helpers!$D$2:$D$51+0.000000001)/12)^(($B219-Setup!$C$8)/(365.25/12))-1)/((Helpers!$D$2:$D$51+0.000000001)/12))&gt;0)*(Helpers!$G$2:$G$51*(1+(Helpers!$D$2:$D$51+0.000000001)/12)^(($B219-Setup!$C$8)/(365.25/12))-Helpers!$E$2:$E$51*((1+(Helpers!$D$2:$D$51+0.000000001)/12)^(($B219-Setup!$C$8)/(365.25/12))-1)/((Helpers!$D$2:$D$51+0.000000001)/12)))</f>
        <v>0</v>
      </c>
      <c r="Y219" s="48"/>
      <c r="Z219" s="48" t="n">
        <f aca="false">IF(OR(N(Z$5)=0,Z$6=""),0,Z$5*((DATE(YEAR($B219),MONTH($B219),MIN(Z$6,DAY(EOMONTH($B219,0))))&gt;=$B219)*(DATE(YEAR($B219),MONTH($B219),MIN(Z$6,DAY(EOMONTH($B219,0))))&lt;$C219)+(DATE(YEAR($B219),MONTH($B219)+1,MIN(Z$6,DAY(EOMONTH($B219,1))))&gt;=$B219)*(DATE(YEAR($B219),MONTH($B219)+1,MIN(Z$6,DAY(EOMONTH($B219,1))))&lt;$C219)))</f>
        <v>0</v>
      </c>
      <c r="AA219" s="48" t="n">
        <f aca="false">IF(OR(N(AA$5)=0,AA$6=""),0,AA$5*((DATE(YEAR($B219),MONTH($B219),MIN(AA$6,DAY(EOMONTH($B219,0))))&gt;=$B219)*(DATE(YEAR($B219),MONTH($B219),MIN(AA$6,DAY(EOMONTH($B219,0))))&lt;$C219)+(DATE(YEAR($B219),MONTH($B219)+1,MIN(AA$6,DAY(EOMONTH($B219,1))))&gt;=$B219)*(DATE(YEAR($B219),MONTH($B219)+1,MIN(AA$6,DAY(EOMONTH($B219,1))))&lt;$C219)))</f>
        <v>40</v>
      </c>
      <c r="AB219" s="48" t="n">
        <f aca="false">IF(OR(N(AB$5)=0,AB$6=""),0,AB$5*((DATE(YEAR($B219),MONTH($B219),MIN(AB$6,DAY(EOMONTH($B219,0))))&gt;=$B219)*(DATE(YEAR($B219),MONTH($B219),MIN(AB$6,DAY(EOMONTH($B219,0))))&lt;$C219)+(DATE(YEAR($B219),MONTH($B219)+1,MIN(AB$6,DAY(EOMONTH($B219,1))))&gt;=$B219)*(DATE(YEAR($B219),MONTH($B219)+1,MIN(AB$6,DAY(EOMONTH($B219,1))))&lt;$C219)))</f>
        <v>0</v>
      </c>
      <c r="AC219" s="48" t="n">
        <f aca="false">IF(OR(N(AC$5)=0,AC$6=""),0,AC$5*((DATE(YEAR($B219),MONTH($B219),MIN(AC$6,DAY(EOMONTH($B219,0))))&gt;=$B219)*(DATE(YEAR($B219),MONTH($B219),MIN(AC$6,DAY(EOMONTH($B219,0))))&lt;$C219)+(DATE(YEAR($B219),MONTH($B219)+1,MIN(AC$6,DAY(EOMONTH($B219,1))))&gt;=$B219)*(DATE(YEAR($B219),MONTH($B219)+1,MIN(AC$6,DAY(EOMONTH($B219,1))))&lt;$C219)))</f>
        <v>0</v>
      </c>
      <c r="AD219" s="48" t="n">
        <f aca="false">IF(OR(N(AD$5)=0,AD$6=""),0,AD$5*((DATE(YEAR($B219),MONTH($B219),MIN(AD$6,DAY(EOMONTH($B219,0))))&gt;=$B219)*(DATE(YEAR($B219),MONTH($B219),MIN(AD$6,DAY(EOMONTH($B219,0))))&lt;$C219)+(DATE(YEAR($B219),MONTH($B219)+1,MIN(AD$6,DAY(EOMONTH($B219,1))))&gt;=$B219)*(DATE(YEAR($B219),MONTH($B219)+1,MIN(AD$6,DAY(EOMONTH($B219,1))))&lt;$C219)))</f>
        <v>0</v>
      </c>
      <c r="AE219" s="48" t="n">
        <f aca="false">IF(OR(N(AE$5)=0,AE$6=""),0,AE$5*((DATE(YEAR($B219),MONTH($B219),MIN(AE$6,DAY(EOMONTH($B219,0))))&gt;=$B219)*(DATE(YEAR($B219),MONTH($B219),MIN(AE$6,DAY(EOMONTH($B219,0))))&lt;$C219)+(DATE(YEAR($B219),MONTH($B219)+1,MIN(AE$6,DAY(EOMONTH($B219,1))))&gt;=$B219)*(DATE(YEAR($B219),MONTH($B219)+1,MIN(AE$6,DAY(EOMONTH($B219,1))))&lt;$C219)))</f>
        <v>0</v>
      </c>
      <c r="AF219" s="48" t="n">
        <f aca="false">IF(OR(N(AF$5)=0,AF$6=""),0,AF$5*((DATE(YEAR($B219),MONTH($B219),MIN(AF$6,DAY(EOMONTH($B219,0))))&gt;=$B219)*(DATE(YEAR($B219),MONTH($B219),MIN(AF$6,DAY(EOMONTH($B219,0))))&lt;$C219)+(DATE(YEAR($B219),MONTH($B219)+1,MIN(AF$6,DAY(EOMONTH($B219,1))))&gt;=$B219)*(DATE(YEAR($B219),MONTH($B219)+1,MIN(AF$6,DAY(EOMONTH($B219,1))))&lt;$C219)))</f>
        <v>0</v>
      </c>
      <c r="AG219" s="48" t="n">
        <f aca="false">IF(OR(N(AG$5)=0,AG$6=""),0,AG$5*((DATE(YEAR($B219),MONTH($B219),MIN(AG$6,DAY(EOMONTH($B219,0))))&gt;=$B219)*(DATE(YEAR($B219),MONTH($B219),MIN(AG$6,DAY(EOMONTH($B219,0))))&lt;$C219)+(DATE(YEAR($B219),MONTH($B219)+1,MIN(AG$6,DAY(EOMONTH($B219,1))))&gt;=$B219)*(DATE(YEAR($B219),MONTH($B219)+1,MIN(AG$6,DAY(EOMONTH($B219,1))))&lt;$C219)))</f>
        <v>0</v>
      </c>
      <c r="AH219" s="48" t="n">
        <f aca="false">IF(OR(N(AH$5)=0,AH$6=""),0,AH$5*((DATE(YEAR($B219),MONTH($B219),MIN(AH$6,DAY(EOMONTH($B219,0))))&gt;=$B219)*(DATE(YEAR($B219),MONTH($B219),MIN(AH$6,DAY(EOMONTH($B219,0))))&lt;$C219)+(DATE(YEAR($B219),MONTH($B219)+1,MIN(AH$6,DAY(EOMONTH($B219,1))))&gt;=$B219)*(DATE(YEAR($B219),MONTH($B219)+1,MIN(AH$6,DAY(EOMONTH($B219,1))))&lt;$C219)))</f>
        <v>0</v>
      </c>
      <c r="AI219" s="48" t="n">
        <f aca="false">IF(OR(N(AI$5)=0,AI$6=""),0,AI$5*((DATE(YEAR($B219),MONTH($B219),MIN(AI$6,DAY(EOMONTH($B219,0))))&gt;=$B219)*(DATE(YEAR($B219),MONTH($B219),MIN(AI$6,DAY(EOMONTH($B219,0))))&lt;$C219)+(DATE(YEAR($B219),MONTH($B219)+1,MIN(AI$6,DAY(EOMONTH($B219,1))))&gt;=$B219)*(DATE(YEAR($B219),MONTH($B219)+1,MIN(AI$6,DAY(EOMONTH($B219,1))))&lt;$C219)))</f>
        <v>0</v>
      </c>
      <c r="AJ219" s="48" t="n">
        <f aca="false">IF(OR(N(AJ$5)=0,AJ$6=""),0,AJ$5*((DATE(YEAR($B219),MONTH($B219),MIN(AJ$6,DAY(EOMONTH($B219,0))))&gt;=$B219)*(DATE(YEAR($B219),MONTH($B219),MIN(AJ$6,DAY(EOMONTH($B219,0))))&lt;$C219)+(DATE(YEAR($B219),MONTH($B219)+1,MIN(AJ$6,DAY(EOMONTH($B219,1))))&gt;=$B219)*(DATE(YEAR($B219),MONTH($B219)+1,MIN(AJ$6,DAY(EOMONTH($B219,1))))&lt;$C219)))</f>
        <v>0</v>
      </c>
      <c r="AK219" s="48" t="n">
        <f aca="false">IF(OR(N(AK$5)=0,AK$6=""),0,AK$5*((DATE(YEAR($B219),MONTH($B219),MIN(AK$6,DAY(EOMONTH($B219,0))))&gt;=$B219)*(DATE(YEAR($B219),MONTH($B219),MIN(AK$6,DAY(EOMONTH($B219,0))))&lt;$C219)+(DATE(YEAR($B219),MONTH($B219)+1,MIN(AK$6,DAY(EOMONTH($B219,1))))&gt;=$B219)*(DATE(YEAR($B219),MONTH($B219)+1,MIN(AK$6,DAY(EOMONTH($B219,1))))&lt;$C219)))</f>
        <v>0</v>
      </c>
      <c r="AL219" s="48" t="n">
        <f aca="false">IF(OR(N(AL$5)=0,AL$6=""),0,AL$5*((DATE(YEAR($B219),MONTH($B219),MIN(AL$6,DAY(EOMONTH($B219,0))))&gt;=$B219)*(DATE(YEAR($B219),MONTH($B219),MIN(AL$6,DAY(EOMONTH($B219,0))))&lt;$C219)+(DATE(YEAR($B219),MONTH($B219)+1,MIN(AL$6,DAY(EOMONTH($B219,1))))&gt;=$B219)*(DATE(YEAR($B219),MONTH($B219)+1,MIN(AL$6,DAY(EOMONTH($B219,1))))&lt;$C219)))</f>
        <v>0</v>
      </c>
      <c r="AM219" s="48" t="n">
        <f aca="false">IF(OR(N(AM$5)=0,AM$6=""),0,AM$5*((DATE(YEAR($B219),MONTH($B219),MIN(AM$6,DAY(EOMONTH($B219,0))))&gt;=$B219)*(DATE(YEAR($B219),MONTH($B219),MIN(AM$6,DAY(EOMONTH($B219,0))))&lt;$C219)+(DATE(YEAR($B219),MONTH($B219)+1,MIN(AM$6,DAY(EOMONTH($B219,1))))&gt;=$B219)*(DATE(YEAR($B219),MONTH($B219)+1,MIN(AM$6,DAY(EOMONTH($B219,1))))&lt;$C219)))</f>
        <v>0</v>
      </c>
      <c r="AN219" s="48" t="n">
        <f aca="false">IF(OR(N(AN$5)=0,AN$6=""),0,AN$5*((DATE(YEAR($B219),MONTH($B219),MIN(AN$6,DAY(EOMONTH($B219,0))))&gt;=$B219)*(DATE(YEAR($B219),MONTH($B219),MIN(AN$6,DAY(EOMONTH($B219,0))))&lt;$C219)+(DATE(YEAR($B219),MONTH($B219)+1,MIN(AN$6,DAY(EOMONTH($B219,1))))&gt;=$B219)*(DATE(YEAR($B219),MONTH($B219)+1,MIN(AN$6,DAY(EOMONTH($B219,1))))&lt;$C219)))</f>
        <v>0</v>
      </c>
      <c r="AO219" s="48" t="n">
        <f aca="false">IF(OR(N(AO$5)=0,AO$6=""),0,AO$5*((DATE(YEAR($B219),MONTH($B219),MIN(AO$6,DAY(EOMONTH($B219,0))))&gt;=$B219)*(DATE(YEAR($B219),MONTH($B219),MIN(AO$6,DAY(EOMONTH($B219,0))))&lt;$C219)+(DATE(YEAR($B219),MONTH($B219)+1,MIN(AO$6,DAY(EOMONTH($B219,1))))&gt;=$B219)*(DATE(YEAR($B219),MONTH($B219)+1,MIN(AO$6,DAY(EOMONTH($B219,1))))&lt;$C219)))</f>
        <v>0</v>
      </c>
      <c r="AP219" s="48" t="n">
        <f aca="false">IF(OR(N(AP$5)=0,AP$6=""),0,AP$5*((DATE(YEAR($B219),MONTH($B219),MIN(AP$6,DAY(EOMONTH($B219,0))))&gt;=$B219)*(DATE(YEAR($B219),MONTH($B219),MIN(AP$6,DAY(EOMONTH($B219,0))))&lt;$C219)+(DATE(YEAR($B219),MONTH($B219)+1,MIN(AP$6,DAY(EOMONTH($B219,1))))&gt;=$B219)*(DATE(YEAR($B219),MONTH($B219)+1,MIN(AP$6,DAY(EOMONTH($B219,1))))&lt;$C219)))</f>
        <v>0</v>
      </c>
      <c r="AQ219" s="48" t="n">
        <f aca="false">IF(OR(N(AQ$5)=0,AQ$6=""),0,AQ$5*((DATE(YEAR($B219),MONTH($B219),MIN(AQ$6,DAY(EOMONTH($B219,0))))&gt;=$B219)*(DATE(YEAR($B219),MONTH($B219),MIN(AQ$6,DAY(EOMONTH($B219,0))))&lt;$C219)+(DATE(YEAR($B219),MONTH($B219)+1,MIN(AQ$6,DAY(EOMONTH($B219,1))))&gt;=$B219)*(DATE(YEAR($B219),MONTH($B219)+1,MIN(AQ$6,DAY(EOMONTH($B219,1))))&lt;$C219)))</f>
        <v>0</v>
      </c>
      <c r="AR219" s="48" t="n">
        <f aca="false">IF(OR(N(AR$5)=0,AR$6=""),0,AR$5*((DATE(YEAR($B219),MONTH($B219),MIN(AR$6,DAY(EOMONTH($B219,0))))&gt;=$B219)*(DATE(YEAR($B219),MONTH($B219),MIN(AR$6,DAY(EOMONTH($B219,0))))&lt;$C219)+(DATE(YEAR($B219),MONTH($B219)+1,MIN(AR$6,DAY(EOMONTH($B219,1))))&gt;=$B219)*(DATE(YEAR($B219),MONTH($B219)+1,MIN(AR$6,DAY(EOMONTH($B219,1))))&lt;$C219)))</f>
        <v>0</v>
      </c>
      <c r="AS219" s="48" t="n">
        <f aca="false">IF(OR(N(AS$5)=0,AS$6=""),0,AS$5*((DATE(YEAR($B219),MONTH($B219),MIN(AS$6,DAY(EOMONTH($B219,0))))&gt;=$B219)*(DATE(YEAR($B219),MONTH($B219),MIN(AS$6,DAY(EOMONTH($B219,0))))&lt;$C219)+(DATE(YEAR($B219),MONTH($B219)+1,MIN(AS$6,DAY(EOMONTH($B219,1))))&gt;=$B219)*(DATE(YEAR($B219),MONTH($B219)+1,MIN(AS$6,DAY(EOMONTH($B219,1))))&lt;$C219)))</f>
        <v>0</v>
      </c>
      <c r="AT219" s="48" t="n">
        <f aca="false">IF(OR(N(AT$5)=0,AT$6=""),0,AT$5*((DATE(YEAR($B219),MONTH($B219),MIN(AT$6,DAY(EOMONTH($B219,0))))&gt;=$B219)*(DATE(YEAR($B219),MONTH($B219),MIN(AT$6,DAY(EOMONTH($B219,0))))&lt;$C219)+(DATE(YEAR($B219),MONTH($B219)+1,MIN(AT$6,DAY(EOMONTH($B219,1))))&gt;=$B219)*(DATE(YEAR($B219),MONTH($B219)+1,MIN(AT$6,DAY(EOMONTH($B219,1))))&lt;$C219)))</f>
        <v>0</v>
      </c>
      <c r="AU219" s="48" t="n">
        <f aca="false">IF(OR(N(AU$5)=0,AU$6=""),0,AU$5*((DATE(YEAR($B219),MONTH($B219),MIN(AU$6,DAY(EOMONTH($B219,0))))&gt;=$B219)*(DATE(YEAR($B219),MONTH($B219),MIN(AU$6,DAY(EOMONTH($B219,0))))&lt;$C219)+(DATE(YEAR($B219),MONTH($B219)+1,MIN(AU$6,DAY(EOMONTH($B219,1))))&gt;=$B219)*(DATE(YEAR($B219),MONTH($B219)+1,MIN(AU$6,DAY(EOMONTH($B219,1))))&lt;$C219)))</f>
        <v>0</v>
      </c>
      <c r="AV219" s="48" t="n">
        <f aca="false">IF(OR(N(AV$5)=0,AV$6=""),0,AV$5*((DATE(YEAR($B219),MONTH($B219),MIN(AV$6,DAY(EOMONTH($B219,0))))&gt;=$B219)*(DATE(YEAR($B219),MONTH($B219),MIN(AV$6,DAY(EOMONTH($B219,0))))&lt;$C219)+(DATE(YEAR($B219),MONTH($B219)+1,MIN(AV$6,DAY(EOMONTH($B219,1))))&gt;=$B219)*(DATE(YEAR($B219),MONTH($B219)+1,MIN(AV$6,DAY(EOMONTH($B219,1))))&lt;$C219)))</f>
        <v>0</v>
      </c>
      <c r="AW219" s="48" t="n">
        <f aca="false">IF(OR(N(AW$5)=0,AW$6=""),0,AW$5*((DATE(YEAR($B219),MONTH($B219),MIN(AW$6,DAY(EOMONTH($B219,0))))&gt;=$B219)*(DATE(YEAR($B219),MONTH($B219),MIN(AW$6,DAY(EOMONTH($B219,0))))&lt;$C219)+(DATE(YEAR($B219),MONTH($B219)+1,MIN(AW$6,DAY(EOMONTH($B219,1))))&gt;=$B219)*(DATE(YEAR($B219),MONTH($B219)+1,MIN(AW$6,DAY(EOMONTH($B219,1))))&lt;$C219)))</f>
        <v>0</v>
      </c>
      <c r="AX219" s="48" t="n">
        <f aca="false">IF(OR(N(AX$5)=0,AX$6=""),0,AX$5*((DATE(YEAR($B219),MONTH($B219),MIN(AX$6,DAY(EOMONTH($B219,0))))&gt;=$B219)*(DATE(YEAR($B219),MONTH($B219),MIN(AX$6,DAY(EOMONTH($B219,0))))&lt;$C219)+(DATE(YEAR($B219),MONTH($B219)+1,MIN(AX$6,DAY(EOMONTH($B219,1))))&gt;=$B219)*(DATE(YEAR($B219),MONTH($B219)+1,MIN(AX$6,DAY(EOMONTH($B219,1))))&lt;$C219)))</f>
        <v>0</v>
      </c>
      <c r="AY219" s="48" t="n">
        <f aca="false">IF(OR(N(AY$5)=0,AY$6=""),0,AY$5*((DATE(YEAR($B219),MONTH($B219),MIN(AY$6,DAY(EOMONTH($B219,0))))&gt;=$B219)*(DATE(YEAR($B219),MONTH($B219),MIN(AY$6,DAY(EOMONTH($B219,0))))&lt;$C219)+(DATE(YEAR($B219),MONTH($B219)+1,MIN(AY$6,DAY(EOMONTH($B219,1))))&gt;=$B219)*(DATE(YEAR($B219),MONTH($B219)+1,MIN(AY$6,DAY(EOMONTH($B219,1))))&lt;$C219)))</f>
        <v>0</v>
      </c>
      <c r="AZ219" s="48" t="n">
        <f aca="false">IF(OR(N(AZ$5)=0,AZ$6=""),0,AZ$5*((DATE(YEAR($B219),MONTH($B219),MIN(AZ$6,DAY(EOMONTH($B219,0))))&gt;=$B219)*(DATE(YEAR($B219),MONTH($B219),MIN(AZ$6,DAY(EOMONTH($B219,0))))&lt;$C219)+(DATE(YEAR($B219),MONTH($B219)+1,MIN(AZ$6,DAY(EOMONTH($B219,1))))&gt;=$B219)*(DATE(YEAR($B219),MONTH($B219)+1,MIN(AZ$6,DAY(EOMONTH($B219,1))))&lt;$C219)))</f>
        <v>0</v>
      </c>
      <c r="BA219" s="48" t="n">
        <f aca="false">IF(OR(N(BA$5)=0,BA$6=""),0,BA$5*((DATE(YEAR($B219),MONTH($B219),MIN(BA$6,DAY(EOMONTH($B219,0))))&gt;=$B219)*(DATE(YEAR($B219),MONTH($B219),MIN(BA$6,DAY(EOMONTH($B219,0))))&lt;$C219)+(DATE(YEAR($B219),MONTH($B219)+1,MIN(BA$6,DAY(EOMONTH($B219,1))))&gt;=$B219)*(DATE(YEAR($B219),MONTH($B219)+1,MIN(BA$6,DAY(EOMONTH($B219,1))))&lt;$C219)))</f>
        <v>0</v>
      </c>
      <c r="BB219" s="48" t="n">
        <f aca="false">IF(OR(N(BB$5)=0,BB$6=""),0,BB$5*((DATE(YEAR($B219),MONTH($B219),MIN(BB$6,DAY(EOMONTH($B219,0))))&gt;=$B219)*(DATE(YEAR($B219),MONTH($B219),MIN(BB$6,DAY(EOMONTH($B219,0))))&lt;$C219)+(DATE(YEAR($B219),MONTH($B219)+1,MIN(BB$6,DAY(EOMONTH($B219,1))))&gt;=$B219)*(DATE(YEAR($B219),MONTH($B219)+1,MIN(BB$6,DAY(EOMONTH($B219,1))))&lt;$C219)))</f>
        <v>0</v>
      </c>
      <c r="BC219" s="48" t="n">
        <f aca="false">IF(OR(N(BC$5)=0,BC$6=""),0,BC$5*((DATE(YEAR($B219),MONTH($B219),MIN(BC$6,DAY(EOMONTH($B219,0))))&gt;=$B219)*(DATE(YEAR($B219),MONTH($B219),MIN(BC$6,DAY(EOMONTH($B219,0))))&lt;$C219)+(DATE(YEAR($B219),MONTH($B219)+1,MIN(BC$6,DAY(EOMONTH($B219,1))))&gt;=$B219)*(DATE(YEAR($B219),MONTH($B219)+1,MIN(BC$6,DAY(EOMONTH($B219,1))))&lt;$C219)))</f>
        <v>0</v>
      </c>
      <c r="BD219" s="48" t="n">
        <f aca="false">IF(OR(N(BD$5)=0,BD$6=""),0,BD$5*((DATE(YEAR($B219),MONTH($B219),MIN(BD$6,DAY(EOMONTH($B219,0))))&gt;=$B219)*(DATE(YEAR($B219),MONTH($B219),MIN(BD$6,DAY(EOMONTH($B219,0))))&lt;$C219)+(DATE(YEAR($B219),MONTH($B219)+1,MIN(BD$6,DAY(EOMONTH($B219,1))))&gt;=$B219)*(DATE(YEAR($B219),MONTH($B219)+1,MIN(BD$6,DAY(EOMONTH($B219,1))))&lt;$C219)))</f>
        <v>0</v>
      </c>
      <c r="BE219" s="48" t="n">
        <f aca="false">IF(OR(N(BE$5)=0,BE$6=""),0,BE$5*((DATE(YEAR($B219),MONTH($B219),MIN(BE$6,DAY(EOMONTH($B219,0))))&gt;=$B219)*(DATE(YEAR($B219),MONTH($B219),MIN(BE$6,DAY(EOMONTH($B219,0))))&lt;$C219)+(DATE(YEAR($B219),MONTH($B219)+1,MIN(BE$6,DAY(EOMONTH($B219,1))))&gt;=$B219)*(DATE(YEAR($B219),MONTH($B219)+1,MIN(BE$6,DAY(EOMONTH($B219,1))))&lt;$C219)))</f>
        <v>0</v>
      </c>
      <c r="BF219" s="48" t="n">
        <f aca="false">IF(OR(N(BF$5)=0,BF$6=""),0,BF$5*((DATE(YEAR($B219),MONTH($B219),MIN(BF$6,DAY(EOMONTH($B219,0))))&gt;=$B219)*(DATE(YEAR($B219),MONTH($B219),MIN(BF$6,DAY(EOMONTH($B219,0))))&lt;$C219)+(DATE(YEAR($B219),MONTH($B219)+1,MIN(BF$6,DAY(EOMONTH($B219,1))))&gt;=$B219)*(DATE(YEAR($B219),MONTH($B219)+1,MIN(BF$6,DAY(EOMONTH($B219,1))))&lt;$C219)))</f>
        <v>0</v>
      </c>
      <c r="BG219" s="48" t="n">
        <f aca="false">IF(OR(N(BG$5)=0,BG$6=""),0,BG$5*((DATE(YEAR($B219),MONTH($B219),MIN(BG$6,DAY(EOMONTH($B219,0))))&gt;=$B219)*(DATE(YEAR($B219),MONTH($B219),MIN(BG$6,DAY(EOMONTH($B219,0))))&lt;$C219)+(DATE(YEAR($B219),MONTH($B219)+1,MIN(BG$6,DAY(EOMONTH($B219,1))))&gt;=$B219)*(DATE(YEAR($B219),MONTH($B219)+1,MIN(BG$6,DAY(EOMONTH($B219,1))))&lt;$C219)))</f>
        <v>0</v>
      </c>
      <c r="BH219" s="48" t="n">
        <f aca="false">IF(OR(N(BH$5)=0,BH$6=""),0,BH$5*((DATE(YEAR($B219),MONTH($B219),MIN(BH$6,DAY(EOMONTH($B219,0))))&gt;=$B219)*(DATE(YEAR($B219),MONTH($B219),MIN(BH$6,DAY(EOMONTH($B219,0))))&lt;$C219)+(DATE(YEAR($B219),MONTH($B219)+1,MIN(BH$6,DAY(EOMONTH($B219,1))))&gt;=$B219)*(DATE(YEAR($B219),MONTH($B219)+1,MIN(BH$6,DAY(EOMONTH($B219,1))))&lt;$C219)))</f>
        <v>0</v>
      </c>
      <c r="BI219" s="48" t="n">
        <f aca="false">IF(OR(N(BI$5)=0,BI$6=""),0,BI$5*((DATE(YEAR($B219),MONTH($B219),MIN(BI$6,DAY(EOMONTH($B219,0))))&gt;=$B219)*(DATE(YEAR($B219),MONTH($B219),MIN(BI$6,DAY(EOMONTH($B219,0))))&lt;$C219)+(DATE(YEAR($B219),MONTH($B219)+1,MIN(BI$6,DAY(EOMONTH($B219,1))))&gt;=$B219)*(DATE(YEAR($B219),MONTH($B219)+1,MIN(BI$6,DAY(EOMONTH($B219,1))))&lt;$C219)))</f>
        <v>0</v>
      </c>
      <c r="BJ219" s="48" t="n">
        <f aca="false">IF(OR(N(BJ$5)=0,BJ$6=""),0,BJ$5*((DATE(YEAR($B219),MONTH($B219),MIN(BJ$6,DAY(EOMONTH($B219,0))))&gt;=$B219)*(DATE(YEAR($B219),MONTH($B219),MIN(BJ$6,DAY(EOMONTH($B219,0))))&lt;$C219)+(DATE(YEAR($B219),MONTH($B219)+1,MIN(BJ$6,DAY(EOMONTH($B219,1))))&gt;=$B219)*(DATE(YEAR($B219),MONTH($B219)+1,MIN(BJ$6,DAY(EOMONTH($B219,1))))&lt;$C219)))</f>
        <v>0</v>
      </c>
      <c r="BK219" s="48" t="n">
        <f aca="false">IF(OR(N(BK$5)=0,BK$6=""),0,BK$5*((DATE(YEAR($B219),MONTH($B219),MIN(BK$6,DAY(EOMONTH($B219,0))))&gt;=$B219)*(DATE(YEAR($B219),MONTH($B219),MIN(BK$6,DAY(EOMONTH($B219,0))))&lt;$C219)+(DATE(YEAR($B219),MONTH($B219)+1,MIN(BK$6,DAY(EOMONTH($B219,1))))&gt;=$B219)*(DATE(YEAR($B219),MONTH($B219)+1,MIN(BK$6,DAY(EOMONTH($B219,1))))&lt;$C219)))</f>
        <v>0</v>
      </c>
      <c r="BL219" s="48" t="n">
        <f aca="false">IF(OR(N(BL$5)=0,BL$6=""),0,BL$5*((DATE(YEAR($B219),MONTH($B219),MIN(BL$6,DAY(EOMONTH($B219,0))))&gt;=$B219)*(DATE(YEAR($B219),MONTH($B219),MIN(BL$6,DAY(EOMONTH($B219,0))))&lt;$C219)+(DATE(YEAR($B219),MONTH($B219)+1,MIN(BL$6,DAY(EOMONTH($B219,1))))&gt;=$B219)*(DATE(YEAR($B219),MONTH($B219)+1,MIN(BL$6,DAY(EOMONTH($B219,1))))&lt;$C219)))</f>
        <v>0</v>
      </c>
      <c r="BM219" s="48" t="n">
        <f aca="false">IF(OR(N(BM$5)=0,BM$6=""),0,BM$5*((DATE(YEAR($B219),MONTH($B219),MIN(BM$6,DAY(EOMONTH($B219,0))))&gt;=$B219)*(DATE(YEAR($B219),MONTH($B219),MIN(BM$6,DAY(EOMONTH($B219,0))))&lt;$C219)+(DATE(YEAR($B219),MONTH($B219)+1,MIN(BM$6,DAY(EOMONTH($B219,1))))&gt;=$B219)*(DATE(YEAR($B219),MONTH($B219)+1,MIN(BM$6,DAY(EOMONTH($B219,1))))&lt;$C219)))</f>
        <v>0</v>
      </c>
      <c r="BN219" s="48" t="n">
        <f aca="false">IF(OR(N(BN$5)=0,BN$6=""),0,BN$5*((DATE(YEAR($B219),MONTH($B219),MIN(BN$6,DAY(EOMONTH($B219,0))))&gt;=$B219)*(DATE(YEAR($B219),MONTH($B219),MIN(BN$6,DAY(EOMONTH($B219,0))))&lt;$C219)+(DATE(YEAR($B219),MONTH($B219)+1,MIN(BN$6,DAY(EOMONTH($B219,1))))&gt;=$B219)*(DATE(YEAR($B219),MONTH($B219)+1,MIN(BN$6,DAY(EOMONTH($B219,1))))&lt;$C219)))</f>
        <v>0</v>
      </c>
      <c r="BO219" s="48" t="n">
        <f aca="false">IF(OR(N(BO$5)=0,BO$6=""),0,BO$5*((DATE(YEAR($B219),MONTH($B219),MIN(BO$6,DAY(EOMONTH($B219,0))))&gt;=$B219)*(DATE(YEAR($B219),MONTH($B219),MIN(BO$6,DAY(EOMONTH($B219,0))))&lt;$C219)+(DATE(YEAR($B219),MONTH($B219)+1,MIN(BO$6,DAY(EOMONTH($B219,1))))&gt;=$B219)*(DATE(YEAR($B219),MONTH($B219)+1,MIN(BO$6,DAY(EOMONTH($B219,1))))&lt;$C219)))</f>
        <v>0</v>
      </c>
      <c r="BP219" s="48" t="n">
        <f aca="false">IF(OR(N(BP$5)=0,BP$6=""),0,BP$5*((DATE(YEAR($B219),MONTH($B219),MIN(BP$6,DAY(EOMONTH($B219,0))))&gt;=$B219)*(DATE(YEAR($B219),MONTH($B219),MIN(BP$6,DAY(EOMONTH($B219,0))))&lt;$C219)+(DATE(YEAR($B219),MONTH($B219)+1,MIN(BP$6,DAY(EOMONTH($B219,1))))&gt;=$B219)*(DATE(YEAR($B219),MONTH($B219)+1,MIN(BP$6,DAY(EOMONTH($B219,1))))&lt;$C219)))</f>
        <v>0</v>
      </c>
      <c r="BQ219" s="48" t="n">
        <f aca="false">IF(OR(N(BQ$5)=0,BQ$6=""),0,BQ$5*((DATE(YEAR($B219),MONTH($B219),MIN(BQ$6,DAY(EOMONTH($B219,0))))&gt;=$B219)*(DATE(YEAR($B219),MONTH($B219),MIN(BQ$6,DAY(EOMONTH($B219,0))))&lt;$C219)+(DATE(YEAR($B219),MONTH($B219)+1,MIN(BQ$6,DAY(EOMONTH($B219,1))))&gt;=$B219)*(DATE(YEAR($B219),MONTH($B219)+1,MIN(BQ$6,DAY(EOMONTH($B219,1))))&lt;$C219)))</f>
        <v>0</v>
      </c>
      <c r="BR219" s="48" t="n">
        <f aca="false">IF(OR(N(BR$5)=0,BR$6=""),0,BR$5*((DATE(YEAR($B219),MONTH($B219),MIN(BR$6,DAY(EOMONTH($B219,0))))&gt;=$B219)*(DATE(YEAR($B219),MONTH($B219),MIN(BR$6,DAY(EOMONTH($B219,0))))&lt;$C219)+(DATE(YEAR($B219),MONTH($B219)+1,MIN(BR$6,DAY(EOMONTH($B219,1))))&gt;=$B219)*(DATE(YEAR($B219),MONTH($B219)+1,MIN(BR$6,DAY(EOMONTH($B219,1))))&lt;$C219)))</f>
        <v>0</v>
      </c>
      <c r="BS219" s="48" t="n">
        <f aca="false">IF(OR(N(BS$5)=0,BS$6=""),0,BS$5*((DATE(YEAR($B219),MONTH($B219),MIN(BS$6,DAY(EOMONTH($B219,0))))&gt;=$B219)*(DATE(YEAR($B219),MONTH($B219),MIN(BS$6,DAY(EOMONTH($B219,0))))&lt;$C219)+(DATE(YEAR($B219),MONTH($B219)+1,MIN(BS$6,DAY(EOMONTH($B219,1))))&gt;=$B219)*(DATE(YEAR($B219),MONTH($B219)+1,MIN(BS$6,DAY(EOMONTH($B219,1))))&lt;$C219)))</f>
        <v>0</v>
      </c>
      <c r="BT219" s="48" t="n">
        <f aca="false">IF(OR(N(BT$5)=0,BT$6=""),0,BT$5*((DATE(YEAR($B219),MONTH($B219),MIN(BT$6,DAY(EOMONTH($B219,0))))&gt;=$B219)*(DATE(YEAR($B219),MONTH($B219),MIN(BT$6,DAY(EOMONTH($B219,0))))&lt;$C219)+(DATE(YEAR($B219),MONTH($B219)+1,MIN(BT$6,DAY(EOMONTH($B219,1))))&gt;=$B219)*(DATE(YEAR($B219),MONTH($B219)+1,MIN(BT$6,DAY(EOMONTH($B219,1))))&lt;$C219)))</f>
        <v>0</v>
      </c>
      <c r="BU219" s="48" t="n">
        <f aca="false">IF(OR(N(BU$5)=0,BU$6=""),0,BU$5*((DATE(YEAR($B219),MONTH($B219),MIN(BU$6,DAY(EOMONTH($B219,0))))&gt;=$B219)*(DATE(YEAR($B219),MONTH($B219),MIN(BU$6,DAY(EOMONTH($B219,0))))&lt;$C219)+(DATE(YEAR($B219),MONTH($B219)+1,MIN(BU$6,DAY(EOMONTH($B219,1))))&gt;=$B219)*(DATE(YEAR($B219),MONTH($B219)+1,MIN(BU$6,DAY(EOMONTH($B219,1))))&lt;$C219)))</f>
        <v>0</v>
      </c>
      <c r="BV219" s="48" t="n">
        <f aca="false">IF(OR(N(BV$5)=0,BV$6=""),0,BV$5*((DATE(YEAR($B219),MONTH($B219),MIN(BV$6,DAY(EOMONTH($B219,0))))&gt;=$B219)*(DATE(YEAR($B219),MONTH($B219),MIN(BV$6,DAY(EOMONTH($B219,0))))&lt;$C219)+(DATE(YEAR($B219),MONTH($B219)+1,MIN(BV$6,DAY(EOMONTH($B219,1))))&gt;=$B219)*(DATE(YEAR($B219),MONTH($B219)+1,MIN(BV$6,DAY(EOMONTH($B219,1))))&lt;$C219)))</f>
        <v>0</v>
      </c>
      <c r="BW219" s="48" t="n">
        <f aca="false">IF(OR(N(BW$5)=0,BW$6=""),0,BW$5*((DATE(YEAR($B219),MONTH($B219),MIN(BW$6,DAY(EOMONTH($B219,0))))&gt;=$B219)*(DATE(YEAR($B219),MONTH($B219),MIN(BW$6,DAY(EOMONTH($B219,0))))&lt;$C219)+(DATE(YEAR($B219),MONTH($B219)+1,MIN(BW$6,DAY(EOMONTH($B219,1))))&gt;=$B219)*(DATE(YEAR($B219),MONTH($B219)+1,MIN(BW$6,DAY(EOMONTH($B219,1))))&lt;$C219)))</f>
        <v>0</v>
      </c>
      <c r="BX219" s="48" t="n">
        <f aca="false">MIN(Z219,(FT218*(1+FT$5/Setup!$C$36)+IF($V219=1,N($F219),0)))</f>
        <v>0</v>
      </c>
      <c r="BY219" s="48" t="n">
        <f aca="false">MIN(AA219,(FU218*(1+FU$5/Setup!$C$36)+IF($V219=2,N($F219),0)))</f>
        <v>0</v>
      </c>
      <c r="BZ219" s="48" t="n">
        <f aca="false">MIN(AB219,(FV218*(1+FV$5/Setup!$C$36)+IF($V219=3,N($F219),0)))</f>
        <v>0</v>
      </c>
      <c r="CA219" s="48" t="n">
        <f aca="false">MIN(AC219,(FW218*(1+FW$5/Setup!$C$36)+IF($V219=4,N($F219),0)))</f>
        <v>0</v>
      </c>
      <c r="CB219" s="48" t="n">
        <f aca="false">MIN(AD219,(FX218*(1+FX$5/Setup!$C$36)+IF($V219=5,N($F219),0)))</f>
        <v>0</v>
      </c>
      <c r="CC219" s="48" t="n">
        <f aca="false">MIN(AE219,(FY218*(1+FY$5/Setup!$C$36)+IF($V219=6,N($F219),0)))</f>
        <v>0</v>
      </c>
      <c r="CD219" s="48" t="n">
        <f aca="false">MIN(AF219,(FZ218*(1+FZ$5/Setup!$C$36)+IF($V219=7,N($F219),0)))</f>
        <v>0</v>
      </c>
      <c r="CE219" s="48" t="n">
        <f aca="false">MIN(AG219,(GA218*(1+GA$5/Setup!$C$36)+IF($V219=8,N($F219),0)))</f>
        <v>0</v>
      </c>
      <c r="CF219" s="48" t="n">
        <f aca="false">MIN(AH219,(GB218*(1+GB$5/Setup!$C$36)+IF($V219=9,N($F219),0)))</f>
        <v>0</v>
      </c>
      <c r="CG219" s="48" t="n">
        <f aca="false">MIN(AI219,(GC218*(1+GC$5/Setup!$C$36)+IF($V219=10,N($F219),0)))</f>
        <v>0</v>
      </c>
      <c r="CH219" s="48" t="n">
        <f aca="false">MIN(AJ219,(GD218*(1+GD$5/Setup!$C$36)+IF($V219=11,N($F219),0)))</f>
        <v>0</v>
      </c>
      <c r="CI219" s="48" t="n">
        <f aca="false">MIN(AK219,(GE218*(1+GE$5/Setup!$C$36)+IF($V219=12,N($F219),0)))</f>
        <v>0</v>
      </c>
      <c r="CJ219" s="48" t="n">
        <f aca="false">MIN(AL219,(GF218*(1+GF$5/Setup!$C$36)+IF($V219=13,N($F219),0)))</f>
        <v>0</v>
      </c>
      <c r="CK219" s="48" t="n">
        <f aca="false">MIN(AM219,(GG218*(1+GG$5/Setup!$C$36)+IF($V219=14,N($F219),0)))</f>
        <v>0</v>
      </c>
      <c r="CL219" s="48" t="n">
        <f aca="false">MIN(AN219,(GH218*(1+GH$5/Setup!$C$36)+IF($V219=15,N($F219),0)))</f>
        <v>0</v>
      </c>
      <c r="CM219" s="48" t="n">
        <f aca="false">MIN(AO219,(GI218*(1+GI$5/Setup!$C$36)+IF($V219=16,N($F219),0)))</f>
        <v>0</v>
      </c>
      <c r="CN219" s="48" t="n">
        <f aca="false">MIN(AP219,(GJ218*(1+GJ$5/Setup!$C$36)+IF($V219=17,N($F219),0)))</f>
        <v>0</v>
      </c>
      <c r="CO219" s="48" t="n">
        <f aca="false">MIN(AQ219,(GK218*(1+GK$5/Setup!$C$36)+IF($V219=18,N($F219),0)))</f>
        <v>0</v>
      </c>
      <c r="CP219" s="48" t="n">
        <f aca="false">MIN(AR219,(GL218*(1+GL$5/Setup!$C$36)+IF($V219=19,N($F219),0)))</f>
        <v>0</v>
      </c>
      <c r="CQ219" s="48" t="n">
        <f aca="false">MIN(AS219,(GM218*(1+GM$5/Setup!$C$36)+IF($V219=20,N($F219),0)))</f>
        <v>0</v>
      </c>
      <c r="CR219" s="48" t="n">
        <f aca="false">MIN(AT219,(GN218*(1+GN$5/Setup!$C$36)+IF($V219=21,N($F219),0)))</f>
        <v>0</v>
      </c>
      <c r="CS219" s="48" t="n">
        <f aca="false">MIN(AU219,(GO218*(1+GO$5/Setup!$C$36)+IF($V219=22,N($F219),0)))</f>
        <v>0</v>
      </c>
      <c r="CT219" s="48" t="n">
        <f aca="false">MIN(AV219,(GP218*(1+GP$5/Setup!$C$36)+IF($V219=23,N($F219),0)))</f>
        <v>0</v>
      </c>
      <c r="CU219" s="48" t="n">
        <f aca="false">MIN(AW219,(GQ218*(1+GQ$5/Setup!$C$36)+IF($V219=24,N($F219),0)))</f>
        <v>0</v>
      </c>
      <c r="CV219" s="48" t="n">
        <f aca="false">MIN(AX219,(GR218*(1+GR$5/Setup!$C$36)+IF($V219=25,N($F219),0)))</f>
        <v>0</v>
      </c>
      <c r="CW219" s="48" t="n">
        <f aca="false">MIN(AY219,(GS218*(1+GS$5/Setup!$C$36)+IF($V219=26,N($F219),0)))</f>
        <v>0</v>
      </c>
      <c r="CX219" s="48" t="n">
        <f aca="false">MIN(AZ219,(GT218*(1+GT$5/Setup!$C$36)+IF($V219=27,N($F219),0)))</f>
        <v>0</v>
      </c>
      <c r="CY219" s="48" t="n">
        <f aca="false">MIN(BA219,(GU218*(1+GU$5/Setup!$C$36)+IF($V219=28,N($F219),0)))</f>
        <v>0</v>
      </c>
      <c r="CZ219" s="48" t="n">
        <f aca="false">MIN(BB219,(GV218*(1+GV$5/Setup!$C$36)+IF($V219=29,N($F219),0)))</f>
        <v>0</v>
      </c>
      <c r="DA219" s="48" t="n">
        <f aca="false">MIN(BC219,(GW218*(1+GW$5/Setup!$C$36)+IF($V219=30,N($F219),0)))</f>
        <v>0</v>
      </c>
      <c r="DB219" s="48" t="n">
        <f aca="false">MIN(BD219,(GX218*(1+GX$5/Setup!$C$36)+IF($V219=31,N($F219),0)))</f>
        <v>0</v>
      </c>
      <c r="DC219" s="48" t="n">
        <f aca="false">MIN(BE219,(GY218*(1+GY$5/Setup!$C$36)+IF($V219=32,N($F219),0)))</f>
        <v>0</v>
      </c>
      <c r="DD219" s="48" t="n">
        <f aca="false">MIN(BF219,(GZ218*(1+GZ$5/Setup!$C$36)+IF($V219=33,N($F219),0)))</f>
        <v>0</v>
      </c>
      <c r="DE219" s="48" t="n">
        <f aca="false">MIN(BG219,(HA218*(1+HA$5/Setup!$C$36)+IF($V219=34,N($F219),0)))</f>
        <v>0</v>
      </c>
      <c r="DF219" s="48" t="n">
        <f aca="false">MIN(BH219,(HB218*(1+HB$5/Setup!$C$36)+IF($V219=35,N($F219),0)))</f>
        <v>0</v>
      </c>
      <c r="DG219" s="48" t="n">
        <f aca="false">MIN(BI219,(HC218*(1+HC$5/Setup!$C$36)+IF($V219=36,N($F219),0)))</f>
        <v>0</v>
      </c>
      <c r="DH219" s="48" t="n">
        <f aca="false">MIN(BJ219,(HD218*(1+HD$5/Setup!$C$36)+IF($V219=37,N($F219),0)))</f>
        <v>0</v>
      </c>
      <c r="DI219" s="48" t="n">
        <f aca="false">MIN(BK219,(HE218*(1+HE$5/Setup!$C$36)+IF($V219=38,N($F219),0)))</f>
        <v>0</v>
      </c>
      <c r="DJ219" s="48" t="n">
        <f aca="false">MIN(BL219,(HF218*(1+HF$5/Setup!$C$36)+IF($V219=39,N($F219),0)))</f>
        <v>0</v>
      </c>
      <c r="DK219" s="48" t="n">
        <f aca="false">MIN(BM219,(HG218*(1+HG$5/Setup!$C$36)+IF($V219=40,N($F219),0)))</f>
        <v>0</v>
      </c>
      <c r="DL219" s="48" t="n">
        <f aca="false">MIN(BN219,(HH218*(1+HH$5/Setup!$C$36)+IF($V219=41,N($F219),0)))</f>
        <v>0</v>
      </c>
      <c r="DM219" s="48" t="n">
        <f aca="false">MIN(BO219,(HI218*(1+HI$5/Setup!$C$36)+IF($V219=42,N($F219),0)))</f>
        <v>0</v>
      </c>
      <c r="DN219" s="48" t="n">
        <f aca="false">MIN(BP219,(HJ218*(1+HJ$5/Setup!$C$36)+IF($V219=43,N($F219),0)))</f>
        <v>0</v>
      </c>
      <c r="DO219" s="48" t="n">
        <f aca="false">MIN(BQ219,(HK218*(1+HK$5/Setup!$C$36)+IF($V219=44,N($F219),0)))</f>
        <v>0</v>
      </c>
      <c r="DP219" s="48" t="n">
        <f aca="false">MIN(BR219,(HL218*(1+HL$5/Setup!$C$36)+IF($V219=45,N($F219),0)))</f>
        <v>0</v>
      </c>
      <c r="DQ219" s="48" t="n">
        <f aca="false">MIN(BS219,(HM218*(1+HM$5/Setup!$C$36)+IF($V219=46,N($F219),0)))</f>
        <v>0</v>
      </c>
      <c r="DR219" s="48" t="n">
        <f aca="false">MIN(BT219,(HN218*(1+HN$5/Setup!$C$36)+IF($V219=47,N($F219),0)))</f>
        <v>0</v>
      </c>
      <c r="DS219" s="48" t="n">
        <f aca="false">MIN(BU219,(HO218*(1+HO$5/Setup!$C$36)+IF($V219=48,N($F219),0)))</f>
        <v>0</v>
      </c>
      <c r="DT219" s="48" t="n">
        <f aca="false">MIN(BV219,(HP218*(1+HP$5/Setup!$C$36)+IF($V219=49,N($F219),0)))</f>
        <v>0</v>
      </c>
      <c r="DU219" s="48" t="n">
        <f aca="false">MIN(BW219,(HQ218*(1+HQ$5/Setup!$C$36)+IF($V219=50,N($F219),0)))</f>
        <v>0</v>
      </c>
      <c r="DV219" s="48" t="n">
        <f aca="false">MIN(MAX((FT218*(1+FT$5/Setup!$C$36)+IF($V219=1,N($F219),0))-BX219,0),MAX($P219-0,0))</f>
        <v>0</v>
      </c>
      <c r="DW219" s="48" t="n">
        <f aca="false">MIN(MAX((FU218*(1+FU$5/Setup!$C$36)+IF($V219=2,N($F219),0))-BY219,0),MAX($P219-SUM(DV219:DV219),0))</f>
        <v>0</v>
      </c>
      <c r="DX219" s="48" t="n">
        <f aca="false">MIN(MAX((FV218*(1+FV$5/Setup!$C$36)+IF($V219=3,N($F219),0))-BZ219,0),MAX($P219-SUM(DV219:DW219),0))</f>
        <v>0</v>
      </c>
      <c r="DY219" s="48" t="n">
        <f aca="false">MIN(MAX((FW218*(1+FW$5/Setup!$C$36)+IF($V219=4,N($F219),0))-CA219,0),MAX($P219-SUM(DV219:DX219),0))</f>
        <v>0</v>
      </c>
      <c r="DZ219" s="48" t="n">
        <f aca="false">MIN(MAX((FX218*(1+FX$5/Setup!$C$36)+IF($V219=5,N($F219),0))-CB219,0),MAX($P219-SUM(DV219:DY219),0))</f>
        <v>0</v>
      </c>
      <c r="EA219" s="48" t="n">
        <f aca="false">MIN(MAX((FY218*(1+FY$5/Setup!$C$36)+IF($V219=6,N($F219),0))-CC219,0),MAX($P219-SUM(DV219:DZ219),0))</f>
        <v>0</v>
      </c>
      <c r="EB219" s="48" t="n">
        <f aca="false">MIN(MAX((FZ218*(1+FZ$5/Setup!$C$36)+IF($V219=7,N($F219),0))-CD219,0),MAX($P219-SUM(DV219:EA219),0))</f>
        <v>0</v>
      </c>
      <c r="EC219" s="48" t="n">
        <f aca="false">MIN(MAX((GA218*(1+GA$5/Setup!$C$36)+IF($V219=8,N($F219),0))-CE219,0),MAX($P219-SUM(DV219:EB219),0))</f>
        <v>0</v>
      </c>
      <c r="ED219" s="48" t="n">
        <f aca="false">MIN(MAX((GB218*(1+GB$5/Setup!$C$36)+IF($V219=9,N($F219),0))-CF219,0),MAX($P219-SUM(DV219:EC219),0))</f>
        <v>0</v>
      </c>
      <c r="EE219" s="48" t="n">
        <f aca="false">MIN(MAX((GC218*(1+GC$5/Setup!$C$36)+IF($V219=10,N($F219),0))-CG219,0),MAX($P219-SUM(DV219:ED219),0))</f>
        <v>0</v>
      </c>
      <c r="EF219" s="48" t="n">
        <f aca="false">MIN(MAX((GD218*(1+GD$5/Setup!$C$36)+IF($V219=11,N($F219),0))-CH219,0),MAX($P219-SUM(DV219:EE219),0))</f>
        <v>0</v>
      </c>
      <c r="EG219" s="48" t="n">
        <f aca="false">MIN(MAX((GE218*(1+GE$5/Setup!$C$36)+IF($V219=12,N($F219),0))-CI219,0),MAX($P219-SUM(DV219:EF219),0))</f>
        <v>0</v>
      </c>
      <c r="EH219" s="48" t="n">
        <f aca="false">MIN(MAX((GF218*(1+GF$5/Setup!$C$36)+IF($V219=13,N($F219),0))-CJ219,0),MAX($P219-SUM(DV219:EG219),0))</f>
        <v>0</v>
      </c>
      <c r="EI219" s="48" t="n">
        <f aca="false">MIN(MAX((GG218*(1+GG$5/Setup!$C$36)+IF($V219=14,N($F219),0))-CK219,0),MAX($P219-SUM(DV219:EH219),0))</f>
        <v>0</v>
      </c>
      <c r="EJ219" s="48" t="n">
        <f aca="false">MIN(MAX((GH218*(1+GH$5/Setup!$C$36)+IF($V219=15,N($F219),0))-CL219,0),MAX($P219-SUM(DV219:EI219),0))</f>
        <v>0</v>
      </c>
      <c r="EK219" s="48" t="n">
        <f aca="false">MIN(MAX((GI218*(1+GI$5/Setup!$C$36)+IF($V219=16,N($F219),0))-CM219,0),MAX($P219-SUM(DV219:EJ219),0))</f>
        <v>0</v>
      </c>
      <c r="EL219" s="48" t="n">
        <f aca="false">MIN(MAX((GJ218*(1+GJ$5/Setup!$C$36)+IF($V219=17,N($F219),0))-CN219,0),MAX($P219-SUM(DV219:EK219),0))</f>
        <v>0</v>
      </c>
      <c r="EM219" s="48" t="n">
        <f aca="false">MIN(MAX((GK218*(1+GK$5/Setup!$C$36)+IF($V219=18,N($F219),0))-CO219,0),MAX($P219-SUM(DV219:EL219),0))</f>
        <v>0</v>
      </c>
      <c r="EN219" s="48" t="n">
        <f aca="false">MIN(MAX((GL218*(1+GL$5/Setup!$C$36)+IF($V219=19,N($F219),0))-CP219,0),MAX($P219-SUM(DV219:EM219),0))</f>
        <v>0</v>
      </c>
      <c r="EO219" s="48" t="n">
        <f aca="false">MIN(MAX((GM218*(1+GM$5/Setup!$C$36)+IF($V219=20,N($F219),0))-CQ219,0),MAX($P219-SUM(DV219:EN219),0))</f>
        <v>0</v>
      </c>
      <c r="EP219" s="48" t="n">
        <f aca="false">MIN(MAX((GN218*(1+GN$5/Setup!$C$36)+IF($V219=21,N($F219),0))-CR219,0),MAX($P219-SUM(DV219:EO219),0))</f>
        <v>0</v>
      </c>
      <c r="EQ219" s="48" t="n">
        <f aca="false">MIN(MAX((GO218*(1+GO$5/Setup!$C$36)+IF($V219=22,N($F219),0))-CS219,0),MAX($P219-SUM(DV219:EP219),0))</f>
        <v>0</v>
      </c>
      <c r="ER219" s="48" t="n">
        <f aca="false">MIN(MAX((GP218*(1+GP$5/Setup!$C$36)+IF($V219=23,N($F219),0))-CT219,0),MAX($P219-SUM(DV219:EQ219),0))</f>
        <v>0</v>
      </c>
      <c r="ES219" s="48" t="n">
        <f aca="false">MIN(MAX((GQ218*(1+GQ$5/Setup!$C$36)+IF($V219=24,N($F219),0))-CU219,0),MAX($P219-SUM(DV219:ER219),0))</f>
        <v>0</v>
      </c>
      <c r="ET219" s="48" t="n">
        <f aca="false">MIN(MAX((GR218*(1+GR$5/Setup!$C$36)+IF($V219=25,N($F219),0))-CV219,0),MAX($P219-SUM(DV219:ES219),0))</f>
        <v>0</v>
      </c>
      <c r="EU219" s="48" t="n">
        <f aca="false">MIN(MAX((GS218*(1+GS$5/Setup!$C$36)+IF($V219=26,N($F219),0))-CW219,0),MAX($P219-SUM(DV219:ET219),0))</f>
        <v>0</v>
      </c>
      <c r="EV219" s="48" t="n">
        <f aca="false">MIN(MAX((GT218*(1+GT$5/Setup!$C$36)+IF($V219=27,N($F219),0))-CX219,0),MAX($P219-SUM(DV219:EU219),0))</f>
        <v>0</v>
      </c>
      <c r="EW219" s="48" t="n">
        <f aca="false">MIN(MAX((GU218*(1+GU$5/Setup!$C$36)+IF($V219=28,N($F219),0))-CY219,0),MAX($P219-SUM(DV219:EV219),0))</f>
        <v>0</v>
      </c>
      <c r="EX219" s="48" t="n">
        <f aca="false">MIN(MAX((GV218*(1+GV$5/Setup!$C$36)+IF($V219=29,N($F219),0))-CZ219,0),MAX($P219-SUM(DV219:EW219),0))</f>
        <v>0</v>
      </c>
      <c r="EY219" s="48" t="n">
        <f aca="false">MIN(MAX((GW218*(1+GW$5/Setup!$C$36)+IF($V219=30,N($F219),0))-DA219,0),MAX($P219-SUM(DV219:EX219),0))</f>
        <v>0</v>
      </c>
      <c r="EZ219" s="48" t="n">
        <f aca="false">MIN(MAX((GX218*(1+GX$5/Setup!$C$36)+IF($V219=31,N($F219),0))-DB219,0),MAX($P219-SUM(DV219:EY219),0))</f>
        <v>0</v>
      </c>
      <c r="FA219" s="48" t="n">
        <f aca="false">MIN(MAX((GY218*(1+GY$5/Setup!$C$36)+IF($V219=32,N($F219),0))-DC219,0),MAX($P219-SUM(DV219:EZ219),0))</f>
        <v>0</v>
      </c>
      <c r="FB219" s="48" t="n">
        <f aca="false">MIN(MAX((GZ218*(1+GZ$5/Setup!$C$36)+IF($V219=33,N($F219),0))-DD219,0),MAX($P219-SUM(DV219:FA219),0))</f>
        <v>0</v>
      </c>
      <c r="FC219" s="48" t="n">
        <f aca="false">MIN(MAX((HA218*(1+HA$5/Setup!$C$36)+IF($V219=34,N($F219),0))-DE219,0),MAX($P219-SUM(DV219:FB219),0))</f>
        <v>0</v>
      </c>
      <c r="FD219" s="48" t="n">
        <f aca="false">MIN(MAX((HB218*(1+HB$5/Setup!$C$36)+IF($V219=35,N($F219),0))-DF219,0),MAX($P219-SUM(DV219:FC219),0))</f>
        <v>0</v>
      </c>
      <c r="FE219" s="48" t="n">
        <f aca="false">MIN(MAX((HC218*(1+HC$5/Setup!$C$36)+IF($V219=36,N($F219),0))-DG219,0),MAX($P219-SUM(DV219:FD219),0))</f>
        <v>0</v>
      </c>
      <c r="FF219" s="48" t="n">
        <f aca="false">MIN(MAX((HD218*(1+HD$5/Setup!$C$36)+IF($V219=37,N($F219),0))-DH219,0),MAX($P219-SUM(DV219:FE219),0))</f>
        <v>0</v>
      </c>
      <c r="FG219" s="48" t="n">
        <f aca="false">MIN(MAX((HE218*(1+HE$5/Setup!$C$36)+IF($V219=38,N($F219),0))-DI219,0),MAX($P219-SUM(DV219:FF219),0))</f>
        <v>0</v>
      </c>
      <c r="FH219" s="48" t="n">
        <f aca="false">MIN(MAX((HF218*(1+HF$5/Setup!$C$36)+IF($V219=39,N($F219),0))-DJ219,0),MAX($P219-SUM(DV219:FG219),0))</f>
        <v>0</v>
      </c>
      <c r="FI219" s="48" t="n">
        <f aca="false">MIN(MAX((HG218*(1+HG$5/Setup!$C$36)+IF($V219=40,N($F219),0))-DK219,0),MAX($P219-SUM(DV219:FH219),0))</f>
        <v>0</v>
      </c>
      <c r="FJ219" s="48" t="n">
        <f aca="false">MIN(MAX((HH218*(1+HH$5/Setup!$C$36)+IF($V219=41,N($F219),0))-DL219,0),MAX($P219-SUM(DV219:FI219),0))</f>
        <v>0</v>
      </c>
      <c r="FK219" s="48" t="n">
        <f aca="false">MIN(MAX((HI218*(1+HI$5/Setup!$C$36)+IF($V219=42,N($F219),0))-DM219,0),MAX($P219-SUM(DV219:FJ219),0))</f>
        <v>0</v>
      </c>
      <c r="FL219" s="48" t="n">
        <f aca="false">MIN(MAX((HJ218*(1+HJ$5/Setup!$C$36)+IF($V219=43,N($F219),0))-DN219,0),MAX($P219-SUM(DV219:FK219),0))</f>
        <v>0</v>
      </c>
      <c r="FM219" s="48" t="n">
        <f aca="false">MIN(MAX((HK218*(1+HK$5/Setup!$C$36)+IF($V219=44,N($F219),0))-DO219,0),MAX($P219-SUM(DV219:FL219),0))</f>
        <v>0</v>
      </c>
      <c r="FN219" s="48" t="n">
        <f aca="false">MIN(MAX((HL218*(1+HL$5/Setup!$C$36)+IF($V219=45,N($F219),0))-DP219,0),MAX($P219-SUM(DV219:FM219),0))</f>
        <v>0</v>
      </c>
      <c r="FO219" s="48" t="n">
        <f aca="false">MIN(MAX((HM218*(1+HM$5/Setup!$C$36)+IF($V219=46,N($F219),0))-DQ219,0),MAX($P219-SUM(DV219:FN219),0))</f>
        <v>0</v>
      </c>
      <c r="FP219" s="48" t="n">
        <f aca="false">MIN(MAX((HN218*(1+HN$5/Setup!$C$36)+IF($V219=47,N($F219),0))-DR219,0),MAX($P219-SUM(DV219:FO219),0))</f>
        <v>0</v>
      </c>
      <c r="FQ219" s="48" t="n">
        <f aca="false">MIN(MAX((HO218*(1+HO$5/Setup!$C$36)+IF($V219=48,N($F219),0))-DS219,0),MAX($P219-SUM(DV219:FP219),0))</f>
        <v>0</v>
      </c>
      <c r="FR219" s="48" t="n">
        <f aca="false">MIN(MAX((HP218*(1+HP$5/Setup!$C$36)+IF($V219=49,N($F219),0))-DT219,0),MAX($P219-SUM(DV219:FQ219),0))</f>
        <v>0</v>
      </c>
      <c r="FS219" s="48" t="n">
        <f aca="false">MIN(MAX((HQ218*(1+HQ$5/Setup!$C$36)+IF($V219=50,N($F219),0))-DU219,0),MAX($P219-SUM(DV219:FR219),0))</f>
        <v>0</v>
      </c>
      <c r="FT219" s="48" t="n">
        <f aca="false">IF((FT218*(1+FT$5/Setup!$C$36)+IF($V219=1,N($F219),0))-BX219-DV219&lt;0.005,0,(FT218*(1+FT$5/Setup!$C$36)+IF($V219=1,N($F219),0))-BX219-DV219)</f>
        <v>0</v>
      </c>
      <c r="FU219" s="48" t="n">
        <f aca="false">IF((FU218*(1+FU$5/Setup!$C$36)+IF($V219=2,N($F219),0))-BY219-DW219&lt;0.005,0,(FU218*(1+FU$5/Setup!$C$36)+IF($V219=2,N($F219),0))-BY219-DW219)</f>
        <v>0</v>
      </c>
      <c r="FV219" s="48" t="n">
        <f aca="false">IF((FV218*(1+FV$5/Setup!$C$36)+IF($V219=3,N($F219),0))-BZ219-DX219&lt;0.005,0,(FV218*(1+FV$5/Setup!$C$36)+IF($V219=3,N($F219),0))-BZ219-DX219)</f>
        <v>0</v>
      </c>
      <c r="FW219" s="48" t="n">
        <f aca="false">IF((FW218*(1+FW$5/Setup!$C$36)+IF($V219=4,N($F219),0))-CA219-DY219&lt;0.005,0,(FW218*(1+FW$5/Setup!$C$36)+IF($V219=4,N($F219),0))-CA219-DY219)</f>
        <v>0</v>
      </c>
      <c r="FX219" s="48" t="n">
        <f aca="false">IF((FX218*(1+FX$5/Setup!$C$36)+IF($V219=5,N($F219),0))-CB219-DZ219&lt;0.005,0,(FX218*(1+FX$5/Setup!$C$36)+IF($V219=5,N($F219),0))-CB219-DZ219)</f>
        <v>0</v>
      </c>
      <c r="FY219" s="48" t="n">
        <f aca="false">IF((FY218*(1+FY$5/Setup!$C$36)+IF($V219=6,N($F219),0))-CC219-EA219&lt;0.005,0,(FY218*(1+FY$5/Setup!$C$36)+IF($V219=6,N($F219),0))-CC219-EA219)</f>
        <v>0</v>
      </c>
      <c r="FZ219" s="48" t="n">
        <f aca="false">IF((FZ218*(1+FZ$5/Setup!$C$36)+IF($V219=7,N($F219),0))-CD219-EB219&lt;0.005,0,(FZ218*(1+FZ$5/Setup!$C$36)+IF($V219=7,N($F219),0))-CD219-EB219)</f>
        <v>0</v>
      </c>
      <c r="GA219" s="48" t="n">
        <f aca="false">IF((GA218*(1+GA$5/Setup!$C$36)+IF($V219=8,N($F219),0))-CE219-EC219&lt;0.005,0,(GA218*(1+GA$5/Setup!$C$36)+IF($V219=8,N($F219),0))-CE219-EC219)</f>
        <v>0</v>
      </c>
      <c r="GB219" s="48" t="n">
        <f aca="false">IF((GB218*(1+GB$5/Setup!$C$36)+IF($V219=9,N($F219),0))-CF219-ED219&lt;0.005,0,(GB218*(1+GB$5/Setup!$C$36)+IF($V219=9,N($F219),0))-CF219-ED219)</f>
        <v>0</v>
      </c>
      <c r="GC219" s="48" t="n">
        <f aca="false">IF((GC218*(1+GC$5/Setup!$C$36)+IF($V219=10,N($F219),0))-CG219-EE219&lt;0.005,0,(GC218*(1+GC$5/Setup!$C$36)+IF($V219=10,N($F219),0))-CG219-EE219)</f>
        <v>0</v>
      </c>
      <c r="GD219" s="48" t="n">
        <f aca="false">IF((GD218*(1+GD$5/Setup!$C$36)+IF($V219=11,N($F219),0))-CH219-EF219&lt;0.005,0,(GD218*(1+GD$5/Setup!$C$36)+IF($V219=11,N($F219),0))-CH219-EF219)</f>
        <v>0</v>
      </c>
      <c r="GE219" s="48" t="n">
        <f aca="false">IF((GE218*(1+GE$5/Setup!$C$36)+IF($V219=12,N($F219),0))-CI219-EG219&lt;0.005,0,(GE218*(1+GE$5/Setup!$C$36)+IF($V219=12,N($F219),0))-CI219-EG219)</f>
        <v>0</v>
      </c>
      <c r="GF219" s="48" t="n">
        <f aca="false">IF((GF218*(1+GF$5/Setup!$C$36)+IF($V219=13,N($F219),0))-CJ219-EH219&lt;0.005,0,(GF218*(1+GF$5/Setup!$C$36)+IF($V219=13,N($F219),0))-CJ219-EH219)</f>
        <v>0</v>
      </c>
      <c r="GG219" s="48" t="n">
        <f aca="false">IF((GG218*(1+GG$5/Setup!$C$36)+IF($V219=14,N($F219),0))-CK219-EI219&lt;0.005,0,(GG218*(1+GG$5/Setup!$C$36)+IF($V219=14,N($F219),0))-CK219-EI219)</f>
        <v>0</v>
      </c>
      <c r="GH219" s="48" t="n">
        <f aca="false">IF((GH218*(1+GH$5/Setup!$C$36)+IF($V219=15,N($F219),0))-CL219-EJ219&lt;0.005,0,(GH218*(1+GH$5/Setup!$C$36)+IF($V219=15,N($F219),0))-CL219-EJ219)</f>
        <v>0</v>
      </c>
      <c r="GI219" s="48" t="n">
        <f aca="false">IF((GI218*(1+GI$5/Setup!$C$36)+IF($V219=16,N($F219),0))-CM219-EK219&lt;0.005,0,(GI218*(1+GI$5/Setup!$C$36)+IF($V219=16,N($F219),0))-CM219-EK219)</f>
        <v>0</v>
      </c>
      <c r="GJ219" s="48" t="n">
        <f aca="false">IF((GJ218*(1+GJ$5/Setup!$C$36)+IF($V219=17,N($F219),0))-CN219-EL219&lt;0.005,0,(GJ218*(1+GJ$5/Setup!$C$36)+IF($V219=17,N($F219),0))-CN219-EL219)</f>
        <v>0</v>
      </c>
      <c r="GK219" s="48" t="n">
        <f aca="false">IF((GK218*(1+GK$5/Setup!$C$36)+IF($V219=18,N($F219),0))-CO219-EM219&lt;0.005,0,(GK218*(1+GK$5/Setup!$C$36)+IF($V219=18,N($F219),0))-CO219-EM219)</f>
        <v>0</v>
      </c>
      <c r="GL219" s="48" t="n">
        <f aca="false">IF((GL218*(1+GL$5/Setup!$C$36)+IF($V219=19,N($F219),0))-CP219-EN219&lt;0.005,0,(GL218*(1+GL$5/Setup!$C$36)+IF($V219=19,N($F219),0))-CP219-EN219)</f>
        <v>0</v>
      </c>
      <c r="GM219" s="48" t="n">
        <f aca="false">IF((GM218*(1+GM$5/Setup!$C$36)+IF($V219=20,N($F219),0))-CQ219-EO219&lt;0.005,0,(GM218*(1+GM$5/Setup!$C$36)+IF($V219=20,N($F219),0))-CQ219-EO219)</f>
        <v>0</v>
      </c>
      <c r="GN219" s="48" t="n">
        <f aca="false">IF((GN218*(1+GN$5/Setup!$C$36)+IF($V219=21,N($F219),0))-CR219-EP219&lt;0.005,0,(GN218*(1+GN$5/Setup!$C$36)+IF($V219=21,N($F219),0))-CR219-EP219)</f>
        <v>0</v>
      </c>
      <c r="GO219" s="48" t="n">
        <f aca="false">IF((GO218*(1+GO$5/Setup!$C$36)+IF($V219=22,N($F219),0))-CS219-EQ219&lt;0.005,0,(GO218*(1+GO$5/Setup!$C$36)+IF($V219=22,N($F219),0))-CS219-EQ219)</f>
        <v>0</v>
      </c>
      <c r="GP219" s="48" t="n">
        <f aca="false">IF((GP218*(1+GP$5/Setup!$C$36)+IF($V219=23,N($F219),0))-CT219-ER219&lt;0.005,0,(GP218*(1+GP$5/Setup!$C$36)+IF($V219=23,N($F219),0))-CT219-ER219)</f>
        <v>0</v>
      </c>
      <c r="GQ219" s="48" t="n">
        <f aca="false">IF((GQ218*(1+GQ$5/Setup!$C$36)+IF($V219=24,N($F219),0))-CU219-ES219&lt;0.005,0,(GQ218*(1+GQ$5/Setup!$C$36)+IF($V219=24,N($F219),0))-CU219-ES219)</f>
        <v>0</v>
      </c>
      <c r="GR219" s="48" t="n">
        <f aca="false">IF((GR218*(1+GR$5/Setup!$C$36)+IF($V219=25,N($F219),0))-CV219-ET219&lt;0.005,0,(GR218*(1+GR$5/Setup!$C$36)+IF($V219=25,N($F219),0))-CV219-ET219)</f>
        <v>0</v>
      </c>
      <c r="GS219" s="48" t="n">
        <f aca="false">IF((GS218*(1+GS$5/Setup!$C$36)+IF($V219=26,N($F219),0))-CW219-EU219&lt;0.005,0,(GS218*(1+GS$5/Setup!$C$36)+IF($V219=26,N($F219),0))-CW219-EU219)</f>
        <v>0</v>
      </c>
      <c r="GT219" s="48" t="n">
        <f aca="false">IF((GT218*(1+GT$5/Setup!$C$36)+IF($V219=27,N($F219),0))-CX219-EV219&lt;0.005,0,(GT218*(1+GT$5/Setup!$C$36)+IF($V219=27,N($F219),0))-CX219-EV219)</f>
        <v>0</v>
      </c>
      <c r="GU219" s="48" t="n">
        <f aca="false">IF((GU218*(1+GU$5/Setup!$C$36)+IF($V219=28,N($F219),0))-CY219-EW219&lt;0.005,0,(GU218*(1+GU$5/Setup!$C$36)+IF($V219=28,N($F219),0))-CY219-EW219)</f>
        <v>0</v>
      </c>
      <c r="GV219" s="48" t="n">
        <f aca="false">IF((GV218*(1+GV$5/Setup!$C$36)+IF($V219=29,N($F219),0))-CZ219-EX219&lt;0.005,0,(GV218*(1+GV$5/Setup!$C$36)+IF($V219=29,N($F219),0))-CZ219-EX219)</f>
        <v>0</v>
      </c>
      <c r="GW219" s="48" t="n">
        <f aca="false">IF((GW218*(1+GW$5/Setup!$C$36)+IF($V219=30,N($F219),0))-DA219-EY219&lt;0.005,0,(GW218*(1+GW$5/Setup!$C$36)+IF($V219=30,N($F219),0))-DA219-EY219)</f>
        <v>0</v>
      </c>
      <c r="GX219" s="48" t="n">
        <f aca="false">IF((GX218*(1+GX$5/Setup!$C$36)+IF($V219=31,N($F219),0))-DB219-EZ219&lt;0.005,0,(GX218*(1+GX$5/Setup!$C$36)+IF($V219=31,N($F219),0))-DB219-EZ219)</f>
        <v>0</v>
      </c>
      <c r="GY219" s="48" t="n">
        <f aca="false">IF((GY218*(1+GY$5/Setup!$C$36)+IF($V219=32,N($F219),0))-DC219-FA219&lt;0.005,0,(GY218*(1+GY$5/Setup!$C$36)+IF($V219=32,N($F219),0))-DC219-FA219)</f>
        <v>0</v>
      </c>
      <c r="GZ219" s="48" t="n">
        <f aca="false">IF((GZ218*(1+GZ$5/Setup!$C$36)+IF($V219=33,N($F219),0))-DD219-FB219&lt;0.005,0,(GZ218*(1+GZ$5/Setup!$C$36)+IF($V219=33,N($F219),0))-DD219-FB219)</f>
        <v>0</v>
      </c>
      <c r="HA219" s="48" t="n">
        <f aca="false">IF((HA218*(1+HA$5/Setup!$C$36)+IF($V219=34,N($F219),0))-DE219-FC219&lt;0.005,0,(HA218*(1+HA$5/Setup!$C$36)+IF($V219=34,N($F219),0))-DE219-FC219)</f>
        <v>0</v>
      </c>
      <c r="HB219" s="48" t="n">
        <f aca="false">IF((HB218*(1+HB$5/Setup!$C$36)+IF($V219=35,N($F219),0))-DF219-FD219&lt;0.005,0,(HB218*(1+HB$5/Setup!$C$36)+IF($V219=35,N($F219),0))-DF219-FD219)</f>
        <v>0</v>
      </c>
      <c r="HC219" s="48" t="n">
        <f aca="false">IF((HC218*(1+HC$5/Setup!$C$36)+IF($V219=36,N($F219),0))-DG219-FE219&lt;0.005,0,(HC218*(1+HC$5/Setup!$C$36)+IF($V219=36,N($F219),0))-DG219-FE219)</f>
        <v>0</v>
      </c>
      <c r="HD219" s="48" t="n">
        <f aca="false">IF((HD218*(1+HD$5/Setup!$C$36)+IF($V219=37,N($F219),0))-DH219-FF219&lt;0.005,0,(HD218*(1+HD$5/Setup!$C$36)+IF($V219=37,N($F219),0))-DH219-FF219)</f>
        <v>0</v>
      </c>
      <c r="HE219" s="48" t="n">
        <f aca="false">IF((HE218*(1+HE$5/Setup!$C$36)+IF($V219=38,N($F219),0))-DI219-FG219&lt;0.005,0,(HE218*(1+HE$5/Setup!$C$36)+IF($V219=38,N($F219),0))-DI219-FG219)</f>
        <v>0</v>
      </c>
      <c r="HF219" s="48" t="n">
        <f aca="false">IF((HF218*(1+HF$5/Setup!$C$36)+IF($V219=39,N($F219),0))-DJ219-FH219&lt;0.005,0,(HF218*(1+HF$5/Setup!$C$36)+IF($V219=39,N($F219),0))-DJ219-FH219)</f>
        <v>0</v>
      </c>
      <c r="HG219" s="48" t="n">
        <f aca="false">IF((HG218*(1+HG$5/Setup!$C$36)+IF($V219=40,N($F219),0))-DK219-FI219&lt;0.005,0,(HG218*(1+HG$5/Setup!$C$36)+IF($V219=40,N($F219),0))-DK219-FI219)</f>
        <v>0</v>
      </c>
      <c r="HH219" s="48" t="n">
        <f aca="false">IF((HH218*(1+HH$5/Setup!$C$36)+IF($V219=41,N($F219),0))-DL219-FJ219&lt;0.005,0,(HH218*(1+HH$5/Setup!$C$36)+IF($V219=41,N($F219),0))-DL219-FJ219)</f>
        <v>0</v>
      </c>
      <c r="HI219" s="48" t="n">
        <f aca="false">IF((HI218*(1+HI$5/Setup!$C$36)+IF($V219=42,N($F219),0))-DM219-FK219&lt;0.005,0,(HI218*(1+HI$5/Setup!$C$36)+IF($V219=42,N($F219),0))-DM219-FK219)</f>
        <v>0</v>
      </c>
      <c r="HJ219" s="48" t="n">
        <f aca="false">IF((HJ218*(1+HJ$5/Setup!$C$36)+IF($V219=43,N($F219),0))-DN219-FL219&lt;0.005,0,(HJ218*(1+HJ$5/Setup!$C$36)+IF($V219=43,N($F219),0))-DN219-FL219)</f>
        <v>0</v>
      </c>
      <c r="HK219" s="48" t="n">
        <f aca="false">IF((HK218*(1+HK$5/Setup!$C$36)+IF($V219=44,N($F219),0))-DO219-FM219&lt;0.005,0,(HK218*(1+HK$5/Setup!$C$36)+IF($V219=44,N($F219),0))-DO219-FM219)</f>
        <v>0</v>
      </c>
      <c r="HL219" s="48" t="n">
        <f aca="false">IF((HL218*(1+HL$5/Setup!$C$36)+IF($V219=45,N($F219),0))-DP219-FN219&lt;0.005,0,(HL218*(1+HL$5/Setup!$C$36)+IF($V219=45,N($F219),0))-DP219-FN219)</f>
        <v>0</v>
      </c>
      <c r="HM219" s="48" t="n">
        <f aca="false">IF((HM218*(1+HM$5/Setup!$C$36)+IF($V219=46,N($F219),0))-DQ219-FO219&lt;0.005,0,(HM218*(1+HM$5/Setup!$C$36)+IF($V219=46,N($F219),0))-DQ219-FO219)</f>
        <v>0</v>
      </c>
      <c r="HN219" s="48" t="n">
        <f aca="false">IF((HN218*(1+HN$5/Setup!$C$36)+IF($V219=47,N($F219),0))-DR219-FP219&lt;0.005,0,(HN218*(1+HN$5/Setup!$C$36)+IF($V219=47,N($F219),0))-DR219-FP219)</f>
        <v>0</v>
      </c>
      <c r="HO219" s="48" t="n">
        <f aca="false">IF((HO218*(1+HO$5/Setup!$C$36)+IF($V219=48,N($F219),0))-DS219-FQ219&lt;0.005,0,(HO218*(1+HO$5/Setup!$C$36)+IF($V219=48,N($F219),0))-DS219-FQ219)</f>
        <v>0</v>
      </c>
      <c r="HP219" s="48" t="n">
        <f aca="false">IF((HP218*(1+HP$5/Setup!$C$36)+IF($V219=49,N($F219),0))-DT219-FR219&lt;0.005,0,(HP218*(1+HP$5/Setup!$C$36)+IF($V219=49,N($F219),0))-DT219-FR219)</f>
        <v>0</v>
      </c>
      <c r="HQ219" s="48" t="n">
        <f aca="false">IF((HQ218*(1+HQ$5/Setup!$C$36)+IF($V219=50,N($F219),0))-DU219-FS219&lt;0.005,0,(HQ218*(1+HQ$5/Setup!$C$36)+IF($V219=50,N($F219),0))-DU219-FS219)</f>
        <v>0</v>
      </c>
    </row>
    <row r="220" customFormat="false" ht="15" hidden="false" customHeight="false" outlineLevel="0" collapsed="false">
      <c r="A220" s="44" t="n">
        <v>212</v>
      </c>
      <c r="B220" s="45" t="n">
        <f aca="false">IF(Setup!$C$7="Every month",EDATE(Setup!$C$8,($A220-1)),IF(Setup!$C$7="Twice a month",DATE(YEAR(Setup!$C$8),MONTH(Setup!$C$8)+INT((($A220-1)+Setup!$C$41)/2),MIN(IF(MOD(($A220-1)+Setup!$C$41,2)=0,Setup!$C$39,Setup!$C$40),DAY(EOMONTH(DATE(YEAR(Setup!$C$8),MONTH(Setup!$C$8)+INT((($A220-1)+Setup!$C$41)/2),1),0)))),Setup!$C$8+($A220-1)*IF(Setup!$C$7="Every week",7,14)))</f>
        <v>49279</v>
      </c>
      <c r="C220" s="45" t="n">
        <f aca="false">IF(Setup!$C$7="Every month",EDATE(Setup!$C$8,$A220),IF(Setup!$C$7="Twice a month",DATE(YEAR(Setup!$C$8),MONTH(Setup!$C$8)+INT(($A220+Setup!$C$41)/2),MIN(IF(MOD($A220+Setup!$C$41,2)=0,Setup!$C$39,Setup!$C$40),DAY(EOMONTH(DATE(YEAR(Setup!$C$8),MONTH(Setup!$C$8)+INT(($A220+Setup!$C$41)/2),1),0)))),Setup!$C$8+$A220*IF(Setup!$C$7="Every week",7,14)))</f>
        <v>49293</v>
      </c>
      <c r="D220" s="46"/>
      <c r="E220" s="47"/>
      <c r="F220" s="47"/>
      <c r="G220" s="47"/>
      <c r="H220" s="47"/>
      <c r="I220" s="48" t="n">
        <f aca="false">N(Setup!$C$11)+N(E220)</f>
        <v>100</v>
      </c>
      <c r="J220" s="48" t="n">
        <f aca="false">MIN(Setup!$C$37,MAX(I220,0))</f>
        <v>9.23076923076923</v>
      </c>
      <c r="K220" s="48" t="n">
        <f aca="false">MIN(MAX(N(Setup!$C$14)-L219,0),MAX(I220-J220,0))</f>
        <v>0</v>
      </c>
      <c r="L220" s="48" t="n">
        <f aca="false">L219+K220-N(G220)</f>
        <v>500</v>
      </c>
      <c r="M220" s="48" t="n">
        <f aca="false">M219+J220-N(H220)</f>
        <v>1956.92307692308</v>
      </c>
      <c r="N220" s="48" t="n">
        <f aca="false">SUM(BX220:DU220)</f>
        <v>0</v>
      </c>
      <c r="O220" s="48" t="n">
        <f aca="false">SUM(Z220:BW220)-N220</f>
        <v>25</v>
      </c>
      <c r="P220" s="48" t="n">
        <f aca="false">MAX(I220-J220-K220,0)+O220</f>
        <v>115.769230769231</v>
      </c>
      <c r="Q220" s="48" t="n">
        <f aca="false">SUM(DV220:FS220)</f>
        <v>0</v>
      </c>
      <c r="R220" s="49" t="n">
        <f aca="false">N220+J220+K220+Q220</f>
        <v>9.23076923076923</v>
      </c>
      <c r="S220" s="48" t="n">
        <f aca="false">T220-T219-N(F220)+N220+Q220</f>
        <v>0</v>
      </c>
      <c r="T220" s="49" t="n">
        <f aca="false">SUM(FT220:HQ220)</f>
        <v>0</v>
      </c>
      <c r="U220" s="44" t="str">
        <f aca="false">IF(T219&lt;0.005,"",INDEX(Helpers!$C$2:$C$51,IF(_xlfn.MINIFS($DV$6:$FS$6,DV220:FS220,"&gt;0.005")=0,V220,_xlfn.MINIFS($DV$6:$FS$6,DV220:FS220,"&gt;0.005"))))</f>
        <v/>
      </c>
      <c r="V220" s="44" t="n">
        <f aca="false">IF(_xlfn.MINIFS($FT$6:$HQ$6,FT219:HQ219,"&gt;0.005")=0,1,_xlfn.MINIFS($FT$6:$HQ$6,FT219:HQ219,"&gt;0.005"))</f>
        <v>1</v>
      </c>
      <c r="W220" s="44" t="n">
        <f aca="false">IF(AND(D220&lt;&gt;"Paid",T219&gt;0.005),1,0)</f>
        <v>0</v>
      </c>
      <c r="X220" s="48" t="n">
        <f aca="false">SUMPRODUCT(((Helpers!$G$2:$G$51*(1+(Helpers!$D$2:$D$51+0.000000001)/12)^(($B220-Setup!$C$8)/(365.25/12))-Helpers!$E$2:$E$51*((1+(Helpers!$D$2:$D$51+0.000000001)/12)^(($B220-Setup!$C$8)/(365.25/12))-1)/((Helpers!$D$2:$D$51+0.000000001)/12))&gt;0)*(Helpers!$G$2:$G$51*(1+(Helpers!$D$2:$D$51+0.000000001)/12)^(($B220-Setup!$C$8)/(365.25/12))-Helpers!$E$2:$E$51*((1+(Helpers!$D$2:$D$51+0.000000001)/12)^(($B220-Setup!$C$8)/(365.25/12))-1)/((Helpers!$D$2:$D$51+0.000000001)/12)))</f>
        <v>0</v>
      </c>
      <c r="Y220" s="48"/>
      <c r="Z220" s="48" t="n">
        <f aca="false">IF(OR(N(Z$5)=0,Z$6=""),0,Z$5*((DATE(YEAR($B220),MONTH($B220),MIN(Z$6,DAY(EOMONTH($B220,0))))&gt;=$B220)*(DATE(YEAR($B220),MONTH($B220),MIN(Z$6,DAY(EOMONTH($B220,0))))&lt;$C220)+(DATE(YEAR($B220),MONTH($B220)+1,MIN(Z$6,DAY(EOMONTH($B220,1))))&gt;=$B220)*(DATE(YEAR($B220),MONTH($B220)+1,MIN(Z$6,DAY(EOMONTH($B220,1))))&lt;$C220)))</f>
        <v>25</v>
      </c>
      <c r="AA220" s="48" t="n">
        <f aca="false">IF(OR(N(AA$5)=0,AA$6=""),0,AA$5*((DATE(YEAR($B220),MONTH($B220),MIN(AA$6,DAY(EOMONTH($B220,0))))&gt;=$B220)*(DATE(YEAR($B220),MONTH($B220),MIN(AA$6,DAY(EOMONTH($B220,0))))&lt;$C220)+(DATE(YEAR($B220),MONTH($B220)+1,MIN(AA$6,DAY(EOMONTH($B220,1))))&gt;=$B220)*(DATE(YEAR($B220),MONTH($B220)+1,MIN(AA$6,DAY(EOMONTH($B220,1))))&lt;$C220)))</f>
        <v>0</v>
      </c>
      <c r="AB220" s="48" t="n">
        <f aca="false">IF(OR(N(AB$5)=0,AB$6=""),0,AB$5*((DATE(YEAR($B220),MONTH($B220),MIN(AB$6,DAY(EOMONTH($B220,0))))&gt;=$B220)*(DATE(YEAR($B220),MONTH($B220),MIN(AB$6,DAY(EOMONTH($B220,0))))&lt;$C220)+(DATE(YEAR($B220),MONTH($B220)+1,MIN(AB$6,DAY(EOMONTH($B220,1))))&gt;=$B220)*(DATE(YEAR($B220),MONTH($B220)+1,MIN(AB$6,DAY(EOMONTH($B220,1))))&lt;$C220)))</f>
        <v>0</v>
      </c>
      <c r="AC220" s="48" t="n">
        <f aca="false">IF(OR(N(AC$5)=0,AC$6=""),0,AC$5*((DATE(YEAR($B220),MONTH($B220),MIN(AC$6,DAY(EOMONTH($B220,0))))&gt;=$B220)*(DATE(YEAR($B220),MONTH($B220),MIN(AC$6,DAY(EOMONTH($B220,0))))&lt;$C220)+(DATE(YEAR($B220),MONTH($B220)+1,MIN(AC$6,DAY(EOMONTH($B220,1))))&gt;=$B220)*(DATE(YEAR($B220),MONTH($B220)+1,MIN(AC$6,DAY(EOMONTH($B220,1))))&lt;$C220)))</f>
        <v>0</v>
      </c>
      <c r="AD220" s="48" t="n">
        <f aca="false">IF(OR(N(AD$5)=0,AD$6=""),0,AD$5*((DATE(YEAR($B220),MONTH($B220),MIN(AD$6,DAY(EOMONTH($B220,0))))&gt;=$B220)*(DATE(YEAR($B220),MONTH($B220),MIN(AD$6,DAY(EOMONTH($B220,0))))&lt;$C220)+(DATE(YEAR($B220),MONTH($B220)+1,MIN(AD$6,DAY(EOMONTH($B220,1))))&gt;=$B220)*(DATE(YEAR($B220),MONTH($B220)+1,MIN(AD$6,DAY(EOMONTH($B220,1))))&lt;$C220)))</f>
        <v>0</v>
      </c>
      <c r="AE220" s="48" t="n">
        <f aca="false">IF(OR(N(AE$5)=0,AE$6=""),0,AE$5*((DATE(YEAR($B220),MONTH($B220),MIN(AE$6,DAY(EOMONTH($B220,0))))&gt;=$B220)*(DATE(YEAR($B220),MONTH($B220),MIN(AE$6,DAY(EOMONTH($B220,0))))&lt;$C220)+(DATE(YEAR($B220),MONTH($B220)+1,MIN(AE$6,DAY(EOMONTH($B220,1))))&gt;=$B220)*(DATE(YEAR($B220),MONTH($B220)+1,MIN(AE$6,DAY(EOMONTH($B220,1))))&lt;$C220)))</f>
        <v>0</v>
      </c>
      <c r="AF220" s="48" t="n">
        <f aca="false">IF(OR(N(AF$5)=0,AF$6=""),0,AF$5*((DATE(YEAR($B220),MONTH($B220),MIN(AF$6,DAY(EOMONTH($B220,0))))&gt;=$B220)*(DATE(YEAR($B220),MONTH($B220),MIN(AF$6,DAY(EOMONTH($B220,0))))&lt;$C220)+(DATE(YEAR($B220),MONTH($B220)+1,MIN(AF$6,DAY(EOMONTH($B220,1))))&gt;=$B220)*(DATE(YEAR($B220),MONTH($B220)+1,MIN(AF$6,DAY(EOMONTH($B220,1))))&lt;$C220)))</f>
        <v>0</v>
      </c>
      <c r="AG220" s="48" t="n">
        <f aca="false">IF(OR(N(AG$5)=0,AG$6=""),0,AG$5*((DATE(YEAR($B220),MONTH($B220),MIN(AG$6,DAY(EOMONTH($B220,0))))&gt;=$B220)*(DATE(YEAR($B220),MONTH($B220),MIN(AG$6,DAY(EOMONTH($B220,0))))&lt;$C220)+(DATE(YEAR($B220),MONTH($B220)+1,MIN(AG$6,DAY(EOMONTH($B220,1))))&gt;=$B220)*(DATE(YEAR($B220),MONTH($B220)+1,MIN(AG$6,DAY(EOMONTH($B220,1))))&lt;$C220)))</f>
        <v>0</v>
      </c>
      <c r="AH220" s="48" t="n">
        <f aca="false">IF(OR(N(AH$5)=0,AH$6=""),0,AH$5*((DATE(YEAR($B220),MONTH($B220),MIN(AH$6,DAY(EOMONTH($B220,0))))&gt;=$B220)*(DATE(YEAR($B220),MONTH($B220),MIN(AH$6,DAY(EOMONTH($B220,0))))&lt;$C220)+(DATE(YEAR($B220),MONTH($B220)+1,MIN(AH$6,DAY(EOMONTH($B220,1))))&gt;=$B220)*(DATE(YEAR($B220),MONTH($B220)+1,MIN(AH$6,DAY(EOMONTH($B220,1))))&lt;$C220)))</f>
        <v>0</v>
      </c>
      <c r="AI220" s="48" t="n">
        <f aca="false">IF(OR(N(AI$5)=0,AI$6=""),0,AI$5*((DATE(YEAR($B220),MONTH($B220),MIN(AI$6,DAY(EOMONTH($B220,0))))&gt;=$B220)*(DATE(YEAR($B220),MONTH($B220),MIN(AI$6,DAY(EOMONTH($B220,0))))&lt;$C220)+(DATE(YEAR($B220),MONTH($B220)+1,MIN(AI$6,DAY(EOMONTH($B220,1))))&gt;=$B220)*(DATE(YEAR($B220),MONTH($B220)+1,MIN(AI$6,DAY(EOMONTH($B220,1))))&lt;$C220)))</f>
        <v>0</v>
      </c>
      <c r="AJ220" s="48" t="n">
        <f aca="false">IF(OR(N(AJ$5)=0,AJ$6=""),0,AJ$5*((DATE(YEAR($B220),MONTH($B220),MIN(AJ$6,DAY(EOMONTH($B220,0))))&gt;=$B220)*(DATE(YEAR($B220),MONTH($B220),MIN(AJ$6,DAY(EOMONTH($B220,0))))&lt;$C220)+(DATE(YEAR($B220),MONTH($B220)+1,MIN(AJ$6,DAY(EOMONTH($B220,1))))&gt;=$B220)*(DATE(YEAR($B220),MONTH($B220)+1,MIN(AJ$6,DAY(EOMONTH($B220,1))))&lt;$C220)))</f>
        <v>0</v>
      </c>
      <c r="AK220" s="48" t="n">
        <f aca="false">IF(OR(N(AK$5)=0,AK$6=""),0,AK$5*((DATE(YEAR($B220),MONTH($B220),MIN(AK$6,DAY(EOMONTH($B220,0))))&gt;=$B220)*(DATE(YEAR($B220),MONTH($B220),MIN(AK$6,DAY(EOMONTH($B220,0))))&lt;$C220)+(DATE(YEAR($B220),MONTH($B220)+1,MIN(AK$6,DAY(EOMONTH($B220,1))))&gt;=$B220)*(DATE(YEAR($B220),MONTH($B220)+1,MIN(AK$6,DAY(EOMONTH($B220,1))))&lt;$C220)))</f>
        <v>0</v>
      </c>
      <c r="AL220" s="48" t="n">
        <f aca="false">IF(OR(N(AL$5)=0,AL$6=""),0,AL$5*((DATE(YEAR($B220),MONTH($B220),MIN(AL$6,DAY(EOMONTH($B220,0))))&gt;=$B220)*(DATE(YEAR($B220),MONTH($B220),MIN(AL$6,DAY(EOMONTH($B220,0))))&lt;$C220)+(DATE(YEAR($B220),MONTH($B220)+1,MIN(AL$6,DAY(EOMONTH($B220,1))))&gt;=$B220)*(DATE(YEAR($B220),MONTH($B220)+1,MIN(AL$6,DAY(EOMONTH($B220,1))))&lt;$C220)))</f>
        <v>0</v>
      </c>
      <c r="AM220" s="48" t="n">
        <f aca="false">IF(OR(N(AM$5)=0,AM$6=""),0,AM$5*((DATE(YEAR($B220),MONTH($B220),MIN(AM$6,DAY(EOMONTH($B220,0))))&gt;=$B220)*(DATE(YEAR($B220),MONTH($B220),MIN(AM$6,DAY(EOMONTH($B220,0))))&lt;$C220)+(DATE(YEAR($B220),MONTH($B220)+1,MIN(AM$6,DAY(EOMONTH($B220,1))))&gt;=$B220)*(DATE(YEAR($B220),MONTH($B220)+1,MIN(AM$6,DAY(EOMONTH($B220,1))))&lt;$C220)))</f>
        <v>0</v>
      </c>
      <c r="AN220" s="48" t="n">
        <f aca="false">IF(OR(N(AN$5)=0,AN$6=""),0,AN$5*((DATE(YEAR($B220),MONTH($B220),MIN(AN$6,DAY(EOMONTH($B220,0))))&gt;=$B220)*(DATE(YEAR($B220),MONTH($B220),MIN(AN$6,DAY(EOMONTH($B220,0))))&lt;$C220)+(DATE(YEAR($B220),MONTH($B220)+1,MIN(AN$6,DAY(EOMONTH($B220,1))))&gt;=$B220)*(DATE(YEAR($B220),MONTH($B220)+1,MIN(AN$6,DAY(EOMONTH($B220,1))))&lt;$C220)))</f>
        <v>0</v>
      </c>
      <c r="AO220" s="48" t="n">
        <f aca="false">IF(OR(N(AO$5)=0,AO$6=""),0,AO$5*((DATE(YEAR($B220),MONTH($B220),MIN(AO$6,DAY(EOMONTH($B220,0))))&gt;=$B220)*(DATE(YEAR($B220),MONTH($B220),MIN(AO$6,DAY(EOMONTH($B220,0))))&lt;$C220)+(DATE(YEAR($B220),MONTH($B220)+1,MIN(AO$6,DAY(EOMONTH($B220,1))))&gt;=$B220)*(DATE(YEAR($B220),MONTH($B220)+1,MIN(AO$6,DAY(EOMONTH($B220,1))))&lt;$C220)))</f>
        <v>0</v>
      </c>
      <c r="AP220" s="48" t="n">
        <f aca="false">IF(OR(N(AP$5)=0,AP$6=""),0,AP$5*((DATE(YEAR($B220),MONTH($B220),MIN(AP$6,DAY(EOMONTH($B220,0))))&gt;=$B220)*(DATE(YEAR($B220),MONTH($B220),MIN(AP$6,DAY(EOMONTH($B220,0))))&lt;$C220)+(DATE(YEAR($B220),MONTH($B220)+1,MIN(AP$6,DAY(EOMONTH($B220,1))))&gt;=$B220)*(DATE(YEAR($B220),MONTH($B220)+1,MIN(AP$6,DAY(EOMONTH($B220,1))))&lt;$C220)))</f>
        <v>0</v>
      </c>
      <c r="AQ220" s="48" t="n">
        <f aca="false">IF(OR(N(AQ$5)=0,AQ$6=""),0,AQ$5*((DATE(YEAR($B220),MONTH($B220),MIN(AQ$6,DAY(EOMONTH($B220,0))))&gt;=$B220)*(DATE(YEAR($B220),MONTH($B220),MIN(AQ$6,DAY(EOMONTH($B220,0))))&lt;$C220)+(DATE(YEAR($B220),MONTH($B220)+1,MIN(AQ$6,DAY(EOMONTH($B220,1))))&gt;=$B220)*(DATE(YEAR($B220),MONTH($B220)+1,MIN(AQ$6,DAY(EOMONTH($B220,1))))&lt;$C220)))</f>
        <v>0</v>
      </c>
      <c r="AR220" s="48" t="n">
        <f aca="false">IF(OR(N(AR$5)=0,AR$6=""),0,AR$5*((DATE(YEAR($B220),MONTH($B220),MIN(AR$6,DAY(EOMONTH($B220,0))))&gt;=$B220)*(DATE(YEAR($B220),MONTH($B220),MIN(AR$6,DAY(EOMONTH($B220,0))))&lt;$C220)+(DATE(YEAR($B220),MONTH($B220)+1,MIN(AR$6,DAY(EOMONTH($B220,1))))&gt;=$B220)*(DATE(YEAR($B220),MONTH($B220)+1,MIN(AR$6,DAY(EOMONTH($B220,1))))&lt;$C220)))</f>
        <v>0</v>
      </c>
      <c r="AS220" s="48" t="n">
        <f aca="false">IF(OR(N(AS$5)=0,AS$6=""),0,AS$5*((DATE(YEAR($B220),MONTH($B220),MIN(AS$6,DAY(EOMONTH($B220,0))))&gt;=$B220)*(DATE(YEAR($B220),MONTH($B220),MIN(AS$6,DAY(EOMONTH($B220,0))))&lt;$C220)+(DATE(YEAR($B220),MONTH($B220)+1,MIN(AS$6,DAY(EOMONTH($B220,1))))&gt;=$B220)*(DATE(YEAR($B220),MONTH($B220)+1,MIN(AS$6,DAY(EOMONTH($B220,1))))&lt;$C220)))</f>
        <v>0</v>
      </c>
      <c r="AT220" s="48" t="n">
        <f aca="false">IF(OR(N(AT$5)=0,AT$6=""),0,AT$5*((DATE(YEAR($B220),MONTH($B220),MIN(AT$6,DAY(EOMONTH($B220,0))))&gt;=$B220)*(DATE(YEAR($B220),MONTH($B220),MIN(AT$6,DAY(EOMONTH($B220,0))))&lt;$C220)+(DATE(YEAR($B220),MONTH($B220)+1,MIN(AT$6,DAY(EOMONTH($B220,1))))&gt;=$B220)*(DATE(YEAR($B220),MONTH($B220)+1,MIN(AT$6,DAY(EOMONTH($B220,1))))&lt;$C220)))</f>
        <v>0</v>
      </c>
      <c r="AU220" s="48" t="n">
        <f aca="false">IF(OR(N(AU$5)=0,AU$6=""),0,AU$5*((DATE(YEAR($B220),MONTH($B220),MIN(AU$6,DAY(EOMONTH($B220,0))))&gt;=$B220)*(DATE(YEAR($B220),MONTH($B220),MIN(AU$6,DAY(EOMONTH($B220,0))))&lt;$C220)+(DATE(YEAR($B220),MONTH($B220)+1,MIN(AU$6,DAY(EOMONTH($B220,1))))&gt;=$B220)*(DATE(YEAR($B220),MONTH($B220)+1,MIN(AU$6,DAY(EOMONTH($B220,1))))&lt;$C220)))</f>
        <v>0</v>
      </c>
      <c r="AV220" s="48" t="n">
        <f aca="false">IF(OR(N(AV$5)=0,AV$6=""),0,AV$5*((DATE(YEAR($B220),MONTH($B220),MIN(AV$6,DAY(EOMONTH($B220,0))))&gt;=$B220)*(DATE(YEAR($B220),MONTH($B220),MIN(AV$6,DAY(EOMONTH($B220,0))))&lt;$C220)+(DATE(YEAR($B220),MONTH($B220)+1,MIN(AV$6,DAY(EOMONTH($B220,1))))&gt;=$B220)*(DATE(YEAR($B220),MONTH($B220)+1,MIN(AV$6,DAY(EOMONTH($B220,1))))&lt;$C220)))</f>
        <v>0</v>
      </c>
      <c r="AW220" s="48" t="n">
        <f aca="false">IF(OR(N(AW$5)=0,AW$6=""),0,AW$5*((DATE(YEAR($B220),MONTH($B220),MIN(AW$6,DAY(EOMONTH($B220,0))))&gt;=$B220)*(DATE(YEAR($B220),MONTH($B220),MIN(AW$6,DAY(EOMONTH($B220,0))))&lt;$C220)+(DATE(YEAR($B220),MONTH($B220)+1,MIN(AW$6,DAY(EOMONTH($B220,1))))&gt;=$B220)*(DATE(YEAR($B220),MONTH($B220)+1,MIN(AW$6,DAY(EOMONTH($B220,1))))&lt;$C220)))</f>
        <v>0</v>
      </c>
      <c r="AX220" s="48" t="n">
        <f aca="false">IF(OR(N(AX$5)=0,AX$6=""),0,AX$5*((DATE(YEAR($B220),MONTH($B220),MIN(AX$6,DAY(EOMONTH($B220,0))))&gt;=$B220)*(DATE(YEAR($B220),MONTH($B220),MIN(AX$6,DAY(EOMONTH($B220,0))))&lt;$C220)+(DATE(YEAR($B220),MONTH($B220)+1,MIN(AX$6,DAY(EOMONTH($B220,1))))&gt;=$B220)*(DATE(YEAR($B220),MONTH($B220)+1,MIN(AX$6,DAY(EOMONTH($B220,1))))&lt;$C220)))</f>
        <v>0</v>
      </c>
      <c r="AY220" s="48" t="n">
        <f aca="false">IF(OR(N(AY$5)=0,AY$6=""),0,AY$5*((DATE(YEAR($B220),MONTH($B220),MIN(AY$6,DAY(EOMONTH($B220,0))))&gt;=$B220)*(DATE(YEAR($B220),MONTH($B220),MIN(AY$6,DAY(EOMONTH($B220,0))))&lt;$C220)+(DATE(YEAR($B220),MONTH($B220)+1,MIN(AY$6,DAY(EOMONTH($B220,1))))&gt;=$B220)*(DATE(YEAR($B220),MONTH($B220)+1,MIN(AY$6,DAY(EOMONTH($B220,1))))&lt;$C220)))</f>
        <v>0</v>
      </c>
      <c r="AZ220" s="48" t="n">
        <f aca="false">IF(OR(N(AZ$5)=0,AZ$6=""),0,AZ$5*((DATE(YEAR($B220),MONTH($B220),MIN(AZ$6,DAY(EOMONTH($B220,0))))&gt;=$B220)*(DATE(YEAR($B220),MONTH($B220),MIN(AZ$6,DAY(EOMONTH($B220,0))))&lt;$C220)+(DATE(YEAR($B220),MONTH($B220)+1,MIN(AZ$6,DAY(EOMONTH($B220,1))))&gt;=$B220)*(DATE(YEAR($B220),MONTH($B220)+1,MIN(AZ$6,DAY(EOMONTH($B220,1))))&lt;$C220)))</f>
        <v>0</v>
      </c>
      <c r="BA220" s="48" t="n">
        <f aca="false">IF(OR(N(BA$5)=0,BA$6=""),0,BA$5*((DATE(YEAR($B220),MONTH($B220),MIN(BA$6,DAY(EOMONTH($B220,0))))&gt;=$B220)*(DATE(YEAR($B220),MONTH($B220),MIN(BA$6,DAY(EOMONTH($B220,0))))&lt;$C220)+(DATE(YEAR($B220),MONTH($B220)+1,MIN(BA$6,DAY(EOMONTH($B220,1))))&gt;=$B220)*(DATE(YEAR($B220),MONTH($B220)+1,MIN(BA$6,DAY(EOMONTH($B220,1))))&lt;$C220)))</f>
        <v>0</v>
      </c>
      <c r="BB220" s="48" t="n">
        <f aca="false">IF(OR(N(BB$5)=0,BB$6=""),0,BB$5*((DATE(YEAR($B220),MONTH($B220),MIN(BB$6,DAY(EOMONTH($B220,0))))&gt;=$B220)*(DATE(YEAR($B220),MONTH($B220),MIN(BB$6,DAY(EOMONTH($B220,0))))&lt;$C220)+(DATE(YEAR($B220),MONTH($B220)+1,MIN(BB$6,DAY(EOMONTH($B220,1))))&gt;=$B220)*(DATE(YEAR($B220),MONTH($B220)+1,MIN(BB$6,DAY(EOMONTH($B220,1))))&lt;$C220)))</f>
        <v>0</v>
      </c>
      <c r="BC220" s="48" t="n">
        <f aca="false">IF(OR(N(BC$5)=0,BC$6=""),0,BC$5*((DATE(YEAR($B220),MONTH($B220),MIN(BC$6,DAY(EOMONTH($B220,0))))&gt;=$B220)*(DATE(YEAR($B220),MONTH($B220),MIN(BC$6,DAY(EOMONTH($B220,0))))&lt;$C220)+(DATE(YEAR($B220),MONTH($B220)+1,MIN(BC$6,DAY(EOMONTH($B220,1))))&gt;=$B220)*(DATE(YEAR($B220),MONTH($B220)+1,MIN(BC$6,DAY(EOMONTH($B220,1))))&lt;$C220)))</f>
        <v>0</v>
      </c>
      <c r="BD220" s="48" t="n">
        <f aca="false">IF(OR(N(BD$5)=0,BD$6=""),0,BD$5*((DATE(YEAR($B220),MONTH($B220),MIN(BD$6,DAY(EOMONTH($B220,0))))&gt;=$B220)*(DATE(YEAR($B220),MONTH($B220),MIN(BD$6,DAY(EOMONTH($B220,0))))&lt;$C220)+(DATE(YEAR($B220),MONTH($B220)+1,MIN(BD$6,DAY(EOMONTH($B220,1))))&gt;=$B220)*(DATE(YEAR($B220),MONTH($B220)+1,MIN(BD$6,DAY(EOMONTH($B220,1))))&lt;$C220)))</f>
        <v>0</v>
      </c>
      <c r="BE220" s="48" t="n">
        <f aca="false">IF(OR(N(BE$5)=0,BE$6=""),0,BE$5*((DATE(YEAR($B220),MONTH($B220),MIN(BE$6,DAY(EOMONTH($B220,0))))&gt;=$B220)*(DATE(YEAR($B220),MONTH($B220),MIN(BE$6,DAY(EOMONTH($B220,0))))&lt;$C220)+(DATE(YEAR($B220),MONTH($B220)+1,MIN(BE$6,DAY(EOMONTH($B220,1))))&gt;=$B220)*(DATE(YEAR($B220),MONTH($B220)+1,MIN(BE$6,DAY(EOMONTH($B220,1))))&lt;$C220)))</f>
        <v>0</v>
      </c>
      <c r="BF220" s="48" t="n">
        <f aca="false">IF(OR(N(BF$5)=0,BF$6=""),0,BF$5*((DATE(YEAR($B220),MONTH($B220),MIN(BF$6,DAY(EOMONTH($B220,0))))&gt;=$B220)*(DATE(YEAR($B220),MONTH($B220),MIN(BF$6,DAY(EOMONTH($B220,0))))&lt;$C220)+(DATE(YEAR($B220),MONTH($B220)+1,MIN(BF$6,DAY(EOMONTH($B220,1))))&gt;=$B220)*(DATE(YEAR($B220),MONTH($B220)+1,MIN(BF$6,DAY(EOMONTH($B220,1))))&lt;$C220)))</f>
        <v>0</v>
      </c>
      <c r="BG220" s="48" t="n">
        <f aca="false">IF(OR(N(BG$5)=0,BG$6=""),0,BG$5*((DATE(YEAR($B220),MONTH($B220),MIN(BG$6,DAY(EOMONTH($B220,0))))&gt;=$B220)*(DATE(YEAR($B220),MONTH($B220),MIN(BG$6,DAY(EOMONTH($B220,0))))&lt;$C220)+(DATE(YEAR($B220),MONTH($B220)+1,MIN(BG$6,DAY(EOMONTH($B220,1))))&gt;=$B220)*(DATE(YEAR($B220),MONTH($B220)+1,MIN(BG$6,DAY(EOMONTH($B220,1))))&lt;$C220)))</f>
        <v>0</v>
      </c>
      <c r="BH220" s="48" t="n">
        <f aca="false">IF(OR(N(BH$5)=0,BH$6=""),0,BH$5*((DATE(YEAR($B220),MONTH($B220),MIN(BH$6,DAY(EOMONTH($B220,0))))&gt;=$B220)*(DATE(YEAR($B220),MONTH($B220),MIN(BH$6,DAY(EOMONTH($B220,0))))&lt;$C220)+(DATE(YEAR($B220),MONTH($B220)+1,MIN(BH$6,DAY(EOMONTH($B220,1))))&gt;=$B220)*(DATE(YEAR($B220),MONTH($B220)+1,MIN(BH$6,DAY(EOMONTH($B220,1))))&lt;$C220)))</f>
        <v>0</v>
      </c>
      <c r="BI220" s="48" t="n">
        <f aca="false">IF(OR(N(BI$5)=0,BI$6=""),0,BI$5*((DATE(YEAR($B220),MONTH($B220),MIN(BI$6,DAY(EOMONTH($B220,0))))&gt;=$B220)*(DATE(YEAR($B220),MONTH($B220),MIN(BI$6,DAY(EOMONTH($B220,0))))&lt;$C220)+(DATE(YEAR($B220),MONTH($B220)+1,MIN(BI$6,DAY(EOMONTH($B220,1))))&gt;=$B220)*(DATE(YEAR($B220),MONTH($B220)+1,MIN(BI$6,DAY(EOMONTH($B220,1))))&lt;$C220)))</f>
        <v>0</v>
      </c>
      <c r="BJ220" s="48" t="n">
        <f aca="false">IF(OR(N(BJ$5)=0,BJ$6=""),0,BJ$5*((DATE(YEAR($B220),MONTH($B220),MIN(BJ$6,DAY(EOMONTH($B220,0))))&gt;=$B220)*(DATE(YEAR($B220),MONTH($B220),MIN(BJ$6,DAY(EOMONTH($B220,0))))&lt;$C220)+(DATE(YEAR($B220),MONTH($B220)+1,MIN(BJ$6,DAY(EOMONTH($B220,1))))&gt;=$B220)*(DATE(YEAR($B220),MONTH($B220)+1,MIN(BJ$6,DAY(EOMONTH($B220,1))))&lt;$C220)))</f>
        <v>0</v>
      </c>
      <c r="BK220" s="48" t="n">
        <f aca="false">IF(OR(N(BK$5)=0,BK$6=""),0,BK$5*((DATE(YEAR($B220),MONTH($B220),MIN(BK$6,DAY(EOMONTH($B220,0))))&gt;=$B220)*(DATE(YEAR($B220),MONTH($B220),MIN(BK$6,DAY(EOMONTH($B220,0))))&lt;$C220)+(DATE(YEAR($B220),MONTH($B220)+1,MIN(BK$6,DAY(EOMONTH($B220,1))))&gt;=$B220)*(DATE(YEAR($B220),MONTH($B220)+1,MIN(BK$6,DAY(EOMONTH($B220,1))))&lt;$C220)))</f>
        <v>0</v>
      </c>
      <c r="BL220" s="48" t="n">
        <f aca="false">IF(OR(N(BL$5)=0,BL$6=""),0,BL$5*((DATE(YEAR($B220),MONTH($B220),MIN(BL$6,DAY(EOMONTH($B220,0))))&gt;=$B220)*(DATE(YEAR($B220),MONTH($B220),MIN(BL$6,DAY(EOMONTH($B220,0))))&lt;$C220)+(DATE(YEAR($B220),MONTH($B220)+1,MIN(BL$6,DAY(EOMONTH($B220,1))))&gt;=$B220)*(DATE(YEAR($B220),MONTH($B220)+1,MIN(BL$6,DAY(EOMONTH($B220,1))))&lt;$C220)))</f>
        <v>0</v>
      </c>
      <c r="BM220" s="48" t="n">
        <f aca="false">IF(OR(N(BM$5)=0,BM$6=""),0,BM$5*((DATE(YEAR($B220),MONTH($B220),MIN(BM$6,DAY(EOMONTH($B220,0))))&gt;=$B220)*(DATE(YEAR($B220),MONTH($B220),MIN(BM$6,DAY(EOMONTH($B220,0))))&lt;$C220)+(DATE(YEAR($B220),MONTH($B220)+1,MIN(BM$6,DAY(EOMONTH($B220,1))))&gt;=$B220)*(DATE(YEAR($B220),MONTH($B220)+1,MIN(BM$6,DAY(EOMONTH($B220,1))))&lt;$C220)))</f>
        <v>0</v>
      </c>
      <c r="BN220" s="48" t="n">
        <f aca="false">IF(OR(N(BN$5)=0,BN$6=""),0,BN$5*((DATE(YEAR($B220),MONTH($B220),MIN(BN$6,DAY(EOMONTH($B220,0))))&gt;=$B220)*(DATE(YEAR($B220),MONTH($B220),MIN(BN$6,DAY(EOMONTH($B220,0))))&lt;$C220)+(DATE(YEAR($B220),MONTH($B220)+1,MIN(BN$6,DAY(EOMONTH($B220,1))))&gt;=$B220)*(DATE(YEAR($B220),MONTH($B220)+1,MIN(BN$6,DAY(EOMONTH($B220,1))))&lt;$C220)))</f>
        <v>0</v>
      </c>
      <c r="BO220" s="48" t="n">
        <f aca="false">IF(OR(N(BO$5)=0,BO$6=""),0,BO$5*((DATE(YEAR($B220),MONTH($B220),MIN(BO$6,DAY(EOMONTH($B220,0))))&gt;=$B220)*(DATE(YEAR($B220),MONTH($B220),MIN(BO$6,DAY(EOMONTH($B220,0))))&lt;$C220)+(DATE(YEAR($B220),MONTH($B220)+1,MIN(BO$6,DAY(EOMONTH($B220,1))))&gt;=$B220)*(DATE(YEAR($B220),MONTH($B220)+1,MIN(BO$6,DAY(EOMONTH($B220,1))))&lt;$C220)))</f>
        <v>0</v>
      </c>
      <c r="BP220" s="48" t="n">
        <f aca="false">IF(OR(N(BP$5)=0,BP$6=""),0,BP$5*((DATE(YEAR($B220),MONTH($B220),MIN(BP$6,DAY(EOMONTH($B220,0))))&gt;=$B220)*(DATE(YEAR($B220),MONTH($B220),MIN(BP$6,DAY(EOMONTH($B220,0))))&lt;$C220)+(DATE(YEAR($B220),MONTH($B220)+1,MIN(BP$6,DAY(EOMONTH($B220,1))))&gt;=$B220)*(DATE(YEAR($B220),MONTH($B220)+1,MIN(BP$6,DAY(EOMONTH($B220,1))))&lt;$C220)))</f>
        <v>0</v>
      </c>
      <c r="BQ220" s="48" t="n">
        <f aca="false">IF(OR(N(BQ$5)=0,BQ$6=""),0,BQ$5*((DATE(YEAR($B220),MONTH($B220),MIN(BQ$6,DAY(EOMONTH($B220,0))))&gt;=$B220)*(DATE(YEAR($B220),MONTH($B220),MIN(BQ$6,DAY(EOMONTH($B220,0))))&lt;$C220)+(DATE(YEAR($B220),MONTH($B220)+1,MIN(BQ$6,DAY(EOMONTH($B220,1))))&gt;=$B220)*(DATE(YEAR($B220),MONTH($B220)+1,MIN(BQ$6,DAY(EOMONTH($B220,1))))&lt;$C220)))</f>
        <v>0</v>
      </c>
      <c r="BR220" s="48" t="n">
        <f aca="false">IF(OR(N(BR$5)=0,BR$6=""),0,BR$5*((DATE(YEAR($B220),MONTH($B220),MIN(BR$6,DAY(EOMONTH($B220,0))))&gt;=$B220)*(DATE(YEAR($B220),MONTH($B220),MIN(BR$6,DAY(EOMONTH($B220,0))))&lt;$C220)+(DATE(YEAR($B220),MONTH($B220)+1,MIN(BR$6,DAY(EOMONTH($B220,1))))&gt;=$B220)*(DATE(YEAR($B220),MONTH($B220)+1,MIN(BR$6,DAY(EOMONTH($B220,1))))&lt;$C220)))</f>
        <v>0</v>
      </c>
      <c r="BS220" s="48" t="n">
        <f aca="false">IF(OR(N(BS$5)=0,BS$6=""),0,BS$5*((DATE(YEAR($B220),MONTH($B220),MIN(BS$6,DAY(EOMONTH($B220,0))))&gt;=$B220)*(DATE(YEAR($B220),MONTH($B220),MIN(BS$6,DAY(EOMONTH($B220,0))))&lt;$C220)+(DATE(YEAR($B220),MONTH($B220)+1,MIN(BS$6,DAY(EOMONTH($B220,1))))&gt;=$B220)*(DATE(YEAR($B220),MONTH($B220)+1,MIN(BS$6,DAY(EOMONTH($B220,1))))&lt;$C220)))</f>
        <v>0</v>
      </c>
      <c r="BT220" s="48" t="n">
        <f aca="false">IF(OR(N(BT$5)=0,BT$6=""),0,BT$5*((DATE(YEAR($B220),MONTH($B220),MIN(BT$6,DAY(EOMONTH($B220,0))))&gt;=$B220)*(DATE(YEAR($B220),MONTH($B220),MIN(BT$6,DAY(EOMONTH($B220,0))))&lt;$C220)+(DATE(YEAR($B220),MONTH($B220)+1,MIN(BT$6,DAY(EOMONTH($B220,1))))&gt;=$B220)*(DATE(YEAR($B220),MONTH($B220)+1,MIN(BT$6,DAY(EOMONTH($B220,1))))&lt;$C220)))</f>
        <v>0</v>
      </c>
      <c r="BU220" s="48" t="n">
        <f aca="false">IF(OR(N(BU$5)=0,BU$6=""),0,BU$5*((DATE(YEAR($B220),MONTH($B220),MIN(BU$6,DAY(EOMONTH($B220,0))))&gt;=$B220)*(DATE(YEAR($B220),MONTH($B220),MIN(BU$6,DAY(EOMONTH($B220,0))))&lt;$C220)+(DATE(YEAR($B220),MONTH($B220)+1,MIN(BU$6,DAY(EOMONTH($B220,1))))&gt;=$B220)*(DATE(YEAR($B220),MONTH($B220)+1,MIN(BU$6,DAY(EOMONTH($B220,1))))&lt;$C220)))</f>
        <v>0</v>
      </c>
      <c r="BV220" s="48" t="n">
        <f aca="false">IF(OR(N(BV$5)=0,BV$6=""),0,BV$5*((DATE(YEAR($B220),MONTH($B220),MIN(BV$6,DAY(EOMONTH($B220,0))))&gt;=$B220)*(DATE(YEAR($B220),MONTH($B220),MIN(BV$6,DAY(EOMONTH($B220,0))))&lt;$C220)+(DATE(YEAR($B220),MONTH($B220)+1,MIN(BV$6,DAY(EOMONTH($B220,1))))&gt;=$B220)*(DATE(YEAR($B220),MONTH($B220)+1,MIN(BV$6,DAY(EOMONTH($B220,1))))&lt;$C220)))</f>
        <v>0</v>
      </c>
      <c r="BW220" s="48" t="n">
        <f aca="false">IF(OR(N(BW$5)=0,BW$6=""),0,BW$5*((DATE(YEAR($B220),MONTH($B220),MIN(BW$6,DAY(EOMONTH($B220,0))))&gt;=$B220)*(DATE(YEAR($B220),MONTH($B220),MIN(BW$6,DAY(EOMONTH($B220,0))))&lt;$C220)+(DATE(YEAR($B220),MONTH($B220)+1,MIN(BW$6,DAY(EOMONTH($B220,1))))&gt;=$B220)*(DATE(YEAR($B220),MONTH($B220)+1,MIN(BW$6,DAY(EOMONTH($B220,1))))&lt;$C220)))</f>
        <v>0</v>
      </c>
      <c r="BX220" s="48" t="n">
        <f aca="false">MIN(Z220,(FT219*(1+FT$5/Setup!$C$36)+IF($V220=1,N($F220),0)))</f>
        <v>0</v>
      </c>
      <c r="BY220" s="48" t="n">
        <f aca="false">MIN(AA220,(FU219*(1+FU$5/Setup!$C$36)+IF($V220=2,N($F220),0)))</f>
        <v>0</v>
      </c>
      <c r="BZ220" s="48" t="n">
        <f aca="false">MIN(AB220,(FV219*(1+FV$5/Setup!$C$36)+IF($V220=3,N($F220),0)))</f>
        <v>0</v>
      </c>
      <c r="CA220" s="48" t="n">
        <f aca="false">MIN(AC220,(FW219*(1+FW$5/Setup!$C$36)+IF($V220=4,N($F220),0)))</f>
        <v>0</v>
      </c>
      <c r="CB220" s="48" t="n">
        <f aca="false">MIN(AD220,(FX219*(1+FX$5/Setup!$C$36)+IF($V220=5,N($F220),0)))</f>
        <v>0</v>
      </c>
      <c r="CC220" s="48" t="n">
        <f aca="false">MIN(AE220,(FY219*(1+FY$5/Setup!$C$36)+IF($V220=6,N($F220),0)))</f>
        <v>0</v>
      </c>
      <c r="CD220" s="48" t="n">
        <f aca="false">MIN(AF220,(FZ219*(1+FZ$5/Setup!$C$36)+IF($V220=7,N($F220),0)))</f>
        <v>0</v>
      </c>
      <c r="CE220" s="48" t="n">
        <f aca="false">MIN(AG220,(GA219*(1+GA$5/Setup!$C$36)+IF($V220=8,N($F220),0)))</f>
        <v>0</v>
      </c>
      <c r="CF220" s="48" t="n">
        <f aca="false">MIN(AH220,(GB219*(1+GB$5/Setup!$C$36)+IF($V220=9,N($F220),0)))</f>
        <v>0</v>
      </c>
      <c r="CG220" s="48" t="n">
        <f aca="false">MIN(AI220,(GC219*(1+GC$5/Setup!$C$36)+IF($V220=10,N($F220),0)))</f>
        <v>0</v>
      </c>
      <c r="CH220" s="48" t="n">
        <f aca="false">MIN(AJ220,(GD219*(1+GD$5/Setup!$C$36)+IF($V220=11,N($F220),0)))</f>
        <v>0</v>
      </c>
      <c r="CI220" s="48" t="n">
        <f aca="false">MIN(AK220,(GE219*(1+GE$5/Setup!$C$36)+IF($V220=12,N($F220),0)))</f>
        <v>0</v>
      </c>
      <c r="CJ220" s="48" t="n">
        <f aca="false">MIN(AL220,(GF219*(1+GF$5/Setup!$C$36)+IF($V220=13,N($F220),0)))</f>
        <v>0</v>
      </c>
      <c r="CK220" s="48" t="n">
        <f aca="false">MIN(AM220,(GG219*(1+GG$5/Setup!$C$36)+IF($V220=14,N($F220),0)))</f>
        <v>0</v>
      </c>
      <c r="CL220" s="48" t="n">
        <f aca="false">MIN(AN220,(GH219*(1+GH$5/Setup!$C$36)+IF($V220=15,N($F220),0)))</f>
        <v>0</v>
      </c>
      <c r="CM220" s="48" t="n">
        <f aca="false">MIN(AO220,(GI219*(1+GI$5/Setup!$C$36)+IF($V220=16,N($F220),0)))</f>
        <v>0</v>
      </c>
      <c r="CN220" s="48" t="n">
        <f aca="false">MIN(AP220,(GJ219*(1+GJ$5/Setup!$C$36)+IF($V220=17,N($F220),0)))</f>
        <v>0</v>
      </c>
      <c r="CO220" s="48" t="n">
        <f aca="false">MIN(AQ220,(GK219*(1+GK$5/Setup!$C$36)+IF($V220=18,N($F220),0)))</f>
        <v>0</v>
      </c>
      <c r="CP220" s="48" t="n">
        <f aca="false">MIN(AR220,(GL219*(1+GL$5/Setup!$C$36)+IF($V220=19,N($F220),0)))</f>
        <v>0</v>
      </c>
      <c r="CQ220" s="48" t="n">
        <f aca="false">MIN(AS220,(GM219*(1+GM$5/Setup!$C$36)+IF($V220=20,N($F220),0)))</f>
        <v>0</v>
      </c>
      <c r="CR220" s="48" t="n">
        <f aca="false">MIN(AT220,(GN219*(1+GN$5/Setup!$C$36)+IF($V220=21,N($F220),0)))</f>
        <v>0</v>
      </c>
      <c r="CS220" s="48" t="n">
        <f aca="false">MIN(AU220,(GO219*(1+GO$5/Setup!$C$36)+IF($V220=22,N($F220),0)))</f>
        <v>0</v>
      </c>
      <c r="CT220" s="48" t="n">
        <f aca="false">MIN(AV220,(GP219*(1+GP$5/Setup!$C$36)+IF($V220=23,N($F220),0)))</f>
        <v>0</v>
      </c>
      <c r="CU220" s="48" t="n">
        <f aca="false">MIN(AW220,(GQ219*(1+GQ$5/Setup!$C$36)+IF($V220=24,N($F220),0)))</f>
        <v>0</v>
      </c>
      <c r="CV220" s="48" t="n">
        <f aca="false">MIN(AX220,(GR219*(1+GR$5/Setup!$C$36)+IF($V220=25,N($F220),0)))</f>
        <v>0</v>
      </c>
      <c r="CW220" s="48" t="n">
        <f aca="false">MIN(AY220,(GS219*(1+GS$5/Setup!$C$36)+IF($V220=26,N($F220),0)))</f>
        <v>0</v>
      </c>
      <c r="CX220" s="48" t="n">
        <f aca="false">MIN(AZ220,(GT219*(1+GT$5/Setup!$C$36)+IF($V220=27,N($F220),0)))</f>
        <v>0</v>
      </c>
      <c r="CY220" s="48" t="n">
        <f aca="false">MIN(BA220,(GU219*(1+GU$5/Setup!$C$36)+IF($V220=28,N($F220),0)))</f>
        <v>0</v>
      </c>
      <c r="CZ220" s="48" t="n">
        <f aca="false">MIN(BB220,(GV219*(1+GV$5/Setup!$C$36)+IF($V220=29,N($F220),0)))</f>
        <v>0</v>
      </c>
      <c r="DA220" s="48" t="n">
        <f aca="false">MIN(BC220,(GW219*(1+GW$5/Setup!$C$36)+IF($V220=30,N($F220),0)))</f>
        <v>0</v>
      </c>
      <c r="DB220" s="48" t="n">
        <f aca="false">MIN(BD220,(GX219*(1+GX$5/Setup!$C$36)+IF($V220=31,N($F220),0)))</f>
        <v>0</v>
      </c>
      <c r="DC220" s="48" t="n">
        <f aca="false">MIN(BE220,(GY219*(1+GY$5/Setup!$C$36)+IF($V220=32,N($F220),0)))</f>
        <v>0</v>
      </c>
      <c r="DD220" s="48" t="n">
        <f aca="false">MIN(BF220,(GZ219*(1+GZ$5/Setup!$C$36)+IF($V220=33,N($F220),0)))</f>
        <v>0</v>
      </c>
      <c r="DE220" s="48" t="n">
        <f aca="false">MIN(BG220,(HA219*(1+HA$5/Setup!$C$36)+IF($V220=34,N($F220),0)))</f>
        <v>0</v>
      </c>
      <c r="DF220" s="48" t="n">
        <f aca="false">MIN(BH220,(HB219*(1+HB$5/Setup!$C$36)+IF($V220=35,N($F220),0)))</f>
        <v>0</v>
      </c>
      <c r="DG220" s="48" t="n">
        <f aca="false">MIN(BI220,(HC219*(1+HC$5/Setup!$C$36)+IF($V220=36,N($F220),0)))</f>
        <v>0</v>
      </c>
      <c r="DH220" s="48" t="n">
        <f aca="false">MIN(BJ220,(HD219*(1+HD$5/Setup!$C$36)+IF($V220=37,N($F220),0)))</f>
        <v>0</v>
      </c>
      <c r="DI220" s="48" t="n">
        <f aca="false">MIN(BK220,(HE219*(1+HE$5/Setup!$C$36)+IF($V220=38,N($F220),0)))</f>
        <v>0</v>
      </c>
      <c r="DJ220" s="48" t="n">
        <f aca="false">MIN(BL220,(HF219*(1+HF$5/Setup!$C$36)+IF($V220=39,N($F220),0)))</f>
        <v>0</v>
      </c>
      <c r="DK220" s="48" t="n">
        <f aca="false">MIN(BM220,(HG219*(1+HG$5/Setup!$C$36)+IF($V220=40,N($F220),0)))</f>
        <v>0</v>
      </c>
      <c r="DL220" s="48" t="n">
        <f aca="false">MIN(BN220,(HH219*(1+HH$5/Setup!$C$36)+IF($V220=41,N($F220),0)))</f>
        <v>0</v>
      </c>
      <c r="DM220" s="48" t="n">
        <f aca="false">MIN(BO220,(HI219*(1+HI$5/Setup!$C$36)+IF($V220=42,N($F220),0)))</f>
        <v>0</v>
      </c>
      <c r="DN220" s="48" t="n">
        <f aca="false">MIN(BP220,(HJ219*(1+HJ$5/Setup!$C$36)+IF($V220=43,N($F220),0)))</f>
        <v>0</v>
      </c>
      <c r="DO220" s="48" t="n">
        <f aca="false">MIN(BQ220,(HK219*(1+HK$5/Setup!$C$36)+IF($V220=44,N($F220),0)))</f>
        <v>0</v>
      </c>
      <c r="DP220" s="48" t="n">
        <f aca="false">MIN(BR220,(HL219*(1+HL$5/Setup!$C$36)+IF($V220=45,N($F220),0)))</f>
        <v>0</v>
      </c>
      <c r="DQ220" s="48" t="n">
        <f aca="false">MIN(BS220,(HM219*(1+HM$5/Setup!$C$36)+IF($V220=46,N($F220),0)))</f>
        <v>0</v>
      </c>
      <c r="DR220" s="48" t="n">
        <f aca="false">MIN(BT220,(HN219*(1+HN$5/Setup!$C$36)+IF($V220=47,N($F220),0)))</f>
        <v>0</v>
      </c>
      <c r="DS220" s="48" t="n">
        <f aca="false">MIN(BU220,(HO219*(1+HO$5/Setup!$C$36)+IF($V220=48,N($F220),0)))</f>
        <v>0</v>
      </c>
      <c r="DT220" s="48" t="n">
        <f aca="false">MIN(BV220,(HP219*(1+HP$5/Setup!$C$36)+IF($V220=49,N($F220),0)))</f>
        <v>0</v>
      </c>
      <c r="DU220" s="48" t="n">
        <f aca="false">MIN(BW220,(HQ219*(1+HQ$5/Setup!$C$36)+IF($V220=50,N($F220),0)))</f>
        <v>0</v>
      </c>
      <c r="DV220" s="48" t="n">
        <f aca="false">MIN(MAX((FT219*(1+FT$5/Setup!$C$36)+IF($V220=1,N($F220),0))-BX220,0),MAX($P220-0,0))</f>
        <v>0</v>
      </c>
      <c r="DW220" s="48" t="n">
        <f aca="false">MIN(MAX((FU219*(1+FU$5/Setup!$C$36)+IF($V220=2,N($F220),0))-BY220,0),MAX($P220-SUM(DV220:DV220),0))</f>
        <v>0</v>
      </c>
      <c r="DX220" s="48" t="n">
        <f aca="false">MIN(MAX((FV219*(1+FV$5/Setup!$C$36)+IF($V220=3,N($F220),0))-BZ220,0),MAX($P220-SUM(DV220:DW220),0))</f>
        <v>0</v>
      </c>
      <c r="DY220" s="48" t="n">
        <f aca="false">MIN(MAX((FW219*(1+FW$5/Setup!$C$36)+IF($V220=4,N($F220),0))-CA220,0),MAX($P220-SUM(DV220:DX220),0))</f>
        <v>0</v>
      </c>
      <c r="DZ220" s="48" t="n">
        <f aca="false">MIN(MAX((FX219*(1+FX$5/Setup!$C$36)+IF($V220=5,N($F220),0))-CB220,0),MAX($P220-SUM(DV220:DY220),0))</f>
        <v>0</v>
      </c>
      <c r="EA220" s="48" t="n">
        <f aca="false">MIN(MAX((FY219*(1+FY$5/Setup!$C$36)+IF($V220=6,N($F220),0))-CC220,0),MAX($P220-SUM(DV220:DZ220),0))</f>
        <v>0</v>
      </c>
      <c r="EB220" s="48" t="n">
        <f aca="false">MIN(MAX((FZ219*(1+FZ$5/Setup!$C$36)+IF($V220=7,N($F220),0))-CD220,0),MAX($P220-SUM(DV220:EA220),0))</f>
        <v>0</v>
      </c>
      <c r="EC220" s="48" t="n">
        <f aca="false">MIN(MAX((GA219*(1+GA$5/Setup!$C$36)+IF($V220=8,N($F220),0))-CE220,0),MAX($P220-SUM(DV220:EB220),0))</f>
        <v>0</v>
      </c>
      <c r="ED220" s="48" t="n">
        <f aca="false">MIN(MAX((GB219*(1+GB$5/Setup!$C$36)+IF($V220=9,N($F220),0))-CF220,0),MAX($P220-SUM(DV220:EC220),0))</f>
        <v>0</v>
      </c>
      <c r="EE220" s="48" t="n">
        <f aca="false">MIN(MAX((GC219*(1+GC$5/Setup!$C$36)+IF($V220=10,N($F220),0))-CG220,0),MAX($P220-SUM(DV220:ED220),0))</f>
        <v>0</v>
      </c>
      <c r="EF220" s="48" t="n">
        <f aca="false">MIN(MAX((GD219*(1+GD$5/Setup!$C$36)+IF($V220=11,N($F220),0))-CH220,0),MAX($P220-SUM(DV220:EE220),0))</f>
        <v>0</v>
      </c>
      <c r="EG220" s="48" t="n">
        <f aca="false">MIN(MAX((GE219*(1+GE$5/Setup!$C$36)+IF($V220=12,N($F220),0))-CI220,0),MAX($P220-SUM(DV220:EF220),0))</f>
        <v>0</v>
      </c>
      <c r="EH220" s="48" t="n">
        <f aca="false">MIN(MAX((GF219*(1+GF$5/Setup!$C$36)+IF($V220=13,N($F220),0))-CJ220,0),MAX($P220-SUM(DV220:EG220),0))</f>
        <v>0</v>
      </c>
      <c r="EI220" s="48" t="n">
        <f aca="false">MIN(MAX((GG219*(1+GG$5/Setup!$C$36)+IF($V220=14,N($F220),0))-CK220,0),MAX($P220-SUM(DV220:EH220),0))</f>
        <v>0</v>
      </c>
      <c r="EJ220" s="48" t="n">
        <f aca="false">MIN(MAX((GH219*(1+GH$5/Setup!$C$36)+IF($V220=15,N($F220),0))-CL220,0),MAX($P220-SUM(DV220:EI220),0))</f>
        <v>0</v>
      </c>
      <c r="EK220" s="48" t="n">
        <f aca="false">MIN(MAX((GI219*(1+GI$5/Setup!$C$36)+IF($V220=16,N($F220),0))-CM220,0),MAX($P220-SUM(DV220:EJ220),0))</f>
        <v>0</v>
      </c>
      <c r="EL220" s="48" t="n">
        <f aca="false">MIN(MAX((GJ219*(1+GJ$5/Setup!$C$36)+IF($V220=17,N($F220),0))-CN220,0),MAX($P220-SUM(DV220:EK220),0))</f>
        <v>0</v>
      </c>
      <c r="EM220" s="48" t="n">
        <f aca="false">MIN(MAX((GK219*(1+GK$5/Setup!$C$36)+IF($V220=18,N($F220),0))-CO220,0),MAX($P220-SUM(DV220:EL220),0))</f>
        <v>0</v>
      </c>
      <c r="EN220" s="48" t="n">
        <f aca="false">MIN(MAX((GL219*(1+GL$5/Setup!$C$36)+IF($V220=19,N($F220),0))-CP220,0),MAX($P220-SUM(DV220:EM220),0))</f>
        <v>0</v>
      </c>
      <c r="EO220" s="48" t="n">
        <f aca="false">MIN(MAX((GM219*(1+GM$5/Setup!$C$36)+IF($V220=20,N($F220),0))-CQ220,0),MAX($P220-SUM(DV220:EN220),0))</f>
        <v>0</v>
      </c>
      <c r="EP220" s="48" t="n">
        <f aca="false">MIN(MAX((GN219*(1+GN$5/Setup!$C$36)+IF($V220=21,N($F220),0))-CR220,0),MAX($P220-SUM(DV220:EO220),0))</f>
        <v>0</v>
      </c>
      <c r="EQ220" s="48" t="n">
        <f aca="false">MIN(MAX((GO219*(1+GO$5/Setup!$C$36)+IF($V220=22,N($F220),0))-CS220,0),MAX($P220-SUM(DV220:EP220),0))</f>
        <v>0</v>
      </c>
      <c r="ER220" s="48" t="n">
        <f aca="false">MIN(MAX((GP219*(1+GP$5/Setup!$C$36)+IF($V220=23,N($F220),0))-CT220,0),MAX($P220-SUM(DV220:EQ220),0))</f>
        <v>0</v>
      </c>
      <c r="ES220" s="48" t="n">
        <f aca="false">MIN(MAX((GQ219*(1+GQ$5/Setup!$C$36)+IF($V220=24,N($F220),0))-CU220,0),MAX($P220-SUM(DV220:ER220),0))</f>
        <v>0</v>
      </c>
      <c r="ET220" s="48" t="n">
        <f aca="false">MIN(MAX((GR219*(1+GR$5/Setup!$C$36)+IF($V220=25,N($F220),0))-CV220,0),MAX($P220-SUM(DV220:ES220),0))</f>
        <v>0</v>
      </c>
      <c r="EU220" s="48" t="n">
        <f aca="false">MIN(MAX((GS219*(1+GS$5/Setup!$C$36)+IF($V220=26,N($F220),0))-CW220,0),MAX($P220-SUM(DV220:ET220),0))</f>
        <v>0</v>
      </c>
      <c r="EV220" s="48" t="n">
        <f aca="false">MIN(MAX((GT219*(1+GT$5/Setup!$C$36)+IF($V220=27,N($F220),0))-CX220,0),MAX($P220-SUM(DV220:EU220),0))</f>
        <v>0</v>
      </c>
      <c r="EW220" s="48" t="n">
        <f aca="false">MIN(MAX((GU219*(1+GU$5/Setup!$C$36)+IF($V220=28,N($F220),0))-CY220,0),MAX($P220-SUM(DV220:EV220),0))</f>
        <v>0</v>
      </c>
      <c r="EX220" s="48" t="n">
        <f aca="false">MIN(MAX((GV219*(1+GV$5/Setup!$C$36)+IF($V220=29,N($F220),0))-CZ220,0),MAX($P220-SUM(DV220:EW220),0))</f>
        <v>0</v>
      </c>
      <c r="EY220" s="48" t="n">
        <f aca="false">MIN(MAX((GW219*(1+GW$5/Setup!$C$36)+IF($V220=30,N($F220),0))-DA220,0),MAX($P220-SUM(DV220:EX220),0))</f>
        <v>0</v>
      </c>
      <c r="EZ220" s="48" t="n">
        <f aca="false">MIN(MAX((GX219*(1+GX$5/Setup!$C$36)+IF($V220=31,N($F220),0))-DB220,0),MAX($P220-SUM(DV220:EY220),0))</f>
        <v>0</v>
      </c>
      <c r="FA220" s="48" t="n">
        <f aca="false">MIN(MAX((GY219*(1+GY$5/Setup!$C$36)+IF($V220=32,N($F220),0))-DC220,0),MAX($P220-SUM(DV220:EZ220),0))</f>
        <v>0</v>
      </c>
      <c r="FB220" s="48" t="n">
        <f aca="false">MIN(MAX((GZ219*(1+GZ$5/Setup!$C$36)+IF($V220=33,N($F220),0))-DD220,0),MAX($P220-SUM(DV220:FA220),0))</f>
        <v>0</v>
      </c>
      <c r="FC220" s="48" t="n">
        <f aca="false">MIN(MAX((HA219*(1+HA$5/Setup!$C$36)+IF($V220=34,N($F220),0))-DE220,0),MAX($P220-SUM(DV220:FB220),0))</f>
        <v>0</v>
      </c>
      <c r="FD220" s="48" t="n">
        <f aca="false">MIN(MAX((HB219*(1+HB$5/Setup!$C$36)+IF($V220=35,N($F220),0))-DF220,0),MAX($P220-SUM(DV220:FC220),0))</f>
        <v>0</v>
      </c>
      <c r="FE220" s="48" t="n">
        <f aca="false">MIN(MAX((HC219*(1+HC$5/Setup!$C$36)+IF($V220=36,N($F220),0))-DG220,0),MAX($P220-SUM(DV220:FD220),0))</f>
        <v>0</v>
      </c>
      <c r="FF220" s="48" t="n">
        <f aca="false">MIN(MAX((HD219*(1+HD$5/Setup!$C$36)+IF($V220=37,N($F220),0))-DH220,0),MAX($P220-SUM(DV220:FE220),0))</f>
        <v>0</v>
      </c>
      <c r="FG220" s="48" t="n">
        <f aca="false">MIN(MAX((HE219*(1+HE$5/Setup!$C$36)+IF($V220=38,N($F220),0))-DI220,0),MAX($P220-SUM(DV220:FF220),0))</f>
        <v>0</v>
      </c>
      <c r="FH220" s="48" t="n">
        <f aca="false">MIN(MAX((HF219*(1+HF$5/Setup!$C$36)+IF($V220=39,N($F220),0))-DJ220,0),MAX($P220-SUM(DV220:FG220),0))</f>
        <v>0</v>
      </c>
      <c r="FI220" s="48" t="n">
        <f aca="false">MIN(MAX((HG219*(1+HG$5/Setup!$C$36)+IF($V220=40,N($F220),0))-DK220,0),MAX($P220-SUM(DV220:FH220),0))</f>
        <v>0</v>
      </c>
      <c r="FJ220" s="48" t="n">
        <f aca="false">MIN(MAX((HH219*(1+HH$5/Setup!$C$36)+IF($V220=41,N($F220),0))-DL220,0),MAX($P220-SUM(DV220:FI220),0))</f>
        <v>0</v>
      </c>
      <c r="FK220" s="48" t="n">
        <f aca="false">MIN(MAX((HI219*(1+HI$5/Setup!$C$36)+IF($V220=42,N($F220),0))-DM220,0),MAX($P220-SUM(DV220:FJ220),0))</f>
        <v>0</v>
      </c>
      <c r="FL220" s="48" t="n">
        <f aca="false">MIN(MAX((HJ219*(1+HJ$5/Setup!$C$36)+IF($V220=43,N($F220),0))-DN220,0),MAX($P220-SUM(DV220:FK220),0))</f>
        <v>0</v>
      </c>
      <c r="FM220" s="48" t="n">
        <f aca="false">MIN(MAX((HK219*(1+HK$5/Setup!$C$36)+IF($V220=44,N($F220),0))-DO220,0),MAX($P220-SUM(DV220:FL220),0))</f>
        <v>0</v>
      </c>
      <c r="FN220" s="48" t="n">
        <f aca="false">MIN(MAX((HL219*(1+HL$5/Setup!$C$36)+IF($V220=45,N($F220),0))-DP220,0),MAX($P220-SUM(DV220:FM220),0))</f>
        <v>0</v>
      </c>
      <c r="FO220" s="48" t="n">
        <f aca="false">MIN(MAX((HM219*(1+HM$5/Setup!$C$36)+IF($V220=46,N($F220),0))-DQ220,0),MAX($P220-SUM(DV220:FN220),0))</f>
        <v>0</v>
      </c>
      <c r="FP220" s="48" t="n">
        <f aca="false">MIN(MAX((HN219*(1+HN$5/Setup!$C$36)+IF($V220=47,N($F220),0))-DR220,0),MAX($P220-SUM(DV220:FO220),0))</f>
        <v>0</v>
      </c>
      <c r="FQ220" s="48" t="n">
        <f aca="false">MIN(MAX((HO219*(1+HO$5/Setup!$C$36)+IF($V220=48,N($F220),0))-DS220,0),MAX($P220-SUM(DV220:FP220),0))</f>
        <v>0</v>
      </c>
      <c r="FR220" s="48" t="n">
        <f aca="false">MIN(MAX((HP219*(1+HP$5/Setup!$C$36)+IF($V220=49,N($F220),0))-DT220,0),MAX($P220-SUM(DV220:FQ220),0))</f>
        <v>0</v>
      </c>
      <c r="FS220" s="48" t="n">
        <f aca="false">MIN(MAX((HQ219*(1+HQ$5/Setup!$C$36)+IF($V220=50,N($F220),0))-DU220,0),MAX($P220-SUM(DV220:FR220),0))</f>
        <v>0</v>
      </c>
      <c r="FT220" s="48" t="n">
        <f aca="false">IF((FT219*(1+FT$5/Setup!$C$36)+IF($V220=1,N($F220),0))-BX220-DV220&lt;0.005,0,(FT219*(1+FT$5/Setup!$C$36)+IF($V220=1,N($F220),0))-BX220-DV220)</f>
        <v>0</v>
      </c>
      <c r="FU220" s="48" t="n">
        <f aca="false">IF((FU219*(1+FU$5/Setup!$C$36)+IF($V220=2,N($F220),0))-BY220-DW220&lt;0.005,0,(FU219*(1+FU$5/Setup!$C$36)+IF($V220=2,N($F220),0))-BY220-DW220)</f>
        <v>0</v>
      </c>
      <c r="FV220" s="48" t="n">
        <f aca="false">IF((FV219*(1+FV$5/Setup!$C$36)+IF($V220=3,N($F220),0))-BZ220-DX220&lt;0.005,0,(FV219*(1+FV$5/Setup!$C$36)+IF($V220=3,N($F220),0))-BZ220-DX220)</f>
        <v>0</v>
      </c>
      <c r="FW220" s="48" t="n">
        <f aca="false">IF((FW219*(1+FW$5/Setup!$C$36)+IF($V220=4,N($F220),0))-CA220-DY220&lt;0.005,0,(FW219*(1+FW$5/Setup!$C$36)+IF($V220=4,N($F220),0))-CA220-DY220)</f>
        <v>0</v>
      </c>
      <c r="FX220" s="48" t="n">
        <f aca="false">IF((FX219*(1+FX$5/Setup!$C$36)+IF($V220=5,N($F220),0))-CB220-DZ220&lt;0.005,0,(FX219*(1+FX$5/Setup!$C$36)+IF($V220=5,N($F220),0))-CB220-DZ220)</f>
        <v>0</v>
      </c>
      <c r="FY220" s="48" t="n">
        <f aca="false">IF((FY219*(1+FY$5/Setup!$C$36)+IF($V220=6,N($F220),0))-CC220-EA220&lt;0.005,0,(FY219*(1+FY$5/Setup!$C$36)+IF($V220=6,N($F220),0))-CC220-EA220)</f>
        <v>0</v>
      </c>
      <c r="FZ220" s="48" t="n">
        <f aca="false">IF((FZ219*(1+FZ$5/Setup!$C$36)+IF($V220=7,N($F220),0))-CD220-EB220&lt;0.005,0,(FZ219*(1+FZ$5/Setup!$C$36)+IF($V220=7,N($F220),0))-CD220-EB220)</f>
        <v>0</v>
      </c>
      <c r="GA220" s="48" t="n">
        <f aca="false">IF((GA219*(1+GA$5/Setup!$C$36)+IF($V220=8,N($F220),0))-CE220-EC220&lt;0.005,0,(GA219*(1+GA$5/Setup!$C$36)+IF($V220=8,N($F220),0))-CE220-EC220)</f>
        <v>0</v>
      </c>
      <c r="GB220" s="48" t="n">
        <f aca="false">IF((GB219*(1+GB$5/Setup!$C$36)+IF($V220=9,N($F220),0))-CF220-ED220&lt;0.005,0,(GB219*(1+GB$5/Setup!$C$36)+IF($V220=9,N($F220),0))-CF220-ED220)</f>
        <v>0</v>
      </c>
      <c r="GC220" s="48" t="n">
        <f aca="false">IF((GC219*(1+GC$5/Setup!$C$36)+IF($V220=10,N($F220),0))-CG220-EE220&lt;0.005,0,(GC219*(1+GC$5/Setup!$C$36)+IF($V220=10,N($F220),0))-CG220-EE220)</f>
        <v>0</v>
      </c>
      <c r="GD220" s="48" t="n">
        <f aca="false">IF((GD219*(1+GD$5/Setup!$C$36)+IF($V220=11,N($F220),0))-CH220-EF220&lt;0.005,0,(GD219*(1+GD$5/Setup!$C$36)+IF($V220=11,N($F220),0))-CH220-EF220)</f>
        <v>0</v>
      </c>
      <c r="GE220" s="48" t="n">
        <f aca="false">IF((GE219*(1+GE$5/Setup!$C$36)+IF($V220=12,N($F220),0))-CI220-EG220&lt;0.005,0,(GE219*(1+GE$5/Setup!$C$36)+IF($V220=12,N($F220),0))-CI220-EG220)</f>
        <v>0</v>
      </c>
      <c r="GF220" s="48" t="n">
        <f aca="false">IF((GF219*(1+GF$5/Setup!$C$36)+IF($V220=13,N($F220),0))-CJ220-EH220&lt;0.005,0,(GF219*(1+GF$5/Setup!$C$36)+IF($V220=13,N($F220),0))-CJ220-EH220)</f>
        <v>0</v>
      </c>
      <c r="GG220" s="48" t="n">
        <f aca="false">IF((GG219*(1+GG$5/Setup!$C$36)+IF($V220=14,N($F220),0))-CK220-EI220&lt;0.005,0,(GG219*(1+GG$5/Setup!$C$36)+IF($V220=14,N($F220),0))-CK220-EI220)</f>
        <v>0</v>
      </c>
      <c r="GH220" s="48" t="n">
        <f aca="false">IF((GH219*(1+GH$5/Setup!$C$36)+IF($V220=15,N($F220),0))-CL220-EJ220&lt;0.005,0,(GH219*(1+GH$5/Setup!$C$36)+IF($V220=15,N($F220),0))-CL220-EJ220)</f>
        <v>0</v>
      </c>
      <c r="GI220" s="48" t="n">
        <f aca="false">IF((GI219*(1+GI$5/Setup!$C$36)+IF($V220=16,N($F220),0))-CM220-EK220&lt;0.005,0,(GI219*(1+GI$5/Setup!$C$36)+IF($V220=16,N($F220),0))-CM220-EK220)</f>
        <v>0</v>
      </c>
      <c r="GJ220" s="48" t="n">
        <f aca="false">IF((GJ219*(1+GJ$5/Setup!$C$36)+IF($V220=17,N($F220),0))-CN220-EL220&lt;0.005,0,(GJ219*(1+GJ$5/Setup!$C$36)+IF($V220=17,N($F220),0))-CN220-EL220)</f>
        <v>0</v>
      </c>
      <c r="GK220" s="48" t="n">
        <f aca="false">IF((GK219*(1+GK$5/Setup!$C$36)+IF($V220=18,N($F220),0))-CO220-EM220&lt;0.005,0,(GK219*(1+GK$5/Setup!$C$36)+IF($V220=18,N($F220),0))-CO220-EM220)</f>
        <v>0</v>
      </c>
      <c r="GL220" s="48" t="n">
        <f aca="false">IF((GL219*(1+GL$5/Setup!$C$36)+IF($V220=19,N($F220),0))-CP220-EN220&lt;0.005,0,(GL219*(1+GL$5/Setup!$C$36)+IF($V220=19,N($F220),0))-CP220-EN220)</f>
        <v>0</v>
      </c>
      <c r="GM220" s="48" t="n">
        <f aca="false">IF((GM219*(1+GM$5/Setup!$C$36)+IF($V220=20,N($F220),0))-CQ220-EO220&lt;0.005,0,(GM219*(1+GM$5/Setup!$C$36)+IF($V220=20,N($F220),0))-CQ220-EO220)</f>
        <v>0</v>
      </c>
      <c r="GN220" s="48" t="n">
        <f aca="false">IF((GN219*(1+GN$5/Setup!$C$36)+IF($V220=21,N($F220),0))-CR220-EP220&lt;0.005,0,(GN219*(1+GN$5/Setup!$C$36)+IF($V220=21,N($F220),0))-CR220-EP220)</f>
        <v>0</v>
      </c>
      <c r="GO220" s="48" t="n">
        <f aca="false">IF((GO219*(1+GO$5/Setup!$C$36)+IF($V220=22,N($F220),0))-CS220-EQ220&lt;0.005,0,(GO219*(1+GO$5/Setup!$C$36)+IF($V220=22,N($F220),0))-CS220-EQ220)</f>
        <v>0</v>
      </c>
      <c r="GP220" s="48" t="n">
        <f aca="false">IF((GP219*(1+GP$5/Setup!$C$36)+IF($V220=23,N($F220),0))-CT220-ER220&lt;0.005,0,(GP219*(1+GP$5/Setup!$C$36)+IF($V220=23,N($F220),0))-CT220-ER220)</f>
        <v>0</v>
      </c>
      <c r="GQ220" s="48" t="n">
        <f aca="false">IF((GQ219*(1+GQ$5/Setup!$C$36)+IF($V220=24,N($F220),0))-CU220-ES220&lt;0.005,0,(GQ219*(1+GQ$5/Setup!$C$36)+IF($V220=24,N($F220),0))-CU220-ES220)</f>
        <v>0</v>
      </c>
      <c r="GR220" s="48" t="n">
        <f aca="false">IF((GR219*(1+GR$5/Setup!$C$36)+IF($V220=25,N($F220),0))-CV220-ET220&lt;0.005,0,(GR219*(1+GR$5/Setup!$C$36)+IF($V220=25,N($F220),0))-CV220-ET220)</f>
        <v>0</v>
      </c>
      <c r="GS220" s="48" t="n">
        <f aca="false">IF((GS219*(1+GS$5/Setup!$C$36)+IF($V220=26,N($F220),0))-CW220-EU220&lt;0.005,0,(GS219*(1+GS$5/Setup!$C$36)+IF($V220=26,N($F220),0))-CW220-EU220)</f>
        <v>0</v>
      </c>
      <c r="GT220" s="48" t="n">
        <f aca="false">IF((GT219*(1+GT$5/Setup!$C$36)+IF($V220=27,N($F220),0))-CX220-EV220&lt;0.005,0,(GT219*(1+GT$5/Setup!$C$36)+IF($V220=27,N($F220),0))-CX220-EV220)</f>
        <v>0</v>
      </c>
      <c r="GU220" s="48" t="n">
        <f aca="false">IF((GU219*(1+GU$5/Setup!$C$36)+IF($V220=28,N($F220),0))-CY220-EW220&lt;0.005,0,(GU219*(1+GU$5/Setup!$C$36)+IF($V220=28,N($F220),0))-CY220-EW220)</f>
        <v>0</v>
      </c>
      <c r="GV220" s="48" t="n">
        <f aca="false">IF((GV219*(1+GV$5/Setup!$C$36)+IF($V220=29,N($F220),0))-CZ220-EX220&lt;0.005,0,(GV219*(1+GV$5/Setup!$C$36)+IF($V220=29,N($F220),0))-CZ220-EX220)</f>
        <v>0</v>
      </c>
      <c r="GW220" s="48" t="n">
        <f aca="false">IF((GW219*(1+GW$5/Setup!$C$36)+IF($V220=30,N($F220),0))-DA220-EY220&lt;0.005,0,(GW219*(1+GW$5/Setup!$C$36)+IF($V220=30,N($F220),0))-DA220-EY220)</f>
        <v>0</v>
      </c>
      <c r="GX220" s="48" t="n">
        <f aca="false">IF((GX219*(1+GX$5/Setup!$C$36)+IF($V220=31,N($F220),0))-DB220-EZ220&lt;0.005,0,(GX219*(1+GX$5/Setup!$C$36)+IF($V220=31,N($F220),0))-DB220-EZ220)</f>
        <v>0</v>
      </c>
      <c r="GY220" s="48" t="n">
        <f aca="false">IF((GY219*(1+GY$5/Setup!$C$36)+IF($V220=32,N($F220),0))-DC220-FA220&lt;0.005,0,(GY219*(1+GY$5/Setup!$C$36)+IF($V220=32,N($F220),0))-DC220-FA220)</f>
        <v>0</v>
      </c>
      <c r="GZ220" s="48" t="n">
        <f aca="false">IF((GZ219*(1+GZ$5/Setup!$C$36)+IF($V220=33,N($F220),0))-DD220-FB220&lt;0.005,0,(GZ219*(1+GZ$5/Setup!$C$36)+IF($V220=33,N($F220),0))-DD220-FB220)</f>
        <v>0</v>
      </c>
      <c r="HA220" s="48" t="n">
        <f aca="false">IF((HA219*(1+HA$5/Setup!$C$36)+IF($V220=34,N($F220),0))-DE220-FC220&lt;0.005,0,(HA219*(1+HA$5/Setup!$C$36)+IF($V220=34,N($F220),0))-DE220-FC220)</f>
        <v>0</v>
      </c>
      <c r="HB220" s="48" t="n">
        <f aca="false">IF((HB219*(1+HB$5/Setup!$C$36)+IF($V220=35,N($F220),0))-DF220-FD220&lt;0.005,0,(HB219*(1+HB$5/Setup!$C$36)+IF($V220=35,N($F220),0))-DF220-FD220)</f>
        <v>0</v>
      </c>
      <c r="HC220" s="48" t="n">
        <f aca="false">IF((HC219*(1+HC$5/Setup!$C$36)+IF($V220=36,N($F220),0))-DG220-FE220&lt;0.005,0,(HC219*(1+HC$5/Setup!$C$36)+IF($V220=36,N($F220),0))-DG220-FE220)</f>
        <v>0</v>
      </c>
      <c r="HD220" s="48" t="n">
        <f aca="false">IF((HD219*(1+HD$5/Setup!$C$36)+IF($V220=37,N($F220),0))-DH220-FF220&lt;0.005,0,(HD219*(1+HD$5/Setup!$C$36)+IF($V220=37,N($F220),0))-DH220-FF220)</f>
        <v>0</v>
      </c>
      <c r="HE220" s="48" t="n">
        <f aca="false">IF((HE219*(1+HE$5/Setup!$C$36)+IF($V220=38,N($F220),0))-DI220-FG220&lt;0.005,0,(HE219*(1+HE$5/Setup!$C$36)+IF($V220=38,N($F220),0))-DI220-FG220)</f>
        <v>0</v>
      </c>
      <c r="HF220" s="48" t="n">
        <f aca="false">IF((HF219*(1+HF$5/Setup!$C$36)+IF($V220=39,N($F220),0))-DJ220-FH220&lt;0.005,0,(HF219*(1+HF$5/Setup!$C$36)+IF($V220=39,N($F220),0))-DJ220-FH220)</f>
        <v>0</v>
      </c>
      <c r="HG220" s="48" t="n">
        <f aca="false">IF((HG219*(1+HG$5/Setup!$C$36)+IF($V220=40,N($F220),0))-DK220-FI220&lt;0.005,0,(HG219*(1+HG$5/Setup!$C$36)+IF($V220=40,N($F220),0))-DK220-FI220)</f>
        <v>0</v>
      </c>
      <c r="HH220" s="48" t="n">
        <f aca="false">IF((HH219*(1+HH$5/Setup!$C$36)+IF($V220=41,N($F220),0))-DL220-FJ220&lt;0.005,0,(HH219*(1+HH$5/Setup!$C$36)+IF($V220=41,N($F220),0))-DL220-FJ220)</f>
        <v>0</v>
      </c>
      <c r="HI220" s="48" t="n">
        <f aca="false">IF((HI219*(1+HI$5/Setup!$C$36)+IF($V220=42,N($F220),0))-DM220-FK220&lt;0.005,0,(HI219*(1+HI$5/Setup!$C$36)+IF($V220=42,N($F220),0))-DM220-FK220)</f>
        <v>0</v>
      </c>
      <c r="HJ220" s="48" t="n">
        <f aca="false">IF((HJ219*(1+HJ$5/Setup!$C$36)+IF($V220=43,N($F220),0))-DN220-FL220&lt;0.005,0,(HJ219*(1+HJ$5/Setup!$C$36)+IF($V220=43,N($F220),0))-DN220-FL220)</f>
        <v>0</v>
      </c>
      <c r="HK220" s="48" t="n">
        <f aca="false">IF((HK219*(1+HK$5/Setup!$C$36)+IF($V220=44,N($F220),0))-DO220-FM220&lt;0.005,0,(HK219*(1+HK$5/Setup!$C$36)+IF($V220=44,N($F220),0))-DO220-FM220)</f>
        <v>0</v>
      </c>
      <c r="HL220" s="48" t="n">
        <f aca="false">IF((HL219*(1+HL$5/Setup!$C$36)+IF($V220=45,N($F220),0))-DP220-FN220&lt;0.005,0,(HL219*(1+HL$5/Setup!$C$36)+IF($V220=45,N($F220),0))-DP220-FN220)</f>
        <v>0</v>
      </c>
      <c r="HM220" s="48" t="n">
        <f aca="false">IF((HM219*(1+HM$5/Setup!$C$36)+IF($V220=46,N($F220),0))-DQ220-FO220&lt;0.005,0,(HM219*(1+HM$5/Setup!$C$36)+IF($V220=46,N($F220),0))-DQ220-FO220)</f>
        <v>0</v>
      </c>
      <c r="HN220" s="48" t="n">
        <f aca="false">IF((HN219*(1+HN$5/Setup!$C$36)+IF($V220=47,N($F220),0))-DR220-FP220&lt;0.005,0,(HN219*(1+HN$5/Setup!$C$36)+IF($V220=47,N($F220),0))-DR220-FP220)</f>
        <v>0</v>
      </c>
      <c r="HO220" s="48" t="n">
        <f aca="false">IF((HO219*(1+HO$5/Setup!$C$36)+IF($V220=48,N($F220),0))-DS220-FQ220&lt;0.005,0,(HO219*(1+HO$5/Setup!$C$36)+IF($V220=48,N($F220),0))-DS220-FQ220)</f>
        <v>0</v>
      </c>
      <c r="HP220" s="48" t="n">
        <f aca="false">IF((HP219*(1+HP$5/Setup!$C$36)+IF($V220=49,N($F220),0))-DT220-FR220&lt;0.005,0,(HP219*(1+HP$5/Setup!$C$36)+IF($V220=49,N($F220),0))-DT220-FR220)</f>
        <v>0</v>
      </c>
      <c r="HQ220" s="48" t="n">
        <f aca="false">IF((HQ219*(1+HQ$5/Setup!$C$36)+IF($V220=50,N($F220),0))-DU220-FS220&lt;0.005,0,(HQ219*(1+HQ$5/Setup!$C$36)+IF($V220=50,N($F220),0))-DU220-FS220)</f>
        <v>0</v>
      </c>
    </row>
    <row r="221" customFormat="false" ht="15" hidden="false" customHeight="false" outlineLevel="0" collapsed="false">
      <c r="A221" s="44" t="n">
        <v>213</v>
      </c>
      <c r="B221" s="45" t="n">
        <f aca="false">IF(Setup!$C$7="Every month",EDATE(Setup!$C$8,($A221-1)),IF(Setup!$C$7="Twice a month",DATE(YEAR(Setup!$C$8),MONTH(Setup!$C$8)+INT((($A221-1)+Setup!$C$41)/2),MIN(IF(MOD(($A221-1)+Setup!$C$41,2)=0,Setup!$C$39,Setup!$C$40),DAY(EOMONTH(DATE(YEAR(Setup!$C$8),MONTH(Setup!$C$8)+INT((($A221-1)+Setup!$C$41)/2),1),0)))),Setup!$C$8+($A221-1)*IF(Setup!$C$7="Every week",7,14)))</f>
        <v>49293</v>
      </c>
      <c r="C221" s="45" t="n">
        <f aca="false">IF(Setup!$C$7="Every month",EDATE(Setup!$C$8,$A221),IF(Setup!$C$7="Twice a month",DATE(YEAR(Setup!$C$8),MONTH(Setup!$C$8)+INT(($A221+Setup!$C$41)/2),MIN(IF(MOD($A221+Setup!$C$41,2)=0,Setup!$C$39,Setup!$C$40),DAY(EOMONTH(DATE(YEAR(Setup!$C$8),MONTH(Setup!$C$8)+INT(($A221+Setup!$C$41)/2),1),0)))),Setup!$C$8+$A221*IF(Setup!$C$7="Every week",7,14)))</f>
        <v>49307</v>
      </c>
      <c r="D221" s="46"/>
      <c r="E221" s="47"/>
      <c r="F221" s="47"/>
      <c r="G221" s="47"/>
      <c r="H221" s="47"/>
      <c r="I221" s="48" t="n">
        <f aca="false">N(Setup!$C$11)+N(E221)</f>
        <v>100</v>
      </c>
      <c r="J221" s="48" t="n">
        <f aca="false">MIN(Setup!$C$37,MAX(I221,0))</f>
        <v>9.23076923076923</v>
      </c>
      <c r="K221" s="48" t="n">
        <f aca="false">MIN(MAX(N(Setup!$C$14)-L220,0),MAX(I221-J221,0))</f>
        <v>0</v>
      </c>
      <c r="L221" s="48" t="n">
        <f aca="false">L220+K221-N(G221)</f>
        <v>500</v>
      </c>
      <c r="M221" s="48" t="n">
        <f aca="false">M220+J221-N(H221)</f>
        <v>1966.15384615385</v>
      </c>
      <c r="N221" s="48" t="n">
        <f aca="false">SUM(BX221:DU221)</f>
        <v>0</v>
      </c>
      <c r="O221" s="48" t="n">
        <f aca="false">SUM(Z221:BW221)-N221</f>
        <v>40</v>
      </c>
      <c r="P221" s="48" t="n">
        <f aca="false">MAX(I221-J221-K221,0)+O221</f>
        <v>130.769230769231</v>
      </c>
      <c r="Q221" s="48" t="n">
        <f aca="false">SUM(DV221:FS221)</f>
        <v>0</v>
      </c>
      <c r="R221" s="49" t="n">
        <f aca="false">N221+J221+K221+Q221</f>
        <v>9.23076923076923</v>
      </c>
      <c r="S221" s="48" t="n">
        <f aca="false">T221-T220-N(F221)+N221+Q221</f>
        <v>0</v>
      </c>
      <c r="T221" s="49" t="n">
        <f aca="false">SUM(FT221:HQ221)</f>
        <v>0</v>
      </c>
      <c r="U221" s="44" t="str">
        <f aca="false">IF(T220&lt;0.005,"",INDEX(Helpers!$C$2:$C$51,IF(_xlfn.MINIFS($DV$6:$FS$6,DV221:FS221,"&gt;0.005")=0,V221,_xlfn.MINIFS($DV$6:$FS$6,DV221:FS221,"&gt;0.005"))))</f>
        <v/>
      </c>
      <c r="V221" s="44" t="n">
        <f aca="false">IF(_xlfn.MINIFS($FT$6:$HQ$6,FT220:HQ220,"&gt;0.005")=0,1,_xlfn.MINIFS($FT$6:$HQ$6,FT220:HQ220,"&gt;0.005"))</f>
        <v>1</v>
      </c>
      <c r="W221" s="44" t="n">
        <f aca="false">IF(AND(D221&lt;&gt;"Paid",T220&gt;0.005),1,0)</f>
        <v>0</v>
      </c>
      <c r="X221" s="48" t="n">
        <f aca="false">SUMPRODUCT(((Helpers!$G$2:$G$51*(1+(Helpers!$D$2:$D$51+0.000000001)/12)^(($B221-Setup!$C$8)/(365.25/12))-Helpers!$E$2:$E$51*((1+(Helpers!$D$2:$D$51+0.000000001)/12)^(($B221-Setup!$C$8)/(365.25/12))-1)/((Helpers!$D$2:$D$51+0.000000001)/12))&gt;0)*(Helpers!$G$2:$G$51*(1+(Helpers!$D$2:$D$51+0.000000001)/12)^(($B221-Setup!$C$8)/(365.25/12))-Helpers!$E$2:$E$51*((1+(Helpers!$D$2:$D$51+0.000000001)/12)^(($B221-Setup!$C$8)/(365.25/12))-1)/((Helpers!$D$2:$D$51+0.000000001)/12)))</f>
        <v>0</v>
      </c>
      <c r="Y221" s="48"/>
      <c r="Z221" s="48" t="n">
        <f aca="false">IF(OR(N(Z$5)=0,Z$6=""),0,Z$5*((DATE(YEAR($B221),MONTH($B221),MIN(Z$6,DAY(EOMONTH($B221,0))))&gt;=$B221)*(DATE(YEAR($B221),MONTH($B221),MIN(Z$6,DAY(EOMONTH($B221,0))))&lt;$C221)+(DATE(YEAR($B221),MONTH($B221)+1,MIN(Z$6,DAY(EOMONTH($B221,1))))&gt;=$B221)*(DATE(YEAR($B221),MONTH($B221)+1,MIN(Z$6,DAY(EOMONTH($B221,1))))&lt;$C221)))</f>
        <v>0</v>
      </c>
      <c r="AA221" s="48" t="n">
        <f aca="false">IF(OR(N(AA$5)=0,AA$6=""),0,AA$5*((DATE(YEAR($B221),MONTH($B221),MIN(AA$6,DAY(EOMONTH($B221,0))))&gt;=$B221)*(DATE(YEAR($B221),MONTH($B221),MIN(AA$6,DAY(EOMONTH($B221,0))))&lt;$C221)+(DATE(YEAR($B221),MONTH($B221)+1,MIN(AA$6,DAY(EOMONTH($B221,1))))&gt;=$B221)*(DATE(YEAR($B221),MONTH($B221)+1,MIN(AA$6,DAY(EOMONTH($B221,1))))&lt;$C221)))</f>
        <v>40</v>
      </c>
      <c r="AB221" s="48" t="n">
        <f aca="false">IF(OR(N(AB$5)=0,AB$6=""),0,AB$5*((DATE(YEAR($B221),MONTH($B221),MIN(AB$6,DAY(EOMONTH($B221,0))))&gt;=$B221)*(DATE(YEAR($B221),MONTH($B221),MIN(AB$6,DAY(EOMONTH($B221,0))))&lt;$C221)+(DATE(YEAR($B221),MONTH($B221)+1,MIN(AB$6,DAY(EOMONTH($B221,1))))&gt;=$B221)*(DATE(YEAR($B221),MONTH($B221)+1,MIN(AB$6,DAY(EOMONTH($B221,1))))&lt;$C221)))</f>
        <v>0</v>
      </c>
      <c r="AC221" s="48" t="n">
        <f aca="false">IF(OR(N(AC$5)=0,AC$6=""),0,AC$5*((DATE(YEAR($B221),MONTH($B221),MIN(AC$6,DAY(EOMONTH($B221,0))))&gt;=$B221)*(DATE(YEAR($B221),MONTH($B221),MIN(AC$6,DAY(EOMONTH($B221,0))))&lt;$C221)+(DATE(YEAR($B221),MONTH($B221)+1,MIN(AC$6,DAY(EOMONTH($B221,1))))&gt;=$B221)*(DATE(YEAR($B221),MONTH($B221)+1,MIN(AC$6,DAY(EOMONTH($B221,1))))&lt;$C221)))</f>
        <v>0</v>
      </c>
      <c r="AD221" s="48" t="n">
        <f aca="false">IF(OR(N(AD$5)=0,AD$6=""),0,AD$5*((DATE(YEAR($B221),MONTH($B221),MIN(AD$6,DAY(EOMONTH($B221,0))))&gt;=$B221)*(DATE(YEAR($B221),MONTH($B221),MIN(AD$6,DAY(EOMONTH($B221,0))))&lt;$C221)+(DATE(YEAR($B221),MONTH($B221)+1,MIN(AD$6,DAY(EOMONTH($B221,1))))&gt;=$B221)*(DATE(YEAR($B221),MONTH($B221)+1,MIN(AD$6,DAY(EOMONTH($B221,1))))&lt;$C221)))</f>
        <v>0</v>
      </c>
      <c r="AE221" s="48" t="n">
        <f aca="false">IF(OR(N(AE$5)=0,AE$6=""),0,AE$5*((DATE(YEAR($B221),MONTH($B221),MIN(AE$6,DAY(EOMONTH($B221,0))))&gt;=$B221)*(DATE(YEAR($B221),MONTH($B221),MIN(AE$6,DAY(EOMONTH($B221,0))))&lt;$C221)+(DATE(YEAR($B221),MONTH($B221)+1,MIN(AE$6,DAY(EOMONTH($B221,1))))&gt;=$B221)*(DATE(YEAR($B221),MONTH($B221)+1,MIN(AE$6,DAY(EOMONTH($B221,1))))&lt;$C221)))</f>
        <v>0</v>
      </c>
      <c r="AF221" s="48" t="n">
        <f aca="false">IF(OR(N(AF$5)=0,AF$6=""),0,AF$5*((DATE(YEAR($B221),MONTH($B221),MIN(AF$6,DAY(EOMONTH($B221,0))))&gt;=$B221)*(DATE(YEAR($B221),MONTH($B221),MIN(AF$6,DAY(EOMONTH($B221,0))))&lt;$C221)+(DATE(YEAR($B221),MONTH($B221)+1,MIN(AF$6,DAY(EOMONTH($B221,1))))&gt;=$B221)*(DATE(YEAR($B221),MONTH($B221)+1,MIN(AF$6,DAY(EOMONTH($B221,1))))&lt;$C221)))</f>
        <v>0</v>
      </c>
      <c r="AG221" s="48" t="n">
        <f aca="false">IF(OR(N(AG$5)=0,AG$6=""),0,AG$5*((DATE(YEAR($B221),MONTH($B221),MIN(AG$6,DAY(EOMONTH($B221,0))))&gt;=$B221)*(DATE(YEAR($B221),MONTH($B221),MIN(AG$6,DAY(EOMONTH($B221,0))))&lt;$C221)+(DATE(YEAR($B221),MONTH($B221)+1,MIN(AG$6,DAY(EOMONTH($B221,1))))&gt;=$B221)*(DATE(YEAR($B221),MONTH($B221)+1,MIN(AG$6,DAY(EOMONTH($B221,1))))&lt;$C221)))</f>
        <v>0</v>
      </c>
      <c r="AH221" s="48" t="n">
        <f aca="false">IF(OR(N(AH$5)=0,AH$6=""),0,AH$5*((DATE(YEAR($B221),MONTH($B221),MIN(AH$6,DAY(EOMONTH($B221,0))))&gt;=$B221)*(DATE(YEAR($B221),MONTH($B221),MIN(AH$6,DAY(EOMONTH($B221,0))))&lt;$C221)+(DATE(YEAR($B221),MONTH($B221)+1,MIN(AH$6,DAY(EOMONTH($B221,1))))&gt;=$B221)*(DATE(YEAR($B221),MONTH($B221)+1,MIN(AH$6,DAY(EOMONTH($B221,1))))&lt;$C221)))</f>
        <v>0</v>
      </c>
      <c r="AI221" s="48" t="n">
        <f aca="false">IF(OR(N(AI$5)=0,AI$6=""),0,AI$5*((DATE(YEAR($B221),MONTH($B221),MIN(AI$6,DAY(EOMONTH($B221,0))))&gt;=$B221)*(DATE(YEAR($B221),MONTH($B221),MIN(AI$6,DAY(EOMONTH($B221,0))))&lt;$C221)+(DATE(YEAR($B221),MONTH($B221)+1,MIN(AI$6,DAY(EOMONTH($B221,1))))&gt;=$B221)*(DATE(YEAR($B221),MONTH($B221)+1,MIN(AI$6,DAY(EOMONTH($B221,1))))&lt;$C221)))</f>
        <v>0</v>
      </c>
      <c r="AJ221" s="48" t="n">
        <f aca="false">IF(OR(N(AJ$5)=0,AJ$6=""),0,AJ$5*((DATE(YEAR($B221),MONTH($B221),MIN(AJ$6,DAY(EOMONTH($B221,0))))&gt;=$B221)*(DATE(YEAR($B221),MONTH($B221),MIN(AJ$6,DAY(EOMONTH($B221,0))))&lt;$C221)+(DATE(YEAR($B221),MONTH($B221)+1,MIN(AJ$6,DAY(EOMONTH($B221,1))))&gt;=$B221)*(DATE(YEAR($B221),MONTH($B221)+1,MIN(AJ$6,DAY(EOMONTH($B221,1))))&lt;$C221)))</f>
        <v>0</v>
      </c>
      <c r="AK221" s="48" t="n">
        <f aca="false">IF(OR(N(AK$5)=0,AK$6=""),0,AK$5*((DATE(YEAR($B221),MONTH($B221),MIN(AK$6,DAY(EOMONTH($B221,0))))&gt;=$B221)*(DATE(YEAR($B221),MONTH($B221),MIN(AK$6,DAY(EOMONTH($B221,0))))&lt;$C221)+(DATE(YEAR($B221),MONTH($B221)+1,MIN(AK$6,DAY(EOMONTH($B221,1))))&gt;=$B221)*(DATE(YEAR($B221),MONTH($B221)+1,MIN(AK$6,DAY(EOMONTH($B221,1))))&lt;$C221)))</f>
        <v>0</v>
      </c>
      <c r="AL221" s="48" t="n">
        <f aca="false">IF(OR(N(AL$5)=0,AL$6=""),0,AL$5*((DATE(YEAR($B221),MONTH($B221),MIN(AL$6,DAY(EOMONTH($B221,0))))&gt;=$B221)*(DATE(YEAR($B221),MONTH($B221),MIN(AL$6,DAY(EOMONTH($B221,0))))&lt;$C221)+(DATE(YEAR($B221),MONTH($B221)+1,MIN(AL$6,DAY(EOMONTH($B221,1))))&gt;=$B221)*(DATE(YEAR($B221),MONTH($B221)+1,MIN(AL$6,DAY(EOMONTH($B221,1))))&lt;$C221)))</f>
        <v>0</v>
      </c>
      <c r="AM221" s="48" t="n">
        <f aca="false">IF(OR(N(AM$5)=0,AM$6=""),0,AM$5*((DATE(YEAR($B221),MONTH($B221),MIN(AM$6,DAY(EOMONTH($B221,0))))&gt;=$B221)*(DATE(YEAR($B221),MONTH($B221),MIN(AM$6,DAY(EOMONTH($B221,0))))&lt;$C221)+(DATE(YEAR($B221),MONTH($B221)+1,MIN(AM$6,DAY(EOMONTH($B221,1))))&gt;=$B221)*(DATE(YEAR($B221),MONTH($B221)+1,MIN(AM$6,DAY(EOMONTH($B221,1))))&lt;$C221)))</f>
        <v>0</v>
      </c>
      <c r="AN221" s="48" t="n">
        <f aca="false">IF(OR(N(AN$5)=0,AN$6=""),0,AN$5*((DATE(YEAR($B221),MONTH($B221),MIN(AN$6,DAY(EOMONTH($B221,0))))&gt;=$B221)*(DATE(YEAR($B221),MONTH($B221),MIN(AN$6,DAY(EOMONTH($B221,0))))&lt;$C221)+(DATE(YEAR($B221),MONTH($B221)+1,MIN(AN$6,DAY(EOMONTH($B221,1))))&gt;=$B221)*(DATE(YEAR($B221),MONTH($B221)+1,MIN(AN$6,DAY(EOMONTH($B221,1))))&lt;$C221)))</f>
        <v>0</v>
      </c>
      <c r="AO221" s="48" t="n">
        <f aca="false">IF(OR(N(AO$5)=0,AO$6=""),0,AO$5*((DATE(YEAR($B221),MONTH($B221),MIN(AO$6,DAY(EOMONTH($B221,0))))&gt;=$B221)*(DATE(YEAR($B221),MONTH($B221),MIN(AO$6,DAY(EOMONTH($B221,0))))&lt;$C221)+(DATE(YEAR($B221),MONTH($B221)+1,MIN(AO$6,DAY(EOMONTH($B221,1))))&gt;=$B221)*(DATE(YEAR($B221),MONTH($B221)+1,MIN(AO$6,DAY(EOMONTH($B221,1))))&lt;$C221)))</f>
        <v>0</v>
      </c>
      <c r="AP221" s="48" t="n">
        <f aca="false">IF(OR(N(AP$5)=0,AP$6=""),0,AP$5*((DATE(YEAR($B221),MONTH($B221),MIN(AP$6,DAY(EOMONTH($B221,0))))&gt;=$B221)*(DATE(YEAR($B221),MONTH($B221),MIN(AP$6,DAY(EOMONTH($B221,0))))&lt;$C221)+(DATE(YEAR($B221),MONTH($B221)+1,MIN(AP$6,DAY(EOMONTH($B221,1))))&gt;=$B221)*(DATE(YEAR($B221),MONTH($B221)+1,MIN(AP$6,DAY(EOMONTH($B221,1))))&lt;$C221)))</f>
        <v>0</v>
      </c>
      <c r="AQ221" s="48" t="n">
        <f aca="false">IF(OR(N(AQ$5)=0,AQ$6=""),0,AQ$5*((DATE(YEAR($B221),MONTH($B221),MIN(AQ$6,DAY(EOMONTH($B221,0))))&gt;=$B221)*(DATE(YEAR($B221),MONTH($B221),MIN(AQ$6,DAY(EOMONTH($B221,0))))&lt;$C221)+(DATE(YEAR($B221),MONTH($B221)+1,MIN(AQ$6,DAY(EOMONTH($B221,1))))&gt;=$B221)*(DATE(YEAR($B221),MONTH($B221)+1,MIN(AQ$6,DAY(EOMONTH($B221,1))))&lt;$C221)))</f>
        <v>0</v>
      </c>
      <c r="AR221" s="48" t="n">
        <f aca="false">IF(OR(N(AR$5)=0,AR$6=""),0,AR$5*((DATE(YEAR($B221),MONTH($B221),MIN(AR$6,DAY(EOMONTH($B221,0))))&gt;=$B221)*(DATE(YEAR($B221),MONTH($B221),MIN(AR$6,DAY(EOMONTH($B221,0))))&lt;$C221)+(DATE(YEAR($B221),MONTH($B221)+1,MIN(AR$6,DAY(EOMONTH($B221,1))))&gt;=$B221)*(DATE(YEAR($B221),MONTH($B221)+1,MIN(AR$6,DAY(EOMONTH($B221,1))))&lt;$C221)))</f>
        <v>0</v>
      </c>
      <c r="AS221" s="48" t="n">
        <f aca="false">IF(OR(N(AS$5)=0,AS$6=""),0,AS$5*((DATE(YEAR($B221),MONTH($B221),MIN(AS$6,DAY(EOMONTH($B221,0))))&gt;=$B221)*(DATE(YEAR($B221),MONTH($B221),MIN(AS$6,DAY(EOMONTH($B221,0))))&lt;$C221)+(DATE(YEAR($B221),MONTH($B221)+1,MIN(AS$6,DAY(EOMONTH($B221,1))))&gt;=$B221)*(DATE(YEAR($B221),MONTH($B221)+1,MIN(AS$6,DAY(EOMONTH($B221,1))))&lt;$C221)))</f>
        <v>0</v>
      </c>
      <c r="AT221" s="48" t="n">
        <f aca="false">IF(OR(N(AT$5)=0,AT$6=""),0,AT$5*((DATE(YEAR($B221),MONTH($B221),MIN(AT$6,DAY(EOMONTH($B221,0))))&gt;=$B221)*(DATE(YEAR($B221),MONTH($B221),MIN(AT$6,DAY(EOMONTH($B221,0))))&lt;$C221)+(DATE(YEAR($B221),MONTH($B221)+1,MIN(AT$6,DAY(EOMONTH($B221,1))))&gt;=$B221)*(DATE(YEAR($B221),MONTH($B221)+1,MIN(AT$6,DAY(EOMONTH($B221,1))))&lt;$C221)))</f>
        <v>0</v>
      </c>
      <c r="AU221" s="48" t="n">
        <f aca="false">IF(OR(N(AU$5)=0,AU$6=""),0,AU$5*((DATE(YEAR($B221),MONTH($B221),MIN(AU$6,DAY(EOMONTH($B221,0))))&gt;=$B221)*(DATE(YEAR($B221),MONTH($B221),MIN(AU$6,DAY(EOMONTH($B221,0))))&lt;$C221)+(DATE(YEAR($B221),MONTH($B221)+1,MIN(AU$6,DAY(EOMONTH($B221,1))))&gt;=$B221)*(DATE(YEAR($B221),MONTH($B221)+1,MIN(AU$6,DAY(EOMONTH($B221,1))))&lt;$C221)))</f>
        <v>0</v>
      </c>
      <c r="AV221" s="48" t="n">
        <f aca="false">IF(OR(N(AV$5)=0,AV$6=""),0,AV$5*((DATE(YEAR($B221),MONTH($B221),MIN(AV$6,DAY(EOMONTH($B221,0))))&gt;=$B221)*(DATE(YEAR($B221),MONTH($B221),MIN(AV$6,DAY(EOMONTH($B221,0))))&lt;$C221)+(DATE(YEAR($B221),MONTH($B221)+1,MIN(AV$6,DAY(EOMONTH($B221,1))))&gt;=$B221)*(DATE(YEAR($B221),MONTH($B221)+1,MIN(AV$6,DAY(EOMONTH($B221,1))))&lt;$C221)))</f>
        <v>0</v>
      </c>
      <c r="AW221" s="48" t="n">
        <f aca="false">IF(OR(N(AW$5)=0,AW$6=""),0,AW$5*((DATE(YEAR($B221),MONTH($B221),MIN(AW$6,DAY(EOMONTH($B221,0))))&gt;=$B221)*(DATE(YEAR($B221),MONTH($B221),MIN(AW$6,DAY(EOMONTH($B221,0))))&lt;$C221)+(DATE(YEAR($B221),MONTH($B221)+1,MIN(AW$6,DAY(EOMONTH($B221,1))))&gt;=$B221)*(DATE(YEAR($B221),MONTH($B221)+1,MIN(AW$6,DAY(EOMONTH($B221,1))))&lt;$C221)))</f>
        <v>0</v>
      </c>
      <c r="AX221" s="48" t="n">
        <f aca="false">IF(OR(N(AX$5)=0,AX$6=""),0,AX$5*((DATE(YEAR($B221),MONTH($B221),MIN(AX$6,DAY(EOMONTH($B221,0))))&gt;=$B221)*(DATE(YEAR($B221),MONTH($B221),MIN(AX$6,DAY(EOMONTH($B221,0))))&lt;$C221)+(DATE(YEAR($B221),MONTH($B221)+1,MIN(AX$6,DAY(EOMONTH($B221,1))))&gt;=$B221)*(DATE(YEAR($B221),MONTH($B221)+1,MIN(AX$6,DAY(EOMONTH($B221,1))))&lt;$C221)))</f>
        <v>0</v>
      </c>
      <c r="AY221" s="48" t="n">
        <f aca="false">IF(OR(N(AY$5)=0,AY$6=""),0,AY$5*((DATE(YEAR($B221),MONTH($B221),MIN(AY$6,DAY(EOMONTH($B221,0))))&gt;=$B221)*(DATE(YEAR($B221),MONTH($B221),MIN(AY$6,DAY(EOMONTH($B221,0))))&lt;$C221)+(DATE(YEAR($B221),MONTH($B221)+1,MIN(AY$6,DAY(EOMONTH($B221,1))))&gt;=$B221)*(DATE(YEAR($B221),MONTH($B221)+1,MIN(AY$6,DAY(EOMONTH($B221,1))))&lt;$C221)))</f>
        <v>0</v>
      </c>
      <c r="AZ221" s="48" t="n">
        <f aca="false">IF(OR(N(AZ$5)=0,AZ$6=""),0,AZ$5*((DATE(YEAR($B221),MONTH($B221),MIN(AZ$6,DAY(EOMONTH($B221,0))))&gt;=$B221)*(DATE(YEAR($B221),MONTH($B221),MIN(AZ$6,DAY(EOMONTH($B221,0))))&lt;$C221)+(DATE(YEAR($B221),MONTH($B221)+1,MIN(AZ$6,DAY(EOMONTH($B221,1))))&gt;=$B221)*(DATE(YEAR($B221),MONTH($B221)+1,MIN(AZ$6,DAY(EOMONTH($B221,1))))&lt;$C221)))</f>
        <v>0</v>
      </c>
      <c r="BA221" s="48" t="n">
        <f aca="false">IF(OR(N(BA$5)=0,BA$6=""),0,BA$5*((DATE(YEAR($B221),MONTH($B221),MIN(BA$6,DAY(EOMONTH($B221,0))))&gt;=$B221)*(DATE(YEAR($B221),MONTH($B221),MIN(BA$6,DAY(EOMONTH($B221,0))))&lt;$C221)+(DATE(YEAR($B221),MONTH($B221)+1,MIN(BA$6,DAY(EOMONTH($B221,1))))&gt;=$B221)*(DATE(YEAR($B221),MONTH($B221)+1,MIN(BA$6,DAY(EOMONTH($B221,1))))&lt;$C221)))</f>
        <v>0</v>
      </c>
      <c r="BB221" s="48" t="n">
        <f aca="false">IF(OR(N(BB$5)=0,BB$6=""),0,BB$5*((DATE(YEAR($B221),MONTH($B221),MIN(BB$6,DAY(EOMONTH($B221,0))))&gt;=$B221)*(DATE(YEAR($B221),MONTH($B221),MIN(BB$6,DAY(EOMONTH($B221,0))))&lt;$C221)+(DATE(YEAR($B221),MONTH($B221)+1,MIN(BB$6,DAY(EOMONTH($B221,1))))&gt;=$B221)*(DATE(YEAR($B221),MONTH($B221)+1,MIN(BB$6,DAY(EOMONTH($B221,1))))&lt;$C221)))</f>
        <v>0</v>
      </c>
      <c r="BC221" s="48" t="n">
        <f aca="false">IF(OR(N(BC$5)=0,BC$6=""),0,BC$5*((DATE(YEAR($B221),MONTH($B221),MIN(BC$6,DAY(EOMONTH($B221,0))))&gt;=$B221)*(DATE(YEAR($B221),MONTH($B221),MIN(BC$6,DAY(EOMONTH($B221,0))))&lt;$C221)+(DATE(YEAR($B221),MONTH($B221)+1,MIN(BC$6,DAY(EOMONTH($B221,1))))&gt;=$B221)*(DATE(YEAR($B221),MONTH($B221)+1,MIN(BC$6,DAY(EOMONTH($B221,1))))&lt;$C221)))</f>
        <v>0</v>
      </c>
      <c r="BD221" s="48" t="n">
        <f aca="false">IF(OR(N(BD$5)=0,BD$6=""),0,BD$5*((DATE(YEAR($B221),MONTH($B221),MIN(BD$6,DAY(EOMONTH($B221,0))))&gt;=$B221)*(DATE(YEAR($B221),MONTH($B221),MIN(BD$6,DAY(EOMONTH($B221,0))))&lt;$C221)+(DATE(YEAR($B221),MONTH($B221)+1,MIN(BD$6,DAY(EOMONTH($B221,1))))&gt;=$B221)*(DATE(YEAR($B221),MONTH($B221)+1,MIN(BD$6,DAY(EOMONTH($B221,1))))&lt;$C221)))</f>
        <v>0</v>
      </c>
      <c r="BE221" s="48" t="n">
        <f aca="false">IF(OR(N(BE$5)=0,BE$6=""),0,BE$5*((DATE(YEAR($B221),MONTH($B221),MIN(BE$6,DAY(EOMONTH($B221,0))))&gt;=$B221)*(DATE(YEAR($B221),MONTH($B221),MIN(BE$6,DAY(EOMONTH($B221,0))))&lt;$C221)+(DATE(YEAR($B221),MONTH($B221)+1,MIN(BE$6,DAY(EOMONTH($B221,1))))&gt;=$B221)*(DATE(YEAR($B221),MONTH($B221)+1,MIN(BE$6,DAY(EOMONTH($B221,1))))&lt;$C221)))</f>
        <v>0</v>
      </c>
      <c r="BF221" s="48" t="n">
        <f aca="false">IF(OR(N(BF$5)=0,BF$6=""),0,BF$5*((DATE(YEAR($B221),MONTH($B221),MIN(BF$6,DAY(EOMONTH($B221,0))))&gt;=$B221)*(DATE(YEAR($B221),MONTH($B221),MIN(BF$6,DAY(EOMONTH($B221,0))))&lt;$C221)+(DATE(YEAR($B221),MONTH($B221)+1,MIN(BF$6,DAY(EOMONTH($B221,1))))&gt;=$B221)*(DATE(YEAR($B221),MONTH($B221)+1,MIN(BF$6,DAY(EOMONTH($B221,1))))&lt;$C221)))</f>
        <v>0</v>
      </c>
      <c r="BG221" s="48" t="n">
        <f aca="false">IF(OR(N(BG$5)=0,BG$6=""),0,BG$5*((DATE(YEAR($B221),MONTH($B221),MIN(BG$6,DAY(EOMONTH($B221,0))))&gt;=$B221)*(DATE(YEAR($B221),MONTH($B221),MIN(BG$6,DAY(EOMONTH($B221,0))))&lt;$C221)+(DATE(YEAR($B221),MONTH($B221)+1,MIN(BG$6,DAY(EOMONTH($B221,1))))&gt;=$B221)*(DATE(YEAR($B221),MONTH($B221)+1,MIN(BG$6,DAY(EOMONTH($B221,1))))&lt;$C221)))</f>
        <v>0</v>
      </c>
      <c r="BH221" s="48" t="n">
        <f aca="false">IF(OR(N(BH$5)=0,BH$6=""),0,BH$5*((DATE(YEAR($B221),MONTH($B221),MIN(BH$6,DAY(EOMONTH($B221,0))))&gt;=$B221)*(DATE(YEAR($B221),MONTH($B221),MIN(BH$6,DAY(EOMONTH($B221,0))))&lt;$C221)+(DATE(YEAR($B221),MONTH($B221)+1,MIN(BH$6,DAY(EOMONTH($B221,1))))&gt;=$B221)*(DATE(YEAR($B221),MONTH($B221)+1,MIN(BH$6,DAY(EOMONTH($B221,1))))&lt;$C221)))</f>
        <v>0</v>
      </c>
      <c r="BI221" s="48" t="n">
        <f aca="false">IF(OR(N(BI$5)=0,BI$6=""),0,BI$5*((DATE(YEAR($B221),MONTH($B221),MIN(BI$6,DAY(EOMONTH($B221,0))))&gt;=$B221)*(DATE(YEAR($B221),MONTH($B221),MIN(BI$6,DAY(EOMONTH($B221,0))))&lt;$C221)+(DATE(YEAR($B221),MONTH($B221)+1,MIN(BI$6,DAY(EOMONTH($B221,1))))&gt;=$B221)*(DATE(YEAR($B221),MONTH($B221)+1,MIN(BI$6,DAY(EOMONTH($B221,1))))&lt;$C221)))</f>
        <v>0</v>
      </c>
      <c r="BJ221" s="48" t="n">
        <f aca="false">IF(OR(N(BJ$5)=0,BJ$6=""),0,BJ$5*((DATE(YEAR($B221),MONTH($B221),MIN(BJ$6,DAY(EOMONTH($B221,0))))&gt;=$B221)*(DATE(YEAR($B221),MONTH($B221),MIN(BJ$6,DAY(EOMONTH($B221,0))))&lt;$C221)+(DATE(YEAR($B221),MONTH($B221)+1,MIN(BJ$6,DAY(EOMONTH($B221,1))))&gt;=$B221)*(DATE(YEAR($B221),MONTH($B221)+1,MIN(BJ$6,DAY(EOMONTH($B221,1))))&lt;$C221)))</f>
        <v>0</v>
      </c>
      <c r="BK221" s="48" t="n">
        <f aca="false">IF(OR(N(BK$5)=0,BK$6=""),0,BK$5*((DATE(YEAR($B221),MONTH($B221),MIN(BK$6,DAY(EOMONTH($B221,0))))&gt;=$B221)*(DATE(YEAR($B221),MONTH($B221),MIN(BK$6,DAY(EOMONTH($B221,0))))&lt;$C221)+(DATE(YEAR($B221),MONTH($B221)+1,MIN(BK$6,DAY(EOMONTH($B221,1))))&gt;=$B221)*(DATE(YEAR($B221),MONTH($B221)+1,MIN(BK$6,DAY(EOMONTH($B221,1))))&lt;$C221)))</f>
        <v>0</v>
      </c>
      <c r="BL221" s="48" t="n">
        <f aca="false">IF(OR(N(BL$5)=0,BL$6=""),0,BL$5*((DATE(YEAR($B221),MONTH($B221),MIN(BL$6,DAY(EOMONTH($B221,0))))&gt;=$B221)*(DATE(YEAR($B221),MONTH($B221),MIN(BL$6,DAY(EOMONTH($B221,0))))&lt;$C221)+(DATE(YEAR($B221),MONTH($B221)+1,MIN(BL$6,DAY(EOMONTH($B221,1))))&gt;=$B221)*(DATE(YEAR($B221),MONTH($B221)+1,MIN(BL$6,DAY(EOMONTH($B221,1))))&lt;$C221)))</f>
        <v>0</v>
      </c>
      <c r="BM221" s="48" t="n">
        <f aca="false">IF(OR(N(BM$5)=0,BM$6=""),0,BM$5*((DATE(YEAR($B221),MONTH($B221),MIN(BM$6,DAY(EOMONTH($B221,0))))&gt;=$B221)*(DATE(YEAR($B221),MONTH($B221),MIN(BM$6,DAY(EOMONTH($B221,0))))&lt;$C221)+(DATE(YEAR($B221),MONTH($B221)+1,MIN(BM$6,DAY(EOMONTH($B221,1))))&gt;=$B221)*(DATE(YEAR($B221),MONTH($B221)+1,MIN(BM$6,DAY(EOMONTH($B221,1))))&lt;$C221)))</f>
        <v>0</v>
      </c>
      <c r="BN221" s="48" t="n">
        <f aca="false">IF(OR(N(BN$5)=0,BN$6=""),0,BN$5*((DATE(YEAR($B221),MONTH($B221),MIN(BN$6,DAY(EOMONTH($B221,0))))&gt;=$B221)*(DATE(YEAR($B221),MONTH($B221),MIN(BN$6,DAY(EOMONTH($B221,0))))&lt;$C221)+(DATE(YEAR($B221),MONTH($B221)+1,MIN(BN$6,DAY(EOMONTH($B221,1))))&gt;=$B221)*(DATE(YEAR($B221),MONTH($B221)+1,MIN(BN$6,DAY(EOMONTH($B221,1))))&lt;$C221)))</f>
        <v>0</v>
      </c>
      <c r="BO221" s="48" t="n">
        <f aca="false">IF(OR(N(BO$5)=0,BO$6=""),0,BO$5*((DATE(YEAR($B221),MONTH($B221),MIN(BO$6,DAY(EOMONTH($B221,0))))&gt;=$B221)*(DATE(YEAR($B221),MONTH($B221),MIN(BO$6,DAY(EOMONTH($B221,0))))&lt;$C221)+(DATE(YEAR($B221),MONTH($B221)+1,MIN(BO$6,DAY(EOMONTH($B221,1))))&gt;=$B221)*(DATE(YEAR($B221),MONTH($B221)+1,MIN(BO$6,DAY(EOMONTH($B221,1))))&lt;$C221)))</f>
        <v>0</v>
      </c>
      <c r="BP221" s="48" t="n">
        <f aca="false">IF(OR(N(BP$5)=0,BP$6=""),0,BP$5*((DATE(YEAR($B221),MONTH($B221),MIN(BP$6,DAY(EOMONTH($B221,0))))&gt;=$B221)*(DATE(YEAR($B221),MONTH($B221),MIN(BP$6,DAY(EOMONTH($B221,0))))&lt;$C221)+(DATE(YEAR($B221),MONTH($B221)+1,MIN(BP$6,DAY(EOMONTH($B221,1))))&gt;=$B221)*(DATE(YEAR($B221),MONTH($B221)+1,MIN(BP$6,DAY(EOMONTH($B221,1))))&lt;$C221)))</f>
        <v>0</v>
      </c>
      <c r="BQ221" s="48" t="n">
        <f aca="false">IF(OR(N(BQ$5)=0,BQ$6=""),0,BQ$5*((DATE(YEAR($B221),MONTH($B221),MIN(BQ$6,DAY(EOMONTH($B221,0))))&gt;=$B221)*(DATE(YEAR($B221),MONTH($B221),MIN(BQ$6,DAY(EOMONTH($B221,0))))&lt;$C221)+(DATE(YEAR($B221),MONTH($B221)+1,MIN(BQ$6,DAY(EOMONTH($B221,1))))&gt;=$B221)*(DATE(YEAR($B221),MONTH($B221)+1,MIN(BQ$6,DAY(EOMONTH($B221,1))))&lt;$C221)))</f>
        <v>0</v>
      </c>
      <c r="BR221" s="48" t="n">
        <f aca="false">IF(OR(N(BR$5)=0,BR$6=""),0,BR$5*((DATE(YEAR($B221),MONTH($B221),MIN(BR$6,DAY(EOMONTH($B221,0))))&gt;=$B221)*(DATE(YEAR($B221),MONTH($B221),MIN(BR$6,DAY(EOMONTH($B221,0))))&lt;$C221)+(DATE(YEAR($B221),MONTH($B221)+1,MIN(BR$6,DAY(EOMONTH($B221,1))))&gt;=$B221)*(DATE(YEAR($B221),MONTH($B221)+1,MIN(BR$6,DAY(EOMONTH($B221,1))))&lt;$C221)))</f>
        <v>0</v>
      </c>
      <c r="BS221" s="48" t="n">
        <f aca="false">IF(OR(N(BS$5)=0,BS$6=""),0,BS$5*((DATE(YEAR($B221),MONTH($B221),MIN(BS$6,DAY(EOMONTH($B221,0))))&gt;=$B221)*(DATE(YEAR($B221),MONTH($B221),MIN(BS$6,DAY(EOMONTH($B221,0))))&lt;$C221)+(DATE(YEAR($B221),MONTH($B221)+1,MIN(BS$6,DAY(EOMONTH($B221,1))))&gt;=$B221)*(DATE(YEAR($B221),MONTH($B221)+1,MIN(BS$6,DAY(EOMONTH($B221,1))))&lt;$C221)))</f>
        <v>0</v>
      </c>
      <c r="BT221" s="48" t="n">
        <f aca="false">IF(OR(N(BT$5)=0,BT$6=""),0,BT$5*((DATE(YEAR($B221),MONTH($B221),MIN(BT$6,DAY(EOMONTH($B221,0))))&gt;=$B221)*(DATE(YEAR($B221),MONTH($B221),MIN(BT$6,DAY(EOMONTH($B221,0))))&lt;$C221)+(DATE(YEAR($B221),MONTH($B221)+1,MIN(BT$6,DAY(EOMONTH($B221,1))))&gt;=$B221)*(DATE(YEAR($B221),MONTH($B221)+1,MIN(BT$6,DAY(EOMONTH($B221,1))))&lt;$C221)))</f>
        <v>0</v>
      </c>
      <c r="BU221" s="48" t="n">
        <f aca="false">IF(OR(N(BU$5)=0,BU$6=""),0,BU$5*((DATE(YEAR($B221),MONTH($B221),MIN(BU$6,DAY(EOMONTH($B221,0))))&gt;=$B221)*(DATE(YEAR($B221),MONTH($B221),MIN(BU$6,DAY(EOMONTH($B221,0))))&lt;$C221)+(DATE(YEAR($B221),MONTH($B221)+1,MIN(BU$6,DAY(EOMONTH($B221,1))))&gt;=$B221)*(DATE(YEAR($B221),MONTH($B221)+1,MIN(BU$6,DAY(EOMONTH($B221,1))))&lt;$C221)))</f>
        <v>0</v>
      </c>
      <c r="BV221" s="48" t="n">
        <f aca="false">IF(OR(N(BV$5)=0,BV$6=""),0,BV$5*((DATE(YEAR($B221),MONTH($B221),MIN(BV$6,DAY(EOMONTH($B221,0))))&gt;=$B221)*(DATE(YEAR($B221),MONTH($B221),MIN(BV$6,DAY(EOMONTH($B221,0))))&lt;$C221)+(DATE(YEAR($B221),MONTH($B221)+1,MIN(BV$6,DAY(EOMONTH($B221,1))))&gt;=$B221)*(DATE(YEAR($B221),MONTH($B221)+1,MIN(BV$6,DAY(EOMONTH($B221,1))))&lt;$C221)))</f>
        <v>0</v>
      </c>
      <c r="BW221" s="48" t="n">
        <f aca="false">IF(OR(N(BW$5)=0,BW$6=""),0,BW$5*((DATE(YEAR($B221),MONTH($B221),MIN(BW$6,DAY(EOMONTH($B221,0))))&gt;=$B221)*(DATE(YEAR($B221),MONTH($B221),MIN(BW$6,DAY(EOMONTH($B221,0))))&lt;$C221)+(DATE(YEAR($B221),MONTH($B221)+1,MIN(BW$6,DAY(EOMONTH($B221,1))))&gt;=$B221)*(DATE(YEAR($B221),MONTH($B221)+1,MIN(BW$6,DAY(EOMONTH($B221,1))))&lt;$C221)))</f>
        <v>0</v>
      </c>
      <c r="BX221" s="48" t="n">
        <f aca="false">MIN(Z221,(FT220*(1+FT$5/Setup!$C$36)+IF($V221=1,N($F221),0)))</f>
        <v>0</v>
      </c>
      <c r="BY221" s="48" t="n">
        <f aca="false">MIN(AA221,(FU220*(1+FU$5/Setup!$C$36)+IF($V221=2,N($F221),0)))</f>
        <v>0</v>
      </c>
      <c r="BZ221" s="48" t="n">
        <f aca="false">MIN(AB221,(FV220*(1+FV$5/Setup!$C$36)+IF($V221=3,N($F221),0)))</f>
        <v>0</v>
      </c>
      <c r="CA221" s="48" t="n">
        <f aca="false">MIN(AC221,(FW220*(1+FW$5/Setup!$C$36)+IF($V221=4,N($F221),0)))</f>
        <v>0</v>
      </c>
      <c r="CB221" s="48" t="n">
        <f aca="false">MIN(AD221,(FX220*(1+FX$5/Setup!$C$36)+IF($V221=5,N($F221),0)))</f>
        <v>0</v>
      </c>
      <c r="CC221" s="48" t="n">
        <f aca="false">MIN(AE221,(FY220*(1+FY$5/Setup!$C$36)+IF($V221=6,N($F221),0)))</f>
        <v>0</v>
      </c>
      <c r="CD221" s="48" t="n">
        <f aca="false">MIN(AF221,(FZ220*(1+FZ$5/Setup!$C$36)+IF($V221=7,N($F221),0)))</f>
        <v>0</v>
      </c>
      <c r="CE221" s="48" t="n">
        <f aca="false">MIN(AG221,(GA220*(1+GA$5/Setup!$C$36)+IF($V221=8,N($F221),0)))</f>
        <v>0</v>
      </c>
      <c r="CF221" s="48" t="n">
        <f aca="false">MIN(AH221,(GB220*(1+GB$5/Setup!$C$36)+IF($V221=9,N($F221),0)))</f>
        <v>0</v>
      </c>
      <c r="CG221" s="48" t="n">
        <f aca="false">MIN(AI221,(GC220*(1+GC$5/Setup!$C$36)+IF($V221=10,N($F221),0)))</f>
        <v>0</v>
      </c>
      <c r="CH221" s="48" t="n">
        <f aca="false">MIN(AJ221,(GD220*(1+GD$5/Setup!$C$36)+IF($V221=11,N($F221),0)))</f>
        <v>0</v>
      </c>
      <c r="CI221" s="48" t="n">
        <f aca="false">MIN(AK221,(GE220*(1+GE$5/Setup!$C$36)+IF($V221=12,N($F221),0)))</f>
        <v>0</v>
      </c>
      <c r="CJ221" s="48" t="n">
        <f aca="false">MIN(AL221,(GF220*(1+GF$5/Setup!$C$36)+IF($V221=13,N($F221),0)))</f>
        <v>0</v>
      </c>
      <c r="CK221" s="48" t="n">
        <f aca="false">MIN(AM221,(GG220*(1+GG$5/Setup!$C$36)+IF($V221=14,N($F221),0)))</f>
        <v>0</v>
      </c>
      <c r="CL221" s="48" t="n">
        <f aca="false">MIN(AN221,(GH220*(1+GH$5/Setup!$C$36)+IF($V221=15,N($F221),0)))</f>
        <v>0</v>
      </c>
      <c r="CM221" s="48" t="n">
        <f aca="false">MIN(AO221,(GI220*(1+GI$5/Setup!$C$36)+IF($V221=16,N($F221),0)))</f>
        <v>0</v>
      </c>
      <c r="CN221" s="48" t="n">
        <f aca="false">MIN(AP221,(GJ220*(1+GJ$5/Setup!$C$36)+IF($V221=17,N($F221),0)))</f>
        <v>0</v>
      </c>
      <c r="CO221" s="48" t="n">
        <f aca="false">MIN(AQ221,(GK220*(1+GK$5/Setup!$C$36)+IF($V221=18,N($F221),0)))</f>
        <v>0</v>
      </c>
      <c r="CP221" s="48" t="n">
        <f aca="false">MIN(AR221,(GL220*(1+GL$5/Setup!$C$36)+IF($V221=19,N($F221),0)))</f>
        <v>0</v>
      </c>
      <c r="CQ221" s="48" t="n">
        <f aca="false">MIN(AS221,(GM220*(1+GM$5/Setup!$C$36)+IF($V221=20,N($F221),0)))</f>
        <v>0</v>
      </c>
      <c r="CR221" s="48" t="n">
        <f aca="false">MIN(AT221,(GN220*(1+GN$5/Setup!$C$36)+IF($V221=21,N($F221),0)))</f>
        <v>0</v>
      </c>
      <c r="CS221" s="48" t="n">
        <f aca="false">MIN(AU221,(GO220*(1+GO$5/Setup!$C$36)+IF($V221=22,N($F221),0)))</f>
        <v>0</v>
      </c>
      <c r="CT221" s="48" t="n">
        <f aca="false">MIN(AV221,(GP220*(1+GP$5/Setup!$C$36)+IF($V221=23,N($F221),0)))</f>
        <v>0</v>
      </c>
      <c r="CU221" s="48" t="n">
        <f aca="false">MIN(AW221,(GQ220*(1+GQ$5/Setup!$C$36)+IF($V221=24,N($F221),0)))</f>
        <v>0</v>
      </c>
      <c r="CV221" s="48" t="n">
        <f aca="false">MIN(AX221,(GR220*(1+GR$5/Setup!$C$36)+IF($V221=25,N($F221),0)))</f>
        <v>0</v>
      </c>
      <c r="CW221" s="48" t="n">
        <f aca="false">MIN(AY221,(GS220*(1+GS$5/Setup!$C$36)+IF($V221=26,N($F221),0)))</f>
        <v>0</v>
      </c>
      <c r="CX221" s="48" t="n">
        <f aca="false">MIN(AZ221,(GT220*(1+GT$5/Setup!$C$36)+IF($V221=27,N($F221),0)))</f>
        <v>0</v>
      </c>
      <c r="CY221" s="48" t="n">
        <f aca="false">MIN(BA221,(GU220*(1+GU$5/Setup!$C$36)+IF($V221=28,N($F221),0)))</f>
        <v>0</v>
      </c>
      <c r="CZ221" s="48" t="n">
        <f aca="false">MIN(BB221,(GV220*(1+GV$5/Setup!$C$36)+IF($V221=29,N($F221),0)))</f>
        <v>0</v>
      </c>
      <c r="DA221" s="48" t="n">
        <f aca="false">MIN(BC221,(GW220*(1+GW$5/Setup!$C$36)+IF($V221=30,N($F221),0)))</f>
        <v>0</v>
      </c>
      <c r="DB221" s="48" t="n">
        <f aca="false">MIN(BD221,(GX220*(1+GX$5/Setup!$C$36)+IF($V221=31,N($F221),0)))</f>
        <v>0</v>
      </c>
      <c r="DC221" s="48" t="n">
        <f aca="false">MIN(BE221,(GY220*(1+GY$5/Setup!$C$36)+IF($V221=32,N($F221),0)))</f>
        <v>0</v>
      </c>
      <c r="DD221" s="48" t="n">
        <f aca="false">MIN(BF221,(GZ220*(1+GZ$5/Setup!$C$36)+IF($V221=33,N($F221),0)))</f>
        <v>0</v>
      </c>
      <c r="DE221" s="48" t="n">
        <f aca="false">MIN(BG221,(HA220*(1+HA$5/Setup!$C$36)+IF($V221=34,N($F221),0)))</f>
        <v>0</v>
      </c>
      <c r="DF221" s="48" t="n">
        <f aca="false">MIN(BH221,(HB220*(1+HB$5/Setup!$C$36)+IF($V221=35,N($F221),0)))</f>
        <v>0</v>
      </c>
      <c r="DG221" s="48" t="n">
        <f aca="false">MIN(BI221,(HC220*(1+HC$5/Setup!$C$36)+IF($V221=36,N($F221),0)))</f>
        <v>0</v>
      </c>
      <c r="DH221" s="48" t="n">
        <f aca="false">MIN(BJ221,(HD220*(1+HD$5/Setup!$C$36)+IF($V221=37,N($F221),0)))</f>
        <v>0</v>
      </c>
      <c r="DI221" s="48" t="n">
        <f aca="false">MIN(BK221,(HE220*(1+HE$5/Setup!$C$36)+IF($V221=38,N($F221),0)))</f>
        <v>0</v>
      </c>
      <c r="DJ221" s="48" t="n">
        <f aca="false">MIN(BL221,(HF220*(1+HF$5/Setup!$C$36)+IF($V221=39,N($F221),0)))</f>
        <v>0</v>
      </c>
      <c r="DK221" s="48" t="n">
        <f aca="false">MIN(BM221,(HG220*(1+HG$5/Setup!$C$36)+IF($V221=40,N($F221),0)))</f>
        <v>0</v>
      </c>
      <c r="DL221" s="48" t="n">
        <f aca="false">MIN(BN221,(HH220*(1+HH$5/Setup!$C$36)+IF($V221=41,N($F221),0)))</f>
        <v>0</v>
      </c>
      <c r="DM221" s="48" t="n">
        <f aca="false">MIN(BO221,(HI220*(1+HI$5/Setup!$C$36)+IF($V221=42,N($F221),0)))</f>
        <v>0</v>
      </c>
      <c r="DN221" s="48" t="n">
        <f aca="false">MIN(BP221,(HJ220*(1+HJ$5/Setup!$C$36)+IF($V221=43,N($F221),0)))</f>
        <v>0</v>
      </c>
      <c r="DO221" s="48" t="n">
        <f aca="false">MIN(BQ221,(HK220*(1+HK$5/Setup!$C$36)+IF($V221=44,N($F221),0)))</f>
        <v>0</v>
      </c>
      <c r="DP221" s="48" t="n">
        <f aca="false">MIN(BR221,(HL220*(1+HL$5/Setup!$C$36)+IF($V221=45,N($F221),0)))</f>
        <v>0</v>
      </c>
      <c r="DQ221" s="48" t="n">
        <f aca="false">MIN(BS221,(HM220*(1+HM$5/Setup!$C$36)+IF($V221=46,N($F221),0)))</f>
        <v>0</v>
      </c>
      <c r="DR221" s="48" t="n">
        <f aca="false">MIN(BT221,(HN220*(1+HN$5/Setup!$C$36)+IF($V221=47,N($F221),0)))</f>
        <v>0</v>
      </c>
      <c r="DS221" s="48" t="n">
        <f aca="false">MIN(BU221,(HO220*(1+HO$5/Setup!$C$36)+IF($V221=48,N($F221),0)))</f>
        <v>0</v>
      </c>
      <c r="DT221" s="48" t="n">
        <f aca="false">MIN(BV221,(HP220*(1+HP$5/Setup!$C$36)+IF($V221=49,N($F221),0)))</f>
        <v>0</v>
      </c>
      <c r="DU221" s="48" t="n">
        <f aca="false">MIN(BW221,(HQ220*(1+HQ$5/Setup!$C$36)+IF($V221=50,N($F221),0)))</f>
        <v>0</v>
      </c>
      <c r="DV221" s="48" t="n">
        <f aca="false">MIN(MAX((FT220*(1+FT$5/Setup!$C$36)+IF($V221=1,N($F221),0))-BX221,0),MAX($P221-0,0))</f>
        <v>0</v>
      </c>
      <c r="DW221" s="48" t="n">
        <f aca="false">MIN(MAX((FU220*(1+FU$5/Setup!$C$36)+IF($V221=2,N($F221),0))-BY221,0),MAX($P221-SUM(DV221:DV221),0))</f>
        <v>0</v>
      </c>
      <c r="DX221" s="48" t="n">
        <f aca="false">MIN(MAX((FV220*(1+FV$5/Setup!$C$36)+IF($V221=3,N($F221),0))-BZ221,0),MAX($P221-SUM(DV221:DW221),0))</f>
        <v>0</v>
      </c>
      <c r="DY221" s="48" t="n">
        <f aca="false">MIN(MAX((FW220*(1+FW$5/Setup!$C$36)+IF($V221=4,N($F221),0))-CA221,0),MAX($P221-SUM(DV221:DX221),0))</f>
        <v>0</v>
      </c>
      <c r="DZ221" s="48" t="n">
        <f aca="false">MIN(MAX((FX220*(1+FX$5/Setup!$C$36)+IF($V221=5,N($F221),0))-CB221,0),MAX($P221-SUM(DV221:DY221),0))</f>
        <v>0</v>
      </c>
      <c r="EA221" s="48" t="n">
        <f aca="false">MIN(MAX((FY220*(1+FY$5/Setup!$C$36)+IF($V221=6,N($F221),0))-CC221,0),MAX($P221-SUM(DV221:DZ221),0))</f>
        <v>0</v>
      </c>
      <c r="EB221" s="48" t="n">
        <f aca="false">MIN(MAX((FZ220*(1+FZ$5/Setup!$C$36)+IF($V221=7,N($F221),0))-CD221,0),MAX($P221-SUM(DV221:EA221),0))</f>
        <v>0</v>
      </c>
      <c r="EC221" s="48" t="n">
        <f aca="false">MIN(MAX((GA220*(1+GA$5/Setup!$C$36)+IF($V221=8,N($F221),0))-CE221,0),MAX($P221-SUM(DV221:EB221),0))</f>
        <v>0</v>
      </c>
      <c r="ED221" s="48" t="n">
        <f aca="false">MIN(MAX((GB220*(1+GB$5/Setup!$C$36)+IF($V221=9,N($F221),0))-CF221,0),MAX($P221-SUM(DV221:EC221),0))</f>
        <v>0</v>
      </c>
      <c r="EE221" s="48" t="n">
        <f aca="false">MIN(MAX((GC220*(1+GC$5/Setup!$C$36)+IF($V221=10,N($F221),0))-CG221,0),MAX($P221-SUM(DV221:ED221),0))</f>
        <v>0</v>
      </c>
      <c r="EF221" s="48" t="n">
        <f aca="false">MIN(MAX((GD220*(1+GD$5/Setup!$C$36)+IF($V221=11,N($F221),0))-CH221,0),MAX($P221-SUM(DV221:EE221),0))</f>
        <v>0</v>
      </c>
      <c r="EG221" s="48" t="n">
        <f aca="false">MIN(MAX((GE220*(1+GE$5/Setup!$C$36)+IF($V221=12,N($F221),0))-CI221,0),MAX($P221-SUM(DV221:EF221),0))</f>
        <v>0</v>
      </c>
      <c r="EH221" s="48" t="n">
        <f aca="false">MIN(MAX((GF220*(1+GF$5/Setup!$C$36)+IF($V221=13,N($F221),0))-CJ221,0),MAX($P221-SUM(DV221:EG221),0))</f>
        <v>0</v>
      </c>
      <c r="EI221" s="48" t="n">
        <f aca="false">MIN(MAX((GG220*(1+GG$5/Setup!$C$36)+IF($V221=14,N($F221),0))-CK221,0),MAX($P221-SUM(DV221:EH221),0))</f>
        <v>0</v>
      </c>
      <c r="EJ221" s="48" t="n">
        <f aca="false">MIN(MAX((GH220*(1+GH$5/Setup!$C$36)+IF($V221=15,N($F221),0))-CL221,0),MAX($P221-SUM(DV221:EI221),0))</f>
        <v>0</v>
      </c>
      <c r="EK221" s="48" t="n">
        <f aca="false">MIN(MAX((GI220*(1+GI$5/Setup!$C$36)+IF($V221=16,N($F221),0))-CM221,0),MAX($P221-SUM(DV221:EJ221),0))</f>
        <v>0</v>
      </c>
      <c r="EL221" s="48" t="n">
        <f aca="false">MIN(MAX((GJ220*(1+GJ$5/Setup!$C$36)+IF($V221=17,N($F221),0))-CN221,0),MAX($P221-SUM(DV221:EK221),0))</f>
        <v>0</v>
      </c>
      <c r="EM221" s="48" t="n">
        <f aca="false">MIN(MAX((GK220*(1+GK$5/Setup!$C$36)+IF($V221=18,N($F221),0))-CO221,0),MAX($P221-SUM(DV221:EL221),0))</f>
        <v>0</v>
      </c>
      <c r="EN221" s="48" t="n">
        <f aca="false">MIN(MAX((GL220*(1+GL$5/Setup!$C$36)+IF($V221=19,N($F221),0))-CP221,0),MAX($P221-SUM(DV221:EM221),0))</f>
        <v>0</v>
      </c>
      <c r="EO221" s="48" t="n">
        <f aca="false">MIN(MAX((GM220*(1+GM$5/Setup!$C$36)+IF($V221=20,N($F221),0))-CQ221,0),MAX($P221-SUM(DV221:EN221),0))</f>
        <v>0</v>
      </c>
      <c r="EP221" s="48" t="n">
        <f aca="false">MIN(MAX((GN220*(1+GN$5/Setup!$C$36)+IF($V221=21,N($F221),0))-CR221,0),MAX($P221-SUM(DV221:EO221),0))</f>
        <v>0</v>
      </c>
      <c r="EQ221" s="48" t="n">
        <f aca="false">MIN(MAX((GO220*(1+GO$5/Setup!$C$36)+IF($V221=22,N($F221),0))-CS221,0),MAX($P221-SUM(DV221:EP221),0))</f>
        <v>0</v>
      </c>
      <c r="ER221" s="48" t="n">
        <f aca="false">MIN(MAX((GP220*(1+GP$5/Setup!$C$36)+IF($V221=23,N($F221),0))-CT221,0),MAX($P221-SUM(DV221:EQ221),0))</f>
        <v>0</v>
      </c>
      <c r="ES221" s="48" t="n">
        <f aca="false">MIN(MAX((GQ220*(1+GQ$5/Setup!$C$36)+IF($V221=24,N($F221),0))-CU221,0),MAX($P221-SUM(DV221:ER221),0))</f>
        <v>0</v>
      </c>
      <c r="ET221" s="48" t="n">
        <f aca="false">MIN(MAX((GR220*(1+GR$5/Setup!$C$36)+IF($V221=25,N($F221),0))-CV221,0),MAX($P221-SUM(DV221:ES221),0))</f>
        <v>0</v>
      </c>
      <c r="EU221" s="48" t="n">
        <f aca="false">MIN(MAX((GS220*(1+GS$5/Setup!$C$36)+IF($V221=26,N($F221),0))-CW221,0),MAX($P221-SUM(DV221:ET221),0))</f>
        <v>0</v>
      </c>
      <c r="EV221" s="48" t="n">
        <f aca="false">MIN(MAX((GT220*(1+GT$5/Setup!$C$36)+IF($V221=27,N($F221),0))-CX221,0),MAX($P221-SUM(DV221:EU221),0))</f>
        <v>0</v>
      </c>
      <c r="EW221" s="48" t="n">
        <f aca="false">MIN(MAX((GU220*(1+GU$5/Setup!$C$36)+IF($V221=28,N($F221),0))-CY221,0),MAX($P221-SUM(DV221:EV221),0))</f>
        <v>0</v>
      </c>
      <c r="EX221" s="48" t="n">
        <f aca="false">MIN(MAX((GV220*(1+GV$5/Setup!$C$36)+IF($V221=29,N($F221),0))-CZ221,0),MAX($P221-SUM(DV221:EW221),0))</f>
        <v>0</v>
      </c>
      <c r="EY221" s="48" t="n">
        <f aca="false">MIN(MAX((GW220*(1+GW$5/Setup!$C$36)+IF($V221=30,N($F221),0))-DA221,0),MAX($P221-SUM(DV221:EX221),0))</f>
        <v>0</v>
      </c>
      <c r="EZ221" s="48" t="n">
        <f aca="false">MIN(MAX((GX220*(1+GX$5/Setup!$C$36)+IF($V221=31,N($F221),0))-DB221,0),MAX($P221-SUM(DV221:EY221),0))</f>
        <v>0</v>
      </c>
      <c r="FA221" s="48" t="n">
        <f aca="false">MIN(MAX((GY220*(1+GY$5/Setup!$C$36)+IF($V221=32,N($F221),0))-DC221,0),MAX($P221-SUM(DV221:EZ221),0))</f>
        <v>0</v>
      </c>
      <c r="FB221" s="48" t="n">
        <f aca="false">MIN(MAX((GZ220*(1+GZ$5/Setup!$C$36)+IF($V221=33,N($F221),0))-DD221,0),MAX($P221-SUM(DV221:FA221),0))</f>
        <v>0</v>
      </c>
      <c r="FC221" s="48" t="n">
        <f aca="false">MIN(MAX((HA220*(1+HA$5/Setup!$C$36)+IF($V221=34,N($F221),0))-DE221,0),MAX($P221-SUM(DV221:FB221),0))</f>
        <v>0</v>
      </c>
      <c r="FD221" s="48" t="n">
        <f aca="false">MIN(MAX((HB220*(1+HB$5/Setup!$C$36)+IF($V221=35,N($F221),0))-DF221,0),MAX($P221-SUM(DV221:FC221),0))</f>
        <v>0</v>
      </c>
      <c r="FE221" s="48" t="n">
        <f aca="false">MIN(MAX((HC220*(1+HC$5/Setup!$C$36)+IF($V221=36,N($F221),0))-DG221,0),MAX($P221-SUM(DV221:FD221),0))</f>
        <v>0</v>
      </c>
      <c r="FF221" s="48" t="n">
        <f aca="false">MIN(MAX((HD220*(1+HD$5/Setup!$C$36)+IF($V221=37,N($F221),0))-DH221,0),MAX($P221-SUM(DV221:FE221),0))</f>
        <v>0</v>
      </c>
      <c r="FG221" s="48" t="n">
        <f aca="false">MIN(MAX((HE220*(1+HE$5/Setup!$C$36)+IF($V221=38,N($F221),0))-DI221,0),MAX($P221-SUM(DV221:FF221),0))</f>
        <v>0</v>
      </c>
      <c r="FH221" s="48" t="n">
        <f aca="false">MIN(MAX((HF220*(1+HF$5/Setup!$C$36)+IF($V221=39,N($F221),0))-DJ221,0),MAX($P221-SUM(DV221:FG221),0))</f>
        <v>0</v>
      </c>
      <c r="FI221" s="48" t="n">
        <f aca="false">MIN(MAX((HG220*(1+HG$5/Setup!$C$36)+IF($V221=40,N($F221),0))-DK221,0),MAX($P221-SUM(DV221:FH221),0))</f>
        <v>0</v>
      </c>
      <c r="FJ221" s="48" t="n">
        <f aca="false">MIN(MAX((HH220*(1+HH$5/Setup!$C$36)+IF($V221=41,N($F221),0))-DL221,0),MAX($P221-SUM(DV221:FI221),0))</f>
        <v>0</v>
      </c>
      <c r="FK221" s="48" t="n">
        <f aca="false">MIN(MAX((HI220*(1+HI$5/Setup!$C$36)+IF($V221=42,N($F221),0))-DM221,0),MAX($P221-SUM(DV221:FJ221),0))</f>
        <v>0</v>
      </c>
      <c r="FL221" s="48" t="n">
        <f aca="false">MIN(MAX((HJ220*(1+HJ$5/Setup!$C$36)+IF($V221=43,N($F221),0))-DN221,0),MAX($P221-SUM(DV221:FK221),0))</f>
        <v>0</v>
      </c>
      <c r="FM221" s="48" t="n">
        <f aca="false">MIN(MAX((HK220*(1+HK$5/Setup!$C$36)+IF($V221=44,N($F221),0))-DO221,0),MAX($P221-SUM(DV221:FL221),0))</f>
        <v>0</v>
      </c>
      <c r="FN221" s="48" t="n">
        <f aca="false">MIN(MAX((HL220*(1+HL$5/Setup!$C$36)+IF($V221=45,N($F221),0))-DP221,0),MAX($P221-SUM(DV221:FM221),0))</f>
        <v>0</v>
      </c>
      <c r="FO221" s="48" t="n">
        <f aca="false">MIN(MAX((HM220*(1+HM$5/Setup!$C$36)+IF($V221=46,N($F221),0))-DQ221,0),MAX($P221-SUM(DV221:FN221),0))</f>
        <v>0</v>
      </c>
      <c r="FP221" s="48" t="n">
        <f aca="false">MIN(MAX((HN220*(1+HN$5/Setup!$C$36)+IF($V221=47,N($F221),0))-DR221,0),MAX($P221-SUM(DV221:FO221),0))</f>
        <v>0</v>
      </c>
      <c r="FQ221" s="48" t="n">
        <f aca="false">MIN(MAX((HO220*(1+HO$5/Setup!$C$36)+IF($V221=48,N($F221),0))-DS221,0),MAX($P221-SUM(DV221:FP221),0))</f>
        <v>0</v>
      </c>
      <c r="FR221" s="48" t="n">
        <f aca="false">MIN(MAX((HP220*(1+HP$5/Setup!$C$36)+IF($V221=49,N($F221),0))-DT221,0),MAX($P221-SUM(DV221:FQ221),0))</f>
        <v>0</v>
      </c>
      <c r="FS221" s="48" t="n">
        <f aca="false">MIN(MAX((HQ220*(1+HQ$5/Setup!$C$36)+IF($V221=50,N($F221),0))-DU221,0),MAX($P221-SUM(DV221:FR221),0))</f>
        <v>0</v>
      </c>
      <c r="FT221" s="48" t="n">
        <f aca="false">IF((FT220*(1+FT$5/Setup!$C$36)+IF($V221=1,N($F221),0))-BX221-DV221&lt;0.005,0,(FT220*(1+FT$5/Setup!$C$36)+IF($V221=1,N($F221),0))-BX221-DV221)</f>
        <v>0</v>
      </c>
      <c r="FU221" s="48" t="n">
        <f aca="false">IF((FU220*(1+FU$5/Setup!$C$36)+IF($V221=2,N($F221),0))-BY221-DW221&lt;0.005,0,(FU220*(1+FU$5/Setup!$C$36)+IF($V221=2,N($F221),0))-BY221-DW221)</f>
        <v>0</v>
      </c>
      <c r="FV221" s="48" t="n">
        <f aca="false">IF((FV220*(1+FV$5/Setup!$C$36)+IF($V221=3,N($F221),0))-BZ221-DX221&lt;0.005,0,(FV220*(1+FV$5/Setup!$C$36)+IF($V221=3,N($F221),0))-BZ221-DX221)</f>
        <v>0</v>
      </c>
      <c r="FW221" s="48" t="n">
        <f aca="false">IF((FW220*(1+FW$5/Setup!$C$36)+IF($V221=4,N($F221),0))-CA221-DY221&lt;0.005,0,(FW220*(1+FW$5/Setup!$C$36)+IF($V221=4,N($F221),0))-CA221-DY221)</f>
        <v>0</v>
      </c>
      <c r="FX221" s="48" t="n">
        <f aca="false">IF((FX220*(1+FX$5/Setup!$C$36)+IF($V221=5,N($F221),0))-CB221-DZ221&lt;0.005,0,(FX220*(1+FX$5/Setup!$C$36)+IF($V221=5,N($F221),0))-CB221-DZ221)</f>
        <v>0</v>
      </c>
      <c r="FY221" s="48" t="n">
        <f aca="false">IF((FY220*(1+FY$5/Setup!$C$36)+IF($V221=6,N($F221),0))-CC221-EA221&lt;0.005,0,(FY220*(1+FY$5/Setup!$C$36)+IF($V221=6,N($F221),0))-CC221-EA221)</f>
        <v>0</v>
      </c>
      <c r="FZ221" s="48" t="n">
        <f aca="false">IF((FZ220*(1+FZ$5/Setup!$C$36)+IF($V221=7,N($F221),0))-CD221-EB221&lt;0.005,0,(FZ220*(1+FZ$5/Setup!$C$36)+IF($V221=7,N($F221),0))-CD221-EB221)</f>
        <v>0</v>
      </c>
      <c r="GA221" s="48" t="n">
        <f aca="false">IF((GA220*(1+GA$5/Setup!$C$36)+IF($V221=8,N($F221),0))-CE221-EC221&lt;0.005,0,(GA220*(1+GA$5/Setup!$C$36)+IF($V221=8,N($F221),0))-CE221-EC221)</f>
        <v>0</v>
      </c>
      <c r="GB221" s="48" t="n">
        <f aca="false">IF((GB220*(1+GB$5/Setup!$C$36)+IF($V221=9,N($F221),0))-CF221-ED221&lt;0.005,0,(GB220*(1+GB$5/Setup!$C$36)+IF($V221=9,N($F221),0))-CF221-ED221)</f>
        <v>0</v>
      </c>
      <c r="GC221" s="48" t="n">
        <f aca="false">IF((GC220*(1+GC$5/Setup!$C$36)+IF($V221=10,N($F221),0))-CG221-EE221&lt;0.005,0,(GC220*(1+GC$5/Setup!$C$36)+IF($V221=10,N($F221),0))-CG221-EE221)</f>
        <v>0</v>
      </c>
      <c r="GD221" s="48" t="n">
        <f aca="false">IF((GD220*(1+GD$5/Setup!$C$36)+IF($V221=11,N($F221),0))-CH221-EF221&lt;0.005,0,(GD220*(1+GD$5/Setup!$C$36)+IF($V221=11,N($F221),0))-CH221-EF221)</f>
        <v>0</v>
      </c>
      <c r="GE221" s="48" t="n">
        <f aca="false">IF((GE220*(1+GE$5/Setup!$C$36)+IF($V221=12,N($F221),0))-CI221-EG221&lt;0.005,0,(GE220*(1+GE$5/Setup!$C$36)+IF($V221=12,N($F221),0))-CI221-EG221)</f>
        <v>0</v>
      </c>
      <c r="GF221" s="48" t="n">
        <f aca="false">IF((GF220*(1+GF$5/Setup!$C$36)+IF($V221=13,N($F221),0))-CJ221-EH221&lt;0.005,0,(GF220*(1+GF$5/Setup!$C$36)+IF($V221=13,N($F221),0))-CJ221-EH221)</f>
        <v>0</v>
      </c>
      <c r="GG221" s="48" t="n">
        <f aca="false">IF((GG220*(1+GG$5/Setup!$C$36)+IF($V221=14,N($F221),0))-CK221-EI221&lt;0.005,0,(GG220*(1+GG$5/Setup!$C$36)+IF($V221=14,N($F221),0))-CK221-EI221)</f>
        <v>0</v>
      </c>
      <c r="GH221" s="48" t="n">
        <f aca="false">IF((GH220*(1+GH$5/Setup!$C$36)+IF($V221=15,N($F221),0))-CL221-EJ221&lt;0.005,0,(GH220*(1+GH$5/Setup!$C$36)+IF($V221=15,N($F221),0))-CL221-EJ221)</f>
        <v>0</v>
      </c>
      <c r="GI221" s="48" t="n">
        <f aca="false">IF((GI220*(1+GI$5/Setup!$C$36)+IF($V221=16,N($F221),0))-CM221-EK221&lt;0.005,0,(GI220*(1+GI$5/Setup!$C$36)+IF($V221=16,N($F221),0))-CM221-EK221)</f>
        <v>0</v>
      </c>
      <c r="GJ221" s="48" t="n">
        <f aca="false">IF((GJ220*(1+GJ$5/Setup!$C$36)+IF($V221=17,N($F221),0))-CN221-EL221&lt;0.005,0,(GJ220*(1+GJ$5/Setup!$C$36)+IF($V221=17,N($F221),0))-CN221-EL221)</f>
        <v>0</v>
      </c>
      <c r="GK221" s="48" t="n">
        <f aca="false">IF((GK220*(1+GK$5/Setup!$C$36)+IF($V221=18,N($F221),0))-CO221-EM221&lt;0.005,0,(GK220*(1+GK$5/Setup!$C$36)+IF($V221=18,N($F221),0))-CO221-EM221)</f>
        <v>0</v>
      </c>
      <c r="GL221" s="48" t="n">
        <f aca="false">IF((GL220*(1+GL$5/Setup!$C$36)+IF($V221=19,N($F221),0))-CP221-EN221&lt;0.005,0,(GL220*(1+GL$5/Setup!$C$36)+IF($V221=19,N($F221),0))-CP221-EN221)</f>
        <v>0</v>
      </c>
      <c r="GM221" s="48" t="n">
        <f aca="false">IF((GM220*(1+GM$5/Setup!$C$36)+IF($V221=20,N($F221),0))-CQ221-EO221&lt;0.005,0,(GM220*(1+GM$5/Setup!$C$36)+IF($V221=20,N($F221),0))-CQ221-EO221)</f>
        <v>0</v>
      </c>
      <c r="GN221" s="48" t="n">
        <f aca="false">IF((GN220*(1+GN$5/Setup!$C$36)+IF($V221=21,N($F221),0))-CR221-EP221&lt;0.005,0,(GN220*(1+GN$5/Setup!$C$36)+IF($V221=21,N($F221),0))-CR221-EP221)</f>
        <v>0</v>
      </c>
      <c r="GO221" s="48" t="n">
        <f aca="false">IF((GO220*(1+GO$5/Setup!$C$36)+IF($V221=22,N($F221),0))-CS221-EQ221&lt;0.005,0,(GO220*(1+GO$5/Setup!$C$36)+IF($V221=22,N($F221),0))-CS221-EQ221)</f>
        <v>0</v>
      </c>
      <c r="GP221" s="48" t="n">
        <f aca="false">IF((GP220*(1+GP$5/Setup!$C$36)+IF($V221=23,N($F221),0))-CT221-ER221&lt;0.005,0,(GP220*(1+GP$5/Setup!$C$36)+IF($V221=23,N($F221),0))-CT221-ER221)</f>
        <v>0</v>
      </c>
      <c r="GQ221" s="48" t="n">
        <f aca="false">IF((GQ220*(1+GQ$5/Setup!$C$36)+IF($V221=24,N($F221),0))-CU221-ES221&lt;0.005,0,(GQ220*(1+GQ$5/Setup!$C$36)+IF($V221=24,N($F221),0))-CU221-ES221)</f>
        <v>0</v>
      </c>
      <c r="GR221" s="48" t="n">
        <f aca="false">IF((GR220*(1+GR$5/Setup!$C$36)+IF($V221=25,N($F221),0))-CV221-ET221&lt;0.005,0,(GR220*(1+GR$5/Setup!$C$36)+IF($V221=25,N($F221),0))-CV221-ET221)</f>
        <v>0</v>
      </c>
      <c r="GS221" s="48" t="n">
        <f aca="false">IF((GS220*(1+GS$5/Setup!$C$36)+IF($V221=26,N($F221),0))-CW221-EU221&lt;0.005,0,(GS220*(1+GS$5/Setup!$C$36)+IF($V221=26,N($F221),0))-CW221-EU221)</f>
        <v>0</v>
      </c>
      <c r="GT221" s="48" t="n">
        <f aca="false">IF((GT220*(1+GT$5/Setup!$C$36)+IF($V221=27,N($F221),0))-CX221-EV221&lt;0.005,0,(GT220*(1+GT$5/Setup!$C$36)+IF($V221=27,N($F221),0))-CX221-EV221)</f>
        <v>0</v>
      </c>
      <c r="GU221" s="48" t="n">
        <f aca="false">IF((GU220*(1+GU$5/Setup!$C$36)+IF($V221=28,N($F221),0))-CY221-EW221&lt;0.005,0,(GU220*(1+GU$5/Setup!$C$36)+IF($V221=28,N($F221),0))-CY221-EW221)</f>
        <v>0</v>
      </c>
      <c r="GV221" s="48" t="n">
        <f aca="false">IF((GV220*(1+GV$5/Setup!$C$36)+IF($V221=29,N($F221),0))-CZ221-EX221&lt;0.005,0,(GV220*(1+GV$5/Setup!$C$36)+IF($V221=29,N($F221),0))-CZ221-EX221)</f>
        <v>0</v>
      </c>
      <c r="GW221" s="48" t="n">
        <f aca="false">IF((GW220*(1+GW$5/Setup!$C$36)+IF($V221=30,N($F221),0))-DA221-EY221&lt;0.005,0,(GW220*(1+GW$5/Setup!$C$36)+IF($V221=30,N($F221),0))-DA221-EY221)</f>
        <v>0</v>
      </c>
      <c r="GX221" s="48" t="n">
        <f aca="false">IF((GX220*(1+GX$5/Setup!$C$36)+IF($V221=31,N($F221),0))-DB221-EZ221&lt;0.005,0,(GX220*(1+GX$5/Setup!$C$36)+IF($V221=31,N($F221),0))-DB221-EZ221)</f>
        <v>0</v>
      </c>
      <c r="GY221" s="48" t="n">
        <f aca="false">IF((GY220*(1+GY$5/Setup!$C$36)+IF($V221=32,N($F221),0))-DC221-FA221&lt;0.005,0,(GY220*(1+GY$5/Setup!$C$36)+IF($V221=32,N($F221),0))-DC221-FA221)</f>
        <v>0</v>
      </c>
      <c r="GZ221" s="48" t="n">
        <f aca="false">IF((GZ220*(1+GZ$5/Setup!$C$36)+IF($V221=33,N($F221),0))-DD221-FB221&lt;0.005,0,(GZ220*(1+GZ$5/Setup!$C$36)+IF($V221=33,N($F221),0))-DD221-FB221)</f>
        <v>0</v>
      </c>
      <c r="HA221" s="48" t="n">
        <f aca="false">IF((HA220*(1+HA$5/Setup!$C$36)+IF($V221=34,N($F221),0))-DE221-FC221&lt;0.005,0,(HA220*(1+HA$5/Setup!$C$36)+IF($V221=34,N($F221),0))-DE221-FC221)</f>
        <v>0</v>
      </c>
      <c r="HB221" s="48" t="n">
        <f aca="false">IF((HB220*(1+HB$5/Setup!$C$36)+IF($V221=35,N($F221),0))-DF221-FD221&lt;0.005,0,(HB220*(1+HB$5/Setup!$C$36)+IF($V221=35,N($F221),0))-DF221-FD221)</f>
        <v>0</v>
      </c>
      <c r="HC221" s="48" t="n">
        <f aca="false">IF((HC220*(1+HC$5/Setup!$C$36)+IF($V221=36,N($F221),0))-DG221-FE221&lt;0.005,0,(HC220*(1+HC$5/Setup!$C$36)+IF($V221=36,N($F221),0))-DG221-FE221)</f>
        <v>0</v>
      </c>
      <c r="HD221" s="48" t="n">
        <f aca="false">IF((HD220*(1+HD$5/Setup!$C$36)+IF($V221=37,N($F221),0))-DH221-FF221&lt;0.005,0,(HD220*(1+HD$5/Setup!$C$36)+IF($V221=37,N($F221),0))-DH221-FF221)</f>
        <v>0</v>
      </c>
      <c r="HE221" s="48" t="n">
        <f aca="false">IF((HE220*(1+HE$5/Setup!$C$36)+IF($V221=38,N($F221),0))-DI221-FG221&lt;0.005,0,(HE220*(1+HE$5/Setup!$C$36)+IF($V221=38,N($F221),0))-DI221-FG221)</f>
        <v>0</v>
      </c>
      <c r="HF221" s="48" t="n">
        <f aca="false">IF((HF220*(1+HF$5/Setup!$C$36)+IF($V221=39,N($F221),0))-DJ221-FH221&lt;0.005,0,(HF220*(1+HF$5/Setup!$C$36)+IF($V221=39,N($F221),0))-DJ221-FH221)</f>
        <v>0</v>
      </c>
      <c r="HG221" s="48" t="n">
        <f aca="false">IF((HG220*(1+HG$5/Setup!$C$36)+IF($V221=40,N($F221),0))-DK221-FI221&lt;0.005,0,(HG220*(1+HG$5/Setup!$C$36)+IF($V221=40,N($F221),0))-DK221-FI221)</f>
        <v>0</v>
      </c>
      <c r="HH221" s="48" t="n">
        <f aca="false">IF((HH220*(1+HH$5/Setup!$C$36)+IF($V221=41,N($F221),0))-DL221-FJ221&lt;0.005,0,(HH220*(1+HH$5/Setup!$C$36)+IF($V221=41,N($F221),0))-DL221-FJ221)</f>
        <v>0</v>
      </c>
      <c r="HI221" s="48" t="n">
        <f aca="false">IF((HI220*(1+HI$5/Setup!$C$36)+IF($V221=42,N($F221),0))-DM221-FK221&lt;0.005,0,(HI220*(1+HI$5/Setup!$C$36)+IF($V221=42,N($F221),0))-DM221-FK221)</f>
        <v>0</v>
      </c>
      <c r="HJ221" s="48" t="n">
        <f aca="false">IF((HJ220*(1+HJ$5/Setup!$C$36)+IF($V221=43,N($F221),0))-DN221-FL221&lt;0.005,0,(HJ220*(1+HJ$5/Setup!$C$36)+IF($V221=43,N($F221),0))-DN221-FL221)</f>
        <v>0</v>
      </c>
      <c r="HK221" s="48" t="n">
        <f aca="false">IF((HK220*(1+HK$5/Setup!$C$36)+IF($V221=44,N($F221),0))-DO221-FM221&lt;0.005,0,(HK220*(1+HK$5/Setup!$C$36)+IF($V221=44,N($F221),0))-DO221-FM221)</f>
        <v>0</v>
      </c>
      <c r="HL221" s="48" t="n">
        <f aca="false">IF((HL220*(1+HL$5/Setup!$C$36)+IF($V221=45,N($F221),0))-DP221-FN221&lt;0.005,0,(HL220*(1+HL$5/Setup!$C$36)+IF($V221=45,N($F221),0))-DP221-FN221)</f>
        <v>0</v>
      </c>
      <c r="HM221" s="48" t="n">
        <f aca="false">IF((HM220*(1+HM$5/Setup!$C$36)+IF($V221=46,N($F221),0))-DQ221-FO221&lt;0.005,0,(HM220*(1+HM$5/Setup!$C$36)+IF($V221=46,N($F221),0))-DQ221-FO221)</f>
        <v>0</v>
      </c>
      <c r="HN221" s="48" t="n">
        <f aca="false">IF((HN220*(1+HN$5/Setup!$C$36)+IF($V221=47,N($F221),0))-DR221-FP221&lt;0.005,0,(HN220*(1+HN$5/Setup!$C$36)+IF($V221=47,N($F221),0))-DR221-FP221)</f>
        <v>0</v>
      </c>
      <c r="HO221" s="48" t="n">
        <f aca="false">IF((HO220*(1+HO$5/Setup!$C$36)+IF($V221=48,N($F221),0))-DS221-FQ221&lt;0.005,0,(HO220*(1+HO$5/Setup!$C$36)+IF($V221=48,N($F221),0))-DS221-FQ221)</f>
        <v>0</v>
      </c>
      <c r="HP221" s="48" t="n">
        <f aca="false">IF((HP220*(1+HP$5/Setup!$C$36)+IF($V221=49,N($F221),0))-DT221-FR221&lt;0.005,0,(HP220*(1+HP$5/Setup!$C$36)+IF($V221=49,N($F221),0))-DT221-FR221)</f>
        <v>0</v>
      </c>
      <c r="HQ221" s="48" t="n">
        <f aca="false">IF((HQ220*(1+HQ$5/Setup!$C$36)+IF($V221=50,N($F221),0))-DU221-FS221&lt;0.005,0,(HQ220*(1+HQ$5/Setup!$C$36)+IF($V221=50,N($F221),0))-DU221-FS221)</f>
        <v>0</v>
      </c>
    </row>
    <row r="222" customFormat="false" ht="15" hidden="false" customHeight="false" outlineLevel="0" collapsed="false">
      <c r="A222" s="44" t="n">
        <v>214</v>
      </c>
      <c r="B222" s="45" t="n">
        <f aca="false">IF(Setup!$C$7="Every month",EDATE(Setup!$C$8,($A222-1)),IF(Setup!$C$7="Twice a month",DATE(YEAR(Setup!$C$8),MONTH(Setup!$C$8)+INT((($A222-1)+Setup!$C$41)/2),MIN(IF(MOD(($A222-1)+Setup!$C$41,2)=0,Setup!$C$39,Setup!$C$40),DAY(EOMONTH(DATE(YEAR(Setup!$C$8),MONTH(Setup!$C$8)+INT((($A222-1)+Setup!$C$41)/2),1),0)))),Setup!$C$8+($A222-1)*IF(Setup!$C$7="Every week",7,14)))</f>
        <v>49307</v>
      </c>
      <c r="C222" s="45" t="n">
        <f aca="false">IF(Setup!$C$7="Every month",EDATE(Setup!$C$8,$A222),IF(Setup!$C$7="Twice a month",DATE(YEAR(Setup!$C$8),MONTH(Setup!$C$8)+INT(($A222+Setup!$C$41)/2),MIN(IF(MOD($A222+Setup!$C$41,2)=0,Setup!$C$39,Setup!$C$40),DAY(EOMONTH(DATE(YEAR(Setup!$C$8),MONTH(Setup!$C$8)+INT(($A222+Setup!$C$41)/2),1),0)))),Setup!$C$8+$A222*IF(Setup!$C$7="Every week",7,14)))</f>
        <v>49321</v>
      </c>
      <c r="D222" s="46"/>
      <c r="E222" s="47"/>
      <c r="F222" s="47"/>
      <c r="G222" s="47"/>
      <c r="H222" s="47"/>
      <c r="I222" s="48" t="n">
        <f aca="false">N(Setup!$C$11)+N(E222)</f>
        <v>100</v>
      </c>
      <c r="J222" s="48" t="n">
        <f aca="false">MIN(Setup!$C$37,MAX(I222,0))</f>
        <v>9.23076923076923</v>
      </c>
      <c r="K222" s="48" t="n">
        <f aca="false">MIN(MAX(N(Setup!$C$14)-L221,0),MAX(I222-J222,0))</f>
        <v>0</v>
      </c>
      <c r="L222" s="48" t="n">
        <f aca="false">L221+K222-N(G222)</f>
        <v>500</v>
      </c>
      <c r="M222" s="48" t="n">
        <f aca="false">M221+J222-N(H222)</f>
        <v>1975.38461538462</v>
      </c>
      <c r="N222" s="48" t="n">
        <f aca="false">SUM(BX222:DU222)</f>
        <v>0</v>
      </c>
      <c r="O222" s="48" t="n">
        <f aca="false">SUM(Z222:BW222)-N222</f>
        <v>25</v>
      </c>
      <c r="P222" s="48" t="n">
        <f aca="false">MAX(I222-J222-K222,0)+O222</f>
        <v>115.769230769231</v>
      </c>
      <c r="Q222" s="48" t="n">
        <f aca="false">SUM(DV222:FS222)</f>
        <v>0</v>
      </c>
      <c r="R222" s="49" t="n">
        <f aca="false">N222+J222+K222+Q222</f>
        <v>9.23076923076923</v>
      </c>
      <c r="S222" s="48" t="n">
        <f aca="false">T222-T221-N(F222)+N222+Q222</f>
        <v>0</v>
      </c>
      <c r="T222" s="49" t="n">
        <f aca="false">SUM(FT222:HQ222)</f>
        <v>0</v>
      </c>
      <c r="U222" s="44" t="str">
        <f aca="false">IF(T221&lt;0.005,"",INDEX(Helpers!$C$2:$C$51,IF(_xlfn.MINIFS($DV$6:$FS$6,DV222:FS222,"&gt;0.005")=0,V222,_xlfn.MINIFS($DV$6:$FS$6,DV222:FS222,"&gt;0.005"))))</f>
        <v/>
      </c>
      <c r="V222" s="44" t="n">
        <f aca="false">IF(_xlfn.MINIFS($FT$6:$HQ$6,FT221:HQ221,"&gt;0.005")=0,1,_xlfn.MINIFS($FT$6:$HQ$6,FT221:HQ221,"&gt;0.005"))</f>
        <v>1</v>
      </c>
      <c r="W222" s="44" t="n">
        <f aca="false">IF(AND(D222&lt;&gt;"Paid",T221&gt;0.005),1,0)</f>
        <v>0</v>
      </c>
      <c r="X222" s="48" t="n">
        <f aca="false">SUMPRODUCT(((Helpers!$G$2:$G$51*(1+(Helpers!$D$2:$D$51+0.000000001)/12)^(($B222-Setup!$C$8)/(365.25/12))-Helpers!$E$2:$E$51*((1+(Helpers!$D$2:$D$51+0.000000001)/12)^(($B222-Setup!$C$8)/(365.25/12))-1)/((Helpers!$D$2:$D$51+0.000000001)/12))&gt;0)*(Helpers!$G$2:$G$51*(1+(Helpers!$D$2:$D$51+0.000000001)/12)^(($B222-Setup!$C$8)/(365.25/12))-Helpers!$E$2:$E$51*((1+(Helpers!$D$2:$D$51+0.000000001)/12)^(($B222-Setup!$C$8)/(365.25/12))-1)/((Helpers!$D$2:$D$51+0.000000001)/12)))</f>
        <v>0</v>
      </c>
      <c r="Y222" s="48"/>
      <c r="Z222" s="48" t="n">
        <f aca="false">IF(OR(N(Z$5)=0,Z$6=""),0,Z$5*((DATE(YEAR($B222),MONTH($B222),MIN(Z$6,DAY(EOMONTH($B222,0))))&gt;=$B222)*(DATE(YEAR($B222),MONTH($B222),MIN(Z$6,DAY(EOMONTH($B222,0))))&lt;$C222)+(DATE(YEAR($B222),MONTH($B222)+1,MIN(Z$6,DAY(EOMONTH($B222,1))))&gt;=$B222)*(DATE(YEAR($B222),MONTH($B222)+1,MIN(Z$6,DAY(EOMONTH($B222,1))))&lt;$C222)))</f>
        <v>25</v>
      </c>
      <c r="AA222" s="48" t="n">
        <f aca="false">IF(OR(N(AA$5)=0,AA$6=""),0,AA$5*((DATE(YEAR($B222),MONTH($B222),MIN(AA$6,DAY(EOMONTH($B222,0))))&gt;=$B222)*(DATE(YEAR($B222),MONTH($B222),MIN(AA$6,DAY(EOMONTH($B222,0))))&lt;$C222)+(DATE(YEAR($B222),MONTH($B222)+1,MIN(AA$6,DAY(EOMONTH($B222,1))))&gt;=$B222)*(DATE(YEAR($B222),MONTH($B222)+1,MIN(AA$6,DAY(EOMONTH($B222,1))))&lt;$C222)))</f>
        <v>0</v>
      </c>
      <c r="AB222" s="48" t="n">
        <f aca="false">IF(OR(N(AB$5)=0,AB$6=""),0,AB$5*((DATE(YEAR($B222),MONTH($B222),MIN(AB$6,DAY(EOMONTH($B222,0))))&gt;=$B222)*(DATE(YEAR($B222),MONTH($B222),MIN(AB$6,DAY(EOMONTH($B222,0))))&lt;$C222)+(DATE(YEAR($B222),MONTH($B222)+1,MIN(AB$6,DAY(EOMONTH($B222,1))))&gt;=$B222)*(DATE(YEAR($B222),MONTH($B222)+1,MIN(AB$6,DAY(EOMONTH($B222,1))))&lt;$C222)))</f>
        <v>0</v>
      </c>
      <c r="AC222" s="48" t="n">
        <f aca="false">IF(OR(N(AC$5)=0,AC$6=""),0,AC$5*((DATE(YEAR($B222),MONTH($B222),MIN(AC$6,DAY(EOMONTH($B222,0))))&gt;=$B222)*(DATE(YEAR($B222),MONTH($B222),MIN(AC$6,DAY(EOMONTH($B222,0))))&lt;$C222)+(DATE(YEAR($B222),MONTH($B222)+1,MIN(AC$6,DAY(EOMONTH($B222,1))))&gt;=$B222)*(DATE(YEAR($B222),MONTH($B222)+1,MIN(AC$6,DAY(EOMONTH($B222,1))))&lt;$C222)))</f>
        <v>0</v>
      </c>
      <c r="AD222" s="48" t="n">
        <f aca="false">IF(OR(N(AD$5)=0,AD$6=""),0,AD$5*((DATE(YEAR($B222),MONTH($B222),MIN(AD$6,DAY(EOMONTH($B222,0))))&gt;=$B222)*(DATE(YEAR($B222),MONTH($B222),MIN(AD$6,DAY(EOMONTH($B222,0))))&lt;$C222)+(DATE(YEAR($B222),MONTH($B222)+1,MIN(AD$6,DAY(EOMONTH($B222,1))))&gt;=$B222)*(DATE(YEAR($B222),MONTH($B222)+1,MIN(AD$6,DAY(EOMONTH($B222,1))))&lt;$C222)))</f>
        <v>0</v>
      </c>
      <c r="AE222" s="48" t="n">
        <f aca="false">IF(OR(N(AE$5)=0,AE$6=""),0,AE$5*((DATE(YEAR($B222),MONTH($B222),MIN(AE$6,DAY(EOMONTH($B222,0))))&gt;=$B222)*(DATE(YEAR($B222),MONTH($B222),MIN(AE$6,DAY(EOMONTH($B222,0))))&lt;$C222)+(DATE(YEAR($B222),MONTH($B222)+1,MIN(AE$6,DAY(EOMONTH($B222,1))))&gt;=$B222)*(DATE(YEAR($B222),MONTH($B222)+1,MIN(AE$6,DAY(EOMONTH($B222,1))))&lt;$C222)))</f>
        <v>0</v>
      </c>
      <c r="AF222" s="48" t="n">
        <f aca="false">IF(OR(N(AF$5)=0,AF$6=""),0,AF$5*((DATE(YEAR($B222),MONTH($B222),MIN(AF$6,DAY(EOMONTH($B222,0))))&gt;=$B222)*(DATE(YEAR($B222),MONTH($B222),MIN(AF$6,DAY(EOMONTH($B222,0))))&lt;$C222)+(DATE(YEAR($B222),MONTH($B222)+1,MIN(AF$6,DAY(EOMONTH($B222,1))))&gt;=$B222)*(DATE(YEAR($B222),MONTH($B222)+1,MIN(AF$6,DAY(EOMONTH($B222,1))))&lt;$C222)))</f>
        <v>0</v>
      </c>
      <c r="AG222" s="48" t="n">
        <f aca="false">IF(OR(N(AG$5)=0,AG$6=""),0,AG$5*((DATE(YEAR($B222),MONTH($B222),MIN(AG$6,DAY(EOMONTH($B222,0))))&gt;=$B222)*(DATE(YEAR($B222),MONTH($B222),MIN(AG$6,DAY(EOMONTH($B222,0))))&lt;$C222)+(DATE(YEAR($B222),MONTH($B222)+1,MIN(AG$6,DAY(EOMONTH($B222,1))))&gt;=$B222)*(DATE(YEAR($B222),MONTH($B222)+1,MIN(AG$6,DAY(EOMONTH($B222,1))))&lt;$C222)))</f>
        <v>0</v>
      </c>
      <c r="AH222" s="48" t="n">
        <f aca="false">IF(OR(N(AH$5)=0,AH$6=""),0,AH$5*((DATE(YEAR($B222),MONTH($B222),MIN(AH$6,DAY(EOMONTH($B222,0))))&gt;=$B222)*(DATE(YEAR($B222),MONTH($B222),MIN(AH$6,DAY(EOMONTH($B222,0))))&lt;$C222)+(DATE(YEAR($B222),MONTH($B222)+1,MIN(AH$6,DAY(EOMONTH($B222,1))))&gt;=$B222)*(DATE(YEAR($B222),MONTH($B222)+1,MIN(AH$6,DAY(EOMONTH($B222,1))))&lt;$C222)))</f>
        <v>0</v>
      </c>
      <c r="AI222" s="48" t="n">
        <f aca="false">IF(OR(N(AI$5)=0,AI$6=""),0,AI$5*((DATE(YEAR($B222),MONTH($B222),MIN(AI$6,DAY(EOMONTH($B222,0))))&gt;=$B222)*(DATE(YEAR($B222),MONTH($B222),MIN(AI$6,DAY(EOMONTH($B222,0))))&lt;$C222)+(DATE(YEAR($B222),MONTH($B222)+1,MIN(AI$6,DAY(EOMONTH($B222,1))))&gt;=$B222)*(DATE(YEAR($B222),MONTH($B222)+1,MIN(AI$6,DAY(EOMONTH($B222,1))))&lt;$C222)))</f>
        <v>0</v>
      </c>
      <c r="AJ222" s="48" t="n">
        <f aca="false">IF(OR(N(AJ$5)=0,AJ$6=""),0,AJ$5*((DATE(YEAR($B222),MONTH($B222),MIN(AJ$6,DAY(EOMONTH($B222,0))))&gt;=$B222)*(DATE(YEAR($B222),MONTH($B222),MIN(AJ$6,DAY(EOMONTH($B222,0))))&lt;$C222)+(DATE(YEAR($B222),MONTH($B222)+1,MIN(AJ$6,DAY(EOMONTH($B222,1))))&gt;=$B222)*(DATE(YEAR($B222),MONTH($B222)+1,MIN(AJ$6,DAY(EOMONTH($B222,1))))&lt;$C222)))</f>
        <v>0</v>
      </c>
      <c r="AK222" s="48" t="n">
        <f aca="false">IF(OR(N(AK$5)=0,AK$6=""),0,AK$5*((DATE(YEAR($B222),MONTH($B222),MIN(AK$6,DAY(EOMONTH($B222,0))))&gt;=$B222)*(DATE(YEAR($B222),MONTH($B222),MIN(AK$6,DAY(EOMONTH($B222,0))))&lt;$C222)+(DATE(YEAR($B222),MONTH($B222)+1,MIN(AK$6,DAY(EOMONTH($B222,1))))&gt;=$B222)*(DATE(YEAR($B222),MONTH($B222)+1,MIN(AK$6,DAY(EOMONTH($B222,1))))&lt;$C222)))</f>
        <v>0</v>
      </c>
      <c r="AL222" s="48" t="n">
        <f aca="false">IF(OR(N(AL$5)=0,AL$6=""),0,AL$5*((DATE(YEAR($B222),MONTH($B222),MIN(AL$6,DAY(EOMONTH($B222,0))))&gt;=$B222)*(DATE(YEAR($B222),MONTH($B222),MIN(AL$6,DAY(EOMONTH($B222,0))))&lt;$C222)+(DATE(YEAR($B222),MONTH($B222)+1,MIN(AL$6,DAY(EOMONTH($B222,1))))&gt;=$B222)*(DATE(YEAR($B222),MONTH($B222)+1,MIN(AL$6,DAY(EOMONTH($B222,1))))&lt;$C222)))</f>
        <v>0</v>
      </c>
      <c r="AM222" s="48" t="n">
        <f aca="false">IF(OR(N(AM$5)=0,AM$6=""),0,AM$5*((DATE(YEAR($B222),MONTH($B222),MIN(AM$6,DAY(EOMONTH($B222,0))))&gt;=$B222)*(DATE(YEAR($B222),MONTH($B222),MIN(AM$6,DAY(EOMONTH($B222,0))))&lt;$C222)+(DATE(YEAR($B222),MONTH($B222)+1,MIN(AM$6,DAY(EOMONTH($B222,1))))&gt;=$B222)*(DATE(YEAR($B222),MONTH($B222)+1,MIN(AM$6,DAY(EOMONTH($B222,1))))&lt;$C222)))</f>
        <v>0</v>
      </c>
      <c r="AN222" s="48" t="n">
        <f aca="false">IF(OR(N(AN$5)=0,AN$6=""),0,AN$5*((DATE(YEAR($B222),MONTH($B222),MIN(AN$6,DAY(EOMONTH($B222,0))))&gt;=$B222)*(DATE(YEAR($B222),MONTH($B222),MIN(AN$6,DAY(EOMONTH($B222,0))))&lt;$C222)+(DATE(YEAR($B222),MONTH($B222)+1,MIN(AN$6,DAY(EOMONTH($B222,1))))&gt;=$B222)*(DATE(YEAR($B222),MONTH($B222)+1,MIN(AN$6,DAY(EOMONTH($B222,1))))&lt;$C222)))</f>
        <v>0</v>
      </c>
      <c r="AO222" s="48" t="n">
        <f aca="false">IF(OR(N(AO$5)=0,AO$6=""),0,AO$5*((DATE(YEAR($B222),MONTH($B222),MIN(AO$6,DAY(EOMONTH($B222,0))))&gt;=$B222)*(DATE(YEAR($B222),MONTH($B222),MIN(AO$6,DAY(EOMONTH($B222,0))))&lt;$C222)+(DATE(YEAR($B222),MONTH($B222)+1,MIN(AO$6,DAY(EOMONTH($B222,1))))&gt;=$B222)*(DATE(YEAR($B222),MONTH($B222)+1,MIN(AO$6,DAY(EOMONTH($B222,1))))&lt;$C222)))</f>
        <v>0</v>
      </c>
      <c r="AP222" s="48" t="n">
        <f aca="false">IF(OR(N(AP$5)=0,AP$6=""),0,AP$5*((DATE(YEAR($B222),MONTH($B222),MIN(AP$6,DAY(EOMONTH($B222,0))))&gt;=$B222)*(DATE(YEAR($B222),MONTH($B222),MIN(AP$6,DAY(EOMONTH($B222,0))))&lt;$C222)+(DATE(YEAR($B222),MONTH($B222)+1,MIN(AP$6,DAY(EOMONTH($B222,1))))&gt;=$B222)*(DATE(YEAR($B222),MONTH($B222)+1,MIN(AP$6,DAY(EOMONTH($B222,1))))&lt;$C222)))</f>
        <v>0</v>
      </c>
      <c r="AQ222" s="48" t="n">
        <f aca="false">IF(OR(N(AQ$5)=0,AQ$6=""),0,AQ$5*((DATE(YEAR($B222),MONTH($B222),MIN(AQ$6,DAY(EOMONTH($B222,0))))&gt;=$B222)*(DATE(YEAR($B222),MONTH($B222),MIN(AQ$6,DAY(EOMONTH($B222,0))))&lt;$C222)+(DATE(YEAR($B222),MONTH($B222)+1,MIN(AQ$6,DAY(EOMONTH($B222,1))))&gt;=$B222)*(DATE(YEAR($B222),MONTH($B222)+1,MIN(AQ$6,DAY(EOMONTH($B222,1))))&lt;$C222)))</f>
        <v>0</v>
      </c>
      <c r="AR222" s="48" t="n">
        <f aca="false">IF(OR(N(AR$5)=0,AR$6=""),0,AR$5*((DATE(YEAR($B222),MONTH($B222),MIN(AR$6,DAY(EOMONTH($B222,0))))&gt;=$B222)*(DATE(YEAR($B222),MONTH($B222),MIN(AR$6,DAY(EOMONTH($B222,0))))&lt;$C222)+(DATE(YEAR($B222),MONTH($B222)+1,MIN(AR$6,DAY(EOMONTH($B222,1))))&gt;=$B222)*(DATE(YEAR($B222),MONTH($B222)+1,MIN(AR$6,DAY(EOMONTH($B222,1))))&lt;$C222)))</f>
        <v>0</v>
      </c>
      <c r="AS222" s="48" t="n">
        <f aca="false">IF(OR(N(AS$5)=0,AS$6=""),0,AS$5*((DATE(YEAR($B222),MONTH($B222),MIN(AS$6,DAY(EOMONTH($B222,0))))&gt;=$B222)*(DATE(YEAR($B222),MONTH($B222),MIN(AS$6,DAY(EOMONTH($B222,0))))&lt;$C222)+(DATE(YEAR($B222),MONTH($B222)+1,MIN(AS$6,DAY(EOMONTH($B222,1))))&gt;=$B222)*(DATE(YEAR($B222),MONTH($B222)+1,MIN(AS$6,DAY(EOMONTH($B222,1))))&lt;$C222)))</f>
        <v>0</v>
      </c>
      <c r="AT222" s="48" t="n">
        <f aca="false">IF(OR(N(AT$5)=0,AT$6=""),0,AT$5*((DATE(YEAR($B222),MONTH($B222),MIN(AT$6,DAY(EOMONTH($B222,0))))&gt;=$B222)*(DATE(YEAR($B222),MONTH($B222),MIN(AT$6,DAY(EOMONTH($B222,0))))&lt;$C222)+(DATE(YEAR($B222),MONTH($B222)+1,MIN(AT$6,DAY(EOMONTH($B222,1))))&gt;=$B222)*(DATE(YEAR($B222),MONTH($B222)+1,MIN(AT$6,DAY(EOMONTH($B222,1))))&lt;$C222)))</f>
        <v>0</v>
      </c>
      <c r="AU222" s="48" t="n">
        <f aca="false">IF(OR(N(AU$5)=0,AU$6=""),0,AU$5*((DATE(YEAR($B222),MONTH($B222),MIN(AU$6,DAY(EOMONTH($B222,0))))&gt;=$B222)*(DATE(YEAR($B222),MONTH($B222),MIN(AU$6,DAY(EOMONTH($B222,0))))&lt;$C222)+(DATE(YEAR($B222),MONTH($B222)+1,MIN(AU$6,DAY(EOMONTH($B222,1))))&gt;=$B222)*(DATE(YEAR($B222),MONTH($B222)+1,MIN(AU$6,DAY(EOMONTH($B222,1))))&lt;$C222)))</f>
        <v>0</v>
      </c>
      <c r="AV222" s="48" t="n">
        <f aca="false">IF(OR(N(AV$5)=0,AV$6=""),0,AV$5*((DATE(YEAR($B222),MONTH($B222),MIN(AV$6,DAY(EOMONTH($B222,0))))&gt;=$B222)*(DATE(YEAR($B222),MONTH($B222),MIN(AV$6,DAY(EOMONTH($B222,0))))&lt;$C222)+(DATE(YEAR($B222),MONTH($B222)+1,MIN(AV$6,DAY(EOMONTH($B222,1))))&gt;=$B222)*(DATE(YEAR($B222),MONTH($B222)+1,MIN(AV$6,DAY(EOMONTH($B222,1))))&lt;$C222)))</f>
        <v>0</v>
      </c>
      <c r="AW222" s="48" t="n">
        <f aca="false">IF(OR(N(AW$5)=0,AW$6=""),0,AW$5*((DATE(YEAR($B222),MONTH($B222),MIN(AW$6,DAY(EOMONTH($B222,0))))&gt;=$B222)*(DATE(YEAR($B222),MONTH($B222),MIN(AW$6,DAY(EOMONTH($B222,0))))&lt;$C222)+(DATE(YEAR($B222),MONTH($B222)+1,MIN(AW$6,DAY(EOMONTH($B222,1))))&gt;=$B222)*(DATE(YEAR($B222),MONTH($B222)+1,MIN(AW$6,DAY(EOMONTH($B222,1))))&lt;$C222)))</f>
        <v>0</v>
      </c>
      <c r="AX222" s="48" t="n">
        <f aca="false">IF(OR(N(AX$5)=0,AX$6=""),0,AX$5*((DATE(YEAR($B222),MONTH($B222),MIN(AX$6,DAY(EOMONTH($B222,0))))&gt;=$B222)*(DATE(YEAR($B222),MONTH($B222),MIN(AX$6,DAY(EOMONTH($B222,0))))&lt;$C222)+(DATE(YEAR($B222),MONTH($B222)+1,MIN(AX$6,DAY(EOMONTH($B222,1))))&gt;=$B222)*(DATE(YEAR($B222),MONTH($B222)+1,MIN(AX$6,DAY(EOMONTH($B222,1))))&lt;$C222)))</f>
        <v>0</v>
      </c>
      <c r="AY222" s="48" t="n">
        <f aca="false">IF(OR(N(AY$5)=0,AY$6=""),0,AY$5*((DATE(YEAR($B222),MONTH($B222),MIN(AY$6,DAY(EOMONTH($B222,0))))&gt;=$B222)*(DATE(YEAR($B222),MONTH($B222),MIN(AY$6,DAY(EOMONTH($B222,0))))&lt;$C222)+(DATE(YEAR($B222),MONTH($B222)+1,MIN(AY$6,DAY(EOMONTH($B222,1))))&gt;=$B222)*(DATE(YEAR($B222),MONTH($B222)+1,MIN(AY$6,DAY(EOMONTH($B222,1))))&lt;$C222)))</f>
        <v>0</v>
      </c>
      <c r="AZ222" s="48" t="n">
        <f aca="false">IF(OR(N(AZ$5)=0,AZ$6=""),0,AZ$5*((DATE(YEAR($B222),MONTH($B222),MIN(AZ$6,DAY(EOMONTH($B222,0))))&gt;=$B222)*(DATE(YEAR($B222),MONTH($B222),MIN(AZ$6,DAY(EOMONTH($B222,0))))&lt;$C222)+(DATE(YEAR($B222),MONTH($B222)+1,MIN(AZ$6,DAY(EOMONTH($B222,1))))&gt;=$B222)*(DATE(YEAR($B222),MONTH($B222)+1,MIN(AZ$6,DAY(EOMONTH($B222,1))))&lt;$C222)))</f>
        <v>0</v>
      </c>
      <c r="BA222" s="48" t="n">
        <f aca="false">IF(OR(N(BA$5)=0,BA$6=""),0,BA$5*((DATE(YEAR($B222),MONTH($B222),MIN(BA$6,DAY(EOMONTH($B222,0))))&gt;=$B222)*(DATE(YEAR($B222),MONTH($B222),MIN(BA$6,DAY(EOMONTH($B222,0))))&lt;$C222)+(DATE(YEAR($B222),MONTH($B222)+1,MIN(BA$6,DAY(EOMONTH($B222,1))))&gt;=$B222)*(DATE(YEAR($B222),MONTH($B222)+1,MIN(BA$6,DAY(EOMONTH($B222,1))))&lt;$C222)))</f>
        <v>0</v>
      </c>
      <c r="BB222" s="48" t="n">
        <f aca="false">IF(OR(N(BB$5)=0,BB$6=""),0,BB$5*((DATE(YEAR($B222),MONTH($B222),MIN(BB$6,DAY(EOMONTH($B222,0))))&gt;=$B222)*(DATE(YEAR($B222),MONTH($B222),MIN(BB$6,DAY(EOMONTH($B222,0))))&lt;$C222)+(DATE(YEAR($B222),MONTH($B222)+1,MIN(BB$6,DAY(EOMONTH($B222,1))))&gt;=$B222)*(DATE(YEAR($B222),MONTH($B222)+1,MIN(BB$6,DAY(EOMONTH($B222,1))))&lt;$C222)))</f>
        <v>0</v>
      </c>
      <c r="BC222" s="48" t="n">
        <f aca="false">IF(OR(N(BC$5)=0,BC$6=""),0,BC$5*((DATE(YEAR($B222),MONTH($B222),MIN(BC$6,DAY(EOMONTH($B222,0))))&gt;=$B222)*(DATE(YEAR($B222),MONTH($B222),MIN(BC$6,DAY(EOMONTH($B222,0))))&lt;$C222)+(DATE(YEAR($B222),MONTH($B222)+1,MIN(BC$6,DAY(EOMONTH($B222,1))))&gt;=$B222)*(DATE(YEAR($B222),MONTH($B222)+1,MIN(BC$6,DAY(EOMONTH($B222,1))))&lt;$C222)))</f>
        <v>0</v>
      </c>
      <c r="BD222" s="48" t="n">
        <f aca="false">IF(OR(N(BD$5)=0,BD$6=""),0,BD$5*((DATE(YEAR($B222),MONTH($B222),MIN(BD$6,DAY(EOMONTH($B222,0))))&gt;=$B222)*(DATE(YEAR($B222),MONTH($B222),MIN(BD$6,DAY(EOMONTH($B222,0))))&lt;$C222)+(DATE(YEAR($B222),MONTH($B222)+1,MIN(BD$6,DAY(EOMONTH($B222,1))))&gt;=$B222)*(DATE(YEAR($B222),MONTH($B222)+1,MIN(BD$6,DAY(EOMONTH($B222,1))))&lt;$C222)))</f>
        <v>0</v>
      </c>
      <c r="BE222" s="48" t="n">
        <f aca="false">IF(OR(N(BE$5)=0,BE$6=""),0,BE$5*((DATE(YEAR($B222),MONTH($B222),MIN(BE$6,DAY(EOMONTH($B222,0))))&gt;=$B222)*(DATE(YEAR($B222),MONTH($B222),MIN(BE$6,DAY(EOMONTH($B222,0))))&lt;$C222)+(DATE(YEAR($B222),MONTH($B222)+1,MIN(BE$6,DAY(EOMONTH($B222,1))))&gt;=$B222)*(DATE(YEAR($B222),MONTH($B222)+1,MIN(BE$6,DAY(EOMONTH($B222,1))))&lt;$C222)))</f>
        <v>0</v>
      </c>
      <c r="BF222" s="48" t="n">
        <f aca="false">IF(OR(N(BF$5)=0,BF$6=""),0,BF$5*((DATE(YEAR($B222),MONTH($B222),MIN(BF$6,DAY(EOMONTH($B222,0))))&gt;=$B222)*(DATE(YEAR($B222),MONTH($B222),MIN(BF$6,DAY(EOMONTH($B222,0))))&lt;$C222)+(DATE(YEAR($B222),MONTH($B222)+1,MIN(BF$6,DAY(EOMONTH($B222,1))))&gt;=$B222)*(DATE(YEAR($B222),MONTH($B222)+1,MIN(BF$6,DAY(EOMONTH($B222,1))))&lt;$C222)))</f>
        <v>0</v>
      </c>
      <c r="BG222" s="48" t="n">
        <f aca="false">IF(OR(N(BG$5)=0,BG$6=""),0,BG$5*((DATE(YEAR($B222),MONTH($B222),MIN(BG$6,DAY(EOMONTH($B222,0))))&gt;=$B222)*(DATE(YEAR($B222),MONTH($B222),MIN(BG$6,DAY(EOMONTH($B222,0))))&lt;$C222)+(DATE(YEAR($B222),MONTH($B222)+1,MIN(BG$6,DAY(EOMONTH($B222,1))))&gt;=$B222)*(DATE(YEAR($B222),MONTH($B222)+1,MIN(BG$6,DAY(EOMONTH($B222,1))))&lt;$C222)))</f>
        <v>0</v>
      </c>
      <c r="BH222" s="48" t="n">
        <f aca="false">IF(OR(N(BH$5)=0,BH$6=""),0,BH$5*((DATE(YEAR($B222),MONTH($B222),MIN(BH$6,DAY(EOMONTH($B222,0))))&gt;=$B222)*(DATE(YEAR($B222),MONTH($B222),MIN(BH$6,DAY(EOMONTH($B222,0))))&lt;$C222)+(DATE(YEAR($B222),MONTH($B222)+1,MIN(BH$6,DAY(EOMONTH($B222,1))))&gt;=$B222)*(DATE(YEAR($B222),MONTH($B222)+1,MIN(BH$6,DAY(EOMONTH($B222,1))))&lt;$C222)))</f>
        <v>0</v>
      </c>
      <c r="BI222" s="48" t="n">
        <f aca="false">IF(OR(N(BI$5)=0,BI$6=""),0,BI$5*((DATE(YEAR($B222),MONTH($B222),MIN(BI$6,DAY(EOMONTH($B222,0))))&gt;=$B222)*(DATE(YEAR($B222),MONTH($B222),MIN(BI$6,DAY(EOMONTH($B222,0))))&lt;$C222)+(DATE(YEAR($B222),MONTH($B222)+1,MIN(BI$6,DAY(EOMONTH($B222,1))))&gt;=$B222)*(DATE(YEAR($B222),MONTH($B222)+1,MIN(BI$6,DAY(EOMONTH($B222,1))))&lt;$C222)))</f>
        <v>0</v>
      </c>
      <c r="BJ222" s="48" t="n">
        <f aca="false">IF(OR(N(BJ$5)=0,BJ$6=""),0,BJ$5*((DATE(YEAR($B222),MONTH($B222),MIN(BJ$6,DAY(EOMONTH($B222,0))))&gt;=$B222)*(DATE(YEAR($B222),MONTH($B222),MIN(BJ$6,DAY(EOMONTH($B222,0))))&lt;$C222)+(DATE(YEAR($B222),MONTH($B222)+1,MIN(BJ$6,DAY(EOMONTH($B222,1))))&gt;=$B222)*(DATE(YEAR($B222),MONTH($B222)+1,MIN(BJ$6,DAY(EOMONTH($B222,1))))&lt;$C222)))</f>
        <v>0</v>
      </c>
      <c r="BK222" s="48" t="n">
        <f aca="false">IF(OR(N(BK$5)=0,BK$6=""),0,BK$5*((DATE(YEAR($B222),MONTH($B222),MIN(BK$6,DAY(EOMONTH($B222,0))))&gt;=$B222)*(DATE(YEAR($B222),MONTH($B222),MIN(BK$6,DAY(EOMONTH($B222,0))))&lt;$C222)+(DATE(YEAR($B222),MONTH($B222)+1,MIN(BK$6,DAY(EOMONTH($B222,1))))&gt;=$B222)*(DATE(YEAR($B222),MONTH($B222)+1,MIN(BK$6,DAY(EOMONTH($B222,1))))&lt;$C222)))</f>
        <v>0</v>
      </c>
      <c r="BL222" s="48" t="n">
        <f aca="false">IF(OR(N(BL$5)=0,BL$6=""),0,BL$5*((DATE(YEAR($B222),MONTH($B222),MIN(BL$6,DAY(EOMONTH($B222,0))))&gt;=$B222)*(DATE(YEAR($B222),MONTH($B222),MIN(BL$6,DAY(EOMONTH($B222,0))))&lt;$C222)+(DATE(YEAR($B222),MONTH($B222)+1,MIN(BL$6,DAY(EOMONTH($B222,1))))&gt;=$B222)*(DATE(YEAR($B222),MONTH($B222)+1,MIN(BL$6,DAY(EOMONTH($B222,1))))&lt;$C222)))</f>
        <v>0</v>
      </c>
      <c r="BM222" s="48" t="n">
        <f aca="false">IF(OR(N(BM$5)=0,BM$6=""),0,BM$5*((DATE(YEAR($B222),MONTH($B222),MIN(BM$6,DAY(EOMONTH($B222,0))))&gt;=$B222)*(DATE(YEAR($B222),MONTH($B222),MIN(BM$6,DAY(EOMONTH($B222,0))))&lt;$C222)+(DATE(YEAR($B222),MONTH($B222)+1,MIN(BM$6,DAY(EOMONTH($B222,1))))&gt;=$B222)*(DATE(YEAR($B222),MONTH($B222)+1,MIN(BM$6,DAY(EOMONTH($B222,1))))&lt;$C222)))</f>
        <v>0</v>
      </c>
      <c r="BN222" s="48" t="n">
        <f aca="false">IF(OR(N(BN$5)=0,BN$6=""),0,BN$5*((DATE(YEAR($B222),MONTH($B222),MIN(BN$6,DAY(EOMONTH($B222,0))))&gt;=$B222)*(DATE(YEAR($B222),MONTH($B222),MIN(BN$6,DAY(EOMONTH($B222,0))))&lt;$C222)+(DATE(YEAR($B222),MONTH($B222)+1,MIN(BN$6,DAY(EOMONTH($B222,1))))&gt;=$B222)*(DATE(YEAR($B222),MONTH($B222)+1,MIN(BN$6,DAY(EOMONTH($B222,1))))&lt;$C222)))</f>
        <v>0</v>
      </c>
      <c r="BO222" s="48" t="n">
        <f aca="false">IF(OR(N(BO$5)=0,BO$6=""),0,BO$5*((DATE(YEAR($B222),MONTH($B222),MIN(BO$6,DAY(EOMONTH($B222,0))))&gt;=$B222)*(DATE(YEAR($B222),MONTH($B222),MIN(BO$6,DAY(EOMONTH($B222,0))))&lt;$C222)+(DATE(YEAR($B222),MONTH($B222)+1,MIN(BO$6,DAY(EOMONTH($B222,1))))&gt;=$B222)*(DATE(YEAR($B222),MONTH($B222)+1,MIN(BO$6,DAY(EOMONTH($B222,1))))&lt;$C222)))</f>
        <v>0</v>
      </c>
      <c r="BP222" s="48" t="n">
        <f aca="false">IF(OR(N(BP$5)=0,BP$6=""),0,BP$5*((DATE(YEAR($B222),MONTH($B222),MIN(BP$6,DAY(EOMONTH($B222,0))))&gt;=$B222)*(DATE(YEAR($B222),MONTH($B222),MIN(BP$6,DAY(EOMONTH($B222,0))))&lt;$C222)+(DATE(YEAR($B222),MONTH($B222)+1,MIN(BP$6,DAY(EOMONTH($B222,1))))&gt;=$B222)*(DATE(YEAR($B222),MONTH($B222)+1,MIN(BP$6,DAY(EOMONTH($B222,1))))&lt;$C222)))</f>
        <v>0</v>
      </c>
      <c r="BQ222" s="48" t="n">
        <f aca="false">IF(OR(N(BQ$5)=0,BQ$6=""),0,BQ$5*((DATE(YEAR($B222),MONTH($B222),MIN(BQ$6,DAY(EOMONTH($B222,0))))&gt;=$B222)*(DATE(YEAR($B222),MONTH($B222),MIN(BQ$6,DAY(EOMONTH($B222,0))))&lt;$C222)+(DATE(YEAR($B222),MONTH($B222)+1,MIN(BQ$6,DAY(EOMONTH($B222,1))))&gt;=$B222)*(DATE(YEAR($B222),MONTH($B222)+1,MIN(BQ$6,DAY(EOMONTH($B222,1))))&lt;$C222)))</f>
        <v>0</v>
      </c>
      <c r="BR222" s="48" t="n">
        <f aca="false">IF(OR(N(BR$5)=0,BR$6=""),0,BR$5*((DATE(YEAR($B222),MONTH($B222),MIN(BR$6,DAY(EOMONTH($B222,0))))&gt;=$B222)*(DATE(YEAR($B222),MONTH($B222),MIN(BR$6,DAY(EOMONTH($B222,0))))&lt;$C222)+(DATE(YEAR($B222),MONTH($B222)+1,MIN(BR$6,DAY(EOMONTH($B222,1))))&gt;=$B222)*(DATE(YEAR($B222),MONTH($B222)+1,MIN(BR$6,DAY(EOMONTH($B222,1))))&lt;$C222)))</f>
        <v>0</v>
      </c>
      <c r="BS222" s="48" t="n">
        <f aca="false">IF(OR(N(BS$5)=0,BS$6=""),0,BS$5*((DATE(YEAR($B222),MONTH($B222),MIN(BS$6,DAY(EOMONTH($B222,0))))&gt;=$B222)*(DATE(YEAR($B222),MONTH($B222),MIN(BS$6,DAY(EOMONTH($B222,0))))&lt;$C222)+(DATE(YEAR($B222),MONTH($B222)+1,MIN(BS$6,DAY(EOMONTH($B222,1))))&gt;=$B222)*(DATE(YEAR($B222),MONTH($B222)+1,MIN(BS$6,DAY(EOMONTH($B222,1))))&lt;$C222)))</f>
        <v>0</v>
      </c>
      <c r="BT222" s="48" t="n">
        <f aca="false">IF(OR(N(BT$5)=0,BT$6=""),0,BT$5*((DATE(YEAR($B222),MONTH($B222),MIN(BT$6,DAY(EOMONTH($B222,0))))&gt;=$B222)*(DATE(YEAR($B222),MONTH($B222),MIN(BT$6,DAY(EOMONTH($B222,0))))&lt;$C222)+(DATE(YEAR($B222),MONTH($B222)+1,MIN(BT$6,DAY(EOMONTH($B222,1))))&gt;=$B222)*(DATE(YEAR($B222),MONTH($B222)+1,MIN(BT$6,DAY(EOMONTH($B222,1))))&lt;$C222)))</f>
        <v>0</v>
      </c>
      <c r="BU222" s="48" t="n">
        <f aca="false">IF(OR(N(BU$5)=0,BU$6=""),0,BU$5*((DATE(YEAR($B222),MONTH($B222),MIN(BU$6,DAY(EOMONTH($B222,0))))&gt;=$B222)*(DATE(YEAR($B222),MONTH($B222),MIN(BU$6,DAY(EOMONTH($B222,0))))&lt;$C222)+(DATE(YEAR($B222),MONTH($B222)+1,MIN(BU$6,DAY(EOMONTH($B222,1))))&gt;=$B222)*(DATE(YEAR($B222),MONTH($B222)+1,MIN(BU$6,DAY(EOMONTH($B222,1))))&lt;$C222)))</f>
        <v>0</v>
      </c>
      <c r="BV222" s="48" t="n">
        <f aca="false">IF(OR(N(BV$5)=0,BV$6=""),0,BV$5*((DATE(YEAR($B222),MONTH($B222),MIN(BV$6,DAY(EOMONTH($B222,0))))&gt;=$B222)*(DATE(YEAR($B222),MONTH($B222),MIN(BV$6,DAY(EOMONTH($B222,0))))&lt;$C222)+(DATE(YEAR($B222),MONTH($B222)+1,MIN(BV$6,DAY(EOMONTH($B222,1))))&gt;=$B222)*(DATE(YEAR($B222),MONTH($B222)+1,MIN(BV$6,DAY(EOMONTH($B222,1))))&lt;$C222)))</f>
        <v>0</v>
      </c>
      <c r="BW222" s="48" t="n">
        <f aca="false">IF(OR(N(BW$5)=0,BW$6=""),0,BW$5*((DATE(YEAR($B222),MONTH($B222),MIN(BW$6,DAY(EOMONTH($B222,0))))&gt;=$B222)*(DATE(YEAR($B222),MONTH($B222),MIN(BW$6,DAY(EOMONTH($B222,0))))&lt;$C222)+(DATE(YEAR($B222),MONTH($B222)+1,MIN(BW$6,DAY(EOMONTH($B222,1))))&gt;=$B222)*(DATE(YEAR($B222),MONTH($B222)+1,MIN(BW$6,DAY(EOMONTH($B222,1))))&lt;$C222)))</f>
        <v>0</v>
      </c>
      <c r="BX222" s="48" t="n">
        <f aca="false">MIN(Z222,(FT221*(1+FT$5/Setup!$C$36)+IF($V222=1,N($F222),0)))</f>
        <v>0</v>
      </c>
      <c r="BY222" s="48" t="n">
        <f aca="false">MIN(AA222,(FU221*(1+FU$5/Setup!$C$36)+IF($V222=2,N($F222),0)))</f>
        <v>0</v>
      </c>
      <c r="BZ222" s="48" t="n">
        <f aca="false">MIN(AB222,(FV221*(1+FV$5/Setup!$C$36)+IF($V222=3,N($F222),0)))</f>
        <v>0</v>
      </c>
      <c r="CA222" s="48" t="n">
        <f aca="false">MIN(AC222,(FW221*(1+FW$5/Setup!$C$36)+IF($V222=4,N($F222),0)))</f>
        <v>0</v>
      </c>
      <c r="CB222" s="48" t="n">
        <f aca="false">MIN(AD222,(FX221*(1+FX$5/Setup!$C$36)+IF($V222=5,N($F222),0)))</f>
        <v>0</v>
      </c>
      <c r="CC222" s="48" t="n">
        <f aca="false">MIN(AE222,(FY221*(1+FY$5/Setup!$C$36)+IF($V222=6,N($F222),0)))</f>
        <v>0</v>
      </c>
      <c r="CD222" s="48" t="n">
        <f aca="false">MIN(AF222,(FZ221*(1+FZ$5/Setup!$C$36)+IF($V222=7,N($F222),0)))</f>
        <v>0</v>
      </c>
      <c r="CE222" s="48" t="n">
        <f aca="false">MIN(AG222,(GA221*(1+GA$5/Setup!$C$36)+IF($V222=8,N($F222),0)))</f>
        <v>0</v>
      </c>
      <c r="CF222" s="48" t="n">
        <f aca="false">MIN(AH222,(GB221*(1+GB$5/Setup!$C$36)+IF($V222=9,N($F222),0)))</f>
        <v>0</v>
      </c>
      <c r="CG222" s="48" t="n">
        <f aca="false">MIN(AI222,(GC221*(1+GC$5/Setup!$C$36)+IF($V222=10,N($F222),0)))</f>
        <v>0</v>
      </c>
      <c r="CH222" s="48" t="n">
        <f aca="false">MIN(AJ222,(GD221*(1+GD$5/Setup!$C$36)+IF($V222=11,N($F222),0)))</f>
        <v>0</v>
      </c>
      <c r="CI222" s="48" t="n">
        <f aca="false">MIN(AK222,(GE221*(1+GE$5/Setup!$C$36)+IF($V222=12,N($F222),0)))</f>
        <v>0</v>
      </c>
      <c r="CJ222" s="48" t="n">
        <f aca="false">MIN(AL222,(GF221*(1+GF$5/Setup!$C$36)+IF($V222=13,N($F222),0)))</f>
        <v>0</v>
      </c>
      <c r="CK222" s="48" t="n">
        <f aca="false">MIN(AM222,(GG221*(1+GG$5/Setup!$C$36)+IF($V222=14,N($F222),0)))</f>
        <v>0</v>
      </c>
      <c r="CL222" s="48" t="n">
        <f aca="false">MIN(AN222,(GH221*(1+GH$5/Setup!$C$36)+IF($V222=15,N($F222),0)))</f>
        <v>0</v>
      </c>
      <c r="CM222" s="48" t="n">
        <f aca="false">MIN(AO222,(GI221*(1+GI$5/Setup!$C$36)+IF($V222=16,N($F222),0)))</f>
        <v>0</v>
      </c>
      <c r="CN222" s="48" t="n">
        <f aca="false">MIN(AP222,(GJ221*(1+GJ$5/Setup!$C$36)+IF($V222=17,N($F222),0)))</f>
        <v>0</v>
      </c>
      <c r="CO222" s="48" t="n">
        <f aca="false">MIN(AQ222,(GK221*(1+GK$5/Setup!$C$36)+IF($V222=18,N($F222),0)))</f>
        <v>0</v>
      </c>
      <c r="CP222" s="48" t="n">
        <f aca="false">MIN(AR222,(GL221*(1+GL$5/Setup!$C$36)+IF($V222=19,N($F222),0)))</f>
        <v>0</v>
      </c>
      <c r="CQ222" s="48" t="n">
        <f aca="false">MIN(AS222,(GM221*(1+GM$5/Setup!$C$36)+IF($V222=20,N($F222),0)))</f>
        <v>0</v>
      </c>
      <c r="CR222" s="48" t="n">
        <f aca="false">MIN(AT222,(GN221*(1+GN$5/Setup!$C$36)+IF($V222=21,N($F222),0)))</f>
        <v>0</v>
      </c>
      <c r="CS222" s="48" t="n">
        <f aca="false">MIN(AU222,(GO221*(1+GO$5/Setup!$C$36)+IF($V222=22,N($F222),0)))</f>
        <v>0</v>
      </c>
      <c r="CT222" s="48" t="n">
        <f aca="false">MIN(AV222,(GP221*(1+GP$5/Setup!$C$36)+IF($V222=23,N($F222),0)))</f>
        <v>0</v>
      </c>
      <c r="CU222" s="48" t="n">
        <f aca="false">MIN(AW222,(GQ221*(1+GQ$5/Setup!$C$36)+IF($V222=24,N($F222),0)))</f>
        <v>0</v>
      </c>
      <c r="CV222" s="48" t="n">
        <f aca="false">MIN(AX222,(GR221*(1+GR$5/Setup!$C$36)+IF($V222=25,N($F222),0)))</f>
        <v>0</v>
      </c>
      <c r="CW222" s="48" t="n">
        <f aca="false">MIN(AY222,(GS221*(1+GS$5/Setup!$C$36)+IF($V222=26,N($F222),0)))</f>
        <v>0</v>
      </c>
      <c r="CX222" s="48" t="n">
        <f aca="false">MIN(AZ222,(GT221*(1+GT$5/Setup!$C$36)+IF($V222=27,N($F222),0)))</f>
        <v>0</v>
      </c>
      <c r="CY222" s="48" t="n">
        <f aca="false">MIN(BA222,(GU221*(1+GU$5/Setup!$C$36)+IF($V222=28,N($F222),0)))</f>
        <v>0</v>
      </c>
      <c r="CZ222" s="48" t="n">
        <f aca="false">MIN(BB222,(GV221*(1+GV$5/Setup!$C$36)+IF($V222=29,N($F222),0)))</f>
        <v>0</v>
      </c>
      <c r="DA222" s="48" t="n">
        <f aca="false">MIN(BC222,(GW221*(1+GW$5/Setup!$C$36)+IF($V222=30,N($F222),0)))</f>
        <v>0</v>
      </c>
      <c r="DB222" s="48" t="n">
        <f aca="false">MIN(BD222,(GX221*(1+GX$5/Setup!$C$36)+IF($V222=31,N($F222),0)))</f>
        <v>0</v>
      </c>
      <c r="DC222" s="48" t="n">
        <f aca="false">MIN(BE222,(GY221*(1+GY$5/Setup!$C$36)+IF($V222=32,N($F222),0)))</f>
        <v>0</v>
      </c>
      <c r="DD222" s="48" t="n">
        <f aca="false">MIN(BF222,(GZ221*(1+GZ$5/Setup!$C$36)+IF($V222=33,N($F222),0)))</f>
        <v>0</v>
      </c>
      <c r="DE222" s="48" t="n">
        <f aca="false">MIN(BG222,(HA221*(1+HA$5/Setup!$C$36)+IF($V222=34,N($F222),0)))</f>
        <v>0</v>
      </c>
      <c r="DF222" s="48" t="n">
        <f aca="false">MIN(BH222,(HB221*(1+HB$5/Setup!$C$36)+IF($V222=35,N($F222),0)))</f>
        <v>0</v>
      </c>
      <c r="DG222" s="48" t="n">
        <f aca="false">MIN(BI222,(HC221*(1+HC$5/Setup!$C$36)+IF($V222=36,N($F222),0)))</f>
        <v>0</v>
      </c>
      <c r="DH222" s="48" t="n">
        <f aca="false">MIN(BJ222,(HD221*(1+HD$5/Setup!$C$36)+IF($V222=37,N($F222),0)))</f>
        <v>0</v>
      </c>
      <c r="DI222" s="48" t="n">
        <f aca="false">MIN(BK222,(HE221*(1+HE$5/Setup!$C$36)+IF($V222=38,N($F222),0)))</f>
        <v>0</v>
      </c>
      <c r="DJ222" s="48" t="n">
        <f aca="false">MIN(BL222,(HF221*(1+HF$5/Setup!$C$36)+IF($V222=39,N($F222),0)))</f>
        <v>0</v>
      </c>
      <c r="DK222" s="48" t="n">
        <f aca="false">MIN(BM222,(HG221*(1+HG$5/Setup!$C$36)+IF($V222=40,N($F222),0)))</f>
        <v>0</v>
      </c>
      <c r="DL222" s="48" t="n">
        <f aca="false">MIN(BN222,(HH221*(1+HH$5/Setup!$C$36)+IF($V222=41,N($F222),0)))</f>
        <v>0</v>
      </c>
      <c r="DM222" s="48" t="n">
        <f aca="false">MIN(BO222,(HI221*(1+HI$5/Setup!$C$36)+IF($V222=42,N($F222),0)))</f>
        <v>0</v>
      </c>
      <c r="DN222" s="48" t="n">
        <f aca="false">MIN(BP222,(HJ221*(1+HJ$5/Setup!$C$36)+IF($V222=43,N($F222),0)))</f>
        <v>0</v>
      </c>
      <c r="DO222" s="48" t="n">
        <f aca="false">MIN(BQ222,(HK221*(1+HK$5/Setup!$C$36)+IF($V222=44,N($F222),0)))</f>
        <v>0</v>
      </c>
      <c r="DP222" s="48" t="n">
        <f aca="false">MIN(BR222,(HL221*(1+HL$5/Setup!$C$36)+IF($V222=45,N($F222),0)))</f>
        <v>0</v>
      </c>
      <c r="DQ222" s="48" t="n">
        <f aca="false">MIN(BS222,(HM221*(1+HM$5/Setup!$C$36)+IF($V222=46,N($F222),0)))</f>
        <v>0</v>
      </c>
      <c r="DR222" s="48" t="n">
        <f aca="false">MIN(BT222,(HN221*(1+HN$5/Setup!$C$36)+IF($V222=47,N($F222),0)))</f>
        <v>0</v>
      </c>
      <c r="DS222" s="48" t="n">
        <f aca="false">MIN(BU222,(HO221*(1+HO$5/Setup!$C$36)+IF($V222=48,N($F222),0)))</f>
        <v>0</v>
      </c>
      <c r="DT222" s="48" t="n">
        <f aca="false">MIN(BV222,(HP221*(1+HP$5/Setup!$C$36)+IF($V222=49,N($F222),0)))</f>
        <v>0</v>
      </c>
      <c r="DU222" s="48" t="n">
        <f aca="false">MIN(BW222,(HQ221*(1+HQ$5/Setup!$C$36)+IF($V222=50,N($F222),0)))</f>
        <v>0</v>
      </c>
      <c r="DV222" s="48" t="n">
        <f aca="false">MIN(MAX((FT221*(1+FT$5/Setup!$C$36)+IF($V222=1,N($F222),0))-BX222,0),MAX($P222-0,0))</f>
        <v>0</v>
      </c>
      <c r="DW222" s="48" t="n">
        <f aca="false">MIN(MAX((FU221*(1+FU$5/Setup!$C$36)+IF($V222=2,N($F222),0))-BY222,0),MAX($P222-SUM(DV222:DV222),0))</f>
        <v>0</v>
      </c>
      <c r="DX222" s="48" t="n">
        <f aca="false">MIN(MAX((FV221*(1+FV$5/Setup!$C$36)+IF($V222=3,N($F222),0))-BZ222,0),MAX($P222-SUM(DV222:DW222),0))</f>
        <v>0</v>
      </c>
      <c r="DY222" s="48" t="n">
        <f aca="false">MIN(MAX((FW221*(1+FW$5/Setup!$C$36)+IF($V222=4,N($F222),0))-CA222,0),MAX($P222-SUM(DV222:DX222),0))</f>
        <v>0</v>
      </c>
      <c r="DZ222" s="48" t="n">
        <f aca="false">MIN(MAX((FX221*(1+FX$5/Setup!$C$36)+IF($V222=5,N($F222),0))-CB222,0),MAX($P222-SUM(DV222:DY222),0))</f>
        <v>0</v>
      </c>
      <c r="EA222" s="48" t="n">
        <f aca="false">MIN(MAX((FY221*(1+FY$5/Setup!$C$36)+IF($V222=6,N($F222),0))-CC222,0),MAX($P222-SUM(DV222:DZ222),0))</f>
        <v>0</v>
      </c>
      <c r="EB222" s="48" t="n">
        <f aca="false">MIN(MAX((FZ221*(1+FZ$5/Setup!$C$36)+IF($V222=7,N($F222),0))-CD222,0),MAX($P222-SUM(DV222:EA222),0))</f>
        <v>0</v>
      </c>
      <c r="EC222" s="48" t="n">
        <f aca="false">MIN(MAX((GA221*(1+GA$5/Setup!$C$36)+IF($V222=8,N($F222),0))-CE222,0),MAX($P222-SUM(DV222:EB222),0))</f>
        <v>0</v>
      </c>
      <c r="ED222" s="48" t="n">
        <f aca="false">MIN(MAX((GB221*(1+GB$5/Setup!$C$36)+IF($V222=9,N($F222),0))-CF222,0),MAX($P222-SUM(DV222:EC222),0))</f>
        <v>0</v>
      </c>
      <c r="EE222" s="48" t="n">
        <f aca="false">MIN(MAX((GC221*(1+GC$5/Setup!$C$36)+IF($V222=10,N($F222),0))-CG222,0),MAX($P222-SUM(DV222:ED222),0))</f>
        <v>0</v>
      </c>
      <c r="EF222" s="48" t="n">
        <f aca="false">MIN(MAX((GD221*(1+GD$5/Setup!$C$36)+IF($V222=11,N($F222),0))-CH222,0),MAX($P222-SUM(DV222:EE222),0))</f>
        <v>0</v>
      </c>
      <c r="EG222" s="48" t="n">
        <f aca="false">MIN(MAX((GE221*(1+GE$5/Setup!$C$36)+IF($V222=12,N($F222),0))-CI222,0),MAX($P222-SUM(DV222:EF222),0))</f>
        <v>0</v>
      </c>
      <c r="EH222" s="48" t="n">
        <f aca="false">MIN(MAX((GF221*(1+GF$5/Setup!$C$36)+IF($V222=13,N($F222),0))-CJ222,0),MAX($P222-SUM(DV222:EG222),0))</f>
        <v>0</v>
      </c>
      <c r="EI222" s="48" t="n">
        <f aca="false">MIN(MAX((GG221*(1+GG$5/Setup!$C$36)+IF($V222=14,N($F222),0))-CK222,0),MAX($P222-SUM(DV222:EH222),0))</f>
        <v>0</v>
      </c>
      <c r="EJ222" s="48" t="n">
        <f aca="false">MIN(MAX((GH221*(1+GH$5/Setup!$C$36)+IF($V222=15,N($F222),0))-CL222,0),MAX($P222-SUM(DV222:EI222),0))</f>
        <v>0</v>
      </c>
      <c r="EK222" s="48" t="n">
        <f aca="false">MIN(MAX((GI221*(1+GI$5/Setup!$C$36)+IF($V222=16,N($F222),0))-CM222,0),MAX($P222-SUM(DV222:EJ222),0))</f>
        <v>0</v>
      </c>
      <c r="EL222" s="48" t="n">
        <f aca="false">MIN(MAX((GJ221*(1+GJ$5/Setup!$C$36)+IF($V222=17,N($F222),0))-CN222,0),MAX($P222-SUM(DV222:EK222),0))</f>
        <v>0</v>
      </c>
      <c r="EM222" s="48" t="n">
        <f aca="false">MIN(MAX((GK221*(1+GK$5/Setup!$C$36)+IF($V222=18,N($F222),0))-CO222,0),MAX($P222-SUM(DV222:EL222),0))</f>
        <v>0</v>
      </c>
      <c r="EN222" s="48" t="n">
        <f aca="false">MIN(MAX((GL221*(1+GL$5/Setup!$C$36)+IF($V222=19,N($F222),0))-CP222,0),MAX($P222-SUM(DV222:EM222),0))</f>
        <v>0</v>
      </c>
      <c r="EO222" s="48" t="n">
        <f aca="false">MIN(MAX((GM221*(1+GM$5/Setup!$C$36)+IF($V222=20,N($F222),0))-CQ222,0),MAX($P222-SUM(DV222:EN222),0))</f>
        <v>0</v>
      </c>
      <c r="EP222" s="48" t="n">
        <f aca="false">MIN(MAX((GN221*(1+GN$5/Setup!$C$36)+IF($V222=21,N($F222),0))-CR222,0),MAX($P222-SUM(DV222:EO222),0))</f>
        <v>0</v>
      </c>
      <c r="EQ222" s="48" t="n">
        <f aca="false">MIN(MAX((GO221*(1+GO$5/Setup!$C$36)+IF($V222=22,N($F222),0))-CS222,0),MAX($P222-SUM(DV222:EP222),0))</f>
        <v>0</v>
      </c>
      <c r="ER222" s="48" t="n">
        <f aca="false">MIN(MAX((GP221*(1+GP$5/Setup!$C$36)+IF($V222=23,N($F222),0))-CT222,0),MAX($P222-SUM(DV222:EQ222),0))</f>
        <v>0</v>
      </c>
      <c r="ES222" s="48" t="n">
        <f aca="false">MIN(MAX((GQ221*(1+GQ$5/Setup!$C$36)+IF($V222=24,N($F222),0))-CU222,0),MAX($P222-SUM(DV222:ER222),0))</f>
        <v>0</v>
      </c>
      <c r="ET222" s="48" t="n">
        <f aca="false">MIN(MAX((GR221*(1+GR$5/Setup!$C$36)+IF($V222=25,N($F222),0))-CV222,0),MAX($P222-SUM(DV222:ES222),0))</f>
        <v>0</v>
      </c>
      <c r="EU222" s="48" t="n">
        <f aca="false">MIN(MAX((GS221*(1+GS$5/Setup!$C$36)+IF($V222=26,N($F222),0))-CW222,0),MAX($P222-SUM(DV222:ET222),0))</f>
        <v>0</v>
      </c>
      <c r="EV222" s="48" t="n">
        <f aca="false">MIN(MAX((GT221*(1+GT$5/Setup!$C$36)+IF($V222=27,N($F222),0))-CX222,0),MAX($P222-SUM(DV222:EU222),0))</f>
        <v>0</v>
      </c>
      <c r="EW222" s="48" t="n">
        <f aca="false">MIN(MAX((GU221*(1+GU$5/Setup!$C$36)+IF($V222=28,N($F222),0))-CY222,0),MAX($P222-SUM(DV222:EV222),0))</f>
        <v>0</v>
      </c>
      <c r="EX222" s="48" t="n">
        <f aca="false">MIN(MAX((GV221*(1+GV$5/Setup!$C$36)+IF($V222=29,N($F222),0))-CZ222,0),MAX($P222-SUM(DV222:EW222),0))</f>
        <v>0</v>
      </c>
      <c r="EY222" s="48" t="n">
        <f aca="false">MIN(MAX((GW221*(1+GW$5/Setup!$C$36)+IF($V222=30,N($F222),0))-DA222,0),MAX($P222-SUM(DV222:EX222),0))</f>
        <v>0</v>
      </c>
      <c r="EZ222" s="48" t="n">
        <f aca="false">MIN(MAX((GX221*(1+GX$5/Setup!$C$36)+IF($V222=31,N($F222),0))-DB222,0),MAX($P222-SUM(DV222:EY222),0))</f>
        <v>0</v>
      </c>
      <c r="FA222" s="48" t="n">
        <f aca="false">MIN(MAX((GY221*(1+GY$5/Setup!$C$36)+IF($V222=32,N($F222),0))-DC222,0),MAX($P222-SUM(DV222:EZ222),0))</f>
        <v>0</v>
      </c>
      <c r="FB222" s="48" t="n">
        <f aca="false">MIN(MAX((GZ221*(1+GZ$5/Setup!$C$36)+IF($V222=33,N($F222),0))-DD222,0),MAX($P222-SUM(DV222:FA222),0))</f>
        <v>0</v>
      </c>
      <c r="FC222" s="48" t="n">
        <f aca="false">MIN(MAX((HA221*(1+HA$5/Setup!$C$36)+IF($V222=34,N($F222),0))-DE222,0),MAX($P222-SUM(DV222:FB222),0))</f>
        <v>0</v>
      </c>
      <c r="FD222" s="48" t="n">
        <f aca="false">MIN(MAX((HB221*(1+HB$5/Setup!$C$36)+IF($V222=35,N($F222),0))-DF222,0),MAX($P222-SUM(DV222:FC222),0))</f>
        <v>0</v>
      </c>
      <c r="FE222" s="48" t="n">
        <f aca="false">MIN(MAX((HC221*(1+HC$5/Setup!$C$36)+IF($V222=36,N($F222),0))-DG222,0),MAX($P222-SUM(DV222:FD222),0))</f>
        <v>0</v>
      </c>
      <c r="FF222" s="48" t="n">
        <f aca="false">MIN(MAX((HD221*(1+HD$5/Setup!$C$36)+IF($V222=37,N($F222),0))-DH222,0),MAX($P222-SUM(DV222:FE222),0))</f>
        <v>0</v>
      </c>
      <c r="FG222" s="48" t="n">
        <f aca="false">MIN(MAX((HE221*(1+HE$5/Setup!$C$36)+IF($V222=38,N($F222),0))-DI222,0),MAX($P222-SUM(DV222:FF222),0))</f>
        <v>0</v>
      </c>
      <c r="FH222" s="48" t="n">
        <f aca="false">MIN(MAX((HF221*(1+HF$5/Setup!$C$36)+IF($V222=39,N($F222),0))-DJ222,0),MAX($P222-SUM(DV222:FG222),0))</f>
        <v>0</v>
      </c>
      <c r="FI222" s="48" t="n">
        <f aca="false">MIN(MAX((HG221*(1+HG$5/Setup!$C$36)+IF($V222=40,N($F222),0))-DK222,0),MAX($P222-SUM(DV222:FH222),0))</f>
        <v>0</v>
      </c>
      <c r="FJ222" s="48" t="n">
        <f aca="false">MIN(MAX((HH221*(1+HH$5/Setup!$C$36)+IF($V222=41,N($F222),0))-DL222,0),MAX($P222-SUM(DV222:FI222),0))</f>
        <v>0</v>
      </c>
      <c r="FK222" s="48" t="n">
        <f aca="false">MIN(MAX((HI221*(1+HI$5/Setup!$C$36)+IF($V222=42,N($F222),0))-DM222,0),MAX($P222-SUM(DV222:FJ222),0))</f>
        <v>0</v>
      </c>
      <c r="FL222" s="48" t="n">
        <f aca="false">MIN(MAX((HJ221*(1+HJ$5/Setup!$C$36)+IF($V222=43,N($F222),0))-DN222,0),MAX($P222-SUM(DV222:FK222),0))</f>
        <v>0</v>
      </c>
      <c r="FM222" s="48" t="n">
        <f aca="false">MIN(MAX((HK221*(1+HK$5/Setup!$C$36)+IF($V222=44,N($F222),0))-DO222,0),MAX($P222-SUM(DV222:FL222),0))</f>
        <v>0</v>
      </c>
      <c r="FN222" s="48" t="n">
        <f aca="false">MIN(MAX((HL221*(1+HL$5/Setup!$C$36)+IF($V222=45,N($F222),0))-DP222,0),MAX($P222-SUM(DV222:FM222),0))</f>
        <v>0</v>
      </c>
      <c r="FO222" s="48" t="n">
        <f aca="false">MIN(MAX((HM221*(1+HM$5/Setup!$C$36)+IF($V222=46,N($F222),0))-DQ222,0),MAX($P222-SUM(DV222:FN222),0))</f>
        <v>0</v>
      </c>
      <c r="FP222" s="48" t="n">
        <f aca="false">MIN(MAX((HN221*(1+HN$5/Setup!$C$36)+IF($V222=47,N($F222),0))-DR222,0),MAX($P222-SUM(DV222:FO222),0))</f>
        <v>0</v>
      </c>
      <c r="FQ222" s="48" t="n">
        <f aca="false">MIN(MAX((HO221*(1+HO$5/Setup!$C$36)+IF($V222=48,N($F222),0))-DS222,0),MAX($P222-SUM(DV222:FP222),0))</f>
        <v>0</v>
      </c>
      <c r="FR222" s="48" t="n">
        <f aca="false">MIN(MAX((HP221*(1+HP$5/Setup!$C$36)+IF($V222=49,N($F222),0))-DT222,0),MAX($P222-SUM(DV222:FQ222),0))</f>
        <v>0</v>
      </c>
      <c r="FS222" s="48" t="n">
        <f aca="false">MIN(MAX((HQ221*(1+HQ$5/Setup!$C$36)+IF($V222=50,N($F222),0))-DU222,0),MAX($P222-SUM(DV222:FR222),0))</f>
        <v>0</v>
      </c>
      <c r="FT222" s="48" t="n">
        <f aca="false">IF((FT221*(1+FT$5/Setup!$C$36)+IF($V222=1,N($F222),0))-BX222-DV222&lt;0.005,0,(FT221*(1+FT$5/Setup!$C$36)+IF($V222=1,N($F222),0))-BX222-DV222)</f>
        <v>0</v>
      </c>
      <c r="FU222" s="48" t="n">
        <f aca="false">IF((FU221*(1+FU$5/Setup!$C$36)+IF($V222=2,N($F222),0))-BY222-DW222&lt;0.005,0,(FU221*(1+FU$5/Setup!$C$36)+IF($V222=2,N($F222),0))-BY222-DW222)</f>
        <v>0</v>
      </c>
      <c r="FV222" s="48" t="n">
        <f aca="false">IF((FV221*(1+FV$5/Setup!$C$36)+IF($V222=3,N($F222),0))-BZ222-DX222&lt;0.005,0,(FV221*(1+FV$5/Setup!$C$36)+IF($V222=3,N($F222),0))-BZ222-DX222)</f>
        <v>0</v>
      </c>
      <c r="FW222" s="48" t="n">
        <f aca="false">IF((FW221*(1+FW$5/Setup!$C$36)+IF($V222=4,N($F222),0))-CA222-DY222&lt;0.005,0,(FW221*(1+FW$5/Setup!$C$36)+IF($V222=4,N($F222),0))-CA222-DY222)</f>
        <v>0</v>
      </c>
      <c r="FX222" s="48" t="n">
        <f aca="false">IF((FX221*(1+FX$5/Setup!$C$36)+IF($V222=5,N($F222),0))-CB222-DZ222&lt;0.005,0,(FX221*(1+FX$5/Setup!$C$36)+IF($V222=5,N($F222),0))-CB222-DZ222)</f>
        <v>0</v>
      </c>
      <c r="FY222" s="48" t="n">
        <f aca="false">IF((FY221*(1+FY$5/Setup!$C$36)+IF($V222=6,N($F222),0))-CC222-EA222&lt;0.005,0,(FY221*(1+FY$5/Setup!$C$36)+IF($V222=6,N($F222),0))-CC222-EA222)</f>
        <v>0</v>
      </c>
      <c r="FZ222" s="48" t="n">
        <f aca="false">IF((FZ221*(1+FZ$5/Setup!$C$36)+IF($V222=7,N($F222),0))-CD222-EB222&lt;0.005,0,(FZ221*(1+FZ$5/Setup!$C$36)+IF($V222=7,N($F222),0))-CD222-EB222)</f>
        <v>0</v>
      </c>
      <c r="GA222" s="48" t="n">
        <f aca="false">IF((GA221*(1+GA$5/Setup!$C$36)+IF($V222=8,N($F222),0))-CE222-EC222&lt;0.005,0,(GA221*(1+GA$5/Setup!$C$36)+IF($V222=8,N($F222),0))-CE222-EC222)</f>
        <v>0</v>
      </c>
      <c r="GB222" s="48" t="n">
        <f aca="false">IF((GB221*(1+GB$5/Setup!$C$36)+IF($V222=9,N($F222),0))-CF222-ED222&lt;0.005,0,(GB221*(1+GB$5/Setup!$C$36)+IF($V222=9,N($F222),0))-CF222-ED222)</f>
        <v>0</v>
      </c>
      <c r="GC222" s="48" t="n">
        <f aca="false">IF((GC221*(1+GC$5/Setup!$C$36)+IF($V222=10,N($F222),0))-CG222-EE222&lt;0.005,0,(GC221*(1+GC$5/Setup!$C$36)+IF($V222=10,N($F222),0))-CG222-EE222)</f>
        <v>0</v>
      </c>
      <c r="GD222" s="48" t="n">
        <f aca="false">IF((GD221*(1+GD$5/Setup!$C$36)+IF($V222=11,N($F222),0))-CH222-EF222&lt;0.005,0,(GD221*(1+GD$5/Setup!$C$36)+IF($V222=11,N($F222),0))-CH222-EF222)</f>
        <v>0</v>
      </c>
      <c r="GE222" s="48" t="n">
        <f aca="false">IF((GE221*(1+GE$5/Setup!$C$36)+IF($V222=12,N($F222),0))-CI222-EG222&lt;0.005,0,(GE221*(1+GE$5/Setup!$C$36)+IF($V222=12,N($F222),0))-CI222-EG222)</f>
        <v>0</v>
      </c>
      <c r="GF222" s="48" t="n">
        <f aca="false">IF((GF221*(1+GF$5/Setup!$C$36)+IF($V222=13,N($F222),0))-CJ222-EH222&lt;0.005,0,(GF221*(1+GF$5/Setup!$C$36)+IF($V222=13,N($F222),0))-CJ222-EH222)</f>
        <v>0</v>
      </c>
      <c r="GG222" s="48" t="n">
        <f aca="false">IF((GG221*(1+GG$5/Setup!$C$36)+IF($V222=14,N($F222),0))-CK222-EI222&lt;0.005,0,(GG221*(1+GG$5/Setup!$C$36)+IF($V222=14,N($F222),0))-CK222-EI222)</f>
        <v>0</v>
      </c>
      <c r="GH222" s="48" t="n">
        <f aca="false">IF((GH221*(1+GH$5/Setup!$C$36)+IF($V222=15,N($F222),0))-CL222-EJ222&lt;0.005,0,(GH221*(1+GH$5/Setup!$C$36)+IF($V222=15,N($F222),0))-CL222-EJ222)</f>
        <v>0</v>
      </c>
      <c r="GI222" s="48" t="n">
        <f aca="false">IF((GI221*(1+GI$5/Setup!$C$36)+IF($V222=16,N($F222),0))-CM222-EK222&lt;0.005,0,(GI221*(1+GI$5/Setup!$C$36)+IF($V222=16,N($F222),0))-CM222-EK222)</f>
        <v>0</v>
      </c>
      <c r="GJ222" s="48" t="n">
        <f aca="false">IF((GJ221*(1+GJ$5/Setup!$C$36)+IF($V222=17,N($F222),0))-CN222-EL222&lt;0.005,0,(GJ221*(1+GJ$5/Setup!$C$36)+IF($V222=17,N($F222),0))-CN222-EL222)</f>
        <v>0</v>
      </c>
      <c r="GK222" s="48" t="n">
        <f aca="false">IF((GK221*(1+GK$5/Setup!$C$36)+IF($V222=18,N($F222),0))-CO222-EM222&lt;0.005,0,(GK221*(1+GK$5/Setup!$C$36)+IF($V222=18,N($F222),0))-CO222-EM222)</f>
        <v>0</v>
      </c>
      <c r="GL222" s="48" t="n">
        <f aca="false">IF((GL221*(1+GL$5/Setup!$C$36)+IF($V222=19,N($F222),0))-CP222-EN222&lt;0.005,0,(GL221*(1+GL$5/Setup!$C$36)+IF($V222=19,N($F222),0))-CP222-EN222)</f>
        <v>0</v>
      </c>
      <c r="GM222" s="48" t="n">
        <f aca="false">IF((GM221*(1+GM$5/Setup!$C$36)+IF($V222=20,N($F222),0))-CQ222-EO222&lt;0.005,0,(GM221*(1+GM$5/Setup!$C$36)+IF($V222=20,N($F222),0))-CQ222-EO222)</f>
        <v>0</v>
      </c>
      <c r="GN222" s="48" t="n">
        <f aca="false">IF((GN221*(1+GN$5/Setup!$C$36)+IF($V222=21,N($F222),0))-CR222-EP222&lt;0.005,0,(GN221*(1+GN$5/Setup!$C$36)+IF($V222=21,N($F222),0))-CR222-EP222)</f>
        <v>0</v>
      </c>
      <c r="GO222" s="48" t="n">
        <f aca="false">IF((GO221*(1+GO$5/Setup!$C$36)+IF($V222=22,N($F222),0))-CS222-EQ222&lt;0.005,0,(GO221*(1+GO$5/Setup!$C$36)+IF($V222=22,N($F222),0))-CS222-EQ222)</f>
        <v>0</v>
      </c>
      <c r="GP222" s="48" t="n">
        <f aca="false">IF((GP221*(1+GP$5/Setup!$C$36)+IF($V222=23,N($F222),0))-CT222-ER222&lt;0.005,0,(GP221*(1+GP$5/Setup!$C$36)+IF($V222=23,N($F222),0))-CT222-ER222)</f>
        <v>0</v>
      </c>
      <c r="GQ222" s="48" t="n">
        <f aca="false">IF((GQ221*(1+GQ$5/Setup!$C$36)+IF($V222=24,N($F222),0))-CU222-ES222&lt;0.005,0,(GQ221*(1+GQ$5/Setup!$C$36)+IF($V222=24,N($F222),0))-CU222-ES222)</f>
        <v>0</v>
      </c>
      <c r="GR222" s="48" t="n">
        <f aca="false">IF((GR221*(1+GR$5/Setup!$C$36)+IF($V222=25,N($F222),0))-CV222-ET222&lt;0.005,0,(GR221*(1+GR$5/Setup!$C$36)+IF($V222=25,N($F222),0))-CV222-ET222)</f>
        <v>0</v>
      </c>
      <c r="GS222" s="48" t="n">
        <f aca="false">IF((GS221*(1+GS$5/Setup!$C$36)+IF($V222=26,N($F222),0))-CW222-EU222&lt;0.005,0,(GS221*(1+GS$5/Setup!$C$36)+IF($V222=26,N($F222),0))-CW222-EU222)</f>
        <v>0</v>
      </c>
      <c r="GT222" s="48" t="n">
        <f aca="false">IF((GT221*(1+GT$5/Setup!$C$36)+IF($V222=27,N($F222),0))-CX222-EV222&lt;0.005,0,(GT221*(1+GT$5/Setup!$C$36)+IF($V222=27,N($F222),0))-CX222-EV222)</f>
        <v>0</v>
      </c>
      <c r="GU222" s="48" t="n">
        <f aca="false">IF((GU221*(1+GU$5/Setup!$C$36)+IF($V222=28,N($F222),0))-CY222-EW222&lt;0.005,0,(GU221*(1+GU$5/Setup!$C$36)+IF($V222=28,N($F222),0))-CY222-EW222)</f>
        <v>0</v>
      </c>
      <c r="GV222" s="48" t="n">
        <f aca="false">IF((GV221*(1+GV$5/Setup!$C$36)+IF($V222=29,N($F222),0))-CZ222-EX222&lt;0.005,0,(GV221*(1+GV$5/Setup!$C$36)+IF($V222=29,N($F222),0))-CZ222-EX222)</f>
        <v>0</v>
      </c>
      <c r="GW222" s="48" t="n">
        <f aca="false">IF((GW221*(1+GW$5/Setup!$C$36)+IF($V222=30,N($F222),0))-DA222-EY222&lt;0.005,0,(GW221*(1+GW$5/Setup!$C$36)+IF($V222=30,N($F222),0))-DA222-EY222)</f>
        <v>0</v>
      </c>
      <c r="GX222" s="48" t="n">
        <f aca="false">IF((GX221*(1+GX$5/Setup!$C$36)+IF($V222=31,N($F222),0))-DB222-EZ222&lt;0.005,0,(GX221*(1+GX$5/Setup!$C$36)+IF($V222=31,N($F222),0))-DB222-EZ222)</f>
        <v>0</v>
      </c>
      <c r="GY222" s="48" t="n">
        <f aca="false">IF((GY221*(1+GY$5/Setup!$C$36)+IF($V222=32,N($F222),0))-DC222-FA222&lt;0.005,0,(GY221*(1+GY$5/Setup!$C$36)+IF($V222=32,N($F222),0))-DC222-FA222)</f>
        <v>0</v>
      </c>
      <c r="GZ222" s="48" t="n">
        <f aca="false">IF((GZ221*(1+GZ$5/Setup!$C$36)+IF($V222=33,N($F222),0))-DD222-FB222&lt;0.005,0,(GZ221*(1+GZ$5/Setup!$C$36)+IF($V222=33,N($F222),0))-DD222-FB222)</f>
        <v>0</v>
      </c>
      <c r="HA222" s="48" t="n">
        <f aca="false">IF((HA221*(1+HA$5/Setup!$C$36)+IF($V222=34,N($F222),0))-DE222-FC222&lt;0.005,0,(HA221*(1+HA$5/Setup!$C$36)+IF($V222=34,N($F222),0))-DE222-FC222)</f>
        <v>0</v>
      </c>
      <c r="HB222" s="48" t="n">
        <f aca="false">IF((HB221*(1+HB$5/Setup!$C$36)+IF($V222=35,N($F222),0))-DF222-FD222&lt;0.005,0,(HB221*(1+HB$5/Setup!$C$36)+IF($V222=35,N($F222),0))-DF222-FD222)</f>
        <v>0</v>
      </c>
      <c r="HC222" s="48" t="n">
        <f aca="false">IF((HC221*(1+HC$5/Setup!$C$36)+IF($V222=36,N($F222),0))-DG222-FE222&lt;0.005,0,(HC221*(1+HC$5/Setup!$C$36)+IF($V222=36,N($F222),0))-DG222-FE222)</f>
        <v>0</v>
      </c>
      <c r="HD222" s="48" t="n">
        <f aca="false">IF((HD221*(1+HD$5/Setup!$C$36)+IF($V222=37,N($F222),0))-DH222-FF222&lt;0.005,0,(HD221*(1+HD$5/Setup!$C$36)+IF($V222=37,N($F222),0))-DH222-FF222)</f>
        <v>0</v>
      </c>
      <c r="HE222" s="48" t="n">
        <f aca="false">IF((HE221*(1+HE$5/Setup!$C$36)+IF($V222=38,N($F222),0))-DI222-FG222&lt;0.005,0,(HE221*(1+HE$5/Setup!$C$36)+IF($V222=38,N($F222),0))-DI222-FG222)</f>
        <v>0</v>
      </c>
      <c r="HF222" s="48" t="n">
        <f aca="false">IF((HF221*(1+HF$5/Setup!$C$36)+IF($V222=39,N($F222),0))-DJ222-FH222&lt;0.005,0,(HF221*(1+HF$5/Setup!$C$36)+IF($V222=39,N($F222),0))-DJ222-FH222)</f>
        <v>0</v>
      </c>
      <c r="HG222" s="48" t="n">
        <f aca="false">IF((HG221*(1+HG$5/Setup!$C$36)+IF($V222=40,N($F222),0))-DK222-FI222&lt;0.005,0,(HG221*(1+HG$5/Setup!$C$36)+IF($V222=40,N($F222),0))-DK222-FI222)</f>
        <v>0</v>
      </c>
      <c r="HH222" s="48" t="n">
        <f aca="false">IF((HH221*(1+HH$5/Setup!$C$36)+IF($V222=41,N($F222),0))-DL222-FJ222&lt;0.005,0,(HH221*(1+HH$5/Setup!$C$36)+IF($V222=41,N($F222),0))-DL222-FJ222)</f>
        <v>0</v>
      </c>
      <c r="HI222" s="48" t="n">
        <f aca="false">IF((HI221*(1+HI$5/Setup!$C$36)+IF($V222=42,N($F222),0))-DM222-FK222&lt;0.005,0,(HI221*(1+HI$5/Setup!$C$36)+IF($V222=42,N($F222),0))-DM222-FK222)</f>
        <v>0</v>
      </c>
      <c r="HJ222" s="48" t="n">
        <f aca="false">IF((HJ221*(1+HJ$5/Setup!$C$36)+IF($V222=43,N($F222),0))-DN222-FL222&lt;0.005,0,(HJ221*(1+HJ$5/Setup!$C$36)+IF($V222=43,N($F222),0))-DN222-FL222)</f>
        <v>0</v>
      </c>
      <c r="HK222" s="48" t="n">
        <f aca="false">IF((HK221*(1+HK$5/Setup!$C$36)+IF($V222=44,N($F222),0))-DO222-FM222&lt;0.005,0,(HK221*(1+HK$5/Setup!$C$36)+IF($V222=44,N($F222),0))-DO222-FM222)</f>
        <v>0</v>
      </c>
      <c r="HL222" s="48" t="n">
        <f aca="false">IF((HL221*(1+HL$5/Setup!$C$36)+IF($V222=45,N($F222),0))-DP222-FN222&lt;0.005,0,(HL221*(1+HL$5/Setup!$C$36)+IF($V222=45,N($F222),0))-DP222-FN222)</f>
        <v>0</v>
      </c>
      <c r="HM222" s="48" t="n">
        <f aca="false">IF((HM221*(1+HM$5/Setup!$C$36)+IF($V222=46,N($F222),0))-DQ222-FO222&lt;0.005,0,(HM221*(1+HM$5/Setup!$C$36)+IF($V222=46,N($F222),0))-DQ222-FO222)</f>
        <v>0</v>
      </c>
      <c r="HN222" s="48" t="n">
        <f aca="false">IF((HN221*(1+HN$5/Setup!$C$36)+IF($V222=47,N($F222),0))-DR222-FP222&lt;0.005,0,(HN221*(1+HN$5/Setup!$C$36)+IF($V222=47,N($F222),0))-DR222-FP222)</f>
        <v>0</v>
      </c>
      <c r="HO222" s="48" t="n">
        <f aca="false">IF((HO221*(1+HO$5/Setup!$C$36)+IF($V222=48,N($F222),0))-DS222-FQ222&lt;0.005,0,(HO221*(1+HO$5/Setup!$C$36)+IF($V222=48,N($F222),0))-DS222-FQ222)</f>
        <v>0</v>
      </c>
      <c r="HP222" s="48" t="n">
        <f aca="false">IF((HP221*(1+HP$5/Setup!$C$36)+IF($V222=49,N($F222),0))-DT222-FR222&lt;0.005,0,(HP221*(1+HP$5/Setup!$C$36)+IF($V222=49,N($F222),0))-DT222-FR222)</f>
        <v>0</v>
      </c>
      <c r="HQ222" s="48" t="n">
        <f aca="false">IF((HQ221*(1+HQ$5/Setup!$C$36)+IF($V222=50,N($F222),0))-DU222-FS222&lt;0.005,0,(HQ221*(1+HQ$5/Setup!$C$36)+IF($V222=50,N($F222),0))-DU222-FS222)</f>
        <v>0</v>
      </c>
    </row>
    <row r="223" customFormat="false" ht="15" hidden="false" customHeight="false" outlineLevel="0" collapsed="false">
      <c r="A223" s="44" t="n">
        <v>215</v>
      </c>
      <c r="B223" s="45" t="n">
        <f aca="false">IF(Setup!$C$7="Every month",EDATE(Setup!$C$8,($A223-1)),IF(Setup!$C$7="Twice a month",DATE(YEAR(Setup!$C$8),MONTH(Setup!$C$8)+INT((($A223-1)+Setup!$C$41)/2),MIN(IF(MOD(($A223-1)+Setup!$C$41,2)=0,Setup!$C$39,Setup!$C$40),DAY(EOMONTH(DATE(YEAR(Setup!$C$8),MONTH(Setup!$C$8)+INT((($A223-1)+Setup!$C$41)/2),1),0)))),Setup!$C$8+($A223-1)*IF(Setup!$C$7="Every week",7,14)))</f>
        <v>49321</v>
      </c>
      <c r="C223" s="45" t="n">
        <f aca="false">IF(Setup!$C$7="Every month",EDATE(Setup!$C$8,$A223),IF(Setup!$C$7="Twice a month",DATE(YEAR(Setup!$C$8),MONTH(Setup!$C$8)+INT(($A223+Setup!$C$41)/2),MIN(IF(MOD($A223+Setup!$C$41,2)=0,Setup!$C$39,Setup!$C$40),DAY(EOMONTH(DATE(YEAR(Setup!$C$8),MONTH(Setup!$C$8)+INT(($A223+Setup!$C$41)/2),1),0)))),Setup!$C$8+$A223*IF(Setup!$C$7="Every week",7,14)))</f>
        <v>49335</v>
      </c>
      <c r="D223" s="46"/>
      <c r="E223" s="47"/>
      <c r="F223" s="47"/>
      <c r="G223" s="47"/>
      <c r="H223" s="47"/>
      <c r="I223" s="48" t="n">
        <f aca="false">N(Setup!$C$11)+N(E223)</f>
        <v>100</v>
      </c>
      <c r="J223" s="48" t="n">
        <f aca="false">MIN(Setup!$C$37,MAX(I223,0))</f>
        <v>9.23076923076923</v>
      </c>
      <c r="K223" s="48" t="n">
        <f aca="false">MIN(MAX(N(Setup!$C$14)-L222,0),MAX(I223-J223,0))</f>
        <v>0</v>
      </c>
      <c r="L223" s="48" t="n">
        <f aca="false">L222+K223-N(G223)</f>
        <v>500</v>
      </c>
      <c r="M223" s="48" t="n">
        <f aca="false">M222+J223-N(H223)</f>
        <v>1984.61538461539</v>
      </c>
      <c r="N223" s="48" t="n">
        <f aca="false">SUM(BX223:DU223)</f>
        <v>0</v>
      </c>
      <c r="O223" s="48" t="n">
        <f aca="false">SUM(Z223:BW223)-N223</f>
        <v>40</v>
      </c>
      <c r="P223" s="48" t="n">
        <f aca="false">MAX(I223-J223-K223,0)+O223</f>
        <v>130.769230769231</v>
      </c>
      <c r="Q223" s="48" t="n">
        <f aca="false">SUM(DV223:FS223)</f>
        <v>0</v>
      </c>
      <c r="R223" s="49" t="n">
        <f aca="false">N223+J223+K223+Q223</f>
        <v>9.23076923076923</v>
      </c>
      <c r="S223" s="48" t="n">
        <f aca="false">T223-T222-N(F223)+N223+Q223</f>
        <v>0</v>
      </c>
      <c r="T223" s="49" t="n">
        <f aca="false">SUM(FT223:HQ223)</f>
        <v>0</v>
      </c>
      <c r="U223" s="44" t="str">
        <f aca="false">IF(T222&lt;0.005,"",INDEX(Helpers!$C$2:$C$51,IF(_xlfn.MINIFS($DV$6:$FS$6,DV223:FS223,"&gt;0.005")=0,V223,_xlfn.MINIFS($DV$6:$FS$6,DV223:FS223,"&gt;0.005"))))</f>
        <v/>
      </c>
      <c r="V223" s="44" t="n">
        <f aca="false">IF(_xlfn.MINIFS($FT$6:$HQ$6,FT222:HQ222,"&gt;0.005")=0,1,_xlfn.MINIFS($FT$6:$HQ$6,FT222:HQ222,"&gt;0.005"))</f>
        <v>1</v>
      </c>
      <c r="W223" s="44" t="n">
        <f aca="false">IF(AND(D223&lt;&gt;"Paid",T222&gt;0.005),1,0)</f>
        <v>0</v>
      </c>
      <c r="X223" s="48" t="n">
        <f aca="false">SUMPRODUCT(((Helpers!$G$2:$G$51*(1+(Helpers!$D$2:$D$51+0.000000001)/12)^(($B223-Setup!$C$8)/(365.25/12))-Helpers!$E$2:$E$51*((1+(Helpers!$D$2:$D$51+0.000000001)/12)^(($B223-Setup!$C$8)/(365.25/12))-1)/((Helpers!$D$2:$D$51+0.000000001)/12))&gt;0)*(Helpers!$G$2:$G$51*(1+(Helpers!$D$2:$D$51+0.000000001)/12)^(($B223-Setup!$C$8)/(365.25/12))-Helpers!$E$2:$E$51*((1+(Helpers!$D$2:$D$51+0.000000001)/12)^(($B223-Setup!$C$8)/(365.25/12))-1)/((Helpers!$D$2:$D$51+0.000000001)/12)))</f>
        <v>0</v>
      </c>
      <c r="Y223" s="48"/>
      <c r="Z223" s="48" t="n">
        <f aca="false">IF(OR(N(Z$5)=0,Z$6=""),0,Z$5*((DATE(YEAR($B223),MONTH($B223),MIN(Z$6,DAY(EOMONTH($B223,0))))&gt;=$B223)*(DATE(YEAR($B223),MONTH($B223),MIN(Z$6,DAY(EOMONTH($B223,0))))&lt;$C223)+(DATE(YEAR($B223),MONTH($B223)+1,MIN(Z$6,DAY(EOMONTH($B223,1))))&gt;=$B223)*(DATE(YEAR($B223),MONTH($B223)+1,MIN(Z$6,DAY(EOMONTH($B223,1))))&lt;$C223)))</f>
        <v>0</v>
      </c>
      <c r="AA223" s="48" t="n">
        <f aca="false">IF(OR(N(AA$5)=0,AA$6=""),0,AA$5*((DATE(YEAR($B223),MONTH($B223),MIN(AA$6,DAY(EOMONTH($B223,0))))&gt;=$B223)*(DATE(YEAR($B223),MONTH($B223),MIN(AA$6,DAY(EOMONTH($B223,0))))&lt;$C223)+(DATE(YEAR($B223),MONTH($B223)+1,MIN(AA$6,DAY(EOMONTH($B223,1))))&gt;=$B223)*(DATE(YEAR($B223),MONTH($B223)+1,MIN(AA$6,DAY(EOMONTH($B223,1))))&lt;$C223)))</f>
        <v>40</v>
      </c>
      <c r="AB223" s="48" t="n">
        <f aca="false">IF(OR(N(AB$5)=0,AB$6=""),0,AB$5*((DATE(YEAR($B223),MONTH($B223),MIN(AB$6,DAY(EOMONTH($B223,0))))&gt;=$B223)*(DATE(YEAR($B223),MONTH($B223),MIN(AB$6,DAY(EOMONTH($B223,0))))&lt;$C223)+(DATE(YEAR($B223),MONTH($B223)+1,MIN(AB$6,DAY(EOMONTH($B223,1))))&gt;=$B223)*(DATE(YEAR($B223),MONTH($B223)+1,MIN(AB$6,DAY(EOMONTH($B223,1))))&lt;$C223)))</f>
        <v>0</v>
      </c>
      <c r="AC223" s="48" t="n">
        <f aca="false">IF(OR(N(AC$5)=0,AC$6=""),0,AC$5*((DATE(YEAR($B223),MONTH($B223),MIN(AC$6,DAY(EOMONTH($B223,0))))&gt;=$B223)*(DATE(YEAR($B223),MONTH($B223),MIN(AC$6,DAY(EOMONTH($B223,0))))&lt;$C223)+(DATE(YEAR($B223),MONTH($B223)+1,MIN(AC$6,DAY(EOMONTH($B223,1))))&gt;=$B223)*(DATE(YEAR($B223),MONTH($B223)+1,MIN(AC$6,DAY(EOMONTH($B223,1))))&lt;$C223)))</f>
        <v>0</v>
      </c>
      <c r="AD223" s="48" t="n">
        <f aca="false">IF(OR(N(AD$5)=0,AD$6=""),0,AD$5*((DATE(YEAR($B223),MONTH($B223),MIN(AD$6,DAY(EOMONTH($B223,0))))&gt;=$B223)*(DATE(YEAR($B223),MONTH($B223),MIN(AD$6,DAY(EOMONTH($B223,0))))&lt;$C223)+(DATE(YEAR($B223),MONTH($B223)+1,MIN(AD$6,DAY(EOMONTH($B223,1))))&gt;=$B223)*(DATE(YEAR($B223),MONTH($B223)+1,MIN(AD$6,DAY(EOMONTH($B223,1))))&lt;$C223)))</f>
        <v>0</v>
      </c>
      <c r="AE223" s="48" t="n">
        <f aca="false">IF(OR(N(AE$5)=0,AE$6=""),0,AE$5*((DATE(YEAR($B223),MONTH($B223),MIN(AE$6,DAY(EOMONTH($B223,0))))&gt;=$B223)*(DATE(YEAR($B223),MONTH($B223),MIN(AE$6,DAY(EOMONTH($B223,0))))&lt;$C223)+(DATE(YEAR($B223),MONTH($B223)+1,MIN(AE$6,DAY(EOMONTH($B223,1))))&gt;=$B223)*(DATE(YEAR($B223),MONTH($B223)+1,MIN(AE$6,DAY(EOMONTH($B223,1))))&lt;$C223)))</f>
        <v>0</v>
      </c>
      <c r="AF223" s="48" t="n">
        <f aca="false">IF(OR(N(AF$5)=0,AF$6=""),0,AF$5*((DATE(YEAR($B223),MONTH($B223),MIN(AF$6,DAY(EOMONTH($B223,0))))&gt;=$B223)*(DATE(YEAR($B223),MONTH($B223),MIN(AF$6,DAY(EOMONTH($B223,0))))&lt;$C223)+(DATE(YEAR($B223),MONTH($B223)+1,MIN(AF$6,DAY(EOMONTH($B223,1))))&gt;=$B223)*(DATE(YEAR($B223),MONTH($B223)+1,MIN(AF$6,DAY(EOMONTH($B223,1))))&lt;$C223)))</f>
        <v>0</v>
      </c>
      <c r="AG223" s="48" t="n">
        <f aca="false">IF(OR(N(AG$5)=0,AG$6=""),0,AG$5*((DATE(YEAR($B223),MONTH($B223),MIN(AG$6,DAY(EOMONTH($B223,0))))&gt;=$B223)*(DATE(YEAR($B223),MONTH($B223),MIN(AG$6,DAY(EOMONTH($B223,0))))&lt;$C223)+(DATE(YEAR($B223),MONTH($B223)+1,MIN(AG$6,DAY(EOMONTH($B223,1))))&gt;=$B223)*(DATE(YEAR($B223),MONTH($B223)+1,MIN(AG$6,DAY(EOMONTH($B223,1))))&lt;$C223)))</f>
        <v>0</v>
      </c>
      <c r="AH223" s="48" t="n">
        <f aca="false">IF(OR(N(AH$5)=0,AH$6=""),0,AH$5*((DATE(YEAR($B223),MONTH($B223),MIN(AH$6,DAY(EOMONTH($B223,0))))&gt;=$B223)*(DATE(YEAR($B223),MONTH($B223),MIN(AH$6,DAY(EOMONTH($B223,0))))&lt;$C223)+(DATE(YEAR($B223),MONTH($B223)+1,MIN(AH$6,DAY(EOMONTH($B223,1))))&gt;=$B223)*(DATE(YEAR($B223),MONTH($B223)+1,MIN(AH$6,DAY(EOMONTH($B223,1))))&lt;$C223)))</f>
        <v>0</v>
      </c>
      <c r="AI223" s="48" t="n">
        <f aca="false">IF(OR(N(AI$5)=0,AI$6=""),0,AI$5*((DATE(YEAR($B223),MONTH($B223),MIN(AI$6,DAY(EOMONTH($B223,0))))&gt;=$B223)*(DATE(YEAR($B223),MONTH($B223),MIN(AI$6,DAY(EOMONTH($B223,0))))&lt;$C223)+(DATE(YEAR($B223),MONTH($B223)+1,MIN(AI$6,DAY(EOMONTH($B223,1))))&gt;=$B223)*(DATE(YEAR($B223),MONTH($B223)+1,MIN(AI$6,DAY(EOMONTH($B223,1))))&lt;$C223)))</f>
        <v>0</v>
      </c>
      <c r="AJ223" s="48" t="n">
        <f aca="false">IF(OR(N(AJ$5)=0,AJ$6=""),0,AJ$5*((DATE(YEAR($B223),MONTH($B223),MIN(AJ$6,DAY(EOMONTH($B223,0))))&gt;=$B223)*(DATE(YEAR($B223),MONTH($B223),MIN(AJ$6,DAY(EOMONTH($B223,0))))&lt;$C223)+(DATE(YEAR($B223),MONTH($B223)+1,MIN(AJ$6,DAY(EOMONTH($B223,1))))&gt;=$B223)*(DATE(YEAR($B223),MONTH($B223)+1,MIN(AJ$6,DAY(EOMONTH($B223,1))))&lt;$C223)))</f>
        <v>0</v>
      </c>
      <c r="AK223" s="48" t="n">
        <f aca="false">IF(OR(N(AK$5)=0,AK$6=""),0,AK$5*((DATE(YEAR($B223),MONTH($B223),MIN(AK$6,DAY(EOMONTH($B223,0))))&gt;=$B223)*(DATE(YEAR($B223),MONTH($B223),MIN(AK$6,DAY(EOMONTH($B223,0))))&lt;$C223)+(DATE(YEAR($B223),MONTH($B223)+1,MIN(AK$6,DAY(EOMONTH($B223,1))))&gt;=$B223)*(DATE(YEAR($B223),MONTH($B223)+1,MIN(AK$6,DAY(EOMONTH($B223,1))))&lt;$C223)))</f>
        <v>0</v>
      </c>
      <c r="AL223" s="48" t="n">
        <f aca="false">IF(OR(N(AL$5)=0,AL$6=""),0,AL$5*((DATE(YEAR($B223),MONTH($B223),MIN(AL$6,DAY(EOMONTH($B223,0))))&gt;=$B223)*(DATE(YEAR($B223),MONTH($B223),MIN(AL$6,DAY(EOMONTH($B223,0))))&lt;$C223)+(DATE(YEAR($B223),MONTH($B223)+1,MIN(AL$6,DAY(EOMONTH($B223,1))))&gt;=$B223)*(DATE(YEAR($B223),MONTH($B223)+1,MIN(AL$6,DAY(EOMONTH($B223,1))))&lt;$C223)))</f>
        <v>0</v>
      </c>
      <c r="AM223" s="48" t="n">
        <f aca="false">IF(OR(N(AM$5)=0,AM$6=""),0,AM$5*((DATE(YEAR($B223),MONTH($B223),MIN(AM$6,DAY(EOMONTH($B223,0))))&gt;=$B223)*(DATE(YEAR($B223),MONTH($B223),MIN(AM$6,DAY(EOMONTH($B223,0))))&lt;$C223)+(DATE(YEAR($B223),MONTH($B223)+1,MIN(AM$6,DAY(EOMONTH($B223,1))))&gt;=$B223)*(DATE(YEAR($B223),MONTH($B223)+1,MIN(AM$6,DAY(EOMONTH($B223,1))))&lt;$C223)))</f>
        <v>0</v>
      </c>
      <c r="AN223" s="48" t="n">
        <f aca="false">IF(OR(N(AN$5)=0,AN$6=""),0,AN$5*((DATE(YEAR($B223),MONTH($B223),MIN(AN$6,DAY(EOMONTH($B223,0))))&gt;=$B223)*(DATE(YEAR($B223),MONTH($B223),MIN(AN$6,DAY(EOMONTH($B223,0))))&lt;$C223)+(DATE(YEAR($B223),MONTH($B223)+1,MIN(AN$6,DAY(EOMONTH($B223,1))))&gt;=$B223)*(DATE(YEAR($B223),MONTH($B223)+1,MIN(AN$6,DAY(EOMONTH($B223,1))))&lt;$C223)))</f>
        <v>0</v>
      </c>
      <c r="AO223" s="48" t="n">
        <f aca="false">IF(OR(N(AO$5)=0,AO$6=""),0,AO$5*((DATE(YEAR($B223),MONTH($B223),MIN(AO$6,DAY(EOMONTH($B223,0))))&gt;=$B223)*(DATE(YEAR($B223),MONTH($B223),MIN(AO$6,DAY(EOMONTH($B223,0))))&lt;$C223)+(DATE(YEAR($B223),MONTH($B223)+1,MIN(AO$6,DAY(EOMONTH($B223,1))))&gt;=$B223)*(DATE(YEAR($B223),MONTH($B223)+1,MIN(AO$6,DAY(EOMONTH($B223,1))))&lt;$C223)))</f>
        <v>0</v>
      </c>
      <c r="AP223" s="48" t="n">
        <f aca="false">IF(OR(N(AP$5)=0,AP$6=""),0,AP$5*((DATE(YEAR($B223),MONTH($B223),MIN(AP$6,DAY(EOMONTH($B223,0))))&gt;=$B223)*(DATE(YEAR($B223),MONTH($B223),MIN(AP$6,DAY(EOMONTH($B223,0))))&lt;$C223)+(DATE(YEAR($B223),MONTH($B223)+1,MIN(AP$6,DAY(EOMONTH($B223,1))))&gt;=$B223)*(DATE(YEAR($B223),MONTH($B223)+1,MIN(AP$6,DAY(EOMONTH($B223,1))))&lt;$C223)))</f>
        <v>0</v>
      </c>
      <c r="AQ223" s="48" t="n">
        <f aca="false">IF(OR(N(AQ$5)=0,AQ$6=""),0,AQ$5*((DATE(YEAR($B223),MONTH($B223),MIN(AQ$6,DAY(EOMONTH($B223,0))))&gt;=$B223)*(DATE(YEAR($B223),MONTH($B223),MIN(AQ$6,DAY(EOMONTH($B223,0))))&lt;$C223)+(DATE(YEAR($B223),MONTH($B223)+1,MIN(AQ$6,DAY(EOMONTH($B223,1))))&gt;=$B223)*(DATE(YEAR($B223),MONTH($B223)+1,MIN(AQ$6,DAY(EOMONTH($B223,1))))&lt;$C223)))</f>
        <v>0</v>
      </c>
      <c r="AR223" s="48" t="n">
        <f aca="false">IF(OR(N(AR$5)=0,AR$6=""),0,AR$5*((DATE(YEAR($B223),MONTH($B223),MIN(AR$6,DAY(EOMONTH($B223,0))))&gt;=$B223)*(DATE(YEAR($B223),MONTH($B223),MIN(AR$6,DAY(EOMONTH($B223,0))))&lt;$C223)+(DATE(YEAR($B223),MONTH($B223)+1,MIN(AR$6,DAY(EOMONTH($B223,1))))&gt;=$B223)*(DATE(YEAR($B223),MONTH($B223)+1,MIN(AR$6,DAY(EOMONTH($B223,1))))&lt;$C223)))</f>
        <v>0</v>
      </c>
      <c r="AS223" s="48" t="n">
        <f aca="false">IF(OR(N(AS$5)=0,AS$6=""),0,AS$5*((DATE(YEAR($B223),MONTH($B223),MIN(AS$6,DAY(EOMONTH($B223,0))))&gt;=$B223)*(DATE(YEAR($B223),MONTH($B223),MIN(AS$6,DAY(EOMONTH($B223,0))))&lt;$C223)+(DATE(YEAR($B223),MONTH($B223)+1,MIN(AS$6,DAY(EOMONTH($B223,1))))&gt;=$B223)*(DATE(YEAR($B223),MONTH($B223)+1,MIN(AS$6,DAY(EOMONTH($B223,1))))&lt;$C223)))</f>
        <v>0</v>
      </c>
      <c r="AT223" s="48" t="n">
        <f aca="false">IF(OR(N(AT$5)=0,AT$6=""),0,AT$5*((DATE(YEAR($B223),MONTH($B223),MIN(AT$6,DAY(EOMONTH($B223,0))))&gt;=$B223)*(DATE(YEAR($B223),MONTH($B223),MIN(AT$6,DAY(EOMONTH($B223,0))))&lt;$C223)+(DATE(YEAR($B223),MONTH($B223)+1,MIN(AT$6,DAY(EOMONTH($B223,1))))&gt;=$B223)*(DATE(YEAR($B223),MONTH($B223)+1,MIN(AT$6,DAY(EOMONTH($B223,1))))&lt;$C223)))</f>
        <v>0</v>
      </c>
      <c r="AU223" s="48" t="n">
        <f aca="false">IF(OR(N(AU$5)=0,AU$6=""),0,AU$5*((DATE(YEAR($B223),MONTH($B223),MIN(AU$6,DAY(EOMONTH($B223,0))))&gt;=$B223)*(DATE(YEAR($B223),MONTH($B223),MIN(AU$6,DAY(EOMONTH($B223,0))))&lt;$C223)+(DATE(YEAR($B223),MONTH($B223)+1,MIN(AU$6,DAY(EOMONTH($B223,1))))&gt;=$B223)*(DATE(YEAR($B223),MONTH($B223)+1,MIN(AU$6,DAY(EOMONTH($B223,1))))&lt;$C223)))</f>
        <v>0</v>
      </c>
      <c r="AV223" s="48" t="n">
        <f aca="false">IF(OR(N(AV$5)=0,AV$6=""),0,AV$5*((DATE(YEAR($B223),MONTH($B223),MIN(AV$6,DAY(EOMONTH($B223,0))))&gt;=$B223)*(DATE(YEAR($B223),MONTH($B223),MIN(AV$6,DAY(EOMONTH($B223,0))))&lt;$C223)+(DATE(YEAR($B223),MONTH($B223)+1,MIN(AV$6,DAY(EOMONTH($B223,1))))&gt;=$B223)*(DATE(YEAR($B223),MONTH($B223)+1,MIN(AV$6,DAY(EOMONTH($B223,1))))&lt;$C223)))</f>
        <v>0</v>
      </c>
      <c r="AW223" s="48" t="n">
        <f aca="false">IF(OR(N(AW$5)=0,AW$6=""),0,AW$5*((DATE(YEAR($B223),MONTH($B223),MIN(AW$6,DAY(EOMONTH($B223,0))))&gt;=$B223)*(DATE(YEAR($B223),MONTH($B223),MIN(AW$6,DAY(EOMONTH($B223,0))))&lt;$C223)+(DATE(YEAR($B223),MONTH($B223)+1,MIN(AW$6,DAY(EOMONTH($B223,1))))&gt;=$B223)*(DATE(YEAR($B223),MONTH($B223)+1,MIN(AW$6,DAY(EOMONTH($B223,1))))&lt;$C223)))</f>
        <v>0</v>
      </c>
      <c r="AX223" s="48" t="n">
        <f aca="false">IF(OR(N(AX$5)=0,AX$6=""),0,AX$5*((DATE(YEAR($B223),MONTH($B223),MIN(AX$6,DAY(EOMONTH($B223,0))))&gt;=$B223)*(DATE(YEAR($B223),MONTH($B223),MIN(AX$6,DAY(EOMONTH($B223,0))))&lt;$C223)+(DATE(YEAR($B223),MONTH($B223)+1,MIN(AX$6,DAY(EOMONTH($B223,1))))&gt;=$B223)*(DATE(YEAR($B223),MONTH($B223)+1,MIN(AX$6,DAY(EOMONTH($B223,1))))&lt;$C223)))</f>
        <v>0</v>
      </c>
      <c r="AY223" s="48" t="n">
        <f aca="false">IF(OR(N(AY$5)=0,AY$6=""),0,AY$5*((DATE(YEAR($B223),MONTH($B223),MIN(AY$6,DAY(EOMONTH($B223,0))))&gt;=$B223)*(DATE(YEAR($B223),MONTH($B223),MIN(AY$6,DAY(EOMONTH($B223,0))))&lt;$C223)+(DATE(YEAR($B223),MONTH($B223)+1,MIN(AY$6,DAY(EOMONTH($B223,1))))&gt;=$B223)*(DATE(YEAR($B223),MONTH($B223)+1,MIN(AY$6,DAY(EOMONTH($B223,1))))&lt;$C223)))</f>
        <v>0</v>
      </c>
      <c r="AZ223" s="48" t="n">
        <f aca="false">IF(OR(N(AZ$5)=0,AZ$6=""),0,AZ$5*((DATE(YEAR($B223),MONTH($B223),MIN(AZ$6,DAY(EOMONTH($B223,0))))&gt;=$B223)*(DATE(YEAR($B223),MONTH($B223),MIN(AZ$6,DAY(EOMONTH($B223,0))))&lt;$C223)+(DATE(YEAR($B223),MONTH($B223)+1,MIN(AZ$6,DAY(EOMONTH($B223,1))))&gt;=$B223)*(DATE(YEAR($B223),MONTH($B223)+1,MIN(AZ$6,DAY(EOMONTH($B223,1))))&lt;$C223)))</f>
        <v>0</v>
      </c>
      <c r="BA223" s="48" t="n">
        <f aca="false">IF(OR(N(BA$5)=0,BA$6=""),0,BA$5*((DATE(YEAR($B223),MONTH($B223),MIN(BA$6,DAY(EOMONTH($B223,0))))&gt;=$B223)*(DATE(YEAR($B223),MONTH($B223),MIN(BA$6,DAY(EOMONTH($B223,0))))&lt;$C223)+(DATE(YEAR($B223),MONTH($B223)+1,MIN(BA$6,DAY(EOMONTH($B223,1))))&gt;=$B223)*(DATE(YEAR($B223),MONTH($B223)+1,MIN(BA$6,DAY(EOMONTH($B223,1))))&lt;$C223)))</f>
        <v>0</v>
      </c>
      <c r="BB223" s="48" t="n">
        <f aca="false">IF(OR(N(BB$5)=0,BB$6=""),0,BB$5*((DATE(YEAR($B223),MONTH($B223),MIN(BB$6,DAY(EOMONTH($B223,0))))&gt;=$B223)*(DATE(YEAR($B223),MONTH($B223),MIN(BB$6,DAY(EOMONTH($B223,0))))&lt;$C223)+(DATE(YEAR($B223),MONTH($B223)+1,MIN(BB$6,DAY(EOMONTH($B223,1))))&gt;=$B223)*(DATE(YEAR($B223),MONTH($B223)+1,MIN(BB$6,DAY(EOMONTH($B223,1))))&lt;$C223)))</f>
        <v>0</v>
      </c>
      <c r="BC223" s="48" t="n">
        <f aca="false">IF(OR(N(BC$5)=0,BC$6=""),0,BC$5*((DATE(YEAR($B223),MONTH($B223),MIN(BC$6,DAY(EOMONTH($B223,0))))&gt;=$B223)*(DATE(YEAR($B223),MONTH($B223),MIN(BC$6,DAY(EOMONTH($B223,0))))&lt;$C223)+(DATE(YEAR($B223),MONTH($B223)+1,MIN(BC$6,DAY(EOMONTH($B223,1))))&gt;=$B223)*(DATE(YEAR($B223),MONTH($B223)+1,MIN(BC$6,DAY(EOMONTH($B223,1))))&lt;$C223)))</f>
        <v>0</v>
      </c>
      <c r="BD223" s="48" t="n">
        <f aca="false">IF(OR(N(BD$5)=0,BD$6=""),0,BD$5*((DATE(YEAR($B223),MONTH($B223),MIN(BD$6,DAY(EOMONTH($B223,0))))&gt;=$B223)*(DATE(YEAR($B223),MONTH($B223),MIN(BD$6,DAY(EOMONTH($B223,0))))&lt;$C223)+(DATE(YEAR($B223),MONTH($B223)+1,MIN(BD$6,DAY(EOMONTH($B223,1))))&gt;=$B223)*(DATE(YEAR($B223),MONTH($B223)+1,MIN(BD$6,DAY(EOMONTH($B223,1))))&lt;$C223)))</f>
        <v>0</v>
      </c>
      <c r="BE223" s="48" t="n">
        <f aca="false">IF(OR(N(BE$5)=0,BE$6=""),0,BE$5*((DATE(YEAR($B223),MONTH($B223),MIN(BE$6,DAY(EOMONTH($B223,0))))&gt;=$B223)*(DATE(YEAR($B223),MONTH($B223),MIN(BE$6,DAY(EOMONTH($B223,0))))&lt;$C223)+(DATE(YEAR($B223),MONTH($B223)+1,MIN(BE$6,DAY(EOMONTH($B223,1))))&gt;=$B223)*(DATE(YEAR($B223),MONTH($B223)+1,MIN(BE$6,DAY(EOMONTH($B223,1))))&lt;$C223)))</f>
        <v>0</v>
      </c>
      <c r="BF223" s="48" t="n">
        <f aca="false">IF(OR(N(BF$5)=0,BF$6=""),0,BF$5*((DATE(YEAR($B223),MONTH($B223),MIN(BF$6,DAY(EOMONTH($B223,0))))&gt;=$B223)*(DATE(YEAR($B223),MONTH($B223),MIN(BF$6,DAY(EOMONTH($B223,0))))&lt;$C223)+(DATE(YEAR($B223),MONTH($B223)+1,MIN(BF$6,DAY(EOMONTH($B223,1))))&gt;=$B223)*(DATE(YEAR($B223),MONTH($B223)+1,MIN(BF$6,DAY(EOMONTH($B223,1))))&lt;$C223)))</f>
        <v>0</v>
      </c>
      <c r="BG223" s="48" t="n">
        <f aca="false">IF(OR(N(BG$5)=0,BG$6=""),0,BG$5*((DATE(YEAR($B223),MONTH($B223),MIN(BG$6,DAY(EOMONTH($B223,0))))&gt;=$B223)*(DATE(YEAR($B223),MONTH($B223),MIN(BG$6,DAY(EOMONTH($B223,0))))&lt;$C223)+(DATE(YEAR($B223),MONTH($B223)+1,MIN(BG$6,DAY(EOMONTH($B223,1))))&gt;=$B223)*(DATE(YEAR($B223),MONTH($B223)+1,MIN(BG$6,DAY(EOMONTH($B223,1))))&lt;$C223)))</f>
        <v>0</v>
      </c>
      <c r="BH223" s="48" t="n">
        <f aca="false">IF(OR(N(BH$5)=0,BH$6=""),0,BH$5*((DATE(YEAR($B223),MONTH($B223),MIN(BH$6,DAY(EOMONTH($B223,0))))&gt;=$B223)*(DATE(YEAR($B223),MONTH($B223),MIN(BH$6,DAY(EOMONTH($B223,0))))&lt;$C223)+(DATE(YEAR($B223),MONTH($B223)+1,MIN(BH$6,DAY(EOMONTH($B223,1))))&gt;=$B223)*(DATE(YEAR($B223),MONTH($B223)+1,MIN(BH$6,DAY(EOMONTH($B223,1))))&lt;$C223)))</f>
        <v>0</v>
      </c>
      <c r="BI223" s="48" t="n">
        <f aca="false">IF(OR(N(BI$5)=0,BI$6=""),0,BI$5*((DATE(YEAR($B223),MONTH($B223),MIN(BI$6,DAY(EOMONTH($B223,0))))&gt;=$B223)*(DATE(YEAR($B223),MONTH($B223),MIN(BI$6,DAY(EOMONTH($B223,0))))&lt;$C223)+(DATE(YEAR($B223),MONTH($B223)+1,MIN(BI$6,DAY(EOMONTH($B223,1))))&gt;=$B223)*(DATE(YEAR($B223),MONTH($B223)+1,MIN(BI$6,DAY(EOMONTH($B223,1))))&lt;$C223)))</f>
        <v>0</v>
      </c>
      <c r="BJ223" s="48" t="n">
        <f aca="false">IF(OR(N(BJ$5)=0,BJ$6=""),0,BJ$5*((DATE(YEAR($B223),MONTH($B223),MIN(BJ$6,DAY(EOMONTH($B223,0))))&gt;=$B223)*(DATE(YEAR($B223),MONTH($B223),MIN(BJ$6,DAY(EOMONTH($B223,0))))&lt;$C223)+(DATE(YEAR($B223),MONTH($B223)+1,MIN(BJ$6,DAY(EOMONTH($B223,1))))&gt;=$B223)*(DATE(YEAR($B223),MONTH($B223)+1,MIN(BJ$6,DAY(EOMONTH($B223,1))))&lt;$C223)))</f>
        <v>0</v>
      </c>
      <c r="BK223" s="48" t="n">
        <f aca="false">IF(OR(N(BK$5)=0,BK$6=""),0,BK$5*((DATE(YEAR($B223),MONTH($B223),MIN(BK$6,DAY(EOMONTH($B223,0))))&gt;=$B223)*(DATE(YEAR($B223),MONTH($B223),MIN(BK$6,DAY(EOMONTH($B223,0))))&lt;$C223)+(DATE(YEAR($B223),MONTH($B223)+1,MIN(BK$6,DAY(EOMONTH($B223,1))))&gt;=$B223)*(DATE(YEAR($B223),MONTH($B223)+1,MIN(BK$6,DAY(EOMONTH($B223,1))))&lt;$C223)))</f>
        <v>0</v>
      </c>
      <c r="BL223" s="48" t="n">
        <f aca="false">IF(OR(N(BL$5)=0,BL$6=""),0,BL$5*((DATE(YEAR($B223),MONTH($B223),MIN(BL$6,DAY(EOMONTH($B223,0))))&gt;=$B223)*(DATE(YEAR($B223),MONTH($B223),MIN(BL$6,DAY(EOMONTH($B223,0))))&lt;$C223)+(DATE(YEAR($B223),MONTH($B223)+1,MIN(BL$6,DAY(EOMONTH($B223,1))))&gt;=$B223)*(DATE(YEAR($B223),MONTH($B223)+1,MIN(BL$6,DAY(EOMONTH($B223,1))))&lt;$C223)))</f>
        <v>0</v>
      </c>
      <c r="BM223" s="48" t="n">
        <f aca="false">IF(OR(N(BM$5)=0,BM$6=""),0,BM$5*((DATE(YEAR($B223),MONTH($B223),MIN(BM$6,DAY(EOMONTH($B223,0))))&gt;=$B223)*(DATE(YEAR($B223),MONTH($B223),MIN(BM$6,DAY(EOMONTH($B223,0))))&lt;$C223)+(DATE(YEAR($B223),MONTH($B223)+1,MIN(BM$6,DAY(EOMONTH($B223,1))))&gt;=$B223)*(DATE(YEAR($B223),MONTH($B223)+1,MIN(BM$6,DAY(EOMONTH($B223,1))))&lt;$C223)))</f>
        <v>0</v>
      </c>
      <c r="BN223" s="48" t="n">
        <f aca="false">IF(OR(N(BN$5)=0,BN$6=""),0,BN$5*((DATE(YEAR($B223),MONTH($B223),MIN(BN$6,DAY(EOMONTH($B223,0))))&gt;=$B223)*(DATE(YEAR($B223),MONTH($B223),MIN(BN$6,DAY(EOMONTH($B223,0))))&lt;$C223)+(DATE(YEAR($B223),MONTH($B223)+1,MIN(BN$6,DAY(EOMONTH($B223,1))))&gt;=$B223)*(DATE(YEAR($B223),MONTH($B223)+1,MIN(BN$6,DAY(EOMONTH($B223,1))))&lt;$C223)))</f>
        <v>0</v>
      </c>
      <c r="BO223" s="48" t="n">
        <f aca="false">IF(OR(N(BO$5)=0,BO$6=""),0,BO$5*((DATE(YEAR($B223),MONTH($B223),MIN(BO$6,DAY(EOMONTH($B223,0))))&gt;=$B223)*(DATE(YEAR($B223),MONTH($B223),MIN(BO$6,DAY(EOMONTH($B223,0))))&lt;$C223)+(DATE(YEAR($B223),MONTH($B223)+1,MIN(BO$6,DAY(EOMONTH($B223,1))))&gt;=$B223)*(DATE(YEAR($B223),MONTH($B223)+1,MIN(BO$6,DAY(EOMONTH($B223,1))))&lt;$C223)))</f>
        <v>0</v>
      </c>
      <c r="BP223" s="48" t="n">
        <f aca="false">IF(OR(N(BP$5)=0,BP$6=""),0,BP$5*((DATE(YEAR($B223),MONTH($B223),MIN(BP$6,DAY(EOMONTH($B223,0))))&gt;=$B223)*(DATE(YEAR($B223),MONTH($B223),MIN(BP$6,DAY(EOMONTH($B223,0))))&lt;$C223)+(DATE(YEAR($B223),MONTH($B223)+1,MIN(BP$6,DAY(EOMONTH($B223,1))))&gt;=$B223)*(DATE(YEAR($B223),MONTH($B223)+1,MIN(BP$6,DAY(EOMONTH($B223,1))))&lt;$C223)))</f>
        <v>0</v>
      </c>
      <c r="BQ223" s="48" t="n">
        <f aca="false">IF(OR(N(BQ$5)=0,BQ$6=""),0,BQ$5*((DATE(YEAR($B223),MONTH($B223),MIN(BQ$6,DAY(EOMONTH($B223,0))))&gt;=$B223)*(DATE(YEAR($B223),MONTH($B223),MIN(BQ$6,DAY(EOMONTH($B223,0))))&lt;$C223)+(DATE(YEAR($B223),MONTH($B223)+1,MIN(BQ$6,DAY(EOMONTH($B223,1))))&gt;=$B223)*(DATE(YEAR($B223),MONTH($B223)+1,MIN(BQ$6,DAY(EOMONTH($B223,1))))&lt;$C223)))</f>
        <v>0</v>
      </c>
      <c r="BR223" s="48" t="n">
        <f aca="false">IF(OR(N(BR$5)=0,BR$6=""),0,BR$5*((DATE(YEAR($B223),MONTH($B223),MIN(BR$6,DAY(EOMONTH($B223,0))))&gt;=$B223)*(DATE(YEAR($B223),MONTH($B223),MIN(BR$6,DAY(EOMONTH($B223,0))))&lt;$C223)+(DATE(YEAR($B223),MONTH($B223)+1,MIN(BR$6,DAY(EOMONTH($B223,1))))&gt;=$B223)*(DATE(YEAR($B223),MONTH($B223)+1,MIN(BR$6,DAY(EOMONTH($B223,1))))&lt;$C223)))</f>
        <v>0</v>
      </c>
      <c r="BS223" s="48" t="n">
        <f aca="false">IF(OR(N(BS$5)=0,BS$6=""),0,BS$5*((DATE(YEAR($B223),MONTH($B223),MIN(BS$6,DAY(EOMONTH($B223,0))))&gt;=$B223)*(DATE(YEAR($B223),MONTH($B223),MIN(BS$6,DAY(EOMONTH($B223,0))))&lt;$C223)+(DATE(YEAR($B223),MONTH($B223)+1,MIN(BS$6,DAY(EOMONTH($B223,1))))&gt;=$B223)*(DATE(YEAR($B223),MONTH($B223)+1,MIN(BS$6,DAY(EOMONTH($B223,1))))&lt;$C223)))</f>
        <v>0</v>
      </c>
      <c r="BT223" s="48" t="n">
        <f aca="false">IF(OR(N(BT$5)=0,BT$6=""),0,BT$5*((DATE(YEAR($B223),MONTH($B223),MIN(BT$6,DAY(EOMONTH($B223,0))))&gt;=$B223)*(DATE(YEAR($B223),MONTH($B223),MIN(BT$6,DAY(EOMONTH($B223,0))))&lt;$C223)+(DATE(YEAR($B223),MONTH($B223)+1,MIN(BT$6,DAY(EOMONTH($B223,1))))&gt;=$B223)*(DATE(YEAR($B223),MONTH($B223)+1,MIN(BT$6,DAY(EOMONTH($B223,1))))&lt;$C223)))</f>
        <v>0</v>
      </c>
      <c r="BU223" s="48" t="n">
        <f aca="false">IF(OR(N(BU$5)=0,BU$6=""),0,BU$5*((DATE(YEAR($B223),MONTH($B223),MIN(BU$6,DAY(EOMONTH($B223,0))))&gt;=$B223)*(DATE(YEAR($B223),MONTH($B223),MIN(BU$6,DAY(EOMONTH($B223,0))))&lt;$C223)+(DATE(YEAR($B223),MONTH($B223)+1,MIN(BU$6,DAY(EOMONTH($B223,1))))&gt;=$B223)*(DATE(YEAR($B223),MONTH($B223)+1,MIN(BU$6,DAY(EOMONTH($B223,1))))&lt;$C223)))</f>
        <v>0</v>
      </c>
      <c r="BV223" s="48" t="n">
        <f aca="false">IF(OR(N(BV$5)=0,BV$6=""),0,BV$5*((DATE(YEAR($B223),MONTH($B223),MIN(BV$6,DAY(EOMONTH($B223,0))))&gt;=$B223)*(DATE(YEAR($B223),MONTH($B223),MIN(BV$6,DAY(EOMONTH($B223,0))))&lt;$C223)+(DATE(YEAR($B223),MONTH($B223)+1,MIN(BV$6,DAY(EOMONTH($B223,1))))&gt;=$B223)*(DATE(YEAR($B223),MONTH($B223)+1,MIN(BV$6,DAY(EOMONTH($B223,1))))&lt;$C223)))</f>
        <v>0</v>
      </c>
      <c r="BW223" s="48" t="n">
        <f aca="false">IF(OR(N(BW$5)=0,BW$6=""),0,BW$5*((DATE(YEAR($B223),MONTH($B223),MIN(BW$6,DAY(EOMONTH($B223,0))))&gt;=$B223)*(DATE(YEAR($B223),MONTH($B223),MIN(BW$6,DAY(EOMONTH($B223,0))))&lt;$C223)+(DATE(YEAR($B223),MONTH($B223)+1,MIN(BW$6,DAY(EOMONTH($B223,1))))&gt;=$B223)*(DATE(YEAR($B223),MONTH($B223)+1,MIN(BW$6,DAY(EOMONTH($B223,1))))&lt;$C223)))</f>
        <v>0</v>
      </c>
      <c r="BX223" s="48" t="n">
        <f aca="false">MIN(Z223,(FT222*(1+FT$5/Setup!$C$36)+IF($V223=1,N($F223),0)))</f>
        <v>0</v>
      </c>
      <c r="BY223" s="48" t="n">
        <f aca="false">MIN(AA223,(FU222*(1+FU$5/Setup!$C$36)+IF($V223=2,N($F223),0)))</f>
        <v>0</v>
      </c>
      <c r="BZ223" s="48" t="n">
        <f aca="false">MIN(AB223,(FV222*(1+FV$5/Setup!$C$36)+IF($V223=3,N($F223),0)))</f>
        <v>0</v>
      </c>
      <c r="CA223" s="48" t="n">
        <f aca="false">MIN(AC223,(FW222*(1+FW$5/Setup!$C$36)+IF($V223=4,N($F223),0)))</f>
        <v>0</v>
      </c>
      <c r="CB223" s="48" t="n">
        <f aca="false">MIN(AD223,(FX222*(1+FX$5/Setup!$C$36)+IF($V223=5,N($F223),0)))</f>
        <v>0</v>
      </c>
      <c r="CC223" s="48" t="n">
        <f aca="false">MIN(AE223,(FY222*(1+FY$5/Setup!$C$36)+IF($V223=6,N($F223),0)))</f>
        <v>0</v>
      </c>
      <c r="CD223" s="48" t="n">
        <f aca="false">MIN(AF223,(FZ222*(1+FZ$5/Setup!$C$36)+IF($V223=7,N($F223),0)))</f>
        <v>0</v>
      </c>
      <c r="CE223" s="48" t="n">
        <f aca="false">MIN(AG223,(GA222*(1+GA$5/Setup!$C$36)+IF($V223=8,N($F223),0)))</f>
        <v>0</v>
      </c>
      <c r="CF223" s="48" t="n">
        <f aca="false">MIN(AH223,(GB222*(1+GB$5/Setup!$C$36)+IF($V223=9,N($F223),0)))</f>
        <v>0</v>
      </c>
      <c r="CG223" s="48" t="n">
        <f aca="false">MIN(AI223,(GC222*(1+GC$5/Setup!$C$36)+IF($V223=10,N($F223),0)))</f>
        <v>0</v>
      </c>
      <c r="CH223" s="48" t="n">
        <f aca="false">MIN(AJ223,(GD222*(1+GD$5/Setup!$C$36)+IF($V223=11,N($F223),0)))</f>
        <v>0</v>
      </c>
      <c r="CI223" s="48" t="n">
        <f aca="false">MIN(AK223,(GE222*(1+GE$5/Setup!$C$36)+IF($V223=12,N($F223),0)))</f>
        <v>0</v>
      </c>
      <c r="CJ223" s="48" t="n">
        <f aca="false">MIN(AL223,(GF222*(1+GF$5/Setup!$C$36)+IF($V223=13,N($F223),0)))</f>
        <v>0</v>
      </c>
      <c r="CK223" s="48" t="n">
        <f aca="false">MIN(AM223,(GG222*(1+GG$5/Setup!$C$36)+IF($V223=14,N($F223),0)))</f>
        <v>0</v>
      </c>
      <c r="CL223" s="48" t="n">
        <f aca="false">MIN(AN223,(GH222*(1+GH$5/Setup!$C$36)+IF($V223=15,N($F223),0)))</f>
        <v>0</v>
      </c>
      <c r="CM223" s="48" t="n">
        <f aca="false">MIN(AO223,(GI222*(1+GI$5/Setup!$C$36)+IF($V223=16,N($F223),0)))</f>
        <v>0</v>
      </c>
      <c r="CN223" s="48" t="n">
        <f aca="false">MIN(AP223,(GJ222*(1+GJ$5/Setup!$C$36)+IF($V223=17,N($F223),0)))</f>
        <v>0</v>
      </c>
      <c r="CO223" s="48" t="n">
        <f aca="false">MIN(AQ223,(GK222*(1+GK$5/Setup!$C$36)+IF($V223=18,N($F223),0)))</f>
        <v>0</v>
      </c>
      <c r="CP223" s="48" t="n">
        <f aca="false">MIN(AR223,(GL222*(1+GL$5/Setup!$C$36)+IF($V223=19,N($F223),0)))</f>
        <v>0</v>
      </c>
      <c r="CQ223" s="48" t="n">
        <f aca="false">MIN(AS223,(GM222*(1+GM$5/Setup!$C$36)+IF($V223=20,N($F223),0)))</f>
        <v>0</v>
      </c>
      <c r="CR223" s="48" t="n">
        <f aca="false">MIN(AT223,(GN222*(1+GN$5/Setup!$C$36)+IF($V223=21,N($F223),0)))</f>
        <v>0</v>
      </c>
      <c r="CS223" s="48" t="n">
        <f aca="false">MIN(AU223,(GO222*(1+GO$5/Setup!$C$36)+IF($V223=22,N($F223),0)))</f>
        <v>0</v>
      </c>
      <c r="CT223" s="48" t="n">
        <f aca="false">MIN(AV223,(GP222*(1+GP$5/Setup!$C$36)+IF($V223=23,N($F223),0)))</f>
        <v>0</v>
      </c>
      <c r="CU223" s="48" t="n">
        <f aca="false">MIN(AW223,(GQ222*(1+GQ$5/Setup!$C$36)+IF($V223=24,N($F223),0)))</f>
        <v>0</v>
      </c>
      <c r="CV223" s="48" t="n">
        <f aca="false">MIN(AX223,(GR222*(1+GR$5/Setup!$C$36)+IF($V223=25,N($F223),0)))</f>
        <v>0</v>
      </c>
      <c r="CW223" s="48" t="n">
        <f aca="false">MIN(AY223,(GS222*(1+GS$5/Setup!$C$36)+IF($V223=26,N($F223),0)))</f>
        <v>0</v>
      </c>
      <c r="CX223" s="48" t="n">
        <f aca="false">MIN(AZ223,(GT222*(1+GT$5/Setup!$C$36)+IF($V223=27,N($F223),0)))</f>
        <v>0</v>
      </c>
      <c r="CY223" s="48" t="n">
        <f aca="false">MIN(BA223,(GU222*(1+GU$5/Setup!$C$36)+IF($V223=28,N($F223),0)))</f>
        <v>0</v>
      </c>
      <c r="CZ223" s="48" t="n">
        <f aca="false">MIN(BB223,(GV222*(1+GV$5/Setup!$C$36)+IF($V223=29,N($F223),0)))</f>
        <v>0</v>
      </c>
      <c r="DA223" s="48" t="n">
        <f aca="false">MIN(BC223,(GW222*(1+GW$5/Setup!$C$36)+IF($V223=30,N($F223),0)))</f>
        <v>0</v>
      </c>
      <c r="DB223" s="48" t="n">
        <f aca="false">MIN(BD223,(GX222*(1+GX$5/Setup!$C$36)+IF($V223=31,N($F223),0)))</f>
        <v>0</v>
      </c>
      <c r="DC223" s="48" t="n">
        <f aca="false">MIN(BE223,(GY222*(1+GY$5/Setup!$C$36)+IF($V223=32,N($F223),0)))</f>
        <v>0</v>
      </c>
      <c r="DD223" s="48" t="n">
        <f aca="false">MIN(BF223,(GZ222*(1+GZ$5/Setup!$C$36)+IF($V223=33,N($F223),0)))</f>
        <v>0</v>
      </c>
      <c r="DE223" s="48" t="n">
        <f aca="false">MIN(BG223,(HA222*(1+HA$5/Setup!$C$36)+IF($V223=34,N($F223),0)))</f>
        <v>0</v>
      </c>
      <c r="DF223" s="48" t="n">
        <f aca="false">MIN(BH223,(HB222*(1+HB$5/Setup!$C$36)+IF($V223=35,N($F223),0)))</f>
        <v>0</v>
      </c>
      <c r="DG223" s="48" t="n">
        <f aca="false">MIN(BI223,(HC222*(1+HC$5/Setup!$C$36)+IF($V223=36,N($F223),0)))</f>
        <v>0</v>
      </c>
      <c r="DH223" s="48" t="n">
        <f aca="false">MIN(BJ223,(HD222*(1+HD$5/Setup!$C$36)+IF($V223=37,N($F223),0)))</f>
        <v>0</v>
      </c>
      <c r="DI223" s="48" t="n">
        <f aca="false">MIN(BK223,(HE222*(1+HE$5/Setup!$C$36)+IF($V223=38,N($F223),0)))</f>
        <v>0</v>
      </c>
      <c r="DJ223" s="48" t="n">
        <f aca="false">MIN(BL223,(HF222*(1+HF$5/Setup!$C$36)+IF($V223=39,N($F223),0)))</f>
        <v>0</v>
      </c>
      <c r="DK223" s="48" t="n">
        <f aca="false">MIN(BM223,(HG222*(1+HG$5/Setup!$C$36)+IF($V223=40,N($F223),0)))</f>
        <v>0</v>
      </c>
      <c r="DL223" s="48" t="n">
        <f aca="false">MIN(BN223,(HH222*(1+HH$5/Setup!$C$36)+IF($V223=41,N($F223),0)))</f>
        <v>0</v>
      </c>
      <c r="DM223" s="48" t="n">
        <f aca="false">MIN(BO223,(HI222*(1+HI$5/Setup!$C$36)+IF($V223=42,N($F223),0)))</f>
        <v>0</v>
      </c>
      <c r="DN223" s="48" t="n">
        <f aca="false">MIN(BP223,(HJ222*(1+HJ$5/Setup!$C$36)+IF($V223=43,N($F223),0)))</f>
        <v>0</v>
      </c>
      <c r="DO223" s="48" t="n">
        <f aca="false">MIN(BQ223,(HK222*(1+HK$5/Setup!$C$36)+IF($V223=44,N($F223),0)))</f>
        <v>0</v>
      </c>
      <c r="DP223" s="48" t="n">
        <f aca="false">MIN(BR223,(HL222*(1+HL$5/Setup!$C$36)+IF($V223=45,N($F223),0)))</f>
        <v>0</v>
      </c>
      <c r="DQ223" s="48" t="n">
        <f aca="false">MIN(BS223,(HM222*(1+HM$5/Setup!$C$36)+IF($V223=46,N($F223),0)))</f>
        <v>0</v>
      </c>
      <c r="DR223" s="48" t="n">
        <f aca="false">MIN(BT223,(HN222*(1+HN$5/Setup!$C$36)+IF($V223=47,N($F223),0)))</f>
        <v>0</v>
      </c>
      <c r="DS223" s="48" t="n">
        <f aca="false">MIN(BU223,(HO222*(1+HO$5/Setup!$C$36)+IF($V223=48,N($F223),0)))</f>
        <v>0</v>
      </c>
      <c r="DT223" s="48" t="n">
        <f aca="false">MIN(BV223,(HP222*(1+HP$5/Setup!$C$36)+IF($V223=49,N($F223),0)))</f>
        <v>0</v>
      </c>
      <c r="DU223" s="48" t="n">
        <f aca="false">MIN(BW223,(HQ222*(1+HQ$5/Setup!$C$36)+IF($V223=50,N($F223),0)))</f>
        <v>0</v>
      </c>
      <c r="DV223" s="48" t="n">
        <f aca="false">MIN(MAX((FT222*(1+FT$5/Setup!$C$36)+IF($V223=1,N($F223),0))-BX223,0),MAX($P223-0,0))</f>
        <v>0</v>
      </c>
      <c r="DW223" s="48" t="n">
        <f aca="false">MIN(MAX((FU222*(1+FU$5/Setup!$C$36)+IF($V223=2,N($F223),0))-BY223,0),MAX($P223-SUM(DV223:DV223),0))</f>
        <v>0</v>
      </c>
      <c r="DX223" s="48" t="n">
        <f aca="false">MIN(MAX((FV222*(1+FV$5/Setup!$C$36)+IF($V223=3,N($F223),0))-BZ223,0),MAX($P223-SUM(DV223:DW223),0))</f>
        <v>0</v>
      </c>
      <c r="DY223" s="48" t="n">
        <f aca="false">MIN(MAX((FW222*(1+FW$5/Setup!$C$36)+IF($V223=4,N($F223),0))-CA223,0),MAX($P223-SUM(DV223:DX223),0))</f>
        <v>0</v>
      </c>
      <c r="DZ223" s="48" t="n">
        <f aca="false">MIN(MAX((FX222*(1+FX$5/Setup!$C$36)+IF($V223=5,N($F223),0))-CB223,0),MAX($P223-SUM(DV223:DY223),0))</f>
        <v>0</v>
      </c>
      <c r="EA223" s="48" t="n">
        <f aca="false">MIN(MAX((FY222*(1+FY$5/Setup!$C$36)+IF($V223=6,N($F223),0))-CC223,0),MAX($P223-SUM(DV223:DZ223),0))</f>
        <v>0</v>
      </c>
      <c r="EB223" s="48" t="n">
        <f aca="false">MIN(MAX((FZ222*(1+FZ$5/Setup!$C$36)+IF($V223=7,N($F223),0))-CD223,0),MAX($P223-SUM(DV223:EA223),0))</f>
        <v>0</v>
      </c>
      <c r="EC223" s="48" t="n">
        <f aca="false">MIN(MAX((GA222*(1+GA$5/Setup!$C$36)+IF($V223=8,N($F223),0))-CE223,0),MAX($P223-SUM(DV223:EB223),0))</f>
        <v>0</v>
      </c>
      <c r="ED223" s="48" t="n">
        <f aca="false">MIN(MAX((GB222*(1+GB$5/Setup!$C$36)+IF($V223=9,N($F223),0))-CF223,0),MAX($P223-SUM(DV223:EC223),0))</f>
        <v>0</v>
      </c>
      <c r="EE223" s="48" t="n">
        <f aca="false">MIN(MAX((GC222*(1+GC$5/Setup!$C$36)+IF($V223=10,N($F223),0))-CG223,0),MAX($P223-SUM(DV223:ED223),0))</f>
        <v>0</v>
      </c>
      <c r="EF223" s="48" t="n">
        <f aca="false">MIN(MAX((GD222*(1+GD$5/Setup!$C$36)+IF($V223=11,N($F223),0))-CH223,0),MAX($P223-SUM(DV223:EE223),0))</f>
        <v>0</v>
      </c>
      <c r="EG223" s="48" t="n">
        <f aca="false">MIN(MAX((GE222*(1+GE$5/Setup!$C$36)+IF($V223=12,N($F223),0))-CI223,0),MAX($P223-SUM(DV223:EF223),0))</f>
        <v>0</v>
      </c>
      <c r="EH223" s="48" t="n">
        <f aca="false">MIN(MAX((GF222*(1+GF$5/Setup!$C$36)+IF($V223=13,N($F223),0))-CJ223,0),MAX($P223-SUM(DV223:EG223),0))</f>
        <v>0</v>
      </c>
      <c r="EI223" s="48" t="n">
        <f aca="false">MIN(MAX((GG222*(1+GG$5/Setup!$C$36)+IF($V223=14,N($F223),0))-CK223,0),MAX($P223-SUM(DV223:EH223),0))</f>
        <v>0</v>
      </c>
      <c r="EJ223" s="48" t="n">
        <f aca="false">MIN(MAX((GH222*(1+GH$5/Setup!$C$36)+IF($V223=15,N($F223),0))-CL223,0),MAX($P223-SUM(DV223:EI223),0))</f>
        <v>0</v>
      </c>
      <c r="EK223" s="48" t="n">
        <f aca="false">MIN(MAX((GI222*(1+GI$5/Setup!$C$36)+IF($V223=16,N($F223),0))-CM223,0),MAX($P223-SUM(DV223:EJ223),0))</f>
        <v>0</v>
      </c>
      <c r="EL223" s="48" t="n">
        <f aca="false">MIN(MAX((GJ222*(1+GJ$5/Setup!$C$36)+IF($V223=17,N($F223),0))-CN223,0),MAX($P223-SUM(DV223:EK223),0))</f>
        <v>0</v>
      </c>
      <c r="EM223" s="48" t="n">
        <f aca="false">MIN(MAX((GK222*(1+GK$5/Setup!$C$36)+IF($V223=18,N($F223),0))-CO223,0),MAX($P223-SUM(DV223:EL223),0))</f>
        <v>0</v>
      </c>
      <c r="EN223" s="48" t="n">
        <f aca="false">MIN(MAX((GL222*(1+GL$5/Setup!$C$36)+IF($V223=19,N($F223),0))-CP223,0),MAX($P223-SUM(DV223:EM223),0))</f>
        <v>0</v>
      </c>
      <c r="EO223" s="48" t="n">
        <f aca="false">MIN(MAX((GM222*(1+GM$5/Setup!$C$36)+IF($V223=20,N($F223),0))-CQ223,0),MAX($P223-SUM(DV223:EN223),0))</f>
        <v>0</v>
      </c>
      <c r="EP223" s="48" t="n">
        <f aca="false">MIN(MAX((GN222*(1+GN$5/Setup!$C$36)+IF($V223=21,N($F223),0))-CR223,0),MAX($P223-SUM(DV223:EO223),0))</f>
        <v>0</v>
      </c>
      <c r="EQ223" s="48" t="n">
        <f aca="false">MIN(MAX((GO222*(1+GO$5/Setup!$C$36)+IF($V223=22,N($F223),0))-CS223,0),MAX($P223-SUM(DV223:EP223),0))</f>
        <v>0</v>
      </c>
      <c r="ER223" s="48" t="n">
        <f aca="false">MIN(MAX((GP222*(1+GP$5/Setup!$C$36)+IF($V223=23,N($F223),0))-CT223,0),MAX($P223-SUM(DV223:EQ223),0))</f>
        <v>0</v>
      </c>
      <c r="ES223" s="48" t="n">
        <f aca="false">MIN(MAX((GQ222*(1+GQ$5/Setup!$C$36)+IF($V223=24,N($F223),0))-CU223,0),MAX($P223-SUM(DV223:ER223),0))</f>
        <v>0</v>
      </c>
      <c r="ET223" s="48" t="n">
        <f aca="false">MIN(MAX((GR222*(1+GR$5/Setup!$C$36)+IF($V223=25,N($F223),0))-CV223,0),MAX($P223-SUM(DV223:ES223),0))</f>
        <v>0</v>
      </c>
      <c r="EU223" s="48" t="n">
        <f aca="false">MIN(MAX((GS222*(1+GS$5/Setup!$C$36)+IF($V223=26,N($F223),0))-CW223,0),MAX($P223-SUM(DV223:ET223),0))</f>
        <v>0</v>
      </c>
      <c r="EV223" s="48" t="n">
        <f aca="false">MIN(MAX((GT222*(1+GT$5/Setup!$C$36)+IF($V223=27,N($F223),0))-CX223,0),MAX($P223-SUM(DV223:EU223),0))</f>
        <v>0</v>
      </c>
      <c r="EW223" s="48" t="n">
        <f aca="false">MIN(MAX((GU222*(1+GU$5/Setup!$C$36)+IF($V223=28,N($F223),0))-CY223,0),MAX($P223-SUM(DV223:EV223),0))</f>
        <v>0</v>
      </c>
      <c r="EX223" s="48" t="n">
        <f aca="false">MIN(MAX((GV222*(1+GV$5/Setup!$C$36)+IF($V223=29,N($F223),0))-CZ223,0),MAX($P223-SUM(DV223:EW223),0))</f>
        <v>0</v>
      </c>
      <c r="EY223" s="48" t="n">
        <f aca="false">MIN(MAX((GW222*(1+GW$5/Setup!$C$36)+IF($V223=30,N($F223),0))-DA223,0),MAX($P223-SUM(DV223:EX223),0))</f>
        <v>0</v>
      </c>
      <c r="EZ223" s="48" t="n">
        <f aca="false">MIN(MAX((GX222*(1+GX$5/Setup!$C$36)+IF($V223=31,N($F223),0))-DB223,0),MAX($P223-SUM(DV223:EY223),0))</f>
        <v>0</v>
      </c>
      <c r="FA223" s="48" t="n">
        <f aca="false">MIN(MAX((GY222*(1+GY$5/Setup!$C$36)+IF($V223=32,N($F223),0))-DC223,0),MAX($P223-SUM(DV223:EZ223),0))</f>
        <v>0</v>
      </c>
      <c r="FB223" s="48" t="n">
        <f aca="false">MIN(MAX((GZ222*(1+GZ$5/Setup!$C$36)+IF($V223=33,N($F223),0))-DD223,0),MAX($P223-SUM(DV223:FA223),0))</f>
        <v>0</v>
      </c>
      <c r="FC223" s="48" t="n">
        <f aca="false">MIN(MAX((HA222*(1+HA$5/Setup!$C$36)+IF($V223=34,N($F223),0))-DE223,0),MAX($P223-SUM(DV223:FB223),0))</f>
        <v>0</v>
      </c>
      <c r="FD223" s="48" t="n">
        <f aca="false">MIN(MAX((HB222*(1+HB$5/Setup!$C$36)+IF($V223=35,N($F223),0))-DF223,0),MAX($P223-SUM(DV223:FC223),0))</f>
        <v>0</v>
      </c>
      <c r="FE223" s="48" t="n">
        <f aca="false">MIN(MAX((HC222*(1+HC$5/Setup!$C$36)+IF($V223=36,N($F223),0))-DG223,0),MAX($P223-SUM(DV223:FD223),0))</f>
        <v>0</v>
      </c>
      <c r="FF223" s="48" t="n">
        <f aca="false">MIN(MAX((HD222*(1+HD$5/Setup!$C$36)+IF($V223=37,N($F223),0))-DH223,0),MAX($P223-SUM(DV223:FE223),0))</f>
        <v>0</v>
      </c>
      <c r="FG223" s="48" t="n">
        <f aca="false">MIN(MAX((HE222*(1+HE$5/Setup!$C$36)+IF($V223=38,N($F223),0))-DI223,0),MAX($P223-SUM(DV223:FF223),0))</f>
        <v>0</v>
      </c>
      <c r="FH223" s="48" t="n">
        <f aca="false">MIN(MAX((HF222*(1+HF$5/Setup!$C$36)+IF($V223=39,N($F223),0))-DJ223,0),MAX($P223-SUM(DV223:FG223),0))</f>
        <v>0</v>
      </c>
      <c r="FI223" s="48" t="n">
        <f aca="false">MIN(MAX((HG222*(1+HG$5/Setup!$C$36)+IF($V223=40,N($F223),0))-DK223,0),MAX($P223-SUM(DV223:FH223),0))</f>
        <v>0</v>
      </c>
      <c r="FJ223" s="48" t="n">
        <f aca="false">MIN(MAX((HH222*(1+HH$5/Setup!$C$36)+IF($V223=41,N($F223),0))-DL223,0),MAX($P223-SUM(DV223:FI223),0))</f>
        <v>0</v>
      </c>
      <c r="FK223" s="48" t="n">
        <f aca="false">MIN(MAX((HI222*(1+HI$5/Setup!$C$36)+IF($V223=42,N($F223),0))-DM223,0),MAX($P223-SUM(DV223:FJ223),0))</f>
        <v>0</v>
      </c>
      <c r="FL223" s="48" t="n">
        <f aca="false">MIN(MAX((HJ222*(1+HJ$5/Setup!$C$36)+IF($V223=43,N($F223),0))-DN223,0),MAX($P223-SUM(DV223:FK223),0))</f>
        <v>0</v>
      </c>
      <c r="FM223" s="48" t="n">
        <f aca="false">MIN(MAX((HK222*(1+HK$5/Setup!$C$36)+IF($V223=44,N($F223),0))-DO223,0),MAX($P223-SUM(DV223:FL223),0))</f>
        <v>0</v>
      </c>
      <c r="FN223" s="48" t="n">
        <f aca="false">MIN(MAX((HL222*(1+HL$5/Setup!$C$36)+IF($V223=45,N($F223),0))-DP223,0),MAX($P223-SUM(DV223:FM223),0))</f>
        <v>0</v>
      </c>
      <c r="FO223" s="48" t="n">
        <f aca="false">MIN(MAX((HM222*(1+HM$5/Setup!$C$36)+IF($V223=46,N($F223),0))-DQ223,0),MAX($P223-SUM(DV223:FN223),0))</f>
        <v>0</v>
      </c>
      <c r="FP223" s="48" t="n">
        <f aca="false">MIN(MAX((HN222*(1+HN$5/Setup!$C$36)+IF($V223=47,N($F223),0))-DR223,0),MAX($P223-SUM(DV223:FO223),0))</f>
        <v>0</v>
      </c>
      <c r="FQ223" s="48" t="n">
        <f aca="false">MIN(MAX((HO222*(1+HO$5/Setup!$C$36)+IF($V223=48,N($F223),0))-DS223,0),MAX($P223-SUM(DV223:FP223),0))</f>
        <v>0</v>
      </c>
      <c r="FR223" s="48" t="n">
        <f aca="false">MIN(MAX((HP222*(1+HP$5/Setup!$C$36)+IF($V223=49,N($F223),0))-DT223,0),MAX($P223-SUM(DV223:FQ223),0))</f>
        <v>0</v>
      </c>
      <c r="FS223" s="48" t="n">
        <f aca="false">MIN(MAX((HQ222*(1+HQ$5/Setup!$C$36)+IF($V223=50,N($F223),0))-DU223,0),MAX($P223-SUM(DV223:FR223),0))</f>
        <v>0</v>
      </c>
      <c r="FT223" s="48" t="n">
        <f aca="false">IF((FT222*(1+FT$5/Setup!$C$36)+IF($V223=1,N($F223),0))-BX223-DV223&lt;0.005,0,(FT222*(1+FT$5/Setup!$C$36)+IF($V223=1,N($F223),0))-BX223-DV223)</f>
        <v>0</v>
      </c>
      <c r="FU223" s="48" t="n">
        <f aca="false">IF((FU222*(1+FU$5/Setup!$C$36)+IF($V223=2,N($F223),0))-BY223-DW223&lt;0.005,0,(FU222*(1+FU$5/Setup!$C$36)+IF($V223=2,N($F223),0))-BY223-DW223)</f>
        <v>0</v>
      </c>
      <c r="FV223" s="48" t="n">
        <f aca="false">IF((FV222*(1+FV$5/Setup!$C$36)+IF($V223=3,N($F223),0))-BZ223-DX223&lt;0.005,0,(FV222*(1+FV$5/Setup!$C$36)+IF($V223=3,N($F223),0))-BZ223-DX223)</f>
        <v>0</v>
      </c>
      <c r="FW223" s="48" t="n">
        <f aca="false">IF((FW222*(1+FW$5/Setup!$C$36)+IF($V223=4,N($F223),0))-CA223-DY223&lt;0.005,0,(FW222*(1+FW$5/Setup!$C$36)+IF($V223=4,N($F223),0))-CA223-DY223)</f>
        <v>0</v>
      </c>
      <c r="FX223" s="48" t="n">
        <f aca="false">IF((FX222*(1+FX$5/Setup!$C$36)+IF($V223=5,N($F223),0))-CB223-DZ223&lt;0.005,0,(FX222*(1+FX$5/Setup!$C$36)+IF($V223=5,N($F223),0))-CB223-DZ223)</f>
        <v>0</v>
      </c>
      <c r="FY223" s="48" t="n">
        <f aca="false">IF((FY222*(1+FY$5/Setup!$C$36)+IF($V223=6,N($F223),0))-CC223-EA223&lt;0.005,0,(FY222*(1+FY$5/Setup!$C$36)+IF($V223=6,N($F223),0))-CC223-EA223)</f>
        <v>0</v>
      </c>
      <c r="FZ223" s="48" t="n">
        <f aca="false">IF((FZ222*(1+FZ$5/Setup!$C$36)+IF($V223=7,N($F223),0))-CD223-EB223&lt;0.005,0,(FZ222*(1+FZ$5/Setup!$C$36)+IF($V223=7,N($F223),0))-CD223-EB223)</f>
        <v>0</v>
      </c>
      <c r="GA223" s="48" t="n">
        <f aca="false">IF((GA222*(1+GA$5/Setup!$C$36)+IF($V223=8,N($F223),0))-CE223-EC223&lt;0.005,0,(GA222*(1+GA$5/Setup!$C$36)+IF($V223=8,N($F223),0))-CE223-EC223)</f>
        <v>0</v>
      </c>
      <c r="GB223" s="48" t="n">
        <f aca="false">IF((GB222*(1+GB$5/Setup!$C$36)+IF($V223=9,N($F223),0))-CF223-ED223&lt;0.005,0,(GB222*(1+GB$5/Setup!$C$36)+IF($V223=9,N($F223),0))-CF223-ED223)</f>
        <v>0</v>
      </c>
      <c r="GC223" s="48" t="n">
        <f aca="false">IF((GC222*(1+GC$5/Setup!$C$36)+IF($V223=10,N($F223),0))-CG223-EE223&lt;0.005,0,(GC222*(1+GC$5/Setup!$C$36)+IF($V223=10,N($F223),0))-CG223-EE223)</f>
        <v>0</v>
      </c>
      <c r="GD223" s="48" t="n">
        <f aca="false">IF((GD222*(1+GD$5/Setup!$C$36)+IF($V223=11,N($F223),0))-CH223-EF223&lt;0.005,0,(GD222*(1+GD$5/Setup!$C$36)+IF($V223=11,N($F223),0))-CH223-EF223)</f>
        <v>0</v>
      </c>
      <c r="GE223" s="48" t="n">
        <f aca="false">IF((GE222*(1+GE$5/Setup!$C$36)+IF($V223=12,N($F223),0))-CI223-EG223&lt;0.005,0,(GE222*(1+GE$5/Setup!$C$36)+IF($V223=12,N($F223),0))-CI223-EG223)</f>
        <v>0</v>
      </c>
      <c r="GF223" s="48" t="n">
        <f aca="false">IF((GF222*(1+GF$5/Setup!$C$36)+IF($V223=13,N($F223),0))-CJ223-EH223&lt;0.005,0,(GF222*(1+GF$5/Setup!$C$36)+IF($V223=13,N($F223),0))-CJ223-EH223)</f>
        <v>0</v>
      </c>
      <c r="GG223" s="48" t="n">
        <f aca="false">IF((GG222*(1+GG$5/Setup!$C$36)+IF($V223=14,N($F223),0))-CK223-EI223&lt;0.005,0,(GG222*(1+GG$5/Setup!$C$36)+IF($V223=14,N($F223),0))-CK223-EI223)</f>
        <v>0</v>
      </c>
      <c r="GH223" s="48" t="n">
        <f aca="false">IF((GH222*(1+GH$5/Setup!$C$36)+IF($V223=15,N($F223),0))-CL223-EJ223&lt;0.005,0,(GH222*(1+GH$5/Setup!$C$36)+IF($V223=15,N($F223),0))-CL223-EJ223)</f>
        <v>0</v>
      </c>
      <c r="GI223" s="48" t="n">
        <f aca="false">IF((GI222*(1+GI$5/Setup!$C$36)+IF($V223=16,N($F223),0))-CM223-EK223&lt;0.005,0,(GI222*(1+GI$5/Setup!$C$36)+IF($V223=16,N($F223),0))-CM223-EK223)</f>
        <v>0</v>
      </c>
      <c r="GJ223" s="48" t="n">
        <f aca="false">IF((GJ222*(1+GJ$5/Setup!$C$36)+IF($V223=17,N($F223),0))-CN223-EL223&lt;0.005,0,(GJ222*(1+GJ$5/Setup!$C$36)+IF($V223=17,N($F223),0))-CN223-EL223)</f>
        <v>0</v>
      </c>
      <c r="GK223" s="48" t="n">
        <f aca="false">IF((GK222*(1+GK$5/Setup!$C$36)+IF($V223=18,N($F223),0))-CO223-EM223&lt;0.005,0,(GK222*(1+GK$5/Setup!$C$36)+IF($V223=18,N($F223),0))-CO223-EM223)</f>
        <v>0</v>
      </c>
      <c r="GL223" s="48" t="n">
        <f aca="false">IF((GL222*(1+GL$5/Setup!$C$36)+IF($V223=19,N($F223),0))-CP223-EN223&lt;0.005,0,(GL222*(1+GL$5/Setup!$C$36)+IF($V223=19,N($F223),0))-CP223-EN223)</f>
        <v>0</v>
      </c>
      <c r="GM223" s="48" t="n">
        <f aca="false">IF((GM222*(1+GM$5/Setup!$C$36)+IF($V223=20,N($F223),0))-CQ223-EO223&lt;0.005,0,(GM222*(1+GM$5/Setup!$C$36)+IF($V223=20,N($F223),0))-CQ223-EO223)</f>
        <v>0</v>
      </c>
      <c r="GN223" s="48" t="n">
        <f aca="false">IF((GN222*(1+GN$5/Setup!$C$36)+IF($V223=21,N($F223),0))-CR223-EP223&lt;0.005,0,(GN222*(1+GN$5/Setup!$C$36)+IF($V223=21,N($F223),0))-CR223-EP223)</f>
        <v>0</v>
      </c>
      <c r="GO223" s="48" t="n">
        <f aca="false">IF((GO222*(1+GO$5/Setup!$C$36)+IF($V223=22,N($F223),0))-CS223-EQ223&lt;0.005,0,(GO222*(1+GO$5/Setup!$C$36)+IF($V223=22,N($F223),0))-CS223-EQ223)</f>
        <v>0</v>
      </c>
      <c r="GP223" s="48" t="n">
        <f aca="false">IF((GP222*(1+GP$5/Setup!$C$36)+IF($V223=23,N($F223),0))-CT223-ER223&lt;0.005,0,(GP222*(1+GP$5/Setup!$C$36)+IF($V223=23,N($F223),0))-CT223-ER223)</f>
        <v>0</v>
      </c>
      <c r="GQ223" s="48" t="n">
        <f aca="false">IF((GQ222*(1+GQ$5/Setup!$C$36)+IF($V223=24,N($F223),0))-CU223-ES223&lt;0.005,0,(GQ222*(1+GQ$5/Setup!$C$36)+IF($V223=24,N($F223),0))-CU223-ES223)</f>
        <v>0</v>
      </c>
      <c r="GR223" s="48" t="n">
        <f aca="false">IF((GR222*(1+GR$5/Setup!$C$36)+IF($V223=25,N($F223),0))-CV223-ET223&lt;0.005,0,(GR222*(1+GR$5/Setup!$C$36)+IF($V223=25,N($F223),0))-CV223-ET223)</f>
        <v>0</v>
      </c>
      <c r="GS223" s="48" t="n">
        <f aca="false">IF((GS222*(1+GS$5/Setup!$C$36)+IF($V223=26,N($F223),0))-CW223-EU223&lt;0.005,0,(GS222*(1+GS$5/Setup!$C$36)+IF($V223=26,N($F223),0))-CW223-EU223)</f>
        <v>0</v>
      </c>
      <c r="GT223" s="48" t="n">
        <f aca="false">IF((GT222*(1+GT$5/Setup!$C$36)+IF($V223=27,N($F223),0))-CX223-EV223&lt;0.005,0,(GT222*(1+GT$5/Setup!$C$36)+IF($V223=27,N($F223),0))-CX223-EV223)</f>
        <v>0</v>
      </c>
      <c r="GU223" s="48" t="n">
        <f aca="false">IF((GU222*(1+GU$5/Setup!$C$36)+IF($V223=28,N($F223),0))-CY223-EW223&lt;0.005,0,(GU222*(1+GU$5/Setup!$C$36)+IF($V223=28,N($F223),0))-CY223-EW223)</f>
        <v>0</v>
      </c>
      <c r="GV223" s="48" t="n">
        <f aca="false">IF((GV222*(1+GV$5/Setup!$C$36)+IF($V223=29,N($F223),0))-CZ223-EX223&lt;0.005,0,(GV222*(1+GV$5/Setup!$C$36)+IF($V223=29,N($F223),0))-CZ223-EX223)</f>
        <v>0</v>
      </c>
      <c r="GW223" s="48" t="n">
        <f aca="false">IF((GW222*(1+GW$5/Setup!$C$36)+IF($V223=30,N($F223),0))-DA223-EY223&lt;0.005,0,(GW222*(1+GW$5/Setup!$C$36)+IF($V223=30,N($F223),0))-DA223-EY223)</f>
        <v>0</v>
      </c>
      <c r="GX223" s="48" t="n">
        <f aca="false">IF((GX222*(1+GX$5/Setup!$C$36)+IF($V223=31,N($F223),0))-DB223-EZ223&lt;0.005,0,(GX222*(1+GX$5/Setup!$C$36)+IF($V223=31,N($F223),0))-DB223-EZ223)</f>
        <v>0</v>
      </c>
      <c r="GY223" s="48" t="n">
        <f aca="false">IF((GY222*(1+GY$5/Setup!$C$36)+IF($V223=32,N($F223),0))-DC223-FA223&lt;0.005,0,(GY222*(1+GY$5/Setup!$C$36)+IF($V223=32,N($F223),0))-DC223-FA223)</f>
        <v>0</v>
      </c>
      <c r="GZ223" s="48" t="n">
        <f aca="false">IF((GZ222*(1+GZ$5/Setup!$C$36)+IF($V223=33,N($F223),0))-DD223-FB223&lt;0.005,0,(GZ222*(1+GZ$5/Setup!$C$36)+IF($V223=33,N($F223),0))-DD223-FB223)</f>
        <v>0</v>
      </c>
      <c r="HA223" s="48" t="n">
        <f aca="false">IF((HA222*(1+HA$5/Setup!$C$36)+IF($V223=34,N($F223),0))-DE223-FC223&lt;0.005,0,(HA222*(1+HA$5/Setup!$C$36)+IF($V223=34,N($F223),0))-DE223-FC223)</f>
        <v>0</v>
      </c>
      <c r="HB223" s="48" t="n">
        <f aca="false">IF((HB222*(1+HB$5/Setup!$C$36)+IF($V223=35,N($F223),0))-DF223-FD223&lt;0.005,0,(HB222*(1+HB$5/Setup!$C$36)+IF($V223=35,N($F223),0))-DF223-FD223)</f>
        <v>0</v>
      </c>
      <c r="HC223" s="48" t="n">
        <f aca="false">IF((HC222*(1+HC$5/Setup!$C$36)+IF($V223=36,N($F223),0))-DG223-FE223&lt;0.005,0,(HC222*(1+HC$5/Setup!$C$36)+IF($V223=36,N($F223),0))-DG223-FE223)</f>
        <v>0</v>
      </c>
      <c r="HD223" s="48" t="n">
        <f aca="false">IF((HD222*(1+HD$5/Setup!$C$36)+IF($V223=37,N($F223),0))-DH223-FF223&lt;0.005,0,(HD222*(1+HD$5/Setup!$C$36)+IF($V223=37,N($F223),0))-DH223-FF223)</f>
        <v>0</v>
      </c>
      <c r="HE223" s="48" t="n">
        <f aca="false">IF((HE222*(1+HE$5/Setup!$C$36)+IF($V223=38,N($F223),0))-DI223-FG223&lt;0.005,0,(HE222*(1+HE$5/Setup!$C$36)+IF($V223=38,N($F223),0))-DI223-FG223)</f>
        <v>0</v>
      </c>
      <c r="HF223" s="48" t="n">
        <f aca="false">IF((HF222*(1+HF$5/Setup!$C$36)+IF($V223=39,N($F223),0))-DJ223-FH223&lt;0.005,0,(HF222*(1+HF$5/Setup!$C$36)+IF($V223=39,N($F223),0))-DJ223-FH223)</f>
        <v>0</v>
      </c>
      <c r="HG223" s="48" t="n">
        <f aca="false">IF((HG222*(1+HG$5/Setup!$C$36)+IF($V223=40,N($F223),0))-DK223-FI223&lt;0.005,0,(HG222*(1+HG$5/Setup!$C$36)+IF($V223=40,N($F223),0))-DK223-FI223)</f>
        <v>0</v>
      </c>
      <c r="HH223" s="48" t="n">
        <f aca="false">IF((HH222*(1+HH$5/Setup!$C$36)+IF($V223=41,N($F223),0))-DL223-FJ223&lt;0.005,0,(HH222*(1+HH$5/Setup!$C$36)+IF($V223=41,N($F223),0))-DL223-FJ223)</f>
        <v>0</v>
      </c>
      <c r="HI223" s="48" t="n">
        <f aca="false">IF((HI222*(1+HI$5/Setup!$C$36)+IF($V223=42,N($F223),0))-DM223-FK223&lt;0.005,0,(HI222*(1+HI$5/Setup!$C$36)+IF($V223=42,N($F223),0))-DM223-FK223)</f>
        <v>0</v>
      </c>
      <c r="HJ223" s="48" t="n">
        <f aca="false">IF((HJ222*(1+HJ$5/Setup!$C$36)+IF($V223=43,N($F223),0))-DN223-FL223&lt;0.005,0,(HJ222*(1+HJ$5/Setup!$C$36)+IF($V223=43,N($F223),0))-DN223-FL223)</f>
        <v>0</v>
      </c>
      <c r="HK223" s="48" t="n">
        <f aca="false">IF((HK222*(1+HK$5/Setup!$C$36)+IF($V223=44,N($F223),0))-DO223-FM223&lt;0.005,0,(HK222*(1+HK$5/Setup!$C$36)+IF($V223=44,N($F223),0))-DO223-FM223)</f>
        <v>0</v>
      </c>
      <c r="HL223" s="48" t="n">
        <f aca="false">IF((HL222*(1+HL$5/Setup!$C$36)+IF($V223=45,N($F223),0))-DP223-FN223&lt;0.005,0,(HL222*(1+HL$5/Setup!$C$36)+IF($V223=45,N($F223),0))-DP223-FN223)</f>
        <v>0</v>
      </c>
      <c r="HM223" s="48" t="n">
        <f aca="false">IF((HM222*(1+HM$5/Setup!$C$36)+IF($V223=46,N($F223),0))-DQ223-FO223&lt;0.005,0,(HM222*(1+HM$5/Setup!$C$36)+IF($V223=46,N($F223),0))-DQ223-FO223)</f>
        <v>0</v>
      </c>
      <c r="HN223" s="48" t="n">
        <f aca="false">IF((HN222*(1+HN$5/Setup!$C$36)+IF($V223=47,N($F223),0))-DR223-FP223&lt;0.005,0,(HN222*(1+HN$5/Setup!$C$36)+IF($V223=47,N($F223),0))-DR223-FP223)</f>
        <v>0</v>
      </c>
      <c r="HO223" s="48" t="n">
        <f aca="false">IF((HO222*(1+HO$5/Setup!$C$36)+IF($V223=48,N($F223),0))-DS223-FQ223&lt;0.005,0,(HO222*(1+HO$5/Setup!$C$36)+IF($V223=48,N($F223),0))-DS223-FQ223)</f>
        <v>0</v>
      </c>
      <c r="HP223" s="48" t="n">
        <f aca="false">IF((HP222*(1+HP$5/Setup!$C$36)+IF($V223=49,N($F223),0))-DT223-FR223&lt;0.005,0,(HP222*(1+HP$5/Setup!$C$36)+IF($V223=49,N($F223),0))-DT223-FR223)</f>
        <v>0</v>
      </c>
      <c r="HQ223" s="48" t="n">
        <f aca="false">IF((HQ222*(1+HQ$5/Setup!$C$36)+IF($V223=50,N($F223),0))-DU223-FS223&lt;0.005,0,(HQ222*(1+HQ$5/Setup!$C$36)+IF($V223=50,N($F223),0))-DU223-FS223)</f>
        <v>0</v>
      </c>
    </row>
    <row r="224" customFormat="false" ht="15" hidden="false" customHeight="false" outlineLevel="0" collapsed="false">
      <c r="A224" s="44" t="n">
        <v>216</v>
      </c>
      <c r="B224" s="45" t="n">
        <f aca="false">IF(Setup!$C$7="Every month",EDATE(Setup!$C$8,($A224-1)),IF(Setup!$C$7="Twice a month",DATE(YEAR(Setup!$C$8),MONTH(Setup!$C$8)+INT((($A224-1)+Setup!$C$41)/2),MIN(IF(MOD(($A224-1)+Setup!$C$41,2)=0,Setup!$C$39,Setup!$C$40),DAY(EOMONTH(DATE(YEAR(Setup!$C$8),MONTH(Setup!$C$8)+INT((($A224-1)+Setup!$C$41)/2),1),0)))),Setup!$C$8+($A224-1)*IF(Setup!$C$7="Every week",7,14)))</f>
        <v>49335</v>
      </c>
      <c r="C224" s="45" t="n">
        <f aca="false">IF(Setup!$C$7="Every month",EDATE(Setup!$C$8,$A224),IF(Setup!$C$7="Twice a month",DATE(YEAR(Setup!$C$8),MONTH(Setup!$C$8)+INT(($A224+Setup!$C$41)/2),MIN(IF(MOD($A224+Setup!$C$41,2)=0,Setup!$C$39,Setup!$C$40),DAY(EOMONTH(DATE(YEAR(Setup!$C$8),MONTH(Setup!$C$8)+INT(($A224+Setup!$C$41)/2),1),0)))),Setup!$C$8+$A224*IF(Setup!$C$7="Every week",7,14)))</f>
        <v>49349</v>
      </c>
      <c r="D224" s="46"/>
      <c r="E224" s="47"/>
      <c r="F224" s="47"/>
      <c r="G224" s="47"/>
      <c r="H224" s="47"/>
      <c r="I224" s="48" t="n">
        <f aca="false">N(Setup!$C$11)+N(E224)</f>
        <v>100</v>
      </c>
      <c r="J224" s="48" t="n">
        <f aca="false">MIN(Setup!$C$37,MAX(I224,0))</f>
        <v>9.23076923076923</v>
      </c>
      <c r="K224" s="48" t="n">
        <f aca="false">MIN(MAX(N(Setup!$C$14)-L223,0),MAX(I224-J224,0))</f>
        <v>0</v>
      </c>
      <c r="L224" s="48" t="n">
        <f aca="false">L223+K224-N(G224)</f>
        <v>500</v>
      </c>
      <c r="M224" s="48" t="n">
        <f aca="false">M223+J224-N(H224)</f>
        <v>1993.84615384616</v>
      </c>
      <c r="N224" s="48" t="n">
        <f aca="false">SUM(BX224:DU224)</f>
        <v>0</v>
      </c>
      <c r="O224" s="48" t="n">
        <f aca="false">SUM(Z224:BW224)-N224</f>
        <v>0</v>
      </c>
      <c r="P224" s="48" t="n">
        <f aca="false">MAX(I224-J224-K224,0)+O224</f>
        <v>90.7692307692308</v>
      </c>
      <c r="Q224" s="48" t="n">
        <f aca="false">SUM(DV224:FS224)</f>
        <v>0</v>
      </c>
      <c r="R224" s="49" t="n">
        <f aca="false">N224+J224+K224+Q224</f>
        <v>9.23076923076923</v>
      </c>
      <c r="S224" s="48" t="n">
        <f aca="false">T224-T223-N(F224)+N224+Q224</f>
        <v>0</v>
      </c>
      <c r="T224" s="49" t="n">
        <f aca="false">SUM(FT224:HQ224)</f>
        <v>0</v>
      </c>
      <c r="U224" s="44" t="str">
        <f aca="false">IF(T223&lt;0.005,"",INDEX(Helpers!$C$2:$C$51,IF(_xlfn.MINIFS($DV$6:$FS$6,DV224:FS224,"&gt;0.005")=0,V224,_xlfn.MINIFS($DV$6:$FS$6,DV224:FS224,"&gt;0.005"))))</f>
        <v/>
      </c>
      <c r="V224" s="44" t="n">
        <f aca="false">IF(_xlfn.MINIFS($FT$6:$HQ$6,FT223:HQ223,"&gt;0.005")=0,1,_xlfn.MINIFS($FT$6:$HQ$6,FT223:HQ223,"&gt;0.005"))</f>
        <v>1</v>
      </c>
      <c r="W224" s="44" t="n">
        <f aca="false">IF(AND(D224&lt;&gt;"Paid",T223&gt;0.005),1,0)</f>
        <v>0</v>
      </c>
      <c r="X224" s="48" t="n">
        <f aca="false">SUMPRODUCT(((Helpers!$G$2:$G$51*(1+(Helpers!$D$2:$D$51+0.000000001)/12)^(($B224-Setup!$C$8)/(365.25/12))-Helpers!$E$2:$E$51*((1+(Helpers!$D$2:$D$51+0.000000001)/12)^(($B224-Setup!$C$8)/(365.25/12))-1)/((Helpers!$D$2:$D$51+0.000000001)/12))&gt;0)*(Helpers!$G$2:$G$51*(1+(Helpers!$D$2:$D$51+0.000000001)/12)^(($B224-Setup!$C$8)/(365.25/12))-Helpers!$E$2:$E$51*((1+(Helpers!$D$2:$D$51+0.000000001)/12)^(($B224-Setup!$C$8)/(365.25/12))-1)/((Helpers!$D$2:$D$51+0.000000001)/12)))</f>
        <v>0</v>
      </c>
      <c r="Y224" s="48"/>
      <c r="Z224" s="48" t="n">
        <f aca="false">IF(OR(N(Z$5)=0,Z$6=""),0,Z$5*((DATE(YEAR($B224),MONTH($B224),MIN(Z$6,DAY(EOMONTH($B224,0))))&gt;=$B224)*(DATE(YEAR($B224),MONTH($B224),MIN(Z$6,DAY(EOMONTH($B224,0))))&lt;$C224)+(DATE(YEAR($B224),MONTH($B224)+1,MIN(Z$6,DAY(EOMONTH($B224,1))))&gt;=$B224)*(DATE(YEAR($B224),MONTH($B224)+1,MIN(Z$6,DAY(EOMONTH($B224,1))))&lt;$C224)))</f>
        <v>0</v>
      </c>
      <c r="AA224" s="48" t="n">
        <f aca="false">IF(OR(N(AA$5)=0,AA$6=""),0,AA$5*((DATE(YEAR($B224),MONTH($B224),MIN(AA$6,DAY(EOMONTH($B224,0))))&gt;=$B224)*(DATE(YEAR($B224),MONTH($B224),MIN(AA$6,DAY(EOMONTH($B224,0))))&lt;$C224)+(DATE(YEAR($B224),MONTH($B224)+1,MIN(AA$6,DAY(EOMONTH($B224,1))))&gt;=$B224)*(DATE(YEAR($B224),MONTH($B224)+1,MIN(AA$6,DAY(EOMONTH($B224,1))))&lt;$C224)))</f>
        <v>0</v>
      </c>
      <c r="AB224" s="48" t="n">
        <f aca="false">IF(OR(N(AB$5)=0,AB$6=""),0,AB$5*((DATE(YEAR($B224),MONTH($B224),MIN(AB$6,DAY(EOMONTH($B224,0))))&gt;=$B224)*(DATE(YEAR($B224),MONTH($B224),MIN(AB$6,DAY(EOMONTH($B224,0))))&lt;$C224)+(DATE(YEAR($B224),MONTH($B224)+1,MIN(AB$6,DAY(EOMONTH($B224,1))))&gt;=$B224)*(DATE(YEAR($B224),MONTH($B224)+1,MIN(AB$6,DAY(EOMONTH($B224,1))))&lt;$C224)))</f>
        <v>0</v>
      </c>
      <c r="AC224" s="48" t="n">
        <f aca="false">IF(OR(N(AC$5)=0,AC$6=""),0,AC$5*((DATE(YEAR($B224),MONTH($B224),MIN(AC$6,DAY(EOMONTH($B224,0))))&gt;=$B224)*(DATE(YEAR($B224),MONTH($B224),MIN(AC$6,DAY(EOMONTH($B224,0))))&lt;$C224)+(DATE(YEAR($B224),MONTH($B224)+1,MIN(AC$6,DAY(EOMONTH($B224,1))))&gt;=$B224)*(DATE(YEAR($B224),MONTH($B224)+1,MIN(AC$6,DAY(EOMONTH($B224,1))))&lt;$C224)))</f>
        <v>0</v>
      </c>
      <c r="AD224" s="48" t="n">
        <f aca="false">IF(OR(N(AD$5)=0,AD$6=""),0,AD$5*((DATE(YEAR($B224),MONTH($B224),MIN(AD$6,DAY(EOMONTH($B224,0))))&gt;=$B224)*(DATE(YEAR($B224),MONTH($B224),MIN(AD$6,DAY(EOMONTH($B224,0))))&lt;$C224)+(DATE(YEAR($B224),MONTH($B224)+1,MIN(AD$6,DAY(EOMONTH($B224,1))))&gt;=$B224)*(DATE(YEAR($B224),MONTH($B224)+1,MIN(AD$6,DAY(EOMONTH($B224,1))))&lt;$C224)))</f>
        <v>0</v>
      </c>
      <c r="AE224" s="48" t="n">
        <f aca="false">IF(OR(N(AE$5)=0,AE$6=""),0,AE$5*((DATE(YEAR($B224),MONTH($B224),MIN(AE$6,DAY(EOMONTH($B224,0))))&gt;=$B224)*(DATE(YEAR($B224),MONTH($B224),MIN(AE$6,DAY(EOMONTH($B224,0))))&lt;$C224)+(DATE(YEAR($B224),MONTH($B224)+1,MIN(AE$6,DAY(EOMONTH($B224,1))))&gt;=$B224)*(DATE(YEAR($B224),MONTH($B224)+1,MIN(AE$6,DAY(EOMONTH($B224,1))))&lt;$C224)))</f>
        <v>0</v>
      </c>
      <c r="AF224" s="48" t="n">
        <f aca="false">IF(OR(N(AF$5)=0,AF$6=""),0,AF$5*((DATE(YEAR($B224),MONTH($B224),MIN(AF$6,DAY(EOMONTH($B224,0))))&gt;=$B224)*(DATE(YEAR($B224),MONTH($B224),MIN(AF$6,DAY(EOMONTH($B224,0))))&lt;$C224)+(DATE(YEAR($B224),MONTH($B224)+1,MIN(AF$6,DAY(EOMONTH($B224,1))))&gt;=$B224)*(DATE(YEAR($B224),MONTH($B224)+1,MIN(AF$6,DAY(EOMONTH($B224,1))))&lt;$C224)))</f>
        <v>0</v>
      </c>
      <c r="AG224" s="48" t="n">
        <f aca="false">IF(OR(N(AG$5)=0,AG$6=""),0,AG$5*((DATE(YEAR($B224),MONTH($B224),MIN(AG$6,DAY(EOMONTH($B224,0))))&gt;=$B224)*(DATE(YEAR($B224),MONTH($B224),MIN(AG$6,DAY(EOMONTH($B224,0))))&lt;$C224)+(DATE(YEAR($B224),MONTH($B224)+1,MIN(AG$6,DAY(EOMONTH($B224,1))))&gt;=$B224)*(DATE(YEAR($B224),MONTH($B224)+1,MIN(AG$6,DAY(EOMONTH($B224,1))))&lt;$C224)))</f>
        <v>0</v>
      </c>
      <c r="AH224" s="48" t="n">
        <f aca="false">IF(OR(N(AH$5)=0,AH$6=""),0,AH$5*((DATE(YEAR($B224),MONTH($B224),MIN(AH$6,DAY(EOMONTH($B224,0))))&gt;=$B224)*(DATE(YEAR($B224),MONTH($B224),MIN(AH$6,DAY(EOMONTH($B224,0))))&lt;$C224)+(DATE(YEAR($B224),MONTH($B224)+1,MIN(AH$6,DAY(EOMONTH($B224,1))))&gt;=$B224)*(DATE(YEAR($B224),MONTH($B224)+1,MIN(AH$6,DAY(EOMONTH($B224,1))))&lt;$C224)))</f>
        <v>0</v>
      </c>
      <c r="AI224" s="48" t="n">
        <f aca="false">IF(OR(N(AI$5)=0,AI$6=""),0,AI$5*((DATE(YEAR($B224),MONTH($B224),MIN(AI$6,DAY(EOMONTH($B224,0))))&gt;=$B224)*(DATE(YEAR($B224),MONTH($B224),MIN(AI$6,DAY(EOMONTH($B224,0))))&lt;$C224)+(DATE(YEAR($B224),MONTH($B224)+1,MIN(AI$6,DAY(EOMONTH($B224,1))))&gt;=$B224)*(DATE(YEAR($B224),MONTH($B224)+1,MIN(AI$6,DAY(EOMONTH($B224,1))))&lt;$C224)))</f>
        <v>0</v>
      </c>
      <c r="AJ224" s="48" t="n">
        <f aca="false">IF(OR(N(AJ$5)=0,AJ$6=""),0,AJ$5*((DATE(YEAR($B224),MONTH($B224),MIN(AJ$6,DAY(EOMONTH($B224,0))))&gt;=$B224)*(DATE(YEAR($B224),MONTH($B224),MIN(AJ$6,DAY(EOMONTH($B224,0))))&lt;$C224)+(DATE(YEAR($B224),MONTH($B224)+1,MIN(AJ$6,DAY(EOMONTH($B224,1))))&gt;=$B224)*(DATE(YEAR($B224),MONTH($B224)+1,MIN(AJ$6,DAY(EOMONTH($B224,1))))&lt;$C224)))</f>
        <v>0</v>
      </c>
      <c r="AK224" s="48" t="n">
        <f aca="false">IF(OR(N(AK$5)=0,AK$6=""),0,AK$5*((DATE(YEAR($B224),MONTH($B224),MIN(AK$6,DAY(EOMONTH($B224,0))))&gt;=$B224)*(DATE(YEAR($B224),MONTH($B224),MIN(AK$6,DAY(EOMONTH($B224,0))))&lt;$C224)+(DATE(YEAR($B224),MONTH($B224)+1,MIN(AK$6,DAY(EOMONTH($B224,1))))&gt;=$B224)*(DATE(YEAR($B224),MONTH($B224)+1,MIN(AK$6,DAY(EOMONTH($B224,1))))&lt;$C224)))</f>
        <v>0</v>
      </c>
      <c r="AL224" s="48" t="n">
        <f aca="false">IF(OR(N(AL$5)=0,AL$6=""),0,AL$5*((DATE(YEAR($B224),MONTH($B224),MIN(AL$6,DAY(EOMONTH($B224,0))))&gt;=$B224)*(DATE(YEAR($B224),MONTH($B224),MIN(AL$6,DAY(EOMONTH($B224,0))))&lt;$C224)+(DATE(YEAR($B224),MONTH($B224)+1,MIN(AL$6,DAY(EOMONTH($B224,1))))&gt;=$B224)*(DATE(YEAR($B224),MONTH($B224)+1,MIN(AL$6,DAY(EOMONTH($B224,1))))&lt;$C224)))</f>
        <v>0</v>
      </c>
      <c r="AM224" s="48" t="n">
        <f aca="false">IF(OR(N(AM$5)=0,AM$6=""),0,AM$5*((DATE(YEAR($B224),MONTH($B224),MIN(AM$6,DAY(EOMONTH($B224,0))))&gt;=$B224)*(DATE(YEAR($B224),MONTH($B224),MIN(AM$6,DAY(EOMONTH($B224,0))))&lt;$C224)+(DATE(YEAR($B224),MONTH($B224)+1,MIN(AM$6,DAY(EOMONTH($B224,1))))&gt;=$B224)*(DATE(YEAR($B224),MONTH($B224)+1,MIN(AM$6,DAY(EOMONTH($B224,1))))&lt;$C224)))</f>
        <v>0</v>
      </c>
      <c r="AN224" s="48" t="n">
        <f aca="false">IF(OR(N(AN$5)=0,AN$6=""),0,AN$5*((DATE(YEAR($B224),MONTH($B224),MIN(AN$6,DAY(EOMONTH($B224,0))))&gt;=$B224)*(DATE(YEAR($B224),MONTH($B224),MIN(AN$6,DAY(EOMONTH($B224,0))))&lt;$C224)+(DATE(YEAR($B224),MONTH($B224)+1,MIN(AN$6,DAY(EOMONTH($B224,1))))&gt;=$B224)*(DATE(YEAR($B224),MONTH($B224)+1,MIN(AN$6,DAY(EOMONTH($B224,1))))&lt;$C224)))</f>
        <v>0</v>
      </c>
      <c r="AO224" s="48" t="n">
        <f aca="false">IF(OR(N(AO$5)=0,AO$6=""),0,AO$5*((DATE(YEAR($B224),MONTH($B224),MIN(AO$6,DAY(EOMONTH($B224,0))))&gt;=$B224)*(DATE(YEAR($B224),MONTH($B224),MIN(AO$6,DAY(EOMONTH($B224,0))))&lt;$C224)+(DATE(YEAR($B224),MONTH($B224)+1,MIN(AO$6,DAY(EOMONTH($B224,1))))&gt;=$B224)*(DATE(YEAR($B224),MONTH($B224)+1,MIN(AO$6,DAY(EOMONTH($B224,1))))&lt;$C224)))</f>
        <v>0</v>
      </c>
      <c r="AP224" s="48" t="n">
        <f aca="false">IF(OR(N(AP$5)=0,AP$6=""),0,AP$5*((DATE(YEAR($B224),MONTH($B224),MIN(AP$6,DAY(EOMONTH($B224,0))))&gt;=$B224)*(DATE(YEAR($B224),MONTH($B224),MIN(AP$6,DAY(EOMONTH($B224,0))))&lt;$C224)+(DATE(YEAR($B224),MONTH($B224)+1,MIN(AP$6,DAY(EOMONTH($B224,1))))&gt;=$B224)*(DATE(YEAR($B224),MONTH($B224)+1,MIN(AP$6,DAY(EOMONTH($B224,1))))&lt;$C224)))</f>
        <v>0</v>
      </c>
      <c r="AQ224" s="48" t="n">
        <f aca="false">IF(OR(N(AQ$5)=0,AQ$6=""),0,AQ$5*((DATE(YEAR($B224),MONTH($B224),MIN(AQ$6,DAY(EOMONTH($B224,0))))&gt;=$B224)*(DATE(YEAR($B224),MONTH($B224),MIN(AQ$6,DAY(EOMONTH($B224,0))))&lt;$C224)+(DATE(YEAR($B224),MONTH($B224)+1,MIN(AQ$6,DAY(EOMONTH($B224,1))))&gt;=$B224)*(DATE(YEAR($B224),MONTH($B224)+1,MIN(AQ$6,DAY(EOMONTH($B224,1))))&lt;$C224)))</f>
        <v>0</v>
      </c>
      <c r="AR224" s="48" t="n">
        <f aca="false">IF(OR(N(AR$5)=0,AR$6=""),0,AR$5*((DATE(YEAR($B224),MONTH($B224),MIN(AR$6,DAY(EOMONTH($B224,0))))&gt;=$B224)*(DATE(YEAR($B224),MONTH($B224),MIN(AR$6,DAY(EOMONTH($B224,0))))&lt;$C224)+(DATE(YEAR($B224),MONTH($B224)+1,MIN(AR$6,DAY(EOMONTH($B224,1))))&gt;=$B224)*(DATE(YEAR($B224),MONTH($B224)+1,MIN(AR$6,DAY(EOMONTH($B224,1))))&lt;$C224)))</f>
        <v>0</v>
      </c>
      <c r="AS224" s="48" t="n">
        <f aca="false">IF(OR(N(AS$5)=0,AS$6=""),0,AS$5*((DATE(YEAR($B224),MONTH($B224),MIN(AS$6,DAY(EOMONTH($B224,0))))&gt;=$B224)*(DATE(YEAR($B224),MONTH($B224),MIN(AS$6,DAY(EOMONTH($B224,0))))&lt;$C224)+(DATE(YEAR($B224),MONTH($B224)+1,MIN(AS$6,DAY(EOMONTH($B224,1))))&gt;=$B224)*(DATE(YEAR($B224),MONTH($B224)+1,MIN(AS$6,DAY(EOMONTH($B224,1))))&lt;$C224)))</f>
        <v>0</v>
      </c>
      <c r="AT224" s="48" t="n">
        <f aca="false">IF(OR(N(AT$5)=0,AT$6=""),0,AT$5*((DATE(YEAR($B224),MONTH($B224),MIN(AT$6,DAY(EOMONTH($B224,0))))&gt;=$B224)*(DATE(YEAR($B224),MONTH($B224),MIN(AT$6,DAY(EOMONTH($B224,0))))&lt;$C224)+(DATE(YEAR($B224),MONTH($B224)+1,MIN(AT$6,DAY(EOMONTH($B224,1))))&gt;=$B224)*(DATE(YEAR($B224),MONTH($B224)+1,MIN(AT$6,DAY(EOMONTH($B224,1))))&lt;$C224)))</f>
        <v>0</v>
      </c>
      <c r="AU224" s="48" t="n">
        <f aca="false">IF(OR(N(AU$5)=0,AU$6=""),0,AU$5*((DATE(YEAR($B224),MONTH($B224),MIN(AU$6,DAY(EOMONTH($B224,0))))&gt;=$B224)*(DATE(YEAR($B224),MONTH($B224),MIN(AU$6,DAY(EOMONTH($B224,0))))&lt;$C224)+(DATE(YEAR($B224),MONTH($B224)+1,MIN(AU$6,DAY(EOMONTH($B224,1))))&gt;=$B224)*(DATE(YEAR($B224),MONTH($B224)+1,MIN(AU$6,DAY(EOMONTH($B224,1))))&lt;$C224)))</f>
        <v>0</v>
      </c>
      <c r="AV224" s="48" t="n">
        <f aca="false">IF(OR(N(AV$5)=0,AV$6=""),0,AV$5*((DATE(YEAR($B224),MONTH($B224),MIN(AV$6,DAY(EOMONTH($B224,0))))&gt;=$B224)*(DATE(YEAR($B224),MONTH($B224),MIN(AV$6,DAY(EOMONTH($B224,0))))&lt;$C224)+(DATE(YEAR($B224),MONTH($B224)+1,MIN(AV$6,DAY(EOMONTH($B224,1))))&gt;=$B224)*(DATE(YEAR($B224),MONTH($B224)+1,MIN(AV$6,DAY(EOMONTH($B224,1))))&lt;$C224)))</f>
        <v>0</v>
      </c>
      <c r="AW224" s="48" t="n">
        <f aca="false">IF(OR(N(AW$5)=0,AW$6=""),0,AW$5*((DATE(YEAR($B224),MONTH($B224),MIN(AW$6,DAY(EOMONTH($B224,0))))&gt;=$B224)*(DATE(YEAR($B224),MONTH($B224),MIN(AW$6,DAY(EOMONTH($B224,0))))&lt;$C224)+(DATE(YEAR($B224),MONTH($B224)+1,MIN(AW$6,DAY(EOMONTH($B224,1))))&gt;=$B224)*(DATE(YEAR($B224),MONTH($B224)+1,MIN(AW$6,DAY(EOMONTH($B224,1))))&lt;$C224)))</f>
        <v>0</v>
      </c>
      <c r="AX224" s="48" t="n">
        <f aca="false">IF(OR(N(AX$5)=0,AX$6=""),0,AX$5*((DATE(YEAR($B224),MONTH($B224),MIN(AX$6,DAY(EOMONTH($B224,0))))&gt;=$B224)*(DATE(YEAR($B224),MONTH($B224),MIN(AX$6,DAY(EOMONTH($B224,0))))&lt;$C224)+(DATE(YEAR($B224),MONTH($B224)+1,MIN(AX$6,DAY(EOMONTH($B224,1))))&gt;=$B224)*(DATE(YEAR($B224),MONTH($B224)+1,MIN(AX$6,DAY(EOMONTH($B224,1))))&lt;$C224)))</f>
        <v>0</v>
      </c>
      <c r="AY224" s="48" t="n">
        <f aca="false">IF(OR(N(AY$5)=0,AY$6=""),0,AY$5*((DATE(YEAR($B224),MONTH($B224),MIN(AY$6,DAY(EOMONTH($B224,0))))&gt;=$B224)*(DATE(YEAR($B224),MONTH($B224),MIN(AY$6,DAY(EOMONTH($B224,0))))&lt;$C224)+(DATE(YEAR($B224),MONTH($B224)+1,MIN(AY$6,DAY(EOMONTH($B224,1))))&gt;=$B224)*(DATE(YEAR($B224),MONTH($B224)+1,MIN(AY$6,DAY(EOMONTH($B224,1))))&lt;$C224)))</f>
        <v>0</v>
      </c>
      <c r="AZ224" s="48" t="n">
        <f aca="false">IF(OR(N(AZ$5)=0,AZ$6=""),0,AZ$5*((DATE(YEAR($B224),MONTH($B224),MIN(AZ$6,DAY(EOMONTH($B224,0))))&gt;=$B224)*(DATE(YEAR($B224),MONTH($B224),MIN(AZ$6,DAY(EOMONTH($B224,0))))&lt;$C224)+(DATE(YEAR($B224),MONTH($B224)+1,MIN(AZ$6,DAY(EOMONTH($B224,1))))&gt;=$B224)*(DATE(YEAR($B224),MONTH($B224)+1,MIN(AZ$6,DAY(EOMONTH($B224,1))))&lt;$C224)))</f>
        <v>0</v>
      </c>
      <c r="BA224" s="48" t="n">
        <f aca="false">IF(OR(N(BA$5)=0,BA$6=""),0,BA$5*((DATE(YEAR($B224),MONTH($B224),MIN(BA$6,DAY(EOMONTH($B224,0))))&gt;=$B224)*(DATE(YEAR($B224),MONTH($B224),MIN(BA$6,DAY(EOMONTH($B224,0))))&lt;$C224)+(DATE(YEAR($B224),MONTH($B224)+1,MIN(BA$6,DAY(EOMONTH($B224,1))))&gt;=$B224)*(DATE(YEAR($B224),MONTH($B224)+1,MIN(BA$6,DAY(EOMONTH($B224,1))))&lt;$C224)))</f>
        <v>0</v>
      </c>
      <c r="BB224" s="48" t="n">
        <f aca="false">IF(OR(N(BB$5)=0,BB$6=""),0,BB$5*((DATE(YEAR($B224),MONTH($B224),MIN(BB$6,DAY(EOMONTH($B224,0))))&gt;=$B224)*(DATE(YEAR($B224),MONTH($B224),MIN(BB$6,DAY(EOMONTH($B224,0))))&lt;$C224)+(DATE(YEAR($B224),MONTH($B224)+1,MIN(BB$6,DAY(EOMONTH($B224,1))))&gt;=$B224)*(DATE(YEAR($B224),MONTH($B224)+1,MIN(BB$6,DAY(EOMONTH($B224,1))))&lt;$C224)))</f>
        <v>0</v>
      </c>
      <c r="BC224" s="48" t="n">
        <f aca="false">IF(OR(N(BC$5)=0,BC$6=""),0,BC$5*((DATE(YEAR($B224),MONTH($B224),MIN(BC$6,DAY(EOMONTH($B224,0))))&gt;=$B224)*(DATE(YEAR($B224),MONTH($B224),MIN(BC$6,DAY(EOMONTH($B224,0))))&lt;$C224)+(DATE(YEAR($B224),MONTH($B224)+1,MIN(BC$6,DAY(EOMONTH($B224,1))))&gt;=$B224)*(DATE(YEAR($B224),MONTH($B224)+1,MIN(BC$6,DAY(EOMONTH($B224,1))))&lt;$C224)))</f>
        <v>0</v>
      </c>
      <c r="BD224" s="48" t="n">
        <f aca="false">IF(OR(N(BD$5)=0,BD$6=""),0,BD$5*((DATE(YEAR($B224),MONTH($B224),MIN(BD$6,DAY(EOMONTH($B224,0))))&gt;=$B224)*(DATE(YEAR($B224),MONTH($B224),MIN(BD$6,DAY(EOMONTH($B224,0))))&lt;$C224)+(DATE(YEAR($B224),MONTH($B224)+1,MIN(BD$6,DAY(EOMONTH($B224,1))))&gt;=$B224)*(DATE(YEAR($B224),MONTH($B224)+1,MIN(BD$6,DAY(EOMONTH($B224,1))))&lt;$C224)))</f>
        <v>0</v>
      </c>
      <c r="BE224" s="48" t="n">
        <f aca="false">IF(OR(N(BE$5)=0,BE$6=""),0,BE$5*((DATE(YEAR($B224),MONTH($B224),MIN(BE$6,DAY(EOMONTH($B224,0))))&gt;=$B224)*(DATE(YEAR($B224),MONTH($B224),MIN(BE$6,DAY(EOMONTH($B224,0))))&lt;$C224)+(DATE(YEAR($B224),MONTH($B224)+1,MIN(BE$6,DAY(EOMONTH($B224,1))))&gt;=$B224)*(DATE(YEAR($B224),MONTH($B224)+1,MIN(BE$6,DAY(EOMONTH($B224,1))))&lt;$C224)))</f>
        <v>0</v>
      </c>
      <c r="BF224" s="48" t="n">
        <f aca="false">IF(OR(N(BF$5)=0,BF$6=""),0,BF$5*((DATE(YEAR($B224),MONTH($B224),MIN(BF$6,DAY(EOMONTH($B224,0))))&gt;=$B224)*(DATE(YEAR($B224),MONTH($B224),MIN(BF$6,DAY(EOMONTH($B224,0))))&lt;$C224)+(DATE(YEAR($B224),MONTH($B224)+1,MIN(BF$6,DAY(EOMONTH($B224,1))))&gt;=$B224)*(DATE(YEAR($B224),MONTH($B224)+1,MIN(BF$6,DAY(EOMONTH($B224,1))))&lt;$C224)))</f>
        <v>0</v>
      </c>
      <c r="BG224" s="48" t="n">
        <f aca="false">IF(OR(N(BG$5)=0,BG$6=""),0,BG$5*((DATE(YEAR($B224),MONTH($B224),MIN(BG$6,DAY(EOMONTH($B224,0))))&gt;=$B224)*(DATE(YEAR($B224),MONTH($B224),MIN(BG$6,DAY(EOMONTH($B224,0))))&lt;$C224)+(DATE(YEAR($B224),MONTH($B224)+1,MIN(BG$6,DAY(EOMONTH($B224,1))))&gt;=$B224)*(DATE(YEAR($B224),MONTH($B224)+1,MIN(BG$6,DAY(EOMONTH($B224,1))))&lt;$C224)))</f>
        <v>0</v>
      </c>
      <c r="BH224" s="48" t="n">
        <f aca="false">IF(OR(N(BH$5)=0,BH$6=""),0,BH$5*((DATE(YEAR($B224),MONTH($B224),MIN(BH$6,DAY(EOMONTH($B224,0))))&gt;=$B224)*(DATE(YEAR($B224),MONTH($B224),MIN(BH$6,DAY(EOMONTH($B224,0))))&lt;$C224)+(DATE(YEAR($B224),MONTH($B224)+1,MIN(BH$6,DAY(EOMONTH($B224,1))))&gt;=$B224)*(DATE(YEAR($B224),MONTH($B224)+1,MIN(BH$6,DAY(EOMONTH($B224,1))))&lt;$C224)))</f>
        <v>0</v>
      </c>
      <c r="BI224" s="48" t="n">
        <f aca="false">IF(OR(N(BI$5)=0,BI$6=""),0,BI$5*((DATE(YEAR($B224),MONTH($B224),MIN(BI$6,DAY(EOMONTH($B224,0))))&gt;=$B224)*(DATE(YEAR($B224),MONTH($B224),MIN(BI$6,DAY(EOMONTH($B224,0))))&lt;$C224)+(DATE(YEAR($B224),MONTH($B224)+1,MIN(BI$6,DAY(EOMONTH($B224,1))))&gt;=$B224)*(DATE(YEAR($B224),MONTH($B224)+1,MIN(BI$6,DAY(EOMONTH($B224,1))))&lt;$C224)))</f>
        <v>0</v>
      </c>
      <c r="BJ224" s="48" t="n">
        <f aca="false">IF(OR(N(BJ$5)=0,BJ$6=""),0,BJ$5*((DATE(YEAR($B224),MONTH($B224),MIN(BJ$6,DAY(EOMONTH($B224,0))))&gt;=$B224)*(DATE(YEAR($B224),MONTH($B224),MIN(BJ$6,DAY(EOMONTH($B224,0))))&lt;$C224)+(DATE(YEAR($B224),MONTH($B224)+1,MIN(BJ$6,DAY(EOMONTH($B224,1))))&gt;=$B224)*(DATE(YEAR($B224),MONTH($B224)+1,MIN(BJ$6,DAY(EOMONTH($B224,1))))&lt;$C224)))</f>
        <v>0</v>
      </c>
      <c r="BK224" s="48" t="n">
        <f aca="false">IF(OR(N(BK$5)=0,BK$6=""),0,BK$5*((DATE(YEAR($B224),MONTH($B224),MIN(BK$6,DAY(EOMONTH($B224,0))))&gt;=$B224)*(DATE(YEAR($B224),MONTH($B224),MIN(BK$6,DAY(EOMONTH($B224,0))))&lt;$C224)+(DATE(YEAR($B224),MONTH($B224)+1,MIN(BK$6,DAY(EOMONTH($B224,1))))&gt;=$B224)*(DATE(YEAR($B224),MONTH($B224)+1,MIN(BK$6,DAY(EOMONTH($B224,1))))&lt;$C224)))</f>
        <v>0</v>
      </c>
      <c r="BL224" s="48" t="n">
        <f aca="false">IF(OR(N(BL$5)=0,BL$6=""),0,BL$5*((DATE(YEAR($B224),MONTH($B224),MIN(BL$6,DAY(EOMONTH($B224,0))))&gt;=$B224)*(DATE(YEAR($B224),MONTH($B224),MIN(BL$6,DAY(EOMONTH($B224,0))))&lt;$C224)+(DATE(YEAR($B224),MONTH($B224)+1,MIN(BL$6,DAY(EOMONTH($B224,1))))&gt;=$B224)*(DATE(YEAR($B224),MONTH($B224)+1,MIN(BL$6,DAY(EOMONTH($B224,1))))&lt;$C224)))</f>
        <v>0</v>
      </c>
      <c r="BM224" s="48" t="n">
        <f aca="false">IF(OR(N(BM$5)=0,BM$6=""),0,BM$5*((DATE(YEAR($B224),MONTH($B224),MIN(BM$6,DAY(EOMONTH($B224,0))))&gt;=$B224)*(DATE(YEAR($B224),MONTH($B224),MIN(BM$6,DAY(EOMONTH($B224,0))))&lt;$C224)+(DATE(YEAR($B224),MONTH($B224)+1,MIN(BM$6,DAY(EOMONTH($B224,1))))&gt;=$B224)*(DATE(YEAR($B224),MONTH($B224)+1,MIN(BM$6,DAY(EOMONTH($B224,1))))&lt;$C224)))</f>
        <v>0</v>
      </c>
      <c r="BN224" s="48" t="n">
        <f aca="false">IF(OR(N(BN$5)=0,BN$6=""),0,BN$5*((DATE(YEAR($B224),MONTH($B224),MIN(BN$6,DAY(EOMONTH($B224,0))))&gt;=$B224)*(DATE(YEAR($B224),MONTH($B224),MIN(BN$6,DAY(EOMONTH($B224,0))))&lt;$C224)+(DATE(YEAR($B224),MONTH($B224)+1,MIN(BN$6,DAY(EOMONTH($B224,1))))&gt;=$B224)*(DATE(YEAR($B224),MONTH($B224)+1,MIN(BN$6,DAY(EOMONTH($B224,1))))&lt;$C224)))</f>
        <v>0</v>
      </c>
      <c r="BO224" s="48" t="n">
        <f aca="false">IF(OR(N(BO$5)=0,BO$6=""),0,BO$5*((DATE(YEAR($B224),MONTH($B224),MIN(BO$6,DAY(EOMONTH($B224,0))))&gt;=$B224)*(DATE(YEAR($B224),MONTH($B224),MIN(BO$6,DAY(EOMONTH($B224,0))))&lt;$C224)+(DATE(YEAR($B224),MONTH($B224)+1,MIN(BO$6,DAY(EOMONTH($B224,1))))&gt;=$B224)*(DATE(YEAR($B224),MONTH($B224)+1,MIN(BO$6,DAY(EOMONTH($B224,1))))&lt;$C224)))</f>
        <v>0</v>
      </c>
      <c r="BP224" s="48" t="n">
        <f aca="false">IF(OR(N(BP$5)=0,BP$6=""),0,BP$5*((DATE(YEAR($B224),MONTH($B224),MIN(BP$6,DAY(EOMONTH($B224,0))))&gt;=$B224)*(DATE(YEAR($B224),MONTH($B224),MIN(BP$6,DAY(EOMONTH($B224,0))))&lt;$C224)+(DATE(YEAR($B224),MONTH($B224)+1,MIN(BP$6,DAY(EOMONTH($B224,1))))&gt;=$B224)*(DATE(YEAR($B224),MONTH($B224)+1,MIN(BP$6,DAY(EOMONTH($B224,1))))&lt;$C224)))</f>
        <v>0</v>
      </c>
      <c r="BQ224" s="48" t="n">
        <f aca="false">IF(OR(N(BQ$5)=0,BQ$6=""),0,BQ$5*((DATE(YEAR($B224),MONTH($B224),MIN(BQ$6,DAY(EOMONTH($B224,0))))&gt;=$B224)*(DATE(YEAR($B224),MONTH($B224),MIN(BQ$6,DAY(EOMONTH($B224,0))))&lt;$C224)+(DATE(YEAR($B224),MONTH($B224)+1,MIN(BQ$6,DAY(EOMONTH($B224,1))))&gt;=$B224)*(DATE(YEAR($B224),MONTH($B224)+1,MIN(BQ$6,DAY(EOMONTH($B224,1))))&lt;$C224)))</f>
        <v>0</v>
      </c>
      <c r="BR224" s="48" t="n">
        <f aca="false">IF(OR(N(BR$5)=0,BR$6=""),0,BR$5*((DATE(YEAR($B224),MONTH($B224),MIN(BR$6,DAY(EOMONTH($B224,0))))&gt;=$B224)*(DATE(YEAR($B224),MONTH($B224),MIN(BR$6,DAY(EOMONTH($B224,0))))&lt;$C224)+(DATE(YEAR($B224),MONTH($B224)+1,MIN(BR$6,DAY(EOMONTH($B224,1))))&gt;=$B224)*(DATE(YEAR($B224),MONTH($B224)+1,MIN(BR$6,DAY(EOMONTH($B224,1))))&lt;$C224)))</f>
        <v>0</v>
      </c>
      <c r="BS224" s="48" t="n">
        <f aca="false">IF(OR(N(BS$5)=0,BS$6=""),0,BS$5*((DATE(YEAR($B224),MONTH($B224),MIN(BS$6,DAY(EOMONTH($B224,0))))&gt;=$B224)*(DATE(YEAR($B224),MONTH($B224),MIN(BS$6,DAY(EOMONTH($B224,0))))&lt;$C224)+(DATE(YEAR($B224),MONTH($B224)+1,MIN(BS$6,DAY(EOMONTH($B224,1))))&gt;=$B224)*(DATE(YEAR($B224),MONTH($B224)+1,MIN(BS$6,DAY(EOMONTH($B224,1))))&lt;$C224)))</f>
        <v>0</v>
      </c>
      <c r="BT224" s="48" t="n">
        <f aca="false">IF(OR(N(BT$5)=0,BT$6=""),0,BT$5*((DATE(YEAR($B224),MONTH($B224),MIN(BT$6,DAY(EOMONTH($B224,0))))&gt;=$B224)*(DATE(YEAR($B224),MONTH($B224),MIN(BT$6,DAY(EOMONTH($B224,0))))&lt;$C224)+(DATE(YEAR($B224),MONTH($B224)+1,MIN(BT$6,DAY(EOMONTH($B224,1))))&gt;=$B224)*(DATE(YEAR($B224),MONTH($B224)+1,MIN(BT$6,DAY(EOMONTH($B224,1))))&lt;$C224)))</f>
        <v>0</v>
      </c>
      <c r="BU224" s="48" t="n">
        <f aca="false">IF(OR(N(BU$5)=0,BU$6=""),0,BU$5*((DATE(YEAR($B224),MONTH($B224),MIN(BU$6,DAY(EOMONTH($B224,0))))&gt;=$B224)*(DATE(YEAR($B224),MONTH($B224),MIN(BU$6,DAY(EOMONTH($B224,0))))&lt;$C224)+(DATE(YEAR($B224),MONTH($B224)+1,MIN(BU$6,DAY(EOMONTH($B224,1))))&gt;=$B224)*(DATE(YEAR($B224),MONTH($B224)+1,MIN(BU$6,DAY(EOMONTH($B224,1))))&lt;$C224)))</f>
        <v>0</v>
      </c>
      <c r="BV224" s="48" t="n">
        <f aca="false">IF(OR(N(BV$5)=0,BV$6=""),0,BV$5*((DATE(YEAR($B224),MONTH($B224),MIN(BV$6,DAY(EOMONTH($B224,0))))&gt;=$B224)*(DATE(YEAR($B224),MONTH($B224),MIN(BV$6,DAY(EOMONTH($B224,0))))&lt;$C224)+(DATE(YEAR($B224),MONTH($B224)+1,MIN(BV$6,DAY(EOMONTH($B224,1))))&gt;=$B224)*(DATE(YEAR($B224),MONTH($B224)+1,MIN(BV$6,DAY(EOMONTH($B224,1))))&lt;$C224)))</f>
        <v>0</v>
      </c>
      <c r="BW224" s="48" t="n">
        <f aca="false">IF(OR(N(BW$5)=0,BW$6=""),0,BW$5*((DATE(YEAR($B224),MONTH($B224),MIN(BW$6,DAY(EOMONTH($B224,0))))&gt;=$B224)*(DATE(YEAR($B224),MONTH($B224),MIN(BW$6,DAY(EOMONTH($B224,0))))&lt;$C224)+(DATE(YEAR($B224),MONTH($B224)+1,MIN(BW$6,DAY(EOMONTH($B224,1))))&gt;=$B224)*(DATE(YEAR($B224),MONTH($B224)+1,MIN(BW$6,DAY(EOMONTH($B224,1))))&lt;$C224)))</f>
        <v>0</v>
      </c>
      <c r="BX224" s="48" t="n">
        <f aca="false">MIN(Z224,(FT223*(1+FT$5/Setup!$C$36)+IF($V224=1,N($F224),0)))</f>
        <v>0</v>
      </c>
      <c r="BY224" s="48" t="n">
        <f aca="false">MIN(AA224,(FU223*(1+FU$5/Setup!$C$36)+IF($V224=2,N($F224),0)))</f>
        <v>0</v>
      </c>
      <c r="BZ224" s="48" t="n">
        <f aca="false">MIN(AB224,(FV223*(1+FV$5/Setup!$C$36)+IF($V224=3,N($F224),0)))</f>
        <v>0</v>
      </c>
      <c r="CA224" s="48" t="n">
        <f aca="false">MIN(AC224,(FW223*(1+FW$5/Setup!$C$36)+IF($V224=4,N($F224),0)))</f>
        <v>0</v>
      </c>
      <c r="CB224" s="48" t="n">
        <f aca="false">MIN(AD224,(FX223*(1+FX$5/Setup!$C$36)+IF($V224=5,N($F224),0)))</f>
        <v>0</v>
      </c>
      <c r="CC224" s="48" t="n">
        <f aca="false">MIN(AE224,(FY223*(1+FY$5/Setup!$C$36)+IF($V224=6,N($F224),0)))</f>
        <v>0</v>
      </c>
      <c r="CD224" s="48" t="n">
        <f aca="false">MIN(AF224,(FZ223*(1+FZ$5/Setup!$C$36)+IF($V224=7,N($F224),0)))</f>
        <v>0</v>
      </c>
      <c r="CE224" s="48" t="n">
        <f aca="false">MIN(AG224,(GA223*(1+GA$5/Setup!$C$36)+IF($V224=8,N($F224),0)))</f>
        <v>0</v>
      </c>
      <c r="CF224" s="48" t="n">
        <f aca="false">MIN(AH224,(GB223*(1+GB$5/Setup!$C$36)+IF($V224=9,N($F224),0)))</f>
        <v>0</v>
      </c>
      <c r="CG224" s="48" t="n">
        <f aca="false">MIN(AI224,(GC223*(1+GC$5/Setup!$C$36)+IF($V224=10,N($F224),0)))</f>
        <v>0</v>
      </c>
      <c r="CH224" s="48" t="n">
        <f aca="false">MIN(AJ224,(GD223*(1+GD$5/Setup!$C$36)+IF($V224=11,N($F224),0)))</f>
        <v>0</v>
      </c>
      <c r="CI224" s="48" t="n">
        <f aca="false">MIN(AK224,(GE223*(1+GE$5/Setup!$C$36)+IF($V224=12,N($F224),0)))</f>
        <v>0</v>
      </c>
      <c r="CJ224" s="48" t="n">
        <f aca="false">MIN(AL224,(GF223*(1+GF$5/Setup!$C$36)+IF($V224=13,N($F224),0)))</f>
        <v>0</v>
      </c>
      <c r="CK224" s="48" t="n">
        <f aca="false">MIN(AM224,(GG223*(1+GG$5/Setup!$C$36)+IF($V224=14,N($F224),0)))</f>
        <v>0</v>
      </c>
      <c r="CL224" s="48" t="n">
        <f aca="false">MIN(AN224,(GH223*(1+GH$5/Setup!$C$36)+IF($V224=15,N($F224),0)))</f>
        <v>0</v>
      </c>
      <c r="CM224" s="48" t="n">
        <f aca="false">MIN(AO224,(GI223*(1+GI$5/Setup!$C$36)+IF($V224=16,N($F224),0)))</f>
        <v>0</v>
      </c>
      <c r="CN224" s="48" t="n">
        <f aca="false">MIN(AP224,(GJ223*(1+GJ$5/Setup!$C$36)+IF($V224=17,N($F224),0)))</f>
        <v>0</v>
      </c>
      <c r="CO224" s="48" t="n">
        <f aca="false">MIN(AQ224,(GK223*(1+GK$5/Setup!$C$36)+IF($V224=18,N($F224),0)))</f>
        <v>0</v>
      </c>
      <c r="CP224" s="48" t="n">
        <f aca="false">MIN(AR224,(GL223*(1+GL$5/Setup!$C$36)+IF($V224=19,N($F224),0)))</f>
        <v>0</v>
      </c>
      <c r="CQ224" s="48" t="n">
        <f aca="false">MIN(AS224,(GM223*(1+GM$5/Setup!$C$36)+IF($V224=20,N($F224),0)))</f>
        <v>0</v>
      </c>
      <c r="CR224" s="48" t="n">
        <f aca="false">MIN(AT224,(GN223*(1+GN$5/Setup!$C$36)+IF($V224=21,N($F224),0)))</f>
        <v>0</v>
      </c>
      <c r="CS224" s="48" t="n">
        <f aca="false">MIN(AU224,(GO223*(1+GO$5/Setup!$C$36)+IF($V224=22,N($F224),0)))</f>
        <v>0</v>
      </c>
      <c r="CT224" s="48" t="n">
        <f aca="false">MIN(AV224,(GP223*(1+GP$5/Setup!$C$36)+IF($V224=23,N($F224),0)))</f>
        <v>0</v>
      </c>
      <c r="CU224" s="48" t="n">
        <f aca="false">MIN(AW224,(GQ223*(1+GQ$5/Setup!$C$36)+IF($V224=24,N($F224),0)))</f>
        <v>0</v>
      </c>
      <c r="CV224" s="48" t="n">
        <f aca="false">MIN(AX224,(GR223*(1+GR$5/Setup!$C$36)+IF($V224=25,N($F224),0)))</f>
        <v>0</v>
      </c>
      <c r="CW224" s="48" t="n">
        <f aca="false">MIN(AY224,(GS223*(1+GS$5/Setup!$C$36)+IF($V224=26,N($F224),0)))</f>
        <v>0</v>
      </c>
      <c r="CX224" s="48" t="n">
        <f aca="false">MIN(AZ224,(GT223*(1+GT$5/Setup!$C$36)+IF($V224=27,N($F224),0)))</f>
        <v>0</v>
      </c>
      <c r="CY224" s="48" t="n">
        <f aca="false">MIN(BA224,(GU223*(1+GU$5/Setup!$C$36)+IF($V224=28,N($F224),0)))</f>
        <v>0</v>
      </c>
      <c r="CZ224" s="48" t="n">
        <f aca="false">MIN(BB224,(GV223*(1+GV$5/Setup!$C$36)+IF($V224=29,N($F224),0)))</f>
        <v>0</v>
      </c>
      <c r="DA224" s="48" t="n">
        <f aca="false">MIN(BC224,(GW223*(1+GW$5/Setup!$C$36)+IF($V224=30,N($F224),0)))</f>
        <v>0</v>
      </c>
      <c r="DB224" s="48" t="n">
        <f aca="false">MIN(BD224,(GX223*(1+GX$5/Setup!$C$36)+IF($V224=31,N($F224),0)))</f>
        <v>0</v>
      </c>
      <c r="DC224" s="48" t="n">
        <f aca="false">MIN(BE224,(GY223*(1+GY$5/Setup!$C$36)+IF($V224=32,N($F224),0)))</f>
        <v>0</v>
      </c>
      <c r="DD224" s="48" t="n">
        <f aca="false">MIN(BF224,(GZ223*(1+GZ$5/Setup!$C$36)+IF($V224=33,N($F224),0)))</f>
        <v>0</v>
      </c>
      <c r="DE224" s="48" t="n">
        <f aca="false">MIN(BG224,(HA223*(1+HA$5/Setup!$C$36)+IF($V224=34,N($F224),0)))</f>
        <v>0</v>
      </c>
      <c r="DF224" s="48" t="n">
        <f aca="false">MIN(BH224,(HB223*(1+HB$5/Setup!$C$36)+IF($V224=35,N($F224),0)))</f>
        <v>0</v>
      </c>
      <c r="DG224" s="48" t="n">
        <f aca="false">MIN(BI224,(HC223*(1+HC$5/Setup!$C$36)+IF($V224=36,N($F224),0)))</f>
        <v>0</v>
      </c>
      <c r="DH224" s="48" t="n">
        <f aca="false">MIN(BJ224,(HD223*(1+HD$5/Setup!$C$36)+IF($V224=37,N($F224),0)))</f>
        <v>0</v>
      </c>
      <c r="DI224" s="48" t="n">
        <f aca="false">MIN(BK224,(HE223*(1+HE$5/Setup!$C$36)+IF($V224=38,N($F224),0)))</f>
        <v>0</v>
      </c>
      <c r="DJ224" s="48" t="n">
        <f aca="false">MIN(BL224,(HF223*(1+HF$5/Setup!$C$36)+IF($V224=39,N($F224),0)))</f>
        <v>0</v>
      </c>
      <c r="DK224" s="48" t="n">
        <f aca="false">MIN(BM224,(HG223*(1+HG$5/Setup!$C$36)+IF($V224=40,N($F224),0)))</f>
        <v>0</v>
      </c>
      <c r="DL224" s="48" t="n">
        <f aca="false">MIN(BN224,(HH223*(1+HH$5/Setup!$C$36)+IF($V224=41,N($F224),0)))</f>
        <v>0</v>
      </c>
      <c r="DM224" s="48" t="n">
        <f aca="false">MIN(BO224,(HI223*(1+HI$5/Setup!$C$36)+IF($V224=42,N($F224),0)))</f>
        <v>0</v>
      </c>
      <c r="DN224" s="48" t="n">
        <f aca="false">MIN(BP224,(HJ223*(1+HJ$5/Setup!$C$36)+IF($V224=43,N($F224),0)))</f>
        <v>0</v>
      </c>
      <c r="DO224" s="48" t="n">
        <f aca="false">MIN(BQ224,(HK223*(1+HK$5/Setup!$C$36)+IF($V224=44,N($F224),0)))</f>
        <v>0</v>
      </c>
      <c r="DP224" s="48" t="n">
        <f aca="false">MIN(BR224,(HL223*(1+HL$5/Setup!$C$36)+IF($V224=45,N($F224),0)))</f>
        <v>0</v>
      </c>
      <c r="DQ224" s="48" t="n">
        <f aca="false">MIN(BS224,(HM223*(1+HM$5/Setup!$C$36)+IF($V224=46,N($F224),0)))</f>
        <v>0</v>
      </c>
      <c r="DR224" s="48" t="n">
        <f aca="false">MIN(BT224,(HN223*(1+HN$5/Setup!$C$36)+IF($V224=47,N($F224),0)))</f>
        <v>0</v>
      </c>
      <c r="DS224" s="48" t="n">
        <f aca="false">MIN(BU224,(HO223*(1+HO$5/Setup!$C$36)+IF($V224=48,N($F224),0)))</f>
        <v>0</v>
      </c>
      <c r="DT224" s="48" t="n">
        <f aca="false">MIN(BV224,(HP223*(1+HP$5/Setup!$C$36)+IF($V224=49,N($F224),0)))</f>
        <v>0</v>
      </c>
      <c r="DU224" s="48" t="n">
        <f aca="false">MIN(BW224,(HQ223*(1+HQ$5/Setup!$C$36)+IF($V224=50,N($F224),0)))</f>
        <v>0</v>
      </c>
      <c r="DV224" s="48" t="n">
        <f aca="false">MIN(MAX((FT223*(1+FT$5/Setup!$C$36)+IF($V224=1,N($F224),0))-BX224,0),MAX($P224-0,0))</f>
        <v>0</v>
      </c>
      <c r="DW224" s="48" t="n">
        <f aca="false">MIN(MAX((FU223*(1+FU$5/Setup!$C$36)+IF($V224=2,N($F224),0))-BY224,0),MAX($P224-SUM(DV224:DV224),0))</f>
        <v>0</v>
      </c>
      <c r="DX224" s="48" t="n">
        <f aca="false">MIN(MAX((FV223*(1+FV$5/Setup!$C$36)+IF($V224=3,N($F224),0))-BZ224,0),MAX($P224-SUM(DV224:DW224),0))</f>
        <v>0</v>
      </c>
      <c r="DY224" s="48" t="n">
        <f aca="false">MIN(MAX((FW223*(1+FW$5/Setup!$C$36)+IF($V224=4,N($F224),0))-CA224,0),MAX($P224-SUM(DV224:DX224),0))</f>
        <v>0</v>
      </c>
      <c r="DZ224" s="48" t="n">
        <f aca="false">MIN(MAX((FX223*(1+FX$5/Setup!$C$36)+IF($V224=5,N($F224),0))-CB224,0),MAX($P224-SUM(DV224:DY224),0))</f>
        <v>0</v>
      </c>
      <c r="EA224" s="48" t="n">
        <f aca="false">MIN(MAX((FY223*(1+FY$5/Setup!$C$36)+IF($V224=6,N($F224),0))-CC224,0),MAX($P224-SUM(DV224:DZ224),0))</f>
        <v>0</v>
      </c>
      <c r="EB224" s="48" t="n">
        <f aca="false">MIN(MAX((FZ223*(1+FZ$5/Setup!$C$36)+IF($V224=7,N($F224),0))-CD224,0),MAX($P224-SUM(DV224:EA224),0))</f>
        <v>0</v>
      </c>
      <c r="EC224" s="48" t="n">
        <f aca="false">MIN(MAX((GA223*(1+GA$5/Setup!$C$36)+IF($V224=8,N($F224),0))-CE224,0),MAX($P224-SUM(DV224:EB224),0))</f>
        <v>0</v>
      </c>
      <c r="ED224" s="48" t="n">
        <f aca="false">MIN(MAX((GB223*(1+GB$5/Setup!$C$36)+IF($V224=9,N($F224),0))-CF224,0),MAX($P224-SUM(DV224:EC224),0))</f>
        <v>0</v>
      </c>
      <c r="EE224" s="48" t="n">
        <f aca="false">MIN(MAX((GC223*(1+GC$5/Setup!$C$36)+IF($V224=10,N($F224),0))-CG224,0),MAX($P224-SUM(DV224:ED224),0))</f>
        <v>0</v>
      </c>
      <c r="EF224" s="48" t="n">
        <f aca="false">MIN(MAX((GD223*(1+GD$5/Setup!$C$36)+IF($V224=11,N($F224),0))-CH224,0),MAX($P224-SUM(DV224:EE224),0))</f>
        <v>0</v>
      </c>
      <c r="EG224" s="48" t="n">
        <f aca="false">MIN(MAX((GE223*(1+GE$5/Setup!$C$36)+IF($V224=12,N($F224),0))-CI224,0),MAX($P224-SUM(DV224:EF224),0))</f>
        <v>0</v>
      </c>
      <c r="EH224" s="48" t="n">
        <f aca="false">MIN(MAX((GF223*(1+GF$5/Setup!$C$36)+IF($V224=13,N($F224),0))-CJ224,0),MAX($P224-SUM(DV224:EG224),0))</f>
        <v>0</v>
      </c>
      <c r="EI224" s="48" t="n">
        <f aca="false">MIN(MAX((GG223*(1+GG$5/Setup!$C$36)+IF($V224=14,N($F224),0))-CK224,0),MAX($P224-SUM(DV224:EH224),0))</f>
        <v>0</v>
      </c>
      <c r="EJ224" s="48" t="n">
        <f aca="false">MIN(MAX((GH223*(1+GH$5/Setup!$C$36)+IF($V224=15,N($F224),0))-CL224,0),MAX($P224-SUM(DV224:EI224),0))</f>
        <v>0</v>
      </c>
      <c r="EK224" s="48" t="n">
        <f aca="false">MIN(MAX((GI223*(1+GI$5/Setup!$C$36)+IF($V224=16,N($F224),0))-CM224,0),MAX($P224-SUM(DV224:EJ224),0))</f>
        <v>0</v>
      </c>
      <c r="EL224" s="48" t="n">
        <f aca="false">MIN(MAX((GJ223*(1+GJ$5/Setup!$C$36)+IF($V224=17,N($F224),0))-CN224,0),MAX($P224-SUM(DV224:EK224),0))</f>
        <v>0</v>
      </c>
      <c r="EM224" s="48" t="n">
        <f aca="false">MIN(MAX((GK223*(1+GK$5/Setup!$C$36)+IF($V224=18,N($F224),0))-CO224,0),MAX($P224-SUM(DV224:EL224),0))</f>
        <v>0</v>
      </c>
      <c r="EN224" s="48" t="n">
        <f aca="false">MIN(MAX((GL223*(1+GL$5/Setup!$C$36)+IF($V224=19,N($F224),0))-CP224,0),MAX($P224-SUM(DV224:EM224),0))</f>
        <v>0</v>
      </c>
      <c r="EO224" s="48" t="n">
        <f aca="false">MIN(MAX((GM223*(1+GM$5/Setup!$C$36)+IF($V224=20,N($F224),0))-CQ224,0),MAX($P224-SUM(DV224:EN224),0))</f>
        <v>0</v>
      </c>
      <c r="EP224" s="48" t="n">
        <f aca="false">MIN(MAX((GN223*(1+GN$5/Setup!$C$36)+IF($V224=21,N($F224),0))-CR224,0),MAX($P224-SUM(DV224:EO224),0))</f>
        <v>0</v>
      </c>
      <c r="EQ224" s="48" t="n">
        <f aca="false">MIN(MAX((GO223*(1+GO$5/Setup!$C$36)+IF($V224=22,N($F224),0))-CS224,0),MAX($P224-SUM(DV224:EP224),0))</f>
        <v>0</v>
      </c>
      <c r="ER224" s="48" t="n">
        <f aca="false">MIN(MAX((GP223*(1+GP$5/Setup!$C$36)+IF($V224=23,N($F224),0))-CT224,0),MAX($P224-SUM(DV224:EQ224),0))</f>
        <v>0</v>
      </c>
      <c r="ES224" s="48" t="n">
        <f aca="false">MIN(MAX((GQ223*(1+GQ$5/Setup!$C$36)+IF($V224=24,N($F224),0))-CU224,0),MAX($P224-SUM(DV224:ER224),0))</f>
        <v>0</v>
      </c>
      <c r="ET224" s="48" t="n">
        <f aca="false">MIN(MAX((GR223*(1+GR$5/Setup!$C$36)+IF($V224=25,N($F224),0))-CV224,0),MAX($P224-SUM(DV224:ES224),0))</f>
        <v>0</v>
      </c>
      <c r="EU224" s="48" t="n">
        <f aca="false">MIN(MAX((GS223*(1+GS$5/Setup!$C$36)+IF($V224=26,N($F224),0))-CW224,0),MAX($P224-SUM(DV224:ET224),0))</f>
        <v>0</v>
      </c>
      <c r="EV224" s="48" t="n">
        <f aca="false">MIN(MAX((GT223*(1+GT$5/Setup!$C$36)+IF($V224=27,N($F224),0))-CX224,0),MAX($P224-SUM(DV224:EU224),0))</f>
        <v>0</v>
      </c>
      <c r="EW224" s="48" t="n">
        <f aca="false">MIN(MAX((GU223*(1+GU$5/Setup!$C$36)+IF($V224=28,N($F224),0))-CY224,0),MAX($P224-SUM(DV224:EV224),0))</f>
        <v>0</v>
      </c>
      <c r="EX224" s="48" t="n">
        <f aca="false">MIN(MAX((GV223*(1+GV$5/Setup!$C$36)+IF($V224=29,N($F224),0))-CZ224,0),MAX($P224-SUM(DV224:EW224),0))</f>
        <v>0</v>
      </c>
      <c r="EY224" s="48" t="n">
        <f aca="false">MIN(MAX((GW223*(1+GW$5/Setup!$C$36)+IF($V224=30,N($F224),0))-DA224,0),MAX($P224-SUM(DV224:EX224),0))</f>
        <v>0</v>
      </c>
      <c r="EZ224" s="48" t="n">
        <f aca="false">MIN(MAX((GX223*(1+GX$5/Setup!$C$36)+IF($V224=31,N($F224),0))-DB224,0),MAX($P224-SUM(DV224:EY224),0))</f>
        <v>0</v>
      </c>
      <c r="FA224" s="48" t="n">
        <f aca="false">MIN(MAX((GY223*(1+GY$5/Setup!$C$36)+IF($V224=32,N($F224),0))-DC224,0),MAX($P224-SUM(DV224:EZ224),0))</f>
        <v>0</v>
      </c>
      <c r="FB224" s="48" t="n">
        <f aca="false">MIN(MAX((GZ223*(1+GZ$5/Setup!$C$36)+IF($V224=33,N($F224),0))-DD224,0),MAX($P224-SUM(DV224:FA224),0))</f>
        <v>0</v>
      </c>
      <c r="FC224" s="48" t="n">
        <f aca="false">MIN(MAX((HA223*(1+HA$5/Setup!$C$36)+IF($V224=34,N($F224),0))-DE224,0),MAX($P224-SUM(DV224:FB224),0))</f>
        <v>0</v>
      </c>
      <c r="FD224" s="48" t="n">
        <f aca="false">MIN(MAX((HB223*(1+HB$5/Setup!$C$36)+IF($V224=35,N($F224),0))-DF224,0),MAX($P224-SUM(DV224:FC224),0))</f>
        <v>0</v>
      </c>
      <c r="FE224" s="48" t="n">
        <f aca="false">MIN(MAX((HC223*(1+HC$5/Setup!$C$36)+IF($V224=36,N($F224),0))-DG224,0),MAX($P224-SUM(DV224:FD224),0))</f>
        <v>0</v>
      </c>
      <c r="FF224" s="48" t="n">
        <f aca="false">MIN(MAX((HD223*(1+HD$5/Setup!$C$36)+IF($V224=37,N($F224),0))-DH224,0),MAX($P224-SUM(DV224:FE224),0))</f>
        <v>0</v>
      </c>
      <c r="FG224" s="48" t="n">
        <f aca="false">MIN(MAX((HE223*(1+HE$5/Setup!$C$36)+IF($V224=38,N($F224),0))-DI224,0),MAX($P224-SUM(DV224:FF224),0))</f>
        <v>0</v>
      </c>
      <c r="FH224" s="48" t="n">
        <f aca="false">MIN(MAX((HF223*(1+HF$5/Setup!$C$36)+IF($V224=39,N($F224),0))-DJ224,0),MAX($P224-SUM(DV224:FG224),0))</f>
        <v>0</v>
      </c>
      <c r="FI224" s="48" t="n">
        <f aca="false">MIN(MAX((HG223*(1+HG$5/Setup!$C$36)+IF($V224=40,N($F224),0))-DK224,0),MAX($P224-SUM(DV224:FH224),0))</f>
        <v>0</v>
      </c>
      <c r="FJ224" s="48" t="n">
        <f aca="false">MIN(MAX((HH223*(1+HH$5/Setup!$C$36)+IF($V224=41,N($F224),0))-DL224,0),MAX($P224-SUM(DV224:FI224),0))</f>
        <v>0</v>
      </c>
      <c r="FK224" s="48" t="n">
        <f aca="false">MIN(MAX((HI223*(1+HI$5/Setup!$C$36)+IF($V224=42,N($F224),0))-DM224,0),MAX($P224-SUM(DV224:FJ224),0))</f>
        <v>0</v>
      </c>
      <c r="FL224" s="48" t="n">
        <f aca="false">MIN(MAX((HJ223*(1+HJ$5/Setup!$C$36)+IF($V224=43,N($F224),0))-DN224,0),MAX($P224-SUM(DV224:FK224),0))</f>
        <v>0</v>
      </c>
      <c r="FM224" s="48" t="n">
        <f aca="false">MIN(MAX((HK223*(1+HK$5/Setup!$C$36)+IF($V224=44,N($F224),0))-DO224,0),MAX($P224-SUM(DV224:FL224),0))</f>
        <v>0</v>
      </c>
      <c r="FN224" s="48" t="n">
        <f aca="false">MIN(MAX((HL223*(1+HL$5/Setup!$C$36)+IF($V224=45,N($F224),0))-DP224,0),MAX($P224-SUM(DV224:FM224),0))</f>
        <v>0</v>
      </c>
      <c r="FO224" s="48" t="n">
        <f aca="false">MIN(MAX((HM223*(1+HM$5/Setup!$C$36)+IF($V224=46,N($F224),0))-DQ224,0),MAX($P224-SUM(DV224:FN224),0))</f>
        <v>0</v>
      </c>
      <c r="FP224" s="48" t="n">
        <f aca="false">MIN(MAX((HN223*(1+HN$5/Setup!$C$36)+IF($V224=47,N($F224),0))-DR224,0),MAX($P224-SUM(DV224:FO224),0))</f>
        <v>0</v>
      </c>
      <c r="FQ224" s="48" t="n">
        <f aca="false">MIN(MAX((HO223*(1+HO$5/Setup!$C$36)+IF($V224=48,N($F224),0))-DS224,0),MAX($P224-SUM(DV224:FP224),0))</f>
        <v>0</v>
      </c>
      <c r="FR224" s="48" t="n">
        <f aca="false">MIN(MAX((HP223*(1+HP$5/Setup!$C$36)+IF($V224=49,N($F224),0))-DT224,0),MAX($P224-SUM(DV224:FQ224),0))</f>
        <v>0</v>
      </c>
      <c r="FS224" s="48" t="n">
        <f aca="false">MIN(MAX((HQ223*(1+HQ$5/Setup!$C$36)+IF($V224=50,N($F224),0))-DU224,0),MAX($P224-SUM(DV224:FR224),0))</f>
        <v>0</v>
      </c>
      <c r="FT224" s="48" t="n">
        <f aca="false">IF((FT223*(1+FT$5/Setup!$C$36)+IF($V224=1,N($F224),0))-BX224-DV224&lt;0.005,0,(FT223*(1+FT$5/Setup!$C$36)+IF($V224=1,N($F224),0))-BX224-DV224)</f>
        <v>0</v>
      </c>
      <c r="FU224" s="48" t="n">
        <f aca="false">IF((FU223*(1+FU$5/Setup!$C$36)+IF($V224=2,N($F224),0))-BY224-DW224&lt;0.005,0,(FU223*(1+FU$5/Setup!$C$36)+IF($V224=2,N($F224),0))-BY224-DW224)</f>
        <v>0</v>
      </c>
      <c r="FV224" s="48" t="n">
        <f aca="false">IF((FV223*(1+FV$5/Setup!$C$36)+IF($V224=3,N($F224),0))-BZ224-DX224&lt;0.005,0,(FV223*(1+FV$5/Setup!$C$36)+IF($V224=3,N($F224),0))-BZ224-DX224)</f>
        <v>0</v>
      </c>
      <c r="FW224" s="48" t="n">
        <f aca="false">IF((FW223*(1+FW$5/Setup!$C$36)+IF($V224=4,N($F224),0))-CA224-DY224&lt;0.005,0,(FW223*(1+FW$5/Setup!$C$36)+IF($V224=4,N($F224),0))-CA224-DY224)</f>
        <v>0</v>
      </c>
      <c r="FX224" s="48" t="n">
        <f aca="false">IF((FX223*(1+FX$5/Setup!$C$36)+IF($V224=5,N($F224),0))-CB224-DZ224&lt;0.005,0,(FX223*(1+FX$5/Setup!$C$36)+IF($V224=5,N($F224),0))-CB224-DZ224)</f>
        <v>0</v>
      </c>
      <c r="FY224" s="48" t="n">
        <f aca="false">IF((FY223*(1+FY$5/Setup!$C$36)+IF($V224=6,N($F224),0))-CC224-EA224&lt;0.005,0,(FY223*(1+FY$5/Setup!$C$36)+IF($V224=6,N($F224),0))-CC224-EA224)</f>
        <v>0</v>
      </c>
      <c r="FZ224" s="48" t="n">
        <f aca="false">IF((FZ223*(1+FZ$5/Setup!$C$36)+IF($V224=7,N($F224),0))-CD224-EB224&lt;0.005,0,(FZ223*(1+FZ$5/Setup!$C$36)+IF($V224=7,N($F224),0))-CD224-EB224)</f>
        <v>0</v>
      </c>
      <c r="GA224" s="48" t="n">
        <f aca="false">IF((GA223*(1+GA$5/Setup!$C$36)+IF($V224=8,N($F224),0))-CE224-EC224&lt;0.005,0,(GA223*(1+GA$5/Setup!$C$36)+IF($V224=8,N($F224),0))-CE224-EC224)</f>
        <v>0</v>
      </c>
      <c r="GB224" s="48" t="n">
        <f aca="false">IF((GB223*(1+GB$5/Setup!$C$36)+IF($V224=9,N($F224),0))-CF224-ED224&lt;0.005,0,(GB223*(1+GB$5/Setup!$C$36)+IF($V224=9,N($F224),0))-CF224-ED224)</f>
        <v>0</v>
      </c>
      <c r="GC224" s="48" t="n">
        <f aca="false">IF((GC223*(1+GC$5/Setup!$C$36)+IF($V224=10,N($F224),0))-CG224-EE224&lt;0.005,0,(GC223*(1+GC$5/Setup!$C$36)+IF($V224=10,N($F224),0))-CG224-EE224)</f>
        <v>0</v>
      </c>
      <c r="GD224" s="48" t="n">
        <f aca="false">IF((GD223*(1+GD$5/Setup!$C$36)+IF($V224=11,N($F224),0))-CH224-EF224&lt;0.005,0,(GD223*(1+GD$5/Setup!$C$36)+IF($V224=11,N($F224),0))-CH224-EF224)</f>
        <v>0</v>
      </c>
      <c r="GE224" s="48" t="n">
        <f aca="false">IF((GE223*(1+GE$5/Setup!$C$36)+IF($V224=12,N($F224),0))-CI224-EG224&lt;0.005,0,(GE223*(1+GE$5/Setup!$C$36)+IF($V224=12,N($F224),0))-CI224-EG224)</f>
        <v>0</v>
      </c>
      <c r="GF224" s="48" t="n">
        <f aca="false">IF((GF223*(1+GF$5/Setup!$C$36)+IF($V224=13,N($F224),0))-CJ224-EH224&lt;0.005,0,(GF223*(1+GF$5/Setup!$C$36)+IF($V224=13,N($F224),0))-CJ224-EH224)</f>
        <v>0</v>
      </c>
      <c r="GG224" s="48" t="n">
        <f aca="false">IF((GG223*(1+GG$5/Setup!$C$36)+IF($V224=14,N($F224),0))-CK224-EI224&lt;0.005,0,(GG223*(1+GG$5/Setup!$C$36)+IF($V224=14,N($F224),0))-CK224-EI224)</f>
        <v>0</v>
      </c>
      <c r="GH224" s="48" t="n">
        <f aca="false">IF((GH223*(1+GH$5/Setup!$C$36)+IF($V224=15,N($F224),0))-CL224-EJ224&lt;0.005,0,(GH223*(1+GH$5/Setup!$C$36)+IF($V224=15,N($F224),0))-CL224-EJ224)</f>
        <v>0</v>
      </c>
      <c r="GI224" s="48" t="n">
        <f aca="false">IF((GI223*(1+GI$5/Setup!$C$36)+IF($V224=16,N($F224),0))-CM224-EK224&lt;0.005,0,(GI223*(1+GI$5/Setup!$C$36)+IF($V224=16,N($F224),0))-CM224-EK224)</f>
        <v>0</v>
      </c>
      <c r="GJ224" s="48" t="n">
        <f aca="false">IF((GJ223*(1+GJ$5/Setup!$C$36)+IF($V224=17,N($F224),0))-CN224-EL224&lt;0.005,0,(GJ223*(1+GJ$5/Setup!$C$36)+IF($V224=17,N($F224),0))-CN224-EL224)</f>
        <v>0</v>
      </c>
      <c r="GK224" s="48" t="n">
        <f aca="false">IF((GK223*(1+GK$5/Setup!$C$36)+IF($V224=18,N($F224),0))-CO224-EM224&lt;0.005,0,(GK223*(1+GK$5/Setup!$C$36)+IF($V224=18,N($F224),0))-CO224-EM224)</f>
        <v>0</v>
      </c>
      <c r="GL224" s="48" t="n">
        <f aca="false">IF((GL223*(1+GL$5/Setup!$C$36)+IF($V224=19,N($F224),0))-CP224-EN224&lt;0.005,0,(GL223*(1+GL$5/Setup!$C$36)+IF($V224=19,N($F224),0))-CP224-EN224)</f>
        <v>0</v>
      </c>
      <c r="GM224" s="48" t="n">
        <f aca="false">IF((GM223*(1+GM$5/Setup!$C$36)+IF($V224=20,N($F224),0))-CQ224-EO224&lt;0.005,0,(GM223*(1+GM$5/Setup!$C$36)+IF($V224=20,N($F224),0))-CQ224-EO224)</f>
        <v>0</v>
      </c>
      <c r="GN224" s="48" t="n">
        <f aca="false">IF((GN223*(1+GN$5/Setup!$C$36)+IF($V224=21,N($F224),0))-CR224-EP224&lt;0.005,0,(GN223*(1+GN$5/Setup!$C$36)+IF($V224=21,N($F224),0))-CR224-EP224)</f>
        <v>0</v>
      </c>
      <c r="GO224" s="48" t="n">
        <f aca="false">IF((GO223*(1+GO$5/Setup!$C$36)+IF($V224=22,N($F224),0))-CS224-EQ224&lt;0.005,0,(GO223*(1+GO$5/Setup!$C$36)+IF($V224=22,N($F224),0))-CS224-EQ224)</f>
        <v>0</v>
      </c>
      <c r="GP224" s="48" t="n">
        <f aca="false">IF((GP223*(1+GP$5/Setup!$C$36)+IF($V224=23,N($F224),0))-CT224-ER224&lt;0.005,0,(GP223*(1+GP$5/Setup!$C$36)+IF($V224=23,N($F224),0))-CT224-ER224)</f>
        <v>0</v>
      </c>
      <c r="GQ224" s="48" t="n">
        <f aca="false">IF((GQ223*(1+GQ$5/Setup!$C$36)+IF($V224=24,N($F224),0))-CU224-ES224&lt;0.005,0,(GQ223*(1+GQ$5/Setup!$C$36)+IF($V224=24,N($F224),0))-CU224-ES224)</f>
        <v>0</v>
      </c>
      <c r="GR224" s="48" t="n">
        <f aca="false">IF((GR223*(1+GR$5/Setup!$C$36)+IF($V224=25,N($F224),0))-CV224-ET224&lt;0.005,0,(GR223*(1+GR$5/Setup!$C$36)+IF($V224=25,N($F224),0))-CV224-ET224)</f>
        <v>0</v>
      </c>
      <c r="GS224" s="48" t="n">
        <f aca="false">IF((GS223*(1+GS$5/Setup!$C$36)+IF($V224=26,N($F224),0))-CW224-EU224&lt;0.005,0,(GS223*(1+GS$5/Setup!$C$36)+IF($V224=26,N($F224),0))-CW224-EU224)</f>
        <v>0</v>
      </c>
      <c r="GT224" s="48" t="n">
        <f aca="false">IF((GT223*(1+GT$5/Setup!$C$36)+IF($V224=27,N($F224),0))-CX224-EV224&lt;0.005,0,(GT223*(1+GT$5/Setup!$C$36)+IF($V224=27,N($F224),0))-CX224-EV224)</f>
        <v>0</v>
      </c>
      <c r="GU224" s="48" t="n">
        <f aca="false">IF((GU223*(1+GU$5/Setup!$C$36)+IF($V224=28,N($F224),0))-CY224-EW224&lt;0.005,0,(GU223*(1+GU$5/Setup!$C$36)+IF($V224=28,N($F224),0))-CY224-EW224)</f>
        <v>0</v>
      </c>
      <c r="GV224" s="48" t="n">
        <f aca="false">IF((GV223*(1+GV$5/Setup!$C$36)+IF($V224=29,N($F224),0))-CZ224-EX224&lt;0.005,0,(GV223*(1+GV$5/Setup!$C$36)+IF($V224=29,N($F224),0))-CZ224-EX224)</f>
        <v>0</v>
      </c>
      <c r="GW224" s="48" t="n">
        <f aca="false">IF((GW223*(1+GW$5/Setup!$C$36)+IF($V224=30,N($F224),0))-DA224-EY224&lt;0.005,0,(GW223*(1+GW$5/Setup!$C$36)+IF($V224=30,N($F224),0))-DA224-EY224)</f>
        <v>0</v>
      </c>
      <c r="GX224" s="48" t="n">
        <f aca="false">IF((GX223*(1+GX$5/Setup!$C$36)+IF($V224=31,N($F224),0))-DB224-EZ224&lt;0.005,0,(GX223*(1+GX$5/Setup!$C$36)+IF($V224=31,N($F224),0))-DB224-EZ224)</f>
        <v>0</v>
      </c>
      <c r="GY224" s="48" t="n">
        <f aca="false">IF((GY223*(1+GY$5/Setup!$C$36)+IF($V224=32,N($F224),0))-DC224-FA224&lt;0.005,0,(GY223*(1+GY$5/Setup!$C$36)+IF($V224=32,N($F224),0))-DC224-FA224)</f>
        <v>0</v>
      </c>
      <c r="GZ224" s="48" t="n">
        <f aca="false">IF((GZ223*(1+GZ$5/Setup!$C$36)+IF($V224=33,N($F224),0))-DD224-FB224&lt;0.005,0,(GZ223*(1+GZ$5/Setup!$C$36)+IF($V224=33,N($F224),0))-DD224-FB224)</f>
        <v>0</v>
      </c>
      <c r="HA224" s="48" t="n">
        <f aca="false">IF((HA223*(1+HA$5/Setup!$C$36)+IF($V224=34,N($F224),0))-DE224-FC224&lt;0.005,0,(HA223*(1+HA$5/Setup!$C$36)+IF($V224=34,N($F224),0))-DE224-FC224)</f>
        <v>0</v>
      </c>
      <c r="HB224" s="48" t="n">
        <f aca="false">IF((HB223*(1+HB$5/Setup!$C$36)+IF($V224=35,N($F224),0))-DF224-FD224&lt;0.005,0,(HB223*(1+HB$5/Setup!$C$36)+IF($V224=35,N($F224),0))-DF224-FD224)</f>
        <v>0</v>
      </c>
      <c r="HC224" s="48" t="n">
        <f aca="false">IF((HC223*(1+HC$5/Setup!$C$36)+IF($V224=36,N($F224),0))-DG224-FE224&lt;0.005,0,(HC223*(1+HC$5/Setup!$C$36)+IF($V224=36,N($F224),0))-DG224-FE224)</f>
        <v>0</v>
      </c>
      <c r="HD224" s="48" t="n">
        <f aca="false">IF((HD223*(1+HD$5/Setup!$C$36)+IF($V224=37,N($F224),0))-DH224-FF224&lt;0.005,0,(HD223*(1+HD$5/Setup!$C$36)+IF($V224=37,N($F224),0))-DH224-FF224)</f>
        <v>0</v>
      </c>
      <c r="HE224" s="48" t="n">
        <f aca="false">IF((HE223*(1+HE$5/Setup!$C$36)+IF($V224=38,N($F224),0))-DI224-FG224&lt;0.005,0,(HE223*(1+HE$5/Setup!$C$36)+IF($V224=38,N($F224),0))-DI224-FG224)</f>
        <v>0</v>
      </c>
      <c r="HF224" s="48" t="n">
        <f aca="false">IF((HF223*(1+HF$5/Setup!$C$36)+IF($V224=39,N($F224),0))-DJ224-FH224&lt;0.005,0,(HF223*(1+HF$5/Setup!$C$36)+IF($V224=39,N($F224),0))-DJ224-FH224)</f>
        <v>0</v>
      </c>
      <c r="HG224" s="48" t="n">
        <f aca="false">IF((HG223*(1+HG$5/Setup!$C$36)+IF($V224=40,N($F224),0))-DK224-FI224&lt;0.005,0,(HG223*(1+HG$5/Setup!$C$36)+IF($V224=40,N($F224),0))-DK224-FI224)</f>
        <v>0</v>
      </c>
      <c r="HH224" s="48" t="n">
        <f aca="false">IF((HH223*(1+HH$5/Setup!$C$36)+IF($V224=41,N($F224),0))-DL224-FJ224&lt;0.005,0,(HH223*(1+HH$5/Setup!$C$36)+IF($V224=41,N($F224),0))-DL224-FJ224)</f>
        <v>0</v>
      </c>
      <c r="HI224" s="48" t="n">
        <f aca="false">IF((HI223*(1+HI$5/Setup!$C$36)+IF($V224=42,N($F224),0))-DM224-FK224&lt;0.005,0,(HI223*(1+HI$5/Setup!$C$36)+IF($V224=42,N($F224),0))-DM224-FK224)</f>
        <v>0</v>
      </c>
      <c r="HJ224" s="48" t="n">
        <f aca="false">IF((HJ223*(1+HJ$5/Setup!$C$36)+IF($V224=43,N($F224),0))-DN224-FL224&lt;0.005,0,(HJ223*(1+HJ$5/Setup!$C$36)+IF($V224=43,N($F224),0))-DN224-FL224)</f>
        <v>0</v>
      </c>
      <c r="HK224" s="48" t="n">
        <f aca="false">IF((HK223*(1+HK$5/Setup!$C$36)+IF($V224=44,N($F224),0))-DO224-FM224&lt;0.005,0,(HK223*(1+HK$5/Setup!$C$36)+IF($V224=44,N($F224),0))-DO224-FM224)</f>
        <v>0</v>
      </c>
      <c r="HL224" s="48" t="n">
        <f aca="false">IF((HL223*(1+HL$5/Setup!$C$36)+IF($V224=45,N($F224),0))-DP224-FN224&lt;0.005,0,(HL223*(1+HL$5/Setup!$C$36)+IF($V224=45,N($F224),0))-DP224-FN224)</f>
        <v>0</v>
      </c>
      <c r="HM224" s="48" t="n">
        <f aca="false">IF((HM223*(1+HM$5/Setup!$C$36)+IF($V224=46,N($F224),0))-DQ224-FO224&lt;0.005,0,(HM223*(1+HM$5/Setup!$C$36)+IF($V224=46,N($F224),0))-DQ224-FO224)</f>
        <v>0</v>
      </c>
      <c r="HN224" s="48" t="n">
        <f aca="false">IF((HN223*(1+HN$5/Setup!$C$36)+IF($V224=47,N($F224),0))-DR224-FP224&lt;0.005,0,(HN223*(1+HN$5/Setup!$C$36)+IF($V224=47,N($F224),0))-DR224-FP224)</f>
        <v>0</v>
      </c>
      <c r="HO224" s="48" t="n">
        <f aca="false">IF((HO223*(1+HO$5/Setup!$C$36)+IF($V224=48,N($F224),0))-DS224-FQ224&lt;0.005,0,(HO223*(1+HO$5/Setup!$C$36)+IF($V224=48,N($F224),0))-DS224-FQ224)</f>
        <v>0</v>
      </c>
      <c r="HP224" s="48" t="n">
        <f aca="false">IF((HP223*(1+HP$5/Setup!$C$36)+IF($V224=49,N($F224),0))-DT224-FR224&lt;0.005,0,(HP223*(1+HP$5/Setup!$C$36)+IF($V224=49,N($F224),0))-DT224-FR224)</f>
        <v>0</v>
      </c>
      <c r="HQ224" s="48" t="n">
        <f aca="false">IF((HQ223*(1+HQ$5/Setup!$C$36)+IF($V224=50,N($F224),0))-DU224-FS224&lt;0.005,0,(HQ223*(1+HQ$5/Setup!$C$36)+IF($V224=50,N($F224),0))-DU224-FS224)</f>
        <v>0</v>
      </c>
    </row>
    <row r="225" customFormat="false" ht="15" hidden="false" customHeight="false" outlineLevel="0" collapsed="false">
      <c r="A225" s="44" t="n">
        <v>217</v>
      </c>
      <c r="B225" s="45" t="n">
        <f aca="false">IF(Setup!$C$7="Every month",EDATE(Setup!$C$8,($A225-1)),IF(Setup!$C$7="Twice a month",DATE(YEAR(Setup!$C$8),MONTH(Setup!$C$8)+INT((($A225-1)+Setup!$C$41)/2),MIN(IF(MOD(($A225-1)+Setup!$C$41,2)=0,Setup!$C$39,Setup!$C$40),DAY(EOMONTH(DATE(YEAR(Setup!$C$8),MONTH(Setup!$C$8)+INT((($A225-1)+Setup!$C$41)/2),1),0)))),Setup!$C$8+($A225-1)*IF(Setup!$C$7="Every week",7,14)))</f>
        <v>49349</v>
      </c>
      <c r="C225" s="45" t="n">
        <f aca="false">IF(Setup!$C$7="Every month",EDATE(Setup!$C$8,$A225),IF(Setup!$C$7="Twice a month",DATE(YEAR(Setup!$C$8),MONTH(Setup!$C$8)+INT(($A225+Setup!$C$41)/2),MIN(IF(MOD($A225+Setup!$C$41,2)=0,Setup!$C$39,Setup!$C$40),DAY(EOMONTH(DATE(YEAR(Setup!$C$8),MONTH(Setup!$C$8)+INT(($A225+Setup!$C$41)/2),1),0)))),Setup!$C$8+$A225*IF(Setup!$C$7="Every week",7,14)))</f>
        <v>49363</v>
      </c>
      <c r="D225" s="46"/>
      <c r="E225" s="47"/>
      <c r="F225" s="47"/>
      <c r="G225" s="47"/>
      <c r="H225" s="47"/>
      <c r="I225" s="48" t="n">
        <f aca="false">N(Setup!$C$11)+N(E225)</f>
        <v>100</v>
      </c>
      <c r="J225" s="48" t="n">
        <f aca="false">MIN(Setup!$C$37,MAX(I225,0))</f>
        <v>9.23076923076923</v>
      </c>
      <c r="K225" s="48" t="n">
        <f aca="false">MIN(MAX(N(Setup!$C$14)-L224,0),MAX(I225-J225,0))</f>
        <v>0</v>
      </c>
      <c r="L225" s="48" t="n">
        <f aca="false">L224+K225-N(G225)</f>
        <v>500</v>
      </c>
      <c r="M225" s="48" t="n">
        <f aca="false">M224+J225-N(H225)</f>
        <v>2003.07692307693</v>
      </c>
      <c r="N225" s="48" t="n">
        <f aca="false">SUM(BX225:DU225)</f>
        <v>0</v>
      </c>
      <c r="O225" s="48" t="n">
        <f aca="false">SUM(Z225:BW225)-N225</f>
        <v>65</v>
      </c>
      <c r="P225" s="48" t="n">
        <f aca="false">MAX(I225-J225-K225,0)+O225</f>
        <v>155.769230769231</v>
      </c>
      <c r="Q225" s="48" t="n">
        <f aca="false">SUM(DV225:FS225)</f>
        <v>0</v>
      </c>
      <c r="R225" s="49" t="n">
        <f aca="false">N225+J225+K225+Q225</f>
        <v>9.23076923076923</v>
      </c>
      <c r="S225" s="48" t="n">
        <f aca="false">T225-T224-N(F225)+N225+Q225</f>
        <v>0</v>
      </c>
      <c r="T225" s="49" t="n">
        <f aca="false">SUM(FT225:HQ225)</f>
        <v>0</v>
      </c>
      <c r="U225" s="44" t="str">
        <f aca="false">IF(T224&lt;0.005,"",INDEX(Helpers!$C$2:$C$51,IF(_xlfn.MINIFS($DV$6:$FS$6,DV225:FS225,"&gt;0.005")=0,V225,_xlfn.MINIFS($DV$6:$FS$6,DV225:FS225,"&gt;0.005"))))</f>
        <v/>
      </c>
      <c r="V225" s="44" t="n">
        <f aca="false">IF(_xlfn.MINIFS($FT$6:$HQ$6,FT224:HQ224,"&gt;0.005")=0,1,_xlfn.MINIFS($FT$6:$HQ$6,FT224:HQ224,"&gt;0.005"))</f>
        <v>1</v>
      </c>
      <c r="W225" s="44" t="n">
        <f aca="false">IF(AND(D225&lt;&gt;"Paid",T224&gt;0.005),1,0)</f>
        <v>0</v>
      </c>
      <c r="X225" s="48" t="n">
        <f aca="false">SUMPRODUCT(((Helpers!$G$2:$G$51*(1+(Helpers!$D$2:$D$51+0.000000001)/12)^(($B225-Setup!$C$8)/(365.25/12))-Helpers!$E$2:$E$51*((1+(Helpers!$D$2:$D$51+0.000000001)/12)^(($B225-Setup!$C$8)/(365.25/12))-1)/((Helpers!$D$2:$D$51+0.000000001)/12))&gt;0)*(Helpers!$G$2:$G$51*(1+(Helpers!$D$2:$D$51+0.000000001)/12)^(($B225-Setup!$C$8)/(365.25/12))-Helpers!$E$2:$E$51*((1+(Helpers!$D$2:$D$51+0.000000001)/12)^(($B225-Setup!$C$8)/(365.25/12))-1)/((Helpers!$D$2:$D$51+0.000000001)/12)))</f>
        <v>0</v>
      </c>
      <c r="Y225" s="48"/>
      <c r="Z225" s="48" t="n">
        <f aca="false">IF(OR(N(Z$5)=0,Z$6=""),0,Z$5*((DATE(YEAR($B225),MONTH($B225),MIN(Z$6,DAY(EOMONTH($B225,0))))&gt;=$B225)*(DATE(YEAR($B225),MONTH($B225),MIN(Z$6,DAY(EOMONTH($B225,0))))&lt;$C225)+(DATE(YEAR($B225),MONTH($B225)+1,MIN(Z$6,DAY(EOMONTH($B225,1))))&gt;=$B225)*(DATE(YEAR($B225),MONTH($B225)+1,MIN(Z$6,DAY(EOMONTH($B225,1))))&lt;$C225)))</f>
        <v>25</v>
      </c>
      <c r="AA225" s="48" t="n">
        <f aca="false">IF(OR(N(AA$5)=0,AA$6=""),0,AA$5*((DATE(YEAR($B225),MONTH($B225),MIN(AA$6,DAY(EOMONTH($B225,0))))&gt;=$B225)*(DATE(YEAR($B225),MONTH($B225),MIN(AA$6,DAY(EOMONTH($B225,0))))&lt;$C225)+(DATE(YEAR($B225),MONTH($B225)+1,MIN(AA$6,DAY(EOMONTH($B225,1))))&gt;=$B225)*(DATE(YEAR($B225),MONTH($B225)+1,MIN(AA$6,DAY(EOMONTH($B225,1))))&lt;$C225)))</f>
        <v>40</v>
      </c>
      <c r="AB225" s="48" t="n">
        <f aca="false">IF(OR(N(AB$5)=0,AB$6=""),0,AB$5*((DATE(YEAR($B225),MONTH($B225),MIN(AB$6,DAY(EOMONTH($B225,0))))&gt;=$B225)*(DATE(YEAR($B225),MONTH($B225),MIN(AB$6,DAY(EOMONTH($B225,0))))&lt;$C225)+(DATE(YEAR($B225),MONTH($B225)+1,MIN(AB$6,DAY(EOMONTH($B225,1))))&gt;=$B225)*(DATE(YEAR($B225),MONTH($B225)+1,MIN(AB$6,DAY(EOMONTH($B225,1))))&lt;$C225)))</f>
        <v>0</v>
      </c>
      <c r="AC225" s="48" t="n">
        <f aca="false">IF(OR(N(AC$5)=0,AC$6=""),0,AC$5*((DATE(YEAR($B225),MONTH($B225),MIN(AC$6,DAY(EOMONTH($B225,0))))&gt;=$B225)*(DATE(YEAR($B225),MONTH($B225),MIN(AC$6,DAY(EOMONTH($B225,0))))&lt;$C225)+(DATE(YEAR($B225),MONTH($B225)+1,MIN(AC$6,DAY(EOMONTH($B225,1))))&gt;=$B225)*(DATE(YEAR($B225),MONTH($B225)+1,MIN(AC$6,DAY(EOMONTH($B225,1))))&lt;$C225)))</f>
        <v>0</v>
      </c>
      <c r="AD225" s="48" t="n">
        <f aca="false">IF(OR(N(AD$5)=0,AD$6=""),0,AD$5*((DATE(YEAR($B225),MONTH($B225),MIN(AD$6,DAY(EOMONTH($B225,0))))&gt;=$B225)*(DATE(YEAR($B225),MONTH($B225),MIN(AD$6,DAY(EOMONTH($B225,0))))&lt;$C225)+(DATE(YEAR($B225),MONTH($B225)+1,MIN(AD$6,DAY(EOMONTH($B225,1))))&gt;=$B225)*(DATE(YEAR($B225),MONTH($B225)+1,MIN(AD$6,DAY(EOMONTH($B225,1))))&lt;$C225)))</f>
        <v>0</v>
      </c>
      <c r="AE225" s="48" t="n">
        <f aca="false">IF(OR(N(AE$5)=0,AE$6=""),0,AE$5*((DATE(YEAR($B225),MONTH($B225),MIN(AE$6,DAY(EOMONTH($B225,0))))&gt;=$B225)*(DATE(YEAR($B225),MONTH($B225),MIN(AE$6,DAY(EOMONTH($B225,0))))&lt;$C225)+(DATE(YEAR($B225),MONTH($B225)+1,MIN(AE$6,DAY(EOMONTH($B225,1))))&gt;=$B225)*(DATE(YEAR($B225),MONTH($B225)+1,MIN(AE$6,DAY(EOMONTH($B225,1))))&lt;$C225)))</f>
        <v>0</v>
      </c>
      <c r="AF225" s="48" t="n">
        <f aca="false">IF(OR(N(AF$5)=0,AF$6=""),0,AF$5*((DATE(YEAR($B225),MONTH($B225),MIN(AF$6,DAY(EOMONTH($B225,0))))&gt;=$B225)*(DATE(YEAR($B225),MONTH($B225),MIN(AF$6,DAY(EOMONTH($B225,0))))&lt;$C225)+(DATE(YEAR($B225),MONTH($B225)+1,MIN(AF$6,DAY(EOMONTH($B225,1))))&gt;=$B225)*(DATE(YEAR($B225),MONTH($B225)+1,MIN(AF$6,DAY(EOMONTH($B225,1))))&lt;$C225)))</f>
        <v>0</v>
      </c>
      <c r="AG225" s="48" t="n">
        <f aca="false">IF(OR(N(AG$5)=0,AG$6=""),0,AG$5*((DATE(YEAR($B225),MONTH($B225),MIN(AG$6,DAY(EOMONTH($B225,0))))&gt;=$B225)*(DATE(YEAR($B225),MONTH($B225),MIN(AG$6,DAY(EOMONTH($B225,0))))&lt;$C225)+(DATE(YEAR($B225),MONTH($B225)+1,MIN(AG$6,DAY(EOMONTH($B225,1))))&gt;=$B225)*(DATE(YEAR($B225),MONTH($B225)+1,MIN(AG$6,DAY(EOMONTH($B225,1))))&lt;$C225)))</f>
        <v>0</v>
      </c>
      <c r="AH225" s="48" t="n">
        <f aca="false">IF(OR(N(AH$5)=0,AH$6=""),0,AH$5*((DATE(YEAR($B225),MONTH($B225),MIN(AH$6,DAY(EOMONTH($B225,0))))&gt;=$B225)*(DATE(YEAR($B225),MONTH($B225),MIN(AH$6,DAY(EOMONTH($B225,0))))&lt;$C225)+(DATE(YEAR($B225),MONTH($B225)+1,MIN(AH$6,DAY(EOMONTH($B225,1))))&gt;=$B225)*(DATE(YEAR($B225),MONTH($B225)+1,MIN(AH$6,DAY(EOMONTH($B225,1))))&lt;$C225)))</f>
        <v>0</v>
      </c>
      <c r="AI225" s="48" t="n">
        <f aca="false">IF(OR(N(AI$5)=0,AI$6=""),0,AI$5*((DATE(YEAR($B225),MONTH($B225),MIN(AI$6,DAY(EOMONTH($B225,0))))&gt;=$B225)*(DATE(YEAR($B225),MONTH($B225),MIN(AI$6,DAY(EOMONTH($B225,0))))&lt;$C225)+(DATE(YEAR($B225),MONTH($B225)+1,MIN(AI$6,DAY(EOMONTH($B225,1))))&gt;=$B225)*(DATE(YEAR($B225),MONTH($B225)+1,MIN(AI$6,DAY(EOMONTH($B225,1))))&lt;$C225)))</f>
        <v>0</v>
      </c>
      <c r="AJ225" s="48" t="n">
        <f aca="false">IF(OR(N(AJ$5)=0,AJ$6=""),0,AJ$5*((DATE(YEAR($B225),MONTH($B225),MIN(AJ$6,DAY(EOMONTH($B225,0))))&gt;=$B225)*(DATE(YEAR($B225),MONTH($B225),MIN(AJ$6,DAY(EOMONTH($B225,0))))&lt;$C225)+(DATE(YEAR($B225),MONTH($B225)+1,MIN(AJ$6,DAY(EOMONTH($B225,1))))&gt;=$B225)*(DATE(YEAR($B225),MONTH($B225)+1,MIN(AJ$6,DAY(EOMONTH($B225,1))))&lt;$C225)))</f>
        <v>0</v>
      </c>
      <c r="AK225" s="48" t="n">
        <f aca="false">IF(OR(N(AK$5)=0,AK$6=""),0,AK$5*((DATE(YEAR($B225),MONTH($B225),MIN(AK$6,DAY(EOMONTH($B225,0))))&gt;=$B225)*(DATE(YEAR($B225),MONTH($B225),MIN(AK$6,DAY(EOMONTH($B225,0))))&lt;$C225)+(DATE(YEAR($B225),MONTH($B225)+1,MIN(AK$6,DAY(EOMONTH($B225,1))))&gt;=$B225)*(DATE(YEAR($B225),MONTH($B225)+1,MIN(AK$6,DAY(EOMONTH($B225,1))))&lt;$C225)))</f>
        <v>0</v>
      </c>
      <c r="AL225" s="48" t="n">
        <f aca="false">IF(OR(N(AL$5)=0,AL$6=""),0,AL$5*((DATE(YEAR($B225),MONTH($B225),MIN(AL$6,DAY(EOMONTH($B225,0))))&gt;=$B225)*(DATE(YEAR($B225),MONTH($B225),MIN(AL$6,DAY(EOMONTH($B225,0))))&lt;$C225)+(DATE(YEAR($B225),MONTH($B225)+1,MIN(AL$6,DAY(EOMONTH($B225,1))))&gt;=$B225)*(DATE(YEAR($B225),MONTH($B225)+1,MIN(AL$6,DAY(EOMONTH($B225,1))))&lt;$C225)))</f>
        <v>0</v>
      </c>
      <c r="AM225" s="48" t="n">
        <f aca="false">IF(OR(N(AM$5)=0,AM$6=""),0,AM$5*((DATE(YEAR($B225),MONTH($B225),MIN(AM$6,DAY(EOMONTH($B225,0))))&gt;=$B225)*(DATE(YEAR($B225),MONTH($B225),MIN(AM$6,DAY(EOMONTH($B225,0))))&lt;$C225)+(DATE(YEAR($B225),MONTH($B225)+1,MIN(AM$6,DAY(EOMONTH($B225,1))))&gt;=$B225)*(DATE(YEAR($B225),MONTH($B225)+1,MIN(AM$6,DAY(EOMONTH($B225,1))))&lt;$C225)))</f>
        <v>0</v>
      </c>
      <c r="AN225" s="48" t="n">
        <f aca="false">IF(OR(N(AN$5)=0,AN$6=""),0,AN$5*((DATE(YEAR($B225),MONTH($B225),MIN(AN$6,DAY(EOMONTH($B225,0))))&gt;=$B225)*(DATE(YEAR($B225),MONTH($B225),MIN(AN$6,DAY(EOMONTH($B225,0))))&lt;$C225)+(DATE(YEAR($B225),MONTH($B225)+1,MIN(AN$6,DAY(EOMONTH($B225,1))))&gt;=$B225)*(DATE(YEAR($B225),MONTH($B225)+1,MIN(AN$6,DAY(EOMONTH($B225,1))))&lt;$C225)))</f>
        <v>0</v>
      </c>
      <c r="AO225" s="48" t="n">
        <f aca="false">IF(OR(N(AO$5)=0,AO$6=""),0,AO$5*((DATE(YEAR($B225),MONTH($B225),MIN(AO$6,DAY(EOMONTH($B225,0))))&gt;=$B225)*(DATE(YEAR($B225),MONTH($B225),MIN(AO$6,DAY(EOMONTH($B225,0))))&lt;$C225)+(DATE(YEAR($B225),MONTH($B225)+1,MIN(AO$6,DAY(EOMONTH($B225,1))))&gt;=$B225)*(DATE(YEAR($B225),MONTH($B225)+1,MIN(AO$6,DAY(EOMONTH($B225,1))))&lt;$C225)))</f>
        <v>0</v>
      </c>
      <c r="AP225" s="48" t="n">
        <f aca="false">IF(OR(N(AP$5)=0,AP$6=""),0,AP$5*((DATE(YEAR($B225),MONTH($B225),MIN(AP$6,DAY(EOMONTH($B225,0))))&gt;=$B225)*(DATE(YEAR($B225),MONTH($B225),MIN(AP$6,DAY(EOMONTH($B225,0))))&lt;$C225)+(DATE(YEAR($B225),MONTH($B225)+1,MIN(AP$6,DAY(EOMONTH($B225,1))))&gt;=$B225)*(DATE(YEAR($B225),MONTH($B225)+1,MIN(AP$6,DAY(EOMONTH($B225,1))))&lt;$C225)))</f>
        <v>0</v>
      </c>
      <c r="AQ225" s="48" t="n">
        <f aca="false">IF(OR(N(AQ$5)=0,AQ$6=""),0,AQ$5*((DATE(YEAR($B225),MONTH($B225),MIN(AQ$6,DAY(EOMONTH($B225,0))))&gt;=$B225)*(DATE(YEAR($B225),MONTH($B225),MIN(AQ$6,DAY(EOMONTH($B225,0))))&lt;$C225)+(DATE(YEAR($B225),MONTH($B225)+1,MIN(AQ$6,DAY(EOMONTH($B225,1))))&gt;=$B225)*(DATE(YEAR($B225),MONTH($B225)+1,MIN(AQ$6,DAY(EOMONTH($B225,1))))&lt;$C225)))</f>
        <v>0</v>
      </c>
      <c r="AR225" s="48" t="n">
        <f aca="false">IF(OR(N(AR$5)=0,AR$6=""),0,AR$5*((DATE(YEAR($B225),MONTH($B225),MIN(AR$6,DAY(EOMONTH($B225,0))))&gt;=$B225)*(DATE(YEAR($B225),MONTH($B225),MIN(AR$6,DAY(EOMONTH($B225,0))))&lt;$C225)+(DATE(YEAR($B225),MONTH($B225)+1,MIN(AR$6,DAY(EOMONTH($B225,1))))&gt;=$B225)*(DATE(YEAR($B225),MONTH($B225)+1,MIN(AR$6,DAY(EOMONTH($B225,1))))&lt;$C225)))</f>
        <v>0</v>
      </c>
      <c r="AS225" s="48" t="n">
        <f aca="false">IF(OR(N(AS$5)=0,AS$6=""),0,AS$5*((DATE(YEAR($B225),MONTH($B225),MIN(AS$6,DAY(EOMONTH($B225,0))))&gt;=$B225)*(DATE(YEAR($B225),MONTH($B225),MIN(AS$6,DAY(EOMONTH($B225,0))))&lt;$C225)+(DATE(YEAR($B225),MONTH($B225)+1,MIN(AS$6,DAY(EOMONTH($B225,1))))&gt;=$B225)*(DATE(YEAR($B225),MONTH($B225)+1,MIN(AS$6,DAY(EOMONTH($B225,1))))&lt;$C225)))</f>
        <v>0</v>
      </c>
      <c r="AT225" s="48" t="n">
        <f aca="false">IF(OR(N(AT$5)=0,AT$6=""),0,AT$5*((DATE(YEAR($B225),MONTH($B225),MIN(AT$6,DAY(EOMONTH($B225,0))))&gt;=$B225)*(DATE(YEAR($B225),MONTH($B225),MIN(AT$6,DAY(EOMONTH($B225,0))))&lt;$C225)+(DATE(YEAR($B225),MONTH($B225)+1,MIN(AT$6,DAY(EOMONTH($B225,1))))&gt;=$B225)*(DATE(YEAR($B225),MONTH($B225)+1,MIN(AT$6,DAY(EOMONTH($B225,1))))&lt;$C225)))</f>
        <v>0</v>
      </c>
      <c r="AU225" s="48" t="n">
        <f aca="false">IF(OR(N(AU$5)=0,AU$6=""),0,AU$5*((DATE(YEAR($B225),MONTH($B225),MIN(AU$6,DAY(EOMONTH($B225,0))))&gt;=$B225)*(DATE(YEAR($B225),MONTH($B225),MIN(AU$6,DAY(EOMONTH($B225,0))))&lt;$C225)+(DATE(YEAR($B225),MONTH($B225)+1,MIN(AU$6,DAY(EOMONTH($B225,1))))&gt;=$B225)*(DATE(YEAR($B225),MONTH($B225)+1,MIN(AU$6,DAY(EOMONTH($B225,1))))&lt;$C225)))</f>
        <v>0</v>
      </c>
      <c r="AV225" s="48" t="n">
        <f aca="false">IF(OR(N(AV$5)=0,AV$6=""),0,AV$5*((DATE(YEAR($B225),MONTH($B225),MIN(AV$6,DAY(EOMONTH($B225,0))))&gt;=$B225)*(DATE(YEAR($B225),MONTH($B225),MIN(AV$6,DAY(EOMONTH($B225,0))))&lt;$C225)+(DATE(YEAR($B225),MONTH($B225)+1,MIN(AV$6,DAY(EOMONTH($B225,1))))&gt;=$B225)*(DATE(YEAR($B225),MONTH($B225)+1,MIN(AV$6,DAY(EOMONTH($B225,1))))&lt;$C225)))</f>
        <v>0</v>
      </c>
      <c r="AW225" s="48" t="n">
        <f aca="false">IF(OR(N(AW$5)=0,AW$6=""),0,AW$5*((DATE(YEAR($B225),MONTH($B225),MIN(AW$6,DAY(EOMONTH($B225,0))))&gt;=$B225)*(DATE(YEAR($B225),MONTH($B225),MIN(AW$6,DAY(EOMONTH($B225,0))))&lt;$C225)+(DATE(YEAR($B225),MONTH($B225)+1,MIN(AW$6,DAY(EOMONTH($B225,1))))&gt;=$B225)*(DATE(YEAR($B225),MONTH($B225)+1,MIN(AW$6,DAY(EOMONTH($B225,1))))&lt;$C225)))</f>
        <v>0</v>
      </c>
      <c r="AX225" s="48" t="n">
        <f aca="false">IF(OR(N(AX$5)=0,AX$6=""),0,AX$5*((DATE(YEAR($B225),MONTH($B225),MIN(AX$6,DAY(EOMONTH($B225,0))))&gt;=$B225)*(DATE(YEAR($B225),MONTH($B225),MIN(AX$6,DAY(EOMONTH($B225,0))))&lt;$C225)+(DATE(YEAR($B225),MONTH($B225)+1,MIN(AX$6,DAY(EOMONTH($B225,1))))&gt;=$B225)*(DATE(YEAR($B225),MONTH($B225)+1,MIN(AX$6,DAY(EOMONTH($B225,1))))&lt;$C225)))</f>
        <v>0</v>
      </c>
      <c r="AY225" s="48" t="n">
        <f aca="false">IF(OR(N(AY$5)=0,AY$6=""),0,AY$5*((DATE(YEAR($B225),MONTH($B225),MIN(AY$6,DAY(EOMONTH($B225,0))))&gt;=$B225)*(DATE(YEAR($B225),MONTH($B225),MIN(AY$6,DAY(EOMONTH($B225,0))))&lt;$C225)+(DATE(YEAR($B225),MONTH($B225)+1,MIN(AY$6,DAY(EOMONTH($B225,1))))&gt;=$B225)*(DATE(YEAR($B225),MONTH($B225)+1,MIN(AY$6,DAY(EOMONTH($B225,1))))&lt;$C225)))</f>
        <v>0</v>
      </c>
      <c r="AZ225" s="48" t="n">
        <f aca="false">IF(OR(N(AZ$5)=0,AZ$6=""),0,AZ$5*((DATE(YEAR($B225),MONTH($B225),MIN(AZ$6,DAY(EOMONTH($B225,0))))&gt;=$B225)*(DATE(YEAR($B225),MONTH($B225),MIN(AZ$6,DAY(EOMONTH($B225,0))))&lt;$C225)+(DATE(YEAR($B225),MONTH($B225)+1,MIN(AZ$6,DAY(EOMONTH($B225,1))))&gt;=$B225)*(DATE(YEAR($B225),MONTH($B225)+1,MIN(AZ$6,DAY(EOMONTH($B225,1))))&lt;$C225)))</f>
        <v>0</v>
      </c>
      <c r="BA225" s="48" t="n">
        <f aca="false">IF(OR(N(BA$5)=0,BA$6=""),0,BA$5*((DATE(YEAR($B225),MONTH($B225),MIN(BA$6,DAY(EOMONTH($B225,0))))&gt;=$B225)*(DATE(YEAR($B225),MONTH($B225),MIN(BA$6,DAY(EOMONTH($B225,0))))&lt;$C225)+(DATE(YEAR($B225),MONTH($B225)+1,MIN(BA$6,DAY(EOMONTH($B225,1))))&gt;=$B225)*(DATE(YEAR($B225),MONTH($B225)+1,MIN(BA$6,DAY(EOMONTH($B225,1))))&lt;$C225)))</f>
        <v>0</v>
      </c>
      <c r="BB225" s="48" t="n">
        <f aca="false">IF(OR(N(BB$5)=0,BB$6=""),0,BB$5*((DATE(YEAR($B225),MONTH($B225),MIN(BB$6,DAY(EOMONTH($B225,0))))&gt;=$B225)*(DATE(YEAR($B225),MONTH($B225),MIN(BB$6,DAY(EOMONTH($B225,0))))&lt;$C225)+(DATE(YEAR($B225),MONTH($B225)+1,MIN(BB$6,DAY(EOMONTH($B225,1))))&gt;=$B225)*(DATE(YEAR($B225),MONTH($B225)+1,MIN(BB$6,DAY(EOMONTH($B225,1))))&lt;$C225)))</f>
        <v>0</v>
      </c>
      <c r="BC225" s="48" t="n">
        <f aca="false">IF(OR(N(BC$5)=0,BC$6=""),0,BC$5*((DATE(YEAR($B225),MONTH($B225),MIN(BC$6,DAY(EOMONTH($B225,0))))&gt;=$B225)*(DATE(YEAR($B225),MONTH($B225),MIN(BC$6,DAY(EOMONTH($B225,0))))&lt;$C225)+(DATE(YEAR($B225),MONTH($B225)+1,MIN(BC$6,DAY(EOMONTH($B225,1))))&gt;=$B225)*(DATE(YEAR($B225),MONTH($B225)+1,MIN(BC$6,DAY(EOMONTH($B225,1))))&lt;$C225)))</f>
        <v>0</v>
      </c>
      <c r="BD225" s="48" t="n">
        <f aca="false">IF(OR(N(BD$5)=0,BD$6=""),0,BD$5*((DATE(YEAR($B225),MONTH($B225),MIN(BD$6,DAY(EOMONTH($B225,0))))&gt;=$B225)*(DATE(YEAR($B225),MONTH($B225),MIN(BD$6,DAY(EOMONTH($B225,0))))&lt;$C225)+(DATE(YEAR($B225),MONTH($B225)+1,MIN(BD$6,DAY(EOMONTH($B225,1))))&gt;=$B225)*(DATE(YEAR($B225),MONTH($B225)+1,MIN(BD$6,DAY(EOMONTH($B225,1))))&lt;$C225)))</f>
        <v>0</v>
      </c>
      <c r="BE225" s="48" t="n">
        <f aca="false">IF(OR(N(BE$5)=0,BE$6=""),0,BE$5*((DATE(YEAR($B225),MONTH($B225),MIN(BE$6,DAY(EOMONTH($B225,0))))&gt;=$B225)*(DATE(YEAR($B225),MONTH($B225),MIN(BE$6,DAY(EOMONTH($B225,0))))&lt;$C225)+(DATE(YEAR($B225),MONTH($B225)+1,MIN(BE$6,DAY(EOMONTH($B225,1))))&gt;=$B225)*(DATE(YEAR($B225),MONTH($B225)+1,MIN(BE$6,DAY(EOMONTH($B225,1))))&lt;$C225)))</f>
        <v>0</v>
      </c>
      <c r="BF225" s="48" t="n">
        <f aca="false">IF(OR(N(BF$5)=0,BF$6=""),0,BF$5*((DATE(YEAR($B225),MONTH($B225),MIN(BF$6,DAY(EOMONTH($B225,0))))&gt;=$B225)*(DATE(YEAR($B225),MONTH($B225),MIN(BF$6,DAY(EOMONTH($B225,0))))&lt;$C225)+(DATE(YEAR($B225),MONTH($B225)+1,MIN(BF$6,DAY(EOMONTH($B225,1))))&gt;=$B225)*(DATE(YEAR($B225),MONTH($B225)+1,MIN(BF$6,DAY(EOMONTH($B225,1))))&lt;$C225)))</f>
        <v>0</v>
      </c>
      <c r="BG225" s="48" t="n">
        <f aca="false">IF(OR(N(BG$5)=0,BG$6=""),0,BG$5*((DATE(YEAR($B225),MONTH($B225),MIN(BG$6,DAY(EOMONTH($B225,0))))&gt;=$B225)*(DATE(YEAR($B225),MONTH($B225),MIN(BG$6,DAY(EOMONTH($B225,0))))&lt;$C225)+(DATE(YEAR($B225),MONTH($B225)+1,MIN(BG$6,DAY(EOMONTH($B225,1))))&gt;=$B225)*(DATE(YEAR($B225),MONTH($B225)+1,MIN(BG$6,DAY(EOMONTH($B225,1))))&lt;$C225)))</f>
        <v>0</v>
      </c>
      <c r="BH225" s="48" t="n">
        <f aca="false">IF(OR(N(BH$5)=0,BH$6=""),0,BH$5*((DATE(YEAR($B225),MONTH($B225),MIN(BH$6,DAY(EOMONTH($B225,0))))&gt;=$B225)*(DATE(YEAR($B225),MONTH($B225),MIN(BH$6,DAY(EOMONTH($B225,0))))&lt;$C225)+(DATE(YEAR($B225),MONTH($B225)+1,MIN(BH$6,DAY(EOMONTH($B225,1))))&gt;=$B225)*(DATE(YEAR($B225),MONTH($B225)+1,MIN(BH$6,DAY(EOMONTH($B225,1))))&lt;$C225)))</f>
        <v>0</v>
      </c>
      <c r="BI225" s="48" t="n">
        <f aca="false">IF(OR(N(BI$5)=0,BI$6=""),0,BI$5*((DATE(YEAR($B225),MONTH($B225),MIN(BI$6,DAY(EOMONTH($B225,0))))&gt;=$B225)*(DATE(YEAR($B225),MONTH($B225),MIN(BI$6,DAY(EOMONTH($B225,0))))&lt;$C225)+(DATE(YEAR($B225),MONTH($B225)+1,MIN(BI$6,DAY(EOMONTH($B225,1))))&gt;=$B225)*(DATE(YEAR($B225),MONTH($B225)+1,MIN(BI$6,DAY(EOMONTH($B225,1))))&lt;$C225)))</f>
        <v>0</v>
      </c>
      <c r="BJ225" s="48" t="n">
        <f aca="false">IF(OR(N(BJ$5)=0,BJ$6=""),0,BJ$5*((DATE(YEAR($B225),MONTH($B225),MIN(BJ$6,DAY(EOMONTH($B225,0))))&gt;=$B225)*(DATE(YEAR($B225),MONTH($B225),MIN(BJ$6,DAY(EOMONTH($B225,0))))&lt;$C225)+(DATE(YEAR($B225),MONTH($B225)+1,MIN(BJ$6,DAY(EOMONTH($B225,1))))&gt;=$B225)*(DATE(YEAR($B225),MONTH($B225)+1,MIN(BJ$6,DAY(EOMONTH($B225,1))))&lt;$C225)))</f>
        <v>0</v>
      </c>
      <c r="BK225" s="48" t="n">
        <f aca="false">IF(OR(N(BK$5)=0,BK$6=""),0,BK$5*((DATE(YEAR($B225),MONTH($B225),MIN(BK$6,DAY(EOMONTH($B225,0))))&gt;=$B225)*(DATE(YEAR($B225),MONTH($B225),MIN(BK$6,DAY(EOMONTH($B225,0))))&lt;$C225)+(DATE(YEAR($B225),MONTH($B225)+1,MIN(BK$6,DAY(EOMONTH($B225,1))))&gt;=$B225)*(DATE(YEAR($B225),MONTH($B225)+1,MIN(BK$6,DAY(EOMONTH($B225,1))))&lt;$C225)))</f>
        <v>0</v>
      </c>
      <c r="BL225" s="48" t="n">
        <f aca="false">IF(OR(N(BL$5)=0,BL$6=""),0,BL$5*((DATE(YEAR($B225),MONTH($B225),MIN(BL$6,DAY(EOMONTH($B225,0))))&gt;=$B225)*(DATE(YEAR($B225),MONTH($B225),MIN(BL$6,DAY(EOMONTH($B225,0))))&lt;$C225)+(DATE(YEAR($B225),MONTH($B225)+1,MIN(BL$6,DAY(EOMONTH($B225,1))))&gt;=$B225)*(DATE(YEAR($B225),MONTH($B225)+1,MIN(BL$6,DAY(EOMONTH($B225,1))))&lt;$C225)))</f>
        <v>0</v>
      </c>
      <c r="BM225" s="48" t="n">
        <f aca="false">IF(OR(N(BM$5)=0,BM$6=""),0,BM$5*((DATE(YEAR($B225),MONTH($B225),MIN(BM$6,DAY(EOMONTH($B225,0))))&gt;=$B225)*(DATE(YEAR($B225),MONTH($B225),MIN(BM$6,DAY(EOMONTH($B225,0))))&lt;$C225)+(DATE(YEAR($B225),MONTH($B225)+1,MIN(BM$6,DAY(EOMONTH($B225,1))))&gt;=$B225)*(DATE(YEAR($B225),MONTH($B225)+1,MIN(BM$6,DAY(EOMONTH($B225,1))))&lt;$C225)))</f>
        <v>0</v>
      </c>
      <c r="BN225" s="48" t="n">
        <f aca="false">IF(OR(N(BN$5)=0,BN$6=""),0,BN$5*((DATE(YEAR($B225),MONTH($B225),MIN(BN$6,DAY(EOMONTH($B225,0))))&gt;=$B225)*(DATE(YEAR($B225),MONTH($B225),MIN(BN$6,DAY(EOMONTH($B225,0))))&lt;$C225)+(DATE(YEAR($B225),MONTH($B225)+1,MIN(BN$6,DAY(EOMONTH($B225,1))))&gt;=$B225)*(DATE(YEAR($B225),MONTH($B225)+1,MIN(BN$6,DAY(EOMONTH($B225,1))))&lt;$C225)))</f>
        <v>0</v>
      </c>
      <c r="BO225" s="48" t="n">
        <f aca="false">IF(OR(N(BO$5)=0,BO$6=""),0,BO$5*((DATE(YEAR($B225),MONTH($B225),MIN(BO$6,DAY(EOMONTH($B225,0))))&gt;=$B225)*(DATE(YEAR($B225),MONTH($B225),MIN(BO$6,DAY(EOMONTH($B225,0))))&lt;$C225)+(DATE(YEAR($B225),MONTH($B225)+1,MIN(BO$6,DAY(EOMONTH($B225,1))))&gt;=$B225)*(DATE(YEAR($B225),MONTH($B225)+1,MIN(BO$6,DAY(EOMONTH($B225,1))))&lt;$C225)))</f>
        <v>0</v>
      </c>
      <c r="BP225" s="48" t="n">
        <f aca="false">IF(OR(N(BP$5)=0,BP$6=""),0,BP$5*((DATE(YEAR($B225),MONTH($B225),MIN(BP$6,DAY(EOMONTH($B225,0))))&gt;=$B225)*(DATE(YEAR($B225),MONTH($B225),MIN(BP$6,DAY(EOMONTH($B225,0))))&lt;$C225)+(DATE(YEAR($B225),MONTH($B225)+1,MIN(BP$6,DAY(EOMONTH($B225,1))))&gt;=$B225)*(DATE(YEAR($B225),MONTH($B225)+1,MIN(BP$6,DAY(EOMONTH($B225,1))))&lt;$C225)))</f>
        <v>0</v>
      </c>
      <c r="BQ225" s="48" t="n">
        <f aca="false">IF(OR(N(BQ$5)=0,BQ$6=""),0,BQ$5*((DATE(YEAR($B225),MONTH($B225),MIN(BQ$6,DAY(EOMONTH($B225,0))))&gt;=$B225)*(DATE(YEAR($B225),MONTH($B225),MIN(BQ$6,DAY(EOMONTH($B225,0))))&lt;$C225)+(DATE(YEAR($B225),MONTH($B225)+1,MIN(BQ$6,DAY(EOMONTH($B225,1))))&gt;=$B225)*(DATE(YEAR($B225),MONTH($B225)+1,MIN(BQ$6,DAY(EOMONTH($B225,1))))&lt;$C225)))</f>
        <v>0</v>
      </c>
      <c r="BR225" s="48" t="n">
        <f aca="false">IF(OR(N(BR$5)=0,BR$6=""),0,BR$5*((DATE(YEAR($B225),MONTH($B225),MIN(BR$6,DAY(EOMONTH($B225,0))))&gt;=$B225)*(DATE(YEAR($B225),MONTH($B225),MIN(BR$6,DAY(EOMONTH($B225,0))))&lt;$C225)+(DATE(YEAR($B225),MONTH($B225)+1,MIN(BR$6,DAY(EOMONTH($B225,1))))&gt;=$B225)*(DATE(YEAR($B225),MONTH($B225)+1,MIN(BR$6,DAY(EOMONTH($B225,1))))&lt;$C225)))</f>
        <v>0</v>
      </c>
      <c r="BS225" s="48" t="n">
        <f aca="false">IF(OR(N(BS$5)=0,BS$6=""),0,BS$5*((DATE(YEAR($B225),MONTH($B225),MIN(BS$6,DAY(EOMONTH($B225,0))))&gt;=$B225)*(DATE(YEAR($B225),MONTH($B225),MIN(BS$6,DAY(EOMONTH($B225,0))))&lt;$C225)+(DATE(YEAR($B225),MONTH($B225)+1,MIN(BS$6,DAY(EOMONTH($B225,1))))&gt;=$B225)*(DATE(YEAR($B225),MONTH($B225)+1,MIN(BS$6,DAY(EOMONTH($B225,1))))&lt;$C225)))</f>
        <v>0</v>
      </c>
      <c r="BT225" s="48" t="n">
        <f aca="false">IF(OR(N(BT$5)=0,BT$6=""),0,BT$5*((DATE(YEAR($B225),MONTH($B225),MIN(BT$6,DAY(EOMONTH($B225,0))))&gt;=$B225)*(DATE(YEAR($B225),MONTH($B225),MIN(BT$6,DAY(EOMONTH($B225,0))))&lt;$C225)+(DATE(YEAR($B225),MONTH($B225)+1,MIN(BT$6,DAY(EOMONTH($B225,1))))&gt;=$B225)*(DATE(YEAR($B225),MONTH($B225)+1,MIN(BT$6,DAY(EOMONTH($B225,1))))&lt;$C225)))</f>
        <v>0</v>
      </c>
      <c r="BU225" s="48" t="n">
        <f aca="false">IF(OR(N(BU$5)=0,BU$6=""),0,BU$5*((DATE(YEAR($B225),MONTH($B225),MIN(BU$6,DAY(EOMONTH($B225,0))))&gt;=$B225)*(DATE(YEAR($B225),MONTH($B225),MIN(BU$6,DAY(EOMONTH($B225,0))))&lt;$C225)+(DATE(YEAR($B225),MONTH($B225)+1,MIN(BU$6,DAY(EOMONTH($B225,1))))&gt;=$B225)*(DATE(YEAR($B225),MONTH($B225)+1,MIN(BU$6,DAY(EOMONTH($B225,1))))&lt;$C225)))</f>
        <v>0</v>
      </c>
      <c r="BV225" s="48" t="n">
        <f aca="false">IF(OR(N(BV$5)=0,BV$6=""),0,BV$5*((DATE(YEAR($B225),MONTH($B225),MIN(BV$6,DAY(EOMONTH($B225,0))))&gt;=$B225)*(DATE(YEAR($B225),MONTH($B225),MIN(BV$6,DAY(EOMONTH($B225,0))))&lt;$C225)+(DATE(YEAR($B225),MONTH($B225)+1,MIN(BV$6,DAY(EOMONTH($B225,1))))&gt;=$B225)*(DATE(YEAR($B225),MONTH($B225)+1,MIN(BV$6,DAY(EOMONTH($B225,1))))&lt;$C225)))</f>
        <v>0</v>
      </c>
      <c r="BW225" s="48" t="n">
        <f aca="false">IF(OR(N(BW$5)=0,BW$6=""),0,BW$5*((DATE(YEAR($B225),MONTH($B225),MIN(BW$6,DAY(EOMONTH($B225,0))))&gt;=$B225)*(DATE(YEAR($B225),MONTH($B225),MIN(BW$6,DAY(EOMONTH($B225,0))))&lt;$C225)+(DATE(YEAR($B225),MONTH($B225)+1,MIN(BW$6,DAY(EOMONTH($B225,1))))&gt;=$B225)*(DATE(YEAR($B225),MONTH($B225)+1,MIN(BW$6,DAY(EOMONTH($B225,1))))&lt;$C225)))</f>
        <v>0</v>
      </c>
      <c r="BX225" s="48" t="n">
        <f aca="false">MIN(Z225,(FT224*(1+FT$5/Setup!$C$36)+IF($V225=1,N($F225),0)))</f>
        <v>0</v>
      </c>
      <c r="BY225" s="48" t="n">
        <f aca="false">MIN(AA225,(FU224*(1+FU$5/Setup!$C$36)+IF($V225=2,N($F225),0)))</f>
        <v>0</v>
      </c>
      <c r="BZ225" s="48" t="n">
        <f aca="false">MIN(AB225,(FV224*(1+FV$5/Setup!$C$36)+IF($V225=3,N($F225),0)))</f>
        <v>0</v>
      </c>
      <c r="CA225" s="48" t="n">
        <f aca="false">MIN(AC225,(FW224*(1+FW$5/Setup!$C$36)+IF($V225=4,N($F225),0)))</f>
        <v>0</v>
      </c>
      <c r="CB225" s="48" t="n">
        <f aca="false">MIN(AD225,(FX224*(1+FX$5/Setup!$C$36)+IF($V225=5,N($F225),0)))</f>
        <v>0</v>
      </c>
      <c r="CC225" s="48" t="n">
        <f aca="false">MIN(AE225,(FY224*(1+FY$5/Setup!$C$36)+IF($V225=6,N($F225),0)))</f>
        <v>0</v>
      </c>
      <c r="CD225" s="48" t="n">
        <f aca="false">MIN(AF225,(FZ224*(1+FZ$5/Setup!$C$36)+IF($V225=7,N($F225),0)))</f>
        <v>0</v>
      </c>
      <c r="CE225" s="48" t="n">
        <f aca="false">MIN(AG225,(GA224*(1+GA$5/Setup!$C$36)+IF($V225=8,N($F225),0)))</f>
        <v>0</v>
      </c>
      <c r="CF225" s="48" t="n">
        <f aca="false">MIN(AH225,(GB224*(1+GB$5/Setup!$C$36)+IF($V225=9,N($F225),0)))</f>
        <v>0</v>
      </c>
      <c r="CG225" s="48" t="n">
        <f aca="false">MIN(AI225,(GC224*(1+GC$5/Setup!$C$36)+IF($V225=10,N($F225),0)))</f>
        <v>0</v>
      </c>
      <c r="CH225" s="48" t="n">
        <f aca="false">MIN(AJ225,(GD224*(1+GD$5/Setup!$C$36)+IF($V225=11,N($F225),0)))</f>
        <v>0</v>
      </c>
      <c r="CI225" s="48" t="n">
        <f aca="false">MIN(AK225,(GE224*(1+GE$5/Setup!$C$36)+IF($V225=12,N($F225),0)))</f>
        <v>0</v>
      </c>
      <c r="CJ225" s="48" t="n">
        <f aca="false">MIN(AL225,(GF224*(1+GF$5/Setup!$C$36)+IF($V225=13,N($F225),0)))</f>
        <v>0</v>
      </c>
      <c r="CK225" s="48" t="n">
        <f aca="false">MIN(AM225,(GG224*(1+GG$5/Setup!$C$36)+IF($V225=14,N($F225),0)))</f>
        <v>0</v>
      </c>
      <c r="CL225" s="48" t="n">
        <f aca="false">MIN(AN225,(GH224*(1+GH$5/Setup!$C$36)+IF($V225=15,N($F225),0)))</f>
        <v>0</v>
      </c>
      <c r="CM225" s="48" t="n">
        <f aca="false">MIN(AO225,(GI224*(1+GI$5/Setup!$C$36)+IF($V225=16,N($F225),0)))</f>
        <v>0</v>
      </c>
      <c r="CN225" s="48" t="n">
        <f aca="false">MIN(AP225,(GJ224*(1+GJ$5/Setup!$C$36)+IF($V225=17,N($F225),0)))</f>
        <v>0</v>
      </c>
      <c r="CO225" s="48" t="n">
        <f aca="false">MIN(AQ225,(GK224*(1+GK$5/Setup!$C$36)+IF($V225=18,N($F225),0)))</f>
        <v>0</v>
      </c>
      <c r="CP225" s="48" t="n">
        <f aca="false">MIN(AR225,(GL224*(1+GL$5/Setup!$C$36)+IF($V225=19,N($F225),0)))</f>
        <v>0</v>
      </c>
      <c r="CQ225" s="48" t="n">
        <f aca="false">MIN(AS225,(GM224*(1+GM$5/Setup!$C$36)+IF($V225=20,N($F225),0)))</f>
        <v>0</v>
      </c>
      <c r="CR225" s="48" t="n">
        <f aca="false">MIN(AT225,(GN224*(1+GN$5/Setup!$C$36)+IF($V225=21,N($F225),0)))</f>
        <v>0</v>
      </c>
      <c r="CS225" s="48" t="n">
        <f aca="false">MIN(AU225,(GO224*(1+GO$5/Setup!$C$36)+IF($V225=22,N($F225),0)))</f>
        <v>0</v>
      </c>
      <c r="CT225" s="48" t="n">
        <f aca="false">MIN(AV225,(GP224*(1+GP$5/Setup!$C$36)+IF($V225=23,N($F225),0)))</f>
        <v>0</v>
      </c>
      <c r="CU225" s="48" t="n">
        <f aca="false">MIN(AW225,(GQ224*(1+GQ$5/Setup!$C$36)+IF($V225=24,N($F225),0)))</f>
        <v>0</v>
      </c>
      <c r="CV225" s="48" t="n">
        <f aca="false">MIN(AX225,(GR224*(1+GR$5/Setup!$C$36)+IF($V225=25,N($F225),0)))</f>
        <v>0</v>
      </c>
      <c r="CW225" s="48" t="n">
        <f aca="false">MIN(AY225,(GS224*(1+GS$5/Setup!$C$36)+IF($V225=26,N($F225),0)))</f>
        <v>0</v>
      </c>
      <c r="CX225" s="48" t="n">
        <f aca="false">MIN(AZ225,(GT224*(1+GT$5/Setup!$C$36)+IF($V225=27,N($F225),0)))</f>
        <v>0</v>
      </c>
      <c r="CY225" s="48" t="n">
        <f aca="false">MIN(BA225,(GU224*(1+GU$5/Setup!$C$36)+IF($V225=28,N($F225),0)))</f>
        <v>0</v>
      </c>
      <c r="CZ225" s="48" t="n">
        <f aca="false">MIN(BB225,(GV224*(1+GV$5/Setup!$C$36)+IF($V225=29,N($F225),0)))</f>
        <v>0</v>
      </c>
      <c r="DA225" s="48" t="n">
        <f aca="false">MIN(BC225,(GW224*(1+GW$5/Setup!$C$36)+IF($V225=30,N($F225),0)))</f>
        <v>0</v>
      </c>
      <c r="DB225" s="48" t="n">
        <f aca="false">MIN(BD225,(GX224*(1+GX$5/Setup!$C$36)+IF($V225=31,N($F225),0)))</f>
        <v>0</v>
      </c>
      <c r="DC225" s="48" t="n">
        <f aca="false">MIN(BE225,(GY224*(1+GY$5/Setup!$C$36)+IF($V225=32,N($F225),0)))</f>
        <v>0</v>
      </c>
      <c r="DD225" s="48" t="n">
        <f aca="false">MIN(BF225,(GZ224*(1+GZ$5/Setup!$C$36)+IF($V225=33,N($F225),0)))</f>
        <v>0</v>
      </c>
      <c r="DE225" s="48" t="n">
        <f aca="false">MIN(BG225,(HA224*(1+HA$5/Setup!$C$36)+IF($V225=34,N($F225),0)))</f>
        <v>0</v>
      </c>
      <c r="DF225" s="48" t="n">
        <f aca="false">MIN(BH225,(HB224*(1+HB$5/Setup!$C$36)+IF($V225=35,N($F225),0)))</f>
        <v>0</v>
      </c>
      <c r="DG225" s="48" t="n">
        <f aca="false">MIN(BI225,(HC224*(1+HC$5/Setup!$C$36)+IF($V225=36,N($F225),0)))</f>
        <v>0</v>
      </c>
      <c r="DH225" s="48" t="n">
        <f aca="false">MIN(BJ225,(HD224*(1+HD$5/Setup!$C$36)+IF($V225=37,N($F225),0)))</f>
        <v>0</v>
      </c>
      <c r="DI225" s="48" t="n">
        <f aca="false">MIN(BK225,(HE224*(1+HE$5/Setup!$C$36)+IF($V225=38,N($F225),0)))</f>
        <v>0</v>
      </c>
      <c r="DJ225" s="48" t="n">
        <f aca="false">MIN(BL225,(HF224*(1+HF$5/Setup!$C$36)+IF($V225=39,N($F225),0)))</f>
        <v>0</v>
      </c>
      <c r="DK225" s="48" t="n">
        <f aca="false">MIN(BM225,(HG224*(1+HG$5/Setup!$C$36)+IF($V225=40,N($F225),0)))</f>
        <v>0</v>
      </c>
      <c r="DL225" s="48" t="n">
        <f aca="false">MIN(BN225,(HH224*(1+HH$5/Setup!$C$36)+IF($V225=41,N($F225),0)))</f>
        <v>0</v>
      </c>
      <c r="DM225" s="48" t="n">
        <f aca="false">MIN(BO225,(HI224*(1+HI$5/Setup!$C$36)+IF($V225=42,N($F225),0)))</f>
        <v>0</v>
      </c>
      <c r="DN225" s="48" t="n">
        <f aca="false">MIN(BP225,(HJ224*(1+HJ$5/Setup!$C$36)+IF($V225=43,N($F225),0)))</f>
        <v>0</v>
      </c>
      <c r="DO225" s="48" t="n">
        <f aca="false">MIN(BQ225,(HK224*(1+HK$5/Setup!$C$36)+IF($V225=44,N($F225),0)))</f>
        <v>0</v>
      </c>
      <c r="DP225" s="48" t="n">
        <f aca="false">MIN(BR225,(HL224*(1+HL$5/Setup!$C$36)+IF($V225=45,N($F225),0)))</f>
        <v>0</v>
      </c>
      <c r="DQ225" s="48" t="n">
        <f aca="false">MIN(BS225,(HM224*(1+HM$5/Setup!$C$36)+IF($V225=46,N($F225),0)))</f>
        <v>0</v>
      </c>
      <c r="DR225" s="48" t="n">
        <f aca="false">MIN(BT225,(HN224*(1+HN$5/Setup!$C$36)+IF($V225=47,N($F225),0)))</f>
        <v>0</v>
      </c>
      <c r="DS225" s="48" t="n">
        <f aca="false">MIN(BU225,(HO224*(1+HO$5/Setup!$C$36)+IF($V225=48,N($F225),0)))</f>
        <v>0</v>
      </c>
      <c r="DT225" s="48" t="n">
        <f aca="false">MIN(BV225,(HP224*(1+HP$5/Setup!$C$36)+IF($V225=49,N($F225),0)))</f>
        <v>0</v>
      </c>
      <c r="DU225" s="48" t="n">
        <f aca="false">MIN(BW225,(HQ224*(1+HQ$5/Setup!$C$36)+IF($V225=50,N($F225),0)))</f>
        <v>0</v>
      </c>
      <c r="DV225" s="48" t="n">
        <f aca="false">MIN(MAX((FT224*(1+FT$5/Setup!$C$36)+IF($V225=1,N($F225),0))-BX225,0),MAX($P225-0,0))</f>
        <v>0</v>
      </c>
      <c r="DW225" s="48" t="n">
        <f aca="false">MIN(MAX((FU224*(1+FU$5/Setup!$C$36)+IF($V225=2,N($F225),0))-BY225,0),MAX($P225-SUM(DV225:DV225),0))</f>
        <v>0</v>
      </c>
      <c r="DX225" s="48" t="n">
        <f aca="false">MIN(MAX((FV224*(1+FV$5/Setup!$C$36)+IF($V225=3,N($F225),0))-BZ225,0),MAX($P225-SUM(DV225:DW225),0))</f>
        <v>0</v>
      </c>
      <c r="DY225" s="48" t="n">
        <f aca="false">MIN(MAX((FW224*(1+FW$5/Setup!$C$36)+IF($V225=4,N($F225),0))-CA225,0),MAX($P225-SUM(DV225:DX225),0))</f>
        <v>0</v>
      </c>
      <c r="DZ225" s="48" t="n">
        <f aca="false">MIN(MAX((FX224*(1+FX$5/Setup!$C$36)+IF($V225=5,N($F225),0))-CB225,0),MAX($P225-SUM(DV225:DY225),0))</f>
        <v>0</v>
      </c>
      <c r="EA225" s="48" t="n">
        <f aca="false">MIN(MAX((FY224*(1+FY$5/Setup!$C$36)+IF($V225=6,N($F225),0))-CC225,0),MAX($P225-SUM(DV225:DZ225),0))</f>
        <v>0</v>
      </c>
      <c r="EB225" s="48" t="n">
        <f aca="false">MIN(MAX((FZ224*(1+FZ$5/Setup!$C$36)+IF($V225=7,N($F225),0))-CD225,0),MAX($P225-SUM(DV225:EA225),0))</f>
        <v>0</v>
      </c>
      <c r="EC225" s="48" t="n">
        <f aca="false">MIN(MAX((GA224*(1+GA$5/Setup!$C$36)+IF($V225=8,N($F225),0))-CE225,0),MAX($P225-SUM(DV225:EB225),0))</f>
        <v>0</v>
      </c>
      <c r="ED225" s="48" t="n">
        <f aca="false">MIN(MAX((GB224*(1+GB$5/Setup!$C$36)+IF($V225=9,N($F225),0))-CF225,0),MAX($P225-SUM(DV225:EC225),0))</f>
        <v>0</v>
      </c>
      <c r="EE225" s="48" t="n">
        <f aca="false">MIN(MAX((GC224*(1+GC$5/Setup!$C$36)+IF($V225=10,N($F225),0))-CG225,0),MAX($P225-SUM(DV225:ED225),0))</f>
        <v>0</v>
      </c>
      <c r="EF225" s="48" t="n">
        <f aca="false">MIN(MAX((GD224*(1+GD$5/Setup!$C$36)+IF($V225=11,N($F225),0))-CH225,0),MAX($P225-SUM(DV225:EE225),0))</f>
        <v>0</v>
      </c>
      <c r="EG225" s="48" t="n">
        <f aca="false">MIN(MAX((GE224*(1+GE$5/Setup!$C$36)+IF($V225=12,N($F225),0))-CI225,0),MAX($P225-SUM(DV225:EF225),0))</f>
        <v>0</v>
      </c>
      <c r="EH225" s="48" t="n">
        <f aca="false">MIN(MAX((GF224*(1+GF$5/Setup!$C$36)+IF($V225=13,N($F225),0))-CJ225,0),MAX($P225-SUM(DV225:EG225),0))</f>
        <v>0</v>
      </c>
      <c r="EI225" s="48" t="n">
        <f aca="false">MIN(MAX((GG224*(1+GG$5/Setup!$C$36)+IF($V225=14,N($F225),0))-CK225,0),MAX($P225-SUM(DV225:EH225),0))</f>
        <v>0</v>
      </c>
      <c r="EJ225" s="48" t="n">
        <f aca="false">MIN(MAX((GH224*(1+GH$5/Setup!$C$36)+IF($V225=15,N($F225),0))-CL225,0),MAX($P225-SUM(DV225:EI225),0))</f>
        <v>0</v>
      </c>
      <c r="EK225" s="48" t="n">
        <f aca="false">MIN(MAX((GI224*(1+GI$5/Setup!$C$36)+IF($V225=16,N($F225),0))-CM225,0),MAX($P225-SUM(DV225:EJ225),0))</f>
        <v>0</v>
      </c>
      <c r="EL225" s="48" t="n">
        <f aca="false">MIN(MAX((GJ224*(1+GJ$5/Setup!$C$36)+IF($V225=17,N($F225),0))-CN225,0),MAX($P225-SUM(DV225:EK225),0))</f>
        <v>0</v>
      </c>
      <c r="EM225" s="48" t="n">
        <f aca="false">MIN(MAX((GK224*(1+GK$5/Setup!$C$36)+IF($V225=18,N($F225),0))-CO225,0),MAX($P225-SUM(DV225:EL225),0))</f>
        <v>0</v>
      </c>
      <c r="EN225" s="48" t="n">
        <f aca="false">MIN(MAX((GL224*(1+GL$5/Setup!$C$36)+IF($V225=19,N($F225),0))-CP225,0),MAX($P225-SUM(DV225:EM225),0))</f>
        <v>0</v>
      </c>
      <c r="EO225" s="48" t="n">
        <f aca="false">MIN(MAX((GM224*(1+GM$5/Setup!$C$36)+IF($V225=20,N($F225),0))-CQ225,0),MAX($P225-SUM(DV225:EN225),0))</f>
        <v>0</v>
      </c>
      <c r="EP225" s="48" t="n">
        <f aca="false">MIN(MAX((GN224*(1+GN$5/Setup!$C$36)+IF($V225=21,N($F225),0))-CR225,0),MAX($P225-SUM(DV225:EO225),0))</f>
        <v>0</v>
      </c>
      <c r="EQ225" s="48" t="n">
        <f aca="false">MIN(MAX((GO224*(1+GO$5/Setup!$C$36)+IF($V225=22,N($F225),0))-CS225,0),MAX($P225-SUM(DV225:EP225),0))</f>
        <v>0</v>
      </c>
      <c r="ER225" s="48" t="n">
        <f aca="false">MIN(MAX((GP224*(1+GP$5/Setup!$C$36)+IF($V225=23,N($F225),0))-CT225,0),MAX($P225-SUM(DV225:EQ225),0))</f>
        <v>0</v>
      </c>
      <c r="ES225" s="48" t="n">
        <f aca="false">MIN(MAX((GQ224*(1+GQ$5/Setup!$C$36)+IF($V225=24,N($F225),0))-CU225,0),MAX($P225-SUM(DV225:ER225),0))</f>
        <v>0</v>
      </c>
      <c r="ET225" s="48" t="n">
        <f aca="false">MIN(MAX((GR224*(1+GR$5/Setup!$C$36)+IF($V225=25,N($F225),0))-CV225,0),MAX($P225-SUM(DV225:ES225),0))</f>
        <v>0</v>
      </c>
      <c r="EU225" s="48" t="n">
        <f aca="false">MIN(MAX((GS224*(1+GS$5/Setup!$C$36)+IF($V225=26,N($F225),0))-CW225,0),MAX($P225-SUM(DV225:ET225),0))</f>
        <v>0</v>
      </c>
      <c r="EV225" s="48" t="n">
        <f aca="false">MIN(MAX((GT224*(1+GT$5/Setup!$C$36)+IF($V225=27,N($F225),0))-CX225,0),MAX($P225-SUM(DV225:EU225),0))</f>
        <v>0</v>
      </c>
      <c r="EW225" s="48" t="n">
        <f aca="false">MIN(MAX((GU224*(1+GU$5/Setup!$C$36)+IF($V225=28,N($F225),0))-CY225,0),MAX($P225-SUM(DV225:EV225),0))</f>
        <v>0</v>
      </c>
      <c r="EX225" s="48" t="n">
        <f aca="false">MIN(MAX((GV224*(1+GV$5/Setup!$C$36)+IF($V225=29,N($F225),0))-CZ225,0),MAX($P225-SUM(DV225:EW225),0))</f>
        <v>0</v>
      </c>
      <c r="EY225" s="48" t="n">
        <f aca="false">MIN(MAX((GW224*(1+GW$5/Setup!$C$36)+IF($V225=30,N($F225),0))-DA225,0),MAX($P225-SUM(DV225:EX225),0))</f>
        <v>0</v>
      </c>
      <c r="EZ225" s="48" t="n">
        <f aca="false">MIN(MAX((GX224*(1+GX$5/Setup!$C$36)+IF($V225=31,N($F225),0))-DB225,0),MAX($P225-SUM(DV225:EY225),0))</f>
        <v>0</v>
      </c>
      <c r="FA225" s="48" t="n">
        <f aca="false">MIN(MAX((GY224*(1+GY$5/Setup!$C$36)+IF($V225=32,N($F225),0))-DC225,0),MAX($P225-SUM(DV225:EZ225),0))</f>
        <v>0</v>
      </c>
      <c r="FB225" s="48" t="n">
        <f aca="false">MIN(MAX((GZ224*(1+GZ$5/Setup!$C$36)+IF($V225=33,N($F225),0))-DD225,0),MAX($P225-SUM(DV225:FA225),0))</f>
        <v>0</v>
      </c>
      <c r="FC225" s="48" t="n">
        <f aca="false">MIN(MAX((HA224*(1+HA$5/Setup!$C$36)+IF($V225=34,N($F225),0))-DE225,0),MAX($P225-SUM(DV225:FB225),0))</f>
        <v>0</v>
      </c>
      <c r="FD225" s="48" t="n">
        <f aca="false">MIN(MAX((HB224*(1+HB$5/Setup!$C$36)+IF($V225=35,N($F225),0))-DF225,0),MAX($P225-SUM(DV225:FC225),0))</f>
        <v>0</v>
      </c>
      <c r="FE225" s="48" t="n">
        <f aca="false">MIN(MAX((HC224*(1+HC$5/Setup!$C$36)+IF($V225=36,N($F225),0))-DG225,0),MAX($P225-SUM(DV225:FD225),0))</f>
        <v>0</v>
      </c>
      <c r="FF225" s="48" t="n">
        <f aca="false">MIN(MAX((HD224*(1+HD$5/Setup!$C$36)+IF($V225=37,N($F225),0))-DH225,0),MAX($P225-SUM(DV225:FE225),0))</f>
        <v>0</v>
      </c>
      <c r="FG225" s="48" t="n">
        <f aca="false">MIN(MAX((HE224*(1+HE$5/Setup!$C$36)+IF($V225=38,N($F225),0))-DI225,0),MAX($P225-SUM(DV225:FF225),0))</f>
        <v>0</v>
      </c>
      <c r="FH225" s="48" t="n">
        <f aca="false">MIN(MAX((HF224*(1+HF$5/Setup!$C$36)+IF($V225=39,N($F225),0))-DJ225,0),MAX($P225-SUM(DV225:FG225),0))</f>
        <v>0</v>
      </c>
      <c r="FI225" s="48" t="n">
        <f aca="false">MIN(MAX((HG224*(1+HG$5/Setup!$C$36)+IF($V225=40,N($F225),0))-DK225,0),MAX($P225-SUM(DV225:FH225),0))</f>
        <v>0</v>
      </c>
      <c r="FJ225" s="48" t="n">
        <f aca="false">MIN(MAX((HH224*(1+HH$5/Setup!$C$36)+IF($V225=41,N($F225),0))-DL225,0),MAX($P225-SUM(DV225:FI225),0))</f>
        <v>0</v>
      </c>
      <c r="FK225" s="48" t="n">
        <f aca="false">MIN(MAX((HI224*(1+HI$5/Setup!$C$36)+IF($V225=42,N($F225),0))-DM225,0),MAX($P225-SUM(DV225:FJ225),0))</f>
        <v>0</v>
      </c>
      <c r="FL225" s="48" t="n">
        <f aca="false">MIN(MAX((HJ224*(1+HJ$5/Setup!$C$36)+IF($V225=43,N($F225),0))-DN225,0),MAX($P225-SUM(DV225:FK225),0))</f>
        <v>0</v>
      </c>
      <c r="FM225" s="48" t="n">
        <f aca="false">MIN(MAX((HK224*(1+HK$5/Setup!$C$36)+IF($V225=44,N($F225),0))-DO225,0),MAX($P225-SUM(DV225:FL225),0))</f>
        <v>0</v>
      </c>
      <c r="FN225" s="48" t="n">
        <f aca="false">MIN(MAX((HL224*(1+HL$5/Setup!$C$36)+IF($V225=45,N($F225),0))-DP225,0),MAX($P225-SUM(DV225:FM225),0))</f>
        <v>0</v>
      </c>
      <c r="FO225" s="48" t="n">
        <f aca="false">MIN(MAX((HM224*(1+HM$5/Setup!$C$36)+IF($V225=46,N($F225),0))-DQ225,0),MAX($P225-SUM(DV225:FN225),0))</f>
        <v>0</v>
      </c>
      <c r="FP225" s="48" t="n">
        <f aca="false">MIN(MAX((HN224*(1+HN$5/Setup!$C$36)+IF($V225=47,N($F225),0))-DR225,0),MAX($P225-SUM(DV225:FO225),0))</f>
        <v>0</v>
      </c>
      <c r="FQ225" s="48" t="n">
        <f aca="false">MIN(MAX((HO224*(1+HO$5/Setup!$C$36)+IF($V225=48,N($F225),0))-DS225,0),MAX($P225-SUM(DV225:FP225),0))</f>
        <v>0</v>
      </c>
      <c r="FR225" s="48" t="n">
        <f aca="false">MIN(MAX((HP224*(1+HP$5/Setup!$C$36)+IF($V225=49,N($F225),0))-DT225,0),MAX($P225-SUM(DV225:FQ225),0))</f>
        <v>0</v>
      </c>
      <c r="FS225" s="48" t="n">
        <f aca="false">MIN(MAX((HQ224*(1+HQ$5/Setup!$C$36)+IF($V225=50,N($F225),0))-DU225,0),MAX($P225-SUM(DV225:FR225),0))</f>
        <v>0</v>
      </c>
      <c r="FT225" s="48" t="n">
        <f aca="false">IF((FT224*(1+FT$5/Setup!$C$36)+IF($V225=1,N($F225),0))-BX225-DV225&lt;0.005,0,(FT224*(1+FT$5/Setup!$C$36)+IF($V225=1,N($F225),0))-BX225-DV225)</f>
        <v>0</v>
      </c>
      <c r="FU225" s="48" t="n">
        <f aca="false">IF((FU224*(1+FU$5/Setup!$C$36)+IF($V225=2,N($F225),0))-BY225-DW225&lt;0.005,0,(FU224*(1+FU$5/Setup!$C$36)+IF($V225=2,N($F225),0))-BY225-DW225)</f>
        <v>0</v>
      </c>
      <c r="FV225" s="48" t="n">
        <f aca="false">IF((FV224*(1+FV$5/Setup!$C$36)+IF($V225=3,N($F225),0))-BZ225-DX225&lt;0.005,0,(FV224*(1+FV$5/Setup!$C$36)+IF($V225=3,N($F225),0))-BZ225-DX225)</f>
        <v>0</v>
      </c>
      <c r="FW225" s="48" t="n">
        <f aca="false">IF((FW224*(1+FW$5/Setup!$C$36)+IF($V225=4,N($F225),0))-CA225-DY225&lt;0.005,0,(FW224*(1+FW$5/Setup!$C$36)+IF($V225=4,N($F225),0))-CA225-DY225)</f>
        <v>0</v>
      </c>
      <c r="FX225" s="48" t="n">
        <f aca="false">IF((FX224*(1+FX$5/Setup!$C$36)+IF($V225=5,N($F225),0))-CB225-DZ225&lt;0.005,0,(FX224*(1+FX$5/Setup!$C$36)+IF($V225=5,N($F225),0))-CB225-DZ225)</f>
        <v>0</v>
      </c>
      <c r="FY225" s="48" t="n">
        <f aca="false">IF((FY224*(1+FY$5/Setup!$C$36)+IF($V225=6,N($F225),0))-CC225-EA225&lt;0.005,0,(FY224*(1+FY$5/Setup!$C$36)+IF($V225=6,N($F225),0))-CC225-EA225)</f>
        <v>0</v>
      </c>
      <c r="FZ225" s="48" t="n">
        <f aca="false">IF((FZ224*(1+FZ$5/Setup!$C$36)+IF($V225=7,N($F225),0))-CD225-EB225&lt;0.005,0,(FZ224*(1+FZ$5/Setup!$C$36)+IF($V225=7,N($F225),0))-CD225-EB225)</f>
        <v>0</v>
      </c>
      <c r="GA225" s="48" t="n">
        <f aca="false">IF((GA224*(1+GA$5/Setup!$C$36)+IF($V225=8,N($F225),0))-CE225-EC225&lt;0.005,0,(GA224*(1+GA$5/Setup!$C$36)+IF($V225=8,N($F225),0))-CE225-EC225)</f>
        <v>0</v>
      </c>
      <c r="GB225" s="48" t="n">
        <f aca="false">IF((GB224*(1+GB$5/Setup!$C$36)+IF($V225=9,N($F225),0))-CF225-ED225&lt;0.005,0,(GB224*(1+GB$5/Setup!$C$36)+IF($V225=9,N($F225),0))-CF225-ED225)</f>
        <v>0</v>
      </c>
      <c r="GC225" s="48" t="n">
        <f aca="false">IF((GC224*(1+GC$5/Setup!$C$36)+IF($V225=10,N($F225),0))-CG225-EE225&lt;0.005,0,(GC224*(1+GC$5/Setup!$C$36)+IF($V225=10,N($F225),0))-CG225-EE225)</f>
        <v>0</v>
      </c>
      <c r="GD225" s="48" t="n">
        <f aca="false">IF((GD224*(1+GD$5/Setup!$C$36)+IF($V225=11,N($F225),0))-CH225-EF225&lt;0.005,0,(GD224*(1+GD$5/Setup!$C$36)+IF($V225=11,N($F225),0))-CH225-EF225)</f>
        <v>0</v>
      </c>
      <c r="GE225" s="48" t="n">
        <f aca="false">IF((GE224*(1+GE$5/Setup!$C$36)+IF($V225=12,N($F225),0))-CI225-EG225&lt;0.005,0,(GE224*(1+GE$5/Setup!$C$36)+IF($V225=12,N($F225),0))-CI225-EG225)</f>
        <v>0</v>
      </c>
      <c r="GF225" s="48" t="n">
        <f aca="false">IF((GF224*(1+GF$5/Setup!$C$36)+IF($V225=13,N($F225),0))-CJ225-EH225&lt;0.005,0,(GF224*(1+GF$5/Setup!$C$36)+IF($V225=13,N($F225),0))-CJ225-EH225)</f>
        <v>0</v>
      </c>
      <c r="GG225" s="48" t="n">
        <f aca="false">IF((GG224*(1+GG$5/Setup!$C$36)+IF($V225=14,N($F225),0))-CK225-EI225&lt;0.005,0,(GG224*(1+GG$5/Setup!$C$36)+IF($V225=14,N($F225),0))-CK225-EI225)</f>
        <v>0</v>
      </c>
      <c r="GH225" s="48" t="n">
        <f aca="false">IF((GH224*(1+GH$5/Setup!$C$36)+IF($V225=15,N($F225),0))-CL225-EJ225&lt;0.005,0,(GH224*(1+GH$5/Setup!$C$36)+IF($V225=15,N($F225),0))-CL225-EJ225)</f>
        <v>0</v>
      </c>
      <c r="GI225" s="48" t="n">
        <f aca="false">IF((GI224*(1+GI$5/Setup!$C$36)+IF($V225=16,N($F225),0))-CM225-EK225&lt;0.005,0,(GI224*(1+GI$5/Setup!$C$36)+IF($V225=16,N($F225),0))-CM225-EK225)</f>
        <v>0</v>
      </c>
      <c r="GJ225" s="48" t="n">
        <f aca="false">IF((GJ224*(1+GJ$5/Setup!$C$36)+IF($V225=17,N($F225),0))-CN225-EL225&lt;0.005,0,(GJ224*(1+GJ$5/Setup!$C$36)+IF($V225=17,N($F225),0))-CN225-EL225)</f>
        <v>0</v>
      </c>
      <c r="GK225" s="48" t="n">
        <f aca="false">IF((GK224*(1+GK$5/Setup!$C$36)+IF($V225=18,N($F225),0))-CO225-EM225&lt;0.005,0,(GK224*(1+GK$5/Setup!$C$36)+IF($V225=18,N($F225),0))-CO225-EM225)</f>
        <v>0</v>
      </c>
      <c r="GL225" s="48" t="n">
        <f aca="false">IF((GL224*(1+GL$5/Setup!$C$36)+IF($V225=19,N($F225),0))-CP225-EN225&lt;0.005,0,(GL224*(1+GL$5/Setup!$C$36)+IF($V225=19,N($F225),0))-CP225-EN225)</f>
        <v>0</v>
      </c>
      <c r="GM225" s="48" t="n">
        <f aca="false">IF((GM224*(1+GM$5/Setup!$C$36)+IF($V225=20,N($F225),0))-CQ225-EO225&lt;0.005,0,(GM224*(1+GM$5/Setup!$C$36)+IF($V225=20,N($F225),0))-CQ225-EO225)</f>
        <v>0</v>
      </c>
      <c r="GN225" s="48" t="n">
        <f aca="false">IF((GN224*(1+GN$5/Setup!$C$36)+IF($V225=21,N($F225),0))-CR225-EP225&lt;0.005,0,(GN224*(1+GN$5/Setup!$C$36)+IF($V225=21,N($F225),0))-CR225-EP225)</f>
        <v>0</v>
      </c>
      <c r="GO225" s="48" t="n">
        <f aca="false">IF((GO224*(1+GO$5/Setup!$C$36)+IF($V225=22,N($F225),0))-CS225-EQ225&lt;0.005,0,(GO224*(1+GO$5/Setup!$C$36)+IF($V225=22,N($F225),0))-CS225-EQ225)</f>
        <v>0</v>
      </c>
      <c r="GP225" s="48" t="n">
        <f aca="false">IF((GP224*(1+GP$5/Setup!$C$36)+IF($V225=23,N($F225),0))-CT225-ER225&lt;0.005,0,(GP224*(1+GP$5/Setup!$C$36)+IF($V225=23,N($F225),0))-CT225-ER225)</f>
        <v>0</v>
      </c>
      <c r="GQ225" s="48" t="n">
        <f aca="false">IF((GQ224*(1+GQ$5/Setup!$C$36)+IF($V225=24,N($F225),0))-CU225-ES225&lt;0.005,0,(GQ224*(1+GQ$5/Setup!$C$36)+IF($V225=24,N($F225),0))-CU225-ES225)</f>
        <v>0</v>
      </c>
      <c r="GR225" s="48" t="n">
        <f aca="false">IF((GR224*(1+GR$5/Setup!$C$36)+IF($V225=25,N($F225),0))-CV225-ET225&lt;0.005,0,(GR224*(1+GR$5/Setup!$C$36)+IF($V225=25,N($F225),0))-CV225-ET225)</f>
        <v>0</v>
      </c>
      <c r="GS225" s="48" t="n">
        <f aca="false">IF((GS224*(1+GS$5/Setup!$C$36)+IF($V225=26,N($F225),0))-CW225-EU225&lt;0.005,0,(GS224*(1+GS$5/Setup!$C$36)+IF($V225=26,N($F225),0))-CW225-EU225)</f>
        <v>0</v>
      </c>
      <c r="GT225" s="48" t="n">
        <f aca="false">IF((GT224*(1+GT$5/Setup!$C$36)+IF($V225=27,N($F225),0))-CX225-EV225&lt;0.005,0,(GT224*(1+GT$5/Setup!$C$36)+IF($V225=27,N($F225),0))-CX225-EV225)</f>
        <v>0</v>
      </c>
      <c r="GU225" s="48" t="n">
        <f aca="false">IF((GU224*(1+GU$5/Setup!$C$36)+IF($V225=28,N($F225),0))-CY225-EW225&lt;0.005,0,(GU224*(1+GU$5/Setup!$C$36)+IF($V225=28,N($F225),0))-CY225-EW225)</f>
        <v>0</v>
      </c>
      <c r="GV225" s="48" t="n">
        <f aca="false">IF((GV224*(1+GV$5/Setup!$C$36)+IF($V225=29,N($F225),0))-CZ225-EX225&lt;0.005,0,(GV224*(1+GV$5/Setup!$C$36)+IF($V225=29,N($F225),0))-CZ225-EX225)</f>
        <v>0</v>
      </c>
      <c r="GW225" s="48" t="n">
        <f aca="false">IF((GW224*(1+GW$5/Setup!$C$36)+IF($V225=30,N($F225),0))-DA225-EY225&lt;0.005,0,(GW224*(1+GW$5/Setup!$C$36)+IF($V225=30,N($F225),0))-DA225-EY225)</f>
        <v>0</v>
      </c>
      <c r="GX225" s="48" t="n">
        <f aca="false">IF((GX224*(1+GX$5/Setup!$C$36)+IF($V225=31,N($F225),0))-DB225-EZ225&lt;0.005,0,(GX224*(1+GX$5/Setup!$C$36)+IF($V225=31,N($F225),0))-DB225-EZ225)</f>
        <v>0</v>
      </c>
      <c r="GY225" s="48" t="n">
        <f aca="false">IF((GY224*(1+GY$5/Setup!$C$36)+IF($V225=32,N($F225),0))-DC225-FA225&lt;0.005,0,(GY224*(1+GY$5/Setup!$C$36)+IF($V225=32,N($F225),0))-DC225-FA225)</f>
        <v>0</v>
      </c>
      <c r="GZ225" s="48" t="n">
        <f aca="false">IF((GZ224*(1+GZ$5/Setup!$C$36)+IF($V225=33,N($F225),0))-DD225-FB225&lt;0.005,0,(GZ224*(1+GZ$5/Setup!$C$36)+IF($V225=33,N($F225),0))-DD225-FB225)</f>
        <v>0</v>
      </c>
      <c r="HA225" s="48" t="n">
        <f aca="false">IF((HA224*(1+HA$5/Setup!$C$36)+IF($V225=34,N($F225),0))-DE225-FC225&lt;0.005,0,(HA224*(1+HA$5/Setup!$C$36)+IF($V225=34,N($F225),0))-DE225-FC225)</f>
        <v>0</v>
      </c>
      <c r="HB225" s="48" t="n">
        <f aca="false">IF((HB224*(1+HB$5/Setup!$C$36)+IF($V225=35,N($F225),0))-DF225-FD225&lt;0.005,0,(HB224*(1+HB$5/Setup!$C$36)+IF($V225=35,N($F225),0))-DF225-FD225)</f>
        <v>0</v>
      </c>
      <c r="HC225" s="48" t="n">
        <f aca="false">IF((HC224*(1+HC$5/Setup!$C$36)+IF($V225=36,N($F225),0))-DG225-FE225&lt;0.005,0,(HC224*(1+HC$5/Setup!$C$36)+IF($V225=36,N($F225),0))-DG225-FE225)</f>
        <v>0</v>
      </c>
      <c r="HD225" s="48" t="n">
        <f aca="false">IF((HD224*(1+HD$5/Setup!$C$36)+IF($V225=37,N($F225),0))-DH225-FF225&lt;0.005,0,(HD224*(1+HD$5/Setup!$C$36)+IF($V225=37,N($F225),0))-DH225-FF225)</f>
        <v>0</v>
      </c>
      <c r="HE225" s="48" t="n">
        <f aca="false">IF((HE224*(1+HE$5/Setup!$C$36)+IF($V225=38,N($F225),0))-DI225-FG225&lt;0.005,0,(HE224*(1+HE$5/Setup!$C$36)+IF($V225=38,N($F225),0))-DI225-FG225)</f>
        <v>0</v>
      </c>
      <c r="HF225" s="48" t="n">
        <f aca="false">IF((HF224*(1+HF$5/Setup!$C$36)+IF($V225=39,N($F225),0))-DJ225-FH225&lt;0.005,0,(HF224*(1+HF$5/Setup!$C$36)+IF($V225=39,N($F225),0))-DJ225-FH225)</f>
        <v>0</v>
      </c>
      <c r="HG225" s="48" t="n">
        <f aca="false">IF((HG224*(1+HG$5/Setup!$C$36)+IF($V225=40,N($F225),0))-DK225-FI225&lt;0.005,0,(HG224*(1+HG$5/Setup!$C$36)+IF($V225=40,N($F225),0))-DK225-FI225)</f>
        <v>0</v>
      </c>
      <c r="HH225" s="48" t="n">
        <f aca="false">IF((HH224*(1+HH$5/Setup!$C$36)+IF($V225=41,N($F225),0))-DL225-FJ225&lt;0.005,0,(HH224*(1+HH$5/Setup!$C$36)+IF($V225=41,N($F225),0))-DL225-FJ225)</f>
        <v>0</v>
      </c>
      <c r="HI225" s="48" t="n">
        <f aca="false">IF((HI224*(1+HI$5/Setup!$C$36)+IF($V225=42,N($F225),0))-DM225-FK225&lt;0.005,0,(HI224*(1+HI$5/Setup!$C$36)+IF($V225=42,N($F225),0))-DM225-FK225)</f>
        <v>0</v>
      </c>
      <c r="HJ225" s="48" t="n">
        <f aca="false">IF((HJ224*(1+HJ$5/Setup!$C$36)+IF($V225=43,N($F225),0))-DN225-FL225&lt;0.005,0,(HJ224*(1+HJ$5/Setup!$C$36)+IF($V225=43,N($F225),0))-DN225-FL225)</f>
        <v>0</v>
      </c>
      <c r="HK225" s="48" t="n">
        <f aca="false">IF((HK224*(1+HK$5/Setup!$C$36)+IF($V225=44,N($F225),0))-DO225-FM225&lt;0.005,0,(HK224*(1+HK$5/Setup!$C$36)+IF($V225=44,N($F225),0))-DO225-FM225)</f>
        <v>0</v>
      </c>
      <c r="HL225" s="48" t="n">
        <f aca="false">IF((HL224*(1+HL$5/Setup!$C$36)+IF($V225=45,N($F225),0))-DP225-FN225&lt;0.005,0,(HL224*(1+HL$5/Setup!$C$36)+IF($V225=45,N($F225),0))-DP225-FN225)</f>
        <v>0</v>
      </c>
      <c r="HM225" s="48" t="n">
        <f aca="false">IF((HM224*(1+HM$5/Setup!$C$36)+IF($V225=46,N($F225),0))-DQ225-FO225&lt;0.005,0,(HM224*(1+HM$5/Setup!$C$36)+IF($V225=46,N($F225),0))-DQ225-FO225)</f>
        <v>0</v>
      </c>
      <c r="HN225" s="48" t="n">
        <f aca="false">IF((HN224*(1+HN$5/Setup!$C$36)+IF($V225=47,N($F225),0))-DR225-FP225&lt;0.005,0,(HN224*(1+HN$5/Setup!$C$36)+IF($V225=47,N($F225),0))-DR225-FP225)</f>
        <v>0</v>
      </c>
      <c r="HO225" s="48" t="n">
        <f aca="false">IF((HO224*(1+HO$5/Setup!$C$36)+IF($V225=48,N($F225),0))-DS225-FQ225&lt;0.005,0,(HO224*(1+HO$5/Setup!$C$36)+IF($V225=48,N($F225),0))-DS225-FQ225)</f>
        <v>0</v>
      </c>
      <c r="HP225" s="48" t="n">
        <f aca="false">IF((HP224*(1+HP$5/Setup!$C$36)+IF($V225=49,N($F225),0))-DT225-FR225&lt;0.005,0,(HP224*(1+HP$5/Setup!$C$36)+IF($V225=49,N($F225),0))-DT225-FR225)</f>
        <v>0</v>
      </c>
      <c r="HQ225" s="48" t="n">
        <f aca="false">IF((HQ224*(1+HQ$5/Setup!$C$36)+IF($V225=50,N($F225),0))-DU225-FS225&lt;0.005,0,(HQ224*(1+HQ$5/Setup!$C$36)+IF($V225=50,N($F225),0))-DU225-FS225)</f>
        <v>0</v>
      </c>
    </row>
    <row r="226" customFormat="false" ht="15" hidden="false" customHeight="false" outlineLevel="0" collapsed="false">
      <c r="A226" s="44" t="n">
        <v>218</v>
      </c>
      <c r="B226" s="45" t="n">
        <f aca="false">IF(Setup!$C$7="Every month",EDATE(Setup!$C$8,($A226-1)),IF(Setup!$C$7="Twice a month",DATE(YEAR(Setup!$C$8),MONTH(Setup!$C$8)+INT((($A226-1)+Setup!$C$41)/2),MIN(IF(MOD(($A226-1)+Setup!$C$41,2)=0,Setup!$C$39,Setup!$C$40),DAY(EOMONTH(DATE(YEAR(Setup!$C$8),MONTH(Setup!$C$8)+INT((($A226-1)+Setup!$C$41)/2),1),0)))),Setup!$C$8+($A226-1)*IF(Setup!$C$7="Every week",7,14)))</f>
        <v>49363</v>
      </c>
      <c r="C226" s="45" t="n">
        <f aca="false">IF(Setup!$C$7="Every month",EDATE(Setup!$C$8,$A226),IF(Setup!$C$7="Twice a month",DATE(YEAR(Setup!$C$8),MONTH(Setup!$C$8)+INT(($A226+Setup!$C$41)/2),MIN(IF(MOD($A226+Setup!$C$41,2)=0,Setup!$C$39,Setup!$C$40),DAY(EOMONTH(DATE(YEAR(Setup!$C$8),MONTH(Setup!$C$8)+INT(($A226+Setup!$C$41)/2),1),0)))),Setup!$C$8+$A226*IF(Setup!$C$7="Every week",7,14)))</f>
        <v>49377</v>
      </c>
      <c r="D226" s="46"/>
      <c r="E226" s="47"/>
      <c r="F226" s="47"/>
      <c r="G226" s="47"/>
      <c r="H226" s="47"/>
      <c r="I226" s="48" t="n">
        <f aca="false">N(Setup!$C$11)+N(E226)</f>
        <v>100</v>
      </c>
      <c r="J226" s="48" t="n">
        <f aca="false">MIN(Setup!$C$37,MAX(I226,0))</f>
        <v>9.23076923076923</v>
      </c>
      <c r="K226" s="48" t="n">
        <f aca="false">MIN(MAX(N(Setup!$C$14)-L225,0),MAX(I226-J226,0))</f>
        <v>0</v>
      </c>
      <c r="L226" s="48" t="n">
        <f aca="false">L225+K226-N(G226)</f>
        <v>500</v>
      </c>
      <c r="M226" s="48" t="n">
        <f aca="false">M225+J226-N(H226)</f>
        <v>2012.3076923077</v>
      </c>
      <c r="N226" s="48" t="n">
        <f aca="false">SUM(BX226:DU226)</f>
        <v>0</v>
      </c>
      <c r="O226" s="48" t="n">
        <f aca="false">SUM(Z226:BW226)-N226</f>
        <v>0</v>
      </c>
      <c r="P226" s="48" t="n">
        <f aca="false">MAX(I226-J226-K226,0)+O226</f>
        <v>90.7692307692308</v>
      </c>
      <c r="Q226" s="48" t="n">
        <f aca="false">SUM(DV226:FS226)</f>
        <v>0</v>
      </c>
      <c r="R226" s="49" t="n">
        <f aca="false">N226+J226+K226+Q226</f>
        <v>9.23076923076923</v>
      </c>
      <c r="S226" s="48" t="n">
        <f aca="false">T226-T225-N(F226)+N226+Q226</f>
        <v>0</v>
      </c>
      <c r="T226" s="49" t="n">
        <f aca="false">SUM(FT226:HQ226)</f>
        <v>0</v>
      </c>
      <c r="U226" s="44" t="str">
        <f aca="false">IF(T225&lt;0.005,"",INDEX(Helpers!$C$2:$C$51,IF(_xlfn.MINIFS($DV$6:$FS$6,DV226:FS226,"&gt;0.005")=0,V226,_xlfn.MINIFS($DV$6:$FS$6,DV226:FS226,"&gt;0.005"))))</f>
        <v/>
      </c>
      <c r="V226" s="44" t="n">
        <f aca="false">IF(_xlfn.MINIFS($FT$6:$HQ$6,FT225:HQ225,"&gt;0.005")=0,1,_xlfn.MINIFS($FT$6:$HQ$6,FT225:HQ225,"&gt;0.005"))</f>
        <v>1</v>
      </c>
      <c r="W226" s="44" t="n">
        <f aca="false">IF(AND(D226&lt;&gt;"Paid",T225&gt;0.005),1,0)</f>
        <v>0</v>
      </c>
      <c r="X226" s="48" t="n">
        <f aca="false">SUMPRODUCT(((Helpers!$G$2:$G$51*(1+(Helpers!$D$2:$D$51+0.000000001)/12)^(($B226-Setup!$C$8)/(365.25/12))-Helpers!$E$2:$E$51*((1+(Helpers!$D$2:$D$51+0.000000001)/12)^(($B226-Setup!$C$8)/(365.25/12))-1)/((Helpers!$D$2:$D$51+0.000000001)/12))&gt;0)*(Helpers!$G$2:$G$51*(1+(Helpers!$D$2:$D$51+0.000000001)/12)^(($B226-Setup!$C$8)/(365.25/12))-Helpers!$E$2:$E$51*((1+(Helpers!$D$2:$D$51+0.000000001)/12)^(($B226-Setup!$C$8)/(365.25/12))-1)/((Helpers!$D$2:$D$51+0.000000001)/12)))</f>
        <v>0</v>
      </c>
      <c r="Y226" s="48"/>
      <c r="Z226" s="48" t="n">
        <f aca="false">IF(OR(N(Z$5)=0,Z$6=""),0,Z$5*((DATE(YEAR($B226),MONTH($B226),MIN(Z$6,DAY(EOMONTH($B226,0))))&gt;=$B226)*(DATE(YEAR($B226),MONTH($B226),MIN(Z$6,DAY(EOMONTH($B226,0))))&lt;$C226)+(DATE(YEAR($B226),MONTH($B226)+1,MIN(Z$6,DAY(EOMONTH($B226,1))))&gt;=$B226)*(DATE(YEAR($B226),MONTH($B226)+1,MIN(Z$6,DAY(EOMONTH($B226,1))))&lt;$C226)))</f>
        <v>0</v>
      </c>
      <c r="AA226" s="48" t="n">
        <f aca="false">IF(OR(N(AA$5)=0,AA$6=""),0,AA$5*((DATE(YEAR($B226),MONTH($B226),MIN(AA$6,DAY(EOMONTH($B226,0))))&gt;=$B226)*(DATE(YEAR($B226),MONTH($B226),MIN(AA$6,DAY(EOMONTH($B226,0))))&lt;$C226)+(DATE(YEAR($B226),MONTH($B226)+1,MIN(AA$6,DAY(EOMONTH($B226,1))))&gt;=$B226)*(DATE(YEAR($B226),MONTH($B226)+1,MIN(AA$6,DAY(EOMONTH($B226,1))))&lt;$C226)))</f>
        <v>0</v>
      </c>
      <c r="AB226" s="48" t="n">
        <f aca="false">IF(OR(N(AB$5)=0,AB$6=""),0,AB$5*((DATE(YEAR($B226),MONTH($B226),MIN(AB$6,DAY(EOMONTH($B226,0))))&gt;=$B226)*(DATE(YEAR($B226),MONTH($B226),MIN(AB$6,DAY(EOMONTH($B226,0))))&lt;$C226)+(DATE(YEAR($B226),MONTH($B226)+1,MIN(AB$6,DAY(EOMONTH($B226,1))))&gt;=$B226)*(DATE(YEAR($B226),MONTH($B226)+1,MIN(AB$6,DAY(EOMONTH($B226,1))))&lt;$C226)))</f>
        <v>0</v>
      </c>
      <c r="AC226" s="48" t="n">
        <f aca="false">IF(OR(N(AC$5)=0,AC$6=""),0,AC$5*((DATE(YEAR($B226),MONTH($B226),MIN(AC$6,DAY(EOMONTH($B226,0))))&gt;=$B226)*(DATE(YEAR($B226),MONTH($B226),MIN(AC$6,DAY(EOMONTH($B226,0))))&lt;$C226)+(DATE(YEAR($B226),MONTH($B226)+1,MIN(AC$6,DAY(EOMONTH($B226,1))))&gt;=$B226)*(DATE(YEAR($B226),MONTH($B226)+1,MIN(AC$6,DAY(EOMONTH($B226,1))))&lt;$C226)))</f>
        <v>0</v>
      </c>
      <c r="AD226" s="48" t="n">
        <f aca="false">IF(OR(N(AD$5)=0,AD$6=""),0,AD$5*((DATE(YEAR($B226),MONTH($B226),MIN(AD$6,DAY(EOMONTH($B226,0))))&gt;=$B226)*(DATE(YEAR($B226),MONTH($B226),MIN(AD$6,DAY(EOMONTH($B226,0))))&lt;$C226)+(DATE(YEAR($B226),MONTH($B226)+1,MIN(AD$6,DAY(EOMONTH($B226,1))))&gt;=$B226)*(DATE(YEAR($B226),MONTH($B226)+1,MIN(AD$6,DAY(EOMONTH($B226,1))))&lt;$C226)))</f>
        <v>0</v>
      </c>
      <c r="AE226" s="48" t="n">
        <f aca="false">IF(OR(N(AE$5)=0,AE$6=""),0,AE$5*((DATE(YEAR($B226),MONTH($B226),MIN(AE$6,DAY(EOMONTH($B226,0))))&gt;=$B226)*(DATE(YEAR($B226),MONTH($B226),MIN(AE$6,DAY(EOMONTH($B226,0))))&lt;$C226)+(DATE(YEAR($B226),MONTH($B226)+1,MIN(AE$6,DAY(EOMONTH($B226,1))))&gt;=$B226)*(DATE(YEAR($B226),MONTH($B226)+1,MIN(AE$6,DAY(EOMONTH($B226,1))))&lt;$C226)))</f>
        <v>0</v>
      </c>
      <c r="AF226" s="48" t="n">
        <f aca="false">IF(OR(N(AF$5)=0,AF$6=""),0,AF$5*((DATE(YEAR($B226),MONTH($B226),MIN(AF$6,DAY(EOMONTH($B226,0))))&gt;=$B226)*(DATE(YEAR($B226),MONTH($B226),MIN(AF$6,DAY(EOMONTH($B226,0))))&lt;$C226)+(DATE(YEAR($B226),MONTH($B226)+1,MIN(AF$6,DAY(EOMONTH($B226,1))))&gt;=$B226)*(DATE(YEAR($B226),MONTH($B226)+1,MIN(AF$6,DAY(EOMONTH($B226,1))))&lt;$C226)))</f>
        <v>0</v>
      </c>
      <c r="AG226" s="48" t="n">
        <f aca="false">IF(OR(N(AG$5)=0,AG$6=""),0,AG$5*((DATE(YEAR($B226),MONTH($B226),MIN(AG$6,DAY(EOMONTH($B226,0))))&gt;=$B226)*(DATE(YEAR($B226),MONTH($B226),MIN(AG$6,DAY(EOMONTH($B226,0))))&lt;$C226)+(DATE(YEAR($B226),MONTH($B226)+1,MIN(AG$6,DAY(EOMONTH($B226,1))))&gt;=$B226)*(DATE(YEAR($B226),MONTH($B226)+1,MIN(AG$6,DAY(EOMONTH($B226,1))))&lt;$C226)))</f>
        <v>0</v>
      </c>
      <c r="AH226" s="48" t="n">
        <f aca="false">IF(OR(N(AH$5)=0,AH$6=""),0,AH$5*((DATE(YEAR($B226),MONTH($B226),MIN(AH$6,DAY(EOMONTH($B226,0))))&gt;=$B226)*(DATE(YEAR($B226),MONTH($B226),MIN(AH$6,DAY(EOMONTH($B226,0))))&lt;$C226)+(DATE(YEAR($B226),MONTH($B226)+1,MIN(AH$6,DAY(EOMONTH($B226,1))))&gt;=$B226)*(DATE(YEAR($B226),MONTH($B226)+1,MIN(AH$6,DAY(EOMONTH($B226,1))))&lt;$C226)))</f>
        <v>0</v>
      </c>
      <c r="AI226" s="48" t="n">
        <f aca="false">IF(OR(N(AI$5)=0,AI$6=""),0,AI$5*((DATE(YEAR($B226),MONTH($B226),MIN(AI$6,DAY(EOMONTH($B226,0))))&gt;=$B226)*(DATE(YEAR($B226),MONTH($B226),MIN(AI$6,DAY(EOMONTH($B226,0))))&lt;$C226)+(DATE(YEAR($B226),MONTH($B226)+1,MIN(AI$6,DAY(EOMONTH($B226,1))))&gt;=$B226)*(DATE(YEAR($B226),MONTH($B226)+1,MIN(AI$6,DAY(EOMONTH($B226,1))))&lt;$C226)))</f>
        <v>0</v>
      </c>
      <c r="AJ226" s="48" t="n">
        <f aca="false">IF(OR(N(AJ$5)=0,AJ$6=""),0,AJ$5*((DATE(YEAR($B226),MONTH($B226),MIN(AJ$6,DAY(EOMONTH($B226,0))))&gt;=$B226)*(DATE(YEAR($B226),MONTH($B226),MIN(AJ$6,DAY(EOMONTH($B226,0))))&lt;$C226)+(DATE(YEAR($B226),MONTH($B226)+1,MIN(AJ$6,DAY(EOMONTH($B226,1))))&gt;=$B226)*(DATE(YEAR($B226),MONTH($B226)+1,MIN(AJ$6,DAY(EOMONTH($B226,1))))&lt;$C226)))</f>
        <v>0</v>
      </c>
      <c r="AK226" s="48" t="n">
        <f aca="false">IF(OR(N(AK$5)=0,AK$6=""),0,AK$5*((DATE(YEAR($B226),MONTH($B226),MIN(AK$6,DAY(EOMONTH($B226,0))))&gt;=$B226)*(DATE(YEAR($B226),MONTH($B226),MIN(AK$6,DAY(EOMONTH($B226,0))))&lt;$C226)+(DATE(YEAR($B226),MONTH($B226)+1,MIN(AK$6,DAY(EOMONTH($B226,1))))&gt;=$B226)*(DATE(YEAR($B226),MONTH($B226)+1,MIN(AK$6,DAY(EOMONTH($B226,1))))&lt;$C226)))</f>
        <v>0</v>
      </c>
      <c r="AL226" s="48" t="n">
        <f aca="false">IF(OR(N(AL$5)=0,AL$6=""),0,AL$5*((DATE(YEAR($B226),MONTH($B226),MIN(AL$6,DAY(EOMONTH($B226,0))))&gt;=$B226)*(DATE(YEAR($B226),MONTH($B226),MIN(AL$6,DAY(EOMONTH($B226,0))))&lt;$C226)+(DATE(YEAR($B226),MONTH($B226)+1,MIN(AL$6,DAY(EOMONTH($B226,1))))&gt;=$B226)*(DATE(YEAR($B226),MONTH($B226)+1,MIN(AL$6,DAY(EOMONTH($B226,1))))&lt;$C226)))</f>
        <v>0</v>
      </c>
      <c r="AM226" s="48" t="n">
        <f aca="false">IF(OR(N(AM$5)=0,AM$6=""),0,AM$5*((DATE(YEAR($B226),MONTH($B226),MIN(AM$6,DAY(EOMONTH($B226,0))))&gt;=$B226)*(DATE(YEAR($B226),MONTH($B226),MIN(AM$6,DAY(EOMONTH($B226,0))))&lt;$C226)+(DATE(YEAR($B226),MONTH($B226)+1,MIN(AM$6,DAY(EOMONTH($B226,1))))&gt;=$B226)*(DATE(YEAR($B226),MONTH($B226)+1,MIN(AM$6,DAY(EOMONTH($B226,1))))&lt;$C226)))</f>
        <v>0</v>
      </c>
      <c r="AN226" s="48" t="n">
        <f aca="false">IF(OR(N(AN$5)=0,AN$6=""),0,AN$5*((DATE(YEAR($B226),MONTH($B226),MIN(AN$6,DAY(EOMONTH($B226,0))))&gt;=$B226)*(DATE(YEAR($B226),MONTH($B226),MIN(AN$6,DAY(EOMONTH($B226,0))))&lt;$C226)+(DATE(YEAR($B226),MONTH($B226)+1,MIN(AN$6,DAY(EOMONTH($B226,1))))&gt;=$B226)*(DATE(YEAR($B226),MONTH($B226)+1,MIN(AN$6,DAY(EOMONTH($B226,1))))&lt;$C226)))</f>
        <v>0</v>
      </c>
      <c r="AO226" s="48" t="n">
        <f aca="false">IF(OR(N(AO$5)=0,AO$6=""),0,AO$5*((DATE(YEAR($B226),MONTH($B226),MIN(AO$6,DAY(EOMONTH($B226,0))))&gt;=$B226)*(DATE(YEAR($B226),MONTH($B226),MIN(AO$6,DAY(EOMONTH($B226,0))))&lt;$C226)+(DATE(YEAR($B226),MONTH($B226)+1,MIN(AO$6,DAY(EOMONTH($B226,1))))&gt;=$B226)*(DATE(YEAR($B226),MONTH($B226)+1,MIN(AO$6,DAY(EOMONTH($B226,1))))&lt;$C226)))</f>
        <v>0</v>
      </c>
      <c r="AP226" s="48" t="n">
        <f aca="false">IF(OR(N(AP$5)=0,AP$6=""),0,AP$5*((DATE(YEAR($B226),MONTH($B226),MIN(AP$6,DAY(EOMONTH($B226,0))))&gt;=$B226)*(DATE(YEAR($B226),MONTH($B226),MIN(AP$6,DAY(EOMONTH($B226,0))))&lt;$C226)+(DATE(YEAR($B226),MONTH($B226)+1,MIN(AP$6,DAY(EOMONTH($B226,1))))&gt;=$B226)*(DATE(YEAR($B226),MONTH($B226)+1,MIN(AP$6,DAY(EOMONTH($B226,1))))&lt;$C226)))</f>
        <v>0</v>
      </c>
      <c r="AQ226" s="48" t="n">
        <f aca="false">IF(OR(N(AQ$5)=0,AQ$6=""),0,AQ$5*((DATE(YEAR($B226),MONTH($B226),MIN(AQ$6,DAY(EOMONTH($B226,0))))&gt;=$B226)*(DATE(YEAR($B226),MONTH($B226),MIN(AQ$6,DAY(EOMONTH($B226,0))))&lt;$C226)+(DATE(YEAR($B226),MONTH($B226)+1,MIN(AQ$6,DAY(EOMONTH($B226,1))))&gt;=$B226)*(DATE(YEAR($B226),MONTH($B226)+1,MIN(AQ$6,DAY(EOMONTH($B226,1))))&lt;$C226)))</f>
        <v>0</v>
      </c>
      <c r="AR226" s="48" t="n">
        <f aca="false">IF(OR(N(AR$5)=0,AR$6=""),0,AR$5*((DATE(YEAR($B226),MONTH($B226),MIN(AR$6,DAY(EOMONTH($B226,0))))&gt;=$B226)*(DATE(YEAR($B226),MONTH($B226),MIN(AR$6,DAY(EOMONTH($B226,0))))&lt;$C226)+(DATE(YEAR($B226),MONTH($B226)+1,MIN(AR$6,DAY(EOMONTH($B226,1))))&gt;=$B226)*(DATE(YEAR($B226),MONTH($B226)+1,MIN(AR$6,DAY(EOMONTH($B226,1))))&lt;$C226)))</f>
        <v>0</v>
      </c>
      <c r="AS226" s="48" t="n">
        <f aca="false">IF(OR(N(AS$5)=0,AS$6=""),0,AS$5*((DATE(YEAR($B226),MONTH($B226),MIN(AS$6,DAY(EOMONTH($B226,0))))&gt;=$B226)*(DATE(YEAR($B226),MONTH($B226),MIN(AS$6,DAY(EOMONTH($B226,0))))&lt;$C226)+(DATE(YEAR($B226),MONTH($B226)+1,MIN(AS$6,DAY(EOMONTH($B226,1))))&gt;=$B226)*(DATE(YEAR($B226),MONTH($B226)+1,MIN(AS$6,DAY(EOMONTH($B226,1))))&lt;$C226)))</f>
        <v>0</v>
      </c>
      <c r="AT226" s="48" t="n">
        <f aca="false">IF(OR(N(AT$5)=0,AT$6=""),0,AT$5*((DATE(YEAR($B226),MONTH($B226),MIN(AT$6,DAY(EOMONTH($B226,0))))&gt;=$B226)*(DATE(YEAR($B226),MONTH($B226),MIN(AT$6,DAY(EOMONTH($B226,0))))&lt;$C226)+(DATE(YEAR($B226),MONTH($B226)+1,MIN(AT$6,DAY(EOMONTH($B226,1))))&gt;=$B226)*(DATE(YEAR($B226),MONTH($B226)+1,MIN(AT$6,DAY(EOMONTH($B226,1))))&lt;$C226)))</f>
        <v>0</v>
      </c>
      <c r="AU226" s="48" t="n">
        <f aca="false">IF(OR(N(AU$5)=0,AU$6=""),0,AU$5*((DATE(YEAR($B226),MONTH($B226),MIN(AU$6,DAY(EOMONTH($B226,0))))&gt;=$B226)*(DATE(YEAR($B226),MONTH($B226),MIN(AU$6,DAY(EOMONTH($B226,0))))&lt;$C226)+(DATE(YEAR($B226),MONTH($B226)+1,MIN(AU$6,DAY(EOMONTH($B226,1))))&gt;=$B226)*(DATE(YEAR($B226),MONTH($B226)+1,MIN(AU$6,DAY(EOMONTH($B226,1))))&lt;$C226)))</f>
        <v>0</v>
      </c>
      <c r="AV226" s="48" t="n">
        <f aca="false">IF(OR(N(AV$5)=0,AV$6=""),0,AV$5*((DATE(YEAR($B226),MONTH($B226),MIN(AV$6,DAY(EOMONTH($B226,0))))&gt;=$B226)*(DATE(YEAR($B226),MONTH($B226),MIN(AV$6,DAY(EOMONTH($B226,0))))&lt;$C226)+(DATE(YEAR($B226),MONTH($B226)+1,MIN(AV$6,DAY(EOMONTH($B226,1))))&gt;=$B226)*(DATE(YEAR($B226),MONTH($B226)+1,MIN(AV$6,DAY(EOMONTH($B226,1))))&lt;$C226)))</f>
        <v>0</v>
      </c>
      <c r="AW226" s="48" t="n">
        <f aca="false">IF(OR(N(AW$5)=0,AW$6=""),0,AW$5*((DATE(YEAR($B226),MONTH($B226),MIN(AW$6,DAY(EOMONTH($B226,0))))&gt;=$B226)*(DATE(YEAR($B226),MONTH($B226),MIN(AW$6,DAY(EOMONTH($B226,0))))&lt;$C226)+(DATE(YEAR($B226),MONTH($B226)+1,MIN(AW$6,DAY(EOMONTH($B226,1))))&gt;=$B226)*(DATE(YEAR($B226),MONTH($B226)+1,MIN(AW$6,DAY(EOMONTH($B226,1))))&lt;$C226)))</f>
        <v>0</v>
      </c>
      <c r="AX226" s="48" t="n">
        <f aca="false">IF(OR(N(AX$5)=0,AX$6=""),0,AX$5*((DATE(YEAR($B226),MONTH($B226),MIN(AX$6,DAY(EOMONTH($B226,0))))&gt;=$B226)*(DATE(YEAR($B226),MONTH($B226),MIN(AX$6,DAY(EOMONTH($B226,0))))&lt;$C226)+(DATE(YEAR($B226),MONTH($B226)+1,MIN(AX$6,DAY(EOMONTH($B226,1))))&gt;=$B226)*(DATE(YEAR($B226),MONTH($B226)+1,MIN(AX$6,DAY(EOMONTH($B226,1))))&lt;$C226)))</f>
        <v>0</v>
      </c>
      <c r="AY226" s="48" t="n">
        <f aca="false">IF(OR(N(AY$5)=0,AY$6=""),0,AY$5*((DATE(YEAR($B226),MONTH($B226),MIN(AY$6,DAY(EOMONTH($B226,0))))&gt;=$B226)*(DATE(YEAR($B226),MONTH($B226),MIN(AY$6,DAY(EOMONTH($B226,0))))&lt;$C226)+(DATE(YEAR($B226),MONTH($B226)+1,MIN(AY$6,DAY(EOMONTH($B226,1))))&gt;=$B226)*(DATE(YEAR($B226),MONTH($B226)+1,MIN(AY$6,DAY(EOMONTH($B226,1))))&lt;$C226)))</f>
        <v>0</v>
      </c>
      <c r="AZ226" s="48" t="n">
        <f aca="false">IF(OR(N(AZ$5)=0,AZ$6=""),0,AZ$5*((DATE(YEAR($B226),MONTH($B226),MIN(AZ$6,DAY(EOMONTH($B226,0))))&gt;=$B226)*(DATE(YEAR($B226),MONTH($B226),MIN(AZ$6,DAY(EOMONTH($B226,0))))&lt;$C226)+(DATE(YEAR($B226),MONTH($B226)+1,MIN(AZ$6,DAY(EOMONTH($B226,1))))&gt;=$B226)*(DATE(YEAR($B226),MONTH($B226)+1,MIN(AZ$6,DAY(EOMONTH($B226,1))))&lt;$C226)))</f>
        <v>0</v>
      </c>
      <c r="BA226" s="48" t="n">
        <f aca="false">IF(OR(N(BA$5)=0,BA$6=""),0,BA$5*((DATE(YEAR($B226),MONTH($B226),MIN(BA$6,DAY(EOMONTH($B226,0))))&gt;=$B226)*(DATE(YEAR($B226),MONTH($B226),MIN(BA$6,DAY(EOMONTH($B226,0))))&lt;$C226)+(DATE(YEAR($B226),MONTH($B226)+1,MIN(BA$6,DAY(EOMONTH($B226,1))))&gt;=$B226)*(DATE(YEAR($B226),MONTH($B226)+1,MIN(BA$6,DAY(EOMONTH($B226,1))))&lt;$C226)))</f>
        <v>0</v>
      </c>
      <c r="BB226" s="48" t="n">
        <f aca="false">IF(OR(N(BB$5)=0,BB$6=""),0,BB$5*((DATE(YEAR($B226),MONTH($B226),MIN(BB$6,DAY(EOMONTH($B226,0))))&gt;=$B226)*(DATE(YEAR($B226),MONTH($B226),MIN(BB$6,DAY(EOMONTH($B226,0))))&lt;$C226)+(DATE(YEAR($B226),MONTH($B226)+1,MIN(BB$6,DAY(EOMONTH($B226,1))))&gt;=$B226)*(DATE(YEAR($B226),MONTH($B226)+1,MIN(BB$6,DAY(EOMONTH($B226,1))))&lt;$C226)))</f>
        <v>0</v>
      </c>
      <c r="BC226" s="48" t="n">
        <f aca="false">IF(OR(N(BC$5)=0,BC$6=""),0,BC$5*((DATE(YEAR($B226),MONTH($B226),MIN(BC$6,DAY(EOMONTH($B226,0))))&gt;=$B226)*(DATE(YEAR($B226),MONTH($B226),MIN(BC$6,DAY(EOMONTH($B226,0))))&lt;$C226)+(DATE(YEAR($B226),MONTH($B226)+1,MIN(BC$6,DAY(EOMONTH($B226,1))))&gt;=$B226)*(DATE(YEAR($B226),MONTH($B226)+1,MIN(BC$6,DAY(EOMONTH($B226,1))))&lt;$C226)))</f>
        <v>0</v>
      </c>
      <c r="BD226" s="48" t="n">
        <f aca="false">IF(OR(N(BD$5)=0,BD$6=""),0,BD$5*((DATE(YEAR($B226),MONTH($B226),MIN(BD$6,DAY(EOMONTH($B226,0))))&gt;=$B226)*(DATE(YEAR($B226),MONTH($B226),MIN(BD$6,DAY(EOMONTH($B226,0))))&lt;$C226)+(DATE(YEAR($B226),MONTH($B226)+1,MIN(BD$6,DAY(EOMONTH($B226,1))))&gt;=$B226)*(DATE(YEAR($B226),MONTH($B226)+1,MIN(BD$6,DAY(EOMONTH($B226,1))))&lt;$C226)))</f>
        <v>0</v>
      </c>
      <c r="BE226" s="48" t="n">
        <f aca="false">IF(OR(N(BE$5)=0,BE$6=""),0,BE$5*((DATE(YEAR($B226),MONTH($B226),MIN(BE$6,DAY(EOMONTH($B226,0))))&gt;=$B226)*(DATE(YEAR($B226),MONTH($B226),MIN(BE$6,DAY(EOMONTH($B226,0))))&lt;$C226)+(DATE(YEAR($B226),MONTH($B226)+1,MIN(BE$6,DAY(EOMONTH($B226,1))))&gt;=$B226)*(DATE(YEAR($B226),MONTH($B226)+1,MIN(BE$6,DAY(EOMONTH($B226,1))))&lt;$C226)))</f>
        <v>0</v>
      </c>
      <c r="BF226" s="48" t="n">
        <f aca="false">IF(OR(N(BF$5)=0,BF$6=""),0,BF$5*((DATE(YEAR($B226),MONTH($B226),MIN(BF$6,DAY(EOMONTH($B226,0))))&gt;=$B226)*(DATE(YEAR($B226),MONTH($B226),MIN(BF$6,DAY(EOMONTH($B226,0))))&lt;$C226)+(DATE(YEAR($B226),MONTH($B226)+1,MIN(BF$6,DAY(EOMONTH($B226,1))))&gt;=$B226)*(DATE(YEAR($B226),MONTH($B226)+1,MIN(BF$6,DAY(EOMONTH($B226,1))))&lt;$C226)))</f>
        <v>0</v>
      </c>
      <c r="BG226" s="48" t="n">
        <f aca="false">IF(OR(N(BG$5)=0,BG$6=""),0,BG$5*((DATE(YEAR($B226),MONTH($B226),MIN(BG$6,DAY(EOMONTH($B226,0))))&gt;=$B226)*(DATE(YEAR($B226),MONTH($B226),MIN(BG$6,DAY(EOMONTH($B226,0))))&lt;$C226)+(DATE(YEAR($B226),MONTH($B226)+1,MIN(BG$6,DAY(EOMONTH($B226,1))))&gt;=$B226)*(DATE(YEAR($B226),MONTH($B226)+1,MIN(BG$6,DAY(EOMONTH($B226,1))))&lt;$C226)))</f>
        <v>0</v>
      </c>
      <c r="BH226" s="48" t="n">
        <f aca="false">IF(OR(N(BH$5)=0,BH$6=""),0,BH$5*((DATE(YEAR($B226),MONTH($B226),MIN(BH$6,DAY(EOMONTH($B226,0))))&gt;=$B226)*(DATE(YEAR($B226),MONTH($B226),MIN(BH$6,DAY(EOMONTH($B226,0))))&lt;$C226)+(DATE(YEAR($B226),MONTH($B226)+1,MIN(BH$6,DAY(EOMONTH($B226,1))))&gt;=$B226)*(DATE(YEAR($B226),MONTH($B226)+1,MIN(BH$6,DAY(EOMONTH($B226,1))))&lt;$C226)))</f>
        <v>0</v>
      </c>
      <c r="BI226" s="48" t="n">
        <f aca="false">IF(OR(N(BI$5)=0,BI$6=""),0,BI$5*((DATE(YEAR($B226),MONTH($B226),MIN(BI$6,DAY(EOMONTH($B226,0))))&gt;=$B226)*(DATE(YEAR($B226),MONTH($B226),MIN(BI$6,DAY(EOMONTH($B226,0))))&lt;$C226)+(DATE(YEAR($B226),MONTH($B226)+1,MIN(BI$6,DAY(EOMONTH($B226,1))))&gt;=$B226)*(DATE(YEAR($B226),MONTH($B226)+1,MIN(BI$6,DAY(EOMONTH($B226,1))))&lt;$C226)))</f>
        <v>0</v>
      </c>
      <c r="BJ226" s="48" t="n">
        <f aca="false">IF(OR(N(BJ$5)=0,BJ$6=""),0,BJ$5*((DATE(YEAR($B226),MONTH($B226),MIN(BJ$6,DAY(EOMONTH($B226,0))))&gt;=$B226)*(DATE(YEAR($B226),MONTH($B226),MIN(BJ$6,DAY(EOMONTH($B226,0))))&lt;$C226)+(DATE(YEAR($B226),MONTH($B226)+1,MIN(BJ$6,DAY(EOMONTH($B226,1))))&gt;=$B226)*(DATE(YEAR($B226),MONTH($B226)+1,MIN(BJ$6,DAY(EOMONTH($B226,1))))&lt;$C226)))</f>
        <v>0</v>
      </c>
      <c r="BK226" s="48" t="n">
        <f aca="false">IF(OR(N(BK$5)=0,BK$6=""),0,BK$5*((DATE(YEAR($B226),MONTH($B226),MIN(BK$6,DAY(EOMONTH($B226,0))))&gt;=$B226)*(DATE(YEAR($B226),MONTH($B226),MIN(BK$6,DAY(EOMONTH($B226,0))))&lt;$C226)+(DATE(YEAR($B226),MONTH($B226)+1,MIN(BK$6,DAY(EOMONTH($B226,1))))&gt;=$B226)*(DATE(YEAR($B226),MONTH($B226)+1,MIN(BK$6,DAY(EOMONTH($B226,1))))&lt;$C226)))</f>
        <v>0</v>
      </c>
      <c r="BL226" s="48" t="n">
        <f aca="false">IF(OR(N(BL$5)=0,BL$6=""),0,BL$5*((DATE(YEAR($B226),MONTH($B226),MIN(BL$6,DAY(EOMONTH($B226,0))))&gt;=$B226)*(DATE(YEAR($B226),MONTH($B226),MIN(BL$6,DAY(EOMONTH($B226,0))))&lt;$C226)+(DATE(YEAR($B226),MONTH($B226)+1,MIN(BL$6,DAY(EOMONTH($B226,1))))&gt;=$B226)*(DATE(YEAR($B226),MONTH($B226)+1,MIN(BL$6,DAY(EOMONTH($B226,1))))&lt;$C226)))</f>
        <v>0</v>
      </c>
      <c r="BM226" s="48" t="n">
        <f aca="false">IF(OR(N(BM$5)=0,BM$6=""),0,BM$5*((DATE(YEAR($B226),MONTH($B226),MIN(BM$6,DAY(EOMONTH($B226,0))))&gt;=$B226)*(DATE(YEAR($B226),MONTH($B226),MIN(BM$6,DAY(EOMONTH($B226,0))))&lt;$C226)+(DATE(YEAR($B226),MONTH($B226)+1,MIN(BM$6,DAY(EOMONTH($B226,1))))&gt;=$B226)*(DATE(YEAR($B226),MONTH($B226)+1,MIN(BM$6,DAY(EOMONTH($B226,1))))&lt;$C226)))</f>
        <v>0</v>
      </c>
      <c r="BN226" s="48" t="n">
        <f aca="false">IF(OR(N(BN$5)=0,BN$6=""),0,BN$5*((DATE(YEAR($B226),MONTH($B226),MIN(BN$6,DAY(EOMONTH($B226,0))))&gt;=$B226)*(DATE(YEAR($B226),MONTH($B226),MIN(BN$6,DAY(EOMONTH($B226,0))))&lt;$C226)+(DATE(YEAR($B226),MONTH($B226)+1,MIN(BN$6,DAY(EOMONTH($B226,1))))&gt;=$B226)*(DATE(YEAR($B226),MONTH($B226)+1,MIN(BN$6,DAY(EOMONTH($B226,1))))&lt;$C226)))</f>
        <v>0</v>
      </c>
      <c r="BO226" s="48" t="n">
        <f aca="false">IF(OR(N(BO$5)=0,BO$6=""),0,BO$5*((DATE(YEAR($B226),MONTH($B226),MIN(BO$6,DAY(EOMONTH($B226,0))))&gt;=$B226)*(DATE(YEAR($B226),MONTH($B226),MIN(BO$6,DAY(EOMONTH($B226,0))))&lt;$C226)+(DATE(YEAR($B226),MONTH($B226)+1,MIN(BO$6,DAY(EOMONTH($B226,1))))&gt;=$B226)*(DATE(YEAR($B226),MONTH($B226)+1,MIN(BO$6,DAY(EOMONTH($B226,1))))&lt;$C226)))</f>
        <v>0</v>
      </c>
      <c r="BP226" s="48" t="n">
        <f aca="false">IF(OR(N(BP$5)=0,BP$6=""),0,BP$5*((DATE(YEAR($B226),MONTH($B226),MIN(BP$6,DAY(EOMONTH($B226,0))))&gt;=$B226)*(DATE(YEAR($B226),MONTH($B226),MIN(BP$6,DAY(EOMONTH($B226,0))))&lt;$C226)+(DATE(YEAR($B226),MONTH($B226)+1,MIN(BP$6,DAY(EOMONTH($B226,1))))&gt;=$B226)*(DATE(YEAR($B226),MONTH($B226)+1,MIN(BP$6,DAY(EOMONTH($B226,1))))&lt;$C226)))</f>
        <v>0</v>
      </c>
      <c r="BQ226" s="48" t="n">
        <f aca="false">IF(OR(N(BQ$5)=0,BQ$6=""),0,BQ$5*((DATE(YEAR($B226),MONTH($B226),MIN(BQ$6,DAY(EOMONTH($B226,0))))&gt;=$B226)*(DATE(YEAR($B226),MONTH($B226),MIN(BQ$6,DAY(EOMONTH($B226,0))))&lt;$C226)+(DATE(YEAR($B226),MONTH($B226)+1,MIN(BQ$6,DAY(EOMONTH($B226,1))))&gt;=$B226)*(DATE(YEAR($B226),MONTH($B226)+1,MIN(BQ$6,DAY(EOMONTH($B226,1))))&lt;$C226)))</f>
        <v>0</v>
      </c>
      <c r="BR226" s="48" t="n">
        <f aca="false">IF(OR(N(BR$5)=0,BR$6=""),0,BR$5*((DATE(YEAR($B226),MONTH($B226),MIN(BR$6,DAY(EOMONTH($B226,0))))&gt;=$B226)*(DATE(YEAR($B226),MONTH($B226),MIN(BR$6,DAY(EOMONTH($B226,0))))&lt;$C226)+(DATE(YEAR($B226),MONTH($B226)+1,MIN(BR$6,DAY(EOMONTH($B226,1))))&gt;=$B226)*(DATE(YEAR($B226),MONTH($B226)+1,MIN(BR$6,DAY(EOMONTH($B226,1))))&lt;$C226)))</f>
        <v>0</v>
      </c>
      <c r="BS226" s="48" t="n">
        <f aca="false">IF(OR(N(BS$5)=0,BS$6=""),0,BS$5*((DATE(YEAR($B226),MONTH($B226),MIN(BS$6,DAY(EOMONTH($B226,0))))&gt;=$B226)*(DATE(YEAR($B226),MONTH($B226),MIN(BS$6,DAY(EOMONTH($B226,0))))&lt;$C226)+(DATE(YEAR($B226),MONTH($B226)+1,MIN(BS$6,DAY(EOMONTH($B226,1))))&gt;=$B226)*(DATE(YEAR($B226),MONTH($B226)+1,MIN(BS$6,DAY(EOMONTH($B226,1))))&lt;$C226)))</f>
        <v>0</v>
      </c>
      <c r="BT226" s="48" t="n">
        <f aca="false">IF(OR(N(BT$5)=0,BT$6=""),0,BT$5*((DATE(YEAR($B226),MONTH($B226),MIN(BT$6,DAY(EOMONTH($B226,0))))&gt;=$B226)*(DATE(YEAR($B226),MONTH($B226),MIN(BT$6,DAY(EOMONTH($B226,0))))&lt;$C226)+(DATE(YEAR($B226),MONTH($B226)+1,MIN(BT$6,DAY(EOMONTH($B226,1))))&gt;=$B226)*(DATE(YEAR($B226),MONTH($B226)+1,MIN(BT$6,DAY(EOMONTH($B226,1))))&lt;$C226)))</f>
        <v>0</v>
      </c>
      <c r="BU226" s="48" t="n">
        <f aca="false">IF(OR(N(BU$5)=0,BU$6=""),0,BU$5*((DATE(YEAR($B226),MONTH($B226),MIN(BU$6,DAY(EOMONTH($B226,0))))&gt;=$B226)*(DATE(YEAR($B226),MONTH($B226),MIN(BU$6,DAY(EOMONTH($B226,0))))&lt;$C226)+(DATE(YEAR($B226),MONTH($B226)+1,MIN(BU$6,DAY(EOMONTH($B226,1))))&gt;=$B226)*(DATE(YEAR($B226),MONTH($B226)+1,MIN(BU$6,DAY(EOMONTH($B226,1))))&lt;$C226)))</f>
        <v>0</v>
      </c>
      <c r="BV226" s="48" t="n">
        <f aca="false">IF(OR(N(BV$5)=0,BV$6=""),0,BV$5*((DATE(YEAR($B226),MONTH($B226),MIN(BV$6,DAY(EOMONTH($B226,0))))&gt;=$B226)*(DATE(YEAR($B226),MONTH($B226),MIN(BV$6,DAY(EOMONTH($B226,0))))&lt;$C226)+(DATE(YEAR($B226),MONTH($B226)+1,MIN(BV$6,DAY(EOMONTH($B226,1))))&gt;=$B226)*(DATE(YEAR($B226),MONTH($B226)+1,MIN(BV$6,DAY(EOMONTH($B226,1))))&lt;$C226)))</f>
        <v>0</v>
      </c>
      <c r="BW226" s="48" t="n">
        <f aca="false">IF(OR(N(BW$5)=0,BW$6=""),0,BW$5*((DATE(YEAR($B226),MONTH($B226),MIN(BW$6,DAY(EOMONTH($B226,0))))&gt;=$B226)*(DATE(YEAR($B226),MONTH($B226),MIN(BW$6,DAY(EOMONTH($B226,0))))&lt;$C226)+(DATE(YEAR($B226),MONTH($B226)+1,MIN(BW$6,DAY(EOMONTH($B226,1))))&gt;=$B226)*(DATE(YEAR($B226),MONTH($B226)+1,MIN(BW$6,DAY(EOMONTH($B226,1))))&lt;$C226)))</f>
        <v>0</v>
      </c>
      <c r="BX226" s="48" t="n">
        <f aca="false">MIN(Z226,(FT225*(1+FT$5/Setup!$C$36)+IF($V226=1,N($F226),0)))</f>
        <v>0</v>
      </c>
      <c r="BY226" s="48" t="n">
        <f aca="false">MIN(AA226,(FU225*(1+FU$5/Setup!$C$36)+IF($V226=2,N($F226),0)))</f>
        <v>0</v>
      </c>
      <c r="BZ226" s="48" t="n">
        <f aca="false">MIN(AB226,(FV225*(1+FV$5/Setup!$C$36)+IF($V226=3,N($F226),0)))</f>
        <v>0</v>
      </c>
      <c r="CA226" s="48" t="n">
        <f aca="false">MIN(AC226,(FW225*(1+FW$5/Setup!$C$36)+IF($V226=4,N($F226),0)))</f>
        <v>0</v>
      </c>
      <c r="CB226" s="48" t="n">
        <f aca="false">MIN(AD226,(FX225*(1+FX$5/Setup!$C$36)+IF($V226=5,N($F226),0)))</f>
        <v>0</v>
      </c>
      <c r="CC226" s="48" t="n">
        <f aca="false">MIN(AE226,(FY225*(1+FY$5/Setup!$C$36)+IF($V226=6,N($F226),0)))</f>
        <v>0</v>
      </c>
      <c r="CD226" s="48" t="n">
        <f aca="false">MIN(AF226,(FZ225*(1+FZ$5/Setup!$C$36)+IF($V226=7,N($F226),0)))</f>
        <v>0</v>
      </c>
      <c r="CE226" s="48" t="n">
        <f aca="false">MIN(AG226,(GA225*(1+GA$5/Setup!$C$36)+IF($V226=8,N($F226),0)))</f>
        <v>0</v>
      </c>
      <c r="CF226" s="48" t="n">
        <f aca="false">MIN(AH226,(GB225*(1+GB$5/Setup!$C$36)+IF($V226=9,N($F226),0)))</f>
        <v>0</v>
      </c>
      <c r="CG226" s="48" t="n">
        <f aca="false">MIN(AI226,(GC225*(1+GC$5/Setup!$C$36)+IF($V226=10,N($F226),0)))</f>
        <v>0</v>
      </c>
      <c r="CH226" s="48" t="n">
        <f aca="false">MIN(AJ226,(GD225*(1+GD$5/Setup!$C$36)+IF($V226=11,N($F226),0)))</f>
        <v>0</v>
      </c>
      <c r="CI226" s="48" t="n">
        <f aca="false">MIN(AK226,(GE225*(1+GE$5/Setup!$C$36)+IF($V226=12,N($F226),0)))</f>
        <v>0</v>
      </c>
      <c r="CJ226" s="48" t="n">
        <f aca="false">MIN(AL226,(GF225*(1+GF$5/Setup!$C$36)+IF($V226=13,N($F226),0)))</f>
        <v>0</v>
      </c>
      <c r="CK226" s="48" t="n">
        <f aca="false">MIN(AM226,(GG225*(1+GG$5/Setup!$C$36)+IF($V226=14,N($F226),0)))</f>
        <v>0</v>
      </c>
      <c r="CL226" s="48" t="n">
        <f aca="false">MIN(AN226,(GH225*(1+GH$5/Setup!$C$36)+IF($V226=15,N($F226),0)))</f>
        <v>0</v>
      </c>
      <c r="CM226" s="48" t="n">
        <f aca="false">MIN(AO226,(GI225*(1+GI$5/Setup!$C$36)+IF($V226=16,N($F226),0)))</f>
        <v>0</v>
      </c>
      <c r="CN226" s="48" t="n">
        <f aca="false">MIN(AP226,(GJ225*(1+GJ$5/Setup!$C$36)+IF($V226=17,N($F226),0)))</f>
        <v>0</v>
      </c>
      <c r="CO226" s="48" t="n">
        <f aca="false">MIN(AQ226,(GK225*(1+GK$5/Setup!$C$36)+IF($V226=18,N($F226),0)))</f>
        <v>0</v>
      </c>
      <c r="CP226" s="48" t="n">
        <f aca="false">MIN(AR226,(GL225*(1+GL$5/Setup!$C$36)+IF($V226=19,N($F226),0)))</f>
        <v>0</v>
      </c>
      <c r="CQ226" s="48" t="n">
        <f aca="false">MIN(AS226,(GM225*(1+GM$5/Setup!$C$36)+IF($V226=20,N($F226),0)))</f>
        <v>0</v>
      </c>
      <c r="CR226" s="48" t="n">
        <f aca="false">MIN(AT226,(GN225*(1+GN$5/Setup!$C$36)+IF($V226=21,N($F226),0)))</f>
        <v>0</v>
      </c>
      <c r="CS226" s="48" t="n">
        <f aca="false">MIN(AU226,(GO225*(1+GO$5/Setup!$C$36)+IF($V226=22,N($F226),0)))</f>
        <v>0</v>
      </c>
      <c r="CT226" s="48" t="n">
        <f aca="false">MIN(AV226,(GP225*(1+GP$5/Setup!$C$36)+IF($V226=23,N($F226),0)))</f>
        <v>0</v>
      </c>
      <c r="CU226" s="48" t="n">
        <f aca="false">MIN(AW226,(GQ225*(1+GQ$5/Setup!$C$36)+IF($V226=24,N($F226),0)))</f>
        <v>0</v>
      </c>
      <c r="CV226" s="48" t="n">
        <f aca="false">MIN(AX226,(GR225*(1+GR$5/Setup!$C$36)+IF($V226=25,N($F226),0)))</f>
        <v>0</v>
      </c>
      <c r="CW226" s="48" t="n">
        <f aca="false">MIN(AY226,(GS225*(1+GS$5/Setup!$C$36)+IF($V226=26,N($F226),0)))</f>
        <v>0</v>
      </c>
      <c r="CX226" s="48" t="n">
        <f aca="false">MIN(AZ226,(GT225*(1+GT$5/Setup!$C$36)+IF($V226=27,N($F226),0)))</f>
        <v>0</v>
      </c>
      <c r="CY226" s="48" t="n">
        <f aca="false">MIN(BA226,(GU225*(1+GU$5/Setup!$C$36)+IF($V226=28,N($F226),0)))</f>
        <v>0</v>
      </c>
      <c r="CZ226" s="48" t="n">
        <f aca="false">MIN(BB226,(GV225*(1+GV$5/Setup!$C$36)+IF($V226=29,N($F226),0)))</f>
        <v>0</v>
      </c>
      <c r="DA226" s="48" t="n">
        <f aca="false">MIN(BC226,(GW225*(1+GW$5/Setup!$C$36)+IF($V226=30,N($F226),0)))</f>
        <v>0</v>
      </c>
      <c r="DB226" s="48" t="n">
        <f aca="false">MIN(BD226,(GX225*(1+GX$5/Setup!$C$36)+IF($V226=31,N($F226),0)))</f>
        <v>0</v>
      </c>
      <c r="DC226" s="48" t="n">
        <f aca="false">MIN(BE226,(GY225*(1+GY$5/Setup!$C$36)+IF($V226=32,N($F226),0)))</f>
        <v>0</v>
      </c>
      <c r="DD226" s="48" t="n">
        <f aca="false">MIN(BF226,(GZ225*(1+GZ$5/Setup!$C$36)+IF($V226=33,N($F226),0)))</f>
        <v>0</v>
      </c>
      <c r="DE226" s="48" t="n">
        <f aca="false">MIN(BG226,(HA225*(1+HA$5/Setup!$C$36)+IF($V226=34,N($F226),0)))</f>
        <v>0</v>
      </c>
      <c r="DF226" s="48" t="n">
        <f aca="false">MIN(BH226,(HB225*(1+HB$5/Setup!$C$36)+IF($V226=35,N($F226),0)))</f>
        <v>0</v>
      </c>
      <c r="DG226" s="48" t="n">
        <f aca="false">MIN(BI226,(HC225*(1+HC$5/Setup!$C$36)+IF($V226=36,N($F226),0)))</f>
        <v>0</v>
      </c>
      <c r="DH226" s="48" t="n">
        <f aca="false">MIN(BJ226,(HD225*(1+HD$5/Setup!$C$36)+IF($V226=37,N($F226),0)))</f>
        <v>0</v>
      </c>
      <c r="DI226" s="48" t="n">
        <f aca="false">MIN(BK226,(HE225*(1+HE$5/Setup!$C$36)+IF($V226=38,N($F226),0)))</f>
        <v>0</v>
      </c>
      <c r="DJ226" s="48" t="n">
        <f aca="false">MIN(BL226,(HF225*(1+HF$5/Setup!$C$36)+IF($V226=39,N($F226),0)))</f>
        <v>0</v>
      </c>
      <c r="DK226" s="48" t="n">
        <f aca="false">MIN(BM226,(HG225*(1+HG$5/Setup!$C$36)+IF($V226=40,N($F226),0)))</f>
        <v>0</v>
      </c>
      <c r="DL226" s="48" t="n">
        <f aca="false">MIN(BN226,(HH225*(1+HH$5/Setup!$C$36)+IF($V226=41,N($F226),0)))</f>
        <v>0</v>
      </c>
      <c r="DM226" s="48" t="n">
        <f aca="false">MIN(BO226,(HI225*(1+HI$5/Setup!$C$36)+IF($V226=42,N($F226),0)))</f>
        <v>0</v>
      </c>
      <c r="DN226" s="48" t="n">
        <f aca="false">MIN(BP226,(HJ225*(1+HJ$5/Setup!$C$36)+IF($V226=43,N($F226),0)))</f>
        <v>0</v>
      </c>
      <c r="DO226" s="48" t="n">
        <f aca="false">MIN(BQ226,(HK225*(1+HK$5/Setup!$C$36)+IF($V226=44,N($F226),0)))</f>
        <v>0</v>
      </c>
      <c r="DP226" s="48" t="n">
        <f aca="false">MIN(BR226,(HL225*(1+HL$5/Setup!$C$36)+IF($V226=45,N($F226),0)))</f>
        <v>0</v>
      </c>
      <c r="DQ226" s="48" t="n">
        <f aca="false">MIN(BS226,(HM225*(1+HM$5/Setup!$C$36)+IF($V226=46,N($F226),0)))</f>
        <v>0</v>
      </c>
      <c r="DR226" s="48" t="n">
        <f aca="false">MIN(BT226,(HN225*(1+HN$5/Setup!$C$36)+IF($V226=47,N($F226),0)))</f>
        <v>0</v>
      </c>
      <c r="DS226" s="48" t="n">
        <f aca="false">MIN(BU226,(HO225*(1+HO$5/Setup!$C$36)+IF($V226=48,N($F226),0)))</f>
        <v>0</v>
      </c>
      <c r="DT226" s="48" t="n">
        <f aca="false">MIN(BV226,(HP225*(1+HP$5/Setup!$C$36)+IF($V226=49,N($F226),0)))</f>
        <v>0</v>
      </c>
      <c r="DU226" s="48" t="n">
        <f aca="false">MIN(BW226,(HQ225*(1+HQ$5/Setup!$C$36)+IF($V226=50,N($F226),0)))</f>
        <v>0</v>
      </c>
      <c r="DV226" s="48" t="n">
        <f aca="false">MIN(MAX((FT225*(1+FT$5/Setup!$C$36)+IF($V226=1,N($F226),0))-BX226,0),MAX($P226-0,0))</f>
        <v>0</v>
      </c>
      <c r="DW226" s="48" t="n">
        <f aca="false">MIN(MAX((FU225*(1+FU$5/Setup!$C$36)+IF($V226=2,N($F226),0))-BY226,0),MAX($P226-SUM(DV226:DV226),0))</f>
        <v>0</v>
      </c>
      <c r="DX226" s="48" t="n">
        <f aca="false">MIN(MAX((FV225*(1+FV$5/Setup!$C$36)+IF($V226=3,N($F226),0))-BZ226,0),MAX($P226-SUM(DV226:DW226),0))</f>
        <v>0</v>
      </c>
      <c r="DY226" s="48" t="n">
        <f aca="false">MIN(MAX((FW225*(1+FW$5/Setup!$C$36)+IF($V226=4,N($F226),0))-CA226,0),MAX($P226-SUM(DV226:DX226),0))</f>
        <v>0</v>
      </c>
      <c r="DZ226" s="48" t="n">
        <f aca="false">MIN(MAX((FX225*(1+FX$5/Setup!$C$36)+IF($V226=5,N($F226),0))-CB226,0),MAX($P226-SUM(DV226:DY226),0))</f>
        <v>0</v>
      </c>
      <c r="EA226" s="48" t="n">
        <f aca="false">MIN(MAX((FY225*(1+FY$5/Setup!$C$36)+IF($V226=6,N($F226),0))-CC226,0),MAX($P226-SUM(DV226:DZ226),0))</f>
        <v>0</v>
      </c>
      <c r="EB226" s="48" t="n">
        <f aca="false">MIN(MAX((FZ225*(1+FZ$5/Setup!$C$36)+IF($V226=7,N($F226),0))-CD226,0),MAX($P226-SUM(DV226:EA226),0))</f>
        <v>0</v>
      </c>
      <c r="EC226" s="48" t="n">
        <f aca="false">MIN(MAX((GA225*(1+GA$5/Setup!$C$36)+IF($V226=8,N($F226),0))-CE226,0),MAX($P226-SUM(DV226:EB226),0))</f>
        <v>0</v>
      </c>
      <c r="ED226" s="48" t="n">
        <f aca="false">MIN(MAX((GB225*(1+GB$5/Setup!$C$36)+IF($V226=9,N($F226),0))-CF226,0),MAX($P226-SUM(DV226:EC226),0))</f>
        <v>0</v>
      </c>
      <c r="EE226" s="48" t="n">
        <f aca="false">MIN(MAX((GC225*(1+GC$5/Setup!$C$36)+IF($V226=10,N($F226),0))-CG226,0),MAX($P226-SUM(DV226:ED226),0))</f>
        <v>0</v>
      </c>
      <c r="EF226" s="48" t="n">
        <f aca="false">MIN(MAX((GD225*(1+GD$5/Setup!$C$36)+IF($V226=11,N($F226),0))-CH226,0),MAX($P226-SUM(DV226:EE226),0))</f>
        <v>0</v>
      </c>
      <c r="EG226" s="48" t="n">
        <f aca="false">MIN(MAX((GE225*(1+GE$5/Setup!$C$36)+IF($V226=12,N($F226),0))-CI226,0),MAX($P226-SUM(DV226:EF226),0))</f>
        <v>0</v>
      </c>
      <c r="EH226" s="48" t="n">
        <f aca="false">MIN(MAX((GF225*(1+GF$5/Setup!$C$36)+IF($V226=13,N($F226),0))-CJ226,0),MAX($P226-SUM(DV226:EG226),0))</f>
        <v>0</v>
      </c>
      <c r="EI226" s="48" t="n">
        <f aca="false">MIN(MAX((GG225*(1+GG$5/Setup!$C$36)+IF($V226=14,N($F226),0))-CK226,0),MAX($P226-SUM(DV226:EH226),0))</f>
        <v>0</v>
      </c>
      <c r="EJ226" s="48" t="n">
        <f aca="false">MIN(MAX((GH225*(1+GH$5/Setup!$C$36)+IF($V226=15,N($F226),0))-CL226,0),MAX($P226-SUM(DV226:EI226),0))</f>
        <v>0</v>
      </c>
      <c r="EK226" s="48" t="n">
        <f aca="false">MIN(MAX((GI225*(1+GI$5/Setup!$C$36)+IF($V226=16,N($F226),0))-CM226,0),MAX($P226-SUM(DV226:EJ226),0))</f>
        <v>0</v>
      </c>
      <c r="EL226" s="48" t="n">
        <f aca="false">MIN(MAX((GJ225*(1+GJ$5/Setup!$C$36)+IF($V226=17,N($F226),0))-CN226,0),MAX($P226-SUM(DV226:EK226),0))</f>
        <v>0</v>
      </c>
      <c r="EM226" s="48" t="n">
        <f aca="false">MIN(MAX((GK225*(1+GK$5/Setup!$C$36)+IF($V226=18,N($F226),0))-CO226,0),MAX($P226-SUM(DV226:EL226),0))</f>
        <v>0</v>
      </c>
      <c r="EN226" s="48" t="n">
        <f aca="false">MIN(MAX((GL225*(1+GL$5/Setup!$C$36)+IF($V226=19,N($F226),0))-CP226,0),MAX($P226-SUM(DV226:EM226),0))</f>
        <v>0</v>
      </c>
      <c r="EO226" s="48" t="n">
        <f aca="false">MIN(MAX((GM225*(1+GM$5/Setup!$C$36)+IF($V226=20,N($F226),0))-CQ226,0),MAX($P226-SUM(DV226:EN226),0))</f>
        <v>0</v>
      </c>
      <c r="EP226" s="48" t="n">
        <f aca="false">MIN(MAX((GN225*(1+GN$5/Setup!$C$36)+IF($V226=21,N($F226),0))-CR226,0),MAX($P226-SUM(DV226:EO226),0))</f>
        <v>0</v>
      </c>
      <c r="EQ226" s="48" t="n">
        <f aca="false">MIN(MAX((GO225*(1+GO$5/Setup!$C$36)+IF($V226=22,N($F226),0))-CS226,0),MAX($P226-SUM(DV226:EP226),0))</f>
        <v>0</v>
      </c>
      <c r="ER226" s="48" t="n">
        <f aca="false">MIN(MAX((GP225*(1+GP$5/Setup!$C$36)+IF($V226=23,N($F226),0))-CT226,0),MAX($P226-SUM(DV226:EQ226),0))</f>
        <v>0</v>
      </c>
      <c r="ES226" s="48" t="n">
        <f aca="false">MIN(MAX((GQ225*(1+GQ$5/Setup!$C$36)+IF($V226=24,N($F226),0))-CU226,0),MAX($P226-SUM(DV226:ER226),0))</f>
        <v>0</v>
      </c>
      <c r="ET226" s="48" t="n">
        <f aca="false">MIN(MAX((GR225*(1+GR$5/Setup!$C$36)+IF($V226=25,N($F226),0))-CV226,0),MAX($P226-SUM(DV226:ES226),0))</f>
        <v>0</v>
      </c>
      <c r="EU226" s="48" t="n">
        <f aca="false">MIN(MAX((GS225*(1+GS$5/Setup!$C$36)+IF($V226=26,N($F226),0))-CW226,0),MAX($P226-SUM(DV226:ET226),0))</f>
        <v>0</v>
      </c>
      <c r="EV226" s="48" t="n">
        <f aca="false">MIN(MAX((GT225*(1+GT$5/Setup!$C$36)+IF($V226=27,N($F226),0))-CX226,0),MAX($P226-SUM(DV226:EU226),0))</f>
        <v>0</v>
      </c>
      <c r="EW226" s="48" t="n">
        <f aca="false">MIN(MAX((GU225*(1+GU$5/Setup!$C$36)+IF($V226=28,N($F226),0))-CY226,0),MAX($P226-SUM(DV226:EV226),0))</f>
        <v>0</v>
      </c>
      <c r="EX226" s="48" t="n">
        <f aca="false">MIN(MAX((GV225*(1+GV$5/Setup!$C$36)+IF($V226=29,N($F226),0))-CZ226,0),MAX($P226-SUM(DV226:EW226),0))</f>
        <v>0</v>
      </c>
      <c r="EY226" s="48" t="n">
        <f aca="false">MIN(MAX((GW225*(1+GW$5/Setup!$C$36)+IF($V226=30,N($F226),0))-DA226,0),MAX($P226-SUM(DV226:EX226),0))</f>
        <v>0</v>
      </c>
      <c r="EZ226" s="48" t="n">
        <f aca="false">MIN(MAX((GX225*(1+GX$5/Setup!$C$36)+IF($V226=31,N($F226),0))-DB226,0),MAX($P226-SUM(DV226:EY226),0))</f>
        <v>0</v>
      </c>
      <c r="FA226" s="48" t="n">
        <f aca="false">MIN(MAX((GY225*(1+GY$5/Setup!$C$36)+IF($V226=32,N($F226),0))-DC226,0),MAX($P226-SUM(DV226:EZ226),0))</f>
        <v>0</v>
      </c>
      <c r="FB226" s="48" t="n">
        <f aca="false">MIN(MAX((GZ225*(1+GZ$5/Setup!$C$36)+IF($V226=33,N($F226),0))-DD226,0),MAX($P226-SUM(DV226:FA226),0))</f>
        <v>0</v>
      </c>
      <c r="FC226" s="48" t="n">
        <f aca="false">MIN(MAX((HA225*(1+HA$5/Setup!$C$36)+IF($V226=34,N($F226),0))-DE226,0),MAX($P226-SUM(DV226:FB226),0))</f>
        <v>0</v>
      </c>
      <c r="FD226" s="48" t="n">
        <f aca="false">MIN(MAX((HB225*(1+HB$5/Setup!$C$36)+IF($V226=35,N($F226),0))-DF226,0),MAX($P226-SUM(DV226:FC226),0))</f>
        <v>0</v>
      </c>
      <c r="FE226" s="48" t="n">
        <f aca="false">MIN(MAX((HC225*(1+HC$5/Setup!$C$36)+IF($V226=36,N($F226),0))-DG226,0),MAX($P226-SUM(DV226:FD226),0))</f>
        <v>0</v>
      </c>
      <c r="FF226" s="48" t="n">
        <f aca="false">MIN(MAX((HD225*(1+HD$5/Setup!$C$36)+IF($V226=37,N($F226),0))-DH226,0),MAX($P226-SUM(DV226:FE226),0))</f>
        <v>0</v>
      </c>
      <c r="FG226" s="48" t="n">
        <f aca="false">MIN(MAX((HE225*(1+HE$5/Setup!$C$36)+IF($V226=38,N($F226),0))-DI226,0),MAX($P226-SUM(DV226:FF226),0))</f>
        <v>0</v>
      </c>
      <c r="FH226" s="48" t="n">
        <f aca="false">MIN(MAX((HF225*(1+HF$5/Setup!$C$36)+IF($V226=39,N($F226),0))-DJ226,0),MAX($P226-SUM(DV226:FG226),0))</f>
        <v>0</v>
      </c>
      <c r="FI226" s="48" t="n">
        <f aca="false">MIN(MAX((HG225*(1+HG$5/Setup!$C$36)+IF($V226=40,N($F226),0))-DK226,0),MAX($P226-SUM(DV226:FH226),0))</f>
        <v>0</v>
      </c>
      <c r="FJ226" s="48" t="n">
        <f aca="false">MIN(MAX((HH225*(1+HH$5/Setup!$C$36)+IF($V226=41,N($F226),0))-DL226,0),MAX($P226-SUM(DV226:FI226),0))</f>
        <v>0</v>
      </c>
      <c r="FK226" s="48" t="n">
        <f aca="false">MIN(MAX((HI225*(1+HI$5/Setup!$C$36)+IF($V226=42,N($F226),0))-DM226,0),MAX($P226-SUM(DV226:FJ226),0))</f>
        <v>0</v>
      </c>
      <c r="FL226" s="48" t="n">
        <f aca="false">MIN(MAX((HJ225*(1+HJ$5/Setup!$C$36)+IF($V226=43,N($F226),0))-DN226,0),MAX($P226-SUM(DV226:FK226),0))</f>
        <v>0</v>
      </c>
      <c r="FM226" s="48" t="n">
        <f aca="false">MIN(MAX((HK225*(1+HK$5/Setup!$C$36)+IF($V226=44,N($F226),0))-DO226,0),MAX($P226-SUM(DV226:FL226),0))</f>
        <v>0</v>
      </c>
      <c r="FN226" s="48" t="n">
        <f aca="false">MIN(MAX((HL225*(1+HL$5/Setup!$C$36)+IF($V226=45,N($F226),0))-DP226,0),MAX($P226-SUM(DV226:FM226),0))</f>
        <v>0</v>
      </c>
      <c r="FO226" s="48" t="n">
        <f aca="false">MIN(MAX((HM225*(1+HM$5/Setup!$C$36)+IF($V226=46,N($F226),0))-DQ226,0),MAX($P226-SUM(DV226:FN226),0))</f>
        <v>0</v>
      </c>
      <c r="FP226" s="48" t="n">
        <f aca="false">MIN(MAX((HN225*(1+HN$5/Setup!$C$36)+IF($V226=47,N($F226),0))-DR226,0),MAX($P226-SUM(DV226:FO226),0))</f>
        <v>0</v>
      </c>
      <c r="FQ226" s="48" t="n">
        <f aca="false">MIN(MAX((HO225*(1+HO$5/Setup!$C$36)+IF($V226=48,N($F226),0))-DS226,0),MAX($P226-SUM(DV226:FP226),0))</f>
        <v>0</v>
      </c>
      <c r="FR226" s="48" t="n">
        <f aca="false">MIN(MAX((HP225*(1+HP$5/Setup!$C$36)+IF($V226=49,N($F226),0))-DT226,0),MAX($P226-SUM(DV226:FQ226),0))</f>
        <v>0</v>
      </c>
      <c r="FS226" s="48" t="n">
        <f aca="false">MIN(MAX((HQ225*(1+HQ$5/Setup!$C$36)+IF($V226=50,N($F226),0))-DU226,0),MAX($P226-SUM(DV226:FR226),0))</f>
        <v>0</v>
      </c>
      <c r="FT226" s="48" t="n">
        <f aca="false">IF((FT225*(1+FT$5/Setup!$C$36)+IF($V226=1,N($F226),0))-BX226-DV226&lt;0.005,0,(FT225*(1+FT$5/Setup!$C$36)+IF($V226=1,N($F226),0))-BX226-DV226)</f>
        <v>0</v>
      </c>
      <c r="FU226" s="48" t="n">
        <f aca="false">IF((FU225*(1+FU$5/Setup!$C$36)+IF($V226=2,N($F226),0))-BY226-DW226&lt;0.005,0,(FU225*(1+FU$5/Setup!$C$36)+IF($V226=2,N($F226),0))-BY226-DW226)</f>
        <v>0</v>
      </c>
      <c r="FV226" s="48" t="n">
        <f aca="false">IF((FV225*(1+FV$5/Setup!$C$36)+IF($V226=3,N($F226),0))-BZ226-DX226&lt;0.005,0,(FV225*(1+FV$5/Setup!$C$36)+IF($V226=3,N($F226),0))-BZ226-DX226)</f>
        <v>0</v>
      </c>
      <c r="FW226" s="48" t="n">
        <f aca="false">IF((FW225*(1+FW$5/Setup!$C$36)+IF($V226=4,N($F226),0))-CA226-DY226&lt;0.005,0,(FW225*(1+FW$5/Setup!$C$36)+IF($V226=4,N($F226),0))-CA226-DY226)</f>
        <v>0</v>
      </c>
      <c r="FX226" s="48" t="n">
        <f aca="false">IF((FX225*(1+FX$5/Setup!$C$36)+IF($V226=5,N($F226),0))-CB226-DZ226&lt;0.005,0,(FX225*(1+FX$5/Setup!$C$36)+IF($V226=5,N($F226),0))-CB226-DZ226)</f>
        <v>0</v>
      </c>
      <c r="FY226" s="48" t="n">
        <f aca="false">IF((FY225*(1+FY$5/Setup!$C$36)+IF($V226=6,N($F226),0))-CC226-EA226&lt;0.005,0,(FY225*(1+FY$5/Setup!$C$36)+IF($V226=6,N($F226),0))-CC226-EA226)</f>
        <v>0</v>
      </c>
      <c r="FZ226" s="48" t="n">
        <f aca="false">IF((FZ225*(1+FZ$5/Setup!$C$36)+IF($V226=7,N($F226),0))-CD226-EB226&lt;0.005,0,(FZ225*(1+FZ$5/Setup!$C$36)+IF($V226=7,N($F226),0))-CD226-EB226)</f>
        <v>0</v>
      </c>
      <c r="GA226" s="48" t="n">
        <f aca="false">IF((GA225*(1+GA$5/Setup!$C$36)+IF($V226=8,N($F226),0))-CE226-EC226&lt;0.005,0,(GA225*(1+GA$5/Setup!$C$36)+IF($V226=8,N($F226),0))-CE226-EC226)</f>
        <v>0</v>
      </c>
      <c r="GB226" s="48" t="n">
        <f aca="false">IF((GB225*(1+GB$5/Setup!$C$36)+IF($V226=9,N($F226),0))-CF226-ED226&lt;0.005,0,(GB225*(1+GB$5/Setup!$C$36)+IF($V226=9,N($F226),0))-CF226-ED226)</f>
        <v>0</v>
      </c>
      <c r="GC226" s="48" t="n">
        <f aca="false">IF((GC225*(1+GC$5/Setup!$C$36)+IF($V226=10,N($F226),0))-CG226-EE226&lt;0.005,0,(GC225*(1+GC$5/Setup!$C$36)+IF($V226=10,N($F226),0))-CG226-EE226)</f>
        <v>0</v>
      </c>
      <c r="GD226" s="48" t="n">
        <f aca="false">IF((GD225*(1+GD$5/Setup!$C$36)+IF($V226=11,N($F226),0))-CH226-EF226&lt;0.005,0,(GD225*(1+GD$5/Setup!$C$36)+IF($V226=11,N($F226),0))-CH226-EF226)</f>
        <v>0</v>
      </c>
      <c r="GE226" s="48" t="n">
        <f aca="false">IF((GE225*(1+GE$5/Setup!$C$36)+IF($V226=12,N($F226),0))-CI226-EG226&lt;0.005,0,(GE225*(1+GE$5/Setup!$C$36)+IF($V226=12,N($F226),0))-CI226-EG226)</f>
        <v>0</v>
      </c>
      <c r="GF226" s="48" t="n">
        <f aca="false">IF((GF225*(1+GF$5/Setup!$C$36)+IF($V226=13,N($F226),0))-CJ226-EH226&lt;0.005,0,(GF225*(1+GF$5/Setup!$C$36)+IF($V226=13,N($F226),0))-CJ226-EH226)</f>
        <v>0</v>
      </c>
      <c r="GG226" s="48" t="n">
        <f aca="false">IF((GG225*(1+GG$5/Setup!$C$36)+IF($V226=14,N($F226),0))-CK226-EI226&lt;0.005,0,(GG225*(1+GG$5/Setup!$C$36)+IF($V226=14,N($F226),0))-CK226-EI226)</f>
        <v>0</v>
      </c>
      <c r="GH226" s="48" t="n">
        <f aca="false">IF((GH225*(1+GH$5/Setup!$C$36)+IF($V226=15,N($F226),0))-CL226-EJ226&lt;0.005,0,(GH225*(1+GH$5/Setup!$C$36)+IF($V226=15,N($F226),0))-CL226-EJ226)</f>
        <v>0</v>
      </c>
      <c r="GI226" s="48" t="n">
        <f aca="false">IF((GI225*(1+GI$5/Setup!$C$36)+IF($V226=16,N($F226),0))-CM226-EK226&lt;0.005,0,(GI225*(1+GI$5/Setup!$C$36)+IF($V226=16,N($F226),0))-CM226-EK226)</f>
        <v>0</v>
      </c>
      <c r="GJ226" s="48" t="n">
        <f aca="false">IF((GJ225*(1+GJ$5/Setup!$C$36)+IF($V226=17,N($F226),0))-CN226-EL226&lt;0.005,0,(GJ225*(1+GJ$5/Setup!$C$36)+IF($V226=17,N($F226),0))-CN226-EL226)</f>
        <v>0</v>
      </c>
      <c r="GK226" s="48" t="n">
        <f aca="false">IF((GK225*(1+GK$5/Setup!$C$36)+IF($V226=18,N($F226),0))-CO226-EM226&lt;0.005,0,(GK225*(1+GK$5/Setup!$C$36)+IF($V226=18,N($F226),0))-CO226-EM226)</f>
        <v>0</v>
      </c>
      <c r="GL226" s="48" t="n">
        <f aca="false">IF((GL225*(1+GL$5/Setup!$C$36)+IF($V226=19,N($F226),0))-CP226-EN226&lt;0.005,0,(GL225*(1+GL$5/Setup!$C$36)+IF($V226=19,N($F226),0))-CP226-EN226)</f>
        <v>0</v>
      </c>
      <c r="GM226" s="48" t="n">
        <f aca="false">IF((GM225*(1+GM$5/Setup!$C$36)+IF($V226=20,N($F226),0))-CQ226-EO226&lt;0.005,0,(GM225*(1+GM$5/Setup!$C$36)+IF($V226=20,N($F226),0))-CQ226-EO226)</f>
        <v>0</v>
      </c>
      <c r="GN226" s="48" t="n">
        <f aca="false">IF((GN225*(1+GN$5/Setup!$C$36)+IF($V226=21,N($F226),0))-CR226-EP226&lt;0.005,0,(GN225*(1+GN$5/Setup!$C$36)+IF($V226=21,N($F226),0))-CR226-EP226)</f>
        <v>0</v>
      </c>
      <c r="GO226" s="48" t="n">
        <f aca="false">IF((GO225*(1+GO$5/Setup!$C$36)+IF($V226=22,N($F226),0))-CS226-EQ226&lt;0.005,0,(GO225*(1+GO$5/Setup!$C$36)+IF($V226=22,N($F226),0))-CS226-EQ226)</f>
        <v>0</v>
      </c>
      <c r="GP226" s="48" t="n">
        <f aca="false">IF((GP225*(1+GP$5/Setup!$C$36)+IF($V226=23,N($F226),0))-CT226-ER226&lt;0.005,0,(GP225*(1+GP$5/Setup!$C$36)+IF($V226=23,N($F226),0))-CT226-ER226)</f>
        <v>0</v>
      </c>
      <c r="GQ226" s="48" t="n">
        <f aca="false">IF((GQ225*(1+GQ$5/Setup!$C$36)+IF($V226=24,N($F226),0))-CU226-ES226&lt;0.005,0,(GQ225*(1+GQ$5/Setup!$C$36)+IF($V226=24,N($F226),0))-CU226-ES226)</f>
        <v>0</v>
      </c>
      <c r="GR226" s="48" t="n">
        <f aca="false">IF((GR225*(1+GR$5/Setup!$C$36)+IF($V226=25,N($F226),0))-CV226-ET226&lt;0.005,0,(GR225*(1+GR$5/Setup!$C$36)+IF($V226=25,N($F226),0))-CV226-ET226)</f>
        <v>0</v>
      </c>
      <c r="GS226" s="48" t="n">
        <f aca="false">IF((GS225*(1+GS$5/Setup!$C$36)+IF($V226=26,N($F226),0))-CW226-EU226&lt;0.005,0,(GS225*(1+GS$5/Setup!$C$36)+IF($V226=26,N($F226),0))-CW226-EU226)</f>
        <v>0</v>
      </c>
      <c r="GT226" s="48" t="n">
        <f aca="false">IF((GT225*(1+GT$5/Setup!$C$36)+IF($V226=27,N($F226),0))-CX226-EV226&lt;0.005,0,(GT225*(1+GT$5/Setup!$C$36)+IF($V226=27,N($F226),0))-CX226-EV226)</f>
        <v>0</v>
      </c>
      <c r="GU226" s="48" t="n">
        <f aca="false">IF((GU225*(1+GU$5/Setup!$C$36)+IF($V226=28,N($F226),0))-CY226-EW226&lt;0.005,0,(GU225*(1+GU$5/Setup!$C$36)+IF($V226=28,N($F226),0))-CY226-EW226)</f>
        <v>0</v>
      </c>
      <c r="GV226" s="48" t="n">
        <f aca="false">IF((GV225*(1+GV$5/Setup!$C$36)+IF($V226=29,N($F226),0))-CZ226-EX226&lt;0.005,0,(GV225*(1+GV$5/Setup!$C$36)+IF($V226=29,N($F226),0))-CZ226-EX226)</f>
        <v>0</v>
      </c>
      <c r="GW226" s="48" t="n">
        <f aca="false">IF((GW225*(1+GW$5/Setup!$C$36)+IF($V226=30,N($F226),0))-DA226-EY226&lt;0.005,0,(GW225*(1+GW$5/Setup!$C$36)+IF($V226=30,N($F226),0))-DA226-EY226)</f>
        <v>0</v>
      </c>
      <c r="GX226" s="48" t="n">
        <f aca="false">IF((GX225*(1+GX$5/Setup!$C$36)+IF($V226=31,N($F226),0))-DB226-EZ226&lt;0.005,0,(GX225*(1+GX$5/Setup!$C$36)+IF($V226=31,N($F226),0))-DB226-EZ226)</f>
        <v>0</v>
      </c>
      <c r="GY226" s="48" t="n">
        <f aca="false">IF((GY225*(1+GY$5/Setup!$C$36)+IF($V226=32,N($F226),0))-DC226-FA226&lt;0.005,0,(GY225*(1+GY$5/Setup!$C$36)+IF($V226=32,N($F226),0))-DC226-FA226)</f>
        <v>0</v>
      </c>
      <c r="GZ226" s="48" t="n">
        <f aca="false">IF((GZ225*(1+GZ$5/Setup!$C$36)+IF($V226=33,N($F226),0))-DD226-FB226&lt;0.005,0,(GZ225*(1+GZ$5/Setup!$C$36)+IF($V226=33,N($F226),0))-DD226-FB226)</f>
        <v>0</v>
      </c>
      <c r="HA226" s="48" t="n">
        <f aca="false">IF((HA225*(1+HA$5/Setup!$C$36)+IF($V226=34,N($F226),0))-DE226-FC226&lt;0.005,0,(HA225*(1+HA$5/Setup!$C$36)+IF($V226=34,N($F226),0))-DE226-FC226)</f>
        <v>0</v>
      </c>
      <c r="HB226" s="48" t="n">
        <f aca="false">IF((HB225*(1+HB$5/Setup!$C$36)+IF($V226=35,N($F226),0))-DF226-FD226&lt;0.005,0,(HB225*(1+HB$5/Setup!$C$36)+IF($V226=35,N($F226),0))-DF226-FD226)</f>
        <v>0</v>
      </c>
      <c r="HC226" s="48" t="n">
        <f aca="false">IF((HC225*(1+HC$5/Setup!$C$36)+IF($V226=36,N($F226),0))-DG226-FE226&lt;0.005,0,(HC225*(1+HC$5/Setup!$C$36)+IF($V226=36,N($F226),0))-DG226-FE226)</f>
        <v>0</v>
      </c>
      <c r="HD226" s="48" t="n">
        <f aca="false">IF((HD225*(1+HD$5/Setup!$C$36)+IF($V226=37,N($F226),0))-DH226-FF226&lt;0.005,0,(HD225*(1+HD$5/Setup!$C$36)+IF($V226=37,N($F226),0))-DH226-FF226)</f>
        <v>0</v>
      </c>
      <c r="HE226" s="48" t="n">
        <f aca="false">IF((HE225*(1+HE$5/Setup!$C$36)+IF($V226=38,N($F226),0))-DI226-FG226&lt;0.005,0,(HE225*(1+HE$5/Setup!$C$36)+IF($V226=38,N($F226),0))-DI226-FG226)</f>
        <v>0</v>
      </c>
      <c r="HF226" s="48" t="n">
        <f aca="false">IF((HF225*(1+HF$5/Setup!$C$36)+IF($V226=39,N($F226),0))-DJ226-FH226&lt;0.005,0,(HF225*(1+HF$5/Setup!$C$36)+IF($V226=39,N($F226),0))-DJ226-FH226)</f>
        <v>0</v>
      </c>
      <c r="HG226" s="48" t="n">
        <f aca="false">IF((HG225*(1+HG$5/Setup!$C$36)+IF($V226=40,N($F226),0))-DK226-FI226&lt;0.005,0,(HG225*(1+HG$5/Setup!$C$36)+IF($V226=40,N($F226),0))-DK226-FI226)</f>
        <v>0</v>
      </c>
      <c r="HH226" s="48" t="n">
        <f aca="false">IF((HH225*(1+HH$5/Setup!$C$36)+IF($V226=41,N($F226),0))-DL226-FJ226&lt;0.005,0,(HH225*(1+HH$5/Setup!$C$36)+IF($V226=41,N($F226),0))-DL226-FJ226)</f>
        <v>0</v>
      </c>
      <c r="HI226" s="48" t="n">
        <f aca="false">IF((HI225*(1+HI$5/Setup!$C$36)+IF($V226=42,N($F226),0))-DM226-FK226&lt;0.005,0,(HI225*(1+HI$5/Setup!$C$36)+IF($V226=42,N($F226),0))-DM226-FK226)</f>
        <v>0</v>
      </c>
      <c r="HJ226" s="48" t="n">
        <f aca="false">IF((HJ225*(1+HJ$5/Setup!$C$36)+IF($V226=43,N($F226),0))-DN226-FL226&lt;0.005,0,(HJ225*(1+HJ$5/Setup!$C$36)+IF($V226=43,N($F226),0))-DN226-FL226)</f>
        <v>0</v>
      </c>
      <c r="HK226" s="48" t="n">
        <f aca="false">IF((HK225*(1+HK$5/Setup!$C$36)+IF($V226=44,N($F226),0))-DO226-FM226&lt;0.005,0,(HK225*(1+HK$5/Setup!$C$36)+IF($V226=44,N($F226),0))-DO226-FM226)</f>
        <v>0</v>
      </c>
      <c r="HL226" s="48" t="n">
        <f aca="false">IF((HL225*(1+HL$5/Setup!$C$36)+IF($V226=45,N($F226),0))-DP226-FN226&lt;0.005,0,(HL225*(1+HL$5/Setup!$C$36)+IF($V226=45,N($F226),0))-DP226-FN226)</f>
        <v>0</v>
      </c>
      <c r="HM226" s="48" t="n">
        <f aca="false">IF((HM225*(1+HM$5/Setup!$C$36)+IF($V226=46,N($F226),0))-DQ226-FO226&lt;0.005,0,(HM225*(1+HM$5/Setup!$C$36)+IF($V226=46,N($F226),0))-DQ226-FO226)</f>
        <v>0</v>
      </c>
      <c r="HN226" s="48" t="n">
        <f aca="false">IF((HN225*(1+HN$5/Setup!$C$36)+IF($V226=47,N($F226),0))-DR226-FP226&lt;0.005,0,(HN225*(1+HN$5/Setup!$C$36)+IF($V226=47,N($F226),0))-DR226-FP226)</f>
        <v>0</v>
      </c>
      <c r="HO226" s="48" t="n">
        <f aca="false">IF((HO225*(1+HO$5/Setup!$C$36)+IF($V226=48,N($F226),0))-DS226-FQ226&lt;0.005,0,(HO225*(1+HO$5/Setup!$C$36)+IF($V226=48,N($F226),0))-DS226-FQ226)</f>
        <v>0</v>
      </c>
      <c r="HP226" s="48" t="n">
        <f aca="false">IF((HP225*(1+HP$5/Setup!$C$36)+IF($V226=49,N($F226),0))-DT226-FR226&lt;0.005,0,(HP225*(1+HP$5/Setup!$C$36)+IF($V226=49,N($F226),0))-DT226-FR226)</f>
        <v>0</v>
      </c>
      <c r="HQ226" s="48" t="n">
        <f aca="false">IF((HQ225*(1+HQ$5/Setup!$C$36)+IF($V226=50,N($F226),0))-DU226-FS226&lt;0.005,0,(HQ225*(1+HQ$5/Setup!$C$36)+IF($V226=50,N($F226),0))-DU226-FS226)</f>
        <v>0</v>
      </c>
    </row>
    <row r="227" customFormat="false" ht="15" hidden="false" customHeight="false" outlineLevel="0" collapsed="false">
      <c r="A227" s="44" t="n">
        <v>219</v>
      </c>
      <c r="B227" s="45" t="n">
        <f aca="false">IF(Setup!$C$7="Every month",EDATE(Setup!$C$8,($A227-1)),IF(Setup!$C$7="Twice a month",DATE(YEAR(Setup!$C$8),MONTH(Setup!$C$8)+INT((($A227-1)+Setup!$C$41)/2),MIN(IF(MOD(($A227-1)+Setup!$C$41,2)=0,Setup!$C$39,Setup!$C$40),DAY(EOMONTH(DATE(YEAR(Setup!$C$8),MONTH(Setup!$C$8)+INT((($A227-1)+Setup!$C$41)/2),1),0)))),Setup!$C$8+($A227-1)*IF(Setup!$C$7="Every week",7,14)))</f>
        <v>49377</v>
      </c>
      <c r="C227" s="45" t="n">
        <f aca="false">IF(Setup!$C$7="Every month",EDATE(Setup!$C$8,$A227),IF(Setup!$C$7="Twice a month",DATE(YEAR(Setup!$C$8),MONTH(Setup!$C$8)+INT(($A227+Setup!$C$41)/2),MIN(IF(MOD($A227+Setup!$C$41,2)=0,Setup!$C$39,Setup!$C$40),DAY(EOMONTH(DATE(YEAR(Setup!$C$8),MONTH(Setup!$C$8)+INT(($A227+Setup!$C$41)/2),1),0)))),Setup!$C$8+$A227*IF(Setup!$C$7="Every week",7,14)))</f>
        <v>49391</v>
      </c>
      <c r="D227" s="46"/>
      <c r="E227" s="47"/>
      <c r="F227" s="47"/>
      <c r="G227" s="47"/>
      <c r="H227" s="47"/>
      <c r="I227" s="48" t="n">
        <f aca="false">N(Setup!$C$11)+N(E227)</f>
        <v>100</v>
      </c>
      <c r="J227" s="48" t="n">
        <f aca="false">MIN(Setup!$C$37,MAX(I227,0))</f>
        <v>9.23076923076923</v>
      </c>
      <c r="K227" s="48" t="n">
        <f aca="false">MIN(MAX(N(Setup!$C$14)-L226,0),MAX(I227-J227,0))</f>
        <v>0</v>
      </c>
      <c r="L227" s="48" t="n">
        <f aca="false">L226+K227-N(G227)</f>
        <v>500</v>
      </c>
      <c r="M227" s="48" t="n">
        <f aca="false">M226+J227-N(H227)</f>
        <v>2021.53846153847</v>
      </c>
      <c r="N227" s="48" t="n">
        <f aca="false">SUM(BX227:DU227)</f>
        <v>0</v>
      </c>
      <c r="O227" s="48" t="n">
        <f aca="false">SUM(Z227:BW227)-N227</f>
        <v>65</v>
      </c>
      <c r="P227" s="48" t="n">
        <f aca="false">MAX(I227-J227-K227,0)+O227</f>
        <v>155.769230769231</v>
      </c>
      <c r="Q227" s="48" t="n">
        <f aca="false">SUM(DV227:FS227)</f>
        <v>0</v>
      </c>
      <c r="R227" s="49" t="n">
        <f aca="false">N227+J227+K227+Q227</f>
        <v>9.23076923076923</v>
      </c>
      <c r="S227" s="48" t="n">
        <f aca="false">T227-T226-N(F227)+N227+Q227</f>
        <v>0</v>
      </c>
      <c r="T227" s="49" t="n">
        <f aca="false">SUM(FT227:HQ227)</f>
        <v>0</v>
      </c>
      <c r="U227" s="44" t="str">
        <f aca="false">IF(T226&lt;0.005,"",INDEX(Helpers!$C$2:$C$51,IF(_xlfn.MINIFS($DV$6:$FS$6,DV227:FS227,"&gt;0.005")=0,V227,_xlfn.MINIFS($DV$6:$FS$6,DV227:FS227,"&gt;0.005"))))</f>
        <v/>
      </c>
      <c r="V227" s="44" t="n">
        <f aca="false">IF(_xlfn.MINIFS($FT$6:$HQ$6,FT226:HQ226,"&gt;0.005")=0,1,_xlfn.MINIFS($FT$6:$HQ$6,FT226:HQ226,"&gt;0.005"))</f>
        <v>1</v>
      </c>
      <c r="W227" s="44" t="n">
        <f aca="false">IF(AND(D227&lt;&gt;"Paid",T226&gt;0.005),1,0)</f>
        <v>0</v>
      </c>
      <c r="X227" s="48" t="n">
        <f aca="false">SUMPRODUCT(((Helpers!$G$2:$G$51*(1+(Helpers!$D$2:$D$51+0.000000001)/12)^(($B227-Setup!$C$8)/(365.25/12))-Helpers!$E$2:$E$51*((1+(Helpers!$D$2:$D$51+0.000000001)/12)^(($B227-Setup!$C$8)/(365.25/12))-1)/((Helpers!$D$2:$D$51+0.000000001)/12))&gt;0)*(Helpers!$G$2:$G$51*(1+(Helpers!$D$2:$D$51+0.000000001)/12)^(($B227-Setup!$C$8)/(365.25/12))-Helpers!$E$2:$E$51*((1+(Helpers!$D$2:$D$51+0.000000001)/12)^(($B227-Setup!$C$8)/(365.25/12))-1)/((Helpers!$D$2:$D$51+0.000000001)/12)))</f>
        <v>0</v>
      </c>
      <c r="Y227" s="48"/>
      <c r="Z227" s="48" t="n">
        <f aca="false">IF(OR(N(Z$5)=0,Z$6=""),0,Z$5*((DATE(YEAR($B227),MONTH($B227),MIN(Z$6,DAY(EOMONTH($B227,0))))&gt;=$B227)*(DATE(YEAR($B227),MONTH($B227),MIN(Z$6,DAY(EOMONTH($B227,0))))&lt;$C227)+(DATE(YEAR($B227),MONTH($B227)+1,MIN(Z$6,DAY(EOMONTH($B227,1))))&gt;=$B227)*(DATE(YEAR($B227),MONTH($B227)+1,MIN(Z$6,DAY(EOMONTH($B227,1))))&lt;$C227)))</f>
        <v>25</v>
      </c>
      <c r="AA227" s="48" t="n">
        <f aca="false">IF(OR(N(AA$5)=0,AA$6=""),0,AA$5*((DATE(YEAR($B227),MONTH($B227),MIN(AA$6,DAY(EOMONTH($B227,0))))&gt;=$B227)*(DATE(YEAR($B227),MONTH($B227),MIN(AA$6,DAY(EOMONTH($B227,0))))&lt;$C227)+(DATE(YEAR($B227),MONTH($B227)+1,MIN(AA$6,DAY(EOMONTH($B227,1))))&gt;=$B227)*(DATE(YEAR($B227),MONTH($B227)+1,MIN(AA$6,DAY(EOMONTH($B227,1))))&lt;$C227)))</f>
        <v>40</v>
      </c>
      <c r="AB227" s="48" t="n">
        <f aca="false">IF(OR(N(AB$5)=0,AB$6=""),0,AB$5*((DATE(YEAR($B227),MONTH($B227),MIN(AB$6,DAY(EOMONTH($B227,0))))&gt;=$B227)*(DATE(YEAR($B227),MONTH($B227),MIN(AB$6,DAY(EOMONTH($B227,0))))&lt;$C227)+(DATE(YEAR($B227),MONTH($B227)+1,MIN(AB$6,DAY(EOMONTH($B227,1))))&gt;=$B227)*(DATE(YEAR($B227),MONTH($B227)+1,MIN(AB$6,DAY(EOMONTH($B227,1))))&lt;$C227)))</f>
        <v>0</v>
      </c>
      <c r="AC227" s="48" t="n">
        <f aca="false">IF(OR(N(AC$5)=0,AC$6=""),0,AC$5*((DATE(YEAR($B227),MONTH($B227),MIN(AC$6,DAY(EOMONTH($B227,0))))&gt;=$B227)*(DATE(YEAR($B227),MONTH($B227),MIN(AC$6,DAY(EOMONTH($B227,0))))&lt;$C227)+(DATE(YEAR($B227),MONTH($B227)+1,MIN(AC$6,DAY(EOMONTH($B227,1))))&gt;=$B227)*(DATE(YEAR($B227),MONTH($B227)+1,MIN(AC$6,DAY(EOMONTH($B227,1))))&lt;$C227)))</f>
        <v>0</v>
      </c>
      <c r="AD227" s="48" t="n">
        <f aca="false">IF(OR(N(AD$5)=0,AD$6=""),0,AD$5*((DATE(YEAR($B227),MONTH($B227),MIN(AD$6,DAY(EOMONTH($B227,0))))&gt;=$B227)*(DATE(YEAR($B227),MONTH($B227),MIN(AD$6,DAY(EOMONTH($B227,0))))&lt;$C227)+(DATE(YEAR($B227),MONTH($B227)+1,MIN(AD$6,DAY(EOMONTH($B227,1))))&gt;=$B227)*(DATE(YEAR($B227),MONTH($B227)+1,MIN(AD$6,DAY(EOMONTH($B227,1))))&lt;$C227)))</f>
        <v>0</v>
      </c>
      <c r="AE227" s="48" t="n">
        <f aca="false">IF(OR(N(AE$5)=0,AE$6=""),0,AE$5*((DATE(YEAR($B227),MONTH($B227),MIN(AE$6,DAY(EOMONTH($B227,0))))&gt;=$B227)*(DATE(YEAR($B227),MONTH($B227),MIN(AE$6,DAY(EOMONTH($B227,0))))&lt;$C227)+(DATE(YEAR($B227),MONTH($B227)+1,MIN(AE$6,DAY(EOMONTH($B227,1))))&gt;=$B227)*(DATE(YEAR($B227),MONTH($B227)+1,MIN(AE$6,DAY(EOMONTH($B227,1))))&lt;$C227)))</f>
        <v>0</v>
      </c>
      <c r="AF227" s="48" t="n">
        <f aca="false">IF(OR(N(AF$5)=0,AF$6=""),0,AF$5*((DATE(YEAR($B227),MONTH($B227),MIN(AF$6,DAY(EOMONTH($B227,0))))&gt;=$B227)*(DATE(YEAR($B227),MONTH($B227),MIN(AF$6,DAY(EOMONTH($B227,0))))&lt;$C227)+(DATE(YEAR($B227),MONTH($B227)+1,MIN(AF$6,DAY(EOMONTH($B227,1))))&gt;=$B227)*(DATE(YEAR($B227),MONTH($B227)+1,MIN(AF$6,DAY(EOMONTH($B227,1))))&lt;$C227)))</f>
        <v>0</v>
      </c>
      <c r="AG227" s="48" t="n">
        <f aca="false">IF(OR(N(AG$5)=0,AG$6=""),0,AG$5*((DATE(YEAR($B227),MONTH($B227),MIN(AG$6,DAY(EOMONTH($B227,0))))&gt;=$B227)*(DATE(YEAR($B227),MONTH($B227),MIN(AG$6,DAY(EOMONTH($B227,0))))&lt;$C227)+(DATE(YEAR($B227),MONTH($B227)+1,MIN(AG$6,DAY(EOMONTH($B227,1))))&gt;=$B227)*(DATE(YEAR($B227),MONTH($B227)+1,MIN(AG$6,DAY(EOMONTH($B227,1))))&lt;$C227)))</f>
        <v>0</v>
      </c>
      <c r="AH227" s="48" t="n">
        <f aca="false">IF(OR(N(AH$5)=0,AH$6=""),0,AH$5*((DATE(YEAR($B227),MONTH($B227),MIN(AH$6,DAY(EOMONTH($B227,0))))&gt;=$B227)*(DATE(YEAR($B227),MONTH($B227),MIN(AH$6,DAY(EOMONTH($B227,0))))&lt;$C227)+(DATE(YEAR($B227),MONTH($B227)+1,MIN(AH$6,DAY(EOMONTH($B227,1))))&gt;=$B227)*(DATE(YEAR($B227),MONTH($B227)+1,MIN(AH$6,DAY(EOMONTH($B227,1))))&lt;$C227)))</f>
        <v>0</v>
      </c>
      <c r="AI227" s="48" t="n">
        <f aca="false">IF(OR(N(AI$5)=0,AI$6=""),0,AI$5*((DATE(YEAR($B227),MONTH($B227),MIN(AI$6,DAY(EOMONTH($B227,0))))&gt;=$B227)*(DATE(YEAR($B227),MONTH($B227),MIN(AI$6,DAY(EOMONTH($B227,0))))&lt;$C227)+(DATE(YEAR($B227),MONTH($B227)+1,MIN(AI$6,DAY(EOMONTH($B227,1))))&gt;=$B227)*(DATE(YEAR($B227),MONTH($B227)+1,MIN(AI$6,DAY(EOMONTH($B227,1))))&lt;$C227)))</f>
        <v>0</v>
      </c>
      <c r="AJ227" s="48" t="n">
        <f aca="false">IF(OR(N(AJ$5)=0,AJ$6=""),0,AJ$5*((DATE(YEAR($B227),MONTH($B227),MIN(AJ$6,DAY(EOMONTH($B227,0))))&gt;=$B227)*(DATE(YEAR($B227),MONTH($B227),MIN(AJ$6,DAY(EOMONTH($B227,0))))&lt;$C227)+(DATE(YEAR($B227),MONTH($B227)+1,MIN(AJ$6,DAY(EOMONTH($B227,1))))&gt;=$B227)*(DATE(YEAR($B227),MONTH($B227)+1,MIN(AJ$6,DAY(EOMONTH($B227,1))))&lt;$C227)))</f>
        <v>0</v>
      </c>
      <c r="AK227" s="48" t="n">
        <f aca="false">IF(OR(N(AK$5)=0,AK$6=""),0,AK$5*((DATE(YEAR($B227),MONTH($B227),MIN(AK$6,DAY(EOMONTH($B227,0))))&gt;=$B227)*(DATE(YEAR($B227),MONTH($B227),MIN(AK$6,DAY(EOMONTH($B227,0))))&lt;$C227)+(DATE(YEAR($B227),MONTH($B227)+1,MIN(AK$6,DAY(EOMONTH($B227,1))))&gt;=$B227)*(DATE(YEAR($B227),MONTH($B227)+1,MIN(AK$6,DAY(EOMONTH($B227,1))))&lt;$C227)))</f>
        <v>0</v>
      </c>
      <c r="AL227" s="48" t="n">
        <f aca="false">IF(OR(N(AL$5)=0,AL$6=""),0,AL$5*((DATE(YEAR($B227),MONTH($B227),MIN(AL$6,DAY(EOMONTH($B227,0))))&gt;=$B227)*(DATE(YEAR($B227),MONTH($B227),MIN(AL$6,DAY(EOMONTH($B227,0))))&lt;$C227)+(DATE(YEAR($B227),MONTH($B227)+1,MIN(AL$6,DAY(EOMONTH($B227,1))))&gt;=$B227)*(DATE(YEAR($B227),MONTH($B227)+1,MIN(AL$6,DAY(EOMONTH($B227,1))))&lt;$C227)))</f>
        <v>0</v>
      </c>
      <c r="AM227" s="48" t="n">
        <f aca="false">IF(OR(N(AM$5)=0,AM$6=""),0,AM$5*((DATE(YEAR($B227),MONTH($B227),MIN(AM$6,DAY(EOMONTH($B227,0))))&gt;=$B227)*(DATE(YEAR($B227),MONTH($B227),MIN(AM$6,DAY(EOMONTH($B227,0))))&lt;$C227)+(DATE(YEAR($B227),MONTH($B227)+1,MIN(AM$6,DAY(EOMONTH($B227,1))))&gt;=$B227)*(DATE(YEAR($B227),MONTH($B227)+1,MIN(AM$6,DAY(EOMONTH($B227,1))))&lt;$C227)))</f>
        <v>0</v>
      </c>
      <c r="AN227" s="48" t="n">
        <f aca="false">IF(OR(N(AN$5)=0,AN$6=""),0,AN$5*((DATE(YEAR($B227),MONTH($B227),MIN(AN$6,DAY(EOMONTH($B227,0))))&gt;=$B227)*(DATE(YEAR($B227),MONTH($B227),MIN(AN$6,DAY(EOMONTH($B227,0))))&lt;$C227)+(DATE(YEAR($B227),MONTH($B227)+1,MIN(AN$6,DAY(EOMONTH($B227,1))))&gt;=$B227)*(DATE(YEAR($B227),MONTH($B227)+1,MIN(AN$6,DAY(EOMONTH($B227,1))))&lt;$C227)))</f>
        <v>0</v>
      </c>
      <c r="AO227" s="48" t="n">
        <f aca="false">IF(OR(N(AO$5)=0,AO$6=""),0,AO$5*((DATE(YEAR($B227),MONTH($B227),MIN(AO$6,DAY(EOMONTH($B227,0))))&gt;=$B227)*(DATE(YEAR($B227),MONTH($B227),MIN(AO$6,DAY(EOMONTH($B227,0))))&lt;$C227)+(DATE(YEAR($B227),MONTH($B227)+1,MIN(AO$6,DAY(EOMONTH($B227,1))))&gt;=$B227)*(DATE(YEAR($B227),MONTH($B227)+1,MIN(AO$6,DAY(EOMONTH($B227,1))))&lt;$C227)))</f>
        <v>0</v>
      </c>
      <c r="AP227" s="48" t="n">
        <f aca="false">IF(OR(N(AP$5)=0,AP$6=""),0,AP$5*((DATE(YEAR($B227),MONTH($B227),MIN(AP$6,DAY(EOMONTH($B227,0))))&gt;=$B227)*(DATE(YEAR($B227),MONTH($B227),MIN(AP$6,DAY(EOMONTH($B227,0))))&lt;$C227)+(DATE(YEAR($B227),MONTH($B227)+1,MIN(AP$6,DAY(EOMONTH($B227,1))))&gt;=$B227)*(DATE(YEAR($B227),MONTH($B227)+1,MIN(AP$6,DAY(EOMONTH($B227,1))))&lt;$C227)))</f>
        <v>0</v>
      </c>
      <c r="AQ227" s="48" t="n">
        <f aca="false">IF(OR(N(AQ$5)=0,AQ$6=""),0,AQ$5*((DATE(YEAR($B227),MONTH($B227),MIN(AQ$6,DAY(EOMONTH($B227,0))))&gt;=$B227)*(DATE(YEAR($B227),MONTH($B227),MIN(AQ$6,DAY(EOMONTH($B227,0))))&lt;$C227)+(DATE(YEAR($B227),MONTH($B227)+1,MIN(AQ$6,DAY(EOMONTH($B227,1))))&gt;=$B227)*(DATE(YEAR($B227),MONTH($B227)+1,MIN(AQ$6,DAY(EOMONTH($B227,1))))&lt;$C227)))</f>
        <v>0</v>
      </c>
      <c r="AR227" s="48" t="n">
        <f aca="false">IF(OR(N(AR$5)=0,AR$6=""),0,AR$5*((DATE(YEAR($B227),MONTH($B227),MIN(AR$6,DAY(EOMONTH($B227,0))))&gt;=$B227)*(DATE(YEAR($B227),MONTH($B227),MIN(AR$6,DAY(EOMONTH($B227,0))))&lt;$C227)+(DATE(YEAR($B227),MONTH($B227)+1,MIN(AR$6,DAY(EOMONTH($B227,1))))&gt;=$B227)*(DATE(YEAR($B227),MONTH($B227)+1,MIN(AR$6,DAY(EOMONTH($B227,1))))&lt;$C227)))</f>
        <v>0</v>
      </c>
      <c r="AS227" s="48" t="n">
        <f aca="false">IF(OR(N(AS$5)=0,AS$6=""),0,AS$5*((DATE(YEAR($B227),MONTH($B227),MIN(AS$6,DAY(EOMONTH($B227,0))))&gt;=$B227)*(DATE(YEAR($B227),MONTH($B227),MIN(AS$6,DAY(EOMONTH($B227,0))))&lt;$C227)+(DATE(YEAR($B227),MONTH($B227)+1,MIN(AS$6,DAY(EOMONTH($B227,1))))&gt;=$B227)*(DATE(YEAR($B227),MONTH($B227)+1,MIN(AS$6,DAY(EOMONTH($B227,1))))&lt;$C227)))</f>
        <v>0</v>
      </c>
      <c r="AT227" s="48" t="n">
        <f aca="false">IF(OR(N(AT$5)=0,AT$6=""),0,AT$5*((DATE(YEAR($B227),MONTH($B227),MIN(AT$6,DAY(EOMONTH($B227,0))))&gt;=$B227)*(DATE(YEAR($B227),MONTH($B227),MIN(AT$6,DAY(EOMONTH($B227,0))))&lt;$C227)+(DATE(YEAR($B227),MONTH($B227)+1,MIN(AT$6,DAY(EOMONTH($B227,1))))&gt;=$B227)*(DATE(YEAR($B227),MONTH($B227)+1,MIN(AT$6,DAY(EOMONTH($B227,1))))&lt;$C227)))</f>
        <v>0</v>
      </c>
      <c r="AU227" s="48" t="n">
        <f aca="false">IF(OR(N(AU$5)=0,AU$6=""),0,AU$5*((DATE(YEAR($B227),MONTH($B227),MIN(AU$6,DAY(EOMONTH($B227,0))))&gt;=$B227)*(DATE(YEAR($B227),MONTH($B227),MIN(AU$6,DAY(EOMONTH($B227,0))))&lt;$C227)+(DATE(YEAR($B227),MONTH($B227)+1,MIN(AU$6,DAY(EOMONTH($B227,1))))&gt;=$B227)*(DATE(YEAR($B227),MONTH($B227)+1,MIN(AU$6,DAY(EOMONTH($B227,1))))&lt;$C227)))</f>
        <v>0</v>
      </c>
      <c r="AV227" s="48" t="n">
        <f aca="false">IF(OR(N(AV$5)=0,AV$6=""),0,AV$5*((DATE(YEAR($B227),MONTH($B227),MIN(AV$6,DAY(EOMONTH($B227,0))))&gt;=$B227)*(DATE(YEAR($B227),MONTH($B227),MIN(AV$6,DAY(EOMONTH($B227,0))))&lt;$C227)+(DATE(YEAR($B227),MONTH($B227)+1,MIN(AV$6,DAY(EOMONTH($B227,1))))&gt;=$B227)*(DATE(YEAR($B227),MONTH($B227)+1,MIN(AV$6,DAY(EOMONTH($B227,1))))&lt;$C227)))</f>
        <v>0</v>
      </c>
      <c r="AW227" s="48" t="n">
        <f aca="false">IF(OR(N(AW$5)=0,AW$6=""),0,AW$5*((DATE(YEAR($B227),MONTH($B227),MIN(AW$6,DAY(EOMONTH($B227,0))))&gt;=$B227)*(DATE(YEAR($B227),MONTH($B227),MIN(AW$6,DAY(EOMONTH($B227,0))))&lt;$C227)+(DATE(YEAR($B227),MONTH($B227)+1,MIN(AW$6,DAY(EOMONTH($B227,1))))&gt;=$B227)*(DATE(YEAR($B227),MONTH($B227)+1,MIN(AW$6,DAY(EOMONTH($B227,1))))&lt;$C227)))</f>
        <v>0</v>
      </c>
      <c r="AX227" s="48" t="n">
        <f aca="false">IF(OR(N(AX$5)=0,AX$6=""),0,AX$5*((DATE(YEAR($B227),MONTH($B227),MIN(AX$6,DAY(EOMONTH($B227,0))))&gt;=$B227)*(DATE(YEAR($B227),MONTH($B227),MIN(AX$6,DAY(EOMONTH($B227,0))))&lt;$C227)+(DATE(YEAR($B227),MONTH($B227)+1,MIN(AX$6,DAY(EOMONTH($B227,1))))&gt;=$B227)*(DATE(YEAR($B227),MONTH($B227)+1,MIN(AX$6,DAY(EOMONTH($B227,1))))&lt;$C227)))</f>
        <v>0</v>
      </c>
      <c r="AY227" s="48" t="n">
        <f aca="false">IF(OR(N(AY$5)=0,AY$6=""),0,AY$5*((DATE(YEAR($B227),MONTH($B227),MIN(AY$6,DAY(EOMONTH($B227,0))))&gt;=$B227)*(DATE(YEAR($B227),MONTH($B227),MIN(AY$6,DAY(EOMONTH($B227,0))))&lt;$C227)+(DATE(YEAR($B227),MONTH($B227)+1,MIN(AY$6,DAY(EOMONTH($B227,1))))&gt;=$B227)*(DATE(YEAR($B227),MONTH($B227)+1,MIN(AY$6,DAY(EOMONTH($B227,1))))&lt;$C227)))</f>
        <v>0</v>
      </c>
      <c r="AZ227" s="48" t="n">
        <f aca="false">IF(OR(N(AZ$5)=0,AZ$6=""),0,AZ$5*((DATE(YEAR($B227),MONTH($B227),MIN(AZ$6,DAY(EOMONTH($B227,0))))&gt;=$B227)*(DATE(YEAR($B227),MONTH($B227),MIN(AZ$6,DAY(EOMONTH($B227,0))))&lt;$C227)+(DATE(YEAR($B227),MONTH($B227)+1,MIN(AZ$6,DAY(EOMONTH($B227,1))))&gt;=$B227)*(DATE(YEAR($B227),MONTH($B227)+1,MIN(AZ$6,DAY(EOMONTH($B227,1))))&lt;$C227)))</f>
        <v>0</v>
      </c>
      <c r="BA227" s="48" t="n">
        <f aca="false">IF(OR(N(BA$5)=0,BA$6=""),0,BA$5*((DATE(YEAR($B227),MONTH($B227),MIN(BA$6,DAY(EOMONTH($B227,0))))&gt;=$B227)*(DATE(YEAR($B227),MONTH($B227),MIN(BA$6,DAY(EOMONTH($B227,0))))&lt;$C227)+(DATE(YEAR($B227),MONTH($B227)+1,MIN(BA$6,DAY(EOMONTH($B227,1))))&gt;=$B227)*(DATE(YEAR($B227),MONTH($B227)+1,MIN(BA$6,DAY(EOMONTH($B227,1))))&lt;$C227)))</f>
        <v>0</v>
      </c>
      <c r="BB227" s="48" t="n">
        <f aca="false">IF(OR(N(BB$5)=0,BB$6=""),0,BB$5*((DATE(YEAR($B227),MONTH($B227),MIN(BB$6,DAY(EOMONTH($B227,0))))&gt;=$B227)*(DATE(YEAR($B227),MONTH($B227),MIN(BB$6,DAY(EOMONTH($B227,0))))&lt;$C227)+(DATE(YEAR($B227),MONTH($B227)+1,MIN(BB$6,DAY(EOMONTH($B227,1))))&gt;=$B227)*(DATE(YEAR($B227),MONTH($B227)+1,MIN(BB$6,DAY(EOMONTH($B227,1))))&lt;$C227)))</f>
        <v>0</v>
      </c>
      <c r="BC227" s="48" t="n">
        <f aca="false">IF(OR(N(BC$5)=0,BC$6=""),0,BC$5*((DATE(YEAR($B227),MONTH($B227),MIN(BC$6,DAY(EOMONTH($B227,0))))&gt;=$B227)*(DATE(YEAR($B227),MONTH($B227),MIN(BC$6,DAY(EOMONTH($B227,0))))&lt;$C227)+(DATE(YEAR($B227),MONTH($B227)+1,MIN(BC$6,DAY(EOMONTH($B227,1))))&gt;=$B227)*(DATE(YEAR($B227),MONTH($B227)+1,MIN(BC$6,DAY(EOMONTH($B227,1))))&lt;$C227)))</f>
        <v>0</v>
      </c>
      <c r="BD227" s="48" t="n">
        <f aca="false">IF(OR(N(BD$5)=0,BD$6=""),0,BD$5*((DATE(YEAR($B227),MONTH($B227),MIN(BD$6,DAY(EOMONTH($B227,0))))&gt;=$B227)*(DATE(YEAR($B227),MONTH($B227),MIN(BD$6,DAY(EOMONTH($B227,0))))&lt;$C227)+(DATE(YEAR($B227),MONTH($B227)+1,MIN(BD$6,DAY(EOMONTH($B227,1))))&gt;=$B227)*(DATE(YEAR($B227),MONTH($B227)+1,MIN(BD$6,DAY(EOMONTH($B227,1))))&lt;$C227)))</f>
        <v>0</v>
      </c>
      <c r="BE227" s="48" t="n">
        <f aca="false">IF(OR(N(BE$5)=0,BE$6=""),0,BE$5*((DATE(YEAR($B227),MONTH($B227),MIN(BE$6,DAY(EOMONTH($B227,0))))&gt;=$B227)*(DATE(YEAR($B227),MONTH($B227),MIN(BE$6,DAY(EOMONTH($B227,0))))&lt;$C227)+(DATE(YEAR($B227),MONTH($B227)+1,MIN(BE$6,DAY(EOMONTH($B227,1))))&gt;=$B227)*(DATE(YEAR($B227),MONTH($B227)+1,MIN(BE$6,DAY(EOMONTH($B227,1))))&lt;$C227)))</f>
        <v>0</v>
      </c>
      <c r="BF227" s="48" t="n">
        <f aca="false">IF(OR(N(BF$5)=0,BF$6=""),0,BF$5*((DATE(YEAR($B227),MONTH($B227),MIN(BF$6,DAY(EOMONTH($B227,0))))&gt;=$B227)*(DATE(YEAR($B227),MONTH($B227),MIN(BF$6,DAY(EOMONTH($B227,0))))&lt;$C227)+(DATE(YEAR($B227),MONTH($B227)+1,MIN(BF$6,DAY(EOMONTH($B227,1))))&gt;=$B227)*(DATE(YEAR($B227),MONTH($B227)+1,MIN(BF$6,DAY(EOMONTH($B227,1))))&lt;$C227)))</f>
        <v>0</v>
      </c>
      <c r="BG227" s="48" t="n">
        <f aca="false">IF(OR(N(BG$5)=0,BG$6=""),0,BG$5*((DATE(YEAR($B227),MONTH($B227),MIN(BG$6,DAY(EOMONTH($B227,0))))&gt;=$B227)*(DATE(YEAR($B227),MONTH($B227),MIN(BG$6,DAY(EOMONTH($B227,0))))&lt;$C227)+(DATE(YEAR($B227),MONTH($B227)+1,MIN(BG$6,DAY(EOMONTH($B227,1))))&gt;=$B227)*(DATE(YEAR($B227),MONTH($B227)+1,MIN(BG$6,DAY(EOMONTH($B227,1))))&lt;$C227)))</f>
        <v>0</v>
      </c>
      <c r="BH227" s="48" t="n">
        <f aca="false">IF(OR(N(BH$5)=0,BH$6=""),0,BH$5*((DATE(YEAR($B227),MONTH($B227),MIN(BH$6,DAY(EOMONTH($B227,0))))&gt;=$B227)*(DATE(YEAR($B227),MONTH($B227),MIN(BH$6,DAY(EOMONTH($B227,0))))&lt;$C227)+(DATE(YEAR($B227),MONTH($B227)+1,MIN(BH$6,DAY(EOMONTH($B227,1))))&gt;=$B227)*(DATE(YEAR($B227),MONTH($B227)+1,MIN(BH$6,DAY(EOMONTH($B227,1))))&lt;$C227)))</f>
        <v>0</v>
      </c>
      <c r="BI227" s="48" t="n">
        <f aca="false">IF(OR(N(BI$5)=0,BI$6=""),0,BI$5*((DATE(YEAR($B227),MONTH($B227),MIN(BI$6,DAY(EOMONTH($B227,0))))&gt;=$B227)*(DATE(YEAR($B227),MONTH($B227),MIN(BI$6,DAY(EOMONTH($B227,0))))&lt;$C227)+(DATE(YEAR($B227),MONTH($B227)+1,MIN(BI$6,DAY(EOMONTH($B227,1))))&gt;=$B227)*(DATE(YEAR($B227),MONTH($B227)+1,MIN(BI$6,DAY(EOMONTH($B227,1))))&lt;$C227)))</f>
        <v>0</v>
      </c>
      <c r="BJ227" s="48" t="n">
        <f aca="false">IF(OR(N(BJ$5)=0,BJ$6=""),0,BJ$5*((DATE(YEAR($B227),MONTH($B227),MIN(BJ$6,DAY(EOMONTH($B227,0))))&gt;=$B227)*(DATE(YEAR($B227),MONTH($B227),MIN(BJ$6,DAY(EOMONTH($B227,0))))&lt;$C227)+(DATE(YEAR($B227),MONTH($B227)+1,MIN(BJ$6,DAY(EOMONTH($B227,1))))&gt;=$B227)*(DATE(YEAR($B227),MONTH($B227)+1,MIN(BJ$6,DAY(EOMONTH($B227,1))))&lt;$C227)))</f>
        <v>0</v>
      </c>
      <c r="BK227" s="48" t="n">
        <f aca="false">IF(OR(N(BK$5)=0,BK$6=""),0,BK$5*((DATE(YEAR($B227),MONTH($B227),MIN(BK$6,DAY(EOMONTH($B227,0))))&gt;=$B227)*(DATE(YEAR($B227),MONTH($B227),MIN(BK$6,DAY(EOMONTH($B227,0))))&lt;$C227)+(DATE(YEAR($B227),MONTH($B227)+1,MIN(BK$6,DAY(EOMONTH($B227,1))))&gt;=$B227)*(DATE(YEAR($B227),MONTH($B227)+1,MIN(BK$6,DAY(EOMONTH($B227,1))))&lt;$C227)))</f>
        <v>0</v>
      </c>
      <c r="BL227" s="48" t="n">
        <f aca="false">IF(OR(N(BL$5)=0,BL$6=""),0,BL$5*((DATE(YEAR($B227),MONTH($B227),MIN(BL$6,DAY(EOMONTH($B227,0))))&gt;=$B227)*(DATE(YEAR($B227),MONTH($B227),MIN(BL$6,DAY(EOMONTH($B227,0))))&lt;$C227)+(DATE(YEAR($B227),MONTH($B227)+1,MIN(BL$6,DAY(EOMONTH($B227,1))))&gt;=$B227)*(DATE(YEAR($B227),MONTH($B227)+1,MIN(BL$6,DAY(EOMONTH($B227,1))))&lt;$C227)))</f>
        <v>0</v>
      </c>
      <c r="BM227" s="48" t="n">
        <f aca="false">IF(OR(N(BM$5)=0,BM$6=""),0,BM$5*((DATE(YEAR($B227),MONTH($B227),MIN(BM$6,DAY(EOMONTH($B227,0))))&gt;=$B227)*(DATE(YEAR($B227),MONTH($B227),MIN(BM$6,DAY(EOMONTH($B227,0))))&lt;$C227)+(DATE(YEAR($B227),MONTH($B227)+1,MIN(BM$6,DAY(EOMONTH($B227,1))))&gt;=$B227)*(DATE(YEAR($B227),MONTH($B227)+1,MIN(BM$6,DAY(EOMONTH($B227,1))))&lt;$C227)))</f>
        <v>0</v>
      </c>
      <c r="BN227" s="48" t="n">
        <f aca="false">IF(OR(N(BN$5)=0,BN$6=""),0,BN$5*((DATE(YEAR($B227),MONTH($B227),MIN(BN$6,DAY(EOMONTH($B227,0))))&gt;=$B227)*(DATE(YEAR($B227),MONTH($B227),MIN(BN$6,DAY(EOMONTH($B227,0))))&lt;$C227)+(DATE(YEAR($B227),MONTH($B227)+1,MIN(BN$6,DAY(EOMONTH($B227,1))))&gt;=$B227)*(DATE(YEAR($B227),MONTH($B227)+1,MIN(BN$6,DAY(EOMONTH($B227,1))))&lt;$C227)))</f>
        <v>0</v>
      </c>
      <c r="BO227" s="48" t="n">
        <f aca="false">IF(OR(N(BO$5)=0,BO$6=""),0,BO$5*((DATE(YEAR($B227),MONTH($B227),MIN(BO$6,DAY(EOMONTH($B227,0))))&gt;=$B227)*(DATE(YEAR($B227),MONTH($B227),MIN(BO$6,DAY(EOMONTH($B227,0))))&lt;$C227)+(DATE(YEAR($B227),MONTH($B227)+1,MIN(BO$6,DAY(EOMONTH($B227,1))))&gt;=$B227)*(DATE(YEAR($B227),MONTH($B227)+1,MIN(BO$6,DAY(EOMONTH($B227,1))))&lt;$C227)))</f>
        <v>0</v>
      </c>
      <c r="BP227" s="48" t="n">
        <f aca="false">IF(OR(N(BP$5)=0,BP$6=""),0,BP$5*((DATE(YEAR($B227),MONTH($B227),MIN(BP$6,DAY(EOMONTH($B227,0))))&gt;=$B227)*(DATE(YEAR($B227),MONTH($B227),MIN(BP$6,DAY(EOMONTH($B227,0))))&lt;$C227)+(DATE(YEAR($B227),MONTH($B227)+1,MIN(BP$6,DAY(EOMONTH($B227,1))))&gt;=$B227)*(DATE(YEAR($B227),MONTH($B227)+1,MIN(BP$6,DAY(EOMONTH($B227,1))))&lt;$C227)))</f>
        <v>0</v>
      </c>
      <c r="BQ227" s="48" t="n">
        <f aca="false">IF(OR(N(BQ$5)=0,BQ$6=""),0,BQ$5*((DATE(YEAR($B227),MONTH($B227),MIN(BQ$6,DAY(EOMONTH($B227,0))))&gt;=$B227)*(DATE(YEAR($B227),MONTH($B227),MIN(BQ$6,DAY(EOMONTH($B227,0))))&lt;$C227)+(DATE(YEAR($B227),MONTH($B227)+1,MIN(BQ$6,DAY(EOMONTH($B227,1))))&gt;=$B227)*(DATE(YEAR($B227),MONTH($B227)+1,MIN(BQ$6,DAY(EOMONTH($B227,1))))&lt;$C227)))</f>
        <v>0</v>
      </c>
      <c r="BR227" s="48" t="n">
        <f aca="false">IF(OR(N(BR$5)=0,BR$6=""),0,BR$5*((DATE(YEAR($B227),MONTH($B227),MIN(BR$6,DAY(EOMONTH($B227,0))))&gt;=$B227)*(DATE(YEAR($B227),MONTH($B227),MIN(BR$6,DAY(EOMONTH($B227,0))))&lt;$C227)+(DATE(YEAR($B227),MONTH($B227)+1,MIN(BR$6,DAY(EOMONTH($B227,1))))&gt;=$B227)*(DATE(YEAR($B227),MONTH($B227)+1,MIN(BR$6,DAY(EOMONTH($B227,1))))&lt;$C227)))</f>
        <v>0</v>
      </c>
      <c r="BS227" s="48" t="n">
        <f aca="false">IF(OR(N(BS$5)=0,BS$6=""),0,BS$5*((DATE(YEAR($B227),MONTH($B227),MIN(BS$6,DAY(EOMONTH($B227,0))))&gt;=$B227)*(DATE(YEAR($B227),MONTH($B227),MIN(BS$6,DAY(EOMONTH($B227,0))))&lt;$C227)+(DATE(YEAR($B227),MONTH($B227)+1,MIN(BS$6,DAY(EOMONTH($B227,1))))&gt;=$B227)*(DATE(YEAR($B227),MONTH($B227)+1,MIN(BS$6,DAY(EOMONTH($B227,1))))&lt;$C227)))</f>
        <v>0</v>
      </c>
      <c r="BT227" s="48" t="n">
        <f aca="false">IF(OR(N(BT$5)=0,BT$6=""),0,BT$5*((DATE(YEAR($B227),MONTH($B227),MIN(BT$6,DAY(EOMONTH($B227,0))))&gt;=$B227)*(DATE(YEAR($B227),MONTH($B227),MIN(BT$6,DAY(EOMONTH($B227,0))))&lt;$C227)+(DATE(YEAR($B227),MONTH($B227)+1,MIN(BT$6,DAY(EOMONTH($B227,1))))&gt;=$B227)*(DATE(YEAR($B227),MONTH($B227)+1,MIN(BT$6,DAY(EOMONTH($B227,1))))&lt;$C227)))</f>
        <v>0</v>
      </c>
      <c r="BU227" s="48" t="n">
        <f aca="false">IF(OR(N(BU$5)=0,BU$6=""),0,BU$5*((DATE(YEAR($B227),MONTH($B227),MIN(BU$6,DAY(EOMONTH($B227,0))))&gt;=$B227)*(DATE(YEAR($B227),MONTH($B227),MIN(BU$6,DAY(EOMONTH($B227,0))))&lt;$C227)+(DATE(YEAR($B227),MONTH($B227)+1,MIN(BU$6,DAY(EOMONTH($B227,1))))&gt;=$B227)*(DATE(YEAR($B227),MONTH($B227)+1,MIN(BU$6,DAY(EOMONTH($B227,1))))&lt;$C227)))</f>
        <v>0</v>
      </c>
      <c r="BV227" s="48" t="n">
        <f aca="false">IF(OR(N(BV$5)=0,BV$6=""),0,BV$5*((DATE(YEAR($B227),MONTH($B227),MIN(BV$6,DAY(EOMONTH($B227,0))))&gt;=$B227)*(DATE(YEAR($B227),MONTH($B227),MIN(BV$6,DAY(EOMONTH($B227,0))))&lt;$C227)+(DATE(YEAR($B227),MONTH($B227)+1,MIN(BV$6,DAY(EOMONTH($B227,1))))&gt;=$B227)*(DATE(YEAR($B227),MONTH($B227)+1,MIN(BV$6,DAY(EOMONTH($B227,1))))&lt;$C227)))</f>
        <v>0</v>
      </c>
      <c r="BW227" s="48" t="n">
        <f aca="false">IF(OR(N(BW$5)=0,BW$6=""),0,BW$5*((DATE(YEAR($B227),MONTH($B227),MIN(BW$6,DAY(EOMONTH($B227,0))))&gt;=$B227)*(DATE(YEAR($B227),MONTH($B227),MIN(BW$6,DAY(EOMONTH($B227,0))))&lt;$C227)+(DATE(YEAR($B227),MONTH($B227)+1,MIN(BW$6,DAY(EOMONTH($B227,1))))&gt;=$B227)*(DATE(YEAR($B227),MONTH($B227)+1,MIN(BW$6,DAY(EOMONTH($B227,1))))&lt;$C227)))</f>
        <v>0</v>
      </c>
      <c r="BX227" s="48" t="n">
        <f aca="false">MIN(Z227,(FT226*(1+FT$5/Setup!$C$36)+IF($V227=1,N($F227),0)))</f>
        <v>0</v>
      </c>
      <c r="BY227" s="48" t="n">
        <f aca="false">MIN(AA227,(FU226*(1+FU$5/Setup!$C$36)+IF($V227=2,N($F227),0)))</f>
        <v>0</v>
      </c>
      <c r="BZ227" s="48" t="n">
        <f aca="false">MIN(AB227,(FV226*(1+FV$5/Setup!$C$36)+IF($V227=3,N($F227),0)))</f>
        <v>0</v>
      </c>
      <c r="CA227" s="48" t="n">
        <f aca="false">MIN(AC227,(FW226*(1+FW$5/Setup!$C$36)+IF($V227=4,N($F227),0)))</f>
        <v>0</v>
      </c>
      <c r="CB227" s="48" t="n">
        <f aca="false">MIN(AD227,(FX226*(1+FX$5/Setup!$C$36)+IF($V227=5,N($F227),0)))</f>
        <v>0</v>
      </c>
      <c r="CC227" s="48" t="n">
        <f aca="false">MIN(AE227,(FY226*(1+FY$5/Setup!$C$36)+IF($V227=6,N($F227),0)))</f>
        <v>0</v>
      </c>
      <c r="CD227" s="48" t="n">
        <f aca="false">MIN(AF227,(FZ226*(1+FZ$5/Setup!$C$36)+IF($V227=7,N($F227),0)))</f>
        <v>0</v>
      </c>
      <c r="CE227" s="48" t="n">
        <f aca="false">MIN(AG227,(GA226*(1+GA$5/Setup!$C$36)+IF($V227=8,N($F227),0)))</f>
        <v>0</v>
      </c>
      <c r="CF227" s="48" t="n">
        <f aca="false">MIN(AH227,(GB226*(1+GB$5/Setup!$C$36)+IF($V227=9,N($F227),0)))</f>
        <v>0</v>
      </c>
      <c r="CG227" s="48" t="n">
        <f aca="false">MIN(AI227,(GC226*(1+GC$5/Setup!$C$36)+IF($V227=10,N($F227),0)))</f>
        <v>0</v>
      </c>
      <c r="CH227" s="48" t="n">
        <f aca="false">MIN(AJ227,(GD226*(1+GD$5/Setup!$C$36)+IF($V227=11,N($F227),0)))</f>
        <v>0</v>
      </c>
      <c r="CI227" s="48" t="n">
        <f aca="false">MIN(AK227,(GE226*(1+GE$5/Setup!$C$36)+IF($V227=12,N($F227),0)))</f>
        <v>0</v>
      </c>
      <c r="CJ227" s="48" t="n">
        <f aca="false">MIN(AL227,(GF226*(1+GF$5/Setup!$C$36)+IF($V227=13,N($F227),0)))</f>
        <v>0</v>
      </c>
      <c r="CK227" s="48" t="n">
        <f aca="false">MIN(AM227,(GG226*(1+GG$5/Setup!$C$36)+IF($V227=14,N($F227),0)))</f>
        <v>0</v>
      </c>
      <c r="CL227" s="48" t="n">
        <f aca="false">MIN(AN227,(GH226*(1+GH$5/Setup!$C$36)+IF($V227=15,N($F227),0)))</f>
        <v>0</v>
      </c>
      <c r="CM227" s="48" t="n">
        <f aca="false">MIN(AO227,(GI226*(1+GI$5/Setup!$C$36)+IF($V227=16,N($F227),0)))</f>
        <v>0</v>
      </c>
      <c r="CN227" s="48" t="n">
        <f aca="false">MIN(AP227,(GJ226*(1+GJ$5/Setup!$C$36)+IF($V227=17,N($F227),0)))</f>
        <v>0</v>
      </c>
      <c r="CO227" s="48" t="n">
        <f aca="false">MIN(AQ227,(GK226*(1+GK$5/Setup!$C$36)+IF($V227=18,N($F227),0)))</f>
        <v>0</v>
      </c>
      <c r="CP227" s="48" t="n">
        <f aca="false">MIN(AR227,(GL226*(1+GL$5/Setup!$C$36)+IF($V227=19,N($F227),0)))</f>
        <v>0</v>
      </c>
      <c r="CQ227" s="48" t="n">
        <f aca="false">MIN(AS227,(GM226*(1+GM$5/Setup!$C$36)+IF($V227=20,N($F227),0)))</f>
        <v>0</v>
      </c>
      <c r="CR227" s="48" t="n">
        <f aca="false">MIN(AT227,(GN226*(1+GN$5/Setup!$C$36)+IF($V227=21,N($F227),0)))</f>
        <v>0</v>
      </c>
      <c r="CS227" s="48" t="n">
        <f aca="false">MIN(AU227,(GO226*(1+GO$5/Setup!$C$36)+IF($V227=22,N($F227),0)))</f>
        <v>0</v>
      </c>
      <c r="CT227" s="48" t="n">
        <f aca="false">MIN(AV227,(GP226*(1+GP$5/Setup!$C$36)+IF($V227=23,N($F227),0)))</f>
        <v>0</v>
      </c>
      <c r="CU227" s="48" t="n">
        <f aca="false">MIN(AW227,(GQ226*(1+GQ$5/Setup!$C$36)+IF($V227=24,N($F227),0)))</f>
        <v>0</v>
      </c>
      <c r="CV227" s="48" t="n">
        <f aca="false">MIN(AX227,(GR226*(1+GR$5/Setup!$C$36)+IF($V227=25,N($F227),0)))</f>
        <v>0</v>
      </c>
      <c r="CW227" s="48" t="n">
        <f aca="false">MIN(AY227,(GS226*(1+GS$5/Setup!$C$36)+IF($V227=26,N($F227),0)))</f>
        <v>0</v>
      </c>
      <c r="CX227" s="48" t="n">
        <f aca="false">MIN(AZ227,(GT226*(1+GT$5/Setup!$C$36)+IF($V227=27,N($F227),0)))</f>
        <v>0</v>
      </c>
      <c r="CY227" s="48" t="n">
        <f aca="false">MIN(BA227,(GU226*(1+GU$5/Setup!$C$36)+IF($V227=28,N($F227),0)))</f>
        <v>0</v>
      </c>
      <c r="CZ227" s="48" t="n">
        <f aca="false">MIN(BB227,(GV226*(1+GV$5/Setup!$C$36)+IF($V227=29,N($F227),0)))</f>
        <v>0</v>
      </c>
      <c r="DA227" s="48" t="n">
        <f aca="false">MIN(BC227,(GW226*(1+GW$5/Setup!$C$36)+IF($V227=30,N($F227),0)))</f>
        <v>0</v>
      </c>
      <c r="DB227" s="48" t="n">
        <f aca="false">MIN(BD227,(GX226*(1+GX$5/Setup!$C$36)+IF($V227=31,N($F227),0)))</f>
        <v>0</v>
      </c>
      <c r="DC227" s="48" t="n">
        <f aca="false">MIN(BE227,(GY226*(1+GY$5/Setup!$C$36)+IF($V227=32,N($F227),0)))</f>
        <v>0</v>
      </c>
      <c r="DD227" s="48" t="n">
        <f aca="false">MIN(BF227,(GZ226*(1+GZ$5/Setup!$C$36)+IF($V227=33,N($F227),0)))</f>
        <v>0</v>
      </c>
      <c r="DE227" s="48" t="n">
        <f aca="false">MIN(BG227,(HA226*(1+HA$5/Setup!$C$36)+IF($V227=34,N($F227),0)))</f>
        <v>0</v>
      </c>
      <c r="DF227" s="48" t="n">
        <f aca="false">MIN(BH227,(HB226*(1+HB$5/Setup!$C$36)+IF($V227=35,N($F227),0)))</f>
        <v>0</v>
      </c>
      <c r="DG227" s="48" t="n">
        <f aca="false">MIN(BI227,(HC226*(1+HC$5/Setup!$C$36)+IF($V227=36,N($F227),0)))</f>
        <v>0</v>
      </c>
      <c r="DH227" s="48" t="n">
        <f aca="false">MIN(BJ227,(HD226*(1+HD$5/Setup!$C$36)+IF($V227=37,N($F227),0)))</f>
        <v>0</v>
      </c>
      <c r="DI227" s="48" t="n">
        <f aca="false">MIN(BK227,(HE226*(1+HE$5/Setup!$C$36)+IF($V227=38,N($F227),0)))</f>
        <v>0</v>
      </c>
      <c r="DJ227" s="48" t="n">
        <f aca="false">MIN(BL227,(HF226*(1+HF$5/Setup!$C$36)+IF($V227=39,N($F227),0)))</f>
        <v>0</v>
      </c>
      <c r="DK227" s="48" t="n">
        <f aca="false">MIN(BM227,(HG226*(1+HG$5/Setup!$C$36)+IF($V227=40,N($F227),0)))</f>
        <v>0</v>
      </c>
      <c r="DL227" s="48" t="n">
        <f aca="false">MIN(BN227,(HH226*(1+HH$5/Setup!$C$36)+IF($V227=41,N($F227),0)))</f>
        <v>0</v>
      </c>
      <c r="DM227" s="48" t="n">
        <f aca="false">MIN(BO227,(HI226*(1+HI$5/Setup!$C$36)+IF($V227=42,N($F227),0)))</f>
        <v>0</v>
      </c>
      <c r="DN227" s="48" t="n">
        <f aca="false">MIN(BP227,(HJ226*(1+HJ$5/Setup!$C$36)+IF($V227=43,N($F227),0)))</f>
        <v>0</v>
      </c>
      <c r="DO227" s="48" t="n">
        <f aca="false">MIN(BQ227,(HK226*(1+HK$5/Setup!$C$36)+IF($V227=44,N($F227),0)))</f>
        <v>0</v>
      </c>
      <c r="DP227" s="48" t="n">
        <f aca="false">MIN(BR227,(HL226*(1+HL$5/Setup!$C$36)+IF($V227=45,N($F227),0)))</f>
        <v>0</v>
      </c>
      <c r="DQ227" s="48" t="n">
        <f aca="false">MIN(BS227,(HM226*(1+HM$5/Setup!$C$36)+IF($V227=46,N($F227),0)))</f>
        <v>0</v>
      </c>
      <c r="DR227" s="48" t="n">
        <f aca="false">MIN(BT227,(HN226*(1+HN$5/Setup!$C$36)+IF($V227=47,N($F227),0)))</f>
        <v>0</v>
      </c>
      <c r="DS227" s="48" t="n">
        <f aca="false">MIN(BU227,(HO226*(1+HO$5/Setup!$C$36)+IF($V227=48,N($F227),0)))</f>
        <v>0</v>
      </c>
      <c r="DT227" s="48" t="n">
        <f aca="false">MIN(BV227,(HP226*(1+HP$5/Setup!$C$36)+IF($V227=49,N($F227),0)))</f>
        <v>0</v>
      </c>
      <c r="DU227" s="48" t="n">
        <f aca="false">MIN(BW227,(HQ226*(1+HQ$5/Setup!$C$36)+IF($V227=50,N($F227),0)))</f>
        <v>0</v>
      </c>
      <c r="DV227" s="48" t="n">
        <f aca="false">MIN(MAX((FT226*(1+FT$5/Setup!$C$36)+IF($V227=1,N($F227),0))-BX227,0),MAX($P227-0,0))</f>
        <v>0</v>
      </c>
      <c r="DW227" s="48" t="n">
        <f aca="false">MIN(MAX((FU226*(1+FU$5/Setup!$C$36)+IF($V227=2,N($F227),0))-BY227,0),MAX($P227-SUM(DV227:DV227),0))</f>
        <v>0</v>
      </c>
      <c r="DX227" s="48" t="n">
        <f aca="false">MIN(MAX((FV226*(1+FV$5/Setup!$C$36)+IF($V227=3,N($F227),0))-BZ227,0),MAX($P227-SUM(DV227:DW227),0))</f>
        <v>0</v>
      </c>
      <c r="DY227" s="48" t="n">
        <f aca="false">MIN(MAX((FW226*(1+FW$5/Setup!$C$36)+IF($V227=4,N($F227),0))-CA227,0),MAX($P227-SUM(DV227:DX227),0))</f>
        <v>0</v>
      </c>
      <c r="DZ227" s="48" t="n">
        <f aca="false">MIN(MAX((FX226*(1+FX$5/Setup!$C$36)+IF($V227=5,N($F227),0))-CB227,0),MAX($P227-SUM(DV227:DY227),0))</f>
        <v>0</v>
      </c>
      <c r="EA227" s="48" t="n">
        <f aca="false">MIN(MAX((FY226*(1+FY$5/Setup!$C$36)+IF($V227=6,N($F227),0))-CC227,0),MAX($P227-SUM(DV227:DZ227),0))</f>
        <v>0</v>
      </c>
      <c r="EB227" s="48" t="n">
        <f aca="false">MIN(MAX((FZ226*(1+FZ$5/Setup!$C$36)+IF($V227=7,N($F227),0))-CD227,0),MAX($P227-SUM(DV227:EA227),0))</f>
        <v>0</v>
      </c>
      <c r="EC227" s="48" t="n">
        <f aca="false">MIN(MAX((GA226*(1+GA$5/Setup!$C$36)+IF($V227=8,N($F227),0))-CE227,0),MAX($P227-SUM(DV227:EB227),0))</f>
        <v>0</v>
      </c>
      <c r="ED227" s="48" t="n">
        <f aca="false">MIN(MAX((GB226*(1+GB$5/Setup!$C$36)+IF($V227=9,N($F227),0))-CF227,0),MAX($P227-SUM(DV227:EC227),0))</f>
        <v>0</v>
      </c>
      <c r="EE227" s="48" t="n">
        <f aca="false">MIN(MAX((GC226*(1+GC$5/Setup!$C$36)+IF($V227=10,N($F227),0))-CG227,0),MAX($P227-SUM(DV227:ED227),0))</f>
        <v>0</v>
      </c>
      <c r="EF227" s="48" t="n">
        <f aca="false">MIN(MAX((GD226*(1+GD$5/Setup!$C$36)+IF($V227=11,N($F227),0))-CH227,0),MAX($P227-SUM(DV227:EE227),0))</f>
        <v>0</v>
      </c>
      <c r="EG227" s="48" t="n">
        <f aca="false">MIN(MAX((GE226*(1+GE$5/Setup!$C$36)+IF($V227=12,N($F227),0))-CI227,0),MAX($P227-SUM(DV227:EF227),0))</f>
        <v>0</v>
      </c>
      <c r="EH227" s="48" t="n">
        <f aca="false">MIN(MAX((GF226*(1+GF$5/Setup!$C$36)+IF($V227=13,N($F227),0))-CJ227,0),MAX($P227-SUM(DV227:EG227),0))</f>
        <v>0</v>
      </c>
      <c r="EI227" s="48" t="n">
        <f aca="false">MIN(MAX((GG226*(1+GG$5/Setup!$C$36)+IF($V227=14,N($F227),0))-CK227,0),MAX($P227-SUM(DV227:EH227),0))</f>
        <v>0</v>
      </c>
      <c r="EJ227" s="48" t="n">
        <f aca="false">MIN(MAX((GH226*(1+GH$5/Setup!$C$36)+IF($V227=15,N($F227),0))-CL227,0),MAX($P227-SUM(DV227:EI227),0))</f>
        <v>0</v>
      </c>
      <c r="EK227" s="48" t="n">
        <f aca="false">MIN(MAX((GI226*(1+GI$5/Setup!$C$36)+IF($V227=16,N($F227),0))-CM227,0),MAX($P227-SUM(DV227:EJ227),0))</f>
        <v>0</v>
      </c>
      <c r="EL227" s="48" t="n">
        <f aca="false">MIN(MAX((GJ226*(1+GJ$5/Setup!$C$36)+IF($V227=17,N($F227),0))-CN227,0),MAX($P227-SUM(DV227:EK227),0))</f>
        <v>0</v>
      </c>
      <c r="EM227" s="48" t="n">
        <f aca="false">MIN(MAX((GK226*(1+GK$5/Setup!$C$36)+IF($V227=18,N($F227),0))-CO227,0),MAX($P227-SUM(DV227:EL227),0))</f>
        <v>0</v>
      </c>
      <c r="EN227" s="48" t="n">
        <f aca="false">MIN(MAX((GL226*(1+GL$5/Setup!$C$36)+IF($V227=19,N($F227),0))-CP227,0),MAX($P227-SUM(DV227:EM227),0))</f>
        <v>0</v>
      </c>
      <c r="EO227" s="48" t="n">
        <f aca="false">MIN(MAX((GM226*(1+GM$5/Setup!$C$36)+IF($V227=20,N($F227),0))-CQ227,0),MAX($P227-SUM(DV227:EN227),0))</f>
        <v>0</v>
      </c>
      <c r="EP227" s="48" t="n">
        <f aca="false">MIN(MAX((GN226*(1+GN$5/Setup!$C$36)+IF($V227=21,N($F227),0))-CR227,0),MAX($P227-SUM(DV227:EO227),0))</f>
        <v>0</v>
      </c>
      <c r="EQ227" s="48" t="n">
        <f aca="false">MIN(MAX((GO226*(1+GO$5/Setup!$C$36)+IF($V227=22,N($F227),0))-CS227,0),MAX($P227-SUM(DV227:EP227),0))</f>
        <v>0</v>
      </c>
      <c r="ER227" s="48" t="n">
        <f aca="false">MIN(MAX((GP226*(1+GP$5/Setup!$C$36)+IF($V227=23,N($F227),0))-CT227,0),MAX($P227-SUM(DV227:EQ227),0))</f>
        <v>0</v>
      </c>
      <c r="ES227" s="48" t="n">
        <f aca="false">MIN(MAX((GQ226*(1+GQ$5/Setup!$C$36)+IF($V227=24,N($F227),0))-CU227,0),MAX($P227-SUM(DV227:ER227),0))</f>
        <v>0</v>
      </c>
      <c r="ET227" s="48" t="n">
        <f aca="false">MIN(MAX((GR226*(1+GR$5/Setup!$C$36)+IF($V227=25,N($F227),0))-CV227,0),MAX($P227-SUM(DV227:ES227),0))</f>
        <v>0</v>
      </c>
      <c r="EU227" s="48" t="n">
        <f aca="false">MIN(MAX((GS226*(1+GS$5/Setup!$C$36)+IF($V227=26,N($F227),0))-CW227,0),MAX($P227-SUM(DV227:ET227),0))</f>
        <v>0</v>
      </c>
      <c r="EV227" s="48" t="n">
        <f aca="false">MIN(MAX((GT226*(1+GT$5/Setup!$C$36)+IF($V227=27,N($F227),0))-CX227,0),MAX($P227-SUM(DV227:EU227),0))</f>
        <v>0</v>
      </c>
      <c r="EW227" s="48" t="n">
        <f aca="false">MIN(MAX((GU226*(1+GU$5/Setup!$C$36)+IF($V227=28,N($F227),0))-CY227,0),MAX($P227-SUM(DV227:EV227),0))</f>
        <v>0</v>
      </c>
      <c r="EX227" s="48" t="n">
        <f aca="false">MIN(MAX((GV226*(1+GV$5/Setup!$C$36)+IF($V227=29,N($F227),0))-CZ227,0),MAX($P227-SUM(DV227:EW227),0))</f>
        <v>0</v>
      </c>
      <c r="EY227" s="48" t="n">
        <f aca="false">MIN(MAX((GW226*(1+GW$5/Setup!$C$36)+IF($V227=30,N($F227),0))-DA227,0),MAX($P227-SUM(DV227:EX227),0))</f>
        <v>0</v>
      </c>
      <c r="EZ227" s="48" t="n">
        <f aca="false">MIN(MAX((GX226*(1+GX$5/Setup!$C$36)+IF($V227=31,N($F227),0))-DB227,0),MAX($P227-SUM(DV227:EY227),0))</f>
        <v>0</v>
      </c>
      <c r="FA227" s="48" t="n">
        <f aca="false">MIN(MAX((GY226*(1+GY$5/Setup!$C$36)+IF($V227=32,N($F227),0))-DC227,0),MAX($P227-SUM(DV227:EZ227),0))</f>
        <v>0</v>
      </c>
      <c r="FB227" s="48" t="n">
        <f aca="false">MIN(MAX((GZ226*(1+GZ$5/Setup!$C$36)+IF($V227=33,N($F227),0))-DD227,0),MAX($P227-SUM(DV227:FA227),0))</f>
        <v>0</v>
      </c>
      <c r="FC227" s="48" t="n">
        <f aca="false">MIN(MAX((HA226*(1+HA$5/Setup!$C$36)+IF($V227=34,N($F227),0))-DE227,0),MAX($P227-SUM(DV227:FB227),0))</f>
        <v>0</v>
      </c>
      <c r="FD227" s="48" t="n">
        <f aca="false">MIN(MAX((HB226*(1+HB$5/Setup!$C$36)+IF($V227=35,N($F227),0))-DF227,0),MAX($P227-SUM(DV227:FC227),0))</f>
        <v>0</v>
      </c>
      <c r="FE227" s="48" t="n">
        <f aca="false">MIN(MAX((HC226*(1+HC$5/Setup!$C$36)+IF($V227=36,N($F227),0))-DG227,0),MAX($P227-SUM(DV227:FD227),0))</f>
        <v>0</v>
      </c>
      <c r="FF227" s="48" t="n">
        <f aca="false">MIN(MAX((HD226*(1+HD$5/Setup!$C$36)+IF($V227=37,N($F227),0))-DH227,0),MAX($P227-SUM(DV227:FE227),0))</f>
        <v>0</v>
      </c>
      <c r="FG227" s="48" t="n">
        <f aca="false">MIN(MAX((HE226*(1+HE$5/Setup!$C$36)+IF($V227=38,N($F227),0))-DI227,0),MAX($P227-SUM(DV227:FF227),0))</f>
        <v>0</v>
      </c>
      <c r="FH227" s="48" t="n">
        <f aca="false">MIN(MAX((HF226*(1+HF$5/Setup!$C$36)+IF($V227=39,N($F227),0))-DJ227,0),MAX($P227-SUM(DV227:FG227),0))</f>
        <v>0</v>
      </c>
      <c r="FI227" s="48" t="n">
        <f aca="false">MIN(MAX((HG226*(1+HG$5/Setup!$C$36)+IF($V227=40,N($F227),0))-DK227,0),MAX($P227-SUM(DV227:FH227),0))</f>
        <v>0</v>
      </c>
      <c r="FJ227" s="48" t="n">
        <f aca="false">MIN(MAX((HH226*(1+HH$5/Setup!$C$36)+IF($V227=41,N($F227),0))-DL227,0),MAX($P227-SUM(DV227:FI227),0))</f>
        <v>0</v>
      </c>
      <c r="FK227" s="48" t="n">
        <f aca="false">MIN(MAX((HI226*(1+HI$5/Setup!$C$36)+IF($V227=42,N($F227),0))-DM227,0),MAX($P227-SUM(DV227:FJ227),0))</f>
        <v>0</v>
      </c>
      <c r="FL227" s="48" t="n">
        <f aca="false">MIN(MAX((HJ226*(1+HJ$5/Setup!$C$36)+IF($V227=43,N($F227),0))-DN227,0),MAX($P227-SUM(DV227:FK227),0))</f>
        <v>0</v>
      </c>
      <c r="FM227" s="48" t="n">
        <f aca="false">MIN(MAX((HK226*(1+HK$5/Setup!$C$36)+IF($V227=44,N($F227),0))-DO227,0),MAX($P227-SUM(DV227:FL227),0))</f>
        <v>0</v>
      </c>
      <c r="FN227" s="48" t="n">
        <f aca="false">MIN(MAX((HL226*(1+HL$5/Setup!$C$36)+IF($V227=45,N($F227),0))-DP227,0),MAX($P227-SUM(DV227:FM227),0))</f>
        <v>0</v>
      </c>
      <c r="FO227" s="48" t="n">
        <f aca="false">MIN(MAX((HM226*(1+HM$5/Setup!$C$36)+IF($V227=46,N($F227),0))-DQ227,0),MAX($P227-SUM(DV227:FN227),0))</f>
        <v>0</v>
      </c>
      <c r="FP227" s="48" t="n">
        <f aca="false">MIN(MAX((HN226*(1+HN$5/Setup!$C$36)+IF($V227=47,N($F227),0))-DR227,0),MAX($P227-SUM(DV227:FO227),0))</f>
        <v>0</v>
      </c>
      <c r="FQ227" s="48" t="n">
        <f aca="false">MIN(MAX((HO226*(1+HO$5/Setup!$C$36)+IF($V227=48,N($F227),0))-DS227,0),MAX($P227-SUM(DV227:FP227),0))</f>
        <v>0</v>
      </c>
      <c r="FR227" s="48" t="n">
        <f aca="false">MIN(MAX((HP226*(1+HP$5/Setup!$C$36)+IF($V227=49,N($F227),0))-DT227,0),MAX($P227-SUM(DV227:FQ227),0))</f>
        <v>0</v>
      </c>
      <c r="FS227" s="48" t="n">
        <f aca="false">MIN(MAX((HQ226*(1+HQ$5/Setup!$C$36)+IF($V227=50,N($F227),0))-DU227,0),MAX($P227-SUM(DV227:FR227),0))</f>
        <v>0</v>
      </c>
      <c r="FT227" s="48" t="n">
        <f aca="false">IF((FT226*(1+FT$5/Setup!$C$36)+IF($V227=1,N($F227),0))-BX227-DV227&lt;0.005,0,(FT226*(1+FT$5/Setup!$C$36)+IF($V227=1,N($F227),0))-BX227-DV227)</f>
        <v>0</v>
      </c>
      <c r="FU227" s="48" t="n">
        <f aca="false">IF((FU226*(1+FU$5/Setup!$C$36)+IF($V227=2,N($F227),0))-BY227-DW227&lt;0.005,0,(FU226*(1+FU$5/Setup!$C$36)+IF($V227=2,N($F227),0))-BY227-DW227)</f>
        <v>0</v>
      </c>
      <c r="FV227" s="48" t="n">
        <f aca="false">IF((FV226*(1+FV$5/Setup!$C$36)+IF($V227=3,N($F227),0))-BZ227-DX227&lt;0.005,0,(FV226*(1+FV$5/Setup!$C$36)+IF($V227=3,N($F227),0))-BZ227-DX227)</f>
        <v>0</v>
      </c>
      <c r="FW227" s="48" t="n">
        <f aca="false">IF((FW226*(1+FW$5/Setup!$C$36)+IF($V227=4,N($F227),0))-CA227-DY227&lt;0.005,0,(FW226*(1+FW$5/Setup!$C$36)+IF($V227=4,N($F227),0))-CA227-DY227)</f>
        <v>0</v>
      </c>
      <c r="FX227" s="48" t="n">
        <f aca="false">IF((FX226*(1+FX$5/Setup!$C$36)+IF($V227=5,N($F227),0))-CB227-DZ227&lt;0.005,0,(FX226*(1+FX$5/Setup!$C$36)+IF($V227=5,N($F227),0))-CB227-DZ227)</f>
        <v>0</v>
      </c>
      <c r="FY227" s="48" t="n">
        <f aca="false">IF((FY226*(1+FY$5/Setup!$C$36)+IF($V227=6,N($F227),0))-CC227-EA227&lt;0.005,0,(FY226*(1+FY$5/Setup!$C$36)+IF($V227=6,N($F227),0))-CC227-EA227)</f>
        <v>0</v>
      </c>
      <c r="FZ227" s="48" t="n">
        <f aca="false">IF((FZ226*(1+FZ$5/Setup!$C$36)+IF($V227=7,N($F227),0))-CD227-EB227&lt;0.005,0,(FZ226*(1+FZ$5/Setup!$C$36)+IF($V227=7,N($F227),0))-CD227-EB227)</f>
        <v>0</v>
      </c>
      <c r="GA227" s="48" t="n">
        <f aca="false">IF((GA226*(1+GA$5/Setup!$C$36)+IF($V227=8,N($F227),0))-CE227-EC227&lt;0.005,0,(GA226*(1+GA$5/Setup!$C$36)+IF($V227=8,N($F227),0))-CE227-EC227)</f>
        <v>0</v>
      </c>
      <c r="GB227" s="48" t="n">
        <f aca="false">IF((GB226*(1+GB$5/Setup!$C$36)+IF($V227=9,N($F227),0))-CF227-ED227&lt;0.005,0,(GB226*(1+GB$5/Setup!$C$36)+IF($V227=9,N($F227),0))-CF227-ED227)</f>
        <v>0</v>
      </c>
      <c r="GC227" s="48" t="n">
        <f aca="false">IF((GC226*(1+GC$5/Setup!$C$36)+IF($V227=10,N($F227),0))-CG227-EE227&lt;0.005,0,(GC226*(1+GC$5/Setup!$C$36)+IF($V227=10,N($F227),0))-CG227-EE227)</f>
        <v>0</v>
      </c>
      <c r="GD227" s="48" t="n">
        <f aca="false">IF((GD226*(1+GD$5/Setup!$C$36)+IF($V227=11,N($F227),0))-CH227-EF227&lt;0.005,0,(GD226*(1+GD$5/Setup!$C$36)+IF($V227=11,N($F227),0))-CH227-EF227)</f>
        <v>0</v>
      </c>
      <c r="GE227" s="48" t="n">
        <f aca="false">IF((GE226*(1+GE$5/Setup!$C$36)+IF($V227=12,N($F227),0))-CI227-EG227&lt;0.005,0,(GE226*(1+GE$5/Setup!$C$36)+IF($V227=12,N($F227),0))-CI227-EG227)</f>
        <v>0</v>
      </c>
      <c r="GF227" s="48" t="n">
        <f aca="false">IF((GF226*(1+GF$5/Setup!$C$36)+IF($V227=13,N($F227),0))-CJ227-EH227&lt;0.005,0,(GF226*(1+GF$5/Setup!$C$36)+IF($V227=13,N($F227),0))-CJ227-EH227)</f>
        <v>0</v>
      </c>
      <c r="GG227" s="48" t="n">
        <f aca="false">IF((GG226*(1+GG$5/Setup!$C$36)+IF($V227=14,N($F227),0))-CK227-EI227&lt;0.005,0,(GG226*(1+GG$5/Setup!$C$36)+IF($V227=14,N($F227),0))-CK227-EI227)</f>
        <v>0</v>
      </c>
      <c r="GH227" s="48" t="n">
        <f aca="false">IF((GH226*(1+GH$5/Setup!$C$36)+IF($V227=15,N($F227),0))-CL227-EJ227&lt;0.005,0,(GH226*(1+GH$5/Setup!$C$36)+IF($V227=15,N($F227),0))-CL227-EJ227)</f>
        <v>0</v>
      </c>
      <c r="GI227" s="48" t="n">
        <f aca="false">IF((GI226*(1+GI$5/Setup!$C$36)+IF($V227=16,N($F227),0))-CM227-EK227&lt;0.005,0,(GI226*(1+GI$5/Setup!$C$36)+IF($V227=16,N($F227),0))-CM227-EK227)</f>
        <v>0</v>
      </c>
      <c r="GJ227" s="48" t="n">
        <f aca="false">IF((GJ226*(1+GJ$5/Setup!$C$36)+IF($V227=17,N($F227),0))-CN227-EL227&lt;0.005,0,(GJ226*(1+GJ$5/Setup!$C$36)+IF($V227=17,N($F227),0))-CN227-EL227)</f>
        <v>0</v>
      </c>
      <c r="GK227" s="48" t="n">
        <f aca="false">IF((GK226*(1+GK$5/Setup!$C$36)+IF($V227=18,N($F227),0))-CO227-EM227&lt;0.005,0,(GK226*(1+GK$5/Setup!$C$36)+IF($V227=18,N($F227),0))-CO227-EM227)</f>
        <v>0</v>
      </c>
      <c r="GL227" s="48" t="n">
        <f aca="false">IF((GL226*(1+GL$5/Setup!$C$36)+IF($V227=19,N($F227),0))-CP227-EN227&lt;0.005,0,(GL226*(1+GL$5/Setup!$C$36)+IF($V227=19,N($F227),0))-CP227-EN227)</f>
        <v>0</v>
      </c>
      <c r="GM227" s="48" t="n">
        <f aca="false">IF((GM226*(1+GM$5/Setup!$C$36)+IF($V227=20,N($F227),0))-CQ227-EO227&lt;0.005,0,(GM226*(1+GM$5/Setup!$C$36)+IF($V227=20,N($F227),0))-CQ227-EO227)</f>
        <v>0</v>
      </c>
      <c r="GN227" s="48" t="n">
        <f aca="false">IF((GN226*(1+GN$5/Setup!$C$36)+IF($V227=21,N($F227),0))-CR227-EP227&lt;0.005,0,(GN226*(1+GN$5/Setup!$C$36)+IF($V227=21,N($F227),0))-CR227-EP227)</f>
        <v>0</v>
      </c>
      <c r="GO227" s="48" t="n">
        <f aca="false">IF((GO226*(1+GO$5/Setup!$C$36)+IF($V227=22,N($F227),0))-CS227-EQ227&lt;0.005,0,(GO226*(1+GO$5/Setup!$C$36)+IF($V227=22,N($F227),0))-CS227-EQ227)</f>
        <v>0</v>
      </c>
      <c r="GP227" s="48" t="n">
        <f aca="false">IF((GP226*(1+GP$5/Setup!$C$36)+IF($V227=23,N($F227),0))-CT227-ER227&lt;0.005,0,(GP226*(1+GP$5/Setup!$C$36)+IF($V227=23,N($F227),0))-CT227-ER227)</f>
        <v>0</v>
      </c>
      <c r="GQ227" s="48" t="n">
        <f aca="false">IF((GQ226*(1+GQ$5/Setup!$C$36)+IF($V227=24,N($F227),0))-CU227-ES227&lt;0.005,0,(GQ226*(1+GQ$5/Setup!$C$36)+IF($V227=24,N($F227),0))-CU227-ES227)</f>
        <v>0</v>
      </c>
      <c r="GR227" s="48" t="n">
        <f aca="false">IF((GR226*(1+GR$5/Setup!$C$36)+IF($V227=25,N($F227),0))-CV227-ET227&lt;0.005,0,(GR226*(1+GR$5/Setup!$C$36)+IF($V227=25,N($F227),0))-CV227-ET227)</f>
        <v>0</v>
      </c>
      <c r="GS227" s="48" t="n">
        <f aca="false">IF((GS226*(1+GS$5/Setup!$C$36)+IF($V227=26,N($F227),0))-CW227-EU227&lt;0.005,0,(GS226*(1+GS$5/Setup!$C$36)+IF($V227=26,N($F227),0))-CW227-EU227)</f>
        <v>0</v>
      </c>
      <c r="GT227" s="48" t="n">
        <f aca="false">IF((GT226*(1+GT$5/Setup!$C$36)+IF($V227=27,N($F227),0))-CX227-EV227&lt;0.005,0,(GT226*(1+GT$5/Setup!$C$36)+IF($V227=27,N($F227),0))-CX227-EV227)</f>
        <v>0</v>
      </c>
      <c r="GU227" s="48" t="n">
        <f aca="false">IF((GU226*(1+GU$5/Setup!$C$36)+IF($V227=28,N($F227),0))-CY227-EW227&lt;0.005,0,(GU226*(1+GU$5/Setup!$C$36)+IF($V227=28,N($F227),0))-CY227-EW227)</f>
        <v>0</v>
      </c>
      <c r="GV227" s="48" t="n">
        <f aca="false">IF((GV226*(1+GV$5/Setup!$C$36)+IF($V227=29,N($F227),0))-CZ227-EX227&lt;0.005,0,(GV226*(1+GV$5/Setup!$C$36)+IF($V227=29,N($F227),0))-CZ227-EX227)</f>
        <v>0</v>
      </c>
      <c r="GW227" s="48" t="n">
        <f aca="false">IF((GW226*(1+GW$5/Setup!$C$36)+IF($V227=30,N($F227),0))-DA227-EY227&lt;0.005,0,(GW226*(1+GW$5/Setup!$C$36)+IF($V227=30,N($F227),0))-DA227-EY227)</f>
        <v>0</v>
      </c>
      <c r="GX227" s="48" t="n">
        <f aca="false">IF((GX226*(1+GX$5/Setup!$C$36)+IF($V227=31,N($F227),0))-DB227-EZ227&lt;0.005,0,(GX226*(1+GX$5/Setup!$C$36)+IF($V227=31,N($F227),0))-DB227-EZ227)</f>
        <v>0</v>
      </c>
      <c r="GY227" s="48" t="n">
        <f aca="false">IF((GY226*(1+GY$5/Setup!$C$36)+IF($V227=32,N($F227),0))-DC227-FA227&lt;0.005,0,(GY226*(1+GY$5/Setup!$C$36)+IF($V227=32,N($F227),0))-DC227-FA227)</f>
        <v>0</v>
      </c>
      <c r="GZ227" s="48" t="n">
        <f aca="false">IF((GZ226*(1+GZ$5/Setup!$C$36)+IF($V227=33,N($F227),0))-DD227-FB227&lt;0.005,0,(GZ226*(1+GZ$5/Setup!$C$36)+IF($V227=33,N($F227),0))-DD227-FB227)</f>
        <v>0</v>
      </c>
      <c r="HA227" s="48" t="n">
        <f aca="false">IF((HA226*(1+HA$5/Setup!$C$36)+IF($V227=34,N($F227),0))-DE227-FC227&lt;0.005,0,(HA226*(1+HA$5/Setup!$C$36)+IF($V227=34,N($F227),0))-DE227-FC227)</f>
        <v>0</v>
      </c>
      <c r="HB227" s="48" t="n">
        <f aca="false">IF((HB226*(1+HB$5/Setup!$C$36)+IF($V227=35,N($F227),0))-DF227-FD227&lt;0.005,0,(HB226*(1+HB$5/Setup!$C$36)+IF($V227=35,N($F227),0))-DF227-FD227)</f>
        <v>0</v>
      </c>
      <c r="HC227" s="48" t="n">
        <f aca="false">IF((HC226*(1+HC$5/Setup!$C$36)+IF($V227=36,N($F227),0))-DG227-FE227&lt;0.005,0,(HC226*(1+HC$5/Setup!$C$36)+IF($V227=36,N($F227),0))-DG227-FE227)</f>
        <v>0</v>
      </c>
      <c r="HD227" s="48" t="n">
        <f aca="false">IF((HD226*(1+HD$5/Setup!$C$36)+IF($V227=37,N($F227),0))-DH227-FF227&lt;0.005,0,(HD226*(1+HD$5/Setup!$C$36)+IF($V227=37,N($F227),0))-DH227-FF227)</f>
        <v>0</v>
      </c>
      <c r="HE227" s="48" t="n">
        <f aca="false">IF((HE226*(1+HE$5/Setup!$C$36)+IF($V227=38,N($F227),0))-DI227-FG227&lt;0.005,0,(HE226*(1+HE$5/Setup!$C$36)+IF($V227=38,N($F227),0))-DI227-FG227)</f>
        <v>0</v>
      </c>
      <c r="HF227" s="48" t="n">
        <f aca="false">IF((HF226*(1+HF$5/Setup!$C$36)+IF($V227=39,N($F227),0))-DJ227-FH227&lt;0.005,0,(HF226*(1+HF$5/Setup!$C$36)+IF($V227=39,N($F227),0))-DJ227-FH227)</f>
        <v>0</v>
      </c>
      <c r="HG227" s="48" t="n">
        <f aca="false">IF((HG226*(1+HG$5/Setup!$C$36)+IF($V227=40,N($F227),0))-DK227-FI227&lt;0.005,0,(HG226*(1+HG$5/Setup!$C$36)+IF($V227=40,N($F227),0))-DK227-FI227)</f>
        <v>0</v>
      </c>
      <c r="HH227" s="48" t="n">
        <f aca="false">IF((HH226*(1+HH$5/Setup!$C$36)+IF($V227=41,N($F227),0))-DL227-FJ227&lt;0.005,0,(HH226*(1+HH$5/Setup!$C$36)+IF($V227=41,N($F227),0))-DL227-FJ227)</f>
        <v>0</v>
      </c>
      <c r="HI227" s="48" t="n">
        <f aca="false">IF((HI226*(1+HI$5/Setup!$C$36)+IF($V227=42,N($F227),0))-DM227-FK227&lt;0.005,0,(HI226*(1+HI$5/Setup!$C$36)+IF($V227=42,N($F227),0))-DM227-FK227)</f>
        <v>0</v>
      </c>
      <c r="HJ227" s="48" t="n">
        <f aca="false">IF((HJ226*(1+HJ$5/Setup!$C$36)+IF($V227=43,N($F227),0))-DN227-FL227&lt;0.005,0,(HJ226*(1+HJ$5/Setup!$C$36)+IF($V227=43,N($F227),0))-DN227-FL227)</f>
        <v>0</v>
      </c>
      <c r="HK227" s="48" t="n">
        <f aca="false">IF((HK226*(1+HK$5/Setup!$C$36)+IF($V227=44,N($F227),0))-DO227-FM227&lt;0.005,0,(HK226*(1+HK$5/Setup!$C$36)+IF($V227=44,N($F227),0))-DO227-FM227)</f>
        <v>0</v>
      </c>
      <c r="HL227" s="48" t="n">
        <f aca="false">IF((HL226*(1+HL$5/Setup!$C$36)+IF($V227=45,N($F227),0))-DP227-FN227&lt;0.005,0,(HL226*(1+HL$5/Setup!$C$36)+IF($V227=45,N($F227),0))-DP227-FN227)</f>
        <v>0</v>
      </c>
      <c r="HM227" s="48" t="n">
        <f aca="false">IF((HM226*(1+HM$5/Setup!$C$36)+IF($V227=46,N($F227),0))-DQ227-FO227&lt;0.005,0,(HM226*(1+HM$5/Setup!$C$36)+IF($V227=46,N($F227),0))-DQ227-FO227)</f>
        <v>0</v>
      </c>
      <c r="HN227" s="48" t="n">
        <f aca="false">IF((HN226*(1+HN$5/Setup!$C$36)+IF($V227=47,N($F227),0))-DR227-FP227&lt;0.005,0,(HN226*(1+HN$5/Setup!$C$36)+IF($V227=47,N($F227),0))-DR227-FP227)</f>
        <v>0</v>
      </c>
      <c r="HO227" s="48" t="n">
        <f aca="false">IF((HO226*(1+HO$5/Setup!$C$36)+IF($V227=48,N($F227),0))-DS227-FQ227&lt;0.005,0,(HO226*(1+HO$5/Setup!$C$36)+IF($V227=48,N($F227),0))-DS227-FQ227)</f>
        <v>0</v>
      </c>
      <c r="HP227" s="48" t="n">
        <f aca="false">IF((HP226*(1+HP$5/Setup!$C$36)+IF($V227=49,N($F227),0))-DT227-FR227&lt;0.005,0,(HP226*(1+HP$5/Setup!$C$36)+IF($V227=49,N($F227),0))-DT227-FR227)</f>
        <v>0</v>
      </c>
      <c r="HQ227" s="48" t="n">
        <f aca="false">IF((HQ226*(1+HQ$5/Setup!$C$36)+IF($V227=50,N($F227),0))-DU227-FS227&lt;0.005,0,(HQ226*(1+HQ$5/Setup!$C$36)+IF($V227=50,N($F227),0))-DU227-FS227)</f>
        <v>0</v>
      </c>
    </row>
    <row r="228" customFormat="false" ht="15" hidden="false" customHeight="false" outlineLevel="0" collapsed="false">
      <c r="A228" s="44" t="n">
        <v>220</v>
      </c>
      <c r="B228" s="45" t="n">
        <f aca="false">IF(Setup!$C$7="Every month",EDATE(Setup!$C$8,($A228-1)),IF(Setup!$C$7="Twice a month",DATE(YEAR(Setup!$C$8),MONTH(Setup!$C$8)+INT((($A228-1)+Setup!$C$41)/2),MIN(IF(MOD(($A228-1)+Setup!$C$41,2)=0,Setup!$C$39,Setup!$C$40),DAY(EOMONTH(DATE(YEAR(Setup!$C$8),MONTH(Setup!$C$8)+INT((($A228-1)+Setup!$C$41)/2),1),0)))),Setup!$C$8+($A228-1)*IF(Setup!$C$7="Every week",7,14)))</f>
        <v>49391</v>
      </c>
      <c r="C228" s="45" t="n">
        <f aca="false">IF(Setup!$C$7="Every month",EDATE(Setup!$C$8,$A228),IF(Setup!$C$7="Twice a month",DATE(YEAR(Setup!$C$8),MONTH(Setup!$C$8)+INT(($A228+Setup!$C$41)/2),MIN(IF(MOD($A228+Setup!$C$41,2)=0,Setup!$C$39,Setup!$C$40),DAY(EOMONTH(DATE(YEAR(Setup!$C$8),MONTH(Setup!$C$8)+INT(($A228+Setup!$C$41)/2),1),0)))),Setup!$C$8+$A228*IF(Setup!$C$7="Every week",7,14)))</f>
        <v>49405</v>
      </c>
      <c r="D228" s="46"/>
      <c r="E228" s="47"/>
      <c r="F228" s="47"/>
      <c r="G228" s="47"/>
      <c r="H228" s="47"/>
      <c r="I228" s="48" t="n">
        <f aca="false">N(Setup!$C$11)+N(E228)</f>
        <v>100</v>
      </c>
      <c r="J228" s="48" t="n">
        <f aca="false">MIN(Setup!$C$37,MAX(I228,0))</f>
        <v>9.23076923076923</v>
      </c>
      <c r="K228" s="48" t="n">
        <f aca="false">MIN(MAX(N(Setup!$C$14)-L227,0),MAX(I228-J228,0))</f>
        <v>0</v>
      </c>
      <c r="L228" s="48" t="n">
        <f aca="false">L227+K228-N(G228)</f>
        <v>500</v>
      </c>
      <c r="M228" s="48" t="n">
        <f aca="false">M227+J228-N(H228)</f>
        <v>2030.76923076924</v>
      </c>
      <c r="N228" s="48" t="n">
        <f aca="false">SUM(BX228:DU228)</f>
        <v>0</v>
      </c>
      <c r="O228" s="48" t="n">
        <f aca="false">SUM(Z228:BW228)-N228</f>
        <v>0</v>
      </c>
      <c r="P228" s="48" t="n">
        <f aca="false">MAX(I228-J228-K228,0)+O228</f>
        <v>90.7692307692308</v>
      </c>
      <c r="Q228" s="48" t="n">
        <f aca="false">SUM(DV228:FS228)</f>
        <v>0</v>
      </c>
      <c r="R228" s="49" t="n">
        <f aca="false">N228+J228+K228+Q228</f>
        <v>9.23076923076923</v>
      </c>
      <c r="S228" s="48" t="n">
        <f aca="false">T228-T227-N(F228)+N228+Q228</f>
        <v>0</v>
      </c>
      <c r="T228" s="49" t="n">
        <f aca="false">SUM(FT228:HQ228)</f>
        <v>0</v>
      </c>
      <c r="U228" s="44" t="str">
        <f aca="false">IF(T227&lt;0.005,"",INDEX(Helpers!$C$2:$C$51,IF(_xlfn.MINIFS($DV$6:$FS$6,DV228:FS228,"&gt;0.005")=0,V228,_xlfn.MINIFS($DV$6:$FS$6,DV228:FS228,"&gt;0.005"))))</f>
        <v/>
      </c>
      <c r="V228" s="44" t="n">
        <f aca="false">IF(_xlfn.MINIFS($FT$6:$HQ$6,FT227:HQ227,"&gt;0.005")=0,1,_xlfn.MINIFS($FT$6:$HQ$6,FT227:HQ227,"&gt;0.005"))</f>
        <v>1</v>
      </c>
      <c r="W228" s="44" t="n">
        <f aca="false">IF(AND(D228&lt;&gt;"Paid",T227&gt;0.005),1,0)</f>
        <v>0</v>
      </c>
      <c r="X228" s="48" t="n">
        <f aca="false">SUMPRODUCT(((Helpers!$G$2:$G$51*(1+(Helpers!$D$2:$D$51+0.000000001)/12)^(($B228-Setup!$C$8)/(365.25/12))-Helpers!$E$2:$E$51*((1+(Helpers!$D$2:$D$51+0.000000001)/12)^(($B228-Setup!$C$8)/(365.25/12))-1)/((Helpers!$D$2:$D$51+0.000000001)/12))&gt;0)*(Helpers!$G$2:$G$51*(1+(Helpers!$D$2:$D$51+0.000000001)/12)^(($B228-Setup!$C$8)/(365.25/12))-Helpers!$E$2:$E$51*((1+(Helpers!$D$2:$D$51+0.000000001)/12)^(($B228-Setup!$C$8)/(365.25/12))-1)/((Helpers!$D$2:$D$51+0.000000001)/12)))</f>
        <v>0</v>
      </c>
      <c r="Y228" s="48"/>
      <c r="Z228" s="48" t="n">
        <f aca="false">IF(OR(N(Z$5)=0,Z$6=""),0,Z$5*((DATE(YEAR($B228),MONTH($B228),MIN(Z$6,DAY(EOMONTH($B228,0))))&gt;=$B228)*(DATE(YEAR($B228),MONTH($B228),MIN(Z$6,DAY(EOMONTH($B228,0))))&lt;$C228)+(DATE(YEAR($B228),MONTH($B228)+1,MIN(Z$6,DAY(EOMONTH($B228,1))))&gt;=$B228)*(DATE(YEAR($B228),MONTH($B228)+1,MIN(Z$6,DAY(EOMONTH($B228,1))))&lt;$C228)))</f>
        <v>0</v>
      </c>
      <c r="AA228" s="48" t="n">
        <f aca="false">IF(OR(N(AA$5)=0,AA$6=""),0,AA$5*((DATE(YEAR($B228),MONTH($B228),MIN(AA$6,DAY(EOMONTH($B228,0))))&gt;=$B228)*(DATE(YEAR($B228),MONTH($B228),MIN(AA$6,DAY(EOMONTH($B228,0))))&lt;$C228)+(DATE(YEAR($B228),MONTH($B228)+1,MIN(AA$6,DAY(EOMONTH($B228,1))))&gt;=$B228)*(DATE(YEAR($B228),MONTH($B228)+1,MIN(AA$6,DAY(EOMONTH($B228,1))))&lt;$C228)))</f>
        <v>0</v>
      </c>
      <c r="AB228" s="48" t="n">
        <f aca="false">IF(OR(N(AB$5)=0,AB$6=""),0,AB$5*((DATE(YEAR($B228),MONTH($B228),MIN(AB$6,DAY(EOMONTH($B228,0))))&gt;=$B228)*(DATE(YEAR($B228),MONTH($B228),MIN(AB$6,DAY(EOMONTH($B228,0))))&lt;$C228)+(DATE(YEAR($B228),MONTH($B228)+1,MIN(AB$6,DAY(EOMONTH($B228,1))))&gt;=$B228)*(DATE(YEAR($B228),MONTH($B228)+1,MIN(AB$6,DAY(EOMONTH($B228,1))))&lt;$C228)))</f>
        <v>0</v>
      </c>
      <c r="AC228" s="48" t="n">
        <f aca="false">IF(OR(N(AC$5)=0,AC$6=""),0,AC$5*((DATE(YEAR($B228),MONTH($B228),MIN(AC$6,DAY(EOMONTH($B228,0))))&gt;=$B228)*(DATE(YEAR($B228),MONTH($B228),MIN(AC$6,DAY(EOMONTH($B228,0))))&lt;$C228)+(DATE(YEAR($B228),MONTH($B228)+1,MIN(AC$6,DAY(EOMONTH($B228,1))))&gt;=$B228)*(DATE(YEAR($B228),MONTH($B228)+1,MIN(AC$6,DAY(EOMONTH($B228,1))))&lt;$C228)))</f>
        <v>0</v>
      </c>
      <c r="AD228" s="48" t="n">
        <f aca="false">IF(OR(N(AD$5)=0,AD$6=""),0,AD$5*((DATE(YEAR($B228),MONTH($B228),MIN(AD$6,DAY(EOMONTH($B228,0))))&gt;=$B228)*(DATE(YEAR($B228),MONTH($B228),MIN(AD$6,DAY(EOMONTH($B228,0))))&lt;$C228)+(DATE(YEAR($B228),MONTH($B228)+1,MIN(AD$6,DAY(EOMONTH($B228,1))))&gt;=$B228)*(DATE(YEAR($B228),MONTH($B228)+1,MIN(AD$6,DAY(EOMONTH($B228,1))))&lt;$C228)))</f>
        <v>0</v>
      </c>
      <c r="AE228" s="48" t="n">
        <f aca="false">IF(OR(N(AE$5)=0,AE$6=""),0,AE$5*((DATE(YEAR($B228),MONTH($B228),MIN(AE$6,DAY(EOMONTH($B228,0))))&gt;=$B228)*(DATE(YEAR($B228),MONTH($B228),MIN(AE$6,DAY(EOMONTH($B228,0))))&lt;$C228)+(DATE(YEAR($B228),MONTH($B228)+1,MIN(AE$6,DAY(EOMONTH($B228,1))))&gt;=$B228)*(DATE(YEAR($B228),MONTH($B228)+1,MIN(AE$6,DAY(EOMONTH($B228,1))))&lt;$C228)))</f>
        <v>0</v>
      </c>
      <c r="AF228" s="48" t="n">
        <f aca="false">IF(OR(N(AF$5)=0,AF$6=""),0,AF$5*((DATE(YEAR($B228),MONTH($B228),MIN(AF$6,DAY(EOMONTH($B228,0))))&gt;=$B228)*(DATE(YEAR($B228),MONTH($B228),MIN(AF$6,DAY(EOMONTH($B228,0))))&lt;$C228)+(DATE(YEAR($B228),MONTH($B228)+1,MIN(AF$6,DAY(EOMONTH($B228,1))))&gt;=$B228)*(DATE(YEAR($B228),MONTH($B228)+1,MIN(AF$6,DAY(EOMONTH($B228,1))))&lt;$C228)))</f>
        <v>0</v>
      </c>
      <c r="AG228" s="48" t="n">
        <f aca="false">IF(OR(N(AG$5)=0,AG$6=""),0,AG$5*((DATE(YEAR($B228),MONTH($B228),MIN(AG$6,DAY(EOMONTH($B228,0))))&gt;=$B228)*(DATE(YEAR($B228),MONTH($B228),MIN(AG$6,DAY(EOMONTH($B228,0))))&lt;$C228)+(DATE(YEAR($B228),MONTH($B228)+1,MIN(AG$6,DAY(EOMONTH($B228,1))))&gt;=$B228)*(DATE(YEAR($B228),MONTH($B228)+1,MIN(AG$6,DAY(EOMONTH($B228,1))))&lt;$C228)))</f>
        <v>0</v>
      </c>
      <c r="AH228" s="48" t="n">
        <f aca="false">IF(OR(N(AH$5)=0,AH$6=""),0,AH$5*((DATE(YEAR($B228),MONTH($B228),MIN(AH$6,DAY(EOMONTH($B228,0))))&gt;=$B228)*(DATE(YEAR($B228),MONTH($B228),MIN(AH$6,DAY(EOMONTH($B228,0))))&lt;$C228)+(DATE(YEAR($B228),MONTH($B228)+1,MIN(AH$6,DAY(EOMONTH($B228,1))))&gt;=$B228)*(DATE(YEAR($B228),MONTH($B228)+1,MIN(AH$6,DAY(EOMONTH($B228,1))))&lt;$C228)))</f>
        <v>0</v>
      </c>
      <c r="AI228" s="48" t="n">
        <f aca="false">IF(OR(N(AI$5)=0,AI$6=""),0,AI$5*((DATE(YEAR($B228),MONTH($B228),MIN(AI$6,DAY(EOMONTH($B228,0))))&gt;=$B228)*(DATE(YEAR($B228),MONTH($B228),MIN(AI$6,DAY(EOMONTH($B228,0))))&lt;$C228)+(DATE(YEAR($B228),MONTH($B228)+1,MIN(AI$6,DAY(EOMONTH($B228,1))))&gt;=$B228)*(DATE(YEAR($B228),MONTH($B228)+1,MIN(AI$6,DAY(EOMONTH($B228,1))))&lt;$C228)))</f>
        <v>0</v>
      </c>
      <c r="AJ228" s="48" t="n">
        <f aca="false">IF(OR(N(AJ$5)=0,AJ$6=""),0,AJ$5*((DATE(YEAR($B228),MONTH($B228),MIN(AJ$6,DAY(EOMONTH($B228,0))))&gt;=$B228)*(DATE(YEAR($B228),MONTH($B228),MIN(AJ$6,DAY(EOMONTH($B228,0))))&lt;$C228)+(DATE(YEAR($B228),MONTH($B228)+1,MIN(AJ$6,DAY(EOMONTH($B228,1))))&gt;=$B228)*(DATE(YEAR($B228),MONTH($B228)+1,MIN(AJ$6,DAY(EOMONTH($B228,1))))&lt;$C228)))</f>
        <v>0</v>
      </c>
      <c r="AK228" s="48" t="n">
        <f aca="false">IF(OR(N(AK$5)=0,AK$6=""),0,AK$5*((DATE(YEAR($B228),MONTH($B228),MIN(AK$6,DAY(EOMONTH($B228,0))))&gt;=$B228)*(DATE(YEAR($B228),MONTH($B228),MIN(AK$6,DAY(EOMONTH($B228,0))))&lt;$C228)+(DATE(YEAR($B228),MONTH($B228)+1,MIN(AK$6,DAY(EOMONTH($B228,1))))&gt;=$B228)*(DATE(YEAR($B228),MONTH($B228)+1,MIN(AK$6,DAY(EOMONTH($B228,1))))&lt;$C228)))</f>
        <v>0</v>
      </c>
      <c r="AL228" s="48" t="n">
        <f aca="false">IF(OR(N(AL$5)=0,AL$6=""),0,AL$5*((DATE(YEAR($B228),MONTH($B228),MIN(AL$6,DAY(EOMONTH($B228,0))))&gt;=$B228)*(DATE(YEAR($B228),MONTH($B228),MIN(AL$6,DAY(EOMONTH($B228,0))))&lt;$C228)+(DATE(YEAR($B228),MONTH($B228)+1,MIN(AL$6,DAY(EOMONTH($B228,1))))&gt;=$B228)*(DATE(YEAR($B228),MONTH($B228)+1,MIN(AL$6,DAY(EOMONTH($B228,1))))&lt;$C228)))</f>
        <v>0</v>
      </c>
      <c r="AM228" s="48" t="n">
        <f aca="false">IF(OR(N(AM$5)=0,AM$6=""),0,AM$5*((DATE(YEAR($B228),MONTH($B228),MIN(AM$6,DAY(EOMONTH($B228,0))))&gt;=$B228)*(DATE(YEAR($B228),MONTH($B228),MIN(AM$6,DAY(EOMONTH($B228,0))))&lt;$C228)+(DATE(YEAR($B228),MONTH($B228)+1,MIN(AM$6,DAY(EOMONTH($B228,1))))&gt;=$B228)*(DATE(YEAR($B228),MONTH($B228)+1,MIN(AM$6,DAY(EOMONTH($B228,1))))&lt;$C228)))</f>
        <v>0</v>
      </c>
      <c r="AN228" s="48" t="n">
        <f aca="false">IF(OR(N(AN$5)=0,AN$6=""),0,AN$5*((DATE(YEAR($B228),MONTH($B228),MIN(AN$6,DAY(EOMONTH($B228,0))))&gt;=$B228)*(DATE(YEAR($B228),MONTH($B228),MIN(AN$6,DAY(EOMONTH($B228,0))))&lt;$C228)+(DATE(YEAR($B228),MONTH($B228)+1,MIN(AN$6,DAY(EOMONTH($B228,1))))&gt;=$B228)*(DATE(YEAR($B228),MONTH($B228)+1,MIN(AN$6,DAY(EOMONTH($B228,1))))&lt;$C228)))</f>
        <v>0</v>
      </c>
      <c r="AO228" s="48" t="n">
        <f aca="false">IF(OR(N(AO$5)=0,AO$6=""),0,AO$5*((DATE(YEAR($B228),MONTH($B228),MIN(AO$6,DAY(EOMONTH($B228,0))))&gt;=$B228)*(DATE(YEAR($B228),MONTH($B228),MIN(AO$6,DAY(EOMONTH($B228,0))))&lt;$C228)+(DATE(YEAR($B228),MONTH($B228)+1,MIN(AO$6,DAY(EOMONTH($B228,1))))&gt;=$B228)*(DATE(YEAR($B228),MONTH($B228)+1,MIN(AO$6,DAY(EOMONTH($B228,1))))&lt;$C228)))</f>
        <v>0</v>
      </c>
      <c r="AP228" s="48" t="n">
        <f aca="false">IF(OR(N(AP$5)=0,AP$6=""),0,AP$5*((DATE(YEAR($B228),MONTH($B228),MIN(AP$6,DAY(EOMONTH($B228,0))))&gt;=$B228)*(DATE(YEAR($B228),MONTH($B228),MIN(AP$6,DAY(EOMONTH($B228,0))))&lt;$C228)+(DATE(YEAR($B228),MONTH($B228)+1,MIN(AP$6,DAY(EOMONTH($B228,1))))&gt;=$B228)*(DATE(YEAR($B228),MONTH($B228)+1,MIN(AP$6,DAY(EOMONTH($B228,1))))&lt;$C228)))</f>
        <v>0</v>
      </c>
      <c r="AQ228" s="48" t="n">
        <f aca="false">IF(OR(N(AQ$5)=0,AQ$6=""),0,AQ$5*((DATE(YEAR($B228),MONTH($B228),MIN(AQ$6,DAY(EOMONTH($B228,0))))&gt;=$B228)*(DATE(YEAR($B228),MONTH($B228),MIN(AQ$6,DAY(EOMONTH($B228,0))))&lt;$C228)+(DATE(YEAR($B228),MONTH($B228)+1,MIN(AQ$6,DAY(EOMONTH($B228,1))))&gt;=$B228)*(DATE(YEAR($B228),MONTH($B228)+1,MIN(AQ$6,DAY(EOMONTH($B228,1))))&lt;$C228)))</f>
        <v>0</v>
      </c>
      <c r="AR228" s="48" t="n">
        <f aca="false">IF(OR(N(AR$5)=0,AR$6=""),0,AR$5*((DATE(YEAR($B228),MONTH($B228),MIN(AR$6,DAY(EOMONTH($B228,0))))&gt;=$B228)*(DATE(YEAR($B228),MONTH($B228),MIN(AR$6,DAY(EOMONTH($B228,0))))&lt;$C228)+(DATE(YEAR($B228),MONTH($B228)+1,MIN(AR$6,DAY(EOMONTH($B228,1))))&gt;=$B228)*(DATE(YEAR($B228),MONTH($B228)+1,MIN(AR$6,DAY(EOMONTH($B228,1))))&lt;$C228)))</f>
        <v>0</v>
      </c>
      <c r="AS228" s="48" t="n">
        <f aca="false">IF(OR(N(AS$5)=0,AS$6=""),0,AS$5*((DATE(YEAR($B228),MONTH($B228),MIN(AS$6,DAY(EOMONTH($B228,0))))&gt;=$B228)*(DATE(YEAR($B228),MONTH($B228),MIN(AS$6,DAY(EOMONTH($B228,0))))&lt;$C228)+(DATE(YEAR($B228),MONTH($B228)+1,MIN(AS$6,DAY(EOMONTH($B228,1))))&gt;=$B228)*(DATE(YEAR($B228),MONTH($B228)+1,MIN(AS$6,DAY(EOMONTH($B228,1))))&lt;$C228)))</f>
        <v>0</v>
      </c>
      <c r="AT228" s="48" t="n">
        <f aca="false">IF(OR(N(AT$5)=0,AT$6=""),0,AT$5*((DATE(YEAR($B228),MONTH($B228),MIN(AT$6,DAY(EOMONTH($B228,0))))&gt;=$B228)*(DATE(YEAR($B228),MONTH($B228),MIN(AT$6,DAY(EOMONTH($B228,0))))&lt;$C228)+(DATE(YEAR($B228),MONTH($B228)+1,MIN(AT$6,DAY(EOMONTH($B228,1))))&gt;=$B228)*(DATE(YEAR($B228),MONTH($B228)+1,MIN(AT$6,DAY(EOMONTH($B228,1))))&lt;$C228)))</f>
        <v>0</v>
      </c>
      <c r="AU228" s="48" t="n">
        <f aca="false">IF(OR(N(AU$5)=0,AU$6=""),0,AU$5*((DATE(YEAR($B228),MONTH($B228),MIN(AU$6,DAY(EOMONTH($B228,0))))&gt;=$B228)*(DATE(YEAR($B228),MONTH($B228),MIN(AU$6,DAY(EOMONTH($B228,0))))&lt;$C228)+(DATE(YEAR($B228),MONTH($B228)+1,MIN(AU$6,DAY(EOMONTH($B228,1))))&gt;=$B228)*(DATE(YEAR($B228),MONTH($B228)+1,MIN(AU$6,DAY(EOMONTH($B228,1))))&lt;$C228)))</f>
        <v>0</v>
      </c>
      <c r="AV228" s="48" t="n">
        <f aca="false">IF(OR(N(AV$5)=0,AV$6=""),0,AV$5*((DATE(YEAR($B228),MONTH($B228),MIN(AV$6,DAY(EOMONTH($B228,0))))&gt;=$B228)*(DATE(YEAR($B228),MONTH($B228),MIN(AV$6,DAY(EOMONTH($B228,0))))&lt;$C228)+(DATE(YEAR($B228),MONTH($B228)+1,MIN(AV$6,DAY(EOMONTH($B228,1))))&gt;=$B228)*(DATE(YEAR($B228),MONTH($B228)+1,MIN(AV$6,DAY(EOMONTH($B228,1))))&lt;$C228)))</f>
        <v>0</v>
      </c>
      <c r="AW228" s="48" t="n">
        <f aca="false">IF(OR(N(AW$5)=0,AW$6=""),0,AW$5*((DATE(YEAR($B228),MONTH($B228),MIN(AW$6,DAY(EOMONTH($B228,0))))&gt;=$B228)*(DATE(YEAR($B228),MONTH($B228),MIN(AW$6,DAY(EOMONTH($B228,0))))&lt;$C228)+(DATE(YEAR($B228),MONTH($B228)+1,MIN(AW$6,DAY(EOMONTH($B228,1))))&gt;=$B228)*(DATE(YEAR($B228),MONTH($B228)+1,MIN(AW$6,DAY(EOMONTH($B228,1))))&lt;$C228)))</f>
        <v>0</v>
      </c>
      <c r="AX228" s="48" t="n">
        <f aca="false">IF(OR(N(AX$5)=0,AX$6=""),0,AX$5*((DATE(YEAR($B228),MONTH($B228),MIN(AX$6,DAY(EOMONTH($B228,0))))&gt;=$B228)*(DATE(YEAR($B228),MONTH($B228),MIN(AX$6,DAY(EOMONTH($B228,0))))&lt;$C228)+(DATE(YEAR($B228),MONTH($B228)+1,MIN(AX$6,DAY(EOMONTH($B228,1))))&gt;=$B228)*(DATE(YEAR($B228),MONTH($B228)+1,MIN(AX$6,DAY(EOMONTH($B228,1))))&lt;$C228)))</f>
        <v>0</v>
      </c>
      <c r="AY228" s="48" t="n">
        <f aca="false">IF(OR(N(AY$5)=0,AY$6=""),0,AY$5*((DATE(YEAR($B228),MONTH($B228),MIN(AY$6,DAY(EOMONTH($B228,0))))&gt;=$B228)*(DATE(YEAR($B228),MONTH($B228),MIN(AY$6,DAY(EOMONTH($B228,0))))&lt;$C228)+(DATE(YEAR($B228),MONTH($B228)+1,MIN(AY$6,DAY(EOMONTH($B228,1))))&gt;=$B228)*(DATE(YEAR($B228),MONTH($B228)+1,MIN(AY$6,DAY(EOMONTH($B228,1))))&lt;$C228)))</f>
        <v>0</v>
      </c>
      <c r="AZ228" s="48" t="n">
        <f aca="false">IF(OR(N(AZ$5)=0,AZ$6=""),0,AZ$5*((DATE(YEAR($B228),MONTH($B228),MIN(AZ$6,DAY(EOMONTH($B228,0))))&gt;=$B228)*(DATE(YEAR($B228),MONTH($B228),MIN(AZ$6,DAY(EOMONTH($B228,0))))&lt;$C228)+(DATE(YEAR($B228),MONTH($B228)+1,MIN(AZ$6,DAY(EOMONTH($B228,1))))&gt;=$B228)*(DATE(YEAR($B228),MONTH($B228)+1,MIN(AZ$6,DAY(EOMONTH($B228,1))))&lt;$C228)))</f>
        <v>0</v>
      </c>
      <c r="BA228" s="48" t="n">
        <f aca="false">IF(OR(N(BA$5)=0,BA$6=""),0,BA$5*((DATE(YEAR($B228),MONTH($B228),MIN(BA$6,DAY(EOMONTH($B228,0))))&gt;=$B228)*(DATE(YEAR($B228),MONTH($B228),MIN(BA$6,DAY(EOMONTH($B228,0))))&lt;$C228)+(DATE(YEAR($B228),MONTH($B228)+1,MIN(BA$6,DAY(EOMONTH($B228,1))))&gt;=$B228)*(DATE(YEAR($B228),MONTH($B228)+1,MIN(BA$6,DAY(EOMONTH($B228,1))))&lt;$C228)))</f>
        <v>0</v>
      </c>
      <c r="BB228" s="48" t="n">
        <f aca="false">IF(OR(N(BB$5)=0,BB$6=""),0,BB$5*((DATE(YEAR($B228),MONTH($B228),MIN(BB$6,DAY(EOMONTH($B228,0))))&gt;=$B228)*(DATE(YEAR($B228),MONTH($B228),MIN(BB$6,DAY(EOMONTH($B228,0))))&lt;$C228)+(DATE(YEAR($B228),MONTH($B228)+1,MIN(BB$6,DAY(EOMONTH($B228,1))))&gt;=$B228)*(DATE(YEAR($B228),MONTH($B228)+1,MIN(BB$6,DAY(EOMONTH($B228,1))))&lt;$C228)))</f>
        <v>0</v>
      </c>
      <c r="BC228" s="48" t="n">
        <f aca="false">IF(OR(N(BC$5)=0,BC$6=""),0,BC$5*((DATE(YEAR($B228),MONTH($B228),MIN(BC$6,DAY(EOMONTH($B228,0))))&gt;=$B228)*(DATE(YEAR($B228),MONTH($B228),MIN(BC$6,DAY(EOMONTH($B228,0))))&lt;$C228)+(DATE(YEAR($B228),MONTH($B228)+1,MIN(BC$6,DAY(EOMONTH($B228,1))))&gt;=$B228)*(DATE(YEAR($B228),MONTH($B228)+1,MIN(BC$6,DAY(EOMONTH($B228,1))))&lt;$C228)))</f>
        <v>0</v>
      </c>
      <c r="BD228" s="48" t="n">
        <f aca="false">IF(OR(N(BD$5)=0,BD$6=""),0,BD$5*((DATE(YEAR($B228),MONTH($B228),MIN(BD$6,DAY(EOMONTH($B228,0))))&gt;=$B228)*(DATE(YEAR($B228),MONTH($B228),MIN(BD$6,DAY(EOMONTH($B228,0))))&lt;$C228)+(DATE(YEAR($B228),MONTH($B228)+1,MIN(BD$6,DAY(EOMONTH($B228,1))))&gt;=$B228)*(DATE(YEAR($B228),MONTH($B228)+1,MIN(BD$6,DAY(EOMONTH($B228,1))))&lt;$C228)))</f>
        <v>0</v>
      </c>
      <c r="BE228" s="48" t="n">
        <f aca="false">IF(OR(N(BE$5)=0,BE$6=""),0,BE$5*((DATE(YEAR($B228),MONTH($B228),MIN(BE$6,DAY(EOMONTH($B228,0))))&gt;=$B228)*(DATE(YEAR($B228),MONTH($B228),MIN(BE$6,DAY(EOMONTH($B228,0))))&lt;$C228)+(DATE(YEAR($B228),MONTH($B228)+1,MIN(BE$6,DAY(EOMONTH($B228,1))))&gt;=$B228)*(DATE(YEAR($B228),MONTH($B228)+1,MIN(BE$6,DAY(EOMONTH($B228,1))))&lt;$C228)))</f>
        <v>0</v>
      </c>
      <c r="BF228" s="48" t="n">
        <f aca="false">IF(OR(N(BF$5)=0,BF$6=""),0,BF$5*((DATE(YEAR($B228),MONTH($B228),MIN(BF$6,DAY(EOMONTH($B228,0))))&gt;=$B228)*(DATE(YEAR($B228),MONTH($B228),MIN(BF$6,DAY(EOMONTH($B228,0))))&lt;$C228)+(DATE(YEAR($B228),MONTH($B228)+1,MIN(BF$6,DAY(EOMONTH($B228,1))))&gt;=$B228)*(DATE(YEAR($B228),MONTH($B228)+1,MIN(BF$6,DAY(EOMONTH($B228,1))))&lt;$C228)))</f>
        <v>0</v>
      </c>
      <c r="BG228" s="48" t="n">
        <f aca="false">IF(OR(N(BG$5)=0,BG$6=""),0,BG$5*((DATE(YEAR($B228),MONTH($B228),MIN(BG$6,DAY(EOMONTH($B228,0))))&gt;=$B228)*(DATE(YEAR($B228),MONTH($B228),MIN(BG$6,DAY(EOMONTH($B228,0))))&lt;$C228)+(DATE(YEAR($B228),MONTH($B228)+1,MIN(BG$6,DAY(EOMONTH($B228,1))))&gt;=$B228)*(DATE(YEAR($B228),MONTH($B228)+1,MIN(BG$6,DAY(EOMONTH($B228,1))))&lt;$C228)))</f>
        <v>0</v>
      </c>
      <c r="BH228" s="48" t="n">
        <f aca="false">IF(OR(N(BH$5)=0,BH$6=""),0,BH$5*((DATE(YEAR($B228),MONTH($B228),MIN(BH$6,DAY(EOMONTH($B228,0))))&gt;=$B228)*(DATE(YEAR($B228),MONTH($B228),MIN(BH$6,DAY(EOMONTH($B228,0))))&lt;$C228)+(DATE(YEAR($B228),MONTH($B228)+1,MIN(BH$6,DAY(EOMONTH($B228,1))))&gt;=$B228)*(DATE(YEAR($B228),MONTH($B228)+1,MIN(BH$6,DAY(EOMONTH($B228,1))))&lt;$C228)))</f>
        <v>0</v>
      </c>
      <c r="BI228" s="48" t="n">
        <f aca="false">IF(OR(N(BI$5)=0,BI$6=""),0,BI$5*((DATE(YEAR($B228),MONTH($B228),MIN(BI$6,DAY(EOMONTH($B228,0))))&gt;=$B228)*(DATE(YEAR($B228),MONTH($B228),MIN(BI$6,DAY(EOMONTH($B228,0))))&lt;$C228)+(DATE(YEAR($B228),MONTH($B228)+1,MIN(BI$6,DAY(EOMONTH($B228,1))))&gt;=$B228)*(DATE(YEAR($B228),MONTH($B228)+1,MIN(BI$6,DAY(EOMONTH($B228,1))))&lt;$C228)))</f>
        <v>0</v>
      </c>
      <c r="BJ228" s="48" t="n">
        <f aca="false">IF(OR(N(BJ$5)=0,BJ$6=""),0,BJ$5*((DATE(YEAR($B228),MONTH($B228),MIN(BJ$6,DAY(EOMONTH($B228,0))))&gt;=$B228)*(DATE(YEAR($B228),MONTH($B228),MIN(BJ$6,DAY(EOMONTH($B228,0))))&lt;$C228)+(DATE(YEAR($B228),MONTH($B228)+1,MIN(BJ$6,DAY(EOMONTH($B228,1))))&gt;=$B228)*(DATE(YEAR($B228),MONTH($B228)+1,MIN(BJ$6,DAY(EOMONTH($B228,1))))&lt;$C228)))</f>
        <v>0</v>
      </c>
      <c r="BK228" s="48" t="n">
        <f aca="false">IF(OR(N(BK$5)=0,BK$6=""),0,BK$5*((DATE(YEAR($B228),MONTH($B228),MIN(BK$6,DAY(EOMONTH($B228,0))))&gt;=$B228)*(DATE(YEAR($B228),MONTH($B228),MIN(BK$6,DAY(EOMONTH($B228,0))))&lt;$C228)+(DATE(YEAR($B228),MONTH($B228)+1,MIN(BK$6,DAY(EOMONTH($B228,1))))&gt;=$B228)*(DATE(YEAR($B228),MONTH($B228)+1,MIN(BK$6,DAY(EOMONTH($B228,1))))&lt;$C228)))</f>
        <v>0</v>
      </c>
      <c r="BL228" s="48" t="n">
        <f aca="false">IF(OR(N(BL$5)=0,BL$6=""),0,BL$5*((DATE(YEAR($B228),MONTH($B228),MIN(BL$6,DAY(EOMONTH($B228,0))))&gt;=$B228)*(DATE(YEAR($B228),MONTH($B228),MIN(BL$6,DAY(EOMONTH($B228,0))))&lt;$C228)+(DATE(YEAR($B228),MONTH($B228)+1,MIN(BL$6,DAY(EOMONTH($B228,1))))&gt;=$B228)*(DATE(YEAR($B228),MONTH($B228)+1,MIN(BL$6,DAY(EOMONTH($B228,1))))&lt;$C228)))</f>
        <v>0</v>
      </c>
      <c r="BM228" s="48" t="n">
        <f aca="false">IF(OR(N(BM$5)=0,BM$6=""),0,BM$5*((DATE(YEAR($B228),MONTH($B228),MIN(BM$6,DAY(EOMONTH($B228,0))))&gt;=$B228)*(DATE(YEAR($B228),MONTH($B228),MIN(BM$6,DAY(EOMONTH($B228,0))))&lt;$C228)+(DATE(YEAR($B228),MONTH($B228)+1,MIN(BM$6,DAY(EOMONTH($B228,1))))&gt;=$B228)*(DATE(YEAR($B228),MONTH($B228)+1,MIN(BM$6,DAY(EOMONTH($B228,1))))&lt;$C228)))</f>
        <v>0</v>
      </c>
      <c r="BN228" s="48" t="n">
        <f aca="false">IF(OR(N(BN$5)=0,BN$6=""),0,BN$5*((DATE(YEAR($B228),MONTH($B228),MIN(BN$6,DAY(EOMONTH($B228,0))))&gt;=$B228)*(DATE(YEAR($B228),MONTH($B228),MIN(BN$6,DAY(EOMONTH($B228,0))))&lt;$C228)+(DATE(YEAR($B228),MONTH($B228)+1,MIN(BN$6,DAY(EOMONTH($B228,1))))&gt;=$B228)*(DATE(YEAR($B228),MONTH($B228)+1,MIN(BN$6,DAY(EOMONTH($B228,1))))&lt;$C228)))</f>
        <v>0</v>
      </c>
      <c r="BO228" s="48" t="n">
        <f aca="false">IF(OR(N(BO$5)=0,BO$6=""),0,BO$5*((DATE(YEAR($B228),MONTH($B228),MIN(BO$6,DAY(EOMONTH($B228,0))))&gt;=$B228)*(DATE(YEAR($B228),MONTH($B228),MIN(BO$6,DAY(EOMONTH($B228,0))))&lt;$C228)+(DATE(YEAR($B228),MONTH($B228)+1,MIN(BO$6,DAY(EOMONTH($B228,1))))&gt;=$B228)*(DATE(YEAR($B228),MONTH($B228)+1,MIN(BO$6,DAY(EOMONTH($B228,1))))&lt;$C228)))</f>
        <v>0</v>
      </c>
      <c r="BP228" s="48" t="n">
        <f aca="false">IF(OR(N(BP$5)=0,BP$6=""),0,BP$5*((DATE(YEAR($B228),MONTH($B228),MIN(BP$6,DAY(EOMONTH($B228,0))))&gt;=$B228)*(DATE(YEAR($B228),MONTH($B228),MIN(BP$6,DAY(EOMONTH($B228,0))))&lt;$C228)+(DATE(YEAR($B228),MONTH($B228)+1,MIN(BP$6,DAY(EOMONTH($B228,1))))&gt;=$B228)*(DATE(YEAR($B228),MONTH($B228)+1,MIN(BP$6,DAY(EOMONTH($B228,1))))&lt;$C228)))</f>
        <v>0</v>
      </c>
      <c r="BQ228" s="48" t="n">
        <f aca="false">IF(OR(N(BQ$5)=0,BQ$6=""),0,BQ$5*((DATE(YEAR($B228),MONTH($B228),MIN(BQ$6,DAY(EOMONTH($B228,0))))&gt;=$B228)*(DATE(YEAR($B228),MONTH($B228),MIN(BQ$6,DAY(EOMONTH($B228,0))))&lt;$C228)+(DATE(YEAR($B228),MONTH($B228)+1,MIN(BQ$6,DAY(EOMONTH($B228,1))))&gt;=$B228)*(DATE(YEAR($B228),MONTH($B228)+1,MIN(BQ$6,DAY(EOMONTH($B228,1))))&lt;$C228)))</f>
        <v>0</v>
      </c>
      <c r="BR228" s="48" t="n">
        <f aca="false">IF(OR(N(BR$5)=0,BR$6=""),0,BR$5*((DATE(YEAR($B228),MONTH($B228),MIN(BR$6,DAY(EOMONTH($B228,0))))&gt;=$B228)*(DATE(YEAR($B228),MONTH($B228),MIN(BR$6,DAY(EOMONTH($B228,0))))&lt;$C228)+(DATE(YEAR($B228),MONTH($B228)+1,MIN(BR$6,DAY(EOMONTH($B228,1))))&gt;=$B228)*(DATE(YEAR($B228),MONTH($B228)+1,MIN(BR$6,DAY(EOMONTH($B228,1))))&lt;$C228)))</f>
        <v>0</v>
      </c>
      <c r="BS228" s="48" t="n">
        <f aca="false">IF(OR(N(BS$5)=0,BS$6=""),0,BS$5*((DATE(YEAR($B228),MONTH($B228),MIN(BS$6,DAY(EOMONTH($B228,0))))&gt;=$B228)*(DATE(YEAR($B228),MONTH($B228),MIN(BS$6,DAY(EOMONTH($B228,0))))&lt;$C228)+(DATE(YEAR($B228),MONTH($B228)+1,MIN(BS$6,DAY(EOMONTH($B228,1))))&gt;=$B228)*(DATE(YEAR($B228),MONTH($B228)+1,MIN(BS$6,DAY(EOMONTH($B228,1))))&lt;$C228)))</f>
        <v>0</v>
      </c>
      <c r="BT228" s="48" t="n">
        <f aca="false">IF(OR(N(BT$5)=0,BT$6=""),0,BT$5*((DATE(YEAR($B228),MONTH($B228),MIN(BT$6,DAY(EOMONTH($B228,0))))&gt;=$B228)*(DATE(YEAR($B228),MONTH($B228),MIN(BT$6,DAY(EOMONTH($B228,0))))&lt;$C228)+(DATE(YEAR($B228),MONTH($B228)+1,MIN(BT$6,DAY(EOMONTH($B228,1))))&gt;=$B228)*(DATE(YEAR($B228),MONTH($B228)+1,MIN(BT$6,DAY(EOMONTH($B228,1))))&lt;$C228)))</f>
        <v>0</v>
      </c>
      <c r="BU228" s="48" t="n">
        <f aca="false">IF(OR(N(BU$5)=0,BU$6=""),0,BU$5*((DATE(YEAR($B228),MONTH($B228),MIN(BU$6,DAY(EOMONTH($B228,0))))&gt;=$B228)*(DATE(YEAR($B228),MONTH($B228),MIN(BU$6,DAY(EOMONTH($B228,0))))&lt;$C228)+(DATE(YEAR($B228),MONTH($B228)+1,MIN(BU$6,DAY(EOMONTH($B228,1))))&gt;=$B228)*(DATE(YEAR($B228),MONTH($B228)+1,MIN(BU$6,DAY(EOMONTH($B228,1))))&lt;$C228)))</f>
        <v>0</v>
      </c>
      <c r="BV228" s="48" t="n">
        <f aca="false">IF(OR(N(BV$5)=0,BV$6=""),0,BV$5*((DATE(YEAR($B228),MONTH($B228),MIN(BV$6,DAY(EOMONTH($B228,0))))&gt;=$B228)*(DATE(YEAR($B228),MONTH($B228),MIN(BV$6,DAY(EOMONTH($B228,0))))&lt;$C228)+(DATE(YEAR($B228),MONTH($B228)+1,MIN(BV$6,DAY(EOMONTH($B228,1))))&gt;=$B228)*(DATE(YEAR($B228),MONTH($B228)+1,MIN(BV$6,DAY(EOMONTH($B228,1))))&lt;$C228)))</f>
        <v>0</v>
      </c>
      <c r="BW228" s="48" t="n">
        <f aca="false">IF(OR(N(BW$5)=0,BW$6=""),0,BW$5*((DATE(YEAR($B228),MONTH($B228),MIN(BW$6,DAY(EOMONTH($B228,0))))&gt;=$B228)*(DATE(YEAR($B228),MONTH($B228),MIN(BW$6,DAY(EOMONTH($B228,0))))&lt;$C228)+(DATE(YEAR($B228),MONTH($B228)+1,MIN(BW$6,DAY(EOMONTH($B228,1))))&gt;=$B228)*(DATE(YEAR($B228),MONTH($B228)+1,MIN(BW$6,DAY(EOMONTH($B228,1))))&lt;$C228)))</f>
        <v>0</v>
      </c>
      <c r="BX228" s="48" t="n">
        <f aca="false">MIN(Z228,(FT227*(1+FT$5/Setup!$C$36)+IF($V228=1,N($F228),0)))</f>
        <v>0</v>
      </c>
      <c r="BY228" s="48" t="n">
        <f aca="false">MIN(AA228,(FU227*(1+FU$5/Setup!$C$36)+IF($V228=2,N($F228),0)))</f>
        <v>0</v>
      </c>
      <c r="BZ228" s="48" t="n">
        <f aca="false">MIN(AB228,(FV227*(1+FV$5/Setup!$C$36)+IF($V228=3,N($F228),0)))</f>
        <v>0</v>
      </c>
      <c r="CA228" s="48" t="n">
        <f aca="false">MIN(AC228,(FW227*(1+FW$5/Setup!$C$36)+IF($V228=4,N($F228),0)))</f>
        <v>0</v>
      </c>
      <c r="CB228" s="48" t="n">
        <f aca="false">MIN(AD228,(FX227*(1+FX$5/Setup!$C$36)+IF($V228=5,N($F228),0)))</f>
        <v>0</v>
      </c>
      <c r="CC228" s="48" t="n">
        <f aca="false">MIN(AE228,(FY227*(1+FY$5/Setup!$C$36)+IF($V228=6,N($F228),0)))</f>
        <v>0</v>
      </c>
      <c r="CD228" s="48" t="n">
        <f aca="false">MIN(AF228,(FZ227*(1+FZ$5/Setup!$C$36)+IF($V228=7,N($F228),0)))</f>
        <v>0</v>
      </c>
      <c r="CE228" s="48" t="n">
        <f aca="false">MIN(AG228,(GA227*(1+GA$5/Setup!$C$36)+IF($V228=8,N($F228),0)))</f>
        <v>0</v>
      </c>
      <c r="CF228" s="48" t="n">
        <f aca="false">MIN(AH228,(GB227*(1+GB$5/Setup!$C$36)+IF($V228=9,N($F228),0)))</f>
        <v>0</v>
      </c>
      <c r="CG228" s="48" t="n">
        <f aca="false">MIN(AI228,(GC227*(1+GC$5/Setup!$C$36)+IF($V228=10,N($F228),0)))</f>
        <v>0</v>
      </c>
      <c r="CH228" s="48" t="n">
        <f aca="false">MIN(AJ228,(GD227*(1+GD$5/Setup!$C$36)+IF($V228=11,N($F228),0)))</f>
        <v>0</v>
      </c>
      <c r="CI228" s="48" t="n">
        <f aca="false">MIN(AK228,(GE227*(1+GE$5/Setup!$C$36)+IF($V228=12,N($F228),0)))</f>
        <v>0</v>
      </c>
      <c r="CJ228" s="48" t="n">
        <f aca="false">MIN(AL228,(GF227*(1+GF$5/Setup!$C$36)+IF($V228=13,N($F228),0)))</f>
        <v>0</v>
      </c>
      <c r="CK228" s="48" t="n">
        <f aca="false">MIN(AM228,(GG227*(1+GG$5/Setup!$C$36)+IF($V228=14,N($F228),0)))</f>
        <v>0</v>
      </c>
      <c r="CL228" s="48" t="n">
        <f aca="false">MIN(AN228,(GH227*(1+GH$5/Setup!$C$36)+IF($V228=15,N($F228),0)))</f>
        <v>0</v>
      </c>
      <c r="CM228" s="48" t="n">
        <f aca="false">MIN(AO228,(GI227*(1+GI$5/Setup!$C$36)+IF($V228=16,N($F228),0)))</f>
        <v>0</v>
      </c>
      <c r="CN228" s="48" t="n">
        <f aca="false">MIN(AP228,(GJ227*(1+GJ$5/Setup!$C$36)+IF($V228=17,N($F228),0)))</f>
        <v>0</v>
      </c>
      <c r="CO228" s="48" t="n">
        <f aca="false">MIN(AQ228,(GK227*(1+GK$5/Setup!$C$36)+IF($V228=18,N($F228),0)))</f>
        <v>0</v>
      </c>
      <c r="CP228" s="48" t="n">
        <f aca="false">MIN(AR228,(GL227*(1+GL$5/Setup!$C$36)+IF($V228=19,N($F228),0)))</f>
        <v>0</v>
      </c>
      <c r="CQ228" s="48" t="n">
        <f aca="false">MIN(AS228,(GM227*(1+GM$5/Setup!$C$36)+IF($V228=20,N($F228),0)))</f>
        <v>0</v>
      </c>
      <c r="CR228" s="48" t="n">
        <f aca="false">MIN(AT228,(GN227*(1+GN$5/Setup!$C$36)+IF($V228=21,N($F228),0)))</f>
        <v>0</v>
      </c>
      <c r="CS228" s="48" t="n">
        <f aca="false">MIN(AU228,(GO227*(1+GO$5/Setup!$C$36)+IF($V228=22,N($F228),0)))</f>
        <v>0</v>
      </c>
      <c r="CT228" s="48" t="n">
        <f aca="false">MIN(AV228,(GP227*(1+GP$5/Setup!$C$36)+IF($V228=23,N($F228),0)))</f>
        <v>0</v>
      </c>
      <c r="CU228" s="48" t="n">
        <f aca="false">MIN(AW228,(GQ227*(1+GQ$5/Setup!$C$36)+IF($V228=24,N($F228),0)))</f>
        <v>0</v>
      </c>
      <c r="CV228" s="48" t="n">
        <f aca="false">MIN(AX228,(GR227*(1+GR$5/Setup!$C$36)+IF($V228=25,N($F228),0)))</f>
        <v>0</v>
      </c>
      <c r="CW228" s="48" t="n">
        <f aca="false">MIN(AY228,(GS227*(1+GS$5/Setup!$C$36)+IF($V228=26,N($F228),0)))</f>
        <v>0</v>
      </c>
      <c r="CX228" s="48" t="n">
        <f aca="false">MIN(AZ228,(GT227*(1+GT$5/Setup!$C$36)+IF($V228=27,N($F228),0)))</f>
        <v>0</v>
      </c>
      <c r="CY228" s="48" t="n">
        <f aca="false">MIN(BA228,(GU227*(1+GU$5/Setup!$C$36)+IF($V228=28,N($F228),0)))</f>
        <v>0</v>
      </c>
      <c r="CZ228" s="48" t="n">
        <f aca="false">MIN(BB228,(GV227*(1+GV$5/Setup!$C$36)+IF($V228=29,N($F228),0)))</f>
        <v>0</v>
      </c>
      <c r="DA228" s="48" t="n">
        <f aca="false">MIN(BC228,(GW227*(1+GW$5/Setup!$C$36)+IF($V228=30,N($F228),0)))</f>
        <v>0</v>
      </c>
      <c r="DB228" s="48" t="n">
        <f aca="false">MIN(BD228,(GX227*(1+GX$5/Setup!$C$36)+IF($V228=31,N($F228),0)))</f>
        <v>0</v>
      </c>
      <c r="DC228" s="48" t="n">
        <f aca="false">MIN(BE228,(GY227*(1+GY$5/Setup!$C$36)+IF($V228=32,N($F228),0)))</f>
        <v>0</v>
      </c>
      <c r="DD228" s="48" t="n">
        <f aca="false">MIN(BF228,(GZ227*(1+GZ$5/Setup!$C$36)+IF($V228=33,N($F228),0)))</f>
        <v>0</v>
      </c>
      <c r="DE228" s="48" t="n">
        <f aca="false">MIN(BG228,(HA227*(1+HA$5/Setup!$C$36)+IF($V228=34,N($F228),0)))</f>
        <v>0</v>
      </c>
      <c r="DF228" s="48" t="n">
        <f aca="false">MIN(BH228,(HB227*(1+HB$5/Setup!$C$36)+IF($V228=35,N($F228),0)))</f>
        <v>0</v>
      </c>
      <c r="DG228" s="48" t="n">
        <f aca="false">MIN(BI228,(HC227*(1+HC$5/Setup!$C$36)+IF($V228=36,N($F228),0)))</f>
        <v>0</v>
      </c>
      <c r="DH228" s="48" t="n">
        <f aca="false">MIN(BJ228,(HD227*(1+HD$5/Setup!$C$36)+IF($V228=37,N($F228),0)))</f>
        <v>0</v>
      </c>
      <c r="DI228" s="48" t="n">
        <f aca="false">MIN(BK228,(HE227*(1+HE$5/Setup!$C$36)+IF($V228=38,N($F228),0)))</f>
        <v>0</v>
      </c>
      <c r="DJ228" s="48" t="n">
        <f aca="false">MIN(BL228,(HF227*(1+HF$5/Setup!$C$36)+IF($V228=39,N($F228),0)))</f>
        <v>0</v>
      </c>
      <c r="DK228" s="48" t="n">
        <f aca="false">MIN(BM228,(HG227*(1+HG$5/Setup!$C$36)+IF($V228=40,N($F228),0)))</f>
        <v>0</v>
      </c>
      <c r="DL228" s="48" t="n">
        <f aca="false">MIN(BN228,(HH227*(1+HH$5/Setup!$C$36)+IF($V228=41,N($F228),0)))</f>
        <v>0</v>
      </c>
      <c r="DM228" s="48" t="n">
        <f aca="false">MIN(BO228,(HI227*(1+HI$5/Setup!$C$36)+IF($V228=42,N($F228),0)))</f>
        <v>0</v>
      </c>
      <c r="DN228" s="48" t="n">
        <f aca="false">MIN(BP228,(HJ227*(1+HJ$5/Setup!$C$36)+IF($V228=43,N($F228),0)))</f>
        <v>0</v>
      </c>
      <c r="DO228" s="48" t="n">
        <f aca="false">MIN(BQ228,(HK227*(1+HK$5/Setup!$C$36)+IF($V228=44,N($F228),0)))</f>
        <v>0</v>
      </c>
      <c r="DP228" s="48" t="n">
        <f aca="false">MIN(BR228,(HL227*(1+HL$5/Setup!$C$36)+IF($V228=45,N($F228),0)))</f>
        <v>0</v>
      </c>
      <c r="DQ228" s="48" t="n">
        <f aca="false">MIN(BS228,(HM227*(1+HM$5/Setup!$C$36)+IF($V228=46,N($F228),0)))</f>
        <v>0</v>
      </c>
      <c r="DR228" s="48" t="n">
        <f aca="false">MIN(BT228,(HN227*(1+HN$5/Setup!$C$36)+IF($V228=47,N($F228),0)))</f>
        <v>0</v>
      </c>
      <c r="DS228" s="48" t="n">
        <f aca="false">MIN(BU228,(HO227*(1+HO$5/Setup!$C$36)+IF($V228=48,N($F228),0)))</f>
        <v>0</v>
      </c>
      <c r="DT228" s="48" t="n">
        <f aca="false">MIN(BV228,(HP227*(1+HP$5/Setup!$C$36)+IF($V228=49,N($F228),0)))</f>
        <v>0</v>
      </c>
      <c r="DU228" s="48" t="n">
        <f aca="false">MIN(BW228,(HQ227*(1+HQ$5/Setup!$C$36)+IF($V228=50,N($F228),0)))</f>
        <v>0</v>
      </c>
      <c r="DV228" s="48" t="n">
        <f aca="false">MIN(MAX((FT227*(1+FT$5/Setup!$C$36)+IF($V228=1,N($F228),0))-BX228,0),MAX($P228-0,0))</f>
        <v>0</v>
      </c>
      <c r="DW228" s="48" t="n">
        <f aca="false">MIN(MAX((FU227*(1+FU$5/Setup!$C$36)+IF($V228=2,N($F228),0))-BY228,0),MAX($P228-SUM(DV228:DV228),0))</f>
        <v>0</v>
      </c>
      <c r="DX228" s="48" t="n">
        <f aca="false">MIN(MAX((FV227*(1+FV$5/Setup!$C$36)+IF($V228=3,N($F228),0))-BZ228,0),MAX($P228-SUM(DV228:DW228),0))</f>
        <v>0</v>
      </c>
      <c r="DY228" s="48" t="n">
        <f aca="false">MIN(MAX((FW227*(1+FW$5/Setup!$C$36)+IF($V228=4,N($F228),0))-CA228,0),MAX($P228-SUM(DV228:DX228),0))</f>
        <v>0</v>
      </c>
      <c r="DZ228" s="48" t="n">
        <f aca="false">MIN(MAX((FX227*(1+FX$5/Setup!$C$36)+IF($V228=5,N($F228),0))-CB228,0),MAX($P228-SUM(DV228:DY228),0))</f>
        <v>0</v>
      </c>
      <c r="EA228" s="48" t="n">
        <f aca="false">MIN(MAX((FY227*(1+FY$5/Setup!$C$36)+IF($V228=6,N($F228),0))-CC228,0),MAX($P228-SUM(DV228:DZ228),0))</f>
        <v>0</v>
      </c>
      <c r="EB228" s="48" t="n">
        <f aca="false">MIN(MAX((FZ227*(1+FZ$5/Setup!$C$36)+IF($V228=7,N($F228),0))-CD228,0),MAX($P228-SUM(DV228:EA228),0))</f>
        <v>0</v>
      </c>
      <c r="EC228" s="48" t="n">
        <f aca="false">MIN(MAX((GA227*(1+GA$5/Setup!$C$36)+IF($V228=8,N($F228),0))-CE228,0),MAX($P228-SUM(DV228:EB228),0))</f>
        <v>0</v>
      </c>
      <c r="ED228" s="48" t="n">
        <f aca="false">MIN(MAX((GB227*(1+GB$5/Setup!$C$36)+IF($V228=9,N($F228),0))-CF228,0),MAX($P228-SUM(DV228:EC228),0))</f>
        <v>0</v>
      </c>
      <c r="EE228" s="48" t="n">
        <f aca="false">MIN(MAX((GC227*(1+GC$5/Setup!$C$36)+IF($V228=10,N($F228),0))-CG228,0),MAX($P228-SUM(DV228:ED228),0))</f>
        <v>0</v>
      </c>
      <c r="EF228" s="48" t="n">
        <f aca="false">MIN(MAX((GD227*(1+GD$5/Setup!$C$36)+IF($V228=11,N($F228),0))-CH228,0),MAX($P228-SUM(DV228:EE228),0))</f>
        <v>0</v>
      </c>
      <c r="EG228" s="48" t="n">
        <f aca="false">MIN(MAX((GE227*(1+GE$5/Setup!$C$36)+IF($V228=12,N($F228),0))-CI228,0),MAX($P228-SUM(DV228:EF228),0))</f>
        <v>0</v>
      </c>
      <c r="EH228" s="48" t="n">
        <f aca="false">MIN(MAX((GF227*(1+GF$5/Setup!$C$36)+IF($V228=13,N($F228),0))-CJ228,0),MAX($P228-SUM(DV228:EG228),0))</f>
        <v>0</v>
      </c>
      <c r="EI228" s="48" t="n">
        <f aca="false">MIN(MAX((GG227*(1+GG$5/Setup!$C$36)+IF($V228=14,N($F228),0))-CK228,0),MAX($P228-SUM(DV228:EH228),0))</f>
        <v>0</v>
      </c>
      <c r="EJ228" s="48" t="n">
        <f aca="false">MIN(MAX((GH227*(1+GH$5/Setup!$C$36)+IF($V228=15,N($F228),0))-CL228,0),MAX($P228-SUM(DV228:EI228),0))</f>
        <v>0</v>
      </c>
      <c r="EK228" s="48" t="n">
        <f aca="false">MIN(MAX((GI227*(1+GI$5/Setup!$C$36)+IF($V228=16,N($F228),0))-CM228,0),MAX($P228-SUM(DV228:EJ228),0))</f>
        <v>0</v>
      </c>
      <c r="EL228" s="48" t="n">
        <f aca="false">MIN(MAX((GJ227*(1+GJ$5/Setup!$C$36)+IF($V228=17,N($F228),0))-CN228,0),MAX($P228-SUM(DV228:EK228),0))</f>
        <v>0</v>
      </c>
      <c r="EM228" s="48" t="n">
        <f aca="false">MIN(MAX((GK227*(1+GK$5/Setup!$C$36)+IF($V228=18,N($F228),0))-CO228,0),MAX($P228-SUM(DV228:EL228),0))</f>
        <v>0</v>
      </c>
      <c r="EN228" s="48" t="n">
        <f aca="false">MIN(MAX((GL227*(1+GL$5/Setup!$C$36)+IF($V228=19,N($F228),0))-CP228,0),MAX($P228-SUM(DV228:EM228),0))</f>
        <v>0</v>
      </c>
      <c r="EO228" s="48" t="n">
        <f aca="false">MIN(MAX((GM227*(1+GM$5/Setup!$C$36)+IF($V228=20,N($F228),0))-CQ228,0),MAX($P228-SUM(DV228:EN228),0))</f>
        <v>0</v>
      </c>
      <c r="EP228" s="48" t="n">
        <f aca="false">MIN(MAX((GN227*(1+GN$5/Setup!$C$36)+IF($V228=21,N($F228),0))-CR228,0),MAX($P228-SUM(DV228:EO228),0))</f>
        <v>0</v>
      </c>
      <c r="EQ228" s="48" t="n">
        <f aca="false">MIN(MAX((GO227*(1+GO$5/Setup!$C$36)+IF($V228=22,N($F228),0))-CS228,0),MAX($P228-SUM(DV228:EP228),0))</f>
        <v>0</v>
      </c>
      <c r="ER228" s="48" t="n">
        <f aca="false">MIN(MAX((GP227*(1+GP$5/Setup!$C$36)+IF($V228=23,N($F228),0))-CT228,0),MAX($P228-SUM(DV228:EQ228),0))</f>
        <v>0</v>
      </c>
      <c r="ES228" s="48" t="n">
        <f aca="false">MIN(MAX((GQ227*(1+GQ$5/Setup!$C$36)+IF($V228=24,N($F228),0))-CU228,0),MAX($P228-SUM(DV228:ER228),0))</f>
        <v>0</v>
      </c>
      <c r="ET228" s="48" t="n">
        <f aca="false">MIN(MAX((GR227*(1+GR$5/Setup!$C$36)+IF($V228=25,N($F228),0))-CV228,0),MAX($P228-SUM(DV228:ES228),0))</f>
        <v>0</v>
      </c>
      <c r="EU228" s="48" t="n">
        <f aca="false">MIN(MAX((GS227*(1+GS$5/Setup!$C$36)+IF($V228=26,N($F228),0))-CW228,0),MAX($P228-SUM(DV228:ET228),0))</f>
        <v>0</v>
      </c>
      <c r="EV228" s="48" t="n">
        <f aca="false">MIN(MAX((GT227*(1+GT$5/Setup!$C$36)+IF($V228=27,N($F228),0))-CX228,0),MAX($P228-SUM(DV228:EU228),0))</f>
        <v>0</v>
      </c>
      <c r="EW228" s="48" t="n">
        <f aca="false">MIN(MAX((GU227*(1+GU$5/Setup!$C$36)+IF($V228=28,N($F228),0))-CY228,0),MAX($P228-SUM(DV228:EV228),0))</f>
        <v>0</v>
      </c>
      <c r="EX228" s="48" t="n">
        <f aca="false">MIN(MAX((GV227*(1+GV$5/Setup!$C$36)+IF($V228=29,N($F228),0))-CZ228,0),MAX($P228-SUM(DV228:EW228),0))</f>
        <v>0</v>
      </c>
      <c r="EY228" s="48" t="n">
        <f aca="false">MIN(MAX((GW227*(1+GW$5/Setup!$C$36)+IF($V228=30,N($F228),0))-DA228,0),MAX($P228-SUM(DV228:EX228),0))</f>
        <v>0</v>
      </c>
      <c r="EZ228" s="48" t="n">
        <f aca="false">MIN(MAX((GX227*(1+GX$5/Setup!$C$36)+IF($V228=31,N($F228),0))-DB228,0),MAX($P228-SUM(DV228:EY228),0))</f>
        <v>0</v>
      </c>
      <c r="FA228" s="48" t="n">
        <f aca="false">MIN(MAX((GY227*(1+GY$5/Setup!$C$36)+IF($V228=32,N($F228),0))-DC228,0),MAX($P228-SUM(DV228:EZ228),0))</f>
        <v>0</v>
      </c>
      <c r="FB228" s="48" t="n">
        <f aca="false">MIN(MAX((GZ227*(1+GZ$5/Setup!$C$36)+IF($V228=33,N($F228),0))-DD228,0),MAX($P228-SUM(DV228:FA228),0))</f>
        <v>0</v>
      </c>
      <c r="FC228" s="48" t="n">
        <f aca="false">MIN(MAX((HA227*(1+HA$5/Setup!$C$36)+IF($V228=34,N($F228),0))-DE228,0),MAX($P228-SUM(DV228:FB228),0))</f>
        <v>0</v>
      </c>
      <c r="FD228" s="48" t="n">
        <f aca="false">MIN(MAX((HB227*(1+HB$5/Setup!$C$36)+IF($V228=35,N($F228),0))-DF228,0),MAX($P228-SUM(DV228:FC228),0))</f>
        <v>0</v>
      </c>
      <c r="FE228" s="48" t="n">
        <f aca="false">MIN(MAX((HC227*(1+HC$5/Setup!$C$36)+IF($V228=36,N($F228),0))-DG228,0),MAX($P228-SUM(DV228:FD228),0))</f>
        <v>0</v>
      </c>
      <c r="FF228" s="48" t="n">
        <f aca="false">MIN(MAX((HD227*(1+HD$5/Setup!$C$36)+IF($V228=37,N($F228),0))-DH228,0),MAX($P228-SUM(DV228:FE228),0))</f>
        <v>0</v>
      </c>
      <c r="FG228" s="48" t="n">
        <f aca="false">MIN(MAX((HE227*(1+HE$5/Setup!$C$36)+IF($V228=38,N($F228),0))-DI228,0),MAX($P228-SUM(DV228:FF228),0))</f>
        <v>0</v>
      </c>
      <c r="FH228" s="48" t="n">
        <f aca="false">MIN(MAX((HF227*(1+HF$5/Setup!$C$36)+IF($V228=39,N($F228),0))-DJ228,0),MAX($P228-SUM(DV228:FG228),0))</f>
        <v>0</v>
      </c>
      <c r="FI228" s="48" t="n">
        <f aca="false">MIN(MAX((HG227*(1+HG$5/Setup!$C$36)+IF($V228=40,N($F228),0))-DK228,0),MAX($P228-SUM(DV228:FH228),0))</f>
        <v>0</v>
      </c>
      <c r="FJ228" s="48" t="n">
        <f aca="false">MIN(MAX((HH227*(1+HH$5/Setup!$C$36)+IF($V228=41,N($F228),0))-DL228,0),MAX($P228-SUM(DV228:FI228),0))</f>
        <v>0</v>
      </c>
      <c r="FK228" s="48" t="n">
        <f aca="false">MIN(MAX((HI227*(1+HI$5/Setup!$C$36)+IF($V228=42,N($F228),0))-DM228,0),MAX($P228-SUM(DV228:FJ228),0))</f>
        <v>0</v>
      </c>
      <c r="FL228" s="48" t="n">
        <f aca="false">MIN(MAX((HJ227*(1+HJ$5/Setup!$C$36)+IF($V228=43,N($F228),0))-DN228,0),MAX($P228-SUM(DV228:FK228),0))</f>
        <v>0</v>
      </c>
      <c r="FM228" s="48" t="n">
        <f aca="false">MIN(MAX((HK227*(1+HK$5/Setup!$C$36)+IF($V228=44,N($F228),0))-DO228,0),MAX($P228-SUM(DV228:FL228),0))</f>
        <v>0</v>
      </c>
      <c r="FN228" s="48" t="n">
        <f aca="false">MIN(MAX((HL227*(1+HL$5/Setup!$C$36)+IF($V228=45,N($F228),0))-DP228,0),MAX($P228-SUM(DV228:FM228),0))</f>
        <v>0</v>
      </c>
      <c r="FO228" s="48" t="n">
        <f aca="false">MIN(MAX((HM227*(1+HM$5/Setup!$C$36)+IF($V228=46,N($F228),0))-DQ228,0),MAX($P228-SUM(DV228:FN228),0))</f>
        <v>0</v>
      </c>
      <c r="FP228" s="48" t="n">
        <f aca="false">MIN(MAX((HN227*(1+HN$5/Setup!$C$36)+IF($V228=47,N($F228),0))-DR228,0),MAX($P228-SUM(DV228:FO228),0))</f>
        <v>0</v>
      </c>
      <c r="FQ228" s="48" t="n">
        <f aca="false">MIN(MAX((HO227*(1+HO$5/Setup!$C$36)+IF($V228=48,N($F228),0))-DS228,0),MAX($P228-SUM(DV228:FP228),0))</f>
        <v>0</v>
      </c>
      <c r="FR228" s="48" t="n">
        <f aca="false">MIN(MAX((HP227*(1+HP$5/Setup!$C$36)+IF($V228=49,N($F228),0))-DT228,0),MAX($P228-SUM(DV228:FQ228),0))</f>
        <v>0</v>
      </c>
      <c r="FS228" s="48" t="n">
        <f aca="false">MIN(MAX((HQ227*(1+HQ$5/Setup!$C$36)+IF($V228=50,N($F228),0))-DU228,0),MAX($P228-SUM(DV228:FR228),0))</f>
        <v>0</v>
      </c>
      <c r="FT228" s="48" t="n">
        <f aca="false">IF((FT227*(1+FT$5/Setup!$C$36)+IF($V228=1,N($F228),0))-BX228-DV228&lt;0.005,0,(FT227*(1+FT$5/Setup!$C$36)+IF($V228=1,N($F228),0))-BX228-DV228)</f>
        <v>0</v>
      </c>
      <c r="FU228" s="48" t="n">
        <f aca="false">IF((FU227*(1+FU$5/Setup!$C$36)+IF($V228=2,N($F228),0))-BY228-DW228&lt;0.005,0,(FU227*(1+FU$5/Setup!$C$36)+IF($V228=2,N($F228),0))-BY228-DW228)</f>
        <v>0</v>
      </c>
      <c r="FV228" s="48" t="n">
        <f aca="false">IF((FV227*(1+FV$5/Setup!$C$36)+IF($V228=3,N($F228),0))-BZ228-DX228&lt;0.005,0,(FV227*(1+FV$5/Setup!$C$36)+IF($V228=3,N($F228),0))-BZ228-DX228)</f>
        <v>0</v>
      </c>
      <c r="FW228" s="48" t="n">
        <f aca="false">IF((FW227*(1+FW$5/Setup!$C$36)+IF($V228=4,N($F228),0))-CA228-DY228&lt;0.005,0,(FW227*(1+FW$5/Setup!$C$36)+IF($V228=4,N($F228),0))-CA228-DY228)</f>
        <v>0</v>
      </c>
      <c r="FX228" s="48" t="n">
        <f aca="false">IF((FX227*(1+FX$5/Setup!$C$36)+IF($V228=5,N($F228),0))-CB228-DZ228&lt;0.005,0,(FX227*(1+FX$5/Setup!$C$36)+IF($V228=5,N($F228),0))-CB228-DZ228)</f>
        <v>0</v>
      </c>
      <c r="FY228" s="48" t="n">
        <f aca="false">IF((FY227*(1+FY$5/Setup!$C$36)+IF($V228=6,N($F228),0))-CC228-EA228&lt;0.005,0,(FY227*(1+FY$5/Setup!$C$36)+IF($V228=6,N($F228),0))-CC228-EA228)</f>
        <v>0</v>
      </c>
      <c r="FZ228" s="48" t="n">
        <f aca="false">IF((FZ227*(1+FZ$5/Setup!$C$36)+IF($V228=7,N($F228),0))-CD228-EB228&lt;0.005,0,(FZ227*(1+FZ$5/Setup!$C$36)+IF($V228=7,N($F228),0))-CD228-EB228)</f>
        <v>0</v>
      </c>
      <c r="GA228" s="48" t="n">
        <f aca="false">IF((GA227*(1+GA$5/Setup!$C$36)+IF($V228=8,N($F228),0))-CE228-EC228&lt;0.005,0,(GA227*(1+GA$5/Setup!$C$36)+IF($V228=8,N($F228),0))-CE228-EC228)</f>
        <v>0</v>
      </c>
      <c r="GB228" s="48" t="n">
        <f aca="false">IF((GB227*(1+GB$5/Setup!$C$36)+IF($V228=9,N($F228),0))-CF228-ED228&lt;0.005,0,(GB227*(1+GB$5/Setup!$C$36)+IF($V228=9,N($F228),0))-CF228-ED228)</f>
        <v>0</v>
      </c>
      <c r="GC228" s="48" t="n">
        <f aca="false">IF((GC227*(1+GC$5/Setup!$C$36)+IF($V228=10,N($F228),0))-CG228-EE228&lt;0.005,0,(GC227*(1+GC$5/Setup!$C$36)+IF($V228=10,N($F228),0))-CG228-EE228)</f>
        <v>0</v>
      </c>
      <c r="GD228" s="48" t="n">
        <f aca="false">IF((GD227*(1+GD$5/Setup!$C$36)+IF($V228=11,N($F228),0))-CH228-EF228&lt;0.005,0,(GD227*(1+GD$5/Setup!$C$36)+IF($V228=11,N($F228),0))-CH228-EF228)</f>
        <v>0</v>
      </c>
      <c r="GE228" s="48" t="n">
        <f aca="false">IF((GE227*(1+GE$5/Setup!$C$36)+IF($V228=12,N($F228),0))-CI228-EG228&lt;0.005,0,(GE227*(1+GE$5/Setup!$C$36)+IF($V228=12,N($F228),0))-CI228-EG228)</f>
        <v>0</v>
      </c>
      <c r="GF228" s="48" t="n">
        <f aca="false">IF((GF227*(1+GF$5/Setup!$C$36)+IF($V228=13,N($F228),0))-CJ228-EH228&lt;0.005,0,(GF227*(1+GF$5/Setup!$C$36)+IF($V228=13,N($F228),0))-CJ228-EH228)</f>
        <v>0</v>
      </c>
      <c r="GG228" s="48" t="n">
        <f aca="false">IF((GG227*(1+GG$5/Setup!$C$36)+IF($V228=14,N($F228),0))-CK228-EI228&lt;0.005,0,(GG227*(1+GG$5/Setup!$C$36)+IF($V228=14,N($F228),0))-CK228-EI228)</f>
        <v>0</v>
      </c>
      <c r="GH228" s="48" t="n">
        <f aca="false">IF((GH227*(1+GH$5/Setup!$C$36)+IF($V228=15,N($F228),0))-CL228-EJ228&lt;0.005,0,(GH227*(1+GH$5/Setup!$C$36)+IF($V228=15,N($F228),0))-CL228-EJ228)</f>
        <v>0</v>
      </c>
      <c r="GI228" s="48" t="n">
        <f aca="false">IF((GI227*(1+GI$5/Setup!$C$36)+IF($V228=16,N($F228),0))-CM228-EK228&lt;0.005,0,(GI227*(1+GI$5/Setup!$C$36)+IF($V228=16,N($F228),0))-CM228-EK228)</f>
        <v>0</v>
      </c>
      <c r="GJ228" s="48" t="n">
        <f aca="false">IF((GJ227*(1+GJ$5/Setup!$C$36)+IF($V228=17,N($F228),0))-CN228-EL228&lt;0.005,0,(GJ227*(1+GJ$5/Setup!$C$36)+IF($V228=17,N($F228),0))-CN228-EL228)</f>
        <v>0</v>
      </c>
      <c r="GK228" s="48" t="n">
        <f aca="false">IF((GK227*(1+GK$5/Setup!$C$36)+IF($V228=18,N($F228),0))-CO228-EM228&lt;0.005,0,(GK227*(1+GK$5/Setup!$C$36)+IF($V228=18,N($F228),0))-CO228-EM228)</f>
        <v>0</v>
      </c>
      <c r="GL228" s="48" t="n">
        <f aca="false">IF((GL227*(1+GL$5/Setup!$C$36)+IF($V228=19,N($F228),0))-CP228-EN228&lt;0.005,0,(GL227*(1+GL$5/Setup!$C$36)+IF($V228=19,N($F228),0))-CP228-EN228)</f>
        <v>0</v>
      </c>
      <c r="GM228" s="48" t="n">
        <f aca="false">IF((GM227*(1+GM$5/Setup!$C$36)+IF($V228=20,N($F228),0))-CQ228-EO228&lt;0.005,0,(GM227*(1+GM$5/Setup!$C$36)+IF($V228=20,N($F228),0))-CQ228-EO228)</f>
        <v>0</v>
      </c>
      <c r="GN228" s="48" t="n">
        <f aca="false">IF((GN227*(1+GN$5/Setup!$C$36)+IF($V228=21,N($F228),0))-CR228-EP228&lt;0.005,0,(GN227*(1+GN$5/Setup!$C$36)+IF($V228=21,N($F228),0))-CR228-EP228)</f>
        <v>0</v>
      </c>
      <c r="GO228" s="48" t="n">
        <f aca="false">IF((GO227*(1+GO$5/Setup!$C$36)+IF($V228=22,N($F228),0))-CS228-EQ228&lt;0.005,0,(GO227*(1+GO$5/Setup!$C$36)+IF($V228=22,N($F228),0))-CS228-EQ228)</f>
        <v>0</v>
      </c>
      <c r="GP228" s="48" t="n">
        <f aca="false">IF((GP227*(1+GP$5/Setup!$C$36)+IF($V228=23,N($F228),0))-CT228-ER228&lt;0.005,0,(GP227*(1+GP$5/Setup!$C$36)+IF($V228=23,N($F228),0))-CT228-ER228)</f>
        <v>0</v>
      </c>
      <c r="GQ228" s="48" t="n">
        <f aca="false">IF((GQ227*(1+GQ$5/Setup!$C$36)+IF($V228=24,N($F228),0))-CU228-ES228&lt;0.005,0,(GQ227*(1+GQ$5/Setup!$C$36)+IF($V228=24,N($F228),0))-CU228-ES228)</f>
        <v>0</v>
      </c>
      <c r="GR228" s="48" t="n">
        <f aca="false">IF((GR227*(1+GR$5/Setup!$C$36)+IF($V228=25,N($F228),0))-CV228-ET228&lt;0.005,0,(GR227*(1+GR$5/Setup!$C$36)+IF($V228=25,N($F228),0))-CV228-ET228)</f>
        <v>0</v>
      </c>
      <c r="GS228" s="48" t="n">
        <f aca="false">IF((GS227*(1+GS$5/Setup!$C$36)+IF($V228=26,N($F228),0))-CW228-EU228&lt;0.005,0,(GS227*(1+GS$5/Setup!$C$36)+IF($V228=26,N($F228),0))-CW228-EU228)</f>
        <v>0</v>
      </c>
      <c r="GT228" s="48" t="n">
        <f aca="false">IF((GT227*(1+GT$5/Setup!$C$36)+IF($V228=27,N($F228),0))-CX228-EV228&lt;0.005,0,(GT227*(1+GT$5/Setup!$C$36)+IF($V228=27,N($F228),0))-CX228-EV228)</f>
        <v>0</v>
      </c>
      <c r="GU228" s="48" t="n">
        <f aca="false">IF((GU227*(1+GU$5/Setup!$C$36)+IF($V228=28,N($F228),0))-CY228-EW228&lt;0.005,0,(GU227*(1+GU$5/Setup!$C$36)+IF($V228=28,N($F228),0))-CY228-EW228)</f>
        <v>0</v>
      </c>
      <c r="GV228" s="48" t="n">
        <f aca="false">IF((GV227*(1+GV$5/Setup!$C$36)+IF($V228=29,N($F228),0))-CZ228-EX228&lt;0.005,0,(GV227*(1+GV$5/Setup!$C$36)+IF($V228=29,N($F228),0))-CZ228-EX228)</f>
        <v>0</v>
      </c>
      <c r="GW228" s="48" t="n">
        <f aca="false">IF((GW227*(1+GW$5/Setup!$C$36)+IF($V228=30,N($F228),0))-DA228-EY228&lt;0.005,0,(GW227*(1+GW$5/Setup!$C$36)+IF($V228=30,N($F228),0))-DA228-EY228)</f>
        <v>0</v>
      </c>
      <c r="GX228" s="48" t="n">
        <f aca="false">IF((GX227*(1+GX$5/Setup!$C$36)+IF($V228=31,N($F228),0))-DB228-EZ228&lt;0.005,0,(GX227*(1+GX$5/Setup!$C$36)+IF($V228=31,N($F228),0))-DB228-EZ228)</f>
        <v>0</v>
      </c>
      <c r="GY228" s="48" t="n">
        <f aca="false">IF((GY227*(1+GY$5/Setup!$C$36)+IF($V228=32,N($F228),0))-DC228-FA228&lt;0.005,0,(GY227*(1+GY$5/Setup!$C$36)+IF($V228=32,N($F228),0))-DC228-FA228)</f>
        <v>0</v>
      </c>
      <c r="GZ228" s="48" t="n">
        <f aca="false">IF((GZ227*(1+GZ$5/Setup!$C$36)+IF($V228=33,N($F228),0))-DD228-FB228&lt;0.005,0,(GZ227*(1+GZ$5/Setup!$C$36)+IF($V228=33,N($F228),0))-DD228-FB228)</f>
        <v>0</v>
      </c>
      <c r="HA228" s="48" t="n">
        <f aca="false">IF((HA227*(1+HA$5/Setup!$C$36)+IF($V228=34,N($F228),0))-DE228-FC228&lt;0.005,0,(HA227*(1+HA$5/Setup!$C$36)+IF($V228=34,N($F228),0))-DE228-FC228)</f>
        <v>0</v>
      </c>
      <c r="HB228" s="48" t="n">
        <f aca="false">IF((HB227*(1+HB$5/Setup!$C$36)+IF($V228=35,N($F228),0))-DF228-FD228&lt;0.005,0,(HB227*(1+HB$5/Setup!$C$36)+IF($V228=35,N($F228),0))-DF228-FD228)</f>
        <v>0</v>
      </c>
      <c r="HC228" s="48" t="n">
        <f aca="false">IF((HC227*(1+HC$5/Setup!$C$36)+IF($V228=36,N($F228),0))-DG228-FE228&lt;0.005,0,(HC227*(1+HC$5/Setup!$C$36)+IF($V228=36,N($F228),0))-DG228-FE228)</f>
        <v>0</v>
      </c>
      <c r="HD228" s="48" t="n">
        <f aca="false">IF((HD227*(1+HD$5/Setup!$C$36)+IF($V228=37,N($F228),0))-DH228-FF228&lt;0.005,0,(HD227*(1+HD$5/Setup!$C$36)+IF($V228=37,N($F228),0))-DH228-FF228)</f>
        <v>0</v>
      </c>
      <c r="HE228" s="48" t="n">
        <f aca="false">IF((HE227*(1+HE$5/Setup!$C$36)+IF($V228=38,N($F228),0))-DI228-FG228&lt;0.005,0,(HE227*(1+HE$5/Setup!$C$36)+IF($V228=38,N($F228),0))-DI228-FG228)</f>
        <v>0</v>
      </c>
      <c r="HF228" s="48" t="n">
        <f aca="false">IF((HF227*(1+HF$5/Setup!$C$36)+IF($V228=39,N($F228),0))-DJ228-FH228&lt;0.005,0,(HF227*(1+HF$5/Setup!$C$36)+IF($V228=39,N($F228),0))-DJ228-FH228)</f>
        <v>0</v>
      </c>
      <c r="HG228" s="48" t="n">
        <f aca="false">IF((HG227*(1+HG$5/Setup!$C$36)+IF($V228=40,N($F228),0))-DK228-FI228&lt;0.005,0,(HG227*(1+HG$5/Setup!$C$36)+IF($V228=40,N($F228),0))-DK228-FI228)</f>
        <v>0</v>
      </c>
      <c r="HH228" s="48" t="n">
        <f aca="false">IF((HH227*(1+HH$5/Setup!$C$36)+IF($V228=41,N($F228),0))-DL228-FJ228&lt;0.005,0,(HH227*(1+HH$5/Setup!$C$36)+IF($V228=41,N($F228),0))-DL228-FJ228)</f>
        <v>0</v>
      </c>
      <c r="HI228" s="48" t="n">
        <f aca="false">IF((HI227*(1+HI$5/Setup!$C$36)+IF($V228=42,N($F228),0))-DM228-FK228&lt;0.005,0,(HI227*(1+HI$5/Setup!$C$36)+IF($V228=42,N($F228),0))-DM228-FK228)</f>
        <v>0</v>
      </c>
      <c r="HJ228" s="48" t="n">
        <f aca="false">IF((HJ227*(1+HJ$5/Setup!$C$36)+IF($V228=43,N($F228),0))-DN228-FL228&lt;0.005,0,(HJ227*(1+HJ$5/Setup!$C$36)+IF($V228=43,N($F228),0))-DN228-FL228)</f>
        <v>0</v>
      </c>
      <c r="HK228" s="48" t="n">
        <f aca="false">IF((HK227*(1+HK$5/Setup!$C$36)+IF($V228=44,N($F228),0))-DO228-FM228&lt;0.005,0,(HK227*(1+HK$5/Setup!$C$36)+IF($V228=44,N($F228),0))-DO228-FM228)</f>
        <v>0</v>
      </c>
      <c r="HL228" s="48" t="n">
        <f aca="false">IF((HL227*(1+HL$5/Setup!$C$36)+IF($V228=45,N($F228),0))-DP228-FN228&lt;0.005,0,(HL227*(1+HL$5/Setup!$C$36)+IF($V228=45,N($F228),0))-DP228-FN228)</f>
        <v>0</v>
      </c>
      <c r="HM228" s="48" t="n">
        <f aca="false">IF((HM227*(1+HM$5/Setup!$C$36)+IF($V228=46,N($F228),0))-DQ228-FO228&lt;0.005,0,(HM227*(1+HM$5/Setup!$C$36)+IF($V228=46,N($F228),0))-DQ228-FO228)</f>
        <v>0</v>
      </c>
      <c r="HN228" s="48" t="n">
        <f aca="false">IF((HN227*(1+HN$5/Setup!$C$36)+IF($V228=47,N($F228),0))-DR228-FP228&lt;0.005,0,(HN227*(1+HN$5/Setup!$C$36)+IF($V228=47,N($F228),0))-DR228-FP228)</f>
        <v>0</v>
      </c>
      <c r="HO228" s="48" t="n">
        <f aca="false">IF((HO227*(1+HO$5/Setup!$C$36)+IF($V228=48,N($F228),0))-DS228-FQ228&lt;0.005,0,(HO227*(1+HO$5/Setup!$C$36)+IF($V228=48,N($F228),0))-DS228-FQ228)</f>
        <v>0</v>
      </c>
      <c r="HP228" s="48" t="n">
        <f aca="false">IF((HP227*(1+HP$5/Setup!$C$36)+IF($V228=49,N($F228),0))-DT228-FR228&lt;0.005,0,(HP227*(1+HP$5/Setup!$C$36)+IF($V228=49,N($F228),0))-DT228-FR228)</f>
        <v>0</v>
      </c>
      <c r="HQ228" s="48" t="n">
        <f aca="false">IF((HQ227*(1+HQ$5/Setup!$C$36)+IF($V228=50,N($F228),0))-DU228-FS228&lt;0.005,0,(HQ227*(1+HQ$5/Setup!$C$36)+IF($V228=50,N($F228),0))-DU228-FS228)</f>
        <v>0</v>
      </c>
    </row>
    <row r="229" customFormat="false" ht="15" hidden="false" customHeight="false" outlineLevel="0" collapsed="false">
      <c r="A229" s="44" t="n">
        <v>221</v>
      </c>
      <c r="B229" s="45" t="n">
        <f aca="false">IF(Setup!$C$7="Every month",EDATE(Setup!$C$8,($A229-1)),IF(Setup!$C$7="Twice a month",DATE(YEAR(Setup!$C$8),MONTH(Setup!$C$8)+INT((($A229-1)+Setup!$C$41)/2),MIN(IF(MOD(($A229-1)+Setup!$C$41,2)=0,Setup!$C$39,Setup!$C$40),DAY(EOMONTH(DATE(YEAR(Setup!$C$8),MONTH(Setup!$C$8)+INT((($A229-1)+Setup!$C$41)/2),1),0)))),Setup!$C$8+($A229-1)*IF(Setup!$C$7="Every week",7,14)))</f>
        <v>49405</v>
      </c>
      <c r="C229" s="45" t="n">
        <f aca="false">IF(Setup!$C$7="Every month",EDATE(Setup!$C$8,$A229),IF(Setup!$C$7="Twice a month",DATE(YEAR(Setup!$C$8),MONTH(Setup!$C$8)+INT(($A229+Setup!$C$41)/2),MIN(IF(MOD($A229+Setup!$C$41,2)=0,Setup!$C$39,Setup!$C$40),DAY(EOMONTH(DATE(YEAR(Setup!$C$8),MONTH(Setup!$C$8)+INT(($A229+Setup!$C$41)/2),1),0)))),Setup!$C$8+$A229*IF(Setup!$C$7="Every week",7,14)))</f>
        <v>49419</v>
      </c>
      <c r="D229" s="46"/>
      <c r="E229" s="47"/>
      <c r="F229" s="47"/>
      <c r="G229" s="47"/>
      <c r="H229" s="47"/>
      <c r="I229" s="48" t="n">
        <f aca="false">N(Setup!$C$11)+N(E229)</f>
        <v>100</v>
      </c>
      <c r="J229" s="48" t="n">
        <f aca="false">MIN(Setup!$C$37,MAX(I229,0))</f>
        <v>9.23076923076923</v>
      </c>
      <c r="K229" s="48" t="n">
        <f aca="false">MIN(MAX(N(Setup!$C$14)-L228,0),MAX(I229-J229,0))</f>
        <v>0</v>
      </c>
      <c r="L229" s="48" t="n">
        <f aca="false">L228+K229-N(G229)</f>
        <v>500</v>
      </c>
      <c r="M229" s="48" t="n">
        <f aca="false">M228+J229-N(H229)</f>
        <v>2040.00000000001</v>
      </c>
      <c r="N229" s="48" t="n">
        <f aca="false">SUM(BX229:DU229)</f>
        <v>0</v>
      </c>
      <c r="O229" s="48" t="n">
        <f aca="false">SUM(Z229:BW229)-N229</f>
        <v>25</v>
      </c>
      <c r="P229" s="48" t="n">
        <f aca="false">MAX(I229-J229-K229,0)+O229</f>
        <v>115.769230769231</v>
      </c>
      <c r="Q229" s="48" t="n">
        <f aca="false">SUM(DV229:FS229)</f>
        <v>0</v>
      </c>
      <c r="R229" s="49" t="n">
        <f aca="false">N229+J229+K229+Q229</f>
        <v>9.23076923076923</v>
      </c>
      <c r="S229" s="48" t="n">
        <f aca="false">T229-T228-N(F229)+N229+Q229</f>
        <v>0</v>
      </c>
      <c r="T229" s="49" t="n">
        <f aca="false">SUM(FT229:HQ229)</f>
        <v>0</v>
      </c>
      <c r="U229" s="44" t="str">
        <f aca="false">IF(T228&lt;0.005,"",INDEX(Helpers!$C$2:$C$51,IF(_xlfn.MINIFS($DV$6:$FS$6,DV229:FS229,"&gt;0.005")=0,V229,_xlfn.MINIFS($DV$6:$FS$6,DV229:FS229,"&gt;0.005"))))</f>
        <v/>
      </c>
      <c r="V229" s="44" t="n">
        <f aca="false">IF(_xlfn.MINIFS($FT$6:$HQ$6,FT228:HQ228,"&gt;0.005")=0,1,_xlfn.MINIFS($FT$6:$HQ$6,FT228:HQ228,"&gt;0.005"))</f>
        <v>1</v>
      </c>
      <c r="W229" s="44" t="n">
        <f aca="false">IF(AND(D229&lt;&gt;"Paid",T228&gt;0.005),1,0)</f>
        <v>0</v>
      </c>
      <c r="X229" s="48" t="n">
        <f aca="false">SUMPRODUCT(((Helpers!$G$2:$G$51*(1+(Helpers!$D$2:$D$51+0.000000001)/12)^(($B229-Setup!$C$8)/(365.25/12))-Helpers!$E$2:$E$51*((1+(Helpers!$D$2:$D$51+0.000000001)/12)^(($B229-Setup!$C$8)/(365.25/12))-1)/((Helpers!$D$2:$D$51+0.000000001)/12))&gt;0)*(Helpers!$G$2:$G$51*(1+(Helpers!$D$2:$D$51+0.000000001)/12)^(($B229-Setup!$C$8)/(365.25/12))-Helpers!$E$2:$E$51*((1+(Helpers!$D$2:$D$51+0.000000001)/12)^(($B229-Setup!$C$8)/(365.25/12))-1)/((Helpers!$D$2:$D$51+0.000000001)/12)))</f>
        <v>0</v>
      </c>
      <c r="Y229" s="48"/>
      <c r="Z229" s="48" t="n">
        <f aca="false">IF(OR(N(Z$5)=0,Z$6=""),0,Z$5*((DATE(YEAR($B229),MONTH($B229),MIN(Z$6,DAY(EOMONTH($B229,0))))&gt;=$B229)*(DATE(YEAR($B229),MONTH($B229),MIN(Z$6,DAY(EOMONTH($B229,0))))&lt;$C229)+(DATE(YEAR($B229),MONTH($B229)+1,MIN(Z$6,DAY(EOMONTH($B229,1))))&gt;=$B229)*(DATE(YEAR($B229),MONTH($B229)+1,MIN(Z$6,DAY(EOMONTH($B229,1))))&lt;$C229)))</f>
        <v>25</v>
      </c>
      <c r="AA229" s="48" t="n">
        <f aca="false">IF(OR(N(AA$5)=0,AA$6=""),0,AA$5*((DATE(YEAR($B229),MONTH($B229),MIN(AA$6,DAY(EOMONTH($B229,0))))&gt;=$B229)*(DATE(YEAR($B229),MONTH($B229),MIN(AA$6,DAY(EOMONTH($B229,0))))&lt;$C229)+(DATE(YEAR($B229),MONTH($B229)+1,MIN(AA$6,DAY(EOMONTH($B229,1))))&gt;=$B229)*(DATE(YEAR($B229),MONTH($B229)+1,MIN(AA$6,DAY(EOMONTH($B229,1))))&lt;$C229)))</f>
        <v>0</v>
      </c>
      <c r="AB229" s="48" t="n">
        <f aca="false">IF(OR(N(AB$5)=0,AB$6=""),0,AB$5*((DATE(YEAR($B229),MONTH($B229),MIN(AB$6,DAY(EOMONTH($B229,0))))&gt;=$B229)*(DATE(YEAR($B229),MONTH($B229),MIN(AB$6,DAY(EOMONTH($B229,0))))&lt;$C229)+(DATE(YEAR($B229),MONTH($B229)+1,MIN(AB$6,DAY(EOMONTH($B229,1))))&gt;=$B229)*(DATE(YEAR($B229),MONTH($B229)+1,MIN(AB$6,DAY(EOMONTH($B229,1))))&lt;$C229)))</f>
        <v>0</v>
      </c>
      <c r="AC229" s="48" t="n">
        <f aca="false">IF(OR(N(AC$5)=0,AC$6=""),0,AC$5*((DATE(YEAR($B229),MONTH($B229),MIN(AC$6,DAY(EOMONTH($B229,0))))&gt;=$B229)*(DATE(YEAR($B229),MONTH($B229),MIN(AC$6,DAY(EOMONTH($B229,0))))&lt;$C229)+(DATE(YEAR($B229),MONTH($B229)+1,MIN(AC$6,DAY(EOMONTH($B229,1))))&gt;=$B229)*(DATE(YEAR($B229),MONTH($B229)+1,MIN(AC$6,DAY(EOMONTH($B229,1))))&lt;$C229)))</f>
        <v>0</v>
      </c>
      <c r="AD229" s="48" t="n">
        <f aca="false">IF(OR(N(AD$5)=0,AD$6=""),0,AD$5*((DATE(YEAR($B229),MONTH($B229),MIN(AD$6,DAY(EOMONTH($B229,0))))&gt;=$B229)*(DATE(YEAR($B229),MONTH($B229),MIN(AD$6,DAY(EOMONTH($B229,0))))&lt;$C229)+(DATE(YEAR($B229),MONTH($B229)+1,MIN(AD$6,DAY(EOMONTH($B229,1))))&gt;=$B229)*(DATE(YEAR($B229),MONTH($B229)+1,MIN(AD$6,DAY(EOMONTH($B229,1))))&lt;$C229)))</f>
        <v>0</v>
      </c>
      <c r="AE229" s="48" t="n">
        <f aca="false">IF(OR(N(AE$5)=0,AE$6=""),0,AE$5*((DATE(YEAR($B229),MONTH($B229),MIN(AE$6,DAY(EOMONTH($B229,0))))&gt;=$B229)*(DATE(YEAR($B229),MONTH($B229),MIN(AE$6,DAY(EOMONTH($B229,0))))&lt;$C229)+(DATE(YEAR($B229),MONTH($B229)+1,MIN(AE$6,DAY(EOMONTH($B229,1))))&gt;=$B229)*(DATE(YEAR($B229),MONTH($B229)+1,MIN(AE$6,DAY(EOMONTH($B229,1))))&lt;$C229)))</f>
        <v>0</v>
      </c>
      <c r="AF229" s="48" t="n">
        <f aca="false">IF(OR(N(AF$5)=0,AF$6=""),0,AF$5*((DATE(YEAR($B229),MONTH($B229),MIN(AF$6,DAY(EOMONTH($B229,0))))&gt;=$B229)*(DATE(YEAR($B229),MONTH($B229),MIN(AF$6,DAY(EOMONTH($B229,0))))&lt;$C229)+(DATE(YEAR($B229),MONTH($B229)+1,MIN(AF$6,DAY(EOMONTH($B229,1))))&gt;=$B229)*(DATE(YEAR($B229),MONTH($B229)+1,MIN(AF$6,DAY(EOMONTH($B229,1))))&lt;$C229)))</f>
        <v>0</v>
      </c>
      <c r="AG229" s="48" t="n">
        <f aca="false">IF(OR(N(AG$5)=0,AG$6=""),0,AG$5*((DATE(YEAR($B229),MONTH($B229),MIN(AG$6,DAY(EOMONTH($B229,0))))&gt;=$B229)*(DATE(YEAR($B229),MONTH($B229),MIN(AG$6,DAY(EOMONTH($B229,0))))&lt;$C229)+(DATE(YEAR($B229),MONTH($B229)+1,MIN(AG$6,DAY(EOMONTH($B229,1))))&gt;=$B229)*(DATE(YEAR($B229),MONTH($B229)+1,MIN(AG$6,DAY(EOMONTH($B229,1))))&lt;$C229)))</f>
        <v>0</v>
      </c>
      <c r="AH229" s="48" t="n">
        <f aca="false">IF(OR(N(AH$5)=0,AH$6=""),0,AH$5*((DATE(YEAR($B229),MONTH($B229),MIN(AH$6,DAY(EOMONTH($B229,0))))&gt;=$B229)*(DATE(YEAR($B229),MONTH($B229),MIN(AH$6,DAY(EOMONTH($B229,0))))&lt;$C229)+(DATE(YEAR($B229),MONTH($B229)+1,MIN(AH$6,DAY(EOMONTH($B229,1))))&gt;=$B229)*(DATE(YEAR($B229),MONTH($B229)+1,MIN(AH$6,DAY(EOMONTH($B229,1))))&lt;$C229)))</f>
        <v>0</v>
      </c>
      <c r="AI229" s="48" t="n">
        <f aca="false">IF(OR(N(AI$5)=0,AI$6=""),0,AI$5*((DATE(YEAR($B229),MONTH($B229),MIN(AI$6,DAY(EOMONTH($B229,0))))&gt;=$B229)*(DATE(YEAR($B229),MONTH($B229),MIN(AI$6,DAY(EOMONTH($B229,0))))&lt;$C229)+(DATE(YEAR($B229),MONTH($B229)+1,MIN(AI$6,DAY(EOMONTH($B229,1))))&gt;=$B229)*(DATE(YEAR($B229),MONTH($B229)+1,MIN(AI$6,DAY(EOMONTH($B229,1))))&lt;$C229)))</f>
        <v>0</v>
      </c>
      <c r="AJ229" s="48" t="n">
        <f aca="false">IF(OR(N(AJ$5)=0,AJ$6=""),0,AJ$5*((DATE(YEAR($B229),MONTH($B229),MIN(AJ$6,DAY(EOMONTH($B229,0))))&gt;=$B229)*(DATE(YEAR($B229),MONTH($B229),MIN(AJ$6,DAY(EOMONTH($B229,0))))&lt;$C229)+(DATE(YEAR($B229),MONTH($B229)+1,MIN(AJ$6,DAY(EOMONTH($B229,1))))&gt;=$B229)*(DATE(YEAR($B229),MONTH($B229)+1,MIN(AJ$6,DAY(EOMONTH($B229,1))))&lt;$C229)))</f>
        <v>0</v>
      </c>
      <c r="AK229" s="48" t="n">
        <f aca="false">IF(OR(N(AK$5)=0,AK$6=""),0,AK$5*((DATE(YEAR($B229),MONTH($B229),MIN(AK$6,DAY(EOMONTH($B229,0))))&gt;=$B229)*(DATE(YEAR($B229),MONTH($B229),MIN(AK$6,DAY(EOMONTH($B229,0))))&lt;$C229)+(DATE(YEAR($B229),MONTH($B229)+1,MIN(AK$6,DAY(EOMONTH($B229,1))))&gt;=$B229)*(DATE(YEAR($B229),MONTH($B229)+1,MIN(AK$6,DAY(EOMONTH($B229,1))))&lt;$C229)))</f>
        <v>0</v>
      </c>
      <c r="AL229" s="48" t="n">
        <f aca="false">IF(OR(N(AL$5)=0,AL$6=""),0,AL$5*((DATE(YEAR($B229),MONTH($B229),MIN(AL$6,DAY(EOMONTH($B229,0))))&gt;=$B229)*(DATE(YEAR($B229),MONTH($B229),MIN(AL$6,DAY(EOMONTH($B229,0))))&lt;$C229)+(DATE(YEAR($B229),MONTH($B229)+1,MIN(AL$6,DAY(EOMONTH($B229,1))))&gt;=$B229)*(DATE(YEAR($B229),MONTH($B229)+1,MIN(AL$6,DAY(EOMONTH($B229,1))))&lt;$C229)))</f>
        <v>0</v>
      </c>
      <c r="AM229" s="48" t="n">
        <f aca="false">IF(OR(N(AM$5)=0,AM$6=""),0,AM$5*((DATE(YEAR($B229),MONTH($B229),MIN(AM$6,DAY(EOMONTH($B229,0))))&gt;=$B229)*(DATE(YEAR($B229),MONTH($B229),MIN(AM$6,DAY(EOMONTH($B229,0))))&lt;$C229)+(DATE(YEAR($B229),MONTH($B229)+1,MIN(AM$6,DAY(EOMONTH($B229,1))))&gt;=$B229)*(DATE(YEAR($B229),MONTH($B229)+1,MIN(AM$6,DAY(EOMONTH($B229,1))))&lt;$C229)))</f>
        <v>0</v>
      </c>
      <c r="AN229" s="48" t="n">
        <f aca="false">IF(OR(N(AN$5)=0,AN$6=""),0,AN$5*((DATE(YEAR($B229),MONTH($B229),MIN(AN$6,DAY(EOMONTH($B229,0))))&gt;=$B229)*(DATE(YEAR($B229),MONTH($B229),MIN(AN$6,DAY(EOMONTH($B229,0))))&lt;$C229)+(DATE(YEAR($B229),MONTH($B229)+1,MIN(AN$6,DAY(EOMONTH($B229,1))))&gt;=$B229)*(DATE(YEAR($B229),MONTH($B229)+1,MIN(AN$6,DAY(EOMONTH($B229,1))))&lt;$C229)))</f>
        <v>0</v>
      </c>
      <c r="AO229" s="48" t="n">
        <f aca="false">IF(OR(N(AO$5)=0,AO$6=""),0,AO$5*((DATE(YEAR($B229),MONTH($B229),MIN(AO$6,DAY(EOMONTH($B229,0))))&gt;=$B229)*(DATE(YEAR($B229),MONTH($B229),MIN(AO$6,DAY(EOMONTH($B229,0))))&lt;$C229)+(DATE(YEAR($B229),MONTH($B229)+1,MIN(AO$6,DAY(EOMONTH($B229,1))))&gt;=$B229)*(DATE(YEAR($B229),MONTH($B229)+1,MIN(AO$6,DAY(EOMONTH($B229,1))))&lt;$C229)))</f>
        <v>0</v>
      </c>
      <c r="AP229" s="48" t="n">
        <f aca="false">IF(OR(N(AP$5)=0,AP$6=""),0,AP$5*((DATE(YEAR($B229),MONTH($B229),MIN(AP$6,DAY(EOMONTH($B229,0))))&gt;=$B229)*(DATE(YEAR($B229),MONTH($B229),MIN(AP$6,DAY(EOMONTH($B229,0))))&lt;$C229)+(DATE(YEAR($B229),MONTH($B229)+1,MIN(AP$6,DAY(EOMONTH($B229,1))))&gt;=$B229)*(DATE(YEAR($B229),MONTH($B229)+1,MIN(AP$6,DAY(EOMONTH($B229,1))))&lt;$C229)))</f>
        <v>0</v>
      </c>
      <c r="AQ229" s="48" t="n">
        <f aca="false">IF(OR(N(AQ$5)=0,AQ$6=""),0,AQ$5*((DATE(YEAR($B229),MONTH($B229),MIN(AQ$6,DAY(EOMONTH($B229,0))))&gt;=$B229)*(DATE(YEAR($B229),MONTH($B229),MIN(AQ$6,DAY(EOMONTH($B229,0))))&lt;$C229)+(DATE(YEAR($B229),MONTH($B229)+1,MIN(AQ$6,DAY(EOMONTH($B229,1))))&gt;=$B229)*(DATE(YEAR($B229),MONTH($B229)+1,MIN(AQ$6,DAY(EOMONTH($B229,1))))&lt;$C229)))</f>
        <v>0</v>
      </c>
      <c r="AR229" s="48" t="n">
        <f aca="false">IF(OR(N(AR$5)=0,AR$6=""),0,AR$5*((DATE(YEAR($B229),MONTH($B229),MIN(AR$6,DAY(EOMONTH($B229,0))))&gt;=$B229)*(DATE(YEAR($B229),MONTH($B229),MIN(AR$6,DAY(EOMONTH($B229,0))))&lt;$C229)+(DATE(YEAR($B229),MONTH($B229)+1,MIN(AR$6,DAY(EOMONTH($B229,1))))&gt;=$B229)*(DATE(YEAR($B229),MONTH($B229)+1,MIN(AR$6,DAY(EOMONTH($B229,1))))&lt;$C229)))</f>
        <v>0</v>
      </c>
      <c r="AS229" s="48" t="n">
        <f aca="false">IF(OR(N(AS$5)=0,AS$6=""),0,AS$5*((DATE(YEAR($B229),MONTH($B229),MIN(AS$6,DAY(EOMONTH($B229,0))))&gt;=$B229)*(DATE(YEAR($B229),MONTH($B229),MIN(AS$6,DAY(EOMONTH($B229,0))))&lt;$C229)+(DATE(YEAR($B229),MONTH($B229)+1,MIN(AS$6,DAY(EOMONTH($B229,1))))&gt;=$B229)*(DATE(YEAR($B229),MONTH($B229)+1,MIN(AS$6,DAY(EOMONTH($B229,1))))&lt;$C229)))</f>
        <v>0</v>
      </c>
      <c r="AT229" s="48" t="n">
        <f aca="false">IF(OR(N(AT$5)=0,AT$6=""),0,AT$5*((DATE(YEAR($B229),MONTH($B229),MIN(AT$6,DAY(EOMONTH($B229,0))))&gt;=$B229)*(DATE(YEAR($B229),MONTH($B229),MIN(AT$6,DAY(EOMONTH($B229,0))))&lt;$C229)+(DATE(YEAR($B229),MONTH($B229)+1,MIN(AT$6,DAY(EOMONTH($B229,1))))&gt;=$B229)*(DATE(YEAR($B229),MONTH($B229)+1,MIN(AT$6,DAY(EOMONTH($B229,1))))&lt;$C229)))</f>
        <v>0</v>
      </c>
      <c r="AU229" s="48" t="n">
        <f aca="false">IF(OR(N(AU$5)=0,AU$6=""),0,AU$5*((DATE(YEAR($B229),MONTH($B229),MIN(AU$6,DAY(EOMONTH($B229,0))))&gt;=$B229)*(DATE(YEAR($B229),MONTH($B229),MIN(AU$6,DAY(EOMONTH($B229,0))))&lt;$C229)+(DATE(YEAR($B229),MONTH($B229)+1,MIN(AU$6,DAY(EOMONTH($B229,1))))&gt;=$B229)*(DATE(YEAR($B229),MONTH($B229)+1,MIN(AU$6,DAY(EOMONTH($B229,1))))&lt;$C229)))</f>
        <v>0</v>
      </c>
      <c r="AV229" s="48" t="n">
        <f aca="false">IF(OR(N(AV$5)=0,AV$6=""),0,AV$5*((DATE(YEAR($B229),MONTH($B229),MIN(AV$6,DAY(EOMONTH($B229,0))))&gt;=$B229)*(DATE(YEAR($B229),MONTH($B229),MIN(AV$6,DAY(EOMONTH($B229,0))))&lt;$C229)+(DATE(YEAR($B229),MONTH($B229)+1,MIN(AV$6,DAY(EOMONTH($B229,1))))&gt;=$B229)*(DATE(YEAR($B229),MONTH($B229)+1,MIN(AV$6,DAY(EOMONTH($B229,1))))&lt;$C229)))</f>
        <v>0</v>
      </c>
      <c r="AW229" s="48" t="n">
        <f aca="false">IF(OR(N(AW$5)=0,AW$6=""),0,AW$5*((DATE(YEAR($B229),MONTH($B229),MIN(AW$6,DAY(EOMONTH($B229,0))))&gt;=$B229)*(DATE(YEAR($B229),MONTH($B229),MIN(AW$6,DAY(EOMONTH($B229,0))))&lt;$C229)+(DATE(YEAR($B229),MONTH($B229)+1,MIN(AW$6,DAY(EOMONTH($B229,1))))&gt;=$B229)*(DATE(YEAR($B229),MONTH($B229)+1,MIN(AW$6,DAY(EOMONTH($B229,1))))&lt;$C229)))</f>
        <v>0</v>
      </c>
      <c r="AX229" s="48" t="n">
        <f aca="false">IF(OR(N(AX$5)=0,AX$6=""),0,AX$5*((DATE(YEAR($B229),MONTH($B229),MIN(AX$6,DAY(EOMONTH($B229,0))))&gt;=$B229)*(DATE(YEAR($B229),MONTH($B229),MIN(AX$6,DAY(EOMONTH($B229,0))))&lt;$C229)+(DATE(YEAR($B229),MONTH($B229)+1,MIN(AX$6,DAY(EOMONTH($B229,1))))&gt;=$B229)*(DATE(YEAR($B229),MONTH($B229)+1,MIN(AX$6,DAY(EOMONTH($B229,1))))&lt;$C229)))</f>
        <v>0</v>
      </c>
      <c r="AY229" s="48" t="n">
        <f aca="false">IF(OR(N(AY$5)=0,AY$6=""),0,AY$5*((DATE(YEAR($B229),MONTH($B229),MIN(AY$6,DAY(EOMONTH($B229,0))))&gt;=$B229)*(DATE(YEAR($B229),MONTH($B229),MIN(AY$6,DAY(EOMONTH($B229,0))))&lt;$C229)+(DATE(YEAR($B229),MONTH($B229)+1,MIN(AY$6,DAY(EOMONTH($B229,1))))&gt;=$B229)*(DATE(YEAR($B229),MONTH($B229)+1,MIN(AY$6,DAY(EOMONTH($B229,1))))&lt;$C229)))</f>
        <v>0</v>
      </c>
      <c r="AZ229" s="48" t="n">
        <f aca="false">IF(OR(N(AZ$5)=0,AZ$6=""),0,AZ$5*((DATE(YEAR($B229),MONTH($B229),MIN(AZ$6,DAY(EOMONTH($B229,0))))&gt;=$B229)*(DATE(YEAR($B229),MONTH($B229),MIN(AZ$6,DAY(EOMONTH($B229,0))))&lt;$C229)+(DATE(YEAR($B229),MONTH($B229)+1,MIN(AZ$6,DAY(EOMONTH($B229,1))))&gt;=$B229)*(DATE(YEAR($B229),MONTH($B229)+1,MIN(AZ$6,DAY(EOMONTH($B229,1))))&lt;$C229)))</f>
        <v>0</v>
      </c>
      <c r="BA229" s="48" t="n">
        <f aca="false">IF(OR(N(BA$5)=0,BA$6=""),0,BA$5*((DATE(YEAR($B229),MONTH($B229),MIN(BA$6,DAY(EOMONTH($B229,0))))&gt;=$B229)*(DATE(YEAR($B229),MONTH($B229),MIN(BA$6,DAY(EOMONTH($B229,0))))&lt;$C229)+(DATE(YEAR($B229),MONTH($B229)+1,MIN(BA$6,DAY(EOMONTH($B229,1))))&gt;=$B229)*(DATE(YEAR($B229),MONTH($B229)+1,MIN(BA$6,DAY(EOMONTH($B229,1))))&lt;$C229)))</f>
        <v>0</v>
      </c>
      <c r="BB229" s="48" t="n">
        <f aca="false">IF(OR(N(BB$5)=0,BB$6=""),0,BB$5*((DATE(YEAR($B229),MONTH($B229),MIN(BB$6,DAY(EOMONTH($B229,0))))&gt;=$B229)*(DATE(YEAR($B229),MONTH($B229),MIN(BB$6,DAY(EOMONTH($B229,0))))&lt;$C229)+(DATE(YEAR($B229),MONTH($B229)+1,MIN(BB$6,DAY(EOMONTH($B229,1))))&gt;=$B229)*(DATE(YEAR($B229),MONTH($B229)+1,MIN(BB$6,DAY(EOMONTH($B229,1))))&lt;$C229)))</f>
        <v>0</v>
      </c>
      <c r="BC229" s="48" t="n">
        <f aca="false">IF(OR(N(BC$5)=0,BC$6=""),0,BC$5*((DATE(YEAR($B229),MONTH($B229),MIN(BC$6,DAY(EOMONTH($B229,0))))&gt;=$B229)*(DATE(YEAR($B229),MONTH($B229),MIN(BC$6,DAY(EOMONTH($B229,0))))&lt;$C229)+(DATE(YEAR($B229),MONTH($B229)+1,MIN(BC$6,DAY(EOMONTH($B229,1))))&gt;=$B229)*(DATE(YEAR($B229),MONTH($B229)+1,MIN(BC$6,DAY(EOMONTH($B229,1))))&lt;$C229)))</f>
        <v>0</v>
      </c>
      <c r="BD229" s="48" t="n">
        <f aca="false">IF(OR(N(BD$5)=0,BD$6=""),0,BD$5*((DATE(YEAR($B229),MONTH($B229),MIN(BD$6,DAY(EOMONTH($B229,0))))&gt;=$B229)*(DATE(YEAR($B229),MONTH($B229),MIN(BD$6,DAY(EOMONTH($B229,0))))&lt;$C229)+(DATE(YEAR($B229),MONTH($B229)+1,MIN(BD$6,DAY(EOMONTH($B229,1))))&gt;=$B229)*(DATE(YEAR($B229),MONTH($B229)+1,MIN(BD$6,DAY(EOMONTH($B229,1))))&lt;$C229)))</f>
        <v>0</v>
      </c>
      <c r="BE229" s="48" t="n">
        <f aca="false">IF(OR(N(BE$5)=0,BE$6=""),0,BE$5*((DATE(YEAR($B229),MONTH($B229),MIN(BE$6,DAY(EOMONTH($B229,0))))&gt;=$B229)*(DATE(YEAR($B229),MONTH($B229),MIN(BE$6,DAY(EOMONTH($B229,0))))&lt;$C229)+(DATE(YEAR($B229),MONTH($B229)+1,MIN(BE$6,DAY(EOMONTH($B229,1))))&gt;=$B229)*(DATE(YEAR($B229),MONTH($B229)+1,MIN(BE$6,DAY(EOMONTH($B229,1))))&lt;$C229)))</f>
        <v>0</v>
      </c>
      <c r="BF229" s="48" t="n">
        <f aca="false">IF(OR(N(BF$5)=0,BF$6=""),0,BF$5*((DATE(YEAR($B229),MONTH($B229),MIN(BF$6,DAY(EOMONTH($B229,0))))&gt;=$B229)*(DATE(YEAR($B229),MONTH($B229),MIN(BF$6,DAY(EOMONTH($B229,0))))&lt;$C229)+(DATE(YEAR($B229),MONTH($B229)+1,MIN(BF$6,DAY(EOMONTH($B229,1))))&gt;=$B229)*(DATE(YEAR($B229),MONTH($B229)+1,MIN(BF$6,DAY(EOMONTH($B229,1))))&lt;$C229)))</f>
        <v>0</v>
      </c>
      <c r="BG229" s="48" t="n">
        <f aca="false">IF(OR(N(BG$5)=0,BG$6=""),0,BG$5*((DATE(YEAR($B229),MONTH($B229),MIN(BG$6,DAY(EOMONTH($B229,0))))&gt;=$B229)*(DATE(YEAR($B229),MONTH($B229),MIN(BG$6,DAY(EOMONTH($B229,0))))&lt;$C229)+(DATE(YEAR($B229),MONTH($B229)+1,MIN(BG$6,DAY(EOMONTH($B229,1))))&gt;=$B229)*(DATE(YEAR($B229),MONTH($B229)+1,MIN(BG$6,DAY(EOMONTH($B229,1))))&lt;$C229)))</f>
        <v>0</v>
      </c>
      <c r="BH229" s="48" t="n">
        <f aca="false">IF(OR(N(BH$5)=0,BH$6=""),0,BH$5*((DATE(YEAR($B229),MONTH($B229),MIN(BH$6,DAY(EOMONTH($B229,0))))&gt;=$B229)*(DATE(YEAR($B229),MONTH($B229),MIN(BH$6,DAY(EOMONTH($B229,0))))&lt;$C229)+(DATE(YEAR($B229),MONTH($B229)+1,MIN(BH$6,DAY(EOMONTH($B229,1))))&gt;=$B229)*(DATE(YEAR($B229),MONTH($B229)+1,MIN(BH$6,DAY(EOMONTH($B229,1))))&lt;$C229)))</f>
        <v>0</v>
      </c>
      <c r="BI229" s="48" t="n">
        <f aca="false">IF(OR(N(BI$5)=0,BI$6=""),0,BI$5*((DATE(YEAR($B229),MONTH($B229),MIN(BI$6,DAY(EOMONTH($B229,0))))&gt;=$B229)*(DATE(YEAR($B229),MONTH($B229),MIN(BI$6,DAY(EOMONTH($B229,0))))&lt;$C229)+(DATE(YEAR($B229),MONTH($B229)+1,MIN(BI$6,DAY(EOMONTH($B229,1))))&gt;=$B229)*(DATE(YEAR($B229),MONTH($B229)+1,MIN(BI$6,DAY(EOMONTH($B229,1))))&lt;$C229)))</f>
        <v>0</v>
      </c>
      <c r="BJ229" s="48" t="n">
        <f aca="false">IF(OR(N(BJ$5)=0,BJ$6=""),0,BJ$5*((DATE(YEAR($B229),MONTH($B229),MIN(BJ$6,DAY(EOMONTH($B229,0))))&gt;=$B229)*(DATE(YEAR($B229),MONTH($B229),MIN(BJ$6,DAY(EOMONTH($B229,0))))&lt;$C229)+(DATE(YEAR($B229),MONTH($B229)+1,MIN(BJ$6,DAY(EOMONTH($B229,1))))&gt;=$B229)*(DATE(YEAR($B229),MONTH($B229)+1,MIN(BJ$6,DAY(EOMONTH($B229,1))))&lt;$C229)))</f>
        <v>0</v>
      </c>
      <c r="BK229" s="48" t="n">
        <f aca="false">IF(OR(N(BK$5)=0,BK$6=""),0,BK$5*((DATE(YEAR($B229),MONTH($B229),MIN(BK$6,DAY(EOMONTH($B229,0))))&gt;=$B229)*(DATE(YEAR($B229),MONTH($B229),MIN(BK$6,DAY(EOMONTH($B229,0))))&lt;$C229)+(DATE(YEAR($B229),MONTH($B229)+1,MIN(BK$6,DAY(EOMONTH($B229,1))))&gt;=$B229)*(DATE(YEAR($B229),MONTH($B229)+1,MIN(BK$6,DAY(EOMONTH($B229,1))))&lt;$C229)))</f>
        <v>0</v>
      </c>
      <c r="BL229" s="48" t="n">
        <f aca="false">IF(OR(N(BL$5)=0,BL$6=""),0,BL$5*((DATE(YEAR($B229),MONTH($B229),MIN(BL$6,DAY(EOMONTH($B229,0))))&gt;=$B229)*(DATE(YEAR($B229),MONTH($B229),MIN(BL$6,DAY(EOMONTH($B229,0))))&lt;$C229)+(DATE(YEAR($B229),MONTH($B229)+1,MIN(BL$6,DAY(EOMONTH($B229,1))))&gt;=$B229)*(DATE(YEAR($B229),MONTH($B229)+1,MIN(BL$6,DAY(EOMONTH($B229,1))))&lt;$C229)))</f>
        <v>0</v>
      </c>
      <c r="BM229" s="48" t="n">
        <f aca="false">IF(OR(N(BM$5)=0,BM$6=""),0,BM$5*((DATE(YEAR($B229),MONTH($B229),MIN(BM$6,DAY(EOMONTH($B229,0))))&gt;=$B229)*(DATE(YEAR($B229),MONTH($B229),MIN(BM$6,DAY(EOMONTH($B229,0))))&lt;$C229)+(DATE(YEAR($B229),MONTH($B229)+1,MIN(BM$6,DAY(EOMONTH($B229,1))))&gt;=$B229)*(DATE(YEAR($B229),MONTH($B229)+1,MIN(BM$6,DAY(EOMONTH($B229,1))))&lt;$C229)))</f>
        <v>0</v>
      </c>
      <c r="BN229" s="48" t="n">
        <f aca="false">IF(OR(N(BN$5)=0,BN$6=""),0,BN$5*((DATE(YEAR($B229),MONTH($B229),MIN(BN$6,DAY(EOMONTH($B229,0))))&gt;=$B229)*(DATE(YEAR($B229),MONTH($B229),MIN(BN$6,DAY(EOMONTH($B229,0))))&lt;$C229)+(DATE(YEAR($B229),MONTH($B229)+1,MIN(BN$6,DAY(EOMONTH($B229,1))))&gt;=$B229)*(DATE(YEAR($B229),MONTH($B229)+1,MIN(BN$6,DAY(EOMONTH($B229,1))))&lt;$C229)))</f>
        <v>0</v>
      </c>
      <c r="BO229" s="48" t="n">
        <f aca="false">IF(OR(N(BO$5)=0,BO$6=""),0,BO$5*((DATE(YEAR($B229),MONTH($B229),MIN(BO$6,DAY(EOMONTH($B229,0))))&gt;=$B229)*(DATE(YEAR($B229),MONTH($B229),MIN(BO$6,DAY(EOMONTH($B229,0))))&lt;$C229)+(DATE(YEAR($B229),MONTH($B229)+1,MIN(BO$6,DAY(EOMONTH($B229,1))))&gt;=$B229)*(DATE(YEAR($B229),MONTH($B229)+1,MIN(BO$6,DAY(EOMONTH($B229,1))))&lt;$C229)))</f>
        <v>0</v>
      </c>
      <c r="BP229" s="48" t="n">
        <f aca="false">IF(OR(N(BP$5)=0,BP$6=""),0,BP$5*((DATE(YEAR($B229),MONTH($B229),MIN(BP$6,DAY(EOMONTH($B229,0))))&gt;=$B229)*(DATE(YEAR($B229),MONTH($B229),MIN(BP$6,DAY(EOMONTH($B229,0))))&lt;$C229)+(DATE(YEAR($B229),MONTH($B229)+1,MIN(BP$6,DAY(EOMONTH($B229,1))))&gt;=$B229)*(DATE(YEAR($B229),MONTH($B229)+1,MIN(BP$6,DAY(EOMONTH($B229,1))))&lt;$C229)))</f>
        <v>0</v>
      </c>
      <c r="BQ229" s="48" t="n">
        <f aca="false">IF(OR(N(BQ$5)=0,BQ$6=""),0,BQ$5*((DATE(YEAR($B229),MONTH($B229),MIN(BQ$6,DAY(EOMONTH($B229,0))))&gt;=$B229)*(DATE(YEAR($B229),MONTH($B229),MIN(BQ$6,DAY(EOMONTH($B229,0))))&lt;$C229)+(DATE(YEAR($B229),MONTH($B229)+1,MIN(BQ$6,DAY(EOMONTH($B229,1))))&gt;=$B229)*(DATE(YEAR($B229),MONTH($B229)+1,MIN(BQ$6,DAY(EOMONTH($B229,1))))&lt;$C229)))</f>
        <v>0</v>
      </c>
      <c r="BR229" s="48" t="n">
        <f aca="false">IF(OR(N(BR$5)=0,BR$6=""),0,BR$5*((DATE(YEAR($B229),MONTH($B229),MIN(BR$6,DAY(EOMONTH($B229,0))))&gt;=$B229)*(DATE(YEAR($B229),MONTH($B229),MIN(BR$6,DAY(EOMONTH($B229,0))))&lt;$C229)+(DATE(YEAR($B229),MONTH($B229)+1,MIN(BR$6,DAY(EOMONTH($B229,1))))&gt;=$B229)*(DATE(YEAR($B229),MONTH($B229)+1,MIN(BR$6,DAY(EOMONTH($B229,1))))&lt;$C229)))</f>
        <v>0</v>
      </c>
      <c r="BS229" s="48" t="n">
        <f aca="false">IF(OR(N(BS$5)=0,BS$6=""),0,BS$5*((DATE(YEAR($B229),MONTH($B229),MIN(BS$6,DAY(EOMONTH($B229,0))))&gt;=$B229)*(DATE(YEAR($B229),MONTH($B229),MIN(BS$6,DAY(EOMONTH($B229,0))))&lt;$C229)+(DATE(YEAR($B229),MONTH($B229)+1,MIN(BS$6,DAY(EOMONTH($B229,1))))&gt;=$B229)*(DATE(YEAR($B229),MONTH($B229)+1,MIN(BS$6,DAY(EOMONTH($B229,1))))&lt;$C229)))</f>
        <v>0</v>
      </c>
      <c r="BT229" s="48" t="n">
        <f aca="false">IF(OR(N(BT$5)=0,BT$6=""),0,BT$5*((DATE(YEAR($B229),MONTH($B229),MIN(BT$6,DAY(EOMONTH($B229,0))))&gt;=$B229)*(DATE(YEAR($B229),MONTH($B229),MIN(BT$6,DAY(EOMONTH($B229,0))))&lt;$C229)+(DATE(YEAR($B229),MONTH($B229)+1,MIN(BT$6,DAY(EOMONTH($B229,1))))&gt;=$B229)*(DATE(YEAR($B229),MONTH($B229)+1,MIN(BT$6,DAY(EOMONTH($B229,1))))&lt;$C229)))</f>
        <v>0</v>
      </c>
      <c r="BU229" s="48" t="n">
        <f aca="false">IF(OR(N(BU$5)=0,BU$6=""),0,BU$5*((DATE(YEAR($B229),MONTH($B229),MIN(BU$6,DAY(EOMONTH($B229,0))))&gt;=$B229)*(DATE(YEAR($B229),MONTH($B229),MIN(BU$6,DAY(EOMONTH($B229,0))))&lt;$C229)+(DATE(YEAR($B229),MONTH($B229)+1,MIN(BU$6,DAY(EOMONTH($B229,1))))&gt;=$B229)*(DATE(YEAR($B229),MONTH($B229)+1,MIN(BU$6,DAY(EOMONTH($B229,1))))&lt;$C229)))</f>
        <v>0</v>
      </c>
      <c r="BV229" s="48" t="n">
        <f aca="false">IF(OR(N(BV$5)=0,BV$6=""),0,BV$5*((DATE(YEAR($B229),MONTH($B229),MIN(BV$6,DAY(EOMONTH($B229,0))))&gt;=$B229)*(DATE(YEAR($B229),MONTH($B229),MIN(BV$6,DAY(EOMONTH($B229,0))))&lt;$C229)+(DATE(YEAR($B229),MONTH($B229)+1,MIN(BV$6,DAY(EOMONTH($B229,1))))&gt;=$B229)*(DATE(YEAR($B229),MONTH($B229)+1,MIN(BV$6,DAY(EOMONTH($B229,1))))&lt;$C229)))</f>
        <v>0</v>
      </c>
      <c r="BW229" s="48" t="n">
        <f aca="false">IF(OR(N(BW$5)=0,BW$6=""),0,BW$5*((DATE(YEAR($B229),MONTH($B229),MIN(BW$6,DAY(EOMONTH($B229,0))))&gt;=$B229)*(DATE(YEAR($B229),MONTH($B229),MIN(BW$6,DAY(EOMONTH($B229,0))))&lt;$C229)+(DATE(YEAR($B229),MONTH($B229)+1,MIN(BW$6,DAY(EOMONTH($B229,1))))&gt;=$B229)*(DATE(YEAR($B229),MONTH($B229)+1,MIN(BW$6,DAY(EOMONTH($B229,1))))&lt;$C229)))</f>
        <v>0</v>
      </c>
      <c r="BX229" s="48" t="n">
        <f aca="false">MIN(Z229,(FT228*(1+FT$5/Setup!$C$36)+IF($V229=1,N($F229),0)))</f>
        <v>0</v>
      </c>
      <c r="BY229" s="48" t="n">
        <f aca="false">MIN(AA229,(FU228*(1+FU$5/Setup!$C$36)+IF($V229=2,N($F229),0)))</f>
        <v>0</v>
      </c>
      <c r="BZ229" s="48" t="n">
        <f aca="false">MIN(AB229,(FV228*(1+FV$5/Setup!$C$36)+IF($V229=3,N($F229),0)))</f>
        <v>0</v>
      </c>
      <c r="CA229" s="48" t="n">
        <f aca="false">MIN(AC229,(FW228*(1+FW$5/Setup!$C$36)+IF($V229=4,N($F229),0)))</f>
        <v>0</v>
      </c>
      <c r="CB229" s="48" t="n">
        <f aca="false">MIN(AD229,(FX228*(1+FX$5/Setup!$C$36)+IF($V229=5,N($F229),0)))</f>
        <v>0</v>
      </c>
      <c r="CC229" s="48" t="n">
        <f aca="false">MIN(AE229,(FY228*(1+FY$5/Setup!$C$36)+IF($V229=6,N($F229),0)))</f>
        <v>0</v>
      </c>
      <c r="CD229" s="48" t="n">
        <f aca="false">MIN(AF229,(FZ228*(1+FZ$5/Setup!$C$36)+IF($V229=7,N($F229),0)))</f>
        <v>0</v>
      </c>
      <c r="CE229" s="48" t="n">
        <f aca="false">MIN(AG229,(GA228*(1+GA$5/Setup!$C$36)+IF($V229=8,N($F229),0)))</f>
        <v>0</v>
      </c>
      <c r="CF229" s="48" t="n">
        <f aca="false">MIN(AH229,(GB228*(1+GB$5/Setup!$C$36)+IF($V229=9,N($F229),0)))</f>
        <v>0</v>
      </c>
      <c r="CG229" s="48" t="n">
        <f aca="false">MIN(AI229,(GC228*(1+GC$5/Setup!$C$36)+IF($V229=10,N($F229),0)))</f>
        <v>0</v>
      </c>
      <c r="CH229" s="48" t="n">
        <f aca="false">MIN(AJ229,(GD228*(1+GD$5/Setup!$C$36)+IF($V229=11,N($F229),0)))</f>
        <v>0</v>
      </c>
      <c r="CI229" s="48" t="n">
        <f aca="false">MIN(AK229,(GE228*(1+GE$5/Setup!$C$36)+IF($V229=12,N($F229),0)))</f>
        <v>0</v>
      </c>
      <c r="CJ229" s="48" t="n">
        <f aca="false">MIN(AL229,(GF228*(1+GF$5/Setup!$C$36)+IF($V229=13,N($F229),0)))</f>
        <v>0</v>
      </c>
      <c r="CK229" s="48" t="n">
        <f aca="false">MIN(AM229,(GG228*(1+GG$5/Setup!$C$36)+IF($V229=14,N($F229),0)))</f>
        <v>0</v>
      </c>
      <c r="CL229" s="48" t="n">
        <f aca="false">MIN(AN229,(GH228*(1+GH$5/Setup!$C$36)+IF($V229=15,N($F229),0)))</f>
        <v>0</v>
      </c>
      <c r="CM229" s="48" t="n">
        <f aca="false">MIN(AO229,(GI228*(1+GI$5/Setup!$C$36)+IF($V229=16,N($F229),0)))</f>
        <v>0</v>
      </c>
      <c r="CN229" s="48" t="n">
        <f aca="false">MIN(AP229,(GJ228*(1+GJ$5/Setup!$C$36)+IF($V229=17,N($F229),0)))</f>
        <v>0</v>
      </c>
      <c r="CO229" s="48" t="n">
        <f aca="false">MIN(AQ229,(GK228*(1+GK$5/Setup!$C$36)+IF($V229=18,N($F229),0)))</f>
        <v>0</v>
      </c>
      <c r="CP229" s="48" t="n">
        <f aca="false">MIN(AR229,(GL228*(1+GL$5/Setup!$C$36)+IF($V229=19,N($F229),0)))</f>
        <v>0</v>
      </c>
      <c r="CQ229" s="48" t="n">
        <f aca="false">MIN(AS229,(GM228*(1+GM$5/Setup!$C$36)+IF($V229=20,N($F229),0)))</f>
        <v>0</v>
      </c>
      <c r="CR229" s="48" t="n">
        <f aca="false">MIN(AT229,(GN228*(1+GN$5/Setup!$C$36)+IF($V229=21,N($F229),0)))</f>
        <v>0</v>
      </c>
      <c r="CS229" s="48" t="n">
        <f aca="false">MIN(AU229,(GO228*(1+GO$5/Setup!$C$36)+IF($V229=22,N($F229),0)))</f>
        <v>0</v>
      </c>
      <c r="CT229" s="48" t="n">
        <f aca="false">MIN(AV229,(GP228*(1+GP$5/Setup!$C$36)+IF($V229=23,N($F229),0)))</f>
        <v>0</v>
      </c>
      <c r="CU229" s="48" t="n">
        <f aca="false">MIN(AW229,(GQ228*(1+GQ$5/Setup!$C$36)+IF($V229=24,N($F229),0)))</f>
        <v>0</v>
      </c>
      <c r="CV229" s="48" t="n">
        <f aca="false">MIN(AX229,(GR228*(1+GR$5/Setup!$C$36)+IF($V229=25,N($F229),0)))</f>
        <v>0</v>
      </c>
      <c r="CW229" s="48" t="n">
        <f aca="false">MIN(AY229,(GS228*(1+GS$5/Setup!$C$36)+IF($V229=26,N($F229),0)))</f>
        <v>0</v>
      </c>
      <c r="CX229" s="48" t="n">
        <f aca="false">MIN(AZ229,(GT228*(1+GT$5/Setup!$C$36)+IF($V229=27,N($F229),0)))</f>
        <v>0</v>
      </c>
      <c r="CY229" s="48" t="n">
        <f aca="false">MIN(BA229,(GU228*(1+GU$5/Setup!$C$36)+IF($V229=28,N($F229),0)))</f>
        <v>0</v>
      </c>
      <c r="CZ229" s="48" t="n">
        <f aca="false">MIN(BB229,(GV228*(1+GV$5/Setup!$C$36)+IF($V229=29,N($F229),0)))</f>
        <v>0</v>
      </c>
      <c r="DA229" s="48" t="n">
        <f aca="false">MIN(BC229,(GW228*(1+GW$5/Setup!$C$36)+IF($V229=30,N($F229),0)))</f>
        <v>0</v>
      </c>
      <c r="DB229" s="48" t="n">
        <f aca="false">MIN(BD229,(GX228*(1+GX$5/Setup!$C$36)+IF($V229=31,N($F229),0)))</f>
        <v>0</v>
      </c>
      <c r="DC229" s="48" t="n">
        <f aca="false">MIN(BE229,(GY228*(1+GY$5/Setup!$C$36)+IF($V229=32,N($F229),0)))</f>
        <v>0</v>
      </c>
      <c r="DD229" s="48" t="n">
        <f aca="false">MIN(BF229,(GZ228*(1+GZ$5/Setup!$C$36)+IF($V229=33,N($F229),0)))</f>
        <v>0</v>
      </c>
      <c r="DE229" s="48" t="n">
        <f aca="false">MIN(BG229,(HA228*(1+HA$5/Setup!$C$36)+IF($V229=34,N($F229),0)))</f>
        <v>0</v>
      </c>
      <c r="DF229" s="48" t="n">
        <f aca="false">MIN(BH229,(HB228*(1+HB$5/Setup!$C$36)+IF($V229=35,N($F229),0)))</f>
        <v>0</v>
      </c>
      <c r="DG229" s="48" t="n">
        <f aca="false">MIN(BI229,(HC228*(1+HC$5/Setup!$C$36)+IF($V229=36,N($F229),0)))</f>
        <v>0</v>
      </c>
      <c r="DH229" s="48" t="n">
        <f aca="false">MIN(BJ229,(HD228*(1+HD$5/Setup!$C$36)+IF($V229=37,N($F229),0)))</f>
        <v>0</v>
      </c>
      <c r="DI229" s="48" t="n">
        <f aca="false">MIN(BK229,(HE228*(1+HE$5/Setup!$C$36)+IF($V229=38,N($F229),0)))</f>
        <v>0</v>
      </c>
      <c r="DJ229" s="48" t="n">
        <f aca="false">MIN(BL229,(HF228*(1+HF$5/Setup!$C$36)+IF($V229=39,N($F229),0)))</f>
        <v>0</v>
      </c>
      <c r="DK229" s="48" t="n">
        <f aca="false">MIN(BM229,(HG228*(1+HG$5/Setup!$C$36)+IF($V229=40,N($F229),0)))</f>
        <v>0</v>
      </c>
      <c r="DL229" s="48" t="n">
        <f aca="false">MIN(BN229,(HH228*(1+HH$5/Setup!$C$36)+IF($V229=41,N($F229),0)))</f>
        <v>0</v>
      </c>
      <c r="DM229" s="48" t="n">
        <f aca="false">MIN(BO229,(HI228*(1+HI$5/Setup!$C$36)+IF($V229=42,N($F229),0)))</f>
        <v>0</v>
      </c>
      <c r="DN229" s="48" t="n">
        <f aca="false">MIN(BP229,(HJ228*(1+HJ$5/Setup!$C$36)+IF($V229=43,N($F229),0)))</f>
        <v>0</v>
      </c>
      <c r="DO229" s="48" t="n">
        <f aca="false">MIN(BQ229,(HK228*(1+HK$5/Setup!$C$36)+IF($V229=44,N($F229),0)))</f>
        <v>0</v>
      </c>
      <c r="DP229" s="48" t="n">
        <f aca="false">MIN(BR229,(HL228*(1+HL$5/Setup!$C$36)+IF($V229=45,N($F229),0)))</f>
        <v>0</v>
      </c>
      <c r="DQ229" s="48" t="n">
        <f aca="false">MIN(BS229,(HM228*(1+HM$5/Setup!$C$36)+IF($V229=46,N($F229),0)))</f>
        <v>0</v>
      </c>
      <c r="DR229" s="48" t="n">
        <f aca="false">MIN(BT229,(HN228*(1+HN$5/Setup!$C$36)+IF($V229=47,N($F229),0)))</f>
        <v>0</v>
      </c>
      <c r="DS229" s="48" t="n">
        <f aca="false">MIN(BU229,(HO228*(1+HO$5/Setup!$C$36)+IF($V229=48,N($F229),0)))</f>
        <v>0</v>
      </c>
      <c r="DT229" s="48" t="n">
        <f aca="false">MIN(BV229,(HP228*(1+HP$5/Setup!$C$36)+IF($V229=49,N($F229),0)))</f>
        <v>0</v>
      </c>
      <c r="DU229" s="48" t="n">
        <f aca="false">MIN(BW229,(HQ228*(1+HQ$5/Setup!$C$36)+IF($V229=50,N($F229),0)))</f>
        <v>0</v>
      </c>
      <c r="DV229" s="48" t="n">
        <f aca="false">MIN(MAX((FT228*(1+FT$5/Setup!$C$36)+IF($V229=1,N($F229),0))-BX229,0),MAX($P229-0,0))</f>
        <v>0</v>
      </c>
      <c r="DW229" s="48" t="n">
        <f aca="false">MIN(MAX((FU228*(1+FU$5/Setup!$C$36)+IF($V229=2,N($F229),0))-BY229,0),MAX($P229-SUM(DV229:DV229),0))</f>
        <v>0</v>
      </c>
      <c r="DX229" s="48" t="n">
        <f aca="false">MIN(MAX((FV228*(1+FV$5/Setup!$C$36)+IF($V229=3,N($F229),0))-BZ229,0),MAX($P229-SUM(DV229:DW229),0))</f>
        <v>0</v>
      </c>
      <c r="DY229" s="48" t="n">
        <f aca="false">MIN(MAX((FW228*(1+FW$5/Setup!$C$36)+IF($V229=4,N($F229),0))-CA229,0),MAX($P229-SUM(DV229:DX229),0))</f>
        <v>0</v>
      </c>
      <c r="DZ229" s="48" t="n">
        <f aca="false">MIN(MAX((FX228*(1+FX$5/Setup!$C$36)+IF($V229=5,N($F229),0))-CB229,0),MAX($P229-SUM(DV229:DY229),0))</f>
        <v>0</v>
      </c>
      <c r="EA229" s="48" t="n">
        <f aca="false">MIN(MAX((FY228*(1+FY$5/Setup!$C$36)+IF($V229=6,N($F229),0))-CC229,0),MAX($P229-SUM(DV229:DZ229),0))</f>
        <v>0</v>
      </c>
      <c r="EB229" s="48" t="n">
        <f aca="false">MIN(MAX((FZ228*(1+FZ$5/Setup!$C$36)+IF($V229=7,N($F229),0))-CD229,0),MAX($P229-SUM(DV229:EA229),0))</f>
        <v>0</v>
      </c>
      <c r="EC229" s="48" t="n">
        <f aca="false">MIN(MAX((GA228*(1+GA$5/Setup!$C$36)+IF($V229=8,N($F229),0))-CE229,0),MAX($P229-SUM(DV229:EB229),0))</f>
        <v>0</v>
      </c>
      <c r="ED229" s="48" t="n">
        <f aca="false">MIN(MAX((GB228*(1+GB$5/Setup!$C$36)+IF($V229=9,N($F229),0))-CF229,0),MAX($P229-SUM(DV229:EC229),0))</f>
        <v>0</v>
      </c>
      <c r="EE229" s="48" t="n">
        <f aca="false">MIN(MAX((GC228*(1+GC$5/Setup!$C$36)+IF($V229=10,N($F229),0))-CG229,0),MAX($P229-SUM(DV229:ED229),0))</f>
        <v>0</v>
      </c>
      <c r="EF229" s="48" t="n">
        <f aca="false">MIN(MAX((GD228*(1+GD$5/Setup!$C$36)+IF($V229=11,N($F229),0))-CH229,0),MAX($P229-SUM(DV229:EE229),0))</f>
        <v>0</v>
      </c>
      <c r="EG229" s="48" t="n">
        <f aca="false">MIN(MAX((GE228*(1+GE$5/Setup!$C$36)+IF($V229=12,N($F229),0))-CI229,0),MAX($P229-SUM(DV229:EF229),0))</f>
        <v>0</v>
      </c>
      <c r="EH229" s="48" t="n">
        <f aca="false">MIN(MAX((GF228*(1+GF$5/Setup!$C$36)+IF($V229=13,N($F229),0))-CJ229,0),MAX($P229-SUM(DV229:EG229),0))</f>
        <v>0</v>
      </c>
      <c r="EI229" s="48" t="n">
        <f aca="false">MIN(MAX((GG228*(1+GG$5/Setup!$C$36)+IF($V229=14,N($F229),0))-CK229,0),MAX($P229-SUM(DV229:EH229),0))</f>
        <v>0</v>
      </c>
      <c r="EJ229" s="48" t="n">
        <f aca="false">MIN(MAX((GH228*(1+GH$5/Setup!$C$36)+IF($V229=15,N($F229),0))-CL229,0),MAX($P229-SUM(DV229:EI229),0))</f>
        <v>0</v>
      </c>
      <c r="EK229" s="48" t="n">
        <f aca="false">MIN(MAX((GI228*(1+GI$5/Setup!$C$36)+IF($V229=16,N($F229),0))-CM229,0),MAX($P229-SUM(DV229:EJ229),0))</f>
        <v>0</v>
      </c>
      <c r="EL229" s="48" t="n">
        <f aca="false">MIN(MAX((GJ228*(1+GJ$5/Setup!$C$36)+IF($V229=17,N($F229),0))-CN229,0),MAX($P229-SUM(DV229:EK229),0))</f>
        <v>0</v>
      </c>
      <c r="EM229" s="48" t="n">
        <f aca="false">MIN(MAX((GK228*(1+GK$5/Setup!$C$36)+IF($V229=18,N($F229),0))-CO229,0),MAX($P229-SUM(DV229:EL229),0))</f>
        <v>0</v>
      </c>
      <c r="EN229" s="48" t="n">
        <f aca="false">MIN(MAX((GL228*(1+GL$5/Setup!$C$36)+IF($V229=19,N($F229),0))-CP229,0),MAX($P229-SUM(DV229:EM229),0))</f>
        <v>0</v>
      </c>
      <c r="EO229" s="48" t="n">
        <f aca="false">MIN(MAX((GM228*(1+GM$5/Setup!$C$36)+IF($V229=20,N($F229),0))-CQ229,0),MAX($P229-SUM(DV229:EN229),0))</f>
        <v>0</v>
      </c>
      <c r="EP229" s="48" t="n">
        <f aca="false">MIN(MAX((GN228*(1+GN$5/Setup!$C$36)+IF($V229=21,N($F229),0))-CR229,0),MAX($P229-SUM(DV229:EO229),0))</f>
        <v>0</v>
      </c>
      <c r="EQ229" s="48" t="n">
        <f aca="false">MIN(MAX((GO228*(1+GO$5/Setup!$C$36)+IF($V229=22,N($F229),0))-CS229,0),MAX($P229-SUM(DV229:EP229),0))</f>
        <v>0</v>
      </c>
      <c r="ER229" s="48" t="n">
        <f aca="false">MIN(MAX((GP228*(1+GP$5/Setup!$C$36)+IF($V229=23,N($F229),0))-CT229,0),MAX($P229-SUM(DV229:EQ229),0))</f>
        <v>0</v>
      </c>
      <c r="ES229" s="48" t="n">
        <f aca="false">MIN(MAX((GQ228*(1+GQ$5/Setup!$C$36)+IF($V229=24,N($F229),0))-CU229,0),MAX($P229-SUM(DV229:ER229),0))</f>
        <v>0</v>
      </c>
      <c r="ET229" s="48" t="n">
        <f aca="false">MIN(MAX((GR228*(1+GR$5/Setup!$C$36)+IF($V229=25,N($F229),0))-CV229,0),MAX($P229-SUM(DV229:ES229),0))</f>
        <v>0</v>
      </c>
      <c r="EU229" s="48" t="n">
        <f aca="false">MIN(MAX((GS228*(1+GS$5/Setup!$C$36)+IF($V229=26,N($F229),0))-CW229,0),MAX($P229-SUM(DV229:ET229),0))</f>
        <v>0</v>
      </c>
      <c r="EV229" s="48" t="n">
        <f aca="false">MIN(MAX((GT228*(1+GT$5/Setup!$C$36)+IF($V229=27,N($F229),0))-CX229,0),MAX($P229-SUM(DV229:EU229),0))</f>
        <v>0</v>
      </c>
      <c r="EW229" s="48" t="n">
        <f aca="false">MIN(MAX((GU228*(1+GU$5/Setup!$C$36)+IF($V229=28,N($F229),0))-CY229,0),MAX($P229-SUM(DV229:EV229),0))</f>
        <v>0</v>
      </c>
      <c r="EX229" s="48" t="n">
        <f aca="false">MIN(MAX((GV228*(1+GV$5/Setup!$C$36)+IF($V229=29,N($F229),0))-CZ229,0),MAX($P229-SUM(DV229:EW229),0))</f>
        <v>0</v>
      </c>
      <c r="EY229" s="48" t="n">
        <f aca="false">MIN(MAX((GW228*(1+GW$5/Setup!$C$36)+IF($V229=30,N($F229),0))-DA229,0),MAX($P229-SUM(DV229:EX229),0))</f>
        <v>0</v>
      </c>
      <c r="EZ229" s="48" t="n">
        <f aca="false">MIN(MAX((GX228*(1+GX$5/Setup!$C$36)+IF($V229=31,N($F229),0))-DB229,0),MAX($P229-SUM(DV229:EY229),0))</f>
        <v>0</v>
      </c>
      <c r="FA229" s="48" t="n">
        <f aca="false">MIN(MAX((GY228*(1+GY$5/Setup!$C$36)+IF($V229=32,N($F229),0))-DC229,0),MAX($P229-SUM(DV229:EZ229),0))</f>
        <v>0</v>
      </c>
      <c r="FB229" s="48" t="n">
        <f aca="false">MIN(MAX((GZ228*(1+GZ$5/Setup!$C$36)+IF($V229=33,N($F229),0))-DD229,0),MAX($P229-SUM(DV229:FA229),0))</f>
        <v>0</v>
      </c>
      <c r="FC229" s="48" t="n">
        <f aca="false">MIN(MAX((HA228*(1+HA$5/Setup!$C$36)+IF($V229=34,N($F229),0))-DE229,0),MAX($P229-SUM(DV229:FB229),0))</f>
        <v>0</v>
      </c>
      <c r="FD229" s="48" t="n">
        <f aca="false">MIN(MAX((HB228*(1+HB$5/Setup!$C$36)+IF($V229=35,N($F229),0))-DF229,0),MAX($P229-SUM(DV229:FC229),0))</f>
        <v>0</v>
      </c>
      <c r="FE229" s="48" t="n">
        <f aca="false">MIN(MAX((HC228*(1+HC$5/Setup!$C$36)+IF($V229=36,N($F229),0))-DG229,0),MAX($P229-SUM(DV229:FD229),0))</f>
        <v>0</v>
      </c>
      <c r="FF229" s="48" t="n">
        <f aca="false">MIN(MAX((HD228*(1+HD$5/Setup!$C$36)+IF($V229=37,N($F229),0))-DH229,0),MAX($P229-SUM(DV229:FE229),0))</f>
        <v>0</v>
      </c>
      <c r="FG229" s="48" t="n">
        <f aca="false">MIN(MAX((HE228*(1+HE$5/Setup!$C$36)+IF($V229=38,N($F229),0))-DI229,0),MAX($P229-SUM(DV229:FF229),0))</f>
        <v>0</v>
      </c>
      <c r="FH229" s="48" t="n">
        <f aca="false">MIN(MAX((HF228*(1+HF$5/Setup!$C$36)+IF($V229=39,N($F229),0))-DJ229,0),MAX($P229-SUM(DV229:FG229),0))</f>
        <v>0</v>
      </c>
      <c r="FI229" s="48" t="n">
        <f aca="false">MIN(MAX((HG228*(1+HG$5/Setup!$C$36)+IF($V229=40,N($F229),0))-DK229,0),MAX($P229-SUM(DV229:FH229),0))</f>
        <v>0</v>
      </c>
      <c r="FJ229" s="48" t="n">
        <f aca="false">MIN(MAX((HH228*(1+HH$5/Setup!$C$36)+IF($V229=41,N($F229),0))-DL229,0),MAX($P229-SUM(DV229:FI229),0))</f>
        <v>0</v>
      </c>
      <c r="FK229" s="48" t="n">
        <f aca="false">MIN(MAX((HI228*(1+HI$5/Setup!$C$36)+IF($V229=42,N($F229),0))-DM229,0),MAX($P229-SUM(DV229:FJ229),0))</f>
        <v>0</v>
      </c>
      <c r="FL229" s="48" t="n">
        <f aca="false">MIN(MAX((HJ228*(1+HJ$5/Setup!$C$36)+IF($V229=43,N($F229),0))-DN229,0),MAX($P229-SUM(DV229:FK229),0))</f>
        <v>0</v>
      </c>
      <c r="FM229" s="48" t="n">
        <f aca="false">MIN(MAX((HK228*(1+HK$5/Setup!$C$36)+IF($V229=44,N($F229),0))-DO229,0),MAX($P229-SUM(DV229:FL229),0))</f>
        <v>0</v>
      </c>
      <c r="FN229" s="48" t="n">
        <f aca="false">MIN(MAX((HL228*(1+HL$5/Setup!$C$36)+IF($V229=45,N($F229),0))-DP229,0),MAX($P229-SUM(DV229:FM229),0))</f>
        <v>0</v>
      </c>
      <c r="FO229" s="48" t="n">
        <f aca="false">MIN(MAX((HM228*(1+HM$5/Setup!$C$36)+IF($V229=46,N($F229),0))-DQ229,0),MAX($P229-SUM(DV229:FN229),0))</f>
        <v>0</v>
      </c>
      <c r="FP229" s="48" t="n">
        <f aca="false">MIN(MAX((HN228*(1+HN$5/Setup!$C$36)+IF($V229=47,N($F229),0))-DR229,0),MAX($P229-SUM(DV229:FO229),0))</f>
        <v>0</v>
      </c>
      <c r="FQ229" s="48" t="n">
        <f aca="false">MIN(MAX((HO228*(1+HO$5/Setup!$C$36)+IF($V229=48,N($F229),0))-DS229,0),MAX($P229-SUM(DV229:FP229),0))</f>
        <v>0</v>
      </c>
      <c r="FR229" s="48" t="n">
        <f aca="false">MIN(MAX((HP228*(1+HP$5/Setup!$C$36)+IF($V229=49,N($F229),0))-DT229,0),MAX($P229-SUM(DV229:FQ229),0))</f>
        <v>0</v>
      </c>
      <c r="FS229" s="48" t="n">
        <f aca="false">MIN(MAX((HQ228*(1+HQ$5/Setup!$C$36)+IF($V229=50,N($F229),0))-DU229,0),MAX($P229-SUM(DV229:FR229),0))</f>
        <v>0</v>
      </c>
      <c r="FT229" s="48" t="n">
        <f aca="false">IF((FT228*(1+FT$5/Setup!$C$36)+IF($V229=1,N($F229),0))-BX229-DV229&lt;0.005,0,(FT228*(1+FT$5/Setup!$C$36)+IF($V229=1,N($F229),0))-BX229-DV229)</f>
        <v>0</v>
      </c>
      <c r="FU229" s="48" t="n">
        <f aca="false">IF((FU228*(1+FU$5/Setup!$C$36)+IF($V229=2,N($F229),0))-BY229-DW229&lt;0.005,0,(FU228*(1+FU$5/Setup!$C$36)+IF($V229=2,N($F229),0))-BY229-DW229)</f>
        <v>0</v>
      </c>
      <c r="FV229" s="48" t="n">
        <f aca="false">IF((FV228*(1+FV$5/Setup!$C$36)+IF($V229=3,N($F229),0))-BZ229-DX229&lt;0.005,0,(FV228*(1+FV$5/Setup!$C$36)+IF($V229=3,N($F229),0))-BZ229-DX229)</f>
        <v>0</v>
      </c>
      <c r="FW229" s="48" t="n">
        <f aca="false">IF((FW228*(1+FW$5/Setup!$C$36)+IF($V229=4,N($F229),0))-CA229-DY229&lt;0.005,0,(FW228*(1+FW$5/Setup!$C$36)+IF($V229=4,N($F229),0))-CA229-DY229)</f>
        <v>0</v>
      </c>
      <c r="FX229" s="48" t="n">
        <f aca="false">IF((FX228*(1+FX$5/Setup!$C$36)+IF($V229=5,N($F229),0))-CB229-DZ229&lt;0.005,0,(FX228*(1+FX$5/Setup!$C$36)+IF($V229=5,N($F229),0))-CB229-DZ229)</f>
        <v>0</v>
      </c>
      <c r="FY229" s="48" t="n">
        <f aca="false">IF((FY228*(1+FY$5/Setup!$C$36)+IF($V229=6,N($F229),0))-CC229-EA229&lt;0.005,0,(FY228*(1+FY$5/Setup!$C$36)+IF($V229=6,N($F229),0))-CC229-EA229)</f>
        <v>0</v>
      </c>
      <c r="FZ229" s="48" t="n">
        <f aca="false">IF((FZ228*(1+FZ$5/Setup!$C$36)+IF($V229=7,N($F229),0))-CD229-EB229&lt;0.005,0,(FZ228*(1+FZ$5/Setup!$C$36)+IF($V229=7,N($F229),0))-CD229-EB229)</f>
        <v>0</v>
      </c>
      <c r="GA229" s="48" t="n">
        <f aca="false">IF((GA228*(1+GA$5/Setup!$C$36)+IF($V229=8,N($F229),0))-CE229-EC229&lt;0.005,0,(GA228*(1+GA$5/Setup!$C$36)+IF($V229=8,N($F229),0))-CE229-EC229)</f>
        <v>0</v>
      </c>
      <c r="GB229" s="48" t="n">
        <f aca="false">IF((GB228*(1+GB$5/Setup!$C$36)+IF($V229=9,N($F229),0))-CF229-ED229&lt;0.005,0,(GB228*(1+GB$5/Setup!$C$36)+IF($V229=9,N($F229),0))-CF229-ED229)</f>
        <v>0</v>
      </c>
      <c r="GC229" s="48" t="n">
        <f aca="false">IF((GC228*(1+GC$5/Setup!$C$36)+IF($V229=10,N($F229),0))-CG229-EE229&lt;0.005,0,(GC228*(1+GC$5/Setup!$C$36)+IF($V229=10,N($F229),0))-CG229-EE229)</f>
        <v>0</v>
      </c>
      <c r="GD229" s="48" t="n">
        <f aca="false">IF((GD228*(1+GD$5/Setup!$C$36)+IF($V229=11,N($F229),0))-CH229-EF229&lt;0.005,0,(GD228*(1+GD$5/Setup!$C$36)+IF($V229=11,N($F229),0))-CH229-EF229)</f>
        <v>0</v>
      </c>
      <c r="GE229" s="48" t="n">
        <f aca="false">IF((GE228*(1+GE$5/Setup!$C$36)+IF($V229=12,N($F229),0))-CI229-EG229&lt;0.005,0,(GE228*(1+GE$5/Setup!$C$36)+IF($V229=12,N($F229),0))-CI229-EG229)</f>
        <v>0</v>
      </c>
      <c r="GF229" s="48" t="n">
        <f aca="false">IF((GF228*(1+GF$5/Setup!$C$36)+IF($V229=13,N($F229),0))-CJ229-EH229&lt;0.005,0,(GF228*(1+GF$5/Setup!$C$36)+IF($V229=13,N($F229),0))-CJ229-EH229)</f>
        <v>0</v>
      </c>
      <c r="GG229" s="48" t="n">
        <f aca="false">IF((GG228*(1+GG$5/Setup!$C$36)+IF($V229=14,N($F229),0))-CK229-EI229&lt;0.005,0,(GG228*(1+GG$5/Setup!$C$36)+IF($V229=14,N($F229),0))-CK229-EI229)</f>
        <v>0</v>
      </c>
      <c r="GH229" s="48" t="n">
        <f aca="false">IF((GH228*(1+GH$5/Setup!$C$36)+IF($V229=15,N($F229),0))-CL229-EJ229&lt;0.005,0,(GH228*(1+GH$5/Setup!$C$36)+IF($V229=15,N($F229),0))-CL229-EJ229)</f>
        <v>0</v>
      </c>
      <c r="GI229" s="48" t="n">
        <f aca="false">IF((GI228*(1+GI$5/Setup!$C$36)+IF($V229=16,N($F229),0))-CM229-EK229&lt;0.005,0,(GI228*(1+GI$5/Setup!$C$36)+IF($V229=16,N($F229),0))-CM229-EK229)</f>
        <v>0</v>
      </c>
      <c r="GJ229" s="48" t="n">
        <f aca="false">IF((GJ228*(1+GJ$5/Setup!$C$36)+IF($V229=17,N($F229),0))-CN229-EL229&lt;0.005,0,(GJ228*(1+GJ$5/Setup!$C$36)+IF($V229=17,N($F229),0))-CN229-EL229)</f>
        <v>0</v>
      </c>
      <c r="GK229" s="48" t="n">
        <f aca="false">IF((GK228*(1+GK$5/Setup!$C$36)+IF($V229=18,N($F229),0))-CO229-EM229&lt;0.005,0,(GK228*(1+GK$5/Setup!$C$36)+IF($V229=18,N($F229),0))-CO229-EM229)</f>
        <v>0</v>
      </c>
      <c r="GL229" s="48" t="n">
        <f aca="false">IF((GL228*(1+GL$5/Setup!$C$36)+IF($V229=19,N($F229),0))-CP229-EN229&lt;0.005,0,(GL228*(1+GL$5/Setup!$C$36)+IF($V229=19,N($F229),0))-CP229-EN229)</f>
        <v>0</v>
      </c>
      <c r="GM229" s="48" t="n">
        <f aca="false">IF((GM228*(1+GM$5/Setup!$C$36)+IF($V229=20,N($F229),0))-CQ229-EO229&lt;0.005,0,(GM228*(1+GM$5/Setup!$C$36)+IF($V229=20,N($F229),0))-CQ229-EO229)</f>
        <v>0</v>
      </c>
      <c r="GN229" s="48" t="n">
        <f aca="false">IF((GN228*(1+GN$5/Setup!$C$36)+IF($V229=21,N($F229),0))-CR229-EP229&lt;0.005,0,(GN228*(1+GN$5/Setup!$C$36)+IF($V229=21,N($F229),0))-CR229-EP229)</f>
        <v>0</v>
      </c>
      <c r="GO229" s="48" t="n">
        <f aca="false">IF((GO228*(1+GO$5/Setup!$C$36)+IF($V229=22,N($F229),0))-CS229-EQ229&lt;0.005,0,(GO228*(1+GO$5/Setup!$C$36)+IF($V229=22,N($F229),0))-CS229-EQ229)</f>
        <v>0</v>
      </c>
      <c r="GP229" s="48" t="n">
        <f aca="false">IF((GP228*(1+GP$5/Setup!$C$36)+IF($V229=23,N($F229),0))-CT229-ER229&lt;0.005,0,(GP228*(1+GP$5/Setup!$C$36)+IF($V229=23,N($F229),0))-CT229-ER229)</f>
        <v>0</v>
      </c>
      <c r="GQ229" s="48" t="n">
        <f aca="false">IF((GQ228*(1+GQ$5/Setup!$C$36)+IF($V229=24,N($F229),0))-CU229-ES229&lt;0.005,0,(GQ228*(1+GQ$5/Setup!$C$36)+IF($V229=24,N($F229),0))-CU229-ES229)</f>
        <v>0</v>
      </c>
      <c r="GR229" s="48" t="n">
        <f aca="false">IF((GR228*(1+GR$5/Setup!$C$36)+IF($V229=25,N($F229),0))-CV229-ET229&lt;0.005,0,(GR228*(1+GR$5/Setup!$C$36)+IF($V229=25,N($F229),0))-CV229-ET229)</f>
        <v>0</v>
      </c>
      <c r="GS229" s="48" t="n">
        <f aca="false">IF((GS228*(1+GS$5/Setup!$C$36)+IF($V229=26,N($F229),0))-CW229-EU229&lt;0.005,0,(GS228*(1+GS$5/Setup!$C$36)+IF($V229=26,N($F229),0))-CW229-EU229)</f>
        <v>0</v>
      </c>
      <c r="GT229" s="48" t="n">
        <f aca="false">IF((GT228*(1+GT$5/Setup!$C$36)+IF($V229=27,N($F229),0))-CX229-EV229&lt;0.005,0,(GT228*(1+GT$5/Setup!$C$36)+IF($V229=27,N($F229),0))-CX229-EV229)</f>
        <v>0</v>
      </c>
      <c r="GU229" s="48" t="n">
        <f aca="false">IF((GU228*(1+GU$5/Setup!$C$36)+IF($V229=28,N($F229),0))-CY229-EW229&lt;0.005,0,(GU228*(1+GU$5/Setup!$C$36)+IF($V229=28,N($F229),0))-CY229-EW229)</f>
        <v>0</v>
      </c>
      <c r="GV229" s="48" t="n">
        <f aca="false">IF((GV228*(1+GV$5/Setup!$C$36)+IF($V229=29,N($F229),0))-CZ229-EX229&lt;0.005,0,(GV228*(1+GV$5/Setup!$C$36)+IF($V229=29,N($F229),0))-CZ229-EX229)</f>
        <v>0</v>
      </c>
      <c r="GW229" s="48" t="n">
        <f aca="false">IF((GW228*(1+GW$5/Setup!$C$36)+IF($V229=30,N($F229),0))-DA229-EY229&lt;0.005,0,(GW228*(1+GW$5/Setup!$C$36)+IF($V229=30,N($F229),0))-DA229-EY229)</f>
        <v>0</v>
      </c>
      <c r="GX229" s="48" t="n">
        <f aca="false">IF((GX228*(1+GX$5/Setup!$C$36)+IF($V229=31,N($F229),0))-DB229-EZ229&lt;0.005,0,(GX228*(1+GX$5/Setup!$C$36)+IF($V229=31,N($F229),0))-DB229-EZ229)</f>
        <v>0</v>
      </c>
      <c r="GY229" s="48" t="n">
        <f aca="false">IF((GY228*(1+GY$5/Setup!$C$36)+IF($V229=32,N($F229),0))-DC229-FA229&lt;0.005,0,(GY228*(1+GY$5/Setup!$C$36)+IF($V229=32,N($F229),0))-DC229-FA229)</f>
        <v>0</v>
      </c>
      <c r="GZ229" s="48" t="n">
        <f aca="false">IF((GZ228*(1+GZ$5/Setup!$C$36)+IF($V229=33,N($F229),0))-DD229-FB229&lt;0.005,0,(GZ228*(1+GZ$5/Setup!$C$36)+IF($V229=33,N($F229),0))-DD229-FB229)</f>
        <v>0</v>
      </c>
      <c r="HA229" s="48" t="n">
        <f aca="false">IF((HA228*(1+HA$5/Setup!$C$36)+IF($V229=34,N($F229),0))-DE229-FC229&lt;0.005,0,(HA228*(1+HA$5/Setup!$C$36)+IF($V229=34,N($F229),0))-DE229-FC229)</f>
        <v>0</v>
      </c>
      <c r="HB229" s="48" t="n">
        <f aca="false">IF((HB228*(1+HB$5/Setup!$C$36)+IF($V229=35,N($F229),0))-DF229-FD229&lt;0.005,0,(HB228*(1+HB$5/Setup!$C$36)+IF($V229=35,N($F229),0))-DF229-FD229)</f>
        <v>0</v>
      </c>
      <c r="HC229" s="48" t="n">
        <f aca="false">IF((HC228*(1+HC$5/Setup!$C$36)+IF($V229=36,N($F229),0))-DG229-FE229&lt;0.005,0,(HC228*(1+HC$5/Setup!$C$36)+IF($V229=36,N($F229),0))-DG229-FE229)</f>
        <v>0</v>
      </c>
      <c r="HD229" s="48" t="n">
        <f aca="false">IF((HD228*(1+HD$5/Setup!$C$36)+IF($V229=37,N($F229),0))-DH229-FF229&lt;0.005,0,(HD228*(1+HD$5/Setup!$C$36)+IF($V229=37,N($F229),0))-DH229-FF229)</f>
        <v>0</v>
      </c>
      <c r="HE229" s="48" t="n">
        <f aca="false">IF((HE228*(1+HE$5/Setup!$C$36)+IF($V229=38,N($F229),0))-DI229-FG229&lt;0.005,0,(HE228*(1+HE$5/Setup!$C$36)+IF($V229=38,N($F229),0))-DI229-FG229)</f>
        <v>0</v>
      </c>
      <c r="HF229" s="48" t="n">
        <f aca="false">IF((HF228*(1+HF$5/Setup!$C$36)+IF($V229=39,N($F229),0))-DJ229-FH229&lt;0.005,0,(HF228*(1+HF$5/Setup!$C$36)+IF($V229=39,N($F229),0))-DJ229-FH229)</f>
        <v>0</v>
      </c>
      <c r="HG229" s="48" t="n">
        <f aca="false">IF((HG228*(1+HG$5/Setup!$C$36)+IF($V229=40,N($F229),0))-DK229-FI229&lt;0.005,0,(HG228*(1+HG$5/Setup!$C$36)+IF($V229=40,N($F229),0))-DK229-FI229)</f>
        <v>0</v>
      </c>
      <c r="HH229" s="48" t="n">
        <f aca="false">IF((HH228*(1+HH$5/Setup!$C$36)+IF($V229=41,N($F229),0))-DL229-FJ229&lt;0.005,0,(HH228*(1+HH$5/Setup!$C$36)+IF($V229=41,N($F229),0))-DL229-FJ229)</f>
        <v>0</v>
      </c>
      <c r="HI229" s="48" t="n">
        <f aca="false">IF((HI228*(1+HI$5/Setup!$C$36)+IF($V229=42,N($F229),0))-DM229-FK229&lt;0.005,0,(HI228*(1+HI$5/Setup!$C$36)+IF($V229=42,N($F229),0))-DM229-FK229)</f>
        <v>0</v>
      </c>
      <c r="HJ229" s="48" t="n">
        <f aca="false">IF((HJ228*(1+HJ$5/Setup!$C$36)+IF($V229=43,N($F229),0))-DN229-FL229&lt;0.005,0,(HJ228*(1+HJ$5/Setup!$C$36)+IF($V229=43,N($F229),0))-DN229-FL229)</f>
        <v>0</v>
      </c>
      <c r="HK229" s="48" t="n">
        <f aca="false">IF((HK228*(1+HK$5/Setup!$C$36)+IF($V229=44,N($F229),0))-DO229-FM229&lt;0.005,0,(HK228*(1+HK$5/Setup!$C$36)+IF($V229=44,N($F229),0))-DO229-FM229)</f>
        <v>0</v>
      </c>
      <c r="HL229" s="48" t="n">
        <f aca="false">IF((HL228*(1+HL$5/Setup!$C$36)+IF($V229=45,N($F229),0))-DP229-FN229&lt;0.005,0,(HL228*(1+HL$5/Setup!$C$36)+IF($V229=45,N($F229),0))-DP229-FN229)</f>
        <v>0</v>
      </c>
      <c r="HM229" s="48" t="n">
        <f aca="false">IF((HM228*(1+HM$5/Setup!$C$36)+IF($V229=46,N($F229),0))-DQ229-FO229&lt;0.005,0,(HM228*(1+HM$5/Setup!$C$36)+IF($V229=46,N($F229),0))-DQ229-FO229)</f>
        <v>0</v>
      </c>
      <c r="HN229" s="48" t="n">
        <f aca="false">IF((HN228*(1+HN$5/Setup!$C$36)+IF($V229=47,N($F229),0))-DR229-FP229&lt;0.005,0,(HN228*(1+HN$5/Setup!$C$36)+IF($V229=47,N($F229),0))-DR229-FP229)</f>
        <v>0</v>
      </c>
      <c r="HO229" s="48" t="n">
        <f aca="false">IF((HO228*(1+HO$5/Setup!$C$36)+IF($V229=48,N($F229),0))-DS229-FQ229&lt;0.005,0,(HO228*(1+HO$5/Setup!$C$36)+IF($V229=48,N($F229),0))-DS229-FQ229)</f>
        <v>0</v>
      </c>
      <c r="HP229" s="48" t="n">
        <f aca="false">IF((HP228*(1+HP$5/Setup!$C$36)+IF($V229=49,N($F229),0))-DT229-FR229&lt;0.005,0,(HP228*(1+HP$5/Setup!$C$36)+IF($V229=49,N($F229),0))-DT229-FR229)</f>
        <v>0</v>
      </c>
      <c r="HQ229" s="48" t="n">
        <f aca="false">IF((HQ228*(1+HQ$5/Setup!$C$36)+IF($V229=50,N($F229),0))-DU229-FS229&lt;0.005,0,(HQ228*(1+HQ$5/Setup!$C$36)+IF($V229=50,N($F229),0))-DU229-FS229)</f>
        <v>0</v>
      </c>
    </row>
    <row r="230" customFormat="false" ht="15" hidden="false" customHeight="false" outlineLevel="0" collapsed="false">
      <c r="A230" s="44" t="n">
        <v>222</v>
      </c>
      <c r="B230" s="45" t="n">
        <f aca="false">IF(Setup!$C$7="Every month",EDATE(Setup!$C$8,($A230-1)),IF(Setup!$C$7="Twice a month",DATE(YEAR(Setup!$C$8),MONTH(Setup!$C$8)+INT((($A230-1)+Setup!$C$41)/2),MIN(IF(MOD(($A230-1)+Setup!$C$41,2)=0,Setup!$C$39,Setup!$C$40),DAY(EOMONTH(DATE(YEAR(Setup!$C$8),MONTH(Setup!$C$8)+INT((($A230-1)+Setup!$C$41)/2),1),0)))),Setup!$C$8+($A230-1)*IF(Setup!$C$7="Every week",7,14)))</f>
        <v>49419</v>
      </c>
      <c r="C230" s="45" t="n">
        <f aca="false">IF(Setup!$C$7="Every month",EDATE(Setup!$C$8,$A230),IF(Setup!$C$7="Twice a month",DATE(YEAR(Setup!$C$8),MONTH(Setup!$C$8)+INT(($A230+Setup!$C$41)/2),MIN(IF(MOD($A230+Setup!$C$41,2)=0,Setup!$C$39,Setup!$C$40),DAY(EOMONTH(DATE(YEAR(Setup!$C$8),MONTH(Setup!$C$8)+INT(($A230+Setup!$C$41)/2),1),0)))),Setup!$C$8+$A230*IF(Setup!$C$7="Every week",7,14)))</f>
        <v>49433</v>
      </c>
      <c r="D230" s="46"/>
      <c r="E230" s="47"/>
      <c r="F230" s="47"/>
      <c r="G230" s="47"/>
      <c r="H230" s="47"/>
      <c r="I230" s="48" t="n">
        <f aca="false">N(Setup!$C$11)+N(E230)</f>
        <v>100</v>
      </c>
      <c r="J230" s="48" t="n">
        <f aca="false">MIN(Setup!$C$37,MAX(I230,0))</f>
        <v>9.23076923076923</v>
      </c>
      <c r="K230" s="48" t="n">
        <f aca="false">MIN(MAX(N(Setup!$C$14)-L229,0),MAX(I230-J230,0))</f>
        <v>0</v>
      </c>
      <c r="L230" s="48" t="n">
        <f aca="false">L229+K230-N(G230)</f>
        <v>500</v>
      </c>
      <c r="M230" s="48" t="n">
        <f aca="false">M229+J230-N(H230)</f>
        <v>2049.23076923078</v>
      </c>
      <c r="N230" s="48" t="n">
        <f aca="false">SUM(BX230:DU230)</f>
        <v>0</v>
      </c>
      <c r="O230" s="48" t="n">
        <f aca="false">SUM(Z230:BW230)-N230</f>
        <v>40</v>
      </c>
      <c r="P230" s="48" t="n">
        <f aca="false">MAX(I230-J230-K230,0)+O230</f>
        <v>130.769230769231</v>
      </c>
      <c r="Q230" s="48" t="n">
        <f aca="false">SUM(DV230:FS230)</f>
        <v>0</v>
      </c>
      <c r="R230" s="49" t="n">
        <f aca="false">N230+J230+K230+Q230</f>
        <v>9.23076923076923</v>
      </c>
      <c r="S230" s="48" t="n">
        <f aca="false">T230-T229-N(F230)+N230+Q230</f>
        <v>0</v>
      </c>
      <c r="T230" s="49" t="n">
        <f aca="false">SUM(FT230:HQ230)</f>
        <v>0</v>
      </c>
      <c r="U230" s="44" t="str">
        <f aca="false">IF(T229&lt;0.005,"",INDEX(Helpers!$C$2:$C$51,IF(_xlfn.MINIFS($DV$6:$FS$6,DV230:FS230,"&gt;0.005")=0,V230,_xlfn.MINIFS($DV$6:$FS$6,DV230:FS230,"&gt;0.005"))))</f>
        <v/>
      </c>
      <c r="V230" s="44" t="n">
        <f aca="false">IF(_xlfn.MINIFS($FT$6:$HQ$6,FT229:HQ229,"&gt;0.005")=0,1,_xlfn.MINIFS($FT$6:$HQ$6,FT229:HQ229,"&gt;0.005"))</f>
        <v>1</v>
      </c>
      <c r="W230" s="44" t="n">
        <f aca="false">IF(AND(D230&lt;&gt;"Paid",T229&gt;0.005),1,0)</f>
        <v>0</v>
      </c>
      <c r="X230" s="48" t="n">
        <f aca="false">SUMPRODUCT(((Helpers!$G$2:$G$51*(1+(Helpers!$D$2:$D$51+0.000000001)/12)^(($B230-Setup!$C$8)/(365.25/12))-Helpers!$E$2:$E$51*((1+(Helpers!$D$2:$D$51+0.000000001)/12)^(($B230-Setup!$C$8)/(365.25/12))-1)/((Helpers!$D$2:$D$51+0.000000001)/12))&gt;0)*(Helpers!$G$2:$G$51*(1+(Helpers!$D$2:$D$51+0.000000001)/12)^(($B230-Setup!$C$8)/(365.25/12))-Helpers!$E$2:$E$51*((1+(Helpers!$D$2:$D$51+0.000000001)/12)^(($B230-Setup!$C$8)/(365.25/12))-1)/((Helpers!$D$2:$D$51+0.000000001)/12)))</f>
        <v>0</v>
      </c>
      <c r="Y230" s="48"/>
      <c r="Z230" s="48" t="n">
        <f aca="false">IF(OR(N(Z$5)=0,Z$6=""),0,Z$5*((DATE(YEAR($B230),MONTH($B230),MIN(Z$6,DAY(EOMONTH($B230,0))))&gt;=$B230)*(DATE(YEAR($B230),MONTH($B230),MIN(Z$6,DAY(EOMONTH($B230,0))))&lt;$C230)+(DATE(YEAR($B230),MONTH($B230)+1,MIN(Z$6,DAY(EOMONTH($B230,1))))&gt;=$B230)*(DATE(YEAR($B230),MONTH($B230)+1,MIN(Z$6,DAY(EOMONTH($B230,1))))&lt;$C230)))</f>
        <v>0</v>
      </c>
      <c r="AA230" s="48" t="n">
        <f aca="false">IF(OR(N(AA$5)=0,AA$6=""),0,AA$5*((DATE(YEAR($B230),MONTH($B230),MIN(AA$6,DAY(EOMONTH($B230,0))))&gt;=$B230)*(DATE(YEAR($B230),MONTH($B230),MIN(AA$6,DAY(EOMONTH($B230,0))))&lt;$C230)+(DATE(YEAR($B230),MONTH($B230)+1,MIN(AA$6,DAY(EOMONTH($B230,1))))&gt;=$B230)*(DATE(YEAR($B230),MONTH($B230)+1,MIN(AA$6,DAY(EOMONTH($B230,1))))&lt;$C230)))</f>
        <v>40</v>
      </c>
      <c r="AB230" s="48" t="n">
        <f aca="false">IF(OR(N(AB$5)=0,AB$6=""),0,AB$5*((DATE(YEAR($B230),MONTH($B230),MIN(AB$6,DAY(EOMONTH($B230,0))))&gt;=$B230)*(DATE(YEAR($B230),MONTH($B230),MIN(AB$6,DAY(EOMONTH($B230,0))))&lt;$C230)+(DATE(YEAR($B230),MONTH($B230)+1,MIN(AB$6,DAY(EOMONTH($B230,1))))&gt;=$B230)*(DATE(YEAR($B230),MONTH($B230)+1,MIN(AB$6,DAY(EOMONTH($B230,1))))&lt;$C230)))</f>
        <v>0</v>
      </c>
      <c r="AC230" s="48" t="n">
        <f aca="false">IF(OR(N(AC$5)=0,AC$6=""),0,AC$5*((DATE(YEAR($B230),MONTH($B230),MIN(AC$6,DAY(EOMONTH($B230,0))))&gt;=$B230)*(DATE(YEAR($B230),MONTH($B230),MIN(AC$6,DAY(EOMONTH($B230,0))))&lt;$C230)+(DATE(YEAR($B230),MONTH($B230)+1,MIN(AC$6,DAY(EOMONTH($B230,1))))&gt;=$B230)*(DATE(YEAR($B230),MONTH($B230)+1,MIN(AC$6,DAY(EOMONTH($B230,1))))&lt;$C230)))</f>
        <v>0</v>
      </c>
      <c r="AD230" s="48" t="n">
        <f aca="false">IF(OR(N(AD$5)=0,AD$6=""),0,AD$5*((DATE(YEAR($B230),MONTH($B230),MIN(AD$6,DAY(EOMONTH($B230,0))))&gt;=$B230)*(DATE(YEAR($B230),MONTH($B230),MIN(AD$6,DAY(EOMONTH($B230,0))))&lt;$C230)+(DATE(YEAR($B230),MONTH($B230)+1,MIN(AD$6,DAY(EOMONTH($B230,1))))&gt;=$B230)*(DATE(YEAR($B230),MONTH($B230)+1,MIN(AD$6,DAY(EOMONTH($B230,1))))&lt;$C230)))</f>
        <v>0</v>
      </c>
      <c r="AE230" s="48" t="n">
        <f aca="false">IF(OR(N(AE$5)=0,AE$6=""),0,AE$5*((DATE(YEAR($B230),MONTH($B230),MIN(AE$6,DAY(EOMONTH($B230,0))))&gt;=$B230)*(DATE(YEAR($B230),MONTH($B230),MIN(AE$6,DAY(EOMONTH($B230,0))))&lt;$C230)+(DATE(YEAR($B230),MONTH($B230)+1,MIN(AE$6,DAY(EOMONTH($B230,1))))&gt;=$B230)*(DATE(YEAR($B230),MONTH($B230)+1,MIN(AE$6,DAY(EOMONTH($B230,1))))&lt;$C230)))</f>
        <v>0</v>
      </c>
      <c r="AF230" s="48" t="n">
        <f aca="false">IF(OR(N(AF$5)=0,AF$6=""),0,AF$5*((DATE(YEAR($B230),MONTH($B230),MIN(AF$6,DAY(EOMONTH($B230,0))))&gt;=$B230)*(DATE(YEAR($B230),MONTH($B230),MIN(AF$6,DAY(EOMONTH($B230,0))))&lt;$C230)+(DATE(YEAR($B230),MONTH($B230)+1,MIN(AF$6,DAY(EOMONTH($B230,1))))&gt;=$B230)*(DATE(YEAR($B230),MONTH($B230)+1,MIN(AF$6,DAY(EOMONTH($B230,1))))&lt;$C230)))</f>
        <v>0</v>
      </c>
      <c r="AG230" s="48" t="n">
        <f aca="false">IF(OR(N(AG$5)=0,AG$6=""),0,AG$5*((DATE(YEAR($B230),MONTH($B230),MIN(AG$6,DAY(EOMONTH($B230,0))))&gt;=$B230)*(DATE(YEAR($B230),MONTH($B230),MIN(AG$6,DAY(EOMONTH($B230,0))))&lt;$C230)+(DATE(YEAR($B230),MONTH($B230)+1,MIN(AG$6,DAY(EOMONTH($B230,1))))&gt;=$B230)*(DATE(YEAR($B230),MONTH($B230)+1,MIN(AG$6,DAY(EOMONTH($B230,1))))&lt;$C230)))</f>
        <v>0</v>
      </c>
      <c r="AH230" s="48" t="n">
        <f aca="false">IF(OR(N(AH$5)=0,AH$6=""),0,AH$5*((DATE(YEAR($B230),MONTH($B230),MIN(AH$6,DAY(EOMONTH($B230,0))))&gt;=$B230)*(DATE(YEAR($B230),MONTH($B230),MIN(AH$6,DAY(EOMONTH($B230,0))))&lt;$C230)+(DATE(YEAR($B230),MONTH($B230)+1,MIN(AH$6,DAY(EOMONTH($B230,1))))&gt;=$B230)*(DATE(YEAR($B230),MONTH($B230)+1,MIN(AH$6,DAY(EOMONTH($B230,1))))&lt;$C230)))</f>
        <v>0</v>
      </c>
      <c r="AI230" s="48" t="n">
        <f aca="false">IF(OR(N(AI$5)=0,AI$6=""),0,AI$5*((DATE(YEAR($B230),MONTH($B230),MIN(AI$6,DAY(EOMONTH($B230,0))))&gt;=$B230)*(DATE(YEAR($B230),MONTH($B230),MIN(AI$6,DAY(EOMONTH($B230,0))))&lt;$C230)+(DATE(YEAR($B230),MONTH($B230)+1,MIN(AI$6,DAY(EOMONTH($B230,1))))&gt;=$B230)*(DATE(YEAR($B230),MONTH($B230)+1,MIN(AI$6,DAY(EOMONTH($B230,1))))&lt;$C230)))</f>
        <v>0</v>
      </c>
      <c r="AJ230" s="48" t="n">
        <f aca="false">IF(OR(N(AJ$5)=0,AJ$6=""),0,AJ$5*((DATE(YEAR($B230),MONTH($B230),MIN(AJ$6,DAY(EOMONTH($B230,0))))&gt;=$B230)*(DATE(YEAR($B230),MONTH($B230),MIN(AJ$6,DAY(EOMONTH($B230,0))))&lt;$C230)+(DATE(YEAR($B230),MONTH($B230)+1,MIN(AJ$6,DAY(EOMONTH($B230,1))))&gt;=$B230)*(DATE(YEAR($B230),MONTH($B230)+1,MIN(AJ$6,DAY(EOMONTH($B230,1))))&lt;$C230)))</f>
        <v>0</v>
      </c>
      <c r="AK230" s="48" t="n">
        <f aca="false">IF(OR(N(AK$5)=0,AK$6=""),0,AK$5*((DATE(YEAR($B230),MONTH($B230),MIN(AK$6,DAY(EOMONTH($B230,0))))&gt;=$B230)*(DATE(YEAR($B230),MONTH($B230),MIN(AK$6,DAY(EOMONTH($B230,0))))&lt;$C230)+(DATE(YEAR($B230),MONTH($B230)+1,MIN(AK$6,DAY(EOMONTH($B230,1))))&gt;=$B230)*(DATE(YEAR($B230),MONTH($B230)+1,MIN(AK$6,DAY(EOMONTH($B230,1))))&lt;$C230)))</f>
        <v>0</v>
      </c>
      <c r="AL230" s="48" t="n">
        <f aca="false">IF(OR(N(AL$5)=0,AL$6=""),0,AL$5*((DATE(YEAR($B230),MONTH($B230),MIN(AL$6,DAY(EOMONTH($B230,0))))&gt;=$B230)*(DATE(YEAR($B230),MONTH($B230),MIN(AL$6,DAY(EOMONTH($B230,0))))&lt;$C230)+(DATE(YEAR($B230),MONTH($B230)+1,MIN(AL$6,DAY(EOMONTH($B230,1))))&gt;=$B230)*(DATE(YEAR($B230),MONTH($B230)+1,MIN(AL$6,DAY(EOMONTH($B230,1))))&lt;$C230)))</f>
        <v>0</v>
      </c>
      <c r="AM230" s="48" t="n">
        <f aca="false">IF(OR(N(AM$5)=0,AM$6=""),0,AM$5*((DATE(YEAR($B230),MONTH($B230),MIN(AM$6,DAY(EOMONTH($B230,0))))&gt;=$B230)*(DATE(YEAR($B230),MONTH($B230),MIN(AM$6,DAY(EOMONTH($B230,0))))&lt;$C230)+(DATE(YEAR($B230),MONTH($B230)+1,MIN(AM$6,DAY(EOMONTH($B230,1))))&gt;=$B230)*(DATE(YEAR($B230),MONTH($B230)+1,MIN(AM$6,DAY(EOMONTH($B230,1))))&lt;$C230)))</f>
        <v>0</v>
      </c>
      <c r="AN230" s="48" t="n">
        <f aca="false">IF(OR(N(AN$5)=0,AN$6=""),0,AN$5*((DATE(YEAR($B230),MONTH($B230),MIN(AN$6,DAY(EOMONTH($B230,0))))&gt;=$B230)*(DATE(YEAR($B230),MONTH($B230),MIN(AN$6,DAY(EOMONTH($B230,0))))&lt;$C230)+(DATE(YEAR($B230),MONTH($B230)+1,MIN(AN$6,DAY(EOMONTH($B230,1))))&gt;=$B230)*(DATE(YEAR($B230),MONTH($B230)+1,MIN(AN$6,DAY(EOMONTH($B230,1))))&lt;$C230)))</f>
        <v>0</v>
      </c>
      <c r="AO230" s="48" t="n">
        <f aca="false">IF(OR(N(AO$5)=0,AO$6=""),0,AO$5*((DATE(YEAR($B230),MONTH($B230),MIN(AO$6,DAY(EOMONTH($B230,0))))&gt;=$B230)*(DATE(YEAR($B230),MONTH($B230),MIN(AO$6,DAY(EOMONTH($B230,0))))&lt;$C230)+(DATE(YEAR($B230),MONTH($B230)+1,MIN(AO$6,DAY(EOMONTH($B230,1))))&gt;=$B230)*(DATE(YEAR($B230),MONTH($B230)+1,MIN(AO$6,DAY(EOMONTH($B230,1))))&lt;$C230)))</f>
        <v>0</v>
      </c>
      <c r="AP230" s="48" t="n">
        <f aca="false">IF(OR(N(AP$5)=0,AP$6=""),0,AP$5*((DATE(YEAR($B230),MONTH($B230),MIN(AP$6,DAY(EOMONTH($B230,0))))&gt;=$B230)*(DATE(YEAR($B230),MONTH($B230),MIN(AP$6,DAY(EOMONTH($B230,0))))&lt;$C230)+(DATE(YEAR($B230),MONTH($B230)+1,MIN(AP$6,DAY(EOMONTH($B230,1))))&gt;=$B230)*(DATE(YEAR($B230),MONTH($B230)+1,MIN(AP$6,DAY(EOMONTH($B230,1))))&lt;$C230)))</f>
        <v>0</v>
      </c>
      <c r="AQ230" s="48" t="n">
        <f aca="false">IF(OR(N(AQ$5)=0,AQ$6=""),0,AQ$5*((DATE(YEAR($B230),MONTH($B230),MIN(AQ$6,DAY(EOMONTH($B230,0))))&gt;=$B230)*(DATE(YEAR($B230),MONTH($B230),MIN(AQ$6,DAY(EOMONTH($B230,0))))&lt;$C230)+(DATE(YEAR($B230),MONTH($B230)+1,MIN(AQ$6,DAY(EOMONTH($B230,1))))&gt;=$B230)*(DATE(YEAR($B230),MONTH($B230)+1,MIN(AQ$6,DAY(EOMONTH($B230,1))))&lt;$C230)))</f>
        <v>0</v>
      </c>
      <c r="AR230" s="48" t="n">
        <f aca="false">IF(OR(N(AR$5)=0,AR$6=""),0,AR$5*((DATE(YEAR($B230),MONTH($B230),MIN(AR$6,DAY(EOMONTH($B230,0))))&gt;=$B230)*(DATE(YEAR($B230),MONTH($B230),MIN(AR$6,DAY(EOMONTH($B230,0))))&lt;$C230)+(DATE(YEAR($B230),MONTH($B230)+1,MIN(AR$6,DAY(EOMONTH($B230,1))))&gt;=$B230)*(DATE(YEAR($B230),MONTH($B230)+1,MIN(AR$6,DAY(EOMONTH($B230,1))))&lt;$C230)))</f>
        <v>0</v>
      </c>
      <c r="AS230" s="48" t="n">
        <f aca="false">IF(OR(N(AS$5)=0,AS$6=""),0,AS$5*((DATE(YEAR($B230),MONTH($B230),MIN(AS$6,DAY(EOMONTH($B230,0))))&gt;=$B230)*(DATE(YEAR($B230),MONTH($B230),MIN(AS$6,DAY(EOMONTH($B230,0))))&lt;$C230)+(DATE(YEAR($B230),MONTH($B230)+1,MIN(AS$6,DAY(EOMONTH($B230,1))))&gt;=$B230)*(DATE(YEAR($B230),MONTH($B230)+1,MIN(AS$6,DAY(EOMONTH($B230,1))))&lt;$C230)))</f>
        <v>0</v>
      </c>
      <c r="AT230" s="48" t="n">
        <f aca="false">IF(OR(N(AT$5)=0,AT$6=""),0,AT$5*((DATE(YEAR($B230),MONTH($B230),MIN(AT$6,DAY(EOMONTH($B230,0))))&gt;=$B230)*(DATE(YEAR($B230),MONTH($B230),MIN(AT$6,DAY(EOMONTH($B230,0))))&lt;$C230)+(DATE(YEAR($B230),MONTH($B230)+1,MIN(AT$6,DAY(EOMONTH($B230,1))))&gt;=$B230)*(DATE(YEAR($B230),MONTH($B230)+1,MIN(AT$6,DAY(EOMONTH($B230,1))))&lt;$C230)))</f>
        <v>0</v>
      </c>
      <c r="AU230" s="48" t="n">
        <f aca="false">IF(OR(N(AU$5)=0,AU$6=""),0,AU$5*((DATE(YEAR($B230),MONTH($B230),MIN(AU$6,DAY(EOMONTH($B230,0))))&gt;=$B230)*(DATE(YEAR($B230),MONTH($B230),MIN(AU$6,DAY(EOMONTH($B230,0))))&lt;$C230)+(DATE(YEAR($B230),MONTH($B230)+1,MIN(AU$6,DAY(EOMONTH($B230,1))))&gt;=$B230)*(DATE(YEAR($B230),MONTH($B230)+1,MIN(AU$6,DAY(EOMONTH($B230,1))))&lt;$C230)))</f>
        <v>0</v>
      </c>
      <c r="AV230" s="48" t="n">
        <f aca="false">IF(OR(N(AV$5)=0,AV$6=""),0,AV$5*((DATE(YEAR($B230),MONTH($B230),MIN(AV$6,DAY(EOMONTH($B230,0))))&gt;=$B230)*(DATE(YEAR($B230),MONTH($B230),MIN(AV$6,DAY(EOMONTH($B230,0))))&lt;$C230)+(DATE(YEAR($B230),MONTH($B230)+1,MIN(AV$6,DAY(EOMONTH($B230,1))))&gt;=$B230)*(DATE(YEAR($B230),MONTH($B230)+1,MIN(AV$6,DAY(EOMONTH($B230,1))))&lt;$C230)))</f>
        <v>0</v>
      </c>
      <c r="AW230" s="48" t="n">
        <f aca="false">IF(OR(N(AW$5)=0,AW$6=""),0,AW$5*((DATE(YEAR($B230),MONTH($B230),MIN(AW$6,DAY(EOMONTH($B230,0))))&gt;=$B230)*(DATE(YEAR($B230),MONTH($B230),MIN(AW$6,DAY(EOMONTH($B230,0))))&lt;$C230)+(DATE(YEAR($B230),MONTH($B230)+1,MIN(AW$6,DAY(EOMONTH($B230,1))))&gt;=$B230)*(DATE(YEAR($B230),MONTH($B230)+1,MIN(AW$6,DAY(EOMONTH($B230,1))))&lt;$C230)))</f>
        <v>0</v>
      </c>
      <c r="AX230" s="48" t="n">
        <f aca="false">IF(OR(N(AX$5)=0,AX$6=""),0,AX$5*((DATE(YEAR($B230),MONTH($B230),MIN(AX$6,DAY(EOMONTH($B230,0))))&gt;=$B230)*(DATE(YEAR($B230),MONTH($B230),MIN(AX$6,DAY(EOMONTH($B230,0))))&lt;$C230)+(DATE(YEAR($B230),MONTH($B230)+1,MIN(AX$6,DAY(EOMONTH($B230,1))))&gt;=$B230)*(DATE(YEAR($B230),MONTH($B230)+1,MIN(AX$6,DAY(EOMONTH($B230,1))))&lt;$C230)))</f>
        <v>0</v>
      </c>
      <c r="AY230" s="48" t="n">
        <f aca="false">IF(OR(N(AY$5)=0,AY$6=""),0,AY$5*((DATE(YEAR($B230),MONTH($B230),MIN(AY$6,DAY(EOMONTH($B230,0))))&gt;=$B230)*(DATE(YEAR($B230),MONTH($B230),MIN(AY$6,DAY(EOMONTH($B230,0))))&lt;$C230)+(DATE(YEAR($B230),MONTH($B230)+1,MIN(AY$6,DAY(EOMONTH($B230,1))))&gt;=$B230)*(DATE(YEAR($B230),MONTH($B230)+1,MIN(AY$6,DAY(EOMONTH($B230,1))))&lt;$C230)))</f>
        <v>0</v>
      </c>
      <c r="AZ230" s="48" t="n">
        <f aca="false">IF(OR(N(AZ$5)=0,AZ$6=""),0,AZ$5*((DATE(YEAR($B230),MONTH($B230),MIN(AZ$6,DAY(EOMONTH($B230,0))))&gt;=$B230)*(DATE(YEAR($B230),MONTH($B230),MIN(AZ$6,DAY(EOMONTH($B230,0))))&lt;$C230)+(DATE(YEAR($B230),MONTH($B230)+1,MIN(AZ$6,DAY(EOMONTH($B230,1))))&gt;=$B230)*(DATE(YEAR($B230),MONTH($B230)+1,MIN(AZ$6,DAY(EOMONTH($B230,1))))&lt;$C230)))</f>
        <v>0</v>
      </c>
      <c r="BA230" s="48" t="n">
        <f aca="false">IF(OR(N(BA$5)=0,BA$6=""),0,BA$5*((DATE(YEAR($B230),MONTH($B230),MIN(BA$6,DAY(EOMONTH($B230,0))))&gt;=$B230)*(DATE(YEAR($B230),MONTH($B230),MIN(BA$6,DAY(EOMONTH($B230,0))))&lt;$C230)+(DATE(YEAR($B230),MONTH($B230)+1,MIN(BA$6,DAY(EOMONTH($B230,1))))&gt;=$B230)*(DATE(YEAR($B230),MONTH($B230)+1,MIN(BA$6,DAY(EOMONTH($B230,1))))&lt;$C230)))</f>
        <v>0</v>
      </c>
      <c r="BB230" s="48" t="n">
        <f aca="false">IF(OR(N(BB$5)=0,BB$6=""),0,BB$5*((DATE(YEAR($B230),MONTH($B230),MIN(BB$6,DAY(EOMONTH($B230,0))))&gt;=$B230)*(DATE(YEAR($B230),MONTH($B230),MIN(BB$6,DAY(EOMONTH($B230,0))))&lt;$C230)+(DATE(YEAR($B230),MONTH($B230)+1,MIN(BB$6,DAY(EOMONTH($B230,1))))&gt;=$B230)*(DATE(YEAR($B230),MONTH($B230)+1,MIN(BB$6,DAY(EOMONTH($B230,1))))&lt;$C230)))</f>
        <v>0</v>
      </c>
      <c r="BC230" s="48" t="n">
        <f aca="false">IF(OR(N(BC$5)=0,BC$6=""),0,BC$5*((DATE(YEAR($B230),MONTH($B230),MIN(BC$6,DAY(EOMONTH($B230,0))))&gt;=$B230)*(DATE(YEAR($B230),MONTH($B230),MIN(BC$6,DAY(EOMONTH($B230,0))))&lt;$C230)+(DATE(YEAR($B230),MONTH($B230)+1,MIN(BC$6,DAY(EOMONTH($B230,1))))&gt;=$B230)*(DATE(YEAR($B230),MONTH($B230)+1,MIN(BC$6,DAY(EOMONTH($B230,1))))&lt;$C230)))</f>
        <v>0</v>
      </c>
      <c r="BD230" s="48" t="n">
        <f aca="false">IF(OR(N(BD$5)=0,BD$6=""),0,BD$5*((DATE(YEAR($B230),MONTH($B230),MIN(BD$6,DAY(EOMONTH($B230,0))))&gt;=$B230)*(DATE(YEAR($B230),MONTH($B230),MIN(BD$6,DAY(EOMONTH($B230,0))))&lt;$C230)+(DATE(YEAR($B230),MONTH($B230)+1,MIN(BD$6,DAY(EOMONTH($B230,1))))&gt;=$B230)*(DATE(YEAR($B230),MONTH($B230)+1,MIN(BD$6,DAY(EOMONTH($B230,1))))&lt;$C230)))</f>
        <v>0</v>
      </c>
      <c r="BE230" s="48" t="n">
        <f aca="false">IF(OR(N(BE$5)=0,BE$6=""),0,BE$5*((DATE(YEAR($B230),MONTH($B230),MIN(BE$6,DAY(EOMONTH($B230,0))))&gt;=$B230)*(DATE(YEAR($B230),MONTH($B230),MIN(BE$6,DAY(EOMONTH($B230,0))))&lt;$C230)+(DATE(YEAR($B230),MONTH($B230)+1,MIN(BE$6,DAY(EOMONTH($B230,1))))&gt;=$B230)*(DATE(YEAR($B230),MONTH($B230)+1,MIN(BE$6,DAY(EOMONTH($B230,1))))&lt;$C230)))</f>
        <v>0</v>
      </c>
      <c r="BF230" s="48" t="n">
        <f aca="false">IF(OR(N(BF$5)=0,BF$6=""),0,BF$5*((DATE(YEAR($B230),MONTH($B230),MIN(BF$6,DAY(EOMONTH($B230,0))))&gt;=$B230)*(DATE(YEAR($B230),MONTH($B230),MIN(BF$6,DAY(EOMONTH($B230,0))))&lt;$C230)+(DATE(YEAR($B230),MONTH($B230)+1,MIN(BF$6,DAY(EOMONTH($B230,1))))&gt;=$B230)*(DATE(YEAR($B230),MONTH($B230)+1,MIN(BF$6,DAY(EOMONTH($B230,1))))&lt;$C230)))</f>
        <v>0</v>
      </c>
      <c r="BG230" s="48" t="n">
        <f aca="false">IF(OR(N(BG$5)=0,BG$6=""),0,BG$5*((DATE(YEAR($B230),MONTH($B230),MIN(BG$6,DAY(EOMONTH($B230,0))))&gt;=$B230)*(DATE(YEAR($B230),MONTH($B230),MIN(BG$6,DAY(EOMONTH($B230,0))))&lt;$C230)+(DATE(YEAR($B230),MONTH($B230)+1,MIN(BG$6,DAY(EOMONTH($B230,1))))&gt;=$B230)*(DATE(YEAR($B230),MONTH($B230)+1,MIN(BG$6,DAY(EOMONTH($B230,1))))&lt;$C230)))</f>
        <v>0</v>
      </c>
      <c r="BH230" s="48" t="n">
        <f aca="false">IF(OR(N(BH$5)=0,BH$6=""),0,BH$5*((DATE(YEAR($B230),MONTH($B230),MIN(BH$6,DAY(EOMONTH($B230,0))))&gt;=$B230)*(DATE(YEAR($B230),MONTH($B230),MIN(BH$6,DAY(EOMONTH($B230,0))))&lt;$C230)+(DATE(YEAR($B230),MONTH($B230)+1,MIN(BH$6,DAY(EOMONTH($B230,1))))&gt;=$B230)*(DATE(YEAR($B230),MONTH($B230)+1,MIN(BH$6,DAY(EOMONTH($B230,1))))&lt;$C230)))</f>
        <v>0</v>
      </c>
      <c r="BI230" s="48" t="n">
        <f aca="false">IF(OR(N(BI$5)=0,BI$6=""),0,BI$5*((DATE(YEAR($B230),MONTH($B230),MIN(BI$6,DAY(EOMONTH($B230,0))))&gt;=$B230)*(DATE(YEAR($B230),MONTH($B230),MIN(BI$6,DAY(EOMONTH($B230,0))))&lt;$C230)+(DATE(YEAR($B230),MONTH($B230)+1,MIN(BI$6,DAY(EOMONTH($B230,1))))&gt;=$B230)*(DATE(YEAR($B230),MONTH($B230)+1,MIN(BI$6,DAY(EOMONTH($B230,1))))&lt;$C230)))</f>
        <v>0</v>
      </c>
      <c r="BJ230" s="48" t="n">
        <f aca="false">IF(OR(N(BJ$5)=0,BJ$6=""),0,BJ$5*((DATE(YEAR($B230),MONTH($B230),MIN(BJ$6,DAY(EOMONTH($B230,0))))&gt;=$B230)*(DATE(YEAR($B230),MONTH($B230),MIN(BJ$6,DAY(EOMONTH($B230,0))))&lt;$C230)+(DATE(YEAR($B230),MONTH($B230)+1,MIN(BJ$6,DAY(EOMONTH($B230,1))))&gt;=$B230)*(DATE(YEAR($B230),MONTH($B230)+1,MIN(BJ$6,DAY(EOMONTH($B230,1))))&lt;$C230)))</f>
        <v>0</v>
      </c>
      <c r="BK230" s="48" t="n">
        <f aca="false">IF(OR(N(BK$5)=0,BK$6=""),0,BK$5*((DATE(YEAR($B230),MONTH($B230),MIN(BK$6,DAY(EOMONTH($B230,0))))&gt;=$B230)*(DATE(YEAR($B230),MONTH($B230),MIN(BK$6,DAY(EOMONTH($B230,0))))&lt;$C230)+(DATE(YEAR($B230),MONTH($B230)+1,MIN(BK$6,DAY(EOMONTH($B230,1))))&gt;=$B230)*(DATE(YEAR($B230),MONTH($B230)+1,MIN(BK$6,DAY(EOMONTH($B230,1))))&lt;$C230)))</f>
        <v>0</v>
      </c>
      <c r="BL230" s="48" t="n">
        <f aca="false">IF(OR(N(BL$5)=0,BL$6=""),0,BL$5*((DATE(YEAR($B230),MONTH($B230),MIN(BL$6,DAY(EOMONTH($B230,0))))&gt;=$B230)*(DATE(YEAR($B230),MONTH($B230),MIN(BL$6,DAY(EOMONTH($B230,0))))&lt;$C230)+(DATE(YEAR($B230),MONTH($B230)+1,MIN(BL$6,DAY(EOMONTH($B230,1))))&gt;=$B230)*(DATE(YEAR($B230),MONTH($B230)+1,MIN(BL$6,DAY(EOMONTH($B230,1))))&lt;$C230)))</f>
        <v>0</v>
      </c>
      <c r="BM230" s="48" t="n">
        <f aca="false">IF(OR(N(BM$5)=0,BM$6=""),0,BM$5*((DATE(YEAR($B230),MONTH($B230),MIN(BM$6,DAY(EOMONTH($B230,0))))&gt;=$B230)*(DATE(YEAR($B230),MONTH($B230),MIN(BM$6,DAY(EOMONTH($B230,0))))&lt;$C230)+(DATE(YEAR($B230),MONTH($B230)+1,MIN(BM$6,DAY(EOMONTH($B230,1))))&gt;=$B230)*(DATE(YEAR($B230),MONTH($B230)+1,MIN(BM$6,DAY(EOMONTH($B230,1))))&lt;$C230)))</f>
        <v>0</v>
      </c>
      <c r="BN230" s="48" t="n">
        <f aca="false">IF(OR(N(BN$5)=0,BN$6=""),0,BN$5*((DATE(YEAR($B230),MONTH($B230),MIN(BN$6,DAY(EOMONTH($B230,0))))&gt;=$B230)*(DATE(YEAR($B230),MONTH($B230),MIN(BN$6,DAY(EOMONTH($B230,0))))&lt;$C230)+(DATE(YEAR($B230),MONTH($B230)+1,MIN(BN$6,DAY(EOMONTH($B230,1))))&gt;=$B230)*(DATE(YEAR($B230),MONTH($B230)+1,MIN(BN$6,DAY(EOMONTH($B230,1))))&lt;$C230)))</f>
        <v>0</v>
      </c>
      <c r="BO230" s="48" t="n">
        <f aca="false">IF(OR(N(BO$5)=0,BO$6=""),0,BO$5*((DATE(YEAR($B230),MONTH($B230),MIN(BO$6,DAY(EOMONTH($B230,0))))&gt;=$B230)*(DATE(YEAR($B230),MONTH($B230),MIN(BO$6,DAY(EOMONTH($B230,0))))&lt;$C230)+(DATE(YEAR($B230),MONTH($B230)+1,MIN(BO$6,DAY(EOMONTH($B230,1))))&gt;=$B230)*(DATE(YEAR($B230),MONTH($B230)+1,MIN(BO$6,DAY(EOMONTH($B230,1))))&lt;$C230)))</f>
        <v>0</v>
      </c>
      <c r="BP230" s="48" t="n">
        <f aca="false">IF(OR(N(BP$5)=0,BP$6=""),0,BP$5*((DATE(YEAR($B230),MONTH($B230),MIN(BP$6,DAY(EOMONTH($B230,0))))&gt;=$B230)*(DATE(YEAR($B230),MONTH($B230),MIN(BP$6,DAY(EOMONTH($B230,0))))&lt;$C230)+(DATE(YEAR($B230),MONTH($B230)+1,MIN(BP$6,DAY(EOMONTH($B230,1))))&gt;=$B230)*(DATE(YEAR($B230),MONTH($B230)+1,MIN(BP$6,DAY(EOMONTH($B230,1))))&lt;$C230)))</f>
        <v>0</v>
      </c>
      <c r="BQ230" s="48" t="n">
        <f aca="false">IF(OR(N(BQ$5)=0,BQ$6=""),0,BQ$5*((DATE(YEAR($B230),MONTH($B230),MIN(BQ$6,DAY(EOMONTH($B230,0))))&gt;=$B230)*(DATE(YEAR($B230),MONTH($B230),MIN(BQ$6,DAY(EOMONTH($B230,0))))&lt;$C230)+(DATE(YEAR($B230),MONTH($B230)+1,MIN(BQ$6,DAY(EOMONTH($B230,1))))&gt;=$B230)*(DATE(YEAR($B230),MONTH($B230)+1,MIN(BQ$6,DAY(EOMONTH($B230,1))))&lt;$C230)))</f>
        <v>0</v>
      </c>
      <c r="BR230" s="48" t="n">
        <f aca="false">IF(OR(N(BR$5)=0,BR$6=""),0,BR$5*((DATE(YEAR($B230),MONTH($B230),MIN(BR$6,DAY(EOMONTH($B230,0))))&gt;=$B230)*(DATE(YEAR($B230),MONTH($B230),MIN(BR$6,DAY(EOMONTH($B230,0))))&lt;$C230)+(DATE(YEAR($B230),MONTH($B230)+1,MIN(BR$6,DAY(EOMONTH($B230,1))))&gt;=$B230)*(DATE(YEAR($B230),MONTH($B230)+1,MIN(BR$6,DAY(EOMONTH($B230,1))))&lt;$C230)))</f>
        <v>0</v>
      </c>
      <c r="BS230" s="48" t="n">
        <f aca="false">IF(OR(N(BS$5)=0,BS$6=""),0,BS$5*((DATE(YEAR($B230),MONTH($B230),MIN(BS$6,DAY(EOMONTH($B230,0))))&gt;=$B230)*(DATE(YEAR($B230),MONTH($B230),MIN(BS$6,DAY(EOMONTH($B230,0))))&lt;$C230)+(DATE(YEAR($B230),MONTH($B230)+1,MIN(BS$6,DAY(EOMONTH($B230,1))))&gt;=$B230)*(DATE(YEAR($B230),MONTH($B230)+1,MIN(BS$6,DAY(EOMONTH($B230,1))))&lt;$C230)))</f>
        <v>0</v>
      </c>
      <c r="BT230" s="48" t="n">
        <f aca="false">IF(OR(N(BT$5)=0,BT$6=""),0,BT$5*((DATE(YEAR($B230),MONTH($B230),MIN(BT$6,DAY(EOMONTH($B230,0))))&gt;=$B230)*(DATE(YEAR($B230),MONTH($B230),MIN(BT$6,DAY(EOMONTH($B230,0))))&lt;$C230)+(DATE(YEAR($B230),MONTH($B230)+1,MIN(BT$6,DAY(EOMONTH($B230,1))))&gt;=$B230)*(DATE(YEAR($B230),MONTH($B230)+1,MIN(BT$6,DAY(EOMONTH($B230,1))))&lt;$C230)))</f>
        <v>0</v>
      </c>
      <c r="BU230" s="48" t="n">
        <f aca="false">IF(OR(N(BU$5)=0,BU$6=""),0,BU$5*((DATE(YEAR($B230),MONTH($B230),MIN(BU$6,DAY(EOMONTH($B230,0))))&gt;=$B230)*(DATE(YEAR($B230),MONTH($B230),MIN(BU$6,DAY(EOMONTH($B230,0))))&lt;$C230)+(DATE(YEAR($B230),MONTH($B230)+1,MIN(BU$6,DAY(EOMONTH($B230,1))))&gt;=$B230)*(DATE(YEAR($B230),MONTH($B230)+1,MIN(BU$6,DAY(EOMONTH($B230,1))))&lt;$C230)))</f>
        <v>0</v>
      </c>
      <c r="BV230" s="48" t="n">
        <f aca="false">IF(OR(N(BV$5)=0,BV$6=""),0,BV$5*((DATE(YEAR($B230),MONTH($B230),MIN(BV$6,DAY(EOMONTH($B230,0))))&gt;=$B230)*(DATE(YEAR($B230),MONTH($B230),MIN(BV$6,DAY(EOMONTH($B230,0))))&lt;$C230)+(DATE(YEAR($B230),MONTH($B230)+1,MIN(BV$6,DAY(EOMONTH($B230,1))))&gt;=$B230)*(DATE(YEAR($B230),MONTH($B230)+1,MIN(BV$6,DAY(EOMONTH($B230,1))))&lt;$C230)))</f>
        <v>0</v>
      </c>
      <c r="BW230" s="48" t="n">
        <f aca="false">IF(OR(N(BW$5)=0,BW$6=""),0,BW$5*((DATE(YEAR($B230),MONTH($B230),MIN(BW$6,DAY(EOMONTH($B230,0))))&gt;=$B230)*(DATE(YEAR($B230),MONTH($B230),MIN(BW$6,DAY(EOMONTH($B230,0))))&lt;$C230)+(DATE(YEAR($B230),MONTH($B230)+1,MIN(BW$6,DAY(EOMONTH($B230,1))))&gt;=$B230)*(DATE(YEAR($B230),MONTH($B230)+1,MIN(BW$6,DAY(EOMONTH($B230,1))))&lt;$C230)))</f>
        <v>0</v>
      </c>
      <c r="BX230" s="48" t="n">
        <f aca="false">MIN(Z230,(FT229*(1+FT$5/Setup!$C$36)+IF($V230=1,N($F230),0)))</f>
        <v>0</v>
      </c>
      <c r="BY230" s="48" t="n">
        <f aca="false">MIN(AA230,(FU229*(1+FU$5/Setup!$C$36)+IF($V230=2,N($F230),0)))</f>
        <v>0</v>
      </c>
      <c r="BZ230" s="48" t="n">
        <f aca="false">MIN(AB230,(FV229*(1+FV$5/Setup!$C$36)+IF($V230=3,N($F230),0)))</f>
        <v>0</v>
      </c>
      <c r="CA230" s="48" t="n">
        <f aca="false">MIN(AC230,(FW229*(1+FW$5/Setup!$C$36)+IF($V230=4,N($F230),0)))</f>
        <v>0</v>
      </c>
      <c r="CB230" s="48" t="n">
        <f aca="false">MIN(AD230,(FX229*(1+FX$5/Setup!$C$36)+IF($V230=5,N($F230),0)))</f>
        <v>0</v>
      </c>
      <c r="CC230" s="48" t="n">
        <f aca="false">MIN(AE230,(FY229*(1+FY$5/Setup!$C$36)+IF($V230=6,N($F230),0)))</f>
        <v>0</v>
      </c>
      <c r="CD230" s="48" t="n">
        <f aca="false">MIN(AF230,(FZ229*(1+FZ$5/Setup!$C$36)+IF($V230=7,N($F230),0)))</f>
        <v>0</v>
      </c>
      <c r="CE230" s="48" t="n">
        <f aca="false">MIN(AG230,(GA229*(1+GA$5/Setup!$C$36)+IF($V230=8,N($F230),0)))</f>
        <v>0</v>
      </c>
      <c r="CF230" s="48" t="n">
        <f aca="false">MIN(AH230,(GB229*(1+GB$5/Setup!$C$36)+IF($V230=9,N($F230),0)))</f>
        <v>0</v>
      </c>
      <c r="CG230" s="48" t="n">
        <f aca="false">MIN(AI230,(GC229*(1+GC$5/Setup!$C$36)+IF($V230=10,N($F230),0)))</f>
        <v>0</v>
      </c>
      <c r="CH230" s="48" t="n">
        <f aca="false">MIN(AJ230,(GD229*(1+GD$5/Setup!$C$36)+IF($V230=11,N($F230),0)))</f>
        <v>0</v>
      </c>
      <c r="CI230" s="48" t="n">
        <f aca="false">MIN(AK230,(GE229*(1+GE$5/Setup!$C$36)+IF($V230=12,N($F230),0)))</f>
        <v>0</v>
      </c>
      <c r="CJ230" s="48" t="n">
        <f aca="false">MIN(AL230,(GF229*(1+GF$5/Setup!$C$36)+IF($V230=13,N($F230),0)))</f>
        <v>0</v>
      </c>
      <c r="CK230" s="48" t="n">
        <f aca="false">MIN(AM230,(GG229*(1+GG$5/Setup!$C$36)+IF($V230=14,N($F230),0)))</f>
        <v>0</v>
      </c>
      <c r="CL230" s="48" t="n">
        <f aca="false">MIN(AN230,(GH229*(1+GH$5/Setup!$C$36)+IF($V230=15,N($F230),0)))</f>
        <v>0</v>
      </c>
      <c r="CM230" s="48" t="n">
        <f aca="false">MIN(AO230,(GI229*(1+GI$5/Setup!$C$36)+IF($V230=16,N($F230),0)))</f>
        <v>0</v>
      </c>
      <c r="CN230" s="48" t="n">
        <f aca="false">MIN(AP230,(GJ229*(1+GJ$5/Setup!$C$36)+IF($V230=17,N($F230),0)))</f>
        <v>0</v>
      </c>
      <c r="CO230" s="48" t="n">
        <f aca="false">MIN(AQ230,(GK229*(1+GK$5/Setup!$C$36)+IF($V230=18,N($F230),0)))</f>
        <v>0</v>
      </c>
      <c r="CP230" s="48" t="n">
        <f aca="false">MIN(AR230,(GL229*(1+GL$5/Setup!$C$36)+IF($V230=19,N($F230),0)))</f>
        <v>0</v>
      </c>
      <c r="CQ230" s="48" t="n">
        <f aca="false">MIN(AS230,(GM229*(1+GM$5/Setup!$C$36)+IF($V230=20,N($F230),0)))</f>
        <v>0</v>
      </c>
      <c r="CR230" s="48" t="n">
        <f aca="false">MIN(AT230,(GN229*(1+GN$5/Setup!$C$36)+IF($V230=21,N($F230),0)))</f>
        <v>0</v>
      </c>
      <c r="CS230" s="48" t="n">
        <f aca="false">MIN(AU230,(GO229*(1+GO$5/Setup!$C$36)+IF($V230=22,N($F230),0)))</f>
        <v>0</v>
      </c>
      <c r="CT230" s="48" t="n">
        <f aca="false">MIN(AV230,(GP229*(1+GP$5/Setup!$C$36)+IF($V230=23,N($F230),0)))</f>
        <v>0</v>
      </c>
      <c r="CU230" s="48" t="n">
        <f aca="false">MIN(AW230,(GQ229*(1+GQ$5/Setup!$C$36)+IF($V230=24,N($F230),0)))</f>
        <v>0</v>
      </c>
      <c r="CV230" s="48" t="n">
        <f aca="false">MIN(AX230,(GR229*(1+GR$5/Setup!$C$36)+IF($V230=25,N($F230),0)))</f>
        <v>0</v>
      </c>
      <c r="CW230" s="48" t="n">
        <f aca="false">MIN(AY230,(GS229*(1+GS$5/Setup!$C$36)+IF($V230=26,N($F230),0)))</f>
        <v>0</v>
      </c>
      <c r="CX230" s="48" t="n">
        <f aca="false">MIN(AZ230,(GT229*(1+GT$5/Setup!$C$36)+IF($V230=27,N($F230),0)))</f>
        <v>0</v>
      </c>
      <c r="CY230" s="48" t="n">
        <f aca="false">MIN(BA230,(GU229*(1+GU$5/Setup!$C$36)+IF($V230=28,N($F230),0)))</f>
        <v>0</v>
      </c>
      <c r="CZ230" s="48" t="n">
        <f aca="false">MIN(BB230,(GV229*(1+GV$5/Setup!$C$36)+IF($V230=29,N($F230),0)))</f>
        <v>0</v>
      </c>
      <c r="DA230" s="48" t="n">
        <f aca="false">MIN(BC230,(GW229*(1+GW$5/Setup!$C$36)+IF($V230=30,N($F230),0)))</f>
        <v>0</v>
      </c>
      <c r="DB230" s="48" t="n">
        <f aca="false">MIN(BD230,(GX229*(1+GX$5/Setup!$C$36)+IF($V230=31,N($F230),0)))</f>
        <v>0</v>
      </c>
      <c r="DC230" s="48" t="n">
        <f aca="false">MIN(BE230,(GY229*(1+GY$5/Setup!$C$36)+IF($V230=32,N($F230),0)))</f>
        <v>0</v>
      </c>
      <c r="DD230" s="48" t="n">
        <f aca="false">MIN(BF230,(GZ229*(1+GZ$5/Setup!$C$36)+IF($V230=33,N($F230),0)))</f>
        <v>0</v>
      </c>
      <c r="DE230" s="48" t="n">
        <f aca="false">MIN(BG230,(HA229*(1+HA$5/Setup!$C$36)+IF($V230=34,N($F230),0)))</f>
        <v>0</v>
      </c>
      <c r="DF230" s="48" t="n">
        <f aca="false">MIN(BH230,(HB229*(1+HB$5/Setup!$C$36)+IF($V230=35,N($F230),0)))</f>
        <v>0</v>
      </c>
      <c r="DG230" s="48" t="n">
        <f aca="false">MIN(BI230,(HC229*(1+HC$5/Setup!$C$36)+IF($V230=36,N($F230),0)))</f>
        <v>0</v>
      </c>
      <c r="DH230" s="48" t="n">
        <f aca="false">MIN(BJ230,(HD229*(1+HD$5/Setup!$C$36)+IF($V230=37,N($F230),0)))</f>
        <v>0</v>
      </c>
      <c r="DI230" s="48" t="n">
        <f aca="false">MIN(BK230,(HE229*(1+HE$5/Setup!$C$36)+IF($V230=38,N($F230),0)))</f>
        <v>0</v>
      </c>
      <c r="DJ230" s="48" t="n">
        <f aca="false">MIN(BL230,(HF229*(1+HF$5/Setup!$C$36)+IF($V230=39,N($F230),0)))</f>
        <v>0</v>
      </c>
      <c r="DK230" s="48" t="n">
        <f aca="false">MIN(BM230,(HG229*(1+HG$5/Setup!$C$36)+IF($V230=40,N($F230),0)))</f>
        <v>0</v>
      </c>
      <c r="DL230" s="48" t="n">
        <f aca="false">MIN(BN230,(HH229*(1+HH$5/Setup!$C$36)+IF($V230=41,N($F230),0)))</f>
        <v>0</v>
      </c>
      <c r="DM230" s="48" t="n">
        <f aca="false">MIN(BO230,(HI229*(1+HI$5/Setup!$C$36)+IF($V230=42,N($F230),0)))</f>
        <v>0</v>
      </c>
      <c r="DN230" s="48" t="n">
        <f aca="false">MIN(BP230,(HJ229*(1+HJ$5/Setup!$C$36)+IF($V230=43,N($F230),0)))</f>
        <v>0</v>
      </c>
      <c r="DO230" s="48" t="n">
        <f aca="false">MIN(BQ230,(HK229*(1+HK$5/Setup!$C$36)+IF($V230=44,N($F230),0)))</f>
        <v>0</v>
      </c>
      <c r="DP230" s="48" t="n">
        <f aca="false">MIN(BR230,(HL229*(1+HL$5/Setup!$C$36)+IF($V230=45,N($F230),0)))</f>
        <v>0</v>
      </c>
      <c r="DQ230" s="48" t="n">
        <f aca="false">MIN(BS230,(HM229*(1+HM$5/Setup!$C$36)+IF($V230=46,N($F230),0)))</f>
        <v>0</v>
      </c>
      <c r="DR230" s="48" t="n">
        <f aca="false">MIN(BT230,(HN229*(1+HN$5/Setup!$C$36)+IF($V230=47,N($F230),0)))</f>
        <v>0</v>
      </c>
      <c r="DS230" s="48" t="n">
        <f aca="false">MIN(BU230,(HO229*(1+HO$5/Setup!$C$36)+IF($V230=48,N($F230),0)))</f>
        <v>0</v>
      </c>
      <c r="DT230" s="48" t="n">
        <f aca="false">MIN(BV230,(HP229*(1+HP$5/Setup!$C$36)+IF($V230=49,N($F230),0)))</f>
        <v>0</v>
      </c>
      <c r="DU230" s="48" t="n">
        <f aca="false">MIN(BW230,(HQ229*(1+HQ$5/Setup!$C$36)+IF($V230=50,N($F230),0)))</f>
        <v>0</v>
      </c>
      <c r="DV230" s="48" t="n">
        <f aca="false">MIN(MAX((FT229*(1+FT$5/Setup!$C$36)+IF($V230=1,N($F230),0))-BX230,0),MAX($P230-0,0))</f>
        <v>0</v>
      </c>
      <c r="DW230" s="48" t="n">
        <f aca="false">MIN(MAX((FU229*(1+FU$5/Setup!$C$36)+IF($V230=2,N($F230),0))-BY230,0),MAX($P230-SUM(DV230:DV230),0))</f>
        <v>0</v>
      </c>
      <c r="DX230" s="48" t="n">
        <f aca="false">MIN(MAX((FV229*(1+FV$5/Setup!$C$36)+IF($V230=3,N($F230),0))-BZ230,0),MAX($P230-SUM(DV230:DW230),0))</f>
        <v>0</v>
      </c>
      <c r="DY230" s="48" t="n">
        <f aca="false">MIN(MAX((FW229*(1+FW$5/Setup!$C$36)+IF($V230=4,N($F230),0))-CA230,0),MAX($P230-SUM(DV230:DX230),0))</f>
        <v>0</v>
      </c>
      <c r="DZ230" s="48" t="n">
        <f aca="false">MIN(MAX((FX229*(1+FX$5/Setup!$C$36)+IF($V230=5,N($F230),0))-CB230,0),MAX($P230-SUM(DV230:DY230),0))</f>
        <v>0</v>
      </c>
      <c r="EA230" s="48" t="n">
        <f aca="false">MIN(MAX((FY229*(1+FY$5/Setup!$C$36)+IF($V230=6,N($F230),0))-CC230,0),MAX($P230-SUM(DV230:DZ230),0))</f>
        <v>0</v>
      </c>
      <c r="EB230" s="48" t="n">
        <f aca="false">MIN(MAX((FZ229*(1+FZ$5/Setup!$C$36)+IF($V230=7,N($F230),0))-CD230,0),MAX($P230-SUM(DV230:EA230),0))</f>
        <v>0</v>
      </c>
      <c r="EC230" s="48" t="n">
        <f aca="false">MIN(MAX((GA229*(1+GA$5/Setup!$C$36)+IF($V230=8,N($F230),0))-CE230,0),MAX($P230-SUM(DV230:EB230),0))</f>
        <v>0</v>
      </c>
      <c r="ED230" s="48" t="n">
        <f aca="false">MIN(MAX((GB229*(1+GB$5/Setup!$C$36)+IF($V230=9,N($F230),0))-CF230,0),MAX($P230-SUM(DV230:EC230),0))</f>
        <v>0</v>
      </c>
      <c r="EE230" s="48" t="n">
        <f aca="false">MIN(MAX((GC229*(1+GC$5/Setup!$C$36)+IF($V230=10,N($F230),0))-CG230,0),MAX($P230-SUM(DV230:ED230),0))</f>
        <v>0</v>
      </c>
      <c r="EF230" s="48" t="n">
        <f aca="false">MIN(MAX((GD229*(1+GD$5/Setup!$C$36)+IF($V230=11,N($F230),0))-CH230,0),MAX($P230-SUM(DV230:EE230),0))</f>
        <v>0</v>
      </c>
      <c r="EG230" s="48" t="n">
        <f aca="false">MIN(MAX((GE229*(1+GE$5/Setup!$C$36)+IF($V230=12,N($F230),0))-CI230,0),MAX($P230-SUM(DV230:EF230),0))</f>
        <v>0</v>
      </c>
      <c r="EH230" s="48" t="n">
        <f aca="false">MIN(MAX((GF229*(1+GF$5/Setup!$C$36)+IF($V230=13,N($F230),0))-CJ230,0),MAX($P230-SUM(DV230:EG230),0))</f>
        <v>0</v>
      </c>
      <c r="EI230" s="48" t="n">
        <f aca="false">MIN(MAX((GG229*(1+GG$5/Setup!$C$36)+IF($V230=14,N($F230),0))-CK230,0),MAX($P230-SUM(DV230:EH230),0))</f>
        <v>0</v>
      </c>
      <c r="EJ230" s="48" t="n">
        <f aca="false">MIN(MAX((GH229*(1+GH$5/Setup!$C$36)+IF($V230=15,N($F230),0))-CL230,0),MAX($P230-SUM(DV230:EI230),0))</f>
        <v>0</v>
      </c>
      <c r="EK230" s="48" t="n">
        <f aca="false">MIN(MAX((GI229*(1+GI$5/Setup!$C$36)+IF($V230=16,N($F230),0))-CM230,0),MAX($P230-SUM(DV230:EJ230),0))</f>
        <v>0</v>
      </c>
      <c r="EL230" s="48" t="n">
        <f aca="false">MIN(MAX((GJ229*(1+GJ$5/Setup!$C$36)+IF($V230=17,N($F230),0))-CN230,0),MAX($P230-SUM(DV230:EK230),0))</f>
        <v>0</v>
      </c>
      <c r="EM230" s="48" t="n">
        <f aca="false">MIN(MAX((GK229*(1+GK$5/Setup!$C$36)+IF($V230=18,N($F230),0))-CO230,0),MAX($P230-SUM(DV230:EL230),0))</f>
        <v>0</v>
      </c>
      <c r="EN230" s="48" t="n">
        <f aca="false">MIN(MAX((GL229*(1+GL$5/Setup!$C$36)+IF($V230=19,N($F230),0))-CP230,0),MAX($P230-SUM(DV230:EM230),0))</f>
        <v>0</v>
      </c>
      <c r="EO230" s="48" t="n">
        <f aca="false">MIN(MAX((GM229*(1+GM$5/Setup!$C$36)+IF($V230=20,N($F230),0))-CQ230,0),MAX($P230-SUM(DV230:EN230),0))</f>
        <v>0</v>
      </c>
      <c r="EP230" s="48" t="n">
        <f aca="false">MIN(MAX((GN229*(1+GN$5/Setup!$C$36)+IF($V230=21,N($F230),0))-CR230,0),MAX($P230-SUM(DV230:EO230),0))</f>
        <v>0</v>
      </c>
      <c r="EQ230" s="48" t="n">
        <f aca="false">MIN(MAX((GO229*(1+GO$5/Setup!$C$36)+IF($V230=22,N($F230),0))-CS230,0),MAX($P230-SUM(DV230:EP230),0))</f>
        <v>0</v>
      </c>
      <c r="ER230" s="48" t="n">
        <f aca="false">MIN(MAX((GP229*(1+GP$5/Setup!$C$36)+IF($V230=23,N($F230),0))-CT230,0),MAX($P230-SUM(DV230:EQ230),0))</f>
        <v>0</v>
      </c>
      <c r="ES230" s="48" t="n">
        <f aca="false">MIN(MAX((GQ229*(1+GQ$5/Setup!$C$36)+IF($V230=24,N($F230),0))-CU230,0),MAX($P230-SUM(DV230:ER230),0))</f>
        <v>0</v>
      </c>
      <c r="ET230" s="48" t="n">
        <f aca="false">MIN(MAX((GR229*(1+GR$5/Setup!$C$36)+IF($V230=25,N($F230),0))-CV230,0),MAX($P230-SUM(DV230:ES230),0))</f>
        <v>0</v>
      </c>
      <c r="EU230" s="48" t="n">
        <f aca="false">MIN(MAX((GS229*(1+GS$5/Setup!$C$36)+IF($V230=26,N($F230),0))-CW230,0),MAX($P230-SUM(DV230:ET230),0))</f>
        <v>0</v>
      </c>
      <c r="EV230" s="48" t="n">
        <f aca="false">MIN(MAX((GT229*(1+GT$5/Setup!$C$36)+IF($V230=27,N($F230),0))-CX230,0),MAX($P230-SUM(DV230:EU230),0))</f>
        <v>0</v>
      </c>
      <c r="EW230" s="48" t="n">
        <f aca="false">MIN(MAX((GU229*(1+GU$5/Setup!$C$36)+IF($V230=28,N($F230),0))-CY230,0),MAX($P230-SUM(DV230:EV230),0))</f>
        <v>0</v>
      </c>
      <c r="EX230" s="48" t="n">
        <f aca="false">MIN(MAX((GV229*(1+GV$5/Setup!$C$36)+IF($V230=29,N($F230),0))-CZ230,0),MAX($P230-SUM(DV230:EW230),0))</f>
        <v>0</v>
      </c>
      <c r="EY230" s="48" t="n">
        <f aca="false">MIN(MAX((GW229*(1+GW$5/Setup!$C$36)+IF($V230=30,N($F230),0))-DA230,0),MAX($P230-SUM(DV230:EX230),0))</f>
        <v>0</v>
      </c>
      <c r="EZ230" s="48" t="n">
        <f aca="false">MIN(MAX((GX229*(1+GX$5/Setup!$C$36)+IF($V230=31,N($F230),0))-DB230,0),MAX($P230-SUM(DV230:EY230),0))</f>
        <v>0</v>
      </c>
      <c r="FA230" s="48" t="n">
        <f aca="false">MIN(MAX((GY229*(1+GY$5/Setup!$C$36)+IF($V230=32,N($F230),0))-DC230,0),MAX($P230-SUM(DV230:EZ230),0))</f>
        <v>0</v>
      </c>
      <c r="FB230" s="48" t="n">
        <f aca="false">MIN(MAX((GZ229*(1+GZ$5/Setup!$C$36)+IF($V230=33,N($F230),0))-DD230,0),MAX($P230-SUM(DV230:FA230),0))</f>
        <v>0</v>
      </c>
      <c r="FC230" s="48" t="n">
        <f aca="false">MIN(MAX((HA229*(1+HA$5/Setup!$C$36)+IF($V230=34,N($F230),0))-DE230,0),MAX($P230-SUM(DV230:FB230),0))</f>
        <v>0</v>
      </c>
      <c r="FD230" s="48" t="n">
        <f aca="false">MIN(MAX((HB229*(1+HB$5/Setup!$C$36)+IF($V230=35,N($F230),0))-DF230,0),MAX($P230-SUM(DV230:FC230),0))</f>
        <v>0</v>
      </c>
      <c r="FE230" s="48" t="n">
        <f aca="false">MIN(MAX((HC229*(1+HC$5/Setup!$C$36)+IF($V230=36,N($F230),0))-DG230,0),MAX($P230-SUM(DV230:FD230),0))</f>
        <v>0</v>
      </c>
      <c r="FF230" s="48" t="n">
        <f aca="false">MIN(MAX((HD229*(1+HD$5/Setup!$C$36)+IF($V230=37,N($F230),0))-DH230,0),MAX($P230-SUM(DV230:FE230),0))</f>
        <v>0</v>
      </c>
      <c r="FG230" s="48" t="n">
        <f aca="false">MIN(MAX((HE229*(1+HE$5/Setup!$C$36)+IF($V230=38,N($F230),0))-DI230,0),MAX($P230-SUM(DV230:FF230),0))</f>
        <v>0</v>
      </c>
      <c r="FH230" s="48" t="n">
        <f aca="false">MIN(MAX((HF229*(1+HF$5/Setup!$C$36)+IF($V230=39,N($F230),0))-DJ230,0),MAX($P230-SUM(DV230:FG230),0))</f>
        <v>0</v>
      </c>
      <c r="FI230" s="48" t="n">
        <f aca="false">MIN(MAX((HG229*(1+HG$5/Setup!$C$36)+IF($V230=40,N($F230),0))-DK230,0),MAX($P230-SUM(DV230:FH230),0))</f>
        <v>0</v>
      </c>
      <c r="FJ230" s="48" t="n">
        <f aca="false">MIN(MAX((HH229*(1+HH$5/Setup!$C$36)+IF($V230=41,N($F230),0))-DL230,0),MAX($P230-SUM(DV230:FI230),0))</f>
        <v>0</v>
      </c>
      <c r="FK230" s="48" t="n">
        <f aca="false">MIN(MAX((HI229*(1+HI$5/Setup!$C$36)+IF($V230=42,N($F230),0))-DM230,0),MAX($P230-SUM(DV230:FJ230),0))</f>
        <v>0</v>
      </c>
      <c r="FL230" s="48" t="n">
        <f aca="false">MIN(MAX((HJ229*(1+HJ$5/Setup!$C$36)+IF($V230=43,N($F230),0))-DN230,0),MAX($P230-SUM(DV230:FK230),0))</f>
        <v>0</v>
      </c>
      <c r="FM230" s="48" t="n">
        <f aca="false">MIN(MAX((HK229*(1+HK$5/Setup!$C$36)+IF($V230=44,N($F230),0))-DO230,0),MAX($P230-SUM(DV230:FL230),0))</f>
        <v>0</v>
      </c>
      <c r="FN230" s="48" t="n">
        <f aca="false">MIN(MAX((HL229*(1+HL$5/Setup!$C$36)+IF($V230=45,N($F230),0))-DP230,0),MAX($P230-SUM(DV230:FM230),0))</f>
        <v>0</v>
      </c>
      <c r="FO230" s="48" t="n">
        <f aca="false">MIN(MAX((HM229*(1+HM$5/Setup!$C$36)+IF($V230=46,N($F230),0))-DQ230,0),MAX($P230-SUM(DV230:FN230),0))</f>
        <v>0</v>
      </c>
      <c r="FP230" s="48" t="n">
        <f aca="false">MIN(MAX((HN229*(1+HN$5/Setup!$C$36)+IF($V230=47,N($F230),0))-DR230,0),MAX($P230-SUM(DV230:FO230),0))</f>
        <v>0</v>
      </c>
      <c r="FQ230" s="48" t="n">
        <f aca="false">MIN(MAX((HO229*(1+HO$5/Setup!$C$36)+IF($V230=48,N($F230),0))-DS230,0),MAX($P230-SUM(DV230:FP230),0))</f>
        <v>0</v>
      </c>
      <c r="FR230" s="48" t="n">
        <f aca="false">MIN(MAX((HP229*(1+HP$5/Setup!$C$36)+IF($V230=49,N($F230),0))-DT230,0),MAX($P230-SUM(DV230:FQ230),0))</f>
        <v>0</v>
      </c>
      <c r="FS230" s="48" t="n">
        <f aca="false">MIN(MAX((HQ229*(1+HQ$5/Setup!$C$36)+IF($V230=50,N($F230),0))-DU230,0),MAX($P230-SUM(DV230:FR230),0))</f>
        <v>0</v>
      </c>
      <c r="FT230" s="48" t="n">
        <f aca="false">IF((FT229*(1+FT$5/Setup!$C$36)+IF($V230=1,N($F230),0))-BX230-DV230&lt;0.005,0,(FT229*(1+FT$5/Setup!$C$36)+IF($V230=1,N($F230),0))-BX230-DV230)</f>
        <v>0</v>
      </c>
      <c r="FU230" s="48" t="n">
        <f aca="false">IF((FU229*(1+FU$5/Setup!$C$36)+IF($V230=2,N($F230),0))-BY230-DW230&lt;0.005,0,(FU229*(1+FU$5/Setup!$C$36)+IF($V230=2,N($F230),0))-BY230-DW230)</f>
        <v>0</v>
      </c>
      <c r="FV230" s="48" t="n">
        <f aca="false">IF((FV229*(1+FV$5/Setup!$C$36)+IF($V230=3,N($F230),0))-BZ230-DX230&lt;0.005,0,(FV229*(1+FV$5/Setup!$C$36)+IF($V230=3,N($F230),0))-BZ230-DX230)</f>
        <v>0</v>
      </c>
      <c r="FW230" s="48" t="n">
        <f aca="false">IF((FW229*(1+FW$5/Setup!$C$36)+IF($V230=4,N($F230),0))-CA230-DY230&lt;0.005,0,(FW229*(1+FW$5/Setup!$C$36)+IF($V230=4,N($F230),0))-CA230-DY230)</f>
        <v>0</v>
      </c>
      <c r="FX230" s="48" t="n">
        <f aca="false">IF((FX229*(1+FX$5/Setup!$C$36)+IF($V230=5,N($F230),0))-CB230-DZ230&lt;0.005,0,(FX229*(1+FX$5/Setup!$C$36)+IF($V230=5,N($F230),0))-CB230-DZ230)</f>
        <v>0</v>
      </c>
      <c r="FY230" s="48" t="n">
        <f aca="false">IF((FY229*(1+FY$5/Setup!$C$36)+IF($V230=6,N($F230),0))-CC230-EA230&lt;0.005,0,(FY229*(1+FY$5/Setup!$C$36)+IF($V230=6,N($F230),0))-CC230-EA230)</f>
        <v>0</v>
      </c>
      <c r="FZ230" s="48" t="n">
        <f aca="false">IF((FZ229*(1+FZ$5/Setup!$C$36)+IF($V230=7,N($F230),0))-CD230-EB230&lt;0.005,0,(FZ229*(1+FZ$5/Setup!$C$36)+IF($V230=7,N($F230),0))-CD230-EB230)</f>
        <v>0</v>
      </c>
      <c r="GA230" s="48" t="n">
        <f aca="false">IF((GA229*(1+GA$5/Setup!$C$36)+IF($V230=8,N($F230),0))-CE230-EC230&lt;0.005,0,(GA229*(1+GA$5/Setup!$C$36)+IF($V230=8,N($F230),0))-CE230-EC230)</f>
        <v>0</v>
      </c>
      <c r="GB230" s="48" t="n">
        <f aca="false">IF((GB229*(1+GB$5/Setup!$C$36)+IF($V230=9,N($F230),0))-CF230-ED230&lt;0.005,0,(GB229*(1+GB$5/Setup!$C$36)+IF($V230=9,N($F230),0))-CF230-ED230)</f>
        <v>0</v>
      </c>
      <c r="GC230" s="48" t="n">
        <f aca="false">IF((GC229*(1+GC$5/Setup!$C$36)+IF($V230=10,N($F230),0))-CG230-EE230&lt;0.005,0,(GC229*(1+GC$5/Setup!$C$36)+IF($V230=10,N($F230),0))-CG230-EE230)</f>
        <v>0</v>
      </c>
      <c r="GD230" s="48" t="n">
        <f aca="false">IF((GD229*(1+GD$5/Setup!$C$36)+IF($V230=11,N($F230),0))-CH230-EF230&lt;0.005,0,(GD229*(1+GD$5/Setup!$C$36)+IF($V230=11,N($F230),0))-CH230-EF230)</f>
        <v>0</v>
      </c>
      <c r="GE230" s="48" t="n">
        <f aca="false">IF((GE229*(1+GE$5/Setup!$C$36)+IF($V230=12,N($F230),0))-CI230-EG230&lt;0.005,0,(GE229*(1+GE$5/Setup!$C$36)+IF($V230=12,N($F230),0))-CI230-EG230)</f>
        <v>0</v>
      </c>
      <c r="GF230" s="48" t="n">
        <f aca="false">IF((GF229*(1+GF$5/Setup!$C$36)+IF($V230=13,N($F230),0))-CJ230-EH230&lt;0.005,0,(GF229*(1+GF$5/Setup!$C$36)+IF($V230=13,N($F230),0))-CJ230-EH230)</f>
        <v>0</v>
      </c>
      <c r="GG230" s="48" t="n">
        <f aca="false">IF((GG229*(1+GG$5/Setup!$C$36)+IF($V230=14,N($F230),0))-CK230-EI230&lt;0.005,0,(GG229*(1+GG$5/Setup!$C$36)+IF($V230=14,N($F230),0))-CK230-EI230)</f>
        <v>0</v>
      </c>
      <c r="GH230" s="48" t="n">
        <f aca="false">IF((GH229*(1+GH$5/Setup!$C$36)+IF($V230=15,N($F230),0))-CL230-EJ230&lt;0.005,0,(GH229*(1+GH$5/Setup!$C$36)+IF($V230=15,N($F230),0))-CL230-EJ230)</f>
        <v>0</v>
      </c>
      <c r="GI230" s="48" t="n">
        <f aca="false">IF((GI229*(1+GI$5/Setup!$C$36)+IF($V230=16,N($F230),0))-CM230-EK230&lt;0.005,0,(GI229*(1+GI$5/Setup!$C$36)+IF($V230=16,N($F230),0))-CM230-EK230)</f>
        <v>0</v>
      </c>
      <c r="GJ230" s="48" t="n">
        <f aca="false">IF((GJ229*(1+GJ$5/Setup!$C$36)+IF($V230=17,N($F230),0))-CN230-EL230&lt;0.005,0,(GJ229*(1+GJ$5/Setup!$C$36)+IF($V230=17,N($F230),0))-CN230-EL230)</f>
        <v>0</v>
      </c>
      <c r="GK230" s="48" t="n">
        <f aca="false">IF((GK229*(1+GK$5/Setup!$C$36)+IF($V230=18,N($F230),0))-CO230-EM230&lt;0.005,0,(GK229*(1+GK$5/Setup!$C$36)+IF($V230=18,N($F230),0))-CO230-EM230)</f>
        <v>0</v>
      </c>
      <c r="GL230" s="48" t="n">
        <f aca="false">IF((GL229*(1+GL$5/Setup!$C$36)+IF($V230=19,N($F230),0))-CP230-EN230&lt;0.005,0,(GL229*(1+GL$5/Setup!$C$36)+IF($V230=19,N($F230),0))-CP230-EN230)</f>
        <v>0</v>
      </c>
      <c r="GM230" s="48" t="n">
        <f aca="false">IF((GM229*(1+GM$5/Setup!$C$36)+IF($V230=20,N($F230),0))-CQ230-EO230&lt;0.005,0,(GM229*(1+GM$5/Setup!$C$36)+IF($V230=20,N($F230),0))-CQ230-EO230)</f>
        <v>0</v>
      </c>
      <c r="GN230" s="48" t="n">
        <f aca="false">IF((GN229*(1+GN$5/Setup!$C$36)+IF($V230=21,N($F230),0))-CR230-EP230&lt;0.005,0,(GN229*(1+GN$5/Setup!$C$36)+IF($V230=21,N($F230),0))-CR230-EP230)</f>
        <v>0</v>
      </c>
      <c r="GO230" s="48" t="n">
        <f aca="false">IF((GO229*(1+GO$5/Setup!$C$36)+IF($V230=22,N($F230),0))-CS230-EQ230&lt;0.005,0,(GO229*(1+GO$5/Setup!$C$36)+IF($V230=22,N($F230),0))-CS230-EQ230)</f>
        <v>0</v>
      </c>
      <c r="GP230" s="48" t="n">
        <f aca="false">IF((GP229*(1+GP$5/Setup!$C$36)+IF($V230=23,N($F230),0))-CT230-ER230&lt;0.005,0,(GP229*(1+GP$5/Setup!$C$36)+IF($V230=23,N($F230),0))-CT230-ER230)</f>
        <v>0</v>
      </c>
      <c r="GQ230" s="48" t="n">
        <f aca="false">IF((GQ229*(1+GQ$5/Setup!$C$36)+IF($V230=24,N($F230),0))-CU230-ES230&lt;0.005,0,(GQ229*(1+GQ$5/Setup!$C$36)+IF($V230=24,N($F230),0))-CU230-ES230)</f>
        <v>0</v>
      </c>
      <c r="GR230" s="48" t="n">
        <f aca="false">IF((GR229*(1+GR$5/Setup!$C$36)+IF($V230=25,N($F230),0))-CV230-ET230&lt;0.005,0,(GR229*(1+GR$5/Setup!$C$36)+IF($V230=25,N($F230),0))-CV230-ET230)</f>
        <v>0</v>
      </c>
      <c r="GS230" s="48" t="n">
        <f aca="false">IF((GS229*(1+GS$5/Setup!$C$36)+IF($V230=26,N($F230),0))-CW230-EU230&lt;0.005,0,(GS229*(1+GS$5/Setup!$C$36)+IF($V230=26,N($F230),0))-CW230-EU230)</f>
        <v>0</v>
      </c>
      <c r="GT230" s="48" t="n">
        <f aca="false">IF((GT229*(1+GT$5/Setup!$C$36)+IF($V230=27,N($F230),0))-CX230-EV230&lt;0.005,0,(GT229*(1+GT$5/Setup!$C$36)+IF($V230=27,N($F230),0))-CX230-EV230)</f>
        <v>0</v>
      </c>
      <c r="GU230" s="48" t="n">
        <f aca="false">IF((GU229*(1+GU$5/Setup!$C$36)+IF($V230=28,N($F230),0))-CY230-EW230&lt;0.005,0,(GU229*(1+GU$5/Setup!$C$36)+IF($V230=28,N($F230),0))-CY230-EW230)</f>
        <v>0</v>
      </c>
      <c r="GV230" s="48" t="n">
        <f aca="false">IF((GV229*(1+GV$5/Setup!$C$36)+IF($V230=29,N($F230),0))-CZ230-EX230&lt;0.005,0,(GV229*(1+GV$5/Setup!$C$36)+IF($V230=29,N($F230),0))-CZ230-EX230)</f>
        <v>0</v>
      </c>
      <c r="GW230" s="48" t="n">
        <f aca="false">IF((GW229*(1+GW$5/Setup!$C$36)+IF($V230=30,N($F230),0))-DA230-EY230&lt;0.005,0,(GW229*(1+GW$5/Setup!$C$36)+IF($V230=30,N($F230),0))-DA230-EY230)</f>
        <v>0</v>
      </c>
      <c r="GX230" s="48" t="n">
        <f aca="false">IF((GX229*(1+GX$5/Setup!$C$36)+IF($V230=31,N($F230),0))-DB230-EZ230&lt;0.005,0,(GX229*(1+GX$5/Setup!$C$36)+IF($V230=31,N($F230),0))-DB230-EZ230)</f>
        <v>0</v>
      </c>
      <c r="GY230" s="48" t="n">
        <f aca="false">IF((GY229*(1+GY$5/Setup!$C$36)+IF($V230=32,N($F230),0))-DC230-FA230&lt;0.005,0,(GY229*(1+GY$5/Setup!$C$36)+IF($V230=32,N($F230),0))-DC230-FA230)</f>
        <v>0</v>
      </c>
      <c r="GZ230" s="48" t="n">
        <f aca="false">IF((GZ229*(1+GZ$5/Setup!$C$36)+IF($V230=33,N($F230),0))-DD230-FB230&lt;0.005,0,(GZ229*(1+GZ$5/Setup!$C$36)+IF($V230=33,N($F230),0))-DD230-FB230)</f>
        <v>0</v>
      </c>
      <c r="HA230" s="48" t="n">
        <f aca="false">IF((HA229*(1+HA$5/Setup!$C$36)+IF($V230=34,N($F230),0))-DE230-FC230&lt;0.005,0,(HA229*(1+HA$5/Setup!$C$36)+IF($V230=34,N($F230),0))-DE230-FC230)</f>
        <v>0</v>
      </c>
      <c r="HB230" s="48" t="n">
        <f aca="false">IF((HB229*(1+HB$5/Setup!$C$36)+IF($V230=35,N($F230),0))-DF230-FD230&lt;0.005,0,(HB229*(1+HB$5/Setup!$C$36)+IF($V230=35,N($F230),0))-DF230-FD230)</f>
        <v>0</v>
      </c>
      <c r="HC230" s="48" t="n">
        <f aca="false">IF((HC229*(1+HC$5/Setup!$C$36)+IF($V230=36,N($F230),0))-DG230-FE230&lt;0.005,0,(HC229*(1+HC$5/Setup!$C$36)+IF($V230=36,N($F230),0))-DG230-FE230)</f>
        <v>0</v>
      </c>
      <c r="HD230" s="48" t="n">
        <f aca="false">IF((HD229*(1+HD$5/Setup!$C$36)+IF($V230=37,N($F230),0))-DH230-FF230&lt;0.005,0,(HD229*(1+HD$5/Setup!$C$36)+IF($V230=37,N($F230),0))-DH230-FF230)</f>
        <v>0</v>
      </c>
      <c r="HE230" s="48" t="n">
        <f aca="false">IF((HE229*(1+HE$5/Setup!$C$36)+IF($V230=38,N($F230),0))-DI230-FG230&lt;0.005,0,(HE229*(1+HE$5/Setup!$C$36)+IF($V230=38,N($F230),0))-DI230-FG230)</f>
        <v>0</v>
      </c>
      <c r="HF230" s="48" t="n">
        <f aca="false">IF((HF229*(1+HF$5/Setup!$C$36)+IF($V230=39,N($F230),0))-DJ230-FH230&lt;0.005,0,(HF229*(1+HF$5/Setup!$C$36)+IF($V230=39,N($F230),0))-DJ230-FH230)</f>
        <v>0</v>
      </c>
      <c r="HG230" s="48" t="n">
        <f aca="false">IF((HG229*(1+HG$5/Setup!$C$36)+IF($V230=40,N($F230),0))-DK230-FI230&lt;0.005,0,(HG229*(1+HG$5/Setup!$C$36)+IF($V230=40,N($F230),0))-DK230-FI230)</f>
        <v>0</v>
      </c>
      <c r="HH230" s="48" t="n">
        <f aca="false">IF((HH229*(1+HH$5/Setup!$C$36)+IF($V230=41,N($F230),0))-DL230-FJ230&lt;0.005,0,(HH229*(1+HH$5/Setup!$C$36)+IF($V230=41,N($F230),0))-DL230-FJ230)</f>
        <v>0</v>
      </c>
      <c r="HI230" s="48" t="n">
        <f aca="false">IF((HI229*(1+HI$5/Setup!$C$36)+IF($V230=42,N($F230),0))-DM230-FK230&lt;0.005,0,(HI229*(1+HI$5/Setup!$C$36)+IF($V230=42,N($F230),0))-DM230-FK230)</f>
        <v>0</v>
      </c>
      <c r="HJ230" s="48" t="n">
        <f aca="false">IF((HJ229*(1+HJ$5/Setup!$C$36)+IF($V230=43,N($F230),0))-DN230-FL230&lt;0.005,0,(HJ229*(1+HJ$5/Setup!$C$36)+IF($V230=43,N($F230),0))-DN230-FL230)</f>
        <v>0</v>
      </c>
      <c r="HK230" s="48" t="n">
        <f aca="false">IF((HK229*(1+HK$5/Setup!$C$36)+IF($V230=44,N($F230),0))-DO230-FM230&lt;0.005,0,(HK229*(1+HK$5/Setup!$C$36)+IF($V230=44,N($F230),0))-DO230-FM230)</f>
        <v>0</v>
      </c>
      <c r="HL230" s="48" t="n">
        <f aca="false">IF((HL229*(1+HL$5/Setup!$C$36)+IF($V230=45,N($F230),0))-DP230-FN230&lt;0.005,0,(HL229*(1+HL$5/Setup!$C$36)+IF($V230=45,N($F230),0))-DP230-FN230)</f>
        <v>0</v>
      </c>
      <c r="HM230" s="48" t="n">
        <f aca="false">IF((HM229*(1+HM$5/Setup!$C$36)+IF($V230=46,N($F230),0))-DQ230-FO230&lt;0.005,0,(HM229*(1+HM$5/Setup!$C$36)+IF($V230=46,N($F230),0))-DQ230-FO230)</f>
        <v>0</v>
      </c>
      <c r="HN230" s="48" t="n">
        <f aca="false">IF((HN229*(1+HN$5/Setup!$C$36)+IF($V230=47,N($F230),0))-DR230-FP230&lt;0.005,0,(HN229*(1+HN$5/Setup!$C$36)+IF($V230=47,N($F230),0))-DR230-FP230)</f>
        <v>0</v>
      </c>
      <c r="HO230" s="48" t="n">
        <f aca="false">IF((HO229*(1+HO$5/Setup!$C$36)+IF($V230=48,N($F230),0))-DS230-FQ230&lt;0.005,0,(HO229*(1+HO$5/Setup!$C$36)+IF($V230=48,N($F230),0))-DS230-FQ230)</f>
        <v>0</v>
      </c>
      <c r="HP230" s="48" t="n">
        <f aca="false">IF((HP229*(1+HP$5/Setup!$C$36)+IF($V230=49,N($F230),0))-DT230-FR230&lt;0.005,0,(HP229*(1+HP$5/Setup!$C$36)+IF($V230=49,N($F230),0))-DT230-FR230)</f>
        <v>0</v>
      </c>
      <c r="HQ230" s="48" t="n">
        <f aca="false">IF((HQ229*(1+HQ$5/Setup!$C$36)+IF($V230=50,N($F230),0))-DU230-FS230&lt;0.005,0,(HQ229*(1+HQ$5/Setup!$C$36)+IF($V230=50,N($F230),0))-DU230-FS230)</f>
        <v>0</v>
      </c>
    </row>
    <row r="231" customFormat="false" ht="15" hidden="false" customHeight="false" outlineLevel="0" collapsed="false">
      <c r="A231" s="44" t="n">
        <v>223</v>
      </c>
      <c r="B231" s="45" t="n">
        <f aca="false">IF(Setup!$C$7="Every month",EDATE(Setup!$C$8,($A231-1)),IF(Setup!$C$7="Twice a month",DATE(YEAR(Setup!$C$8),MONTH(Setup!$C$8)+INT((($A231-1)+Setup!$C$41)/2),MIN(IF(MOD(($A231-1)+Setup!$C$41,2)=0,Setup!$C$39,Setup!$C$40),DAY(EOMONTH(DATE(YEAR(Setup!$C$8),MONTH(Setup!$C$8)+INT((($A231-1)+Setup!$C$41)/2),1),0)))),Setup!$C$8+($A231-1)*IF(Setup!$C$7="Every week",7,14)))</f>
        <v>49433</v>
      </c>
      <c r="C231" s="45" t="n">
        <f aca="false">IF(Setup!$C$7="Every month",EDATE(Setup!$C$8,$A231),IF(Setup!$C$7="Twice a month",DATE(YEAR(Setup!$C$8),MONTH(Setup!$C$8)+INT(($A231+Setup!$C$41)/2),MIN(IF(MOD($A231+Setup!$C$41,2)=0,Setup!$C$39,Setup!$C$40),DAY(EOMONTH(DATE(YEAR(Setup!$C$8),MONTH(Setup!$C$8)+INT(($A231+Setup!$C$41)/2),1),0)))),Setup!$C$8+$A231*IF(Setup!$C$7="Every week",7,14)))</f>
        <v>49447</v>
      </c>
      <c r="D231" s="46"/>
      <c r="E231" s="47"/>
      <c r="F231" s="47"/>
      <c r="G231" s="47"/>
      <c r="H231" s="47"/>
      <c r="I231" s="48" t="n">
        <f aca="false">N(Setup!$C$11)+N(E231)</f>
        <v>100</v>
      </c>
      <c r="J231" s="48" t="n">
        <f aca="false">MIN(Setup!$C$37,MAX(I231,0))</f>
        <v>9.23076923076923</v>
      </c>
      <c r="K231" s="48" t="n">
        <f aca="false">MIN(MAX(N(Setup!$C$14)-L230,0),MAX(I231-J231,0))</f>
        <v>0</v>
      </c>
      <c r="L231" s="48" t="n">
        <f aca="false">L230+K231-N(G231)</f>
        <v>500</v>
      </c>
      <c r="M231" s="48" t="n">
        <f aca="false">M230+J231-N(H231)</f>
        <v>2058.46153846155</v>
      </c>
      <c r="N231" s="48" t="n">
        <f aca="false">SUM(BX231:DU231)</f>
        <v>0</v>
      </c>
      <c r="O231" s="48" t="n">
        <f aca="false">SUM(Z231:BW231)-N231</f>
        <v>25</v>
      </c>
      <c r="P231" s="48" t="n">
        <f aca="false">MAX(I231-J231-K231,0)+O231</f>
        <v>115.769230769231</v>
      </c>
      <c r="Q231" s="48" t="n">
        <f aca="false">SUM(DV231:FS231)</f>
        <v>0</v>
      </c>
      <c r="R231" s="49" t="n">
        <f aca="false">N231+J231+K231+Q231</f>
        <v>9.23076923076923</v>
      </c>
      <c r="S231" s="48" t="n">
        <f aca="false">T231-T230-N(F231)+N231+Q231</f>
        <v>0</v>
      </c>
      <c r="T231" s="49" t="n">
        <f aca="false">SUM(FT231:HQ231)</f>
        <v>0</v>
      </c>
      <c r="U231" s="44" t="str">
        <f aca="false">IF(T230&lt;0.005,"",INDEX(Helpers!$C$2:$C$51,IF(_xlfn.MINIFS($DV$6:$FS$6,DV231:FS231,"&gt;0.005")=0,V231,_xlfn.MINIFS($DV$6:$FS$6,DV231:FS231,"&gt;0.005"))))</f>
        <v/>
      </c>
      <c r="V231" s="44" t="n">
        <f aca="false">IF(_xlfn.MINIFS($FT$6:$HQ$6,FT230:HQ230,"&gt;0.005")=0,1,_xlfn.MINIFS($FT$6:$HQ$6,FT230:HQ230,"&gt;0.005"))</f>
        <v>1</v>
      </c>
      <c r="W231" s="44" t="n">
        <f aca="false">IF(AND(D231&lt;&gt;"Paid",T230&gt;0.005),1,0)</f>
        <v>0</v>
      </c>
      <c r="X231" s="48" t="n">
        <f aca="false">SUMPRODUCT(((Helpers!$G$2:$G$51*(1+(Helpers!$D$2:$D$51+0.000000001)/12)^(($B231-Setup!$C$8)/(365.25/12))-Helpers!$E$2:$E$51*((1+(Helpers!$D$2:$D$51+0.000000001)/12)^(($B231-Setup!$C$8)/(365.25/12))-1)/((Helpers!$D$2:$D$51+0.000000001)/12))&gt;0)*(Helpers!$G$2:$G$51*(1+(Helpers!$D$2:$D$51+0.000000001)/12)^(($B231-Setup!$C$8)/(365.25/12))-Helpers!$E$2:$E$51*((1+(Helpers!$D$2:$D$51+0.000000001)/12)^(($B231-Setup!$C$8)/(365.25/12))-1)/((Helpers!$D$2:$D$51+0.000000001)/12)))</f>
        <v>0</v>
      </c>
      <c r="Y231" s="48"/>
      <c r="Z231" s="48" t="n">
        <f aca="false">IF(OR(N(Z$5)=0,Z$6=""),0,Z$5*((DATE(YEAR($B231),MONTH($B231),MIN(Z$6,DAY(EOMONTH($B231,0))))&gt;=$B231)*(DATE(YEAR($B231),MONTH($B231),MIN(Z$6,DAY(EOMONTH($B231,0))))&lt;$C231)+(DATE(YEAR($B231),MONTH($B231)+1,MIN(Z$6,DAY(EOMONTH($B231,1))))&gt;=$B231)*(DATE(YEAR($B231),MONTH($B231)+1,MIN(Z$6,DAY(EOMONTH($B231,1))))&lt;$C231)))</f>
        <v>25</v>
      </c>
      <c r="AA231" s="48" t="n">
        <f aca="false">IF(OR(N(AA$5)=0,AA$6=""),0,AA$5*((DATE(YEAR($B231),MONTH($B231),MIN(AA$6,DAY(EOMONTH($B231,0))))&gt;=$B231)*(DATE(YEAR($B231),MONTH($B231),MIN(AA$6,DAY(EOMONTH($B231,0))))&lt;$C231)+(DATE(YEAR($B231),MONTH($B231)+1,MIN(AA$6,DAY(EOMONTH($B231,1))))&gt;=$B231)*(DATE(YEAR($B231),MONTH($B231)+1,MIN(AA$6,DAY(EOMONTH($B231,1))))&lt;$C231)))</f>
        <v>0</v>
      </c>
      <c r="AB231" s="48" t="n">
        <f aca="false">IF(OR(N(AB$5)=0,AB$6=""),0,AB$5*((DATE(YEAR($B231),MONTH($B231),MIN(AB$6,DAY(EOMONTH($B231,0))))&gt;=$B231)*(DATE(YEAR($B231),MONTH($B231),MIN(AB$6,DAY(EOMONTH($B231,0))))&lt;$C231)+(DATE(YEAR($B231),MONTH($B231)+1,MIN(AB$6,DAY(EOMONTH($B231,1))))&gt;=$B231)*(DATE(YEAR($B231),MONTH($B231)+1,MIN(AB$6,DAY(EOMONTH($B231,1))))&lt;$C231)))</f>
        <v>0</v>
      </c>
      <c r="AC231" s="48" t="n">
        <f aca="false">IF(OR(N(AC$5)=0,AC$6=""),0,AC$5*((DATE(YEAR($B231),MONTH($B231),MIN(AC$6,DAY(EOMONTH($B231,0))))&gt;=$B231)*(DATE(YEAR($B231),MONTH($B231),MIN(AC$6,DAY(EOMONTH($B231,0))))&lt;$C231)+(DATE(YEAR($B231),MONTH($B231)+1,MIN(AC$6,DAY(EOMONTH($B231,1))))&gt;=$B231)*(DATE(YEAR($B231),MONTH($B231)+1,MIN(AC$6,DAY(EOMONTH($B231,1))))&lt;$C231)))</f>
        <v>0</v>
      </c>
      <c r="AD231" s="48" t="n">
        <f aca="false">IF(OR(N(AD$5)=0,AD$6=""),0,AD$5*((DATE(YEAR($B231),MONTH($B231),MIN(AD$6,DAY(EOMONTH($B231,0))))&gt;=$B231)*(DATE(YEAR($B231),MONTH($B231),MIN(AD$6,DAY(EOMONTH($B231,0))))&lt;$C231)+(DATE(YEAR($B231),MONTH($B231)+1,MIN(AD$6,DAY(EOMONTH($B231,1))))&gt;=$B231)*(DATE(YEAR($B231),MONTH($B231)+1,MIN(AD$6,DAY(EOMONTH($B231,1))))&lt;$C231)))</f>
        <v>0</v>
      </c>
      <c r="AE231" s="48" t="n">
        <f aca="false">IF(OR(N(AE$5)=0,AE$6=""),0,AE$5*((DATE(YEAR($B231),MONTH($B231),MIN(AE$6,DAY(EOMONTH($B231,0))))&gt;=$B231)*(DATE(YEAR($B231),MONTH($B231),MIN(AE$6,DAY(EOMONTH($B231,0))))&lt;$C231)+(DATE(YEAR($B231),MONTH($B231)+1,MIN(AE$6,DAY(EOMONTH($B231,1))))&gt;=$B231)*(DATE(YEAR($B231),MONTH($B231)+1,MIN(AE$6,DAY(EOMONTH($B231,1))))&lt;$C231)))</f>
        <v>0</v>
      </c>
      <c r="AF231" s="48" t="n">
        <f aca="false">IF(OR(N(AF$5)=0,AF$6=""),0,AF$5*((DATE(YEAR($B231),MONTH($B231),MIN(AF$6,DAY(EOMONTH($B231,0))))&gt;=$B231)*(DATE(YEAR($B231),MONTH($B231),MIN(AF$6,DAY(EOMONTH($B231,0))))&lt;$C231)+(DATE(YEAR($B231),MONTH($B231)+1,MIN(AF$6,DAY(EOMONTH($B231,1))))&gt;=$B231)*(DATE(YEAR($B231),MONTH($B231)+1,MIN(AF$6,DAY(EOMONTH($B231,1))))&lt;$C231)))</f>
        <v>0</v>
      </c>
      <c r="AG231" s="48" t="n">
        <f aca="false">IF(OR(N(AG$5)=0,AG$6=""),0,AG$5*((DATE(YEAR($B231),MONTH($B231),MIN(AG$6,DAY(EOMONTH($B231,0))))&gt;=$B231)*(DATE(YEAR($B231),MONTH($B231),MIN(AG$6,DAY(EOMONTH($B231,0))))&lt;$C231)+(DATE(YEAR($B231),MONTH($B231)+1,MIN(AG$6,DAY(EOMONTH($B231,1))))&gt;=$B231)*(DATE(YEAR($B231),MONTH($B231)+1,MIN(AG$6,DAY(EOMONTH($B231,1))))&lt;$C231)))</f>
        <v>0</v>
      </c>
      <c r="AH231" s="48" t="n">
        <f aca="false">IF(OR(N(AH$5)=0,AH$6=""),0,AH$5*((DATE(YEAR($B231),MONTH($B231),MIN(AH$6,DAY(EOMONTH($B231,0))))&gt;=$B231)*(DATE(YEAR($B231),MONTH($B231),MIN(AH$6,DAY(EOMONTH($B231,0))))&lt;$C231)+(DATE(YEAR($B231),MONTH($B231)+1,MIN(AH$6,DAY(EOMONTH($B231,1))))&gt;=$B231)*(DATE(YEAR($B231),MONTH($B231)+1,MIN(AH$6,DAY(EOMONTH($B231,1))))&lt;$C231)))</f>
        <v>0</v>
      </c>
      <c r="AI231" s="48" t="n">
        <f aca="false">IF(OR(N(AI$5)=0,AI$6=""),0,AI$5*((DATE(YEAR($B231),MONTH($B231),MIN(AI$6,DAY(EOMONTH($B231,0))))&gt;=$B231)*(DATE(YEAR($B231),MONTH($B231),MIN(AI$6,DAY(EOMONTH($B231,0))))&lt;$C231)+(DATE(YEAR($B231),MONTH($B231)+1,MIN(AI$6,DAY(EOMONTH($B231,1))))&gt;=$B231)*(DATE(YEAR($B231),MONTH($B231)+1,MIN(AI$6,DAY(EOMONTH($B231,1))))&lt;$C231)))</f>
        <v>0</v>
      </c>
      <c r="AJ231" s="48" t="n">
        <f aca="false">IF(OR(N(AJ$5)=0,AJ$6=""),0,AJ$5*((DATE(YEAR($B231),MONTH($B231),MIN(AJ$6,DAY(EOMONTH($B231,0))))&gt;=$B231)*(DATE(YEAR($B231),MONTH($B231),MIN(AJ$6,DAY(EOMONTH($B231,0))))&lt;$C231)+(DATE(YEAR($B231),MONTH($B231)+1,MIN(AJ$6,DAY(EOMONTH($B231,1))))&gt;=$B231)*(DATE(YEAR($B231),MONTH($B231)+1,MIN(AJ$6,DAY(EOMONTH($B231,1))))&lt;$C231)))</f>
        <v>0</v>
      </c>
      <c r="AK231" s="48" t="n">
        <f aca="false">IF(OR(N(AK$5)=0,AK$6=""),0,AK$5*((DATE(YEAR($B231),MONTH($B231),MIN(AK$6,DAY(EOMONTH($B231,0))))&gt;=$B231)*(DATE(YEAR($B231),MONTH($B231),MIN(AK$6,DAY(EOMONTH($B231,0))))&lt;$C231)+(DATE(YEAR($B231),MONTH($B231)+1,MIN(AK$6,DAY(EOMONTH($B231,1))))&gt;=$B231)*(DATE(YEAR($B231),MONTH($B231)+1,MIN(AK$6,DAY(EOMONTH($B231,1))))&lt;$C231)))</f>
        <v>0</v>
      </c>
      <c r="AL231" s="48" t="n">
        <f aca="false">IF(OR(N(AL$5)=0,AL$6=""),0,AL$5*((DATE(YEAR($B231),MONTH($B231),MIN(AL$6,DAY(EOMONTH($B231,0))))&gt;=$B231)*(DATE(YEAR($B231),MONTH($B231),MIN(AL$6,DAY(EOMONTH($B231,0))))&lt;$C231)+(DATE(YEAR($B231),MONTH($B231)+1,MIN(AL$6,DAY(EOMONTH($B231,1))))&gt;=$B231)*(DATE(YEAR($B231),MONTH($B231)+1,MIN(AL$6,DAY(EOMONTH($B231,1))))&lt;$C231)))</f>
        <v>0</v>
      </c>
      <c r="AM231" s="48" t="n">
        <f aca="false">IF(OR(N(AM$5)=0,AM$6=""),0,AM$5*((DATE(YEAR($B231),MONTH($B231),MIN(AM$6,DAY(EOMONTH($B231,0))))&gt;=$B231)*(DATE(YEAR($B231),MONTH($B231),MIN(AM$6,DAY(EOMONTH($B231,0))))&lt;$C231)+(DATE(YEAR($B231),MONTH($B231)+1,MIN(AM$6,DAY(EOMONTH($B231,1))))&gt;=$B231)*(DATE(YEAR($B231),MONTH($B231)+1,MIN(AM$6,DAY(EOMONTH($B231,1))))&lt;$C231)))</f>
        <v>0</v>
      </c>
      <c r="AN231" s="48" t="n">
        <f aca="false">IF(OR(N(AN$5)=0,AN$6=""),0,AN$5*((DATE(YEAR($B231),MONTH($B231),MIN(AN$6,DAY(EOMONTH($B231,0))))&gt;=$B231)*(DATE(YEAR($B231),MONTH($B231),MIN(AN$6,DAY(EOMONTH($B231,0))))&lt;$C231)+(DATE(YEAR($B231),MONTH($B231)+1,MIN(AN$6,DAY(EOMONTH($B231,1))))&gt;=$B231)*(DATE(YEAR($B231),MONTH($B231)+1,MIN(AN$6,DAY(EOMONTH($B231,1))))&lt;$C231)))</f>
        <v>0</v>
      </c>
      <c r="AO231" s="48" t="n">
        <f aca="false">IF(OR(N(AO$5)=0,AO$6=""),0,AO$5*((DATE(YEAR($B231),MONTH($B231),MIN(AO$6,DAY(EOMONTH($B231,0))))&gt;=$B231)*(DATE(YEAR($B231),MONTH($B231),MIN(AO$6,DAY(EOMONTH($B231,0))))&lt;$C231)+(DATE(YEAR($B231),MONTH($B231)+1,MIN(AO$6,DAY(EOMONTH($B231,1))))&gt;=$B231)*(DATE(YEAR($B231),MONTH($B231)+1,MIN(AO$6,DAY(EOMONTH($B231,1))))&lt;$C231)))</f>
        <v>0</v>
      </c>
      <c r="AP231" s="48" t="n">
        <f aca="false">IF(OR(N(AP$5)=0,AP$6=""),0,AP$5*((DATE(YEAR($B231),MONTH($B231),MIN(AP$6,DAY(EOMONTH($B231,0))))&gt;=$B231)*(DATE(YEAR($B231),MONTH($B231),MIN(AP$6,DAY(EOMONTH($B231,0))))&lt;$C231)+(DATE(YEAR($B231),MONTH($B231)+1,MIN(AP$6,DAY(EOMONTH($B231,1))))&gt;=$B231)*(DATE(YEAR($B231),MONTH($B231)+1,MIN(AP$6,DAY(EOMONTH($B231,1))))&lt;$C231)))</f>
        <v>0</v>
      </c>
      <c r="AQ231" s="48" t="n">
        <f aca="false">IF(OR(N(AQ$5)=0,AQ$6=""),0,AQ$5*((DATE(YEAR($B231),MONTH($B231),MIN(AQ$6,DAY(EOMONTH($B231,0))))&gt;=$B231)*(DATE(YEAR($B231),MONTH($B231),MIN(AQ$6,DAY(EOMONTH($B231,0))))&lt;$C231)+(DATE(YEAR($B231),MONTH($B231)+1,MIN(AQ$6,DAY(EOMONTH($B231,1))))&gt;=$B231)*(DATE(YEAR($B231),MONTH($B231)+1,MIN(AQ$6,DAY(EOMONTH($B231,1))))&lt;$C231)))</f>
        <v>0</v>
      </c>
      <c r="AR231" s="48" t="n">
        <f aca="false">IF(OR(N(AR$5)=0,AR$6=""),0,AR$5*((DATE(YEAR($B231),MONTH($B231),MIN(AR$6,DAY(EOMONTH($B231,0))))&gt;=$B231)*(DATE(YEAR($B231),MONTH($B231),MIN(AR$6,DAY(EOMONTH($B231,0))))&lt;$C231)+(DATE(YEAR($B231),MONTH($B231)+1,MIN(AR$6,DAY(EOMONTH($B231,1))))&gt;=$B231)*(DATE(YEAR($B231),MONTH($B231)+1,MIN(AR$6,DAY(EOMONTH($B231,1))))&lt;$C231)))</f>
        <v>0</v>
      </c>
      <c r="AS231" s="48" t="n">
        <f aca="false">IF(OR(N(AS$5)=0,AS$6=""),0,AS$5*((DATE(YEAR($B231),MONTH($B231),MIN(AS$6,DAY(EOMONTH($B231,0))))&gt;=$B231)*(DATE(YEAR($B231),MONTH($B231),MIN(AS$6,DAY(EOMONTH($B231,0))))&lt;$C231)+(DATE(YEAR($B231),MONTH($B231)+1,MIN(AS$6,DAY(EOMONTH($B231,1))))&gt;=$B231)*(DATE(YEAR($B231),MONTH($B231)+1,MIN(AS$6,DAY(EOMONTH($B231,1))))&lt;$C231)))</f>
        <v>0</v>
      </c>
      <c r="AT231" s="48" t="n">
        <f aca="false">IF(OR(N(AT$5)=0,AT$6=""),0,AT$5*((DATE(YEAR($B231),MONTH($B231),MIN(AT$6,DAY(EOMONTH($B231,0))))&gt;=$B231)*(DATE(YEAR($B231),MONTH($B231),MIN(AT$6,DAY(EOMONTH($B231,0))))&lt;$C231)+(DATE(YEAR($B231),MONTH($B231)+1,MIN(AT$6,DAY(EOMONTH($B231,1))))&gt;=$B231)*(DATE(YEAR($B231),MONTH($B231)+1,MIN(AT$6,DAY(EOMONTH($B231,1))))&lt;$C231)))</f>
        <v>0</v>
      </c>
      <c r="AU231" s="48" t="n">
        <f aca="false">IF(OR(N(AU$5)=0,AU$6=""),0,AU$5*((DATE(YEAR($B231),MONTH($B231),MIN(AU$6,DAY(EOMONTH($B231,0))))&gt;=$B231)*(DATE(YEAR($B231),MONTH($B231),MIN(AU$6,DAY(EOMONTH($B231,0))))&lt;$C231)+(DATE(YEAR($B231),MONTH($B231)+1,MIN(AU$6,DAY(EOMONTH($B231,1))))&gt;=$B231)*(DATE(YEAR($B231),MONTH($B231)+1,MIN(AU$6,DAY(EOMONTH($B231,1))))&lt;$C231)))</f>
        <v>0</v>
      </c>
      <c r="AV231" s="48" t="n">
        <f aca="false">IF(OR(N(AV$5)=0,AV$6=""),0,AV$5*((DATE(YEAR($B231),MONTH($B231),MIN(AV$6,DAY(EOMONTH($B231,0))))&gt;=$B231)*(DATE(YEAR($B231),MONTH($B231),MIN(AV$6,DAY(EOMONTH($B231,0))))&lt;$C231)+(DATE(YEAR($B231),MONTH($B231)+1,MIN(AV$6,DAY(EOMONTH($B231,1))))&gt;=$B231)*(DATE(YEAR($B231),MONTH($B231)+1,MIN(AV$6,DAY(EOMONTH($B231,1))))&lt;$C231)))</f>
        <v>0</v>
      </c>
      <c r="AW231" s="48" t="n">
        <f aca="false">IF(OR(N(AW$5)=0,AW$6=""),0,AW$5*((DATE(YEAR($B231),MONTH($B231),MIN(AW$6,DAY(EOMONTH($B231,0))))&gt;=$B231)*(DATE(YEAR($B231),MONTH($B231),MIN(AW$6,DAY(EOMONTH($B231,0))))&lt;$C231)+(DATE(YEAR($B231),MONTH($B231)+1,MIN(AW$6,DAY(EOMONTH($B231,1))))&gt;=$B231)*(DATE(YEAR($B231),MONTH($B231)+1,MIN(AW$6,DAY(EOMONTH($B231,1))))&lt;$C231)))</f>
        <v>0</v>
      </c>
      <c r="AX231" s="48" t="n">
        <f aca="false">IF(OR(N(AX$5)=0,AX$6=""),0,AX$5*((DATE(YEAR($B231),MONTH($B231),MIN(AX$6,DAY(EOMONTH($B231,0))))&gt;=$B231)*(DATE(YEAR($B231),MONTH($B231),MIN(AX$6,DAY(EOMONTH($B231,0))))&lt;$C231)+(DATE(YEAR($B231),MONTH($B231)+1,MIN(AX$6,DAY(EOMONTH($B231,1))))&gt;=$B231)*(DATE(YEAR($B231),MONTH($B231)+1,MIN(AX$6,DAY(EOMONTH($B231,1))))&lt;$C231)))</f>
        <v>0</v>
      </c>
      <c r="AY231" s="48" t="n">
        <f aca="false">IF(OR(N(AY$5)=0,AY$6=""),0,AY$5*((DATE(YEAR($B231),MONTH($B231),MIN(AY$6,DAY(EOMONTH($B231,0))))&gt;=$B231)*(DATE(YEAR($B231),MONTH($B231),MIN(AY$6,DAY(EOMONTH($B231,0))))&lt;$C231)+(DATE(YEAR($B231),MONTH($B231)+1,MIN(AY$6,DAY(EOMONTH($B231,1))))&gt;=$B231)*(DATE(YEAR($B231),MONTH($B231)+1,MIN(AY$6,DAY(EOMONTH($B231,1))))&lt;$C231)))</f>
        <v>0</v>
      </c>
      <c r="AZ231" s="48" t="n">
        <f aca="false">IF(OR(N(AZ$5)=0,AZ$6=""),0,AZ$5*((DATE(YEAR($B231),MONTH($B231),MIN(AZ$6,DAY(EOMONTH($B231,0))))&gt;=$B231)*(DATE(YEAR($B231),MONTH($B231),MIN(AZ$6,DAY(EOMONTH($B231,0))))&lt;$C231)+(DATE(YEAR($B231),MONTH($B231)+1,MIN(AZ$6,DAY(EOMONTH($B231,1))))&gt;=$B231)*(DATE(YEAR($B231),MONTH($B231)+1,MIN(AZ$6,DAY(EOMONTH($B231,1))))&lt;$C231)))</f>
        <v>0</v>
      </c>
      <c r="BA231" s="48" t="n">
        <f aca="false">IF(OR(N(BA$5)=0,BA$6=""),0,BA$5*((DATE(YEAR($B231),MONTH($B231),MIN(BA$6,DAY(EOMONTH($B231,0))))&gt;=$B231)*(DATE(YEAR($B231),MONTH($B231),MIN(BA$6,DAY(EOMONTH($B231,0))))&lt;$C231)+(DATE(YEAR($B231),MONTH($B231)+1,MIN(BA$6,DAY(EOMONTH($B231,1))))&gt;=$B231)*(DATE(YEAR($B231),MONTH($B231)+1,MIN(BA$6,DAY(EOMONTH($B231,1))))&lt;$C231)))</f>
        <v>0</v>
      </c>
      <c r="BB231" s="48" t="n">
        <f aca="false">IF(OR(N(BB$5)=0,BB$6=""),0,BB$5*((DATE(YEAR($B231),MONTH($B231),MIN(BB$6,DAY(EOMONTH($B231,0))))&gt;=$B231)*(DATE(YEAR($B231),MONTH($B231),MIN(BB$6,DAY(EOMONTH($B231,0))))&lt;$C231)+(DATE(YEAR($B231),MONTH($B231)+1,MIN(BB$6,DAY(EOMONTH($B231,1))))&gt;=$B231)*(DATE(YEAR($B231),MONTH($B231)+1,MIN(BB$6,DAY(EOMONTH($B231,1))))&lt;$C231)))</f>
        <v>0</v>
      </c>
      <c r="BC231" s="48" t="n">
        <f aca="false">IF(OR(N(BC$5)=0,BC$6=""),0,BC$5*((DATE(YEAR($B231),MONTH($B231),MIN(BC$6,DAY(EOMONTH($B231,0))))&gt;=$B231)*(DATE(YEAR($B231),MONTH($B231),MIN(BC$6,DAY(EOMONTH($B231,0))))&lt;$C231)+(DATE(YEAR($B231),MONTH($B231)+1,MIN(BC$6,DAY(EOMONTH($B231,1))))&gt;=$B231)*(DATE(YEAR($B231),MONTH($B231)+1,MIN(BC$6,DAY(EOMONTH($B231,1))))&lt;$C231)))</f>
        <v>0</v>
      </c>
      <c r="BD231" s="48" t="n">
        <f aca="false">IF(OR(N(BD$5)=0,BD$6=""),0,BD$5*((DATE(YEAR($B231),MONTH($B231),MIN(BD$6,DAY(EOMONTH($B231,0))))&gt;=$B231)*(DATE(YEAR($B231),MONTH($B231),MIN(BD$6,DAY(EOMONTH($B231,0))))&lt;$C231)+(DATE(YEAR($B231),MONTH($B231)+1,MIN(BD$6,DAY(EOMONTH($B231,1))))&gt;=$B231)*(DATE(YEAR($B231),MONTH($B231)+1,MIN(BD$6,DAY(EOMONTH($B231,1))))&lt;$C231)))</f>
        <v>0</v>
      </c>
      <c r="BE231" s="48" t="n">
        <f aca="false">IF(OR(N(BE$5)=0,BE$6=""),0,BE$5*((DATE(YEAR($B231),MONTH($B231),MIN(BE$6,DAY(EOMONTH($B231,0))))&gt;=$B231)*(DATE(YEAR($B231),MONTH($B231),MIN(BE$6,DAY(EOMONTH($B231,0))))&lt;$C231)+(DATE(YEAR($B231),MONTH($B231)+1,MIN(BE$6,DAY(EOMONTH($B231,1))))&gt;=$B231)*(DATE(YEAR($B231),MONTH($B231)+1,MIN(BE$6,DAY(EOMONTH($B231,1))))&lt;$C231)))</f>
        <v>0</v>
      </c>
      <c r="BF231" s="48" t="n">
        <f aca="false">IF(OR(N(BF$5)=0,BF$6=""),0,BF$5*((DATE(YEAR($B231),MONTH($B231),MIN(BF$6,DAY(EOMONTH($B231,0))))&gt;=$B231)*(DATE(YEAR($B231),MONTH($B231),MIN(BF$6,DAY(EOMONTH($B231,0))))&lt;$C231)+(DATE(YEAR($B231),MONTH($B231)+1,MIN(BF$6,DAY(EOMONTH($B231,1))))&gt;=$B231)*(DATE(YEAR($B231),MONTH($B231)+1,MIN(BF$6,DAY(EOMONTH($B231,1))))&lt;$C231)))</f>
        <v>0</v>
      </c>
      <c r="BG231" s="48" t="n">
        <f aca="false">IF(OR(N(BG$5)=0,BG$6=""),0,BG$5*((DATE(YEAR($B231),MONTH($B231),MIN(BG$6,DAY(EOMONTH($B231,0))))&gt;=$B231)*(DATE(YEAR($B231),MONTH($B231),MIN(BG$6,DAY(EOMONTH($B231,0))))&lt;$C231)+(DATE(YEAR($B231),MONTH($B231)+1,MIN(BG$6,DAY(EOMONTH($B231,1))))&gt;=$B231)*(DATE(YEAR($B231),MONTH($B231)+1,MIN(BG$6,DAY(EOMONTH($B231,1))))&lt;$C231)))</f>
        <v>0</v>
      </c>
      <c r="BH231" s="48" t="n">
        <f aca="false">IF(OR(N(BH$5)=0,BH$6=""),0,BH$5*((DATE(YEAR($B231),MONTH($B231),MIN(BH$6,DAY(EOMONTH($B231,0))))&gt;=$B231)*(DATE(YEAR($B231),MONTH($B231),MIN(BH$6,DAY(EOMONTH($B231,0))))&lt;$C231)+(DATE(YEAR($B231),MONTH($B231)+1,MIN(BH$6,DAY(EOMONTH($B231,1))))&gt;=$B231)*(DATE(YEAR($B231),MONTH($B231)+1,MIN(BH$6,DAY(EOMONTH($B231,1))))&lt;$C231)))</f>
        <v>0</v>
      </c>
      <c r="BI231" s="48" t="n">
        <f aca="false">IF(OR(N(BI$5)=0,BI$6=""),0,BI$5*((DATE(YEAR($B231),MONTH($B231),MIN(BI$6,DAY(EOMONTH($B231,0))))&gt;=$B231)*(DATE(YEAR($B231),MONTH($B231),MIN(BI$6,DAY(EOMONTH($B231,0))))&lt;$C231)+(DATE(YEAR($B231),MONTH($B231)+1,MIN(BI$6,DAY(EOMONTH($B231,1))))&gt;=$B231)*(DATE(YEAR($B231),MONTH($B231)+1,MIN(BI$6,DAY(EOMONTH($B231,1))))&lt;$C231)))</f>
        <v>0</v>
      </c>
      <c r="BJ231" s="48" t="n">
        <f aca="false">IF(OR(N(BJ$5)=0,BJ$6=""),0,BJ$5*((DATE(YEAR($B231),MONTH($B231),MIN(BJ$6,DAY(EOMONTH($B231,0))))&gt;=$B231)*(DATE(YEAR($B231),MONTH($B231),MIN(BJ$6,DAY(EOMONTH($B231,0))))&lt;$C231)+(DATE(YEAR($B231),MONTH($B231)+1,MIN(BJ$6,DAY(EOMONTH($B231,1))))&gt;=$B231)*(DATE(YEAR($B231),MONTH($B231)+1,MIN(BJ$6,DAY(EOMONTH($B231,1))))&lt;$C231)))</f>
        <v>0</v>
      </c>
      <c r="BK231" s="48" t="n">
        <f aca="false">IF(OR(N(BK$5)=0,BK$6=""),0,BK$5*((DATE(YEAR($B231),MONTH($B231),MIN(BK$6,DAY(EOMONTH($B231,0))))&gt;=$B231)*(DATE(YEAR($B231),MONTH($B231),MIN(BK$6,DAY(EOMONTH($B231,0))))&lt;$C231)+(DATE(YEAR($B231),MONTH($B231)+1,MIN(BK$6,DAY(EOMONTH($B231,1))))&gt;=$B231)*(DATE(YEAR($B231),MONTH($B231)+1,MIN(BK$6,DAY(EOMONTH($B231,1))))&lt;$C231)))</f>
        <v>0</v>
      </c>
      <c r="BL231" s="48" t="n">
        <f aca="false">IF(OR(N(BL$5)=0,BL$6=""),0,BL$5*((DATE(YEAR($B231),MONTH($B231),MIN(BL$6,DAY(EOMONTH($B231,0))))&gt;=$B231)*(DATE(YEAR($B231),MONTH($B231),MIN(BL$6,DAY(EOMONTH($B231,0))))&lt;$C231)+(DATE(YEAR($B231),MONTH($B231)+1,MIN(BL$6,DAY(EOMONTH($B231,1))))&gt;=$B231)*(DATE(YEAR($B231),MONTH($B231)+1,MIN(BL$6,DAY(EOMONTH($B231,1))))&lt;$C231)))</f>
        <v>0</v>
      </c>
      <c r="BM231" s="48" t="n">
        <f aca="false">IF(OR(N(BM$5)=0,BM$6=""),0,BM$5*((DATE(YEAR($B231),MONTH($B231),MIN(BM$6,DAY(EOMONTH($B231,0))))&gt;=$B231)*(DATE(YEAR($B231),MONTH($B231),MIN(BM$6,DAY(EOMONTH($B231,0))))&lt;$C231)+(DATE(YEAR($B231),MONTH($B231)+1,MIN(BM$6,DAY(EOMONTH($B231,1))))&gt;=$B231)*(DATE(YEAR($B231),MONTH($B231)+1,MIN(BM$6,DAY(EOMONTH($B231,1))))&lt;$C231)))</f>
        <v>0</v>
      </c>
      <c r="BN231" s="48" t="n">
        <f aca="false">IF(OR(N(BN$5)=0,BN$6=""),0,BN$5*((DATE(YEAR($B231),MONTH($B231),MIN(BN$6,DAY(EOMONTH($B231,0))))&gt;=$B231)*(DATE(YEAR($B231),MONTH($B231),MIN(BN$6,DAY(EOMONTH($B231,0))))&lt;$C231)+(DATE(YEAR($B231),MONTH($B231)+1,MIN(BN$6,DAY(EOMONTH($B231,1))))&gt;=$B231)*(DATE(YEAR($B231),MONTH($B231)+1,MIN(BN$6,DAY(EOMONTH($B231,1))))&lt;$C231)))</f>
        <v>0</v>
      </c>
      <c r="BO231" s="48" t="n">
        <f aca="false">IF(OR(N(BO$5)=0,BO$6=""),0,BO$5*((DATE(YEAR($B231),MONTH($B231),MIN(BO$6,DAY(EOMONTH($B231,0))))&gt;=$B231)*(DATE(YEAR($B231),MONTH($B231),MIN(BO$6,DAY(EOMONTH($B231,0))))&lt;$C231)+(DATE(YEAR($B231),MONTH($B231)+1,MIN(BO$6,DAY(EOMONTH($B231,1))))&gt;=$B231)*(DATE(YEAR($B231),MONTH($B231)+1,MIN(BO$6,DAY(EOMONTH($B231,1))))&lt;$C231)))</f>
        <v>0</v>
      </c>
      <c r="BP231" s="48" t="n">
        <f aca="false">IF(OR(N(BP$5)=0,BP$6=""),0,BP$5*((DATE(YEAR($B231),MONTH($B231),MIN(BP$6,DAY(EOMONTH($B231,0))))&gt;=$B231)*(DATE(YEAR($B231),MONTH($B231),MIN(BP$6,DAY(EOMONTH($B231,0))))&lt;$C231)+(DATE(YEAR($B231),MONTH($B231)+1,MIN(BP$6,DAY(EOMONTH($B231,1))))&gt;=$B231)*(DATE(YEAR($B231),MONTH($B231)+1,MIN(BP$6,DAY(EOMONTH($B231,1))))&lt;$C231)))</f>
        <v>0</v>
      </c>
      <c r="BQ231" s="48" t="n">
        <f aca="false">IF(OR(N(BQ$5)=0,BQ$6=""),0,BQ$5*((DATE(YEAR($B231),MONTH($B231),MIN(BQ$6,DAY(EOMONTH($B231,0))))&gt;=$B231)*(DATE(YEAR($B231),MONTH($B231),MIN(BQ$6,DAY(EOMONTH($B231,0))))&lt;$C231)+(DATE(YEAR($B231),MONTH($B231)+1,MIN(BQ$6,DAY(EOMONTH($B231,1))))&gt;=$B231)*(DATE(YEAR($B231),MONTH($B231)+1,MIN(BQ$6,DAY(EOMONTH($B231,1))))&lt;$C231)))</f>
        <v>0</v>
      </c>
      <c r="BR231" s="48" t="n">
        <f aca="false">IF(OR(N(BR$5)=0,BR$6=""),0,BR$5*((DATE(YEAR($B231),MONTH($B231),MIN(BR$6,DAY(EOMONTH($B231,0))))&gt;=$B231)*(DATE(YEAR($B231),MONTH($B231),MIN(BR$6,DAY(EOMONTH($B231,0))))&lt;$C231)+(DATE(YEAR($B231),MONTH($B231)+1,MIN(BR$6,DAY(EOMONTH($B231,1))))&gt;=$B231)*(DATE(YEAR($B231),MONTH($B231)+1,MIN(BR$6,DAY(EOMONTH($B231,1))))&lt;$C231)))</f>
        <v>0</v>
      </c>
      <c r="BS231" s="48" t="n">
        <f aca="false">IF(OR(N(BS$5)=0,BS$6=""),0,BS$5*((DATE(YEAR($B231),MONTH($B231),MIN(BS$6,DAY(EOMONTH($B231,0))))&gt;=$B231)*(DATE(YEAR($B231),MONTH($B231),MIN(BS$6,DAY(EOMONTH($B231,0))))&lt;$C231)+(DATE(YEAR($B231),MONTH($B231)+1,MIN(BS$6,DAY(EOMONTH($B231,1))))&gt;=$B231)*(DATE(YEAR($B231),MONTH($B231)+1,MIN(BS$6,DAY(EOMONTH($B231,1))))&lt;$C231)))</f>
        <v>0</v>
      </c>
      <c r="BT231" s="48" t="n">
        <f aca="false">IF(OR(N(BT$5)=0,BT$6=""),0,BT$5*((DATE(YEAR($B231),MONTH($B231),MIN(BT$6,DAY(EOMONTH($B231,0))))&gt;=$B231)*(DATE(YEAR($B231),MONTH($B231),MIN(BT$6,DAY(EOMONTH($B231,0))))&lt;$C231)+(DATE(YEAR($B231),MONTH($B231)+1,MIN(BT$6,DAY(EOMONTH($B231,1))))&gt;=$B231)*(DATE(YEAR($B231),MONTH($B231)+1,MIN(BT$6,DAY(EOMONTH($B231,1))))&lt;$C231)))</f>
        <v>0</v>
      </c>
      <c r="BU231" s="48" t="n">
        <f aca="false">IF(OR(N(BU$5)=0,BU$6=""),0,BU$5*((DATE(YEAR($B231),MONTH($B231),MIN(BU$6,DAY(EOMONTH($B231,0))))&gt;=$B231)*(DATE(YEAR($B231),MONTH($B231),MIN(BU$6,DAY(EOMONTH($B231,0))))&lt;$C231)+(DATE(YEAR($B231),MONTH($B231)+1,MIN(BU$6,DAY(EOMONTH($B231,1))))&gt;=$B231)*(DATE(YEAR($B231),MONTH($B231)+1,MIN(BU$6,DAY(EOMONTH($B231,1))))&lt;$C231)))</f>
        <v>0</v>
      </c>
      <c r="BV231" s="48" t="n">
        <f aca="false">IF(OR(N(BV$5)=0,BV$6=""),0,BV$5*((DATE(YEAR($B231),MONTH($B231),MIN(BV$6,DAY(EOMONTH($B231,0))))&gt;=$B231)*(DATE(YEAR($B231),MONTH($B231),MIN(BV$6,DAY(EOMONTH($B231,0))))&lt;$C231)+(DATE(YEAR($B231),MONTH($B231)+1,MIN(BV$6,DAY(EOMONTH($B231,1))))&gt;=$B231)*(DATE(YEAR($B231),MONTH($B231)+1,MIN(BV$6,DAY(EOMONTH($B231,1))))&lt;$C231)))</f>
        <v>0</v>
      </c>
      <c r="BW231" s="48" t="n">
        <f aca="false">IF(OR(N(BW$5)=0,BW$6=""),0,BW$5*((DATE(YEAR($B231),MONTH($B231),MIN(BW$6,DAY(EOMONTH($B231,0))))&gt;=$B231)*(DATE(YEAR($B231),MONTH($B231),MIN(BW$6,DAY(EOMONTH($B231,0))))&lt;$C231)+(DATE(YEAR($B231),MONTH($B231)+1,MIN(BW$6,DAY(EOMONTH($B231,1))))&gt;=$B231)*(DATE(YEAR($B231),MONTH($B231)+1,MIN(BW$6,DAY(EOMONTH($B231,1))))&lt;$C231)))</f>
        <v>0</v>
      </c>
      <c r="BX231" s="48" t="n">
        <f aca="false">MIN(Z231,(FT230*(1+FT$5/Setup!$C$36)+IF($V231=1,N($F231),0)))</f>
        <v>0</v>
      </c>
      <c r="BY231" s="48" t="n">
        <f aca="false">MIN(AA231,(FU230*(1+FU$5/Setup!$C$36)+IF($V231=2,N($F231),0)))</f>
        <v>0</v>
      </c>
      <c r="BZ231" s="48" t="n">
        <f aca="false">MIN(AB231,(FV230*(1+FV$5/Setup!$C$36)+IF($V231=3,N($F231),0)))</f>
        <v>0</v>
      </c>
      <c r="CA231" s="48" t="n">
        <f aca="false">MIN(AC231,(FW230*(1+FW$5/Setup!$C$36)+IF($V231=4,N($F231),0)))</f>
        <v>0</v>
      </c>
      <c r="CB231" s="48" t="n">
        <f aca="false">MIN(AD231,(FX230*(1+FX$5/Setup!$C$36)+IF($V231=5,N($F231),0)))</f>
        <v>0</v>
      </c>
      <c r="CC231" s="48" t="n">
        <f aca="false">MIN(AE231,(FY230*(1+FY$5/Setup!$C$36)+IF($V231=6,N($F231),0)))</f>
        <v>0</v>
      </c>
      <c r="CD231" s="48" t="n">
        <f aca="false">MIN(AF231,(FZ230*(1+FZ$5/Setup!$C$36)+IF($V231=7,N($F231),0)))</f>
        <v>0</v>
      </c>
      <c r="CE231" s="48" t="n">
        <f aca="false">MIN(AG231,(GA230*(1+GA$5/Setup!$C$36)+IF($V231=8,N($F231),0)))</f>
        <v>0</v>
      </c>
      <c r="CF231" s="48" t="n">
        <f aca="false">MIN(AH231,(GB230*(1+GB$5/Setup!$C$36)+IF($V231=9,N($F231),0)))</f>
        <v>0</v>
      </c>
      <c r="CG231" s="48" t="n">
        <f aca="false">MIN(AI231,(GC230*(1+GC$5/Setup!$C$36)+IF($V231=10,N($F231),0)))</f>
        <v>0</v>
      </c>
      <c r="CH231" s="48" t="n">
        <f aca="false">MIN(AJ231,(GD230*(1+GD$5/Setup!$C$36)+IF($V231=11,N($F231),0)))</f>
        <v>0</v>
      </c>
      <c r="CI231" s="48" t="n">
        <f aca="false">MIN(AK231,(GE230*(1+GE$5/Setup!$C$36)+IF($V231=12,N($F231),0)))</f>
        <v>0</v>
      </c>
      <c r="CJ231" s="48" t="n">
        <f aca="false">MIN(AL231,(GF230*(1+GF$5/Setup!$C$36)+IF($V231=13,N($F231),0)))</f>
        <v>0</v>
      </c>
      <c r="CK231" s="48" t="n">
        <f aca="false">MIN(AM231,(GG230*(1+GG$5/Setup!$C$36)+IF($V231=14,N($F231),0)))</f>
        <v>0</v>
      </c>
      <c r="CL231" s="48" t="n">
        <f aca="false">MIN(AN231,(GH230*(1+GH$5/Setup!$C$36)+IF($V231=15,N($F231),0)))</f>
        <v>0</v>
      </c>
      <c r="CM231" s="48" t="n">
        <f aca="false">MIN(AO231,(GI230*(1+GI$5/Setup!$C$36)+IF($V231=16,N($F231),0)))</f>
        <v>0</v>
      </c>
      <c r="CN231" s="48" t="n">
        <f aca="false">MIN(AP231,(GJ230*(1+GJ$5/Setup!$C$36)+IF($V231=17,N($F231),0)))</f>
        <v>0</v>
      </c>
      <c r="CO231" s="48" t="n">
        <f aca="false">MIN(AQ231,(GK230*(1+GK$5/Setup!$C$36)+IF($V231=18,N($F231),0)))</f>
        <v>0</v>
      </c>
      <c r="CP231" s="48" t="n">
        <f aca="false">MIN(AR231,(GL230*(1+GL$5/Setup!$C$36)+IF($V231=19,N($F231),0)))</f>
        <v>0</v>
      </c>
      <c r="CQ231" s="48" t="n">
        <f aca="false">MIN(AS231,(GM230*(1+GM$5/Setup!$C$36)+IF($V231=20,N($F231),0)))</f>
        <v>0</v>
      </c>
      <c r="CR231" s="48" t="n">
        <f aca="false">MIN(AT231,(GN230*(1+GN$5/Setup!$C$36)+IF($V231=21,N($F231),0)))</f>
        <v>0</v>
      </c>
      <c r="CS231" s="48" t="n">
        <f aca="false">MIN(AU231,(GO230*(1+GO$5/Setup!$C$36)+IF($V231=22,N($F231),0)))</f>
        <v>0</v>
      </c>
      <c r="CT231" s="48" t="n">
        <f aca="false">MIN(AV231,(GP230*(1+GP$5/Setup!$C$36)+IF($V231=23,N($F231),0)))</f>
        <v>0</v>
      </c>
      <c r="CU231" s="48" t="n">
        <f aca="false">MIN(AW231,(GQ230*(1+GQ$5/Setup!$C$36)+IF($V231=24,N($F231),0)))</f>
        <v>0</v>
      </c>
      <c r="CV231" s="48" t="n">
        <f aca="false">MIN(AX231,(GR230*(1+GR$5/Setup!$C$36)+IF($V231=25,N($F231),0)))</f>
        <v>0</v>
      </c>
      <c r="CW231" s="48" t="n">
        <f aca="false">MIN(AY231,(GS230*(1+GS$5/Setup!$C$36)+IF($V231=26,N($F231),0)))</f>
        <v>0</v>
      </c>
      <c r="CX231" s="48" t="n">
        <f aca="false">MIN(AZ231,(GT230*(1+GT$5/Setup!$C$36)+IF($V231=27,N($F231),0)))</f>
        <v>0</v>
      </c>
      <c r="CY231" s="48" t="n">
        <f aca="false">MIN(BA231,(GU230*(1+GU$5/Setup!$C$36)+IF($V231=28,N($F231),0)))</f>
        <v>0</v>
      </c>
      <c r="CZ231" s="48" t="n">
        <f aca="false">MIN(BB231,(GV230*(1+GV$5/Setup!$C$36)+IF($V231=29,N($F231),0)))</f>
        <v>0</v>
      </c>
      <c r="DA231" s="48" t="n">
        <f aca="false">MIN(BC231,(GW230*(1+GW$5/Setup!$C$36)+IF($V231=30,N($F231),0)))</f>
        <v>0</v>
      </c>
      <c r="DB231" s="48" t="n">
        <f aca="false">MIN(BD231,(GX230*(1+GX$5/Setup!$C$36)+IF($V231=31,N($F231),0)))</f>
        <v>0</v>
      </c>
      <c r="DC231" s="48" t="n">
        <f aca="false">MIN(BE231,(GY230*(1+GY$5/Setup!$C$36)+IF($V231=32,N($F231),0)))</f>
        <v>0</v>
      </c>
      <c r="DD231" s="48" t="n">
        <f aca="false">MIN(BF231,(GZ230*(1+GZ$5/Setup!$C$36)+IF($V231=33,N($F231),0)))</f>
        <v>0</v>
      </c>
      <c r="DE231" s="48" t="n">
        <f aca="false">MIN(BG231,(HA230*(1+HA$5/Setup!$C$36)+IF($V231=34,N($F231),0)))</f>
        <v>0</v>
      </c>
      <c r="DF231" s="48" t="n">
        <f aca="false">MIN(BH231,(HB230*(1+HB$5/Setup!$C$36)+IF($V231=35,N($F231),0)))</f>
        <v>0</v>
      </c>
      <c r="DG231" s="48" t="n">
        <f aca="false">MIN(BI231,(HC230*(1+HC$5/Setup!$C$36)+IF($V231=36,N($F231),0)))</f>
        <v>0</v>
      </c>
      <c r="DH231" s="48" t="n">
        <f aca="false">MIN(BJ231,(HD230*(1+HD$5/Setup!$C$36)+IF($V231=37,N($F231),0)))</f>
        <v>0</v>
      </c>
      <c r="DI231" s="48" t="n">
        <f aca="false">MIN(BK231,(HE230*(1+HE$5/Setup!$C$36)+IF($V231=38,N($F231),0)))</f>
        <v>0</v>
      </c>
      <c r="DJ231" s="48" t="n">
        <f aca="false">MIN(BL231,(HF230*(1+HF$5/Setup!$C$36)+IF($V231=39,N($F231),0)))</f>
        <v>0</v>
      </c>
      <c r="DK231" s="48" t="n">
        <f aca="false">MIN(BM231,(HG230*(1+HG$5/Setup!$C$36)+IF($V231=40,N($F231),0)))</f>
        <v>0</v>
      </c>
      <c r="DL231" s="48" t="n">
        <f aca="false">MIN(BN231,(HH230*(1+HH$5/Setup!$C$36)+IF($V231=41,N($F231),0)))</f>
        <v>0</v>
      </c>
      <c r="DM231" s="48" t="n">
        <f aca="false">MIN(BO231,(HI230*(1+HI$5/Setup!$C$36)+IF($V231=42,N($F231),0)))</f>
        <v>0</v>
      </c>
      <c r="DN231" s="48" t="n">
        <f aca="false">MIN(BP231,(HJ230*(1+HJ$5/Setup!$C$36)+IF($V231=43,N($F231),0)))</f>
        <v>0</v>
      </c>
      <c r="DO231" s="48" t="n">
        <f aca="false">MIN(BQ231,(HK230*(1+HK$5/Setup!$C$36)+IF($V231=44,N($F231),0)))</f>
        <v>0</v>
      </c>
      <c r="DP231" s="48" t="n">
        <f aca="false">MIN(BR231,(HL230*(1+HL$5/Setup!$C$36)+IF($V231=45,N($F231),0)))</f>
        <v>0</v>
      </c>
      <c r="DQ231" s="48" t="n">
        <f aca="false">MIN(BS231,(HM230*(1+HM$5/Setup!$C$36)+IF($V231=46,N($F231),0)))</f>
        <v>0</v>
      </c>
      <c r="DR231" s="48" t="n">
        <f aca="false">MIN(BT231,(HN230*(1+HN$5/Setup!$C$36)+IF($V231=47,N($F231),0)))</f>
        <v>0</v>
      </c>
      <c r="DS231" s="48" t="n">
        <f aca="false">MIN(BU231,(HO230*(1+HO$5/Setup!$C$36)+IF($V231=48,N($F231),0)))</f>
        <v>0</v>
      </c>
      <c r="DT231" s="48" t="n">
        <f aca="false">MIN(BV231,(HP230*(1+HP$5/Setup!$C$36)+IF($V231=49,N($F231),0)))</f>
        <v>0</v>
      </c>
      <c r="DU231" s="48" t="n">
        <f aca="false">MIN(BW231,(HQ230*(1+HQ$5/Setup!$C$36)+IF($V231=50,N($F231),0)))</f>
        <v>0</v>
      </c>
      <c r="DV231" s="48" t="n">
        <f aca="false">MIN(MAX((FT230*(1+FT$5/Setup!$C$36)+IF($V231=1,N($F231),0))-BX231,0),MAX($P231-0,0))</f>
        <v>0</v>
      </c>
      <c r="DW231" s="48" t="n">
        <f aca="false">MIN(MAX((FU230*(1+FU$5/Setup!$C$36)+IF($V231=2,N($F231),0))-BY231,0),MAX($P231-SUM(DV231:DV231),0))</f>
        <v>0</v>
      </c>
      <c r="DX231" s="48" t="n">
        <f aca="false">MIN(MAX((FV230*(1+FV$5/Setup!$C$36)+IF($V231=3,N($F231),0))-BZ231,0),MAX($P231-SUM(DV231:DW231),0))</f>
        <v>0</v>
      </c>
      <c r="DY231" s="48" t="n">
        <f aca="false">MIN(MAX((FW230*(1+FW$5/Setup!$C$36)+IF($V231=4,N($F231),0))-CA231,0),MAX($P231-SUM(DV231:DX231),0))</f>
        <v>0</v>
      </c>
      <c r="DZ231" s="48" t="n">
        <f aca="false">MIN(MAX((FX230*(1+FX$5/Setup!$C$36)+IF($V231=5,N($F231),0))-CB231,0),MAX($P231-SUM(DV231:DY231),0))</f>
        <v>0</v>
      </c>
      <c r="EA231" s="48" t="n">
        <f aca="false">MIN(MAX((FY230*(1+FY$5/Setup!$C$36)+IF($V231=6,N($F231),0))-CC231,0),MAX($P231-SUM(DV231:DZ231),0))</f>
        <v>0</v>
      </c>
      <c r="EB231" s="48" t="n">
        <f aca="false">MIN(MAX((FZ230*(1+FZ$5/Setup!$C$36)+IF($V231=7,N($F231),0))-CD231,0),MAX($P231-SUM(DV231:EA231),0))</f>
        <v>0</v>
      </c>
      <c r="EC231" s="48" t="n">
        <f aca="false">MIN(MAX((GA230*(1+GA$5/Setup!$C$36)+IF($V231=8,N($F231),0))-CE231,0),MAX($P231-SUM(DV231:EB231),0))</f>
        <v>0</v>
      </c>
      <c r="ED231" s="48" t="n">
        <f aca="false">MIN(MAX((GB230*(1+GB$5/Setup!$C$36)+IF($V231=9,N($F231),0))-CF231,0),MAX($P231-SUM(DV231:EC231),0))</f>
        <v>0</v>
      </c>
      <c r="EE231" s="48" t="n">
        <f aca="false">MIN(MAX((GC230*(1+GC$5/Setup!$C$36)+IF($V231=10,N($F231),0))-CG231,0),MAX($P231-SUM(DV231:ED231),0))</f>
        <v>0</v>
      </c>
      <c r="EF231" s="48" t="n">
        <f aca="false">MIN(MAX((GD230*(1+GD$5/Setup!$C$36)+IF($V231=11,N($F231),0))-CH231,0),MAX($P231-SUM(DV231:EE231),0))</f>
        <v>0</v>
      </c>
      <c r="EG231" s="48" t="n">
        <f aca="false">MIN(MAX((GE230*(1+GE$5/Setup!$C$36)+IF($V231=12,N($F231),0))-CI231,0),MAX($P231-SUM(DV231:EF231),0))</f>
        <v>0</v>
      </c>
      <c r="EH231" s="48" t="n">
        <f aca="false">MIN(MAX((GF230*(1+GF$5/Setup!$C$36)+IF($V231=13,N($F231),0))-CJ231,0),MAX($P231-SUM(DV231:EG231),0))</f>
        <v>0</v>
      </c>
      <c r="EI231" s="48" t="n">
        <f aca="false">MIN(MAX((GG230*(1+GG$5/Setup!$C$36)+IF($V231=14,N($F231),0))-CK231,0),MAX($P231-SUM(DV231:EH231),0))</f>
        <v>0</v>
      </c>
      <c r="EJ231" s="48" t="n">
        <f aca="false">MIN(MAX((GH230*(1+GH$5/Setup!$C$36)+IF($V231=15,N($F231),0))-CL231,0),MAX($P231-SUM(DV231:EI231),0))</f>
        <v>0</v>
      </c>
      <c r="EK231" s="48" t="n">
        <f aca="false">MIN(MAX((GI230*(1+GI$5/Setup!$C$36)+IF($V231=16,N($F231),0))-CM231,0),MAX($P231-SUM(DV231:EJ231),0))</f>
        <v>0</v>
      </c>
      <c r="EL231" s="48" t="n">
        <f aca="false">MIN(MAX((GJ230*(1+GJ$5/Setup!$C$36)+IF($V231=17,N($F231),0))-CN231,0),MAX($P231-SUM(DV231:EK231),0))</f>
        <v>0</v>
      </c>
      <c r="EM231" s="48" t="n">
        <f aca="false">MIN(MAX((GK230*(1+GK$5/Setup!$C$36)+IF($V231=18,N($F231),0))-CO231,0),MAX($P231-SUM(DV231:EL231),0))</f>
        <v>0</v>
      </c>
      <c r="EN231" s="48" t="n">
        <f aca="false">MIN(MAX((GL230*(1+GL$5/Setup!$C$36)+IF($V231=19,N($F231),0))-CP231,0),MAX($P231-SUM(DV231:EM231),0))</f>
        <v>0</v>
      </c>
      <c r="EO231" s="48" t="n">
        <f aca="false">MIN(MAX((GM230*(1+GM$5/Setup!$C$36)+IF($V231=20,N($F231),0))-CQ231,0),MAX($P231-SUM(DV231:EN231),0))</f>
        <v>0</v>
      </c>
      <c r="EP231" s="48" t="n">
        <f aca="false">MIN(MAX((GN230*(1+GN$5/Setup!$C$36)+IF($V231=21,N($F231),0))-CR231,0),MAX($P231-SUM(DV231:EO231),0))</f>
        <v>0</v>
      </c>
      <c r="EQ231" s="48" t="n">
        <f aca="false">MIN(MAX((GO230*(1+GO$5/Setup!$C$36)+IF($V231=22,N($F231),0))-CS231,0),MAX($P231-SUM(DV231:EP231),0))</f>
        <v>0</v>
      </c>
      <c r="ER231" s="48" t="n">
        <f aca="false">MIN(MAX((GP230*(1+GP$5/Setup!$C$36)+IF($V231=23,N($F231),0))-CT231,0),MAX($P231-SUM(DV231:EQ231),0))</f>
        <v>0</v>
      </c>
      <c r="ES231" s="48" t="n">
        <f aca="false">MIN(MAX((GQ230*(1+GQ$5/Setup!$C$36)+IF($V231=24,N($F231),0))-CU231,0),MAX($P231-SUM(DV231:ER231),0))</f>
        <v>0</v>
      </c>
      <c r="ET231" s="48" t="n">
        <f aca="false">MIN(MAX((GR230*(1+GR$5/Setup!$C$36)+IF($V231=25,N($F231),0))-CV231,0),MAX($P231-SUM(DV231:ES231),0))</f>
        <v>0</v>
      </c>
      <c r="EU231" s="48" t="n">
        <f aca="false">MIN(MAX((GS230*(1+GS$5/Setup!$C$36)+IF($V231=26,N($F231),0))-CW231,0),MAX($P231-SUM(DV231:ET231),0))</f>
        <v>0</v>
      </c>
      <c r="EV231" s="48" t="n">
        <f aca="false">MIN(MAX((GT230*(1+GT$5/Setup!$C$36)+IF($V231=27,N($F231),0))-CX231,0),MAX($P231-SUM(DV231:EU231),0))</f>
        <v>0</v>
      </c>
      <c r="EW231" s="48" t="n">
        <f aca="false">MIN(MAX((GU230*(1+GU$5/Setup!$C$36)+IF($V231=28,N($F231),0))-CY231,0),MAX($P231-SUM(DV231:EV231),0))</f>
        <v>0</v>
      </c>
      <c r="EX231" s="48" t="n">
        <f aca="false">MIN(MAX((GV230*(1+GV$5/Setup!$C$36)+IF($V231=29,N($F231),0))-CZ231,0),MAX($P231-SUM(DV231:EW231),0))</f>
        <v>0</v>
      </c>
      <c r="EY231" s="48" t="n">
        <f aca="false">MIN(MAX((GW230*(1+GW$5/Setup!$C$36)+IF($V231=30,N($F231),0))-DA231,0),MAX($P231-SUM(DV231:EX231),0))</f>
        <v>0</v>
      </c>
      <c r="EZ231" s="48" t="n">
        <f aca="false">MIN(MAX((GX230*(1+GX$5/Setup!$C$36)+IF($V231=31,N($F231),0))-DB231,0),MAX($P231-SUM(DV231:EY231),0))</f>
        <v>0</v>
      </c>
      <c r="FA231" s="48" t="n">
        <f aca="false">MIN(MAX((GY230*(1+GY$5/Setup!$C$36)+IF($V231=32,N($F231),0))-DC231,0),MAX($P231-SUM(DV231:EZ231),0))</f>
        <v>0</v>
      </c>
      <c r="FB231" s="48" t="n">
        <f aca="false">MIN(MAX((GZ230*(1+GZ$5/Setup!$C$36)+IF($V231=33,N($F231),0))-DD231,0),MAX($P231-SUM(DV231:FA231),0))</f>
        <v>0</v>
      </c>
      <c r="FC231" s="48" t="n">
        <f aca="false">MIN(MAX((HA230*(1+HA$5/Setup!$C$36)+IF($V231=34,N($F231),0))-DE231,0),MAX($P231-SUM(DV231:FB231),0))</f>
        <v>0</v>
      </c>
      <c r="FD231" s="48" t="n">
        <f aca="false">MIN(MAX((HB230*(1+HB$5/Setup!$C$36)+IF($V231=35,N($F231),0))-DF231,0),MAX($P231-SUM(DV231:FC231),0))</f>
        <v>0</v>
      </c>
      <c r="FE231" s="48" t="n">
        <f aca="false">MIN(MAX((HC230*(1+HC$5/Setup!$C$36)+IF($V231=36,N($F231),0))-DG231,0),MAX($P231-SUM(DV231:FD231),0))</f>
        <v>0</v>
      </c>
      <c r="FF231" s="48" t="n">
        <f aca="false">MIN(MAX((HD230*(1+HD$5/Setup!$C$36)+IF($V231=37,N($F231),0))-DH231,0),MAX($P231-SUM(DV231:FE231),0))</f>
        <v>0</v>
      </c>
      <c r="FG231" s="48" t="n">
        <f aca="false">MIN(MAX((HE230*(1+HE$5/Setup!$C$36)+IF($V231=38,N($F231),0))-DI231,0),MAX($P231-SUM(DV231:FF231),0))</f>
        <v>0</v>
      </c>
      <c r="FH231" s="48" t="n">
        <f aca="false">MIN(MAX((HF230*(1+HF$5/Setup!$C$36)+IF($V231=39,N($F231),0))-DJ231,0),MAX($P231-SUM(DV231:FG231),0))</f>
        <v>0</v>
      </c>
      <c r="FI231" s="48" t="n">
        <f aca="false">MIN(MAX((HG230*(1+HG$5/Setup!$C$36)+IF($V231=40,N($F231),0))-DK231,0),MAX($P231-SUM(DV231:FH231),0))</f>
        <v>0</v>
      </c>
      <c r="FJ231" s="48" t="n">
        <f aca="false">MIN(MAX((HH230*(1+HH$5/Setup!$C$36)+IF($V231=41,N($F231),0))-DL231,0),MAX($P231-SUM(DV231:FI231),0))</f>
        <v>0</v>
      </c>
      <c r="FK231" s="48" t="n">
        <f aca="false">MIN(MAX((HI230*(1+HI$5/Setup!$C$36)+IF($V231=42,N($F231),0))-DM231,0),MAX($P231-SUM(DV231:FJ231),0))</f>
        <v>0</v>
      </c>
      <c r="FL231" s="48" t="n">
        <f aca="false">MIN(MAX((HJ230*(1+HJ$5/Setup!$C$36)+IF($V231=43,N($F231),0))-DN231,0),MAX($P231-SUM(DV231:FK231),0))</f>
        <v>0</v>
      </c>
      <c r="FM231" s="48" t="n">
        <f aca="false">MIN(MAX((HK230*(1+HK$5/Setup!$C$36)+IF($V231=44,N($F231),0))-DO231,0),MAX($P231-SUM(DV231:FL231),0))</f>
        <v>0</v>
      </c>
      <c r="FN231" s="48" t="n">
        <f aca="false">MIN(MAX((HL230*(1+HL$5/Setup!$C$36)+IF($V231=45,N($F231),0))-DP231,0),MAX($P231-SUM(DV231:FM231),0))</f>
        <v>0</v>
      </c>
      <c r="FO231" s="48" t="n">
        <f aca="false">MIN(MAX((HM230*(1+HM$5/Setup!$C$36)+IF($V231=46,N($F231),0))-DQ231,0),MAX($P231-SUM(DV231:FN231),0))</f>
        <v>0</v>
      </c>
      <c r="FP231" s="48" t="n">
        <f aca="false">MIN(MAX((HN230*(1+HN$5/Setup!$C$36)+IF($V231=47,N($F231),0))-DR231,0),MAX($P231-SUM(DV231:FO231),0))</f>
        <v>0</v>
      </c>
      <c r="FQ231" s="48" t="n">
        <f aca="false">MIN(MAX((HO230*(1+HO$5/Setup!$C$36)+IF($V231=48,N($F231),0))-DS231,0),MAX($P231-SUM(DV231:FP231),0))</f>
        <v>0</v>
      </c>
      <c r="FR231" s="48" t="n">
        <f aca="false">MIN(MAX((HP230*(1+HP$5/Setup!$C$36)+IF($V231=49,N($F231),0))-DT231,0),MAX($P231-SUM(DV231:FQ231),0))</f>
        <v>0</v>
      </c>
      <c r="FS231" s="48" t="n">
        <f aca="false">MIN(MAX((HQ230*(1+HQ$5/Setup!$C$36)+IF($V231=50,N($F231),0))-DU231,0),MAX($P231-SUM(DV231:FR231),0))</f>
        <v>0</v>
      </c>
      <c r="FT231" s="48" t="n">
        <f aca="false">IF((FT230*(1+FT$5/Setup!$C$36)+IF($V231=1,N($F231),0))-BX231-DV231&lt;0.005,0,(FT230*(1+FT$5/Setup!$C$36)+IF($V231=1,N($F231),0))-BX231-DV231)</f>
        <v>0</v>
      </c>
      <c r="FU231" s="48" t="n">
        <f aca="false">IF((FU230*(1+FU$5/Setup!$C$36)+IF($V231=2,N($F231),0))-BY231-DW231&lt;0.005,0,(FU230*(1+FU$5/Setup!$C$36)+IF($V231=2,N($F231),0))-BY231-DW231)</f>
        <v>0</v>
      </c>
      <c r="FV231" s="48" t="n">
        <f aca="false">IF((FV230*(1+FV$5/Setup!$C$36)+IF($V231=3,N($F231),0))-BZ231-DX231&lt;0.005,0,(FV230*(1+FV$5/Setup!$C$36)+IF($V231=3,N($F231),0))-BZ231-DX231)</f>
        <v>0</v>
      </c>
      <c r="FW231" s="48" t="n">
        <f aca="false">IF((FW230*(1+FW$5/Setup!$C$36)+IF($V231=4,N($F231),0))-CA231-DY231&lt;0.005,0,(FW230*(1+FW$5/Setup!$C$36)+IF($V231=4,N($F231),0))-CA231-DY231)</f>
        <v>0</v>
      </c>
      <c r="FX231" s="48" t="n">
        <f aca="false">IF((FX230*(1+FX$5/Setup!$C$36)+IF($V231=5,N($F231),0))-CB231-DZ231&lt;0.005,0,(FX230*(1+FX$5/Setup!$C$36)+IF($V231=5,N($F231),0))-CB231-DZ231)</f>
        <v>0</v>
      </c>
      <c r="FY231" s="48" t="n">
        <f aca="false">IF((FY230*(1+FY$5/Setup!$C$36)+IF($V231=6,N($F231),0))-CC231-EA231&lt;0.005,0,(FY230*(1+FY$5/Setup!$C$36)+IF($V231=6,N($F231),0))-CC231-EA231)</f>
        <v>0</v>
      </c>
      <c r="FZ231" s="48" t="n">
        <f aca="false">IF((FZ230*(1+FZ$5/Setup!$C$36)+IF($V231=7,N($F231),0))-CD231-EB231&lt;0.005,0,(FZ230*(1+FZ$5/Setup!$C$36)+IF($V231=7,N($F231),0))-CD231-EB231)</f>
        <v>0</v>
      </c>
      <c r="GA231" s="48" t="n">
        <f aca="false">IF((GA230*(1+GA$5/Setup!$C$36)+IF($V231=8,N($F231),0))-CE231-EC231&lt;0.005,0,(GA230*(1+GA$5/Setup!$C$36)+IF($V231=8,N($F231),0))-CE231-EC231)</f>
        <v>0</v>
      </c>
      <c r="GB231" s="48" t="n">
        <f aca="false">IF((GB230*(1+GB$5/Setup!$C$36)+IF($V231=9,N($F231),0))-CF231-ED231&lt;0.005,0,(GB230*(1+GB$5/Setup!$C$36)+IF($V231=9,N($F231),0))-CF231-ED231)</f>
        <v>0</v>
      </c>
      <c r="GC231" s="48" t="n">
        <f aca="false">IF((GC230*(1+GC$5/Setup!$C$36)+IF($V231=10,N($F231),0))-CG231-EE231&lt;0.005,0,(GC230*(1+GC$5/Setup!$C$36)+IF($V231=10,N($F231),0))-CG231-EE231)</f>
        <v>0</v>
      </c>
      <c r="GD231" s="48" t="n">
        <f aca="false">IF((GD230*(1+GD$5/Setup!$C$36)+IF($V231=11,N($F231),0))-CH231-EF231&lt;0.005,0,(GD230*(1+GD$5/Setup!$C$36)+IF($V231=11,N($F231),0))-CH231-EF231)</f>
        <v>0</v>
      </c>
      <c r="GE231" s="48" t="n">
        <f aca="false">IF((GE230*(1+GE$5/Setup!$C$36)+IF($V231=12,N($F231),0))-CI231-EG231&lt;0.005,0,(GE230*(1+GE$5/Setup!$C$36)+IF($V231=12,N($F231),0))-CI231-EG231)</f>
        <v>0</v>
      </c>
      <c r="GF231" s="48" t="n">
        <f aca="false">IF((GF230*(1+GF$5/Setup!$C$36)+IF($V231=13,N($F231),0))-CJ231-EH231&lt;0.005,0,(GF230*(1+GF$5/Setup!$C$36)+IF($V231=13,N($F231),0))-CJ231-EH231)</f>
        <v>0</v>
      </c>
      <c r="GG231" s="48" t="n">
        <f aca="false">IF((GG230*(1+GG$5/Setup!$C$36)+IF($V231=14,N($F231),0))-CK231-EI231&lt;0.005,0,(GG230*(1+GG$5/Setup!$C$36)+IF($V231=14,N($F231),0))-CK231-EI231)</f>
        <v>0</v>
      </c>
      <c r="GH231" s="48" t="n">
        <f aca="false">IF((GH230*(1+GH$5/Setup!$C$36)+IF($V231=15,N($F231),0))-CL231-EJ231&lt;0.005,0,(GH230*(1+GH$5/Setup!$C$36)+IF($V231=15,N($F231),0))-CL231-EJ231)</f>
        <v>0</v>
      </c>
      <c r="GI231" s="48" t="n">
        <f aca="false">IF((GI230*(1+GI$5/Setup!$C$36)+IF($V231=16,N($F231),0))-CM231-EK231&lt;0.005,0,(GI230*(1+GI$5/Setup!$C$36)+IF($V231=16,N($F231),0))-CM231-EK231)</f>
        <v>0</v>
      </c>
      <c r="GJ231" s="48" t="n">
        <f aca="false">IF((GJ230*(1+GJ$5/Setup!$C$36)+IF($V231=17,N($F231),0))-CN231-EL231&lt;0.005,0,(GJ230*(1+GJ$5/Setup!$C$36)+IF($V231=17,N($F231),0))-CN231-EL231)</f>
        <v>0</v>
      </c>
      <c r="GK231" s="48" t="n">
        <f aca="false">IF((GK230*(1+GK$5/Setup!$C$36)+IF($V231=18,N($F231),0))-CO231-EM231&lt;0.005,0,(GK230*(1+GK$5/Setup!$C$36)+IF($V231=18,N($F231),0))-CO231-EM231)</f>
        <v>0</v>
      </c>
      <c r="GL231" s="48" t="n">
        <f aca="false">IF((GL230*(1+GL$5/Setup!$C$36)+IF($V231=19,N($F231),0))-CP231-EN231&lt;0.005,0,(GL230*(1+GL$5/Setup!$C$36)+IF($V231=19,N($F231),0))-CP231-EN231)</f>
        <v>0</v>
      </c>
      <c r="GM231" s="48" t="n">
        <f aca="false">IF((GM230*(1+GM$5/Setup!$C$36)+IF($V231=20,N($F231),0))-CQ231-EO231&lt;0.005,0,(GM230*(1+GM$5/Setup!$C$36)+IF($V231=20,N($F231),0))-CQ231-EO231)</f>
        <v>0</v>
      </c>
      <c r="GN231" s="48" t="n">
        <f aca="false">IF((GN230*(1+GN$5/Setup!$C$36)+IF($V231=21,N($F231),0))-CR231-EP231&lt;0.005,0,(GN230*(1+GN$5/Setup!$C$36)+IF($V231=21,N($F231),0))-CR231-EP231)</f>
        <v>0</v>
      </c>
      <c r="GO231" s="48" t="n">
        <f aca="false">IF((GO230*(1+GO$5/Setup!$C$36)+IF($V231=22,N($F231),0))-CS231-EQ231&lt;0.005,0,(GO230*(1+GO$5/Setup!$C$36)+IF($V231=22,N($F231),0))-CS231-EQ231)</f>
        <v>0</v>
      </c>
      <c r="GP231" s="48" t="n">
        <f aca="false">IF((GP230*(1+GP$5/Setup!$C$36)+IF($V231=23,N($F231),0))-CT231-ER231&lt;0.005,0,(GP230*(1+GP$5/Setup!$C$36)+IF($V231=23,N($F231),0))-CT231-ER231)</f>
        <v>0</v>
      </c>
      <c r="GQ231" s="48" t="n">
        <f aca="false">IF((GQ230*(1+GQ$5/Setup!$C$36)+IF($V231=24,N($F231),0))-CU231-ES231&lt;0.005,0,(GQ230*(1+GQ$5/Setup!$C$36)+IF($V231=24,N($F231),0))-CU231-ES231)</f>
        <v>0</v>
      </c>
      <c r="GR231" s="48" t="n">
        <f aca="false">IF((GR230*(1+GR$5/Setup!$C$36)+IF($V231=25,N($F231),0))-CV231-ET231&lt;0.005,0,(GR230*(1+GR$5/Setup!$C$36)+IF($V231=25,N($F231),0))-CV231-ET231)</f>
        <v>0</v>
      </c>
      <c r="GS231" s="48" t="n">
        <f aca="false">IF((GS230*(1+GS$5/Setup!$C$36)+IF($V231=26,N($F231),0))-CW231-EU231&lt;0.005,0,(GS230*(1+GS$5/Setup!$C$36)+IF($V231=26,N($F231),0))-CW231-EU231)</f>
        <v>0</v>
      </c>
      <c r="GT231" s="48" t="n">
        <f aca="false">IF((GT230*(1+GT$5/Setup!$C$36)+IF($V231=27,N($F231),0))-CX231-EV231&lt;0.005,0,(GT230*(1+GT$5/Setup!$C$36)+IF($V231=27,N($F231),0))-CX231-EV231)</f>
        <v>0</v>
      </c>
      <c r="GU231" s="48" t="n">
        <f aca="false">IF((GU230*(1+GU$5/Setup!$C$36)+IF($V231=28,N($F231),0))-CY231-EW231&lt;0.005,0,(GU230*(1+GU$5/Setup!$C$36)+IF($V231=28,N($F231),0))-CY231-EW231)</f>
        <v>0</v>
      </c>
      <c r="GV231" s="48" t="n">
        <f aca="false">IF((GV230*(1+GV$5/Setup!$C$36)+IF($V231=29,N($F231),0))-CZ231-EX231&lt;0.005,0,(GV230*(1+GV$5/Setup!$C$36)+IF($V231=29,N($F231),0))-CZ231-EX231)</f>
        <v>0</v>
      </c>
      <c r="GW231" s="48" t="n">
        <f aca="false">IF((GW230*(1+GW$5/Setup!$C$36)+IF($V231=30,N($F231),0))-DA231-EY231&lt;0.005,0,(GW230*(1+GW$5/Setup!$C$36)+IF($V231=30,N($F231),0))-DA231-EY231)</f>
        <v>0</v>
      </c>
      <c r="GX231" s="48" t="n">
        <f aca="false">IF((GX230*(1+GX$5/Setup!$C$36)+IF($V231=31,N($F231),0))-DB231-EZ231&lt;0.005,0,(GX230*(1+GX$5/Setup!$C$36)+IF($V231=31,N($F231),0))-DB231-EZ231)</f>
        <v>0</v>
      </c>
      <c r="GY231" s="48" t="n">
        <f aca="false">IF((GY230*(1+GY$5/Setup!$C$36)+IF($V231=32,N($F231),0))-DC231-FA231&lt;0.005,0,(GY230*(1+GY$5/Setup!$C$36)+IF($V231=32,N($F231),0))-DC231-FA231)</f>
        <v>0</v>
      </c>
      <c r="GZ231" s="48" t="n">
        <f aca="false">IF((GZ230*(1+GZ$5/Setup!$C$36)+IF($V231=33,N($F231),0))-DD231-FB231&lt;0.005,0,(GZ230*(1+GZ$5/Setup!$C$36)+IF($V231=33,N($F231),0))-DD231-FB231)</f>
        <v>0</v>
      </c>
      <c r="HA231" s="48" t="n">
        <f aca="false">IF((HA230*(1+HA$5/Setup!$C$36)+IF($V231=34,N($F231),0))-DE231-FC231&lt;0.005,0,(HA230*(1+HA$5/Setup!$C$36)+IF($V231=34,N($F231),0))-DE231-FC231)</f>
        <v>0</v>
      </c>
      <c r="HB231" s="48" t="n">
        <f aca="false">IF((HB230*(1+HB$5/Setup!$C$36)+IF($V231=35,N($F231),0))-DF231-FD231&lt;0.005,0,(HB230*(1+HB$5/Setup!$C$36)+IF($V231=35,N($F231),0))-DF231-FD231)</f>
        <v>0</v>
      </c>
      <c r="HC231" s="48" t="n">
        <f aca="false">IF((HC230*(1+HC$5/Setup!$C$36)+IF($V231=36,N($F231),0))-DG231-FE231&lt;0.005,0,(HC230*(1+HC$5/Setup!$C$36)+IF($V231=36,N($F231),0))-DG231-FE231)</f>
        <v>0</v>
      </c>
      <c r="HD231" s="48" t="n">
        <f aca="false">IF((HD230*(1+HD$5/Setup!$C$36)+IF($V231=37,N($F231),0))-DH231-FF231&lt;0.005,0,(HD230*(1+HD$5/Setup!$C$36)+IF($V231=37,N($F231),0))-DH231-FF231)</f>
        <v>0</v>
      </c>
      <c r="HE231" s="48" t="n">
        <f aca="false">IF((HE230*(1+HE$5/Setup!$C$36)+IF($V231=38,N($F231),0))-DI231-FG231&lt;0.005,0,(HE230*(1+HE$5/Setup!$C$36)+IF($V231=38,N($F231),0))-DI231-FG231)</f>
        <v>0</v>
      </c>
      <c r="HF231" s="48" t="n">
        <f aca="false">IF((HF230*(1+HF$5/Setup!$C$36)+IF($V231=39,N($F231),0))-DJ231-FH231&lt;0.005,0,(HF230*(1+HF$5/Setup!$C$36)+IF($V231=39,N($F231),0))-DJ231-FH231)</f>
        <v>0</v>
      </c>
      <c r="HG231" s="48" t="n">
        <f aca="false">IF((HG230*(1+HG$5/Setup!$C$36)+IF($V231=40,N($F231),0))-DK231-FI231&lt;0.005,0,(HG230*(1+HG$5/Setup!$C$36)+IF($V231=40,N($F231),0))-DK231-FI231)</f>
        <v>0</v>
      </c>
      <c r="HH231" s="48" t="n">
        <f aca="false">IF((HH230*(1+HH$5/Setup!$C$36)+IF($V231=41,N($F231),0))-DL231-FJ231&lt;0.005,0,(HH230*(1+HH$5/Setup!$C$36)+IF($V231=41,N($F231),0))-DL231-FJ231)</f>
        <v>0</v>
      </c>
      <c r="HI231" s="48" t="n">
        <f aca="false">IF((HI230*(1+HI$5/Setup!$C$36)+IF($V231=42,N($F231),0))-DM231-FK231&lt;0.005,0,(HI230*(1+HI$5/Setup!$C$36)+IF($V231=42,N($F231),0))-DM231-FK231)</f>
        <v>0</v>
      </c>
      <c r="HJ231" s="48" t="n">
        <f aca="false">IF((HJ230*(1+HJ$5/Setup!$C$36)+IF($V231=43,N($F231),0))-DN231-FL231&lt;0.005,0,(HJ230*(1+HJ$5/Setup!$C$36)+IF($V231=43,N($F231),0))-DN231-FL231)</f>
        <v>0</v>
      </c>
      <c r="HK231" s="48" t="n">
        <f aca="false">IF((HK230*(1+HK$5/Setup!$C$36)+IF($V231=44,N($F231),0))-DO231-FM231&lt;0.005,0,(HK230*(1+HK$5/Setup!$C$36)+IF($V231=44,N($F231),0))-DO231-FM231)</f>
        <v>0</v>
      </c>
      <c r="HL231" s="48" t="n">
        <f aca="false">IF((HL230*(1+HL$5/Setup!$C$36)+IF($V231=45,N($F231),0))-DP231-FN231&lt;0.005,0,(HL230*(1+HL$5/Setup!$C$36)+IF($V231=45,N($F231),0))-DP231-FN231)</f>
        <v>0</v>
      </c>
      <c r="HM231" s="48" t="n">
        <f aca="false">IF((HM230*(1+HM$5/Setup!$C$36)+IF($V231=46,N($F231),0))-DQ231-FO231&lt;0.005,0,(HM230*(1+HM$5/Setup!$C$36)+IF($V231=46,N($F231),0))-DQ231-FO231)</f>
        <v>0</v>
      </c>
      <c r="HN231" s="48" t="n">
        <f aca="false">IF((HN230*(1+HN$5/Setup!$C$36)+IF($V231=47,N($F231),0))-DR231-FP231&lt;0.005,0,(HN230*(1+HN$5/Setup!$C$36)+IF($V231=47,N($F231),0))-DR231-FP231)</f>
        <v>0</v>
      </c>
      <c r="HO231" s="48" t="n">
        <f aca="false">IF((HO230*(1+HO$5/Setup!$C$36)+IF($V231=48,N($F231),0))-DS231-FQ231&lt;0.005,0,(HO230*(1+HO$5/Setup!$C$36)+IF($V231=48,N($F231),0))-DS231-FQ231)</f>
        <v>0</v>
      </c>
      <c r="HP231" s="48" t="n">
        <f aca="false">IF((HP230*(1+HP$5/Setup!$C$36)+IF($V231=49,N($F231),0))-DT231-FR231&lt;0.005,0,(HP230*(1+HP$5/Setup!$C$36)+IF($V231=49,N($F231),0))-DT231-FR231)</f>
        <v>0</v>
      </c>
      <c r="HQ231" s="48" t="n">
        <f aca="false">IF((HQ230*(1+HQ$5/Setup!$C$36)+IF($V231=50,N($F231),0))-DU231-FS231&lt;0.005,0,(HQ230*(1+HQ$5/Setup!$C$36)+IF($V231=50,N($F231),0))-DU231-FS231)</f>
        <v>0</v>
      </c>
    </row>
    <row r="232" customFormat="false" ht="15" hidden="false" customHeight="false" outlineLevel="0" collapsed="false">
      <c r="A232" s="44" t="n">
        <v>224</v>
      </c>
      <c r="B232" s="45" t="n">
        <f aca="false">IF(Setup!$C$7="Every month",EDATE(Setup!$C$8,($A232-1)),IF(Setup!$C$7="Twice a month",DATE(YEAR(Setup!$C$8),MONTH(Setup!$C$8)+INT((($A232-1)+Setup!$C$41)/2),MIN(IF(MOD(($A232-1)+Setup!$C$41,2)=0,Setup!$C$39,Setup!$C$40),DAY(EOMONTH(DATE(YEAR(Setup!$C$8),MONTH(Setup!$C$8)+INT((($A232-1)+Setup!$C$41)/2),1),0)))),Setup!$C$8+($A232-1)*IF(Setup!$C$7="Every week",7,14)))</f>
        <v>49447</v>
      </c>
      <c r="C232" s="45" t="n">
        <f aca="false">IF(Setup!$C$7="Every month",EDATE(Setup!$C$8,$A232),IF(Setup!$C$7="Twice a month",DATE(YEAR(Setup!$C$8),MONTH(Setup!$C$8)+INT(($A232+Setup!$C$41)/2),MIN(IF(MOD($A232+Setup!$C$41,2)=0,Setup!$C$39,Setup!$C$40),DAY(EOMONTH(DATE(YEAR(Setup!$C$8),MONTH(Setup!$C$8)+INT(($A232+Setup!$C$41)/2),1),0)))),Setup!$C$8+$A232*IF(Setup!$C$7="Every week",7,14)))</f>
        <v>49461</v>
      </c>
      <c r="D232" s="46"/>
      <c r="E232" s="47"/>
      <c r="F232" s="47"/>
      <c r="G232" s="47"/>
      <c r="H232" s="47"/>
      <c r="I232" s="48" t="n">
        <f aca="false">N(Setup!$C$11)+N(E232)</f>
        <v>100</v>
      </c>
      <c r="J232" s="48" t="n">
        <f aca="false">MIN(Setup!$C$37,MAX(I232,0))</f>
        <v>9.23076923076923</v>
      </c>
      <c r="K232" s="48" t="n">
        <f aca="false">MIN(MAX(N(Setup!$C$14)-L231,0),MAX(I232-J232,0))</f>
        <v>0</v>
      </c>
      <c r="L232" s="48" t="n">
        <f aca="false">L231+K232-N(G232)</f>
        <v>500</v>
      </c>
      <c r="M232" s="48" t="n">
        <f aca="false">M231+J232-N(H232)</f>
        <v>2067.69230769232</v>
      </c>
      <c r="N232" s="48" t="n">
        <f aca="false">SUM(BX232:DU232)</f>
        <v>0</v>
      </c>
      <c r="O232" s="48" t="n">
        <f aca="false">SUM(Z232:BW232)-N232</f>
        <v>40</v>
      </c>
      <c r="P232" s="48" t="n">
        <f aca="false">MAX(I232-J232-K232,0)+O232</f>
        <v>130.769230769231</v>
      </c>
      <c r="Q232" s="48" t="n">
        <f aca="false">SUM(DV232:FS232)</f>
        <v>0</v>
      </c>
      <c r="R232" s="49" t="n">
        <f aca="false">N232+J232+K232+Q232</f>
        <v>9.23076923076923</v>
      </c>
      <c r="S232" s="48" t="n">
        <f aca="false">T232-T231-N(F232)+N232+Q232</f>
        <v>0</v>
      </c>
      <c r="T232" s="49" t="n">
        <f aca="false">SUM(FT232:HQ232)</f>
        <v>0</v>
      </c>
      <c r="U232" s="44" t="str">
        <f aca="false">IF(T231&lt;0.005,"",INDEX(Helpers!$C$2:$C$51,IF(_xlfn.MINIFS($DV$6:$FS$6,DV232:FS232,"&gt;0.005")=0,V232,_xlfn.MINIFS($DV$6:$FS$6,DV232:FS232,"&gt;0.005"))))</f>
        <v/>
      </c>
      <c r="V232" s="44" t="n">
        <f aca="false">IF(_xlfn.MINIFS($FT$6:$HQ$6,FT231:HQ231,"&gt;0.005")=0,1,_xlfn.MINIFS($FT$6:$HQ$6,FT231:HQ231,"&gt;0.005"))</f>
        <v>1</v>
      </c>
      <c r="W232" s="44" t="n">
        <f aca="false">IF(AND(D232&lt;&gt;"Paid",T231&gt;0.005),1,0)</f>
        <v>0</v>
      </c>
      <c r="X232" s="48" t="n">
        <f aca="false">SUMPRODUCT(((Helpers!$G$2:$G$51*(1+(Helpers!$D$2:$D$51+0.000000001)/12)^(($B232-Setup!$C$8)/(365.25/12))-Helpers!$E$2:$E$51*((1+(Helpers!$D$2:$D$51+0.000000001)/12)^(($B232-Setup!$C$8)/(365.25/12))-1)/((Helpers!$D$2:$D$51+0.000000001)/12))&gt;0)*(Helpers!$G$2:$G$51*(1+(Helpers!$D$2:$D$51+0.000000001)/12)^(($B232-Setup!$C$8)/(365.25/12))-Helpers!$E$2:$E$51*((1+(Helpers!$D$2:$D$51+0.000000001)/12)^(($B232-Setup!$C$8)/(365.25/12))-1)/((Helpers!$D$2:$D$51+0.000000001)/12)))</f>
        <v>0</v>
      </c>
      <c r="Y232" s="48"/>
      <c r="Z232" s="48" t="n">
        <f aca="false">IF(OR(N(Z$5)=0,Z$6=""),0,Z$5*((DATE(YEAR($B232),MONTH($B232),MIN(Z$6,DAY(EOMONTH($B232,0))))&gt;=$B232)*(DATE(YEAR($B232),MONTH($B232),MIN(Z$6,DAY(EOMONTH($B232,0))))&lt;$C232)+(DATE(YEAR($B232),MONTH($B232)+1,MIN(Z$6,DAY(EOMONTH($B232,1))))&gt;=$B232)*(DATE(YEAR($B232),MONTH($B232)+1,MIN(Z$6,DAY(EOMONTH($B232,1))))&lt;$C232)))</f>
        <v>0</v>
      </c>
      <c r="AA232" s="48" t="n">
        <f aca="false">IF(OR(N(AA$5)=0,AA$6=""),0,AA$5*((DATE(YEAR($B232),MONTH($B232),MIN(AA$6,DAY(EOMONTH($B232,0))))&gt;=$B232)*(DATE(YEAR($B232),MONTH($B232),MIN(AA$6,DAY(EOMONTH($B232,0))))&lt;$C232)+(DATE(YEAR($B232),MONTH($B232)+1,MIN(AA$6,DAY(EOMONTH($B232,1))))&gt;=$B232)*(DATE(YEAR($B232),MONTH($B232)+1,MIN(AA$6,DAY(EOMONTH($B232,1))))&lt;$C232)))</f>
        <v>40</v>
      </c>
      <c r="AB232" s="48" t="n">
        <f aca="false">IF(OR(N(AB$5)=0,AB$6=""),0,AB$5*((DATE(YEAR($B232),MONTH($B232),MIN(AB$6,DAY(EOMONTH($B232,0))))&gt;=$B232)*(DATE(YEAR($B232),MONTH($B232),MIN(AB$6,DAY(EOMONTH($B232,0))))&lt;$C232)+(DATE(YEAR($B232),MONTH($B232)+1,MIN(AB$6,DAY(EOMONTH($B232,1))))&gt;=$B232)*(DATE(YEAR($B232),MONTH($B232)+1,MIN(AB$6,DAY(EOMONTH($B232,1))))&lt;$C232)))</f>
        <v>0</v>
      </c>
      <c r="AC232" s="48" t="n">
        <f aca="false">IF(OR(N(AC$5)=0,AC$6=""),0,AC$5*((DATE(YEAR($B232),MONTH($B232),MIN(AC$6,DAY(EOMONTH($B232,0))))&gt;=$B232)*(DATE(YEAR($B232),MONTH($B232),MIN(AC$6,DAY(EOMONTH($B232,0))))&lt;$C232)+(DATE(YEAR($B232),MONTH($B232)+1,MIN(AC$6,DAY(EOMONTH($B232,1))))&gt;=$B232)*(DATE(YEAR($B232),MONTH($B232)+1,MIN(AC$6,DAY(EOMONTH($B232,1))))&lt;$C232)))</f>
        <v>0</v>
      </c>
      <c r="AD232" s="48" t="n">
        <f aca="false">IF(OR(N(AD$5)=0,AD$6=""),0,AD$5*((DATE(YEAR($B232),MONTH($B232),MIN(AD$6,DAY(EOMONTH($B232,0))))&gt;=$B232)*(DATE(YEAR($B232),MONTH($B232),MIN(AD$6,DAY(EOMONTH($B232,0))))&lt;$C232)+(DATE(YEAR($B232),MONTH($B232)+1,MIN(AD$6,DAY(EOMONTH($B232,1))))&gt;=$B232)*(DATE(YEAR($B232),MONTH($B232)+1,MIN(AD$6,DAY(EOMONTH($B232,1))))&lt;$C232)))</f>
        <v>0</v>
      </c>
      <c r="AE232" s="48" t="n">
        <f aca="false">IF(OR(N(AE$5)=0,AE$6=""),0,AE$5*((DATE(YEAR($B232),MONTH($B232),MIN(AE$6,DAY(EOMONTH($B232,0))))&gt;=$B232)*(DATE(YEAR($B232),MONTH($B232),MIN(AE$6,DAY(EOMONTH($B232,0))))&lt;$C232)+(DATE(YEAR($B232),MONTH($B232)+1,MIN(AE$6,DAY(EOMONTH($B232,1))))&gt;=$B232)*(DATE(YEAR($B232),MONTH($B232)+1,MIN(AE$6,DAY(EOMONTH($B232,1))))&lt;$C232)))</f>
        <v>0</v>
      </c>
      <c r="AF232" s="48" t="n">
        <f aca="false">IF(OR(N(AF$5)=0,AF$6=""),0,AF$5*((DATE(YEAR($B232),MONTH($B232),MIN(AF$6,DAY(EOMONTH($B232,0))))&gt;=$B232)*(DATE(YEAR($B232),MONTH($B232),MIN(AF$6,DAY(EOMONTH($B232,0))))&lt;$C232)+(DATE(YEAR($B232),MONTH($B232)+1,MIN(AF$6,DAY(EOMONTH($B232,1))))&gt;=$B232)*(DATE(YEAR($B232),MONTH($B232)+1,MIN(AF$6,DAY(EOMONTH($B232,1))))&lt;$C232)))</f>
        <v>0</v>
      </c>
      <c r="AG232" s="48" t="n">
        <f aca="false">IF(OR(N(AG$5)=0,AG$6=""),0,AG$5*((DATE(YEAR($B232),MONTH($B232),MIN(AG$6,DAY(EOMONTH($B232,0))))&gt;=$B232)*(DATE(YEAR($B232),MONTH($B232),MIN(AG$6,DAY(EOMONTH($B232,0))))&lt;$C232)+(DATE(YEAR($B232),MONTH($B232)+1,MIN(AG$6,DAY(EOMONTH($B232,1))))&gt;=$B232)*(DATE(YEAR($B232),MONTH($B232)+1,MIN(AG$6,DAY(EOMONTH($B232,1))))&lt;$C232)))</f>
        <v>0</v>
      </c>
      <c r="AH232" s="48" t="n">
        <f aca="false">IF(OR(N(AH$5)=0,AH$6=""),0,AH$5*((DATE(YEAR($B232),MONTH($B232),MIN(AH$6,DAY(EOMONTH($B232,0))))&gt;=$B232)*(DATE(YEAR($B232),MONTH($B232),MIN(AH$6,DAY(EOMONTH($B232,0))))&lt;$C232)+(DATE(YEAR($B232),MONTH($B232)+1,MIN(AH$6,DAY(EOMONTH($B232,1))))&gt;=$B232)*(DATE(YEAR($B232),MONTH($B232)+1,MIN(AH$6,DAY(EOMONTH($B232,1))))&lt;$C232)))</f>
        <v>0</v>
      </c>
      <c r="AI232" s="48" t="n">
        <f aca="false">IF(OR(N(AI$5)=0,AI$6=""),0,AI$5*((DATE(YEAR($B232),MONTH($B232),MIN(AI$6,DAY(EOMONTH($B232,0))))&gt;=$B232)*(DATE(YEAR($B232),MONTH($B232),MIN(AI$6,DAY(EOMONTH($B232,0))))&lt;$C232)+(DATE(YEAR($B232),MONTH($B232)+1,MIN(AI$6,DAY(EOMONTH($B232,1))))&gt;=$B232)*(DATE(YEAR($B232),MONTH($B232)+1,MIN(AI$6,DAY(EOMONTH($B232,1))))&lt;$C232)))</f>
        <v>0</v>
      </c>
      <c r="AJ232" s="48" t="n">
        <f aca="false">IF(OR(N(AJ$5)=0,AJ$6=""),0,AJ$5*((DATE(YEAR($B232),MONTH($B232),MIN(AJ$6,DAY(EOMONTH($B232,0))))&gt;=$B232)*(DATE(YEAR($B232),MONTH($B232),MIN(AJ$6,DAY(EOMONTH($B232,0))))&lt;$C232)+(DATE(YEAR($B232),MONTH($B232)+1,MIN(AJ$6,DAY(EOMONTH($B232,1))))&gt;=$B232)*(DATE(YEAR($B232),MONTH($B232)+1,MIN(AJ$6,DAY(EOMONTH($B232,1))))&lt;$C232)))</f>
        <v>0</v>
      </c>
      <c r="AK232" s="48" t="n">
        <f aca="false">IF(OR(N(AK$5)=0,AK$6=""),0,AK$5*((DATE(YEAR($B232),MONTH($B232),MIN(AK$6,DAY(EOMONTH($B232,0))))&gt;=$B232)*(DATE(YEAR($B232),MONTH($B232),MIN(AK$6,DAY(EOMONTH($B232,0))))&lt;$C232)+(DATE(YEAR($B232),MONTH($B232)+1,MIN(AK$6,DAY(EOMONTH($B232,1))))&gt;=$B232)*(DATE(YEAR($B232),MONTH($B232)+1,MIN(AK$6,DAY(EOMONTH($B232,1))))&lt;$C232)))</f>
        <v>0</v>
      </c>
      <c r="AL232" s="48" t="n">
        <f aca="false">IF(OR(N(AL$5)=0,AL$6=""),0,AL$5*((DATE(YEAR($B232),MONTH($B232),MIN(AL$6,DAY(EOMONTH($B232,0))))&gt;=$B232)*(DATE(YEAR($B232),MONTH($B232),MIN(AL$6,DAY(EOMONTH($B232,0))))&lt;$C232)+(DATE(YEAR($B232),MONTH($B232)+1,MIN(AL$6,DAY(EOMONTH($B232,1))))&gt;=$B232)*(DATE(YEAR($B232),MONTH($B232)+1,MIN(AL$6,DAY(EOMONTH($B232,1))))&lt;$C232)))</f>
        <v>0</v>
      </c>
      <c r="AM232" s="48" t="n">
        <f aca="false">IF(OR(N(AM$5)=0,AM$6=""),0,AM$5*((DATE(YEAR($B232),MONTH($B232),MIN(AM$6,DAY(EOMONTH($B232,0))))&gt;=$B232)*(DATE(YEAR($B232),MONTH($B232),MIN(AM$6,DAY(EOMONTH($B232,0))))&lt;$C232)+(DATE(YEAR($B232),MONTH($B232)+1,MIN(AM$6,DAY(EOMONTH($B232,1))))&gt;=$B232)*(DATE(YEAR($B232),MONTH($B232)+1,MIN(AM$6,DAY(EOMONTH($B232,1))))&lt;$C232)))</f>
        <v>0</v>
      </c>
      <c r="AN232" s="48" t="n">
        <f aca="false">IF(OR(N(AN$5)=0,AN$6=""),0,AN$5*((DATE(YEAR($B232),MONTH($B232),MIN(AN$6,DAY(EOMONTH($B232,0))))&gt;=$B232)*(DATE(YEAR($B232),MONTH($B232),MIN(AN$6,DAY(EOMONTH($B232,0))))&lt;$C232)+(DATE(YEAR($B232),MONTH($B232)+1,MIN(AN$6,DAY(EOMONTH($B232,1))))&gt;=$B232)*(DATE(YEAR($B232),MONTH($B232)+1,MIN(AN$6,DAY(EOMONTH($B232,1))))&lt;$C232)))</f>
        <v>0</v>
      </c>
      <c r="AO232" s="48" t="n">
        <f aca="false">IF(OR(N(AO$5)=0,AO$6=""),0,AO$5*((DATE(YEAR($B232),MONTH($B232),MIN(AO$6,DAY(EOMONTH($B232,0))))&gt;=$B232)*(DATE(YEAR($B232),MONTH($B232),MIN(AO$6,DAY(EOMONTH($B232,0))))&lt;$C232)+(DATE(YEAR($B232),MONTH($B232)+1,MIN(AO$6,DAY(EOMONTH($B232,1))))&gt;=$B232)*(DATE(YEAR($B232),MONTH($B232)+1,MIN(AO$6,DAY(EOMONTH($B232,1))))&lt;$C232)))</f>
        <v>0</v>
      </c>
      <c r="AP232" s="48" t="n">
        <f aca="false">IF(OR(N(AP$5)=0,AP$6=""),0,AP$5*((DATE(YEAR($B232),MONTH($B232),MIN(AP$6,DAY(EOMONTH($B232,0))))&gt;=$B232)*(DATE(YEAR($B232),MONTH($B232),MIN(AP$6,DAY(EOMONTH($B232,0))))&lt;$C232)+(DATE(YEAR($B232),MONTH($B232)+1,MIN(AP$6,DAY(EOMONTH($B232,1))))&gt;=$B232)*(DATE(YEAR($B232),MONTH($B232)+1,MIN(AP$6,DAY(EOMONTH($B232,1))))&lt;$C232)))</f>
        <v>0</v>
      </c>
      <c r="AQ232" s="48" t="n">
        <f aca="false">IF(OR(N(AQ$5)=0,AQ$6=""),0,AQ$5*((DATE(YEAR($B232),MONTH($B232),MIN(AQ$6,DAY(EOMONTH($B232,0))))&gt;=$B232)*(DATE(YEAR($B232),MONTH($B232),MIN(AQ$6,DAY(EOMONTH($B232,0))))&lt;$C232)+(DATE(YEAR($B232),MONTH($B232)+1,MIN(AQ$6,DAY(EOMONTH($B232,1))))&gt;=$B232)*(DATE(YEAR($B232),MONTH($B232)+1,MIN(AQ$6,DAY(EOMONTH($B232,1))))&lt;$C232)))</f>
        <v>0</v>
      </c>
      <c r="AR232" s="48" t="n">
        <f aca="false">IF(OR(N(AR$5)=0,AR$6=""),0,AR$5*((DATE(YEAR($B232),MONTH($B232),MIN(AR$6,DAY(EOMONTH($B232,0))))&gt;=$B232)*(DATE(YEAR($B232),MONTH($B232),MIN(AR$6,DAY(EOMONTH($B232,0))))&lt;$C232)+(DATE(YEAR($B232),MONTH($B232)+1,MIN(AR$6,DAY(EOMONTH($B232,1))))&gt;=$B232)*(DATE(YEAR($B232),MONTH($B232)+1,MIN(AR$6,DAY(EOMONTH($B232,1))))&lt;$C232)))</f>
        <v>0</v>
      </c>
      <c r="AS232" s="48" t="n">
        <f aca="false">IF(OR(N(AS$5)=0,AS$6=""),0,AS$5*((DATE(YEAR($B232),MONTH($B232),MIN(AS$6,DAY(EOMONTH($B232,0))))&gt;=$B232)*(DATE(YEAR($B232),MONTH($B232),MIN(AS$6,DAY(EOMONTH($B232,0))))&lt;$C232)+(DATE(YEAR($B232),MONTH($B232)+1,MIN(AS$6,DAY(EOMONTH($B232,1))))&gt;=$B232)*(DATE(YEAR($B232),MONTH($B232)+1,MIN(AS$6,DAY(EOMONTH($B232,1))))&lt;$C232)))</f>
        <v>0</v>
      </c>
      <c r="AT232" s="48" t="n">
        <f aca="false">IF(OR(N(AT$5)=0,AT$6=""),0,AT$5*((DATE(YEAR($B232),MONTH($B232),MIN(AT$6,DAY(EOMONTH($B232,0))))&gt;=$B232)*(DATE(YEAR($B232),MONTH($B232),MIN(AT$6,DAY(EOMONTH($B232,0))))&lt;$C232)+(DATE(YEAR($B232),MONTH($B232)+1,MIN(AT$6,DAY(EOMONTH($B232,1))))&gt;=$B232)*(DATE(YEAR($B232),MONTH($B232)+1,MIN(AT$6,DAY(EOMONTH($B232,1))))&lt;$C232)))</f>
        <v>0</v>
      </c>
      <c r="AU232" s="48" t="n">
        <f aca="false">IF(OR(N(AU$5)=0,AU$6=""),0,AU$5*((DATE(YEAR($B232),MONTH($B232),MIN(AU$6,DAY(EOMONTH($B232,0))))&gt;=$B232)*(DATE(YEAR($B232),MONTH($B232),MIN(AU$6,DAY(EOMONTH($B232,0))))&lt;$C232)+(DATE(YEAR($B232),MONTH($B232)+1,MIN(AU$6,DAY(EOMONTH($B232,1))))&gt;=$B232)*(DATE(YEAR($B232),MONTH($B232)+1,MIN(AU$6,DAY(EOMONTH($B232,1))))&lt;$C232)))</f>
        <v>0</v>
      </c>
      <c r="AV232" s="48" t="n">
        <f aca="false">IF(OR(N(AV$5)=0,AV$6=""),0,AV$5*((DATE(YEAR($B232),MONTH($B232),MIN(AV$6,DAY(EOMONTH($B232,0))))&gt;=$B232)*(DATE(YEAR($B232),MONTH($B232),MIN(AV$6,DAY(EOMONTH($B232,0))))&lt;$C232)+(DATE(YEAR($B232),MONTH($B232)+1,MIN(AV$6,DAY(EOMONTH($B232,1))))&gt;=$B232)*(DATE(YEAR($B232),MONTH($B232)+1,MIN(AV$6,DAY(EOMONTH($B232,1))))&lt;$C232)))</f>
        <v>0</v>
      </c>
      <c r="AW232" s="48" t="n">
        <f aca="false">IF(OR(N(AW$5)=0,AW$6=""),0,AW$5*((DATE(YEAR($B232),MONTH($B232),MIN(AW$6,DAY(EOMONTH($B232,0))))&gt;=$B232)*(DATE(YEAR($B232),MONTH($B232),MIN(AW$6,DAY(EOMONTH($B232,0))))&lt;$C232)+(DATE(YEAR($B232),MONTH($B232)+1,MIN(AW$6,DAY(EOMONTH($B232,1))))&gt;=$B232)*(DATE(YEAR($B232),MONTH($B232)+1,MIN(AW$6,DAY(EOMONTH($B232,1))))&lt;$C232)))</f>
        <v>0</v>
      </c>
      <c r="AX232" s="48" t="n">
        <f aca="false">IF(OR(N(AX$5)=0,AX$6=""),0,AX$5*((DATE(YEAR($B232),MONTH($B232),MIN(AX$6,DAY(EOMONTH($B232,0))))&gt;=$B232)*(DATE(YEAR($B232),MONTH($B232),MIN(AX$6,DAY(EOMONTH($B232,0))))&lt;$C232)+(DATE(YEAR($B232),MONTH($B232)+1,MIN(AX$6,DAY(EOMONTH($B232,1))))&gt;=$B232)*(DATE(YEAR($B232),MONTH($B232)+1,MIN(AX$6,DAY(EOMONTH($B232,1))))&lt;$C232)))</f>
        <v>0</v>
      </c>
      <c r="AY232" s="48" t="n">
        <f aca="false">IF(OR(N(AY$5)=0,AY$6=""),0,AY$5*((DATE(YEAR($B232),MONTH($B232),MIN(AY$6,DAY(EOMONTH($B232,0))))&gt;=$B232)*(DATE(YEAR($B232),MONTH($B232),MIN(AY$6,DAY(EOMONTH($B232,0))))&lt;$C232)+(DATE(YEAR($B232),MONTH($B232)+1,MIN(AY$6,DAY(EOMONTH($B232,1))))&gt;=$B232)*(DATE(YEAR($B232),MONTH($B232)+1,MIN(AY$6,DAY(EOMONTH($B232,1))))&lt;$C232)))</f>
        <v>0</v>
      </c>
      <c r="AZ232" s="48" t="n">
        <f aca="false">IF(OR(N(AZ$5)=0,AZ$6=""),0,AZ$5*((DATE(YEAR($B232),MONTH($B232),MIN(AZ$6,DAY(EOMONTH($B232,0))))&gt;=$B232)*(DATE(YEAR($B232),MONTH($B232),MIN(AZ$6,DAY(EOMONTH($B232,0))))&lt;$C232)+(DATE(YEAR($B232),MONTH($B232)+1,MIN(AZ$6,DAY(EOMONTH($B232,1))))&gt;=$B232)*(DATE(YEAR($B232),MONTH($B232)+1,MIN(AZ$6,DAY(EOMONTH($B232,1))))&lt;$C232)))</f>
        <v>0</v>
      </c>
      <c r="BA232" s="48" t="n">
        <f aca="false">IF(OR(N(BA$5)=0,BA$6=""),0,BA$5*((DATE(YEAR($B232),MONTH($B232),MIN(BA$6,DAY(EOMONTH($B232,0))))&gt;=$B232)*(DATE(YEAR($B232),MONTH($B232),MIN(BA$6,DAY(EOMONTH($B232,0))))&lt;$C232)+(DATE(YEAR($B232),MONTH($B232)+1,MIN(BA$6,DAY(EOMONTH($B232,1))))&gt;=$B232)*(DATE(YEAR($B232),MONTH($B232)+1,MIN(BA$6,DAY(EOMONTH($B232,1))))&lt;$C232)))</f>
        <v>0</v>
      </c>
      <c r="BB232" s="48" t="n">
        <f aca="false">IF(OR(N(BB$5)=0,BB$6=""),0,BB$5*((DATE(YEAR($B232),MONTH($B232),MIN(BB$6,DAY(EOMONTH($B232,0))))&gt;=$B232)*(DATE(YEAR($B232),MONTH($B232),MIN(BB$6,DAY(EOMONTH($B232,0))))&lt;$C232)+(DATE(YEAR($B232),MONTH($B232)+1,MIN(BB$6,DAY(EOMONTH($B232,1))))&gt;=$B232)*(DATE(YEAR($B232),MONTH($B232)+1,MIN(BB$6,DAY(EOMONTH($B232,1))))&lt;$C232)))</f>
        <v>0</v>
      </c>
      <c r="BC232" s="48" t="n">
        <f aca="false">IF(OR(N(BC$5)=0,BC$6=""),0,BC$5*((DATE(YEAR($B232),MONTH($B232),MIN(BC$6,DAY(EOMONTH($B232,0))))&gt;=$B232)*(DATE(YEAR($B232),MONTH($B232),MIN(BC$6,DAY(EOMONTH($B232,0))))&lt;$C232)+(DATE(YEAR($B232),MONTH($B232)+1,MIN(BC$6,DAY(EOMONTH($B232,1))))&gt;=$B232)*(DATE(YEAR($B232),MONTH($B232)+1,MIN(BC$6,DAY(EOMONTH($B232,1))))&lt;$C232)))</f>
        <v>0</v>
      </c>
      <c r="BD232" s="48" t="n">
        <f aca="false">IF(OR(N(BD$5)=0,BD$6=""),0,BD$5*((DATE(YEAR($B232),MONTH($B232),MIN(BD$6,DAY(EOMONTH($B232,0))))&gt;=$B232)*(DATE(YEAR($B232),MONTH($B232),MIN(BD$6,DAY(EOMONTH($B232,0))))&lt;$C232)+(DATE(YEAR($B232),MONTH($B232)+1,MIN(BD$6,DAY(EOMONTH($B232,1))))&gt;=$B232)*(DATE(YEAR($B232),MONTH($B232)+1,MIN(BD$6,DAY(EOMONTH($B232,1))))&lt;$C232)))</f>
        <v>0</v>
      </c>
      <c r="BE232" s="48" t="n">
        <f aca="false">IF(OR(N(BE$5)=0,BE$6=""),0,BE$5*((DATE(YEAR($B232),MONTH($B232),MIN(BE$6,DAY(EOMONTH($B232,0))))&gt;=$B232)*(DATE(YEAR($B232),MONTH($B232),MIN(BE$6,DAY(EOMONTH($B232,0))))&lt;$C232)+(DATE(YEAR($B232),MONTH($B232)+1,MIN(BE$6,DAY(EOMONTH($B232,1))))&gt;=$B232)*(DATE(YEAR($B232),MONTH($B232)+1,MIN(BE$6,DAY(EOMONTH($B232,1))))&lt;$C232)))</f>
        <v>0</v>
      </c>
      <c r="BF232" s="48" t="n">
        <f aca="false">IF(OR(N(BF$5)=0,BF$6=""),0,BF$5*((DATE(YEAR($B232),MONTH($B232),MIN(BF$6,DAY(EOMONTH($B232,0))))&gt;=$B232)*(DATE(YEAR($B232),MONTH($B232),MIN(BF$6,DAY(EOMONTH($B232,0))))&lt;$C232)+(DATE(YEAR($B232),MONTH($B232)+1,MIN(BF$6,DAY(EOMONTH($B232,1))))&gt;=$B232)*(DATE(YEAR($B232),MONTH($B232)+1,MIN(BF$6,DAY(EOMONTH($B232,1))))&lt;$C232)))</f>
        <v>0</v>
      </c>
      <c r="BG232" s="48" t="n">
        <f aca="false">IF(OR(N(BG$5)=0,BG$6=""),0,BG$5*((DATE(YEAR($B232),MONTH($B232),MIN(BG$6,DAY(EOMONTH($B232,0))))&gt;=$B232)*(DATE(YEAR($B232),MONTH($B232),MIN(BG$6,DAY(EOMONTH($B232,0))))&lt;$C232)+(DATE(YEAR($B232),MONTH($B232)+1,MIN(BG$6,DAY(EOMONTH($B232,1))))&gt;=$B232)*(DATE(YEAR($B232),MONTH($B232)+1,MIN(BG$6,DAY(EOMONTH($B232,1))))&lt;$C232)))</f>
        <v>0</v>
      </c>
      <c r="BH232" s="48" t="n">
        <f aca="false">IF(OR(N(BH$5)=0,BH$6=""),0,BH$5*((DATE(YEAR($B232),MONTH($B232),MIN(BH$6,DAY(EOMONTH($B232,0))))&gt;=$B232)*(DATE(YEAR($B232),MONTH($B232),MIN(BH$6,DAY(EOMONTH($B232,0))))&lt;$C232)+(DATE(YEAR($B232),MONTH($B232)+1,MIN(BH$6,DAY(EOMONTH($B232,1))))&gt;=$B232)*(DATE(YEAR($B232),MONTH($B232)+1,MIN(BH$6,DAY(EOMONTH($B232,1))))&lt;$C232)))</f>
        <v>0</v>
      </c>
      <c r="BI232" s="48" t="n">
        <f aca="false">IF(OR(N(BI$5)=0,BI$6=""),0,BI$5*((DATE(YEAR($B232),MONTH($B232),MIN(BI$6,DAY(EOMONTH($B232,0))))&gt;=$B232)*(DATE(YEAR($B232),MONTH($B232),MIN(BI$6,DAY(EOMONTH($B232,0))))&lt;$C232)+(DATE(YEAR($B232),MONTH($B232)+1,MIN(BI$6,DAY(EOMONTH($B232,1))))&gt;=$B232)*(DATE(YEAR($B232),MONTH($B232)+1,MIN(BI$6,DAY(EOMONTH($B232,1))))&lt;$C232)))</f>
        <v>0</v>
      </c>
      <c r="BJ232" s="48" t="n">
        <f aca="false">IF(OR(N(BJ$5)=0,BJ$6=""),0,BJ$5*((DATE(YEAR($B232),MONTH($B232),MIN(BJ$6,DAY(EOMONTH($B232,0))))&gt;=$B232)*(DATE(YEAR($B232),MONTH($B232),MIN(BJ$6,DAY(EOMONTH($B232,0))))&lt;$C232)+(DATE(YEAR($B232),MONTH($B232)+1,MIN(BJ$6,DAY(EOMONTH($B232,1))))&gt;=$B232)*(DATE(YEAR($B232),MONTH($B232)+1,MIN(BJ$6,DAY(EOMONTH($B232,1))))&lt;$C232)))</f>
        <v>0</v>
      </c>
      <c r="BK232" s="48" t="n">
        <f aca="false">IF(OR(N(BK$5)=0,BK$6=""),0,BK$5*((DATE(YEAR($B232),MONTH($B232),MIN(BK$6,DAY(EOMONTH($B232,0))))&gt;=$B232)*(DATE(YEAR($B232),MONTH($B232),MIN(BK$6,DAY(EOMONTH($B232,0))))&lt;$C232)+(DATE(YEAR($B232),MONTH($B232)+1,MIN(BK$6,DAY(EOMONTH($B232,1))))&gt;=$B232)*(DATE(YEAR($B232),MONTH($B232)+1,MIN(BK$6,DAY(EOMONTH($B232,1))))&lt;$C232)))</f>
        <v>0</v>
      </c>
      <c r="BL232" s="48" t="n">
        <f aca="false">IF(OR(N(BL$5)=0,BL$6=""),0,BL$5*((DATE(YEAR($B232),MONTH($B232),MIN(BL$6,DAY(EOMONTH($B232,0))))&gt;=$B232)*(DATE(YEAR($B232),MONTH($B232),MIN(BL$6,DAY(EOMONTH($B232,0))))&lt;$C232)+(DATE(YEAR($B232),MONTH($B232)+1,MIN(BL$6,DAY(EOMONTH($B232,1))))&gt;=$B232)*(DATE(YEAR($B232),MONTH($B232)+1,MIN(BL$6,DAY(EOMONTH($B232,1))))&lt;$C232)))</f>
        <v>0</v>
      </c>
      <c r="BM232" s="48" t="n">
        <f aca="false">IF(OR(N(BM$5)=0,BM$6=""),0,BM$5*((DATE(YEAR($B232),MONTH($B232),MIN(BM$6,DAY(EOMONTH($B232,0))))&gt;=$B232)*(DATE(YEAR($B232),MONTH($B232),MIN(BM$6,DAY(EOMONTH($B232,0))))&lt;$C232)+(DATE(YEAR($B232),MONTH($B232)+1,MIN(BM$6,DAY(EOMONTH($B232,1))))&gt;=$B232)*(DATE(YEAR($B232),MONTH($B232)+1,MIN(BM$6,DAY(EOMONTH($B232,1))))&lt;$C232)))</f>
        <v>0</v>
      </c>
      <c r="BN232" s="48" t="n">
        <f aca="false">IF(OR(N(BN$5)=0,BN$6=""),0,BN$5*((DATE(YEAR($B232),MONTH($B232),MIN(BN$6,DAY(EOMONTH($B232,0))))&gt;=$B232)*(DATE(YEAR($B232),MONTH($B232),MIN(BN$6,DAY(EOMONTH($B232,0))))&lt;$C232)+(DATE(YEAR($B232),MONTH($B232)+1,MIN(BN$6,DAY(EOMONTH($B232,1))))&gt;=$B232)*(DATE(YEAR($B232),MONTH($B232)+1,MIN(BN$6,DAY(EOMONTH($B232,1))))&lt;$C232)))</f>
        <v>0</v>
      </c>
      <c r="BO232" s="48" t="n">
        <f aca="false">IF(OR(N(BO$5)=0,BO$6=""),0,BO$5*((DATE(YEAR($B232),MONTH($B232),MIN(BO$6,DAY(EOMONTH($B232,0))))&gt;=$B232)*(DATE(YEAR($B232),MONTH($B232),MIN(BO$6,DAY(EOMONTH($B232,0))))&lt;$C232)+(DATE(YEAR($B232),MONTH($B232)+1,MIN(BO$6,DAY(EOMONTH($B232,1))))&gt;=$B232)*(DATE(YEAR($B232),MONTH($B232)+1,MIN(BO$6,DAY(EOMONTH($B232,1))))&lt;$C232)))</f>
        <v>0</v>
      </c>
      <c r="BP232" s="48" t="n">
        <f aca="false">IF(OR(N(BP$5)=0,BP$6=""),0,BP$5*((DATE(YEAR($B232),MONTH($B232),MIN(BP$6,DAY(EOMONTH($B232,0))))&gt;=$B232)*(DATE(YEAR($B232),MONTH($B232),MIN(BP$6,DAY(EOMONTH($B232,0))))&lt;$C232)+(DATE(YEAR($B232),MONTH($B232)+1,MIN(BP$6,DAY(EOMONTH($B232,1))))&gt;=$B232)*(DATE(YEAR($B232),MONTH($B232)+1,MIN(BP$6,DAY(EOMONTH($B232,1))))&lt;$C232)))</f>
        <v>0</v>
      </c>
      <c r="BQ232" s="48" t="n">
        <f aca="false">IF(OR(N(BQ$5)=0,BQ$6=""),0,BQ$5*((DATE(YEAR($B232),MONTH($B232),MIN(BQ$6,DAY(EOMONTH($B232,0))))&gt;=$B232)*(DATE(YEAR($B232),MONTH($B232),MIN(BQ$6,DAY(EOMONTH($B232,0))))&lt;$C232)+(DATE(YEAR($B232),MONTH($B232)+1,MIN(BQ$6,DAY(EOMONTH($B232,1))))&gt;=$B232)*(DATE(YEAR($B232),MONTH($B232)+1,MIN(BQ$6,DAY(EOMONTH($B232,1))))&lt;$C232)))</f>
        <v>0</v>
      </c>
      <c r="BR232" s="48" t="n">
        <f aca="false">IF(OR(N(BR$5)=0,BR$6=""),0,BR$5*((DATE(YEAR($B232),MONTH($B232),MIN(BR$6,DAY(EOMONTH($B232,0))))&gt;=$B232)*(DATE(YEAR($B232),MONTH($B232),MIN(BR$6,DAY(EOMONTH($B232,0))))&lt;$C232)+(DATE(YEAR($B232),MONTH($B232)+1,MIN(BR$6,DAY(EOMONTH($B232,1))))&gt;=$B232)*(DATE(YEAR($B232),MONTH($B232)+1,MIN(BR$6,DAY(EOMONTH($B232,1))))&lt;$C232)))</f>
        <v>0</v>
      </c>
      <c r="BS232" s="48" t="n">
        <f aca="false">IF(OR(N(BS$5)=0,BS$6=""),0,BS$5*((DATE(YEAR($B232),MONTH($B232),MIN(BS$6,DAY(EOMONTH($B232,0))))&gt;=$B232)*(DATE(YEAR($B232),MONTH($B232),MIN(BS$6,DAY(EOMONTH($B232,0))))&lt;$C232)+(DATE(YEAR($B232),MONTH($B232)+1,MIN(BS$6,DAY(EOMONTH($B232,1))))&gt;=$B232)*(DATE(YEAR($B232),MONTH($B232)+1,MIN(BS$6,DAY(EOMONTH($B232,1))))&lt;$C232)))</f>
        <v>0</v>
      </c>
      <c r="BT232" s="48" t="n">
        <f aca="false">IF(OR(N(BT$5)=0,BT$6=""),0,BT$5*((DATE(YEAR($B232),MONTH($B232),MIN(BT$6,DAY(EOMONTH($B232,0))))&gt;=$B232)*(DATE(YEAR($B232),MONTH($B232),MIN(BT$6,DAY(EOMONTH($B232,0))))&lt;$C232)+(DATE(YEAR($B232),MONTH($B232)+1,MIN(BT$6,DAY(EOMONTH($B232,1))))&gt;=$B232)*(DATE(YEAR($B232),MONTH($B232)+1,MIN(BT$6,DAY(EOMONTH($B232,1))))&lt;$C232)))</f>
        <v>0</v>
      </c>
      <c r="BU232" s="48" t="n">
        <f aca="false">IF(OR(N(BU$5)=0,BU$6=""),0,BU$5*((DATE(YEAR($B232),MONTH($B232),MIN(BU$6,DAY(EOMONTH($B232,0))))&gt;=$B232)*(DATE(YEAR($B232),MONTH($B232),MIN(BU$6,DAY(EOMONTH($B232,0))))&lt;$C232)+(DATE(YEAR($B232),MONTH($B232)+1,MIN(BU$6,DAY(EOMONTH($B232,1))))&gt;=$B232)*(DATE(YEAR($B232),MONTH($B232)+1,MIN(BU$6,DAY(EOMONTH($B232,1))))&lt;$C232)))</f>
        <v>0</v>
      </c>
      <c r="BV232" s="48" t="n">
        <f aca="false">IF(OR(N(BV$5)=0,BV$6=""),0,BV$5*((DATE(YEAR($B232),MONTH($B232),MIN(BV$6,DAY(EOMONTH($B232,0))))&gt;=$B232)*(DATE(YEAR($B232),MONTH($B232),MIN(BV$6,DAY(EOMONTH($B232,0))))&lt;$C232)+(DATE(YEAR($B232),MONTH($B232)+1,MIN(BV$6,DAY(EOMONTH($B232,1))))&gt;=$B232)*(DATE(YEAR($B232),MONTH($B232)+1,MIN(BV$6,DAY(EOMONTH($B232,1))))&lt;$C232)))</f>
        <v>0</v>
      </c>
      <c r="BW232" s="48" t="n">
        <f aca="false">IF(OR(N(BW$5)=0,BW$6=""),0,BW$5*((DATE(YEAR($B232),MONTH($B232),MIN(BW$6,DAY(EOMONTH($B232,0))))&gt;=$B232)*(DATE(YEAR($B232),MONTH($B232),MIN(BW$6,DAY(EOMONTH($B232,0))))&lt;$C232)+(DATE(YEAR($B232),MONTH($B232)+1,MIN(BW$6,DAY(EOMONTH($B232,1))))&gt;=$B232)*(DATE(YEAR($B232),MONTH($B232)+1,MIN(BW$6,DAY(EOMONTH($B232,1))))&lt;$C232)))</f>
        <v>0</v>
      </c>
      <c r="BX232" s="48" t="n">
        <f aca="false">MIN(Z232,(FT231*(1+FT$5/Setup!$C$36)+IF($V232=1,N($F232),0)))</f>
        <v>0</v>
      </c>
      <c r="BY232" s="48" t="n">
        <f aca="false">MIN(AA232,(FU231*(1+FU$5/Setup!$C$36)+IF($V232=2,N($F232),0)))</f>
        <v>0</v>
      </c>
      <c r="BZ232" s="48" t="n">
        <f aca="false">MIN(AB232,(FV231*(1+FV$5/Setup!$C$36)+IF($V232=3,N($F232),0)))</f>
        <v>0</v>
      </c>
      <c r="CA232" s="48" t="n">
        <f aca="false">MIN(AC232,(FW231*(1+FW$5/Setup!$C$36)+IF($V232=4,N($F232),0)))</f>
        <v>0</v>
      </c>
      <c r="CB232" s="48" t="n">
        <f aca="false">MIN(AD232,(FX231*(1+FX$5/Setup!$C$36)+IF($V232=5,N($F232),0)))</f>
        <v>0</v>
      </c>
      <c r="CC232" s="48" t="n">
        <f aca="false">MIN(AE232,(FY231*(1+FY$5/Setup!$C$36)+IF($V232=6,N($F232),0)))</f>
        <v>0</v>
      </c>
      <c r="CD232" s="48" t="n">
        <f aca="false">MIN(AF232,(FZ231*(1+FZ$5/Setup!$C$36)+IF($V232=7,N($F232),0)))</f>
        <v>0</v>
      </c>
      <c r="CE232" s="48" t="n">
        <f aca="false">MIN(AG232,(GA231*(1+GA$5/Setup!$C$36)+IF($V232=8,N($F232),0)))</f>
        <v>0</v>
      </c>
      <c r="CF232" s="48" t="n">
        <f aca="false">MIN(AH232,(GB231*(1+GB$5/Setup!$C$36)+IF($V232=9,N($F232),0)))</f>
        <v>0</v>
      </c>
      <c r="CG232" s="48" t="n">
        <f aca="false">MIN(AI232,(GC231*(1+GC$5/Setup!$C$36)+IF($V232=10,N($F232),0)))</f>
        <v>0</v>
      </c>
      <c r="CH232" s="48" t="n">
        <f aca="false">MIN(AJ232,(GD231*(1+GD$5/Setup!$C$36)+IF($V232=11,N($F232),0)))</f>
        <v>0</v>
      </c>
      <c r="CI232" s="48" t="n">
        <f aca="false">MIN(AK232,(GE231*(1+GE$5/Setup!$C$36)+IF($V232=12,N($F232),0)))</f>
        <v>0</v>
      </c>
      <c r="CJ232" s="48" t="n">
        <f aca="false">MIN(AL232,(GF231*(1+GF$5/Setup!$C$36)+IF($V232=13,N($F232),0)))</f>
        <v>0</v>
      </c>
      <c r="CK232" s="48" t="n">
        <f aca="false">MIN(AM232,(GG231*(1+GG$5/Setup!$C$36)+IF($V232=14,N($F232),0)))</f>
        <v>0</v>
      </c>
      <c r="CL232" s="48" t="n">
        <f aca="false">MIN(AN232,(GH231*(1+GH$5/Setup!$C$36)+IF($V232=15,N($F232),0)))</f>
        <v>0</v>
      </c>
      <c r="CM232" s="48" t="n">
        <f aca="false">MIN(AO232,(GI231*(1+GI$5/Setup!$C$36)+IF($V232=16,N($F232),0)))</f>
        <v>0</v>
      </c>
      <c r="CN232" s="48" t="n">
        <f aca="false">MIN(AP232,(GJ231*(1+GJ$5/Setup!$C$36)+IF($V232=17,N($F232),0)))</f>
        <v>0</v>
      </c>
      <c r="CO232" s="48" t="n">
        <f aca="false">MIN(AQ232,(GK231*(1+GK$5/Setup!$C$36)+IF($V232=18,N($F232),0)))</f>
        <v>0</v>
      </c>
      <c r="CP232" s="48" t="n">
        <f aca="false">MIN(AR232,(GL231*(1+GL$5/Setup!$C$36)+IF($V232=19,N($F232),0)))</f>
        <v>0</v>
      </c>
      <c r="CQ232" s="48" t="n">
        <f aca="false">MIN(AS232,(GM231*(1+GM$5/Setup!$C$36)+IF($V232=20,N($F232),0)))</f>
        <v>0</v>
      </c>
      <c r="CR232" s="48" t="n">
        <f aca="false">MIN(AT232,(GN231*(1+GN$5/Setup!$C$36)+IF($V232=21,N($F232),0)))</f>
        <v>0</v>
      </c>
      <c r="CS232" s="48" t="n">
        <f aca="false">MIN(AU232,(GO231*(1+GO$5/Setup!$C$36)+IF($V232=22,N($F232),0)))</f>
        <v>0</v>
      </c>
      <c r="CT232" s="48" t="n">
        <f aca="false">MIN(AV232,(GP231*(1+GP$5/Setup!$C$36)+IF($V232=23,N($F232),0)))</f>
        <v>0</v>
      </c>
      <c r="CU232" s="48" t="n">
        <f aca="false">MIN(AW232,(GQ231*(1+GQ$5/Setup!$C$36)+IF($V232=24,N($F232),0)))</f>
        <v>0</v>
      </c>
      <c r="CV232" s="48" t="n">
        <f aca="false">MIN(AX232,(GR231*(1+GR$5/Setup!$C$36)+IF($V232=25,N($F232),0)))</f>
        <v>0</v>
      </c>
      <c r="CW232" s="48" t="n">
        <f aca="false">MIN(AY232,(GS231*(1+GS$5/Setup!$C$36)+IF($V232=26,N($F232),0)))</f>
        <v>0</v>
      </c>
      <c r="CX232" s="48" t="n">
        <f aca="false">MIN(AZ232,(GT231*(1+GT$5/Setup!$C$36)+IF($V232=27,N($F232),0)))</f>
        <v>0</v>
      </c>
      <c r="CY232" s="48" t="n">
        <f aca="false">MIN(BA232,(GU231*(1+GU$5/Setup!$C$36)+IF($V232=28,N($F232),0)))</f>
        <v>0</v>
      </c>
      <c r="CZ232" s="48" t="n">
        <f aca="false">MIN(BB232,(GV231*(1+GV$5/Setup!$C$36)+IF($V232=29,N($F232),0)))</f>
        <v>0</v>
      </c>
      <c r="DA232" s="48" t="n">
        <f aca="false">MIN(BC232,(GW231*(1+GW$5/Setup!$C$36)+IF($V232=30,N($F232),0)))</f>
        <v>0</v>
      </c>
      <c r="DB232" s="48" t="n">
        <f aca="false">MIN(BD232,(GX231*(1+GX$5/Setup!$C$36)+IF($V232=31,N($F232),0)))</f>
        <v>0</v>
      </c>
      <c r="DC232" s="48" t="n">
        <f aca="false">MIN(BE232,(GY231*(1+GY$5/Setup!$C$36)+IF($V232=32,N($F232),0)))</f>
        <v>0</v>
      </c>
      <c r="DD232" s="48" t="n">
        <f aca="false">MIN(BF232,(GZ231*(1+GZ$5/Setup!$C$36)+IF($V232=33,N($F232),0)))</f>
        <v>0</v>
      </c>
      <c r="DE232" s="48" t="n">
        <f aca="false">MIN(BG232,(HA231*(1+HA$5/Setup!$C$36)+IF($V232=34,N($F232),0)))</f>
        <v>0</v>
      </c>
      <c r="DF232" s="48" t="n">
        <f aca="false">MIN(BH232,(HB231*(1+HB$5/Setup!$C$36)+IF($V232=35,N($F232),0)))</f>
        <v>0</v>
      </c>
      <c r="DG232" s="48" t="n">
        <f aca="false">MIN(BI232,(HC231*(1+HC$5/Setup!$C$36)+IF($V232=36,N($F232),0)))</f>
        <v>0</v>
      </c>
      <c r="DH232" s="48" t="n">
        <f aca="false">MIN(BJ232,(HD231*(1+HD$5/Setup!$C$36)+IF($V232=37,N($F232),0)))</f>
        <v>0</v>
      </c>
      <c r="DI232" s="48" t="n">
        <f aca="false">MIN(BK232,(HE231*(1+HE$5/Setup!$C$36)+IF($V232=38,N($F232),0)))</f>
        <v>0</v>
      </c>
      <c r="DJ232" s="48" t="n">
        <f aca="false">MIN(BL232,(HF231*(1+HF$5/Setup!$C$36)+IF($V232=39,N($F232),0)))</f>
        <v>0</v>
      </c>
      <c r="DK232" s="48" t="n">
        <f aca="false">MIN(BM232,(HG231*(1+HG$5/Setup!$C$36)+IF($V232=40,N($F232),0)))</f>
        <v>0</v>
      </c>
      <c r="DL232" s="48" t="n">
        <f aca="false">MIN(BN232,(HH231*(1+HH$5/Setup!$C$36)+IF($V232=41,N($F232),0)))</f>
        <v>0</v>
      </c>
      <c r="DM232" s="48" t="n">
        <f aca="false">MIN(BO232,(HI231*(1+HI$5/Setup!$C$36)+IF($V232=42,N($F232),0)))</f>
        <v>0</v>
      </c>
      <c r="DN232" s="48" t="n">
        <f aca="false">MIN(BP232,(HJ231*(1+HJ$5/Setup!$C$36)+IF($V232=43,N($F232),0)))</f>
        <v>0</v>
      </c>
      <c r="DO232" s="48" t="n">
        <f aca="false">MIN(BQ232,(HK231*(1+HK$5/Setup!$C$36)+IF($V232=44,N($F232),0)))</f>
        <v>0</v>
      </c>
      <c r="DP232" s="48" t="n">
        <f aca="false">MIN(BR232,(HL231*(1+HL$5/Setup!$C$36)+IF($V232=45,N($F232),0)))</f>
        <v>0</v>
      </c>
      <c r="DQ232" s="48" t="n">
        <f aca="false">MIN(BS232,(HM231*(1+HM$5/Setup!$C$36)+IF($V232=46,N($F232),0)))</f>
        <v>0</v>
      </c>
      <c r="DR232" s="48" t="n">
        <f aca="false">MIN(BT232,(HN231*(1+HN$5/Setup!$C$36)+IF($V232=47,N($F232),0)))</f>
        <v>0</v>
      </c>
      <c r="DS232" s="48" t="n">
        <f aca="false">MIN(BU232,(HO231*(1+HO$5/Setup!$C$36)+IF($V232=48,N($F232),0)))</f>
        <v>0</v>
      </c>
      <c r="DT232" s="48" t="n">
        <f aca="false">MIN(BV232,(HP231*(1+HP$5/Setup!$C$36)+IF($V232=49,N($F232),0)))</f>
        <v>0</v>
      </c>
      <c r="DU232" s="48" t="n">
        <f aca="false">MIN(BW232,(HQ231*(1+HQ$5/Setup!$C$36)+IF($V232=50,N($F232),0)))</f>
        <v>0</v>
      </c>
      <c r="DV232" s="48" t="n">
        <f aca="false">MIN(MAX((FT231*(1+FT$5/Setup!$C$36)+IF($V232=1,N($F232),0))-BX232,0),MAX($P232-0,0))</f>
        <v>0</v>
      </c>
      <c r="DW232" s="48" t="n">
        <f aca="false">MIN(MAX((FU231*(1+FU$5/Setup!$C$36)+IF($V232=2,N($F232),0))-BY232,0),MAX($P232-SUM(DV232:DV232),0))</f>
        <v>0</v>
      </c>
      <c r="DX232" s="48" t="n">
        <f aca="false">MIN(MAX((FV231*(1+FV$5/Setup!$C$36)+IF($V232=3,N($F232),0))-BZ232,0),MAX($P232-SUM(DV232:DW232),0))</f>
        <v>0</v>
      </c>
      <c r="DY232" s="48" t="n">
        <f aca="false">MIN(MAX((FW231*(1+FW$5/Setup!$C$36)+IF($V232=4,N($F232),0))-CA232,0),MAX($P232-SUM(DV232:DX232),0))</f>
        <v>0</v>
      </c>
      <c r="DZ232" s="48" t="n">
        <f aca="false">MIN(MAX((FX231*(1+FX$5/Setup!$C$36)+IF($V232=5,N($F232),0))-CB232,0),MAX($P232-SUM(DV232:DY232),0))</f>
        <v>0</v>
      </c>
      <c r="EA232" s="48" t="n">
        <f aca="false">MIN(MAX((FY231*(1+FY$5/Setup!$C$36)+IF($V232=6,N($F232),0))-CC232,0),MAX($P232-SUM(DV232:DZ232),0))</f>
        <v>0</v>
      </c>
      <c r="EB232" s="48" t="n">
        <f aca="false">MIN(MAX((FZ231*(1+FZ$5/Setup!$C$36)+IF($V232=7,N($F232),0))-CD232,0),MAX($P232-SUM(DV232:EA232),0))</f>
        <v>0</v>
      </c>
      <c r="EC232" s="48" t="n">
        <f aca="false">MIN(MAX((GA231*(1+GA$5/Setup!$C$36)+IF($V232=8,N($F232),0))-CE232,0),MAX($P232-SUM(DV232:EB232),0))</f>
        <v>0</v>
      </c>
      <c r="ED232" s="48" t="n">
        <f aca="false">MIN(MAX((GB231*(1+GB$5/Setup!$C$36)+IF($V232=9,N($F232),0))-CF232,0),MAX($P232-SUM(DV232:EC232),0))</f>
        <v>0</v>
      </c>
      <c r="EE232" s="48" t="n">
        <f aca="false">MIN(MAX((GC231*(1+GC$5/Setup!$C$36)+IF($V232=10,N($F232),0))-CG232,0),MAX($P232-SUM(DV232:ED232),0))</f>
        <v>0</v>
      </c>
      <c r="EF232" s="48" t="n">
        <f aca="false">MIN(MAX((GD231*(1+GD$5/Setup!$C$36)+IF($V232=11,N($F232),0))-CH232,0),MAX($P232-SUM(DV232:EE232),0))</f>
        <v>0</v>
      </c>
      <c r="EG232" s="48" t="n">
        <f aca="false">MIN(MAX((GE231*(1+GE$5/Setup!$C$36)+IF($V232=12,N($F232),0))-CI232,0),MAX($P232-SUM(DV232:EF232),0))</f>
        <v>0</v>
      </c>
      <c r="EH232" s="48" t="n">
        <f aca="false">MIN(MAX((GF231*(1+GF$5/Setup!$C$36)+IF($V232=13,N($F232),0))-CJ232,0),MAX($P232-SUM(DV232:EG232),0))</f>
        <v>0</v>
      </c>
      <c r="EI232" s="48" t="n">
        <f aca="false">MIN(MAX((GG231*(1+GG$5/Setup!$C$36)+IF($V232=14,N($F232),0))-CK232,0),MAX($P232-SUM(DV232:EH232),0))</f>
        <v>0</v>
      </c>
      <c r="EJ232" s="48" t="n">
        <f aca="false">MIN(MAX((GH231*(1+GH$5/Setup!$C$36)+IF($V232=15,N($F232),0))-CL232,0),MAX($P232-SUM(DV232:EI232),0))</f>
        <v>0</v>
      </c>
      <c r="EK232" s="48" t="n">
        <f aca="false">MIN(MAX((GI231*(1+GI$5/Setup!$C$36)+IF($V232=16,N($F232),0))-CM232,0),MAX($P232-SUM(DV232:EJ232),0))</f>
        <v>0</v>
      </c>
      <c r="EL232" s="48" t="n">
        <f aca="false">MIN(MAX((GJ231*(1+GJ$5/Setup!$C$36)+IF($V232=17,N($F232),0))-CN232,0),MAX($P232-SUM(DV232:EK232),0))</f>
        <v>0</v>
      </c>
      <c r="EM232" s="48" t="n">
        <f aca="false">MIN(MAX((GK231*(1+GK$5/Setup!$C$36)+IF($V232=18,N($F232),0))-CO232,0),MAX($P232-SUM(DV232:EL232),0))</f>
        <v>0</v>
      </c>
      <c r="EN232" s="48" t="n">
        <f aca="false">MIN(MAX((GL231*(1+GL$5/Setup!$C$36)+IF($V232=19,N($F232),0))-CP232,0),MAX($P232-SUM(DV232:EM232),0))</f>
        <v>0</v>
      </c>
      <c r="EO232" s="48" t="n">
        <f aca="false">MIN(MAX((GM231*(1+GM$5/Setup!$C$36)+IF($V232=20,N($F232),0))-CQ232,0),MAX($P232-SUM(DV232:EN232),0))</f>
        <v>0</v>
      </c>
      <c r="EP232" s="48" t="n">
        <f aca="false">MIN(MAX((GN231*(1+GN$5/Setup!$C$36)+IF($V232=21,N($F232),0))-CR232,0),MAX($P232-SUM(DV232:EO232),0))</f>
        <v>0</v>
      </c>
      <c r="EQ232" s="48" t="n">
        <f aca="false">MIN(MAX((GO231*(1+GO$5/Setup!$C$36)+IF($V232=22,N($F232),0))-CS232,0),MAX($P232-SUM(DV232:EP232),0))</f>
        <v>0</v>
      </c>
      <c r="ER232" s="48" t="n">
        <f aca="false">MIN(MAX((GP231*(1+GP$5/Setup!$C$36)+IF($V232=23,N($F232),0))-CT232,0),MAX($P232-SUM(DV232:EQ232),0))</f>
        <v>0</v>
      </c>
      <c r="ES232" s="48" t="n">
        <f aca="false">MIN(MAX((GQ231*(1+GQ$5/Setup!$C$36)+IF($V232=24,N($F232),0))-CU232,0),MAX($P232-SUM(DV232:ER232),0))</f>
        <v>0</v>
      </c>
      <c r="ET232" s="48" t="n">
        <f aca="false">MIN(MAX((GR231*(1+GR$5/Setup!$C$36)+IF($V232=25,N($F232),0))-CV232,0),MAX($P232-SUM(DV232:ES232),0))</f>
        <v>0</v>
      </c>
      <c r="EU232" s="48" t="n">
        <f aca="false">MIN(MAX((GS231*(1+GS$5/Setup!$C$36)+IF($V232=26,N($F232),0))-CW232,0),MAX($P232-SUM(DV232:ET232),0))</f>
        <v>0</v>
      </c>
      <c r="EV232" s="48" t="n">
        <f aca="false">MIN(MAX((GT231*(1+GT$5/Setup!$C$36)+IF($V232=27,N($F232),0))-CX232,0),MAX($P232-SUM(DV232:EU232),0))</f>
        <v>0</v>
      </c>
      <c r="EW232" s="48" t="n">
        <f aca="false">MIN(MAX((GU231*(1+GU$5/Setup!$C$36)+IF($V232=28,N($F232),0))-CY232,0),MAX($P232-SUM(DV232:EV232),0))</f>
        <v>0</v>
      </c>
      <c r="EX232" s="48" t="n">
        <f aca="false">MIN(MAX((GV231*(1+GV$5/Setup!$C$36)+IF($V232=29,N($F232),0))-CZ232,0),MAX($P232-SUM(DV232:EW232),0))</f>
        <v>0</v>
      </c>
      <c r="EY232" s="48" t="n">
        <f aca="false">MIN(MAX((GW231*(1+GW$5/Setup!$C$36)+IF($V232=30,N($F232),0))-DA232,0),MAX($P232-SUM(DV232:EX232),0))</f>
        <v>0</v>
      </c>
      <c r="EZ232" s="48" t="n">
        <f aca="false">MIN(MAX((GX231*(1+GX$5/Setup!$C$36)+IF($V232=31,N($F232),0))-DB232,0),MAX($P232-SUM(DV232:EY232),0))</f>
        <v>0</v>
      </c>
      <c r="FA232" s="48" t="n">
        <f aca="false">MIN(MAX((GY231*(1+GY$5/Setup!$C$36)+IF($V232=32,N($F232),0))-DC232,0),MAX($P232-SUM(DV232:EZ232),0))</f>
        <v>0</v>
      </c>
      <c r="FB232" s="48" t="n">
        <f aca="false">MIN(MAX((GZ231*(1+GZ$5/Setup!$C$36)+IF($V232=33,N($F232),0))-DD232,0),MAX($P232-SUM(DV232:FA232),0))</f>
        <v>0</v>
      </c>
      <c r="FC232" s="48" t="n">
        <f aca="false">MIN(MAX((HA231*(1+HA$5/Setup!$C$36)+IF($V232=34,N($F232),0))-DE232,0),MAX($P232-SUM(DV232:FB232),0))</f>
        <v>0</v>
      </c>
      <c r="FD232" s="48" t="n">
        <f aca="false">MIN(MAX((HB231*(1+HB$5/Setup!$C$36)+IF($V232=35,N($F232),0))-DF232,0),MAX($P232-SUM(DV232:FC232),0))</f>
        <v>0</v>
      </c>
      <c r="FE232" s="48" t="n">
        <f aca="false">MIN(MAX((HC231*(1+HC$5/Setup!$C$36)+IF($V232=36,N($F232),0))-DG232,0),MAX($P232-SUM(DV232:FD232),0))</f>
        <v>0</v>
      </c>
      <c r="FF232" s="48" t="n">
        <f aca="false">MIN(MAX((HD231*(1+HD$5/Setup!$C$36)+IF($V232=37,N($F232),0))-DH232,0),MAX($P232-SUM(DV232:FE232),0))</f>
        <v>0</v>
      </c>
      <c r="FG232" s="48" t="n">
        <f aca="false">MIN(MAX((HE231*(1+HE$5/Setup!$C$36)+IF($V232=38,N($F232),0))-DI232,0),MAX($P232-SUM(DV232:FF232),0))</f>
        <v>0</v>
      </c>
      <c r="FH232" s="48" t="n">
        <f aca="false">MIN(MAX((HF231*(1+HF$5/Setup!$C$36)+IF($V232=39,N($F232),0))-DJ232,0),MAX($P232-SUM(DV232:FG232),0))</f>
        <v>0</v>
      </c>
      <c r="FI232" s="48" t="n">
        <f aca="false">MIN(MAX((HG231*(1+HG$5/Setup!$C$36)+IF($V232=40,N($F232),0))-DK232,0),MAX($P232-SUM(DV232:FH232),0))</f>
        <v>0</v>
      </c>
      <c r="FJ232" s="48" t="n">
        <f aca="false">MIN(MAX((HH231*(1+HH$5/Setup!$C$36)+IF($V232=41,N($F232),0))-DL232,0),MAX($P232-SUM(DV232:FI232),0))</f>
        <v>0</v>
      </c>
      <c r="FK232" s="48" t="n">
        <f aca="false">MIN(MAX((HI231*(1+HI$5/Setup!$C$36)+IF($V232=42,N($F232),0))-DM232,0),MAX($P232-SUM(DV232:FJ232),0))</f>
        <v>0</v>
      </c>
      <c r="FL232" s="48" t="n">
        <f aca="false">MIN(MAX((HJ231*(1+HJ$5/Setup!$C$36)+IF($V232=43,N($F232),0))-DN232,0),MAX($P232-SUM(DV232:FK232),0))</f>
        <v>0</v>
      </c>
      <c r="FM232" s="48" t="n">
        <f aca="false">MIN(MAX((HK231*(1+HK$5/Setup!$C$36)+IF($V232=44,N($F232),0))-DO232,0),MAX($P232-SUM(DV232:FL232),0))</f>
        <v>0</v>
      </c>
      <c r="FN232" s="48" t="n">
        <f aca="false">MIN(MAX((HL231*(1+HL$5/Setup!$C$36)+IF($V232=45,N($F232),0))-DP232,0),MAX($P232-SUM(DV232:FM232),0))</f>
        <v>0</v>
      </c>
      <c r="FO232" s="48" t="n">
        <f aca="false">MIN(MAX((HM231*(1+HM$5/Setup!$C$36)+IF($V232=46,N($F232),0))-DQ232,0),MAX($P232-SUM(DV232:FN232),0))</f>
        <v>0</v>
      </c>
      <c r="FP232" s="48" t="n">
        <f aca="false">MIN(MAX((HN231*(1+HN$5/Setup!$C$36)+IF($V232=47,N($F232),0))-DR232,0),MAX($P232-SUM(DV232:FO232),0))</f>
        <v>0</v>
      </c>
      <c r="FQ232" s="48" t="n">
        <f aca="false">MIN(MAX((HO231*(1+HO$5/Setup!$C$36)+IF($V232=48,N($F232),0))-DS232,0),MAX($P232-SUM(DV232:FP232),0))</f>
        <v>0</v>
      </c>
      <c r="FR232" s="48" t="n">
        <f aca="false">MIN(MAX((HP231*(1+HP$5/Setup!$C$36)+IF($V232=49,N($F232),0))-DT232,0),MAX($P232-SUM(DV232:FQ232),0))</f>
        <v>0</v>
      </c>
      <c r="FS232" s="48" t="n">
        <f aca="false">MIN(MAX((HQ231*(1+HQ$5/Setup!$C$36)+IF($V232=50,N($F232),0))-DU232,0),MAX($P232-SUM(DV232:FR232),0))</f>
        <v>0</v>
      </c>
      <c r="FT232" s="48" t="n">
        <f aca="false">IF((FT231*(1+FT$5/Setup!$C$36)+IF($V232=1,N($F232),0))-BX232-DV232&lt;0.005,0,(FT231*(1+FT$5/Setup!$C$36)+IF($V232=1,N($F232),0))-BX232-DV232)</f>
        <v>0</v>
      </c>
      <c r="FU232" s="48" t="n">
        <f aca="false">IF((FU231*(1+FU$5/Setup!$C$36)+IF($V232=2,N($F232),0))-BY232-DW232&lt;0.005,0,(FU231*(1+FU$5/Setup!$C$36)+IF($V232=2,N($F232),0))-BY232-DW232)</f>
        <v>0</v>
      </c>
      <c r="FV232" s="48" t="n">
        <f aca="false">IF((FV231*(1+FV$5/Setup!$C$36)+IF($V232=3,N($F232),0))-BZ232-DX232&lt;0.005,0,(FV231*(1+FV$5/Setup!$C$36)+IF($V232=3,N($F232),0))-BZ232-DX232)</f>
        <v>0</v>
      </c>
      <c r="FW232" s="48" t="n">
        <f aca="false">IF((FW231*(1+FW$5/Setup!$C$36)+IF($V232=4,N($F232),0))-CA232-DY232&lt;0.005,0,(FW231*(1+FW$5/Setup!$C$36)+IF($V232=4,N($F232),0))-CA232-DY232)</f>
        <v>0</v>
      </c>
      <c r="FX232" s="48" t="n">
        <f aca="false">IF((FX231*(1+FX$5/Setup!$C$36)+IF($V232=5,N($F232),0))-CB232-DZ232&lt;0.005,0,(FX231*(1+FX$5/Setup!$C$36)+IF($V232=5,N($F232),0))-CB232-DZ232)</f>
        <v>0</v>
      </c>
      <c r="FY232" s="48" t="n">
        <f aca="false">IF((FY231*(1+FY$5/Setup!$C$36)+IF($V232=6,N($F232),0))-CC232-EA232&lt;0.005,0,(FY231*(1+FY$5/Setup!$C$36)+IF($V232=6,N($F232),0))-CC232-EA232)</f>
        <v>0</v>
      </c>
      <c r="FZ232" s="48" t="n">
        <f aca="false">IF((FZ231*(1+FZ$5/Setup!$C$36)+IF($V232=7,N($F232),0))-CD232-EB232&lt;0.005,0,(FZ231*(1+FZ$5/Setup!$C$36)+IF($V232=7,N($F232),0))-CD232-EB232)</f>
        <v>0</v>
      </c>
      <c r="GA232" s="48" t="n">
        <f aca="false">IF((GA231*(1+GA$5/Setup!$C$36)+IF($V232=8,N($F232),0))-CE232-EC232&lt;0.005,0,(GA231*(1+GA$5/Setup!$C$36)+IF($V232=8,N($F232),0))-CE232-EC232)</f>
        <v>0</v>
      </c>
      <c r="GB232" s="48" t="n">
        <f aca="false">IF((GB231*(1+GB$5/Setup!$C$36)+IF($V232=9,N($F232),0))-CF232-ED232&lt;0.005,0,(GB231*(1+GB$5/Setup!$C$36)+IF($V232=9,N($F232),0))-CF232-ED232)</f>
        <v>0</v>
      </c>
      <c r="GC232" s="48" t="n">
        <f aca="false">IF((GC231*(1+GC$5/Setup!$C$36)+IF($V232=10,N($F232),0))-CG232-EE232&lt;0.005,0,(GC231*(1+GC$5/Setup!$C$36)+IF($V232=10,N($F232),0))-CG232-EE232)</f>
        <v>0</v>
      </c>
      <c r="GD232" s="48" t="n">
        <f aca="false">IF((GD231*(1+GD$5/Setup!$C$36)+IF($V232=11,N($F232),0))-CH232-EF232&lt;0.005,0,(GD231*(1+GD$5/Setup!$C$36)+IF($V232=11,N($F232),0))-CH232-EF232)</f>
        <v>0</v>
      </c>
      <c r="GE232" s="48" t="n">
        <f aca="false">IF((GE231*(1+GE$5/Setup!$C$36)+IF($V232=12,N($F232),0))-CI232-EG232&lt;0.005,0,(GE231*(1+GE$5/Setup!$C$36)+IF($V232=12,N($F232),0))-CI232-EG232)</f>
        <v>0</v>
      </c>
      <c r="GF232" s="48" t="n">
        <f aca="false">IF((GF231*(1+GF$5/Setup!$C$36)+IF($V232=13,N($F232),0))-CJ232-EH232&lt;0.005,0,(GF231*(1+GF$5/Setup!$C$36)+IF($V232=13,N($F232),0))-CJ232-EH232)</f>
        <v>0</v>
      </c>
      <c r="GG232" s="48" t="n">
        <f aca="false">IF((GG231*(1+GG$5/Setup!$C$36)+IF($V232=14,N($F232),0))-CK232-EI232&lt;0.005,0,(GG231*(1+GG$5/Setup!$C$36)+IF($V232=14,N($F232),0))-CK232-EI232)</f>
        <v>0</v>
      </c>
      <c r="GH232" s="48" t="n">
        <f aca="false">IF((GH231*(1+GH$5/Setup!$C$36)+IF($V232=15,N($F232),0))-CL232-EJ232&lt;0.005,0,(GH231*(1+GH$5/Setup!$C$36)+IF($V232=15,N($F232),0))-CL232-EJ232)</f>
        <v>0</v>
      </c>
      <c r="GI232" s="48" t="n">
        <f aca="false">IF((GI231*(1+GI$5/Setup!$C$36)+IF($V232=16,N($F232),0))-CM232-EK232&lt;0.005,0,(GI231*(1+GI$5/Setup!$C$36)+IF($V232=16,N($F232),0))-CM232-EK232)</f>
        <v>0</v>
      </c>
      <c r="GJ232" s="48" t="n">
        <f aca="false">IF((GJ231*(1+GJ$5/Setup!$C$36)+IF($V232=17,N($F232),0))-CN232-EL232&lt;0.005,0,(GJ231*(1+GJ$5/Setup!$C$36)+IF($V232=17,N($F232),0))-CN232-EL232)</f>
        <v>0</v>
      </c>
      <c r="GK232" s="48" t="n">
        <f aca="false">IF((GK231*(1+GK$5/Setup!$C$36)+IF($V232=18,N($F232),0))-CO232-EM232&lt;0.005,0,(GK231*(1+GK$5/Setup!$C$36)+IF($V232=18,N($F232),0))-CO232-EM232)</f>
        <v>0</v>
      </c>
      <c r="GL232" s="48" t="n">
        <f aca="false">IF((GL231*(1+GL$5/Setup!$C$36)+IF($V232=19,N($F232),0))-CP232-EN232&lt;0.005,0,(GL231*(1+GL$5/Setup!$C$36)+IF($V232=19,N($F232),0))-CP232-EN232)</f>
        <v>0</v>
      </c>
      <c r="GM232" s="48" t="n">
        <f aca="false">IF((GM231*(1+GM$5/Setup!$C$36)+IF($V232=20,N($F232),0))-CQ232-EO232&lt;0.005,0,(GM231*(1+GM$5/Setup!$C$36)+IF($V232=20,N($F232),0))-CQ232-EO232)</f>
        <v>0</v>
      </c>
      <c r="GN232" s="48" t="n">
        <f aca="false">IF((GN231*(1+GN$5/Setup!$C$36)+IF($V232=21,N($F232),0))-CR232-EP232&lt;0.005,0,(GN231*(1+GN$5/Setup!$C$36)+IF($V232=21,N($F232),0))-CR232-EP232)</f>
        <v>0</v>
      </c>
      <c r="GO232" s="48" t="n">
        <f aca="false">IF((GO231*(1+GO$5/Setup!$C$36)+IF($V232=22,N($F232),0))-CS232-EQ232&lt;0.005,0,(GO231*(1+GO$5/Setup!$C$36)+IF($V232=22,N($F232),0))-CS232-EQ232)</f>
        <v>0</v>
      </c>
      <c r="GP232" s="48" t="n">
        <f aca="false">IF((GP231*(1+GP$5/Setup!$C$36)+IF($V232=23,N($F232),0))-CT232-ER232&lt;0.005,0,(GP231*(1+GP$5/Setup!$C$36)+IF($V232=23,N($F232),0))-CT232-ER232)</f>
        <v>0</v>
      </c>
      <c r="GQ232" s="48" t="n">
        <f aca="false">IF((GQ231*(1+GQ$5/Setup!$C$36)+IF($V232=24,N($F232),0))-CU232-ES232&lt;0.005,0,(GQ231*(1+GQ$5/Setup!$C$36)+IF($V232=24,N($F232),0))-CU232-ES232)</f>
        <v>0</v>
      </c>
      <c r="GR232" s="48" t="n">
        <f aca="false">IF((GR231*(1+GR$5/Setup!$C$36)+IF($V232=25,N($F232),0))-CV232-ET232&lt;0.005,0,(GR231*(1+GR$5/Setup!$C$36)+IF($V232=25,N($F232),0))-CV232-ET232)</f>
        <v>0</v>
      </c>
      <c r="GS232" s="48" t="n">
        <f aca="false">IF((GS231*(1+GS$5/Setup!$C$36)+IF($V232=26,N($F232),0))-CW232-EU232&lt;0.005,0,(GS231*(1+GS$5/Setup!$C$36)+IF($V232=26,N($F232),0))-CW232-EU232)</f>
        <v>0</v>
      </c>
      <c r="GT232" s="48" t="n">
        <f aca="false">IF((GT231*(1+GT$5/Setup!$C$36)+IF($V232=27,N($F232),0))-CX232-EV232&lt;0.005,0,(GT231*(1+GT$5/Setup!$C$36)+IF($V232=27,N($F232),0))-CX232-EV232)</f>
        <v>0</v>
      </c>
      <c r="GU232" s="48" t="n">
        <f aca="false">IF((GU231*(1+GU$5/Setup!$C$36)+IF($V232=28,N($F232),0))-CY232-EW232&lt;0.005,0,(GU231*(1+GU$5/Setup!$C$36)+IF($V232=28,N($F232),0))-CY232-EW232)</f>
        <v>0</v>
      </c>
      <c r="GV232" s="48" t="n">
        <f aca="false">IF((GV231*(1+GV$5/Setup!$C$36)+IF($V232=29,N($F232),0))-CZ232-EX232&lt;0.005,0,(GV231*(1+GV$5/Setup!$C$36)+IF($V232=29,N($F232),0))-CZ232-EX232)</f>
        <v>0</v>
      </c>
      <c r="GW232" s="48" t="n">
        <f aca="false">IF((GW231*(1+GW$5/Setup!$C$36)+IF($V232=30,N($F232),0))-DA232-EY232&lt;0.005,0,(GW231*(1+GW$5/Setup!$C$36)+IF($V232=30,N($F232),0))-DA232-EY232)</f>
        <v>0</v>
      </c>
      <c r="GX232" s="48" t="n">
        <f aca="false">IF((GX231*(1+GX$5/Setup!$C$36)+IF($V232=31,N($F232),0))-DB232-EZ232&lt;0.005,0,(GX231*(1+GX$5/Setup!$C$36)+IF($V232=31,N($F232),0))-DB232-EZ232)</f>
        <v>0</v>
      </c>
      <c r="GY232" s="48" t="n">
        <f aca="false">IF((GY231*(1+GY$5/Setup!$C$36)+IF($V232=32,N($F232),0))-DC232-FA232&lt;0.005,0,(GY231*(1+GY$5/Setup!$C$36)+IF($V232=32,N($F232),0))-DC232-FA232)</f>
        <v>0</v>
      </c>
      <c r="GZ232" s="48" t="n">
        <f aca="false">IF((GZ231*(1+GZ$5/Setup!$C$36)+IF($V232=33,N($F232),0))-DD232-FB232&lt;0.005,0,(GZ231*(1+GZ$5/Setup!$C$36)+IF($V232=33,N($F232),0))-DD232-FB232)</f>
        <v>0</v>
      </c>
      <c r="HA232" s="48" t="n">
        <f aca="false">IF((HA231*(1+HA$5/Setup!$C$36)+IF($V232=34,N($F232),0))-DE232-FC232&lt;0.005,0,(HA231*(1+HA$5/Setup!$C$36)+IF($V232=34,N($F232),0))-DE232-FC232)</f>
        <v>0</v>
      </c>
      <c r="HB232" s="48" t="n">
        <f aca="false">IF((HB231*(1+HB$5/Setup!$C$36)+IF($V232=35,N($F232),0))-DF232-FD232&lt;0.005,0,(HB231*(1+HB$5/Setup!$C$36)+IF($V232=35,N($F232),0))-DF232-FD232)</f>
        <v>0</v>
      </c>
      <c r="HC232" s="48" t="n">
        <f aca="false">IF((HC231*(1+HC$5/Setup!$C$36)+IF($V232=36,N($F232),0))-DG232-FE232&lt;0.005,0,(HC231*(1+HC$5/Setup!$C$36)+IF($V232=36,N($F232),0))-DG232-FE232)</f>
        <v>0</v>
      </c>
      <c r="HD232" s="48" t="n">
        <f aca="false">IF((HD231*(1+HD$5/Setup!$C$36)+IF($V232=37,N($F232),0))-DH232-FF232&lt;0.005,0,(HD231*(1+HD$5/Setup!$C$36)+IF($V232=37,N($F232),0))-DH232-FF232)</f>
        <v>0</v>
      </c>
      <c r="HE232" s="48" t="n">
        <f aca="false">IF((HE231*(1+HE$5/Setup!$C$36)+IF($V232=38,N($F232),0))-DI232-FG232&lt;0.005,0,(HE231*(1+HE$5/Setup!$C$36)+IF($V232=38,N($F232),0))-DI232-FG232)</f>
        <v>0</v>
      </c>
      <c r="HF232" s="48" t="n">
        <f aca="false">IF((HF231*(1+HF$5/Setup!$C$36)+IF($V232=39,N($F232),0))-DJ232-FH232&lt;0.005,0,(HF231*(1+HF$5/Setup!$C$36)+IF($V232=39,N($F232),0))-DJ232-FH232)</f>
        <v>0</v>
      </c>
      <c r="HG232" s="48" t="n">
        <f aca="false">IF((HG231*(1+HG$5/Setup!$C$36)+IF($V232=40,N($F232),0))-DK232-FI232&lt;0.005,0,(HG231*(1+HG$5/Setup!$C$36)+IF($V232=40,N($F232),0))-DK232-FI232)</f>
        <v>0</v>
      </c>
      <c r="HH232" s="48" t="n">
        <f aca="false">IF((HH231*(1+HH$5/Setup!$C$36)+IF($V232=41,N($F232),0))-DL232-FJ232&lt;0.005,0,(HH231*(1+HH$5/Setup!$C$36)+IF($V232=41,N($F232),0))-DL232-FJ232)</f>
        <v>0</v>
      </c>
      <c r="HI232" s="48" t="n">
        <f aca="false">IF((HI231*(1+HI$5/Setup!$C$36)+IF($V232=42,N($F232),0))-DM232-FK232&lt;0.005,0,(HI231*(1+HI$5/Setup!$C$36)+IF($V232=42,N($F232),0))-DM232-FK232)</f>
        <v>0</v>
      </c>
      <c r="HJ232" s="48" t="n">
        <f aca="false">IF((HJ231*(1+HJ$5/Setup!$C$36)+IF($V232=43,N($F232),0))-DN232-FL232&lt;0.005,0,(HJ231*(1+HJ$5/Setup!$C$36)+IF($V232=43,N($F232),0))-DN232-FL232)</f>
        <v>0</v>
      </c>
      <c r="HK232" s="48" t="n">
        <f aca="false">IF((HK231*(1+HK$5/Setup!$C$36)+IF($V232=44,N($F232),0))-DO232-FM232&lt;0.005,0,(HK231*(1+HK$5/Setup!$C$36)+IF($V232=44,N($F232),0))-DO232-FM232)</f>
        <v>0</v>
      </c>
      <c r="HL232" s="48" t="n">
        <f aca="false">IF((HL231*(1+HL$5/Setup!$C$36)+IF($V232=45,N($F232),0))-DP232-FN232&lt;0.005,0,(HL231*(1+HL$5/Setup!$C$36)+IF($V232=45,N($F232),0))-DP232-FN232)</f>
        <v>0</v>
      </c>
      <c r="HM232" s="48" t="n">
        <f aca="false">IF((HM231*(1+HM$5/Setup!$C$36)+IF($V232=46,N($F232),0))-DQ232-FO232&lt;0.005,0,(HM231*(1+HM$5/Setup!$C$36)+IF($V232=46,N($F232),0))-DQ232-FO232)</f>
        <v>0</v>
      </c>
      <c r="HN232" s="48" t="n">
        <f aca="false">IF((HN231*(1+HN$5/Setup!$C$36)+IF($V232=47,N($F232),0))-DR232-FP232&lt;0.005,0,(HN231*(1+HN$5/Setup!$C$36)+IF($V232=47,N($F232),0))-DR232-FP232)</f>
        <v>0</v>
      </c>
      <c r="HO232" s="48" t="n">
        <f aca="false">IF((HO231*(1+HO$5/Setup!$C$36)+IF($V232=48,N($F232),0))-DS232-FQ232&lt;0.005,0,(HO231*(1+HO$5/Setup!$C$36)+IF($V232=48,N($F232),0))-DS232-FQ232)</f>
        <v>0</v>
      </c>
      <c r="HP232" s="48" t="n">
        <f aca="false">IF((HP231*(1+HP$5/Setup!$C$36)+IF($V232=49,N($F232),0))-DT232-FR232&lt;0.005,0,(HP231*(1+HP$5/Setup!$C$36)+IF($V232=49,N($F232),0))-DT232-FR232)</f>
        <v>0</v>
      </c>
      <c r="HQ232" s="48" t="n">
        <f aca="false">IF((HQ231*(1+HQ$5/Setup!$C$36)+IF($V232=50,N($F232),0))-DU232-FS232&lt;0.005,0,(HQ231*(1+HQ$5/Setup!$C$36)+IF($V232=50,N($F232),0))-DU232-FS232)</f>
        <v>0</v>
      </c>
    </row>
    <row r="233" customFormat="false" ht="15" hidden="false" customHeight="false" outlineLevel="0" collapsed="false">
      <c r="A233" s="44" t="n">
        <v>225</v>
      </c>
      <c r="B233" s="45" t="n">
        <f aca="false">IF(Setup!$C$7="Every month",EDATE(Setup!$C$8,($A233-1)),IF(Setup!$C$7="Twice a month",DATE(YEAR(Setup!$C$8),MONTH(Setup!$C$8)+INT((($A233-1)+Setup!$C$41)/2),MIN(IF(MOD(($A233-1)+Setup!$C$41,2)=0,Setup!$C$39,Setup!$C$40),DAY(EOMONTH(DATE(YEAR(Setup!$C$8),MONTH(Setup!$C$8)+INT((($A233-1)+Setup!$C$41)/2),1),0)))),Setup!$C$8+($A233-1)*IF(Setup!$C$7="Every week",7,14)))</f>
        <v>49461</v>
      </c>
      <c r="C233" s="45" t="n">
        <f aca="false">IF(Setup!$C$7="Every month",EDATE(Setup!$C$8,$A233),IF(Setup!$C$7="Twice a month",DATE(YEAR(Setup!$C$8),MONTH(Setup!$C$8)+INT(($A233+Setup!$C$41)/2),MIN(IF(MOD($A233+Setup!$C$41,2)=0,Setup!$C$39,Setup!$C$40),DAY(EOMONTH(DATE(YEAR(Setup!$C$8),MONTH(Setup!$C$8)+INT(($A233+Setup!$C$41)/2),1),0)))),Setup!$C$8+$A233*IF(Setup!$C$7="Every week",7,14)))</f>
        <v>49475</v>
      </c>
      <c r="D233" s="46"/>
      <c r="E233" s="47"/>
      <c r="F233" s="47"/>
      <c r="G233" s="47"/>
      <c r="H233" s="47"/>
      <c r="I233" s="48" t="n">
        <f aca="false">N(Setup!$C$11)+N(E233)</f>
        <v>100</v>
      </c>
      <c r="J233" s="48" t="n">
        <f aca="false">MIN(Setup!$C$37,MAX(I233,0))</f>
        <v>9.23076923076923</v>
      </c>
      <c r="K233" s="48" t="n">
        <f aca="false">MIN(MAX(N(Setup!$C$14)-L232,0),MAX(I233-J233,0))</f>
        <v>0</v>
      </c>
      <c r="L233" s="48" t="n">
        <f aca="false">L232+K233-N(G233)</f>
        <v>500</v>
      </c>
      <c r="M233" s="48" t="n">
        <f aca="false">M232+J233-N(H233)</f>
        <v>2076.92307692309</v>
      </c>
      <c r="N233" s="48" t="n">
        <f aca="false">SUM(BX233:DU233)</f>
        <v>0</v>
      </c>
      <c r="O233" s="48" t="n">
        <f aca="false">SUM(Z233:BW233)-N233</f>
        <v>25</v>
      </c>
      <c r="P233" s="48" t="n">
        <f aca="false">MAX(I233-J233-K233,0)+O233</f>
        <v>115.769230769231</v>
      </c>
      <c r="Q233" s="48" t="n">
        <f aca="false">SUM(DV233:FS233)</f>
        <v>0</v>
      </c>
      <c r="R233" s="49" t="n">
        <f aca="false">N233+J233+K233+Q233</f>
        <v>9.23076923076923</v>
      </c>
      <c r="S233" s="48" t="n">
        <f aca="false">T233-T232-N(F233)+N233+Q233</f>
        <v>0</v>
      </c>
      <c r="T233" s="49" t="n">
        <f aca="false">SUM(FT233:HQ233)</f>
        <v>0</v>
      </c>
      <c r="U233" s="44" t="str">
        <f aca="false">IF(T232&lt;0.005,"",INDEX(Helpers!$C$2:$C$51,IF(_xlfn.MINIFS($DV$6:$FS$6,DV233:FS233,"&gt;0.005")=0,V233,_xlfn.MINIFS($DV$6:$FS$6,DV233:FS233,"&gt;0.005"))))</f>
        <v/>
      </c>
      <c r="V233" s="44" t="n">
        <f aca="false">IF(_xlfn.MINIFS($FT$6:$HQ$6,FT232:HQ232,"&gt;0.005")=0,1,_xlfn.MINIFS($FT$6:$HQ$6,FT232:HQ232,"&gt;0.005"))</f>
        <v>1</v>
      </c>
      <c r="W233" s="44" t="n">
        <f aca="false">IF(AND(D233&lt;&gt;"Paid",T232&gt;0.005),1,0)</f>
        <v>0</v>
      </c>
      <c r="X233" s="48" t="n">
        <f aca="false">SUMPRODUCT(((Helpers!$G$2:$G$51*(1+(Helpers!$D$2:$D$51+0.000000001)/12)^(($B233-Setup!$C$8)/(365.25/12))-Helpers!$E$2:$E$51*((1+(Helpers!$D$2:$D$51+0.000000001)/12)^(($B233-Setup!$C$8)/(365.25/12))-1)/((Helpers!$D$2:$D$51+0.000000001)/12))&gt;0)*(Helpers!$G$2:$G$51*(1+(Helpers!$D$2:$D$51+0.000000001)/12)^(($B233-Setup!$C$8)/(365.25/12))-Helpers!$E$2:$E$51*((1+(Helpers!$D$2:$D$51+0.000000001)/12)^(($B233-Setup!$C$8)/(365.25/12))-1)/((Helpers!$D$2:$D$51+0.000000001)/12)))</f>
        <v>0</v>
      </c>
      <c r="Y233" s="48"/>
      <c r="Z233" s="48" t="n">
        <f aca="false">IF(OR(N(Z$5)=0,Z$6=""),0,Z$5*((DATE(YEAR($B233),MONTH($B233),MIN(Z$6,DAY(EOMONTH($B233,0))))&gt;=$B233)*(DATE(YEAR($B233),MONTH($B233),MIN(Z$6,DAY(EOMONTH($B233,0))))&lt;$C233)+(DATE(YEAR($B233),MONTH($B233)+1,MIN(Z$6,DAY(EOMONTH($B233,1))))&gt;=$B233)*(DATE(YEAR($B233),MONTH($B233)+1,MIN(Z$6,DAY(EOMONTH($B233,1))))&lt;$C233)))</f>
        <v>25</v>
      </c>
      <c r="AA233" s="48" t="n">
        <f aca="false">IF(OR(N(AA$5)=0,AA$6=""),0,AA$5*((DATE(YEAR($B233),MONTH($B233),MIN(AA$6,DAY(EOMONTH($B233,0))))&gt;=$B233)*(DATE(YEAR($B233),MONTH($B233),MIN(AA$6,DAY(EOMONTH($B233,0))))&lt;$C233)+(DATE(YEAR($B233),MONTH($B233)+1,MIN(AA$6,DAY(EOMONTH($B233,1))))&gt;=$B233)*(DATE(YEAR($B233),MONTH($B233)+1,MIN(AA$6,DAY(EOMONTH($B233,1))))&lt;$C233)))</f>
        <v>0</v>
      </c>
      <c r="AB233" s="48" t="n">
        <f aca="false">IF(OR(N(AB$5)=0,AB$6=""),0,AB$5*((DATE(YEAR($B233),MONTH($B233),MIN(AB$6,DAY(EOMONTH($B233,0))))&gt;=$B233)*(DATE(YEAR($B233),MONTH($B233),MIN(AB$6,DAY(EOMONTH($B233,0))))&lt;$C233)+(DATE(YEAR($B233),MONTH($B233)+1,MIN(AB$6,DAY(EOMONTH($B233,1))))&gt;=$B233)*(DATE(YEAR($B233),MONTH($B233)+1,MIN(AB$6,DAY(EOMONTH($B233,1))))&lt;$C233)))</f>
        <v>0</v>
      </c>
      <c r="AC233" s="48" t="n">
        <f aca="false">IF(OR(N(AC$5)=0,AC$6=""),0,AC$5*((DATE(YEAR($B233),MONTH($B233),MIN(AC$6,DAY(EOMONTH($B233,0))))&gt;=$B233)*(DATE(YEAR($B233),MONTH($B233),MIN(AC$6,DAY(EOMONTH($B233,0))))&lt;$C233)+(DATE(YEAR($B233),MONTH($B233)+1,MIN(AC$6,DAY(EOMONTH($B233,1))))&gt;=$B233)*(DATE(YEAR($B233),MONTH($B233)+1,MIN(AC$6,DAY(EOMONTH($B233,1))))&lt;$C233)))</f>
        <v>0</v>
      </c>
      <c r="AD233" s="48" t="n">
        <f aca="false">IF(OR(N(AD$5)=0,AD$6=""),0,AD$5*((DATE(YEAR($B233),MONTH($B233),MIN(AD$6,DAY(EOMONTH($B233,0))))&gt;=$B233)*(DATE(YEAR($B233),MONTH($B233),MIN(AD$6,DAY(EOMONTH($B233,0))))&lt;$C233)+(DATE(YEAR($B233),MONTH($B233)+1,MIN(AD$6,DAY(EOMONTH($B233,1))))&gt;=$B233)*(DATE(YEAR($B233),MONTH($B233)+1,MIN(AD$6,DAY(EOMONTH($B233,1))))&lt;$C233)))</f>
        <v>0</v>
      </c>
      <c r="AE233" s="48" t="n">
        <f aca="false">IF(OR(N(AE$5)=0,AE$6=""),0,AE$5*((DATE(YEAR($B233),MONTH($B233),MIN(AE$6,DAY(EOMONTH($B233,0))))&gt;=$B233)*(DATE(YEAR($B233),MONTH($B233),MIN(AE$6,DAY(EOMONTH($B233,0))))&lt;$C233)+(DATE(YEAR($B233),MONTH($B233)+1,MIN(AE$6,DAY(EOMONTH($B233,1))))&gt;=$B233)*(DATE(YEAR($B233),MONTH($B233)+1,MIN(AE$6,DAY(EOMONTH($B233,1))))&lt;$C233)))</f>
        <v>0</v>
      </c>
      <c r="AF233" s="48" t="n">
        <f aca="false">IF(OR(N(AF$5)=0,AF$6=""),0,AF$5*((DATE(YEAR($B233),MONTH($B233),MIN(AF$6,DAY(EOMONTH($B233,0))))&gt;=$B233)*(DATE(YEAR($B233),MONTH($B233),MIN(AF$6,DAY(EOMONTH($B233,0))))&lt;$C233)+(DATE(YEAR($B233),MONTH($B233)+1,MIN(AF$6,DAY(EOMONTH($B233,1))))&gt;=$B233)*(DATE(YEAR($B233),MONTH($B233)+1,MIN(AF$6,DAY(EOMONTH($B233,1))))&lt;$C233)))</f>
        <v>0</v>
      </c>
      <c r="AG233" s="48" t="n">
        <f aca="false">IF(OR(N(AG$5)=0,AG$6=""),0,AG$5*((DATE(YEAR($B233),MONTH($B233),MIN(AG$6,DAY(EOMONTH($B233,0))))&gt;=$B233)*(DATE(YEAR($B233),MONTH($B233),MIN(AG$6,DAY(EOMONTH($B233,0))))&lt;$C233)+(DATE(YEAR($B233),MONTH($B233)+1,MIN(AG$6,DAY(EOMONTH($B233,1))))&gt;=$B233)*(DATE(YEAR($B233),MONTH($B233)+1,MIN(AG$6,DAY(EOMONTH($B233,1))))&lt;$C233)))</f>
        <v>0</v>
      </c>
      <c r="AH233" s="48" t="n">
        <f aca="false">IF(OR(N(AH$5)=0,AH$6=""),0,AH$5*((DATE(YEAR($B233),MONTH($B233),MIN(AH$6,DAY(EOMONTH($B233,0))))&gt;=$B233)*(DATE(YEAR($B233),MONTH($B233),MIN(AH$6,DAY(EOMONTH($B233,0))))&lt;$C233)+(DATE(YEAR($B233),MONTH($B233)+1,MIN(AH$6,DAY(EOMONTH($B233,1))))&gt;=$B233)*(DATE(YEAR($B233),MONTH($B233)+1,MIN(AH$6,DAY(EOMONTH($B233,1))))&lt;$C233)))</f>
        <v>0</v>
      </c>
      <c r="AI233" s="48" t="n">
        <f aca="false">IF(OR(N(AI$5)=0,AI$6=""),0,AI$5*((DATE(YEAR($B233),MONTH($B233),MIN(AI$6,DAY(EOMONTH($B233,0))))&gt;=$B233)*(DATE(YEAR($B233),MONTH($B233),MIN(AI$6,DAY(EOMONTH($B233,0))))&lt;$C233)+(DATE(YEAR($B233),MONTH($B233)+1,MIN(AI$6,DAY(EOMONTH($B233,1))))&gt;=$B233)*(DATE(YEAR($B233),MONTH($B233)+1,MIN(AI$6,DAY(EOMONTH($B233,1))))&lt;$C233)))</f>
        <v>0</v>
      </c>
      <c r="AJ233" s="48" t="n">
        <f aca="false">IF(OR(N(AJ$5)=0,AJ$6=""),0,AJ$5*((DATE(YEAR($B233),MONTH($B233),MIN(AJ$6,DAY(EOMONTH($B233,0))))&gt;=$B233)*(DATE(YEAR($B233),MONTH($B233),MIN(AJ$6,DAY(EOMONTH($B233,0))))&lt;$C233)+(DATE(YEAR($B233),MONTH($B233)+1,MIN(AJ$6,DAY(EOMONTH($B233,1))))&gt;=$B233)*(DATE(YEAR($B233),MONTH($B233)+1,MIN(AJ$6,DAY(EOMONTH($B233,1))))&lt;$C233)))</f>
        <v>0</v>
      </c>
      <c r="AK233" s="48" t="n">
        <f aca="false">IF(OR(N(AK$5)=0,AK$6=""),0,AK$5*((DATE(YEAR($B233),MONTH($B233),MIN(AK$6,DAY(EOMONTH($B233,0))))&gt;=$B233)*(DATE(YEAR($B233),MONTH($B233),MIN(AK$6,DAY(EOMONTH($B233,0))))&lt;$C233)+(DATE(YEAR($B233),MONTH($B233)+1,MIN(AK$6,DAY(EOMONTH($B233,1))))&gt;=$B233)*(DATE(YEAR($B233),MONTH($B233)+1,MIN(AK$6,DAY(EOMONTH($B233,1))))&lt;$C233)))</f>
        <v>0</v>
      </c>
      <c r="AL233" s="48" t="n">
        <f aca="false">IF(OR(N(AL$5)=0,AL$6=""),0,AL$5*((DATE(YEAR($B233),MONTH($B233),MIN(AL$6,DAY(EOMONTH($B233,0))))&gt;=$B233)*(DATE(YEAR($B233),MONTH($B233),MIN(AL$6,DAY(EOMONTH($B233,0))))&lt;$C233)+(DATE(YEAR($B233),MONTH($B233)+1,MIN(AL$6,DAY(EOMONTH($B233,1))))&gt;=$B233)*(DATE(YEAR($B233),MONTH($B233)+1,MIN(AL$6,DAY(EOMONTH($B233,1))))&lt;$C233)))</f>
        <v>0</v>
      </c>
      <c r="AM233" s="48" t="n">
        <f aca="false">IF(OR(N(AM$5)=0,AM$6=""),0,AM$5*((DATE(YEAR($B233),MONTH($B233),MIN(AM$6,DAY(EOMONTH($B233,0))))&gt;=$B233)*(DATE(YEAR($B233),MONTH($B233),MIN(AM$6,DAY(EOMONTH($B233,0))))&lt;$C233)+(DATE(YEAR($B233),MONTH($B233)+1,MIN(AM$6,DAY(EOMONTH($B233,1))))&gt;=$B233)*(DATE(YEAR($B233),MONTH($B233)+1,MIN(AM$6,DAY(EOMONTH($B233,1))))&lt;$C233)))</f>
        <v>0</v>
      </c>
      <c r="AN233" s="48" t="n">
        <f aca="false">IF(OR(N(AN$5)=0,AN$6=""),0,AN$5*((DATE(YEAR($B233),MONTH($B233),MIN(AN$6,DAY(EOMONTH($B233,0))))&gt;=$B233)*(DATE(YEAR($B233),MONTH($B233),MIN(AN$6,DAY(EOMONTH($B233,0))))&lt;$C233)+(DATE(YEAR($B233),MONTH($B233)+1,MIN(AN$6,DAY(EOMONTH($B233,1))))&gt;=$B233)*(DATE(YEAR($B233),MONTH($B233)+1,MIN(AN$6,DAY(EOMONTH($B233,1))))&lt;$C233)))</f>
        <v>0</v>
      </c>
      <c r="AO233" s="48" t="n">
        <f aca="false">IF(OR(N(AO$5)=0,AO$6=""),0,AO$5*((DATE(YEAR($B233),MONTH($B233),MIN(AO$6,DAY(EOMONTH($B233,0))))&gt;=$B233)*(DATE(YEAR($B233),MONTH($B233),MIN(AO$6,DAY(EOMONTH($B233,0))))&lt;$C233)+(DATE(YEAR($B233),MONTH($B233)+1,MIN(AO$6,DAY(EOMONTH($B233,1))))&gt;=$B233)*(DATE(YEAR($B233),MONTH($B233)+1,MIN(AO$6,DAY(EOMONTH($B233,1))))&lt;$C233)))</f>
        <v>0</v>
      </c>
      <c r="AP233" s="48" t="n">
        <f aca="false">IF(OR(N(AP$5)=0,AP$6=""),0,AP$5*((DATE(YEAR($B233),MONTH($B233),MIN(AP$6,DAY(EOMONTH($B233,0))))&gt;=$B233)*(DATE(YEAR($B233),MONTH($B233),MIN(AP$6,DAY(EOMONTH($B233,0))))&lt;$C233)+(DATE(YEAR($B233),MONTH($B233)+1,MIN(AP$6,DAY(EOMONTH($B233,1))))&gt;=$B233)*(DATE(YEAR($B233),MONTH($B233)+1,MIN(AP$6,DAY(EOMONTH($B233,1))))&lt;$C233)))</f>
        <v>0</v>
      </c>
      <c r="AQ233" s="48" t="n">
        <f aca="false">IF(OR(N(AQ$5)=0,AQ$6=""),0,AQ$5*((DATE(YEAR($B233),MONTH($B233),MIN(AQ$6,DAY(EOMONTH($B233,0))))&gt;=$B233)*(DATE(YEAR($B233),MONTH($B233),MIN(AQ$6,DAY(EOMONTH($B233,0))))&lt;$C233)+(DATE(YEAR($B233),MONTH($B233)+1,MIN(AQ$6,DAY(EOMONTH($B233,1))))&gt;=$B233)*(DATE(YEAR($B233),MONTH($B233)+1,MIN(AQ$6,DAY(EOMONTH($B233,1))))&lt;$C233)))</f>
        <v>0</v>
      </c>
      <c r="AR233" s="48" t="n">
        <f aca="false">IF(OR(N(AR$5)=0,AR$6=""),0,AR$5*((DATE(YEAR($B233),MONTH($B233),MIN(AR$6,DAY(EOMONTH($B233,0))))&gt;=$B233)*(DATE(YEAR($B233),MONTH($B233),MIN(AR$6,DAY(EOMONTH($B233,0))))&lt;$C233)+(DATE(YEAR($B233),MONTH($B233)+1,MIN(AR$6,DAY(EOMONTH($B233,1))))&gt;=$B233)*(DATE(YEAR($B233),MONTH($B233)+1,MIN(AR$6,DAY(EOMONTH($B233,1))))&lt;$C233)))</f>
        <v>0</v>
      </c>
      <c r="AS233" s="48" t="n">
        <f aca="false">IF(OR(N(AS$5)=0,AS$6=""),0,AS$5*((DATE(YEAR($B233),MONTH($B233),MIN(AS$6,DAY(EOMONTH($B233,0))))&gt;=$B233)*(DATE(YEAR($B233),MONTH($B233),MIN(AS$6,DAY(EOMONTH($B233,0))))&lt;$C233)+(DATE(YEAR($B233),MONTH($B233)+1,MIN(AS$6,DAY(EOMONTH($B233,1))))&gt;=$B233)*(DATE(YEAR($B233),MONTH($B233)+1,MIN(AS$6,DAY(EOMONTH($B233,1))))&lt;$C233)))</f>
        <v>0</v>
      </c>
      <c r="AT233" s="48" t="n">
        <f aca="false">IF(OR(N(AT$5)=0,AT$6=""),0,AT$5*((DATE(YEAR($B233),MONTH($B233),MIN(AT$6,DAY(EOMONTH($B233,0))))&gt;=$B233)*(DATE(YEAR($B233),MONTH($B233),MIN(AT$6,DAY(EOMONTH($B233,0))))&lt;$C233)+(DATE(YEAR($B233),MONTH($B233)+1,MIN(AT$6,DAY(EOMONTH($B233,1))))&gt;=$B233)*(DATE(YEAR($B233),MONTH($B233)+1,MIN(AT$6,DAY(EOMONTH($B233,1))))&lt;$C233)))</f>
        <v>0</v>
      </c>
      <c r="AU233" s="48" t="n">
        <f aca="false">IF(OR(N(AU$5)=0,AU$6=""),0,AU$5*((DATE(YEAR($B233),MONTH($B233),MIN(AU$6,DAY(EOMONTH($B233,0))))&gt;=$B233)*(DATE(YEAR($B233),MONTH($B233),MIN(AU$6,DAY(EOMONTH($B233,0))))&lt;$C233)+(DATE(YEAR($B233),MONTH($B233)+1,MIN(AU$6,DAY(EOMONTH($B233,1))))&gt;=$B233)*(DATE(YEAR($B233),MONTH($B233)+1,MIN(AU$6,DAY(EOMONTH($B233,1))))&lt;$C233)))</f>
        <v>0</v>
      </c>
      <c r="AV233" s="48" t="n">
        <f aca="false">IF(OR(N(AV$5)=0,AV$6=""),0,AV$5*((DATE(YEAR($B233),MONTH($B233),MIN(AV$6,DAY(EOMONTH($B233,0))))&gt;=$B233)*(DATE(YEAR($B233),MONTH($B233),MIN(AV$6,DAY(EOMONTH($B233,0))))&lt;$C233)+(DATE(YEAR($B233),MONTH($B233)+1,MIN(AV$6,DAY(EOMONTH($B233,1))))&gt;=$B233)*(DATE(YEAR($B233),MONTH($B233)+1,MIN(AV$6,DAY(EOMONTH($B233,1))))&lt;$C233)))</f>
        <v>0</v>
      </c>
      <c r="AW233" s="48" t="n">
        <f aca="false">IF(OR(N(AW$5)=0,AW$6=""),0,AW$5*((DATE(YEAR($B233),MONTH($B233),MIN(AW$6,DAY(EOMONTH($B233,0))))&gt;=$B233)*(DATE(YEAR($B233),MONTH($B233),MIN(AW$6,DAY(EOMONTH($B233,0))))&lt;$C233)+(DATE(YEAR($B233),MONTH($B233)+1,MIN(AW$6,DAY(EOMONTH($B233,1))))&gt;=$B233)*(DATE(YEAR($B233),MONTH($B233)+1,MIN(AW$6,DAY(EOMONTH($B233,1))))&lt;$C233)))</f>
        <v>0</v>
      </c>
      <c r="AX233" s="48" t="n">
        <f aca="false">IF(OR(N(AX$5)=0,AX$6=""),0,AX$5*((DATE(YEAR($B233),MONTH($B233),MIN(AX$6,DAY(EOMONTH($B233,0))))&gt;=$B233)*(DATE(YEAR($B233),MONTH($B233),MIN(AX$6,DAY(EOMONTH($B233,0))))&lt;$C233)+(DATE(YEAR($B233),MONTH($B233)+1,MIN(AX$6,DAY(EOMONTH($B233,1))))&gt;=$B233)*(DATE(YEAR($B233),MONTH($B233)+1,MIN(AX$6,DAY(EOMONTH($B233,1))))&lt;$C233)))</f>
        <v>0</v>
      </c>
      <c r="AY233" s="48" t="n">
        <f aca="false">IF(OR(N(AY$5)=0,AY$6=""),0,AY$5*((DATE(YEAR($B233),MONTH($B233),MIN(AY$6,DAY(EOMONTH($B233,0))))&gt;=$B233)*(DATE(YEAR($B233),MONTH($B233),MIN(AY$6,DAY(EOMONTH($B233,0))))&lt;$C233)+(DATE(YEAR($B233),MONTH($B233)+1,MIN(AY$6,DAY(EOMONTH($B233,1))))&gt;=$B233)*(DATE(YEAR($B233),MONTH($B233)+1,MIN(AY$6,DAY(EOMONTH($B233,1))))&lt;$C233)))</f>
        <v>0</v>
      </c>
      <c r="AZ233" s="48" t="n">
        <f aca="false">IF(OR(N(AZ$5)=0,AZ$6=""),0,AZ$5*((DATE(YEAR($B233),MONTH($B233),MIN(AZ$6,DAY(EOMONTH($B233,0))))&gt;=$B233)*(DATE(YEAR($B233),MONTH($B233),MIN(AZ$6,DAY(EOMONTH($B233,0))))&lt;$C233)+(DATE(YEAR($B233),MONTH($B233)+1,MIN(AZ$6,DAY(EOMONTH($B233,1))))&gt;=$B233)*(DATE(YEAR($B233),MONTH($B233)+1,MIN(AZ$6,DAY(EOMONTH($B233,1))))&lt;$C233)))</f>
        <v>0</v>
      </c>
      <c r="BA233" s="48" t="n">
        <f aca="false">IF(OR(N(BA$5)=0,BA$6=""),0,BA$5*((DATE(YEAR($B233),MONTH($B233),MIN(BA$6,DAY(EOMONTH($B233,0))))&gt;=$B233)*(DATE(YEAR($B233),MONTH($B233),MIN(BA$6,DAY(EOMONTH($B233,0))))&lt;$C233)+(DATE(YEAR($B233),MONTH($B233)+1,MIN(BA$6,DAY(EOMONTH($B233,1))))&gt;=$B233)*(DATE(YEAR($B233),MONTH($B233)+1,MIN(BA$6,DAY(EOMONTH($B233,1))))&lt;$C233)))</f>
        <v>0</v>
      </c>
      <c r="BB233" s="48" t="n">
        <f aca="false">IF(OR(N(BB$5)=0,BB$6=""),0,BB$5*((DATE(YEAR($B233),MONTH($B233),MIN(BB$6,DAY(EOMONTH($B233,0))))&gt;=$B233)*(DATE(YEAR($B233),MONTH($B233),MIN(BB$6,DAY(EOMONTH($B233,0))))&lt;$C233)+(DATE(YEAR($B233),MONTH($B233)+1,MIN(BB$6,DAY(EOMONTH($B233,1))))&gt;=$B233)*(DATE(YEAR($B233),MONTH($B233)+1,MIN(BB$6,DAY(EOMONTH($B233,1))))&lt;$C233)))</f>
        <v>0</v>
      </c>
      <c r="BC233" s="48" t="n">
        <f aca="false">IF(OR(N(BC$5)=0,BC$6=""),0,BC$5*((DATE(YEAR($B233),MONTH($B233),MIN(BC$6,DAY(EOMONTH($B233,0))))&gt;=$B233)*(DATE(YEAR($B233),MONTH($B233),MIN(BC$6,DAY(EOMONTH($B233,0))))&lt;$C233)+(DATE(YEAR($B233),MONTH($B233)+1,MIN(BC$6,DAY(EOMONTH($B233,1))))&gt;=$B233)*(DATE(YEAR($B233),MONTH($B233)+1,MIN(BC$6,DAY(EOMONTH($B233,1))))&lt;$C233)))</f>
        <v>0</v>
      </c>
      <c r="BD233" s="48" t="n">
        <f aca="false">IF(OR(N(BD$5)=0,BD$6=""),0,BD$5*((DATE(YEAR($B233),MONTH($B233),MIN(BD$6,DAY(EOMONTH($B233,0))))&gt;=$B233)*(DATE(YEAR($B233),MONTH($B233),MIN(BD$6,DAY(EOMONTH($B233,0))))&lt;$C233)+(DATE(YEAR($B233),MONTH($B233)+1,MIN(BD$6,DAY(EOMONTH($B233,1))))&gt;=$B233)*(DATE(YEAR($B233),MONTH($B233)+1,MIN(BD$6,DAY(EOMONTH($B233,1))))&lt;$C233)))</f>
        <v>0</v>
      </c>
      <c r="BE233" s="48" t="n">
        <f aca="false">IF(OR(N(BE$5)=0,BE$6=""),0,BE$5*((DATE(YEAR($B233),MONTH($B233),MIN(BE$6,DAY(EOMONTH($B233,0))))&gt;=$B233)*(DATE(YEAR($B233),MONTH($B233),MIN(BE$6,DAY(EOMONTH($B233,0))))&lt;$C233)+(DATE(YEAR($B233),MONTH($B233)+1,MIN(BE$6,DAY(EOMONTH($B233,1))))&gt;=$B233)*(DATE(YEAR($B233),MONTH($B233)+1,MIN(BE$6,DAY(EOMONTH($B233,1))))&lt;$C233)))</f>
        <v>0</v>
      </c>
      <c r="BF233" s="48" t="n">
        <f aca="false">IF(OR(N(BF$5)=0,BF$6=""),0,BF$5*((DATE(YEAR($B233),MONTH($B233),MIN(BF$6,DAY(EOMONTH($B233,0))))&gt;=$B233)*(DATE(YEAR($B233),MONTH($B233),MIN(BF$6,DAY(EOMONTH($B233,0))))&lt;$C233)+(DATE(YEAR($B233),MONTH($B233)+1,MIN(BF$6,DAY(EOMONTH($B233,1))))&gt;=$B233)*(DATE(YEAR($B233),MONTH($B233)+1,MIN(BF$6,DAY(EOMONTH($B233,1))))&lt;$C233)))</f>
        <v>0</v>
      </c>
      <c r="BG233" s="48" t="n">
        <f aca="false">IF(OR(N(BG$5)=0,BG$6=""),0,BG$5*((DATE(YEAR($B233),MONTH($B233),MIN(BG$6,DAY(EOMONTH($B233,0))))&gt;=$B233)*(DATE(YEAR($B233),MONTH($B233),MIN(BG$6,DAY(EOMONTH($B233,0))))&lt;$C233)+(DATE(YEAR($B233),MONTH($B233)+1,MIN(BG$6,DAY(EOMONTH($B233,1))))&gt;=$B233)*(DATE(YEAR($B233),MONTH($B233)+1,MIN(BG$6,DAY(EOMONTH($B233,1))))&lt;$C233)))</f>
        <v>0</v>
      </c>
      <c r="BH233" s="48" t="n">
        <f aca="false">IF(OR(N(BH$5)=0,BH$6=""),0,BH$5*((DATE(YEAR($B233),MONTH($B233),MIN(BH$6,DAY(EOMONTH($B233,0))))&gt;=$B233)*(DATE(YEAR($B233),MONTH($B233),MIN(BH$6,DAY(EOMONTH($B233,0))))&lt;$C233)+(DATE(YEAR($B233),MONTH($B233)+1,MIN(BH$6,DAY(EOMONTH($B233,1))))&gt;=$B233)*(DATE(YEAR($B233),MONTH($B233)+1,MIN(BH$6,DAY(EOMONTH($B233,1))))&lt;$C233)))</f>
        <v>0</v>
      </c>
      <c r="BI233" s="48" t="n">
        <f aca="false">IF(OR(N(BI$5)=0,BI$6=""),0,BI$5*((DATE(YEAR($B233),MONTH($B233),MIN(BI$6,DAY(EOMONTH($B233,0))))&gt;=$B233)*(DATE(YEAR($B233),MONTH($B233),MIN(BI$6,DAY(EOMONTH($B233,0))))&lt;$C233)+(DATE(YEAR($B233),MONTH($B233)+1,MIN(BI$6,DAY(EOMONTH($B233,1))))&gt;=$B233)*(DATE(YEAR($B233),MONTH($B233)+1,MIN(BI$6,DAY(EOMONTH($B233,1))))&lt;$C233)))</f>
        <v>0</v>
      </c>
      <c r="BJ233" s="48" t="n">
        <f aca="false">IF(OR(N(BJ$5)=0,BJ$6=""),0,BJ$5*((DATE(YEAR($B233),MONTH($B233),MIN(BJ$6,DAY(EOMONTH($B233,0))))&gt;=$B233)*(DATE(YEAR($B233),MONTH($B233),MIN(BJ$6,DAY(EOMONTH($B233,0))))&lt;$C233)+(DATE(YEAR($B233),MONTH($B233)+1,MIN(BJ$6,DAY(EOMONTH($B233,1))))&gt;=$B233)*(DATE(YEAR($B233),MONTH($B233)+1,MIN(BJ$6,DAY(EOMONTH($B233,1))))&lt;$C233)))</f>
        <v>0</v>
      </c>
      <c r="BK233" s="48" t="n">
        <f aca="false">IF(OR(N(BK$5)=0,BK$6=""),0,BK$5*((DATE(YEAR($B233),MONTH($B233),MIN(BK$6,DAY(EOMONTH($B233,0))))&gt;=$B233)*(DATE(YEAR($B233),MONTH($B233),MIN(BK$6,DAY(EOMONTH($B233,0))))&lt;$C233)+(DATE(YEAR($B233),MONTH($B233)+1,MIN(BK$6,DAY(EOMONTH($B233,1))))&gt;=$B233)*(DATE(YEAR($B233),MONTH($B233)+1,MIN(BK$6,DAY(EOMONTH($B233,1))))&lt;$C233)))</f>
        <v>0</v>
      </c>
      <c r="BL233" s="48" t="n">
        <f aca="false">IF(OR(N(BL$5)=0,BL$6=""),0,BL$5*((DATE(YEAR($B233),MONTH($B233),MIN(BL$6,DAY(EOMONTH($B233,0))))&gt;=$B233)*(DATE(YEAR($B233),MONTH($B233),MIN(BL$6,DAY(EOMONTH($B233,0))))&lt;$C233)+(DATE(YEAR($B233),MONTH($B233)+1,MIN(BL$6,DAY(EOMONTH($B233,1))))&gt;=$B233)*(DATE(YEAR($B233),MONTH($B233)+1,MIN(BL$6,DAY(EOMONTH($B233,1))))&lt;$C233)))</f>
        <v>0</v>
      </c>
      <c r="BM233" s="48" t="n">
        <f aca="false">IF(OR(N(BM$5)=0,BM$6=""),0,BM$5*((DATE(YEAR($B233),MONTH($B233),MIN(BM$6,DAY(EOMONTH($B233,0))))&gt;=$B233)*(DATE(YEAR($B233),MONTH($B233),MIN(BM$6,DAY(EOMONTH($B233,0))))&lt;$C233)+(DATE(YEAR($B233),MONTH($B233)+1,MIN(BM$6,DAY(EOMONTH($B233,1))))&gt;=$B233)*(DATE(YEAR($B233),MONTH($B233)+1,MIN(BM$6,DAY(EOMONTH($B233,1))))&lt;$C233)))</f>
        <v>0</v>
      </c>
      <c r="BN233" s="48" t="n">
        <f aca="false">IF(OR(N(BN$5)=0,BN$6=""),0,BN$5*((DATE(YEAR($B233),MONTH($B233),MIN(BN$6,DAY(EOMONTH($B233,0))))&gt;=$B233)*(DATE(YEAR($B233),MONTH($B233),MIN(BN$6,DAY(EOMONTH($B233,0))))&lt;$C233)+(DATE(YEAR($B233),MONTH($B233)+1,MIN(BN$6,DAY(EOMONTH($B233,1))))&gt;=$B233)*(DATE(YEAR($B233),MONTH($B233)+1,MIN(BN$6,DAY(EOMONTH($B233,1))))&lt;$C233)))</f>
        <v>0</v>
      </c>
      <c r="BO233" s="48" t="n">
        <f aca="false">IF(OR(N(BO$5)=0,BO$6=""),0,BO$5*((DATE(YEAR($B233),MONTH($B233),MIN(BO$6,DAY(EOMONTH($B233,0))))&gt;=$B233)*(DATE(YEAR($B233),MONTH($B233),MIN(BO$6,DAY(EOMONTH($B233,0))))&lt;$C233)+(DATE(YEAR($B233),MONTH($B233)+1,MIN(BO$6,DAY(EOMONTH($B233,1))))&gt;=$B233)*(DATE(YEAR($B233),MONTH($B233)+1,MIN(BO$6,DAY(EOMONTH($B233,1))))&lt;$C233)))</f>
        <v>0</v>
      </c>
      <c r="BP233" s="48" t="n">
        <f aca="false">IF(OR(N(BP$5)=0,BP$6=""),0,BP$5*((DATE(YEAR($B233),MONTH($B233),MIN(BP$6,DAY(EOMONTH($B233,0))))&gt;=$B233)*(DATE(YEAR($B233),MONTH($B233),MIN(BP$6,DAY(EOMONTH($B233,0))))&lt;$C233)+(DATE(YEAR($B233),MONTH($B233)+1,MIN(BP$6,DAY(EOMONTH($B233,1))))&gt;=$B233)*(DATE(YEAR($B233),MONTH($B233)+1,MIN(BP$6,DAY(EOMONTH($B233,1))))&lt;$C233)))</f>
        <v>0</v>
      </c>
      <c r="BQ233" s="48" t="n">
        <f aca="false">IF(OR(N(BQ$5)=0,BQ$6=""),0,BQ$5*((DATE(YEAR($B233),MONTH($B233),MIN(BQ$6,DAY(EOMONTH($B233,0))))&gt;=$B233)*(DATE(YEAR($B233),MONTH($B233),MIN(BQ$6,DAY(EOMONTH($B233,0))))&lt;$C233)+(DATE(YEAR($B233),MONTH($B233)+1,MIN(BQ$6,DAY(EOMONTH($B233,1))))&gt;=$B233)*(DATE(YEAR($B233),MONTH($B233)+1,MIN(BQ$6,DAY(EOMONTH($B233,1))))&lt;$C233)))</f>
        <v>0</v>
      </c>
      <c r="BR233" s="48" t="n">
        <f aca="false">IF(OR(N(BR$5)=0,BR$6=""),0,BR$5*((DATE(YEAR($B233),MONTH($B233),MIN(BR$6,DAY(EOMONTH($B233,0))))&gt;=$B233)*(DATE(YEAR($B233),MONTH($B233),MIN(BR$6,DAY(EOMONTH($B233,0))))&lt;$C233)+(DATE(YEAR($B233),MONTH($B233)+1,MIN(BR$6,DAY(EOMONTH($B233,1))))&gt;=$B233)*(DATE(YEAR($B233),MONTH($B233)+1,MIN(BR$6,DAY(EOMONTH($B233,1))))&lt;$C233)))</f>
        <v>0</v>
      </c>
      <c r="BS233" s="48" t="n">
        <f aca="false">IF(OR(N(BS$5)=0,BS$6=""),0,BS$5*((DATE(YEAR($B233),MONTH($B233),MIN(BS$6,DAY(EOMONTH($B233,0))))&gt;=$B233)*(DATE(YEAR($B233),MONTH($B233),MIN(BS$6,DAY(EOMONTH($B233,0))))&lt;$C233)+(DATE(YEAR($B233),MONTH($B233)+1,MIN(BS$6,DAY(EOMONTH($B233,1))))&gt;=$B233)*(DATE(YEAR($B233),MONTH($B233)+1,MIN(BS$6,DAY(EOMONTH($B233,1))))&lt;$C233)))</f>
        <v>0</v>
      </c>
      <c r="BT233" s="48" t="n">
        <f aca="false">IF(OR(N(BT$5)=0,BT$6=""),0,BT$5*((DATE(YEAR($B233),MONTH($B233),MIN(BT$6,DAY(EOMONTH($B233,0))))&gt;=$B233)*(DATE(YEAR($B233),MONTH($B233),MIN(BT$6,DAY(EOMONTH($B233,0))))&lt;$C233)+(DATE(YEAR($B233),MONTH($B233)+1,MIN(BT$6,DAY(EOMONTH($B233,1))))&gt;=$B233)*(DATE(YEAR($B233),MONTH($B233)+1,MIN(BT$6,DAY(EOMONTH($B233,1))))&lt;$C233)))</f>
        <v>0</v>
      </c>
      <c r="BU233" s="48" t="n">
        <f aca="false">IF(OR(N(BU$5)=0,BU$6=""),0,BU$5*((DATE(YEAR($B233),MONTH($B233),MIN(BU$6,DAY(EOMONTH($B233,0))))&gt;=$B233)*(DATE(YEAR($B233),MONTH($B233),MIN(BU$6,DAY(EOMONTH($B233,0))))&lt;$C233)+(DATE(YEAR($B233),MONTH($B233)+1,MIN(BU$6,DAY(EOMONTH($B233,1))))&gt;=$B233)*(DATE(YEAR($B233),MONTH($B233)+1,MIN(BU$6,DAY(EOMONTH($B233,1))))&lt;$C233)))</f>
        <v>0</v>
      </c>
      <c r="BV233" s="48" t="n">
        <f aca="false">IF(OR(N(BV$5)=0,BV$6=""),0,BV$5*((DATE(YEAR($B233),MONTH($B233),MIN(BV$6,DAY(EOMONTH($B233,0))))&gt;=$B233)*(DATE(YEAR($B233),MONTH($B233),MIN(BV$6,DAY(EOMONTH($B233,0))))&lt;$C233)+(DATE(YEAR($B233),MONTH($B233)+1,MIN(BV$6,DAY(EOMONTH($B233,1))))&gt;=$B233)*(DATE(YEAR($B233),MONTH($B233)+1,MIN(BV$6,DAY(EOMONTH($B233,1))))&lt;$C233)))</f>
        <v>0</v>
      </c>
      <c r="BW233" s="48" t="n">
        <f aca="false">IF(OR(N(BW$5)=0,BW$6=""),0,BW$5*((DATE(YEAR($B233),MONTH($B233),MIN(BW$6,DAY(EOMONTH($B233,0))))&gt;=$B233)*(DATE(YEAR($B233),MONTH($B233),MIN(BW$6,DAY(EOMONTH($B233,0))))&lt;$C233)+(DATE(YEAR($B233),MONTH($B233)+1,MIN(BW$6,DAY(EOMONTH($B233,1))))&gt;=$B233)*(DATE(YEAR($B233),MONTH($B233)+1,MIN(BW$6,DAY(EOMONTH($B233,1))))&lt;$C233)))</f>
        <v>0</v>
      </c>
      <c r="BX233" s="48" t="n">
        <f aca="false">MIN(Z233,(FT232*(1+FT$5/Setup!$C$36)+IF($V233=1,N($F233),0)))</f>
        <v>0</v>
      </c>
      <c r="BY233" s="48" t="n">
        <f aca="false">MIN(AA233,(FU232*(1+FU$5/Setup!$C$36)+IF($V233=2,N($F233),0)))</f>
        <v>0</v>
      </c>
      <c r="BZ233" s="48" t="n">
        <f aca="false">MIN(AB233,(FV232*(1+FV$5/Setup!$C$36)+IF($V233=3,N($F233),0)))</f>
        <v>0</v>
      </c>
      <c r="CA233" s="48" t="n">
        <f aca="false">MIN(AC233,(FW232*(1+FW$5/Setup!$C$36)+IF($V233=4,N($F233),0)))</f>
        <v>0</v>
      </c>
      <c r="CB233" s="48" t="n">
        <f aca="false">MIN(AD233,(FX232*(1+FX$5/Setup!$C$36)+IF($V233=5,N($F233),0)))</f>
        <v>0</v>
      </c>
      <c r="CC233" s="48" t="n">
        <f aca="false">MIN(AE233,(FY232*(1+FY$5/Setup!$C$36)+IF($V233=6,N($F233),0)))</f>
        <v>0</v>
      </c>
      <c r="CD233" s="48" t="n">
        <f aca="false">MIN(AF233,(FZ232*(1+FZ$5/Setup!$C$36)+IF($V233=7,N($F233),0)))</f>
        <v>0</v>
      </c>
      <c r="CE233" s="48" t="n">
        <f aca="false">MIN(AG233,(GA232*(1+GA$5/Setup!$C$36)+IF($V233=8,N($F233),0)))</f>
        <v>0</v>
      </c>
      <c r="CF233" s="48" t="n">
        <f aca="false">MIN(AH233,(GB232*(1+GB$5/Setup!$C$36)+IF($V233=9,N($F233),0)))</f>
        <v>0</v>
      </c>
      <c r="CG233" s="48" t="n">
        <f aca="false">MIN(AI233,(GC232*(1+GC$5/Setup!$C$36)+IF($V233=10,N($F233),0)))</f>
        <v>0</v>
      </c>
      <c r="CH233" s="48" t="n">
        <f aca="false">MIN(AJ233,(GD232*(1+GD$5/Setup!$C$36)+IF($V233=11,N($F233),0)))</f>
        <v>0</v>
      </c>
      <c r="CI233" s="48" t="n">
        <f aca="false">MIN(AK233,(GE232*(1+GE$5/Setup!$C$36)+IF($V233=12,N($F233),0)))</f>
        <v>0</v>
      </c>
      <c r="CJ233" s="48" t="n">
        <f aca="false">MIN(AL233,(GF232*(1+GF$5/Setup!$C$36)+IF($V233=13,N($F233),0)))</f>
        <v>0</v>
      </c>
      <c r="CK233" s="48" t="n">
        <f aca="false">MIN(AM233,(GG232*(1+GG$5/Setup!$C$36)+IF($V233=14,N($F233),0)))</f>
        <v>0</v>
      </c>
      <c r="CL233" s="48" t="n">
        <f aca="false">MIN(AN233,(GH232*(1+GH$5/Setup!$C$36)+IF($V233=15,N($F233),0)))</f>
        <v>0</v>
      </c>
      <c r="CM233" s="48" t="n">
        <f aca="false">MIN(AO233,(GI232*(1+GI$5/Setup!$C$36)+IF($V233=16,N($F233),0)))</f>
        <v>0</v>
      </c>
      <c r="CN233" s="48" t="n">
        <f aca="false">MIN(AP233,(GJ232*(1+GJ$5/Setup!$C$36)+IF($V233=17,N($F233),0)))</f>
        <v>0</v>
      </c>
      <c r="CO233" s="48" t="n">
        <f aca="false">MIN(AQ233,(GK232*(1+GK$5/Setup!$C$36)+IF($V233=18,N($F233),0)))</f>
        <v>0</v>
      </c>
      <c r="CP233" s="48" t="n">
        <f aca="false">MIN(AR233,(GL232*(1+GL$5/Setup!$C$36)+IF($V233=19,N($F233),0)))</f>
        <v>0</v>
      </c>
      <c r="CQ233" s="48" t="n">
        <f aca="false">MIN(AS233,(GM232*(1+GM$5/Setup!$C$36)+IF($V233=20,N($F233),0)))</f>
        <v>0</v>
      </c>
      <c r="CR233" s="48" t="n">
        <f aca="false">MIN(AT233,(GN232*(1+GN$5/Setup!$C$36)+IF($V233=21,N($F233),0)))</f>
        <v>0</v>
      </c>
      <c r="CS233" s="48" t="n">
        <f aca="false">MIN(AU233,(GO232*(1+GO$5/Setup!$C$36)+IF($V233=22,N($F233),0)))</f>
        <v>0</v>
      </c>
      <c r="CT233" s="48" t="n">
        <f aca="false">MIN(AV233,(GP232*(1+GP$5/Setup!$C$36)+IF($V233=23,N($F233),0)))</f>
        <v>0</v>
      </c>
      <c r="CU233" s="48" t="n">
        <f aca="false">MIN(AW233,(GQ232*(1+GQ$5/Setup!$C$36)+IF($V233=24,N($F233),0)))</f>
        <v>0</v>
      </c>
      <c r="CV233" s="48" t="n">
        <f aca="false">MIN(AX233,(GR232*(1+GR$5/Setup!$C$36)+IF($V233=25,N($F233),0)))</f>
        <v>0</v>
      </c>
      <c r="CW233" s="48" t="n">
        <f aca="false">MIN(AY233,(GS232*(1+GS$5/Setup!$C$36)+IF($V233=26,N($F233),0)))</f>
        <v>0</v>
      </c>
      <c r="CX233" s="48" t="n">
        <f aca="false">MIN(AZ233,(GT232*(1+GT$5/Setup!$C$36)+IF($V233=27,N($F233),0)))</f>
        <v>0</v>
      </c>
      <c r="CY233" s="48" t="n">
        <f aca="false">MIN(BA233,(GU232*(1+GU$5/Setup!$C$36)+IF($V233=28,N($F233),0)))</f>
        <v>0</v>
      </c>
      <c r="CZ233" s="48" t="n">
        <f aca="false">MIN(BB233,(GV232*(1+GV$5/Setup!$C$36)+IF($V233=29,N($F233),0)))</f>
        <v>0</v>
      </c>
      <c r="DA233" s="48" t="n">
        <f aca="false">MIN(BC233,(GW232*(1+GW$5/Setup!$C$36)+IF($V233=30,N($F233),0)))</f>
        <v>0</v>
      </c>
      <c r="DB233" s="48" t="n">
        <f aca="false">MIN(BD233,(GX232*(1+GX$5/Setup!$C$36)+IF($V233=31,N($F233),0)))</f>
        <v>0</v>
      </c>
      <c r="DC233" s="48" t="n">
        <f aca="false">MIN(BE233,(GY232*(1+GY$5/Setup!$C$36)+IF($V233=32,N($F233),0)))</f>
        <v>0</v>
      </c>
      <c r="DD233" s="48" t="n">
        <f aca="false">MIN(BF233,(GZ232*(1+GZ$5/Setup!$C$36)+IF($V233=33,N($F233),0)))</f>
        <v>0</v>
      </c>
      <c r="DE233" s="48" t="n">
        <f aca="false">MIN(BG233,(HA232*(1+HA$5/Setup!$C$36)+IF($V233=34,N($F233),0)))</f>
        <v>0</v>
      </c>
      <c r="DF233" s="48" t="n">
        <f aca="false">MIN(BH233,(HB232*(1+HB$5/Setup!$C$36)+IF($V233=35,N($F233),0)))</f>
        <v>0</v>
      </c>
      <c r="DG233" s="48" t="n">
        <f aca="false">MIN(BI233,(HC232*(1+HC$5/Setup!$C$36)+IF($V233=36,N($F233),0)))</f>
        <v>0</v>
      </c>
      <c r="DH233" s="48" t="n">
        <f aca="false">MIN(BJ233,(HD232*(1+HD$5/Setup!$C$36)+IF($V233=37,N($F233),0)))</f>
        <v>0</v>
      </c>
      <c r="DI233" s="48" t="n">
        <f aca="false">MIN(BK233,(HE232*(1+HE$5/Setup!$C$36)+IF($V233=38,N($F233),0)))</f>
        <v>0</v>
      </c>
      <c r="DJ233" s="48" t="n">
        <f aca="false">MIN(BL233,(HF232*(1+HF$5/Setup!$C$36)+IF($V233=39,N($F233),0)))</f>
        <v>0</v>
      </c>
      <c r="DK233" s="48" t="n">
        <f aca="false">MIN(BM233,(HG232*(1+HG$5/Setup!$C$36)+IF($V233=40,N($F233),0)))</f>
        <v>0</v>
      </c>
      <c r="DL233" s="48" t="n">
        <f aca="false">MIN(BN233,(HH232*(1+HH$5/Setup!$C$36)+IF($V233=41,N($F233),0)))</f>
        <v>0</v>
      </c>
      <c r="DM233" s="48" t="n">
        <f aca="false">MIN(BO233,(HI232*(1+HI$5/Setup!$C$36)+IF($V233=42,N($F233),0)))</f>
        <v>0</v>
      </c>
      <c r="DN233" s="48" t="n">
        <f aca="false">MIN(BP233,(HJ232*(1+HJ$5/Setup!$C$36)+IF($V233=43,N($F233),0)))</f>
        <v>0</v>
      </c>
      <c r="DO233" s="48" t="n">
        <f aca="false">MIN(BQ233,(HK232*(1+HK$5/Setup!$C$36)+IF($V233=44,N($F233),0)))</f>
        <v>0</v>
      </c>
      <c r="DP233" s="48" t="n">
        <f aca="false">MIN(BR233,(HL232*(1+HL$5/Setup!$C$36)+IF($V233=45,N($F233),0)))</f>
        <v>0</v>
      </c>
      <c r="DQ233" s="48" t="n">
        <f aca="false">MIN(BS233,(HM232*(1+HM$5/Setup!$C$36)+IF($V233=46,N($F233),0)))</f>
        <v>0</v>
      </c>
      <c r="DR233" s="48" t="n">
        <f aca="false">MIN(BT233,(HN232*(1+HN$5/Setup!$C$36)+IF($V233=47,N($F233),0)))</f>
        <v>0</v>
      </c>
      <c r="DS233" s="48" t="n">
        <f aca="false">MIN(BU233,(HO232*(1+HO$5/Setup!$C$36)+IF($V233=48,N($F233),0)))</f>
        <v>0</v>
      </c>
      <c r="DT233" s="48" t="n">
        <f aca="false">MIN(BV233,(HP232*(1+HP$5/Setup!$C$36)+IF($V233=49,N($F233),0)))</f>
        <v>0</v>
      </c>
      <c r="DU233" s="48" t="n">
        <f aca="false">MIN(BW233,(HQ232*(1+HQ$5/Setup!$C$36)+IF($V233=50,N($F233),0)))</f>
        <v>0</v>
      </c>
      <c r="DV233" s="48" t="n">
        <f aca="false">MIN(MAX((FT232*(1+FT$5/Setup!$C$36)+IF($V233=1,N($F233),0))-BX233,0),MAX($P233-0,0))</f>
        <v>0</v>
      </c>
      <c r="DW233" s="48" t="n">
        <f aca="false">MIN(MAX((FU232*(1+FU$5/Setup!$C$36)+IF($V233=2,N($F233),0))-BY233,0),MAX($P233-SUM(DV233:DV233),0))</f>
        <v>0</v>
      </c>
      <c r="DX233" s="48" t="n">
        <f aca="false">MIN(MAX((FV232*(1+FV$5/Setup!$C$36)+IF($V233=3,N($F233),0))-BZ233,0),MAX($P233-SUM(DV233:DW233),0))</f>
        <v>0</v>
      </c>
      <c r="DY233" s="48" t="n">
        <f aca="false">MIN(MAX((FW232*(1+FW$5/Setup!$C$36)+IF($V233=4,N($F233),0))-CA233,0),MAX($P233-SUM(DV233:DX233),0))</f>
        <v>0</v>
      </c>
      <c r="DZ233" s="48" t="n">
        <f aca="false">MIN(MAX((FX232*(1+FX$5/Setup!$C$36)+IF($V233=5,N($F233),0))-CB233,0),MAX($P233-SUM(DV233:DY233),0))</f>
        <v>0</v>
      </c>
      <c r="EA233" s="48" t="n">
        <f aca="false">MIN(MAX((FY232*(1+FY$5/Setup!$C$36)+IF($V233=6,N($F233),0))-CC233,0),MAX($P233-SUM(DV233:DZ233),0))</f>
        <v>0</v>
      </c>
      <c r="EB233" s="48" t="n">
        <f aca="false">MIN(MAX((FZ232*(1+FZ$5/Setup!$C$36)+IF($V233=7,N($F233),0))-CD233,0),MAX($P233-SUM(DV233:EA233),0))</f>
        <v>0</v>
      </c>
      <c r="EC233" s="48" t="n">
        <f aca="false">MIN(MAX((GA232*(1+GA$5/Setup!$C$36)+IF($V233=8,N($F233),0))-CE233,0),MAX($P233-SUM(DV233:EB233),0))</f>
        <v>0</v>
      </c>
      <c r="ED233" s="48" t="n">
        <f aca="false">MIN(MAX((GB232*(1+GB$5/Setup!$C$36)+IF($V233=9,N($F233),0))-CF233,0),MAX($P233-SUM(DV233:EC233),0))</f>
        <v>0</v>
      </c>
      <c r="EE233" s="48" t="n">
        <f aca="false">MIN(MAX((GC232*(1+GC$5/Setup!$C$36)+IF($V233=10,N($F233),0))-CG233,0),MAX($P233-SUM(DV233:ED233),0))</f>
        <v>0</v>
      </c>
      <c r="EF233" s="48" t="n">
        <f aca="false">MIN(MAX((GD232*(1+GD$5/Setup!$C$36)+IF($V233=11,N($F233),0))-CH233,0),MAX($P233-SUM(DV233:EE233),0))</f>
        <v>0</v>
      </c>
      <c r="EG233" s="48" t="n">
        <f aca="false">MIN(MAX((GE232*(1+GE$5/Setup!$C$36)+IF($V233=12,N($F233),0))-CI233,0),MAX($P233-SUM(DV233:EF233),0))</f>
        <v>0</v>
      </c>
      <c r="EH233" s="48" t="n">
        <f aca="false">MIN(MAX((GF232*(1+GF$5/Setup!$C$36)+IF($V233=13,N($F233),0))-CJ233,0),MAX($P233-SUM(DV233:EG233),0))</f>
        <v>0</v>
      </c>
      <c r="EI233" s="48" t="n">
        <f aca="false">MIN(MAX((GG232*(1+GG$5/Setup!$C$36)+IF($V233=14,N($F233),0))-CK233,0),MAX($P233-SUM(DV233:EH233),0))</f>
        <v>0</v>
      </c>
      <c r="EJ233" s="48" t="n">
        <f aca="false">MIN(MAX((GH232*(1+GH$5/Setup!$C$36)+IF($V233=15,N($F233),0))-CL233,0),MAX($P233-SUM(DV233:EI233),0))</f>
        <v>0</v>
      </c>
      <c r="EK233" s="48" t="n">
        <f aca="false">MIN(MAX((GI232*(1+GI$5/Setup!$C$36)+IF($V233=16,N($F233),0))-CM233,0),MAX($P233-SUM(DV233:EJ233),0))</f>
        <v>0</v>
      </c>
      <c r="EL233" s="48" t="n">
        <f aca="false">MIN(MAX((GJ232*(1+GJ$5/Setup!$C$36)+IF($V233=17,N($F233),0))-CN233,0),MAX($P233-SUM(DV233:EK233),0))</f>
        <v>0</v>
      </c>
      <c r="EM233" s="48" t="n">
        <f aca="false">MIN(MAX((GK232*(1+GK$5/Setup!$C$36)+IF($V233=18,N($F233),0))-CO233,0),MAX($P233-SUM(DV233:EL233),0))</f>
        <v>0</v>
      </c>
      <c r="EN233" s="48" t="n">
        <f aca="false">MIN(MAX((GL232*(1+GL$5/Setup!$C$36)+IF($V233=19,N($F233),0))-CP233,0),MAX($P233-SUM(DV233:EM233),0))</f>
        <v>0</v>
      </c>
      <c r="EO233" s="48" t="n">
        <f aca="false">MIN(MAX((GM232*(1+GM$5/Setup!$C$36)+IF($V233=20,N($F233),0))-CQ233,0),MAX($P233-SUM(DV233:EN233),0))</f>
        <v>0</v>
      </c>
      <c r="EP233" s="48" t="n">
        <f aca="false">MIN(MAX((GN232*(1+GN$5/Setup!$C$36)+IF($V233=21,N($F233),0))-CR233,0),MAX($P233-SUM(DV233:EO233),0))</f>
        <v>0</v>
      </c>
      <c r="EQ233" s="48" t="n">
        <f aca="false">MIN(MAX((GO232*(1+GO$5/Setup!$C$36)+IF($V233=22,N($F233),0))-CS233,0),MAX($P233-SUM(DV233:EP233),0))</f>
        <v>0</v>
      </c>
      <c r="ER233" s="48" t="n">
        <f aca="false">MIN(MAX((GP232*(1+GP$5/Setup!$C$36)+IF($V233=23,N($F233),0))-CT233,0),MAX($P233-SUM(DV233:EQ233),0))</f>
        <v>0</v>
      </c>
      <c r="ES233" s="48" t="n">
        <f aca="false">MIN(MAX((GQ232*(1+GQ$5/Setup!$C$36)+IF($V233=24,N($F233),0))-CU233,0),MAX($P233-SUM(DV233:ER233),0))</f>
        <v>0</v>
      </c>
      <c r="ET233" s="48" t="n">
        <f aca="false">MIN(MAX((GR232*(1+GR$5/Setup!$C$36)+IF($V233=25,N($F233),0))-CV233,0),MAX($P233-SUM(DV233:ES233),0))</f>
        <v>0</v>
      </c>
      <c r="EU233" s="48" t="n">
        <f aca="false">MIN(MAX((GS232*(1+GS$5/Setup!$C$36)+IF($V233=26,N($F233),0))-CW233,0),MAX($P233-SUM(DV233:ET233),0))</f>
        <v>0</v>
      </c>
      <c r="EV233" s="48" t="n">
        <f aca="false">MIN(MAX((GT232*(1+GT$5/Setup!$C$36)+IF($V233=27,N($F233),0))-CX233,0),MAX($P233-SUM(DV233:EU233),0))</f>
        <v>0</v>
      </c>
      <c r="EW233" s="48" t="n">
        <f aca="false">MIN(MAX((GU232*(1+GU$5/Setup!$C$36)+IF($V233=28,N($F233),0))-CY233,0),MAX($P233-SUM(DV233:EV233),0))</f>
        <v>0</v>
      </c>
      <c r="EX233" s="48" t="n">
        <f aca="false">MIN(MAX((GV232*(1+GV$5/Setup!$C$36)+IF($V233=29,N($F233),0))-CZ233,0),MAX($P233-SUM(DV233:EW233),0))</f>
        <v>0</v>
      </c>
      <c r="EY233" s="48" t="n">
        <f aca="false">MIN(MAX((GW232*(1+GW$5/Setup!$C$36)+IF($V233=30,N($F233),0))-DA233,0),MAX($P233-SUM(DV233:EX233),0))</f>
        <v>0</v>
      </c>
      <c r="EZ233" s="48" t="n">
        <f aca="false">MIN(MAX((GX232*(1+GX$5/Setup!$C$36)+IF($V233=31,N($F233),0))-DB233,0),MAX($P233-SUM(DV233:EY233),0))</f>
        <v>0</v>
      </c>
      <c r="FA233" s="48" t="n">
        <f aca="false">MIN(MAX((GY232*(1+GY$5/Setup!$C$36)+IF($V233=32,N($F233),0))-DC233,0),MAX($P233-SUM(DV233:EZ233),0))</f>
        <v>0</v>
      </c>
      <c r="FB233" s="48" t="n">
        <f aca="false">MIN(MAX((GZ232*(1+GZ$5/Setup!$C$36)+IF($V233=33,N($F233),0))-DD233,0),MAX($P233-SUM(DV233:FA233),0))</f>
        <v>0</v>
      </c>
      <c r="FC233" s="48" t="n">
        <f aca="false">MIN(MAX((HA232*(1+HA$5/Setup!$C$36)+IF($V233=34,N($F233),0))-DE233,0),MAX($P233-SUM(DV233:FB233),0))</f>
        <v>0</v>
      </c>
      <c r="FD233" s="48" t="n">
        <f aca="false">MIN(MAX((HB232*(1+HB$5/Setup!$C$36)+IF($V233=35,N($F233),0))-DF233,0),MAX($P233-SUM(DV233:FC233),0))</f>
        <v>0</v>
      </c>
      <c r="FE233" s="48" t="n">
        <f aca="false">MIN(MAX((HC232*(1+HC$5/Setup!$C$36)+IF($V233=36,N($F233),0))-DG233,0),MAX($P233-SUM(DV233:FD233),0))</f>
        <v>0</v>
      </c>
      <c r="FF233" s="48" t="n">
        <f aca="false">MIN(MAX((HD232*(1+HD$5/Setup!$C$36)+IF($V233=37,N($F233),0))-DH233,0),MAX($P233-SUM(DV233:FE233),0))</f>
        <v>0</v>
      </c>
      <c r="FG233" s="48" t="n">
        <f aca="false">MIN(MAX((HE232*(1+HE$5/Setup!$C$36)+IF($V233=38,N($F233),0))-DI233,0),MAX($P233-SUM(DV233:FF233),0))</f>
        <v>0</v>
      </c>
      <c r="FH233" s="48" t="n">
        <f aca="false">MIN(MAX((HF232*(1+HF$5/Setup!$C$36)+IF($V233=39,N($F233),0))-DJ233,0),MAX($P233-SUM(DV233:FG233),0))</f>
        <v>0</v>
      </c>
      <c r="FI233" s="48" t="n">
        <f aca="false">MIN(MAX((HG232*(1+HG$5/Setup!$C$36)+IF($V233=40,N($F233),0))-DK233,0),MAX($P233-SUM(DV233:FH233),0))</f>
        <v>0</v>
      </c>
      <c r="FJ233" s="48" t="n">
        <f aca="false">MIN(MAX((HH232*(1+HH$5/Setup!$C$36)+IF($V233=41,N($F233),0))-DL233,0),MAX($P233-SUM(DV233:FI233),0))</f>
        <v>0</v>
      </c>
      <c r="FK233" s="48" t="n">
        <f aca="false">MIN(MAX((HI232*(1+HI$5/Setup!$C$36)+IF($V233=42,N($F233),0))-DM233,0),MAX($P233-SUM(DV233:FJ233),0))</f>
        <v>0</v>
      </c>
      <c r="FL233" s="48" t="n">
        <f aca="false">MIN(MAX((HJ232*(1+HJ$5/Setup!$C$36)+IF($V233=43,N($F233),0))-DN233,0),MAX($P233-SUM(DV233:FK233),0))</f>
        <v>0</v>
      </c>
      <c r="FM233" s="48" t="n">
        <f aca="false">MIN(MAX((HK232*(1+HK$5/Setup!$C$36)+IF($V233=44,N($F233),0))-DO233,0),MAX($P233-SUM(DV233:FL233),0))</f>
        <v>0</v>
      </c>
      <c r="FN233" s="48" t="n">
        <f aca="false">MIN(MAX((HL232*(1+HL$5/Setup!$C$36)+IF($V233=45,N($F233),0))-DP233,0),MAX($P233-SUM(DV233:FM233),0))</f>
        <v>0</v>
      </c>
      <c r="FO233" s="48" t="n">
        <f aca="false">MIN(MAX((HM232*(1+HM$5/Setup!$C$36)+IF($V233=46,N($F233),0))-DQ233,0),MAX($P233-SUM(DV233:FN233),0))</f>
        <v>0</v>
      </c>
      <c r="FP233" s="48" t="n">
        <f aca="false">MIN(MAX((HN232*(1+HN$5/Setup!$C$36)+IF($V233=47,N($F233),0))-DR233,0),MAX($P233-SUM(DV233:FO233),0))</f>
        <v>0</v>
      </c>
      <c r="FQ233" s="48" t="n">
        <f aca="false">MIN(MAX((HO232*(1+HO$5/Setup!$C$36)+IF($V233=48,N($F233),0))-DS233,0),MAX($P233-SUM(DV233:FP233),0))</f>
        <v>0</v>
      </c>
      <c r="FR233" s="48" t="n">
        <f aca="false">MIN(MAX((HP232*(1+HP$5/Setup!$C$36)+IF($V233=49,N($F233),0))-DT233,0),MAX($P233-SUM(DV233:FQ233),0))</f>
        <v>0</v>
      </c>
      <c r="FS233" s="48" t="n">
        <f aca="false">MIN(MAX((HQ232*(1+HQ$5/Setup!$C$36)+IF($V233=50,N($F233),0))-DU233,0),MAX($P233-SUM(DV233:FR233),0))</f>
        <v>0</v>
      </c>
      <c r="FT233" s="48" t="n">
        <f aca="false">IF((FT232*(1+FT$5/Setup!$C$36)+IF($V233=1,N($F233),0))-BX233-DV233&lt;0.005,0,(FT232*(1+FT$5/Setup!$C$36)+IF($V233=1,N($F233),0))-BX233-DV233)</f>
        <v>0</v>
      </c>
      <c r="FU233" s="48" t="n">
        <f aca="false">IF((FU232*(1+FU$5/Setup!$C$36)+IF($V233=2,N($F233),0))-BY233-DW233&lt;0.005,0,(FU232*(1+FU$5/Setup!$C$36)+IF($V233=2,N($F233),0))-BY233-DW233)</f>
        <v>0</v>
      </c>
      <c r="FV233" s="48" t="n">
        <f aca="false">IF((FV232*(1+FV$5/Setup!$C$36)+IF($V233=3,N($F233),0))-BZ233-DX233&lt;0.005,0,(FV232*(1+FV$5/Setup!$C$36)+IF($V233=3,N($F233),0))-BZ233-DX233)</f>
        <v>0</v>
      </c>
      <c r="FW233" s="48" t="n">
        <f aca="false">IF((FW232*(1+FW$5/Setup!$C$36)+IF($V233=4,N($F233),0))-CA233-DY233&lt;0.005,0,(FW232*(1+FW$5/Setup!$C$36)+IF($V233=4,N($F233),0))-CA233-DY233)</f>
        <v>0</v>
      </c>
      <c r="FX233" s="48" t="n">
        <f aca="false">IF((FX232*(1+FX$5/Setup!$C$36)+IF($V233=5,N($F233),0))-CB233-DZ233&lt;0.005,0,(FX232*(1+FX$5/Setup!$C$36)+IF($V233=5,N($F233),0))-CB233-DZ233)</f>
        <v>0</v>
      </c>
      <c r="FY233" s="48" t="n">
        <f aca="false">IF((FY232*(1+FY$5/Setup!$C$36)+IF($V233=6,N($F233),0))-CC233-EA233&lt;0.005,0,(FY232*(1+FY$5/Setup!$C$36)+IF($V233=6,N($F233),0))-CC233-EA233)</f>
        <v>0</v>
      </c>
      <c r="FZ233" s="48" t="n">
        <f aca="false">IF((FZ232*(1+FZ$5/Setup!$C$36)+IF($V233=7,N($F233),0))-CD233-EB233&lt;0.005,0,(FZ232*(1+FZ$5/Setup!$C$36)+IF($V233=7,N($F233),0))-CD233-EB233)</f>
        <v>0</v>
      </c>
      <c r="GA233" s="48" t="n">
        <f aca="false">IF((GA232*(1+GA$5/Setup!$C$36)+IF($V233=8,N($F233),0))-CE233-EC233&lt;0.005,0,(GA232*(1+GA$5/Setup!$C$36)+IF($V233=8,N($F233),0))-CE233-EC233)</f>
        <v>0</v>
      </c>
      <c r="GB233" s="48" t="n">
        <f aca="false">IF((GB232*(1+GB$5/Setup!$C$36)+IF($V233=9,N($F233),0))-CF233-ED233&lt;0.005,0,(GB232*(1+GB$5/Setup!$C$36)+IF($V233=9,N($F233),0))-CF233-ED233)</f>
        <v>0</v>
      </c>
      <c r="GC233" s="48" t="n">
        <f aca="false">IF((GC232*(1+GC$5/Setup!$C$36)+IF($V233=10,N($F233),0))-CG233-EE233&lt;0.005,0,(GC232*(1+GC$5/Setup!$C$36)+IF($V233=10,N($F233),0))-CG233-EE233)</f>
        <v>0</v>
      </c>
      <c r="GD233" s="48" t="n">
        <f aca="false">IF((GD232*(1+GD$5/Setup!$C$36)+IF($V233=11,N($F233),0))-CH233-EF233&lt;0.005,0,(GD232*(1+GD$5/Setup!$C$36)+IF($V233=11,N($F233),0))-CH233-EF233)</f>
        <v>0</v>
      </c>
      <c r="GE233" s="48" t="n">
        <f aca="false">IF((GE232*(1+GE$5/Setup!$C$36)+IF($V233=12,N($F233),0))-CI233-EG233&lt;0.005,0,(GE232*(1+GE$5/Setup!$C$36)+IF($V233=12,N($F233),0))-CI233-EG233)</f>
        <v>0</v>
      </c>
      <c r="GF233" s="48" t="n">
        <f aca="false">IF((GF232*(1+GF$5/Setup!$C$36)+IF($V233=13,N($F233),0))-CJ233-EH233&lt;0.005,0,(GF232*(1+GF$5/Setup!$C$36)+IF($V233=13,N($F233),0))-CJ233-EH233)</f>
        <v>0</v>
      </c>
      <c r="GG233" s="48" t="n">
        <f aca="false">IF((GG232*(1+GG$5/Setup!$C$36)+IF($V233=14,N($F233),0))-CK233-EI233&lt;0.005,0,(GG232*(1+GG$5/Setup!$C$36)+IF($V233=14,N($F233),0))-CK233-EI233)</f>
        <v>0</v>
      </c>
      <c r="GH233" s="48" t="n">
        <f aca="false">IF((GH232*(1+GH$5/Setup!$C$36)+IF($V233=15,N($F233),0))-CL233-EJ233&lt;0.005,0,(GH232*(1+GH$5/Setup!$C$36)+IF($V233=15,N($F233),0))-CL233-EJ233)</f>
        <v>0</v>
      </c>
      <c r="GI233" s="48" t="n">
        <f aca="false">IF((GI232*(1+GI$5/Setup!$C$36)+IF($V233=16,N($F233),0))-CM233-EK233&lt;0.005,0,(GI232*(1+GI$5/Setup!$C$36)+IF($V233=16,N($F233),0))-CM233-EK233)</f>
        <v>0</v>
      </c>
      <c r="GJ233" s="48" t="n">
        <f aca="false">IF((GJ232*(1+GJ$5/Setup!$C$36)+IF($V233=17,N($F233),0))-CN233-EL233&lt;0.005,0,(GJ232*(1+GJ$5/Setup!$C$36)+IF($V233=17,N($F233),0))-CN233-EL233)</f>
        <v>0</v>
      </c>
      <c r="GK233" s="48" t="n">
        <f aca="false">IF((GK232*(1+GK$5/Setup!$C$36)+IF($V233=18,N($F233),0))-CO233-EM233&lt;0.005,0,(GK232*(1+GK$5/Setup!$C$36)+IF($V233=18,N($F233),0))-CO233-EM233)</f>
        <v>0</v>
      </c>
      <c r="GL233" s="48" t="n">
        <f aca="false">IF((GL232*(1+GL$5/Setup!$C$36)+IF($V233=19,N($F233),0))-CP233-EN233&lt;0.005,0,(GL232*(1+GL$5/Setup!$C$36)+IF($V233=19,N($F233),0))-CP233-EN233)</f>
        <v>0</v>
      </c>
      <c r="GM233" s="48" t="n">
        <f aca="false">IF((GM232*(1+GM$5/Setup!$C$36)+IF($V233=20,N($F233),0))-CQ233-EO233&lt;0.005,0,(GM232*(1+GM$5/Setup!$C$36)+IF($V233=20,N($F233),0))-CQ233-EO233)</f>
        <v>0</v>
      </c>
      <c r="GN233" s="48" t="n">
        <f aca="false">IF((GN232*(1+GN$5/Setup!$C$36)+IF($V233=21,N($F233),0))-CR233-EP233&lt;0.005,0,(GN232*(1+GN$5/Setup!$C$36)+IF($V233=21,N($F233),0))-CR233-EP233)</f>
        <v>0</v>
      </c>
      <c r="GO233" s="48" t="n">
        <f aca="false">IF((GO232*(1+GO$5/Setup!$C$36)+IF($V233=22,N($F233),0))-CS233-EQ233&lt;0.005,0,(GO232*(1+GO$5/Setup!$C$36)+IF($V233=22,N($F233),0))-CS233-EQ233)</f>
        <v>0</v>
      </c>
      <c r="GP233" s="48" t="n">
        <f aca="false">IF((GP232*(1+GP$5/Setup!$C$36)+IF($V233=23,N($F233),0))-CT233-ER233&lt;0.005,0,(GP232*(1+GP$5/Setup!$C$36)+IF($V233=23,N($F233),0))-CT233-ER233)</f>
        <v>0</v>
      </c>
      <c r="GQ233" s="48" t="n">
        <f aca="false">IF((GQ232*(1+GQ$5/Setup!$C$36)+IF($V233=24,N($F233),0))-CU233-ES233&lt;0.005,0,(GQ232*(1+GQ$5/Setup!$C$36)+IF($V233=24,N($F233),0))-CU233-ES233)</f>
        <v>0</v>
      </c>
      <c r="GR233" s="48" t="n">
        <f aca="false">IF((GR232*(1+GR$5/Setup!$C$36)+IF($V233=25,N($F233),0))-CV233-ET233&lt;0.005,0,(GR232*(1+GR$5/Setup!$C$36)+IF($V233=25,N($F233),0))-CV233-ET233)</f>
        <v>0</v>
      </c>
      <c r="GS233" s="48" t="n">
        <f aca="false">IF((GS232*(1+GS$5/Setup!$C$36)+IF($V233=26,N($F233),0))-CW233-EU233&lt;0.005,0,(GS232*(1+GS$5/Setup!$C$36)+IF($V233=26,N($F233),0))-CW233-EU233)</f>
        <v>0</v>
      </c>
      <c r="GT233" s="48" t="n">
        <f aca="false">IF((GT232*(1+GT$5/Setup!$C$36)+IF($V233=27,N($F233),0))-CX233-EV233&lt;0.005,0,(GT232*(1+GT$5/Setup!$C$36)+IF($V233=27,N($F233),0))-CX233-EV233)</f>
        <v>0</v>
      </c>
      <c r="GU233" s="48" t="n">
        <f aca="false">IF((GU232*(1+GU$5/Setup!$C$36)+IF($V233=28,N($F233),0))-CY233-EW233&lt;0.005,0,(GU232*(1+GU$5/Setup!$C$36)+IF($V233=28,N($F233),0))-CY233-EW233)</f>
        <v>0</v>
      </c>
      <c r="GV233" s="48" t="n">
        <f aca="false">IF((GV232*(1+GV$5/Setup!$C$36)+IF($V233=29,N($F233),0))-CZ233-EX233&lt;0.005,0,(GV232*(1+GV$5/Setup!$C$36)+IF($V233=29,N($F233),0))-CZ233-EX233)</f>
        <v>0</v>
      </c>
      <c r="GW233" s="48" t="n">
        <f aca="false">IF((GW232*(1+GW$5/Setup!$C$36)+IF($V233=30,N($F233),0))-DA233-EY233&lt;0.005,0,(GW232*(1+GW$5/Setup!$C$36)+IF($V233=30,N($F233),0))-DA233-EY233)</f>
        <v>0</v>
      </c>
      <c r="GX233" s="48" t="n">
        <f aca="false">IF((GX232*(1+GX$5/Setup!$C$36)+IF($V233=31,N($F233),0))-DB233-EZ233&lt;0.005,0,(GX232*(1+GX$5/Setup!$C$36)+IF($V233=31,N($F233),0))-DB233-EZ233)</f>
        <v>0</v>
      </c>
      <c r="GY233" s="48" t="n">
        <f aca="false">IF((GY232*(1+GY$5/Setup!$C$36)+IF($V233=32,N($F233),0))-DC233-FA233&lt;0.005,0,(GY232*(1+GY$5/Setup!$C$36)+IF($V233=32,N($F233),0))-DC233-FA233)</f>
        <v>0</v>
      </c>
      <c r="GZ233" s="48" t="n">
        <f aca="false">IF((GZ232*(1+GZ$5/Setup!$C$36)+IF($V233=33,N($F233),0))-DD233-FB233&lt;0.005,0,(GZ232*(1+GZ$5/Setup!$C$36)+IF($V233=33,N($F233),0))-DD233-FB233)</f>
        <v>0</v>
      </c>
      <c r="HA233" s="48" t="n">
        <f aca="false">IF((HA232*(1+HA$5/Setup!$C$36)+IF($V233=34,N($F233),0))-DE233-FC233&lt;0.005,0,(HA232*(1+HA$5/Setup!$C$36)+IF($V233=34,N($F233),0))-DE233-FC233)</f>
        <v>0</v>
      </c>
      <c r="HB233" s="48" t="n">
        <f aca="false">IF((HB232*(1+HB$5/Setup!$C$36)+IF($V233=35,N($F233),0))-DF233-FD233&lt;0.005,0,(HB232*(1+HB$5/Setup!$C$36)+IF($V233=35,N($F233),0))-DF233-FD233)</f>
        <v>0</v>
      </c>
      <c r="HC233" s="48" t="n">
        <f aca="false">IF((HC232*(1+HC$5/Setup!$C$36)+IF($V233=36,N($F233),0))-DG233-FE233&lt;0.005,0,(HC232*(1+HC$5/Setup!$C$36)+IF($V233=36,N($F233),0))-DG233-FE233)</f>
        <v>0</v>
      </c>
      <c r="HD233" s="48" t="n">
        <f aca="false">IF((HD232*(1+HD$5/Setup!$C$36)+IF($V233=37,N($F233),0))-DH233-FF233&lt;0.005,0,(HD232*(1+HD$5/Setup!$C$36)+IF($V233=37,N($F233),0))-DH233-FF233)</f>
        <v>0</v>
      </c>
      <c r="HE233" s="48" t="n">
        <f aca="false">IF((HE232*(1+HE$5/Setup!$C$36)+IF($V233=38,N($F233),0))-DI233-FG233&lt;0.005,0,(HE232*(1+HE$5/Setup!$C$36)+IF($V233=38,N($F233),0))-DI233-FG233)</f>
        <v>0</v>
      </c>
      <c r="HF233" s="48" t="n">
        <f aca="false">IF((HF232*(1+HF$5/Setup!$C$36)+IF($V233=39,N($F233),0))-DJ233-FH233&lt;0.005,0,(HF232*(1+HF$5/Setup!$C$36)+IF($V233=39,N($F233),0))-DJ233-FH233)</f>
        <v>0</v>
      </c>
      <c r="HG233" s="48" t="n">
        <f aca="false">IF((HG232*(1+HG$5/Setup!$C$36)+IF($V233=40,N($F233),0))-DK233-FI233&lt;0.005,0,(HG232*(1+HG$5/Setup!$C$36)+IF($V233=40,N($F233),0))-DK233-FI233)</f>
        <v>0</v>
      </c>
      <c r="HH233" s="48" t="n">
        <f aca="false">IF((HH232*(1+HH$5/Setup!$C$36)+IF($V233=41,N($F233),0))-DL233-FJ233&lt;0.005,0,(HH232*(1+HH$5/Setup!$C$36)+IF($V233=41,N($F233),0))-DL233-FJ233)</f>
        <v>0</v>
      </c>
      <c r="HI233" s="48" t="n">
        <f aca="false">IF((HI232*(1+HI$5/Setup!$C$36)+IF($V233=42,N($F233),0))-DM233-FK233&lt;0.005,0,(HI232*(1+HI$5/Setup!$C$36)+IF($V233=42,N($F233),0))-DM233-FK233)</f>
        <v>0</v>
      </c>
      <c r="HJ233" s="48" t="n">
        <f aca="false">IF((HJ232*(1+HJ$5/Setup!$C$36)+IF($V233=43,N($F233),0))-DN233-FL233&lt;0.005,0,(HJ232*(1+HJ$5/Setup!$C$36)+IF($V233=43,N($F233),0))-DN233-FL233)</f>
        <v>0</v>
      </c>
      <c r="HK233" s="48" t="n">
        <f aca="false">IF((HK232*(1+HK$5/Setup!$C$36)+IF($V233=44,N($F233),0))-DO233-FM233&lt;0.005,0,(HK232*(1+HK$5/Setup!$C$36)+IF($V233=44,N($F233),0))-DO233-FM233)</f>
        <v>0</v>
      </c>
      <c r="HL233" s="48" t="n">
        <f aca="false">IF((HL232*(1+HL$5/Setup!$C$36)+IF($V233=45,N($F233),0))-DP233-FN233&lt;0.005,0,(HL232*(1+HL$5/Setup!$C$36)+IF($V233=45,N($F233),0))-DP233-FN233)</f>
        <v>0</v>
      </c>
      <c r="HM233" s="48" t="n">
        <f aca="false">IF((HM232*(1+HM$5/Setup!$C$36)+IF($V233=46,N($F233),0))-DQ233-FO233&lt;0.005,0,(HM232*(1+HM$5/Setup!$C$36)+IF($V233=46,N($F233),0))-DQ233-FO233)</f>
        <v>0</v>
      </c>
      <c r="HN233" s="48" t="n">
        <f aca="false">IF((HN232*(1+HN$5/Setup!$C$36)+IF($V233=47,N($F233),0))-DR233-FP233&lt;0.005,0,(HN232*(1+HN$5/Setup!$C$36)+IF($V233=47,N($F233),0))-DR233-FP233)</f>
        <v>0</v>
      </c>
      <c r="HO233" s="48" t="n">
        <f aca="false">IF((HO232*(1+HO$5/Setup!$C$36)+IF($V233=48,N($F233),0))-DS233-FQ233&lt;0.005,0,(HO232*(1+HO$5/Setup!$C$36)+IF($V233=48,N($F233),0))-DS233-FQ233)</f>
        <v>0</v>
      </c>
      <c r="HP233" s="48" t="n">
        <f aca="false">IF((HP232*(1+HP$5/Setup!$C$36)+IF($V233=49,N($F233),0))-DT233-FR233&lt;0.005,0,(HP232*(1+HP$5/Setup!$C$36)+IF($V233=49,N($F233),0))-DT233-FR233)</f>
        <v>0</v>
      </c>
      <c r="HQ233" s="48" t="n">
        <f aca="false">IF((HQ232*(1+HQ$5/Setup!$C$36)+IF($V233=50,N($F233),0))-DU233-FS233&lt;0.005,0,(HQ232*(1+HQ$5/Setup!$C$36)+IF($V233=50,N($F233),0))-DU233-FS233)</f>
        <v>0</v>
      </c>
    </row>
    <row r="234" customFormat="false" ht="15" hidden="false" customHeight="false" outlineLevel="0" collapsed="false">
      <c r="A234" s="44" t="n">
        <v>226</v>
      </c>
      <c r="B234" s="45" t="n">
        <f aca="false">IF(Setup!$C$7="Every month",EDATE(Setup!$C$8,($A234-1)),IF(Setup!$C$7="Twice a month",DATE(YEAR(Setup!$C$8),MONTH(Setup!$C$8)+INT((($A234-1)+Setup!$C$41)/2),MIN(IF(MOD(($A234-1)+Setup!$C$41,2)=0,Setup!$C$39,Setup!$C$40),DAY(EOMONTH(DATE(YEAR(Setup!$C$8),MONTH(Setup!$C$8)+INT((($A234-1)+Setup!$C$41)/2),1),0)))),Setup!$C$8+($A234-1)*IF(Setup!$C$7="Every week",7,14)))</f>
        <v>49475</v>
      </c>
      <c r="C234" s="45" t="n">
        <f aca="false">IF(Setup!$C$7="Every month",EDATE(Setup!$C$8,$A234),IF(Setup!$C$7="Twice a month",DATE(YEAR(Setup!$C$8),MONTH(Setup!$C$8)+INT(($A234+Setup!$C$41)/2),MIN(IF(MOD($A234+Setup!$C$41,2)=0,Setup!$C$39,Setup!$C$40),DAY(EOMONTH(DATE(YEAR(Setup!$C$8),MONTH(Setup!$C$8)+INT(($A234+Setup!$C$41)/2),1),0)))),Setup!$C$8+$A234*IF(Setup!$C$7="Every week",7,14)))</f>
        <v>49489</v>
      </c>
      <c r="D234" s="46"/>
      <c r="E234" s="47"/>
      <c r="F234" s="47"/>
      <c r="G234" s="47"/>
      <c r="H234" s="47"/>
      <c r="I234" s="48" t="n">
        <f aca="false">N(Setup!$C$11)+N(E234)</f>
        <v>100</v>
      </c>
      <c r="J234" s="48" t="n">
        <f aca="false">MIN(Setup!$C$37,MAX(I234,0))</f>
        <v>9.23076923076923</v>
      </c>
      <c r="K234" s="48" t="n">
        <f aca="false">MIN(MAX(N(Setup!$C$14)-L233,0),MAX(I234-J234,0))</f>
        <v>0</v>
      </c>
      <c r="L234" s="48" t="n">
        <f aca="false">L233+K234-N(G234)</f>
        <v>500</v>
      </c>
      <c r="M234" s="48" t="n">
        <f aca="false">M233+J234-N(H234)</f>
        <v>2086.15384615385</v>
      </c>
      <c r="N234" s="48" t="n">
        <f aca="false">SUM(BX234:DU234)</f>
        <v>0</v>
      </c>
      <c r="O234" s="48" t="n">
        <f aca="false">SUM(Z234:BW234)-N234</f>
        <v>40</v>
      </c>
      <c r="P234" s="48" t="n">
        <f aca="false">MAX(I234-J234-K234,0)+O234</f>
        <v>130.769230769231</v>
      </c>
      <c r="Q234" s="48" t="n">
        <f aca="false">SUM(DV234:FS234)</f>
        <v>0</v>
      </c>
      <c r="R234" s="49" t="n">
        <f aca="false">N234+J234+K234+Q234</f>
        <v>9.23076923076923</v>
      </c>
      <c r="S234" s="48" t="n">
        <f aca="false">T234-T233-N(F234)+N234+Q234</f>
        <v>0</v>
      </c>
      <c r="T234" s="49" t="n">
        <f aca="false">SUM(FT234:HQ234)</f>
        <v>0</v>
      </c>
      <c r="U234" s="44" t="str">
        <f aca="false">IF(T233&lt;0.005,"",INDEX(Helpers!$C$2:$C$51,IF(_xlfn.MINIFS($DV$6:$FS$6,DV234:FS234,"&gt;0.005")=0,V234,_xlfn.MINIFS($DV$6:$FS$6,DV234:FS234,"&gt;0.005"))))</f>
        <v/>
      </c>
      <c r="V234" s="44" t="n">
        <f aca="false">IF(_xlfn.MINIFS($FT$6:$HQ$6,FT233:HQ233,"&gt;0.005")=0,1,_xlfn.MINIFS($FT$6:$HQ$6,FT233:HQ233,"&gt;0.005"))</f>
        <v>1</v>
      </c>
      <c r="W234" s="44" t="n">
        <f aca="false">IF(AND(D234&lt;&gt;"Paid",T233&gt;0.005),1,0)</f>
        <v>0</v>
      </c>
      <c r="X234" s="48" t="n">
        <f aca="false">SUMPRODUCT(((Helpers!$G$2:$G$51*(1+(Helpers!$D$2:$D$51+0.000000001)/12)^(($B234-Setup!$C$8)/(365.25/12))-Helpers!$E$2:$E$51*((1+(Helpers!$D$2:$D$51+0.000000001)/12)^(($B234-Setup!$C$8)/(365.25/12))-1)/((Helpers!$D$2:$D$51+0.000000001)/12))&gt;0)*(Helpers!$G$2:$G$51*(1+(Helpers!$D$2:$D$51+0.000000001)/12)^(($B234-Setup!$C$8)/(365.25/12))-Helpers!$E$2:$E$51*((1+(Helpers!$D$2:$D$51+0.000000001)/12)^(($B234-Setup!$C$8)/(365.25/12))-1)/((Helpers!$D$2:$D$51+0.000000001)/12)))</f>
        <v>0</v>
      </c>
      <c r="Y234" s="48"/>
      <c r="Z234" s="48" t="n">
        <f aca="false">IF(OR(N(Z$5)=0,Z$6=""),0,Z$5*((DATE(YEAR($B234),MONTH($B234),MIN(Z$6,DAY(EOMONTH($B234,0))))&gt;=$B234)*(DATE(YEAR($B234),MONTH($B234),MIN(Z$6,DAY(EOMONTH($B234,0))))&lt;$C234)+(DATE(YEAR($B234),MONTH($B234)+1,MIN(Z$6,DAY(EOMONTH($B234,1))))&gt;=$B234)*(DATE(YEAR($B234),MONTH($B234)+1,MIN(Z$6,DAY(EOMONTH($B234,1))))&lt;$C234)))</f>
        <v>0</v>
      </c>
      <c r="AA234" s="48" t="n">
        <f aca="false">IF(OR(N(AA$5)=0,AA$6=""),0,AA$5*((DATE(YEAR($B234),MONTH($B234),MIN(AA$6,DAY(EOMONTH($B234,0))))&gt;=$B234)*(DATE(YEAR($B234),MONTH($B234),MIN(AA$6,DAY(EOMONTH($B234,0))))&lt;$C234)+(DATE(YEAR($B234),MONTH($B234)+1,MIN(AA$6,DAY(EOMONTH($B234,1))))&gt;=$B234)*(DATE(YEAR($B234),MONTH($B234)+1,MIN(AA$6,DAY(EOMONTH($B234,1))))&lt;$C234)))</f>
        <v>40</v>
      </c>
      <c r="AB234" s="48" t="n">
        <f aca="false">IF(OR(N(AB$5)=0,AB$6=""),0,AB$5*((DATE(YEAR($B234),MONTH($B234),MIN(AB$6,DAY(EOMONTH($B234,0))))&gt;=$B234)*(DATE(YEAR($B234),MONTH($B234),MIN(AB$6,DAY(EOMONTH($B234,0))))&lt;$C234)+(DATE(YEAR($B234),MONTH($B234)+1,MIN(AB$6,DAY(EOMONTH($B234,1))))&gt;=$B234)*(DATE(YEAR($B234),MONTH($B234)+1,MIN(AB$6,DAY(EOMONTH($B234,1))))&lt;$C234)))</f>
        <v>0</v>
      </c>
      <c r="AC234" s="48" t="n">
        <f aca="false">IF(OR(N(AC$5)=0,AC$6=""),0,AC$5*((DATE(YEAR($B234),MONTH($B234),MIN(AC$6,DAY(EOMONTH($B234,0))))&gt;=$B234)*(DATE(YEAR($B234),MONTH($B234),MIN(AC$6,DAY(EOMONTH($B234,0))))&lt;$C234)+(DATE(YEAR($B234),MONTH($B234)+1,MIN(AC$6,DAY(EOMONTH($B234,1))))&gt;=$B234)*(DATE(YEAR($B234),MONTH($B234)+1,MIN(AC$6,DAY(EOMONTH($B234,1))))&lt;$C234)))</f>
        <v>0</v>
      </c>
      <c r="AD234" s="48" t="n">
        <f aca="false">IF(OR(N(AD$5)=0,AD$6=""),0,AD$5*((DATE(YEAR($B234),MONTH($B234),MIN(AD$6,DAY(EOMONTH($B234,0))))&gt;=$B234)*(DATE(YEAR($B234),MONTH($B234),MIN(AD$6,DAY(EOMONTH($B234,0))))&lt;$C234)+(DATE(YEAR($B234),MONTH($B234)+1,MIN(AD$6,DAY(EOMONTH($B234,1))))&gt;=$B234)*(DATE(YEAR($B234),MONTH($B234)+1,MIN(AD$6,DAY(EOMONTH($B234,1))))&lt;$C234)))</f>
        <v>0</v>
      </c>
      <c r="AE234" s="48" t="n">
        <f aca="false">IF(OR(N(AE$5)=0,AE$6=""),0,AE$5*((DATE(YEAR($B234),MONTH($B234),MIN(AE$6,DAY(EOMONTH($B234,0))))&gt;=$B234)*(DATE(YEAR($B234),MONTH($B234),MIN(AE$6,DAY(EOMONTH($B234,0))))&lt;$C234)+(DATE(YEAR($B234),MONTH($B234)+1,MIN(AE$6,DAY(EOMONTH($B234,1))))&gt;=$B234)*(DATE(YEAR($B234),MONTH($B234)+1,MIN(AE$6,DAY(EOMONTH($B234,1))))&lt;$C234)))</f>
        <v>0</v>
      </c>
      <c r="AF234" s="48" t="n">
        <f aca="false">IF(OR(N(AF$5)=0,AF$6=""),0,AF$5*((DATE(YEAR($B234),MONTH($B234),MIN(AF$6,DAY(EOMONTH($B234,0))))&gt;=$B234)*(DATE(YEAR($B234),MONTH($B234),MIN(AF$6,DAY(EOMONTH($B234,0))))&lt;$C234)+(DATE(YEAR($B234),MONTH($B234)+1,MIN(AF$6,DAY(EOMONTH($B234,1))))&gt;=$B234)*(DATE(YEAR($B234),MONTH($B234)+1,MIN(AF$6,DAY(EOMONTH($B234,1))))&lt;$C234)))</f>
        <v>0</v>
      </c>
      <c r="AG234" s="48" t="n">
        <f aca="false">IF(OR(N(AG$5)=0,AG$6=""),0,AG$5*((DATE(YEAR($B234),MONTH($B234),MIN(AG$6,DAY(EOMONTH($B234,0))))&gt;=$B234)*(DATE(YEAR($B234),MONTH($B234),MIN(AG$6,DAY(EOMONTH($B234,0))))&lt;$C234)+(DATE(YEAR($B234),MONTH($B234)+1,MIN(AG$6,DAY(EOMONTH($B234,1))))&gt;=$B234)*(DATE(YEAR($B234),MONTH($B234)+1,MIN(AG$6,DAY(EOMONTH($B234,1))))&lt;$C234)))</f>
        <v>0</v>
      </c>
      <c r="AH234" s="48" t="n">
        <f aca="false">IF(OR(N(AH$5)=0,AH$6=""),0,AH$5*((DATE(YEAR($B234),MONTH($B234),MIN(AH$6,DAY(EOMONTH($B234,0))))&gt;=$B234)*(DATE(YEAR($B234),MONTH($B234),MIN(AH$6,DAY(EOMONTH($B234,0))))&lt;$C234)+(DATE(YEAR($B234),MONTH($B234)+1,MIN(AH$6,DAY(EOMONTH($B234,1))))&gt;=$B234)*(DATE(YEAR($B234),MONTH($B234)+1,MIN(AH$6,DAY(EOMONTH($B234,1))))&lt;$C234)))</f>
        <v>0</v>
      </c>
      <c r="AI234" s="48" t="n">
        <f aca="false">IF(OR(N(AI$5)=0,AI$6=""),0,AI$5*((DATE(YEAR($B234),MONTH($B234),MIN(AI$6,DAY(EOMONTH($B234,0))))&gt;=$B234)*(DATE(YEAR($B234),MONTH($B234),MIN(AI$6,DAY(EOMONTH($B234,0))))&lt;$C234)+(DATE(YEAR($B234),MONTH($B234)+1,MIN(AI$6,DAY(EOMONTH($B234,1))))&gt;=$B234)*(DATE(YEAR($B234),MONTH($B234)+1,MIN(AI$6,DAY(EOMONTH($B234,1))))&lt;$C234)))</f>
        <v>0</v>
      </c>
      <c r="AJ234" s="48" t="n">
        <f aca="false">IF(OR(N(AJ$5)=0,AJ$6=""),0,AJ$5*((DATE(YEAR($B234),MONTH($B234),MIN(AJ$6,DAY(EOMONTH($B234,0))))&gt;=$B234)*(DATE(YEAR($B234),MONTH($B234),MIN(AJ$6,DAY(EOMONTH($B234,0))))&lt;$C234)+(DATE(YEAR($B234),MONTH($B234)+1,MIN(AJ$6,DAY(EOMONTH($B234,1))))&gt;=$B234)*(DATE(YEAR($B234),MONTH($B234)+1,MIN(AJ$6,DAY(EOMONTH($B234,1))))&lt;$C234)))</f>
        <v>0</v>
      </c>
      <c r="AK234" s="48" t="n">
        <f aca="false">IF(OR(N(AK$5)=0,AK$6=""),0,AK$5*((DATE(YEAR($B234),MONTH($B234),MIN(AK$6,DAY(EOMONTH($B234,0))))&gt;=$B234)*(DATE(YEAR($B234),MONTH($B234),MIN(AK$6,DAY(EOMONTH($B234,0))))&lt;$C234)+(DATE(YEAR($B234),MONTH($B234)+1,MIN(AK$6,DAY(EOMONTH($B234,1))))&gt;=$B234)*(DATE(YEAR($B234),MONTH($B234)+1,MIN(AK$6,DAY(EOMONTH($B234,1))))&lt;$C234)))</f>
        <v>0</v>
      </c>
      <c r="AL234" s="48" t="n">
        <f aca="false">IF(OR(N(AL$5)=0,AL$6=""),0,AL$5*((DATE(YEAR($B234),MONTH($B234),MIN(AL$6,DAY(EOMONTH($B234,0))))&gt;=$B234)*(DATE(YEAR($B234),MONTH($B234),MIN(AL$6,DAY(EOMONTH($B234,0))))&lt;$C234)+(DATE(YEAR($B234),MONTH($B234)+1,MIN(AL$6,DAY(EOMONTH($B234,1))))&gt;=$B234)*(DATE(YEAR($B234),MONTH($B234)+1,MIN(AL$6,DAY(EOMONTH($B234,1))))&lt;$C234)))</f>
        <v>0</v>
      </c>
      <c r="AM234" s="48" t="n">
        <f aca="false">IF(OR(N(AM$5)=0,AM$6=""),0,AM$5*((DATE(YEAR($B234),MONTH($B234),MIN(AM$6,DAY(EOMONTH($B234,0))))&gt;=$B234)*(DATE(YEAR($B234),MONTH($B234),MIN(AM$6,DAY(EOMONTH($B234,0))))&lt;$C234)+(DATE(YEAR($B234),MONTH($B234)+1,MIN(AM$6,DAY(EOMONTH($B234,1))))&gt;=$B234)*(DATE(YEAR($B234),MONTH($B234)+1,MIN(AM$6,DAY(EOMONTH($B234,1))))&lt;$C234)))</f>
        <v>0</v>
      </c>
      <c r="AN234" s="48" t="n">
        <f aca="false">IF(OR(N(AN$5)=0,AN$6=""),0,AN$5*((DATE(YEAR($B234),MONTH($B234),MIN(AN$6,DAY(EOMONTH($B234,0))))&gt;=$B234)*(DATE(YEAR($B234),MONTH($B234),MIN(AN$6,DAY(EOMONTH($B234,0))))&lt;$C234)+(DATE(YEAR($B234),MONTH($B234)+1,MIN(AN$6,DAY(EOMONTH($B234,1))))&gt;=$B234)*(DATE(YEAR($B234),MONTH($B234)+1,MIN(AN$6,DAY(EOMONTH($B234,1))))&lt;$C234)))</f>
        <v>0</v>
      </c>
      <c r="AO234" s="48" t="n">
        <f aca="false">IF(OR(N(AO$5)=0,AO$6=""),0,AO$5*((DATE(YEAR($B234),MONTH($B234),MIN(AO$6,DAY(EOMONTH($B234,0))))&gt;=$B234)*(DATE(YEAR($B234),MONTH($B234),MIN(AO$6,DAY(EOMONTH($B234,0))))&lt;$C234)+(DATE(YEAR($B234),MONTH($B234)+1,MIN(AO$6,DAY(EOMONTH($B234,1))))&gt;=$B234)*(DATE(YEAR($B234),MONTH($B234)+1,MIN(AO$6,DAY(EOMONTH($B234,1))))&lt;$C234)))</f>
        <v>0</v>
      </c>
      <c r="AP234" s="48" t="n">
        <f aca="false">IF(OR(N(AP$5)=0,AP$6=""),0,AP$5*((DATE(YEAR($B234),MONTH($B234),MIN(AP$6,DAY(EOMONTH($B234,0))))&gt;=$B234)*(DATE(YEAR($B234),MONTH($B234),MIN(AP$6,DAY(EOMONTH($B234,0))))&lt;$C234)+(DATE(YEAR($B234),MONTH($B234)+1,MIN(AP$6,DAY(EOMONTH($B234,1))))&gt;=$B234)*(DATE(YEAR($B234),MONTH($B234)+1,MIN(AP$6,DAY(EOMONTH($B234,1))))&lt;$C234)))</f>
        <v>0</v>
      </c>
      <c r="AQ234" s="48" t="n">
        <f aca="false">IF(OR(N(AQ$5)=0,AQ$6=""),0,AQ$5*((DATE(YEAR($B234),MONTH($B234),MIN(AQ$6,DAY(EOMONTH($B234,0))))&gt;=$B234)*(DATE(YEAR($B234),MONTH($B234),MIN(AQ$6,DAY(EOMONTH($B234,0))))&lt;$C234)+(DATE(YEAR($B234),MONTH($B234)+1,MIN(AQ$6,DAY(EOMONTH($B234,1))))&gt;=$B234)*(DATE(YEAR($B234),MONTH($B234)+1,MIN(AQ$6,DAY(EOMONTH($B234,1))))&lt;$C234)))</f>
        <v>0</v>
      </c>
      <c r="AR234" s="48" t="n">
        <f aca="false">IF(OR(N(AR$5)=0,AR$6=""),0,AR$5*((DATE(YEAR($B234),MONTH($B234),MIN(AR$6,DAY(EOMONTH($B234,0))))&gt;=$B234)*(DATE(YEAR($B234),MONTH($B234),MIN(AR$6,DAY(EOMONTH($B234,0))))&lt;$C234)+(DATE(YEAR($B234),MONTH($B234)+1,MIN(AR$6,DAY(EOMONTH($B234,1))))&gt;=$B234)*(DATE(YEAR($B234),MONTH($B234)+1,MIN(AR$6,DAY(EOMONTH($B234,1))))&lt;$C234)))</f>
        <v>0</v>
      </c>
      <c r="AS234" s="48" t="n">
        <f aca="false">IF(OR(N(AS$5)=0,AS$6=""),0,AS$5*((DATE(YEAR($B234),MONTH($B234),MIN(AS$6,DAY(EOMONTH($B234,0))))&gt;=$B234)*(DATE(YEAR($B234),MONTH($B234),MIN(AS$6,DAY(EOMONTH($B234,0))))&lt;$C234)+(DATE(YEAR($B234),MONTH($B234)+1,MIN(AS$6,DAY(EOMONTH($B234,1))))&gt;=$B234)*(DATE(YEAR($B234),MONTH($B234)+1,MIN(AS$6,DAY(EOMONTH($B234,1))))&lt;$C234)))</f>
        <v>0</v>
      </c>
      <c r="AT234" s="48" t="n">
        <f aca="false">IF(OR(N(AT$5)=0,AT$6=""),0,AT$5*((DATE(YEAR($B234),MONTH($B234),MIN(AT$6,DAY(EOMONTH($B234,0))))&gt;=$B234)*(DATE(YEAR($B234),MONTH($B234),MIN(AT$6,DAY(EOMONTH($B234,0))))&lt;$C234)+(DATE(YEAR($B234),MONTH($B234)+1,MIN(AT$6,DAY(EOMONTH($B234,1))))&gt;=$B234)*(DATE(YEAR($B234),MONTH($B234)+1,MIN(AT$6,DAY(EOMONTH($B234,1))))&lt;$C234)))</f>
        <v>0</v>
      </c>
      <c r="AU234" s="48" t="n">
        <f aca="false">IF(OR(N(AU$5)=0,AU$6=""),0,AU$5*((DATE(YEAR($B234),MONTH($B234),MIN(AU$6,DAY(EOMONTH($B234,0))))&gt;=$B234)*(DATE(YEAR($B234),MONTH($B234),MIN(AU$6,DAY(EOMONTH($B234,0))))&lt;$C234)+(DATE(YEAR($B234),MONTH($B234)+1,MIN(AU$6,DAY(EOMONTH($B234,1))))&gt;=$B234)*(DATE(YEAR($B234),MONTH($B234)+1,MIN(AU$6,DAY(EOMONTH($B234,1))))&lt;$C234)))</f>
        <v>0</v>
      </c>
      <c r="AV234" s="48" t="n">
        <f aca="false">IF(OR(N(AV$5)=0,AV$6=""),0,AV$5*((DATE(YEAR($B234),MONTH($B234),MIN(AV$6,DAY(EOMONTH($B234,0))))&gt;=$B234)*(DATE(YEAR($B234),MONTH($B234),MIN(AV$6,DAY(EOMONTH($B234,0))))&lt;$C234)+(DATE(YEAR($B234),MONTH($B234)+1,MIN(AV$6,DAY(EOMONTH($B234,1))))&gt;=$B234)*(DATE(YEAR($B234),MONTH($B234)+1,MIN(AV$6,DAY(EOMONTH($B234,1))))&lt;$C234)))</f>
        <v>0</v>
      </c>
      <c r="AW234" s="48" t="n">
        <f aca="false">IF(OR(N(AW$5)=0,AW$6=""),0,AW$5*((DATE(YEAR($B234),MONTH($B234),MIN(AW$6,DAY(EOMONTH($B234,0))))&gt;=$B234)*(DATE(YEAR($B234),MONTH($B234),MIN(AW$6,DAY(EOMONTH($B234,0))))&lt;$C234)+(DATE(YEAR($B234),MONTH($B234)+1,MIN(AW$6,DAY(EOMONTH($B234,1))))&gt;=$B234)*(DATE(YEAR($B234),MONTH($B234)+1,MIN(AW$6,DAY(EOMONTH($B234,1))))&lt;$C234)))</f>
        <v>0</v>
      </c>
      <c r="AX234" s="48" t="n">
        <f aca="false">IF(OR(N(AX$5)=0,AX$6=""),0,AX$5*((DATE(YEAR($B234),MONTH($B234),MIN(AX$6,DAY(EOMONTH($B234,0))))&gt;=$B234)*(DATE(YEAR($B234),MONTH($B234),MIN(AX$6,DAY(EOMONTH($B234,0))))&lt;$C234)+(DATE(YEAR($B234),MONTH($B234)+1,MIN(AX$6,DAY(EOMONTH($B234,1))))&gt;=$B234)*(DATE(YEAR($B234),MONTH($B234)+1,MIN(AX$6,DAY(EOMONTH($B234,1))))&lt;$C234)))</f>
        <v>0</v>
      </c>
      <c r="AY234" s="48" t="n">
        <f aca="false">IF(OR(N(AY$5)=0,AY$6=""),0,AY$5*((DATE(YEAR($B234),MONTH($B234),MIN(AY$6,DAY(EOMONTH($B234,0))))&gt;=$B234)*(DATE(YEAR($B234),MONTH($B234),MIN(AY$6,DAY(EOMONTH($B234,0))))&lt;$C234)+(DATE(YEAR($B234),MONTH($B234)+1,MIN(AY$6,DAY(EOMONTH($B234,1))))&gt;=$B234)*(DATE(YEAR($B234),MONTH($B234)+1,MIN(AY$6,DAY(EOMONTH($B234,1))))&lt;$C234)))</f>
        <v>0</v>
      </c>
      <c r="AZ234" s="48" t="n">
        <f aca="false">IF(OR(N(AZ$5)=0,AZ$6=""),0,AZ$5*((DATE(YEAR($B234),MONTH($B234),MIN(AZ$6,DAY(EOMONTH($B234,0))))&gt;=$B234)*(DATE(YEAR($B234),MONTH($B234),MIN(AZ$6,DAY(EOMONTH($B234,0))))&lt;$C234)+(DATE(YEAR($B234),MONTH($B234)+1,MIN(AZ$6,DAY(EOMONTH($B234,1))))&gt;=$B234)*(DATE(YEAR($B234),MONTH($B234)+1,MIN(AZ$6,DAY(EOMONTH($B234,1))))&lt;$C234)))</f>
        <v>0</v>
      </c>
      <c r="BA234" s="48" t="n">
        <f aca="false">IF(OR(N(BA$5)=0,BA$6=""),0,BA$5*((DATE(YEAR($B234),MONTH($B234),MIN(BA$6,DAY(EOMONTH($B234,0))))&gt;=$B234)*(DATE(YEAR($B234),MONTH($B234),MIN(BA$6,DAY(EOMONTH($B234,0))))&lt;$C234)+(DATE(YEAR($B234),MONTH($B234)+1,MIN(BA$6,DAY(EOMONTH($B234,1))))&gt;=$B234)*(DATE(YEAR($B234),MONTH($B234)+1,MIN(BA$6,DAY(EOMONTH($B234,1))))&lt;$C234)))</f>
        <v>0</v>
      </c>
      <c r="BB234" s="48" t="n">
        <f aca="false">IF(OR(N(BB$5)=0,BB$6=""),0,BB$5*((DATE(YEAR($B234),MONTH($B234),MIN(BB$6,DAY(EOMONTH($B234,0))))&gt;=$B234)*(DATE(YEAR($B234),MONTH($B234),MIN(BB$6,DAY(EOMONTH($B234,0))))&lt;$C234)+(DATE(YEAR($B234),MONTH($B234)+1,MIN(BB$6,DAY(EOMONTH($B234,1))))&gt;=$B234)*(DATE(YEAR($B234),MONTH($B234)+1,MIN(BB$6,DAY(EOMONTH($B234,1))))&lt;$C234)))</f>
        <v>0</v>
      </c>
      <c r="BC234" s="48" t="n">
        <f aca="false">IF(OR(N(BC$5)=0,BC$6=""),0,BC$5*((DATE(YEAR($B234),MONTH($B234),MIN(BC$6,DAY(EOMONTH($B234,0))))&gt;=$B234)*(DATE(YEAR($B234),MONTH($B234),MIN(BC$6,DAY(EOMONTH($B234,0))))&lt;$C234)+(DATE(YEAR($B234),MONTH($B234)+1,MIN(BC$6,DAY(EOMONTH($B234,1))))&gt;=$B234)*(DATE(YEAR($B234),MONTH($B234)+1,MIN(BC$6,DAY(EOMONTH($B234,1))))&lt;$C234)))</f>
        <v>0</v>
      </c>
      <c r="BD234" s="48" t="n">
        <f aca="false">IF(OR(N(BD$5)=0,BD$6=""),0,BD$5*((DATE(YEAR($B234),MONTH($B234),MIN(BD$6,DAY(EOMONTH($B234,0))))&gt;=$B234)*(DATE(YEAR($B234),MONTH($B234),MIN(BD$6,DAY(EOMONTH($B234,0))))&lt;$C234)+(DATE(YEAR($B234),MONTH($B234)+1,MIN(BD$6,DAY(EOMONTH($B234,1))))&gt;=$B234)*(DATE(YEAR($B234),MONTH($B234)+1,MIN(BD$6,DAY(EOMONTH($B234,1))))&lt;$C234)))</f>
        <v>0</v>
      </c>
      <c r="BE234" s="48" t="n">
        <f aca="false">IF(OR(N(BE$5)=0,BE$6=""),0,BE$5*((DATE(YEAR($B234),MONTH($B234),MIN(BE$6,DAY(EOMONTH($B234,0))))&gt;=$B234)*(DATE(YEAR($B234),MONTH($B234),MIN(BE$6,DAY(EOMONTH($B234,0))))&lt;$C234)+(DATE(YEAR($B234),MONTH($B234)+1,MIN(BE$6,DAY(EOMONTH($B234,1))))&gt;=$B234)*(DATE(YEAR($B234),MONTH($B234)+1,MIN(BE$6,DAY(EOMONTH($B234,1))))&lt;$C234)))</f>
        <v>0</v>
      </c>
      <c r="BF234" s="48" t="n">
        <f aca="false">IF(OR(N(BF$5)=0,BF$6=""),0,BF$5*((DATE(YEAR($B234),MONTH($B234),MIN(BF$6,DAY(EOMONTH($B234,0))))&gt;=$B234)*(DATE(YEAR($B234),MONTH($B234),MIN(BF$6,DAY(EOMONTH($B234,0))))&lt;$C234)+(DATE(YEAR($B234),MONTH($B234)+1,MIN(BF$6,DAY(EOMONTH($B234,1))))&gt;=$B234)*(DATE(YEAR($B234),MONTH($B234)+1,MIN(BF$6,DAY(EOMONTH($B234,1))))&lt;$C234)))</f>
        <v>0</v>
      </c>
      <c r="BG234" s="48" t="n">
        <f aca="false">IF(OR(N(BG$5)=0,BG$6=""),0,BG$5*((DATE(YEAR($B234),MONTH($B234),MIN(BG$6,DAY(EOMONTH($B234,0))))&gt;=$B234)*(DATE(YEAR($B234),MONTH($B234),MIN(BG$6,DAY(EOMONTH($B234,0))))&lt;$C234)+(DATE(YEAR($B234),MONTH($B234)+1,MIN(BG$6,DAY(EOMONTH($B234,1))))&gt;=$B234)*(DATE(YEAR($B234),MONTH($B234)+1,MIN(BG$6,DAY(EOMONTH($B234,1))))&lt;$C234)))</f>
        <v>0</v>
      </c>
      <c r="BH234" s="48" t="n">
        <f aca="false">IF(OR(N(BH$5)=0,BH$6=""),0,BH$5*((DATE(YEAR($B234),MONTH($B234),MIN(BH$6,DAY(EOMONTH($B234,0))))&gt;=$B234)*(DATE(YEAR($B234),MONTH($B234),MIN(BH$6,DAY(EOMONTH($B234,0))))&lt;$C234)+(DATE(YEAR($B234),MONTH($B234)+1,MIN(BH$6,DAY(EOMONTH($B234,1))))&gt;=$B234)*(DATE(YEAR($B234),MONTH($B234)+1,MIN(BH$6,DAY(EOMONTH($B234,1))))&lt;$C234)))</f>
        <v>0</v>
      </c>
      <c r="BI234" s="48" t="n">
        <f aca="false">IF(OR(N(BI$5)=0,BI$6=""),0,BI$5*((DATE(YEAR($B234),MONTH($B234),MIN(BI$6,DAY(EOMONTH($B234,0))))&gt;=$B234)*(DATE(YEAR($B234),MONTH($B234),MIN(BI$6,DAY(EOMONTH($B234,0))))&lt;$C234)+(DATE(YEAR($B234),MONTH($B234)+1,MIN(BI$6,DAY(EOMONTH($B234,1))))&gt;=$B234)*(DATE(YEAR($B234),MONTH($B234)+1,MIN(BI$6,DAY(EOMONTH($B234,1))))&lt;$C234)))</f>
        <v>0</v>
      </c>
      <c r="BJ234" s="48" t="n">
        <f aca="false">IF(OR(N(BJ$5)=0,BJ$6=""),0,BJ$5*((DATE(YEAR($B234),MONTH($B234),MIN(BJ$6,DAY(EOMONTH($B234,0))))&gt;=$B234)*(DATE(YEAR($B234),MONTH($B234),MIN(BJ$6,DAY(EOMONTH($B234,0))))&lt;$C234)+(DATE(YEAR($B234),MONTH($B234)+1,MIN(BJ$6,DAY(EOMONTH($B234,1))))&gt;=$B234)*(DATE(YEAR($B234),MONTH($B234)+1,MIN(BJ$6,DAY(EOMONTH($B234,1))))&lt;$C234)))</f>
        <v>0</v>
      </c>
      <c r="BK234" s="48" t="n">
        <f aca="false">IF(OR(N(BK$5)=0,BK$6=""),0,BK$5*((DATE(YEAR($B234),MONTH($B234),MIN(BK$6,DAY(EOMONTH($B234,0))))&gt;=$B234)*(DATE(YEAR($B234),MONTH($B234),MIN(BK$6,DAY(EOMONTH($B234,0))))&lt;$C234)+(DATE(YEAR($B234),MONTH($B234)+1,MIN(BK$6,DAY(EOMONTH($B234,1))))&gt;=$B234)*(DATE(YEAR($B234),MONTH($B234)+1,MIN(BK$6,DAY(EOMONTH($B234,1))))&lt;$C234)))</f>
        <v>0</v>
      </c>
      <c r="BL234" s="48" t="n">
        <f aca="false">IF(OR(N(BL$5)=0,BL$6=""),0,BL$5*((DATE(YEAR($B234),MONTH($B234),MIN(BL$6,DAY(EOMONTH($B234,0))))&gt;=$B234)*(DATE(YEAR($B234),MONTH($B234),MIN(BL$6,DAY(EOMONTH($B234,0))))&lt;$C234)+(DATE(YEAR($B234),MONTH($B234)+1,MIN(BL$6,DAY(EOMONTH($B234,1))))&gt;=$B234)*(DATE(YEAR($B234),MONTH($B234)+1,MIN(BL$6,DAY(EOMONTH($B234,1))))&lt;$C234)))</f>
        <v>0</v>
      </c>
      <c r="BM234" s="48" t="n">
        <f aca="false">IF(OR(N(BM$5)=0,BM$6=""),0,BM$5*((DATE(YEAR($B234),MONTH($B234),MIN(BM$6,DAY(EOMONTH($B234,0))))&gt;=$B234)*(DATE(YEAR($B234),MONTH($B234),MIN(BM$6,DAY(EOMONTH($B234,0))))&lt;$C234)+(DATE(YEAR($B234),MONTH($B234)+1,MIN(BM$6,DAY(EOMONTH($B234,1))))&gt;=$B234)*(DATE(YEAR($B234),MONTH($B234)+1,MIN(BM$6,DAY(EOMONTH($B234,1))))&lt;$C234)))</f>
        <v>0</v>
      </c>
      <c r="BN234" s="48" t="n">
        <f aca="false">IF(OR(N(BN$5)=0,BN$6=""),0,BN$5*((DATE(YEAR($B234),MONTH($B234),MIN(BN$6,DAY(EOMONTH($B234,0))))&gt;=$B234)*(DATE(YEAR($B234),MONTH($B234),MIN(BN$6,DAY(EOMONTH($B234,0))))&lt;$C234)+(DATE(YEAR($B234),MONTH($B234)+1,MIN(BN$6,DAY(EOMONTH($B234,1))))&gt;=$B234)*(DATE(YEAR($B234),MONTH($B234)+1,MIN(BN$6,DAY(EOMONTH($B234,1))))&lt;$C234)))</f>
        <v>0</v>
      </c>
      <c r="BO234" s="48" t="n">
        <f aca="false">IF(OR(N(BO$5)=0,BO$6=""),0,BO$5*((DATE(YEAR($B234),MONTH($B234),MIN(BO$6,DAY(EOMONTH($B234,0))))&gt;=$B234)*(DATE(YEAR($B234),MONTH($B234),MIN(BO$6,DAY(EOMONTH($B234,0))))&lt;$C234)+(DATE(YEAR($B234),MONTH($B234)+1,MIN(BO$6,DAY(EOMONTH($B234,1))))&gt;=$B234)*(DATE(YEAR($B234),MONTH($B234)+1,MIN(BO$6,DAY(EOMONTH($B234,1))))&lt;$C234)))</f>
        <v>0</v>
      </c>
      <c r="BP234" s="48" t="n">
        <f aca="false">IF(OR(N(BP$5)=0,BP$6=""),0,BP$5*((DATE(YEAR($B234),MONTH($B234),MIN(BP$6,DAY(EOMONTH($B234,0))))&gt;=$B234)*(DATE(YEAR($B234),MONTH($B234),MIN(BP$6,DAY(EOMONTH($B234,0))))&lt;$C234)+(DATE(YEAR($B234),MONTH($B234)+1,MIN(BP$6,DAY(EOMONTH($B234,1))))&gt;=$B234)*(DATE(YEAR($B234),MONTH($B234)+1,MIN(BP$6,DAY(EOMONTH($B234,1))))&lt;$C234)))</f>
        <v>0</v>
      </c>
      <c r="BQ234" s="48" t="n">
        <f aca="false">IF(OR(N(BQ$5)=0,BQ$6=""),0,BQ$5*((DATE(YEAR($B234),MONTH($B234),MIN(BQ$6,DAY(EOMONTH($B234,0))))&gt;=$B234)*(DATE(YEAR($B234),MONTH($B234),MIN(BQ$6,DAY(EOMONTH($B234,0))))&lt;$C234)+(DATE(YEAR($B234),MONTH($B234)+1,MIN(BQ$6,DAY(EOMONTH($B234,1))))&gt;=$B234)*(DATE(YEAR($B234),MONTH($B234)+1,MIN(BQ$6,DAY(EOMONTH($B234,1))))&lt;$C234)))</f>
        <v>0</v>
      </c>
      <c r="BR234" s="48" t="n">
        <f aca="false">IF(OR(N(BR$5)=0,BR$6=""),0,BR$5*((DATE(YEAR($B234),MONTH($B234),MIN(BR$6,DAY(EOMONTH($B234,0))))&gt;=$B234)*(DATE(YEAR($B234),MONTH($B234),MIN(BR$6,DAY(EOMONTH($B234,0))))&lt;$C234)+(DATE(YEAR($B234),MONTH($B234)+1,MIN(BR$6,DAY(EOMONTH($B234,1))))&gt;=$B234)*(DATE(YEAR($B234),MONTH($B234)+1,MIN(BR$6,DAY(EOMONTH($B234,1))))&lt;$C234)))</f>
        <v>0</v>
      </c>
      <c r="BS234" s="48" t="n">
        <f aca="false">IF(OR(N(BS$5)=0,BS$6=""),0,BS$5*((DATE(YEAR($B234),MONTH($B234),MIN(BS$6,DAY(EOMONTH($B234,0))))&gt;=$B234)*(DATE(YEAR($B234),MONTH($B234),MIN(BS$6,DAY(EOMONTH($B234,0))))&lt;$C234)+(DATE(YEAR($B234),MONTH($B234)+1,MIN(BS$6,DAY(EOMONTH($B234,1))))&gt;=$B234)*(DATE(YEAR($B234),MONTH($B234)+1,MIN(BS$6,DAY(EOMONTH($B234,1))))&lt;$C234)))</f>
        <v>0</v>
      </c>
      <c r="BT234" s="48" t="n">
        <f aca="false">IF(OR(N(BT$5)=0,BT$6=""),0,BT$5*((DATE(YEAR($B234),MONTH($B234),MIN(BT$6,DAY(EOMONTH($B234,0))))&gt;=$B234)*(DATE(YEAR($B234),MONTH($B234),MIN(BT$6,DAY(EOMONTH($B234,0))))&lt;$C234)+(DATE(YEAR($B234),MONTH($B234)+1,MIN(BT$6,DAY(EOMONTH($B234,1))))&gt;=$B234)*(DATE(YEAR($B234),MONTH($B234)+1,MIN(BT$6,DAY(EOMONTH($B234,1))))&lt;$C234)))</f>
        <v>0</v>
      </c>
      <c r="BU234" s="48" t="n">
        <f aca="false">IF(OR(N(BU$5)=0,BU$6=""),0,BU$5*((DATE(YEAR($B234),MONTH($B234),MIN(BU$6,DAY(EOMONTH($B234,0))))&gt;=$B234)*(DATE(YEAR($B234),MONTH($B234),MIN(BU$6,DAY(EOMONTH($B234,0))))&lt;$C234)+(DATE(YEAR($B234),MONTH($B234)+1,MIN(BU$6,DAY(EOMONTH($B234,1))))&gt;=$B234)*(DATE(YEAR($B234),MONTH($B234)+1,MIN(BU$6,DAY(EOMONTH($B234,1))))&lt;$C234)))</f>
        <v>0</v>
      </c>
      <c r="BV234" s="48" t="n">
        <f aca="false">IF(OR(N(BV$5)=0,BV$6=""),0,BV$5*((DATE(YEAR($B234),MONTH($B234),MIN(BV$6,DAY(EOMONTH($B234,0))))&gt;=$B234)*(DATE(YEAR($B234),MONTH($B234),MIN(BV$6,DAY(EOMONTH($B234,0))))&lt;$C234)+(DATE(YEAR($B234),MONTH($B234)+1,MIN(BV$6,DAY(EOMONTH($B234,1))))&gt;=$B234)*(DATE(YEAR($B234),MONTH($B234)+1,MIN(BV$6,DAY(EOMONTH($B234,1))))&lt;$C234)))</f>
        <v>0</v>
      </c>
      <c r="BW234" s="48" t="n">
        <f aca="false">IF(OR(N(BW$5)=0,BW$6=""),0,BW$5*((DATE(YEAR($B234),MONTH($B234),MIN(BW$6,DAY(EOMONTH($B234,0))))&gt;=$B234)*(DATE(YEAR($B234),MONTH($B234),MIN(BW$6,DAY(EOMONTH($B234,0))))&lt;$C234)+(DATE(YEAR($B234),MONTH($B234)+1,MIN(BW$6,DAY(EOMONTH($B234,1))))&gt;=$B234)*(DATE(YEAR($B234),MONTH($B234)+1,MIN(BW$6,DAY(EOMONTH($B234,1))))&lt;$C234)))</f>
        <v>0</v>
      </c>
      <c r="BX234" s="48" t="n">
        <f aca="false">MIN(Z234,(FT233*(1+FT$5/Setup!$C$36)+IF($V234=1,N($F234),0)))</f>
        <v>0</v>
      </c>
      <c r="BY234" s="48" t="n">
        <f aca="false">MIN(AA234,(FU233*(1+FU$5/Setup!$C$36)+IF($V234=2,N($F234),0)))</f>
        <v>0</v>
      </c>
      <c r="BZ234" s="48" t="n">
        <f aca="false">MIN(AB234,(FV233*(1+FV$5/Setup!$C$36)+IF($V234=3,N($F234),0)))</f>
        <v>0</v>
      </c>
      <c r="CA234" s="48" t="n">
        <f aca="false">MIN(AC234,(FW233*(1+FW$5/Setup!$C$36)+IF($V234=4,N($F234),0)))</f>
        <v>0</v>
      </c>
      <c r="CB234" s="48" t="n">
        <f aca="false">MIN(AD234,(FX233*(1+FX$5/Setup!$C$36)+IF($V234=5,N($F234),0)))</f>
        <v>0</v>
      </c>
      <c r="CC234" s="48" t="n">
        <f aca="false">MIN(AE234,(FY233*(1+FY$5/Setup!$C$36)+IF($V234=6,N($F234),0)))</f>
        <v>0</v>
      </c>
      <c r="CD234" s="48" t="n">
        <f aca="false">MIN(AF234,(FZ233*(1+FZ$5/Setup!$C$36)+IF($V234=7,N($F234),0)))</f>
        <v>0</v>
      </c>
      <c r="CE234" s="48" t="n">
        <f aca="false">MIN(AG234,(GA233*(1+GA$5/Setup!$C$36)+IF($V234=8,N($F234),0)))</f>
        <v>0</v>
      </c>
      <c r="CF234" s="48" t="n">
        <f aca="false">MIN(AH234,(GB233*(1+GB$5/Setup!$C$36)+IF($V234=9,N($F234),0)))</f>
        <v>0</v>
      </c>
      <c r="CG234" s="48" t="n">
        <f aca="false">MIN(AI234,(GC233*(1+GC$5/Setup!$C$36)+IF($V234=10,N($F234),0)))</f>
        <v>0</v>
      </c>
      <c r="CH234" s="48" t="n">
        <f aca="false">MIN(AJ234,(GD233*(1+GD$5/Setup!$C$36)+IF($V234=11,N($F234),0)))</f>
        <v>0</v>
      </c>
      <c r="CI234" s="48" t="n">
        <f aca="false">MIN(AK234,(GE233*(1+GE$5/Setup!$C$36)+IF($V234=12,N($F234),0)))</f>
        <v>0</v>
      </c>
      <c r="CJ234" s="48" t="n">
        <f aca="false">MIN(AL234,(GF233*(1+GF$5/Setup!$C$36)+IF($V234=13,N($F234),0)))</f>
        <v>0</v>
      </c>
      <c r="CK234" s="48" t="n">
        <f aca="false">MIN(AM234,(GG233*(1+GG$5/Setup!$C$36)+IF($V234=14,N($F234),0)))</f>
        <v>0</v>
      </c>
      <c r="CL234" s="48" t="n">
        <f aca="false">MIN(AN234,(GH233*(1+GH$5/Setup!$C$36)+IF($V234=15,N($F234),0)))</f>
        <v>0</v>
      </c>
      <c r="CM234" s="48" t="n">
        <f aca="false">MIN(AO234,(GI233*(1+GI$5/Setup!$C$36)+IF($V234=16,N($F234),0)))</f>
        <v>0</v>
      </c>
      <c r="CN234" s="48" t="n">
        <f aca="false">MIN(AP234,(GJ233*(1+GJ$5/Setup!$C$36)+IF($V234=17,N($F234),0)))</f>
        <v>0</v>
      </c>
      <c r="CO234" s="48" t="n">
        <f aca="false">MIN(AQ234,(GK233*(1+GK$5/Setup!$C$36)+IF($V234=18,N($F234),0)))</f>
        <v>0</v>
      </c>
      <c r="CP234" s="48" t="n">
        <f aca="false">MIN(AR234,(GL233*(1+GL$5/Setup!$C$36)+IF($V234=19,N($F234),0)))</f>
        <v>0</v>
      </c>
      <c r="CQ234" s="48" t="n">
        <f aca="false">MIN(AS234,(GM233*(1+GM$5/Setup!$C$36)+IF($V234=20,N($F234),0)))</f>
        <v>0</v>
      </c>
      <c r="CR234" s="48" t="n">
        <f aca="false">MIN(AT234,(GN233*(1+GN$5/Setup!$C$36)+IF($V234=21,N($F234),0)))</f>
        <v>0</v>
      </c>
      <c r="CS234" s="48" t="n">
        <f aca="false">MIN(AU234,(GO233*(1+GO$5/Setup!$C$36)+IF($V234=22,N($F234),0)))</f>
        <v>0</v>
      </c>
      <c r="CT234" s="48" t="n">
        <f aca="false">MIN(AV234,(GP233*(1+GP$5/Setup!$C$36)+IF($V234=23,N($F234),0)))</f>
        <v>0</v>
      </c>
      <c r="CU234" s="48" t="n">
        <f aca="false">MIN(AW234,(GQ233*(1+GQ$5/Setup!$C$36)+IF($V234=24,N($F234),0)))</f>
        <v>0</v>
      </c>
      <c r="CV234" s="48" t="n">
        <f aca="false">MIN(AX234,(GR233*(1+GR$5/Setup!$C$36)+IF($V234=25,N($F234),0)))</f>
        <v>0</v>
      </c>
      <c r="CW234" s="48" t="n">
        <f aca="false">MIN(AY234,(GS233*(1+GS$5/Setup!$C$36)+IF($V234=26,N($F234),0)))</f>
        <v>0</v>
      </c>
      <c r="CX234" s="48" t="n">
        <f aca="false">MIN(AZ234,(GT233*(1+GT$5/Setup!$C$36)+IF($V234=27,N($F234),0)))</f>
        <v>0</v>
      </c>
      <c r="CY234" s="48" t="n">
        <f aca="false">MIN(BA234,(GU233*(1+GU$5/Setup!$C$36)+IF($V234=28,N($F234),0)))</f>
        <v>0</v>
      </c>
      <c r="CZ234" s="48" t="n">
        <f aca="false">MIN(BB234,(GV233*(1+GV$5/Setup!$C$36)+IF($V234=29,N($F234),0)))</f>
        <v>0</v>
      </c>
      <c r="DA234" s="48" t="n">
        <f aca="false">MIN(BC234,(GW233*(1+GW$5/Setup!$C$36)+IF($V234=30,N($F234),0)))</f>
        <v>0</v>
      </c>
      <c r="DB234" s="48" t="n">
        <f aca="false">MIN(BD234,(GX233*(1+GX$5/Setup!$C$36)+IF($V234=31,N($F234),0)))</f>
        <v>0</v>
      </c>
      <c r="DC234" s="48" t="n">
        <f aca="false">MIN(BE234,(GY233*(1+GY$5/Setup!$C$36)+IF($V234=32,N($F234),0)))</f>
        <v>0</v>
      </c>
      <c r="DD234" s="48" t="n">
        <f aca="false">MIN(BF234,(GZ233*(1+GZ$5/Setup!$C$36)+IF($V234=33,N($F234),0)))</f>
        <v>0</v>
      </c>
      <c r="DE234" s="48" t="n">
        <f aca="false">MIN(BG234,(HA233*(1+HA$5/Setup!$C$36)+IF($V234=34,N($F234),0)))</f>
        <v>0</v>
      </c>
      <c r="DF234" s="48" t="n">
        <f aca="false">MIN(BH234,(HB233*(1+HB$5/Setup!$C$36)+IF($V234=35,N($F234),0)))</f>
        <v>0</v>
      </c>
      <c r="DG234" s="48" t="n">
        <f aca="false">MIN(BI234,(HC233*(1+HC$5/Setup!$C$36)+IF($V234=36,N($F234),0)))</f>
        <v>0</v>
      </c>
      <c r="DH234" s="48" t="n">
        <f aca="false">MIN(BJ234,(HD233*(1+HD$5/Setup!$C$36)+IF($V234=37,N($F234),0)))</f>
        <v>0</v>
      </c>
      <c r="DI234" s="48" t="n">
        <f aca="false">MIN(BK234,(HE233*(1+HE$5/Setup!$C$36)+IF($V234=38,N($F234),0)))</f>
        <v>0</v>
      </c>
      <c r="DJ234" s="48" t="n">
        <f aca="false">MIN(BL234,(HF233*(1+HF$5/Setup!$C$36)+IF($V234=39,N($F234),0)))</f>
        <v>0</v>
      </c>
      <c r="DK234" s="48" t="n">
        <f aca="false">MIN(BM234,(HG233*(1+HG$5/Setup!$C$36)+IF($V234=40,N($F234),0)))</f>
        <v>0</v>
      </c>
      <c r="DL234" s="48" t="n">
        <f aca="false">MIN(BN234,(HH233*(1+HH$5/Setup!$C$36)+IF($V234=41,N($F234),0)))</f>
        <v>0</v>
      </c>
      <c r="DM234" s="48" t="n">
        <f aca="false">MIN(BO234,(HI233*(1+HI$5/Setup!$C$36)+IF($V234=42,N($F234),0)))</f>
        <v>0</v>
      </c>
      <c r="DN234" s="48" t="n">
        <f aca="false">MIN(BP234,(HJ233*(1+HJ$5/Setup!$C$36)+IF($V234=43,N($F234),0)))</f>
        <v>0</v>
      </c>
      <c r="DO234" s="48" t="n">
        <f aca="false">MIN(BQ234,(HK233*(1+HK$5/Setup!$C$36)+IF($V234=44,N($F234),0)))</f>
        <v>0</v>
      </c>
      <c r="DP234" s="48" t="n">
        <f aca="false">MIN(BR234,(HL233*(1+HL$5/Setup!$C$36)+IF($V234=45,N($F234),0)))</f>
        <v>0</v>
      </c>
      <c r="DQ234" s="48" t="n">
        <f aca="false">MIN(BS234,(HM233*(1+HM$5/Setup!$C$36)+IF($V234=46,N($F234),0)))</f>
        <v>0</v>
      </c>
      <c r="DR234" s="48" t="n">
        <f aca="false">MIN(BT234,(HN233*(1+HN$5/Setup!$C$36)+IF($V234=47,N($F234),0)))</f>
        <v>0</v>
      </c>
      <c r="DS234" s="48" t="n">
        <f aca="false">MIN(BU234,(HO233*(1+HO$5/Setup!$C$36)+IF($V234=48,N($F234),0)))</f>
        <v>0</v>
      </c>
      <c r="DT234" s="48" t="n">
        <f aca="false">MIN(BV234,(HP233*(1+HP$5/Setup!$C$36)+IF($V234=49,N($F234),0)))</f>
        <v>0</v>
      </c>
      <c r="DU234" s="48" t="n">
        <f aca="false">MIN(BW234,(HQ233*(1+HQ$5/Setup!$C$36)+IF($V234=50,N($F234),0)))</f>
        <v>0</v>
      </c>
      <c r="DV234" s="48" t="n">
        <f aca="false">MIN(MAX((FT233*(1+FT$5/Setup!$C$36)+IF($V234=1,N($F234),0))-BX234,0),MAX($P234-0,0))</f>
        <v>0</v>
      </c>
      <c r="DW234" s="48" t="n">
        <f aca="false">MIN(MAX((FU233*(1+FU$5/Setup!$C$36)+IF($V234=2,N($F234),0))-BY234,0),MAX($P234-SUM(DV234:DV234),0))</f>
        <v>0</v>
      </c>
      <c r="DX234" s="48" t="n">
        <f aca="false">MIN(MAX((FV233*(1+FV$5/Setup!$C$36)+IF($V234=3,N($F234),0))-BZ234,0),MAX($P234-SUM(DV234:DW234),0))</f>
        <v>0</v>
      </c>
      <c r="DY234" s="48" t="n">
        <f aca="false">MIN(MAX((FW233*(1+FW$5/Setup!$C$36)+IF($V234=4,N($F234),0))-CA234,0),MAX($P234-SUM(DV234:DX234),0))</f>
        <v>0</v>
      </c>
      <c r="DZ234" s="48" t="n">
        <f aca="false">MIN(MAX((FX233*(1+FX$5/Setup!$C$36)+IF($V234=5,N($F234),0))-CB234,0),MAX($P234-SUM(DV234:DY234),0))</f>
        <v>0</v>
      </c>
      <c r="EA234" s="48" t="n">
        <f aca="false">MIN(MAX((FY233*(1+FY$5/Setup!$C$36)+IF($V234=6,N($F234),0))-CC234,0),MAX($P234-SUM(DV234:DZ234),0))</f>
        <v>0</v>
      </c>
      <c r="EB234" s="48" t="n">
        <f aca="false">MIN(MAX((FZ233*(1+FZ$5/Setup!$C$36)+IF($V234=7,N($F234),0))-CD234,0),MAX($P234-SUM(DV234:EA234),0))</f>
        <v>0</v>
      </c>
      <c r="EC234" s="48" t="n">
        <f aca="false">MIN(MAX((GA233*(1+GA$5/Setup!$C$36)+IF($V234=8,N($F234),0))-CE234,0),MAX($P234-SUM(DV234:EB234),0))</f>
        <v>0</v>
      </c>
      <c r="ED234" s="48" t="n">
        <f aca="false">MIN(MAX((GB233*(1+GB$5/Setup!$C$36)+IF($V234=9,N($F234),0))-CF234,0),MAX($P234-SUM(DV234:EC234),0))</f>
        <v>0</v>
      </c>
      <c r="EE234" s="48" t="n">
        <f aca="false">MIN(MAX((GC233*(1+GC$5/Setup!$C$36)+IF($V234=10,N($F234),0))-CG234,0),MAX($P234-SUM(DV234:ED234),0))</f>
        <v>0</v>
      </c>
      <c r="EF234" s="48" t="n">
        <f aca="false">MIN(MAX((GD233*(1+GD$5/Setup!$C$36)+IF($V234=11,N($F234),0))-CH234,0),MAX($P234-SUM(DV234:EE234),0))</f>
        <v>0</v>
      </c>
      <c r="EG234" s="48" t="n">
        <f aca="false">MIN(MAX((GE233*(1+GE$5/Setup!$C$36)+IF($V234=12,N($F234),0))-CI234,0),MAX($P234-SUM(DV234:EF234),0))</f>
        <v>0</v>
      </c>
      <c r="EH234" s="48" t="n">
        <f aca="false">MIN(MAX((GF233*(1+GF$5/Setup!$C$36)+IF($V234=13,N($F234),0))-CJ234,0),MAX($P234-SUM(DV234:EG234),0))</f>
        <v>0</v>
      </c>
      <c r="EI234" s="48" t="n">
        <f aca="false">MIN(MAX((GG233*(1+GG$5/Setup!$C$36)+IF($V234=14,N($F234),0))-CK234,0),MAX($P234-SUM(DV234:EH234),0))</f>
        <v>0</v>
      </c>
      <c r="EJ234" s="48" t="n">
        <f aca="false">MIN(MAX((GH233*(1+GH$5/Setup!$C$36)+IF($V234=15,N($F234),0))-CL234,0),MAX($P234-SUM(DV234:EI234),0))</f>
        <v>0</v>
      </c>
      <c r="EK234" s="48" t="n">
        <f aca="false">MIN(MAX((GI233*(1+GI$5/Setup!$C$36)+IF($V234=16,N($F234),0))-CM234,0),MAX($P234-SUM(DV234:EJ234),0))</f>
        <v>0</v>
      </c>
      <c r="EL234" s="48" t="n">
        <f aca="false">MIN(MAX((GJ233*(1+GJ$5/Setup!$C$36)+IF($V234=17,N($F234),0))-CN234,0),MAX($P234-SUM(DV234:EK234),0))</f>
        <v>0</v>
      </c>
      <c r="EM234" s="48" t="n">
        <f aca="false">MIN(MAX((GK233*(1+GK$5/Setup!$C$36)+IF($V234=18,N($F234),0))-CO234,0),MAX($P234-SUM(DV234:EL234),0))</f>
        <v>0</v>
      </c>
      <c r="EN234" s="48" t="n">
        <f aca="false">MIN(MAX((GL233*(1+GL$5/Setup!$C$36)+IF($V234=19,N($F234),0))-CP234,0),MAX($P234-SUM(DV234:EM234),0))</f>
        <v>0</v>
      </c>
      <c r="EO234" s="48" t="n">
        <f aca="false">MIN(MAX((GM233*(1+GM$5/Setup!$C$36)+IF($V234=20,N($F234),0))-CQ234,0),MAX($P234-SUM(DV234:EN234),0))</f>
        <v>0</v>
      </c>
      <c r="EP234" s="48" t="n">
        <f aca="false">MIN(MAX((GN233*(1+GN$5/Setup!$C$36)+IF($V234=21,N($F234),0))-CR234,0),MAX($P234-SUM(DV234:EO234),0))</f>
        <v>0</v>
      </c>
      <c r="EQ234" s="48" t="n">
        <f aca="false">MIN(MAX((GO233*(1+GO$5/Setup!$C$36)+IF($V234=22,N($F234),0))-CS234,0),MAX($P234-SUM(DV234:EP234),0))</f>
        <v>0</v>
      </c>
      <c r="ER234" s="48" t="n">
        <f aca="false">MIN(MAX((GP233*(1+GP$5/Setup!$C$36)+IF($V234=23,N($F234),0))-CT234,0),MAX($P234-SUM(DV234:EQ234),0))</f>
        <v>0</v>
      </c>
      <c r="ES234" s="48" t="n">
        <f aca="false">MIN(MAX((GQ233*(1+GQ$5/Setup!$C$36)+IF($V234=24,N($F234),0))-CU234,0),MAX($P234-SUM(DV234:ER234),0))</f>
        <v>0</v>
      </c>
      <c r="ET234" s="48" t="n">
        <f aca="false">MIN(MAX((GR233*(1+GR$5/Setup!$C$36)+IF($V234=25,N($F234),0))-CV234,0),MAX($P234-SUM(DV234:ES234),0))</f>
        <v>0</v>
      </c>
      <c r="EU234" s="48" t="n">
        <f aca="false">MIN(MAX((GS233*(1+GS$5/Setup!$C$36)+IF($V234=26,N($F234),0))-CW234,0),MAX($P234-SUM(DV234:ET234),0))</f>
        <v>0</v>
      </c>
      <c r="EV234" s="48" t="n">
        <f aca="false">MIN(MAX((GT233*(1+GT$5/Setup!$C$36)+IF($V234=27,N($F234),0))-CX234,0),MAX($P234-SUM(DV234:EU234),0))</f>
        <v>0</v>
      </c>
      <c r="EW234" s="48" t="n">
        <f aca="false">MIN(MAX((GU233*(1+GU$5/Setup!$C$36)+IF($V234=28,N($F234),0))-CY234,0),MAX($P234-SUM(DV234:EV234),0))</f>
        <v>0</v>
      </c>
      <c r="EX234" s="48" t="n">
        <f aca="false">MIN(MAX((GV233*(1+GV$5/Setup!$C$36)+IF($V234=29,N($F234),0))-CZ234,0),MAX($P234-SUM(DV234:EW234),0))</f>
        <v>0</v>
      </c>
      <c r="EY234" s="48" t="n">
        <f aca="false">MIN(MAX((GW233*(1+GW$5/Setup!$C$36)+IF($V234=30,N($F234),0))-DA234,0),MAX($P234-SUM(DV234:EX234),0))</f>
        <v>0</v>
      </c>
      <c r="EZ234" s="48" t="n">
        <f aca="false">MIN(MAX((GX233*(1+GX$5/Setup!$C$36)+IF($V234=31,N($F234),0))-DB234,0),MAX($P234-SUM(DV234:EY234),0))</f>
        <v>0</v>
      </c>
      <c r="FA234" s="48" t="n">
        <f aca="false">MIN(MAX((GY233*(1+GY$5/Setup!$C$36)+IF($V234=32,N($F234),0))-DC234,0),MAX($P234-SUM(DV234:EZ234),0))</f>
        <v>0</v>
      </c>
      <c r="FB234" s="48" t="n">
        <f aca="false">MIN(MAX((GZ233*(1+GZ$5/Setup!$C$36)+IF($V234=33,N($F234),0))-DD234,0),MAX($P234-SUM(DV234:FA234),0))</f>
        <v>0</v>
      </c>
      <c r="FC234" s="48" t="n">
        <f aca="false">MIN(MAX((HA233*(1+HA$5/Setup!$C$36)+IF($V234=34,N($F234),0))-DE234,0),MAX($P234-SUM(DV234:FB234),0))</f>
        <v>0</v>
      </c>
      <c r="FD234" s="48" t="n">
        <f aca="false">MIN(MAX((HB233*(1+HB$5/Setup!$C$36)+IF($V234=35,N($F234),0))-DF234,0),MAX($P234-SUM(DV234:FC234),0))</f>
        <v>0</v>
      </c>
      <c r="FE234" s="48" t="n">
        <f aca="false">MIN(MAX((HC233*(1+HC$5/Setup!$C$36)+IF($V234=36,N($F234),0))-DG234,0),MAX($P234-SUM(DV234:FD234),0))</f>
        <v>0</v>
      </c>
      <c r="FF234" s="48" t="n">
        <f aca="false">MIN(MAX((HD233*(1+HD$5/Setup!$C$36)+IF($V234=37,N($F234),0))-DH234,0),MAX($P234-SUM(DV234:FE234),0))</f>
        <v>0</v>
      </c>
      <c r="FG234" s="48" t="n">
        <f aca="false">MIN(MAX((HE233*(1+HE$5/Setup!$C$36)+IF($V234=38,N($F234),0))-DI234,0),MAX($P234-SUM(DV234:FF234),0))</f>
        <v>0</v>
      </c>
      <c r="FH234" s="48" t="n">
        <f aca="false">MIN(MAX((HF233*(1+HF$5/Setup!$C$36)+IF($V234=39,N($F234),0))-DJ234,0),MAX($P234-SUM(DV234:FG234),0))</f>
        <v>0</v>
      </c>
      <c r="FI234" s="48" t="n">
        <f aca="false">MIN(MAX((HG233*(1+HG$5/Setup!$C$36)+IF($V234=40,N($F234),0))-DK234,0),MAX($P234-SUM(DV234:FH234),0))</f>
        <v>0</v>
      </c>
      <c r="FJ234" s="48" t="n">
        <f aca="false">MIN(MAX((HH233*(1+HH$5/Setup!$C$36)+IF($V234=41,N($F234),0))-DL234,0),MAX($P234-SUM(DV234:FI234),0))</f>
        <v>0</v>
      </c>
      <c r="FK234" s="48" t="n">
        <f aca="false">MIN(MAX((HI233*(1+HI$5/Setup!$C$36)+IF($V234=42,N($F234),0))-DM234,0),MAX($P234-SUM(DV234:FJ234),0))</f>
        <v>0</v>
      </c>
      <c r="FL234" s="48" t="n">
        <f aca="false">MIN(MAX((HJ233*(1+HJ$5/Setup!$C$36)+IF($V234=43,N($F234),0))-DN234,0),MAX($P234-SUM(DV234:FK234),0))</f>
        <v>0</v>
      </c>
      <c r="FM234" s="48" t="n">
        <f aca="false">MIN(MAX((HK233*(1+HK$5/Setup!$C$36)+IF($V234=44,N($F234),0))-DO234,0),MAX($P234-SUM(DV234:FL234),0))</f>
        <v>0</v>
      </c>
      <c r="FN234" s="48" t="n">
        <f aca="false">MIN(MAX((HL233*(1+HL$5/Setup!$C$36)+IF($V234=45,N($F234),0))-DP234,0),MAX($P234-SUM(DV234:FM234),0))</f>
        <v>0</v>
      </c>
      <c r="FO234" s="48" t="n">
        <f aca="false">MIN(MAX((HM233*(1+HM$5/Setup!$C$36)+IF($V234=46,N($F234),0))-DQ234,0),MAX($P234-SUM(DV234:FN234),0))</f>
        <v>0</v>
      </c>
      <c r="FP234" s="48" t="n">
        <f aca="false">MIN(MAX((HN233*(1+HN$5/Setup!$C$36)+IF($V234=47,N($F234),0))-DR234,0),MAX($P234-SUM(DV234:FO234),0))</f>
        <v>0</v>
      </c>
      <c r="FQ234" s="48" t="n">
        <f aca="false">MIN(MAX((HO233*(1+HO$5/Setup!$C$36)+IF($V234=48,N($F234),0))-DS234,0),MAX($P234-SUM(DV234:FP234),0))</f>
        <v>0</v>
      </c>
      <c r="FR234" s="48" t="n">
        <f aca="false">MIN(MAX((HP233*(1+HP$5/Setup!$C$36)+IF($V234=49,N($F234),0))-DT234,0),MAX($P234-SUM(DV234:FQ234),0))</f>
        <v>0</v>
      </c>
      <c r="FS234" s="48" t="n">
        <f aca="false">MIN(MAX((HQ233*(1+HQ$5/Setup!$C$36)+IF($V234=50,N($F234),0))-DU234,0),MAX($P234-SUM(DV234:FR234),0))</f>
        <v>0</v>
      </c>
      <c r="FT234" s="48" t="n">
        <f aca="false">IF((FT233*(1+FT$5/Setup!$C$36)+IF($V234=1,N($F234),0))-BX234-DV234&lt;0.005,0,(FT233*(1+FT$5/Setup!$C$36)+IF($V234=1,N($F234),0))-BX234-DV234)</f>
        <v>0</v>
      </c>
      <c r="FU234" s="48" t="n">
        <f aca="false">IF((FU233*(1+FU$5/Setup!$C$36)+IF($V234=2,N($F234),0))-BY234-DW234&lt;0.005,0,(FU233*(1+FU$5/Setup!$C$36)+IF($V234=2,N($F234),0))-BY234-DW234)</f>
        <v>0</v>
      </c>
      <c r="FV234" s="48" t="n">
        <f aca="false">IF((FV233*(1+FV$5/Setup!$C$36)+IF($V234=3,N($F234),0))-BZ234-DX234&lt;0.005,0,(FV233*(1+FV$5/Setup!$C$36)+IF($V234=3,N($F234),0))-BZ234-DX234)</f>
        <v>0</v>
      </c>
      <c r="FW234" s="48" t="n">
        <f aca="false">IF((FW233*(1+FW$5/Setup!$C$36)+IF($V234=4,N($F234),0))-CA234-DY234&lt;0.005,0,(FW233*(1+FW$5/Setup!$C$36)+IF($V234=4,N($F234),0))-CA234-DY234)</f>
        <v>0</v>
      </c>
      <c r="FX234" s="48" t="n">
        <f aca="false">IF((FX233*(1+FX$5/Setup!$C$36)+IF($V234=5,N($F234),0))-CB234-DZ234&lt;0.005,0,(FX233*(1+FX$5/Setup!$C$36)+IF($V234=5,N($F234),0))-CB234-DZ234)</f>
        <v>0</v>
      </c>
      <c r="FY234" s="48" t="n">
        <f aca="false">IF((FY233*(1+FY$5/Setup!$C$36)+IF($V234=6,N($F234),0))-CC234-EA234&lt;0.005,0,(FY233*(1+FY$5/Setup!$C$36)+IF($V234=6,N($F234),0))-CC234-EA234)</f>
        <v>0</v>
      </c>
      <c r="FZ234" s="48" t="n">
        <f aca="false">IF((FZ233*(1+FZ$5/Setup!$C$36)+IF($V234=7,N($F234),0))-CD234-EB234&lt;0.005,0,(FZ233*(1+FZ$5/Setup!$C$36)+IF($V234=7,N($F234),0))-CD234-EB234)</f>
        <v>0</v>
      </c>
      <c r="GA234" s="48" t="n">
        <f aca="false">IF((GA233*(1+GA$5/Setup!$C$36)+IF($V234=8,N($F234),0))-CE234-EC234&lt;0.005,0,(GA233*(1+GA$5/Setup!$C$36)+IF($V234=8,N($F234),0))-CE234-EC234)</f>
        <v>0</v>
      </c>
      <c r="GB234" s="48" t="n">
        <f aca="false">IF((GB233*(1+GB$5/Setup!$C$36)+IF($V234=9,N($F234),0))-CF234-ED234&lt;0.005,0,(GB233*(1+GB$5/Setup!$C$36)+IF($V234=9,N($F234),0))-CF234-ED234)</f>
        <v>0</v>
      </c>
      <c r="GC234" s="48" t="n">
        <f aca="false">IF((GC233*(1+GC$5/Setup!$C$36)+IF($V234=10,N($F234),0))-CG234-EE234&lt;0.005,0,(GC233*(1+GC$5/Setup!$C$36)+IF($V234=10,N($F234),0))-CG234-EE234)</f>
        <v>0</v>
      </c>
      <c r="GD234" s="48" t="n">
        <f aca="false">IF((GD233*(1+GD$5/Setup!$C$36)+IF($V234=11,N($F234),0))-CH234-EF234&lt;0.005,0,(GD233*(1+GD$5/Setup!$C$36)+IF($V234=11,N($F234),0))-CH234-EF234)</f>
        <v>0</v>
      </c>
      <c r="GE234" s="48" t="n">
        <f aca="false">IF((GE233*(1+GE$5/Setup!$C$36)+IF($V234=12,N($F234),0))-CI234-EG234&lt;0.005,0,(GE233*(1+GE$5/Setup!$C$36)+IF($V234=12,N($F234),0))-CI234-EG234)</f>
        <v>0</v>
      </c>
      <c r="GF234" s="48" t="n">
        <f aca="false">IF((GF233*(1+GF$5/Setup!$C$36)+IF($V234=13,N($F234),0))-CJ234-EH234&lt;0.005,0,(GF233*(1+GF$5/Setup!$C$36)+IF($V234=13,N($F234),0))-CJ234-EH234)</f>
        <v>0</v>
      </c>
      <c r="GG234" s="48" t="n">
        <f aca="false">IF((GG233*(1+GG$5/Setup!$C$36)+IF($V234=14,N($F234),0))-CK234-EI234&lt;0.005,0,(GG233*(1+GG$5/Setup!$C$36)+IF($V234=14,N($F234),0))-CK234-EI234)</f>
        <v>0</v>
      </c>
      <c r="GH234" s="48" t="n">
        <f aca="false">IF((GH233*(1+GH$5/Setup!$C$36)+IF($V234=15,N($F234),0))-CL234-EJ234&lt;0.005,0,(GH233*(1+GH$5/Setup!$C$36)+IF($V234=15,N($F234),0))-CL234-EJ234)</f>
        <v>0</v>
      </c>
      <c r="GI234" s="48" t="n">
        <f aca="false">IF((GI233*(1+GI$5/Setup!$C$36)+IF($V234=16,N($F234),0))-CM234-EK234&lt;0.005,0,(GI233*(1+GI$5/Setup!$C$36)+IF($V234=16,N($F234),0))-CM234-EK234)</f>
        <v>0</v>
      </c>
      <c r="GJ234" s="48" t="n">
        <f aca="false">IF((GJ233*(1+GJ$5/Setup!$C$36)+IF($V234=17,N($F234),0))-CN234-EL234&lt;0.005,0,(GJ233*(1+GJ$5/Setup!$C$36)+IF($V234=17,N($F234),0))-CN234-EL234)</f>
        <v>0</v>
      </c>
      <c r="GK234" s="48" t="n">
        <f aca="false">IF((GK233*(1+GK$5/Setup!$C$36)+IF($V234=18,N($F234),0))-CO234-EM234&lt;0.005,0,(GK233*(1+GK$5/Setup!$C$36)+IF($V234=18,N($F234),0))-CO234-EM234)</f>
        <v>0</v>
      </c>
      <c r="GL234" s="48" t="n">
        <f aca="false">IF((GL233*(1+GL$5/Setup!$C$36)+IF($V234=19,N($F234),0))-CP234-EN234&lt;0.005,0,(GL233*(1+GL$5/Setup!$C$36)+IF($V234=19,N($F234),0))-CP234-EN234)</f>
        <v>0</v>
      </c>
      <c r="GM234" s="48" t="n">
        <f aca="false">IF((GM233*(1+GM$5/Setup!$C$36)+IF($V234=20,N($F234),0))-CQ234-EO234&lt;0.005,0,(GM233*(1+GM$5/Setup!$C$36)+IF($V234=20,N($F234),0))-CQ234-EO234)</f>
        <v>0</v>
      </c>
      <c r="GN234" s="48" t="n">
        <f aca="false">IF((GN233*(1+GN$5/Setup!$C$36)+IF($V234=21,N($F234),0))-CR234-EP234&lt;0.005,0,(GN233*(1+GN$5/Setup!$C$36)+IF($V234=21,N($F234),0))-CR234-EP234)</f>
        <v>0</v>
      </c>
      <c r="GO234" s="48" t="n">
        <f aca="false">IF((GO233*(1+GO$5/Setup!$C$36)+IF($V234=22,N($F234),0))-CS234-EQ234&lt;0.005,0,(GO233*(1+GO$5/Setup!$C$36)+IF($V234=22,N($F234),0))-CS234-EQ234)</f>
        <v>0</v>
      </c>
      <c r="GP234" s="48" t="n">
        <f aca="false">IF((GP233*(1+GP$5/Setup!$C$36)+IF($V234=23,N($F234),0))-CT234-ER234&lt;0.005,0,(GP233*(1+GP$5/Setup!$C$36)+IF($V234=23,N($F234),0))-CT234-ER234)</f>
        <v>0</v>
      </c>
      <c r="GQ234" s="48" t="n">
        <f aca="false">IF((GQ233*(1+GQ$5/Setup!$C$36)+IF($V234=24,N($F234),0))-CU234-ES234&lt;0.005,0,(GQ233*(1+GQ$5/Setup!$C$36)+IF($V234=24,N($F234),0))-CU234-ES234)</f>
        <v>0</v>
      </c>
      <c r="GR234" s="48" t="n">
        <f aca="false">IF((GR233*(1+GR$5/Setup!$C$36)+IF($V234=25,N($F234),0))-CV234-ET234&lt;0.005,0,(GR233*(1+GR$5/Setup!$C$36)+IF($V234=25,N($F234),0))-CV234-ET234)</f>
        <v>0</v>
      </c>
      <c r="GS234" s="48" t="n">
        <f aca="false">IF((GS233*(1+GS$5/Setup!$C$36)+IF($V234=26,N($F234),0))-CW234-EU234&lt;0.005,0,(GS233*(1+GS$5/Setup!$C$36)+IF($V234=26,N($F234),0))-CW234-EU234)</f>
        <v>0</v>
      </c>
      <c r="GT234" s="48" t="n">
        <f aca="false">IF((GT233*(1+GT$5/Setup!$C$36)+IF($V234=27,N($F234),0))-CX234-EV234&lt;0.005,0,(GT233*(1+GT$5/Setup!$C$36)+IF($V234=27,N($F234),0))-CX234-EV234)</f>
        <v>0</v>
      </c>
      <c r="GU234" s="48" t="n">
        <f aca="false">IF((GU233*(1+GU$5/Setup!$C$36)+IF($V234=28,N($F234),0))-CY234-EW234&lt;0.005,0,(GU233*(1+GU$5/Setup!$C$36)+IF($V234=28,N($F234),0))-CY234-EW234)</f>
        <v>0</v>
      </c>
      <c r="GV234" s="48" t="n">
        <f aca="false">IF((GV233*(1+GV$5/Setup!$C$36)+IF($V234=29,N($F234),0))-CZ234-EX234&lt;0.005,0,(GV233*(1+GV$5/Setup!$C$36)+IF($V234=29,N($F234),0))-CZ234-EX234)</f>
        <v>0</v>
      </c>
      <c r="GW234" s="48" t="n">
        <f aca="false">IF((GW233*(1+GW$5/Setup!$C$36)+IF($V234=30,N($F234),0))-DA234-EY234&lt;0.005,0,(GW233*(1+GW$5/Setup!$C$36)+IF($V234=30,N($F234),0))-DA234-EY234)</f>
        <v>0</v>
      </c>
      <c r="GX234" s="48" t="n">
        <f aca="false">IF((GX233*(1+GX$5/Setup!$C$36)+IF($V234=31,N($F234),0))-DB234-EZ234&lt;0.005,0,(GX233*(1+GX$5/Setup!$C$36)+IF($V234=31,N($F234),0))-DB234-EZ234)</f>
        <v>0</v>
      </c>
      <c r="GY234" s="48" t="n">
        <f aca="false">IF((GY233*(1+GY$5/Setup!$C$36)+IF($V234=32,N($F234),0))-DC234-FA234&lt;0.005,0,(GY233*(1+GY$5/Setup!$C$36)+IF($V234=32,N($F234),0))-DC234-FA234)</f>
        <v>0</v>
      </c>
      <c r="GZ234" s="48" t="n">
        <f aca="false">IF((GZ233*(1+GZ$5/Setup!$C$36)+IF($V234=33,N($F234),0))-DD234-FB234&lt;0.005,0,(GZ233*(1+GZ$5/Setup!$C$36)+IF($V234=33,N($F234),0))-DD234-FB234)</f>
        <v>0</v>
      </c>
      <c r="HA234" s="48" t="n">
        <f aca="false">IF((HA233*(1+HA$5/Setup!$C$36)+IF($V234=34,N($F234),0))-DE234-FC234&lt;0.005,0,(HA233*(1+HA$5/Setup!$C$36)+IF($V234=34,N($F234),0))-DE234-FC234)</f>
        <v>0</v>
      </c>
      <c r="HB234" s="48" t="n">
        <f aca="false">IF((HB233*(1+HB$5/Setup!$C$36)+IF($V234=35,N($F234),0))-DF234-FD234&lt;0.005,0,(HB233*(1+HB$5/Setup!$C$36)+IF($V234=35,N($F234),0))-DF234-FD234)</f>
        <v>0</v>
      </c>
      <c r="HC234" s="48" t="n">
        <f aca="false">IF((HC233*(1+HC$5/Setup!$C$36)+IF($V234=36,N($F234),0))-DG234-FE234&lt;0.005,0,(HC233*(1+HC$5/Setup!$C$36)+IF($V234=36,N($F234),0))-DG234-FE234)</f>
        <v>0</v>
      </c>
      <c r="HD234" s="48" t="n">
        <f aca="false">IF((HD233*(1+HD$5/Setup!$C$36)+IF($V234=37,N($F234),0))-DH234-FF234&lt;0.005,0,(HD233*(1+HD$5/Setup!$C$36)+IF($V234=37,N($F234),0))-DH234-FF234)</f>
        <v>0</v>
      </c>
      <c r="HE234" s="48" t="n">
        <f aca="false">IF((HE233*(1+HE$5/Setup!$C$36)+IF($V234=38,N($F234),0))-DI234-FG234&lt;0.005,0,(HE233*(1+HE$5/Setup!$C$36)+IF($V234=38,N($F234),0))-DI234-FG234)</f>
        <v>0</v>
      </c>
      <c r="HF234" s="48" t="n">
        <f aca="false">IF((HF233*(1+HF$5/Setup!$C$36)+IF($V234=39,N($F234),0))-DJ234-FH234&lt;0.005,0,(HF233*(1+HF$5/Setup!$C$36)+IF($V234=39,N($F234),0))-DJ234-FH234)</f>
        <v>0</v>
      </c>
      <c r="HG234" s="48" t="n">
        <f aca="false">IF((HG233*(1+HG$5/Setup!$C$36)+IF($V234=40,N($F234),0))-DK234-FI234&lt;0.005,0,(HG233*(1+HG$5/Setup!$C$36)+IF($V234=40,N($F234),0))-DK234-FI234)</f>
        <v>0</v>
      </c>
      <c r="HH234" s="48" t="n">
        <f aca="false">IF((HH233*(1+HH$5/Setup!$C$36)+IF($V234=41,N($F234),0))-DL234-FJ234&lt;0.005,0,(HH233*(1+HH$5/Setup!$C$36)+IF($V234=41,N($F234),0))-DL234-FJ234)</f>
        <v>0</v>
      </c>
      <c r="HI234" s="48" t="n">
        <f aca="false">IF((HI233*(1+HI$5/Setup!$C$36)+IF($V234=42,N($F234),0))-DM234-FK234&lt;0.005,0,(HI233*(1+HI$5/Setup!$C$36)+IF($V234=42,N($F234),0))-DM234-FK234)</f>
        <v>0</v>
      </c>
      <c r="HJ234" s="48" t="n">
        <f aca="false">IF((HJ233*(1+HJ$5/Setup!$C$36)+IF($V234=43,N($F234),0))-DN234-FL234&lt;0.005,0,(HJ233*(1+HJ$5/Setup!$C$36)+IF($V234=43,N($F234),0))-DN234-FL234)</f>
        <v>0</v>
      </c>
      <c r="HK234" s="48" t="n">
        <f aca="false">IF((HK233*(1+HK$5/Setup!$C$36)+IF($V234=44,N($F234),0))-DO234-FM234&lt;0.005,0,(HK233*(1+HK$5/Setup!$C$36)+IF($V234=44,N($F234),0))-DO234-FM234)</f>
        <v>0</v>
      </c>
      <c r="HL234" s="48" t="n">
        <f aca="false">IF((HL233*(1+HL$5/Setup!$C$36)+IF($V234=45,N($F234),0))-DP234-FN234&lt;0.005,0,(HL233*(1+HL$5/Setup!$C$36)+IF($V234=45,N($F234),0))-DP234-FN234)</f>
        <v>0</v>
      </c>
      <c r="HM234" s="48" t="n">
        <f aca="false">IF((HM233*(1+HM$5/Setup!$C$36)+IF($V234=46,N($F234),0))-DQ234-FO234&lt;0.005,0,(HM233*(1+HM$5/Setup!$C$36)+IF($V234=46,N($F234),0))-DQ234-FO234)</f>
        <v>0</v>
      </c>
      <c r="HN234" s="48" t="n">
        <f aca="false">IF((HN233*(1+HN$5/Setup!$C$36)+IF($V234=47,N($F234),0))-DR234-FP234&lt;0.005,0,(HN233*(1+HN$5/Setup!$C$36)+IF($V234=47,N($F234),0))-DR234-FP234)</f>
        <v>0</v>
      </c>
      <c r="HO234" s="48" t="n">
        <f aca="false">IF((HO233*(1+HO$5/Setup!$C$36)+IF($V234=48,N($F234),0))-DS234-FQ234&lt;0.005,0,(HO233*(1+HO$5/Setup!$C$36)+IF($V234=48,N($F234),0))-DS234-FQ234)</f>
        <v>0</v>
      </c>
      <c r="HP234" s="48" t="n">
        <f aca="false">IF((HP233*(1+HP$5/Setup!$C$36)+IF($V234=49,N($F234),0))-DT234-FR234&lt;0.005,0,(HP233*(1+HP$5/Setup!$C$36)+IF($V234=49,N($F234),0))-DT234-FR234)</f>
        <v>0</v>
      </c>
      <c r="HQ234" s="48" t="n">
        <f aca="false">IF((HQ233*(1+HQ$5/Setup!$C$36)+IF($V234=50,N($F234),0))-DU234-FS234&lt;0.005,0,(HQ233*(1+HQ$5/Setup!$C$36)+IF($V234=50,N($F234),0))-DU234-FS234)</f>
        <v>0</v>
      </c>
    </row>
    <row r="235" customFormat="false" ht="15" hidden="false" customHeight="false" outlineLevel="0" collapsed="false">
      <c r="A235" s="44" t="n">
        <v>227</v>
      </c>
      <c r="B235" s="45" t="n">
        <f aca="false">IF(Setup!$C$7="Every month",EDATE(Setup!$C$8,($A235-1)),IF(Setup!$C$7="Twice a month",DATE(YEAR(Setup!$C$8),MONTH(Setup!$C$8)+INT((($A235-1)+Setup!$C$41)/2),MIN(IF(MOD(($A235-1)+Setup!$C$41,2)=0,Setup!$C$39,Setup!$C$40),DAY(EOMONTH(DATE(YEAR(Setup!$C$8),MONTH(Setup!$C$8)+INT((($A235-1)+Setup!$C$41)/2),1),0)))),Setup!$C$8+($A235-1)*IF(Setup!$C$7="Every week",7,14)))</f>
        <v>49489</v>
      </c>
      <c r="C235" s="45" t="n">
        <f aca="false">IF(Setup!$C$7="Every month",EDATE(Setup!$C$8,$A235),IF(Setup!$C$7="Twice a month",DATE(YEAR(Setup!$C$8),MONTH(Setup!$C$8)+INT(($A235+Setup!$C$41)/2),MIN(IF(MOD($A235+Setup!$C$41,2)=0,Setup!$C$39,Setup!$C$40),DAY(EOMONTH(DATE(YEAR(Setup!$C$8),MONTH(Setup!$C$8)+INT(($A235+Setup!$C$41)/2),1),0)))),Setup!$C$8+$A235*IF(Setup!$C$7="Every week",7,14)))</f>
        <v>49503</v>
      </c>
      <c r="D235" s="46"/>
      <c r="E235" s="47"/>
      <c r="F235" s="47"/>
      <c r="G235" s="47"/>
      <c r="H235" s="47"/>
      <c r="I235" s="48" t="n">
        <f aca="false">N(Setup!$C$11)+N(E235)</f>
        <v>100</v>
      </c>
      <c r="J235" s="48" t="n">
        <f aca="false">MIN(Setup!$C$37,MAX(I235,0))</f>
        <v>9.23076923076923</v>
      </c>
      <c r="K235" s="48" t="n">
        <f aca="false">MIN(MAX(N(Setup!$C$14)-L234,0),MAX(I235-J235,0))</f>
        <v>0</v>
      </c>
      <c r="L235" s="48" t="n">
        <f aca="false">L234+K235-N(G235)</f>
        <v>500</v>
      </c>
      <c r="M235" s="48" t="n">
        <f aca="false">M234+J235-N(H235)</f>
        <v>2095.38461538462</v>
      </c>
      <c r="N235" s="48" t="n">
        <f aca="false">SUM(BX235:DU235)</f>
        <v>0</v>
      </c>
      <c r="O235" s="48" t="n">
        <f aca="false">SUM(Z235:BW235)-N235</f>
        <v>25</v>
      </c>
      <c r="P235" s="48" t="n">
        <f aca="false">MAX(I235-J235-K235,0)+O235</f>
        <v>115.769230769231</v>
      </c>
      <c r="Q235" s="48" t="n">
        <f aca="false">SUM(DV235:FS235)</f>
        <v>0</v>
      </c>
      <c r="R235" s="49" t="n">
        <f aca="false">N235+J235+K235+Q235</f>
        <v>9.23076923076923</v>
      </c>
      <c r="S235" s="48" t="n">
        <f aca="false">T235-T234-N(F235)+N235+Q235</f>
        <v>0</v>
      </c>
      <c r="T235" s="49" t="n">
        <f aca="false">SUM(FT235:HQ235)</f>
        <v>0</v>
      </c>
      <c r="U235" s="44" t="str">
        <f aca="false">IF(T234&lt;0.005,"",INDEX(Helpers!$C$2:$C$51,IF(_xlfn.MINIFS($DV$6:$FS$6,DV235:FS235,"&gt;0.005")=0,V235,_xlfn.MINIFS($DV$6:$FS$6,DV235:FS235,"&gt;0.005"))))</f>
        <v/>
      </c>
      <c r="V235" s="44" t="n">
        <f aca="false">IF(_xlfn.MINIFS($FT$6:$HQ$6,FT234:HQ234,"&gt;0.005")=0,1,_xlfn.MINIFS($FT$6:$HQ$6,FT234:HQ234,"&gt;0.005"))</f>
        <v>1</v>
      </c>
      <c r="W235" s="44" t="n">
        <f aca="false">IF(AND(D235&lt;&gt;"Paid",T234&gt;0.005),1,0)</f>
        <v>0</v>
      </c>
      <c r="X235" s="48" t="n">
        <f aca="false">SUMPRODUCT(((Helpers!$G$2:$G$51*(1+(Helpers!$D$2:$D$51+0.000000001)/12)^(($B235-Setup!$C$8)/(365.25/12))-Helpers!$E$2:$E$51*((1+(Helpers!$D$2:$D$51+0.000000001)/12)^(($B235-Setup!$C$8)/(365.25/12))-1)/((Helpers!$D$2:$D$51+0.000000001)/12))&gt;0)*(Helpers!$G$2:$G$51*(1+(Helpers!$D$2:$D$51+0.000000001)/12)^(($B235-Setup!$C$8)/(365.25/12))-Helpers!$E$2:$E$51*((1+(Helpers!$D$2:$D$51+0.000000001)/12)^(($B235-Setup!$C$8)/(365.25/12))-1)/((Helpers!$D$2:$D$51+0.000000001)/12)))</f>
        <v>0</v>
      </c>
      <c r="Y235" s="48"/>
      <c r="Z235" s="48" t="n">
        <f aca="false">IF(OR(N(Z$5)=0,Z$6=""),0,Z$5*((DATE(YEAR($B235),MONTH($B235),MIN(Z$6,DAY(EOMONTH($B235,0))))&gt;=$B235)*(DATE(YEAR($B235),MONTH($B235),MIN(Z$6,DAY(EOMONTH($B235,0))))&lt;$C235)+(DATE(YEAR($B235),MONTH($B235)+1,MIN(Z$6,DAY(EOMONTH($B235,1))))&gt;=$B235)*(DATE(YEAR($B235),MONTH($B235)+1,MIN(Z$6,DAY(EOMONTH($B235,1))))&lt;$C235)))</f>
        <v>25</v>
      </c>
      <c r="AA235" s="48" t="n">
        <f aca="false">IF(OR(N(AA$5)=0,AA$6=""),0,AA$5*((DATE(YEAR($B235),MONTH($B235),MIN(AA$6,DAY(EOMONTH($B235,0))))&gt;=$B235)*(DATE(YEAR($B235),MONTH($B235),MIN(AA$6,DAY(EOMONTH($B235,0))))&lt;$C235)+(DATE(YEAR($B235),MONTH($B235)+1,MIN(AA$6,DAY(EOMONTH($B235,1))))&gt;=$B235)*(DATE(YEAR($B235),MONTH($B235)+1,MIN(AA$6,DAY(EOMONTH($B235,1))))&lt;$C235)))</f>
        <v>0</v>
      </c>
      <c r="AB235" s="48" t="n">
        <f aca="false">IF(OR(N(AB$5)=0,AB$6=""),0,AB$5*((DATE(YEAR($B235),MONTH($B235),MIN(AB$6,DAY(EOMONTH($B235,0))))&gt;=$B235)*(DATE(YEAR($B235),MONTH($B235),MIN(AB$6,DAY(EOMONTH($B235,0))))&lt;$C235)+(DATE(YEAR($B235),MONTH($B235)+1,MIN(AB$6,DAY(EOMONTH($B235,1))))&gt;=$B235)*(DATE(YEAR($B235),MONTH($B235)+1,MIN(AB$6,DAY(EOMONTH($B235,1))))&lt;$C235)))</f>
        <v>0</v>
      </c>
      <c r="AC235" s="48" t="n">
        <f aca="false">IF(OR(N(AC$5)=0,AC$6=""),0,AC$5*((DATE(YEAR($B235),MONTH($B235),MIN(AC$6,DAY(EOMONTH($B235,0))))&gt;=$B235)*(DATE(YEAR($B235),MONTH($B235),MIN(AC$6,DAY(EOMONTH($B235,0))))&lt;$C235)+(DATE(YEAR($B235),MONTH($B235)+1,MIN(AC$6,DAY(EOMONTH($B235,1))))&gt;=$B235)*(DATE(YEAR($B235),MONTH($B235)+1,MIN(AC$6,DAY(EOMONTH($B235,1))))&lt;$C235)))</f>
        <v>0</v>
      </c>
      <c r="AD235" s="48" t="n">
        <f aca="false">IF(OR(N(AD$5)=0,AD$6=""),0,AD$5*((DATE(YEAR($B235),MONTH($B235),MIN(AD$6,DAY(EOMONTH($B235,0))))&gt;=$B235)*(DATE(YEAR($B235),MONTH($B235),MIN(AD$6,DAY(EOMONTH($B235,0))))&lt;$C235)+(DATE(YEAR($B235),MONTH($B235)+1,MIN(AD$6,DAY(EOMONTH($B235,1))))&gt;=$B235)*(DATE(YEAR($B235),MONTH($B235)+1,MIN(AD$6,DAY(EOMONTH($B235,1))))&lt;$C235)))</f>
        <v>0</v>
      </c>
      <c r="AE235" s="48" t="n">
        <f aca="false">IF(OR(N(AE$5)=0,AE$6=""),0,AE$5*((DATE(YEAR($B235),MONTH($B235),MIN(AE$6,DAY(EOMONTH($B235,0))))&gt;=$B235)*(DATE(YEAR($B235),MONTH($B235),MIN(AE$6,DAY(EOMONTH($B235,0))))&lt;$C235)+(DATE(YEAR($B235),MONTH($B235)+1,MIN(AE$6,DAY(EOMONTH($B235,1))))&gt;=$B235)*(DATE(YEAR($B235),MONTH($B235)+1,MIN(AE$6,DAY(EOMONTH($B235,1))))&lt;$C235)))</f>
        <v>0</v>
      </c>
      <c r="AF235" s="48" t="n">
        <f aca="false">IF(OR(N(AF$5)=0,AF$6=""),0,AF$5*((DATE(YEAR($B235),MONTH($B235),MIN(AF$6,DAY(EOMONTH($B235,0))))&gt;=$B235)*(DATE(YEAR($B235),MONTH($B235),MIN(AF$6,DAY(EOMONTH($B235,0))))&lt;$C235)+(DATE(YEAR($B235),MONTH($B235)+1,MIN(AF$6,DAY(EOMONTH($B235,1))))&gt;=$B235)*(DATE(YEAR($B235),MONTH($B235)+1,MIN(AF$6,DAY(EOMONTH($B235,1))))&lt;$C235)))</f>
        <v>0</v>
      </c>
      <c r="AG235" s="48" t="n">
        <f aca="false">IF(OR(N(AG$5)=0,AG$6=""),0,AG$5*((DATE(YEAR($B235),MONTH($B235),MIN(AG$6,DAY(EOMONTH($B235,0))))&gt;=$B235)*(DATE(YEAR($B235),MONTH($B235),MIN(AG$6,DAY(EOMONTH($B235,0))))&lt;$C235)+(DATE(YEAR($B235),MONTH($B235)+1,MIN(AG$6,DAY(EOMONTH($B235,1))))&gt;=$B235)*(DATE(YEAR($B235),MONTH($B235)+1,MIN(AG$6,DAY(EOMONTH($B235,1))))&lt;$C235)))</f>
        <v>0</v>
      </c>
      <c r="AH235" s="48" t="n">
        <f aca="false">IF(OR(N(AH$5)=0,AH$6=""),0,AH$5*((DATE(YEAR($B235),MONTH($B235),MIN(AH$6,DAY(EOMONTH($B235,0))))&gt;=$B235)*(DATE(YEAR($B235),MONTH($B235),MIN(AH$6,DAY(EOMONTH($B235,0))))&lt;$C235)+(DATE(YEAR($B235),MONTH($B235)+1,MIN(AH$6,DAY(EOMONTH($B235,1))))&gt;=$B235)*(DATE(YEAR($B235),MONTH($B235)+1,MIN(AH$6,DAY(EOMONTH($B235,1))))&lt;$C235)))</f>
        <v>0</v>
      </c>
      <c r="AI235" s="48" t="n">
        <f aca="false">IF(OR(N(AI$5)=0,AI$6=""),0,AI$5*((DATE(YEAR($B235),MONTH($B235),MIN(AI$6,DAY(EOMONTH($B235,0))))&gt;=$B235)*(DATE(YEAR($B235),MONTH($B235),MIN(AI$6,DAY(EOMONTH($B235,0))))&lt;$C235)+(DATE(YEAR($B235),MONTH($B235)+1,MIN(AI$6,DAY(EOMONTH($B235,1))))&gt;=$B235)*(DATE(YEAR($B235),MONTH($B235)+1,MIN(AI$6,DAY(EOMONTH($B235,1))))&lt;$C235)))</f>
        <v>0</v>
      </c>
      <c r="AJ235" s="48" t="n">
        <f aca="false">IF(OR(N(AJ$5)=0,AJ$6=""),0,AJ$5*((DATE(YEAR($B235),MONTH($B235),MIN(AJ$6,DAY(EOMONTH($B235,0))))&gt;=$B235)*(DATE(YEAR($B235),MONTH($B235),MIN(AJ$6,DAY(EOMONTH($B235,0))))&lt;$C235)+(DATE(YEAR($B235),MONTH($B235)+1,MIN(AJ$6,DAY(EOMONTH($B235,1))))&gt;=$B235)*(DATE(YEAR($B235),MONTH($B235)+1,MIN(AJ$6,DAY(EOMONTH($B235,1))))&lt;$C235)))</f>
        <v>0</v>
      </c>
      <c r="AK235" s="48" t="n">
        <f aca="false">IF(OR(N(AK$5)=0,AK$6=""),0,AK$5*((DATE(YEAR($B235),MONTH($B235),MIN(AK$6,DAY(EOMONTH($B235,0))))&gt;=$B235)*(DATE(YEAR($B235),MONTH($B235),MIN(AK$6,DAY(EOMONTH($B235,0))))&lt;$C235)+(DATE(YEAR($B235),MONTH($B235)+1,MIN(AK$6,DAY(EOMONTH($B235,1))))&gt;=$B235)*(DATE(YEAR($B235),MONTH($B235)+1,MIN(AK$6,DAY(EOMONTH($B235,1))))&lt;$C235)))</f>
        <v>0</v>
      </c>
      <c r="AL235" s="48" t="n">
        <f aca="false">IF(OR(N(AL$5)=0,AL$6=""),0,AL$5*((DATE(YEAR($B235),MONTH($B235),MIN(AL$6,DAY(EOMONTH($B235,0))))&gt;=$B235)*(DATE(YEAR($B235),MONTH($B235),MIN(AL$6,DAY(EOMONTH($B235,0))))&lt;$C235)+(DATE(YEAR($B235),MONTH($B235)+1,MIN(AL$6,DAY(EOMONTH($B235,1))))&gt;=$B235)*(DATE(YEAR($B235),MONTH($B235)+1,MIN(AL$6,DAY(EOMONTH($B235,1))))&lt;$C235)))</f>
        <v>0</v>
      </c>
      <c r="AM235" s="48" t="n">
        <f aca="false">IF(OR(N(AM$5)=0,AM$6=""),0,AM$5*((DATE(YEAR($B235),MONTH($B235),MIN(AM$6,DAY(EOMONTH($B235,0))))&gt;=$B235)*(DATE(YEAR($B235),MONTH($B235),MIN(AM$6,DAY(EOMONTH($B235,0))))&lt;$C235)+(DATE(YEAR($B235),MONTH($B235)+1,MIN(AM$6,DAY(EOMONTH($B235,1))))&gt;=$B235)*(DATE(YEAR($B235),MONTH($B235)+1,MIN(AM$6,DAY(EOMONTH($B235,1))))&lt;$C235)))</f>
        <v>0</v>
      </c>
      <c r="AN235" s="48" t="n">
        <f aca="false">IF(OR(N(AN$5)=0,AN$6=""),0,AN$5*((DATE(YEAR($B235),MONTH($B235),MIN(AN$6,DAY(EOMONTH($B235,0))))&gt;=$B235)*(DATE(YEAR($B235),MONTH($B235),MIN(AN$6,DAY(EOMONTH($B235,0))))&lt;$C235)+(DATE(YEAR($B235),MONTH($B235)+1,MIN(AN$6,DAY(EOMONTH($B235,1))))&gt;=$B235)*(DATE(YEAR($B235),MONTH($B235)+1,MIN(AN$6,DAY(EOMONTH($B235,1))))&lt;$C235)))</f>
        <v>0</v>
      </c>
      <c r="AO235" s="48" t="n">
        <f aca="false">IF(OR(N(AO$5)=0,AO$6=""),0,AO$5*((DATE(YEAR($B235),MONTH($B235),MIN(AO$6,DAY(EOMONTH($B235,0))))&gt;=$B235)*(DATE(YEAR($B235),MONTH($B235),MIN(AO$6,DAY(EOMONTH($B235,0))))&lt;$C235)+(DATE(YEAR($B235),MONTH($B235)+1,MIN(AO$6,DAY(EOMONTH($B235,1))))&gt;=$B235)*(DATE(YEAR($B235),MONTH($B235)+1,MIN(AO$6,DAY(EOMONTH($B235,1))))&lt;$C235)))</f>
        <v>0</v>
      </c>
      <c r="AP235" s="48" t="n">
        <f aca="false">IF(OR(N(AP$5)=0,AP$6=""),0,AP$5*((DATE(YEAR($B235),MONTH($B235),MIN(AP$6,DAY(EOMONTH($B235,0))))&gt;=$B235)*(DATE(YEAR($B235),MONTH($B235),MIN(AP$6,DAY(EOMONTH($B235,0))))&lt;$C235)+(DATE(YEAR($B235),MONTH($B235)+1,MIN(AP$6,DAY(EOMONTH($B235,1))))&gt;=$B235)*(DATE(YEAR($B235),MONTH($B235)+1,MIN(AP$6,DAY(EOMONTH($B235,1))))&lt;$C235)))</f>
        <v>0</v>
      </c>
      <c r="AQ235" s="48" t="n">
        <f aca="false">IF(OR(N(AQ$5)=0,AQ$6=""),0,AQ$5*((DATE(YEAR($B235),MONTH($B235),MIN(AQ$6,DAY(EOMONTH($B235,0))))&gt;=$B235)*(DATE(YEAR($B235),MONTH($B235),MIN(AQ$6,DAY(EOMONTH($B235,0))))&lt;$C235)+(DATE(YEAR($B235),MONTH($B235)+1,MIN(AQ$6,DAY(EOMONTH($B235,1))))&gt;=$B235)*(DATE(YEAR($B235),MONTH($B235)+1,MIN(AQ$6,DAY(EOMONTH($B235,1))))&lt;$C235)))</f>
        <v>0</v>
      </c>
      <c r="AR235" s="48" t="n">
        <f aca="false">IF(OR(N(AR$5)=0,AR$6=""),0,AR$5*((DATE(YEAR($B235),MONTH($B235),MIN(AR$6,DAY(EOMONTH($B235,0))))&gt;=$B235)*(DATE(YEAR($B235),MONTH($B235),MIN(AR$6,DAY(EOMONTH($B235,0))))&lt;$C235)+(DATE(YEAR($B235),MONTH($B235)+1,MIN(AR$6,DAY(EOMONTH($B235,1))))&gt;=$B235)*(DATE(YEAR($B235),MONTH($B235)+1,MIN(AR$6,DAY(EOMONTH($B235,1))))&lt;$C235)))</f>
        <v>0</v>
      </c>
      <c r="AS235" s="48" t="n">
        <f aca="false">IF(OR(N(AS$5)=0,AS$6=""),0,AS$5*((DATE(YEAR($B235),MONTH($B235),MIN(AS$6,DAY(EOMONTH($B235,0))))&gt;=$B235)*(DATE(YEAR($B235),MONTH($B235),MIN(AS$6,DAY(EOMONTH($B235,0))))&lt;$C235)+(DATE(YEAR($B235),MONTH($B235)+1,MIN(AS$6,DAY(EOMONTH($B235,1))))&gt;=$B235)*(DATE(YEAR($B235),MONTH($B235)+1,MIN(AS$6,DAY(EOMONTH($B235,1))))&lt;$C235)))</f>
        <v>0</v>
      </c>
      <c r="AT235" s="48" t="n">
        <f aca="false">IF(OR(N(AT$5)=0,AT$6=""),0,AT$5*((DATE(YEAR($B235),MONTH($B235),MIN(AT$6,DAY(EOMONTH($B235,0))))&gt;=$B235)*(DATE(YEAR($B235),MONTH($B235),MIN(AT$6,DAY(EOMONTH($B235,0))))&lt;$C235)+(DATE(YEAR($B235),MONTH($B235)+1,MIN(AT$6,DAY(EOMONTH($B235,1))))&gt;=$B235)*(DATE(YEAR($B235),MONTH($B235)+1,MIN(AT$6,DAY(EOMONTH($B235,1))))&lt;$C235)))</f>
        <v>0</v>
      </c>
      <c r="AU235" s="48" t="n">
        <f aca="false">IF(OR(N(AU$5)=0,AU$6=""),0,AU$5*((DATE(YEAR($B235),MONTH($B235),MIN(AU$6,DAY(EOMONTH($B235,0))))&gt;=$B235)*(DATE(YEAR($B235),MONTH($B235),MIN(AU$6,DAY(EOMONTH($B235,0))))&lt;$C235)+(DATE(YEAR($B235),MONTH($B235)+1,MIN(AU$6,DAY(EOMONTH($B235,1))))&gt;=$B235)*(DATE(YEAR($B235),MONTH($B235)+1,MIN(AU$6,DAY(EOMONTH($B235,1))))&lt;$C235)))</f>
        <v>0</v>
      </c>
      <c r="AV235" s="48" t="n">
        <f aca="false">IF(OR(N(AV$5)=0,AV$6=""),0,AV$5*((DATE(YEAR($B235),MONTH($B235),MIN(AV$6,DAY(EOMONTH($B235,0))))&gt;=$B235)*(DATE(YEAR($B235),MONTH($B235),MIN(AV$6,DAY(EOMONTH($B235,0))))&lt;$C235)+(DATE(YEAR($B235),MONTH($B235)+1,MIN(AV$6,DAY(EOMONTH($B235,1))))&gt;=$B235)*(DATE(YEAR($B235),MONTH($B235)+1,MIN(AV$6,DAY(EOMONTH($B235,1))))&lt;$C235)))</f>
        <v>0</v>
      </c>
      <c r="AW235" s="48" t="n">
        <f aca="false">IF(OR(N(AW$5)=0,AW$6=""),0,AW$5*((DATE(YEAR($B235),MONTH($B235),MIN(AW$6,DAY(EOMONTH($B235,0))))&gt;=$B235)*(DATE(YEAR($B235),MONTH($B235),MIN(AW$6,DAY(EOMONTH($B235,0))))&lt;$C235)+(DATE(YEAR($B235),MONTH($B235)+1,MIN(AW$6,DAY(EOMONTH($B235,1))))&gt;=$B235)*(DATE(YEAR($B235),MONTH($B235)+1,MIN(AW$6,DAY(EOMONTH($B235,1))))&lt;$C235)))</f>
        <v>0</v>
      </c>
      <c r="AX235" s="48" t="n">
        <f aca="false">IF(OR(N(AX$5)=0,AX$6=""),0,AX$5*((DATE(YEAR($B235),MONTH($B235),MIN(AX$6,DAY(EOMONTH($B235,0))))&gt;=$B235)*(DATE(YEAR($B235),MONTH($B235),MIN(AX$6,DAY(EOMONTH($B235,0))))&lt;$C235)+(DATE(YEAR($B235),MONTH($B235)+1,MIN(AX$6,DAY(EOMONTH($B235,1))))&gt;=$B235)*(DATE(YEAR($B235),MONTH($B235)+1,MIN(AX$6,DAY(EOMONTH($B235,1))))&lt;$C235)))</f>
        <v>0</v>
      </c>
      <c r="AY235" s="48" t="n">
        <f aca="false">IF(OR(N(AY$5)=0,AY$6=""),0,AY$5*((DATE(YEAR($B235),MONTH($B235),MIN(AY$6,DAY(EOMONTH($B235,0))))&gt;=$B235)*(DATE(YEAR($B235),MONTH($B235),MIN(AY$6,DAY(EOMONTH($B235,0))))&lt;$C235)+(DATE(YEAR($B235),MONTH($B235)+1,MIN(AY$6,DAY(EOMONTH($B235,1))))&gt;=$B235)*(DATE(YEAR($B235),MONTH($B235)+1,MIN(AY$6,DAY(EOMONTH($B235,1))))&lt;$C235)))</f>
        <v>0</v>
      </c>
      <c r="AZ235" s="48" t="n">
        <f aca="false">IF(OR(N(AZ$5)=0,AZ$6=""),0,AZ$5*((DATE(YEAR($B235),MONTH($B235),MIN(AZ$6,DAY(EOMONTH($B235,0))))&gt;=$B235)*(DATE(YEAR($B235),MONTH($B235),MIN(AZ$6,DAY(EOMONTH($B235,0))))&lt;$C235)+(DATE(YEAR($B235),MONTH($B235)+1,MIN(AZ$6,DAY(EOMONTH($B235,1))))&gt;=$B235)*(DATE(YEAR($B235),MONTH($B235)+1,MIN(AZ$6,DAY(EOMONTH($B235,1))))&lt;$C235)))</f>
        <v>0</v>
      </c>
      <c r="BA235" s="48" t="n">
        <f aca="false">IF(OR(N(BA$5)=0,BA$6=""),0,BA$5*((DATE(YEAR($B235),MONTH($B235),MIN(BA$6,DAY(EOMONTH($B235,0))))&gt;=$B235)*(DATE(YEAR($B235),MONTH($B235),MIN(BA$6,DAY(EOMONTH($B235,0))))&lt;$C235)+(DATE(YEAR($B235),MONTH($B235)+1,MIN(BA$6,DAY(EOMONTH($B235,1))))&gt;=$B235)*(DATE(YEAR($B235),MONTH($B235)+1,MIN(BA$6,DAY(EOMONTH($B235,1))))&lt;$C235)))</f>
        <v>0</v>
      </c>
      <c r="BB235" s="48" t="n">
        <f aca="false">IF(OR(N(BB$5)=0,BB$6=""),0,BB$5*((DATE(YEAR($B235),MONTH($B235),MIN(BB$6,DAY(EOMONTH($B235,0))))&gt;=$B235)*(DATE(YEAR($B235),MONTH($B235),MIN(BB$6,DAY(EOMONTH($B235,0))))&lt;$C235)+(DATE(YEAR($B235),MONTH($B235)+1,MIN(BB$6,DAY(EOMONTH($B235,1))))&gt;=$B235)*(DATE(YEAR($B235),MONTH($B235)+1,MIN(BB$6,DAY(EOMONTH($B235,1))))&lt;$C235)))</f>
        <v>0</v>
      </c>
      <c r="BC235" s="48" t="n">
        <f aca="false">IF(OR(N(BC$5)=0,BC$6=""),0,BC$5*((DATE(YEAR($B235),MONTH($B235),MIN(BC$6,DAY(EOMONTH($B235,0))))&gt;=$B235)*(DATE(YEAR($B235),MONTH($B235),MIN(BC$6,DAY(EOMONTH($B235,0))))&lt;$C235)+(DATE(YEAR($B235),MONTH($B235)+1,MIN(BC$6,DAY(EOMONTH($B235,1))))&gt;=$B235)*(DATE(YEAR($B235),MONTH($B235)+1,MIN(BC$6,DAY(EOMONTH($B235,1))))&lt;$C235)))</f>
        <v>0</v>
      </c>
      <c r="BD235" s="48" t="n">
        <f aca="false">IF(OR(N(BD$5)=0,BD$6=""),0,BD$5*((DATE(YEAR($B235),MONTH($B235),MIN(BD$6,DAY(EOMONTH($B235,0))))&gt;=$B235)*(DATE(YEAR($B235),MONTH($B235),MIN(BD$6,DAY(EOMONTH($B235,0))))&lt;$C235)+(DATE(YEAR($B235),MONTH($B235)+1,MIN(BD$6,DAY(EOMONTH($B235,1))))&gt;=$B235)*(DATE(YEAR($B235),MONTH($B235)+1,MIN(BD$6,DAY(EOMONTH($B235,1))))&lt;$C235)))</f>
        <v>0</v>
      </c>
      <c r="BE235" s="48" t="n">
        <f aca="false">IF(OR(N(BE$5)=0,BE$6=""),0,BE$5*((DATE(YEAR($B235),MONTH($B235),MIN(BE$6,DAY(EOMONTH($B235,0))))&gt;=$B235)*(DATE(YEAR($B235),MONTH($B235),MIN(BE$6,DAY(EOMONTH($B235,0))))&lt;$C235)+(DATE(YEAR($B235),MONTH($B235)+1,MIN(BE$6,DAY(EOMONTH($B235,1))))&gt;=$B235)*(DATE(YEAR($B235),MONTH($B235)+1,MIN(BE$6,DAY(EOMONTH($B235,1))))&lt;$C235)))</f>
        <v>0</v>
      </c>
      <c r="BF235" s="48" t="n">
        <f aca="false">IF(OR(N(BF$5)=0,BF$6=""),0,BF$5*((DATE(YEAR($B235),MONTH($B235),MIN(BF$6,DAY(EOMONTH($B235,0))))&gt;=$B235)*(DATE(YEAR($B235),MONTH($B235),MIN(BF$6,DAY(EOMONTH($B235,0))))&lt;$C235)+(DATE(YEAR($B235),MONTH($B235)+1,MIN(BF$6,DAY(EOMONTH($B235,1))))&gt;=$B235)*(DATE(YEAR($B235),MONTH($B235)+1,MIN(BF$6,DAY(EOMONTH($B235,1))))&lt;$C235)))</f>
        <v>0</v>
      </c>
      <c r="BG235" s="48" t="n">
        <f aca="false">IF(OR(N(BG$5)=0,BG$6=""),0,BG$5*((DATE(YEAR($B235),MONTH($B235),MIN(BG$6,DAY(EOMONTH($B235,0))))&gt;=$B235)*(DATE(YEAR($B235),MONTH($B235),MIN(BG$6,DAY(EOMONTH($B235,0))))&lt;$C235)+(DATE(YEAR($B235),MONTH($B235)+1,MIN(BG$6,DAY(EOMONTH($B235,1))))&gt;=$B235)*(DATE(YEAR($B235),MONTH($B235)+1,MIN(BG$6,DAY(EOMONTH($B235,1))))&lt;$C235)))</f>
        <v>0</v>
      </c>
      <c r="BH235" s="48" t="n">
        <f aca="false">IF(OR(N(BH$5)=0,BH$6=""),0,BH$5*((DATE(YEAR($B235),MONTH($B235),MIN(BH$6,DAY(EOMONTH($B235,0))))&gt;=$B235)*(DATE(YEAR($B235),MONTH($B235),MIN(BH$6,DAY(EOMONTH($B235,0))))&lt;$C235)+(DATE(YEAR($B235),MONTH($B235)+1,MIN(BH$6,DAY(EOMONTH($B235,1))))&gt;=$B235)*(DATE(YEAR($B235),MONTH($B235)+1,MIN(BH$6,DAY(EOMONTH($B235,1))))&lt;$C235)))</f>
        <v>0</v>
      </c>
      <c r="BI235" s="48" t="n">
        <f aca="false">IF(OR(N(BI$5)=0,BI$6=""),0,BI$5*((DATE(YEAR($B235),MONTH($B235),MIN(BI$6,DAY(EOMONTH($B235,0))))&gt;=$B235)*(DATE(YEAR($B235),MONTH($B235),MIN(BI$6,DAY(EOMONTH($B235,0))))&lt;$C235)+(DATE(YEAR($B235),MONTH($B235)+1,MIN(BI$6,DAY(EOMONTH($B235,1))))&gt;=$B235)*(DATE(YEAR($B235),MONTH($B235)+1,MIN(BI$6,DAY(EOMONTH($B235,1))))&lt;$C235)))</f>
        <v>0</v>
      </c>
      <c r="BJ235" s="48" t="n">
        <f aca="false">IF(OR(N(BJ$5)=0,BJ$6=""),0,BJ$5*((DATE(YEAR($B235),MONTH($B235),MIN(BJ$6,DAY(EOMONTH($B235,0))))&gt;=$B235)*(DATE(YEAR($B235),MONTH($B235),MIN(BJ$6,DAY(EOMONTH($B235,0))))&lt;$C235)+(DATE(YEAR($B235),MONTH($B235)+1,MIN(BJ$6,DAY(EOMONTH($B235,1))))&gt;=$B235)*(DATE(YEAR($B235),MONTH($B235)+1,MIN(BJ$6,DAY(EOMONTH($B235,1))))&lt;$C235)))</f>
        <v>0</v>
      </c>
      <c r="BK235" s="48" t="n">
        <f aca="false">IF(OR(N(BK$5)=0,BK$6=""),0,BK$5*((DATE(YEAR($B235),MONTH($B235),MIN(BK$6,DAY(EOMONTH($B235,0))))&gt;=$B235)*(DATE(YEAR($B235),MONTH($B235),MIN(BK$6,DAY(EOMONTH($B235,0))))&lt;$C235)+(DATE(YEAR($B235),MONTH($B235)+1,MIN(BK$6,DAY(EOMONTH($B235,1))))&gt;=$B235)*(DATE(YEAR($B235),MONTH($B235)+1,MIN(BK$6,DAY(EOMONTH($B235,1))))&lt;$C235)))</f>
        <v>0</v>
      </c>
      <c r="BL235" s="48" t="n">
        <f aca="false">IF(OR(N(BL$5)=0,BL$6=""),0,BL$5*((DATE(YEAR($B235),MONTH($B235),MIN(BL$6,DAY(EOMONTH($B235,0))))&gt;=$B235)*(DATE(YEAR($B235),MONTH($B235),MIN(BL$6,DAY(EOMONTH($B235,0))))&lt;$C235)+(DATE(YEAR($B235),MONTH($B235)+1,MIN(BL$6,DAY(EOMONTH($B235,1))))&gt;=$B235)*(DATE(YEAR($B235),MONTH($B235)+1,MIN(BL$6,DAY(EOMONTH($B235,1))))&lt;$C235)))</f>
        <v>0</v>
      </c>
      <c r="BM235" s="48" t="n">
        <f aca="false">IF(OR(N(BM$5)=0,BM$6=""),0,BM$5*((DATE(YEAR($B235),MONTH($B235),MIN(BM$6,DAY(EOMONTH($B235,0))))&gt;=$B235)*(DATE(YEAR($B235),MONTH($B235),MIN(BM$6,DAY(EOMONTH($B235,0))))&lt;$C235)+(DATE(YEAR($B235),MONTH($B235)+1,MIN(BM$6,DAY(EOMONTH($B235,1))))&gt;=$B235)*(DATE(YEAR($B235),MONTH($B235)+1,MIN(BM$6,DAY(EOMONTH($B235,1))))&lt;$C235)))</f>
        <v>0</v>
      </c>
      <c r="BN235" s="48" t="n">
        <f aca="false">IF(OR(N(BN$5)=0,BN$6=""),0,BN$5*((DATE(YEAR($B235),MONTH($B235),MIN(BN$6,DAY(EOMONTH($B235,0))))&gt;=$B235)*(DATE(YEAR($B235),MONTH($B235),MIN(BN$6,DAY(EOMONTH($B235,0))))&lt;$C235)+(DATE(YEAR($B235),MONTH($B235)+1,MIN(BN$6,DAY(EOMONTH($B235,1))))&gt;=$B235)*(DATE(YEAR($B235),MONTH($B235)+1,MIN(BN$6,DAY(EOMONTH($B235,1))))&lt;$C235)))</f>
        <v>0</v>
      </c>
      <c r="BO235" s="48" t="n">
        <f aca="false">IF(OR(N(BO$5)=0,BO$6=""),0,BO$5*((DATE(YEAR($B235),MONTH($B235),MIN(BO$6,DAY(EOMONTH($B235,0))))&gt;=$B235)*(DATE(YEAR($B235),MONTH($B235),MIN(BO$6,DAY(EOMONTH($B235,0))))&lt;$C235)+(DATE(YEAR($B235),MONTH($B235)+1,MIN(BO$6,DAY(EOMONTH($B235,1))))&gt;=$B235)*(DATE(YEAR($B235),MONTH($B235)+1,MIN(BO$6,DAY(EOMONTH($B235,1))))&lt;$C235)))</f>
        <v>0</v>
      </c>
      <c r="BP235" s="48" t="n">
        <f aca="false">IF(OR(N(BP$5)=0,BP$6=""),0,BP$5*((DATE(YEAR($B235),MONTH($B235),MIN(BP$6,DAY(EOMONTH($B235,0))))&gt;=$B235)*(DATE(YEAR($B235),MONTH($B235),MIN(BP$6,DAY(EOMONTH($B235,0))))&lt;$C235)+(DATE(YEAR($B235),MONTH($B235)+1,MIN(BP$6,DAY(EOMONTH($B235,1))))&gt;=$B235)*(DATE(YEAR($B235),MONTH($B235)+1,MIN(BP$6,DAY(EOMONTH($B235,1))))&lt;$C235)))</f>
        <v>0</v>
      </c>
      <c r="BQ235" s="48" t="n">
        <f aca="false">IF(OR(N(BQ$5)=0,BQ$6=""),0,BQ$5*((DATE(YEAR($B235),MONTH($B235),MIN(BQ$6,DAY(EOMONTH($B235,0))))&gt;=$B235)*(DATE(YEAR($B235),MONTH($B235),MIN(BQ$6,DAY(EOMONTH($B235,0))))&lt;$C235)+(DATE(YEAR($B235),MONTH($B235)+1,MIN(BQ$6,DAY(EOMONTH($B235,1))))&gt;=$B235)*(DATE(YEAR($B235),MONTH($B235)+1,MIN(BQ$6,DAY(EOMONTH($B235,1))))&lt;$C235)))</f>
        <v>0</v>
      </c>
      <c r="BR235" s="48" t="n">
        <f aca="false">IF(OR(N(BR$5)=0,BR$6=""),0,BR$5*((DATE(YEAR($B235),MONTH($B235),MIN(BR$6,DAY(EOMONTH($B235,0))))&gt;=$B235)*(DATE(YEAR($B235),MONTH($B235),MIN(BR$6,DAY(EOMONTH($B235,0))))&lt;$C235)+(DATE(YEAR($B235),MONTH($B235)+1,MIN(BR$6,DAY(EOMONTH($B235,1))))&gt;=$B235)*(DATE(YEAR($B235),MONTH($B235)+1,MIN(BR$6,DAY(EOMONTH($B235,1))))&lt;$C235)))</f>
        <v>0</v>
      </c>
      <c r="BS235" s="48" t="n">
        <f aca="false">IF(OR(N(BS$5)=0,BS$6=""),0,BS$5*((DATE(YEAR($B235),MONTH($B235),MIN(BS$6,DAY(EOMONTH($B235,0))))&gt;=$B235)*(DATE(YEAR($B235),MONTH($B235),MIN(BS$6,DAY(EOMONTH($B235,0))))&lt;$C235)+(DATE(YEAR($B235),MONTH($B235)+1,MIN(BS$6,DAY(EOMONTH($B235,1))))&gt;=$B235)*(DATE(YEAR($B235),MONTH($B235)+1,MIN(BS$6,DAY(EOMONTH($B235,1))))&lt;$C235)))</f>
        <v>0</v>
      </c>
      <c r="BT235" s="48" t="n">
        <f aca="false">IF(OR(N(BT$5)=0,BT$6=""),0,BT$5*((DATE(YEAR($B235),MONTH($B235),MIN(BT$6,DAY(EOMONTH($B235,0))))&gt;=$B235)*(DATE(YEAR($B235),MONTH($B235),MIN(BT$6,DAY(EOMONTH($B235,0))))&lt;$C235)+(DATE(YEAR($B235),MONTH($B235)+1,MIN(BT$6,DAY(EOMONTH($B235,1))))&gt;=$B235)*(DATE(YEAR($B235),MONTH($B235)+1,MIN(BT$6,DAY(EOMONTH($B235,1))))&lt;$C235)))</f>
        <v>0</v>
      </c>
      <c r="BU235" s="48" t="n">
        <f aca="false">IF(OR(N(BU$5)=0,BU$6=""),0,BU$5*((DATE(YEAR($B235),MONTH($B235),MIN(BU$6,DAY(EOMONTH($B235,0))))&gt;=$B235)*(DATE(YEAR($B235),MONTH($B235),MIN(BU$6,DAY(EOMONTH($B235,0))))&lt;$C235)+(DATE(YEAR($B235),MONTH($B235)+1,MIN(BU$6,DAY(EOMONTH($B235,1))))&gt;=$B235)*(DATE(YEAR($B235),MONTH($B235)+1,MIN(BU$6,DAY(EOMONTH($B235,1))))&lt;$C235)))</f>
        <v>0</v>
      </c>
      <c r="BV235" s="48" t="n">
        <f aca="false">IF(OR(N(BV$5)=0,BV$6=""),0,BV$5*((DATE(YEAR($B235),MONTH($B235),MIN(BV$6,DAY(EOMONTH($B235,0))))&gt;=$B235)*(DATE(YEAR($B235),MONTH($B235),MIN(BV$6,DAY(EOMONTH($B235,0))))&lt;$C235)+(DATE(YEAR($B235),MONTH($B235)+1,MIN(BV$6,DAY(EOMONTH($B235,1))))&gt;=$B235)*(DATE(YEAR($B235),MONTH($B235)+1,MIN(BV$6,DAY(EOMONTH($B235,1))))&lt;$C235)))</f>
        <v>0</v>
      </c>
      <c r="BW235" s="48" t="n">
        <f aca="false">IF(OR(N(BW$5)=0,BW$6=""),0,BW$5*((DATE(YEAR($B235),MONTH($B235),MIN(BW$6,DAY(EOMONTH($B235,0))))&gt;=$B235)*(DATE(YEAR($B235),MONTH($B235),MIN(BW$6,DAY(EOMONTH($B235,0))))&lt;$C235)+(DATE(YEAR($B235),MONTH($B235)+1,MIN(BW$6,DAY(EOMONTH($B235,1))))&gt;=$B235)*(DATE(YEAR($B235),MONTH($B235)+1,MIN(BW$6,DAY(EOMONTH($B235,1))))&lt;$C235)))</f>
        <v>0</v>
      </c>
      <c r="BX235" s="48" t="n">
        <f aca="false">MIN(Z235,(FT234*(1+FT$5/Setup!$C$36)+IF($V235=1,N($F235),0)))</f>
        <v>0</v>
      </c>
      <c r="BY235" s="48" t="n">
        <f aca="false">MIN(AA235,(FU234*(1+FU$5/Setup!$C$36)+IF($V235=2,N($F235),0)))</f>
        <v>0</v>
      </c>
      <c r="BZ235" s="48" t="n">
        <f aca="false">MIN(AB235,(FV234*(1+FV$5/Setup!$C$36)+IF($V235=3,N($F235),0)))</f>
        <v>0</v>
      </c>
      <c r="CA235" s="48" t="n">
        <f aca="false">MIN(AC235,(FW234*(1+FW$5/Setup!$C$36)+IF($V235=4,N($F235),0)))</f>
        <v>0</v>
      </c>
      <c r="CB235" s="48" t="n">
        <f aca="false">MIN(AD235,(FX234*(1+FX$5/Setup!$C$36)+IF($V235=5,N($F235),0)))</f>
        <v>0</v>
      </c>
      <c r="CC235" s="48" t="n">
        <f aca="false">MIN(AE235,(FY234*(1+FY$5/Setup!$C$36)+IF($V235=6,N($F235),0)))</f>
        <v>0</v>
      </c>
      <c r="CD235" s="48" t="n">
        <f aca="false">MIN(AF235,(FZ234*(1+FZ$5/Setup!$C$36)+IF($V235=7,N($F235),0)))</f>
        <v>0</v>
      </c>
      <c r="CE235" s="48" t="n">
        <f aca="false">MIN(AG235,(GA234*(1+GA$5/Setup!$C$36)+IF($V235=8,N($F235),0)))</f>
        <v>0</v>
      </c>
      <c r="CF235" s="48" t="n">
        <f aca="false">MIN(AH235,(GB234*(1+GB$5/Setup!$C$36)+IF($V235=9,N($F235),0)))</f>
        <v>0</v>
      </c>
      <c r="CG235" s="48" t="n">
        <f aca="false">MIN(AI235,(GC234*(1+GC$5/Setup!$C$36)+IF($V235=10,N($F235),0)))</f>
        <v>0</v>
      </c>
      <c r="CH235" s="48" t="n">
        <f aca="false">MIN(AJ235,(GD234*(1+GD$5/Setup!$C$36)+IF($V235=11,N($F235),0)))</f>
        <v>0</v>
      </c>
      <c r="CI235" s="48" t="n">
        <f aca="false">MIN(AK235,(GE234*(1+GE$5/Setup!$C$36)+IF($V235=12,N($F235),0)))</f>
        <v>0</v>
      </c>
      <c r="CJ235" s="48" t="n">
        <f aca="false">MIN(AL235,(GF234*(1+GF$5/Setup!$C$36)+IF($V235=13,N($F235),0)))</f>
        <v>0</v>
      </c>
      <c r="CK235" s="48" t="n">
        <f aca="false">MIN(AM235,(GG234*(1+GG$5/Setup!$C$36)+IF($V235=14,N($F235),0)))</f>
        <v>0</v>
      </c>
      <c r="CL235" s="48" t="n">
        <f aca="false">MIN(AN235,(GH234*(1+GH$5/Setup!$C$36)+IF($V235=15,N($F235),0)))</f>
        <v>0</v>
      </c>
      <c r="CM235" s="48" t="n">
        <f aca="false">MIN(AO235,(GI234*(1+GI$5/Setup!$C$36)+IF($V235=16,N($F235),0)))</f>
        <v>0</v>
      </c>
      <c r="CN235" s="48" t="n">
        <f aca="false">MIN(AP235,(GJ234*(1+GJ$5/Setup!$C$36)+IF($V235=17,N($F235),0)))</f>
        <v>0</v>
      </c>
      <c r="CO235" s="48" t="n">
        <f aca="false">MIN(AQ235,(GK234*(1+GK$5/Setup!$C$36)+IF($V235=18,N($F235),0)))</f>
        <v>0</v>
      </c>
      <c r="CP235" s="48" t="n">
        <f aca="false">MIN(AR235,(GL234*(1+GL$5/Setup!$C$36)+IF($V235=19,N($F235),0)))</f>
        <v>0</v>
      </c>
      <c r="CQ235" s="48" t="n">
        <f aca="false">MIN(AS235,(GM234*(1+GM$5/Setup!$C$36)+IF($V235=20,N($F235),0)))</f>
        <v>0</v>
      </c>
      <c r="CR235" s="48" t="n">
        <f aca="false">MIN(AT235,(GN234*(1+GN$5/Setup!$C$36)+IF($V235=21,N($F235),0)))</f>
        <v>0</v>
      </c>
      <c r="CS235" s="48" t="n">
        <f aca="false">MIN(AU235,(GO234*(1+GO$5/Setup!$C$36)+IF($V235=22,N($F235),0)))</f>
        <v>0</v>
      </c>
      <c r="CT235" s="48" t="n">
        <f aca="false">MIN(AV235,(GP234*(1+GP$5/Setup!$C$36)+IF($V235=23,N($F235),0)))</f>
        <v>0</v>
      </c>
      <c r="CU235" s="48" t="n">
        <f aca="false">MIN(AW235,(GQ234*(1+GQ$5/Setup!$C$36)+IF($V235=24,N($F235),0)))</f>
        <v>0</v>
      </c>
      <c r="CV235" s="48" t="n">
        <f aca="false">MIN(AX235,(GR234*(1+GR$5/Setup!$C$36)+IF($V235=25,N($F235),0)))</f>
        <v>0</v>
      </c>
      <c r="CW235" s="48" t="n">
        <f aca="false">MIN(AY235,(GS234*(1+GS$5/Setup!$C$36)+IF($V235=26,N($F235),0)))</f>
        <v>0</v>
      </c>
      <c r="CX235" s="48" t="n">
        <f aca="false">MIN(AZ235,(GT234*(1+GT$5/Setup!$C$36)+IF($V235=27,N($F235),0)))</f>
        <v>0</v>
      </c>
      <c r="CY235" s="48" t="n">
        <f aca="false">MIN(BA235,(GU234*(1+GU$5/Setup!$C$36)+IF($V235=28,N($F235),0)))</f>
        <v>0</v>
      </c>
      <c r="CZ235" s="48" t="n">
        <f aca="false">MIN(BB235,(GV234*(1+GV$5/Setup!$C$36)+IF($V235=29,N($F235),0)))</f>
        <v>0</v>
      </c>
      <c r="DA235" s="48" t="n">
        <f aca="false">MIN(BC235,(GW234*(1+GW$5/Setup!$C$36)+IF($V235=30,N($F235),0)))</f>
        <v>0</v>
      </c>
      <c r="DB235" s="48" t="n">
        <f aca="false">MIN(BD235,(GX234*(1+GX$5/Setup!$C$36)+IF($V235=31,N($F235),0)))</f>
        <v>0</v>
      </c>
      <c r="DC235" s="48" t="n">
        <f aca="false">MIN(BE235,(GY234*(1+GY$5/Setup!$C$36)+IF($V235=32,N($F235),0)))</f>
        <v>0</v>
      </c>
      <c r="DD235" s="48" t="n">
        <f aca="false">MIN(BF235,(GZ234*(1+GZ$5/Setup!$C$36)+IF($V235=33,N($F235),0)))</f>
        <v>0</v>
      </c>
      <c r="DE235" s="48" t="n">
        <f aca="false">MIN(BG235,(HA234*(1+HA$5/Setup!$C$36)+IF($V235=34,N($F235),0)))</f>
        <v>0</v>
      </c>
      <c r="DF235" s="48" t="n">
        <f aca="false">MIN(BH235,(HB234*(1+HB$5/Setup!$C$36)+IF($V235=35,N($F235),0)))</f>
        <v>0</v>
      </c>
      <c r="DG235" s="48" t="n">
        <f aca="false">MIN(BI235,(HC234*(1+HC$5/Setup!$C$36)+IF($V235=36,N($F235),0)))</f>
        <v>0</v>
      </c>
      <c r="DH235" s="48" t="n">
        <f aca="false">MIN(BJ235,(HD234*(1+HD$5/Setup!$C$36)+IF($V235=37,N($F235),0)))</f>
        <v>0</v>
      </c>
      <c r="DI235" s="48" t="n">
        <f aca="false">MIN(BK235,(HE234*(1+HE$5/Setup!$C$36)+IF($V235=38,N($F235),0)))</f>
        <v>0</v>
      </c>
      <c r="DJ235" s="48" t="n">
        <f aca="false">MIN(BL235,(HF234*(1+HF$5/Setup!$C$36)+IF($V235=39,N($F235),0)))</f>
        <v>0</v>
      </c>
      <c r="DK235" s="48" t="n">
        <f aca="false">MIN(BM235,(HG234*(1+HG$5/Setup!$C$36)+IF($V235=40,N($F235),0)))</f>
        <v>0</v>
      </c>
      <c r="DL235" s="48" t="n">
        <f aca="false">MIN(BN235,(HH234*(1+HH$5/Setup!$C$36)+IF($V235=41,N($F235),0)))</f>
        <v>0</v>
      </c>
      <c r="DM235" s="48" t="n">
        <f aca="false">MIN(BO235,(HI234*(1+HI$5/Setup!$C$36)+IF($V235=42,N($F235),0)))</f>
        <v>0</v>
      </c>
      <c r="DN235" s="48" t="n">
        <f aca="false">MIN(BP235,(HJ234*(1+HJ$5/Setup!$C$36)+IF($V235=43,N($F235),0)))</f>
        <v>0</v>
      </c>
      <c r="DO235" s="48" t="n">
        <f aca="false">MIN(BQ235,(HK234*(1+HK$5/Setup!$C$36)+IF($V235=44,N($F235),0)))</f>
        <v>0</v>
      </c>
      <c r="DP235" s="48" t="n">
        <f aca="false">MIN(BR235,(HL234*(1+HL$5/Setup!$C$36)+IF($V235=45,N($F235),0)))</f>
        <v>0</v>
      </c>
      <c r="DQ235" s="48" t="n">
        <f aca="false">MIN(BS235,(HM234*(1+HM$5/Setup!$C$36)+IF($V235=46,N($F235),0)))</f>
        <v>0</v>
      </c>
      <c r="DR235" s="48" t="n">
        <f aca="false">MIN(BT235,(HN234*(1+HN$5/Setup!$C$36)+IF($V235=47,N($F235),0)))</f>
        <v>0</v>
      </c>
      <c r="DS235" s="48" t="n">
        <f aca="false">MIN(BU235,(HO234*(1+HO$5/Setup!$C$36)+IF($V235=48,N($F235),0)))</f>
        <v>0</v>
      </c>
      <c r="DT235" s="48" t="n">
        <f aca="false">MIN(BV235,(HP234*(1+HP$5/Setup!$C$36)+IF($V235=49,N($F235),0)))</f>
        <v>0</v>
      </c>
      <c r="DU235" s="48" t="n">
        <f aca="false">MIN(BW235,(HQ234*(1+HQ$5/Setup!$C$36)+IF($V235=50,N($F235),0)))</f>
        <v>0</v>
      </c>
      <c r="DV235" s="48" t="n">
        <f aca="false">MIN(MAX((FT234*(1+FT$5/Setup!$C$36)+IF($V235=1,N($F235),0))-BX235,0),MAX($P235-0,0))</f>
        <v>0</v>
      </c>
      <c r="DW235" s="48" t="n">
        <f aca="false">MIN(MAX((FU234*(1+FU$5/Setup!$C$36)+IF($V235=2,N($F235),0))-BY235,0),MAX($P235-SUM(DV235:DV235),0))</f>
        <v>0</v>
      </c>
      <c r="DX235" s="48" t="n">
        <f aca="false">MIN(MAX((FV234*(1+FV$5/Setup!$C$36)+IF($V235=3,N($F235),0))-BZ235,0),MAX($P235-SUM(DV235:DW235),0))</f>
        <v>0</v>
      </c>
      <c r="DY235" s="48" t="n">
        <f aca="false">MIN(MAX((FW234*(1+FW$5/Setup!$C$36)+IF($V235=4,N($F235),0))-CA235,0),MAX($P235-SUM(DV235:DX235),0))</f>
        <v>0</v>
      </c>
      <c r="DZ235" s="48" t="n">
        <f aca="false">MIN(MAX((FX234*(1+FX$5/Setup!$C$36)+IF($V235=5,N($F235),0))-CB235,0),MAX($P235-SUM(DV235:DY235),0))</f>
        <v>0</v>
      </c>
      <c r="EA235" s="48" t="n">
        <f aca="false">MIN(MAX((FY234*(1+FY$5/Setup!$C$36)+IF($V235=6,N($F235),0))-CC235,0),MAX($P235-SUM(DV235:DZ235),0))</f>
        <v>0</v>
      </c>
      <c r="EB235" s="48" t="n">
        <f aca="false">MIN(MAX((FZ234*(1+FZ$5/Setup!$C$36)+IF($V235=7,N($F235),0))-CD235,0),MAX($P235-SUM(DV235:EA235),0))</f>
        <v>0</v>
      </c>
      <c r="EC235" s="48" t="n">
        <f aca="false">MIN(MAX((GA234*(1+GA$5/Setup!$C$36)+IF($V235=8,N($F235),0))-CE235,0),MAX($P235-SUM(DV235:EB235),0))</f>
        <v>0</v>
      </c>
      <c r="ED235" s="48" t="n">
        <f aca="false">MIN(MAX((GB234*(1+GB$5/Setup!$C$36)+IF($V235=9,N($F235),0))-CF235,0),MAX($P235-SUM(DV235:EC235),0))</f>
        <v>0</v>
      </c>
      <c r="EE235" s="48" t="n">
        <f aca="false">MIN(MAX((GC234*(1+GC$5/Setup!$C$36)+IF($V235=10,N($F235),0))-CG235,0),MAX($P235-SUM(DV235:ED235),0))</f>
        <v>0</v>
      </c>
      <c r="EF235" s="48" t="n">
        <f aca="false">MIN(MAX((GD234*(1+GD$5/Setup!$C$36)+IF($V235=11,N($F235),0))-CH235,0),MAX($P235-SUM(DV235:EE235),0))</f>
        <v>0</v>
      </c>
      <c r="EG235" s="48" t="n">
        <f aca="false">MIN(MAX((GE234*(1+GE$5/Setup!$C$36)+IF($V235=12,N($F235),0))-CI235,0),MAX($P235-SUM(DV235:EF235),0))</f>
        <v>0</v>
      </c>
      <c r="EH235" s="48" t="n">
        <f aca="false">MIN(MAX((GF234*(1+GF$5/Setup!$C$36)+IF($V235=13,N($F235),0))-CJ235,0),MAX($P235-SUM(DV235:EG235),0))</f>
        <v>0</v>
      </c>
      <c r="EI235" s="48" t="n">
        <f aca="false">MIN(MAX((GG234*(1+GG$5/Setup!$C$36)+IF($V235=14,N($F235),0))-CK235,0),MAX($P235-SUM(DV235:EH235),0))</f>
        <v>0</v>
      </c>
      <c r="EJ235" s="48" t="n">
        <f aca="false">MIN(MAX((GH234*(1+GH$5/Setup!$C$36)+IF($V235=15,N($F235),0))-CL235,0),MAX($P235-SUM(DV235:EI235),0))</f>
        <v>0</v>
      </c>
      <c r="EK235" s="48" t="n">
        <f aca="false">MIN(MAX((GI234*(1+GI$5/Setup!$C$36)+IF($V235=16,N($F235),0))-CM235,0),MAX($P235-SUM(DV235:EJ235),0))</f>
        <v>0</v>
      </c>
      <c r="EL235" s="48" t="n">
        <f aca="false">MIN(MAX((GJ234*(1+GJ$5/Setup!$C$36)+IF($V235=17,N($F235),0))-CN235,0),MAX($P235-SUM(DV235:EK235),0))</f>
        <v>0</v>
      </c>
      <c r="EM235" s="48" t="n">
        <f aca="false">MIN(MAX((GK234*(1+GK$5/Setup!$C$36)+IF($V235=18,N($F235),0))-CO235,0),MAX($P235-SUM(DV235:EL235),0))</f>
        <v>0</v>
      </c>
      <c r="EN235" s="48" t="n">
        <f aca="false">MIN(MAX((GL234*(1+GL$5/Setup!$C$36)+IF($V235=19,N($F235),0))-CP235,0),MAX($P235-SUM(DV235:EM235),0))</f>
        <v>0</v>
      </c>
      <c r="EO235" s="48" t="n">
        <f aca="false">MIN(MAX((GM234*(1+GM$5/Setup!$C$36)+IF($V235=20,N($F235),0))-CQ235,0),MAX($P235-SUM(DV235:EN235),0))</f>
        <v>0</v>
      </c>
      <c r="EP235" s="48" t="n">
        <f aca="false">MIN(MAX((GN234*(1+GN$5/Setup!$C$36)+IF($V235=21,N($F235),0))-CR235,0),MAX($P235-SUM(DV235:EO235),0))</f>
        <v>0</v>
      </c>
      <c r="EQ235" s="48" t="n">
        <f aca="false">MIN(MAX((GO234*(1+GO$5/Setup!$C$36)+IF($V235=22,N($F235),0))-CS235,0),MAX($P235-SUM(DV235:EP235),0))</f>
        <v>0</v>
      </c>
      <c r="ER235" s="48" t="n">
        <f aca="false">MIN(MAX((GP234*(1+GP$5/Setup!$C$36)+IF($V235=23,N($F235),0))-CT235,0),MAX($P235-SUM(DV235:EQ235),0))</f>
        <v>0</v>
      </c>
      <c r="ES235" s="48" t="n">
        <f aca="false">MIN(MAX((GQ234*(1+GQ$5/Setup!$C$36)+IF($V235=24,N($F235),0))-CU235,0),MAX($P235-SUM(DV235:ER235),0))</f>
        <v>0</v>
      </c>
      <c r="ET235" s="48" t="n">
        <f aca="false">MIN(MAX((GR234*(1+GR$5/Setup!$C$36)+IF($V235=25,N($F235),0))-CV235,0),MAX($P235-SUM(DV235:ES235),0))</f>
        <v>0</v>
      </c>
      <c r="EU235" s="48" t="n">
        <f aca="false">MIN(MAX((GS234*(1+GS$5/Setup!$C$36)+IF($V235=26,N($F235),0))-CW235,0),MAX($P235-SUM(DV235:ET235),0))</f>
        <v>0</v>
      </c>
      <c r="EV235" s="48" t="n">
        <f aca="false">MIN(MAX((GT234*(1+GT$5/Setup!$C$36)+IF($V235=27,N($F235),0))-CX235,0),MAX($P235-SUM(DV235:EU235),0))</f>
        <v>0</v>
      </c>
      <c r="EW235" s="48" t="n">
        <f aca="false">MIN(MAX((GU234*(1+GU$5/Setup!$C$36)+IF($V235=28,N($F235),0))-CY235,0),MAX($P235-SUM(DV235:EV235),0))</f>
        <v>0</v>
      </c>
      <c r="EX235" s="48" t="n">
        <f aca="false">MIN(MAX((GV234*(1+GV$5/Setup!$C$36)+IF($V235=29,N($F235),0))-CZ235,0),MAX($P235-SUM(DV235:EW235),0))</f>
        <v>0</v>
      </c>
      <c r="EY235" s="48" t="n">
        <f aca="false">MIN(MAX((GW234*(1+GW$5/Setup!$C$36)+IF($V235=30,N($F235),0))-DA235,0),MAX($P235-SUM(DV235:EX235),0))</f>
        <v>0</v>
      </c>
      <c r="EZ235" s="48" t="n">
        <f aca="false">MIN(MAX((GX234*(1+GX$5/Setup!$C$36)+IF($V235=31,N($F235),0))-DB235,0),MAX($P235-SUM(DV235:EY235),0))</f>
        <v>0</v>
      </c>
      <c r="FA235" s="48" t="n">
        <f aca="false">MIN(MAX((GY234*(1+GY$5/Setup!$C$36)+IF($V235=32,N($F235),0))-DC235,0),MAX($P235-SUM(DV235:EZ235),0))</f>
        <v>0</v>
      </c>
      <c r="FB235" s="48" t="n">
        <f aca="false">MIN(MAX((GZ234*(1+GZ$5/Setup!$C$36)+IF($V235=33,N($F235),0))-DD235,0),MAX($P235-SUM(DV235:FA235),0))</f>
        <v>0</v>
      </c>
      <c r="FC235" s="48" t="n">
        <f aca="false">MIN(MAX((HA234*(1+HA$5/Setup!$C$36)+IF($V235=34,N($F235),0))-DE235,0),MAX($P235-SUM(DV235:FB235),0))</f>
        <v>0</v>
      </c>
      <c r="FD235" s="48" t="n">
        <f aca="false">MIN(MAX((HB234*(1+HB$5/Setup!$C$36)+IF($V235=35,N($F235),0))-DF235,0),MAX($P235-SUM(DV235:FC235),0))</f>
        <v>0</v>
      </c>
      <c r="FE235" s="48" t="n">
        <f aca="false">MIN(MAX((HC234*(1+HC$5/Setup!$C$36)+IF($V235=36,N($F235),0))-DG235,0),MAX($P235-SUM(DV235:FD235),0))</f>
        <v>0</v>
      </c>
      <c r="FF235" s="48" t="n">
        <f aca="false">MIN(MAX((HD234*(1+HD$5/Setup!$C$36)+IF($V235=37,N($F235),0))-DH235,0),MAX($P235-SUM(DV235:FE235),0))</f>
        <v>0</v>
      </c>
      <c r="FG235" s="48" t="n">
        <f aca="false">MIN(MAX((HE234*(1+HE$5/Setup!$C$36)+IF($V235=38,N($F235),0))-DI235,0),MAX($P235-SUM(DV235:FF235),0))</f>
        <v>0</v>
      </c>
      <c r="FH235" s="48" t="n">
        <f aca="false">MIN(MAX((HF234*(1+HF$5/Setup!$C$36)+IF($V235=39,N($F235),0))-DJ235,0),MAX($P235-SUM(DV235:FG235),0))</f>
        <v>0</v>
      </c>
      <c r="FI235" s="48" t="n">
        <f aca="false">MIN(MAX((HG234*(1+HG$5/Setup!$C$36)+IF($V235=40,N($F235),0))-DK235,0),MAX($P235-SUM(DV235:FH235),0))</f>
        <v>0</v>
      </c>
      <c r="FJ235" s="48" t="n">
        <f aca="false">MIN(MAX((HH234*(1+HH$5/Setup!$C$36)+IF($V235=41,N($F235),0))-DL235,0),MAX($P235-SUM(DV235:FI235),0))</f>
        <v>0</v>
      </c>
      <c r="FK235" s="48" t="n">
        <f aca="false">MIN(MAX((HI234*(1+HI$5/Setup!$C$36)+IF($V235=42,N($F235),0))-DM235,0),MAX($P235-SUM(DV235:FJ235),0))</f>
        <v>0</v>
      </c>
      <c r="FL235" s="48" t="n">
        <f aca="false">MIN(MAX((HJ234*(1+HJ$5/Setup!$C$36)+IF($V235=43,N($F235),0))-DN235,0),MAX($P235-SUM(DV235:FK235),0))</f>
        <v>0</v>
      </c>
      <c r="FM235" s="48" t="n">
        <f aca="false">MIN(MAX((HK234*(1+HK$5/Setup!$C$36)+IF($V235=44,N($F235),0))-DO235,0),MAX($P235-SUM(DV235:FL235),0))</f>
        <v>0</v>
      </c>
      <c r="FN235" s="48" t="n">
        <f aca="false">MIN(MAX((HL234*(1+HL$5/Setup!$C$36)+IF($V235=45,N($F235),0))-DP235,0),MAX($P235-SUM(DV235:FM235),0))</f>
        <v>0</v>
      </c>
      <c r="FO235" s="48" t="n">
        <f aca="false">MIN(MAX((HM234*(1+HM$5/Setup!$C$36)+IF($V235=46,N($F235),0))-DQ235,0),MAX($P235-SUM(DV235:FN235),0))</f>
        <v>0</v>
      </c>
      <c r="FP235" s="48" t="n">
        <f aca="false">MIN(MAX((HN234*(1+HN$5/Setup!$C$36)+IF($V235=47,N($F235),0))-DR235,0),MAX($P235-SUM(DV235:FO235),0))</f>
        <v>0</v>
      </c>
      <c r="FQ235" s="48" t="n">
        <f aca="false">MIN(MAX((HO234*(1+HO$5/Setup!$C$36)+IF($V235=48,N($F235),0))-DS235,0),MAX($P235-SUM(DV235:FP235),0))</f>
        <v>0</v>
      </c>
      <c r="FR235" s="48" t="n">
        <f aca="false">MIN(MAX((HP234*(1+HP$5/Setup!$C$36)+IF($V235=49,N($F235),0))-DT235,0),MAX($P235-SUM(DV235:FQ235),0))</f>
        <v>0</v>
      </c>
      <c r="FS235" s="48" t="n">
        <f aca="false">MIN(MAX((HQ234*(1+HQ$5/Setup!$C$36)+IF($V235=50,N($F235),0))-DU235,0),MAX($P235-SUM(DV235:FR235),0))</f>
        <v>0</v>
      </c>
      <c r="FT235" s="48" t="n">
        <f aca="false">IF((FT234*(1+FT$5/Setup!$C$36)+IF($V235=1,N($F235),0))-BX235-DV235&lt;0.005,0,(FT234*(1+FT$5/Setup!$C$36)+IF($V235=1,N($F235),0))-BX235-DV235)</f>
        <v>0</v>
      </c>
      <c r="FU235" s="48" t="n">
        <f aca="false">IF((FU234*(1+FU$5/Setup!$C$36)+IF($V235=2,N($F235),0))-BY235-DW235&lt;0.005,0,(FU234*(1+FU$5/Setup!$C$36)+IF($V235=2,N($F235),0))-BY235-DW235)</f>
        <v>0</v>
      </c>
      <c r="FV235" s="48" t="n">
        <f aca="false">IF((FV234*(1+FV$5/Setup!$C$36)+IF($V235=3,N($F235),0))-BZ235-DX235&lt;0.005,0,(FV234*(1+FV$5/Setup!$C$36)+IF($V235=3,N($F235),0))-BZ235-DX235)</f>
        <v>0</v>
      </c>
      <c r="FW235" s="48" t="n">
        <f aca="false">IF((FW234*(1+FW$5/Setup!$C$36)+IF($V235=4,N($F235),0))-CA235-DY235&lt;0.005,0,(FW234*(1+FW$5/Setup!$C$36)+IF($V235=4,N($F235),0))-CA235-DY235)</f>
        <v>0</v>
      </c>
      <c r="FX235" s="48" t="n">
        <f aca="false">IF((FX234*(1+FX$5/Setup!$C$36)+IF($V235=5,N($F235),0))-CB235-DZ235&lt;0.005,0,(FX234*(1+FX$5/Setup!$C$36)+IF($V235=5,N($F235),0))-CB235-DZ235)</f>
        <v>0</v>
      </c>
      <c r="FY235" s="48" t="n">
        <f aca="false">IF((FY234*(1+FY$5/Setup!$C$36)+IF($V235=6,N($F235),0))-CC235-EA235&lt;0.005,0,(FY234*(1+FY$5/Setup!$C$36)+IF($V235=6,N($F235),0))-CC235-EA235)</f>
        <v>0</v>
      </c>
      <c r="FZ235" s="48" t="n">
        <f aca="false">IF((FZ234*(1+FZ$5/Setup!$C$36)+IF($V235=7,N($F235),0))-CD235-EB235&lt;0.005,0,(FZ234*(1+FZ$5/Setup!$C$36)+IF($V235=7,N($F235),0))-CD235-EB235)</f>
        <v>0</v>
      </c>
      <c r="GA235" s="48" t="n">
        <f aca="false">IF((GA234*(1+GA$5/Setup!$C$36)+IF($V235=8,N($F235),0))-CE235-EC235&lt;0.005,0,(GA234*(1+GA$5/Setup!$C$36)+IF($V235=8,N($F235),0))-CE235-EC235)</f>
        <v>0</v>
      </c>
      <c r="GB235" s="48" t="n">
        <f aca="false">IF((GB234*(1+GB$5/Setup!$C$36)+IF($V235=9,N($F235),0))-CF235-ED235&lt;0.005,0,(GB234*(1+GB$5/Setup!$C$36)+IF($V235=9,N($F235),0))-CF235-ED235)</f>
        <v>0</v>
      </c>
      <c r="GC235" s="48" t="n">
        <f aca="false">IF((GC234*(1+GC$5/Setup!$C$36)+IF($V235=10,N($F235),0))-CG235-EE235&lt;0.005,0,(GC234*(1+GC$5/Setup!$C$36)+IF($V235=10,N($F235),0))-CG235-EE235)</f>
        <v>0</v>
      </c>
      <c r="GD235" s="48" t="n">
        <f aca="false">IF((GD234*(1+GD$5/Setup!$C$36)+IF($V235=11,N($F235),0))-CH235-EF235&lt;0.005,0,(GD234*(1+GD$5/Setup!$C$36)+IF($V235=11,N($F235),0))-CH235-EF235)</f>
        <v>0</v>
      </c>
      <c r="GE235" s="48" t="n">
        <f aca="false">IF((GE234*(1+GE$5/Setup!$C$36)+IF($V235=12,N($F235),0))-CI235-EG235&lt;0.005,0,(GE234*(1+GE$5/Setup!$C$36)+IF($V235=12,N($F235),0))-CI235-EG235)</f>
        <v>0</v>
      </c>
      <c r="GF235" s="48" t="n">
        <f aca="false">IF((GF234*(1+GF$5/Setup!$C$36)+IF($V235=13,N($F235),0))-CJ235-EH235&lt;0.005,0,(GF234*(1+GF$5/Setup!$C$36)+IF($V235=13,N($F235),0))-CJ235-EH235)</f>
        <v>0</v>
      </c>
      <c r="GG235" s="48" t="n">
        <f aca="false">IF((GG234*(1+GG$5/Setup!$C$36)+IF($V235=14,N($F235),0))-CK235-EI235&lt;0.005,0,(GG234*(1+GG$5/Setup!$C$36)+IF($V235=14,N($F235),0))-CK235-EI235)</f>
        <v>0</v>
      </c>
      <c r="GH235" s="48" t="n">
        <f aca="false">IF((GH234*(1+GH$5/Setup!$C$36)+IF($V235=15,N($F235),0))-CL235-EJ235&lt;0.005,0,(GH234*(1+GH$5/Setup!$C$36)+IF($V235=15,N($F235),0))-CL235-EJ235)</f>
        <v>0</v>
      </c>
      <c r="GI235" s="48" t="n">
        <f aca="false">IF((GI234*(1+GI$5/Setup!$C$36)+IF($V235=16,N($F235),0))-CM235-EK235&lt;0.005,0,(GI234*(1+GI$5/Setup!$C$36)+IF($V235=16,N($F235),0))-CM235-EK235)</f>
        <v>0</v>
      </c>
      <c r="GJ235" s="48" t="n">
        <f aca="false">IF((GJ234*(1+GJ$5/Setup!$C$36)+IF($V235=17,N($F235),0))-CN235-EL235&lt;0.005,0,(GJ234*(1+GJ$5/Setup!$C$36)+IF($V235=17,N($F235),0))-CN235-EL235)</f>
        <v>0</v>
      </c>
      <c r="GK235" s="48" t="n">
        <f aca="false">IF((GK234*(1+GK$5/Setup!$C$36)+IF($V235=18,N($F235),0))-CO235-EM235&lt;0.005,0,(GK234*(1+GK$5/Setup!$C$36)+IF($V235=18,N($F235),0))-CO235-EM235)</f>
        <v>0</v>
      </c>
      <c r="GL235" s="48" t="n">
        <f aca="false">IF((GL234*(1+GL$5/Setup!$C$36)+IF($V235=19,N($F235),0))-CP235-EN235&lt;0.005,0,(GL234*(1+GL$5/Setup!$C$36)+IF($V235=19,N($F235),0))-CP235-EN235)</f>
        <v>0</v>
      </c>
      <c r="GM235" s="48" t="n">
        <f aca="false">IF((GM234*(1+GM$5/Setup!$C$36)+IF($V235=20,N($F235),0))-CQ235-EO235&lt;0.005,0,(GM234*(1+GM$5/Setup!$C$36)+IF($V235=20,N($F235),0))-CQ235-EO235)</f>
        <v>0</v>
      </c>
      <c r="GN235" s="48" t="n">
        <f aca="false">IF((GN234*(1+GN$5/Setup!$C$36)+IF($V235=21,N($F235),0))-CR235-EP235&lt;0.005,0,(GN234*(1+GN$5/Setup!$C$36)+IF($V235=21,N($F235),0))-CR235-EP235)</f>
        <v>0</v>
      </c>
      <c r="GO235" s="48" t="n">
        <f aca="false">IF((GO234*(1+GO$5/Setup!$C$36)+IF($V235=22,N($F235),0))-CS235-EQ235&lt;0.005,0,(GO234*(1+GO$5/Setup!$C$36)+IF($V235=22,N($F235),0))-CS235-EQ235)</f>
        <v>0</v>
      </c>
      <c r="GP235" s="48" t="n">
        <f aca="false">IF((GP234*(1+GP$5/Setup!$C$36)+IF($V235=23,N($F235),0))-CT235-ER235&lt;0.005,0,(GP234*(1+GP$5/Setup!$C$36)+IF($V235=23,N($F235),0))-CT235-ER235)</f>
        <v>0</v>
      </c>
      <c r="GQ235" s="48" t="n">
        <f aca="false">IF((GQ234*(1+GQ$5/Setup!$C$36)+IF($V235=24,N($F235),0))-CU235-ES235&lt;0.005,0,(GQ234*(1+GQ$5/Setup!$C$36)+IF($V235=24,N($F235),0))-CU235-ES235)</f>
        <v>0</v>
      </c>
      <c r="GR235" s="48" t="n">
        <f aca="false">IF((GR234*(1+GR$5/Setup!$C$36)+IF($V235=25,N($F235),0))-CV235-ET235&lt;0.005,0,(GR234*(1+GR$5/Setup!$C$36)+IF($V235=25,N($F235),0))-CV235-ET235)</f>
        <v>0</v>
      </c>
      <c r="GS235" s="48" t="n">
        <f aca="false">IF((GS234*(1+GS$5/Setup!$C$36)+IF($V235=26,N($F235),0))-CW235-EU235&lt;0.005,0,(GS234*(1+GS$5/Setup!$C$36)+IF($V235=26,N($F235),0))-CW235-EU235)</f>
        <v>0</v>
      </c>
      <c r="GT235" s="48" t="n">
        <f aca="false">IF((GT234*(1+GT$5/Setup!$C$36)+IF($V235=27,N($F235),0))-CX235-EV235&lt;0.005,0,(GT234*(1+GT$5/Setup!$C$36)+IF($V235=27,N($F235),0))-CX235-EV235)</f>
        <v>0</v>
      </c>
      <c r="GU235" s="48" t="n">
        <f aca="false">IF((GU234*(1+GU$5/Setup!$C$36)+IF($V235=28,N($F235),0))-CY235-EW235&lt;0.005,0,(GU234*(1+GU$5/Setup!$C$36)+IF($V235=28,N($F235),0))-CY235-EW235)</f>
        <v>0</v>
      </c>
      <c r="GV235" s="48" t="n">
        <f aca="false">IF((GV234*(1+GV$5/Setup!$C$36)+IF($V235=29,N($F235),0))-CZ235-EX235&lt;0.005,0,(GV234*(1+GV$5/Setup!$C$36)+IF($V235=29,N($F235),0))-CZ235-EX235)</f>
        <v>0</v>
      </c>
      <c r="GW235" s="48" t="n">
        <f aca="false">IF((GW234*(1+GW$5/Setup!$C$36)+IF($V235=30,N($F235),0))-DA235-EY235&lt;0.005,0,(GW234*(1+GW$5/Setup!$C$36)+IF($V235=30,N($F235),0))-DA235-EY235)</f>
        <v>0</v>
      </c>
      <c r="GX235" s="48" t="n">
        <f aca="false">IF((GX234*(1+GX$5/Setup!$C$36)+IF($V235=31,N($F235),0))-DB235-EZ235&lt;0.005,0,(GX234*(1+GX$5/Setup!$C$36)+IF($V235=31,N($F235),0))-DB235-EZ235)</f>
        <v>0</v>
      </c>
      <c r="GY235" s="48" t="n">
        <f aca="false">IF((GY234*(1+GY$5/Setup!$C$36)+IF($V235=32,N($F235),0))-DC235-FA235&lt;0.005,0,(GY234*(1+GY$5/Setup!$C$36)+IF($V235=32,N($F235),0))-DC235-FA235)</f>
        <v>0</v>
      </c>
      <c r="GZ235" s="48" t="n">
        <f aca="false">IF((GZ234*(1+GZ$5/Setup!$C$36)+IF($V235=33,N($F235),0))-DD235-FB235&lt;0.005,0,(GZ234*(1+GZ$5/Setup!$C$36)+IF($V235=33,N($F235),0))-DD235-FB235)</f>
        <v>0</v>
      </c>
      <c r="HA235" s="48" t="n">
        <f aca="false">IF((HA234*(1+HA$5/Setup!$C$36)+IF($V235=34,N($F235),0))-DE235-FC235&lt;0.005,0,(HA234*(1+HA$5/Setup!$C$36)+IF($V235=34,N($F235),0))-DE235-FC235)</f>
        <v>0</v>
      </c>
      <c r="HB235" s="48" t="n">
        <f aca="false">IF((HB234*(1+HB$5/Setup!$C$36)+IF($V235=35,N($F235),0))-DF235-FD235&lt;0.005,0,(HB234*(1+HB$5/Setup!$C$36)+IF($V235=35,N($F235),0))-DF235-FD235)</f>
        <v>0</v>
      </c>
      <c r="HC235" s="48" t="n">
        <f aca="false">IF((HC234*(1+HC$5/Setup!$C$36)+IF($V235=36,N($F235),0))-DG235-FE235&lt;0.005,0,(HC234*(1+HC$5/Setup!$C$36)+IF($V235=36,N($F235),0))-DG235-FE235)</f>
        <v>0</v>
      </c>
      <c r="HD235" s="48" t="n">
        <f aca="false">IF((HD234*(1+HD$5/Setup!$C$36)+IF($V235=37,N($F235),0))-DH235-FF235&lt;0.005,0,(HD234*(1+HD$5/Setup!$C$36)+IF($V235=37,N($F235),0))-DH235-FF235)</f>
        <v>0</v>
      </c>
      <c r="HE235" s="48" t="n">
        <f aca="false">IF((HE234*(1+HE$5/Setup!$C$36)+IF($V235=38,N($F235),0))-DI235-FG235&lt;0.005,0,(HE234*(1+HE$5/Setup!$C$36)+IF($V235=38,N($F235),0))-DI235-FG235)</f>
        <v>0</v>
      </c>
      <c r="HF235" s="48" t="n">
        <f aca="false">IF((HF234*(1+HF$5/Setup!$C$36)+IF($V235=39,N($F235),0))-DJ235-FH235&lt;0.005,0,(HF234*(1+HF$5/Setup!$C$36)+IF($V235=39,N($F235),0))-DJ235-FH235)</f>
        <v>0</v>
      </c>
      <c r="HG235" s="48" t="n">
        <f aca="false">IF((HG234*(1+HG$5/Setup!$C$36)+IF($V235=40,N($F235),0))-DK235-FI235&lt;0.005,0,(HG234*(1+HG$5/Setup!$C$36)+IF($V235=40,N($F235),0))-DK235-FI235)</f>
        <v>0</v>
      </c>
      <c r="HH235" s="48" t="n">
        <f aca="false">IF((HH234*(1+HH$5/Setup!$C$36)+IF($V235=41,N($F235),0))-DL235-FJ235&lt;0.005,0,(HH234*(1+HH$5/Setup!$C$36)+IF($V235=41,N($F235),0))-DL235-FJ235)</f>
        <v>0</v>
      </c>
      <c r="HI235" s="48" t="n">
        <f aca="false">IF((HI234*(1+HI$5/Setup!$C$36)+IF($V235=42,N($F235),0))-DM235-FK235&lt;0.005,0,(HI234*(1+HI$5/Setup!$C$36)+IF($V235=42,N($F235),0))-DM235-FK235)</f>
        <v>0</v>
      </c>
      <c r="HJ235" s="48" t="n">
        <f aca="false">IF((HJ234*(1+HJ$5/Setup!$C$36)+IF($V235=43,N($F235),0))-DN235-FL235&lt;0.005,0,(HJ234*(1+HJ$5/Setup!$C$36)+IF($V235=43,N($F235),0))-DN235-FL235)</f>
        <v>0</v>
      </c>
      <c r="HK235" s="48" t="n">
        <f aca="false">IF((HK234*(1+HK$5/Setup!$C$36)+IF($V235=44,N($F235),0))-DO235-FM235&lt;0.005,0,(HK234*(1+HK$5/Setup!$C$36)+IF($V235=44,N($F235),0))-DO235-FM235)</f>
        <v>0</v>
      </c>
      <c r="HL235" s="48" t="n">
        <f aca="false">IF((HL234*(1+HL$5/Setup!$C$36)+IF($V235=45,N($F235),0))-DP235-FN235&lt;0.005,0,(HL234*(1+HL$5/Setup!$C$36)+IF($V235=45,N($F235),0))-DP235-FN235)</f>
        <v>0</v>
      </c>
      <c r="HM235" s="48" t="n">
        <f aca="false">IF((HM234*(1+HM$5/Setup!$C$36)+IF($V235=46,N($F235),0))-DQ235-FO235&lt;0.005,0,(HM234*(1+HM$5/Setup!$C$36)+IF($V235=46,N($F235),0))-DQ235-FO235)</f>
        <v>0</v>
      </c>
      <c r="HN235" s="48" t="n">
        <f aca="false">IF((HN234*(1+HN$5/Setup!$C$36)+IF($V235=47,N($F235),0))-DR235-FP235&lt;0.005,0,(HN234*(1+HN$5/Setup!$C$36)+IF($V235=47,N($F235),0))-DR235-FP235)</f>
        <v>0</v>
      </c>
      <c r="HO235" s="48" t="n">
        <f aca="false">IF((HO234*(1+HO$5/Setup!$C$36)+IF($V235=48,N($F235),0))-DS235-FQ235&lt;0.005,0,(HO234*(1+HO$5/Setup!$C$36)+IF($V235=48,N($F235),0))-DS235-FQ235)</f>
        <v>0</v>
      </c>
      <c r="HP235" s="48" t="n">
        <f aca="false">IF((HP234*(1+HP$5/Setup!$C$36)+IF($V235=49,N($F235),0))-DT235-FR235&lt;0.005,0,(HP234*(1+HP$5/Setup!$C$36)+IF($V235=49,N($F235),0))-DT235-FR235)</f>
        <v>0</v>
      </c>
      <c r="HQ235" s="48" t="n">
        <f aca="false">IF((HQ234*(1+HQ$5/Setup!$C$36)+IF($V235=50,N($F235),0))-DU235-FS235&lt;0.005,0,(HQ234*(1+HQ$5/Setup!$C$36)+IF($V235=50,N($F235),0))-DU235-FS235)</f>
        <v>0</v>
      </c>
    </row>
    <row r="236" customFormat="false" ht="15" hidden="false" customHeight="false" outlineLevel="0" collapsed="false">
      <c r="A236" s="44" t="n">
        <v>228</v>
      </c>
      <c r="B236" s="45" t="n">
        <f aca="false">IF(Setup!$C$7="Every month",EDATE(Setup!$C$8,($A236-1)),IF(Setup!$C$7="Twice a month",DATE(YEAR(Setup!$C$8),MONTH(Setup!$C$8)+INT((($A236-1)+Setup!$C$41)/2),MIN(IF(MOD(($A236-1)+Setup!$C$41,2)=0,Setup!$C$39,Setup!$C$40),DAY(EOMONTH(DATE(YEAR(Setup!$C$8),MONTH(Setup!$C$8)+INT((($A236-1)+Setup!$C$41)/2),1),0)))),Setup!$C$8+($A236-1)*IF(Setup!$C$7="Every week",7,14)))</f>
        <v>49503</v>
      </c>
      <c r="C236" s="45" t="n">
        <f aca="false">IF(Setup!$C$7="Every month",EDATE(Setup!$C$8,$A236),IF(Setup!$C$7="Twice a month",DATE(YEAR(Setup!$C$8),MONTH(Setup!$C$8)+INT(($A236+Setup!$C$41)/2),MIN(IF(MOD($A236+Setup!$C$41,2)=0,Setup!$C$39,Setup!$C$40),DAY(EOMONTH(DATE(YEAR(Setup!$C$8),MONTH(Setup!$C$8)+INT(($A236+Setup!$C$41)/2),1),0)))),Setup!$C$8+$A236*IF(Setup!$C$7="Every week",7,14)))</f>
        <v>49517</v>
      </c>
      <c r="D236" s="46"/>
      <c r="E236" s="47"/>
      <c r="F236" s="47"/>
      <c r="G236" s="47"/>
      <c r="H236" s="47"/>
      <c r="I236" s="48" t="n">
        <f aca="false">N(Setup!$C$11)+N(E236)</f>
        <v>100</v>
      </c>
      <c r="J236" s="48" t="n">
        <f aca="false">MIN(Setup!$C$37,MAX(I236,0))</f>
        <v>9.23076923076923</v>
      </c>
      <c r="K236" s="48" t="n">
        <f aca="false">MIN(MAX(N(Setup!$C$14)-L235,0),MAX(I236-J236,0))</f>
        <v>0</v>
      </c>
      <c r="L236" s="48" t="n">
        <f aca="false">L235+K236-N(G236)</f>
        <v>500</v>
      </c>
      <c r="M236" s="48" t="n">
        <f aca="false">M235+J236-N(H236)</f>
        <v>2104.61538461539</v>
      </c>
      <c r="N236" s="48" t="n">
        <f aca="false">SUM(BX236:DU236)</f>
        <v>0</v>
      </c>
      <c r="O236" s="48" t="n">
        <f aca="false">SUM(Z236:BW236)-N236</f>
        <v>40</v>
      </c>
      <c r="P236" s="48" t="n">
        <f aca="false">MAX(I236-J236-K236,0)+O236</f>
        <v>130.769230769231</v>
      </c>
      <c r="Q236" s="48" t="n">
        <f aca="false">SUM(DV236:FS236)</f>
        <v>0</v>
      </c>
      <c r="R236" s="49" t="n">
        <f aca="false">N236+J236+K236+Q236</f>
        <v>9.23076923076923</v>
      </c>
      <c r="S236" s="48" t="n">
        <f aca="false">T236-T235-N(F236)+N236+Q236</f>
        <v>0</v>
      </c>
      <c r="T236" s="49" t="n">
        <f aca="false">SUM(FT236:HQ236)</f>
        <v>0</v>
      </c>
      <c r="U236" s="44" t="str">
        <f aca="false">IF(T235&lt;0.005,"",INDEX(Helpers!$C$2:$C$51,IF(_xlfn.MINIFS($DV$6:$FS$6,DV236:FS236,"&gt;0.005")=0,V236,_xlfn.MINIFS($DV$6:$FS$6,DV236:FS236,"&gt;0.005"))))</f>
        <v/>
      </c>
      <c r="V236" s="44" t="n">
        <f aca="false">IF(_xlfn.MINIFS($FT$6:$HQ$6,FT235:HQ235,"&gt;0.005")=0,1,_xlfn.MINIFS($FT$6:$HQ$6,FT235:HQ235,"&gt;0.005"))</f>
        <v>1</v>
      </c>
      <c r="W236" s="44" t="n">
        <f aca="false">IF(AND(D236&lt;&gt;"Paid",T235&gt;0.005),1,0)</f>
        <v>0</v>
      </c>
      <c r="X236" s="48" t="n">
        <f aca="false">SUMPRODUCT(((Helpers!$G$2:$G$51*(1+(Helpers!$D$2:$D$51+0.000000001)/12)^(($B236-Setup!$C$8)/(365.25/12))-Helpers!$E$2:$E$51*((1+(Helpers!$D$2:$D$51+0.000000001)/12)^(($B236-Setup!$C$8)/(365.25/12))-1)/((Helpers!$D$2:$D$51+0.000000001)/12))&gt;0)*(Helpers!$G$2:$G$51*(1+(Helpers!$D$2:$D$51+0.000000001)/12)^(($B236-Setup!$C$8)/(365.25/12))-Helpers!$E$2:$E$51*((1+(Helpers!$D$2:$D$51+0.000000001)/12)^(($B236-Setup!$C$8)/(365.25/12))-1)/((Helpers!$D$2:$D$51+0.000000001)/12)))</f>
        <v>0</v>
      </c>
      <c r="Y236" s="48"/>
      <c r="Z236" s="48" t="n">
        <f aca="false">IF(OR(N(Z$5)=0,Z$6=""),0,Z$5*((DATE(YEAR($B236),MONTH($B236),MIN(Z$6,DAY(EOMONTH($B236,0))))&gt;=$B236)*(DATE(YEAR($B236),MONTH($B236),MIN(Z$6,DAY(EOMONTH($B236,0))))&lt;$C236)+(DATE(YEAR($B236),MONTH($B236)+1,MIN(Z$6,DAY(EOMONTH($B236,1))))&gt;=$B236)*(DATE(YEAR($B236),MONTH($B236)+1,MIN(Z$6,DAY(EOMONTH($B236,1))))&lt;$C236)))</f>
        <v>0</v>
      </c>
      <c r="AA236" s="48" t="n">
        <f aca="false">IF(OR(N(AA$5)=0,AA$6=""),0,AA$5*((DATE(YEAR($B236),MONTH($B236),MIN(AA$6,DAY(EOMONTH($B236,0))))&gt;=$B236)*(DATE(YEAR($B236),MONTH($B236),MIN(AA$6,DAY(EOMONTH($B236,0))))&lt;$C236)+(DATE(YEAR($B236),MONTH($B236)+1,MIN(AA$6,DAY(EOMONTH($B236,1))))&gt;=$B236)*(DATE(YEAR($B236),MONTH($B236)+1,MIN(AA$6,DAY(EOMONTH($B236,1))))&lt;$C236)))</f>
        <v>40</v>
      </c>
      <c r="AB236" s="48" t="n">
        <f aca="false">IF(OR(N(AB$5)=0,AB$6=""),0,AB$5*((DATE(YEAR($B236),MONTH($B236),MIN(AB$6,DAY(EOMONTH($B236,0))))&gt;=$B236)*(DATE(YEAR($B236),MONTH($B236),MIN(AB$6,DAY(EOMONTH($B236,0))))&lt;$C236)+(DATE(YEAR($B236),MONTH($B236)+1,MIN(AB$6,DAY(EOMONTH($B236,1))))&gt;=$B236)*(DATE(YEAR($B236),MONTH($B236)+1,MIN(AB$6,DAY(EOMONTH($B236,1))))&lt;$C236)))</f>
        <v>0</v>
      </c>
      <c r="AC236" s="48" t="n">
        <f aca="false">IF(OR(N(AC$5)=0,AC$6=""),0,AC$5*((DATE(YEAR($B236),MONTH($B236),MIN(AC$6,DAY(EOMONTH($B236,0))))&gt;=$B236)*(DATE(YEAR($B236),MONTH($B236),MIN(AC$6,DAY(EOMONTH($B236,0))))&lt;$C236)+(DATE(YEAR($B236),MONTH($B236)+1,MIN(AC$6,DAY(EOMONTH($B236,1))))&gt;=$B236)*(DATE(YEAR($B236),MONTH($B236)+1,MIN(AC$6,DAY(EOMONTH($B236,1))))&lt;$C236)))</f>
        <v>0</v>
      </c>
      <c r="AD236" s="48" t="n">
        <f aca="false">IF(OR(N(AD$5)=0,AD$6=""),0,AD$5*((DATE(YEAR($B236),MONTH($B236),MIN(AD$6,DAY(EOMONTH($B236,0))))&gt;=$B236)*(DATE(YEAR($B236),MONTH($B236),MIN(AD$6,DAY(EOMONTH($B236,0))))&lt;$C236)+(DATE(YEAR($B236),MONTH($B236)+1,MIN(AD$6,DAY(EOMONTH($B236,1))))&gt;=$B236)*(DATE(YEAR($B236),MONTH($B236)+1,MIN(AD$6,DAY(EOMONTH($B236,1))))&lt;$C236)))</f>
        <v>0</v>
      </c>
      <c r="AE236" s="48" t="n">
        <f aca="false">IF(OR(N(AE$5)=0,AE$6=""),0,AE$5*((DATE(YEAR($B236),MONTH($B236),MIN(AE$6,DAY(EOMONTH($B236,0))))&gt;=$B236)*(DATE(YEAR($B236),MONTH($B236),MIN(AE$6,DAY(EOMONTH($B236,0))))&lt;$C236)+(DATE(YEAR($B236),MONTH($B236)+1,MIN(AE$6,DAY(EOMONTH($B236,1))))&gt;=$B236)*(DATE(YEAR($B236),MONTH($B236)+1,MIN(AE$6,DAY(EOMONTH($B236,1))))&lt;$C236)))</f>
        <v>0</v>
      </c>
      <c r="AF236" s="48" t="n">
        <f aca="false">IF(OR(N(AF$5)=0,AF$6=""),0,AF$5*((DATE(YEAR($B236),MONTH($B236),MIN(AF$6,DAY(EOMONTH($B236,0))))&gt;=$B236)*(DATE(YEAR($B236),MONTH($B236),MIN(AF$6,DAY(EOMONTH($B236,0))))&lt;$C236)+(DATE(YEAR($B236),MONTH($B236)+1,MIN(AF$6,DAY(EOMONTH($B236,1))))&gt;=$B236)*(DATE(YEAR($B236),MONTH($B236)+1,MIN(AF$6,DAY(EOMONTH($B236,1))))&lt;$C236)))</f>
        <v>0</v>
      </c>
      <c r="AG236" s="48" t="n">
        <f aca="false">IF(OR(N(AG$5)=0,AG$6=""),0,AG$5*((DATE(YEAR($B236),MONTH($B236),MIN(AG$6,DAY(EOMONTH($B236,0))))&gt;=$B236)*(DATE(YEAR($B236),MONTH($B236),MIN(AG$6,DAY(EOMONTH($B236,0))))&lt;$C236)+(DATE(YEAR($B236),MONTH($B236)+1,MIN(AG$6,DAY(EOMONTH($B236,1))))&gt;=$B236)*(DATE(YEAR($B236),MONTH($B236)+1,MIN(AG$6,DAY(EOMONTH($B236,1))))&lt;$C236)))</f>
        <v>0</v>
      </c>
      <c r="AH236" s="48" t="n">
        <f aca="false">IF(OR(N(AH$5)=0,AH$6=""),0,AH$5*((DATE(YEAR($B236),MONTH($B236),MIN(AH$6,DAY(EOMONTH($B236,0))))&gt;=$B236)*(DATE(YEAR($B236),MONTH($B236),MIN(AH$6,DAY(EOMONTH($B236,0))))&lt;$C236)+(DATE(YEAR($B236),MONTH($B236)+1,MIN(AH$6,DAY(EOMONTH($B236,1))))&gt;=$B236)*(DATE(YEAR($B236),MONTH($B236)+1,MIN(AH$6,DAY(EOMONTH($B236,1))))&lt;$C236)))</f>
        <v>0</v>
      </c>
      <c r="AI236" s="48" t="n">
        <f aca="false">IF(OR(N(AI$5)=0,AI$6=""),0,AI$5*((DATE(YEAR($B236),MONTH($B236),MIN(AI$6,DAY(EOMONTH($B236,0))))&gt;=$B236)*(DATE(YEAR($B236),MONTH($B236),MIN(AI$6,DAY(EOMONTH($B236,0))))&lt;$C236)+(DATE(YEAR($B236),MONTH($B236)+1,MIN(AI$6,DAY(EOMONTH($B236,1))))&gt;=$B236)*(DATE(YEAR($B236),MONTH($B236)+1,MIN(AI$6,DAY(EOMONTH($B236,1))))&lt;$C236)))</f>
        <v>0</v>
      </c>
      <c r="AJ236" s="48" t="n">
        <f aca="false">IF(OR(N(AJ$5)=0,AJ$6=""),0,AJ$5*((DATE(YEAR($B236),MONTH($B236),MIN(AJ$6,DAY(EOMONTH($B236,0))))&gt;=$B236)*(DATE(YEAR($B236),MONTH($B236),MIN(AJ$6,DAY(EOMONTH($B236,0))))&lt;$C236)+(DATE(YEAR($B236),MONTH($B236)+1,MIN(AJ$6,DAY(EOMONTH($B236,1))))&gt;=$B236)*(DATE(YEAR($B236),MONTH($B236)+1,MIN(AJ$6,DAY(EOMONTH($B236,1))))&lt;$C236)))</f>
        <v>0</v>
      </c>
      <c r="AK236" s="48" t="n">
        <f aca="false">IF(OR(N(AK$5)=0,AK$6=""),0,AK$5*((DATE(YEAR($B236),MONTH($B236),MIN(AK$6,DAY(EOMONTH($B236,0))))&gt;=$B236)*(DATE(YEAR($B236),MONTH($B236),MIN(AK$6,DAY(EOMONTH($B236,0))))&lt;$C236)+(DATE(YEAR($B236),MONTH($B236)+1,MIN(AK$6,DAY(EOMONTH($B236,1))))&gt;=$B236)*(DATE(YEAR($B236),MONTH($B236)+1,MIN(AK$6,DAY(EOMONTH($B236,1))))&lt;$C236)))</f>
        <v>0</v>
      </c>
      <c r="AL236" s="48" t="n">
        <f aca="false">IF(OR(N(AL$5)=0,AL$6=""),0,AL$5*((DATE(YEAR($B236),MONTH($B236),MIN(AL$6,DAY(EOMONTH($B236,0))))&gt;=$B236)*(DATE(YEAR($B236),MONTH($B236),MIN(AL$6,DAY(EOMONTH($B236,0))))&lt;$C236)+(DATE(YEAR($B236),MONTH($B236)+1,MIN(AL$6,DAY(EOMONTH($B236,1))))&gt;=$B236)*(DATE(YEAR($B236),MONTH($B236)+1,MIN(AL$6,DAY(EOMONTH($B236,1))))&lt;$C236)))</f>
        <v>0</v>
      </c>
      <c r="AM236" s="48" t="n">
        <f aca="false">IF(OR(N(AM$5)=0,AM$6=""),0,AM$5*((DATE(YEAR($B236),MONTH($B236),MIN(AM$6,DAY(EOMONTH($B236,0))))&gt;=$B236)*(DATE(YEAR($B236),MONTH($B236),MIN(AM$6,DAY(EOMONTH($B236,0))))&lt;$C236)+(DATE(YEAR($B236),MONTH($B236)+1,MIN(AM$6,DAY(EOMONTH($B236,1))))&gt;=$B236)*(DATE(YEAR($B236),MONTH($B236)+1,MIN(AM$6,DAY(EOMONTH($B236,1))))&lt;$C236)))</f>
        <v>0</v>
      </c>
      <c r="AN236" s="48" t="n">
        <f aca="false">IF(OR(N(AN$5)=0,AN$6=""),0,AN$5*((DATE(YEAR($B236),MONTH($B236),MIN(AN$6,DAY(EOMONTH($B236,0))))&gt;=$B236)*(DATE(YEAR($B236),MONTH($B236),MIN(AN$6,DAY(EOMONTH($B236,0))))&lt;$C236)+(DATE(YEAR($B236),MONTH($B236)+1,MIN(AN$6,DAY(EOMONTH($B236,1))))&gt;=$B236)*(DATE(YEAR($B236),MONTH($B236)+1,MIN(AN$6,DAY(EOMONTH($B236,1))))&lt;$C236)))</f>
        <v>0</v>
      </c>
      <c r="AO236" s="48" t="n">
        <f aca="false">IF(OR(N(AO$5)=0,AO$6=""),0,AO$5*((DATE(YEAR($B236),MONTH($B236),MIN(AO$6,DAY(EOMONTH($B236,0))))&gt;=$B236)*(DATE(YEAR($B236),MONTH($B236),MIN(AO$6,DAY(EOMONTH($B236,0))))&lt;$C236)+(DATE(YEAR($B236),MONTH($B236)+1,MIN(AO$6,DAY(EOMONTH($B236,1))))&gt;=$B236)*(DATE(YEAR($B236),MONTH($B236)+1,MIN(AO$6,DAY(EOMONTH($B236,1))))&lt;$C236)))</f>
        <v>0</v>
      </c>
      <c r="AP236" s="48" t="n">
        <f aca="false">IF(OR(N(AP$5)=0,AP$6=""),0,AP$5*((DATE(YEAR($B236),MONTH($B236),MIN(AP$6,DAY(EOMONTH($B236,0))))&gt;=$B236)*(DATE(YEAR($B236),MONTH($B236),MIN(AP$6,DAY(EOMONTH($B236,0))))&lt;$C236)+(DATE(YEAR($B236),MONTH($B236)+1,MIN(AP$6,DAY(EOMONTH($B236,1))))&gt;=$B236)*(DATE(YEAR($B236),MONTH($B236)+1,MIN(AP$6,DAY(EOMONTH($B236,1))))&lt;$C236)))</f>
        <v>0</v>
      </c>
      <c r="AQ236" s="48" t="n">
        <f aca="false">IF(OR(N(AQ$5)=0,AQ$6=""),0,AQ$5*((DATE(YEAR($B236),MONTH($B236),MIN(AQ$6,DAY(EOMONTH($B236,0))))&gt;=$B236)*(DATE(YEAR($B236),MONTH($B236),MIN(AQ$6,DAY(EOMONTH($B236,0))))&lt;$C236)+(DATE(YEAR($B236),MONTH($B236)+1,MIN(AQ$6,DAY(EOMONTH($B236,1))))&gt;=$B236)*(DATE(YEAR($B236),MONTH($B236)+1,MIN(AQ$6,DAY(EOMONTH($B236,1))))&lt;$C236)))</f>
        <v>0</v>
      </c>
      <c r="AR236" s="48" t="n">
        <f aca="false">IF(OR(N(AR$5)=0,AR$6=""),0,AR$5*((DATE(YEAR($B236),MONTH($B236),MIN(AR$6,DAY(EOMONTH($B236,0))))&gt;=$B236)*(DATE(YEAR($B236),MONTH($B236),MIN(AR$6,DAY(EOMONTH($B236,0))))&lt;$C236)+(DATE(YEAR($B236),MONTH($B236)+1,MIN(AR$6,DAY(EOMONTH($B236,1))))&gt;=$B236)*(DATE(YEAR($B236),MONTH($B236)+1,MIN(AR$6,DAY(EOMONTH($B236,1))))&lt;$C236)))</f>
        <v>0</v>
      </c>
      <c r="AS236" s="48" t="n">
        <f aca="false">IF(OR(N(AS$5)=0,AS$6=""),0,AS$5*((DATE(YEAR($B236),MONTH($B236),MIN(AS$6,DAY(EOMONTH($B236,0))))&gt;=$B236)*(DATE(YEAR($B236),MONTH($B236),MIN(AS$6,DAY(EOMONTH($B236,0))))&lt;$C236)+(DATE(YEAR($B236),MONTH($B236)+1,MIN(AS$6,DAY(EOMONTH($B236,1))))&gt;=$B236)*(DATE(YEAR($B236),MONTH($B236)+1,MIN(AS$6,DAY(EOMONTH($B236,1))))&lt;$C236)))</f>
        <v>0</v>
      </c>
      <c r="AT236" s="48" t="n">
        <f aca="false">IF(OR(N(AT$5)=0,AT$6=""),0,AT$5*((DATE(YEAR($B236),MONTH($B236),MIN(AT$6,DAY(EOMONTH($B236,0))))&gt;=$B236)*(DATE(YEAR($B236),MONTH($B236),MIN(AT$6,DAY(EOMONTH($B236,0))))&lt;$C236)+(DATE(YEAR($B236),MONTH($B236)+1,MIN(AT$6,DAY(EOMONTH($B236,1))))&gt;=$B236)*(DATE(YEAR($B236),MONTH($B236)+1,MIN(AT$6,DAY(EOMONTH($B236,1))))&lt;$C236)))</f>
        <v>0</v>
      </c>
      <c r="AU236" s="48" t="n">
        <f aca="false">IF(OR(N(AU$5)=0,AU$6=""),0,AU$5*((DATE(YEAR($B236),MONTH($B236),MIN(AU$6,DAY(EOMONTH($B236,0))))&gt;=$B236)*(DATE(YEAR($B236),MONTH($B236),MIN(AU$6,DAY(EOMONTH($B236,0))))&lt;$C236)+(DATE(YEAR($B236),MONTH($B236)+1,MIN(AU$6,DAY(EOMONTH($B236,1))))&gt;=$B236)*(DATE(YEAR($B236),MONTH($B236)+1,MIN(AU$6,DAY(EOMONTH($B236,1))))&lt;$C236)))</f>
        <v>0</v>
      </c>
      <c r="AV236" s="48" t="n">
        <f aca="false">IF(OR(N(AV$5)=0,AV$6=""),0,AV$5*((DATE(YEAR($B236),MONTH($B236),MIN(AV$6,DAY(EOMONTH($B236,0))))&gt;=$B236)*(DATE(YEAR($B236),MONTH($B236),MIN(AV$6,DAY(EOMONTH($B236,0))))&lt;$C236)+(DATE(YEAR($B236),MONTH($B236)+1,MIN(AV$6,DAY(EOMONTH($B236,1))))&gt;=$B236)*(DATE(YEAR($B236),MONTH($B236)+1,MIN(AV$6,DAY(EOMONTH($B236,1))))&lt;$C236)))</f>
        <v>0</v>
      </c>
      <c r="AW236" s="48" t="n">
        <f aca="false">IF(OR(N(AW$5)=0,AW$6=""),0,AW$5*((DATE(YEAR($B236),MONTH($B236),MIN(AW$6,DAY(EOMONTH($B236,0))))&gt;=$B236)*(DATE(YEAR($B236),MONTH($B236),MIN(AW$6,DAY(EOMONTH($B236,0))))&lt;$C236)+(DATE(YEAR($B236),MONTH($B236)+1,MIN(AW$6,DAY(EOMONTH($B236,1))))&gt;=$B236)*(DATE(YEAR($B236),MONTH($B236)+1,MIN(AW$6,DAY(EOMONTH($B236,1))))&lt;$C236)))</f>
        <v>0</v>
      </c>
      <c r="AX236" s="48" t="n">
        <f aca="false">IF(OR(N(AX$5)=0,AX$6=""),0,AX$5*((DATE(YEAR($B236),MONTH($B236),MIN(AX$6,DAY(EOMONTH($B236,0))))&gt;=$B236)*(DATE(YEAR($B236),MONTH($B236),MIN(AX$6,DAY(EOMONTH($B236,0))))&lt;$C236)+(DATE(YEAR($B236),MONTH($B236)+1,MIN(AX$6,DAY(EOMONTH($B236,1))))&gt;=$B236)*(DATE(YEAR($B236),MONTH($B236)+1,MIN(AX$6,DAY(EOMONTH($B236,1))))&lt;$C236)))</f>
        <v>0</v>
      </c>
      <c r="AY236" s="48" t="n">
        <f aca="false">IF(OR(N(AY$5)=0,AY$6=""),0,AY$5*((DATE(YEAR($B236),MONTH($B236),MIN(AY$6,DAY(EOMONTH($B236,0))))&gt;=$B236)*(DATE(YEAR($B236),MONTH($B236),MIN(AY$6,DAY(EOMONTH($B236,0))))&lt;$C236)+(DATE(YEAR($B236),MONTH($B236)+1,MIN(AY$6,DAY(EOMONTH($B236,1))))&gt;=$B236)*(DATE(YEAR($B236),MONTH($B236)+1,MIN(AY$6,DAY(EOMONTH($B236,1))))&lt;$C236)))</f>
        <v>0</v>
      </c>
      <c r="AZ236" s="48" t="n">
        <f aca="false">IF(OR(N(AZ$5)=0,AZ$6=""),0,AZ$5*((DATE(YEAR($B236),MONTH($B236),MIN(AZ$6,DAY(EOMONTH($B236,0))))&gt;=$B236)*(DATE(YEAR($B236),MONTH($B236),MIN(AZ$6,DAY(EOMONTH($B236,0))))&lt;$C236)+(DATE(YEAR($B236),MONTH($B236)+1,MIN(AZ$6,DAY(EOMONTH($B236,1))))&gt;=$B236)*(DATE(YEAR($B236),MONTH($B236)+1,MIN(AZ$6,DAY(EOMONTH($B236,1))))&lt;$C236)))</f>
        <v>0</v>
      </c>
      <c r="BA236" s="48" t="n">
        <f aca="false">IF(OR(N(BA$5)=0,BA$6=""),0,BA$5*((DATE(YEAR($B236),MONTH($B236),MIN(BA$6,DAY(EOMONTH($B236,0))))&gt;=$B236)*(DATE(YEAR($B236),MONTH($B236),MIN(BA$6,DAY(EOMONTH($B236,0))))&lt;$C236)+(DATE(YEAR($B236),MONTH($B236)+1,MIN(BA$6,DAY(EOMONTH($B236,1))))&gt;=$B236)*(DATE(YEAR($B236),MONTH($B236)+1,MIN(BA$6,DAY(EOMONTH($B236,1))))&lt;$C236)))</f>
        <v>0</v>
      </c>
      <c r="BB236" s="48" t="n">
        <f aca="false">IF(OR(N(BB$5)=0,BB$6=""),0,BB$5*((DATE(YEAR($B236),MONTH($B236),MIN(BB$6,DAY(EOMONTH($B236,0))))&gt;=$B236)*(DATE(YEAR($B236),MONTH($B236),MIN(BB$6,DAY(EOMONTH($B236,0))))&lt;$C236)+(DATE(YEAR($B236),MONTH($B236)+1,MIN(BB$6,DAY(EOMONTH($B236,1))))&gt;=$B236)*(DATE(YEAR($B236),MONTH($B236)+1,MIN(BB$6,DAY(EOMONTH($B236,1))))&lt;$C236)))</f>
        <v>0</v>
      </c>
      <c r="BC236" s="48" t="n">
        <f aca="false">IF(OR(N(BC$5)=0,BC$6=""),0,BC$5*((DATE(YEAR($B236),MONTH($B236),MIN(BC$6,DAY(EOMONTH($B236,0))))&gt;=$B236)*(DATE(YEAR($B236),MONTH($B236),MIN(BC$6,DAY(EOMONTH($B236,0))))&lt;$C236)+(DATE(YEAR($B236),MONTH($B236)+1,MIN(BC$6,DAY(EOMONTH($B236,1))))&gt;=$B236)*(DATE(YEAR($B236),MONTH($B236)+1,MIN(BC$6,DAY(EOMONTH($B236,1))))&lt;$C236)))</f>
        <v>0</v>
      </c>
      <c r="BD236" s="48" t="n">
        <f aca="false">IF(OR(N(BD$5)=0,BD$6=""),0,BD$5*((DATE(YEAR($B236),MONTH($B236),MIN(BD$6,DAY(EOMONTH($B236,0))))&gt;=$B236)*(DATE(YEAR($B236),MONTH($B236),MIN(BD$6,DAY(EOMONTH($B236,0))))&lt;$C236)+(DATE(YEAR($B236),MONTH($B236)+1,MIN(BD$6,DAY(EOMONTH($B236,1))))&gt;=$B236)*(DATE(YEAR($B236),MONTH($B236)+1,MIN(BD$6,DAY(EOMONTH($B236,1))))&lt;$C236)))</f>
        <v>0</v>
      </c>
      <c r="BE236" s="48" t="n">
        <f aca="false">IF(OR(N(BE$5)=0,BE$6=""),0,BE$5*((DATE(YEAR($B236),MONTH($B236),MIN(BE$6,DAY(EOMONTH($B236,0))))&gt;=$B236)*(DATE(YEAR($B236),MONTH($B236),MIN(BE$6,DAY(EOMONTH($B236,0))))&lt;$C236)+(DATE(YEAR($B236),MONTH($B236)+1,MIN(BE$6,DAY(EOMONTH($B236,1))))&gt;=$B236)*(DATE(YEAR($B236),MONTH($B236)+1,MIN(BE$6,DAY(EOMONTH($B236,1))))&lt;$C236)))</f>
        <v>0</v>
      </c>
      <c r="BF236" s="48" t="n">
        <f aca="false">IF(OR(N(BF$5)=0,BF$6=""),0,BF$5*((DATE(YEAR($B236),MONTH($B236),MIN(BF$6,DAY(EOMONTH($B236,0))))&gt;=$B236)*(DATE(YEAR($B236),MONTH($B236),MIN(BF$6,DAY(EOMONTH($B236,0))))&lt;$C236)+(DATE(YEAR($B236),MONTH($B236)+1,MIN(BF$6,DAY(EOMONTH($B236,1))))&gt;=$B236)*(DATE(YEAR($B236),MONTH($B236)+1,MIN(BF$6,DAY(EOMONTH($B236,1))))&lt;$C236)))</f>
        <v>0</v>
      </c>
      <c r="BG236" s="48" t="n">
        <f aca="false">IF(OR(N(BG$5)=0,BG$6=""),0,BG$5*((DATE(YEAR($B236),MONTH($B236),MIN(BG$6,DAY(EOMONTH($B236,0))))&gt;=$B236)*(DATE(YEAR($B236),MONTH($B236),MIN(BG$6,DAY(EOMONTH($B236,0))))&lt;$C236)+(DATE(YEAR($B236),MONTH($B236)+1,MIN(BG$6,DAY(EOMONTH($B236,1))))&gt;=$B236)*(DATE(YEAR($B236),MONTH($B236)+1,MIN(BG$6,DAY(EOMONTH($B236,1))))&lt;$C236)))</f>
        <v>0</v>
      </c>
      <c r="BH236" s="48" t="n">
        <f aca="false">IF(OR(N(BH$5)=0,BH$6=""),0,BH$5*((DATE(YEAR($B236),MONTH($B236),MIN(BH$6,DAY(EOMONTH($B236,0))))&gt;=$B236)*(DATE(YEAR($B236),MONTH($B236),MIN(BH$6,DAY(EOMONTH($B236,0))))&lt;$C236)+(DATE(YEAR($B236),MONTH($B236)+1,MIN(BH$6,DAY(EOMONTH($B236,1))))&gt;=$B236)*(DATE(YEAR($B236),MONTH($B236)+1,MIN(BH$6,DAY(EOMONTH($B236,1))))&lt;$C236)))</f>
        <v>0</v>
      </c>
      <c r="BI236" s="48" t="n">
        <f aca="false">IF(OR(N(BI$5)=0,BI$6=""),0,BI$5*((DATE(YEAR($B236),MONTH($B236),MIN(BI$6,DAY(EOMONTH($B236,0))))&gt;=$B236)*(DATE(YEAR($B236),MONTH($B236),MIN(BI$6,DAY(EOMONTH($B236,0))))&lt;$C236)+(DATE(YEAR($B236),MONTH($B236)+1,MIN(BI$6,DAY(EOMONTH($B236,1))))&gt;=$B236)*(DATE(YEAR($B236),MONTH($B236)+1,MIN(BI$6,DAY(EOMONTH($B236,1))))&lt;$C236)))</f>
        <v>0</v>
      </c>
      <c r="BJ236" s="48" t="n">
        <f aca="false">IF(OR(N(BJ$5)=0,BJ$6=""),0,BJ$5*((DATE(YEAR($B236),MONTH($B236),MIN(BJ$6,DAY(EOMONTH($B236,0))))&gt;=$B236)*(DATE(YEAR($B236),MONTH($B236),MIN(BJ$6,DAY(EOMONTH($B236,0))))&lt;$C236)+(DATE(YEAR($B236),MONTH($B236)+1,MIN(BJ$6,DAY(EOMONTH($B236,1))))&gt;=$B236)*(DATE(YEAR($B236),MONTH($B236)+1,MIN(BJ$6,DAY(EOMONTH($B236,1))))&lt;$C236)))</f>
        <v>0</v>
      </c>
      <c r="BK236" s="48" t="n">
        <f aca="false">IF(OR(N(BK$5)=0,BK$6=""),0,BK$5*((DATE(YEAR($B236),MONTH($B236),MIN(BK$6,DAY(EOMONTH($B236,0))))&gt;=$B236)*(DATE(YEAR($B236),MONTH($B236),MIN(BK$6,DAY(EOMONTH($B236,0))))&lt;$C236)+(DATE(YEAR($B236),MONTH($B236)+1,MIN(BK$6,DAY(EOMONTH($B236,1))))&gt;=$B236)*(DATE(YEAR($B236),MONTH($B236)+1,MIN(BK$6,DAY(EOMONTH($B236,1))))&lt;$C236)))</f>
        <v>0</v>
      </c>
      <c r="BL236" s="48" t="n">
        <f aca="false">IF(OR(N(BL$5)=0,BL$6=""),0,BL$5*((DATE(YEAR($B236),MONTH($B236),MIN(BL$6,DAY(EOMONTH($B236,0))))&gt;=$B236)*(DATE(YEAR($B236),MONTH($B236),MIN(BL$6,DAY(EOMONTH($B236,0))))&lt;$C236)+(DATE(YEAR($B236),MONTH($B236)+1,MIN(BL$6,DAY(EOMONTH($B236,1))))&gt;=$B236)*(DATE(YEAR($B236),MONTH($B236)+1,MIN(BL$6,DAY(EOMONTH($B236,1))))&lt;$C236)))</f>
        <v>0</v>
      </c>
      <c r="BM236" s="48" t="n">
        <f aca="false">IF(OR(N(BM$5)=0,BM$6=""),0,BM$5*((DATE(YEAR($B236),MONTH($B236),MIN(BM$6,DAY(EOMONTH($B236,0))))&gt;=$B236)*(DATE(YEAR($B236),MONTH($B236),MIN(BM$6,DAY(EOMONTH($B236,0))))&lt;$C236)+(DATE(YEAR($B236),MONTH($B236)+1,MIN(BM$6,DAY(EOMONTH($B236,1))))&gt;=$B236)*(DATE(YEAR($B236),MONTH($B236)+1,MIN(BM$6,DAY(EOMONTH($B236,1))))&lt;$C236)))</f>
        <v>0</v>
      </c>
      <c r="BN236" s="48" t="n">
        <f aca="false">IF(OR(N(BN$5)=0,BN$6=""),0,BN$5*((DATE(YEAR($B236),MONTH($B236),MIN(BN$6,DAY(EOMONTH($B236,0))))&gt;=$B236)*(DATE(YEAR($B236),MONTH($B236),MIN(BN$6,DAY(EOMONTH($B236,0))))&lt;$C236)+(DATE(YEAR($B236),MONTH($B236)+1,MIN(BN$6,DAY(EOMONTH($B236,1))))&gt;=$B236)*(DATE(YEAR($B236),MONTH($B236)+1,MIN(BN$6,DAY(EOMONTH($B236,1))))&lt;$C236)))</f>
        <v>0</v>
      </c>
      <c r="BO236" s="48" t="n">
        <f aca="false">IF(OR(N(BO$5)=0,BO$6=""),0,BO$5*((DATE(YEAR($B236),MONTH($B236),MIN(BO$6,DAY(EOMONTH($B236,0))))&gt;=$B236)*(DATE(YEAR($B236),MONTH($B236),MIN(BO$6,DAY(EOMONTH($B236,0))))&lt;$C236)+(DATE(YEAR($B236),MONTH($B236)+1,MIN(BO$6,DAY(EOMONTH($B236,1))))&gt;=$B236)*(DATE(YEAR($B236),MONTH($B236)+1,MIN(BO$6,DAY(EOMONTH($B236,1))))&lt;$C236)))</f>
        <v>0</v>
      </c>
      <c r="BP236" s="48" t="n">
        <f aca="false">IF(OR(N(BP$5)=0,BP$6=""),0,BP$5*((DATE(YEAR($B236),MONTH($B236),MIN(BP$6,DAY(EOMONTH($B236,0))))&gt;=$B236)*(DATE(YEAR($B236),MONTH($B236),MIN(BP$6,DAY(EOMONTH($B236,0))))&lt;$C236)+(DATE(YEAR($B236),MONTH($B236)+1,MIN(BP$6,DAY(EOMONTH($B236,1))))&gt;=$B236)*(DATE(YEAR($B236),MONTH($B236)+1,MIN(BP$6,DAY(EOMONTH($B236,1))))&lt;$C236)))</f>
        <v>0</v>
      </c>
      <c r="BQ236" s="48" t="n">
        <f aca="false">IF(OR(N(BQ$5)=0,BQ$6=""),0,BQ$5*((DATE(YEAR($B236),MONTH($B236),MIN(BQ$6,DAY(EOMONTH($B236,0))))&gt;=$B236)*(DATE(YEAR($B236),MONTH($B236),MIN(BQ$6,DAY(EOMONTH($B236,0))))&lt;$C236)+(DATE(YEAR($B236),MONTH($B236)+1,MIN(BQ$6,DAY(EOMONTH($B236,1))))&gt;=$B236)*(DATE(YEAR($B236),MONTH($B236)+1,MIN(BQ$6,DAY(EOMONTH($B236,1))))&lt;$C236)))</f>
        <v>0</v>
      </c>
      <c r="BR236" s="48" t="n">
        <f aca="false">IF(OR(N(BR$5)=0,BR$6=""),0,BR$5*((DATE(YEAR($B236),MONTH($B236),MIN(BR$6,DAY(EOMONTH($B236,0))))&gt;=$B236)*(DATE(YEAR($B236),MONTH($B236),MIN(BR$6,DAY(EOMONTH($B236,0))))&lt;$C236)+(DATE(YEAR($B236),MONTH($B236)+1,MIN(BR$6,DAY(EOMONTH($B236,1))))&gt;=$B236)*(DATE(YEAR($B236),MONTH($B236)+1,MIN(BR$6,DAY(EOMONTH($B236,1))))&lt;$C236)))</f>
        <v>0</v>
      </c>
      <c r="BS236" s="48" t="n">
        <f aca="false">IF(OR(N(BS$5)=0,BS$6=""),0,BS$5*((DATE(YEAR($B236),MONTH($B236),MIN(BS$6,DAY(EOMONTH($B236,0))))&gt;=$B236)*(DATE(YEAR($B236),MONTH($B236),MIN(BS$6,DAY(EOMONTH($B236,0))))&lt;$C236)+(DATE(YEAR($B236),MONTH($B236)+1,MIN(BS$6,DAY(EOMONTH($B236,1))))&gt;=$B236)*(DATE(YEAR($B236),MONTH($B236)+1,MIN(BS$6,DAY(EOMONTH($B236,1))))&lt;$C236)))</f>
        <v>0</v>
      </c>
      <c r="BT236" s="48" t="n">
        <f aca="false">IF(OR(N(BT$5)=0,BT$6=""),0,BT$5*((DATE(YEAR($B236),MONTH($B236),MIN(BT$6,DAY(EOMONTH($B236,0))))&gt;=$B236)*(DATE(YEAR($B236),MONTH($B236),MIN(BT$6,DAY(EOMONTH($B236,0))))&lt;$C236)+(DATE(YEAR($B236),MONTH($B236)+1,MIN(BT$6,DAY(EOMONTH($B236,1))))&gt;=$B236)*(DATE(YEAR($B236),MONTH($B236)+1,MIN(BT$6,DAY(EOMONTH($B236,1))))&lt;$C236)))</f>
        <v>0</v>
      </c>
      <c r="BU236" s="48" t="n">
        <f aca="false">IF(OR(N(BU$5)=0,BU$6=""),0,BU$5*((DATE(YEAR($B236),MONTH($B236),MIN(BU$6,DAY(EOMONTH($B236,0))))&gt;=$B236)*(DATE(YEAR($B236),MONTH($B236),MIN(BU$6,DAY(EOMONTH($B236,0))))&lt;$C236)+(DATE(YEAR($B236),MONTH($B236)+1,MIN(BU$6,DAY(EOMONTH($B236,1))))&gt;=$B236)*(DATE(YEAR($B236),MONTH($B236)+1,MIN(BU$6,DAY(EOMONTH($B236,1))))&lt;$C236)))</f>
        <v>0</v>
      </c>
      <c r="BV236" s="48" t="n">
        <f aca="false">IF(OR(N(BV$5)=0,BV$6=""),0,BV$5*((DATE(YEAR($B236),MONTH($B236),MIN(BV$6,DAY(EOMONTH($B236,0))))&gt;=$B236)*(DATE(YEAR($B236),MONTH($B236),MIN(BV$6,DAY(EOMONTH($B236,0))))&lt;$C236)+(DATE(YEAR($B236),MONTH($B236)+1,MIN(BV$6,DAY(EOMONTH($B236,1))))&gt;=$B236)*(DATE(YEAR($B236),MONTH($B236)+1,MIN(BV$6,DAY(EOMONTH($B236,1))))&lt;$C236)))</f>
        <v>0</v>
      </c>
      <c r="BW236" s="48" t="n">
        <f aca="false">IF(OR(N(BW$5)=0,BW$6=""),0,BW$5*((DATE(YEAR($B236),MONTH($B236),MIN(BW$6,DAY(EOMONTH($B236,0))))&gt;=$B236)*(DATE(YEAR($B236),MONTH($B236),MIN(BW$6,DAY(EOMONTH($B236,0))))&lt;$C236)+(DATE(YEAR($B236),MONTH($B236)+1,MIN(BW$6,DAY(EOMONTH($B236,1))))&gt;=$B236)*(DATE(YEAR($B236),MONTH($B236)+1,MIN(BW$6,DAY(EOMONTH($B236,1))))&lt;$C236)))</f>
        <v>0</v>
      </c>
      <c r="BX236" s="48" t="n">
        <f aca="false">MIN(Z236,(FT235*(1+FT$5/Setup!$C$36)+IF($V236=1,N($F236),0)))</f>
        <v>0</v>
      </c>
      <c r="BY236" s="48" t="n">
        <f aca="false">MIN(AA236,(FU235*(1+FU$5/Setup!$C$36)+IF($V236=2,N($F236),0)))</f>
        <v>0</v>
      </c>
      <c r="BZ236" s="48" t="n">
        <f aca="false">MIN(AB236,(FV235*(1+FV$5/Setup!$C$36)+IF($V236=3,N($F236),0)))</f>
        <v>0</v>
      </c>
      <c r="CA236" s="48" t="n">
        <f aca="false">MIN(AC236,(FW235*(1+FW$5/Setup!$C$36)+IF($V236=4,N($F236),0)))</f>
        <v>0</v>
      </c>
      <c r="CB236" s="48" t="n">
        <f aca="false">MIN(AD236,(FX235*(1+FX$5/Setup!$C$36)+IF($V236=5,N($F236),0)))</f>
        <v>0</v>
      </c>
      <c r="CC236" s="48" t="n">
        <f aca="false">MIN(AE236,(FY235*(1+FY$5/Setup!$C$36)+IF($V236=6,N($F236),0)))</f>
        <v>0</v>
      </c>
      <c r="CD236" s="48" t="n">
        <f aca="false">MIN(AF236,(FZ235*(1+FZ$5/Setup!$C$36)+IF($V236=7,N($F236),0)))</f>
        <v>0</v>
      </c>
      <c r="CE236" s="48" t="n">
        <f aca="false">MIN(AG236,(GA235*(1+GA$5/Setup!$C$36)+IF($V236=8,N($F236),0)))</f>
        <v>0</v>
      </c>
      <c r="CF236" s="48" t="n">
        <f aca="false">MIN(AH236,(GB235*(1+GB$5/Setup!$C$36)+IF($V236=9,N($F236),0)))</f>
        <v>0</v>
      </c>
      <c r="CG236" s="48" t="n">
        <f aca="false">MIN(AI236,(GC235*(1+GC$5/Setup!$C$36)+IF($V236=10,N($F236),0)))</f>
        <v>0</v>
      </c>
      <c r="CH236" s="48" t="n">
        <f aca="false">MIN(AJ236,(GD235*(1+GD$5/Setup!$C$36)+IF($V236=11,N($F236),0)))</f>
        <v>0</v>
      </c>
      <c r="CI236" s="48" t="n">
        <f aca="false">MIN(AK236,(GE235*(1+GE$5/Setup!$C$36)+IF($V236=12,N($F236),0)))</f>
        <v>0</v>
      </c>
      <c r="CJ236" s="48" t="n">
        <f aca="false">MIN(AL236,(GF235*(1+GF$5/Setup!$C$36)+IF($V236=13,N($F236),0)))</f>
        <v>0</v>
      </c>
      <c r="CK236" s="48" t="n">
        <f aca="false">MIN(AM236,(GG235*(1+GG$5/Setup!$C$36)+IF($V236=14,N($F236),0)))</f>
        <v>0</v>
      </c>
      <c r="CL236" s="48" t="n">
        <f aca="false">MIN(AN236,(GH235*(1+GH$5/Setup!$C$36)+IF($V236=15,N($F236),0)))</f>
        <v>0</v>
      </c>
      <c r="CM236" s="48" t="n">
        <f aca="false">MIN(AO236,(GI235*(1+GI$5/Setup!$C$36)+IF($V236=16,N($F236),0)))</f>
        <v>0</v>
      </c>
      <c r="CN236" s="48" t="n">
        <f aca="false">MIN(AP236,(GJ235*(1+GJ$5/Setup!$C$36)+IF($V236=17,N($F236),0)))</f>
        <v>0</v>
      </c>
      <c r="CO236" s="48" t="n">
        <f aca="false">MIN(AQ236,(GK235*(1+GK$5/Setup!$C$36)+IF($V236=18,N($F236),0)))</f>
        <v>0</v>
      </c>
      <c r="CP236" s="48" t="n">
        <f aca="false">MIN(AR236,(GL235*(1+GL$5/Setup!$C$36)+IF($V236=19,N($F236),0)))</f>
        <v>0</v>
      </c>
      <c r="CQ236" s="48" t="n">
        <f aca="false">MIN(AS236,(GM235*(1+GM$5/Setup!$C$36)+IF($V236=20,N($F236),0)))</f>
        <v>0</v>
      </c>
      <c r="CR236" s="48" t="n">
        <f aca="false">MIN(AT236,(GN235*(1+GN$5/Setup!$C$36)+IF($V236=21,N($F236),0)))</f>
        <v>0</v>
      </c>
      <c r="CS236" s="48" t="n">
        <f aca="false">MIN(AU236,(GO235*(1+GO$5/Setup!$C$36)+IF($V236=22,N($F236),0)))</f>
        <v>0</v>
      </c>
      <c r="CT236" s="48" t="n">
        <f aca="false">MIN(AV236,(GP235*(1+GP$5/Setup!$C$36)+IF($V236=23,N($F236),0)))</f>
        <v>0</v>
      </c>
      <c r="CU236" s="48" t="n">
        <f aca="false">MIN(AW236,(GQ235*(1+GQ$5/Setup!$C$36)+IF($V236=24,N($F236),0)))</f>
        <v>0</v>
      </c>
      <c r="CV236" s="48" t="n">
        <f aca="false">MIN(AX236,(GR235*(1+GR$5/Setup!$C$36)+IF($V236=25,N($F236),0)))</f>
        <v>0</v>
      </c>
      <c r="CW236" s="48" t="n">
        <f aca="false">MIN(AY236,(GS235*(1+GS$5/Setup!$C$36)+IF($V236=26,N($F236),0)))</f>
        <v>0</v>
      </c>
      <c r="CX236" s="48" t="n">
        <f aca="false">MIN(AZ236,(GT235*(1+GT$5/Setup!$C$36)+IF($V236=27,N($F236),0)))</f>
        <v>0</v>
      </c>
      <c r="CY236" s="48" t="n">
        <f aca="false">MIN(BA236,(GU235*(1+GU$5/Setup!$C$36)+IF($V236=28,N($F236),0)))</f>
        <v>0</v>
      </c>
      <c r="CZ236" s="48" t="n">
        <f aca="false">MIN(BB236,(GV235*(1+GV$5/Setup!$C$36)+IF($V236=29,N($F236),0)))</f>
        <v>0</v>
      </c>
      <c r="DA236" s="48" t="n">
        <f aca="false">MIN(BC236,(GW235*(1+GW$5/Setup!$C$36)+IF($V236=30,N($F236),0)))</f>
        <v>0</v>
      </c>
      <c r="DB236" s="48" t="n">
        <f aca="false">MIN(BD236,(GX235*(1+GX$5/Setup!$C$36)+IF($V236=31,N($F236),0)))</f>
        <v>0</v>
      </c>
      <c r="DC236" s="48" t="n">
        <f aca="false">MIN(BE236,(GY235*(1+GY$5/Setup!$C$36)+IF($V236=32,N($F236),0)))</f>
        <v>0</v>
      </c>
      <c r="DD236" s="48" t="n">
        <f aca="false">MIN(BF236,(GZ235*(1+GZ$5/Setup!$C$36)+IF($V236=33,N($F236),0)))</f>
        <v>0</v>
      </c>
      <c r="DE236" s="48" t="n">
        <f aca="false">MIN(BG236,(HA235*(1+HA$5/Setup!$C$36)+IF($V236=34,N($F236),0)))</f>
        <v>0</v>
      </c>
      <c r="DF236" s="48" t="n">
        <f aca="false">MIN(BH236,(HB235*(1+HB$5/Setup!$C$36)+IF($V236=35,N($F236),0)))</f>
        <v>0</v>
      </c>
      <c r="DG236" s="48" t="n">
        <f aca="false">MIN(BI236,(HC235*(1+HC$5/Setup!$C$36)+IF($V236=36,N($F236),0)))</f>
        <v>0</v>
      </c>
      <c r="DH236" s="48" t="n">
        <f aca="false">MIN(BJ236,(HD235*(1+HD$5/Setup!$C$36)+IF($V236=37,N($F236),0)))</f>
        <v>0</v>
      </c>
      <c r="DI236" s="48" t="n">
        <f aca="false">MIN(BK236,(HE235*(1+HE$5/Setup!$C$36)+IF($V236=38,N($F236),0)))</f>
        <v>0</v>
      </c>
      <c r="DJ236" s="48" t="n">
        <f aca="false">MIN(BL236,(HF235*(1+HF$5/Setup!$C$36)+IF($V236=39,N($F236),0)))</f>
        <v>0</v>
      </c>
      <c r="DK236" s="48" t="n">
        <f aca="false">MIN(BM236,(HG235*(1+HG$5/Setup!$C$36)+IF($V236=40,N($F236),0)))</f>
        <v>0</v>
      </c>
      <c r="DL236" s="48" t="n">
        <f aca="false">MIN(BN236,(HH235*(1+HH$5/Setup!$C$36)+IF($V236=41,N($F236),0)))</f>
        <v>0</v>
      </c>
      <c r="DM236" s="48" t="n">
        <f aca="false">MIN(BO236,(HI235*(1+HI$5/Setup!$C$36)+IF($V236=42,N($F236),0)))</f>
        <v>0</v>
      </c>
      <c r="DN236" s="48" t="n">
        <f aca="false">MIN(BP236,(HJ235*(1+HJ$5/Setup!$C$36)+IF($V236=43,N($F236),0)))</f>
        <v>0</v>
      </c>
      <c r="DO236" s="48" t="n">
        <f aca="false">MIN(BQ236,(HK235*(1+HK$5/Setup!$C$36)+IF($V236=44,N($F236),0)))</f>
        <v>0</v>
      </c>
      <c r="DP236" s="48" t="n">
        <f aca="false">MIN(BR236,(HL235*(1+HL$5/Setup!$C$36)+IF($V236=45,N($F236),0)))</f>
        <v>0</v>
      </c>
      <c r="DQ236" s="48" t="n">
        <f aca="false">MIN(BS236,(HM235*(1+HM$5/Setup!$C$36)+IF($V236=46,N($F236),0)))</f>
        <v>0</v>
      </c>
      <c r="DR236" s="48" t="n">
        <f aca="false">MIN(BT236,(HN235*(1+HN$5/Setup!$C$36)+IF($V236=47,N($F236),0)))</f>
        <v>0</v>
      </c>
      <c r="DS236" s="48" t="n">
        <f aca="false">MIN(BU236,(HO235*(1+HO$5/Setup!$C$36)+IF($V236=48,N($F236),0)))</f>
        <v>0</v>
      </c>
      <c r="DT236" s="48" t="n">
        <f aca="false">MIN(BV236,(HP235*(1+HP$5/Setup!$C$36)+IF($V236=49,N($F236),0)))</f>
        <v>0</v>
      </c>
      <c r="DU236" s="48" t="n">
        <f aca="false">MIN(BW236,(HQ235*(1+HQ$5/Setup!$C$36)+IF($V236=50,N($F236),0)))</f>
        <v>0</v>
      </c>
      <c r="DV236" s="48" t="n">
        <f aca="false">MIN(MAX((FT235*(1+FT$5/Setup!$C$36)+IF($V236=1,N($F236),0))-BX236,0),MAX($P236-0,0))</f>
        <v>0</v>
      </c>
      <c r="DW236" s="48" t="n">
        <f aca="false">MIN(MAX((FU235*(1+FU$5/Setup!$C$36)+IF($V236=2,N($F236),0))-BY236,0),MAX($P236-SUM(DV236:DV236),0))</f>
        <v>0</v>
      </c>
      <c r="DX236" s="48" t="n">
        <f aca="false">MIN(MAX((FV235*(1+FV$5/Setup!$C$36)+IF($V236=3,N($F236),0))-BZ236,0),MAX($P236-SUM(DV236:DW236),0))</f>
        <v>0</v>
      </c>
      <c r="DY236" s="48" t="n">
        <f aca="false">MIN(MAX((FW235*(1+FW$5/Setup!$C$36)+IF($V236=4,N($F236),0))-CA236,0),MAX($P236-SUM(DV236:DX236),0))</f>
        <v>0</v>
      </c>
      <c r="DZ236" s="48" t="n">
        <f aca="false">MIN(MAX((FX235*(1+FX$5/Setup!$C$36)+IF($V236=5,N($F236),0))-CB236,0),MAX($P236-SUM(DV236:DY236),0))</f>
        <v>0</v>
      </c>
      <c r="EA236" s="48" t="n">
        <f aca="false">MIN(MAX((FY235*(1+FY$5/Setup!$C$36)+IF($V236=6,N($F236),0))-CC236,0),MAX($P236-SUM(DV236:DZ236),0))</f>
        <v>0</v>
      </c>
      <c r="EB236" s="48" t="n">
        <f aca="false">MIN(MAX((FZ235*(1+FZ$5/Setup!$C$36)+IF($V236=7,N($F236),0))-CD236,0),MAX($P236-SUM(DV236:EA236),0))</f>
        <v>0</v>
      </c>
      <c r="EC236" s="48" t="n">
        <f aca="false">MIN(MAX((GA235*(1+GA$5/Setup!$C$36)+IF($V236=8,N($F236),0))-CE236,0),MAX($P236-SUM(DV236:EB236),0))</f>
        <v>0</v>
      </c>
      <c r="ED236" s="48" t="n">
        <f aca="false">MIN(MAX((GB235*(1+GB$5/Setup!$C$36)+IF($V236=9,N($F236),0))-CF236,0),MAX($P236-SUM(DV236:EC236),0))</f>
        <v>0</v>
      </c>
      <c r="EE236" s="48" t="n">
        <f aca="false">MIN(MAX((GC235*(1+GC$5/Setup!$C$36)+IF($V236=10,N($F236),0))-CG236,0),MAX($P236-SUM(DV236:ED236),0))</f>
        <v>0</v>
      </c>
      <c r="EF236" s="48" t="n">
        <f aca="false">MIN(MAX((GD235*(1+GD$5/Setup!$C$36)+IF($V236=11,N($F236),0))-CH236,0),MAX($P236-SUM(DV236:EE236),0))</f>
        <v>0</v>
      </c>
      <c r="EG236" s="48" t="n">
        <f aca="false">MIN(MAX((GE235*(1+GE$5/Setup!$C$36)+IF($V236=12,N($F236),0))-CI236,0),MAX($P236-SUM(DV236:EF236),0))</f>
        <v>0</v>
      </c>
      <c r="EH236" s="48" t="n">
        <f aca="false">MIN(MAX((GF235*(1+GF$5/Setup!$C$36)+IF($V236=13,N($F236),0))-CJ236,0),MAX($P236-SUM(DV236:EG236),0))</f>
        <v>0</v>
      </c>
      <c r="EI236" s="48" t="n">
        <f aca="false">MIN(MAX((GG235*(1+GG$5/Setup!$C$36)+IF($V236=14,N($F236),0))-CK236,0),MAX($P236-SUM(DV236:EH236),0))</f>
        <v>0</v>
      </c>
      <c r="EJ236" s="48" t="n">
        <f aca="false">MIN(MAX((GH235*(1+GH$5/Setup!$C$36)+IF($V236=15,N($F236),0))-CL236,0),MAX($P236-SUM(DV236:EI236),0))</f>
        <v>0</v>
      </c>
      <c r="EK236" s="48" t="n">
        <f aca="false">MIN(MAX((GI235*(1+GI$5/Setup!$C$36)+IF($V236=16,N($F236),0))-CM236,0),MAX($P236-SUM(DV236:EJ236),0))</f>
        <v>0</v>
      </c>
      <c r="EL236" s="48" t="n">
        <f aca="false">MIN(MAX((GJ235*(1+GJ$5/Setup!$C$36)+IF($V236=17,N($F236),0))-CN236,0),MAX($P236-SUM(DV236:EK236),0))</f>
        <v>0</v>
      </c>
      <c r="EM236" s="48" t="n">
        <f aca="false">MIN(MAX((GK235*(1+GK$5/Setup!$C$36)+IF($V236=18,N($F236),0))-CO236,0),MAX($P236-SUM(DV236:EL236),0))</f>
        <v>0</v>
      </c>
      <c r="EN236" s="48" t="n">
        <f aca="false">MIN(MAX((GL235*(1+GL$5/Setup!$C$36)+IF($V236=19,N($F236),0))-CP236,0),MAX($P236-SUM(DV236:EM236),0))</f>
        <v>0</v>
      </c>
      <c r="EO236" s="48" t="n">
        <f aca="false">MIN(MAX((GM235*(1+GM$5/Setup!$C$36)+IF($V236=20,N($F236),0))-CQ236,0),MAX($P236-SUM(DV236:EN236),0))</f>
        <v>0</v>
      </c>
      <c r="EP236" s="48" t="n">
        <f aca="false">MIN(MAX((GN235*(1+GN$5/Setup!$C$36)+IF($V236=21,N($F236),0))-CR236,0),MAX($P236-SUM(DV236:EO236),0))</f>
        <v>0</v>
      </c>
      <c r="EQ236" s="48" t="n">
        <f aca="false">MIN(MAX((GO235*(1+GO$5/Setup!$C$36)+IF($V236=22,N($F236),0))-CS236,0),MAX($P236-SUM(DV236:EP236),0))</f>
        <v>0</v>
      </c>
      <c r="ER236" s="48" t="n">
        <f aca="false">MIN(MAX((GP235*(1+GP$5/Setup!$C$36)+IF($V236=23,N($F236),0))-CT236,0),MAX($P236-SUM(DV236:EQ236),0))</f>
        <v>0</v>
      </c>
      <c r="ES236" s="48" t="n">
        <f aca="false">MIN(MAX((GQ235*(1+GQ$5/Setup!$C$36)+IF($V236=24,N($F236),0))-CU236,0),MAX($P236-SUM(DV236:ER236),0))</f>
        <v>0</v>
      </c>
      <c r="ET236" s="48" t="n">
        <f aca="false">MIN(MAX((GR235*(1+GR$5/Setup!$C$36)+IF($V236=25,N($F236),0))-CV236,0),MAX($P236-SUM(DV236:ES236),0))</f>
        <v>0</v>
      </c>
      <c r="EU236" s="48" t="n">
        <f aca="false">MIN(MAX((GS235*(1+GS$5/Setup!$C$36)+IF($V236=26,N($F236),0))-CW236,0),MAX($P236-SUM(DV236:ET236),0))</f>
        <v>0</v>
      </c>
      <c r="EV236" s="48" t="n">
        <f aca="false">MIN(MAX((GT235*(1+GT$5/Setup!$C$36)+IF($V236=27,N($F236),0))-CX236,0),MAX($P236-SUM(DV236:EU236),0))</f>
        <v>0</v>
      </c>
      <c r="EW236" s="48" t="n">
        <f aca="false">MIN(MAX((GU235*(1+GU$5/Setup!$C$36)+IF($V236=28,N($F236),0))-CY236,0),MAX($P236-SUM(DV236:EV236),0))</f>
        <v>0</v>
      </c>
      <c r="EX236" s="48" t="n">
        <f aca="false">MIN(MAX((GV235*(1+GV$5/Setup!$C$36)+IF($V236=29,N($F236),0))-CZ236,0),MAX($P236-SUM(DV236:EW236),0))</f>
        <v>0</v>
      </c>
      <c r="EY236" s="48" t="n">
        <f aca="false">MIN(MAX((GW235*(1+GW$5/Setup!$C$36)+IF($V236=30,N($F236),0))-DA236,0),MAX($P236-SUM(DV236:EX236),0))</f>
        <v>0</v>
      </c>
      <c r="EZ236" s="48" t="n">
        <f aca="false">MIN(MAX((GX235*(1+GX$5/Setup!$C$36)+IF($V236=31,N($F236),0))-DB236,0),MAX($P236-SUM(DV236:EY236),0))</f>
        <v>0</v>
      </c>
      <c r="FA236" s="48" t="n">
        <f aca="false">MIN(MAX((GY235*(1+GY$5/Setup!$C$36)+IF($V236=32,N($F236),0))-DC236,0),MAX($P236-SUM(DV236:EZ236),0))</f>
        <v>0</v>
      </c>
      <c r="FB236" s="48" t="n">
        <f aca="false">MIN(MAX((GZ235*(1+GZ$5/Setup!$C$36)+IF($V236=33,N($F236),0))-DD236,0),MAX($P236-SUM(DV236:FA236),0))</f>
        <v>0</v>
      </c>
      <c r="FC236" s="48" t="n">
        <f aca="false">MIN(MAX((HA235*(1+HA$5/Setup!$C$36)+IF($V236=34,N($F236),0))-DE236,0),MAX($P236-SUM(DV236:FB236),0))</f>
        <v>0</v>
      </c>
      <c r="FD236" s="48" t="n">
        <f aca="false">MIN(MAX((HB235*(1+HB$5/Setup!$C$36)+IF($V236=35,N($F236),0))-DF236,0),MAX($P236-SUM(DV236:FC236),0))</f>
        <v>0</v>
      </c>
      <c r="FE236" s="48" t="n">
        <f aca="false">MIN(MAX((HC235*(1+HC$5/Setup!$C$36)+IF($V236=36,N($F236),0))-DG236,0),MAX($P236-SUM(DV236:FD236),0))</f>
        <v>0</v>
      </c>
      <c r="FF236" s="48" t="n">
        <f aca="false">MIN(MAX((HD235*(1+HD$5/Setup!$C$36)+IF($V236=37,N($F236),0))-DH236,0),MAX($P236-SUM(DV236:FE236),0))</f>
        <v>0</v>
      </c>
      <c r="FG236" s="48" t="n">
        <f aca="false">MIN(MAX((HE235*(1+HE$5/Setup!$C$36)+IF($V236=38,N($F236),0))-DI236,0),MAX($P236-SUM(DV236:FF236),0))</f>
        <v>0</v>
      </c>
      <c r="FH236" s="48" t="n">
        <f aca="false">MIN(MAX((HF235*(1+HF$5/Setup!$C$36)+IF($V236=39,N($F236),0))-DJ236,0),MAX($P236-SUM(DV236:FG236),0))</f>
        <v>0</v>
      </c>
      <c r="FI236" s="48" t="n">
        <f aca="false">MIN(MAX((HG235*(1+HG$5/Setup!$C$36)+IF($V236=40,N($F236),0))-DK236,0),MAX($P236-SUM(DV236:FH236),0))</f>
        <v>0</v>
      </c>
      <c r="FJ236" s="48" t="n">
        <f aca="false">MIN(MAX((HH235*(1+HH$5/Setup!$C$36)+IF($V236=41,N($F236),0))-DL236,0),MAX($P236-SUM(DV236:FI236),0))</f>
        <v>0</v>
      </c>
      <c r="FK236" s="48" t="n">
        <f aca="false">MIN(MAX((HI235*(1+HI$5/Setup!$C$36)+IF($V236=42,N($F236),0))-DM236,0),MAX($P236-SUM(DV236:FJ236),0))</f>
        <v>0</v>
      </c>
      <c r="FL236" s="48" t="n">
        <f aca="false">MIN(MAX((HJ235*(1+HJ$5/Setup!$C$36)+IF($V236=43,N($F236),0))-DN236,0),MAX($P236-SUM(DV236:FK236),0))</f>
        <v>0</v>
      </c>
      <c r="FM236" s="48" t="n">
        <f aca="false">MIN(MAX((HK235*(1+HK$5/Setup!$C$36)+IF($V236=44,N($F236),0))-DO236,0),MAX($P236-SUM(DV236:FL236),0))</f>
        <v>0</v>
      </c>
      <c r="FN236" s="48" t="n">
        <f aca="false">MIN(MAX((HL235*(1+HL$5/Setup!$C$36)+IF($V236=45,N($F236),0))-DP236,0),MAX($P236-SUM(DV236:FM236),0))</f>
        <v>0</v>
      </c>
      <c r="FO236" s="48" t="n">
        <f aca="false">MIN(MAX((HM235*(1+HM$5/Setup!$C$36)+IF($V236=46,N($F236),0))-DQ236,0),MAX($P236-SUM(DV236:FN236),0))</f>
        <v>0</v>
      </c>
      <c r="FP236" s="48" t="n">
        <f aca="false">MIN(MAX((HN235*(1+HN$5/Setup!$C$36)+IF($V236=47,N($F236),0))-DR236,0),MAX($P236-SUM(DV236:FO236),0))</f>
        <v>0</v>
      </c>
      <c r="FQ236" s="48" t="n">
        <f aca="false">MIN(MAX((HO235*(1+HO$5/Setup!$C$36)+IF($V236=48,N($F236),0))-DS236,0),MAX($P236-SUM(DV236:FP236),0))</f>
        <v>0</v>
      </c>
      <c r="FR236" s="48" t="n">
        <f aca="false">MIN(MAX((HP235*(1+HP$5/Setup!$C$36)+IF($V236=49,N($F236),0))-DT236,0),MAX($P236-SUM(DV236:FQ236),0))</f>
        <v>0</v>
      </c>
      <c r="FS236" s="48" t="n">
        <f aca="false">MIN(MAX((HQ235*(1+HQ$5/Setup!$C$36)+IF($V236=50,N($F236),0))-DU236,0),MAX($P236-SUM(DV236:FR236),0))</f>
        <v>0</v>
      </c>
      <c r="FT236" s="48" t="n">
        <f aca="false">IF((FT235*(1+FT$5/Setup!$C$36)+IF($V236=1,N($F236),0))-BX236-DV236&lt;0.005,0,(FT235*(1+FT$5/Setup!$C$36)+IF($V236=1,N($F236),0))-BX236-DV236)</f>
        <v>0</v>
      </c>
      <c r="FU236" s="48" t="n">
        <f aca="false">IF((FU235*(1+FU$5/Setup!$C$36)+IF($V236=2,N($F236),0))-BY236-DW236&lt;0.005,0,(FU235*(1+FU$5/Setup!$C$36)+IF($V236=2,N($F236),0))-BY236-DW236)</f>
        <v>0</v>
      </c>
      <c r="FV236" s="48" t="n">
        <f aca="false">IF((FV235*(1+FV$5/Setup!$C$36)+IF($V236=3,N($F236),0))-BZ236-DX236&lt;0.005,0,(FV235*(1+FV$5/Setup!$C$36)+IF($V236=3,N($F236),0))-BZ236-DX236)</f>
        <v>0</v>
      </c>
      <c r="FW236" s="48" t="n">
        <f aca="false">IF((FW235*(1+FW$5/Setup!$C$36)+IF($V236=4,N($F236),0))-CA236-DY236&lt;0.005,0,(FW235*(1+FW$5/Setup!$C$36)+IF($V236=4,N($F236),0))-CA236-DY236)</f>
        <v>0</v>
      </c>
      <c r="FX236" s="48" t="n">
        <f aca="false">IF((FX235*(1+FX$5/Setup!$C$36)+IF($V236=5,N($F236),0))-CB236-DZ236&lt;0.005,0,(FX235*(1+FX$5/Setup!$C$36)+IF($V236=5,N($F236),0))-CB236-DZ236)</f>
        <v>0</v>
      </c>
      <c r="FY236" s="48" t="n">
        <f aca="false">IF((FY235*(1+FY$5/Setup!$C$36)+IF($V236=6,N($F236),0))-CC236-EA236&lt;0.005,0,(FY235*(1+FY$5/Setup!$C$36)+IF($V236=6,N($F236),0))-CC236-EA236)</f>
        <v>0</v>
      </c>
      <c r="FZ236" s="48" t="n">
        <f aca="false">IF((FZ235*(1+FZ$5/Setup!$C$36)+IF($V236=7,N($F236),0))-CD236-EB236&lt;0.005,0,(FZ235*(1+FZ$5/Setup!$C$36)+IF($V236=7,N($F236),0))-CD236-EB236)</f>
        <v>0</v>
      </c>
      <c r="GA236" s="48" t="n">
        <f aca="false">IF((GA235*(1+GA$5/Setup!$C$36)+IF($V236=8,N($F236),0))-CE236-EC236&lt;0.005,0,(GA235*(1+GA$5/Setup!$C$36)+IF($V236=8,N($F236),0))-CE236-EC236)</f>
        <v>0</v>
      </c>
      <c r="GB236" s="48" t="n">
        <f aca="false">IF((GB235*(1+GB$5/Setup!$C$36)+IF($V236=9,N($F236),0))-CF236-ED236&lt;0.005,0,(GB235*(1+GB$5/Setup!$C$36)+IF($V236=9,N($F236),0))-CF236-ED236)</f>
        <v>0</v>
      </c>
      <c r="GC236" s="48" t="n">
        <f aca="false">IF((GC235*(1+GC$5/Setup!$C$36)+IF($V236=10,N($F236),0))-CG236-EE236&lt;0.005,0,(GC235*(1+GC$5/Setup!$C$36)+IF($V236=10,N($F236),0))-CG236-EE236)</f>
        <v>0</v>
      </c>
      <c r="GD236" s="48" t="n">
        <f aca="false">IF((GD235*(1+GD$5/Setup!$C$36)+IF($V236=11,N($F236),0))-CH236-EF236&lt;0.005,0,(GD235*(1+GD$5/Setup!$C$36)+IF($V236=11,N($F236),0))-CH236-EF236)</f>
        <v>0</v>
      </c>
      <c r="GE236" s="48" t="n">
        <f aca="false">IF((GE235*(1+GE$5/Setup!$C$36)+IF($V236=12,N($F236),0))-CI236-EG236&lt;0.005,0,(GE235*(1+GE$5/Setup!$C$36)+IF($V236=12,N($F236),0))-CI236-EG236)</f>
        <v>0</v>
      </c>
      <c r="GF236" s="48" t="n">
        <f aca="false">IF((GF235*(1+GF$5/Setup!$C$36)+IF($V236=13,N($F236),0))-CJ236-EH236&lt;0.005,0,(GF235*(1+GF$5/Setup!$C$36)+IF($V236=13,N($F236),0))-CJ236-EH236)</f>
        <v>0</v>
      </c>
      <c r="GG236" s="48" t="n">
        <f aca="false">IF((GG235*(1+GG$5/Setup!$C$36)+IF($V236=14,N($F236),0))-CK236-EI236&lt;0.005,0,(GG235*(1+GG$5/Setup!$C$36)+IF($V236=14,N($F236),0))-CK236-EI236)</f>
        <v>0</v>
      </c>
      <c r="GH236" s="48" t="n">
        <f aca="false">IF((GH235*(1+GH$5/Setup!$C$36)+IF($V236=15,N($F236),0))-CL236-EJ236&lt;0.005,0,(GH235*(1+GH$5/Setup!$C$36)+IF($V236=15,N($F236),0))-CL236-EJ236)</f>
        <v>0</v>
      </c>
      <c r="GI236" s="48" t="n">
        <f aca="false">IF((GI235*(1+GI$5/Setup!$C$36)+IF($V236=16,N($F236),0))-CM236-EK236&lt;0.005,0,(GI235*(1+GI$5/Setup!$C$36)+IF($V236=16,N($F236),0))-CM236-EK236)</f>
        <v>0</v>
      </c>
      <c r="GJ236" s="48" t="n">
        <f aca="false">IF((GJ235*(1+GJ$5/Setup!$C$36)+IF($V236=17,N($F236),0))-CN236-EL236&lt;0.005,0,(GJ235*(1+GJ$5/Setup!$C$36)+IF($V236=17,N($F236),0))-CN236-EL236)</f>
        <v>0</v>
      </c>
      <c r="GK236" s="48" t="n">
        <f aca="false">IF((GK235*(1+GK$5/Setup!$C$36)+IF($V236=18,N($F236),0))-CO236-EM236&lt;0.005,0,(GK235*(1+GK$5/Setup!$C$36)+IF($V236=18,N($F236),0))-CO236-EM236)</f>
        <v>0</v>
      </c>
      <c r="GL236" s="48" t="n">
        <f aca="false">IF((GL235*(1+GL$5/Setup!$C$36)+IF($V236=19,N($F236),0))-CP236-EN236&lt;0.005,0,(GL235*(1+GL$5/Setup!$C$36)+IF($V236=19,N($F236),0))-CP236-EN236)</f>
        <v>0</v>
      </c>
      <c r="GM236" s="48" t="n">
        <f aca="false">IF((GM235*(1+GM$5/Setup!$C$36)+IF($V236=20,N($F236),0))-CQ236-EO236&lt;0.005,0,(GM235*(1+GM$5/Setup!$C$36)+IF($V236=20,N($F236),0))-CQ236-EO236)</f>
        <v>0</v>
      </c>
      <c r="GN236" s="48" t="n">
        <f aca="false">IF((GN235*(1+GN$5/Setup!$C$36)+IF($V236=21,N($F236),0))-CR236-EP236&lt;0.005,0,(GN235*(1+GN$5/Setup!$C$36)+IF($V236=21,N($F236),0))-CR236-EP236)</f>
        <v>0</v>
      </c>
      <c r="GO236" s="48" t="n">
        <f aca="false">IF((GO235*(1+GO$5/Setup!$C$36)+IF($V236=22,N($F236),0))-CS236-EQ236&lt;0.005,0,(GO235*(1+GO$5/Setup!$C$36)+IF($V236=22,N($F236),0))-CS236-EQ236)</f>
        <v>0</v>
      </c>
      <c r="GP236" s="48" t="n">
        <f aca="false">IF((GP235*(1+GP$5/Setup!$C$36)+IF($V236=23,N($F236),0))-CT236-ER236&lt;0.005,0,(GP235*(1+GP$5/Setup!$C$36)+IF($V236=23,N($F236),0))-CT236-ER236)</f>
        <v>0</v>
      </c>
      <c r="GQ236" s="48" t="n">
        <f aca="false">IF((GQ235*(1+GQ$5/Setup!$C$36)+IF($V236=24,N($F236),0))-CU236-ES236&lt;0.005,0,(GQ235*(1+GQ$5/Setup!$C$36)+IF($V236=24,N($F236),0))-CU236-ES236)</f>
        <v>0</v>
      </c>
      <c r="GR236" s="48" t="n">
        <f aca="false">IF((GR235*(1+GR$5/Setup!$C$36)+IF($V236=25,N($F236),0))-CV236-ET236&lt;0.005,0,(GR235*(1+GR$5/Setup!$C$36)+IF($V236=25,N($F236),0))-CV236-ET236)</f>
        <v>0</v>
      </c>
      <c r="GS236" s="48" t="n">
        <f aca="false">IF((GS235*(1+GS$5/Setup!$C$36)+IF($V236=26,N($F236),0))-CW236-EU236&lt;0.005,0,(GS235*(1+GS$5/Setup!$C$36)+IF($V236=26,N($F236),0))-CW236-EU236)</f>
        <v>0</v>
      </c>
      <c r="GT236" s="48" t="n">
        <f aca="false">IF((GT235*(1+GT$5/Setup!$C$36)+IF($V236=27,N($F236),0))-CX236-EV236&lt;0.005,0,(GT235*(1+GT$5/Setup!$C$36)+IF($V236=27,N($F236),0))-CX236-EV236)</f>
        <v>0</v>
      </c>
      <c r="GU236" s="48" t="n">
        <f aca="false">IF((GU235*(1+GU$5/Setup!$C$36)+IF($V236=28,N($F236),0))-CY236-EW236&lt;0.005,0,(GU235*(1+GU$5/Setup!$C$36)+IF($V236=28,N($F236),0))-CY236-EW236)</f>
        <v>0</v>
      </c>
      <c r="GV236" s="48" t="n">
        <f aca="false">IF((GV235*(1+GV$5/Setup!$C$36)+IF($V236=29,N($F236),0))-CZ236-EX236&lt;0.005,0,(GV235*(1+GV$5/Setup!$C$36)+IF($V236=29,N($F236),0))-CZ236-EX236)</f>
        <v>0</v>
      </c>
      <c r="GW236" s="48" t="n">
        <f aca="false">IF((GW235*(1+GW$5/Setup!$C$36)+IF($V236=30,N($F236),0))-DA236-EY236&lt;0.005,0,(GW235*(1+GW$5/Setup!$C$36)+IF($V236=30,N($F236),0))-DA236-EY236)</f>
        <v>0</v>
      </c>
      <c r="GX236" s="48" t="n">
        <f aca="false">IF((GX235*(1+GX$5/Setup!$C$36)+IF($V236=31,N($F236),0))-DB236-EZ236&lt;0.005,0,(GX235*(1+GX$5/Setup!$C$36)+IF($V236=31,N($F236),0))-DB236-EZ236)</f>
        <v>0</v>
      </c>
      <c r="GY236" s="48" t="n">
        <f aca="false">IF((GY235*(1+GY$5/Setup!$C$36)+IF($V236=32,N($F236),0))-DC236-FA236&lt;0.005,0,(GY235*(1+GY$5/Setup!$C$36)+IF($V236=32,N($F236),0))-DC236-FA236)</f>
        <v>0</v>
      </c>
      <c r="GZ236" s="48" t="n">
        <f aca="false">IF((GZ235*(1+GZ$5/Setup!$C$36)+IF($V236=33,N($F236),0))-DD236-FB236&lt;0.005,0,(GZ235*(1+GZ$5/Setup!$C$36)+IF($V236=33,N($F236),0))-DD236-FB236)</f>
        <v>0</v>
      </c>
      <c r="HA236" s="48" t="n">
        <f aca="false">IF((HA235*(1+HA$5/Setup!$C$36)+IF($V236=34,N($F236),0))-DE236-FC236&lt;0.005,0,(HA235*(1+HA$5/Setup!$C$36)+IF($V236=34,N($F236),0))-DE236-FC236)</f>
        <v>0</v>
      </c>
      <c r="HB236" s="48" t="n">
        <f aca="false">IF((HB235*(1+HB$5/Setup!$C$36)+IF($V236=35,N($F236),0))-DF236-FD236&lt;0.005,0,(HB235*(1+HB$5/Setup!$C$36)+IF($V236=35,N($F236),0))-DF236-FD236)</f>
        <v>0</v>
      </c>
      <c r="HC236" s="48" t="n">
        <f aca="false">IF((HC235*(1+HC$5/Setup!$C$36)+IF($V236=36,N($F236),0))-DG236-FE236&lt;0.005,0,(HC235*(1+HC$5/Setup!$C$36)+IF($V236=36,N($F236),0))-DG236-FE236)</f>
        <v>0</v>
      </c>
      <c r="HD236" s="48" t="n">
        <f aca="false">IF((HD235*(1+HD$5/Setup!$C$36)+IF($V236=37,N($F236),0))-DH236-FF236&lt;0.005,0,(HD235*(1+HD$5/Setup!$C$36)+IF($V236=37,N($F236),0))-DH236-FF236)</f>
        <v>0</v>
      </c>
      <c r="HE236" s="48" t="n">
        <f aca="false">IF((HE235*(1+HE$5/Setup!$C$36)+IF($V236=38,N($F236),0))-DI236-FG236&lt;0.005,0,(HE235*(1+HE$5/Setup!$C$36)+IF($V236=38,N($F236),0))-DI236-FG236)</f>
        <v>0</v>
      </c>
      <c r="HF236" s="48" t="n">
        <f aca="false">IF((HF235*(1+HF$5/Setup!$C$36)+IF($V236=39,N($F236),0))-DJ236-FH236&lt;0.005,0,(HF235*(1+HF$5/Setup!$C$36)+IF($V236=39,N($F236),0))-DJ236-FH236)</f>
        <v>0</v>
      </c>
      <c r="HG236" s="48" t="n">
        <f aca="false">IF((HG235*(1+HG$5/Setup!$C$36)+IF($V236=40,N($F236),0))-DK236-FI236&lt;0.005,0,(HG235*(1+HG$5/Setup!$C$36)+IF($V236=40,N($F236),0))-DK236-FI236)</f>
        <v>0</v>
      </c>
      <c r="HH236" s="48" t="n">
        <f aca="false">IF((HH235*(1+HH$5/Setup!$C$36)+IF($V236=41,N($F236),0))-DL236-FJ236&lt;0.005,0,(HH235*(1+HH$5/Setup!$C$36)+IF($V236=41,N($F236),0))-DL236-FJ236)</f>
        <v>0</v>
      </c>
      <c r="HI236" s="48" t="n">
        <f aca="false">IF((HI235*(1+HI$5/Setup!$C$36)+IF($V236=42,N($F236),0))-DM236-FK236&lt;0.005,0,(HI235*(1+HI$5/Setup!$C$36)+IF($V236=42,N($F236),0))-DM236-FK236)</f>
        <v>0</v>
      </c>
      <c r="HJ236" s="48" t="n">
        <f aca="false">IF((HJ235*(1+HJ$5/Setup!$C$36)+IF($V236=43,N($F236),0))-DN236-FL236&lt;0.005,0,(HJ235*(1+HJ$5/Setup!$C$36)+IF($V236=43,N($F236),0))-DN236-FL236)</f>
        <v>0</v>
      </c>
      <c r="HK236" s="48" t="n">
        <f aca="false">IF((HK235*(1+HK$5/Setup!$C$36)+IF($V236=44,N($F236),0))-DO236-FM236&lt;0.005,0,(HK235*(1+HK$5/Setup!$C$36)+IF($V236=44,N($F236),0))-DO236-FM236)</f>
        <v>0</v>
      </c>
      <c r="HL236" s="48" t="n">
        <f aca="false">IF((HL235*(1+HL$5/Setup!$C$36)+IF($V236=45,N($F236),0))-DP236-FN236&lt;0.005,0,(HL235*(1+HL$5/Setup!$C$36)+IF($V236=45,N($F236),0))-DP236-FN236)</f>
        <v>0</v>
      </c>
      <c r="HM236" s="48" t="n">
        <f aca="false">IF((HM235*(1+HM$5/Setup!$C$36)+IF($V236=46,N($F236),0))-DQ236-FO236&lt;0.005,0,(HM235*(1+HM$5/Setup!$C$36)+IF($V236=46,N($F236),0))-DQ236-FO236)</f>
        <v>0</v>
      </c>
      <c r="HN236" s="48" t="n">
        <f aca="false">IF((HN235*(1+HN$5/Setup!$C$36)+IF($V236=47,N($F236),0))-DR236-FP236&lt;0.005,0,(HN235*(1+HN$5/Setup!$C$36)+IF($V236=47,N($F236),0))-DR236-FP236)</f>
        <v>0</v>
      </c>
      <c r="HO236" s="48" t="n">
        <f aca="false">IF((HO235*(1+HO$5/Setup!$C$36)+IF($V236=48,N($F236),0))-DS236-FQ236&lt;0.005,0,(HO235*(1+HO$5/Setup!$C$36)+IF($V236=48,N($F236),0))-DS236-FQ236)</f>
        <v>0</v>
      </c>
      <c r="HP236" s="48" t="n">
        <f aca="false">IF((HP235*(1+HP$5/Setup!$C$36)+IF($V236=49,N($F236),0))-DT236-FR236&lt;0.005,0,(HP235*(1+HP$5/Setup!$C$36)+IF($V236=49,N($F236),0))-DT236-FR236)</f>
        <v>0</v>
      </c>
      <c r="HQ236" s="48" t="n">
        <f aca="false">IF((HQ235*(1+HQ$5/Setup!$C$36)+IF($V236=50,N($F236),0))-DU236-FS236&lt;0.005,0,(HQ235*(1+HQ$5/Setup!$C$36)+IF($V236=50,N($F236),0))-DU236-FS236)</f>
        <v>0</v>
      </c>
    </row>
    <row r="237" customFormat="false" ht="15" hidden="false" customHeight="false" outlineLevel="0" collapsed="false">
      <c r="A237" s="44" t="n">
        <v>229</v>
      </c>
      <c r="B237" s="45" t="n">
        <f aca="false">IF(Setup!$C$7="Every month",EDATE(Setup!$C$8,($A237-1)),IF(Setup!$C$7="Twice a month",DATE(YEAR(Setup!$C$8),MONTH(Setup!$C$8)+INT((($A237-1)+Setup!$C$41)/2),MIN(IF(MOD(($A237-1)+Setup!$C$41,2)=0,Setup!$C$39,Setup!$C$40),DAY(EOMONTH(DATE(YEAR(Setup!$C$8),MONTH(Setup!$C$8)+INT((($A237-1)+Setup!$C$41)/2),1),0)))),Setup!$C$8+($A237-1)*IF(Setup!$C$7="Every week",7,14)))</f>
        <v>49517</v>
      </c>
      <c r="C237" s="45" t="n">
        <f aca="false">IF(Setup!$C$7="Every month",EDATE(Setup!$C$8,$A237),IF(Setup!$C$7="Twice a month",DATE(YEAR(Setup!$C$8),MONTH(Setup!$C$8)+INT(($A237+Setup!$C$41)/2),MIN(IF(MOD($A237+Setup!$C$41,2)=0,Setup!$C$39,Setup!$C$40),DAY(EOMONTH(DATE(YEAR(Setup!$C$8),MONTH(Setup!$C$8)+INT(($A237+Setup!$C$41)/2),1),0)))),Setup!$C$8+$A237*IF(Setup!$C$7="Every week",7,14)))</f>
        <v>49531</v>
      </c>
      <c r="D237" s="46"/>
      <c r="E237" s="47"/>
      <c r="F237" s="47"/>
      <c r="G237" s="47"/>
      <c r="H237" s="47"/>
      <c r="I237" s="48" t="n">
        <f aca="false">N(Setup!$C$11)+N(E237)</f>
        <v>100</v>
      </c>
      <c r="J237" s="48" t="n">
        <f aca="false">MIN(Setup!$C$37,MAX(I237,0))</f>
        <v>9.23076923076923</v>
      </c>
      <c r="K237" s="48" t="n">
        <f aca="false">MIN(MAX(N(Setup!$C$14)-L236,0),MAX(I237-J237,0))</f>
        <v>0</v>
      </c>
      <c r="L237" s="48" t="n">
        <f aca="false">L236+K237-N(G237)</f>
        <v>500</v>
      </c>
      <c r="M237" s="48" t="n">
        <f aca="false">M236+J237-N(H237)</f>
        <v>2113.84615384616</v>
      </c>
      <c r="N237" s="48" t="n">
        <f aca="false">SUM(BX237:DU237)</f>
        <v>0</v>
      </c>
      <c r="O237" s="48" t="n">
        <f aca="false">SUM(Z237:BW237)-N237</f>
        <v>0</v>
      </c>
      <c r="P237" s="48" t="n">
        <f aca="false">MAX(I237-J237-K237,0)+O237</f>
        <v>90.7692307692308</v>
      </c>
      <c r="Q237" s="48" t="n">
        <f aca="false">SUM(DV237:FS237)</f>
        <v>0</v>
      </c>
      <c r="R237" s="49" t="n">
        <f aca="false">N237+J237+K237+Q237</f>
        <v>9.23076923076923</v>
      </c>
      <c r="S237" s="48" t="n">
        <f aca="false">T237-T236-N(F237)+N237+Q237</f>
        <v>0</v>
      </c>
      <c r="T237" s="49" t="n">
        <f aca="false">SUM(FT237:HQ237)</f>
        <v>0</v>
      </c>
      <c r="U237" s="44" t="str">
        <f aca="false">IF(T236&lt;0.005,"",INDEX(Helpers!$C$2:$C$51,IF(_xlfn.MINIFS($DV$6:$FS$6,DV237:FS237,"&gt;0.005")=0,V237,_xlfn.MINIFS($DV$6:$FS$6,DV237:FS237,"&gt;0.005"))))</f>
        <v/>
      </c>
      <c r="V237" s="44" t="n">
        <f aca="false">IF(_xlfn.MINIFS($FT$6:$HQ$6,FT236:HQ236,"&gt;0.005")=0,1,_xlfn.MINIFS($FT$6:$HQ$6,FT236:HQ236,"&gt;0.005"))</f>
        <v>1</v>
      </c>
      <c r="W237" s="44" t="n">
        <f aca="false">IF(AND(D237&lt;&gt;"Paid",T236&gt;0.005),1,0)</f>
        <v>0</v>
      </c>
      <c r="X237" s="48" t="n">
        <f aca="false">SUMPRODUCT(((Helpers!$G$2:$G$51*(1+(Helpers!$D$2:$D$51+0.000000001)/12)^(($B237-Setup!$C$8)/(365.25/12))-Helpers!$E$2:$E$51*((1+(Helpers!$D$2:$D$51+0.000000001)/12)^(($B237-Setup!$C$8)/(365.25/12))-1)/((Helpers!$D$2:$D$51+0.000000001)/12))&gt;0)*(Helpers!$G$2:$G$51*(1+(Helpers!$D$2:$D$51+0.000000001)/12)^(($B237-Setup!$C$8)/(365.25/12))-Helpers!$E$2:$E$51*((1+(Helpers!$D$2:$D$51+0.000000001)/12)^(($B237-Setup!$C$8)/(365.25/12))-1)/((Helpers!$D$2:$D$51+0.000000001)/12)))</f>
        <v>0</v>
      </c>
      <c r="Y237" s="48"/>
      <c r="Z237" s="48" t="n">
        <f aca="false">IF(OR(N(Z$5)=0,Z$6=""),0,Z$5*((DATE(YEAR($B237),MONTH($B237),MIN(Z$6,DAY(EOMONTH($B237,0))))&gt;=$B237)*(DATE(YEAR($B237),MONTH($B237),MIN(Z$6,DAY(EOMONTH($B237,0))))&lt;$C237)+(DATE(YEAR($B237),MONTH($B237)+1,MIN(Z$6,DAY(EOMONTH($B237,1))))&gt;=$B237)*(DATE(YEAR($B237),MONTH($B237)+1,MIN(Z$6,DAY(EOMONTH($B237,1))))&lt;$C237)))</f>
        <v>0</v>
      </c>
      <c r="AA237" s="48" t="n">
        <f aca="false">IF(OR(N(AA$5)=0,AA$6=""),0,AA$5*((DATE(YEAR($B237),MONTH($B237),MIN(AA$6,DAY(EOMONTH($B237,0))))&gt;=$B237)*(DATE(YEAR($B237),MONTH($B237),MIN(AA$6,DAY(EOMONTH($B237,0))))&lt;$C237)+(DATE(YEAR($B237),MONTH($B237)+1,MIN(AA$6,DAY(EOMONTH($B237,1))))&gt;=$B237)*(DATE(YEAR($B237),MONTH($B237)+1,MIN(AA$6,DAY(EOMONTH($B237,1))))&lt;$C237)))</f>
        <v>0</v>
      </c>
      <c r="AB237" s="48" t="n">
        <f aca="false">IF(OR(N(AB$5)=0,AB$6=""),0,AB$5*((DATE(YEAR($B237),MONTH($B237),MIN(AB$6,DAY(EOMONTH($B237,0))))&gt;=$B237)*(DATE(YEAR($B237),MONTH($B237),MIN(AB$6,DAY(EOMONTH($B237,0))))&lt;$C237)+(DATE(YEAR($B237),MONTH($B237)+1,MIN(AB$6,DAY(EOMONTH($B237,1))))&gt;=$B237)*(DATE(YEAR($B237),MONTH($B237)+1,MIN(AB$6,DAY(EOMONTH($B237,1))))&lt;$C237)))</f>
        <v>0</v>
      </c>
      <c r="AC237" s="48" t="n">
        <f aca="false">IF(OR(N(AC$5)=0,AC$6=""),0,AC$5*((DATE(YEAR($B237),MONTH($B237),MIN(AC$6,DAY(EOMONTH($B237,0))))&gt;=$B237)*(DATE(YEAR($B237),MONTH($B237),MIN(AC$6,DAY(EOMONTH($B237,0))))&lt;$C237)+(DATE(YEAR($B237),MONTH($B237)+1,MIN(AC$6,DAY(EOMONTH($B237,1))))&gt;=$B237)*(DATE(YEAR($B237),MONTH($B237)+1,MIN(AC$6,DAY(EOMONTH($B237,1))))&lt;$C237)))</f>
        <v>0</v>
      </c>
      <c r="AD237" s="48" t="n">
        <f aca="false">IF(OR(N(AD$5)=0,AD$6=""),0,AD$5*((DATE(YEAR($B237),MONTH($B237),MIN(AD$6,DAY(EOMONTH($B237,0))))&gt;=$B237)*(DATE(YEAR($B237),MONTH($B237),MIN(AD$6,DAY(EOMONTH($B237,0))))&lt;$C237)+(DATE(YEAR($B237),MONTH($B237)+1,MIN(AD$6,DAY(EOMONTH($B237,1))))&gt;=$B237)*(DATE(YEAR($B237),MONTH($B237)+1,MIN(AD$6,DAY(EOMONTH($B237,1))))&lt;$C237)))</f>
        <v>0</v>
      </c>
      <c r="AE237" s="48" t="n">
        <f aca="false">IF(OR(N(AE$5)=0,AE$6=""),0,AE$5*((DATE(YEAR($B237),MONTH($B237),MIN(AE$6,DAY(EOMONTH($B237,0))))&gt;=$B237)*(DATE(YEAR($B237),MONTH($B237),MIN(AE$6,DAY(EOMONTH($B237,0))))&lt;$C237)+(DATE(YEAR($B237),MONTH($B237)+1,MIN(AE$6,DAY(EOMONTH($B237,1))))&gt;=$B237)*(DATE(YEAR($B237),MONTH($B237)+1,MIN(AE$6,DAY(EOMONTH($B237,1))))&lt;$C237)))</f>
        <v>0</v>
      </c>
      <c r="AF237" s="48" t="n">
        <f aca="false">IF(OR(N(AF$5)=0,AF$6=""),0,AF$5*((DATE(YEAR($B237),MONTH($B237),MIN(AF$6,DAY(EOMONTH($B237,0))))&gt;=$B237)*(DATE(YEAR($B237),MONTH($B237),MIN(AF$6,DAY(EOMONTH($B237,0))))&lt;$C237)+(DATE(YEAR($B237),MONTH($B237)+1,MIN(AF$6,DAY(EOMONTH($B237,1))))&gt;=$B237)*(DATE(YEAR($B237),MONTH($B237)+1,MIN(AF$6,DAY(EOMONTH($B237,1))))&lt;$C237)))</f>
        <v>0</v>
      </c>
      <c r="AG237" s="48" t="n">
        <f aca="false">IF(OR(N(AG$5)=0,AG$6=""),0,AG$5*((DATE(YEAR($B237),MONTH($B237),MIN(AG$6,DAY(EOMONTH($B237,0))))&gt;=$B237)*(DATE(YEAR($B237),MONTH($B237),MIN(AG$6,DAY(EOMONTH($B237,0))))&lt;$C237)+(DATE(YEAR($B237),MONTH($B237)+1,MIN(AG$6,DAY(EOMONTH($B237,1))))&gt;=$B237)*(DATE(YEAR($B237),MONTH($B237)+1,MIN(AG$6,DAY(EOMONTH($B237,1))))&lt;$C237)))</f>
        <v>0</v>
      </c>
      <c r="AH237" s="48" t="n">
        <f aca="false">IF(OR(N(AH$5)=0,AH$6=""),0,AH$5*((DATE(YEAR($B237),MONTH($B237),MIN(AH$6,DAY(EOMONTH($B237,0))))&gt;=$B237)*(DATE(YEAR($B237),MONTH($B237),MIN(AH$6,DAY(EOMONTH($B237,0))))&lt;$C237)+(DATE(YEAR($B237),MONTH($B237)+1,MIN(AH$6,DAY(EOMONTH($B237,1))))&gt;=$B237)*(DATE(YEAR($B237),MONTH($B237)+1,MIN(AH$6,DAY(EOMONTH($B237,1))))&lt;$C237)))</f>
        <v>0</v>
      </c>
      <c r="AI237" s="48" t="n">
        <f aca="false">IF(OR(N(AI$5)=0,AI$6=""),0,AI$5*((DATE(YEAR($B237),MONTH($B237),MIN(AI$6,DAY(EOMONTH($B237,0))))&gt;=$B237)*(DATE(YEAR($B237),MONTH($B237),MIN(AI$6,DAY(EOMONTH($B237,0))))&lt;$C237)+(DATE(YEAR($B237),MONTH($B237)+1,MIN(AI$6,DAY(EOMONTH($B237,1))))&gt;=$B237)*(DATE(YEAR($B237),MONTH($B237)+1,MIN(AI$6,DAY(EOMONTH($B237,1))))&lt;$C237)))</f>
        <v>0</v>
      </c>
      <c r="AJ237" s="48" t="n">
        <f aca="false">IF(OR(N(AJ$5)=0,AJ$6=""),0,AJ$5*((DATE(YEAR($B237),MONTH($B237),MIN(AJ$6,DAY(EOMONTH($B237,0))))&gt;=$B237)*(DATE(YEAR($B237),MONTH($B237),MIN(AJ$6,DAY(EOMONTH($B237,0))))&lt;$C237)+(DATE(YEAR($B237),MONTH($B237)+1,MIN(AJ$6,DAY(EOMONTH($B237,1))))&gt;=$B237)*(DATE(YEAR($B237),MONTH($B237)+1,MIN(AJ$6,DAY(EOMONTH($B237,1))))&lt;$C237)))</f>
        <v>0</v>
      </c>
      <c r="AK237" s="48" t="n">
        <f aca="false">IF(OR(N(AK$5)=0,AK$6=""),0,AK$5*((DATE(YEAR($B237),MONTH($B237),MIN(AK$6,DAY(EOMONTH($B237,0))))&gt;=$B237)*(DATE(YEAR($B237),MONTH($B237),MIN(AK$6,DAY(EOMONTH($B237,0))))&lt;$C237)+(DATE(YEAR($B237),MONTH($B237)+1,MIN(AK$6,DAY(EOMONTH($B237,1))))&gt;=$B237)*(DATE(YEAR($B237),MONTH($B237)+1,MIN(AK$6,DAY(EOMONTH($B237,1))))&lt;$C237)))</f>
        <v>0</v>
      </c>
      <c r="AL237" s="48" t="n">
        <f aca="false">IF(OR(N(AL$5)=0,AL$6=""),0,AL$5*((DATE(YEAR($B237),MONTH($B237),MIN(AL$6,DAY(EOMONTH($B237,0))))&gt;=$B237)*(DATE(YEAR($B237),MONTH($B237),MIN(AL$6,DAY(EOMONTH($B237,0))))&lt;$C237)+(DATE(YEAR($B237),MONTH($B237)+1,MIN(AL$6,DAY(EOMONTH($B237,1))))&gt;=$B237)*(DATE(YEAR($B237),MONTH($B237)+1,MIN(AL$6,DAY(EOMONTH($B237,1))))&lt;$C237)))</f>
        <v>0</v>
      </c>
      <c r="AM237" s="48" t="n">
        <f aca="false">IF(OR(N(AM$5)=0,AM$6=""),0,AM$5*((DATE(YEAR($B237),MONTH($B237),MIN(AM$6,DAY(EOMONTH($B237,0))))&gt;=$B237)*(DATE(YEAR($B237),MONTH($B237),MIN(AM$6,DAY(EOMONTH($B237,0))))&lt;$C237)+(DATE(YEAR($B237),MONTH($B237)+1,MIN(AM$6,DAY(EOMONTH($B237,1))))&gt;=$B237)*(DATE(YEAR($B237),MONTH($B237)+1,MIN(AM$6,DAY(EOMONTH($B237,1))))&lt;$C237)))</f>
        <v>0</v>
      </c>
      <c r="AN237" s="48" t="n">
        <f aca="false">IF(OR(N(AN$5)=0,AN$6=""),0,AN$5*((DATE(YEAR($B237),MONTH($B237),MIN(AN$6,DAY(EOMONTH($B237,0))))&gt;=$B237)*(DATE(YEAR($B237),MONTH($B237),MIN(AN$6,DAY(EOMONTH($B237,0))))&lt;$C237)+(DATE(YEAR($B237),MONTH($B237)+1,MIN(AN$6,DAY(EOMONTH($B237,1))))&gt;=$B237)*(DATE(YEAR($B237),MONTH($B237)+1,MIN(AN$6,DAY(EOMONTH($B237,1))))&lt;$C237)))</f>
        <v>0</v>
      </c>
      <c r="AO237" s="48" t="n">
        <f aca="false">IF(OR(N(AO$5)=0,AO$6=""),0,AO$5*((DATE(YEAR($B237),MONTH($B237),MIN(AO$6,DAY(EOMONTH($B237,0))))&gt;=$B237)*(DATE(YEAR($B237),MONTH($B237),MIN(AO$6,DAY(EOMONTH($B237,0))))&lt;$C237)+(DATE(YEAR($B237),MONTH($B237)+1,MIN(AO$6,DAY(EOMONTH($B237,1))))&gt;=$B237)*(DATE(YEAR($B237),MONTH($B237)+1,MIN(AO$6,DAY(EOMONTH($B237,1))))&lt;$C237)))</f>
        <v>0</v>
      </c>
      <c r="AP237" s="48" t="n">
        <f aca="false">IF(OR(N(AP$5)=0,AP$6=""),0,AP$5*((DATE(YEAR($B237),MONTH($B237),MIN(AP$6,DAY(EOMONTH($B237,0))))&gt;=$B237)*(DATE(YEAR($B237),MONTH($B237),MIN(AP$6,DAY(EOMONTH($B237,0))))&lt;$C237)+(DATE(YEAR($B237),MONTH($B237)+1,MIN(AP$6,DAY(EOMONTH($B237,1))))&gt;=$B237)*(DATE(YEAR($B237),MONTH($B237)+1,MIN(AP$6,DAY(EOMONTH($B237,1))))&lt;$C237)))</f>
        <v>0</v>
      </c>
      <c r="AQ237" s="48" t="n">
        <f aca="false">IF(OR(N(AQ$5)=0,AQ$6=""),0,AQ$5*((DATE(YEAR($B237),MONTH($B237),MIN(AQ$6,DAY(EOMONTH($B237,0))))&gt;=$B237)*(DATE(YEAR($B237),MONTH($B237),MIN(AQ$6,DAY(EOMONTH($B237,0))))&lt;$C237)+(DATE(YEAR($B237),MONTH($B237)+1,MIN(AQ$6,DAY(EOMONTH($B237,1))))&gt;=$B237)*(DATE(YEAR($B237),MONTH($B237)+1,MIN(AQ$6,DAY(EOMONTH($B237,1))))&lt;$C237)))</f>
        <v>0</v>
      </c>
      <c r="AR237" s="48" t="n">
        <f aca="false">IF(OR(N(AR$5)=0,AR$6=""),0,AR$5*((DATE(YEAR($B237),MONTH($B237),MIN(AR$6,DAY(EOMONTH($B237,0))))&gt;=$B237)*(DATE(YEAR($B237),MONTH($B237),MIN(AR$6,DAY(EOMONTH($B237,0))))&lt;$C237)+(DATE(YEAR($B237),MONTH($B237)+1,MIN(AR$6,DAY(EOMONTH($B237,1))))&gt;=$B237)*(DATE(YEAR($B237),MONTH($B237)+1,MIN(AR$6,DAY(EOMONTH($B237,1))))&lt;$C237)))</f>
        <v>0</v>
      </c>
      <c r="AS237" s="48" t="n">
        <f aca="false">IF(OR(N(AS$5)=0,AS$6=""),0,AS$5*((DATE(YEAR($B237),MONTH($B237),MIN(AS$6,DAY(EOMONTH($B237,0))))&gt;=$B237)*(DATE(YEAR($B237),MONTH($B237),MIN(AS$6,DAY(EOMONTH($B237,0))))&lt;$C237)+(DATE(YEAR($B237),MONTH($B237)+1,MIN(AS$6,DAY(EOMONTH($B237,1))))&gt;=$B237)*(DATE(YEAR($B237),MONTH($B237)+1,MIN(AS$6,DAY(EOMONTH($B237,1))))&lt;$C237)))</f>
        <v>0</v>
      </c>
      <c r="AT237" s="48" t="n">
        <f aca="false">IF(OR(N(AT$5)=0,AT$6=""),0,AT$5*((DATE(YEAR($B237),MONTH($B237),MIN(AT$6,DAY(EOMONTH($B237,0))))&gt;=$B237)*(DATE(YEAR($B237),MONTH($B237),MIN(AT$6,DAY(EOMONTH($B237,0))))&lt;$C237)+(DATE(YEAR($B237),MONTH($B237)+1,MIN(AT$6,DAY(EOMONTH($B237,1))))&gt;=$B237)*(DATE(YEAR($B237),MONTH($B237)+1,MIN(AT$6,DAY(EOMONTH($B237,1))))&lt;$C237)))</f>
        <v>0</v>
      </c>
      <c r="AU237" s="48" t="n">
        <f aca="false">IF(OR(N(AU$5)=0,AU$6=""),0,AU$5*((DATE(YEAR($B237),MONTH($B237),MIN(AU$6,DAY(EOMONTH($B237,0))))&gt;=$B237)*(DATE(YEAR($B237),MONTH($B237),MIN(AU$6,DAY(EOMONTH($B237,0))))&lt;$C237)+(DATE(YEAR($B237),MONTH($B237)+1,MIN(AU$6,DAY(EOMONTH($B237,1))))&gt;=$B237)*(DATE(YEAR($B237),MONTH($B237)+1,MIN(AU$6,DAY(EOMONTH($B237,1))))&lt;$C237)))</f>
        <v>0</v>
      </c>
      <c r="AV237" s="48" t="n">
        <f aca="false">IF(OR(N(AV$5)=0,AV$6=""),0,AV$5*((DATE(YEAR($B237),MONTH($B237),MIN(AV$6,DAY(EOMONTH($B237,0))))&gt;=$B237)*(DATE(YEAR($B237),MONTH($B237),MIN(AV$6,DAY(EOMONTH($B237,0))))&lt;$C237)+(DATE(YEAR($B237),MONTH($B237)+1,MIN(AV$6,DAY(EOMONTH($B237,1))))&gt;=$B237)*(DATE(YEAR($B237),MONTH($B237)+1,MIN(AV$6,DAY(EOMONTH($B237,1))))&lt;$C237)))</f>
        <v>0</v>
      </c>
      <c r="AW237" s="48" t="n">
        <f aca="false">IF(OR(N(AW$5)=0,AW$6=""),0,AW$5*((DATE(YEAR($B237),MONTH($B237),MIN(AW$6,DAY(EOMONTH($B237,0))))&gt;=$B237)*(DATE(YEAR($B237),MONTH($B237),MIN(AW$6,DAY(EOMONTH($B237,0))))&lt;$C237)+(DATE(YEAR($B237),MONTH($B237)+1,MIN(AW$6,DAY(EOMONTH($B237,1))))&gt;=$B237)*(DATE(YEAR($B237),MONTH($B237)+1,MIN(AW$6,DAY(EOMONTH($B237,1))))&lt;$C237)))</f>
        <v>0</v>
      </c>
      <c r="AX237" s="48" t="n">
        <f aca="false">IF(OR(N(AX$5)=0,AX$6=""),0,AX$5*((DATE(YEAR($B237),MONTH($B237),MIN(AX$6,DAY(EOMONTH($B237,0))))&gt;=$B237)*(DATE(YEAR($B237),MONTH($B237),MIN(AX$6,DAY(EOMONTH($B237,0))))&lt;$C237)+(DATE(YEAR($B237),MONTH($B237)+1,MIN(AX$6,DAY(EOMONTH($B237,1))))&gt;=$B237)*(DATE(YEAR($B237),MONTH($B237)+1,MIN(AX$6,DAY(EOMONTH($B237,1))))&lt;$C237)))</f>
        <v>0</v>
      </c>
      <c r="AY237" s="48" t="n">
        <f aca="false">IF(OR(N(AY$5)=0,AY$6=""),0,AY$5*((DATE(YEAR($B237),MONTH($B237),MIN(AY$6,DAY(EOMONTH($B237,0))))&gt;=$B237)*(DATE(YEAR($B237),MONTH($B237),MIN(AY$6,DAY(EOMONTH($B237,0))))&lt;$C237)+(DATE(YEAR($B237),MONTH($B237)+1,MIN(AY$6,DAY(EOMONTH($B237,1))))&gt;=$B237)*(DATE(YEAR($B237),MONTH($B237)+1,MIN(AY$6,DAY(EOMONTH($B237,1))))&lt;$C237)))</f>
        <v>0</v>
      </c>
      <c r="AZ237" s="48" t="n">
        <f aca="false">IF(OR(N(AZ$5)=0,AZ$6=""),0,AZ$5*((DATE(YEAR($B237),MONTH($B237),MIN(AZ$6,DAY(EOMONTH($B237,0))))&gt;=$B237)*(DATE(YEAR($B237),MONTH($B237),MIN(AZ$6,DAY(EOMONTH($B237,0))))&lt;$C237)+(DATE(YEAR($B237),MONTH($B237)+1,MIN(AZ$6,DAY(EOMONTH($B237,1))))&gt;=$B237)*(DATE(YEAR($B237),MONTH($B237)+1,MIN(AZ$6,DAY(EOMONTH($B237,1))))&lt;$C237)))</f>
        <v>0</v>
      </c>
      <c r="BA237" s="48" t="n">
        <f aca="false">IF(OR(N(BA$5)=0,BA$6=""),0,BA$5*((DATE(YEAR($B237),MONTH($B237),MIN(BA$6,DAY(EOMONTH($B237,0))))&gt;=$B237)*(DATE(YEAR($B237),MONTH($B237),MIN(BA$6,DAY(EOMONTH($B237,0))))&lt;$C237)+(DATE(YEAR($B237),MONTH($B237)+1,MIN(BA$6,DAY(EOMONTH($B237,1))))&gt;=$B237)*(DATE(YEAR($B237),MONTH($B237)+1,MIN(BA$6,DAY(EOMONTH($B237,1))))&lt;$C237)))</f>
        <v>0</v>
      </c>
      <c r="BB237" s="48" t="n">
        <f aca="false">IF(OR(N(BB$5)=0,BB$6=""),0,BB$5*((DATE(YEAR($B237),MONTH($B237),MIN(BB$6,DAY(EOMONTH($B237,0))))&gt;=$B237)*(DATE(YEAR($B237),MONTH($B237),MIN(BB$6,DAY(EOMONTH($B237,0))))&lt;$C237)+(DATE(YEAR($B237),MONTH($B237)+1,MIN(BB$6,DAY(EOMONTH($B237,1))))&gt;=$B237)*(DATE(YEAR($B237),MONTH($B237)+1,MIN(BB$6,DAY(EOMONTH($B237,1))))&lt;$C237)))</f>
        <v>0</v>
      </c>
      <c r="BC237" s="48" t="n">
        <f aca="false">IF(OR(N(BC$5)=0,BC$6=""),0,BC$5*((DATE(YEAR($B237),MONTH($B237),MIN(BC$6,DAY(EOMONTH($B237,0))))&gt;=$B237)*(DATE(YEAR($B237),MONTH($B237),MIN(BC$6,DAY(EOMONTH($B237,0))))&lt;$C237)+(DATE(YEAR($B237),MONTH($B237)+1,MIN(BC$6,DAY(EOMONTH($B237,1))))&gt;=$B237)*(DATE(YEAR($B237),MONTH($B237)+1,MIN(BC$6,DAY(EOMONTH($B237,1))))&lt;$C237)))</f>
        <v>0</v>
      </c>
      <c r="BD237" s="48" t="n">
        <f aca="false">IF(OR(N(BD$5)=0,BD$6=""),0,BD$5*((DATE(YEAR($B237),MONTH($B237),MIN(BD$6,DAY(EOMONTH($B237,0))))&gt;=$B237)*(DATE(YEAR($B237),MONTH($B237),MIN(BD$6,DAY(EOMONTH($B237,0))))&lt;$C237)+(DATE(YEAR($B237),MONTH($B237)+1,MIN(BD$6,DAY(EOMONTH($B237,1))))&gt;=$B237)*(DATE(YEAR($B237),MONTH($B237)+1,MIN(BD$6,DAY(EOMONTH($B237,1))))&lt;$C237)))</f>
        <v>0</v>
      </c>
      <c r="BE237" s="48" t="n">
        <f aca="false">IF(OR(N(BE$5)=0,BE$6=""),0,BE$5*((DATE(YEAR($B237),MONTH($B237),MIN(BE$6,DAY(EOMONTH($B237,0))))&gt;=$B237)*(DATE(YEAR($B237),MONTH($B237),MIN(BE$6,DAY(EOMONTH($B237,0))))&lt;$C237)+(DATE(YEAR($B237),MONTH($B237)+1,MIN(BE$6,DAY(EOMONTH($B237,1))))&gt;=$B237)*(DATE(YEAR($B237),MONTH($B237)+1,MIN(BE$6,DAY(EOMONTH($B237,1))))&lt;$C237)))</f>
        <v>0</v>
      </c>
      <c r="BF237" s="48" t="n">
        <f aca="false">IF(OR(N(BF$5)=0,BF$6=""),0,BF$5*((DATE(YEAR($B237),MONTH($B237),MIN(BF$6,DAY(EOMONTH($B237,0))))&gt;=$B237)*(DATE(YEAR($B237),MONTH($B237),MIN(BF$6,DAY(EOMONTH($B237,0))))&lt;$C237)+(DATE(YEAR($B237),MONTH($B237)+1,MIN(BF$6,DAY(EOMONTH($B237,1))))&gt;=$B237)*(DATE(YEAR($B237),MONTH($B237)+1,MIN(BF$6,DAY(EOMONTH($B237,1))))&lt;$C237)))</f>
        <v>0</v>
      </c>
      <c r="BG237" s="48" t="n">
        <f aca="false">IF(OR(N(BG$5)=0,BG$6=""),0,BG$5*((DATE(YEAR($B237),MONTH($B237),MIN(BG$6,DAY(EOMONTH($B237,0))))&gt;=$B237)*(DATE(YEAR($B237),MONTH($B237),MIN(BG$6,DAY(EOMONTH($B237,0))))&lt;$C237)+(DATE(YEAR($B237),MONTH($B237)+1,MIN(BG$6,DAY(EOMONTH($B237,1))))&gt;=$B237)*(DATE(YEAR($B237),MONTH($B237)+1,MIN(BG$6,DAY(EOMONTH($B237,1))))&lt;$C237)))</f>
        <v>0</v>
      </c>
      <c r="BH237" s="48" t="n">
        <f aca="false">IF(OR(N(BH$5)=0,BH$6=""),0,BH$5*((DATE(YEAR($B237),MONTH($B237),MIN(BH$6,DAY(EOMONTH($B237,0))))&gt;=$B237)*(DATE(YEAR($B237),MONTH($B237),MIN(BH$6,DAY(EOMONTH($B237,0))))&lt;$C237)+(DATE(YEAR($B237),MONTH($B237)+1,MIN(BH$6,DAY(EOMONTH($B237,1))))&gt;=$B237)*(DATE(YEAR($B237),MONTH($B237)+1,MIN(BH$6,DAY(EOMONTH($B237,1))))&lt;$C237)))</f>
        <v>0</v>
      </c>
      <c r="BI237" s="48" t="n">
        <f aca="false">IF(OR(N(BI$5)=0,BI$6=""),0,BI$5*((DATE(YEAR($B237),MONTH($B237),MIN(BI$6,DAY(EOMONTH($B237,0))))&gt;=$B237)*(DATE(YEAR($B237),MONTH($B237),MIN(BI$6,DAY(EOMONTH($B237,0))))&lt;$C237)+(DATE(YEAR($B237),MONTH($B237)+1,MIN(BI$6,DAY(EOMONTH($B237,1))))&gt;=$B237)*(DATE(YEAR($B237),MONTH($B237)+1,MIN(BI$6,DAY(EOMONTH($B237,1))))&lt;$C237)))</f>
        <v>0</v>
      </c>
      <c r="BJ237" s="48" t="n">
        <f aca="false">IF(OR(N(BJ$5)=0,BJ$6=""),0,BJ$5*((DATE(YEAR($B237),MONTH($B237),MIN(BJ$6,DAY(EOMONTH($B237,0))))&gt;=$B237)*(DATE(YEAR($B237),MONTH($B237),MIN(BJ$6,DAY(EOMONTH($B237,0))))&lt;$C237)+(DATE(YEAR($B237),MONTH($B237)+1,MIN(BJ$6,DAY(EOMONTH($B237,1))))&gt;=$B237)*(DATE(YEAR($B237),MONTH($B237)+1,MIN(BJ$6,DAY(EOMONTH($B237,1))))&lt;$C237)))</f>
        <v>0</v>
      </c>
      <c r="BK237" s="48" t="n">
        <f aca="false">IF(OR(N(BK$5)=0,BK$6=""),0,BK$5*((DATE(YEAR($B237),MONTH($B237),MIN(BK$6,DAY(EOMONTH($B237,0))))&gt;=$B237)*(DATE(YEAR($B237),MONTH($B237),MIN(BK$6,DAY(EOMONTH($B237,0))))&lt;$C237)+(DATE(YEAR($B237),MONTH($B237)+1,MIN(BK$6,DAY(EOMONTH($B237,1))))&gt;=$B237)*(DATE(YEAR($B237),MONTH($B237)+1,MIN(BK$6,DAY(EOMONTH($B237,1))))&lt;$C237)))</f>
        <v>0</v>
      </c>
      <c r="BL237" s="48" t="n">
        <f aca="false">IF(OR(N(BL$5)=0,BL$6=""),0,BL$5*((DATE(YEAR($B237),MONTH($B237),MIN(BL$6,DAY(EOMONTH($B237,0))))&gt;=$B237)*(DATE(YEAR($B237),MONTH($B237),MIN(BL$6,DAY(EOMONTH($B237,0))))&lt;$C237)+(DATE(YEAR($B237),MONTH($B237)+1,MIN(BL$6,DAY(EOMONTH($B237,1))))&gt;=$B237)*(DATE(YEAR($B237),MONTH($B237)+1,MIN(BL$6,DAY(EOMONTH($B237,1))))&lt;$C237)))</f>
        <v>0</v>
      </c>
      <c r="BM237" s="48" t="n">
        <f aca="false">IF(OR(N(BM$5)=0,BM$6=""),0,BM$5*((DATE(YEAR($B237),MONTH($B237),MIN(BM$6,DAY(EOMONTH($B237,0))))&gt;=$B237)*(DATE(YEAR($B237),MONTH($B237),MIN(BM$6,DAY(EOMONTH($B237,0))))&lt;$C237)+(DATE(YEAR($B237),MONTH($B237)+1,MIN(BM$6,DAY(EOMONTH($B237,1))))&gt;=$B237)*(DATE(YEAR($B237),MONTH($B237)+1,MIN(BM$6,DAY(EOMONTH($B237,1))))&lt;$C237)))</f>
        <v>0</v>
      </c>
      <c r="BN237" s="48" t="n">
        <f aca="false">IF(OR(N(BN$5)=0,BN$6=""),0,BN$5*((DATE(YEAR($B237),MONTH($B237),MIN(BN$6,DAY(EOMONTH($B237,0))))&gt;=$B237)*(DATE(YEAR($B237),MONTH($B237),MIN(BN$6,DAY(EOMONTH($B237,0))))&lt;$C237)+(DATE(YEAR($B237),MONTH($B237)+1,MIN(BN$6,DAY(EOMONTH($B237,1))))&gt;=$B237)*(DATE(YEAR($B237),MONTH($B237)+1,MIN(BN$6,DAY(EOMONTH($B237,1))))&lt;$C237)))</f>
        <v>0</v>
      </c>
      <c r="BO237" s="48" t="n">
        <f aca="false">IF(OR(N(BO$5)=0,BO$6=""),0,BO$5*((DATE(YEAR($B237),MONTH($B237),MIN(BO$6,DAY(EOMONTH($B237,0))))&gt;=$B237)*(DATE(YEAR($B237),MONTH($B237),MIN(BO$6,DAY(EOMONTH($B237,0))))&lt;$C237)+(DATE(YEAR($B237),MONTH($B237)+1,MIN(BO$6,DAY(EOMONTH($B237,1))))&gt;=$B237)*(DATE(YEAR($B237),MONTH($B237)+1,MIN(BO$6,DAY(EOMONTH($B237,1))))&lt;$C237)))</f>
        <v>0</v>
      </c>
      <c r="BP237" s="48" t="n">
        <f aca="false">IF(OR(N(BP$5)=0,BP$6=""),0,BP$5*((DATE(YEAR($B237),MONTH($B237),MIN(BP$6,DAY(EOMONTH($B237,0))))&gt;=$B237)*(DATE(YEAR($B237),MONTH($B237),MIN(BP$6,DAY(EOMONTH($B237,0))))&lt;$C237)+(DATE(YEAR($B237),MONTH($B237)+1,MIN(BP$6,DAY(EOMONTH($B237,1))))&gt;=$B237)*(DATE(YEAR($B237),MONTH($B237)+1,MIN(BP$6,DAY(EOMONTH($B237,1))))&lt;$C237)))</f>
        <v>0</v>
      </c>
      <c r="BQ237" s="48" t="n">
        <f aca="false">IF(OR(N(BQ$5)=0,BQ$6=""),0,BQ$5*((DATE(YEAR($B237),MONTH($B237),MIN(BQ$6,DAY(EOMONTH($B237,0))))&gt;=$B237)*(DATE(YEAR($B237),MONTH($B237),MIN(BQ$6,DAY(EOMONTH($B237,0))))&lt;$C237)+(DATE(YEAR($B237),MONTH($B237)+1,MIN(BQ$6,DAY(EOMONTH($B237,1))))&gt;=$B237)*(DATE(YEAR($B237),MONTH($B237)+1,MIN(BQ$6,DAY(EOMONTH($B237,1))))&lt;$C237)))</f>
        <v>0</v>
      </c>
      <c r="BR237" s="48" t="n">
        <f aca="false">IF(OR(N(BR$5)=0,BR$6=""),0,BR$5*((DATE(YEAR($B237),MONTH($B237),MIN(BR$6,DAY(EOMONTH($B237,0))))&gt;=$B237)*(DATE(YEAR($B237),MONTH($B237),MIN(BR$6,DAY(EOMONTH($B237,0))))&lt;$C237)+(DATE(YEAR($B237),MONTH($B237)+1,MIN(BR$6,DAY(EOMONTH($B237,1))))&gt;=$B237)*(DATE(YEAR($B237),MONTH($B237)+1,MIN(BR$6,DAY(EOMONTH($B237,1))))&lt;$C237)))</f>
        <v>0</v>
      </c>
      <c r="BS237" s="48" t="n">
        <f aca="false">IF(OR(N(BS$5)=0,BS$6=""),0,BS$5*((DATE(YEAR($B237),MONTH($B237),MIN(BS$6,DAY(EOMONTH($B237,0))))&gt;=$B237)*(DATE(YEAR($B237),MONTH($B237),MIN(BS$6,DAY(EOMONTH($B237,0))))&lt;$C237)+(DATE(YEAR($B237),MONTH($B237)+1,MIN(BS$6,DAY(EOMONTH($B237,1))))&gt;=$B237)*(DATE(YEAR($B237),MONTH($B237)+1,MIN(BS$6,DAY(EOMONTH($B237,1))))&lt;$C237)))</f>
        <v>0</v>
      </c>
      <c r="BT237" s="48" t="n">
        <f aca="false">IF(OR(N(BT$5)=0,BT$6=""),0,BT$5*((DATE(YEAR($B237),MONTH($B237),MIN(BT$6,DAY(EOMONTH($B237,0))))&gt;=$B237)*(DATE(YEAR($B237),MONTH($B237),MIN(BT$6,DAY(EOMONTH($B237,0))))&lt;$C237)+(DATE(YEAR($B237),MONTH($B237)+1,MIN(BT$6,DAY(EOMONTH($B237,1))))&gt;=$B237)*(DATE(YEAR($B237),MONTH($B237)+1,MIN(BT$6,DAY(EOMONTH($B237,1))))&lt;$C237)))</f>
        <v>0</v>
      </c>
      <c r="BU237" s="48" t="n">
        <f aca="false">IF(OR(N(BU$5)=0,BU$6=""),0,BU$5*((DATE(YEAR($B237),MONTH($B237),MIN(BU$6,DAY(EOMONTH($B237,0))))&gt;=$B237)*(DATE(YEAR($B237),MONTH($B237),MIN(BU$6,DAY(EOMONTH($B237,0))))&lt;$C237)+(DATE(YEAR($B237),MONTH($B237)+1,MIN(BU$6,DAY(EOMONTH($B237,1))))&gt;=$B237)*(DATE(YEAR($B237),MONTH($B237)+1,MIN(BU$6,DAY(EOMONTH($B237,1))))&lt;$C237)))</f>
        <v>0</v>
      </c>
      <c r="BV237" s="48" t="n">
        <f aca="false">IF(OR(N(BV$5)=0,BV$6=""),0,BV$5*((DATE(YEAR($B237),MONTH($B237),MIN(BV$6,DAY(EOMONTH($B237,0))))&gt;=$B237)*(DATE(YEAR($B237),MONTH($B237),MIN(BV$6,DAY(EOMONTH($B237,0))))&lt;$C237)+(DATE(YEAR($B237),MONTH($B237)+1,MIN(BV$6,DAY(EOMONTH($B237,1))))&gt;=$B237)*(DATE(YEAR($B237),MONTH($B237)+1,MIN(BV$6,DAY(EOMONTH($B237,1))))&lt;$C237)))</f>
        <v>0</v>
      </c>
      <c r="BW237" s="48" t="n">
        <f aca="false">IF(OR(N(BW$5)=0,BW$6=""),0,BW$5*((DATE(YEAR($B237),MONTH($B237),MIN(BW$6,DAY(EOMONTH($B237,0))))&gt;=$B237)*(DATE(YEAR($B237),MONTH($B237),MIN(BW$6,DAY(EOMONTH($B237,0))))&lt;$C237)+(DATE(YEAR($B237),MONTH($B237)+1,MIN(BW$6,DAY(EOMONTH($B237,1))))&gt;=$B237)*(DATE(YEAR($B237),MONTH($B237)+1,MIN(BW$6,DAY(EOMONTH($B237,1))))&lt;$C237)))</f>
        <v>0</v>
      </c>
      <c r="BX237" s="48" t="n">
        <f aca="false">MIN(Z237,(FT236*(1+FT$5/Setup!$C$36)+IF($V237=1,N($F237),0)))</f>
        <v>0</v>
      </c>
      <c r="BY237" s="48" t="n">
        <f aca="false">MIN(AA237,(FU236*(1+FU$5/Setup!$C$36)+IF($V237=2,N($F237),0)))</f>
        <v>0</v>
      </c>
      <c r="BZ237" s="48" t="n">
        <f aca="false">MIN(AB237,(FV236*(1+FV$5/Setup!$C$36)+IF($V237=3,N($F237),0)))</f>
        <v>0</v>
      </c>
      <c r="CA237" s="48" t="n">
        <f aca="false">MIN(AC237,(FW236*(1+FW$5/Setup!$C$36)+IF($V237=4,N($F237),0)))</f>
        <v>0</v>
      </c>
      <c r="CB237" s="48" t="n">
        <f aca="false">MIN(AD237,(FX236*(1+FX$5/Setup!$C$36)+IF($V237=5,N($F237),0)))</f>
        <v>0</v>
      </c>
      <c r="CC237" s="48" t="n">
        <f aca="false">MIN(AE237,(FY236*(1+FY$5/Setup!$C$36)+IF($V237=6,N($F237),0)))</f>
        <v>0</v>
      </c>
      <c r="CD237" s="48" t="n">
        <f aca="false">MIN(AF237,(FZ236*(1+FZ$5/Setup!$C$36)+IF($V237=7,N($F237),0)))</f>
        <v>0</v>
      </c>
      <c r="CE237" s="48" t="n">
        <f aca="false">MIN(AG237,(GA236*(1+GA$5/Setup!$C$36)+IF($V237=8,N($F237),0)))</f>
        <v>0</v>
      </c>
      <c r="CF237" s="48" t="n">
        <f aca="false">MIN(AH237,(GB236*(1+GB$5/Setup!$C$36)+IF($V237=9,N($F237),0)))</f>
        <v>0</v>
      </c>
      <c r="CG237" s="48" t="n">
        <f aca="false">MIN(AI237,(GC236*(1+GC$5/Setup!$C$36)+IF($V237=10,N($F237),0)))</f>
        <v>0</v>
      </c>
      <c r="CH237" s="48" t="n">
        <f aca="false">MIN(AJ237,(GD236*(1+GD$5/Setup!$C$36)+IF($V237=11,N($F237),0)))</f>
        <v>0</v>
      </c>
      <c r="CI237" s="48" t="n">
        <f aca="false">MIN(AK237,(GE236*(1+GE$5/Setup!$C$36)+IF($V237=12,N($F237),0)))</f>
        <v>0</v>
      </c>
      <c r="CJ237" s="48" t="n">
        <f aca="false">MIN(AL237,(GF236*(1+GF$5/Setup!$C$36)+IF($V237=13,N($F237),0)))</f>
        <v>0</v>
      </c>
      <c r="CK237" s="48" t="n">
        <f aca="false">MIN(AM237,(GG236*(1+GG$5/Setup!$C$36)+IF($V237=14,N($F237),0)))</f>
        <v>0</v>
      </c>
      <c r="CL237" s="48" t="n">
        <f aca="false">MIN(AN237,(GH236*(1+GH$5/Setup!$C$36)+IF($V237=15,N($F237),0)))</f>
        <v>0</v>
      </c>
      <c r="CM237" s="48" t="n">
        <f aca="false">MIN(AO237,(GI236*(1+GI$5/Setup!$C$36)+IF($V237=16,N($F237),0)))</f>
        <v>0</v>
      </c>
      <c r="CN237" s="48" t="n">
        <f aca="false">MIN(AP237,(GJ236*(1+GJ$5/Setup!$C$36)+IF($V237=17,N($F237),0)))</f>
        <v>0</v>
      </c>
      <c r="CO237" s="48" t="n">
        <f aca="false">MIN(AQ237,(GK236*(1+GK$5/Setup!$C$36)+IF($V237=18,N($F237),0)))</f>
        <v>0</v>
      </c>
      <c r="CP237" s="48" t="n">
        <f aca="false">MIN(AR237,(GL236*(1+GL$5/Setup!$C$36)+IF($V237=19,N($F237),0)))</f>
        <v>0</v>
      </c>
      <c r="CQ237" s="48" t="n">
        <f aca="false">MIN(AS237,(GM236*(1+GM$5/Setup!$C$36)+IF($V237=20,N($F237),0)))</f>
        <v>0</v>
      </c>
      <c r="CR237" s="48" t="n">
        <f aca="false">MIN(AT237,(GN236*(1+GN$5/Setup!$C$36)+IF($V237=21,N($F237),0)))</f>
        <v>0</v>
      </c>
      <c r="CS237" s="48" t="n">
        <f aca="false">MIN(AU237,(GO236*(1+GO$5/Setup!$C$36)+IF($V237=22,N($F237),0)))</f>
        <v>0</v>
      </c>
      <c r="CT237" s="48" t="n">
        <f aca="false">MIN(AV237,(GP236*(1+GP$5/Setup!$C$36)+IF($V237=23,N($F237),0)))</f>
        <v>0</v>
      </c>
      <c r="CU237" s="48" t="n">
        <f aca="false">MIN(AW237,(GQ236*(1+GQ$5/Setup!$C$36)+IF($V237=24,N($F237),0)))</f>
        <v>0</v>
      </c>
      <c r="CV237" s="48" t="n">
        <f aca="false">MIN(AX237,(GR236*(1+GR$5/Setup!$C$36)+IF($V237=25,N($F237),0)))</f>
        <v>0</v>
      </c>
      <c r="CW237" s="48" t="n">
        <f aca="false">MIN(AY237,(GS236*(1+GS$5/Setup!$C$36)+IF($V237=26,N($F237),0)))</f>
        <v>0</v>
      </c>
      <c r="CX237" s="48" t="n">
        <f aca="false">MIN(AZ237,(GT236*(1+GT$5/Setup!$C$36)+IF($V237=27,N($F237),0)))</f>
        <v>0</v>
      </c>
      <c r="CY237" s="48" t="n">
        <f aca="false">MIN(BA237,(GU236*(1+GU$5/Setup!$C$36)+IF($V237=28,N($F237),0)))</f>
        <v>0</v>
      </c>
      <c r="CZ237" s="48" t="n">
        <f aca="false">MIN(BB237,(GV236*(1+GV$5/Setup!$C$36)+IF($V237=29,N($F237),0)))</f>
        <v>0</v>
      </c>
      <c r="DA237" s="48" t="n">
        <f aca="false">MIN(BC237,(GW236*(1+GW$5/Setup!$C$36)+IF($V237=30,N($F237),0)))</f>
        <v>0</v>
      </c>
      <c r="DB237" s="48" t="n">
        <f aca="false">MIN(BD237,(GX236*(1+GX$5/Setup!$C$36)+IF($V237=31,N($F237),0)))</f>
        <v>0</v>
      </c>
      <c r="DC237" s="48" t="n">
        <f aca="false">MIN(BE237,(GY236*(1+GY$5/Setup!$C$36)+IF($V237=32,N($F237),0)))</f>
        <v>0</v>
      </c>
      <c r="DD237" s="48" t="n">
        <f aca="false">MIN(BF237,(GZ236*(1+GZ$5/Setup!$C$36)+IF($V237=33,N($F237),0)))</f>
        <v>0</v>
      </c>
      <c r="DE237" s="48" t="n">
        <f aca="false">MIN(BG237,(HA236*(1+HA$5/Setup!$C$36)+IF($V237=34,N($F237),0)))</f>
        <v>0</v>
      </c>
      <c r="DF237" s="48" t="n">
        <f aca="false">MIN(BH237,(HB236*(1+HB$5/Setup!$C$36)+IF($V237=35,N($F237),0)))</f>
        <v>0</v>
      </c>
      <c r="DG237" s="48" t="n">
        <f aca="false">MIN(BI237,(HC236*(1+HC$5/Setup!$C$36)+IF($V237=36,N($F237),0)))</f>
        <v>0</v>
      </c>
      <c r="DH237" s="48" t="n">
        <f aca="false">MIN(BJ237,(HD236*(1+HD$5/Setup!$C$36)+IF($V237=37,N($F237),0)))</f>
        <v>0</v>
      </c>
      <c r="DI237" s="48" t="n">
        <f aca="false">MIN(BK237,(HE236*(1+HE$5/Setup!$C$36)+IF($V237=38,N($F237),0)))</f>
        <v>0</v>
      </c>
      <c r="DJ237" s="48" t="n">
        <f aca="false">MIN(BL237,(HF236*(1+HF$5/Setup!$C$36)+IF($V237=39,N($F237),0)))</f>
        <v>0</v>
      </c>
      <c r="DK237" s="48" t="n">
        <f aca="false">MIN(BM237,(HG236*(1+HG$5/Setup!$C$36)+IF($V237=40,N($F237),0)))</f>
        <v>0</v>
      </c>
      <c r="DL237" s="48" t="n">
        <f aca="false">MIN(BN237,(HH236*(1+HH$5/Setup!$C$36)+IF($V237=41,N($F237),0)))</f>
        <v>0</v>
      </c>
      <c r="DM237" s="48" t="n">
        <f aca="false">MIN(BO237,(HI236*(1+HI$5/Setup!$C$36)+IF($V237=42,N($F237),0)))</f>
        <v>0</v>
      </c>
      <c r="DN237" s="48" t="n">
        <f aca="false">MIN(BP237,(HJ236*(1+HJ$5/Setup!$C$36)+IF($V237=43,N($F237),0)))</f>
        <v>0</v>
      </c>
      <c r="DO237" s="48" t="n">
        <f aca="false">MIN(BQ237,(HK236*(1+HK$5/Setup!$C$36)+IF($V237=44,N($F237),0)))</f>
        <v>0</v>
      </c>
      <c r="DP237" s="48" t="n">
        <f aca="false">MIN(BR237,(HL236*(1+HL$5/Setup!$C$36)+IF($V237=45,N($F237),0)))</f>
        <v>0</v>
      </c>
      <c r="DQ237" s="48" t="n">
        <f aca="false">MIN(BS237,(HM236*(1+HM$5/Setup!$C$36)+IF($V237=46,N($F237),0)))</f>
        <v>0</v>
      </c>
      <c r="DR237" s="48" t="n">
        <f aca="false">MIN(BT237,(HN236*(1+HN$5/Setup!$C$36)+IF($V237=47,N($F237),0)))</f>
        <v>0</v>
      </c>
      <c r="DS237" s="48" t="n">
        <f aca="false">MIN(BU237,(HO236*(1+HO$5/Setup!$C$36)+IF($V237=48,N($F237),0)))</f>
        <v>0</v>
      </c>
      <c r="DT237" s="48" t="n">
        <f aca="false">MIN(BV237,(HP236*(1+HP$5/Setup!$C$36)+IF($V237=49,N($F237),0)))</f>
        <v>0</v>
      </c>
      <c r="DU237" s="48" t="n">
        <f aca="false">MIN(BW237,(HQ236*(1+HQ$5/Setup!$C$36)+IF($V237=50,N($F237),0)))</f>
        <v>0</v>
      </c>
      <c r="DV237" s="48" t="n">
        <f aca="false">MIN(MAX((FT236*(1+FT$5/Setup!$C$36)+IF($V237=1,N($F237),0))-BX237,0),MAX($P237-0,0))</f>
        <v>0</v>
      </c>
      <c r="DW237" s="48" t="n">
        <f aca="false">MIN(MAX((FU236*(1+FU$5/Setup!$C$36)+IF($V237=2,N($F237),0))-BY237,0),MAX($P237-SUM(DV237:DV237),0))</f>
        <v>0</v>
      </c>
      <c r="DX237" s="48" t="n">
        <f aca="false">MIN(MAX((FV236*(1+FV$5/Setup!$C$36)+IF($V237=3,N($F237),0))-BZ237,0),MAX($P237-SUM(DV237:DW237),0))</f>
        <v>0</v>
      </c>
      <c r="DY237" s="48" t="n">
        <f aca="false">MIN(MAX((FW236*(1+FW$5/Setup!$C$36)+IF($V237=4,N($F237),0))-CA237,0),MAX($P237-SUM(DV237:DX237),0))</f>
        <v>0</v>
      </c>
      <c r="DZ237" s="48" t="n">
        <f aca="false">MIN(MAX((FX236*(1+FX$5/Setup!$C$36)+IF($V237=5,N($F237),0))-CB237,0),MAX($P237-SUM(DV237:DY237),0))</f>
        <v>0</v>
      </c>
      <c r="EA237" s="48" t="n">
        <f aca="false">MIN(MAX((FY236*(1+FY$5/Setup!$C$36)+IF($V237=6,N($F237),0))-CC237,0),MAX($P237-SUM(DV237:DZ237),0))</f>
        <v>0</v>
      </c>
      <c r="EB237" s="48" t="n">
        <f aca="false">MIN(MAX((FZ236*(1+FZ$5/Setup!$C$36)+IF($V237=7,N($F237),0))-CD237,0),MAX($P237-SUM(DV237:EA237),0))</f>
        <v>0</v>
      </c>
      <c r="EC237" s="48" t="n">
        <f aca="false">MIN(MAX((GA236*(1+GA$5/Setup!$C$36)+IF($V237=8,N($F237),0))-CE237,0),MAX($P237-SUM(DV237:EB237),0))</f>
        <v>0</v>
      </c>
      <c r="ED237" s="48" t="n">
        <f aca="false">MIN(MAX((GB236*(1+GB$5/Setup!$C$36)+IF($V237=9,N($F237),0))-CF237,0),MAX($P237-SUM(DV237:EC237),0))</f>
        <v>0</v>
      </c>
      <c r="EE237" s="48" t="n">
        <f aca="false">MIN(MAX((GC236*(1+GC$5/Setup!$C$36)+IF($V237=10,N($F237),0))-CG237,0),MAX($P237-SUM(DV237:ED237),0))</f>
        <v>0</v>
      </c>
      <c r="EF237" s="48" t="n">
        <f aca="false">MIN(MAX((GD236*(1+GD$5/Setup!$C$36)+IF($V237=11,N($F237),0))-CH237,0),MAX($P237-SUM(DV237:EE237),0))</f>
        <v>0</v>
      </c>
      <c r="EG237" s="48" t="n">
        <f aca="false">MIN(MAX((GE236*(1+GE$5/Setup!$C$36)+IF($V237=12,N($F237),0))-CI237,0),MAX($P237-SUM(DV237:EF237),0))</f>
        <v>0</v>
      </c>
      <c r="EH237" s="48" t="n">
        <f aca="false">MIN(MAX((GF236*(1+GF$5/Setup!$C$36)+IF($V237=13,N($F237),0))-CJ237,0),MAX($P237-SUM(DV237:EG237),0))</f>
        <v>0</v>
      </c>
      <c r="EI237" s="48" t="n">
        <f aca="false">MIN(MAX((GG236*(1+GG$5/Setup!$C$36)+IF($V237=14,N($F237),0))-CK237,0),MAX($P237-SUM(DV237:EH237),0))</f>
        <v>0</v>
      </c>
      <c r="EJ237" s="48" t="n">
        <f aca="false">MIN(MAX((GH236*(1+GH$5/Setup!$C$36)+IF($V237=15,N($F237),0))-CL237,0),MAX($P237-SUM(DV237:EI237),0))</f>
        <v>0</v>
      </c>
      <c r="EK237" s="48" t="n">
        <f aca="false">MIN(MAX((GI236*(1+GI$5/Setup!$C$36)+IF($V237=16,N($F237),0))-CM237,0),MAX($P237-SUM(DV237:EJ237),0))</f>
        <v>0</v>
      </c>
      <c r="EL237" s="48" t="n">
        <f aca="false">MIN(MAX((GJ236*(1+GJ$5/Setup!$C$36)+IF($V237=17,N($F237),0))-CN237,0),MAX($P237-SUM(DV237:EK237),0))</f>
        <v>0</v>
      </c>
      <c r="EM237" s="48" t="n">
        <f aca="false">MIN(MAX((GK236*(1+GK$5/Setup!$C$36)+IF($V237=18,N($F237),0))-CO237,0),MAX($P237-SUM(DV237:EL237),0))</f>
        <v>0</v>
      </c>
      <c r="EN237" s="48" t="n">
        <f aca="false">MIN(MAX((GL236*(1+GL$5/Setup!$C$36)+IF($V237=19,N($F237),0))-CP237,0),MAX($P237-SUM(DV237:EM237),0))</f>
        <v>0</v>
      </c>
      <c r="EO237" s="48" t="n">
        <f aca="false">MIN(MAX((GM236*(1+GM$5/Setup!$C$36)+IF($V237=20,N($F237),0))-CQ237,0),MAX($P237-SUM(DV237:EN237),0))</f>
        <v>0</v>
      </c>
      <c r="EP237" s="48" t="n">
        <f aca="false">MIN(MAX((GN236*(1+GN$5/Setup!$C$36)+IF($V237=21,N($F237),0))-CR237,0),MAX($P237-SUM(DV237:EO237),0))</f>
        <v>0</v>
      </c>
      <c r="EQ237" s="48" t="n">
        <f aca="false">MIN(MAX((GO236*(1+GO$5/Setup!$C$36)+IF($V237=22,N($F237),0))-CS237,0),MAX($P237-SUM(DV237:EP237),0))</f>
        <v>0</v>
      </c>
      <c r="ER237" s="48" t="n">
        <f aca="false">MIN(MAX((GP236*(1+GP$5/Setup!$C$36)+IF($V237=23,N($F237),0))-CT237,0),MAX($P237-SUM(DV237:EQ237),0))</f>
        <v>0</v>
      </c>
      <c r="ES237" s="48" t="n">
        <f aca="false">MIN(MAX((GQ236*(1+GQ$5/Setup!$C$36)+IF($V237=24,N($F237),0))-CU237,0),MAX($P237-SUM(DV237:ER237),0))</f>
        <v>0</v>
      </c>
      <c r="ET237" s="48" t="n">
        <f aca="false">MIN(MAX((GR236*(1+GR$5/Setup!$C$36)+IF($V237=25,N($F237),0))-CV237,0),MAX($P237-SUM(DV237:ES237),0))</f>
        <v>0</v>
      </c>
      <c r="EU237" s="48" t="n">
        <f aca="false">MIN(MAX((GS236*(1+GS$5/Setup!$C$36)+IF($V237=26,N($F237),0))-CW237,0),MAX($P237-SUM(DV237:ET237),0))</f>
        <v>0</v>
      </c>
      <c r="EV237" s="48" t="n">
        <f aca="false">MIN(MAX((GT236*(1+GT$5/Setup!$C$36)+IF($V237=27,N($F237),0))-CX237,0),MAX($P237-SUM(DV237:EU237),0))</f>
        <v>0</v>
      </c>
      <c r="EW237" s="48" t="n">
        <f aca="false">MIN(MAX((GU236*(1+GU$5/Setup!$C$36)+IF($V237=28,N($F237),0))-CY237,0),MAX($P237-SUM(DV237:EV237),0))</f>
        <v>0</v>
      </c>
      <c r="EX237" s="48" t="n">
        <f aca="false">MIN(MAX((GV236*(1+GV$5/Setup!$C$36)+IF($V237=29,N($F237),0))-CZ237,0),MAX($P237-SUM(DV237:EW237),0))</f>
        <v>0</v>
      </c>
      <c r="EY237" s="48" t="n">
        <f aca="false">MIN(MAX((GW236*(1+GW$5/Setup!$C$36)+IF($V237=30,N($F237),0))-DA237,0),MAX($P237-SUM(DV237:EX237),0))</f>
        <v>0</v>
      </c>
      <c r="EZ237" s="48" t="n">
        <f aca="false">MIN(MAX((GX236*(1+GX$5/Setup!$C$36)+IF($V237=31,N($F237),0))-DB237,0),MAX($P237-SUM(DV237:EY237),0))</f>
        <v>0</v>
      </c>
      <c r="FA237" s="48" t="n">
        <f aca="false">MIN(MAX((GY236*(1+GY$5/Setup!$C$36)+IF($V237=32,N($F237),0))-DC237,0),MAX($P237-SUM(DV237:EZ237),0))</f>
        <v>0</v>
      </c>
      <c r="FB237" s="48" t="n">
        <f aca="false">MIN(MAX((GZ236*(1+GZ$5/Setup!$C$36)+IF($V237=33,N($F237),0))-DD237,0),MAX($P237-SUM(DV237:FA237),0))</f>
        <v>0</v>
      </c>
      <c r="FC237" s="48" t="n">
        <f aca="false">MIN(MAX((HA236*(1+HA$5/Setup!$C$36)+IF($V237=34,N($F237),0))-DE237,0),MAX($P237-SUM(DV237:FB237),0))</f>
        <v>0</v>
      </c>
      <c r="FD237" s="48" t="n">
        <f aca="false">MIN(MAX((HB236*(1+HB$5/Setup!$C$36)+IF($V237=35,N($F237),0))-DF237,0),MAX($P237-SUM(DV237:FC237),0))</f>
        <v>0</v>
      </c>
      <c r="FE237" s="48" t="n">
        <f aca="false">MIN(MAX((HC236*(1+HC$5/Setup!$C$36)+IF($V237=36,N($F237),0))-DG237,0),MAX($P237-SUM(DV237:FD237),0))</f>
        <v>0</v>
      </c>
      <c r="FF237" s="48" t="n">
        <f aca="false">MIN(MAX((HD236*(1+HD$5/Setup!$C$36)+IF($V237=37,N($F237),0))-DH237,0),MAX($P237-SUM(DV237:FE237),0))</f>
        <v>0</v>
      </c>
      <c r="FG237" s="48" t="n">
        <f aca="false">MIN(MAX((HE236*(1+HE$5/Setup!$C$36)+IF($V237=38,N($F237),0))-DI237,0),MAX($P237-SUM(DV237:FF237),0))</f>
        <v>0</v>
      </c>
      <c r="FH237" s="48" t="n">
        <f aca="false">MIN(MAX((HF236*(1+HF$5/Setup!$C$36)+IF($V237=39,N($F237),0))-DJ237,0),MAX($P237-SUM(DV237:FG237),0))</f>
        <v>0</v>
      </c>
      <c r="FI237" s="48" t="n">
        <f aca="false">MIN(MAX((HG236*(1+HG$5/Setup!$C$36)+IF($V237=40,N($F237),0))-DK237,0),MAX($P237-SUM(DV237:FH237),0))</f>
        <v>0</v>
      </c>
      <c r="FJ237" s="48" t="n">
        <f aca="false">MIN(MAX((HH236*(1+HH$5/Setup!$C$36)+IF($V237=41,N($F237),0))-DL237,0),MAX($P237-SUM(DV237:FI237),0))</f>
        <v>0</v>
      </c>
      <c r="FK237" s="48" t="n">
        <f aca="false">MIN(MAX((HI236*(1+HI$5/Setup!$C$36)+IF($V237=42,N($F237),0))-DM237,0),MAX($P237-SUM(DV237:FJ237),0))</f>
        <v>0</v>
      </c>
      <c r="FL237" s="48" t="n">
        <f aca="false">MIN(MAX((HJ236*(1+HJ$5/Setup!$C$36)+IF($V237=43,N($F237),0))-DN237,0),MAX($P237-SUM(DV237:FK237),0))</f>
        <v>0</v>
      </c>
      <c r="FM237" s="48" t="n">
        <f aca="false">MIN(MAX((HK236*(1+HK$5/Setup!$C$36)+IF($V237=44,N($F237),0))-DO237,0),MAX($P237-SUM(DV237:FL237),0))</f>
        <v>0</v>
      </c>
      <c r="FN237" s="48" t="n">
        <f aca="false">MIN(MAX((HL236*(1+HL$5/Setup!$C$36)+IF($V237=45,N($F237),0))-DP237,0),MAX($P237-SUM(DV237:FM237),0))</f>
        <v>0</v>
      </c>
      <c r="FO237" s="48" t="n">
        <f aca="false">MIN(MAX((HM236*(1+HM$5/Setup!$C$36)+IF($V237=46,N($F237),0))-DQ237,0),MAX($P237-SUM(DV237:FN237),0))</f>
        <v>0</v>
      </c>
      <c r="FP237" s="48" t="n">
        <f aca="false">MIN(MAX((HN236*(1+HN$5/Setup!$C$36)+IF($V237=47,N($F237),0))-DR237,0),MAX($P237-SUM(DV237:FO237),0))</f>
        <v>0</v>
      </c>
      <c r="FQ237" s="48" t="n">
        <f aca="false">MIN(MAX((HO236*(1+HO$5/Setup!$C$36)+IF($V237=48,N($F237),0))-DS237,0),MAX($P237-SUM(DV237:FP237),0))</f>
        <v>0</v>
      </c>
      <c r="FR237" s="48" t="n">
        <f aca="false">MIN(MAX((HP236*(1+HP$5/Setup!$C$36)+IF($V237=49,N($F237),0))-DT237,0),MAX($P237-SUM(DV237:FQ237),0))</f>
        <v>0</v>
      </c>
      <c r="FS237" s="48" t="n">
        <f aca="false">MIN(MAX((HQ236*(1+HQ$5/Setup!$C$36)+IF($V237=50,N($F237),0))-DU237,0),MAX($P237-SUM(DV237:FR237),0))</f>
        <v>0</v>
      </c>
      <c r="FT237" s="48" t="n">
        <f aca="false">IF((FT236*(1+FT$5/Setup!$C$36)+IF($V237=1,N($F237),0))-BX237-DV237&lt;0.005,0,(FT236*(1+FT$5/Setup!$C$36)+IF($V237=1,N($F237),0))-BX237-DV237)</f>
        <v>0</v>
      </c>
      <c r="FU237" s="48" t="n">
        <f aca="false">IF((FU236*(1+FU$5/Setup!$C$36)+IF($V237=2,N($F237),0))-BY237-DW237&lt;0.005,0,(FU236*(1+FU$5/Setup!$C$36)+IF($V237=2,N($F237),0))-BY237-DW237)</f>
        <v>0</v>
      </c>
      <c r="FV237" s="48" t="n">
        <f aca="false">IF((FV236*(1+FV$5/Setup!$C$36)+IF($V237=3,N($F237),0))-BZ237-DX237&lt;0.005,0,(FV236*(1+FV$5/Setup!$C$36)+IF($V237=3,N($F237),0))-BZ237-DX237)</f>
        <v>0</v>
      </c>
      <c r="FW237" s="48" t="n">
        <f aca="false">IF((FW236*(1+FW$5/Setup!$C$36)+IF($V237=4,N($F237),0))-CA237-DY237&lt;0.005,0,(FW236*(1+FW$5/Setup!$C$36)+IF($V237=4,N($F237),0))-CA237-DY237)</f>
        <v>0</v>
      </c>
      <c r="FX237" s="48" t="n">
        <f aca="false">IF((FX236*(1+FX$5/Setup!$C$36)+IF($V237=5,N($F237),0))-CB237-DZ237&lt;0.005,0,(FX236*(1+FX$5/Setup!$C$36)+IF($V237=5,N($F237),0))-CB237-DZ237)</f>
        <v>0</v>
      </c>
      <c r="FY237" s="48" t="n">
        <f aca="false">IF((FY236*(1+FY$5/Setup!$C$36)+IF($V237=6,N($F237),0))-CC237-EA237&lt;0.005,0,(FY236*(1+FY$5/Setup!$C$36)+IF($V237=6,N($F237),0))-CC237-EA237)</f>
        <v>0</v>
      </c>
      <c r="FZ237" s="48" t="n">
        <f aca="false">IF((FZ236*(1+FZ$5/Setup!$C$36)+IF($V237=7,N($F237),0))-CD237-EB237&lt;0.005,0,(FZ236*(1+FZ$5/Setup!$C$36)+IF($V237=7,N($F237),0))-CD237-EB237)</f>
        <v>0</v>
      </c>
      <c r="GA237" s="48" t="n">
        <f aca="false">IF((GA236*(1+GA$5/Setup!$C$36)+IF($V237=8,N($F237),0))-CE237-EC237&lt;0.005,0,(GA236*(1+GA$5/Setup!$C$36)+IF($V237=8,N($F237),0))-CE237-EC237)</f>
        <v>0</v>
      </c>
      <c r="GB237" s="48" t="n">
        <f aca="false">IF((GB236*(1+GB$5/Setup!$C$36)+IF($V237=9,N($F237),0))-CF237-ED237&lt;0.005,0,(GB236*(1+GB$5/Setup!$C$36)+IF($V237=9,N($F237),0))-CF237-ED237)</f>
        <v>0</v>
      </c>
      <c r="GC237" s="48" t="n">
        <f aca="false">IF((GC236*(1+GC$5/Setup!$C$36)+IF($V237=10,N($F237),0))-CG237-EE237&lt;0.005,0,(GC236*(1+GC$5/Setup!$C$36)+IF($V237=10,N($F237),0))-CG237-EE237)</f>
        <v>0</v>
      </c>
      <c r="GD237" s="48" t="n">
        <f aca="false">IF((GD236*(1+GD$5/Setup!$C$36)+IF($V237=11,N($F237),0))-CH237-EF237&lt;0.005,0,(GD236*(1+GD$5/Setup!$C$36)+IF($V237=11,N($F237),0))-CH237-EF237)</f>
        <v>0</v>
      </c>
      <c r="GE237" s="48" t="n">
        <f aca="false">IF((GE236*(1+GE$5/Setup!$C$36)+IF($V237=12,N($F237),0))-CI237-EG237&lt;0.005,0,(GE236*(1+GE$5/Setup!$C$36)+IF($V237=12,N($F237),0))-CI237-EG237)</f>
        <v>0</v>
      </c>
      <c r="GF237" s="48" t="n">
        <f aca="false">IF((GF236*(1+GF$5/Setup!$C$36)+IF($V237=13,N($F237),0))-CJ237-EH237&lt;0.005,0,(GF236*(1+GF$5/Setup!$C$36)+IF($V237=13,N($F237),0))-CJ237-EH237)</f>
        <v>0</v>
      </c>
      <c r="GG237" s="48" t="n">
        <f aca="false">IF((GG236*(1+GG$5/Setup!$C$36)+IF($V237=14,N($F237),0))-CK237-EI237&lt;0.005,0,(GG236*(1+GG$5/Setup!$C$36)+IF($V237=14,N($F237),0))-CK237-EI237)</f>
        <v>0</v>
      </c>
      <c r="GH237" s="48" t="n">
        <f aca="false">IF((GH236*(1+GH$5/Setup!$C$36)+IF($V237=15,N($F237),0))-CL237-EJ237&lt;0.005,0,(GH236*(1+GH$5/Setup!$C$36)+IF($V237=15,N($F237),0))-CL237-EJ237)</f>
        <v>0</v>
      </c>
      <c r="GI237" s="48" t="n">
        <f aca="false">IF((GI236*(1+GI$5/Setup!$C$36)+IF($V237=16,N($F237),0))-CM237-EK237&lt;0.005,0,(GI236*(1+GI$5/Setup!$C$36)+IF($V237=16,N($F237),0))-CM237-EK237)</f>
        <v>0</v>
      </c>
      <c r="GJ237" s="48" t="n">
        <f aca="false">IF((GJ236*(1+GJ$5/Setup!$C$36)+IF($V237=17,N($F237),0))-CN237-EL237&lt;0.005,0,(GJ236*(1+GJ$5/Setup!$C$36)+IF($V237=17,N($F237),0))-CN237-EL237)</f>
        <v>0</v>
      </c>
      <c r="GK237" s="48" t="n">
        <f aca="false">IF((GK236*(1+GK$5/Setup!$C$36)+IF($V237=18,N($F237),0))-CO237-EM237&lt;0.005,0,(GK236*(1+GK$5/Setup!$C$36)+IF($V237=18,N($F237),0))-CO237-EM237)</f>
        <v>0</v>
      </c>
      <c r="GL237" s="48" t="n">
        <f aca="false">IF((GL236*(1+GL$5/Setup!$C$36)+IF($V237=19,N($F237),0))-CP237-EN237&lt;0.005,0,(GL236*(1+GL$5/Setup!$C$36)+IF($V237=19,N($F237),0))-CP237-EN237)</f>
        <v>0</v>
      </c>
      <c r="GM237" s="48" t="n">
        <f aca="false">IF((GM236*(1+GM$5/Setup!$C$36)+IF($V237=20,N($F237),0))-CQ237-EO237&lt;0.005,0,(GM236*(1+GM$5/Setup!$C$36)+IF($V237=20,N($F237),0))-CQ237-EO237)</f>
        <v>0</v>
      </c>
      <c r="GN237" s="48" t="n">
        <f aca="false">IF((GN236*(1+GN$5/Setup!$C$36)+IF($V237=21,N($F237),0))-CR237-EP237&lt;0.005,0,(GN236*(1+GN$5/Setup!$C$36)+IF($V237=21,N($F237),0))-CR237-EP237)</f>
        <v>0</v>
      </c>
      <c r="GO237" s="48" t="n">
        <f aca="false">IF((GO236*(1+GO$5/Setup!$C$36)+IF($V237=22,N($F237),0))-CS237-EQ237&lt;0.005,0,(GO236*(1+GO$5/Setup!$C$36)+IF($V237=22,N($F237),0))-CS237-EQ237)</f>
        <v>0</v>
      </c>
      <c r="GP237" s="48" t="n">
        <f aca="false">IF((GP236*(1+GP$5/Setup!$C$36)+IF($V237=23,N($F237),0))-CT237-ER237&lt;0.005,0,(GP236*(1+GP$5/Setup!$C$36)+IF($V237=23,N($F237),0))-CT237-ER237)</f>
        <v>0</v>
      </c>
      <c r="GQ237" s="48" t="n">
        <f aca="false">IF((GQ236*(1+GQ$5/Setup!$C$36)+IF($V237=24,N($F237),0))-CU237-ES237&lt;0.005,0,(GQ236*(1+GQ$5/Setup!$C$36)+IF($V237=24,N($F237),0))-CU237-ES237)</f>
        <v>0</v>
      </c>
      <c r="GR237" s="48" t="n">
        <f aca="false">IF((GR236*(1+GR$5/Setup!$C$36)+IF($V237=25,N($F237),0))-CV237-ET237&lt;0.005,0,(GR236*(1+GR$5/Setup!$C$36)+IF($V237=25,N($F237),0))-CV237-ET237)</f>
        <v>0</v>
      </c>
      <c r="GS237" s="48" t="n">
        <f aca="false">IF((GS236*(1+GS$5/Setup!$C$36)+IF($V237=26,N($F237),0))-CW237-EU237&lt;0.005,0,(GS236*(1+GS$5/Setup!$C$36)+IF($V237=26,N($F237),0))-CW237-EU237)</f>
        <v>0</v>
      </c>
      <c r="GT237" s="48" t="n">
        <f aca="false">IF((GT236*(1+GT$5/Setup!$C$36)+IF($V237=27,N($F237),0))-CX237-EV237&lt;0.005,0,(GT236*(1+GT$5/Setup!$C$36)+IF($V237=27,N($F237),0))-CX237-EV237)</f>
        <v>0</v>
      </c>
      <c r="GU237" s="48" t="n">
        <f aca="false">IF((GU236*(1+GU$5/Setup!$C$36)+IF($V237=28,N($F237),0))-CY237-EW237&lt;0.005,0,(GU236*(1+GU$5/Setup!$C$36)+IF($V237=28,N($F237),0))-CY237-EW237)</f>
        <v>0</v>
      </c>
      <c r="GV237" s="48" t="n">
        <f aca="false">IF((GV236*(1+GV$5/Setup!$C$36)+IF($V237=29,N($F237),0))-CZ237-EX237&lt;0.005,0,(GV236*(1+GV$5/Setup!$C$36)+IF($V237=29,N($F237),0))-CZ237-EX237)</f>
        <v>0</v>
      </c>
      <c r="GW237" s="48" t="n">
        <f aca="false">IF((GW236*(1+GW$5/Setup!$C$36)+IF($V237=30,N($F237),0))-DA237-EY237&lt;0.005,0,(GW236*(1+GW$5/Setup!$C$36)+IF($V237=30,N($F237),0))-DA237-EY237)</f>
        <v>0</v>
      </c>
      <c r="GX237" s="48" t="n">
        <f aca="false">IF((GX236*(1+GX$5/Setup!$C$36)+IF($V237=31,N($F237),0))-DB237-EZ237&lt;0.005,0,(GX236*(1+GX$5/Setup!$C$36)+IF($V237=31,N($F237),0))-DB237-EZ237)</f>
        <v>0</v>
      </c>
      <c r="GY237" s="48" t="n">
        <f aca="false">IF((GY236*(1+GY$5/Setup!$C$36)+IF($V237=32,N($F237),0))-DC237-FA237&lt;0.005,0,(GY236*(1+GY$5/Setup!$C$36)+IF($V237=32,N($F237),0))-DC237-FA237)</f>
        <v>0</v>
      </c>
      <c r="GZ237" s="48" t="n">
        <f aca="false">IF((GZ236*(1+GZ$5/Setup!$C$36)+IF($V237=33,N($F237),0))-DD237-FB237&lt;0.005,0,(GZ236*(1+GZ$5/Setup!$C$36)+IF($V237=33,N($F237),0))-DD237-FB237)</f>
        <v>0</v>
      </c>
      <c r="HA237" s="48" t="n">
        <f aca="false">IF((HA236*(1+HA$5/Setup!$C$36)+IF($V237=34,N($F237),0))-DE237-FC237&lt;0.005,0,(HA236*(1+HA$5/Setup!$C$36)+IF($V237=34,N($F237),0))-DE237-FC237)</f>
        <v>0</v>
      </c>
      <c r="HB237" s="48" t="n">
        <f aca="false">IF((HB236*(1+HB$5/Setup!$C$36)+IF($V237=35,N($F237),0))-DF237-FD237&lt;0.005,0,(HB236*(1+HB$5/Setup!$C$36)+IF($V237=35,N($F237),0))-DF237-FD237)</f>
        <v>0</v>
      </c>
      <c r="HC237" s="48" t="n">
        <f aca="false">IF((HC236*(1+HC$5/Setup!$C$36)+IF($V237=36,N($F237),0))-DG237-FE237&lt;0.005,0,(HC236*(1+HC$5/Setup!$C$36)+IF($V237=36,N($F237),0))-DG237-FE237)</f>
        <v>0</v>
      </c>
      <c r="HD237" s="48" t="n">
        <f aca="false">IF((HD236*(1+HD$5/Setup!$C$36)+IF($V237=37,N($F237),0))-DH237-FF237&lt;0.005,0,(HD236*(1+HD$5/Setup!$C$36)+IF($V237=37,N($F237),0))-DH237-FF237)</f>
        <v>0</v>
      </c>
      <c r="HE237" s="48" t="n">
        <f aca="false">IF((HE236*(1+HE$5/Setup!$C$36)+IF($V237=38,N($F237),0))-DI237-FG237&lt;0.005,0,(HE236*(1+HE$5/Setup!$C$36)+IF($V237=38,N($F237),0))-DI237-FG237)</f>
        <v>0</v>
      </c>
      <c r="HF237" s="48" t="n">
        <f aca="false">IF((HF236*(1+HF$5/Setup!$C$36)+IF($V237=39,N($F237),0))-DJ237-FH237&lt;0.005,0,(HF236*(1+HF$5/Setup!$C$36)+IF($V237=39,N($F237),0))-DJ237-FH237)</f>
        <v>0</v>
      </c>
      <c r="HG237" s="48" t="n">
        <f aca="false">IF((HG236*(1+HG$5/Setup!$C$36)+IF($V237=40,N($F237),0))-DK237-FI237&lt;0.005,0,(HG236*(1+HG$5/Setup!$C$36)+IF($V237=40,N($F237),0))-DK237-FI237)</f>
        <v>0</v>
      </c>
      <c r="HH237" s="48" t="n">
        <f aca="false">IF((HH236*(1+HH$5/Setup!$C$36)+IF($V237=41,N($F237),0))-DL237-FJ237&lt;0.005,0,(HH236*(1+HH$5/Setup!$C$36)+IF($V237=41,N($F237),0))-DL237-FJ237)</f>
        <v>0</v>
      </c>
      <c r="HI237" s="48" t="n">
        <f aca="false">IF((HI236*(1+HI$5/Setup!$C$36)+IF($V237=42,N($F237),0))-DM237-FK237&lt;0.005,0,(HI236*(1+HI$5/Setup!$C$36)+IF($V237=42,N($F237),0))-DM237-FK237)</f>
        <v>0</v>
      </c>
      <c r="HJ237" s="48" t="n">
        <f aca="false">IF((HJ236*(1+HJ$5/Setup!$C$36)+IF($V237=43,N($F237),0))-DN237-FL237&lt;0.005,0,(HJ236*(1+HJ$5/Setup!$C$36)+IF($V237=43,N($F237),0))-DN237-FL237)</f>
        <v>0</v>
      </c>
      <c r="HK237" s="48" t="n">
        <f aca="false">IF((HK236*(1+HK$5/Setup!$C$36)+IF($V237=44,N($F237),0))-DO237-FM237&lt;0.005,0,(HK236*(1+HK$5/Setup!$C$36)+IF($V237=44,N($F237),0))-DO237-FM237)</f>
        <v>0</v>
      </c>
      <c r="HL237" s="48" t="n">
        <f aca="false">IF((HL236*(1+HL$5/Setup!$C$36)+IF($V237=45,N($F237),0))-DP237-FN237&lt;0.005,0,(HL236*(1+HL$5/Setup!$C$36)+IF($V237=45,N($F237),0))-DP237-FN237)</f>
        <v>0</v>
      </c>
      <c r="HM237" s="48" t="n">
        <f aca="false">IF((HM236*(1+HM$5/Setup!$C$36)+IF($V237=46,N($F237),0))-DQ237-FO237&lt;0.005,0,(HM236*(1+HM$5/Setup!$C$36)+IF($V237=46,N($F237),0))-DQ237-FO237)</f>
        <v>0</v>
      </c>
      <c r="HN237" s="48" t="n">
        <f aca="false">IF((HN236*(1+HN$5/Setup!$C$36)+IF($V237=47,N($F237),0))-DR237-FP237&lt;0.005,0,(HN236*(1+HN$5/Setup!$C$36)+IF($V237=47,N($F237),0))-DR237-FP237)</f>
        <v>0</v>
      </c>
      <c r="HO237" s="48" t="n">
        <f aca="false">IF((HO236*(1+HO$5/Setup!$C$36)+IF($V237=48,N($F237),0))-DS237-FQ237&lt;0.005,0,(HO236*(1+HO$5/Setup!$C$36)+IF($V237=48,N($F237),0))-DS237-FQ237)</f>
        <v>0</v>
      </c>
      <c r="HP237" s="48" t="n">
        <f aca="false">IF((HP236*(1+HP$5/Setup!$C$36)+IF($V237=49,N($F237),0))-DT237-FR237&lt;0.005,0,(HP236*(1+HP$5/Setup!$C$36)+IF($V237=49,N($F237),0))-DT237-FR237)</f>
        <v>0</v>
      </c>
      <c r="HQ237" s="48" t="n">
        <f aca="false">IF((HQ236*(1+HQ$5/Setup!$C$36)+IF($V237=50,N($F237),0))-DU237-FS237&lt;0.005,0,(HQ236*(1+HQ$5/Setup!$C$36)+IF($V237=50,N($F237),0))-DU237-FS237)</f>
        <v>0</v>
      </c>
    </row>
    <row r="238" customFormat="false" ht="15" hidden="false" customHeight="false" outlineLevel="0" collapsed="false">
      <c r="A238" s="44" t="n">
        <v>230</v>
      </c>
      <c r="B238" s="45" t="n">
        <f aca="false">IF(Setup!$C$7="Every month",EDATE(Setup!$C$8,($A238-1)),IF(Setup!$C$7="Twice a month",DATE(YEAR(Setup!$C$8),MONTH(Setup!$C$8)+INT((($A238-1)+Setup!$C$41)/2),MIN(IF(MOD(($A238-1)+Setup!$C$41,2)=0,Setup!$C$39,Setup!$C$40),DAY(EOMONTH(DATE(YEAR(Setup!$C$8),MONTH(Setup!$C$8)+INT((($A238-1)+Setup!$C$41)/2),1),0)))),Setup!$C$8+($A238-1)*IF(Setup!$C$7="Every week",7,14)))</f>
        <v>49531</v>
      </c>
      <c r="C238" s="45" t="n">
        <f aca="false">IF(Setup!$C$7="Every month",EDATE(Setup!$C$8,$A238),IF(Setup!$C$7="Twice a month",DATE(YEAR(Setup!$C$8),MONTH(Setup!$C$8)+INT(($A238+Setup!$C$41)/2),MIN(IF(MOD($A238+Setup!$C$41,2)=0,Setup!$C$39,Setup!$C$40),DAY(EOMONTH(DATE(YEAR(Setup!$C$8),MONTH(Setup!$C$8)+INT(($A238+Setup!$C$41)/2),1),0)))),Setup!$C$8+$A238*IF(Setup!$C$7="Every week",7,14)))</f>
        <v>49545</v>
      </c>
      <c r="D238" s="46"/>
      <c r="E238" s="47"/>
      <c r="F238" s="47"/>
      <c r="G238" s="47"/>
      <c r="H238" s="47"/>
      <c r="I238" s="48" t="n">
        <f aca="false">N(Setup!$C$11)+N(E238)</f>
        <v>100</v>
      </c>
      <c r="J238" s="48" t="n">
        <f aca="false">MIN(Setup!$C$37,MAX(I238,0))</f>
        <v>9.23076923076923</v>
      </c>
      <c r="K238" s="48" t="n">
        <f aca="false">MIN(MAX(N(Setup!$C$14)-L237,0),MAX(I238-J238,0))</f>
        <v>0</v>
      </c>
      <c r="L238" s="48" t="n">
        <f aca="false">L237+K238-N(G238)</f>
        <v>500</v>
      </c>
      <c r="M238" s="48" t="n">
        <f aca="false">M237+J238-N(H238)</f>
        <v>2123.07692307693</v>
      </c>
      <c r="N238" s="48" t="n">
        <f aca="false">SUM(BX238:DU238)</f>
        <v>0</v>
      </c>
      <c r="O238" s="48" t="n">
        <f aca="false">SUM(Z238:BW238)-N238</f>
        <v>65</v>
      </c>
      <c r="P238" s="48" t="n">
        <f aca="false">MAX(I238-J238-K238,0)+O238</f>
        <v>155.769230769231</v>
      </c>
      <c r="Q238" s="48" t="n">
        <f aca="false">SUM(DV238:FS238)</f>
        <v>0</v>
      </c>
      <c r="R238" s="49" t="n">
        <f aca="false">N238+J238+K238+Q238</f>
        <v>9.23076923076923</v>
      </c>
      <c r="S238" s="48" t="n">
        <f aca="false">T238-T237-N(F238)+N238+Q238</f>
        <v>0</v>
      </c>
      <c r="T238" s="49" t="n">
        <f aca="false">SUM(FT238:HQ238)</f>
        <v>0</v>
      </c>
      <c r="U238" s="44" t="str">
        <f aca="false">IF(T237&lt;0.005,"",INDEX(Helpers!$C$2:$C$51,IF(_xlfn.MINIFS($DV$6:$FS$6,DV238:FS238,"&gt;0.005")=0,V238,_xlfn.MINIFS($DV$6:$FS$6,DV238:FS238,"&gt;0.005"))))</f>
        <v/>
      </c>
      <c r="V238" s="44" t="n">
        <f aca="false">IF(_xlfn.MINIFS($FT$6:$HQ$6,FT237:HQ237,"&gt;0.005")=0,1,_xlfn.MINIFS($FT$6:$HQ$6,FT237:HQ237,"&gt;0.005"))</f>
        <v>1</v>
      </c>
      <c r="W238" s="44" t="n">
        <f aca="false">IF(AND(D238&lt;&gt;"Paid",T237&gt;0.005),1,0)</f>
        <v>0</v>
      </c>
      <c r="X238" s="48" t="n">
        <f aca="false">SUMPRODUCT(((Helpers!$G$2:$G$51*(1+(Helpers!$D$2:$D$51+0.000000001)/12)^(($B238-Setup!$C$8)/(365.25/12))-Helpers!$E$2:$E$51*((1+(Helpers!$D$2:$D$51+0.000000001)/12)^(($B238-Setup!$C$8)/(365.25/12))-1)/((Helpers!$D$2:$D$51+0.000000001)/12))&gt;0)*(Helpers!$G$2:$G$51*(1+(Helpers!$D$2:$D$51+0.000000001)/12)^(($B238-Setup!$C$8)/(365.25/12))-Helpers!$E$2:$E$51*((1+(Helpers!$D$2:$D$51+0.000000001)/12)^(($B238-Setup!$C$8)/(365.25/12))-1)/((Helpers!$D$2:$D$51+0.000000001)/12)))</f>
        <v>0</v>
      </c>
      <c r="Y238" s="48"/>
      <c r="Z238" s="48" t="n">
        <f aca="false">IF(OR(N(Z$5)=0,Z$6=""),0,Z$5*((DATE(YEAR($B238),MONTH($B238),MIN(Z$6,DAY(EOMONTH($B238,0))))&gt;=$B238)*(DATE(YEAR($B238),MONTH($B238),MIN(Z$6,DAY(EOMONTH($B238,0))))&lt;$C238)+(DATE(YEAR($B238),MONTH($B238)+1,MIN(Z$6,DAY(EOMONTH($B238,1))))&gt;=$B238)*(DATE(YEAR($B238),MONTH($B238)+1,MIN(Z$6,DAY(EOMONTH($B238,1))))&lt;$C238)))</f>
        <v>25</v>
      </c>
      <c r="AA238" s="48" t="n">
        <f aca="false">IF(OR(N(AA$5)=0,AA$6=""),0,AA$5*((DATE(YEAR($B238),MONTH($B238),MIN(AA$6,DAY(EOMONTH($B238,0))))&gt;=$B238)*(DATE(YEAR($B238),MONTH($B238),MIN(AA$6,DAY(EOMONTH($B238,0))))&lt;$C238)+(DATE(YEAR($B238),MONTH($B238)+1,MIN(AA$6,DAY(EOMONTH($B238,1))))&gt;=$B238)*(DATE(YEAR($B238),MONTH($B238)+1,MIN(AA$6,DAY(EOMONTH($B238,1))))&lt;$C238)))</f>
        <v>40</v>
      </c>
      <c r="AB238" s="48" t="n">
        <f aca="false">IF(OR(N(AB$5)=0,AB$6=""),0,AB$5*((DATE(YEAR($B238),MONTH($B238),MIN(AB$6,DAY(EOMONTH($B238,0))))&gt;=$B238)*(DATE(YEAR($B238),MONTH($B238),MIN(AB$6,DAY(EOMONTH($B238,0))))&lt;$C238)+(DATE(YEAR($B238),MONTH($B238)+1,MIN(AB$6,DAY(EOMONTH($B238,1))))&gt;=$B238)*(DATE(YEAR($B238),MONTH($B238)+1,MIN(AB$6,DAY(EOMONTH($B238,1))))&lt;$C238)))</f>
        <v>0</v>
      </c>
      <c r="AC238" s="48" t="n">
        <f aca="false">IF(OR(N(AC$5)=0,AC$6=""),0,AC$5*((DATE(YEAR($B238),MONTH($B238),MIN(AC$6,DAY(EOMONTH($B238,0))))&gt;=$B238)*(DATE(YEAR($B238),MONTH($B238),MIN(AC$6,DAY(EOMONTH($B238,0))))&lt;$C238)+(DATE(YEAR($B238),MONTH($B238)+1,MIN(AC$6,DAY(EOMONTH($B238,1))))&gt;=$B238)*(DATE(YEAR($B238),MONTH($B238)+1,MIN(AC$6,DAY(EOMONTH($B238,1))))&lt;$C238)))</f>
        <v>0</v>
      </c>
      <c r="AD238" s="48" t="n">
        <f aca="false">IF(OR(N(AD$5)=0,AD$6=""),0,AD$5*((DATE(YEAR($B238),MONTH($B238),MIN(AD$6,DAY(EOMONTH($B238,0))))&gt;=$B238)*(DATE(YEAR($B238),MONTH($B238),MIN(AD$6,DAY(EOMONTH($B238,0))))&lt;$C238)+(DATE(YEAR($B238),MONTH($B238)+1,MIN(AD$6,DAY(EOMONTH($B238,1))))&gt;=$B238)*(DATE(YEAR($B238),MONTH($B238)+1,MIN(AD$6,DAY(EOMONTH($B238,1))))&lt;$C238)))</f>
        <v>0</v>
      </c>
      <c r="AE238" s="48" t="n">
        <f aca="false">IF(OR(N(AE$5)=0,AE$6=""),0,AE$5*((DATE(YEAR($B238),MONTH($B238),MIN(AE$6,DAY(EOMONTH($B238,0))))&gt;=$B238)*(DATE(YEAR($B238),MONTH($B238),MIN(AE$6,DAY(EOMONTH($B238,0))))&lt;$C238)+(DATE(YEAR($B238),MONTH($B238)+1,MIN(AE$6,DAY(EOMONTH($B238,1))))&gt;=$B238)*(DATE(YEAR($B238),MONTH($B238)+1,MIN(AE$6,DAY(EOMONTH($B238,1))))&lt;$C238)))</f>
        <v>0</v>
      </c>
      <c r="AF238" s="48" t="n">
        <f aca="false">IF(OR(N(AF$5)=0,AF$6=""),0,AF$5*((DATE(YEAR($B238),MONTH($B238),MIN(AF$6,DAY(EOMONTH($B238,0))))&gt;=$B238)*(DATE(YEAR($B238),MONTH($B238),MIN(AF$6,DAY(EOMONTH($B238,0))))&lt;$C238)+(DATE(YEAR($B238),MONTH($B238)+1,MIN(AF$6,DAY(EOMONTH($B238,1))))&gt;=$B238)*(DATE(YEAR($B238),MONTH($B238)+1,MIN(AF$6,DAY(EOMONTH($B238,1))))&lt;$C238)))</f>
        <v>0</v>
      </c>
      <c r="AG238" s="48" t="n">
        <f aca="false">IF(OR(N(AG$5)=0,AG$6=""),0,AG$5*((DATE(YEAR($B238),MONTH($B238),MIN(AG$6,DAY(EOMONTH($B238,0))))&gt;=$B238)*(DATE(YEAR($B238),MONTH($B238),MIN(AG$6,DAY(EOMONTH($B238,0))))&lt;$C238)+(DATE(YEAR($B238),MONTH($B238)+1,MIN(AG$6,DAY(EOMONTH($B238,1))))&gt;=$B238)*(DATE(YEAR($B238),MONTH($B238)+1,MIN(AG$6,DAY(EOMONTH($B238,1))))&lt;$C238)))</f>
        <v>0</v>
      </c>
      <c r="AH238" s="48" t="n">
        <f aca="false">IF(OR(N(AH$5)=0,AH$6=""),0,AH$5*((DATE(YEAR($B238),MONTH($B238),MIN(AH$6,DAY(EOMONTH($B238,0))))&gt;=$B238)*(DATE(YEAR($B238),MONTH($B238),MIN(AH$6,DAY(EOMONTH($B238,0))))&lt;$C238)+(DATE(YEAR($B238),MONTH($B238)+1,MIN(AH$6,DAY(EOMONTH($B238,1))))&gt;=$B238)*(DATE(YEAR($B238),MONTH($B238)+1,MIN(AH$6,DAY(EOMONTH($B238,1))))&lt;$C238)))</f>
        <v>0</v>
      </c>
      <c r="AI238" s="48" t="n">
        <f aca="false">IF(OR(N(AI$5)=0,AI$6=""),0,AI$5*((DATE(YEAR($B238),MONTH($B238),MIN(AI$6,DAY(EOMONTH($B238,0))))&gt;=$B238)*(DATE(YEAR($B238),MONTH($B238),MIN(AI$6,DAY(EOMONTH($B238,0))))&lt;$C238)+(DATE(YEAR($B238),MONTH($B238)+1,MIN(AI$6,DAY(EOMONTH($B238,1))))&gt;=$B238)*(DATE(YEAR($B238),MONTH($B238)+1,MIN(AI$6,DAY(EOMONTH($B238,1))))&lt;$C238)))</f>
        <v>0</v>
      </c>
      <c r="AJ238" s="48" t="n">
        <f aca="false">IF(OR(N(AJ$5)=0,AJ$6=""),0,AJ$5*((DATE(YEAR($B238),MONTH($B238),MIN(AJ$6,DAY(EOMONTH($B238,0))))&gt;=$B238)*(DATE(YEAR($B238),MONTH($B238),MIN(AJ$6,DAY(EOMONTH($B238,0))))&lt;$C238)+(DATE(YEAR($B238),MONTH($B238)+1,MIN(AJ$6,DAY(EOMONTH($B238,1))))&gt;=$B238)*(DATE(YEAR($B238),MONTH($B238)+1,MIN(AJ$6,DAY(EOMONTH($B238,1))))&lt;$C238)))</f>
        <v>0</v>
      </c>
      <c r="AK238" s="48" t="n">
        <f aca="false">IF(OR(N(AK$5)=0,AK$6=""),0,AK$5*((DATE(YEAR($B238),MONTH($B238),MIN(AK$6,DAY(EOMONTH($B238,0))))&gt;=$B238)*(DATE(YEAR($B238),MONTH($B238),MIN(AK$6,DAY(EOMONTH($B238,0))))&lt;$C238)+(DATE(YEAR($B238),MONTH($B238)+1,MIN(AK$6,DAY(EOMONTH($B238,1))))&gt;=$B238)*(DATE(YEAR($B238),MONTH($B238)+1,MIN(AK$6,DAY(EOMONTH($B238,1))))&lt;$C238)))</f>
        <v>0</v>
      </c>
      <c r="AL238" s="48" t="n">
        <f aca="false">IF(OR(N(AL$5)=0,AL$6=""),0,AL$5*((DATE(YEAR($B238),MONTH($B238),MIN(AL$6,DAY(EOMONTH($B238,0))))&gt;=$B238)*(DATE(YEAR($B238),MONTH($B238),MIN(AL$6,DAY(EOMONTH($B238,0))))&lt;$C238)+(DATE(YEAR($B238),MONTH($B238)+1,MIN(AL$6,DAY(EOMONTH($B238,1))))&gt;=$B238)*(DATE(YEAR($B238),MONTH($B238)+1,MIN(AL$6,DAY(EOMONTH($B238,1))))&lt;$C238)))</f>
        <v>0</v>
      </c>
      <c r="AM238" s="48" t="n">
        <f aca="false">IF(OR(N(AM$5)=0,AM$6=""),0,AM$5*((DATE(YEAR($B238),MONTH($B238),MIN(AM$6,DAY(EOMONTH($B238,0))))&gt;=$B238)*(DATE(YEAR($B238),MONTH($B238),MIN(AM$6,DAY(EOMONTH($B238,0))))&lt;$C238)+(DATE(YEAR($B238),MONTH($B238)+1,MIN(AM$6,DAY(EOMONTH($B238,1))))&gt;=$B238)*(DATE(YEAR($B238),MONTH($B238)+1,MIN(AM$6,DAY(EOMONTH($B238,1))))&lt;$C238)))</f>
        <v>0</v>
      </c>
      <c r="AN238" s="48" t="n">
        <f aca="false">IF(OR(N(AN$5)=0,AN$6=""),0,AN$5*((DATE(YEAR($B238),MONTH($B238),MIN(AN$6,DAY(EOMONTH($B238,0))))&gt;=$B238)*(DATE(YEAR($B238),MONTH($B238),MIN(AN$6,DAY(EOMONTH($B238,0))))&lt;$C238)+(DATE(YEAR($B238),MONTH($B238)+1,MIN(AN$6,DAY(EOMONTH($B238,1))))&gt;=$B238)*(DATE(YEAR($B238),MONTH($B238)+1,MIN(AN$6,DAY(EOMONTH($B238,1))))&lt;$C238)))</f>
        <v>0</v>
      </c>
      <c r="AO238" s="48" t="n">
        <f aca="false">IF(OR(N(AO$5)=0,AO$6=""),0,AO$5*((DATE(YEAR($B238),MONTH($B238),MIN(AO$6,DAY(EOMONTH($B238,0))))&gt;=$B238)*(DATE(YEAR($B238),MONTH($B238),MIN(AO$6,DAY(EOMONTH($B238,0))))&lt;$C238)+(DATE(YEAR($B238),MONTH($B238)+1,MIN(AO$6,DAY(EOMONTH($B238,1))))&gt;=$B238)*(DATE(YEAR($B238),MONTH($B238)+1,MIN(AO$6,DAY(EOMONTH($B238,1))))&lt;$C238)))</f>
        <v>0</v>
      </c>
      <c r="AP238" s="48" t="n">
        <f aca="false">IF(OR(N(AP$5)=0,AP$6=""),0,AP$5*((DATE(YEAR($B238),MONTH($B238),MIN(AP$6,DAY(EOMONTH($B238,0))))&gt;=$B238)*(DATE(YEAR($B238),MONTH($B238),MIN(AP$6,DAY(EOMONTH($B238,0))))&lt;$C238)+(DATE(YEAR($B238),MONTH($B238)+1,MIN(AP$6,DAY(EOMONTH($B238,1))))&gt;=$B238)*(DATE(YEAR($B238),MONTH($B238)+1,MIN(AP$6,DAY(EOMONTH($B238,1))))&lt;$C238)))</f>
        <v>0</v>
      </c>
      <c r="AQ238" s="48" t="n">
        <f aca="false">IF(OR(N(AQ$5)=0,AQ$6=""),0,AQ$5*((DATE(YEAR($B238),MONTH($B238),MIN(AQ$6,DAY(EOMONTH($B238,0))))&gt;=$B238)*(DATE(YEAR($B238),MONTH($B238),MIN(AQ$6,DAY(EOMONTH($B238,0))))&lt;$C238)+(DATE(YEAR($B238),MONTH($B238)+1,MIN(AQ$6,DAY(EOMONTH($B238,1))))&gt;=$B238)*(DATE(YEAR($B238),MONTH($B238)+1,MIN(AQ$6,DAY(EOMONTH($B238,1))))&lt;$C238)))</f>
        <v>0</v>
      </c>
      <c r="AR238" s="48" t="n">
        <f aca="false">IF(OR(N(AR$5)=0,AR$6=""),0,AR$5*((DATE(YEAR($B238),MONTH($B238),MIN(AR$6,DAY(EOMONTH($B238,0))))&gt;=$B238)*(DATE(YEAR($B238),MONTH($B238),MIN(AR$6,DAY(EOMONTH($B238,0))))&lt;$C238)+(DATE(YEAR($B238),MONTH($B238)+1,MIN(AR$6,DAY(EOMONTH($B238,1))))&gt;=$B238)*(DATE(YEAR($B238),MONTH($B238)+1,MIN(AR$6,DAY(EOMONTH($B238,1))))&lt;$C238)))</f>
        <v>0</v>
      </c>
      <c r="AS238" s="48" t="n">
        <f aca="false">IF(OR(N(AS$5)=0,AS$6=""),0,AS$5*((DATE(YEAR($B238),MONTH($B238),MIN(AS$6,DAY(EOMONTH($B238,0))))&gt;=$B238)*(DATE(YEAR($B238),MONTH($B238),MIN(AS$6,DAY(EOMONTH($B238,0))))&lt;$C238)+(DATE(YEAR($B238),MONTH($B238)+1,MIN(AS$6,DAY(EOMONTH($B238,1))))&gt;=$B238)*(DATE(YEAR($B238),MONTH($B238)+1,MIN(AS$6,DAY(EOMONTH($B238,1))))&lt;$C238)))</f>
        <v>0</v>
      </c>
      <c r="AT238" s="48" t="n">
        <f aca="false">IF(OR(N(AT$5)=0,AT$6=""),0,AT$5*((DATE(YEAR($B238),MONTH($B238),MIN(AT$6,DAY(EOMONTH($B238,0))))&gt;=$B238)*(DATE(YEAR($B238),MONTH($B238),MIN(AT$6,DAY(EOMONTH($B238,0))))&lt;$C238)+(DATE(YEAR($B238),MONTH($B238)+1,MIN(AT$6,DAY(EOMONTH($B238,1))))&gt;=$B238)*(DATE(YEAR($B238),MONTH($B238)+1,MIN(AT$6,DAY(EOMONTH($B238,1))))&lt;$C238)))</f>
        <v>0</v>
      </c>
      <c r="AU238" s="48" t="n">
        <f aca="false">IF(OR(N(AU$5)=0,AU$6=""),0,AU$5*((DATE(YEAR($B238),MONTH($B238),MIN(AU$6,DAY(EOMONTH($B238,0))))&gt;=$B238)*(DATE(YEAR($B238),MONTH($B238),MIN(AU$6,DAY(EOMONTH($B238,0))))&lt;$C238)+(DATE(YEAR($B238),MONTH($B238)+1,MIN(AU$6,DAY(EOMONTH($B238,1))))&gt;=$B238)*(DATE(YEAR($B238),MONTH($B238)+1,MIN(AU$6,DAY(EOMONTH($B238,1))))&lt;$C238)))</f>
        <v>0</v>
      </c>
      <c r="AV238" s="48" t="n">
        <f aca="false">IF(OR(N(AV$5)=0,AV$6=""),0,AV$5*((DATE(YEAR($B238),MONTH($B238),MIN(AV$6,DAY(EOMONTH($B238,0))))&gt;=$B238)*(DATE(YEAR($B238),MONTH($B238),MIN(AV$6,DAY(EOMONTH($B238,0))))&lt;$C238)+(DATE(YEAR($B238),MONTH($B238)+1,MIN(AV$6,DAY(EOMONTH($B238,1))))&gt;=$B238)*(DATE(YEAR($B238),MONTH($B238)+1,MIN(AV$6,DAY(EOMONTH($B238,1))))&lt;$C238)))</f>
        <v>0</v>
      </c>
      <c r="AW238" s="48" t="n">
        <f aca="false">IF(OR(N(AW$5)=0,AW$6=""),0,AW$5*((DATE(YEAR($B238),MONTH($B238),MIN(AW$6,DAY(EOMONTH($B238,0))))&gt;=$B238)*(DATE(YEAR($B238),MONTH($B238),MIN(AW$6,DAY(EOMONTH($B238,0))))&lt;$C238)+(DATE(YEAR($B238),MONTH($B238)+1,MIN(AW$6,DAY(EOMONTH($B238,1))))&gt;=$B238)*(DATE(YEAR($B238),MONTH($B238)+1,MIN(AW$6,DAY(EOMONTH($B238,1))))&lt;$C238)))</f>
        <v>0</v>
      </c>
      <c r="AX238" s="48" t="n">
        <f aca="false">IF(OR(N(AX$5)=0,AX$6=""),0,AX$5*((DATE(YEAR($B238),MONTH($B238),MIN(AX$6,DAY(EOMONTH($B238,0))))&gt;=$B238)*(DATE(YEAR($B238),MONTH($B238),MIN(AX$6,DAY(EOMONTH($B238,0))))&lt;$C238)+(DATE(YEAR($B238),MONTH($B238)+1,MIN(AX$6,DAY(EOMONTH($B238,1))))&gt;=$B238)*(DATE(YEAR($B238),MONTH($B238)+1,MIN(AX$6,DAY(EOMONTH($B238,1))))&lt;$C238)))</f>
        <v>0</v>
      </c>
      <c r="AY238" s="48" t="n">
        <f aca="false">IF(OR(N(AY$5)=0,AY$6=""),0,AY$5*((DATE(YEAR($B238),MONTH($B238),MIN(AY$6,DAY(EOMONTH($B238,0))))&gt;=$B238)*(DATE(YEAR($B238),MONTH($B238),MIN(AY$6,DAY(EOMONTH($B238,0))))&lt;$C238)+(DATE(YEAR($B238),MONTH($B238)+1,MIN(AY$6,DAY(EOMONTH($B238,1))))&gt;=$B238)*(DATE(YEAR($B238),MONTH($B238)+1,MIN(AY$6,DAY(EOMONTH($B238,1))))&lt;$C238)))</f>
        <v>0</v>
      </c>
      <c r="AZ238" s="48" t="n">
        <f aca="false">IF(OR(N(AZ$5)=0,AZ$6=""),0,AZ$5*((DATE(YEAR($B238),MONTH($B238),MIN(AZ$6,DAY(EOMONTH($B238,0))))&gt;=$B238)*(DATE(YEAR($B238),MONTH($B238),MIN(AZ$6,DAY(EOMONTH($B238,0))))&lt;$C238)+(DATE(YEAR($B238),MONTH($B238)+1,MIN(AZ$6,DAY(EOMONTH($B238,1))))&gt;=$B238)*(DATE(YEAR($B238),MONTH($B238)+1,MIN(AZ$6,DAY(EOMONTH($B238,1))))&lt;$C238)))</f>
        <v>0</v>
      </c>
      <c r="BA238" s="48" t="n">
        <f aca="false">IF(OR(N(BA$5)=0,BA$6=""),0,BA$5*((DATE(YEAR($B238),MONTH($B238),MIN(BA$6,DAY(EOMONTH($B238,0))))&gt;=$B238)*(DATE(YEAR($B238),MONTH($B238),MIN(BA$6,DAY(EOMONTH($B238,0))))&lt;$C238)+(DATE(YEAR($B238),MONTH($B238)+1,MIN(BA$6,DAY(EOMONTH($B238,1))))&gt;=$B238)*(DATE(YEAR($B238),MONTH($B238)+1,MIN(BA$6,DAY(EOMONTH($B238,1))))&lt;$C238)))</f>
        <v>0</v>
      </c>
      <c r="BB238" s="48" t="n">
        <f aca="false">IF(OR(N(BB$5)=0,BB$6=""),0,BB$5*((DATE(YEAR($B238),MONTH($B238),MIN(BB$6,DAY(EOMONTH($B238,0))))&gt;=$B238)*(DATE(YEAR($B238),MONTH($B238),MIN(BB$6,DAY(EOMONTH($B238,0))))&lt;$C238)+(DATE(YEAR($B238),MONTH($B238)+1,MIN(BB$6,DAY(EOMONTH($B238,1))))&gt;=$B238)*(DATE(YEAR($B238),MONTH($B238)+1,MIN(BB$6,DAY(EOMONTH($B238,1))))&lt;$C238)))</f>
        <v>0</v>
      </c>
      <c r="BC238" s="48" t="n">
        <f aca="false">IF(OR(N(BC$5)=0,BC$6=""),0,BC$5*((DATE(YEAR($B238),MONTH($B238),MIN(BC$6,DAY(EOMONTH($B238,0))))&gt;=$B238)*(DATE(YEAR($B238),MONTH($B238),MIN(BC$6,DAY(EOMONTH($B238,0))))&lt;$C238)+(DATE(YEAR($B238),MONTH($B238)+1,MIN(BC$6,DAY(EOMONTH($B238,1))))&gt;=$B238)*(DATE(YEAR($B238),MONTH($B238)+1,MIN(BC$6,DAY(EOMONTH($B238,1))))&lt;$C238)))</f>
        <v>0</v>
      </c>
      <c r="BD238" s="48" t="n">
        <f aca="false">IF(OR(N(BD$5)=0,BD$6=""),0,BD$5*((DATE(YEAR($B238),MONTH($B238),MIN(BD$6,DAY(EOMONTH($B238,0))))&gt;=$B238)*(DATE(YEAR($B238),MONTH($B238),MIN(BD$6,DAY(EOMONTH($B238,0))))&lt;$C238)+(DATE(YEAR($B238),MONTH($B238)+1,MIN(BD$6,DAY(EOMONTH($B238,1))))&gt;=$B238)*(DATE(YEAR($B238),MONTH($B238)+1,MIN(BD$6,DAY(EOMONTH($B238,1))))&lt;$C238)))</f>
        <v>0</v>
      </c>
      <c r="BE238" s="48" t="n">
        <f aca="false">IF(OR(N(BE$5)=0,BE$6=""),0,BE$5*((DATE(YEAR($B238),MONTH($B238),MIN(BE$6,DAY(EOMONTH($B238,0))))&gt;=$B238)*(DATE(YEAR($B238),MONTH($B238),MIN(BE$6,DAY(EOMONTH($B238,0))))&lt;$C238)+(DATE(YEAR($B238),MONTH($B238)+1,MIN(BE$6,DAY(EOMONTH($B238,1))))&gt;=$B238)*(DATE(YEAR($B238),MONTH($B238)+1,MIN(BE$6,DAY(EOMONTH($B238,1))))&lt;$C238)))</f>
        <v>0</v>
      </c>
      <c r="BF238" s="48" t="n">
        <f aca="false">IF(OR(N(BF$5)=0,BF$6=""),0,BF$5*((DATE(YEAR($B238),MONTH($B238),MIN(BF$6,DAY(EOMONTH($B238,0))))&gt;=$B238)*(DATE(YEAR($B238),MONTH($B238),MIN(BF$6,DAY(EOMONTH($B238,0))))&lt;$C238)+(DATE(YEAR($B238),MONTH($B238)+1,MIN(BF$6,DAY(EOMONTH($B238,1))))&gt;=$B238)*(DATE(YEAR($B238),MONTH($B238)+1,MIN(BF$6,DAY(EOMONTH($B238,1))))&lt;$C238)))</f>
        <v>0</v>
      </c>
      <c r="BG238" s="48" t="n">
        <f aca="false">IF(OR(N(BG$5)=0,BG$6=""),0,BG$5*((DATE(YEAR($B238),MONTH($B238),MIN(BG$6,DAY(EOMONTH($B238,0))))&gt;=$B238)*(DATE(YEAR($B238),MONTH($B238),MIN(BG$6,DAY(EOMONTH($B238,0))))&lt;$C238)+(DATE(YEAR($B238),MONTH($B238)+1,MIN(BG$6,DAY(EOMONTH($B238,1))))&gt;=$B238)*(DATE(YEAR($B238),MONTH($B238)+1,MIN(BG$6,DAY(EOMONTH($B238,1))))&lt;$C238)))</f>
        <v>0</v>
      </c>
      <c r="BH238" s="48" t="n">
        <f aca="false">IF(OR(N(BH$5)=0,BH$6=""),0,BH$5*((DATE(YEAR($B238),MONTH($B238),MIN(BH$6,DAY(EOMONTH($B238,0))))&gt;=$B238)*(DATE(YEAR($B238),MONTH($B238),MIN(BH$6,DAY(EOMONTH($B238,0))))&lt;$C238)+(DATE(YEAR($B238),MONTH($B238)+1,MIN(BH$6,DAY(EOMONTH($B238,1))))&gt;=$B238)*(DATE(YEAR($B238),MONTH($B238)+1,MIN(BH$6,DAY(EOMONTH($B238,1))))&lt;$C238)))</f>
        <v>0</v>
      </c>
      <c r="BI238" s="48" t="n">
        <f aca="false">IF(OR(N(BI$5)=0,BI$6=""),0,BI$5*((DATE(YEAR($B238),MONTH($B238),MIN(BI$6,DAY(EOMONTH($B238,0))))&gt;=$B238)*(DATE(YEAR($B238),MONTH($B238),MIN(BI$6,DAY(EOMONTH($B238,0))))&lt;$C238)+(DATE(YEAR($B238),MONTH($B238)+1,MIN(BI$6,DAY(EOMONTH($B238,1))))&gt;=$B238)*(DATE(YEAR($B238),MONTH($B238)+1,MIN(BI$6,DAY(EOMONTH($B238,1))))&lt;$C238)))</f>
        <v>0</v>
      </c>
      <c r="BJ238" s="48" t="n">
        <f aca="false">IF(OR(N(BJ$5)=0,BJ$6=""),0,BJ$5*((DATE(YEAR($B238),MONTH($B238),MIN(BJ$6,DAY(EOMONTH($B238,0))))&gt;=$B238)*(DATE(YEAR($B238),MONTH($B238),MIN(BJ$6,DAY(EOMONTH($B238,0))))&lt;$C238)+(DATE(YEAR($B238),MONTH($B238)+1,MIN(BJ$6,DAY(EOMONTH($B238,1))))&gt;=$B238)*(DATE(YEAR($B238),MONTH($B238)+1,MIN(BJ$6,DAY(EOMONTH($B238,1))))&lt;$C238)))</f>
        <v>0</v>
      </c>
      <c r="BK238" s="48" t="n">
        <f aca="false">IF(OR(N(BK$5)=0,BK$6=""),0,BK$5*((DATE(YEAR($B238),MONTH($B238),MIN(BK$6,DAY(EOMONTH($B238,0))))&gt;=$B238)*(DATE(YEAR($B238),MONTH($B238),MIN(BK$6,DAY(EOMONTH($B238,0))))&lt;$C238)+(DATE(YEAR($B238),MONTH($B238)+1,MIN(BK$6,DAY(EOMONTH($B238,1))))&gt;=$B238)*(DATE(YEAR($B238),MONTH($B238)+1,MIN(BK$6,DAY(EOMONTH($B238,1))))&lt;$C238)))</f>
        <v>0</v>
      </c>
      <c r="BL238" s="48" t="n">
        <f aca="false">IF(OR(N(BL$5)=0,BL$6=""),0,BL$5*((DATE(YEAR($B238),MONTH($B238),MIN(BL$6,DAY(EOMONTH($B238,0))))&gt;=$B238)*(DATE(YEAR($B238),MONTH($B238),MIN(BL$6,DAY(EOMONTH($B238,0))))&lt;$C238)+(DATE(YEAR($B238),MONTH($B238)+1,MIN(BL$6,DAY(EOMONTH($B238,1))))&gt;=$B238)*(DATE(YEAR($B238),MONTH($B238)+1,MIN(BL$6,DAY(EOMONTH($B238,1))))&lt;$C238)))</f>
        <v>0</v>
      </c>
      <c r="BM238" s="48" t="n">
        <f aca="false">IF(OR(N(BM$5)=0,BM$6=""),0,BM$5*((DATE(YEAR($B238),MONTH($B238),MIN(BM$6,DAY(EOMONTH($B238,0))))&gt;=$B238)*(DATE(YEAR($B238),MONTH($B238),MIN(BM$6,DAY(EOMONTH($B238,0))))&lt;$C238)+(DATE(YEAR($B238),MONTH($B238)+1,MIN(BM$6,DAY(EOMONTH($B238,1))))&gt;=$B238)*(DATE(YEAR($B238),MONTH($B238)+1,MIN(BM$6,DAY(EOMONTH($B238,1))))&lt;$C238)))</f>
        <v>0</v>
      </c>
      <c r="BN238" s="48" t="n">
        <f aca="false">IF(OR(N(BN$5)=0,BN$6=""),0,BN$5*((DATE(YEAR($B238),MONTH($B238),MIN(BN$6,DAY(EOMONTH($B238,0))))&gt;=$B238)*(DATE(YEAR($B238),MONTH($B238),MIN(BN$6,DAY(EOMONTH($B238,0))))&lt;$C238)+(DATE(YEAR($B238),MONTH($B238)+1,MIN(BN$6,DAY(EOMONTH($B238,1))))&gt;=$B238)*(DATE(YEAR($B238),MONTH($B238)+1,MIN(BN$6,DAY(EOMONTH($B238,1))))&lt;$C238)))</f>
        <v>0</v>
      </c>
      <c r="BO238" s="48" t="n">
        <f aca="false">IF(OR(N(BO$5)=0,BO$6=""),0,BO$5*((DATE(YEAR($B238),MONTH($B238),MIN(BO$6,DAY(EOMONTH($B238,0))))&gt;=$B238)*(DATE(YEAR($B238),MONTH($B238),MIN(BO$6,DAY(EOMONTH($B238,0))))&lt;$C238)+(DATE(YEAR($B238),MONTH($B238)+1,MIN(BO$6,DAY(EOMONTH($B238,1))))&gt;=$B238)*(DATE(YEAR($B238),MONTH($B238)+1,MIN(BO$6,DAY(EOMONTH($B238,1))))&lt;$C238)))</f>
        <v>0</v>
      </c>
      <c r="BP238" s="48" t="n">
        <f aca="false">IF(OR(N(BP$5)=0,BP$6=""),0,BP$5*((DATE(YEAR($B238),MONTH($B238),MIN(BP$6,DAY(EOMONTH($B238,0))))&gt;=$B238)*(DATE(YEAR($B238),MONTH($B238),MIN(BP$6,DAY(EOMONTH($B238,0))))&lt;$C238)+(DATE(YEAR($B238),MONTH($B238)+1,MIN(BP$6,DAY(EOMONTH($B238,1))))&gt;=$B238)*(DATE(YEAR($B238),MONTH($B238)+1,MIN(BP$6,DAY(EOMONTH($B238,1))))&lt;$C238)))</f>
        <v>0</v>
      </c>
      <c r="BQ238" s="48" t="n">
        <f aca="false">IF(OR(N(BQ$5)=0,BQ$6=""),0,BQ$5*((DATE(YEAR($B238),MONTH($B238),MIN(BQ$6,DAY(EOMONTH($B238,0))))&gt;=$B238)*(DATE(YEAR($B238),MONTH($B238),MIN(BQ$6,DAY(EOMONTH($B238,0))))&lt;$C238)+(DATE(YEAR($B238),MONTH($B238)+1,MIN(BQ$6,DAY(EOMONTH($B238,1))))&gt;=$B238)*(DATE(YEAR($B238),MONTH($B238)+1,MIN(BQ$6,DAY(EOMONTH($B238,1))))&lt;$C238)))</f>
        <v>0</v>
      </c>
      <c r="BR238" s="48" t="n">
        <f aca="false">IF(OR(N(BR$5)=0,BR$6=""),0,BR$5*((DATE(YEAR($B238),MONTH($B238),MIN(BR$6,DAY(EOMONTH($B238,0))))&gt;=$B238)*(DATE(YEAR($B238),MONTH($B238),MIN(BR$6,DAY(EOMONTH($B238,0))))&lt;$C238)+(DATE(YEAR($B238),MONTH($B238)+1,MIN(BR$6,DAY(EOMONTH($B238,1))))&gt;=$B238)*(DATE(YEAR($B238),MONTH($B238)+1,MIN(BR$6,DAY(EOMONTH($B238,1))))&lt;$C238)))</f>
        <v>0</v>
      </c>
      <c r="BS238" s="48" t="n">
        <f aca="false">IF(OR(N(BS$5)=0,BS$6=""),0,BS$5*((DATE(YEAR($B238),MONTH($B238),MIN(BS$6,DAY(EOMONTH($B238,0))))&gt;=$B238)*(DATE(YEAR($B238),MONTH($B238),MIN(BS$6,DAY(EOMONTH($B238,0))))&lt;$C238)+(DATE(YEAR($B238),MONTH($B238)+1,MIN(BS$6,DAY(EOMONTH($B238,1))))&gt;=$B238)*(DATE(YEAR($B238),MONTH($B238)+1,MIN(BS$6,DAY(EOMONTH($B238,1))))&lt;$C238)))</f>
        <v>0</v>
      </c>
      <c r="BT238" s="48" t="n">
        <f aca="false">IF(OR(N(BT$5)=0,BT$6=""),0,BT$5*((DATE(YEAR($B238),MONTH($B238),MIN(BT$6,DAY(EOMONTH($B238,0))))&gt;=$B238)*(DATE(YEAR($B238),MONTH($B238),MIN(BT$6,DAY(EOMONTH($B238,0))))&lt;$C238)+(DATE(YEAR($B238),MONTH($B238)+1,MIN(BT$6,DAY(EOMONTH($B238,1))))&gt;=$B238)*(DATE(YEAR($B238),MONTH($B238)+1,MIN(BT$6,DAY(EOMONTH($B238,1))))&lt;$C238)))</f>
        <v>0</v>
      </c>
      <c r="BU238" s="48" t="n">
        <f aca="false">IF(OR(N(BU$5)=0,BU$6=""),0,BU$5*((DATE(YEAR($B238),MONTH($B238),MIN(BU$6,DAY(EOMONTH($B238,0))))&gt;=$B238)*(DATE(YEAR($B238),MONTH($B238),MIN(BU$6,DAY(EOMONTH($B238,0))))&lt;$C238)+(DATE(YEAR($B238),MONTH($B238)+1,MIN(BU$6,DAY(EOMONTH($B238,1))))&gt;=$B238)*(DATE(YEAR($B238),MONTH($B238)+1,MIN(BU$6,DAY(EOMONTH($B238,1))))&lt;$C238)))</f>
        <v>0</v>
      </c>
      <c r="BV238" s="48" t="n">
        <f aca="false">IF(OR(N(BV$5)=0,BV$6=""),0,BV$5*((DATE(YEAR($B238),MONTH($B238),MIN(BV$6,DAY(EOMONTH($B238,0))))&gt;=$B238)*(DATE(YEAR($B238),MONTH($B238),MIN(BV$6,DAY(EOMONTH($B238,0))))&lt;$C238)+(DATE(YEAR($B238),MONTH($B238)+1,MIN(BV$6,DAY(EOMONTH($B238,1))))&gt;=$B238)*(DATE(YEAR($B238),MONTH($B238)+1,MIN(BV$6,DAY(EOMONTH($B238,1))))&lt;$C238)))</f>
        <v>0</v>
      </c>
      <c r="BW238" s="48" t="n">
        <f aca="false">IF(OR(N(BW$5)=0,BW$6=""),0,BW$5*((DATE(YEAR($B238),MONTH($B238),MIN(BW$6,DAY(EOMONTH($B238,0))))&gt;=$B238)*(DATE(YEAR($B238),MONTH($B238),MIN(BW$6,DAY(EOMONTH($B238,0))))&lt;$C238)+(DATE(YEAR($B238),MONTH($B238)+1,MIN(BW$6,DAY(EOMONTH($B238,1))))&gt;=$B238)*(DATE(YEAR($B238),MONTH($B238)+1,MIN(BW$6,DAY(EOMONTH($B238,1))))&lt;$C238)))</f>
        <v>0</v>
      </c>
      <c r="BX238" s="48" t="n">
        <f aca="false">MIN(Z238,(FT237*(1+FT$5/Setup!$C$36)+IF($V238=1,N($F238),0)))</f>
        <v>0</v>
      </c>
      <c r="BY238" s="48" t="n">
        <f aca="false">MIN(AA238,(FU237*(1+FU$5/Setup!$C$36)+IF($V238=2,N($F238),0)))</f>
        <v>0</v>
      </c>
      <c r="BZ238" s="48" t="n">
        <f aca="false">MIN(AB238,(FV237*(1+FV$5/Setup!$C$36)+IF($V238=3,N($F238),0)))</f>
        <v>0</v>
      </c>
      <c r="CA238" s="48" t="n">
        <f aca="false">MIN(AC238,(FW237*(1+FW$5/Setup!$C$36)+IF($V238=4,N($F238),0)))</f>
        <v>0</v>
      </c>
      <c r="CB238" s="48" t="n">
        <f aca="false">MIN(AD238,(FX237*(1+FX$5/Setup!$C$36)+IF($V238=5,N($F238),0)))</f>
        <v>0</v>
      </c>
      <c r="CC238" s="48" t="n">
        <f aca="false">MIN(AE238,(FY237*(1+FY$5/Setup!$C$36)+IF($V238=6,N($F238),0)))</f>
        <v>0</v>
      </c>
      <c r="CD238" s="48" t="n">
        <f aca="false">MIN(AF238,(FZ237*(1+FZ$5/Setup!$C$36)+IF($V238=7,N($F238),0)))</f>
        <v>0</v>
      </c>
      <c r="CE238" s="48" t="n">
        <f aca="false">MIN(AG238,(GA237*(1+GA$5/Setup!$C$36)+IF($V238=8,N($F238),0)))</f>
        <v>0</v>
      </c>
      <c r="CF238" s="48" t="n">
        <f aca="false">MIN(AH238,(GB237*(1+GB$5/Setup!$C$36)+IF($V238=9,N($F238),0)))</f>
        <v>0</v>
      </c>
      <c r="CG238" s="48" t="n">
        <f aca="false">MIN(AI238,(GC237*(1+GC$5/Setup!$C$36)+IF($V238=10,N($F238),0)))</f>
        <v>0</v>
      </c>
      <c r="CH238" s="48" t="n">
        <f aca="false">MIN(AJ238,(GD237*(1+GD$5/Setup!$C$36)+IF($V238=11,N($F238),0)))</f>
        <v>0</v>
      </c>
      <c r="CI238" s="48" t="n">
        <f aca="false">MIN(AK238,(GE237*(1+GE$5/Setup!$C$36)+IF($V238=12,N($F238),0)))</f>
        <v>0</v>
      </c>
      <c r="CJ238" s="48" t="n">
        <f aca="false">MIN(AL238,(GF237*(1+GF$5/Setup!$C$36)+IF($V238=13,N($F238),0)))</f>
        <v>0</v>
      </c>
      <c r="CK238" s="48" t="n">
        <f aca="false">MIN(AM238,(GG237*(1+GG$5/Setup!$C$36)+IF($V238=14,N($F238),0)))</f>
        <v>0</v>
      </c>
      <c r="CL238" s="48" t="n">
        <f aca="false">MIN(AN238,(GH237*(1+GH$5/Setup!$C$36)+IF($V238=15,N($F238),0)))</f>
        <v>0</v>
      </c>
      <c r="CM238" s="48" t="n">
        <f aca="false">MIN(AO238,(GI237*(1+GI$5/Setup!$C$36)+IF($V238=16,N($F238),0)))</f>
        <v>0</v>
      </c>
      <c r="CN238" s="48" t="n">
        <f aca="false">MIN(AP238,(GJ237*(1+GJ$5/Setup!$C$36)+IF($V238=17,N($F238),0)))</f>
        <v>0</v>
      </c>
      <c r="CO238" s="48" t="n">
        <f aca="false">MIN(AQ238,(GK237*(1+GK$5/Setup!$C$36)+IF($V238=18,N($F238),0)))</f>
        <v>0</v>
      </c>
      <c r="CP238" s="48" t="n">
        <f aca="false">MIN(AR238,(GL237*(1+GL$5/Setup!$C$36)+IF($V238=19,N($F238),0)))</f>
        <v>0</v>
      </c>
      <c r="CQ238" s="48" t="n">
        <f aca="false">MIN(AS238,(GM237*(1+GM$5/Setup!$C$36)+IF($V238=20,N($F238),0)))</f>
        <v>0</v>
      </c>
      <c r="CR238" s="48" t="n">
        <f aca="false">MIN(AT238,(GN237*(1+GN$5/Setup!$C$36)+IF($V238=21,N($F238),0)))</f>
        <v>0</v>
      </c>
      <c r="CS238" s="48" t="n">
        <f aca="false">MIN(AU238,(GO237*(1+GO$5/Setup!$C$36)+IF($V238=22,N($F238),0)))</f>
        <v>0</v>
      </c>
      <c r="CT238" s="48" t="n">
        <f aca="false">MIN(AV238,(GP237*(1+GP$5/Setup!$C$36)+IF($V238=23,N($F238),0)))</f>
        <v>0</v>
      </c>
      <c r="CU238" s="48" t="n">
        <f aca="false">MIN(AW238,(GQ237*(1+GQ$5/Setup!$C$36)+IF($V238=24,N($F238),0)))</f>
        <v>0</v>
      </c>
      <c r="CV238" s="48" t="n">
        <f aca="false">MIN(AX238,(GR237*(1+GR$5/Setup!$C$36)+IF($V238=25,N($F238),0)))</f>
        <v>0</v>
      </c>
      <c r="CW238" s="48" t="n">
        <f aca="false">MIN(AY238,(GS237*(1+GS$5/Setup!$C$36)+IF($V238=26,N($F238),0)))</f>
        <v>0</v>
      </c>
      <c r="CX238" s="48" t="n">
        <f aca="false">MIN(AZ238,(GT237*(1+GT$5/Setup!$C$36)+IF($V238=27,N($F238),0)))</f>
        <v>0</v>
      </c>
      <c r="CY238" s="48" t="n">
        <f aca="false">MIN(BA238,(GU237*(1+GU$5/Setup!$C$36)+IF($V238=28,N($F238),0)))</f>
        <v>0</v>
      </c>
      <c r="CZ238" s="48" t="n">
        <f aca="false">MIN(BB238,(GV237*(1+GV$5/Setup!$C$36)+IF($V238=29,N($F238),0)))</f>
        <v>0</v>
      </c>
      <c r="DA238" s="48" t="n">
        <f aca="false">MIN(BC238,(GW237*(1+GW$5/Setup!$C$36)+IF($V238=30,N($F238),0)))</f>
        <v>0</v>
      </c>
      <c r="DB238" s="48" t="n">
        <f aca="false">MIN(BD238,(GX237*(1+GX$5/Setup!$C$36)+IF($V238=31,N($F238),0)))</f>
        <v>0</v>
      </c>
      <c r="DC238" s="48" t="n">
        <f aca="false">MIN(BE238,(GY237*(1+GY$5/Setup!$C$36)+IF($V238=32,N($F238),0)))</f>
        <v>0</v>
      </c>
      <c r="DD238" s="48" t="n">
        <f aca="false">MIN(BF238,(GZ237*(1+GZ$5/Setup!$C$36)+IF($V238=33,N($F238),0)))</f>
        <v>0</v>
      </c>
      <c r="DE238" s="48" t="n">
        <f aca="false">MIN(BG238,(HA237*(1+HA$5/Setup!$C$36)+IF($V238=34,N($F238),0)))</f>
        <v>0</v>
      </c>
      <c r="DF238" s="48" t="n">
        <f aca="false">MIN(BH238,(HB237*(1+HB$5/Setup!$C$36)+IF($V238=35,N($F238),0)))</f>
        <v>0</v>
      </c>
      <c r="DG238" s="48" t="n">
        <f aca="false">MIN(BI238,(HC237*(1+HC$5/Setup!$C$36)+IF($V238=36,N($F238),0)))</f>
        <v>0</v>
      </c>
      <c r="DH238" s="48" t="n">
        <f aca="false">MIN(BJ238,(HD237*(1+HD$5/Setup!$C$36)+IF($V238=37,N($F238),0)))</f>
        <v>0</v>
      </c>
      <c r="DI238" s="48" t="n">
        <f aca="false">MIN(BK238,(HE237*(1+HE$5/Setup!$C$36)+IF($V238=38,N($F238),0)))</f>
        <v>0</v>
      </c>
      <c r="DJ238" s="48" t="n">
        <f aca="false">MIN(BL238,(HF237*(1+HF$5/Setup!$C$36)+IF($V238=39,N($F238),0)))</f>
        <v>0</v>
      </c>
      <c r="DK238" s="48" t="n">
        <f aca="false">MIN(BM238,(HG237*(1+HG$5/Setup!$C$36)+IF($V238=40,N($F238),0)))</f>
        <v>0</v>
      </c>
      <c r="DL238" s="48" t="n">
        <f aca="false">MIN(BN238,(HH237*(1+HH$5/Setup!$C$36)+IF($V238=41,N($F238),0)))</f>
        <v>0</v>
      </c>
      <c r="DM238" s="48" t="n">
        <f aca="false">MIN(BO238,(HI237*(1+HI$5/Setup!$C$36)+IF($V238=42,N($F238),0)))</f>
        <v>0</v>
      </c>
      <c r="DN238" s="48" t="n">
        <f aca="false">MIN(BP238,(HJ237*(1+HJ$5/Setup!$C$36)+IF($V238=43,N($F238),0)))</f>
        <v>0</v>
      </c>
      <c r="DO238" s="48" t="n">
        <f aca="false">MIN(BQ238,(HK237*(1+HK$5/Setup!$C$36)+IF($V238=44,N($F238),0)))</f>
        <v>0</v>
      </c>
      <c r="DP238" s="48" t="n">
        <f aca="false">MIN(BR238,(HL237*(1+HL$5/Setup!$C$36)+IF($V238=45,N($F238),0)))</f>
        <v>0</v>
      </c>
      <c r="DQ238" s="48" t="n">
        <f aca="false">MIN(BS238,(HM237*(1+HM$5/Setup!$C$36)+IF($V238=46,N($F238),0)))</f>
        <v>0</v>
      </c>
      <c r="DR238" s="48" t="n">
        <f aca="false">MIN(BT238,(HN237*(1+HN$5/Setup!$C$36)+IF($V238=47,N($F238),0)))</f>
        <v>0</v>
      </c>
      <c r="DS238" s="48" t="n">
        <f aca="false">MIN(BU238,(HO237*(1+HO$5/Setup!$C$36)+IF($V238=48,N($F238),0)))</f>
        <v>0</v>
      </c>
      <c r="DT238" s="48" t="n">
        <f aca="false">MIN(BV238,(HP237*(1+HP$5/Setup!$C$36)+IF($V238=49,N($F238),0)))</f>
        <v>0</v>
      </c>
      <c r="DU238" s="48" t="n">
        <f aca="false">MIN(BW238,(HQ237*(1+HQ$5/Setup!$C$36)+IF($V238=50,N($F238),0)))</f>
        <v>0</v>
      </c>
      <c r="DV238" s="48" t="n">
        <f aca="false">MIN(MAX((FT237*(1+FT$5/Setup!$C$36)+IF($V238=1,N($F238),0))-BX238,0),MAX($P238-0,0))</f>
        <v>0</v>
      </c>
      <c r="DW238" s="48" t="n">
        <f aca="false">MIN(MAX((FU237*(1+FU$5/Setup!$C$36)+IF($V238=2,N($F238),0))-BY238,0),MAX($P238-SUM(DV238:DV238),0))</f>
        <v>0</v>
      </c>
      <c r="DX238" s="48" t="n">
        <f aca="false">MIN(MAX((FV237*(1+FV$5/Setup!$C$36)+IF($V238=3,N($F238),0))-BZ238,0),MAX($P238-SUM(DV238:DW238),0))</f>
        <v>0</v>
      </c>
      <c r="DY238" s="48" t="n">
        <f aca="false">MIN(MAX((FW237*(1+FW$5/Setup!$C$36)+IF($V238=4,N($F238),0))-CA238,0),MAX($P238-SUM(DV238:DX238),0))</f>
        <v>0</v>
      </c>
      <c r="DZ238" s="48" t="n">
        <f aca="false">MIN(MAX((FX237*(1+FX$5/Setup!$C$36)+IF($V238=5,N($F238),0))-CB238,0),MAX($P238-SUM(DV238:DY238),0))</f>
        <v>0</v>
      </c>
      <c r="EA238" s="48" t="n">
        <f aca="false">MIN(MAX((FY237*(1+FY$5/Setup!$C$36)+IF($V238=6,N($F238),0))-CC238,0),MAX($P238-SUM(DV238:DZ238),0))</f>
        <v>0</v>
      </c>
      <c r="EB238" s="48" t="n">
        <f aca="false">MIN(MAX((FZ237*(1+FZ$5/Setup!$C$36)+IF($V238=7,N($F238),0))-CD238,0),MAX($P238-SUM(DV238:EA238),0))</f>
        <v>0</v>
      </c>
      <c r="EC238" s="48" t="n">
        <f aca="false">MIN(MAX((GA237*(1+GA$5/Setup!$C$36)+IF($V238=8,N($F238),0))-CE238,0),MAX($P238-SUM(DV238:EB238),0))</f>
        <v>0</v>
      </c>
      <c r="ED238" s="48" t="n">
        <f aca="false">MIN(MAX((GB237*(1+GB$5/Setup!$C$36)+IF($V238=9,N($F238),0))-CF238,0),MAX($P238-SUM(DV238:EC238),0))</f>
        <v>0</v>
      </c>
      <c r="EE238" s="48" t="n">
        <f aca="false">MIN(MAX((GC237*(1+GC$5/Setup!$C$36)+IF($V238=10,N($F238),0))-CG238,0),MAX($P238-SUM(DV238:ED238),0))</f>
        <v>0</v>
      </c>
      <c r="EF238" s="48" t="n">
        <f aca="false">MIN(MAX((GD237*(1+GD$5/Setup!$C$36)+IF($V238=11,N($F238),0))-CH238,0),MAX($P238-SUM(DV238:EE238),0))</f>
        <v>0</v>
      </c>
      <c r="EG238" s="48" t="n">
        <f aca="false">MIN(MAX((GE237*(1+GE$5/Setup!$C$36)+IF($V238=12,N($F238),0))-CI238,0),MAX($P238-SUM(DV238:EF238),0))</f>
        <v>0</v>
      </c>
      <c r="EH238" s="48" t="n">
        <f aca="false">MIN(MAX((GF237*(1+GF$5/Setup!$C$36)+IF($V238=13,N($F238),0))-CJ238,0),MAX($P238-SUM(DV238:EG238),0))</f>
        <v>0</v>
      </c>
      <c r="EI238" s="48" t="n">
        <f aca="false">MIN(MAX((GG237*(1+GG$5/Setup!$C$36)+IF($V238=14,N($F238),0))-CK238,0),MAX($P238-SUM(DV238:EH238),0))</f>
        <v>0</v>
      </c>
      <c r="EJ238" s="48" t="n">
        <f aca="false">MIN(MAX((GH237*(1+GH$5/Setup!$C$36)+IF($V238=15,N($F238),0))-CL238,0),MAX($P238-SUM(DV238:EI238),0))</f>
        <v>0</v>
      </c>
      <c r="EK238" s="48" t="n">
        <f aca="false">MIN(MAX((GI237*(1+GI$5/Setup!$C$36)+IF($V238=16,N($F238),0))-CM238,0),MAX($P238-SUM(DV238:EJ238),0))</f>
        <v>0</v>
      </c>
      <c r="EL238" s="48" t="n">
        <f aca="false">MIN(MAX((GJ237*(1+GJ$5/Setup!$C$36)+IF($V238=17,N($F238),0))-CN238,0),MAX($P238-SUM(DV238:EK238),0))</f>
        <v>0</v>
      </c>
      <c r="EM238" s="48" t="n">
        <f aca="false">MIN(MAX((GK237*(1+GK$5/Setup!$C$36)+IF($V238=18,N($F238),0))-CO238,0),MAX($P238-SUM(DV238:EL238),0))</f>
        <v>0</v>
      </c>
      <c r="EN238" s="48" t="n">
        <f aca="false">MIN(MAX((GL237*(1+GL$5/Setup!$C$36)+IF($V238=19,N($F238),0))-CP238,0),MAX($P238-SUM(DV238:EM238),0))</f>
        <v>0</v>
      </c>
      <c r="EO238" s="48" t="n">
        <f aca="false">MIN(MAX((GM237*(1+GM$5/Setup!$C$36)+IF($V238=20,N($F238),0))-CQ238,0),MAX($P238-SUM(DV238:EN238),0))</f>
        <v>0</v>
      </c>
      <c r="EP238" s="48" t="n">
        <f aca="false">MIN(MAX((GN237*(1+GN$5/Setup!$C$36)+IF($V238=21,N($F238),0))-CR238,0),MAX($P238-SUM(DV238:EO238),0))</f>
        <v>0</v>
      </c>
      <c r="EQ238" s="48" t="n">
        <f aca="false">MIN(MAX((GO237*(1+GO$5/Setup!$C$36)+IF($V238=22,N($F238),0))-CS238,0),MAX($P238-SUM(DV238:EP238),0))</f>
        <v>0</v>
      </c>
      <c r="ER238" s="48" t="n">
        <f aca="false">MIN(MAX((GP237*(1+GP$5/Setup!$C$36)+IF($V238=23,N($F238),0))-CT238,0),MAX($P238-SUM(DV238:EQ238),0))</f>
        <v>0</v>
      </c>
      <c r="ES238" s="48" t="n">
        <f aca="false">MIN(MAX((GQ237*(1+GQ$5/Setup!$C$36)+IF($V238=24,N($F238),0))-CU238,0),MAX($P238-SUM(DV238:ER238),0))</f>
        <v>0</v>
      </c>
      <c r="ET238" s="48" t="n">
        <f aca="false">MIN(MAX((GR237*(1+GR$5/Setup!$C$36)+IF($V238=25,N($F238),0))-CV238,0),MAX($P238-SUM(DV238:ES238),0))</f>
        <v>0</v>
      </c>
      <c r="EU238" s="48" t="n">
        <f aca="false">MIN(MAX((GS237*(1+GS$5/Setup!$C$36)+IF($V238=26,N($F238),0))-CW238,0),MAX($P238-SUM(DV238:ET238),0))</f>
        <v>0</v>
      </c>
      <c r="EV238" s="48" t="n">
        <f aca="false">MIN(MAX((GT237*(1+GT$5/Setup!$C$36)+IF($V238=27,N($F238),0))-CX238,0),MAX($P238-SUM(DV238:EU238),0))</f>
        <v>0</v>
      </c>
      <c r="EW238" s="48" t="n">
        <f aca="false">MIN(MAX((GU237*(1+GU$5/Setup!$C$36)+IF($V238=28,N($F238),0))-CY238,0),MAX($P238-SUM(DV238:EV238),0))</f>
        <v>0</v>
      </c>
      <c r="EX238" s="48" t="n">
        <f aca="false">MIN(MAX((GV237*(1+GV$5/Setup!$C$36)+IF($V238=29,N($F238),0))-CZ238,0),MAX($P238-SUM(DV238:EW238),0))</f>
        <v>0</v>
      </c>
      <c r="EY238" s="48" t="n">
        <f aca="false">MIN(MAX((GW237*(1+GW$5/Setup!$C$36)+IF($V238=30,N($F238),0))-DA238,0),MAX($P238-SUM(DV238:EX238),0))</f>
        <v>0</v>
      </c>
      <c r="EZ238" s="48" t="n">
        <f aca="false">MIN(MAX((GX237*(1+GX$5/Setup!$C$36)+IF($V238=31,N($F238),0))-DB238,0),MAX($P238-SUM(DV238:EY238),0))</f>
        <v>0</v>
      </c>
      <c r="FA238" s="48" t="n">
        <f aca="false">MIN(MAX((GY237*(1+GY$5/Setup!$C$36)+IF($V238=32,N($F238),0))-DC238,0),MAX($P238-SUM(DV238:EZ238),0))</f>
        <v>0</v>
      </c>
      <c r="FB238" s="48" t="n">
        <f aca="false">MIN(MAX((GZ237*(1+GZ$5/Setup!$C$36)+IF($V238=33,N($F238),0))-DD238,0),MAX($P238-SUM(DV238:FA238),0))</f>
        <v>0</v>
      </c>
      <c r="FC238" s="48" t="n">
        <f aca="false">MIN(MAX((HA237*(1+HA$5/Setup!$C$36)+IF($V238=34,N($F238),0))-DE238,0),MAX($P238-SUM(DV238:FB238),0))</f>
        <v>0</v>
      </c>
      <c r="FD238" s="48" t="n">
        <f aca="false">MIN(MAX((HB237*(1+HB$5/Setup!$C$36)+IF($V238=35,N($F238),0))-DF238,0),MAX($P238-SUM(DV238:FC238),0))</f>
        <v>0</v>
      </c>
      <c r="FE238" s="48" t="n">
        <f aca="false">MIN(MAX((HC237*(1+HC$5/Setup!$C$36)+IF($V238=36,N($F238),0))-DG238,0),MAX($P238-SUM(DV238:FD238),0))</f>
        <v>0</v>
      </c>
      <c r="FF238" s="48" t="n">
        <f aca="false">MIN(MAX((HD237*(1+HD$5/Setup!$C$36)+IF($V238=37,N($F238),0))-DH238,0),MAX($P238-SUM(DV238:FE238),0))</f>
        <v>0</v>
      </c>
      <c r="FG238" s="48" t="n">
        <f aca="false">MIN(MAX((HE237*(1+HE$5/Setup!$C$36)+IF($V238=38,N($F238),0))-DI238,0),MAX($P238-SUM(DV238:FF238),0))</f>
        <v>0</v>
      </c>
      <c r="FH238" s="48" t="n">
        <f aca="false">MIN(MAX((HF237*(1+HF$5/Setup!$C$36)+IF($V238=39,N($F238),0))-DJ238,0),MAX($P238-SUM(DV238:FG238),0))</f>
        <v>0</v>
      </c>
      <c r="FI238" s="48" t="n">
        <f aca="false">MIN(MAX((HG237*(1+HG$5/Setup!$C$36)+IF($V238=40,N($F238),0))-DK238,0),MAX($P238-SUM(DV238:FH238),0))</f>
        <v>0</v>
      </c>
      <c r="FJ238" s="48" t="n">
        <f aca="false">MIN(MAX((HH237*(1+HH$5/Setup!$C$36)+IF($V238=41,N($F238),0))-DL238,0),MAX($P238-SUM(DV238:FI238),0))</f>
        <v>0</v>
      </c>
      <c r="FK238" s="48" t="n">
        <f aca="false">MIN(MAX((HI237*(1+HI$5/Setup!$C$36)+IF($V238=42,N($F238),0))-DM238,0),MAX($P238-SUM(DV238:FJ238),0))</f>
        <v>0</v>
      </c>
      <c r="FL238" s="48" t="n">
        <f aca="false">MIN(MAX((HJ237*(1+HJ$5/Setup!$C$36)+IF($V238=43,N($F238),0))-DN238,0),MAX($P238-SUM(DV238:FK238),0))</f>
        <v>0</v>
      </c>
      <c r="FM238" s="48" t="n">
        <f aca="false">MIN(MAX((HK237*(1+HK$5/Setup!$C$36)+IF($V238=44,N($F238),0))-DO238,0),MAX($P238-SUM(DV238:FL238),0))</f>
        <v>0</v>
      </c>
      <c r="FN238" s="48" t="n">
        <f aca="false">MIN(MAX((HL237*(1+HL$5/Setup!$C$36)+IF($V238=45,N($F238),0))-DP238,0),MAX($P238-SUM(DV238:FM238),0))</f>
        <v>0</v>
      </c>
      <c r="FO238" s="48" t="n">
        <f aca="false">MIN(MAX((HM237*(1+HM$5/Setup!$C$36)+IF($V238=46,N($F238),0))-DQ238,0),MAX($P238-SUM(DV238:FN238),0))</f>
        <v>0</v>
      </c>
      <c r="FP238" s="48" t="n">
        <f aca="false">MIN(MAX((HN237*(1+HN$5/Setup!$C$36)+IF($V238=47,N($F238),0))-DR238,0),MAX($P238-SUM(DV238:FO238),0))</f>
        <v>0</v>
      </c>
      <c r="FQ238" s="48" t="n">
        <f aca="false">MIN(MAX((HO237*(1+HO$5/Setup!$C$36)+IF($V238=48,N($F238),0))-DS238,0),MAX($P238-SUM(DV238:FP238),0))</f>
        <v>0</v>
      </c>
      <c r="FR238" s="48" t="n">
        <f aca="false">MIN(MAX((HP237*(1+HP$5/Setup!$C$36)+IF($V238=49,N($F238),0))-DT238,0),MAX($P238-SUM(DV238:FQ238),0))</f>
        <v>0</v>
      </c>
      <c r="FS238" s="48" t="n">
        <f aca="false">MIN(MAX((HQ237*(1+HQ$5/Setup!$C$36)+IF($V238=50,N($F238),0))-DU238,0),MAX($P238-SUM(DV238:FR238),0))</f>
        <v>0</v>
      </c>
      <c r="FT238" s="48" t="n">
        <f aca="false">IF((FT237*(1+FT$5/Setup!$C$36)+IF($V238=1,N($F238),0))-BX238-DV238&lt;0.005,0,(FT237*(1+FT$5/Setup!$C$36)+IF($V238=1,N($F238),0))-BX238-DV238)</f>
        <v>0</v>
      </c>
      <c r="FU238" s="48" t="n">
        <f aca="false">IF((FU237*(1+FU$5/Setup!$C$36)+IF($V238=2,N($F238),0))-BY238-DW238&lt;0.005,0,(FU237*(1+FU$5/Setup!$C$36)+IF($V238=2,N($F238),0))-BY238-DW238)</f>
        <v>0</v>
      </c>
      <c r="FV238" s="48" t="n">
        <f aca="false">IF((FV237*(1+FV$5/Setup!$C$36)+IF($V238=3,N($F238),0))-BZ238-DX238&lt;0.005,0,(FV237*(1+FV$5/Setup!$C$36)+IF($V238=3,N($F238),0))-BZ238-DX238)</f>
        <v>0</v>
      </c>
      <c r="FW238" s="48" t="n">
        <f aca="false">IF((FW237*(1+FW$5/Setup!$C$36)+IF($V238=4,N($F238),0))-CA238-DY238&lt;0.005,0,(FW237*(1+FW$5/Setup!$C$36)+IF($V238=4,N($F238),0))-CA238-DY238)</f>
        <v>0</v>
      </c>
      <c r="FX238" s="48" t="n">
        <f aca="false">IF((FX237*(1+FX$5/Setup!$C$36)+IF($V238=5,N($F238),0))-CB238-DZ238&lt;0.005,0,(FX237*(1+FX$5/Setup!$C$36)+IF($V238=5,N($F238),0))-CB238-DZ238)</f>
        <v>0</v>
      </c>
      <c r="FY238" s="48" t="n">
        <f aca="false">IF((FY237*(1+FY$5/Setup!$C$36)+IF($V238=6,N($F238),0))-CC238-EA238&lt;0.005,0,(FY237*(1+FY$5/Setup!$C$36)+IF($V238=6,N($F238),0))-CC238-EA238)</f>
        <v>0</v>
      </c>
      <c r="FZ238" s="48" t="n">
        <f aca="false">IF((FZ237*(1+FZ$5/Setup!$C$36)+IF($V238=7,N($F238),0))-CD238-EB238&lt;0.005,0,(FZ237*(1+FZ$5/Setup!$C$36)+IF($V238=7,N($F238),0))-CD238-EB238)</f>
        <v>0</v>
      </c>
      <c r="GA238" s="48" t="n">
        <f aca="false">IF((GA237*(1+GA$5/Setup!$C$36)+IF($V238=8,N($F238),0))-CE238-EC238&lt;0.005,0,(GA237*(1+GA$5/Setup!$C$36)+IF($V238=8,N($F238),0))-CE238-EC238)</f>
        <v>0</v>
      </c>
      <c r="GB238" s="48" t="n">
        <f aca="false">IF((GB237*(1+GB$5/Setup!$C$36)+IF($V238=9,N($F238),0))-CF238-ED238&lt;0.005,0,(GB237*(1+GB$5/Setup!$C$36)+IF($V238=9,N($F238),0))-CF238-ED238)</f>
        <v>0</v>
      </c>
      <c r="GC238" s="48" t="n">
        <f aca="false">IF((GC237*(1+GC$5/Setup!$C$36)+IF($V238=10,N($F238),0))-CG238-EE238&lt;0.005,0,(GC237*(1+GC$5/Setup!$C$36)+IF($V238=10,N($F238),0))-CG238-EE238)</f>
        <v>0</v>
      </c>
      <c r="GD238" s="48" t="n">
        <f aca="false">IF((GD237*(1+GD$5/Setup!$C$36)+IF($V238=11,N($F238),0))-CH238-EF238&lt;0.005,0,(GD237*(1+GD$5/Setup!$C$36)+IF($V238=11,N($F238),0))-CH238-EF238)</f>
        <v>0</v>
      </c>
      <c r="GE238" s="48" t="n">
        <f aca="false">IF((GE237*(1+GE$5/Setup!$C$36)+IF($V238=12,N($F238),0))-CI238-EG238&lt;0.005,0,(GE237*(1+GE$5/Setup!$C$36)+IF($V238=12,N($F238),0))-CI238-EG238)</f>
        <v>0</v>
      </c>
      <c r="GF238" s="48" t="n">
        <f aca="false">IF((GF237*(1+GF$5/Setup!$C$36)+IF($V238=13,N($F238),0))-CJ238-EH238&lt;0.005,0,(GF237*(1+GF$5/Setup!$C$36)+IF($V238=13,N($F238),0))-CJ238-EH238)</f>
        <v>0</v>
      </c>
      <c r="GG238" s="48" t="n">
        <f aca="false">IF((GG237*(1+GG$5/Setup!$C$36)+IF($V238=14,N($F238),0))-CK238-EI238&lt;0.005,0,(GG237*(1+GG$5/Setup!$C$36)+IF($V238=14,N($F238),0))-CK238-EI238)</f>
        <v>0</v>
      </c>
      <c r="GH238" s="48" t="n">
        <f aca="false">IF((GH237*(1+GH$5/Setup!$C$36)+IF($V238=15,N($F238),0))-CL238-EJ238&lt;0.005,0,(GH237*(1+GH$5/Setup!$C$36)+IF($V238=15,N($F238),0))-CL238-EJ238)</f>
        <v>0</v>
      </c>
      <c r="GI238" s="48" t="n">
        <f aca="false">IF((GI237*(1+GI$5/Setup!$C$36)+IF($V238=16,N($F238),0))-CM238-EK238&lt;0.005,0,(GI237*(1+GI$5/Setup!$C$36)+IF($V238=16,N($F238),0))-CM238-EK238)</f>
        <v>0</v>
      </c>
      <c r="GJ238" s="48" t="n">
        <f aca="false">IF((GJ237*(1+GJ$5/Setup!$C$36)+IF($V238=17,N($F238),0))-CN238-EL238&lt;0.005,0,(GJ237*(1+GJ$5/Setup!$C$36)+IF($V238=17,N($F238),0))-CN238-EL238)</f>
        <v>0</v>
      </c>
      <c r="GK238" s="48" t="n">
        <f aca="false">IF((GK237*(1+GK$5/Setup!$C$36)+IF($V238=18,N($F238),0))-CO238-EM238&lt;0.005,0,(GK237*(1+GK$5/Setup!$C$36)+IF($V238=18,N($F238),0))-CO238-EM238)</f>
        <v>0</v>
      </c>
      <c r="GL238" s="48" t="n">
        <f aca="false">IF((GL237*(1+GL$5/Setup!$C$36)+IF($V238=19,N($F238),0))-CP238-EN238&lt;0.005,0,(GL237*(1+GL$5/Setup!$C$36)+IF($V238=19,N($F238),0))-CP238-EN238)</f>
        <v>0</v>
      </c>
      <c r="GM238" s="48" t="n">
        <f aca="false">IF((GM237*(1+GM$5/Setup!$C$36)+IF($V238=20,N($F238),0))-CQ238-EO238&lt;0.005,0,(GM237*(1+GM$5/Setup!$C$36)+IF($V238=20,N($F238),0))-CQ238-EO238)</f>
        <v>0</v>
      </c>
      <c r="GN238" s="48" t="n">
        <f aca="false">IF((GN237*(1+GN$5/Setup!$C$36)+IF($V238=21,N($F238),0))-CR238-EP238&lt;0.005,0,(GN237*(1+GN$5/Setup!$C$36)+IF($V238=21,N($F238),0))-CR238-EP238)</f>
        <v>0</v>
      </c>
      <c r="GO238" s="48" t="n">
        <f aca="false">IF((GO237*(1+GO$5/Setup!$C$36)+IF($V238=22,N($F238),0))-CS238-EQ238&lt;0.005,0,(GO237*(1+GO$5/Setup!$C$36)+IF($V238=22,N($F238),0))-CS238-EQ238)</f>
        <v>0</v>
      </c>
      <c r="GP238" s="48" t="n">
        <f aca="false">IF((GP237*(1+GP$5/Setup!$C$36)+IF($V238=23,N($F238),0))-CT238-ER238&lt;0.005,0,(GP237*(1+GP$5/Setup!$C$36)+IF($V238=23,N($F238),0))-CT238-ER238)</f>
        <v>0</v>
      </c>
      <c r="GQ238" s="48" t="n">
        <f aca="false">IF((GQ237*(1+GQ$5/Setup!$C$36)+IF($V238=24,N($F238),0))-CU238-ES238&lt;0.005,0,(GQ237*(1+GQ$5/Setup!$C$36)+IF($V238=24,N($F238),0))-CU238-ES238)</f>
        <v>0</v>
      </c>
      <c r="GR238" s="48" t="n">
        <f aca="false">IF((GR237*(1+GR$5/Setup!$C$36)+IF($V238=25,N($F238),0))-CV238-ET238&lt;0.005,0,(GR237*(1+GR$5/Setup!$C$36)+IF($V238=25,N($F238),0))-CV238-ET238)</f>
        <v>0</v>
      </c>
      <c r="GS238" s="48" t="n">
        <f aca="false">IF((GS237*(1+GS$5/Setup!$C$36)+IF($V238=26,N($F238),0))-CW238-EU238&lt;0.005,0,(GS237*(1+GS$5/Setup!$C$36)+IF($V238=26,N($F238),0))-CW238-EU238)</f>
        <v>0</v>
      </c>
      <c r="GT238" s="48" t="n">
        <f aca="false">IF((GT237*(1+GT$5/Setup!$C$36)+IF($V238=27,N($F238),0))-CX238-EV238&lt;0.005,0,(GT237*(1+GT$5/Setup!$C$36)+IF($V238=27,N($F238),0))-CX238-EV238)</f>
        <v>0</v>
      </c>
      <c r="GU238" s="48" t="n">
        <f aca="false">IF((GU237*(1+GU$5/Setup!$C$36)+IF($V238=28,N($F238),0))-CY238-EW238&lt;0.005,0,(GU237*(1+GU$5/Setup!$C$36)+IF($V238=28,N($F238),0))-CY238-EW238)</f>
        <v>0</v>
      </c>
      <c r="GV238" s="48" t="n">
        <f aca="false">IF((GV237*(1+GV$5/Setup!$C$36)+IF($V238=29,N($F238),0))-CZ238-EX238&lt;0.005,0,(GV237*(1+GV$5/Setup!$C$36)+IF($V238=29,N($F238),0))-CZ238-EX238)</f>
        <v>0</v>
      </c>
      <c r="GW238" s="48" t="n">
        <f aca="false">IF((GW237*(1+GW$5/Setup!$C$36)+IF($V238=30,N($F238),0))-DA238-EY238&lt;0.005,0,(GW237*(1+GW$5/Setup!$C$36)+IF($V238=30,N($F238),0))-DA238-EY238)</f>
        <v>0</v>
      </c>
      <c r="GX238" s="48" t="n">
        <f aca="false">IF((GX237*(1+GX$5/Setup!$C$36)+IF($V238=31,N($F238),0))-DB238-EZ238&lt;0.005,0,(GX237*(1+GX$5/Setup!$C$36)+IF($V238=31,N($F238),0))-DB238-EZ238)</f>
        <v>0</v>
      </c>
      <c r="GY238" s="48" t="n">
        <f aca="false">IF((GY237*(1+GY$5/Setup!$C$36)+IF($V238=32,N($F238),0))-DC238-FA238&lt;0.005,0,(GY237*(1+GY$5/Setup!$C$36)+IF($V238=32,N($F238),0))-DC238-FA238)</f>
        <v>0</v>
      </c>
      <c r="GZ238" s="48" t="n">
        <f aca="false">IF((GZ237*(1+GZ$5/Setup!$C$36)+IF($V238=33,N($F238),0))-DD238-FB238&lt;0.005,0,(GZ237*(1+GZ$5/Setup!$C$36)+IF($V238=33,N($F238),0))-DD238-FB238)</f>
        <v>0</v>
      </c>
      <c r="HA238" s="48" t="n">
        <f aca="false">IF((HA237*(1+HA$5/Setup!$C$36)+IF($V238=34,N($F238),0))-DE238-FC238&lt;0.005,0,(HA237*(1+HA$5/Setup!$C$36)+IF($V238=34,N($F238),0))-DE238-FC238)</f>
        <v>0</v>
      </c>
      <c r="HB238" s="48" t="n">
        <f aca="false">IF((HB237*(1+HB$5/Setup!$C$36)+IF($V238=35,N($F238),0))-DF238-FD238&lt;0.005,0,(HB237*(1+HB$5/Setup!$C$36)+IF($V238=35,N($F238),0))-DF238-FD238)</f>
        <v>0</v>
      </c>
      <c r="HC238" s="48" t="n">
        <f aca="false">IF((HC237*(1+HC$5/Setup!$C$36)+IF($V238=36,N($F238),0))-DG238-FE238&lt;0.005,0,(HC237*(1+HC$5/Setup!$C$36)+IF($V238=36,N($F238),0))-DG238-FE238)</f>
        <v>0</v>
      </c>
      <c r="HD238" s="48" t="n">
        <f aca="false">IF((HD237*(1+HD$5/Setup!$C$36)+IF($V238=37,N($F238),0))-DH238-FF238&lt;0.005,0,(HD237*(1+HD$5/Setup!$C$36)+IF($V238=37,N($F238),0))-DH238-FF238)</f>
        <v>0</v>
      </c>
      <c r="HE238" s="48" t="n">
        <f aca="false">IF((HE237*(1+HE$5/Setup!$C$36)+IF($V238=38,N($F238),0))-DI238-FG238&lt;0.005,0,(HE237*(1+HE$5/Setup!$C$36)+IF($V238=38,N($F238),0))-DI238-FG238)</f>
        <v>0</v>
      </c>
      <c r="HF238" s="48" t="n">
        <f aca="false">IF((HF237*(1+HF$5/Setup!$C$36)+IF($V238=39,N($F238),0))-DJ238-FH238&lt;0.005,0,(HF237*(1+HF$5/Setup!$C$36)+IF($V238=39,N($F238),0))-DJ238-FH238)</f>
        <v>0</v>
      </c>
      <c r="HG238" s="48" t="n">
        <f aca="false">IF((HG237*(1+HG$5/Setup!$C$36)+IF($V238=40,N($F238),0))-DK238-FI238&lt;0.005,0,(HG237*(1+HG$5/Setup!$C$36)+IF($V238=40,N($F238),0))-DK238-FI238)</f>
        <v>0</v>
      </c>
      <c r="HH238" s="48" t="n">
        <f aca="false">IF((HH237*(1+HH$5/Setup!$C$36)+IF($V238=41,N($F238),0))-DL238-FJ238&lt;0.005,0,(HH237*(1+HH$5/Setup!$C$36)+IF($V238=41,N($F238),0))-DL238-FJ238)</f>
        <v>0</v>
      </c>
      <c r="HI238" s="48" t="n">
        <f aca="false">IF((HI237*(1+HI$5/Setup!$C$36)+IF($V238=42,N($F238),0))-DM238-FK238&lt;0.005,0,(HI237*(1+HI$5/Setup!$C$36)+IF($V238=42,N($F238),0))-DM238-FK238)</f>
        <v>0</v>
      </c>
      <c r="HJ238" s="48" t="n">
        <f aca="false">IF((HJ237*(1+HJ$5/Setup!$C$36)+IF($V238=43,N($F238),0))-DN238-FL238&lt;0.005,0,(HJ237*(1+HJ$5/Setup!$C$36)+IF($V238=43,N($F238),0))-DN238-FL238)</f>
        <v>0</v>
      </c>
      <c r="HK238" s="48" t="n">
        <f aca="false">IF((HK237*(1+HK$5/Setup!$C$36)+IF($V238=44,N($F238),0))-DO238-FM238&lt;0.005,0,(HK237*(1+HK$5/Setup!$C$36)+IF($V238=44,N($F238),0))-DO238-FM238)</f>
        <v>0</v>
      </c>
      <c r="HL238" s="48" t="n">
        <f aca="false">IF((HL237*(1+HL$5/Setup!$C$36)+IF($V238=45,N($F238),0))-DP238-FN238&lt;0.005,0,(HL237*(1+HL$5/Setup!$C$36)+IF($V238=45,N($F238),0))-DP238-FN238)</f>
        <v>0</v>
      </c>
      <c r="HM238" s="48" t="n">
        <f aca="false">IF((HM237*(1+HM$5/Setup!$C$36)+IF($V238=46,N($F238),0))-DQ238-FO238&lt;0.005,0,(HM237*(1+HM$5/Setup!$C$36)+IF($V238=46,N($F238),0))-DQ238-FO238)</f>
        <v>0</v>
      </c>
      <c r="HN238" s="48" t="n">
        <f aca="false">IF((HN237*(1+HN$5/Setup!$C$36)+IF($V238=47,N($F238),0))-DR238-FP238&lt;0.005,0,(HN237*(1+HN$5/Setup!$C$36)+IF($V238=47,N($F238),0))-DR238-FP238)</f>
        <v>0</v>
      </c>
      <c r="HO238" s="48" t="n">
        <f aca="false">IF((HO237*(1+HO$5/Setup!$C$36)+IF($V238=48,N($F238),0))-DS238-FQ238&lt;0.005,0,(HO237*(1+HO$5/Setup!$C$36)+IF($V238=48,N($F238),0))-DS238-FQ238)</f>
        <v>0</v>
      </c>
      <c r="HP238" s="48" t="n">
        <f aca="false">IF((HP237*(1+HP$5/Setup!$C$36)+IF($V238=49,N($F238),0))-DT238-FR238&lt;0.005,0,(HP237*(1+HP$5/Setup!$C$36)+IF($V238=49,N($F238),0))-DT238-FR238)</f>
        <v>0</v>
      </c>
      <c r="HQ238" s="48" t="n">
        <f aca="false">IF((HQ237*(1+HQ$5/Setup!$C$36)+IF($V238=50,N($F238),0))-DU238-FS238&lt;0.005,0,(HQ237*(1+HQ$5/Setup!$C$36)+IF($V238=50,N($F238),0))-DU238-FS238)</f>
        <v>0</v>
      </c>
    </row>
    <row r="239" customFormat="false" ht="15" hidden="false" customHeight="false" outlineLevel="0" collapsed="false">
      <c r="A239" s="44" t="n">
        <v>231</v>
      </c>
      <c r="B239" s="45" t="n">
        <f aca="false">IF(Setup!$C$7="Every month",EDATE(Setup!$C$8,($A239-1)),IF(Setup!$C$7="Twice a month",DATE(YEAR(Setup!$C$8),MONTH(Setup!$C$8)+INT((($A239-1)+Setup!$C$41)/2),MIN(IF(MOD(($A239-1)+Setup!$C$41,2)=0,Setup!$C$39,Setup!$C$40),DAY(EOMONTH(DATE(YEAR(Setup!$C$8),MONTH(Setup!$C$8)+INT((($A239-1)+Setup!$C$41)/2),1),0)))),Setup!$C$8+($A239-1)*IF(Setup!$C$7="Every week",7,14)))</f>
        <v>49545</v>
      </c>
      <c r="C239" s="45" t="n">
        <f aca="false">IF(Setup!$C$7="Every month",EDATE(Setup!$C$8,$A239),IF(Setup!$C$7="Twice a month",DATE(YEAR(Setup!$C$8),MONTH(Setup!$C$8)+INT(($A239+Setup!$C$41)/2),MIN(IF(MOD($A239+Setup!$C$41,2)=0,Setup!$C$39,Setup!$C$40),DAY(EOMONTH(DATE(YEAR(Setup!$C$8),MONTH(Setup!$C$8)+INT(($A239+Setup!$C$41)/2),1),0)))),Setup!$C$8+$A239*IF(Setup!$C$7="Every week",7,14)))</f>
        <v>49559</v>
      </c>
      <c r="D239" s="46"/>
      <c r="E239" s="47"/>
      <c r="F239" s="47"/>
      <c r="G239" s="47"/>
      <c r="H239" s="47"/>
      <c r="I239" s="48" t="n">
        <f aca="false">N(Setup!$C$11)+N(E239)</f>
        <v>100</v>
      </c>
      <c r="J239" s="48" t="n">
        <f aca="false">MIN(Setup!$C$37,MAX(I239,0))</f>
        <v>9.23076923076923</v>
      </c>
      <c r="K239" s="48" t="n">
        <f aca="false">MIN(MAX(N(Setup!$C$14)-L238,0),MAX(I239-J239,0))</f>
        <v>0</v>
      </c>
      <c r="L239" s="48" t="n">
        <f aca="false">L238+K239-N(G239)</f>
        <v>500</v>
      </c>
      <c r="M239" s="48" t="n">
        <f aca="false">M238+J239-N(H239)</f>
        <v>2132.3076923077</v>
      </c>
      <c r="N239" s="48" t="n">
        <f aca="false">SUM(BX239:DU239)</f>
        <v>0</v>
      </c>
      <c r="O239" s="48" t="n">
        <f aca="false">SUM(Z239:BW239)-N239</f>
        <v>0</v>
      </c>
      <c r="P239" s="48" t="n">
        <f aca="false">MAX(I239-J239-K239,0)+O239</f>
        <v>90.7692307692308</v>
      </c>
      <c r="Q239" s="48" t="n">
        <f aca="false">SUM(DV239:FS239)</f>
        <v>0</v>
      </c>
      <c r="R239" s="49" t="n">
        <f aca="false">N239+J239+K239+Q239</f>
        <v>9.23076923076923</v>
      </c>
      <c r="S239" s="48" t="n">
        <f aca="false">T239-T238-N(F239)+N239+Q239</f>
        <v>0</v>
      </c>
      <c r="T239" s="49" t="n">
        <f aca="false">SUM(FT239:HQ239)</f>
        <v>0</v>
      </c>
      <c r="U239" s="44" t="str">
        <f aca="false">IF(T238&lt;0.005,"",INDEX(Helpers!$C$2:$C$51,IF(_xlfn.MINIFS($DV$6:$FS$6,DV239:FS239,"&gt;0.005")=0,V239,_xlfn.MINIFS($DV$6:$FS$6,DV239:FS239,"&gt;0.005"))))</f>
        <v/>
      </c>
      <c r="V239" s="44" t="n">
        <f aca="false">IF(_xlfn.MINIFS($FT$6:$HQ$6,FT238:HQ238,"&gt;0.005")=0,1,_xlfn.MINIFS($FT$6:$HQ$6,FT238:HQ238,"&gt;0.005"))</f>
        <v>1</v>
      </c>
      <c r="W239" s="44" t="n">
        <f aca="false">IF(AND(D239&lt;&gt;"Paid",T238&gt;0.005),1,0)</f>
        <v>0</v>
      </c>
      <c r="X239" s="48" t="n">
        <f aca="false">SUMPRODUCT(((Helpers!$G$2:$G$51*(1+(Helpers!$D$2:$D$51+0.000000001)/12)^(($B239-Setup!$C$8)/(365.25/12))-Helpers!$E$2:$E$51*((1+(Helpers!$D$2:$D$51+0.000000001)/12)^(($B239-Setup!$C$8)/(365.25/12))-1)/((Helpers!$D$2:$D$51+0.000000001)/12))&gt;0)*(Helpers!$G$2:$G$51*(1+(Helpers!$D$2:$D$51+0.000000001)/12)^(($B239-Setup!$C$8)/(365.25/12))-Helpers!$E$2:$E$51*((1+(Helpers!$D$2:$D$51+0.000000001)/12)^(($B239-Setup!$C$8)/(365.25/12))-1)/((Helpers!$D$2:$D$51+0.000000001)/12)))</f>
        <v>0</v>
      </c>
      <c r="Y239" s="48"/>
      <c r="Z239" s="48" t="n">
        <f aca="false">IF(OR(N(Z$5)=0,Z$6=""),0,Z$5*((DATE(YEAR($B239),MONTH($B239),MIN(Z$6,DAY(EOMONTH($B239,0))))&gt;=$B239)*(DATE(YEAR($B239),MONTH($B239),MIN(Z$6,DAY(EOMONTH($B239,0))))&lt;$C239)+(DATE(YEAR($B239),MONTH($B239)+1,MIN(Z$6,DAY(EOMONTH($B239,1))))&gt;=$B239)*(DATE(YEAR($B239),MONTH($B239)+1,MIN(Z$6,DAY(EOMONTH($B239,1))))&lt;$C239)))</f>
        <v>0</v>
      </c>
      <c r="AA239" s="48" t="n">
        <f aca="false">IF(OR(N(AA$5)=0,AA$6=""),0,AA$5*((DATE(YEAR($B239),MONTH($B239),MIN(AA$6,DAY(EOMONTH($B239,0))))&gt;=$B239)*(DATE(YEAR($B239),MONTH($B239),MIN(AA$6,DAY(EOMONTH($B239,0))))&lt;$C239)+(DATE(YEAR($B239),MONTH($B239)+1,MIN(AA$6,DAY(EOMONTH($B239,1))))&gt;=$B239)*(DATE(YEAR($B239),MONTH($B239)+1,MIN(AA$6,DAY(EOMONTH($B239,1))))&lt;$C239)))</f>
        <v>0</v>
      </c>
      <c r="AB239" s="48" t="n">
        <f aca="false">IF(OR(N(AB$5)=0,AB$6=""),0,AB$5*((DATE(YEAR($B239),MONTH($B239),MIN(AB$6,DAY(EOMONTH($B239,0))))&gt;=$B239)*(DATE(YEAR($B239),MONTH($B239),MIN(AB$6,DAY(EOMONTH($B239,0))))&lt;$C239)+(DATE(YEAR($B239),MONTH($B239)+1,MIN(AB$6,DAY(EOMONTH($B239,1))))&gt;=$B239)*(DATE(YEAR($B239),MONTH($B239)+1,MIN(AB$6,DAY(EOMONTH($B239,1))))&lt;$C239)))</f>
        <v>0</v>
      </c>
      <c r="AC239" s="48" t="n">
        <f aca="false">IF(OR(N(AC$5)=0,AC$6=""),0,AC$5*((DATE(YEAR($B239),MONTH($B239),MIN(AC$6,DAY(EOMONTH($B239,0))))&gt;=$B239)*(DATE(YEAR($B239),MONTH($B239),MIN(AC$6,DAY(EOMONTH($B239,0))))&lt;$C239)+(DATE(YEAR($B239),MONTH($B239)+1,MIN(AC$6,DAY(EOMONTH($B239,1))))&gt;=$B239)*(DATE(YEAR($B239),MONTH($B239)+1,MIN(AC$6,DAY(EOMONTH($B239,1))))&lt;$C239)))</f>
        <v>0</v>
      </c>
      <c r="AD239" s="48" t="n">
        <f aca="false">IF(OR(N(AD$5)=0,AD$6=""),0,AD$5*((DATE(YEAR($B239),MONTH($B239),MIN(AD$6,DAY(EOMONTH($B239,0))))&gt;=$B239)*(DATE(YEAR($B239),MONTH($B239),MIN(AD$6,DAY(EOMONTH($B239,0))))&lt;$C239)+(DATE(YEAR($B239),MONTH($B239)+1,MIN(AD$6,DAY(EOMONTH($B239,1))))&gt;=$B239)*(DATE(YEAR($B239),MONTH($B239)+1,MIN(AD$6,DAY(EOMONTH($B239,1))))&lt;$C239)))</f>
        <v>0</v>
      </c>
      <c r="AE239" s="48" t="n">
        <f aca="false">IF(OR(N(AE$5)=0,AE$6=""),0,AE$5*((DATE(YEAR($B239),MONTH($B239),MIN(AE$6,DAY(EOMONTH($B239,0))))&gt;=$B239)*(DATE(YEAR($B239),MONTH($B239),MIN(AE$6,DAY(EOMONTH($B239,0))))&lt;$C239)+(DATE(YEAR($B239),MONTH($B239)+1,MIN(AE$6,DAY(EOMONTH($B239,1))))&gt;=$B239)*(DATE(YEAR($B239),MONTH($B239)+1,MIN(AE$6,DAY(EOMONTH($B239,1))))&lt;$C239)))</f>
        <v>0</v>
      </c>
      <c r="AF239" s="48" t="n">
        <f aca="false">IF(OR(N(AF$5)=0,AF$6=""),0,AF$5*((DATE(YEAR($B239),MONTH($B239),MIN(AF$6,DAY(EOMONTH($B239,0))))&gt;=$B239)*(DATE(YEAR($B239),MONTH($B239),MIN(AF$6,DAY(EOMONTH($B239,0))))&lt;$C239)+(DATE(YEAR($B239),MONTH($B239)+1,MIN(AF$6,DAY(EOMONTH($B239,1))))&gt;=$B239)*(DATE(YEAR($B239),MONTH($B239)+1,MIN(AF$6,DAY(EOMONTH($B239,1))))&lt;$C239)))</f>
        <v>0</v>
      </c>
      <c r="AG239" s="48" t="n">
        <f aca="false">IF(OR(N(AG$5)=0,AG$6=""),0,AG$5*((DATE(YEAR($B239),MONTH($B239),MIN(AG$6,DAY(EOMONTH($B239,0))))&gt;=$B239)*(DATE(YEAR($B239),MONTH($B239),MIN(AG$6,DAY(EOMONTH($B239,0))))&lt;$C239)+(DATE(YEAR($B239),MONTH($B239)+1,MIN(AG$6,DAY(EOMONTH($B239,1))))&gt;=$B239)*(DATE(YEAR($B239),MONTH($B239)+1,MIN(AG$6,DAY(EOMONTH($B239,1))))&lt;$C239)))</f>
        <v>0</v>
      </c>
      <c r="AH239" s="48" t="n">
        <f aca="false">IF(OR(N(AH$5)=0,AH$6=""),0,AH$5*((DATE(YEAR($B239),MONTH($B239),MIN(AH$6,DAY(EOMONTH($B239,0))))&gt;=$B239)*(DATE(YEAR($B239),MONTH($B239),MIN(AH$6,DAY(EOMONTH($B239,0))))&lt;$C239)+(DATE(YEAR($B239),MONTH($B239)+1,MIN(AH$6,DAY(EOMONTH($B239,1))))&gt;=$B239)*(DATE(YEAR($B239),MONTH($B239)+1,MIN(AH$6,DAY(EOMONTH($B239,1))))&lt;$C239)))</f>
        <v>0</v>
      </c>
      <c r="AI239" s="48" t="n">
        <f aca="false">IF(OR(N(AI$5)=0,AI$6=""),0,AI$5*((DATE(YEAR($B239),MONTH($B239),MIN(AI$6,DAY(EOMONTH($B239,0))))&gt;=$B239)*(DATE(YEAR($B239),MONTH($B239),MIN(AI$6,DAY(EOMONTH($B239,0))))&lt;$C239)+(DATE(YEAR($B239),MONTH($B239)+1,MIN(AI$6,DAY(EOMONTH($B239,1))))&gt;=$B239)*(DATE(YEAR($B239),MONTH($B239)+1,MIN(AI$6,DAY(EOMONTH($B239,1))))&lt;$C239)))</f>
        <v>0</v>
      </c>
      <c r="AJ239" s="48" t="n">
        <f aca="false">IF(OR(N(AJ$5)=0,AJ$6=""),0,AJ$5*((DATE(YEAR($B239),MONTH($B239),MIN(AJ$6,DAY(EOMONTH($B239,0))))&gt;=$B239)*(DATE(YEAR($B239),MONTH($B239),MIN(AJ$6,DAY(EOMONTH($B239,0))))&lt;$C239)+(DATE(YEAR($B239),MONTH($B239)+1,MIN(AJ$6,DAY(EOMONTH($B239,1))))&gt;=$B239)*(DATE(YEAR($B239),MONTH($B239)+1,MIN(AJ$6,DAY(EOMONTH($B239,1))))&lt;$C239)))</f>
        <v>0</v>
      </c>
      <c r="AK239" s="48" t="n">
        <f aca="false">IF(OR(N(AK$5)=0,AK$6=""),0,AK$5*((DATE(YEAR($B239),MONTH($B239),MIN(AK$6,DAY(EOMONTH($B239,0))))&gt;=$B239)*(DATE(YEAR($B239),MONTH($B239),MIN(AK$6,DAY(EOMONTH($B239,0))))&lt;$C239)+(DATE(YEAR($B239),MONTH($B239)+1,MIN(AK$6,DAY(EOMONTH($B239,1))))&gt;=$B239)*(DATE(YEAR($B239),MONTH($B239)+1,MIN(AK$6,DAY(EOMONTH($B239,1))))&lt;$C239)))</f>
        <v>0</v>
      </c>
      <c r="AL239" s="48" t="n">
        <f aca="false">IF(OR(N(AL$5)=0,AL$6=""),0,AL$5*((DATE(YEAR($B239),MONTH($B239),MIN(AL$6,DAY(EOMONTH($B239,0))))&gt;=$B239)*(DATE(YEAR($B239),MONTH($B239),MIN(AL$6,DAY(EOMONTH($B239,0))))&lt;$C239)+(DATE(YEAR($B239),MONTH($B239)+1,MIN(AL$6,DAY(EOMONTH($B239,1))))&gt;=$B239)*(DATE(YEAR($B239),MONTH($B239)+1,MIN(AL$6,DAY(EOMONTH($B239,1))))&lt;$C239)))</f>
        <v>0</v>
      </c>
      <c r="AM239" s="48" t="n">
        <f aca="false">IF(OR(N(AM$5)=0,AM$6=""),0,AM$5*((DATE(YEAR($B239),MONTH($B239),MIN(AM$6,DAY(EOMONTH($B239,0))))&gt;=$B239)*(DATE(YEAR($B239),MONTH($B239),MIN(AM$6,DAY(EOMONTH($B239,0))))&lt;$C239)+(DATE(YEAR($B239),MONTH($B239)+1,MIN(AM$6,DAY(EOMONTH($B239,1))))&gt;=$B239)*(DATE(YEAR($B239),MONTH($B239)+1,MIN(AM$6,DAY(EOMONTH($B239,1))))&lt;$C239)))</f>
        <v>0</v>
      </c>
      <c r="AN239" s="48" t="n">
        <f aca="false">IF(OR(N(AN$5)=0,AN$6=""),0,AN$5*((DATE(YEAR($B239),MONTH($B239),MIN(AN$6,DAY(EOMONTH($B239,0))))&gt;=$B239)*(DATE(YEAR($B239),MONTH($B239),MIN(AN$6,DAY(EOMONTH($B239,0))))&lt;$C239)+(DATE(YEAR($B239),MONTH($B239)+1,MIN(AN$6,DAY(EOMONTH($B239,1))))&gt;=$B239)*(DATE(YEAR($B239),MONTH($B239)+1,MIN(AN$6,DAY(EOMONTH($B239,1))))&lt;$C239)))</f>
        <v>0</v>
      </c>
      <c r="AO239" s="48" t="n">
        <f aca="false">IF(OR(N(AO$5)=0,AO$6=""),0,AO$5*((DATE(YEAR($B239),MONTH($B239),MIN(AO$6,DAY(EOMONTH($B239,0))))&gt;=$B239)*(DATE(YEAR($B239),MONTH($B239),MIN(AO$6,DAY(EOMONTH($B239,0))))&lt;$C239)+(DATE(YEAR($B239),MONTH($B239)+1,MIN(AO$6,DAY(EOMONTH($B239,1))))&gt;=$B239)*(DATE(YEAR($B239),MONTH($B239)+1,MIN(AO$6,DAY(EOMONTH($B239,1))))&lt;$C239)))</f>
        <v>0</v>
      </c>
      <c r="AP239" s="48" t="n">
        <f aca="false">IF(OR(N(AP$5)=0,AP$6=""),0,AP$5*((DATE(YEAR($B239),MONTH($B239),MIN(AP$6,DAY(EOMONTH($B239,0))))&gt;=$B239)*(DATE(YEAR($B239),MONTH($B239),MIN(AP$6,DAY(EOMONTH($B239,0))))&lt;$C239)+(DATE(YEAR($B239),MONTH($B239)+1,MIN(AP$6,DAY(EOMONTH($B239,1))))&gt;=$B239)*(DATE(YEAR($B239),MONTH($B239)+1,MIN(AP$6,DAY(EOMONTH($B239,1))))&lt;$C239)))</f>
        <v>0</v>
      </c>
      <c r="AQ239" s="48" t="n">
        <f aca="false">IF(OR(N(AQ$5)=0,AQ$6=""),0,AQ$5*((DATE(YEAR($B239),MONTH($B239),MIN(AQ$6,DAY(EOMONTH($B239,0))))&gt;=$B239)*(DATE(YEAR($B239),MONTH($B239),MIN(AQ$6,DAY(EOMONTH($B239,0))))&lt;$C239)+(DATE(YEAR($B239),MONTH($B239)+1,MIN(AQ$6,DAY(EOMONTH($B239,1))))&gt;=$B239)*(DATE(YEAR($B239),MONTH($B239)+1,MIN(AQ$6,DAY(EOMONTH($B239,1))))&lt;$C239)))</f>
        <v>0</v>
      </c>
      <c r="AR239" s="48" t="n">
        <f aca="false">IF(OR(N(AR$5)=0,AR$6=""),0,AR$5*((DATE(YEAR($B239),MONTH($B239),MIN(AR$6,DAY(EOMONTH($B239,0))))&gt;=$B239)*(DATE(YEAR($B239),MONTH($B239),MIN(AR$6,DAY(EOMONTH($B239,0))))&lt;$C239)+(DATE(YEAR($B239),MONTH($B239)+1,MIN(AR$6,DAY(EOMONTH($B239,1))))&gt;=$B239)*(DATE(YEAR($B239),MONTH($B239)+1,MIN(AR$6,DAY(EOMONTH($B239,1))))&lt;$C239)))</f>
        <v>0</v>
      </c>
      <c r="AS239" s="48" t="n">
        <f aca="false">IF(OR(N(AS$5)=0,AS$6=""),0,AS$5*((DATE(YEAR($B239),MONTH($B239),MIN(AS$6,DAY(EOMONTH($B239,0))))&gt;=$B239)*(DATE(YEAR($B239),MONTH($B239),MIN(AS$6,DAY(EOMONTH($B239,0))))&lt;$C239)+(DATE(YEAR($B239),MONTH($B239)+1,MIN(AS$6,DAY(EOMONTH($B239,1))))&gt;=$B239)*(DATE(YEAR($B239),MONTH($B239)+1,MIN(AS$6,DAY(EOMONTH($B239,1))))&lt;$C239)))</f>
        <v>0</v>
      </c>
      <c r="AT239" s="48" t="n">
        <f aca="false">IF(OR(N(AT$5)=0,AT$6=""),0,AT$5*((DATE(YEAR($B239),MONTH($B239),MIN(AT$6,DAY(EOMONTH($B239,0))))&gt;=$B239)*(DATE(YEAR($B239),MONTH($B239),MIN(AT$6,DAY(EOMONTH($B239,0))))&lt;$C239)+(DATE(YEAR($B239),MONTH($B239)+1,MIN(AT$6,DAY(EOMONTH($B239,1))))&gt;=$B239)*(DATE(YEAR($B239),MONTH($B239)+1,MIN(AT$6,DAY(EOMONTH($B239,1))))&lt;$C239)))</f>
        <v>0</v>
      </c>
      <c r="AU239" s="48" t="n">
        <f aca="false">IF(OR(N(AU$5)=0,AU$6=""),0,AU$5*((DATE(YEAR($B239),MONTH($B239),MIN(AU$6,DAY(EOMONTH($B239,0))))&gt;=$B239)*(DATE(YEAR($B239),MONTH($B239),MIN(AU$6,DAY(EOMONTH($B239,0))))&lt;$C239)+(DATE(YEAR($B239),MONTH($B239)+1,MIN(AU$6,DAY(EOMONTH($B239,1))))&gt;=$B239)*(DATE(YEAR($B239),MONTH($B239)+1,MIN(AU$6,DAY(EOMONTH($B239,1))))&lt;$C239)))</f>
        <v>0</v>
      </c>
      <c r="AV239" s="48" t="n">
        <f aca="false">IF(OR(N(AV$5)=0,AV$6=""),0,AV$5*((DATE(YEAR($B239),MONTH($B239),MIN(AV$6,DAY(EOMONTH($B239,0))))&gt;=$B239)*(DATE(YEAR($B239),MONTH($B239),MIN(AV$6,DAY(EOMONTH($B239,0))))&lt;$C239)+(DATE(YEAR($B239),MONTH($B239)+1,MIN(AV$6,DAY(EOMONTH($B239,1))))&gt;=$B239)*(DATE(YEAR($B239),MONTH($B239)+1,MIN(AV$6,DAY(EOMONTH($B239,1))))&lt;$C239)))</f>
        <v>0</v>
      </c>
      <c r="AW239" s="48" t="n">
        <f aca="false">IF(OR(N(AW$5)=0,AW$6=""),0,AW$5*((DATE(YEAR($B239),MONTH($B239),MIN(AW$6,DAY(EOMONTH($B239,0))))&gt;=$B239)*(DATE(YEAR($B239),MONTH($B239),MIN(AW$6,DAY(EOMONTH($B239,0))))&lt;$C239)+(DATE(YEAR($B239),MONTH($B239)+1,MIN(AW$6,DAY(EOMONTH($B239,1))))&gt;=$B239)*(DATE(YEAR($B239),MONTH($B239)+1,MIN(AW$6,DAY(EOMONTH($B239,1))))&lt;$C239)))</f>
        <v>0</v>
      </c>
      <c r="AX239" s="48" t="n">
        <f aca="false">IF(OR(N(AX$5)=0,AX$6=""),0,AX$5*((DATE(YEAR($B239),MONTH($B239),MIN(AX$6,DAY(EOMONTH($B239,0))))&gt;=$B239)*(DATE(YEAR($B239),MONTH($B239),MIN(AX$6,DAY(EOMONTH($B239,0))))&lt;$C239)+(DATE(YEAR($B239),MONTH($B239)+1,MIN(AX$6,DAY(EOMONTH($B239,1))))&gt;=$B239)*(DATE(YEAR($B239),MONTH($B239)+1,MIN(AX$6,DAY(EOMONTH($B239,1))))&lt;$C239)))</f>
        <v>0</v>
      </c>
      <c r="AY239" s="48" t="n">
        <f aca="false">IF(OR(N(AY$5)=0,AY$6=""),0,AY$5*((DATE(YEAR($B239),MONTH($B239),MIN(AY$6,DAY(EOMONTH($B239,0))))&gt;=$B239)*(DATE(YEAR($B239),MONTH($B239),MIN(AY$6,DAY(EOMONTH($B239,0))))&lt;$C239)+(DATE(YEAR($B239),MONTH($B239)+1,MIN(AY$6,DAY(EOMONTH($B239,1))))&gt;=$B239)*(DATE(YEAR($B239),MONTH($B239)+1,MIN(AY$6,DAY(EOMONTH($B239,1))))&lt;$C239)))</f>
        <v>0</v>
      </c>
      <c r="AZ239" s="48" t="n">
        <f aca="false">IF(OR(N(AZ$5)=0,AZ$6=""),0,AZ$5*((DATE(YEAR($B239),MONTH($B239),MIN(AZ$6,DAY(EOMONTH($B239,0))))&gt;=$B239)*(DATE(YEAR($B239),MONTH($B239),MIN(AZ$6,DAY(EOMONTH($B239,0))))&lt;$C239)+(DATE(YEAR($B239),MONTH($B239)+1,MIN(AZ$6,DAY(EOMONTH($B239,1))))&gt;=$B239)*(DATE(YEAR($B239),MONTH($B239)+1,MIN(AZ$6,DAY(EOMONTH($B239,1))))&lt;$C239)))</f>
        <v>0</v>
      </c>
      <c r="BA239" s="48" t="n">
        <f aca="false">IF(OR(N(BA$5)=0,BA$6=""),0,BA$5*((DATE(YEAR($B239),MONTH($B239),MIN(BA$6,DAY(EOMONTH($B239,0))))&gt;=$B239)*(DATE(YEAR($B239),MONTH($B239),MIN(BA$6,DAY(EOMONTH($B239,0))))&lt;$C239)+(DATE(YEAR($B239),MONTH($B239)+1,MIN(BA$6,DAY(EOMONTH($B239,1))))&gt;=$B239)*(DATE(YEAR($B239),MONTH($B239)+1,MIN(BA$6,DAY(EOMONTH($B239,1))))&lt;$C239)))</f>
        <v>0</v>
      </c>
      <c r="BB239" s="48" t="n">
        <f aca="false">IF(OR(N(BB$5)=0,BB$6=""),0,BB$5*((DATE(YEAR($B239),MONTH($B239),MIN(BB$6,DAY(EOMONTH($B239,0))))&gt;=$B239)*(DATE(YEAR($B239),MONTH($B239),MIN(BB$6,DAY(EOMONTH($B239,0))))&lt;$C239)+(DATE(YEAR($B239),MONTH($B239)+1,MIN(BB$6,DAY(EOMONTH($B239,1))))&gt;=$B239)*(DATE(YEAR($B239),MONTH($B239)+1,MIN(BB$6,DAY(EOMONTH($B239,1))))&lt;$C239)))</f>
        <v>0</v>
      </c>
      <c r="BC239" s="48" t="n">
        <f aca="false">IF(OR(N(BC$5)=0,BC$6=""),0,BC$5*((DATE(YEAR($B239),MONTH($B239),MIN(BC$6,DAY(EOMONTH($B239,0))))&gt;=$B239)*(DATE(YEAR($B239),MONTH($B239),MIN(BC$6,DAY(EOMONTH($B239,0))))&lt;$C239)+(DATE(YEAR($B239),MONTH($B239)+1,MIN(BC$6,DAY(EOMONTH($B239,1))))&gt;=$B239)*(DATE(YEAR($B239),MONTH($B239)+1,MIN(BC$6,DAY(EOMONTH($B239,1))))&lt;$C239)))</f>
        <v>0</v>
      </c>
      <c r="BD239" s="48" t="n">
        <f aca="false">IF(OR(N(BD$5)=0,BD$6=""),0,BD$5*((DATE(YEAR($B239),MONTH($B239),MIN(BD$6,DAY(EOMONTH($B239,0))))&gt;=$B239)*(DATE(YEAR($B239),MONTH($B239),MIN(BD$6,DAY(EOMONTH($B239,0))))&lt;$C239)+(DATE(YEAR($B239),MONTH($B239)+1,MIN(BD$6,DAY(EOMONTH($B239,1))))&gt;=$B239)*(DATE(YEAR($B239),MONTH($B239)+1,MIN(BD$6,DAY(EOMONTH($B239,1))))&lt;$C239)))</f>
        <v>0</v>
      </c>
      <c r="BE239" s="48" t="n">
        <f aca="false">IF(OR(N(BE$5)=0,BE$6=""),0,BE$5*((DATE(YEAR($B239),MONTH($B239),MIN(BE$6,DAY(EOMONTH($B239,0))))&gt;=$B239)*(DATE(YEAR($B239),MONTH($B239),MIN(BE$6,DAY(EOMONTH($B239,0))))&lt;$C239)+(DATE(YEAR($B239),MONTH($B239)+1,MIN(BE$6,DAY(EOMONTH($B239,1))))&gt;=$B239)*(DATE(YEAR($B239),MONTH($B239)+1,MIN(BE$6,DAY(EOMONTH($B239,1))))&lt;$C239)))</f>
        <v>0</v>
      </c>
      <c r="BF239" s="48" t="n">
        <f aca="false">IF(OR(N(BF$5)=0,BF$6=""),0,BF$5*((DATE(YEAR($B239),MONTH($B239),MIN(BF$6,DAY(EOMONTH($B239,0))))&gt;=$B239)*(DATE(YEAR($B239),MONTH($B239),MIN(BF$6,DAY(EOMONTH($B239,0))))&lt;$C239)+(DATE(YEAR($B239),MONTH($B239)+1,MIN(BF$6,DAY(EOMONTH($B239,1))))&gt;=$B239)*(DATE(YEAR($B239),MONTH($B239)+1,MIN(BF$6,DAY(EOMONTH($B239,1))))&lt;$C239)))</f>
        <v>0</v>
      </c>
      <c r="BG239" s="48" t="n">
        <f aca="false">IF(OR(N(BG$5)=0,BG$6=""),0,BG$5*((DATE(YEAR($B239),MONTH($B239),MIN(BG$6,DAY(EOMONTH($B239,0))))&gt;=$B239)*(DATE(YEAR($B239),MONTH($B239),MIN(BG$6,DAY(EOMONTH($B239,0))))&lt;$C239)+(DATE(YEAR($B239),MONTH($B239)+1,MIN(BG$6,DAY(EOMONTH($B239,1))))&gt;=$B239)*(DATE(YEAR($B239),MONTH($B239)+1,MIN(BG$6,DAY(EOMONTH($B239,1))))&lt;$C239)))</f>
        <v>0</v>
      </c>
      <c r="BH239" s="48" t="n">
        <f aca="false">IF(OR(N(BH$5)=0,BH$6=""),0,BH$5*((DATE(YEAR($B239),MONTH($B239),MIN(BH$6,DAY(EOMONTH($B239,0))))&gt;=$B239)*(DATE(YEAR($B239),MONTH($B239),MIN(BH$6,DAY(EOMONTH($B239,0))))&lt;$C239)+(DATE(YEAR($B239),MONTH($B239)+1,MIN(BH$6,DAY(EOMONTH($B239,1))))&gt;=$B239)*(DATE(YEAR($B239),MONTH($B239)+1,MIN(BH$6,DAY(EOMONTH($B239,1))))&lt;$C239)))</f>
        <v>0</v>
      </c>
      <c r="BI239" s="48" t="n">
        <f aca="false">IF(OR(N(BI$5)=0,BI$6=""),0,BI$5*((DATE(YEAR($B239),MONTH($B239),MIN(BI$6,DAY(EOMONTH($B239,0))))&gt;=$B239)*(DATE(YEAR($B239),MONTH($B239),MIN(BI$6,DAY(EOMONTH($B239,0))))&lt;$C239)+(DATE(YEAR($B239),MONTH($B239)+1,MIN(BI$6,DAY(EOMONTH($B239,1))))&gt;=$B239)*(DATE(YEAR($B239),MONTH($B239)+1,MIN(BI$6,DAY(EOMONTH($B239,1))))&lt;$C239)))</f>
        <v>0</v>
      </c>
      <c r="BJ239" s="48" t="n">
        <f aca="false">IF(OR(N(BJ$5)=0,BJ$6=""),0,BJ$5*((DATE(YEAR($B239),MONTH($B239),MIN(BJ$6,DAY(EOMONTH($B239,0))))&gt;=$B239)*(DATE(YEAR($B239),MONTH($B239),MIN(BJ$6,DAY(EOMONTH($B239,0))))&lt;$C239)+(DATE(YEAR($B239),MONTH($B239)+1,MIN(BJ$6,DAY(EOMONTH($B239,1))))&gt;=$B239)*(DATE(YEAR($B239),MONTH($B239)+1,MIN(BJ$6,DAY(EOMONTH($B239,1))))&lt;$C239)))</f>
        <v>0</v>
      </c>
      <c r="BK239" s="48" t="n">
        <f aca="false">IF(OR(N(BK$5)=0,BK$6=""),0,BK$5*((DATE(YEAR($B239),MONTH($B239),MIN(BK$6,DAY(EOMONTH($B239,0))))&gt;=$B239)*(DATE(YEAR($B239),MONTH($B239),MIN(BK$6,DAY(EOMONTH($B239,0))))&lt;$C239)+(DATE(YEAR($B239),MONTH($B239)+1,MIN(BK$6,DAY(EOMONTH($B239,1))))&gt;=$B239)*(DATE(YEAR($B239),MONTH($B239)+1,MIN(BK$6,DAY(EOMONTH($B239,1))))&lt;$C239)))</f>
        <v>0</v>
      </c>
      <c r="BL239" s="48" t="n">
        <f aca="false">IF(OR(N(BL$5)=0,BL$6=""),0,BL$5*((DATE(YEAR($B239),MONTH($B239),MIN(BL$6,DAY(EOMONTH($B239,0))))&gt;=$B239)*(DATE(YEAR($B239),MONTH($B239),MIN(BL$6,DAY(EOMONTH($B239,0))))&lt;$C239)+(DATE(YEAR($B239),MONTH($B239)+1,MIN(BL$6,DAY(EOMONTH($B239,1))))&gt;=$B239)*(DATE(YEAR($B239),MONTH($B239)+1,MIN(BL$6,DAY(EOMONTH($B239,1))))&lt;$C239)))</f>
        <v>0</v>
      </c>
      <c r="BM239" s="48" t="n">
        <f aca="false">IF(OR(N(BM$5)=0,BM$6=""),0,BM$5*((DATE(YEAR($B239),MONTH($B239),MIN(BM$6,DAY(EOMONTH($B239,0))))&gt;=$B239)*(DATE(YEAR($B239),MONTH($B239),MIN(BM$6,DAY(EOMONTH($B239,0))))&lt;$C239)+(DATE(YEAR($B239),MONTH($B239)+1,MIN(BM$6,DAY(EOMONTH($B239,1))))&gt;=$B239)*(DATE(YEAR($B239),MONTH($B239)+1,MIN(BM$6,DAY(EOMONTH($B239,1))))&lt;$C239)))</f>
        <v>0</v>
      </c>
      <c r="BN239" s="48" t="n">
        <f aca="false">IF(OR(N(BN$5)=0,BN$6=""),0,BN$5*((DATE(YEAR($B239),MONTH($B239),MIN(BN$6,DAY(EOMONTH($B239,0))))&gt;=$B239)*(DATE(YEAR($B239),MONTH($B239),MIN(BN$6,DAY(EOMONTH($B239,0))))&lt;$C239)+(DATE(YEAR($B239),MONTH($B239)+1,MIN(BN$6,DAY(EOMONTH($B239,1))))&gt;=$B239)*(DATE(YEAR($B239),MONTH($B239)+1,MIN(BN$6,DAY(EOMONTH($B239,1))))&lt;$C239)))</f>
        <v>0</v>
      </c>
      <c r="BO239" s="48" t="n">
        <f aca="false">IF(OR(N(BO$5)=0,BO$6=""),0,BO$5*((DATE(YEAR($B239),MONTH($B239),MIN(BO$6,DAY(EOMONTH($B239,0))))&gt;=$B239)*(DATE(YEAR($B239),MONTH($B239),MIN(BO$6,DAY(EOMONTH($B239,0))))&lt;$C239)+(DATE(YEAR($B239),MONTH($B239)+1,MIN(BO$6,DAY(EOMONTH($B239,1))))&gt;=$B239)*(DATE(YEAR($B239),MONTH($B239)+1,MIN(BO$6,DAY(EOMONTH($B239,1))))&lt;$C239)))</f>
        <v>0</v>
      </c>
      <c r="BP239" s="48" t="n">
        <f aca="false">IF(OR(N(BP$5)=0,BP$6=""),0,BP$5*((DATE(YEAR($B239),MONTH($B239),MIN(BP$6,DAY(EOMONTH($B239,0))))&gt;=$B239)*(DATE(YEAR($B239),MONTH($B239),MIN(BP$6,DAY(EOMONTH($B239,0))))&lt;$C239)+(DATE(YEAR($B239),MONTH($B239)+1,MIN(BP$6,DAY(EOMONTH($B239,1))))&gt;=$B239)*(DATE(YEAR($B239),MONTH($B239)+1,MIN(BP$6,DAY(EOMONTH($B239,1))))&lt;$C239)))</f>
        <v>0</v>
      </c>
      <c r="BQ239" s="48" t="n">
        <f aca="false">IF(OR(N(BQ$5)=0,BQ$6=""),0,BQ$5*((DATE(YEAR($B239),MONTH($B239),MIN(BQ$6,DAY(EOMONTH($B239,0))))&gt;=$B239)*(DATE(YEAR($B239),MONTH($B239),MIN(BQ$6,DAY(EOMONTH($B239,0))))&lt;$C239)+(DATE(YEAR($B239),MONTH($B239)+1,MIN(BQ$6,DAY(EOMONTH($B239,1))))&gt;=$B239)*(DATE(YEAR($B239),MONTH($B239)+1,MIN(BQ$6,DAY(EOMONTH($B239,1))))&lt;$C239)))</f>
        <v>0</v>
      </c>
      <c r="BR239" s="48" t="n">
        <f aca="false">IF(OR(N(BR$5)=0,BR$6=""),0,BR$5*((DATE(YEAR($B239),MONTH($B239),MIN(BR$6,DAY(EOMONTH($B239,0))))&gt;=$B239)*(DATE(YEAR($B239),MONTH($B239),MIN(BR$6,DAY(EOMONTH($B239,0))))&lt;$C239)+(DATE(YEAR($B239),MONTH($B239)+1,MIN(BR$6,DAY(EOMONTH($B239,1))))&gt;=$B239)*(DATE(YEAR($B239),MONTH($B239)+1,MIN(BR$6,DAY(EOMONTH($B239,1))))&lt;$C239)))</f>
        <v>0</v>
      </c>
      <c r="BS239" s="48" t="n">
        <f aca="false">IF(OR(N(BS$5)=0,BS$6=""),0,BS$5*((DATE(YEAR($B239),MONTH($B239),MIN(BS$6,DAY(EOMONTH($B239,0))))&gt;=$B239)*(DATE(YEAR($B239),MONTH($B239),MIN(BS$6,DAY(EOMONTH($B239,0))))&lt;$C239)+(DATE(YEAR($B239),MONTH($B239)+1,MIN(BS$6,DAY(EOMONTH($B239,1))))&gt;=$B239)*(DATE(YEAR($B239),MONTH($B239)+1,MIN(BS$6,DAY(EOMONTH($B239,1))))&lt;$C239)))</f>
        <v>0</v>
      </c>
      <c r="BT239" s="48" t="n">
        <f aca="false">IF(OR(N(BT$5)=0,BT$6=""),0,BT$5*((DATE(YEAR($B239),MONTH($B239),MIN(BT$6,DAY(EOMONTH($B239,0))))&gt;=$B239)*(DATE(YEAR($B239),MONTH($B239),MIN(BT$6,DAY(EOMONTH($B239,0))))&lt;$C239)+(DATE(YEAR($B239),MONTH($B239)+1,MIN(BT$6,DAY(EOMONTH($B239,1))))&gt;=$B239)*(DATE(YEAR($B239),MONTH($B239)+1,MIN(BT$6,DAY(EOMONTH($B239,1))))&lt;$C239)))</f>
        <v>0</v>
      </c>
      <c r="BU239" s="48" t="n">
        <f aca="false">IF(OR(N(BU$5)=0,BU$6=""),0,BU$5*((DATE(YEAR($B239),MONTH($B239),MIN(BU$6,DAY(EOMONTH($B239,0))))&gt;=$B239)*(DATE(YEAR($B239),MONTH($B239),MIN(BU$6,DAY(EOMONTH($B239,0))))&lt;$C239)+(DATE(YEAR($B239),MONTH($B239)+1,MIN(BU$6,DAY(EOMONTH($B239,1))))&gt;=$B239)*(DATE(YEAR($B239),MONTH($B239)+1,MIN(BU$6,DAY(EOMONTH($B239,1))))&lt;$C239)))</f>
        <v>0</v>
      </c>
      <c r="BV239" s="48" t="n">
        <f aca="false">IF(OR(N(BV$5)=0,BV$6=""),0,BV$5*((DATE(YEAR($B239),MONTH($B239),MIN(BV$6,DAY(EOMONTH($B239,0))))&gt;=$B239)*(DATE(YEAR($B239),MONTH($B239),MIN(BV$6,DAY(EOMONTH($B239,0))))&lt;$C239)+(DATE(YEAR($B239),MONTH($B239)+1,MIN(BV$6,DAY(EOMONTH($B239,1))))&gt;=$B239)*(DATE(YEAR($B239),MONTH($B239)+1,MIN(BV$6,DAY(EOMONTH($B239,1))))&lt;$C239)))</f>
        <v>0</v>
      </c>
      <c r="BW239" s="48" t="n">
        <f aca="false">IF(OR(N(BW$5)=0,BW$6=""),0,BW$5*((DATE(YEAR($B239),MONTH($B239),MIN(BW$6,DAY(EOMONTH($B239,0))))&gt;=$B239)*(DATE(YEAR($B239),MONTH($B239),MIN(BW$6,DAY(EOMONTH($B239,0))))&lt;$C239)+(DATE(YEAR($B239),MONTH($B239)+1,MIN(BW$6,DAY(EOMONTH($B239,1))))&gt;=$B239)*(DATE(YEAR($B239),MONTH($B239)+1,MIN(BW$6,DAY(EOMONTH($B239,1))))&lt;$C239)))</f>
        <v>0</v>
      </c>
      <c r="BX239" s="48" t="n">
        <f aca="false">MIN(Z239,(FT238*(1+FT$5/Setup!$C$36)+IF($V239=1,N($F239),0)))</f>
        <v>0</v>
      </c>
      <c r="BY239" s="48" t="n">
        <f aca="false">MIN(AA239,(FU238*(1+FU$5/Setup!$C$36)+IF($V239=2,N($F239),0)))</f>
        <v>0</v>
      </c>
      <c r="BZ239" s="48" t="n">
        <f aca="false">MIN(AB239,(FV238*(1+FV$5/Setup!$C$36)+IF($V239=3,N($F239),0)))</f>
        <v>0</v>
      </c>
      <c r="CA239" s="48" t="n">
        <f aca="false">MIN(AC239,(FW238*(1+FW$5/Setup!$C$36)+IF($V239=4,N($F239),0)))</f>
        <v>0</v>
      </c>
      <c r="CB239" s="48" t="n">
        <f aca="false">MIN(AD239,(FX238*(1+FX$5/Setup!$C$36)+IF($V239=5,N($F239),0)))</f>
        <v>0</v>
      </c>
      <c r="CC239" s="48" t="n">
        <f aca="false">MIN(AE239,(FY238*(1+FY$5/Setup!$C$36)+IF($V239=6,N($F239),0)))</f>
        <v>0</v>
      </c>
      <c r="CD239" s="48" t="n">
        <f aca="false">MIN(AF239,(FZ238*(1+FZ$5/Setup!$C$36)+IF($V239=7,N($F239),0)))</f>
        <v>0</v>
      </c>
      <c r="CE239" s="48" t="n">
        <f aca="false">MIN(AG239,(GA238*(1+GA$5/Setup!$C$36)+IF($V239=8,N($F239),0)))</f>
        <v>0</v>
      </c>
      <c r="CF239" s="48" t="n">
        <f aca="false">MIN(AH239,(GB238*(1+GB$5/Setup!$C$36)+IF($V239=9,N($F239),0)))</f>
        <v>0</v>
      </c>
      <c r="CG239" s="48" t="n">
        <f aca="false">MIN(AI239,(GC238*(1+GC$5/Setup!$C$36)+IF($V239=10,N($F239),0)))</f>
        <v>0</v>
      </c>
      <c r="CH239" s="48" t="n">
        <f aca="false">MIN(AJ239,(GD238*(1+GD$5/Setup!$C$36)+IF($V239=11,N($F239),0)))</f>
        <v>0</v>
      </c>
      <c r="CI239" s="48" t="n">
        <f aca="false">MIN(AK239,(GE238*(1+GE$5/Setup!$C$36)+IF($V239=12,N($F239),0)))</f>
        <v>0</v>
      </c>
      <c r="CJ239" s="48" t="n">
        <f aca="false">MIN(AL239,(GF238*(1+GF$5/Setup!$C$36)+IF($V239=13,N($F239),0)))</f>
        <v>0</v>
      </c>
      <c r="CK239" s="48" t="n">
        <f aca="false">MIN(AM239,(GG238*(1+GG$5/Setup!$C$36)+IF($V239=14,N($F239),0)))</f>
        <v>0</v>
      </c>
      <c r="CL239" s="48" t="n">
        <f aca="false">MIN(AN239,(GH238*(1+GH$5/Setup!$C$36)+IF($V239=15,N($F239),0)))</f>
        <v>0</v>
      </c>
      <c r="CM239" s="48" t="n">
        <f aca="false">MIN(AO239,(GI238*(1+GI$5/Setup!$C$36)+IF($V239=16,N($F239),0)))</f>
        <v>0</v>
      </c>
      <c r="CN239" s="48" t="n">
        <f aca="false">MIN(AP239,(GJ238*(1+GJ$5/Setup!$C$36)+IF($V239=17,N($F239),0)))</f>
        <v>0</v>
      </c>
      <c r="CO239" s="48" t="n">
        <f aca="false">MIN(AQ239,(GK238*(1+GK$5/Setup!$C$36)+IF($V239=18,N($F239),0)))</f>
        <v>0</v>
      </c>
      <c r="CP239" s="48" t="n">
        <f aca="false">MIN(AR239,(GL238*(1+GL$5/Setup!$C$36)+IF($V239=19,N($F239),0)))</f>
        <v>0</v>
      </c>
      <c r="CQ239" s="48" t="n">
        <f aca="false">MIN(AS239,(GM238*(1+GM$5/Setup!$C$36)+IF($V239=20,N($F239),0)))</f>
        <v>0</v>
      </c>
      <c r="CR239" s="48" t="n">
        <f aca="false">MIN(AT239,(GN238*(1+GN$5/Setup!$C$36)+IF($V239=21,N($F239),0)))</f>
        <v>0</v>
      </c>
      <c r="CS239" s="48" t="n">
        <f aca="false">MIN(AU239,(GO238*(1+GO$5/Setup!$C$36)+IF($V239=22,N($F239),0)))</f>
        <v>0</v>
      </c>
      <c r="CT239" s="48" t="n">
        <f aca="false">MIN(AV239,(GP238*(1+GP$5/Setup!$C$36)+IF($V239=23,N($F239),0)))</f>
        <v>0</v>
      </c>
      <c r="CU239" s="48" t="n">
        <f aca="false">MIN(AW239,(GQ238*(1+GQ$5/Setup!$C$36)+IF($V239=24,N($F239),0)))</f>
        <v>0</v>
      </c>
      <c r="CV239" s="48" t="n">
        <f aca="false">MIN(AX239,(GR238*(1+GR$5/Setup!$C$36)+IF($V239=25,N($F239),0)))</f>
        <v>0</v>
      </c>
      <c r="CW239" s="48" t="n">
        <f aca="false">MIN(AY239,(GS238*(1+GS$5/Setup!$C$36)+IF($V239=26,N($F239),0)))</f>
        <v>0</v>
      </c>
      <c r="CX239" s="48" t="n">
        <f aca="false">MIN(AZ239,(GT238*(1+GT$5/Setup!$C$36)+IF($V239=27,N($F239),0)))</f>
        <v>0</v>
      </c>
      <c r="CY239" s="48" t="n">
        <f aca="false">MIN(BA239,(GU238*(1+GU$5/Setup!$C$36)+IF($V239=28,N($F239),0)))</f>
        <v>0</v>
      </c>
      <c r="CZ239" s="48" t="n">
        <f aca="false">MIN(BB239,(GV238*(1+GV$5/Setup!$C$36)+IF($V239=29,N($F239),0)))</f>
        <v>0</v>
      </c>
      <c r="DA239" s="48" t="n">
        <f aca="false">MIN(BC239,(GW238*(1+GW$5/Setup!$C$36)+IF($V239=30,N($F239),0)))</f>
        <v>0</v>
      </c>
      <c r="DB239" s="48" t="n">
        <f aca="false">MIN(BD239,(GX238*(1+GX$5/Setup!$C$36)+IF($V239=31,N($F239),0)))</f>
        <v>0</v>
      </c>
      <c r="DC239" s="48" t="n">
        <f aca="false">MIN(BE239,(GY238*(1+GY$5/Setup!$C$36)+IF($V239=32,N($F239),0)))</f>
        <v>0</v>
      </c>
      <c r="DD239" s="48" t="n">
        <f aca="false">MIN(BF239,(GZ238*(1+GZ$5/Setup!$C$36)+IF($V239=33,N($F239),0)))</f>
        <v>0</v>
      </c>
      <c r="DE239" s="48" t="n">
        <f aca="false">MIN(BG239,(HA238*(1+HA$5/Setup!$C$36)+IF($V239=34,N($F239),0)))</f>
        <v>0</v>
      </c>
      <c r="DF239" s="48" t="n">
        <f aca="false">MIN(BH239,(HB238*(1+HB$5/Setup!$C$36)+IF($V239=35,N($F239),0)))</f>
        <v>0</v>
      </c>
      <c r="DG239" s="48" t="n">
        <f aca="false">MIN(BI239,(HC238*(1+HC$5/Setup!$C$36)+IF($V239=36,N($F239),0)))</f>
        <v>0</v>
      </c>
      <c r="DH239" s="48" t="n">
        <f aca="false">MIN(BJ239,(HD238*(1+HD$5/Setup!$C$36)+IF($V239=37,N($F239),0)))</f>
        <v>0</v>
      </c>
      <c r="DI239" s="48" t="n">
        <f aca="false">MIN(BK239,(HE238*(1+HE$5/Setup!$C$36)+IF($V239=38,N($F239),0)))</f>
        <v>0</v>
      </c>
      <c r="DJ239" s="48" t="n">
        <f aca="false">MIN(BL239,(HF238*(1+HF$5/Setup!$C$36)+IF($V239=39,N($F239),0)))</f>
        <v>0</v>
      </c>
      <c r="DK239" s="48" t="n">
        <f aca="false">MIN(BM239,(HG238*(1+HG$5/Setup!$C$36)+IF($V239=40,N($F239),0)))</f>
        <v>0</v>
      </c>
      <c r="DL239" s="48" t="n">
        <f aca="false">MIN(BN239,(HH238*(1+HH$5/Setup!$C$36)+IF($V239=41,N($F239),0)))</f>
        <v>0</v>
      </c>
      <c r="DM239" s="48" t="n">
        <f aca="false">MIN(BO239,(HI238*(1+HI$5/Setup!$C$36)+IF($V239=42,N($F239),0)))</f>
        <v>0</v>
      </c>
      <c r="DN239" s="48" t="n">
        <f aca="false">MIN(BP239,(HJ238*(1+HJ$5/Setup!$C$36)+IF($V239=43,N($F239),0)))</f>
        <v>0</v>
      </c>
      <c r="DO239" s="48" t="n">
        <f aca="false">MIN(BQ239,(HK238*(1+HK$5/Setup!$C$36)+IF($V239=44,N($F239),0)))</f>
        <v>0</v>
      </c>
      <c r="DP239" s="48" t="n">
        <f aca="false">MIN(BR239,(HL238*(1+HL$5/Setup!$C$36)+IF($V239=45,N($F239),0)))</f>
        <v>0</v>
      </c>
      <c r="DQ239" s="48" t="n">
        <f aca="false">MIN(BS239,(HM238*(1+HM$5/Setup!$C$36)+IF($V239=46,N($F239),0)))</f>
        <v>0</v>
      </c>
      <c r="DR239" s="48" t="n">
        <f aca="false">MIN(BT239,(HN238*(1+HN$5/Setup!$C$36)+IF($V239=47,N($F239),0)))</f>
        <v>0</v>
      </c>
      <c r="DS239" s="48" t="n">
        <f aca="false">MIN(BU239,(HO238*(1+HO$5/Setup!$C$36)+IF($V239=48,N($F239),0)))</f>
        <v>0</v>
      </c>
      <c r="DT239" s="48" t="n">
        <f aca="false">MIN(BV239,(HP238*(1+HP$5/Setup!$C$36)+IF($V239=49,N($F239),0)))</f>
        <v>0</v>
      </c>
      <c r="DU239" s="48" t="n">
        <f aca="false">MIN(BW239,(HQ238*(1+HQ$5/Setup!$C$36)+IF($V239=50,N($F239),0)))</f>
        <v>0</v>
      </c>
      <c r="DV239" s="48" t="n">
        <f aca="false">MIN(MAX((FT238*(1+FT$5/Setup!$C$36)+IF($V239=1,N($F239),0))-BX239,0),MAX($P239-0,0))</f>
        <v>0</v>
      </c>
      <c r="DW239" s="48" t="n">
        <f aca="false">MIN(MAX((FU238*(1+FU$5/Setup!$C$36)+IF($V239=2,N($F239),0))-BY239,0),MAX($P239-SUM(DV239:DV239),0))</f>
        <v>0</v>
      </c>
      <c r="DX239" s="48" t="n">
        <f aca="false">MIN(MAX((FV238*(1+FV$5/Setup!$C$36)+IF($V239=3,N($F239),0))-BZ239,0),MAX($P239-SUM(DV239:DW239),0))</f>
        <v>0</v>
      </c>
      <c r="DY239" s="48" t="n">
        <f aca="false">MIN(MAX((FW238*(1+FW$5/Setup!$C$36)+IF($V239=4,N($F239),0))-CA239,0),MAX($P239-SUM(DV239:DX239),0))</f>
        <v>0</v>
      </c>
      <c r="DZ239" s="48" t="n">
        <f aca="false">MIN(MAX((FX238*(1+FX$5/Setup!$C$36)+IF($V239=5,N($F239),0))-CB239,0),MAX($P239-SUM(DV239:DY239),0))</f>
        <v>0</v>
      </c>
      <c r="EA239" s="48" t="n">
        <f aca="false">MIN(MAX((FY238*(1+FY$5/Setup!$C$36)+IF($V239=6,N($F239),0))-CC239,0),MAX($P239-SUM(DV239:DZ239),0))</f>
        <v>0</v>
      </c>
      <c r="EB239" s="48" t="n">
        <f aca="false">MIN(MAX((FZ238*(1+FZ$5/Setup!$C$36)+IF($V239=7,N($F239),0))-CD239,0),MAX($P239-SUM(DV239:EA239),0))</f>
        <v>0</v>
      </c>
      <c r="EC239" s="48" t="n">
        <f aca="false">MIN(MAX((GA238*(1+GA$5/Setup!$C$36)+IF($V239=8,N($F239),0))-CE239,0),MAX($P239-SUM(DV239:EB239),0))</f>
        <v>0</v>
      </c>
      <c r="ED239" s="48" t="n">
        <f aca="false">MIN(MAX((GB238*(1+GB$5/Setup!$C$36)+IF($V239=9,N($F239),0))-CF239,0),MAX($P239-SUM(DV239:EC239),0))</f>
        <v>0</v>
      </c>
      <c r="EE239" s="48" t="n">
        <f aca="false">MIN(MAX((GC238*(1+GC$5/Setup!$C$36)+IF($V239=10,N($F239),0))-CG239,0),MAX($P239-SUM(DV239:ED239),0))</f>
        <v>0</v>
      </c>
      <c r="EF239" s="48" t="n">
        <f aca="false">MIN(MAX((GD238*(1+GD$5/Setup!$C$36)+IF($V239=11,N($F239),0))-CH239,0),MAX($P239-SUM(DV239:EE239),0))</f>
        <v>0</v>
      </c>
      <c r="EG239" s="48" t="n">
        <f aca="false">MIN(MAX((GE238*(1+GE$5/Setup!$C$36)+IF($V239=12,N($F239),0))-CI239,0),MAX($P239-SUM(DV239:EF239),0))</f>
        <v>0</v>
      </c>
      <c r="EH239" s="48" t="n">
        <f aca="false">MIN(MAX((GF238*(1+GF$5/Setup!$C$36)+IF($V239=13,N($F239),0))-CJ239,0),MAX($P239-SUM(DV239:EG239),0))</f>
        <v>0</v>
      </c>
      <c r="EI239" s="48" t="n">
        <f aca="false">MIN(MAX((GG238*(1+GG$5/Setup!$C$36)+IF($V239=14,N($F239),0))-CK239,0),MAX($P239-SUM(DV239:EH239),0))</f>
        <v>0</v>
      </c>
      <c r="EJ239" s="48" t="n">
        <f aca="false">MIN(MAX((GH238*(1+GH$5/Setup!$C$36)+IF($V239=15,N($F239),0))-CL239,0),MAX($P239-SUM(DV239:EI239),0))</f>
        <v>0</v>
      </c>
      <c r="EK239" s="48" t="n">
        <f aca="false">MIN(MAX((GI238*(1+GI$5/Setup!$C$36)+IF($V239=16,N($F239),0))-CM239,0),MAX($P239-SUM(DV239:EJ239),0))</f>
        <v>0</v>
      </c>
      <c r="EL239" s="48" t="n">
        <f aca="false">MIN(MAX((GJ238*(1+GJ$5/Setup!$C$36)+IF($V239=17,N($F239),0))-CN239,0),MAX($P239-SUM(DV239:EK239),0))</f>
        <v>0</v>
      </c>
      <c r="EM239" s="48" t="n">
        <f aca="false">MIN(MAX((GK238*(1+GK$5/Setup!$C$36)+IF($V239=18,N($F239),0))-CO239,0),MAX($P239-SUM(DV239:EL239),0))</f>
        <v>0</v>
      </c>
      <c r="EN239" s="48" t="n">
        <f aca="false">MIN(MAX((GL238*(1+GL$5/Setup!$C$36)+IF($V239=19,N($F239),0))-CP239,0),MAX($P239-SUM(DV239:EM239),0))</f>
        <v>0</v>
      </c>
      <c r="EO239" s="48" t="n">
        <f aca="false">MIN(MAX((GM238*(1+GM$5/Setup!$C$36)+IF($V239=20,N($F239),0))-CQ239,0),MAX($P239-SUM(DV239:EN239),0))</f>
        <v>0</v>
      </c>
      <c r="EP239" s="48" t="n">
        <f aca="false">MIN(MAX((GN238*(1+GN$5/Setup!$C$36)+IF($V239=21,N($F239),0))-CR239,0),MAX($P239-SUM(DV239:EO239),0))</f>
        <v>0</v>
      </c>
      <c r="EQ239" s="48" t="n">
        <f aca="false">MIN(MAX((GO238*(1+GO$5/Setup!$C$36)+IF($V239=22,N($F239),0))-CS239,0),MAX($P239-SUM(DV239:EP239),0))</f>
        <v>0</v>
      </c>
      <c r="ER239" s="48" t="n">
        <f aca="false">MIN(MAX((GP238*(1+GP$5/Setup!$C$36)+IF($V239=23,N($F239),0))-CT239,0),MAX($P239-SUM(DV239:EQ239),0))</f>
        <v>0</v>
      </c>
      <c r="ES239" s="48" t="n">
        <f aca="false">MIN(MAX((GQ238*(1+GQ$5/Setup!$C$36)+IF($V239=24,N($F239),0))-CU239,0),MAX($P239-SUM(DV239:ER239),0))</f>
        <v>0</v>
      </c>
      <c r="ET239" s="48" t="n">
        <f aca="false">MIN(MAX((GR238*(1+GR$5/Setup!$C$36)+IF($V239=25,N($F239),0))-CV239,0),MAX($P239-SUM(DV239:ES239),0))</f>
        <v>0</v>
      </c>
      <c r="EU239" s="48" t="n">
        <f aca="false">MIN(MAX((GS238*(1+GS$5/Setup!$C$36)+IF($V239=26,N($F239),0))-CW239,0),MAX($P239-SUM(DV239:ET239),0))</f>
        <v>0</v>
      </c>
      <c r="EV239" s="48" t="n">
        <f aca="false">MIN(MAX((GT238*(1+GT$5/Setup!$C$36)+IF($V239=27,N($F239),0))-CX239,0),MAX($P239-SUM(DV239:EU239),0))</f>
        <v>0</v>
      </c>
      <c r="EW239" s="48" t="n">
        <f aca="false">MIN(MAX((GU238*(1+GU$5/Setup!$C$36)+IF($V239=28,N($F239),0))-CY239,0),MAX($P239-SUM(DV239:EV239),0))</f>
        <v>0</v>
      </c>
      <c r="EX239" s="48" t="n">
        <f aca="false">MIN(MAX((GV238*(1+GV$5/Setup!$C$36)+IF($V239=29,N($F239),0))-CZ239,0),MAX($P239-SUM(DV239:EW239),0))</f>
        <v>0</v>
      </c>
      <c r="EY239" s="48" t="n">
        <f aca="false">MIN(MAX((GW238*(1+GW$5/Setup!$C$36)+IF($V239=30,N($F239),0))-DA239,0),MAX($P239-SUM(DV239:EX239),0))</f>
        <v>0</v>
      </c>
      <c r="EZ239" s="48" t="n">
        <f aca="false">MIN(MAX((GX238*(1+GX$5/Setup!$C$36)+IF($V239=31,N($F239),0))-DB239,0),MAX($P239-SUM(DV239:EY239),0))</f>
        <v>0</v>
      </c>
      <c r="FA239" s="48" t="n">
        <f aca="false">MIN(MAX((GY238*(1+GY$5/Setup!$C$36)+IF($V239=32,N($F239),0))-DC239,0),MAX($P239-SUM(DV239:EZ239),0))</f>
        <v>0</v>
      </c>
      <c r="FB239" s="48" t="n">
        <f aca="false">MIN(MAX((GZ238*(1+GZ$5/Setup!$C$36)+IF($V239=33,N($F239),0))-DD239,0),MAX($P239-SUM(DV239:FA239),0))</f>
        <v>0</v>
      </c>
      <c r="FC239" s="48" t="n">
        <f aca="false">MIN(MAX((HA238*(1+HA$5/Setup!$C$36)+IF($V239=34,N($F239),0))-DE239,0),MAX($P239-SUM(DV239:FB239),0))</f>
        <v>0</v>
      </c>
      <c r="FD239" s="48" t="n">
        <f aca="false">MIN(MAX((HB238*(1+HB$5/Setup!$C$36)+IF($V239=35,N($F239),0))-DF239,0),MAX($P239-SUM(DV239:FC239),0))</f>
        <v>0</v>
      </c>
      <c r="FE239" s="48" t="n">
        <f aca="false">MIN(MAX((HC238*(1+HC$5/Setup!$C$36)+IF($V239=36,N($F239),0))-DG239,0),MAX($P239-SUM(DV239:FD239),0))</f>
        <v>0</v>
      </c>
      <c r="FF239" s="48" t="n">
        <f aca="false">MIN(MAX((HD238*(1+HD$5/Setup!$C$36)+IF($V239=37,N($F239),0))-DH239,0),MAX($P239-SUM(DV239:FE239),0))</f>
        <v>0</v>
      </c>
      <c r="FG239" s="48" t="n">
        <f aca="false">MIN(MAX((HE238*(1+HE$5/Setup!$C$36)+IF($V239=38,N($F239),0))-DI239,0),MAX($P239-SUM(DV239:FF239),0))</f>
        <v>0</v>
      </c>
      <c r="FH239" s="48" t="n">
        <f aca="false">MIN(MAX((HF238*(1+HF$5/Setup!$C$36)+IF($V239=39,N($F239),0))-DJ239,0),MAX($P239-SUM(DV239:FG239),0))</f>
        <v>0</v>
      </c>
      <c r="FI239" s="48" t="n">
        <f aca="false">MIN(MAX((HG238*(1+HG$5/Setup!$C$36)+IF($V239=40,N($F239),0))-DK239,0),MAX($P239-SUM(DV239:FH239),0))</f>
        <v>0</v>
      </c>
      <c r="FJ239" s="48" t="n">
        <f aca="false">MIN(MAX((HH238*(1+HH$5/Setup!$C$36)+IF($V239=41,N($F239),0))-DL239,0),MAX($P239-SUM(DV239:FI239),0))</f>
        <v>0</v>
      </c>
      <c r="FK239" s="48" t="n">
        <f aca="false">MIN(MAX((HI238*(1+HI$5/Setup!$C$36)+IF($V239=42,N($F239),0))-DM239,0),MAX($P239-SUM(DV239:FJ239),0))</f>
        <v>0</v>
      </c>
      <c r="FL239" s="48" t="n">
        <f aca="false">MIN(MAX((HJ238*(1+HJ$5/Setup!$C$36)+IF($V239=43,N($F239),0))-DN239,0),MAX($P239-SUM(DV239:FK239),0))</f>
        <v>0</v>
      </c>
      <c r="FM239" s="48" t="n">
        <f aca="false">MIN(MAX((HK238*(1+HK$5/Setup!$C$36)+IF($V239=44,N($F239),0))-DO239,0),MAX($P239-SUM(DV239:FL239),0))</f>
        <v>0</v>
      </c>
      <c r="FN239" s="48" t="n">
        <f aca="false">MIN(MAX((HL238*(1+HL$5/Setup!$C$36)+IF($V239=45,N($F239),0))-DP239,0),MAX($P239-SUM(DV239:FM239),0))</f>
        <v>0</v>
      </c>
      <c r="FO239" s="48" t="n">
        <f aca="false">MIN(MAX((HM238*(1+HM$5/Setup!$C$36)+IF($V239=46,N($F239),0))-DQ239,0),MAX($P239-SUM(DV239:FN239),0))</f>
        <v>0</v>
      </c>
      <c r="FP239" s="48" t="n">
        <f aca="false">MIN(MAX((HN238*(1+HN$5/Setup!$C$36)+IF($V239=47,N($F239),0))-DR239,0),MAX($P239-SUM(DV239:FO239),0))</f>
        <v>0</v>
      </c>
      <c r="FQ239" s="48" t="n">
        <f aca="false">MIN(MAX((HO238*(1+HO$5/Setup!$C$36)+IF($V239=48,N($F239),0))-DS239,0),MAX($P239-SUM(DV239:FP239),0))</f>
        <v>0</v>
      </c>
      <c r="FR239" s="48" t="n">
        <f aca="false">MIN(MAX((HP238*(1+HP$5/Setup!$C$36)+IF($V239=49,N($F239),0))-DT239,0),MAX($P239-SUM(DV239:FQ239),0))</f>
        <v>0</v>
      </c>
      <c r="FS239" s="48" t="n">
        <f aca="false">MIN(MAX((HQ238*(1+HQ$5/Setup!$C$36)+IF($V239=50,N($F239),0))-DU239,0),MAX($P239-SUM(DV239:FR239),0))</f>
        <v>0</v>
      </c>
      <c r="FT239" s="48" t="n">
        <f aca="false">IF((FT238*(1+FT$5/Setup!$C$36)+IF($V239=1,N($F239),0))-BX239-DV239&lt;0.005,0,(FT238*(1+FT$5/Setup!$C$36)+IF($V239=1,N($F239),0))-BX239-DV239)</f>
        <v>0</v>
      </c>
      <c r="FU239" s="48" t="n">
        <f aca="false">IF((FU238*(1+FU$5/Setup!$C$36)+IF($V239=2,N($F239),0))-BY239-DW239&lt;0.005,0,(FU238*(1+FU$5/Setup!$C$36)+IF($V239=2,N($F239),0))-BY239-DW239)</f>
        <v>0</v>
      </c>
      <c r="FV239" s="48" t="n">
        <f aca="false">IF((FV238*(1+FV$5/Setup!$C$36)+IF($V239=3,N($F239),0))-BZ239-DX239&lt;0.005,0,(FV238*(1+FV$5/Setup!$C$36)+IF($V239=3,N($F239),0))-BZ239-DX239)</f>
        <v>0</v>
      </c>
      <c r="FW239" s="48" t="n">
        <f aca="false">IF((FW238*(1+FW$5/Setup!$C$36)+IF($V239=4,N($F239),0))-CA239-DY239&lt;0.005,0,(FW238*(1+FW$5/Setup!$C$36)+IF($V239=4,N($F239),0))-CA239-DY239)</f>
        <v>0</v>
      </c>
      <c r="FX239" s="48" t="n">
        <f aca="false">IF((FX238*(1+FX$5/Setup!$C$36)+IF($V239=5,N($F239),0))-CB239-DZ239&lt;0.005,0,(FX238*(1+FX$5/Setup!$C$36)+IF($V239=5,N($F239),0))-CB239-DZ239)</f>
        <v>0</v>
      </c>
      <c r="FY239" s="48" t="n">
        <f aca="false">IF((FY238*(1+FY$5/Setup!$C$36)+IF($V239=6,N($F239),0))-CC239-EA239&lt;0.005,0,(FY238*(1+FY$5/Setup!$C$36)+IF($V239=6,N($F239),0))-CC239-EA239)</f>
        <v>0</v>
      </c>
      <c r="FZ239" s="48" t="n">
        <f aca="false">IF((FZ238*(1+FZ$5/Setup!$C$36)+IF($V239=7,N($F239),0))-CD239-EB239&lt;0.005,0,(FZ238*(1+FZ$5/Setup!$C$36)+IF($V239=7,N($F239),0))-CD239-EB239)</f>
        <v>0</v>
      </c>
      <c r="GA239" s="48" t="n">
        <f aca="false">IF((GA238*(1+GA$5/Setup!$C$36)+IF($V239=8,N($F239),0))-CE239-EC239&lt;0.005,0,(GA238*(1+GA$5/Setup!$C$36)+IF($V239=8,N($F239),0))-CE239-EC239)</f>
        <v>0</v>
      </c>
      <c r="GB239" s="48" t="n">
        <f aca="false">IF((GB238*(1+GB$5/Setup!$C$36)+IF($V239=9,N($F239),0))-CF239-ED239&lt;0.005,0,(GB238*(1+GB$5/Setup!$C$36)+IF($V239=9,N($F239),0))-CF239-ED239)</f>
        <v>0</v>
      </c>
      <c r="GC239" s="48" t="n">
        <f aca="false">IF((GC238*(1+GC$5/Setup!$C$36)+IF($V239=10,N($F239),0))-CG239-EE239&lt;0.005,0,(GC238*(1+GC$5/Setup!$C$36)+IF($V239=10,N($F239),0))-CG239-EE239)</f>
        <v>0</v>
      </c>
      <c r="GD239" s="48" t="n">
        <f aca="false">IF((GD238*(1+GD$5/Setup!$C$36)+IF($V239=11,N($F239),0))-CH239-EF239&lt;0.005,0,(GD238*(1+GD$5/Setup!$C$36)+IF($V239=11,N($F239),0))-CH239-EF239)</f>
        <v>0</v>
      </c>
      <c r="GE239" s="48" t="n">
        <f aca="false">IF((GE238*(1+GE$5/Setup!$C$36)+IF($V239=12,N($F239),0))-CI239-EG239&lt;0.005,0,(GE238*(1+GE$5/Setup!$C$36)+IF($V239=12,N($F239),0))-CI239-EG239)</f>
        <v>0</v>
      </c>
      <c r="GF239" s="48" t="n">
        <f aca="false">IF((GF238*(1+GF$5/Setup!$C$36)+IF($V239=13,N($F239),0))-CJ239-EH239&lt;0.005,0,(GF238*(1+GF$5/Setup!$C$36)+IF($V239=13,N($F239),0))-CJ239-EH239)</f>
        <v>0</v>
      </c>
      <c r="GG239" s="48" t="n">
        <f aca="false">IF((GG238*(1+GG$5/Setup!$C$36)+IF($V239=14,N($F239),0))-CK239-EI239&lt;0.005,0,(GG238*(1+GG$5/Setup!$C$36)+IF($V239=14,N($F239),0))-CK239-EI239)</f>
        <v>0</v>
      </c>
      <c r="GH239" s="48" t="n">
        <f aca="false">IF((GH238*(1+GH$5/Setup!$C$36)+IF($V239=15,N($F239),0))-CL239-EJ239&lt;0.005,0,(GH238*(1+GH$5/Setup!$C$36)+IF($V239=15,N($F239),0))-CL239-EJ239)</f>
        <v>0</v>
      </c>
      <c r="GI239" s="48" t="n">
        <f aca="false">IF((GI238*(1+GI$5/Setup!$C$36)+IF($V239=16,N($F239),0))-CM239-EK239&lt;0.005,0,(GI238*(1+GI$5/Setup!$C$36)+IF($V239=16,N($F239),0))-CM239-EK239)</f>
        <v>0</v>
      </c>
      <c r="GJ239" s="48" t="n">
        <f aca="false">IF((GJ238*(1+GJ$5/Setup!$C$36)+IF($V239=17,N($F239),0))-CN239-EL239&lt;0.005,0,(GJ238*(1+GJ$5/Setup!$C$36)+IF($V239=17,N($F239),0))-CN239-EL239)</f>
        <v>0</v>
      </c>
      <c r="GK239" s="48" t="n">
        <f aca="false">IF((GK238*(1+GK$5/Setup!$C$36)+IF($V239=18,N($F239),0))-CO239-EM239&lt;0.005,0,(GK238*(1+GK$5/Setup!$C$36)+IF($V239=18,N($F239),0))-CO239-EM239)</f>
        <v>0</v>
      </c>
      <c r="GL239" s="48" t="n">
        <f aca="false">IF((GL238*(1+GL$5/Setup!$C$36)+IF($V239=19,N($F239),0))-CP239-EN239&lt;0.005,0,(GL238*(1+GL$5/Setup!$C$36)+IF($V239=19,N($F239),0))-CP239-EN239)</f>
        <v>0</v>
      </c>
      <c r="GM239" s="48" t="n">
        <f aca="false">IF((GM238*(1+GM$5/Setup!$C$36)+IF($V239=20,N($F239),0))-CQ239-EO239&lt;0.005,0,(GM238*(1+GM$5/Setup!$C$36)+IF($V239=20,N($F239),0))-CQ239-EO239)</f>
        <v>0</v>
      </c>
      <c r="GN239" s="48" t="n">
        <f aca="false">IF((GN238*(1+GN$5/Setup!$C$36)+IF($V239=21,N($F239),0))-CR239-EP239&lt;0.005,0,(GN238*(1+GN$5/Setup!$C$36)+IF($V239=21,N($F239),0))-CR239-EP239)</f>
        <v>0</v>
      </c>
      <c r="GO239" s="48" t="n">
        <f aca="false">IF((GO238*(1+GO$5/Setup!$C$36)+IF($V239=22,N($F239),0))-CS239-EQ239&lt;0.005,0,(GO238*(1+GO$5/Setup!$C$36)+IF($V239=22,N($F239),0))-CS239-EQ239)</f>
        <v>0</v>
      </c>
      <c r="GP239" s="48" t="n">
        <f aca="false">IF((GP238*(1+GP$5/Setup!$C$36)+IF($V239=23,N($F239),0))-CT239-ER239&lt;0.005,0,(GP238*(1+GP$5/Setup!$C$36)+IF($V239=23,N($F239),0))-CT239-ER239)</f>
        <v>0</v>
      </c>
      <c r="GQ239" s="48" t="n">
        <f aca="false">IF((GQ238*(1+GQ$5/Setup!$C$36)+IF($V239=24,N($F239),0))-CU239-ES239&lt;0.005,0,(GQ238*(1+GQ$5/Setup!$C$36)+IF($V239=24,N($F239),0))-CU239-ES239)</f>
        <v>0</v>
      </c>
      <c r="GR239" s="48" t="n">
        <f aca="false">IF((GR238*(1+GR$5/Setup!$C$36)+IF($V239=25,N($F239),0))-CV239-ET239&lt;0.005,0,(GR238*(1+GR$5/Setup!$C$36)+IF($V239=25,N($F239),0))-CV239-ET239)</f>
        <v>0</v>
      </c>
      <c r="GS239" s="48" t="n">
        <f aca="false">IF((GS238*(1+GS$5/Setup!$C$36)+IF($V239=26,N($F239),0))-CW239-EU239&lt;0.005,0,(GS238*(1+GS$5/Setup!$C$36)+IF($V239=26,N($F239),0))-CW239-EU239)</f>
        <v>0</v>
      </c>
      <c r="GT239" s="48" t="n">
        <f aca="false">IF((GT238*(1+GT$5/Setup!$C$36)+IF($V239=27,N($F239),0))-CX239-EV239&lt;0.005,0,(GT238*(1+GT$5/Setup!$C$36)+IF($V239=27,N($F239),0))-CX239-EV239)</f>
        <v>0</v>
      </c>
      <c r="GU239" s="48" t="n">
        <f aca="false">IF((GU238*(1+GU$5/Setup!$C$36)+IF($V239=28,N($F239),0))-CY239-EW239&lt;0.005,0,(GU238*(1+GU$5/Setup!$C$36)+IF($V239=28,N($F239),0))-CY239-EW239)</f>
        <v>0</v>
      </c>
      <c r="GV239" s="48" t="n">
        <f aca="false">IF((GV238*(1+GV$5/Setup!$C$36)+IF($V239=29,N($F239),0))-CZ239-EX239&lt;0.005,0,(GV238*(1+GV$5/Setup!$C$36)+IF($V239=29,N($F239),0))-CZ239-EX239)</f>
        <v>0</v>
      </c>
      <c r="GW239" s="48" t="n">
        <f aca="false">IF((GW238*(1+GW$5/Setup!$C$36)+IF($V239=30,N($F239),0))-DA239-EY239&lt;0.005,0,(GW238*(1+GW$5/Setup!$C$36)+IF($V239=30,N($F239),0))-DA239-EY239)</f>
        <v>0</v>
      </c>
      <c r="GX239" s="48" t="n">
        <f aca="false">IF((GX238*(1+GX$5/Setup!$C$36)+IF($V239=31,N($F239),0))-DB239-EZ239&lt;0.005,0,(GX238*(1+GX$5/Setup!$C$36)+IF($V239=31,N($F239),0))-DB239-EZ239)</f>
        <v>0</v>
      </c>
      <c r="GY239" s="48" t="n">
        <f aca="false">IF((GY238*(1+GY$5/Setup!$C$36)+IF($V239=32,N($F239),0))-DC239-FA239&lt;0.005,0,(GY238*(1+GY$5/Setup!$C$36)+IF($V239=32,N($F239),0))-DC239-FA239)</f>
        <v>0</v>
      </c>
      <c r="GZ239" s="48" t="n">
        <f aca="false">IF((GZ238*(1+GZ$5/Setup!$C$36)+IF($V239=33,N($F239),0))-DD239-FB239&lt;0.005,0,(GZ238*(1+GZ$5/Setup!$C$36)+IF($V239=33,N($F239),0))-DD239-FB239)</f>
        <v>0</v>
      </c>
      <c r="HA239" s="48" t="n">
        <f aca="false">IF((HA238*(1+HA$5/Setup!$C$36)+IF($V239=34,N($F239),0))-DE239-FC239&lt;0.005,0,(HA238*(1+HA$5/Setup!$C$36)+IF($V239=34,N($F239),0))-DE239-FC239)</f>
        <v>0</v>
      </c>
      <c r="HB239" s="48" t="n">
        <f aca="false">IF((HB238*(1+HB$5/Setup!$C$36)+IF($V239=35,N($F239),0))-DF239-FD239&lt;0.005,0,(HB238*(1+HB$5/Setup!$C$36)+IF($V239=35,N($F239),0))-DF239-FD239)</f>
        <v>0</v>
      </c>
      <c r="HC239" s="48" t="n">
        <f aca="false">IF((HC238*(1+HC$5/Setup!$C$36)+IF($V239=36,N($F239),0))-DG239-FE239&lt;0.005,0,(HC238*(1+HC$5/Setup!$C$36)+IF($V239=36,N($F239),0))-DG239-FE239)</f>
        <v>0</v>
      </c>
      <c r="HD239" s="48" t="n">
        <f aca="false">IF((HD238*(1+HD$5/Setup!$C$36)+IF($V239=37,N($F239),0))-DH239-FF239&lt;0.005,0,(HD238*(1+HD$5/Setup!$C$36)+IF($V239=37,N($F239),0))-DH239-FF239)</f>
        <v>0</v>
      </c>
      <c r="HE239" s="48" t="n">
        <f aca="false">IF((HE238*(1+HE$5/Setup!$C$36)+IF($V239=38,N($F239),0))-DI239-FG239&lt;0.005,0,(HE238*(1+HE$5/Setup!$C$36)+IF($V239=38,N($F239),0))-DI239-FG239)</f>
        <v>0</v>
      </c>
      <c r="HF239" s="48" t="n">
        <f aca="false">IF((HF238*(1+HF$5/Setup!$C$36)+IF($V239=39,N($F239),0))-DJ239-FH239&lt;0.005,0,(HF238*(1+HF$5/Setup!$C$36)+IF($V239=39,N($F239),0))-DJ239-FH239)</f>
        <v>0</v>
      </c>
      <c r="HG239" s="48" t="n">
        <f aca="false">IF((HG238*(1+HG$5/Setup!$C$36)+IF($V239=40,N($F239),0))-DK239-FI239&lt;0.005,0,(HG238*(1+HG$5/Setup!$C$36)+IF($V239=40,N($F239),0))-DK239-FI239)</f>
        <v>0</v>
      </c>
      <c r="HH239" s="48" t="n">
        <f aca="false">IF((HH238*(1+HH$5/Setup!$C$36)+IF($V239=41,N($F239),0))-DL239-FJ239&lt;0.005,0,(HH238*(1+HH$5/Setup!$C$36)+IF($V239=41,N($F239),0))-DL239-FJ239)</f>
        <v>0</v>
      </c>
      <c r="HI239" s="48" t="n">
        <f aca="false">IF((HI238*(1+HI$5/Setup!$C$36)+IF($V239=42,N($F239),0))-DM239-FK239&lt;0.005,0,(HI238*(1+HI$5/Setup!$C$36)+IF($V239=42,N($F239),0))-DM239-FK239)</f>
        <v>0</v>
      </c>
      <c r="HJ239" s="48" t="n">
        <f aca="false">IF((HJ238*(1+HJ$5/Setup!$C$36)+IF($V239=43,N($F239),0))-DN239-FL239&lt;0.005,0,(HJ238*(1+HJ$5/Setup!$C$36)+IF($V239=43,N($F239),0))-DN239-FL239)</f>
        <v>0</v>
      </c>
      <c r="HK239" s="48" t="n">
        <f aca="false">IF((HK238*(1+HK$5/Setup!$C$36)+IF($V239=44,N($F239),0))-DO239-FM239&lt;0.005,0,(HK238*(1+HK$5/Setup!$C$36)+IF($V239=44,N($F239),0))-DO239-FM239)</f>
        <v>0</v>
      </c>
      <c r="HL239" s="48" t="n">
        <f aca="false">IF((HL238*(1+HL$5/Setup!$C$36)+IF($V239=45,N($F239),0))-DP239-FN239&lt;0.005,0,(HL238*(1+HL$5/Setup!$C$36)+IF($V239=45,N($F239),0))-DP239-FN239)</f>
        <v>0</v>
      </c>
      <c r="HM239" s="48" t="n">
        <f aca="false">IF((HM238*(1+HM$5/Setup!$C$36)+IF($V239=46,N($F239),0))-DQ239-FO239&lt;0.005,0,(HM238*(1+HM$5/Setup!$C$36)+IF($V239=46,N($F239),0))-DQ239-FO239)</f>
        <v>0</v>
      </c>
      <c r="HN239" s="48" t="n">
        <f aca="false">IF((HN238*(1+HN$5/Setup!$C$36)+IF($V239=47,N($F239),0))-DR239-FP239&lt;0.005,0,(HN238*(1+HN$5/Setup!$C$36)+IF($V239=47,N($F239),0))-DR239-FP239)</f>
        <v>0</v>
      </c>
      <c r="HO239" s="48" t="n">
        <f aca="false">IF((HO238*(1+HO$5/Setup!$C$36)+IF($V239=48,N($F239),0))-DS239-FQ239&lt;0.005,0,(HO238*(1+HO$5/Setup!$C$36)+IF($V239=48,N($F239),0))-DS239-FQ239)</f>
        <v>0</v>
      </c>
      <c r="HP239" s="48" t="n">
        <f aca="false">IF((HP238*(1+HP$5/Setup!$C$36)+IF($V239=49,N($F239),0))-DT239-FR239&lt;0.005,0,(HP238*(1+HP$5/Setup!$C$36)+IF($V239=49,N($F239),0))-DT239-FR239)</f>
        <v>0</v>
      </c>
      <c r="HQ239" s="48" t="n">
        <f aca="false">IF((HQ238*(1+HQ$5/Setup!$C$36)+IF($V239=50,N($F239),0))-DU239-FS239&lt;0.005,0,(HQ238*(1+HQ$5/Setup!$C$36)+IF($V239=50,N($F239),0))-DU239-FS239)</f>
        <v>0</v>
      </c>
    </row>
    <row r="240" customFormat="false" ht="15" hidden="false" customHeight="false" outlineLevel="0" collapsed="false">
      <c r="A240" s="44" t="n">
        <v>232</v>
      </c>
      <c r="B240" s="45" t="n">
        <f aca="false">IF(Setup!$C$7="Every month",EDATE(Setup!$C$8,($A240-1)),IF(Setup!$C$7="Twice a month",DATE(YEAR(Setup!$C$8),MONTH(Setup!$C$8)+INT((($A240-1)+Setup!$C$41)/2),MIN(IF(MOD(($A240-1)+Setup!$C$41,2)=0,Setup!$C$39,Setup!$C$40),DAY(EOMONTH(DATE(YEAR(Setup!$C$8),MONTH(Setup!$C$8)+INT((($A240-1)+Setup!$C$41)/2),1),0)))),Setup!$C$8+($A240-1)*IF(Setup!$C$7="Every week",7,14)))</f>
        <v>49559</v>
      </c>
      <c r="C240" s="45" t="n">
        <f aca="false">IF(Setup!$C$7="Every month",EDATE(Setup!$C$8,$A240),IF(Setup!$C$7="Twice a month",DATE(YEAR(Setup!$C$8),MONTH(Setup!$C$8)+INT(($A240+Setup!$C$41)/2),MIN(IF(MOD($A240+Setup!$C$41,2)=0,Setup!$C$39,Setup!$C$40),DAY(EOMONTH(DATE(YEAR(Setup!$C$8),MONTH(Setup!$C$8)+INT(($A240+Setup!$C$41)/2),1),0)))),Setup!$C$8+$A240*IF(Setup!$C$7="Every week",7,14)))</f>
        <v>49573</v>
      </c>
      <c r="D240" s="46"/>
      <c r="E240" s="47"/>
      <c r="F240" s="47"/>
      <c r="G240" s="47"/>
      <c r="H240" s="47"/>
      <c r="I240" s="48" t="n">
        <f aca="false">N(Setup!$C$11)+N(E240)</f>
        <v>100</v>
      </c>
      <c r="J240" s="48" t="n">
        <f aca="false">MIN(Setup!$C$37,MAX(I240,0))</f>
        <v>9.23076923076923</v>
      </c>
      <c r="K240" s="48" t="n">
        <f aca="false">MIN(MAX(N(Setup!$C$14)-L239,0),MAX(I240-J240,0))</f>
        <v>0</v>
      </c>
      <c r="L240" s="48" t="n">
        <f aca="false">L239+K240-N(G240)</f>
        <v>500</v>
      </c>
      <c r="M240" s="48" t="n">
        <f aca="false">M239+J240-N(H240)</f>
        <v>2141.53846153847</v>
      </c>
      <c r="N240" s="48" t="n">
        <f aca="false">SUM(BX240:DU240)</f>
        <v>0</v>
      </c>
      <c r="O240" s="48" t="n">
        <f aca="false">SUM(Z240:BW240)-N240</f>
        <v>65</v>
      </c>
      <c r="P240" s="48" t="n">
        <f aca="false">MAX(I240-J240-K240,0)+O240</f>
        <v>155.769230769231</v>
      </c>
      <c r="Q240" s="48" t="n">
        <f aca="false">SUM(DV240:FS240)</f>
        <v>0</v>
      </c>
      <c r="R240" s="49" t="n">
        <f aca="false">N240+J240+K240+Q240</f>
        <v>9.23076923076923</v>
      </c>
      <c r="S240" s="48" t="n">
        <f aca="false">T240-T239-N(F240)+N240+Q240</f>
        <v>0</v>
      </c>
      <c r="T240" s="49" t="n">
        <f aca="false">SUM(FT240:HQ240)</f>
        <v>0</v>
      </c>
      <c r="U240" s="44" t="str">
        <f aca="false">IF(T239&lt;0.005,"",INDEX(Helpers!$C$2:$C$51,IF(_xlfn.MINIFS($DV$6:$FS$6,DV240:FS240,"&gt;0.005")=0,V240,_xlfn.MINIFS($DV$6:$FS$6,DV240:FS240,"&gt;0.005"))))</f>
        <v/>
      </c>
      <c r="V240" s="44" t="n">
        <f aca="false">IF(_xlfn.MINIFS($FT$6:$HQ$6,FT239:HQ239,"&gt;0.005")=0,1,_xlfn.MINIFS($FT$6:$HQ$6,FT239:HQ239,"&gt;0.005"))</f>
        <v>1</v>
      </c>
      <c r="W240" s="44" t="n">
        <f aca="false">IF(AND(D240&lt;&gt;"Paid",T239&gt;0.005),1,0)</f>
        <v>0</v>
      </c>
      <c r="X240" s="48" t="n">
        <f aca="false">SUMPRODUCT(((Helpers!$G$2:$G$51*(1+(Helpers!$D$2:$D$51+0.000000001)/12)^(($B240-Setup!$C$8)/(365.25/12))-Helpers!$E$2:$E$51*((1+(Helpers!$D$2:$D$51+0.000000001)/12)^(($B240-Setup!$C$8)/(365.25/12))-1)/((Helpers!$D$2:$D$51+0.000000001)/12))&gt;0)*(Helpers!$G$2:$G$51*(1+(Helpers!$D$2:$D$51+0.000000001)/12)^(($B240-Setup!$C$8)/(365.25/12))-Helpers!$E$2:$E$51*((1+(Helpers!$D$2:$D$51+0.000000001)/12)^(($B240-Setup!$C$8)/(365.25/12))-1)/((Helpers!$D$2:$D$51+0.000000001)/12)))</f>
        <v>0</v>
      </c>
      <c r="Y240" s="48"/>
      <c r="Z240" s="48" t="n">
        <f aca="false">IF(OR(N(Z$5)=0,Z$6=""),0,Z$5*((DATE(YEAR($B240),MONTH($B240),MIN(Z$6,DAY(EOMONTH($B240,0))))&gt;=$B240)*(DATE(YEAR($B240),MONTH($B240),MIN(Z$6,DAY(EOMONTH($B240,0))))&lt;$C240)+(DATE(YEAR($B240),MONTH($B240)+1,MIN(Z$6,DAY(EOMONTH($B240,1))))&gt;=$B240)*(DATE(YEAR($B240),MONTH($B240)+1,MIN(Z$6,DAY(EOMONTH($B240,1))))&lt;$C240)))</f>
        <v>25</v>
      </c>
      <c r="AA240" s="48" t="n">
        <f aca="false">IF(OR(N(AA$5)=0,AA$6=""),0,AA$5*((DATE(YEAR($B240),MONTH($B240),MIN(AA$6,DAY(EOMONTH($B240,0))))&gt;=$B240)*(DATE(YEAR($B240),MONTH($B240),MIN(AA$6,DAY(EOMONTH($B240,0))))&lt;$C240)+(DATE(YEAR($B240),MONTH($B240)+1,MIN(AA$6,DAY(EOMONTH($B240,1))))&gt;=$B240)*(DATE(YEAR($B240),MONTH($B240)+1,MIN(AA$6,DAY(EOMONTH($B240,1))))&lt;$C240)))</f>
        <v>40</v>
      </c>
      <c r="AB240" s="48" t="n">
        <f aca="false">IF(OR(N(AB$5)=0,AB$6=""),0,AB$5*((DATE(YEAR($B240),MONTH($B240),MIN(AB$6,DAY(EOMONTH($B240,0))))&gt;=$B240)*(DATE(YEAR($B240),MONTH($B240),MIN(AB$6,DAY(EOMONTH($B240,0))))&lt;$C240)+(DATE(YEAR($B240),MONTH($B240)+1,MIN(AB$6,DAY(EOMONTH($B240,1))))&gt;=$B240)*(DATE(YEAR($B240),MONTH($B240)+1,MIN(AB$6,DAY(EOMONTH($B240,1))))&lt;$C240)))</f>
        <v>0</v>
      </c>
      <c r="AC240" s="48" t="n">
        <f aca="false">IF(OR(N(AC$5)=0,AC$6=""),0,AC$5*((DATE(YEAR($B240),MONTH($B240),MIN(AC$6,DAY(EOMONTH($B240,0))))&gt;=$B240)*(DATE(YEAR($B240),MONTH($B240),MIN(AC$6,DAY(EOMONTH($B240,0))))&lt;$C240)+(DATE(YEAR($B240),MONTH($B240)+1,MIN(AC$6,DAY(EOMONTH($B240,1))))&gt;=$B240)*(DATE(YEAR($B240),MONTH($B240)+1,MIN(AC$6,DAY(EOMONTH($B240,1))))&lt;$C240)))</f>
        <v>0</v>
      </c>
      <c r="AD240" s="48" t="n">
        <f aca="false">IF(OR(N(AD$5)=0,AD$6=""),0,AD$5*((DATE(YEAR($B240),MONTH($B240),MIN(AD$6,DAY(EOMONTH($B240,0))))&gt;=$B240)*(DATE(YEAR($B240),MONTH($B240),MIN(AD$6,DAY(EOMONTH($B240,0))))&lt;$C240)+(DATE(YEAR($B240),MONTH($B240)+1,MIN(AD$6,DAY(EOMONTH($B240,1))))&gt;=$B240)*(DATE(YEAR($B240),MONTH($B240)+1,MIN(AD$6,DAY(EOMONTH($B240,1))))&lt;$C240)))</f>
        <v>0</v>
      </c>
      <c r="AE240" s="48" t="n">
        <f aca="false">IF(OR(N(AE$5)=0,AE$6=""),0,AE$5*((DATE(YEAR($B240),MONTH($B240),MIN(AE$6,DAY(EOMONTH($B240,0))))&gt;=$B240)*(DATE(YEAR($B240),MONTH($B240),MIN(AE$6,DAY(EOMONTH($B240,0))))&lt;$C240)+(DATE(YEAR($B240),MONTH($B240)+1,MIN(AE$6,DAY(EOMONTH($B240,1))))&gt;=$B240)*(DATE(YEAR($B240),MONTH($B240)+1,MIN(AE$6,DAY(EOMONTH($B240,1))))&lt;$C240)))</f>
        <v>0</v>
      </c>
      <c r="AF240" s="48" t="n">
        <f aca="false">IF(OR(N(AF$5)=0,AF$6=""),0,AF$5*((DATE(YEAR($B240),MONTH($B240),MIN(AF$6,DAY(EOMONTH($B240,0))))&gt;=$B240)*(DATE(YEAR($B240),MONTH($B240),MIN(AF$6,DAY(EOMONTH($B240,0))))&lt;$C240)+(DATE(YEAR($B240),MONTH($B240)+1,MIN(AF$6,DAY(EOMONTH($B240,1))))&gt;=$B240)*(DATE(YEAR($B240),MONTH($B240)+1,MIN(AF$6,DAY(EOMONTH($B240,1))))&lt;$C240)))</f>
        <v>0</v>
      </c>
      <c r="AG240" s="48" t="n">
        <f aca="false">IF(OR(N(AG$5)=0,AG$6=""),0,AG$5*((DATE(YEAR($B240),MONTH($B240),MIN(AG$6,DAY(EOMONTH($B240,0))))&gt;=$B240)*(DATE(YEAR($B240),MONTH($B240),MIN(AG$6,DAY(EOMONTH($B240,0))))&lt;$C240)+(DATE(YEAR($B240),MONTH($B240)+1,MIN(AG$6,DAY(EOMONTH($B240,1))))&gt;=$B240)*(DATE(YEAR($B240),MONTH($B240)+1,MIN(AG$6,DAY(EOMONTH($B240,1))))&lt;$C240)))</f>
        <v>0</v>
      </c>
      <c r="AH240" s="48" t="n">
        <f aca="false">IF(OR(N(AH$5)=0,AH$6=""),0,AH$5*((DATE(YEAR($B240),MONTH($B240),MIN(AH$6,DAY(EOMONTH($B240,0))))&gt;=$B240)*(DATE(YEAR($B240),MONTH($B240),MIN(AH$6,DAY(EOMONTH($B240,0))))&lt;$C240)+(DATE(YEAR($B240),MONTH($B240)+1,MIN(AH$6,DAY(EOMONTH($B240,1))))&gt;=$B240)*(DATE(YEAR($B240),MONTH($B240)+1,MIN(AH$6,DAY(EOMONTH($B240,1))))&lt;$C240)))</f>
        <v>0</v>
      </c>
      <c r="AI240" s="48" t="n">
        <f aca="false">IF(OR(N(AI$5)=0,AI$6=""),0,AI$5*((DATE(YEAR($B240),MONTH($B240),MIN(AI$6,DAY(EOMONTH($B240,0))))&gt;=$B240)*(DATE(YEAR($B240),MONTH($B240),MIN(AI$6,DAY(EOMONTH($B240,0))))&lt;$C240)+(DATE(YEAR($B240),MONTH($B240)+1,MIN(AI$6,DAY(EOMONTH($B240,1))))&gt;=$B240)*(DATE(YEAR($B240),MONTH($B240)+1,MIN(AI$6,DAY(EOMONTH($B240,1))))&lt;$C240)))</f>
        <v>0</v>
      </c>
      <c r="AJ240" s="48" t="n">
        <f aca="false">IF(OR(N(AJ$5)=0,AJ$6=""),0,AJ$5*((DATE(YEAR($B240),MONTH($B240),MIN(AJ$6,DAY(EOMONTH($B240,0))))&gt;=$B240)*(DATE(YEAR($B240),MONTH($B240),MIN(AJ$6,DAY(EOMONTH($B240,0))))&lt;$C240)+(DATE(YEAR($B240),MONTH($B240)+1,MIN(AJ$6,DAY(EOMONTH($B240,1))))&gt;=$B240)*(DATE(YEAR($B240),MONTH($B240)+1,MIN(AJ$6,DAY(EOMONTH($B240,1))))&lt;$C240)))</f>
        <v>0</v>
      </c>
      <c r="AK240" s="48" t="n">
        <f aca="false">IF(OR(N(AK$5)=0,AK$6=""),0,AK$5*((DATE(YEAR($B240),MONTH($B240),MIN(AK$6,DAY(EOMONTH($B240,0))))&gt;=$B240)*(DATE(YEAR($B240),MONTH($B240),MIN(AK$6,DAY(EOMONTH($B240,0))))&lt;$C240)+(DATE(YEAR($B240),MONTH($B240)+1,MIN(AK$6,DAY(EOMONTH($B240,1))))&gt;=$B240)*(DATE(YEAR($B240),MONTH($B240)+1,MIN(AK$6,DAY(EOMONTH($B240,1))))&lt;$C240)))</f>
        <v>0</v>
      </c>
      <c r="AL240" s="48" t="n">
        <f aca="false">IF(OR(N(AL$5)=0,AL$6=""),0,AL$5*((DATE(YEAR($B240),MONTH($B240),MIN(AL$6,DAY(EOMONTH($B240,0))))&gt;=$B240)*(DATE(YEAR($B240),MONTH($B240),MIN(AL$6,DAY(EOMONTH($B240,0))))&lt;$C240)+(DATE(YEAR($B240),MONTH($B240)+1,MIN(AL$6,DAY(EOMONTH($B240,1))))&gt;=$B240)*(DATE(YEAR($B240),MONTH($B240)+1,MIN(AL$6,DAY(EOMONTH($B240,1))))&lt;$C240)))</f>
        <v>0</v>
      </c>
      <c r="AM240" s="48" t="n">
        <f aca="false">IF(OR(N(AM$5)=0,AM$6=""),0,AM$5*((DATE(YEAR($B240),MONTH($B240),MIN(AM$6,DAY(EOMONTH($B240,0))))&gt;=$B240)*(DATE(YEAR($B240),MONTH($B240),MIN(AM$6,DAY(EOMONTH($B240,0))))&lt;$C240)+(DATE(YEAR($B240),MONTH($B240)+1,MIN(AM$6,DAY(EOMONTH($B240,1))))&gt;=$B240)*(DATE(YEAR($B240),MONTH($B240)+1,MIN(AM$6,DAY(EOMONTH($B240,1))))&lt;$C240)))</f>
        <v>0</v>
      </c>
      <c r="AN240" s="48" t="n">
        <f aca="false">IF(OR(N(AN$5)=0,AN$6=""),0,AN$5*((DATE(YEAR($B240),MONTH($B240),MIN(AN$6,DAY(EOMONTH($B240,0))))&gt;=$B240)*(DATE(YEAR($B240),MONTH($B240),MIN(AN$6,DAY(EOMONTH($B240,0))))&lt;$C240)+(DATE(YEAR($B240),MONTH($B240)+1,MIN(AN$6,DAY(EOMONTH($B240,1))))&gt;=$B240)*(DATE(YEAR($B240),MONTH($B240)+1,MIN(AN$6,DAY(EOMONTH($B240,1))))&lt;$C240)))</f>
        <v>0</v>
      </c>
      <c r="AO240" s="48" t="n">
        <f aca="false">IF(OR(N(AO$5)=0,AO$6=""),0,AO$5*((DATE(YEAR($B240),MONTH($B240),MIN(AO$6,DAY(EOMONTH($B240,0))))&gt;=$B240)*(DATE(YEAR($B240),MONTH($B240),MIN(AO$6,DAY(EOMONTH($B240,0))))&lt;$C240)+(DATE(YEAR($B240),MONTH($B240)+1,MIN(AO$6,DAY(EOMONTH($B240,1))))&gt;=$B240)*(DATE(YEAR($B240),MONTH($B240)+1,MIN(AO$6,DAY(EOMONTH($B240,1))))&lt;$C240)))</f>
        <v>0</v>
      </c>
      <c r="AP240" s="48" t="n">
        <f aca="false">IF(OR(N(AP$5)=0,AP$6=""),0,AP$5*((DATE(YEAR($B240),MONTH($B240),MIN(AP$6,DAY(EOMONTH($B240,0))))&gt;=$B240)*(DATE(YEAR($B240),MONTH($B240),MIN(AP$6,DAY(EOMONTH($B240,0))))&lt;$C240)+(DATE(YEAR($B240),MONTH($B240)+1,MIN(AP$6,DAY(EOMONTH($B240,1))))&gt;=$B240)*(DATE(YEAR($B240),MONTH($B240)+1,MIN(AP$6,DAY(EOMONTH($B240,1))))&lt;$C240)))</f>
        <v>0</v>
      </c>
      <c r="AQ240" s="48" t="n">
        <f aca="false">IF(OR(N(AQ$5)=0,AQ$6=""),0,AQ$5*((DATE(YEAR($B240),MONTH($B240),MIN(AQ$6,DAY(EOMONTH($B240,0))))&gt;=$B240)*(DATE(YEAR($B240),MONTH($B240),MIN(AQ$6,DAY(EOMONTH($B240,0))))&lt;$C240)+(DATE(YEAR($B240),MONTH($B240)+1,MIN(AQ$6,DAY(EOMONTH($B240,1))))&gt;=$B240)*(DATE(YEAR($B240),MONTH($B240)+1,MIN(AQ$6,DAY(EOMONTH($B240,1))))&lt;$C240)))</f>
        <v>0</v>
      </c>
      <c r="AR240" s="48" t="n">
        <f aca="false">IF(OR(N(AR$5)=0,AR$6=""),0,AR$5*((DATE(YEAR($B240),MONTH($B240),MIN(AR$6,DAY(EOMONTH($B240,0))))&gt;=$B240)*(DATE(YEAR($B240),MONTH($B240),MIN(AR$6,DAY(EOMONTH($B240,0))))&lt;$C240)+(DATE(YEAR($B240),MONTH($B240)+1,MIN(AR$6,DAY(EOMONTH($B240,1))))&gt;=$B240)*(DATE(YEAR($B240),MONTH($B240)+1,MIN(AR$6,DAY(EOMONTH($B240,1))))&lt;$C240)))</f>
        <v>0</v>
      </c>
      <c r="AS240" s="48" t="n">
        <f aca="false">IF(OR(N(AS$5)=0,AS$6=""),0,AS$5*((DATE(YEAR($B240),MONTH($B240),MIN(AS$6,DAY(EOMONTH($B240,0))))&gt;=$B240)*(DATE(YEAR($B240),MONTH($B240),MIN(AS$6,DAY(EOMONTH($B240,0))))&lt;$C240)+(DATE(YEAR($B240),MONTH($B240)+1,MIN(AS$6,DAY(EOMONTH($B240,1))))&gt;=$B240)*(DATE(YEAR($B240),MONTH($B240)+1,MIN(AS$6,DAY(EOMONTH($B240,1))))&lt;$C240)))</f>
        <v>0</v>
      </c>
      <c r="AT240" s="48" t="n">
        <f aca="false">IF(OR(N(AT$5)=0,AT$6=""),0,AT$5*((DATE(YEAR($B240),MONTH($B240),MIN(AT$6,DAY(EOMONTH($B240,0))))&gt;=$B240)*(DATE(YEAR($B240),MONTH($B240),MIN(AT$6,DAY(EOMONTH($B240,0))))&lt;$C240)+(DATE(YEAR($B240),MONTH($B240)+1,MIN(AT$6,DAY(EOMONTH($B240,1))))&gt;=$B240)*(DATE(YEAR($B240),MONTH($B240)+1,MIN(AT$6,DAY(EOMONTH($B240,1))))&lt;$C240)))</f>
        <v>0</v>
      </c>
      <c r="AU240" s="48" t="n">
        <f aca="false">IF(OR(N(AU$5)=0,AU$6=""),0,AU$5*((DATE(YEAR($B240),MONTH($B240),MIN(AU$6,DAY(EOMONTH($B240,0))))&gt;=$B240)*(DATE(YEAR($B240),MONTH($B240),MIN(AU$6,DAY(EOMONTH($B240,0))))&lt;$C240)+(DATE(YEAR($B240),MONTH($B240)+1,MIN(AU$6,DAY(EOMONTH($B240,1))))&gt;=$B240)*(DATE(YEAR($B240),MONTH($B240)+1,MIN(AU$6,DAY(EOMONTH($B240,1))))&lt;$C240)))</f>
        <v>0</v>
      </c>
      <c r="AV240" s="48" t="n">
        <f aca="false">IF(OR(N(AV$5)=0,AV$6=""),0,AV$5*((DATE(YEAR($B240),MONTH($B240),MIN(AV$6,DAY(EOMONTH($B240,0))))&gt;=$B240)*(DATE(YEAR($B240),MONTH($B240),MIN(AV$6,DAY(EOMONTH($B240,0))))&lt;$C240)+(DATE(YEAR($B240),MONTH($B240)+1,MIN(AV$6,DAY(EOMONTH($B240,1))))&gt;=$B240)*(DATE(YEAR($B240),MONTH($B240)+1,MIN(AV$6,DAY(EOMONTH($B240,1))))&lt;$C240)))</f>
        <v>0</v>
      </c>
      <c r="AW240" s="48" t="n">
        <f aca="false">IF(OR(N(AW$5)=0,AW$6=""),0,AW$5*((DATE(YEAR($B240),MONTH($B240),MIN(AW$6,DAY(EOMONTH($B240,0))))&gt;=$B240)*(DATE(YEAR($B240),MONTH($B240),MIN(AW$6,DAY(EOMONTH($B240,0))))&lt;$C240)+(DATE(YEAR($B240),MONTH($B240)+1,MIN(AW$6,DAY(EOMONTH($B240,1))))&gt;=$B240)*(DATE(YEAR($B240),MONTH($B240)+1,MIN(AW$6,DAY(EOMONTH($B240,1))))&lt;$C240)))</f>
        <v>0</v>
      </c>
      <c r="AX240" s="48" t="n">
        <f aca="false">IF(OR(N(AX$5)=0,AX$6=""),0,AX$5*((DATE(YEAR($B240),MONTH($B240),MIN(AX$6,DAY(EOMONTH($B240,0))))&gt;=$B240)*(DATE(YEAR($B240),MONTH($B240),MIN(AX$6,DAY(EOMONTH($B240,0))))&lt;$C240)+(DATE(YEAR($B240),MONTH($B240)+1,MIN(AX$6,DAY(EOMONTH($B240,1))))&gt;=$B240)*(DATE(YEAR($B240),MONTH($B240)+1,MIN(AX$6,DAY(EOMONTH($B240,1))))&lt;$C240)))</f>
        <v>0</v>
      </c>
      <c r="AY240" s="48" t="n">
        <f aca="false">IF(OR(N(AY$5)=0,AY$6=""),0,AY$5*((DATE(YEAR($B240),MONTH($B240),MIN(AY$6,DAY(EOMONTH($B240,0))))&gt;=$B240)*(DATE(YEAR($B240),MONTH($B240),MIN(AY$6,DAY(EOMONTH($B240,0))))&lt;$C240)+(DATE(YEAR($B240),MONTH($B240)+1,MIN(AY$6,DAY(EOMONTH($B240,1))))&gt;=$B240)*(DATE(YEAR($B240),MONTH($B240)+1,MIN(AY$6,DAY(EOMONTH($B240,1))))&lt;$C240)))</f>
        <v>0</v>
      </c>
      <c r="AZ240" s="48" t="n">
        <f aca="false">IF(OR(N(AZ$5)=0,AZ$6=""),0,AZ$5*((DATE(YEAR($B240),MONTH($B240),MIN(AZ$6,DAY(EOMONTH($B240,0))))&gt;=$B240)*(DATE(YEAR($B240),MONTH($B240),MIN(AZ$6,DAY(EOMONTH($B240,0))))&lt;$C240)+(DATE(YEAR($B240),MONTH($B240)+1,MIN(AZ$6,DAY(EOMONTH($B240,1))))&gt;=$B240)*(DATE(YEAR($B240),MONTH($B240)+1,MIN(AZ$6,DAY(EOMONTH($B240,1))))&lt;$C240)))</f>
        <v>0</v>
      </c>
      <c r="BA240" s="48" t="n">
        <f aca="false">IF(OR(N(BA$5)=0,BA$6=""),0,BA$5*((DATE(YEAR($B240),MONTH($B240),MIN(BA$6,DAY(EOMONTH($B240,0))))&gt;=$B240)*(DATE(YEAR($B240),MONTH($B240),MIN(BA$6,DAY(EOMONTH($B240,0))))&lt;$C240)+(DATE(YEAR($B240),MONTH($B240)+1,MIN(BA$6,DAY(EOMONTH($B240,1))))&gt;=$B240)*(DATE(YEAR($B240),MONTH($B240)+1,MIN(BA$6,DAY(EOMONTH($B240,1))))&lt;$C240)))</f>
        <v>0</v>
      </c>
      <c r="BB240" s="48" t="n">
        <f aca="false">IF(OR(N(BB$5)=0,BB$6=""),0,BB$5*((DATE(YEAR($B240),MONTH($B240),MIN(BB$6,DAY(EOMONTH($B240,0))))&gt;=$B240)*(DATE(YEAR($B240),MONTH($B240),MIN(BB$6,DAY(EOMONTH($B240,0))))&lt;$C240)+(DATE(YEAR($B240),MONTH($B240)+1,MIN(BB$6,DAY(EOMONTH($B240,1))))&gt;=$B240)*(DATE(YEAR($B240),MONTH($B240)+1,MIN(BB$6,DAY(EOMONTH($B240,1))))&lt;$C240)))</f>
        <v>0</v>
      </c>
      <c r="BC240" s="48" t="n">
        <f aca="false">IF(OR(N(BC$5)=0,BC$6=""),0,BC$5*((DATE(YEAR($B240),MONTH($B240),MIN(BC$6,DAY(EOMONTH($B240,0))))&gt;=$B240)*(DATE(YEAR($B240),MONTH($B240),MIN(BC$6,DAY(EOMONTH($B240,0))))&lt;$C240)+(DATE(YEAR($B240),MONTH($B240)+1,MIN(BC$6,DAY(EOMONTH($B240,1))))&gt;=$B240)*(DATE(YEAR($B240),MONTH($B240)+1,MIN(BC$6,DAY(EOMONTH($B240,1))))&lt;$C240)))</f>
        <v>0</v>
      </c>
      <c r="BD240" s="48" t="n">
        <f aca="false">IF(OR(N(BD$5)=0,BD$6=""),0,BD$5*((DATE(YEAR($B240),MONTH($B240),MIN(BD$6,DAY(EOMONTH($B240,0))))&gt;=$B240)*(DATE(YEAR($B240),MONTH($B240),MIN(BD$6,DAY(EOMONTH($B240,0))))&lt;$C240)+(DATE(YEAR($B240),MONTH($B240)+1,MIN(BD$6,DAY(EOMONTH($B240,1))))&gt;=$B240)*(DATE(YEAR($B240),MONTH($B240)+1,MIN(BD$6,DAY(EOMONTH($B240,1))))&lt;$C240)))</f>
        <v>0</v>
      </c>
      <c r="BE240" s="48" t="n">
        <f aca="false">IF(OR(N(BE$5)=0,BE$6=""),0,BE$5*((DATE(YEAR($B240),MONTH($B240),MIN(BE$6,DAY(EOMONTH($B240,0))))&gt;=$B240)*(DATE(YEAR($B240),MONTH($B240),MIN(BE$6,DAY(EOMONTH($B240,0))))&lt;$C240)+(DATE(YEAR($B240),MONTH($B240)+1,MIN(BE$6,DAY(EOMONTH($B240,1))))&gt;=$B240)*(DATE(YEAR($B240),MONTH($B240)+1,MIN(BE$6,DAY(EOMONTH($B240,1))))&lt;$C240)))</f>
        <v>0</v>
      </c>
      <c r="BF240" s="48" t="n">
        <f aca="false">IF(OR(N(BF$5)=0,BF$6=""),0,BF$5*((DATE(YEAR($B240),MONTH($B240),MIN(BF$6,DAY(EOMONTH($B240,0))))&gt;=$B240)*(DATE(YEAR($B240),MONTH($B240),MIN(BF$6,DAY(EOMONTH($B240,0))))&lt;$C240)+(DATE(YEAR($B240),MONTH($B240)+1,MIN(BF$6,DAY(EOMONTH($B240,1))))&gt;=$B240)*(DATE(YEAR($B240),MONTH($B240)+1,MIN(BF$6,DAY(EOMONTH($B240,1))))&lt;$C240)))</f>
        <v>0</v>
      </c>
      <c r="BG240" s="48" t="n">
        <f aca="false">IF(OR(N(BG$5)=0,BG$6=""),0,BG$5*((DATE(YEAR($B240),MONTH($B240),MIN(BG$6,DAY(EOMONTH($B240,0))))&gt;=$B240)*(DATE(YEAR($B240),MONTH($B240),MIN(BG$6,DAY(EOMONTH($B240,0))))&lt;$C240)+(DATE(YEAR($B240),MONTH($B240)+1,MIN(BG$6,DAY(EOMONTH($B240,1))))&gt;=$B240)*(DATE(YEAR($B240),MONTH($B240)+1,MIN(BG$6,DAY(EOMONTH($B240,1))))&lt;$C240)))</f>
        <v>0</v>
      </c>
      <c r="BH240" s="48" t="n">
        <f aca="false">IF(OR(N(BH$5)=0,BH$6=""),0,BH$5*((DATE(YEAR($B240),MONTH($B240),MIN(BH$6,DAY(EOMONTH($B240,0))))&gt;=$B240)*(DATE(YEAR($B240),MONTH($B240),MIN(BH$6,DAY(EOMONTH($B240,0))))&lt;$C240)+(DATE(YEAR($B240),MONTH($B240)+1,MIN(BH$6,DAY(EOMONTH($B240,1))))&gt;=$B240)*(DATE(YEAR($B240),MONTH($B240)+1,MIN(BH$6,DAY(EOMONTH($B240,1))))&lt;$C240)))</f>
        <v>0</v>
      </c>
      <c r="BI240" s="48" t="n">
        <f aca="false">IF(OR(N(BI$5)=0,BI$6=""),0,BI$5*((DATE(YEAR($B240),MONTH($B240),MIN(BI$6,DAY(EOMONTH($B240,0))))&gt;=$B240)*(DATE(YEAR($B240),MONTH($B240),MIN(BI$6,DAY(EOMONTH($B240,0))))&lt;$C240)+(DATE(YEAR($B240),MONTH($B240)+1,MIN(BI$6,DAY(EOMONTH($B240,1))))&gt;=$B240)*(DATE(YEAR($B240),MONTH($B240)+1,MIN(BI$6,DAY(EOMONTH($B240,1))))&lt;$C240)))</f>
        <v>0</v>
      </c>
      <c r="BJ240" s="48" t="n">
        <f aca="false">IF(OR(N(BJ$5)=0,BJ$6=""),0,BJ$5*((DATE(YEAR($B240),MONTH($B240),MIN(BJ$6,DAY(EOMONTH($B240,0))))&gt;=$B240)*(DATE(YEAR($B240),MONTH($B240),MIN(BJ$6,DAY(EOMONTH($B240,0))))&lt;$C240)+(DATE(YEAR($B240),MONTH($B240)+1,MIN(BJ$6,DAY(EOMONTH($B240,1))))&gt;=$B240)*(DATE(YEAR($B240),MONTH($B240)+1,MIN(BJ$6,DAY(EOMONTH($B240,1))))&lt;$C240)))</f>
        <v>0</v>
      </c>
      <c r="BK240" s="48" t="n">
        <f aca="false">IF(OR(N(BK$5)=0,BK$6=""),0,BK$5*((DATE(YEAR($B240),MONTH($B240),MIN(BK$6,DAY(EOMONTH($B240,0))))&gt;=$B240)*(DATE(YEAR($B240),MONTH($B240),MIN(BK$6,DAY(EOMONTH($B240,0))))&lt;$C240)+(DATE(YEAR($B240),MONTH($B240)+1,MIN(BK$6,DAY(EOMONTH($B240,1))))&gt;=$B240)*(DATE(YEAR($B240),MONTH($B240)+1,MIN(BK$6,DAY(EOMONTH($B240,1))))&lt;$C240)))</f>
        <v>0</v>
      </c>
      <c r="BL240" s="48" t="n">
        <f aca="false">IF(OR(N(BL$5)=0,BL$6=""),0,BL$5*((DATE(YEAR($B240),MONTH($B240),MIN(BL$6,DAY(EOMONTH($B240,0))))&gt;=$B240)*(DATE(YEAR($B240),MONTH($B240),MIN(BL$6,DAY(EOMONTH($B240,0))))&lt;$C240)+(DATE(YEAR($B240),MONTH($B240)+1,MIN(BL$6,DAY(EOMONTH($B240,1))))&gt;=$B240)*(DATE(YEAR($B240),MONTH($B240)+1,MIN(BL$6,DAY(EOMONTH($B240,1))))&lt;$C240)))</f>
        <v>0</v>
      </c>
      <c r="BM240" s="48" t="n">
        <f aca="false">IF(OR(N(BM$5)=0,BM$6=""),0,BM$5*((DATE(YEAR($B240),MONTH($B240),MIN(BM$6,DAY(EOMONTH($B240,0))))&gt;=$B240)*(DATE(YEAR($B240),MONTH($B240),MIN(BM$6,DAY(EOMONTH($B240,0))))&lt;$C240)+(DATE(YEAR($B240),MONTH($B240)+1,MIN(BM$6,DAY(EOMONTH($B240,1))))&gt;=$B240)*(DATE(YEAR($B240),MONTH($B240)+1,MIN(BM$6,DAY(EOMONTH($B240,1))))&lt;$C240)))</f>
        <v>0</v>
      </c>
      <c r="BN240" s="48" t="n">
        <f aca="false">IF(OR(N(BN$5)=0,BN$6=""),0,BN$5*((DATE(YEAR($B240),MONTH($B240),MIN(BN$6,DAY(EOMONTH($B240,0))))&gt;=$B240)*(DATE(YEAR($B240),MONTH($B240),MIN(BN$6,DAY(EOMONTH($B240,0))))&lt;$C240)+(DATE(YEAR($B240),MONTH($B240)+1,MIN(BN$6,DAY(EOMONTH($B240,1))))&gt;=$B240)*(DATE(YEAR($B240),MONTH($B240)+1,MIN(BN$6,DAY(EOMONTH($B240,1))))&lt;$C240)))</f>
        <v>0</v>
      </c>
      <c r="BO240" s="48" t="n">
        <f aca="false">IF(OR(N(BO$5)=0,BO$6=""),0,BO$5*((DATE(YEAR($B240),MONTH($B240),MIN(BO$6,DAY(EOMONTH($B240,0))))&gt;=$B240)*(DATE(YEAR($B240),MONTH($B240),MIN(BO$6,DAY(EOMONTH($B240,0))))&lt;$C240)+(DATE(YEAR($B240),MONTH($B240)+1,MIN(BO$6,DAY(EOMONTH($B240,1))))&gt;=$B240)*(DATE(YEAR($B240),MONTH($B240)+1,MIN(BO$6,DAY(EOMONTH($B240,1))))&lt;$C240)))</f>
        <v>0</v>
      </c>
      <c r="BP240" s="48" t="n">
        <f aca="false">IF(OR(N(BP$5)=0,BP$6=""),0,BP$5*((DATE(YEAR($B240),MONTH($B240),MIN(BP$6,DAY(EOMONTH($B240,0))))&gt;=$B240)*(DATE(YEAR($B240),MONTH($B240),MIN(BP$6,DAY(EOMONTH($B240,0))))&lt;$C240)+(DATE(YEAR($B240),MONTH($B240)+1,MIN(BP$6,DAY(EOMONTH($B240,1))))&gt;=$B240)*(DATE(YEAR($B240),MONTH($B240)+1,MIN(BP$6,DAY(EOMONTH($B240,1))))&lt;$C240)))</f>
        <v>0</v>
      </c>
      <c r="BQ240" s="48" t="n">
        <f aca="false">IF(OR(N(BQ$5)=0,BQ$6=""),0,BQ$5*((DATE(YEAR($B240),MONTH($B240),MIN(BQ$6,DAY(EOMONTH($B240,0))))&gt;=$B240)*(DATE(YEAR($B240),MONTH($B240),MIN(BQ$6,DAY(EOMONTH($B240,0))))&lt;$C240)+(DATE(YEAR($B240),MONTH($B240)+1,MIN(BQ$6,DAY(EOMONTH($B240,1))))&gt;=$B240)*(DATE(YEAR($B240),MONTH($B240)+1,MIN(BQ$6,DAY(EOMONTH($B240,1))))&lt;$C240)))</f>
        <v>0</v>
      </c>
      <c r="BR240" s="48" t="n">
        <f aca="false">IF(OR(N(BR$5)=0,BR$6=""),0,BR$5*((DATE(YEAR($B240),MONTH($B240),MIN(BR$6,DAY(EOMONTH($B240,0))))&gt;=$B240)*(DATE(YEAR($B240),MONTH($B240),MIN(BR$6,DAY(EOMONTH($B240,0))))&lt;$C240)+(DATE(YEAR($B240),MONTH($B240)+1,MIN(BR$6,DAY(EOMONTH($B240,1))))&gt;=$B240)*(DATE(YEAR($B240),MONTH($B240)+1,MIN(BR$6,DAY(EOMONTH($B240,1))))&lt;$C240)))</f>
        <v>0</v>
      </c>
      <c r="BS240" s="48" t="n">
        <f aca="false">IF(OR(N(BS$5)=0,BS$6=""),0,BS$5*((DATE(YEAR($B240),MONTH($B240),MIN(BS$6,DAY(EOMONTH($B240,0))))&gt;=$B240)*(DATE(YEAR($B240),MONTH($B240),MIN(BS$6,DAY(EOMONTH($B240,0))))&lt;$C240)+(DATE(YEAR($B240),MONTH($B240)+1,MIN(BS$6,DAY(EOMONTH($B240,1))))&gt;=$B240)*(DATE(YEAR($B240),MONTH($B240)+1,MIN(BS$6,DAY(EOMONTH($B240,1))))&lt;$C240)))</f>
        <v>0</v>
      </c>
      <c r="BT240" s="48" t="n">
        <f aca="false">IF(OR(N(BT$5)=0,BT$6=""),0,BT$5*((DATE(YEAR($B240),MONTH($B240),MIN(BT$6,DAY(EOMONTH($B240,0))))&gt;=$B240)*(DATE(YEAR($B240),MONTH($B240),MIN(BT$6,DAY(EOMONTH($B240,0))))&lt;$C240)+(DATE(YEAR($B240),MONTH($B240)+1,MIN(BT$6,DAY(EOMONTH($B240,1))))&gt;=$B240)*(DATE(YEAR($B240),MONTH($B240)+1,MIN(BT$6,DAY(EOMONTH($B240,1))))&lt;$C240)))</f>
        <v>0</v>
      </c>
      <c r="BU240" s="48" t="n">
        <f aca="false">IF(OR(N(BU$5)=0,BU$6=""),0,BU$5*((DATE(YEAR($B240),MONTH($B240),MIN(BU$6,DAY(EOMONTH($B240,0))))&gt;=$B240)*(DATE(YEAR($B240),MONTH($B240),MIN(BU$6,DAY(EOMONTH($B240,0))))&lt;$C240)+(DATE(YEAR($B240),MONTH($B240)+1,MIN(BU$6,DAY(EOMONTH($B240,1))))&gt;=$B240)*(DATE(YEAR($B240),MONTH($B240)+1,MIN(BU$6,DAY(EOMONTH($B240,1))))&lt;$C240)))</f>
        <v>0</v>
      </c>
      <c r="BV240" s="48" t="n">
        <f aca="false">IF(OR(N(BV$5)=0,BV$6=""),0,BV$5*((DATE(YEAR($B240),MONTH($B240),MIN(BV$6,DAY(EOMONTH($B240,0))))&gt;=$B240)*(DATE(YEAR($B240),MONTH($B240),MIN(BV$6,DAY(EOMONTH($B240,0))))&lt;$C240)+(DATE(YEAR($B240),MONTH($B240)+1,MIN(BV$6,DAY(EOMONTH($B240,1))))&gt;=$B240)*(DATE(YEAR($B240),MONTH($B240)+1,MIN(BV$6,DAY(EOMONTH($B240,1))))&lt;$C240)))</f>
        <v>0</v>
      </c>
      <c r="BW240" s="48" t="n">
        <f aca="false">IF(OR(N(BW$5)=0,BW$6=""),0,BW$5*((DATE(YEAR($B240),MONTH($B240),MIN(BW$6,DAY(EOMONTH($B240,0))))&gt;=$B240)*(DATE(YEAR($B240),MONTH($B240),MIN(BW$6,DAY(EOMONTH($B240,0))))&lt;$C240)+(DATE(YEAR($B240),MONTH($B240)+1,MIN(BW$6,DAY(EOMONTH($B240,1))))&gt;=$B240)*(DATE(YEAR($B240),MONTH($B240)+1,MIN(BW$6,DAY(EOMONTH($B240,1))))&lt;$C240)))</f>
        <v>0</v>
      </c>
      <c r="BX240" s="48" t="n">
        <f aca="false">MIN(Z240,(FT239*(1+FT$5/Setup!$C$36)+IF($V240=1,N($F240),0)))</f>
        <v>0</v>
      </c>
      <c r="BY240" s="48" t="n">
        <f aca="false">MIN(AA240,(FU239*(1+FU$5/Setup!$C$36)+IF($V240=2,N($F240),0)))</f>
        <v>0</v>
      </c>
      <c r="BZ240" s="48" t="n">
        <f aca="false">MIN(AB240,(FV239*(1+FV$5/Setup!$C$36)+IF($V240=3,N($F240),0)))</f>
        <v>0</v>
      </c>
      <c r="CA240" s="48" t="n">
        <f aca="false">MIN(AC240,(FW239*(1+FW$5/Setup!$C$36)+IF($V240=4,N($F240),0)))</f>
        <v>0</v>
      </c>
      <c r="CB240" s="48" t="n">
        <f aca="false">MIN(AD240,(FX239*(1+FX$5/Setup!$C$36)+IF($V240=5,N($F240),0)))</f>
        <v>0</v>
      </c>
      <c r="CC240" s="48" t="n">
        <f aca="false">MIN(AE240,(FY239*(1+FY$5/Setup!$C$36)+IF($V240=6,N($F240),0)))</f>
        <v>0</v>
      </c>
      <c r="CD240" s="48" t="n">
        <f aca="false">MIN(AF240,(FZ239*(1+FZ$5/Setup!$C$36)+IF($V240=7,N($F240),0)))</f>
        <v>0</v>
      </c>
      <c r="CE240" s="48" t="n">
        <f aca="false">MIN(AG240,(GA239*(1+GA$5/Setup!$C$36)+IF($V240=8,N($F240),0)))</f>
        <v>0</v>
      </c>
      <c r="CF240" s="48" t="n">
        <f aca="false">MIN(AH240,(GB239*(1+GB$5/Setup!$C$36)+IF($V240=9,N($F240),0)))</f>
        <v>0</v>
      </c>
      <c r="CG240" s="48" t="n">
        <f aca="false">MIN(AI240,(GC239*(1+GC$5/Setup!$C$36)+IF($V240=10,N($F240),0)))</f>
        <v>0</v>
      </c>
      <c r="CH240" s="48" t="n">
        <f aca="false">MIN(AJ240,(GD239*(1+GD$5/Setup!$C$36)+IF($V240=11,N($F240),0)))</f>
        <v>0</v>
      </c>
      <c r="CI240" s="48" t="n">
        <f aca="false">MIN(AK240,(GE239*(1+GE$5/Setup!$C$36)+IF($V240=12,N($F240),0)))</f>
        <v>0</v>
      </c>
      <c r="CJ240" s="48" t="n">
        <f aca="false">MIN(AL240,(GF239*(1+GF$5/Setup!$C$36)+IF($V240=13,N($F240),0)))</f>
        <v>0</v>
      </c>
      <c r="CK240" s="48" t="n">
        <f aca="false">MIN(AM240,(GG239*(1+GG$5/Setup!$C$36)+IF($V240=14,N($F240),0)))</f>
        <v>0</v>
      </c>
      <c r="CL240" s="48" t="n">
        <f aca="false">MIN(AN240,(GH239*(1+GH$5/Setup!$C$36)+IF($V240=15,N($F240),0)))</f>
        <v>0</v>
      </c>
      <c r="CM240" s="48" t="n">
        <f aca="false">MIN(AO240,(GI239*(1+GI$5/Setup!$C$36)+IF($V240=16,N($F240),0)))</f>
        <v>0</v>
      </c>
      <c r="CN240" s="48" t="n">
        <f aca="false">MIN(AP240,(GJ239*(1+GJ$5/Setup!$C$36)+IF($V240=17,N($F240),0)))</f>
        <v>0</v>
      </c>
      <c r="CO240" s="48" t="n">
        <f aca="false">MIN(AQ240,(GK239*(1+GK$5/Setup!$C$36)+IF($V240=18,N($F240),0)))</f>
        <v>0</v>
      </c>
      <c r="CP240" s="48" t="n">
        <f aca="false">MIN(AR240,(GL239*(1+GL$5/Setup!$C$36)+IF($V240=19,N($F240),0)))</f>
        <v>0</v>
      </c>
      <c r="CQ240" s="48" t="n">
        <f aca="false">MIN(AS240,(GM239*(1+GM$5/Setup!$C$36)+IF($V240=20,N($F240),0)))</f>
        <v>0</v>
      </c>
      <c r="CR240" s="48" t="n">
        <f aca="false">MIN(AT240,(GN239*(1+GN$5/Setup!$C$36)+IF($V240=21,N($F240),0)))</f>
        <v>0</v>
      </c>
      <c r="CS240" s="48" t="n">
        <f aca="false">MIN(AU240,(GO239*(1+GO$5/Setup!$C$36)+IF($V240=22,N($F240),0)))</f>
        <v>0</v>
      </c>
      <c r="CT240" s="48" t="n">
        <f aca="false">MIN(AV240,(GP239*(1+GP$5/Setup!$C$36)+IF($V240=23,N($F240),0)))</f>
        <v>0</v>
      </c>
      <c r="CU240" s="48" t="n">
        <f aca="false">MIN(AW240,(GQ239*(1+GQ$5/Setup!$C$36)+IF($V240=24,N($F240),0)))</f>
        <v>0</v>
      </c>
      <c r="CV240" s="48" t="n">
        <f aca="false">MIN(AX240,(GR239*(1+GR$5/Setup!$C$36)+IF($V240=25,N($F240),0)))</f>
        <v>0</v>
      </c>
      <c r="CW240" s="48" t="n">
        <f aca="false">MIN(AY240,(GS239*(1+GS$5/Setup!$C$36)+IF($V240=26,N($F240),0)))</f>
        <v>0</v>
      </c>
      <c r="CX240" s="48" t="n">
        <f aca="false">MIN(AZ240,(GT239*(1+GT$5/Setup!$C$36)+IF($V240=27,N($F240),0)))</f>
        <v>0</v>
      </c>
      <c r="CY240" s="48" t="n">
        <f aca="false">MIN(BA240,(GU239*(1+GU$5/Setup!$C$36)+IF($V240=28,N($F240),0)))</f>
        <v>0</v>
      </c>
      <c r="CZ240" s="48" t="n">
        <f aca="false">MIN(BB240,(GV239*(1+GV$5/Setup!$C$36)+IF($V240=29,N($F240),0)))</f>
        <v>0</v>
      </c>
      <c r="DA240" s="48" t="n">
        <f aca="false">MIN(BC240,(GW239*(1+GW$5/Setup!$C$36)+IF($V240=30,N($F240),0)))</f>
        <v>0</v>
      </c>
      <c r="DB240" s="48" t="n">
        <f aca="false">MIN(BD240,(GX239*(1+GX$5/Setup!$C$36)+IF($V240=31,N($F240),0)))</f>
        <v>0</v>
      </c>
      <c r="DC240" s="48" t="n">
        <f aca="false">MIN(BE240,(GY239*(1+GY$5/Setup!$C$36)+IF($V240=32,N($F240),0)))</f>
        <v>0</v>
      </c>
      <c r="DD240" s="48" t="n">
        <f aca="false">MIN(BF240,(GZ239*(1+GZ$5/Setup!$C$36)+IF($V240=33,N($F240),0)))</f>
        <v>0</v>
      </c>
      <c r="DE240" s="48" t="n">
        <f aca="false">MIN(BG240,(HA239*(1+HA$5/Setup!$C$36)+IF($V240=34,N($F240),0)))</f>
        <v>0</v>
      </c>
      <c r="DF240" s="48" t="n">
        <f aca="false">MIN(BH240,(HB239*(1+HB$5/Setup!$C$36)+IF($V240=35,N($F240),0)))</f>
        <v>0</v>
      </c>
      <c r="DG240" s="48" t="n">
        <f aca="false">MIN(BI240,(HC239*(1+HC$5/Setup!$C$36)+IF($V240=36,N($F240),0)))</f>
        <v>0</v>
      </c>
      <c r="DH240" s="48" t="n">
        <f aca="false">MIN(BJ240,(HD239*(1+HD$5/Setup!$C$36)+IF($V240=37,N($F240),0)))</f>
        <v>0</v>
      </c>
      <c r="DI240" s="48" t="n">
        <f aca="false">MIN(BK240,(HE239*(1+HE$5/Setup!$C$36)+IF($V240=38,N($F240),0)))</f>
        <v>0</v>
      </c>
      <c r="DJ240" s="48" t="n">
        <f aca="false">MIN(BL240,(HF239*(1+HF$5/Setup!$C$36)+IF($V240=39,N($F240),0)))</f>
        <v>0</v>
      </c>
      <c r="DK240" s="48" t="n">
        <f aca="false">MIN(BM240,(HG239*(1+HG$5/Setup!$C$36)+IF($V240=40,N($F240),0)))</f>
        <v>0</v>
      </c>
      <c r="DL240" s="48" t="n">
        <f aca="false">MIN(BN240,(HH239*(1+HH$5/Setup!$C$36)+IF($V240=41,N($F240),0)))</f>
        <v>0</v>
      </c>
      <c r="DM240" s="48" t="n">
        <f aca="false">MIN(BO240,(HI239*(1+HI$5/Setup!$C$36)+IF($V240=42,N($F240),0)))</f>
        <v>0</v>
      </c>
      <c r="DN240" s="48" t="n">
        <f aca="false">MIN(BP240,(HJ239*(1+HJ$5/Setup!$C$36)+IF($V240=43,N($F240),0)))</f>
        <v>0</v>
      </c>
      <c r="DO240" s="48" t="n">
        <f aca="false">MIN(BQ240,(HK239*(1+HK$5/Setup!$C$36)+IF($V240=44,N($F240),0)))</f>
        <v>0</v>
      </c>
      <c r="DP240" s="48" t="n">
        <f aca="false">MIN(BR240,(HL239*(1+HL$5/Setup!$C$36)+IF($V240=45,N($F240),0)))</f>
        <v>0</v>
      </c>
      <c r="DQ240" s="48" t="n">
        <f aca="false">MIN(BS240,(HM239*(1+HM$5/Setup!$C$36)+IF($V240=46,N($F240),0)))</f>
        <v>0</v>
      </c>
      <c r="DR240" s="48" t="n">
        <f aca="false">MIN(BT240,(HN239*(1+HN$5/Setup!$C$36)+IF($V240=47,N($F240),0)))</f>
        <v>0</v>
      </c>
      <c r="DS240" s="48" t="n">
        <f aca="false">MIN(BU240,(HO239*(1+HO$5/Setup!$C$36)+IF($V240=48,N($F240),0)))</f>
        <v>0</v>
      </c>
      <c r="DT240" s="48" t="n">
        <f aca="false">MIN(BV240,(HP239*(1+HP$5/Setup!$C$36)+IF($V240=49,N($F240),0)))</f>
        <v>0</v>
      </c>
      <c r="DU240" s="48" t="n">
        <f aca="false">MIN(BW240,(HQ239*(1+HQ$5/Setup!$C$36)+IF($V240=50,N($F240),0)))</f>
        <v>0</v>
      </c>
      <c r="DV240" s="48" t="n">
        <f aca="false">MIN(MAX((FT239*(1+FT$5/Setup!$C$36)+IF($V240=1,N($F240),0))-BX240,0),MAX($P240-0,0))</f>
        <v>0</v>
      </c>
      <c r="DW240" s="48" t="n">
        <f aca="false">MIN(MAX((FU239*(1+FU$5/Setup!$C$36)+IF($V240=2,N($F240),0))-BY240,0),MAX($P240-SUM(DV240:DV240),0))</f>
        <v>0</v>
      </c>
      <c r="DX240" s="48" t="n">
        <f aca="false">MIN(MAX((FV239*(1+FV$5/Setup!$C$36)+IF($V240=3,N($F240),0))-BZ240,0),MAX($P240-SUM(DV240:DW240),0))</f>
        <v>0</v>
      </c>
      <c r="DY240" s="48" t="n">
        <f aca="false">MIN(MAX((FW239*(1+FW$5/Setup!$C$36)+IF($V240=4,N($F240),0))-CA240,0),MAX($P240-SUM(DV240:DX240),0))</f>
        <v>0</v>
      </c>
      <c r="DZ240" s="48" t="n">
        <f aca="false">MIN(MAX((FX239*(1+FX$5/Setup!$C$36)+IF($V240=5,N($F240),0))-CB240,0),MAX($P240-SUM(DV240:DY240),0))</f>
        <v>0</v>
      </c>
      <c r="EA240" s="48" t="n">
        <f aca="false">MIN(MAX((FY239*(1+FY$5/Setup!$C$36)+IF($V240=6,N($F240),0))-CC240,0),MAX($P240-SUM(DV240:DZ240),0))</f>
        <v>0</v>
      </c>
      <c r="EB240" s="48" t="n">
        <f aca="false">MIN(MAX((FZ239*(1+FZ$5/Setup!$C$36)+IF($V240=7,N($F240),0))-CD240,0),MAX($P240-SUM(DV240:EA240),0))</f>
        <v>0</v>
      </c>
      <c r="EC240" s="48" t="n">
        <f aca="false">MIN(MAX((GA239*(1+GA$5/Setup!$C$36)+IF($V240=8,N($F240),0))-CE240,0),MAX($P240-SUM(DV240:EB240),0))</f>
        <v>0</v>
      </c>
      <c r="ED240" s="48" t="n">
        <f aca="false">MIN(MAX((GB239*(1+GB$5/Setup!$C$36)+IF($V240=9,N($F240),0))-CF240,0),MAX($P240-SUM(DV240:EC240),0))</f>
        <v>0</v>
      </c>
      <c r="EE240" s="48" t="n">
        <f aca="false">MIN(MAX((GC239*(1+GC$5/Setup!$C$36)+IF($V240=10,N($F240),0))-CG240,0),MAX($P240-SUM(DV240:ED240),0))</f>
        <v>0</v>
      </c>
      <c r="EF240" s="48" t="n">
        <f aca="false">MIN(MAX((GD239*(1+GD$5/Setup!$C$36)+IF($V240=11,N($F240),0))-CH240,0),MAX($P240-SUM(DV240:EE240),0))</f>
        <v>0</v>
      </c>
      <c r="EG240" s="48" t="n">
        <f aca="false">MIN(MAX((GE239*(1+GE$5/Setup!$C$36)+IF($V240=12,N($F240),0))-CI240,0),MAX($P240-SUM(DV240:EF240),0))</f>
        <v>0</v>
      </c>
      <c r="EH240" s="48" t="n">
        <f aca="false">MIN(MAX((GF239*(1+GF$5/Setup!$C$36)+IF($V240=13,N($F240),0))-CJ240,0),MAX($P240-SUM(DV240:EG240),0))</f>
        <v>0</v>
      </c>
      <c r="EI240" s="48" t="n">
        <f aca="false">MIN(MAX((GG239*(1+GG$5/Setup!$C$36)+IF($V240=14,N($F240),0))-CK240,0),MAX($P240-SUM(DV240:EH240),0))</f>
        <v>0</v>
      </c>
      <c r="EJ240" s="48" t="n">
        <f aca="false">MIN(MAX((GH239*(1+GH$5/Setup!$C$36)+IF($V240=15,N($F240),0))-CL240,0),MAX($P240-SUM(DV240:EI240),0))</f>
        <v>0</v>
      </c>
      <c r="EK240" s="48" t="n">
        <f aca="false">MIN(MAX((GI239*(1+GI$5/Setup!$C$36)+IF($V240=16,N($F240),0))-CM240,0),MAX($P240-SUM(DV240:EJ240),0))</f>
        <v>0</v>
      </c>
      <c r="EL240" s="48" t="n">
        <f aca="false">MIN(MAX((GJ239*(1+GJ$5/Setup!$C$36)+IF($V240=17,N($F240),0))-CN240,0),MAX($P240-SUM(DV240:EK240),0))</f>
        <v>0</v>
      </c>
      <c r="EM240" s="48" t="n">
        <f aca="false">MIN(MAX((GK239*(1+GK$5/Setup!$C$36)+IF($V240=18,N($F240),0))-CO240,0),MAX($P240-SUM(DV240:EL240),0))</f>
        <v>0</v>
      </c>
      <c r="EN240" s="48" t="n">
        <f aca="false">MIN(MAX((GL239*(1+GL$5/Setup!$C$36)+IF($V240=19,N($F240),0))-CP240,0),MAX($P240-SUM(DV240:EM240),0))</f>
        <v>0</v>
      </c>
      <c r="EO240" s="48" t="n">
        <f aca="false">MIN(MAX((GM239*(1+GM$5/Setup!$C$36)+IF($V240=20,N($F240),0))-CQ240,0),MAX($P240-SUM(DV240:EN240),0))</f>
        <v>0</v>
      </c>
      <c r="EP240" s="48" t="n">
        <f aca="false">MIN(MAX((GN239*(1+GN$5/Setup!$C$36)+IF($V240=21,N($F240),0))-CR240,0),MAX($P240-SUM(DV240:EO240),0))</f>
        <v>0</v>
      </c>
      <c r="EQ240" s="48" t="n">
        <f aca="false">MIN(MAX((GO239*(1+GO$5/Setup!$C$36)+IF($V240=22,N($F240),0))-CS240,0),MAX($P240-SUM(DV240:EP240),0))</f>
        <v>0</v>
      </c>
      <c r="ER240" s="48" t="n">
        <f aca="false">MIN(MAX((GP239*(1+GP$5/Setup!$C$36)+IF($V240=23,N($F240),0))-CT240,0),MAX($P240-SUM(DV240:EQ240),0))</f>
        <v>0</v>
      </c>
      <c r="ES240" s="48" t="n">
        <f aca="false">MIN(MAX((GQ239*(1+GQ$5/Setup!$C$36)+IF($V240=24,N($F240),0))-CU240,0),MAX($P240-SUM(DV240:ER240),0))</f>
        <v>0</v>
      </c>
      <c r="ET240" s="48" t="n">
        <f aca="false">MIN(MAX((GR239*(1+GR$5/Setup!$C$36)+IF($V240=25,N($F240),0))-CV240,0),MAX($P240-SUM(DV240:ES240),0))</f>
        <v>0</v>
      </c>
      <c r="EU240" s="48" t="n">
        <f aca="false">MIN(MAX((GS239*(1+GS$5/Setup!$C$36)+IF($V240=26,N($F240),0))-CW240,0),MAX($P240-SUM(DV240:ET240),0))</f>
        <v>0</v>
      </c>
      <c r="EV240" s="48" t="n">
        <f aca="false">MIN(MAX((GT239*(1+GT$5/Setup!$C$36)+IF($V240=27,N($F240),0))-CX240,0),MAX($P240-SUM(DV240:EU240),0))</f>
        <v>0</v>
      </c>
      <c r="EW240" s="48" t="n">
        <f aca="false">MIN(MAX((GU239*(1+GU$5/Setup!$C$36)+IF($V240=28,N($F240),0))-CY240,0),MAX($P240-SUM(DV240:EV240),0))</f>
        <v>0</v>
      </c>
      <c r="EX240" s="48" t="n">
        <f aca="false">MIN(MAX((GV239*(1+GV$5/Setup!$C$36)+IF($V240=29,N($F240),0))-CZ240,0),MAX($P240-SUM(DV240:EW240),0))</f>
        <v>0</v>
      </c>
      <c r="EY240" s="48" t="n">
        <f aca="false">MIN(MAX((GW239*(1+GW$5/Setup!$C$36)+IF($V240=30,N($F240),0))-DA240,0),MAX($P240-SUM(DV240:EX240),0))</f>
        <v>0</v>
      </c>
      <c r="EZ240" s="48" t="n">
        <f aca="false">MIN(MAX((GX239*(1+GX$5/Setup!$C$36)+IF($V240=31,N($F240),0))-DB240,0),MAX($P240-SUM(DV240:EY240),0))</f>
        <v>0</v>
      </c>
      <c r="FA240" s="48" t="n">
        <f aca="false">MIN(MAX((GY239*(1+GY$5/Setup!$C$36)+IF($V240=32,N($F240),0))-DC240,0),MAX($P240-SUM(DV240:EZ240),0))</f>
        <v>0</v>
      </c>
      <c r="FB240" s="48" t="n">
        <f aca="false">MIN(MAX((GZ239*(1+GZ$5/Setup!$C$36)+IF($V240=33,N($F240),0))-DD240,0),MAX($P240-SUM(DV240:FA240),0))</f>
        <v>0</v>
      </c>
      <c r="FC240" s="48" t="n">
        <f aca="false">MIN(MAX((HA239*(1+HA$5/Setup!$C$36)+IF($V240=34,N($F240),0))-DE240,0),MAX($P240-SUM(DV240:FB240),0))</f>
        <v>0</v>
      </c>
      <c r="FD240" s="48" t="n">
        <f aca="false">MIN(MAX((HB239*(1+HB$5/Setup!$C$36)+IF($V240=35,N($F240),0))-DF240,0),MAX($P240-SUM(DV240:FC240),0))</f>
        <v>0</v>
      </c>
      <c r="FE240" s="48" t="n">
        <f aca="false">MIN(MAX((HC239*(1+HC$5/Setup!$C$36)+IF($V240=36,N($F240),0))-DG240,0),MAX($P240-SUM(DV240:FD240),0))</f>
        <v>0</v>
      </c>
      <c r="FF240" s="48" t="n">
        <f aca="false">MIN(MAX((HD239*(1+HD$5/Setup!$C$36)+IF($V240=37,N($F240),0))-DH240,0),MAX($P240-SUM(DV240:FE240),0))</f>
        <v>0</v>
      </c>
      <c r="FG240" s="48" t="n">
        <f aca="false">MIN(MAX((HE239*(1+HE$5/Setup!$C$36)+IF($V240=38,N($F240),0))-DI240,0),MAX($P240-SUM(DV240:FF240),0))</f>
        <v>0</v>
      </c>
      <c r="FH240" s="48" t="n">
        <f aca="false">MIN(MAX((HF239*(1+HF$5/Setup!$C$36)+IF($V240=39,N($F240),0))-DJ240,0),MAX($P240-SUM(DV240:FG240),0))</f>
        <v>0</v>
      </c>
      <c r="FI240" s="48" t="n">
        <f aca="false">MIN(MAX((HG239*(1+HG$5/Setup!$C$36)+IF($V240=40,N($F240),0))-DK240,0),MAX($P240-SUM(DV240:FH240),0))</f>
        <v>0</v>
      </c>
      <c r="FJ240" s="48" t="n">
        <f aca="false">MIN(MAX((HH239*(1+HH$5/Setup!$C$36)+IF($V240=41,N($F240),0))-DL240,0),MAX($P240-SUM(DV240:FI240),0))</f>
        <v>0</v>
      </c>
      <c r="FK240" s="48" t="n">
        <f aca="false">MIN(MAX((HI239*(1+HI$5/Setup!$C$36)+IF($V240=42,N($F240),0))-DM240,0),MAX($P240-SUM(DV240:FJ240),0))</f>
        <v>0</v>
      </c>
      <c r="FL240" s="48" t="n">
        <f aca="false">MIN(MAX((HJ239*(1+HJ$5/Setup!$C$36)+IF($V240=43,N($F240),0))-DN240,0),MAX($P240-SUM(DV240:FK240),0))</f>
        <v>0</v>
      </c>
      <c r="FM240" s="48" t="n">
        <f aca="false">MIN(MAX((HK239*(1+HK$5/Setup!$C$36)+IF($V240=44,N($F240),0))-DO240,0),MAX($P240-SUM(DV240:FL240),0))</f>
        <v>0</v>
      </c>
      <c r="FN240" s="48" t="n">
        <f aca="false">MIN(MAX((HL239*(1+HL$5/Setup!$C$36)+IF($V240=45,N($F240),0))-DP240,0),MAX($P240-SUM(DV240:FM240),0))</f>
        <v>0</v>
      </c>
      <c r="FO240" s="48" t="n">
        <f aca="false">MIN(MAX((HM239*(1+HM$5/Setup!$C$36)+IF($V240=46,N($F240),0))-DQ240,0),MAX($P240-SUM(DV240:FN240),0))</f>
        <v>0</v>
      </c>
      <c r="FP240" s="48" t="n">
        <f aca="false">MIN(MAX((HN239*(1+HN$5/Setup!$C$36)+IF($V240=47,N($F240),0))-DR240,0),MAX($P240-SUM(DV240:FO240),0))</f>
        <v>0</v>
      </c>
      <c r="FQ240" s="48" t="n">
        <f aca="false">MIN(MAX((HO239*(1+HO$5/Setup!$C$36)+IF($V240=48,N($F240),0))-DS240,0),MAX($P240-SUM(DV240:FP240),0))</f>
        <v>0</v>
      </c>
      <c r="FR240" s="48" t="n">
        <f aca="false">MIN(MAX((HP239*(1+HP$5/Setup!$C$36)+IF($V240=49,N($F240),0))-DT240,0),MAX($P240-SUM(DV240:FQ240),0))</f>
        <v>0</v>
      </c>
      <c r="FS240" s="48" t="n">
        <f aca="false">MIN(MAX((HQ239*(1+HQ$5/Setup!$C$36)+IF($V240=50,N($F240),0))-DU240,0),MAX($P240-SUM(DV240:FR240),0))</f>
        <v>0</v>
      </c>
      <c r="FT240" s="48" t="n">
        <f aca="false">IF((FT239*(1+FT$5/Setup!$C$36)+IF($V240=1,N($F240),0))-BX240-DV240&lt;0.005,0,(FT239*(1+FT$5/Setup!$C$36)+IF($V240=1,N($F240),0))-BX240-DV240)</f>
        <v>0</v>
      </c>
      <c r="FU240" s="48" t="n">
        <f aca="false">IF((FU239*(1+FU$5/Setup!$C$36)+IF($V240=2,N($F240),0))-BY240-DW240&lt;0.005,0,(FU239*(1+FU$5/Setup!$C$36)+IF($V240=2,N($F240),0))-BY240-DW240)</f>
        <v>0</v>
      </c>
      <c r="FV240" s="48" t="n">
        <f aca="false">IF((FV239*(1+FV$5/Setup!$C$36)+IF($V240=3,N($F240),0))-BZ240-DX240&lt;0.005,0,(FV239*(1+FV$5/Setup!$C$36)+IF($V240=3,N($F240),0))-BZ240-DX240)</f>
        <v>0</v>
      </c>
      <c r="FW240" s="48" t="n">
        <f aca="false">IF((FW239*(1+FW$5/Setup!$C$36)+IF($V240=4,N($F240),0))-CA240-DY240&lt;0.005,0,(FW239*(1+FW$5/Setup!$C$36)+IF($V240=4,N($F240),0))-CA240-DY240)</f>
        <v>0</v>
      </c>
      <c r="FX240" s="48" t="n">
        <f aca="false">IF((FX239*(1+FX$5/Setup!$C$36)+IF($V240=5,N($F240),0))-CB240-DZ240&lt;0.005,0,(FX239*(1+FX$5/Setup!$C$36)+IF($V240=5,N($F240),0))-CB240-DZ240)</f>
        <v>0</v>
      </c>
      <c r="FY240" s="48" t="n">
        <f aca="false">IF((FY239*(1+FY$5/Setup!$C$36)+IF($V240=6,N($F240),0))-CC240-EA240&lt;0.005,0,(FY239*(1+FY$5/Setup!$C$36)+IF($V240=6,N($F240),0))-CC240-EA240)</f>
        <v>0</v>
      </c>
      <c r="FZ240" s="48" t="n">
        <f aca="false">IF((FZ239*(1+FZ$5/Setup!$C$36)+IF($V240=7,N($F240),0))-CD240-EB240&lt;0.005,0,(FZ239*(1+FZ$5/Setup!$C$36)+IF($V240=7,N($F240),0))-CD240-EB240)</f>
        <v>0</v>
      </c>
      <c r="GA240" s="48" t="n">
        <f aca="false">IF((GA239*(1+GA$5/Setup!$C$36)+IF($V240=8,N($F240),0))-CE240-EC240&lt;0.005,0,(GA239*(1+GA$5/Setup!$C$36)+IF($V240=8,N($F240),0))-CE240-EC240)</f>
        <v>0</v>
      </c>
      <c r="GB240" s="48" t="n">
        <f aca="false">IF((GB239*(1+GB$5/Setup!$C$36)+IF($V240=9,N($F240),0))-CF240-ED240&lt;0.005,0,(GB239*(1+GB$5/Setup!$C$36)+IF($V240=9,N($F240),0))-CF240-ED240)</f>
        <v>0</v>
      </c>
      <c r="GC240" s="48" t="n">
        <f aca="false">IF((GC239*(1+GC$5/Setup!$C$36)+IF($V240=10,N($F240),0))-CG240-EE240&lt;0.005,0,(GC239*(1+GC$5/Setup!$C$36)+IF($V240=10,N($F240),0))-CG240-EE240)</f>
        <v>0</v>
      </c>
      <c r="GD240" s="48" t="n">
        <f aca="false">IF((GD239*(1+GD$5/Setup!$C$36)+IF($V240=11,N($F240),0))-CH240-EF240&lt;0.005,0,(GD239*(1+GD$5/Setup!$C$36)+IF($V240=11,N($F240),0))-CH240-EF240)</f>
        <v>0</v>
      </c>
      <c r="GE240" s="48" t="n">
        <f aca="false">IF((GE239*(1+GE$5/Setup!$C$36)+IF($V240=12,N($F240),0))-CI240-EG240&lt;0.005,0,(GE239*(1+GE$5/Setup!$C$36)+IF($V240=12,N($F240),0))-CI240-EG240)</f>
        <v>0</v>
      </c>
      <c r="GF240" s="48" t="n">
        <f aca="false">IF((GF239*(1+GF$5/Setup!$C$36)+IF($V240=13,N($F240),0))-CJ240-EH240&lt;0.005,0,(GF239*(1+GF$5/Setup!$C$36)+IF($V240=13,N($F240),0))-CJ240-EH240)</f>
        <v>0</v>
      </c>
      <c r="GG240" s="48" t="n">
        <f aca="false">IF((GG239*(1+GG$5/Setup!$C$36)+IF($V240=14,N($F240),0))-CK240-EI240&lt;0.005,0,(GG239*(1+GG$5/Setup!$C$36)+IF($V240=14,N($F240),0))-CK240-EI240)</f>
        <v>0</v>
      </c>
      <c r="GH240" s="48" t="n">
        <f aca="false">IF((GH239*(1+GH$5/Setup!$C$36)+IF($V240=15,N($F240),0))-CL240-EJ240&lt;0.005,0,(GH239*(1+GH$5/Setup!$C$36)+IF($V240=15,N($F240),0))-CL240-EJ240)</f>
        <v>0</v>
      </c>
      <c r="GI240" s="48" t="n">
        <f aca="false">IF((GI239*(1+GI$5/Setup!$C$36)+IF($V240=16,N($F240),0))-CM240-EK240&lt;0.005,0,(GI239*(1+GI$5/Setup!$C$36)+IF($V240=16,N($F240),0))-CM240-EK240)</f>
        <v>0</v>
      </c>
      <c r="GJ240" s="48" t="n">
        <f aca="false">IF((GJ239*(1+GJ$5/Setup!$C$36)+IF($V240=17,N($F240),0))-CN240-EL240&lt;0.005,0,(GJ239*(1+GJ$5/Setup!$C$36)+IF($V240=17,N($F240),0))-CN240-EL240)</f>
        <v>0</v>
      </c>
      <c r="GK240" s="48" t="n">
        <f aca="false">IF((GK239*(1+GK$5/Setup!$C$36)+IF($V240=18,N($F240),0))-CO240-EM240&lt;0.005,0,(GK239*(1+GK$5/Setup!$C$36)+IF($V240=18,N($F240),0))-CO240-EM240)</f>
        <v>0</v>
      </c>
      <c r="GL240" s="48" t="n">
        <f aca="false">IF((GL239*(1+GL$5/Setup!$C$36)+IF($V240=19,N($F240),0))-CP240-EN240&lt;0.005,0,(GL239*(1+GL$5/Setup!$C$36)+IF($V240=19,N($F240),0))-CP240-EN240)</f>
        <v>0</v>
      </c>
      <c r="GM240" s="48" t="n">
        <f aca="false">IF((GM239*(1+GM$5/Setup!$C$36)+IF($V240=20,N($F240),0))-CQ240-EO240&lt;0.005,0,(GM239*(1+GM$5/Setup!$C$36)+IF($V240=20,N($F240),0))-CQ240-EO240)</f>
        <v>0</v>
      </c>
      <c r="GN240" s="48" t="n">
        <f aca="false">IF((GN239*(1+GN$5/Setup!$C$36)+IF($V240=21,N($F240),0))-CR240-EP240&lt;0.005,0,(GN239*(1+GN$5/Setup!$C$36)+IF($V240=21,N($F240),0))-CR240-EP240)</f>
        <v>0</v>
      </c>
      <c r="GO240" s="48" t="n">
        <f aca="false">IF((GO239*(1+GO$5/Setup!$C$36)+IF($V240=22,N($F240),0))-CS240-EQ240&lt;0.005,0,(GO239*(1+GO$5/Setup!$C$36)+IF($V240=22,N($F240),0))-CS240-EQ240)</f>
        <v>0</v>
      </c>
      <c r="GP240" s="48" t="n">
        <f aca="false">IF((GP239*(1+GP$5/Setup!$C$36)+IF($V240=23,N($F240),0))-CT240-ER240&lt;0.005,0,(GP239*(1+GP$5/Setup!$C$36)+IF($V240=23,N($F240),0))-CT240-ER240)</f>
        <v>0</v>
      </c>
      <c r="GQ240" s="48" t="n">
        <f aca="false">IF((GQ239*(1+GQ$5/Setup!$C$36)+IF($V240=24,N($F240),0))-CU240-ES240&lt;0.005,0,(GQ239*(1+GQ$5/Setup!$C$36)+IF($V240=24,N($F240),0))-CU240-ES240)</f>
        <v>0</v>
      </c>
      <c r="GR240" s="48" t="n">
        <f aca="false">IF((GR239*(1+GR$5/Setup!$C$36)+IF($V240=25,N($F240),0))-CV240-ET240&lt;0.005,0,(GR239*(1+GR$5/Setup!$C$36)+IF($V240=25,N($F240),0))-CV240-ET240)</f>
        <v>0</v>
      </c>
      <c r="GS240" s="48" t="n">
        <f aca="false">IF((GS239*(1+GS$5/Setup!$C$36)+IF($V240=26,N($F240),0))-CW240-EU240&lt;0.005,0,(GS239*(1+GS$5/Setup!$C$36)+IF($V240=26,N($F240),0))-CW240-EU240)</f>
        <v>0</v>
      </c>
      <c r="GT240" s="48" t="n">
        <f aca="false">IF((GT239*(1+GT$5/Setup!$C$36)+IF($V240=27,N($F240),0))-CX240-EV240&lt;0.005,0,(GT239*(1+GT$5/Setup!$C$36)+IF($V240=27,N($F240),0))-CX240-EV240)</f>
        <v>0</v>
      </c>
      <c r="GU240" s="48" t="n">
        <f aca="false">IF((GU239*(1+GU$5/Setup!$C$36)+IF($V240=28,N($F240),0))-CY240-EW240&lt;0.005,0,(GU239*(1+GU$5/Setup!$C$36)+IF($V240=28,N($F240),0))-CY240-EW240)</f>
        <v>0</v>
      </c>
      <c r="GV240" s="48" t="n">
        <f aca="false">IF((GV239*(1+GV$5/Setup!$C$36)+IF($V240=29,N($F240),0))-CZ240-EX240&lt;0.005,0,(GV239*(1+GV$5/Setup!$C$36)+IF($V240=29,N($F240),0))-CZ240-EX240)</f>
        <v>0</v>
      </c>
      <c r="GW240" s="48" t="n">
        <f aca="false">IF((GW239*(1+GW$5/Setup!$C$36)+IF($V240=30,N($F240),0))-DA240-EY240&lt;0.005,0,(GW239*(1+GW$5/Setup!$C$36)+IF($V240=30,N($F240),0))-DA240-EY240)</f>
        <v>0</v>
      </c>
      <c r="GX240" s="48" t="n">
        <f aca="false">IF((GX239*(1+GX$5/Setup!$C$36)+IF($V240=31,N($F240),0))-DB240-EZ240&lt;0.005,0,(GX239*(1+GX$5/Setup!$C$36)+IF($V240=31,N($F240),0))-DB240-EZ240)</f>
        <v>0</v>
      </c>
      <c r="GY240" s="48" t="n">
        <f aca="false">IF((GY239*(1+GY$5/Setup!$C$36)+IF($V240=32,N($F240),0))-DC240-FA240&lt;0.005,0,(GY239*(1+GY$5/Setup!$C$36)+IF($V240=32,N($F240),0))-DC240-FA240)</f>
        <v>0</v>
      </c>
      <c r="GZ240" s="48" t="n">
        <f aca="false">IF((GZ239*(1+GZ$5/Setup!$C$36)+IF($V240=33,N($F240),0))-DD240-FB240&lt;0.005,0,(GZ239*(1+GZ$5/Setup!$C$36)+IF($V240=33,N($F240),0))-DD240-FB240)</f>
        <v>0</v>
      </c>
      <c r="HA240" s="48" t="n">
        <f aca="false">IF((HA239*(1+HA$5/Setup!$C$36)+IF($V240=34,N($F240),0))-DE240-FC240&lt;0.005,0,(HA239*(1+HA$5/Setup!$C$36)+IF($V240=34,N($F240),0))-DE240-FC240)</f>
        <v>0</v>
      </c>
      <c r="HB240" s="48" t="n">
        <f aca="false">IF((HB239*(1+HB$5/Setup!$C$36)+IF($V240=35,N($F240),0))-DF240-FD240&lt;0.005,0,(HB239*(1+HB$5/Setup!$C$36)+IF($V240=35,N($F240),0))-DF240-FD240)</f>
        <v>0</v>
      </c>
      <c r="HC240" s="48" t="n">
        <f aca="false">IF((HC239*(1+HC$5/Setup!$C$36)+IF($V240=36,N($F240),0))-DG240-FE240&lt;0.005,0,(HC239*(1+HC$5/Setup!$C$36)+IF($V240=36,N($F240),0))-DG240-FE240)</f>
        <v>0</v>
      </c>
      <c r="HD240" s="48" t="n">
        <f aca="false">IF((HD239*(1+HD$5/Setup!$C$36)+IF($V240=37,N($F240),0))-DH240-FF240&lt;0.005,0,(HD239*(1+HD$5/Setup!$C$36)+IF($V240=37,N($F240),0))-DH240-FF240)</f>
        <v>0</v>
      </c>
      <c r="HE240" s="48" t="n">
        <f aca="false">IF((HE239*(1+HE$5/Setup!$C$36)+IF($V240=38,N($F240),0))-DI240-FG240&lt;0.005,0,(HE239*(1+HE$5/Setup!$C$36)+IF($V240=38,N($F240),0))-DI240-FG240)</f>
        <v>0</v>
      </c>
      <c r="HF240" s="48" t="n">
        <f aca="false">IF((HF239*(1+HF$5/Setup!$C$36)+IF($V240=39,N($F240),0))-DJ240-FH240&lt;0.005,0,(HF239*(1+HF$5/Setup!$C$36)+IF($V240=39,N($F240),0))-DJ240-FH240)</f>
        <v>0</v>
      </c>
      <c r="HG240" s="48" t="n">
        <f aca="false">IF((HG239*(1+HG$5/Setup!$C$36)+IF($V240=40,N($F240),0))-DK240-FI240&lt;0.005,0,(HG239*(1+HG$5/Setup!$C$36)+IF($V240=40,N($F240),0))-DK240-FI240)</f>
        <v>0</v>
      </c>
      <c r="HH240" s="48" t="n">
        <f aca="false">IF((HH239*(1+HH$5/Setup!$C$36)+IF($V240=41,N($F240),0))-DL240-FJ240&lt;0.005,0,(HH239*(1+HH$5/Setup!$C$36)+IF($V240=41,N($F240),0))-DL240-FJ240)</f>
        <v>0</v>
      </c>
      <c r="HI240" s="48" t="n">
        <f aca="false">IF((HI239*(1+HI$5/Setup!$C$36)+IF($V240=42,N($F240),0))-DM240-FK240&lt;0.005,0,(HI239*(1+HI$5/Setup!$C$36)+IF($V240=42,N($F240),0))-DM240-FK240)</f>
        <v>0</v>
      </c>
      <c r="HJ240" s="48" t="n">
        <f aca="false">IF((HJ239*(1+HJ$5/Setup!$C$36)+IF($V240=43,N($F240),0))-DN240-FL240&lt;0.005,0,(HJ239*(1+HJ$5/Setup!$C$36)+IF($V240=43,N($F240),0))-DN240-FL240)</f>
        <v>0</v>
      </c>
      <c r="HK240" s="48" t="n">
        <f aca="false">IF((HK239*(1+HK$5/Setup!$C$36)+IF($V240=44,N($F240),0))-DO240-FM240&lt;0.005,0,(HK239*(1+HK$5/Setup!$C$36)+IF($V240=44,N($F240),0))-DO240-FM240)</f>
        <v>0</v>
      </c>
      <c r="HL240" s="48" t="n">
        <f aca="false">IF((HL239*(1+HL$5/Setup!$C$36)+IF($V240=45,N($F240),0))-DP240-FN240&lt;0.005,0,(HL239*(1+HL$5/Setup!$C$36)+IF($V240=45,N($F240),0))-DP240-FN240)</f>
        <v>0</v>
      </c>
      <c r="HM240" s="48" t="n">
        <f aca="false">IF((HM239*(1+HM$5/Setup!$C$36)+IF($V240=46,N($F240),0))-DQ240-FO240&lt;0.005,0,(HM239*(1+HM$5/Setup!$C$36)+IF($V240=46,N($F240),0))-DQ240-FO240)</f>
        <v>0</v>
      </c>
      <c r="HN240" s="48" t="n">
        <f aca="false">IF((HN239*(1+HN$5/Setup!$C$36)+IF($V240=47,N($F240),0))-DR240-FP240&lt;0.005,0,(HN239*(1+HN$5/Setup!$C$36)+IF($V240=47,N($F240),0))-DR240-FP240)</f>
        <v>0</v>
      </c>
      <c r="HO240" s="48" t="n">
        <f aca="false">IF((HO239*(1+HO$5/Setup!$C$36)+IF($V240=48,N($F240),0))-DS240-FQ240&lt;0.005,0,(HO239*(1+HO$5/Setup!$C$36)+IF($V240=48,N($F240),0))-DS240-FQ240)</f>
        <v>0</v>
      </c>
      <c r="HP240" s="48" t="n">
        <f aca="false">IF((HP239*(1+HP$5/Setup!$C$36)+IF($V240=49,N($F240),0))-DT240-FR240&lt;0.005,0,(HP239*(1+HP$5/Setup!$C$36)+IF($V240=49,N($F240),0))-DT240-FR240)</f>
        <v>0</v>
      </c>
      <c r="HQ240" s="48" t="n">
        <f aca="false">IF((HQ239*(1+HQ$5/Setup!$C$36)+IF($V240=50,N($F240),0))-DU240-FS240&lt;0.005,0,(HQ239*(1+HQ$5/Setup!$C$36)+IF($V240=50,N($F240),0))-DU240-FS240)</f>
        <v>0</v>
      </c>
    </row>
    <row r="241" customFormat="false" ht="15" hidden="false" customHeight="false" outlineLevel="0" collapsed="false">
      <c r="A241" s="44" t="n">
        <v>233</v>
      </c>
      <c r="B241" s="45" t="n">
        <f aca="false">IF(Setup!$C$7="Every month",EDATE(Setup!$C$8,($A241-1)),IF(Setup!$C$7="Twice a month",DATE(YEAR(Setup!$C$8),MONTH(Setup!$C$8)+INT((($A241-1)+Setup!$C$41)/2),MIN(IF(MOD(($A241-1)+Setup!$C$41,2)=0,Setup!$C$39,Setup!$C$40),DAY(EOMONTH(DATE(YEAR(Setup!$C$8),MONTH(Setup!$C$8)+INT((($A241-1)+Setup!$C$41)/2),1),0)))),Setup!$C$8+($A241-1)*IF(Setup!$C$7="Every week",7,14)))</f>
        <v>49573</v>
      </c>
      <c r="C241" s="45" t="n">
        <f aca="false">IF(Setup!$C$7="Every month",EDATE(Setup!$C$8,$A241),IF(Setup!$C$7="Twice a month",DATE(YEAR(Setup!$C$8),MONTH(Setup!$C$8)+INT(($A241+Setup!$C$41)/2),MIN(IF(MOD($A241+Setup!$C$41,2)=0,Setup!$C$39,Setup!$C$40),DAY(EOMONTH(DATE(YEAR(Setup!$C$8),MONTH(Setup!$C$8)+INT(($A241+Setup!$C$41)/2),1),0)))),Setup!$C$8+$A241*IF(Setup!$C$7="Every week",7,14)))</f>
        <v>49587</v>
      </c>
      <c r="D241" s="46"/>
      <c r="E241" s="47"/>
      <c r="F241" s="47"/>
      <c r="G241" s="47"/>
      <c r="H241" s="47"/>
      <c r="I241" s="48" t="n">
        <f aca="false">N(Setup!$C$11)+N(E241)</f>
        <v>100</v>
      </c>
      <c r="J241" s="48" t="n">
        <f aca="false">MIN(Setup!$C$37,MAX(I241,0))</f>
        <v>9.23076923076923</v>
      </c>
      <c r="K241" s="48" t="n">
        <f aca="false">MIN(MAX(N(Setup!$C$14)-L240,0),MAX(I241-J241,0))</f>
        <v>0</v>
      </c>
      <c r="L241" s="48" t="n">
        <f aca="false">L240+K241-N(G241)</f>
        <v>500</v>
      </c>
      <c r="M241" s="48" t="n">
        <f aca="false">M240+J241-N(H241)</f>
        <v>2150.76923076924</v>
      </c>
      <c r="N241" s="48" t="n">
        <f aca="false">SUM(BX241:DU241)</f>
        <v>0</v>
      </c>
      <c r="O241" s="48" t="n">
        <f aca="false">SUM(Z241:BW241)-N241</f>
        <v>0</v>
      </c>
      <c r="P241" s="48" t="n">
        <f aca="false">MAX(I241-J241-K241,0)+O241</f>
        <v>90.7692307692308</v>
      </c>
      <c r="Q241" s="48" t="n">
        <f aca="false">SUM(DV241:FS241)</f>
        <v>0</v>
      </c>
      <c r="R241" s="49" t="n">
        <f aca="false">N241+J241+K241+Q241</f>
        <v>9.23076923076923</v>
      </c>
      <c r="S241" s="48" t="n">
        <f aca="false">T241-T240-N(F241)+N241+Q241</f>
        <v>0</v>
      </c>
      <c r="T241" s="49" t="n">
        <f aca="false">SUM(FT241:HQ241)</f>
        <v>0</v>
      </c>
      <c r="U241" s="44" t="str">
        <f aca="false">IF(T240&lt;0.005,"",INDEX(Helpers!$C$2:$C$51,IF(_xlfn.MINIFS($DV$6:$FS$6,DV241:FS241,"&gt;0.005")=0,V241,_xlfn.MINIFS($DV$6:$FS$6,DV241:FS241,"&gt;0.005"))))</f>
        <v/>
      </c>
      <c r="V241" s="44" t="n">
        <f aca="false">IF(_xlfn.MINIFS($FT$6:$HQ$6,FT240:HQ240,"&gt;0.005")=0,1,_xlfn.MINIFS($FT$6:$HQ$6,FT240:HQ240,"&gt;0.005"))</f>
        <v>1</v>
      </c>
      <c r="W241" s="44" t="n">
        <f aca="false">IF(AND(D241&lt;&gt;"Paid",T240&gt;0.005),1,0)</f>
        <v>0</v>
      </c>
      <c r="X241" s="48" t="n">
        <f aca="false">SUMPRODUCT(((Helpers!$G$2:$G$51*(1+(Helpers!$D$2:$D$51+0.000000001)/12)^(($B241-Setup!$C$8)/(365.25/12))-Helpers!$E$2:$E$51*((1+(Helpers!$D$2:$D$51+0.000000001)/12)^(($B241-Setup!$C$8)/(365.25/12))-1)/((Helpers!$D$2:$D$51+0.000000001)/12))&gt;0)*(Helpers!$G$2:$G$51*(1+(Helpers!$D$2:$D$51+0.000000001)/12)^(($B241-Setup!$C$8)/(365.25/12))-Helpers!$E$2:$E$51*((1+(Helpers!$D$2:$D$51+0.000000001)/12)^(($B241-Setup!$C$8)/(365.25/12))-1)/((Helpers!$D$2:$D$51+0.000000001)/12)))</f>
        <v>0</v>
      </c>
      <c r="Y241" s="48"/>
      <c r="Z241" s="48" t="n">
        <f aca="false">IF(OR(N(Z$5)=0,Z$6=""),0,Z$5*((DATE(YEAR($B241),MONTH($B241),MIN(Z$6,DAY(EOMONTH($B241,0))))&gt;=$B241)*(DATE(YEAR($B241),MONTH($B241),MIN(Z$6,DAY(EOMONTH($B241,0))))&lt;$C241)+(DATE(YEAR($B241),MONTH($B241)+1,MIN(Z$6,DAY(EOMONTH($B241,1))))&gt;=$B241)*(DATE(YEAR($B241),MONTH($B241)+1,MIN(Z$6,DAY(EOMONTH($B241,1))))&lt;$C241)))</f>
        <v>0</v>
      </c>
      <c r="AA241" s="48" t="n">
        <f aca="false">IF(OR(N(AA$5)=0,AA$6=""),0,AA$5*((DATE(YEAR($B241),MONTH($B241),MIN(AA$6,DAY(EOMONTH($B241,0))))&gt;=$B241)*(DATE(YEAR($B241),MONTH($B241),MIN(AA$6,DAY(EOMONTH($B241,0))))&lt;$C241)+(DATE(YEAR($B241),MONTH($B241)+1,MIN(AA$6,DAY(EOMONTH($B241,1))))&gt;=$B241)*(DATE(YEAR($B241),MONTH($B241)+1,MIN(AA$6,DAY(EOMONTH($B241,1))))&lt;$C241)))</f>
        <v>0</v>
      </c>
      <c r="AB241" s="48" t="n">
        <f aca="false">IF(OR(N(AB$5)=0,AB$6=""),0,AB$5*((DATE(YEAR($B241),MONTH($B241),MIN(AB$6,DAY(EOMONTH($B241,0))))&gt;=$B241)*(DATE(YEAR($B241),MONTH($B241),MIN(AB$6,DAY(EOMONTH($B241,0))))&lt;$C241)+(DATE(YEAR($B241),MONTH($B241)+1,MIN(AB$6,DAY(EOMONTH($B241,1))))&gt;=$B241)*(DATE(YEAR($B241),MONTH($B241)+1,MIN(AB$6,DAY(EOMONTH($B241,1))))&lt;$C241)))</f>
        <v>0</v>
      </c>
      <c r="AC241" s="48" t="n">
        <f aca="false">IF(OR(N(AC$5)=0,AC$6=""),0,AC$5*((DATE(YEAR($B241),MONTH($B241),MIN(AC$6,DAY(EOMONTH($B241,0))))&gt;=$B241)*(DATE(YEAR($B241),MONTH($B241),MIN(AC$6,DAY(EOMONTH($B241,0))))&lt;$C241)+(DATE(YEAR($B241),MONTH($B241)+1,MIN(AC$6,DAY(EOMONTH($B241,1))))&gt;=$B241)*(DATE(YEAR($B241),MONTH($B241)+1,MIN(AC$6,DAY(EOMONTH($B241,1))))&lt;$C241)))</f>
        <v>0</v>
      </c>
      <c r="AD241" s="48" t="n">
        <f aca="false">IF(OR(N(AD$5)=0,AD$6=""),0,AD$5*((DATE(YEAR($B241),MONTH($B241),MIN(AD$6,DAY(EOMONTH($B241,0))))&gt;=$B241)*(DATE(YEAR($B241),MONTH($B241),MIN(AD$6,DAY(EOMONTH($B241,0))))&lt;$C241)+(DATE(YEAR($B241),MONTH($B241)+1,MIN(AD$6,DAY(EOMONTH($B241,1))))&gt;=$B241)*(DATE(YEAR($B241),MONTH($B241)+1,MIN(AD$6,DAY(EOMONTH($B241,1))))&lt;$C241)))</f>
        <v>0</v>
      </c>
      <c r="AE241" s="48" t="n">
        <f aca="false">IF(OR(N(AE$5)=0,AE$6=""),0,AE$5*((DATE(YEAR($B241),MONTH($B241),MIN(AE$6,DAY(EOMONTH($B241,0))))&gt;=$B241)*(DATE(YEAR($B241),MONTH($B241),MIN(AE$6,DAY(EOMONTH($B241,0))))&lt;$C241)+(DATE(YEAR($B241),MONTH($B241)+1,MIN(AE$6,DAY(EOMONTH($B241,1))))&gt;=$B241)*(DATE(YEAR($B241),MONTH($B241)+1,MIN(AE$6,DAY(EOMONTH($B241,1))))&lt;$C241)))</f>
        <v>0</v>
      </c>
      <c r="AF241" s="48" t="n">
        <f aca="false">IF(OR(N(AF$5)=0,AF$6=""),0,AF$5*((DATE(YEAR($B241),MONTH($B241),MIN(AF$6,DAY(EOMONTH($B241,0))))&gt;=$B241)*(DATE(YEAR($B241),MONTH($B241),MIN(AF$6,DAY(EOMONTH($B241,0))))&lt;$C241)+(DATE(YEAR($B241),MONTH($B241)+1,MIN(AF$6,DAY(EOMONTH($B241,1))))&gt;=$B241)*(DATE(YEAR($B241),MONTH($B241)+1,MIN(AF$6,DAY(EOMONTH($B241,1))))&lt;$C241)))</f>
        <v>0</v>
      </c>
      <c r="AG241" s="48" t="n">
        <f aca="false">IF(OR(N(AG$5)=0,AG$6=""),0,AG$5*((DATE(YEAR($B241),MONTH($B241),MIN(AG$6,DAY(EOMONTH($B241,0))))&gt;=$B241)*(DATE(YEAR($B241),MONTH($B241),MIN(AG$6,DAY(EOMONTH($B241,0))))&lt;$C241)+(DATE(YEAR($B241),MONTH($B241)+1,MIN(AG$6,DAY(EOMONTH($B241,1))))&gt;=$B241)*(DATE(YEAR($B241),MONTH($B241)+1,MIN(AG$6,DAY(EOMONTH($B241,1))))&lt;$C241)))</f>
        <v>0</v>
      </c>
      <c r="AH241" s="48" t="n">
        <f aca="false">IF(OR(N(AH$5)=0,AH$6=""),0,AH$5*((DATE(YEAR($B241),MONTH($B241),MIN(AH$6,DAY(EOMONTH($B241,0))))&gt;=$B241)*(DATE(YEAR($B241),MONTH($B241),MIN(AH$6,DAY(EOMONTH($B241,0))))&lt;$C241)+(DATE(YEAR($B241),MONTH($B241)+1,MIN(AH$6,DAY(EOMONTH($B241,1))))&gt;=$B241)*(DATE(YEAR($B241),MONTH($B241)+1,MIN(AH$6,DAY(EOMONTH($B241,1))))&lt;$C241)))</f>
        <v>0</v>
      </c>
      <c r="AI241" s="48" t="n">
        <f aca="false">IF(OR(N(AI$5)=0,AI$6=""),0,AI$5*((DATE(YEAR($B241),MONTH($B241),MIN(AI$6,DAY(EOMONTH($B241,0))))&gt;=$B241)*(DATE(YEAR($B241),MONTH($B241),MIN(AI$6,DAY(EOMONTH($B241,0))))&lt;$C241)+(DATE(YEAR($B241),MONTH($B241)+1,MIN(AI$6,DAY(EOMONTH($B241,1))))&gt;=$B241)*(DATE(YEAR($B241),MONTH($B241)+1,MIN(AI$6,DAY(EOMONTH($B241,1))))&lt;$C241)))</f>
        <v>0</v>
      </c>
      <c r="AJ241" s="48" t="n">
        <f aca="false">IF(OR(N(AJ$5)=0,AJ$6=""),0,AJ$5*((DATE(YEAR($B241),MONTH($B241),MIN(AJ$6,DAY(EOMONTH($B241,0))))&gt;=$B241)*(DATE(YEAR($B241),MONTH($B241),MIN(AJ$6,DAY(EOMONTH($B241,0))))&lt;$C241)+(DATE(YEAR($B241),MONTH($B241)+1,MIN(AJ$6,DAY(EOMONTH($B241,1))))&gt;=$B241)*(DATE(YEAR($B241),MONTH($B241)+1,MIN(AJ$6,DAY(EOMONTH($B241,1))))&lt;$C241)))</f>
        <v>0</v>
      </c>
      <c r="AK241" s="48" t="n">
        <f aca="false">IF(OR(N(AK$5)=0,AK$6=""),0,AK$5*((DATE(YEAR($B241),MONTH($B241),MIN(AK$6,DAY(EOMONTH($B241,0))))&gt;=$B241)*(DATE(YEAR($B241),MONTH($B241),MIN(AK$6,DAY(EOMONTH($B241,0))))&lt;$C241)+(DATE(YEAR($B241),MONTH($B241)+1,MIN(AK$6,DAY(EOMONTH($B241,1))))&gt;=$B241)*(DATE(YEAR($B241),MONTH($B241)+1,MIN(AK$6,DAY(EOMONTH($B241,1))))&lt;$C241)))</f>
        <v>0</v>
      </c>
      <c r="AL241" s="48" t="n">
        <f aca="false">IF(OR(N(AL$5)=0,AL$6=""),0,AL$5*((DATE(YEAR($B241),MONTH($B241),MIN(AL$6,DAY(EOMONTH($B241,0))))&gt;=$B241)*(DATE(YEAR($B241),MONTH($B241),MIN(AL$6,DAY(EOMONTH($B241,0))))&lt;$C241)+(DATE(YEAR($B241),MONTH($B241)+1,MIN(AL$6,DAY(EOMONTH($B241,1))))&gt;=$B241)*(DATE(YEAR($B241),MONTH($B241)+1,MIN(AL$6,DAY(EOMONTH($B241,1))))&lt;$C241)))</f>
        <v>0</v>
      </c>
      <c r="AM241" s="48" t="n">
        <f aca="false">IF(OR(N(AM$5)=0,AM$6=""),0,AM$5*((DATE(YEAR($B241),MONTH($B241),MIN(AM$6,DAY(EOMONTH($B241,0))))&gt;=$B241)*(DATE(YEAR($B241),MONTH($B241),MIN(AM$6,DAY(EOMONTH($B241,0))))&lt;$C241)+(DATE(YEAR($B241),MONTH($B241)+1,MIN(AM$6,DAY(EOMONTH($B241,1))))&gt;=$B241)*(DATE(YEAR($B241),MONTH($B241)+1,MIN(AM$6,DAY(EOMONTH($B241,1))))&lt;$C241)))</f>
        <v>0</v>
      </c>
      <c r="AN241" s="48" t="n">
        <f aca="false">IF(OR(N(AN$5)=0,AN$6=""),0,AN$5*((DATE(YEAR($B241),MONTH($B241),MIN(AN$6,DAY(EOMONTH($B241,0))))&gt;=$B241)*(DATE(YEAR($B241),MONTH($B241),MIN(AN$6,DAY(EOMONTH($B241,0))))&lt;$C241)+(DATE(YEAR($B241),MONTH($B241)+1,MIN(AN$6,DAY(EOMONTH($B241,1))))&gt;=$B241)*(DATE(YEAR($B241),MONTH($B241)+1,MIN(AN$6,DAY(EOMONTH($B241,1))))&lt;$C241)))</f>
        <v>0</v>
      </c>
      <c r="AO241" s="48" t="n">
        <f aca="false">IF(OR(N(AO$5)=0,AO$6=""),0,AO$5*((DATE(YEAR($B241),MONTH($B241),MIN(AO$6,DAY(EOMONTH($B241,0))))&gt;=$B241)*(DATE(YEAR($B241),MONTH($B241),MIN(AO$6,DAY(EOMONTH($B241,0))))&lt;$C241)+(DATE(YEAR($B241),MONTH($B241)+1,MIN(AO$6,DAY(EOMONTH($B241,1))))&gt;=$B241)*(DATE(YEAR($B241),MONTH($B241)+1,MIN(AO$6,DAY(EOMONTH($B241,1))))&lt;$C241)))</f>
        <v>0</v>
      </c>
      <c r="AP241" s="48" t="n">
        <f aca="false">IF(OR(N(AP$5)=0,AP$6=""),0,AP$5*((DATE(YEAR($B241),MONTH($B241),MIN(AP$6,DAY(EOMONTH($B241,0))))&gt;=$B241)*(DATE(YEAR($B241),MONTH($B241),MIN(AP$6,DAY(EOMONTH($B241,0))))&lt;$C241)+(DATE(YEAR($B241),MONTH($B241)+1,MIN(AP$6,DAY(EOMONTH($B241,1))))&gt;=$B241)*(DATE(YEAR($B241),MONTH($B241)+1,MIN(AP$6,DAY(EOMONTH($B241,1))))&lt;$C241)))</f>
        <v>0</v>
      </c>
      <c r="AQ241" s="48" t="n">
        <f aca="false">IF(OR(N(AQ$5)=0,AQ$6=""),0,AQ$5*((DATE(YEAR($B241),MONTH($B241),MIN(AQ$6,DAY(EOMONTH($B241,0))))&gt;=$B241)*(DATE(YEAR($B241),MONTH($B241),MIN(AQ$6,DAY(EOMONTH($B241,0))))&lt;$C241)+(DATE(YEAR($B241),MONTH($B241)+1,MIN(AQ$6,DAY(EOMONTH($B241,1))))&gt;=$B241)*(DATE(YEAR($B241),MONTH($B241)+1,MIN(AQ$6,DAY(EOMONTH($B241,1))))&lt;$C241)))</f>
        <v>0</v>
      </c>
      <c r="AR241" s="48" t="n">
        <f aca="false">IF(OR(N(AR$5)=0,AR$6=""),0,AR$5*((DATE(YEAR($B241),MONTH($B241),MIN(AR$6,DAY(EOMONTH($B241,0))))&gt;=$B241)*(DATE(YEAR($B241),MONTH($B241),MIN(AR$6,DAY(EOMONTH($B241,0))))&lt;$C241)+(DATE(YEAR($B241),MONTH($B241)+1,MIN(AR$6,DAY(EOMONTH($B241,1))))&gt;=$B241)*(DATE(YEAR($B241),MONTH($B241)+1,MIN(AR$6,DAY(EOMONTH($B241,1))))&lt;$C241)))</f>
        <v>0</v>
      </c>
      <c r="AS241" s="48" t="n">
        <f aca="false">IF(OR(N(AS$5)=0,AS$6=""),0,AS$5*((DATE(YEAR($B241),MONTH($B241),MIN(AS$6,DAY(EOMONTH($B241,0))))&gt;=$B241)*(DATE(YEAR($B241),MONTH($B241),MIN(AS$6,DAY(EOMONTH($B241,0))))&lt;$C241)+(DATE(YEAR($B241),MONTH($B241)+1,MIN(AS$6,DAY(EOMONTH($B241,1))))&gt;=$B241)*(DATE(YEAR($B241),MONTH($B241)+1,MIN(AS$6,DAY(EOMONTH($B241,1))))&lt;$C241)))</f>
        <v>0</v>
      </c>
      <c r="AT241" s="48" t="n">
        <f aca="false">IF(OR(N(AT$5)=0,AT$6=""),0,AT$5*((DATE(YEAR($B241),MONTH($B241),MIN(AT$6,DAY(EOMONTH($B241,0))))&gt;=$B241)*(DATE(YEAR($B241),MONTH($B241),MIN(AT$6,DAY(EOMONTH($B241,0))))&lt;$C241)+(DATE(YEAR($B241),MONTH($B241)+1,MIN(AT$6,DAY(EOMONTH($B241,1))))&gt;=$B241)*(DATE(YEAR($B241),MONTH($B241)+1,MIN(AT$6,DAY(EOMONTH($B241,1))))&lt;$C241)))</f>
        <v>0</v>
      </c>
      <c r="AU241" s="48" t="n">
        <f aca="false">IF(OR(N(AU$5)=0,AU$6=""),0,AU$5*((DATE(YEAR($B241),MONTH($B241),MIN(AU$6,DAY(EOMONTH($B241,0))))&gt;=$B241)*(DATE(YEAR($B241),MONTH($B241),MIN(AU$6,DAY(EOMONTH($B241,0))))&lt;$C241)+(DATE(YEAR($B241),MONTH($B241)+1,MIN(AU$6,DAY(EOMONTH($B241,1))))&gt;=$B241)*(DATE(YEAR($B241),MONTH($B241)+1,MIN(AU$6,DAY(EOMONTH($B241,1))))&lt;$C241)))</f>
        <v>0</v>
      </c>
      <c r="AV241" s="48" t="n">
        <f aca="false">IF(OR(N(AV$5)=0,AV$6=""),0,AV$5*((DATE(YEAR($B241),MONTH($B241),MIN(AV$6,DAY(EOMONTH($B241,0))))&gt;=$B241)*(DATE(YEAR($B241),MONTH($B241),MIN(AV$6,DAY(EOMONTH($B241,0))))&lt;$C241)+(DATE(YEAR($B241),MONTH($B241)+1,MIN(AV$6,DAY(EOMONTH($B241,1))))&gt;=$B241)*(DATE(YEAR($B241),MONTH($B241)+1,MIN(AV$6,DAY(EOMONTH($B241,1))))&lt;$C241)))</f>
        <v>0</v>
      </c>
      <c r="AW241" s="48" t="n">
        <f aca="false">IF(OR(N(AW$5)=0,AW$6=""),0,AW$5*((DATE(YEAR($B241),MONTH($B241),MIN(AW$6,DAY(EOMONTH($B241,0))))&gt;=$B241)*(DATE(YEAR($B241),MONTH($B241),MIN(AW$6,DAY(EOMONTH($B241,0))))&lt;$C241)+(DATE(YEAR($B241),MONTH($B241)+1,MIN(AW$6,DAY(EOMONTH($B241,1))))&gt;=$B241)*(DATE(YEAR($B241),MONTH($B241)+1,MIN(AW$6,DAY(EOMONTH($B241,1))))&lt;$C241)))</f>
        <v>0</v>
      </c>
      <c r="AX241" s="48" t="n">
        <f aca="false">IF(OR(N(AX$5)=0,AX$6=""),0,AX$5*((DATE(YEAR($B241),MONTH($B241),MIN(AX$6,DAY(EOMONTH($B241,0))))&gt;=$B241)*(DATE(YEAR($B241),MONTH($B241),MIN(AX$6,DAY(EOMONTH($B241,0))))&lt;$C241)+(DATE(YEAR($B241),MONTH($B241)+1,MIN(AX$6,DAY(EOMONTH($B241,1))))&gt;=$B241)*(DATE(YEAR($B241),MONTH($B241)+1,MIN(AX$6,DAY(EOMONTH($B241,1))))&lt;$C241)))</f>
        <v>0</v>
      </c>
      <c r="AY241" s="48" t="n">
        <f aca="false">IF(OR(N(AY$5)=0,AY$6=""),0,AY$5*((DATE(YEAR($B241),MONTH($B241),MIN(AY$6,DAY(EOMONTH($B241,0))))&gt;=$B241)*(DATE(YEAR($B241),MONTH($B241),MIN(AY$6,DAY(EOMONTH($B241,0))))&lt;$C241)+(DATE(YEAR($B241),MONTH($B241)+1,MIN(AY$6,DAY(EOMONTH($B241,1))))&gt;=$B241)*(DATE(YEAR($B241),MONTH($B241)+1,MIN(AY$6,DAY(EOMONTH($B241,1))))&lt;$C241)))</f>
        <v>0</v>
      </c>
      <c r="AZ241" s="48" t="n">
        <f aca="false">IF(OR(N(AZ$5)=0,AZ$6=""),0,AZ$5*((DATE(YEAR($B241),MONTH($B241),MIN(AZ$6,DAY(EOMONTH($B241,0))))&gt;=$B241)*(DATE(YEAR($B241),MONTH($B241),MIN(AZ$6,DAY(EOMONTH($B241,0))))&lt;$C241)+(DATE(YEAR($B241),MONTH($B241)+1,MIN(AZ$6,DAY(EOMONTH($B241,1))))&gt;=$B241)*(DATE(YEAR($B241),MONTH($B241)+1,MIN(AZ$6,DAY(EOMONTH($B241,1))))&lt;$C241)))</f>
        <v>0</v>
      </c>
      <c r="BA241" s="48" t="n">
        <f aca="false">IF(OR(N(BA$5)=0,BA$6=""),0,BA$5*((DATE(YEAR($B241),MONTH($B241),MIN(BA$6,DAY(EOMONTH($B241,0))))&gt;=$B241)*(DATE(YEAR($B241),MONTH($B241),MIN(BA$6,DAY(EOMONTH($B241,0))))&lt;$C241)+(DATE(YEAR($B241),MONTH($B241)+1,MIN(BA$6,DAY(EOMONTH($B241,1))))&gt;=$B241)*(DATE(YEAR($B241),MONTH($B241)+1,MIN(BA$6,DAY(EOMONTH($B241,1))))&lt;$C241)))</f>
        <v>0</v>
      </c>
      <c r="BB241" s="48" t="n">
        <f aca="false">IF(OR(N(BB$5)=0,BB$6=""),0,BB$5*((DATE(YEAR($B241),MONTH($B241),MIN(BB$6,DAY(EOMONTH($B241,0))))&gt;=$B241)*(DATE(YEAR($B241),MONTH($B241),MIN(BB$6,DAY(EOMONTH($B241,0))))&lt;$C241)+(DATE(YEAR($B241),MONTH($B241)+1,MIN(BB$6,DAY(EOMONTH($B241,1))))&gt;=$B241)*(DATE(YEAR($B241),MONTH($B241)+1,MIN(BB$6,DAY(EOMONTH($B241,1))))&lt;$C241)))</f>
        <v>0</v>
      </c>
      <c r="BC241" s="48" t="n">
        <f aca="false">IF(OR(N(BC$5)=0,BC$6=""),0,BC$5*((DATE(YEAR($B241),MONTH($B241),MIN(BC$6,DAY(EOMONTH($B241,0))))&gt;=$B241)*(DATE(YEAR($B241),MONTH($B241),MIN(BC$6,DAY(EOMONTH($B241,0))))&lt;$C241)+(DATE(YEAR($B241),MONTH($B241)+1,MIN(BC$6,DAY(EOMONTH($B241,1))))&gt;=$B241)*(DATE(YEAR($B241),MONTH($B241)+1,MIN(BC$6,DAY(EOMONTH($B241,1))))&lt;$C241)))</f>
        <v>0</v>
      </c>
      <c r="BD241" s="48" t="n">
        <f aca="false">IF(OR(N(BD$5)=0,BD$6=""),0,BD$5*((DATE(YEAR($B241),MONTH($B241),MIN(BD$6,DAY(EOMONTH($B241,0))))&gt;=$B241)*(DATE(YEAR($B241),MONTH($B241),MIN(BD$6,DAY(EOMONTH($B241,0))))&lt;$C241)+(DATE(YEAR($B241),MONTH($B241)+1,MIN(BD$6,DAY(EOMONTH($B241,1))))&gt;=$B241)*(DATE(YEAR($B241),MONTH($B241)+1,MIN(BD$6,DAY(EOMONTH($B241,1))))&lt;$C241)))</f>
        <v>0</v>
      </c>
      <c r="BE241" s="48" t="n">
        <f aca="false">IF(OR(N(BE$5)=0,BE$6=""),0,BE$5*((DATE(YEAR($B241),MONTH($B241),MIN(BE$6,DAY(EOMONTH($B241,0))))&gt;=$B241)*(DATE(YEAR($B241),MONTH($B241),MIN(BE$6,DAY(EOMONTH($B241,0))))&lt;$C241)+(DATE(YEAR($B241),MONTH($B241)+1,MIN(BE$6,DAY(EOMONTH($B241,1))))&gt;=$B241)*(DATE(YEAR($B241),MONTH($B241)+1,MIN(BE$6,DAY(EOMONTH($B241,1))))&lt;$C241)))</f>
        <v>0</v>
      </c>
      <c r="BF241" s="48" t="n">
        <f aca="false">IF(OR(N(BF$5)=0,BF$6=""),0,BF$5*((DATE(YEAR($B241),MONTH($B241),MIN(BF$6,DAY(EOMONTH($B241,0))))&gt;=$B241)*(DATE(YEAR($B241),MONTH($B241),MIN(BF$6,DAY(EOMONTH($B241,0))))&lt;$C241)+(DATE(YEAR($B241),MONTH($B241)+1,MIN(BF$6,DAY(EOMONTH($B241,1))))&gt;=$B241)*(DATE(YEAR($B241),MONTH($B241)+1,MIN(BF$6,DAY(EOMONTH($B241,1))))&lt;$C241)))</f>
        <v>0</v>
      </c>
      <c r="BG241" s="48" t="n">
        <f aca="false">IF(OR(N(BG$5)=0,BG$6=""),0,BG$5*((DATE(YEAR($B241),MONTH($B241),MIN(BG$6,DAY(EOMONTH($B241,0))))&gt;=$B241)*(DATE(YEAR($B241),MONTH($B241),MIN(BG$6,DAY(EOMONTH($B241,0))))&lt;$C241)+(DATE(YEAR($B241),MONTH($B241)+1,MIN(BG$6,DAY(EOMONTH($B241,1))))&gt;=$B241)*(DATE(YEAR($B241),MONTH($B241)+1,MIN(BG$6,DAY(EOMONTH($B241,1))))&lt;$C241)))</f>
        <v>0</v>
      </c>
      <c r="BH241" s="48" t="n">
        <f aca="false">IF(OR(N(BH$5)=0,BH$6=""),0,BH$5*((DATE(YEAR($B241),MONTH($B241),MIN(BH$6,DAY(EOMONTH($B241,0))))&gt;=$B241)*(DATE(YEAR($B241),MONTH($B241),MIN(BH$6,DAY(EOMONTH($B241,0))))&lt;$C241)+(DATE(YEAR($B241),MONTH($B241)+1,MIN(BH$6,DAY(EOMONTH($B241,1))))&gt;=$B241)*(DATE(YEAR($B241),MONTH($B241)+1,MIN(BH$6,DAY(EOMONTH($B241,1))))&lt;$C241)))</f>
        <v>0</v>
      </c>
      <c r="BI241" s="48" t="n">
        <f aca="false">IF(OR(N(BI$5)=0,BI$6=""),0,BI$5*((DATE(YEAR($B241),MONTH($B241),MIN(BI$6,DAY(EOMONTH($B241,0))))&gt;=$B241)*(DATE(YEAR($B241),MONTH($B241),MIN(BI$6,DAY(EOMONTH($B241,0))))&lt;$C241)+(DATE(YEAR($B241),MONTH($B241)+1,MIN(BI$6,DAY(EOMONTH($B241,1))))&gt;=$B241)*(DATE(YEAR($B241),MONTH($B241)+1,MIN(BI$6,DAY(EOMONTH($B241,1))))&lt;$C241)))</f>
        <v>0</v>
      </c>
      <c r="BJ241" s="48" t="n">
        <f aca="false">IF(OR(N(BJ$5)=0,BJ$6=""),0,BJ$5*((DATE(YEAR($B241),MONTH($B241),MIN(BJ$6,DAY(EOMONTH($B241,0))))&gt;=$B241)*(DATE(YEAR($B241),MONTH($B241),MIN(BJ$6,DAY(EOMONTH($B241,0))))&lt;$C241)+(DATE(YEAR($B241),MONTH($B241)+1,MIN(BJ$6,DAY(EOMONTH($B241,1))))&gt;=$B241)*(DATE(YEAR($B241),MONTH($B241)+1,MIN(BJ$6,DAY(EOMONTH($B241,1))))&lt;$C241)))</f>
        <v>0</v>
      </c>
      <c r="BK241" s="48" t="n">
        <f aca="false">IF(OR(N(BK$5)=0,BK$6=""),0,BK$5*((DATE(YEAR($B241),MONTH($B241),MIN(BK$6,DAY(EOMONTH($B241,0))))&gt;=$B241)*(DATE(YEAR($B241),MONTH($B241),MIN(BK$6,DAY(EOMONTH($B241,0))))&lt;$C241)+(DATE(YEAR($B241),MONTH($B241)+1,MIN(BK$6,DAY(EOMONTH($B241,1))))&gt;=$B241)*(DATE(YEAR($B241),MONTH($B241)+1,MIN(BK$6,DAY(EOMONTH($B241,1))))&lt;$C241)))</f>
        <v>0</v>
      </c>
      <c r="BL241" s="48" t="n">
        <f aca="false">IF(OR(N(BL$5)=0,BL$6=""),0,BL$5*((DATE(YEAR($B241),MONTH($B241),MIN(BL$6,DAY(EOMONTH($B241,0))))&gt;=$B241)*(DATE(YEAR($B241),MONTH($B241),MIN(BL$6,DAY(EOMONTH($B241,0))))&lt;$C241)+(DATE(YEAR($B241),MONTH($B241)+1,MIN(BL$6,DAY(EOMONTH($B241,1))))&gt;=$B241)*(DATE(YEAR($B241),MONTH($B241)+1,MIN(BL$6,DAY(EOMONTH($B241,1))))&lt;$C241)))</f>
        <v>0</v>
      </c>
      <c r="BM241" s="48" t="n">
        <f aca="false">IF(OR(N(BM$5)=0,BM$6=""),0,BM$5*((DATE(YEAR($B241),MONTH($B241),MIN(BM$6,DAY(EOMONTH($B241,0))))&gt;=$B241)*(DATE(YEAR($B241),MONTH($B241),MIN(BM$6,DAY(EOMONTH($B241,0))))&lt;$C241)+(DATE(YEAR($B241),MONTH($B241)+1,MIN(BM$6,DAY(EOMONTH($B241,1))))&gt;=$B241)*(DATE(YEAR($B241),MONTH($B241)+1,MIN(BM$6,DAY(EOMONTH($B241,1))))&lt;$C241)))</f>
        <v>0</v>
      </c>
      <c r="BN241" s="48" t="n">
        <f aca="false">IF(OR(N(BN$5)=0,BN$6=""),0,BN$5*((DATE(YEAR($B241),MONTH($B241),MIN(BN$6,DAY(EOMONTH($B241,0))))&gt;=$B241)*(DATE(YEAR($B241),MONTH($B241),MIN(BN$6,DAY(EOMONTH($B241,0))))&lt;$C241)+(DATE(YEAR($B241),MONTH($B241)+1,MIN(BN$6,DAY(EOMONTH($B241,1))))&gt;=$B241)*(DATE(YEAR($B241),MONTH($B241)+1,MIN(BN$6,DAY(EOMONTH($B241,1))))&lt;$C241)))</f>
        <v>0</v>
      </c>
      <c r="BO241" s="48" t="n">
        <f aca="false">IF(OR(N(BO$5)=0,BO$6=""),0,BO$5*((DATE(YEAR($B241),MONTH($B241),MIN(BO$6,DAY(EOMONTH($B241,0))))&gt;=$B241)*(DATE(YEAR($B241),MONTH($B241),MIN(BO$6,DAY(EOMONTH($B241,0))))&lt;$C241)+(DATE(YEAR($B241),MONTH($B241)+1,MIN(BO$6,DAY(EOMONTH($B241,1))))&gt;=$B241)*(DATE(YEAR($B241),MONTH($B241)+1,MIN(BO$6,DAY(EOMONTH($B241,1))))&lt;$C241)))</f>
        <v>0</v>
      </c>
      <c r="BP241" s="48" t="n">
        <f aca="false">IF(OR(N(BP$5)=0,BP$6=""),0,BP$5*((DATE(YEAR($B241),MONTH($B241),MIN(BP$6,DAY(EOMONTH($B241,0))))&gt;=$B241)*(DATE(YEAR($B241),MONTH($B241),MIN(BP$6,DAY(EOMONTH($B241,0))))&lt;$C241)+(DATE(YEAR($B241),MONTH($B241)+1,MIN(BP$6,DAY(EOMONTH($B241,1))))&gt;=$B241)*(DATE(YEAR($B241),MONTH($B241)+1,MIN(BP$6,DAY(EOMONTH($B241,1))))&lt;$C241)))</f>
        <v>0</v>
      </c>
      <c r="BQ241" s="48" t="n">
        <f aca="false">IF(OR(N(BQ$5)=0,BQ$6=""),0,BQ$5*((DATE(YEAR($B241),MONTH($B241),MIN(BQ$6,DAY(EOMONTH($B241,0))))&gt;=$B241)*(DATE(YEAR($B241),MONTH($B241),MIN(BQ$6,DAY(EOMONTH($B241,0))))&lt;$C241)+(DATE(YEAR($B241),MONTH($B241)+1,MIN(BQ$6,DAY(EOMONTH($B241,1))))&gt;=$B241)*(DATE(YEAR($B241),MONTH($B241)+1,MIN(BQ$6,DAY(EOMONTH($B241,1))))&lt;$C241)))</f>
        <v>0</v>
      </c>
      <c r="BR241" s="48" t="n">
        <f aca="false">IF(OR(N(BR$5)=0,BR$6=""),0,BR$5*((DATE(YEAR($B241),MONTH($B241),MIN(BR$6,DAY(EOMONTH($B241,0))))&gt;=$B241)*(DATE(YEAR($B241),MONTH($B241),MIN(BR$6,DAY(EOMONTH($B241,0))))&lt;$C241)+(DATE(YEAR($B241),MONTH($B241)+1,MIN(BR$6,DAY(EOMONTH($B241,1))))&gt;=$B241)*(DATE(YEAR($B241),MONTH($B241)+1,MIN(BR$6,DAY(EOMONTH($B241,1))))&lt;$C241)))</f>
        <v>0</v>
      </c>
      <c r="BS241" s="48" t="n">
        <f aca="false">IF(OR(N(BS$5)=0,BS$6=""),0,BS$5*((DATE(YEAR($B241),MONTH($B241),MIN(BS$6,DAY(EOMONTH($B241,0))))&gt;=$B241)*(DATE(YEAR($B241),MONTH($B241),MIN(BS$6,DAY(EOMONTH($B241,0))))&lt;$C241)+(DATE(YEAR($B241),MONTH($B241)+1,MIN(BS$6,DAY(EOMONTH($B241,1))))&gt;=$B241)*(DATE(YEAR($B241),MONTH($B241)+1,MIN(BS$6,DAY(EOMONTH($B241,1))))&lt;$C241)))</f>
        <v>0</v>
      </c>
      <c r="BT241" s="48" t="n">
        <f aca="false">IF(OR(N(BT$5)=0,BT$6=""),0,BT$5*((DATE(YEAR($B241),MONTH($B241),MIN(BT$6,DAY(EOMONTH($B241,0))))&gt;=$B241)*(DATE(YEAR($B241),MONTH($B241),MIN(BT$6,DAY(EOMONTH($B241,0))))&lt;$C241)+(DATE(YEAR($B241),MONTH($B241)+1,MIN(BT$6,DAY(EOMONTH($B241,1))))&gt;=$B241)*(DATE(YEAR($B241),MONTH($B241)+1,MIN(BT$6,DAY(EOMONTH($B241,1))))&lt;$C241)))</f>
        <v>0</v>
      </c>
      <c r="BU241" s="48" t="n">
        <f aca="false">IF(OR(N(BU$5)=0,BU$6=""),0,BU$5*((DATE(YEAR($B241),MONTH($B241),MIN(BU$6,DAY(EOMONTH($B241,0))))&gt;=$B241)*(DATE(YEAR($B241),MONTH($B241),MIN(BU$6,DAY(EOMONTH($B241,0))))&lt;$C241)+(DATE(YEAR($B241),MONTH($B241)+1,MIN(BU$6,DAY(EOMONTH($B241,1))))&gt;=$B241)*(DATE(YEAR($B241),MONTH($B241)+1,MIN(BU$6,DAY(EOMONTH($B241,1))))&lt;$C241)))</f>
        <v>0</v>
      </c>
      <c r="BV241" s="48" t="n">
        <f aca="false">IF(OR(N(BV$5)=0,BV$6=""),0,BV$5*((DATE(YEAR($B241),MONTH($B241),MIN(BV$6,DAY(EOMONTH($B241,0))))&gt;=$B241)*(DATE(YEAR($B241),MONTH($B241),MIN(BV$6,DAY(EOMONTH($B241,0))))&lt;$C241)+(DATE(YEAR($B241),MONTH($B241)+1,MIN(BV$6,DAY(EOMONTH($B241,1))))&gt;=$B241)*(DATE(YEAR($B241),MONTH($B241)+1,MIN(BV$6,DAY(EOMONTH($B241,1))))&lt;$C241)))</f>
        <v>0</v>
      </c>
      <c r="BW241" s="48" t="n">
        <f aca="false">IF(OR(N(BW$5)=0,BW$6=""),0,BW$5*((DATE(YEAR($B241),MONTH($B241),MIN(BW$6,DAY(EOMONTH($B241,0))))&gt;=$B241)*(DATE(YEAR($B241),MONTH($B241),MIN(BW$6,DAY(EOMONTH($B241,0))))&lt;$C241)+(DATE(YEAR($B241),MONTH($B241)+1,MIN(BW$6,DAY(EOMONTH($B241,1))))&gt;=$B241)*(DATE(YEAR($B241),MONTH($B241)+1,MIN(BW$6,DAY(EOMONTH($B241,1))))&lt;$C241)))</f>
        <v>0</v>
      </c>
      <c r="BX241" s="48" t="n">
        <f aca="false">MIN(Z241,(FT240*(1+FT$5/Setup!$C$36)+IF($V241=1,N($F241),0)))</f>
        <v>0</v>
      </c>
      <c r="BY241" s="48" t="n">
        <f aca="false">MIN(AA241,(FU240*(1+FU$5/Setup!$C$36)+IF($V241=2,N($F241),0)))</f>
        <v>0</v>
      </c>
      <c r="BZ241" s="48" t="n">
        <f aca="false">MIN(AB241,(FV240*(1+FV$5/Setup!$C$36)+IF($V241=3,N($F241),0)))</f>
        <v>0</v>
      </c>
      <c r="CA241" s="48" t="n">
        <f aca="false">MIN(AC241,(FW240*(1+FW$5/Setup!$C$36)+IF($V241=4,N($F241),0)))</f>
        <v>0</v>
      </c>
      <c r="CB241" s="48" t="n">
        <f aca="false">MIN(AD241,(FX240*(1+FX$5/Setup!$C$36)+IF($V241=5,N($F241),0)))</f>
        <v>0</v>
      </c>
      <c r="CC241" s="48" t="n">
        <f aca="false">MIN(AE241,(FY240*(1+FY$5/Setup!$C$36)+IF($V241=6,N($F241),0)))</f>
        <v>0</v>
      </c>
      <c r="CD241" s="48" t="n">
        <f aca="false">MIN(AF241,(FZ240*(1+FZ$5/Setup!$C$36)+IF($V241=7,N($F241),0)))</f>
        <v>0</v>
      </c>
      <c r="CE241" s="48" t="n">
        <f aca="false">MIN(AG241,(GA240*(1+GA$5/Setup!$C$36)+IF($V241=8,N($F241),0)))</f>
        <v>0</v>
      </c>
      <c r="CF241" s="48" t="n">
        <f aca="false">MIN(AH241,(GB240*(1+GB$5/Setup!$C$36)+IF($V241=9,N($F241),0)))</f>
        <v>0</v>
      </c>
      <c r="CG241" s="48" t="n">
        <f aca="false">MIN(AI241,(GC240*(1+GC$5/Setup!$C$36)+IF($V241=10,N($F241),0)))</f>
        <v>0</v>
      </c>
      <c r="CH241" s="48" t="n">
        <f aca="false">MIN(AJ241,(GD240*(1+GD$5/Setup!$C$36)+IF($V241=11,N($F241),0)))</f>
        <v>0</v>
      </c>
      <c r="CI241" s="48" t="n">
        <f aca="false">MIN(AK241,(GE240*(1+GE$5/Setup!$C$36)+IF($V241=12,N($F241),0)))</f>
        <v>0</v>
      </c>
      <c r="CJ241" s="48" t="n">
        <f aca="false">MIN(AL241,(GF240*(1+GF$5/Setup!$C$36)+IF($V241=13,N($F241),0)))</f>
        <v>0</v>
      </c>
      <c r="CK241" s="48" t="n">
        <f aca="false">MIN(AM241,(GG240*(1+GG$5/Setup!$C$36)+IF($V241=14,N($F241),0)))</f>
        <v>0</v>
      </c>
      <c r="CL241" s="48" t="n">
        <f aca="false">MIN(AN241,(GH240*(1+GH$5/Setup!$C$36)+IF($V241=15,N($F241),0)))</f>
        <v>0</v>
      </c>
      <c r="CM241" s="48" t="n">
        <f aca="false">MIN(AO241,(GI240*(1+GI$5/Setup!$C$36)+IF($V241=16,N($F241),0)))</f>
        <v>0</v>
      </c>
      <c r="CN241" s="48" t="n">
        <f aca="false">MIN(AP241,(GJ240*(1+GJ$5/Setup!$C$36)+IF($V241=17,N($F241),0)))</f>
        <v>0</v>
      </c>
      <c r="CO241" s="48" t="n">
        <f aca="false">MIN(AQ241,(GK240*(1+GK$5/Setup!$C$36)+IF($V241=18,N($F241),0)))</f>
        <v>0</v>
      </c>
      <c r="CP241" s="48" t="n">
        <f aca="false">MIN(AR241,(GL240*(1+GL$5/Setup!$C$36)+IF($V241=19,N($F241),0)))</f>
        <v>0</v>
      </c>
      <c r="CQ241" s="48" t="n">
        <f aca="false">MIN(AS241,(GM240*(1+GM$5/Setup!$C$36)+IF($V241=20,N($F241),0)))</f>
        <v>0</v>
      </c>
      <c r="CR241" s="48" t="n">
        <f aca="false">MIN(AT241,(GN240*(1+GN$5/Setup!$C$36)+IF($V241=21,N($F241),0)))</f>
        <v>0</v>
      </c>
      <c r="CS241" s="48" t="n">
        <f aca="false">MIN(AU241,(GO240*(1+GO$5/Setup!$C$36)+IF($V241=22,N($F241),0)))</f>
        <v>0</v>
      </c>
      <c r="CT241" s="48" t="n">
        <f aca="false">MIN(AV241,(GP240*(1+GP$5/Setup!$C$36)+IF($V241=23,N($F241),0)))</f>
        <v>0</v>
      </c>
      <c r="CU241" s="48" t="n">
        <f aca="false">MIN(AW241,(GQ240*(1+GQ$5/Setup!$C$36)+IF($V241=24,N($F241),0)))</f>
        <v>0</v>
      </c>
      <c r="CV241" s="48" t="n">
        <f aca="false">MIN(AX241,(GR240*(1+GR$5/Setup!$C$36)+IF($V241=25,N($F241),0)))</f>
        <v>0</v>
      </c>
      <c r="CW241" s="48" t="n">
        <f aca="false">MIN(AY241,(GS240*(1+GS$5/Setup!$C$36)+IF($V241=26,N($F241),0)))</f>
        <v>0</v>
      </c>
      <c r="CX241" s="48" t="n">
        <f aca="false">MIN(AZ241,(GT240*(1+GT$5/Setup!$C$36)+IF($V241=27,N($F241),0)))</f>
        <v>0</v>
      </c>
      <c r="CY241" s="48" t="n">
        <f aca="false">MIN(BA241,(GU240*(1+GU$5/Setup!$C$36)+IF($V241=28,N($F241),0)))</f>
        <v>0</v>
      </c>
      <c r="CZ241" s="48" t="n">
        <f aca="false">MIN(BB241,(GV240*(1+GV$5/Setup!$C$36)+IF($V241=29,N($F241),0)))</f>
        <v>0</v>
      </c>
      <c r="DA241" s="48" t="n">
        <f aca="false">MIN(BC241,(GW240*(1+GW$5/Setup!$C$36)+IF($V241=30,N($F241),0)))</f>
        <v>0</v>
      </c>
      <c r="DB241" s="48" t="n">
        <f aca="false">MIN(BD241,(GX240*(1+GX$5/Setup!$C$36)+IF($V241=31,N($F241),0)))</f>
        <v>0</v>
      </c>
      <c r="DC241" s="48" t="n">
        <f aca="false">MIN(BE241,(GY240*(1+GY$5/Setup!$C$36)+IF($V241=32,N($F241),0)))</f>
        <v>0</v>
      </c>
      <c r="DD241" s="48" t="n">
        <f aca="false">MIN(BF241,(GZ240*(1+GZ$5/Setup!$C$36)+IF($V241=33,N($F241),0)))</f>
        <v>0</v>
      </c>
      <c r="DE241" s="48" t="n">
        <f aca="false">MIN(BG241,(HA240*(1+HA$5/Setup!$C$36)+IF($V241=34,N($F241),0)))</f>
        <v>0</v>
      </c>
      <c r="DF241" s="48" t="n">
        <f aca="false">MIN(BH241,(HB240*(1+HB$5/Setup!$C$36)+IF($V241=35,N($F241),0)))</f>
        <v>0</v>
      </c>
      <c r="DG241" s="48" t="n">
        <f aca="false">MIN(BI241,(HC240*(1+HC$5/Setup!$C$36)+IF($V241=36,N($F241),0)))</f>
        <v>0</v>
      </c>
      <c r="DH241" s="48" t="n">
        <f aca="false">MIN(BJ241,(HD240*(1+HD$5/Setup!$C$36)+IF($V241=37,N($F241),0)))</f>
        <v>0</v>
      </c>
      <c r="DI241" s="48" t="n">
        <f aca="false">MIN(BK241,(HE240*(1+HE$5/Setup!$C$36)+IF($V241=38,N($F241),0)))</f>
        <v>0</v>
      </c>
      <c r="DJ241" s="48" t="n">
        <f aca="false">MIN(BL241,(HF240*(1+HF$5/Setup!$C$36)+IF($V241=39,N($F241),0)))</f>
        <v>0</v>
      </c>
      <c r="DK241" s="48" t="n">
        <f aca="false">MIN(BM241,(HG240*(1+HG$5/Setup!$C$36)+IF($V241=40,N($F241),0)))</f>
        <v>0</v>
      </c>
      <c r="DL241" s="48" t="n">
        <f aca="false">MIN(BN241,(HH240*(1+HH$5/Setup!$C$36)+IF($V241=41,N($F241),0)))</f>
        <v>0</v>
      </c>
      <c r="DM241" s="48" t="n">
        <f aca="false">MIN(BO241,(HI240*(1+HI$5/Setup!$C$36)+IF($V241=42,N($F241),0)))</f>
        <v>0</v>
      </c>
      <c r="DN241" s="48" t="n">
        <f aca="false">MIN(BP241,(HJ240*(1+HJ$5/Setup!$C$36)+IF($V241=43,N($F241),0)))</f>
        <v>0</v>
      </c>
      <c r="DO241" s="48" t="n">
        <f aca="false">MIN(BQ241,(HK240*(1+HK$5/Setup!$C$36)+IF($V241=44,N($F241),0)))</f>
        <v>0</v>
      </c>
      <c r="DP241" s="48" t="n">
        <f aca="false">MIN(BR241,(HL240*(1+HL$5/Setup!$C$36)+IF($V241=45,N($F241),0)))</f>
        <v>0</v>
      </c>
      <c r="DQ241" s="48" t="n">
        <f aca="false">MIN(BS241,(HM240*(1+HM$5/Setup!$C$36)+IF($V241=46,N($F241),0)))</f>
        <v>0</v>
      </c>
      <c r="DR241" s="48" t="n">
        <f aca="false">MIN(BT241,(HN240*(1+HN$5/Setup!$C$36)+IF($V241=47,N($F241),0)))</f>
        <v>0</v>
      </c>
      <c r="DS241" s="48" t="n">
        <f aca="false">MIN(BU241,(HO240*(1+HO$5/Setup!$C$36)+IF($V241=48,N($F241),0)))</f>
        <v>0</v>
      </c>
      <c r="DT241" s="48" t="n">
        <f aca="false">MIN(BV241,(HP240*(1+HP$5/Setup!$C$36)+IF($V241=49,N($F241),0)))</f>
        <v>0</v>
      </c>
      <c r="DU241" s="48" t="n">
        <f aca="false">MIN(BW241,(HQ240*(1+HQ$5/Setup!$C$36)+IF($V241=50,N($F241),0)))</f>
        <v>0</v>
      </c>
      <c r="DV241" s="48" t="n">
        <f aca="false">MIN(MAX((FT240*(1+FT$5/Setup!$C$36)+IF($V241=1,N($F241),0))-BX241,0),MAX($P241-0,0))</f>
        <v>0</v>
      </c>
      <c r="DW241" s="48" t="n">
        <f aca="false">MIN(MAX((FU240*(1+FU$5/Setup!$C$36)+IF($V241=2,N($F241),0))-BY241,0),MAX($P241-SUM(DV241:DV241),0))</f>
        <v>0</v>
      </c>
      <c r="DX241" s="48" t="n">
        <f aca="false">MIN(MAX((FV240*(1+FV$5/Setup!$C$36)+IF($V241=3,N($F241),0))-BZ241,0),MAX($P241-SUM(DV241:DW241),0))</f>
        <v>0</v>
      </c>
      <c r="DY241" s="48" t="n">
        <f aca="false">MIN(MAX((FW240*(1+FW$5/Setup!$C$36)+IF($V241=4,N($F241),0))-CA241,0),MAX($P241-SUM(DV241:DX241),0))</f>
        <v>0</v>
      </c>
      <c r="DZ241" s="48" t="n">
        <f aca="false">MIN(MAX((FX240*(1+FX$5/Setup!$C$36)+IF($V241=5,N($F241),0))-CB241,0),MAX($P241-SUM(DV241:DY241),0))</f>
        <v>0</v>
      </c>
      <c r="EA241" s="48" t="n">
        <f aca="false">MIN(MAX((FY240*(1+FY$5/Setup!$C$36)+IF($V241=6,N($F241),0))-CC241,0),MAX($P241-SUM(DV241:DZ241),0))</f>
        <v>0</v>
      </c>
      <c r="EB241" s="48" t="n">
        <f aca="false">MIN(MAX((FZ240*(1+FZ$5/Setup!$C$36)+IF($V241=7,N($F241),0))-CD241,0),MAX($P241-SUM(DV241:EA241),0))</f>
        <v>0</v>
      </c>
      <c r="EC241" s="48" t="n">
        <f aca="false">MIN(MAX((GA240*(1+GA$5/Setup!$C$36)+IF($V241=8,N($F241),0))-CE241,0),MAX($P241-SUM(DV241:EB241),0))</f>
        <v>0</v>
      </c>
      <c r="ED241" s="48" t="n">
        <f aca="false">MIN(MAX((GB240*(1+GB$5/Setup!$C$36)+IF($V241=9,N($F241),0))-CF241,0),MAX($P241-SUM(DV241:EC241),0))</f>
        <v>0</v>
      </c>
      <c r="EE241" s="48" t="n">
        <f aca="false">MIN(MAX((GC240*(1+GC$5/Setup!$C$36)+IF($V241=10,N($F241),0))-CG241,0),MAX($P241-SUM(DV241:ED241),0))</f>
        <v>0</v>
      </c>
      <c r="EF241" s="48" t="n">
        <f aca="false">MIN(MAX((GD240*(1+GD$5/Setup!$C$36)+IF($V241=11,N($F241),0))-CH241,0),MAX($P241-SUM(DV241:EE241),0))</f>
        <v>0</v>
      </c>
      <c r="EG241" s="48" t="n">
        <f aca="false">MIN(MAX((GE240*(1+GE$5/Setup!$C$36)+IF($V241=12,N($F241),0))-CI241,0),MAX($P241-SUM(DV241:EF241),0))</f>
        <v>0</v>
      </c>
      <c r="EH241" s="48" t="n">
        <f aca="false">MIN(MAX((GF240*(1+GF$5/Setup!$C$36)+IF($V241=13,N($F241),0))-CJ241,0),MAX($P241-SUM(DV241:EG241),0))</f>
        <v>0</v>
      </c>
      <c r="EI241" s="48" t="n">
        <f aca="false">MIN(MAX((GG240*(1+GG$5/Setup!$C$36)+IF($V241=14,N($F241),0))-CK241,0),MAX($P241-SUM(DV241:EH241),0))</f>
        <v>0</v>
      </c>
      <c r="EJ241" s="48" t="n">
        <f aca="false">MIN(MAX((GH240*(1+GH$5/Setup!$C$36)+IF($V241=15,N($F241),0))-CL241,0),MAX($P241-SUM(DV241:EI241),0))</f>
        <v>0</v>
      </c>
      <c r="EK241" s="48" t="n">
        <f aca="false">MIN(MAX((GI240*(1+GI$5/Setup!$C$36)+IF($V241=16,N($F241),0))-CM241,0),MAX($P241-SUM(DV241:EJ241),0))</f>
        <v>0</v>
      </c>
      <c r="EL241" s="48" t="n">
        <f aca="false">MIN(MAX((GJ240*(1+GJ$5/Setup!$C$36)+IF($V241=17,N($F241),0))-CN241,0),MAX($P241-SUM(DV241:EK241),0))</f>
        <v>0</v>
      </c>
      <c r="EM241" s="48" t="n">
        <f aca="false">MIN(MAX((GK240*(1+GK$5/Setup!$C$36)+IF($V241=18,N($F241),0))-CO241,0),MAX($P241-SUM(DV241:EL241),0))</f>
        <v>0</v>
      </c>
      <c r="EN241" s="48" t="n">
        <f aca="false">MIN(MAX((GL240*(1+GL$5/Setup!$C$36)+IF($V241=19,N($F241),0))-CP241,0),MAX($P241-SUM(DV241:EM241),0))</f>
        <v>0</v>
      </c>
      <c r="EO241" s="48" t="n">
        <f aca="false">MIN(MAX((GM240*(1+GM$5/Setup!$C$36)+IF($V241=20,N($F241),0))-CQ241,0),MAX($P241-SUM(DV241:EN241),0))</f>
        <v>0</v>
      </c>
      <c r="EP241" s="48" t="n">
        <f aca="false">MIN(MAX((GN240*(1+GN$5/Setup!$C$36)+IF($V241=21,N($F241),0))-CR241,0),MAX($P241-SUM(DV241:EO241),0))</f>
        <v>0</v>
      </c>
      <c r="EQ241" s="48" t="n">
        <f aca="false">MIN(MAX((GO240*(1+GO$5/Setup!$C$36)+IF($V241=22,N($F241),0))-CS241,0),MAX($P241-SUM(DV241:EP241),0))</f>
        <v>0</v>
      </c>
      <c r="ER241" s="48" t="n">
        <f aca="false">MIN(MAX((GP240*(1+GP$5/Setup!$C$36)+IF($V241=23,N($F241),0))-CT241,0),MAX($P241-SUM(DV241:EQ241),0))</f>
        <v>0</v>
      </c>
      <c r="ES241" s="48" t="n">
        <f aca="false">MIN(MAX((GQ240*(1+GQ$5/Setup!$C$36)+IF($V241=24,N($F241),0))-CU241,0),MAX($P241-SUM(DV241:ER241),0))</f>
        <v>0</v>
      </c>
      <c r="ET241" s="48" t="n">
        <f aca="false">MIN(MAX((GR240*(1+GR$5/Setup!$C$36)+IF($V241=25,N($F241),0))-CV241,0),MAX($P241-SUM(DV241:ES241),0))</f>
        <v>0</v>
      </c>
      <c r="EU241" s="48" t="n">
        <f aca="false">MIN(MAX((GS240*(1+GS$5/Setup!$C$36)+IF($V241=26,N($F241),0))-CW241,0),MAX($P241-SUM(DV241:ET241),0))</f>
        <v>0</v>
      </c>
      <c r="EV241" s="48" t="n">
        <f aca="false">MIN(MAX((GT240*(1+GT$5/Setup!$C$36)+IF($V241=27,N($F241),0))-CX241,0),MAX($P241-SUM(DV241:EU241),0))</f>
        <v>0</v>
      </c>
      <c r="EW241" s="48" t="n">
        <f aca="false">MIN(MAX((GU240*(1+GU$5/Setup!$C$36)+IF($V241=28,N($F241),0))-CY241,0),MAX($P241-SUM(DV241:EV241),0))</f>
        <v>0</v>
      </c>
      <c r="EX241" s="48" t="n">
        <f aca="false">MIN(MAX((GV240*(1+GV$5/Setup!$C$36)+IF($V241=29,N($F241),0))-CZ241,0),MAX($P241-SUM(DV241:EW241),0))</f>
        <v>0</v>
      </c>
      <c r="EY241" s="48" t="n">
        <f aca="false">MIN(MAX((GW240*(1+GW$5/Setup!$C$36)+IF($V241=30,N($F241),0))-DA241,0),MAX($P241-SUM(DV241:EX241),0))</f>
        <v>0</v>
      </c>
      <c r="EZ241" s="48" t="n">
        <f aca="false">MIN(MAX((GX240*(1+GX$5/Setup!$C$36)+IF($V241=31,N($F241),0))-DB241,0),MAX($P241-SUM(DV241:EY241),0))</f>
        <v>0</v>
      </c>
      <c r="FA241" s="48" t="n">
        <f aca="false">MIN(MAX((GY240*(1+GY$5/Setup!$C$36)+IF($V241=32,N($F241),0))-DC241,0),MAX($P241-SUM(DV241:EZ241),0))</f>
        <v>0</v>
      </c>
      <c r="FB241" s="48" t="n">
        <f aca="false">MIN(MAX((GZ240*(1+GZ$5/Setup!$C$36)+IF($V241=33,N($F241),0))-DD241,0),MAX($P241-SUM(DV241:FA241),0))</f>
        <v>0</v>
      </c>
      <c r="FC241" s="48" t="n">
        <f aca="false">MIN(MAX((HA240*(1+HA$5/Setup!$C$36)+IF($V241=34,N($F241),0))-DE241,0),MAX($P241-SUM(DV241:FB241),0))</f>
        <v>0</v>
      </c>
      <c r="FD241" s="48" t="n">
        <f aca="false">MIN(MAX((HB240*(1+HB$5/Setup!$C$36)+IF($V241=35,N($F241),0))-DF241,0),MAX($P241-SUM(DV241:FC241),0))</f>
        <v>0</v>
      </c>
      <c r="FE241" s="48" t="n">
        <f aca="false">MIN(MAX((HC240*(1+HC$5/Setup!$C$36)+IF($V241=36,N($F241),0))-DG241,0),MAX($P241-SUM(DV241:FD241),0))</f>
        <v>0</v>
      </c>
      <c r="FF241" s="48" t="n">
        <f aca="false">MIN(MAX((HD240*(1+HD$5/Setup!$C$36)+IF($V241=37,N($F241),0))-DH241,0),MAX($P241-SUM(DV241:FE241),0))</f>
        <v>0</v>
      </c>
      <c r="FG241" s="48" t="n">
        <f aca="false">MIN(MAX((HE240*(1+HE$5/Setup!$C$36)+IF($V241=38,N($F241),0))-DI241,0),MAX($P241-SUM(DV241:FF241),0))</f>
        <v>0</v>
      </c>
      <c r="FH241" s="48" t="n">
        <f aca="false">MIN(MAX((HF240*(1+HF$5/Setup!$C$36)+IF($V241=39,N($F241),0))-DJ241,0),MAX($P241-SUM(DV241:FG241),0))</f>
        <v>0</v>
      </c>
      <c r="FI241" s="48" t="n">
        <f aca="false">MIN(MAX((HG240*(1+HG$5/Setup!$C$36)+IF($V241=40,N($F241),0))-DK241,0),MAX($P241-SUM(DV241:FH241),0))</f>
        <v>0</v>
      </c>
      <c r="FJ241" s="48" t="n">
        <f aca="false">MIN(MAX((HH240*(1+HH$5/Setup!$C$36)+IF($V241=41,N($F241),0))-DL241,0),MAX($P241-SUM(DV241:FI241),0))</f>
        <v>0</v>
      </c>
      <c r="FK241" s="48" t="n">
        <f aca="false">MIN(MAX((HI240*(1+HI$5/Setup!$C$36)+IF($V241=42,N($F241),0))-DM241,0),MAX($P241-SUM(DV241:FJ241),0))</f>
        <v>0</v>
      </c>
      <c r="FL241" s="48" t="n">
        <f aca="false">MIN(MAX((HJ240*(1+HJ$5/Setup!$C$36)+IF($V241=43,N($F241),0))-DN241,0),MAX($P241-SUM(DV241:FK241),0))</f>
        <v>0</v>
      </c>
      <c r="FM241" s="48" t="n">
        <f aca="false">MIN(MAX((HK240*(1+HK$5/Setup!$C$36)+IF($V241=44,N($F241),0))-DO241,0),MAX($P241-SUM(DV241:FL241),0))</f>
        <v>0</v>
      </c>
      <c r="FN241" s="48" t="n">
        <f aca="false">MIN(MAX((HL240*(1+HL$5/Setup!$C$36)+IF($V241=45,N($F241),0))-DP241,0),MAX($P241-SUM(DV241:FM241),0))</f>
        <v>0</v>
      </c>
      <c r="FO241" s="48" t="n">
        <f aca="false">MIN(MAX((HM240*(1+HM$5/Setup!$C$36)+IF($V241=46,N($F241),0))-DQ241,0),MAX($P241-SUM(DV241:FN241),0))</f>
        <v>0</v>
      </c>
      <c r="FP241" s="48" t="n">
        <f aca="false">MIN(MAX((HN240*(1+HN$5/Setup!$C$36)+IF($V241=47,N($F241),0))-DR241,0),MAX($P241-SUM(DV241:FO241),0))</f>
        <v>0</v>
      </c>
      <c r="FQ241" s="48" t="n">
        <f aca="false">MIN(MAX((HO240*(1+HO$5/Setup!$C$36)+IF($V241=48,N($F241),0))-DS241,0),MAX($P241-SUM(DV241:FP241),0))</f>
        <v>0</v>
      </c>
      <c r="FR241" s="48" t="n">
        <f aca="false">MIN(MAX((HP240*(1+HP$5/Setup!$C$36)+IF($V241=49,N($F241),0))-DT241,0),MAX($P241-SUM(DV241:FQ241),0))</f>
        <v>0</v>
      </c>
      <c r="FS241" s="48" t="n">
        <f aca="false">MIN(MAX((HQ240*(1+HQ$5/Setup!$C$36)+IF($V241=50,N($F241),0))-DU241,0),MAX($P241-SUM(DV241:FR241),0))</f>
        <v>0</v>
      </c>
      <c r="FT241" s="48" t="n">
        <f aca="false">IF((FT240*(1+FT$5/Setup!$C$36)+IF($V241=1,N($F241),0))-BX241-DV241&lt;0.005,0,(FT240*(1+FT$5/Setup!$C$36)+IF($V241=1,N($F241),0))-BX241-DV241)</f>
        <v>0</v>
      </c>
      <c r="FU241" s="48" t="n">
        <f aca="false">IF((FU240*(1+FU$5/Setup!$C$36)+IF($V241=2,N($F241),0))-BY241-DW241&lt;0.005,0,(FU240*(1+FU$5/Setup!$C$36)+IF($V241=2,N($F241),0))-BY241-DW241)</f>
        <v>0</v>
      </c>
      <c r="FV241" s="48" t="n">
        <f aca="false">IF((FV240*(1+FV$5/Setup!$C$36)+IF($V241=3,N($F241),0))-BZ241-DX241&lt;0.005,0,(FV240*(1+FV$5/Setup!$C$36)+IF($V241=3,N($F241),0))-BZ241-DX241)</f>
        <v>0</v>
      </c>
      <c r="FW241" s="48" t="n">
        <f aca="false">IF((FW240*(1+FW$5/Setup!$C$36)+IF($V241=4,N($F241),0))-CA241-DY241&lt;0.005,0,(FW240*(1+FW$5/Setup!$C$36)+IF($V241=4,N($F241),0))-CA241-DY241)</f>
        <v>0</v>
      </c>
      <c r="FX241" s="48" t="n">
        <f aca="false">IF((FX240*(1+FX$5/Setup!$C$36)+IF($V241=5,N($F241),0))-CB241-DZ241&lt;0.005,0,(FX240*(1+FX$5/Setup!$C$36)+IF($V241=5,N($F241),0))-CB241-DZ241)</f>
        <v>0</v>
      </c>
      <c r="FY241" s="48" t="n">
        <f aca="false">IF((FY240*(1+FY$5/Setup!$C$36)+IF($V241=6,N($F241),0))-CC241-EA241&lt;0.005,0,(FY240*(1+FY$5/Setup!$C$36)+IF($V241=6,N($F241),0))-CC241-EA241)</f>
        <v>0</v>
      </c>
      <c r="FZ241" s="48" t="n">
        <f aca="false">IF((FZ240*(1+FZ$5/Setup!$C$36)+IF($V241=7,N($F241),0))-CD241-EB241&lt;0.005,0,(FZ240*(1+FZ$5/Setup!$C$36)+IF($V241=7,N($F241),0))-CD241-EB241)</f>
        <v>0</v>
      </c>
      <c r="GA241" s="48" t="n">
        <f aca="false">IF((GA240*(1+GA$5/Setup!$C$36)+IF($V241=8,N($F241),0))-CE241-EC241&lt;0.005,0,(GA240*(1+GA$5/Setup!$C$36)+IF($V241=8,N($F241),0))-CE241-EC241)</f>
        <v>0</v>
      </c>
      <c r="GB241" s="48" t="n">
        <f aca="false">IF((GB240*(1+GB$5/Setup!$C$36)+IF($V241=9,N($F241),0))-CF241-ED241&lt;0.005,0,(GB240*(1+GB$5/Setup!$C$36)+IF($V241=9,N($F241),0))-CF241-ED241)</f>
        <v>0</v>
      </c>
      <c r="GC241" s="48" t="n">
        <f aca="false">IF((GC240*(1+GC$5/Setup!$C$36)+IF($V241=10,N($F241),0))-CG241-EE241&lt;0.005,0,(GC240*(1+GC$5/Setup!$C$36)+IF($V241=10,N($F241),0))-CG241-EE241)</f>
        <v>0</v>
      </c>
      <c r="GD241" s="48" t="n">
        <f aca="false">IF((GD240*(1+GD$5/Setup!$C$36)+IF($V241=11,N($F241),0))-CH241-EF241&lt;0.005,0,(GD240*(1+GD$5/Setup!$C$36)+IF($V241=11,N($F241),0))-CH241-EF241)</f>
        <v>0</v>
      </c>
      <c r="GE241" s="48" t="n">
        <f aca="false">IF((GE240*(1+GE$5/Setup!$C$36)+IF($V241=12,N($F241),0))-CI241-EG241&lt;0.005,0,(GE240*(1+GE$5/Setup!$C$36)+IF($V241=12,N($F241),0))-CI241-EG241)</f>
        <v>0</v>
      </c>
      <c r="GF241" s="48" t="n">
        <f aca="false">IF((GF240*(1+GF$5/Setup!$C$36)+IF($V241=13,N($F241),0))-CJ241-EH241&lt;0.005,0,(GF240*(1+GF$5/Setup!$C$36)+IF($V241=13,N($F241),0))-CJ241-EH241)</f>
        <v>0</v>
      </c>
      <c r="GG241" s="48" t="n">
        <f aca="false">IF((GG240*(1+GG$5/Setup!$C$36)+IF($V241=14,N($F241),0))-CK241-EI241&lt;0.005,0,(GG240*(1+GG$5/Setup!$C$36)+IF($V241=14,N($F241),0))-CK241-EI241)</f>
        <v>0</v>
      </c>
      <c r="GH241" s="48" t="n">
        <f aca="false">IF((GH240*(1+GH$5/Setup!$C$36)+IF($V241=15,N($F241),0))-CL241-EJ241&lt;0.005,0,(GH240*(1+GH$5/Setup!$C$36)+IF($V241=15,N($F241),0))-CL241-EJ241)</f>
        <v>0</v>
      </c>
      <c r="GI241" s="48" t="n">
        <f aca="false">IF((GI240*(1+GI$5/Setup!$C$36)+IF($V241=16,N($F241),0))-CM241-EK241&lt;0.005,0,(GI240*(1+GI$5/Setup!$C$36)+IF($V241=16,N($F241),0))-CM241-EK241)</f>
        <v>0</v>
      </c>
      <c r="GJ241" s="48" t="n">
        <f aca="false">IF((GJ240*(1+GJ$5/Setup!$C$36)+IF($V241=17,N($F241),0))-CN241-EL241&lt;0.005,0,(GJ240*(1+GJ$5/Setup!$C$36)+IF($V241=17,N($F241),0))-CN241-EL241)</f>
        <v>0</v>
      </c>
      <c r="GK241" s="48" t="n">
        <f aca="false">IF((GK240*(1+GK$5/Setup!$C$36)+IF($V241=18,N($F241),0))-CO241-EM241&lt;0.005,0,(GK240*(1+GK$5/Setup!$C$36)+IF($V241=18,N($F241),0))-CO241-EM241)</f>
        <v>0</v>
      </c>
      <c r="GL241" s="48" t="n">
        <f aca="false">IF((GL240*(1+GL$5/Setup!$C$36)+IF($V241=19,N($F241),0))-CP241-EN241&lt;0.005,0,(GL240*(1+GL$5/Setup!$C$36)+IF($V241=19,N($F241),0))-CP241-EN241)</f>
        <v>0</v>
      </c>
      <c r="GM241" s="48" t="n">
        <f aca="false">IF((GM240*(1+GM$5/Setup!$C$36)+IF($V241=20,N($F241),0))-CQ241-EO241&lt;0.005,0,(GM240*(1+GM$5/Setup!$C$36)+IF($V241=20,N($F241),0))-CQ241-EO241)</f>
        <v>0</v>
      </c>
      <c r="GN241" s="48" t="n">
        <f aca="false">IF((GN240*(1+GN$5/Setup!$C$36)+IF($V241=21,N($F241),0))-CR241-EP241&lt;0.005,0,(GN240*(1+GN$5/Setup!$C$36)+IF($V241=21,N($F241),0))-CR241-EP241)</f>
        <v>0</v>
      </c>
      <c r="GO241" s="48" t="n">
        <f aca="false">IF((GO240*(1+GO$5/Setup!$C$36)+IF($V241=22,N($F241),0))-CS241-EQ241&lt;0.005,0,(GO240*(1+GO$5/Setup!$C$36)+IF($V241=22,N($F241),0))-CS241-EQ241)</f>
        <v>0</v>
      </c>
      <c r="GP241" s="48" t="n">
        <f aca="false">IF((GP240*(1+GP$5/Setup!$C$36)+IF($V241=23,N($F241),0))-CT241-ER241&lt;0.005,0,(GP240*(1+GP$5/Setup!$C$36)+IF($V241=23,N($F241),0))-CT241-ER241)</f>
        <v>0</v>
      </c>
      <c r="GQ241" s="48" t="n">
        <f aca="false">IF((GQ240*(1+GQ$5/Setup!$C$36)+IF($V241=24,N($F241),0))-CU241-ES241&lt;0.005,0,(GQ240*(1+GQ$5/Setup!$C$36)+IF($V241=24,N($F241),0))-CU241-ES241)</f>
        <v>0</v>
      </c>
      <c r="GR241" s="48" t="n">
        <f aca="false">IF((GR240*(1+GR$5/Setup!$C$36)+IF($V241=25,N($F241),0))-CV241-ET241&lt;0.005,0,(GR240*(1+GR$5/Setup!$C$36)+IF($V241=25,N($F241),0))-CV241-ET241)</f>
        <v>0</v>
      </c>
      <c r="GS241" s="48" t="n">
        <f aca="false">IF((GS240*(1+GS$5/Setup!$C$36)+IF($V241=26,N($F241),0))-CW241-EU241&lt;0.005,0,(GS240*(1+GS$5/Setup!$C$36)+IF($V241=26,N($F241),0))-CW241-EU241)</f>
        <v>0</v>
      </c>
      <c r="GT241" s="48" t="n">
        <f aca="false">IF((GT240*(1+GT$5/Setup!$C$36)+IF($V241=27,N($F241),0))-CX241-EV241&lt;0.005,0,(GT240*(1+GT$5/Setup!$C$36)+IF($V241=27,N($F241),0))-CX241-EV241)</f>
        <v>0</v>
      </c>
      <c r="GU241" s="48" t="n">
        <f aca="false">IF((GU240*(1+GU$5/Setup!$C$36)+IF($V241=28,N($F241),0))-CY241-EW241&lt;0.005,0,(GU240*(1+GU$5/Setup!$C$36)+IF($V241=28,N($F241),0))-CY241-EW241)</f>
        <v>0</v>
      </c>
      <c r="GV241" s="48" t="n">
        <f aca="false">IF((GV240*(1+GV$5/Setup!$C$36)+IF($V241=29,N($F241),0))-CZ241-EX241&lt;0.005,0,(GV240*(1+GV$5/Setup!$C$36)+IF($V241=29,N($F241),0))-CZ241-EX241)</f>
        <v>0</v>
      </c>
      <c r="GW241" s="48" t="n">
        <f aca="false">IF((GW240*(1+GW$5/Setup!$C$36)+IF($V241=30,N($F241),0))-DA241-EY241&lt;0.005,0,(GW240*(1+GW$5/Setup!$C$36)+IF($V241=30,N($F241),0))-DA241-EY241)</f>
        <v>0</v>
      </c>
      <c r="GX241" s="48" t="n">
        <f aca="false">IF((GX240*(1+GX$5/Setup!$C$36)+IF($V241=31,N($F241),0))-DB241-EZ241&lt;0.005,0,(GX240*(1+GX$5/Setup!$C$36)+IF($V241=31,N($F241),0))-DB241-EZ241)</f>
        <v>0</v>
      </c>
      <c r="GY241" s="48" t="n">
        <f aca="false">IF((GY240*(1+GY$5/Setup!$C$36)+IF($V241=32,N($F241),0))-DC241-FA241&lt;0.005,0,(GY240*(1+GY$5/Setup!$C$36)+IF($V241=32,N($F241),0))-DC241-FA241)</f>
        <v>0</v>
      </c>
      <c r="GZ241" s="48" t="n">
        <f aca="false">IF((GZ240*(1+GZ$5/Setup!$C$36)+IF($V241=33,N($F241),0))-DD241-FB241&lt;0.005,0,(GZ240*(1+GZ$5/Setup!$C$36)+IF($V241=33,N($F241),0))-DD241-FB241)</f>
        <v>0</v>
      </c>
      <c r="HA241" s="48" t="n">
        <f aca="false">IF((HA240*(1+HA$5/Setup!$C$36)+IF($V241=34,N($F241),0))-DE241-FC241&lt;0.005,0,(HA240*(1+HA$5/Setup!$C$36)+IF($V241=34,N($F241),0))-DE241-FC241)</f>
        <v>0</v>
      </c>
      <c r="HB241" s="48" t="n">
        <f aca="false">IF((HB240*(1+HB$5/Setup!$C$36)+IF($V241=35,N($F241),0))-DF241-FD241&lt;0.005,0,(HB240*(1+HB$5/Setup!$C$36)+IF($V241=35,N($F241),0))-DF241-FD241)</f>
        <v>0</v>
      </c>
      <c r="HC241" s="48" t="n">
        <f aca="false">IF((HC240*(1+HC$5/Setup!$C$36)+IF($V241=36,N($F241),0))-DG241-FE241&lt;0.005,0,(HC240*(1+HC$5/Setup!$C$36)+IF($V241=36,N($F241),0))-DG241-FE241)</f>
        <v>0</v>
      </c>
      <c r="HD241" s="48" t="n">
        <f aca="false">IF((HD240*(1+HD$5/Setup!$C$36)+IF($V241=37,N($F241),0))-DH241-FF241&lt;0.005,0,(HD240*(1+HD$5/Setup!$C$36)+IF($V241=37,N($F241),0))-DH241-FF241)</f>
        <v>0</v>
      </c>
      <c r="HE241" s="48" t="n">
        <f aca="false">IF((HE240*(1+HE$5/Setup!$C$36)+IF($V241=38,N($F241),0))-DI241-FG241&lt;0.005,0,(HE240*(1+HE$5/Setup!$C$36)+IF($V241=38,N($F241),0))-DI241-FG241)</f>
        <v>0</v>
      </c>
      <c r="HF241" s="48" t="n">
        <f aca="false">IF((HF240*(1+HF$5/Setup!$C$36)+IF($V241=39,N($F241),0))-DJ241-FH241&lt;0.005,0,(HF240*(1+HF$5/Setup!$C$36)+IF($V241=39,N($F241),0))-DJ241-FH241)</f>
        <v>0</v>
      </c>
      <c r="HG241" s="48" t="n">
        <f aca="false">IF((HG240*(1+HG$5/Setup!$C$36)+IF($V241=40,N($F241),0))-DK241-FI241&lt;0.005,0,(HG240*(1+HG$5/Setup!$C$36)+IF($V241=40,N($F241),0))-DK241-FI241)</f>
        <v>0</v>
      </c>
      <c r="HH241" s="48" t="n">
        <f aca="false">IF((HH240*(1+HH$5/Setup!$C$36)+IF($V241=41,N($F241),0))-DL241-FJ241&lt;0.005,0,(HH240*(1+HH$5/Setup!$C$36)+IF($V241=41,N($F241),0))-DL241-FJ241)</f>
        <v>0</v>
      </c>
      <c r="HI241" s="48" t="n">
        <f aca="false">IF((HI240*(1+HI$5/Setup!$C$36)+IF($V241=42,N($F241),0))-DM241-FK241&lt;0.005,0,(HI240*(1+HI$5/Setup!$C$36)+IF($V241=42,N($F241),0))-DM241-FK241)</f>
        <v>0</v>
      </c>
      <c r="HJ241" s="48" t="n">
        <f aca="false">IF((HJ240*(1+HJ$5/Setup!$C$36)+IF($V241=43,N($F241),0))-DN241-FL241&lt;0.005,0,(HJ240*(1+HJ$5/Setup!$C$36)+IF($V241=43,N($F241),0))-DN241-FL241)</f>
        <v>0</v>
      </c>
      <c r="HK241" s="48" t="n">
        <f aca="false">IF((HK240*(1+HK$5/Setup!$C$36)+IF($V241=44,N($F241),0))-DO241-FM241&lt;0.005,0,(HK240*(1+HK$5/Setup!$C$36)+IF($V241=44,N($F241),0))-DO241-FM241)</f>
        <v>0</v>
      </c>
      <c r="HL241" s="48" t="n">
        <f aca="false">IF((HL240*(1+HL$5/Setup!$C$36)+IF($V241=45,N($F241),0))-DP241-FN241&lt;0.005,0,(HL240*(1+HL$5/Setup!$C$36)+IF($V241=45,N($F241),0))-DP241-FN241)</f>
        <v>0</v>
      </c>
      <c r="HM241" s="48" t="n">
        <f aca="false">IF((HM240*(1+HM$5/Setup!$C$36)+IF($V241=46,N($F241),0))-DQ241-FO241&lt;0.005,0,(HM240*(1+HM$5/Setup!$C$36)+IF($V241=46,N($F241),0))-DQ241-FO241)</f>
        <v>0</v>
      </c>
      <c r="HN241" s="48" t="n">
        <f aca="false">IF((HN240*(1+HN$5/Setup!$C$36)+IF($V241=47,N($F241),0))-DR241-FP241&lt;0.005,0,(HN240*(1+HN$5/Setup!$C$36)+IF($V241=47,N($F241),0))-DR241-FP241)</f>
        <v>0</v>
      </c>
      <c r="HO241" s="48" t="n">
        <f aca="false">IF((HO240*(1+HO$5/Setup!$C$36)+IF($V241=48,N($F241),0))-DS241-FQ241&lt;0.005,0,(HO240*(1+HO$5/Setup!$C$36)+IF($V241=48,N($F241),0))-DS241-FQ241)</f>
        <v>0</v>
      </c>
      <c r="HP241" s="48" t="n">
        <f aca="false">IF((HP240*(1+HP$5/Setup!$C$36)+IF($V241=49,N($F241),0))-DT241-FR241&lt;0.005,0,(HP240*(1+HP$5/Setup!$C$36)+IF($V241=49,N($F241),0))-DT241-FR241)</f>
        <v>0</v>
      </c>
      <c r="HQ241" s="48" t="n">
        <f aca="false">IF((HQ240*(1+HQ$5/Setup!$C$36)+IF($V241=50,N($F241),0))-DU241-FS241&lt;0.005,0,(HQ240*(1+HQ$5/Setup!$C$36)+IF($V241=50,N($F241),0))-DU241-FS241)</f>
        <v>0</v>
      </c>
    </row>
    <row r="242" customFormat="false" ht="15" hidden="false" customHeight="false" outlineLevel="0" collapsed="false">
      <c r="A242" s="44" t="n">
        <v>234</v>
      </c>
      <c r="B242" s="45" t="n">
        <f aca="false">IF(Setup!$C$7="Every month",EDATE(Setup!$C$8,($A242-1)),IF(Setup!$C$7="Twice a month",DATE(YEAR(Setup!$C$8),MONTH(Setup!$C$8)+INT((($A242-1)+Setup!$C$41)/2),MIN(IF(MOD(($A242-1)+Setup!$C$41,2)=0,Setup!$C$39,Setup!$C$40),DAY(EOMONTH(DATE(YEAR(Setup!$C$8),MONTH(Setup!$C$8)+INT((($A242-1)+Setup!$C$41)/2),1),0)))),Setup!$C$8+($A242-1)*IF(Setup!$C$7="Every week",7,14)))</f>
        <v>49587</v>
      </c>
      <c r="C242" s="45" t="n">
        <f aca="false">IF(Setup!$C$7="Every month",EDATE(Setup!$C$8,$A242),IF(Setup!$C$7="Twice a month",DATE(YEAR(Setup!$C$8),MONTH(Setup!$C$8)+INT(($A242+Setup!$C$41)/2),MIN(IF(MOD($A242+Setup!$C$41,2)=0,Setup!$C$39,Setup!$C$40),DAY(EOMONTH(DATE(YEAR(Setup!$C$8),MONTH(Setup!$C$8)+INT(($A242+Setup!$C$41)/2),1),0)))),Setup!$C$8+$A242*IF(Setup!$C$7="Every week",7,14)))</f>
        <v>49601</v>
      </c>
      <c r="D242" s="46"/>
      <c r="E242" s="47"/>
      <c r="F242" s="47"/>
      <c r="G242" s="47"/>
      <c r="H242" s="47"/>
      <c r="I242" s="48" t="n">
        <f aca="false">N(Setup!$C$11)+N(E242)</f>
        <v>100</v>
      </c>
      <c r="J242" s="48" t="n">
        <f aca="false">MIN(Setup!$C$37,MAX(I242,0))</f>
        <v>9.23076923076923</v>
      </c>
      <c r="K242" s="48" t="n">
        <f aca="false">MIN(MAX(N(Setup!$C$14)-L241,0),MAX(I242-J242,0))</f>
        <v>0</v>
      </c>
      <c r="L242" s="48" t="n">
        <f aca="false">L241+K242-N(G242)</f>
        <v>500</v>
      </c>
      <c r="M242" s="48" t="n">
        <f aca="false">M241+J242-N(H242)</f>
        <v>2160.00000000001</v>
      </c>
      <c r="N242" s="48" t="n">
        <f aca="false">SUM(BX242:DU242)</f>
        <v>0</v>
      </c>
      <c r="O242" s="48" t="n">
        <f aca="false">SUM(Z242:BW242)-N242</f>
        <v>25</v>
      </c>
      <c r="P242" s="48" t="n">
        <f aca="false">MAX(I242-J242-K242,0)+O242</f>
        <v>115.769230769231</v>
      </c>
      <c r="Q242" s="48" t="n">
        <f aca="false">SUM(DV242:FS242)</f>
        <v>0</v>
      </c>
      <c r="R242" s="49" t="n">
        <f aca="false">N242+J242+K242+Q242</f>
        <v>9.23076923076923</v>
      </c>
      <c r="S242" s="48" t="n">
        <f aca="false">T242-T241-N(F242)+N242+Q242</f>
        <v>0</v>
      </c>
      <c r="T242" s="49" t="n">
        <f aca="false">SUM(FT242:HQ242)</f>
        <v>0</v>
      </c>
      <c r="U242" s="44" t="str">
        <f aca="false">IF(T241&lt;0.005,"",INDEX(Helpers!$C$2:$C$51,IF(_xlfn.MINIFS($DV$6:$FS$6,DV242:FS242,"&gt;0.005")=0,V242,_xlfn.MINIFS($DV$6:$FS$6,DV242:FS242,"&gt;0.005"))))</f>
        <v/>
      </c>
      <c r="V242" s="44" t="n">
        <f aca="false">IF(_xlfn.MINIFS($FT$6:$HQ$6,FT241:HQ241,"&gt;0.005")=0,1,_xlfn.MINIFS($FT$6:$HQ$6,FT241:HQ241,"&gt;0.005"))</f>
        <v>1</v>
      </c>
      <c r="W242" s="44" t="n">
        <f aca="false">IF(AND(D242&lt;&gt;"Paid",T241&gt;0.005),1,0)</f>
        <v>0</v>
      </c>
      <c r="X242" s="48" t="n">
        <f aca="false">SUMPRODUCT(((Helpers!$G$2:$G$51*(1+(Helpers!$D$2:$D$51+0.000000001)/12)^(($B242-Setup!$C$8)/(365.25/12))-Helpers!$E$2:$E$51*((1+(Helpers!$D$2:$D$51+0.000000001)/12)^(($B242-Setup!$C$8)/(365.25/12))-1)/((Helpers!$D$2:$D$51+0.000000001)/12))&gt;0)*(Helpers!$G$2:$G$51*(1+(Helpers!$D$2:$D$51+0.000000001)/12)^(($B242-Setup!$C$8)/(365.25/12))-Helpers!$E$2:$E$51*((1+(Helpers!$D$2:$D$51+0.000000001)/12)^(($B242-Setup!$C$8)/(365.25/12))-1)/((Helpers!$D$2:$D$51+0.000000001)/12)))</f>
        <v>0</v>
      </c>
      <c r="Y242" s="48"/>
      <c r="Z242" s="48" t="n">
        <f aca="false">IF(OR(N(Z$5)=0,Z$6=""),0,Z$5*((DATE(YEAR($B242),MONTH($B242),MIN(Z$6,DAY(EOMONTH($B242,0))))&gt;=$B242)*(DATE(YEAR($B242),MONTH($B242),MIN(Z$6,DAY(EOMONTH($B242,0))))&lt;$C242)+(DATE(YEAR($B242),MONTH($B242)+1,MIN(Z$6,DAY(EOMONTH($B242,1))))&gt;=$B242)*(DATE(YEAR($B242),MONTH($B242)+1,MIN(Z$6,DAY(EOMONTH($B242,1))))&lt;$C242)))</f>
        <v>25</v>
      </c>
      <c r="AA242" s="48" t="n">
        <f aca="false">IF(OR(N(AA$5)=0,AA$6=""),0,AA$5*((DATE(YEAR($B242),MONTH($B242),MIN(AA$6,DAY(EOMONTH($B242,0))))&gt;=$B242)*(DATE(YEAR($B242),MONTH($B242),MIN(AA$6,DAY(EOMONTH($B242,0))))&lt;$C242)+(DATE(YEAR($B242),MONTH($B242)+1,MIN(AA$6,DAY(EOMONTH($B242,1))))&gt;=$B242)*(DATE(YEAR($B242),MONTH($B242)+1,MIN(AA$6,DAY(EOMONTH($B242,1))))&lt;$C242)))</f>
        <v>0</v>
      </c>
      <c r="AB242" s="48" t="n">
        <f aca="false">IF(OR(N(AB$5)=0,AB$6=""),0,AB$5*((DATE(YEAR($B242),MONTH($B242),MIN(AB$6,DAY(EOMONTH($B242,0))))&gt;=$B242)*(DATE(YEAR($B242),MONTH($B242),MIN(AB$6,DAY(EOMONTH($B242,0))))&lt;$C242)+(DATE(YEAR($B242),MONTH($B242)+1,MIN(AB$6,DAY(EOMONTH($B242,1))))&gt;=$B242)*(DATE(YEAR($B242),MONTH($B242)+1,MIN(AB$6,DAY(EOMONTH($B242,1))))&lt;$C242)))</f>
        <v>0</v>
      </c>
      <c r="AC242" s="48" t="n">
        <f aca="false">IF(OR(N(AC$5)=0,AC$6=""),0,AC$5*((DATE(YEAR($B242),MONTH($B242),MIN(AC$6,DAY(EOMONTH($B242,0))))&gt;=$B242)*(DATE(YEAR($B242),MONTH($B242),MIN(AC$6,DAY(EOMONTH($B242,0))))&lt;$C242)+(DATE(YEAR($B242),MONTH($B242)+1,MIN(AC$6,DAY(EOMONTH($B242,1))))&gt;=$B242)*(DATE(YEAR($B242),MONTH($B242)+1,MIN(AC$6,DAY(EOMONTH($B242,1))))&lt;$C242)))</f>
        <v>0</v>
      </c>
      <c r="AD242" s="48" t="n">
        <f aca="false">IF(OR(N(AD$5)=0,AD$6=""),0,AD$5*((DATE(YEAR($B242),MONTH($B242),MIN(AD$6,DAY(EOMONTH($B242,0))))&gt;=$B242)*(DATE(YEAR($B242),MONTH($B242),MIN(AD$6,DAY(EOMONTH($B242,0))))&lt;$C242)+(DATE(YEAR($B242),MONTH($B242)+1,MIN(AD$6,DAY(EOMONTH($B242,1))))&gt;=$B242)*(DATE(YEAR($B242),MONTH($B242)+1,MIN(AD$6,DAY(EOMONTH($B242,1))))&lt;$C242)))</f>
        <v>0</v>
      </c>
      <c r="AE242" s="48" t="n">
        <f aca="false">IF(OR(N(AE$5)=0,AE$6=""),0,AE$5*((DATE(YEAR($B242),MONTH($B242),MIN(AE$6,DAY(EOMONTH($B242,0))))&gt;=$B242)*(DATE(YEAR($B242),MONTH($B242),MIN(AE$6,DAY(EOMONTH($B242,0))))&lt;$C242)+(DATE(YEAR($B242),MONTH($B242)+1,MIN(AE$6,DAY(EOMONTH($B242,1))))&gt;=$B242)*(DATE(YEAR($B242),MONTH($B242)+1,MIN(AE$6,DAY(EOMONTH($B242,1))))&lt;$C242)))</f>
        <v>0</v>
      </c>
      <c r="AF242" s="48" t="n">
        <f aca="false">IF(OR(N(AF$5)=0,AF$6=""),0,AF$5*((DATE(YEAR($B242),MONTH($B242),MIN(AF$6,DAY(EOMONTH($B242,0))))&gt;=$B242)*(DATE(YEAR($B242),MONTH($B242),MIN(AF$6,DAY(EOMONTH($B242,0))))&lt;$C242)+(DATE(YEAR($B242),MONTH($B242)+1,MIN(AF$6,DAY(EOMONTH($B242,1))))&gt;=$B242)*(DATE(YEAR($B242),MONTH($B242)+1,MIN(AF$6,DAY(EOMONTH($B242,1))))&lt;$C242)))</f>
        <v>0</v>
      </c>
      <c r="AG242" s="48" t="n">
        <f aca="false">IF(OR(N(AG$5)=0,AG$6=""),0,AG$5*((DATE(YEAR($B242),MONTH($B242),MIN(AG$6,DAY(EOMONTH($B242,0))))&gt;=$B242)*(DATE(YEAR($B242),MONTH($B242),MIN(AG$6,DAY(EOMONTH($B242,0))))&lt;$C242)+(DATE(YEAR($B242),MONTH($B242)+1,MIN(AG$6,DAY(EOMONTH($B242,1))))&gt;=$B242)*(DATE(YEAR($B242),MONTH($B242)+1,MIN(AG$6,DAY(EOMONTH($B242,1))))&lt;$C242)))</f>
        <v>0</v>
      </c>
      <c r="AH242" s="48" t="n">
        <f aca="false">IF(OR(N(AH$5)=0,AH$6=""),0,AH$5*((DATE(YEAR($B242),MONTH($B242),MIN(AH$6,DAY(EOMONTH($B242,0))))&gt;=$B242)*(DATE(YEAR($B242),MONTH($B242),MIN(AH$6,DAY(EOMONTH($B242,0))))&lt;$C242)+(DATE(YEAR($B242),MONTH($B242)+1,MIN(AH$6,DAY(EOMONTH($B242,1))))&gt;=$B242)*(DATE(YEAR($B242),MONTH($B242)+1,MIN(AH$6,DAY(EOMONTH($B242,1))))&lt;$C242)))</f>
        <v>0</v>
      </c>
      <c r="AI242" s="48" t="n">
        <f aca="false">IF(OR(N(AI$5)=0,AI$6=""),0,AI$5*((DATE(YEAR($B242),MONTH($B242),MIN(AI$6,DAY(EOMONTH($B242,0))))&gt;=$B242)*(DATE(YEAR($B242),MONTH($B242),MIN(AI$6,DAY(EOMONTH($B242,0))))&lt;$C242)+(DATE(YEAR($B242),MONTH($B242)+1,MIN(AI$6,DAY(EOMONTH($B242,1))))&gt;=$B242)*(DATE(YEAR($B242),MONTH($B242)+1,MIN(AI$6,DAY(EOMONTH($B242,1))))&lt;$C242)))</f>
        <v>0</v>
      </c>
      <c r="AJ242" s="48" t="n">
        <f aca="false">IF(OR(N(AJ$5)=0,AJ$6=""),0,AJ$5*((DATE(YEAR($B242),MONTH($B242),MIN(AJ$6,DAY(EOMONTH($B242,0))))&gt;=$B242)*(DATE(YEAR($B242),MONTH($B242),MIN(AJ$6,DAY(EOMONTH($B242,0))))&lt;$C242)+(DATE(YEAR($B242),MONTH($B242)+1,MIN(AJ$6,DAY(EOMONTH($B242,1))))&gt;=$B242)*(DATE(YEAR($B242),MONTH($B242)+1,MIN(AJ$6,DAY(EOMONTH($B242,1))))&lt;$C242)))</f>
        <v>0</v>
      </c>
      <c r="AK242" s="48" t="n">
        <f aca="false">IF(OR(N(AK$5)=0,AK$6=""),0,AK$5*((DATE(YEAR($B242),MONTH($B242),MIN(AK$6,DAY(EOMONTH($B242,0))))&gt;=$B242)*(DATE(YEAR($B242),MONTH($B242),MIN(AK$6,DAY(EOMONTH($B242,0))))&lt;$C242)+(DATE(YEAR($B242),MONTH($B242)+1,MIN(AK$6,DAY(EOMONTH($B242,1))))&gt;=$B242)*(DATE(YEAR($B242),MONTH($B242)+1,MIN(AK$6,DAY(EOMONTH($B242,1))))&lt;$C242)))</f>
        <v>0</v>
      </c>
      <c r="AL242" s="48" t="n">
        <f aca="false">IF(OR(N(AL$5)=0,AL$6=""),0,AL$5*((DATE(YEAR($B242),MONTH($B242),MIN(AL$6,DAY(EOMONTH($B242,0))))&gt;=$B242)*(DATE(YEAR($B242),MONTH($B242),MIN(AL$6,DAY(EOMONTH($B242,0))))&lt;$C242)+(DATE(YEAR($B242),MONTH($B242)+1,MIN(AL$6,DAY(EOMONTH($B242,1))))&gt;=$B242)*(DATE(YEAR($B242),MONTH($B242)+1,MIN(AL$6,DAY(EOMONTH($B242,1))))&lt;$C242)))</f>
        <v>0</v>
      </c>
      <c r="AM242" s="48" t="n">
        <f aca="false">IF(OR(N(AM$5)=0,AM$6=""),0,AM$5*((DATE(YEAR($B242),MONTH($B242),MIN(AM$6,DAY(EOMONTH($B242,0))))&gt;=$B242)*(DATE(YEAR($B242),MONTH($B242),MIN(AM$6,DAY(EOMONTH($B242,0))))&lt;$C242)+(DATE(YEAR($B242),MONTH($B242)+1,MIN(AM$6,DAY(EOMONTH($B242,1))))&gt;=$B242)*(DATE(YEAR($B242),MONTH($B242)+1,MIN(AM$6,DAY(EOMONTH($B242,1))))&lt;$C242)))</f>
        <v>0</v>
      </c>
      <c r="AN242" s="48" t="n">
        <f aca="false">IF(OR(N(AN$5)=0,AN$6=""),0,AN$5*((DATE(YEAR($B242),MONTH($B242),MIN(AN$6,DAY(EOMONTH($B242,0))))&gt;=$B242)*(DATE(YEAR($B242),MONTH($B242),MIN(AN$6,DAY(EOMONTH($B242,0))))&lt;$C242)+(DATE(YEAR($B242),MONTH($B242)+1,MIN(AN$6,DAY(EOMONTH($B242,1))))&gt;=$B242)*(DATE(YEAR($B242),MONTH($B242)+1,MIN(AN$6,DAY(EOMONTH($B242,1))))&lt;$C242)))</f>
        <v>0</v>
      </c>
      <c r="AO242" s="48" t="n">
        <f aca="false">IF(OR(N(AO$5)=0,AO$6=""),0,AO$5*((DATE(YEAR($B242),MONTH($B242),MIN(AO$6,DAY(EOMONTH($B242,0))))&gt;=$B242)*(DATE(YEAR($B242),MONTH($B242),MIN(AO$6,DAY(EOMONTH($B242,0))))&lt;$C242)+(DATE(YEAR($B242),MONTH($B242)+1,MIN(AO$6,DAY(EOMONTH($B242,1))))&gt;=$B242)*(DATE(YEAR($B242),MONTH($B242)+1,MIN(AO$6,DAY(EOMONTH($B242,1))))&lt;$C242)))</f>
        <v>0</v>
      </c>
      <c r="AP242" s="48" t="n">
        <f aca="false">IF(OR(N(AP$5)=0,AP$6=""),0,AP$5*((DATE(YEAR($B242),MONTH($B242),MIN(AP$6,DAY(EOMONTH($B242,0))))&gt;=$B242)*(DATE(YEAR($B242),MONTH($B242),MIN(AP$6,DAY(EOMONTH($B242,0))))&lt;$C242)+(DATE(YEAR($B242),MONTH($B242)+1,MIN(AP$6,DAY(EOMONTH($B242,1))))&gt;=$B242)*(DATE(YEAR($B242),MONTH($B242)+1,MIN(AP$6,DAY(EOMONTH($B242,1))))&lt;$C242)))</f>
        <v>0</v>
      </c>
      <c r="AQ242" s="48" t="n">
        <f aca="false">IF(OR(N(AQ$5)=0,AQ$6=""),0,AQ$5*((DATE(YEAR($B242),MONTH($B242),MIN(AQ$6,DAY(EOMONTH($B242,0))))&gt;=$B242)*(DATE(YEAR($B242),MONTH($B242),MIN(AQ$6,DAY(EOMONTH($B242,0))))&lt;$C242)+(DATE(YEAR($B242),MONTH($B242)+1,MIN(AQ$6,DAY(EOMONTH($B242,1))))&gt;=$B242)*(DATE(YEAR($B242),MONTH($B242)+1,MIN(AQ$6,DAY(EOMONTH($B242,1))))&lt;$C242)))</f>
        <v>0</v>
      </c>
      <c r="AR242" s="48" t="n">
        <f aca="false">IF(OR(N(AR$5)=0,AR$6=""),0,AR$5*((DATE(YEAR($B242),MONTH($B242),MIN(AR$6,DAY(EOMONTH($B242,0))))&gt;=$B242)*(DATE(YEAR($B242),MONTH($B242),MIN(AR$6,DAY(EOMONTH($B242,0))))&lt;$C242)+(DATE(YEAR($B242),MONTH($B242)+1,MIN(AR$6,DAY(EOMONTH($B242,1))))&gt;=$B242)*(DATE(YEAR($B242),MONTH($B242)+1,MIN(AR$6,DAY(EOMONTH($B242,1))))&lt;$C242)))</f>
        <v>0</v>
      </c>
      <c r="AS242" s="48" t="n">
        <f aca="false">IF(OR(N(AS$5)=0,AS$6=""),0,AS$5*((DATE(YEAR($B242),MONTH($B242),MIN(AS$6,DAY(EOMONTH($B242,0))))&gt;=$B242)*(DATE(YEAR($B242),MONTH($B242),MIN(AS$6,DAY(EOMONTH($B242,0))))&lt;$C242)+(DATE(YEAR($B242),MONTH($B242)+1,MIN(AS$6,DAY(EOMONTH($B242,1))))&gt;=$B242)*(DATE(YEAR($B242),MONTH($B242)+1,MIN(AS$6,DAY(EOMONTH($B242,1))))&lt;$C242)))</f>
        <v>0</v>
      </c>
      <c r="AT242" s="48" t="n">
        <f aca="false">IF(OR(N(AT$5)=0,AT$6=""),0,AT$5*((DATE(YEAR($B242),MONTH($B242),MIN(AT$6,DAY(EOMONTH($B242,0))))&gt;=$B242)*(DATE(YEAR($B242),MONTH($B242),MIN(AT$6,DAY(EOMONTH($B242,0))))&lt;$C242)+(DATE(YEAR($B242),MONTH($B242)+1,MIN(AT$6,DAY(EOMONTH($B242,1))))&gt;=$B242)*(DATE(YEAR($B242),MONTH($B242)+1,MIN(AT$6,DAY(EOMONTH($B242,1))))&lt;$C242)))</f>
        <v>0</v>
      </c>
      <c r="AU242" s="48" t="n">
        <f aca="false">IF(OR(N(AU$5)=0,AU$6=""),0,AU$5*((DATE(YEAR($B242),MONTH($B242),MIN(AU$6,DAY(EOMONTH($B242,0))))&gt;=$B242)*(DATE(YEAR($B242),MONTH($B242),MIN(AU$6,DAY(EOMONTH($B242,0))))&lt;$C242)+(DATE(YEAR($B242),MONTH($B242)+1,MIN(AU$6,DAY(EOMONTH($B242,1))))&gt;=$B242)*(DATE(YEAR($B242),MONTH($B242)+1,MIN(AU$6,DAY(EOMONTH($B242,1))))&lt;$C242)))</f>
        <v>0</v>
      </c>
      <c r="AV242" s="48" t="n">
        <f aca="false">IF(OR(N(AV$5)=0,AV$6=""),0,AV$5*((DATE(YEAR($B242),MONTH($B242),MIN(AV$6,DAY(EOMONTH($B242,0))))&gt;=$B242)*(DATE(YEAR($B242),MONTH($B242),MIN(AV$6,DAY(EOMONTH($B242,0))))&lt;$C242)+(DATE(YEAR($B242),MONTH($B242)+1,MIN(AV$6,DAY(EOMONTH($B242,1))))&gt;=$B242)*(DATE(YEAR($B242),MONTH($B242)+1,MIN(AV$6,DAY(EOMONTH($B242,1))))&lt;$C242)))</f>
        <v>0</v>
      </c>
      <c r="AW242" s="48" t="n">
        <f aca="false">IF(OR(N(AW$5)=0,AW$6=""),0,AW$5*((DATE(YEAR($B242),MONTH($B242),MIN(AW$6,DAY(EOMONTH($B242,0))))&gt;=$B242)*(DATE(YEAR($B242),MONTH($B242),MIN(AW$6,DAY(EOMONTH($B242,0))))&lt;$C242)+(DATE(YEAR($B242),MONTH($B242)+1,MIN(AW$6,DAY(EOMONTH($B242,1))))&gt;=$B242)*(DATE(YEAR($B242),MONTH($B242)+1,MIN(AW$6,DAY(EOMONTH($B242,1))))&lt;$C242)))</f>
        <v>0</v>
      </c>
      <c r="AX242" s="48" t="n">
        <f aca="false">IF(OR(N(AX$5)=0,AX$6=""),0,AX$5*((DATE(YEAR($B242),MONTH($B242),MIN(AX$6,DAY(EOMONTH($B242,0))))&gt;=$B242)*(DATE(YEAR($B242),MONTH($B242),MIN(AX$6,DAY(EOMONTH($B242,0))))&lt;$C242)+(DATE(YEAR($B242),MONTH($B242)+1,MIN(AX$6,DAY(EOMONTH($B242,1))))&gt;=$B242)*(DATE(YEAR($B242),MONTH($B242)+1,MIN(AX$6,DAY(EOMONTH($B242,1))))&lt;$C242)))</f>
        <v>0</v>
      </c>
      <c r="AY242" s="48" t="n">
        <f aca="false">IF(OR(N(AY$5)=0,AY$6=""),0,AY$5*((DATE(YEAR($B242),MONTH($B242),MIN(AY$6,DAY(EOMONTH($B242,0))))&gt;=$B242)*(DATE(YEAR($B242),MONTH($B242),MIN(AY$6,DAY(EOMONTH($B242,0))))&lt;$C242)+(DATE(YEAR($B242),MONTH($B242)+1,MIN(AY$6,DAY(EOMONTH($B242,1))))&gt;=$B242)*(DATE(YEAR($B242),MONTH($B242)+1,MIN(AY$6,DAY(EOMONTH($B242,1))))&lt;$C242)))</f>
        <v>0</v>
      </c>
      <c r="AZ242" s="48" t="n">
        <f aca="false">IF(OR(N(AZ$5)=0,AZ$6=""),0,AZ$5*((DATE(YEAR($B242),MONTH($B242),MIN(AZ$6,DAY(EOMONTH($B242,0))))&gt;=$B242)*(DATE(YEAR($B242),MONTH($B242),MIN(AZ$6,DAY(EOMONTH($B242,0))))&lt;$C242)+(DATE(YEAR($B242),MONTH($B242)+1,MIN(AZ$6,DAY(EOMONTH($B242,1))))&gt;=$B242)*(DATE(YEAR($B242),MONTH($B242)+1,MIN(AZ$6,DAY(EOMONTH($B242,1))))&lt;$C242)))</f>
        <v>0</v>
      </c>
      <c r="BA242" s="48" t="n">
        <f aca="false">IF(OR(N(BA$5)=0,BA$6=""),0,BA$5*((DATE(YEAR($B242),MONTH($B242),MIN(BA$6,DAY(EOMONTH($B242,0))))&gt;=$B242)*(DATE(YEAR($B242),MONTH($B242),MIN(BA$6,DAY(EOMONTH($B242,0))))&lt;$C242)+(DATE(YEAR($B242),MONTH($B242)+1,MIN(BA$6,DAY(EOMONTH($B242,1))))&gt;=$B242)*(DATE(YEAR($B242),MONTH($B242)+1,MIN(BA$6,DAY(EOMONTH($B242,1))))&lt;$C242)))</f>
        <v>0</v>
      </c>
      <c r="BB242" s="48" t="n">
        <f aca="false">IF(OR(N(BB$5)=0,BB$6=""),0,BB$5*((DATE(YEAR($B242),MONTH($B242),MIN(BB$6,DAY(EOMONTH($B242,0))))&gt;=$B242)*(DATE(YEAR($B242),MONTH($B242),MIN(BB$6,DAY(EOMONTH($B242,0))))&lt;$C242)+(DATE(YEAR($B242),MONTH($B242)+1,MIN(BB$6,DAY(EOMONTH($B242,1))))&gt;=$B242)*(DATE(YEAR($B242),MONTH($B242)+1,MIN(BB$6,DAY(EOMONTH($B242,1))))&lt;$C242)))</f>
        <v>0</v>
      </c>
      <c r="BC242" s="48" t="n">
        <f aca="false">IF(OR(N(BC$5)=0,BC$6=""),0,BC$5*((DATE(YEAR($B242),MONTH($B242),MIN(BC$6,DAY(EOMONTH($B242,0))))&gt;=$B242)*(DATE(YEAR($B242),MONTH($B242),MIN(BC$6,DAY(EOMONTH($B242,0))))&lt;$C242)+(DATE(YEAR($B242),MONTH($B242)+1,MIN(BC$6,DAY(EOMONTH($B242,1))))&gt;=$B242)*(DATE(YEAR($B242),MONTH($B242)+1,MIN(BC$6,DAY(EOMONTH($B242,1))))&lt;$C242)))</f>
        <v>0</v>
      </c>
      <c r="BD242" s="48" t="n">
        <f aca="false">IF(OR(N(BD$5)=0,BD$6=""),0,BD$5*((DATE(YEAR($B242),MONTH($B242),MIN(BD$6,DAY(EOMONTH($B242,0))))&gt;=$B242)*(DATE(YEAR($B242),MONTH($B242),MIN(BD$6,DAY(EOMONTH($B242,0))))&lt;$C242)+(DATE(YEAR($B242),MONTH($B242)+1,MIN(BD$6,DAY(EOMONTH($B242,1))))&gt;=$B242)*(DATE(YEAR($B242),MONTH($B242)+1,MIN(BD$6,DAY(EOMONTH($B242,1))))&lt;$C242)))</f>
        <v>0</v>
      </c>
      <c r="BE242" s="48" t="n">
        <f aca="false">IF(OR(N(BE$5)=0,BE$6=""),0,BE$5*((DATE(YEAR($B242),MONTH($B242),MIN(BE$6,DAY(EOMONTH($B242,0))))&gt;=$B242)*(DATE(YEAR($B242),MONTH($B242),MIN(BE$6,DAY(EOMONTH($B242,0))))&lt;$C242)+(DATE(YEAR($B242),MONTH($B242)+1,MIN(BE$6,DAY(EOMONTH($B242,1))))&gt;=$B242)*(DATE(YEAR($B242),MONTH($B242)+1,MIN(BE$6,DAY(EOMONTH($B242,1))))&lt;$C242)))</f>
        <v>0</v>
      </c>
      <c r="BF242" s="48" t="n">
        <f aca="false">IF(OR(N(BF$5)=0,BF$6=""),0,BF$5*((DATE(YEAR($B242),MONTH($B242),MIN(BF$6,DAY(EOMONTH($B242,0))))&gt;=$B242)*(DATE(YEAR($B242),MONTH($B242),MIN(BF$6,DAY(EOMONTH($B242,0))))&lt;$C242)+(DATE(YEAR($B242),MONTH($B242)+1,MIN(BF$6,DAY(EOMONTH($B242,1))))&gt;=$B242)*(DATE(YEAR($B242),MONTH($B242)+1,MIN(BF$6,DAY(EOMONTH($B242,1))))&lt;$C242)))</f>
        <v>0</v>
      </c>
      <c r="BG242" s="48" t="n">
        <f aca="false">IF(OR(N(BG$5)=0,BG$6=""),0,BG$5*((DATE(YEAR($B242),MONTH($B242),MIN(BG$6,DAY(EOMONTH($B242,0))))&gt;=$B242)*(DATE(YEAR($B242),MONTH($B242),MIN(BG$6,DAY(EOMONTH($B242,0))))&lt;$C242)+(DATE(YEAR($B242),MONTH($B242)+1,MIN(BG$6,DAY(EOMONTH($B242,1))))&gt;=$B242)*(DATE(YEAR($B242),MONTH($B242)+1,MIN(BG$6,DAY(EOMONTH($B242,1))))&lt;$C242)))</f>
        <v>0</v>
      </c>
      <c r="BH242" s="48" t="n">
        <f aca="false">IF(OR(N(BH$5)=0,BH$6=""),0,BH$5*((DATE(YEAR($B242),MONTH($B242),MIN(BH$6,DAY(EOMONTH($B242,0))))&gt;=$B242)*(DATE(YEAR($B242),MONTH($B242),MIN(BH$6,DAY(EOMONTH($B242,0))))&lt;$C242)+(DATE(YEAR($B242),MONTH($B242)+1,MIN(BH$6,DAY(EOMONTH($B242,1))))&gt;=$B242)*(DATE(YEAR($B242),MONTH($B242)+1,MIN(BH$6,DAY(EOMONTH($B242,1))))&lt;$C242)))</f>
        <v>0</v>
      </c>
      <c r="BI242" s="48" t="n">
        <f aca="false">IF(OR(N(BI$5)=0,BI$6=""),0,BI$5*((DATE(YEAR($B242),MONTH($B242),MIN(BI$6,DAY(EOMONTH($B242,0))))&gt;=$B242)*(DATE(YEAR($B242),MONTH($B242),MIN(BI$6,DAY(EOMONTH($B242,0))))&lt;$C242)+(DATE(YEAR($B242),MONTH($B242)+1,MIN(BI$6,DAY(EOMONTH($B242,1))))&gt;=$B242)*(DATE(YEAR($B242),MONTH($B242)+1,MIN(BI$6,DAY(EOMONTH($B242,1))))&lt;$C242)))</f>
        <v>0</v>
      </c>
      <c r="BJ242" s="48" t="n">
        <f aca="false">IF(OR(N(BJ$5)=0,BJ$6=""),0,BJ$5*((DATE(YEAR($B242),MONTH($B242),MIN(BJ$6,DAY(EOMONTH($B242,0))))&gt;=$B242)*(DATE(YEAR($B242),MONTH($B242),MIN(BJ$6,DAY(EOMONTH($B242,0))))&lt;$C242)+(DATE(YEAR($B242),MONTH($B242)+1,MIN(BJ$6,DAY(EOMONTH($B242,1))))&gt;=$B242)*(DATE(YEAR($B242),MONTH($B242)+1,MIN(BJ$6,DAY(EOMONTH($B242,1))))&lt;$C242)))</f>
        <v>0</v>
      </c>
      <c r="BK242" s="48" t="n">
        <f aca="false">IF(OR(N(BK$5)=0,BK$6=""),0,BK$5*((DATE(YEAR($B242),MONTH($B242),MIN(BK$6,DAY(EOMONTH($B242,0))))&gt;=$B242)*(DATE(YEAR($B242),MONTH($B242),MIN(BK$6,DAY(EOMONTH($B242,0))))&lt;$C242)+(DATE(YEAR($B242),MONTH($B242)+1,MIN(BK$6,DAY(EOMONTH($B242,1))))&gt;=$B242)*(DATE(YEAR($B242),MONTH($B242)+1,MIN(BK$6,DAY(EOMONTH($B242,1))))&lt;$C242)))</f>
        <v>0</v>
      </c>
      <c r="BL242" s="48" t="n">
        <f aca="false">IF(OR(N(BL$5)=0,BL$6=""),0,BL$5*((DATE(YEAR($B242),MONTH($B242),MIN(BL$6,DAY(EOMONTH($B242,0))))&gt;=$B242)*(DATE(YEAR($B242),MONTH($B242),MIN(BL$6,DAY(EOMONTH($B242,0))))&lt;$C242)+(DATE(YEAR($B242),MONTH($B242)+1,MIN(BL$6,DAY(EOMONTH($B242,1))))&gt;=$B242)*(DATE(YEAR($B242),MONTH($B242)+1,MIN(BL$6,DAY(EOMONTH($B242,1))))&lt;$C242)))</f>
        <v>0</v>
      </c>
      <c r="BM242" s="48" t="n">
        <f aca="false">IF(OR(N(BM$5)=0,BM$6=""),0,BM$5*((DATE(YEAR($B242),MONTH($B242),MIN(BM$6,DAY(EOMONTH($B242,0))))&gt;=$B242)*(DATE(YEAR($B242),MONTH($B242),MIN(BM$6,DAY(EOMONTH($B242,0))))&lt;$C242)+(DATE(YEAR($B242),MONTH($B242)+1,MIN(BM$6,DAY(EOMONTH($B242,1))))&gt;=$B242)*(DATE(YEAR($B242),MONTH($B242)+1,MIN(BM$6,DAY(EOMONTH($B242,1))))&lt;$C242)))</f>
        <v>0</v>
      </c>
      <c r="BN242" s="48" t="n">
        <f aca="false">IF(OR(N(BN$5)=0,BN$6=""),0,BN$5*((DATE(YEAR($B242),MONTH($B242),MIN(BN$6,DAY(EOMONTH($B242,0))))&gt;=$B242)*(DATE(YEAR($B242),MONTH($B242),MIN(BN$6,DAY(EOMONTH($B242,0))))&lt;$C242)+(DATE(YEAR($B242),MONTH($B242)+1,MIN(BN$6,DAY(EOMONTH($B242,1))))&gt;=$B242)*(DATE(YEAR($B242),MONTH($B242)+1,MIN(BN$6,DAY(EOMONTH($B242,1))))&lt;$C242)))</f>
        <v>0</v>
      </c>
      <c r="BO242" s="48" t="n">
        <f aca="false">IF(OR(N(BO$5)=0,BO$6=""),0,BO$5*((DATE(YEAR($B242),MONTH($B242),MIN(BO$6,DAY(EOMONTH($B242,0))))&gt;=$B242)*(DATE(YEAR($B242),MONTH($B242),MIN(BO$6,DAY(EOMONTH($B242,0))))&lt;$C242)+(DATE(YEAR($B242),MONTH($B242)+1,MIN(BO$6,DAY(EOMONTH($B242,1))))&gt;=$B242)*(DATE(YEAR($B242),MONTH($B242)+1,MIN(BO$6,DAY(EOMONTH($B242,1))))&lt;$C242)))</f>
        <v>0</v>
      </c>
      <c r="BP242" s="48" t="n">
        <f aca="false">IF(OR(N(BP$5)=0,BP$6=""),0,BP$5*((DATE(YEAR($B242),MONTH($B242),MIN(BP$6,DAY(EOMONTH($B242,0))))&gt;=$B242)*(DATE(YEAR($B242),MONTH($B242),MIN(BP$6,DAY(EOMONTH($B242,0))))&lt;$C242)+(DATE(YEAR($B242),MONTH($B242)+1,MIN(BP$6,DAY(EOMONTH($B242,1))))&gt;=$B242)*(DATE(YEAR($B242),MONTH($B242)+1,MIN(BP$6,DAY(EOMONTH($B242,1))))&lt;$C242)))</f>
        <v>0</v>
      </c>
      <c r="BQ242" s="48" t="n">
        <f aca="false">IF(OR(N(BQ$5)=0,BQ$6=""),0,BQ$5*((DATE(YEAR($B242),MONTH($B242),MIN(BQ$6,DAY(EOMONTH($B242,0))))&gt;=$B242)*(DATE(YEAR($B242),MONTH($B242),MIN(BQ$6,DAY(EOMONTH($B242,0))))&lt;$C242)+(DATE(YEAR($B242),MONTH($B242)+1,MIN(BQ$6,DAY(EOMONTH($B242,1))))&gt;=$B242)*(DATE(YEAR($B242),MONTH($B242)+1,MIN(BQ$6,DAY(EOMONTH($B242,1))))&lt;$C242)))</f>
        <v>0</v>
      </c>
      <c r="BR242" s="48" t="n">
        <f aca="false">IF(OR(N(BR$5)=0,BR$6=""),0,BR$5*((DATE(YEAR($B242),MONTH($B242),MIN(BR$6,DAY(EOMONTH($B242,0))))&gt;=$B242)*(DATE(YEAR($B242),MONTH($B242),MIN(BR$6,DAY(EOMONTH($B242,0))))&lt;$C242)+(DATE(YEAR($B242),MONTH($B242)+1,MIN(BR$6,DAY(EOMONTH($B242,1))))&gt;=$B242)*(DATE(YEAR($B242),MONTH($B242)+1,MIN(BR$6,DAY(EOMONTH($B242,1))))&lt;$C242)))</f>
        <v>0</v>
      </c>
      <c r="BS242" s="48" t="n">
        <f aca="false">IF(OR(N(BS$5)=0,BS$6=""),0,BS$5*((DATE(YEAR($B242),MONTH($B242),MIN(BS$6,DAY(EOMONTH($B242,0))))&gt;=$B242)*(DATE(YEAR($B242),MONTH($B242),MIN(BS$6,DAY(EOMONTH($B242,0))))&lt;$C242)+(DATE(YEAR($B242),MONTH($B242)+1,MIN(BS$6,DAY(EOMONTH($B242,1))))&gt;=$B242)*(DATE(YEAR($B242),MONTH($B242)+1,MIN(BS$6,DAY(EOMONTH($B242,1))))&lt;$C242)))</f>
        <v>0</v>
      </c>
      <c r="BT242" s="48" t="n">
        <f aca="false">IF(OR(N(BT$5)=0,BT$6=""),0,BT$5*((DATE(YEAR($B242),MONTH($B242),MIN(BT$6,DAY(EOMONTH($B242,0))))&gt;=$B242)*(DATE(YEAR($B242),MONTH($B242),MIN(BT$6,DAY(EOMONTH($B242,0))))&lt;$C242)+(DATE(YEAR($B242),MONTH($B242)+1,MIN(BT$6,DAY(EOMONTH($B242,1))))&gt;=$B242)*(DATE(YEAR($B242),MONTH($B242)+1,MIN(BT$6,DAY(EOMONTH($B242,1))))&lt;$C242)))</f>
        <v>0</v>
      </c>
      <c r="BU242" s="48" t="n">
        <f aca="false">IF(OR(N(BU$5)=0,BU$6=""),0,BU$5*((DATE(YEAR($B242),MONTH($B242),MIN(BU$6,DAY(EOMONTH($B242,0))))&gt;=$B242)*(DATE(YEAR($B242),MONTH($B242),MIN(BU$6,DAY(EOMONTH($B242,0))))&lt;$C242)+(DATE(YEAR($B242),MONTH($B242)+1,MIN(BU$6,DAY(EOMONTH($B242,1))))&gt;=$B242)*(DATE(YEAR($B242),MONTH($B242)+1,MIN(BU$6,DAY(EOMONTH($B242,1))))&lt;$C242)))</f>
        <v>0</v>
      </c>
      <c r="BV242" s="48" t="n">
        <f aca="false">IF(OR(N(BV$5)=0,BV$6=""),0,BV$5*((DATE(YEAR($B242),MONTH($B242),MIN(BV$6,DAY(EOMONTH($B242,0))))&gt;=$B242)*(DATE(YEAR($B242),MONTH($B242),MIN(BV$6,DAY(EOMONTH($B242,0))))&lt;$C242)+(DATE(YEAR($B242),MONTH($B242)+1,MIN(BV$6,DAY(EOMONTH($B242,1))))&gt;=$B242)*(DATE(YEAR($B242),MONTH($B242)+1,MIN(BV$6,DAY(EOMONTH($B242,1))))&lt;$C242)))</f>
        <v>0</v>
      </c>
      <c r="BW242" s="48" t="n">
        <f aca="false">IF(OR(N(BW$5)=0,BW$6=""),0,BW$5*((DATE(YEAR($B242),MONTH($B242),MIN(BW$6,DAY(EOMONTH($B242,0))))&gt;=$B242)*(DATE(YEAR($B242),MONTH($B242),MIN(BW$6,DAY(EOMONTH($B242,0))))&lt;$C242)+(DATE(YEAR($B242),MONTH($B242)+1,MIN(BW$6,DAY(EOMONTH($B242,1))))&gt;=$B242)*(DATE(YEAR($B242),MONTH($B242)+1,MIN(BW$6,DAY(EOMONTH($B242,1))))&lt;$C242)))</f>
        <v>0</v>
      </c>
      <c r="BX242" s="48" t="n">
        <f aca="false">MIN(Z242,(FT241*(1+FT$5/Setup!$C$36)+IF($V242=1,N($F242),0)))</f>
        <v>0</v>
      </c>
      <c r="BY242" s="48" t="n">
        <f aca="false">MIN(AA242,(FU241*(1+FU$5/Setup!$C$36)+IF($V242=2,N($F242),0)))</f>
        <v>0</v>
      </c>
      <c r="BZ242" s="48" t="n">
        <f aca="false">MIN(AB242,(FV241*(1+FV$5/Setup!$C$36)+IF($V242=3,N($F242),0)))</f>
        <v>0</v>
      </c>
      <c r="CA242" s="48" t="n">
        <f aca="false">MIN(AC242,(FW241*(1+FW$5/Setup!$C$36)+IF($V242=4,N($F242),0)))</f>
        <v>0</v>
      </c>
      <c r="CB242" s="48" t="n">
        <f aca="false">MIN(AD242,(FX241*(1+FX$5/Setup!$C$36)+IF($V242=5,N($F242),0)))</f>
        <v>0</v>
      </c>
      <c r="CC242" s="48" t="n">
        <f aca="false">MIN(AE242,(FY241*(1+FY$5/Setup!$C$36)+IF($V242=6,N($F242),0)))</f>
        <v>0</v>
      </c>
      <c r="CD242" s="48" t="n">
        <f aca="false">MIN(AF242,(FZ241*(1+FZ$5/Setup!$C$36)+IF($V242=7,N($F242),0)))</f>
        <v>0</v>
      </c>
      <c r="CE242" s="48" t="n">
        <f aca="false">MIN(AG242,(GA241*(1+GA$5/Setup!$C$36)+IF($V242=8,N($F242),0)))</f>
        <v>0</v>
      </c>
      <c r="CF242" s="48" t="n">
        <f aca="false">MIN(AH242,(GB241*(1+GB$5/Setup!$C$36)+IF($V242=9,N($F242),0)))</f>
        <v>0</v>
      </c>
      <c r="CG242" s="48" t="n">
        <f aca="false">MIN(AI242,(GC241*(1+GC$5/Setup!$C$36)+IF($V242=10,N($F242),0)))</f>
        <v>0</v>
      </c>
      <c r="CH242" s="48" t="n">
        <f aca="false">MIN(AJ242,(GD241*(1+GD$5/Setup!$C$36)+IF($V242=11,N($F242),0)))</f>
        <v>0</v>
      </c>
      <c r="CI242" s="48" t="n">
        <f aca="false">MIN(AK242,(GE241*(1+GE$5/Setup!$C$36)+IF($V242=12,N($F242),0)))</f>
        <v>0</v>
      </c>
      <c r="CJ242" s="48" t="n">
        <f aca="false">MIN(AL242,(GF241*(1+GF$5/Setup!$C$36)+IF($V242=13,N($F242),0)))</f>
        <v>0</v>
      </c>
      <c r="CK242" s="48" t="n">
        <f aca="false">MIN(AM242,(GG241*(1+GG$5/Setup!$C$36)+IF($V242=14,N($F242),0)))</f>
        <v>0</v>
      </c>
      <c r="CL242" s="48" t="n">
        <f aca="false">MIN(AN242,(GH241*(1+GH$5/Setup!$C$36)+IF($V242=15,N($F242),0)))</f>
        <v>0</v>
      </c>
      <c r="CM242" s="48" t="n">
        <f aca="false">MIN(AO242,(GI241*(1+GI$5/Setup!$C$36)+IF($V242=16,N($F242),0)))</f>
        <v>0</v>
      </c>
      <c r="CN242" s="48" t="n">
        <f aca="false">MIN(AP242,(GJ241*(1+GJ$5/Setup!$C$36)+IF($V242=17,N($F242),0)))</f>
        <v>0</v>
      </c>
      <c r="CO242" s="48" t="n">
        <f aca="false">MIN(AQ242,(GK241*(1+GK$5/Setup!$C$36)+IF($V242=18,N($F242),0)))</f>
        <v>0</v>
      </c>
      <c r="CP242" s="48" t="n">
        <f aca="false">MIN(AR242,(GL241*(1+GL$5/Setup!$C$36)+IF($V242=19,N($F242),0)))</f>
        <v>0</v>
      </c>
      <c r="CQ242" s="48" t="n">
        <f aca="false">MIN(AS242,(GM241*(1+GM$5/Setup!$C$36)+IF($V242=20,N($F242),0)))</f>
        <v>0</v>
      </c>
      <c r="CR242" s="48" t="n">
        <f aca="false">MIN(AT242,(GN241*(1+GN$5/Setup!$C$36)+IF($V242=21,N($F242),0)))</f>
        <v>0</v>
      </c>
      <c r="CS242" s="48" t="n">
        <f aca="false">MIN(AU242,(GO241*(1+GO$5/Setup!$C$36)+IF($V242=22,N($F242),0)))</f>
        <v>0</v>
      </c>
      <c r="CT242" s="48" t="n">
        <f aca="false">MIN(AV242,(GP241*(1+GP$5/Setup!$C$36)+IF($V242=23,N($F242),0)))</f>
        <v>0</v>
      </c>
      <c r="CU242" s="48" t="n">
        <f aca="false">MIN(AW242,(GQ241*(1+GQ$5/Setup!$C$36)+IF($V242=24,N($F242),0)))</f>
        <v>0</v>
      </c>
      <c r="CV242" s="48" t="n">
        <f aca="false">MIN(AX242,(GR241*(1+GR$5/Setup!$C$36)+IF($V242=25,N($F242),0)))</f>
        <v>0</v>
      </c>
      <c r="CW242" s="48" t="n">
        <f aca="false">MIN(AY242,(GS241*(1+GS$5/Setup!$C$36)+IF($V242=26,N($F242),0)))</f>
        <v>0</v>
      </c>
      <c r="CX242" s="48" t="n">
        <f aca="false">MIN(AZ242,(GT241*(1+GT$5/Setup!$C$36)+IF($V242=27,N($F242),0)))</f>
        <v>0</v>
      </c>
      <c r="CY242" s="48" t="n">
        <f aca="false">MIN(BA242,(GU241*(1+GU$5/Setup!$C$36)+IF($V242=28,N($F242),0)))</f>
        <v>0</v>
      </c>
      <c r="CZ242" s="48" t="n">
        <f aca="false">MIN(BB242,(GV241*(1+GV$5/Setup!$C$36)+IF($V242=29,N($F242),0)))</f>
        <v>0</v>
      </c>
      <c r="DA242" s="48" t="n">
        <f aca="false">MIN(BC242,(GW241*(1+GW$5/Setup!$C$36)+IF($V242=30,N($F242),0)))</f>
        <v>0</v>
      </c>
      <c r="DB242" s="48" t="n">
        <f aca="false">MIN(BD242,(GX241*(1+GX$5/Setup!$C$36)+IF($V242=31,N($F242),0)))</f>
        <v>0</v>
      </c>
      <c r="DC242" s="48" t="n">
        <f aca="false">MIN(BE242,(GY241*(1+GY$5/Setup!$C$36)+IF($V242=32,N($F242),0)))</f>
        <v>0</v>
      </c>
      <c r="DD242" s="48" t="n">
        <f aca="false">MIN(BF242,(GZ241*(1+GZ$5/Setup!$C$36)+IF($V242=33,N($F242),0)))</f>
        <v>0</v>
      </c>
      <c r="DE242" s="48" t="n">
        <f aca="false">MIN(BG242,(HA241*(1+HA$5/Setup!$C$36)+IF($V242=34,N($F242),0)))</f>
        <v>0</v>
      </c>
      <c r="DF242" s="48" t="n">
        <f aca="false">MIN(BH242,(HB241*(1+HB$5/Setup!$C$36)+IF($V242=35,N($F242),0)))</f>
        <v>0</v>
      </c>
      <c r="DG242" s="48" t="n">
        <f aca="false">MIN(BI242,(HC241*(1+HC$5/Setup!$C$36)+IF($V242=36,N($F242),0)))</f>
        <v>0</v>
      </c>
      <c r="DH242" s="48" t="n">
        <f aca="false">MIN(BJ242,(HD241*(1+HD$5/Setup!$C$36)+IF($V242=37,N($F242),0)))</f>
        <v>0</v>
      </c>
      <c r="DI242" s="48" t="n">
        <f aca="false">MIN(BK242,(HE241*(1+HE$5/Setup!$C$36)+IF($V242=38,N($F242),0)))</f>
        <v>0</v>
      </c>
      <c r="DJ242" s="48" t="n">
        <f aca="false">MIN(BL242,(HF241*(1+HF$5/Setup!$C$36)+IF($V242=39,N($F242),0)))</f>
        <v>0</v>
      </c>
      <c r="DK242" s="48" t="n">
        <f aca="false">MIN(BM242,(HG241*(1+HG$5/Setup!$C$36)+IF($V242=40,N($F242),0)))</f>
        <v>0</v>
      </c>
      <c r="DL242" s="48" t="n">
        <f aca="false">MIN(BN242,(HH241*(1+HH$5/Setup!$C$36)+IF($V242=41,N($F242),0)))</f>
        <v>0</v>
      </c>
      <c r="DM242" s="48" t="n">
        <f aca="false">MIN(BO242,(HI241*(1+HI$5/Setup!$C$36)+IF($V242=42,N($F242),0)))</f>
        <v>0</v>
      </c>
      <c r="DN242" s="48" t="n">
        <f aca="false">MIN(BP242,(HJ241*(1+HJ$5/Setup!$C$36)+IF($V242=43,N($F242),0)))</f>
        <v>0</v>
      </c>
      <c r="DO242" s="48" t="n">
        <f aca="false">MIN(BQ242,(HK241*(1+HK$5/Setup!$C$36)+IF($V242=44,N($F242),0)))</f>
        <v>0</v>
      </c>
      <c r="DP242" s="48" t="n">
        <f aca="false">MIN(BR242,(HL241*(1+HL$5/Setup!$C$36)+IF($V242=45,N($F242),0)))</f>
        <v>0</v>
      </c>
      <c r="DQ242" s="48" t="n">
        <f aca="false">MIN(BS242,(HM241*(1+HM$5/Setup!$C$36)+IF($V242=46,N($F242),0)))</f>
        <v>0</v>
      </c>
      <c r="DR242" s="48" t="n">
        <f aca="false">MIN(BT242,(HN241*(1+HN$5/Setup!$C$36)+IF($V242=47,N($F242),0)))</f>
        <v>0</v>
      </c>
      <c r="DS242" s="48" t="n">
        <f aca="false">MIN(BU242,(HO241*(1+HO$5/Setup!$C$36)+IF($V242=48,N($F242),0)))</f>
        <v>0</v>
      </c>
      <c r="DT242" s="48" t="n">
        <f aca="false">MIN(BV242,(HP241*(1+HP$5/Setup!$C$36)+IF($V242=49,N($F242),0)))</f>
        <v>0</v>
      </c>
      <c r="DU242" s="48" t="n">
        <f aca="false">MIN(BW242,(HQ241*(1+HQ$5/Setup!$C$36)+IF($V242=50,N($F242),0)))</f>
        <v>0</v>
      </c>
      <c r="DV242" s="48" t="n">
        <f aca="false">MIN(MAX((FT241*(1+FT$5/Setup!$C$36)+IF($V242=1,N($F242),0))-BX242,0),MAX($P242-0,0))</f>
        <v>0</v>
      </c>
      <c r="DW242" s="48" t="n">
        <f aca="false">MIN(MAX((FU241*(1+FU$5/Setup!$C$36)+IF($V242=2,N($F242),0))-BY242,0),MAX($P242-SUM(DV242:DV242),0))</f>
        <v>0</v>
      </c>
      <c r="DX242" s="48" t="n">
        <f aca="false">MIN(MAX((FV241*(1+FV$5/Setup!$C$36)+IF($V242=3,N($F242),0))-BZ242,0),MAX($P242-SUM(DV242:DW242),0))</f>
        <v>0</v>
      </c>
      <c r="DY242" s="48" t="n">
        <f aca="false">MIN(MAX((FW241*(1+FW$5/Setup!$C$36)+IF($V242=4,N($F242),0))-CA242,0),MAX($P242-SUM(DV242:DX242),0))</f>
        <v>0</v>
      </c>
      <c r="DZ242" s="48" t="n">
        <f aca="false">MIN(MAX((FX241*(1+FX$5/Setup!$C$36)+IF($V242=5,N($F242),0))-CB242,0),MAX($P242-SUM(DV242:DY242),0))</f>
        <v>0</v>
      </c>
      <c r="EA242" s="48" t="n">
        <f aca="false">MIN(MAX((FY241*(1+FY$5/Setup!$C$36)+IF($V242=6,N($F242),0))-CC242,0),MAX($P242-SUM(DV242:DZ242),0))</f>
        <v>0</v>
      </c>
      <c r="EB242" s="48" t="n">
        <f aca="false">MIN(MAX((FZ241*(1+FZ$5/Setup!$C$36)+IF($V242=7,N($F242),0))-CD242,0),MAX($P242-SUM(DV242:EA242),0))</f>
        <v>0</v>
      </c>
      <c r="EC242" s="48" t="n">
        <f aca="false">MIN(MAX((GA241*(1+GA$5/Setup!$C$36)+IF($V242=8,N($F242),0))-CE242,0),MAX($P242-SUM(DV242:EB242),0))</f>
        <v>0</v>
      </c>
      <c r="ED242" s="48" t="n">
        <f aca="false">MIN(MAX((GB241*(1+GB$5/Setup!$C$36)+IF($V242=9,N($F242),0))-CF242,0),MAX($P242-SUM(DV242:EC242),0))</f>
        <v>0</v>
      </c>
      <c r="EE242" s="48" t="n">
        <f aca="false">MIN(MAX((GC241*(1+GC$5/Setup!$C$36)+IF($V242=10,N($F242),0))-CG242,0),MAX($P242-SUM(DV242:ED242),0))</f>
        <v>0</v>
      </c>
      <c r="EF242" s="48" t="n">
        <f aca="false">MIN(MAX((GD241*(1+GD$5/Setup!$C$36)+IF($V242=11,N($F242),0))-CH242,0),MAX($P242-SUM(DV242:EE242),0))</f>
        <v>0</v>
      </c>
      <c r="EG242" s="48" t="n">
        <f aca="false">MIN(MAX((GE241*(1+GE$5/Setup!$C$36)+IF($V242=12,N($F242),0))-CI242,0),MAX($P242-SUM(DV242:EF242),0))</f>
        <v>0</v>
      </c>
      <c r="EH242" s="48" t="n">
        <f aca="false">MIN(MAX((GF241*(1+GF$5/Setup!$C$36)+IF($V242=13,N($F242),0))-CJ242,0),MAX($P242-SUM(DV242:EG242),0))</f>
        <v>0</v>
      </c>
      <c r="EI242" s="48" t="n">
        <f aca="false">MIN(MAX((GG241*(1+GG$5/Setup!$C$36)+IF($V242=14,N($F242),0))-CK242,0),MAX($P242-SUM(DV242:EH242),0))</f>
        <v>0</v>
      </c>
      <c r="EJ242" s="48" t="n">
        <f aca="false">MIN(MAX((GH241*(1+GH$5/Setup!$C$36)+IF($V242=15,N($F242),0))-CL242,0),MAX($P242-SUM(DV242:EI242),0))</f>
        <v>0</v>
      </c>
      <c r="EK242" s="48" t="n">
        <f aca="false">MIN(MAX((GI241*(1+GI$5/Setup!$C$36)+IF($V242=16,N($F242),0))-CM242,0),MAX($P242-SUM(DV242:EJ242),0))</f>
        <v>0</v>
      </c>
      <c r="EL242" s="48" t="n">
        <f aca="false">MIN(MAX((GJ241*(1+GJ$5/Setup!$C$36)+IF($V242=17,N($F242),0))-CN242,0),MAX($P242-SUM(DV242:EK242),0))</f>
        <v>0</v>
      </c>
      <c r="EM242" s="48" t="n">
        <f aca="false">MIN(MAX((GK241*(1+GK$5/Setup!$C$36)+IF($V242=18,N($F242),0))-CO242,0),MAX($P242-SUM(DV242:EL242),0))</f>
        <v>0</v>
      </c>
      <c r="EN242" s="48" t="n">
        <f aca="false">MIN(MAX((GL241*(1+GL$5/Setup!$C$36)+IF($V242=19,N($F242),0))-CP242,0),MAX($P242-SUM(DV242:EM242),0))</f>
        <v>0</v>
      </c>
      <c r="EO242" s="48" t="n">
        <f aca="false">MIN(MAX((GM241*(1+GM$5/Setup!$C$36)+IF($V242=20,N($F242),0))-CQ242,0),MAX($P242-SUM(DV242:EN242),0))</f>
        <v>0</v>
      </c>
      <c r="EP242" s="48" t="n">
        <f aca="false">MIN(MAX((GN241*(1+GN$5/Setup!$C$36)+IF($V242=21,N($F242),0))-CR242,0),MAX($P242-SUM(DV242:EO242),0))</f>
        <v>0</v>
      </c>
      <c r="EQ242" s="48" t="n">
        <f aca="false">MIN(MAX((GO241*(1+GO$5/Setup!$C$36)+IF($V242=22,N($F242),0))-CS242,0),MAX($P242-SUM(DV242:EP242),0))</f>
        <v>0</v>
      </c>
      <c r="ER242" s="48" t="n">
        <f aca="false">MIN(MAX((GP241*(1+GP$5/Setup!$C$36)+IF($V242=23,N($F242),0))-CT242,0),MAX($P242-SUM(DV242:EQ242),0))</f>
        <v>0</v>
      </c>
      <c r="ES242" s="48" t="n">
        <f aca="false">MIN(MAX((GQ241*(1+GQ$5/Setup!$C$36)+IF($V242=24,N($F242),0))-CU242,0),MAX($P242-SUM(DV242:ER242),0))</f>
        <v>0</v>
      </c>
      <c r="ET242" s="48" t="n">
        <f aca="false">MIN(MAX((GR241*(1+GR$5/Setup!$C$36)+IF($V242=25,N($F242),0))-CV242,0),MAX($P242-SUM(DV242:ES242),0))</f>
        <v>0</v>
      </c>
      <c r="EU242" s="48" t="n">
        <f aca="false">MIN(MAX((GS241*(1+GS$5/Setup!$C$36)+IF($V242=26,N($F242),0))-CW242,0),MAX($P242-SUM(DV242:ET242),0))</f>
        <v>0</v>
      </c>
      <c r="EV242" s="48" t="n">
        <f aca="false">MIN(MAX((GT241*(1+GT$5/Setup!$C$36)+IF($V242=27,N($F242),0))-CX242,0),MAX($P242-SUM(DV242:EU242),0))</f>
        <v>0</v>
      </c>
      <c r="EW242" s="48" t="n">
        <f aca="false">MIN(MAX((GU241*(1+GU$5/Setup!$C$36)+IF($V242=28,N($F242),0))-CY242,0),MAX($P242-SUM(DV242:EV242),0))</f>
        <v>0</v>
      </c>
      <c r="EX242" s="48" t="n">
        <f aca="false">MIN(MAX((GV241*(1+GV$5/Setup!$C$36)+IF($V242=29,N($F242),0))-CZ242,0),MAX($P242-SUM(DV242:EW242),0))</f>
        <v>0</v>
      </c>
      <c r="EY242" s="48" t="n">
        <f aca="false">MIN(MAX((GW241*(1+GW$5/Setup!$C$36)+IF($V242=30,N($F242),0))-DA242,0),MAX($P242-SUM(DV242:EX242),0))</f>
        <v>0</v>
      </c>
      <c r="EZ242" s="48" t="n">
        <f aca="false">MIN(MAX((GX241*(1+GX$5/Setup!$C$36)+IF($V242=31,N($F242),0))-DB242,0),MAX($P242-SUM(DV242:EY242),0))</f>
        <v>0</v>
      </c>
      <c r="FA242" s="48" t="n">
        <f aca="false">MIN(MAX((GY241*(1+GY$5/Setup!$C$36)+IF($V242=32,N($F242),0))-DC242,0),MAX($P242-SUM(DV242:EZ242),0))</f>
        <v>0</v>
      </c>
      <c r="FB242" s="48" t="n">
        <f aca="false">MIN(MAX((GZ241*(1+GZ$5/Setup!$C$36)+IF($V242=33,N($F242),0))-DD242,0),MAX($P242-SUM(DV242:FA242),0))</f>
        <v>0</v>
      </c>
      <c r="FC242" s="48" t="n">
        <f aca="false">MIN(MAX((HA241*(1+HA$5/Setup!$C$36)+IF($V242=34,N($F242),0))-DE242,0),MAX($P242-SUM(DV242:FB242),0))</f>
        <v>0</v>
      </c>
      <c r="FD242" s="48" t="n">
        <f aca="false">MIN(MAX((HB241*(1+HB$5/Setup!$C$36)+IF($V242=35,N($F242),0))-DF242,0),MAX($P242-SUM(DV242:FC242),0))</f>
        <v>0</v>
      </c>
      <c r="FE242" s="48" t="n">
        <f aca="false">MIN(MAX((HC241*(1+HC$5/Setup!$C$36)+IF($V242=36,N($F242),0))-DG242,0),MAX($P242-SUM(DV242:FD242),0))</f>
        <v>0</v>
      </c>
      <c r="FF242" s="48" t="n">
        <f aca="false">MIN(MAX((HD241*(1+HD$5/Setup!$C$36)+IF($V242=37,N($F242),0))-DH242,0),MAX($P242-SUM(DV242:FE242),0))</f>
        <v>0</v>
      </c>
      <c r="FG242" s="48" t="n">
        <f aca="false">MIN(MAX((HE241*(1+HE$5/Setup!$C$36)+IF($V242=38,N($F242),0))-DI242,0),MAX($P242-SUM(DV242:FF242),0))</f>
        <v>0</v>
      </c>
      <c r="FH242" s="48" t="n">
        <f aca="false">MIN(MAX((HF241*(1+HF$5/Setup!$C$36)+IF($V242=39,N($F242),0))-DJ242,0),MAX($P242-SUM(DV242:FG242),0))</f>
        <v>0</v>
      </c>
      <c r="FI242" s="48" t="n">
        <f aca="false">MIN(MAX((HG241*(1+HG$5/Setup!$C$36)+IF($V242=40,N($F242),0))-DK242,0),MAX($P242-SUM(DV242:FH242),0))</f>
        <v>0</v>
      </c>
      <c r="FJ242" s="48" t="n">
        <f aca="false">MIN(MAX((HH241*(1+HH$5/Setup!$C$36)+IF($V242=41,N($F242),0))-DL242,0),MAX($P242-SUM(DV242:FI242),0))</f>
        <v>0</v>
      </c>
      <c r="FK242" s="48" t="n">
        <f aca="false">MIN(MAX((HI241*(1+HI$5/Setup!$C$36)+IF($V242=42,N($F242),0))-DM242,0),MAX($P242-SUM(DV242:FJ242),0))</f>
        <v>0</v>
      </c>
      <c r="FL242" s="48" t="n">
        <f aca="false">MIN(MAX((HJ241*(1+HJ$5/Setup!$C$36)+IF($V242=43,N($F242),0))-DN242,0),MAX($P242-SUM(DV242:FK242),0))</f>
        <v>0</v>
      </c>
      <c r="FM242" s="48" t="n">
        <f aca="false">MIN(MAX((HK241*(1+HK$5/Setup!$C$36)+IF($V242=44,N($F242),0))-DO242,0),MAX($P242-SUM(DV242:FL242),0))</f>
        <v>0</v>
      </c>
      <c r="FN242" s="48" t="n">
        <f aca="false">MIN(MAX((HL241*(1+HL$5/Setup!$C$36)+IF($V242=45,N($F242),0))-DP242,0),MAX($P242-SUM(DV242:FM242),0))</f>
        <v>0</v>
      </c>
      <c r="FO242" s="48" t="n">
        <f aca="false">MIN(MAX((HM241*(1+HM$5/Setup!$C$36)+IF($V242=46,N($F242),0))-DQ242,0),MAX($P242-SUM(DV242:FN242),0))</f>
        <v>0</v>
      </c>
      <c r="FP242" s="48" t="n">
        <f aca="false">MIN(MAX((HN241*(1+HN$5/Setup!$C$36)+IF($V242=47,N($F242),0))-DR242,0),MAX($P242-SUM(DV242:FO242),0))</f>
        <v>0</v>
      </c>
      <c r="FQ242" s="48" t="n">
        <f aca="false">MIN(MAX((HO241*(1+HO$5/Setup!$C$36)+IF($V242=48,N($F242),0))-DS242,0),MAX($P242-SUM(DV242:FP242),0))</f>
        <v>0</v>
      </c>
      <c r="FR242" s="48" t="n">
        <f aca="false">MIN(MAX((HP241*(1+HP$5/Setup!$C$36)+IF($V242=49,N($F242),0))-DT242,0),MAX($P242-SUM(DV242:FQ242),0))</f>
        <v>0</v>
      </c>
      <c r="FS242" s="48" t="n">
        <f aca="false">MIN(MAX((HQ241*(1+HQ$5/Setup!$C$36)+IF($V242=50,N($F242),0))-DU242,0),MAX($P242-SUM(DV242:FR242),0))</f>
        <v>0</v>
      </c>
      <c r="FT242" s="48" t="n">
        <f aca="false">IF((FT241*(1+FT$5/Setup!$C$36)+IF($V242=1,N($F242),0))-BX242-DV242&lt;0.005,0,(FT241*(1+FT$5/Setup!$C$36)+IF($V242=1,N($F242),0))-BX242-DV242)</f>
        <v>0</v>
      </c>
      <c r="FU242" s="48" t="n">
        <f aca="false">IF((FU241*(1+FU$5/Setup!$C$36)+IF($V242=2,N($F242),0))-BY242-DW242&lt;0.005,0,(FU241*(1+FU$5/Setup!$C$36)+IF($V242=2,N($F242),0))-BY242-DW242)</f>
        <v>0</v>
      </c>
      <c r="FV242" s="48" t="n">
        <f aca="false">IF((FV241*(1+FV$5/Setup!$C$36)+IF($V242=3,N($F242),0))-BZ242-DX242&lt;0.005,0,(FV241*(1+FV$5/Setup!$C$36)+IF($V242=3,N($F242),0))-BZ242-DX242)</f>
        <v>0</v>
      </c>
      <c r="FW242" s="48" t="n">
        <f aca="false">IF((FW241*(1+FW$5/Setup!$C$36)+IF($V242=4,N($F242),0))-CA242-DY242&lt;0.005,0,(FW241*(1+FW$5/Setup!$C$36)+IF($V242=4,N($F242),0))-CA242-DY242)</f>
        <v>0</v>
      </c>
      <c r="FX242" s="48" t="n">
        <f aca="false">IF((FX241*(1+FX$5/Setup!$C$36)+IF($V242=5,N($F242),0))-CB242-DZ242&lt;0.005,0,(FX241*(1+FX$5/Setup!$C$36)+IF($V242=5,N($F242),0))-CB242-DZ242)</f>
        <v>0</v>
      </c>
      <c r="FY242" s="48" t="n">
        <f aca="false">IF((FY241*(1+FY$5/Setup!$C$36)+IF($V242=6,N($F242),0))-CC242-EA242&lt;0.005,0,(FY241*(1+FY$5/Setup!$C$36)+IF($V242=6,N($F242),0))-CC242-EA242)</f>
        <v>0</v>
      </c>
      <c r="FZ242" s="48" t="n">
        <f aca="false">IF((FZ241*(1+FZ$5/Setup!$C$36)+IF($V242=7,N($F242),0))-CD242-EB242&lt;0.005,0,(FZ241*(1+FZ$5/Setup!$C$36)+IF($V242=7,N($F242),0))-CD242-EB242)</f>
        <v>0</v>
      </c>
      <c r="GA242" s="48" t="n">
        <f aca="false">IF((GA241*(1+GA$5/Setup!$C$36)+IF($V242=8,N($F242),0))-CE242-EC242&lt;0.005,0,(GA241*(1+GA$5/Setup!$C$36)+IF($V242=8,N($F242),0))-CE242-EC242)</f>
        <v>0</v>
      </c>
      <c r="GB242" s="48" t="n">
        <f aca="false">IF((GB241*(1+GB$5/Setup!$C$36)+IF($V242=9,N($F242),0))-CF242-ED242&lt;0.005,0,(GB241*(1+GB$5/Setup!$C$36)+IF($V242=9,N($F242),0))-CF242-ED242)</f>
        <v>0</v>
      </c>
      <c r="GC242" s="48" t="n">
        <f aca="false">IF((GC241*(1+GC$5/Setup!$C$36)+IF($V242=10,N($F242),0))-CG242-EE242&lt;0.005,0,(GC241*(1+GC$5/Setup!$C$36)+IF($V242=10,N($F242),0))-CG242-EE242)</f>
        <v>0</v>
      </c>
      <c r="GD242" s="48" t="n">
        <f aca="false">IF((GD241*(1+GD$5/Setup!$C$36)+IF($V242=11,N($F242),0))-CH242-EF242&lt;0.005,0,(GD241*(1+GD$5/Setup!$C$36)+IF($V242=11,N($F242),0))-CH242-EF242)</f>
        <v>0</v>
      </c>
      <c r="GE242" s="48" t="n">
        <f aca="false">IF((GE241*(1+GE$5/Setup!$C$36)+IF($V242=12,N($F242),0))-CI242-EG242&lt;0.005,0,(GE241*(1+GE$5/Setup!$C$36)+IF($V242=12,N($F242),0))-CI242-EG242)</f>
        <v>0</v>
      </c>
      <c r="GF242" s="48" t="n">
        <f aca="false">IF((GF241*(1+GF$5/Setup!$C$36)+IF($V242=13,N($F242),0))-CJ242-EH242&lt;0.005,0,(GF241*(1+GF$5/Setup!$C$36)+IF($V242=13,N($F242),0))-CJ242-EH242)</f>
        <v>0</v>
      </c>
      <c r="GG242" s="48" t="n">
        <f aca="false">IF((GG241*(1+GG$5/Setup!$C$36)+IF($V242=14,N($F242),0))-CK242-EI242&lt;0.005,0,(GG241*(1+GG$5/Setup!$C$36)+IF($V242=14,N($F242),0))-CK242-EI242)</f>
        <v>0</v>
      </c>
      <c r="GH242" s="48" t="n">
        <f aca="false">IF((GH241*(1+GH$5/Setup!$C$36)+IF($V242=15,N($F242),0))-CL242-EJ242&lt;0.005,0,(GH241*(1+GH$5/Setup!$C$36)+IF($V242=15,N($F242),0))-CL242-EJ242)</f>
        <v>0</v>
      </c>
      <c r="GI242" s="48" t="n">
        <f aca="false">IF((GI241*(1+GI$5/Setup!$C$36)+IF($V242=16,N($F242),0))-CM242-EK242&lt;0.005,0,(GI241*(1+GI$5/Setup!$C$36)+IF($V242=16,N($F242),0))-CM242-EK242)</f>
        <v>0</v>
      </c>
      <c r="GJ242" s="48" t="n">
        <f aca="false">IF((GJ241*(1+GJ$5/Setup!$C$36)+IF($V242=17,N($F242),0))-CN242-EL242&lt;0.005,0,(GJ241*(1+GJ$5/Setup!$C$36)+IF($V242=17,N($F242),0))-CN242-EL242)</f>
        <v>0</v>
      </c>
      <c r="GK242" s="48" t="n">
        <f aca="false">IF((GK241*(1+GK$5/Setup!$C$36)+IF($V242=18,N($F242),0))-CO242-EM242&lt;0.005,0,(GK241*(1+GK$5/Setup!$C$36)+IF($V242=18,N($F242),0))-CO242-EM242)</f>
        <v>0</v>
      </c>
      <c r="GL242" s="48" t="n">
        <f aca="false">IF((GL241*(1+GL$5/Setup!$C$36)+IF($V242=19,N($F242),0))-CP242-EN242&lt;0.005,0,(GL241*(1+GL$5/Setup!$C$36)+IF($V242=19,N($F242),0))-CP242-EN242)</f>
        <v>0</v>
      </c>
      <c r="GM242" s="48" t="n">
        <f aca="false">IF((GM241*(1+GM$5/Setup!$C$36)+IF($V242=20,N($F242),0))-CQ242-EO242&lt;0.005,0,(GM241*(1+GM$5/Setup!$C$36)+IF($V242=20,N($F242),0))-CQ242-EO242)</f>
        <v>0</v>
      </c>
      <c r="GN242" s="48" t="n">
        <f aca="false">IF((GN241*(1+GN$5/Setup!$C$36)+IF($V242=21,N($F242),0))-CR242-EP242&lt;0.005,0,(GN241*(1+GN$5/Setup!$C$36)+IF($V242=21,N($F242),0))-CR242-EP242)</f>
        <v>0</v>
      </c>
      <c r="GO242" s="48" t="n">
        <f aca="false">IF((GO241*(1+GO$5/Setup!$C$36)+IF($V242=22,N($F242),0))-CS242-EQ242&lt;0.005,0,(GO241*(1+GO$5/Setup!$C$36)+IF($V242=22,N($F242),0))-CS242-EQ242)</f>
        <v>0</v>
      </c>
      <c r="GP242" s="48" t="n">
        <f aca="false">IF((GP241*(1+GP$5/Setup!$C$36)+IF($V242=23,N($F242),0))-CT242-ER242&lt;0.005,0,(GP241*(1+GP$5/Setup!$C$36)+IF($V242=23,N($F242),0))-CT242-ER242)</f>
        <v>0</v>
      </c>
      <c r="GQ242" s="48" t="n">
        <f aca="false">IF((GQ241*(1+GQ$5/Setup!$C$36)+IF($V242=24,N($F242),0))-CU242-ES242&lt;0.005,0,(GQ241*(1+GQ$5/Setup!$C$36)+IF($V242=24,N($F242),0))-CU242-ES242)</f>
        <v>0</v>
      </c>
      <c r="GR242" s="48" t="n">
        <f aca="false">IF((GR241*(1+GR$5/Setup!$C$36)+IF($V242=25,N($F242),0))-CV242-ET242&lt;0.005,0,(GR241*(1+GR$5/Setup!$C$36)+IF($V242=25,N($F242),0))-CV242-ET242)</f>
        <v>0</v>
      </c>
      <c r="GS242" s="48" t="n">
        <f aca="false">IF((GS241*(1+GS$5/Setup!$C$36)+IF($V242=26,N($F242),0))-CW242-EU242&lt;0.005,0,(GS241*(1+GS$5/Setup!$C$36)+IF($V242=26,N($F242),0))-CW242-EU242)</f>
        <v>0</v>
      </c>
      <c r="GT242" s="48" t="n">
        <f aca="false">IF((GT241*(1+GT$5/Setup!$C$36)+IF($V242=27,N($F242),0))-CX242-EV242&lt;0.005,0,(GT241*(1+GT$5/Setup!$C$36)+IF($V242=27,N($F242),0))-CX242-EV242)</f>
        <v>0</v>
      </c>
      <c r="GU242" s="48" t="n">
        <f aca="false">IF((GU241*(1+GU$5/Setup!$C$36)+IF($V242=28,N($F242),0))-CY242-EW242&lt;0.005,0,(GU241*(1+GU$5/Setup!$C$36)+IF($V242=28,N($F242),0))-CY242-EW242)</f>
        <v>0</v>
      </c>
      <c r="GV242" s="48" t="n">
        <f aca="false">IF((GV241*(1+GV$5/Setup!$C$36)+IF($V242=29,N($F242),0))-CZ242-EX242&lt;0.005,0,(GV241*(1+GV$5/Setup!$C$36)+IF($V242=29,N($F242),0))-CZ242-EX242)</f>
        <v>0</v>
      </c>
      <c r="GW242" s="48" t="n">
        <f aca="false">IF((GW241*(1+GW$5/Setup!$C$36)+IF($V242=30,N($F242),0))-DA242-EY242&lt;0.005,0,(GW241*(1+GW$5/Setup!$C$36)+IF($V242=30,N($F242),0))-DA242-EY242)</f>
        <v>0</v>
      </c>
      <c r="GX242" s="48" t="n">
        <f aca="false">IF((GX241*(1+GX$5/Setup!$C$36)+IF($V242=31,N($F242),0))-DB242-EZ242&lt;0.005,0,(GX241*(1+GX$5/Setup!$C$36)+IF($V242=31,N($F242),0))-DB242-EZ242)</f>
        <v>0</v>
      </c>
      <c r="GY242" s="48" t="n">
        <f aca="false">IF((GY241*(1+GY$5/Setup!$C$36)+IF($V242=32,N($F242),0))-DC242-FA242&lt;0.005,0,(GY241*(1+GY$5/Setup!$C$36)+IF($V242=32,N($F242),0))-DC242-FA242)</f>
        <v>0</v>
      </c>
      <c r="GZ242" s="48" t="n">
        <f aca="false">IF((GZ241*(1+GZ$5/Setup!$C$36)+IF($V242=33,N($F242),0))-DD242-FB242&lt;0.005,0,(GZ241*(1+GZ$5/Setup!$C$36)+IF($V242=33,N($F242),0))-DD242-FB242)</f>
        <v>0</v>
      </c>
      <c r="HA242" s="48" t="n">
        <f aca="false">IF((HA241*(1+HA$5/Setup!$C$36)+IF($V242=34,N($F242),0))-DE242-FC242&lt;0.005,0,(HA241*(1+HA$5/Setup!$C$36)+IF($V242=34,N($F242),0))-DE242-FC242)</f>
        <v>0</v>
      </c>
      <c r="HB242" s="48" t="n">
        <f aca="false">IF((HB241*(1+HB$5/Setup!$C$36)+IF($V242=35,N($F242),0))-DF242-FD242&lt;0.005,0,(HB241*(1+HB$5/Setup!$C$36)+IF($V242=35,N($F242),0))-DF242-FD242)</f>
        <v>0</v>
      </c>
      <c r="HC242" s="48" t="n">
        <f aca="false">IF((HC241*(1+HC$5/Setup!$C$36)+IF($V242=36,N($F242),0))-DG242-FE242&lt;0.005,0,(HC241*(1+HC$5/Setup!$C$36)+IF($V242=36,N($F242),0))-DG242-FE242)</f>
        <v>0</v>
      </c>
      <c r="HD242" s="48" t="n">
        <f aca="false">IF((HD241*(1+HD$5/Setup!$C$36)+IF($V242=37,N($F242),0))-DH242-FF242&lt;0.005,0,(HD241*(1+HD$5/Setup!$C$36)+IF($V242=37,N($F242),0))-DH242-FF242)</f>
        <v>0</v>
      </c>
      <c r="HE242" s="48" t="n">
        <f aca="false">IF((HE241*(1+HE$5/Setup!$C$36)+IF($V242=38,N($F242),0))-DI242-FG242&lt;0.005,0,(HE241*(1+HE$5/Setup!$C$36)+IF($V242=38,N($F242),0))-DI242-FG242)</f>
        <v>0</v>
      </c>
      <c r="HF242" s="48" t="n">
        <f aca="false">IF((HF241*(1+HF$5/Setup!$C$36)+IF($V242=39,N($F242),0))-DJ242-FH242&lt;0.005,0,(HF241*(1+HF$5/Setup!$C$36)+IF($V242=39,N($F242),0))-DJ242-FH242)</f>
        <v>0</v>
      </c>
      <c r="HG242" s="48" t="n">
        <f aca="false">IF((HG241*(1+HG$5/Setup!$C$36)+IF($V242=40,N($F242),0))-DK242-FI242&lt;0.005,0,(HG241*(1+HG$5/Setup!$C$36)+IF($V242=40,N($F242),0))-DK242-FI242)</f>
        <v>0</v>
      </c>
      <c r="HH242" s="48" t="n">
        <f aca="false">IF((HH241*(1+HH$5/Setup!$C$36)+IF($V242=41,N($F242),0))-DL242-FJ242&lt;0.005,0,(HH241*(1+HH$5/Setup!$C$36)+IF($V242=41,N($F242),0))-DL242-FJ242)</f>
        <v>0</v>
      </c>
      <c r="HI242" s="48" t="n">
        <f aca="false">IF((HI241*(1+HI$5/Setup!$C$36)+IF($V242=42,N($F242),0))-DM242-FK242&lt;0.005,0,(HI241*(1+HI$5/Setup!$C$36)+IF($V242=42,N($F242),0))-DM242-FK242)</f>
        <v>0</v>
      </c>
      <c r="HJ242" s="48" t="n">
        <f aca="false">IF((HJ241*(1+HJ$5/Setup!$C$36)+IF($V242=43,N($F242),0))-DN242-FL242&lt;0.005,0,(HJ241*(1+HJ$5/Setup!$C$36)+IF($V242=43,N($F242),0))-DN242-FL242)</f>
        <v>0</v>
      </c>
      <c r="HK242" s="48" t="n">
        <f aca="false">IF((HK241*(1+HK$5/Setup!$C$36)+IF($V242=44,N($F242),0))-DO242-FM242&lt;0.005,0,(HK241*(1+HK$5/Setup!$C$36)+IF($V242=44,N($F242),0))-DO242-FM242)</f>
        <v>0</v>
      </c>
      <c r="HL242" s="48" t="n">
        <f aca="false">IF((HL241*(1+HL$5/Setup!$C$36)+IF($V242=45,N($F242),0))-DP242-FN242&lt;0.005,0,(HL241*(1+HL$5/Setup!$C$36)+IF($V242=45,N($F242),0))-DP242-FN242)</f>
        <v>0</v>
      </c>
      <c r="HM242" s="48" t="n">
        <f aca="false">IF((HM241*(1+HM$5/Setup!$C$36)+IF($V242=46,N($F242),0))-DQ242-FO242&lt;0.005,0,(HM241*(1+HM$5/Setup!$C$36)+IF($V242=46,N($F242),0))-DQ242-FO242)</f>
        <v>0</v>
      </c>
      <c r="HN242" s="48" t="n">
        <f aca="false">IF((HN241*(1+HN$5/Setup!$C$36)+IF($V242=47,N($F242),0))-DR242-FP242&lt;0.005,0,(HN241*(1+HN$5/Setup!$C$36)+IF($V242=47,N($F242),0))-DR242-FP242)</f>
        <v>0</v>
      </c>
      <c r="HO242" s="48" t="n">
        <f aca="false">IF((HO241*(1+HO$5/Setup!$C$36)+IF($V242=48,N($F242),0))-DS242-FQ242&lt;0.005,0,(HO241*(1+HO$5/Setup!$C$36)+IF($V242=48,N($F242),0))-DS242-FQ242)</f>
        <v>0</v>
      </c>
      <c r="HP242" s="48" t="n">
        <f aca="false">IF((HP241*(1+HP$5/Setup!$C$36)+IF($V242=49,N($F242),0))-DT242-FR242&lt;0.005,0,(HP241*(1+HP$5/Setup!$C$36)+IF($V242=49,N($F242),0))-DT242-FR242)</f>
        <v>0</v>
      </c>
      <c r="HQ242" s="48" t="n">
        <f aca="false">IF((HQ241*(1+HQ$5/Setup!$C$36)+IF($V242=50,N($F242),0))-DU242-FS242&lt;0.005,0,(HQ241*(1+HQ$5/Setup!$C$36)+IF($V242=50,N($F242),0))-DU242-FS242)</f>
        <v>0</v>
      </c>
    </row>
    <row r="243" customFormat="false" ht="15" hidden="false" customHeight="false" outlineLevel="0" collapsed="false">
      <c r="A243" s="44" t="n">
        <v>235</v>
      </c>
      <c r="B243" s="45" t="n">
        <f aca="false">IF(Setup!$C$7="Every month",EDATE(Setup!$C$8,($A243-1)),IF(Setup!$C$7="Twice a month",DATE(YEAR(Setup!$C$8),MONTH(Setup!$C$8)+INT((($A243-1)+Setup!$C$41)/2),MIN(IF(MOD(($A243-1)+Setup!$C$41,2)=0,Setup!$C$39,Setup!$C$40),DAY(EOMONTH(DATE(YEAR(Setup!$C$8),MONTH(Setup!$C$8)+INT((($A243-1)+Setup!$C$41)/2),1),0)))),Setup!$C$8+($A243-1)*IF(Setup!$C$7="Every week",7,14)))</f>
        <v>49601</v>
      </c>
      <c r="C243" s="45" t="n">
        <f aca="false">IF(Setup!$C$7="Every month",EDATE(Setup!$C$8,$A243),IF(Setup!$C$7="Twice a month",DATE(YEAR(Setup!$C$8),MONTH(Setup!$C$8)+INT(($A243+Setup!$C$41)/2),MIN(IF(MOD($A243+Setup!$C$41,2)=0,Setup!$C$39,Setup!$C$40),DAY(EOMONTH(DATE(YEAR(Setup!$C$8),MONTH(Setup!$C$8)+INT(($A243+Setup!$C$41)/2),1),0)))),Setup!$C$8+$A243*IF(Setup!$C$7="Every week",7,14)))</f>
        <v>49615</v>
      </c>
      <c r="D243" s="46"/>
      <c r="E243" s="47"/>
      <c r="F243" s="47"/>
      <c r="G243" s="47"/>
      <c r="H243" s="47"/>
      <c r="I243" s="48" t="n">
        <f aca="false">N(Setup!$C$11)+N(E243)</f>
        <v>100</v>
      </c>
      <c r="J243" s="48" t="n">
        <f aca="false">MIN(Setup!$C$37,MAX(I243,0))</f>
        <v>9.23076923076923</v>
      </c>
      <c r="K243" s="48" t="n">
        <f aca="false">MIN(MAX(N(Setup!$C$14)-L242,0),MAX(I243-J243,0))</f>
        <v>0</v>
      </c>
      <c r="L243" s="48" t="n">
        <f aca="false">L242+K243-N(G243)</f>
        <v>500</v>
      </c>
      <c r="M243" s="48" t="n">
        <f aca="false">M242+J243-N(H243)</f>
        <v>2169.23076923078</v>
      </c>
      <c r="N243" s="48" t="n">
        <f aca="false">SUM(BX243:DU243)</f>
        <v>0</v>
      </c>
      <c r="O243" s="48" t="n">
        <f aca="false">SUM(Z243:BW243)-N243</f>
        <v>40</v>
      </c>
      <c r="P243" s="48" t="n">
        <f aca="false">MAX(I243-J243-K243,0)+O243</f>
        <v>130.769230769231</v>
      </c>
      <c r="Q243" s="48" t="n">
        <f aca="false">SUM(DV243:FS243)</f>
        <v>0</v>
      </c>
      <c r="R243" s="49" t="n">
        <f aca="false">N243+J243+K243+Q243</f>
        <v>9.23076923076923</v>
      </c>
      <c r="S243" s="48" t="n">
        <f aca="false">T243-T242-N(F243)+N243+Q243</f>
        <v>0</v>
      </c>
      <c r="T243" s="49" t="n">
        <f aca="false">SUM(FT243:HQ243)</f>
        <v>0</v>
      </c>
      <c r="U243" s="44" t="str">
        <f aca="false">IF(T242&lt;0.005,"",INDEX(Helpers!$C$2:$C$51,IF(_xlfn.MINIFS($DV$6:$FS$6,DV243:FS243,"&gt;0.005")=0,V243,_xlfn.MINIFS($DV$6:$FS$6,DV243:FS243,"&gt;0.005"))))</f>
        <v/>
      </c>
      <c r="V243" s="44" t="n">
        <f aca="false">IF(_xlfn.MINIFS($FT$6:$HQ$6,FT242:HQ242,"&gt;0.005")=0,1,_xlfn.MINIFS($FT$6:$HQ$6,FT242:HQ242,"&gt;0.005"))</f>
        <v>1</v>
      </c>
      <c r="W243" s="44" t="n">
        <f aca="false">IF(AND(D243&lt;&gt;"Paid",T242&gt;0.005),1,0)</f>
        <v>0</v>
      </c>
      <c r="X243" s="48" t="n">
        <f aca="false">SUMPRODUCT(((Helpers!$G$2:$G$51*(1+(Helpers!$D$2:$D$51+0.000000001)/12)^(($B243-Setup!$C$8)/(365.25/12))-Helpers!$E$2:$E$51*((1+(Helpers!$D$2:$D$51+0.000000001)/12)^(($B243-Setup!$C$8)/(365.25/12))-1)/((Helpers!$D$2:$D$51+0.000000001)/12))&gt;0)*(Helpers!$G$2:$G$51*(1+(Helpers!$D$2:$D$51+0.000000001)/12)^(($B243-Setup!$C$8)/(365.25/12))-Helpers!$E$2:$E$51*((1+(Helpers!$D$2:$D$51+0.000000001)/12)^(($B243-Setup!$C$8)/(365.25/12))-1)/((Helpers!$D$2:$D$51+0.000000001)/12)))</f>
        <v>0</v>
      </c>
      <c r="Y243" s="48"/>
      <c r="Z243" s="48" t="n">
        <f aca="false">IF(OR(N(Z$5)=0,Z$6=""),0,Z$5*((DATE(YEAR($B243),MONTH($B243),MIN(Z$6,DAY(EOMONTH($B243,0))))&gt;=$B243)*(DATE(YEAR($B243),MONTH($B243),MIN(Z$6,DAY(EOMONTH($B243,0))))&lt;$C243)+(DATE(YEAR($B243),MONTH($B243)+1,MIN(Z$6,DAY(EOMONTH($B243,1))))&gt;=$B243)*(DATE(YEAR($B243),MONTH($B243)+1,MIN(Z$6,DAY(EOMONTH($B243,1))))&lt;$C243)))</f>
        <v>0</v>
      </c>
      <c r="AA243" s="48" t="n">
        <f aca="false">IF(OR(N(AA$5)=0,AA$6=""),0,AA$5*((DATE(YEAR($B243),MONTH($B243),MIN(AA$6,DAY(EOMONTH($B243,0))))&gt;=$B243)*(DATE(YEAR($B243),MONTH($B243),MIN(AA$6,DAY(EOMONTH($B243,0))))&lt;$C243)+(DATE(YEAR($B243),MONTH($B243)+1,MIN(AA$6,DAY(EOMONTH($B243,1))))&gt;=$B243)*(DATE(YEAR($B243),MONTH($B243)+1,MIN(AA$6,DAY(EOMONTH($B243,1))))&lt;$C243)))</f>
        <v>40</v>
      </c>
      <c r="AB243" s="48" t="n">
        <f aca="false">IF(OR(N(AB$5)=0,AB$6=""),0,AB$5*((DATE(YEAR($B243),MONTH($B243),MIN(AB$6,DAY(EOMONTH($B243,0))))&gt;=$B243)*(DATE(YEAR($B243),MONTH($B243),MIN(AB$6,DAY(EOMONTH($B243,0))))&lt;$C243)+(DATE(YEAR($B243),MONTH($B243)+1,MIN(AB$6,DAY(EOMONTH($B243,1))))&gt;=$B243)*(DATE(YEAR($B243),MONTH($B243)+1,MIN(AB$6,DAY(EOMONTH($B243,1))))&lt;$C243)))</f>
        <v>0</v>
      </c>
      <c r="AC243" s="48" t="n">
        <f aca="false">IF(OR(N(AC$5)=0,AC$6=""),0,AC$5*((DATE(YEAR($B243),MONTH($B243),MIN(AC$6,DAY(EOMONTH($B243,0))))&gt;=$B243)*(DATE(YEAR($B243),MONTH($B243),MIN(AC$6,DAY(EOMONTH($B243,0))))&lt;$C243)+(DATE(YEAR($B243),MONTH($B243)+1,MIN(AC$6,DAY(EOMONTH($B243,1))))&gt;=$B243)*(DATE(YEAR($B243),MONTH($B243)+1,MIN(AC$6,DAY(EOMONTH($B243,1))))&lt;$C243)))</f>
        <v>0</v>
      </c>
      <c r="AD243" s="48" t="n">
        <f aca="false">IF(OR(N(AD$5)=0,AD$6=""),0,AD$5*((DATE(YEAR($B243),MONTH($B243),MIN(AD$6,DAY(EOMONTH($B243,0))))&gt;=$B243)*(DATE(YEAR($B243),MONTH($B243),MIN(AD$6,DAY(EOMONTH($B243,0))))&lt;$C243)+(DATE(YEAR($B243),MONTH($B243)+1,MIN(AD$6,DAY(EOMONTH($B243,1))))&gt;=$B243)*(DATE(YEAR($B243),MONTH($B243)+1,MIN(AD$6,DAY(EOMONTH($B243,1))))&lt;$C243)))</f>
        <v>0</v>
      </c>
      <c r="AE243" s="48" t="n">
        <f aca="false">IF(OR(N(AE$5)=0,AE$6=""),0,AE$5*((DATE(YEAR($B243),MONTH($B243),MIN(AE$6,DAY(EOMONTH($B243,0))))&gt;=$B243)*(DATE(YEAR($B243),MONTH($B243),MIN(AE$6,DAY(EOMONTH($B243,0))))&lt;$C243)+(DATE(YEAR($B243),MONTH($B243)+1,MIN(AE$6,DAY(EOMONTH($B243,1))))&gt;=$B243)*(DATE(YEAR($B243),MONTH($B243)+1,MIN(AE$6,DAY(EOMONTH($B243,1))))&lt;$C243)))</f>
        <v>0</v>
      </c>
      <c r="AF243" s="48" t="n">
        <f aca="false">IF(OR(N(AF$5)=0,AF$6=""),0,AF$5*((DATE(YEAR($B243),MONTH($B243),MIN(AF$6,DAY(EOMONTH($B243,0))))&gt;=$B243)*(DATE(YEAR($B243),MONTH($B243),MIN(AF$6,DAY(EOMONTH($B243,0))))&lt;$C243)+(DATE(YEAR($B243),MONTH($B243)+1,MIN(AF$6,DAY(EOMONTH($B243,1))))&gt;=$B243)*(DATE(YEAR($B243),MONTH($B243)+1,MIN(AF$6,DAY(EOMONTH($B243,1))))&lt;$C243)))</f>
        <v>0</v>
      </c>
      <c r="AG243" s="48" t="n">
        <f aca="false">IF(OR(N(AG$5)=0,AG$6=""),0,AG$5*((DATE(YEAR($B243),MONTH($B243),MIN(AG$6,DAY(EOMONTH($B243,0))))&gt;=$B243)*(DATE(YEAR($B243),MONTH($B243),MIN(AG$6,DAY(EOMONTH($B243,0))))&lt;$C243)+(DATE(YEAR($B243),MONTH($B243)+1,MIN(AG$6,DAY(EOMONTH($B243,1))))&gt;=$B243)*(DATE(YEAR($B243),MONTH($B243)+1,MIN(AG$6,DAY(EOMONTH($B243,1))))&lt;$C243)))</f>
        <v>0</v>
      </c>
      <c r="AH243" s="48" t="n">
        <f aca="false">IF(OR(N(AH$5)=0,AH$6=""),0,AH$5*((DATE(YEAR($B243),MONTH($B243),MIN(AH$6,DAY(EOMONTH($B243,0))))&gt;=$B243)*(DATE(YEAR($B243),MONTH($B243),MIN(AH$6,DAY(EOMONTH($B243,0))))&lt;$C243)+(DATE(YEAR($B243),MONTH($B243)+1,MIN(AH$6,DAY(EOMONTH($B243,1))))&gt;=$B243)*(DATE(YEAR($B243),MONTH($B243)+1,MIN(AH$6,DAY(EOMONTH($B243,1))))&lt;$C243)))</f>
        <v>0</v>
      </c>
      <c r="AI243" s="48" t="n">
        <f aca="false">IF(OR(N(AI$5)=0,AI$6=""),0,AI$5*((DATE(YEAR($B243),MONTH($B243),MIN(AI$6,DAY(EOMONTH($B243,0))))&gt;=$B243)*(DATE(YEAR($B243),MONTH($B243),MIN(AI$6,DAY(EOMONTH($B243,0))))&lt;$C243)+(DATE(YEAR($B243),MONTH($B243)+1,MIN(AI$6,DAY(EOMONTH($B243,1))))&gt;=$B243)*(DATE(YEAR($B243),MONTH($B243)+1,MIN(AI$6,DAY(EOMONTH($B243,1))))&lt;$C243)))</f>
        <v>0</v>
      </c>
      <c r="AJ243" s="48" t="n">
        <f aca="false">IF(OR(N(AJ$5)=0,AJ$6=""),0,AJ$5*((DATE(YEAR($B243),MONTH($B243),MIN(AJ$6,DAY(EOMONTH($B243,0))))&gt;=$B243)*(DATE(YEAR($B243),MONTH($B243),MIN(AJ$6,DAY(EOMONTH($B243,0))))&lt;$C243)+(DATE(YEAR($B243),MONTH($B243)+1,MIN(AJ$6,DAY(EOMONTH($B243,1))))&gt;=$B243)*(DATE(YEAR($B243),MONTH($B243)+1,MIN(AJ$6,DAY(EOMONTH($B243,1))))&lt;$C243)))</f>
        <v>0</v>
      </c>
      <c r="AK243" s="48" t="n">
        <f aca="false">IF(OR(N(AK$5)=0,AK$6=""),0,AK$5*((DATE(YEAR($B243),MONTH($B243),MIN(AK$6,DAY(EOMONTH($B243,0))))&gt;=$B243)*(DATE(YEAR($B243),MONTH($B243),MIN(AK$6,DAY(EOMONTH($B243,0))))&lt;$C243)+(DATE(YEAR($B243),MONTH($B243)+1,MIN(AK$6,DAY(EOMONTH($B243,1))))&gt;=$B243)*(DATE(YEAR($B243),MONTH($B243)+1,MIN(AK$6,DAY(EOMONTH($B243,1))))&lt;$C243)))</f>
        <v>0</v>
      </c>
      <c r="AL243" s="48" t="n">
        <f aca="false">IF(OR(N(AL$5)=0,AL$6=""),0,AL$5*((DATE(YEAR($B243),MONTH($B243),MIN(AL$6,DAY(EOMONTH($B243,0))))&gt;=$B243)*(DATE(YEAR($B243),MONTH($B243),MIN(AL$6,DAY(EOMONTH($B243,0))))&lt;$C243)+(DATE(YEAR($B243),MONTH($B243)+1,MIN(AL$6,DAY(EOMONTH($B243,1))))&gt;=$B243)*(DATE(YEAR($B243),MONTH($B243)+1,MIN(AL$6,DAY(EOMONTH($B243,1))))&lt;$C243)))</f>
        <v>0</v>
      </c>
      <c r="AM243" s="48" t="n">
        <f aca="false">IF(OR(N(AM$5)=0,AM$6=""),0,AM$5*((DATE(YEAR($B243),MONTH($B243),MIN(AM$6,DAY(EOMONTH($B243,0))))&gt;=$B243)*(DATE(YEAR($B243),MONTH($B243),MIN(AM$6,DAY(EOMONTH($B243,0))))&lt;$C243)+(DATE(YEAR($B243),MONTH($B243)+1,MIN(AM$6,DAY(EOMONTH($B243,1))))&gt;=$B243)*(DATE(YEAR($B243),MONTH($B243)+1,MIN(AM$6,DAY(EOMONTH($B243,1))))&lt;$C243)))</f>
        <v>0</v>
      </c>
      <c r="AN243" s="48" t="n">
        <f aca="false">IF(OR(N(AN$5)=0,AN$6=""),0,AN$5*((DATE(YEAR($B243),MONTH($B243),MIN(AN$6,DAY(EOMONTH($B243,0))))&gt;=$B243)*(DATE(YEAR($B243),MONTH($B243),MIN(AN$6,DAY(EOMONTH($B243,0))))&lt;$C243)+(DATE(YEAR($B243),MONTH($B243)+1,MIN(AN$6,DAY(EOMONTH($B243,1))))&gt;=$B243)*(DATE(YEAR($B243),MONTH($B243)+1,MIN(AN$6,DAY(EOMONTH($B243,1))))&lt;$C243)))</f>
        <v>0</v>
      </c>
      <c r="AO243" s="48" t="n">
        <f aca="false">IF(OR(N(AO$5)=0,AO$6=""),0,AO$5*((DATE(YEAR($B243),MONTH($B243),MIN(AO$6,DAY(EOMONTH($B243,0))))&gt;=$B243)*(DATE(YEAR($B243),MONTH($B243),MIN(AO$6,DAY(EOMONTH($B243,0))))&lt;$C243)+(DATE(YEAR($B243),MONTH($B243)+1,MIN(AO$6,DAY(EOMONTH($B243,1))))&gt;=$B243)*(DATE(YEAR($B243),MONTH($B243)+1,MIN(AO$6,DAY(EOMONTH($B243,1))))&lt;$C243)))</f>
        <v>0</v>
      </c>
      <c r="AP243" s="48" t="n">
        <f aca="false">IF(OR(N(AP$5)=0,AP$6=""),0,AP$5*((DATE(YEAR($B243),MONTH($B243),MIN(AP$6,DAY(EOMONTH($B243,0))))&gt;=$B243)*(DATE(YEAR($B243),MONTH($B243),MIN(AP$6,DAY(EOMONTH($B243,0))))&lt;$C243)+(DATE(YEAR($B243),MONTH($B243)+1,MIN(AP$6,DAY(EOMONTH($B243,1))))&gt;=$B243)*(DATE(YEAR($B243),MONTH($B243)+1,MIN(AP$6,DAY(EOMONTH($B243,1))))&lt;$C243)))</f>
        <v>0</v>
      </c>
      <c r="AQ243" s="48" t="n">
        <f aca="false">IF(OR(N(AQ$5)=0,AQ$6=""),0,AQ$5*((DATE(YEAR($B243),MONTH($B243),MIN(AQ$6,DAY(EOMONTH($B243,0))))&gt;=$B243)*(DATE(YEAR($B243),MONTH($B243),MIN(AQ$6,DAY(EOMONTH($B243,0))))&lt;$C243)+(DATE(YEAR($B243),MONTH($B243)+1,MIN(AQ$6,DAY(EOMONTH($B243,1))))&gt;=$B243)*(DATE(YEAR($B243),MONTH($B243)+1,MIN(AQ$6,DAY(EOMONTH($B243,1))))&lt;$C243)))</f>
        <v>0</v>
      </c>
      <c r="AR243" s="48" t="n">
        <f aca="false">IF(OR(N(AR$5)=0,AR$6=""),0,AR$5*((DATE(YEAR($B243),MONTH($B243),MIN(AR$6,DAY(EOMONTH($B243,0))))&gt;=$B243)*(DATE(YEAR($B243),MONTH($B243),MIN(AR$6,DAY(EOMONTH($B243,0))))&lt;$C243)+(DATE(YEAR($B243),MONTH($B243)+1,MIN(AR$6,DAY(EOMONTH($B243,1))))&gt;=$B243)*(DATE(YEAR($B243),MONTH($B243)+1,MIN(AR$6,DAY(EOMONTH($B243,1))))&lt;$C243)))</f>
        <v>0</v>
      </c>
      <c r="AS243" s="48" t="n">
        <f aca="false">IF(OR(N(AS$5)=0,AS$6=""),0,AS$5*((DATE(YEAR($B243),MONTH($B243),MIN(AS$6,DAY(EOMONTH($B243,0))))&gt;=$B243)*(DATE(YEAR($B243),MONTH($B243),MIN(AS$6,DAY(EOMONTH($B243,0))))&lt;$C243)+(DATE(YEAR($B243),MONTH($B243)+1,MIN(AS$6,DAY(EOMONTH($B243,1))))&gt;=$B243)*(DATE(YEAR($B243),MONTH($B243)+1,MIN(AS$6,DAY(EOMONTH($B243,1))))&lt;$C243)))</f>
        <v>0</v>
      </c>
      <c r="AT243" s="48" t="n">
        <f aca="false">IF(OR(N(AT$5)=0,AT$6=""),0,AT$5*((DATE(YEAR($B243),MONTH($B243),MIN(AT$6,DAY(EOMONTH($B243,0))))&gt;=$B243)*(DATE(YEAR($B243),MONTH($B243),MIN(AT$6,DAY(EOMONTH($B243,0))))&lt;$C243)+(DATE(YEAR($B243),MONTH($B243)+1,MIN(AT$6,DAY(EOMONTH($B243,1))))&gt;=$B243)*(DATE(YEAR($B243),MONTH($B243)+1,MIN(AT$6,DAY(EOMONTH($B243,1))))&lt;$C243)))</f>
        <v>0</v>
      </c>
      <c r="AU243" s="48" t="n">
        <f aca="false">IF(OR(N(AU$5)=0,AU$6=""),0,AU$5*((DATE(YEAR($B243),MONTH($B243),MIN(AU$6,DAY(EOMONTH($B243,0))))&gt;=$B243)*(DATE(YEAR($B243),MONTH($B243),MIN(AU$6,DAY(EOMONTH($B243,0))))&lt;$C243)+(DATE(YEAR($B243),MONTH($B243)+1,MIN(AU$6,DAY(EOMONTH($B243,1))))&gt;=$B243)*(DATE(YEAR($B243),MONTH($B243)+1,MIN(AU$6,DAY(EOMONTH($B243,1))))&lt;$C243)))</f>
        <v>0</v>
      </c>
      <c r="AV243" s="48" t="n">
        <f aca="false">IF(OR(N(AV$5)=0,AV$6=""),0,AV$5*((DATE(YEAR($B243),MONTH($B243),MIN(AV$6,DAY(EOMONTH($B243,0))))&gt;=$B243)*(DATE(YEAR($B243),MONTH($B243),MIN(AV$6,DAY(EOMONTH($B243,0))))&lt;$C243)+(DATE(YEAR($B243),MONTH($B243)+1,MIN(AV$6,DAY(EOMONTH($B243,1))))&gt;=$B243)*(DATE(YEAR($B243),MONTH($B243)+1,MIN(AV$6,DAY(EOMONTH($B243,1))))&lt;$C243)))</f>
        <v>0</v>
      </c>
      <c r="AW243" s="48" t="n">
        <f aca="false">IF(OR(N(AW$5)=0,AW$6=""),0,AW$5*((DATE(YEAR($B243),MONTH($B243),MIN(AW$6,DAY(EOMONTH($B243,0))))&gt;=$B243)*(DATE(YEAR($B243),MONTH($B243),MIN(AW$6,DAY(EOMONTH($B243,0))))&lt;$C243)+(DATE(YEAR($B243),MONTH($B243)+1,MIN(AW$6,DAY(EOMONTH($B243,1))))&gt;=$B243)*(DATE(YEAR($B243),MONTH($B243)+1,MIN(AW$6,DAY(EOMONTH($B243,1))))&lt;$C243)))</f>
        <v>0</v>
      </c>
      <c r="AX243" s="48" t="n">
        <f aca="false">IF(OR(N(AX$5)=0,AX$6=""),0,AX$5*((DATE(YEAR($B243),MONTH($B243),MIN(AX$6,DAY(EOMONTH($B243,0))))&gt;=$B243)*(DATE(YEAR($B243),MONTH($B243),MIN(AX$6,DAY(EOMONTH($B243,0))))&lt;$C243)+(DATE(YEAR($B243),MONTH($B243)+1,MIN(AX$6,DAY(EOMONTH($B243,1))))&gt;=$B243)*(DATE(YEAR($B243),MONTH($B243)+1,MIN(AX$6,DAY(EOMONTH($B243,1))))&lt;$C243)))</f>
        <v>0</v>
      </c>
      <c r="AY243" s="48" t="n">
        <f aca="false">IF(OR(N(AY$5)=0,AY$6=""),0,AY$5*((DATE(YEAR($B243),MONTH($B243),MIN(AY$6,DAY(EOMONTH($B243,0))))&gt;=$B243)*(DATE(YEAR($B243),MONTH($B243),MIN(AY$6,DAY(EOMONTH($B243,0))))&lt;$C243)+(DATE(YEAR($B243),MONTH($B243)+1,MIN(AY$6,DAY(EOMONTH($B243,1))))&gt;=$B243)*(DATE(YEAR($B243),MONTH($B243)+1,MIN(AY$6,DAY(EOMONTH($B243,1))))&lt;$C243)))</f>
        <v>0</v>
      </c>
      <c r="AZ243" s="48" t="n">
        <f aca="false">IF(OR(N(AZ$5)=0,AZ$6=""),0,AZ$5*((DATE(YEAR($B243),MONTH($B243),MIN(AZ$6,DAY(EOMONTH($B243,0))))&gt;=$B243)*(DATE(YEAR($B243),MONTH($B243),MIN(AZ$6,DAY(EOMONTH($B243,0))))&lt;$C243)+(DATE(YEAR($B243),MONTH($B243)+1,MIN(AZ$6,DAY(EOMONTH($B243,1))))&gt;=$B243)*(DATE(YEAR($B243),MONTH($B243)+1,MIN(AZ$6,DAY(EOMONTH($B243,1))))&lt;$C243)))</f>
        <v>0</v>
      </c>
      <c r="BA243" s="48" t="n">
        <f aca="false">IF(OR(N(BA$5)=0,BA$6=""),0,BA$5*((DATE(YEAR($B243),MONTH($B243),MIN(BA$6,DAY(EOMONTH($B243,0))))&gt;=$B243)*(DATE(YEAR($B243),MONTH($B243),MIN(BA$6,DAY(EOMONTH($B243,0))))&lt;$C243)+(DATE(YEAR($B243),MONTH($B243)+1,MIN(BA$6,DAY(EOMONTH($B243,1))))&gt;=$B243)*(DATE(YEAR($B243),MONTH($B243)+1,MIN(BA$6,DAY(EOMONTH($B243,1))))&lt;$C243)))</f>
        <v>0</v>
      </c>
      <c r="BB243" s="48" t="n">
        <f aca="false">IF(OR(N(BB$5)=0,BB$6=""),0,BB$5*((DATE(YEAR($B243),MONTH($B243),MIN(BB$6,DAY(EOMONTH($B243,0))))&gt;=$B243)*(DATE(YEAR($B243),MONTH($B243),MIN(BB$6,DAY(EOMONTH($B243,0))))&lt;$C243)+(DATE(YEAR($B243),MONTH($B243)+1,MIN(BB$6,DAY(EOMONTH($B243,1))))&gt;=$B243)*(DATE(YEAR($B243),MONTH($B243)+1,MIN(BB$6,DAY(EOMONTH($B243,1))))&lt;$C243)))</f>
        <v>0</v>
      </c>
      <c r="BC243" s="48" t="n">
        <f aca="false">IF(OR(N(BC$5)=0,BC$6=""),0,BC$5*((DATE(YEAR($B243),MONTH($B243),MIN(BC$6,DAY(EOMONTH($B243,0))))&gt;=$B243)*(DATE(YEAR($B243),MONTH($B243),MIN(BC$6,DAY(EOMONTH($B243,0))))&lt;$C243)+(DATE(YEAR($B243),MONTH($B243)+1,MIN(BC$6,DAY(EOMONTH($B243,1))))&gt;=$B243)*(DATE(YEAR($B243),MONTH($B243)+1,MIN(BC$6,DAY(EOMONTH($B243,1))))&lt;$C243)))</f>
        <v>0</v>
      </c>
      <c r="BD243" s="48" t="n">
        <f aca="false">IF(OR(N(BD$5)=0,BD$6=""),0,BD$5*((DATE(YEAR($B243),MONTH($B243),MIN(BD$6,DAY(EOMONTH($B243,0))))&gt;=$B243)*(DATE(YEAR($B243),MONTH($B243),MIN(BD$6,DAY(EOMONTH($B243,0))))&lt;$C243)+(DATE(YEAR($B243),MONTH($B243)+1,MIN(BD$6,DAY(EOMONTH($B243,1))))&gt;=$B243)*(DATE(YEAR($B243),MONTH($B243)+1,MIN(BD$6,DAY(EOMONTH($B243,1))))&lt;$C243)))</f>
        <v>0</v>
      </c>
      <c r="BE243" s="48" t="n">
        <f aca="false">IF(OR(N(BE$5)=0,BE$6=""),0,BE$5*((DATE(YEAR($B243),MONTH($B243),MIN(BE$6,DAY(EOMONTH($B243,0))))&gt;=$B243)*(DATE(YEAR($B243),MONTH($B243),MIN(BE$6,DAY(EOMONTH($B243,0))))&lt;$C243)+(DATE(YEAR($B243),MONTH($B243)+1,MIN(BE$6,DAY(EOMONTH($B243,1))))&gt;=$B243)*(DATE(YEAR($B243),MONTH($B243)+1,MIN(BE$6,DAY(EOMONTH($B243,1))))&lt;$C243)))</f>
        <v>0</v>
      </c>
      <c r="BF243" s="48" t="n">
        <f aca="false">IF(OR(N(BF$5)=0,BF$6=""),0,BF$5*((DATE(YEAR($B243),MONTH($B243),MIN(BF$6,DAY(EOMONTH($B243,0))))&gt;=$B243)*(DATE(YEAR($B243),MONTH($B243),MIN(BF$6,DAY(EOMONTH($B243,0))))&lt;$C243)+(DATE(YEAR($B243),MONTH($B243)+1,MIN(BF$6,DAY(EOMONTH($B243,1))))&gt;=$B243)*(DATE(YEAR($B243),MONTH($B243)+1,MIN(BF$6,DAY(EOMONTH($B243,1))))&lt;$C243)))</f>
        <v>0</v>
      </c>
      <c r="BG243" s="48" t="n">
        <f aca="false">IF(OR(N(BG$5)=0,BG$6=""),0,BG$5*((DATE(YEAR($B243),MONTH($B243),MIN(BG$6,DAY(EOMONTH($B243,0))))&gt;=$B243)*(DATE(YEAR($B243),MONTH($B243),MIN(BG$6,DAY(EOMONTH($B243,0))))&lt;$C243)+(DATE(YEAR($B243),MONTH($B243)+1,MIN(BG$6,DAY(EOMONTH($B243,1))))&gt;=$B243)*(DATE(YEAR($B243),MONTH($B243)+1,MIN(BG$6,DAY(EOMONTH($B243,1))))&lt;$C243)))</f>
        <v>0</v>
      </c>
      <c r="BH243" s="48" t="n">
        <f aca="false">IF(OR(N(BH$5)=0,BH$6=""),0,BH$5*((DATE(YEAR($B243),MONTH($B243),MIN(BH$6,DAY(EOMONTH($B243,0))))&gt;=$B243)*(DATE(YEAR($B243),MONTH($B243),MIN(BH$6,DAY(EOMONTH($B243,0))))&lt;$C243)+(DATE(YEAR($B243),MONTH($B243)+1,MIN(BH$6,DAY(EOMONTH($B243,1))))&gt;=$B243)*(DATE(YEAR($B243),MONTH($B243)+1,MIN(BH$6,DAY(EOMONTH($B243,1))))&lt;$C243)))</f>
        <v>0</v>
      </c>
      <c r="BI243" s="48" t="n">
        <f aca="false">IF(OR(N(BI$5)=0,BI$6=""),0,BI$5*((DATE(YEAR($B243),MONTH($B243),MIN(BI$6,DAY(EOMONTH($B243,0))))&gt;=$B243)*(DATE(YEAR($B243),MONTH($B243),MIN(BI$6,DAY(EOMONTH($B243,0))))&lt;$C243)+(DATE(YEAR($B243),MONTH($B243)+1,MIN(BI$6,DAY(EOMONTH($B243,1))))&gt;=$B243)*(DATE(YEAR($B243),MONTH($B243)+1,MIN(BI$6,DAY(EOMONTH($B243,1))))&lt;$C243)))</f>
        <v>0</v>
      </c>
      <c r="BJ243" s="48" t="n">
        <f aca="false">IF(OR(N(BJ$5)=0,BJ$6=""),0,BJ$5*((DATE(YEAR($B243),MONTH($B243),MIN(BJ$6,DAY(EOMONTH($B243,0))))&gt;=$B243)*(DATE(YEAR($B243),MONTH($B243),MIN(BJ$6,DAY(EOMONTH($B243,0))))&lt;$C243)+(DATE(YEAR($B243),MONTH($B243)+1,MIN(BJ$6,DAY(EOMONTH($B243,1))))&gt;=$B243)*(DATE(YEAR($B243),MONTH($B243)+1,MIN(BJ$6,DAY(EOMONTH($B243,1))))&lt;$C243)))</f>
        <v>0</v>
      </c>
      <c r="BK243" s="48" t="n">
        <f aca="false">IF(OR(N(BK$5)=0,BK$6=""),0,BK$5*((DATE(YEAR($B243),MONTH($B243),MIN(BK$6,DAY(EOMONTH($B243,0))))&gt;=$B243)*(DATE(YEAR($B243),MONTH($B243),MIN(BK$6,DAY(EOMONTH($B243,0))))&lt;$C243)+(DATE(YEAR($B243),MONTH($B243)+1,MIN(BK$6,DAY(EOMONTH($B243,1))))&gt;=$B243)*(DATE(YEAR($B243),MONTH($B243)+1,MIN(BK$6,DAY(EOMONTH($B243,1))))&lt;$C243)))</f>
        <v>0</v>
      </c>
      <c r="BL243" s="48" t="n">
        <f aca="false">IF(OR(N(BL$5)=0,BL$6=""),0,BL$5*((DATE(YEAR($B243),MONTH($B243),MIN(BL$6,DAY(EOMONTH($B243,0))))&gt;=$B243)*(DATE(YEAR($B243),MONTH($B243),MIN(BL$6,DAY(EOMONTH($B243,0))))&lt;$C243)+(DATE(YEAR($B243),MONTH($B243)+1,MIN(BL$6,DAY(EOMONTH($B243,1))))&gt;=$B243)*(DATE(YEAR($B243),MONTH($B243)+1,MIN(BL$6,DAY(EOMONTH($B243,1))))&lt;$C243)))</f>
        <v>0</v>
      </c>
      <c r="BM243" s="48" t="n">
        <f aca="false">IF(OR(N(BM$5)=0,BM$6=""),0,BM$5*((DATE(YEAR($B243),MONTH($B243),MIN(BM$6,DAY(EOMONTH($B243,0))))&gt;=$B243)*(DATE(YEAR($B243),MONTH($B243),MIN(BM$6,DAY(EOMONTH($B243,0))))&lt;$C243)+(DATE(YEAR($B243),MONTH($B243)+1,MIN(BM$6,DAY(EOMONTH($B243,1))))&gt;=$B243)*(DATE(YEAR($B243),MONTH($B243)+1,MIN(BM$6,DAY(EOMONTH($B243,1))))&lt;$C243)))</f>
        <v>0</v>
      </c>
      <c r="BN243" s="48" t="n">
        <f aca="false">IF(OR(N(BN$5)=0,BN$6=""),0,BN$5*((DATE(YEAR($B243),MONTH($B243),MIN(BN$6,DAY(EOMONTH($B243,0))))&gt;=$B243)*(DATE(YEAR($B243),MONTH($B243),MIN(BN$6,DAY(EOMONTH($B243,0))))&lt;$C243)+(DATE(YEAR($B243),MONTH($B243)+1,MIN(BN$6,DAY(EOMONTH($B243,1))))&gt;=$B243)*(DATE(YEAR($B243),MONTH($B243)+1,MIN(BN$6,DAY(EOMONTH($B243,1))))&lt;$C243)))</f>
        <v>0</v>
      </c>
      <c r="BO243" s="48" t="n">
        <f aca="false">IF(OR(N(BO$5)=0,BO$6=""),0,BO$5*((DATE(YEAR($B243),MONTH($B243),MIN(BO$6,DAY(EOMONTH($B243,0))))&gt;=$B243)*(DATE(YEAR($B243),MONTH($B243),MIN(BO$6,DAY(EOMONTH($B243,0))))&lt;$C243)+(DATE(YEAR($B243),MONTH($B243)+1,MIN(BO$6,DAY(EOMONTH($B243,1))))&gt;=$B243)*(DATE(YEAR($B243),MONTH($B243)+1,MIN(BO$6,DAY(EOMONTH($B243,1))))&lt;$C243)))</f>
        <v>0</v>
      </c>
      <c r="BP243" s="48" t="n">
        <f aca="false">IF(OR(N(BP$5)=0,BP$6=""),0,BP$5*((DATE(YEAR($B243),MONTH($B243),MIN(BP$6,DAY(EOMONTH($B243,0))))&gt;=$B243)*(DATE(YEAR($B243),MONTH($B243),MIN(BP$6,DAY(EOMONTH($B243,0))))&lt;$C243)+(DATE(YEAR($B243),MONTH($B243)+1,MIN(BP$6,DAY(EOMONTH($B243,1))))&gt;=$B243)*(DATE(YEAR($B243),MONTH($B243)+1,MIN(BP$6,DAY(EOMONTH($B243,1))))&lt;$C243)))</f>
        <v>0</v>
      </c>
      <c r="BQ243" s="48" t="n">
        <f aca="false">IF(OR(N(BQ$5)=0,BQ$6=""),0,BQ$5*((DATE(YEAR($B243),MONTH($B243),MIN(BQ$6,DAY(EOMONTH($B243,0))))&gt;=$B243)*(DATE(YEAR($B243),MONTH($B243),MIN(BQ$6,DAY(EOMONTH($B243,0))))&lt;$C243)+(DATE(YEAR($B243),MONTH($B243)+1,MIN(BQ$6,DAY(EOMONTH($B243,1))))&gt;=$B243)*(DATE(YEAR($B243),MONTH($B243)+1,MIN(BQ$6,DAY(EOMONTH($B243,1))))&lt;$C243)))</f>
        <v>0</v>
      </c>
      <c r="BR243" s="48" t="n">
        <f aca="false">IF(OR(N(BR$5)=0,BR$6=""),0,BR$5*((DATE(YEAR($B243),MONTH($B243),MIN(BR$6,DAY(EOMONTH($B243,0))))&gt;=$B243)*(DATE(YEAR($B243),MONTH($B243),MIN(BR$6,DAY(EOMONTH($B243,0))))&lt;$C243)+(DATE(YEAR($B243),MONTH($B243)+1,MIN(BR$6,DAY(EOMONTH($B243,1))))&gt;=$B243)*(DATE(YEAR($B243),MONTH($B243)+1,MIN(BR$6,DAY(EOMONTH($B243,1))))&lt;$C243)))</f>
        <v>0</v>
      </c>
      <c r="BS243" s="48" t="n">
        <f aca="false">IF(OR(N(BS$5)=0,BS$6=""),0,BS$5*((DATE(YEAR($B243),MONTH($B243),MIN(BS$6,DAY(EOMONTH($B243,0))))&gt;=$B243)*(DATE(YEAR($B243),MONTH($B243),MIN(BS$6,DAY(EOMONTH($B243,0))))&lt;$C243)+(DATE(YEAR($B243),MONTH($B243)+1,MIN(BS$6,DAY(EOMONTH($B243,1))))&gt;=$B243)*(DATE(YEAR($B243),MONTH($B243)+1,MIN(BS$6,DAY(EOMONTH($B243,1))))&lt;$C243)))</f>
        <v>0</v>
      </c>
      <c r="BT243" s="48" t="n">
        <f aca="false">IF(OR(N(BT$5)=0,BT$6=""),0,BT$5*((DATE(YEAR($B243),MONTH($B243),MIN(BT$6,DAY(EOMONTH($B243,0))))&gt;=$B243)*(DATE(YEAR($B243),MONTH($B243),MIN(BT$6,DAY(EOMONTH($B243,0))))&lt;$C243)+(DATE(YEAR($B243),MONTH($B243)+1,MIN(BT$6,DAY(EOMONTH($B243,1))))&gt;=$B243)*(DATE(YEAR($B243),MONTH($B243)+1,MIN(BT$6,DAY(EOMONTH($B243,1))))&lt;$C243)))</f>
        <v>0</v>
      </c>
      <c r="BU243" s="48" t="n">
        <f aca="false">IF(OR(N(BU$5)=0,BU$6=""),0,BU$5*((DATE(YEAR($B243),MONTH($B243),MIN(BU$6,DAY(EOMONTH($B243,0))))&gt;=$B243)*(DATE(YEAR($B243),MONTH($B243),MIN(BU$6,DAY(EOMONTH($B243,0))))&lt;$C243)+(DATE(YEAR($B243),MONTH($B243)+1,MIN(BU$6,DAY(EOMONTH($B243,1))))&gt;=$B243)*(DATE(YEAR($B243),MONTH($B243)+1,MIN(BU$6,DAY(EOMONTH($B243,1))))&lt;$C243)))</f>
        <v>0</v>
      </c>
      <c r="BV243" s="48" t="n">
        <f aca="false">IF(OR(N(BV$5)=0,BV$6=""),0,BV$5*((DATE(YEAR($B243),MONTH($B243),MIN(BV$6,DAY(EOMONTH($B243,0))))&gt;=$B243)*(DATE(YEAR($B243),MONTH($B243),MIN(BV$6,DAY(EOMONTH($B243,0))))&lt;$C243)+(DATE(YEAR($B243),MONTH($B243)+1,MIN(BV$6,DAY(EOMONTH($B243,1))))&gt;=$B243)*(DATE(YEAR($B243),MONTH($B243)+1,MIN(BV$6,DAY(EOMONTH($B243,1))))&lt;$C243)))</f>
        <v>0</v>
      </c>
      <c r="BW243" s="48" t="n">
        <f aca="false">IF(OR(N(BW$5)=0,BW$6=""),0,BW$5*((DATE(YEAR($B243),MONTH($B243),MIN(BW$6,DAY(EOMONTH($B243,0))))&gt;=$B243)*(DATE(YEAR($B243),MONTH($B243),MIN(BW$6,DAY(EOMONTH($B243,0))))&lt;$C243)+(DATE(YEAR($B243),MONTH($B243)+1,MIN(BW$6,DAY(EOMONTH($B243,1))))&gt;=$B243)*(DATE(YEAR($B243),MONTH($B243)+1,MIN(BW$6,DAY(EOMONTH($B243,1))))&lt;$C243)))</f>
        <v>0</v>
      </c>
      <c r="BX243" s="48" t="n">
        <f aca="false">MIN(Z243,(FT242*(1+FT$5/Setup!$C$36)+IF($V243=1,N($F243),0)))</f>
        <v>0</v>
      </c>
      <c r="BY243" s="48" t="n">
        <f aca="false">MIN(AA243,(FU242*(1+FU$5/Setup!$C$36)+IF($V243=2,N($F243),0)))</f>
        <v>0</v>
      </c>
      <c r="BZ243" s="48" t="n">
        <f aca="false">MIN(AB243,(FV242*(1+FV$5/Setup!$C$36)+IF($V243=3,N($F243),0)))</f>
        <v>0</v>
      </c>
      <c r="CA243" s="48" t="n">
        <f aca="false">MIN(AC243,(FW242*(1+FW$5/Setup!$C$36)+IF($V243=4,N($F243),0)))</f>
        <v>0</v>
      </c>
      <c r="CB243" s="48" t="n">
        <f aca="false">MIN(AD243,(FX242*(1+FX$5/Setup!$C$36)+IF($V243=5,N($F243),0)))</f>
        <v>0</v>
      </c>
      <c r="CC243" s="48" t="n">
        <f aca="false">MIN(AE243,(FY242*(1+FY$5/Setup!$C$36)+IF($V243=6,N($F243),0)))</f>
        <v>0</v>
      </c>
      <c r="CD243" s="48" t="n">
        <f aca="false">MIN(AF243,(FZ242*(1+FZ$5/Setup!$C$36)+IF($V243=7,N($F243),0)))</f>
        <v>0</v>
      </c>
      <c r="CE243" s="48" t="n">
        <f aca="false">MIN(AG243,(GA242*(1+GA$5/Setup!$C$36)+IF($V243=8,N($F243),0)))</f>
        <v>0</v>
      </c>
      <c r="CF243" s="48" t="n">
        <f aca="false">MIN(AH243,(GB242*(1+GB$5/Setup!$C$36)+IF($V243=9,N($F243),0)))</f>
        <v>0</v>
      </c>
      <c r="CG243" s="48" t="n">
        <f aca="false">MIN(AI243,(GC242*(1+GC$5/Setup!$C$36)+IF($V243=10,N($F243),0)))</f>
        <v>0</v>
      </c>
      <c r="CH243" s="48" t="n">
        <f aca="false">MIN(AJ243,(GD242*(1+GD$5/Setup!$C$36)+IF($V243=11,N($F243),0)))</f>
        <v>0</v>
      </c>
      <c r="CI243" s="48" t="n">
        <f aca="false">MIN(AK243,(GE242*(1+GE$5/Setup!$C$36)+IF($V243=12,N($F243),0)))</f>
        <v>0</v>
      </c>
      <c r="CJ243" s="48" t="n">
        <f aca="false">MIN(AL243,(GF242*(1+GF$5/Setup!$C$36)+IF($V243=13,N($F243),0)))</f>
        <v>0</v>
      </c>
      <c r="CK243" s="48" t="n">
        <f aca="false">MIN(AM243,(GG242*(1+GG$5/Setup!$C$36)+IF($V243=14,N($F243),0)))</f>
        <v>0</v>
      </c>
      <c r="CL243" s="48" t="n">
        <f aca="false">MIN(AN243,(GH242*(1+GH$5/Setup!$C$36)+IF($V243=15,N($F243),0)))</f>
        <v>0</v>
      </c>
      <c r="CM243" s="48" t="n">
        <f aca="false">MIN(AO243,(GI242*(1+GI$5/Setup!$C$36)+IF($V243=16,N($F243),0)))</f>
        <v>0</v>
      </c>
      <c r="CN243" s="48" t="n">
        <f aca="false">MIN(AP243,(GJ242*(1+GJ$5/Setup!$C$36)+IF($V243=17,N($F243),0)))</f>
        <v>0</v>
      </c>
      <c r="CO243" s="48" t="n">
        <f aca="false">MIN(AQ243,(GK242*(1+GK$5/Setup!$C$36)+IF($V243=18,N($F243),0)))</f>
        <v>0</v>
      </c>
      <c r="CP243" s="48" t="n">
        <f aca="false">MIN(AR243,(GL242*(1+GL$5/Setup!$C$36)+IF($V243=19,N($F243),0)))</f>
        <v>0</v>
      </c>
      <c r="CQ243" s="48" t="n">
        <f aca="false">MIN(AS243,(GM242*(1+GM$5/Setup!$C$36)+IF($V243=20,N($F243),0)))</f>
        <v>0</v>
      </c>
      <c r="CR243" s="48" t="n">
        <f aca="false">MIN(AT243,(GN242*(1+GN$5/Setup!$C$36)+IF($V243=21,N($F243),0)))</f>
        <v>0</v>
      </c>
      <c r="CS243" s="48" t="n">
        <f aca="false">MIN(AU243,(GO242*(1+GO$5/Setup!$C$36)+IF($V243=22,N($F243),0)))</f>
        <v>0</v>
      </c>
      <c r="CT243" s="48" t="n">
        <f aca="false">MIN(AV243,(GP242*(1+GP$5/Setup!$C$36)+IF($V243=23,N($F243),0)))</f>
        <v>0</v>
      </c>
      <c r="CU243" s="48" t="n">
        <f aca="false">MIN(AW243,(GQ242*(1+GQ$5/Setup!$C$36)+IF($V243=24,N($F243),0)))</f>
        <v>0</v>
      </c>
      <c r="CV243" s="48" t="n">
        <f aca="false">MIN(AX243,(GR242*(1+GR$5/Setup!$C$36)+IF($V243=25,N($F243),0)))</f>
        <v>0</v>
      </c>
      <c r="CW243" s="48" t="n">
        <f aca="false">MIN(AY243,(GS242*(1+GS$5/Setup!$C$36)+IF($V243=26,N($F243),0)))</f>
        <v>0</v>
      </c>
      <c r="CX243" s="48" t="n">
        <f aca="false">MIN(AZ243,(GT242*(1+GT$5/Setup!$C$36)+IF($V243=27,N($F243),0)))</f>
        <v>0</v>
      </c>
      <c r="CY243" s="48" t="n">
        <f aca="false">MIN(BA243,(GU242*(1+GU$5/Setup!$C$36)+IF($V243=28,N($F243),0)))</f>
        <v>0</v>
      </c>
      <c r="CZ243" s="48" t="n">
        <f aca="false">MIN(BB243,(GV242*(1+GV$5/Setup!$C$36)+IF($V243=29,N($F243),0)))</f>
        <v>0</v>
      </c>
      <c r="DA243" s="48" t="n">
        <f aca="false">MIN(BC243,(GW242*(1+GW$5/Setup!$C$36)+IF($V243=30,N($F243),0)))</f>
        <v>0</v>
      </c>
      <c r="DB243" s="48" t="n">
        <f aca="false">MIN(BD243,(GX242*(1+GX$5/Setup!$C$36)+IF($V243=31,N($F243),0)))</f>
        <v>0</v>
      </c>
      <c r="DC243" s="48" t="n">
        <f aca="false">MIN(BE243,(GY242*(1+GY$5/Setup!$C$36)+IF($V243=32,N($F243),0)))</f>
        <v>0</v>
      </c>
      <c r="DD243" s="48" t="n">
        <f aca="false">MIN(BF243,(GZ242*(1+GZ$5/Setup!$C$36)+IF($V243=33,N($F243),0)))</f>
        <v>0</v>
      </c>
      <c r="DE243" s="48" t="n">
        <f aca="false">MIN(BG243,(HA242*(1+HA$5/Setup!$C$36)+IF($V243=34,N($F243),0)))</f>
        <v>0</v>
      </c>
      <c r="DF243" s="48" t="n">
        <f aca="false">MIN(BH243,(HB242*(1+HB$5/Setup!$C$36)+IF($V243=35,N($F243),0)))</f>
        <v>0</v>
      </c>
      <c r="DG243" s="48" t="n">
        <f aca="false">MIN(BI243,(HC242*(1+HC$5/Setup!$C$36)+IF($V243=36,N($F243),0)))</f>
        <v>0</v>
      </c>
      <c r="DH243" s="48" t="n">
        <f aca="false">MIN(BJ243,(HD242*(1+HD$5/Setup!$C$36)+IF($V243=37,N($F243),0)))</f>
        <v>0</v>
      </c>
      <c r="DI243" s="48" t="n">
        <f aca="false">MIN(BK243,(HE242*(1+HE$5/Setup!$C$36)+IF($V243=38,N($F243),0)))</f>
        <v>0</v>
      </c>
      <c r="DJ243" s="48" t="n">
        <f aca="false">MIN(BL243,(HF242*(1+HF$5/Setup!$C$36)+IF($V243=39,N($F243),0)))</f>
        <v>0</v>
      </c>
      <c r="DK243" s="48" t="n">
        <f aca="false">MIN(BM243,(HG242*(1+HG$5/Setup!$C$36)+IF($V243=40,N($F243),0)))</f>
        <v>0</v>
      </c>
      <c r="DL243" s="48" t="n">
        <f aca="false">MIN(BN243,(HH242*(1+HH$5/Setup!$C$36)+IF($V243=41,N($F243),0)))</f>
        <v>0</v>
      </c>
      <c r="DM243" s="48" t="n">
        <f aca="false">MIN(BO243,(HI242*(1+HI$5/Setup!$C$36)+IF($V243=42,N($F243),0)))</f>
        <v>0</v>
      </c>
      <c r="DN243" s="48" t="n">
        <f aca="false">MIN(BP243,(HJ242*(1+HJ$5/Setup!$C$36)+IF($V243=43,N($F243),0)))</f>
        <v>0</v>
      </c>
      <c r="DO243" s="48" t="n">
        <f aca="false">MIN(BQ243,(HK242*(1+HK$5/Setup!$C$36)+IF($V243=44,N($F243),0)))</f>
        <v>0</v>
      </c>
      <c r="DP243" s="48" t="n">
        <f aca="false">MIN(BR243,(HL242*(1+HL$5/Setup!$C$36)+IF($V243=45,N($F243),0)))</f>
        <v>0</v>
      </c>
      <c r="DQ243" s="48" t="n">
        <f aca="false">MIN(BS243,(HM242*(1+HM$5/Setup!$C$36)+IF($V243=46,N($F243),0)))</f>
        <v>0</v>
      </c>
      <c r="DR243" s="48" t="n">
        <f aca="false">MIN(BT243,(HN242*(1+HN$5/Setup!$C$36)+IF($V243=47,N($F243),0)))</f>
        <v>0</v>
      </c>
      <c r="DS243" s="48" t="n">
        <f aca="false">MIN(BU243,(HO242*(1+HO$5/Setup!$C$36)+IF($V243=48,N($F243),0)))</f>
        <v>0</v>
      </c>
      <c r="DT243" s="48" t="n">
        <f aca="false">MIN(BV243,(HP242*(1+HP$5/Setup!$C$36)+IF($V243=49,N($F243),0)))</f>
        <v>0</v>
      </c>
      <c r="DU243" s="48" t="n">
        <f aca="false">MIN(BW243,(HQ242*(1+HQ$5/Setup!$C$36)+IF($V243=50,N($F243),0)))</f>
        <v>0</v>
      </c>
      <c r="DV243" s="48" t="n">
        <f aca="false">MIN(MAX((FT242*(1+FT$5/Setup!$C$36)+IF($V243=1,N($F243),0))-BX243,0),MAX($P243-0,0))</f>
        <v>0</v>
      </c>
      <c r="DW243" s="48" t="n">
        <f aca="false">MIN(MAX((FU242*(1+FU$5/Setup!$C$36)+IF($V243=2,N($F243),0))-BY243,0),MAX($P243-SUM(DV243:DV243),0))</f>
        <v>0</v>
      </c>
      <c r="DX243" s="48" t="n">
        <f aca="false">MIN(MAX((FV242*(1+FV$5/Setup!$C$36)+IF($V243=3,N($F243),0))-BZ243,0),MAX($P243-SUM(DV243:DW243),0))</f>
        <v>0</v>
      </c>
      <c r="DY243" s="48" t="n">
        <f aca="false">MIN(MAX((FW242*(1+FW$5/Setup!$C$36)+IF($V243=4,N($F243),0))-CA243,0),MAX($P243-SUM(DV243:DX243),0))</f>
        <v>0</v>
      </c>
      <c r="DZ243" s="48" t="n">
        <f aca="false">MIN(MAX((FX242*(1+FX$5/Setup!$C$36)+IF($V243=5,N($F243),0))-CB243,0),MAX($P243-SUM(DV243:DY243),0))</f>
        <v>0</v>
      </c>
      <c r="EA243" s="48" t="n">
        <f aca="false">MIN(MAX((FY242*(1+FY$5/Setup!$C$36)+IF($V243=6,N($F243),0))-CC243,0),MAX($P243-SUM(DV243:DZ243),0))</f>
        <v>0</v>
      </c>
      <c r="EB243" s="48" t="n">
        <f aca="false">MIN(MAX((FZ242*(1+FZ$5/Setup!$C$36)+IF($V243=7,N($F243),0))-CD243,0),MAX($P243-SUM(DV243:EA243),0))</f>
        <v>0</v>
      </c>
      <c r="EC243" s="48" t="n">
        <f aca="false">MIN(MAX((GA242*(1+GA$5/Setup!$C$36)+IF($V243=8,N($F243),0))-CE243,0),MAX($P243-SUM(DV243:EB243),0))</f>
        <v>0</v>
      </c>
      <c r="ED243" s="48" t="n">
        <f aca="false">MIN(MAX((GB242*(1+GB$5/Setup!$C$36)+IF($V243=9,N($F243),0))-CF243,0),MAX($P243-SUM(DV243:EC243),0))</f>
        <v>0</v>
      </c>
      <c r="EE243" s="48" t="n">
        <f aca="false">MIN(MAX((GC242*(1+GC$5/Setup!$C$36)+IF($V243=10,N($F243),0))-CG243,0),MAX($P243-SUM(DV243:ED243),0))</f>
        <v>0</v>
      </c>
      <c r="EF243" s="48" t="n">
        <f aca="false">MIN(MAX((GD242*(1+GD$5/Setup!$C$36)+IF($V243=11,N($F243),0))-CH243,0),MAX($P243-SUM(DV243:EE243),0))</f>
        <v>0</v>
      </c>
      <c r="EG243" s="48" t="n">
        <f aca="false">MIN(MAX((GE242*(1+GE$5/Setup!$C$36)+IF($V243=12,N($F243),0))-CI243,0),MAX($P243-SUM(DV243:EF243),0))</f>
        <v>0</v>
      </c>
      <c r="EH243" s="48" t="n">
        <f aca="false">MIN(MAX((GF242*(1+GF$5/Setup!$C$36)+IF($V243=13,N($F243),0))-CJ243,0),MAX($P243-SUM(DV243:EG243),0))</f>
        <v>0</v>
      </c>
      <c r="EI243" s="48" t="n">
        <f aca="false">MIN(MAX((GG242*(1+GG$5/Setup!$C$36)+IF($V243=14,N($F243),0))-CK243,0),MAX($P243-SUM(DV243:EH243),0))</f>
        <v>0</v>
      </c>
      <c r="EJ243" s="48" t="n">
        <f aca="false">MIN(MAX((GH242*(1+GH$5/Setup!$C$36)+IF($V243=15,N($F243),0))-CL243,0),MAX($P243-SUM(DV243:EI243),0))</f>
        <v>0</v>
      </c>
      <c r="EK243" s="48" t="n">
        <f aca="false">MIN(MAX((GI242*(1+GI$5/Setup!$C$36)+IF($V243=16,N($F243),0))-CM243,0),MAX($P243-SUM(DV243:EJ243),0))</f>
        <v>0</v>
      </c>
      <c r="EL243" s="48" t="n">
        <f aca="false">MIN(MAX((GJ242*(1+GJ$5/Setup!$C$36)+IF($V243=17,N($F243),0))-CN243,0),MAX($P243-SUM(DV243:EK243),0))</f>
        <v>0</v>
      </c>
      <c r="EM243" s="48" t="n">
        <f aca="false">MIN(MAX((GK242*(1+GK$5/Setup!$C$36)+IF($V243=18,N($F243),0))-CO243,0),MAX($P243-SUM(DV243:EL243),0))</f>
        <v>0</v>
      </c>
      <c r="EN243" s="48" t="n">
        <f aca="false">MIN(MAX((GL242*(1+GL$5/Setup!$C$36)+IF($V243=19,N($F243),0))-CP243,0),MAX($P243-SUM(DV243:EM243),0))</f>
        <v>0</v>
      </c>
      <c r="EO243" s="48" t="n">
        <f aca="false">MIN(MAX((GM242*(1+GM$5/Setup!$C$36)+IF($V243=20,N($F243),0))-CQ243,0),MAX($P243-SUM(DV243:EN243),0))</f>
        <v>0</v>
      </c>
      <c r="EP243" s="48" t="n">
        <f aca="false">MIN(MAX((GN242*(1+GN$5/Setup!$C$36)+IF($V243=21,N($F243),0))-CR243,0),MAX($P243-SUM(DV243:EO243),0))</f>
        <v>0</v>
      </c>
      <c r="EQ243" s="48" t="n">
        <f aca="false">MIN(MAX((GO242*(1+GO$5/Setup!$C$36)+IF($V243=22,N($F243),0))-CS243,0),MAX($P243-SUM(DV243:EP243),0))</f>
        <v>0</v>
      </c>
      <c r="ER243" s="48" t="n">
        <f aca="false">MIN(MAX((GP242*(1+GP$5/Setup!$C$36)+IF($V243=23,N($F243),0))-CT243,0),MAX($P243-SUM(DV243:EQ243),0))</f>
        <v>0</v>
      </c>
      <c r="ES243" s="48" t="n">
        <f aca="false">MIN(MAX((GQ242*(1+GQ$5/Setup!$C$36)+IF($V243=24,N($F243),0))-CU243,0),MAX($P243-SUM(DV243:ER243),0))</f>
        <v>0</v>
      </c>
      <c r="ET243" s="48" t="n">
        <f aca="false">MIN(MAX((GR242*(1+GR$5/Setup!$C$36)+IF($V243=25,N($F243),0))-CV243,0),MAX($P243-SUM(DV243:ES243),0))</f>
        <v>0</v>
      </c>
      <c r="EU243" s="48" t="n">
        <f aca="false">MIN(MAX((GS242*(1+GS$5/Setup!$C$36)+IF($V243=26,N($F243),0))-CW243,0),MAX($P243-SUM(DV243:ET243),0))</f>
        <v>0</v>
      </c>
      <c r="EV243" s="48" t="n">
        <f aca="false">MIN(MAX((GT242*(1+GT$5/Setup!$C$36)+IF($V243=27,N($F243),0))-CX243,0),MAX($P243-SUM(DV243:EU243),0))</f>
        <v>0</v>
      </c>
      <c r="EW243" s="48" t="n">
        <f aca="false">MIN(MAX((GU242*(1+GU$5/Setup!$C$36)+IF($V243=28,N($F243),0))-CY243,0),MAX($P243-SUM(DV243:EV243),0))</f>
        <v>0</v>
      </c>
      <c r="EX243" s="48" t="n">
        <f aca="false">MIN(MAX((GV242*(1+GV$5/Setup!$C$36)+IF($V243=29,N($F243),0))-CZ243,0),MAX($P243-SUM(DV243:EW243),0))</f>
        <v>0</v>
      </c>
      <c r="EY243" s="48" t="n">
        <f aca="false">MIN(MAX((GW242*(1+GW$5/Setup!$C$36)+IF($V243=30,N($F243),0))-DA243,0),MAX($P243-SUM(DV243:EX243),0))</f>
        <v>0</v>
      </c>
      <c r="EZ243" s="48" t="n">
        <f aca="false">MIN(MAX((GX242*(1+GX$5/Setup!$C$36)+IF($V243=31,N($F243),0))-DB243,0),MAX($P243-SUM(DV243:EY243),0))</f>
        <v>0</v>
      </c>
      <c r="FA243" s="48" t="n">
        <f aca="false">MIN(MAX((GY242*(1+GY$5/Setup!$C$36)+IF($V243=32,N($F243),0))-DC243,0),MAX($P243-SUM(DV243:EZ243),0))</f>
        <v>0</v>
      </c>
      <c r="FB243" s="48" t="n">
        <f aca="false">MIN(MAX((GZ242*(1+GZ$5/Setup!$C$36)+IF($V243=33,N($F243),0))-DD243,0),MAX($P243-SUM(DV243:FA243),0))</f>
        <v>0</v>
      </c>
      <c r="FC243" s="48" t="n">
        <f aca="false">MIN(MAX((HA242*(1+HA$5/Setup!$C$36)+IF($V243=34,N($F243),0))-DE243,0),MAX($P243-SUM(DV243:FB243),0))</f>
        <v>0</v>
      </c>
      <c r="FD243" s="48" t="n">
        <f aca="false">MIN(MAX((HB242*(1+HB$5/Setup!$C$36)+IF($V243=35,N($F243),0))-DF243,0),MAX($P243-SUM(DV243:FC243),0))</f>
        <v>0</v>
      </c>
      <c r="FE243" s="48" t="n">
        <f aca="false">MIN(MAX((HC242*(1+HC$5/Setup!$C$36)+IF($V243=36,N($F243),0))-DG243,0),MAX($P243-SUM(DV243:FD243),0))</f>
        <v>0</v>
      </c>
      <c r="FF243" s="48" t="n">
        <f aca="false">MIN(MAX((HD242*(1+HD$5/Setup!$C$36)+IF($V243=37,N($F243),0))-DH243,0),MAX($P243-SUM(DV243:FE243),0))</f>
        <v>0</v>
      </c>
      <c r="FG243" s="48" t="n">
        <f aca="false">MIN(MAX((HE242*(1+HE$5/Setup!$C$36)+IF($V243=38,N($F243),0))-DI243,0),MAX($P243-SUM(DV243:FF243),0))</f>
        <v>0</v>
      </c>
      <c r="FH243" s="48" t="n">
        <f aca="false">MIN(MAX((HF242*(1+HF$5/Setup!$C$36)+IF($V243=39,N($F243),0))-DJ243,0),MAX($P243-SUM(DV243:FG243),0))</f>
        <v>0</v>
      </c>
      <c r="FI243" s="48" t="n">
        <f aca="false">MIN(MAX((HG242*(1+HG$5/Setup!$C$36)+IF($V243=40,N($F243),0))-DK243,0),MAX($P243-SUM(DV243:FH243),0))</f>
        <v>0</v>
      </c>
      <c r="FJ243" s="48" t="n">
        <f aca="false">MIN(MAX((HH242*(1+HH$5/Setup!$C$36)+IF($V243=41,N($F243),0))-DL243,0),MAX($P243-SUM(DV243:FI243),0))</f>
        <v>0</v>
      </c>
      <c r="FK243" s="48" t="n">
        <f aca="false">MIN(MAX((HI242*(1+HI$5/Setup!$C$36)+IF($V243=42,N($F243),0))-DM243,0),MAX($P243-SUM(DV243:FJ243),0))</f>
        <v>0</v>
      </c>
      <c r="FL243" s="48" t="n">
        <f aca="false">MIN(MAX((HJ242*(1+HJ$5/Setup!$C$36)+IF($V243=43,N($F243),0))-DN243,0),MAX($P243-SUM(DV243:FK243),0))</f>
        <v>0</v>
      </c>
      <c r="FM243" s="48" t="n">
        <f aca="false">MIN(MAX((HK242*(1+HK$5/Setup!$C$36)+IF($V243=44,N($F243),0))-DO243,0),MAX($P243-SUM(DV243:FL243),0))</f>
        <v>0</v>
      </c>
      <c r="FN243" s="48" t="n">
        <f aca="false">MIN(MAX((HL242*(1+HL$5/Setup!$C$36)+IF($V243=45,N($F243),0))-DP243,0),MAX($P243-SUM(DV243:FM243),0))</f>
        <v>0</v>
      </c>
      <c r="FO243" s="48" t="n">
        <f aca="false">MIN(MAX((HM242*(1+HM$5/Setup!$C$36)+IF($V243=46,N($F243),0))-DQ243,0),MAX($P243-SUM(DV243:FN243),0))</f>
        <v>0</v>
      </c>
      <c r="FP243" s="48" t="n">
        <f aca="false">MIN(MAX((HN242*(1+HN$5/Setup!$C$36)+IF($V243=47,N($F243),0))-DR243,0),MAX($P243-SUM(DV243:FO243),0))</f>
        <v>0</v>
      </c>
      <c r="FQ243" s="48" t="n">
        <f aca="false">MIN(MAX((HO242*(1+HO$5/Setup!$C$36)+IF($V243=48,N($F243),0))-DS243,0),MAX($P243-SUM(DV243:FP243),0))</f>
        <v>0</v>
      </c>
      <c r="FR243" s="48" t="n">
        <f aca="false">MIN(MAX((HP242*(1+HP$5/Setup!$C$36)+IF($V243=49,N($F243),0))-DT243,0),MAX($P243-SUM(DV243:FQ243),0))</f>
        <v>0</v>
      </c>
      <c r="FS243" s="48" t="n">
        <f aca="false">MIN(MAX((HQ242*(1+HQ$5/Setup!$C$36)+IF($V243=50,N($F243),0))-DU243,0),MAX($P243-SUM(DV243:FR243),0))</f>
        <v>0</v>
      </c>
      <c r="FT243" s="48" t="n">
        <f aca="false">IF((FT242*(1+FT$5/Setup!$C$36)+IF($V243=1,N($F243),0))-BX243-DV243&lt;0.005,0,(FT242*(1+FT$5/Setup!$C$36)+IF($V243=1,N($F243),0))-BX243-DV243)</f>
        <v>0</v>
      </c>
      <c r="FU243" s="48" t="n">
        <f aca="false">IF((FU242*(1+FU$5/Setup!$C$36)+IF($V243=2,N($F243),0))-BY243-DW243&lt;0.005,0,(FU242*(1+FU$5/Setup!$C$36)+IF($V243=2,N($F243),0))-BY243-DW243)</f>
        <v>0</v>
      </c>
      <c r="FV243" s="48" t="n">
        <f aca="false">IF((FV242*(1+FV$5/Setup!$C$36)+IF($V243=3,N($F243),0))-BZ243-DX243&lt;0.005,0,(FV242*(1+FV$5/Setup!$C$36)+IF($V243=3,N($F243),0))-BZ243-DX243)</f>
        <v>0</v>
      </c>
      <c r="FW243" s="48" t="n">
        <f aca="false">IF((FW242*(1+FW$5/Setup!$C$36)+IF($V243=4,N($F243),0))-CA243-DY243&lt;0.005,0,(FW242*(1+FW$5/Setup!$C$36)+IF($V243=4,N($F243),0))-CA243-DY243)</f>
        <v>0</v>
      </c>
      <c r="FX243" s="48" t="n">
        <f aca="false">IF((FX242*(1+FX$5/Setup!$C$36)+IF($V243=5,N($F243),0))-CB243-DZ243&lt;0.005,0,(FX242*(1+FX$5/Setup!$C$36)+IF($V243=5,N($F243),0))-CB243-DZ243)</f>
        <v>0</v>
      </c>
      <c r="FY243" s="48" t="n">
        <f aca="false">IF((FY242*(1+FY$5/Setup!$C$36)+IF($V243=6,N($F243),0))-CC243-EA243&lt;0.005,0,(FY242*(1+FY$5/Setup!$C$36)+IF($V243=6,N($F243),0))-CC243-EA243)</f>
        <v>0</v>
      </c>
      <c r="FZ243" s="48" t="n">
        <f aca="false">IF((FZ242*(1+FZ$5/Setup!$C$36)+IF($V243=7,N($F243),0))-CD243-EB243&lt;0.005,0,(FZ242*(1+FZ$5/Setup!$C$36)+IF($V243=7,N($F243),0))-CD243-EB243)</f>
        <v>0</v>
      </c>
      <c r="GA243" s="48" t="n">
        <f aca="false">IF((GA242*(1+GA$5/Setup!$C$36)+IF($V243=8,N($F243),0))-CE243-EC243&lt;0.005,0,(GA242*(1+GA$5/Setup!$C$36)+IF($V243=8,N($F243),0))-CE243-EC243)</f>
        <v>0</v>
      </c>
      <c r="GB243" s="48" t="n">
        <f aca="false">IF((GB242*(1+GB$5/Setup!$C$36)+IF($V243=9,N($F243),0))-CF243-ED243&lt;0.005,0,(GB242*(1+GB$5/Setup!$C$36)+IF($V243=9,N($F243),0))-CF243-ED243)</f>
        <v>0</v>
      </c>
      <c r="GC243" s="48" t="n">
        <f aca="false">IF((GC242*(1+GC$5/Setup!$C$36)+IF($V243=10,N($F243),0))-CG243-EE243&lt;0.005,0,(GC242*(1+GC$5/Setup!$C$36)+IF($V243=10,N($F243),0))-CG243-EE243)</f>
        <v>0</v>
      </c>
      <c r="GD243" s="48" t="n">
        <f aca="false">IF((GD242*(1+GD$5/Setup!$C$36)+IF($V243=11,N($F243),0))-CH243-EF243&lt;0.005,0,(GD242*(1+GD$5/Setup!$C$36)+IF($V243=11,N($F243),0))-CH243-EF243)</f>
        <v>0</v>
      </c>
      <c r="GE243" s="48" t="n">
        <f aca="false">IF((GE242*(1+GE$5/Setup!$C$36)+IF($V243=12,N($F243),0))-CI243-EG243&lt;0.005,0,(GE242*(1+GE$5/Setup!$C$36)+IF($V243=12,N($F243),0))-CI243-EG243)</f>
        <v>0</v>
      </c>
      <c r="GF243" s="48" t="n">
        <f aca="false">IF((GF242*(1+GF$5/Setup!$C$36)+IF($V243=13,N($F243),0))-CJ243-EH243&lt;0.005,0,(GF242*(1+GF$5/Setup!$C$36)+IF($V243=13,N($F243),0))-CJ243-EH243)</f>
        <v>0</v>
      </c>
      <c r="GG243" s="48" t="n">
        <f aca="false">IF((GG242*(1+GG$5/Setup!$C$36)+IF($V243=14,N($F243),0))-CK243-EI243&lt;0.005,0,(GG242*(1+GG$5/Setup!$C$36)+IF($V243=14,N($F243),0))-CK243-EI243)</f>
        <v>0</v>
      </c>
      <c r="GH243" s="48" t="n">
        <f aca="false">IF((GH242*(1+GH$5/Setup!$C$36)+IF($V243=15,N($F243),0))-CL243-EJ243&lt;0.005,0,(GH242*(1+GH$5/Setup!$C$36)+IF($V243=15,N($F243),0))-CL243-EJ243)</f>
        <v>0</v>
      </c>
      <c r="GI243" s="48" t="n">
        <f aca="false">IF((GI242*(1+GI$5/Setup!$C$36)+IF($V243=16,N($F243),0))-CM243-EK243&lt;0.005,0,(GI242*(1+GI$5/Setup!$C$36)+IF($V243=16,N($F243),0))-CM243-EK243)</f>
        <v>0</v>
      </c>
      <c r="GJ243" s="48" t="n">
        <f aca="false">IF((GJ242*(1+GJ$5/Setup!$C$36)+IF($V243=17,N($F243),0))-CN243-EL243&lt;0.005,0,(GJ242*(1+GJ$5/Setup!$C$36)+IF($V243=17,N($F243),0))-CN243-EL243)</f>
        <v>0</v>
      </c>
      <c r="GK243" s="48" t="n">
        <f aca="false">IF((GK242*(1+GK$5/Setup!$C$36)+IF($V243=18,N($F243),0))-CO243-EM243&lt;0.005,0,(GK242*(1+GK$5/Setup!$C$36)+IF($V243=18,N($F243),0))-CO243-EM243)</f>
        <v>0</v>
      </c>
      <c r="GL243" s="48" t="n">
        <f aca="false">IF((GL242*(1+GL$5/Setup!$C$36)+IF($V243=19,N($F243),0))-CP243-EN243&lt;0.005,0,(GL242*(1+GL$5/Setup!$C$36)+IF($V243=19,N($F243),0))-CP243-EN243)</f>
        <v>0</v>
      </c>
      <c r="GM243" s="48" t="n">
        <f aca="false">IF((GM242*(1+GM$5/Setup!$C$36)+IF($V243=20,N($F243),0))-CQ243-EO243&lt;0.005,0,(GM242*(1+GM$5/Setup!$C$36)+IF($V243=20,N($F243),0))-CQ243-EO243)</f>
        <v>0</v>
      </c>
      <c r="GN243" s="48" t="n">
        <f aca="false">IF((GN242*(1+GN$5/Setup!$C$36)+IF($V243=21,N($F243),0))-CR243-EP243&lt;0.005,0,(GN242*(1+GN$5/Setup!$C$36)+IF($V243=21,N($F243),0))-CR243-EP243)</f>
        <v>0</v>
      </c>
      <c r="GO243" s="48" t="n">
        <f aca="false">IF((GO242*(1+GO$5/Setup!$C$36)+IF($V243=22,N($F243),0))-CS243-EQ243&lt;0.005,0,(GO242*(1+GO$5/Setup!$C$36)+IF($V243=22,N($F243),0))-CS243-EQ243)</f>
        <v>0</v>
      </c>
      <c r="GP243" s="48" t="n">
        <f aca="false">IF((GP242*(1+GP$5/Setup!$C$36)+IF($V243=23,N($F243),0))-CT243-ER243&lt;0.005,0,(GP242*(1+GP$5/Setup!$C$36)+IF($V243=23,N($F243),0))-CT243-ER243)</f>
        <v>0</v>
      </c>
      <c r="GQ243" s="48" t="n">
        <f aca="false">IF((GQ242*(1+GQ$5/Setup!$C$36)+IF($V243=24,N($F243),0))-CU243-ES243&lt;0.005,0,(GQ242*(1+GQ$5/Setup!$C$36)+IF($V243=24,N($F243),0))-CU243-ES243)</f>
        <v>0</v>
      </c>
      <c r="GR243" s="48" t="n">
        <f aca="false">IF((GR242*(1+GR$5/Setup!$C$36)+IF($V243=25,N($F243),0))-CV243-ET243&lt;0.005,0,(GR242*(1+GR$5/Setup!$C$36)+IF($V243=25,N($F243),0))-CV243-ET243)</f>
        <v>0</v>
      </c>
      <c r="GS243" s="48" t="n">
        <f aca="false">IF((GS242*(1+GS$5/Setup!$C$36)+IF($V243=26,N($F243),0))-CW243-EU243&lt;0.005,0,(GS242*(1+GS$5/Setup!$C$36)+IF($V243=26,N($F243),0))-CW243-EU243)</f>
        <v>0</v>
      </c>
      <c r="GT243" s="48" t="n">
        <f aca="false">IF((GT242*(1+GT$5/Setup!$C$36)+IF($V243=27,N($F243),0))-CX243-EV243&lt;0.005,0,(GT242*(1+GT$5/Setup!$C$36)+IF($V243=27,N($F243),0))-CX243-EV243)</f>
        <v>0</v>
      </c>
      <c r="GU243" s="48" t="n">
        <f aca="false">IF((GU242*(1+GU$5/Setup!$C$36)+IF($V243=28,N($F243),0))-CY243-EW243&lt;0.005,0,(GU242*(1+GU$5/Setup!$C$36)+IF($V243=28,N($F243),0))-CY243-EW243)</f>
        <v>0</v>
      </c>
      <c r="GV243" s="48" t="n">
        <f aca="false">IF((GV242*(1+GV$5/Setup!$C$36)+IF($V243=29,N($F243),0))-CZ243-EX243&lt;0.005,0,(GV242*(1+GV$5/Setup!$C$36)+IF($V243=29,N($F243),0))-CZ243-EX243)</f>
        <v>0</v>
      </c>
      <c r="GW243" s="48" t="n">
        <f aca="false">IF((GW242*(1+GW$5/Setup!$C$36)+IF($V243=30,N($F243),0))-DA243-EY243&lt;0.005,0,(GW242*(1+GW$5/Setup!$C$36)+IF($V243=30,N($F243),0))-DA243-EY243)</f>
        <v>0</v>
      </c>
      <c r="GX243" s="48" t="n">
        <f aca="false">IF((GX242*(1+GX$5/Setup!$C$36)+IF($V243=31,N($F243),0))-DB243-EZ243&lt;0.005,0,(GX242*(1+GX$5/Setup!$C$36)+IF($V243=31,N($F243),0))-DB243-EZ243)</f>
        <v>0</v>
      </c>
      <c r="GY243" s="48" t="n">
        <f aca="false">IF((GY242*(1+GY$5/Setup!$C$36)+IF($V243=32,N($F243),0))-DC243-FA243&lt;0.005,0,(GY242*(1+GY$5/Setup!$C$36)+IF($V243=32,N($F243),0))-DC243-FA243)</f>
        <v>0</v>
      </c>
      <c r="GZ243" s="48" t="n">
        <f aca="false">IF((GZ242*(1+GZ$5/Setup!$C$36)+IF($V243=33,N($F243),0))-DD243-FB243&lt;0.005,0,(GZ242*(1+GZ$5/Setup!$C$36)+IF($V243=33,N($F243),0))-DD243-FB243)</f>
        <v>0</v>
      </c>
      <c r="HA243" s="48" t="n">
        <f aca="false">IF((HA242*(1+HA$5/Setup!$C$36)+IF($V243=34,N($F243),0))-DE243-FC243&lt;0.005,0,(HA242*(1+HA$5/Setup!$C$36)+IF($V243=34,N($F243),0))-DE243-FC243)</f>
        <v>0</v>
      </c>
      <c r="HB243" s="48" t="n">
        <f aca="false">IF((HB242*(1+HB$5/Setup!$C$36)+IF($V243=35,N($F243),0))-DF243-FD243&lt;0.005,0,(HB242*(1+HB$5/Setup!$C$36)+IF($V243=35,N($F243),0))-DF243-FD243)</f>
        <v>0</v>
      </c>
      <c r="HC243" s="48" t="n">
        <f aca="false">IF((HC242*(1+HC$5/Setup!$C$36)+IF($V243=36,N($F243),0))-DG243-FE243&lt;0.005,0,(HC242*(1+HC$5/Setup!$C$36)+IF($V243=36,N($F243),0))-DG243-FE243)</f>
        <v>0</v>
      </c>
      <c r="HD243" s="48" t="n">
        <f aca="false">IF((HD242*(1+HD$5/Setup!$C$36)+IF($V243=37,N($F243),0))-DH243-FF243&lt;0.005,0,(HD242*(1+HD$5/Setup!$C$36)+IF($V243=37,N($F243),0))-DH243-FF243)</f>
        <v>0</v>
      </c>
      <c r="HE243" s="48" t="n">
        <f aca="false">IF((HE242*(1+HE$5/Setup!$C$36)+IF($V243=38,N($F243),0))-DI243-FG243&lt;0.005,0,(HE242*(1+HE$5/Setup!$C$36)+IF($V243=38,N($F243),0))-DI243-FG243)</f>
        <v>0</v>
      </c>
      <c r="HF243" s="48" t="n">
        <f aca="false">IF((HF242*(1+HF$5/Setup!$C$36)+IF($V243=39,N($F243),0))-DJ243-FH243&lt;0.005,0,(HF242*(1+HF$5/Setup!$C$36)+IF($V243=39,N($F243),0))-DJ243-FH243)</f>
        <v>0</v>
      </c>
      <c r="HG243" s="48" t="n">
        <f aca="false">IF((HG242*(1+HG$5/Setup!$C$36)+IF($V243=40,N($F243),0))-DK243-FI243&lt;0.005,0,(HG242*(1+HG$5/Setup!$C$36)+IF($V243=40,N($F243),0))-DK243-FI243)</f>
        <v>0</v>
      </c>
      <c r="HH243" s="48" t="n">
        <f aca="false">IF((HH242*(1+HH$5/Setup!$C$36)+IF($V243=41,N($F243),0))-DL243-FJ243&lt;0.005,0,(HH242*(1+HH$5/Setup!$C$36)+IF($V243=41,N($F243),0))-DL243-FJ243)</f>
        <v>0</v>
      </c>
      <c r="HI243" s="48" t="n">
        <f aca="false">IF((HI242*(1+HI$5/Setup!$C$36)+IF($V243=42,N($F243),0))-DM243-FK243&lt;0.005,0,(HI242*(1+HI$5/Setup!$C$36)+IF($V243=42,N($F243),0))-DM243-FK243)</f>
        <v>0</v>
      </c>
      <c r="HJ243" s="48" t="n">
        <f aca="false">IF((HJ242*(1+HJ$5/Setup!$C$36)+IF($V243=43,N($F243),0))-DN243-FL243&lt;0.005,0,(HJ242*(1+HJ$5/Setup!$C$36)+IF($V243=43,N($F243),0))-DN243-FL243)</f>
        <v>0</v>
      </c>
      <c r="HK243" s="48" t="n">
        <f aca="false">IF((HK242*(1+HK$5/Setup!$C$36)+IF($V243=44,N($F243),0))-DO243-FM243&lt;0.005,0,(HK242*(1+HK$5/Setup!$C$36)+IF($V243=44,N($F243),0))-DO243-FM243)</f>
        <v>0</v>
      </c>
      <c r="HL243" s="48" t="n">
        <f aca="false">IF((HL242*(1+HL$5/Setup!$C$36)+IF($V243=45,N($F243),0))-DP243-FN243&lt;0.005,0,(HL242*(1+HL$5/Setup!$C$36)+IF($V243=45,N($F243),0))-DP243-FN243)</f>
        <v>0</v>
      </c>
      <c r="HM243" s="48" t="n">
        <f aca="false">IF((HM242*(1+HM$5/Setup!$C$36)+IF($V243=46,N($F243),0))-DQ243-FO243&lt;0.005,0,(HM242*(1+HM$5/Setup!$C$36)+IF($V243=46,N($F243),0))-DQ243-FO243)</f>
        <v>0</v>
      </c>
      <c r="HN243" s="48" t="n">
        <f aca="false">IF((HN242*(1+HN$5/Setup!$C$36)+IF($V243=47,N($F243),0))-DR243-FP243&lt;0.005,0,(HN242*(1+HN$5/Setup!$C$36)+IF($V243=47,N($F243),0))-DR243-FP243)</f>
        <v>0</v>
      </c>
      <c r="HO243" s="48" t="n">
        <f aca="false">IF((HO242*(1+HO$5/Setup!$C$36)+IF($V243=48,N($F243),0))-DS243-FQ243&lt;0.005,0,(HO242*(1+HO$5/Setup!$C$36)+IF($V243=48,N($F243),0))-DS243-FQ243)</f>
        <v>0</v>
      </c>
      <c r="HP243" s="48" t="n">
        <f aca="false">IF((HP242*(1+HP$5/Setup!$C$36)+IF($V243=49,N($F243),0))-DT243-FR243&lt;0.005,0,(HP242*(1+HP$5/Setup!$C$36)+IF($V243=49,N($F243),0))-DT243-FR243)</f>
        <v>0</v>
      </c>
      <c r="HQ243" s="48" t="n">
        <f aca="false">IF((HQ242*(1+HQ$5/Setup!$C$36)+IF($V243=50,N($F243),0))-DU243-FS243&lt;0.005,0,(HQ242*(1+HQ$5/Setup!$C$36)+IF($V243=50,N($F243),0))-DU243-FS243)</f>
        <v>0</v>
      </c>
    </row>
    <row r="244" customFormat="false" ht="15" hidden="false" customHeight="false" outlineLevel="0" collapsed="false">
      <c r="A244" s="44" t="n">
        <v>236</v>
      </c>
      <c r="B244" s="45" t="n">
        <f aca="false">IF(Setup!$C$7="Every month",EDATE(Setup!$C$8,($A244-1)),IF(Setup!$C$7="Twice a month",DATE(YEAR(Setup!$C$8),MONTH(Setup!$C$8)+INT((($A244-1)+Setup!$C$41)/2),MIN(IF(MOD(($A244-1)+Setup!$C$41,2)=0,Setup!$C$39,Setup!$C$40),DAY(EOMONTH(DATE(YEAR(Setup!$C$8),MONTH(Setup!$C$8)+INT((($A244-1)+Setup!$C$41)/2),1),0)))),Setup!$C$8+($A244-1)*IF(Setup!$C$7="Every week",7,14)))</f>
        <v>49615</v>
      </c>
      <c r="C244" s="45" t="n">
        <f aca="false">IF(Setup!$C$7="Every month",EDATE(Setup!$C$8,$A244),IF(Setup!$C$7="Twice a month",DATE(YEAR(Setup!$C$8),MONTH(Setup!$C$8)+INT(($A244+Setup!$C$41)/2),MIN(IF(MOD($A244+Setup!$C$41,2)=0,Setup!$C$39,Setup!$C$40),DAY(EOMONTH(DATE(YEAR(Setup!$C$8),MONTH(Setup!$C$8)+INT(($A244+Setup!$C$41)/2),1),0)))),Setup!$C$8+$A244*IF(Setup!$C$7="Every week",7,14)))</f>
        <v>49629</v>
      </c>
      <c r="D244" s="46"/>
      <c r="E244" s="47"/>
      <c r="F244" s="47"/>
      <c r="G244" s="47"/>
      <c r="H244" s="47"/>
      <c r="I244" s="48" t="n">
        <f aca="false">N(Setup!$C$11)+N(E244)</f>
        <v>100</v>
      </c>
      <c r="J244" s="48" t="n">
        <f aca="false">MIN(Setup!$C$37,MAX(I244,0))</f>
        <v>9.23076923076923</v>
      </c>
      <c r="K244" s="48" t="n">
        <f aca="false">MIN(MAX(N(Setup!$C$14)-L243,0),MAX(I244-J244,0))</f>
        <v>0</v>
      </c>
      <c r="L244" s="48" t="n">
        <f aca="false">L243+K244-N(G244)</f>
        <v>500</v>
      </c>
      <c r="M244" s="48" t="n">
        <f aca="false">M243+J244-N(H244)</f>
        <v>2178.46153846154</v>
      </c>
      <c r="N244" s="48" t="n">
        <f aca="false">SUM(BX244:DU244)</f>
        <v>0</v>
      </c>
      <c r="O244" s="48" t="n">
        <f aca="false">SUM(Z244:BW244)-N244</f>
        <v>25</v>
      </c>
      <c r="P244" s="48" t="n">
        <f aca="false">MAX(I244-J244-K244,0)+O244</f>
        <v>115.769230769231</v>
      </c>
      <c r="Q244" s="48" t="n">
        <f aca="false">SUM(DV244:FS244)</f>
        <v>0</v>
      </c>
      <c r="R244" s="49" t="n">
        <f aca="false">N244+J244+K244+Q244</f>
        <v>9.23076923076923</v>
      </c>
      <c r="S244" s="48" t="n">
        <f aca="false">T244-T243-N(F244)+N244+Q244</f>
        <v>0</v>
      </c>
      <c r="T244" s="49" t="n">
        <f aca="false">SUM(FT244:HQ244)</f>
        <v>0</v>
      </c>
      <c r="U244" s="44" t="str">
        <f aca="false">IF(T243&lt;0.005,"",INDEX(Helpers!$C$2:$C$51,IF(_xlfn.MINIFS($DV$6:$FS$6,DV244:FS244,"&gt;0.005")=0,V244,_xlfn.MINIFS($DV$6:$FS$6,DV244:FS244,"&gt;0.005"))))</f>
        <v/>
      </c>
      <c r="V244" s="44" t="n">
        <f aca="false">IF(_xlfn.MINIFS($FT$6:$HQ$6,FT243:HQ243,"&gt;0.005")=0,1,_xlfn.MINIFS($FT$6:$HQ$6,FT243:HQ243,"&gt;0.005"))</f>
        <v>1</v>
      </c>
      <c r="W244" s="44" t="n">
        <f aca="false">IF(AND(D244&lt;&gt;"Paid",T243&gt;0.005),1,0)</f>
        <v>0</v>
      </c>
      <c r="X244" s="48" t="n">
        <f aca="false">SUMPRODUCT(((Helpers!$G$2:$G$51*(1+(Helpers!$D$2:$D$51+0.000000001)/12)^(($B244-Setup!$C$8)/(365.25/12))-Helpers!$E$2:$E$51*((1+(Helpers!$D$2:$D$51+0.000000001)/12)^(($B244-Setup!$C$8)/(365.25/12))-1)/((Helpers!$D$2:$D$51+0.000000001)/12))&gt;0)*(Helpers!$G$2:$G$51*(1+(Helpers!$D$2:$D$51+0.000000001)/12)^(($B244-Setup!$C$8)/(365.25/12))-Helpers!$E$2:$E$51*((1+(Helpers!$D$2:$D$51+0.000000001)/12)^(($B244-Setup!$C$8)/(365.25/12))-1)/((Helpers!$D$2:$D$51+0.000000001)/12)))</f>
        <v>0</v>
      </c>
      <c r="Y244" s="48"/>
      <c r="Z244" s="48" t="n">
        <f aca="false">IF(OR(N(Z$5)=0,Z$6=""),0,Z$5*((DATE(YEAR($B244),MONTH($B244),MIN(Z$6,DAY(EOMONTH($B244,0))))&gt;=$B244)*(DATE(YEAR($B244),MONTH($B244),MIN(Z$6,DAY(EOMONTH($B244,0))))&lt;$C244)+(DATE(YEAR($B244),MONTH($B244)+1,MIN(Z$6,DAY(EOMONTH($B244,1))))&gt;=$B244)*(DATE(YEAR($B244),MONTH($B244)+1,MIN(Z$6,DAY(EOMONTH($B244,1))))&lt;$C244)))</f>
        <v>25</v>
      </c>
      <c r="AA244" s="48" t="n">
        <f aca="false">IF(OR(N(AA$5)=0,AA$6=""),0,AA$5*((DATE(YEAR($B244),MONTH($B244),MIN(AA$6,DAY(EOMONTH($B244,0))))&gt;=$B244)*(DATE(YEAR($B244),MONTH($B244),MIN(AA$6,DAY(EOMONTH($B244,0))))&lt;$C244)+(DATE(YEAR($B244),MONTH($B244)+1,MIN(AA$6,DAY(EOMONTH($B244,1))))&gt;=$B244)*(DATE(YEAR($B244),MONTH($B244)+1,MIN(AA$6,DAY(EOMONTH($B244,1))))&lt;$C244)))</f>
        <v>0</v>
      </c>
      <c r="AB244" s="48" t="n">
        <f aca="false">IF(OR(N(AB$5)=0,AB$6=""),0,AB$5*((DATE(YEAR($B244),MONTH($B244),MIN(AB$6,DAY(EOMONTH($B244,0))))&gt;=$B244)*(DATE(YEAR($B244),MONTH($B244),MIN(AB$6,DAY(EOMONTH($B244,0))))&lt;$C244)+(DATE(YEAR($B244),MONTH($B244)+1,MIN(AB$6,DAY(EOMONTH($B244,1))))&gt;=$B244)*(DATE(YEAR($B244),MONTH($B244)+1,MIN(AB$6,DAY(EOMONTH($B244,1))))&lt;$C244)))</f>
        <v>0</v>
      </c>
      <c r="AC244" s="48" t="n">
        <f aca="false">IF(OR(N(AC$5)=0,AC$6=""),0,AC$5*((DATE(YEAR($B244),MONTH($B244),MIN(AC$6,DAY(EOMONTH($B244,0))))&gt;=$B244)*(DATE(YEAR($B244),MONTH($B244),MIN(AC$6,DAY(EOMONTH($B244,0))))&lt;$C244)+(DATE(YEAR($B244),MONTH($B244)+1,MIN(AC$6,DAY(EOMONTH($B244,1))))&gt;=$B244)*(DATE(YEAR($B244),MONTH($B244)+1,MIN(AC$6,DAY(EOMONTH($B244,1))))&lt;$C244)))</f>
        <v>0</v>
      </c>
      <c r="AD244" s="48" t="n">
        <f aca="false">IF(OR(N(AD$5)=0,AD$6=""),0,AD$5*((DATE(YEAR($B244),MONTH($B244),MIN(AD$6,DAY(EOMONTH($B244,0))))&gt;=$B244)*(DATE(YEAR($B244),MONTH($B244),MIN(AD$6,DAY(EOMONTH($B244,0))))&lt;$C244)+(DATE(YEAR($B244),MONTH($B244)+1,MIN(AD$6,DAY(EOMONTH($B244,1))))&gt;=$B244)*(DATE(YEAR($B244),MONTH($B244)+1,MIN(AD$6,DAY(EOMONTH($B244,1))))&lt;$C244)))</f>
        <v>0</v>
      </c>
      <c r="AE244" s="48" t="n">
        <f aca="false">IF(OR(N(AE$5)=0,AE$6=""),0,AE$5*((DATE(YEAR($B244),MONTH($B244),MIN(AE$6,DAY(EOMONTH($B244,0))))&gt;=$B244)*(DATE(YEAR($B244),MONTH($B244),MIN(AE$6,DAY(EOMONTH($B244,0))))&lt;$C244)+(DATE(YEAR($B244),MONTH($B244)+1,MIN(AE$6,DAY(EOMONTH($B244,1))))&gt;=$B244)*(DATE(YEAR($B244),MONTH($B244)+1,MIN(AE$6,DAY(EOMONTH($B244,1))))&lt;$C244)))</f>
        <v>0</v>
      </c>
      <c r="AF244" s="48" t="n">
        <f aca="false">IF(OR(N(AF$5)=0,AF$6=""),0,AF$5*((DATE(YEAR($B244),MONTH($B244),MIN(AF$6,DAY(EOMONTH($B244,0))))&gt;=$B244)*(DATE(YEAR($B244),MONTH($B244),MIN(AF$6,DAY(EOMONTH($B244,0))))&lt;$C244)+(DATE(YEAR($B244),MONTH($B244)+1,MIN(AF$6,DAY(EOMONTH($B244,1))))&gt;=$B244)*(DATE(YEAR($B244),MONTH($B244)+1,MIN(AF$6,DAY(EOMONTH($B244,1))))&lt;$C244)))</f>
        <v>0</v>
      </c>
      <c r="AG244" s="48" t="n">
        <f aca="false">IF(OR(N(AG$5)=0,AG$6=""),0,AG$5*((DATE(YEAR($B244),MONTH($B244),MIN(AG$6,DAY(EOMONTH($B244,0))))&gt;=$B244)*(DATE(YEAR($B244),MONTH($B244),MIN(AG$6,DAY(EOMONTH($B244,0))))&lt;$C244)+(DATE(YEAR($B244),MONTH($B244)+1,MIN(AG$6,DAY(EOMONTH($B244,1))))&gt;=$B244)*(DATE(YEAR($B244),MONTH($B244)+1,MIN(AG$6,DAY(EOMONTH($B244,1))))&lt;$C244)))</f>
        <v>0</v>
      </c>
      <c r="AH244" s="48" t="n">
        <f aca="false">IF(OR(N(AH$5)=0,AH$6=""),0,AH$5*((DATE(YEAR($B244),MONTH($B244),MIN(AH$6,DAY(EOMONTH($B244,0))))&gt;=$B244)*(DATE(YEAR($B244),MONTH($B244),MIN(AH$6,DAY(EOMONTH($B244,0))))&lt;$C244)+(DATE(YEAR($B244),MONTH($B244)+1,MIN(AH$6,DAY(EOMONTH($B244,1))))&gt;=$B244)*(DATE(YEAR($B244),MONTH($B244)+1,MIN(AH$6,DAY(EOMONTH($B244,1))))&lt;$C244)))</f>
        <v>0</v>
      </c>
      <c r="AI244" s="48" t="n">
        <f aca="false">IF(OR(N(AI$5)=0,AI$6=""),0,AI$5*((DATE(YEAR($B244),MONTH($B244),MIN(AI$6,DAY(EOMONTH($B244,0))))&gt;=$B244)*(DATE(YEAR($B244),MONTH($B244),MIN(AI$6,DAY(EOMONTH($B244,0))))&lt;$C244)+(DATE(YEAR($B244),MONTH($B244)+1,MIN(AI$6,DAY(EOMONTH($B244,1))))&gt;=$B244)*(DATE(YEAR($B244),MONTH($B244)+1,MIN(AI$6,DAY(EOMONTH($B244,1))))&lt;$C244)))</f>
        <v>0</v>
      </c>
      <c r="AJ244" s="48" t="n">
        <f aca="false">IF(OR(N(AJ$5)=0,AJ$6=""),0,AJ$5*((DATE(YEAR($B244),MONTH($B244),MIN(AJ$6,DAY(EOMONTH($B244,0))))&gt;=$B244)*(DATE(YEAR($B244),MONTH($B244),MIN(AJ$6,DAY(EOMONTH($B244,0))))&lt;$C244)+(DATE(YEAR($B244),MONTH($B244)+1,MIN(AJ$6,DAY(EOMONTH($B244,1))))&gt;=$B244)*(DATE(YEAR($B244),MONTH($B244)+1,MIN(AJ$6,DAY(EOMONTH($B244,1))))&lt;$C244)))</f>
        <v>0</v>
      </c>
      <c r="AK244" s="48" t="n">
        <f aca="false">IF(OR(N(AK$5)=0,AK$6=""),0,AK$5*((DATE(YEAR($B244),MONTH($B244),MIN(AK$6,DAY(EOMONTH($B244,0))))&gt;=$B244)*(DATE(YEAR($B244),MONTH($B244),MIN(AK$6,DAY(EOMONTH($B244,0))))&lt;$C244)+(DATE(YEAR($B244),MONTH($B244)+1,MIN(AK$6,DAY(EOMONTH($B244,1))))&gt;=$B244)*(DATE(YEAR($B244),MONTH($B244)+1,MIN(AK$6,DAY(EOMONTH($B244,1))))&lt;$C244)))</f>
        <v>0</v>
      </c>
      <c r="AL244" s="48" t="n">
        <f aca="false">IF(OR(N(AL$5)=0,AL$6=""),0,AL$5*((DATE(YEAR($B244),MONTH($B244),MIN(AL$6,DAY(EOMONTH($B244,0))))&gt;=$B244)*(DATE(YEAR($B244),MONTH($B244),MIN(AL$6,DAY(EOMONTH($B244,0))))&lt;$C244)+(DATE(YEAR($B244),MONTH($B244)+1,MIN(AL$6,DAY(EOMONTH($B244,1))))&gt;=$B244)*(DATE(YEAR($B244),MONTH($B244)+1,MIN(AL$6,DAY(EOMONTH($B244,1))))&lt;$C244)))</f>
        <v>0</v>
      </c>
      <c r="AM244" s="48" t="n">
        <f aca="false">IF(OR(N(AM$5)=0,AM$6=""),0,AM$5*((DATE(YEAR($B244),MONTH($B244),MIN(AM$6,DAY(EOMONTH($B244,0))))&gt;=$B244)*(DATE(YEAR($B244),MONTH($B244),MIN(AM$6,DAY(EOMONTH($B244,0))))&lt;$C244)+(DATE(YEAR($B244),MONTH($B244)+1,MIN(AM$6,DAY(EOMONTH($B244,1))))&gt;=$B244)*(DATE(YEAR($B244),MONTH($B244)+1,MIN(AM$6,DAY(EOMONTH($B244,1))))&lt;$C244)))</f>
        <v>0</v>
      </c>
      <c r="AN244" s="48" t="n">
        <f aca="false">IF(OR(N(AN$5)=0,AN$6=""),0,AN$5*((DATE(YEAR($B244),MONTH($B244),MIN(AN$6,DAY(EOMONTH($B244,0))))&gt;=$B244)*(DATE(YEAR($B244),MONTH($B244),MIN(AN$6,DAY(EOMONTH($B244,0))))&lt;$C244)+(DATE(YEAR($B244),MONTH($B244)+1,MIN(AN$6,DAY(EOMONTH($B244,1))))&gt;=$B244)*(DATE(YEAR($B244),MONTH($B244)+1,MIN(AN$6,DAY(EOMONTH($B244,1))))&lt;$C244)))</f>
        <v>0</v>
      </c>
      <c r="AO244" s="48" t="n">
        <f aca="false">IF(OR(N(AO$5)=0,AO$6=""),0,AO$5*((DATE(YEAR($B244),MONTH($B244),MIN(AO$6,DAY(EOMONTH($B244,0))))&gt;=$B244)*(DATE(YEAR($B244),MONTH($B244),MIN(AO$6,DAY(EOMONTH($B244,0))))&lt;$C244)+(DATE(YEAR($B244),MONTH($B244)+1,MIN(AO$6,DAY(EOMONTH($B244,1))))&gt;=$B244)*(DATE(YEAR($B244),MONTH($B244)+1,MIN(AO$6,DAY(EOMONTH($B244,1))))&lt;$C244)))</f>
        <v>0</v>
      </c>
      <c r="AP244" s="48" t="n">
        <f aca="false">IF(OR(N(AP$5)=0,AP$6=""),0,AP$5*((DATE(YEAR($B244),MONTH($B244),MIN(AP$6,DAY(EOMONTH($B244,0))))&gt;=$B244)*(DATE(YEAR($B244),MONTH($B244),MIN(AP$6,DAY(EOMONTH($B244,0))))&lt;$C244)+(DATE(YEAR($B244),MONTH($B244)+1,MIN(AP$6,DAY(EOMONTH($B244,1))))&gt;=$B244)*(DATE(YEAR($B244),MONTH($B244)+1,MIN(AP$6,DAY(EOMONTH($B244,1))))&lt;$C244)))</f>
        <v>0</v>
      </c>
      <c r="AQ244" s="48" t="n">
        <f aca="false">IF(OR(N(AQ$5)=0,AQ$6=""),0,AQ$5*((DATE(YEAR($B244),MONTH($B244),MIN(AQ$6,DAY(EOMONTH($B244,0))))&gt;=$B244)*(DATE(YEAR($B244),MONTH($B244),MIN(AQ$6,DAY(EOMONTH($B244,0))))&lt;$C244)+(DATE(YEAR($B244),MONTH($B244)+1,MIN(AQ$6,DAY(EOMONTH($B244,1))))&gt;=$B244)*(DATE(YEAR($B244),MONTH($B244)+1,MIN(AQ$6,DAY(EOMONTH($B244,1))))&lt;$C244)))</f>
        <v>0</v>
      </c>
      <c r="AR244" s="48" t="n">
        <f aca="false">IF(OR(N(AR$5)=0,AR$6=""),0,AR$5*((DATE(YEAR($B244),MONTH($B244),MIN(AR$6,DAY(EOMONTH($B244,0))))&gt;=$B244)*(DATE(YEAR($B244),MONTH($B244),MIN(AR$6,DAY(EOMONTH($B244,0))))&lt;$C244)+(DATE(YEAR($B244),MONTH($B244)+1,MIN(AR$6,DAY(EOMONTH($B244,1))))&gt;=$B244)*(DATE(YEAR($B244),MONTH($B244)+1,MIN(AR$6,DAY(EOMONTH($B244,1))))&lt;$C244)))</f>
        <v>0</v>
      </c>
      <c r="AS244" s="48" t="n">
        <f aca="false">IF(OR(N(AS$5)=0,AS$6=""),0,AS$5*((DATE(YEAR($B244),MONTH($B244),MIN(AS$6,DAY(EOMONTH($B244,0))))&gt;=$B244)*(DATE(YEAR($B244),MONTH($B244),MIN(AS$6,DAY(EOMONTH($B244,0))))&lt;$C244)+(DATE(YEAR($B244),MONTH($B244)+1,MIN(AS$6,DAY(EOMONTH($B244,1))))&gt;=$B244)*(DATE(YEAR($B244),MONTH($B244)+1,MIN(AS$6,DAY(EOMONTH($B244,1))))&lt;$C244)))</f>
        <v>0</v>
      </c>
      <c r="AT244" s="48" t="n">
        <f aca="false">IF(OR(N(AT$5)=0,AT$6=""),0,AT$5*((DATE(YEAR($B244),MONTH($B244),MIN(AT$6,DAY(EOMONTH($B244,0))))&gt;=$B244)*(DATE(YEAR($B244),MONTH($B244),MIN(AT$6,DAY(EOMONTH($B244,0))))&lt;$C244)+(DATE(YEAR($B244),MONTH($B244)+1,MIN(AT$6,DAY(EOMONTH($B244,1))))&gt;=$B244)*(DATE(YEAR($B244),MONTH($B244)+1,MIN(AT$6,DAY(EOMONTH($B244,1))))&lt;$C244)))</f>
        <v>0</v>
      </c>
      <c r="AU244" s="48" t="n">
        <f aca="false">IF(OR(N(AU$5)=0,AU$6=""),0,AU$5*((DATE(YEAR($B244),MONTH($B244),MIN(AU$6,DAY(EOMONTH($B244,0))))&gt;=$B244)*(DATE(YEAR($B244),MONTH($B244),MIN(AU$6,DAY(EOMONTH($B244,0))))&lt;$C244)+(DATE(YEAR($B244),MONTH($B244)+1,MIN(AU$6,DAY(EOMONTH($B244,1))))&gt;=$B244)*(DATE(YEAR($B244),MONTH($B244)+1,MIN(AU$6,DAY(EOMONTH($B244,1))))&lt;$C244)))</f>
        <v>0</v>
      </c>
      <c r="AV244" s="48" t="n">
        <f aca="false">IF(OR(N(AV$5)=0,AV$6=""),0,AV$5*((DATE(YEAR($B244),MONTH($B244),MIN(AV$6,DAY(EOMONTH($B244,0))))&gt;=$B244)*(DATE(YEAR($B244),MONTH($B244),MIN(AV$6,DAY(EOMONTH($B244,0))))&lt;$C244)+(DATE(YEAR($B244),MONTH($B244)+1,MIN(AV$6,DAY(EOMONTH($B244,1))))&gt;=$B244)*(DATE(YEAR($B244),MONTH($B244)+1,MIN(AV$6,DAY(EOMONTH($B244,1))))&lt;$C244)))</f>
        <v>0</v>
      </c>
      <c r="AW244" s="48" t="n">
        <f aca="false">IF(OR(N(AW$5)=0,AW$6=""),0,AW$5*((DATE(YEAR($B244),MONTH($B244),MIN(AW$6,DAY(EOMONTH($B244,0))))&gt;=$B244)*(DATE(YEAR($B244),MONTH($B244),MIN(AW$6,DAY(EOMONTH($B244,0))))&lt;$C244)+(DATE(YEAR($B244),MONTH($B244)+1,MIN(AW$6,DAY(EOMONTH($B244,1))))&gt;=$B244)*(DATE(YEAR($B244),MONTH($B244)+1,MIN(AW$6,DAY(EOMONTH($B244,1))))&lt;$C244)))</f>
        <v>0</v>
      </c>
      <c r="AX244" s="48" t="n">
        <f aca="false">IF(OR(N(AX$5)=0,AX$6=""),0,AX$5*((DATE(YEAR($B244),MONTH($B244),MIN(AX$6,DAY(EOMONTH($B244,0))))&gt;=$B244)*(DATE(YEAR($B244),MONTH($B244),MIN(AX$6,DAY(EOMONTH($B244,0))))&lt;$C244)+(DATE(YEAR($B244),MONTH($B244)+1,MIN(AX$6,DAY(EOMONTH($B244,1))))&gt;=$B244)*(DATE(YEAR($B244),MONTH($B244)+1,MIN(AX$6,DAY(EOMONTH($B244,1))))&lt;$C244)))</f>
        <v>0</v>
      </c>
      <c r="AY244" s="48" t="n">
        <f aca="false">IF(OR(N(AY$5)=0,AY$6=""),0,AY$5*((DATE(YEAR($B244),MONTH($B244),MIN(AY$6,DAY(EOMONTH($B244,0))))&gt;=$B244)*(DATE(YEAR($B244),MONTH($B244),MIN(AY$6,DAY(EOMONTH($B244,0))))&lt;$C244)+(DATE(YEAR($B244),MONTH($B244)+1,MIN(AY$6,DAY(EOMONTH($B244,1))))&gt;=$B244)*(DATE(YEAR($B244),MONTH($B244)+1,MIN(AY$6,DAY(EOMONTH($B244,1))))&lt;$C244)))</f>
        <v>0</v>
      </c>
      <c r="AZ244" s="48" t="n">
        <f aca="false">IF(OR(N(AZ$5)=0,AZ$6=""),0,AZ$5*((DATE(YEAR($B244),MONTH($B244),MIN(AZ$6,DAY(EOMONTH($B244,0))))&gt;=$B244)*(DATE(YEAR($B244),MONTH($B244),MIN(AZ$6,DAY(EOMONTH($B244,0))))&lt;$C244)+(DATE(YEAR($B244),MONTH($B244)+1,MIN(AZ$6,DAY(EOMONTH($B244,1))))&gt;=$B244)*(DATE(YEAR($B244),MONTH($B244)+1,MIN(AZ$6,DAY(EOMONTH($B244,1))))&lt;$C244)))</f>
        <v>0</v>
      </c>
      <c r="BA244" s="48" t="n">
        <f aca="false">IF(OR(N(BA$5)=0,BA$6=""),0,BA$5*((DATE(YEAR($B244),MONTH($B244),MIN(BA$6,DAY(EOMONTH($B244,0))))&gt;=$B244)*(DATE(YEAR($B244),MONTH($B244),MIN(BA$6,DAY(EOMONTH($B244,0))))&lt;$C244)+(DATE(YEAR($B244),MONTH($B244)+1,MIN(BA$6,DAY(EOMONTH($B244,1))))&gt;=$B244)*(DATE(YEAR($B244),MONTH($B244)+1,MIN(BA$6,DAY(EOMONTH($B244,1))))&lt;$C244)))</f>
        <v>0</v>
      </c>
      <c r="BB244" s="48" t="n">
        <f aca="false">IF(OR(N(BB$5)=0,BB$6=""),0,BB$5*((DATE(YEAR($B244),MONTH($B244),MIN(BB$6,DAY(EOMONTH($B244,0))))&gt;=$B244)*(DATE(YEAR($B244),MONTH($B244),MIN(BB$6,DAY(EOMONTH($B244,0))))&lt;$C244)+(DATE(YEAR($B244),MONTH($B244)+1,MIN(BB$6,DAY(EOMONTH($B244,1))))&gt;=$B244)*(DATE(YEAR($B244),MONTH($B244)+1,MIN(BB$6,DAY(EOMONTH($B244,1))))&lt;$C244)))</f>
        <v>0</v>
      </c>
      <c r="BC244" s="48" t="n">
        <f aca="false">IF(OR(N(BC$5)=0,BC$6=""),0,BC$5*((DATE(YEAR($B244),MONTH($B244),MIN(BC$6,DAY(EOMONTH($B244,0))))&gt;=$B244)*(DATE(YEAR($B244),MONTH($B244),MIN(BC$6,DAY(EOMONTH($B244,0))))&lt;$C244)+(DATE(YEAR($B244),MONTH($B244)+1,MIN(BC$6,DAY(EOMONTH($B244,1))))&gt;=$B244)*(DATE(YEAR($B244),MONTH($B244)+1,MIN(BC$6,DAY(EOMONTH($B244,1))))&lt;$C244)))</f>
        <v>0</v>
      </c>
      <c r="BD244" s="48" t="n">
        <f aca="false">IF(OR(N(BD$5)=0,BD$6=""),0,BD$5*((DATE(YEAR($B244),MONTH($B244),MIN(BD$6,DAY(EOMONTH($B244,0))))&gt;=$B244)*(DATE(YEAR($B244),MONTH($B244),MIN(BD$6,DAY(EOMONTH($B244,0))))&lt;$C244)+(DATE(YEAR($B244),MONTH($B244)+1,MIN(BD$6,DAY(EOMONTH($B244,1))))&gt;=$B244)*(DATE(YEAR($B244),MONTH($B244)+1,MIN(BD$6,DAY(EOMONTH($B244,1))))&lt;$C244)))</f>
        <v>0</v>
      </c>
      <c r="BE244" s="48" t="n">
        <f aca="false">IF(OR(N(BE$5)=0,BE$6=""),0,BE$5*((DATE(YEAR($B244),MONTH($B244),MIN(BE$6,DAY(EOMONTH($B244,0))))&gt;=$B244)*(DATE(YEAR($B244),MONTH($B244),MIN(BE$6,DAY(EOMONTH($B244,0))))&lt;$C244)+(DATE(YEAR($B244),MONTH($B244)+1,MIN(BE$6,DAY(EOMONTH($B244,1))))&gt;=$B244)*(DATE(YEAR($B244),MONTH($B244)+1,MIN(BE$6,DAY(EOMONTH($B244,1))))&lt;$C244)))</f>
        <v>0</v>
      </c>
      <c r="BF244" s="48" t="n">
        <f aca="false">IF(OR(N(BF$5)=0,BF$6=""),0,BF$5*((DATE(YEAR($B244),MONTH($B244),MIN(BF$6,DAY(EOMONTH($B244,0))))&gt;=$B244)*(DATE(YEAR($B244),MONTH($B244),MIN(BF$6,DAY(EOMONTH($B244,0))))&lt;$C244)+(DATE(YEAR($B244),MONTH($B244)+1,MIN(BF$6,DAY(EOMONTH($B244,1))))&gt;=$B244)*(DATE(YEAR($B244),MONTH($B244)+1,MIN(BF$6,DAY(EOMONTH($B244,1))))&lt;$C244)))</f>
        <v>0</v>
      </c>
      <c r="BG244" s="48" t="n">
        <f aca="false">IF(OR(N(BG$5)=0,BG$6=""),0,BG$5*((DATE(YEAR($B244),MONTH($B244),MIN(BG$6,DAY(EOMONTH($B244,0))))&gt;=$B244)*(DATE(YEAR($B244),MONTH($B244),MIN(BG$6,DAY(EOMONTH($B244,0))))&lt;$C244)+(DATE(YEAR($B244),MONTH($B244)+1,MIN(BG$6,DAY(EOMONTH($B244,1))))&gt;=$B244)*(DATE(YEAR($B244),MONTH($B244)+1,MIN(BG$6,DAY(EOMONTH($B244,1))))&lt;$C244)))</f>
        <v>0</v>
      </c>
      <c r="BH244" s="48" t="n">
        <f aca="false">IF(OR(N(BH$5)=0,BH$6=""),0,BH$5*((DATE(YEAR($B244),MONTH($B244),MIN(BH$6,DAY(EOMONTH($B244,0))))&gt;=$B244)*(DATE(YEAR($B244),MONTH($B244),MIN(BH$6,DAY(EOMONTH($B244,0))))&lt;$C244)+(DATE(YEAR($B244),MONTH($B244)+1,MIN(BH$6,DAY(EOMONTH($B244,1))))&gt;=$B244)*(DATE(YEAR($B244),MONTH($B244)+1,MIN(BH$6,DAY(EOMONTH($B244,1))))&lt;$C244)))</f>
        <v>0</v>
      </c>
      <c r="BI244" s="48" t="n">
        <f aca="false">IF(OR(N(BI$5)=0,BI$6=""),0,BI$5*((DATE(YEAR($B244),MONTH($B244),MIN(BI$6,DAY(EOMONTH($B244,0))))&gt;=$B244)*(DATE(YEAR($B244),MONTH($B244),MIN(BI$6,DAY(EOMONTH($B244,0))))&lt;$C244)+(DATE(YEAR($B244),MONTH($B244)+1,MIN(BI$6,DAY(EOMONTH($B244,1))))&gt;=$B244)*(DATE(YEAR($B244),MONTH($B244)+1,MIN(BI$6,DAY(EOMONTH($B244,1))))&lt;$C244)))</f>
        <v>0</v>
      </c>
      <c r="BJ244" s="48" t="n">
        <f aca="false">IF(OR(N(BJ$5)=0,BJ$6=""),0,BJ$5*((DATE(YEAR($B244),MONTH($B244),MIN(BJ$6,DAY(EOMONTH($B244,0))))&gt;=$B244)*(DATE(YEAR($B244),MONTH($B244),MIN(BJ$6,DAY(EOMONTH($B244,0))))&lt;$C244)+(DATE(YEAR($B244),MONTH($B244)+1,MIN(BJ$6,DAY(EOMONTH($B244,1))))&gt;=$B244)*(DATE(YEAR($B244),MONTH($B244)+1,MIN(BJ$6,DAY(EOMONTH($B244,1))))&lt;$C244)))</f>
        <v>0</v>
      </c>
      <c r="BK244" s="48" t="n">
        <f aca="false">IF(OR(N(BK$5)=0,BK$6=""),0,BK$5*((DATE(YEAR($B244),MONTH($B244),MIN(BK$6,DAY(EOMONTH($B244,0))))&gt;=$B244)*(DATE(YEAR($B244),MONTH($B244),MIN(BK$6,DAY(EOMONTH($B244,0))))&lt;$C244)+(DATE(YEAR($B244),MONTH($B244)+1,MIN(BK$6,DAY(EOMONTH($B244,1))))&gt;=$B244)*(DATE(YEAR($B244),MONTH($B244)+1,MIN(BK$6,DAY(EOMONTH($B244,1))))&lt;$C244)))</f>
        <v>0</v>
      </c>
      <c r="BL244" s="48" t="n">
        <f aca="false">IF(OR(N(BL$5)=0,BL$6=""),0,BL$5*((DATE(YEAR($B244),MONTH($B244),MIN(BL$6,DAY(EOMONTH($B244,0))))&gt;=$B244)*(DATE(YEAR($B244),MONTH($B244),MIN(BL$6,DAY(EOMONTH($B244,0))))&lt;$C244)+(DATE(YEAR($B244),MONTH($B244)+1,MIN(BL$6,DAY(EOMONTH($B244,1))))&gt;=$B244)*(DATE(YEAR($B244),MONTH($B244)+1,MIN(BL$6,DAY(EOMONTH($B244,1))))&lt;$C244)))</f>
        <v>0</v>
      </c>
      <c r="BM244" s="48" t="n">
        <f aca="false">IF(OR(N(BM$5)=0,BM$6=""),0,BM$5*((DATE(YEAR($B244),MONTH($B244),MIN(BM$6,DAY(EOMONTH($B244,0))))&gt;=$B244)*(DATE(YEAR($B244),MONTH($B244),MIN(BM$6,DAY(EOMONTH($B244,0))))&lt;$C244)+(DATE(YEAR($B244),MONTH($B244)+1,MIN(BM$6,DAY(EOMONTH($B244,1))))&gt;=$B244)*(DATE(YEAR($B244),MONTH($B244)+1,MIN(BM$6,DAY(EOMONTH($B244,1))))&lt;$C244)))</f>
        <v>0</v>
      </c>
      <c r="BN244" s="48" t="n">
        <f aca="false">IF(OR(N(BN$5)=0,BN$6=""),0,BN$5*((DATE(YEAR($B244),MONTH($B244),MIN(BN$6,DAY(EOMONTH($B244,0))))&gt;=$B244)*(DATE(YEAR($B244),MONTH($B244),MIN(BN$6,DAY(EOMONTH($B244,0))))&lt;$C244)+(DATE(YEAR($B244),MONTH($B244)+1,MIN(BN$6,DAY(EOMONTH($B244,1))))&gt;=$B244)*(DATE(YEAR($B244),MONTH($B244)+1,MIN(BN$6,DAY(EOMONTH($B244,1))))&lt;$C244)))</f>
        <v>0</v>
      </c>
      <c r="BO244" s="48" t="n">
        <f aca="false">IF(OR(N(BO$5)=0,BO$6=""),0,BO$5*((DATE(YEAR($B244),MONTH($B244),MIN(BO$6,DAY(EOMONTH($B244,0))))&gt;=$B244)*(DATE(YEAR($B244),MONTH($B244),MIN(BO$6,DAY(EOMONTH($B244,0))))&lt;$C244)+(DATE(YEAR($B244),MONTH($B244)+1,MIN(BO$6,DAY(EOMONTH($B244,1))))&gt;=$B244)*(DATE(YEAR($B244),MONTH($B244)+1,MIN(BO$6,DAY(EOMONTH($B244,1))))&lt;$C244)))</f>
        <v>0</v>
      </c>
      <c r="BP244" s="48" t="n">
        <f aca="false">IF(OR(N(BP$5)=0,BP$6=""),0,BP$5*((DATE(YEAR($B244),MONTH($B244),MIN(BP$6,DAY(EOMONTH($B244,0))))&gt;=$B244)*(DATE(YEAR($B244),MONTH($B244),MIN(BP$6,DAY(EOMONTH($B244,0))))&lt;$C244)+(DATE(YEAR($B244),MONTH($B244)+1,MIN(BP$6,DAY(EOMONTH($B244,1))))&gt;=$B244)*(DATE(YEAR($B244),MONTH($B244)+1,MIN(BP$6,DAY(EOMONTH($B244,1))))&lt;$C244)))</f>
        <v>0</v>
      </c>
      <c r="BQ244" s="48" t="n">
        <f aca="false">IF(OR(N(BQ$5)=0,BQ$6=""),0,BQ$5*((DATE(YEAR($B244),MONTH($B244),MIN(BQ$6,DAY(EOMONTH($B244,0))))&gt;=$B244)*(DATE(YEAR($B244),MONTH($B244),MIN(BQ$6,DAY(EOMONTH($B244,0))))&lt;$C244)+(DATE(YEAR($B244),MONTH($B244)+1,MIN(BQ$6,DAY(EOMONTH($B244,1))))&gt;=$B244)*(DATE(YEAR($B244),MONTH($B244)+1,MIN(BQ$6,DAY(EOMONTH($B244,1))))&lt;$C244)))</f>
        <v>0</v>
      </c>
      <c r="BR244" s="48" t="n">
        <f aca="false">IF(OR(N(BR$5)=0,BR$6=""),0,BR$5*((DATE(YEAR($B244),MONTH($B244),MIN(BR$6,DAY(EOMONTH($B244,0))))&gt;=$B244)*(DATE(YEAR($B244),MONTH($B244),MIN(BR$6,DAY(EOMONTH($B244,0))))&lt;$C244)+(DATE(YEAR($B244),MONTH($B244)+1,MIN(BR$6,DAY(EOMONTH($B244,1))))&gt;=$B244)*(DATE(YEAR($B244),MONTH($B244)+1,MIN(BR$6,DAY(EOMONTH($B244,1))))&lt;$C244)))</f>
        <v>0</v>
      </c>
      <c r="BS244" s="48" t="n">
        <f aca="false">IF(OR(N(BS$5)=0,BS$6=""),0,BS$5*((DATE(YEAR($B244),MONTH($B244),MIN(BS$6,DAY(EOMONTH($B244,0))))&gt;=$B244)*(DATE(YEAR($B244),MONTH($B244),MIN(BS$6,DAY(EOMONTH($B244,0))))&lt;$C244)+(DATE(YEAR($B244),MONTH($B244)+1,MIN(BS$6,DAY(EOMONTH($B244,1))))&gt;=$B244)*(DATE(YEAR($B244),MONTH($B244)+1,MIN(BS$6,DAY(EOMONTH($B244,1))))&lt;$C244)))</f>
        <v>0</v>
      </c>
      <c r="BT244" s="48" t="n">
        <f aca="false">IF(OR(N(BT$5)=0,BT$6=""),0,BT$5*((DATE(YEAR($B244),MONTH($B244),MIN(BT$6,DAY(EOMONTH($B244,0))))&gt;=$B244)*(DATE(YEAR($B244),MONTH($B244),MIN(BT$6,DAY(EOMONTH($B244,0))))&lt;$C244)+(DATE(YEAR($B244),MONTH($B244)+1,MIN(BT$6,DAY(EOMONTH($B244,1))))&gt;=$B244)*(DATE(YEAR($B244),MONTH($B244)+1,MIN(BT$6,DAY(EOMONTH($B244,1))))&lt;$C244)))</f>
        <v>0</v>
      </c>
      <c r="BU244" s="48" t="n">
        <f aca="false">IF(OR(N(BU$5)=0,BU$6=""),0,BU$5*((DATE(YEAR($B244),MONTH($B244),MIN(BU$6,DAY(EOMONTH($B244,0))))&gt;=$B244)*(DATE(YEAR($B244),MONTH($B244),MIN(BU$6,DAY(EOMONTH($B244,0))))&lt;$C244)+(DATE(YEAR($B244),MONTH($B244)+1,MIN(BU$6,DAY(EOMONTH($B244,1))))&gt;=$B244)*(DATE(YEAR($B244),MONTH($B244)+1,MIN(BU$6,DAY(EOMONTH($B244,1))))&lt;$C244)))</f>
        <v>0</v>
      </c>
      <c r="BV244" s="48" t="n">
        <f aca="false">IF(OR(N(BV$5)=0,BV$6=""),0,BV$5*((DATE(YEAR($B244),MONTH($B244),MIN(BV$6,DAY(EOMONTH($B244,0))))&gt;=$B244)*(DATE(YEAR($B244),MONTH($B244),MIN(BV$6,DAY(EOMONTH($B244,0))))&lt;$C244)+(DATE(YEAR($B244),MONTH($B244)+1,MIN(BV$6,DAY(EOMONTH($B244,1))))&gt;=$B244)*(DATE(YEAR($B244),MONTH($B244)+1,MIN(BV$6,DAY(EOMONTH($B244,1))))&lt;$C244)))</f>
        <v>0</v>
      </c>
      <c r="BW244" s="48" t="n">
        <f aca="false">IF(OR(N(BW$5)=0,BW$6=""),0,BW$5*((DATE(YEAR($B244),MONTH($B244),MIN(BW$6,DAY(EOMONTH($B244,0))))&gt;=$B244)*(DATE(YEAR($B244),MONTH($B244),MIN(BW$6,DAY(EOMONTH($B244,0))))&lt;$C244)+(DATE(YEAR($B244),MONTH($B244)+1,MIN(BW$6,DAY(EOMONTH($B244,1))))&gt;=$B244)*(DATE(YEAR($B244),MONTH($B244)+1,MIN(BW$6,DAY(EOMONTH($B244,1))))&lt;$C244)))</f>
        <v>0</v>
      </c>
      <c r="BX244" s="48" t="n">
        <f aca="false">MIN(Z244,(FT243*(1+FT$5/Setup!$C$36)+IF($V244=1,N($F244),0)))</f>
        <v>0</v>
      </c>
      <c r="BY244" s="48" t="n">
        <f aca="false">MIN(AA244,(FU243*(1+FU$5/Setup!$C$36)+IF($V244=2,N($F244),0)))</f>
        <v>0</v>
      </c>
      <c r="BZ244" s="48" t="n">
        <f aca="false">MIN(AB244,(FV243*(1+FV$5/Setup!$C$36)+IF($V244=3,N($F244),0)))</f>
        <v>0</v>
      </c>
      <c r="CA244" s="48" t="n">
        <f aca="false">MIN(AC244,(FW243*(1+FW$5/Setup!$C$36)+IF($V244=4,N($F244),0)))</f>
        <v>0</v>
      </c>
      <c r="CB244" s="48" t="n">
        <f aca="false">MIN(AD244,(FX243*(1+FX$5/Setup!$C$36)+IF($V244=5,N($F244),0)))</f>
        <v>0</v>
      </c>
      <c r="CC244" s="48" t="n">
        <f aca="false">MIN(AE244,(FY243*(1+FY$5/Setup!$C$36)+IF($V244=6,N($F244),0)))</f>
        <v>0</v>
      </c>
      <c r="CD244" s="48" t="n">
        <f aca="false">MIN(AF244,(FZ243*(1+FZ$5/Setup!$C$36)+IF($V244=7,N($F244),0)))</f>
        <v>0</v>
      </c>
      <c r="CE244" s="48" t="n">
        <f aca="false">MIN(AG244,(GA243*(1+GA$5/Setup!$C$36)+IF($V244=8,N($F244),0)))</f>
        <v>0</v>
      </c>
      <c r="CF244" s="48" t="n">
        <f aca="false">MIN(AH244,(GB243*(1+GB$5/Setup!$C$36)+IF($V244=9,N($F244),0)))</f>
        <v>0</v>
      </c>
      <c r="CG244" s="48" t="n">
        <f aca="false">MIN(AI244,(GC243*(1+GC$5/Setup!$C$36)+IF($V244=10,N($F244),0)))</f>
        <v>0</v>
      </c>
      <c r="CH244" s="48" t="n">
        <f aca="false">MIN(AJ244,(GD243*(1+GD$5/Setup!$C$36)+IF($V244=11,N($F244),0)))</f>
        <v>0</v>
      </c>
      <c r="CI244" s="48" t="n">
        <f aca="false">MIN(AK244,(GE243*(1+GE$5/Setup!$C$36)+IF($V244=12,N($F244),0)))</f>
        <v>0</v>
      </c>
      <c r="CJ244" s="48" t="n">
        <f aca="false">MIN(AL244,(GF243*(1+GF$5/Setup!$C$36)+IF($V244=13,N($F244),0)))</f>
        <v>0</v>
      </c>
      <c r="CK244" s="48" t="n">
        <f aca="false">MIN(AM244,(GG243*(1+GG$5/Setup!$C$36)+IF($V244=14,N($F244),0)))</f>
        <v>0</v>
      </c>
      <c r="CL244" s="48" t="n">
        <f aca="false">MIN(AN244,(GH243*(1+GH$5/Setup!$C$36)+IF($V244=15,N($F244),0)))</f>
        <v>0</v>
      </c>
      <c r="CM244" s="48" t="n">
        <f aca="false">MIN(AO244,(GI243*(1+GI$5/Setup!$C$36)+IF($V244=16,N($F244),0)))</f>
        <v>0</v>
      </c>
      <c r="CN244" s="48" t="n">
        <f aca="false">MIN(AP244,(GJ243*(1+GJ$5/Setup!$C$36)+IF($V244=17,N($F244),0)))</f>
        <v>0</v>
      </c>
      <c r="CO244" s="48" t="n">
        <f aca="false">MIN(AQ244,(GK243*(1+GK$5/Setup!$C$36)+IF($V244=18,N($F244),0)))</f>
        <v>0</v>
      </c>
      <c r="CP244" s="48" t="n">
        <f aca="false">MIN(AR244,(GL243*(1+GL$5/Setup!$C$36)+IF($V244=19,N($F244),0)))</f>
        <v>0</v>
      </c>
      <c r="CQ244" s="48" t="n">
        <f aca="false">MIN(AS244,(GM243*(1+GM$5/Setup!$C$36)+IF($V244=20,N($F244),0)))</f>
        <v>0</v>
      </c>
      <c r="CR244" s="48" t="n">
        <f aca="false">MIN(AT244,(GN243*(1+GN$5/Setup!$C$36)+IF($V244=21,N($F244),0)))</f>
        <v>0</v>
      </c>
      <c r="CS244" s="48" t="n">
        <f aca="false">MIN(AU244,(GO243*(1+GO$5/Setup!$C$36)+IF($V244=22,N($F244),0)))</f>
        <v>0</v>
      </c>
      <c r="CT244" s="48" t="n">
        <f aca="false">MIN(AV244,(GP243*(1+GP$5/Setup!$C$36)+IF($V244=23,N($F244),0)))</f>
        <v>0</v>
      </c>
      <c r="CU244" s="48" t="n">
        <f aca="false">MIN(AW244,(GQ243*(1+GQ$5/Setup!$C$36)+IF($V244=24,N($F244),0)))</f>
        <v>0</v>
      </c>
      <c r="CV244" s="48" t="n">
        <f aca="false">MIN(AX244,(GR243*(1+GR$5/Setup!$C$36)+IF($V244=25,N($F244),0)))</f>
        <v>0</v>
      </c>
      <c r="CW244" s="48" t="n">
        <f aca="false">MIN(AY244,(GS243*(1+GS$5/Setup!$C$36)+IF($V244=26,N($F244),0)))</f>
        <v>0</v>
      </c>
      <c r="CX244" s="48" t="n">
        <f aca="false">MIN(AZ244,(GT243*(1+GT$5/Setup!$C$36)+IF($V244=27,N($F244),0)))</f>
        <v>0</v>
      </c>
      <c r="CY244" s="48" t="n">
        <f aca="false">MIN(BA244,(GU243*(1+GU$5/Setup!$C$36)+IF($V244=28,N($F244),0)))</f>
        <v>0</v>
      </c>
      <c r="CZ244" s="48" t="n">
        <f aca="false">MIN(BB244,(GV243*(1+GV$5/Setup!$C$36)+IF($V244=29,N($F244),0)))</f>
        <v>0</v>
      </c>
      <c r="DA244" s="48" t="n">
        <f aca="false">MIN(BC244,(GW243*(1+GW$5/Setup!$C$36)+IF($V244=30,N($F244),0)))</f>
        <v>0</v>
      </c>
      <c r="DB244" s="48" t="n">
        <f aca="false">MIN(BD244,(GX243*(1+GX$5/Setup!$C$36)+IF($V244=31,N($F244),0)))</f>
        <v>0</v>
      </c>
      <c r="DC244" s="48" t="n">
        <f aca="false">MIN(BE244,(GY243*(1+GY$5/Setup!$C$36)+IF($V244=32,N($F244),0)))</f>
        <v>0</v>
      </c>
      <c r="DD244" s="48" t="n">
        <f aca="false">MIN(BF244,(GZ243*(1+GZ$5/Setup!$C$36)+IF($V244=33,N($F244),0)))</f>
        <v>0</v>
      </c>
      <c r="DE244" s="48" t="n">
        <f aca="false">MIN(BG244,(HA243*(1+HA$5/Setup!$C$36)+IF($V244=34,N($F244),0)))</f>
        <v>0</v>
      </c>
      <c r="DF244" s="48" t="n">
        <f aca="false">MIN(BH244,(HB243*(1+HB$5/Setup!$C$36)+IF($V244=35,N($F244),0)))</f>
        <v>0</v>
      </c>
      <c r="DG244" s="48" t="n">
        <f aca="false">MIN(BI244,(HC243*(1+HC$5/Setup!$C$36)+IF($V244=36,N($F244),0)))</f>
        <v>0</v>
      </c>
      <c r="DH244" s="48" t="n">
        <f aca="false">MIN(BJ244,(HD243*(1+HD$5/Setup!$C$36)+IF($V244=37,N($F244),0)))</f>
        <v>0</v>
      </c>
      <c r="DI244" s="48" t="n">
        <f aca="false">MIN(BK244,(HE243*(1+HE$5/Setup!$C$36)+IF($V244=38,N($F244),0)))</f>
        <v>0</v>
      </c>
      <c r="DJ244" s="48" t="n">
        <f aca="false">MIN(BL244,(HF243*(1+HF$5/Setup!$C$36)+IF($V244=39,N($F244),0)))</f>
        <v>0</v>
      </c>
      <c r="DK244" s="48" t="n">
        <f aca="false">MIN(BM244,(HG243*(1+HG$5/Setup!$C$36)+IF($V244=40,N($F244),0)))</f>
        <v>0</v>
      </c>
      <c r="DL244" s="48" t="n">
        <f aca="false">MIN(BN244,(HH243*(1+HH$5/Setup!$C$36)+IF($V244=41,N($F244),0)))</f>
        <v>0</v>
      </c>
      <c r="DM244" s="48" t="n">
        <f aca="false">MIN(BO244,(HI243*(1+HI$5/Setup!$C$36)+IF($V244=42,N($F244),0)))</f>
        <v>0</v>
      </c>
      <c r="DN244" s="48" t="n">
        <f aca="false">MIN(BP244,(HJ243*(1+HJ$5/Setup!$C$36)+IF($V244=43,N($F244),0)))</f>
        <v>0</v>
      </c>
      <c r="DO244" s="48" t="n">
        <f aca="false">MIN(BQ244,(HK243*(1+HK$5/Setup!$C$36)+IF($V244=44,N($F244),0)))</f>
        <v>0</v>
      </c>
      <c r="DP244" s="48" t="n">
        <f aca="false">MIN(BR244,(HL243*(1+HL$5/Setup!$C$36)+IF($V244=45,N($F244),0)))</f>
        <v>0</v>
      </c>
      <c r="DQ244" s="48" t="n">
        <f aca="false">MIN(BS244,(HM243*(1+HM$5/Setup!$C$36)+IF($V244=46,N($F244),0)))</f>
        <v>0</v>
      </c>
      <c r="DR244" s="48" t="n">
        <f aca="false">MIN(BT244,(HN243*(1+HN$5/Setup!$C$36)+IF($V244=47,N($F244),0)))</f>
        <v>0</v>
      </c>
      <c r="DS244" s="48" t="n">
        <f aca="false">MIN(BU244,(HO243*(1+HO$5/Setup!$C$36)+IF($V244=48,N($F244),0)))</f>
        <v>0</v>
      </c>
      <c r="DT244" s="48" t="n">
        <f aca="false">MIN(BV244,(HP243*(1+HP$5/Setup!$C$36)+IF($V244=49,N($F244),0)))</f>
        <v>0</v>
      </c>
      <c r="DU244" s="48" t="n">
        <f aca="false">MIN(BW244,(HQ243*(1+HQ$5/Setup!$C$36)+IF($V244=50,N($F244),0)))</f>
        <v>0</v>
      </c>
      <c r="DV244" s="48" t="n">
        <f aca="false">MIN(MAX((FT243*(1+FT$5/Setup!$C$36)+IF($V244=1,N($F244),0))-BX244,0),MAX($P244-0,0))</f>
        <v>0</v>
      </c>
      <c r="DW244" s="48" t="n">
        <f aca="false">MIN(MAX((FU243*(1+FU$5/Setup!$C$36)+IF($V244=2,N($F244),0))-BY244,0),MAX($P244-SUM(DV244:DV244),0))</f>
        <v>0</v>
      </c>
      <c r="DX244" s="48" t="n">
        <f aca="false">MIN(MAX((FV243*(1+FV$5/Setup!$C$36)+IF($V244=3,N($F244),0))-BZ244,0),MAX($P244-SUM(DV244:DW244),0))</f>
        <v>0</v>
      </c>
      <c r="DY244" s="48" t="n">
        <f aca="false">MIN(MAX((FW243*(1+FW$5/Setup!$C$36)+IF($V244=4,N($F244),0))-CA244,0),MAX($P244-SUM(DV244:DX244),0))</f>
        <v>0</v>
      </c>
      <c r="DZ244" s="48" t="n">
        <f aca="false">MIN(MAX((FX243*(1+FX$5/Setup!$C$36)+IF($V244=5,N($F244),0))-CB244,0),MAX($P244-SUM(DV244:DY244),0))</f>
        <v>0</v>
      </c>
      <c r="EA244" s="48" t="n">
        <f aca="false">MIN(MAX((FY243*(1+FY$5/Setup!$C$36)+IF($V244=6,N($F244),0))-CC244,0),MAX($P244-SUM(DV244:DZ244),0))</f>
        <v>0</v>
      </c>
      <c r="EB244" s="48" t="n">
        <f aca="false">MIN(MAX((FZ243*(1+FZ$5/Setup!$C$36)+IF($V244=7,N($F244),0))-CD244,0),MAX($P244-SUM(DV244:EA244),0))</f>
        <v>0</v>
      </c>
      <c r="EC244" s="48" t="n">
        <f aca="false">MIN(MAX((GA243*(1+GA$5/Setup!$C$36)+IF($V244=8,N($F244),0))-CE244,0),MAX($P244-SUM(DV244:EB244),0))</f>
        <v>0</v>
      </c>
      <c r="ED244" s="48" t="n">
        <f aca="false">MIN(MAX((GB243*(1+GB$5/Setup!$C$36)+IF($V244=9,N($F244),0))-CF244,0),MAX($P244-SUM(DV244:EC244),0))</f>
        <v>0</v>
      </c>
      <c r="EE244" s="48" t="n">
        <f aca="false">MIN(MAX((GC243*(1+GC$5/Setup!$C$36)+IF($V244=10,N($F244),0))-CG244,0),MAX($P244-SUM(DV244:ED244),0))</f>
        <v>0</v>
      </c>
      <c r="EF244" s="48" t="n">
        <f aca="false">MIN(MAX((GD243*(1+GD$5/Setup!$C$36)+IF($V244=11,N($F244),0))-CH244,0),MAX($P244-SUM(DV244:EE244),0))</f>
        <v>0</v>
      </c>
      <c r="EG244" s="48" t="n">
        <f aca="false">MIN(MAX((GE243*(1+GE$5/Setup!$C$36)+IF($V244=12,N($F244),0))-CI244,0),MAX($P244-SUM(DV244:EF244),0))</f>
        <v>0</v>
      </c>
      <c r="EH244" s="48" t="n">
        <f aca="false">MIN(MAX((GF243*(1+GF$5/Setup!$C$36)+IF($V244=13,N($F244),0))-CJ244,0),MAX($P244-SUM(DV244:EG244),0))</f>
        <v>0</v>
      </c>
      <c r="EI244" s="48" t="n">
        <f aca="false">MIN(MAX((GG243*(1+GG$5/Setup!$C$36)+IF($V244=14,N($F244),0))-CK244,0),MAX($P244-SUM(DV244:EH244),0))</f>
        <v>0</v>
      </c>
      <c r="EJ244" s="48" t="n">
        <f aca="false">MIN(MAX((GH243*(1+GH$5/Setup!$C$36)+IF($V244=15,N($F244),0))-CL244,0),MAX($P244-SUM(DV244:EI244),0))</f>
        <v>0</v>
      </c>
      <c r="EK244" s="48" t="n">
        <f aca="false">MIN(MAX((GI243*(1+GI$5/Setup!$C$36)+IF($V244=16,N($F244),0))-CM244,0),MAX($P244-SUM(DV244:EJ244),0))</f>
        <v>0</v>
      </c>
      <c r="EL244" s="48" t="n">
        <f aca="false">MIN(MAX((GJ243*(1+GJ$5/Setup!$C$36)+IF($V244=17,N($F244),0))-CN244,0),MAX($P244-SUM(DV244:EK244),0))</f>
        <v>0</v>
      </c>
      <c r="EM244" s="48" t="n">
        <f aca="false">MIN(MAX((GK243*(1+GK$5/Setup!$C$36)+IF($V244=18,N($F244),0))-CO244,0),MAX($P244-SUM(DV244:EL244),0))</f>
        <v>0</v>
      </c>
      <c r="EN244" s="48" t="n">
        <f aca="false">MIN(MAX((GL243*(1+GL$5/Setup!$C$36)+IF($V244=19,N($F244),0))-CP244,0),MAX($P244-SUM(DV244:EM244),0))</f>
        <v>0</v>
      </c>
      <c r="EO244" s="48" t="n">
        <f aca="false">MIN(MAX((GM243*(1+GM$5/Setup!$C$36)+IF($V244=20,N($F244),0))-CQ244,0),MAX($P244-SUM(DV244:EN244),0))</f>
        <v>0</v>
      </c>
      <c r="EP244" s="48" t="n">
        <f aca="false">MIN(MAX((GN243*(1+GN$5/Setup!$C$36)+IF($V244=21,N($F244),0))-CR244,0),MAX($P244-SUM(DV244:EO244),0))</f>
        <v>0</v>
      </c>
      <c r="EQ244" s="48" t="n">
        <f aca="false">MIN(MAX((GO243*(1+GO$5/Setup!$C$36)+IF($V244=22,N($F244),0))-CS244,0),MAX($P244-SUM(DV244:EP244),0))</f>
        <v>0</v>
      </c>
      <c r="ER244" s="48" t="n">
        <f aca="false">MIN(MAX((GP243*(1+GP$5/Setup!$C$36)+IF($V244=23,N($F244),0))-CT244,0),MAX($P244-SUM(DV244:EQ244),0))</f>
        <v>0</v>
      </c>
      <c r="ES244" s="48" t="n">
        <f aca="false">MIN(MAX((GQ243*(1+GQ$5/Setup!$C$36)+IF($V244=24,N($F244),0))-CU244,0),MAX($P244-SUM(DV244:ER244),0))</f>
        <v>0</v>
      </c>
      <c r="ET244" s="48" t="n">
        <f aca="false">MIN(MAX((GR243*(1+GR$5/Setup!$C$36)+IF($V244=25,N($F244),0))-CV244,0),MAX($P244-SUM(DV244:ES244),0))</f>
        <v>0</v>
      </c>
      <c r="EU244" s="48" t="n">
        <f aca="false">MIN(MAX((GS243*(1+GS$5/Setup!$C$36)+IF($V244=26,N($F244),0))-CW244,0),MAX($P244-SUM(DV244:ET244),0))</f>
        <v>0</v>
      </c>
      <c r="EV244" s="48" t="n">
        <f aca="false">MIN(MAX((GT243*(1+GT$5/Setup!$C$36)+IF($V244=27,N($F244),0))-CX244,0),MAX($P244-SUM(DV244:EU244),0))</f>
        <v>0</v>
      </c>
      <c r="EW244" s="48" t="n">
        <f aca="false">MIN(MAX((GU243*(1+GU$5/Setup!$C$36)+IF($V244=28,N($F244),0))-CY244,0),MAX($P244-SUM(DV244:EV244),0))</f>
        <v>0</v>
      </c>
      <c r="EX244" s="48" t="n">
        <f aca="false">MIN(MAX((GV243*(1+GV$5/Setup!$C$36)+IF($V244=29,N($F244),0))-CZ244,0),MAX($P244-SUM(DV244:EW244),0))</f>
        <v>0</v>
      </c>
      <c r="EY244" s="48" t="n">
        <f aca="false">MIN(MAX((GW243*(1+GW$5/Setup!$C$36)+IF($V244=30,N($F244),0))-DA244,0),MAX($P244-SUM(DV244:EX244),0))</f>
        <v>0</v>
      </c>
      <c r="EZ244" s="48" t="n">
        <f aca="false">MIN(MAX((GX243*(1+GX$5/Setup!$C$36)+IF($V244=31,N($F244),0))-DB244,0),MAX($P244-SUM(DV244:EY244),0))</f>
        <v>0</v>
      </c>
      <c r="FA244" s="48" t="n">
        <f aca="false">MIN(MAX((GY243*(1+GY$5/Setup!$C$36)+IF($V244=32,N($F244),0))-DC244,0),MAX($P244-SUM(DV244:EZ244),0))</f>
        <v>0</v>
      </c>
      <c r="FB244" s="48" t="n">
        <f aca="false">MIN(MAX((GZ243*(1+GZ$5/Setup!$C$36)+IF($V244=33,N($F244),0))-DD244,0),MAX($P244-SUM(DV244:FA244),0))</f>
        <v>0</v>
      </c>
      <c r="FC244" s="48" t="n">
        <f aca="false">MIN(MAX((HA243*(1+HA$5/Setup!$C$36)+IF($V244=34,N($F244),0))-DE244,0),MAX($P244-SUM(DV244:FB244),0))</f>
        <v>0</v>
      </c>
      <c r="FD244" s="48" t="n">
        <f aca="false">MIN(MAX((HB243*(1+HB$5/Setup!$C$36)+IF($V244=35,N($F244),0))-DF244,0),MAX($P244-SUM(DV244:FC244),0))</f>
        <v>0</v>
      </c>
      <c r="FE244" s="48" t="n">
        <f aca="false">MIN(MAX((HC243*(1+HC$5/Setup!$C$36)+IF($V244=36,N($F244),0))-DG244,0),MAX($P244-SUM(DV244:FD244),0))</f>
        <v>0</v>
      </c>
      <c r="FF244" s="48" t="n">
        <f aca="false">MIN(MAX((HD243*(1+HD$5/Setup!$C$36)+IF($V244=37,N($F244),0))-DH244,0),MAX($P244-SUM(DV244:FE244),0))</f>
        <v>0</v>
      </c>
      <c r="FG244" s="48" t="n">
        <f aca="false">MIN(MAX((HE243*(1+HE$5/Setup!$C$36)+IF($V244=38,N($F244),0))-DI244,0),MAX($P244-SUM(DV244:FF244),0))</f>
        <v>0</v>
      </c>
      <c r="FH244" s="48" t="n">
        <f aca="false">MIN(MAX((HF243*(1+HF$5/Setup!$C$36)+IF($V244=39,N($F244),0))-DJ244,0),MAX($P244-SUM(DV244:FG244),0))</f>
        <v>0</v>
      </c>
      <c r="FI244" s="48" t="n">
        <f aca="false">MIN(MAX((HG243*(1+HG$5/Setup!$C$36)+IF($V244=40,N($F244),0))-DK244,0),MAX($P244-SUM(DV244:FH244),0))</f>
        <v>0</v>
      </c>
      <c r="FJ244" s="48" t="n">
        <f aca="false">MIN(MAX((HH243*(1+HH$5/Setup!$C$36)+IF($V244=41,N($F244),0))-DL244,0),MAX($P244-SUM(DV244:FI244),0))</f>
        <v>0</v>
      </c>
      <c r="FK244" s="48" t="n">
        <f aca="false">MIN(MAX((HI243*(1+HI$5/Setup!$C$36)+IF($V244=42,N($F244),0))-DM244,0),MAX($P244-SUM(DV244:FJ244),0))</f>
        <v>0</v>
      </c>
      <c r="FL244" s="48" t="n">
        <f aca="false">MIN(MAX((HJ243*(1+HJ$5/Setup!$C$36)+IF($V244=43,N($F244),0))-DN244,0),MAX($P244-SUM(DV244:FK244),0))</f>
        <v>0</v>
      </c>
      <c r="FM244" s="48" t="n">
        <f aca="false">MIN(MAX((HK243*(1+HK$5/Setup!$C$36)+IF($V244=44,N($F244),0))-DO244,0),MAX($P244-SUM(DV244:FL244),0))</f>
        <v>0</v>
      </c>
      <c r="FN244" s="48" t="n">
        <f aca="false">MIN(MAX((HL243*(1+HL$5/Setup!$C$36)+IF($V244=45,N($F244),0))-DP244,0),MAX($P244-SUM(DV244:FM244),0))</f>
        <v>0</v>
      </c>
      <c r="FO244" s="48" t="n">
        <f aca="false">MIN(MAX((HM243*(1+HM$5/Setup!$C$36)+IF($V244=46,N($F244),0))-DQ244,0),MAX($P244-SUM(DV244:FN244),0))</f>
        <v>0</v>
      </c>
      <c r="FP244" s="48" t="n">
        <f aca="false">MIN(MAX((HN243*(1+HN$5/Setup!$C$36)+IF($V244=47,N($F244),0))-DR244,0),MAX($P244-SUM(DV244:FO244),0))</f>
        <v>0</v>
      </c>
      <c r="FQ244" s="48" t="n">
        <f aca="false">MIN(MAX((HO243*(1+HO$5/Setup!$C$36)+IF($V244=48,N($F244),0))-DS244,0),MAX($P244-SUM(DV244:FP244),0))</f>
        <v>0</v>
      </c>
      <c r="FR244" s="48" t="n">
        <f aca="false">MIN(MAX((HP243*(1+HP$5/Setup!$C$36)+IF($V244=49,N($F244),0))-DT244,0),MAX($P244-SUM(DV244:FQ244),0))</f>
        <v>0</v>
      </c>
      <c r="FS244" s="48" t="n">
        <f aca="false">MIN(MAX((HQ243*(1+HQ$5/Setup!$C$36)+IF($V244=50,N($F244),0))-DU244,0),MAX($P244-SUM(DV244:FR244),0))</f>
        <v>0</v>
      </c>
      <c r="FT244" s="48" t="n">
        <f aca="false">IF((FT243*(1+FT$5/Setup!$C$36)+IF($V244=1,N($F244),0))-BX244-DV244&lt;0.005,0,(FT243*(1+FT$5/Setup!$C$36)+IF($V244=1,N($F244),0))-BX244-DV244)</f>
        <v>0</v>
      </c>
      <c r="FU244" s="48" t="n">
        <f aca="false">IF((FU243*(1+FU$5/Setup!$C$36)+IF($V244=2,N($F244),0))-BY244-DW244&lt;0.005,0,(FU243*(1+FU$5/Setup!$C$36)+IF($V244=2,N($F244),0))-BY244-DW244)</f>
        <v>0</v>
      </c>
      <c r="FV244" s="48" t="n">
        <f aca="false">IF((FV243*(1+FV$5/Setup!$C$36)+IF($V244=3,N($F244),0))-BZ244-DX244&lt;0.005,0,(FV243*(1+FV$5/Setup!$C$36)+IF($V244=3,N($F244),0))-BZ244-DX244)</f>
        <v>0</v>
      </c>
      <c r="FW244" s="48" t="n">
        <f aca="false">IF((FW243*(1+FW$5/Setup!$C$36)+IF($V244=4,N($F244),0))-CA244-DY244&lt;0.005,0,(FW243*(1+FW$5/Setup!$C$36)+IF($V244=4,N($F244),0))-CA244-DY244)</f>
        <v>0</v>
      </c>
      <c r="FX244" s="48" t="n">
        <f aca="false">IF((FX243*(1+FX$5/Setup!$C$36)+IF($V244=5,N($F244),0))-CB244-DZ244&lt;0.005,0,(FX243*(1+FX$5/Setup!$C$36)+IF($V244=5,N($F244),0))-CB244-DZ244)</f>
        <v>0</v>
      </c>
      <c r="FY244" s="48" t="n">
        <f aca="false">IF((FY243*(1+FY$5/Setup!$C$36)+IF($V244=6,N($F244),0))-CC244-EA244&lt;0.005,0,(FY243*(1+FY$5/Setup!$C$36)+IF($V244=6,N($F244),0))-CC244-EA244)</f>
        <v>0</v>
      </c>
      <c r="FZ244" s="48" t="n">
        <f aca="false">IF((FZ243*(1+FZ$5/Setup!$C$36)+IF($V244=7,N($F244),0))-CD244-EB244&lt;0.005,0,(FZ243*(1+FZ$5/Setup!$C$36)+IF($V244=7,N($F244),0))-CD244-EB244)</f>
        <v>0</v>
      </c>
      <c r="GA244" s="48" t="n">
        <f aca="false">IF((GA243*(1+GA$5/Setup!$C$36)+IF($V244=8,N($F244),0))-CE244-EC244&lt;0.005,0,(GA243*(1+GA$5/Setup!$C$36)+IF($V244=8,N($F244),0))-CE244-EC244)</f>
        <v>0</v>
      </c>
      <c r="GB244" s="48" t="n">
        <f aca="false">IF((GB243*(1+GB$5/Setup!$C$36)+IF($V244=9,N($F244),0))-CF244-ED244&lt;0.005,0,(GB243*(1+GB$5/Setup!$C$36)+IF($V244=9,N($F244),0))-CF244-ED244)</f>
        <v>0</v>
      </c>
      <c r="GC244" s="48" t="n">
        <f aca="false">IF((GC243*(1+GC$5/Setup!$C$36)+IF($V244=10,N($F244),0))-CG244-EE244&lt;0.005,0,(GC243*(1+GC$5/Setup!$C$36)+IF($V244=10,N($F244),0))-CG244-EE244)</f>
        <v>0</v>
      </c>
      <c r="GD244" s="48" t="n">
        <f aca="false">IF((GD243*(1+GD$5/Setup!$C$36)+IF($V244=11,N($F244),0))-CH244-EF244&lt;0.005,0,(GD243*(1+GD$5/Setup!$C$36)+IF($V244=11,N($F244),0))-CH244-EF244)</f>
        <v>0</v>
      </c>
      <c r="GE244" s="48" t="n">
        <f aca="false">IF((GE243*(1+GE$5/Setup!$C$36)+IF($V244=12,N($F244),0))-CI244-EG244&lt;0.005,0,(GE243*(1+GE$5/Setup!$C$36)+IF($V244=12,N($F244),0))-CI244-EG244)</f>
        <v>0</v>
      </c>
      <c r="GF244" s="48" t="n">
        <f aca="false">IF((GF243*(1+GF$5/Setup!$C$36)+IF($V244=13,N($F244),0))-CJ244-EH244&lt;0.005,0,(GF243*(1+GF$5/Setup!$C$36)+IF($V244=13,N($F244),0))-CJ244-EH244)</f>
        <v>0</v>
      </c>
      <c r="GG244" s="48" t="n">
        <f aca="false">IF((GG243*(1+GG$5/Setup!$C$36)+IF($V244=14,N($F244),0))-CK244-EI244&lt;0.005,0,(GG243*(1+GG$5/Setup!$C$36)+IF($V244=14,N($F244),0))-CK244-EI244)</f>
        <v>0</v>
      </c>
      <c r="GH244" s="48" t="n">
        <f aca="false">IF((GH243*(1+GH$5/Setup!$C$36)+IF($V244=15,N($F244),0))-CL244-EJ244&lt;0.005,0,(GH243*(1+GH$5/Setup!$C$36)+IF($V244=15,N($F244),0))-CL244-EJ244)</f>
        <v>0</v>
      </c>
      <c r="GI244" s="48" t="n">
        <f aca="false">IF((GI243*(1+GI$5/Setup!$C$36)+IF($V244=16,N($F244),0))-CM244-EK244&lt;0.005,0,(GI243*(1+GI$5/Setup!$C$36)+IF($V244=16,N($F244),0))-CM244-EK244)</f>
        <v>0</v>
      </c>
      <c r="GJ244" s="48" t="n">
        <f aca="false">IF((GJ243*(1+GJ$5/Setup!$C$36)+IF($V244=17,N($F244),0))-CN244-EL244&lt;0.005,0,(GJ243*(1+GJ$5/Setup!$C$36)+IF($V244=17,N($F244),0))-CN244-EL244)</f>
        <v>0</v>
      </c>
      <c r="GK244" s="48" t="n">
        <f aca="false">IF((GK243*(1+GK$5/Setup!$C$36)+IF($V244=18,N($F244),0))-CO244-EM244&lt;0.005,0,(GK243*(1+GK$5/Setup!$C$36)+IF($V244=18,N($F244),0))-CO244-EM244)</f>
        <v>0</v>
      </c>
      <c r="GL244" s="48" t="n">
        <f aca="false">IF((GL243*(1+GL$5/Setup!$C$36)+IF($V244=19,N($F244),0))-CP244-EN244&lt;0.005,0,(GL243*(1+GL$5/Setup!$C$36)+IF($V244=19,N($F244),0))-CP244-EN244)</f>
        <v>0</v>
      </c>
      <c r="GM244" s="48" t="n">
        <f aca="false">IF((GM243*(1+GM$5/Setup!$C$36)+IF($V244=20,N($F244),0))-CQ244-EO244&lt;0.005,0,(GM243*(1+GM$5/Setup!$C$36)+IF($V244=20,N($F244),0))-CQ244-EO244)</f>
        <v>0</v>
      </c>
      <c r="GN244" s="48" t="n">
        <f aca="false">IF((GN243*(1+GN$5/Setup!$C$36)+IF($V244=21,N($F244),0))-CR244-EP244&lt;0.005,0,(GN243*(1+GN$5/Setup!$C$36)+IF($V244=21,N($F244),0))-CR244-EP244)</f>
        <v>0</v>
      </c>
      <c r="GO244" s="48" t="n">
        <f aca="false">IF((GO243*(1+GO$5/Setup!$C$36)+IF($V244=22,N($F244),0))-CS244-EQ244&lt;0.005,0,(GO243*(1+GO$5/Setup!$C$36)+IF($V244=22,N($F244),0))-CS244-EQ244)</f>
        <v>0</v>
      </c>
      <c r="GP244" s="48" t="n">
        <f aca="false">IF((GP243*(1+GP$5/Setup!$C$36)+IF($V244=23,N($F244),0))-CT244-ER244&lt;0.005,0,(GP243*(1+GP$5/Setup!$C$36)+IF($V244=23,N($F244),0))-CT244-ER244)</f>
        <v>0</v>
      </c>
      <c r="GQ244" s="48" t="n">
        <f aca="false">IF((GQ243*(1+GQ$5/Setup!$C$36)+IF($V244=24,N($F244),0))-CU244-ES244&lt;0.005,0,(GQ243*(1+GQ$5/Setup!$C$36)+IF($V244=24,N($F244),0))-CU244-ES244)</f>
        <v>0</v>
      </c>
      <c r="GR244" s="48" t="n">
        <f aca="false">IF((GR243*(1+GR$5/Setup!$C$36)+IF($V244=25,N($F244),0))-CV244-ET244&lt;0.005,0,(GR243*(1+GR$5/Setup!$C$36)+IF($V244=25,N($F244),0))-CV244-ET244)</f>
        <v>0</v>
      </c>
      <c r="GS244" s="48" t="n">
        <f aca="false">IF((GS243*(1+GS$5/Setup!$C$36)+IF($V244=26,N($F244),0))-CW244-EU244&lt;0.005,0,(GS243*(1+GS$5/Setup!$C$36)+IF($V244=26,N($F244),0))-CW244-EU244)</f>
        <v>0</v>
      </c>
      <c r="GT244" s="48" t="n">
        <f aca="false">IF((GT243*(1+GT$5/Setup!$C$36)+IF($V244=27,N($F244),0))-CX244-EV244&lt;0.005,0,(GT243*(1+GT$5/Setup!$C$36)+IF($V244=27,N($F244),0))-CX244-EV244)</f>
        <v>0</v>
      </c>
      <c r="GU244" s="48" t="n">
        <f aca="false">IF((GU243*(1+GU$5/Setup!$C$36)+IF($V244=28,N($F244),0))-CY244-EW244&lt;0.005,0,(GU243*(1+GU$5/Setup!$C$36)+IF($V244=28,N($F244),0))-CY244-EW244)</f>
        <v>0</v>
      </c>
      <c r="GV244" s="48" t="n">
        <f aca="false">IF((GV243*(1+GV$5/Setup!$C$36)+IF($V244=29,N($F244),0))-CZ244-EX244&lt;0.005,0,(GV243*(1+GV$5/Setup!$C$36)+IF($V244=29,N($F244),0))-CZ244-EX244)</f>
        <v>0</v>
      </c>
      <c r="GW244" s="48" t="n">
        <f aca="false">IF((GW243*(1+GW$5/Setup!$C$36)+IF($V244=30,N($F244),0))-DA244-EY244&lt;0.005,0,(GW243*(1+GW$5/Setup!$C$36)+IF($V244=30,N($F244),0))-DA244-EY244)</f>
        <v>0</v>
      </c>
      <c r="GX244" s="48" t="n">
        <f aca="false">IF((GX243*(1+GX$5/Setup!$C$36)+IF($V244=31,N($F244),0))-DB244-EZ244&lt;0.005,0,(GX243*(1+GX$5/Setup!$C$36)+IF($V244=31,N($F244),0))-DB244-EZ244)</f>
        <v>0</v>
      </c>
      <c r="GY244" s="48" t="n">
        <f aca="false">IF((GY243*(1+GY$5/Setup!$C$36)+IF($V244=32,N($F244),0))-DC244-FA244&lt;0.005,0,(GY243*(1+GY$5/Setup!$C$36)+IF($V244=32,N($F244),0))-DC244-FA244)</f>
        <v>0</v>
      </c>
      <c r="GZ244" s="48" t="n">
        <f aca="false">IF((GZ243*(1+GZ$5/Setup!$C$36)+IF($V244=33,N($F244),0))-DD244-FB244&lt;0.005,0,(GZ243*(1+GZ$5/Setup!$C$36)+IF($V244=33,N($F244),0))-DD244-FB244)</f>
        <v>0</v>
      </c>
      <c r="HA244" s="48" t="n">
        <f aca="false">IF((HA243*(1+HA$5/Setup!$C$36)+IF($V244=34,N($F244),0))-DE244-FC244&lt;0.005,0,(HA243*(1+HA$5/Setup!$C$36)+IF($V244=34,N($F244),0))-DE244-FC244)</f>
        <v>0</v>
      </c>
      <c r="HB244" s="48" t="n">
        <f aca="false">IF((HB243*(1+HB$5/Setup!$C$36)+IF($V244=35,N($F244),0))-DF244-FD244&lt;0.005,0,(HB243*(1+HB$5/Setup!$C$36)+IF($V244=35,N($F244),0))-DF244-FD244)</f>
        <v>0</v>
      </c>
      <c r="HC244" s="48" t="n">
        <f aca="false">IF((HC243*(1+HC$5/Setup!$C$36)+IF($V244=36,N($F244),0))-DG244-FE244&lt;0.005,0,(HC243*(1+HC$5/Setup!$C$36)+IF($V244=36,N($F244),0))-DG244-FE244)</f>
        <v>0</v>
      </c>
      <c r="HD244" s="48" t="n">
        <f aca="false">IF((HD243*(1+HD$5/Setup!$C$36)+IF($V244=37,N($F244),0))-DH244-FF244&lt;0.005,0,(HD243*(1+HD$5/Setup!$C$36)+IF($V244=37,N($F244),0))-DH244-FF244)</f>
        <v>0</v>
      </c>
      <c r="HE244" s="48" t="n">
        <f aca="false">IF((HE243*(1+HE$5/Setup!$C$36)+IF($V244=38,N($F244),0))-DI244-FG244&lt;0.005,0,(HE243*(1+HE$5/Setup!$C$36)+IF($V244=38,N($F244),0))-DI244-FG244)</f>
        <v>0</v>
      </c>
      <c r="HF244" s="48" t="n">
        <f aca="false">IF((HF243*(1+HF$5/Setup!$C$36)+IF($V244=39,N($F244),0))-DJ244-FH244&lt;0.005,0,(HF243*(1+HF$5/Setup!$C$36)+IF($V244=39,N($F244),0))-DJ244-FH244)</f>
        <v>0</v>
      </c>
      <c r="HG244" s="48" t="n">
        <f aca="false">IF((HG243*(1+HG$5/Setup!$C$36)+IF($V244=40,N($F244),0))-DK244-FI244&lt;0.005,0,(HG243*(1+HG$5/Setup!$C$36)+IF($V244=40,N($F244),0))-DK244-FI244)</f>
        <v>0</v>
      </c>
      <c r="HH244" s="48" t="n">
        <f aca="false">IF((HH243*(1+HH$5/Setup!$C$36)+IF($V244=41,N($F244),0))-DL244-FJ244&lt;0.005,0,(HH243*(1+HH$5/Setup!$C$36)+IF($V244=41,N($F244),0))-DL244-FJ244)</f>
        <v>0</v>
      </c>
      <c r="HI244" s="48" t="n">
        <f aca="false">IF((HI243*(1+HI$5/Setup!$C$36)+IF($V244=42,N($F244),0))-DM244-FK244&lt;0.005,0,(HI243*(1+HI$5/Setup!$C$36)+IF($V244=42,N($F244),0))-DM244-FK244)</f>
        <v>0</v>
      </c>
      <c r="HJ244" s="48" t="n">
        <f aca="false">IF((HJ243*(1+HJ$5/Setup!$C$36)+IF($V244=43,N($F244),0))-DN244-FL244&lt;0.005,0,(HJ243*(1+HJ$5/Setup!$C$36)+IF($V244=43,N($F244),0))-DN244-FL244)</f>
        <v>0</v>
      </c>
      <c r="HK244" s="48" t="n">
        <f aca="false">IF((HK243*(1+HK$5/Setup!$C$36)+IF($V244=44,N($F244),0))-DO244-FM244&lt;0.005,0,(HK243*(1+HK$5/Setup!$C$36)+IF($V244=44,N($F244),0))-DO244-FM244)</f>
        <v>0</v>
      </c>
      <c r="HL244" s="48" t="n">
        <f aca="false">IF((HL243*(1+HL$5/Setup!$C$36)+IF($V244=45,N($F244),0))-DP244-FN244&lt;0.005,0,(HL243*(1+HL$5/Setup!$C$36)+IF($V244=45,N($F244),0))-DP244-FN244)</f>
        <v>0</v>
      </c>
      <c r="HM244" s="48" t="n">
        <f aca="false">IF((HM243*(1+HM$5/Setup!$C$36)+IF($V244=46,N($F244),0))-DQ244-FO244&lt;0.005,0,(HM243*(1+HM$5/Setup!$C$36)+IF($V244=46,N($F244),0))-DQ244-FO244)</f>
        <v>0</v>
      </c>
      <c r="HN244" s="48" t="n">
        <f aca="false">IF((HN243*(1+HN$5/Setup!$C$36)+IF($V244=47,N($F244),0))-DR244-FP244&lt;0.005,0,(HN243*(1+HN$5/Setup!$C$36)+IF($V244=47,N($F244),0))-DR244-FP244)</f>
        <v>0</v>
      </c>
      <c r="HO244" s="48" t="n">
        <f aca="false">IF((HO243*(1+HO$5/Setup!$C$36)+IF($V244=48,N($F244),0))-DS244-FQ244&lt;0.005,0,(HO243*(1+HO$5/Setup!$C$36)+IF($V244=48,N($F244),0))-DS244-FQ244)</f>
        <v>0</v>
      </c>
      <c r="HP244" s="48" t="n">
        <f aca="false">IF((HP243*(1+HP$5/Setup!$C$36)+IF($V244=49,N($F244),0))-DT244-FR244&lt;0.005,0,(HP243*(1+HP$5/Setup!$C$36)+IF($V244=49,N($F244),0))-DT244-FR244)</f>
        <v>0</v>
      </c>
      <c r="HQ244" s="48" t="n">
        <f aca="false">IF((HQ243*(1+HQ$5/Setup!$C$36)+IF($V244=50,N($F244),0))-DU244-FS244&lt;0.005,0,(HQ243*(1+HQ$5/Setup!$C$36)+IF($V244=50,N($F244),0))-DU244-FS244)</f>
        <v>0</v>
      </c>
    </row>
    <row r="245" customFormat="false" ht="15" hidden="false" customHeight="false" outlineLevel="0" collapsed="false">
      <c r="A245" s="44" t="n">
        <v>237</v>
      </c>
      <c r="B245" s="45" t="n">
        <f aca="false">IF(Setup!$C$7="Every month",EDATE(Setup!$C$8,($A245-1)),IF(Setup!$C$7="Twice a month",DATE(YEAR(Setup!$C$8),MONTH(Setup!$C$8)+INT((($A245-1)+Setup!$C$41)/2),MIN(IF(MOD(($A245-1)+Setup!$C$41,2)=0,Setup!$C$39,Setup!$C$40),DAY(EOMONTH(DATE(YEAR(Setup!$C$8),MONTH(Setup!$C$8)+INT((($A245-1)+Setup!$C$41)/2),1),0)))),Setup!$C$8+($A245-1)*IF(Setup!$C$7="Every week",7,14)))</f>
        <v>49629</v>
      </c>
      <c r="C245" s="45" t="n">
        <f aca="false">IF(Setup!$C$7="Every month",EDATE(Setup!$C$8,$A245),IF(Setup!$C$7="Twice a month",DATE(YEAR(Setup!$C$8),MONTH(Setup!$C$8)+INT(($A245+Setup!$C$41)/2),MIN(IF(MOD($A245+Setup!$C$41,2)=0,Setup!$C$39,Setup!$C$40),DAY(EOMONTH(DATE(YEAR(Setup!$C$8),MONTH(Setup!$C$8)+INT(($A245+Setup!$C$41)/2),1),0)))),Setup!$C$8+$A245*IF(Setup!$C$7="Every week",7,14)))</f>
        <v>49643</v>
      </c>
      <c r="D245" s="46"/>
      <c r="E245" s="47"/>
      <c r="F245" s="47"/>
      <c r="G245" s="47"/>
      <c r="H245" s="47"/>
      <c r="I245" s="48" t="n">
        <f aca="false">N(Setup!$C$11)+N(E245)</f>
        <v>100</v>
      </c>
      <c r="J245" s="48" t="n">
        <f aca="false">MIN(Setup!$C$37,MAX(I245,0))</f>
        <v>9.23076923076923</v>
      </c>
      <c r="K245" s="48" t="n">
        <f aca="false">MIN(MAX(N(Setup!$C$14)-L244,0),MAX(I245-J245,0))</f>
        <v>0</v>
      </c>
      <c r="L245" s="48" t="n">
        <f aca="false">L244+K245-N(G245)</f>
        <v>500</v>
      </c>
      <c r="M245" s="48" t="n">
        <f aca="false">M244+J245-N(H245)</f>
        <v>2187.69230769231</v>
      </c>
      <c r="N245" s="48" t="n">
        <f aca="false">SUM(BX245:DU245)</f>
        <v>0</v>
      </c>
      <c r="O245" s="48" t="n">
        <f aca="false">SUM(Z245:BW245)-N245</f>
        <v>40</v>
      </c>
      <c r="P245" s="48" t="n">
        <f aca="false">MAX(I245-J245-K245,0)+O245</f>
        <v>130.769230769231</v>
      </c>
      <c r="Q245" s="48" t="n">
        <f aca="false">SUM(DV245:FS245)</f>
        <v>0</v>
      </c>
      <c r="R245" s="49" t="n">
        <f aca="false">N245+J245+K245+Q245</f>
        <v>9.23076923076923</v>
      </c>
      <c r="S245" s="48" t="n">
        <f aca="false">T245-T244-N(F245)+N245+Q245</f>
        <v>0</v>
      </c>
      <c r="T245" s="49" t="n">
        <f aca="false">SUM(FT245:HQ245)</f>
        <v>0</v>
      </c>
      <c r="U245" s="44" t="str">
        <f aca="false">IF(T244&lt;0.005,"",INDEX(Helpers!$C$2:$C$51,IF(_xlfn.MINIFS($DV$6:$FS$6,DV245:FS245,"&gt;0.005")=0,V245,_xlfn.MINIFS($DV$6:$FS$6,DV245:FS245,"&gt;0.005"))))</f>
        <v/>
      </c>
      <c r="V245" s="44" t="n">
        <f aca="false">IF(_xlfn.MINIFS($FT$6:$HQ$6,FT244:HQ244,"&gt;0.005")=0,1,_xlfn.MINIFS($FT$6:$HQ$6,FT244:HQ244,"&gt;0.005"))</f>
        <v>1</v>
      </c>
      <c r="W245" s="44" t="n">
        <f aca="false">IF(AND(D245&lt;&gt;"Paid",T244&gt;0.005),1,0)</f>
        <v>0</v>
      </c>
      <c r="X245" s="48" t="n">
        <f aca="false">SUMPRODUCT(((Helpers!$G$2:$G$51*(1+(Helpers!$D$2:$D$51+0.000000001)/12)^(($B245-Setup!$C$8)/(365.25/12))-Helpers!$E$2:$E$51*((1+(Helpers!$D$2:$D$51+0.000000001)/12)^(($B245-Setup!$C$8)/(365.25/12))-1)/((Helpers!$D$2:$D$51+0.000000001)/12))&gt;0)*(Helpers!$G$2:$G$51*(1+(Helpers!$D$2:$D$51+0.000000001)/12)^(($B245-Setup!$C$8)/(365.25/12))-Helpers!$E$2:$E$51*((1+(Helpers!$D$2:$D$51+0.000000001)/12)^(($B245-Setup!$C$8)/(365.25/12))-1)/((Helpers!$D$2:$D$51+0.000000001)/12)))</f>
        <v>0</v>
      </c>
      <c r="Y245" s="48"/>
      <c r="Z245" s="48" t="n">
        <f aca="false">IF(OR(N(Z$5)=0,Z$6=""),0,Z$5*((DATE(YEAR($B245),MONTH($B245),MIN(Z$6,DAY(EOMONTH($B245,0))))&gt;=$B245)*(DATE(YEAR($B245),MONTH($B245),MIN(Z$6,DAY(EOMONTH($B245,0))))&lt;$C245)+(DATE(YEAR($B245),MONTH($B245)+1,MIN(Z$6,DAY(EOMONTH($B245,1))))&gt;=$B245)*(DATE(YEAR($B245),MONTH($B245)+1,MIN(Z$6,DAY(EOMONTH($B245,1))))&lt;$C245)))</f>
        <v>0</v>
      </c>
      <c r="AA245" s="48" t="n">
        <f aca="false">IF(OR(N(AA$5)=0,AA$6=""),0,AA$5*((DATE(YEAR($B245),MONTH($B245),MIN(AA$6,DAY(EOMONTH($B245,0))))&gt;=$B245)*(DATE(YEAR($B245),MONTH($B245),MIN(AA$6,DAY(EOMONTH($B245,0))))&lt;$C245)+(DATE(YEAR($B245),MONTH($B245)+1,MIN(AA$6,DAY(EOMONTH($B245,1))))&gt;=$B245)*(DATE(YEAR($B245),MONTH($B245)+1,MIN(AA$6,DAY(EOMONTH($B245,1))))&lt;$C245)))</f>
        <v>40</v>
      </c>
      <c r="AB245" s="48" t="n">
        <f aca="false">IF(OR(N(AB$5)=0,AB$6=""),0,AB$5*((DATE(YEAR($B245),MONTH($B245),MIN(AB$6,DAY(EOMONTH($B245,0))))&gt;=$B245)*(DATE(YEAR($B245),MONTH($B245),MIN(AB$6,DAY(EOMONTH($B245,0))))&lt;$C245)+(DATE(YEAR($B245),MONTH($B245)+1,MIN(AB$6,DAY(EOMONTH($B245,1))))&gt;=$B245)*(DATE(YEAR($B245),MONTH($B245)+1,MIN(AB$6,DAY(EOMONTH($B245,1))))&lt;$C245)))</f>
        <v>0</v>
      </c>
      <c r="AC245" s="48" t="n">
        <f aca="false">IF(OR(N(AC$5)=0,AC$6=""),0,AC$5*((DATE(YEAR($B245),MONTH($B245),MIN(AC$6,DAY(EOMONTH($B245,0))))&gt;=$B245)*(DATE(YEAR($B245),MONTH($B245),MIN(AC$6,DAY(EOMONTH($B245,0))))&lt;$C245)+(DATE(YEAR($B245),MONTH($B245)+1,MIN(AC$6,DAY(EOMONTH($B245,1))))&gt;=$B245)*(DATE(YEAR($B245),MONTH($B245)+1,MIN(AC$6,DAY(EOMONTH($B245,1))))&lt;$C245)))</f>
        <v>0</v>
      </c>
      <c r="AD245" s="48" t="n">
        <f aca="false">IF(OR(N(AD$5)=0,AD$6=""),0,AD$5*((DATE(YEAR($B245),MONTH($B245),MIN(AD$6,DAY(EOMONTH($B245,0))))&gt;=$B245)*(DATE(YEAR($B245),MONTH($B245),MIN(AD$6,DAY(EOMONTH($B245,0))))&lt;$C245)+(DATE(YEAR($B245),MONTH($B245)+1,MIN(AD$6,DAY(EOMONTH($B245,1))))&gt;=$B245)*(DATE(YEAR($B245),MONTH($B245)+1,MIN(AD$6,DAY(EOMONTH($B245,1))))&lt;$C245)))</f>
        <v>0</v>
      </c>
      <c r="AE245" s="48" t="n">
        <f aca="false">IF(OR(N(AE$5)=0,AE$6=""),0,AE$5*((DATE(YEAR($B245),MONTH($B245),MIN(AE$6,DAY(EOMONTH($B245,0))))&gt;=$B245)*(DATE(YEAR($B245),MONTH($B245),MIN(AE$6,DAY(EOMONTH($B245,0))))&lt;$C245)+(DATE(YEAR($B245),MONTH($B245)+1,MIN(AE$6,DAY(EOMONTH($B245,1))))&gt;=$B245)*(DATE(YEAR($B245),MONTH($B245)+1,MIN(AE$6,DAY(EOMONTH($B245,1))))&lt;$C245)))</f>
        <v>0</v>
      </c>
      <c r="AF245" s="48" t="n">
        <f aca="false">IF(OR(N(AF$5)=0,AF$6=""),0,AF$5*((DATE(YEAR($B245),MONTH($B245),MIN(AF$6,DAY(EOMONTH($B245,0))))&gt;=$B245)*(DATE(YEAR($B245),MONTH($B245),MIN(AF$6,DAY(EOMONTH($B245,0))))&lt;$C245)+(DATE(YEAR($B245),MONTH($B245)+1,MIN(AF$6,DAY(EOMONTH($B245,1))))&gt;=$B245)*(DATE(YEAR($B245),MONTH($B245)+1,MIN(AF$6,DAY(EOMONTH($B245,1))))&lt;$C245)))</f>
        <v>0</v>
      </c>
      <c r="AG245" s="48" t="n">
        <f aca="false">IF(OR(N(AG$5)=0,AG$6=""),0,AG$5*((DATE(YEAR($B245),MONTH($B245),MIN(AG$6,DAY(EOMONTH($B245,0))))&gt;=$B245)*(DATE(YEAR($B245),MONTH($B245),MIN(AG$6,DAY(EOMONTH($B245,0))))&lt;$C245)+(DATE(YEAR($B245),MONTH($B245)+1,MIN(AG$6,DAY(EOMONTH($B245,1))))&gt;=$B245)*(DATE(YEAR($B245),MONTH($B245)+1,MIN(AG$6,DAY(EOMONTH($B245,1))))&lt;$C245)))</f>
        <v>0</v>
      </c>
      <c r="AH245" s="48" t="n">
        <f aca="false">IF(OR(N(AH$5)=0,AH$6=""),0,AH$5*((DATE(YEAR($B245),MONTH($B245),MIN(AH$6,DAY(EOMONTH($B245,0))))&gt;=$B245)*(DATE(YEAR($B245),MONTH($B245),MIN(AH$6,DAY(EOMONTH($B245,0))))&lt;$C245)+(DATE(YEAR($B245),MONTH($B245)+1,MIN(AH$6,DAY(EOMONTH($B245,1))))&gt;=$B245)*(DATE(YEAR($B245),MONTH($B245)+1,MIN(AH$6,DAY(EOMONTH($B245,1))))&lt;$C245)))</f>
        <v>0</v>
      </c>
      <c r="AI245" s="48" t="n">
        <f aca="false">IF(OR(N(AI$5)=0,AI$6=""),0,AI$5*((DATE(YEAR($B245),MONTH($B245),MIN(AI$6,DAY(EOMONTH($B245,0))))&gt;=$B245)*(DATE(YEAR($B245),MONTH($B245),MIN(AI$6,DAY(EOMONTH($B245,0))))&lt;$C245)+(DATE(YEAR($B245),MONTH($B245)+1,MIN(AI$6,DAY(EOMONTH($B245,1))))&gt;=$B245)*(DATE(YEAR($B245),MONTH($B245)+1,MIN(AI$6,DAY(EOMONTH($B245,1))))&lt;$C245)))</f>
        <v>0</v>
      </c>
      <c r="AJ245" s="48" t="n">
        <f aca="false">IF(OR(N(AJ$5)=0,AJ$6=""),0,AJ$5*((DATE(YEAR($B245),MONTH($B245),MIN(AJ$6,DAY(EOMONTH($B245,0))))&gt;=$B245)*(DATE(YEAR($B245),MONTH($B245),MIN(AJ$6,DAY(EOMONTH($B245,0))))&lt;$C245)+(DATE(YEAR($B245),MONTH($B245)+1,MIN(AJ$6,DAY(EOMONTH($B245,1))))&gt;=$B245)*(DATE(YEAR($B245),MONTH($B245)+1,MIN(AJ$6,DAY(EOMONTH($B245,1))))&lt;$C245)))</f>
        <v>0</v>
      </c>
      <c r="AK245" s="48" t="n">
        <f aca="false">IF(OR(N(AK$5)=0,AK$6=""),0,AK$5*((DATE(YEAR($B245),MONTH($B245),MIN(AK$6,DAY(EOMONTH($B245,0))))&gt;=$B245)*(DATE(YEAR($B245),MONTH($B245),MIN(AK$6,DAY(EOMONTH($B245,0))))&lt;$C245)+(DATE(YEAR($B245),MONTH($B245)+1,MIN(AK$6,DAY(EOMONTH($B245,1))))&gt;=$B245)*(DATE(YEAR($B245),MONTH($B245)+1,MIN(AK$6,DAY(EOMONTH($B245,1))))&lt;$C245)))</f>
        <v>0</v>
      </c>
      <c r="AL245" s="48" t="n">
        <f aca="false">IF(OR(N(AL$5)=0,AL$6=""),0,AL$5*((DATE(YEAR($B245),MONTH($B245),MIN(AL$6,DAY(EOMONTH($B245,0))))&gt;=$B245)*(DATE(YEAR($B245),MONTH($B245),MIN(AL$6,DAY(EOMONTH($B245,0))))&lt;$C245)+(DATE(YEAR($B245),MONTH($B245)+1,MIN(AL$6,DAY(EOMONTH($B245,1))))&gt;=$B245)*(DATE(YEAR($B245),MONTH($B245)+1,MIN(AL$6,DAY(EOMONTH($B245,1))))&lt;$C245)))</f>
        <v>0</v>
      </c>
      <c r="AM245" s="48" t="n">
        <f aca="false">IF(OR(N(AM$5)=0,AM$6=""),0,AM$5*((DATE(YEAR($B245),MONTH($B245),MIN(AM$6,DAY(EOMONTH($B245,0))))&gt;=$B245)*(DATE(YEAR($B245),MONTH($B245),MIN(AM$6,DAY(EOMONTH($B245,0))))&lt;$C245)+(DATE(YEAR($B245),MONTH($B245)+1,MIN(AM$6,DAY(EOMONTH($B245,1))))&gt;=$B245)*(DATE(YEAR($B245),MONTH($B245)+1,MIN(AM$6,DAY(EOMONTH($B245,1))))&lt;$C245)))</f>
        <v>0</v>
      </c>
      <c r="AN245" s="48" t="n">
        <f aca="false">IF(OR(N(AN$5)=0,AN$6=""),0,AN$5*((DATE(YEAR($B245),MONTH($B245),MIN(AN$6,DAY(EOMONTH($B245,0))))&gt;=$B245)*(DATE(YEAR($B245),MONTH($B245),MIN(AN$6,DAY(EOMONTH($B245,0))))&lt;$C245)+(DATE(YEAR($B245),MONTH($B245)+1,MIN(AN$6,DAY(EOMONTH($B245,1))))&gt;=$B245)*(DATE(YEAR($B245),MONTH($B245)+1,MIN(AN$6,DAY(EOMONTH($B245,1))))&lt;$C245)))</f>
        <v>0</v>
      </c>
      <c r="AO245" s="48" t="n">
        <f aca="false">IF(OR(N(AO$5)=0,AO$6=""),0,AO$5*((DATE(YEAR($B245),MONTH($B245),MIN(AO$6,DAY(EOMONTH($B245,0))))&gt;=$B245)*(DATE(YEAR($B245),MONTH($B245),MIN(AO$6,DAY(EOMONTH($B245,0))))&lt;$C245)+(DATE(YEAR($B245),MONTH($B245)+1,MIN(AO$6,DAY(EOMONTH($B245,1))))&gt;=$B245)*(DATE(YEAR($B245),MONTH($B245)+1,MIN(AO$6,DAY(EOMONTH($B245,1))))&lt;$C245)))</f>
        <v>0</v>
      </c>
      <c r="AP245" s="48" t="n">
        <f aca="false">IF(OR(N(AP$5)=0,AP$6=""),0,AP$5*((DATE(YEAR($B245),MONTH($B245),MIN(AP$6,DAY(EOMONTH($B245,0))))&gt;=$B245)*(DATE(YEAR($B245),MONTH($B245),MIN(AP$6,DAY(EOMONTH($B245,0))))&lt;$C245)+(DATE(YEAR($B245),MONTH($B245)+1,MIN(AP$6,DAY(EOMONTH($B245,1))))&gt;=$B245)*(DATE(YEAR($B245),MONTH($B245)+1,MIN(AP$6,DAY(EOMONTH($B245,1))))&lt;$C245)))</f>
        <v>0</v>
      </c>
      <c r="AQ245" s="48" t="n">
        <f aca="false">IF(OR(N(AQ$5)=0,AQ$6=""),0,AQ$5*((DATE(YEAR($B245),MONTH($B245),MIN(AQ$6,DAY(EOMONTH($B245,0))))&gt;=$B245)*(DATE(YEAR($B245),MONTH($B245),MIN(AQ$6,DAY(EOMONTH($B245,0))))&lt;$C245)+(DATE(YEAR($B245),MONTH($B245)+1,MIN(AQ$6,DAY(EOMONTH($B245,1))))&gt;=$B245)*(DATE(YEAR($B245),MONTH($B245)+1,MIN(AQ$6,DAY(EOMONTH($B245,1))))&lt;$C245)))</f>
        <v>0</v>
      </c>
      <c r="AR245" s="48" t="n">
        <f aca="false">IF(OR(N(AR$5)=0,AR$6=""),0,AR$5*((DATE(YEAR($B245),MONTH($B245),MIN(AR$6,DAY(EOMONTH($B245,0))))&gt;=$B245)*(DATE(YEAR($B245),MONTH($B245),MIN(AR$6,DAY(EOMONTH($B245,0))))&lt;$C245)+(DATE(YEAR($B245),MONTH($B245)+1,MIN(AR$6,DAY(EOMONTH($B245,1))))&gt;=$B245)*(DATE(YEAR($B245),MONTH($B245)+1,MIN(AR$6,DAY(EOMONTH($B245,1))))&lt;$C245)))</f>
        <v>0</v>
      </c>
      <c r="AS245" s="48" t="n">
        <f aca="false">IF(OR(N(AS$5)=0,AS$6=""),0,AS$5*((DATE(YEAR($B245),MONTH($B245),MIN(AS$6,DAY(EOMONTH($B245,0))))&gt;=$B245)*(DATE(YEAR($B245),MONTH($B245),MIN(AS$6,DAY(EOMONTH($B245,0))))&lt;$C245)+(DATE(YEAR($B245),MONTH($B245)+1,MIN(AS$6,DAY(EOMONTH($B245,1))))&gt;=$B245)*(DATE(YEAR($B245),MONTH($B245)+1,MIN(AS$6,DAY(EOMONTH($B245,1))))&lt;$C245)))</f>
        <v>0</v>
      </c>
      <c r="AT245" s="48" t="n">
        <f aca="false">IF(OR(N(AT$5)=0,AT$6=""),0,AT$5*((DATE(YEAR($B245),MONTH($B245),MIN(AT$6,DAY(EOMONTH($B245,0))))&gt;=$B245)*(DATE(YEAR($B245),MONTH($B245),MIN(AT$6,DAY(EOMONTH($B245,0))))&lt;$C245)+(DATE(YEAR($B245),MONTH($B245)+1,MIN(AT$6,DAY(EOMONTH($B245,1))))&gt;=$B245)*(DATE(YEAR($B245),MONTH($B245)+1,MIN(AT$6,DAY(EOMONTH($B245,1))))&lt;$C245)))</f>
        <v>0</v>
      </c>
      <c r="AU245" s="48" t="n">
        <f aca="false">IF(OR(N(AU$5)=0,AU$6=""),0,AU$5*((DATE(YEAR($B245),MONTH($B245),MIN(AU$6,DAY(EOMONTH($B245,0))))&gt;=$B245)*(DATE(YEAR($B245),MONTH($B245),MIN(AU$6,DAY(EOMONTH($B245,0))))&lt;$C245)+(DATE(YEAR($B245),MONTH($B245)+1,MIN(AU$6,DAY(EOMONTH($B245,1))))&gt;=$B245)*(DATE(YEAR($B245),MONTH($B245)+1,MIN(AU$6,DAY(EOMONTH($B245,1))))&lt;$C245)))</f>
        <v>0</v>
      </c>
      <c r="AV245" s="48" t="n">
        <f aca="false">IF(OR(N(AV$5)=0,AV$6=""),0,AV$5*((DATE(YEAR($B245),MONTH($B245),MIN(AV$6,DAY(EOMONTH($B245,0))))&gt;=$B245)*(DATE(YEAR($B245),MONTH($B245),MIN(AV$6,DAY(EOMONTH($B245,0))))&lt;$C245)+(DATE(YEAR($B245),MONTH($B245)+1,MIN(AV$6,DAY(EOMONTH($B245,1))))&gt;=$B245)*(DATE(YEAR($B245),MONTH($B245)+1,MIN(AV$6,DAY(EOMONTH($B245,1))))&lt;$C245)))</f>
        <v>0</v>
      </c>
      <c r="AW245" s="48" t="n">
        <f aca="false">IF(OR(N(AW$5)=0,AW$6=""),0,AW$5*((DATE(YEAR($B245),MONTH($B245),MIN(AW$6,DAY(EOMONTH($B245,0))))&gt;=$B245)*(DATE(YEAR($B245),MONTH($B245),MIN(AW$6,DAY(EOMONTH($B245,0))))&lt;$C245)+(DATE(YEAR($B245),MONTH($B245)+1,MIN(AW$6,DAY(EOMONTH($B245,1))))&gt;=$B245)*(DATE(YEAR($B245),MONTH($B245)+1,MIN(AW$6,DAY(EOMONTH($B245,1))))&lt;$C245)))</f>
        <v>0</v>
      </c>
      <c r="AX245" s="48" t="n">
        <f aca="false">IF(OR(N(AX$5)=0,AX$6=""),0,AX$5*((DATE(YEAR($B245),MONTH($B245),MIN(AX$6,DAY(EOMONTH($B245,0))))&gt;=$B245)*(DATE(YEAR($B245),MONTH($B245),MIN(AX$6,DAY(EOMONTH($B245,0))))&lt;$C245)+(DATE(YEAR($B245),MONTH($B245)+1,MIN(AX$6,DAY(EOMONTH($B245,1))))&gt;=$B245)*(DATE(YEAR($B245),MONTH($B245)+1,MIN(AX$6,DAY(EOMONTH($B245,1))))&lt;$C245)))</f>
        <v>0</v>
      </c>
      <c r="AY245" s="48" t="n">
        <f aca="false">IF(OR(N(AY$5)=0,AY$6=""),0,AY$5*((DATE(YEAR($B245),MONTH($B245),MIN(AY$6,DAY(EOMONTH($B245,0))))&gt;=$B245)*(DATE(YEAR($B245),MONTH($B245),MIN(AY$6,DAY(EOMONTH($B245,0))))&lt;$C245)+(DATE(YEAR($B245),MONTH($B245)+1,MIN(AY$6,DAY(EOMONTH($B245,1))))&gt;=$B245)*(DATE(YEAR($B245),MONTH($B245)+1,MIN(AY$6,DAY(EOMONTH($B245,1))))&lt;$C245)))</f>
        <v>0</v>
      </c>
      <c r="AZ245" s="48" t="n">
        <f aca="false">IF(OR(N(AZ$5)=0,AZ$6=""),0,AZ$5*((DATE(YEAR($B245),MONTH($B245),MIN(AZ$6,DAY(EOMONTH($B245,0))))&gt;=$B245)*(DATE(YEAR($B245),MONTH($B245),MIN(AZ$6,DAY(EOMONTH($B245,0))))&lt;$C245)+(DATE(YEAR($B245),MONTH($B245)+1,MIN(AZ$6,DAY(EOMONTH($B245,1))))&gt;=$B245)*(DATE(YEAR($B245),MONTH($B245)+1,MIN(AZ$6,DAY(EOMONTH($B245,1))))&lt;$C245)))</f>
        <v>0</v>
      </c>
      <c r="BA245" s="48" t="n">
        <f aca="false">IF(OR(N(BA$5)=0,BA$6=""),0,BA$5*((DATE(YEAR($B245),MONTH($B245),MIN(BA$6,DAY(EOMONTH($B245,0))))&gt;=$B245)*(DATE(YEAR($B245),MONTH($B245),MIN(BA$6,DAY(EOMONTH($B245,0))))&lt;$C245)+(DATE(YEAR($B245),MONTH($B245)+1,MIN(BA$6,DAY(EOMONTH($B245,1))))&gt;=$B245)*(DATE(YEAR($B245),MONTH($B245)+1,MIN(BA$6,DAY(EOMONTH($B245,1))))&lt;$C245)))</f>
        <v>0</v>
      </c>
      <c r="BB245" s="48" t="n">
        <f aca="false">IF(OR(N(BB$5)=0,BB$6=""),0,BB$5*((DATE(YEAR($B245),MONTH($B245),MIN(BB$6,DAY(EOMONTH($B245,0))))&gt;=$B245)*(DATE(YEAR($B245),MONTH($B245),MIN(BB$6,DAY(EOMONTH($B245,0))))&lt;$C245)+(DATE(YEAR($B245),MONTH($B245)+1,MIN(BB$6,DAY(EOMONTH($B245,1))))&gt;=$B245)*(DATE(YEAR($B245),MONTH($B245)+1,MIN(BB$6,DAY(EOMONTH($B245,1))))&lt;$C245)))</f>
        <v>0</v>
      </c>
      <c r="BC245" s="48" t="n">
        <f aca="false">IF(OR(N(BC$5)=0,BC$6=""),0,BC$5*((DATE(YEAR($B245),MONTH($B245),MIN(BC$6,DAY(EOMONTH($B245,0))))&gt;=$B245)*(DATE(YEAR($B245),MONTH($B245),MIN(BC$6,DAY(EOMONTH($B245,0))))&lt;$C245)+(DATE(YEAR($B245),MONTH($B245)+1,MIN(BC$6,DAY(EOMONTH($B245,1))))&gt;=$B245)*(DATE(YEAR($B245),MONTH($B245)+1,MIN(BC$6,DAY(EOMONTH($B245,1))))&lt;$C245)))</f>
        <v>0</v>
      </c>
      <c r="BD245" s="48" t="n">
        <f aca="false">IF(OR(N(BD$5)=0,BD$6=""),0,BD$5*((DATE(YEAR($B245),MONTH($B245),MIN(BD$6,DAY(EOMONTH($B245,0))))&gt;=$B245)*(DATE(YEAR($B245),MONTH($B245),MIN(BD$6,DAY(EOMONTH($B245,0))))&lt;$C245)+(DATE(YEAR($B245),MONTH($B245)+1,MIN(BD$6,DAY(EOMONTH($B245,1))))&gt;=$B245)*(DATE(YEAR($B245),MONTH($B245)+1,MIN(BD$6,DAY(EOMONTH($B245,1))))&lt;$C245)))</f>
        <v>0</v>
      </c>
      <c r="BE245" s="48" t="n">
        <f aca="false">IF(OR(N(BE$5)=0,BE$6=""),0,BE$5*((DATE(YEAR($B245),MONTH($B245),MIN(BE$6,DAY(EOMONTH($B245,0))))&gt;=$B245)*(DATE(YEAR($B245),MONTH($B245),MIN(BE$6,DAY(EOMONTH($B245,0))))&lt;$C245)+(DATE(YEAR($B245),MONTH($B245)+1,MIN(BE$6,DAY(EOMONTH($B245,1))))&gt;=$B245)*(DATE(YEAR($B245),MONTH($B245)+1,MIN(BE$6,DAY(EOMONTH($B245,1))))&lt;$C245)))</f>
        <v>0</v>
      </c>
      <c r="BF245" s="48" t="n">
        <f aca="false">IF(OR(N(BF$5)=0,BF$6=""),0,BF$5*((DATE(YEAR($B245),MONTH($B245),MIN(BF$6,DAY(EOMONTH($B245,0))))&gt;=$B245)*(DATE(YEAR($B245),MONTH($B245),MIN(BF$6,DAY(EOMONTH($B245,0))))&lt;$C245)+(DATE(YEAR($B245),MONTH($B245)+1,MIN(BF$6,DAY(EOMONTH($B245,1))))&gt;=$B245)*(DATE(YEAR($B245),MONTH($B245)+1,MIN(BF$6,DAY(EOMONTH($B245,1))))&lt;$C245)))</f>
        <v>0</v>
      </c>
      <c r="BG245" s="48" t="n">
        <f aca="false">IF(OR(N(BG$5)=0,BG$6=""),0,BG$5*((DATE(YEAR($B245),MONTH($B245),MIN(BG$6,DAY(EOMONTH($B245,0))))&gt;=$B245)*(DATE(YEAR($B245),MONTH($B245),MIN(BG$6,DAY(EOMONTH($B245,0))))&lt;$C245)+(DATE(YEAR($B245),MONTH($B245)+1,MIN(BG$6,DAY(EOMONTH($B245,1))))&gt;=$B245)*(DATE(YEAR($B245),MONTH($B245)+1,MIN(BG$6,DAY(EOMONTH($B245,1))))&lt;$C245)))</f>
        <v>0</v>
      </c>
      <c r="BH245" s="48" t="n">
        <f aca="false">IF(OR(N(BH$5)=0,BH$6=""),0,BH$5*((DATE(YEAR($B245),MONTH($B245),MIN(BH$6,DAY(EOMONTH($B245,0))))&gt;=$B245)*(DATE(YEAR($B245),MONTH($B245),MIN(BH$6,DAY(EOMONTH($B245,0))))&lt;$C245)+(DATE(YEAR($B245),MONTH($B245)+1,MIN(BH$6,DAY(EOMONTH($B245,1))))&gt;=$B245)*(DATE(YEAR($B245),MONTH($B245)+1,MIN(BH$6,DAY(EOMONTH($B245,1))))&lt;$C245)))</f>
        <v>0</v>
      </c>
      <c r="BI245" s="48" t="n">
        <f aca="false">IF(OR(N(BI$5)=0,BI$6=""),0,BI$5*((DATE(YEAR($B245),MONTH($B245),MIN(BI$6,DAY(EOMONTH($B245,0))))&gt;=$B245)*(DATE(YEAR($B245),MONTH($B245),MIN(BI$6,DAY(EOMONTH($B245,0))))&lt;$C245)+(DATE(YEAR($B245),MONTH($B245)+1,MIN(BI$6,DAY(EOMONTH($B245,1))))&gt;=$B245)*(DATE(YEAR($B245),MONTH($B245)+1,MIN(BI$6,DAY(EOMONTH($B245,1))))&lt;$C245)))</f>
        <v>0</v>
      </c>
      <c r="BJ245" s="48" t="n">
        <f aca="false">IF(OR(N(BJ$5)=0,BJ$6=""),0,BJ$5*((DATE(YEAR($B245),MONTH($B245),MIN(BJ$6,DAY(EOMONTH($B245,0))))&gt;=$B245)*(DATE(YEAR($B245),MONTH($B245),MIN(BJ$6,DAY(EOMONTH($B245,0))))&lt;$C245)+(DATE(YEAR($B245),MONTH($B245)+1,MIN(BJ$6,DAY(EOMONTH($B245,1))))&gt;=$B245)*(DATE(YEAR($B245),MONTH($B245)+1,MIN(BJ$6,DAY(EOMONTH($B245,1))))&lt;$C245)))</f>
        <v>0</v>
      </c>
      <c r="BK245" s="48" t="n">
        <f aca="false">IF(OR(N(BK$5)=0,BK$6=""),0,BK$5*((DATE(YEAR($B245),MONTH($B245),MIN(BK$6,DAY(EOMONTH($B245,0))))&gt;=$B245)*(DATE(YEAR($B245),MONTH($B245),MIN(BK$6,DAY(EOMONTH($B245,0))))&lt;$C245)+(DATE(YEAR($B245),MONTH($B245)+1,MIN(BK$6,DAY(EOMONTH($B245,1))))&gt;=$B245)*(DATE(YEAR($B245),MONTH($B245)+1,MIN(BK$6,DAY(EOMONTH($B245,1))))&lt;$C245)))</f>
        <v>0</v>
      </c>
      <c r="BL245" s="48" t="n">
        <f aca="false">IF(OR(N(BL$5)=0,BL$6=""),0,BL$5*((DATE(YEAR($B245),MONTH($B245),MIN(BL$6,DAY(EOMONTH($B245,0))))&gt;=$B245)*(DATE(YEAR($B245),MONTH($B245),MIN(BL$6,DAY(EOMONTH($B245,0))))&lt;$C245)+(DATE(YEAR($B245),MONTH($B245)+1,MIN(BL$6,DAY(EOMONTH($B245,1))))&gt;=$B245)*(DATE(YEAR($B245),MONTH($B245)+1,MIN(BL$6,DAY(EOMONTH($B245,1))))&lt;$C245)))</f>
        <v>0</v>
      </c>
      <c r="BM245" s="48" t="n">
        <f aca="false">IF(OR(N(BM$5)=0,BM$6=""),0,BM$5*((DATE(YEAR($B245),MONTH($B245),MIN(BM$6,DAY(EOMONTH($B245,0))))&gt;=$B245)*(DATE(YEAR($B245),MONTH($B245),MIN(BM$6,DAY(EOMONTH($B245,0))))&lt;$C245)+(DATE(YEAR($B245),MONTH($B245)+1,MIN(BM$6,DAY(EOMONTH($B245,1))))&gt;=$B245)*(DATE(YEAR($B245),MONTH($B245)+1,MIN(BM$6,DAY(EOMONTH($B245,1))))&lt;$C245)))</f>
        <v>0</v>
      </c>
      <c r="BN245" s="48" t="n">
        <f aca="false">IF(OR(N(BN$5)=0,BN$6=""),0,BN$5*((DATE(YEAR($B245),MONTH($B245),MIN(BN$6,DAY(EOMONTH($B245,0))))&gt;=$B245)*(DATE(YEAR($B245),MONTH($B245),MIN(BN$6,DAY(EOMONTH($B245,0))))&lt;$C245)+(DATE(YEAR($B245),MONTH($B245)+1,MIN(BN$6,DAY(EOMONTH($B245,1))))&gt;=$B245)*(DATE(YEAR($B245),MONTH($B245)+1,MIN(BN$6,DAY(EOMONTH($B245,1))))&lt;$C245)))</f>
        <v>0</v>
      </c>
      <c r="BO245" s="48" t="n">
        <f aca="false">IF(OR(N(BO$5)=0,BO$6=""),0,BO$5*((DATE(YEAR($B245),MONTH($B245),MIN(BO$6,DAY(EOMONTH($B245,0))))&gt;=$B245)*(DATE(YEAR($B245),MONTH($B245),MIN(BO$6,DAY(EOMONTH($B245,0))))&lt;$C245)+(DATE(YEAR($B245),MONTH($B245)+1,MIN(BO$6,DAY(EOMONTH($B245,1))))&gt;=$B245)*(DATE(YEAR($B245),MONTH($B245)+1,MIN(BO$6,DAY(EOMONTH($B245,1))))&lt;$C245)))</f>
        <v>0</v>
      </c>
      <c r="BP245" s="48" t="n">
        <f aca="false">IF(OR(N(BP$5)=0,BP$6=""),0,BP$5*((DATE(YEAR($B245),MONTH($B245),MIN(BP$6,DAY(EOMONTH($B245,0))))&gt;=$B245)*(DATE(YEAR($B245),MONTH($B245),MIN(BP$6,DAY(EOMONTH($B245,0))))&lt;$C245)+(DATE(YEAR($B245),MONTH($B245)+1,MIN(BP$6,DAY(EOMONTH($B245,1))))&gt;=$B245)*(DATE(YEAR($B245),MONTH($B245)+1,MIN(BP$6,DAY(EOMONTH($B245,1))))&lt;$C245)))</f>
        <v>0</v>
      </c>
      <c r="BQ245" s="48" t="n">
        <f aca="false">IF(OR(N(BQ$5)=0,BQ$6=""),0,BQ$5*((DATE(YEAR($B245),MONTH($B245),MIN(BQ$6,DAY(EOMONTH($B245,0))))&gt;=$B245)*(DATE(YEAR($B245),MONTH($B245),MIN(BQ$6,DAY(EOMONTH($B245,0))))&lt;$C245)+(DATE(YEAR($B245),MONTH($B245)+1,MIN(BQ$6,DAY(EOMONTH($B245,1))))&gt;=$B245)*(DATE(YEAR($B245),MONTH($B245)+1,MIN(BQ$6,DAY(EOMONTH($B245,1))))&lt;$C245)))</f>
        <v>0</v>
      </c>
      <c r="BR245" s="48" t="n">
        <f aca="false">IF(OR(N(BR$5)=0,BR$6=""),0,BR$5*((DATE(YEAR($B245),MONTH($B245),MIN(BR$6,DAY(EOMONTH($B245,0))))&gt;=$B245)*(DATE(YEAR($B245),MONTH($B245),MIN(BR$6,DAY(EOMONTH($B245,0))))&lt;$C245)+(DATE(YEAR($B245),MONTH($B245)+1,MIN(BR$6,DAY(EOMONTH($B245,1))))&gt;=$B245)*(DATE(YEAR($B245),MONTH($B245)+1,MIN(BR$6,DAY(EOMONTH($B245,1))))&lt;$C245)))</f>
        <v>0</v>
      </c>
      <c r="BS245" s="48" t="n">
        <f aca="false">IF(OR(N(BS$5)=0,BS$6=""),0,BS$5*((DATE(YEAR($B245),MONTH($B245),MIN(BS$6,DAY(EOMONTH($B245,0))))&gt;=$B245)*(DATE(YEAR($B245),MONTH($B245),MIN(BS$6,DAY(EOMONTH($B245,0))))&lt;$C245)+(DATE(YEAR($B245),MONTH($B245)+1,MIN(BS$6,DAY(EOMONTH($B245,1))))&gt;=$B245)*(DATE(YEAR($B245),MONTH($B245)+1,MIN(BS$6,DAY(EOMONTH($B245,1))))&lt;$C245)))</f>
        <v>0</v>
      </c>
      <c r="BT245" s="48" t="n">
        <f aca="false">IF(OR(N(BT$5)=0,BT$6=""),0,BT$5*((DATE(YEAR($B245),MONTH($B245),MIN(BT$6,DAY(EOMONTH($B245,0))))&gt;=$B245)*(DATE(YEAR($B245),MONTH($B245),MIN(BT$6,DAY(EOMONTH($B245,0))))&lt;$C245)+(DATE(YEAR($B245),MONTH($B245)+1,MIN(BT$6,DAY(EOMONTH($B245,1))))&gt;=$B245)*(DATE(YEAR($B245),MONTH($B245)+1,MIN(BT$6,DAY(EOMONTH($B245,1))))&lt;$C245)))</f>
        <v>0</v>
      </c>
      <c r="BU245" s="48" t="n">
        <f aca="false">IF(OR(N(BU$5)=0,BU$6=""),0,BU$5*((DATE(YEAR($B245),MONTH($B245),MIN(BU$6,DAY(EOMONTH($B245,0))))&gt;=$B245)*(DATE(YEAR($B245),MONTH($B245),MIN(BU$6,DAY(EOMONTH($B245,0))))&lt;$C245)+(DATE(YEAR($B245),MONTH($B245)+1,MIN(BU$6,DAY(EOMONTH($B245,1))))&gt;=$B245)*(DATE(YEAR($B245),MONTH($B245)+1,MIN(BU$6,DAY(EOMONTH($B245,1))))&lt;$C245)))</f>
        <v>0</v>
      </c>
      <c r="BV245" s="48" t="n">
        <f aca="false">IF(OR(N(BV$5)=0,BV$6=""),0,BV$5*((DATE(YEAR($B245),MONTH($B245),MIN(BV$6,DAY(EOMONTH($B245,0))))&gt;=$B245)*(DATE(YEAR($B245),MONTH($B245),MIN(BV$6,DAY(EOMONTH($B245,0))))&lt;$C245)+(DATE(YEAR($B245),MONTH($B245)+1,MIN(BV$6,DAY(EOMONTH($B245,1))))&gt;=$B245)*(DATE(YEAR($B245),MONTH($B245)+1,MIN(BV$6,DAY(EOMONTH($B245,1))))&lt;$C245)))</f>
        <v>0</v>
      </c>
      <c r="BW245" s="48" t="n">
        <f aca="false">IF(OR(N(BW$5)=0,BW$6=""),0,BW$5*((DATE(YEAR($B245),MONTH($B245),MIN(BW$6,DAY(EOMONTH($B245,0))))&gt;=$B245)*(DATE(YEAR($B245),MONTH($B245),MIN(BW$6,DAY(EOMONTH($B245,0))))&lt;$C245)+(DATE(YEAR($B245),MONTH($B245)+1,MIN(BW$6,DAY(EOMONTH($B245,1))))&gt;=$B245)*(DATE(YEAR($B245),MONTH($B245)+1,MIN(BW$6,DAY(EOMONTH($B245,1))))&lt;$C245)))</f>
        <v>0</v>
      </c>
      <c r="BX245" s="48" t="n">
        <f aca="false">MIN(Z245,(FT244*(1+FT$5/Setup!$C$36)+IF($V245=1,N($F245),0)))</f>
        <v>0</v>
      </c>
      <c r="BY245" s="48" t="n">
        <f aca="false">MIN(AA245,(FU244*(1+FU$5/Setup!$C$36)+IF($V245=2,N($F245),0)))</f>
        <v>0</v>
      </c>
      <c r="BZ245" s="48" t="n">
        <f aca="false">MIN(AB245,(FV244*(1+FV$5/Setup!$C$36)+IF($V245=3,N($F245),0)))</f>
        <v>0</v>
      </c>
      <c r="CA245" s="48" t="n">
        <f aca="false">MIN(AC245,(FW244*(1+FW$5/Setup!$C$36)+IF($V245=4,N($F245),0)))</f>
        <v>0</v>
      </c>
      <c r="CB245" s="48" t="n">
        <f aca="false">MIN(AD245,(FX244*(1+FX$5/Setup!$C$36)+IF($V245=5,N($F245),0)))</f>
        <v>0</v>
      </c>
      <c r="CC245" s="48" t="n">
        <f aca="false">MIN(AE245,(FY244*(1+FY$5/Setup!$C$36)+IF($V245=6,N($F245),0)))</f>
        <v>0</v>
      </c>
      <c r="CD245" s="48" t="n">
        <f aca="false">MIN(AF245,(FZ244*(1+FZ$5/Setup!$C$36)+IF($V245=7,N($F245),0)))</f>
        <v>0</v>
      </c>
      <c r="CE245" s="48" t="n">
        <f aca="false">MIN(AG245,(GA244*(1+GA$5/Setup!$C$36)+IF($V245=8,N($F245),0)))</f>
        <v>0</v>
      </c>
      <c r="CF245" s="48" t="n">
        <f aca="false">MIN(AH245,(GB244*(1+GB$5/Setup!$C$36)+IF($V245=9,N($F245),0)))</f>
        <v>0</v>
      </c>
      <c r="CG245" s="48" t="n">
        <f aca="false">MIN(AI245,(GC244*(1+GC$5/Setup!$C$36)+IF($V245=10,N($F245),0)))</f>
        <v>0</v>
      </c>
      <c r="CH245" s="48" t="n">
        <f aca="false">MIN(AJ245,(GD244*(1+GD$5/Setup!$C$36)+IF($V245=11,N($F245),0)))</f>
        <v>0</v>
      </c>
      <c r="CI245" s="48" t="n">
        <f aca="false">MIN(AK245,(GE244*(1+GE$5/Setup!$C$36)+IF($V245=12,N($F245),0)))</f>
        <v>0</v>
      </c>
      <c r="CJ245" s="48" t="n">
        <f aca="false">MIN(AL245,(GF244*(1+GF$5/Setup!$C$36)+IF($V245=13,N($F245),0)))</f>
        <v>0</v>
      </c>
      <c r="CK245" s="48" t="n">
        <f aca="false">MIN(AM245,(GG244*(1+GG$5/Setup!$C$36)+IF($V245=14,N($F245),0)))</f>
        <v>0</v>
      </c>
      <c r="CL245" s="48" t="n">
        <f aca="false">MIN(AN245,(GH244*(1+GH$5/Setup!$C$36)+IF($V245=15,N($F245),0)))</f>
        <v>0</v>
      </c>
      <c r="CM245" s="48" t="n">
        <f aca="false">MIN(AO245,(GI244*(1+GI$5/Setup!$C$36)+IF($V245=16,N($F245),0)))</f>
        <v>0</v>
      </c>
      <c r="CN245" s="48" t="n">
        <f aca="false">MIN(AP245,(GJ244*(1+GJ$5/Setup!$C$36)+IF($V245=17,N($F245),0)))</f>
        <v>0</v>
      </c>
      <c r="CO245" s="48" t="n">
        <f aca="false">MIN(AQ245,(GK244*(1+GK$5/Setup!$C$36)+IF($V245=18,N($F245),0)))</f>
        <v>0</v>
      </c>
      <c r="CP245" s="48" t="n">
        <f aca="false">MIN(AR245,(GL244*(1+GL$5/Setup!$C$36)+IF($V245=19,N($F245),0)))</f>
        <v>0</v>
      </c>
      <c r="CQ245" s="48" t="n">
        <f aca="false">MIN(AS245,(GM244*(1+GM$5/Setup!$C$36)+IF($V245=20,N($F245),0)))</f>
        <v>0</v>
      </c>
      <c r="CR245" s="48" t="n">
        <f aca="false">MIN(AT245,(GN244*(1+GN$5/Setup!$C$36)+IF($V245=21,N($F245),0)))</f>
        <v>0</v>
      </c>
      <c r="CS245" s="48" t="n">
        <f aca="false">MIN(AU245,(GO244*(1+GO$5/Setup!$C$36)+IF($V245=22,N($F245),0)))</f>
        <v>0</v>
      </c>
      <c r="CT245" s="48" t="n">
        <f aca="false">MIN(AV245,(GP244*(1+GP$5/Setup!$C$36)+IF($V245=23,N($F245),0)))</f>
        <v>0</v>
      </c>
      <c r="CU245" s="48" t="n">
        <f aca="false">MIN(AW245,(GQ244*(1+GQ$5/Setup!$C$36)+IF($V245=24,N($F245),0)))</f>
        <v>0</v>
      </c>
      <c r="CV245" s="48" t="n">
        <f aca="false">MIN(AX245,(GR244*(1+GR$5/Setup!$C$36)+IF($V245=25,N($F245),0)))</f>
        <v>0</v>
      </c>
      <c r="CW245" s="48" t="n">
        <f aca="false">MIN(AY245,(GS244*(1+GS$5/Setup!$C$36)+IF($V245=26,N($F245),0)))</f>
        <v>0</v>
      </c>
      <c r="CX245" s="48" t="n">
        <f aca="false">MIN(AZ245,(GT244*(1+GT$5/Setup!$C$36)+IF($V245=27,N($F245),0)))</f>
        <v>0</v>
      </c>
      <c r="CY245" s="48" t="n">
        <f aca="false">MIN(BA245,(GU244*(1+GU$5/Setup!$C$36)+IF($V245=28,N($F245),0)))</f>
        <v>0</v>
      </c>
      <c r="CZ245" s="48" t="n">
        <f aca="false">MIN(BB245,(GV244*(1+GV$5/Setup!$C$36)+IF($V245=29,N($F245),0)))</f>
        <v>0</v>
      </c>
      <c r="DA245" s="48" t="n">
        <f aca="false">MIN(BC245,(GW244*(1+GW$5/Setup!$C$36)+IF($V245=30,N($F245),0)))</f>
        <v>0</v>
      </c>
      <c r="DB245" s="48" t="n">
        <f aca="false">MIN(BD245,(GX244*(1+GX$5/Setup!$C$36)+IF($V245=31,N($F245),0)))</f>
        <v>0</v>
      </c>
      <c r="DC245" s="48" t="n">
        <f aca="false">MIN(BE245,(GY244*(1+GY$5/Setup!$C$36)+IF($V245=32,N($F245),0)))</f>
        <v>0</v>
      </c>
      <c r="DD245" s="48" t="n">
        <f aca="false">MIN(BF245,(GZ244*(1+GZ$5/Setup!$C$36)+IF($V245=33,N($F245),0)))</f>
        <v>0</v>
      </c>
      <c r="DE245" s="48" t="n">
        <f aca="false">MIN(BG245,(HA244*(1+HA$5/Setup!$C$36)+IF($V245=34,N($F245),0)))</f>
        <v>0</v>
      </c>
      <c r="DF245" s="48" t="n">
        <f aca="false">MIN(BH245,(HB244*(1+HB$5/Setup!$C$36)+IF($V245=35,N($F245),0)))</f>
        <v>0</v>
      </c>
      <c r="DG245" s="48" t="n">
        <f aca="false">MIN(BI245,(HC244*(1+HC$5/Setup!$C$36)+IF($V245=36,N($F245),0)))</f>
        <v>0</v>
      </c>
      <c r="DH245" s="48" t="n">
        <f aca="false">MIN(BJ245,(HD244*(1+HD$5/Setup!$C$36)+IF($V245=37,N($F245),0)))</f>
        <v>0</v>
      </c>
      <c r="DI245" s="48" t="n">
        <f aca="false">MIN(BK245,(HE244*(1+HE$5/Setup!$C$36)+IF($V245=38,N($F245),0)))</f>
        <v>0</v>
      </c>
      <c r="DJ245" s="48" t="n">
        <f aca="false">MIN(BL245,(HF244*(1+HF$5/Setup!$C$36)+IF($V245=39,N($F245),0)))</f>
        <v>0</v>
      </c>
      <c r="DK245" s="48" t="n">
        <f aca="false">MIN(BM245,(HG244*(1+HG$5/Setup!$C$36)+IF($V245=40,N($F245),0)))</f>
        <v>0</v>
      </c>
      <c r="DL245" s="48" t="n">
        <f aca="false">MIN(BN245,(HH244*(1+HH$5/Setup!$C$36)+IF($V245=41,N($F245),0)))</f>
        <v>0</v>
      </c>
      <c r="DM245" s="48" t="n">
        <f aca="false">MIN(BO245,(HI244*(1+HI$5/Setup!$C$36)+IF($V245=42,N($F245),0)))</f>
        <v>0</v>
      </c>
      <c r="DN245" s="48" t="n">
        <f aca="false">MIN(BP245,(HJ244*(1+HJ$5/Setup!$C$36)+IF($V245=43,N($F245),0)))</f>
        <v>0</v>
      </c>
      <c r="DO245" s="48" t="n">
        <f aca="false">MIN(BQ245,(HK244*(1+HK$5/Setup!$C$36)+IF($V245=44,N($F245),0)))</f>
        <v>0</v>
      </c>
      <c r="DP245" s="48" t="n">
        <f aca="false">MIN(BR245,(HL244*(1+HL$5/Setup!$C$36)+IF($V245=45,N($F245),0)))</f>
        <v>0</v>
      </c>
      <c r="DQ245" s="48" t="n">
        <f aca="false">MIN(BS245,(HM244*(1+HM$5/Setup!$C$36)+IF($V245=46,N($F245),0)))</f>
        <v>0</v>
      </c>
      <c r="DR245" s="48" t="n">
        <f aca="false">MIN(BT245,(HN244*(1+HN$5/Setup!$C$36)+IF($V245=47,N($F245),0)))</f>
        <v>0</v>
      </c>
      <c r="DS245" s="48" t="n">
        <f aca="false">MIN(BU245,(HO244*(1+HO$5/Setup!$C$36)+IF($V245=48,N($F245),0)))</f>
        <v>0</v>
      </c>
      <c r="DT245" s="48" t="n">
        <f aca="false">MIN(BV245,(HP244*(1+HP$5/Setup!$C$36)+IF($V245=49,N($F245),0)))</f>
        <v>0</v>
      </c>
      <c r="DU245" s="48" t="n">
        <f aca="false">MIN(BW245,(HQ244*(1+HQ$5/Setup!$C$36)+IF($V245=50,N($F245),0)))</f>
        <v>0</v>
      </c>
      <c r="DV245" s="48" t="n">
        <f aca="false">MIN(MAX((FT244*(1+FT$5/Setup!$C$36)+IF($V245=1,N($F245),0))-BX245,0),MAX($P245-0,0))</f>
        <v>0</v>
      </c>
      <c r="DW245" s="48" t="n">
        <f aca="false">MIN(MAX((FU244*(1+FU$5/Setup!$C$36)+IF($V245=2,N($F245),0))-BY245,0),MAX($P245-SUM(DV245:DV245),0))</f>
        <v>0</v>
      </c>
      <c r="DX245" s="48" t="n">
        <f aca="false">MIN(MAX((FV244*(1+FV$5/Setup!$C$36)+IF($V245=3,N($F245),0))-BZ245,0),MAX($P245-SUM(DV245:DW245),0))</f>
        <v>0</v>
      </c>
      <c r="DY245" s="48" t="n">
        <f aca="false">MIN(MAX((FW244*(1+FW$5/Setup!$C$36)+IF($V245=4,N($F245),0))-CA245,0),MAX($P245-SUM(DV245:DX245),0))</f>
        <v>0</v>
      </c>
      <c r="DZ245" s="48" t="n">
        <f aca="false">MIN(MAX((FX244*(1+FX$5/Setup!$C$36)+IF($V245=5,N($F245),0))-CB245,0),MAX($P245-SUM(DV245:DY245),0))</f>
        <v>0</v>
      </c>
      <c r="EA245" s="48" t="n">
        <f aca="false">MIN(MAX((FY244*(1+FY$5/Setup!$C$36)+IF($V245=6,N($F245),0))-CC245,0),MAX($P245-SUM(DV245:DZ245),0))</f>
        <v>0</v>
      </c>
      <c r="EB245" s="48" t="n">
        <f aca="false">MIN(MAX((FZ244*(1+FZ$5/Setup!$C$36)+IF($V245=7,N($F245),0))-CD245,0),MAX($P245-SUM(DV245:EA245),0))</f>
        <v>0</v>
      </c>
      <c r="EC245" s="48" t="n">
        <f aca="false">MIN(MAX((GA244*(1+GA$5/Setup!$C$36)+IF($V245=8,N($F245),0))-CE245,0),MAX($P245-SUM(DV245:EB245),0))</f>
        <v>0</v>
      </c>
      <c r="ED245" s="48" t="n">
        <f aca="false">MIN(MAX((GB244*(1+GB$5/Setup!$C$36)+IF($V245=9,N($F245),0))-CF245,0),MAX($P245-SUM(DV245:EC245),0))</f>
        <v>0</v>
      </c>
      <c r="EE245" s="48" t="n">
        <f aca="false">MIN(MAX((GC244*(1+GC$5/Setup!$C$36)+IF($V245=10,N($F245),0))-CG245,0),MAX($P245-SUM(DV245:ED245),0))</f>
        <v>0</v>
      </c>
      <c r="EF245" s="48" t="n">
        <f aca="false">MIN(MAX((GD244*(1+GD$5/Setup!$C$36)+IF($V245=11,N($F245),0))-CH245,0),MAX($P245-SUM(DV245:EE245),0))</f>
        <v>0</v>
      </c>
      <c r="EG245" s="48" t="n">
        <f aca="false">MIN(MAX((GE244*(1+GE$5/Setup!$C$36)+IF($V245=12,N($F245),0))-CI245,0),MAX($P245-SUM(DV245:EF245),0))</f>
        <v>0</v>
      </c>
      <c r="EH245" s="48" t="n">
        <f aca="false">MIN(MAX((GF244*(1+GF$5/Setup!$C$36)+IF($V245=13,N($F245),0))-CJ245,0),MAX($P245-SUM(DV245:EG245),0))</f>
        <v>0</v>
      </c>
      <c r="EI245" s="48" t="n">
        <f aca="false">MIN(MAX((GG244*(1+GG$5/Setup!$C$36)+IF($V245=14,N($F245),0))-CK245,0),MAX($P245-SUM(DV245:EH245),0))</f>
        <v>0</v>
      </c>
      <c r="EJ245" s="48" t="n">
        <f aca="false">MIN(MAX((GH244*(1+GH$5/Setup!$C$36)+IF($V245=15,N($F245),0))-CL245,0),MAX($P245-SUM(DV245:EI245),0))</f>
        <v>0</v>
      </c>
      <c r="EK245" s="48" t="n">
        <f aca="false">MIN(MAX((GI244*(1+GI$5/Setup!$C$36)+IF($V245=16,N($F245),0))-CM245,0),MAX($P245-SUM(DV245:EJ245),0))</f>
        <v>0</v>
      </c>
      <c r="EL245" s="48" t="n">
        <f aca="false">MIN(MAX((GJ244*(1+GJ$5/Setup!$C$36)+IF($V245=17,N($F245),0))-CN245,0),MAX($P245-SUM(DV245:EK245),0))</f>
        <v>0</v>
      </c>
      <c r="EM245" s="48" t="n">
        <f aca="false">MIN(MAX((GK244*(1+GK$5/Setup!$C$36)+IF($V245=18,N($F245),0))-CO245,0),MAX($P245-SUM(DV245:EL245),0))</f>
        <v>0</v>
      </c>
      <c r="EN245" s="48" t="n">
        <f aca="false">MIN(MAX((GL244*(1+GL$5/Setup!$C$36)+IF($V245=19,N($F245),0))-CP245,0),MAX($P245-SUM(DV245:EM245),0))</f>
        <v>0</v>
      </c>
      <c r="EO245" s="48" t="n">
        <f aca="false">MIN(MAX((GM244*(1+GM$5/Setup!$C$36)+IF($V245=20,N($F245),0))-CQ245,0),MAX($P245-SUM(DV245:EN245),0))</f>
        <v>0</v>
      </c>
      <c r="EP245" s="48" t="n">
        <f aca="false">MIN(MAX((GN244*(1+GN$5/Setup!$C$36)+IF($V245=21,N($F245),0))-CR245,0),MAX($P245-SUM(DV245:EO245),0))</f>
        <v>0</v>
      </c>
      <c r="EQ245" s="48" t="n">
        <f aca="false">MIN(MAX((GO244*(1+GO$5/Setup!$C$36)+IF($V245=22,N($F245),0))-CS245,0),MAX($P245-SUM(DV245:EP245),0))</f>
        <v>0</v>
      </c>
      <c r="ER245" s="48" t="n">
        <f aca="false">MIN(MAX((GP244*(1+GP$5/Setup!$C$36)+IF($V245=23,N($F245),0))-CT245,0),MAX($P245-SUM(DV245:EQ245),0))</f>
        <v>0</v>
      </c>
      <c r="ES245" s="48" t="n">
        <f aca="false">MIN(MAX((GQ244*(1+GQ$5/Setup!$C$36)+IF($V245=24,N($F245),0))-CU245,0),MAX($P245-SUM(DV245:ER245),0))</f>
        <v>0</v>
      </c>
      <c r="ET245" s="48" t="n">
        <f aca="false">MIN(MAX((GR244*(1+GR$5/Setup!$C$36)+IF($V245=25,N($F245),0))-CV245,0),MAX($P245-SUM(DV245:ES245),0))</f>
        <v>0</v>
      </c>
      <c r="EU245" s="48" t="n">
        <f aca="false">MIN(MAX((GS244*(1+GS$5/Setup!$C$36)+IF($V245=26,N($F245),0))-CW245,0),MAX($P245-SUM(DV245:ET245),0))</f>
        <v>0</v>
      </c>
      <c r="EV245" s="48" t="n">
        <f aca="false">MIN(MAX((GT244*(1+GT$5/Setup!$C$36)+IF($V245=27,N($F245),0))-CX245,0),MAX($P245-SUM(DV245:EU245),0))</f>
        <v>0</v>
      </c>
      <c r="EW245" s="48" t="n">
        <f aca="false">MIN(MAX((GU244*(1+GU$5/Setup!$C$36)+IF($V245=28,N($F245),0))-CY245,0),MAX($P245-SUM(DV245:EV245),0))</f>
        <v>0</v>
      </c>
      <c r="EX245" s="48" t="n">
        <f aca="false">MIN(MAX((GV244*(1+GV$5/Setup!$C$36)+IF($V245=29,N($F245),0))-CZ245,0),MAX($P245-SUM(DV245:EW245),0))</f>
        <v>0</v>
      </c>
      <c r="EY245" s="48" t="n">
        <f aca="false">MIN(MAX((GW244*(1+GW$5/Setup!$C$36)+IF($V245=30,N($F245),0))-DA245,0),MAX($P245-SUM(DV245:EX245),0))</f>
        <v>0</v>
      </c>
      <c r="EZ245" s="48" t="n">
        <f aca="false">MIN(MAX((GX244*(1+GX$5/Setup!$C$36)+IF($V245=31,N($F245),0))-DB245,0),MAX($P245-SUM(DV245:EY245),0))</f>
        <v>0</v>
      </c>
      <c r="FA245" s="48" t="n">
        <f aca="false">MIN(MAX((GY244*(1+GY$5/Setup!$C$36)+IF($V245=32,N($F245),0))-DC245,0),MAX($P245-SUM(DV245:EZ245),0))</f>
        <v>0</v>
      </c>
      <c r="FB245" s="48" t="n">
        <f aca="false">MIN(MAX((GZ244*(1+GZ$5/Setup!$C$36)+IF($V245=33,N($F245),0))-DD245,0),MAX($P245-SUM(DV245:FA245),0))</f>
        <v>0</v>
      </c>
      <c r="FC245" s="48" t="n">
        <f aca="false">MIN(MAX((HA244*(1+HA$5/Setup!$C$36)+IF($V245=34,N($F245),0))-DE245,0),MAX($P245-SUM(DV245:FB245),0))</f>
        <v>0</v>
      </c>
      <c r="FD245" s="48" t="n">
        <f aca="false">MIN(MAX((HB244*(1+HB$5/Setup!$C$36)+IF($V245=35,N($F245),0))-DF245,0),MAX($P245-SUM(DV245:FC245),0))</f>
        <v>0</v>
      </c>
      <c r="FE245" s="48" t="n">
        <f aca="false">MIN(MAX((HC244*(1+HC$5/Setup!$C$36)+IF($V245=36,N($F245),0))-DG245,0),MAX($P245-SUM(DV245:FD245),0))</f>
        <v>0</v>
      </c>
      <c r="FF245" s="48" t="n">
        <f aca="false">MIN(MAX((HD244*(1+HD$5/Setup!$C$36)+IF($V245=37,N($F245),0))-DH245,0),MAX($P245-SUM(DV245:FE245),0))</f>
        <v>0</v>
      </c>
      <c r="FG245" s="48" t="n">
        <f aca="false">MIN(MAX((HE244*(1+HE$5/Setup!$C$36)+IF($V245=38,N($F245),0))-DI245,0),MAX($P245-SUM(DV245:FF245),0))</f>
        <v>0</v>
      </c>
      <c r="FH245" s="48" t="n">
        <f aca="false">MIN(MAX((HF244*(1+HF$5/Setup!$C$36)+IF($V245=39,N($F245),0))-DJ245,0),MAX($P245-SUM(DV245:FG245),0))</f>
        <v>0</v>
      </c>
      <c r="FI245" s="48" t="n">
        <f aca="false">MIN(MAX((HG244*(1+HG$5/Setup!$C$36)+IF($V245=40,N($F245),0))-DK245,0),MAX($P245-SUM(DV245:FH245),0))</f>
        <v>0</v>
      </c>
      <c r="FJ245" s="48" t="n">
        <f aca="false">MIN(MAX((HH244*(1+HH$5/Setup!$C$36)+IF($V245=41,N($F245),0))-DL245,0),MAX($P245-SUM(DV245:FI245),0))</f>
        <v>0</v>
      </c>
      <c r="FK245" s="48" t="n">
        <f aca="false">MIN(MAX((HI244*(1+HI$5/Setup!$C$36)+IF($V245=42,N($F245),0))-DM245,0),MAX($P245-SUM(DV245:FJ245),0))</f>
        <v>0</v>
      </c>
      <c r="FL245" s="48" t="n">
        <f aca="false">MIN(MAX((HJ244*(1+HJ$5/Setup!$C$36)+IF($V245=43,N($F245),0))-DN245,0),MAX($P245-SUM(DV245:FK245),0))</f>
        <v>0</v>
      </c>
      <c r="FM245" s="48" t="n">
        <f aca="false">MIN(MAX((HK244*(1+HK$5/Setup!$C$36)+IF($V245=44,N($F245),0))-DO245,0),MAX($P245-SUM(DV245:FL245),0))</f>
        <v>0</v>
      </c>
      <c r="FN245" s="48" t="n">
        <f aca="false">MIN(MAX((HL244*(1+HL$5/Setup!$C$36)+IF($V245=45,N($F245),0))-DP245,0),MAX($P245-SUM(DV245:FM245),0))</f>
        <v>0</v>
      </c>
      <c r="FO245" s="48" t="n">
        <f aca="false">MIN(MAX((HM244*(1+HM$5/Setup!$C$36)+IF($V245=46,N($F245),0))-DQ245,0),MAX($P245-SUM(DV245:FN245),0))</f>
        <v>0</v>
      </c>
      <c r="FP245" s="48" t="n">
        <f aca="false">MIN(MAX((HN244*(1+HN$5/Setup!$C$36)+IF($V245=47,N($F245),0))-DR245,0),MAX($P245-SUM(DV245:FO245),0))</f>
        <v>0</v>
      </c>
      <c r="FQ245" s="48" t="n">
        <f aca="false">MIN(MAX((HO244*(1+HO$5/Setup!$C$36)+IF($V245=48,N($F245),0))-DS245,0),MAX($P245-SUM(DV245:FP245),0))</f>
        <v>0</v>
      </c>
      <c r="FR245" s="48" t="n">
        <f aca="false">MIN(MAX((HP244*(1+HP$5/Setup!$C$36)+IF($V245=49,N($F245),0))-DT245,0),MAX($P245-SUM(DV245:FQ245),0))</f>
        <v>0</v>
      </c>
      <c r="FS245" s="48" t="n">
        <f aca="false">MIN(MAX((HQ244*(1+HQ$5/Setup!$C$36)+IF($V245=50,N($F245),0))-DU245,0),MAX($P245-SUM(DV245:FR245),0))</f>
        <v>0</v>
      </c>
      <c r="FT245" s="48" t="n">
        <f aca="false">IF((FT244*(1+FT$5/Setup!$C$36)+IF($V245=1,N($F245),0))-BX245-DV245&lt;0.005,0,(FT244*(1+FT$5/Setup!$C$36)+IF($V245=1,N($F245),0))-BX245-DV245)</f>
        <v>0</v>
      </c>
      <c r="FU245" s="48" t="n">
        <f aca="false">IF((FU244*(1+FU$5/Setup!$C$36)+IF($V245=2,N($F245),0))-BY245-DW245&lt;0.005,0,(FU244*(1+FU$5/Setup!$C$36)+IF($V245=2,N($F245),0))-BY245-DW245)</f>
        <v>0</v>
      </c>
      <c r="FV245" s="48" t="n">
        <f aca="false">IF((FV244*(1+FV$5/Setup!$C$36)+IF($V245=3,N($F245),0))-BZ245-DX245&lt;0.005,0,(FV244*(1+FV$5/Setup!$C$36)+IF($V245=3,N($F245),0))-BZ245-DX245)</f>
        <v>0</v>
      </c>
      <c r="FW245" s="48" t="n">
        <f aca="false">IF((FW244*(1+FW$5/Setup!$C$36)+IF($V245=4,N($F245),0))-CA245-DY245&lt;0.005,0,(FW244*(1+FW$5/Setup!$C$36)+IF($V245=4,N($F245),0))-CA245-DY245)</f>
        <v>0</v>
      </c>
      <c r="FX245" s="48" t="n">
        <f aca="false">IF((FX244*(1+FX$5/Setup!$C$36)+IF($V245=5,N($F245),0))-CB245-DZ245&lt;0.005,0,(FX244*(1+FX$5/Setup!$C$36)+IF($V245=5,N($F245),0))-CB245-DZ245)</f>
        <v>0</v>
      </c>
      <c r="FY245" s="48" t="n">
        <f aca="false">IF((FY244*(1+FY$5/Setup!$C$36)+IF($V245=6,N($F245),0))-CC245-EA245&lt;0.005,0,(FY244*(1+FY$5/Setup!$C$36)+IF($V245=6,N($F245),0))-CC245-EA245)</f>
        <v>0</v>
      </c>
      <c r="FZ245" s="48" t="n">
        <f aca="false">IF((FZ244*(1+FZ$5/Setup!$C$36)+IF($V245=7,N($F245),0))-CD245-EB245&lt;0.005,0,(FZ244*(1+FZ$5/Setup!$C$36)+IF($V245=7,N($F245),0))-CD245-EB245)</f>
        <v>0</v>
      </c>
      <c r="GA245" s="48" t="n">
        <f aca="false">IF((GA244*(1+GA$5/Setup!$C$36)+IF($V245=8,N($F245),0))-CE245-EC245&lt;0.005,0,(GA244*(1+GA$5/Setup!$C$36)+IF($V245=8,N($F245),0))-CE245-EC245)</f>
        <v>0</v>
      </c>
      <c r="GB245" s="48" t="n">
        <f aca="false">IF((GB244*(1+GB$5/Setup!$C$36)+IF($V245=9,N($F245),0))-CF245-ED245&lt;0.005,0,(GB244*(1+GB$5/Setup!$C$36)+IF($V245=9,N($F245),0))-CF245-ED245)</f>
        <v>0</v>
      </c>
      <c r="GC245" s="48" t="n">
        <f aca="false">IF((GC244*(1+GC$5/Setup!$C$36)+IF($V245=10,N($F245),0))-CG245-EE245&lt;0.005,0,(GC244*(1+GC$5/Setup!$C$36)+IF($V245=10,N($F245),0))-CG245-EE245)</f>
        <v>0</v>
      </c>
      <c r="GD245" s="48" t="n">
        <f aca="false">IF((GD244*(1+GD$5/Setup!$C$36)+IF($V245=11,N($F245),0))-CH245-EF245&lt;0.005,0,(GD244*(1+GD$5/Setup!$C$36)+IF($V245=11,N($F245),0))-CH245-EF245)</f>
        <v>0</v>
      </c>
      <c r="GE245" s="48" t="n">
        <f aca="false">IF((GE244*(1+GE$5/Setup!$C$36)+IF($V245=12,N($F245),0))-CI245-EG245&lt;0.005,0,(GE244*(1+GE$5/Setup!$C$36)+IF($V245=12,N($F245),0))-CI245-EG245)</f>
        <v>0</v>
      </c>
      <c r="GF245" s="48" t="n">
        <f aca="false">IF((GF244*(1+GF$5/Setup!$C$36)+IF($V245=13,N($F245),0))-CJ245-EH245&lt;0.005,0,(GF244*(1+GF$5/Setup!$C$36)+IF($V245=13,N($F245),0))-CJ245-EH245)</f>
        <v>0</v>
      </c>
      <c r="GG245" s="48" t="n">
        <f aca="false">IF((GG244*(1+GG$5/Setup!$C$36)+IF($V245=14,N($F245),0))-CK245-EI245&lt;0.005,0,(GG244*(1+GG$5/Setup!$C$36)+IF($V245=14,N($F245),0))-CK245-EI245)</f>
        <v>0</v>
      </c>
      <c r="GH245" s="48" t="n">
        <f aca="false">IF((GH244*(1+GH$5/Setup!$C$36)+IF($V245=15,N($F245),0))-CL245-EJ245&lt;0.005,0,(GH244*(1+GH$5/Setup!$C$36)+IF($V245=15,N($F245),0))-CL245-EJ245)</f>
        <v>0</v>
      </c>
      <c r="GI245" s="48" t="n">
        <f aca="false">IF((GI244*(1+GI$5/Setup!$C$36)+IF($V245=16,N($F245),0))-CM245-EK245&lt;0.005,0,(GI244*(1+GI$5/Setup!$C$36)+IF($V245=16,N($F245),0))-CM245-EK245)</f>
        <v>0</v>
      </c>
      <c r="GJ245" s="48" t="n">
        <f aca="false">IF((GJ244*(1+GJ$5/Setup!$C$36)+IF($V245=17,N($F245),0))-CN245-EL245&lt;0.005,0,(GJ244*(1+GJ$5/Setup!$C$36)+IF($V245=17,N($F245),0))-CN245-EL245)</f>
        <v>0</v>
      </c>
      <c r="GK245" s="48" t="n">
        <f aca="false">IF((GK244*(1+GK$5/Setup!$C$36)+IF($V245=18,N($F245),0))-CO245-EM245&lt;0.005,0,(GK244*(1+GK$5/Setup!$C$36)+IF($V245=18,N($F245),0))-CO245-EM245)</f>
        <v>0</v>
      </c>
      <c r="GL245" s="48" t="n">
        <f aca="false">IF((GL244*(1+GL$5/Setup!$C$36)+IF($V245=19,N($F245),0))-CP245-EN245&lt;0.005,0,(GL244*(1+GL$5/Setup!$C$36)+IF($V245=19,N($F245),0))-CP245-EN245)</f>
        <v>0</v>
      </c>
      <c r="GM245" s="48" t="n">
        <f aca="false">IF((GM244*(1+GM$5/Setup!$C$36)+IF($V245=20,N($F245),0))-CQ245-EO245&lt;0.005,0,(GM244*(1+GM$5/Setup!$C$36)+IF($V245=20,N($F245),0))-CQ245-EO245)</f>
        <v>0</v>
      </c>
      <c r="GN245" s="48" t="n">
        <f aca="false">IF((GN244*(1+GN$5/Setup!$C$36)+IF($V245=21,N($F245),0))-CR245-EP245&lt;0.005,0,(GN244*(1+GN$5/Setup!$C$36)+IF($V245=21,N($F245),0))-CR245-EP245)</f>
        <v>0</v>
      </c>
      <c r="GO245" s="48" t="n">
        <f aca="false">IF((GO244*(1+GO$5/Setup!$C$36)+IF($V245=22,N($F245),0))-CS245-EQ245&lt;0.005,0,(GO244*(1+GO$5/Setup!$C$36)+IF($V245=22,N($F245),0))-CS245-EQ245)</f>
        <v>0</v>
      </c>
      <c r="GP245" s="48" t="n">
        <f aca="false">IF((GP244*(1+GP$5/Setup!$C$36)+IF($V245=23,N($F245),0))-CT245-ER245&lt;0.005,0,(GP244*(1+GP$5/Setup!$C$36)+IF($V245=23,N($F245),0))-CT245-ER245)</f>
        <v>0</v>
      </c>
      <c r="GQ245" s="48" t="n">
        <f aca="false">IF((GQ244*(1+GQ$5/Setup!$C$36)+IF($V245=24,N($F245),0))-CU245-ES245&lt;0.005,0,(GQ244*(1+GQ$5/Setup!$C$36)+IF($V245=24,N($F245),0))-CU245-ES245)</f>
        <v>0</v>
      </c>
      <c r="GR245" s="48" t="n">
        <f aca="false">IF((GR244*(1+GR$5/Setup!$C$36)+IF($V245=25,N($F245),0))-CV245-ET245&lt;0.005,0,(GR244*(1+GR$5/Setup!$C$36)+IF($V245=25,N($F245),0))-CV245-ET245)</f>
        <v>0</v>
      </c>
      <c r="GS245" s="48" t="n">
        <f aca="false">IF((GS244*(1+GS$5/Setup!$C$36)+IF($V245=26,N($F245),0))-CW245-EU245&lt;0.005,0,(GS244*(1+GS$5/Setup!$C$36)+IF($V245=26,N($F245),0))-CW245-EU245)</f>
        <v>0</v>
      </c>
      <c r="GT245" s="48" t="n">
        <f aca="false">IF((GT244*(1+GT$5/Setup!$C$36)+IF($V245=27,N($F245),0))-CX245-EV245&lt;0.005,0,(GT244*(1+GT$5/Setup!$C$36)+IF($V245=27,N($F245),0))-CX245-EV245)</f>
        <v>0</v>
      </c>
      <c r="GU245" s="48" t="n">
        <f aca="false">IF((GU244*(1+GU$5/Setup!$C$36)+IF($V245=28,N($F245),0))-CY245-EW245&lt;0.005,0,(GU244*(1+GU$5/Setup!$C$36)+IF($V245=28,N($F245),0))-CY245-EW245)</f>
        <v>0</v>
      </c>
      <c r="GV245" s="48" t="n">
        <f aca="false">IF((GV244*(1+GV$5/Setup!$C$36)+IF($V245=29,N($F245),0))-CZ245-EX245&lt;0.005,0,(GV244*(1+GV$5/Setup!$C$36)+IF($V245=29,N($F245),0))-CZ245-EX245)</f>
        <v>0</v>
      </c>
      <c r="GW245" s="48" t="n">
        <f aca="false">IF((GW244*(1+GW$5/Setup!$C$36)+IF($V245=30,N($F245),0))-DA245-EY245&lt;0.005,0,(GW244*(1+GW$5/Setup!$C$36)+IF($V245=30,N($F245),0))-DA245-EY245)</f>
        <v>0</v>
      </c>
      <c r="GX245" s="48" t="n">
        <f aca="false">IF((GX244*(1+GX$5/Setup!$C$36)+IF($V245=31,N($F245),0))-DB245-EZ245&lt;0.005,0,(GX244*(1+GX$5/Setup!$C$36)+IF($V245=31,N($F245),0))-DB245-EZ245)</f>
        <v>0</v>
      </c>
      <c r="GY245" s="48" t="n">
        <f aca="false">IF((GY244*(1+GY$5/Setup!$C$36)+IF($V245=32,N($F245),0))-DC245-FA245&lt;0.005,0,(GY244*(1+GY$5/Setup!$C$36)+IF($V245=32,N($F245),0))-DC245-FA245)</f>
        <v>0</v>
      </c>
      <c r="GZ245" s="48" t="n">
        <f aca="false">IF((GZ244*(1+GZ$5/Setup!$C$36)+IF($V245=33,N($F245),0))-DD245-FB245&lt;0.005,0,(GZ244*(1+GZ$5/Setup!$C$36)+IF($V245=33,N($F245),0))-DD245-FB245)</f>
        <v>0</v>
      </c>
      <c r="HA245" s="48" t="n">
        <f aca="false">IF((HA244*(1+HA$5/Setup!$C$36)+IF($V245=34,N($F245),0))-DE245-FC245&lt;0.005,0,(HA244*(1+HA$5/Setup!$C$36)+IF($V245=34,N($F245),0))-DE245-FC245)</f>
        <v>0</v>
      </c>
      <c r="HB245" s="48" t="n">
        <f aca="false">IF((HB244*(1+HB$5/Setup!$C$36)+IF($V245=35,N($F245),0))-DF245-FD245&lt;0.005,0,(HB244*(1+HB$5/Setup!$C$36)+IF($V245=35,N($F245),0))-DF245-FD245)</f>
        <v>0</v>
      </c>
      <c r="HC245" s="48" t="n">
        <f aca="false">IF((HC244*(1+HC$5/Setup!$C$36)+IF($V245=36,N($F245),0))-DG245-FE245&lt;0.005,0,(HC244*(1+HC$5/Setup!$C$36)+IF($V245=36,N($F245),0))-DG245-FE245)</f>
        <v>0</v>
      </c>
      <c r="HD245" s="48" t="n">
        <f aca="false">IF((HD244*(1+HD$5/Setup!$C$36)+IF($V245=37,N($F245),0))-DH245-FF245&lt;0.005,0,(HD244*(1+HD$5/Setup!$C$36)+IF($V245=37,N($F245),0))-DH245-FF245)</f>
        <v>0</v>
      </c>
      <c r="HE245" s="48" t="n">
        <f aca="false">IF((HE244*(1+HE$5/Setup!$C$36)+IF($V245=38,N($F245),0))-DI245-FG245&lt;0.005,0,(HE244*(1+HE$5/Setup!$C$36)+IF($V245=38,N($F245),0))-DI245-FG245)</f>
        <v>0</v>
      </c>
      <c r="HF245" s="48" t="n">
        <f aca="false">IF((HF244*(1+HF$5/Setup!$C$36)+IF($V245=39,N($F245),0))-DJ245-FH245&lt;0.005,0,(HF244*(1+HF$5/Setup!$C$36)+IF($V245=39,N($F245),0))-DJ245-FH245)</f>
        <v>0</v>
      </c>
      <c r="HG245" s="48" t="n">
        <f aca="false">IF((HG244*(1+HG$5/Setup!$C$36)+IF($V245=40,N($F245),0))-DK245-FI245&lt;0.005,0,(HG244*(1+HG$5/Setup!$C$36)+IF($V245=40,N($F245),0))-DK245-FI245)</f>
        <v>0</v>
      </c>
      <c r="HH245" s="48" t="n">
        <f aca="false">IF((HH244*(1+HH$5/Setup!$C$36)+IF($V245=41,N($F245),0))-DL245-FJ245&lt;0.005,0,(HH244*(1+HH$5/Setup!$C$36)+IF($V245=41,N($F245),0))-DL245-FJ245)</f>
        <v>0</v>
      </c>
      <c r="HI245" s="48" t="n">
        <f aca="false">IF((HI244*(1+HI$5/Setup!$C$36)+IF($V245=42,N($F245),0))-DM245-FK245&lt;0.005,0,(HI244*(1+HI$5/Setup!$C$36)+IF($V245=42,N($F245),0))-DM245-FK245)</f>
        <v>0</v>
      </c>
      <c r="HJ245" s="48" t="n">
        <f aca="false">IF((HJ244*(1+HJ$5/Setup!$C$36)+IF($V245=43,N($F245),0))-DN245-FL245&lt;0.005,0,(HJ244*(1+HJ$5/Setup!$C$36)+IF($V245=43,N($F245),0))-DN245-FL245)</f>
        <v>0</v>
      </c>
      <c r="HK245" s="48" t="n">
        <f aca="false">IF((HK244*(1+HK$5/Setup!$C$36)+IF($V245=44,N($F245),0))-DO245-FM245&lt;0.005,0,(HK244*(1+HK$5/Setup!$C$36)+IF($V245=44,N($F245),0))-DO245-FM245)</f>
        <v>0</v>
      </c>
      <c r="HL245" s="48" t="n">
        <f aca="false">IF((HL244*(1+HL$5/Setup!$C$36)+IF($V245=45,N($F245),0))-DP245-FN245&lt;0.005,0,(HL244*(1+HL$5/Setup!$C$36)+IF($V245=45,N($F245),0))-DP245-FN245)</f>
        <v>0</v>
      </c>
      <c r="HM245" s="48" t="n">
        <f aca="false">IF((HM244*(1+HM$5/Setup!$C$36)+IF($V245=46,N($F245),0))-DQ245-FO245&lt;0.005,0,(HM244*(1+HM$5/Setup!$C$36)+IF($V245=46,N($F245),0))-DQ245-FO245)</f>
        <v>0</v>
      </c>
      <c r="HN245" s="48" t="n">
        <f aca="false">IF((HN244*(1+HN$5/Setup!$C$36)+IF($V245=47,N($F245),0))-DR245-FP245&lt;0.005,0,(HN244*(1+HN$5/Setup!$C$36)+IF($V245=47,N($F245),0))-DR245-FP245)</f>
        <v>0</v>
      </c>
      <c r="HO245" s="48" t="n">
        <f aca="false">IF((HO244*(1+HO$5/Setup!$C$36)+IF($V245=48,N($F245),0))-DS245-FQ245&lt;0.005,0,(HO244*(1+HO$5/Setup!$C$36)+IF($V245=48,N($F245),0))-DS245-FQ245)</f>
        <v>0</v>
      </c>
      <c r="HP245" s="48" t="n">
        <f aca="false">IF((HP244*(1+HP$5/Setup!$C$36)+IF($V245=49,N($F245),0))-DT245-FR245&lt;0.005,0,(HP244*(1+HP$5/Setup!$C$36)+IF($V245=49,N($F245),0))-DT245-FR245)</f>
        <v>0</v>
      </c>
      <c r="HQ245" s="48" t="n">
        <f aca="false">IF((HQ244*(1+HQ$5/Setup!$C$36)+IF($V245=50,N($F245),0))-DU245-FS245&lt;0.005,0,(HQ244*(1+HQ$5/Setup!$C$36)+IF($V245=50,N($F245),0))-DU245-FS245)</f>
        <v>0</v>
      </c>
    </row>
    <row r="246" customFormat="false" ht="15" hidden="false" customHeight="false" outlineLevel="0" collapsed="false">
      <c r="A246" s="44" t="n">
        <v>238</v>
      </c>
      <c r="B246" s="45" t="n">
        <f aca="false">IF(Setup!$C$7="Every month",EDATE(Setup!$C$8,($A246-1)),IF(Setup!$C$7="Twice a month",DATE(YEAR(Setup!$C$8),MONTH(Setup!$C$8)+INT((($A246-1)+Setup!$C$41)/2),MIN(IF(MOD(($A246-1)+Setup!$C$41,2)=0,Setup!$C$39,Setup!$C$40),DAY(EOMONTH(DATE(YEAR(Setup!$C$8),MONTH(Setup!$C$8)+INT((($A246-1)+Setup!$C$41)/2),1),0)))),Setup!$C$8+($A246-1)*IF(Setup!$C$7="Every week",7,14)))</f>
        <v>49643</v>
      </c>
      <c r="C246" s="45" t="n">
        <f aca="false">IF(Setup!$C$7="Every month",EDATE(Setup!$C$8,$A246),IF(Setup!$C$7="Twice a month",DATE(YEAR(Setup!$C$8),MONTH(Setup!$C$8)+INT(($A246+Setup!$C$41)/2),MIN(IF(MOD($A246+Setup!$C$41,2)=0,Setup!$C$39,Setup!$C$40),DAY(EOMONTH(DATE(YEAR(Setup!$C$8),MONTH(Setup!$C$8)+INT(($A246+Setup!$C$41)/2),1),0)))),Setup!$C$8+$A246*IF(Setup!$C$7="Every week",7,14)))</f>
        <v>49657</v>
      </c>
      <c r="D246" s="46"/>
      <c r="E246" s="47"/>
      <c r="F246" s="47"/>
      <c r="G246" s="47"/>
      <c r="H246" s="47"/>
      <c r="I246" s="48" t="n">
        <f aca="false">N(Setup!$C$11)+N(E246)</f>
        <v>100</v>
      </c>
      <c r="J246" s="48" t="n">
        <f aca="false">MIN(Setup!$C$37,MAX(I246,0))</f>
        <v>9.23076923076923</v>
      </c>
      <c r="K246" s="48" t="n">
        <f aca="false">MIN(MAX(N(Setup!$C$14)-L245,0),MAX(I246-J246,0))</f>
        <v>0</v>
      </c>
      <c r="L246" s="48" t="n">
        <f aca="false">L245+K246-N(G246)</f>
        <v>500</v>
      </c>
      <c r="M246" s="48" t="n">
        <f aca="false">M245+J246-N(H246)</f>
        <v>2196.92307692308</v>
      </c>
      <c r="N246" s="48" t="n">
        <f aca="false">SUM(BX246:DU246)</f>
        <v>0</v>
      </c>
      <c r="O246" s="48" t="n">
        <f aca="false">SUM(Z246:BW246)-N246</f>
        <v>25</v>
      </c>
      <c r="P246" s="48" t="n">
        <f aca="false">MAX(I246-J246-K246,0)+O246</f>
        <v>115.769230769231</v>
      </c>
      <c r="Q246" s="48" t="n">
        <f aca="false">SUM(DV246:FS246)</f>
        <v>0</v>
      </c>
      <c r="R246" s="49" t="n">
        <f aca="false">N246+J246+K246+Q246</f>
        <v>9.23076923076923</v>
      </c>
      <c r="S246" s="48" t="n">
        <f aca="false">T246-T245-N(F246)+N246+Q246</f>
        <v>0</v>
      </c>
      <c r="T246" s="49" t="n">
        <f aca="false">SUM(FT246:HQ246)</f>
        <v>0</v>
      </c>
      <c r="U246" s="44" t="str">
        <f aca="false">IF(T245&lt;0.005,"",INDEX(Helpers!$C$2:$C$51,IF(_xlfn.MINIFS($DV$6:$FS$6,DV246:FS246,"&gt;0.005")=0,V246,_xlfn.MINIFS($DV$6:$FS$6,DV246:FS246,"&gt;0.005"))))</f>
        <v/>
      </c>
      <c r="V246" s="44" t="n">
        <f aca="false">IF(_xlfn.MINIFS($FT$6:$HQ$6,FT245:HQ245,"&gt;0.005")=0,1,_xlfn.MINIFS($FT$6:$HQ$6,FT245:HQ245,"&gt;0.005"))</f>
        <v>1</v>
      </c>
      <c r="W246" s="44" t="n">
        <f aca="false">IF(AND(D246&lt;&gt;"Paid",T245&gt;0.005),1,0)</f>
        <v>0</v>
      </c>
      <c r="X246" s="48" t="n">
        <f aca="false">SUMPRODUCT(((Helpers!$G$2:$G$51*(1+(Helpers!$D$2:$D$51+0.000000001)/12)^(($B246-Setup!$C$8)/(365.25/12))-Helpers!$E$2:$E$51*((1+(Helpers!$D$2:$D$51+0.000000001)/12)^(($B246-Setup!$C$8)/(365.25/12))-1)/((Helpers!$D$2:$D$51+0.000000001)/12))&gt;0)*(Helpers!$G$2:$G$51*(1+(Helpers!$D$2:$D$51+0.000000001)/12)^(($B246-Setup!$C$8)/(365.25/12))-Helpers!$E$2:$E$51*((1+(Helpers!$D$2:$D$51+0.000000001)/12)^(($B246-Setup!$C$8)/(365.25/12))-1)/((Helpers!$D$2:$D$51+0.000000001)/12)))</f>
        <v>0</v>
      </c>
      <c r="Y246" s="48"/>
      <c r="Z246" s="48" t="n">
        <f aca="false">IF(OR(N(Z$5)=0,Z$6=""),0,Z$5*((DATE(YEAR($B246),MONTH($B246),MIN(Z$6,DAY(EOMONTH($B246,0))))&gt;=$B246)*(DATE(YEAR($B246),MONTH($B246),MIN(Z$6,DAY(EOMONTH($B246,0))))&lt;$C246)+(DATE(YEAR($B246),MONTH($B246)+1,MIN(Z$6,DAY(EOMONTH($B246,1))))&gt;=$B246)*(DATE(YEAR($B246),MONTH($B246)+1,MIN(Z$6,DAY(EOMONTH($B246,1))))&lt;$C246)))</f>
        <v>25</v>
      </c>
      <c r="AA246" s="48" t="n">
        <f aca="false">IF(OR(N(AA$5)=0,AA$6=""),0,AA$5*((DATE(YEAR($B246),MONTH($B246),MIN(AA$6,DAY(EOMONTH($B246,0))))&gt;=$B246)*(DATE(YEAR($B246),MONTH($B246),MIN(AA$6,DAY(EOMONTH($B246,0))))&lt;$C246)+(DATE(YEAR($B246),MONTH($B246)+1,MIN(AA$6,DAY(EOMONTH($B246,1))))&gt;=$B246)*(DATE(YEAR($B246),MONTH($B246)+1,MIN(AA$6,DAY(EOMONTH($B246,1))))&lt;$C246)))</f>
        <v>0</v>
      </c>
      <c r="AB246" s="48" t="n">
        <f aca="false">IF(OR(N(AB$5)=0,AB$6=""),0,AB$5*((DATE(YEAR($B246),MONTH($B246),MIN(AB$6,DAY(EOMONTH($B246,0))))&gt;=$B246)*(DATE(YEAR($B246),MONTH($B246),MIN(AB$6,DAY(EOMONTH($B246,0))))&lt;$C246)+(DATE(YEAR($B246),MONTH($B246)+1,MIN(AB$6,DAY(EOMONTH($B246,1))))&gt;=$B246)*(DATE(YEAR($B246),MONTH($B246)+1,MIN(AB$6,DAY(EOMONTH($B246,1))))&lt;$C246)))</f>
        <v>0</v>
      </c>
      <c r="AC246" s="48" t="n">
        <f aca="false">IF(OR(N(AC$5)=0,AC$6=""),0,AC$5*((DATE(YEAR($B246),MONTH($B246),MIN(AC$6,DAY(EOMONTH($B246,0))))&gt;=$B246)*(DATE(YEAR($B246),MONTH($B246),MIN(AC$6,DAY(EOMONTH($B246,0))))&lt;$C246)+(DATE(YEAR($B246),MONTH($B246)+1,MIN(AC$6,DAY(EOMONTH($B246,1))))&gt;=$B246)*(DATE(YEAR($B246),MONTH($B246)+1,MIN(AC$6,DAY(EOMONTH($B246,1))))&lt;$C246)))</f>
        <v>0</v>
      </c>
      <c r="AD246" s="48" t="n">
        <f aca="false">IF(OR(N(AD$5)=0,AD$6=""),0,AD$5*((DATE(YEAR($B246),MONTH($B246),MIN(AD$6,DAY(EOMONTH($B246,0))))&gt;=$B246)*(DATE(YEAR($B246),MONTH($B246),MIN(AD$6,DAY(EOMONTH($B246,0))))&lt;$C246)+(DATE(YEAR($B246),MONTH($B246)+1,MIN(AD$6,DAY(EOMONTH($B246,1))))&gt;=$B246)*(DATE(YEAR($B246),MONTH($B246)+1,MIN(AD$6,DAY(EOMONTH($B246,1))))&lt;$C246)))</f>
        <v>0</v>
      </c>
      <c r="AE246" s="48" t="n">
        <f aca="false">IF(OR(N(AE$5)=0,AE$6=""),0,AE$5*((DATE(YEAR($B246),MONTH($B246),MIN(AE$6,DAY(EOMONTH($B246,0))))&gt;=$B246)*(DATE(YEAR($B246),MONTH($B246),MIN(AE$6,DAY(EOMONTH($B246,0))))&lt;$C246)+(DATE(YEAR($B246),MONTH($B246)+1,MIN(AE$6,DAY(EOMONTH($B246,1))))&gt;=$B246)*(DATE(YEAR($B246),MONTH($B246)+1,MIN(AE$6,DAY(EOMONTH($B246,1))))&lt;$C246)))</f>
        <v>0</v>
      </c>
      <c r="AF246" s="48" t="n">
        <f aca="false">IF(OR(N(AF$5)=0,AF$6=""),0,AF$5*((DATE(YEAR($B246),MONTH($B246),MIN(AF$6,DAY(EOMONTH($B246,0))))&gt;=$B246)*(DATE(YEAR($B246),MONTH($B246),MIN(AF$6,DAY(EOMONTH($B246,0))))&lt;$C246)+(DATE(YEAR($B246),MONTH($B246)+1,MIN(AF$6,DAY(EOMONTH($B246,1))))&gt;=$B246)*(DATE(YEAR($B246),MONTH($B246)+1,MIN(AF$6,DAY(EOMONTH($B246,1))))&lt;$C246)))</f>
        <v>0</v>
      </c>
      <c r="AG246" s="48" t="n">
        <f aca="false">IF(OR(N(AG$5)=0,AG$6=""),0,AG$5*((DATE(YEAR($B246),MONTH($B246),MIN(AG$6,DAY(EOMONTH($B246,0))))&gt;=$B246)*(DATE(YEAR($B246),MONTH($B246),MIN(AG$6,DAY(EOMONTH($B246,0))))&lt;$C246)+(DATE(YEAR($B246),MONTH($B246)+1,MIN(AG$6,DAY(EOMONTH($B246,1))))&gt;=$B246)*(DATE(YEAR($B246),MONTH($B246)+1,MIN(AG$6,DAY(EOMONTH($B246,1))))&lt;$C246)))</f>
        <v>0</v>
      </c>
      <c r="AH246" s="48" t="n">
        <f aca="false">IF(OR(N(AH$5)=0,AH$6=""),0,AH$5*((DATE(YEAR($B246),MONTH($B246),MIN(AH$6,DAY(EOMONTH($B246,0))))&gt;=$B246)*(DATE(YEAR($B246),MONTH($B246),MIN(AH$6,DAY(EOMONTH($B246,0))))&lt;$C246)+(DATE(YEAR($B246),MONTH($B246)+1,MIN(AH$6,DAY(EOMONTH($B246,1))))&gt;=$B246)*(DATE(YEAR($B246),MONTH($B246)+1,MIN(AH$6,DAY(EOMONTH($B246,1))))&lt;$C246)))</f>
        <v>0</v>
      </c>
      <c r="AI246" s="48" t="n">
        <f aca="false">IF(OR(N(AI$5)=0,AI$6=""),0,AI$5*((DATE(YEAR($B246),MONTH($B246),MIN(AI$6,DAY(EOMONTH($B246,0))))&gt;=$B246)*(DATE(YEAR($B246),MONTH($B246),MIN(AI$6,DAY(EOMONTH($B246,0))))&lt;$C246)+(DATE(YEAR($B246),MONTH($B246)+1,MIN(AI$6,DAY(EOMONTH($B246,1))))&gt;=$B246)*(DATE(YEAR($B246),MONTH($B246)+1,MIN(AI$6,DAY(EOMONTH($B246,1))))&lt;$C246)))</f>
        <v>0</v>
      </c>
      <c r="AJ246" s="48" t="n">
        <f aca="false">IF(OR(N(AJ$5)=0,AJ$6=""),0,AJ$5*((DATE(YEAR($B246),MONTH($B246),MIN(AJ$6,DAY(EOMONTH($B246,0))))&gt;=$B246)*(DATE(YEAR($B246),MONTH($B246),MIN(AJ$6,DAY(EOMONTH($B246,0))))&lt;$C246)+(DATE(YEAR($B246),MONTH($B246)+1,MIN(AJ$6,DAY(EOMONTH($B246,1))))&gt;=$B246)*(DATE(YEAR($B246),MONTH($B246)+1,MIN(AJ$6,DAY(EOMONTH($B246,1))))&lt;$C246)))</f>
        <v>0</v>
      </c>
      <c r="AK246" s="48" t="n">
        <f aca="false">IF(OR(N(AK$5)=0,AK$6=""),0,AK$5*((DATE(YEAR($B246),MONTH($B246),MIN(AK$6,DAY(EOMONTH($B246,0))))&gt;=$B246)*(DATE(YEAR($B246),MONTH($B246),MIN(AK$6,DAY(EOMONTH($B246,0))))&lt;$C246)+(DATE(YEAR($B246),MONTH($B246)+1,MIN(AK$6,DAY(EOMONTH($B246,1))))&gt;=$B246)*(DATE(YEAR($B246),MONTH($B246)+1,MIN(AK$6,DAY(EOMONTH($B246,1))))&lt;$C246)))</f>
        <v>0</v>
      </c>
      <c r="AL246" s="48" t="n">
        <f aca="false">IF(OR(N(AL$5)=0,AL$6=""),0,AL$5*((DATE(YEAR($B246),MONTH($B246),MIN(AL$6,DAY(EOMONTH($B246,0))))&gt;=$B246)*(DATE(YEAR($B246),MONTH($B246),MIN(AL$6,DAY(EOMONTH($B246,0))))&lt;$C246)+(DATE(YEAR($B246),MONTH($B246)+1,MIN(AL$6,DAY(EOMONTH($B246,1))))&gt;=$B246)*(DATE(YEAR($B246),MONTH($B246)+1,MIN(AL$6,DAY(EOMONTH($B246,1))))&lt;$C246)))</f>
        <v>0</v>
      </c>
      <c r="AM246" s="48" t="n">
        <f aca="false">IF(OR(N(AM$5)=0,AM$6=""),0,AM$5*((DATE(YEAR($B246),MONTH($B246),MIN(AM$6,DAY(EOMONTH($B246,0))))&gt;=$B246)*(DATE(YEAR($B246),MONTH($B246),MIN(AM$6,DAY(EOMONTH($B246,0))))&lt;$C246)+(DATE(YEAR($B246),MONTH($B246)+1,MIN(AM$6,DAY(EOMONTH($B246,1))))&gt;=$B246)*(DATE(YEAR($B246),MONTH($B246)+1,MIN(AM$6,DAY(EOMONTH($B246,1))))&lt;$C246)))</f>
        <v>0</v>
      </c>
      <c r="AN246" s="48" t="n">
        <f aca="false">IF(OR(N(AN$5)=0,AN$6=""),0,AN$5*((DATE(YEAR($B246),MONTH($B246),MIN(AN$6,DAY(EOMONTH($B246,0))))&gt;=$B246)*(DATE(YEAR($B246),MONTH($B246),MIN(AN$6,DAY(EOMONTH($B246,0))))&lt;$C246)+(DATE(YEAR($B246),MONTH($B246)+1,MIN(AN$6,DAY(EOMONTH($B246,1))))&gt;=$B246)*(DATE(YEAR($B246),MONTH($B246)+1,MIN(AN$6,DAY(EOMONTH($B246,1))))&lt;$C246)))</f>
        <v>0</v>
      </c>
      <c r="AO246" s="48" t="n">
        <f aca="false">IF(OR(N(AO$5)=0,AO$6=""),0,AO$5*((DATE(YEAR($B246),MONTH($B246),MIN(AO$6,DAY(EOMONTH($B246,0))))&gt;=$B246)*(DATE(YEAR($B246),MONTH($B246),MIN(AO$6,DAY(EOMONTH($B246,0))))&lt;$C246)+(DATE(YEAR($B246),MONTH($B246)+1,MIN(AO$6,DAY(EOMONTH($B246,1))))&gt;=$B246)*(DATE(YEAR($B246),MONTH($B246)+1,MIN(AO$6,DAY(EOMONTH($B246,1))))&lt;$C246)))</f>
        <v>0</v>
      </c>
      <c r="AP246" s="48" t="n">
        <f aca="false">IF(OR(N(AP$5)=0,AP$6=""),0,AP$5*((DATE(YEAR($B246),MONTH($B246),MIN(AP$6,DAY(EOMONTH($B246,0))))&gt;=$B246)*(DATE(YEAR($B246),MONTH($B246),MIN(AP$6,DAY(EOMONTH($B246,0))))&lt;$C246)+(DATE(YEAR($B246),MONTH($B246)+1,MIN(AP$6,DAY(EOMONTH($B246,1))))&gt;=$B246)*(DATE(YEAR($B246),MONTH($B246)+1,MIN(AP$6,DAY(EOMONTH($B246,1))))&lt;$C246)))</f>
        <v>0</v>
      </c>
      <c r="AQ246" s="48" t="n">
        <f aca="false">IF(OR(N(AQ$5)=0,AQ$6=""),0,AQ$5*((DATE(YEAR($B246),MONTH($B246),MIN(AQ$6,DAY(EOMONTH($B246,0))))&gt;=$B246)*(DATE(YEAR($B246),MONTH($B246),MIN(AQ$6,DAY(EOMONTH($B246,0))))&lt;$C246)+(DATE(YEAR($B246),MONTH($B246)+1,MIN(AQ$6,DAY(EOMONTH($B246,1))))&gt;=$B246)*(DATE(YEAR($B246),MONTH($B246)+1,MIN(AQ$6,DAY(EOMONTH($B246,1))))&lt;$C246)))</f>
        <v>0</v>
      </c>
      <c r="AR246" s="48" t="n">
        <f aca="false">IF(OR(N(AR$5)=0,AR$6=""),0,AR$5*((DATE(YEAR($B246),MONTH($B246),MIN(AR$6,DAY(EOMONTH($B246,0))))&gt;=$B246)*(DATE(YEAR($B246),MONTH($B246),MIN(AR$6,DAY(EOMONTH($B246,0))))&lt;$C246)+(DATE(YEAR($B246),MONTH($B246)+1,MIN(AR$6,DAY(EOMONTH($B246,1))))&gt;=$B246)*(DATE(YEAR($B246),MONTH($B246)+1,MIN(AR$6,DAY(EOMONTH($B246,1))))&lt;$C246)))</f>
        <v>0</v>
      </c>
      <c r="AS246" s="48" t="n">
        <f aca="false">IF(OR(N(AS$5)=0,AS$6=""),0,AS$5*((DATE(YEAR($B246),MONTH($B246),MIN(AS$6,DAY(EOMONTH($B246,0))))&gt;=$B246)*(DATE(YEAR($B246),MONTH($B246),MIN(AS$6,DAY(EOMONTH($B246,0))))&lt;$C246)+(DATE(YEAR($B246),MONTH($B246)+1,MIN(AS$6,DAY(EOMONTH($B246,1))))&gt;=$B246)*(DATE(YEAR($B246),MONTH($B246)+1,MIN(AS$6,DAY(EOMONTH($B246,1))))&lt;$C246)))</f>
        <v>0</v>
      </c>
      <c r="AT246" s="48" t="n">
        <f aca="false">IF(OR(N(AT$5)=0,AT$6=""),0,AT$5*((DATE(YEAR($B246),MONTH($B246),MIN(AT$6,DAY(EOMONTH($B246,0))))&gt;=$B246)*(DATE(YEAR($B246),MONTH($B246),MIN(AT$6,DAY(EOMONTH($B246,0))))&lt;$C246)+(DATE(YEAR($B246),MONTH($B246)+1,MIN(AT$6,DAY(EOMONTH($B246,1))))&gt;=$B246)*(DATE(YEAR($B246),MONTH($B246)+1,MIN(AT$6,DAY(EOMONTH($B246,1))))&lt;$C246)))</f>
        <v>0</v>
      </c>
      <c r="AU246" s="48" t="n">
        <f aca="false">IF(OR(N(AU$5)=0,AU$6=""),0,AU$5*((DATE(YEAR($B246),MONTH($B246),MIN(AU$6,DAY(EOMONTH($B246,0))))&gt;=$B246)*(DATE(YEAR($B246),MONTH($B246),MIN(AU$6,DAY(EOMONTH($B246,0))))&lt;$C246)+(DATE(YEAR($B246),MONTH($B246)+1,MIN(AU$6,DAY(EOMONTH($B246,1))))&gt;=$B246)*(DATE(YEAR($B246),MONTH($B246)+1,MIN(AU$6,DAY(EOMONTH($B246,1))))&lt;$C246)))</f>
        <v>0</v>
      </c>
      <c r="AV246" s="48" t="n">
        <f aca="false">IF(OR(N(AV$5)=0,AV$6=""),0,AV$5*((DATE(YEAR($B246),MONTH($B246),MIN(AV$6,DAY(EOMONTH($B246,0))))&gt;=$B246)*(DATE(YEAR($B246),MONTH($B246),MIN(AV$6,DAY(EOMONTH($B246,0))))&lt;$C246)+(DATE(YEAR($B246),MONTH($B246)+1,MIN(AV$6,DAY(EOMONTH($B246,1))))&gt;=$B246)*(DATE(YEAR($B246),MONTH($B246)+1,MIN(AV$6,DAY(EOMONTH($B246,1))))&lt;$C246)))</f>
        <v>0</v>
      </c>
      <c r="AW246" s="48" t="n">
        <f aca="false">IF(OR(N(AW$5)=0,AW$6=""),0,AW$5*((DATE(YEAR($B246),MONTH($B246),MIN(AW$6,DAY(EOMONTH($B246,0))))&gt;=$B246)*(DATE(YEAR($B246),MONTH($B246),MIN(AW$6,DAY(EOMONTH($B246,0))))&lt;$C246)+(DATE(YEAR($B246),MONTH($B246)+1,MIN(AW$6,DAY(EOMONTH($B246,1))))&gt;=$B246)*(DATE(YEAR($B246),MONTH($B246)+1,MIN(AW$6,DAY(EOMONTH($B246,1))))&lt;$C246)))</f>
        <v>0</v>
      </c>
      <c r="AX246" s="48" t="n">
        <f aca="false">IF(OR(N(AX$5)=0,AX$6=""),0,AX$5*((DATE(YEAR($B246),MONTH($B246),MIN(AX$6,DAY(EOMONTH($B246,0))))&gt;=$B246)*(DATE(YEAR($B246),MONTH($B246),MIN(AX$6,DAY(EOMONTH($B246,0))))&lt;$C246)+(DATE(YEAR($B246),MONTH($B246)+1,MIN(AX$6,DAY(EOMONTH($B246,1))))&gt;=$B246)*(DATE(YEAR($B246),MONTH($B246)+1,MIN(AX$6,DAY(EOMONTH($B246,1))))&lt;$C246)))</f>
        <v>0</v>
      </c>
      <c r="AY246" s="48" t="n">
        <f aca="false">IF(OR(N(AY$5)=0,AY$6=""),0,AY$5*((DATE(YEAR($B246),MONTH($B246),MIN(AY$6,DAY(EOMONTH($B246,0))))&gt;=$B246)*(DATE(YEAR($B246),MONTH($B246),MIN(AY$6,DAY(EOMONTH($B246,0))))&lt;$C246)+(DATE(YEAR($B246),MONTH($B246)+1,MIN(AY$6,DAY(EOMONTH($B246,1))))&gt;=$B246)*(DATE(YEAR($B246),MONTH($B246)+1,MIN(AY$6,DAY(EOMONTH($B246,1))))&lt;$C246)))</f>
        <v>0</v>
      </c>
      <c r="AZ246" s="48" t="n">
        <f aca="false">IF(OR(N(AZ$5)=0,AZ$6=""),0,AZ$5*((DATE(YEAR($B246),MONTH($B246),MIN(AZ$6,DAY(EOMONTH($B246,0))))&gt;=$B246)*(DATE(YEAR($B246),MONTH($B246),MIN(AZ$6,DAY(EOMONTH($B246,0))))&lt;$C246)+(DATE(YEAR($B246),MONTH($B246)+1,MIN(AZ$6,DAY(EOMONTH($B246,1))))&gt;=$B246)*(DATE(YEAR($B246),MONTH($B246)+1,MIN(AZ$6,DAY(EOMONTH($B246,1))))&lt;$C246)))</f>
        <v>0</v>
      </c>
      <c r="BA246" s="48" t="n">
        <f aca="false">IF(OR(N(BA$5)=0,BA$6=""),0,BA$5*((DATE(YEAR($B246),MONTH($B246),MIN(BA$6,DAY(EOMONTH($B246,0))))&gt;=$B246)*(DATE(YEAR($B246),MONTH($B246),MIN(BA$6,DAY(EOMONTH($B246,0))))&lt;$C246)+(DATE(YEAR($B246),MONTH($B246)+1,MIN(BA$6,DAY(EOMONTH($B246,1))))&gt;=$B246)*(DATE(YEAR($B246),MONTH($B246)+1,MIN(BA$6,DAY(EOMONTH($B246,1))))&lt;$C246)))</f>
        <v>0</v>
      </c>
      <c r="BB246" s="48" t="n">
        <f aca="false">IF(OR(N(BB$5)=0,BB$6=""),0,BB$5*((DATE(YEAR($B246),MONTH($B246),MIN(BB$6,DAY(EOMONTH($B246,0))))&gt;=$B246)*(DATE(YEAR($B246),MONTH($B246),MIN(BB$6,DAY(EOMONTH($B246,0))))&lt;$C246)+(DATE(YEAR($B246),MONTH($B246)+1,MIN(BB$6,DAY(EOMONTH($B246,1))))&gt;=$B246)*(DATE(YEAR($B246),MONTH($B246)+1,MIN(BB$6,DAY(EOMONTH($B246,1))))&lt;$C246)))</f>
        <v>0</v>
      </c>
      <c r="BC246" s="48" t="n">
        <f aca="false">IF(OR(N(BC$5)=0,BC$6=""),0,BC$5*((DATE(YEAR($B246),MONTH($B246),MIN(BC$6,DAY(EOMONTH($B246,0))))&gt;=$B246)*(DATE(YEAR($B246),MONTH($B246),MIN(BC$6,DAY(EOMONTH($B246,0))))&lt;$C246)+(DATE(YEAR($B246),MONTH($B246)+1,MIN(BC$6,DAY(EOMONTH($B246,1))))&gt;=$B246)*(DATE(YEAR($B246),MONTH($B246)+1,MIN(BC$6,DAY(EOMONTH($B246,1))))&lt;$C246)))</f>
        <v>0</v>
      </c>
      <c r="BD246" s="48" t="n">
        <f aca="false">IF(OR(N(BD$5)=0,BD$6=""),0,BD$5*((DATE(YEAR($B246),MONTH($B246),MIN(BD$6,DAY(EOMONTH($B246,0))))&gt;=$B246)*(DATE(YEAR($B246),MONTH($B246),MIN(BD$6,DAY(EOMONTH($B246,0))))&lt;$C246)+(DATE(YEAR($B246),MONTH($B246)+1,MIN(BD$6,DAY(EOMONTH($B246,1))))&gt;=$B246)*(DATE(YEAR($B246),MONTH($B246)+1,MIN(BD$6,DAY(EOMONTH($B246,1))))&lt;$C246)))</f>
        <v>0</v>
      </c>
      <c r="BE246" s="48" t="n">
        <f aca="false">IF(OR(N(BE$5)=0,BE$6=""),0,BE$5*((DATE(YEAR($B246),MONTH($B246),MIN(BE$6,DAY(EOMONTH($B246,0))))&gt;=$B246)*(DATE(YEAR($B246),MONTH($B246),MIN(BE$6,DAY(EOMONTH($B246,0))))&lt;$C246)+(DATE(YEAR($B246),MONTH($B246)+1,MIN(BE$6,DAY(EOMONTH($B246,1))))&gt;=$B246)*(DATE(YEAR($B246),MONTH($B246)+1,MIN(BE$6,DAY(EOMONTH($B246,1))))&lt;$C246)))</f>
        <v>0</v>
      </c>
      <c r="BF246" s="48" t="n">
        <f aca="false">IF(OR(N(BF$5)=0,BF$6=""),0,BF$5*((DATE(YEAR($B246),MONTH($B246),MIN(BF$6,DAY(EOMONTH($B246,0))))&gt;=$B246)*(DATE(YEAR($B246),MONTH($B246),MIN(BF$6,DAY(EOMONTH($B246,0))))&lt;$C246)+(DATE(YEAR($B246),MONTH($B246)+1,MIN(BF$6,DAY(EOMONTH($B246,1))))&gt;=$B246)*(DATE(YEAR($B246),MONTH($B246)+1,MIN(BF$6,DAY(EOMONTH($B246,1))))&lt;$C246)))</f>
        <v>0</v>
      </c>
      <c r="BG246" s="48" t="n">
        <f aca="false">IF(OR(N(BG$5)=0,BG$6=""),0,BG$5*((DATE(YEAR($B246),MONTH($B246),MIN(BG$6,DAY(EOMONTH($B246,0))))&gt;=$B246)*(DATE(YEAR($B246),MONTH($B246),MIN(BG$6,DAY(EOMONTH($B246,0))))&lt;$C246)+(DATE(YEAR($B246),MONTH($B246)+1,MIN(BG$6,DAY(EOMONTH($B246,1))))&gt;=$B246)*(DATE(YEAR($B246),MONTH($B246)+1,MIN(BG$6,DAY(EOMONTH($B246,1))))&lt;$C246)))</f>
        <v>0</v>
      </c>
      <c r="BH246" s="48" t="n">
        <f aca="false">IF(OR(N(BH$5)=0,BH$6=""),0,BH$5*((DATE(YEAR($B246),MONTH($B246),MIN(BH$6,DAY(EOMONTH($B246,0))))&gt;=$B246)*(DATE(YEAR($B246),MONTH($B246),MIN(BH$6,DAY(EOMONTH($B246,0))))&lt;$C246)+(DATE(YEAR($B246),MONTH($B246)+1,MIN(BH$6,DAY(EOMONTH($B246,1))))&gt;=$B246)*(DATE(YEAR($B246),MONTH($B246)+1,MIN(BH$6,DAY(EOMONTH($B246,1))))&lt;$C246)))</f>
        <v>0</v>
      </c>
      <c r="BI246" s="48" t="n">
        <f aca="false">IF(OR(N(BI$5)=0,BI$6=""),0,BI$5*((DATE(YEAR($B246),MONTH($B246),MIN(BI$6,DAY(EOMONTH($B246,0))))&gt;=$B246)*(DATE(YEAR($B246),MONTH($B246),MIN(BI$6,DAY(EOMONTH($B246,0))))&lt;$C246)+(DATE(YEAR($B246),MONTH($B246)+1,MIN(BI$6,DAY(EOMONTH($B246,1))))&gt;=$B246)*(DATE(YEAR($B246),MONTH($B246)+1,MIN(BI$6,DAY(EOMONTH($B246,1))))&lt;$C246)))</f>
        <v>0</v>
      </c>
      <c r="BJ246" s="48" t="n">
        <f aca="false">IF(OR(N(BJ$5)=0,BJ$6=""),0,BJ$5*((DATE(YEAR($B246),MONTH($B246),MIN(BJ$6,DAY(EOMONTH($B246,0))))&gt;=$B246)*(DATE(YEAR($B246),MONTH($B246),MIN(BJ$6,DAY(EOMONTH($B246,0))))&lt;$C246)+(DATE(YEAR($B246),MONTH($B246)+1,MIN(BJ$6,DAY(EOMONTH($B246,1))))&gt;=$B246)*(DATE(YEAR($B246),MONTH($B246)+1,MIN(BJ$6,DAY(EOMONTH($B246,1))))&lt;$C246)))</f>
        <v>0</v>
      </c>
      <c r="BK246" s="48" t="n">
        <f aca="false">IF(OR(N(BK$5)=0,BK$6=""),0,BK$5*((DATE(YEAR($B246),MONTH($B246),MIN(BK$6,DAY(EOMONTH($B246,0))))&gt;=$B246)*(DATE(YEAR($B246),MONTH($B246),MIN(BK$6,DAY(EOMONTH($B246,0))))&lt;$C246)+(DATE(YEAR($B246),MONTH($B246)+1,MIN(BK$6,DAY(EOMONTH($B246,1))))&gt;=$B246)*(DATE(YEAR($B246),MONTH($B246)+1,MIN(BK$6,DAY(EOMONTH($B246,1))))&lt;$C246)))</f>
        <v>0</v>
      </c>
      <c r="BL246" s="48" t="n">
        <f aca="false">IF(OR(N(BL$5)=0,BL$6=""),0,BL$5*((DATE(YEAR($B246),MONTH($B246),MIN(BL$6,DAY(EOMONTH($B246,0))))&gt;=$B246)*(DATE(YEAR($B246),MONTH($B246),MIN(BL$6,DAY(EOMONTH($B246,0))))&lt;$C246)+(DATE(YEAR($B246),MONTH($B246)+1,MIN(BL$6,DAY(EOMONTH($B246,1))))&gt;=$B246)*(DATE(YEAR($B246),MONTH($B246)+1,MIN(BL$6,DAY(EOMONTH($B246,1))))&lt;$C246)))</f>
        <v>0</v>
      </c>
      <c r="BM246" s="48" t="n">
        <f aca="false">IF(OR(N(BM$5)=0,BM$6=""),0,BM$5*((DATE(YEAR($B246),MONTH($B246),MIN(BM$6,DAY(EOMONTH($B246,0))))&gt;=$B246)*(DATE(YEAR($B246),MONTH($B246),MIN(BM$6,DAY(EOMONTH($B246,0))))&lt;$C246)+(DATE(YEAR($B246),MONTH($B246)+1,MIN(BM$6,DAY(EOMONTH($B246,1))))&gt;=$B246)*(DATE(YEAR($B246),MONTH($B246)+1,MIN(BM$6,DAY(EOMONTH($B246,1))))&lt;$C246)))</f>
        <v>0</v>
      </c>
      <c r="BN246" s="48" t="n">
        <f aca="false">IF(OR(N(BN$5)=0,BN$6=""),0,BN$5*((DATE(YEAR($B246),MONTH($B246),MIN(BN$6,DAY(EOMONTH($B246,0))))&gt;=$B246)*(DATE(YEAR($B246),MONTH($B246),MIN(BN$6,DAY(EOMONTH($B246,0))))&lt;$C246)+(DATE(YEAR($B246),MONTH($B246)+1,MIN(BN$6,DAY(EOMONTH($B246,1))))&gt;=$B246)*(DATE(YEAR($B246),MONTH($B246)+1,MIN(BN$6,DAY(EOMONTH($B246,1))))&lt;$C246)))</f>
        <v>0</v>
      </c>
      <c r="BO246" s="48" t="n">
        <f aca="false">IF(OR(N(BO$5)=0,BO$6=""),0,BO$5*((DATE(YEAR($B246),MONTH($B246),MIN(BO$6,DAY(EOMONTH($B246,0))))&gt;=$B246)*(DATE(YEAR($B246),MONTH($B246),MIN(BO$6,DAY(EOMONTH($B246,0))))&lt;$C246)+(DATE(YEAR($B246),MONTH($B246)+1,MIN(BO$6,DAY(EOMONTH($B246,1))))&gt;=$B246)*(DATE(YEAR($B246),MONTH($B246)+1,MIN(BO$6,DAY(EOMONTH($B246,1))))&lt;$C246)))</f>
        <v>0</v>
      </c>
      <c r="BP246" s="48" t="n">
        <f aca="false">IF(OR(N(BP$5)=0,BP$6=""),0,BP$5*((DATE(YEAR($B246),MONTH($B246),MIN(BP$6,DAY(EOMONTH($B246,0))))&gt;=$B246)*(DATE(YEAR($B246),MONTH($B246),MIN(BP$6,DAY(EOMONTH($B246,0))))&lt;$C246)+(DATE(YEAR($B246),MONTH($B246)+1,MIN(BP$6,DAY(EOMONTH($B246,1))))&gt;=$B246)*(DATE(YEAR($B246),MONTH($B246)+1,MIN(BP$6,DAY(EOMONTH($B246,1))))&lt;$C246)))</f>
        <v>0</v>
      </c>
      <c r="BQ246" s="48" t="n">
        <f aca="false">IF(OR(N(BQ$5)=0,BQ$6=""),0,BQ$5*((DATE(YEAR($B246),MONTH($B246),MIN(BQ$6,DAY(EOMONTH($B246,0))))&gt;=$B246)*(DATE(YEAR($B246),MONTH($B246),MIN(BQ$6,DAY(EOMONTH($B246,0))))&lt;$C246)+(DATE(YEAR($B246),MONTH($B246)+1,MIN(BQ$6,DAY(EOMONTH($B246,1))))&gt;=$B246)*(DATE(YEAR($B246),MONTH($B246)+1,MIN(BQ$6,DAY(EOMONTH($B246,1))))&lt;$C246)))</f>
        <v>0</v>
      </c>
      <c r="BR246" s="48" t="n">
        <f aca="false">IF(OR(N(BR$5)=0,BR$6=""),0,BR$5*((DATE(YEAR($B246),MONTH($B246),MIN(BR$6,DAY(EOMONTH($B246,0))))&gt;=$B246)*(DATE(YEAR($B246),MONTH($B246),MIN(BR$6,DAY(EOMONTH($B246,0))))&lt;$C246)+(DATE(YEAR($B246),MONTH($B246)+1,MIN(BR$6,DAY(EOMONTH($B246,1))))&gt;=$B246)*(DATE(YEAR($B246),MONTH($B246)+1,MIN(BR$6,DAY(EOMONTH($B246,1))))&lt;$C246)))</f>
        <v>0</v>
      </c>
      <c r="BS246" s="48" t="n">
        <f aca="false">IF(OR(N(BS$5)=0,BS$6=""),0,BS$5*((DATE(YEAR($B246),MONTH($B246),MIN(BS$6,DAY(EOMONTH($B246,0))))&gt;=$B246)*(DATE(YEAR($B246),MONTH($B246),MIN(BS$6,DAY(EOMONTH($B246,0))))&lt;$C246)+(DATE(YEAR($B246),MONTH($B246)+1,MIN(BS$6,DAY(EOMONTH($B246,1))))&gt;=$B246)*(DATE(YEAR($B246),MONTH($B246)+1,MIN(BS$6,DAY(EOMONTH($B246,1))))&lt;$C246)))</f>
        <v>0</v>
      </c>
      <c r="BT246" s="48" t="n">
        <f aca="false">IF(OR(N(BT$5)=0,BT$6=""),0,BT$5*((DATE(YEAR($B246),MONTH($B246),MIN(BT$6,DAY(EOMONTH($B246,0))))&gt;=$B246)*(DATE(YEAR($B246),MONTH($B246),MIN(BT$6,DAY(EOMONTH($B246,0))))&lt;$C246)+(DATE(YEAR($B246),MONTH($B246)+1,MIN(BT$6,DAY(EOMONTH($B246,1))))&gt;=$B246)*(DATE(YEAR($B246),MONTH($B246)+1,MIN(BT$6,DAY(EOMONTH($B246,1))))&lt;$C246)))</f>
        <v>0</v>
      </c>
      <c r="BU246" s="48" t="n">
        <f aca="false">IF(OR(N(BU$5)=0,BU$6=""),0,BU$5*((DATE(YEAR($B246),MONTH($B246),MIN(BU$6,DAY(EOMONTH($B246,0))))&gt;=$B246)*(DATE(YEAR($B246),MONTH($B246),MIN(BU$6,DAY(EOMONTH($B246,0))))&lt;$C246)+(DATE(YEAR($B246),MONTH($B246)+1,MIN(BU$6,DAY(EOMONTH($B246,1))))&gt;=$B246)*(DATE(YEAR($B246),MONTH($B246)+1,MIN(BU$6,DAY(EOMONTH($B246,1))))&lt;$C246)))</f>
        <v>0</v>
      </c>
      <c r="BV246" s="48" t="n">
        <f aca="false">IF(OR(N(BV$5)=0,BV$6=""),0,BV$5*((DATE(YEAR($B246),MONTH($B246),MIN(BV$6,DAY(EOMONTH($B246,0))))&gt;=$B246)*(DATE(YEAR($B246),MONTH($B246),MIN(BV$6,DAY(EOMONTH($B246,0))))&lt;$C246)+(DATE(YEAR($B246),MONTH($B246)+1,MIN(BV$6,DAY(EOMONTH($B246,1))))&gt;=$B246)*(DATE(YEAR($B246),MONTH($B246)+1,MIN(BV$6,DAY(EOMONTH($B246,1))))&lt;$C246)))</f>
        <v>0</v>
      </c>
      <c r="BW246" s="48" t="n">
        <f aca="false">IF(OR(N(BW$5)=0,BW$6=""),0,BW$5*((DATE(YEAR($B246),MONTH($B246),MIN(BW$6,DAY(EOMONTH($B246,0))))&gt;=$B246)*(DATE(YEAR($B246),MONTH($B246),MIN(BW$6,DAY(EOMONTH($B246,0))))&lt;$C246)+(DATE(YEAR($B246),MONTH($B246)+1,MIN(BW$6,DAY(EOMONTH($B246,1))))&gt;=$B246)*(DATE(YEAR($B246),MONTH($B246)+1,MIN(BW$6,DAY(EOMONTH($B246,1))))&lt;$C246)))</f>
        <v>0</v>
      </c>
      <c r="BX246" s="48" t="n">
        <f aca="false">MIN(Z246,(FT245*(1+FT$5/Setup!$C$36)+IF($V246=1,N($F246),0)))</f>
        <v>0</v>
      </c>
      <c r="BY246" s="48" t="n">
        <f aca="false">MIN(AA246,(FU245*(1+FU$5/Setup!$C$36)+IF($V246=2,N($F246),0)))</f>
        <v>0</v>
      </c>
      <c r="BZ246" s="48" t="n">
        <f aca="false">MIN(AB246,(FV245*(1+FV$5/Setup!$C$36)+IF($V246=3,N($F246),0)))</f>
        <v>0</v>
      </c>
      <c r="CA246" s="48" t="n">
        <f aca="false">MIN(AC246,(FW245*(1+FW$5/Setup!$C$36)+IF($V246=4,N($F246),0)))</f>
        <v>0</v>
      </c>
      <c r="CB246" s="48" t="n">
        <f aca="false">MIN(AD246,(FX245*(1+FX$5/Setup!$C$36)+IF($V246=5,N($F246),0)))</f>
        <v>0</v>
      </c>
      <c r="CC246" s="48" t="n">
        <f aca="false">MIN(AE246,(FY245*(1+FY$5/Setup!$C$36)+IF($V246=6,N($F246),0)))</f>
        <v>0</v>
      </c>
      <c r="CD246" s="48" t="n">
        <f aca="false">MIN(AF246,(FZ245*(1+FZ$5/Setup!$C$36)+IF($V246=7,N($F246),0)))</f>
        <v>0</v>
      </c>
      <c r="CE246" s="48" t="n">
        <f aca="false">MIN(AG246,(GA245*(1+GA$5/Setup!$C$36)+IF($V246=8,N($F246),0)))</f>
        <v>0</v>
      </c>
      <c r="CF246" s="48" t="n">
        <f aca="false">MIN(AH246,(GB245*(1+GB$5/Setup!$C$36)+IF($V246=9,N($F246),0)))</f>
        <v>0</v>
      </c>
      <c r="CG246" s="48" t="n">
        <f aca="false">MIN(AI246,(GC245*(1+GC$5/Setup!$C$36)+IF($V246=10,N($F246),0)))</f>
        <v>0</v>
      </c>
      <c r="CH246" s="48" t="n">
        <f aca="false">MIN(AJ246,(GD245*(1+GD$5/Setup!$C$36)+IF($V246=11,N($F246),0)))</f>
        <v>0</v>
      </c>
      <c r="CI246" s="48" t="n">
        <f aca="false">MIN(AK246,(GE245*(1+GE$5/Setup!$C$36)+IF($V246=12,N($F246),0)))</f>
        <v>0</v>
      </c>
      <c r="CJ246" s="48" t="n">
        <f aca="false">MIN(AL246,(GF245*(1+GF$5/Setup!$C$36)+IF($V246=13,N($F246),0)))</f>
        <v>0</v>
      </c>
      <c r="CK246" s="48" t="n">
        <f aca="false">MIN(AM246,(GG245*(1+GG$5/Setup!$C$36)+IF($V246=14,N($F246),0)))</f>
        <v>0</v>
      </c>
      <c r="CL246" s="48" t="n">
        <f aca="false">MIN(AN246,(GH245*(1+GH$5/Setup!$C$36)+IF($V246=15,N($F246),0)))</f>
        <v>0</v>
      </c>
      <c r="CM246" s="48" t="n">
        <f aca="false">MIN(AO246,(GI245*(1+GI$5/Setup!$C$36)+IF($V246=16,N($F246),0)))</f>
        <v>0</v>
      </c>
      <c r="CN246" s="48" t="n">
        <f aca="false">MIN(AP246,(GJ245*(1+GJ$5/Setup!$C$36)+IF($V246=17,N($F246),0)))</f>
        <v>0</v>
      </c>
      <c r="CO246" s="48" t="n">
        <f aca="false">MIN(AQ246,(GK245*(1+GK$5/Setup!$C$36)+IF($V246=18,N($F246),0)))</f>
        <v>0</v>
      </c>
      <c r="CP246" s="48" t="n">
        <f aca="false">MIN(AR246,(GL245*(1+GL$5/Setup!$C$36)+IF($V246=19,N($F246),0)))</f>
        <v>0</v>
      </c>
      <c r="CQ246" s="48" t="n">
        <f aca="false">MIN(AS246,(GM245*(1+GM$5/Setup!$C$36)+IF($V246=20,N($F246),0)))</f>
        <v>0</v>
      </c>
      <c r="CR246" s="48" t="n">
        <f aca="false">MIN(AT246,(GN245*(1+GN$5/Setup!$C$36)+IF($V246=21,N($F246),0)))</f>
        <v>0</v>
      </c>
      <c r="CS246" s="48" t="n">
        <f aca="false">MIN(AU246,(GO245*(1+GO$5/Setup!$C$36)+IF($V246=22,N($F246),0)))</f>
        <v>0</v>
      </c>
      <c r="CT246" s="48" t="n">
        <f aca="false">MIN(AV246,(GP245*(1+GP$5/Setup!$C$36)+IF($V246=23,N($F246),0)))</f>
        <v>0</v>
      </c>
      <c r="CU246" s="48" t="n">
        <f aca="false">MIN(AW246,(GQ245*(1+GQ$5/Setup!$C$36)+IF($V246=24,N($F246),0)))</f>
        <v>0</v>
      </c>
      <c r="CV246" s="48" t="n">
        <f aca="false">MIN(AX246,(GR245*(1+GR$5/Setup!$C$36)+IF($V246=25,N($F246),0)))</f>
        <v>0</v>
      </c>
      <c r="CW246" s="48" t="n">
        <f aca="false">MIN(AY246,(GS245*(1+GS$5/Setup!$C$36)+IF($V246=26,N($F246),0)))</f>
        <v>0</v>
      </c>
      <c r="CX246" s="48" t="n">
        <f aca="false">MIN(AZ246,(GT245*(1+GT$5/Setup!$C$36)+IF($V246=27,N($F246),0)))</f>
        <v>0</v>
      </c>
      <c r="CY246" s="48" t="n">
        <f aca="false">MIN(BA246,(GU245*(1+GU$5/Setup!$C$36)+IF($V246=28,N($F246),0)))</f>
        <v>0</v>
      </c>
      <c r="CZ246" s="48" t="n">
        <f aca="false">MIN(BB246,(GV245*(1+GV$5/Setup!$C$36)+IF($V246=29,N($F246),0)))</f>
        <v>0</v>
      </c>
      <c r="DA246" s="48" t="n">
        <f aca="false">MIN(BC246,(GW245*(1+GW$5/Setup!$C$36)+IF($V246=30,N($F246),0)))</f>
        <v>0</v>
      </c>
      <c r="DB246" s="48" t="n">
        <f aca="false">MIN(BD246,(GX245*(1+GX$5/Setup!$C$36)+IF($V246=31,N($F246),0)))</f>
        <v>0</v>
      </c>
      <c r="DC246" s="48" t="n">
        <f aca="false">MIN(BE246,(GY245*(1+GY$5/Setup!$C$36)+IF($V246=32,N($F246),0)))</f>
        <v>0</v>
      </c>
      <c r="DD246" s="48" t="n">
        <f aca="false">MIN(BF246,(GZ245*(1+GZ$5/Setup!$C$36)+IF($V246=33,N($F246),0)))</f>
        <v>0</v>
      </c>
      <c r="DE246" s="48" t="n">
        <f aca="false">MIN(BG246,(HA245*(1+HA$5/Setup!$C$36)+IF($V246=34,N($F246),0)))</f>
        <v>0</v>
      </c>
      <c r="DF246" s="48" t="n">
        <f aca="false">MIN(BH246,(HB245*(1+HB$5/Setup!$C$36)+IF($V246=35,N($F246),0)))</f>
        <v>0</v>
      </c>
      <c r="DG246" s="48" t="n">
        <f aca="false">MIN(BI246,(HC245*(1+HC$5/Setup!$C$36)+IF($V246=36,N($F246),0)))</f>
        <v>0</v>
      </c>
      <c r="DH246" s="48" t="n">
        <f aca="false">MIN(BJ246,(HD245*(1+HD$5/Setup!$C$36)+IF($V246=37,N($F246),0)))</f>
        <v>0</v>
      </c>
      <c r="DI246" s="48" t="n">
        <f aca="false">MIN(BK246,(HE245*(1+HE$5/Setup!$C$36)+IF($V246=38,N($F246),0)))</f>
        <v>0</v>
      </c>
      <c r="DJ246" s="48" t="n">
        <f aca="false">MIN(BL246,(HF245*(1+HF$5/Setup!$C$36)+IF($V246=39,N($F246),0)))</f>
        <v>0</v>
      </c>
      <c r="DK246" s="48" t="n">
        <f aca="false">MIN(BM246,(HG245*(1+HG$5/Setup!$C$36)+IF($V246=40,N($F246),0)))</f>
        <v>0</v>
      </c>
      <c r="DL246" s="48" t="n">
        <f aca="false">MIN(BN246,(HH245*(1+HH$5/Setup!$C$36)+IF($V246=41,N($F246),0)))</f>
        <v>0</v>
      </c>
      <c r="DM246" s="48" t="n">
        <f aca="false">MIN(BO246,(HI245*(1+HI$5/Setup!$C$36)+IF($V246=42,N($F246),0)))</f>
        <v>0</v>
      </c>
      <c r="DN246" s="48" t="n">
        <f aca="false">MIN(BP246,(HJ245*(1+HJ$5/Setup!$C$36)+IF($V246=43,N($F246),0)))</f>
        <v>0</v>
      </c>
      <c r="DO246" s="48" t="n">
        <f aca="false">MIN(BQ246,(HK245*(1+HK$5/Setup!$C$36)+IF($V246=44,N($F246),0)))</f>
        <v>0</v>
      </c>
      <c r="DP246" s="48" t="n">
        <f aca="false">MIN(BR246,(HL245*(1+HL$5/Setup!$C$36)+IF($V246=45,N($F246),0)))</f>
        <v>0</v>
      </c>
      <c r="DQ246" s="48" t="n">
        <f aca="false">MIN(BS246,(HM245*(1+HM$5/Setup!$C$36)+IF($V246=46,N($F246),0)))</f>
        <v>0</v>
      </c>
      <c r="DR246" s="48" t="n">
        <f aca="false">MIN(BT246,(HN245*(1+HN$5/Setup!$C$36)+IF($V246=47,N($F246),0)))</f>
        <v>0</v>
      </c>
      <c r="DS246" s="48" t="n">
        <f aca="false">MIN(BU246,(HO245*(1+HO$5/Setup!$C$36)+IF($V246=48,N($F246),0)))</f>
        <v>0</v>
      </c>
      <c r="DT246" s="48" t="n">
        <f aca="false">MIN(BV246,(HP245*(1+HP$5/Setup!$C$36)+IF($V246=49,N($F246),0)))</f>
        <v>0</v>
      </c>
      <c r="DU246" s="48" t="n">
        <f aca="false">MIN(BW246,(HQ245*(1+HQ$5/Setup!$C$36)+IF($V246=50,N($F246),0)))</f>
        <v>0</v>
      </c>
      <c r="DV246" s="48" t="n">
        <f aca="false">MIN(MAX((FT245*(1+FT$5/Setup!$C$36)+IF($V246=1,N($F246),0))-BX246,0),MAX($P246-0,0))</f>
        <v>0</v>
      </c>
      <c r="DW246" s="48" t="n">
        <f aca="false">MIN(MAX((FU245*(1+FU$5/Setup!$C$36)+IF($V246=2,N($F246),0))-BY246,0),MAX($P246-SUM(DV246:DV246),0))</f>
        <v>0</v>
      </c>
      <c r="DX246" s="48" t="n">
        <f aca="false">MIN(MAX((FV245*(1+FV$5/Setup!$C$36)+IF($V246=3,N($F246),0))-BZ246,0),MAX($P246-SUM(DV246:DW246),0))</f>
        <v>0</v>
      </c>
      <c r="DY246" s="48" t="n">
        <f aca="false">MIN(MAX((FW245*(1+FW$5/Setup!$C$36)+IF($V246=4,N($F246),0))-CA246,0),MAX($P246-SUM(DV246:DX246),0))</f>
        <v>0</v>
      </c>
      <c r="DZ246" s="48" t="n">
        <f aca="false">MIN(MAX((FX245*(1+FX$5/Setup!$C$36)+IF($V246=5,N($F246),0))-CB246,0),MAX($P246-SUM(DV246:DY246),0))</f>
        <v>0</v>
      </c>
      <c r="EA246" s="48" t="n">
        <f aca="false">MIN(MAX((FY245*(1+FY$5/Setup!$C$36)+IF($V246=6,N($F246),0))-CC246,0),MAX($P246-SUM(DV246:DZ246),0))</f>
        <v>0</v>
      </c>
      <c r="EB246" s="48" t="n">
        <f aca="false">MIN(MAX((FZ245*(1+FZ$5/Setup!$C$36)+IF($V246=7,N($F246),0))-CD246,0),MAX($P246-SUM(DV246:EA246),0))</f>
        <v>0</v>
      </c>
      <c r="EC246" s="48" t="n">
        <f aca="false">MIN(MAX((GA245*(1+GA$5/Setup!$C$36)+IF($V246=8,N($F246),0))-CE246,0),MAX($P246-SUM(DV246:EB246),0))</f>
        <v>0</v>
      </c>
      <c r="ED246" s="48" t="n">
        <f aca="false">MIN(MAX((GB245*(1+GB$5/Setup!$C$36)+IF($V246=9,N($F246),0))-CF246,0),MAX($P246-SUM(DV246:EC246),0))</f>
        <v>0</v>
      </c>
      <c r="EE246" s="48" t="n">
        <f aca="false">MIN(MAX((GC245*(1+GC$5/Setup!$C$36)+IF($V246=10,N($F246),0))-CG246,0),MAX($P246-SUM(DV246:ED246),0))</f>
        <v>0</v>
      </c>
      <c r="EF246" s="48" t="n">
        <f aca="false">MIN(MAX((GD245*(1+GD$5/Setup!$C$36)+IF($V246=11,N($F246),0))-CH246,0),MAX($P246-SUM(DV246:EE246),0))</f>
        <v>0</v>
      </c>
      <c r="EG246" s="48" t="n">
        <f aca="false">MIN(MAX((GE245*(1+GE$5/Setup!$C$36)+IF($V246=12,N($F246),0))-CI246,0),MAX($P246-SUM(DV246:EF246),0))</f>
        <v>0</v>
      </c>
      <c r="EH246" s="48" t="n">
        <f aca="false">MIN(MAX((GF245*(1+GF$5/Setup!$C$36)+IF($V246=13,N($F246),0))-CJ246,0),MAX($P246-SUM(DV246:EG246),0))</f>
        <v>0</v>
      </c>
      <c r="EI246" s="48" t="n">
        <f aca="false">MIN(MAX((GG245*(1+GG$5/Setup!$C$36)+IF($V246=14,N($F246),0))-CK246,0),MAX($P246-SUM(DV246:EH246),0))</f>
        <v>0</v>
      </c>
      <c r="EJ246" s="48" t="n">
        <f aca="false">MIN(MAX((GH245*(1+GH$5/Setup!$C$36)+IF($V246=15,N($F246),0))-CL246,0),MAX($P246-SUM(DV246:EI246),0))</f>
        <v>0</v>
      </c>
      <c r="EK246" s="48" t="n">
        <f aca="false">MIN(MAX((GI245*(1+GI$5/Setup!$C$36)+IF($V246=16,N($F246),0))-CM246,0),MAX($P246-SUM(DV246:EJ246),0))</f>
        <v>0</v>
      </c>
      <c r="EL246" s="48" t="n">
        <f aca="false">MIN(MAX((GJ245*(1+GJ$5/Setup!$C$36)+IF($V246=17,N($F246),0))-CN246,0),MAX($P246-SUM(DV246:EK246),0))</f>
        <v>0</v>
      </c>
      <c r="EM246" s="48" t="n">
        <f aca="false">MIN(MAX((GK245*(1+GK$5/Setup!$C$36)+IF($V246=18,N($F246),0))-CO246,0),MAX($P246-SUM(DV246:EL246),0))</f>
        <v>0</v>
      </c>
      <c r="EN246" s="48" t="n">
        <f aca="false">MIN(MAX((GL245*(1+GL$5/Setup!$C$36)+IF($V246=19,N($F246),0))-CP246,0),MAX($P246-SUM(DV246:EM246),0))</f>
        <v>0</v>
      </c>
      <c r="EO246" s="48" t="n">
        <f aca="false">MIN(MAX((GM245*(1+GM$5/Setup!$C$36)+IF($V246=20,N($F246),0))-CQ246,0),MAX($P246-SUM(DV246:EN246),0))</f>
        <v>0</v>
      </c>
      <c r="EP246" s="48" t="n">
        <f aca="false">MIN(MAX((GN245*(1+GN$5/Setup!$C$36)+IF($V246=21,N($F246),0))-CR246,0),MAX($P246-SUM(DV246:EO246),0))</f>
        <v>0</v>
      </c>
      <c r="EQ246" s="48" t="n">
        <f aca="false">MIN(MAX((GO245*(1+GO$5/Setup!$C$36)+IF($V246=22,N($F246),0))-CS246,0),MAX($P246-SUM(DV246:EP246),0))</f>
        <v>0</v>
      </c>
      <c r="ER246" s="48" t="n">
        <f aca="false">MIN(MAX((GP245*(1+GP$5/Setup!$C$36)+IF($V246=23,N($F246),0))-CT246,0),MAX($P246-SUM(DV246:EQ246),0))</f>
        <v>0</v>
      </c>
      <c r="ES246" s="48" t="n">
        <f aca="false">MIN(MAX((GQ245*(1+GQ$5/Setup!$C$36)+IF($V246=24,N($F246),0))-CU246,0),MAX($P246-SUM(DV246:ER246),0))</f>
        <v>0</v>
      </c>
      <c r="ET246" s="48" t="n">
        <f aca="false">MIN(MAX((GR245*(1+GR$5/Setup!$C$36)+IF($V246=25,N($F246),0))-CV246,0),MAX($P246-SUM(DV246:ES246),0))</f>
        <v>0</v>
      </c>
      <c r="EU246" s="48" t="n">
        <f aca="false">MIN(MAX((GS245*(1+GS$5/Setup!$C$36)+IF($V246=26,N($F246),0))-CW246,0),MAX($P246-SUM(DV246:ET246),0))</f>
        <v>0</v>
      </c>
      <c r="EV246" s="48" t="n">
        <f aca="false">MIN(MAX((GT245*(1+GT$5/Setup!$C$36)+IF($V246=27,N($F246),0))-CX246,0),MAX($P246-SUM(DV246:EU246),0))</f>
        <v>0</v>
      </c>
      <c r="EW246" s="48" t="n">
        <f aca="false">MIN(MAX((GU245*(1+GU$5/Setup!$C$36)+IF($V246=28,N($F246),0))-CY246,0),MAX($P246-SUM(DV246:EV246),0))</f>
        <v>0</v>
      </c>
      <c r="EX246" s="48" t="n">
        <f aca="false">MIN(MAX((GV245*(1+GV$5/Setup!$C$36)+IF($V246=29,N($F246),0))-CZ246,0),MAX($P246-SUM(DV246:EW246),0))</f>
        <v>0</v>
      </c>
      <c r="EY246" s="48" t="n">
        <f aca="false">MIN(MAX((GW245*(1+GW$5/Setup!$C$36)+IF($V246=30,N($F246),0))-DA246,0),MAX($P246-SUM(DV246:EX246),0))</f>
        <v>0</v>
      </c>
      <c r="EZ246" s="48" t="n">
        <f aca="false">MIN(MAX((GX245*(1+GX$5/Setup!$C$36)+IF($V246=31,N($F246),0))-DB246,0),MAX($P246-SUM(DV246:EY246),0))</f>
        <v>0</v>
      </c>
      <c r="FA246" s="48" t="n">
        <f aca="false">MIN(MAX((GY245*(1+GY$5/Setup!$C$36)+IF($V246=32,N($F246),0))-DC246,0),MAX($P246-SUM(DV246:EZ246),0))</f>
        <v>0</v>
      </c>
      <c r="FB246" s="48" t="n">
        <f aca="false">MIN(MAX((GZ245*(1+GZ$5/Setup!$C$36)+IF($V246=33,N($F246),0))-DD246,0),MAX($P246-SUM(DV246:FA246),0))</f>
        <v>0</v>
      </c>
      <c r="FC246" s="48" t="n">
        <f aca="false">MIN(MAX((HA245*(1+HA$5/Setup!$C$36)+IF($V246=34,N($F246),0))-DE246,0),MAX($P246-SUM(DV246:FB246),0))</f>
        <v>0</v>
      </c>
      <c r="FD246" s="48" t="n">
        <f aca="false">MIN(MAX((HB245*(1+HB$5/Setup!$C$36)+IF($V246=35,N($F246),0))-DF246,0),MAX($P246-SUM(DV246:FC246),0))</f>
        <v>0</v>
      </c>
      <c r="FE246" s="48" t="n">
        <f aca="false">MIN(MAX((HC245*(1+HC$5/Setup!$C$36)+IF($V246=36,N($F246),0))-DG246,0),MAX($P246-SUM(DV246:FD246),0))</f>
        <v>0</v>
      </c>
      <c r="FF246" s="48" t="n">
        <f aca="false">MIN(MAX((HD245*(1+HD$5/Setup!$C$36)+IF($V246=37,N($F246),0))-DH246,0),MAX($P246-SUM(DV246:FE246),0))</f>
        <v>0</v>
      </c>
      <c r="FG246" s="48" t="n">
        <f aca="false">MIN(MAX((HE245*(1+HE$5/Setup!$C$36)+IF($V246=38,N($F246),0))-DI246,0),MAX($P246-SUM(DV246:FF246),0))</f>
        <v>0</v>
      </c>
      <c r="FH246" s="48" t="n">
        <f aca="false">MIN(MAX((HF245*(1+HF$5/Setup!$C$36)+IF($V246=39,N($F246),0))-DJ246,0),MAX($P246-SUM(DV246:FG246),0))</f>
        <v>0</v>
      </c>
      <c r="FI246" s="48" t="n">
        <f aca="false">MIN(MAX((HG245*(1+HG$5/Setup!$C$36)+IF($V246=40,N($F246),0))-DK246,0),MAX($P246-SUM(DV246:FH246),0))</f>
        <v>0</v>
      </c>
      <c r="FJ246" s="48" t="n">
        <f aca="false">MIN(MAX((HH245*(1+HH$5/Setup!$C$36)+IF($V246=41,N($F246),0))-DL246,0),MAX($P246-SUM(DV246:FI246),0))</f>
        <v>0</v>
      </c>
      <c r="FK246" s="48" t="n">
        <f aca="false">MIN(MAX((HI245*(1+HI$5/Setup!$C$36)+IF($V246=42,N($F246),0))-DM246,0),MAX($P246-SUM(DV246:FJ246),0))</f>
        <v>0</v>
      </c>
      <c r="FL246" s="48" t="n">
        <f aca="false">MIN(MAX((HJ245*(1+HJ$5/Setup!$C$36)+IF($V246=43,N($F246),0))-DN246,0),MAX($P246-SUM(DV246:FK246),0))</f>
        <v>0</v>
      </c>
      <c r="FM246" s="48" t="n">
        <f aca="false">MIN(MAX((HK245*(1+HK$5/Setup!$C$36)+IF($V246=44,N($F246),0))-DO246,0),MAX($P246-SUM(DV246:FL246),0))</f>
        <v>0</v>
      </c>
      <c r="FN246" s="48" t="n">
        <f aca="false">MIN(MAX((HL245*(1+HL$5/Setup!$C$36)+IF($V246=45,N($F246),0))-DP246,0),MAX($P246-SUM(DV246:FM246),0))</f>
        <v>0</v>
      </c>
      <c r="FO246" s="48" t="n">
        <f aca="false">MIN(MAX((HM245*(1+HM$5/Setup!$C$36)+IF($V246=46,N($F246),0))-DQ246,0),MAX($P246-SUM(DV246:FN246),0))</f>
        <v>0</v>
      </c>
      <c r="FP246" s="48" t="n">
        <f aca="false">MIN(MAX((HN245*(1+HN$5/Setup!$C$36)+IF($V246=47,N($F246),0))-DR246,0),MAX($P246-SUM(DV246:FO246),0))</f>
        <v>0</v>
      </c>
      <c r="FQ246" s="48" t="n">
        <f aca="false">MIN(MAX((HO245*(1+HO$5/Setup!$C$36)+IF($V246=48,N($F246),0))-DS246,0),MAX($P246-SUM(DV246:FP246),0))</f>
        <v>0</v>
      </c>
      <c r="FR246" s="48" t="n">
        <f aca="false">MIN(MAX((HP245*(1+HP$5/Setup!$C$36)+IF($V246=49,N($F246),0))-DT246,0),MAX($P246-SUM(DV246:FQ246),0))</f>
        <v>0</v>
      </c>
      <c r="FS246" s="48" t="n">
        <f aca="false">MIN(MAX((HQ245*(1+HQ$5/Setup!$C$36)+IF($V246=50,N($F246),0))-DU246,0),MAX($P246-SUM(DV246:FR246),0))</f>
        <v>0</v>
      </c>
      <c r="FT246" s="48" t="n">
        <f aca="false">IF((FT245*(1+FT$5/Setup!$C$36)+IF($V246=1,N($F246),0))-BX246-DV246&lt;0.005,0,(FT245*(1+FT$5/Setup!$C$36)+IF($V246=1,N($F246),0))-BX246-DV246)</f>
        <v>0</v>
      </c>
      <c r="FU246" s="48" t="n">
        <f aca="false">IF((FU245*(1+FU$5/Setup!$C$36)+IF($V246=2,N($F246),0))-BY246-DW246&lt;0.005,0,(FU245*(1+FU$5/Setup!$C$36)+IF($V246=2,N($F246),0))-BY246-DW246)</f>
        <v>0</v>
      </c>
      <c r="FV246" s="48" t="n">
        <f aca="false">IF((FV245*(1+FV$5/Setup!$C$36)+IF($V246=3,N($F246),0))-BZ246-DX246&lt;0.005,0,(FV245*(1+FV$5/Setup!$C$36)+IF($V246=3,N($F246),0))-BZ246-DX246)</f>
        <v>0</v>
      </c>
      <c r="FW246" s="48" t="n">
        <f aca="false">IF((FW245*(1+FW$5/Setup!$C$36)+IF($V246=4,N($F246),0))-CA246-DY246&lt;0.005,0,(FW245*(1+FW$5/Setup!$C$36)+IF($V246=4,N($F246),0))-CA246-DY246)</f>
        <v>0</v>
      </c>
      <c r="FX246" s="48" t="n">
        <f aca="false">IF((FX245*(1+FX$5/Setup!$C$36)+IF($V246=5,N($F246),0))-CB246-DZ246&lt;0.005,0,(FX245*(1+FX$5/Setup!$C$36)+IF($V246=5,N($F246),0))-CB246-DZ246)</f>
        <v>0</v>
      </c>
      <c r="FY246" s="48" t="n">
        <f aca="false">IF((FY245*(1+FY$5/Setup!$C$36)+IF($V246=6,N($F246),0))-CC246-EA246&lt;0.005,0,(FY245*(1+FY$5/Setup!$C$36)+IF($V246=6,N($F246),0))-CC246-EA246)</f>
        <v>0</v>
      </c>
      <c r="FZ246" s="48" t="n">
        <f aca="false">IF((FZ245*(1+FZ$5/Setup!$C$36)+IF($V246=7,N($F246),0))-CD246-EB246&lt;0.005,0,(FZ245*(1+FZ$5/Setup!$C$36)+IF($V246=7,N($F246),0))-CD246-EB246)</f>
        <v>0</v>
      </c>
      <c r="GA246" s="48" t="n">
        <f aca="false">IF((GA245*(1+GA$5/Setup!$C$36)+IF($V246=8,N($F246),0))-CE246-EC246&lt;0.005,0,(GA245*(1+GA$5/Setup!$C$36)+IF($V246=8,N($F246),0))-CE246-EC246)</f>
        <v>0</v>
      </c>
      <c r="GB246" s="48" t="n">
        <f aca="false">IF((GB245*(1+GB$5/Setup!$C$36)+IF($V246=9,N($F246),0))-CF246-ED246&lt;0.005,0,(GB245*(1+GB$5/Setup!$C$36)+IF($V246=9,N($F246),0))-CF246-ED246)</f>
        <v>0</v>
      </c>
      <c r="GC246" s="48" t="n">
        <f aca="false">IF((GC245*(1+GC$5/Setup!$C$36)+IF($V246=10,N($F246),0))-CG246-EE246&lt;0.005,0,(GC245*(1+GC$5/Setup!$C$36)+IF($V246=10,N($F246),0))-CG246-EE246)</f>
        <v>0</v>
      </c>
      <c r="GD246" s="48" t="n">
        <f aca="false">IF((GD245*(1+GD$5/Setup!$C$36)+IF($V246=11,N($F246),0))-CH246-EF246&lt;0.005,0,(GD245*(1+GD$5/Setup!$C$36)+IF($V246=11,N($F246),0))-CH246-EF246)</f>
        <v>0</v>
      </c>
      <c r="GE246" s="48" t="n">
        <f aca="false">IF((GE245*(1+GE$5/Setup!$C$36)+IF($V246=12,N($F246),0))-CI246-EG246&lt;0.005,0,(GE245*(1+GE$5/Setup!$C$36)+IF($V246=12,N($F246),0))-CI246-EG246)</f>
        <v>0</v>
      </c>
      <c r="GF246" s="48" t="n">
        <f aca="false">IF((GF245*(1+GF$5/Setup!$C$36)+IF($V246=13,N($F246),0))-CJ246-EH246&lt;0.005,0,(GF245*(1+GF$5/Setup!$C$36)+IF($V246=13,N($F246),0))-CJ246-EH246)</f>
        <v>0</v>
      </c>
      <c r="GG246" s="48" t="n">
        <f aca="false">IF((GG245*(1+GG$5/Setup!$C$36)+IF($V246=14,N($F246),0))-CK246-EI246&lt;0.005,0,(GG245*(1+GG$5/Setup!$C$36)+IF($V246=14,N($F246),0))-CK246-EI246)</f>
        <v>0</v>
      </c>
      <c r="GH246" s="48" t="n">
        <f aca="false">IF((GH245*(1+GH$5/Setup!$C$36)+IF($V246=15,N($F246),0))-CL246-EJ246&lt;0.005,0,(GH245*(1+GH$5/Setup!$C$36)+IF($V246=15,N($F246),0))-CL246-EJ246)</f>
        <v>0</v>
      </c>
      <c r="GI246" s="48" t="n">
        <f aca="false">IF((GI245*(1+GI$5/Setup!$C$36)+IF($V246=16,N($F246),0))-CM246-EK246&lt;0.005,0,(GI245*(1+GI$5/Setup!$C$36)+IF($V246=16,N($F246),0))-CM246-EK246)</f>
        <v>0</v>
      </c>
      <c r="GJ246" s="48" t="n">
        <f aca="false">IF((GJ245*(1+GJ$5/Setup!$C$36)+IF($V246=17,N($F246),0))-CN246-EL246&lt;0.005,0,(GJ245*(1+GJ$5/Setup!$C$36)+IF($V246=17,N($F246),0))-CN246-EL246)</f>
        <v>0</v>
      </c>
      <c r="GK246" s="48" t="n">
        <f aca="false">IF((GK245*(1+GK$5/Setup!$C$36)+IF($V246=18,N($F246),0))-CO246-EM246&lt;0.005,0,(GK245*(1+GK$5/Setup!$C$36)+IF($V246=18,N($F246),0))-CO246-EM246)</f>
        <v>0</v>
      </c>
      <c r="GL246" s="48" t="n">
        <f aca="false">IF((GL245*(1+GL$5/Setup!$C$36)+IF($V246=19,N($F246),0))-CP246-EN246&lt;0.005,0,(GL245*(1+GL$5/Setup!$C$36)+IF($V246=19,N($F246),0))-CP246-EN246)</f>
        <v>0</v>
      </c>
      <c r="GM246" s="48" t="n">
        <f aca="false">IF((GM245*(1+GM$5/Setup!$C$36)+IF($V246=20,N($F246),0))-CQ246-EO246&lt;0.005,0,(GM245*(1+GM$5/Setup!$C$36)+IF($V246=20,N($F246),0))-CQ246-EO246)</f>
        <v>0</v>
      </c>
      <c r="GN246" s="48" t="n">
        <f aca="false">IF((GN245*(1+GN$5/Setup!$C$36)+IF($V246=21,N($F246),0))-CR246-EP246&lt;0.005,0,(GN245*(1+GN$5/Setup!$C$36)+IF($V246=21,N($F246),0))-CR246-EP246)</f>
        <v>0</v>
      </c>
      <c r="GO246" s="48" t="n">
        <f aca="false">IF((GO245*(1+GO$5/Setup!$C$36)+IF($V246=22,N($F246),0))-CS246-EQ246&lt;0.005,0,(GO245*(1+GO$5/Setup!$C$36)+IF($V246=22,N($F246),0))-CS246-EQ246)</f>
        <v>0</v>
      </c>
      <c r="GP246" s="48" t="n">
        <f aca="false">IF((GP245*(1+GP$5/Setup!$C$36)+IF($V246=23,N($F246),0))-CT246-ER246&lt;0.005,0,(GP245*(1+GP$5/Setup!$C$36)+IF($V246=23,N($F246),0))-CT246-ER246)</f>
        <v>0</v>
      </c>
      <c r="GQ246" s="48" t="n">
        <f aca="false">IF((GQ245*(1+GQ$5/Setup!$C$36)+IF($V246=24,N($F246),0))-CU246-ES246&lt;0.005,0,(GQ245*(1+GQ$5/Setup!$C$36)+IF($V246=24,N($F246),0))-CU246-ES246)</f>
        <v>0</v>
      </c>
      <c r="GR246" s="48" t="n">
        <f aca="false">IF((GR245*(1+GR$5/Setup!$C$36)+IF($V246=25,N($F246),0))-CV246-ET246&lt;0.005,0,(GR245*(1+GR$5/Setup!$C$36)+IF($V246=25,N($F246),0))-CV246-ET246)</f>
        <v>0</v>
      </c>
      <c r="GS246" s="48" t="n">
        <f aca="false">IF((GS245*(1+GS$5/Setup!$C$36)+IF($V246=26,N($F246),0))-CW246-EU246&lt;0.005,0,(GS245*(1+GS$5/Setup!$C$36)+IF($V246=26,N($F246),0))-CW246-EU246)</f>
        <v>0</v>
      </c>
      <c r="GT246" s="48" t="n">
        <f aca="false">IF((GT245*(1+GT$5/Setup!$C$36)+IF($V246=27,N($F246),0))-CX246-EV246&lt;0.005,0,(GT245*(1+GT$5/Setup!$C$36)+IF($V246=27,N($F246),0))-CX246-EV246)</f>
        <v>0</v>
      </c>
      <c r="GU246" s="48" t="n">
        <f aca="false">IF((GU245*(1+GU$5/Setup!$C$36)+IF($V246=28,N($F246),0))-CY246-EW246&lt;0.005,0,(GU245*(1+GU$5/Setup!$C$36)+IF($V246=28,N($F246),0))-CY246-EW246)</f>
        <v>0</v>
      </c>
      <c r="GV246" s="48" t="n">
        <f aca="false">IF((GV245*(1+GV$5/Setup!$C$36)+IF($V246=29,N($F246),0))-CZ246-EX246&lt;0.005,0,(GV245*(1+GV$5/Setup!$C$36)+IF($V246=29,N($F246),0))-CZ246-EX246)</f>
        <v>0</v>
      </c>
      <c r="GW246" s="48" t="n">
        <f aca="false">IF((GW245*(1+GW$5/Setup!$C$36)+IF($V246=30,N($F246),0))-DA246-EY246&lt;0.005,0,(GW245*(1+GW$5/Setup!$C$36)+IF($V246=30,N($F246),0))-DA246-EY246)</f>
        <v>0</v>
      </c>
      <c r="GX246" s="48" t="n">
        <f aca="false">IF((GX245*(1+GX$5/Setup!$C$36)+IF($V246=31,N($F246),0))-DB246-EZ246&lt;0.005,0,(GX245*(1+GX$5/Setup!$C$36)+IF($V246=31,N($F246),0))-DB246-EZ246)</f>
        <v>0</v>
      </c>
      <c r="GY246" s="48" t="n">
        <f aca="false">IF((GY245*(1+GY$5/Setup!$C$36)+IF($V246=32,N($F246),0))-DC246-FA246&lt;0.005,0,(GY245*(1+GY$5/Setup!$C$36)+IF($V246=32,N($F246),0))-DC246-FA246)</f>
        <v>0</v>
      </c>
      <c r="GZ246" s="48" t="n">
        <f aca="false">IF((GZ245*(1+GZ$5/Setup!$C$36)+IF($V246=33,N($F246),0))-DD246-FB246&lt;0.005,0,(GZ245*(1+GZ$5/Setup!$C$36)+IF($V246=33,N($F246),0))-DD246-FB246)</f>
        <v>0</v>
      </c>
      <c r="HA246" s="48" t="n">
        <f aca="false">IF((HA245*(1+HA$5/Setup!$C$36)+IF($V246=34,N($F246),0))-DE246-FC246&lt;0.005,0,(HA245*(1+HA$5/Setup!$C$36)+IF($V246=34,N($F246),0))-DE246-FC246)</f>
        <v>0</v>
      </c>
      <c r="HB246" s="48" t="n">
        <f aca="false">IF((HB245*(1+HB$5/Setup!$C$36)+IF($V246=35,N($F246),0))-DF246-FD246&lt;0.005,0,(HB245*(1+HB$5/Setup!$C$36)+IF($V246=35,N($F246),0))-DF246-FD246)</f>
        <v>0</v>
      </c>
      <c r="HC246" s="48" t="n">
        <f aca="false">IF((HC245*(1+HC$5/Setup!$C$36)+IF($V246=36,N($F246),0))-DG246-FE246&lt;0.005,0,(HC245*(1+HC$5/Setup!$C$36)+IF($V246=36,N($F246),0))-DG246-FE246)</f>
        <v>0</v>
      </c>
      <c r="HD246" s="48" t="n">
        <f aca="false">IF((HD245*(1+HD$5/Setup!$C$36)+IF($V246=37,N($F246),0))-DH246-FF246&lt;0.005,0,(HD245*(1+HD$5/Setup!$C$36)+IF($V246=37,N($F246),0))-DH246-FF246)</f>
        <v>0</v>
      </c>
      <c r="HE246" s="48" t="n">
        <f aca="false">IF((HE245*(1+HE$5/Setup!$C$36)+IF($V246=38,N($F246),0))-DI246-FG246&lt;0.005,0,(HE245*(1+HE$5/Setup!$C$36)+IF($V246=38,N($F246),0))-DI246-FG246)</f>
        <v>0</v>
      </c>
      <c r="HF246" s="48" t="n">
        <f aca="false">IF((HF245*(1+HF$5/Setup!$C$36)+IF($V246=39,N($F246),0))-DJ246-FH246&lt;0.005,0,(HF245*(1+HF$5/Setup!$C$36)+IF($V246=39,N($F246),0))-DJ246-FH246)</f>
        <v>0</v>
      </c>
      <c r="HG246" s="48" t="n">
        <f aca="false">IF((HG245*(1+HG$5/Setup!$C$36)+IF($V246=40,N($F246),0))-DK246-FI246&lt;0.005,0,(HG245*(1+HG$5/Setup!$C$36)+IF($V246=40,N($F246),0))-DK246-FI246)</f>
        <v>0</v>
      </c>
      <c r="HH246" s="48" t="n">
        <f aca="false">IF((HH245*(1+HH$5/Setup!$C$36)+IF($V246=41,N($F246),0))-DL246-FJ246&lt;0.005,0,(HH245*(1+HH$5/Setup!$C$36)+IF($V246=41,N($F246),0))-DL246-FJ246)</f>
        <v>0</v>
      </c>
      <c r="HI246" s="48" t="n">
        <f aca="false">IF((HI245*(1+HI$5/Setup!$C$36)+IF($V246=42,N($F246),0))-DM246-FK246&lt;0.005,0,(HI245*(1+HI$5/Setup!$C$36)+IF($V246=42,N($F246),0))-DM246-FK246)</f>
        <v>0</v>
      </c>
      <c r="HJ246" s="48" t="n">
        <f aca="false">IF((HJ245*(1+HJ$5/Setup!$C$36)+IF($V246=43,N($F246),0))-DN246-FL246&lt;0.005,0,(HJ245*(1+HJ$5/Setup!$C$36)+IF($V246=43,N($F246),0))-DN246-FL246)</f>
        <v>0</v>
      </c>
      <c r="HK246" s="48" t="n">
        <f aca="false">IF((HK245*(1+HK$5/Setup!$C$36)+IF($V246=44,N($F246),0))-DO246-FM246&lt;0.005,0,(HK245*(1+HK$5/Setup!$C$36)+IF($V246=44,N($F246),0))-DO246-FM246)</f>
        <v>0</v>
      </c>
      <c r="HL246" s="48" t="n">
        <f aca="false">IF((HL245*(1+HL$5/Setup!$C$36)+IF($V246=45,N($F246),0))-DP246-FN246&lt;0.005,0,(HL245*(1+HL$5/Setup!$C$36)+IF($V246=45,N($F246),0))-DP246-FN246)</f>
        <v>0</v>
      </c>
      <c r="HM246" s="48" t="n">
        <f aca="false">IF((HM245*(1+HM$5/Setup!$C$36)+IF($V246=46,N($F246),0))-DQ246-FO246&lt;0.005,0,(HM245*(1+HM$5/Setup!$C$36)+IF($V246=46,N($F246),0))-DQ246-FO246)</f>
        <v>0</v>
      </c>
      <c r="HN246" s="48" t="n">
        <f aca="false">IF((HN245*(1+HN$5/Setup!$C$36)+IF($V246=47,N($F246),0))-DR246-FP246&lt;0.005,0,(HN245*(1+HN$5/Setup!$C$36)+IF($V246=47,N($F246),0))-DR246-FP246)</f>
        <v>0</v>
      </c>
      <c r="HO246" s="48" t="n">
        <f aca="false">IF((HO245*(1+HO$5/Setup!$C$36)+IF($V246=48,N($F246),0))-DS246-FQ246&lt;0.005,0,(HO245*(1+HO$5/Setup!$C$36)+IF($V246=48,N($F246),0))-DS246-FQ246)</f>
        <v>0</v>
      </c>
      <c r="HP246" s="48" t="n">
        <f aca="false">IF((HP245*(1+HP$5/Setup!$C$36)+IF($V246=49,N($F246),0))-DT246-FR246&lt;0.005,0,(HP245*(1+HP$5/Setup!$C$36)+IF($V246=49,N($F246),0))-DT246-FR246)</f>
        <v>0</v>
      </c>
      <c r="HQ246" s="48" t="n">
        <f aca="false">IF((HQ245*(1+HQ$5/Setup!$C$36)+IF($V246=50,N($F246),0))-DU246-FS246&lt;0.005,0,(HQ245*(1+HQ$5/Setup!$C$36)+IF($V246=50,N($F246),0))-DU246-FS246)</f>
        <v>0</v>
      </c>
    </row>
    <row r="247" customFormat="false" ht="15" hidden="false" customHeight="false" outlineLevel="0" collapsed="false">
      <c r="A247" s="44" t="n">
        <v>239</v>
      </c>
      <c r="B247" s="45" t="n">
        <f aca="false">IF(Setup!$C$7="Every month",EDATE(Setup!$C$8,($A247-1)),IF(Setup!$C$7="Twice a month",DATE(YEAR(Setup!$C$8),MONTH(Setup!$C$8)+INT((($A247-1)+Setup!$C$41)/2),MIN(IF(MOD(($A247-1)+Setup!$C$41,2)=0,Setup!$C$39,Setup!$C$40),DAY(EOMONTH(DATE(YEAR(Setup!$C$8),MONTH(Setup!$C$8)+INT((($A247-1)+Setup!$C$41)/2),1),0)))),Setup!$C$8+($A247-1)*IF(Setup!$C$7="Every week",7,14)))</f>
        <v>49657</v>
      </c>
      <c r="C247" s="45" t="n">
        <f aca="false">IF(Setup!$C$7="Every month",EDATE(Setup!$C$8,$A247),IF(Setup!$C$7="Twice a month",DATE(YEAR(Setup!$C$8),MONTH(Setup!$C$8)+INT(($A247+Setup!$C$41)/2),MIN(IF(MOD($A247+Setup!$C$41,2)=0,Setup!$C$39,Setup!$C$40),DAY(EOMONTH(DATE(YEAR(Setup!$C$8),MONTH(Setup!$C$8)+INT(($A247+Setup!$C$41)/2),1),0)))),Setup!$C$8+$A247*IF(Setup!$C$7="Every week",7,14)))</f>
        <v>49671</v>
      </c>
      <c r="D247" s="46"/>
      <c r="E247" s="47"/>
      <c r="F247" s="47"/>
      <c r="G247" s="47"/>
      <c r="H247" s="47"/>
      <c r="I247" s="48" t="n">
        <f aca="false">N(Setup!$C$11)+N(E247)</f>
        <v>100</v>
      </c>
      <c r="J247" s="48" t="n">
        <f aca="false">MIN(Setup!$C$37,MAX(I247,0))</f>
        <v>9.23076923076923</v>
      </c>
      <c r="K247" s="48" t="n">
        <f aca="false">MIN(MAX(N(Setup!$C$14)-L246,0),MAX(I247-J247,0))</f>
        <v>0</v>
      </c>
      <c r="L247" s="48" t="n">
        <f aca="false">L246+K247-N(G247)</f>
        <v>500</v>
      </c>
      <c r="M247" s="48" t="n">
        <f aca="false">M246+J247-N(H247)</f>
        <v>2206.15384615385</v>
      </c>
      <c r="N247" s="48" t="n">
        <f aca="false">SUM(BX247:DU247)</f>
        <v>0</v>
      </c>
      <c r="O247" s="48" t="n">
        <f aca="false">SUM(Z247:BW247)-N247</f>
        <v>40</v>
      </c>
      <c r="P247" s="48" t="n">
        <f aca="false">MAX(I247-J247-K247,0)+O247</f>
        <v>130.769230769231</v>
      </c>
      <c r="Q247" s="48" t="n">
        <f aca="false">SUM(DV247:FS247)</f>
        <v>0</v>
      </c>
      <c r="R247" s="49" t="n">
        <f aca="false">N247+J247+K247+Q247</f>
        <v>9.23076923076923</v>
      </c>
      <c r="S247" s="48" t="n">
        <f aca="false">T247-T246-N(F247)+N247+Q247</f>
        <v>0</v>
      </c>
      <c r="T247" s="49" t="n">
        <f aca="false">SUM(FT247:HQ247)</f>
        <v>0</v>
      </c>
      <c r="U247" s="44" t="str">
        <f aca="false">IF(T246&lt;0.005,"",INDEX(Helpers!$C$2:$C$51,IF(_xlfn.MINIFS($DV$6:$FS$6,DV247:FS247,"&gt;0.005")=0,V247,_xlfn.MINIFS($DV$6:$FS$6,DV247:FS247,"&gt;0.005"))))</f>
        <v/>
      </c>
      <c r="V247" s="44" t="n">
        <f aca="false">IF(_xlfn.MINIFS($FT$6:$HQ$6,FT246:HQ246,"&gt;0.005")=0,1,_xlfn.MINIFS($FT$6:$HQ$6,FT246:HQ246,"&gt;0.005"))</f>
        <v>1</v>
      </c>
      <c r="W247" s="44" t="n">
        <f aca="false">IF(AND(D247&lt;&gt;"Paid",T246&gt;0.005),1,0)</f>
        <v>0</v>
      </c>
      <c r="X247" s="48" t="n">
        <f aca="false">SUMPRODUCT(((Helpers!$G$2:$G$51*(1+(Helpers!$D$2:$D$51+0.000000001)/12)^(($B247-Setup!$C$8)/(365.25/12))-Helpers!$E$2:$E$51*((1+(Helpers!$D$2:$D$51+0.000000001)/12)^(($B247-Setup!$C$8)/(365.25/12))-1)/((Helpers!$D$2:$D$51+0.000000001)/12))&gt;0)*(Helpers!$G$2:$G$51*(1+(Helpers!$D$2:$D$51+0.000000001)/12)^(($B247-Setup!$C$8)/(365.25/12))-Helpers!$E$2:$E$51*((1+(Helpers!$D$2:$D$51+0.000000001)/12)^(($B247-Setup!$C$8)/(365.25/12))-1)/((Helpers!$D$2:$D$51+0.000000001)/12)))</f>
        <v>0</v>
      </c>
      <c r="Y247" s="48"/>
      <c r="Z247" s="48" t="n">
        <f aca="false">IF(OR(N(Z$5)=0,Z$6=""),0,Z$5*((DATE(YEAR($B247),MONTH($B247),MIN(Z$6,DAY(EOMONTH($B247,0))))&gt;=$B247)*(DATE(YEAR($B247),MONTH($B247),MIN(Z$6,DAY(EOMONTH($B247,0))))&lt;$C247)+(DATE(YEAR($B247),MONTH($B247)+1,MIN(Z$6,DAY(EOMONTH($B247,1))))&gt;=$B247)*(DATE(YEAR($B247),MONTH($B247)+1,MIN(Z$6,DAY(EOMONTH($B247,1))))&lt;$C247)))</f>
        <v>0</v>
      </c>
      <c r="AA247" s="48" t="n">
        <f aca="false">IF(OR(N(AA$5)=0,AA$6=""),0,AA$5*((DATE(YEAR($B247),MONTH($B247),MIN(AA$6,DAY(EOMONTH($B247,0))))&gt;=$B247)*(DATE(YEAR($B247),MONTH($B247),MIN(AA$6,DAY(EOMONTH($B247,0))))&lt;$C247)+(DATE(YEAR($B247),MONTH($B247)+1,MIN(AA$6,DAY(EOMONTH($B247,1))))&gt;=$B247)*(DATE(YEAR($B247),MONTH($B247)+1,MIN(AA$6,DAY(EOMONTH($B247,1))))&lt;$C247)))</f>
        <v>40</v>
      </c>
      <c r="AB247" s="48" t="n">
        <f aca="false">IF(OR(N(AB$5)=0,AB$6=""),0,AB$5*((DATE(YEAR($B247),MONTH($B247),MIN(AB$6,DAY(EOMONTH($B247,0))))&gt;=$B247)*(DATE(YEAR($B247),MONTH($B247),MIN(AB$6,DAY(EOMONTH($B247,0))))&lt;$C247)+(DATE(YEAR($B247),MONTH($B247)+1,MIN(AB$6,DAY(EOMONTH($B247,1))))&gt;=$B247)*(DATE(YEAR($B247),MONTH($B247)+1,MIN(AB$6,DAY(EOMONTH($B247,1))))&lt;$C247)))</f>
        <v>0</v>
      </c>
      <c r="AC247" s="48" t="n">
        <f aca="false">IF(OR(N(AC$5)=0,AC$6=""),0,AC$5*((DATE(YEAR($B247),MONTH($B247),MIN(AC$6,DAY(EOMONTH($B247,0))))&gt;=$B247)*(DATE(YEAR($B247),MONTH($B247),MIN(AC$6,DAY(EOMONTH($B247,0))))&lt;$C247)+(DATE(YEAR($B247),MONTH($B247)+1,MIN(AC$6,DAY(EOMONTH($B247,1))))&gt;=$B247)*(DATE(YEAR($B247),MONTH($B247)+1,MIN(AC$6,DAY(EOMONTH($B247,1))))&lt;$C247)))</f>
        <v>0</v>
      </c>
      <c r="AD247" s="48" t="n">
        <f aca="false">IF(OR(N(AD$5)=0,AD$6=""),0,AD$5*((DATE(YEAR($B247),MONTH($B247),MIN(AD$6,DAY(EOMONTH($B247,0))))&gt;=$B247)*(DATE(YEAR($B247),MONTH($B247),MIN(AD$6,DAY(EOMONTH($B247,0))))&lt;$C247)+(DATE(YEAR($B247),MONTH($B247)+1,MIN(AD$6,DAY(EOMONTH($B247,1))))&gt;=$B247)*(DATE(YEAR($B247),MONTH($B247)+1,MIN(AD$6,DAY(EOMONTH($B247,1))))&lt;$C247)))</f>
        <v>0</v>
      </c>
      <c r="AE247" s="48" t="n">
        <f aca="false">IF(OR(N(AE$5)=0,AE$6=""),0,AE$5*((DATE(YEAR($B247),MONTH($B247),MIN(AE$6,DAY(EOMONTH($B247,0))))&gt;=$B247)*(DATE(YEAR($B247),MONTH($B247),MIN(AE$6,DAY(EOMONTH($B247,0))))&lt;$C247)+(DATE(YEAR($B247),MONTH($B247)+1,MIN(AE$6,DAY(EOMONTH($B247,1))))&gt;=$B247)*(DATE(YEAR($B247),MONTH($B247)+1,MIN(AE$6,DAY(EOMONTH($B247,1))))&lt;$C247)))</f>
        <v>0</v>
      </c>
      <c r="AF247" s="48" t="n">
        <f aca="false">IF(OR(N(AF$5)=0,AF$6=""),0,AF$5*((DATE(YEAR($B247),MONTH($B247),MIN(AF$6,DAY(EOMONTH($B247,0))))&gt;=$B247)*(DATE(YEAR($B247),MONTH($B247),MIN(AF$6,DAY(EOMONTH($B247,0))))&lt;$C247)+(DATE(YEAR($B247),MONTH($B247)+1,MIN(AF$6,DAY(EOMONTH($B247,1))))&gt;=$B247)*(DATE(YEAR($B247),MONTH($B247)+1,MIN(AF$6,DAY(EOMONTH($B247,1))))&lt;$C247)))</f>
        <v>0</v>
      </c>
      <c r="AG247" s="48" t="n">
        <f aca="false">IF(OR(N(AG$5)=0,AG$6=""),0,AG$5*((DATE(YEAR($B247),MONTH($B247),MIN(AG$6,DAY(EOMONTH($B247,0))))&gt;=$B247)*(DATE(YEAR($B247),MONTH($B247),MIN(AG$6,DAY(EOMONTH($B247,0))))&lt;$C247)+(DATE(YEAR($B247),MONTH($B247)+1,MIN(AG$6,DAY(EOMONTH($B247,1))))&gt;=$B247)*(DATE(YEAR($B247),MONTH($B247)+1,MIN(AG$6,DAY(EOMONTH($B247,1))))&lt;$C247)))</f>
        <v>0</v>
      </c>
      <c r="AH247" s="48" t="n">
        <f aca="false">IF(OR(N(AH$5)=0,AH$6=""),0,AH$5*((DATE(YEAR($B247),MONTH($B247),MIN(AH$6,DAY(EOMONTH($B247,0))))&gt;=$B247)*(DATE(YEAR($B247),MONTH($B247),MIN(AH$6,DAY(EOMONTH($B247,0))))&lt;$C247)+(DATE(YEAR($B247),MONTH($B247)+1,MIN(AH$6,DAY(EOMONTH($B247,1))))&gt;=$B247)*(DATE(YEAR($B247),MONTH($B247)+1,MIN(AH$6,DAY(EOMONTH($B247,1))))&lt;$C247)))</f>
        <v>0</v>
      </c>
      <c r="AI247" s="48" t="n">
        <f aca="false">IF(OR(N(AI$5)=0,AI$6=""),0,AI$5*((DATE(YEAR($B247),MONTH($B247),MIN(AI$6,DAY(EOMONTH($B247,0))))&gt;=$B247)*(DATE(YEAR($B247),MONTH($B247),MIN(AI$6,DAY(EOMONTH($B247,0))))&lt;$C247)+(DATE(YEAR($B247),MONTH($B247)+1,MIN(AI$6,DAY(EOMONTH($B247,1))))&gt;=$B247)*(DATE(YEAR($B247),MONTH($B247)+1,MIN(AI$6,DAY(EOMONTH($B247,1))))&lt;$C247)))</f>
        <v>0</v>
      </c>
      <c r="AJ247" s="48" t="n">
        <f aca="false">IF(OR(N(AJ$5)=0,AJ$6=""),0,AJ$5*((DATE(YEAR($B247),MONTH($B247),MIN(AJ$6,DAY(EOMONTH($B247,0))))&gt;=$B247)*(DATE(YEAR($B247),MONTH($B247),MIN(AJ$6,DAY(EOMONTH($B247,0))))&lt;$C247)+(DATE(YEAR($B247),MONTH($B247)+1,MIN(AJ$6,DAY(EOMONTH($B247,1))))&gt;=$B247)*(DATE(YEAR($B247),MONTH($B247)+1,MIN(AJ$6,DAY(EOMONTH($B247,1))))&lt;$C247)))</f>
        <v>0</v>
      </c>
      <c r="AK247" s="48" t="n">
        <f aca="false">IF(OR(N(AK$5)=0,AK$6=""),0,AK$5*((DATE(YEAR($B247),MONTH($B247),MIN(AK$6,DAY(EOMONTH($B247,0))))&gt;=$B247)*(DATE(YEAR($B247),MONTH($B247),MIN(AK$6,DAY(EOMONTH($B247,0))))&lt;$C247)+(DATE(YEAR($B247),MONTH($B247)+1,MIN(AK$6,DAY(EOMONTH($B247,1))))&gt;=$B247)*(DATE(YEAR($B247),MONTH($B247)+1,MIN(AK$6,DAY(EOMONTH($B247,1))))&lt;$C247)))</f>
        <v>0</v>
      </c>
      <c r="AL247" s="48" t="n">
        <f aca="false">IF(OR(N(AL$5)=0,AL$6=""),0,AL$5*((DATE(YEAR($B247),MONTH($B247),MIN(AL$6,DAY(EOMONTH($B247,0))))&gt;=$B247)*(DATE(YEAR($B247),MONTH($B247),MIN(AL$6,DAY(EOMONTH($B247,0))))&lt;$C247)+(DATE(YEAR($B247),MONTH($B247)+1,MIN(AL$6,DAY(EOMONTH($B247,1))))&gt;=$B247)*(DATE(YEAR($B247),MONTH($B247)+1,MIN(AL$6,DAY(EOMONTH($B247,1))))&lt;$C247)))</f>
        <v>0</v>
      </c>
      <c r="AM247" s="48" t="n">
        <f aca="false">IF(OR(N(AM$5)=0,AM$6=""),0,AM$5*((DATE(YEAR($B247),MONTH($B247),MIN(AM$6,DAY(EOMONTH($B247,0))))&gt;=$B247)*(DATE(YEAR($B247),MONTH($B247),MIN(AM$6,DAY(EOMONTH($B247,0))))&lt;$C247)+(DATE(YEAR($B247),MONTH($B247)+1,MIN(AM$6,DAY(EOMONTH($B247,1))))&gt;=$B247)*(DATE(YEAR($B247),MONTH($B247)+1,MIN(AM$6,DAY(EOMONTH($B247,1))))&lt;$C247)))</f>
        <v>0</v>
      </c>
      <c r="AN247" s="48" t="n">
        <f aca="false">IF(OR(N(AN$5)=0,AN$6=""),0,AN$5*((DATE(YEAR($B247),MONTH($B247),MIN(AN$6,DAY(EOMONTH($B247,0))))&gt;=$B247)*(DATE(YEAR($B247),MONTH($B247),MIN(AN$6,DAY(EOMONTH($B247,0))))&lt;$C247)+(DATE(YEAR($B247),MONTH($B247)+1,MIN(AN$6,DAY(EOMONTH($B247,1))))&gt;=$B247)*(DATE(YEAR($B247),MONTH($B247)+1,MIN(AN$6,DAY(EOMONTH($B247,1))))&lt;$C247)))</f>
        <v>0</v>
      </c>
      <c r="AO247" s="48" t="n">
        <f aca="false">IF(OR(N(AO$5)=0,AO$6=""),0,AO$5*((DATE(YEAR($B247),MONTH($B247),MIN(AO$6,DAY(EOMONTH($B247,0))))&gt;=$B247)*(DATE(YEAR($B247),MONTH($B247),MIN(AO$6,DAY(EOMONTH($B247,0))))&lt;$C247)+(DATE(YEAR($B247),MONTH($B247)+1,MIN(AO$6,DAY(EOMONTH($B247,1))))&gt;=$B247)*(DATE(YEAR($B247),MONTH($B247)+1,MIN(AO$6,DAY(EOMONTH($B247,1))))&lt;$C247)))</f>
        <v>0</v>
      </c>
      <c r="AP247" s="48" t="n">
        <f aca="false">IF(OR(N(AP$5)=0,AP$6=""),0,AP$5*((DATE(YEAR($B247),MONTH($B247),MIN(AP$6,DAY(EOMONTH($B247,0))))&gt;=$B247)*(DATE(YEAR($B247),MONTH($B247),MIN(AP$6,DAY(EOMONTH($B247,0))))&lt;$C247)+(DATE(YEAR($B247),MONTH($B247)+1,MIN(AP$6,DAY(EOMONTH($B247,1))))&gt;=$B247)*(DATE(YEAR($B247),MONTH($B247)+1,MIN(AP$6,DAY(EOMONTH($B247,1))))&lt;$C247)))</f>
        <v>0</v>
      </c>
      <c r="AQ247" s="48" t="n">
        <f aca="false">IF(OR(N(AQ$5)=0,AQ$6=""),0,AQ$5*((DATE(YEAR($B247),MONTH($B247),MIN(AQ$6,DAY(EOMONTH($B247,0))))&gt;=$B247)*(DATE(YEAR($B247),MONTH($B247),MIN(AQ$6,DAY(EOMONTH($B247,0))))&lt;$C247)+(DATE(YEAR($B247),MONTH($B247)+1,MIN(AQ$6,DAY(EOMONTH($B247,1))))&gt;=$B247)*(DATE(YEAR($B247),MONTH($B247)+1,MIN(AQ$6,DAY(EOMONTH($B247,1))))&lt;$C247)))</f>
        <v>0</v>
      </c>
      <c r="AR247" s="48" t="n">
        <f aca="false">IF(OR(N(AR$5)=0,AR$6=""),0,AR$5*((DATE(YEAR($B247),MONTH($B247),MIN(AR$6,DAY(EOMONTH($B247,0))))&gt;=$B247)*(DATE(YEAR($B247),MONTH($B247),MIN(AR$6,DAY(EOMONTH($B247,0))))&lt;$C247)+(DATE(YEAR($B247),MONTH($B247)+1,MIN(AR$6,DAY(EOMONTH($B247,1))))&gt;=$B247)*(DATE(YEAR($B247),MONTH($B247)+1,MIN(AR$6,DAY(EOMONTH($B247,1))))&lt;$C247)))</f>
        <v>0</v>
      </c>
      <c r="AS247" s="48" t="n">
        <f aca="false">IF(OR(N(AS$5)=0,AS$6=""),0,AS$5*((DATE(YEAR($B247),MONTH($B247),MIN(AS$6,DAY(EOMONTH($B247,0))))&gt;=$B247)*(DATE(YEAR($B247),MONTH($B247),MIN(AS$6,DAY(EOMONTH($B247,0))))&lt;$C247)+(DATE(YEAR($B247),MONTH($B247)+1,MIN(AS$6,DAY(EOMONTH($B247,1))))&gt;=$B247)*(DATE(YEAR($B247),MONTH($B247)+1,MIN(AS$6,DAY(EOMONTH($B247,1))))&lt;$C247)))</f>
        <v>0</v>
      </c>
      <c r="AT247" s="48" t="n">
        <f aca="false">IF(OR(N(AT$5)=0,AT$6=""),0,AT$5*((DATE(YEAR($B247),MONTH($B247),MIN(AT$6,DAY(EOMONTH($B247,0))))&gt;=$B247)*(DATE(YEAR($B247),MONTH($B247),MIN(AT$6,DAY(EOMONTH($B247,0))))&lt;$C247)+(DATE(YEAR($B247),MONTH($B247)+1,MIN(AT$6,DAY(EOMONTH($B247,1))))&gt;=$B247)*(DATE(YEAR($B247),MONTH($B247)+1,MIN(AT$6,DAY(EOMONTH($B247,1))))&lt;$C247)))</f>
        <v>0</v>
      </c>
      <c r="AU247" s="48" t="n">
        <f aca="false">IF(OR(N(AU$5)=0,AU$6=""),0,AU$5*((DATE(YEAR($B247),MONTH($B247),MIN(AU$6,DAY(EOMONTH($B247,0))))&gt;=$B247)*(DATE(YEAR($B247),MONTH($B247),MIN(AU$6,DAY(EOMONTH($B247,0))))&lt;$C247)+(DATE(YEAR($B247),MONTH($B247)+1,MIN(AU$6,DAY(EOMONTH($B247,1))))&gt;=$B247)*(DATE(YEAR($B247),MONTH($B247)+1,MIN(AU$6,DAY(EOMONTH($B247,1))))&lt;$C247)))</f>
        <v>0</v>
      </c>
      <c r="AV247" s="48" t="n">
        <f aca="false">IF(OR(N(AV$5)=0,AV$6=""),0,AV$5*((DATE(YEAR($B247),MONTH($B247),MIN(AV$6,DAY(EOMONTH($B247,0))))&gt;=$B247)*(DATE(YEAR($B247),MONTH($B247),MIN(AV$6,DAY(EOMONTH($B247,0))))&lt;$C247)+(DATE(YEAR($B247),MONTH($B247)+1,MIN(AV$6,DAY(EOMONTH($B247,1))))&gt;=$B247)*(DATE(YEAR($B247),MONTH($B247)+1,MIN(AV$6,DAY(EOMONTH($B247,1))))&lt;$C247)))</f>
        <v>0</v>
      </c>
      <c r="AW247" s="48" t="n">
        <f aca="false">IF(OR(N(AW$5)=0,AW$6=""),0,AW$5*((DATE(YEAR($B247),MONTH($B247),MIN(AW$6,DAY(EOMONTH($B247,0))))&gt;=$B247)*(DATE(YEAR($B247),MONTH($B247),MIN(AW$6,DAY(EOMONTH($B247,0))))&lt;$C247)+(DATE(YEAR($B247),MONTH($B247)+1,MIN(AW$6,DAY(EOMONTH($B247,1))))&gt;=$B247)*(DATE(YEAR($B247),MONTH($B247)+1,MIN(AW$6,DAY(EOMONTH($B247,1))))&lt;$C247)))</f>
        <v>0</v>
      </c>
      <c r="AX247" s="48" t="n">
        <f aca="false">IF(OR(N(AX$5)=0,AX$6=""),0,AX$5*((DATE(YEAR($B247),MONTH($B247),MIN(AX$6,DAY(EOMONTH($B247,0))))&gt;=$B247)*(DATE(YEAR($B247),MONTH($B247),MIN(AX$6,DAY(EOMONTH($B247,0))))&lt;$C247)+(DATE(YEAR($B247),MONTH($B247)+1,MIN(AX$6,DAY(EOMONTH($B247,1))))&gt;=$B247)*(DATE(YEAR($B247),MONTH($B247)+1,MIN(AX$6,DAY(EOMONTH($B247,1))))&lt;$C247)))</f>
        <v>0</v>
      </c>
      <c r="AY247" s="48" t="n">
        <f aca="false">IF(OR(N(AY$5)=0,AY$6=""),0,AY$5*((DATE(YEAR($B247),MONTH($B247),MIN(AY$6,DAY(EOMONTH($B247,0))))&gt;=$B247)*(DATE(YEAR($B247),MONTH($B247),MIN(AY$6,DAY(EOMONTH($B247,0))))&lt;$C247)+(DATE(YEAR($B247),MONTH($B247)+1,MIN(AY$6,DAY(EOMONTH($B247,1))))&gt;=$B247)*(DATE(YEAR($B247),MONTH($B247)+1,MIN(AY$6,DAY(EOMONTH($B247,1))))&lt;$C247)))</f>
        <v>0</v>
      </c>
      <c r="AZ247" s="48" t="n">
        <f aca="false">IF(OR(N(AZ$5)=0,AZ$6=""),0,AZ$5*((DATE(YEAR($B247),MONTH($B247),MIN(AZ$6,DAY(EOMONTH($B247,0))))&gt;=$B247)*(DATE(YEAR($B247),MONTH($B247),MIN(AZ$6,DAY(EOMONTH($B247,0))))&lt;$C247)+(DATE(YEAR($B247),MONTH($B247)+1,MIN(AZ$6,DAY(EOMONTH($B247,1))))&gt;=$B247)*(DATE(YEAR($B247),MONTH($B247)+1,MIN(AZ$6,DAY(EOMONTH($B247,1))))&lt;$C247)))</f>
        <v>0</v>
      </c>
      <c r="BA247" s="48" t="n">
        <f aca="false">IF(OR(N(BA$5)=0,BA$6=""),0,BA$5*((DATE(YEAR($B247),MONTH($B247),MIN(BA$6,DAY(EOMONTH($B247,0))))&gt;=$B247)*(DATE(YEAR($B247),MONTH($B247),MIN(BA$6,DAY(EOMONTH($B247,0))))&lt;$C247)+(DATE(YEAR($B247),MONTH($B247)+1,MIN(BA$6,DAY(EOMONTH($B247,1))))&gt;=$B247)*(DATE(YEAR($B247),MONTH($B247)+1,MIN(BA$6,DAY(EOMONTH($B247,1))))&lt;$C247)))</f>
        <v>0</v>
      </c>
      <c r="BB247" s="48" t="n">
        <f aca="false">IF(OR(N(BB$5)=0,BB$6=""),0,BB$5*((DATE(YEAR($B247),MONTH($B247),MIN(BB$6,DAY(EOMONTH($B247,0))))&gt;=$B247)*(DATE(YEAR($B247),MONTH($B247),MIN(BB$6,DAY(EOMONTH($B247,0))))&lt;$C247)+(DATE(YEAR($B247),MONTH($B247)+1,MIN(BB$6,DAY(EOMONTH($B247,1))))&gt;=$B247)*(DATE(YEAR($B247),MONTH($B247)+1,MIN(BB$6,DAY(EOMONTH($B247,1))))&lt;$C247)))</f>
        <v>0</v>
      </c>
      <c r="BC247" s="48" t="n">
        <f aca="false">IF(OR(N(BC$5)=0,BC$6=""),0,BC$5*((DATE(YEAR($B247),MONTH($B247),MIN(BC$6,DAY(EOMONTH($B247,0))))&gt;=$B247)*(DATE(YEAR($B247),MONTH($B247),MIN(BC$6,DAY(EOMONTH($B247,0))))&lt;$C247)+(DATE(YEAR($B247),MONTH($B247)+1,MIN(BC$6,DAY(EOMONTH($B247,1))))&gt;=$B247)*(DATE(YEAR($B247),MONTH($B247)+1,MIN(BC$6,DAY(EOMONTH($B247,1))))&lt;$C247)))</f>
        <v>0</v>
      </c>
      <c r="BD247" s="48" t="n">
        <f aca="false">IF(OR(N(BD$5)=0,BD$6=""),0,BD$5*((DATE(YEAR($B247),MONTH($B247),MIN(BD$6,DAY(EOMONTH($B247,0))))&gt;=$B247)*(DATE(YEAR($B247),MONTH($B247),MIN(BD$6,DAY(EOMONTH($B247,0))))&lt;$C247)+(DATE(YEAR($B247),MONTH($B247)+1,MIN(BD$6,DAY(EOMONTH($B247,1))))&gt;=$B247)*(DATE(YEAR($B247),MONTH($B247)+1,MIN(BD$6,DAY(EOMONTH($B247,1))))&lt;$C247)))</f>
        <v>0</v>
      </c>
      <c r="BE247" s="48" t="n">
        <f aca="false">IF(OR(N(BE$5)=0,BE$6=""),0,BE$5*((DATE(YEAR($B247),MONTH($B247),MIN(BE$6,DAY(EOMONTH($B247,0))))&gt;=$B247)*(DATE(YEAR($B247),MONTH($B247),MIN(BE$6,DAY(EOMONTH($B247,0))))&lt;$C247)+(DATE(YEAR($B247),MONTH($B247)+1,MIN(BE$6,DAY(EOMONTH($B247,1))))&gt;=$B247)*(DATE(YEAR($B247),MONTH($B247)+1,MIN(BE$6,DAY(EOMONTH($B247,1))))&lt;$C247)))</f>
        <v>0</v>
      </c>
      <c r="BF247" s="48" t="n">
        <f aca="false">IF(OR(N(BF$5)=0,BF$6=""),0,BF$5*((DATE(YEAR($B247),MONTH($B247),MIN(BF$6,DAY(EOMONTH($B247,0))))&gt;=$B247)*(DATE(YEAR($B247),MONTH($B247),MIN(BF$6,DAY(EOMONTH($B247,0))))&lt;$C247)+(DATE(YEAR($B247),MONTH($B247)+1,MIN(BF$6,DAY(EOMONTH($B247,1))))&gt;=$B247)*(DATE(YEAR($B247),MONTH($B247)+1,MIN(BF$6,DAY(EOMONTH($B247,1))))&lt;$C247)))</f>
        <v>0</v>
      </c>
      <c r="BG247" s="48" t="n">
        <f aca="false">IF(OR(N(BG$5)=0,BG$6=""),0,BG$5*((DATE(YEAR($B247),MONTH($B247),MIN(BG$6,DAY(EOMONTH($B247,0))))&gt;=$B247)*(DATE(YEAR($B247),MONTH($B247),MIN(BG$6,DAY(EOMONTH($B247,0))))&lt;$C247)+(DATE(YEAR($B247),MONTH($B247)+1,MIN(BG$6,DAY(EOMONTH($B247,1))))&gt;=$B247)*(DATE(YEAR($B247),MONTH($B247)+1,MIN(BG$6,DAY(EOMONTH($B247,1))))&lt;$C247)))</f>
        <v>0</v>
      </c>
      <c r="BH247" s="48" t="n">
        <f aca="false">IF(OR(N(BH$5)=0,BH$6=""),0,BH$5*((DATE(YEAR($B247),MONTH($B247),MIN(BH$6,DAY(EOMONTH($B247,0))))&gt;=$B247)*(DATE(YEAR($B247),MONTH($B247),MIN(BH$6,DAY(EOMONTH($B247,0))))&lt;$C247)+(DATE(YEAR($B247),MONTH($B247)+1,MIN(BH$6,DAY(EOMONTH($B247,1))))&gt;=$B247)*(DATE(YEAR($B247),MONTH($B247)+1,MIN(BH$6,DAY(EOMONTH($B247,1))))&lt;$C247)))</f>
        <v>0</v>
      </c>
      <c r="BI247" s="48" t="n">
        <f aca="false">IF(OR(N(BI$5)=0,BI$6=""),0,BI$5*((DATE(YEAR($B247),MONTH($B247),MIN(BI$6,DAY(EOMONTH($B247,0))))&gt;=$B247)*(DATE(YEAR($B247),MONTH($B247),MIN(BI$6,DAY(EOMONTH($B247,0))))&lt;$C247)+(DATE(YEAR($B247),MONTH($B247)+1,MIN(BI$6,DAY(EOMONTH($B247,1))))&gt;=$B247)*(DATE(YEAR($B247),MONTH($B247)+1,MIN(BI$6,DAY(EOMONTH($B247,1))))&lt;$C247)))</f>
        <v>0</v>
      </c>
      <c r="BJ247" s="48" t="n">
        <f aca="false">IF(OR(N(BJ$5)=0,BJ$6=""),0,BJ$5*((DATE(YEAR($B247),MONTH($B247),MIN(BJ$6,DAY(EOMONTH($B247,0))))&gt;=$B247)*(DATE(YEAR($B247),MONTH($B247),MIN(BJ$6,DAY(EOMONTH($B247,0))))&lt;$C247)+(DATE(YEAR($B247),MONTH($B247)+1,MIN(BJ$6,DAY(EOMONTH($B247,1))))&gt;=$B247)*(DATE(YEAR($B247),MONTH($B247)+1,MIN(BJ$6,DAY(EOMONTH($B247,1))))&lt;$C247)))</f>
        <v>0</v>
      </c>
      <c r="BK247" s="48" t="n">
        <f aca="false">IF(OR(N(BK$5)=0,BK$6=""),0,BK$5*((DATE(YEAR($B247),MONTH($B247),MIN(BK$6,DAY(EOMONTH($B247,0))))&gt;=$B247)*(DATE(YEAR($B247),MONTH($B247),MIN(BK$6,DAY(EOMONTH($B247,0))))&lt;$C247)+(DATE(YEAR($B247),MONTH($B247)+1,MIN(BK$6,DAY(EOMONTH($B247,1))))&gt;=$B247)*(DATE(YEAR($B247),MONTH($B247)+1,MIN(BK$6,DAY(EOMONTH($B247,1))))&lt;$C247)))</f>
        <v>0</v>
      </c>
      <c r="BL247" s="48" t="n">
        <f aca="false">IF(OR(N(BL$5)=0,BL$6=""),0,BL$5*((DATE(YEAR($B247),MONTH($B247),MIN(BL$6,DAY(EOMONTH($B247,0))))&gt;=$B247)*(DATE(YEAR($B247),MONTH($B247),MIN(BL$6,DAY(EOMONTH($B247,0))))&lt;$C247)+(DATE(YEAR($B247),MONTH($B247)+1,MIN(BL$6,DAY(EOMONTH($B247,1))))&gt;=$B247)*(DATE(YEAR($B247),MONTH($B247)+1,MIN(BL$6,DAY(EOMONTH($B247,1))))&lt;$C247)))</f>
        <v>0</v>
      </c>
      <c r="BM247" s="48" t="n">
        <f aca="false">IF(OR(N(BM$5)=0,BM$6=""),0,BM$5*((DATE(YEAR($B247),MONTH($B247),MIN(BM$6,DAY(EOMONTH($B247,0))))&gt;=$B247)*(DATE(YEAR($B247),MONTH($B247),MIN(BM$6,DAY(EOMONTH($B247,0))))&lt;$C247)+(DATE(YEAR($B247),MONTH($B247)+1,MIN(BM$6,DAY(EOMONTH($B247,1))))&gt;=$B247)*(DATE(YEAR($B247),MONTH($B247)+1,MIN(BM$6,DAY(EOMONTH($B247,1))))&lt;$C247)))</f>
        <v>0</v>
      </c>
      <c r="BN247" s="48" t="n">
        <f aca="false">IF(OR(N(BN$5)=0,BN$6=""),0,BN$5*((DATE(YEAR($B247),MONTH($B247),MIN(BN$6,DAY(EOMONTH($B247,0))))&gt;=$B247)*(DATE(YEAR($B247),MONTH($B247),MIN(BN$6,DAY(EOMONTH($B247,0))))&lt;$C247)+(DATE(YEAR($B247),MONTH($B247)+1,MIN(BN$6,DAY(EOMONTH($B247,1))))&gt;=$B247)*(DATE(YEAR($B247),MONTH($B247)+1,MIN(BN$6,DAY(EOMONTH($B247,1))))&lt;$C247)))</f>
        <v>0</v>
      </c>
      <c r="BO247" s="48" t="n">
        <f aca="false">IF(OR(N(BO$5)=0,BO$6=""),0,BO$5*((DATE(YEAR($B247),MONTH($B247),MIN(BO$6,DAY(EOMONTH($B247,0))))&gt;=$B247)*(DATE(YEAR($B247),MONTH($B247),MIN(BO$6,DAY(EOMONTH($B247,0))))&lt;$C247)+(DATE(YEAR($B247),MONTH($B247)+1,MIN(BO$6,DAY(EOMONTH($B247,1))))&gt;=$B247)*(DATE(YEAR($B247),MONTH($B247)+1,MIN(BO$6,DAY(EOMONTH($B247,1))))&lt;$C247)))</f>
        <v>0</v>
      </c>
      <c r="BP247" s="48" t="n">
        <f aca="false">IF(OR(N(BP$5)=0,BP$6=""),0,BP$5*((DATE(YEAR($B247),MONTH($B247),MIN(BP$6,DAY(EOMONTH($B247,0))))&gt;=$B247)*(DATE(YEAR($B247),MONTH($B247),MIN(BP$6,DAY(EOMONTH($B247,0))))&lt;$C247)+(DATE(YEAR($B247),MONTH($B247)+1,MIN(BP$6,DAY(EOMONTH($B247,1))))&gt;=$B247)*(DATE(YEAR($B247),MONTH($B247)+1,MIN(BP$6,DAY(EOMONTH($B247,1))))&lt;$C247)))</f>
        <v>0</v>
      </c>
      <c r="BQ247" s="48" t="n">
        <f aca="false">IF(OR(N(BQ$5)=0,BQ$6=""),0,BQ$5*((DATE(YEAR($B247),MONTH($B247),MIN(BQ$6,DAY(EOMONTH($B247,0))))&gt;=$B247)*(DATE(YEAR($B247),MONTH($B247),MIN(BQ$6,DAY(EOMONTH($B247,0))))&lt;$C247)+(DATE(YEAR($B247),MONTH($B247)+1,MIN(BQ$6,DAY(EOMONTH($B247,1))))&gt;=$B247)*(DATE(YEAR($B247),MONTH($B247)+1,MIN(BQ$6,DAY(EOMONTH($B247,1))))&lt;$C247)))</f>
        <v>0</v>
      </c>
      <c r="BR247" s="48" t="n">
        <f aca="false">IF(OR(N(BR$5)=0,BR$6=""),0,BR$5*((DATE(YEAR($B247),MONTH($B247),MIN(BR$6,DAY(EOMONTH($B247,0))))&gt;=$B247)*(DATE(YEAR($B247),MONTH($B247),MIN(BR$6,DAY(EOMONTH($B247,0))))&lt;$C247)+(DATE(YEAR($B247),MONTH($B247)+1,MIN(BR$6,DAY(EOMONTH($B247,1))))&gt;=$B247)*(DATE(YEAR($B247),MONTH($B247)+1,MIN(BR$6,DAY(EOMONTH($B247,1))))&lt;$C247)))</f>
        <v>0</v>
      </c>
      <c r="BS247" s="48" t="n">
        <f aca="false">IF(OR(N(BS$5)=0,BS$6=""),0,BS$5*((DATE(YEAR($B247),MONTH($B247),MIN(BS$6,DAY(EOMONTH($B247,0))))&gt;=$B247)*(DATE(YEAR($B247),MONTH($B247),MIN(BS$6,DAY(EOMONTH($B247,0))))&lt;$C247)+(DATE(YEAR($B247),MONTH($B247)+1,MIN(BS$6,DAY(EOMONTH($B247,1))))&gt;=$B247)*(DATE(YEAR($B247),MONTH($B247)+1,MIN(BS$6,DAY(EOMONTH($B247,1))))&lt;$C247)))</f>
        <v>0</v>
      </c>
      <c r="BT247" s="48" t="n">
        <f aca="false">IF(OR(N(BT$5)=0,BT$6=""),0,BT$5*((DATE(YEAR($B247),MONTH($B247),MIN(BT$6,DAY(EOMONTH($B247,0))))&gt;=$B247)*(DATE(YEAR($B247),MONTH($B247),MIN(BT$6,DAY(EOMONTH($B247,0))))&lt;$C247)+(DATE(YEAR($B247),MONTH($B247)+1,MIN(BT$6,DAY(EOMONTH($B247,1))))&gt;=$B247)*(DATE(YEAR($B247),MONTH($B247)+1,MIN(BT$6,DAY(EOMONTH($B247,1))))&lt;$C247)))</f>
        <v>0</v>
      </c>
      <c r="BU247" s="48" t="n">
        <f aca="false">IF(OR(N(BU$5)=0,BU$6=""),0,BU$5*((DATE(YEAR($B247),MONTH($B247),MIN(BU$6,DAY(EOMONTH($B247,0))))&gt;=$B247)*(DATE(YEAR($B247),MONTH($B247),MIN(BU$6,DAY(EOMONTH($B247,0))))&lt;$C247)+(DATE(YEAR($B247),MONTH($B247)+1,MIN(BU$6,DAY(EOMONTH($B247,1))))&gt;=$B247)*(DATE(YEAR($B247),MONTH($B247)+1,MIN(BU$6,DAY(EOMONTH($B247,1))))&lt;$C247)))</f>
        <v>0</v>
      </c>
      <c r="BV247" s="48" t="n">
        <f aca="false">IF(OR(N(BV$5)=0,BV$6=""),0,BV$5*((DATE(YEAR($B247),MONTH($B247),MIN(BV$6,DAY(EOMONTH($B247,0))))&gt;=$B247)*(DATE(YEAR($B247),MONTH($B247),MIN(BV$6,DAY(EOMONTH($B247,0))))&lt;$C247)+(DATE(YEAR($B247),MONTH($B247)+1,MIN(BV$6,DAY(EOMONTH($B247,1))))&gt;=$B247)*(DATE(YEAR($B247),MONTH($B247)+1,MIN(BV$6,DAY(EOMONTH($B247,1))))&lt;$C247)))</f>
        <v>0</v>
      </c>
      <c r="BW247" s="48" t="n">
        <f aca="false">IF(OR(N(BW$5)=0,BW$6=""),0,BW$5*((DATE(YEAR($B247),MONTH($B247),MIN(BW$6,DAY(EOMONTH($B247,0))))&gt;=$B247)*(DATE(YEAR($B247),MONTH($B247),MIN(BW$6,DAY(EOMONTH($B247,0))))&lt;$C247)+(DATE(YEAR($B247),MONTH($B247)+1,MIN(BW$6,DAY(EOMONTH($B247,1))))&gt;=$B247)*(DATE(YEAR($B247),MONTH($B247)+1,MIN(BW$6,DAY(EOMONTH($B247,1))))&lt;$C247)))</f>
        <v>0</v>
      </c>
      <c r="BX247" s="48" t="n">
        <f aca="false">MIN(Z247,(FT246*(1+FT$5/Setup!$C$36)+IF($V247=1,N($F247),0)))</f>
        <v>0</v>
      </c>
      <c r="BY247" s="48" t="n">
        <f aca="false">MIN(AA247,(FU246*(1+FU$5/Setup!$C$36)+IF($V247=2,N($F247),0)))</f>
        <v>0</v>
      </c>
      <c r="BZ247" s="48" t="n">
        <f aca="false">MIN(AB247,(FV246*(1+FV$5/Setup!$C$36)+IF($V247=3,N($F247),0)))</f>
        <v>0</v>
      </c>
      <c r="CA247" s="48" t="n">
        <f aca="false">MIN(AC247,(FW246*(1+FW$5/Setup!$C$36)+IF($V247=4,N($F247),0)))</f>
        <v>0</v>
      </c>
      <c r="CB247" s="48" t="n">
        <f aca="false">MIN(AD247,(FX246*(1+FX$5/Setup!$C$36)+IF($V247=5,N($F247),0)))</f>
        <v>0</v>
      </c>
      <c r="CC247" s="48" t="n">
        <f aca="false">MIN(AE247,(FY246*(1+FY$5/Setup!$C$36)+IF($V247=6,N($F247),0)))</f>
        <v>0</v>
      </c>
      <c r="CD247" s="48" t="n">
        <f aca="false">MIN(AF247,(FZ246*(1+FZ$5/Setup!$C$36)+IF($V247=7,N($F247),0)))</f>
        <v>0</v>
      </c>
      <c r="CE247" s="48" t="n">
        <f aca="false">MIN(AG247,(GA246*(1+GA$5/Setup!$C$36)+IF($V247=8,N($F247),0)))</f>
        <v>0</v>
      </c>
      <c r="CF247" s="48" t="n">
        <f aca="false">MIN(AH247,(GB246*(1+GB$5/Setup!$C$36)+IF($V247=9,N($F247),0)))</f>
        <v>0</v>
      </c>
      <c r="CG247" s="48" t="n">
        <f aca="false">MIN(AI247,(GC246*(1+GC$5/Setup!$C$36)+IF($V247=10,N($F247),0)))</f>
        <v>0</v>
      </c>
      <c r="CH247" s="48" t="n">
        <f aca="false">MIN(AJ247,(GD246*(1+GD$5/Setup!$C$36)+IF($V247=11,N($F247),0)))</f>
        <v>0</v>
      </c>
      <c r="CI247" s="48" t="n">
        <f aca="false">MIN(AK247,(GE246*(1+GE$5/Setup!$C$36)+IF($V247=12,N($F247),0)))</f>
        <v>0</v>
      </c>
      <c r="CJ247" s="48" t="n">
        <f aca="false">MIN(AL247,(GF246*(1+GF$5/Setup!$C$36)+IF($V247=13,N($F247),0)))</f>
        <v>0</v>
      </c>
      <c r="CK247" s="48" t="n">
        <f aca="false">MIN(AM247,(GG246*(1+GG$5/Setup!$C$36)+IF($V247=14,N($F247),0)))</f>
        <v>0</v>
      </c>
      <c r="CL247" s="48" t="n">
        <f aca="false">MIN(AN247,(GH246*(1+GH$5/Setup!$C$36)+IF($V247=15,N($F247),0)))</f>
        <v>0</v>
      </c>
      <c r="CM247" s="48" t="n">
        <f aca="false">MIN(AO247,(GI246*(1+GI$5/Setup!$C$36)+IF($V247=16,N($F247),0)))</f>
        <v>0</v>
      </c>
      <c r="CN247" s="48" t="n">
        <f aca="false">MIN(AP247,(GJ246*(1+GJ$5/Setup!$C$36)+IF($V247=17,N($F247),0)))</f>
        <v>0</v>
      </c>
      <c r="CO247" s="48" t="n">
        <f aca="false">MIN(AQ247,(GK246*(1+GK$5/Setup!$C$36)+IF($V247=18,N($F247),0)))</f>
        <v>0</v>
      </c>
      <c r="CP247" s="48" t="n">
        <f aca="false">MIN(AR247,(GL246*(1+GL$5/Setup!$C$36)+IF($V247=19,N($F247),0)))</f>
        <v>0</v>
      </c>
      <c r="CQ247" s="48" t="n">
        <f aca="false">MIN(AS247,(GM246*(1+GM$5/Setup!$C$36)+IF($V247=20,N($F247),0)))</f>
        <v>0</v>
      </c>
      <c r="CR247" s="48" t="n">
        <f aca="false">MIN(AT247,(GN246*(1+GN$5/Setup!$C$36)+IF($V247=21,N($F247),0)))</f>
        <v>0</v>
      </c>
      <c r="CS247" s="48" t="n">
        <f aca="false">MIN(AU247,(GO246*(1+GO$5/Setup!$C$36)+IF($V247=22,N($F247),0)))</f>
        <v>0</v>
      </c>
      <c r="CT247" s="48" t="n">
        <f aca="false">MIN(AV247,(GP246*(1+GP$5/Setup!$C$36)+IF($V247=23,N($F247),0)))</f>
        <v>0</v>
      </c>
      <c r="CU247" s="48" t="n">
        <f aca="false">MIN(AW247,(GQ246*(1+GQ$5/Setup!$C$36)+IF($V247=24,N($F247),0)))</f>
        <v>0</v>
      </c>
      <c r="CV247" s="48" t="n">
        <f aca="false">MIN(AX247,(GR246*(1+GR$5/Setup!$C$36)+IF($V247=25,N($F247),0)))</f>
        <v>0</v>
      </c>
      <c r="CW247" s="48" t="n">
        <f aca="false">MIN(AY247,(GS246*(1+GS$5/Setup!$C$36)+IF($V247=26,N($F247),0)))</f>
        <v>0</v>
      </c>
      <c r="CX247" s="48" t="n">
        <f aca="false">MIN(AZ247,(GT246*(1+GT$5/Setup!$C$36)+IF($V247=27,N($F247),0)))</f>
        <v>0</v>
      </c>
      <c r="CY247" s="48" t="n">
        <f aca="false">MIN(BA247,(GU246*(1+GU$5/Setup!$C$36)+IF($V247=28,N($F247),0)))</f>
        <v>0</v>
      </c>
      <c r="CZ247" s="48" t="n">
        <f aca="false">MIN(BB247,(GV246*(1+GV$5/Setup!$C$36)+IF($V247=29,N($F247),0)))</f>
        <v>0</v>
      </c>
      <c r="DA247" s="48" t="n">
        <f aca="false">MIN(BC247,(GW246*(1+GW$5/Setup!$C$36)+IF($V247=30,N($F247),0)))</f>
        <v>0</v>
      </c>
      <c r="DB247" s="48" t="n">
        <f aca="false">MIN(BD247,(GX246*(1+GX$5/Setup!$C$36)+IF($V247=31,N($F247),0)))</f>
        <v>0</v>
      </c>
      <c r="DC247" s="48" t="n">
        <f aca="false">MIN(BE247,(GY246*(1+GY$5/Setup!$C$36)+IF($V247=32,N($F247),0)))</f>
        <v>0</v>
      </c>
      <c r="DD247" s="48" t="n">
        <f aca="false">MIN(BF247,(GZ246*(1+GZ$5/Setup!$C$36)+IF($V247=33,N($F247),0)))</f>
        <v>0</v>
      </c>
      <c r="DE247" s="48" t="n">
        <f aca="false">MIN(BG247,(HA246*(1+HA$5/Setup!$C$36)+IF($V247=34,N($F247),0)))</f>
        <v>0</v>
      </c>
      <c r="DF247" s="48" t="n">
        <f aca="false">MIN(BH247,(HB246*(1+HB$5/Setup!$C$36)+IF($V247=35,N($F247),0)))</f>
        <v>0</v>
      </c>
      <c r="DG247" s="48" t="n">
        <f aca="false">MIN(BI247,(HC246*(1+HC$5/Setup!$C$36)+IF($V247=36,N($F247),0)))</f>
        <v>0</v>
      </c>
      <c r="DH247" s="48" t="n">
        <f aca="false">MIN(BJ247,(HD246*(1+HD$5/Setup!$C$36)+IF($V247=37,N($F247),0)))</f>
        <v>0</v>
      </c>
      <c r="DI247" s="48" t="n">
        <f aca="false">MIN(BK247,(HE246*(1+HE$5/Setup!$C$36)+IF($V247=38,N($F247),0)))</f>
        <v>0</v>
      </c>
      <c r="DJ247" s="48" t="n">
        <f aca="false">MIN(BL247,(HF246*(1+HF$5/Setup!$C$36)+IF($V247=39,N($F247),0)))</f>
        <v>0</v>
      </c>
      <c r="DK247" s="48" t="n">
        <f aca="false">MIN(BM247,(HG246*(1+HG$5/Setup!$C$36)+IF($V247=40,N($F247),0)))</f>
        <v>0</v>
      </c>
      <c r="DL247" s="48" t="n">
        <f aca="false">MIN(BN247,(HH246*(1+HH$5/Setup!$C$36)+IF($V247=41,N($F247),0)))</f>
        <v>0</v>
      </c>
      <c r="DM247" s="48" t="n">
        <f aca="false">MIN(BO247,(HI246*(1+HI$5/Setup!$C$36)+IF($V247=42,N($F247),0)))</f>
        <v>0</v>
      </c>
      <c r="DN247" s="48" t="n">
        <f aca="false">MIN(BP247,(HJ246*(1+HJ$5/Setup!$C$36)+IF($V247=43,N($F247),0)))</f>
        <v>0</v>
      </c>
      <c r="DO247" s="48" t="n">
        <f aca="false">MIN(BQ247,(HK246*(1+HK$5/Setup!$C$36)+IF($V247=44,N($F247),0)))</f>
        <v>0</v>
      </c>
      <c r="DP247" s="48" t="n">
        <f aca="false">MIN(BR247,(HL246*(1+HL$5/Setup!$C$36)+IF($V247=45,N($F247),0)))</f>
        <v>0</v>
      </c>
      <c r="DQ247" s="48" t="n">
        <f aca="false">MIN(BS247,(HM246*(1+HM$5/Setup!$C$36)+IF($V247=46,N($F247),0)))</f>
        <v>0</v>
      </c>
      <c r="DR247" s="48" t="n">
        <f aca="false">MIN(BT247,(HN246*(1+HN$5/Setup!$C$36)+IF($V247=47,N($F247),0)))</f>
        <v>0</v>
      </c>
      <c r="DS247" s="48" t="n">
        <f aca="false">MIN(BU247,(HO246*(1+HO$5/Setup!$C$36)+IF($V247=48,N($F247),0)))</f>
        <v>0</v>
      </c>
      <c r="DT247" s="48" t="n">
        <f aca="false">MIN(BV247,(HP246*(1+HP$5/Setup!$C$36)+IF($V247=49,N($F247),0)))</f>
        <v>0</v>
      </c>
      <c r="DU247" s="48" t="n">
        <f aca="false">MIN(BW247,(HQ246*(1+HQ$5/Setup!$C$36)+IF($V247=50,N($F247),0)))</f>
        <v>0</v>
      </c>
      <c r="DV247" s="48" t="n">
        <f aca="false">MIN(MAX((FT246*(1+FT$5/Setup!$C$36)+IF($V247=1,N($F247),0))-BX247,0),MAX($P247-0,0))</f>
        <v>0</v>
      </c>
      <c r="DW247" s="48" t="n">
        <f aca="false">MIN(MAX((FU246*(1+FU$5/Setup!$C$36)+IF($V247=2,N($F247),0))-BY247,0),MAX($P247-SUM(DV247:DV247),0))</f>
        <v>0</v>
      </c>
      <c r="DX247" s="48" t="n">
        <f aca="false">MIN(MAX((FV246*(1+FV$5/Setup!$C$36)+IF($V247=3,N($F247),0))-BZ247,0),MAX($P247-SUM(DV247:DW247),0))</f>
        <v>0</v>
      </c>
      <c r="DY247" s="48" t="n">
        <f aca="false">MIN(MAX((FW246*(1+FW$5/Setup!$C$36)+IF($V247=4,N($F247),0))-CA247,0),MAX($P247-SUM(DV247:DX247),0))</f>
        <v>0</v>
      </c>
      <c r="DZ247" s="48" t="n">
        <f aca="false">MIN(MAX((FX246*(1+FX$5/Setup!$C$36)+IF($V247=5,N($F247),0))-CB247,0),MAX($P247-SUM(DV247:DY247),0))</f>
        <v>0</v>
      </c>
      <c r="EA247" s="48" t="n">
        <f aca="false">MIN(MAX((FY246*(1+FY$5/Setup!$C$36)+IF($V247=6,N($F247),0))-CC247,0),MAX($P247-SUM(DV247:DZ247),0))</f>
        <v>0</v>
      </c>
      <c r="EB247" s="48" t="n">
        <f aca="false">MIN(MAX((FZ246*(1+FZ$5/Setup!$C$36)+IF($V247=7,N($F247),0))-CD247,0),MAX($P247-SUM(DV247:EA247),0))</f>
        <v>0</v>
      </c>
      <c r="EC247" s="48" t="n">
        <f aca="false">MIN(MAX((GA246*(1+GA$5/Setup!$C$36)+IF($V247=8,N($F247),0))-CE247,0),MAX($P247-SUM(DV247:EB247),0))</f>
        <v>0</v>
      </c>
      <c r="ED247" s="48" t="n">
        <f aca="false">MIN(MAX((GB246*(1+GB$5/Setup!$C$36)+IF($V247=9,N($F247),0))-CF247,0),MAX($P247-SUM(DV247:EC247),0))</f>
        <v>0</v>
      </c>
      <c r="EE247" s="48" t="n">
        <f aca="false">MIN(MAX((GC246*(1+GC$5/Setup!$C$36)+IF($V247=10,N($F247),0))-CG247,0),MAX($P247-SUM(DV247:ED247),0))</f>
        <v>0</v>
      </c>
      <c r="EF247" s="48" t="n">
        <f aca="false">MIN(MAX((GD246*(1+GD$5/Setup!$C$36)+IF($V247=11,N($F247),0))-CH247,0),MAX($P247-SUM(DV247:EE247),0))</f>
        <v>0</v>
      </c>
      <c r="EG247" s="48" t="n">
        <f aca="false">MIN(MAX((GE246*(1+GE$5/Setup!$C$36)+IF($V247=12,N($F247),0))-CI247,0),MAX($P247-SUM(DV247:EF247),0))</f>
        <v>0</v>
      </c>
      <c r="EH247" s="48" t="n">
        <f aca="false">MIN(MAX((GF246*(1+GF$5/Setup!$C$36)+IF($V247=13,N($F247),0))-CJ247,0),MAX($P247-SUM(DV247:EG247),0))</f>
        <v>0</v>
      </c>
      <c r="EI247" s="48" t="n">
        <f aca="false">MIN(MAX((GG246*(1+GG$5/Setup!$C$36)+IF($V247=14,N($F247),0))-CK247,0),MAX($P247-SUM(DV247:EH247),0))</f>
        <v>0</v>
      </c>
      <c r="EJ247" s="48" t="n">
        <f aca="false">MIN(MAX((GH246*(1+GH$5/Setup!$C$36)+IF($V247=15,N($F247),0))-CL247,0),MAX($P247-SUM(DV247:EI247),0))</f>
        <v>0</v>
      </c>
      <c r="EK247" s="48" t="n">
        <f aca="false">MIN(MAX((GI246*(1+GI$5/Setup!$C$36)+IF($V247=16,N($F247),0))-CM247,0),MAX($P247-SUM(DV247:EJ247),0))</f>
        <v>0</v>
      </c>
      <c r="EL247" s="48" t="n">
        <f aca="false">MIN(MAX((GJ246*(1+GJ$5/Setup!$C$36)+IF($V247=17,N($F247),0))-CN247,0),MAX($P247-SUM(DV247:EK247),0))</f>
        <v>0</v>
      </c>
      <c r="EM247" s="48" t="n">
        <f aca="false">MIN(MAX((GK246*(1+GK$5/Setup!$C$36)+IF($V247=18,N($F247),0))-CO247,0),MAX($P247-SUM(DV247:EL247),0))</f>
        <v>0</v>
      </c>
      <c r="EN247" s="48" t="n">
        <f aca="false">MIN(MAX((GL246*(1+GL$5/Setup!$C$36)+IF($V247=19,N($F247),0))-CP247,0),MAX($P247-SUM(DV247:EM247),0))</f>
        <v>0</v>
      </c>
      <c r="EO247" s="48" t="n">
        <f aca="false">MIN(MAX((GM246*(1+GM$5/Setup!$C$36)+IF($V247=20,N($F247),0))-CQ247,0),MAX($P247-SUM(DV247:EN247),0))</f>
        <v>0</v>
      </c>
      <c r="EP247" s="48" t="n">
        <f aca="false">MIN(MAX((GN246*(1+GN$5/Setup!$C$36)+IF($V247=21,N($F247),0))-CR247,0),MAX($P247-SUM(DV247:EO247),0))</f>
        <v>0</v>
      </c>
      <c r="EQ247" s="48" t="n">
        <f aca="false">MIN(MAX((GO246*(1+GO$5/Setup!$C$36)+IF($V247=22,N($F247),0))-CS247,0),MAX($P247-SUM(DV247:EP247),0))</f>
        <v>0</v>
      </c>
      <c r="ER247" s="48" t="n">
        <f aca="false">MIN(MAX((GP246*(1+GP$5/Setup!$C$36)+IF($V247=23,N($F247),0))-CT247,0),MAX($P247-SUM(DV247:EQ247),0))</f>
        <v>0</v>
      </c>
      <c r="ES247" s="48" t="n">
        <f aca="false">MIN(MAX((GQ246*(1+GQ$5/Setup!$C$36)+IF($V247=24,N($F247),0))-CU247,0),MAX($P247-SUM(DV247:ER247),0))</f>
        <v>0</v>
      </c>
      <c r="ET247" s="48" t="n">
        <f aca="false">MIN(MAX((GR246*(1+GR$5/Setup!$C$36)+IF($V247=25,N($F247),0))-CV247,0),MAX($P247-SUM(DV247:ES247),0))</f>
        <v>0</v>
      </c>
      <c r="EU247" s="48" t="n">
        <f aca="false">MIN(MAX((GS246*(1+GS$5/Setup!$C$36)+IF($V247=26,N($F247),0))-CW247,0),MAX($P247-SUM(DV247:ET247),0))</f>
        <v>0</v>
      </c>
      <c r="EV247" s="48" t="n">
        <f aca="false">MIN(MAX((GT246*(1+GT$5/Setup!$C$36)+IF($V247=27,N($F247),0))-CX247,0),MAX($P247-SUM(DV247:EU247),0))</f>
        <v>0</v>
      </c>
      <c r="EW247" s="48" t="n">
        <f aca="false">MIN(MAX((GU246*(1+GU$5/Setup!$C$36)+IF($V247=28,N($F247),0))-CY247,0),MAX($P247-SUM(DV247:EV247),0))</f>
        <v>0</v>
      </c>
      <c r="EX247" s="48" t="n">
        <f aca="false">MIN(MAX((GV246*(1+GV$5/Setup!$C$36)+IF($V247=29,N($F247),0))-CZ247,0),MAX($P247-SUM(DV247:EW247),0))</f>
        <v>0</v>
      </c>
      <c r="EY247" s="48" t="n">
        <f aca="false">MIN(MAX((GW246*(1+GW$5/Setup!$C$36)+IF($V247=30,N($F247),0))-DA247,0),MAX($P247-SUM(DV247:EX247),0))</f>
        <v>0</v>
      </c>
      <c r="EZ247" s="48" t="n">
        <f aca="false">MIN(MAX((GX246*(1+GX$5/Setup!$C$36)+IF($V247=31,N($F247),0))-DB247,0),MAX($P247-SUM(DV247:EY247),0))</f>
        <v>0</v>
      </c>
      <c r="FA247" s="48" t="n">
        <f aca="false">MIN(MAX((GY246*(1+GY$5/Setup!$C$36)+IF($V247=32,N($F247),0))-DC247,0),MAX($P247-SUM(DV247:EZ247),0))</f>
        <v>0</v>
      </c>
      <c r="FB247" s="48" t="n">
        <f aca="false">MIN(MAX((GZ246*(1+GZ$5/Setup!$C$36)+IF($V247=33,N($F247),0))-DD247,0),MAX($P247-SUM(DV247:FA247),0))</f>
        <v>0</v>
      </c>
      <c r="FC247" s="48" t="n">
        <f aca="false">MIN(MAX((HA246*(1+HA$5/Setup!$C$36)+IF($V247=34,N($F247),0))-DE247,0),MAX($P247-SUM(DV247:FB247),0))</f>
        <v>0</v>
      </c>
      <c r="FD247" s="48" t="n">
        <f aca="false">MIN(MAX((HB246*(1+HB$5/Setup!$C$36)+IF($V247=35,N($F247),0))-DF247,0),MAX($P247-SUM(DV247:FC247),0))</f>
        <v>0</v>
      </c>
      <c r="FE247" s="48" t="n">
        <f aca="false">MIN(MAX((HC246*(1+HC$5/Setup!$C$36)+IF($V247=36,N($F247),0))-DG247,0),MAX($P247-SUM(DV247:FD247),0))</f>
        <v>0</v>
      </c>
      <c r="FF247" s="48" t="n">
        <f aca="false">MIN(MAX((HD246*(1+HD$5/Setup!$C$36)+IF($V247=37,N($F247),0))-DH247,0),MAX($P247-SUM(DV247:FE247),0))</f>
        <v>0</v>
      </c>
      <c r="FG247" s="48" t="n">
        <f aca="false">MIN(MAX((HE246*(1+HE$5/Setup!$C$36)+IF($V247=38,N($F247),0))-DI247,0),MAX($P247-SUM(DV247:FF247),0))</f>
        <v>0</v>
      </c>
      <c r="FH247" s="48" t="n">
        <f aca="false">MIN(MAX((HF246*(1+HF$5/Setup!$C$36)+IF($V247=39,N($F247),0))-DJ247,0),MAX($P247-SUM(DV247:FG247),0))</f>
        <v>0</v>
      </c>
      <c r="FI247" s="48" t="n">
        <f aca="false">MIN(MAX((HG246*(1+HG$5/Setup!$C$36)+IF($V247=40,N($F247),0))-DK247,0),MAX($P247-SUM(DV247:FH247),0))</f>
        <v>0</v>
      </c>
      <c r="FJ247" s="48" t="n">
        <f aca="false">MIN(MAX((HH246*(1+HH$5/Setup!$C$36)+IF($V247=41,N($F247),0))-DL247,0),MAX($P247-SUM(DV247:FI247),0))</f>
        <v>0</v>
      </c>
      <c r="FK247" s="48" t="n">
        <f aca="false">MIN(MAX((HI246*(1+HI$5/Setup!$C$36)+IF($V247=42,N($F247),0))-DM247,0),MAX($P247-SUM(DV247:FJ247),0))</f>
        <v>0</v>
      </c>
      <c r="FL247" s="48" t="n">
        <f aca="false">MIN(MAX((HJ246*(1+HJ$5/Setup!$C$36)+IF($V247=43,N($F247),0))-DN247,0),MAX($P247-SUM(DV247:FK247),0))</f>
        <v>0</v>
      </c>
      <c r="FM247" s="48" t="n">
        <f aca="false">MIN(MAX((HK246*(1+HK$5/Setup!$C$36)+IF($V247=44,N($F247),0))-DO247,0),MAX($P247-SUM(DV247:FL247),0))</f>
        <v>0</v>
      </c>
      <c r="FN247" s="48" t="n">
        <f aca="false">MIN(MAX((HL246*(1+HL$5/Setup!$C$36)+IF($V247=45,N($F247),0))-DP247,0),MAX($P247-SUM(DV247:FM247),0))</f>
        <v>0</v>
      </c>
      <c r="FO247" s="48" t="n">
        <f aca="false">MIN(MAX((HM246*(1+HM$5/Setup!$C$36)+IF($V247=46,N($F247),0))-DQ247,0),MAX($P247-SUM(DV247:FN247),0))</f>
        <v>0</v>
      </c>
      <c r="FP247" s="48" t="n">
        <f aca="false">MIN(MAX((HN246*(1+HN$5/Setup!$C$36)+IF($V247=47,N($F247),0))-DR247,0),MAX($P247-SUM(DV247:FO247),0))</f>
        <v>0</v>
      </c>
      <c r="FQ247" s="48" t="n">
        <f aca="false">MIN(MAX((HO246*(1+HO$5/Setup!$C$36)+IF($V247=48,N($F247),0))-DS247,0),MAX($P247-SUM(DV247:FP247),0))</f>
        <v>0</v>
      </c>
      <c r="FR247" s="48" t="n">
        <f aca="false">MIN(MAX((HP246*(1+HP$5/Setup!$C$36)+IF($V247=49,N($F247),0))-DT247,0),MAX($P247-SUM(DV247:FQ247),0))</f>
        <v>0</v>
      </c>
      <c r="FS247" s="48" t="n">
        <f aca="false">MIN(MAX((HQ246*(1+HQ$5/Setup!$C$36)+IF($V247=50,N($F247),0))-DU247,0),MAX($P247-SUM(DV247:FR247),0))</f>
        <v>0</v>
      </c>
      <c r="FT247" s="48" t="n">
        <f aca="false">IF((FT246*(1+FT$5/Setup!$C$36)+IF($V247=1,N($F247),0))-BX247-DV247&lt;0.005,0,(FT246*(1+FT$5/Setup!$C$36)+IF($V247=1,N($F247),0))-BX247-DV247)</f>
        <v>0</v>
      </c>
      <c r="FU247" s="48" t="n">
        <f aca="false">IF((FU246*(1+FU$5/Setup!$C$36)+IF($V247=2,N($F247),0))-BY247-DW247&lt;0.005,0,(FU246*(1+FU$5/Setup!$C$36)+IF($V247=2,N($F247),0))-BY247-DW247)</f>
        <v>0</v>
      </c>
      <c r="FV247" s="48" t="n">
        <f aca="false">IF((FV246*(1+FV$5/Setup!$C$36)+IF($V247=3,N($F247),0))-BZ247-DX247&lt;0.005,0,(FV246*(1+FV$5/Setup!$C$36)+IF($V247=3,N($F247),0))-BZ247-DX247)</f>
        <v>0</v>
      </c>
      <c r="FW247" s="48" t="n">
        <f aca="false">IF((FW246*(1+FW$5/Setup!$C$36)+IF($V247=4,N($F247),0))-CA247-DY247&lt;0.005,0,(FW246*(1+FW$5/Setup!$C$36)+IF($V247=4,N($F247),0))-CA247-DY247)</f>
        <v>0</v>
      </c>
      <c r="FX247" s="48" t="n">
        <f aca="false">IF((FX246*(1+FX$5/Setup!$C$36)+IF($V247=5,N($F247),0))-CB247-DZ247&lt;0.005,0,(FX246*(1+FX$5/Setup!$C$36)+IF($V247=5,N($F247),0))-CB247-DZ247)</f>
        <v>0</v>
      </c>
      <c r="FY247" s="48" t="n">
        <f aca="false">IF((FY246*(1+FY$5/Setup!$C$36)+IF($V247=6,N($F247),0))-CC247-EA247&lt;0.005,0,(FY246*(1+FY$5/Setup!$C$36)+IF($V247=6,N($F247),0))-CC247-EA247)</f>
        <v>0</v>
      </c>
      <c r="FZ247" s="48" t="n">
        <f aca="false">IF((FZ246*(1+FZ$5/Setup!$C$36)+IF($V247=7,N($F247),0))-CD247-EB247&lt;0.005,0,(FZ246*(1+FZ$5/Setup!$C$36)+IF($V247=7,N($F247),0))-CD247-EB247)</f>
        <v>0</v>
      </c>
      <c r="GA247" s="48" t="n">
        <f aca="false">IF((GA246*(1+GA$5/Setup!$C$36)+IF($V247=8,N($F247),0))-CE247-EC247&lt;0.005,0,(GA246*(1+GA$5/Setup!$C$36)+IF($V247=8,N($F247),0))-CE247-EC247)</f>
        <v>0</v>
      </c>
      <c r="GB247" s="48" t="n">
        <f aca="false">IF((GB246*(1+GB$5/Setup!$C$36)+IF($V247=9,N($F247),0))-CF247-ED247&lt;0.005,0,(GB246*(1+GB$5/Setup!$C$36)+IF($V247=9,N($F247),0))-CF247-ED247)</f>
        <v>0</v>
      </c>
      <c r="GC247" s="48" t="n">
        <f aca="false">IF((GC246*(1+GC$5/Setup!$C$36)+IF($V247=10,N($F247),0))-CG247-EE247&lt;0.005,0,(GC246*(1+GC$5/Setup!$C$36)+IF($V247=10,N($F247),0))-CG247-EE247)</f>
        <v>0</v>
      </c>
      <c r="GD247" s="48" t="n">
        <f aca="false">IF((GD246*(1+GD$5/Setup!$C$36)+IF($V247=11,N($F247),0))-CH247-EF247&lt;0.005,0,(GD246*(1+GD$5/Setup!$C$36)+IF($V247=11,N($F247),0))-CH247-EF247)</f>
        <v>0</v>
      </c>
      <c r="GE247" s="48" t="n">
        <f aca="false">IF((GE246*(1+GE$5/Setup!$C$36)+IF($V247=12,N($F247),0))-CI247-EG247&lt;0.005,0,(GE246*(1+GE$5/Setup!$C$36)+IF($V247=12,N($F247),0))-CI247-EG247)</f>
        <v>0</v>
      </c>
      <c r="GF247" s="48" t="n">
        <f aca="false">IF((GF246*(1+GF$5/Setup!$C$36)+IF($V247=13,N($F247),0))-CJ247-EH247&lt;0.005,0,(GF246*(1+GF$5/Setup!$C$36)+IF($V247=13,N($F247),0))-CJ247-EH247)</f>
        <v>0</v>
      </c>
      <c r="GG247" s="48" t="n">
        <f aca="false">IF((GG246*(1+GG$5/Setup!$C$36)+IF($V247=14,N($F247),0))-CK247-EI247&lt;0.005,0,(GG246*(1+GG$5/Setup!$C$36)+IF($V247=14,N($F247),0))-CK247-EI247)</f>
        <v>0</v>
      </c>
      <c r="GH247" s="48" t="n">
        <f aca="false">IF((GH246*(1+GH$5/Setup!$C$36)+IF($V247=15,N($F247),0))-CL247-EJ247&lt;0.005,0,(GH246*(1+GH$5/Setup!$C$36)+IF($V247=15,N($F247),0))-CL247-EJ247)</f>
        <v>0</v>
      </c>
      <c r="GI247" s="48" t="n">
        <f aca="false">IF((GI246*(1+GI$5/Setup!$C$36)+IF($V247=16,N($F247),0))-CM247-EK247&lt;0.005,0,(GI246*(1+GI$5/Setup!$C$36)+IF($V247=16,N($F247),0))-CM247-EK247)</f>
        <v>0</v>
      </c>
      <c r="GJ247" s="48" t="n">
        <f aca="false">IF((GJ246*(1+GJ$5/Setup!$C$36)+IF($V247=17,N($F247),0))-CN247-EL247&lt;0.005,0,(GJ246*(1+GJ$5/Setup!$C$36)+IF($V247=17,N($F247),0))-CN247-EL247)</f>
        <v>0</v>
      </c>
      <c r="GK247" s="48" t="n">
        <f aca="false">IF((GK246*(1+GK$5/Setup!$C$36)+IF($V247=18,N($F247),0))-CO247-EM247&lt;0.005,0,(GK246*(1+GK$5/Setup!$C$36)+IF($V247=18,N($F247),0))-CO247-EM247)</f>
        <v>0</v>
      </c>
      <c r="GL247" s="48" t="n">
        <f aca="false">IF((GL246*(1+GL$5/Setup!$C$36)+IF($V247=19,N($F247),0))-CP247-EN247&lt;0.005,0,(GL246*(1+GL$5/Setup!$C$36)+IF($V247=19,N($F247),0))-CP247-EN247)</f>
        <v>0</v>
      </c>
      <c r="GM247" s="48" t="n">
        <f aca="false">IF((GM246*(1+GM$5/Setup!$C$36)+IF($V247=20,N($F247),0))-CQ247-EO247&lt;0.005,0,(GM246*(1+GM$5/Setup!$C$36)+IF($V247=20,N($F247),0))-CQ247-EO247)</f>
        <v>0</v>
      </c>
      <c r="GN247" s="48" t="n">
        <f aca="false">IF((GN246*(1+GN$5/Setup!$C$36)+IF($V247=21,N($F247),0))-CR247-EP247&lt;0.005,0,(GN246*(1+GN$5/Setup!$C$36)+IF($V247=21,N($F247),0))-CR247-EP247)</f>
        <v>0</v>
      </c>
      <c r="GO247" s="48" t="n">
        <f aca="false">IF((GO246*(1+GO$5/Setup!$C$36)+IF($V247=22,N($F247),0))-CS247-EQ247&lt;0.005,0,(GO246*(1+GO$5/Setup!$C$36)+IF($V247=22,N($F247),0))-CS247-EQ247)</f>
        <v>0</v>
      </c>
      <c r="GP247" s="48" t="n">
        <f aca="false">IF((GP246*(1+GP$5/Setup!$C$36)+IF($V247=23,N($F247),0))-CT247-ER247&lt;0.005,0,(GP246*(1+GP$5/Setup!$C$36)+IF($V247=23,N($F247),0))-CT247-ER247)</f>
        <v>0</v>
      </c>
      <c r="GQ247" s="48" t="n">
        <f aca="false">IF((GQ246*(1+GQ$5/Setup!$C$36)+IF($V247=24,N($F247),0))-CU247-ES247&lt;0.005,0,(GQ246*(1+GQ$5/Setup!$C$36)+IF($V247=24,N($F247),0))-CU247-ES247)</f>
        <v>0</v>
      </c>
      <c r="GR247" s="48" t="n">
        <f aca="false">IF((GR246*(1+GR$5/Setup!$C$36)+IF($V247=25,N($F247),0))-CV247-ET247&lt;0.005,0,(GR246*(1+GR$5/Setup!$C$36)+IF($V247=25,N($F247),0))-CV247-ET247)</f>
        <v>0</v>
      </c>
      <c r="GS247" s="48" t="n">
        <f aca="false">IF((GS246*(1+GS$5/Setup!$C$36)+IF($V247=26,N($F247),0))-CW247-EU247&lt;0.005,0,(GS246*(1+GS$5/Setup!$C$36)+IF($V247=26,N($F247),0))-CW247-EU247)</f>
        <v>0</v>
      </c>
      <c r="GT247" s="48" t="n">
        <f aca="false">IF((GT246*(1+GT$5/Setup!$C$36)+IF($V247=27,N($F247),0))-CX247-EV247&lt;0.005,0,(GT246*(1+GT$5/Setup!$C$36)+IF($V247=27,N($F247),0))-CX247-EV247)</f>
        <v>0</v>
      </c>
      <c r="GU247" s="48" t="n">
        <f aca="false">IF((GU246*(1+GU$5/Setup!$C$36)+IF($V247=28,N($F247),0))-CY247-EW247&lt;0.005,0,(GU246*(1+GU$5/Setup!$C$36)+IF($V247=28,N($F247),0))-CY247-EW247)</f>
        <v>0</v>
      </c>
      <c r="GV247" s="48" t="n">
        <f aca="false">IF((GV246*(1+GV$5/Setup!$C$36)+IF($V247=29,N($F247),0))-CZ247-EX247&lt;0.005,0,(GV246*(1+GV$5/Setup!$C$36)+IF($V247=29,N($F247),0))-CZ247-EX247)</f>
        <v>0</v>
      </c>
      <c r="GW247" s="48" t="n">
        <f aca="false">IF((GW246*(1+GW$5/Setup!$C$36)+IF($V247=30,N($F247),0))-DA247-EY247&lt;0.005,0,(GW246*(1+GW$5/Setup!$C$36)+IF($V247=30,N($F247),0))-DA247-EY247)</f>
        <v>0</v>
      </c>
      <c r="GX247" s="48" t="n">
        <f aca="false">IF((GX246*(1+GX$5/Setup!$C$36)+IF($V247=31,N($F247),0))-DB247-EZ247&lt;0.005,0,(GX246*(1+GX$5/Setup!$C$36)+IF($V247=31,N($F247),0))-DB247-EZ247)</f>
        <v>0</v>
      </c>
      <c r="GY247" s="48" t="n">
        <f aca="false">IF((GY246*(1+GY$5/Setup!$C$36)+IF($V247=32,N($F247),0))-DC247-FA247&lt;0.005,0,(GY246*(1+GY$5/Setup!$C$36)+IF($V247=32,N($F247),0))-DC247-FA247)</f>
        <v>0</v>
      </c>
      <c r="GZ247" s="48" t="n">
        <f aca="false">IF((GZ246*(1+GZ$5/Setup!$C$36)+IF($V247=33,N($F247),0))-DD247-FB247&lt;0.005,0,(GZ246*(1+GZ$5/Setup!$C$36)+IF($V247=33,N($F247),0))-DD247-FB247)</f>
        <v>0</v>
      </c>
      <c r="HA247" s="48" t="n">
        <f aca="false">IF((HA246*(1+HA$5/Setup!$C$36)+IF($V247=34,N($F247),0))-DE247-FC247&lt;0.005,0,(HA246*(1+HA$5/Setup!$C$36)+IF($V247=34,N($F247),0))-DE247-FC247)</f>
        <v>0</v>
      </c>
      <c r="HB247" s="48" t="n">
        <f aca="false">IF((HB246*(1+HB$5/Setup!$C$36)+IF($V247=35,N($F247),0))-DF247-FD247&lt;0.005,0,(HB246*(1+HB$5/Setup!$C$36)+IF($V247=35,N($F247),0))-DF247-FD247)</f>
        <v>0</v>
      </c>
      <c r="HC247" s="48" t="n">
        <f aca="false">IF((HC246*(1+HC$5/Setup!$C$36)+IF($V247=36,N($F247),0))-DG247-FE247&lt;0.005,0,(HC246*(1+HC$5/Setup!$C$36)+IF($V247=36,N($F247),0))-DG247-FE247)</f>
        <v>0</v>
      </c>
      <c r="HD247" s="48" t="n">
        <f aca="false">IF((HD246*(1+HD$5/Setup!$C$36)+IF($V247=37,N($F247),0))-DH247-FF247&lt;0.005,0,(HD246*(1+HD$5/Setup!$C$36)+IF($V247=37,N($F247),0))-DH247-FF247)</f>
        <v>0</v>
      </c>
      <c r="HE247" s="48" t="n">
        <f aca="false">IF((HE246*(1+HE$5/Setup!$C$36)+IF($V247=38,N($F247),0))-DI247-FG247&lt;0.005,0,(HE246*(1+HE$5/Setup!$C$36)+IF($V247=38,N($F247),0))-DI247-FG247)</f>
        <v>0</v>
      </c>
      <c r="HF247" s="48" t="n">
        <f aca="false">IF((HF246*(1+HF$5/Setup!$C$36)+IF($V247=39,N($F247),0))-DJ247-FH247&lt;0.005,0,(HF246*(1+HF$5/Setup!$C$36)+IF($V247=39,N($F247),0))-DJ247-FH247)</f>
        <v>0</v>
      </c>
      <c r="HG247" s="48" t="n">
        <f aca="false">IF((HG246*(1+HG$5/Setup!$C$36)+IF($V247=40,N($F247),0))-DK247-FI247&lt;0.005,0,(HG246*(1+HG$5/Setup!$C$36)+IF($V247=40,N($F247),0))-DK247-FI247)</f>
        <v>0</v>
      </c>
      <c r="HH247" s="48" t="n">
        <f aca="false">IF((HH246*(1+HH$5/Setup!$C$36)+IF($V247=41,N($F247),0))-DL247-FJ247&lt;0.005,0,(HH246*(1+HH$5/Setup!$C$36)+IF($V247=41,N($F247),0))-DL247-FJ247)</f>
        <v>0</v>
      </c>
      <c r="HI247" s="48" t="n">
        <f aca="false">IF((HI246*(1+HI$5/Setup!$C$36)+IF($V247=42,N($F247),0))-DM247-FK247&lt;0.005,0,(HI246*(1+HI$5/Setup!$C$36)+IF($V247=42,N($F247),0))-DM247-FK247)</f>
        <v>0</v>
      </c>
      <c r="HJ247" s="48" t="n">
        <f aca="false">IF((HJ246*(1+HJ$5/Setup!$C$36)+IF($V247=43,N($F247),0))-DN247-FL247&lt;0.005,0,(HJ246*(1+HJ$5/Setup!$C$36)+IF($V247=43,N($F247),0))-DN247-FL247)</f>
        <v>0</v>
      </c>
      <c r="HK247" s="48" t="n">
        <f aca="false">IF((HK246*(1+HK$5/Setup!$C$36)+IF($V247=44,N($F247),0))-DO247-FM247&lt;0.005,0,(HK246*(1+HK$5/Setup!$C$36)+IF($V247=44,N($F247),0))-DO247-FM247)</f>
        <v>0</v>
      </c>
      <c r="HL247" s="48" t="n">
        <f aca="false">IF((HL246*(1+HL$5/Setup!$C$36)+IF($V247=45,N($F247),0))-DP247-FN247&lt;0.005,0,(HL246*(1+HL$5/Setup!$C$36)+IF($V247=45,N($F247),0))-DP247-FN247)</f>
        <v>0</v>
      </c>
      <c r="HM247" s="48" t="n">
        <f aca="false">IF((HM246*(1+HM$5/Setup!$C$36)+IF($V247=46,N($F247),0))-DQ247-FO247&lt;0.005,0,(HM246*(1+HM$5/Setup!$C$36)+IF($V247=46,N($F247),0))-DQ247-FO247)</f>
        <v>0</v>
      </c>
      <c r="HN247" s="48" t="n">
        <f aca="false">IF((HN246*(1+HN$5/Setup!$C$36)+IF($V247=47,N($F247),0))-DR247-FP247&lt;0.005,0,(HN246*(1+HN$5/Setup!$C$36)+IF($V247=47,N($F247),0))-DR247-FP247)</f>
        <v>0</v>
      </c>
      <c r="HO247" s="48" t="n">
        <f aca="false">IF((HO246*(1+HO$5/Setup!$C$36)+IF($V247=48,N($F247),0))-DS247-FQ247&lt;0.005,0,(HO246*(1+HO$5/Setup!$C$36)+IF($V247=48,N($F247),0))-DS247-FQ247)</f>
        <v>0</v>
      </c>
      <c r="HP247" s="48" t="n">
        <f aca="false">IF((HP246*(1+HP$5/Setup!$C$36)+IF($V247=49,N($F247),0))-DT247-FR247&lt;0.005,0,(HP246*(1+HP$5/Setup!$C$36)+IF($V247=49,N($F247),0))-DT247-FR247)</f>
        <v>0</v>
      </c>
      <c r="HQ247" s="48" t="n">
        <f aca="false">IF((HQ246*(1+HQ$5/Setup!$C$36)+IF($V247=50,N($F247),0))-DU247-FS247&lt;0.005,0,(HQ246*(1+HQ$5/Setup!$C$36)+IF($V247=50,N($F247),0))-DU247-FS247)</f>
        <v>0</v>
      </c>
    </row>
    <row r="248" customFormat="false" ht="15" hidden="false" customHeight="false" outlineLevel="0" collapsed="false">
      <c r="A248" s="44" t="n">
        <v>240</v>
      </c>
      <c r="B248" s="45" t="n">
        <f aca="false">IF(Setup!$C$7="Every month",EDATE(Setup!$C$8,($A248-1)),IF(Setup!$C$7="Twice a month",DATE(YEAR(Setup!$C$8),MONTH(Setup!$C$8)+INT((($A248-1)+Setup!$C$41)/2),MIN(IF(MOD(($A248-1)+Setup!$C$41,2)=0,Setup!$C$39,Setup!$C$40),DAY(EOMONTH(DATE(YEAR(Setup!$C$8),MONTH(Setup!$C$8)+INT((($A248-1)+Setup!$C$41)/2),1),0)))),Setup!$C$8+($A248-1)*IF(Setup!$C$7="Every week",7,14)))</f>
        <v>49671</v>
      </c>
      <c r="C248" s="45" t="n">
        <f aca="false">IF(Setup!$C$7="Every month",EDATE(Setup!$C$8,$A248),IF(Setup!$C$7="Twice a month",DATE(YEAR(Setup!$C$8),MONTH(Setup!$C$8)+INT(($A248+Setup!$C$41)/2),MIN(IF(MOD($A248+Setup!$C$41,2)=0,Setup!$C$39,Setup!$C$40),DAY(EOMONTH(DATE(YEAR(Setup!$C$8),MONTH(Setup!$C$8)+INT(($A248+Setup!$C$41)/2),1),0)))),Setup!$C$8+$A248*IF(Setup!$C$7="Every week",7,14)))</f>
        <v>49685</v>
      </c>
      <c r="D248" s="46"/>
      <c r="E248" s="47"/>
      <c r="F248" s="47"/>
      <c r="G248" s="47"/>
      <c r="H248" s="47"/>
      <c r="I248" s="48" t="n">
        <f aca="false">N(Setup!$C$11)+N(E248)</f>
        <v>100</v>
      </c>
      <c r="J248" s="48" t="n">
        <f aca="false">MIN(Setup!$C$37,MAX(I248,0))</f>
        <v>9.23076923076923</v>
      </c>
      <c r="K248" s="48" t="n">
        <f aca="false">MIN(MAX(N(Setup!$C$14)-L247,0),MAX(I248-J248,0))</f>
        <v>0</v>
      </c>
      <c r="L248" s="48" t="n">
        <f aca="false">L247+K248-N(G248)</f>
        <v>500</v>
      </c>
      <c r="M248" s="48" t="n">
        <f aca="false">M247+J248-N(H248)</f>
        <v>2215.38461538462</v>
      </c>
      <c r="N248" s="48" t="n">
        <f aca="false">SUM(BX248:DU248)</f>
        <v>0</v>
      </c>
      <c r="O248" s="48" t="n">
        <f aca="false">SUM(Z248:BW248)-N248</f>
        <v>25</v>
      </c>
      <c r="P248" s="48" t="n">
        <f aca="false">MAX(I248-J248-K248,0)+O248</f>
        <v>115.769230769231</v>
      </c>
      <c r="Q248" s="48" t="n">
        <f aca="false">SUM(DV248:FS248)</f>
        <v>0</v>
      </c>
      <c r="R248" s="49" t="n">
        <f aca="false">N248+J248+K248+Q248</f>
        <v>9.23076923076923</v>
      </c>
      <c r="S248" s="48" t="n">
        <f aca="false">T248-T247-N(F248)+N248+Q248</f>
        <v>0</v>
      </c>
      <c r="T248" s="49" t="n">
        <f aca="false">SUM(FT248:HQ248)</f>
        <v>0</v>
      </c>
      <c r="U248" s="44" t="str">
        <f aca="false">IF(T247&lt;0.005,"",INDEX(Helpers!$C$2:$C$51,IF(_xlfn.MINIFS($DV$6:$FS$6,DV248:FS248,"&gt;0.005")=0,V248,_xlfn.MINIFS($DV$6:$FS$6,DV248:FS248,"&gt;0.005"))))</f>
        <v/>
      </c>
      <c r="V248" s="44" t="n">
        <f aca="false">IF(_xlfn.MINIFS($FT$6:$HQ$6,FT247:HQ247,"&gt;0.005")=0,1,_xlfn.MINIFS($FT$6:$HQ$6,FT247:HQ247,"&gt;0.005"))</f>
        <v>1</v>
      </c>
      <c r="W248" s="44" t="n">
        <f aca="false">IF(AND(D248&lt;&gt;"Paid",T247&gt;0.005),1,0)</f>
        <v>0</v>
      </c>
      <c r="X248" s="48" t="n">
        <f aca="false">SUMPRODUCT(((Helpers!$G$2:$G$51*(1+(Helpers!$D$2:$D$51+0.000000001)/12)^(($B248-Setup!$C$8)/(365.25/12))-Helpers!$E$2:$E$51*((1+(Helpers!$D$2:$D$51+0.000000001)/12)^(($B248-Setup!$C$8)/(365.25/12))-1)/((Helpers!$D$2:$D$51+0.000000001)/12))&gt;0)*(Helpers!$G$2:$G$51*(1+(Helpers!$D$2:$D$51+0.000000001)/12)^(($B248-Setup!$C$8)/(365.25/12))-Helpers!$E$2:$E$51*((1+(Helpers!$D$2:$D$51+0.000000001)/12)^(($B248-Setup!$C$8)/(365.25/12))-1)/((Helpers!$D$2:$D$51+0.000000001)/12)))</f>
        <v>0</v>
      </c>
      <c r="Y248" s="48"/>
      <c r="Z248" s="48" t="n">
        <f aca="false">IF(OR(N(Z$5)=0,Z$6=""),0,Z$5*((DATE(YEAR($B248),MONTH($B248),MIN(Z$6,DAY(EOMONTH($B248,0))))&gt;=$B248)*(DATE(YEAR($B248),MONTH($B248),MIN(Z$6,DAY(EOMONTH($B248,0))))&lt;$C248)+(DATE(YEAR($B248),MONTH($B248)+1,MIN(Z$6,DAY(EOMONTH($B248,1))))&gt;=$B248)*(DATE(YEAR($B248),MONTH($B248)+1,MIN(Z$6,DAY(EOMONTH($B248,1))))&lt;$C248)))</f>
        <v>25</v>
      </c>
      <c r="AA248" s="48" t="n">
        <f aca="false">IF(OR(N(AA$5)=0,AA$6=""),0,AA$5*((DATE(YEAR($B248),MONTH($B248),MIN(AA$6,DAY(EOMONTH($B248,0))))&gt;=$B248)*(DATE(YEAR($B248),MONTH($B248),MIN(AA$6,DAY(EOMONTH($B248,0))))&lt;$C248)+(DATE(YEAR($B248),MONTH($B248)+1,MIN(AA$6,DAY(EOMONTH($B248,1))))&gt;=$B248)*(DATE(YEAR($B248),MONTH($B248)+1,MIN(AA$6,DAY(EOMONTH($B248,1))))&lt;$C248)))</f>
        <v>0</v>
      </c>
      <c r="AB248" s="48" t="n">
        <f aca="false">IF(OR(N(AB$5)=0,AB$6=""),0,AB$5*((DATE(YEAR($B248),MONTH($B248),MIN(AB$6,DAY(EOMONTH($B248,0))))&gt;=$B248)*(DATE(YEAR($B248),MONTH($B248),MIN(AB$6,DAY(EOMONTH($B248,0))))&lt;$C248)+(DATE(YEAR($B248),MONTH($B248)+1,MIN(AB$6,DAY(EOMONTH($B248,1))))&gt;=$B248)*(DATE(YEAR($B248),MONTH($B248)+1,MIN(AB$6,DAY(EOMONTH($B248,1))))&lt;$C248)))</f>
        <v>0</v>
      </c>
      <c r="AC248" s="48" t="n">
        <f aca="false">IF(OR(N(AC$5)=0,AC$6=""),0,AC$5*((DATE(YEAR($B248),MONTH($B248),MIN(AC$6,DAY(EOMONTH($B248,0))))&gt;=$B248)*(DATE(YEAR($B248),MONTH($B248),MIN(AC$6,DAY(EOMONTH($B248,0))))&lt;$C248)+(DATE(YEAR($B248),MONTH($B248)+1,MIN(AC$6,DAY(EOMONTH($B248,1))))&gt;=$B248)*(DATE(YEAR($B248),MONTH($B248)+1,MIN(AC$6,DAY(EOMONTH($B248,1))))&lt;$C248)))</f>
        <v>0</v>
      </c>
      <c r="AD248" s="48" t="n">
        <f aca="false">IF(OR(N(AD$5)=0,AD$6=""),0,AD$5*((DATE(YEAR($B248),MONTH($B248),MIN(AD$6,DAY(EOMONTH($B248,0))))&gt;=$B248)*(DATE(YEAR($B248),MONTH($B248),MIN(AD$6,DAY(EOMONTH($B248,0))))&lt;$C248)+(DATE(YEAR($B248),MONTH($B248)+1,MIN(AD$6,DAY(EOMONTH($B248,1))))&gt;=$B248)*(DATE(YEAR($B248),MONTH($B248)+1,MIN(AD$6,DAY(EOMONTH($B248,1))))&lt;$C248)))</f>
        <v>0</v>
      </c>
      <c r="AE248" s="48" t="n">
        <f aca="false">IF(OR(N(AE$5)=0,AE$6=""),0,AE$5*((DATE(YEAR($B248),MONTH($B248),MIN(AE$6,DAY(EOMONTH($B248,0))))&gt;=$B248)*(DATE(YEAR($B248),MONTH($B248),MIN(AE$6,DAY(EOMONTH($B248,0))))&lt;$C248)+(DATE(YEAR($B248),MONTH($B248)+1,MIN(AE$6,DAY(EOMONTH($B248,1))))&gt;=$B248)*(DATE(YEAR($B248),MONTH($B248)+1,MIN(AE$6,DAY(EOMONTH($B248,1))))&lt;$C248)))</f>
        <v>0</v>
      </c>
      <c r="AF248" s="48" t="n">
        <f aca="false">IF(OR(N(AF$5)=0,AF$6=""),0,AF$5*((DATE(YEAR($B248),MONTH($B248),MIN(AF$6,DAY(EOMONTH($B248,0))))&gt;=$B248)*(DATE(YEAR($B248),MONTH($B248),MIN(AF$6,DAY(EOMONTH($B248,0))))&lt;$C248)+(DATE(YEAR($B248),MONTH($B248)+1,MIN(AF$6,DAY(EOMONTH($B248,1))))&gt;=$B248)*(DATE(YEAR($B248),MONTH($B248)+1,MIN(AF$6,DAY(EOMONTH($B248,1))))&lt;$C248)))</f>
        <v>0</v>
      </c>
      <c r="AG248" s="48" t="n">
        <f aca="false">IF(OR(N(AG$5)=0,AG$6=""),0,AG$5*((DATE(YEAR($B248),MONTH($B248),MIN(AG$6,DAY(EOMONTH($B248,0))))&gt;=$B248)*(DATE(YEAR($B248),MONTH($B248),MIN(AG$6,DAY(EOMONTH($B248,0))))&lt;$C248)+(DATE(YEAR($B248),MONTH($B248)+1,MIN(AG$6,DAY(EOMONTH($B248,1))))&gt;=$B248)*(DATE(YEAR($B248),MONTH($B248)+1,MIN(AG$6,DAY(EOMONTH($B248,1))))&lt;$C248)))</f>
        <v>0</v>
      </c>
      <c r="AH248" s="48" t="n">
        <f aca="false">IF(OR(N(AH$5)=0,AH$6=""),0,AH$5*((DATE(YEAR($B248),MONTH($B248),MIN(AH$6,DAY(EOMONTH($B248,0))))&gt;=$B248)*(DATE(YEAR($B248),MONTH($B248),MIN(AH$6,DAY(EOMONTH($B248,0))))&lt;$C248)+(DATE(YEAR($B248),MONTH($B248)+1,MIN(AH$6,DAY(EOMONTH($B248,1))))&gt;=$B248)*(DATE(YEAR($B248),MONTH($B248)+1,MIN(AH$6,DAY(EOMONTH($B248,1))))&lt;$C248)))</f>
        <v>0</v>
      </c>
      <c r="AI248" s="48" t="n">
        <f aca="false">IF(OR(N(AI$5)=0,AI$6=""),0,AI$5*((DATE(YEAR($B248),MONTH($B248),MIN(AI$6,DAY(EOMONTH($B248,0))))&gt;=$B248)*(DATE(YEAR($B248),MONTH($B248),MIN(AI$6,DAY(EOMONTH($B248,0))))&lt;$C248)+(DATE(YEAR($B248),MONTH($B248)+1,MIN(AI$6,DAY(EOMONTH($B248,1))))&gt;=$B248)*(DATE(YEAR($B248),MONTH($B248)+1,MIN(AI$6,DAY(EOMONTH($B248,1))))&lt;$C248)))</f>
        <v>0</v>
      </c>
      <c r="AJ248" s="48" t="n">
        <f aca="false">IF(OR(N(AJ$5)=0,AJ$6=""),0,AJ$5*((DATE(YEAR($B248),MONTH($B248),MIN(AJ$6,DAY(EOMONTH($B248,0))))&gt;=$B248)*(DATE(YEAR($B248),MONTH($B248),MIN(AJ$6,DAY(EOMONTH($B248,0))))&lt;$C248)+(DATE(YEAR($B248),MONTH($B248)+1,MIN(AJ$6,DAY(EOMONTH($B248,1))))&gt;=$B248)*(DATE(YEAR($B248),MONTH($B248)+1,MIN(AJ$6,DAY(EOMONTH($B248,1))))&lt;$C248)))</f>
        <v>0</v>
      </c>
      <c r="AK248" s="48" t="n">
        <f aca="false">IF(OR(N(AK$5)=0,AK$6=""),0,AK$5*((DATE(YEAR($B248),MONTH($B248),MIN(AK$6,DAY(EOMONTH($B248,0))))&gt;=$B248)*(DATE(YEAR($B248),MONTH($B248),MIN(AK$6,DAY(EOMONTH($B248,0))))&lt;$C248)+(DATE(YEAR($B248),MONTH($B248)+1,MIN(AK$6,DAY(EOMONTH($B248,1))))&gt;=$B248)*(DATE(YEAR($B248),MONTH($B248)+1,MIN(AK$6,DAY(EOMONTH($B248,1))))&lt;$C248)))</f>
        <v>0</v>
      </c>
      <c r="AL248" s="48" t="n">
        <f aca="false">IF(OR(N(AL$5)=0,AL$6=""),0,AL$5*((DATE(YEAR($B248),MONTH($B248),MIN(AL$6,DAY(EOMONTH($B248,0))))&gt;=$B248)*(DATE(YEAR($B248),MONTH($B248),MIN(AL$6,DAY(EOMONTH($B248,0))))&lt;$C248)+(DATE(YEAR($B248),MONTH($B248)+1,MIN(AL$6,DAY(EOMONTH($B248,1))))&gt;=$B248)*(DATE(YEAR($B248),MONTH($B248)+1,MIN(AL$6,DAY(EOMONTH($B248,1))))&lt;$C248)))</f>
        <v>0</v>
      </c>
      <c r="AM248" s="48" t="n">
        <f aca="false">IF(OR(N(AM$5)=0,AM$6=""),0,AM$5*((DATE(YEAR($B248),MONTH($B248),MIN(AM$6,DAY(EOMONTH($B248,0))))&gt;=$B248)*(DATE(YEAR($B248),MONTH($B248),MIN(AM$6,DAY(EOMONTH($B248,0))))&lt;$C248)+(DATE(YEAR($B248),MONTH($B248)+1,MIN(AM$6,DAY(EOMONTH($B248,1))))&gt;=$B248)*(DATE(YEAR($B248),MONTH($B248)+1,MIN(AM$6,DAY(EOMONTH($B248,1))))&lt;$C248)))</f>
        <v>0</v>
      </c>
      <c r="AN248" s="48" t="n">
        <f aca="false">IF(OR(N(AN$5)=0,AN$6=""),0,AN$5*((DATE(YEAR($B248),MONTH($B248),MIN(AN$6,DAY(EOMONTH($B248,0))))&gt;=$B248)*(DATE(YEAR($B248),MONTH($B248),MIN(AN$6,DAY(EOMONTH($B248,0))))&lt;$C248)+(DATE(YEAR($B248),MONTH($B248)+1,MIN(AN$6,DAY(EOMONTH($B248,1))))&gt;=$B248)*(DATE(YEAR($B248),MONTH($B248)+1,MIN(AN$6,DAY(EOMONTH($B248,1))))&lt;$C248)))</f>
        <v>0</v>
      </c>
      <c r="AO248" s="48" t="n">
        <f aca="false">IF(OR(N(AO$5)=0,AO$6=""),0,AO$5*((DATE(YEAR($B248),MONTH($B248),MIN(AO$6,DAY(EOMONTH($B248,0))))&gt;=$B248)*(DATE(YEAR($B248),MONTH($B248),MIN(AO$6,DAY(EOMONTH($B248,0))))&lt;$C248)+(DATE(YEAR($B248),MONTH($B248)+1,MIN(AO$6,DAY(EOMONTH($B248,1))))&gt;=$B248)*(DATE(YEAR($B248),MONTH($B248)+1,MIN(AO$6,DAY(EOMONTH($B248,1))))&lt;$C248)))</f>
        <v>0</v>
      </c>
      <c r="AP248" s="48" t="n">
        <f aca="false">IF(OR(N(AP$5)=0,AP$6=""),0,AP$5*((DATE(YEAR($B248),MONTH($B248),MIN(AP$6,DAY(EOMONTH($B248,0))))&gt;=$B248)*(DATE(YEAR($B248),MONTH($B248),MIN(AP$6,DAY(EOMONTH($B248,0))))&lt;$C248)+(DATE(YEAR($B248),MONTH($B248)+1,MIN(AP$6,DAY(EOMONTH($B248,1))))&gt;=$B248)*(DATE(YEAR($B248),MONTH($B248)+1,MIN(AP$6,DAY(EOMONTH($B248,1))))&lt;$C248)))</f>
        <v>0</v>
      </c>
      <c r="AQ248" s="48" t="n">
        <f aca="false">IF(OR(N(AQ$5)=0,AQ$6=""),0,AQ$5*((DATE(YEAR($B248),MONTH($B248),MIN(AQ$6,DAY(EOMONTH($B248,0))))&gt;=$B248)*(DATE(YEAR($B248),MONTH($B248),MIN(AQ$6,DAY(EOMONTH($B248,0))))&lt;$C248)+(DATE(YEAR($B248),MONTH($B248)+1,MIN(AQ$6,DAY(EOMONTH($B248,1))))&gt;=$B248)*(DATE(YEAR($B248),MONTH($B248)+1,MIN(AQ$6,DAY(EOMONTH($B248,1))))&lt;$C248)))</f>
        <v>0</v>
      </c>
      <c r="AR248" s="48" t="n">
        <f aca="false">IF(OR(N(AR$5)=0,AR$6=""),0,AR$5*((DATE(YEAR($B248),MONTH($B248),MIN(AR$6,DAY(EOMONTH($B248,0))))&gt;=$B248)*(DATE(YEAR($B248),MONTH($B248),MIN(AR$6,DAY(EOMONTH($B248,0))))&lt;$C248)+(DATE(YEAR($B248),MONTH($B248)+1,MIN(AR$6,DAY(EOMONTH($B248,1))))&gt;=$B248)*(DATE(YEAR($B248),MONTH($B248)+1,MIN(AR$6,DAY(EOMONTH($B248,1))))&lt;$C248)))</f>
        <v>0</v>
      </c>
      <c r="AS248" s="48" t="n">
        <f aca="false">IF(OR(N(AS$5)=0,AS$6=""),0,AS$5*((DATE(YEAR($B248),MONTH($B248),MIN(AS$6,DAY(EOMONTH($B248,0))))&gt;=$B248)*(DATE(YEAR($B248),MONTH($B248),MIN(AS$6,DAY(EOMONTH($B248,0))))&lt;$C248)+(DATE(YEAR($B248),MONTH($B248)+1,MIN(AS$6,DAY(EOMONTH($B248,1))))&gt;=$B248)*(DATE(YEAR($B248),MONTH($B248)+1,MIN(AS$6,DAY(EOMONTH($B248,1))))&lt;$C248)))</f>
        <v>0</v>
      </c>
      <c r="AT248" s="48" t="n">
        <f aca="false">IF(OR(N(AT$5)=0,AT$6=""),0,AT$5*((DATE(YEAR($B248),MONTH($B248),MIN(AT$6,DAY(EOMONTH($B248,0))))&gt;=$B248)*(DATE(YEAR($B248),MONTH($B248),MIN(AT$6,DAY(EOMONTH($B248,0))))&lt;$C248)+(DATE(YEAR($B248),MONTH($B248)+1,MIN(AT$6,DAY(EOMONTH($B248,1))))&gt;=$B248)*(DATE(YEAR($B248),MONTH($B248)+1,MIN(AT$6,DAY(EOMONTH($B248,1))))&lt;$C248)))</f>
        <v>0</v>
      </c>
      <c r="AU248" s="48" t="n">
        <f aca="false">IF(OR(N(AU$5)=0,AU$6=""),0,AU$5*((DATE(YEAR($B248),MONTH($B248),MIN(AU$6,DAY(EOMONTH($B248,0))))&gt;=$B248)*(DATE(YEAR($B248),MONTH($B248),MIN(AU$6,DAY(EOMONTH($B248,0))))&lt;$C248)+(DATE(YEAR($B248),MONTH($B248)+1,MIN(AU$6,DAY(EOMONTH($B248,1))))&gt;=$B248)*(DATE(YEAR($B248),MONTH($B248)+1,MIN(AU$6,DAY(EOMONTH($B248,1))))&lt;$C248)))</f>
        <v>0</v>
      </c>
      <c r="AV248" s="48" t="n">
        <f aca="false">IF(OR(N(AV$5)=0,AV$6=""),0,AV$5*((DATE(YEAR($B248),MONTH($B248),MIN(AV$6,DAY(EOMONTH($B248,0))))&gt;=$B248)*(DATE(YEAR($B248),MONTH($B248),MIN(AV$6,DAY(EOMONTH($B248,0))))&lt;$C248)+(DATE(YEAR($B248),MONTH($B248)+1,MIN(AV$6,DAY(EOMONTH($B248,1))))&gt;=$B248)*(DATE(YEAR($B248),MONTH($B248)+1,MIN(AV$6,DAY(EOMONTH($B248,1))))&lt;$C248)))</f>
        <v>0</v>
      </c>
      <c r="AW248" s="48" t="n">
        <f aca="false">IF(OR(N(AW$5)=0,AW$6=""),0,AW$5*((DATE(YEAR($B248),MONTH($B248),MIN(AW$6,DAY(EOMONTH($B248,0))))&gt;=$B248)*(DATE(YEAR($B248),MONTH($B248),MIN(AW$6,DAY(EOMONTH($B248,0))))&lt;$C248)+(DATE(YEAR($B248),MONTH($B248)+1,MIN(AW$6,DAY(EOMONTH($B248,1))))&gt;=$B248)*(DATE(YEAR($B248),MONTH($B248)+1,MIN(AW$6,DAY(EOMONTH($B248,1))))&lt;$C248)))</f>
        <v>0</v>
      </c>
      <c r="AX248" s="48" t="n">
        <f aca="false">IF(OR(N(AX$5)=0,AX$6=""),0,AX$5*((DATE(YEAR($B248),MONTH($B248),MIN(AX$6,DAY(EOMONTH($B248,0))))&gt;=$B248)*(DATE(YEAR($B248),MONTH($B248),MIN(AX$6,DAY(EOMONTH($B248,0))))&lt;$C248)+(DATE(YEAR($B248),MONTH($B248)+1,MIN(AX$6,DAY(EOMONTH($B248,1))))&gt;=$B248)*(DATE(YEAR($B248),MONTH($B248)+1,MIN(AX$6,DAY(EOMONTH($B248,1))))&lt;$C248)))</f>
        <v>0</v>
      </c>
      <c r="AY248" s="48" t="n">
        <f aca="false">IF(OR(N(AY$5)=0,AY$6=""),0,AY$5*((DATE(YEAR($B248),MONTH($B248),MIN(AY$6,DAY(EOMONTH($B248,0))))&gt;=$B248)*(DATE(YEAR($B248),MONTH($B248),MIN(AY$6,DAY(EOMONTH($B248,0))))&lt;$C248)+(DATE(YEAR($B248),MONTH($B248)+1,MIN(AY$6,DAY(EOMONTH($B248,1))))&gt;=$B248)*(DATE(YEAR($B248),MONTH($B248)+1,MIN(AY$6,DAY(EOMONTH($B248,1))))&lt;$C248)))</f>
        <v>0</v>
      </c>
      <c r="AZ248" s="48" t="n">
        <f aca="false">IF(OR(N(AZ$5)=0,AZ$6=""),0,AZ$5*((DATE(YEAR($B248),MONTH($B248),MIN(AZ$6,DAY(EOMONTH($B248,0))))&gt;=$B248)*(DATE(YEAR($B248),MONTH($B248),MIN(AZ$6,DAY(EOMONTH($B248,0))))&lt;$C248)+(DATE(YEAR($B248),MONTH($B248)+1,MIN(AZ$6,DAY(EOMONTH($B248,1))))&gt;=$B248)*(DATE(YEAR($B248),MONTH($B248)+1,MIN(AZ$6,DAY(EOMONTH($B248,1))))&lt;$C248)))</f>
        <v>0</v>
      </c>
      <c r="BA248" s="48" t="n">
        <f aca="false">IF(OR(N(BA$5)=0,BA$6=""),0,BA$5*((DATE(YEAR($B248),MONTH($B248),MIN(BA$6,DAY(EOMONTH($B248,0))))&gt;=$B248)*(DATE(YEAR($B248),MONTH($B248),MIN(BA$6,DAY(EOMONTH($B248,0))))&lt;$C248)+(DATE(YEAR($B248),MONTH($B248)+1,MIN(BA$6,DAY(EOMONTH($B248,1))))&gt;=$B248)*(DATE(YEAR($B248),MONTH($B248)+1,MIN(BA$6,DAY(EOMONTH($B248,1))))&lt;$C248)))</f>
        <v>0</v>
      </c>
      <c r="BB248" s="48" t="n">
        <f aca="false">IF(OR(N(BB$5)=0,BB$6=""),0,BB$5*((DATE(YEAR($B248),MONTH($B248),MIN(BB$6,DAY(EOMONTH($B248,0))))&gt;=$B248)*(DATE(YEAR($B248),MONTH($B248),MIN(BB$6,DAY(EOMONTH($B248,0))))&lt;$C248)+(DATE(YEAR($B248),MONTH($B248)+1,MIN(BB$6,DAY(EOMONTH($B248,1))))&gt;=$B248)*(DATE(YEAR($B248),MONTH($B248)+1,MIN(BB$6,DAY(EOMONTH($B248,1))))&lt;$C248)))</f>
        <v>0</v>
      </c>
      <c r="BC248" s="48" t="n">
        <f aca="false">IF(OR(N(BC$5)=0,BC$6=""),0,BC$5*((DATE(YEAR($B248),MONTH($B248),MIN(BC$6,DAY(EOMONTH($B248,0))))&gt;=$B248)*(DATE(YEAR($B248),MONTH($B248),MIN(BC$6,DAY(EOMONTH($B248,0))))&lt;$C248)+(DATE(YEAR($B248),MONTH($B248)+1,MIN(BC$6,DAY(EOMONTH($B248,1))))&gt;=$B248)*(DATE(YEAR($B248),MONTH($B248)+1,MIN(BC$6,DAY(EOMONTH($B248,1))))&lt;$C248)))</f>
        <v>0</v>
      </c>
      <c r="BD248" s="48" t="n">
        <f aca="false">IF(OR(N(BD$5)=0,BD$6=""),0,BD$5*((DATE(YEAR($B248),MONTH($B248),MIN(BD$6,DAY(EOMONTH($B248,0))))&gt;=$B248)*(DATE(YEAR($B248),MONTH($B248),MIN(BD$6,DAY(EOMONTH($B248,0))))&lt;$C248)+(DATE(YEAR($B248),MONTH($B248)+1,MIN(BD$6,DAY(EOMONTH($B248,1))))&gt;=$B248)*(DATE(YEAR($B248),MONTH($B248)+1,MIN(BD$6,DAY(EOMONTH($B248,1))))&lt;$C248)))</f>
        <v>0</v>
      </c>
      <c r="BE248" s="48" t="n">
        <f aca="false">IF(OR(N(BE$5)=0,BE$6=""),0,BE$5*((DATE(YEAR($B248),MONTH($B248),MIN(BE$6,DAY(EOMONTH($B248,0))))&gt;=$B248)*(DATE(YEAR($B248),MONTH($B248),MIN(BE$6,DAY(EOMONTH($B248,0))))&lt;$C248)+(DATE(YEAR($B248),MONTH($B248)+1,MIN(BE$6,DAY(EOMONTH($B248,1))))&gt;=$B248)*(DATE(YEAR($B248),MONTH($B248)+1,MIN(BE$6,DAY(EOMONTH($B248,1))))&lt;$C248)))</f>
        <v>0</v>
      </c>
      <c r="BF248" s="48" t="n">
        <f aca="false">IF(OR(N(BF$5)=0,BF$6=""),0,BF$5*((DATE(YEAR($B248),MONTH($B248),MIN(BF$6,DAY(EOMONTH($B248,0))))&gt;=$B248)*(DATE(YEAR($B248),MONTH($B248),MIN(BF$6,DAY(EOMONTH($B248,0))))&lt;$C248)+(DATE(YEAR($B248),MONTH($B248)+1,MIN(BF$6,DAY(EOMONTH($B248,1))))&gt;=$B248)*(DATE(YEAR($B248),MONTH($B248)+1,MIN(BF$6,DAY(EOMONTH($B248,1))))&lt;$C248)))</f>
        <v>0</v>
      </c>
      <c r="BG248" s="48" t="n">
        <f aca="false">IF(OR(N(BG$5)=0,BG$6=""),0,BG$5*((DATE(YEAR($B248),MONTH($B248),MIN(BG$6,DAY(EOMONTH($B248,0))))&gt;=$B248)*(DATE(YEAR($B248),MONTH($B248),MIN(BG$6,DAY(EOMONTH($B248,0))))&lt;$C248)+(DATE(YEAR($B248),MONTH($B248)+1,MIN(BG$6,DAY(EOMONTH($B248,1))))&gt;=$B248)*(DATE(YEAR($B248),MONTH($B248)+1,MIN(BG$6,DAY(EOMONTH($B248,1))))&lt;$C248)))</f>
        <v>0</v>
      </c>
      <c r="BH248" s="48" t="n">
        <f aca="false">IF(OR(N(BH$5)=0,BH$6=""),0,BH$5*((DATE(YEAR($B248),MONTH($B248),MIN(BH$6,DAY(EOMONTH($B248,0))))&gt;=$B248)*(DATE(YEAR($B248),MONTH($B248),MIN(BH$6,DAY(EOMONTH($B248,0))))&lt;$C248)+(DATE(YEAR($B248),MONTH($B248)+1,MIN(BH$6,DAY(EOMONTH($B248,1))))&gt;=$B248)*(DATE(YEAR($B248),MONTH($B248)+1,MIN(BH$6,DAY(EOMONTH($B248,1))))&lt;$C248)))</f>
        <v>0</v>
      </c>
      <c r="BI248" s="48" t="n">
        <f aca="false">IF(OR(N(BI$5)=0,BI$6=""),0,BI$5*((DATE(YEAR($B248),MONTH($B248),MIN(BI$6,DAY(EOMONTH($B248,0))))&gt;=$B248)*(DATE(YEAR($B248),MONTH($B248),MIN(BI$6,DAY(EOMONTH($B248,0))))&lt;$C248)+(DATE(YEAR($B248),MONTH($B248)+1,MIN(BI$6,DAY(EOMONTH($B248,1))))&gt;=$B248)*(DATE(YEAR($B248),MONTH($B248)+1,MIN(BI$6,DAY(EOMONTH($B248,1))))&lt;$C248)))</f>
        <v>0</v>
      </c>
      <c r="BJ248" s="48" t="n">
        <f aca="false">IF(OR(N(BJ$5)=0,BJ$6=""),0,BJ$5*((DATE(YEAR($B248),MONTH($B248),MIN(BJ$6,DAY(EOMONTH($B248,0))))&gt;=$B248)*(DATE(YEAR($B248),MONTH($B248),MIN(BJ$6,DAY(EOMONTH($B248,0))))&lt;$C248)+(DATE(YEAR($B248),MONTH($B248)+1,MIN(BJ$6,DAY(EOMONTH($B248,1))))&gt;=$B248)*(DATE(YEAR($B248),MONTH($B248)+1,MIN(BJ$6,DAY(EOMONTH($B248,1))))&lt;$C248)))</f>
        <v>0</v>
      </c>
      <c r="BK248" s="48" t="n">
        <f aca="false">IF(OR(N(BK$5)=0,BK$6=""),0,BK$5*((DATE(YEAR($B248),MONTH($B248),MIN(BK$6,DAY(EOMONTH($B248,0))))&gt;=$B248)*(DATE(YEAR($B248),MONTH($B248),MIN(BK$6,DAY(EOMONTH($B248,0))))&lt;$C248)+(DATE(YEAR($B248),MONTH($B248)+1,MIN(BK$6,DAY(EOMONTH($B248,1))))&gt;=$B248)*(DATE(YEAR($B248),MONTH($B248)+1,MIN(BK$6,DAY(EOMONTH($B248,1))))&lt;$C248)))</f>
        <v>0</v>
      </c>
      <c r="BL248" s="48" t="n">
        <f aca="false">IF(OR(N(BL$5)=0,BL$6=""),0,BL$5*((DATE(YEAR($B248),MONTH($B248),MIN(BL$6,DAY(EOMONTH($B248,0))))&gt;=$B248)*(DATE(YEAR($B248),MONTH($B248),MIN(BL$6,DAY(EOMONTH($B248,0))))&lt;$C248)+(DATE(YEAR($B248),MONTH($B248)+1,MIN(BL$6,DAY(EOMONTH($B248,1))))&gt;=$B248)*(DATE(YEAR($B248),MONTH($B248)+1,MIN(BL$6,DAY(EOMONTH($B248,1))))&lt;$C248)))</f>
        <v>0</v>
      </c>
      <c r="BM248" s="48" t="n">
        <f aca="false">IF(OR(N(BM$5)=0,BM$6=""),0,BM$5*((DATE(YEAR($B248),MONTH($B248),MIN(BM$6,DAY(EOMONTH($B248,0))))&gt;=$B248)*(DATE(YEAR($B248),MONTH($B248),MIN(BM$6,DAY(EOMONTH($B248,0))))&lt;$C248)+(DATE(YEAR($B248),MONTH($B248)+1,MIN(BM$6,DAY(EOMONTH($B248,1))))&gt;=$B248)*(DATE(YEAR($B248),MONTH($B248)+1,MIN(BM$6,DAY(EOMONTH($B248,1))))&lt;$C248)))</f>
        <v>0</v>
      </c>
      <c r="BN248" s="48" t="n">
        <f aca="false">IF(OR(N(BN$5)=0,BN$6=""),0,BN$5*((DATE(YEAR($B248),MONTH($B248),MIN(BN$6,DAY(EOMONTH($B248,0))))&gt;=$B248)*(DATE(YEAR($B248),MONTH($B248),MIN(BN$6,DAY(EOMONTH($B248,0))))&lt;$C248)+(DATE(YEAR($B248),MONTH($B248)+1,MIN(BN$6,DAY(EOMONTH($B248,1))))&gt;=$B248)*(DATE(YEAR($B248),MONTH($B248)+1,MIN(BN$6,DAY(EOMONTH($B248,1))))&lt;$C248)))</f>
        <v>0</v>
      </c>
      <c r="BO248" s="48" t="n">
        <f aca="false">IF(OR(N(BO$5)=0,BO$6=""),0,BO$5*((DATE(YEAR($B248),MONTH($B248),MIN(BO$6,DAY(EOMONTH($B248,0))))&gt;=$B248)*(DATE(YEAR($B248),MONTH($B248),MIN(BO$6,DAY(EOMONTH($B248,0))))&lt;$C248)+(DATE(YEAR($B248),MONTH($B248)+1,MIN(BO$6,DAY(EOMONTH($B248,1))))&gt;=$B248)*(DATE(YEAR($B248),MONTH($B248)+1,MIN(BO$6,DAY(EOMONTH($B248,1))))&lt;$C248)))</f>
        <v>0</v>
      </c>
      <c r="BP248" s="48" t="n">
        <f aca="false">IF(OR(N(BP$5)=0,BP$6=""),0,BP$5*((DATE(YEAR($B248),MONTH($B248),MIN(BP$6,DAY(EOMONTH($B248,0))))&gt;=$B248)*(DATE(YEAR($B248),MONTH($B248),MIN(BP$6,DAY(EOMONTH($B248,0))))&lt;$C248)+(DATE(YEAR($B248),MONTH($B248)+1,MIN(BP$6,DAY(EOMONTH($B248,1))))&gt;=$B248)*(DATE(YEAR($B248),MONTH($B248)+1,MIN(BP$6,DAY(EOMONTH($B248,1))))&lt;$C248)))</f>
        <v>0</v>
      </c>
      <c r="BQ248" s="48" t="n">
        <f aca="false">IF(OR(N(BQ$5)=0,BQ$6=""),0,BQ$5*((DATE(YEAR($B248),MONTH($B248),MIN(BQ$6,DAY(EOMONTH($B248,0))))&gt;=$B248)*(DATE(YEAR($B248),MONTH($B248),MIN(BQ$6,DAY(EOMONTH($B248,0))))&lt;$C248)+(DATE(YEAR($B248),MONTH($B248)+1,MIN(BQ$6,DAY(EOMONTH($B248,1))))&gt;=$B248)*(DATE(YEAR($B248),MONTH($B248)+1,MIN(BQ$6,DAY(EOMONTH($B248,1))))&lt;$C248)))</f>
        <v>0</v>
      </c>
      <c r="BR248" s="48" t="n">
        <f aca="false">IF(OR(N(BR$5)=0,BR$6=""),0,BR$5*((DATE(YEAR($B248),MONTH($B248),MIN(BR$6,DAY(EOMONTH($B248,0))))&gt;=$B248)*(DATE(YEAR($B248),MONTH($B248),MIN(BR$6,DAY(EOMONTH($B248,0))))&lt;$C248)+(DATE(YEAR($B248),MONTH($B248)+1,MIN(BR$6,DAY(EOMONTH($B248,1))))&gt;=$B248)*(DATE(YEAR($B248),MONTH($B248)+1,MIN(BR$6,DAY(EOMONTH($B248,1))))&lt;$C248)))</f>
        <v>0</v>
      </c>
      <c r="BS248" s="48" t="n">
        <f aca="false">IF(OR(N(BS$5)=0,BS$6=""),0,BS$5*((DATE(YEAR($B248),MONTH($B248),MIN(BS$6,DAY(EOMONTH($B248,0))))&gt;=$B248)*(DATE(YEAR($B248),MONTH($B248),MIN(BS$6,DAY(EOMONTH($B248,0))))&lt;$C248)+(DATE(YEAR($B248),MONTH($B248)+1,MIN(BS$6,DAY(EOMONTH($B248,1))))&gt;=$B248)*(DATE(YEAR($B248),MONTH($B248)+1,MIN(BS$6,DAY(EOMONTH($B248,1))))&lt;$C248)))</f>
        <v>0</v>
      </c>
      <c r="BT248" s="48" t="n">
        <f aca="false">IF(OR(N(BT$5)=0,BT$6=""),0,BT$5*((DATE(YEAR($B248),MONTH($B248),MIN(BT$6,DAY(EOMONTH($B248,0))))&gt;=$B248)*(DATE(YEAR($B248),MONTH($B248),MIN(BT$6,DAY(EOMONTH($B248,0))))&lt;$C248)+(DATE(YEAR($B248),MONTH($B248)+1,MIN(BT$6,DAY(EOMONTH($B248,1))))&gt;=$B248)*(DATE(YEAR($B248),MONTH($B248)+1,MIN(BT$6,DAY(EOMONTH($B248,1))))&lt;$C248)))</f>
        <v>0</v>
      </c>
      <c r="BU248" s="48" t="n">
        <f aca="false">IF(OR(N(BU$5)=0,BU$6=""),0,BU$5*((DATE(YEAR($B248),MONTH($B248),MIN(BU$6,DAY(EOMONTH($B248,0))))&gt;=$B248)*(DATE(YEAR($B248),MONTH($B248),MIN(BU$6,DAY(EOMONTH($B248,0))))&lt;$C248)+(DATE(YEAR($B248),MONTH($B248)+1,MIN(BU$6,DAY(EOMONTH($B248,1))))&gt;=$B248)*(DATE(YEAR($B248),MONTH($B248)+1,MIN(BU$6,DAY(EOMONTH($B248,1))))&lt;$C248)))</f>
        <v>0</v>
      </c>
      <c r="BV248" s="48" t="n">
        <f aca="false">IF(OR(N(BV$5)=0,BV$6=""),0,BV$5*((DATE(YEAR($B248),MONTH($B248),MIN(BV$6,DAY(EOMONTH($B248,0))))&gt;=$B248)*(DATE(YEAR($B248),MONTH($B248),MIN(BV$6,DAY(EOMONTH($B248,0))))&lt;$C248)+(DATE(YEAR($B248),MONTH($B248)+1,MIN(BV$6,DAY(EOMONTH($B248,1))))&gt;=$B248)*(DATE(YEAR($B248),MONTH($B248)+1,MIN(BV$6,DAY(EOMONTH($B248,1))))&lt;$C248)))</f>
        <v>0</v>
      </c>
      <c r="BW248" s="48" t="n">
        <f aca="false">IF(OR(N(BW$5)=0,BW$6=""),0,BW$5*((DATE(YEAR($B248),MONTH($B248),MIN(BW$6,DAY(EOMONTH($B248,0))))&gt;=$B248)*(DATE(YEAR($B248),MONTH($B248),MIN(BW$6,DAY(EOMONTH($B248,0))))&lt;$C248)+(DATE(YEAR($B248),MONTH($B248)+1,MIN(BW$6,DAY(EOMONTH($B248,1))))&gt;=$B248)*(DATE(YEAR($B248),MONTH($B248)+1,MIN(BW$6,DAY(EOMONTH($B248,1))))&lt;$C248)))</f>
        <v>0</v>
      </c>
      <c r="BX248" s="48" t="n">
        <f aca="false">MIN(Z248,(FT247*(1+FT$5/Setup!$C$36)+IF($V248=1,N($F248),0)))</f>
        <v>0</v>
      </c>
      <c r="BY248" s="48" t="n">
        <f aca="false">MIN(AA248,(FU247*(1+FU$5/Setup!$C$36)+IF($V248=2,N($F248),0)))</f>
        <v>0</v>
      </c>
      <c r="BZ248" s="48" t="n">
        <f aca="false">MIN(AB248,(FV247*(1+FV$5/Setup!$C$36)+IF($V248=3,N($F248),0)))</f>
        <v>0</v>
      </c>
      <c r="CA248" s="48" t="n">
        <f aca="false">MIN(AC248,(FW247*(1+FW$5/Setup!$C$36)+IF($V248=4,N($F248),0)))</f>
        <v>0</v>
      </c>
      <c r="CB248" s="48" t="n">
        <f aca="false">MIN(AD248,(FX247*(1+FX$5/Setup!$C$36)+IF($V248=5,N($F248),0)))</f>
        <v>0</v>
      </c>
      <c r="CC248" s="48" t="n">
        <f aca="false">MIN(AE248,(FY247*(1+FY$5/Setup!$C$36)+IF($V248=6,N($F248),0)))</f>
        <v>0</v>
      </c>
      <c r="CD248" s="48" t="n">
        <f aca="false">MIN(AF248,(FZ247*(1+FZ$5/Setup!$C$36)+IF($V248=7,N($F248),0)))</f>
        <v>0</v>
      </c>
      <c r="CE248" s="48" t="n">
        <f aca="false">MIN(AG248,(GA247*(1+GA$5/Setup!$C$36)+IF($V248=8,N($F248),0)))</f>
        <v>0</v>
      </c>
      <c r="CF248" s="48" t="n">
        <f aca="false">MIN(AH248,(GB247*(1+GB$5/Setup!$C$36)+IF($V248=9,N($F248),0)))</f>
        <v>0</v>
      </c>
      <c r="CG248" s="48" t="n">
        <f aca="false">MIN(AI248,(GC247*(1+GC$5/Setup!$C$36)+IF($V248=10,N($F248),0)))</f>
        <v>0</v>
      </c>
      <c r="CH248" s="48" t="n">
        <f aca="false">MIN(AJ248,(GD247*(1+GD$5/Setup!$C$36)+IF($V248=11,N($F248),0)))</f>
        <v>0</v>
      </c>
      <c r="CI248" s="48" t="n">
        <f aca="false">MIN(AK248,(GE247*(1+GE$5/Setup!$C$36)+IF($V248=12,N($F248),0)))</f>
        <v>0</v>
      </c>
      <c r="CJ248" s="48" t="n">
        <f aca="false">MIN(AL248,(GF247*(1+GF$5/Setup!$C$36)+IF($V248=13,N($F248),0)))</f>
        <v>0</v>
      </c>
      <c r="CK248" s="48" t="n">
        <f aca="false">MIN(AM248,(GG247*(1+GG$5/Setup!$C$36)+IF($V248=14,N($F248),0)))</f>
        <v>0</v>
      </c>
      <c r="CL248" s="48" t="n">
        <f aca="false">MIN(AN248,(GH247*(1+GH$5/Setup!$C$36)+IF($V248=15,N($F248),0)))</f>
        <v>0</v>
      </c>
      <c r="CM248" s="48" t="n">
        <f aca="false">MIN(AO248,(GI247*(1+GI$5/Setup!$C$36)+IF($V248=16,N($F248),0)))</f>
        <v>0</v>
      </c>
      <c r="CN248" s="48" t="n">
        <f aca="false">MIN(AP248,(GJ247*(1+GJ$5/Setup!$C$36)+IF($V248=17,N($F248),0)))</f>
        <v>0</v>
      </c>
      <c r="CO248" s="48" t="n">
        <f aca="false">MIN(AQ248,(GK247*(1+GK$5/Setup!$C$36)+IF($V248=18,N($F248),0)))</f>
        <v>0</v>
      </c>
      <c r="CP248" s="48" t="n">
        <f aca="false">MIN(AR248,(GL247*(1+GL$5/Setup!$C$36)+IF($V248=19,N($F248),0)))</f>
        <v>0</v>
      </c>
      <c r="CQ248" s="48" t="n">
        <f aca="false">MIN(AS248,(GM247*(1+GM$5/Setup!$C$36)+IF($V248=20,N($F248),0)))</f>
        <v>0</v>
      </c>
      <c r="CR248" s="48" t="n">
        <f aca="false">MIN(AT248,(GN247*(1+GN$5/Setup!$C$36)+IF($V248=21,N($F248),0)))</f>
        <v>0</v>
      </c>
      <c r="CS248" s="48" t="n">
        <f aca="false">MIN(AU248,(GO247*(1+GO$5/Setup!$C$36)+IF($V248=22,N($F248),0)))</f>
        <v>0</v>
      </c>
      <c r="CT248" s="48" t="n">
        <f aca="false">MIN(AV248,(GP247*(1+GP$5/Setup!$C$36)+IF($V248=23,N($F248),0)))</f>
        <v>0</v>
      </c>
      <c r="CU248" s="48" t="n">
        <f aca="false">MIN(AW248,(GQ247*(1+GQ$5/Setup!$C$36)+IF($V248=24,N($F248),0)))</f>
        <v>0</v>
      </c>
      <c r="CV248" s="48" t="n">
        <f aca="false">MIN(AX248,(GR247*(1+GR$5/Setup!$C$36)+IF($V248=25,N($F248),0)))</f>
        <v>0</v>
      </c>
      <c r="CW248" s="48" t="n">
        <f aca="false">MIN(AY248,(GS247*(1+GS$5/Setup!$C$36)+IF($V248=26,N($F248),0)))</f>
        <v>0</v>
      </c>
      <c r="CX248" s="48" t="n">
        <f aca="false">MIN(AZ248,(GT247*(1+GT$5/Setup!$C$36)+IF($V248=27,N($F248),0)))</f>
        <v>0</v>
      </c>
      <c r="CY248" s="48" t="n">
        <f aca="false">MIN(BA248,(GU247*(1+GU$5/Setup!$C$36)+IF($V248=28,N($F248),0)))</f>
        <v>0</v>
      </c>
      <c r="CZ248" s="48" t="n">
        <f aca="false">MIN(BB248,(GV247*(1+GV$5/Setup!$C$36)+IF($V248=29,N($F248),0)))</f>
        <v>0</v>
      </c>
      <c r="DA248" s="48" t="n">
        <f aca="false">MIN(BC248,(GW247*(1+GW$5/Setup!$C$36)+IF($V248=30,N($F248),0)))</f>
        <v>0</v>
      </c>
      <c r="DB248" s="48" t="n">
        <f aca="false">MIN(BD248,(GX247*(1+GX$5/Setup!$C$36)+IF($V248=31,N($F248),0)))</f>
        <v>0</v>
      </c>
      <c r="DC248" s="48" t="n">
        <f aca="false">MIN(BE248,(GY247*(1+GY$5/Setup!$C$36)+IF($V248=32,N($F248),0)))</f>
        <v>0</v>
      </c>
      <c r="DD248" s="48" t="n">
        <f aca="false">MIN(BF248,(GZ247*(1+GZ$5/Setup!$C$36)+IF($V248=33,N($F248),0)))</f>
        <v>0</v>
      </c>
      <c r="DE248" s="48" t="n">
        <f aca="false">MIN(BG248,(HA247*(1+HA$5/Setup!$C$36)+IF($V248=34,N($F248),0)))</f>
        <v>0</v>
      </c>
      <c r="DF248" s="48" t="n">
        <f aca="false">MIN(BH248,(HB247*(1+HB$5/Setup!$C$36)+IF($V248=35,N($F248),0)))</f>
        <v>0</v>
      </c>
      <c r="DG248" s="48" t="n">
        <f aca="false">MIN(BI248,(HC247*(1+HC$5/Setup!$C$36)+IF($V248=36,N($F248),0)))</f>
        <v>0</v>
      </c>
      <c r="DH248" s="48" t="n">
        <f aca="false">MIN(BJ248,(HD247*(1+HD$5/Setup!$C$36)+IF($V248=37,N($F248),0)))</f>
        <v>0</v>
      </c>
      <c r="DI248" s="48" t="n">
        <f aca="false">MIN(BK248,(HE247*(1+HE$5/Setup!$C$36)+IF($V248=38,N($F248),0)))</f>
        <v>0</v>
      </c>
      <c r="DJ248" s="48" t="n">
        <f aca="false">MIN(BL248,(HF247*(1+HF$5/Setup!$C$36)+IF($V248=39,N($F248),0)))</f>
        <v>0</v>
      </c>
      <c r="DK248" s="48" t="n">
        <f aca="false">MIN(BM248,(HG247*(1+HG$5/Setup!$C$36)+IF($V248=40,N($F248),0)))</f>
        <v>0</v>
      </c>
      <c r="DL248" s="48" t="n">
        <f aca="false">MIN(BN248,(HH247*(1+HH$5/Setup!$C$36)+IF($V248=41,N($F248),0)))</f>
        <v>0</v>
      </c>
      <c r="DM248" s="48" t="n">
        <f aca="false">MIN(BO248,(HI247*(1+HI$5/Setup!$C$36)+IF($V248=42,N($F248),0)))</f>
        <v>0</v>
      </c>
      <c r="DN248" s="48" t="n">
        <f aca="false">MIN(BP248,(HJ247*(1+HJ$5/Setup!$C$36)+IF($V248=43,N($F248),0)))</f>
        <v>0</v>
      </c>
      <c r="DO248" s="48" t="n">
        <f aca="false">MIN(BQ248,(HK247*(1+HK$5/Setup!$C$36)+IF($V248=44,N($F248),0)))</f>
        <v>0</v>
      </c>
      <c r="DP248" s="48" t="n">
        <f aca="false">MIN(BR248,(HL247*(1+HL$5/Setup!$C$36)+IF($V248=45,N($F248),0)))</f>
        <v>0</v>
      </c>
      <c r="DQ248" s="48" t="n">
        <f aca="false">MIN(BS248,(HM247*(1+HM$5/Setup!$C$36)+IF($V248=46,N($F248),0)))</f>
        <v>0</v>
      </c>
      <c r="DR248" s="48" t="n">
        <f aca="false">MIN(BT248,(HN247*(1+HN$5/Setup!$C$36)+IF($V248=47,N($F248),0)))</f>
        <v>0</v>
      </c>
      <c r="DS248" s="48" t="n">
        <f aca="false">MIN(BU248,(HO247*(1+HO$5/Setup!$C$36)+IF($V248=48,N($F248),0)))</f>
        <v>0</v>
      </c>
      <c r="DT248" s="48" t="n">
        <f aca="false">MIN(BV248,(HP247*(1+HP$5/Setup!$C$36)+IF($V248=49,N($F248),0)))</f>
        <v>0</v>
      </c>
      <c r="DU248" s="48" t="n">
        <f aca="false">MIN(BW248,(HQ247*(1+HQ$5/Setup!$C$36)+IF($V248=50,N($F248),0)))</f>
        <v>0</v>
      </c>
      <c r="DV248" s="48" t="n">
        <f aca="false">MIN(MAX((FT247*(1+FT$5/Setup!$C$36)+IF($V248=1,N($F248),0))-BX248,0),MAX($P248-0,0))</f>
        <v>0</v>
      </c>
      <c r="DW248" s="48" t="n">
        <f aca="false">MIN(MAX((FU247*(1+FU$5/Setup!$C$36)+IF($V248=2,N($F248),0))-BY248,0),MAX($P248-SUM(DV248:DV248),0))</f>
        <v>0</v>
      </c>
      <c r="DX248" s="48" t="n">
        <f aca="false">MIN(MAX((FV247*(1+FV$5/Setup!$C$36)+IF($V248=3,N($F248),0))-BZ248,0),MAX($P248-SUM(DV248:DW248),0))</f>
        <v>0</v>
      </c>
      <c r="DY248" s="48" t="n">
        <f aca="false">MIN(MAX((FW247*(1+FW$5/Setup!$C$36)+IF($V248=4,N($F248),0))-CA248,0),MAX($P248-SUM(DV248:DX248),0))</f>
        <v>0</v>
      </c>
      <c r="DZ248" s="48" t="n">
        <f aca="false">MIN(MAX((FX247*(1+FX$5/Setup!$C$36)+IF($V248=5,N($F248),0))-CB248,0),MAX($P248-SUM(DV248:DY248),0))</f>
        <v>0</v>
      </c>
      <c r="EA248" s="48" t="n">
        <f aca="false">MIN(MAX((FY247*(1+FY$5/Setup!$C$36)+IF($V248=6,N($F248),0))-CC248,0),MAX($P248-SUM(DV248:DZ248),0))</f>
        <v>0</v>
      </c>
      <c r="EB248" s="48" t="n">
        <f aca="false">MIN(MAX((FZ247*(1+FZ$5/Setup!$C$36)+IF($V248=7,N($F248),0))-CD248,0),MAX($P248-SUM(DV248:EA248),0))</f>
        <v>0</v>
      </c>
      <c r="EC248" s="48" t="n">
        <f aca="false">MIN(MAX((GA247*(1+GA$5/Setup!$C$36)+IF($V248=8,N($F248),0))-CE248,0),MAX($P248-SUM(DV248:EB248),0))</f>
        <v>0</v>
      </c>
      <c r="ED248" s="48" t="n">
        <f aca="false">MIN(MAX((GB247*(1+GB$5/Setup!$C$36)+IF($V248=9,N($F248),0))-CF248,0),MAX($P248-SUM(DV248:EC248),0))</f>
        <v>0</v>
      </c>
      <c r="EE248" s="48" t="n">
        <f aca="false">MIN(MAX((GC247*(1+GC$5/Setup!$C$36)+IF($V248=10,N($F248),0))-CG248,0),MAX($P248-SUM(DV248:ED248),0))</f>
        <v>0</v>
      </c>
      <c r="EF248" s="48" t="n">
        <f aca="false">MIN(MAX((GD247*(1+GD$5/Setup!$C$36)+IF($V248=11,N($F248),0))-CH248,0),MAX($P248-SUM(DV248:EE248),0))</f>
        <v>0</v>
      </c>
      <c r="EG248" s="48" t="n">
        <f aca="false">MIN(MAX((GE247*(1+GE$5/Setup!$C$36)+IF($V248=12,N($F248),0))-CI248,0),MAX($P248-SUM(DV248:EF248),0))</f>
        <v>0</v>
      </c>
      <c r="EH248" s="48" t="n">
        <f aca="false">MIN(MAX((GF247*(1+GF$5/Setup!$C$36)+IF($V248=13,N($F248),0))-CJ248,0),MAX($P248-SUM(DV248:EG248),0))</f>
        <v>0</v>
      </c>
      <c r="EI248" s="48" t="n">
        <f aca="false">MIN(MAX((GG247*(1+GG$5/Setup!$C$36)+IF($V248=14,N($F248),0))-CK248,0),MAX($P248-SUM(DV248:EH248),0))</f>
        <v>0</v>
      </c>
      <c r="EJ248" s="48" t="n">
        <f aca="false">MIN(MAX((GH247*(1+GH$5/Setup!$C$36)+IF($V248=15,N($F248),0))-CL248,0),MAX($P248-SUM(DV248:EI248),0))</f>
        <v>0</v>
      </c>
      <c r="EK248" s="48" t="n">
        <f aca="false">MIN(MAX((GI247*(1+GI$5/Setup!$C$36)+IF($V248=16,N($F248),0))-CM248,0),MAX($P248-SUM(DV248:EJ248),0))</f>
        <v>0</v>
      </c>
      <c r="EL248" s="48" t="n">
        <f aca="false">MIN(MAX((GJ247*(1+GJ$5/Setup!$C$36)+IF($V248=17,N($F248),0))-CN248,0),MAX($P248-SUM(DV248:EK248),0))</f>
        <v>0</v>
      </c>
      <c r="EM248" s="48" t="n">
        <f aca="false">MIN(MAX((GK247*(1+GK$5/Setup!$C$36)+IF($V248=18,N($F248),0))-CO248,0),MAX($P248-SUM(DV248:EL248),0))</f>
        <v>0</v>
      </c>
      <c r="EN248" s="48" t="n">
        <f aca="false">MIN(MAX((GL247*(1+GL$5/Setup!$C$36)+IF($V248=19,N($F248),0))-CP248,0),MAX($P248-SUM(DV248:EM248),0))</f>
        <v>0</v>
      </c>
      <c r="EO248" s="48" t="n">
        <f aca="false">MIN(MAX((GM247*(1+GM$5/Setup!$C$36)+IF($V248=20,N($F248),0))-CQ248,0),MAX($P248-SUM(DV248:EN248),0))</f>
        <v>0</v>
      </c>
      <c r="EP248" s="48" t="n">
        <f aca="false">MIN(MAX((GN247*(1+GN$5/Setup!$C$36)+IF($V248=21,N($F248),0))-CR248,0),MAX($P248-SUM(DV248:EO248),0))</f>
        <v>0</v>
      </c>
      <c r="EQ248" s="48" t="n">
        <f aca="false">MIN(MAX((GO247*(1+GO$5/Setup!$C$36)+IF($V248=22,N($F248),0))-CS248,0),MAX($P248-SUM(DV248:EP248),0))</f>
        <v>0</v>
      </c>
      <c r="ER248" s="48" t="n">
        <f aca="false">MIN(MAX((GP247*(1+GP$5/Setup!$C$36)+IF($V248=23,N($F248),0))-CT248,0),MAX($P248-SUM(DV248:EQ248),0))</f>
        <v>0</v>
      </c>
      <c r="ES248" s="48" t="n">
        <f aca="false">MIN(MAX((GQ247*(1+GQ$5/Setup!$C$36)+IF($V248=24,N($F248),0))-CU248,0),MAX($P248-SUM(DV248:ER248),0))</f>
        <v>0</v>
      </c>
      <c r="ET248" s="48" t="n">
        <f aca="false">MIN(MAX((GR247*(1+GR$5/Setup!$C$36)+IF($V248=25,N($F248),0))-CV248,0),MAX($P248-SUM(DV248:ES248),0))</f>
        <v>0</v>
      </c>
      <c r="EU248" s="48" t="n">
        <f aca="false">MIN(MAX((GS247*(1+GS$5/Setup!$C$36)+IF($V248=26,N($F248),0))-CW248,0),MAX($P248-SUM(DV248:ET248),0))</f>
        <v>0</v>
      </c>
      <c r="EV248" s="48" t="n">
        <f aca="false">MIN(MAX((GT247*(1+GT$5/Setup!$C$36)+IF($V248=27,N($F248),0))-CX248,0),MAX($P248-SUM(DV248:EU248),0))</f>
        <v>0</v>
      </c>
      <c r="EW248" s="48" t="n">
        <f aca="false">MIN(MAX((GU247*(1+GU$5/Setup!$C$36)+IF($V248=28,N($F248),0))-CY248,0),MAX($P248-SUM(DV248:EV248),0))</f>
        <v>0</v>
      </c>
      <c r="EX248" s="48" t="n">
        <f aca="false">MIN(MAX((GV247*(1+GV$5/Setup!$C$36)+IF($V248=29,N($F248),0))-CZ248,0),MAX($P248-SUM(DV248:EW248),0))</f>
        <v>0</v>
      </c>
      <c r="EY248" s="48" t="n">
        <f aca="false">MIN(MAX((GW247*(1+GW$5/Setup!$C$36)+IF($V248=30,N($F248),0))-DA248,0),MAX($P248-SUM(DV248:EX248),0))</f>
        <v>0</v>
      </c>
      <c r="EZ248" s="48" t="n">
        <f aca="false">MIN(MAX((GX247*(1+GX$5/Setup!$C$36)+IF($V248=31,N($F248),0))-DB248,0),MAX($P248-SUM(DV248:EY248),0))</f>
        <v>0</v>
      </c>
      <c r="FA248" s="48" t="n">
        <f aca="false">MIN(MAX((GY247*(1+GY$5/Setup!$C$36)+IF($V248=32,N($F248),0))-DC248,0),MAX($P248-SUM(DV248:EZ248),0))</f>
        <v>0</v>
      </c>
      <c r="FB248" s="48" t="n">
        <f aca="false">MIN(MAX((GZ247*(1+GZ$5/Setup!$C$36)+IF($V248=33,N($F248),0))-DD248,0),MAX($P248-SUM(DV248:FA248),0))</f>
        <v>0</v>
      </c>
      <c r="FC248" s="48" t="n">
        <f aca="false">MIN(MAX((HA247*(1+HA$5/Setup!$C$36)+IF($V248=34,N($F248),0))-DE248,0),MAX($P248-SUM(DV248:FB248),0))</f>
        <v>0</v>
      </c>
      <c r="FD248" s="48" t="n">
        <f aca="false">MIN(MAX((HB247*(1+HB$5/Setup!$C$36)+IF($V248=35,N($F248),0))-DF248,0),MAX($P248-SUM(DV248:FC248),0))</f>
        <v>0</v>
      </c>
      <c r="FE248" s="48" t="n">
        <f aca="false">MIN(MAX((HC247*(1+HC$5/Setup!$C$36)+IF($V248=36,N($F248),0))-DG248,0),MAX($P248-SUM(DV248:FD248),0))</f>
        <v>0</v>
      </c>
      <c r="FF248" s="48" t="n">
        <f aca="false">MIN(MAX((HD247*(1+HD$5/Setup!$C$36)+IF($V248=37,N($F248),0))-DH248,0),MAX($P248-SUM(DV248:FE248),0))</f>
        <v>0</v>
      </c>
      <c r="FG248" s="48" t="n">
        <f aca="false">MIN(MAX((HE247*(1+HE$5/Setup!$C$36)+IF($V248=38,N($F248),0))-DI248,0),MAX($P248-SUM(DV248:FF248),0))</f>
        <v>0</v>
      </c>
      <c r="FH248" s="48" t="n">
        <f aca="false">MIN(MAX((HF247*(1+HF$5/Setup!$C$36)+IF($V248=39,N($F248),0))-DJ248,0),MAX($P248-SUM(DV248:FG248),0))</f>
        <v>0</v>
      </c>
      <c r="FI248" s="48" t="n">
        <f aca="false">MIN(MAX((HG247*(1+HG$5/Setup!$C$36)+IF($V248=40,N($F248),0))-DK248,0),MAX($P248-SUM(DV248:FH248),0))</f>
        <v>0</v>
      </c>
      <c r="FJ248" s="48" t="n">
        <f aca="false">MIN(MAX((HH247*(1+HH$5/Setup!$C$36)+IF($V248=41,N($F248),0))-DL248,0),MAX($P248-SUM(DV248:FI248),0))</f>
        <v>0</v>
      </c>
      <c r="FK248" s="48" t="n">
        <f aca="false">MIN(MAX((HI247*(1+HI$5/Setup!$C$36)+IF($V248=42,N($F248),0))-DM248,0),MAX($P248-SUM(DV248:FJ248),0))</f>
        <v>0</v>
      </c>
      <c r="FL248" s="48" t="n">
        <f aca="false">MIN(MAX((HJ247*(1+HJ$5/Setup!$C$36)+IF($V248=43,N($F248),0))-DN248,0),MAX($P248-SUM(DV248:FK248),0))</f>
        <v>0</v>
      </c>
      <c r="FM248" s="48" t="n">
        <f aca="false">MIN(MAX((HK247*(1+HK$5/Setup!$C$36)+IF($V248=44,N($F248),0))-DO248,0),MAX($P248-SUM(DV248:FL248),0))</f>
        <v>0</v>
      </c>
      <c r="FN248" s="48" t="n">
        <f aca="false">MIN(MAX((HL247*(1+HL$5/Setup!$C$36)+IF($V248=45,N($F248),0))-DP248,0),MAX($P248-SUM(DV248:FM248),0))</f>
        <v>0</v>
      </c>
      <c r="FO248" s="48" t="n">
        <f aca="false">MIN(MAX((HM247*(1+HM$5/Setup!$C$36)+IF($V248=46,N($F248),0))-DQ248,0),MAX($P248-SUM(DV248:FN248),0))</f>
        <v>0</v>
      </c>
      <c r="FP248" s="48" t="n">
        <f aca="false">MIN(MAX((HN247*(1+HN$5/Setup!$C$36)+IF($V248=47,N($F248),0))-DR248,0),MAX($P248-SUM(DV248:FO248),0))</f>
        <v>0</v>
      </c>
      <c r="FQ248" s="48" t="n">
        <f aca="false">MIN(MAX((HO247*(1+HO$5/Setup!$C$36)+IF($V248=48,N($F248),0))-DS248,0),MAX($P248-SUM(DV248:FP248),0))</f>
        <v>0</v>
      </c>
      <c r="FR248" s="48" t="n">
        <f aca="false">MIN(MAX((HP247*(1+HP$5/Setup!$C$36)+IF($V248=49,N($F248),0))-DT248,0),MAX($P248-SUM(DV248:FQ248),0))</f>
        <v>0</v>
      </c>
      <c r="FS248" s="48" t="n">
        <f aca="false">MIN(MAX((HQ247*(1+HQ$5/Setup!$C$36)+IF($V248=50,N($F248),0))-DU248,0),MAX($P248-SUM(DV248:FR248),0))</f>
        <v>0</v>
      </c>
      <c r="FT248" s="48" t="n">
        <f aca="false">IF((FT247*(1+FT$5/Setup!$C$36)+IF($V248=1,N($F248),0))-BX248-DV248&lt;0.005,0,(FT247*(1+FT$5/Setup!$C$36)+IF($V248=1,N($F248),0))-BX248-DV248)</f>
        <v>0</v>
      </c>
      <c r="FU248" s="48" t="n">
        <f aca="false">IF((FU247*(1+FU$5/Setup!$C$36)+IF($V248=2,N($F248),0))-BY248-DW248&lt;0.005,0,(FU247*(1+FU$5/Setup!$C$36)+IF($V248=2,N($F248),0))-BY248-DW248)</f>
        <v>0</v>
      </c>
      <c r="FV248" s="48" t="n">
        <f aca="false">IF((FV247*(1+FV$5/Setup!$C$36)+IF($V248=3,N($F248),0))-BZ248-DX248&lt;0.005,0,(FV247*(1+FV$5/Setup!$C$36)+IF($V248=3,N($F248),0))-BZ248-DX248)</f>
        <v>0</v>
      </c>
      <c r="FW248" s="48" t="n">
        <f aca="false">IF((FW247*(1+FW$5/Setup!$C$36)+IF($V248=4,N($F248),0))-CA248-DY248&lt;0.005,0,(FW247*(1+FW$5/Setup!$C$36)+IF($V248=4,N($F248),0))-CA248-DY248)</f>
        <v>0</v>
      </c>
      <c r="FX248" s="48" t="n">
        <f aca="false">IF((FX247*(1+FX$5/Setup!$C$36)+IF($V248=5,N($F248),0))-CB248-DZ248&lt;0.005,0,(FX247*(1+FX$5/Setup!$C$36)+IF($V248=5,N($F248),0))-CB248-DZ248)</f>
        <v>0</v>
      </c>
      <c r="FY248" s="48" t="n">
        <f aca="false">IF((FY247*(1+FY$5/Setup!$C$36)+IF($V248=6,N($F248),0))-CC248-EA248&lt;0.005,0,(FY247*(1+FY$5/Setup!$C$36)+IF($V248=6,N($F248),0))-CC248-EA248)</f>
        <v>0</v>
      </c>
      <c r="FZ248" s="48" t="n">
        <f aca="false">IF((FZ247*(1+FZ$5/Setup!$C$36)+IF($V248=7,N($F248),0))-CD248-EB248&lt;0.005,0,(FZ247*(1+FZ$5/Setup!$C$36)+IF($V248=7,N($F248),0))-CD248-EB248)</f>
        <v>0</v>
      </c>
      <c r="GA248" s="48" t="n">
        <f aca="false">IF((GA247*(1+GA$5/Setup!$C$36)+IF($V248=8,N($F248),0))-CE248-EC248&lt;0.005,0,(GA247*(1+GA$5/Setup!$C$36)+IF($V248=8,N($F248),0))-CE248-EC248)</f>
        <v>0</v>
      </c>
      <c r="GB248" s="48" t="n">
        <f aca="false">IF((GB247*(1+GB$5/Setup!$C$36)+IF($V248=9,N($F248),0))-CF248-ED248&lt;0.005,0,(GB247*(1+GB$5/Setup!$C$36)+IF($V248=9,N($F248),0))-CF248-ED248)</f>
        <v>0</v>
      </c>
      <c r="GC248" s="48" t="n">
        <f aca="false">IF((GC247*(1+GC$5/Setup!$C$36)+IF($V248=10,N($F248),0))-CG248-EE248&lt;0.005,0,(GC247*(1+GC$5/Setup!$C$36)+IF($V248=10,N($F248),0))-CG248-EE248)</f>
        <v>0</v>
      </c>
      <c r="GD248" s="48" t="n">
        <f aca="false">IF((GD247*(1+GD$5/Setup!$C$36)+IF($V248=11,N($F248),0))-CH248-EF248&lt;0.005,0,(GD247*(1+GD$5/Setup!$C$36)+IF($V248=11,N($F248),0))-CH248-EF248)</f>
        <v>0</v>
      </c>
      <c r="GE248" s="48" t="n">
        <f aca="false">IF((GE247*(1+GE$5/Setup!$C$36)+IF($V248=12,N($F248),0))-CI248-EG248&lt;0.005,0,(GE247*(1+GE$5/Setup!$C$36)+IF($V248=12,N($F248),0))-CI248-EG248)</f>
        <v>0</v>
      </c>
      <c r="GF248" s="48" t="n">
        <f aca="false">IF((GF247*(1+GF$5/Setup!$C$36)+IF($V248=13,N($F248),0))-CJ248-EH248&lt;0.005,0,(GF247*(1+GF$5/Setup!$C$36)+IF($V248=13,N($F248),0))-CJ248-EH248)</f>
        <v>0</v>
      </c>
      <c r="GG248" s="48" t="n">
        <f aca="false">IF((GG247*(1+GG$5/Setup!$C$36)+IF($V248=14,N($F248),0))-CK248-EI248&lt;0.005,0,(GG247*(1+GG$5/Setup!$C$36)+IF($V248=14,N($F248),0))-CK248-EI248)</f>
        <v>0</v>
      </c>
      <c r="GH248" s="48" t="n">
        <f aca="false">IF((GH247*(1+GH$5/Setup!$C$36)+IF($V248=15,N($F248),0))-CL248-EJ248&lt;0.005,0,(GH247*(1+GH$5/Setup!$C$36)+IF($V248=15,N($F248),0))-CL248-EJ248)</f>
        <v>0</v>
      </c>
      <c r="GI248" s="48" t="n">
        <f aca="false">IF((GI247*(1+GI$5/Setup!$C$36)+IF($V248=16,N($F248),0))-CM248-EK248&lt;0.005,0,(GI247*(1+GI$5/Setup!$C$36)+IF($V248=16,N($F248),0))-CM248-EK248)</f>
        <v>0</v>
      </c>
      <c r="GJ248" s="48" t="n">
        <f aca="false">IF((GJ247*(1+GJ$5/Setup!$C$36)+IF($V248=17,N($F248),0))-CN248-EL248&lt;0.005,0,(GJ247*(1+GJ$5/Setup!$C$36)+IF($V248=17,N($F248),0))-CN248-EL248)</f>
        <v>0</v>
      </c>
      <c r="GK248" s="48" t="n">
        <f aca="false">IF((GK247*(1+GK$5/Setup!$C$36)+IF($V248=18,N($F248),0))-CO248-EM248&lt;0.005,0,(GK247*(1+GK$5/Setup!$C$36)+IF($V248=18,N($F248),0))-CO248-EM248)</f>
        <v>0</v>
      </c>
      <c r="GL248" s="48" t="n">
        <f aca="false">IF((GL247*(1+GL$5/Setup!$C$36)+IF($V248=19,N($F248),0))-CP248-EN248&lt;0.005,0,(GL247*(1+GL$5/Setup!$C$36)+IF($V248=19,N($F248),0))-CP248-EN248)</f>
        <v>0</v>
      </c>
      <c r="GM248" s="48" t="n">
        <f aca="false">IF((GM247*(1+GM$5/Setup!$C$36)+IF($V248=20,N($F248),0))-CQ248-EO248&lt;0.005,0,(GM247*(1+GM$5/Setup!$C$36)+IF($V248=20,N($F248),0))-CQ248-EO248)</f>
        <v>0</v>
      </c>
      <c r="GN248" s="48" t="n">
        <f aca="false">IF((GN247*(1+GN$5/Setup!$C$36)+IF($V248=21,N($F248),0))-CR248-EP248&lt;0.005,0,(GN247*(1+GN$5/Setup!$C$36)+IF($V248=21,N($F248),0))-CR248-EP248)</f>
        <v>0</v>
      </c>
      <c r="GO248" s="48" t="n">
        <f aca="false">IF((GO247*(1+GO$5/Setup!$C$36)+IF($V248=22,N($F248),0))-CS248-EQ248&lt;0.005,0,(GO247*(1+GO$5/Setup!$C$36)+IF($V248=22,N($F248),0))-CS248-EQ248)</f>
        <v>0</v>
      </c>
      <c r="GP248" s="48" t="n">
        <f aca="false">IF((GP247*(1+GP$5/Setup!$C$36)+IF($V248=23,N($F248),0))-CT248-ER248&lt;0.005,0,(GP247*(1+GP$5/Setup!$C$36)+IF($V248=23,N($F248),0))-CT248-ER248)</f>
        <v>0</v>
      </c>
      <c r="GQ248" s="48" t="n">
        <f aca="false">IF((GQ247*(1+GQ$5/Setup!$C$36)+IF($V248=24,N($F248),0))-CU248-ES248&lt;0.005,0,(GQ247*(1+GQ$5/Setup!$C$36)+IF($V248=24,N($F248),0))-CU248-ES248)</f>
        <v>0</v>
      </c>
      <c r="GR248" s="48" t="n">
        <f aca="false">IF((GR247*(1+GR$5/Setup!$C$36)+IF($V248=25,N($F248),0))-CV248-ET248&lt;0.005,0,(GR247*(1+GR$5/Setup!$C$36)+IF($V248=25,N($F248),0))-CV248-ET248)</f>
        <v>0</v>
      </c>
      <c r="GS248" s="48" t="n">
        <f aca="false">IF((GS247*(1+GS$5/Setup!$C$36)+IF($V248=26,N($F248),0))-CW248-EU248&lt;0.005,0,(GS247*(1+GS$5/Setup!$C$36)+IF($V248=26,N($F248),0))-CW248-EU248)</f>
        <v>0</v>
      </c>
      <c r="GT248" s="48" t="n">
        <f aca="false">IF((GT247*(1+GT$5/Setup!$C$36)+IF($V248=27,N($F248),0))-CX248-EV248&lt;0.005,0,(GT247*(1+GT$5/Setup!$C$36)+IF($V248=27,N($F248),0))-CX248-EV248)</f>
        <v>0</v>
      </c>
      <c r="GU248" s="48" t="n">
        <f aca="false">IF((GU247*(1+GU$5/Setup!$C$36)+IF($V248=28,N($F248),0))-CY248-EW248&lt;0.005,0,(GU247*(1+GU$5/Setup!$C$36)+IF($V248=28,N($F248),0))-CY248-EW248)</f>
        <v>0</v>
      </c>
      <c r="GV248" s="48" t="n">
        <f aca="false">IF((GV247*(1+GV$5/Setup!$C$36)+IF($V248=29,N($F248),0))-CZ248-EX248&lt;0.005,0,(GV247*(1+GV$5/Setup!$C$36)+IF($V248=29,N($F248),0))-CZ248-EX248)</f>
        <v>0</v>
      </c>
      <c r="GW248" s="48" t="n">
        <f aca="false">IF((GW247*(1+GW$5/Setup!$C$36)+IF($V248=30,N($F248),0))-DA248-EY248&lt;0.005,0,(GW247*(1+GW$5/Setup!$C$36)+IF($V248=30,N($F248),0))-DA248-EY248)</f>
        <v>0</v>
      </c>
      <c r="GX248" s="48" t="n">
        <f aca="false">IF((GX247*(1+GX$5/Setup!$C$36)+IF($V248=31,N($F248),0))-DB248-EZ248&lt;0.005,0,(GX247*(1+GX$5/Setup!$C$36)+IF($V248=31,N($F248),0))-DB248-EZ248)</f>
        <v>0</v>
      </c>
      <c r="GY248" s="48" t="n">
        <f aca="false">IF((GY247*(1+GY$5/Setup!$C$36)+IF($V248=32,N($F248),0))-DC248-FA248&lt;0.005,0,(GY247*(1+GY$5/Setup!$C$36)+IF($V248=32,N($F248),0))-DC248-FA248)</f>
        <v>0</v>
      </c>
      <c r="GZ248" s="48" t="n">
        <f aca="false">IF((GZ247*(1+GZ$5/Setup!$C$36)+IF($V248=33,N($F248),0))-DD248-FB248&lt;0.005,0,(GZ247*(1+GZ$5/Setup!$C$36)+IF($V248=33,N($F248),0))-DD248-FB248)</f>
        <v>0</v>
      </c>
      <c r="HA248" s="48" t="n">
        <f aca="false">IF((HA247*(1+HA$5/Setup!$C$36)+IF($V248=34,N($F248),0))-DE248-FC248&lt;0.005,0,(HA247*(1+HA$5/Setup!$C$36)+IF($V248=34,N($F248),0))-DE248-FC248)</f>
        <v>0</v>
      </c>
      <c r="HB248" s="48" t="n">
        <f aca="false">IF((HB247*(1+HB$5/Setup!$C$36)+IF($V248=35,N($F248),0))-DF248-FD248&lt;0.005,0,(HB247*(1+HB$5/Setup!$C$36)+IF($V248=35,N($F248),0))-DF248-FD248)</f>
        <v>0</v>
      </c>
      <c r="HC248" s="48" t="n">
        <f aca="false">IF((HC247*(1+HC$5/Setup!$C$36)+IF($V248=36,N($F248),0))-DG248-FE248&lt;0.005,0,(HC247*(1+HC$5/Setup!$C$36)+IF($V248=36,N($F248),0))-DG248-FE248)</f>
        <v>0</v>
      </c>
      <c r="HD248" s="48" t="n">
        <f aca="false">IF((HD247*(1+HD$5/Setup!$C$36)+IF($V248=37,N($F248),0))-DH248-FF248&lt;0.005,0,(HD247*(1+HD$5/Setup!$C$36)+IF($V248=37,N($F248),0))-DH248-FF248)</f>
        <v>0</v>
      </c>
      <c r="HE248" s="48" t="n">
        <f aca="false">IF((HE247*(1+HE$5/Setup!$C$36)+IF($V248=38,N($F248),0))-DI248-FG248&lt;0.005,0,(HE247*(1+HE$5/Setup!$C$36)+IF($V248=38,N($F248),0))-DI248-FG248)</f>
        <v>0</v>
      </c>
      <c r="HF248" s="48" t="n">
        <f aca="false">IF((HF247*(1+HF$5/Setup!$C$36)+IF($V248=39,N($F248),0))-DJ248-FH248&lt;0.005,0,(HF247*(1+HF$5/Setup!$C$36)+IF($V248=39,N($F248),0))-DJ248-FH248)</f>
        <v>0</v>
      </c>
      <c r="HG248" s="48" t="n">
        <f aca="false">IF((HG247*(1+HG$5/Setup!$C$36)+IF($V248=40,N($F248),0))-DK248-FI248&lt;0.005,0,(HG247*(1+HG$5/Setup!$C$36)+IF($V248=40,N($F248),0))-DK248-FI248)</f>
        <v>0</v>
      </c>
      <c r="HH248" s="48" t="n">
        <f aca="false">IF((HH247*(1+HH$5/Setup!$C$36)+IF($V248=41,N($F248),0))-DL248-FJ248&lt;0.005,0,(HH247*(1+HH$5/Setup!$C$36)+IF($V248=41,N($F248),0))-DL248-FJ248)</f>
        <v>0</v>
      </c>
      <c r="HI248" s="48" t="n">
        <f aca="false">IF((HI247*(1+HI$5/Setup!$C$36)+IF($V248=42,N($F248),0))-DM248-FK248&lt;0.005,0,(HI247*(1+HI$5/Setup!$C$36)+IF($V248=42,N($F248),0))-DM248-FK248)</f>
        <v>0</v>
      </c>
      <c r="HJ248" s="48" t="n">
        <f aca="false">IF((HJ247*(1+HJ$5/Setup!$C$36)+IF($V248=43,N($F248),0))-DN248-FL248&lt;0.005,0,(HJ247*(1+HJ$5/Setup!$C$36)+IF($V248=43,N($F248),0))-DN248-FL248)</f>
        <v>0</v>
      </c>
      <c r="HK248" s="48" t="n">
        <f aca="false">IF((HK247*(1+HK$5/Setup!$C$36)+IF($V248=44,N($F248),0))-DO248-FM248&lt;0.005,0,(HK247*(1+HK$5/Setup!$C$36)+IF($V248=44,N($F248),0))-DO248-FM248)</f>
        <v>0</v>
      </c>
      <c r="HL248" s="48" t="n">
        <f aca="false">IF((HL247*(1+HL$5/Setup!$C$36)+IF($V248=45,N($F248),0))-DP248-FN248&lt;0.005,0,(HL247*(1+HL$5/Setup!$C$36)+IF($V248=45,N($F248),0))-DP248-FN248)</f>
        <v>0</v>
      </c>
      <c r="HM248" s="48" t="n">
        <f aca="false">IF((HM247*(1+HM$5/Setup!$C$36)+IF($V248=46,N($F248),0))-DQ248-FO248&lt;0.005,0,(HM247*(1+HM$5/Setup!$C$36)+IF($V248=46,N($F248),0))-DQ248-FO248)</f>
        <v>0</v>
      </c>
      <c r="HN248" s="48" t="n">
        <f aca="false">IF((HN247*(1+HN$5/Setup!$C$36)+IF($V248=47,N($F248),0))-DR248-FP248&lt;0.005,0,(HN247*(1+HN$5/Setup!$C$36)+IF($V248=47,N($F248),0))-DR248-FP248)</f>
        <v>0</v>
      </c>
      <c r="HO248" s="48" t="n">
        <f aca="false">IF((HO247*(1+HO$5/Setup!$C$36)+IF($V248=48,N($F248),0))-DS248-FQ248&lt;0.005,0,(HO247*(1+HO$5/Setup!$C$36)+IF($V248=48,N($F248),0))-DS248-FQ248)</f>
        <v>0</v>
      </c>
      <c r="HP248" s="48" t="n">
        <f aca="false">IF((HP247*(1+HP$5/Setup!$C$36)+IF($V248=49,N($F248),0))-DT248-FR248&lt;0.005,0,(HP247*(1+HP$5/Setup!$C$36)+IF($V248=49,N($F248),0))-DT248-FR248)</f>
        <v>0</v>
      </c>
      <c r="HQ248" s="48" t="n">
        <f aca="false">IF((HQ247*(1+HQ$5/Setup!$C$36)+IF($V248=50,N($F248),0))-DU248-FS248&lt;0.005,0,(HQ247*(1+HQ$5/Setup!$C$36)+IF($V248=50,N($F248),0))-DU248-FS248)</f>
        <v>0</v>
      </c>
    </row>
    <row r="249" customFormat="false" ht="15" hidden="false" customHeight="false" outlineLevel="0" collapsed="false">
      <c r="A249" s="44" t="n">
        <v>241</v>
      </c>
      <c r="B249" s="45" t="n">
        <f aca="false">IF(Setup!$C$7="Every month",EDATE(Setup!$C$8,($A249-1)),IF(Setup!$C$7="Twice a month",DATE(YEAR(Setup!$C$8),MONTH(Setup!$C$8)+INT((($A249-1)+Setup!$C$41)/2),MIN(IF(MOD(($A249-1)+Setup!$C$41,2)=0,Setup!$C$39,Setup!$C$40),DAY(EOMONTH(DATE(YEAR(Setup!$C$8),MONTH(Setup!$C$8)+INT((($A249-1)+Setup!$C$41)/2),1),0)))),Setup!$C$8+($A249-1)*IF(Setup!$C$7="Every week",7,14)))</f>
        <v>49685</v>
      </c>
      <c r="C249" s="45" t="n">
        <f aca="false">IF(Setup!$C$7="Every month",EDATE(Setup!$C$8,$A249),IF(Setup!$C$7="Twice a month",DATE(YEAR(Setup!$C$8),MONTH(Setup!$C$8)+INT(($A249+Setup!$C$41)/2),MIN(IF(MOD($A249+Setup!$C$41,2)=0,Setup!$C$39,Setup!$C$40),DAY(EOMONTH(DATE(YEAR(Setup!$C$8),MONTH(Setup!$C$8)+INT(($A249+Setup!$C$41)/2),1),0)))),Setup!$C$8+$A249*IF(Setup!$C$7="Every week",7,14)))</f>
        <v>49699</v>
      </c>
      <c r="D249" s="46"/>
      <c r="E249" s="47"/>
      <c r="F249" s="47"/>
      <c r="G249" s="47"/>
      <c r="H249" s="47"/>
      <c r="I249" s="48" t="n">
        <f aca="false">N(Setup!$C$11)+N(E249)</f>
        <v>100</v>
      </c>
      <c r="J249" s="48" t="n">
        <f aca="false">MIN(Setup!$C$37,MAX(I249,0))</f>
        <v>9.23076923076923</v>
      </c>
      <c r="K249" s="48" t="n">
        <f aca="false">MIN(MAX(N(Setup!$C$14)-L248,0),MAX(I249-J249,0))</f>
        <v>0</v>
      </c>
      <c r="L249" s="48" t="n">
        <f aca="false">L248+K249-N(G249)</f>
        <v>500</v>
      </c>
      <c r="M249" s="48" t="n">
        <f aca="false">M248+J249-N(H249)</f>
        <v>2224.61538461539</v>
      </c>
      <c r="N249" s="48" t="n">
        <f aca="false">SUM(BX249:DU249)</f>
        <v>0</v>
      </c>
      <c r="O249" s="48" t="n">
        <f aca="false">SUM(Z249:BW249)-N249</f>
        <v>40</v>
      </c>
      <c r="P249" s="48" t="n">
        <f aca="false">MAX(I249-J249-K249,0)+O249</f>
        <v>130.769230769231</v>
      </c>
      <c r="Q249" s="48" t="n">
        <f aca="false">SUM(DV249:FS249)</f>
        <v>0</v>
      </c>
      <c r="R249" s="49" t="n">
        <f aca="false">N249+J249+K249+Q249</f>
        <v>9.23076923076923</v>
      </c>
      <c r="S249" s="48" t="n">
        <f aca="false">T249-T248-N(F249)+N249+Q249</f>
        <v>0</v>
      </c>
      <c r="T249" s="49" t="n">
        <f aca="false">SUM(FT249:HQ249)</f>
        <v>0</v>
      </c>
      <c r="U249" s="44" t="str">
        <f aca="false">IF(T248&lt;0.005,"",INDEX(Helpers!$C$2:$C$51,IF(_xlfn.MINIFS($DV$6:$FS$6,DV249:FS249,"&gt;0.005")=0,V249,_xlfn.MINIFS($DV$6:$FS$6,DV249:FS249,"&gt;0.005"))))</f>
        <v/>
      </c>
      <c r="V249" s="44" t="n">
        <f aca="false">IF(_xlfn.MINIFS($FT$6:$HQ$6,FT248:HQ248,"&gt;0.005")=0,1,_xlfn.MINIFS($FT$6:$HQ$6,FT248:HQ248,"&gt;0.005"))</f>
        <v>1</v>
      </c>
      <c r="W249" s="44" t="n">
        <f aca="false">IF(AND(D249&lt;&gt;"Paid",T248&gt;0.005),1,0)</f>
        <v>0</v>
      </c>
      <c r="X249" s="48" t="n">
        <f aca="false">SUMPRODUCT(((Helpers!$G$2:$G$51*(1+(Helpers!$D$2:$D$51+0.000000001)/12)^(($B249-Setup!$C$8)/(365.25/12))-Helpers!$E$2:$E$51*((1+(Helpers!$D$2:$D$51+0.000000001)/12)^(($B249-Setup!$C$8)/(365.25/12))-1)/((Helpers!$D$2:$D$51+0.000000001)/12))&gt;0)*(Helpers!$G$2:$G$51*(1+(Helpers!$D$2:$D$51+0.000000001)/12)^(($B249-Setup!$C$8)/(365.25/12))-Helpers!$E$2:$E$51*((1+(Helpers!$D$2:$D$51+0.000000001)/12)^(($B249-Setup!$C$8)/(365.25/12))-1)/((Helpers!$D$2:$D$51+0.000000001)/12)))</f>
        <v>0</v>
      </c>
      <c r="Y249" s="48"/>
      <c r="Z249" s="48" t="n">
        <f aca="false">IF(OR(N(Z$5)=0,Z$6=""),0,Z$5*((DATE(YEAR($B249),MONTH($B249),MIN(Z$6,DAY(EOMONTH($B249,0))))&gt;=$B249)*(DATE(YEAR($B249),MONTH($B249),MIN(Z$6,DAY(EOMONTH($B249,0))))&lt;$C249)+(DATE(YEAR($B249),MONTH($B249)+1,MIN(Z$6,DAY(EOMONTH($B249,1))))&gt;=$B249)*(DATE(YEAR($B249),MONTH($B249)+1,MIN(Z$6,DAY(EOMONTH($B249,1))))&lt;$C249)))</f>
        <v>0</v>
      </c>
      <c r="AA249" s="48" t="n">
        <f aca="false">IF(OR(N(AA$5)=0,AA$6=""),0,AA$5*((DATE(YEAR($B249),MONTH($B249),MIN(AA$6,DAY(EOMONTH($B249,0))))&gt;=$B249)*(DATE(YEAR($B249),MONTH($B249),MIN(AA$6,DAY(EOMONTH($B249,0))))&lt;$C249)+(DATE(YEAR($B249),MONTH($B249)+1,MIN(AA$6,DAY(EOMONTH($B249,1))))&gt;=$B249)*(DATE(YEAR($B249),MONTH($B249)+1,MIN(AA$6,DAY(EOMONTH($B249,1))))&lt;$C249)))</f>
        <v>40</v>
      </c>
      <c r="AB249" s="48" t="n">
        <f aca="false">IF(OR(N(AB$5)=0,AB$6=""),0,AB$5*((DATE(YEAR($B249),MONTH($B249),MIN(AB$6,DAY(EOMONTH($B249,0))))&gt;=$B249)*(DATE(YEAR($B249),MONTH($B249),MIN(AB$6,DAY(EOMONTH($B249,0))))&lt;$C249)+(DATE(YEAR($B249),MONTH($B249)+1,MIN(AB$6,DAY(EOMONTH($B249,1))))&gt;=$B249)*(DATE(YEAR($B249),MONTH($B249)+1,MIN(AB$6,DAY(EOMONTH($B249,1))))&lt;$C249)))</f>
        <v>0</v>
      </c>
      <c r="AC249" s="48" t="n">
        <f aca="false">IF(OR(N(AC$5)=0,AC$6=""),0,AC$5*((DATE(YEAR($B249),MONTH($B249),MIN(AC$6,DAY(EOMONTH($B249,0))))&gt;=$B249)*(DATE(YEAR($B249),MONTH($B249),MIN(AC$6,DAY(EOMONTH($B249,0))))&lt;$C249)+(DATE(YEAR($B249),MONTH($B249)+1,MIN(AC$6,DAY(EOMONTH($B249,1))))&gt;=$B249)*(DATE(YEAR($B249),MONTH($B249)+1,MIN(AC$6,DAY(EOMONTH($B249,1))))&lt;$C249)))</f>
        <v>0</v>
      </c>
      <c r="AD249" s="48" t="n">
        <f aca="false">IF(OR(N(AD$5)=0,AD$6=""),0,AD$5*((DATE(YEAR($B249),MONTH($B249),MIN(AD$6,DAY(EOMONTH($B249,0))))&gt;=$B249)*(DATE(YEAR($B249),MONTH($B249),MIN(AD$6,DAY(EOMONTH($B249,0))))&lt;$C249)+(DATE(YEAR($B249),MONTH($B249)+1,MIN(AD$6,DAY(EOMONTH($B249,1))))&gt;=$B249)*(DATE(YEAR($B249),MONTH($B249)+1,MIN(AD$6,DAY(EOMONTH($B249,1))))&lt;$C249)))</f>
        <v>0</v>
      </c>
      <c r="AE249" s="48" t="n">
        <f aca="false">IF(OR(N(AE$5)=0,AE$6=""),0,AE$5*((DATE(YEAR($B249),MONTH($B249),MIN(AE$6,DAY(EOMONTH($B249,0))))&gt;=$B249)*(DATE(YEAR($B249),MONTH($B249),MIN(AE$6,DAY(EOMONTH($B249,0))))&lt;$C249)+(DATE(YEAR($B249),MONTH($B249)+1,MIN(AE$6,DAY(EOMONTH($B249,1))))&gt;=$B249)*(DATE(YEAR($B249),MONTH($B249)+1,MIN(AE$6,DAY(EOMONTH($B249,1))))&lt;$C249)))</f>
        <v>0</v>
      </c>
      <c r="AF249" s="48" t="n">
        <f aca="false">IF(OR(N(AF$5)=0,AF$6=""),0,AF$5*((DATE(YEAR($B249),MONTH($B249),MIN(AF$6,DAY(EOMONTH($B249,0))))&gt;=$B249)*(DATE(YEAR($B249),MONTH($B249),MIN(AF$6,DAY(EOMONTH($B249,0))))&lt;$C249)+(DATE(YEAR($B249),MONTH($B249)+1,MIN(AF$6,DAY(EOMONTH($B249,1))))&gt;=$B249)*(DATE(YEAR($B249),MONTH($B249)+1,MIN(AF$6,DAY(EOMONTH($B249,1))))&lt;$C249)))</f>
        <v>0</v>
      </c>
      <c r="AG249" s="48" t="n">
        <f aca="false">IF(OR(N(AG$5)=0,AG$6=""),0,AG$5*((DATE(YEAR($B249),MONTH($B249),MIN(AG$6,DAY(EOMONTH($B249,0))))&gt;=$B249)*(DATE(YEAR($B249),MONTH($B249),MIN(AG$6,DAY(EOMONTH($B249,0))))&lt;$C249)+(DATE(YEAR($B249),MONTH($B249)+1,MIN(AG$6,DAY(EOMONTH($B249,1))))&gt;=$B249)*(DATE(YEAR($B249),MONTH($B249)+1,MIN(AG$6,DAY(EOMONTH($B249,1))))&lt;$C249)))</f>
        <v>0</v>
      </c>
      <c r="AH249" s="48" t="n">
        <f aca="false">IF(OR(N(AH$5)=0,AH$6=""),0,AH$5*((DATE(YEAR($B249),MONTH($B249),MIN(AH$6,DAY(EOMONTH($B249,0))))&gt;=$B249)*(DATE(YEAR($B249),MONTH($B249),MIN(AH$6,DAY(EOMONTH($B249,0))))&lt;$C249)+(DATE(YEAR($B249),MONTH($B249)+1,MIN(AH$6,DAY(EOMONTH($B249,1))))&gt;=$B249)*(DATE(YEAR($B249),MONTH($B249)+1,MIN(AH$6,DAY(EOMONTH($B249,1))))&lt;$C249)))</f>
        <v>0</v>
      </c>
      <c r="AI249" s="48" t="n">
        <f aca="false">IF(OR(N(AI$5)=0,AI$6=""),0,AI$5*((DATE(YEAR($B249),MONTH($B249),MIN(AI$6,DAY(EOMONTH($B249,0))))&gt;=$B249)*(DATE(YEAR($B249),MONTH($B249),MIN(AI$6,DAY(EOMONTH($B249,0))))&lt;$C249)+(DATE(YEAR($B249),MONTH($B249)+1,MIN(AI$6,DAY(EOMONTH($B249,1))))&gt;=$B249)*(DATE(YEAR($B249),MONTH($B249)+1,MIN(AI$6,DAY(EOMONTH($B249,1))))&lt;$C249)))</f>
        <v>0</v>
      </c>
      <c r="AJ249" s="48" t="n">
        <f aca="false">IF(OR(N(AJ$5)=0,AJ$6=""),0,AJ$5*((DATE(YEAR($B249),MONTH($B249),MIN(AJ$6,DAY(EOMONTH($B249,0))))&gt;=$B249)*(DATE(YEAR($B249),MONTH($B249),MIN(AJ$6,DAY(EOMONTH($B249,0))))&lt;$C249)+(DATE(YEAR($B249),MONTH($B249)+1,MIN(AJ$6,DAY(EOMONTH($B249,1))))&gt;=$B249)*(DATE(YEAR($B249),MONTH($B249)+1,MIN(AJ$6,DAY(EOMONTH($B249,1))))&lt;$C249)))</f>
        <v>0</v>
      </c>
      <c r="AK249" s="48" t="n">
        <f aca="false">IF(OR(N(AK$5)=0,AK$6=""),0,AK$5*((DATE(YEAR($B249),MONTH($B249),MIN(AK$6,DAY(EOMONTH($B249,0))))&gt;=$B249)*(DATE(YEAR($B249),MONTH($B249),MIN(AK$6,DAY(EOMONTH($B249,0))))&lt;$C249)+(DATE(YEAR($B249),MONTH($B249)+1,MIN(AK$6,DAY(EOMONTH($B249,1))))&gt;=$B249)*(DATE(YEAR($B249),MONTH($B249)+1,MIN(AK$6,DAY(EOMONTH($B249,1))))&lt;$C249)))</f>
        <v>0</v>
      </c>
      <c r="AL249" s="48" t="n">
        <f aca="false">IF(OR(N(AL$5)=0,AL$6=""),0,AL$5*((DATE(YEAR($B249),MONTH($B249),MIN(AL$6,DAY(EOMONTH($B249,0))))&gt;=$B249)*(DATE(YEAR($B249),MONTH($B249),MIN(AL$6,DAY(EOMONTH($B249,0))))&lt;$C249)+(DATE(YEAR($B249),MONTH($B249)+1,MIN(AL$6,DAY(EOMONTH($B249,1))))&gt;=$B249)*(DATE(YEAR($B249),MONTH($B249)+1,MIN(AL$6,DAY(EOMONTH($B249,1))))&lt;$C249)))</f>
        <v>0</v>
      </c>
      <c r="AM249" s="48" t="n">
        <f aca="false">IF(OR(N(AM$5)=0,AM$6=""),0,AM$5*((DATE(YEAR($B249),MONTH($B249),MIN(AM$6,DAY(EOMONTH($B249,0))))&gt;=$B249)*(DATE(YEAR($B249),MONTH($B249),MIN(AM$6,DAY(EOMONTH($B249,0))))&lt;$C249)+(DATE(YEAR($B249),MONTH($B249)+1,MIN(AM$6,DAY(EOMONTH($B249,1))))&gt;=$B249)*(DATE(YEAR($B249),MONTH($B249)+1,MIN(AM$6,DAY(EOMONTH($B249,1))))&lt;$C249)))</f>
        <v>0</v>
      </c>
      <c r="AN249" s="48" t="n">
        <f aca="false">IF(OR(N(AN$5)=0,AN$6=""),0,AN$5*((DATE(YEAR($B249),MONTH($B249),MIN(AN$6,DAY(EOMONTH($B249,0))))&gt;=$B249)*(DATE(YEAR($B249),MONTH($B249),MIN(AN$6,DAY(EOMONTH($B249,0))))&lt;$C249)+(DATE(YEAR($B249),MONTH($B249)+1,MIN(AN$6,DAY(EOMONTH($B249,1))))&gt;=$B249)*(DATE(YEAR($B249),MONTH($B249)+1,MIN(AN$6,DAY(EOMONTH($B249,1))))&lt;$C249)))</f>
        <v>0</v>
      </c>
      <c r="AO249" s="48" t="n">
        <f aca="false">IF(OR(N(AO$5)=0,AO$6=""),0,AO$5*((DATE(YEAR($B249),MONTH($B249),MIN(AO$6,DAY(EOMONTH($B249,0))))&gt;=$B249)*(DATE(YEAR($B249),MONTH($B249),MIN(AO$6,DAY(EOMONTH($B249,0))))&lt;$C249)+(DATE(YEAR($B249),MONTH($B249)+1,MIN(AO$6,DAY(EOMONTH($B249,1))))&gt;=$B249)*(DATE(YEAR($B249),MONTH($B249)+1,MIN(AO$6,DAY(EOMONTH($B249,1))))&lt;$C249)))</f>
        <v>0</v>
      </c>
      <c r="AP249" s="48" t="n">
        <f aca="false">IF(OR(N(AP$5)=0,AP$6=""),0,AP$5*((DATE(YEAR($B249),MONTH($B249),MIN(AP$6,DAY(EOMONTH($B249,0))))&gt;=$B249)*(DATE(YEAR($B249),MONTH($B249),MIN(AP$6,DAY(EOMONTH($B249,0))))&lt;$C249)+(DATE(YEAR($B249),MONTH($B249)+1,MIN(AP$6,DAY(EOMONTH($B249,1))))&gt;=$B249)*(DATE(YEAR($B249),MONTH($B249)+1,MIN(AP$6,DAY(EOMONTH($B249,1))))&lt;$C249)))</f>
        <v>0</v>
      </c>
      <c r="AQ249" s="48" t="n">
        <f aca="false">IF(OR(N(AQ$5)=0,AQ$6=""),0,AQ$5*((DATE(YEAR($B249),MONTH($B249),MIN(AQ$6,DAY(EOMONTH($B249,0))))&gt;=$B249)*(DATE(YEAR($B249),MONTH($B249),MIN(AQ$6,DAY(EOMONTH($B249,0))))&lt;$C249)+(DATE(YEAR($B249),MONTH($B249)+1,MIN(AQ$6,DAY(EOMONTH($B249,1))))&gt;=$B249)*(DATE(YEAR($B249),MONTH($B249)+1,MIN(AQ$6,DAY(EOMONTH($B249,1))))&lt;$C249)))</f>
        <v>0</v>
      </c>
      <c r="AR249" s="48" t="n">
        <f aca="false">IF(OR(N(AR$5)=0,AR$6=""),0,AR$5*((DATE(YEAR($B249),MONTH($B249),MIN(AR$6,DAY(EOMONTH($B249,0))))&gt;=$B249)*(DATE(YEAR($B249),MONTH($B249),MIN(AR$6,DAY(EOMONTH($B249,0))))&lt;$C249)+(DATE(YEAR($B249),MONTH($B249)+1,MIN(AR$6,DAY(EOMONTH($B249,1))))&gt;=$B249)*(DATE(YEAR($B249),MONTH($B249)+1,MIN(AR$6,DAY(EOMONTH($B249,1))))&lt;$C249)))</f>
        <v>0</v>
      </c>
      <c r="AS249" s="48" t="n">
        <f aca="false">IF(OR(N(AS$5)=0,AS$6=""),0,AS$5*((DATE(YEAR($B249),MONTH($B249),MIN(AS$6,DAY(EOMONTH($B249,0))))&gt;=$B249)*(DATE(YEAR($B249),MONTH($B249),MIN(AS$6,DAY(EOMONTH($B249,0))))&lt;$C249)+(DATE(YEAR($B249),MONTH($B249)+1,MIN(AS$6,DAY(EOMONTH($B249,1))))&gt;=$B249)*(DATE(YEAR($B249),MONTH($B249)+1,MIN(AS$6,DAY(EOMONTH($B249,1))))&lt;$C249)))</f>
        <v>0</v>
      </c>
      <c r="AT249" s="48" t="n">
        <f aca="false">IF(OR(N(AT$5)=0,AT$6=""),0,AT$5*((DATE(YEAR($B249),MONTH($B249),MIN(AT$6,DAY(EOMONTH($B249,0))))&gt;=$B249)*(DATE(YEAR($B249),MONTH($B249),MIN(AT$6,DAY(EOMONTH($B249,0))))&lt;$C249)+(DATE(YEAR($B249),MONTH($B249)+1,MIN(AT$6,DAY(EOMONTH($B249,1))))&gt;=$B249)*(DATE(YEAR($B249),MONTH($B249)+1,MIN(AT$6,DAY(EOMONTH($B249,1))))&lt;$C249)))</f>
        <v>0</v>
      </c>
      <c r="AU249" s="48" t="n">
        <f aca="false">IF(OR(N(AU$5)=0,AU$6=""),0,AU$5*((DATE(YEAR($B249),MONTH($B249),MIN(AU$6,DAY(EOMONTH($B249,0))))&gt;=$B249)*(DATE(YEAR($B249),MONTH($B249),MIN(AU$6,DAY(EOMONTH($B249,0))))&lt;$C249)+(DATE(YEAR($B249),MONTH($B249)+1,MIN(AU$6,DAY(EOMONTH($B249,1))))&gt;=$B249)*(DATE(YEAR($B249),MONTH($B249)+1,MIN(AU$6,DAY(EOMONTH($B249,1))))&lt;$C249)))</f>
        <v>0</v>
      </c>
      <c r="AV249" s="48" t="n">
        <f aca="false">IF(OR(N(AV$5)=0,AV$6=""),0,AV$5*((DATE(YEAR($B249),MONTH($B249),MIN(AV$6,DAY(EOMONTH($B249,0))))&gt;=$B249)*(DATE(YEAR($B249),MONTH($B249),MIN(AV$6,DAY(EOMONTH($B249,0))))&lt;$C249)+(DATE(YEAR($B249),MONTH($B249)+1,MIN(AV$6,DAY(EOMONTH($B249,1))))&gt;=$B249)*(DATE(YEAR($B249),MONTH($B249)+1,MIN(AV$6,DAY(EOMONTH($B249,1))))&lt;$C249)))</f>
        <v>0</v>
      </c>
      <c r="AW249" s="48" t="n">
        <f aca="false">IF(OR(N(AW$5)=0,AW$6=""),0,AW$5*((DATE(YEAR($B249),MONTH($B249),MIN(AW$6,DAY(EOMONTH($B249,0))))&gt;=$B249)*(DATE(YEAR($B249),MONTH($B249),MIN(AW$6,DAY(EOMONTH($B249,0))))&lt;$C249)+(DATE(YEAR($B249),MONTH($B249)+1,MIN(AW$6,DAY(EOMONTH($B249,1))))&gt;=$B249)*(DATE(YEAR($B249),MONTH($B249)+1,MIN(AW$6,DAY(EOMONTH($B249,1))))&lt;$C249)))</f>
        <v>0</v>
      </c>
      <c r="AX249" s="48" t="n">
        <f aca="false">IF(OR(N(AX$5)=0,AX$6=""),0,AX$5*((DATE(YEAR($B249),MONTH($B249),MIN(AX$6,DAY(EOMONTH($B249,0))))&gt;=$B249)*(DATE(YEAR($B249),MONTH($B249),MIN(AX$6,DAY(EOMONTH($B249,0))))&lt;$C249)+(DATE(YEAR($B249),MONTH($B249)+1,MIN(AX$6,DAY(EOMONTH($B249,1))))&gt;=$B249)*(DATE(YEAR($B249),MONTH($B249)+1,MIN(AX$6,DAY(EOMONTH($B249,1))))&lt;$C249)))</f>
        <v>0</v>
      </c>
      <c r="AY249" s="48" t="n">
        <f aca="false">IF(OR(N(AY$5)=0,AY$6=""),0,AY$5*((DATE(YEAR($B249),MONTH($B249),MIN(AY$6,DAY(EOMONTH($B249,0))))&gt;=$B249)*(DATE(YEAR($B249),MONTH($B249),MIN(AY$6,DAY(EOMONTH($B249,0))))&lt;$C249)+(DATE(YEAR($B249),MONTH($B249)+1,MIN(AY$6,DAY(EOMONTH($B249,1))))&gt;=$B249)*(DATE(YEAR($B249),MONTH($B249)+1,MIN(AY$6,DAY(EOMONTH($B249,1))))&lt;$C249)))</f>
        <v>0</v>
      </c>
      <c r="AZ249" s="48" t="n">
        <f aca="false">IF(OR(N(AZ$5)=0,AZ$6=""),0,AZ$5*((DATE(YEAR($B249),MONTH($B249),MIN(AZ$6,DAY(EOMONTH($B249,0))))&gt;=$B249)*(DATE(YEAR($B249),MONTH($B249),MIN(AZ$6,DAY(EOMONTH($B249,0))))&lt;$C249)+(DATE(YEAR($B249),MONTH($B249)+1,MIN(AZ$6,DAY(EOMONTH($B249,1))))&gt;=$B249)*(DATE(YEAR($B249),MONTH($B249)+1,MIN(AZ$6,DAY(EOMONTH($B249,1))))&lt;$C249)))</f>
        <v>0</v>
      </c>
      <c r="BA249" s="48" t="n">
        <f aca="false">IF(OR(N(BA$5)=0,BA$6=""),0,BA$5*((DATE(YEAR($B249),MONTH($B249),MIN(BA$6,DAY(EOMONTH($B249,0))))&gt;=$B249)*(DATE(YEAR($B249),MONTH($B249),MIN(BA$6,DAY(EOMONTH($B249,0))))&lt;$C249)+(DATE(YEAR($B249),MONTH($B249)+1,MIN(BA$6,DAY(EOMONTH($B249,1))))&gt;=$B249)*(DATE(YEAR($B249),MONTH($B249)+1,MIN(BA$6,DAY(EOMONTH($B249,1))))&lt;$C249)))</f>
        <v>0</v>
      </c>
      <c r="BB249" s="48" t="n">
        <f aca="false">IF(OR(N(BB$5)=0,BB$6=""),0,BB$5*((DATE(YEAR($B249),MONTH($B249),MIN(BB$6,DAY(EOMONTH($B249,0))))&gt;=$B249)*(DATE(YEAR($B249),MONTH($B249),MIN(BB$6,DAY(EOMONTH($B249,0))))&lt;$C249)+(DATE(YEAR($B249),MONTH($B249)+1,MIN(BB$6,DAY(EOMONTH($B249,1))))&gt;=$B249)*(DATE(YEAR($B249),MONTH($B249)+1,MIN(BB$6,DAY(EOMONTH($B249,1))))&lt;$C249)))</f>
        <v>0</v>
      </c>
      <c r="BC249" s="48" t="n">
        <f aca="false">IF(OR(N(BC$5)=0,BC$6=""),0,BC$5*((DATE(YEAR($B249),MONTH($B249),MIN(BC$6,DAY(EOMONTH($B249,0))))&gt;=$B249)*(DATE(YEAR($B249),MONTH($B249),MIN(BC$6,DAY(EOMONTH($B249,0))))&lt;$C249)+(DATE(YEAR($B249),MONTH($B249)+1,MIN(BC$6,DAY(EOMONTH($B249,1))))&gt;=$B249)*(DATE(YEAR($B249),MONTH($B249)+1,MIN(BC$6,DAY(EOMONTH($B249,1))))&lt;$C249)))</f>
        <v>0</v>
      </c>
      <c r="BD249" s="48" t="n">
        <f aca="false">IF(OR(N(BD$5)=0,BD$6=""),0,BD$5*((DATE(YEAR($B249),MONTH($B249),MIN(BD$6,DAY(EOMONTH($B249,0))))&gt;=$B249)*(DATE(YEAR($B249),MONTH($B249),MIN(BD$6,DAY(EOMONTH($B249,0))))&lt;$C249)+(DATE(YEAR($B249),MONTH($B249)+1,MIN(BD$6,DAY(EOMONTH($B249,1))))&gt;=$B249)*(DATE(YEAR($B249),MONTH($B249)+1,MIN(BD$6,DAY(EOMONTH($B249,1))))&lt;$C249)))</f>
        <v>0</v>
      </c>
      <c r="BE249" s="48" t="n">
        <f aca="false">IF(OR(N(BE$5)=0,BE$6=""),0,BE$5*((DATE(YEAR($B249),MONTH($B249),MIN(BE$6,DAY(EOMONTH($B249,0))))&gt;=$B249)*(DATE(YEAR($B249),MONTH($B249),MIN(BE$6,DAY(EOMONTH($B249,0))))&lt;$C249)+(DATE(YEAR($B249),MONTH($B249)+1,MIN(BE$6,DAY(EOMONTH($B249,1))))&gt;=$B249)*(DATE(YEAR($B249),MONTH($B249)+1,MIN(BE$6,DAY(EOMONTH($B249,1))))&lt;$C249)))</f>
        <v>0</v>
      </c>
      <c r="BF249" s="48" t="n">
        <f aca="false">IF(OR(N(BF$5)=0,BF$6=""),0,BF$5*((DATE(YEAR($B249),MONTH($B249),MIN(BF$6,DAY(EOMONTH($B249,0))))&gt;=$B249)*(DATE(YEAR($B249),MONTH($B249),MIN(BF$6,DAY(EOMONTH($B249,0))))&lt;$C249)+(DATE(YEAR($B249),MONTH($B249)+1,MIN(BF$6,DAY(EOMONTH($B249,1))))&gt;=$B249)*(DATE(YEAR($B249),MONTH($B249)+1,MIN(BF$6,DAY(EOMONTH($B249,1))))&lt;$C249)))</f>
        <v>0</v>
      </c>
      <c r="BG249" s="48" t="n">
        <f aca="false">IF(OR(N(BG$5)=0,BG$6=""),0,BG$5*((DATE(YEAR($B249),MONTH($B249),MIN(BG$6,DAY(EOMONTH($B249,0))))&gt;=$B249)*(DATE(YEAR($B249),MONTH($B249),MIN(BG$6,DAY(EOMONTH($B249,0))))&lt;$C249)+(DATE(YEAR($B249),MONTH($B249)+1,MIN(BG$6,DAY(EOMONTH($B249,1))))&gt;=$B249)*(DATE(YEAR($B249),MONTH($B249)+1,MIN(BG$6,DAY(EOMONTH($B249,1))))&lt;$C249)))</f>
        <v>0</v>
      </c>
      <c r="BH249" s="48" t="n">
        <f aca="false">IF(OR(N(BH$5)=0,BH$6=""),0,BH$5*((DATE(YEAR($B249),MONTH($B249),MIN(BH$6,DAY(EOMONTH($B249,0))))&gt;=$B249)*(DATE(YEAR($B249),MONTH($B249),MIN(BH$6,DAY(EOMONTH($B249,0))))&lt;$C249)+(DATE(YEAR($B249),MONTH($B249)+1,MIN(BH$6,DAY(EOMONTH($B249,1))))&gt;=$B249)*(DATE(YEAR($B249),MONTH($B249)+1,MIN(BH$6,DAY(EOMONTH($B249,1))))&lt;$C249)))</f>
        <v>0</v>
      </c>
      <c r="BI249" s="48" t="n">
        <f aca="false">IF(OR(N(BI$5)=0,BI$6=""),0,BI$5*((DATE(YEAR($B249),MONTH($B249),MIN(BI$6,DAY(EOMONTH($B249,0))))&gt;=$B249)*(DATE(YEAR($B249),MONTH($B249),MIN(BI$6,DAY(EOMONTH($B249,0))))&lt;$C249)+(DATE(YEAR($B249),MONTH($B249)+1,MIN(BI$6,DAY(EOMONTH($B249,1))))&gt;=$B249)*(DATE(YEAR($B249),MONTH($B249)+1,MIN(BI$6,DAY(EOMONTH($B249,1))))&lt;$C249)))</f>
        <v>0</v>
      </c>
      <c r="BJ249" s="48" t="n">
        <f aca="false">IF(OR(N(BJ$5)=0,BJ$6=""),0,BJ$5*((DATE(YEAR($B249),MONTH($B249),MIN(BJ$6,DAY(EOMONTH($B249,0))))&gt;=$B249)*(DATE(YEAR($B249),MONTH($B249),MIN(BJ$6,DAY(EOMONTH($B249,0))))&lt;$C249)+(DATE(YEAR($B249),MONTH($B249)+1,MIN(BJ$6,DAY(EOMONTH($B249,1))))&gt;=$B249)*(DATE(YEAR($B249),MONTH($B249)+1,MIN(BJ$6,DAY(EOMONTH($B249,1))))&lt;$C249)))</f>
        <v>0</v>
      </c>
      <c r="BK249" s="48" t="n">
        <f aca="false">IF(OR(N(BK$5)=0,BK$6=""),0,BK$5*((DATE(YEAR($B249),MONTH($B249),MIN(BK$6,DAY(EOMONTH($B249,0))))&gt;=$B249)*(DATE(YEAR($B249),MONTH($B249),MIN(BK$6,DAY(EOMONTH($B249,0))))&lt;$C249)+(DATE(YEAR($B249),MONTH($B249)+1,MIN(BK$6,DAY(EOMONTH($B249,1))))&gt;=$B249)*(DATE(YEAR($B249),MONTH($B249)+1,MIN(BK$6,DAY(EOMONTH($B249,1))))&lt;$C249)))</f>
        <v>0</v>
      </c>
      <c r="BL249" s="48" t="n">
        <f aca="false">IF(OR(N(BL$5)=0,BL$6=""),0,BL$5*((DATE(YEAR($B249),MONTH($B249),MIN(BL$6,DAY(EOMONTH($B249,0))))&gt;=$B249)*(DATE(YEAR($B249),MONTH($B249),MIN(BL$6,DAY(EOMONTH($B249,0))))&lt;$C249)+(DATE(YEAR($B249),MONTH($B249)+1,MIN(BL$6,DAY(EOMONTH($B249,1))))&gt;=$B249)*(DATE(YEAR($B249),MONTH($B249)+1,MIN(BL$6,DAY(EOMONTH($B249,1))))&lt;$C249)))</f>
        <v>0</v>
      </c>
      <c r="BM249" s="48" t="n">
        <f aca="false">IF(OR(N(BM$5)=0,BM$6=""),0,BM$5*((DATE(YEAR($B249),MONTH($B249),MIN(BM$6,DAY(EOMONTH($B249,0))))&gt;=$B249)*(DATE(YEAR($B249),MONTH($B249),MIN(BM$6,DAY(EOMONTH($B249,0))))&lt;$C249)+(DATE(YEAR($B249),MONTH($B249)+1,MIN(BM$6,DAY(EOMONTH($B249,1))))&gt;=$B249)*(DATE(YEAR($B249),MONTH($B249)+1,MIN(BM$6,DAY(EOMONTH($B249,1))))&lt;$C249)))</f>
        <v>0</v>
      </c>
      <c r="BN249" s="48" t="n">
        <f aca="false">IF(OR(N(BN$5)=0,BN$6=""),0,BN$5*((DATE(YEAR($B249),MONTH($B249),MIN(BN$6,DAY(EOMONTH($B249,0))))&gt;=$B249)*(DATE(YEAR($B249),MONTH($B249),MIN(BN$6,DAY(EOMONTH($B249,0))))&lt;$C249)+(DATE(YEAR($B249),MONTH($B249)+1,MIN(BN$6,DAY(EOMONTH($B249,1))))&gt;=$B249)*(DATE(YEAR($B249),MONTH($B249)+1,MIN(BN$6,DAY(EOMONTH($B249,1))))&lt;$C249)))</f>
        <v>0</v>
      </c>
      <c r="BO249" s="48" t="n">
        <f aca="false">IF(OR(N(BO$5)=0,BO$6=""),0,BO$5*((DATE(YEAR($B249),MONTH($B249),MIN(BO$6,DAY(EOMONTH($B249,0))))&gt;=$B249)*(DATE(YEAR($B249),MONTH($B249),MIN(BO$6,DAY(EOMONTH($B249,0))))&lt;$C249)+(DATE(YEAR($B249),MONTH($B249)+1,MIN(BO$6,DAY(EOMONTH($B249,1))))&gt;=$B249)*(DATE(YEAR($B249),MONTH($B249)+1,MIN(BO$6,DAY(EOMONTH($B249,1))))&lt;$C249)))</f>
        <v>0</v>
      </c>
      <c r="BP249" s="48" t="n">
        <f aca="false">IF(OR(N(BP$5)=0,BP$6=""),0,BP$5*((DATE(YEAR($B249),MONTH($B249),MIN(BP$6,DAY(EOMONTH($B249,0))))&gt;=$B249)*(DATE(YEAR($B249),MONTH($B249),MIN(BP$6,DAY(EOMONTH($B249,0))))&lt;$C249)+(DATE(YEAR($B249),MONTH($B249)+1,MIN(BP$6,DAY(EOMONTH($B249,1))))&gt;=$B249)*(DATE(YEAR($B249),MONTH($B249)+1,MIN(BP$6,DAY(EOMONTH($B249,1))))&lt;$C249)))</f>
        <v>0</v>
      </c>
      <c r="BQ249" s="48" t="n">
        <f aca="false">IF(OR(N(BQ$5)=0,BQ$6=""),0,BQ$5*((DATE(YEAR($B249),MONTH($B249),MIN(BQ$6,DAY(EOMONTH($B249,0))))&gt;=$B249)*(DATE(YEAR($B249),MONTH($B249),MIN(BQ$6,DAY(EOMONTH($B249,0))))&lt;$C249)+(DATE(YEAR($B249),MONTH($B249)+1,MIN(BQ$6,DAY(EOMONTH($B249,1))))&gt;=$B249)*(DATE(YEAR($B249),MONTH($B249)+1,MIN(BQ$6,DAY(EOMONTH($B249,1))))&lt;$C249)))</f>
        <v>0</v>
      </c>
      <c r="BR249" s="48" t="n">
        <f aca="false">IF(OR(N(BR$5)=0,BR$6=""),0,BR$5*((DATE(YEAR($B249),MONTH($B249),MIN(BR$6,DAY(EOMONTH($B249,0))))&gt;=$B249)*(DATE(YEAR($B249),MONTH($B249),MIN(BR$6,DAY(EOMONTH($B249,0))))&lt;$C249)+(DATE(YEAR($B249),MONTH($B249)+1,MIN(BR$6,DAY(EOMONTH($B249,1))))&gt;=$B249)*(DATE(YEAR($B249),MONTH($B249)+1,MIN(BR$6,DAY(EOMONTH($B249,1))))&lt;$C249)))</f>
        <v>0</v>
      </c>
      <c r="BS249" s="48" t="n">
        <f aca="false">IF(OR(N(BS$5)=0,BS$6=""),0,BS$5*((DATE(YEAR($B249),MONTH($B249),MIN(BS$6,DAY(EOMONTH($B249,0))))&gt;=$B249)*(DATE(YEAR($B249),MONTH($B249),MIN(BS$6,DAY(EOMONTH($B249,0))))&lt;$C249)+(DATE(YEAR($B249),MONTH($B249)+1,MIN(BS$6,DAY(EOMONTH($B249,1))))&gt;=$B249)*(DATE(YEAR($B249),MONTH($B249)+1,MIN(BS$6,DAY(EOMONTH($B249,1))))&lt;$C249)))</f>
        <v>0</v>
      </c>
      <c r="BT249" s="48" t="n">
        <f aca="false">IF(OR(N(BT$5)=0,BT$6=""),0,BT$5*((DATE(YEAR($B249),MONTH($B249),MIN(BT$6,DAY(EOMONTH($B249,0))))&gt;=$B249)*(DATE(YEAR($B249),MONTH($B249),MIN(BT$6,DAY(EOMONTH($B249,0))))&lt;$C249)+(DATE(YEAR($B249),MONTH($B249)+1,MIN(BT$6,DAY(EOMONTH($B249,1))))&gt;=$B249)*(DATE(YEAR($B249),MONTH($B249)+1,MIN(BT$6,DAY(EOMONTH($B249,1))))&lt;$C249)))</f>
        <v>0</v>
      </c>
      <c r="BU249" s="48" t="n">
        <f aca="false">IF(OR(N(BU$5)=0,BU$6=""),0,BU$5*((DATE(YEAR($B249),MONTH($B249),MIN(BU$6,DAY(EOMONTH($B249,0))))&gt;=$B249)*(DATE(YEAR($B249),MONTH($B249),MIN(BU$6,DAY(EOMONTH($B249,0))))&lt;$C249)+(DATE(YEAR($B249),MONTH($B249)+1,MIN(BU$6,DAY(EOMONTH($B249,1))))&gt;=$B249)*(DATE(YEAR($B249),MONTH($B249)+1,MIN(BU$6,DAY(EOMONTH($B249,1))))&lt;$C249)))</f>
        <v>0</v>
      </c>
      <c r="BV249" s="48" t="n">
        <f aca="false">IF(OR(N(BV$5)=0,BV$6=""),0,BV$5*((DATE(YEAR($B249),MONTH($B249),MIN(BV$6,DAY(EOMONTH($B249,0))))&gt;=$B249)*(DATE(YEAR($B249),MONTH($B249),MIN(BV$6,DAY(EOMONTH($B249,0))))&lt;$C249)+(DATE(YEAR($B249),MONTH($B249)+1,MIN(BV$6,DAY(EOMONTH($B249,1))))&gt;=$B249)*(DATE(YEAR($B249),MONTH($B249)+1,MIN(BV$6,DAY(EOMONTH($B249,1))))&lt;$C249)))</f>
        <v>0</v>
      </c>
      <c r="BW249" s="48" t="n">
        <f aca="false">IF(OR(N(BW$5)=0,BW$6=""),0,BW$5*((DATE(YEAR($B249),MONTH($B249),MIN(BW$6,DAY(EOMONTH($B249,0))))&gt;=$B249)*(DATE(YEAR($B249),MONTH($B249),MIN(BW$6,DAY(EOMONTH($B249,0))))&lt;$C249)+(DATE(YEAR($B249),MONTH($B249)+1,MIN(BW$6,DAY(EOMONTH($B249,1))))&gt;=$B249)*(DATE(YEAR($B249),MONTH($B249)+1,MIN(BW$6,DAY(EOMONTH($B249,1))))&lt;$C249)))</f>
        <v>0</v>
      </c>
      <c r="BX249" s="48" t="n">
        <f aca="false">MIN(Z249,(FT248*(1+FT$5/Setup!$C$36)+IF($V249=1,N($F249),0)))</f>
        <v>0</v>
      </c>
      <c r="BY249" s="48" t="n">
        <f aca="false">MIN(AA249,(FU248*(1+FU$5/Setup!$C$36)+IF($V249=2,N($F249),0)))</f>
        <v>0</v>
      </c>
      <c r="BZ249" s="48" t="n">
        <f aca="false">MIN(AB249,(FV248*(1+FV$5/Setup!$C$36)+IF($V249=3,N($F249),0)))</f>
        <v>0</v>
      </c>
      <c r="CA249" s="48" t="n">
        <f aca="false">MIN(AC249,(FW248*(1+FW$5/Setup!$C$36)+IF($V249=4,N($F249),0)))</f>
        <v>0</v>
      </c>
      <c r="CB249" s="48" t="n">
        <f aca="false">MIN(AD249,(FX248*(1+FX$5/Setup!$C$36)+IF($V249=5,N($F249),0)))</f>
        <v>0</v>
      </c>
      <c r="CC249" s="48" t="n">
        <f aca="false">MIN(AE249,(FY248*(1+FY$5/Setup!$C$36)+IF($V249=6,N($F249),0)))</f>
        <v>0</v>
      </c>
      <c r="CD249" s="48" t="n">
        <f aca="false">MIN(AF249,(FZ248*(1+FZ$5/Setup!$C$36)+IF($V249=7,N($F249),0)))</f>
        <v>0</v>
      </c>
      <c r="CE249" s="48" t="n">
        <f aca="false">MIN(AG249,(GA248*(1+GA$5/Setup!$C$36)+IF($V249=8,N($F249),0)))</f>
        <v>0</v>
      </c>
      <c r="CF249" s="48" t="n">
        <f aca="false">MIN(AH249,(GB248*(1+GB$5/Setup!$C$36)+IF($V249=9,N($F249),0)))</f>
        <v>0</v>
      </c>
      <c r="CG249" s="48" t="n">
        <f aca="false">MIN(AI249,(GC248*(1+GC$5/Setup!$C$36)+IF($V249=10,N($F249),0)))</f>
        <v>0</v>
      </c>
      <c r="CH249" s="48" t="n">
        <f aca="false">MIN(AJ249,(GD248*(1+GD$5/Setup!$C$36)+IF($V249=11,N($F249),0)))</f>
        <v>0</v>
      </c>
      <c r="CI249" s="48" t="n">
        <f aca="false">MIN(AK249,(GE248*(1+GE$5/Setup!$C$36)+IF($V249=12,N($F249),0)))</f>
        <v>0</v>
      </c>
      <c r="CJ249" s="48" t="n">
        <f aca="false">MIN(AL249,(GF248*(1+GF$5/Setup!$C$36)+IF($V249=13,N($F249),0)))</f>
        <v>0</v>
      </c>
      <c r="CK249" s="48" t="n">
        <f aca="false">MIN(AM249,(GG248*(1+GG$5/Setup!$C$36)+IF($V249=14,N($F249),0)))</f>
        <v>0</v>
      </c>
      <c r="CL249" s="48" t="n">
        <f aca="false">MIN(AN249,(GH248*(1+GH$5/Setup!$C$36)+IF($V249=15,N($F249),0)))</f>
        <v>0</v>
      </c>
      <c r="CM249" s="48" t="n">
        <f aca="false">MIN(AO249,(GI248*(1+GI$5/Setup!$C$36)+IF($V249=16,N($F249),0)))</f>
        <v>0</v>
      </c>
      <c r="CN249" s="48" t="n">
        <f aca="false">MIN(AP249,(GJ248*(1+GJ$5/Setup!$C$36)+IF($V249=17,N($F249),0)))</f>
        <v>0</v>
      </c>
      <c r="CO249" s="48" t="n">
        <f aca="false">MIN(AQ249,(GK248*(1+GK$5/Setup!$C$36)+IF($V249=18,N($F249),0)))</f>
        <v>0</v>
      </c>
      <c r="CP249" s="48" t="n">
        <f aca="false">MIN(AR249,(GL248*(1+GL$5/Setup!$C$36)+IF($V249=19,N($F249),0)))</f>
        <v>0</v>
      </c>
      <c r="CQ249" s="48" t="n">
        <f aca="false">MIN(AS249,(GM248*(1+GM$5/Setup!$C$36)+IF($V249=20,N($F249),0)))</f>
        <v>0</v>
      </c>
      <c r="CR249" s="48" t="n">
        <f aca="false">MIN(AT249,(GN248*(1+GN$5/Setup!$C$36)+IF($V249=21,N($F249),0)))</f>
        <v>0</v>
      </c>
      <c r="CS249" s="48" t="n">
        <f aca="false">MIN(AU249,(GO248*(1+GO$5/Setup!$C$36)+IF($V249=22,N($F249),0)))</f>
        <v>0</v>
      </c>
      <c r="CT249" s="48" t="n">
        <f aca="false">MIN(AV249,(GP248*(1+GP$5/Setup!$C$36)+IF($V249=23,N($F249),0)))</f>
        <v>0</v>
      </c>
      <c r="CU249" s="48" t="n">
        <f aca="false">MIN(AW249,(GQ248*(1+GQ$5/Setup!$C$36)+IF($V249=24,N($F249),0)))</f>
        <v>0</v>
      </c>
      <c r="CV249" s="48" t="n">
        <f aca="false">MIN(AX249,(GR248*(1+GR$5/Setup!$C$36)+IF($V249=25,N($F249),0)))</f>
        <v>0</v>
      </c>
      <c r="CW249" s="48" t="n">
        <f aca="false">MIN(AY249,(GS248*(1+GS$5/Setup!$C$36)+IF($V249=26,N($F249),0)))</f>
        <v>0</v>
      </c>
      <c r="CX249" s="48" t="n">
        <f aca="false">MIN(AZ249,(GT248*(1+GT$5/Setup!$C$36)+IF($V249=27,N($F249),0)))</f>
        <v>0</v>
      </c>
      <c r="CY249" s="48" t="n">
        <f aca="false">MIN(BA249,(GU248*(1+GU$5/Setup!$C$36)+IF($V249=28,N($F249),0)))</f>
        <v>0</v>
      </c>
      <c r="CZ249" s="48" t="n">
        <f aca="false">MIN(BB249,(GV248*(1+GV$5/Setup!$C$36)+IF($V249=29,N($F249),0)))</f>
        <v>0</v>
      </c>
      <c r="DA249" s="48" t="n">
        <f aca="false">MIN(BC249,(GW248*(1+GW$5/Setup!$C$36)+IF($V249=30,N($F249),0)))</f>
        <v>0</v>
      </c>
      <c r="DB249" s="48" t="n">
        <f aca="false">MIN(BD249,(GX248*(1+GX$5/Setup!$C$36)+IF($V249=31,N($F249),0)))</f>
        <v>0</v>
      </c>
      <c r="DC249" s="48" t="n">
        <f aca="false">MIN(BE249,(GY248*(1+GY$5/Setup!$C$36)+IF($V249=32,N($F249),0)))</f>
        <v>0</v>
      </c>
      <c r="DD249" s="48" t="n">
        <f aca="false">MIN(BF249,(GZ248*(1+GZ$5/Setup!$C$36)+IF($V249=33,N($F249),0)))</f>
        <v>0</v>
      </c>
      <c r="DE249" s="48" t="n">
        <f aca="false">MIN(BG249,(HA248*(1+HA$5/Setup!$C$36)+IF($V249=34,N($F249),0)))</f>
        <v>0</v>
      </c>
      <c r="DF249" s="48" t="n">
        <f aca="false">MIN(BH249,(HB248*(1+HB$5/Setup!$C$36)+IF($V249=35,N($F249),0)))</f>
        <v>0</v>
      </c>
      <c r="DG249" s="48" t="n">
        <f aca="false">MIN(BI249,(HC248*(1+HC$5/Setup!$C$36)+IF($V249=36,N($F249),0)))</f>
        <v>0</v>
      </c>
      <c r="DH249" s="48" t="n">
        <f aca="false">MIN(BJ249,(HD248*(1+HD$5/Setup!$C$36)+IF($V249=37,N($F249),0)))</f>
        <v>0</v>
      </c>
      <c r="DI249" s="48" t="n">
        <f aca="false">MIN(BK249,(HE248*(1+HE$5/Setup!$C$36)+IF($V249=38,N($F249),0)))</f>
        <v>0</v>
      </c>
      <c r="DJ249" s="48" t="n">
        <f aca="false">MIN(BL249,(HF248*(1+HF$5/Setup!$C$36)+IF($V249=39,N($F249),0)))</f>
        <v>0</v>
      </c>
      <c r="DK249" s="48" t="n">
        <f aca="false">MIN(BM249,(HG248*(1+HG$5/Setup!$C$36)+IF($V249=40,N($F249),0)))</f>
        <v>0</v>
      </c>
      <c r="DL249" s="48" t="n">
        <f aca="false">MIN(BN249,(HH248*(1+HH$5/Setup!$C$36)+IF($V249=41,N($F249),0)))</f>
        <v>0</v>
      </c>
      <c r="DM249" s="48" t="n">
        <f aca="false">MIN(BO249,(HI248*(1+HI$5/Setup!$C$36)+IF($V249=42,N($F249),0)))</f>
        <v>0</v>
      </c>
      <c r="DN249" s="48" t="n">
        <f aca="false">MIN(BP249,(HJ248*(1+HJ$5/Setup!$C$36)+IF($V249=43,N($F249),0)))</f>
        <v>0</v>
      </c>
      <c r="DO249" s="48" t="n">
        <f aca="false">MIN(BQ249,(HK248*(1+HK$5/Setup!$C$36)+IF($V249=44,N($F249),0)))</f>
        <v>0</v>
      </c>
      <c r="DP249" s="48" t="n">
        <f aca="false">MIN(BR249,(HL248*(1+HL$5/Setup!$C$36)+IF($V249=45,N($F249),0)))</f>
        <v>0</v>
      </c>
      <c r="DQ249" s="48" t="n">
        <f aca="false">MIN(BS249,(HM248*(1+HM$5/Setup!$C$36)+IF($V249=46,N($F249),0)))</f>
        <v>0</v>
      </c>
      <c r="DR249" s="48" t="n">
        <f aca="false">MIN(BT249,(HN248*(1+HN$5/Setup!$C$36)+IF($V249=47,N($F249),0)))</f>
        <v>0</v>
      </c>
      <c r="DS249" s="48" t="n">
        <f aca="false">MIN(BU249,(HO248*(1+HO$5/Setup!$C$36)+IF($V249=48,N($F249),0)))</f>
        <v>0</v>
      </c>
      <c r="DT249" s="48" t="n">
        <f aca="false">MIN(BV249,(HP248*(1+HP$5/Setup!$C$36)+IF($V249=49,N($F249),0)))</f>
        <v>0</v>
      </c>
      <c r="DU249" s="48" t="n">
        <f aca="false">MIN(BW249,(HQ248*(1+HQ$5/Setup!$C$36)+IF($V249=50,N($F249),0)))</f>
        <v>0</v>
      </c>
      <c r="DV249" s="48" t="n">
        <f aca="false">MIN(MAX((FT248*(1+FT$5/Setup!$C$36)+IF($V249=1,N($F249),0))-BX249,0),MAX($P249-0,0))</f>
        <v>0</v>
      </c>
      <c r="DW249" s="48" t="n">
        <f aca="false">MIN(MAX((FU248*(1+FU$5/Setup!$C$36)+IF($V249=2,N($F249),0))-BY249,0),MAX($P249-SUM(DV249:DV249),0))</f>
        <v>0</v>
      </c>
      <c r="DX249" s="48" t="n">
        <f aca="false">MIN(MAX((FV248*(1+FV$5/Setup!$C$36)+IF($V249=3,N($F249),0))-BZ249,0),MAX($P249-SUM(DV249:DW249),0))</f>
        <v>0</v>
      </c>
      <c r="DY249" s="48" t="n">
        <f aca="false">MIN(MAX((FW248*(1+FW$5/Setup!$C$36)+IF($V249=4,N($F249),0))-CA249,0),MAX($P249-SUM(DV249:DX249),0))</f>
        <v>0</v>
      </c>
      <c r="DZ249" s="48" t="n">
        <f aca="false">MIN(MAX((FX248*(1+FX$5/Setup!$C$36)+IF($V249=5,N($F249),0))-CB249,0),MAX($P249-SUM(DV249:DY249),0))</f>
        <v>0</v>
      </c>
      <c r="EA249" s="48" t="n">
        <f aca="false">MIN(MAX((FY248*(1+FY$5/Setup!$C$36)+IF($V249=6,N($F249),0))-CC249,0),MAX($P249-SUM(DV249:DZ249),0))</f>
        <v>0</v>
      </c>
      <c r="EB249" s="48" t="n">
        <f aca="false">MIN(MAX((FZ248*(1+FZ$5/Setup!$C$36)+IF($V249=7,N($F249),0))-CD249,0),MAX($P249-SUM(DV249:EA249),0))</f>
        <v>0</v>
      </c>
      <c r="EC249" s="48" t="n">
        <f aca="false">MIN(MAX((GA248*(1+GA$5/Setup!$C$36)+IF($V249=8,N($F249),0))-CE249,0),MAX($P249-SUM(DV249:EB249),0))</f>
        <v>0</v>
      </c>
      <c r="ED249" s="48" t="n">
        <f aca="false">MIN(MAX((GB248*(1+GB$5/Setup!$C$36)+IF($V249=9,N($F249),0))-CF249,0),MAX($P249-SUM(DV249:EC249),0))</f>
        <v>0</v>
      </c>
      <c r="EE249" s="48" t="n">
        <f aca="false">MIN(MAX((GC248*(1+GC$5/Setup!$C$36)+IF($V249=10,N($F249),0))-CG249,0),MAX($P249-SUM(DV249:ED249),0))</f>
        <v>0</v>
      </c>
      <c r="EF249" s="48" t="n">
        <f aca="false">MIN(MAX((GD248*(1+GD$5/Setup!$C$36)+IF($V249=11,N($F249),0))-CH249,0),MAX($P249-SUM(DV249:EE249),0))</f>
        <v>0</v>
      </c>
      <c r="EG249" s="48" t="n">
        <f aca="false">MIN(MAX((GE248*(1+GE$5/Setup!$C$36)+IF($V249=12,N($F249),0))-CI249,0),MAX($P249-SUM(DV249:EF249),0))</f>
        <v>0</v>
      </c>
      <c r="EH249" s="48" t="n">
        <f aca="false">MIN(MAX((GF248*(1+GF$5/Setup!$C$36)+IF($V249=13,N($F249),0))-CJ249,0),MAX($P249-SUM(DV249:EG249),0))</f>
        <v>0</v>
      </c>
      <c r="EI249" s="48" t="n">
        <f aca="false">MIN(MAX((GG248*(1+GG$5/Setup!$C$36)+IF($V249=14,N($F249),0))-CK249,0),MAX($P249-SUM(DV249:EH249),0))</f>
        <v>0</v>
      </c>
      <c r="EJ249" s="48" t="n">
        <f aca="false">MIN(MAX((GH248*(1+GH$5/Setup!$C$36)+IF($V249=15,N($F249),0))-CL249,0),MAX($P249-SUM(DV249:EI249),0))</f>
        <v>0</v>
      </c>
      <c r="EK249" s="48" t="n">
        <f aca="false">MIN(MAX((GI248*(1+GI$5/Setup!$C$36)+IF($V249=16,N($F249),0))-CM249,0),MAX($P249-SUM(DV249:EJ249),0))</f>
        <v>0</v>
      </c>
      <c r="EL249" s="48" t="n">
        <f aca="false">MIN(MAX((GJ248*(1+GJ$5/Setup!$C$36)+IF($V249=17,N($F249),0))-CN249,0),MAX($P249-SUM(DV249:EK249),0))</f>
        <v>0</v>
      </c>
      <c r="EM249" s="48" t="n">
        <f aca="false">MIN(MAX((GK248*(1+GK$5/Setup!$C$36)+IF($V249=18,N($F249),0))-CO249,0),MAX($P249-SUM(DV249:EL249),0))</f>
        <v>0</v>
      </c>
      <c r="EN249" s="48" t="n">
        <f aca="false">MIN(MAX((GL248*(1+GL$5/Setup!$C$36)+IF($V249=19,N($F249),0))-CP249,0),MAX($P249-SUM(DV249:EM249),0))</f>
        <v>0</v>
      </c>
      <c r="EO249" s="48" t="n">
        <f aca="false">MIN(MAX((GM248*(1+GM$5/Setup!$C$36)+IF($V249=20,N($F249),0))-CQ249,0),MAX($P249-SUM(DV249:EN249),0))</f>
        <v>0</v>
      </c>
      <c r="EP249" s="48" t="n">
        <f aca="false">MIN(MAX((GN248*(1+GN$5/Setup!$C$36)+IF($V249=21,N($F249),0))-CR249,0),MAX($P249-SUM(DV249:EO249),0))</f>
        <v>0</v>
      </c>
      <c r="EQ249" s="48" t="n">
        <f aca="false">MIN(MAX((GO248*(1+GO$5/Setup!$C$36)+IF($V249=22,N($F249),0))-CS249,0),MAX($P249-SUM(DV249:EP249),0))</f>
        <v>0</v>
      </c>
      <c r="ER249" s="48" t="n">
        <f aca="false">MIN(MAX((GP248*(1+GP$5/Setup!$C$36)+IF($V249=23,N($F249),0))-CT249,0),MAX($P249-SUM(DV249:EQ249),0))</f>
        <v>0</v>
      </c>
      <c r="ES249" s="48" t="n">
        <f aca="false">MIN(MAX((GQ248*(1+GQ$5/Setup!$C$36)+IF($V249=24,N($F249),0))-CU249,0),MAX($P249-SUM(DV249:ER249),0))</f>
        <v>0</v>
      </c>
      <c r="ET249" s="48" t="n">
        <f aca="false">MIN(MAX((GR248*(1+GR$5/Setup!$C$36)+IF($V249=25,N($F249),0))-CV249,0),MAX($P249-SUM(DV249:ES249),0))</f>
        <v>0</v>
      </c>
      <c r="EU249" s="48" t="n">
        <f aca="false">MIN(MAX((GS248*(1+GS$5/Setup!$C$36)+IF($V249=26,N($F249),0))-CW249,0),MAX($P249-SUM(DV249:ET249),0))</f>
        <v>0</v>
      </c>
      <c r="EV249" s="48" t="n">
        <f aca="false">MIN(MAX((GT248*(1+GT$5/Setup!$C$36)+IF($V249=27,N($F249),0))-CX249,0),MAX($P249-SUM(DV249:EU249),0))</f>
        <v>0</v>
      </c>
      <c r="EW249" s="48" t="n">
        <f aca="false">MIN(MAX((GU248*(1+GU$5/Setup!$C$36)+IF($V249=28,N($F249),0))-CY249,0),MAX($P249-SUM(DV249:EV249),0))</f>
        <v>0</v>
      </c>
      <c r="EX249" s="48" t="n">
        <f aca="false">MIN(MAX((GV248*(1+GV$5/Setup!$C$36)+IF($V249=29,N($F249),0))-CZ249,0),MAX($P249-SUM(DV249:EW249),0))</f>
        <v>0</v>
      </c>
      <c r="EY249" s="48" t="n">
        <f aca="false">MIN(MAX((GW248*(1+GW$5/Setup!$C$36)+IF($V249=30,N($F249),0))-DA249,0),MAX($P249-SUM(DV249:EX249),0))</f>
        <v>0</v>
      </c>
      <c r="EZ249" s="48" t="n">
        <f aca="false">MIN(MAX((GX248*(1+GX$5/Setup!$C$36)+IF($V249=31,N($F249),0))-DB249,0),MAX($P249-SUM(DV249:EY249),0))</f>
        <v>0</v>
      </c>
      <c r="FA249" s="48" t="n">
        <f aca="false">MIN(MAX((GY248*(1+GY$5/Setup!$C$36)+IF($V249=32,N($F249),0))-DC249,0),MAX($P249-SUM(DV249:EZ249),0))</f>
        <v>0</v>
      </c>
      <c r="FB249" s="48" t="n">
        <f aca="false">MIN(MAX((GZ248*(1+GZ$5/Setup!$C$36)+IF($V249=33,N($F249),0))-DD249,0),MAX($P249-SUM(DV249:FA249),0))</f>
        <v>0</v>
      </c>
      <c r="FC249" s="48" t="n">
        <f aca="false">MIN(MAX((HA248*(1+HA$5/Setup!$C$36)+IF($V249=34,N($F249),0))-DE249,0),MAX($P249-SUM(DV249:FB249),0))</f>
        <v>0</v>
      </c>
      <c r="FD249" s="48" t="n">
        <f aca="false">MIN(MAX((HB248*(1+HB$5/Setup!$C$36)+IF($V249=35,N($F249),0))-DF249,0),MAX($P249-SUM(DV249:FC249),0))</f>
        <v>0</v>
      </c>
      <c r="FE249" s="48" t="n">
        <f aca="false">MIN(MAX((HC248*(1+HC$5/Setup!$C$36)+IF($V249=36,N($F249),0))-DG249,0),MAX($P249-SUM(DV249:FD249),0))</f>
        <v>0</v>
      </c>
      <c r="FF249" s="48" t="n">
        <f aca="false">MIN(MAX((HD248*(1+HD$5/Setup!$C$36)+IF($V249=37,N($F249),0))-DH249,0),MAX($P249-SUM(DV249:FE249),0))</f>
        <v>0</v>
      </c>
      <c r="FG249" s="48" t="n">
        <f aca="false">MIN(MAX((HE248*(1+HE$5/Setup!$C$36)+IF($V249=38,N($F249),0))-DI249,0),MAX($P249-SUM(DV249:FF249),0))</f>
        <v>0</v>
      </c>
      <c r="FH249" s="48" t="n">
        <f aca="false">MIN(MAX((HF248*(1+HF$5/Setup!$C$36)+IF($V249=39,N($F249),0))-DJ249,0),MAX($P249-SUM(DV249:FG249),0))</f>
        <v>0</v>
      </c>
      <c r="FI249" s="48" t="n">
        <f aca="false">MIN(MAX((HG248*(1+HG$5/Setup!$C$36)+IF($V249=40,N($F249),0))-DK249,0),MAX($P249-SUM(DV249:FH249),0))</f>
        <v>0</v>
      </c>
      <c r="FJ249" s="48" t="n">
        <f aca="false">MIN(MAX((HH248*(1+HH$5/Setup!$C$36)+IF($V249=41,N($F249),0))-DL249,0),MAX($P249-SUM(DV249:FI249),0))</f>
        <v>0</v>
      </c>
      <c r="FK249" s="48" t="n">
        <f aca="false">MIN(MAX((HI248*(1+HI$5/Setup!$C$36)+IF($V249=42,N($F249),0))-DM249,0),MAX($P249-SUM(DV249:FJ249),0))</f>
        <v>0</v>
      </c>
      <c r="FL249" s="48" t="n">
        <f aca="false">MIN(MAX((HJ248*(1+HJ$5/Setup!$C$36)+IF($V249=43,N($F249),0))-DN249,0),MAX($P249-SUM(DV249:FK249),0))</f>
        <v>0</v>
      </c>
      <c r="FM249" s="48" t="n">
        <f aca="false">MIN(MAX((HK248*(1+HK$5/Setup!$C$36)+IF($V249=44,N($F249),0))-DO249,0),MAX($P249-SUM(DV249:FL249),0))</f>
        <v>0</v>
      </c>
      <c r="FN249" s="48" t="n">
        <f aca="false">MIN(MAX((HL248*(1+HL$5/Setup!$C$36)+IF($V249=45,N($F249),0))-DP249,0),MAX($P249-SUM(DV249:FM249),0))</f>
        <v>0</v>
      </c>
      <c r="FO249" s="48" t="n">
        <f aca="false">MIN(MAX((HM248*(1+HM$5/Setup!$C$36)+IF($V249=46,N($F249),0))-DQ249,0),MAX($P249-SUM(DV249:FN249),0))</f>
        <v>0</v>
      </c>
      <c r="FP249" s="48" t="n">
        <f aca="false">MIN(MAX((HN248*(1+HN$5/Setup!$C$36)+IF($V249=47,N($F249),0))-DR249,0),MAX($P249-SUM(DV249:FO249),0))</f>
        <v>0</v>
      </c>
      <c r="FQ249" s="48" t="n">
        <f aca="false">MIN(MAX((HO248*(1+HO$5/Setup!$C$36)+IF($V249=48,N($F249),0))-DS249,0),MAX($P249-SUM(DV249:FP249),0))</f>
        <v>0</v>
      </c>
      <c r="FR249" s="48" t="n">
        <f aca="false">MIN(MAX((HP248*(1+HP$5/Setup!$C$36)+IF($V249=49,N($F249),0))-DT249,0),MAX($P249-SUM(DV249:FQ249),0))</f>
        <v>0</v>
      </c>
      <c r="FS249" s="48" t="n">
        <f aca="false">MIN(MAX((HQ248*(1+HQ$5/Setup!$C$36)+IF($V249=50,N($F249),0))-DU249,0),MAX($P249-SUM(DV249:FR249),0))</f>
        <v>0</v>
      </c>
      <c r="FT249" s="48" t="n">
        <f aca="false">IF((FT248*(1+FT$5/Setup!$C$36)+IF($V249=1,N($F249),0))-BX249-DV249&lt;0.005,0,(FT248*(1+FT$5/Setup!$C$36)+IF($V249=1,N($F249),0))-BX249-DV249)</f>
        <v>0</v>
      </c>
      <c r="FU249" s="48" t="n">
        <f aca="false">IF((FU248*(1+FU$5/Setup!$C$36)+IF($V249=2,N($F249),0))-BY249-DW249&lt;0.005,0,(FU248*(1+FU$5/Setup!$C$36)+IF($V249=2,N($F249),0))-BY249-DW249)</f>
        <v>0</v>
      </c>
      <c r="FV249" s="48" t="n">
        <f aca="false">IF((FV248*(1+FV$5/Setup!$C$36)+IF($V249=3,N($F249),0))-BZ249-DX249&lt;0.005,0,(FV248*(1+FV$5/Setup!$C$36)+IF($V249=3,N($F249),0))-BZ249-DX249)</f>
        <v>0</v>
      </c>
      <c r="FW249" s="48" t="n">
        <f aca="false">IF((FW248*(1+FW$5/Setup!$C$36)+IF($V249=4,N($F249),0))-CA249-DY249&lt;0.005,0,(FW248*(1+FW$5/Setup!$C$36)+IF($V249=4,N($F249),0))-CA249-DY249)</f>
        <v>0</v>
      </c>
      <c r="FX249" s="48" t="n">
        <f aca="false">IF((FX248*(1+FX$5/Setup!$C$36)+IF($V249=5,N($F249),0))-CB249-DZ249&lt;0.005,0,(FX248*(1+FX$5/Setup!$C$36)+IF($V249=5,N($F249),0))-CB249-DZ249)</f>
        <v>0</v>
      </c>
      <c r="FY249" s="48" t="n">
        <f aca="false">IF((FY248*(1+FY$5/Setup!$C$36)+IF($V249=6,N($F249),0))-CC249-EA249&lt;0.005,0,(FY248*(1+FY$5/Setup!$C$36)+IF($V249=6,N($F249),0))-CC249-EA249)</f>
        <v>0</v>
      </c>
      <c r="FZ249" s="48" t="n">
        <f aca="false">IF((FZ248*(1+FZ$5/Setup!$C$36)+IF($V249=7,N($F249),0))-CD249-EB249&lt;0.005,0,(FZ248*(1+FZ$5/Setup!$C$36)+IF($V249=7,N($F249),0))-CD249-EB249)</f>
        <v>0</v>
      </c>
      <c r="GA249" s="48" t="n">
        <f aca="false">IF((GA248*(1+GA$5/Setup!$C$36)+IF($V249=8,N($F249),0))-CE249-EC249&lt;0.005,0,(GA248*(1+GA$5/Setup!$C$36)+IF($V249=8,N($F249),0))-CE249-EC249)</f>
        <v>0</v>
      </c>
      <c r="GB249" s="48" t="n">
        <f aca="false">IF((GB248*(1+GB$5/Setup!$C$36)+IF($V249=9,N($F249),0))-CF249-ED249&lt;0.005,0,(GB248*(1+GB$5/Setup!$C$36)+IF($V249=9,N($F249),0))-CF249-ED249)</f>
        <v>0</v>
      </c>
      <c r="GC249" s="48" t="n">
        <f aca="false">IF((GC248*(1+GC$5/Setup!$C$36)+IF($V249=10,N($F249),0))-CG249-EE249&lt;0.005,0,(GC248*(1+GC$5/Setup!$C$36)+IF($V249=10,N($F249),0))-CG249-EE249)</f>
        <v>0</v>
      </c>
      <c r="GD249" s="48" t="n">
        <f aca="false">IF((GD248*(1+GD$5/Setup!$C$36)+IF($V249=11,N($F249),0))-CH249-EF249&lt;0.005,0,(GD248*(1+GD$5/Setup!$C$36)+IF($V249=11,N($F249),0))-CH249-EF249)</f>
        <v>0</v>
      </c>
      <c r="GE249" s="48" t="n">
        <f aca="false">IF((GE248*(1+GE$5/Setup!$C$36)+IF($V249=12,N($F249),0))-CI249-EG249&lt;0.005,0,(GE248*(1+GE$5/Setup!$C$36)+IF($V249=12,N($F249),0))-CI249-EG249)</f>
        <v>0</v>
      </c>
      <c r="GF249" s="48" t="n">
        <f aca="false">IF((GF248*(1+GF$5/Setup!$C$36)+IF($V249=13,N($F249),0))-CJ249-EH249&lt;0.005,0,(GF248*(1+GF$5/Setup!$C$36)+IF($V249=13,N($F249),0))-CJ249-EH249)</f>
        <v>0</v>
      </c>
      <c r="GG249" s="48" t="n">
        <f aca="false">IF((GG248*(1+GG$5/Setup!$C$36)+IF($V249=14,N($F249),0))-CK249-EI249&lt;0.005,0,(GG248*(1+GG$5/Setup!$C$36)+IF($V249=14,N($F249),0))-CK249-EI249)</f>
        <v>0</v>
      </c>
      <c r="GH249" s="48" t="n">
        <f aca="false">IF((GH248*(1+GH$5/Setup!$C$36)+IF($V249=15,N($F249),0))-CL249-EJ249&lt;0.005,0,(GH248*(1+GH$5/Setup!$C$36)+IF($V249=15,N($F249),0))-CL249-EJ249)</f>
        <v>0</v>
      </c>
      <c r="GI249" s="48" t="n">
        <f aca="false">IF((GI248*(1+GI$5/Setup!$C$36)+IF($V249=16,N($F249),0))-CM249-EK249&lt;0.005,0,(GI248*(1+GI$5/Setup!$C$36)+IF($V249=16,N($F249),0))-CM249-EK249)</f>
        <v>0</v>
      </c>
      <c r="GJ249" s="48" t="n">
        <f aca="false">IF((GJ248*(1+GJ$5/Setup!$C$36)+IF($V249=17,N($F249),0))-CN249-EL249&lt;0.005,0,(GJ248*(1+GJ$5/Setup!$C$36)+IF($V249=17,N($F249),0))-CN249-EL249)</f>
        <v>0</v>
      </c>
      <c r="GK249" s="48" t="n">
        <f aca="false">IF((GK248*(1+GK$5/Setup!$C$36)+IF($V249=18,N($F249),0))-CO249-EM249&lt;0.005,0,(GK248*(1+GK$5/Setup!$C$36)+IF($V249=18,N($F249),0))-CO249-EM249)</f>
        <v>0</v>
      </c>
      <c r="GL249" s="48" t="n">
        <f aca="false">IF((GL248*(1+GL$5/Setup!$C$36)+IF($V249=19,N($F249),0))-CP249-EN249&lt;0.005,0,(GL248*(1+GL$5/Setup!$C$36)+IF($V249=19,N($F249),0))-CP249-EN249)</f>
        <v>0</v>
      </c>
      <c r="GM249" s="48" t="n">
        <f aca="false">IF((GM248*(1+GM$5/Setup!$C$36)+IF($V249=20,N($F249),0))-CQ249-EO249&lt;0.005,0,(GM248*(1+GM$5/Setup!$C$36)+IF($V249=20,N($F249),0))-CQ249-EO249)</f>
        <v>0</v>
      </c>
      <c r="GN249" s="48" t="n">
        <f aca="false">IF((GN248*(1+GN$5/Setup!$C$36)+IF($V249=21,N($F249),0))-CR249-EP249&lt;0.005,0,(GN248*(1+GN$5/Setup!$C$36)+IF($V249=21,N($F249),0))-CR249-EP249)</f>
        <v>0</v>
      </c>
      <c r="GO249" s="48" t="n">
        <f aca="false">IF((GO248*(1+GO$5/Setup!$C$36)+IF($V249=22,N($F249),0))-CS249-EQ249&lt;0.005,0,(GO248*(1+GO$5/Setup!$C$36)+IF($V249=22,N($F249),0))-CS249-EQ249)</f>
        <v>0</v>
      </c>
      <c r="GP249" s="48" t="n">
        <f aca="false">IF((GP248*(1+GP$5/Setup!$C$36)+IF($V249=23,N($F249),0))-CT249-ER249&lt;0.005,0,(GP248*(1+GP$5/Setup!$C$36)+IF($V249=23,N($F249),0))-CT249-ER249)</f>
        <v>0</v>
      </c>
      <c r="GQ249" s="48" t="n">
        <f aca="false">IF((GQ248*(1+GQ$5/Setup!$C$36)+IF($V249=24,N($F249),0))-CU249-ES249&lt;0.005,0,(GQ248*(1+GQ$5/Setup!$C$36)+IF($V249=24,N($F249),0))-CU249-ES249)</f>
        <v>0</v>
      </c>
      <c r="GR249" s="48" t="n">
        <f aca="false">IF((GR248*(1+GR$5/Setup!$C$36)+IF($V249=25,N($F249),0))-CV249-ET249&lt;0.005,0,(GR248*(1+GR$5/Setup!$C$36)+IF($V249=25,N($F249),0))-CV249-ET249)</f>
        <v>0</v>
      </c>
      <c r="GS249" s="48" t="n">
        <f aca="false">IF((GS248*(1+GS$5/Setup!$C$36)+IF($V249=26,N($F249),0))-CW249-EU249&lt;0.005,0,(GS248*(1+GS$5/Setup!$C$36)+IF($V249=26,N($F249),0))-CW249-EU249)</f>
        <v>0</v>
      </c>
      <c r="GT249" s="48" t="n">
        <f aca="false">IF((GT248*(1+GT$5/Setup!$C$36)+IF($V249=27,N($F249),0))-CX249-EV249&lt;0.005,0,(GT248*(1+GT$5/Setup!$C$36)+IF($V249=27,N($F249),0))-CX249-EV249)</f>
        <v>0</v>
      </c>
      <c r="GU249" s="48" t="n">
        <f aca="false">IF((GU248*(1+GU$5/Setup!$C$36)+IF($V249=28,N($F249),0))-CY249-EW249&lt;0.005,0,(GU248*(1+GU$5/Setup!$C$36)+IF($V249=28,N($F249),0))-CY249-EW249)</f>
        <v>0</v>
      </c>
      <c r="GV249" s="48" t="n">
        <f aca="false">IF((GV248*(1+GV$5/Setup!$C$36)+IF($V249=29,N($F249),0))-CZ249-EX249&lt;0.005,0,(GV248*(1+GV$5/Setup!$C$36)+IF($V249=29,N($F249),0))-CZ249-EX249)</f>
        <v>0</v>
      </c>
      <c r="GW249" s="48" t="n">
        <f aca="false">IF((GW248*(1+GW$5/Setup!$C$36)+IF($V249=30,N($F249),0))-DA249-EY249&lt;0.005,0,(GW248*(1+GW$5/Setup!$C$36)+IF($V249=30,N($F249),0))-DA249-EY249)</f>
        <v>0</v>
      </c>
      <c r="GX249" s="48" t="n">
        <f aca="false">IF((GX248*(1+GX$5/Setup!$C$36)+IF($V249=31,N($F249),0))-DB249-EZ249&lt;0.005,0,(GX248*(1+GX$5/Setup!$C$36)+IF($V249=31,N($F249),0))-DB249-EZ249)</f>
        <v>0</v>
      </c>
      <c r="GY249" s="48" t="n">
        <f aca="false">IF((GY248*(1+GY$5/Setup!$C$36)+IF($V249=32,N($F249),0))-DC249-FA249&lt;0.005,0,(GY248*(1+GY$5/Setup!$C$36)+IF($V249=32,N($F249),0))-DC249-FA249)</f>
        <v>0</v>
      </c>
      <c r="GZ249" s="48" t="n">
        <f aca="false">IF((GZ248*(1+GZ$5/Setup!$C$36)+IF($V249=33,N($F249),0))-DD249-FB249&lt;0.005,0,(GZ248*(1+GZ$5/Setup!$C$36)+IF($V249=33,N($F249),0))-DD249-FB249)</f>
        <v>0</v>
      </c>
      <c r="HA249" s="48" t="n">
        <f aca="false">IF((HA248*(1+HA$5/Setup!$C$36)+IF($V249=34,N($F249),0))-DE249-FC249&lt;0.005,0,(HA248*(1+HA$5/Setup!$C$36)+IF($V249=34,N($F249),0))-DE249-FC249)</f>
        <v>0</v>
      </c>
      <c r="HB249" s="48" t="n">
        <f aca="false">IF((HB248*(1+HB$5/Setup!$C$36)+IF($V249=35,N($F249),0))-DF249-FD249&lt;0.005,0,(HB248*(1+HB$5/Setup!$C$36)+IF($V249=35,N($F249),0))-DF249-FD249)</f>
        <v>0</v>
      </c>
      <c r="HC249" s="48" t="n">
        <f aca="false">IF((HC248*(1+HC$5/Setup!$C$36)+IF($V249=36,N($F249),0))-DG249-FE249&lt;0.005,0,(HC248*(1+HC$5/Setup!$C$36)+IF($V249=36,N($F249),0))-DG249-FE249)</f>
        <v>0</v>
      </c>
      <c r="HD249" s="48" t="n">
        <f aca="false">IF((HD248*(1+HD$5/Setup!$C$36)+IF($V249=37,N($F249),0))-DH249-FF249&lt;0.005,0,(HD248*(1+HD$5/Setup!$C$36)+IF($V249=37,N($F249),0))-DH249-FF249)</f>
        <v>0</v>
      </c>
      <c r="HE249" s="48" t="n">
        <f aca="false">IF((HE248*(1+HE$5/Setup!$C$36)+IF($V249=38,N($F249),0))-DI249-FG249&lt;0.005,0,(HE248*(1+HE$5/Setup!$C$36)+IF($V249=38,N($F249),0))-DI249-FG249)</f>
        <v>0</v>
      </c>
      <c r="HF249" s="48" t="n">
        <f aca="false">IF((HF248*(1+HF$5/Setup!$C$36)+IF($V249=39,N($F249),0))-DJ249-FH249&lt;0.005,0,(HF248*(1+HF$5/Setup!$C$36)+IF($V249=39,N($F249),0))-DJ249-FH249)</f>
        <v>0</v>
      </c>
      <c r="HG249" s="48" t="n">
        <f aca="false">IF((HG248*(1+HG$5/Setup!$C$36)+IF($V249=40,N($F249),0))-DK249-FI249&lt;0.005,0,(HG248*(1+HG$5/Setup!$C$36)+IF($V249=40,N($F249),0))-DK249-FI249)</f>
        <v>0</v>
      </c>
      <c r="HH249" s="48" t="n">
        <f aca="false">IF((HH248*(1+HH$5/Setup!$C$36)+IF($V249=41,N($F249),0))-DL249-FJ249&lt;0.005,0,(HH248*(1+HH$5/Setup!$C$36)+IF($V249=41,N($F249),0))-DL249-FJ249)</f>
        <v>0</v>
      </c>
      <c r="HI249" s="48" t="n">
        <f aca="false">IF((HI248*(1+HI$5/Setup!$C$36)+IF($V249=42,N($F249),0))-DM249-FK249&lt;0.005,0,(HI248*(1+HI$5/Setup!$C$36)+IF($V249=42,N($F249),0))-DM249-FK249)</f>
        <v>0</v>
      </c>
      <c r="HJ249" s="48" t="n">
        <f aca="false">IF((HJ248*(1+HJ$5/Setup!$C$36)+IF($V249=43,N($F249),0))-DN249-FL249&lt;0.005,0,(HJ248*(1+HJ$5/Setup!$C$36)+IF($V249=43,N($F249),0))-DN249-FL249)</f>
        <v>0</v>
      </c>
      <c r="HK249" s="48" t="n">
        <f aca="false">IF((HK248*(1+HK$5/Setup!$C$36)+IF($V249=44,N($F249),0))-DO249-FM249&lt;0.005,0,(HK248*(1+HK$5/Setup!$C$36)+IF($V249=44,N($F249),0))-DO249-FM249)</f>
        <v>0</v>
      </c>
      <c r="HL249" s="48" t="n">
        <f aca="false">IF((HL248*(1+HL$5/Setup!$C$36)+IF($V249=45,N($F249),0))-DP249-FN249&lt;0.005,0,(HL248*(1+HL$5/Setup!$C$36)+IF($V249=45,N($F249),0))-DP249-FN249)</f>
        <v>0</v>
      </c>
      <c r="HM249" s="48" t="n">
        <f aca="false">IF((HM248*(1+HM$5/Setup!$C$36)+IF($V249=46,N($F249),0))-DQ249-FO249&lt;0.005,0,(HM248*(1+HM$5/Setup!$C$36)+IF($V249=46,N($F249),0))-DQ249-FO249)</f>
        <v>0</v>
      </c>
      <c r="HN249" s="48" t="n">
        <f aca="false">IF((HN248*(1+HN$5/Setup!$C$36)+IF($V249=47,N($F249),0))-DR249-FP249&lt;0.005,0,(HN248*(1+HN$5/Setup!$C$36)+IF($V249=47,N($F249),0))-DR249-FP249)</f>
        <v>0</v>
      </c>
      <c r="HO249" s="48" t="n">
        <f aca="false">IF((HO248*(1+HO$5/Setup!$C$36)+IF($V249=48,N($F249),0))-DS249-FQ249&lt;0.005,0,(HO248*(1+HO$5/Setup!$C$36)+IF($V249=48,N($F249),0))-DS249-FQ249)</f>
        <v>0</v>
      </c>
      <c r="HP249" s="48" t="n">
        <f aca="false">IF((HP248*(1+HP$5/Setup!$C$36)+IF($V249=49,N($F249),0))-DT249-FR249&lt;0.005,0,(HP248*(1+HP$5/Setup!$C$36)+IF($V249=49,N($F249),0))-DT249-FR249)</f>
        <v>0</v>
      </c>
      <c r="HQ249" s="48" t="n">
        <f aca="false">IF((HQ248*(1+HQ$5/Setup!$C$36)+IF($V249=50,N($F249),0))-DU249-FS249&lt;0.005,0,(HQ248*(1+HQ$5/Setup!$C$36)+IF($V249=50,N($F249),0))-DU249-FS249)</f>
        <v>0</v>
      </c>
    </row>
    <row r="250" customFormat="false" ht="15" hidden="false" customHeight="false" outlineLevel="0" collapsed="false">
      <c r="A250" s="44" t="n">
        <v>242</v>
      </c>
      <c r="B250" s="45" t="n">
        <f aca="false">IF(Setup!$C$7="Every month",EDATE(Setup!$C$8,($A250-1)),IF(Setup!$C$7="Twice a month",DATE(YEAR(Setup!$C$8),MONTH(Setup!$C$8)+INT((($A250-1)+Setup!$C$41)/2),MIN(IF(MOD(($A250-1)+Setup!$C$41,2)=0,Setup!$C$39,Setup!$C$40),DAY(EOMONTH(DATE(YEAR(Setup!$C$8),MONTH(Setup!$C$8)+INT((($A250-1)+Setup!$C$41)/2),1),0)))),Setup!$C$8+($A250-1)*IF(Setup!$C$7="Every week",7,14)))</f>
        <v>49699</v>
      </c>
      <c r="C250" s="45" t="n">
        <f aca="false">IF(Setup!$C$7="Every month",EDATE(Setup!$C$8,$A250),IF(Setup!$C$7="Twice a month",DATE(YEAR(Setup!$C$8),MONTH(Setup!$C$8)+INT(($A250+Setup!$C$41)/2),MIN(IF(MOD($A250+Setup!$C$41,2)=0,Setup!$C$39,Setup!$C$40),DAY(EOMONTH(DATE(YEAR(Setup!$C$8),MONTH(Setup!$C$8)+INT(($A250+Setup!$C$41)/2),1),0)))),Setup!$C$8+$A250*IF(Setup!$C$7="Every week",7,14)))</f>
        <v>49713</v>
      </c>
      <c r="D250" s="46"/>
      <c r="E250" s="47"/>
      <c r="F250" s="47"/>
      <c r="G250" s="47"/>
      <c r="H250" s="47"/>
      <c r="I250" s="48" t="n">
        <f aca="false">N(Setup!$C$11)+N(E250)</f>
        <v>100</v>
      </c>
      <c r="J250" s="48" t="n">
        <f aca="false">MIN(Setup!$C$37,MAX(I250,0))</f>
        <v>9.23076923076923</v>
      </c>
      <c r="K250" s="48" t="n">
        <f aca="false">MIN(MAX(N(Setup!$C$14)-L249,0),MAX(I250-J250,0))</f>
        <v>0</v>
      </c>
      <c r="L250" s="48" t="n">
        <f aca="false">L249+K250-N(G250)</f>
        <v>500</v>
      </c>
      <c r="M250" s="48" t="n">
        <f aca="false">M249+J250-N(H250)</f>
        <v>2233.84615384616</v>
      </c>
      <c r="N250" s="48" t="n">
        <f aca="false">SUM(BX250:DU250)</f>
        <v>0</v>
      </c>
      <c r="O250" s="48" t="n">
        <f aca="false">SUM(Z250:BW250)-N250</f>
        <v>0</v>
      </c>
      <c r="P250" s="48" t="n">
        <f aca="false">MAX(I250-J250-K250,0)+O250</f>
        <v>90.7692307692308</v>
      </c>
      <c r="Q250" s="48" t="n">
        <f aca="false">SUM(DV250:FS250)</f>
        <v>0</v>
      </c>
      <c r="R250" s="49" t="n">
        <f aca="false">N250+J250+K250+Q250</f>
        <v>9.23076923076923</v>
      </c>
      <c r="S250" s="48" t="n">
        <f aca="false">T250-T249-N(F250)+N250+Q250</f>
        <v>0</v>
      </c>
      <c r="T250" s="49" t="n">
        <f aca="false">SUM(FT250:HQ250)</f>
        <v>0</v>
      </c>
      <c r="U250" s="44" t="str">
        <f aca="false">IF(T249&lt;0.005,"",INDEX(Helpers!$C$2:$C$51,IF(_xlfn.MINIFS($DV$6:$FS$6,DV250:FS250,"&gt;0.005")=0,V250,_xlfn.MINIFS($DV$6:$FS$6,DV250:FS250,"&gt;0.005"))))</f>
        <v/>
      </c>
      <c r="V250" s="44" t="n">
        <f aca="false">IF(_xlfn.MINIFS($FT$6:$HQ$6,FT249:HQ249,"&gt;0.005")=0,1,_xlfn.MINIFS($FT$6:$HQ$6,FT249:HQ249,"&gt;0.005"))</f>
        <v>1</v>
      </c>
      <c r="W250" s="44" t="n">
        <f aca="false">IF(AND(D250&lt;&gt;"Paid",T249&gt;0.005),1,0)</f>
        <v>0</v>
      </c>
      <c r="X250" s="48" t="n">
        <f aca="false">SUMPRODUCT(((Helpers!$G$2:$G$51*(1+(Helpers!$D$2:$D$51+0.000000001)/12)^(($B250-Setup!$C$8)/(365.25/12))-Helpers!$E$2:$E$51*((1+(Helpers!$D$2:$D$51+0.000000001)/12)^(($B250-Setup!$C$8)/(365.25/12))-1)/((Helpers!$D$2:$D$51+0.000000001)/12))&gt;0)*(Helpers!$G$2:$G$51*(1+(Helpers!$D$2:$D$51+0.000000001)/12)^(($B250-Setup!$C$8)/(365.25/12))-Helpers!$E$2:$E$51*((1+(Helpers!$D$2:$D$51+0.000000001)/12)^(($B250-Setup!$C$8)/(365.25/12))-1)/((Helpers!$D$2:$D$51+0.000000001)/12)))</f>
        <v>0</v>
      </c>
      <c r="Y250" s="48"/>
      <c r="Z250" s="48" t="n">
        <f aca="false">IF(OR(N(Z$5)=0,Z$6=""),0,Z$5*((DATE(YEAR($B250),MONTH($B250),MIN(Z$6,DAY(EOMONTH($B250,0))))&gt;=$B250)*(DATE(YEAR($B250),MONTH($B250),MIN(Z$6,DAY(EOMONTH($B250,0))))&lt;$C250)+(DATE(YEAR($B250),MONTH($B250)+1,MIN(Z$6,DAY(EOMONTH($B250,1))))&gt;=$B250)*(DATE(YEAR($B250),MONTH($B250)+1,MIN(Z$6,DAY(EOMONTH($B250,1))))&lt;$C250)))</f>
        <v>0</v>
      </c>
      <c r="AA250" s="48" t="n">
        <f aca="false">IF(OR(N(AA$5)=0,AA$6=""),0,AA$5*((DATE(YEAR($B250),MONTH($B250),MIN(AA$6,DAY(EOMONTH($B250,0))))&gt;=$B250)*(DATE(YEAR($B250),MONTH($B250),MIN(AA$6,DAY(EOMONTH($B250,0))))&lt;$C250)+(DATE(YEAR($B250),MONTH($B250)+1,MIN(AA$6,DAY(EOMONTH($B250,1))))&gt;=$B250)*(DATE(YEAR($B250),MONTH($B250)+1,MIN(AA$6,DAY(EOMONTH($B250,1))))&lt;$C250)))</f>
        <v>0</v>
      </c>
      <c r="AB250" s="48" t="n">
        <f aca="false">IF(OR(N(AB$5)=0,AB$6=""),0,AB$5*((DATE(YEAR($B250),MONTH($B250),MIN(AB$6,DAY(EOMONTH($B250,0))))&gt;=$B250)*(DATE(YEAR($B250),MONTH($B250),MIN(AB$6,DAY(EOMONTH($B250,0))))&lt;$C250)+(DATE(YEAR($B250),MONTH($B250)+1,MIN(AB$6,DAY(EOMONTH($B250,1))))&gt;=$B250)*(DATE(YEAR($B250),MONTH($B250)+1,MIN(AB$6,DAY(EOMONTH($B250,1))))&lt;$C250)))</f>
        <v>0</v>
      </c>
      <c r="AC250" s="48" t="n">
        <f aca="false">IF(OR(N(AC$5)=0,AC$6=""),0,AC$5*((DATE(YEAR($B250),MONTH($B250),MIN(AC$6,DAY(EOMONTH($B250,0))))&gt;=$B250)*(DATE(YEAR($B250),MONTH($B250),MIN(AC$6,DAY(EOMONTH($B250,0))))&lt;$C250)+(DATE(YEAR($B250),MONTH($B250)+1,MIN(AC$6,DAY(EOMONTH($B250,1))))&gt;=$B250)*(DATE(YEAR($B250),MONTH($B250)+1,MIN(AC$6,DAY(EOMONTH($B250,1))))&lt;$C250)))</f>
        <v>0</v>
      </c>
      <c r="AD250" s="48" t="n">
        <f aca="false">IF(OR(N(AD$5)=0,AD$6=""),0,AD$5*((DATE(YEAR($B250),MONTH($B250),MIN(AD$6,DAY(EOMONTH($B250,0))))&gt;=$B250)*(DATE(YEAR($B250),MONTH($B250),MIN(AD$6,DAY(EOMONTH($B250,0))))&lt;$C250)+(DATE(YEAR($B250),MONTH($B250)+1,MIN(AD$6,DAY(EOMONTH($B250,1))))&gt;=$B250)*(DATE(YEAR($B250),MONTH($B250)+1,MIN(AD$6,DAY(EOMONTH($B250,1))))&lt;$C250)))</f>
        <v>0</v>
      </c>
      <c r="AE250" s="48" t="n">
        <f aca="false">IF(OR(N(AE$5)=0,AE$6=""),0,AE$5*((DATE(YEAR($B250),MONTH($B250),MIN(AE$6,DAY(EOMONTH($B250,0))))&gt;=$B250)*(DATE(YEAR($B250),MONTH($B250),MIN(AE$6,DAY(EOMONTH($B250,0))))&lt;$C250)+(DATE(YEAR($B250),MONTH($B250)+1,MIN(AE$6,DAY(EOMONTH($B250,1))))&gt;=$B250)*(DATE(YEAR($B250),MONTH($B250)+1,MIN(AE$6,DAY(EOMONTH($B250,1))))&lt;$C250)))</f>
        <v>0</v>
      </c>
      <c r="AF250" s="48" t="n">
        <f aca="false">IF(OR(N(AF$5)=0,AF$6=""),0,AF$5*((DATE(YEAR($B250),MONTH($B250),MIN(AF$6,DAY(EOMONTH($B250,0))))&gt;=$B250)*(DATE(YEAR($B250),MONTH($B250),MIN(AF$6,DAY(EOMONTH($B250,0))))&lt;$C250)+(DATE(YEAR($B250),MONTH($B250)+1,MIN(AF$6,DAY(EOMONTH($B250,1))))&gt;=$B250)*(DATE(YEAR($B250),MONTH($B250)+1,MIN(AF$6,DAY(EOMONTH($B250,1))))&lt;$C250)))</f>
        <v>0</v>
      </c>
      <c r="AG250" s="48" t="n">
        <f aca="false">IF(OR(N(AG$5)=0,AG$6=""),0,AG$5*((DATE(YEAR($B250),MONTH($B250),MIN(AG$6,DAY(EOMONTH($B250,0))))&gt;=$B250)*(DATE(YEAR($B250),MONTH($B250),MIN(AG$6,DAY(EOMONTH($B250,0))))&lt;$C250)+(DATE(YEAR($B250),MONTH($B250)+1,MIN(AG$6,DAY(EOMONTH($B250,1))))&gt;=$B250)*(DATE(YEAR($B250),MONTH($B250)+1,MIN(AG$6,DAY(EOMONTH($B250,1))))&lt;$C250)))</f>
        <v>0</v>
      </c>
      <c r="AH250" s="48" t="n">
        <f aca="false">IF(OR(N(AH$5)=0,AH$6=""),0,AH$5*((DATE(YEAR($B250),MONTH($B250),MIN(AH$6,DAY(EOMONTH($B250,0))))&gt;=$B250)*(DATE(YEAR($B250),MONTH($B250),MIN(AH$6,DAY(EOMONTH($B250,0))))&lt;$C250)+(DATE(YEAR($B250),MONTH($B250)+1,MIN(AH$6,DAY(EOMONTH($B250,1))))&gt;=$B250)*(DATE(YEAR($B250),MONTH($B250)+1,MIN(AH$6,DAY(EOMONTH($B250,1))))&lt;$C250)))</f>
        <v>0</v>
      </c>
      <c r="AI250" s="48" t="n">
        <f aca="false">IF(OR(N(AI$5)=0,AI$6=""),0,AI$5*((DATE(YEAR($B250),MONTH($B250),MIN(AI$6,DAY(EOMONTH($B250,0))))&gt;=$B250)*(DATE(YEAR($B250),MONTH($B250),MIN(AI$6,DAY(EOMONTH($B250,0))))&lt;$C250)+(DATE(YEAR($B250),MONTH($B250)+1,MIN(AI$6,DAY(EOMONTH($B250,1))))&gt;=$B250)*(DATE(YEAR($B250),MONTH($B250)+1,MIN(AI$6,DAY(EOMONTH($B250,1))))&lt;$C250)))</f>
        <v>0</v>
      </c>
      <c r="AJ250" s="48" t="n">
        <f aca="false">IF(OR(N(AJ$5)=0,AJ$6=""),0,AJ$5*((DATE(YEAR($B250),MONTH($B250),MIN(AJ$6,DAY(EOMONTH($B250,0))))&gt;=$B250)*(DATE(YEAR($B250),MONTH($B250),MIN(AJ$6,DAY(EOMONTH($B250,0))))&lt;$C250)+(DATE(YEAR($B250),MONTH($B250)+1,MIN(AJ$6,DAY(EOMONTH($B250,1))))&gt;=$B250)*(DATE(YEAR($B250),MONTH($B250)+1,MIN(AJ$6,DAY(EOMONTH($B250,1))))&lt;$C250)))</f>
        <v>0</v>
      </c>
      <c r="AK250" s="48" t="n">
        <f aca="false">IF(OR(N(AK$5)=0,AK$6=""),0,AK$5*((DATE(YEAR($B250),MONTH($B250),MIN(AK$6,DAY(EOMONTH($B250,0))))&gt;=$B250)*(DATE(YEAR($B250),MONTH($B250),MIN(AK$6,DAY(EOMONTH($B250,0))))&lt;$C250)+(DATE(YEAR($B250),MONTH($B250)+1,MIN(AK$6,DAY(EOMONTH($B250,1))))&gt;=$B250)*(DATE(YEAR($B250),MONTH($B250)+1,MIN(AK$6,DAY(EOMONTH($B250,1))))&lt;$C250)))</f>
        <v>0</v>
      </c>
      <c r="AL250" s="48" t="n">
        <f aca="false">IF(OR(N(AL$5)=0,AL$6=""),0,AL$5*((DATE(YEAR($B250),MONTH($B250),MIN(AL$6,DAY(EOMONTH($B250,0))))&gt;=$B250)*(DATE(YEAR($B250),MONTH($B250),MIN(AL$6,DAY(EOMONTH($B250,0))))&lt;$C250)+(DATE(YEAR($B250),MONTH($B250)+1,MIN(AL$6,DAY(EOMONTH($B250,1))))&gt;=$B250)*(DATE(YEAR($B250),MONTH($B250)+1,MIN(AL$6,DAY(EOMONTH($B250,1))))&lt;$C250)))</f>
        <v>0</v>
      </c>
      <c r="AM250" s="48" t="n">
        <f aca="false">IF(OR(N(AM$5)=0,AM$6=""),0,AM$5*((DATE(YEAR($B250),MONTH($B250),MIN(AM$6,DAY(EOMONTH($B250,0))))&gt;=$B250)*(DATE(YEAR($B250),MONTH($B250),MIN(AM$6,DAY(EOMONTH($B250,0))))&lt;$C250)+(DATE(YEAR($B250),MONTH($B250)+1,MIN(AM$6,DAY(EOMONTH($B250,1))))&gt;=$B250)*(DATE(YEAR($B250),MONTH($B250)+1,MIN(AM$6,DAY(EOMONTH($B250,1))))&lt;$C250)))</f>
        <v>0</v>
      </c>
      <c r="AN250" s="48" t="n">
        <f aca="false">IF(OR(N(AN$5)=0,AN$6=""),0,AN$5*((DATE(YEAR($B250),MONTH($B250),MIN(AN$6,DAY(EOMONTH($B250,0))))&gt;=$B250)*(DATE(YEAR($B250),MONTH($B250),MIN(AN$6,DAY(EOMONTH($B250,0))))&lt;$C250)+(DATE(YEAR($B250),MONTH($B250)+1,MIN(AN$6,DAY(EOMONTH($B250,1))))&gt;=$B250)*(DATE(YEAR($B250),MONTH($B250)+1,MIN(AN$6,DAY(EOMONTH($B250,1))))&lt;$C250)))</f>
        <v>0</v>
      </c>
      <c r="AO250" s="48" t="n">
        <f aca="false">IF(OR(N(AO$5)=0,AO$6=""),0,AO$5*((DATE(YEAR($B250),MONTH($B250),MIN(AO$6,DAY(EOMONTH($B250,0))))&gt;=$B250)*(DATE(YEAR($B250),MONTH($B250),MIN(AO$6,DAY(EOMONTH($B250,0))))&lt;$C250)+(DATE(YEAR($B250),MONTH($B250)+1,MIN(AO$6,DAY(EOMONTH($B250,1))))&gt;=$B250)*(DATE(YEAR($B250),MONTH($B250)+1,MIN(AO$6,DAY(EOMONTH($B250,1))))&lt;$C250)))</f>
        <v>0</v>
      </c>
      <c r="AP250" s="48" t="n">
        <f aca="false">IF(OR(N(AP$5)=0,AP$6=""),0,AP$5*((DATE(YEAR($B250),MONTH($B250),MIN(AP$6,DAY(EOMONTH($B250,0))))&gt;=$B250)*(DATE(YEAR($B250),MONTH($B250),MIN(AP$6,DAY(EOMONTH($B250,0))))&lt;$C250)+(DATE(YEAR($B250),MONTH($B250)+1,MIN(AP$6,DAY(EOMONTH($B250,1))))&gt;=$B250)*(DATE(YEAR($B250),MONTH($B250)+1,MIN(AP$6,DAY(EOMONTH($B250,1))))&lt;$C250)))</f>
        <v>0</v>
      </c>
      <c r="AQ250" s="48" t="n">
        <f aca="false">IF(OR(N(AQ$5)=0,AQ$6=""),0,AQ$5*((DATE(YEAR($B250),MONTH($B250),MIN(AQ$6,DAY(EOMONTH($B250,0))))&gt;=$B250)*(DATE(YEAR($B250),MONTH($B250),MIN(AQ$6,DAY(EOMONTH($B250,0))))&lt;$C250)+(DATE(YEAR($B250),MONTH($B250)+1,MIN(AQ$6,DAY(EOMONTH($B250,1))))&gt;=$B250)*(DATE(YEAR($B250),MONTH($B250)+1,MIN(AQ$6,DAY(EOMONTH($B250,1))))&lt;$C250)))</f>
        <v>0</v>
      </c>
      <c r="AR250" s="48" t="n">
        <f aca="false">IF(OR(N(AR$5)=0,AR$6=""),0,AR$5*((DATE(YEAR($B250),MONTH($B250),MIN(AR$6,DAY(EOMONTH($B250,0))))&gt;=$B250)*(DATE(YEAR($B250),MONTH($B250),MIN(AR$6,DAY(EOMONTH($B250,0))))&lt;$C250)+(DATE(YEAR($B250),MONTH($B250)+1,MIN(AR$6,DAY(EOMONTH($B250,1))))&gt;=$B250)*(DATE(YEAR($B250),MONTH($B250)+1,MIN(AR$6,DAY(EOMONTH($B250,1))))&lt;$C250)))</f>
        <v>0</v>
      </c>
      <c r="AS250" s="48" t="n">
        <f aca="false">IF(OR(N(AS$5)=0,AS$6=""),0,AS$5*((DATE(YEAR($B250),MONTH($B250),MIN(AS$6,DAY(EOMONTH($B250,0))))&gt;=$B250)*(DATE(YEAR($B250),MONTH($B250),MIN(AS$6,DAY(EOMONTH($B250,0))))&lt;$C250)+(DATE(YEAR($B250),MONTH($B250)+1,MIN(AS$6,DAY(EOMONTH($B250,1))))&gt;=$B250)*(DATE(YEAR($B250),MONTH($B250)+1,MIN(AS$6,DAY(EOMONTH($B250,1))))&lt;$C250)))</f>
        <v>0</v>
      </c>
      <c r="AT250" s="48" t="n">
        <f aca="false">IF(OR(N(AT$5)=0,AT$6=""),0,AT$5*((DATE(YEAR($B250),MONTH($B250),MIN(AT$6,DAY(EOMONTH($B250,0))))&gt;=$B250)*(DATE(YEAR($B250),MONTH($B250),MIN(AT$6,DAY(EOMONTH($B250,0))))&lt;$C250)+(DATE(YEAR($B250),MONTH($B250)+1,MIN(AT$6,DAY(EOMONTH($B250,1))))&gt;=$B250)*(DATE(YEAR($B250),MONTH($B250)+1,MIN(AT$6,DAY(EOMONTH($B250,1))))&lt;$C250)))</f>
        <v>0</v>
      </c>
      <c r="AU250" s="48" t="n">
        <f aca="false">IF(OR(N(AU$5)=0,AU$6=""),0,AU$5*((DATE(YEAR($B250),MONTH($B250),MIN(AU$6,DAY(EOMONTH($B250,0))))&gt;=$B250)*(DATE(YEAR($B250),MONTH($B250),MIN(AU$6,DAY(EOMONTH($B250,0))))&lt;$C250)+(DATE(YEAR($B250),MONTH($B250)+1,MIN(AU$6,DAY(EOMONTH($B250,1))))&gt;=$B250)*(DATE(YEAR($B250),MONTH($B250)+1,MIN(AU$6,DAY(EOMONTH($B250,1))))&lt;$C250)))</f>
        <v>0</v>
      </c>
      <c r="AV250" s="48" t="n">
        <f aca="false">IF(OR(N(AV$5)=0,AV$6=""),0,AV$5*((DATE(YEAR($B250),MONTH($B250),MIN(AV$6,DAY(EOMONTH($B250,0))))&gt;=$B250)*(DATE(YEAR($B250),MONTH($B250),MIN(AV$6,DAY(EOMONTH($B250,0))))&lt;$C250)+(DATE(YEAR($B250),MONTH($B250)+1,MIN(AV$6,DAY(EOMONTH($B250,1))))&gt;=$B250)*(DATE(YEAR($B250),MONTH($B250)+1,MIN(AV$6,DAY(EOMONTH($B250,1))))&lt;$C250)))</f>
        <v>0</v>
      </c>
      <c r="AW250" s="48" t="n">
        <f aca="false">IF(OR(N(AW$5)=0,AW$6=""),0,AW$5*((DATE(YEAR($B250),MONTH($B250),MIN(AW$6,DAY(EOMONTH($B250,0))))&gt;=$B250)*(DATE(YEAR($B250),MONTH($B250),MIN(AW$6,DAY(EOMONTH($B250,0))))&lt;$C250)+(DATE(YEAR($B250),MONTH($B250)+1,MIN(AW$6,DAY(EOMONTH($B250,1))))&gt;=$B250)*(DATE(YEAR($B250),MONTH($B250)+1,MIN(AW$6,DAY(EOMONTH($B250,1))))&lt;$C250)))</f>
        <v>0</v>
      </c>
      <c r="AX250" s="48" t="n">
        <f aca="false">IF(OR(N(AX$5)=0,AX$6=""),0,AX$5*((DATE(YEAR($B250),MONTH($B250),MIN(AX$6,DAY(EOMONTH($B250,0))))&gt;=$B250)*(DATE(YEAR($B250),MONTH($B250),MIN(AX$6,DAY(EOMONTH($B250,0))))&lt;$C250)+(DATE(YEAR($B250),MONTH($B250)+1,MIN(AX$6,DAY(EOMONTH($B250,1))))&gt;=$B250)*(DATE(YEAR($B250),MONTH($B250)+1,MIN(AX$6,DAY(EOMONTH($B250,1))))&lt;$C250)))</f>
        <v>0</v>
      </c>
      <c r="AY250" s="48" t="n">
        <f aca="false">IF(OR(N(AY$5)=0,AY$6=""),0,AY$5*((DATE(YEAR($B250),MONTH($B250),MIN(AY$6,DAY(EOMONTH($B250,0))))&gt;=$B250)*(DATE(YEAR($B250),MONTH($B250),MIN(AY$6,DAY(EOMONTH($B250,0))))&lt;$C250)+(DATE(YEAR($B250),MONTH($B250)+1,MIN(AY$6,DAY(EOMONTH($B250,1))))&gt;=$B250)*(DATE(YEAR($B250),MONTH($B250)+1,MIN(AY$6,DAY(EOMONTH($B250,1))))&lt;$C250)))</f>
        <v>0</v>
      </c>
      <c r="AZ250" s="48" t="n">
        <f aca="false">IF(OR(N(AZ$5)=0,AZ$6=""),0,AZ$5*((DATE(YEAR($B250),MONTH($B250),MIN(AZ$6,DAY(EOMONTH($B250,0))))&gt;=$B250)*(DATE(YEAR($B250),MONTH($B250),MIN(AZ$6,DAY(EOMONTH($B250,0))))&lt;$C250)+(DATE(YEAR($B250),MONTH($B250)+1,MIN(AZ$6,DAY(EOMONTH($B250,1))))&gt;=$B250)*(DATE(YEAR($B250),MONTH($B250)+1,MIN(AZ$6,DAY(EOMONTH($B250,1))))&lt;$C250)))</f>
        <v>0</v>
      </c>
      <c r="BA250" s="48" t="n">
        <f aca="false">IF(OR(N(BA$5)=0,BA$6=""),0,BA$5*((DATE(YEAR($B250),MONTH($B250),MIN(BA$6,DAY(EOMONTH($B250,0))))&gt;=$B250)*(DATE(YEAR($B250),MONTH($B250),MIN(BA$6,DAY(EOMONTH($B250,0))))&lt;$C250)+(DATE(YEAR($B250),MONTH($B250)+1,MIN(BA$6,DAY(EOMONTH($B250,1))))&gt;=$B250)*(DATE(YEAR($B250),MONTH($B250)+1,MIN(BA$6,DAY(EOMONTH($B250,1))))&lt;$C250)))</f>
        <v>0</v>
      </c>
      <c r="BB250" s="48" t="n">
        <f aca="false">IF(OR(N(BB$5)=0,BB$6=""),0,BB$5*((DATE(YEAR($B250),MONTH($B250),MIN(BB$6,DAY(EOMONTH($B250,0))))&gt;=$B250)*(DATE(YEAR($B250),MONTH($B250),MIN(BB$6,DAY(EOMONTH($B250,0))))&lt;$C250)+(DATE(YEAR($B250),MONTH($B250)+1,MIN(BB$6,DAY(EOMONTH($B250,1))))&gt;=$B250)*(DATE(YEAR($B250),MONTH($B250)+1,MIN(BB$6,DAY(EOMONTH($B250,1))))&lt;$C250)))</f>
        <v>0</v>
      </c>
      <c r="BC250" s="48" t="n">
        <f aca="false">IF(OR(N(BC$5)=0,BC$6=""),0,BC$5*((DATE(YEAR($B250),MONTH($B250),MIN(BC$6,DAY(EOMONTH($B250,0))))&gt;=$B250)*(DATE(YEAR($B250),MONTH($B250),MIN(BC$6,DAY(EOMONTH($B250,0))))&lt;$C250)+(DATE(YEAR($B250),MONTH($B250)+1,MIN(BC$6,DAY(EOMONTH($B250,1))))&gt;=$B250)*(DATE(YEAR($B250),MONTH($B250)+1,MIN(BC$6,DAY(EOMONTH($B250,1))))&lt;$C250)))</f>
        <v>0</v>
      </c>
      <c r="BD250" s="48" t="n">
        <f aca="false">IF(OR(N(BD$5)=0,BD$6=""),0,BD$5*((DATE(YEAR($B250),MONTH($B250),MIN(BD$6,DAY(EOMONTH($B250,0))))&gt;=$B250)*(DATE(YEAR($B250),MONTH($B250),MIN(BD$6,DAY(EOMONTH($B250,0))))&lt;$C250)+(DATE(YEAR($B250),MONTH($B250)+1,MIN(BD$6,DAY(EOMONTH($B250,1))))&gt;=$B250)*(DATE(YEAR($B250),MONTH($B250)+1,MIN(BD$6,DAY(EOMONTH($B250,1))))&lt;$C250)))</f>
        <v>0</v>
      </c>
      <c r="BE250" s="48" t="n">
        <f aca="false">IF(OR(N(BE$5)=0,BE$6=""),0,BE$5*((DATE(YEAR($B250),MONTH($B250),MIN(BE$6,DAY(EOMONTH($B250,0))))&gt;=$B250)*(DATE(YEAR($B250),MONTH($B250),MIN(BE$6,DAY(EOMONTH($B250,0))))&lt;$C250)+(DATE(YEAR($B250),MONTH($B250)+1,MIN(BE$6,DAY(EOMONTH($B250,1))))&gt;=$B250)*(DATE(YEAR($B250),MONTH($B250)+1,MIN(BE$6,DAY(EOMONTH($B250,1))))&lt;$C250)))</f>
        <v>0</v>
      </c>
      <c r="BF250" s="48" t="n">
        <f aca="false">IF(OR(N(BF$5)=0,BF$6=""),0,BF$5*((DATE(YEAR($B250),MONTH($B250),MIN(BF$6,DAY(EOMONTH($B250,0))))&gt;=$B250)*(DATE(YEAR($B250),MONTH($B250),MIN(BF$6,DAY(EOMONTH($B250,0))))&lt;$C250)+(DATE(YEAR($B250),MONTH($B250)+1,MIN(BF$6,DAY(EOMONTH($B250,1))))&gt;=$B250)*(DATE(YEAR($B250),MONTH($B250)+1,MIN(BF$6,DAY(EOMONTH($B250,1))))&lt;$C250)))</f>
        <v>0</v>
      </c>
      <c r="BG250" s="48" t="n">
        <f aca="false">IF(OR(N(BG$5)=0,BG$6=""),0,BG$5*((DATE(YEAR($B250),MONTH($B250),MIN(BG$6,DAY(EOMONTH($B250,0))))&gt;=$B250)*(DATE(YEAR($B250),MONTH($B250),MIN(BG$6,DAY(EOMONTH($B250,0))))&lt;$C250)+(DATE(YEAR($B250),MONTH($B250)+1,MIN(BG$6,DAY(EOMONTH($B250,1))))&gt;=$B250)*(DATE(YEAR($B250),MONTH($B250)+1,MIN(BG$6,DAY(EOMONTH($B250,1))))&lt;$C250)))</f>
        <v>0</v>
      </c>
      <c r="BH250" s="48" t="n">
        <f aca="false">IF(OR(N(BH$5)=0,BH$6=""),0,BH$5*((DATE(YEAR($B250),MONTH($B250),MIN(BH$6,DAY(EOMONTH($B250,0))))&gt;=$B250)*(DATE(YEAR($B250),MONTH($B250),MIN(BH$6,DAY(EOMONTH($B250,0))))&lt;$C250)+(DATE(YEAR($B250),MONTH($B250)+1,MIN(BH$6,DAY(EOMONTH($B250,1))))&gt;=$B250)*(DATE(YEAR($B250),MONTH($B250)+1,MIN(BH$6,DAY(EOMONTH($B250,1))))&lt;$C250)))</f>
        <v>0</v>
      </c>
      <c r="BI250" s="48" t="n">
        <f aca="false">IF(OR(N(BI$5)=0,BI$6=""),0,BI$5*((DATE(YEAR($B250),MONTH($B250),MIN(BI$6,DAY(EOMONTH($B250,0))))&gt;=$B250)*(DATE(YEAR($B250),MONTH($B250),MIN(BI$6,DAY(EOMONTH($B250,0))))&lt;$C250)+(DATE(YEAR($B250),MONTH($B250)+1,MIN(BI$6,DAY(EOMONTH($B250,1))))&gt;=$B250)*(DATE(YEAR($B250),MONTH($B250)+1,MIN(BI$6,DAY(EOMONTH($B250,1))))&lt;$C250)))</f>
        <v>0</v>
      </c>
      <c r="BJ250" s="48" t="n">
        <f aca="false">IF(OR(N(BJ$5)=0,BJ$6=""),0,BJ$5*((DATE(YEAR($B250),MONTH($B250),MIN(BJ$6,DAY(EOMONTH($B250,0))))&gt;=$B250)*(DATE(YEAR($B250),MONTH($B250),MIN(BJ$6,DAY(EOMONTH($B250,0))))&lt;$C250)+(DATE(YEAR($B250),MONTH($B250)+1,MIN(BJ$6,DAY(EOMONTH($B250,1))))&gt;=$B250)*(DATE(YEAR($B250),MONTH($B250)+1,MIN(BJ$6,DAY(EOMONTH($B250,1))))&lt;$C250)))</f>
        <v>0</v>
      </c>
      <c r="BK250" s="48" t="n">
        <f aca="false">IF(OR(N(BK$5)=0,BK$6=""),0,BK$5*((DATE(YEAR($B250),MONTH($B250),MIN(BK$6,DAY(EOMONTH($B250,0))))&gt;=$B250)*(DATE(YEAR($B250),MONTH($B250),MIN(BK$6,DAY(EOMONTH($B250,0))))&lt;$C250)+(DATE(YEAR($B250),MONTH($B250)+1,MIN(BK$6,DAY(EOMONTH($B250,1))))&gt;=$B250)*(DATE(YEAR($B250),MONTH($B250)+1,MIN(BK$6,DAY(EOMONTH($B250,1))))&lt;$C250)))</f>
        <v>0</v>
      </c>
      <c r="BL250" s="48" t="n">
        <f aca="false">IF(OR(N(BL$5)=0,BL$6=""),0,BL$5*((DATE(YEAR($B250),MONTH($B250),MIN(BL$6,DAY(EOMONTH($B250,0))))&gt;=$B250)*(DATE(YEAR($B250),MONTH($B250),MIN(BL$6,DAY(EOMONTH($B250,0))))&lt;$C250)+(DATE(YEAR($B250),MONTH($B250)+1,MIN(BL$6,DAY(EOMONTH($B250,1))))&gt;=$B250)*(DATE(YEAR($B250),MONTH($B250)+1,MIN(BL$6,DAY(EOMONTH($B250,1))))&lt;$C250)))</f>
        <v>0</v>
      </c>
      <c r="BM250" s="48" t="n">
        <f aca="false">IF(OR(N(BM$5)=0,BM$6=""),0,BM$5*((DATE(YEAR($B250),MONTH($B250),MIN(BM$6,DAY(EOMONTH($B250,0))))&gt;=$B250)*(DATE(YEAR($B250),MONTH($B250),MIN(BM$6,DAY(EOMONTH($B250,0))))&lt;$C250)+(DATE(YEAR($B250),MONTH($B250)+1,MIN(BM$6,DAY(EOMONTH($B250,1))))&gt;=$B250)*(DATE(YEAR($B250),MONTH($B250)+1,MIN(BM$6,DAY(EOMONTH($B250,1))))&lt;$C250)))</f>
        <v>0</v>
      </c>
      <c r="BN250" s="48" t="n">
        <f aca="false">IF(OR(N(BN$5)=0,BN$6=""),0,BN$5*((DATE(YEAR($B250),MONTH($B250),MIN(BN$6,DAY(EOMONTH($B250,0))))&gt;=$B250)*(DATE(YEAR($B250),MONTH($B250),MIN(BN$6,DAY(EOMONTH($B250,0))))&lt;$C250)+(DATE(YEAR($B250),MONTH($B250)+1,MIN(BN$6,DAY(EOMONTH($B250,1))))&gt;=$B250)*(DATE(YEAR($B250),MONTH($B250)+1,MIN(BN$6,DAY(EOMONTH($B250,1))))&lt;$C250)))</f>
        <v>0</v>
      </c>
      <c r="BO250" s="48" t="n">
        <f aca="false">IF(OR(N(BO$5)=0,BO$6=""),0,BO$5*((DATE(YEAR($B250),MONTH($B250),MIN(BO$6,DAY(EOMONTH($B250,0))))&gt;=$B250)*(DATE(YEAR($B250),MONTH($B250),MIN(BO$6,DAY(EOMONTH($B250,0))))&lt;$C250)+(DATE(YEAR($B250),MONTH($B250)+1,MIN(BO$6,DAY(EOMONTH($B250,1))))&gt;=$B250)*(DATE(YEAR($B250),MONTH($B250)+1,MIN(BO$6,DAY(EOMONTH($B250,1))))&lt;$C250)))</f>
        <v>0</v>
      </c>
      <c r="BP250" s="48" t="n">
        <f aca="false">IF(OR(N(BP$5)=0,BP$6=""),0,BP$5*((DATE(YEAR($B250),MONTH($B250),MIN(BP$6,DAY(EOMONTH($B250,0))))&gt;=$B250)*(DATE(YEAR($B250),MONTH($B250),MIN(BP$6,DAY(EOMONTH($B250,0))))&lt;$C250)+(DATE(YEAR($B250),MONTH($B250)+1,MIN(BP$6,DAY(EOMONTH($B250,1))))&gt;=$B250)*(DATE(YEAR($B250),MONTH($B250)+1,MIN(BP$6,DAY(EOMONTH($B250,1))))&lt;$C250)))</f>
        <v>0</v>
      </c>
      <c r="BQ250" s="48" t="n">
        <f aca="false">IF(OR(N(BQ$5)=0,BQ$6=""),0,BQ$5*((DATE(YEAR($B250),MONTH($B250),MIN(BQ$6,DAY(EOMONTH($B250,0))))&gt;=$B250)*(DATE(YEAR($B250),MONTH($B250),MIN(BQ$6,DAY(EOMONTH($B250,0))))&lt;$C250)+(DATE(YEAR($B250),MONTH($B250)+1,MIN(BQ$6,DAY(EOMONTH($B250,1))))&gt;=$B250)*(DATE(YEAR($B250),MONTH($B250)+1,MIN(BQ$6,DAY(EOMONTH($B250,1))))&lt;$C250)))</f>
        <v>0</v>
      </c>
      <c r="BR250" s="48" t="n">
        <f aca="false">IF(OR(N(BR$5)=0,BR$6=""),0,BR$5*((DATE(YEAR($B250),MONTH($B250),MIN(BR$6,DAY(EOMONTH($B250,0))))&gt;=$B250)*(DATE(YEAR($B250),MONTH($B250),MIN(BR$6,DAY(EOMONTH($B250,0))))&lt;$C250)+(DATE(YEAR($B250),MONTH($B250)+1,MIN(BR$6,DAY(EOMONTH($B250,1))))&gt;=$B250)*(DATE(YEAR($B250),MONTH($B250)+1,MIN(BR$6,DAY(EOMONTH($B250,1))))&lt;$C250)))</f>
        <v>0</v>
      </c>
      <c r="BS250" s="48" t="n">
        <f aca="false">IF(OR(N(BS$5)=0,BS$6=""),0,BS$5*((DATE(YEAR($B250),MONTH($B250),MIN(BS$6,DAY(EOMONTH($B250,0))))&gt;=$B250)*(DATE(YEAR($B250),MONTH($B250),MIN(BS$6,DAY(EOMONTH($B250,0))))&lt;$C250)+(DATE(YEAR($B250),MONTH($B250)+1,MIN(BS$6,DAY(EOMONTH($B250,1))))&gt;=$B250)*(DATE(YEAR($B250),MONTH($B250)+1,MIN(BS$6,DAY(EOMONTH($B250,1))))&lt;$C250)))</f>
        <v>0</v>
      </c>
      <c r="BT250" s="48" t="n">
        <f aca="false">IF(OR(N(BT$5)=0,BT$6=""),0,BT$5*((DATE(YEAR($B250),MONTH($B250),MIN(BT$6,DAY(EOMONTH($B250,0))))&gt;=$B250)*(DATE(YEAR($B250),MONTH($B250),MIN(BT$6,DAY(EOMONTH($B250,0))))&lt;$C250)+(DATE(YEAR($B250),MONTH($B250)+1,MIN(BT$6,DAY(EOMONTH($B250,1))))&gt;=$B250)*(DATE(YEAR($B250),MONTH($B250)+1,MIN(BT$6,DAY(EOMONTH($B250,1))))&lt;$C250)))</f>
        <v>0</v>
      </c>
      <c r="BU250" s="48" t="n">
        <f aca="false">IF(OR(N(BU$5)=0,BU$6=""),0,BU$5*((DATE(YEAR($B250),MONTH($B250),MIN(BU$6,DAY(EOMONTH($B250,0))))&gt;=$B250)*(DATE(YEAR($B250),MONTH($B250),MIN(BU$6,DAY(EOMONTH($B250,0))))&lt;$C250)+(DATE(YEAR($B250),MONTH($B250)+1,MIN(BU$6,DAY(EOMONTH($B250,1))))&gt;=$B250)*(DATE(YEAR($B250),MONTH($B250)+1,MIN(BU$6,DAY(EOMONTH($B250,1))))&lt;$C250)))</f>
        <v>0</v>
      </c>
      <c r="BV250" s="48" t="n">
        <f aca="false">IF(OR(N(BV$5)=0,BV$6=""),0,BV$5*((DATE(YEAR($B250),MONTH($B250),MIN(BV$6,DAY(EOMONTH($B250,0))))&gt;=$B250)*(DATE(YEAR($B250),MONTH($B250),MIN(BV$6,DAY(EOMONTH($B250,0))))&lt;$C250)+(DATE(YEAR($B250),MONTH($B250)+1,MIN(BV$6,DAY(EOMONTH($B250,1))))&gt;=$B250)*(DATE(YEAR($B250),MONTH($B250)+1,MIN(BV$6,DAY(EOMONTH($B250,1))))&lt;$C250)))</f>
        <v>0</v>
      </c>
      <c r="BW250" s="48" t="n">
        <f aca="false">IF(OR(N(BW$5)=0,BW$6=""),0,BW$5*((DATE(YEAR($B250),MONTH($B250),MIN(BW$6,DAY(EOMONTH($B250,0))))&gt;=$B250)*(DATE(YEAR($B250),MONTH($B250),MIN(BW$6,DAY(EOMONTH($B250,0))))&lt;$C250)+(DATE(YEAR($B250),MONTH($B250)+1,MIN(BW$6,DAY(EOMONTH($B250,1))))&gt;=$B250)*(DATE(YEAR($B250),MONTH($B250)+1,MIN(BW$6,DAY(EOMONTH($B250,1))))&lt;$C250)))</f>
        <v>0</v>
      </c>
      <c r="BX250" s="48" t="n">
        <f aca="false">MIN(Z250,(FT249*(1+FT$5/Setup!$C$36)+IF($V250=1,N($F250),0)))</f>
        <v>0</v>
      </c>
      <c r="BY250" s="48" t="n">
        <f aca="false">MIN(AA250,(FU249*(1+FU$5/Setup!$C$36)+IF($V250=2,N($F250),0)))</f>
        <v>0</v>
      </c>
      <c r="BZ250" s="48" t="n">
        <f aca="false">MIN(AB250,(FV249*(1+FV$5/Setup!$C$36)+IF($V250=3,N($F250),0)))</f>
        <v>0</v>
      </c>
      <c r="CA250" s="48" t="n">
        <f aca="false">MIN(AC250,(FW249*(1+FW$5/Setup!$C$36)+IF($V250=4,N($F250),0)))</f>
        <v>0</v>
      </c>
      <c r="CB250" s="48" t="n">
        <f aca="false">MIN(AD250,(FX249*(1+FX$5/Setup!$C$36)+IF($V250=5,N($F250),0)))</f>
        <v>0</v>
      </c>
      <c r="CC250" s="48" t="n">
        <f aca="false">MIN(AE250,(FY249*(1+FY$5/Setup!$C$36)+IF($V250=6,N($F250),0)))</f>
        <v>0</v>
      </c>
      <c r="CD250" s="48" t="n">
        <f aca="false">MIN(AF250,(FZ249*(1+FZ$5/Setup!$C$36)+IF($V250=7,N($F250),0)))</f>
        <v>0</v>
      </c>
      <c r="CE250" s="48" t="n">
        <f aca="false">MIN(AG250,(GA249*(1+GA$5/Setup!$C$36)+IF($V250=8,N($F250),0)))</f>
        <v>0</v>
      </c>
      <c r="CF250" s="48" t="n">
        <f aca="false">MIN(AH250,(GB249*(1+GB$5/Setup!$C$36)+IF($V250=9,N($F250),0)))</f>
        <v>0</v>
      </c>
      <c r="CG250" s="48" t="n">
        <f aca="false">MIN(AI250,(GC249*(1+GC$5/Setup!$C$36)+IF($V250=10,N($F250),0)))</f>
        <v>0</v>
      </c>
      <c r="CH250" s="48" t="n">
        <f aca="false">MIN(AJ250,(GD249*(1+GD$5/Setup!$C$36)+IF($V250=11,N($F250),0)))</f>
        <v>0</v>
      </c>
      <c r="CI250" s="48" t="n">
        <f aca="false">MIN(AK250,(GE249*(1+GE$5/Setup!$C$36)+IF($V250=12,N($F250),0)))</f>
        <v>0</v>
      </c>
      <c r="CJ250" s="48" t="n">
        <f aca="false">MIN(AL250,(GF249*(1+GF$5/Setup!$C$36)+IF($V250=13,N($F250),0)))</f>
        <v>0</v>
      </c>
      <c r="CK250" s="48" t="n">
        <f aca="false">MIN(AM250,(GG249*(1+GG$5/Setup!$C$36)+IF($V250=14,N($F250),0)))</f>
        <v>0</v>
      </c>
      <c r="CL250" s="48" t="n">
        <f aca="false">MIN(AN250,(GH249*(1+GH$5/Setup!$C$36)+IF($V250=15,N($F250),0)))</f>
        <v>0</v>
      </c>
      <c r="CM250" s="48" t="n">
        <f aca="false">MIN(AO250,(GI249*(1+GI$5/Setup!$C$36)+IF($V250=16,N($F250),0)))</f>
        <v>0</v>
      </c>
      <c r="CN250" s="48" t="n">
        <f aca="false">MIN(AP250,(GJ249*(1+GJ$5/Setup!$C$36)+IF($V250=17,N($F250),0)))</f>
        <v>0</v>
      </c>
      <c r="CO250" s="48" t="n">
        <f aca="false">MIN(AQ250,(GK249*(1+GK$5/Setup!$C$36)+IF($V250=18,N($F250),0)))</f>
        <v>0</v>
      </c>
      <c r="CP250" s="48" t="n">
        <f aca="false">MIN(AR250,(GL249*(1+GL$5/Setup!$C$36)+IF($V250=19,N($F250),0)))</f>
        <v>0</v>
      </c>
      <c r="CQ250" s="48" t="n">
        <f aca="false">MIN(AS250,(GM249*(1+GM$5/Setup!$C$36)+IF($V250=20,N($F250),0)))</f>
        <v>0</v>
      </c>
      <c r="CR250" s="48" t="n">
        <f aca="false">MIN(AT250,(GN249*(1+GN$5/Setup!$C$36)+IF($V250=21,N($F250),0)))</f>
        <v>0</v>
      </c>
      <c r="CS250" s="48" t="n">
        <f aca="false">MIN(AU250,(GO249*(1+GO$5/Setup!$C$36)+IF($V250=22,N($F250),0)))</f>
        <v>0</v>
      </c>
      <c r="CT250" s="48" t="n">
        <f aca="false">MIN(AV250,(GP249*(1+GP$5/Setup!$C$36)+IF($V250=23,N($F250),0)))</f>
        <v>0</v>
      </c>
      <c r="CU250" s="48" t="n">
        <f aca="false">MIN(AW250,(GQ249*(1+GQ$5/Setup!$C$36)+IF($V250=24,N($F250),0)))</f>
        <v>0</v>
      </c>
      <c r="CV250" s="48" t="n">
        <f aca="false">MIN(AX250,(GR249*(1+GR$5/Setup!$C$36)+IF($V250=25,N($F250),0)))</f>
        <v>0</v>
      </c>
      <c r="CW250" s="48" t="n">
        <f aca="false">MIN(AY250,(GS249*(1+GS$5/Setup!$C$36)+IF($V250=26,N($F250),0)))</f>
        <v>0</v>
      </c>
      <c r="CX250" s="48" t="n">
        <f aca="false">MIN(AZ250,(GT249*(1+GT$5/Setup!$C$36)+IF($V250=27,N($F250),0)))</f>
        <v>0</v>
      </c>
      <c r="CY250" s="48" t="n">
        <f aca="false">MIN(BA250,(GU249*(1+GU$5/Setup!$C$36)+IF($V250=28,N($F250),0)))</f>
        <v>0</v>
      </c>
      <c r="CZ250" s="48" t="n">
        <f aca="false">MIN(BB250,(GV249*(1+GV$5/Setup!$C$36)+IF($V250=29,N($F250),0)))</f>
        <v>0</v>
      </c>
      <c r="DA250" s="48" t="n">
        <f aca="false">MIN(BC250,(GW249*(1+GW$5/Setup!$C$36)+IF($V250=30,N($F250),0)))</f>
        <v>0</v>
      </c>
      <c r="DB250" s="48" t="n">
        <f aca="false">MIN(BD250,(GX249*(1+GX$5/Setup!$C$36)+IF($V250=31,N($F250),0)))</f>
        <v>0</v>
      </c>
      <c r="DC250" s="48" t="n">
        <f aca="false">MIN(BE250,(GY249*(1+GY$5/Setup!$C$36)+IF($V250=32,N($F250),0)))</f>
        <v>0</v>
      </c>
      <c r="DD250" s="48" t="n">
        <f aca="false">MIN(BF250,(GZ249*(1+GZ$5/Setup!$C$36)+IF($V250=33,N($F250),0)))</f>
        <v>0</v>
      </c>
      <c r="DE250" s="48" t="n">
        <f aca="false">MIN(BG250,(HA249*(1+HA$5/Setup!$C$36)+IF($V250=34,N($F250),0)))</f>
        <v>0</v>
      </c>
      <c r="DF250" s="48" t="n">
        <f aca="false">MIN(BH250,(HB249*(1+HB$5/Setup!$C$36)+IF($V250=35,N($F250),0)))</f>
        <v>0</v>
      </c>
      <c r="DG250" s="48" t="n">
        <f aca="false">MIN(BI250,(HC249*(1+HC$5/Setup!$C$36)+IF($V250=36,N($F250),0)))</f>
        <v>0</v>
      </c>
      <c r="DH250" s="48" t="n">
        <f aca="false">MIN(BJ250,(HD249*(1+HD$5/Setup!$C$36)+IF($V250=37,N($F250),0)))</f>
        <v>0</v>
      </c>
      <c r="DI250" s="48" t="n">
        <f aca="false">MIN(BK250,(HE249*(1+HE$5/Setup!$C$36)+IF($V250=38,N($F250),0)))</f>
        <v>0</v>
      </c>
      <c r="DJ250" s="48" t="n">
        <f aca="false">MIN(BL250,(HF249*(1+HF$5/Setup!$C$36)+IF($V250=39,N($F250),0)))</f>
        <v>0</v>
      </c>
      <c r="DK250" s="48" t="n">
        <f aca="false">MIN(BM250,(HG249*(1+HG$5/Setup!$C$36)+IF($V250=40,N($F250),0)))</f>
        <v>0</v>
      </c>
      <c r="DL250" s="48" t="n">
        <f aca="false">MIN(BN250,(HH249*(1+HH$5/Setup!$C$36)+IF($V250=41,N($F250),0)))</f>
        <v>0</v>
      </c>
      <c r="DM250" s="48" t="n">
        <f aca="false">MIN(BO250,(HI249*(1+HI$5/Setup!$C$36)+IF($V250=42,N($F250),0)))</f>
        <v>0</v>
      </c>
      <c r="DN250" s="48" t="n">
        <f aca="false">MIN(BP250,(HJ249*(1+HJ$5/Setup!$C$36)+IF($V250=43,N($F250),0)))</f>
        <v>0</v>
      </c>
      <c r="DO250" s="48" t="n">
        <f aca="false">MIN(BQ250,(HK249*(1+HK$5/Setup!$C$36)+IF($V250=44,N($F250),0)))</f>
        <v>0</v>
      </c>
      <c r="DP250" s="48" t="n">
        <f aca="false">MIN(BR250,(HL249*(1+HL$5/Setup!$C$36)+IF($V250=45,N($F250),0)))</f>
        <v>0</v>
      </c>
      <c r="DQ250" s="48" t="n">
        <f aca="false">MIN(BS250,(HM249*(1+HM$5/Setup!$C$36)+IF($V250=46,N($F250),0)))</f>
        <v>0</v>
      </c>
      <c r="DR250" s="48" t="n">
        <f aca="false">MIN(BT250,(HN249*(1+HN$5/Setup!$C$36)+IF($V250=47,N($F250),0)))</f>
        <v>0</v>
      </c>
      <c r="DS250" s="48" t="n">
        <f aca="false">MIN(BU250,(HO249*(1+HO$5/Setup!$C$36)+IF($V250=48,N($F250),0)))</f>
        <v>0</v>
      </c>
      <c r="DT250" s="48" t="n">
        <f aca="false">MIN(BV250,(HP249*(1+HP$5/Setup!$C$36)+IF($V250=49,N($F250),0)))</f>
        <v>0</v>
      </c>
      <c r="DU250" s="48" t="n">
        <f aca="false">MIN(BW250,(HQ249*(1+HQ$5/Setup!$C$36)+IF($V250=50,N($F250),0)))</f>
        <v>0</v>
      </c>
      <c r="DV250" s="48" t="n">
        <f aca="false">MIN(MAX((FT249*(1+FT$5/Setup!$C$36)+IF($V250=1,N($F250),0))-BX250,0),MAX($P250-0,0))</f>
        <v>0</v>
      </c>
      <c r="DW250" s="48" t="n">
        <f aca="false">MIN(MAX((FU249*(1+FU$5/Setup!$C$36)+IF($V250=2,N($F250),0))-BY250,0),MAX($P250-SUM(DV250:DV250),0))</f>
        <v>0</v>
      </c>
      <c r="DX250" s="48" t="n">
        <f aca="false">MIN(MAX((FV249*(1+FV$5/Setup!$C$36)+IF($V250=3,N($F250),0))-BZ250,0),MAX($P250-SUM(DV250:DW250),0))</f>
        <v>0</v>
      </c>
      <c r="DY250" s="48" t="n">
        <f aca="false">MIN(MAX((FW249*(1+FW$5/Setup!$C$36)+IF($V250=4,N($F250),0))-CA250,0),MAX($P250-SUM(DV250:DX250),0))</f>
        <v>0</v>
      </c>
      <c r="DZ250" s="48" t="n">
        <f aca="false">MIN(MAX((FX249*(1+FX$5/Setup!$C$36)+IF($V250=5,N($F250),0))-CB250,0),MAX($P250-SUM(DV250:DY250),0))</f>
        <v>0</v>
      </c>
      <c r="EA250" s="48" t="n">
        <f aca="false">MIN(MAX((FY249*(1+FY$5/Setup!$C$36)+IF($V250=6,N($F250),0))-CC250,0),MAX($P250-SUM(DV250:DZ250),0))</f>
        <v>0</v>
      </c>
      <c r="EB250" s="48" t="n">
        <f aca="false">MIN(MAX((FZ249*(1+FZ$5/Setup!$C$36)+IF($V250=7,N($F250),0))-CD250,0),MAX($P250-SUM(DV250:EA250),0))</f>
        <v>0</v>
      </c>
      <c r="EC250" s="48" t="n">
        <f aca="false">MIN(MAX((GA249*(1+GA$5/Setup!$C$36)+IF($V250=8,N($F250),0))-CE250,0),MAX($P250-SUM(DV250:EB250),0))</f>
        <v>0</v>
      </c>
      <c r="ED250" s="48" t="n">
        <f aca="false">MIN(MAX((GB249*(1+GB$5/Setup!$C$36)+IF($V250=9,N($F250),0))-CF250,0),MAX($P250-SUM(DV250:EC250),0))</f>
        <v>0</v>
      </c>
      <c r="EE250" s="48" t="n">
        <f aca="false">MIN(MAX((GC249*(1+GC$5/Setup!$C$36)+IF($V250=10,N($F250),0))-CG250,0),MAX($P250-SUM(DV250:ED250),0))</f>
        <v>0</v>
      </c>
      <c r="EF250" s="48" t="n">
        <f aca="false">MIN(MAX((GD249*(1+GD$5/Setup!$C$36)+IF($V250=11,N($F250),0))-CH250,0),MAX($P250-SUM(DV250:EE250),0))</f>
        <v>0</v>
      </c>
      <c r="EG250" s="48" t="n">
        <f aca="false">MIN(MAX((GE249*(1+GE$5/Setup!$C$36)+IF($V250=12,N($F250),0))-CI250,0),MAX($P250-SUM(DV250:EF250),0))</f>
        <v>0</v>
      </c>
      <c r="EH250" s="48" t="n">
        <f aca="false">MIN(MAX((GF249*(1+GF$5/Setup!$C$36)+IF($V250=13,N($F250),0))-CJ250,0),MAX($P250-SUM(DV250:EG250),0))</f>
        <v>0</v>
      </c>
      <c r="EI250" s="48" t="n">
        <f aca="false">MIN(MAX((GG249*(1+GG$5/Setup!$C$36)+IF($V250=14,N($F250),0))-CK250,0),MAX($P250-SUM(DV250:EH250),0))</f>
        <v>0</v>
      </c>
      <c r="EJ250" s="48" t="n">
        <f aca="false">MIN(MAX((GH249*(1+GH$5/Setup!$C$36)+IF($V250=15,N($F250),0))-CL250,0),MAX($P250-SUM(DV250:EI250),0))</f>
        <v>0</v>
      </c>
      <c r="EK250" s="48" t="n">
        <f aca="false">MIN(MAX((GI249*(1+GI$5/Setup!$C$36)+IF($V250=16,N($F250),0))-CM250,0),MAX($P250-SUM(DV250:EJ250),0))</f>
        <v>0</v>
      </c>
      <c r="EL250" s="48" t="n">
        <f aca="false">MIN(MAX((GJ249*(1+GJ$5/Setup!$C$36)+IF($V250=17,N($F250),0))-CN250,0),MAX($P250-SUM(DV250:EK250),0))</f>
        <v>0</v>
      </c>
      <c r="EM250" s="48" t="n">
        <f aca="false">MIN(MAX((GK249*(1+GK$5/Setup!$C$36)+IF($V250=18,N($F250),0))-CO250,0),MAX($P250-SUM(DV250:EL250),0))</f>
        <v>0</v>
      </c>
      <c r="EN250" s="48" t="n">
        <f aca="false">MIN(MAX((GL249*(1+GL$5/Setup!$C$36)+IF($V250=19,N($F250),0))-CP250,0),MAX($P250-SUM(DV250:EM250),0))</f>
        <v>0</v>
      </c>
      <c r="EO250" s="48" t="n">
        <f aca="false">MIN(MAX((GM249*(1+GM$5/Setup!$C$36)+IF($V250=20,N($F250),0))-CQ250,0),MAX($P250-SUM(DV250:EN250),0))</f>
        <v>0</v>
      </c>
      <c r="EP250" s="48" t="n">
        <f aca="false">MIN(MAX((GN249*(1+GN$5/Setup!$C$36)+IF($V250=21,N($F250),0))-CR250,0),MAX($P250-SUM(DV250:EO250),0))</f>
        <v>0</v>
      </c>
      <c r="EQ250" s="48" t="n">
        <f aca="false">MIN(MAX((GO249*(1+GO$5/Setup!$C$36)+IF($V250=22,N($F250),0))-CS250,0),MAX($P250-SUM(DV250:EP250),0))</f>
        <v>0</v>
      </c>
      <c r="ER250" s="48" t="n">
        <f aca="false">MIN(MAX((GP249*(1+GP$5/Setup!$C$36)+IF($V250=23,N($F250),0))-CT250,0),MAX($P250-SUM(DV250:EQ250),0))</f>
        <v>0</v>
      </c>
      <c r="ES250" s="48" t="n">
        <f aca="false">MIN(MAX((GQ249*(1+GQ$5/Setup!$C$36)+IF($V250=24,N($F250),0))-CU250,0),MAX($P250-SUM(DV250:ER250),0))</f>
        <v>0</v>
      </c>
      <c r="ET250" s="48" t="n">
        <f aca="false">MIN(MAX((GR249*(1+GR$5/Setup!$C$36)+IF($V250=25,N($F250),0))-CV250,0),MAX($P250-SUM(DV250:ES250),0))</f>
        <v>0</v>
      </c>
      <c r="EU250" s="48" t="n">
        <f aca="false">MIN(MAX((GS249*(1+GS$5/Setup!$C$36)+IF($V250=26,N($F250),0))-CW250,0),MAX($P250-SUM(DV250:ET250),0))</f>
        <v>0</v>
      </c>
      <c r="EV250" s="48" t="n">
        <f aca="false">MIN(MAX((GT249*(1+GT$5/Setup!$C$36)+IF($V250=27,N($F250),0))-CX250,0),MAX($P250-SUM(DV250:EU250),0))</f>
        <v>0</v>
      </c>
      <c r="EW250" s="48" t="n">
        <f aca="false">MIN(MAX((GU249*(1+GU$5/Setup!$C$36)+IF($V250=28,N($F250),0))-CY250,0),MAX($P250-SUM(DV250:EV250),0))</f>
        <v>0</v>
      </c>
      <c r="EX250" s="48" t="n">
        <f aca="false">MIN(MAX((GV249*(1+GV$5/Setup!$C$36)+IF($V250=29,N($F250),0))-CZ250,0),MAX($P250-SUM(DV250:EW250),0))</f>
        <v>0</v>
      </c>
      <c r="EY250" s="48" t="n">
        <f aca="false">MIN(MAX((GW249*(1+GW$5/Setup!$C$36)+IF($V250=30,N($F250),0))-DA250,0),MAX($P250-SUM(DV250:EX250),0))</f>
        <v>0</v>
      </c>
      <c r="EZ250" s="48" t="n">
        <f aca="false">MIN(MAX((GX249*(1+GX$5/Setup!$C$36)+IF($V250=31,N($F250),0))-DB250,0),MAX($P250-SUM(DV250:EY250),0))</f>
        <v>0</v>
      </c>
      <c r="FA250" s="48" t="n">
        <f aca="false">MIN(MAX((GY249*(1+GY$5/Setup!$C$36)+IF($V250=32,N($F250),0))-DC250,0),MAX($P250-SUM(DV250:EZ250),0))</f>
        <v>0</v>
      </c>
      <c r="FB250" s="48" t="n">
        <f aca="false">MIN(MAX((GZ249*(1+GZ$5/Setup!$C$36)+IF($V250=33,N($F250),0))-DD250,0),MAX($P250-SUM(DV250:FA250),0))</f>
        <v>0</v>
      </c>
      <c r="FC250" s="48" t="n">
        <f aca="false">MIN(MAX((HA249*(1+HA$5/Setup!$C$36)+IF($V250=34,N($F250),0))-DE250,0),MAX($P250-SUM(DV250:FB250),0))</f>
        <v>0</v>
      </c>
      <c r="FD250" s="48" t="n">
        <f aca="false">MIN(MAX((HB249*(1+HB$5/Setup!$C$36)+IF($V250=35,N($F250),0))-DF250,0),MAX($P250-SUM(DV250:FC250),0))</f>
        <v>0</v>
      </c>
      <c r="FE250" s="48" t="n">
        <f aca="false">MIN(MAX((HC249*(1+HC$5/Setup!$C$36)+IF($V250=36,N($F250),0))-DG250,0),MAX($P250-SUM(DV250:FD250),0))</f>
        <v>0</v>
      </c>
      <c r="FF250" s="48" t="n">
        <f aca="false">MIN(MAX((HD249*(1+HD$5/Setup!$C$36)+IF($V250=37,N($F250),0))-DH250,0),MAX($P250-SUM(DV250:FE250),0))</f>
        <v>0</v>
      </c>
      <c r="FG250" s="48" t="n">
        <f aca="false">MIN(MAX((HE249*(1+HE$5/Setup!$C$36)+IF($V250=38,N($F250),0))-DI250,0),MAX($P250-SUM(DV250:FF250),0))</f>
        <v>0</v>
      </c>
      <c r="FH250" s="48" t="n">
        <f aca="false">MIN(MAX((HF249*(1+HF$5/Setup!$C$36)+IF($V250=39,N($F250),0))-DJ250,0),MAX($P250-SUM(DV250:FG250),0))</f>
        <v>0</v>
      </c>
      <c r="FI250" s="48" t="n">
        <f aca="false">MIN(MAX((HG249*(1+HG$5/Setup!$C$36)+IF($V250=40,N($F250),0))-DK250,0),MAX($P250-SUM(DV250:FH250),0))</f>
        <v>0</v>
      </c>
      <c r="FJ250" s="48" t="n">
        <f aca="false">MIN(MAX((HH249*(1+HH$5/Setup!$C$36)+IF($V250=41,N($F250),0))-DL250,0),MAX($P250-SUM(DV250:FI250),0))</f>
        <v>0</v>
      </c>
      <c r="FK250" s="48" t="n">
        <f aca="false">MIN(MAX((HI249*(1+HI$5/Setup!$C$36)+IF($V250=42,N($F250),0))-DM250,0),MAX($P250-SUM(DV250:FJ250),0))</f>
        <v>0</v>
      </c>
      <c r="FL250" s="48" t="n">
        <f aca="false">MIN(MAX((HJ249*(1+HJ$5/Setup!$C$36)+IF($V250=43,N($F250),0))-DN250,0),MAX($P250-SUM(DV250:FK250),0))</f>
        <v>0</v>
      </c>
      <c r="FM250" s="48" t="n">
        <f aca="false">MIN(MAX((HK249*(1+HK$5/Setup!$C$36)+IF($V250=44,N($F250),0))-DO250,0),MAX($P250-SUM(DV250:FL250),0))</f>
        <v>0</v>
      </c>
      <c r="FN250" s="48" t="n">
        <f aca="false">MIN(MAX((HL249*(1+HL$5/Setup!$C$36)+IF($V250=45,N($F250),0))-DP250,0),MAX($P250-SUM(DV250:FM250),0))</f>
        <v>0</v>
      </c>
      <c r="FO250" s="48" t="n">
        <f aca="false">MIN(MAX((HM249*(1+HM$5/Setup!$C$36)+IF($V250=46,N($F250),0))-DQ250,0),MAX($P250-SUM(DV250:FN250),0))</f>
        <v>0</v>
      </c>
      <c r="FP250" s="48" t="n">
        <f aca="false">MIN(MAX((HN249*(1+HN$5/Setup!$C$36)+IF($V250=47,N($F250),0))-DR250,0),MAX($P250-SUM(DV250:FO250),0))</f>
        <v>0</v>
      </c>
      <c r="FQ250" s="48" t="n">
        <f aca="false">MIN(MAX((HO249*(1+HO$5/Setup!$C$36)+IF($V250=48,N($F250),0))-DS250,0),MAX($P250-SUM(DV250:FP250),0))</f>
        <v>0</v>
      </c>
      <c r="FR250" s="48" t="n">
        <f aca="false">MIN(MAX((HP249*(1+HP$5/Setup!$C$36)+IF($V250=49,N($F250),0))-DT250,0),MAX($P250-SUM(DV250:FQ250),0))</f>
        <v>0</v>
      </c>
      <c r="FS250" s="48" t="n">
        <f aca="false">MIN(MAX((HQ249*(1+HQ$5/Setup!$C$36)+IF($V250=50,N($F250),0))-DU250,0),MAX($P250-SUM(DV250:FR250),0))</f>
        <v>0</v>
      </c>
      <c r="FT250" s="48" t="n">
        <f aca="false">IF((FT249*(1+FT$5/Setup!$C$36)+IF($V250=1,N($F250),0))-BX250-DV250&lt;0.005,0,(FT249*(1+FT$5/Setup!$C$36)+IF($V250=1,N($F250),0))-BX250-DV250)</f>
        <v>0</v>
      </c>
      <c r="FU250" s="48" t="n">
        <f aca="false">IF((FU249*(1+FU$5/Setup!$C$36)+IF($V250=2,N($F250),0))-BY250-DW250&lt;0.005,0,(FU249*(1+FU$5/Setup!$C$36)+IF($V250=2,N($F250),0))-BY250-DW250)</f>
        <v>0</v>
      </c>
      <c r="FV250" s="48" t="n">
        <f aca="false">IF((FV249*(1+FV$5/Setup!$C$36)+IF($V250=3,N($F250),0))-BZ250-DX250&lt;0.005,0,(FV249*(1+FV$5/Setup!$C$36)+IF($V250=3,N($F250),0))-BZ250-DX250)</f>
        <v>0</v>
      </c>
      <c r="FW250" s="48" t="n">
        <f aca="false">IF((FW249*(1+FW$5/Setup!$C$36)+IF($V250=4,N($F250),0))-CA250-DY250&lt;0.005,0,(FW249*(1+FW$5/Setup!$C$36)+IF($V250=4,N($F250),0))-CA250-DY250)</f>
        <v>0</v>
      </c>
      <c r="FX250" s="48" t="n">
        <f aca="false">IF((FX249*(1+FX$5/Setup!$C$36)+IF($V250=5,N($F250),0))-CB250-DZ250&lt;0.005,0,(FX249*(1+FX$5/Setup!$C$36)+IF($V250=5,N($F250),0))-CB250-DZ250)</f>
        <v>0</v>
      </c>
      <c r="FY250" s="48" t="n">
        <f aca="false">IF((FY249*(1+FY$5/Setup!$C$36)+IF($V250=6,N($F250),0))-CC250-EA250&lt;0.005,0,(FY249*(1+FY$5/Setup!$C$36)+IF($V250=6,N($F250),0))-CC250-EA250)</f>
        <v>0</v>
      </c>
      <c r="FZ250" s="48" t="n">
        <f aca="false">IF((FZ249*(1+FZ$5/Setup!$C$36)+IF($V250=7,N($F250),0))-CD250-EB250&lt;0.005,0,(FZ249*(1+FZ$5/Setup!$C$36)+IF($V250=7,N($F250),0))-CD250-EB250)</f>
        <v>0</v>
      </c>
      <c r="GA250" s="48" t="n">
        <f aca="false">IF((GA249*(1+GA$5/Setup!$C$36)+IF($V250=8,N($F250),0))-CE250-EC250&lt;0.005,0,(GA249*(1+GA$5/Setup!$C$36)+IF($V250=8,N($F250),0))-CE250-EC250)</f>
        <v>0</v>
      </c>
      <c r="GB250" s="48" t="n">
        <f aca="false">IF((GB249*(1+GB$5/Setup!$C$36)+IF($V250=9,N($F250),0))-CF250-ED250&lt;0.005,0,(GB249*(1+GB$5/Setup!$C$36)+IF($V250=9,N($F250),0))-CF250-ED250)</f>
        <v>0</v>
      </c>
      <c r="GC250" s="48" t="n">
        <f aca="false">IF((GC249*(1+GC$5/Setup!$C$36)+IF($V250=10,N($F250),0))-CG250-EE250&lt;0.005,0,(GC249*(1+GC$5/Setup!$C$36)+IF($V250=10,N($F250),0))-CG250-EE250)</f>
        <v>0</v>
      </c>
      <c r="GD250" s="48" t="n">
        <f aca="false">IF((GD249*(1+GD$5/Setup!$C$36)+IF($V250=11,N($F250),0))-CH250-EF250&lt;0.005,0,(GD249*(1+GD$5/Setup!$C$36)+IF($V250=11,N($F250),0))-CH250-EF250)</f>
        <v>0</v>
      </c>
      <c r="GE250" s="48" t="n">
        <f aca="false">IF((GE249*(1+GE$5/Setup!$C$36)+IF($V250=12,N($F250),0))-CI250-EG250&lt;0.005,0,(GE249*(1+GE$5/Setup!$C$36)+IF($V250=12,N($F250),0))-CI250-EG250)</f>
        <v>0</v>
      </c>
      <c r="GF250" s="48" t="n">
        <f aca="false">IF((GF249*(1+GF$5/Setup!$C$36)+IF($V250=13,N($F250),0))-CJ250-EH250&lt;0.005,0,(GF249*(1+GF$5/Setup!$C$36)+IF($V250=13,N($F250),0))-CJ250-EH250)</f>
        <v>0</v>
      </c>
      <c r="GG250" s="48" t="n">
        <f aca="false">IF((GG249*(1+GG$5/Setup!$C$36)+IF($V250=14,N($F250),0))-CK250-EI250&lt;0.005,0,(GG249*(1+GG$5/Setup!$C$36)+IF($V250=14,N($F250),0))-CK250-EI250)</f>
        <v>0</v>
      </c>
      <c r="GH250" s="48" t="n">
        <f aca="false">IF((GH249*(1+GH$5/Setup!$C$36)+IF($V250=15,N($F250),0))-CL250-EJ250&lt;0.005,0,(GH249*(1+GH$5/Setup!$C$36)+IF($V250=15,N($F250),0))-CL250-EJ250)</f>
        <v>0</v>
      </c>
      <c r="GI250" s="48" t="n">
        <f aca="false">IF((GI249*(1+GI$5/Setup!$C$36)+IF($V250=16,N($F250),0))-CM250-EK250&lt;0.005,0,(GI249*(1+GI$5/Setup!$C$36)+IF($V250=16,N($F250),0))-CM250-EK250)</f>
        <v>0</v>
      </c>
      <c r="GJ250" s="48" t="n">
        <f aca="false">IF((GJ249*(1+GJ$5/Setup!$C$36)+IF($V250=17,N($F250),0))-CN250-EL250&lt;0.005,0,(GJ249*(1+GJ$5/Setup!$C$36)+IF($V250=17,N($F250),0))-CN250-EL250)</f>
        <v>0</v>
      </c>
      <c r="GK250" s="48" t="n">
        <f aca="false">IF((GK249*(1+GK$5/Setup!$C$36)+IF($V250=18,N($F250),0))-CO250-EM250&lt;0.005,0,(GK249*(1+GK$5/Setup!$C$36)+IF($V250=18,N($F250),0))-CO250-EM250)</f>
        <v>0</v>
      </c>
      <c r="GL250" s="48" t="n">
        <f aca="false">IF((GL249*(1+GL$5/Setup!$C$36)+IF($V250=19,N($F250),0))-CP250-EN250&lt;0.005,0,(GL249*(1+GL$5/Setup!$C$36)+IF($V250=19,N($F250),0))-CP250-EN250)</f>
        <v>0</v>
      </c>
      <c r="GM250" s="48" t="n">
        <f aca="false">IF((GM249*(1+GM$5/Setup!$C$36)+IF($V250=20,N($F250),0))-CQ250-EO250&lt;0.005,0,(GM249*(1+GM$5/Setup!$C$36)+IF($V250=20,N($F250),0))-CQ250-EO250)</f>
        <v>0</v>
      </c>
      <c r="GN250" s="48" t="n">
        <f aca="false">IF((GN249*(1+GN$5/Setup!$C$36)+IF($V250=21,N($F250),0))-CR250-EP250&lt;0.005,0,(GN249*(1+GN$5/Setup!$C$36)+IF($V250=21,N($F250),0))-CR250-EP250)</f>
        <v>0</v>
      </c>
      <c r="GO250" s="48" t="n">
        <f aca="false">IF((GO249*(1+GO$5/Setup!$C$36)+IF($V250=22,N($F250),0))-CS250-EQ250&lt;0.005,0,(GO249*(1+GO$5/Setup!$C$36)+IF($V250=22,N($F250),0))-CS250-EQ250)</f>
        <v>0</v>
      </c>
      <c r="GP250" s="48" t="n">
        <f aca="false">IF((GP249*(1+GP$5/Setup!$C$36)+IF($V250=23,N($F250),0))-CT250-ER250&lt;0.005,0,(GP249*(1+GP$5/Setup!$C$36)+IF($V250=23,N($F250),0))-CT250-ER250)</f>
        <v>0</v>
      </c>
      <c r="GQ250" s="48" t="n">
        <f aca="false">IF((GQ249*(1+GQ$5/Setup!$C$36)+IF($V250=24,N($F250),0))-CU250-ES250&lt;0.005,0,(GQ249*(1+GQ$5/Setup!$C$36)+IF($V250=24,N($F250),0))-CU250-ES250)</f>
        <v>0</v>
      </c>
      <c r="GR250" s="48" t="n">
        <f aca="false">IF((GR249*(1+GR$5/Setup!$C$36)+IF($V250=25,N($F250),0))-CV250-ET250&lt;0.005,0,(GR249*(1+GR$5/Setup!$C$36)+IF($V250=25,N($F250),0))-CV250-ET250)</f>
        <v>0</v>
      </c>
      <c r="GS250" s="48" t="n">
        <f aca="false">IF((GS249*(1+GS$5/Setup!$C$36)+IF($V250=26,N($F250),0))-CW250-EU250&lt;0.005,0,(GS249*(1+GS$5/Setup!$C$36)+IF($V250=26,N($F250),0))-CW250-EU250)</f>
        <v>0</v>
      </c>
      <c r="GT250" s="48" t="n">
        <f aca="false">IF((GT249*(1+GT$5/Setup!$C$36)+IF($V250=27,N($F250),0))-CX250-EV250&lt;0.005,0,(GT249*(1+GT$5/Setup!$C$36)+IF($V250=27,N($F250),0))-CX250-EV250)</f>
        <v>0</v>
      </c>
      <c r="GU250" s="48" t="n">
        <f aca="false">IF((GU249*(1+GU$5/Setup!$C$36)+IF($V250=28,N($F250),0))-CY250-EW250&lt;0.005,0,(GU249*(1+GU$5/Setup!$C$36)+IF($V250=28,N($F250),0))-CY250-EW250)</f>
        <v>0</v>
      </c>
      <c r="GV250" s="48" t="n">
        <f aca="false">IF((GV249*(1+GV$5/Setup!$C$36)+IF($V250=29,N($F250),0))-CZ250-EX250&lt;0.005,0,(GV249*(1+GV$5/Setup!$C$36)+IF($V250=29,N($F250),0))-CZ250-EX250)</f>
        <v>0</v>
      </c>
      <c r="GW250" s="48" t="n">
        <f aca="false">IF((GW249*(1+GW$5/Setup!$C$36)+IF($V250=30,N($F250),0))-DA250-EY250&lt;0.005,0,(GW249*(1+GW$5/Setup!$C$36)+IF($V250=30,N($F250),0))-DA250-EY250)</f>
        <v>0</v>
      </c>
      <c r="GX250" s="48" t="n">
        <f aca="false">IF((GX249*(1+GX$5/Setup!$C$36)+IF($V250=31,N($F250),0))-DB250-EZ250&lt;0.005,0,(GX249*(1+GX$5/Setup!$C$36)+IF($V250=31,N($F250),0))-DB250-EZ250)</f>
        <v>0</v>
      </c>
      <c r="GY250" s="48" t="n">
        <f aca="false">IF((GY249*(1+GY$5/Setup!$C$36)+IF($V250=32,N($F250),0))-DC250-FA250&lt;0.005,0,(GY249*(1+GY$5/Setup!$C$36)+IF($V250=32,N($F250),0))-DC250-FA250)</f>
        <v>0</v>
      </c>
      <c r="GZ250" s="48" t="n">
        <f aca="false">IF((GZ249*(1+GZ$5/Setup!$C$36)+IF($V250=33,N($F250),0))-DD250-FB250&lt;0.005,0,(GZ249*(1+GZ$5/Setup!$C$36)+IF($V250=33,N($F250),0))-DD250-FB250)</f>
        <v>0</v>
      </c>
      <c r="HA250" s="48" t="n">
        <f aca="false">IF((HA249*(1+HA$5/Setup!$C$36)+IF($V250=34,N($F250),0))-DE250-FC250&lt;0.005,0,(HA249*(1+HA$5/Setup!$C$36)+IF($V250=34,N($F250),0))-DE250-FC250)</f>
        <v>0</v>
      </c>
      <c r="HB250" s="48" t="n">
        <f aca="false">IF((HB249*(1+HB$5/Setup!$C$36)+IF($V250=35,N($F250),0))-DF250-FD250&lt;0.005,0,(HB249*(1+HB$5/Setup!$C$36)+IF($V250=35,N($F250),0))-DF250-FD250)</f>
        <v>0</v>
      </c>
      <c r="HC250" s="48" t="n">
        <f aca="false">IF((HC249*(1+HC$5/Setup!$C$36)+IF($V250=36,N($F250),0))-DG250-FE250&lt;0.005,0,(HC249*(1+HC$5/Setup!$C$36)+IF($V250=36,N($F250),0))-DG250-FE250)</f>
        <v>0</v>
      </c>
      <c r="HD250" s="48" t="n">
        <f aca="false">IF((HD249*(1+HD$5/Setup!$C$36)+IF($V250=37,N($F250),0))-DH250-FF250&lt;0.005,0,(HD249*(1+HD$5/Setup!$C$36)+IF($V250=37,N($F250),0))-DH250-FF250)</f>
        <v>0</v>
      </c>
      <c r="HE250" s="48" t="n">
        <f aca="false">IF((HE249*(1+HE$5/Setup!$C$36)+IF($V250=38,N($F250),0))-DI250-FG250&lt;0.005,0,(HE249*(1+HE$5/Setup!$C$36)+IF($V250=38,N($F250),0))-DI250-FG250)</f>
        <v>0</v>
      </c>
      <c r="HF250" s="48" t="n">
        <f aca="false">IF((HF249*(1+HF$5/Setup!$C$36)+IF($V250=39,N($F250),0))-DJ250-FH250&lt;0.005,0,(HF249*(1+HF$5/Setup!$C$36)+IF($V250=39,N($F250),0))-DJ250-FH250)</f>
        <v>0</v>
      </c>
      <c r="HG250" s="48" t="n">
        <f aca="false">IF((HG249*(1+HG$5/Setup!$C$36)+IF($V250=40,N($F250),0))-DK250-FI250&lt;0.005,0,(HG249*(1+HG$5/Setup!$C$36)+IF($V250=40,N($F250),0))-DK250-FI250)</f>
        <v>0</v>
      </c>
      <c r="HH250" s="48" t="n">
        <f aca="false">IF((HH249*(1+HH$5/Setup!$C$36)+IF($V250=41,N($F250),0))-DL250-FJ250&lt;0.005,0,(HH249*(1+HH$5/Setup!$C$36)+IF($V250=41,N($F250),0))-DL250-FJ250)</f>
        <v>0</v>
      </c>
      <c r="HI250" s="48" t="n">
        <f aca="false">IF((HI249*(1+HI$5/Setup!$C$36)+IF($V250=42,N($F250),0))-DM250-FK250&lt;0.005,0,(HI249*(1+HI$5/Setup!$C$36)+IF($V250=42,N($F250),0))-DM250-FK250)</f>
        <v>0</v>
      </c>
      <c r="HJ250" s="48" t="n">
        <f aca="false">IF((HJ249*(1+HJ$5/Setup!$C$36)+IF($V250=43,N($F250),0))-DN250-FL250&lt;0.005,0,(HJ249*(1+HJ$5/Setup!$C$36)+IF($V250=43,N($F250),0))-DN250-FL250)</f>
        <v>0</v>
      </c>
      <c r="HK250" s="48" t="n">
        <f aca="false">IF((HK249*(1+HK$5/Setup!$C$36)+IF($V250=44,N($F250),0))-DO250-FM250&lt;0.005,0,(HK249*(1+HK$5/Setup!$C$36)+IF($V250=44,N($F250),0))-DO250-FM250)</f>
        <v>0</v>
      </c>
      <c r="HL250" s="48" t="n">
        <f aca="false">IF((HL249*(1+HL$5/Setup!$C$36)+IF($V250=45,N($F250),0))-DP250-FN250&lt;0.005,0,(HL249*(1+HL$5/Setup!$C$36)+IF($V250=45,N($F250),0))-DP250-FN250)</f>
        <v>0</v>
      </c>
      <c r="HM250" s="48" t="n">
        <f aca="false">IF((HM249*(1+HM$5/Setup!$C$36)+IF($V250=46,N($F250),0))-DQ250-FO250&lt;0.005,0,(HM249*(1+HM$5/Setup!$C$36)+IF($V250=46,N($F250),0))-DQ250-FO250)</f>
        <v>0</v>
      </c>
      <c r="HN250" s="48" t="n">
        <f aca="false">IF((HN249*(1+HN$5/Setup!$C$36)+IF($V250=47,N($F250),0))-DR250-FP250&lt;0.005,0,(HN249*(1+HN$5/Setup!$C$36)+IF($V250=47,N($F250),0))-DR250-FP250)</f>
        <v>0</v>
      </c>
      <c r="HO250" s="48" t="n">
        <f aca="false">IF((HO249*(1+HO$5/Setup!$C$36)+IF($V250=48,N($F250),0))-DS250-FQ250&lt;0.005,0,(HO249*(1+HO$5/Setup!$C$36)+IF($V250=48,N($F250),0))-DS250-FQ250)</f>
        <v>0</v>
      </c>
      <c r="HP250" s="48" t="n">
        <f aca="false">IF((HP249*(1+HP$5/Setup!$C$36)+IF($V250=49,N($F250),0))-DT250-FR250&lt;0.005,0,(HP249*(1+HP$5/Setup!$C$36)+IF($V250=49,N($F250),0))-DT250-FR250)</f>
        <v>0</v>
      </c>
      <c r="HQ250" s="48" t="n">
        <f aca="false">IF((HQ249*(1+HQ$5/Setup!$C$36)+IF($V250=50,N($F250),0))-DU250-FS250&lt;0.005,0,(HQ249*(1+HQ$5/Setup!$C$36)+IF($V250=50,N($F250),0))-DU250-FS250)</f>
        <v>0</v>
      </c>
    </row>
    <row r="251" customFormat="false" ht="15" hidden="false" customHeight="false" outlineLevel="0" collapsed="false">
      <c r="A251" s="44" t="n">
        <v>243</v>
      </c>
      <c r="B251" s="45" t="n">
        <f aca="false">IF(Setup!$C$7="Every month",EDATE(Setup!$C$8,($A251-1)),IF(Setup!$C$7="Twice a month",DATE(YEAR(Setup!$C$8),MONTH(Setup!$C$8)+INT((($A251-1)+Setup!$C$41)/2),MIN(IF(MOD(($A251-1)+Setup!$C$41,2)=0,Setup!$C$39,Setup!$C$40),DAY(EOMONTH(DATE(YEAR(Setup!$C$8),MONTH(Setup!$C$8)+INT((($A251-1)+Setup!$C$41)/2),1),0)))),Setup!$C$8+($A251-1)*IF(Setup!$C$7="Every week",7,14)))</f>
        <v>49713</v>
      </c>
      <c r="C251" s="45" t="n">
        <f aca="false">IF(Setup!$C$7="Every month",EDATE(Setup!$C$8,$A251),IF(Setup!$C$7="Twice a month",DATE(YEAR(Setup!$C$8),MONTH(Setup!$C$8)+INT(($A251+Setup!$C$41)/2),MIN(IF(MOD($A251+Setup!$C$41,2)=0,Setup!$C$39,Setup!$C$40),DAY(EOMONTH(DATE(YEAR(Setup!$C$8),MONTH(Setup!$C$8)+INT(($A251+Setup!$C$41)/2),1),0)))),Setup!$C$8+$A251*IF(Setup!$C$7="Every week",7,14)))</f>
        <v>49727</v>
      </c>
      <c r="D251" s="46"/>
      <c r="E251" s="47"/>
      <c r="F251" s="47"/>
      <c r="G251" s="47"/>
      <c r="H251" s="47"/>
      <c r="I251" s="48" t="n">
        <f aca="false">N(Setup!$C$11)+N(E251)</f>
        <v>100</v>
      </c>
      <c r="J251" s="48" t="n">
        <f aca="false">MIN(Setup!$C$37,MAX(I251,0))</f>
        <v>9.23076923076923</v>
      </c>
      <c r="K251" s="48" t="n">
        <f aca="false">MIN(MAX(N(Setup!$C$14)-L250,0),MAX(I251-J251,0))</f>
        <v>0</v>
      </c>
      <c r="L251" s="48" t="n">
        <f aca="false">L250+K251-N(G251)</f>
        <v>500</v>
      </c>
      <c r="M251" s="48" t="n">
        <f aca="false">M250+J251-N(H251)</f>
        <v>2243.07692307693</v>
      </c>
      <c r="N251" s="48" t="n">
        <f aca="false">SUM(BX251:DU251)</f>
        <v>0</v>
      </c>
      <c r="O251" s="48" t="n">
        <f aca="false">SUM(Z251:BW251)-N251</f>
        <v>65</v>
      </c>
      <c r="P251" s="48" t="n">
        <f aca="false">MAX(I251-J251-K251,0)+O251</f>
        <v>155.769230769231</v>
      </c>
      <c r="Q251" s="48" t="n">
        <f aca="false">SUM(DV251:FS251)</f>
        <v>0</v>
      </c>
      <c r="R251" s="49" t="n">
        <f aca="false">N251+J251+K251+Q251</f>
        <v>9.23076923076923</v>
      </c>
      <c r="S251" s="48" t="n">
        <f aca="false">T251-T250-N(F251)+N251+Q251</f>
        <v>0</v>
      </c>
      <c r="T251" s="49" t="n">
        <f aca="false">SUM(FT251:HQ251)</f>
        <v>0</v>
      </c>
      <c r="U251" s="44" t="str">
        <f aca="false">IF(T250&lt;0.005,"",INDEX(Helpers!$C$2:$C$51,IF(_xlfn.MINIFS($DV$6:$FS$6,DV251:FS251,"&gt;0.005")=0,V251,_xlfn.MINIFS($DV$6:$FS$6,DV251:FS251,"&gt;0.005"))))</f>
        <v/>
      </c>
      <c r="V251" s="44" t="n">
        <f aca="false">IF(_xlfn.MINIFS($FT$6:$HQ$6,FT250:HQ250,"&gt;0.005")=0,1,_xlfn.MINIFS($FT$6:$HQ$6,FT250:HQ250,"&gt;0.005"))</f>
        <v>1</v>
      </c>
      <c r="W251" s="44" t="n">
        <f aca="false">IF(AND(D251&lt;&gt;"Paid",T250&gt;0.005),1,0)</f>
        <v>0</v>
      </c>
      <c r="X251" s="48" t="n">
        <f aca="false">SUMPRODUCT(((Helpers!$G$2:$G$51*(1+(Helpers!$D$2:$D$51+0.000000001)/12)^(($B251-Setup!$C$8)/(365.25/12))-Helpers!$E$2:$E$51*((1+(Helpers!$D$2:$D$51+0.000000001)/12)^(($B251-Setup!$C$8)/(365.25/12))-1)/((Helpers!$D$2:$D$51+0.000000001)/12))&gt;0)*(Helpers!$G$2:$G$51*(1+(Helpers!$D$2:$D$51+0.000000001)/12)^(($B251-Setup!$C$8)/(365.25/12))-Helpers!$E$2:$E$51*((1+(Helpers!$D$2:$D$51+0.000000001)/12)^(($B251-Setup!$C$8)/(365.25/12))-1)/((Helpers!$D$2:$D$51+0.000000001)/12)))</f>
        <v>0</v>
      </c>
      <c r="Y251" s="48"/>
      <c r="Z251" s="48" t="n">
        <f aca="false">IF(OR(N(Z$5)=0,Z$6=""),0,Z$5*((DATE(YEAR($B251),MONTH($B251),MIN(Z$6,DAY(EOMONTH($B251,0))))&gt;=$B251)*(DATE(YEAR($B251),MONTH($B251),MIN(Z$6,DAY(EOMONTH($B251,0))))&lt;$C251)+(DATE(YEAR($B251),MONTH($B251)+1,MIN(Z$6,DAY(EOMONTH($B251,1))))&gt;=$B251)*(DATE(YEAR($B251),MONTH($B251)+1,MIN(Z$6,DAY(EOMONTH($B251,1))))&lt;$C251)))</f>
        <v>25</v>
      </c>
      <c r="AA251" s="48" t="n">
        <f aca="false">IF(OR(N(AA$5)=0,AA$6=""),0,AA$5*((DATE(YEAR($B251),MONTH($B251),MIN(AA$6,DAY(EOMONTH($B251,0))))&gt;=$B251)*(DATE(YEAR($B251),MONTH($B251),MIN(AA$6,DAY(EOMONTH($B251,0))))&lt;$C251)+(DATE(YEAR($B251),MONTH($B251)+1,MIN(AA$6,DAY(EOMONTH($B251,1))))&gt;=$B251)*(DATE(YEAR($B251),MONTH($B251)+1,MIN(AA$6,DAY(EOMONTH($B251,1))))&lt;$C251)))</f>
        <v>40</v>
      </c>
      <c r="AB251" s="48" t="n">
        <f aca="false">IF(OR(N(AB$5)=0,AB$6=""),0,AB$5*((DATE(YEAR($B251),MONTH($B251),MIN(AB$6,DAY(EOMONTH($B251,0))))&gt;=$B251)*(DATE(YEAR($B251),MONTH($B251),MIN(AB$6,DAY(EOMONTH($B251,0))))&lt;$C251)+(DATE(YEAR($B251),MONTH($B251)+1,MIN(AB$6,DAY(EOMONTH($B251,1))))&gt;=$B251)*(DATE(YEAR($B251),MONTH($B251)+1,MIN(AB$6,DAY(EOMONTH($B251,1))))&lt;$C251)))</f>
        <v>0</v>
      </c>
      <c r="AC251" s="48" t="n">
        <f aca="false">IF(OR(N(AC$5)=0,AC$6=""),0,AC$5*((DATE(YEAR($B251),MONTH($B251),MIN(AC$6,DAY(EOMONTH($B251,0))))&gt;=$B251)*(DATE(YEAR($B251),MONTH($B251),MIN(AC$6,DAY(EOMONTH($B251,0))))&lt;$C251)+(DATE(YEAR($B251),MONTH($B251)+1,MIN(AC$6,DAY(EOMONTH($B251,1))))&gt;=$B251)*(DATE(YEAR($B251),MONTH($B251)+1,MIN(AC$6,DAY(EOMONTH($B251,1))))&lt;$C251)))</f>
        <v>0</v>
      </c>
      <c r="AD251" s="48" t="n">
        <f aca="false">IF(OR(N(AD$5)=0,AD$6=""),0,AD$5*((DATE(YEAR($B251),MONTH($B251),MIN(AD$6,DAY(EOMONTH($B251,0))))&gt;=$B251)*(DATE(YEAR($B251),MONTH($B251),MIN(AD$6,DAY(EOMONTH($B251,0))))&lt;$C251)+(DATE(YEAR($B251),MONTH($B251)+1,MIN(AD$6,DAY(EOMONTH($B251,1))))&gt;=$B251)*(DATE(YEAR($B251),MONTH($B251)+1,MIN(AD$6,DAY(EOMONTH($B251,1))))&lt;$C251)))</f>
        <v>0</v>
      </c>
      <c r="AE251" s="48" t="n">
        <f aca="false">IF(OR(N(AE$5)=0,AE$6=""),0,AE$5*((DATE(YEAR($B251),MONTH($B251),MIN(AE$6,DAY(EOMONTH($B251,0))))&gt;=$B251)*(DATE(YEAR($B251),MONTH($B251),MIN(AE$6,DAY(EOMONTH($B251,0))))&lt;$C251)+(DATE(YEAR($B251),MONTH($B251)+1,MIN(AE$6,DAY(EOMONTH($B251,1))))&gt;=$B251)*(DATE(YEAR($B251),MONTH($B251)+1,MIN(AE$6,DAY(EOMONTH($B251,1))))&lt;$C251)))</f>
        <v>0</v>
      </c>
      <c r="AF251" s="48" t="n">
        <f aca="false">IF(OR(N(AF$5)=0,AF$6=""),0,AF$5*((DATE(YEAR($B251),MONTH($B251),MIN(AF$6,DAY(EOMONTH($B251,0))))&gt;=$B251)*(DATE(YEAR($B251),MONTH($B251),MIN(AF$6,DAY(EOMONTH($B251,0))))&lt;$C251)+(DATE(YEAR($B251),MONTH($B251)+1,MIN(AF$6,DAY(EOMONTH($B251,1))))&gt;=$B251)*(DATE(YEAR($B251),MONTH($B251)+1,MIN(AF$6,DAY(EOMONTH($B251,1))))&lt;$C251)))</f>
        <v>0</v>
      </c>
      <c r="AG251" s="48" t="n">
        <f aca="false">IF(OR(N(AG$5)=0,AG$6=""),0,AG$5*((DATE(YEAR($B251),MONTH($B251),MIN(AG$6,DAY(EOMONTH($B251,0))))&gt;=$B251)*(DATE(YEAR($B251),MONTH($B251),MIN(AG$6,DAY(EOMONTH($B251,0))))&lt;$C251)+(DATE(YEAR($B251),MONTH($B251)+1,MIN(AG$6,DAY(EOMONTH($B251,1))))&gt;=$B251)*(DATE(YEAR($B251),MONTH($B251)+1,MIN(AG$6,DAY(EOMONTH($B251,1))))&lt;$C251)))</f>
        <v>0</v>
      </c>
      <c r="AH251" s="48" t="n">
        <f aca="false">IF(OR(N(AH$5)=0,AH$6=""),0,AH$5*((DATE(YEAR($B251),MONTH($B251),MIN(AH$6,DAY(EOMONTH($B251,0))))&gt;=$B251)*(DATE(YEAR($B251),MONTH($B251),MIN(AH$6,DAY(EOMONTH($B251,0))))&lt;$C251)+(DATE(YEAR($B251),MONTH($B251)+1,MIN(AH$6,DAY(EOMONTH($B251,1))))&gt;=$B251)*(DATE(YEAR($B251),MONTH($B251)+1,MIN(AH$6,DAY(EOMONTH($B251,1))))&lt;$C251)))</f>
        <v>0</v>
      </c>
      <c r="AI251" s="48" t="n">
        <f aca="false">IF(OR(N(AI$5)=0,AI$6=""),0,AI$5*((DATE(YEAR($B251),MONTH($B251),MIN(AI$6,DAY(EOMONTH($B251,0))))&gt;=$B251)*(DATE(YEAR($B251),MONTH($B251),MIN(AI$6,DAY(EOMONTH($B251,0))))&lt;$C251)+(DATE(YEAR($B251),MONTH($B251)+1,MIN(AI$6,DAY(EOMONTH($B251,1))))&gt;=$B251)*(DATE(YEAR($B251),MONTH($B251)+1,MIN(AI$6,DAY(EOMONTH($B251,1))))&lt;$C251)))</f>
        <v>0</v>
      </c>
      <c r="AJ251" s="48" t="n">
        <f aca="false">IF(OR(N(AJ$5)=0,AJ$6=""),0,AJ$5*((DATE(YEAR($B251),MONTH($B251),MIN(AJ$6,DAY(EOMONTH($B251,0))))&gt;=$B251)*(DATE(YEAR($B251),MONTH($B251),MIN(AJ$6,DAY(EOMONTH($B251,0))))&lt;$C251)+(DATE(YEAR($B251),MONTH($B251)+1,MIN(AJ$6,DAY(EOMONTH($B251,1))))&gt;=$B251)*(DATE(YEAR($B251),MONTH($B251)+1,MIN(AJ$6,DAY(EOMONTH($B251,1))))&lt;$C251)))</f>
        <v>0</v>
      </c>
      <c r="AK251" s="48" t="n">
        <f aca="false">IF(OR(N(AK$5)=0,AK$6=""),0,AK$5*((DATE(YEAR($B251),MONTH($B251),MIN(AK$6,DAY(EOMONTH($B251,0))))&gt;=$B251)*(DATE(YEAR($B251),MONTH($B251),MIN(AK$6,DAY(EOMONTH($B251,0))))&lt;$C251)+(DATE(YEAR($B251),MONTH($B251)+1,MIN(AK$6,DAY(EOMONTH($B251,1))))&gt;=$B251)*(DATE(YEAR($B251),MONTH($B251)+1,MIN(AK$6,DAY(EOMONTH($B251,1))))&lt;$C251)))</f>
        <v>0</v>
      </c>
      <c r="AL251" s="48" t="n">
        <f aca="false">IF(OR(N(AL$5)=0,AL$6=""),0,AL$5*((DATE(YEAR($B251),MONTH($B251),MIN(AL$6,DAY(EOMONTH($B251,0))))&gt;=$B251)*(DATE(YEAR($B251),MONTH($B251),MIN(AL$6,DAY(EOMONTH($B251,0))))&lt;$C251)+(DATE(YEAR($B251),MONTH($B251)+1,MIN(AL$6,DAY(EOMONTH($B251,1))))&gt;=$B251)*(DATE(YEAR($B251),MONTH($B251)+1,MIN(AL$6,DAY(EOMONTH($B251,1))))&lt;$C251)))</f>
        <v>0</v>
      </c>
      <c r="AM251" s="48" t="n">
        <f aca="false">IF(OR(N(AM$5)=0,AM$6=""),0,AM$5*((DATE(YEAR($B251),MONTH($B251),MIN(AM$6,DAY(EOMONTH($B251,0))))&gt;=$B251)*(DATE(YEAR($B251),MONTH($B251),MIN(AM$6,DAY(EOMONTH($B251,0))))&lt;$C251)+(DATE(YEAR($B251),MONTH($B251)+1,MIN(AM$6,DAY(EOMONTH($B251,1))))&gt;=$B251)*(DATE(YEAR($B251),MONTH($B251)+1,MIN(AM$6,DAY(EOMONTH($B251,1))))&lt;$C251)))</f>
        <v>0</v>
      </c>
      <c r="AN251" s="48" t="n">
        <f aca="false">IF(OR(N(AN$5)=0,AN$6=""),0,AN$5*((DATE(YEAR($B251),MONTH($B251),MIN(AN$6,DAY(EOMONTH($B251,0))))&gt;=$B251)*(DATE(YEAR($B251),MONTH($B251),MIN(AN$6,DAY(EOMONTH($B251,0))))&lt;$C251)+(DATE(YEAR($B251),MONTH($B251)+1,MIN(AN$6,DAY(EOMONTH($B251,1))))&gt;=$B251)*(DATE(YEAR($B251),MONTH($B251)+1,MIN(AN$6,DAY(EOMONTH($B251,1))))&lt;$C251)))</f>
        <v>0</v>
      </c>
      <c r="AO251" s="48" t="n">
        <f aca="false">IF(OR(N(AO$5)=0,AO$6=""),0,AO$5*((DATE(YEAR($B251),MONTH($B251),MIN(AO$6,DAY(EOMONTH($B251,0))))&gt;=$B251)*(DATE(YEAR($B251),MONTH($B251),MIN(AO$6,DAY(EOMONTH($B251,0))))&lt;$C251)+(DATE(YEAR($B251),MONTH($B251)+1,MIN(AO$6,DAY(EOMONTH($B251,1))))&gt;=$B251)*(DATE(YEAR($B251),MONTH($B251)+1,MIN(AO$6,DAY(EOMONTH($B251,1))))&lt;$C251)))</f>
        <v>0</v>
      </c>
      <c r="AP251" s="48" t="n">
        <f aca="false">IF(OR(N(AP$5)=0,AP$6=""),0,AP$5*((DATE(YEAR($B251),MONTH($B251),MIN(AP$6,DAY(EOMONTH($B251,0))))&gt;=$B251)*(DATE(YEAR($B251),MONTH($B251),MIN(AP$6,DAY(EOMONTH($B251,0))))&lt;$C251)+(DATE(YEAR($B251),MONTH($B251)+1,MIN(AP$6,DAY(EOMONTH($B251,1))))&gt;=$B251)*(DATE(YEAR($B251),MONTH($B251)+1,MIN(AP$6,DAY(EOMONTH($B251,1))))&lt;$C251)))</f>
        <v>0</v>
      </c>
      <c r="AQ251" s="48" t="n">
        <f aca="false">IF(OR(N(AQ$5)=0,AQ$6=""),0,AQ$5*((DATE(YEAR($B251),MONTH($B251),MIN(AQ$6,DAY(EOMONTH($B251,0))))&gt;=$B251)*(DATE(YEAR($B251),MONTH($B251),MIN(AQ$6,DAY(EOMONTH($B251,0))))&lt;$C251)+(DATE(YEAR($B251),MONTH($B251)+1,MIN(AQ$6,DAY(EOMONTH($B251,1))))&gt;=$B251)*(DATE(YEAR($B251),MONTH($B251)+1,MIN(AQ$6,DAY(EOMONTH($B251,1))))&lt;$C251)))</f>
        <v>0</v>
      </c>
      <c r="AR251" s="48" t="n">
        <f aca="false">IF(OR(N(AR$5)=0,AR$6=""),0,AR$5*((DATE(YEAR($B251),MONTH($B251),MIN(AR$6,DAY(EOMONTH($B251,0))))&gt;=$B251)*(DATE(YEAR($B251),MONTH($B251),MIN(AR$6,DAY(EOMONTH($B251,0))))&lt;$C251)+(DATE(YEAR($B251),MONTH($B251)+1,MIN(AR$6,DAY(EOMONTH($B251,1))))&gt;=$B251)*(DATE(YEAR($B251),MONTH($B251)+1,MIN(AR$6,DAY(EOMONTH($B251,1))))&lt;$C251)))</f>
        <v>0</v>
      </c>
      <c r="AS251" s="48" t="n">
        <f aca="false">IF(OR(N(AS$5)=0,AS$6=""),0,AS$5*((DATE(YEAR($B251),MONTH($B251),MIN(AS$6,DAY(EOMONTH($B251,0))))&gt;=$B251)*(DATE(YEAR($B251),MONTH($B251),MIN(AS$6,DAY(EOMONTH($B251,0))))&lt;$C251)+(DATE(YEAR($B251),MONTH($B251)+1,MIN(AS$6,DAY(EOMONTH($B251,1))))&gt;=$B251)*(DATE(YEAR($B251),MONTH($B251)+1,MIN(AS$6,DAY(EOMONTH($B251,1))))&lt;$C251)))</f>
        <v>0</v>
      </c>
      <c r="AT251" s="48" t="n">
        <f aca="false">IF(OR(N(AT$5)=0,AT$6=""),0,AT$5*((DATE(YEAR($B251),MONTH($B251),MIN(AT$6,DAY(EOMONTH($B251,0))))&gt;=$B251)*(DATE(YEAR($B251),MONTH($B251),MIN(AT$6,DAY(EOMONTH($B251,0))))&lt;$C251)+(DATE(YEAR($B251),MONTH($B251)+1,MIN(AT$6,DAY(EOMONTH($B251,1))))&gt;=$B251)*(DATE(YEAR($B251),MONTH($B251)+1,MIN(AT$6,DAY(EOMONTH($B251,1))))&lt;$C251)))</f>
        <v>0</v>
      </c>
      <c r="AU251" s="48" t="n">
        <f aca="false">IF(OR(N(AU$5)=0,AU$6=""),0,AU$5*((DATE(YEAR($B251),MONTH($B251),MIN(AU$6,DAY(EOMONTH($B251,0))))&gt;=$B251)*(DATE(YEAR($B251),MONTH($B251),MIN(AU$6,DAY(EOMONTH($B251,0))))&lt;$C251)+(DATE(YEAR($B251),MONTH($B251)+1,MIN(AU$6,DAY(EOMONTH($B251,1))))&gt;=$B251)*(DATE(YEAR($B251),MONTH($B251)+1,MIN(AU$6,DAY(EOMONTH($B251,1))))&lt;$C251)))</f>
        <v>0</v>
      </c>
      <c r="AV251" s="48" t="n">
        <f aca="false">IF(OR(N(AV$5)=0,AV$6=""),0,AV$5*((DATE(YEAR($B251),MONTH($B251),MIN(AV$6,DAY(EOMONTH($B251,0))))&gt;=$B251)*(DATE(YEAR($B251),MONTH($B251),MIN(AV$6,DAY(EOMONTH($B251,0))))&lt;$C251)+(DATE(YEAR($B251),MONTH($B251)+1,MIN(AV$6,DAY(EOMONTH($B251,1))))&gt;=$B251)*(DATE(YEAR($B251),MONTH($B251)+1,MIN(AV$6,DAY(EOMONTH($B251,1))))&lt;$C251)))</f>
        <v>0</v>
      </c>
      <c r="AW251" s="48" t="n">
        <f aca="false">IF(OR(N(AW$5)=0,AW$6=""),0,AW$5*((DATE(YEAR($B251),MONTH($B251),MIN(AW$6,DAY(EOMONTH($B251,0))))&gt;=$B251)*(DATE(YEAR($B251),MONTH($B251),MIN(AW$6,DAY(EOMONTH($B251,0))))&lt;$C251)+(DATE(YEAR($B251),MONTH($B251)+1,MIN(AW$6,DAY(EOMONTH($B251,1))))&gt;=$B251)*(DATE(YEAR($B251),MONTH($B251)+1,MIN(AW$6,DAY(EOMONTH($B251,1))))&lt;$C251)))</f>
        <v>0</v>
      </c>
      <c r="AX251" s="48" t="n">
        <f aca="false">IF(OR(N(AX$5)=0,AX$6=""),0,AX$5*((DATE(YEAR($B251),MONTH($B251),MIN(AX$6,DAY(EOMONTH($B251,0))))&gt;=$B251)*(DATE(YEAR($B251),MONTH($B251),MIN(AX$6,DAY(EOMONTH($B251,0))))&lt;$C251)+(DATE(YEAR($B251),MONTH($B251)+1,MIN(AX$6,DAY(EOMONTH($B251,1))))&gt;=$B251)*(DATE(YEAR($B251),MONTH($B251)+1,MIN(AX$6,DAY(EOMONTH($B251,1))))&lt;$C251)))</f>
        <v>0</v>
      </c>
      <c r="AY251" s="48" t="n">
        <f aca="false">IF(OR(N(AY$5)=0,AY$6=""),0,AY$5*((DATE(YEAR($B251),MONTH($B251),MIN(AY$6,DAY(EOMONTH($B251,0))))&gt;=$B251)*(DATE(YEAR($B251),MONTH($B251),MIN(AY$6,DAY(EOMONTH($B251,0))))&lt;$C251)+(DATE(YEAR($B251),MONTH($B251)+1,MIN(AY$6,DAY(EOMONTH($B251,1))))&gt;=$B251)*(DATE(YEAR($B251),MONTH($B251)+1,MIN(AY$6,DAY(EOMONTH($B251,1))))&lt;$C251)))</f>
        <v>0</v>
      </c>
      <c r="AZ251" s="48" t="n">
        <f aca="false">IF(OR(N(AZ$5)=0,AZ$6=""),0,AZ$5*((DATE(YEAR($B251),MONTH($B251),MIN(AZ$6,DAY(EOMONTH($B251,0))))&gt;=$B251)*(DATE(YEAR($B251),MONTH($B251),MIN(AZ$6,DAY(EOMONTH($B251,0))))&lt;$C251)+(DATE(YEAR($B251),MONTH($B251)+1,MIN(AZ$6,DAY(EOMONTH($B251,1))))&gt;=$B251)*(DATE(YEAR($B251),MONTH($B251)+1,MIN(AZ$6,DAY(EOMONTH($B251,1))))&lt;$C251)))</f>
        <v>0</v>
      </c>
      <c r="BA251" s="48" t="n">
        <f aca="false">IF(OR(N(BA$5)=0,BA$6=""),0,BA$5*((DATE(YEAR($B251),MONTH($B251),MIN(BA$6,DAY(EOMONTH($B251,0))))&gt;=$B251)*(DATE(YEAR($B251),MONTH($B251),MIN(BA$6,DAY(EOMONTH($B251,0))))&lt;$C251)+(DATE(YEAR($B251),MONTH($B251)+1,MIN(BA$6,DAY(EOMONTH($B251,1))))&gt;=$B251)*(DATE(YEAR($B251),MONTH($B251)+1,MIN(BA$6,DAY(EOMONTH($B251,1))))&lt;$C251)))</f>
        <v>0</v>
      </c>
      <c r="BB251" s="48" t="n">
        <f aca="false">IF(OR(N(BB$5)=0,BB$6=""),0,BB$5*((DATE(YEAR($B251),MONTH($B251),MIN(BB$6,DAY(EOMONTH($B251,0))))&gt;=$B251)*(DATE(YEAR($B251),MONTH($B251),MIN(BB$6,DAY(EOMONTH($B251,0))))&lt;$C251)+(DATE(YEAR($B251),MONTH($B251)+1,MIN(BB$6,DAY(EOMONTH($B251,1))))&gt;=$B251)*(DATE(YEAR($B251),MONTH($B251)+1,MIN(BB$6,DAY(EOMONTH($B251,1))))&lt;$C251)))</f>
        <v>0</v>
      </c>
      <c r="BC251" s="48" t="n">
        <f aca="false">IF(OR(N(BC$5)=0,BC$6=""),0,BC$5*((DATE(YEAR($B251),MONTH($B251),MIN(BC$6,DAY(EOMONTH($B251,0))))&gt;=$B251)*(DATE(YEAR($B251),MONTH($B251),MIN(BC$6,DAY(EOMONTH($B251,0))))&lt;$C251)+(DATE(YEAR($B251),MONTH($B251)+1,MIN(BC$6,DAY(EOMONTH($B251,1))))&gt;=$B251)*(DATE(YEAR($B251),MONTH($B251)+1,MIN(BC$6,DAY(EOMONTH($B251,1))))&lt;$C251)))</f>
        <v>0</v>
      </c>
      <c r="BD251" s="48" t="n">
        <f aca="false">IF(OR(N(BD$5)=0,BD$6=""),0,BD$5*((DATE(YEAR($B251),MONTH($B251),MIN(BD$6,DAY(EOMONTH($B251,0))))&gt;=$B251)*(DATE(YEAR($B251),MONTH($B251),MIN(BD$6,DAY(EOMONTH($B251,0))))&lt;$C251)+(DATE(YEAR($B251),MONTH($B251)+1,MIN(BD$6,DAY(EOMONTH($B251,1))))&gt;=$B251)*(DATE(YEAR($B251),MONTH($B251)+1,MIN(BD$6,DAY(EOMONTH($B251,1))))&lt;$C251)))</f>
        <v>0</v>
      </c>
      <c r="BE251" s="48" t="n">
        <f aca="false">IF(OR(N(BE$5)=0,BE$6=""),0,BE$5*((DATE(YEAR($B251),MONTH($B251),MIN(BE$6,DAY(EOMONTH($B251,0))))&gt;=$B251)*(DATE(YEAR($B251),MONTH($B251),MIN(BE$6,DAY(EOMONTH($B251,0))))&lt;$C251)+(DATE(YEAR($B251),MONTH($B251)+1,MIN(BE$6,DAY(EOMONTH($B251,1))))&gt;=$B251)*(DATE(YEAR($B251),MONTH($B251)+1,MIN(BE$6,DAY(EOMONTH($B251,1))))&lt;$C251)))</f>
        <v>0</v>
      </c>
      <c r="BF251" s="48" t="n">
        <f aca="false">IF(OR(N(BF$5)=0,BF$6=""),0,BF$5*((DATE(YEAR($B251),MONTH($B251),MIN(BF$6,DAY(EOMONTH($B251,0))))&gt;=$B251)*(DATE(YEAR($B251),MONTH($B251),MIN(BF$6,DAY(EOMONTH($B251,0))))&lt;$C251)+(DATE(YEAR($B251),MONTH($B251)+1,MIN(BF$6,DAY(EOMONTH($B251,1))))&gt;=$B251)*(DATE(YEAR($B251),MONTH($B251)+1,MIN(BF$6,DAY(EOMONTH($B251,1))))&lt;$C251)))</f>
        <v>0</v>
      </c>
      <c r="BG251" s="48" t="n">
        <f aca="false">IF(OR(N(BG$5)=0,BG$6=""),0,BG$5*((DATE(YEAR($B251),MONTH($B251),MIN(BG$6,DAY(EOMONTH($B251,0))))&gt;=$B251)*(DATE(YEAR($B251),MONTH($B251),MIN(BG$6,DAY(EOMONTH($B251,0))))&lt;$C251)+(DATE(YEAR($B251),MONTH($B251)+1,MIN(BG$6,DAY(EOMONTH($B251,1))))&gt;=$B251)*(DATE(YEAR($B251),MONTH($B251)+1,MIN(BG$6,DAY(EOMONTH($B251,1))))&lt;$C251)))</f>
        <v>0</v>
      </c>
      <c r="BH251" s="48" t="n">
        <f aca="false">IF(OR(N(BH$5)=0,BH$6=""),0,BH$5*((DATE(YEAR($B251),MONTH($B251),MIN(BH$6,DAY(EOMONTH($B251,0))))&gt;=$B251)*(DATE(YEAR($B251),MONTH($B251),MIN(BH$6,DAY(EOMONTH($B251,0))))&lt;$C251)+(DATE(YEAR($B251),MONTH($B251)+1,MIN(BH$6,DAY(EOMONTH($B251,1))))&gt;=$B251)*(DATE(YEAR($B251),MONTH($B251)+1,MIN(BH$6,DAY(EOMONTH($B251,1))))&lt;$C251)))</f>
        <v>0</v>
      </c>
      <c r="BI251" s="48" t="n">
        <f aca="false">IF(OR(N(BI$5)=0,BI$6=""),0,BI$5*((DATE(YEAR($B251),MONTH($B251),MIN(BI$6,DAY(EOMONTH($B251,0))))&gt;=$B251)*(DATE(YEAR($B251),MONTH($B251),MIN(BI$6,DAY(EOMONTH($B251,0))))&lt;$C251)+(DATE(YEAR($B251),MONTH($B251)+1,MIN(BI$6,DAY(EOMONTH($B251,1))))&gt;=$B251)*(DATE(YEAR($B251),MONTH($B251)+1,MIN(BI$6,DAY(EOMONTH($B251,1))))&lt;$C251)))</f>
        <v>0</v>
      </c>
      <c r="BJ251" s="48" t="n">
        <f aca="false">IF(OR(N(BJ$5)=0,BJ$6=""),0,BJ$5*((DATE(YEAR($B251),MONTH($B251),MIN(BJ$6,DAY(EOMONTH($B251,0))))&gt;=$B251)*(DATE(YEAR($B251),MONTH($B251),MIN(BJ$6,DAY(EOMONTH($B251,0))))&lt;$C251)+(DATE(YEAR($B251),MONTH($B251)+1,MIN(BJ$6,DAY(EOMONTH($B251,1))))&gt;=$B251)*(DATE(YEAR($B251),MONTH($B251)+1,MIN(BJ$6,DAY(EOMONTH($B251,1))))&lt;$C251)))</f>
        <v>0</v>
      </c>
      <c r="BK251" s="48" t="n">
        <f aca="false">IF(OR(N(BK$5)=0,BK$6=""),0,BK$5*((DATE(YEAR($B251),MONTH($B251),MIN(BK$6,DAY(EOMONTH($B251,0))))&gt;=$B251)*(DATE(YEAR($B251),MONTH($B251),MIN(BK$6,DAY(EOMONTH($B251,0))))&lt;$C251)+(DATE(YEAR($B251),MONTH($B251)+1,MIN(BK$6,DAY(EOMONTH($B251,1))))&gt;=$B251)*(DATE(YEAR($B251),MONTH($B251)+1,MIN(BK$6,DAY(EOMONTH($B251,1))))&lt;$C251)))</f>
        <v>0</v>
      </c>
      <c r="BL251" s="48" t="n">
        <f aca="false">IF(OR(N(BL$5)=0,BL$6=""),0,BL$5*((DATE(YEAR($B251),MONTH($B251),MIN(BL$6,DAY(EOMONTH($B251,0))))&gt;=$B251)*(DATE(YEAR($B251),MONTH($B251),MIN(BL$6,DAY(EOMONTH($B251,0))))&lt;$C251)+(DATE(YEAR($B251),MONTH($B251)+1,MIN(BL$6,DAY(EOMONTH($B251,1))))&gt;=$B251)*(DATE(YEAR($B251),MONTH($B251)+1,MIN(BL$6,DAY(EOMONTH($B251,1))))&lt;$C251)))</f>
        <v>0</v>
      </c>
      <c r="BM251" s="48" t="n">
        <f aca="false">IF(OR(N(BM$5)=0,BM$6=""),0,BM$5*((DATE(YEAR($B251),MONTH($B251),MIN(BM$6,DAY(EOMONTH($B251,0))))&gt;=$B251)*(DATE(YEAR($B251),MONTH($B251),MIN(BM$6,DAY(EOMONTH($B251,0))))&lt;$C251)+(DATE(YEAR($B251),MONTH($B251)+1,MIN(BM$6,DAY(EOMONTH($B251,1))))&gt;=$B251)*(DATE(YEAR($B251),MONTH($B251)+1,MIN(BM$6,DAY(EOMONTH($B251,1))))&lt;$C251)))</f>
        <v>0</v>
      </c>
      <c r="BN251" s="48" t="n">
        <f aca="false">IF(OR(N(BN$5)=0,BN$6=""),0,BN$5*((DATE(YEAR($B251),MONTH($B251),MIN(BN$6,DAY(EOMONTH($B251,0))))&gt;=$B251)*(DATE(YEAR($B251),MONTH($B251),MIN(BN$6,DAY(EOMONTH($B251,0))))&lt;$C251)+(DATE(YEAR($B251),MONTH($B251)+1,MIN(BN$6,DAY(EOMONTH($B251,1))))&gt;=$B251)*(DATE(YEAR($B251),MONTH($B251)+1,MIN(BN$6,DAY(EOMONTH($B251,1))))&lt;$C251)))</f>
        <v>0</v>
      </c>
      <c r="BO251" s="48" t="n">
        <f aca="false">IF(OR(N(BO$5)=0,BO$6=""),0,BO$5*((DATE(YEAR($B251),MONTH($B251),MIN(BO$6,DAY(EOMONTH($B251,0))))&gt;=$B251)*(DATE(YEAR($B251),MONTH($B251),MIN(BO$6,DAY(EOMONTH($B251,0))))&lt;$C251)+(DATE(YEAR($B251),MONTH($B251)+1,MIN(BO$6,DAY(EOMONTH($B251,1))))&gt;=$B251)*(DATE(YEAR($B251),MONTH($B251)+1,MIN(BO$6,DAY(EOMONTH($B251,1))))&lt;$C251)))</f>
        <v>0</v>
      </c>
      <c r="BP251" s="48" t="n">
        <f aca="false">IF(OR(N(BP$5)=0,BP$6=""),0,BP$5*((DATE(YEAR($B251),MONTH($B251),MIN(BP$6,DAY(EOMONTH($B251,0))))&gt;=$B251)*(DATE(YEAR($B251),MONTH($B251),MIN(BP$6,DAY(EOMONTH($B251,0))))&lt;$C251)+(DATE(YEAR($B251),MONTH($B251)+1,MIN(BP$6,DAY(EOMONTH($B251,1))))&gt;=$B251)*(DATE(YEAR($B251),MONTH($B251)+1,MIN(BP$6,DAY(EOMONTH($B251,1))))&lt;$C251)))</f>
        <v>0</v>
      </c>
      <c r="BQ251" s="48" t="n">
        <f aca="false">IF(OR(N(BQ$5)=0,BQ$6=""),0,BQ$5*((DATE(YEAR($B251),MONTH($B251),MIN(BQ$6,DAY(EOMONTH($B251,0))))&gt;=$B251)*(DATE(YEAR($B251),MONTH($B251),MIN(BQ$6,DAY(EOMONTH($B251,0))))&lt;$C251)+(DATE(YEAR($B251),MONTH($B251)+1,MIN(BQ$6,DAY(EOMONTH($B251,1))))&gt;=$B251)*(DATE(YEAR($B251),MONTH($B251)+1,MIN(BQ$6,DAY(EOMONTH($B251,1))))&lt;$C251)))</f>
        <v>0</v>
      </c>
      <c r="BR251" s="48" t="n">
        <f aca="false">IF(OR(N(BR$5)=0,BR$6=""),0,BR$5*((DATE(YEAR($B251),MONTH($B251),MIN(BR$6,DAY(EOMONTH($B251,0))))&gt;=$B251)*(DATE(YEAR($B251),MONTH($B251),MIN(BR$6,DAY(EOMONTH($B251,0))))&lt;$C251)+(DATE(YEAR($B251),MONTH($B251)+1,MIN(BR$6,DAY(EOMONTH($B251,1))))&gt;=$B251)*(DATE(YEAR($B251),MONTH($B251)+1,MIN(BR$6,DAY(EOMONTH($B251,1))))&lt;$C251)))</f>
        <v>0</v>
      </c>
      <c r="BS251" s="48" t="n">
        <f aca="false">IF(OR(N(BS$5)=0,BS$6=""),0,BS$5*((DATE(YEAR($B251),MONTH($B251),MIN(BS$6,DAY(EOMONTH($B251,0))))&gt;=$B251)*(DATE(YEAR($B251),MONTH($B251),MIN(BS$6,DAY(EOMONTH($B251,0))))&lt;$C251)+(DATE(YEAR($B251),MONTH($B251)+1,MIN(BS$6,DAY(EOMONTH($B251,1))))&gt;=$B251)*(DATE(YEAR($B251),MONTH($B251)+1,MIN(BS$6,DAY(EOMONTH($B251,1))))&lt;$C251)))</f>
        <v>0</v>
      </c>
      <c r="BT251" s="48" t="n">
        <f aca="false">IF(OR(N(BT$5)=0,BT$6=""),0,BT$5*((DATE(YEAR($B251),MONTH($B251),MIN(BT$6,DAY(EOMONTH($B251,0))))&gt;=$B251)*(DATE(YEAR($B251),MONTH($B251),MIN(BT$6,DAY(EOMONTH($B251,0))))&lt;$C251)+(DATE(YEAR($B251),MONTH($B251)+1,MIN(BT$6,DAY(EOMONTH($B251,1))))&gt;=$B251)*(DATE(YEAR($B251),MONTH($B251)+1,MIN(BT$6,DAY(EOMONTH($B251,1))))&lt;$C251)))</f>
        <v>0</v>
      </c>
      <c r="BU251" s="48" t="n">
        <f aca="false">IF(OR(N(BU$5)=0,BU$6=""),0,BU$5*((DATE(YEAR($B251),MONTH($B251),MIN(BU$6,DAY(EOMONTH($B251,0))))&gt;=$B251)*(DATE(YEAR($B251),MONTH($B251),MIN(BU$6,DAY(EOMONTH($B251,0))))&lt;$C251)+(DATE(YEAR($B251),MONTH($B251)+1,MIN(BU$6,DAY(EOMONTH($B251,1))))&gt;=$B251)*(DATE(YEAR($B251),MONTH($B251)+1,MIN(BU$6,DAY(EOMONTH($B251,1))))&lt;$C251)))</f>
        <v>0</v>
      </c>
      <c r="BV251" s="48" t="n">
        <f aca="false">IF(OR(N(BV$5)=0,BV$6=""),0,BV$5*((DATE(YEAR($B251),MONTH($B251),MIN(BV$6,DAY(EOMONTH($B251,0))))&gt;=$B251)*(DATE(YEAR($B251),MONTH($B251),MIN(BV$6,DAY(EOMONTH($B251,0))))&lt;$C251)+(DATE(YEAR($B251),MONTH($B251)+1,MIN(BV$6,DAY(EOMONTH($B251,1))))&gt;=$B251)*(DATE(YEAR($B251),MONTH($B251)+1,MIN(BV$6,DAY(EOMONTH($B251,1))))&lt;$C251)))</f>
        <v>0</v>
      </c>
      <c r="BW251" s="48" t="n">
        <f aca="false">IF(OR(N(BW$5)=0,BW$6=""),0,BW$5*((DATE(YEAR($B251),MONTH($B251),MIN(BW$6,DAY(EOMONTH($B251,0))))&gt;=$B251)*(DATE(YEAR($B251),MONTH($B251),MIN(BW$6,DAY(EOMONTH($B251,0))))&lt;$C251)+(DATE(YEAR($B251),MONTH($B251)+1,MIN(BW$6,DAY(EOMONTH($B251,1))))&gt;=$B251)*(DATE(YEAR($B251),MONTH($B251)+1,MIN(BW$6,DAY(EOMONTH($B251,1))))&lt;$C251)))</f>
        <v>0</v>
      </c>
      <c r="BX251" s="48" t="n">
        <f aca="false">MIN(Z251,(FT250*(1+FT$5/Setup!$C$36)+IF($V251=1,N($F251),0)))</f>
        <v>0</v>
      </c>
      <c r="BY251" s="48" t="n">
        <f aca="false">MIN(AA251,(FU250*(1+FU$5/Setup!$C$36)+IF($V251=2,N($F251),0)))</f>
        <v>0</v>
      </c>
      <c r="BZ251" s="48" t="n">
        <f aca="false">MIN(AB251,(FV250*(1+FV$5/Setup!$C$36)+IF($V251=3,N($F251),0)))</f>
        <v>0</v>
      </c>
      <c r="CA251" s="48" t="n">
        <f aca="false">MIN(AC251,(FW250*(1+FW$5/Setup!$C$36)+IF($V251=4,N($F251),0)))</f>
        <v>0</v>
      </c>
      <c r="CB251" s="48" t="n">
        <f aca="false">MIN(AD251,(FX250*(1+FX$5/Setup!$C$36)+IF($V251=5,N($F251),0)))</f>
        <v>0</v>
      </c>
      <c r="CC251" s="48" t="n">
        <f aca="false">MIN(AE251,(FY250*(1+FY$5/Setup!$C$36)+IF($V251=6,N($F251),0)))</f>
        <v>0</v>
      </c>
      <c r="CD251" s="48" t="n">
        <f aca="false">MIN(AF251,(FZ250*(1+FZ$5/Setup!$C$36)+IF($V251=7,N($F251),0)))</f>
        <v>0</v>
      </c>
      <c r="CE251" s="48" t="n">
        <f aca="false">MIN(AG251,(GA250*(1+GA$5/Setup!$C$36)+IF($V251=8,N($F251),0)))</f>
        <v>0</v>
      </c>
      <c r="CF251" s="48" t="n">
        <f aca="false">MIN(AH251,(GB250*(1+GB$5/Setup!$C$36)+IF($V251=9,N($F251),0)))</f>
        <v>0</v>
      </c>
      <c r="CG251" s="48" t="n">
        <f aca="false">MIN(AI251,(GC250*(1+GC$5/Setup!$C$36)+IF($V251=10,N($F251),0)))</f>
        <v>0</v>
      </c>
      <c r="CH251" s="48" t="n">
        <f aca="false">MIN(AJ251,(GD250*(1+GD$5/Setup!$C$36)+IF($V251=11,N($F251),0)))</f>
        <v>0</v>
      </c>
      <c r="CI251" s="48" t="n">
        <f aca="false">MIN(AK251,(GE250*(1+GE$5/Setup!$C$36)+IF($V251=12,N($F251),0)))</f>
        <v>0</v>
      </c>
      <c r="CJ251" s="48" t="n">
        <f aca="false">MIN(AL251,(GF250*(1+GF$5/Setup!$C$36)+IF($V251=13,N($F251),0)))</f>
        <v>0</v>
      </c>
      <c r="CK251" s="48" t="n">
        <f aca="false">MIN(AM251,(GG250*(1+GG$5/Setup!$C$36)+IF($V251=14,N($F251),0)))</f>
        <v>0</v>
      </c>
      <c r="CL251" s="48" t="n">
        <f aca="false">MIN(AN251,(GH250*(1+GH$5/Setup!$C$36)+IF($V251=15,N($F251),0)))</f>
        <v>0</v>
      </c>
      <c r="CM251" s="48" t="n">
        <f aca="false">MIN(AO251,(GI250*(1+GI$5/Setup!$C$36)+IF($V251=16,N($F251),0)))</f>
        <v>0</v>
      </c>
      <c r="CN251" s="48" t="n">
        <f aca="false">MIN(AP251,(GJ250*(1+GJ$5/Setup!$C$36)+IF($V251=17,N($F251),0)))</f>
        <v>0</v>
      </c>
      <c r="CO251" s="48" t="n">
        <f aca="false">MIN(AQ251,(GK250*(1+GK$5/Setup!$C$36)+IF($V251=18,N($F251),0)))</f>
        <v>0</v>
      </c>
      <c r="CP251" s="48" t="n">
        <f aca="false">MIN(AR251,(GL250*(1+GL$5/Setup!$C$36)+IF($V251=19,N($F251),0)))</f>
        <v>0</v>
      </c>
      <c r="CQ251" s="48" t="n">
        <f aca="false">MIN(AS251,(GM250*(1+GM$5/Setup!$C$36)+IF($V251=20,N($F251),0)))</f>
        <v>0</v>
      </c>
      <c r="CR251" s="48" t="n">
        <f aca="false">MIN(AT251,(GN250*(1+GN$5/Setup!$C$36)+IF($V251=21,N($F251),0)))</f>
        <v>0</v>
      </c>
      <c r="CS251" s="48" t="n">
        <f aca="false">MIN(AU251,(GO250*(1+GO$5/Setup!$C$36)+IF($V251=22,N($F251),0)))</f>
        <v>0</v>
      </c>
      <c r="CT251" s="48" t="n">
        <f aca="false">MIN(AV251,(GP250*(1+GP$5/Setup!$C$36)+IF($V251=23,N($F251),0)))</f>
        <v>0</v>
      </c>
      <c r="CU251" s="48" t="n">
        <f aca="false">MIN(AW251,(GQ250*(1+GQ$5/Setup!$C$36)+IF($V251=24,N($F251),0)))</f>
        <v>0</v>
      </c>
      <c r="CV251" s="48" t="n">
        <f aca="false">MIN(AX251,(GR250*(1+GR$5/Setup!$C$36)+IF($V251=25,N($F251),0)))</f>
        <v>0</v>
      </c>
      <c r="CW251" s="48" t="n">
        <f aca="false">MIN(AY251,(GS250*(1+GS$5/Setup!$C$36)+IF($V251=26,N($F251),0)))</f>
        <v>0</v>
      </c>
      <c r="CX251" s="48" t="n">
        <f aca="false">MIN(AZ251,(GT250*(1+GT$5/Setup!$C$36)+IF($V251=27,N($F251),0)))</f>
        <v>0</v>
      </c>
      <c r="CY251" s="48" t="n">
        <f aca="false">MIN(BA251,(GU250*(1+GU$5/Setup!$C$36)+IF($V251=28,N($F251),0)))</f>
        <v>0</v>
      </c>
      <c r="CZ251" s="48" t="n">
        <f aca="false">MIN(BB251,(GV250*(1+GV$5/Setup!$C$36)+IF($V251=29,N($F251),0)))</f>
        <v>0</v>
      </c>
      <c r="DA251" s="48" t="n">
        <f aca="false">MIN(BC251,(GW250*(1+GW$5/Setup!$C$36)+IF($V251=30,N($F251),0)))</f>
        <v>0</v>
      </c>
      <c r="DB251" s="48" t="n">
        <f aca="false">MIN(BD251,(GX250*(1+GX$5/Setup!$C$36)+IF($V251=31,N($F251),0)))</f>
        <v>0</v>
      </c>
      <c r="DC251" s="48" t="n">
        <f aca="false">MIN(BE251,(GY250*(1+GY$5/Setup!$C$36)+IF($V251=32,N($F251),0)))</f>
        <v>0</v>
      </c>
      <c r="DD251" s="48" t="n">
        <f aca="false">MIN(BF251,(GZ250*(1+GZ$5/Setup!$C$36)+IF($V251=33,N($F251),0)))</f>
        <v>0</v>
      </c>
      <c r="DE251" s="48" t="n">
        <f aca="false">MIN(BG251,(HA250*(1+HA$5/Setup!$C$36)+IF($V251=34,N($F251),0)))</f>
        <v>0</v>
      </c>
      <c r="DF251" s="48" t="n">
        <f aca="false">MIN(BH251,(HB250*(1+HB$5/Setup!$C$36)+IF($V251=35,N($F251),0)))</f>
        <v>0</v>
      </c>
      <c r="DG251" s="48" t="n">
        <f aca="false">MIN(BI251,(HC250*(1+HC$5/Setup!$C$36)+IF($V251=36,N($F251),0)))</f>
        <v>0</v>
      </c>
      <c r="DH251" s="48" t="n">
        <f aca="false">MIN(BJ251,(HD250*(1+HD$5/Setup!$C$36)+IF($V251=37,N($F251),0)))</f>
        <v>0</v>
      </c>
      <c r="DI251" s="48" t="n">
        <f aca="false">MIN(BK251,(HE250*(1+HE$5/Setup!$C$36)+IF($V251=38,N($F251),0)))</f>
        <v>0</v>
      </c>
      <c r="DJ251" s="48" t="n">
        <f aca="false">MIN(BL251,(HF250*(1+HF$5/Setup!$C$36)+IF($V251=39,N($F251),0)))</f>
        <v>0</v>
      </c>
      <c r="DK251" s="48" t="n">
        <f aca="false">MIN(BM251,(HG250*(1+HG$5/Setup!$C$36)+IF($V251=40,N($F251),0)))</f>
        <v>0</v>
      </c>
      <c r="DL251" s="48" t="n">
        <f aca="false">MIN(BN251,(HH250*(1+HH$5/Setup!$C$36)+IF($V251=41,N($F251),0)))</f>
        <v>0</v>
      </c>
      <c r="DM251" s="48" t="n">
        <f aca="false">MIN(BO251,(HI250*(1+HI$5/Setup!$C$36)+IF($V251=42,N($F251),0)))</f>
        <v>0</v>
      </c>
      <c r="DN251" s="48" t="n">
        <f aca="false">MIN(BP251,(HJ250*(1+HJ$5/Setup!$C$36)+IF($V251=43,N($F251),0)))</f>
        <v>0</v>
      </c>
      <c r="DO251" s="48" t="n">
        <f aca="false">MIN(BQ251,(HK250*(1+HK$5/Setup!$C$36)+IF($V251=44,N($F251),0)))</f>
        <v>0</v>
      </c>
      <c r="DP251" s="48" t="n">
        <f aca="false">MIN(BR251,(HL250*(1+HL$5/Setup!$C$36)+IF($V251=45,N($F251),0)))</f>
        <v>0</v>
      </c>
      <c r="DQ251" s="48" t="n">
        <f aca="false">MIN(BS251,(HM250*(1+HM$5/Setup!$C$36)+IF($V251=46,N($F251),0)))</f>
        <v>0</v>
      </c>
      <c r="DR251" s="48" t="n">
        <f aca="false">MIN(BT251,(HN250*(1+HN$5/Setup!$C$36)+IF($V251=47,N($F251),0)))</f>
        <v>0</v>
      </c>
      <c r="DS251" s="48" t="n">
        <f aca="false">MIN(BU251,(HO250*(1+HO$5/Setup!$C$36)+IF($V251=48,N($F251),0)))</f>
        <v>0</v>
      </c>
      <c r="DT251" s="48" t="n">
        <f aca="false">MIN(BV251,(HP250*(1+HP$5/Setup!$C$36)+IF($V251=49,N($F251),0)))</f>
        <v>0</v>
      </c>
      <c r="DU251" s="48" t="n">
        <f aca="false">MIN(BW251,(HQ250*(1+HQ$5/Setup!$C$36)+IF($V251=50,N($F251),0)))</f>
        <v>0</v>
      </c>
      <c r="DV251" s="48" t="n">
        <f aca="false">MIN(MAX((FT250*(1+FT$5/Setup!$C$36)+IF($V251=1,N($F251),0))-BX251,0),MAX($P251-0,0))</f>
        <v>0</v>
      </c>
      <c r="DW251" s="48" t="n">
        <f aca="false">MIN(MAX((FU250*(1+FU$5/Setup!$C$36)+IF($V251=2,N($F251),0))-BY251,0),MAX($P251-SUM(DV251:DV251),0))</f>
        <v>0</v>
      </c>
      <c r="DX251" s="48" t="n">
        <f aca="false">MIN(MAX((FV250*(1+FV$5/Setup!$C$36)+IF($V251=3,N($F251),0))-BZ251,0),MAX($P251-SUM(DV251:DW251),0))</f>
        <v>0</v>
      </c>
      <c r="DY251" s="48" t="n">
        <f aca="false">MIN(MAX((FW250*(1+FW$5/Setup!$C$36)+IF($V251=4,N($F251),0))-CA251,0),MAX($P251-SUM(DV251:DX251),0))</f>
        <v>0</v>
      </c>
      <c r="DZ251" s="48" t="n">
        <f aca="false">MIN(MAX((FX250*(1+FX$5/Setup!$C$36)+IF($V251=5,N($F251),0))-CB251,0),MAX($P251-SUM(DV251:DY251),0))</f>
        <v>0</v>
      </c>
      <c r="EA251" s="48" t="n">
        <f aca="false">MIN(MAX((FY250*(1+FY$5/Setup!$C$36)+IF($V251=6,N($F251),0))-CC251,0),MAX($P251-SUM(DV251:DZ251),0))</f>
        <v>0</v>
      </c>
      <c r="EB251" s="48" t="n">
        <f aca="false">MIN(MAX((FZ250*(1+FZ$5/Setup!$C$36)+IF($V251=7,N($F251),0))-CD251,0),MAX($P251-SUM(DV251:EA251),0))</f>
        <v>0</v>
      </c>
      <c r="EC251" s="48" t="n">
        <f aca="false">MIN(MAX((GA250*(1+GA$5/Setup!$C$36)+IF($V251=8,N($F251),0))-CE251,0),MAX($P251-SUM(DV251:EB251),0))</f>
        <v>0</v>
      </c>
      <c r="ED251" s="48" t="n">
        <f aca="false">MIN(MAX((GB250*(1+GB$5/Setup!$C$36)+IF($V251=9,N($F251),0))-CF251,0),MAX($P251-SUM(DV251:EC251),0))</f>
        <v>0</v>
      </c>
      <c r="EE251" s="48" t="n">
        <f aca="false">MIN(MAX((GC250*(1+GC$5/Setup!$C$36)+IF($V251=10,N($F251),0))-CG251,0),MAX($P251-SUM(DV251:ED251),0))</f>
        <v>0</v>
      </c>
      <c r="EF251" s="48" t="n">
        <f aca="false">MIN(MAX((GD250*(1+GD$5/Setup!$C$36)+IF($V251=11,N($F251),0))-CH251,0),MAX($P251-SUM(DV251:EE251),0))</f>
        <v>0</v>
      </c>
      <c r="EG251" s="48" t="n">
        <f aca="false">MIN(MAX((GE250*(1+GE$5/Setup!$C$36)+IF($V251=12,N($F251),0))-CI251,0),MAX($P251-SUM(DV251:EF251),0))</f>
        <v>0</v>
      </c>
      <c r="EH251" s="48" t="n">
        <f aca="false">MIN(MAX((GF250*(1+GF$5/Setup!$C$36)+IF($V251=13,N($F251),0))-CJ251,0),MAX($P251-SUM(DV251:EG251),0))</f>
        <v>0</v>
      </c>
      <c r="EI251" s="48" t="n">
        <f aca="false">MIN(MAX((GG250*(1+GG$5/Setup!$C$36)+IF($V251=14,N($F251),0))-CK251,0),MAX($P251-SUM(DV251:EH251),0))</f>
        <v>0</v>
      </c>
      <c r="EJ251" s="48" t="n">
        <f aca="false">MIN(MAX((GH250*(1+GH$5/Setup!$C$36)+IF($V251=15,N($F251),0))-CL251,0),MAX($P251-SUM(DV251:EI251),0))</f>
        <v>0</v>
      </c>
      <c r="EK251" s="48" t="n">
        <f aca="false">MIN(MAX((GI250*(1+GI$5/Setup!$C$36)+IF($V251=16,N($F251),0))-CM251,0),MAX($P251-SUM(DV251:EJ251),0))</f>
        <v>0</v>
      </c>
      <c r="EL251" s="48" t="n">
        <f aca="false">MIN(MAX((GJ250*(1+GJ$5/Setup!$C$36)+IF($V251=17,N($F251),0))-CN251,0),MAX($P251-SUM(DV251:EK251),0))</f>
        <v>0</v>
      </c>
      <c r="EM251" s="48" t="n">
        <f aca="false">MIN(MAX((GK250*(1+GK$5/Setup!$C$36)+IF($V251=18,N($F251),0))-CO251,0),MAX($P251-SUM(DV251:EL251),0))</f>
        <v>0</v>
      </c>
      <c r="EN251" s="48" t="n">
        <f aca="false">MIN(MAX((GL250*(1+GL$5/Setup!$C$36)+IF($V251=19,N($F251),0))-CP251,0),MAX($P251-SUM(DV251:EM251),0))</f>
        <v>0</v>
      </c>
      <c r="EO251" s="48" t="n">
        <f aca="false">MIN(MAX((GM250*(1+GM$5/Setup!$C$36)+IF($V251=20,N($F251),0))-CQ251,0),MAX($P251-SUM(DV251:EN251),0))</f>
        <v>0</v>
      </c>
      <c r="EP251" s="48" t="n">
        <f aca="false">MIN(MAX((GN250*(1+GN$5/Setup!$C$36)+IF($V251=21,N($F251),0))-CR251,0),MAX($P251-SUM(DV251:EO251),0))</f>
        <v>0</v>
      </c>
      <c r="EQ251" s="48" t="n">
        <f aca="false">MIN(MAX((GO250*(1+GO$5/Setup!$C$36)+IF($V251=22,N($F251),0))-CS251,0),MAX($P251-SUM(DV251:EP251),0))</f>
        <v>0</v>
      </c>
      <c r="ER251" s="48" t="n">
        <f aca="false">MIN(MAX((GP250*(1+GP$5/Setup!$C$36)+IF($V251=23,N($F251),0))-CT251,0),MAX($P251-SUM(DV251:EQ251),0))</f>
        <v>0</v>
      </c>
      <c r="ES251" s="48" t="n">
        <f aca="false">MIN(MAX((GQ250*(1+GQ$5/Setup!$C$36)+IF($V251=24,N($F251),0))-CU251,0),MAX($P251-SUM(DV251:ER251),0))</f>
        <v>0</v>
      </c>
      <c r="ET251" s="48" t="n">
        <f aca="false">MIN(MAX((GR250*(1+GR$5/Setup!$C$36)+IF($V251=25,N($F251),0))-CV251,0),MAX($P251-SUM(DV251:ES251),0))</f>
        <v>0</v>
      </c>
      <c r="EU251" s="48" t="n">
        <f aca="false">MIN(MAX((GS250*(1+GS$5/Setup!$C$36)+IF($V251=26,N($F251),0))-CW251,0),MAX($P251-SUM(DV251:ET251),0))</f>
        <v>0</v>
      </c>
      <c r="EV251" s="48" t="n">
        <f aca="false">MIN(MAX((GT250*(1+GT$5/Setup!$C$36)+IF($V251=27,N($F251),0))-CX251,0),MAX($P251-SUM(DV251:EU251),0))</f>
        <v>0</v>
      </c>
      <c r="EW251" s="48" t="n">
        <f aca="false">MIN(MAX((GU250*(1+GU$5/Setup!$C$36)+IF($V251=28,N($F251),0))-CY251,0),MAX($P251-SUM(DV251:EV251),0))</f>
        <v>0</v>
      </c>
      <c r="EX251" s="48" t="n">
        <f aca="false">MIN(MAX((GV250*(1+GV$5/Setup!$C$36)+IF($V251=29,N($F251),0))-CZ251,0),MAX($P251-SUM(DV251:EW251),0))</f>
        <v>0</v>
      </c>
      <c r="EY251" s="48" t="n">
        <f aca="false">MIN(MAX((GW250*(1+GW$5/Setup!$C$36)+IF($V251=30,N($F251),0))-DA251,0),MAX($P251-SUM(DV251:EX251),0))</f>
        <v>0</v>
      </c>
      <c r="EZ251" s="48" t="n">
        <f aca="false">MIN(MAX((GX250*(1+GX$5/Setup!$C$36)+IF($V251=31,N($F251),0))-DB251,0),MAX($P251-SUM(DV251:EY251),0))</f>
        <v>0</v>
      </c>
      <c r="FA251" s="48" t="n">
        <f aca="false">MIN(MAX((GY250*(1+GY$5/Setup!$C$36)+IF($V251=32,N($F251),0))-DC251,0),MAX($P251-SUM(DV251:EZ251),0))</f>
        <v>0</v>
      </c>
      <c r="FB251" s="48" t="n">
        <f aca="false">MIN(MAX((GZ250*(1+GZ$5/Setup!$C$36)+IF($V251=33,N($F251),0))-DD251,0),MAX($P251-SUM(DV251:FA251),0))</f>
        <v>0</v>
      </c>
      <c r="FC251" s="48" t="n">
        <f aca="false">MIN(MAX((HA250*(1+HA$5/Setup!$C$36)+IF($V251=34,N($F251),0))-DE251,0),MAX($P251-SUM(DV251:FB251),0))</f>
        <v>0</v>
      </c>
      <c r="FD251" s="48" t="n">
        <f aca="false">MIN(MAX((HB250*(1+HB$5/Setup!$C$36)+IF($V251=35,N($F251),0))-DF251,0),MAX($P251-SUM(DV251:FC251),0))</f>
        <v>0</v>
      </c>
      <c r="FE251" s="48" t="n">
        <f aca="false">MIN(MAX((HC250*(1+HC$5/Setup!$C$36)+IF($V251=36,N($F251),0))-DG251,0),MAX($P251-SUM(DV251:FD251),0))</f>
        <v>0</v>
      </c>
      <c r="FF251" s="48" t="n">
        <f aca="false">MIN(MAX((HD250*(1+HD$5/Setup!$C$36)+IF($V251=37,N($F251),0))-DH251,0),MAX($P251-SUM(DV251:FE251),0))</f>
        <v>0</v>
      </c>
      <c r="FG251" s="48" t="n">
        <f aca="false">MIN(MAX((HE250*(1+HE$5/Setup!$C$36)+IF($V251=38,N($F251),0))-DI251,0),MAX($P251-SUM(DV251:FF251),0))</f>
        <v>0</v>
      </c>
      <c r="FH251" s="48" t="n">
        <f aca="false">MIN(MAX((HF250*(1+HF$5/Setup!$C$36)+IF($V251=39,N($F251),0))-DJ251,0),MAX($P251-SUM(DV251:FG251),0))</f>
        <v>0</v>
      </c>
      <c r="FI251" s="48" t="n">
        <f aca="false">MIN(MAX((HG250*(1+HG$5/Setup!$C$36)+IF($V251=40,N($F251),0))-DK251,0),MAX($P251-SUM(DV251:FH251),0))</f>
        <v>0</v>
      </c>
      <c r="FJ251" s="48" t="n">
        <f aca="false">MIN(MAX((HH250*(1+HH$5/Setup!$C$36)+IF($V251=41,N($F251),0))-DL251,0),MAX($P251-SUM(DV251:FI251),0))</f>
        <v>0</v>
      </c>
      <c r="FK251" s="48" t="n">
        <f aca="false">MIN(MAX((HI250*(1+HI$5/Setup!$C$36)+IF($V251=42,N($F251),0))-DM251,0),MAX($P251-SUM(DV251:FJ251),0))</f>
        <v>0</v>
      </c>
      <c r="FL251" s="48" t="n">
        <f aca="false">MIN(MAX((HJ250*(1+HJ$5/Setup!$C$36)+IF($V251=43,N($F251),0))-DN251,0),MAX($P251-SUM(DV251:FK251),0))</f>
        <v>0</v>
      </c>
      <c r="FM251" s="48" t="n">
        <f aca="false">MIN(MAX((HK250*(1+HK$5/Setup!$C$36)+IF($V251=44,N($F251),0))-DO251,0),MAX($P251-SUM(DV251:FL251),0))</f>
        <v>0</v>
      </c>
      <c r="FN251" s="48" t="n">
        <f aca="false">MIN(MAX((HL250*(1+HL$5/Setup!$C$36)+IF($V251=45,N($F251),0))-DP251,0),MAX($P251-SUM(DV251:FM251),0))</f>
        <v>0</v>
      </c>
      <c r="FO251" s="48" t="n">
        <f aca="false">MIN(MAX((HM250*(1+HM$5/Setup!$C$36)+IF($V251=46,N($F251),0))-DQ251,0),MAX($P251-SUM(DV251:FN251),0))</f>
        <v>0</v>
      </c>
      <c r="FP251" s="48" t="n">
        <f aca="false">MIN(MAX((HN250*(1+HN$5/Setup!$C$36)+IF($V251=47,N($F251),0))-DR251,0),MAX($P251-SUM(DV251:FO251),0))</f>
        <v>0</v>
      </c>
      <c r="FQ251" s="48" t="n">
        <f aca="false">MIN(MAX((HO250*(1+HO$5/Setup!$C$36)+IF($V251=48,N($F251),0))-DS251,0),MAX($P251-SUM(DV251:FP251),0))</f>
        <v>0</v>
      </c>
      <c r="FR251" s="48" t="n">
        <f aca="false">MIN(MAX((HP250*(1+HP$5/Setup!$C$36)+IF($V251=49,N($F251),0))-DT251,0),MAX($P251-SUM(DV251:FQ251),0))</f>
        <v>0</v>
      </c>
      <c r="FS251" s="48" t="n">
        <f aca="false">MIN(MAX((HQ250*(1+HQ$5/Setup!$C$36)+IF($V251=50,N($F251),0))-DU251,0),MAX($P251-SUM(DV251:FR251),0))</f>
        <v>0</v>
      </c>
      <c r="FT251" s="48" t="n">
        <f aca="false">IF((FT250*(1+FT$5/Setup!$C$36)+IF($V251=1,N($F251),0))-BX251-DV251&lt;0.005,0,(FT250*(1+FT$5/Setup!$C$36)+IF($V251=1,N($F251),0))-BX251-DV251)</f>
        <v>0</v>
      </c>
      <c r="FU251" s="48" t="n">
        <f aca="false">IF((FU250*(1+FU$5/Setup!$C$36)+IF($V251=2,N($F251),0))-BY251-DW251&lt;0.005,0,(FU250*(1+FU$5/Setup!$C$36)+IF($V251=2,N($F251),0))-BY251-DW251)</f>
        <v>0</v>
      </c>
      <c r="FV251" s="48" t="n">
        <f aca="false">IF((FV250*(1+FV$5/Setup!$C$36)+IF($V251=3,N($F251),0))-BZ251-DX251&lt;0.005,0,(FV250*(1+FV$5/Setup!$C$36)+IF($V251=3,N($F251),0))-BZ251-DX251)</f>
        <v>0</v>
      </c>
      <c r="FW251" s="48" t="n">
        <f aca="false">IF((FW250*(1+FW$5/Setup!$C$36)+IF($V251=4,N($F251),0))-CA251-DY251&lt;0.005,0,(FW250*(1+FW$5/Setup!$C$36)+IF($V251=4,N($F251),0))-CA251-DY251)</f>
        <v>0</v>
      </c>
      <c r="FX251" s="48" t="n">
        <f aca="false">IF((FX250*(1+FX$5/Setup!$C$36)+IF($V251=5,N($F251),0))-CB251-DZ251&lt;0.005,0,(FX250*(1+FX$5/Setup!$C$36)+IF($V251=5,N($F251),0))-CB251-DZ251)</f>
        <v>0</v>
      </c>
      <c r="FY251" s="48" t="n">
        <f aca="false">IF((FY250*(1+FY$5/Setup!$C$36)+IF($V251=6,N($F251),0))-CC251-EA251&lt;0.005,0,(FY250*(1+FY$5/Setup!$C$36)+IF($V251=6,N($F251),0))-CC251-EA251)</f>
        <v>0</v>
      </c>
      <c r="FZ251" s="48" t="n">
        <f aca="false">IF((FZ250*(1+FZ$5/Setup!$C$36)+IF($V251=7,N($F251),0))-CD251-EB251&lt;0.005,0,(FZ250*(1+FZ$5/Setup!$C$36)+IF($V251=7,N($F251),0))-CD251-EB251)</f>
        <v>0</v>
      </c>
      <c r="GA251" s="48" t="n">
        <f aca="false">IF((GA250*(1+GA$5/Setup!$C$36)+IF($V251=8,N($F251),0))-CE251-EC251&lt;0.005,0,(GA250*(1+GA$5/Setup!$C$36)+IF($V251=8,N($F251),0))-CE251-EC251)</f>
        <v>0</v>
      </c>
      <c r="GB251" s="48" t="n">
        <f aca="false">IF((GB250*(1+GB$5/Setup!$C$36)+IF($V251=9,N($F251),0))-CF251-ED251&lt;0.005,0,(GB250*(1+GB$5/Setup!$C$36)+IF($V251=9,N($F251),0))-CF251-ED251)</f>
        <v>0</v>
      </c>
      <c r="GC251" s="48" t="n">
        <f aca="false">IF((GC250*(1+GC$5/Setup!$C$36)+IF($V251=10,N($F251),0))-CG251-EE251&lt;0.005,0,(GC250*(1+GC$5/Setup!$C$36)+IF($V251=10,N($F251),0))-CG251-EE251)</f>
        <v>0</v>
      </c>
      <c r="GD251" s="48" t="n">
        <f aca="false">IF((GD250*(1+GD$5/Setup!$C$36)+IF($V251=11,N($F251),0))-CH251-EF251&lt;0.005,0,(GD250*(1+GD$5/Setup!$C$36)+IF($V251=11,N($F251),0))-CH251-EF251)</f>
        <v>0</v>
      </c>
      <c r="GE251" s="48" t="n">
        <f aca="false">IF((GE250*(1+GE$5/Setup!$C$36)+IF($V251=12,N($F251),0))-CI251-EG251&lt;0.005,0,(GE250*(1+GE$5/Setup!$C$36)+IF($V251=12,N($F251),0))-CI251-EG251)</f>
        <v>0</v>
      </c>
      <c r="GF251" s="48" t="n">
        <f aca="false">IF((GF250*(1+GF$5/Setup!$C$36)+IF($V251=13,N($F251),0))-CJ251-EH251&lt;0.005,0,(GF250*(1+GF$5/Setup!$C$36)+IF($V251=13,N($F251),0))-CJ251-EH251)</f>
        <v>0</v>
      </c>
      <c r="GG251" s="48" t="n">
        <f aca="false">IF((GG250*(1+GG$5/Setup!$C$36)+IF($V251=14,N($F251),0))-CK251-EI251&lt;0.005,0,(GG250*(1+GG$5/Setup!$C$36)+IF($V251=14,N($F251),0))-CK251-EI251)</f>
        <v>0</v>
      </c>
      <c r="GH251" s="48" t="n">
        <f aca="false">IF((GH250*(1+GH$5/Setup!$C$36)+IF($V251=15,N($F251),0))-CL251-EJ251&lt;0.005,0,(GH250*(1+GH$5/Setup!$C$36)+IF($V251=15,N($F251),0))-CL251-EJ251)</f>
        <v>0</v>
      </c>
      <c r="GI251" s="48" t="n">
        <f aca="false">IF((GI250*(1+GI$5/Setup!$C$36)+IF($V251=16,N($F251),0))-CM251-EK251&lt;0.005,0,(GI250*(1+GI$5/Setup!$C$36)+IF($V251=16,N($F251),0))-CM251-EK251)</f>
        <v>0</v>
      </c>
      <c r="GJ251" s="48" t="n">
        <f aca="false">IF((GJ250*(1+GJ$5/Setup!$C$36)+IF($V251=17,N($F251),0))-CN251-EL251&lt;0.005,0,(GJ250*(1+GJ$5/Setup!$C$36)+IF($V251=17,N($F251),0))-CN251-EL251)</f>
        <v>0</v>
      </c>
      <c r="GK251" s="48" t="n">
        <f aca="false">IF((GK250*(1+GK$5/Setup!$C$36)+IF($V251=18,N($F251),0))-CO251-EM251&lt;0.005,0,(GK250*(1+GK$5/Setup!$C$36)+IF($V251=18,N($F251),0))-CO251-EM251)</f>
        <v>0</v>
      </c>
      <c r="GL251" s="48" t="n">
        <f aca="false">IF((GL250*(1+GL$5/Setup!$C$36)+IF($V251=19,N($F251),0))-CP251-EN251&lt;0.005,0,(GL250*(1+GL$5/Setup!$C$36)+IF($V251=19,N($F251),0))-CP251-EN251)</f>
        <v>0</v>
      </c>
      <c r="GM251" s="48" t="n">
        <f aca="false">IF((GM250*(1+GM$5/Setup!$C$36)+IF($V251=20,N($F251),0))-CQ251-EO251&lt;0.005,0,(GM250*(1+GM$5/Setup!$C$36)+IF($V251=20,N($F251),0))-CQ251-EO251)</f>
        <v>0</v>
      </c>
      <c r="GN251" s="48" t="n">
        <f aca="false">IF((GN250*(1+GN$5/Setup!$C$36)+IF($V251=21,N($F251),0))-CR251-EP251&lt;0.005,0,(GN250*(1+GN$5/Setup!$C$36)+IF($V251=21,N($F251),0))-CR251-EP251)</f>
        <v>0</v>
      </c>
      <c r="GO251" s="48" t="n">
        <f aca="false">IF((GO250*(1+GO$5/Setup!$C$36)+IF($V251=22,N($F251),0))-CS251-EQ251&lt;0.005,0,(GO250*(1+GO$5/Setup!$C$36)+IF($V251=22,N($F251),0))-CS251-EQ251)</f>
        <v>0</v>
      </c>
      <c r="GP251" s="48" t="n">
        <f aca="false">IF((GP250*(1+GP$5/Setup!$C$36)+IF($V251=23,N($F251),0))-CT251-ER251&lt;0.005,0,(GP250*(1+GP$5/Setup!$C$36)+IF($V251=23,N($F251),0))-CT251-ER251)</f>
        <v>0</v>
      </c>
      <c r="GQ251" s="48" t="n">
        <f aca="false">IF((GQ250*(1+GQ$5/Setup!$C$36)+IF($V251=24,N($F251),0))-CU251-ES251&lt;0.005,0,(GQ250*(1+GQ$5/Setup!$C$36)+IF($V251=24,N($F251),0))-CU251-ES251)</f>
        <v>0</v>
      </c>
      <c r="GR251" s="48" t="n">
        <f aca="false">IF((GR250*(1+GR$5/Setup!$C$36)+IF($V251=25,N($F251),0))-CV251-ET251&lt;0.005,0,(GR250*(1+GR$5/Setup!$C$36)+IF($V251=25,N($F251),0))-CV251-ET251)</f>
        <v>0</v>
      </c>
      <c r="GS251" s="48" t="n">
        <f aca="false">IF((GS250*(1+GS$5/Setup!$C$36)+IF($V251=26,N($F251),0))-CW251-EU251&lt;0.005,0,(GS250*(1+GS$5/Setup!$C$36)+IF($V251=26,N($F251),0))-CW251-EU251)</f>
        <v>0</v>
      </c>
      <c r="GT251" s="48" t="n">
        <f aca="false">IF((GT250*(1+GT$5/Setup!$C$36)+IF($V251=27,N($F251),0))-CX251-EV251&lt;0.005,0,(GT250*(1+GT$5/Setup!$C$36)+IF($V251=27,N($F251),0))-CX251-EV251)</f>
        <v>0</v>
      </c>
      <c r="GU251" s="48" t="n">
        <f aca="false">IF((GU250*(1+GU$5/Setup!$C$36)+IF($V251=28,N($F251),0))-CY251-EW251&lt;0.005,0,(GU250*(1+GU$5/Setup!$C$36)+IF($V251=28,N($F251),0))-CY251-EW251)</f>
        <v>0</v>
      </c>
      <c r="GV251" s="48" t="n">
        <f aca="false">IF((GV250*(1+GV$5/Setup!$C$36)+IF($V251=29,N($F251),0))-CZ251-EX251&lt;0.005,0,(GV250*(1+GV$5/Setup!$C$36)+IF($V251=29,N($F251),0))-CZ251-EX251)</f>
        <v>0</v>
      </c>
      <c r="GW251" s="48" t="n">
        <f aca="false">IF((GW250*(1+GW$5/Setup!$C$36)+IF($V251=30,N($F251),0))-DA251-EY251&lt;0.005,0,(GW250*(1+GW$5/Setup!$C$36)+IF($V251=30,N($F251),0))-DA251-EY251)</f>
        <v>0</v>
      </c>
      <c r="GX251" s="48" t="n">
        <f aca="false">IF((GX250*(1+GX$5/Setup!$C$36)+IF($V251=31,N($F251),0))-DB251-EZ251&lt;0.005,0,(GX250*(1+GX$5/Setup!$C$36)+IF($V251=31,N($F251),0))-DB251-EZ251)</f>
        <v>0</v>
      </c>
      <c r="GY251" s="48" t="n">
        <f aca="false">IF((GY250*(1+GY$5/Setup!$C$36)+IF($V251=32,N($F251),0))-DC251-FA251&lt;0.005,0,(GY250*(1+GY$5/Setup!$C$36)+IF($V251=32,N($F251),0))-DC251-FA251)</f>
        <v>0</v>
      </c>
      <c r="GZ251" s="48" t="n">
        <f aca="false">IF((GZ250*(1+GZ$5/Setup!$C$36)+IF($V251=33,N($F251),0))-DD251-FB251&lt;0.005,0,(GZ250*(1+GZ$5/Setup!$C$36)+IF($V251=33,N($F251),0))-DD251-FB251)</f>
        <v>0</v>
      </c>
      <c r="HA251" s="48" t="n">
        <f aca="false">IF((HA250*(1+HA$5/Setup!$C$36)+IF($V251=34,N($F251),0))-DE251-FC251&lt;0.005,0,(HA250*(1+HA$5/Setup!$C$36)+IF($V251=34,N($F251),0))-DE251-FC251)</f>
        <v>0</v>
      </c>
      <c r="HB251" s="48" t="n">
        <f aca="false">IF((HB250*(1+HB$5/Setup!$C$36)+IF($V251=35,N($F251),0))-DF251-FD251&lt;0.005,0,(HB250*(1+HB$5/Setup!$C$36)+IF($V251=35,N($F251),0))-DF251-FD251)</f>
        <v>0</v>
      </c>
      <c r="HC251" s="48" t="n">
        <f aca="false">IF((HC250*(1+HC$5/Setup!$C$36)+IF($V251=36,N($F251),0))-DG251-FE251&lt;0.005,0,(HC250*(1+HC$5/Setup!$C$36)+IF($V251=36,N($F251),0))-DG251-FE251)</f>
        <v>0</v>
      </c>
      <c r="HD251" s="48" t="n">
        <f aca="false">IF((HD250*(1+HD$5/Setup!$C$36)+IF($V251=37,N($F251),0))-DH251-FF251&lt;0.005,0,(HD250*(1+HD$5/Setup!$C$36)+IF($V251=37,N($F251),0))-DH251-FF251)</f>
        <v>0</v>
      </c>
      <c r="HE251" s="48" t="n">
        <f aca="false">IF((HE250*(1+HE$5/Setup!$C$36)+IF($V251=38,N($F251),0))-DI251-FG251&lt;0.005,0,(HE250*(1+HE$5/Setup!$C$36)+IF($V251=38,N($F251),0))-DI251-FG251)</f>
        <v>0</v>
      </c>
      <c r="HF251" s="48" t="n">
        <f aca="false">IF((HF250*(1+HF$5/Setup!$C$36)+IF($V251=39,N($F251),0))-DJ251-FH251&lt;0.005,0,(HF250*(1+HF$5/Setup!$C$36)+IF($V251=39,N($F251),0))-DJ251-FH251)</f>
        <v>0</v>
      </c>
      <c r="HG251" s="48" t="n">
        <f aca="false">IF((HG250*(1+HG$5/Setup!$C$36)+IF($V251=40,N($F251),0))-DK251-FI251&lt;0.005,0,(HG250*(1+HG$5/Setup!$C$36)+IF($V251=40,N($F251),0))-DK251-FI251)</f>
        <v>0</v>
      </c>
      <c r="HH251" s="48" t="n">
        <f aca="false">IF((HH250*(1+HH$5/Setup!$C$36)+IF($V251=41,N($F251),0))-DL251-FJ251&lt;0.005,0,(HH250*(1+HH$5/Setup!$C$36)+IF($V251=41,N($F251),0))-DL251-FJ251)</f>
        <v>0</v>
      </c>
      <c r="HI251" s="48" t="n">
        <f aca="false">IF((HI250*(1+HI$5/Setup!$C$36)+IF($V251=42,N($F251),0))-DM251-FK251&lt;0.005,0,(HI250*(1+HI$5/Setup!$C$36)+IF($V251=42,N($F251),0))-DM251-FK251)</f>
        <v>0</v>
      </c>
      <c r="HJ251" s="48" t="n">
        <f aca="false">IF((HJ250*(1+HJ$5/Setup!$C$36)+IF($V251=43,N($F251),0))-DN251-FL251&lt;0.005,0,(HJ250*(1+HJ$5/Setup!$C$36)+IF($V251=43,N($F251),0))-DN251-FL251)</f>
        <v>0</v>
      </c>
      <c r="HK251" s="48" t="n">
        <f aca="false">IF((HK250*(1+HK$5/Setup!$C$36)+IF($V251=44,N($F251),0))-DO251-FM251&lt;0.005,0,(HK250*(1+HK$5/Setup!$C$36)+IF($V251=44,N($F251),0))-DO251-FM251)</f>
        <v>0</v>
      </c>
      <c r="HL251" s="48" t="n">
        <f aca="false">IF((HL250*(1+HL$5/Setup!$C$36)+IF($V251=45,N($F251),0))-DP251-FN251&lt;0.005,0,(HL250*(1+HL$5/Setup!$C$36)+IF($V251=45,N($F251),0))-DP251-FN251)</f>
        <v>0</v>
      </c>
      <c r="HM251" s="48" t="n">
        <f aca="false">IF((HM250*(1+HM$5/Setup!$C$36)+IF($V251=46,N($F251),0))-DQ251-FO251&lt;0.005,0,(HM250*(1+HM$5/Setup!$C$36)+IF($V251=46,N($F251),0))-DQ251-FO251)</f>
        <v>0</v>
      </c>
      <c r="HN251" s="48" t="n">
        <f aca="false">IF((HN250*(1+HN$5/Setup!$C$36)+IF($V251=47,N($F251),0))-DR251-FP251&lt;0.005,0,(HN250*(1+HN$5/Setup!$C$36)+IF($V251=47,N($F251),0))-DR251-FP251)</f>
        <v>0</v>
      </c>
      <c r="HO251" s="48" t="n">
        <f aca="false">IF((HO250*(1+HO$5/Setup!$C$36)+IF($V251=48,N($F251),0))-DS251-FQ251&lt;0.005,0,(HO250*(1+HO$5/Setup!$C$36)+IF($V251=48,N($F251),0))-DS251-FQ251)</f>
        <v>0</v>
      </c>
      <c r="HP251" s="48" t="n">
        <f aca="false">IF((HP250*(1+HP$5/Setup!$C$36)+IF($V251=49,N($F251),0))-DT251-FR251&lt;0.005,0,(HP250*(1+HP$5/Setup!$C$36)+IF($V251=49,N($F251),0))-DT251-FR251)</f>
        <v>0</v>
      </c>
      <c r="HQ251" s="48" t="n">
        <f aca="false">IF((HQ250*(1+HQ$5/Setup!$C$36)+IF($V251=50,N($F251),0))-DU251-FS251&lt;0.005,0,(HQ250*(1+HQ$5/Setup!$C$36)+IF($V251=50,N($F251),0))-DU251-FS251)</f>
        <v>0</v>
      </c>
    </row>
    <row r="252" customFormat="false" ht="15" hidden="false" customHeight="false" outlineLevel="0" collapsed="false">
      <c r="A252" s="44" t="n">
        <v>244</v>
      </c>
      <c r="B252" s="45" t="n">
        <f aca="false">IF(Setup!$C$7="Every month",EDATE(Setup!$C$8,($A252-1)),IF(Setup!$C$7="Twice a month",DATE(YEAR(Setup!$C$8),MONTH(Setup!$C$8)+INT((($A252-1)+Setup!$C$41)/2),MIN(IF(MOD(($A252-1)+Setup!$C$41,2)=0,Setup!$C$39,Setup!$C$40),DAY(EOMONTH(DATE(YEAR(Setup!$C$8),MONTH(Setup!$C$8)+INT((($A252-1)+Setup!$C$41)/2),1),0)))),Setup!$C$8+($A252-1)*IF(Setup!$C$7="Every week",7,14)))</f>
        <v>49727</v>
      </c>
      <c r="C252" s="45" t="n">
        <f aca="false">IF(Setup!$C$7="Every month",EDATE(Setup!$C$8,$A252),IF(Setup!$C$7="Twice a month",DATE(YEAR(Setup!$C$8),MONTH(Setup!$C$8)+INT(($A252+Setup!$C$41)/2),MIN(IF(MOD($A252+Setup!$C$41,2)=0,Setup!$C$39,Setup!$C$40),DAY(EOMONTH(DATE(YEAR(Setup!$C$8),MONTH(Setup!$C$8)+INT(($A252+Setup!$C$41)/2),1),0)))),Setup!$C$8+$A252*IF(Setup!$C$7="Every week",7,14)))</f>
        <v>49741</v>
      </c>
      <c r="D252" s="46"/>
      <c r="E252" s="47"/>
      <c r="F252" s="47"/>
      <c r="G252" s="47"/>
      <c r="H252" s="47"/>
      <c r="I252" s="48" t="n">
        <f aca="false">N(Setup!$C$11)+N(E252)</f>
        <v>100</v>
      </c>
      <c r="J252" s="48" t="n">
        <f aca="false">MIN(Setup!$C$37,MAX(I252,0))</f>
        <v>9.23076923076923</v>
      </c>
      <c r="K252" s="48" t="n">
        <f aca="false">MIN(MAX(N(Setup!$C$14)-L251,0),MAX(I252-J252,0))</f>
        <v>0</v>
      </c>
      <c r="L252" s="48" t="n">
        <f aca="false">L251+K252-N(G252)</f>
        <v>500</v>
      </c>
      <c r="M252" s="48" t="n">
        <f aca="false">M251+J252-N(H252)</f>
        <v>2252.3076923077</v>
      </c>
      <c r="N252" s="48" t="n">
        <f aca="false">SUM(BX252:DU252)</f>
        <v>0</v>
      </c>
      <c r="O252" s="48" t="n">
        <f aca="false">SUM(Z252:BW252)-N252</f>
        <v>0</v>
      </c>
      <c r="P252" s="48" t="n">
        <f aca="false">MAX(I252-J252-K252,0)+O252</f>
        <v>90.7692307692308</v>
      </c>
      <c r="Q252" s="48" t="n">
        <f aca="false">SUM(DV252:FS252)</f>
        <v>0</v>
      </c>
      <c r="R252" s="49" t="n">
        <f aca="false">N252+J252+K252+Q252</f>
        <v>9.23076923076923</v>
      </c>
      <c r="S252" s="48" t="n">
        <f aca="false">T252-T251-N(F252)+N252+Q252</f>
        <v>0</v>
      </c>
      <c r="T252" s="49" t="n">
        <f aca="false">SUM(FT252:HQ252)</f>
        <v>0</v>
      </c>
      <c r="U252" s="44" t="str">
        <f aca="false">IF(T251&lt;0.005,"",INDEX(Helpers!$C$2:$C$51,IF(_xlfn.MINIFS($DV$6:$FS$6,DV252:FS252,"&gt;0.005")=0,V252,_xlfn.MINIFS($DV$6:$FS$6,DV252:FS252,"&gt;0.005"))))</f>
        <v/>
      </c>
      <c r="V252" s="44" t="n">
        <f aca="false">IF(_xlfn.MINIFS($FT$6:$HQ$6,FT251:HQ251,"&gt;0.005")=0,1,_xlfn.MINIFS($FT$6:$HQ$6,FT251:HQ251,"&gt;0.005"))</f>
        <v>1</v>
      </c>
      <c r="W252" s="44" t="n">
        <f aca="false">IF(AND(D252&lt;&gt;"Paid",T251&gt;0.005),1,0)</f>
        <v>0</v>
      </c>
      <c r="X252" s="48" t="n">
        <f aca="false">SUMPRODUCT(((Helpers!$G$2:$G$51*(1+(Helpers!$D$2:$D$51+0.000000001)/12)^(($B252-Setup!$C$8)/(365.25/12))-Helpers!$E$2:$E$51*((1+(Helpers!$D$2:$D$51+0.000000001)/12)^(($B252-Setup!$C$8)/(365.25/12))-1)/((Helpers!$D$2:$D$51+0.000000001)/12))&gt;0)*(Helpers!$G$2:$G$51*(1+(Helpers!$D$2:$D$51+0.000000001)/12)^(($B252-Setup!$C$8)/(365.25/12))-Helpers!$E$2:$E$51*((1+(Helpers!$D$2:$D$51+0.000000001)/12)^(($B252-Setup!$C$8)/(365.25/12))-1)/((Helpers!$D$2:$D$51+0.000000001)/12)))</f>
        <v>0</v>
      </c>
      <c r="Y252" s="48"/>
      <c r="Z252" s="48" t="n">
        <f aca="false">IF(OR(N(Z$5)=0,Z$6=""),0,Z$5*((DATE(YEAR($B252),MONTH($B252),MIN(Z$6,DAY(EOMONTH($B252,0))))&gt;=$B252)*(DATE(YEAR($B252),MONTH($B252),MIN(Z$6,DAY(EOMONTH($B252,0))))&lt;$C252)+(DATE(YEAR($B252),MONTH($B252)+1,MIN(Z$6,DAY(EOMONTH($B252,1))))&gt;=$B252)*(DATE(YEAR($B252),MONTH($B252)+1,MIN(Z$6,DAY(EOMONTH($B252,1))))&lt;$C252)))</f>
        <v>0</v>
      </c>
      <c r="AA252" s="48" t="n">
        <f aca="false">IF(OR(N(AA$5)=0,AA$6=""),0,AA$5*((DATE(YEAR($B252),MONTH($B252),MIN(AA$6,DAY(EOMONTH($B252,0))))&gt;=$B252)*(DATE(YEAR($B252),MONTH($B252),MIN(AA$6,DAY(EOMONTH($B252,0))))&lt;$C252)+(DATE(YEAR($B252),MONTH($B252)+1,MIN(AA$6,DAY(EOMONTH($B252,1))))&gt;=$B252)*(DATE(YEAR($B252),MONTH($B252)+1,MIN(AA$6,DAY(EOMONTH($B252,1))))&lt;$C252)))</f>
        <v>0</v>
      </c>
      <c r="AB252" s="48" t="n">
        <f aca="false">IF(OR(N(AB$5)=0,AB$6=""),0,AB$5*((DATE(YEAR($B252),MONTH($B252),MIN(AB$6,DAY(EOMONTH($B252,0))))&gt;=$B252)*(DATE(YEAR($B252),MONTH($B252),MIN(AB$6,DAY(EOMONTH($B252,0))))&lt;$C252)+(DATE(YEAR($B252),MONTH($B252)+1,MIN(AB$6,DAY(EOMONTH($B252,1))))&gt;=$B252)*(DATE(YEAR($B252),MONTH($B252)+1,MIN(AB$6,DAY(EOMONTH($B252,1))))&lt;$C252)))</f>
        <v>0</v>
      </c>
      <c r="AC252" s="48" t="n">
        <f aca="false">IF(OR(N(AC$5)=0,AC$6=""),0,AC$5*((DATE(YEAR($B252),MONTH($B252),MIN(AC$6,DAY(EOMONTH($B252,0))))&gt;=$B252)*(DATE(YEAR($B252),MONTH($B252),MIN(AC$6,DAY(EOMONTH($B252,0))))&lt;$C252)+(DATE(YEAR($B252),MONTH($B252)+1,MIN(AC$6,DAY(EOMONTH($B252,1))))&gt;=$B252)*(DATE(YEAR($B252),MONTH($B252)+1,MIN(AC$6,DAY(EOMONTH($B252,1))))&lt;$C252)))</f>
        <v>0</v>
      </c>
      <c r="AD252" s="48" t="n">
        <f aca="false">IF(OR(N(AD$5)=0,AD$6=""),0,AD$5*((DATE(YEAR($B252),MONTH($B252),MIN(AD$6,DAY(EOMONTH($B252,0))))&gt;=$B252)*(DATE(YEAR($B252),MONTH($B252),MIN(AD$6,DAY(EOMONTH($B252,0))))&lt;$C252)+(DATE(YEAR($B252),MONTH($B252)+1,MIN(AD$6,DAY(EOMONTH($B252,1))))&gt;=$B252)*(DATE(YEAR($B252),MONTH($B252)+1,MIN(AD$6,DAY(EOMONTH($B252,1))))&lt;$C252)))</f>
        <v>0</v>
      </c>
      <c r="AE252" s="48" t="n">
        <f aca="false">IF(OR(N(AE$5)=0,AE$6=""),0,AE$5*((DATE(YEAR($B252),MONTH($B252),MIN(AE$6,DAY(EOMONTH($B252,0))))&gt;=$B252)*(DATE(YEAR($B252),MONTH($B252),MIN(AE$6,DAY(EOMONTH($B252,0))))&lt;$C252)+(DATE(YEAR($B252),MONTH($B252)+1,MIN(AE$6,DAY(EOMONTH($B252,1))))&gt;=$B252)*(DATE(YEAR($B252),MONTH($B252)+1,MIN(AE$6,DAY(EOMONTH($B252,1))))&lt;$C252)))</f>
        <v>0</v>
      </c>
      <c r="AF252" s="48" t="n">
        <f aca="false">IF(OR(N(AF$5)=0,AF$6=""),0,AF$5*((DATE(YEAR($B252),MONTH($B252),MIN(AF$6,DAY(EOMONTH($B252,0))))&gt;=$B252)*(DATE(YEAR($B252),MONTH($B252),MIN(AF$6,DAY(EOMONTH($B252,0))))&lt;$C252)+(DATE(YEAR($B252),MONTH($B252)+1,MIN(AF$6,DAY(EOMONTH($B252,1))))&gt;=$B252)*(DATE(YEAR($B252),MONTH($B252)+1,MIN(AF$6,DAY(EOMONTH($B252,1))))&lt;$C252)))</f>
        <v>0</v>
      </c>
      <c r="AG252" s="48" t="n">
        <f aca="false">IF(OR(N(AG$5)=0,AG$6=""),0,AG$5*((DATE(YEAR($B252),MONTH($B252),MIN(AG$6,DAY(EOMONTH($B252,0))))&gt;=$B252)*(DATE(YEAR($B252),MONTH($B252),MIN(AG$6,DAY(EOMONTH($B252,0))))&lt;$C252)+(DATE(YEAR($B252),MONTH($B252)+1,MIN(AG$6,DAY(EOMONTH($B252,1))))&gt;=$B252)*(DATE(YEAR($B252),MONTH($B252)+1,MIN(AG$6,DAY(EOMONTH($B252,1))))&lt;$C252)))</f>
        <v>0</v>
      </c>
      <c r="AH252" s="48" t="n">
        <f aca="false">IF(OR(N(AH$5)=0,AH$6=""),0,AH$5*((DATE(YEAR($B252),MONTH($B252),MIN(AH$6,DAY(EOMONTH($B252,0))))&gt;=$B252)*(DATE(YEAR($B252),MONTH($B252),MIN(AH$6,DAY(EOMONTH($B252,0))))&lt;$C252)+(DATE(YEAR($B252),MONTH($B252)+1,MIN(AH$6,DAY(EOMONTH($B252,1))))&gt;=$B252)*(DATE(YEAR($B252),MONTH($B252)+1,MIN(AH$6,DAY(EOMONTH($B252,1))))&lt;$C252)))</f>
        <v>0</v>
      </c>
      <c r="AI252" s="48" t="n">
        <f aca="false">IF(OR(N(AI$5)=0,AI$6=""),0,AI$5*((DATE(YEAR($B252),MONTH($B252),MIN(AI$6,DAY(EOMONTH($B252,0))))&gt;=$B252)*(DATE(YEAR($B252),MONTH($B252),MIN(AI$6,DAY(EOMONTH($B252,0))))&lt;$C252)+(DATE(YEAR($B252),MONTH($B252)+1,MIN(AI$6,DAY(EOMONTH($B252,1))))&gt;=$B252)*(DATE(YEAR($B252),MONTH($B252)+1,MIN(AI$6,DAY(EOMONTH($B252,1))))&lt;$C252)))</f>
        <v>0</v>
      </c>
      <c r="AJ252" s="48" t="n">
        <f aca="false">IF(OR(N(AJ$5)=0,AJ$6=""),0,AJ$5*((DATE(YEAR($B252),MONTH($B252),MIN(AJ$6,DAY(EOMONTH($B252,0))))&gt;=$B252)*(DATE(YEAR($B252),MONTH($B252),MIN(AJ$6,DAY(EOMONTH($B252,0))))&lt;$C252)+(DATE(YEAR($B252),MONTH($B252)+1,MIN(AJ$6,DAY(EOMONTH($B252,1))))&gt;=$B252)*(DATE(YEAR($B252),MONTH($B252)+1,MIN(AJ$6,DAY(EOMONTH($B252,1))))&lt;$C252)))</f>
        <v>0</v>
      </c>
      <c r="AK252" s="48" t="n">
        <f aca="false">IF(OR(N(AK$5)=0,AK$6=""),0,AK$5*((DATE(YEAR($B252),MONTH($B252),MIN(AK$6,DAY(EOMONTH($B252,0))))&gt;=$B252)*(DATE(YEAR($B252),MONTH($B252),MIN(AK$6,DAY(EOMONTH($B252,0))))&lt;$C252)+(DATE(YEAR($B252),MONTH($B252)+1,MIN(AK$6,DAY(EOMONTH($B252,1))))&gt;=$B252)*(DATE(YEAR($B252),MONTH($B252)+1,MIN(AK$6,DAY(EOMONTH($B252,1))))&lt;$C252)))</f>
        <v>0</v>
      </c>
      <c r="AL252" s="48" t="n">
        <f aca="false">IF(OR(N(AL$5)=0,AL$6=""),0,AL$5*((DATE(YEAR($B252),MONTH($B252),MIN(AL$6,DAY(EOMONTH($B252,0))))&gt;=$B252)*(DATE(YEAR($B252),MONTH($B252),MIN(AL$6,DAY(EOMONTH($B252,0))))&lt;$C252)+(DATE(YEAR($B252),MONTH($B252)+1,MIN(AL$6,DAY(EOMONTH($B252,1))))&gt;=$B252)*(DATE(YEAR($B252),MONTH($B252)+1,MIN(AL$6,DAY(EOMONTH($B252,1))))&lt;$C252)))</f>
        <v>0</v>
      </c>
      <c r="AM252" s="48" t="n">
        <f aca="false">IF(OR(N(AM$5)=0,AM$6=""),0,AM$5*((DATE(YEAR($B252),MONTH($B252),MIN(AM$6,DAY(EOMONTH($B252,0))))&gt;=$B252)*(DATE(YEAR($B252),MONTH($B252),MIN(AM$6,DAY(EOMONTH($B252,0))))&lt;$C252)+(DATE(YEAR($B252),MONTH($B252)+1,MIN(AM$6,DAY(EOMONTH($B252,1))))&gt;=$B252)*(DATE(YEAR($B252),MONTH($B252)+1,MIN(AM$6,DAY(EOMONTH($B252,1))))&lt;$C252)))</f>
        <v>0</v>
      </c>
      <c r="AN252" s="48" t="n">
        <f aca="false">IF(OR(N(AN$5)=0,AN$6=""),0,AN$5*((DATE(YEAR($B252),MONTH($B252),MIN(AN$6,DAY(EOMONTH($B252,0))))&gt;=$B252)*(DATE(YEAR($B252),MONTH($B252),MIN(AN$6,DAY(EOMONTH($B252,0))))&lt;$C252)+(DATE(YEAR($B252),MONTH($B252)+1,MIN(AN$6,DAY(EOMONTH($B252,1))))&gt;=$B252)*(DATE(YEAR($B252),MONTH($B252)+1,MIN(AN$6,DAY(EOMONTH($B252,1))))&lt;$C252)))</f>
        <v>0</v>
      </c>
      <c r="AO252" s="48" t="n">
        <f aca="false">IF(OR(N(AO$5)=0,AO$6=""),0,AO$5*((DATE(YEAR($B252),MONTH($B252),MIN(AO$6,DAY(EOMONTH($B252,0))))&gt;=$B252)*(DATE(YEAR($B252),MONTH($B252),MIN(AO$6,DAY(EOMONTH($B252,0))))&lt;$C252)+(DATE(YEAR($B252),MONTH($B252)+1,MIN(AO$6,DAY(EOMONTH($B252,1))))&gt;=$B252)*(DATE(YEAR($B252),MONTH($B252)+1,MIN(AO$6,DAY(EOMONTH($B252,1))))&lt;$C252)))</f>
        <v>0</v>
      </c>
      <c r="AP252" s="48" t="n">
        <f aca="false">IF(OR(N(AP$5)=0,AP$6=""),0,AP$5*((DATE(YEAR($B252),MONTH($B252),MIN(AP$6,DAY(EOMONTH($B252,0))))&gt;=$B252)*(DATE(YEAR($B252),MONTH($B252),MIN(AP$6,DAY(EOMONTH($B252,0))))&lt;$C252)+(DATE(YEAR($B252),MONTH($B252)+1,MIN(AP$6,DAY(EOMONTH($B252,1))))&gt;=$B252)*(DATE(YEAR($B252),MONTH($B252)+1,MIN(AP$6,DAY(EOMONTH($B252,1))))&lt;$C252)))</f>
        <v>0</v>
      </c>
      <c r="AQ252" s="48" t="n">
        <f aca="false">IF(OR(N(AQ$5)=0,AQ$6=""),0,AQ$5*((DATE(YEAR($B252),MONTH($B252),MIN(AQ$6,DAY(EOMONTH($B252,0))))&gt;=$B252)*(DATE(YEAR($B252),MONTH($B252),MIN(AQ$6,DAY(EOMONTH($B252,0))))&lt;$C252)+(DATE(YEAR($B252),MONTH($B252)+1,MIN(AQ$6,DAY(EOMONTH($B252,1))))&gt;=$B252)*(DATE(YEAR($B252),MONTH($B252)+1,MIN(AQ$6,DAY(EOMONTH($B252,1))))&lt;$C252)))</f>
        <v>0</v>
      </c>
      <c r="AR252" s="48" t="n">
        <f aca="false">IF(OR(N(AR$5)=0,AR$6=""),0,AR$5*((DATE(YEAR($B252),MONTH($B252),MIN(AR$6,DAY(EOMONTH($B252,0))))&gt;=$B252)*(DATE(YEAR($B252),MONTH($B252),MIN(AR$6,DAY(EOMONTH($B252,0))))&lt;$C252)+(DATE(YEAR($B252),MONTH($B252)+1,MIN(AR$6,DAY(EOMONTH($B252,1))))&gt;=$B252)*(DATE(YEAR($B252),MONTH($B252)+1,MIN(AR$6,DAY(EOMONTH($B252,1))))&lt;$C252)))</f>
        <v>0</v>
      </c>
      <c r="AS252" s="48" t="n">
        <f aca="false">IF(OR(N(AS$5)=0,AS$6=""),0,AS$5*((DATE(YEAR($B252),MONTH($B252),MIN(AS$6,DAY(EOMONTH($B252,0))))&gt;=$B252)*(DATE(YEAR($B252),MONTH($B252),MIN(AS$6,DAY(EOMONTH($B252,0))))&lt;$C252)+(DATE(YEAR($B252),MONTH($B252)+1,MIN(AS$6,DAY(EOMONTH($B252,1))))&gt;=$B252)*(DATE(YEAR($B252),MONTH($B252)+1,MIN(AS$6,DAY(EOMONTH($B252,1))))&lt;$C252)))</f>
        <v>0</v>
      </c>
      <c r="AT252" s="48" t="n">
        <f aca="false">IF(OR(N(AT$5)=0,AT$6=""),0,AT$5*((DATE(YEAR($B252),MONTH($B252),MIN(AT$6,DAY(EOMONTH($B252,0))))&gt;=$B252)*(DATE(YEAR($B252),MONTH($B252),MIN(AT$6,DAY(EOMONTH($B252,0))))&lt;$C252)+(DATE(YEAR($B252),MONTH($B252)+1,MIN(AT$6,DAY(EOMONTH($B252,1))))&gt;=$B252)*(DATE(YEAR($B252),MONTH($B252)+1,MIN(AT$6,DAY(EOMONTH($B252,1))))&lt;$C252)))</f>
        <v>0</v>
      </c>
      <c r="AU252" s="48" t="n">
        <f aca="false">IF(OR(N(AU$5)=0,AU$6=""),0,AU$5*((DATE(YEAR($B252),MONTH($B252),MIN(AU$6,DAY(EOMONTH($B252,0))))&gt;=$B252)*(DATE(YEAR($B252),MONTH($B252),MIN(AU$6,DAY(EOMONTH($B252,0))))&lt;$C252)+(DATE(YEAR($B252),MONTH($B252)+1,MIN(AU$6,DAY(EOMONTH($B252,1))))&gt;=$B252)*(DATE(YEAR($B252),MONTH($B252)+1,MIN(AU$6,DAY(EOMONTH($B252,1))))&lt;$C252)))</f>
        <v>0</v>
      </c>
      <c r="AV252" s="48" t="n">
        <f aca="false">IF(OR(N(AV$5)=0,AV$6=""),0,AV$5*((DATE(YEAR($B252),MONTH($B252),MIN(AV$6,DAY(EOMONTH($B252,0))))&gt;=$B252)*(DATE(YEAR($B252),MONTH($B252),MIN(AV$6,DAY(EOMONTH($B252,0))))&lt;$C252)+(DATE(YEAR($B252),MONTH($B252)+1,MIN(AV$6,DAY(EOMONTH($B252,1))))&gt;=$B252)*(DATE(YEAR($B252),MONTH($B252)+1,MIN(AV$6,DAY(EOMONTH($B252,1))))&lt;$C252)))</f>
        <v>0</v>
      </c>
      <c r="AW252" s="48" t="n">
        <f aca="false">IF(OR(N(AW$5)=0,AW$6=""),0,AW$5*((DATE(YEAR($B252),MONTH($B252),MIN(AW$6,DAY(EOMONTH($B252,0))))&gt;=$B252)*(DATE(YEAR($B252),MONTH($B252),MIN(AW$6,DAY(EOMONTH($B252,0))))&lt;$C252)+(DATE(YEAR($B252),MONTH($B252)+1,MIN(AW$6,DAY(EOMONTH($B252,1))))&gt;=$B252)*(DATE(YEAR($B252),MONTH($B252)+1,MIN(AW$6,DAY(EOMONTH($B252,1))))&lt;$C252)))</f>
        <v>0</v>
      </c>
      <c r="AX252" s="48" t="n">
        <f aca="false">IF(OR(N(AX$5)=0,AX$6=""),0,AX$5*((DATE(YEAR($B252),MONTH($B252),MIN(AX$6,DAY(EOMONTH($B252,0))))&gt;=$B252)*(DATE(YEAR($B252),MONTH($B252),MIN(AX$6,DAY(EOMONTH($B252,0))))&lt;$C252)+(DATE(YEAR($B252),MONTH($B252)+1,MIN(AX$6,DAY(EOMONTH($B252,1))))&gt;=$B252)*(DATE(YEAR($B252),MONTH($B252)+1,MIN(AX$6,DAY(EOMONTH($B252,1))))&lt;$C252)))</f>
        <v>0</v>
      </c>
      <c r="AY252" s="48" t="n">
        <f aca="false">IF(OR(N(AY$5)=0,AY$6=""),0,AY$5*((DATE(YEAR($B252),MONTH($B252),MIN(AY$6,DAY(EOMONTH($B252,0))))&gt;=$B252)*(DATE(YEAR($B252),MONTH($B252),MIN(AY$6,DAY(EOMONTH($B252,0))))&lt;$C252)+(DATE(YEAR($B252),MONTH($B252)+1,MIN(AY$6,DAY(EOMONTH($B252,1))))&gt;=$B252)*(DATE(YEAR($B252),MONTH($B252)+1,MIN(AY$6,DAY(EOMONTH($B252,1))))&lt;$C252)))</f>
        <v>0</v>
      </c>
      <c r="AZ252" s="48" t="n">
        <f aca="false">IF(OR(N(AZ$5)=0,AZ$6=""),0,AZ$5*((DATE(YEAR($B252),MONTH($B252),MIN(AZ$6,DAY(EOMONTH($B252,0))))&gt;=$B252)*(DATE(YEAR($B252),MONTH($B252),MIN(AZ$6,DAY(EOMONTH($B252,0))))&lt;$C252)+(DATE(YEAR($B252),MONTH($B252)+1,MIN(AZ$6,DAY(EOMONTH($B252,1))))&gt;=$B252)*(DATE(YEAR($B252),MONTH($B252)+1,MIN(AZ$6,DAY(EOMONTH($B252,1))))&lt;$C252)))</f>
        <v>0</v>
      </c>
      <c r="BA252" s="48" t="n">
        <f aca="false">IF(OR(N(BA$5)=0,BA$6=""),0,BA$5*((DATE(YEAR($B252),MONTH($B252),MIN(BA$6,DAY(EOMONTH($B252,0))))&gt;=$B252)*(DATE(YEAR($B252),MONTH($B252),MIN(BA$6,DAY(EOMONTH($B252,0))))&lt;$C252)+(DATE(YEAR($B252),MONTH($B252)+1,MIN(BA$6,DAY(EOMONTH($B252,1))))&gt;=$B252)*(DATE(YEAR($B252),MONTH($B252)+1,MIN(BA$6,DAY(EOMONTH($B252,1))))&lt;$C252)))</f>
        <v>0</v>
      </c>
      <c r="BB252" s="48" t="n">
        <f aca="false">IF(OR(N(BB$5)=0,BB$6=""),0,BB$5*((DATE(YEAR($B252),MONTH($B252),MIN(BB$6,DAY(EOMONTH($B252,0))))&gt;=$B252)*(DATE(YEAR($B252),MONTH($B252),MIN(BB$6,DAY(EOMONTH($B252,0))))&lt;$C252)+(DATE(YEAR($B252),MONTH($B252)+1,MIN(BB$6,DAY(EOMONTH($B252,1))))&gt;=$B252)*(DATE(YEAR($B252),MONTH($B252)+1,MIN(BB$6,DAY(EOMONTH($B252,1))))&lt;$C252)))</f>
        <v>0</v>
      </c>
      <c r="BC252" s="48" t="n">
        <f aca="false">IF(OR(N(BC$5)=0,BC$6=""),0,BC$5*((DATE(YEAR($B252),MONTH($B252),MIN(BC$6,DAY(EOMONTH($B252,0))))&gt;=$B252)*(DATE(YEAR($B252),MONTH($B252),MIN(BC$6,DAY(EOMONTH($B252,0))))&lt;$C252)+(DATE(YEAR($B252),MONTH($B252)+1,MIN(BC$6,DAY(EOMONTH($B252,1))))&gt;=$B252)*(DATE(YEAR($B252),MONTH($B252)+1,MIN(BC$6,DAY(EOMONTH($B252,1))))&lt;$C252)))</f>
        <v>0</v>
      </c>
      <c r="BD252" s="48" t="n">
        <f aca="false">IF(OR(N(BD$5)=0,BD$6=""),0,BD$5*((DATE(YEAR($B252),MONTH($B252),MIN(BD$6,DAY(EOMONTH($B252,0))))&gt;=$B252)*(DATE(YEAR($B252),MONTH($B252),MIN(BD$6,DAY(EOMONTH($B252,0))))&lt;$C252)+(DATE(YEAR($B252),MONTH($B252)+1,MIN(BD$6,DAY(EOMONTH($B252,1))))&gt;=$B252)*(DATE(YEAR($B252),MONTH($B252)+1,MIN(BD$6,DAY(EOMONTH($B252,1))))&lt;$C252)))</f>
        <v>0</v>
      </c>
      <c r="BE252" s="48" t="n">
        <f aca="false">IF(OR(N(BE$5)=0,BE$6=""),0,BE$5*((DATE(YEAR($B252),MONTH($B252),MIN(BE$6,DAY(EOMONTH($B252,0))))&gt;=$B252)*(DATE(YEAR($B252),MONTH($B252),MIN(BE$6,DAY(EOMONTH($B252,0))))&lt;$C252)+(DATE(YEAR($B252),MONTH($B252)+1,MIN(BE$6,DAY(EOMONTH($B252,1))))&gt;=$B252)*(DATE(YEAR($B252),MONTH($B252)+1,MIN(BE$6,DAY(EOMONTH($B252,1))))&lt;$C252)))</f>
        <v>0</v>
      </c>
      <c r="BF252" s="48" t="n">
        <f aca="false">IF(OR(N(BF$5)=0,BF$6=""),0,BF$5*((DATE(YEAR($B252),MONTH($B252),MIN(BF$6,DAY(EOMONTH($B252,0))))&gt;=$B252)*(DATE(YEAR($B252),MONTH($B252),MIN(BF$6,DAY(EOMONTH($B252,0))))&lt;$C252)+(DATE(YEAR($B252),MONTH($B252)+1,MIN(BF$6,DAY(EOMONTH($B252,1))))&gt;=$B252)*(DATE(YEAR($B252),MONTH($B252)+1,MIN(BF$6,DAY(EOMONTH($B252,1))))&lt;$C252)))</f>
        <v>0</v>
      </c>
      <c r="BG252" s="48" t="n">
        <f aca="false">IF(OR(N(BG$5)=0,BG$6=""),0,BG$5*((DATE(YEAR($B252),MONTH($B252),MIN(BG$6,DAY(EOMONTH($B252,0))))&gt;=$B252)*(DATE(YEAR($B252),MONTH($B252),MIN(BG$6,DAY(EOMONTH($B252,0))))&lt;$C252)+(DATE(YEAR($B252),MONTH($B252)+1,MIN(BG$6,DAY(EOMONTH($B252,1))))&gt;=$B252)*(DATE(YEAR($B252),MONTH($B252)+1,MIN(BG$6,DAY(EOMONTH($B252,1))))&lt;$C252)))</f>
        <v>0</v>
      </c>
      <c r="BH252" s="48" t="n">
        <f aca="false">IF(OR(N(BH$5)=0,BH$6=""),0,BH$5*((DATE(YEAR($B252),MONTH($B252),MIN(BH$6,DAY(EOMONTH($B252,0))))&gt;=$B252)*(DATE(YEAR($B252),MONTH($B252),MIN(BH$6,DAY(EOMONTH($B252,0))))&lt;$C252)+(DATE(YEAR($B252),MONTH($B252)+1,MIN(BH$6,DAY(EOMONTH($B252,1))))&gt;=$B252)*(DATE(YEAR($B252),MONTH($B252)+1,MIN(BH$6,DAY(EOMONTH($B252,1))))&lt;$C252)))</f>
        <v>0</v>
      </c>
      <c r="BI252" s="48" t="n">
        <f aca="false">IF(OR(N(BI$5)=0,BI$6=""),0,BI$5*((DATE(YEAR($B252),MONTH($B252),MIN(BI$6,DAY(EOMONTH($B252,0))))&gt;=$B252)*(DATE(YEAR($B252),MONTH($B252),MIN(BI$6,DAY(EOMONTH($B252,0))))&lt;$C252)+(DATE(YEAR($B252),MONTH($B252)+1,MIN(BI$6,DAY(EOMONTH($B252,1))))&gt;=$B252)*(DATE(YEAR($B252),MONTH($B252)+1,MIN(BI$6,DAY(EOMONTH($B252,1))))&lt;$C252)))</f>
        <v>0</v>
      </c>
      <c r="BJ252" s="48" t="n">
        <f aca="false">IF(OR(N(BJ$5)=0,BJ$6=""),0,BJ$5*((DATE(YEAR($B252),MONTH($B252),MIN(BJ$6,DAY(EOMONTH($B252,0))))&gt;=$B252)*(DATE(YEAR($B252),MONTH($B252),MIN(BJ$6,DAY(EOMONTH($B252,0))))&lt;$C252)+(DATE(YEAR($B252),MONTH($B252)+1,MIN(BJ$6,DAY(EOMONTH($B252,1))))&gt;=$B252)*(DATE(YEAR($B252),MONTH($B252)+1,MIN(BJ$6,DAY(EOMONTH($B252,1))))&lt;$C252)))</f>
        <v>0</v>
      </c>
      <c r="BK252" s="48" t="n">
        <f aca="false">IF(OR(N(BK$5)=0,BK$6=""),0,BK$5*((DATE(YEAR($B252),MONTH($B252),MIN(BK$6,DAY(EOMONTH($B252,0))))&gt;=$B252)*(DATE(YEAR($B252),MONTH($B252),MIN(BK$6,DAY(EOMONTH($B252,0))))&lt;$C252)+(DATE(YEAR($B252),MONTH($B252)+1,MIN(BK$6,DAY(EOMONTH($B252,1))))&gt;=$B252)*(DATE(YEAR($B252),MONTH($B252)+1,MIN(BK$6,DAY(EOMONTH($B252,1))))&lt;$C252)))</f>
        <v>0</v>
      </c>
      <c r="BL252" s="48" t="n">
        <f aca="false">IF(OR(N(BL$5)=0,BL$6=""),0,BL$5*((DATE(YEAR($B252),MONTH($B252),MIN(BL$6,DAY(EOMONTH($B252,0))))&gt;=$B252)*(DATE(YEAR($B252),MONTH($B252),MIN(BL$6,DAY(EOMONTH($B252,0))))&lt;$C252)+(DATE(YEAR($B252),MONTH($B252)+1,MIN(BL$6,DAY(EOMONTH($B252,1))))&gt;=$B252)*(DATE(YEAR($B252),MONTH($B252)+1,MIN(BL$6,DAY(EOMONTH($B252,1))))&lt;$C252)))</f>
        <v>0</v>
      </c>
      <c r="BM252" s="48" t="n">
        <f aca="false">IF(OR(N(BM$5)=0,BM$6=""),0,BM$5*((DATE(YEAR($B252),MONTH($B252),MIN(BM$6,DAY(EOMONTH($B252,0))))&gt;=$B252)*(DATE(YEAR($B252),MONTH($B252),MIN(BM$6,DAY(EOMONTH($B252,0))))&lt;$C252)+(DATE(YEAR($B252),MONTH($B252)+1,MIN(BM$6,DAY(EOMONTH($B252,1))))&gt;=$B252)*(DATE(YEAR($B252),MONTH($B252)+1,MIN(BM$6,DAY(EOMONTH($B252,1))))&lt;$C252)))</f>
        <v>0</v>
      </c>
      <c r="BN252" s="48" t="n">
        <f aca="false">IF(OR(N(BN$5)=0,BN$6=""),0,BN$5*((DATE(YEAR($B252),MONTH($B252),MIN(BN$6,DAY(EOMONTH($B252,0))))&gt;=$B252)*(DATE(YEAR($B252),MONTH($B252),MIN(BN$6,DAY(EOMONTH($B252,0))))&lt;$C252)+(DATE(YEAR($B252),MONTH($B252)+1,MIN(BN$6,DAY(EOMONTH($B252,1))))&gt;=$B252)*(DATE(YEAR($B252),MONTH($B252)+1,MIN(BN$6,DAY(EOMONTH($B252,1))))&lt;$C252)))</f>
        <v>0</v>
      </c>
      <c r="BO252" s="48" t="n">
        <f aca="false">IF(OR(N(BO$5)=0,BO$6=""),0,BO$5*((DATE(YEAR($B252),MONTH($B252),MIN(BO$6,DAY(EOMONTH($B252,0))))&gt;=$B252)*(DATE(YEAR($B252),MONTH($B252),MIN(BO$6,DAY(EOMONTH($B252,0))))&lt;$C252)+(DATE(YEAR($B252),MONTH($B252)+1,MIN(BO$6,DAY(EOMONTH($B252,1))))&gt;=$B252)*(DATE(YEAR($B252),MONTH($B252)+1,MIN(BO$6,DAY(EOMONTH($B252,1))))&lt;$C252)))</f>
        <v>0</v>
      </c>
      <c r="BP252" s="48" t="n">
        <f aca="false">IF(OR(N(BP$5)=0,BP$6=""),0,BP$5*((DATE(YEAR($B252),MONTH($B252),MIN(BP$6,DAY(EOMONTH($B252,0))))&gt;=$B252)*(DATE(YEAR($B252),MONTH($B252),MIN(BP$6,DAY(EOMONTH($B252,0))))&lt;$C252)+(DATE(YEAR($B252),MONTH($B252)+1,MIN(BP$6,DAY(EOMONTH($B252,1))))&gt;=$B252)*(DATE(YEAR($B252),MONTH($B252)+1,MIN(BP$6,DAY(EOMONTH($B252,1))))&lt;$C252)))</f>
        <v>0</v>
      </c>
      <c r="BQ252" s="48" t="n">
        <f aca="false">IF(OR(N(BQ$5)=0,BQ$6=""),0,BQ$5*((DATE(YEAR($B252),MONTH($B252),MIN(BQ$6,DAY(EOMONTH($B252,0))))&gt;=$B252)*(DATE(YEAR($B252),MONTH($B252),MIN(BQ$6,DAY(EOMONTH($B252,0))))&lt;$C252)+(DATE(YEAR($B252),MONTH($B252)+1,MIN(BQ$6,DAY(EOMONTH($B252,1))))&gt;=$B252)*(DATE(YEAR($B252),MONTH($B252)+1,MIN(BQ$6,DAY(EOMONTH($B252,1))))&lt;$C252)))</f>
        <v>0</v>
      </c>
      <c r="BR252" s="48" t="n">
        <f aca="false">IF(OR(N(BR$5)=0,BR$6=""),0,BR$5*((DATE(YEAR($B252),MONTH($B252),MIN(BR$6,DAY(EOMONTH($B252,0))))&gt;=$B252)*(DATE(YEAR($B252),MONTH($B252),MIN(BR$6,DAY(EOMONTH($B252,0))))&lt;$C252)+(DATE(YEAR($B252),MONTH($B252)+1,MIN(BR$6,DAY(EOMONTH($B252,1))))&gt;=$B252)*(DATE(YEAR($B252),MONTH($B252)+1,MIN(BR$6,DAY(EOMONTH($B252,1))))&lt;$C252)))</f>
        <v>0</v>
      </c>
      <c r="BS252" s="48" t="n">
        <f aca="false">IF(OR(N(BS$5)=0,BS$6=""),0,BS$5*((DATE(YEAR($B252),MONTH($B252),MIN(BS$6,DAY(EOMONTH($B252,0))))&gt;=$B252)*(DATE(YEAR($B252),MONTH($B252),MIN(BS$6,DAY(EOMONTH($B252,0))))&lt;$C252)+(DATE(YEAR($B252),MONTH($B252)+1,MIN(BS$6,DAY(EOMONTH($B252,1))))&gt;=$B252)*(DATE(YEAR($B252),MONTH($B252)+1,MIN(BS$6,DAY(EOMONTH($B252,1))))&lt;$C252)))</f>
        <v>0</v>
      </c>
      <c r="BT252" s="48" t="n">
        <f aca="false">IF(OR(N(BT$5)=0,BT$6=""),0,BT$5*((DATE(YEAR($B252),MONTH($B252),MIN(BT$6,DAY(EOMONTH($B252,0))))&gt;=$B252)*(DATE(YEAR($B252),MONTH($B252),MIN(BT$6,DAY(EOMONTH($B252,0))))&lt;$C252)+(DATE(YEAR($B252),MONTH($B252)+1,MIN(BT$6,DAY(EOMONTH($B252,1))))&gt;=$B252)*(DATE(YEAR($B252),MONTH($B252)+1,MIN(BT$6,DAY(EOMONTH($B252,1))))&lt;$C252)))</f>
        <v>0</v>
      </c>
      <c r="BU252" s="48" t="n">
        <f aca="false">IF(OR(N(BU$5)=0,BU$6=""),0,BU$5*((DATE(YEAR($B252),MONTH($B252),MIN(BU$6,DAY(EOMONTH($B252,0))))&gt;=$B252)*(DATE(YEAR($B252),MONTH($B252),MIN(BU$6,DAY(EOMONTH($B252,0))))&lt;$C252)+(DATE(YEAR($B252),MONTH($B252)+1,MIN(BU$6,DAY(EOMONTH($B252,1))))&gt;=$B252)*(DATE(YEAR($B252),MONTH($B252)+1,MIN(BU$6,DAY(EOMONTH($B252,1))))&lt;$C252)))</f>
        <v>0</v>
      </c>
      <c r="BV252" s="48" t="n">
        <f aca="false">IF(OR(N(BV$5)=0,BV$6=""),0,BV$5*((DATE(YEAR($B252),MONTH($B252),MIN(BV$6,DAY(EOMONTH($B252,0))))&gt;=$B252)*(DATE(YEAR($B252),MONTH($B252),MIN(BV$6,DAY(EOMONTH($B252,0))))&lt;$C252)+(DATE(YEAR($B252),MONTH($B252)+1,MIN(BV$6,DAY(EOMONTH($B252,1))))&gt;=$B252)*(DATE(YEAR($B252),MONTH($B252)+1,MIN(BV$6,DAY(EOMONTH($B252,1))))&lt;$C252)))</f>
        <v>0</v>
      </c>
      <c r="BW252" s="48" t="n">
        <f aca="false">IF(OR(N(BW$5)=0,BW$6=""),0,BW$5*((DATE(YEAR($B252),MONTH($B252),MIN(BW$6,DAY(EOMONTH($B252,0))))&gt;=$B252)*(DATE(YEAR($B252),MONTH($B252),MIN(BW$6,DAY(EOMONTH($B252,0))))&lt;$C252)+(DATE(YEAR($B252),MONTH($B252)+1,MIN(BW$6,DAY(EOMONTH($B252,1))))&gt;=$B252)*(DATE(YEAR($B252),MONTH($B252)+1,MIN(BW$6,DAY(EOMONTH($B252,1))))&lt;$C252)))</f>
        <v>0</v>
      </c>
      <c r="BX252" s="48" t="n">
        <f aca="false">MIN(Z252,(FT251*(1+FT$5/Setup!$C$36)+IF($V252=1,N($F252),0)))</f>
        <v>0</v>
      </c>
      <c r="BY252" s="48" t="n">
        <f aca="false">MIN(AA252,(FU251*(1+FU$5/Setup!$C$36)+IF($V252=2,N($F252),0)))</f>
        <v>0</v>
      </c>
      <c r="BZ252" s="48" t="n">
        <f aca="false">MIN(AB252,(FV251*(1+FV$5/Setup!$C$36)+IF($V252=3,N($F252),0)))</f>
        <v>0</v>
      </c>
      <c r="CA252" s="48" t="n">
        <f aca="false">MIN(AC252,(FW251*(1+FW$5/Setup!$C$36)+IF($V252=4,N($F252),0)))</f>
        <v>0</v>
      </c>
      <c r="CB252" s="48" t="n">
        <f aca="false">MIN(AD252,(FX251*(1+FX$5/Setup!$C$36)+IF($V252=5,N($F252),0)))</f>
        <v>0</v>
      </c>
      <c r="CC252" s="48" t="n">
        <f aca="false">MIN(AE252,(FY251*(1+FY$5/Setup!$C$36)+IF($V252=6,N($F252),0)))</f>
        <v>0</v>
      </c>
      <c r="CD252" s="48" t="n">
        <f aca="false">MIN(AF252,(FZ251*(1+FZ$5/Setup!$C$36)+IF($V252=7,N($F252),0)))</f>
        <v>0</v>
      </c>
      <c r="CE252" s="48" t="n">
        <f aca="false">MIN(AG252,(GA251*(1+GA$5/Setup!$C$36)+IF($V252=8,N($F252),0)))</f>
        <v>0</v>
      </c>
      <c r="CF252" s="48" t="n">
        <f aca="false">MIN(AH252,(GB251*(1+GB$5/Setup!$C$36)+IF($V252=9,N($F252),0)))</f>
        <v>0</v>
      </c>
      <c r="CG252" s="48" t="n">
        <f aca="false">MIN(AI252,(GC251*(1+GC$5/Setup!$C$36)+IF($V252=10,N($F252),0)))</f>
        <v>0</v>
      </c>
      <c r="CH252" s="48" t="n">
        <f aca="false">MIN(AJ252,(GD251*(1+GD$5/Setup!$C$36)+IF($V252=11,N($F252),0)))</f>
        <v>0</v>
      </c>
      <c r="CI252" s="48" t="n">
        <f aca="false">MIN(AK252,(GE251*(1+GE$5/Setup!$C$36)+IF($V252=12,N($F252),0)))</f>
        <v>0</v>
      </c>
      <c r="CJ252" s="48" t="n">
        <f aca="false">MIN(AL252,(GF251*(1+GF$5/Setup!$C$36)+IF($V252=13,N($F252),0)))</f>
        <v>0</v>
      </c>
      <c r="CK252" s="48" t="n">
        <f aca="false">MIN(AM252,(GG251*(1+GG$5/Setup!$C$36)+IF($V252=14,N($F252),0)))</f>
        <v>0</v>
      </c>
      <c r="CL252" s="48" t="n">
        <f aca="false">MIN(AN252,(GH251*(1+GH$5/Setup!$C$36)+IF($V252=15,N($F252),0)))</f>
        <v>0</v>
      </c>
      <c r="CM252" s="48" t="n">
        <f aca="false">MIN(AO252,(GI251*(1+GI$5/Setup!$C$36)+IF($V252=16,N($F252),0)))</f>
        <v>0</v>
      </c>
      <c r="CN252" s="48" t="n">
        <f aca="false">MIN(AP252,(GJ251*(1+GJ$5/Setup!$C$36)+IF($V252=17,N($F252),0)))</f>
        <v>0</v>
      </c>
      <c r="CO252" s="48" t="n">
        <f aca="false">MIN(AQ252,(GK251*(1+GK$5/Setup!$C$36)+IF($V252=18,N($F252),0)))</f>
        <v>0</v>
      </c>
      <c r="CP252" s="48" t="n">
        <f aca="false">MIN(AR252,(GL251*(1+GL$5/Setup!$C$36)+IF($V252=19,N($F252),0)))</f>
        <v>0</v>
      </c>
      <c r="CQ252" s="48" t="n">
        <f aca="false">MIN(AS252,(GM251*(1+GM$5/Setup!$C$36)+IF($V252=20,N($F252),0)))</f>
        <v>0</v>
      </c>
      <c r="CR252" s="48" t="n">
        <f aca="false">MIN(AT252,(GN251*(1+GN$5/Setup!$C$36)+IF($V252=21,N($F252),0)))</f>
        <v>0</v>
      </c>
      <c r="CS252" s="48" t="n">
        <f aca="false">MIN(AU252,(GO251*(1+GO$5/Setup!$C$36)+IF($V252=22,N($F252),0)))</f>
        <v>0</v>
      </c>
      <c r="CT252" s="48" t="n">
        <f aca="false">MIN(AV252,(GP251*(1+GP$5/Setup!$C$36)+IF($V252=23,N($F252),0)))</f>
        <v>0</v>
      </c>
      <c r="CU252" s="48" t="n">
        <f aca="false">MIN(AW252,(GQ251*(1+GQ$5/Setup!$C$36)+IF($V252=24,N($F252),0)))</f>
        <v>0</v>
      </c>
      <c r="CV252" s="48" t="n">
        <f aca="false">MIN(AX252,(GR251*(1+GR$5/Setup!$C$36)+IF($V252=25,N($F252),0)))</f>
        <v>0</v>
      </c>
      <c r="CW252" s="48" t="n">
        <f aca="false">MIN(AY252,(GS251*(1+GS$5/Setup!$C$36)+IF($V252=26,N($F252),0)))</f>
        <v>0</v>
      </c>
      <c r="CX252" s="48" t="n">
        <f aca="false">MIN(AZ252,(GT251*(1+GT$5/Setup!$C$36)+IF($V252=27,N($F252),0)))</f>
        <v>0</v>
      </c>
      <c r="CY252" s="48" t="n">
        <f aca="false">MIN(BA252,(GU251*(1+GU$5/Setup!$C$36)+IF($V252=28,N($F252),0)))</f>
        <v>0</v>
      </c>
      <c r="CZ252" s="48" t="n">
        <f aca="false">MIN(BB252,(GV251*(1+GV$5/Setup!$C$36)+IF($V252=29,N($F252),0)))</f>
        <v>0</v>
      </c>
      <c r="DA252" s="48" t="n">
        <f aca="false">MIN(BC252,(GW251*(1+GW$5/Setup!$C$36)+IF($V252=30,N($F252),0)))</f>
        <v>0</v>
      </c>
      <c r="DB252" s="48" t="n">
        <f aca="false">MIN(BD252,(GX251*(1+GX$5/Setup!$C$36)+IF($V252=31,N($F252),0)))</f>
        <v>0</v>
      </c>
      <c r="DC252" s="48" t="n">
        <f aca="false">MIN(BE252,(GY251*(1+GY$5/Setup!$C$36)+IF($V252=32,N($F252),0)))</f>
        <v>0</v>
      </c>
      <c r="DD252" s="48" t="n">
        <f aca="false">MIN(BF252,(GZ251*(1+GZ$5/Setup!$C$36)+IF($V252=33,N($F252),0)))</f>
        <v>0</v>
      </c>
      <c r="DE252" s="48" t="n">
        <f aca="false">MIN(BG252,(HA251*(1+HA$5/Setup!$C$36)+IF($V252=34,N($F252),0)))</f>
        <v>0</v>
      </c>
      <c r="DF252" s="48" t="n">
        <f aca="false">MIN(BH252,(HB251*(1+HB$5/Setup!$C$36)+IF($V252=35,N($F252),0)))</f>
        <v>0</v>
      </c>
      <c r="DG252" s="48" t="n">
        <f aca="false">MIN(BI252,(HC251*(1+HC$5/Setup!$C$36)+IF($V252=36,N($F252),0)))</f>
        <v>0</v>
      </c>
      <c r="DH252" s="48" t="n">
        <f aca="false">MIN(BJ252,(HD251*(1+HD$5/Setup!$C$36)+IF($V252=37,N($F252),0)))</f>
        <v>0</v>
      </c>
      <c r="DI252" s="48" t="n">
        <f aca="false">MIN(BK252,(HE251*(1+HE$5/Setup!$C$36)+IF($V252=38,N($F252),0)))</f>
        <v>0</v>
      </c>
      <c r="DJ252" s="48" t="n">
        <f aca="false">MIN(BL252,(HF251*(1+HF$5/Setup!$C$36)+IF($V252=39,N($F252),0)))</f>
        <v>0</v>
      </c>
      <c r="DK252" s="48" t="n">
        <f aca="false">MIN(BM252,(HG251*(1+HG$5/Setup!$C$36)+IF($V252=40,N($F252),0)))</f>
        <v>0</v>
      </c>
      <c r="DL252" s="48" t="n">
        <f aca="false">MIN(BN252,(HH251*(1+HH$5/Setup!$C$36)+IF($V252=41,N($F252),0)))</f>
        <v>0</v>
      </c>
      <c r="DM252" s="48" t="n">
        <f aca="false">MIN(BO252,(HI251*(1+HI$5/Setup!$C$36)+IF($V252=42,N($F252),0)))</f>
        <v>0</v>
      </c>
      <c r="DN252" s="48" t="n">
        <f aca="false">MIN(BP252,(HJ251*(1+HJ$5/Setup!$C$36)+IF($V252=43,N($F252),0)))</f>
        <v>0</v>
      </c>
      <c r="DO252" s="48" t="n">
        <f aca="false">MIN(BQ252,(HK251*(1+HK$5/Setup!$C$36)+IF($V252=44,N($F252),0)))</f>
        <v>0</v>
      </c>
      <c r="DP252" s="48" t="n">
        <f aca="false">MIN(BR252,(HL251*(1+HL$5/Setup!$C$36)+IF($V252=45,N($F252),0)))</f>
        <v>0</v>
      </c>
      <c r="DQ252" s="48" t="n">
        <f aca="false">MIN(BS252,(HM251*(1+HM$5/Setup!$C$36)+IF($V252=46,N($F252),0)))</f>
        <v>0</v>
      </c>
      <c r="DR252" s="48" t="n">
        <f aca="false">MIN(BT252,(HN251*(1+HN$5/Setup!$C$36)+IF($V252=47,N($F252),0)))</f>
        <v>0</v>
      </c>
      <c r="DS252" s="48" t="n">
        <f aca="false">MIN(BU252,(HO251*(1+HO$5/Setup!$C$36)+IF($V252=48,N($F252),0)))</f>
        <v>0</v>
      </c>
      <c r="DT252" s="48" t="n">
        <f aca="false">MIN(BV252,(HP251*(1+HP$5/Setup!$C$36)+IF($V252=49,N($F252),0)))</f>
        <v>0</v>
      </c>
      <c r="DU252" s="48" t="n">
        <f aca="false">MIN(BW252,(HQ251*(1+HQ$5/Setup!$C$36)+IF($V252=50,N($F252),0)))</f>
        <v>0</v>
      </c>
      <c r="DV252" s="48" t="n">
        <f aca="false">MIN(MAX((FT251*(1+FT$5/Setup!$C$36)+IF($V252=1,N($F252),0))-BX252,0),MAX($P252-0,0))</f>
        <v>0</v>
      </c>
      <c r="DW252" s="48" t="n">
        <f aca="false">MIN(MAX((FU251*(1+FU$5/Setup!$C$36)+IF($V252=2,N($F252),0))-BY252,0),MAX($P252-SUM(DV252:DV252),0))</f>
        <v>0</v>
      </c>
      <c r="DX252" s="48" t="n">
        <f aca="false">MIN(MAX((FV251*(1+FV$5/Setup!$C$36)+IF($V252=3,N($F252),0))-BZ252,0),MAX($P252-SUM(DV252:DW252),0))</f>
        <v>0</v>
      </c>
      <c r="DY252" s="48" t="n">
        <f aca="false">MIN(MAX((FW251*(1+FW$5/Setup!$C$36)+IF($V252=4,N($F252),0))-CA252,0),MAX($P252-SUM(DV252:DX252),0))</f>
        <v>0</v>
      </c>
      <c r="DZ252" s="48" t="n">
        <f aca="false">MIN(MAX((FX251*(1+FX$5/Setup!$C$36)+IF($V252=5,N($F252),0))-CB252,0),MAX($P252-SUM(DV252:DY252),0))</f>
        <v>0</v>
      </c>
      <c r="EA252" s="48" t="n">
        <f aca="false">MIN(MAX((FY251*(1+FY$5/Setup!$C$36)+IF($V252=6,N($F252),0))-CC252,0),MAX($P252-SUM(DV252:DZ252),0))</f>
        <v>0</v>
      </c>
      <c r="EB252" s="48" t="n">
        <f aca="false">MIN(MAX((FZ251*(1+FZ$5/Setup!$C$36)+IF($V252=7,N($F252),0))-CD252,0),MAX($P252-SUM(DV252:EA252),0))</f>
        <v>0</v>
      </c>
      <c r="EC252" s="48" t="n">
        <f aca="false">MIN(MAX((GA251*(1+GA$5/Setup!$C$36)+IF($V252=8,N($F252),0))-CE252,0),MAX($P252-SUM(DV252:EB252),0))</f>
        <v>0</v>
      </c>
      <c r="ED252" s="48" t="n">
        <f aca="false">MIN(MAX((GB251*(1+GB$5/Setup!$C$36)+IF($V252=9,N($F252),0))-CF252,0),MAX($P252-SUM(DV252:EC252),0))</f>
        <v>0</v>
      </c>
      <c r="EE252" s="48" t="n">
        <f aca="false">MIN(MAX((GC251*(1+GC$5/Setup!$C$36)+IF($V252=10,N($F252),0))-CG252,0),MAX($P252-SUM(DV252:ED252),0))</f>
        <v>0</v>
      </c>
      <c r="EF252" s="48" t="n">
        <f aca="false">MIN(MAX((GD251*(1+GD$5/Setup!$C$36)+IF($V252=11,N($F252),0))-CH252,0),MAX($P252-SUM(DV252:EE252),0))</f>
        <v>0</v>
      </c>
      <c r="EG252" s="48" t="n">
        <f aca="false">MIN(MAX((GE251*(1+GE$5/Setup!$C$36)+IF($V252=12,N($F252),0))-CI252,0),MAX($P252-SUM(DV252:EF252),0))</f>
        <v>0</v>
      </c>
      <c r="EH252" s="48" t="n">
        <f aca="false">MIN(MAX((GF251*(1+GF$5/Setup!$C$36)+IF($V252=13,N($F252),0))-CJ252,0),MAX($P252-SUM(DV252:EG252),0))</f>
        <v>0</v>
      </c>
      <c r="EI252" s="48" t="n">
        <f aca="false">MIN(MAX((GG251*(1+GG$5/Setup!$C$36)+IF($V252=14,N($F252),0))-CK252,0),MAX($P252-SUM(DV252:EH252),0))</f>
        <v>0</v>
      </c>
      <c r="EJ252" s="48" t="n">
        <f aca="false">MIN(MAX((GH251*(1+GH$5/Setup!$C$36)+IF($V252=15,N($F252),0))-CL252,0),MAX($P252-SUM(DV252:EI252),0))</f>
        <v>0</v>
      </c>
      <c r="EK252" s="48" t="n">
        <f aca="false">MIN(MAX((GI251*(1+GI$5/Setup!$C$36)+IF($V252=16,N($F252),0))-CM252,0),MAX($P252-SUM(DV252:EJ252),0))</f>
        <v>0</v>
      </c>
      <c r="EL252" s="48" t="n">
        <f aca="false">MIN(MAX((GJ251*(1+GJ$5/Setup!$C$36)+IF($V252=17,N($F252),0))-CN252,0),MAX($P252-SUM(DV252:EK252),0))</f>
        <v>0</v>
      </c>
      <c r="EM252" s="48" t="n">
        <f aca="false">MIN(MAX((GK251*(1+GK$5/Setup!$C$36)+IF($V252=18,N($F252),0))-CO252,0),MAX($P252-SUM(DV252:EL252),0))</f>
        <v>0</v>
      </c>
      <c r="EN252" s="48" t="n">
        <f aca="false">MIN(MAX((GL251*(1+GL$5/Setup!$C$36)+IF($V252=19,N($F252),0))-CP252,0),MAX($P252-SUM(DV252:EM252),0))</f>
        <v>0</v>
      </c>
      <c r="EO252" s="48" t="n">
        <f aca="false">MIN(MAX((GM251*(1+GM$5/Setup!$C$36)+IF($V252=20,N($F252),0))-CQ252,0),MAX($P252-SUM(DV252:EN252),0))</f>
        <v>0</v>
      </c>
      <c r="EP252" s="48" t="n">
        <f aca="false">MIN(MAX((GN251*(1+GN$5/Setup!$C$36)+IF($V252=21,N($F252),0))-CR252,0),MAX($P252-SUM(DV252:EO252),0))</f>
        <v>0</v>
      </c>
      <c r="EQ252" s="48" t="n">
        <f aca="false">MIN(MAX((GO251*(1+GO$5/Setup!$C$36)+IF($V252=22,N($F252),0))-CS252,0),MAX($P252-SUM(DV252:EP252),0))</f>
        <v>0</v>
      </c>
      <c r="ER252" s="48" t="n">
        <f aca="false">MIN(MAX((GP251*(1+GP$5/Setup!$C$36)+IF($V252=23,N($F252),0))-CT252,0),MAX($P252-SUM(DV252:EQ252),0))</f>
        <v>0</v>
      </c>
      <c r="ES252" s="48" t="n">
        <f aca="false">MIN(MAX((GQ251*(1+GQ$5/Setup!$C$36)+IF($V252=24,N($F252),0))-CU252,0),MAX($P252-SUM(DV252:ER252),0))</f>
        <v>0</v>
      </c>
      <c r="ET252" s="48" t="n">
        <f aca="false">MIN(MAX((GR251*(1+GR$5/Setup!$C$36)+IF($V252=25,N($F252),0))-CV252,0),MAX($P252-SUM(DV252:ES252),0))</f>
        <v>0</v>
      </c>
      <c r="EU252" s="48" t="n">
        <f aca="false">MIN(MAX((GS251*(1+GS$5/Setup!$C$36)+IF($V252=26,N($F252),0))-CW252,0),MAX($P252-SUM(DV252:ET252),0))</f>
        <v>0</v>
      </c>
      <c r="EV252" s="48" t="n">
        <f aca="false">MIN(MAX((GT251*(1+GT$5/Setup!$C$36)+IF($V252=27,N($F252),0))-CX252,0),MAX($P252-SUM(DV252:EU252),0))</f>
        <v>0</v>
      </c>
      <c r="EW252" s="48" t="n">
        <f aca="false">MIN(MAX((GU251*(1+GU$5/Setup!$C$36)+IF($V252=28,N($F252),0))-CY252,0),MAX($P252-SUM(DV252:EV252),0))</f>
        <v>0</v>
      </c>
      <c r="EX252" s="48" t="n">
        <f aca="false">MIN(MAX((GV251*(1+GV$5/Setup!$C$36)+IF($V252=29,N($F252),0))-CZ252,0),MAX($P252-SUM(DV252:EW252),0))</f>
        <v>0</v>
      </c>
      <c r="EY252" s="48" t="n">
        <f aca="false">MIN(MAX((GW251*(1+GW$5/Setup!$C$36)+IF($V252=30,N($F252),0))-DA252,0),MAX($P252-SUM(DV252:EX252),0))</f>
        <v>0</v>
      </c>
      <c r="EZ252" s="48" t="n">
        <f aca="false">MIN(MAX((GX251*(1+GX$5/Setup!$C$36)+IF($V252=31,N($F252),0))-DB252,0),MAX($P252-SUM(DV252:EY252),0))</f>
        <v>0</v>
      </c>
      <c r="FA252" s="48" t="n">
        <f aca="false">MIN(MAX((GY251*(1+GY$5/Setup!$C$36)+IF($V252=32,N($F252),0))-DC252,0),MAX($P252-SUM(DV252:EZ252),0))</f>
        <v>0</v>
      </c>
      <c r="FB252" s="48" t="n">
        <f aca="false">MIN(MAX((GZ251*(1+GZ$5/Setup!$C$36)+IF($V252=33,N($F252),0))-DD252,0),MAX($P252-SUM(DV252:FA252),0))</f>
        <v>0</v>
      </c>
      <c r="FC252" s="48" t="n">
        <f aca="false">MIN(MAX((HA251*(1+HA$5/Setup!$C$36)+IF($V252=34,N($F252),0))-DE252,0),MAX($P252-SUM(DV252:FB252),0))</f>
        <v>0</v>
      </c>
      <c r="FD252" s="48" t="n">
        <f aca="false">MIN(MAX((HB251*(1+HB$5/Setup!$C$36)+IF($V252=35,N($F252),0))-DF252,0),MAX($P252-SUM(DV252:FC252),0))</f>
        <v>0</v>
      </c>
      <c r="FE252" s="48" t="n">
        <f aca="false">MIN(MAX((HC251*(1+HC$5/Setup!$C$36)+IF($V252=36,N($F252),0))-DG252,0),MAX($P252-SUM(DV252:FD252),0))</f>
        <v>0</v>
      </c>
      <c r="FF252" s="48" t="n">
        <f aca="false">MIN(MAX((HD251*(1+HD$5/Setup!$C$36)+IF($V252=37,N($F252),0))-DH252,0),MAX($P252-SUM(DV252:FE252),0))</f>
        <v>0</v>
      </c>
      <c r="FG252" s="48" t="n">
        <f aca="false">MIN(MAX((HE251*(1+HE$5/Setup!$C$36)+IF($V252=38,N($F252),0))-DI252,0),MAX($P252-SUM(DV252:FF252),0))</f>
        <v>0</v>
      </c>
      <c r="FH252" s="48" t="n">
        <f aca="false">MIN(MAX((HF251*(1+HF$5/Setup!$C$36)+IF($V252=39,N($F252),0))-DJ252,0),MAX($P252-SUM(DV252:FG252),0))</f>
        <v>0</v>
      </c>
      <c r="FI252" s="48" t="n">
        <f aca="false">MIN(MAX((HG251*(1+HG$5/Setup!$C$36)+IF($V252=40,N($F252),0))-DK252,0),MAX($P252-SUM(DV252:FH252),0))</f>
        <v>0</v>
      </c>
      <c r="FJ252" s="48" t="n">
        <f aca="false">MIN(MAX((HH251*(1+HH$5/Setup!$C$36)+IF($V252=41,N($F252),0))-DL252,0),MAX($P252-SUM(DV252:FI252),0))</f>
        <v>0</v>
      </c>
      <c r="FK252" s="48" t="n">
        <f aca="false">MIN(MAX((HI251*(1+HI$5/Setup!$C$36)+IF($V252=42,N($F252),0))-DM252,0),MAX($P252-SUM(DV252:FJ252),0))</f>
        <v>0</v>
      </c>
      <c r="FL252" s="48" t="n">
        <f aca="false">MIN(MAX((HJ251*(1+HJ$5/Setup!$C$36)+IF($V252=43,N($F252),0))-DN252,0),MAX($P252-SUM(DV252:FK252),0))</f>
        <v>0</v>
      </c>
      <c r="FM252" s="48" t="n">
        <f aca="false">MIN(MAX((HK251*(1+HK$5/Setup!$C$36)+IF($V252=44,N($F252),0))-DO252,0),MAX($P252-SUM(DV252:FL252),0))</f>
        <v>0</v>
      </c>
      <c r="FN252" s="48" t="n">
        <f aca="false">MIN(MAX((HL251*(1+HL$5/Setup!$C$36)+IF($V252=45,N($F252),0))-DP252,0),MAX($P252-SUM(DV252:FM252),0))</f>
        <v>0</v>
      </c>
      <c r="FO252" s="48" t="n">
        <f aca="false">MIN(MAX((HM251*(1+HM$5/Setup!$C$36)+IF($V252=46,N($F252),0))-DQ252,0),MAX($P252-SUM(DV252:FN252),0))</f>
        <v>0</v>
      </c>
      <c r="FP252" s="48" t="n">
        <f aca="false">MIN(MAX((HN251*(1+HN$5/Setup!$C$36)+IF($V252=47,N($F252),0))-DR252,0),MAX($P252-SUM(DV252:FO252),0))</f>
        <v>0</v>
      </c>
      <c r="FQ252" s="48" t="n">
        <f aca="false">MIN(MAX((HO251*(1+HO$5/Setup!$C$36)+IF($V252=48,N($F252),0))-DS252,0),MAX($P252-SUM(DV252:FP252),0))</f>
        <v>0</v>
      </c>
      <c r="FR252" s="48" t="n">
        <f aca="false">MIN(MAX((HP251*(1+HP$5/Setup!$C$36)+IF($V252=49,N($F252),0))-DT252,0),MAX($P252-SUM(DV252:FQ252),0))</f>
        <v>0</v>
      </c>
      <c r="FS252" s="48" t="n">
        <f aca="false">MIN(MAX((HQ251*(1+HQ$5/Setup!$C$36)+IF($V252=50,N($F252),0))-DU252,0),MAX($P252-SUM(DV252:FR252),0))</f>
        <v>0</v>
      </c>
      <c r="FT252" s="48" t="n">
        <f aca="false">IF((FT251*(1+FT$5/Setup!$C$36)+IF($V252=1,N($F252),0))-BX252-DV252&lt;0.005,0,(FT251*(1+FT$5/Setup!$C$36)+IF($V252=1,N($F252),0))-BX252-DV252)</f>
        <v>0</v>
      </c>
      <c r="FU252" s="48" t="n">
        <f aca="false">IF((FU251*(1+FU$5/Setup!$C$36)+IF($V252=2,N($F252),0))-BY252-DW252&lt;0.005,0,(FU251*(1+FU$5/Setup!$C$36)+IF($V252=2,N($F252),0))-BY252-DW252)</f>
        <v>0</v>
      </c>
      <c r="FV252" s="48" t="n">
        <f aca="false">IF((FV251*(1+FV$5/Setup!$C$36)+IF($V252=3,N($F252),0))-BZ252-DX252&lt;0.005,0,(FV251*(1+FV$5/Setup!$C$36)+IF($V252=3,N($F252),0))-BZ252-DX252)</f>
        <v>0</v>
      </c>
      <c r="FW252" s="48" t="n">
        <f aca="false">IF((FW251*(1+FW$5/Setup!$C$36)+IF($V252=4,N($F252),0))-CA252-DY252&lt;0.005,0,(FW251*(1+FW$5/Setup!$C$36)+IF($V252=4,N($F252),0))-CA252-DY252)</f>
        <v>0</v>
      </c>
      <c r="FX252" s="48" t="n">
        <f aca="false">IF((FX251*(1+FX$5/Setup!$C$36)+IF($V252=5,N($F252),0))-CB252-DZ252&lt;0.005,0,(FX251*(1+FX$5/Setup!$C$36)+IF($V252=5,N($F252),0))-CB252-DZ252)</f>
        <v>0</v>
      </c>
      <c r="FY252" s="48" t="n">
        <f aca="false">IF((FY251*(1+FY$5/Setup!$C$36)+IF($V252=6,N($F252),0))-CC252-EA252&lt;0.005,0,(FY251*(1+FY$5/Setup!$C$36)+IF($V252=6,N($F252),0))-CC252-EA252)</f>
        <v>0</v>
      </c>
      <c r="FZ252" s="48" t="n">
        <f aca="false">IF((FZ251*(1+FZ$5/Setup!$C$36)+IF($V252=7,N($F252),0))-CD252-EB252&lt;0.005,0,(FZ251*(1+FZ$5/Setup!$C$36)+IF($V252=7,N($F252),0))-CD252-EB252)</f>
        <v>0</v>
      </c>
      <c r="GA252" s="48" t="n">
        <f aca="false">IF((GA251*(1+GA$5/Setup!$C$36)+IF($V252=8,N($F252),0))-CE252-EC252&lt;0.005,0,(GA251*(1+GA$5/Setup!$C$36)+IF($V252=8,N($F252),0))-CE252-EC252)</f>
        <v>0</v>
      </c>
      <c r="GB252" s="48" t="n">
        <f aca="false">IF((GB251*(1+GB$5/Setup!$C$36)+IF($V252=9,N($F252),0))-CF252-ED252&lt;0.005,0,(GB251*(1+GB$5/Setup!$C$36)+IF($V252=9,N($F252),0))-CF252-ED252)</f>
        <v>0</v>
      </c>
      <c r="GC252" s="48" t="n">
        <f aca="false">IF((GC251*(1+GC$5/Setup!$C$36)+IF($V252=10,N($F252),0))-CG252-EE252&lt;0.005,0,(GC251*(1+GC$5/Setup!$C$36)+IF($V252=10,N($F252),0))-CG252-EE252)</f>
        <v>0</v>
      </c>
      <c r="GD252" s="48" t="n">
        <f aca="false">IF((GD251*(1+GD$5/Setup!$C$36)+IF($V252=11,N($F252),0))-CH252-EF252&lt;0.005,0,(GD251*(1+GD$5/Setup!$C$36)+IF($V252=11,N($F252),0))-CH252-EF252)</f>
        <v>0</v>
      </c>
      <c r="GE252" s="48" t="n">
        <f aca="false">IF((GE251*(1+GE$5/Setup!$C$36)+IF($V252=12,N($F252),0))-CI252-EG252&lt;0.005,0,(GE251*(1+GE$5/Setup!$C$36)+IF($V252=12,N($F252),0))-CI252-EG252)</f>
        <v>0</v>
      </c>
      <c r="GF252" s="48" t="n">
        <f aca="false">IF((GF251*(1+GF$5/Setup!$C$36)+IF($V252=13,N($F252),0))-CJ252-EH252&lt;0.005,0,(GF251*(1+GF$5/Setup!$C$36)+IF($V252=13,N($F252),0))-CJ252-EH252)</f>
        <v>0</v>
      </c>
      <c r="GG252" s="48" t="n">
        <f aca="false">IF((GG251*(1+GG$5/Setup!$C$36)+IF($V252=14,N($F252),0))-CK252-EI252&lt;0.005,0,(GG251*(1+GG$5/Setup!$C$36)+IF($V252=14,N($F252),0))-CK252-EI252)</f>
        <v>0</v>
      </c>
      <c r="GH252" s="48" t="n">
        <f aca="false">IF((GH251*(1+GH$5/Setup!$C$36)+IF($V252=15,N($F252),0))-CL252-EJ252&lt;0.005,0,(GH251*(1+GH$5/Setup!$C$36)+IF($V252=15,N($F252),0))-CL252-EJ252)</f>
        <v>0</v>
      </c>
      <c r="GI252" s="48" t="n">
        <f aca="false">IF((GI251*(1+GI$5/Setup!$C$36)+IF($V252=16,N($F252),0))-CM252-EK252&lt;0.005,0,(GI251*(1+GI$5/Setup!$C$36)+IF($V252=16,N($F252),0))-CM252-EK252)</f>
        <v>0</v>
      </c>
      <c r="GJ252" s="48" t="n">
        <f aca="false">IF((GJ251*(1+GJ$5/Setup!$C$36)+IF($V252=17,N($F252),0))-CN252-EL252&lt;0.005,0,(GJ251*(1+GJ$5/Setup!$C$36)+IF($V252=17,N($F252),0))-CN252-EL252)</f>
        <v>0</v>
      </c>
      <c r="GK252" s="48" t="n">
        <f aca="false">IF((GK251*(1+GK$5/Setup!$C$36)+IF($V252=18,N($F252),0))-CO252-EM252&lt;0.005,0,(GK251*(1+GK$5/Setup!$C$36)+IF($V252=18,N($F252),0))-CO252-EM252)</f>
        <v>0</v>
      </c>
      <c r="GL252" s="48" t="n">
        <f aca="false">IF((GL251*(1+GL$5/Setup!$C$36)+IF($V252=19,N($F252),0))-CP252-EN252&lt;0.005,0,(GL251*(1+GL$5/Setup!$C$36)+IF($V252=19,N($F252),0))-CP252-EN252)</f>
        <v>0</v>
      </c>
      <c r="GM252" s="48" t="n">
        <f aca="false">IF((GM251*(1+GM$5/Setup!$C$36)+IF($V252=20,N($F252),0))-CQ252-EO252&lt;0.005,0,(GM251*(1+GM$5/Setup!$C$36)+IF($V252=20,N($F252),0))-CQ252-EO252)</f>
        <v>0</v>
      </c>
      <c r="GN252" s="48" t="n">
        <f aca="false">IF((GN251*(1+GN$5/Setup!$C$36)+IF($V252=21,N($F252),0))-CR252-EP252&lt;0.005,0,(GN251*(1+GN$5/Setup!$C$36)+IF($V252=21,N($F252),0))-CR252-EP252)</f>
        <v>0</v>
      </c>
      <c r="GO252" s="48" t="n">
        <f aca="false">IF((GO251*(1+GO$5/Setup!$C$36)+IF($V252=22,N($F252),0))-CS252-EQ252&lt;0.005,0,(GO251*(1+GO$5/Setup!$C$36)+IF($V252=22,N($F252),0))-CS252-EQ252)</f>
        <v>0</v>
      </c>
      <c r="GP252" s="48" t="n">
        <f aca="false">IF((GP251*(1+GP$5/Setup!$C$36)+IF($V252=23,N($F252),0))-CT252-ER252&lt;0.005,0,(GP251*(1+GP$5/Setup!$C$36)+IF($V252=23,N($F252),0))-CT252-ER252)</f>
        <v>0</v>
      </c>
      <c r="GQ252" s="48" t="n">
        <f aca="false">IF((GQ251*(1+GQ$5/Setup!$C$36)+IF($V252=24,N($F252),0))-CU252-ES252&lt;0.005,0,(GQ251*(1+GQ$5/Setup!$C$36)+IF($V252=24,N($F252),0))-CU252-ES252)</f>
        <v>0</v>
      </c>
      <c r="GR252" s="48" t="n">
        <f aca="false">IF((GR251*(1+GR$5/Setup!$C$36)+IF($V252=25,N($F252),0))-CV252-ET252&lt;0.005,0,(GR251*(1+GR$5/Setup!$C$36)+IF($V252=25,N($F252),0))-CV252-ET252)</f>
        <v>0</v>
      </c>
      <c r="GS252" s="48" t="n">
        <f aca="false">IF((GS251*(1+GS$5/Setup!$C$36)+IF($V252=26,N($F252),0))-CW252-EU252&lt;0.005,0,(GS251*(1+GS$5/Setup!$C$36)+IF($V252=26,N($F252),0))-CW252-EU252)</f>
        <v>0</v>
      </c>
      <c r="GT252" s="48" t="n">
        <f aca="false">IF((GT251*(1+GT$5/Setup!$C$36)+IF($V252=27,N($F252),0))-CX252-EV252&lt;0.005,0,(GT251*(1+GT$5/Setup!$C$36)+IF($V252=27,N($F252),0))-CX252-EV252)</f>
        <v>0</v>
      </c>
      <c r="GU252" s="48" t="n">
        <f aca="false">IF((GU251*(1+GU$5/Setup!$C$36)+IF($V252=28,N($F252),0))-CY252-EW252&lt;0.005,0,(GU251*(1+GU$5/Setup!$C$36)+IF($V252=28,N($F252),0))-CY252-EW252)</f>
        <v>0</v>
      </c>
      <c r="GV252" s="48" t="n">
        <f aca="false">IF((GV251*(1+GV$5/Setup!$C$36)+IF($V252=29,N($F252),0))-CZ252-EX252&lt;0.005,0,(GV251*(1+GV$5/Setup!$C$36)+IF($V252=29,N($F252),0))-CZ252-EX252)</f>
        <v>0</v>
      </c>
      <c r="GW252" s="48" t="n">
        <f aca="false">IF((GW251*(1+GW$5/Setup!$C$36)+IF($V252=30,N($F252),0))-DA252-EY252&lt;0.005,0,(GW251*(1+GW$5/Setup!$C$36)+IF($V252=30,N($F252),0))-DA252-EY252)</f>
        <v>0</v>
      </c>
      <c r="GX252" s="48" t="n">
        <f aca="false">IF((GX251*(1+GX$5/Setup!$C$36)+IF($V252=31,N($F252),0))-DB252-EZ252&lt;0.005,0,(GX251*(1+GX$5/Setup!$C$36)+IF($V252=31,N($F252),0))-DB252-EZ252)</f>
        <v>0</v>
      </c>
      <c r="GY252" s="48" t="n">
        <f aca="false">IF((GY251*(1+GY$5/Setup!$C$36)+IF($V252=32,N($F252),0))-DC252-FA252&lt;0.005,0,(GY251*(1+GY$5/Setup!$C$36)+IF($V252=32,N($F252),0))-DC252-FA252)</f>
        <v>0</v>
      </c>
      <c r="GZ252" s="48" t="n">
        <f aca="false">IF((GZ251*(1+GZ$5/Setup!$C$36)+IF($V252=33,N($F252),0))-DD252-FB252&lt;0.005,0,(GZ251*(1+GZ$5/Setup!$C$36)+IF($V252=33,N($F252),0))-DD252-FB252)</f>
        <v>0</v>
      </c>
      <c r="HA252" s="48" t="n">
        <f aca="false">IF((HA251*(1+HA$5/Setup!$C$36)+IF($V252=34,N($F252),0))-DE252-FC252&lt;0.005,0,(HA251*(1+HA$5/Setup!$C$36)+IF($V252=34,N($F252),0))-DE252-FC252)</f>
        <v>0</v>
      </c>
      <c r="HB252" s="48" t="n">
        <f aca="false">IF((HB251*(1+HB$5/Setup!$C$36)+IF($V252=35,N($F252),0))-DF252-FD252&lt;0.005,0,(HB251*(1+HB$5/Setup!$C$36)+IF($V252=35,N($F252),0))-DF252-FD252)</f>
        <v>0</v>
      </c>
      <c r="HC252" s="48" t="n">
        <f aca="false">IF((HC251*(1+HC$5/Setup!$C$36)+IF($V252=36,N($F252),0))-DG252-FE252&lt;0.005,0,(HC251*(1+HC$5/Setup!$C$36)+IF($V252=36,N($F252),0))-DG252-FE252)</f>
        <v>0</v>
      </c>
      <c r="HD252" s="48" t="n">
        <f aca="false">IF((HD251*(1+HD$5/Setup!$C$36)+IF($V252=37,N($F252),0))-DH252-FF252&lt;0.005,0,(HD251*(1+HD$5/Setup!$C$36)+IF($V252=37,N($F252),0))-DH252-FF252)</f>
        <v>0</v>
      </c>
      <c r="HE252" s="48" t="n">
        <f aca="false">IF((HE251*(1+HE$5/Setup!$C$36)+IF($V252=38,N($F252),0))-DI252-FG252&lt;0.005,0,(HE251*(1+HE$5/Setup!$C$36)+IF($V252=38,N($F252),0))-DI252-FG252)</f>
        <v>0</v>
      </c>
      <c r="HF252" s="48" t="n">
        <f aca="false">IF((HF251*(1+HF$5/Setup!$C$36)+IF($V252=39,N($F252),0))-DJ252-FH252&lt;0.005,0,(HF251*(1+HF$5/Setup!$C$36)+IF($V252=39,N($F252),0))-DJ252-FH252)</f>
        <v>0</v>
      </c>
      <c r="HG252" s="48" t="n">
        <f aca="false">IF((HG251*(1+HG$5/Setup!$C$36)+IF($V252=40,N($F252),0))-DK252-FI252&lt;0.005,0,(HG251*(1+HG$5/Setup!$C$36)+IF($V252=40,N($F252),0))-DK252-FI252)</f>
        <v>0</v>
      </c>
      <c r="HH252" s="48" t="n">
        <f aca="false">IF((HH251*(1+HH$5/Setup!$C$36)+IF($V252=41,N($F252),0))-DL252-FJ252&lt;0.005,0,(HH251*(1+HH$5/Setup!$C$36)+IF($V252=41,N($F252),0))-DL252-FJ252)</f>
        <v>0</v>
      </c>
      <c r="HI252" s="48" t="n">
        <f aca="false">IF((HI251*(1+HI$5/Setup!$C$36)+IF($V252=42,N($F252),0))-DM252-FK252&lt;0.005,0,(HI251*(1+HI$5/Setup!$C$36)+IF($V252=42,N($F252),0))-DM252-FK252)</f>
        <v>0</v>
      </c>
      <c r="HJ252" s="48" t="n">
        <f aca="false">IF((HJ251*(1+HJ$5/Setup!$C$36)+IF($V252=43,N($F252),0))-DN252-FL252&lt;0.005,0,(HJ251*(1+HJ$5/Setup!$C$36)+IF($V252=43,N($F252),0))-DN252-FL252)</f>
        <v>0</v>
      </c>
      <c r="HK252" s="48" t="n">
        <f aca="false">IF((HK251*(1+HK$5/Setup!$C$36)+IF($V252=44,N($F252),0))-DO252-FM252&lt;0.005,0,(HK251*(1+HK$5/Setup!$C$36)+IF($V252=44,N($F252),0))-DO252-FM252)</f>
        <v>0</v>
      </c>
      <c r="HL252" s="48" t="n">
        <f aca="false">IF((HL251*(1+HL$5/Setup!$C$36)+IF($V252=45,N($F252),0))-DP252-FN252&lt;0.005,0,(HL251*(1+HL$5/Setup!$C$36)+IF($V252=45,N($F252),0))-DP252-FN252)</f>
        <v>0</v>
      </c>
      <c r="HM252" s="48" t="n">
        <f aca="false">IF((HM251*(1+HM$5/Setup!$C$36)+IF($V252=46,N($F252),0))-DQ252-FO252&lt;0.005,0,(HM251*(1+HM$5/Setup!$C$36)+IF($V252=46,N($F252),0))-DQ252-FO252)</f>
        <v>0</v>
      </c>
      <c r="HN252" s="48" t="n">
        <f aca="false">IF((HN251*(1+HN$5/Setup!$C$36)+IF($V252=47,N($F252),0))-DR252-FP252&lt;0.005,0,(HN251*(1+HN$5/Setup!$C$36)+IF($V252=47,N($F252),0))-DR252-FP252)</f>
        <v>0</v>
      </c>
      <c r="HO252" s="48" t="n">
        <f aca="false">IF((HO251*(1+HO$5/Setup!$C$36)+IF($V252=48,N($F252),0))-DS252-FQ252&lt;0.005,0,(HO251*(1+HO$5/Setup!$C$36)+IF($V252=48,N($F252),0))-DS252-FQ252)</f>
        <v>0</v>
      </c>
      <c r="HP252" s="48" t="n">
        <f aca="false">IF((HP251*(1+HP$5/Setup!$C$36)+IF($V252=49,N($F252),0))-DT252-FR252&lt;0.005,0,(HP251*(1+HP$5/Setup!$C$36)+IF($V252=49,N($F252),0))-DT252-FR252)</f>
        <v>0</v>
      </c>
      <c r="HQ252" s="48" t="n">
        <f aca="false">IF((HQ251*(1+HQ$5/Setup!$C$36)+IF($V252=50,N($F252),0))-DU252-FS252&lt;0.005,0,(HQ251*(1+HQ$5/Setup!$C$36)+IF($V252=50,N($F252),0))-DU252-FS252)</f>
        <v>0</v>
      </c>
    </row>
    <row r="253" customFormat="false" ht="15" hidden="false" customHeight="false" outlineLevel="0" collapsed="false">
      <c r="A253" s="44" t="n">
        <v>245</v>
      </c>
      <c r="B253" s="45" t="n">
        <f aca="false">IF(Setup!$C$7="Every month",EDATE(Setup!$C$8,($A253-1)),IF(Setup!$C$7="Twice a month",DATE(YEAR(Setup!$C$8),MONTH(Setup!$C$8)+INT((($A253-1)+Setup!$C$41)/2),MIN(IF(MOD(($A253-1)+Setup!$C$41,2)=0,Setup!$C$39,Setup!$C$40),DAY(EOMONTH(DATE(YEAR(Setup!$C$8),MONTH(Setup!$C$8)+INT((($A253-1)+Setup!$C$41)/2),1),0)))),Setup!$C$8+($A253-1)*IF(Setup!$C$7="Every week",7,14)))</f>
        <v>49741</v>
      </c>
      <c r="C253" s="45" t="n">
        <f aca="false">IF(Setup!$C$7="Every month",EDATE(Setup!$C$8,$A253),IF(Setup!$C$7="Twice a month",DATE(YEAR(Setup!$C$8),MONTH(Setup!$C$8)+INT(($A253+Setup!$C$41)/2),MIN(IF(MOD($A253+Setup!$C$41,2)=0,Setup!$C$39,Setup!$C$40),DAY(EOMONTH(DATE(YEAR(Setup!$C$8),MONTH(Setup!$C$8)+INT(($A253+Setup!$C$41)/2),1),0)))),Setup!$C$8+$A253*IF(Setup!$C$7="Every week",7,14)))</f>
        <v>49755</v>
      </c>
      <c r="D253" s="46"/>
      <c r="E253" s="47"/>
      <c r="F253" s="47"/>
      <c r="G253" s="47"/>
      <c r="H253" s="47"/>
      <c r="I253" s="48" t="n">
        <f aca="false">N(Setup!$C$11)+N(E253)</f>
        <v>100</v>
      </c>
      <c r="J253" s="48" t="n">
        <f aca="false">MIN(Setup!$C$37,MAX(I253,0))</f>
        <v>9.23076923076923</v>
      </c>
      <c r="K253" s="48" t="n">
        <f aca="false">MIN(MAX(N(Setup!$C$14)-L252,0),MAX(I253-J253,0))</f>
        <v>0</v>
      </c>
      <c r="L253" s="48" t="n">
        <f aca="false">L252+K253-N(G253)</f>
        <v>500</v>
      </c>
      <c r="M253" s="48" t="n">
        <f aca="false">M252+J253-N(H253)</f>
        <v>2261.53846153847</v>
      </c>
      <c r="N253" s="48" t="n">
        <f aca="false">SUM(BX253:DU253)</f>
        <v>0</v>
      </c>
      <c r="O253" s="48" t="n">
        <f aca="false">SUM(Z253:BW253)-N253</f>
        <v>65</v>
      </c>
      <c r="P253" s="48" t="n">
        <f aca="false">MAX(I253-J253-K253,0)+O253</f>
        <v>155.769230769231</v>
      </c>
      <c r="Q253" s="48" t="n">
        <f aca="false">SUM(DV253:FS253)</f>
        <v>0</v>
      </c>
      <c r="R253" s="49" t="n">
        <f aca="false">N253+J253+K253+Q253</f>
        <v>9.23076923076923</v>
      </c>
      <c r="S253" s="48" t="n">
        <f aca="false">T253-T252-N(F253)+N253+Q253</f>
        <v>0</v>
      </c>
      <c r="T253" s="49" t="n">
        <f aca="false">SUM(FT253:HQ253)</f>
        <v>0</v>
      </c>
      <c r="U253" s="44" t="str">
        <f aca="false">IF(T252&lt;0.005,"",INDEX(Helpers!$C$2:$C$51,IF(_xlfn.MINIFS($DV$6:$FS$6,DV253:FS253,"&gt;0.005")=0,V253,_xlfn.MINIFS($DV$6:$FS$6,DV253:FS253,"&gt;0.005"))))</f>
        <v/>
      </c>
      <c r="V253" s="44" t="n">
        <f aca="false">IF(_xlfn.MINIFS($FT$6:$HQ$6,FT252:HQ252,"&gt;0.005")=0,1,_xlfn.MINIFS($FT$6:$HQ$6,FT252:HQ252,"&gt;0.005"))</f>
        <v>1</v>
      </c>
      <c r="W253" s="44" t="n">
        <f aca="false">IF(AND(D253&lt;&gt;"Paid",T252&gt;0.005),1,0)</f>
        <v>0</v>
      </c>
      <c r="X253" s="48" t="n">
        <f aca="false">SUMPRODUCT(((Helpers!$G$2:$G$51*(1+(Helpers!$D$2:$D$51+0.000000001)/12)^(($B253-Setup!$C$8)/(365.25/12))-Helpers!$E$2:$E$51*((1+(Helpers!$D$2:$D$51+0.000000001)/12)^(($B253-Setup!$C$8)/(365.25/12))-1)/((Helpers!$D$2:$D$51+0.000000001)/12))&gt;0)*(Helpers!$G$2:$G$51*(1+(Helpers!$D$2:$D$51+0.000000001)/12)^(($B253-Setup!$C$8)/(365.25/12))-Helpers!$E$2:$E$51*((1+(Helpers!$D$2:$D$51+0.000000001)/12)^(($B253-Setup!$C$8)/(365.25/12))-1)/((Helpers!$D$2:$D$51+0.000000001)/12)))</f>
        <v>0</v>
      </c>
      <c r="Y253" s="48"/>
      <c r="Z253" s="48" t="n">
        <f aca="false">IF(OR(N(Z$5)=0,Z$6=""),0,Z$5*((DATE(YEAR($B253),MONTH($B253),MIN(Z$6,DAY(EOMONTH($B253,0))))&gt;=$B253)*(DATE(YEAR($B253),MONTH($B253),MIN(Z$6,DAY(EOMONTH($B253,0))))&lt;$C253)+(DATE(YEAR($B253),MONTH($B253)+1,MIN(Z$6,DAY(EOMONTH($B253,1))))&gt;=$B253)*(DATE(YEAR($B253),MONTH($B253)+1,MIN(Z$6,DAY(EOMONTH($B253,1))))&lt;$C253)))</f>
        <v>25</v>
      </c>
      <c r="AA253" s="48" t="n">
        <f aca="false">IF(OR(N(AA$5)=0,AA$6=""),0,AA$5*((DATE(YEAR($B253),MONTH($B253),MIN(AA$6,DAY(EOMONTH($B253,0))))&gt;=$B253)*(DATE(YEAR($B253),MONTH($B253),MIN(AA$6,DAY(EOMONTH($B253,0))))&lt;$C253)+(DATE(YEAR($B253),MONTH($B253)+1,MIN(AA$6,DAY(EOMONTH($B253,1))))&gt;=$B253)*(DATE(YEAR($B253),MONTH($B253)+1,MIN(AA$6,DAY(EOMONTH($B253,1))))&lt;$C253)))</f>
        <v>40</v>
      </c>
      <c r="AB253" s="48" t="n">
        <f aca="false">IF(OR(N(AB$5)=0,AB$6=""),0,AB$5*((DATE(YEAR($B253),MONTH($B253),MIN(AB$6,DAY(EOMONTH($B253,0))))&gt;=$B253)*(DATE(YEAR($B253),MONTH($B253),MIN(AB$6,DAY(EOMONTH($B253,0))))&lt;$C253)+(DATE(YEAR($B253),MONTH($B253)+1,MIN(AB$6,DAY(EOMONTH($B253,1))))&gt;=$B253)*(DATE(YEAR($B253),MONTH($B253)+1,MIN(AB$6,DAY(EOMONTH($B253,1))))&lt;$C253)))</f>
        <v>0</v>
      </c>
      <c r="AC253" s="48" t="n">
        <f aca="false">IF(OR(N(AC$5)=0,AC$6=""),0,AC$5*((DATE(YEAR($B253),MONTH($B253),MIN(AC$6,DAY(EOMONTH($B253,0))))&gt;=$B253)*(DATE(YEAR($B253),MONTH($B253),MIN(AC$6,DAY(EOMONTH($B253,0))))&lt;$C253)+(DATE(YEAR($B253),MONTH($B253)+1,MIN(AC$6,DAY(EOMONTH($B253,1))))&gt;=$B253)*(DATE(YEAR($B253),MONTH($B253)+1,MIN(AC$6,DAY(EOMONTH($B253,1))))&lt;$C253)))</f>
        <v>0</v>
      </c>
      <c r="AD253" s="48" t="n">
        <f aca="false">IF(OR(N(AD$5)=0,AD$6=""),0,AD$5*((DATE(YEAR($B253),MONTH($B253),MIN(AD$6,DAY(EOMONTH($B253,0))))&gt;=$B253)*(DATE(YEAR($B253),MONTH($B253),MIN(AD$6,DAY(EOMONTH($B253,0))))&lt;$C253)+(DATE(YEAR($B253),MONTH($B253)+1,MIN(AD$6,DAY(EOMONTH($B253,1))))&gt;=$B253)*(DATE(YEAR($B253),MONTH($B253)+1,MIN(AD$6,DAY(EOMONTH($B253,1))))&lt;$C253)))</f>
        <v>0</v>
      </c>
      <c r="AE253" s="48" t="n">
        <f aca="false">IF(OR(N(AE$5)=0,AE$6=""),0,AE$5*((DATE(YEAR($B253),MONTH($B253),MIN(AE$6,DAY(EOMONTH($B253,0))))&gt;=$B253)*(DATE(YEAR($B253),MONTH($B253),MIN(AE$6,DAY(EOMONTH($B253,0))))&lt;$C253)+(DATE(YEAR($B253),MONTH($B253)+1,MIN(AE$6,DAY(EOMONTH($B253,1))))&gt;=$B253)*(DATE(YEAR($B253),MONTH($B253)+1,MIN(AE$6,DAY(EOMONTH($B253,1))))&lt;$C253)))</f>
        <v>0</v>
      </c>
      <c r="AF253" s="48" t="n">
        <f aca="false">IF(OR(N(AF$5)=0,AF$6=""),0,AF$5*((DATE(YEAR($B253),MONTH($B253),MIN(AF$6,DAY(EOMONTH($B253,0))))&gt;=$B253)*(DATE(YEAR($B253),MONTH($B253),MIN(AF$6,DAY(EOMONTH($B253,0))))&lt;$C253)+(DATE(YEAR($B253),MONTH($B253)+1,MIN(AF$6,DAY(EOMONTH($B253,1))))&gt;=$B253)*(DATE(YEAR($B253),MONTH($B253)+1,MIN(AF$6,DAY(EOMONTH($B253,1))))&lt;$C253)))</f>
        <v>0</v>
      </c>
      <c r="AG253" s="48" t="n">
        <f aca="false">IF(OR(N(AG$5)=0,AG$6=""),0,AG$5*((DATE(YEAR($B253),MONTH($B253),MIN(AG$6,DAY(EOMONTH($B253,0))))&gt;=$B253)*(DATE(YEAR($B253),MONTH($B253),MIN(AG$6,DAY(EOMONTH($B253,0))))&lt;$C253)+(DATE(YEAR($B253),MONTH($B253)+1,MIN(AG$6,DAY(EOMONTH($B253,1))))&gt;=$B253)*(DATE(YEAR($B253),MONTH($B253)+1,MIN(AG$6,DAY(EOMONTH($B253,1))))&lt;$C253)))</f>
        <v>0</v>
      </c>
      <c r="AH253" s="48" t="n">
        <f aca="false">IF(OR(N(AH$5)=0,AH$6=""),0,AH$5*((DATE(YEAR($B253),MONTH($B253),MIN(AH$6,DAY(EOMONTH($B253,0))))&gt;=$B253)*(DATE(YEAR($B253),MONTH($B253),MIN(AH$6,DAY(EOMONTH($B253,0))))&lt;$C253)+(DATE(YEAR($B253),MONTH($B253)+1,MIN(AH$6,DAY(EOMONTH($B253,1))))&gt;=$B253)*(DATE(YEAR($B253),MONTH($B253)+1,MIN(AH$6,DAY(EOMONTH($B253,1))))&lt;$C253)))</f>
        <v>0</v>
      </c>
      <c r="AI253" s="48" t="n">
        <f aca="false">IF(OR(N(AI$5)=0,AI$6=""),0,AI$5*((DATE(YEAR($B253),MONTH($B253),MIN(AI$6,DAY(EOMONTH($B253,0))))&gt;=$B253)*(DATE(YEAR($B253),MONTH($B253),MIN(AI$6,DAY(EOMONTH($B253,0))))&lt;$C253)+(DATE(YEAR($B253),MONTH($B253)+1,MIN(AI$6,DAY(EOMONTH($B253,1))))&gt;=$B253)*(DATE(YEAR($B253),MONTH($B253)+1,MIN(AI$6,DAY(EOMONTH($B253,1))))&lt;$C253)))</f>
        <v>0</v>
      </c>
      <c r="AJ253" s="48" t="n">
        <f aca="false">IF(OR(N(AJ$5)=0,AJ$6=""),0,AJ$5*((DATE(YEAR($B253),MONTH($B253),MIN(AJ$6,DAY(EOMONTH($B253,0))))&gt;=$B253)*(DATE(YEAR($B253),MONTH($B253),MIN(AJ$6,DAY(EOMONTH($B253,0))))&lt;$C253)+(DATE(YEAR($B253),MONTH($B253)+1,MIN(AJ$6,DAY(EOMONTH($B253,1))))&gt;=$B253)*(DATE(YEAR($B253),MONTH($B253)+1,MIN(AJ$6,DAY(EOMONTH($B253,1))))&lt;$C253)))</f>
        <v>0</v>
      </c>
      <c r="AK253" s="48" t="n">
        <f aca="false">IF(OR(N(AK$5)=0,AK$6=""),0,AK$5*((DATE(YEAR($B253),MONTH($B253),MIN(AK$6,DAY(EOMONTH($B253,0))))&gt;=$B253)*(DATE(YEAR($B253),MONTH($B253),MIN(AK$6,DAY(EOMONTH($B253,0))))&lt;$C253)+(DATE(YEAR($B253),MONTH($B253)+1,MIN(AK$6,DAY(EOMONTH($B253,1))))&gt;=$B253)*(DATE(YEAR($B253),MONTH($B253)+1,MIN(AK$6,DAY(EOMONTH($B253,1))))&lt;$C253)))</f>
        <v>0</v>
      </c>
      <c r="AL253" s="48" t="n">
        <f aca="false">IF(OR(N(AL$5)=0,AL$6=""),0,AL$5*((DATE(YEAR($B253),MONTH($B253),MIN(AL$6,DAY(EOMONTH($B253,0))))&gt;=$B253)*(DATE(YEAR($B253),MONTH($B253),MIN(AL$6,DAY(EOMONTH($B253,0))))&lt;$C253)+(DATE(YEAR($B253),MONTH($B253)+1,MIN(AL$6,DAY(EOMONTH($B253,1))))&gt;=$B253)*(DATE(YEAR($B253),MONTH($B253)+1,MIN(AL$6,DAY(EOMONTH($B253,1))))&lt;$C253)))</f>
        <v>0</v>
      </c>
      <c r="AM253" s="48" t="n">
        <f aca="false">IF(OR(N(AM$5)=0,AM$6=""),0,AM$5*((DATE(YEAR($B253),MONTH($B253),MIN(AM$6,DAY(EOMONTH($B253,0))))&gt;=$B253)*(DATE(YEAR($B253),MONTH($B253),MIN(AM$6,DAY(EOMONTH($B253,0))))&lt;$C253)+(DATE(YEAR($B253),MONTH($B253)+1,MIN(AM$6,DAY(EOMONTH($B253,1))))&gt;=$B253)*(DATE(YEAR($B253),MONTH($B253)+1,MIN(AM$6,DAY(EOMONTH($B253,1))))&lt;$C253)))</f>
        <v>0</v>
      </c>
      <c r="AN253" s="48" t="n">
        <f aca="false">IF(OR(N(AN$5)=0,AN$6=""),0,AN$5*((DATE(YEAR($B253),MONTH($B253),MIN(AN$6,DAY(EOMONTH($B253,0))))&gt;=$B253)*(DATE(YEAR($B253),MONTH($B253),MIN(AN$6,DAY(EOMONTH($B253,0))))&lt;$C253)+(DATE(YEAR($B253),MONTH($B253)+1,MIN(AN$6,DAY(EOMONTH($B253,1))))&gt;=$B253)*(DATE(YEAR($B253),MONTH($B253)+1,MIN(AN$6,DAY(EOMONTH($B253,1))))&lt;$C253)))</f>
        <v>0</v>
      </c>
      <c r="AO253" s="48" t="n">
        <f aca="false">IF(OR(N(AO$5)=0,AO$6=""),0,AO$5*((DATE(YEAR($B253),MONTH($B253),MIN(AO$6,DAY(EOMONTH($B253,0))))&gt;=$B253)*(DATE(YEAR($B253),MONTH($B253),MIN(AO$6,DAY(EOMONTH($B253,0))))&lt;$C253)+(DATE(YEAR($B253),MONTH($B253)+1,MIN(AO$6,DAY(EOMONTH($B253,1))))&gt;=$B253)*(DATE(YEAR($B253),MONTH($B253)+1,MIN(AO$6,DAY(EOMONTH($B253,1))))&lt;$C253)))</f>
        <v>0</v>
      </c>
      <c r="AP253" s="48" t="n">
        <f aca="false">IF(OR(N(AP$5)=0,AP$6=""),0,AP$5*((DATE(YEAR($B253),MONTH($B253),MIN(AP$6,DAY(EOMONTH($B253,0))))&gt;=$B253)*(DATE(YEAR($B253),MONTH($B253),MIN(AP$6,DAY(EOMONTH($B253,0))))&lt;$C253)+(DATE(YEAR($B253),MONTH($B253)+1,MIN(AP$6,DAY(EOMONTH($B253,1))))&gt;=$B253)*(DATE(YEAR($B253),MONTH($B253)+1,MIN(AP$6,DAY(EOMONTH($B253,1))))&lt;$C253)))</f>
        <v>0</v>
      </c>
      <c r="AQ253" s="48" t="n">
        <f aca="false">IF(OR(N(AQ$5)=0,AQ$6=""),0,AQ$5*((DATE(YEAR($B253),MONTH($B253),MIN(AQ$6,DAY(EOMONTH($B253,0))))&gt;=$B253)*(DATE(YEAR($B253),MONTH($B253),MIN(AQ$6,DAY(EOMONTH($B253,0))))&lt;$C253)+(DATE(YEAR($B253),MONTH($B253)+1,MIN(AQ$6,DAY(EOMONTH($B253,1))))&gt;=$B253)*(DATE(YEAR($B253),MONTH($B253)+1,MIN(AQ$6,DAY(EOMONTH($B253,1))))&lt;$C253)))</f>
        <v>0</v>
      </c>
      <c r="AR253" s="48" t="n">
        <f aca="false">IF(OR(N(AR$5)=0,AR$6=""),0,AR$5*((DATE(YEAR($B253),MONTH($B253),MIN(AR$6,DAY(EOMONTH($B253,0))))&gt;=$B253)*(DATE(YEAR($B253),MONTH($B253),MIN(AR$6,DAY(EOMONTH($B253,0))))&lt;$C253)+(DATE(YEAR($B253),MONTH($B253)+1,MIN(AR$6,DAY(EOMONTH($B253,1))))&gt;=$B253)*(DATE(YEAR($B253),MONTH($B253)+1,MIN(AR$6,DAY(EOMONTH($B253,1))))&lt;$C253)))</f>
        <v>0</v>
      </c>
      <c r="AS253" s="48" t="n">
        <f aca="false">IF(OR(N(AS$5)=0,AS$6=""),0,AS$5*((DATE(YEAR($B253),MONTH($B253),MIN(AS$6,DAY(EOMONTH($B253,0))))&gt;=$B253)*(DATE(YEAR($B253),MONTH($B253),MIN(AS$6,DAY(EOMONTH($B253,0))))&lt;$C253)+(DATE(YEAR($B253),MONTH($B253)+1,MIN(AS$6,DAY(EOMONTH($B253,1))))&gt;=$B253)*(DATE(YEAR($B253),MONTH($B253)+1,MIN(AS$6,DAY(EOMONTH($B253,1))))&lt;$C253)))</f>
        <v>0</v>
      </c>
      <c r="AT253" s="48" t="n">
        <f aca="false">IF(OR(N(AT$5)=0,AT$6=""),0,AT$5*((DATE(YEAR($B253),MONTH($B253),MIN(AT$6,DAY(EOMONTH($B253,0))))&gt;=$B253)*(DATE(YEAR($B253),MONTH($B253),MIN(AT$6,DAY(EOMONTH($B253,0))))&lt;$C253)+(DATE(YEAR($B253),MONTH($B253)+1,MIN(AT$6,DAY(EOMONTH($B253,1))))&gt;=$B253)*(DATE(YEAR($B253),MONTH($B253)+1,MIN(AT$6,DAY(EOMONTH($B253,1))))&lt;$C253)))</f>
        <v>0</v>
      </c>
      <c r="AU253" s="48" t="n">
        <f aca="false">IF(OR(N(AU$5)=0,AU$6=""),0,AU$5*((DATE(YEAR($B253),MONTH($B253),MIN(AU$6,DAY(EOMONTH($B253,0))))&gt;=$B253)*(DATE(YEAR($B253),MONTH($B253),MIN(AU$6,DAY(EOMONTH($B253,0))))&lt;$C253)+(DATE(YEAR($B253),MONTH($B253)+1,MIN(AU$6,DAY(EOMONTH($B253,1))))&gt;=$B253)*(DATE(YEAR($B253),MONTH($B253)+1,MIN(AU$6,DAY(EOMONTH($B253,1))))&lt;$C253)))</f>
        <v>0</v>
      </c>
      <c r="AV253" s="48" t="n">
        <f aca="false">IF(OR(N(AV$5)=0,AV$6=""),0,AV$5*((DATE(YEAR($B253),MONTH($B253),MIN(AV$6,DAY(EOMONTH($B253,0))))&gt;=$B253)*(DATE(YEAR($B253),MONTH($B253),MIN(AV$6,DAY(EOMONTH($B253,0))))&lt;$C253)+(DATE(YEAR($B253),MONTH($B253)+1,MIN(AV$6,DAY(EOMONTH($B253,1))))&gt;=$B253)*(DATE(YEAR($B253),MONTH($B253)+1,MIN(AV$6,DAY(EOMONTH($B253,1))))&lt;$C253)))</f>
        <v>0</v>
      </c>
      <c r="AW253" s="48" t="n">
        <f aca="false">IF(OR(N(AW$5)=0,AW$6=""),0,AW$5*((DATE(YEAR($B253),MONTH($B253),MIN(AW$6,DAY(EOMONTH($B253,0))))&gt;=$B253)*(DATE(YEAR($B253),MONTH($B253),MIN(AW$6,DAY(EOMONTH($B253,0))))&lt;$C253)+(DATE(YEAR($B253),MONTH($B253)+1,MIN(AW$6,DAY(EOMONTH($B253,1))))&gt;=$B253)*(DATE(YEAR($B253),MONTH($B253)+1,MIN(AW$6,DAY(EOMONTH($B253,1))))&lt;$C253)))</f>
        <v>0</v>
      </c>
      <c r="AX253" s="48" t="n">
        <f aca="false">IF(OR(N(AX$5)=0,AX$6=""),0,AX$5*((DATE(YEAR($B253),MONTH($B253),MIN(AX$6,DAY(EOMONTH($B253,0))))&gt;=$B253)*(DATE(YEAR($B253),MONTH($B253),MIN(AX$6,DAY(EOMONTH($B253,0))))&lt;$C253)+(DATE(YEAR($B253),MONTH($B253)+1,MIN(AX$6,DAY(EOMONTH($B253,1))))&gt;=$B253)*(DATE(YEAR($B253),MONTH($B253)+1,MIN(AX$6,DAY(EOMONTH($B253,1))))&lt;$C253)))</f>
        <v>0</v>
      </c>
      <c r="AY253" s="48" t="n">
        <f aca="false">IF(OR(N(AY$5)=0,AY$6=""),0,AY$5*((DATE(YEAR($B253),MONTH($B253),MIN(AY$6,DAY(EOMONTH($B253,0))))&gt;=$B253)*(DATE(YEAR($B253),MONTH($B253),MIN(AY$6,DAY(EOMONTH($B253,0))))&lt;$C253)+(DATE(YEAR($B253),MONTH($B253)+1,MIN(AY$6,DAY(EOMONTH($B253,1))))&gt;=$B253)*(DATE(YEAR($B253),MONTH($B253)+1,MIN(AY$6,DAY(EOMONTH($B253,1))))&lt;$C253)))</f>
        <v>0</v>
      </c>
      <c r="AZ253" s="48" t="n">
        <f aca="false">IF(OR(N(AZ$5)=0,AZ$6=""),0,AZ$5*((DATE(YEAR($B253),MONTH($B253),MIN(AZ$6,DAY(EOMONTH($B253,0))))&gt;=$B253)*(DATE(YEAR($B253),MONTH($B253),MIN(AZ$6,DAY(EOMONTH($B253,0))))&lt;$C253)+(DATE(YEAR($B253),MONTH($B253)+1,MIN(AZ$6,DAY(EOMONTH($B253,1))))&gt;=$B253)*(DATE(YEAR($B253),MONTH($B253)+1,MIN(AZ$6,DAY(EOMONTH($B253,1))))&lt;$C253)))</f>
        <v>0</v>
      </c>
      <c r="BA253" s="48" t="n">
        <f aca="false">IF(OR(N(BA$5)=0,BA$6=""),0,BA$5*((DATE(YEAR($B253),MONTH($B253),MIN(BA$6,DAY(EOMONTH($B253,0))))&gt;=$B253)*(DATE(YEAR($B253),MONTH($B253),MIN(BA$6,DAY(EOMONTH($B253,0))))&lt;$C253)+(DATE(YEAR($B253),MONTH($B253)+1,MIN(BA$6,DAY(EOMONTH($B253,1))))&gt;=$B253)*(DATE(YEAR($B253),MONTH($B253)+1,MIN(BA$6,DAY(EOMONTH($B253,1))))&lt;$C253)))</f>
        <v>0</v>
      </c>
      <c r="BB253" s="48" t="n">
        <f aca="false">IF(OR(N(BB$5)=0,BB$6=""),0,BB$5*((DATE(YEAR($B253),MONTH($B253),MIN(BB$6,DAY(EOMONTH($B253,0))))&gt;=$B253)*(DATE(YEAR($B253),MONTH($B253),MIN(BB$6,DAY(EOMONTH($B253,0))))&lt;$C253)+(DATE(YEAR($B253),MONTH($B253)+1,MIN(BB$6,DAY(EOMONTH($B253,1))))&gt;=$B253)*(DATE(YEAR($B253),MONTH($B253)+1,MIN(BB$6,DAY(EOMONTH($B253,1))))&lt;$C253)))</f>
        <v>0</v>
      </c>
      <c r="BC253" s="48" t="n">
        <f aca="false">IF(OR(N(BC$5)=0,BC$6=""),0,BC$5*((DATE(YEAR($B253),MONTH($B253),MIN(BC$6,DAY(EOMONTH($B253,0))))&gt;=$B253)*(DATE(YEAR($B253),MONTH($B253),MIN(BC$6,DAY(EOMONTH($B253,0))))&lt;$C253)+(DATE(YEAR($B253),MONTH($B253)+1,MIN(BC$6,DAY(EOMONTH($B253,1))))&gt;=$B253)*(DATE(YEAR($B253),MONTH($B253)+1,MIN(BC$6,DAY(EOMONTH($B253,1))))&lt;$C253)))</f>
        <v>0</v>
      </c>
      <c r="BD253" s="48" t="n">
        <f aca="false">IF(OR(N(BD$5)=0,BD$6=""),0,BD$5*((DATE(YEAR($B253),MONTH($B253),MIN(BD$6,DAY(EOMONTH($B253,0))))&gt;=$B253)*(DATE(YEAR($B253),MONTH($B253),MIN(BD$6,DAY(EOMONTH($B253,0))))&lt;$C253)+(DATE(YEAR($B253),MONTH($B253)+1,MIN(BD$6,DAY(EOMONTH($B253,1))))&gt;=$B253)*(DATE(YEAR($B253),MONTH($B253)+1,MIN(BD$6,DAY(EOMONTH($B253,1))))&lt;$C253)))</f>
        <v>0</v>
      </c>
      <c r="BE253" s="48" t="n">
        <f aca="false">IF(OR(N(BE$5)=0,BE$6=""),0,BE$5*((DATE(YEAR($B253),MONTH($B253),MIN(BE$6,DAY(EOMONTH($B253,0))))&gt;=$B253)*(DATE(YEAR($B253),MONTH($B253),MIN(BE$6,DAY(EOMONTH($B253,0))))&lt;$C253)+(DATE(YEAR($B253),MONTH($B253)+1,MIN(BE$6,DAY(EOMONTH($B253,1))))&gt;=$B253)*(DATE(YEAR($B253),MONTH($B253)+1,MIN(BE$6,DAY(EOMONTH($B253,1))))&lt;$C253)))</f>
        <v>0</v>
      </c>
      <c r="BF253" s="48" t="n">
        <f aca="false">IF(OR(N(BF$5)=0,BF$6=""),0,BF$5*((DATE(YEAR($B253),MONTH($B253),MIN(BF$6,DAY(EOMONTH($B253,0))))&gt;=$B253)*(DATE(YEAR($B253),MONTH($B253),MIN(BF$6,DAY(EOMONTH($B253,0))))&lt;$C253)+(DATE(YEAR($B253),MONTH($B253)+1,MIN(BF$6,DAY(EOMONTH($B253,1))))&gt;=$B253)*(DATE(YEAR($B253),MONTH($B253)+1,MIN(BF$6,DAY(EOMONTH($B253,1))))&lt;$C253)))</f>
        <v>0</v>
      </c>
      <c r="BG253" s="48" t="n">
        <f aca="false">IF(OR(N(BG$5)=0,BG$6=""),0,BG$5*((DATE(YEAR($B253),MONTH($B253),MIN(BG$6,DAY(EOMONTH($B253,0))))&gt;=$B253)*(DATE(YEAR($B253),MONTH($B253),MIN(BG$6,DAY(EOMONTH($B253,0))))&lt;$C253)+(DATE(YEAR($B253),MONTH($B253)+1,MIN(BG$6,DAY(EOMONTH($B253,1))))&gt;=$B253)*(DATE(YEAR($B253),MONTH($B253)+1,MIN(BG$6,DAY(EOMONTH($B253,1))))&lt;$C253)))</f>
        <v>0</v>
      </c>
      <c r="BH253" s="48" t="n">
        <f aca="false">IF(OR(N(BH$5)=0,BH$6=""),0,BH$5*((DATE(YEAR($B253),MONTH($B253),MIN(BH$6,DAY(EOMONTH($B253,0))))&gt;=$B253)*(DATE(YEAR($B253),MONTH($B253),MIN(BH$6,DAY(EOMONTH($B253,0))))&lt;$C253)+(DATE(YEAR($B253),MONTH($B253)+1,MIN(BH$6,DAY(EOMONTH($B253,1))))&gt;=$B253)*(DATE(YEAR($B253),MONTH($B253)+1,MIN(BH$6,DAY(EOMONTH($B253,1))))&lt;$C253)))</f>
        <v>0</v>
      </c>
      <c r="BI253" s="48" t="n">
        <f aca="false">IF(OR(N(BI$5)=0,BI$6=""),0,BI$5*((DATE(YEAR($B253),MONTH($B253),MIN(BI$6,DAY(EOMONTH($B253,0))))&gt;=$B253)*(DATE(YEAR($B253),MONTH($B253),MIN(BI$6,DAY(EOMONTH($B253,0))))&lt;$C253)+(DATE(YEAR($B253),MONTH($B253)+1,MIN(BI$6,DAY(EOMONTH($B253,1))))&gt;=$B253)*(DATE(YEAR($B253),MONTH($B253)+1,MIN(BI$6,DAY(EOMONTH($B253,1))))&lt;$C253)))</f>
        <v>0</v>
      </c>
      <c r="BJ253" s="48" t="n">
        <f aca="false">IF(OR(N(BJ$5)=0,BJ$6=""),0,BJ$5*((DATE(YEAR($B253),MONTH($B253),MIN(BJ$6,DAY(EOMONTH($B253,0))))&gt;=$B253)*(DATE(YEAR($B253),MONTH($B253),MIN(BJ$6,DAY(EOMONTH($B253,0))))&lt;$C253)+(DATE(YEAR($B253),MONTH($B253)+1,MIN(BJ$6,DAY(EOMONTH($B253,1))))&gt;=$B253)*(DATE(YEAR($B253),MONTH($B253)+1,MIN(BJ$6,DAY(EOMONTH($B253,1))))&lt;$C253)))</f>
        <v>0</v>
      </c>
      <c r="BK253" s="48" t="n">
        <f aca="false">IF(OR(N(BK$5)=0,BK$6=""),0,BK$5*((DATE(YEAR($B253),MONTH($B253),MIN(BK$6,DAY(EOMONTH($B253,0))))&gt;=$B253)*(DATE(YEAR($B253),MONTH($B253),MIN(BK$6,DAY(EOMONTH($B253,0))))&lt;$C253)+(DATE(YEAR($B253),MONTH($B253)+1,MIN(BK$6,DAY(EOMONTH($B253,1))))&gt;=$B253)*(DATE(YEAR($B253),MONTH($B253)+1,MIN(BK$6,DAY(EOMONTH($B253,1))))&lt;$C253)))</f>
        <v>0</v>
      </c>
      <c r="BL253" s="48" t="n">
        <f aca="false">IF(OR(N(BL$5)=0,BL$6=""),0,BL$5*((DATE(YEAR($B253),MONTH($B253),MIN(BL$6,DAY(EOMONTH($B253,0))))&gt;=$B253)*(DATE(YEAR($B253),MONTH($B253),MIN(BL$6,DAY(EOMONTH($B253,0))))&lt;$C253)+(DATE(YEAR($B253),MONTH($B253)+1,MIN(BL$6,DAY(EOMONTH($B253,1))))&gt;=$B253)*(DATE(YEAR($B253),MONTH($B253)+1,MIN(BL$6,DAY(EOMONTH($B253,1))))&lt;$C253)))</f>
        <v>0</v>
      </c>
      <c r="BM253" s="48" t="n">
        <f aca="false">IF(OR(N(BM$5)=0,BM$6=""),0,BM$5*((DATE(YEAR($B253),MONTH($B253),MIN(BM$6,DAY(EOMONTH($B253,0))))&gt;=$B253)*(DATE(YEAR($B253),MONTH($B253),MIN(BM$6,DAY(EOMONTH($B253,0))))&lt;$C253)+(DATE(YEAR($B253),MONTH($B253)+1,MIN(BM$6,DAY(EOMONTH($B253,1))))&gt;=$B253)*(DATE(YEAR($B253),MONTH($B253)+1,MIN(BM$6,DAY(EOMONTH($B253,1))))&lt;$C253)))</f>
        <v>0</v>
      </c>
      <c r="BN253" s="48" t="n">
        <f aca="false">IF(OR(N(BN$5)=0,BN$6=""),0,BN$5*((DATE(YEAR($B253),MONTH($B253),MIN(BN$6,DAY(EOMONTH($B253,0))))&gt;=$B253)*(DATE(YEAR($B253),MONTH($B253),MIN(BN$6,DAY(EOMONTH($B253,0))))&lt;$C253)+(DATE(YEAR($B253),MONTH($B253)+1,MIN(BN$6,DAY(EOMONTH($B253,1))))&gt;=$B253)*(DATE(YEAR($B253),MONTH($B253)+1,MIN(BN$6,DAY(EOMONTH($B253,1))))&lt;$C253)))</f>
        <v>0</v>
      </c>
      <c r="BO253" s="48" t="n">
        <f aca="false">IF(OR(N(BO$5)=0,BO$6=""),0,BO$5*((DATE(YEAR($B253),MONTH($B253),MIN(BO$6,DAY(EOMONTH($B253,0))))&gt;=$B253)*(DATE(YEAR($B253),MONTH($B253),MIN(BO$6,DAY(EOMONTH($B253,0))))&lt;$C253)+(DATE(YEAR($B253),MONTH($B253)+1,MIN(BO$6,DAY(EOMONTH($B253,1))))&gt;=$B253)*(DATE(YEAR($B253),MONTH($B253)+1,MIN(BO$6,DAY(EOMONTH($B253,1))))&lt;$C253)))</f>
        <v>0</v>
      </c>
      <c r="BP253" s="48" t="n">
        <f aca="false">IF(OR(N(BP$5)=0,BP$6=""),0,BP$5*((DATE(YEAR($B253),MONTH($B253),MIN(BP$6,DAY(EOMONTH($B253,0))))&gt;=$B253)*(DATE(YEAR($B253),MONTH($B253),MIN(BP$6,DAY(EOMONTH($B253,0))))&lt;$C253)+(DATE(YEAR($B253),MONTH($B253)+1,MIN(BP$6,DAY(EOMONTH($B253,1))))&gt;=$B253)*(DATE(YEAR($B253),MONTH($B253)+1,MIN(BP$6,DAY(EOMONTH($B253,1))))&lt;$C253)))</f>
        <v>0</v>
      </c>
      <c r="BQ253" s="48" t="n">
        <f aca="false">IF(OR(N(BQ$5)=0,BQ$6=""),0,BQ$5*((DATE(YEAR($B253),MONTH($B253),MIN(BQ$6,DAY(EOMONTH($B253,0))))&gt;=$B253)*(DATE(YEAR($B253),MONTH($B253),MIN(BQ$6,DAY(EOMONTH($B253,0))))&lt;$C253)+(DATE(YEAR($B253),MONTH($B253)+1,MIN(BQ$6,DAY(EOMONTH($B253,1))))&gt;=$B253)*(DATE(YEAR($B253),MONTH($B253)+1,MIN(BQ$6,DAY(EOMONTH($B253,1))))&lt;$C253)))</f>
        <v>0</v>
      </c>
      <c r="BR253" s="48" t="n">
        <f aca="false">IF(OR(N(BR$5)=0,BR$6=""),0,BR$5*((DATE(YEAR($B253),MONTH($B253),MIN(BR$6,DAY(EOMONTH($B253,0))))&gt;=$B253)*(DATE(YEAR($B253),MONTH($B253),MIN(BR$6,DAY(EOMONTH($B253,0))))&lt;$C253)+(DATE(YEAR($B253),MONTH($B253)+1,MIN(BR$6,DAY(EOMONTH($B253,1))))&gt;=$B253)*(DATE(YEAR($B253),MONTH($B253)+1,MIN(BR$6,DAY(EOMONTH($B253,1))))&lt;$C253)))</f>
        <v>0</v>
      </c>
      <c r="BS253" s="48" t="n">
        <f aca="false">IF(OR(N(BS$5)=0,BS$6=""),0,BS$5*((DATE(YEAR($B253),MONTH($B253),MIN(BS$6,DAY(EOMONTH($B253,0))))&gt;=$B253)*(DATE(YEAR($B253),MONTH($B253),MIN(BS$6,DAY(EOMONTH($B253,0))))&lt;$C253)+(DATE(YEAR($B253),MONTH($B253)+1,MIN(BS$6,DAY(EOMONTH($B253,1))))&gt;=$B253)*(DATE(YEAR($B253),MONTH($B253)+1,MIN(BS$6,DAY(EOMONTH($B253,1))))&lt;$C253)))</f>
        <v>0</v>
      </c>
      <c r="BT253" s="48" t="n">
        <f aca="false">IF(OR(N(BT$5)=0,BT$6=""),0,BT$5*((DATE(YEAR($B253),MONTH($B253),MIN(BT$6,DAY(EOMONTH($B253,0))))&gt;=$B253)*(DATE(YEAR($B253),MONTH($B253),MIN(BT$6,DAY(EOMONTH($B253,0))))&lt;$C253)+(DATE(YEAR($B253),MONTH($B253)+1,MIN(BT$6,DAY(EOMONTH($B253,1))))&gt;=$B253)*(DATE(YEAR($B253),MONTH($B253)+1,MIN(BT$6,DAY(EOMONTH($B253,1))))&lt;$C253)))</f>
        <v>0</v>
      </c>
      <c r="BU253" s="48" t="n">
        <f aca="false">IF(OR(N(BU$5)=0,BU$6=""),0,BU$5*((DATE(YEAR($B253),MONTH($B253),MIN(BU$6,DAY(EOMONTH($B253,0))))&gt;=$B253)*(DATE(YEAR($B253),MONTH($B253),MIN(BU$6,DAY(EOMONTH($B253,0))))&lt;$C253)+(DATE(YEAR($B253),MONTH($B253)+1,MIN(BU$6,DAY(EOMONTH($B253,1))))&gt;=$B253)*(DATE(YEAR($B253),MONTH($B253)+1,MIN(BU$6,DAY(EOMONTH($B253,1))))&lt;$C253)))</f>
        <v>0</v>
      </c>
      <c r="BV253" s="48" t="n">
        <f aca="false">IF(OR(N(BV$5)=0,BV$6=""),0,BV$5*((DATE(YEAR($B253),MONTH($B253),MIN(BV$6,DAY(EOMONTH($B253,0))))&gt;=$B253)*(DATE(YEAR($B253),MONTH($B253),MIN(BV$6,DAY(EOMONTH($B253,0))))&lt;$C253)+(DATE(YEAR($B253),MONTH($B253)+1,MIN(BV$6,DAY(EOMONTH($B253,1))))&gt;=$B253)*(DATE(YEAR($B253),MONTH($B253)+1,MIN(BV$6,DAY(EOMONTH($B253,1))))&lt;$C253)))</f>
        <v>0</v>
      </c>
      <c r="BW253" s="48" t="n">
        <f aca="false">IF(OR(N(BW$5)=0,BW$6=""),0,BW$5*((DATE(YEAR($B253),MONTH($B253),MIN(BW$6,DAY(EOMONTH($B253,0))))&gt;=$B253)*(DATE(YEAR($B253),MONTH($B253),MIN(BW$6,DAY(EOMONTH($B253,0))))&lt;$C253)+(DATE(YEAR($B253),MONTH($B253)+1,MIN(BW$6,DAY(EOMONTH($B253,1))))&gt;=$B253)*(DATE(YEAR($B253),MONTH($B253)+1,MIN(BW$6,DAY(EOMONTH($B253,1))))&lt;$C253)))</f>
        <v>0</v>
      </c>
      <c r="BX253" s="48" t="n">
        <f aca="false">MIN(Z253,(FT252*(1+FT$5/Setup!$C$36)+IF($V253=1,N($F253),0)))</f>
        <v>0</v>
      </c>
      <c r="BY253" s="48" t="n">
        <f aca="false">MIN(AA253,(FU252*(1+FU$5/Setup!$C$36)+IF($V253=2,N($F253),0)))</f>
        <v>0</v>
      </c>
      <c r="BZ253" s="48" t="n">
        <f aca="false">MIN(AB253,(FV252*(1+FV$5/Setup!$C$36)+IF($V253=3,N($F253),0)))</f>
        <v>0</v>
      </c>
      <c r="CA253" s="48" t="n">
        <f aca="false">MIN(AC253,(FW252*(1+FW$5/Setup!$C$36)+IF($V253=4,N($F253),0)))</f>
        <v>0</v>
      </c>
      <c r="CB253" s="48" t="n">
        <f aca="false">MIN(AD253,(FX252*(1+FX$5/Setup!$C$36)+IF($V253=5,N($F253),0)))</f>
        <v>0</v>
      </c>
      <c r="CC253" s="48" t="n">
        <f aca="false">MIN(AE253,(FY252*(1+FY$5/Setup!$C$36)+IF($V253=6,N($F253),0)))</f>
        <v>0</v>
      </c>
      <c r="CD253" s="48" t="n">
        <f aca="false">MIN(AF253,(FZ252*(1+FZ$5/Setup!$C$36)+IF($V253=7,N($F253),0)))</f>
        <v>0</v>
      </c>
      <c r="CE253" s="48" t="n">
        <f aca="false">MIN(AG253,(GA252*(1+GA$5/Setup!$C$36)+IF($V253=8,N($F253),0)))</f>
        <v>0</v>
      </c>
      <c r="CF253" s="48" t="n">
        <f aca="false">MIN(AH253,(GB252*(1+GB$5/Setup!$C$36)+IF($V253=9,N($F253),0)))</f>
        <v>0</v>
      </c>
      <c r="CG253" s="48" t="n">
        <f aca="false">MIN(AI253,(GC252*(1+GC$5/Setup!$C$36)+IF($V253=10,N($F253),0)))</f>
        <v>0</v>
      </c>
      <c r="CH253" s="48" t="n">
        <f aca="false">MIN(AJ253,(GD252*(1+GD$5/Setup!$C$36)+IF($V253=11,N($F253),0)))</f>
        <v>0</v>
      </c>
      <c r="CI253" s="48" t="n">
        <f aca="false">MIN(AK253,(GE252*(1+GE$5/Setup!$C$36)+IF($V253=12,N($F253),0)))</f>
        <v>0</v>
      </c>
      <c r="CJ253" s="48" t="n">
        <f aca="false">MIN(AL253,(GF252*(1+GF$5/Setup!$C$36)+IF($V253=13,N($F253),0)))</f>
        <v>0</v>
      </c>
      <c r="CK253" s="48" t="n">
        <f aca="false">MIN(AM253,(GG252*(1+GG$5/Setup!$C$36)+IF($V253=14,N($F253),0)))</f>
        <v>0</v>
      </c>
      <c r="CL253" s="48" t="n">
        <f aca="false">MIN(AN253,(GH252*(1+GH$5/Setup!$C$36)+IF($V253=15,N($F253),0)))</f>
        <v>0</v>
      </c>
      <c r="CM253" s="48" t="n">
        <f aca="false">MIN(AO253,(GI252*(1+GI$5/Setup!$C$36)+IF($V253=16,N($F253),0)))</f>
        <v>0</v>
      </c>
      <c r="CN253" s="48" t="n">
        <f aca="false">MIN(AP253,(GJ252*(1+GJ$5/Setup!$C$36)+IF($V253=17,N($F253),0)))</f>
        <v>0</v>
      </c>
      <c r="CO253" s="48" t="n">
        <f aca="false">MIN(AQ253,(GK252*(1+GK$5/Setup!$C$36)+IF($V253=18,N($F253),0)))</f>
        <v>0</v>
      </c>
      <c r="CP253" s="48" t="n">
        <f aca="false">MIN(AR253,(GL252*(1+GL$5/Setup!$C$36)+IF($V253=19,N($F253),0)))</f>
        <v>0</v>
      </c>
      <c r="CQ253" s="48" t="n">
        <f aca="false">MIN(AS253,(GM252*(1+GM$5/Setup!$C$36)+IF($V253=20,N($F253),0)))</f>
        <v>0</v>
      </c>
      <c r="CR253" s="48" t="n">
        <f aca="false">MIN(AT253,(GN252*(1+GN$5/Setup!$C$36)+IF($V253=21,N($F253),0)))</f>
        <v>0</v>
      </c>
      <c r="CS253" s="48" t="n">
        <f aca="false">MIN(AU253,(GO252*(1+GO$5/Setup!$C$36)+IF($V253=22,N($F253),0)))</f>
        <v>0</v>
      </c>
      <c r="CT253" s="48" t="n">
        <f aca="false">MIN(AV253,(GP252*(1+GP$5/Setup!$C$36)+IF($V253=23,N($F253),0)))</f>
        <v>0</v>
      </c>
      <c r="CU253" s="48" t="n">
        <f aca="false">MIN(AW253,(GQ252*(1+GQ$5/Setup!$C$36)+IF($V253=24,N($F253),0)))</f>
        <v>0</v>
      </c>
      <c r="CV253" s="48" t="n">
        <f aca="false">MIN(AX253,(GR252*(1+GR$5/Setup!$C$36)+IF($V253=25,N($F253),0)))</f>
        <v>0</v>
      </c>
      <c r="CW253" s="48" t="n">
        <f aca="false">MIN(AY253,(GS252*(1+GS$5/Setup!$C$36)+IF($V253=26,N($F253),0)))</f>
        <v>0</v>
      </c>
      <c r="CX253" s="48" t="n">
        <f aca="false">MIN(AZ253,(GT252*(1+GT$5/Setup!$C$36)+IF($V253=27,N($F253),0)))</f>
        <v>0</v>
      </c>
      <c r="CY253" s="48" t="n">
        <f aca="false">MIN(BA253,(GU252*(1+GU$5/Setup!$C$36)+IF($V253=28,N($F253),0)))</f>
        <v>0</v>
      </c>
      <c r="CZ253" s="48" t="n">
        <f aca="false">MIN(BB253,(GV252*(1+GV$5/Setup!$C$36)+IF($V253=29,N($F253),0)))</f>
        <v>0</v>
      </c>
      <c r="DA253" s="48" t="n">
        <f aca="false">MIN(BC253,(GW252*(1+GW$5/Setup!$C$36)+IF($V253=30,N($F253),0)))</f>
        <v>0</v>
      </c>
      <c r="DB253" s="48" t="n">
        <f aca="false">MIN(BD253,(GX252*(1+GX$5/Setup!$C$36)+IF($V253=31,N($F253),0)))</f>
        <v>0</v>
      </c>
      <c r="DC253" s="48" t="n">
        <f aca="false">MIN(BE253,(GY252*(1+GY$5/Setup!$C$36)+IF($V253=32,N($F253),0)))</f>
        <v>0</v>
      </c>
      <c r="DD253" s="48" t="n">
        <f aca="false">MIN(BF253,(GZ252*(1+GZ$5/Setup!$C$36)+IF($V253=33,N($F253),0)))</f>
        <v>0</v>
      </c>
      <c r="DE253" s="48" t="n">
        <f aca="false">MIN(BG253,(HA252*(1+HA$5/Setup!$C$36)+IF($V253=34,N($F253),0)))</f>
        <v>0</v>
      </c>
      <c r="DF253" s="48" t="n">
        <f aca="false">MIN(BH253,(HB252*(1+HB$5/Setup!$C$36)+IF($V253=35,N($F253),0)))</f>
        <v>0</v>
      </c>
      <c r="DG253" s="48" t="n">
        <f aca="false">MIN(BI253,(HC252*(1+HC$5/Setup!$C$36)+IF($V253=36,N($F253),0)))</f>
        <v>0</v>
      </c>
      <c r="DH253" s="48" t="n">
        <f aca="false">MIN(BJ253,(HD252*(1+HD$5/Setup!$C$36)+IF($V253=37,N($F253),0)))</f>
        <v>0</v>
      </c>
      <c r="DI253" s="48" t="n">
        <f aca="false">MIN(BK253,(HE252*(1+HE$5/Setup!$C$36)+IF($V253=38,N($F253),0)))</f>
        <v>0</v>
      </c>
      <c r="DJ253" s="48" t="n">
        <f aca="false">MIN(BL253,(HF252*(1+HF$5/Setup!$C$36)+IF($V253=39,N($F253),0)))</f>
        <v>0</v>
      </c>
      <c r="DK253" s="48" t="n">
        <f aca="false">MIN(BM253,(HG252*(1+HG$5/Setup!$C$36)+IF($V253=40,N($F253),0)))</f>
        <v>0</v>
      </c>
      <c r="DL253" s="48" t="n">
        <f aca="false">MIN(BN253,(HH252*(1+HH$5/Setup!$C$36)+IF($V253=41,N($F253),0)))</f>
        <v>0</v>
      </c>
      <c r="DM253" s="48" t="n">
        <f aca="false">MIN(BO253,(HI252*(1+HI$5/Setup!$C$36)+IF($V253=42,N($F253),0)))</f>
        <v>0</v>
      </c>
      <c r="DN253" s="48" t="n">
        <f aca="false">MIN(BP253,(HJ252*(1+HJ$5/Setup!$C$36)+IF($V253=43,N($F253),0)))</f>
        <v>0</v>
      </c>
      <c r="DO253" s="48" t="n">
        <f aca="false">MIN(BQ253,(HK252*(1+HK$5/Setup!$C$36)+IF($V253=44,N($F253),0)))</f>
        <v>0</v>
      </c>
      <c r="DP253" s="48" t="n">
        <f aca="false">MIN(BR253,(HL252*(1+HL$5/Setup!$C$36)+IF($V253=45,N($F253),0)))</f>
        <v>0</v>
      </c>
      <c r="DQ253" s="48" t="n">
        <f aca="false">MIN(BS253,(HM252*(1+HM$5/Setup!$C$36)+IF($V253=46,N($F253),0)))</f>
        <v>0</v>
      </c>
      <c r="DR253" s="48" t="n">
        <f aca="false">MIN(BT253,(HN252*(1+HN$5/Setup!$C$36)+IF($V253=47,N($F253),0)))</f>
        <v>0</v>
      </c>
      <c r="DS253" s="48" t="n">
        <f aca="false">MIN(BU253,(HO252*(1+HO$5/Setup!$C$36)+IF($V253=48,N($F253),0)))</f>
        <v>0</v>
      </c>
      <c r="DT253" s="48" t="n">
        <f aca="false">MIN(BV253,(HP252*(1+HP$5/Setup!$C$36)+IF($V253=49,N($F253),0)))</f>
        <v>0</v>
      </c>
      <c r="DU253" s="48" t="n">
        <f aca="false">MIN(BW253,(HQ252*(1+HQ$5/Setup!$C$36)+IF($V253=50,N($F253),0)))</f>
        <v>0</v>
      </c>
      <c r="DV253" s="48" t="n">
        <f aca="false">MIN(MAX((FT252*(1+FT$5/Setup!$C$36)+IF($V253=1,N($F253),0))-BX253,0),MAX($P253-0,0))</f>
        <v>0</v>
      </c>
      <c r="DW253" s="48" t="n">
        <f aca="false">MIN(MAX((FU252*(1+FU$5/Setup!$C$36)+IF($V253=2,N($F253),0))-BY253,0),MAX($P253-SUM(DV253:DV253),0))</f>
        <v>0</v>
      </c>
      <c r="DX253" s="48" t="n">
        <f aca="false">MIN(MAX((FV252*(1+FV$5/Setup!$C$36)+IF($V253=3,N($F253),0))-BZ253,0),MAX($P253-SUM(DV253:DW253),0))</f>
        <v>0</v>
      </c>
      <c r="DY253" s="48" t="n">
        <f aca="false">MIN(MAX((FW252*(1+FW$5/Setup!$C$36)+IF($V253=4,N($F253),0))-CA253,0),MAX($P253-SUM(DV253:DX253),0))</f>
        <v>0</v>
      </c>
      <c r="DZ253" s="48" t="n">
        <f aca="false">MIN(MAX((FX252*(1+FX$5/Setup!$C$36)+IF($V253=5,N($F253),0))-CB253,0),MAX($P253-SUM(DV253:DY253),0))</f>
        <v>0</v>
      </c>
      <c r="EA253" s="48" t="n">
        <f aca="false">MIN(MAX((FY252*(1+FY$5/Setup!$C$36)+IF($V253=6,N($F253),0))-CC253,0),MAX($P253-SUM(DV253:DZ253),0))</f>
        <v>0</v>
      </c>
      <c r="EB253" s="48" t="n">
        <f aca="false">MIN(MAX((FZ252*(1+FZ$5/Setup!$C$36)+IF($V253=7,N($F253),0))-CD253,0),MAX($P253-SUM(DV253:EA253),0))</f>
        <v>0</v>
      </c>
      <c r="EC253" s="48" t="n">
        <f aca="false">MIN(MAX((GA252*(1+GA$5/Setup!$C$36)+IF($V253=8,N($F253),0))-CE253,0),MAX($P253-SUM(DV253:EB253),0))</f>
        <v>0</v>
      </c>
      <c r="ED253" s="48" t="n">
        <f aca="false">MIN(MAX((GB252*(1+GB$5/Setup!$C$36)+IF($V253=9,N($F253),0))-CF253,0),MAX($P253-SUM(DV253:EC253),0))</f>
        <v>0</v>
      </c>
      <c r="EE253" s="48" t="n">
        <f aca="false">MIN(MAX((GC252*(1+GC$5/Setup!$C$36)+IF($V253=10,N($F253),0))-CG253,0),MAX($P253-SUM(DV253:ED253),0))</f>
        <v>0</v>
      </c>
      <c r="EF253" s="48" t="n">
        <f aca="false">MIN(MAX((GD252*(1+GD$5/Setup!$C$36)+IF($V253=11,N($F253),0))-CH253,0),MAX($P253-SUM(DV253:EE253),0))</f>
        <v>0</v>
      </c>
      <c r="EG253" s="48" t="n">
        <f aca="false">MIN(MAX((GE252*(1+GE$5/Setup!$C$36)+IF($V253=12,N($F253),0))-CI253,0),MAX($P253-SUM(DV253:EF253),0))</f>
        <v>0</v>
      </c>
      <c r="EH253" s="48" t="n">
        <f aca="false">MIN(MAX((GF252*(1+GF$5/Setup!$C$36)+IF($V253=13,N($F253),0))-CJ253,0),MAX($P253-SUM(DV253:EG253),0))</f>
        <v>0</v>
      </c>
      <c r="EI253" s="48" t="n">
        <f aca="false">MIN(MAX((GG252*(1+GG$5/Setup!$C$36)+IF($V253=14,N($F253),0))-CK253,0),MAX($P253-SUM(DV253:EH253),0))</f>
        <v>0</v>
      </c>
      <c r="EJ253" s="48" t="n">
        <f aca="false">MIN(MAX((GH252*(1+GH$5/Setup!$C$36)+IF($V253=15,N($F253),0))-CL253,0),MAX($P253-SUM(DV253:EI253),0))</f>
        <v>0</v>
      </c>
      <c r="EK253" s="48" t="n">
        <f aca="false">MIN(MAX((GI252*(1+GI$5/Setup!$C$36)+IF($V253=16,N($F253),0))-CM253,0),MAX($P253-SUM(DV253:EJ253),0))</f>
        <v>0</v>
      </c>
      <c r="EL253" s="48" t="n">
        <f aca="false">MIN(MAX((GJ252*(1+GJ$5/Setup!$C$36)+IF($V253=17,N($F253),0))-CN253,0),MAX($P253-SUM(DV253:EK253),0))</f>
        <v>0</v>
      </c>
      <c r="EM253" s="48" t="n">
        <f aca="false">MIN(MAX((GK252*(1+GK$5/Setup!$C$36)+IF($V253=18,N($F253),0))-CO253,0),MAX($P253-SUM(DV253:EL253),0))</f>
        <v>0</v>
      </c>
      <c r="EN253" s="48" t="n">
        <f aca="false">MIN(MAX((GL252*(1+GL$5/Setup!$C$36)+IF($V253=19,N($F253),0))-CP253,0),MAX($P253-SUM(DV253:EM253),0))</f>
        <v>0</v>
      </c>
      <c r="EO253" s="48" t="n">
        <f aca="false">MIN(MAX((GM252*(1+GM$5/Setup!$C$36)+IF($V253=20,N($F253),0))-CQ253,0),MAX($P253-SUM(DV253:EN253),0))</f>
        <v>0</v>
      </c>
      <c r="EP253" s="48" t="n">
        <f aca="false">MIN(MAX((GN252*(1+GN$5/Setup!$C$36)+IF($V253=21,N($F253),0))-CR253,0),MAX($P253-SUM(DV253:EO253),0))</f>
        <v>0</v>
      </c>
      <c r="EQ253" s="48" t="n">
        <f aca="false">MIN(MAX((GO252*(1+GO$5/Setup!$C$36)+IF($V253=22,N($F253),0))-CS253,0),MAX($P253-SUM(DV253:EP253),0))</f>
        <v>0</v>
      </c>
      <c r="ER253" s="48" t="n">
        <f aca="false">MIN(MAX((GP252*(1+GP$5/Setup!$C$36)+IF($V253=23,N($F253),0))-CT253,0),MAX($P253-SUM(DV253:EQ253),0))</f>
        <v>0</v>
      </c>
      <c r="ES253" s="48" t="n">
        <f aca="false">MIN(MAX((GQ252*(1+GQ$5/Setup!$C$36)+IF($V253=24,N($F253),0))-CU253,0),MAX($P253-SUM(DV253:ER253),0))</f>
        <v>0</v>
      </c>
      <c r="ET253" s="48" t="n">
        <f aca="false">MIN(MAX((GR252*(1+GR$5/Setup!$C$36)+IF($V253=25,N($F253),0))-CV253,0),MAX($P253-SUM(DV253:ES253),0))</f>
        <v>0</v>
      </c>
      <c r="EU253" s="48" t="n">
        <f aca="false">MIN(MAX((GS252*(1+GS$5/Setup!$C$36)+IF($V253=26,N($F253),0))-CW253,0),MAX($P253-SUM(DV253:ET253),0))</f>
        <v>0</v>
      </c>
      <c r="EV253" s="48" t="n">
        <f aca="false">MIN(MAX((GT252*(1+GT$5/Setup!$C$36)+IF($V253=27,N($F253),0))-CX253,0),MAX($P253-SUM(DV253:EU253),0))</f>
        <v>0</v>
      </c>
      <c r="EW253" s="48" t="n">
        <f aca="false">MIN(MAX((GU252*(1+GU$5/Setup!$C$36)+IF($V253=28,N($F253),0))-CY253,0),MAX($P253-SUM(DV253:EV253),0))</f>
        <v>0</v>
      </c>
      <c r="EX253" s="48" t="n">
        <f aca="false">MIN(MAX((GV252*(1+GV$5/Setup!$C$36)+IF($V253=29,N($F253),0))-CZ253,0),MAX($P253-SUM(DV253:EW253),0))</f>
        <v>0</v>
      </c>
      <c r="EY253" s="48" t="n">
        <f aca="false">MIN(MAX((GW252*(1+GW$5/Setup!$C$36)+IF($V253=30,N($F253),0))-DA253,0),MAX($P253-SUM(DV253:EX253),0))</f>
        <v>0</v>
      </c>
      <c r="EZ253" s="48" t="n">
        <f aca="false">MIN(MAX((GX252*(1+GX$5/Setup!$C$36)+IF($V253=31,N($F253),0))-DB253,0),MAX($P253-SUM(DV253:EY253),0))</f>
        <v>0</v>
      </c>
      <c r="FA253" s="48" t="n">
        <f aca="false">MIN(MAX((GY252*(1+GY$5/Setup!$C$36)+IF($V253=32,N($F253),0))-DC253,0),MAX($P253-SUM(DV253:EZ253),0))</f>
        <v>0</v>
      </c>
      <c r="FB253" s="48" t="n">
        <f aca="false">MIN(MAX((GZ252*(1+GZ$5/Setup!$C$36)+IF($V253=33,N($F253),0))-DD253,0),MAX($P253-SUM(DV253:FA253),0))</f>
        <v>0</v>
      </c>
      <c r="FC253" s="48" t="n">
        <f aca="false">MIN(MAX((HA252*(1+HA$5/Setup!$C$36)+IF($V253=34,N($F253),0))-DE253,0),MAX($P253-SUM(DV253:FB253),0))</f>
        <v>0</v>
      </c>
      <c r="FD253" s="48" t="n">
        <f aca="false">MIN(MAX((HB252*(1+HB$5/Setup!$C$36)+IF($V253=35,N($F253),0))-DF253,0),MAX($P253-SUM(DV253:FC253),0))</f>
        <v>0</v>
      </c>
      <c r="FE253" s="48" t="n">
        <f aca="false">MIN(MAX((HC252*(1+HC$5/Setup!$C$36)+IF($V253=36,N($F253),0))-DG253,0),MAX($P253-SUM(DV253:FD253),0))</f>
        <v>0</v>
      </c>
      <c r="FF253" s="48" t="n">
        <f aca="false">MIN(MAX((HD252*(1+HD$5/Setup!$C$36)+IF($V253=37,N($F253),0))-DH253,0),MAX($P253-SUM(DV253:FE253),0))</f>
        <v>0</v>
      </c>
      <c r="FG253" s="48" t="n">
        <f aca="false">MIN(MAX((HE252*(1+HE$5/Setup!$C$36)+IF($V253=38,N($F253),0))-DI253,0),MAX($P253-SUM(DV253:FF253),0))</f>
        <v>0</v>
      </c>
      <c r="FH253" s="48" t="n">
        <f aca="false">MIN(MAX((HF252*(1+HF$5/Setup!$C$36)+IF($V253=39,N($F253),0))-DJ253,0),MAX($P253-SUM(DV253:FG253),0))</f>
        <v>0</v>
      </c>
      <c r="FI253" s="48" t="n">
        <f aca="false">MIN(MAX((HG252*(1+HG$5/Setup!$C$36)+IF($V253=40,N($F253),0))-DK253,0),MAX($P253-SUM(DV253:FH253),0))</f>
        <v>0</v>
      </c>
      <c r="FJ253" s="48" t="n">
        <f aca="false">MIN(MAX((HH252*(1+HH$5/Setup!$C$36)+IF($V253=41,N($F253),0))-DL253,0),MAX($P253-SUM(DV253:FI253),0))</f>
        <v>0</v>
      </c>
      <c r="FK253" s="48" t="n">
        <f aca="false">MIN(MAX((HI252*(1+HI$5/Setup!$C$36)+IF($V253=42,N($F253),0))-DM253,0),MAX($P253-SUM(DV253:FJ253),0))</f>
        <v>0</v>
      </c>
      <c r="FL253" s="48" t="n">
        <f aca="false">MIN(MAX((HJ252*(1+HJ$5/Setup!$C$36)+IF($V253=43,N($F253),0))-DN253,0),MAX($P253-SUM(DV253:FK253),0))</f>
        <v>0</v>
      </c>
      <c r="FM253" s="48" t="n">
        <f aca="false">MIN(MAX((HK252*(1+HK$5/Setup!$C$36)+IF($V253=44,N($F253),0))-DO253,0),MAX($P253-SUM(DV253:FL253),0))</f>
        <v>0</v>
      </c>
      <c r="FN253" s="48" t="n">
        <f aca="false">MIN(MAX((HL252*(1+HL$5/Setup!$C$36)+IF($V253=45,N($F253),0))-DP253,0),MAX($P253-SUM(DV253:FM253),0))</f>
        <v>0</v>
      </c>
      <c r="FO253" s="48" t="n">
        <f aca="false">MIN(MAX((HM252*(1+HM$5/Setup!$C$36)+IF($V253=46,N($F253),0))-DQ253,0),MAX($P253-SUM(DV253:FN253),0))</f>
        <v>0</v>
      </c>
      <c r="FP253" s="48" t="n">
        <f aca="false">MIN(MAX((HN252*(1+HN$5/Setup!$C$36)+IF($V253=47,N($F253),0))-DR253,0),MAX($P253-SUM(DV253:FO253),0))</f>
        <v>0</v>
      </c>
      <c r="FQ253" s="48" t="n">
        <f aca="false">MIN(MAX((HO252*(1+HO$5/Setup!$C$36)+IF($V253=48,N($F253),0))-DS253,0),MAX($P253-SUM(DV253:FP253),0))</f>
        <v>0</v>
      </c>
      <c r="FR253" s="48" t="n">
        <f aca="false">MIN(MAX((HP252*(1+HP$5/Setup!$C$36)+IF($V253=49,N($F253),0))-DT253,0),MAX($P253-SUM(DV253:FQ253),0))</f>
        <v>0</v>
      </c>
      <c r="FS253" s="48" t="n">
        <f aca="false">MIN(MAX((HQ252*(1+HQ$5/Setup!$C$36)+IF($V253=50,N($F253),0))-DU253,0),MAX($P253-SUM(DV253:FR253),0))</f>
        <v>0</v>
      </c>
      <c r="FT253" s="48" t="n">
        <f aca="false">IF((FT252*(1+FT$5/Setup!$C$36)+IF($V253=1,N($F253),0))-BX253-DV253&lt;0.005,0,(FT252*(1+FT$5/Setup!$C$36)+IF($V253=1,N($F253),0))-BX253-DV253)</f>
        <v>0</v>
      </c>
      <c r="FU253" s="48" t="n">
        <f aca="false">IF((FU252*(1+FU$5/Setup!$C$36)+IF($V253=2,N($F253),0))-BY253-DW253&lt;0.005,0,(FU252*(1+FU$5/Setup!$C$36)+IF($V253=2,N($F253),0))-BY253-DW253)</f>
        <v>0</v>
      </c>
      <c r="FV253" s="48" t="n">
        <f aca="false">IF((FV252*(1+FV$5/Setup!$C$36)+IF($V253=3,N($F253),0))-BZ253-DX253&lt;0.005,0,(FV252*(1+FV$5/Setup!$C$36)+IF($V253=3,N($F253),0))-BZ253-DX253)</f>
        <v>0</v>
      </c>
      <c r="FW253" s="48" t="n">
        <f aca="false">IF((FW252*(1+FW$5/Setup!$C$36)+IF($V253=4,N($F253),0))-CA253-DY253&lt;0.005,0,(FW252*(1+FW$5/Setup!$C$36)+IF($V253=4,N($F253),0))-CA253-DY253)</f>
        <v>0</v>
      </c>
      <c r="FX253" s="48" t="n">
        <f aca="false">IF((FX252*(1+FX$5/Setup!$C$36)+IF($V253=5,N($F253),0))-CB253-DZ253&lt;0.005,0,(FX252*(1+FX$5/Setup!$C$36)+IF($V253=5,N($F253),0))-CB253-DZ253)</f>
        <v>0</v>
      </c>
      <c r="FY253" s="48" t="n">
        <f aca="false">IF((FY252*(1+FY$5/Setup!$C$36)+IF($V253=6,N($F253),0))-CC253-EA253&lt;0.005,0,(FY252*(1+FY$5/Setup!$C$36)+IF($V253=6,N($F253),0))-CC253-EA253)</f>
        <v>0</v>
      </c>
      <c r="FZ253" s="48" t="n">
        <f aca="false">IF((FZ252*(1+FZ$5/Setup!$C$36)+IF($V253=7,N($F253),0))-CD253-EB253&lt;0.005,0,(FZ252*(1+FZ$5/Setup!$C$36)+IF($V253=7,N($F253),0))-CD253-EB253)</f>
        <v>0</v>
      </c>
      <c r="GA253" s="48" t="n">
        <f aca="false">IF((GA252*(1+GA$5/Setup!$C$36)+IF($V253=8,N($F253),0))-CE253-EC253&lt;0.005,0,(GA252*(1+GA$5/Setup!$C$36)+IF($V253=8,N($F253),0))-CE253-EC253)</f>
        <v>0</v>
      </c>
      <c r="GB253" s="48" t="n">
        <f aca="false">IF((GB252*(1+GB$5/Setup!$C$36)+IF($V253=9,N($F253),0))-CF253-ED253&lt;0.005,0,(GB252*(1+GB$5/Setup!$C$36)+IF($V253=9,N($F253),0))-CF253-ED253)</f>
        <v>0</v>
      </c>
      <c r="GC253" s="48" t="n">
        <f aca="false">IF((GC252*(1+GC$5/Setup!$C$36)+IF($V253=10,N($F253),0))-CG253-EE253&lt;0.005,0,(GC252*(1+GC$5/Setup!$C$36)+IF($V253=10,N($F253),0))-CG253-EE253)</f>
        <v>0</v>
      </c>
      <c r="GD253" s="48" t="n">
        <f aca="false">IF((GD252*(1+GD$5/Setup!$C$36)+IF($V253=11,N($F253),0))-CH253-EF253&lt;0.005,0,(GD252*(1+GD$5/Setup!$C$36)+IF($V253=11,N($F253),0))-CH253-EF253)</f>
        <v>0</v>
      </c>
      <c r="GE253" s="48" t="n">
        <f aca="false">IF((GE252*(1+GE$5/Setup!$C$36)+IF($V253=12,N($F253),0))-CI253-EG253&lt;0.005,0,(GE252*(1+GE$5/Setup!$C$36)+IF($V253=12,N($F253),0))-CI253-EG253)</f>
        <v>0</v>
      </c>
      <c r="GF253" s="48" t="n">
        <f aca="false">IF((GF252*(1+GF$5/Setup!$C$36)+IF($V253=13,N($F253),0))-CJ253-EH253&lt;0.005,0,(GF252*(1+GF$5/Setup!$C$36)+IF($V253=13,N($F253),0))-CJ253-EH253)</f>
        <v>0</v>
      </c>
      <c r="GG253" s="48" t="n">
        <f aca="false">IF((GG252*(1+GG$5/Setup!$C$36)+IF($V253=14,N($F253),0))-CK253-EI253&lt;0.005,0,(GG252*(1+GG$5/Setup!$C$36)+IF($V253=14,N($F253),0))-CK253-EI253)</f>
        <v>0</v>
      </c>
      <c r="GH253" s="48" t="n">
        <f aca="false">IF((GH252*(1+GH$5/Setup!$C$36)+IF($V253=15,N($F253),0))-CL253-EJ253&lt;0.005,0,(GH252*(1+GH$5/Setup!$C$36)+IF($V253=15,N($F253),0))-CL253-EJ253)</f>
        <v>0</v>
      </c>
      <c r="GI253" s="48" t="n">
        <f aca="false">IF((GI252*(1+GI$5/Setup!$C$36)+IF($V253=16,N($F253),0))-CM253-EK253&lt;0.005,0,(GI252*(1+GI$5/Setup!$C$36)+IF($V253=16,N($F253),0))-CM253-EK253)</f>
        <v>0</v>
      </c>
      <c r="GJ253" s="48" t="n">
        <f aca="false">IF((GJ252*(1+GJ$5/Setup!$C$36)+IF($V253=17,N($F253),0))-CN253-EL253&lt;0.005,0,(GJ252*(1+GJ$5/Setup!$C$36)+IF($V253=17,N($F253),0))-CN253-EL253)</f>
        <v>0</v>
      </c>
      <c r="GK253" s="48" t="n">
        <f aca="false">IF((GK252*(1+GK$5/Setup!$C$36)+IF($V253=18,N($F253),0))-CO253-EM253&lt;0.005,0,(GK252*(1+GK$5/Setup!$C$36)+IF($V253=18,N($F253),0))-CO253-EM253)</f>
        <v>0</v>
      </c>
      <c r="GL253" s="48" t="n">
        <f aca="false">IF((GL252*(1+GL$5/Setup!$C$36)+IF($V253=19,N($F253),0))-CP253-EN253&lt;0.005,0,(GL252*(1+GL$5/Setup!$C$36)+IF($V253=19,N($F253),0))-CP253-EN253)</f>
        <v>0</v>
      </c>
      <c r="GM253" s="48" t="n">
        <f aca="false">IF((GM252*(1+GM$5/Setup!$C$36)+IF($V253=20,N($F253),0))-CQ253-EO253&lt;0.005,0,(GM252*(1+GM$5/Setup!$C$36)+IF($V253=20,N($F253),0))-CQ253-EO253)</f>
        <v>0</v>
      </c>
      <c r="GN253" s="48" t="n">
        <f aca="false">IF((GN252*(1+GN$5/Setup!$C$36)+IF($V253=21,N($F253),0))-CR253-EP253&lt;0.005,0,(GN252*(1+GN$5/Setup!$C$36)+IF($V253=21,N($F253),0))-CR253-EP253)</f>
        <v>0</v>
      </c>
      <c r="GO253" s="48" t="n">
        <f aca="false">IF((GO252*(1+GO$5/Setup!$C$36)+IF($V253=22,N($F253),0))-CS253-EQ253&lt;0.005,0,(GO252*(1+GO$5/Setup!$C$36)+IF($V253=22,N($F253),0))-CS253-EQ253)</f>
        <v>0</v>
      </c>
      <c r="GP253" s="48" t="n">
        <f aca="false">IF((GP252*(1+GP$5/Setup!$C$36)+IF($V253=23,N($F253),0))-CT253-ER253&lt;0.005,0,(GP252*(1+GP$5/Setup!$C$36)+IF($V253=23,N($F253),0))-CT253-ER253)</f>
        <v>0</v>
      </c>
      <c r="GQ253" s="48" t="n">
        <f aca="false">IF((GQ252*(1+GQ$5/Setup!$C$36)+IF($V253=24,N($F253),0))-CU253-ES253&lt;0.005,0,(GQ252*(1+GQ$5/Setup!$C$36)+IF($V253=24,N($F253),0))-CU253-ES253)</f>
        <v>0</v>
      </c>
      <c r="GR253" s="48" t="n">
        <f aca="false">IF((GR252*(1+GR$5/Setup!$C$36)+IF($V253=25,N($F253),0))-CV253-ET253&lt;0.005,0,(GR252*(1+GR$5/Setup!$C$36)+IF($V253=25,N($F253),0))-CV253-ET253)</f>
        <v>0</v>
      </c>
      <c r="GS253" s="48" t="n">
        <f aca="false">IF((GS252*(1+GS$5/Setup!$C$36)+IF($V253=26,N($F253),0))-CW253-EU253&lt;0.005,0,(GS252*(1+GS$5/Setup!$C$36)+IF($V253=26,N($F253),0))-CW253-EU253)</f>
        <v>0</v>
      </c>
      <c r="GT253" s="48" t="n">
        <f aca="false">IF((GT252*(1+GT$5/Setup!$C$36)+IF($V253=27,N($F253),0))-CX253-EV253&lt;0.005,0,(GT252*(1+GT$5/Setup!$C$36)+IF($V253=27,N($F253),0))-CX253-EV253)</f>
        <v>0</v>
      </c>
      <c r="GU253" s="48" t="n">
        <f aca="false">IF((GU252*(1+GU$5/Setup!$C$36)+IF($V253=28,N($F253),0))-CY253-EW253&lt;0.005,0,(GU252*(1+GU$5/Setup!$C$36)+IF($V253=28,N($F253),0))-CY253-EW253)</f>
        <v>0</v>
      </c>
      <c r="GV253" s="48" t="n">
        <f aca="false">IF((GV252*(1+GV$5/Setup!$C$36)+IF($V253=29,N($F253),0))-CZ253-EX253&lt;0.005,0,(GV252*(1+GV$5/Setup!$C$36)+IF($V253=29,N($F253),0))-CZ253-EX253)</f>
        <v>0</v>
      </c>
      <c r="GW253" s="48" t="n">
        <f aca="false">IF((GW252*(1+GW$5/Setup!$C$36)+IF($V253=30,N($F253),0))-DA253-EY253&lt;0.005,0,(GW252*(1+GW$5/Setup!$C$36)+IF($V253=30,N($F253),0))-DA253-EY253)</f>
        <v>0</v>
      </c>
      <c r="GX253" s="48" t="n">
        <f aca="false">IF((GX252*(1+GX$5/Setup!$C$36)+IF($V253=31,N($F253),0))-DB253-EZ253&lt;0.005,0,(GX252*(1+GX$5/Setup!$C$36)+IF($V253=31,N($F253),0))-DB253-EZ253)</f>
        <v>0</v>
      </c>
      <c r="GY253" s="48" t="n">
        <f aca="false">IF((GY252*(1+GY$5/Setup!$C$36)+IF($V253=32,N($F253),0))-DC253-FA253&lt;0.005,0,(GY252*(1+GY$5/Setup!$C$36)+IF($V253=32,N($F253),0))-DC253-FA253)</f>
        <v>0</v>
      </c>
      <c r="GZ253" s="48" t="n">
        <f aca="false">IF((GZ252*(1+GZ$5/Setup!$C$36)+IF($V253=33,N($F253),0))-DD253-FB253&lt;0.005,0,(GZ252*(1+GZ$5/Setup!$C$36)+IF($V253=33,N($F253),0))-DD253-FB253)</f>
        <v>0</v>
      </c>
      <c r="HA253" s="48" t="n">
        <f aca="false">IF((HA252*(1+HA$5/Setup!$C$36)+IF($V253=34,N($F253),0))-DE253-FC253&lt;0.005,0,(HA252*(1+HA$5/Setup!$C$36)+IF($V253=34,N($F253),0))-DE253-FC253)</f>
        <v>0</v>
      </c>
      <c r="HB253" s="48" t="n">
        <f aca="false">IF((HB252*(1+HB$5/Setup!$C$36)+IF($V253=35,N($F253),0))-DF253-FD253&lt;0.005,0,(HB252*(1+HB$5/Setup!$C$36)+IF($V253=35,N($F253),0))-DF253-FD253)</f>
        <v>0</v>
      </c>
      <c r="HC253" s="48" t="n">
        <f aca="false">IF((HC252*(1+HC$5/Setup!$C$36)+IF($V253=36,N($F253),0))-DG253-FE253&lt;0.005,0,(HC252*(1+HC$5/Setup!$C$36)+IF($V253=36,N($F253),0))-DG253-FE253)</f>
        <v>0</v>
      </c>
      <c r="HD253" s="48" t="n">
        <f aca="false">IF((HD252*(1+HD$5/Setup!$C$36)+IF($V253=37,N($F253),0))-DH253-FF253&lt;0.005,0,(HD252*(1+HD$5/Setup!$C$36)+IF($V253=37,N($F253),0))-DH253-FF253)</f>
        <v>0</v>
      </c>
      <c r="HE253" s="48" t="n">
        <f aca="false">IF((HE252*(1+HE$5/Setup!$C$36)+IF($V253=38,N($F253),0))-DI253-FG253&lt;0.005,0,(HE252*(1+HE$5/Setup!$C$36)+IF($V253=38,N($F253),0))-DI253-FG253)</f>
        <v>0</v>
      </c>
      <c r="HF253" s="48" t="n">
        <f aca="false">IF((HF252*(1+HF$5/Setup!$C$36)+IF($V253=39,N($F253),0))-DJ253-FH253&lt;0.005,0,(HF252*(1+HF$5/Setup!$C$36)+IF($V253=39,N($F253),0))-DJ253-FH253)</f>
        <v>0</v>
      </c>
      <c r="HG253" s="48" t="n">
        <f aca="false">IF((HG252*(1+HG$5/Setup!$C$36)+IF($V253=40,N($F253),0))-DK253-FI253&lt;0.005,0,(HG252*(1+HG$5/Setup!$C$36)+IF($V253=40,N($F253),0))-DK253-FI253)</f>
        <v>0</v>
      </c>
      <c r="HH253" s="48" t="n">
        <f aca="false">IF((HH252*(1+HH$5/Setup!$C$36)+IF($V253=41,N($F253),0))-DL253-FJ253&lt;0.005,0,(HH252*(1+HH$5/Setup!$C$36)+IF($V253=41,N($F253),0))-DL253-FJ253)</f>
        <v>0</v>
      </c>
      <c r="HI253" s="48" t="n">
        <f aca="false">IF((HI252*(1+HI$5/Setup!$C$36)+IF($V253=42,N($F253),0))-DM253-FK253&lt;0.005,0,(HI252*(1+HI$5/Setup!$C$36)+IF($V253=42,N($F253),0))-DM253-FK253)</f>
        <v>0</v>
      </c>
      <c r="HJ253" s="48" t="n">
        <f aca="false">IF((HJ252*(1+HJ$5/Setup!$C$36)+IF($V253=43,N($F253),0))-DN253-FL253&lt;0.005,0,(HJ252*(1+HJ$5/Setup!$C$36)+IF($V253=43,N($F253),0))-DN253-FL253)</f>
        <v>0</v>
      </c>
      <c r="HK253" s="48" t="n">
        <f aca="false">IF((HK252*(1+HK$5/Setup!$C$36)+IF($V253=44,N($F253),0))-DO253-FM253&lt;0.005,0,(HK252*(1+HK$5/Setup!$C$36)+IF($V253=44,N($F253),0))-DO253-FM253)</f>
        <v>0</v>
      </c>
      <c r="HL253" s="48" t="n">
        <f aca="false">IF((HL252*(1+HL$5/Setup!$C$36)+IF($V253=45,N($F253),0))-DP253-FN253&lt;0.005,0,(HL252*(1+HL$5/Setup!$C$36)+IF($V253=45,N($F253),0))-DP253-FN253)</f>
        <v>0</v>
      </c>
      <c r="HM253" s="48" t="n">
        <f aca="false">IF((HM252*(1+HM$5/Setup!$C$36)+IF($V253=46,N($F253),0))-DQ253-FO253&lt;0.005,0,(HM252*(1+HM$5/Setup!$C$36)+IF($V253=46,N($F253),0))-DQ253-FO253)</f>
        <v>0</v>
      </c>
      <c r="HN253" s="48" t="n">
        <f aca="false">IF((HN252*(1+HN$5/Setup!$C$36)+IF($V253=47,N($F253),0))-DR253-FP253&lt;0.005,0,(HN252*(1+HN$5/Setup!$C$36)+IF($V253=47,N($F253),0))-DR253-FP253)</f>
        <v>0</v>
      </c>
      <c r="HO253" s="48" t="n">
        <f aca="false">IF((HO252*(1+HO$5/Setup!$C$36)+IF($V253=48,N($F253),0))-DS253-FQ253&lt;0.005,0,(HO252*(1+HO$5/Setup!$C$36)+IF($V253=48,N($F253),0))-DS253-FQ253)</f>
        <v>0</v>
      </c>
      <c r="HP253" s="48" t="n">
        <f aca="false">IF((HP252*(1+HP$5/Setup!$C$36)+IF($V253=49,N($F253),0))-DT253-FR253&lt;0.005,0,(HP252*(1+HP$5/Setup!$C$36)+IF($V253=49,N($F253),0))-DT253-FR253)</f>
        <v>0</v>
      </c>
      <c r="HQ253" s="48" t="n">
        <f aca="false">IF((HQ252*(1+HQ$5/Setup!$C$36)+IF($V253=50,N($F253),0))-DU253-FS253&lt;0.005,0,(HQ252*(1+HQ$5/Setup!$C$36)+IF($V253=50,N($F253),0))-DU253-FS253)</f>
        <v>0</v>
      </c>
    </row>
    <row r="254" customFormat="false" ht="15" hidden="false" customHeight="false" outlineLevel="0" collapsed="false">
      <c r="A254" s="44" t="n">
        <v>246</v>
      </c>
      <c r="B254" s="45" t="n">
        <f aca="false">IF(Setup!$C$7="Every month",EDATE(Setup!$C$8,($A254-1)),IF(Setup!$C$7="Twice a month",DATE(YEAR(Setup!$C$8),MONTH(Setup!$C$8)+INT((($A254-1)+Setup!$C$41)/2),MIN(IF(MOD(($A254-1)+Setup!$C$41,2)=0,Setup!$C$39,Setup!$C$40),DAY(EOMONTH(DATE(YEAR(Setup!$C$8),MONTH(Setup!$C$8)+INT((($A254-1)+Setup!$C$41)/2),1),0)))),Setup!$C$8+($A254-1)*IF(Setup!$C$7="Every week",7,14)))</f>
        <v>49755</v>
      </c>
      <c r="C254" s="45" t="n">
        <f aca="false">IF(Setup!$C$7="Every month",EDATE(Setup!$C$8,$A254),IF(Setup!$C$7="Twice a month",DATE(YEAR(Setup!$C$8),MONTH(Setup!$C$8)+INT(($A254+Setup!$C$41)/2),MIN(IF(MOD($A254+Setup!$C$41,2)=0,Setup!$C$39,Setup!$C$40),DAY(EOMONTH(DATE(YEAR(Setup!$C$8),MONTH(Setup!$C$8)+INT(($A254+Setup!$C$41)/2),1),0)))),Setup!$C$8+$A254*IF(Setup!$C$7="Every week",7,14)))</f>
        <v>49769</v>
      </c>
      <c r="D254" s="46"/>
      <c r="E254" s="47"/>
      <c r="F254" s="47"/>
      <c r="G254" s="47"/>
      <c r="H254" s="47"/>
      <c r="I254" s="48" t="n">
        <f aca="false">N(Setup!$C$11)+N(E254)</f>
        <v>100</v>
      </c>
      <c r="J254" s="48" t="n">
        <f aca="false">MIN(Setup!$C$37,MAX(I254,0))</f>
        <v>9.23076923076923</v>
      </c>
      <c r="K254" s="48" t="n">
        <f aca="false">MIN(MAX(N(Setup!$C$14)-L253,0),MAX(I254-J254,0))</f>
        <v>0</v>
      </c>
      <c r="L254" s="48" t="n">
        <f aca="false">L253+K254-N(G254)</f>
        <v>500</v>
      </c>
      <c r="M254" s="48" t="n">
        <f aca="false">M253+J254-N(H254)</f>
        <v>2270.76923076924</v>
      </c>
      <c r="N254" s="48" t="n">
        <f aca="false">SUM(BX254:DU254)</f>
        <v>0</v>
      </c>
      <c r="O254" s="48" t="n">
        <f aca="false">SUM(Z254:BW254)-N254</f>
        <v>0</v>
      </c>
      <c r="P254" s="48" t="n">
        <f aca="false">MAX(I254-J254-K254,0)+O254</f>
        <v>90.7692307692308</v>
      </c>
      <c r="Q254" s="48" t="n">
        <f aca="false">SUM(DV254:FS254)</f>
        <v>0</v>
      </c>
      <c r="R254" s="49" t="n">
        <f aca="false">N254+J254+K254+Q254</f>
        <v>9.23076923076923</v>
      </c>
      <c r="S254" s="48" t="n">
        <f aca="false">T254-T253-N(F254)+N254+Q254</f>
        <v>0</v>
      </c>
      <c r="T254" s="49" t="n">
        <f aca="false">SUM(FT254:HQ254)</f>
        <v>0</v>
      </c>
      <c r="U254" s="44" t="str">
        <f aca="false">IF(T253&lt;0.005,"",INDEX(Helpers!$C$2:$C$51,IF(_xlfn.MINIFS($DV$6:$FS$6,DV254:FS254,"&gt;0.005")=0,V254,_xlfn.MINIFS($DV$6:$FS$6,DV254:FS254,"&gt;0.005"))))</f>
        <v/>
      </c>
      <c r="V254" s="44" t="n">
        <f aca="false">IF(_xlfn.MINIFS($FT$6:$HQ$6,FT253:HQ253,"&gt;0.005")=0,1,_xlfn.MINIFS($FT$6:$HQ$6,FT253:HQ253,"&gt;0.005"))</f>
        <v>1</v>
      </c>
      <c r="W254" s="44" t="n">
        <f aca="false">IF(AND(D254&lt;&gt;"Paid",T253&gt;0.005),1,0)</f>
        <v>0</v>
      </c>
      <c r="X254" s="48" t="n">
        <f aca="false">SUMPRODUCT(((Helpers!$G$2:$G$51*(1+(Helpers!$D$2:$D$51+0.000000001)/12)^(($B254-Setup!$C$8)/(365.25/12))-Helpers!$E$2:$E$51*((1+(Helpers!$D$2:$D$51+0.000000001)/12)^(($B254-Setup!$C$8)/(365.25/12))-1)/((Helpers!$D$2:$D$51+0.000000001)/12))&gt;0)*(Helpers!$G$2:$G$51*(1+(Helpers!$D$2:$D$51+0.000000001)/12)^(($B254-Setup!$C$8)/(365.25/12))-Helpers!$E$2:$E$51*((1+(Helpers!$D$2:$D$51+0.000000001)/12)^(($B254-Setup!$C$8)/(365.25/12))-1)/((Helpers!$D$2:$D$51+0.000000001)/12)))</f>
        <v>0</v>
      </c>
      <c r="Y254" s="48"/>
      <c r="Z254" s="48" t="n">
        <f aca="false">IF(OR(N(Z$5)=0,Z$6=""),0,Z$5*((DATE(YEAR($B254),MONTH($B254),MIN(Z$6,DAY(EOMONTH($B254,0))))&gt;=$B254)*(DATE(YEAR($B254),MONTH($B254),MIN(Z$6,DAY(EOMONTH($B254,0))))&lt;$C254)+(DATE(YEAR($B254),MONTH($B254)+1,MIN(Z$6,DAY(EOMONTH($B254,1))))&gt;=$B254)*(DATE(YEAR($B254),MONTH($B254)+1,MIN(Z$6,DAY(EOMONTH($B254,1))))&lt;$C254)))</f>
        <v>0</v>
      </c>
      <c r="AA254" s="48" t="n">
        <f aca="false">IF(OR(N(AA$5)=0,AA$6=""),0,AA$5*((DATE(YEAR($B254),MONTH($B254),MIN(AA$6,DAY(EOMONTH($B254,0))))&gt;=$B254)*(DATE(YEAR($B254),MONTH($B254),MIN(AA$6,DAY(EOMONTH($B254,0))))&lt;$C254)+(DATE(YEAR($B254),MONTH($B254)+1,MIN(AA$6,DAY(EOMONTH($B254,1))))&gt;=$B254)*(DATE(YEAR($B254),MONTH($B254)+1,MIN(AA$6,DAY(EOMONTH($B254,1))))&lt;$C254)))</f>
        <v>0</v>
      </c>
      <c r="AB254" s="48" t="n">
        <f aca="false">IF(OR(N(AB$5)=0,AB$6=""),0,AB$5*((DATE(YEAR($B254),MONTH($B254),MIN(AB$6,DAY(EOMONTH($B254,0))))&gt;=$B254)*(DATE(YEAR($B254),MONTH($B254),MIN(AB$6,DAY(EOMONTH($B254,0))))&lt;$C254)+(DATE(YEAR($B254),MONTH($B254)+1,MIN(AB$6,DAY(EOMONTH($B254,1))))&gt;=$B254)*(DATE(YEAR($B254),MONTH($B254)+1,MIN(AB$6,DAY(EOMONTH($B254,1))))&lt;$C254)))</f>
        <v>0</v>
      </c>
      <c r="AC254" s="48" t="n">
        <f aca="false">IF(OR(N(AC$5)=0,AC$6=""),0,AC$5*((DATE(YEAR($B254),MONTH($B254),MIN(AC$6,DAY(EOMONTH($B254,0))))&gt;=$B254)*(DATE(YEAR($B254),MONTH($B254),MIN(AC$6,DAY(EOMONTH($B254,0))))&lt;$C254)+(DATE(YEAR($B254),MONTH($B254)+1,MIN(AC$6,DAY(EOMONTH($B254,1))))&gt;=$B254)*(DATE(YEAR($B254),MONTH($B254)+1,MIN(AC$6,DAY(EOMONTH($B254,1))))&lt;$C254)))</f>
        <v>0</v>
      </c>
      <c r="AD254" s="48" t="n">
        <f aca="false">IF(OR(N(AD$5)=0,AD$6=""),0,AD$5*((DATE(YEAR($B254),MONTH($B254),MIN(AD$6,DAY(EOMONTH($B254,0))))&gt;=$B254)*(DATE(YEAR($B254),MONTH($B254),MIN(AD$6,DAY(EOMONTH($B254,0))))&lt;$C254)+(DATE(YEAR($B254),MONTH($B254)+1,MIN(AD$6,DAY(EOMONTH($B254,1))))&gt;=$B254)*(DATE(YEAR($B254),MONTH($B254)+1,MIN(AD$6,DAY(EOMONTH($B254,1))))&lt;$C254)))</f>
        <v>0</v>
      </c>
      <c r="AE254" s="48" t="n">
        <f aca="false">IF(OR(N(AE$5)=0,AE$6=""),0,AE$5*((DATE(YEAR($B254),MONTH($B254),MIN(AE$6,DAY(EOMONTH($B254,0))))&gt;=$B254)*(DATE(YEAR($B254),MONTH($B254),MIN(AE$6,DAY(EOMONTH($B254,0))))&lt;$C254)+(DATE(YEAR($B254),MONTH($B254)+1,MIN(AE$6,DAY(EOMONTH($B254,1))))&gt;=$B254)*(DATE(YEAR($B254),MONTH($B254)+1,MIN(AE$6,DAY(EOMONTH($B254,1))))&lt;$C254)))</f>
        <v>0</v>
      </c>
      <c r="AF254" s="48" t="n">
        <f aca="false">IF(OR(N(AF$5)=0,AF$6=""),0,AF$5*((DATE(YEAR($B254),MONTH($B254),MIN(AF$6,DAY(EOMONTH($B254,0))))&gt;=$B254)*(DATE(YEAR($B254),MONTH($B254),MIN(AF$6,DAY(EOMONTH($B254,0))))&lt;$C254)+(DATE(YEAR($B254),MONTH($B254)+1,MIN(AF$6,DAY(EOMONTH($B254,1))))&gt;=$B254)*(DATE(YEAR($B254),MONTH($B254)+1,MIN(AF$6,DAY(EOMONTH($B254,1))))&lt;$C254)))</f>
        <v>0</v>
      </c>
      <c r="AG254" s="48" t="n">
        <f aca="false">IF(OR(N(AG$5)=0,AG$6=""),0,AG$5*((DATE(YEAR($B254),MONTH($B254),MIN(AG$6,DAY(EOMONTH($B254,0))))&gt;=$B254)*(DATE(YEAR($B254),MONTH($B254),MIN(AG$6,DAY(EOMONTH($B254,0))))&lt;$C254)+(DATE(YEAR($B254),MONTH($B254)+1,MIN(AG$6,DAY(EOMONTH($B254,1))))&gt;=$B254)*(DATE(YEAR($B254),MONTH($B254)+1,MIN(AG$6,DAY(EOMONTH($B254,1))))&lt;$C254)))</f>
        <v>0</v>
      </c>
      <c r="AH254" s="48" t="n">
        <f aca="false">IF(OR(N(AH$5)=0,AH$6=""),0,AH$5*((DATE(YEAR($B254),MONTH($B254),MIN(AH$6,DAY(EOMONTH($B254,0))))&gt;=$B254)*(DATE(YEAR($B254),MONTH($B254),MIN(AH$6,DAY(EOMONTH($B254,0))))&lt;$C254)+(DATE(YEAR($B254),MONTH($B254)+1,MIN(AH$6,DAY(EOMONTH($B254,1))))&gt;=$B254)*(DATE(YEAR($B254),MONTH($B254)+1,MIN(AH$6,DAY(EOMONTH($B254,1))))&lt;$C254)))</f>
        <v>0</v>
      </c>
      <c r="AI254" s="48" t="n">
        <f aca="false">IF(OR(N(AI$5)=0,AI$6=""),0,AI$5*((DATE(YEAR($B254),MONTH($B254),MIN(AI$6,DAY(EOMONTH($B254,0))))&gt;=$B254)*(DATE(YEAR($B254),MONTH($B254),MIN(AI$6,DAY(EOMONTH($B254,0))))&lt;$C254)+(DATE(YEAR($B254),MONTH($B254)+1,MIN(AI$6,DAY(EOMONTH($B254,1))))&gt;=$B254)*(DATE(YEAR($B254),MONTH($B254)+1,MIN(AI$6,DAY(EOMONTH($B254,1))))&lt;$C254)))</f>
        <v>0</v>
      </c>
      <c r="AJ254" s="48" t="n">
        <f aca="false">IF(OR(N(AJ$5)=0,AJ$6=""),0,AJ$5*((DATE(YEAR($B254),MONTH($B254),MIN(AJ$6,DAY(EOMONTH($B254,0))))&gt;=$B254)*(DATE(YEAR($B254),MONTH($B254),MIN(AJ$6,DAY(EOMONTH($B254,0))))&lt;$C254)+(DATE(YEAR($B254),MONTH($B254)+1,MIN(AJ$6,DAY(EOMONTH($B254,1))))&gt;=$B254)*(DATE(YEAR($B254),MONTH($B254)+1,MIN(AJ$6,DAY(EOMONTH($B254,1))))&lt;$C254)))</f>
        <v>0</v>
      </c>
      <c r="AK254" s="48" t="n">
        <f aca="false">IF(OR(N(AK$5)=0,AK$6=""),0,AK$5*((DATE(YEAR($B254),MONTH($B254),MIN(AK$6,DAY(EOMONTH($B254,0))))&gt;=$B254)*(DATE(YEAR($B254),MONTH($B254),MIN(AK$6,DAY(EOMONTH($B254,0))))&lt;$C254)+(DATE(YEAR($B254),MONTH($B254)+1,MIN(AK$6,DAY(EOMONTH($B254,1))))&gt;=$B254)*(DATE(YEAR($B254),MONTH($B254)+1,MIN(AK$6,DAY(EOMONTH($B254,1))))&lt;$C254)))</f>
        <v>0</v>
      </c>
      <c r="AL254" s="48" t="n">
        <f aca="false">IF(OR(N(AL$5)=0,AL$6=""),0,AL$5*((DATE(YEAR($B254),MONTH($B254),MIN(AL$6,DAY(EOMONTH($B254,0))))&gt;=$B254)*(DATE(YEAR($B254),MONTH($B254),MIN(AL$6,DAY(EOMONTH($B254,0))))&lt;$C254)+(DATE(YEAR($B254),MONTH($B254)+1,MIN(AL$6,DAY(EOMONTH($B254,1))))&gt;=$B254)*(DATE(YEAR($B254),MONTH($B254)+1,MIN(AL$6,DAY(EOMONTH($B254,1))))&lt;$C254)))</f>
        <v>0</v>
      </c>
      <c r="AM254" s="48" t="n">
        <f aca="false">IF(OR(N(AM$5)=0,AM$6=""),0,AM$5*((DATE(YEAR($B254),MONTH($B254),MIN(AM$6,DAY(EOMONTH($B254,0))))&gt;=$B254)*(DATE(YEAR($B254),MONTH($B254),MIN(AM$6,DAY(EOMONTH($B254,0))))&lt;$C254)+(DATE(YEAR($B254),MONTH($B254)+1,MIN(AM$6,DAY(EOMONTH($B254,1))))&gt;=$B254)*(DATE(YEAR($B254),MONTH($B254)+1,MIN(AM$6,DAY(EOMONTH($B254,1))))&lt;$C254)))</f>
        <v>0</v>
      </c>
      <c r="AN254" s="48" t="n">
        <f aca="false">IF(OR(N(AN$5)=0,AN$6=""),0,AN$5*((DATE(YEAR($B254),MONTH($B254),MIN(AN$6,DAY(EOMONTH($B254,0))))&gt;=$B254)*(DATE(YEAR($B254),MONTH($B254),MIN(AN$6,DAY(EOMONTH($B254,0))))&lt;$C254)+(DATE(YEAR($B254),MONTH($B254)+1,MIN(AN$6,DAY(EOMONTH($B254,1))))&gt;=$B254)*(DATE(YEAR($B254),MONTH($B254)+1,MIN(AN$6,DAY(EOMONTH($B254,1))))&lt;$C254)))</f>
        <v>0</v>
      </c>
      <c r="AO254" s="48" t="n">
        <f aca="false">IF(OR(N(AO$5)=0,AO$6=""),0,AO$5*((DATE(YEAR($B254),MONTH($B254),MIN(AO$6,DAY(EOMONTH($B254,0))))&gt;=$B254)*(DATE(YEAR($B254),MONTH($B254),MIN(AO$6,DAY(EOMONTH($B254,0))))&lt;$C254)+(DATE(YEAR($B254),MONTH($B254)+1,MIN(AO$6,DAY(EOMONTH($B254,1))))&gt;=$B254)*(DATE(YEAR($B254),MONTH($B254)+1,MIN(AO$6,DAY(EOMONTH($B254,1))))&lt;$C254)))</f>
        <v>0</v>
      </c>
      <c r="AP254" s="48" t="n">
        <f aca="false">IF(OR(N(AP$5)=0,AP$6=""),0,AP$5*((DATE(YEAR($B254),MONTH($B254),MIN(AP$6,DAY(EOMONTH($B254,0))))&gt;=$B254)*(DATE(YEAR($B254),MONTH($B254),MIN(AP$6,DAY(EOMONTH($B254,0))))&lt;$C254)+(DATE(YEAR($B254),MONTH($B254)+1,MIN(AP$6,DAY(EOMONTH($B254,1))))&gt;=$B254)*(DATE(YEAR($B254),MONTH($B254)+1,MIN(AP$6,DAY(EOMONTH($B254,1))))&lt;$C254)))</f>
        <v>0</v>
      </c>
      <c r="AQ254" s="48" t="n">
        <f aca="false">IF(OR(N(AQ$5)=0,AQ$6=""),0,AQ$5*((DATE(YEAR($B254),MONTH($B254),MIN(AQ$6,DAY(EOMONTH($B254,0))))&gt;=$B254)*(DATE(YEAR($B254),MONTH($B254),MIN(AQ$6,DAY(EOMONTH($B254,0))))&lt;$C254)+(DATE(YEAR($B254),MONTH($B254)+1,MIN(AQ$6,DAY(EOMONTH($B254,1))))&gt;=$B254)*(DATE(YEAR($B254),MONTH($B254)+1,MIN(AQ$6,DAY(EOMONTH($B254,1))))&lt;$C254)))</f>
        <v>0</v>
      </c>
      <c r="AR254" s="48" t="n">
        <f aca="false">IF(OR(N(AR$5)=0,AR$6=""),0,AR$5*((DATE(YEAR($B254),MONTH($B254),MIN(AR$6,DAY(EOMONTH($B254,0))))&gt;=$B254)*(DATE(YEAR($B254),MONTH($B254),MIN(AR$6,DAY(EOMONTH($B254,0))))&lt;$C254)+(DATE(YEAR($B254),MONTH($B254)+1,MIN(AR$6,DAY(EOMONTH($B254,1))))&gt;=$B254)*(DATE(YEAR($B254),MONTH($B254)+1,MIN(AR$6,DAY(EOMONTH($B254,1))))&lt;$C254)))</f>
        <v>0</v>
      </c>
      <c r="AS254" s="48" t="n">
        <f aca="false">IF(OR(N(AS$5)=0,AS$6=""),0,AS$5*((DATE(YEAR($B254),MONTH($B254),MIN(AS$6,DAY(EOMONTH($B254,0))))&gt;=$B254)*(DATE(YEAR($B254),MONTH($B254),MIN(AS$6,DAY(EOMONTH($B254,0))))&lt;$C254)+(DATE(YEAR($B254),MONTH($B254)+1,MIN(AS$6,DAY(EOMONTH($B254,1))))&gt;=$B254)*(DATE(YEAR($B254),MONTH($B254)+1,MIN(AS$6,DAY(EOMONTH($B254,1))))&lt;$C254)))</f>
        <v>0</v>
      </c>
      <c r="AT254" s="48" t="n">
        <f aca="false">IF(OR(N(AT$5)=0,AT$6=""),0,AT$5*((DATE(YEAR($B254),MONTH($B254),MIN(AT$6,DAY(EOMONTH($B254,0))))&gt;=$B254)*(DATE(YEAR($B254),MONTH($B254),MIN(AT$6,DAY(EOMONTH($B254,0))))&lt;$C254)+(DATE(YEAR($B254),MONTH($B254)+1,MIN(AT$6,DAY(EOMONTH($B254,1))))&gt;=$B254)*(DATE(YEAR($B254),MONTH($B254)+1,MIN(AT$6,DAY(EOMONTH($B254,1))))&lt;$C254)))</f>
        <v>0</v>
      </c>
      <c r="AU254" s="48" t="n">
        <f aca="false">IF(OR(N(AU$5)=0,AU$6=""),0,AU$5*((DATE(YEAR($B254),MONTH($B254),MIN(AU$6,DAY(EOMONTH($B254,0))))&gt;=$B254)*(DATE(YEAR($B254),MONTH($B254),MIN(AU$6,DAY(EOMONTH($B254,0))))&lt;$C254)+(DATE(YEAR($B254),MONTH($B254)+1,MIN(AU$6,DAY(EOMONTH($B254,1))))&gt;=$B254)*(DATE(YEAR($B254),MONTH($B254)+1,MIN(AU$6,DAY(EOMONTH($B254,1))))&lt;$C254)))</f>
        <v>0</v>
      </c>
      <c r="AV254" s="48" t="n">
        <f aca="false">IF(OR(N(AV$5)=0,AV$6=""),0,AV$5*((DATE(YEAR($B254),MONTH($B254),MIN(AV$6,DAY(EOMONTH($B254,0))))&gt;=$B254)*(DATE(YEAR($B254),MONTH($B254),MIN(AV$6,DAY(EOMONTH($B254,0))))&lt;$C254)+(DATE(YEAR($B254),MONTH($B254)+1,MIN(AV$6,DAY(EOMONTH($B254,1))))&gt;=$B254)*(DATE(YEAR($B254),MONTH($B254)+1,MIN(AV$6,DAY(EOMONTH($B254,1))))&lt;$C254)))</f>
        <v>0</v>
      </c>
      <c r="AW254" s="48" t="n">
        <f aca="false">IF(OR(N(AW$5)=0,AW$6=""),0,AW$5*((DATE(YEAR($B254),MONTH($B254),MIN(AW$6,DAY(EOMONTH($B254,0))))&gt;=$B254)*(DATE(YEAR($B254),MONTH($B254),MIN(AW$6,DAY(EOMONTH($B254,0))))&lt;$C254)+(DATE(YEAR($B254),MONTH($B254)+1,MIN(AW$6,DAY(EOMONTH($B254,1))))&gt;=$B254)*(DATE(YEAR($B254),MONTH($B254)+1,MIN(AW$6,DAY(EOMONTH($B254,1))))&lt;$C254)))</f>
        <v>0</v>
      </c>
      <c r="AX254" s="48" t="n">
        <f aca="false">IF(OR(N(AX$5)=0,AX$6=""),0,AX$5*((DATE(YEAR($B254),MONTH($B254),MIN(AX$6,DAY(EOMONTH($B254,0))))&gt;=$B254)*(DATE(YEAR($B254),MONTH($B254),MIN(AX$6,DAY(EOMONTH($B254,0))))&lt;$C254)+(DATE(YEAR($B254),MONTH($B254)+1,MIN(AX$6,DAY(EOMONTH($B254,1))))&gt;=$B254)*(DATE(YEAR($B254),MONTH($B254)+1,MIN(AX$6,DAY(EOMONTH($B254,1))))&lt;$C254)))</f>
        <v>0</v>
      </c>
      <c r="AY254" s="48" t="n">
        <f aca="false">IF(OR(N(AY$5)=0,AY$6=""),0,AY$5*((DATE(YEAR($B254),MONTH($B254),MIN(AY$6,DAY(EOMONTH($B254,0))))&gt;=$B254)*(DATE(YEAR($B254),MONTH($B254),MIN(AY$6,DAY(EOMONTH($B254,0))))&lt;$C254)+(DATE(YEAR($B254),MONTH($B254)+1,MIN(AY$6,DAY(EOMONTH($B254,1))))&gt;=$B254)*(DATE(YEAR($B254),MONTH($B254)+1,MIN(AY$6,DAY(EOMONTH($B254,1))))&lt;$C254)))</f>
        <v>0</v>
      </c>
      <c r="AZ254" s="48" t="n">
        <f aca="false">IF(OR(N(AZ$5)=0,AZ$6=""),0,AZ$5*((DATE(YEAR($B254),MONTH($B254),MIN(AZ$6,DAY(EOMONTH($B254,0))))&gt;=$B254)*(DATE(YEAR($B254),MONTH($B254),MIN(AZ$6,DAY(EOMONTH($B254,0))))&lt;$C254)+(DATE(YEAR($B254),MONTH($B254)+1,MIN(AZ$6,DAY(EOMONTH($B254,1))))&gt;=$B254)*(DATE(YEAR($B254),MONTH($B254)+1,MIN(AZ$6,DAY(EOMONTH($B254,1))))&lt;$C254)))</f>
        <v>0</v>
      </c>
      <c r="BA254" s="48" t="n">
        <f aca="false">IF(OR(N(BA$5)=0,BA$6=""),0,BA$5*((DATE(YEAR($B254),MONTH($B254),MIN(BA$6,DAY(EOMONTH($B254,0))))&gt;=$B254)*(DATE(YEAR($B254),MONTH($B254),MIN(BA$6,DAY(EOMONTH($B254,0))))&lt;$C254)+(DATE(YEAR($B254),MONTH($B254)+1,MIN(BA$6,DAY(EOMONTH($B254,1))))&gt;=$B254)*(DATE(YEAR($B254),MONTH($B254)+1,MIN(BA$6,DAY(EOMONTH($B254,1))))&lt;$C254)))</f>
        <v>0</v>
      </c>
      <c r="BB254" s="48" t="n">
        <f aca="false">IF(OR(N(BB$5)=0,BB$6=""),0,BB$5*((DATE(YEAR($B254),MONTH($B254),MIN(BB$6,DAY(EOMONTH($B254,0))))&gt;=$B254)*(DATE(YEAR($B254),MONTH($B254),MIN(BB$6,DAY(EOMONTH($B254,0))))&lt;$C254)+(DATE(YEAR($B254),MONTH($B254)+1,MIN(BB$6,DAY(EOMONTH($B254,1))))&gt;=$B254)*(DATE(YEAR($B254),MONTH($B254)+1,MIN(BB$6,DAY(EOMONTH($B254,1))))&lt;$C254)))</f>
        <v>0</v>
      </c>
      <c r="BC254" s="48" t="n">
        <f aca="false">IF(OR(N(BC$5)=0,BC$6=""),0,BC$5*((DATE(YEAR($B254),MONTH($B254),MIN(BC$6,DAY(EOMONTH($B254,0))))&gt;=$B254)*(DATE(YEAR($B254),MONTH($B254),MIN(BC$6,DAY(EOMONTH($B254,0))))&lt;$C254)+(DATE(YEAR($B254),MONTH($B254)+1,MIN(BC$6,DAY(EOMONTH($B254,1))))&gt;=$B254)*(DATE(YEAR($B254),MONTH($B254)+1,MIN(BC$6,DAY(EOMONTH($B254,1))))&lt;$C254)))</f>
        <v>0</v>
      </c>
      <c r="BD254" s="48" t="n">
        <f aca="false">IF(OR(N(BD$5)=0,BD$6=""),0,BD$5*((DATE(YEAR($B254),MONTH($B254),MIN(BD$6,DAY(EOMONTH($B254,0))))&gt;=$B254)*(DATE(YEAR($B254),MONTH($B254),MIN(BD$6,DAY(EOMONTH($B254,0))))&lt;$C254)+(DATE(YEAR($B254),MONTH($B254)+1,MIN(BD$6,DAY(EOMONTH($B254,1))))&gt;=$B254)*(DATE(YEAR($B254),MONTH($B254)+1,MIN(BD$6,DAY(EOMONTH($B254,1))))&lt;$C254)))</f>
        <v>0</v>
      </c>
      <c r="BE254" s="48" t="n">
        <f aca="false">IF(OR(N(BE$5)=0,BE$6=""),0,BE$5*((DATE(YEAR($B254),MONTH($B254),MIN(BE$6,DAY(EOMONTH($B254,0))))&gt;=$B254)*(DATE(YEAR($B254),MONTH($B254),MIN(BE$6,DAY(EOMONTH($B254,0))))&lt;$C254)+(DATE(YEAR($B254),MONTH($B254)+1,MIN(BE$6,DAY(EOMONTH($B254,1))))&gt;=$B254)*(DATE(YEAR($B254),MONTH($B254)+1,MIN(BE$6,DAY(EOMONTH($B254,1))))&lt;$C254)))</f>
        <v>0</v>
      </c>
      <c r="BF254" s="48" t="n">
        <f aca="false">IF(OR(N(BF$5)=0,BF$6=""),0,BF$5*((DATE(YEAR($B254),MONTH($B254),MIN(BF$6,DAY(EOMONTH($B254,0))))&gt;=$B254)*(DATE(YEAR($B254),MONTH($B254),MIN(BF$6,DAY(EOMONTH($B254,0))))&lt;$C254)+(DATE(YEAR($B254),MONTH($B254)+1,MIN(BF$6,DAY(EOMONTH($B254,1))))&gt;=$B254)*(DATE(YEAR($B254),MONTH($B254)+1,MIN(BF$6,DAY(EOMONTH($B254,1))))&lt;$C254)))</f>
        <v>0</v>
      </c>
      <c r="BG254" s="48" t="n">
        <f aca="false">IF(OR(N(BG$5)=0,BG$6=""),0,BG$5*((DATE(YEAR($B254),MONTH($B254),MIN(BG$6,DAY(EOMONTH($B254,0))))&gt;=$B254)*(DATE(YEAR($B254),MONTH($B254),MIN(BG$6,DAY(EOMONTH($B254,0))))&lt;$C254)+(DATE(YEAR($B254),MONTH($B254)+1,MIN(BG$6,DAY(EOMONTH($B254,1))))&gt;=$B254)*(DATE(YEAR($B254),MONTH($B254)+1,MIN(BG$6,DAY(EOMONTH($B254,1))))&lt;$C254)))</f>
        <v>0</v>
      </c>
      <c r="BH254" s="48" t="n">
        <f aca="false">IF(OR(N(BH$5)=0,BH$6=""),0,BH$5*((DATE(YEAR($B254),MONTH($B254),MIN(BH$6,DAY(EOMONTH($B254,0))))&gt;=$B254)*(DATE(YEAR($B254),MONTH($B254),MIN(BH$6,DAY(EOMONTH($B254,0))))&lt;$C254)+(DATE(YEAR($B254),MONTH($B254)+1,MIN(BH$6,DAY(EOMONTH($B254,1))))&gt;=$B254)*(DATE(YEAR($B254),MONTH($B254)+1,MIN(BH$6,DAY(EOMONTH($B254,1))))&lt;$C254)))</f>
        <v>0</v>
      </c>
      <c r="BI254" s="48" t="n">
        <f aca="false">IF(OR(N(BI$5)=0,BI$6=""),0,BI$5*((DATE(YEAR($B254),MONTH($B254),MIN(BI$6,DAY(EOMONTH($B254,0))))&gt;=$B254)*(DATE(YEAR($B254),MONTH($B254),MIN(BI$6,DAY(EOMONTH($B254,0))))&lt;$C254)+(DATE(YEAR($B254),MONTH($B254)+1,MIN(BI$6,DAY(EOMONTH($B254,1))))&gt;=$B254)*(DATE(YEAR($B254),MONTH($B254)+1,MIN(BI$6,DAY(EOMONTH($B254,1))))&lt;$C254)))</f>
        <v>0</v>
      </c>
      <c r="BJ254" s="48" t="n">
        <f aca="false">IF(OR(N(BJ$5)=0,BJ$6=""),0,BJ$5*((DATE(YEAR($B254),MONTH($B254),MIN(BJ$6,DAY(EOMONTH($B254,0))))&gt;=$B254)*(DATE(YEAR($B254),MONTH($B254),MIN(BJ$6,DAY(EOMONTH($B254,0))))&lt;$C254)+(DATE(YEAR($B254),MONTH($B254)+1,MIN(BJ$6,DAY(EOMONTH($B254,1))))&gt;=$B254)*(DATE(YEAR($B254),MONTH($B254)+1,MIN(BJ$6,DAY(EOMONTH($B254,1))))&lt;$C254)))</f>
        <v>0</v>
      </c>
      <c r="BK254" s="48" t="n">
        <f aca="false">IF(OR(N(BK$5)=0,BK$6=""),0,BK$5*((DATE(YEAR($B254),MONTH($B254),MIN(BK$6,DAY(EOMONTH($B254,0))))&gt;=$B254)*(DATE(YEAR($B254),MONTH($B254),MIN(BK$6,DAY(EOMONTH($B254,0))))&lt;$C254)+(DATE(YEAR($B254),MONTH($B254)+1,MIN(BK$6,DAY(EOMONTH($B254,1))))&gt;=$B254)*(DATE(YEAR($B254),MONTH($B254)+1,MIN(BK$6,DAY(EOMONTH($B254,1))))&lt;$C254)))</f>
        <v>0</v>
      </c>
      <c r="BL254" s="48" t="n">
        <f aca="false">IF(OR(N(BL$5)=0,BL$6=""),0,BL$5*((DATE(YEAR($B254),MONTH($B254),MIN(BL$6,DAY(EOMONTH($B254,0))))&gt;=$B254)*(DATE(YEAR($B254),MONTH($B254),MIN(BL$6,DAY(EOMONTH($B254,0))))&lt;$C254)+(DATE(YEAR($B254),MONTH($B254)+1,MIN(BL$6,DAY(EOMONTH($B254,1))))&gt;=$B254)*(DATE(YEAR($B254),MONTH($B254)+1,MIN(BL$6,DAY(EOMONTH($B254,1))))&lt;$C254)))</f>
        <v>0</v>
      </c>
      <c r="BM254" s="48" t="n">
        <f aca="false">IF(OR(N(BM$5)=0,BM$6=""),0,BM$5*((DATE(YEAR($B254),MONTH($B254),MIN(BM$6,DAY(EOMONTH($B254,0))))&gt;=$B254)*(DATE(YEAR($B254),MONTH($B254),MIN(BM$6,DAY(EOMONTH($B254,0))))&lt;$C254)+(DATE(YEAR($B254),MONTH($B254)+1,MIN(BM$6,DAY(EOMONTH($B254,1))))&gt;=$B254)*(DATE(YEAR($B254),MONTH($B254)+1,MIN(BM$6,DAY(EOMONTH($B254,1))))&lt;$C254)))</f>
        <v>0</v>
      </c>
      <c r="BN254" s="48" t="n">
        <f aca="false">IF(OR(N(BN$5)=0,BN$6=""),0,BN$5*((DATE(YEAR($B254),MONTH($B254),MIN(BN$6,DAY(EOMONTH($B254,0))))&gt;=$B254)*(DATE(YEAR($B254),MONTH($B254),MIN(BN$6,DAY(EOMONTH($B254,0))))&lt;$C254)+(DATE(YEAR($B254),MONTH($B254)+1,MIN(BN$6,DAY(EOMONTH($B254,1))))&gt;=$B254)*(DATE(YEAR($B254),MONTH($B254)+1,MIN(BN$6,DAY(EOMONTH($B254,1))))&lt;$C254)))</f>
        <v>0</v>
      </c>
      <c r="BO254" s="48" t="n">
        <f aca="false">IF(OR(N(BO$5)=0,BO$6=""),0,BO$5*((DATE(YEAR($B254),MONTH($B254),MIN(BO$6,DAY(EOMONTH($B254,0))))&gt;=$B254)*(DATE(YEAR($B254),MONTH($B254),MIN(BO$6,DAY(EOMONTH($B254,0))))&lt;$C254)+(DATE(YEAR($B254),MONTH($B254)+1,MIN(BO$6,DAY(EOMONTH($B254,1))))&gt;=$B254)*(DATE(YEAR($B254),MONTH($B254)+1,MIN(BO$6,DAY(EOMONTH($B254,1))))&lt;$C254)))</f>
        <v>0</v>
      </c>
      <c r="BP254" s="48" t="n">
        <f aca="false">IF(OR(N(BP$5)=0,BP$6=""),0,BP$5*((DATE(YEAR($B254),MONTH($B254),MIN(BP$6,DAY(EOMONTH($B254,0))))&gt;=$B254)*(DATE(YEAR($B254),MONTH($B254),MIN(BP$6,DAY(EOMONTH($B254,0))))&lt;$C254)+(DATE(YEAR($B254),MONTH($B254)+1,MIN(BP$6,DAY(EOMONTH($B254,1))))&gt;=$B254)*(DATE(YEAR($B254),MONTH($B254)+1,MIN(BP$6,DAY(EOMONTH($B254,1))))&lt;$C254)))</f>
        <v>0</v>
      </c>
      <c r="BQ254" s="48" t="n">
        <f aca="false">IF(OR(N(BQ$5)=0,BQ$6=""),0,BQ$5*((DATE(YEAR($B254),MONTH($B254),MIN(BQ$6,DAY(EOMONTH($B254,0))))&gt;=$B254)*(DATE(YEAR($B254),MONTH($B254),MIN(BQ$6,DAY(EOMONTH($B254,0))))&lt;$C254)+(DATE(YEAR($B254),MONTH($B254)+1,MIN(BQ$6,DAY(EOMONTH($B254,1))))&gt;=$B254)*(DATE(YEAR($B254),MONTH($B254)+1,MIN(BQ$6,DAY(EOMONTH($B254,1))))&lt;$C254)))</f>
        <v>0</v>
      </c>
      <c r="BR254" s="48" t="n">
        <f aca="false">IF(OR(N(BR$5)=0,BR$6=""),0,BR$5*((DATE(YEAR($B254),MONTH($B254),MIN(BR$6,DAY(EOMONTH($B254,0))))&gt;=$B254)*(DATE(YEAR($B254),MONTH($B254),MIN(BR$6,DAY(EOMONTH($B254,0))))&lt;$C254)+(DATE(YEAR($B254),MONTH($B254)+1,MIN(BR$6,DAY(EOMONTH($B254,1))))&gt;=$B254)*(DATE(YEAR($B254),MONTH($B254)+1,MIN(BR$6,DAY(EOMONTH($B254,1))))&lt;$C254)))</f>
        <v>0</v>
      </c>
      <c r="BS254" s="48" t="n">
        <f aca="false">IF(OR(N(BS$5)=0,BS$6=""),0,BS$5*((DATE(YEAR($B254),MONTH($B254),MIN(BS$6,DAY(EOMONTH($B254,0))))&gt;=$B254)*(DATE(YEAR($B254),MONTH($B254),MIN(BS$6,DAY(EOMONTH($B254,0))))&lt;$C254)+(DATE(YEAR($B254),MONTH($B254)+1,MIN(BS$6,DAY(EOMONTH($B254,1))))&gt;=$B254)*(DATE(YEAR($B254),MONTH($B254)+1,MIN(BS$6,DAY(EOMONTH($B254,1))))&lt;$C254)))</f>
        <v>0</v>
      </c>
      <c r="BT254" s="48" t="n">
        <f aca="false">IF(OR(N(BT$5)=0,BT$6=""),0,BT$5*((DATE(YEAR($B254),MONTH($B254),MIN(BT$6,DAY(EOMONTH($B254,0))))&gt;=$B254)*(DATE(YEAR($B254),MONTH($B254),MIN(BT$6,DAY(EOMONTH($B254,0))))&lt;$C254)+(DATE(YEAR($B254),MONTH($B254)+1,MIN(BT$6,DAY(EOMONTH($B254,1))))&gt;=$B254)*(DATE(YEAR($B254),MONTH($B254)+1,MIN(BT$6,DAY(EOMONTH($B254,1))))&lt;$C254)))</f>
        <v>0</v>
      </c>
      <c r="BU254" s="48" t="n">
        <f aca="false">IF(OR(N(BU$5)=0,BU$6=""),0,BU$5*((DATE(YEAR($B254),MONTH($B254),MIN(BU$6,DAY(EOMONTH($B254,0))))&gt;=$B254)*(DATE(YEAR($B254),MONTH($B254),MIN(BU$6,DAY(EOMONTH($B254,0))))&lt;$C254)+(DATE(YEAR($B254),MONTH($B254)+1,MIN(BU$6,DAY(EOMONTH($B254,1))))&gt;=$B254)*(DATE(YEAR($B254),MONTH($B254)+1,MIN(BU$6,DAY(EOMONTH($B254,1))))&lt;$C254)))</f>
        <v>0</v>
      </c>
      <c r="BV254" s="48" t="n">
        <f aca="false">IF(OR(N(BV$5)=0,BV$6=""),0,BV$5*((DATE(YEAR($B254),MONTH($B254),MIN(BV$6,DAY(EOMONTH($B254,0))))&gt;=$B254)*(DATE(YEAR($B254),MONTH($B254),MIN(BV$6,DAY(EOMONTH($B254,0))))&lt;$C254)+(DATE(YEAR($B254),MONTH($B254)+1,MIN(BV$6,DAY(EOMONTH($B254,1))))&gt;=$B254)*(DATE(YEAR($B254),MONTH($B254)+1,MIN(BV$6,DAY(EOMONTH($B254,1))))&lt;$C254)))</f>
        <v>0</v>
      </c>
      <c r="BW254" s="48" t="n">
        <f aca="false">IF(OR(N(BW$5)=0,BW$6=""),0,BW$5*((DATE(YEAR($B254),MONTH($B254),MIN(BW$6,DAY(EOMONTH($B254,0))))&gt;=$B254)*(DATE(YEAR($B254),MONTH($B254),MIN(BW$6,DAY(EOMONTH($B254,0))))&lt;$C254)+(DATE(YEAR($B254),MONTH($B254)+1,MIN(BW$6,DAY(EOMONTH($B254,1))))&gt;=$B254)*(DATE(YEAR($B254),MONTH($B254)+1,MIN(BW$6,DAY(EOMONTH($B254,1))))&lt;$C254)))</f>
        <v>0</v>
      </c>
      <c r="BX254" s="48" t="n">
        <f aca="false">MIN(Z254,(FT253*(1+FT$5/Setup!$C$36)+IF($V254=1,N($F254),0)))</f>
        <v>0</v>
      </c>
      <c r="BY254" s="48" t="n">
        <f aca="false">MIN(AA254,(FU253*(1+FU$5/Setup!$C$36)+IF($V254=2,N($F254),0)))</f>
        <v>0</v>
      </c>
      <c r="BZ254" s="48" t="n">
        <f aca="false">MIN(AB254,(FV253*(1+FV$5/Setup!$C$36)+IF($V254=3,N($F254),0)))</f>
        <v>0</v>
      </c>
      <c r="CA254" s="48" t="n">
        <f aca="false">MIN(AC254,(FW253*(1+FW$5/Setup!$C$36)+IF($V254=4,N($F254),0)))</f>
        <v>0</v>
      </c>
      <c r="CB254" s="48" t="n">
        <f aca="false">MIN(AD254,(FX253*(1+FX$5/Setup!$C$36)+IF($V254=5,N($F254),0)))</f>
        <v>0</v>
      </c>
      <c r="CC254" s="48" t="n">
        <f aca="false">MIN(AE254,(FY253*(1+FY$5/Setup!$C$36)+IF($V254=6,N($F254),0)))</f>
        <v>0</v>
      </c>
      <c r="CD254" s="48" t="n">
        <f aca="false">MIN(AF254,(FZ253*(1+FZ$5/Setup!$C$36)+IF($V254=7,N($F254),0)))</f>
        <v>0</v>
      </c>
      <c r="CE254" s="48" t="n">
        <f aca="false">MIN(AG254,(GA253*(1+GA$5/Setup!$C$36)+IF($V254=8,N($F254),0)))</f>
        <v>0</v>
      </c>
      <c r="CF254" s="48" t="n">
        <f aca="false">MIN(AH254,(GB253*(1+GB$5/Setup!$C$36)+IF($V254=9,N($F254),0)))</f>
        <v>0</v>
      </c>
      <c r="CG254" s="48" t="n">
        <f aca="false">MIN(AI254,(GC253*(1+GC$5/Setup!$C$36)+IF($V254=10,N($F254),0)))</f>
        <v>0</v>
      </c>
      <c r="CH254" s="48" t="n">
        <f aca="false">MIN(AJ254,(GD253*(1+GD$5/Setup!$C$36)+IF($V254=11,N($F254),0)))</f>
        <v>0</v>
      </c>
      <c r="CI254" s="48" t="n">
        <f aca="false">MIN(AK254,(GE253*(1+GE$5/Setup!$C$36)+IF($V254=12,N($F254),0)))</f>
        <v>0</v>
      </c>
      <c r="CJ254" s="48" t="n">
        <f aca="false">MIN(AL254,(GF253*(1+GF$5/Setup!$C$36)+IF($V254=13,N($F254),0)))</f>
        <v>0</v>
      </c>
      <c r="CK254" s="48" t="n">
        <f aca="false">MIN(AM254,(GG253*(1+GG$5/Setup!$C$36)+IF($V254=14,N($F254),0)))</f>
        <v>0</v>
      </c>
      <c r="CL254" s="48" t="n">
        <f aca="false">MIN(AN254,(GH253*(1+GH$5/Setup!$C$36)+IF($V254=15,N($F254),0)))</f>
        <v>0</v>
      </c>
      <c r="CM254" s="48" t="n">
        <f aca="false">MIN(AO254,(GI253*(1+GI$5/Setup!$C$36)+IF($V254=16,N($F254),0)))</f>
        <v>0</v>
      </c>
      <c r="CN254" s="48" t="n">
        <f aca="false">MIN(AP254,(GJ253*(1+GJ$5/Setup!$C$36)+IF($V254=17,N($F254),0)))</f>
        <v>0</v>
      </c>
      <c r="CO254" s="48" t="n">
        <f aca="false">MIN(AQ254,(GK253*(1+GK$5/Setup!$C$36)+IF($V254=18,N($F254),0)))</f>
        <v>0</v>
      </c>
      <c r="CP254" s="48" t="n">
        <f aca="false">MIN(AR254,(GL253*(1+GL$5/Setup!$C$36)+IF($V254=19,N($F254),0)))</f>
        <v>0</v>
      </c>
      <c r="CQ254" s="48" t="n">
        <f aca="false">MIN(AS254,(GM253*(1+GM$5/Setup!$C$36)+IF($V254=20,N($F254),0)))</f>
        <v>0</v>
      </c>
      <c r="CR254" s="48" t="n">
        <f aca="false">MIN(AT254,(GN253*(1+GN$5/Setup!$C$36)+IF($V254=21,N($F254),0)))</f>
        <v>0</v>
      </c>
      <c r="CS254" s="48" t="n">
        <f aca="false">MIN(AU254,(GO253*(1+GO$5/Setup!$C$36)+IF($V254=22,N($F254),0)))</f>
        <v>0</v>
      </c>
      <c r="CT254" s="48" t="n">
        <f aca="false">MIN(AV254,(GP253*(1+GP$5/Setup!$C$36)+IF($V254=23,N($F254),0)))</f>
        <v>0</v>
      </c>
      <c r="CU254" s="48" t="n">
        <f aca="false">MIN(AW254,(GQ253*(1+GQ$5/Setup!$C$36)+IF($V254=24,N($F254),0)))</f>
        <v>0</v>
      </c>
      <c r="CV254" s="48" t="n">
        <f aca="false">MIN(AX254,(GR253*(1+GR$5/Setup!$C$36)+IF($V254=25,N($F254),0)))</f>
        <v>0</v>
      </c>
      <c r="CW254" s="48" t="n">
        <f aca="false">MIN(AY254,(GS253*(1+GS$5/Setup!$C$36)+IF($V254=26,N($F254),0)))</f>
        <v>0</v>
      </c>
      <c r="CX254" s="48" t="n">
        <f aca="false">MIN(AZ254,(GT253*(1+GT$5/Setup!$C$36)+IF($V254=27,N($F254),0)))</f>
        <v>0</v>
      </c>
      <c r="CY254" s="48" t="n">
        <f aca="false">MIN(BA254,(GU253*(1+GU$5/Setup!$C$36)+IF($V254=28,N($F254),0)))</f>
        <v>0</v>
      </c>
      <c r="CZ254" s="48" t="n">
        <f aca="false">MIN(BB254,(GV253*(1+GV$5/Setup!$C$36)+IF($V254=29,N($F254),0)))</f>
        <v>0</v>
      </c>
      <c r="DA254" s="48" t="n">
        <f aca="false">MIN(BC254,(GW253*(1+GW$5/Setup!$C$36)+IF($V254=30,N($F254),0)))</f>
        <v>0</v>
      </c>
      <c r="DB254" s="48" t="n">
        <f aca="false">MIN(BD254,(GX253*(1+GX$5/Setup!$C$36)+IF($V254=31,N($F254),0)))</f>
        <v>0</v>
      </c>
      <c r="DC254" s="48" t="n">
        <f aca="false">MIN(BE254,(GY253*(1+GY$5/Setup!$C$36)+IF($V254=32,N($F254),0)))</f>
        <v>0</v>
      </c>
      <c r="DD254" s="48" t="n">
        <f aca="false">MIN(BF254,(GZ253*(1+GZ$5/Setup!$C$36)+IF($V254=33,N($F254),0)))</f>
        <v>0</v>
      </c>
      <c r="DE254" s="48" t="n">
        <f aca="false">MIN(BG254,(HA253*(1+HA$5/Setup!$C$36)+IF($V254=34,N($F254),0)))</f>
        <v>0</v>
      </c>
      <c r="DF254" s="48" t="n">
        <f aca="false">MIN(BH254,(HB253*(1+HB$5/Setup!$C$36)+IF($V254=35,N($F254),0)))</f>
        <v>0</v>
      </c>
      <c r="DG254" s="48" t="n">
        <f aca="false">MIN(BI254,(HC253*(1+HC$5/Setup!$C$36)+IF($V254=36,N($F254),0)))</f>
        <v>0</v>
      </c>
      <c r="DH254" s="48" t="n">
        <f aca="false">MIN(BJ254,(HD253*(1+HD$5/Setup!$C$36)+IF($V254=37,N($F254),0)))</f>
        <v>0</v>
      </c>
      <c r="DI254" s="48" t="n">
        <f aca="false">MIN(BK254,(HE253*(1+HE$5/Setup!$C$36)+IF($V254=38,N($F254),0)))</f>
        <v>0</v>
      </c>
      <c r="DJ254" s="48" t="n">
        <f aca="false">MIN(BL254,(HF253*(1+HF$5/Setup!$C$36)+IF($V254=39,N($F254),0)))</f>
        <v>0</v>
      </c>
      <c r="DK254" s="48" t="n">
        <f aca="false">MIN(BM254,(HG253*(1+HG$5/Setup!$C$36)+IF($V254=40,N($F254),0)))</f>
        <v>0</v>
      </c>
      <c r="DL254" s="48" t="n">
        <f aca="false">MIN(BN254,(HH253*(1+HH$5/Setup!$C$36)+IF($V254=41,N($F254),0)))</f>
        <v>0</v>
      </c>
      <c r="DM254" s="48" t="n">
        <f aca="false">MIN(BO254,(HI253*(1+HI$5/Setup!$C$36)+IF($V254=42,N($F254),0)))</f>
        <v>0</v>
      </c>
      <c r="DN254" s="48" t="n">
        <f aca="false">MIN(BP254,(HJ253*(1+HJ$5/Setup!$C$36)+IF($V254=43,N($F254),0)))</f>
        <v>0</v>
      </c>
      <c r="DO254" s="48" t="n">
        <f aca="false">MIN(BQ254,(HK253*(1+HK$5/Setup!$C$36)+IF($V254=44,N($F254),0)))</f>
        <v>0</v>
      </c>
      <c r="DP254" s="48" t="n">
        <f aca="false">MIN(BR254,(HL253*(1+HL$5/Setup!$C$36)+IF($V254=45,N($F254),0)))</f>
        <v>0</v>
      </c>
      <c r="DQ254" s="48" t="n">
        <f aca="false">MIN(BS254,(HM253*(1+HM$5/Setup!$C$36)+IF($V254=46,N($F254),0)))</f>
        <v>0</v>
      </c>
      <c r="DR254" s="48" t="n">
        <f aca="false">MIN(BT254,(HN253*(1+HN$5/Setup!$C$36)+IF($V254=47,N($F254),0)))</f>
        <v>0</v>
      </c>
      <c r="DS254" s="48" t="n">
        <f aca="false">MIN(BU254,(HO253*(1+HO$5/Setup!$C$36)+IF($V254=48,N($F254),0)))</f>
        <v>0</v>
      </c>
      <c r="DT254" s="48" t="n">
        <f aca="false">MIN(BV254,(HP253*(1+HP$5/Setup!$C$36)+IF($V254=49,N($F254),0)))</f>
        <v>0</v>
      </c>
      <c r="DU254" s="48" t="n">
        <f aca="false">MIN(BW254,(HQ253*(1+HQ$5/Setup!$C$36)+IF($V254=50,N($F254),0)))</f>
        <v>0</v>
      </c>
      <c r="DV254" s="48" t="n">
        <f aca="false">MIN(MAX((FT253*(1+FT$5/Setup!$C$36)+IF($V254=1,N($F254),0))-BX254,0),MAX($P254-0,0))</f>
        <v>0</v>
      </c>
      <c r="DW254" s="48" t="n">
        <f aca="false">MIN(MAX((FU253*(1+FU$5/Setup!$C$36)+IF($V254=2,N($F254),0))-BY254,0),MAX($P254-SUM(DV254:DV254),0))</f>
        <v>0</v>
      </c>
      <c r="DX254" s="48" t="n">
        <f aca="false">MIN(MAX((FV253*(1+FV$5/Setup!$C$36)+IF($V254=3,N($F254),0))-BZ254,0),MAX($P254-SUM(DV254:DW254),0))</f>
        <v>0</v>
      </c>
      <c r="DY254" s="48" t="n">
        <f aca="false">MIN(MAX((FW253*(1+FW$5/Setup!$C$36)+IF($V254=4,N($F254),0))-CA254,0),MAX($P254-SUM(DV254:DX254),0))</f>
        <v>0</v>
      </c>
      <c r="DZ254" s="48" t="n">
        <f aca="false">MIN(MAX((FX253*(1+FX$5/Setup!$C$36)+IF($V254=5,N($F254),0))-CB254,0),MAX($P254-SUM(DV254:DY254),0))</f>
        <v>0</v>
      </c>
      <c r="EA254" s="48" t="n">
        <f aca="false">MIN(MAX((FY253*(1+FY$5/Setup!$C$36)+IF($V254=6,N($F254),0))-CC254,0),MAX($P254-SUM(DV254:DZ254),0))</f>
        <v>0</v>
      </c>
      <c r="EB254" s="48" t="n">
        <f aca="false">MIN(MAX((FZ253*(1+FZ$5/Setup!$C$36)+IF($V254=7,N($F254),0))-CD254,0),MAX($P254-SUM(DV254:EA254),0))</f>
        <v>0</v>
      </c>
      <c r="EC254" s="48" t="n">
        <f aca="false">MIN(MAX((GA253*(1+GA$5/Setup!$C$36)+IF($V254=8,N($F254),0))-CE254,0),MAX($P254-SUM(DV254:EB254),0))</f>
        <v>0</v>
      </c>
      <c r="ED254" s="48" t="n">
        <f aca="false">MIN(MAX((GB253*(1+GB$5/Setup!$C$36)+IF($V254=9,N($F254),0))-CF254,0),MAX($P254-SUM(DV254:EC254),0))</f>
        <v>0</v>
      </c>
      <c r="EE254" s="48" t="n">
        <f aca="false">MIN(MAX((GC253*(1+GC$5/Setup!$C$36)+IF($V254=10,N($F254),0))-CG254,0),MAX($P254-SUM(DV254:ED254),0))</f>
        <v>0</v>
      </c>
      <c r="EF254" s="48" t="n">
        <f aca="false">MIN(MAX((GD253*(1+GD$5/Setup!$C$36)+IF($V254=11,N($F254),0))-CH254,0),MAX($P254-SUM(DV254:EE254),0))</f>
        <v>0</v>
      </c>
      <c r="EG254" s="48" t="n">
        <f aca="false">MIN(MAX((GE253*(1+GE$5/Setup!$C$36)+IF($V254=12,N($F254),0))-CI254,0),MAX($P254-SUM(DV254:EF254),0))</f>
        <v>0</v>
      </c>
      <c r="EH254" s="48" t="n">
        <f aca="false">MIN(MAX((GF253*(1+GF$5/Setup!$C$36)+IF($V254=13,N($F254),0))-CJ254,0),MAX($P254-SUM(DV254:EG254),0))</f>
        <v>0</v>
      </c>
      <c r="EI254" s="48" t="n">
        <f aca="false">MIN(MAX((GG253*(1+GG$5/Setup!$C$36)+IF($V254=14,N($F254),0))-CK254,0),MAX($P254-SUM(DV254:EH254),0))</f>
        <v>0</v>
      </c>
      <c r="EJ254" s="48" t="n">
        <f aca="false">MIN(MAX((GH253*(1+GH$5/Setup!$C$36)+IF($V254=15,N($F254),0))-CL254,0),MAX($P254-SUM(DV254:EI254),0))</f>
        <v>0</v>
      </c>
      <c r="EK254" s="48" t="n">
        <f aca="false">MIN(MAX((GI253*(1+GI$5/Setup!$C$36)+IF($V254=16,N($F254),0))-CM254,0),MAX($P254-SUM(DV254:EJ254),0))</f>
        <v>0</v>
      </c>
      <c r="EL254" s="48" t="n">
        <f aca="false">MIN(MAX((GJ253*(1+GJ$5/Setup!$C$36)+IF($V254=17,N($F254),0))-CN254,0),MAX($P254-SUM(DV254:EK254),0))</f>
        <v>0</v>
      </c>
      <c r="EM254" s="48" t="n">
        <f aca="false">MIN(MAX((GK253*(1+GK$5/Setup!$C$36)+IF($V254=18,N($F254),0))-CO254,0),MAX($P254-SUM(DV254:EL254),0))</f>
        <v>0</v>
      </c>
      <c r="EN254" s="48" t="n">
        <f aca="false">MIN(MAX((GL253*(1+GL$5/Setup!$C$36)+IF($V254=19,N($F254),0))-CP254,0),MAX($P254-SUM(DV254:EM254),0))</f>
        <v>0</v>
      </c>
      <c r="EO254" s="48" t="n">
        <f aca="false">MIN(MAX((GM253*(1+GM$5/Setup!$C$36)+IF($V254=20,N($F254),0))-CQ254,0),MAX($P254-SUM(DV254:EN254),0))</f>
        <v>0</v>
      </c>
      <c r="EP254" s="48" t="n">
        <f aca="false">MIN(MAX((GN253*(1+GN$5/Setup!$C$36)+IF($V254=21,N($F254),0))-CR254,0),MAX($P254-SUM(DV254:EO254),0))</f>
        <v>0</v>
      </c>
      <c r="EQ254" s="48" t="n">
        <f aca="false">MIN(MAX((GO253*(1+GO$5/Setup!$C$36)+IF($V254=22,N($F254),0))-CS254,0),MAX($P254-SUM(DV254:EP254),0))</f>
        <v>0</v>
      </c>
      <c r="ER254" s="48" t="n">
        <f aca="false">MIN(MAX((GP253*(1+GP$5/Setup!$C$36)+IF($V254=23,N($F254),0))-CT254,0),MAX($P254-SUM(DV254:EQ254),0))</f>
        <v>0</v>
      </c>
      <c r="ES254" s="48" t="n">
        <f aca="false">MIN(MAX((GQ253*(1+GQ$5/Setup!$C$36)+IF($V254=24,N($F254),0))-CU254,0),MAX($P254-SUM(DV254:ER254),0))</f>
        <v>0</v>
      </c>
      <c r="ET254" s="48" t="n">
        <f aca="false">MIN(MAX((GR253*(1+GR$5/Setup!$C$36)+IF($V254=25,N($F254),0))-CV254,0),MAX($P254-SUM(DV254:ES254),0))</f>
        <v>0</v>
      </c>
      <c r="EU254" s="48" t="n">
        <f aca="false">MIN(MAX((GS253*(1+GS$5/Setup!$C$36)+IF($V254=26,N($F254),0))-CW254,0),MAX($P254-SUM(DV254:ET254),0))</f>
        <v>0</v>
      </c>
      <c r="EV254" s="48" t="n">
        <f aca="false">MIN(MAX((GT253*(1+GT$5/Setup!$C$36)+IF($V254=27,N($F254),0))-CX254,0),MAX($P254-SUM(DV254:EU254),0))</f>
        <v>0</v>
      </c>
      <c r="EW254" s="48" t="n">
        <f aca="false">MIN(MAX((GU253*(1+GU$5/Setup!$C$36)+IF($V254=28,N($F254),0))-CY254,0),MAX($P254-SUM(DV254:EV254),0))</f>
        <v>0</v>
      </c>
      <c r="EX254" s="48" t="n">
        <f aca="false">MIN(MAX((GV253*(1+GV$5/Setup!$C$36)+IF($V254=29,N($F254),0))-CZ254,0),MAX($P254-SUM(DV254:EW254),0))</f>
        <v>0</v>
      </c>
      <c r="EY254" s="48" t="n">
        <f aca="false">MIN(MAX((GW253*(1+GW$5/Setup!$C$36)+IF($V254=30,N($F254),0))-DA254,0),MAX($P254-SUM(DV254:EX254),0))</f>
        <v>0</v>
      </c>
      <c r="EZ254" s="48" t="n">
        <f aca="false">MIN(MAX((GX253*(1+GX$5/Setup!$C$36)+IF($V254=31,N($F254),0))-DB254,0),MAX($P254-SUM(DV254:EY254),0))</f>
        <v>0</v>
      </c>
      <c r="FA254" s="48" t="n">
        <f aca="false">MIN(MAX((GY253*(1+GY$5/Setup!$C$36)+IF($V254=32,N($F254),0))-DC254,0),MAX($P254-SUM(DV254:EZ254),0))</f>
        <v>0</v>
      </c>
      <c r="FB254" s="48" t="n">
        <f aca="false">MIN(MAX((GZ253*(1+GZ$5/Setup!$C$36)+IF($V254=33,N($F254),0))-DD254,0),MAX($P254-SUM(DV254:FA254),0))</f>
        <v>0</v>
      </c>
      <c r="FC254" s="48" t="n">
        <f aca="false">MIN(MAX((HA253*(1+HA$5/Setup!$C$36)+IF($V254=34,N($F254),0))-DE254,0),MAX($P254-SUM(DV254:FB254),0))</f>
        <v>0</v>
      </c>
      <c r="FD254" s="48" t="n">
        <f aca="false">MIN(MAX((HB253*(1+HB$5/Setup!$C$36)+IF($V254=35,N($F254),0))-DF254,0),MAX($P254-SUM(DV254:FC254),0))</f>
        <v>0</v>
      </c>
      <c r="FE254" s="48" t="n">
        <f aca="false">MIN(MAX((HC253*(1+HC$5/Setup!$C$36)+IF($V254=36,N($F254),0))-DG254,0),MAX($P254-SUM(DV254:FD254),0))</f>
        <v>0</v>
      </c>
      <c r="FF254" s="48" t="n">
        <f aca="false">MIN(MAX((HD253*(1+HD$5/Setup!$C$36)+IF($V254=37,N($F254),0))-DH254,0),MAX($P254-SUM(DV254:FE254),0))</f>
        <v>0</v>
      </c>
      <c r="FG254" s="48" t="n">
        <f aca="false">MIN(MAX((HE253*(1+HE$5/Setup!$C$36)+IF($V254=38,N($F254),0))-DI254,0),MAX($P254-SUM(DV254:FF254),0))</f>
        <v>0</v>
      </c>
      <c r="FH254" s="48" t="n">
        <f aca="false">MIN(MAX((HF253*(1+HF$5/Setup!$C$36)+IF($V254=39,N($F254),0))-DJ254,0),MAX($P254-SUM(DV254:FG254),0))</f>
        <v>0</v>
      </c>
      <c r="FI254" s="48" t="n">
        <f aca="false">MIN(MAX((HG253*(1+HG$5/Setup!$C$36)+IF($V254=40,N($F254),0))-DK254,0),MAX($P254-SUM(DV254:FH254),0))</f>
        <v>0</v>
      </c>
      <c r="FJ254" s="48" t="n">
        <f aca="false">MIN(MAX((HH253*(1+HH$5/Setup!$C$36)+IF($V254=41,N($F254),0))-DL254,0),MAX($P254-SUM(DV254:FI254),0))</f>
        <v>0</v>
      </c>
      <c r="FK254" s="48" t="n">
        <f aca="false">MIN(MAX((HI253*(1+HI$5/Setup!$C$36)+IF($V254=42,N($F254),0))-DM254,0),MAX($P254-SUM(DV254:FJ254),0))</f>
        <v>0</v>
      </c>
      <c r="FL254" s="48" t="n">
        <f aca="false">MIN(MAX((HJ253*(1+HJ$5/Setup!$C$36)+IF($V254=43,N($F254),0))-DN254,0),MAX($P254-SUM(DV254:FK254),0))</f>
        <v>0</v>
      </c>
      <c r="FM254" s="48" t="n">
        <f aca="false">MIN(MAX((HK253*(1+HK$5/Setup!$C$36)+IF($V254=44,N($F254),0))-DO254,0),MAX($P254-SUM(DV254:FL254),0))</f>
        <v>0</v>
      </c>
      <c r="FN254" s="48" t="n">
        <f aca="false">MIN(MAX((HL253*(1+HL$5/Setup!$C$36)+IF($V254=45,N($F254),0))-DP254,0),MAX($P254-SUM(DV254:FM254),0))</f>
        <v>0</v>
      </c>
      <c r="FO254" s="48" t="n">
        <f aca="false">MIN(MAX((HM253*(1+HM$5/Setup!$C$36)+IF($V254=46,N($F254),0))-DQ254,0),MAX($P254-SUM(DV254:FN254),0))</f>
        <v>0</v>
      </c>
      <c r="FP254" s="48" t="n">
        <f aca="false">MIN(MAX((HN253*(1+HN$5/Setup!$C$36)+IF($V254=47,N($F254),0))-DR254,0),MAX($P254-SUM(DV254:FO254),0))</f>
        <v>0</v>
      </c>
      <c r="FQ254" s="48" t="n">
        <f aca="false">MIN(MAX((HO253*(1+HO$5/Setup!$C$36)+IF($V254=48,N($F254),0))-DS254,0),MAX($P254-SUM(DV254:FP254),0))</f>
        <v>0</v>
      </c>
      <c r="FR254" s="48" t="n">
        <f aca="false">MIN(MAX((HP253*(1+HP$5/Setup!$C$36)+IF($V254=49,N($F254),0))-DT254,0),MAX($P254-SUM(DV254:FQ254),0))</f>
        <v>0</v>
      </c>
      <c r="FS254" s="48" t="n">
        <f aca="false">MIN(MAX((HQ253*(1+HQ$5/Setup!$C$36)+IF($V254=50,N($F254),0))-DU254,0),MAX($P254-SUM(DV254:FR254),0))</f>
        <v>0</v>
      </c>
      <c r="FT254" s="48" t="n">
        <f aca="false">IF((FT253*(1+FT$5/Setup!$C$36)+IF($V254=1,N($F254),0))-BX254-DV254&lt;0.005,0,(FT253*(1+FT$5/Setup!$C$36)+IF($V254=1,N($F254),0))-BX254-DV254)</f>
        <v>0</v>
      </c>
      <c r="FU254" s="48" t="n">
        <f aca="false">IF((FU253*(1+FU$5/Setup!$C$36)+IF($V254=2,N($F254),0))-BY254-DW254&lt;0.005,0,(FU253*(1+FU$5/Setup!$C$36)+IF($V254=2,N($F254),0))-BY254-DW254)</f>
        <v>0</v>
      </c>
      <c r="FV254" s="48" t="n">
        <f aca="false">IF((FV253*(1+FV$5/Setup!$C$36)+IF($V254=3,N($F254),0))-BZ254-DX254&lt;0.005,0,(FV253*(1+FV$5/Setup!$C$36)+IF($V254=3,N($F254),0))-BZ254-DX254)</f>
        <v>0</v>
      </c>
      <c r="FW254" s="48" t="n">
        <f aca="false">IF((FW253*(1+FW$5/Setup!$C$36)+IF($V254=4,N($F254),0))-CA254-DY254&lt;0.005,0,(FW253*(1+FW$5/Setup!$C$36)+IF($V254=4,N($F254),0))-CA254-DY254)</f>
        <v>0</v>
      </c>
      <c r="FX254" s="48" t="n">
        <f aca="false">IF((FX253*(1+FX$5/Setup!$C$36)+IF($V254=5,N($F254),0))-CB254-DZ254&lt;0.005,0,(FX253*(1+FX$5/Setup!$C$36)+IF($V254=5,N($F254),0))-CB254-DZ254)</f>
        <v>0</v>
      </c>
      <c r="FY254" s="48" t="n">
        <f aca="false">IF((FY253*(1+FY$5/Setup!$C$36)+IF($V254=6,N($F254),0))-CC254-EA254&lt;0.005,0,(FY253*(1+FY$5/Setup!$C$36)+IF($V254=6,N($F254),0))-CC254-EA254)</f>
        <v>0</v>
      </c>
      <c r="FZ254" s="48" t="n">
        <f aca="false">IF((FZ253*(1+FZ$5/Setup!$C$36)+IF($V254=7,N($F254),0))-CD254-EB254&lt;0.005,0,(FZ253*(1+FZ$5/Setup!$C$36)+IF($V254=7,N($F254),0))-CD254-EB254)</f>
        <v>0</v>
      </c>
      <c r="GA254" s="48" t="n">
        <f aca="false">IF((GA253*(1+GA$5/Setup!$C$36)+IF($V254=8,N($F254),0))-CE254-EC254&lt;0.005,0,(GA253*(1+GA$5/Setup!$C$36)+IF($V254=8,N($F254),0))-CE254-EC254)</f>
        <v>0</v>
      </c>
      <c r="GB254" s="48" t="n">
        <f aca="false">IF((GB253*(1+GB$5/Setup!$C$36)+IF($V254=9,N($F254),0))-CF254-ED254&lt;0.005,0,(GB253*(1+GB$5/Setup!$C$36)+IF($V254=9,N($F254),0))-CF254-ED254)</f>
        <v>0</v>
      </c>
      <c r="GC254" s="48" t="n">
        <f aca="false">IF((GC253*(1+GC$5/Setup!$C$36)+IF($V254=10,N($F254),0))-CG254-EE254&lt;0.005,0,(GC253*(1+GC$5/Setup!$C$36)+IF($V254=10,N($F254),0))-CG254-EE254)</f>
        <v>0</v>
      </c>
      <c r="GD254" s="48" t="n">
        <f aca="false">IF((GD253*(1+GD$5/Setup!$C$36)+IF($V254=11,N($F254),0))-CH254-EF254&lt;0.005,0,(GD253*(1+GD$5/Setup!$C$36)+IF($V254=11,N($F254),0))-CH254-EF254)</f>
        <v>0</v>
      </c>
      <c r="GE254" s="48" t="n">
        <f aca="false">IF((GE253*(1+GE$5/Setup!$C$36)+IF($V254=12,N($F254),0))-CI254-EG254&lt;0.005,0,(GE253*(1+GE$5/Setup!$C$36)+IF($V254=12,N($F254),0))-CI254-EG254)</f>
        <v>0</v>
      </c>
      <c r="GF254" s="48" t="n">
        <f aca="false">IF((GF253*(1+GF$5/Setup!$C$36)+IF($V254=13,N($F254),0))-CJ254-EH254&lt;0.005,0,(GF253*(1+GF$5/Setup!$C$36)+IF($V254=13,N($F254),0))-CJ254-EH254)</f>
        <v>0</v>
      </c>
      <c r="GG254" s="48" t="n">
        <f aca="false">IF((GG253*(1+GG$5/Setup!$C$36)+IF($V254=14,N($F254),0))-CK254-EI254&lt;0.005,0,(GG253*(1+GG$5/Setup!$C$36)+IF($V254=14,N($F254),0))-CK254-EI254)</f>
        <v>0</v>
      </c>
      <c r="GH254" s="48" t="n">
        <f aca="false">IF((GH253*(1+GH$5/Setup!$C$36)+IF($V254=15,N($F254),0))-CL254-EJ254&lt;0.005,0,(GH253*(1+GH$5/Setup!$C$36)+IF($V254=15,N($F254),0))-CL254-EJ254)</f>
        <v>0</v>
      </c>
      <c r="GI254" s="48" t="n">
        <f aca="false">IF((GI253*(1+GI$5/Setup!$C$36)+IF($V254=16,N($F254),0))-CM254-EK254&lt;0.005,0,(GI253*(1+GI$5/Setup!$C$36)+IF($V254=16,N($F254),0))-CM254-EK254)</f>
        <v>0</v>
      </c>
      <c r="GJ254" s="48" t="n">
        <f aca="false">IF((GJ253*(1+GJ$5/Setup!$C$36)+IF($V254=17,N($F254),0))-CN254-EL254&lt;0.005,0,(GJ253*(1+GJ$5/Setup!$C$36)+IF($V254=17,N($F254),0))-CN254-EL254)</f>
        <v>0</v>
      </c>
      <c r="GK254" s="48" t="n">
        <f aca="false">IF((GK253*(1+GK$5/Setup!$C$36)+IF($V254=18,N($F254),0))-CO254-EM254&lt;0.005,0,(GK253*(1+GK$5/Setup!$C$36)+IF($V254=18,N($F254),0))-CO254-EM254)</f>
        <v>0</v>
      </c>
      <c r="GL254" s="48" t="n">
        <f aca="false">IF((GL253*(1+GL$5/Setup!$C$36)+IF($V254=19,N($F254),0))-CP254-EN254&lt;0.005,0,(GL253*(1+GL$5/Setup!$C$36)+IF($V254=19,N($F254),0))-CP254-EN254)</f>
        <v>0</v>
      </c>
      <c r="GM254" s="48" t="n">
        <f aca="false">IF((GM253*(1+GM$5/Setup!$C$36)+IF($V254=20,N($F254),0))-CQ254-EO254&lt;0.005,0,(GM253*(1+GM$5/Setup!$C$36)+IF($V254=20,N($F254),0))-CQ254-EO254)</f>
        <v>0</v>
      </c>
      <c r="GN254" s="48" t="n">
        <f aca="false">IF((GN253*(1+GN$5/Setup!$C$36)+IF($V254=21,N($F254),0))-CR254-EP254&lt;0.005,0,(GN253*(1+GN$5/Setup!$C$36)+IF($V254=21,N($F254),0))-CR254-EP254)</f>
        <v>0</v>
      </c>
      <c r="GO254" s="48" t="n">
        <f aca="false">IF((GO253*(1+GO$5/Setup!$C$36)+IF($V254=22,N($F254),0))-CS254-EQ254&lt;0.005,0,(GO253*(1+GO$5/Setup!$C$36)+IF($V254=22,N($F254),0))-CS254-EQ254)</f>
        <v>0</v>
      </c>
      <c r="GP254" s="48" t="n">
        <f aca="false">IF((GP253*(1+GP$5/Setup!$C$36)+IF($V254=23,N($F254),0))-CT254-ER254&lt;0.005,0,(GP253*(1+GP$5/Setup!$C$36)+IF($V254=23,N($F254),0))-CT254-ER254)</f>
        <v>0</v>
      </c>
      <c r="GQ254" s="48" t="n">
        <f aca="false">IF((GQ253*(1+GQ$5/Setup!$C$36)+IF($V254=24,N($F254),0))-CU254-ES254&lt;0.005,0,(GQ253*(1+GQ$5/Setup!$C$36)+IF($V254=24,N($F254),0))-CU254-ES254)</f>
        <v>0</v>
      </c>
      <c r="GR254" s="48" t="n">
        <f aca="false">IF((GR253*(1+GR$5/Setup!$C$36)+IF($V254=25,N($F254),0))-CV254-ET254&lt;0.005,0,(GR253*(1+GR$5/Setup!$C$36)+IF($V254=25,N($F254),0))-CV254-ET254)</f>
        <v>0</v>
      </c>
      <c r="GS254" s="48" t="n">
        <f aca="false">IF((GS253*(1+GS$5/Setup!$C$36)+IF($V254=26,N($F254),0))-CW254-EU254&lt;0.005,0,(GS253*(1+GS$5/Setup!$C$36)+IF($V254=26,N($F254),0))-CW254-EU254)</f>
        <v>0</v>
      </c>
      <c r="GT254" s="48" t="n">
        <f aca="false">IF((GT253*(1+GT$5/Setup!$C$36)+IF($V254=27,N($F254),0))-CX254-EV254&lt;0.005,0,(GT253*(1+GT$5/Setup!$C$36)+IF($V254=27,N($F254),0))-CX254-EV254)</f>
        <v>0</v>
      </c>
      <c r="GU254" s="48" t="n">
        <f aca="false">IF((GU253*(1+GU$5/Setup!$C$36)+IF($V254=28,N($F254),0))-CY254-EW254&lt;0.005,0,(GU253*(1+GU$5/Setup!$C$36)+IF($V254=28,N($F254),0))-CY254-EW254)</f>
        <v>0</v>
      </c>
      <c r="GV254" s="48" t="n">
        <f aca="false">IF((GV253*(1+GV$5/Setup!$C$36)+IF($V254=29,N($F254),0))-CZ254-EX254&lt;0.005,0,(GV253*(1+GV$5/Setup!$C$36)+IF($V254=29,N($F254),0))-CZ254-EX254)</f>
        <v>0</v>
      </c>
      <c r="GW254" s="48" t="n">
        <f aca="false">IF((GW253*(1+GW$5/Setup!$C$36)+IF($V254=30,N($F254),0))-DA254-EY254&lt;0.005,0,(GW253*(1+GW$5/Setup!$C$36)+IF($V254=30,N($F254),0))-DA254-EY254)</f>
        <v>0</v>
      </c>
      <c r="GX254" s="48" t="n">
        <f aca="false">IF((GX253*(1+GX$5/Setup!$C$36)+IF($V254=31,N($F254),0))-DB254-EZ254&lt;0.005,0,(GX253*(1+GX$5/Setup!$C$36)+IF($V254=31,N($F254),0))-DB254-EZ254)</f>
        <v>0</v>
      </c>
      <c r="GY254" s="48" t="n">
        <f aca="false">IF((GY253*(1+GY$5/Setup!$C$36)+IF($V254=32,N($F254),0))-DC254-FA254&lt;0.005,0,(GY253*(1+GY$5/Setup!$C$36)+IF($V254=32,N($F254),0))-DC254-FA254)</f>
        <v>0</v>
      </c>
      <c r="GZ254" s="48" t="n">
        <f aca="false">IF((GZ253*(1+GZ$5/Setup!$C$36)+IF($V254=33,N($F254),0))-DD254-FB254&lt;0.005,0,(GZ253*(1+GZ$5/Setup!$C$36)+IF($V254=33,N($F254),0))-DD254-FB254)</f>
        <v>0</v>
      </c>
      <c r="HA254" s="48" t="n">
        <f aca="false">IF((HA253*(1+HA$5/Setup!$C$36)+IF($V254=34,N($F254),0))-DE254-FC254&lt;0.005,0,(HA253*(1+HA$5/Setup!$C$36)+IF($V254=34,N($F254),0))-DE254-FC254)</f>
        <v>0</v>
      </c>
      <c r="HB254" s="48" t="n">
        <f aca="false">IF((HB253*(1+HB$5/Setup!$C$36)+IF($V254=35,N($F254),0))-DF254-FD254&lt;0.005,0,(HB253*(1+HB$5/Setup!$C$36)+IF($V254=35,N($F254),0))-DF254-FD254)</f>
        <v>0</v>
      </c>
      <c r="HC254" s="48" t="n">
        <f aca="false">IF((HC253*(1+HC$5/Setup!$C$36)+IF($V254=36,N($F254),0))-DG254-FE254&lt;0.005,0,(HC253*(1+HC$5/Setup!$C$36)+IF($V254=36,N($F254),0))-DG254-FE254)</f>
        <v>0</v>
      </c>
      <c r="HD254" s="48" t="n">
        <f aca="false">IF((HD253*(1+HD$5/Setup!$C$36)+IF($V254=37,N($F254),0))-DH254-FF254&lt;0.005,0,(HD253*(1+HD$5/Setup!$C$36)+IF($V254=37,N($F254),0))-DH254-FF254)</f>
        <v>0</v>
      </c>
      <c r="HE254" s="48" t="n">
        <f aca="false">IF((HE253*(1+HE$5/Setup!$C$36)+IF($V254=38,N($F254),0))-DI254-FG254&lt;0.005,0,(HE253*(1+HE$5/Setup!$C$36)+IF($V254=38,N($F254),0))-DI254-FG254)</f>
        <v>0</v>
      </c>
      <c r="HF254" s="48" t="n">
        <f aca="false">IF((HF253*(1+HF$5/Setup!$C$36)+IF($V254=39,N($F254),0))-DJ254-FH254&lt;0.005,0,(HF253*(1+HF$5/Setup!$C$36)+IF($V254=39,N($F254),0))-DJ254-FH254)</f>
        <v>0</v>
      </c>
      <c r="HG254" s="48" t="n">
        <f aca="false">IF((HG253*(1+HG$5/Setup!$C$36)+IF($V254=40,N($F254),0))-DK254-FI254&lt;0.005,0,(HG253*(1+HG$5/Setup!$C$36)+IF($V254=40,N($F254),0))-DK254-FI254)</f>
        <v>0</v>
      </c>
      <c r="HH254" s="48" t="n">
        <f aca="false">IF((HH253*(1+HH$5/Setup!$C$36)+IF($V254=41,N($F254),0))-DL254-FJ254&lt;0.005,0,(HH253*(1+HH$5/Setup!$C$36)+IF($V254=41,N($F254),0))-DL254-FJ254)</f>
        <v>0</v>
      </c>
      <c r="HI254" s="48" t="n">
        <f aca="false">IF((HI253*(1+HI$5/Setup!$C$36)+IF($V254=42,N($F254),0))-DM254-FK254&lt;0.005,0,(HI253*(1+HI$5/Setup!$C$36)+IF($V254=42,N($F254),0))-DM254-FK254)</f>
        <v>0</v>
      </c>
      <c r="HJ254" s="48" t="n">
        <f aca="false">IF((HJ253*(1+HJ$5/Setup!$C$36)+IF($V254=43,N($F254),0))-DN254-FL254&lt;0.005,0,(HJ253*(1+HJ$5/Setup!$C$36)+IF($V254=43,N($F254),0))-DN254-FL254)</f>
        <v>0</v>
      </c>
      <c r="HK254" s="48" t="n">
        <f aca="false">IF((HK253*(1+HK$5/Setup!$C$36)+IF($V254=44,N($F254),0))-DO254-FM254&lt;0.005,0,(HK253*(1+HK$5/Setup!$C$36)+IF($V254=44,N($F254),0))-DO254-FM254)</f>
        <v>0</v>
      </c>
      <c r="HL254" s="48" t="n">
        <f aca="false">IF((HL253*(1+HL$5/Setup!$C$36)+IF($V254=45,N($F254),0))-DP254-FN254&lt;0.005,0,(HL253*(1+HL$5/Setup!$C$36)+IF($V254=45,N($F254),0))-DP254-FN254)</f>
        <v>0</v>
      </c>
      <c r="HM254" s="48" t="n">
        <f aca="false">IF((HM253*(1+HM$5/Setup!$C$36)+IF($V254=46,N($F254),0))-DQ254-FO254&lt;0.005,0,(HM253*(1+HM$5/Setup!$C$36)+IF($V254=46,N($F254),0))-DQ254-FO254)</f>
        <v>0</v>
      </c>
      <c r="HN254" s="48" t="n">
        <f aca="false">IF((HN253*(1+HN$5/Setup!$C$36)+IF($V254=47,N($F254),0))-DR254-FP254&lt;0.005,0,(HN253*(1+HN$5/Setup!$C$36)+IF($V254=47,N($F254),0))-DR254-FP254)</f>
        <v>0</v>
      </c>
      <c r="HO254" s="48" t="n">
        <f aca="false">IF((HO253*(1+HO$5/Setup!$C$36)+IF($V254=48,N($F254),0))-DS254-FQ254&lt;0.005,0,(HO253*(1+HO$5/Setup!$C$36)+IF($V254=48,N($F254),0))-DS254-FQ254)</f>
        <v>0</v>
      </c>
      <c r="HP254" s="48" t="n">
        <f aca="false">IF((HP253*(1+HP$5/Setup!$C$36)+IF($V254=49,N($F254),0))-DT254-FR254&lt;0.005,0,(HP253*(1+HP$5/Setup!$C$36)+IF($V254=49,N($F254),0))-DT254-FR254)</f>
        <v>0</v>
      </c>
      <c r="HQ254" s="48" t="n">
        <f aca="false">IF((HQ253*(1+HQ$5/Setup!$C$36)+IF($V254=50,N($F254),0))-DU254-FS254&lt;0.005,0,(HQ253*(1+HQ$5/Setup!$C$36)+IF($V254=50,N($F254),0))-DU254-FS254)</f>
        <v>0</v>
      </c>
    </row>
    <row r="255" customFormat="false" ht="15" hidden="false" customHeight="false" outlineLevel="0" collapsed="false">
      <c r="A255" s="44" t="n">
        <v>247</v>
      </c>
      <c r="B255" s="45" t="n">
        <f aca="false">IF(Setup!$C$7="Every month",EDATE(Setup!$C$8,($A255-1)),IF(Setup!$C$7="Twice a month",DATE(YEAR(Setup!$C$8),MONTH(Setup!$C$8)+INT((($A255-1)+Setup!$C$41)/2),MIN(IF(MOD(($A255-1)+Setup!$C$41,2)=0,Setup!$C$39,Setup!$C$40),DAY(EOMONTH(DATE(YEAR(Setup!$C$8),MONTH(Setup!$C$8)+INT((($A255-1)+Setup!$C$41)/2),1),0)))),Setup!$C$8+($A255-1)*IF(Setup!$C$7="Every week",7,14)))</f>
        <v>49769</v>
      </c>
      <c r="C255" s="45" t="n">
        <f aca="false">IF(Setup!$C$7="Every month",EDATE(Setup!$C$8,$A255),IF(Setup!$C$7="Twice a month",DATE(YEAR(Setup!$C$8),MONTH(Setup!$C$8)+INT(($A255+Setup!$C$41)/2),MIN(IF(MOD($A255+Setup!$C$41,2)=0,Setup!$C$39,Setup!$C$40),DAY(EOMONTH(DATE(YEAR(Setup!$C$8),MONTH(Setup!$C$8)+INT(($A255+Setup!$C$41)/2),1),0)))),Setup!$C$8+$A255*IF(Setup!$C$7="Every week",7,14)))</f>
        <v>49783</v>
      </c>
      <c r="D255" s="46"/>
      <c r="E255" s="47"/>
      <c r="F255" s="47"/>
      <c r="G255" s="47"/>
      <c r="H255" s="47"/>
      <c r="I255" s="48" t="n">
        <f aca="false">N(Setup!$C$11)+N(E255)</f>
        <v>100</v>
      </c>
      <c r="J255" s="48" t="n">
        <f aca="false">MIN(Setup!$C$37,MAX(I255,0))</f>
        <v>9.23076923076923</v>
      </c>
      <c r="K255" s="48" t="n">
        <f aca="false">MIN(MAX(N(Setup!$C$14)-L254,0),MAX(I255-J255,0))</f>
        <v>0</v>
      </c>
      <c r="L255" s="48" t="n">
        <f aca="false">L254+K255-N(G255)</f>
        <v>500</v>
      </c>
      <c r="M255" s="48" t="n">
        <f aca="false">M254+J255-N(H255)</f>
        <v>2280</v>
      </c>
      <c r="N255" s="48" t="n">
        <f aca="false">SUM(BX255:DU255)</f>
        <v>0</v>
      </c>
      <c r="O255" s="48" t="n">
        <f aca="false">SUM(Z255:BW255)-N255</f>
        <v>25</v>
      </c>
      <c r="P255" s="48" t="n">
        <f aca="false">MAX(I255-J255-K255,0)+O255</f>
        <v>115.769230769231</v>
      </c>
      <c r="Q255" s="48" t="n">
        <f aca="false">SUM(DV255:FS255)</f>
        <v>0</v>
      </c>
      <c r="R255" s="49" t="n">
        <f aca="false">N255+J255+K255+Q255</f>
        <v>9.23076923076923</v>
      </c>
      <c r="S255" s="48" t="n">
        <f aca="false">T255-T254-N(F255)+N255+Q255</f>
        <v>0</v>
      </c>
      <c r="T255" s="49" t="n">
        <f aca="false">SUM(FT255:HQ255)</f>
        <v>0</v>
      </c>
      <c r="U255" s="44" t="str">
        <f aca="false">IF(T254&lt;0.005,"",INDEX(Helpers!$C$2:$C$51,IF(_xlfn.MINIFS($DV$6:$FS$6,DV255:FS255,"&gt;0.005")=0,V255,_xlfn.MINIFS($DV$6:$FS$6,DV255:FS255,"&gt;0.005"))))</f>
        <v/>
      </c>
      <c r="V255" s="44" t="n">
        <f aca="false">IF(_xlfn.MINIFS($FT$6:$HQ$6,FT254:HQ254,"&gt;0.005")=0,1,_xlfn.MINIFS($FT$6:$HQ$6,FT254:HQ254,"&gt;0.005"))</f>
        <v>1</v>
      </c>
      <c r="W255" s="44" t="n">
        <f aca="false">IF(AND(D255&lt;&gt;"Paid",T254&gt;0.005),1,0)</f>
        <v>0</v>
      </c>
      <c r="X255" s="48" t="n">
        <f aca="false">SUMPRODUCT(((Helpers!$G$2:$G$51*(1+(Helpers!$D$2:$D$51+0.000000001)/12)^(($B255-Setup!$C$8)/(365.25/12))-Helpers!$E$2:$E$51*((1+(Helpers!$D$2:$D$51+0.000000001)/12)^(($B255-Setup!$C$8)/(365.25/12))-1)/((Helpers!$D$2:$D$51+0.000000001)/12))&gt;0)*(Helpers!$G$2:$G$51*(1+(Helpers!$D$2:$D$51+0.000000001)/12)^(($B255-Setup!$C$8)/(365.25/12))-Helpers!$E$2:$E$51*((1+(Helpers!$D$2:$D$51+0.000000001)/12)^(($B255-Setup!$C$8)/(365.25/12))-1)/((Helpers!$D$2:$D$51+0.000000001)/12)))</f>
        <v>0</v>
      </c>
      <c r="Y255" s="48"/>
      <c r="Z255" s="48" t="n">
        <f aca="false">IF(OR(N(Z$5)=0,Z$6=""),0,Z$5*((DATE(YEAR($B255),MONTH($B255),MIN(Z$6,DAY(EOMONTH($B255,0))))&gt;=$B255)*(DATE(YEAR($B255),MONTH($B255),MIN(Z$6,DAY(EOMONTH($B255,0))))&lt;$C255)+(DATE(YEAR($B255),MONTH($B255)+1,MIN(Z$6,DAY(EOMONTH($B255,1))))&gt;=$B255)*(DATE(YEAR($B255),MONTH($B255)+1,MIN(Z$6,DAY(EOMONTH($B255,1))))&lt;$C255)))</f>
        <v>25</v>
      </c>
      <c r="AA255" s="48" t="n">
        <f aca="false">IF(OR(N(AA$5)=0,AA$6=""),0,AA$5*((DATE(YEAR($B255),MONTH($B255),MIN(AA$6,DAY(EOMONTH($B255,0))))&gt;=$B255)*(DATE(YEAR($B255),MONTH($B255),MIN(AA$6,DAY(EOMONTH($B255,0))))&lt;$C255)+(DATE(YEAR($B255),MONTH($B255)+1,MIN(AA$6,DAY(EOMONTH($B255,1))))&gt;=$B255)*(DATE(YEAR($B255),MONTH($B255)+1,MIN(AA$6,DAY(EOMONTH($B255,1))))&lt;$C255)))</f>
        <v>0</v>
      </c>
      <c r="AB255" s="48" t="n">
        <f aca="false">IF(OR(N(AB$5)=0,AB$6=""),0,AB$5*((DATE(YEAR($B255),MONTH($B255),MIN(AB$6,DAY(EOMONTH($B255,0))))&gt;=$B255)*(DATE(YEAR($B255),MONTH($B255),MIN(AB$6,DAY(EOMONTH($B255,0))))&lt;$C255)+(DATE(YEAR($B255),MONTH($B255)+1,MIN(AB$6,DAY(EOMONTH($B255,1))))&gt;=$B255)*(DATE(YEAR($B255),MONTH($B255)+1,MIN(AB$6,DAY(EOMONTH($B255,1))))&lt;$C255)))</f>
        <v>0</v>
      </c>
      <c r="AC255" s="48" t="n">
        <f aca="false">IF(OR(N(AC$5)=0,AC$6=""),0,AC$5*((DATE(YEAR($B255),MONTH($B255),MIN(AC$6,DAY(EOMONTH($B255,0))))&gt;=$B255)*(DATE(YEAR($B255),MONTH($B255),MIN(AC$6,DAY(EOMONTH($B255,0))))&lt;$C255)+(DATE(YEAR($B255),MONTH($B255)+1,MIN(AC$6,DAY(EOMONTH($B255,1))))&gt;=$B255)*(DATE(YEAR($B255),MONTH($B255)+1,MIN(AC$6,DAY(EOMONTH($B255,1))))&lt;$C255)))</f>
        <v>0</v>
      </c>
      <c r="AD255" s="48" t="n">
        <f aca="false">IF(OR(N(AD$5)=0,AD$6=""),0,AD$5*((DATE(YEAR($B255),MONTH($B255),MIN(AD$6,DAY(EOMONTH($B255,0))))&gt;=$B255)*(DATE(YEAR($B255),MONTH($B255),MIN(AD$6,DAY(EOMONTH($B255,0))))&lt;$C255)+(DATE(YEAR($B255),MONTH($B255)+1,MIN(AD$6,DAY(EOMONTH($B255,1))))&gt;=$B255)*(DATE(YEAR($B255),MONTH($B255)+1,MIN(AD$6,DAY(EOMONTH($B255,1))))&lt;$C255)))</f>
        <v>0</v>
      </c>
      <c r="AE255" s="48" t="n">
        <f aca="false">IF(OR(N(AE$5)=0,AE$6=""),0,AE$5*((DATE(YEAR($B255),MONTH($B255),MIN(AE$6,DAY(EOMONTH($B255,0))))&gt;=$B255)*(DATE(YEAR($B255),MONTH($B255),MIN(AE$6,DAY(EOMONTH($B255,0))))&lt;$C255)+(DATE(YEAR($B255),MONTH($B255)+1,MIN(AE$6,DAY(EOMONTH($B255,1))))&gt;=$B255)*(DATE(YEAR($B255),MONTH($B255)+1,MIN(AE$6,DAY(EOMONTH($B255,1))))&lt;$C255)))</f>
        <v>0</v>
      </c>
      <c r="AF255" s="48" t="n">
        <f aca="false">IF(OR(N(AF$5)=0,AF$6=""),0,AF$5*((DATE(YEAR($B255),MONTH($B255),MIN(AF$6,DAY(EOMONTH($B255,0))))&gt;=$B255)*(DATE(YEAR($B255),MONTH($B255),MIN(AF$6,DAY(EOMONTH($B255,0))))&lt;$C255)+(DATE(YEAR($B255),MONTH($B255)+1,MIN(AF$6,DAY(EOMONTH($B255,1))))&gt;=$B255)*(DATE(YEAR($B255),MONTH($B255)+1,MIN(AF$6,DAY(EOMONTH($B255,1))))&lt;$C255)))</f>
        <v>0</v>
      </c>
      <c r="AG255" s="48" t="n">
        <f aca="false">IF(OR(N(AG$5)=0,AG$6=""),0,AG$5*((DATE(YEAR($B255),MONTH($B255),MIN(AG$6,DAY(EOMONTH($B255,0))))&gt;=$B255)*(DATE(YEAR($B255),MONTH($B255),MIN(AG$6,DAY(EOMONTH($B255,0))))&lt;$C255)+(DATE(YEAR($B255),MONTH($B255)+1,MIN(AG$6,DAY(EOMONTH($B255,1))))&gt;=$B255)*(DATE(YEAR($B255),MONTH($B255)+1,MIN(AG$6,DAY(EOMONTH($B255,1))))&lt;$C255)))</f>
        <v>0</v>
      </c>
      <c r="AH255" s="48" t="n">
        <f aca="false">IF(OR(N(AH$5)=0,AH$6=""),0,AH$5*((DATE(YEAR($B255),MONTH($B255),MIN(AH$6,DAY(EOMONTH($B255,0))))&gt;=$B255)*(DATE(YEAR($B255),MONTH($B255),MIN(AH$6,DAY(EOMONTH($B255,0))))&lt;$C255)+(DATE(YEAR($B255),MONTH($B255)+1,MIN(AH$6,DAY(EOMONTH($B255,1))))&gt;=$B255)*(DATE(YEAR($B255),MONTH($B255)+1,MIN(AH$6,DAY(EOMONTH($B255,1))))&lt;$C255)))</f>
        <v>0</v>
      </c>
      <c r="AI255" s="48" t="n">
        <f aca="false">IF(OR(N(AI$5)=0,AI$6=""),0,AI$5*((DATE(YEAR($B255),MONTH($B255),MIN(AI$6,DAY(EOMONTH($B255,0))))&gt;=$B255)*(DATE(YEAR($B255),MONTH($B255),MIN(AI$6,DAY(EOMONTH($B255,0))))&lt;$C255)+(DATE(YEAR($B255),MONTH($B255)+1,MIN(AI$6,DAY(EOMONTH($B255,1))))&gt;=$B255)*(DATE(YEAR($B255),MONTH($B255)+1,MIN(AI$6,DAY(EOMONTH($B255,1))))&lt;$C255)))</f>
        <v>0</v>
      </c>
      <c r="AJ255" s="48" t="n">
        <f aca="false">IF(OR(N(AJ$5)=0,AJ$6=""),0,AJ$5*((DATE(YEAR($B255),MONTH($B255),MIN(AJ$6,DAY(EOMONTH($B255,0))))&gt;=$B255)*(DATE(YEAR($B255),MONTH($B255),MIN(AJ$6,DAY(EOMONTH($B255,0))))&lt;$C255)+(DATE(YEAR($B255),MONTH($B255)+1,MIN(AJ$6,DAY(EOMONTH($B255,1))))&gt;=$B255)*(DATE(YEAR($B255),MONTH($B255)+1,MIN(AJ$6,DAY(EOMONTH($B255,1))))&lt;$C255)))</f>
        <v>0</v>
      </c>
      <c r="AK255" s="48" t="n">
        <f aca="false">IF(OR(N(AK$5)=0,AK$6=""),0,AK$5*((DATE(YEAR($B255),MONTH($B255),MIN(AK$6,DAY(EOMONTH($B255,0))))&gt;=$B255)*(DATE(YEAR($B255),MONTH($B255),MIN(AK$6,DAY(EOMONTH($B255,0))))&lt;$C255)+(DATE(YEAR($B255),MONTH($B255)+1,MIN(AK$6,DAY(EOMONTH($B255,1))))&gt;=$B255)*(DATE(YEAR($B255),MONTH($B255)+1,MIN(AK$6,DAY(EOMONTH($B255,1))))&lt;$C255)))</f>
        <v>0</v>
      </c>
      <c r="AL255" s="48" t="n">
        <f aca="false">IF(OR(N(AL$5)=0,AL$6=""),0,AL$5*((DATE(YEAR($B255),MONTH($B255),MIN(AL$6,DAY(EOMONTH($B255,0))))&gt;=$B255)*(DATE(YEAR($B255),MONTH($B255),MIN(AL$6,DAY(EOMONTH($B255,0))))&lt;$C255)+(DATE(YEAR($B255),MONTH($B255)+1,MIN(AL$6,DAY(EOMONTH($B255,1))))&gt;=$B255)*(DATE(YEAR($B255),MONTH($B255)+1,MIN(AL$6,DAY(EOMONTH($B255,1))))&lt;$C255)))</f>
        <v>0</v>
      </c>
      <c r="AM255" s="48" t="n">
        <f aca="false">IF(OR(N(AM$5)=0,AM$6=""),0,AM$5*((DATE(YEAR($B255),MONTH($B255),MIN(AM$6,DAY(EOMONTH($B255,0))))&gt;=$B255)*(DATE(YEAR($B255),MONTH($B255),MIN(AM$6,DAY(EOMONTH($B255,0))))&lt;$C255)+(DATE(YEAR($B255),MONTH($B255)+1,MIN(AM$6,DAY(EOMONTH($B255,1))))&gt;=$B255)*(DATE(YEAR($B255),MONTH($B255)+1,MIN(AM$6,DAY(EOMONTH($B255,1))))&lt;$C255)))</f>
        <v>0</v>
      </c>
      <c r="AN255" s="48" t="n">
        <f aca="false">IF(OR(N(AN$5)=0,AN$6=""),0,AN$5*((DATE(YEAR($B255),MONTH($B255),MIN(AN$6,DAY(EOMONTH($B255,0))))&gt;=$B255)*(DATE(YEAR($B255),MONTH($B255),MIN(AN$6,DAY(EOMONTH($B255,0))))&lt;$C255)+(DATE(YEAR($B255),MONTH($B255)+1,MIN(AN$6,DAY(EOMONTH($B255,1))))&gt;=$B255)*(DATE(YEAR($B255),MONTH($B255)+1,MIN(AN$6,DAY(EOMONTH($B255,1))))&lt;$C255)))</f>
        <v>0</v>
      </c>
      <c r="AO255" s="48" t="n">
        <f aca="false">IF(OR(N(AO$5)=0,AO$6=""),0,AO$5*((DATE(YEAR($B255),MONTH($B255),MIN(AO$6,DAY(EOMONTH($B255,0))))&gt;=$B255)*(DATE(YEAR($B255),MONTH($B255),MIN(AO$6,DAY(EOMONTH($B255,0))))&lt;$C255)+(DATE(YEAR($B255),MONTH($B255)+1,MIN(AO$6,DAY(EOMONTH($B255,1))))&gt;=$B255)*(DATE(YEAR($B255),MONTH($B255)+1,MIN(AO$6,DAY(EOMONTH($B255,1))))&lt;$C255)))</f>
        <v>0</v>
      </c>
      <c r="AP255" s="48" t="n">
        <f aca="false">IF(OR(N(AP$5)=0,AP$6=""),0,AP$5*((DATE(YEAR($B255),MONTH($B255),MIN(AP$6,DAY(EOMONTH($B255,0))))&gt;=$B255)*(DATE(YEAR($B255),MONTH($B255),MIN(AP$6,DAY(EOMONTH($B255,0))))&lt;$C255)+(DATE(YEAR($B255),MONTH($B255)+1,MIN(AP$6,DAY(EOMONTH($B255,1))))&gt;=$B255)*(DATE(YEAR($B255),MONTH($B255)+1,MIN(AP$6,DAY(EOMONTH($B255,1))))&lt;$C255)))</f>
        <v>0</v>
      </c>
      <c r="AQ255" s="48" t="n">
        <f aca="false">IF(OR(N(AQ$5)=0,AQ$6=""),0,AQ$5*((DATE(YEAR($B255),MONTH($B255),MIN(AQ$6,DAY(EOMONTH($B255,0))))&gt;=$B255)*(DATE(YEAR($B255),MONTH($B255),MIN(AQ$6,DAY(EOMONTH($B255,0))))&lt;$C255)+(DATE(YEAR($B255),MONTH($B255)+1,MIN(AQ$6,DAY(EOMONTH($B255,1))))&gt;=$B255)*(DATE(YEAR($B255),MONTH($B255)+1,MIN(AQ$6,DAY(EOMONTH($B255,1))))&lt;$C255)))</f>
        <v>0</v>
      </c>
      <c r="AR255" s="48" t="n">
        <f aca="false">IF(OR(N(AR$5)=0,AR$6=""),0,AR$5*((DATE(YEAR($B255),MONTH($B255),MIN(AR$6,DAY(EOMONTH($B255,0))))&gt;=$B255)*(DATE(YEAR($B255),MONTH($B255),MIN(AR$6,DAY(EOMONTH($B255,0))))&lt;$C255)+(DATE(YEAR($B255),MONTH($B255)+1,MIN(AR$6,DAY(EOMONTH($B255,1))))&gt;=$B255)*(DATE(YEAR($B255),MONTH($B255)+1,MIN(AR$6,DAY(EOMONTH($B255,1))))&lt;$C255)))</f>
        <v>0</v>
      </c>
      <c r="AS255" s="48" t="n">
        <f aca="false">IF(OR(N(AS$5)=0,AS$6=""),0,AS$5*((DATE(YEAR($B255),MONTH($B255),MIN(AS$6,DAY(EOMONTH($B255,0))))&gt;=$B255)*(DATE(YEAR($B255),MONTH($B255),MIN(AS$6,DAY(EOMONTH($B255,0))))&lt;$C255)+(DATE(YEAR($B255),MONTH($B255)+1,MIN(AS$6,DAY(EOMONTH($B255,1))))&gt;=$B255)*(DATE(YEAR($B255),MONTH($B255)+1,MIN(AS$6,DAY(EOMONTH($B255,1))))&lt;$C255)))</f>
        <v>0</v>
      </c>
      <c r="AT255" s="48" t="n">
        <f aca="false">IF(OR(N(AT$5)=0,AT$6=""),0,AT$5*((DATE(YEAR($B255),MONTH($B255),MIN(AT$6,DAY(EOMONTH($B255,0))))&gt;=$B255)*(DATE(YEAR($B255),MONTH($B255),MIN(AT$6,DAY(EOMONTH($B255,0))))&lt;$C255)+(DATE(YEAR($B255),MONTH($B255)+1,MIN(AT$6,DAY(EOMONTH($B255,1))))&gt;=$B255)*(DATE(YEAR($B255),MONTH($B255)+1,MIN(AT$6,DAY(EOMONTH($B255,1))))&lt;$C255)))</f>
        <v>0</v>
      </c>
      <c r="AU255" s="48" t="n">
        <f aca="false">IF(OR(N(AU$5)=0,AU$6=""),0,AU$5*((DATE(YEAR($B255),MONTH($B255),MIN(AU$6,DAY(EOMONTH($B255,0))))&gt;=$B255)*(DATE(YEAR($B255),MONTH($B255),MIN(AU$6,DAY(EOMONTH($B255,0))))&lt;$C255)+(DATE(YEAR($B255),MONTH($B255)+1,MIN(AU$6,DAY(EOMONTH($B255,1))))&gt;=$B255)*(DATE(YEAR($B255),MONTH($B255)+1,MIN(AU$6,DAY(EOMONTH($B255,1))))&lt;$C255)))</f>
        <v>0</v>
      </c>
      <c r="AV255" s="48" t="n">
        <f aca="false">IF(OR(N(AV$5)=0,AV$6=""),0,AV$5*((DATE(YEAR($B255),MONTH($B255),MIN(AV$6,DAY(EOMONTH($B255,0))))&gt;=$B255)*(DATE(YEAR($B255),MONTH($B255),MIN(AV$6,DAY(EOMONTH($B255,0))))&lt;$C255)+(DATE(YEAR($B255),MONTH($B255)+1,MIN(AV$6,DAY(EOMONTH($B255,1))))&gt;=$B255)*(DATE(YEAR($B255),MONTH($B255)+1,MIN(AV$6,DAY(EOMONTH($B255,1))))&lt;$C255)))</f>
        <v>0</v>
      </c>
      <c r="AW255" s="48" t="n">
        <f aca="false">IF(OR(N(AW$5)=0,AW$6=""),0,AW$5*((DATE(YEAR($B255),MONTH($B255),MIN(AW$6,DAY(EOMONTH($B255,0))))&gt;=$B255)*(DATE(YEAR($B255),MONTH($B255),MIN(AW$6,DAY(EOMONTH($B255,0))))&lt;$C255)+(DATE(YEAR($B255),MONTH($B255)+1,MIN(AW$6,DAY(EOMONTH($B255,1))))&gt;=$B255)*(DATE(YEAR($B255),MONTH($B255)+1,MIN(AW$6,DAY(EOMONTH($B255,1))))&lt;$C255)))</f>
        <v>0</v>
      </c>
      <c r="AX255" s="48" t="n">
        <f aca="false">IF(OR(N(AX$5)=0,AX$6=""),0,AX$5*((DATE(YEAR($B255),MONTH($B255),MIN(AX$6,DAY(EOMONTH($B255,0))))&gt;=$B255)*(DATE(YEAR($B255),MONTH($B255),MIN(AX$6,DAY(EOMONTH($B255,0))))&lt;$C255)+(DATE(YEAR($B255),MONTH($B255)+1,MIN(AX$6,DAY(EOMONTH($B255,1))))&gt;=$B255)*(DATE(YEAR($B255),MONTH($B255)+1,MIN(AX$6,DAY(EOMONTH($B255,1))))&lt;$C255)))</f>
        <v>0</v>
      </c>
      <c r="AY255" s="48" t="n">
        <f aca="false">IF(OR(N(AY$5)=0,AY$6=""),0,AY$5*((DATE(YEAR($B255),MONTH($B255),MIN(AY$6,DAY(EOMONTH($B255,0))))&gt;=$B255)*(DATE(YEAR($B255),MONTH($B255),MIN(AY$6,DAY(EOMONTH($B255,0))))&lt;$C255)+(DATE(YEAR($B255),MONTH($B255)+1,MIN(AY$6,DAY(EOMONTH($B255,1))))&gt;=$B255)*(DATE(YEAR($B255),MONTH($B255)+1,MIN(AY$6,DAY(EOMONTH($B255,1))))&lt;$C255)))</f>
        <v>0</v>
      </c>
      <c r="AZ255" s="48" t="n">
        <f aca="false">IF(OR(N(AZ$5)=0,AZ$6=""),0,AZ$5*((DATE(YEAR($B255),MONTH($B255),MIN(AZ$6,DAY(EOMONTH($B255,0))))&gt;=$B255)*(DATE(YEAR($B255),MONTH($B255),MIN(AZ$6,DAY(EOMONTH($B255,0))))&lt;$C255)+(DATE(YEAR($B255),MONTH($B255)+1,MIN(AZ$6,DAY(EOMONTH($B255,1))))&gt;=$B255)*(DATE(YEAR($B255),MONTH($B255)+1,MIN(AZ$6,DAY(EOMONTH($B255,1))))&lt;$C255)))</f>
        <v>0</v>
      </c>
      <c r="BA255" s="48" t="n">
        <f aca="false">IF(OR(N(BA$5)=0,BA$6=""),0,BA$5*((DATE(YEAR($B255),MONTH($B255),MIN(BA$6,DAY(EOMONTH($B255,0))))&gt;=$B255)*(DATE(YEAR($B255),MONTH($B255),MIN(BA$6,DAY(EOMONTH($B255,0))))&lt;$C255)+(DATE(YEAR($B255),MONTH($B255)+1,MIN(BA$6,DAY(EOMONTH($B255,1))))&gt;=$B255)*(DATE(YEAR($B255),MONTH($B255)+1,MIN(BA$6,DAY(EOMONTH($B255,1))))&lt;$C255)))</f>
        <v>0</v>
      </c>
      <c r="BB255" s="48" t="n">
        <f aca="false">IF(OR(N(BB$5)=0,BB$6=""),0,BB$5*((DATE(YEAR($B255),MONTH($B255),MIN(BB$6,DAY(EOMONTH($B255,0))))&gt;=$B255)*(DATE(YEAR($B255),MONTH($B255),MIN(BB$6,DAY(EOMONTH($B255,0))))&lt;$C255)+(DATE(YEAR($B255),MONTH($B255)+1,MIN(BB$6,DAY(EOMONTH($B255,1))))&gt;=$B255)*(DATE(YEAR($B255),MONTH($B255)+1,MIN(BB$6,DAY(EOMONTH($B255,1))))&lt;$C255)))</f>
        <v>0</v>
      </c>
      <c r="BC255" s="48" t="n">
        <f aca="false">IF(OR(N(BC$5)=0,BC$6=""),0,BC$5*((DATE(YEAR($B255),MONTH($B255),MIN(BC$6,DAY(EOMONTH($B255,0))))&gt;=$B255)*(DATE(YEAR($B255),MONTH($B255),MIN(BC$6,DAY(EOMONTH($B255,0))))&lt;$C255)+(DATE(YEAR($B255),MONTH($B255)+1,MIN(BC$6,DAY(EOMONTH($B255,1))))&gt;=$B255)*(DATE(YEAR($B255),MONTH($B255)+1,MIN(BC$6,DAY(EOMONTH($B255,1))))&lt;$C255)))</f>
        <v>0</v>
      </c>
      <c r="BD255" s="48" t="n">
        <f aca="false">IF(OR(N(BD$5)=0,BD$6=""),0,BD$5*((DATE(YEAR($B255),MONTH($B255),MIN(BD$6,DAY(EOMONTH($B255,0))))&gt;=$B255)*(DATE(YEAR($B255),MONTH($B255),MIN(BD$6,DAY(EOMONTH($B255,0))))&lt;$C255)+(DATE(YEAR($B255),MONTH($B255)+1,MIN(BD$6,DAY(EOMONTH($B255,1))))&gt;=$B255)*(DATE(YEAR($B255),MONTH($B255)+1,MIN(BD$6,DAY(EOMONTH($B255,1))))&lt;$C255)))</f>
        <v>0</v>
      </c>
      <c r="BE255" s="48" t="n">
        <f aca="false">IF(OR(N(BE$5)=0,BE$6=""),0,BE$5*((DATE(YEAR($B255),MONTH($B255),MIN(BE$6,DAY(EOMONTH($B255,0))))&gt;=$B255)*(DATE(YEAR($B255),MONTH($B255),MIN(BE$6,DAY(EOMONTH($B255,0))))&lt;$C255)+(DATE(YEAR($B255),MONTH($B255)+1,MIN(BE$6,DAY(EOMONTH($B255,1))))&gt;=$B255)*(DATE(YEAR($B255),MONTH($B255)+1,MIN(BE$6,DAY(EOMONTH($B255,1))))&lt;$C255)))</f>
        <v>0</v>
      </c>
      <c r="BF255" s="48" t="n">
        <f aca="false">IF(OR(N(BF$5)=0,BF$6=""),0,BF$5*((DATE(YEAR($B255),MONTH($B255),MIN(BF$6,DAY(EOMONTH($B255,0))))&gt;=$B255)*(DATE(YEAR($B255),MONTH($B255),MIN(BF$6,DAY(EOMONTH($B255,0))))&lt;$C255)+(DATE(YEAR($B255),MONTH($B255)+1,MIN(BF$6,DAY(EOMONTH($B255,1))))&gt;=$B255)*(DATE(YEAR($B255),MONTH($B255)+1,MIN(BF$6,DAY(EOMONTH($B255,1))))&lt;$C255)))</f>
        <v>0</v>
      </c>
      <c r="BG255" s="48" t="n">
        <f aca="false">IF(OR(N(BG$5)=0,BG$6=""),0,BG$5*((DATE(YEAR($B255),MONTH($B255),MIN(BG$6,DAY(EOMONTH($B255,0))))&gt;=$B255)*(DATE(YEAR($B255),MONTH($B255),MIN(BG$6,DAY(EOMONTH($B255,0))))&lt;$C255)+(DATE(YEAR($B255),MONTH($B255)+1,MIN(BG$6,DAY(EOMONTH($B255,1))))&gt;=$B255)*(DATE(YEAR($B255),MONTH($B255)+1,MIN(BG$6,DAY(EOMONTH($B255,1))))&lt;$C255)))</f>
        <v>0</v>
      </c>
      <c r="BH255" s="48" t="n">
        <f aca="false">IF(OR(N(BH$5)=0,BH$6=""),0,BH$5*((DATE(YEAR($B255),MONTH($B255),MIN(BH$6,DAY(EOMONTH($B255,0))))&gt;=$B255)*(DATE(YEAR($B255),MONTH($B255),MIN(BH$6,DAY(EOMONTH($B255,0))))&lt;$C255)+(DATE(YEAR($B255),MONTH($B255)+1,MIN(BH$6,DAY(EOMONTH($B255,1))))&gt;=$B255)*(DATE(YEAR($B255),MONTH($B255)+1,MIN(BH$6,DAY(EOMONTH($B255,1))))&lt;$C255)))</f>
        <v>0</v>
      </c>
      <c r="BI255" s="48" t="n">
        <f aca="false">IF(OR(N(BI$5)=0,BI$6=""),0,BI$5*((DATE(YEAR($B255),MONTH($B255),MIN(BI$6,DAY(EOMONTH($B255,0))))&gt;=$B255)*(DATE(YEAR($B255),MONTH($B255),MIN(BI$6,DAY(EOMONTH($B255,0))))&lt;$C255)+(DATE(YEAR($B255),MONTH($B255)+1,MIN(BI$6,DAY(EOMONTH($B255,1))))&gt;=$B255)*(DATE(YEAR($B255),MONTH($B255)+1,MIN(BI$6,DAY(EOMONTH($B255,1))))&lt;$C255)))</f>
        <v>0</v>
      </c>
      <c r="BJ255" s="48" t="n">
        <f aca="false">IF(OR(N(BJ$5)=0,BJ$6=""),0,BJ$5*((DATE(YEAR($B255),MONTH($B255),MIN(BJ$6,DAY(EOMONTH($B255,0))))&gt;=$B255)*(DATE(YEAR($B255),MONTH($B255),MIN(BJ$6,DAY(EOMONTH($B255,0))))&lt;$C255)+(DATE(YEAR($B255),MONTH($B255)+1,MIN(BJ$6,DAY(EOMONTH($B255,1))))&gt;=$B255)*(DATE(YEAR($B255),MONTH($B255)+1,MIN(BJ$6,DAY(EOMONTH($B255,1))))&lt;$C255)))</f>
        <v>0</v>
      </c>
      <c r="BK255" s="48" t="n">
        <f aca="false">IF(OR(N(BK$5)=0,BK$6=""),0,BK$5*((DATE(YEAR($B255),MONTH($B255),MIN(BK$6,DAY(EOMONTH($B255,0))))&gt;=$B255)*(DATE(YEAR($B255),MONTH($B255),MIN(BK$6,DAY(EOMONTH($B255,0))))&lt;$C255)+(DATE(YEAR($B255),MONTH($B255)+1,MIN(BK$6,DAY(EOMONTH($B255,1))))&gt;=$B255)*(DATE(YEAR($B255),MONTH($B255)+1,MIN(BK$6,DAY(EOMONTH($B255,1))))&lt;$C255)))</f>
        <v>0</v>
      </c>
      <c r="BL255" s="48" t="n">
        <f aca="false">IF(OR(N(BL$5)=0,BL$6=""),0,BL$5*((DATE(YEAR($B255),MONTH($B255),MIN(BL$6,DAY(EOMONTH($B255,0))))&gt;=$B255)*(DATE(YEAR($B255),MONTH($B255),MIN(BL$6,DAY(EOMONTH($B255,0))))&lt;$C255)+(DATE(YEAR($B255),MONTH($B255)+1,MIN(BL$6,DAY(EOMONTH($B255,1))))&gt;=$B255)*(DATE(YEAR($B255),MONTH($B255)+1,MIN(BL$6,DAY(EOMONTH($B255,1))))&lt;$C255)))</f>
        <v>0</v>
      </c>
      <c r="BM255" s="48" t="n">
        <f aca="false">IF(OR(N(BM$5)=0,BM$6=""),0,BM$5*((DATE(YEAR($B255),MONTH($B255),MIN(BM$6,DAY(EOMONTH($B255,0))))&gt;=$B255)*(DATE(YEAR($B255),MONTH($B255),MIN(BM$6,DAY(EOMONTH($B255,0))))&lt;$C255)+(DATE(YEAR($B255),MONTH($B255)+1,MIN(BM$6,DAY(EOMONTH($B255,1))))&gt;=$B255)*(DATE(YEAR($B255),MONTH($B255)+1,MIN(BM$6,DAY(EOMONTH($B255,1))))&lt;$C255)))</f>
        <v>0</v>
      </c>
      <c r="BN255" s="48" t="n">
        <f aca="false">IF(OR(N(BN$5)=0,BN$6=""),0,BN$5*((DATE(YEAR($B255),MONTH($B255),MIN(BN$6,DAY(EOMONTH($B255,0))))&gt;=$B255)*(DATE(YEAR($B255),MONTH($B255),MIN(BN$6,DAY(EOMONTH($B255,0))))&lt;$C255)+(DATE(YEAR($B255),MONTH($B255)+1,MIN(BN$6,DAY(EOMONTH($B255,1))))&gt;=$B255)*(DATE(YEAR($B255),MONTH($B255)+1,MIN(BN$6,DAY(EOMONTH($B255,1))))&lt;$C255)))</f>
        <v>0</v>
      </c>
      <c r="BO255" s="48" t="n">
        <f aca="false">IF(OR(N(BO$5)=0,BO$6=""),0,BO$5*((DATE(YEAR($B255),MONTH($B255),MIN(BO$6,DAY(EOMONTH($B255,0))))&gt;=$B255)*(DATE(YEAR($B255),MONTH($B255),MIN(BO$6,DAY(EOMONTH($B255,0))))&lt;$C255)+(DATE(YEAR($B255),MONTH($B255)+1,MIN(BO$6,DAY(EOMONTH($B255,1))))&gt;=$B255)*(DATE(YEAR($B255),MONTH($B255)+1,MIN(BO$6,DAY(EOMONTH($B255,1))))&lt;$C255)))</f>
        <v>0</v>
      </c>
      <c r="BP255" s="48" t="n">
        <f aca="false">IF(OR(N(BP$5)=0,BP$6=""),0,BP$5*((DATE(YEAR($B255),MONTH($B255),MIN(BP$6,DAY(EOMONTH($B255,0))))&gt;=$B255)*(DATE(YEAR($B255),MONTH($B255),MIN(BP$6,DAY(EOMONTH($B255,0))))&lt;$C255)+(DATE(YEAR($B255),MONTH($B255)+1,MIN(BP$6,DAY(EOMONTH($B255,1))))&gt;=$B255)*(DATE(YEAR($B255),MONTH($B255)+1,MIN(BP$6,DAY(EOMONTH($B255,1))))&lt;$C255)))</f>
        <v>0</v>
      </c>
      <c r="BQ255" s="48" t="n">
        <f aca="false">IF(OR(N(BQ$5)=0,BQ$6=""),0,BQ$5*((DATE(YEAR($B255),MONTH($B255),MIN(BQ$6,DAY(EOMONTH($B255,0))))&gt;=$B255)*(DATE(YEAR($B255),MONTH($B255),MIN(BQ$6,DAY(EOMONTH($B255,0))))&lt;$C255)+(DATE(YEAR($B255),MONTH($B255)+1,MIN(BQ$6,DAY(EOMONTH($B255,1))))&gt;=$B255)*(DATE(YEAR($B255),MONTH($B255)+1,MIN(BQ$6,DAY(EOMONTH($B255,1))))&lt;$C255)))</f>
        <v>0</v>
      </c>
      <c r="BR255" s="48" t="n">
        <f aca="false">IF(OR(N(BR$5)=0,BR$6=""),0,BR$5*((DATE(YEAR($B255),MONTH($B255),MIN(BR$6,DAY(EOMONTH($B255,0))))&gt;=$B255)*(DATE(YEAR($B255),MONTH($B255),MIN(BR$6,DAY(EOMONTH($B255,0))))&lt;$C255)+(DATE(YEAR($B255),MONTH($B255)+1,MIN(BR$6,DAY(EOMONTH($B255,1))))&gt;=$B255)*(DATE(YEAR($B255),MONTH($B255)+1,MIN(BR$6,DAY(EOMONTH($B255,1))))&lt;$C255)))</f>
        <v>0</v>
      </c>
      <c r="BS255" s="48" t="n">
        <f aca="false">IF(OR(N(BS$5)=0,BS$6=""),0,BS$5*((DATE(YEAR($B255),MONTH($B255),MIN(BS$6,DAY(EOMONTH($B255,0))))&gt;=$B255)*(DATE(YEAR($B255),MONTH($B255),MIN(BS$6,DAY(EOMONTH($B255,0))))&lt;$C255)+(DATE(YEAR($B255),MONTH($B255)+1,MIN(BS$6,DAY(EOMONTH($B255,1))))&gt;=$B255)*(DATE(YEAR($B255),MONTH($B255)+1,MIN(BS$6,DAY(EOMONTH($B255,1))))&lt;$C255)))</f>
        <v>0</v>
      </c>
      <c r="BT255" s="48" t="n">
        <f aca="false">IF(OR(N(BT$5)=0,BT$6=""),0,BT$5*((DATE(YEAR($B255),MONTH($B255),MIN(BT$6,DAY(EOMONTH($B255,0))))&gt;=$B255)*(DATE(YEAR($B255),MONTH($B255),MIN(BT$6,DAY(EOMONTH($B255,0))))&lt;$C255)+(DATE(YEAR($B255),MONTH($B255)+1,MIN(BT$6,DAY(EOMONTH($B255,1))))&gt;=$B255)*(DATE(YEAR($B255),MONTH($B255)+1,MIN(BT$6,DAY(EOMONTH($B255,1))))&lt;$C255)))</f>
        <v>0</v>
      </c>
      <c r="BU255" s="48" t="n">
        <f aca="false">IF(OR(N(BU$5)=0,BU$6=""),0,BU$5*((DATE(YEAR($B255),MONTH($B255),MIN(BU$6,DAY(EOMONTH($B255,0))))&gt;=$B255)*(DATE(YEAR($B255),MONTH($B255),MIN(BU$6,DAY(EOMONTH($B255,0))))&lt;$C255)+(DATE(YEAR($B255),MONTH($B255)+1,MIN(BU$6,DAY(EOMONTH($B255,1))))&gt;=$B255)*(DATE(YEAR($B255),MONTH($B255)+1,MIN(BU$6,DAY(EOMONTH($B255,1))))&lt;$C255)))</f>
        <v>0</v>
      </c>
      <c r="BV255" s="48" t="n">
        <f aca="false">IF(OR(N(BV$5)=0,BV$6=""),0,BV$5*((DATE(YEAR($B255),MONTH($B255),MIN(BV$6,DAY(EOMONTH($B255,0))))&gt;=$B255)*(DATE(YEAR($B255),MONTH($B255),MIN(BV$6,DAY(EOMONTH($B255,0))))&lt;$C255)+(DATE(YEAR($B255),MONTH($B255)+1,MIN(BV$6,DAY(EOMONTH($B255,1))))&gt;=$B255)*(DATE(YEAR($B255),MONTH($B255)+1,MIN(BV$6,DAY(EOMONTH($B255,1))))&lt;$C255)))</f>
        <v>0</v>
      </c>
      <c r="BW255" s="48" t="n">
        <f aca="false">IF(OR(N(BW$5)=0,BW$6=""),0,BW$5*((DATE(YEAR($B255),MONTH($B255),MIN(BW$6,DAY(EOMONTH($B255,0))))&gt;=$B255)*(DATE(YEAR($B255),MONTH($B255),MIN(BW$6,DAY(EOMONTH($B255,0))))&lt;$C255)+(DATE(YEAR($B255),MONTH($B255)+1,MIN(BW$6,DAY(EOMONTH($B255,1))))&gt;=$B255)*(DATE(YEAR($B255),MONTH($B255)+1,MIN(BW$6,DAY(EOMONTH($B255,1))))&lt;$C255)))</f>
        <v>0</v>
      </c>
      <c r="BX255" s="48" t="n">
        <f aca="false">MIN(Z255,(FT254*(1+FT$5/Setup!$C$36)+IF($V255=1,N($F255),0)))</f>
        <v>0</v>
      </c>
      <c r="BY255" s="48" t="n">
        <f aca="false">MIN(AA255,(FU254*(1+FU$5/Setup!$C$36)+IF($V255=2,N($F255),0)))</f>
        <v>0</v>
      </c>
      <c r="BZ255" s="48" t="n">
        <f aca="false">MIN(AB255,(FV254*(1+FV$5/Setup!$C$36)+IF($V255=3,N($F255),0)))</f>
        <v>0</v>
      </c>
      <c r="CA255" s="48" t="n">
        <f aca="false">MIN(AC255,(FW254*(1+FW$5/Setup!$C$36)+IF($V255=4,N($F255),0)))</f>
        <v>0</v>
      </c>
      <c r="CB255" s="48" t="n">
        <f aca="false">MIN(AD255,(FX254*(1+FX$5/Setup!$C$36)+IF($V255=5,N($F255),0)))</f>
        <v>0</v>
      </c>
      <c r="CC255" s="48" t="n">
        <f aca="false">MIN(AE255,(FY254*(1+FY$5/Setup!$C$36)+IF($V255=6,N($F255),0)))</f>
        <v>0</v>
      </c>
      <c r="CD255" s="48" t="n">
        <f aca="false">MIN(AF255,(FZ254*(1+FZ$5/Setup!$C$36)+IF($V255=7,N($F255),0)))</f>
        <v>0</v>
      </c>
      <c r="CE255" s="48" t="n">
        <f aca="false">MIN(AG255,(GA254*(1+GA$5/Setup!$C$36)+IF($V255=8,N($F255),0)))</f>
        <v>0</v>
      </c>
      <c r="CF255" s="48" t="n">
        <f aca="false">MIN(AH255,(GB254*(1+GB$5/Setup!$C$36)+IF($V255=9,N($F255),0)))</f>
        <v>0</v>
      </c>
      <c r="CG255" s="48" t="n">
        <f aca="false">MIN(AI255,(GC254*(1+GC$5/Setup!$C$36)+IF($V255=10,N($F255),0)))</f>
        <v>0</v>
      </c>
      <c r="CH255" s="48" t="n">
        <f aca="false">MIN(AJ255,(GD254*(1+GD$5/Setup!$C$36)+IF($V255=11,N($F255),0)))</f>
        <v>0</v>
      </c>
      <c r="CI255" s="48" t="n">
        <f aca="false">MIN(AK255,(GE254*(1+GE$5/Setup!$C$36)+IF($V255=12,N($F255),0)))</f>
        <v>0</v>
      </c>
      <c r="CJ255" s="48" t="n">
        <f aca="false">MIN(AL255,(GF254*(1+GF$5/Setup!$C$36)+IF($V255=13,N($F255),0)))</f>
        <v>0</v>
      </c>
      <c r="CK255" s="48" t="n">
        <f aca="false">MIN(AM255,(GG254*(1+GG$5/Setup!$C$36)+IF($V255=14,N($F255),0)))</f>
        <v>0</v>
      </c>
      <c r="CL255" s="48" t="n">
        <f aca="false">MIN(AN255,(GH254*(1+GH$5/Setup!$C$36)+IF($V255=15,N($F255),0)))</f>
        <v>0</v>
      </c>
      <c r="CM255" s="48" t="n">
        <f aca="false">MIN(AO255,(GI254*(1+GI$5/Setup!$C$36)+IF($V255=16,N($F255),0)))</f>
        <v>0</v>
      </c>
      <c r="CN255" s="48" t="n">
        <f aca="false">MIN(AP255,(GJ254*(1+GJ$5/Setup!$C$36)+IF($V255=17,N($F255),0)))</f>
        <v>0</v>
      </c>
      <c r="CO255" s="48" t="n">
        <f aca="false">MIN(AQ255,(GK254*(1+GK$5/Setup!$C$36)+IF($V255=18,N($F255),0)))</f>
        <v>0</v>
      </c>
      <c r="CP255" s="48" t="n">
        <f aca="false">MIN(AR255,(GL254*(1+GL$5/Setup!$C$36)+IF($V255=19,N($F255),0)))</f>
        <v>0</v>
      </c>
      <c r="CQ255" s="48" t="n">
        <f aca="false">MIN(AS255,(GM254*(1+GM$5/Setup!$C$36)+IF($V255=20,N($F255),0)))</f>
        <v>0</v>
      </c>
      <c r="CR255" s="48" t="n">
        <f aca="false">MIN(AT255,(GN254*(1+GN$5/Setup!$C$36)+IF($V255=21,N($F255),0)))</f>
        <v>0</v>
      </c>
      <c r="CS255" s="48" t="n">
        <f aca="false">MIN(AU255,(GO254*(1+GO$5/Setup!$C$36)+IF($V255=22,N($F255),0)))</f>
        <v>0</v>
      </c>
      <c r="CT255" s="48" t="n">
        <f aca="false">MIN(AV255,(GP254*(1+GP$5/Setup!$C$36)+IF($V255=23,N($F255),0)))</f>
        <v>0</v>
      </c>
      <c r="CU255" s="48" t="n">
        <f aca="false">MIN(AW255,(GQ254*(1+GQ$5/Setup!$C$36)+IF($V255=24,N($F255),0)))</f>
        <v>0</v>
      </c>
      <c r="CV255" s="48" t="n">
        <f aca="false">MIN(AX255,(GR254*(1+GR$5/Setup!$C$36)+IF($V255=25,N($F255),0)))</f>
        <v>0</v>
      </c>
      <c r="CW255" s="48" t="n">
        <f aca="false">MIN(AY255,(GS254*(1+GS$5/Setup!$C$36)+IF($V255=26,N($F255),0)))</f>
        <v>0</v>
      </c>
      <c r="CX255" s="48" t="n">
        <f aca="false">MIN(AZ255,(GT254*(1+GT$5/Setup!$C$36)+IF($V255=27,N($F255),0)))</f>
        <v>0</v>
      </c>
      <c r="CY255" s="48" t="n">
        <f aca="false">MIN(BA255,(GU254*(1+GU$5/Setup!$C$36)+IF($V255=28,N($F255),0)))</f>
        <v>0</v>
      </c>
      <c r="CZ255" s="48" t="n">
        <f aca="false">MIN(BB255,(GV254*(1+GV$5/Setup!$C$36)+IF($V255=29,N($F255),0)))</f>
        <v>0</v>
      </c>
      <c r="DA255" s="48" t="n">
        <f aca="false">MIN(BC255,(GW254*(1+GW$5/Setup!$C$36)+IF($V255=30,N($F255),0)))</f>
        <v>0</v>
      </c>
      <c r="DB255" s="48" t="n">
        <f aca="false">MIN(BD255,(GX254*(1+GX$5/Setup!$C$36)+IF($V255=31,N($F255),0)))</f>
        <v>0</v>
      </c>
      <c r="DC255" s="48" t="n">
        <f aca="false">MIN(BE255,(GY254*(1+GY$5/Setup!$C$36)+IF($V255=32,N($F255),0)))</f>
        <v>0</v>
      </c>
      <c r="DD255" s="48" t="n">
        <f aca="false">MIN(BF255,(GZ254*(1+GZ$5/Setup!$C$36)+IF($V255=33,N($F255),0)))</f>
        <v>0</v>
      </c>
      <c r="DE255" s="48" t="n">
        <f aca="false">MIN(BG255,(HA254*(1+HA$5/Setup!$C$36)+IF($V255=34,N($F255),0)))</f>
        <v>0</v>
      </c>
      <c r="DF255" s="48" t="n">
        <f aca="false">MIN(BH255,(HB254*(1+HB$5/Setup!$C$36)+IF($V255=35,N($F255),0)))</f>
        <v>0</v>
      </c>
      <c r="DG255" s="48" t="n">
        <f aca="false">MIN(BI255,(HC254*(1+HC$5/Setup!$C$36)+IF($V255=36,N($F255),0)))</f>
        <v>0</v>
      </c>
      <c r="DH255" s="48" t="n">
        <f aca="false">MIN(BJ255,(HD254*(1+HD$5/Setup!$C$36)+IF($V255=37,N($F255),0)))</f>
        <v>0</v>
      </c>
      <c r="DI255" s="48" t="n">
        <f aca="false">MIN(BK255,(HE254*(1+HE$5/Setup!$C$36)+IF($V255=38,N($F255),0)))</f>
        <v>0</v>
      </c>
      <c r="DJ255" s="48" t="n">
        <f aca="false">MIN(BL255,(HF254*(1+HF$5/Setup!$C$36)+IF($V255=39,N($F255),0)))</f>
        <v>0</v>
      </c>
      <c r="DK255" s="48" t="n">
        <f aca="false">MIN(BM255,(HG254*(1+HG$5/Setup!$C$36)+IF($V255=40,N($F255),0)))</f>
        <v>0</v>
      </c>
      <c r="DL255" s="48" t="n">
        <f aca="false">MIN(BN255,(HH254*(1+HH$5/Setup!$C$36)+IF($V255=41,N($F255),0)))</f>
        <v>0</v>
      </c>
      <c r="DM255" s="48" t="n">
        <f aca="false">MIN(BO255,(HI254*(1+HI$5/Setup!$C$36)+IF($V255=42,N($F255),0)))</f>
        <v>0</v>
      </c>
      <c r="DN255" s="48" t="n">
        <f aca="false">MIN(BP255,(HJ254*(1+HJ$5/Setup!$C$36)+IF($V255=43,N($F255),0)))</f>
        <v>0</v>
      </c>
      <c r="DO255" s="48" t="n">
        <f aca="false">MIN(BQ255,(HK254*(1+HK$5/Setup!$C$36)+IF($V255=44,N($F255),0)))</f>
        <v>0</v>
      </c>
      <c r="DP255" s="48" t="n">
        <f aca="false">MIN(BR255,(HL254*(1+HL$5/Setup!$C$36)+IF($V255=45,N($F255),0)))</f>
        <v>0</v>
      </c>
      <c r="DQ255" s="48" t="n">
        <f aca="false">MIN(BS255,(HM254*(1+HM$5/Setup!$C$36)+IF($V255=46,N($F255),0)))</f>
        <v>0</v>
      </c>
      <c r="DR255" s="48" t="n">
        <f aca="false">MIN(BT255,(HN254*(1+HN$5/Setup!$C$36)+IF($V255=47,N($F255),0)))</f>
        <v>0</v>
      </c>
      <c r="DS255" s="48" t="n">
        <f aca="false">MIN(BU255,(HO254*(1+HO$5/Setup!$C$36)+IF($V255=48,N($F255),0)))</f>
        <v>0</v>
      </c>
      <c r="DT255" s="48" t="n">
        <f aca="false">MIN(BV255,(HP254*(1+HP$5/Setup!$C$36)+IF($V255=49,N($F255),0)))</f>
        <v>0</v>
      </c>
      <c r="DU255" s="48" t="n">
        <f aca="false">MIN(BW255,(HQ254*(1+HQ$5/Setup!$C$36)+IF($V255=50,N($F255),0)))</f>
        <v>0</v>
      </c>
      <c r="DV255" s="48" t="n">
        <f aca="false">MIN(MAX((FT254*(1+FT$5/Setup!$C$36)+IF($V255=1,N($F255),0))-BX255,0),MAX($P255-0,0))</f>
        <v>0</v>
      </c>
      <c r="DW255" s="48" t="n">
        <f aca="false">MIN(MAX((FU254*(1+FU$5/Setup!$C$36)+IF($V255=2,N($F255),0))-BY255,0),MAX($P255-SUM(DV255:DV255),0))</f>
        <v>0</v>
      </c>
      <c r="DX255" s="48" t="n">
        <f aca="false">MIN(MAX((FV254*(1+FV$5/Setup!$C$36)+IF($V255=3,N($F255),0))-BZ255,0),MAX($P255-SUM(DV255:DW255),0))</f>
        <v>0</v>
      </c>
      <c r="DY255" s="48" t="n">
        <f aca="false">MIN(MAX((FW254*(1+FW$5/Setup!$C$36)+IF($V255=4,N($F255),0))-CA255,0),MAX($P255-SUM(DV255:DX255),0))</f>
        <v>0</v>
      </c>
      <c r="DZ255" s="48" t="n">
        <f aca="false">MIN(MAX((FX254*(1+FX$5/Setup!$C$36)+IF($V255=5,N($F255),0))-CB255,0),MAX($P255-SUM(DV255:DY255),0))</f>
        <v>0</v>
      </c>
      <c r="EA255" s="48" t="n">
        <f aca="false">MIN(MAX((FY254*(1+FY$5/Setup!$C$36)+IF($V255=6,N($F255),0))-CC255,0),MAX($P255-SUM(DV255:DZ255),0))</f>
        <v>0</v>
      </c>
      <c r="EB255" s="48" t="n">
        <f aca="false">MIN(MAX((FZ254*(1+FZ$5/Setup!$C$36)+IF($V255=7,N($F255),0))-CD255,0),MAX($P255-SUM(DV255:EA255),0))</f>
        <v>0</v>
      </c>
      <c r="EC255" s="48" t="n">
        <f aca="false">MIN(MAX((GA254*(1+GA$5/Setup!$C$36)+IF($V255=8,N($F255),0))-CE255,0),MAX($P255-SUM(DV255:EB255),0))</f>
        <v>0</v>
      </c>
      <c r="ED255" s="48" t="n">
        <f aca="false">MIN(MAX((GB254*(1+GB$5/Setup!$C$36)+IF($V255=9,N($F255),0))-CF255,0),MAX($P255-SUM(DV255:EC255),0))</f>
        <v>0</v>
      </c>
      <c r="EE255" s="48" t="n">
        <f aca="false">MIN(MAX((GC254*(1+GC$5/Setup!$C$36)+IF($V255=10,N($F255),0))-CG255,0),MAX($P255-SUM(DV255:ED255),0))</f>
        <v>0</v>
      </c>
      <c r="EF255" s="48" t="n">
        <f aca="false">MIN(MAX((GD254*(1+GD$5/Setup!$C$36)+IF($V255=11,N($F255),0))-CH255,0),MAX($P255-SUM(DV255:EE255),0))</f>
        <v>0</v>
      </c>
      <c r="EG255" s="48" t="n">
        <f aca="false">MIN(MAX((GE254*(1+GE$5/Setup!$C$36)+IF($V255=12,N($F255),0))-CI255,0),MAX($P255-SUM(DV255:EF255),0))</f>
        <v>0</v>
      </c>
      <c r="EH255" s="48" t="n">
        <f aca="false">MIN(MAX((GF254*(1+GF$5/Setup!$C$36)+IF($V255=13,N($F255),0))-CJ255,0),MAX($P255-SUM(DV255:EG255),0))</f>
        <v>0</v>
      </c>
      <c r="EI255" s="48" t="n">
        <f aca="false">MIN(MAX((GG254*(1+GG$5/Setup!$C$36)+IF($V255=14,N($F255),0))-CK255,0),MAX($P255-SUM(DV255:EH255),0))</f>
        <v>0</v>
      </c>
      <c r="EJ255" s="48" t="n">
        <f aca="false">MIN(MAX((GH254*(1+GH$5/Setup!$C$36)+IF($V255=15,N($F255),0))-CL255,0),MAX($P255-SUM(DV255:EI255),0))</f>
        <v>0</v>
      </c>
      <c r="EK255" s="48" t="n">
        <f aca="false">MIN(MAX((GI254*(1+GI$5/Setup!$C$36)+IF($V255=16,N($F255),0))-CM255,0),MAX($P255-SUM(DV255:EJ255),0))</f>
        <v>0</v>
      </c>
      <c r="EL255" s="48" t="n">
        <f aca="false">MIN(MAX((GJ254*(1+GJ$5/Setup!$C$36)+IF($V255=17,N($F255),0))-CN255,0),MAX($P255-SUM(DV255:EK255),0))</f>
        <v>0</v>
      </c>
      <c r="EM255" s="48" t="n">
        <f aca="false">MIN(MAX((GK254*(1+GK$5/Setup!$C$36)+IF($V255=18,N($F255),0))-CO255,0),MAX($P255-SUM(DV255:EL255),0))</f>
        <v>0</v>
      </c>
      <c r="EN255" s="48" t="n">
        <f aca="false">MIN(MAX((GL254*(1+GL$5/Setup!$C$36)+IF($V255=19,N($F255),0))-CP255,0),MAX($P255-SUM(DV255:EM255),0))</f>
        <v>0</v>
      </c>
      <c r="EO255" s="48" t="n">
        <f aca="false">MIN(MAX((GM254*(1+GM$5/Setup!$C$36)+IF($V255=20,N($F255),0))-CQ255,0),MAX($P255-SUM(DV255:EN255),0))</f>
        <v>0</v>
      </c>
      <c r="EP255" s="48" t="n">
        <f aca="false">MIN(MAX((GN254*(1+GN$5/Setup!$C$36)+IF($V255=21,N($F255),0))-CR255,0),MAX($P255-SUM(DV255:EO255),0))</f>
        <v>0</v>
      </c>
      <c r="EQ255" s="48" t="n">
        <f aca="false">MIN(MAX((GO254*(1+GO$5/Setup!$C$36)+IF($V255=22,N($F255),0))-CS255,0),MAX($P255-SUM(DV255:EP255),0))</f>
        <v>0</v>
      </c>
      <c r="ER255" s="48" t="n">
        <f aca="false">MIN(MAX((GP254*(1+GP$5/Setup!$C$36)+IF($V255=23,N($F255),0))-CT255,0),MAX($P255-SUM(DV255:EQ255),0))</f>
        <v>0</v>
      </c>
      <c r="ES255" s="48" t="n">
        <f aca="false">MIN(MAX((GQ254*(1+GQ$5/Setup!$C$36)+IF($V255=24,N($F255),0))-CU255,0),MAX($P255-SUM(DV255:ER255),0))</f>
        <v>0</v>
      </c>
      <c r="ET255" s="48" t="n">
        <f aca="false">MIN(MAX((GR254*(1+GR$5/Setup!$C$36)+IF($V255=25,N($F255),0))-CV255,0),MAX($P255-SUM(DV255:ES255),0))</f>
        <v>0</v>
      </c>
      <c r="EU255" s="48" t="n">
        <f aca="false">MIN(MAX((GS254*(1+GS$5/Setup!$C$36)+IF($V255=26,N($F255),0))-CW255,0),MAX($P255-SUM(DV255:ET255),0))</f>
        <v>0</v>
      </c>
      <c r="EV255" s="48" t="n">
        <f aca="false">MIN(MAX((GT254*(1+GT$5/Setup!$C$36)+IF($V255=27,N($F255),0))-CX255,0),MAX($P255-SUM(DV255:EU255),0))</f>
        <v>0</v>
      </c>
      <c r="EW255" s="48" t="n">
        <f aca="false">MIN(MAX((GU254*(1+GU$5/Setup!$C$36)+IF($V255=28,N($F255),0))-CY255,0),MAX($P255-SUM(DV255:EV255),0))</f>
        <v>0</v>
      </c>
      <c r="EX255" s="48" t="n">
        <f aca="false">MIN(MAX((GV254*(1+GV$5/Setup!$C$36)+IF($V255=29,N($F255),0))-CZ255,0),MAX($P255-SUM(DV255:EW255),0))</f>
        <v>0</v>
      </c>
      <c r="EY255" s="48" t="n">
        <f aca="false">MIN(MAX((GW254*(1+GW$5/Setup!$C$36)+IF($V255=30,N($F255),0))-DA255,0),MAX($P255-SUM(DV255:EX255),0))</f>
        <v>0</v>
      </c>
      <c r="EZ255" s="48" t="n">
        <f aca="false">MIN(MAX((GX254*(1+GX$5/Setup!$C$36)+IF($V255=31,N($F255),0))-DB255,0),MAX($P255-SUM(DV255:EY255),0))</f>
        <v>0</v>
      </c>
      <c r="FA255" s="48" t="n">
        <f aca="false">MIN(MAX((GY254*(1+GY$5/Setup!$C$36)+IF($V255=32,N($F255),0))-DC255,0),MAX($P255-SUM(DV255:EZ255),0))</f>
        <v>0</v>
      </c>
      <c r="FB255" s="48" t="n">
        <f aca="false">MIN(MAX((GZ254*(1+GZ$5/Setup!$C$36)+IF($V255=33,N($F255),0))-DD255,0),MAX($P255-SUM(DV255:FA255),0))</f>
        <v>0</v>
      </c>
      <c r="FC255" s="48" t="n">
        <f aca="false">MIN(MAX((HA254*(1+HA$5/Setup!$C$36)+IF($V255=34,N($F255),0))-DE255,0),MAX($P255-SUM(DV255:FB255),0))</f>
        <v>0</v>
      </c>
      <c r="FD255" s="48" t="n">
        <f aca="false">MIN(MAX((HB254*(1+HB$5/Setup!$C$36)+IF($V255=35,N($F255),0))-DF255,0),MAX($P255-SUM(DV255:FC255),0))</f>
        <v>0</v>
      </c>
      <c r="FE255" s="48" t="n">
        <f aca="false">MIN(MAX((HC254*(1+HC$5/Setup!$C$36)+IF($V255=36,N($F255),0))-DG255,0),MAX($P255-SUM(DV255:FD255),0))</f>
        <v>0</v>
      </c>
      <c r="FF255" s="48" t="n">
        <f aca="false">MIN(MAX((HD254*(1+HD$5/Setup!$C$36)+IF($V255=37,N($F255),0))-DH255,0),MAX($P255-SUM(DV255:FE255),0))</f>
        <v>0</v>
      </c>
      <c r="FG255" s="48" t="n">
        <f aca="false">MIN(MAX((HE254*(1+HE$5/Setup!$C$36)+IF($V255=38,N($F255),0))-DI255,0),MAX($P255-SUM(DV255:FF255),0))</f>
        <v>0</v>
      </c>
      <c r="FH255" s="48" t="n">
        <f aca="false">MIN(MAX((HF254*(1+HF$5/Setup!$C$36)+IF($V255=39,N($F255),0))-DJ255,0),MAX($P255-SUM(DV255:FG255),0))</f>
        <v>0</v>
      </c>
      <c r="FI255" s="48" t="n">
        <f aca="false">MIN(MAX((HG254*(1+HG$5/Setup!$C$36)+IF($V255=40,N($F255),0))-DK255,0),MAX($P255-SUM(DV255:FH255),0))</f>
        <v>0</v>
      </c>
      <c r="FJ255" s="48" t="n">
        <f aca="false">MIN(MAX((HH254*(1+HH$5/Setup!$C$36)+IF($V255=41,N($F255),0))-DL255,0),MAX($P255-SUM(DV255:FI255),0))</f>
        <v>0</v>
      </c>
      <c r="FK255" s="48" t="n">
        <f aca="false">MIN(MAX((HI254*(1+HI$5/Setup!$C$36)+IF($V255=42,N($F255),0))-DM255,0),MAX($P255-SUM(DV255:FJ255),0))</f>
        <v>0</v>
      </c>
      <c r="FL255" s="48" t="n">
        <f aca="false">MIN(MAX((HJ254*(1+HJ$5/Setup!$C$36)+IF($V255=43,N($F255),0))-DN255,0),MAX($P255-SUM(DV255:FK255),0))</f>
        <v>0</v>
      </c>
      <c r="FM255" s="48" t="n">
        <f aca="false">MIN(MAX((HK254*(1+HK$5/Setup!$C$36)+IF($V255=44,N($F255),0))-DO255,0),MAX($P255-SUM(DV255:FL255),0))</f>
        <v>0</v>
      </c>
      <c r="FN255" s="48" t="n">
        <f aca="false">MIN(MAX((HL254*(1+HL$5/Setup!$C$36)+IF($V255=45,N($F255),0))-DP255,0),MAX($P255-SUM(DV255:FM255),0))</f>
        <v>0</v>
      </c>
      <c r="FO255" s="48" t="n">
        <f aca="false">MIN(MAX((HM254*(1+HM$5/Setup!$C$36)+IF($V255=46,N($F255),0))-DQ255,0),MAX($P255-SUM(DV255:FN255),0))</f>
        <v>0</v>
      </c>
      <c r="FP255" s="48" t="n">
        <f aca="false">MIN(MAX((HN254*(1+HN$5/Setup!$C$36)+IF($V255=47,N($F255),0))-DR255,0),MAX($P255-SUM(DV255:FO255),0))</f>
        <v>0</v>
      </c>
      <c r="FQ255" s="48" t="n">
        <f aca="false">MIN(MAX((HO254*(1+HO$5/Setup!$C$36)+IF($V255=48,N($F255),0))-DS255,0),MAX($P255-SUM(DV255:FP255),0))</f>
        <v>0</v>
      </c>
      <c r="FR255" s="48" t="n">
        <f aca="false">MIN(MAX((HP254*(1+HP$5/Setup!$C$36)+IF($V255=49,N($F255),0))-DT255,0),MAX($P255-SUM(DV255:FQ255),0))</f>
        <v>0</v>
      </c>
      <c r="FS255" s="48" t="n">
        <f aca="false">MIN(MAX((HQ254*(1+HQ$5/Setup!$C$36)+IF($V255=50,N($F255),0))-DU255,0),MAX($P255-SUM(DV255:FR255),0))</f>
        <v>0</v>
      </c>
      <c r="FT255" s="48" t="n">
        <f aca="false">IF((FT254*(1+FT$5/Setup!$C$36)+IF($V255=1,N($F255),0))-BX255-DV255&lt;0.005,0,(FT254*(1+FT$5/Setup!$C$36)+IF($V255=1,N($F255),0))-BX255-DV255)</f>
        <v>0</v>
      </c>
      <c r="FU255" s="48" t="n">
        <f aca="false">IF((FU254*(1+FU$5/Setup!$C$36)+IF($V255=2,N($F255),0))-BY255-DW255&lt;0.005,0,(FU254*(1+FU$5/Setup!$C$36)+IF($V255=2,N($F255),0))-BY255-DW255)</f>
        <v>0</v>
      </c>
      <c r="FV255" s="48" t="n">
        <f aca="false">IF((FV254*(1+FV$5/Setup!$C$36)+IF($V255=3,N($F255),0))-BZ255-DX255&lt;0.005,0,(FV254*(1+FV$5/Setup!$C$36)+IF($V255=3,N($F255),0))-BZ255-DX255)</f>
        <v>0</v>
      </c>
      <c r="FW255" s="48" t="n">
        <f aca="false">IF((FW254*(1+FW$5/Setup!$C$36)+IF($V255=4,N($F255),0))-CA255-DY255&lt;0.005,0,(FW254*(1+FW$5/Setup!$C$36)+IF($V255=4,N($F255),0))-CA255-DY255)</f>
        <v>0</v>
      </c>
      <c r="FX255" s="48" t="n">
        <f aca="false">IF((FX254*(1+FX$5/Setup!$C$36)+IF($V255=5,N($F255),0))-CB255-DZ255&lt;0.005,0,(FX254*(1+FX$5/Setup!$C$36)+IF($V255=5,N($F255),0))-CB255-DZ255)</f>
        <v>0</v>
      </c>
      <c r="FY255" s="48" t="n">
        <f aca="false">IF((FY254*(1+FY$5/Setup!$C$36)+IF($V255=6,N($F255),0))-CC255-EA255&lt;0.005,0,(FY254*(1+FY$5/Setup!$C$36)+IF($V255=6,N($F255),0))-CC255-EA255)</f>
        <v>0</v>
      </c>
      <c r="FZ255" s="48" t="n">
        <f aca="false">IF((FZ254*(1+FZ$5/Setup!$C$36)+IF($V255=7,N($F255),0))-CD255-EB255&lt;0.005,0,(FZ254*(1+FZ$5/Setup!$C$36)+IF($V255=7,N($F255),0))-CD255-EB255)</f>
        <v>0</v>
      </c>
      <c r="GA255" s="48" t="n">
        <f aca="false">IF((GA254*(1+GA$5/Setup!$C$36)+IF($V255=8,N($F255),0))-CE255-EC255&lt;0.005,0,(GA254*(1+GA$5/Setup!$C$36)+IF($V255=8,N($F255),0))-CE255-EC255)</f>
        <v>0</v>
      </c>
      <c r="GB255" s="48" t="n">
        <f aca="false">IF((GB254*(1+GB$5/Setup!$C$36)+IF($V255=9,N($F255),0))-CF255-ED255&lt;0.005,0,(GB254*(1+GB$5/Setup!$C$36)+IF($V255=9,N($F255),0))-CF255-ED255)</f>
        <v>0</v>
      </c>
      <c r="GC255" s="48" t="n">
        <f aca="false">IF((GC254*(1+GC$5/Setup!$C$36)+IF($V255=10,N($F255),0))-CG255-EE255&lt;0.005,0,(GC254*(1+GC$5/Setup!$C$36)+IF($V255=10,N($F255),0))-CG255-EE255)</f>
        <v>0</v>
      </c>
      <c r="GD255" s="48" t="n">
        <f aca="false">IF((GD254*(1+GD$5/Setup!$C$36)+IF($V255=11,N($F255),0))-CH255-EF255&lt;0.005,0,(GD254*(1+GD$5/Setup!$C$36)+IF($V255=11,N($F255),0))-CH255-EF255)</f>
        <v>0</v>
      </c>
      <c r="GE255" s="48" t="n">
        <f aca="false">IF((GE254*(1+GE$5/Setup!$C$36)+IF($V255=12,N($F255),0))-CI255-EG255&lt;0.005,0,(GE254*(1+GE$5/Setup!$C$36)+IF($V255=12,N($F255),0))-CI255-EG255)</f>
        <v>0</v>
      </c>
      <c r="GF255" s="48" t="n">
        <f aca="false">IF((GF254*(1+GF$5/Setup!$C$36)+IF($V255=13,N($F255),0))-CJ255-EH255&lt;0.005,0,(GF254*(1+GF$5/Setup!$C$36)+IF($V255=13,N($F255),0))-CJ255-EH255)</f>
        <v>0</v>
      </c>
      <c r="GG255" s="48" t="n">
        <f aca="false">IF((GG254*(1+GG$5/Setup!$C$36)+IF($V255=14,N($F255),0))-CK255-EI255&lt;0.005,0,(GG254*(1+GG$5/Setup!$C$36)+IF($V255=14,N($F255),0))-CK255-EI255)</f>
        <v>0</v>
      </c>
      <c r="GH255" s="48" t="n">
        <f aca="false">IF((GH254*(1+GH$5/Setup!$C$36)+IF($V255=15,N($F255),0))-CL255-EJ255&lt;0.005,0,(GH254*(1+GH$5/Setup!$C$36)+IF($V255=15,N($F255),0))-CL255-EJ255)</f>
        <v>0</v>
      </c>
      <c r="GI255" s="48" t="n">
        <f aca="false">IF((GI254*(1+GI$5/Setup!$C$36)+IF($V255=16,N($F255),0))-CM255-EK255&lt;0.005,0,(GI254*(1+GI$5/Setup!$C$36)+IF($V255=16,N($F255),0))-CM255-EK255)</f>
        <v>0</v>
      </c>
      <c r="GJ255" s="48" t="n">
        <f aca="false">IF((GJ254*(1+GJ$5/Setup!$C$36)+IF($V255=17,N($F255),0))-CN255-EL255&lt;0.005,0,(GJ254*(1+GJ$5/Setup!$C$36)+IF($V255=17,N($F255),0))-CN255-EL255)</f>
        <v>0</v>
      </c>
      <c r="GK255" s="48" t="n">
        <f aca="false">IF((GK254*(1+GK$5/Setup!$C$36)+IF($V255=18,N($F255),0))-CO255-EM255&lt;0.005,0,(GK254*(1+GK$5/Setup!$C$36)+IF($V255=18,N($F255),0))-CO255-EM255)</f>
        <v>0</v>
      </c>
      <c r="GL255" s="48" t="n">
        <f aca="false">IF((GL254*(1+GL$5/Setup!$C$36)+IF($V255=19,N($F255),0))-CP255-EN255&lt;0.005,0,(GL254*(1+GL$5/Setup!$C$36)+IF($V255=19,N($F255),0))-CP255-EN255)</f>
        <v>0</v>
      </c>
      <c r="GM255" s="48" t="n">
        <f aca="false">IF((GM254*(1+GM$5/Setup!$C$36)+IF($V255=20,N($F255),0))-CQ255-EO255&lt;0.005,0,(GM254*(1+GM$5/Setup!$C$36)+IF($V255=20,N($F255),0))-CQ255-EO255)</f>
        <v>0</v>
      </c>
      <c r="GN255" s="48" t="n">
        <f aca="false">IF((GN254*(1+GN$5/Setup!$C$36)+IF($V255=21,N($F255),0))-CR255-EP255&lt;0.005,0,(GN254*(1+GN$5/Setup!$C$36)+IF($V255=21,N($F255),0))-CR255-EP255)</f>
        <v>0</v>
      </c>
      <c r="GO255" s="48" t="n">
        <f aca="false">IF((GO254*(1+GO$5/Setup!$C$36)+IF($V255=22,N($F255),0))-CS255-EQ255&lt;0.005,0,(GO254*(1+GO$5/Setup!$C$36)+IF($V255=22,N($F255),0))-CS255-EQ255)</f>
        <v>0</v>
      </c>
      <c r="GP255" s="48" t="n">
        <f aca="false">IF((GP254*(1+GP$5/Setup!$C$36)+IF($V255=23,N($F255),0))-CT255-ER255&lt;0.005,0,(GP254*(1+GP$5/Setup!$C$36)+IF($V255=23,N($F255),0))-CT255-ER255)</f>
        <v>0</v>
      </c>
      <c r="GQ255" s="48" t="n">
        <f aca="false">IF((GQ254*(1+GQ$5/Setup!$C$36)+IF($V255=24,N($F255),0))-CU255-ES255&lt;0.005,0,(GQ254*(1+GQ$5/Setup!$C$36)+IF($V255=24,N($F255),0))-CU255-ES255)</f>
        <v>0</v>
      </c>
      <c r="GR255" s="48" t="n">
        <f aca="false">IF((GR254*(1+GR$5/Setup!$C$36)+IF($V255=25,N($F255),0))-CV255-ET255&lt;0.005,0,(GR254*(1+GR$5/Setup!$C$36)+IF($V255=25,N($F255),0))-CV255-ET255)</f>
        <v>0</v>
      </c>
      <c r="GS255" s="48" t="n">
        <f aca="false">IF((GS254*(1+GS$5/Setup!$C$36)+IF($V255=26,N($F255),0))-CW255-EU255&lt;0.005,0,(GS254*(1+GS$5/Setup!$C$36)+IF($V255=26,N($F255),0))-CW255-EU255)</f>
        <v>0</v>
      </c>
      <c r="GT255" s="48" t="n">
        <f aca="false">IF((GT254*(1+GT$5/Setup!$C$36)+IF($V255=27,N($F255),0))-CX255-EV255&lt;0.005,0,(GT254*(1+GT$5/Setup!$C$36)+IF($V255=27,N($F255),0))-CX255-EV255)</f>
        <v>0</v>
      </c>
      <c r="GU255" s="48" t="n">
        <f aca="false">IF((GU254*(1+GU$5/Setup!$C$36)+IF($V255=28,N($F255),0))-CY255-EW255&lt;0.005,0,(GU254*(1+GU$5/Setup!$C$36)+IF($V255=28,N($F255),0))-CY255-EW255)</f>
        <v>0</v>
      </c>
      <c r="GV255" s="48" t="n">
        <f aca="false">IF((GV254*(1+GV$5/Setup!$C$36)+IF($V255=29,N($F255),0))-CZ255-EX255&lt;0.005,0,(GV254*(1+GV$5/Setup!$C$36)+IF($V255=29,N($F255),0))-CZ255-EX255)</f>
        <v>0</v>
      </c>
      <c r="GW255" s="48" t="n">
        <f aca="false">IF((GW254*(1+GW$5/Setup!$C$36)+IF($V255=30,N($F255),0))-DA255-EY255&lt;0.005,0,(GW254*(1+GW$5/Setup!$C$36)+IF($V255=30,N($F255),0))-DA255-EY255)</f>
        <v>0</v>
      </c>
      <c r="GX255" s="48" t="n">
        <f aca="false">IF((GX254*(1+GX$5/Setup!$C$36)+IF($V255=31,N($F255),0))-DB255-EZ255&lt;0.005,0,(GX254*(1+GX$5/Setup!$C$36)+IF($V255=31,N($F255),0))-DB255-EZ255)</f>
        <v>0</v>
      </c>
      <c r="GY255" s="48" t="n">
        <f aca="false">IF((GY254*(1+GY$5/Setup!$C$36)+IF($V255=32,N($F255),0))-DC255-FA255&lt;0.005,0,(GY254*(1+GY$5/Setup!$C$36)+IF($V255=32,N($F255),0))-DC255-FA255)</f>
        <v>0</v>
      </c>
      <c r="GZ255" s="48" t="n">
        <f aca="false">IF((GZ254*(1+GZ$5/Setup!$C$36)+IF($V255=33,N($F255),0))-DD255-FB255&lt;0.005,0,(GZ254*(1+GZ$5/Setup!$C$36)+IF($V255=33,N($F255),0))-DD255-FB255)</f>
        <v>0</v>
      </c>
      <c r="HA255" s="48" t="n">
        <f aca="false">IF((HA254*(1+HA$5/Setup!$C$36)+IF($V255=34,N($F255),0))-DE255-FC255&lt;0.005,0,(HA254*(1+HA$5/Setup!$C$36)+IF($V255=34,N($F255),0))-DE255-FC255)</f>
        <v>0</v>
      </c>
      <c r="HB255" s="48" t="n">
        <f aca="false">IF((HB254*(1+HB$5/Setup!$C$36)+IF($V255=35,N($F255),0))-DF255-FD255&lt;0.005,0,(HB254*(1+HB$5/Setup!$C$36)+IF($V255=35,N($F255),0))-DF255-FD255)</f>
        <v>0</v>
      </c>
      <c r="HC255" s="48" t="n">
        <f aca="false">IF((HC254*(1+HC$5/Setup!$C$36)+IF($V255=36,N($F255),0))-DG255-FE255&lt;0.005,0,(HC254*(1+HC$5/Setup!$C$36)+IF($V255=36,N($F255),0))-DG255-FE255)</f>
        <v>0</v>
      </c>
      <c r="HD255" s="48" t="n">
        <f aca="false">IF((HD254*(1+HD$5/Setup!$C$36)+IF($V255=37,N($F255),0))-DH255-FF255&lt;0.005,0,(HD254*(1+HD$5/Setup!$C$36)+IF($V255=37,N($F255),0))-DH255-FF255)</f>
        <v>0</v>
      </c>
      <c r="HE255" s="48" t="n">
        <f aca="false">IF((HE254*(1+HE$5/Setup!$C$36)+IF($V255=38,N($F255),0))-DI255-FG255&lt;0.005,0,(HE254*(1+HE$5/Setup!$C$36)+IF($V255=38,N($F255),0))-DI255-FG255)</f>
        <v>0</v>
      </c>
      <c r="HF255" s="48" t="n">
        <f aca="false">IF((HF254*(1+HF$5/Setup!$C$36)+IF($V255=39,N($F255),0))-DJ255-FH255&lt;0.005,0,(HF254*(1+HF$5/Setup!$C$36)+IF($V255=39,N($F255),0))-DJ255-FH255)</f>
        <v>0</v>
      </c>
      <c r="HG255" s="48" t="n">
        <f aca="false">IF((HG254*(1+HG$5/Setup!$C$36)+IF($V255=40,N($F255),0))-DK255-FI255&lt;0.005,0,(HG254*(1+HG$5/Setup!$C$36)+IF($V255=40,N($F255),0))-DK255-FI255)</f>
        <v>0</v>
      </c>
      <c r="HH255" s="48" t="n">
        <f aca="false">IF((HH254*(1+HH$5/Setup!$C$36)+IF($V255=41,N($F255),0))-DL255-FJ255&lt;0.005,0,(HH254*(1+HH$5/Setup!$C$36)+IF($V255=41,N($F255),0))-DL255-FJ255)</f>
        <v>0</v>
      </c>
      <c r="HI255" s="48" t="n">
        <f aca="false">IF((HI254*(1+HI$5/Setup!$C$36)+IF($V255=42,N($F255),0))-DM255-FK255&lt;0.005,0,(HI254*(1+HI$5/Setup!$C$36)+IF($V255=42,N($F255),0))-DM255-FK255)</f>
        <v>0</v>
      </c>
      <c r="HJ255" s="48" t="n">
        <f aca="false">IF((HJ254*(1+HJ$5/Setup!$C$36)+IF($V255=43,N($F255),0))-DN255-FL255&lt;0.005,0,(HJ254*(1+HJ$5/Setup!$C$36)+IF($V255=43,N($F255),0))-DN255-FL255)</f>
        <v>0</v>
      </c>
      <c r="HK255" s="48" t="n">
        <f aca="false">IF((HK254*(1+HK$5/Setup!$C$36)+IF($V255=44,N($F255),0))-DO255-FM255&lt;0.005,0,(HK254*(1+HK$5/Setup!$C$36)+IF($V255=44,N($F255),0))-DO255-FM255)</f>
        <v>0</v>
      </c>
      <c r="HL255" s="48" t="n">
        <f aca="false">IF((HL254*(1+HL$5/Setup!$C$36)+IF($V255=45,N($F255),0))-DP255-FN255&lt;0.005,0,(HL254*(1+HL$5/Setup!$C$36)+IF($V255=45,N($F255),0))-DP255-FN255)</f>
        <v>0</v>
      </c>
      <c r="HM255" s="48" t="n">
        <f aca="false">IF((HM254*(1+HM$5/Setup!$C$36)+IF($V255=46,N($F255),0))-DQ255-FO255&lt;0.005,0,(HM254*(1+HM$5/Setup!$C$36)+IF($V255=46,N($F255),0))-DQ255-FO255)</f>
        <v>0</v>
      </c>
      <c r="HN255" s="48" t="n">
        <f aca="false">IF((HN254*(1+HN$5/Setup!$C$36)+IF($V255=47,N($F255),0))-DR255-FP255&lt;0.005,0,(HN254*(1+HN$5/Setup!$C$36)+IF($V255=47,N($F255),0))-DR255-FP255)</f>
        <v>0</v>
      </c>
      <c r="HO255" s="48" t="n">
        <f aca="false">IF((HO254*(1+HO$5/Setup!$C$36)+IF($V255=48,N($F255),0))-DS255-FQ255&lt;0.005,0,(HO254*(1+HO$5/Setup!$C$36)+IF($V255=48,N($F255),0))-DS255-FQ255)</f>
        <v>0</v>
      </c>
      <c r="HP255" s="48" t="n">
        <f aca="false">IF((HP254*(1+HP$5/Setup!$C$36)+IF($V255=49,N($F255),0))-DT255-FR255&lt;0.005,0,(HP254*(1+HP$5/Setup!$C$36)+IF($V255=49,N($F255),0))-DT255-FR255)</f>
        <v>0</v>
      </c>
      <c r="HQ255" s="48" t="n">
        <f aca="false">IF((HQ254*(1+HQ$5/Setup!$C$36)+IF($V255=50,N($F255),0))-DU255-FS255&lt;0.005,0,(HQ254*(1+HQ$5/Setup!$C$36)+IF($V255=50,N($F255),0))-DU255-FS255)</f>
        <v>0</v>
      </c>
    </row>
    <row r="256" customFormat="false" ht="15" hidden="false" customHeight="false" outlineLevel="0" collapsed="false">
      <c r="A256" s="44" t="n">
        <v>248</v>
      </c>
      <c r="B256" s="45" t="n">
        <f aca="false">IF(Setup!$C$7="Every month",EDATE(Setup!$C$8,($A256-1)),IF(Setup!$C$7="Twice a month",DATE(YEAR(Setup!$C$8),MONTH(Setup!$C$8)+INT((($A256-1)+Setup!$C$41)/2),MIN(IF(MOD(($A256-1)+Setup!$C$41,2)=0,Setup!$C$39,Setup!$C$40),DAY(EOMONTH(DATE(YEAR(Setup!$C$8),MONTH(Setup!$C$8)+INT((($A256-1)+Setup!$C$41)/2),1),0)))),Setup!$C$8+($A256-1)*IF(Setup!$C$7="Every week",7,14)))</f>
        <v>49783</v>
      </c>
      <c r="C256" s="45" t="n">
        <f aca="false">IF(Setup!$C$7="Every month",EDATE(Setup!$C$8,$A256),IF(Setup!$C$7="Twice a month",DATE(YEAR(Setup!$C$8),MONTH(Setup!$C$8)+INT(($A256+Setup!$C$41)/2),MIN(IF(MOD($A256+Setup!$C$41,2)=0,Setup!$C$39,Setup!$C$40),DAY(EOMONTH(DATE(YEAR(Setup!$C$8),MONTH(Setup!$C$8)+INT(($A256+Setup!$C$41)/2),1),0)))),Setup!$C$8+$A256*IF(Setup!$C$7="Every week",7,14)))</f>
        <v>49797</v>
      </c>
      <c r="D256" s="46"/>
      <c r="E256" s="47"/>
      <c r="F256" s="47"/>
      <c r="G256" s="47"/>
      <c r="H256" s="47"/>
      <c r="I256" s="48" t="n">
        <f aca="false">N(Setup!$C$11)+N(E256)</f>
        <v>100</v>
      </c>
      <c r="J256" s="48" t="n">
        <f aca="false">MIN(Setup!$C$37,MAX(I256,0))</f>
        <v>9.23076923076923</v>
      </c>
      <c r="K256" s="48" t="n">
        <f aca="false">MIN(MAX(N(Setup!$C$14)-L255,0),MAX(I256-J256,0))</f>
        <v>0</v>
      </c>
      <c r="L256" s="48" t="n">
        <f aca="false">L255+K256-N(G256)</f>
        <v>500</v>
      </c>
      <c r="M256" s="48" t="n">
        <f aca="false">M255+J256-N(H256)</f>
        <v>2289.23076923077</v>
      </c>
      <c r="N256" s="48" t="n">
        <f aca="false">SUM(BX256:DU256)</f>
        <v>0</v>
      </c>
      <c r="O256" s="48" t="n">
        <f aca="false">SUM(Z256:BW256)-N256</f>
        <v>40</v>
      </c>
      <c r="P256" s="48" t="n">
        <f aca="false">MAX(I256-J256-K256,0)+O256</f>
        <v>130.769230769231</v>
      </c>
      <c r="Q256" s="48" t="n">
        <f aca="false">SUM(DV256:FS256)</f>
        <v>0</v>
      </c>
      <c r="R256" s="49" t="n">
        <f aca="false">N256+J256+K256+Q256</f>
        <v>9.23076923076923</v>
      </c>
      <c r="S256" s="48" t="n">
        <f aca="false">T256-T255-N(F256)+N256+Q256</f>
        <v>0</v>
      </c>
      <c r="T256" s="49" t="n">
        <f aca="false">SUM(FT256:HQ256)</f>
        <v>0</v>
      </c>
      <c r="U256" s="44" t="str">
        <f aca="false">IF(T255&lt;0.005,"",INDEX(Helpers!$C$2:$C$51,IF(_xlfn.MINIFS($DV$6:$FS$6,DV256:FS256,"&gt;0.005")=0,V256,_xlfn.MINIFS($DV$6:$FS$6,DV256:FS256,"&gt;0.005"))))</f>
        <v/>
      </c>
      <c r="V256" s="44" t="n">
        <f aca="false">IF(_xlfn.MINIFS($FT$6:$HQ$6,FT255:HQ255,"&gt;0.005")=0,1,_xlfn.MINIFS($FT$6:$HQ$6,FT255:HQ255,"&gt;0.005"))</f>
        <v>1</v>
      </c>
      <c r="W256" s="44" t="n">
        <f aca="false">IF(AND(D256&lt;&gt;"Paid",T255&gt;0.005),1,0)</f>
        <v>0</v>
      </c>
      <c r="X256" s="48" t="n">
        <f aca="false">SUMPRODUCT(((Helpers!$G$2:$G$51*(1+(Helpers!$D$2:$D$51+0.000000001)/12)^(($B256-Setup!$C$8)/(365.25/12))-Helpers!$E$2:$E$51*((1+(Helpers!$D$2:$D$51+0.000000001)/12)^(($B256-Setup!$C$8)/(365.25/12))-1)/((Helpers!$D$2:$D$51+0.000000001)/12))&gt;0)*(Helpers!$G$2:$G$51*(1+(Helpers!$D$2:$D$51+0.000000001)/12)^(($B256-Setup!$C$8)/(365.25/12))-Helpers!$E$2:$E$51*((1+(Helpers!$D$2:$D$51+0.000000001)/12)^(($B256-Setup!$C$8)/(365.25/12))-1)/((Helpers!$D$2:$D$51+0.000000001)/12)))</f>
        <v>0</v>
      </c>
      <c r="Y256" s="48"/>
      <c r="Z256" s="48" t="n">
        <f aca="false">IF(OR(N(Z$5)=0,Z$6=""),0,Z$5*((DATE(YEAR($B256),MONTH($B256),MIN(Z$6,DAY(EOMONTH($B256,0))))&gt;=$B256)*(DATE(YEAR($B256),MONTH($B256),MIN(Z$6,DAY(EOMONTH($B256,0))))&lt;$C256)+(DATE(YEAR($B256),MONTH($B256)+1,MIN(Z$6,DAY(EOMONTH($B256,1))))&gt;=$B256)*(DATE(YEAR($B256),MONTH($B256)+1,MIN(Z$6,DAY(EOMONTH($B256,1))))&lt;$C256)))</f>
        <v>0</v>
      </c>
      <c r="AA256" s="48" t="n">
        <f aca="false">IF(OR(N(AA$5)=0,AA$6=""),0,AA$5*((DATE(YEAR($B256),MONTH($B256),MIN(AA$6,DAY(EOMONTH($B256,0))))&gt;=$B256)*(DATE(YEAR($B256),MONTH($B256),MIN(AA$6,DAY(EOMONTH($B256,0))))&lt;$C256)+(DATE(YEAR($B256),MONTH($B256)+1,MIN(AA$6,DAY(EOMONTH($B256,1))))&gt;=$B256)*(DATE(YEAR($B256),MONTH($B256)+1,MIN(AA$6,DAY(EOMONTH($B256,1))))&lt;$C256)))</f>
        <v>40</v>
      </c>
      <c r="AB256" s="48" t="n">
        <f aca="false">IF(OR(N(AB$5)=0,AB$6=""),0,AB$5*((DATE(YEAR($B256),MONTH($B256),MIN(AB$6,DAY(EOMONTH($B256,0))))&gt;=$B256)*(DATE(YEAR($B256),MONTH($B256),MIN(AB$6,DAY(EOMONTH($B256,0))))&lt;$C256)+(DATE(YEAR($B256),MONTH($B256)+1,MIN(AB$6,DAY(EOMONTH($B256,1))))&gt;=$B256)*(DATE(YEAR($B256),MONTH($B256)+1,MIN(AB$6,DAY(EOMONTH($B256,1))))&lt;$C256)))</f>
        <v>0</v>
      </c>
      <c r="AC256" s="48" t="n">
        <f aca="false">IF(OR(N(AC$5)=0,AC$6=""),0,AC$5*((DATE(YEAR($B256),MONTH($B256),MIN(AC$6,DAY(EOMONTH($B256,0))))&gt;=$B256)*(DATE(YEAR($B256),MONTH($B256),MIN(AC$6,DAY(EOMONTH($B256,0))))&lt;$C256)+(DATE(YEAR($B256),MONTH($B256)+1,MIN(AC$6,DAY(EOMONTH($B256,1))))&gt;=$B256)*(DATE(YEAR($B256),MONTH($B256)+1,MIN(AC$6,DAY(EOMONTH($B256,1))))&lt;$C256)))</f>
        <v>0</v>
      </c>
      <c r="AD256" s="48" t="n">
        <f aca="false">IF(OR(N(AD$5)=0,AD$6=""),0,AD$5*((DATE(YEAR($B256),MONTH($B256),MIN(AD$6,DAY(EOMONTH($B256,0))))&gt;=$B256)*(DATE(YEAR($B256),MONTH($B256),MIN(AD$6,DAY(EOMONTH($B256,0))))&lt;$C256)+(DATE(YEAR($B256),MONTH($B256)+1,MIN(AD$6,DAY(EOMONTH($B256,1))))&gt;=$B256)*(DATE(YEAR($B256),MONTH($B256)+1,MIN(AD$6,DAY(EOMONTH($B256,1))))&lt;$C256)))</f>
        <v>0</v>
      </c>
      <c r="AE256" s="48" t="n">
        <f aca="false">IF(OR(N(AE$5)=0,AE$6=""),0,AE$5*((DATE(YEAR($B256),MONTH($B256),MIN(AE$6,DAY(EOMONTH($B256,0))))&gt;=$B256)*(DATE(YEAR($B256),MONTH($B256),MIN(AE$6,DAY(EOMONTH($B256,0))))&lt;$C256)+(DATE(YEAR($B256),MONTH($B256)+1,MIN(AE$6,DAY(EOMONTH($B256,1))))&gt;=$B256)*(DATE(YEAR($B256),MONTH($B256)+1,MIN(AE$6,DAY(EOMONTH($B256,1))))&lt;$C256)))</f>
        <v>0</v>
      </c>
      <c r="AF256" s="48" t="n">
        <f aca="false">IF(OR(N(AF$5)=0,AF$6=""),0,AF$5*((DATE(YEAR($B256),MONTH($B256),MIN(AF$6,DAY(EOMONTH($B256,0))))&gt;=$B256)*(DATE(YEAR($B256),MONTH($B256),MIN(AF$6,DAY(EOMONTH($B256,0))))&lt;$C256)+(DATE(YEAR($B256),MONTH($B256)+1,MIN(AF$6,DAY(EOMONTH($B256,1))))&gt;=$B256)*(DATE(YEAR($B256),MONTH($B256)+1,MIN(AF$6,DAY(EOMONTH($B256,1))))&lt;$C256)))</f>
        <v>0</v>
      </c>
      <c r="AG256" s="48" t="n">
        <f aca="false">IF(OR(N(AG$5)=0,AG$6=""),0,AG$5*((DATE(YEAR($B256),MONTH($B256),MIN(AG$6,DAY(EOMONTH($B256,0))))&gt;=$B256)*(DATE(YEAR($B256),MONTH($B256),MIN(AG$6,DAY(EOMONTH($B256,0))))&lt;$C256)+(DATE(YEAR($B256),MONTH($B256)+1,MIN(AG$6,DAY(EOMONTH($B256,1))))&gt;=$B256)*(DATE(YEAR($B256),MONTH($B256)+1,MIN(AG$6,DAY(EOMONTH($B256,1))))&lt;$C256)))</f>
        <v>0</v>
      </c>
      <c r="AH256" s="48" t="n">
        <f aca="false">IF(OR(N(AH$5)=0,AH$6=""),0,AH$5*((DATE(YEAR($B256),MONTH($B256),MIN(AH$6,DAY(EOMONTH($B256,0))))&gt;=$B256)*(DATE(YEAR($B256),MONTH($B256),MIN(AH$6,DAY(EOMONTH($B256,0))))&lt;$C256)+(DATE(YEAR($B256),MONTH($B256)+1,MIN(AH$6,DAY(EOMONTH($B256,1))))&gt;=$B256)*(DATE(YEAR($B256),MONTH($B256)+1,MIN(AH$6,DAY(EOMONTH($B256,1))))&lt;$C256)))</f>
        <v>0</v>
      </c>
      <c r="AI256" s="48" t="n">
        <f aca="false">IF(OR(N(AI$5)=0,AI$6=""),0,AI$5*((DATE(YEAR($B256),MONTH($B256),MIN(AI$6,DAY(EOMONTH($B256,0))))&gt;=$B256)*(DATE(YEAR($B256),MONTH($B256),MIN(AI$6,DAY(EOMONTH($B256,0))))&lt;$C256)+(DATE(YEAR($B256),MONTH($B256)+1,MIN(AI$6,DAY(EOMONTH($B256,1))))&gt;=$B256)*(DATE(YEAR($B256),MONTH($B256)+1,MIN(AI$6,DAY(EOMONTH($B256,1))))&lt;$C256)))</f>
        <v>0</v>
      </c>
      <c r="AJ256" s="48" t="n">
        <f aca="false">IF(OR(N(AJ$5)=0,AJ$6=""),0,AJ$5*((DATE(YEAR($B256),MONTH($B256),MIN(AJ$6,DAY(EOMONTH($B256,0))))&gt;=$B256)*(DATE(YEAR($B256),MONTH($B256),MIN(AJ$6,DAY(EOMONTH($B256,0))))&lt;$C256)+(DATE(YEAR($B256),MONTH($B256)+1,MIN(AJ$6,DAY(EOMONTH($B256,1))))&gt;=$B256)*(DATE(YEAR($B256),MONTH($B256)+1,MIN(AJ$6,DAY(EOMONTH($B256,1))))&lt;$C256)))</f>
        <v>0</v>
      </c>
      <c r="AK256" s="48" t="n">
        <f aca="false">IF(OR(N(AK$5)=0,AK$6=""),0,AK$5*((DATE(YEAR($B256),MONTH($B256),MIN(AK$6,DAY(EOMONTH($B256,0))))&gt;=$B256)*(DATE(YEAR($B256),MONTH($B256),MIN(AK$6,DAY(EOMONTH($B256,0))))&lt;$C256)+(DATE(YEAR($B256),MONTH($B256)+1,MIN(AK$6,DAY(EOMONTH($B256,1))))&gt;=$B256)*(DATE(YEAR($B256),MONTH($B256)+1,MIN(AK$6,DAY(EOMONTH($B256,1))))&lt;$C256)))</f>
        <v>0</v>
      </c>
      <c r="AL256" s="48" t="n">
        <f aca="false">IF(OR(N(AL$5)=0,AL$6=""),0,AL$5*((DATE(YEAR($B256),MONTH($B256),MIN(AL$6,DAY(EOMONTH($B256,0))))&gt;=$B256)*(DATE(YEAR($B256),MONTH($B256),MIN(AL$6,DAY(EOMONTH($B256,0))))&lt;$C256)+(DATE(YEAR($B256),MONTH($B256)+1,MIN(AL$6,DAY(EOMONTH($B256,1))))&gt;=$B256)*(DATE(YEAR($B256),MONTH($B256)+1,MIN(AL$6,DAY(EOMONTH($B256,1))))&lt;$C256)))</f>
        <v>0</v>
      </c>
      <c r="AM256" s="48" t="n">
        <f aca="false">IF(OR(N(AM$5)=0,AM$6=""),0,AM$5*((DATE(YEAR($B256),MONTH($B256),MIN(AM$6,DAY(EOMONTH($B256,0))))&gt;=$B256)*(DATE(YEAR($B256),MONTH($B256),MIN(AM$6,DAY(EOMONTH($B256,0))))&lt;$C256)+(DATE(YEAR($B256),MONTH($B256)+1,MIN(AM$6,DAY(EOMONTH($B256,1))))&gt;=$B256)*(DATE(YEAR($B256),MONTH($B256)+1,MIN(AM$6,DAY(EOMONTH($B256,1))))&lt;$C256)))</f>
        <v>0</v>
      </c>
      <c r="AN256" s="48" t="n">
        <f aca="false">IF(OR(N(AN$5)=0,AN$6=""),0,AN$5*((DATE(YEAR($B256),MONTH($B256),MIN(AN$6,DAY(EOMONTH($B256,0))))&gt;=$B256)*(DATE(YEAR($B256),MONTH($B256),MIN(AN$6,DAY(EOMONTH($B256,0))))&lt;$C256)+(DATE(YEAR($B256),MONTH($B256)+1,MIN(AN$6,DAY(EOMONTH($B256,1))))&gt;=$B256)*(DATE(YEAR($B256),MONTH($B256)+1,MIN(AN$6,DAY(EOMONTH($B256,1))))&lt;$C256)))</f>
        <v>0</v>
      </c>
      <c r="AO256" s="48" t="n">
        <f aca="false">IF(OR(N(AO$5)=0,AO$6=""),0,AO$5*((DATE(YEAR($B256),MONTH($B256),MIN(AO$6,DAY(EOMONTH($B256,0))))&gt;=$B256)*(DATE(YEAR($B256),MONTH($B256),MIN(AO$6,DAY(EOMONTH($B256,0))))&lt;$C256)+(DATE(YEAR($B256),MONTH($B256)+1,MIN(AO$6,DAY(EOMONTH($B256,1))))&gt;=$B256)*(DATE(YEAR($B256),MONTH($B256)+1,MIN(AO$6,DAY(EOMONTH($B256,1))))&lt;$C256)))</f>
        <v>0</v>
      </c>
      <c r="AP256" s="48" t="n">
        <f aca="false">IF(OR(N(AP$5)=0,AP$6=""),0,AP$5*((DATE(YEAR($B256),MONTH($B256),MIN(AP$6,DAY(EOMONTH($B256,0))))&gt;=$B256)*(DATE(YEAR($B256),MONTH($B256),MIN(AP$6,DAY(EOMONTH($B256,0))))&lt;$C256)+(DATE(YEAR($B256),MONTH($B256)+1,MIN(AP$6,DAY(EOMONTH($B256,1))))&gt;=$B256)*(DATE(YEAR($B256),MONTH($B256)+1,MIN(AP$6,DAY(EOMONTH($B256,1))))&lt;$C256)))</f>
        <v>0</v>
      </c>
      <c r="AQ256" s="48" t="n">
        <f aca="false">IF(OR(N(AQ$5)=0,AQ$6=""),0,AQ$5*((DATE(YEAR($B256),MONTH($B256),MIN(AQ$6,DAY(EOMONTH($B256,0))))&gt;=$B256)*(DATE(YEAR($B256),MONTH($B256),MIN(AQ$6,DAY(EOMONTH($B256,0))))&lt;$C256)+(DATE(YEAR($B256),MONTH($B256)+1,MIN(AQ$6,DAY(EOMONTH($B256,1))))&gt;=$B256)*(DATE(YEAR($B256),MONTH($B256)+1,MIN(AQ$6,DAY(EOMONTH($B256,1))))&lt;$C256)))</f>
        <v>0</v>
      </c>
      <c r="AR256" s="48" t="n">
        <f aca="false">IF(OR(N(AR$5)=0,AR$6=""),0,AR$5*((DATE(YEAR($B256),MONTH($B256),MIN(AR$6,DAY(EOMONTH($B256,0))))&gt;=$B256)*(DATE(YEAR($B256),MONTH($B256),MIN(AR$6,DAY(EOMONTH($B256,0))))&lt;$C256)+(DATE(YEAR($B256),MONTH($B256)+1,MIN(AR$6,DAY(EOMONTH($B256,1))))&gt;=$B256)*(DATE(YEAR($B256),MONTH($B256)+1,MIN(AR$6,DAY(EOMONTH($B256,1))))&lt;$C256)))</f>
        <v>0</v>
      </c>
      <c r="AS256" s="48" t="n">
        <f aca="false">IF(OR(N(AS$5)=0,AS$6=""),0,AS$5*((DATE(YEAR($B256),MONTH($B256),MIN(AS$6,DAY(EOMONTH($B256,0))))&gt;=$B256)*(DATE(YEAR($B256),MONTH($B256),MIN(AS$6,DAY(EOMONTH($B256,0))))&lt;$C256)+(DATE(YEAR($B256),MONTH($B256)+1,MIN(AS$6,DAY(EOMONTH($B256,1))))&gt;=$B256)*(DATE(YEAR($B256),MONTH($B256)+1,MIN(AS$6,DAY(EOMONTH($B256,1))))&lt;$C256)))</f>
        <v>0</v>
      </c>
      <c r="AT256" s="48" t="n">
        <f aca="false">IF(OR(N(AT$5)=0,AT$6=""),0,AT$5*((DATE(YEAR($B256),MONTH($B256),MIN(AT$6,DAY(EOMONTH($B256,0))))&gt;=$B256)*(DATE(YEAR($B256),MONTH($B256),MIN(AT$6,DAY(EOMONTH($B256,0))))&lt;$C256)+(DATE(YEAR($B256),MONTH($B256)+1,MIN(AT$6,DAY(EOMONTH($B256,1))))&gt;=$B256)*(DATE(YEAR($B256),MONTH($B256)+1,MIN(AT$6,DAY(EOMONTH($B256,1))))&lt;$C256)))</f>
        <v>0</v>
      </c>
      <c r="AU256" s="48" t="n">
        <f aca="false">IF(OR(N(AU$5)=0,AU$6=""),0,AU$5*((DATE(YEAR($B256),MONTH($B256),MIN(AU$6,DAY(EOMONTH($B256,0))))&gt;=$B256)*(DATE(YEAR($B256),MONTH($B256),MIN(AU$6,DAY(EOMONTH($B256,0))))&lt;$C256)+(DATE(YEAR($B256),MONTH($B256)+1,MIN(AU$6,DAY(EOMONTH($B256,1))))&gt;=$B256)*(DATE(YEAR($B256),MONTH($B256)+1,MIN(AU$6,DAY(EOMONTH($B256,1))))&lt;$C256)))</f>
        <v>0</v>
      </c>
      <c r="AV256" s="48" t="n">
        <f aca="false">IF(OR(N(AV$5)=0,AV$6=""),0,AV$5*((DATE(YEAR($B256),MONTH($B256),MIN(AV$6,DAY(EOMONTH($B256,0))))&gt;=$B256)*(DATE(YEAR($B256),MONTH($B256),MIN(AV$6,DAY(EOMONTH($B256,0))))&lt;$C256)+(DATE(YEAR($B256),MONTH($B256)+1,MIN(AV$6,DAY(EOMONTH($B256,1))))&gt;=$B256)*(DATE(YEAR($B256),MONTH($B256)+1,MIN(AV$6,DAY(EOMONTH($B256,1))))&lt;$C256)))</f>
        <v>0</v>
      </c>
      <c r="AW256" s="48" t="n">
        <f aca="false">IF(OR(N(AW$5)=0,AW$6=""),0,AW$5*((DATE(YEAR($B256),MONTH($B256),MIN(AW$6,DAY(EOMONTH($B256,0))))&gt;=$B256)*(DATE(YEAR($B256),MONTH($B256),MIN(AW$6,DAY(EOMONTH($B256,0))))&lt;$C256)+(DATE(YEAR($B256),MONTH($B256)+1,MIN(AW$6,DAY(EOMONTH($B256,1))))&gt;=$B256)*(DATE(YEAR($B256),MONTH($B256)+1,MIN(AW$6,DAY(EOMONTH($B256,1))))&lt;$C256)))</f>
        <v>0</v>
      </c>
      <c r="AX256" s="48" t="n">
        <f aca="false">IF(OR(N(AX$5)=0,AX$6=""),0,AX$5*((DATE(YEAR($B256),MONTH($B256),MIN(AX$6,DAY(EOMONTH($B256,0))))&gt;=$B256)*(DATE(YEAR($B256),MONTH($B256),MIN(AX$6,DAY(EOMONTH($B256,0))))&lt;$C256)+(DATE(YEAR($B256),MONTH($B256)+1,MIN(AX$6,DAY(EOMONTH($B256,1))))&gt;=$B256)*(DATE(YEAR($B256),MONTH($B256)+1,MIN(AX$6,DAY(EOMONTH($B256,1))))&lt;$C256)))</f>
        <v>0</v>
      </c>
      <c r="AY256" s="48" t="n">
        <f aca="false">IF(OR(N(AY$5)=0,AY$6=""),0,AY$5*((DATE(YEAR($B256),MONTH($B256),MIN(AY$6,DAY(EOMONTH($B256,0))))&gt;=$B256)*(DATE(YEAR($B256),MONTH($B256),MIN(AY$6,DAY(EOMONTH($B256,0))))&lt;$C256)+(DATE(YEAR($B256),MONTH($B256)+1,MIN(AY$6,DAY(EOMONTH($B256,1))))&gt;=$B256)*(DATE(YEAR($B256),MONTH($B256)+1,MIN(AY$6,DAY(EOMONTH($B256,1))))&lt;$C256)))</f>
        <v>0</v>
      </c>
      <c r="AZ256" s="48" t="n">
        <f aca="false">IF(OR(N(AZ$5)=0,AZ$6=""),0,AZ$5*((DATE(YEAR($B256),MONTH($B256),MIN(AZ$6,DAY(EOMONTH($B256,0))))&gt;=$B256)*(DATE(YEAR($B256),MONTH($B256),MIN(AZ$6,DAY(EOMONTH($B256,0))))&lt;$C256)+(DATE(YEAR($B256),MONTH($B256)+1,MIN(AZ$6,DAY(EOMONTH($B256,1))))&gt;=$B256)*(DATE(YEAR($B256),MONTH($B256)+1,MIN(AZ$6,DAY(EOMONTH($B256,1))))&lt;$C256)))</f>
        <v>0</v>
      </c>
      <c r="BA256" s="48" t="n">
        <f aca="false">IF(OR(N(BA$5)=0,BA$6=""),0,BA$5*((DATE(YEAR($B256),MONTH($B256),MIN(BA$6,DAY(EOMONTH($B256,0))))&gt;=$B256)*(DATE(YEAR($B256),MONTH($B256),MIN(BA$6,DAY(EOMONTH($B256,0))))&lt;$C256)+(DATE(YEAR($B256),MONTH($B256)+1,MIN(BA$6,DAY(EOMONTH($B256,1))))&gt;=$B256)*(DATE(YEAR($B256),MONTH($B256)+1,MIN(BA$6,DAY(EOMONTH($B256,1))))&lt;$C256)))</f>
        <v>0</v>
      </c>
      <c r="BB256" s="48" t="n">
        <f aca="false">IF(OR(N(BB$5)=0,BB$6=""),0,BB$5*((DATE(YEAR($B256),MONTH($B256),MIN(BB$6,DAY(EOMONTH($B256,0))))&gt;=$B256)*(DATE(YEAR($B256),MONTH($B256),MIN(BB$6,DAY(EOMONTH($B256,0))))&lt;$C256)+(DATE(YEAR($B256),MONTH($B256)+1,MIN(BB$6,DAY(EOMONTH($B256,1))))&gt;=$B256)*(DATE(YEAR($B256),MONTH($B256)+1,MIN(BB$6,DAY(EOMONTH($B256,1))))&lt;$C256)))</f>
        <v>0</v>
      </c>
      <c r="BC256" s="48" t="n">
        <f aca="false">IF(OR(N(BC$5)=0,BC$6=""),0,BC$5*((DATE(YEAR($B256),MONTH($B256),MIN(BC$6,DAY(EOMONTH($B256,0))))&gt;=$B256)*(DATE(YEAR($B256),MONTH($B256),MIN(BC$6,DAY(EOMONTH($B256,0))))&lt;$C256)+(DATE(YEAR($B256),MONTH($B256)+1,MIN(BC$6,DAY(EOMONTH($B256,1))))&gt;=$B256)*(DATE(YEAR($B256),MONTH($B256)+1,MIN(BC$6,DAY(EOMONTH($B256,1))))&lt;$C256)))</f>
        <v>0</v>
      </c>
      <c r="BD256" s="48" t="n">
        <f aca="false">IF(OR(N(BD$5)=0,BD$6=""),0,BD$5*((DATE(YEAR($B256),MONTH($B256),MIN(BD$6,DAY(EOMONTH($B256,0))))&gt;=$B256)*(DATE(YEAR($B256),MONTH($B256),MIN(BD$6,DAY(EOMONTH($B256,0))))&lt;$C256)+(DATE(YEAR($B256),MONTH($B256)+1,MIN(BD$6,DAY(EOMONTH($B256,1))))&gt;=$B256)*(DATE(YEAR($B256),MONTH($B256)+1,MIN(BD$6,DAY(EOMONTH($B256,1))))&lt;$C256)))</f>
        <v>0</v>
      </c>
      <c r="BE256" s="48" t="n">
        <f aca="false">IF(OR(N(BE$5)=0,BE$6=""),0,BE$5*((DATE(YEAR($B256),MONTH($B256),MIN(BE$6,DAY(EOMONTH($B256,0))))&gt;=$B256)*(DATE(YEAR($B256),MONTH($B256),MIN(BE$6,DAY(EOMONTH($B256,0))))&lt;$C256)+(DATE(YEAR($B256),MONTH($B256)+1,MIN(BE$6,DAY(EOMONTH($B256,1))))&gt;=$B256)*(DATE(YEAR($B256),MONTH($B256)+1,MIN(BE$6,DAY(EOMONTH($B256,1))))&lt;$C256)))</f>
        <v>0</v>
      </c>
      <c r="BF256" s="48" t="n">
        <f aca="false">IF(OR(N(BF$5)=0,BF$6=""),0,BF$5*((DATE(YEAR($B256),MONTH($B256),MIN(BF$6,DAY(EOMONTH($B256,0))))&gt;=$B256)*(DATE(YEAR($B256),MONTH($B256),MIN(BF$6,DAY(EOMONTH($B256,0))))&lt;$C256)+(DATE(YEAR($B256),MONTH($B256)+1,MIN(BF$6,DAY(EOMONTH($B256,1))))&gt;=$B256)*(DATE(YEAR($B256),MONTH($B256)+1,MIN(BF$6,DAY(EOMONTH($B256,1))))&lt;$C256)))</f>
        <v>0</v>
      </c>
      <c r="BG256" s="48" t="n">
        <f aca="false">IF(OR(N(BG$5)=0,BG$6=""),0,BG$5*((DATE(YEAR($B256),MONTH($B256),MIN(BG$6,DAY(EOMONTH($B256,0))))&gt;=$B256)*(DATE(YEAR($B256),MONTH($B256),MIN(BG$6,DAY(EOMONTH($B256,0))))&lt;$C256)+(DATE(YEAR($B256),MONTH($B256)+1,MIN(BG$6,DAY(EOMONTH($B256,1))))&gt;=$B256)*(DATE(YEAR($B256),MONTH($B256)+1,MIN(BG$6,DAY(EOMONTH($B256,1))))&lt;$C256)))</f>
        <v>0</v>
      </c>
      <c r="BH256" s="48" t="n">
        <f aca="false">IF(OR(N(BH$5)=0,BH$6=""),0,BH$5*((DATE(YEAR($B256),MONTH($B256),MIN(BH$6,DAY(EOMONTH($B256,0))))&gt;=$B256)*(DATE(YEAR($B256),MONTH($B256),MIN(BH$6,DAY(EOMONTH($B256,0))))&lt;$C256)+(DATE(YEAR($B256),MONTH($B256)+1,MIN(BH$6,DAY(EOMONTH($B256,1))))&gt;=$B256)*(DATE(YEAR($B256),MONTH($B256)+1,MIN(BH$6,DAY(EOMONTH($B256,1))))&lt;$C256)))</f>
        <v>0</v>
      </c>
      <c r="BI256" s="48" t="n">
        <f aca="false">IF(OR(N(BI$5)=0,BI$6=""),0,BI$5*((DATE(YEAR($B256),MONTH($B256),MIN(BI$6,DAY(EOMONTH($B256,0))))&gt;=$B256)*(DATE(YEAR($B256),MONTH($B256),MIN(BI$6,DAY(EOMONTH($B256,0))))&lt;$C256)+(DATE(YEAR($B256),MONTH($B256)+1,MIN(BI$6,DAY(EOMONTH($B256,1))))&gt;=$B256)*(DATE(YEAR($B256),MONTH($B256)+1,MIN(BI$6,DAY(EOMONTH($B256,1))))&lt;$C256)))</f>
        <v>0</v>
      </c>
      <c r="BJ256" s="48" t="n">
        <f aca="false">IF(OR(N(BJ$5)=0,BJ$6=""),0,BJ$5*((DATE(YEAR($B256),MONTH($B256),MIN(BJ$6,DAY(EOMONTH($B256,0))))&gt;=$B256)*(DATE(YEAR($B256),MONTH($B256),MIN(BJ$6,DAY(EOMONTH($B256,0))))&lt;$C256)+(DATE(YEAR($B256),MONTH($B256)+1,MIN(BJ$6,DAY(EOMONTH($B256,1))))&gt;=$B256)*(DATE(YEAR($B256),MONTH($B256)+1,MIN(BJ$6,DAY(EOMONTH($B256,1))))&lt;$C256)))</f>
        <v>0</v>
      </c>
      <c r="BK256" s="48" t="n">
        <f aca="false">IF(OR(N(BK$5)=0,BK$6=""),0,BK$5*((DATE(YEAR($B256),MONTH($B256),MIN(BK$6,DAY(EOMONTH($B256,0))))&gt;=$B256)*(DATE(YEAR($B256),MONTH($B256),MIN(BK$6,DAY(EOMONTH($B256,0))))&lt;$C256)+(DATE(YEAR($B256),MONTH($B256)+1,MIN(BK$6,DAY(EOMONTH($B256,1))))&gt;=$B256)*(DATE(YEAR($B256),MONTH($B256)+1,MIN(BK$6,DAY(EOMONTH($B256,1))))&lt;$C256)))</f>
        <v>0</v>
      </c>
      <c r="BL256" s="48" t="n">
        <f aca="false">IF(OR(N(BL$5)=0,BL$6=""),0,BL$5*((DATE(YEAR($B256),MONTH($B256),MIN(BL$6,DAY(EOMONTH($B256,0))))&gt;=$B256)*(DATE(YEAR($B256),MONTH($B256),MIN(BL$6,DAY(EOMONTH($B256,0))))&lt;$C256)+(DATE(YEAR($B256),MONTH($B256)+1,MIN(BL$6,DAY(EOMONTH($B256,1))))&gt;=$B256)*(DATE(YEAR($B256),MONTH($B256)+1,MIN(BL$6,DAY(EOMONTH($B256,1))))&lt;$C256)))</f>
        <v>0</v>
      </c>
      <c r="BM256" s="48" t="n">
        <f aca="false">IF(OR(N(BM$5)=0,BM$6=""),0,BM$5*((DATE(YEAR($B256),MONTH($B256),MIN(BM$6,DAY(EOMONTH($B256,0))))&gt;=$B256)*(DATE(YEAR($B256),MONTH($B256),MIN(BM$6,DAY(EOMONTH($B256,0))))&lt;$C256)+(DATE(YEAR($B256),MONTH($B256)+1,MIN(BM$6,DAY(EOMONTH($B256,1))))&gt;=$B256)*(DATE(YEAR($B256),MONTH($B256)+1,MIN(BM$6,DAY(EOMONTH($B256,1))))&lt;$C256)))</f>
        <v>0</v>
      </c>
      <c r="BN256" s="48" t="n">
        <f aca="false">IF(OR(N(BN$5)=0,BN$6=""),0,BN$5*((DATE(YEAR($B256),MONTH($B256),MIN(BN$6,DAY(EOMONTH($B256,0))))&gt;=$B256)*(DATE(YEAR($B256),MONTH($B256),MIN(BN$6,DAY(EOMONTH($B256,0))))&lt;$C256)+(DATE(YEAR($B256),MONTH($B256)+1,MIN(BN$6,DAY(EOMONTH($B256,1))))&gt;=$B256)*(DATE(YEAR($B256),MONTH($B256)+1,MIN(BN$6,DAY(EOMONTH($B256,1))))&lt;$C256)))</f>
        <v>0</v>
      </c>
      <c r="BO256" s="48" t="n">
        <f aca="false">IF(OR(N(BO$5)=0,BO$6=""),0,BO$5*((DATE(YEAR($B256),MONTH($B256),MIN(BO$6,DAY(EOMONTH($B256,0))))&gt;=$B256)*(DATE(YEAR($B256),MONTH($B256),MIN(BO$6,DAY(EOMONTH($B256,0))))&lt;$C256)+(DATE(YEAR($B256),MONTH($B256)+1,MIN(BO$6,DAY(EOMONTH($B256,1))))&gt;=$B256)*(DATE(YEAR($B256),MONTH($B256)+1,MIN(BO$6,DAY(EOMONTH($B256,1))))&lt;$C256)))</f>
        <v>0</v>
      </c>
      <c r="BP256" s="48" t="n">
        <f aca="false">IF(OR(N(BP$5)=0,BP$6=""),0,BP$5*((DATE(YEAR($B256),MONTH($B256),MIN(BP$6,DAY(EOMONTH($B256,0))))&gt;=$B256)*(DATE(YEAR($B256),MONTH($B256),MIN(BP$6,DAY(EOMONTH($B256,0))))&lt;$C256)+(DATE(YEAR($B256),MONTH($B256)+1,MIN(BP$6,DAY(EOMONTH($B256,1))))&gt;=$B256)*(DATE(YEAR($B256),MONTH($B256)+1,MIN(BP$6,DAY(EOMONTH($B256,1))))&lt;$C256)))</f>
        <v>0</v>
      </c>
      <c r="BQ256" s="48" t="n">
        <f aca="false">IF(OR(N(BQ$5)=0,BQ$6=""),0,BQ$5*((DATE(YEAR($B256),MONTH($B256),MIN(BQ$6,DAY(EOMONTH($B256,0))))&gt;=$B256)*(DATE(YEAR($B256),MONTH($B256),MIN(BQ$6,DAY(EOMONTH($B256,0))))&lt;$C256)+(DATE(YEAR($B256),MONTH($B256)+1,MIN(BQ$6,DAY(EOMONTH($B256,1))))&gt;=$B256)*(DATE(YEAR($B256),MONTH($B256)+1,MIN(BQ$6,DAY(EOMONTH($B256,1))))&lt;$C256)))</f>
        <v>0</v>
      </c>
      <c r="BR256" s="48" t="n">
        <f aca="false">IF(OR(N(BR$5)=0,BR$6=""),0,BR$5*((DATE(YEAR($B256),MONTH($B256),MIN(BR$6,DAY(EOMONTH($B256,0))))&gt;=$B256)*(DATE(YEAR($B256),MONTH($B256),MIN(BR$6,DAY(EOMONTH($B256,0))))&lt;$C256)+(DATE(YEAR($B256),MONTH($B256)+1,MIN(BR$6,DAY(EOMONTH($B256,1))))&gt;=$B256)*(DATE(YEAR($B256),MONTH($B256)+1,MIN(BR$6,DAY(EOMONTH($B256,1))))&lt;$C256)))</f>
        <v>0</v>
      </c>
      <c r="BS256" s="48" t="n">
        <f aca="false">IF(OR(N(BS$5)=0,BS$6=""),0,BS$5*((DATE(YEAR($B256),MONTH($B256),MIN(BS$6,DAY(EOMONTH($B256,0))))&gt;=$B256)*(DATE(YEAR($B256),MONTH($B256),MIN(BS$6,DAY(EOMONTH($B256,0))))&lt;$C256)+(DATE(YEAR($B256),MONTH($B256)+1,MIN(BS$6,DAY(EOMONTH($B256,1))))&gt;=$B256)*(DATE(YEAR($B256),MONTH($B256)+1,MIN(BS$6,DAY(EOMONTH($B256,1))))&lt;$C256)))</f>
        <v>0</v>
      </c>
      <c r="BT256" s="48" t="n">
        <f aca="false">IF(OR(N(BT$5)=0,BT$6=""),0,BT$5*((DATE(YEAR($B256),MONTH($B256),MIN(BT$6,DAY(EOMONTH($B256,0))))&gt;=$B256)*(DATE(YEAR($B256),MONTH($B256),MIN(BT$6,DAY(EOMONTH($B256,0))))&lt;$C256)+(DATE(YEAR($B256),MONTH($B256)+1,MIN(BT$6,DAY(EOMONTH($B256,1))))&gt;=$B256)*(DATE(YEAR($B256),MONTH($B256)+1,MIN(BT$6,DAY(EOMONTH($B256,1))))&lt;$C256)))</f>
        <v>0</v>
      </c>
      <c r="BU256" s="48" t="n">
        <f aca="false">IF(OR(N(BU$5)=0,BU$6=""),0,BU$5*((DATE(YEAR($B256),MONTH($B256),MIN(BU$6,DAY(EOMONTH($B256,0))))&gt;=$B256)*(DATE(YEAR($B256),MONTH($B256),MIN(BU$6,DAY(EOMONTH($B256,0))))&lt;$C256)+(DATE(YEAR($B256),MONTH($B256)+1,MIN(BU$6,DAY(EOMONTH($B256,1))))&gt;=$B256)*(DATE(YEAR($B256),MONTH($B256)+1,MIN(BU$6,DAY(EOMONTH($B256,1))))&lt;$C256)))</f>
        <v>0</v>
      </c>
      <c r="BV256" s="48" t="n">
        <f aca="false">IF(OR(N(BV$5)=0,BV$6=""),0,BV$5*((DATE(YEAR($B256),MONTH($B256),MIN(BV$6,DAY(EOMONTH($B256,0))))&gt;=$B256)*(DATE(YEAR($B256),MONTH($B256),MIN(BV$6,DAY(EOMONTH($B256,0))))&lt;$C256)+(DATE(YEAR($B256),MONTH($B256)+1,MIN(BV$6,DAY(EOMONTH($B256,1))))&gt;=$B256)*(DATE(YEAR($B256),MONTH($B256)+1,MIN(BV$6,DAY(EOMONTH($B256,1))))&lt;$C256)))</f>
        <v>0</v>
      </c>
      <c r="BW256" s="48" t="n">
        <f aca="false">IF(OR(N(BW$5)=0,BW$6=""),0,BW$5*((DATE(YEAR($B256),MONTH($B256),MIN(BW$6,DAY(EOMONTH($B256,0))))&gt;=$B256)*(DATE(YEAR($B256),MONTH($B256),MIN(BW$6,DAY(EOMONTH($B256,0))))&lt;$C256)+(DATE(YEAR($B256),MONTH($B256)+1,MIN(BW$6,DAY(EOMONTH($B256,1))))&gt;=$B256)*(DATE(YEAR($B256),MONTH($B256)+1,MIN(BW$6,DAY(EOMONTH($B256,1))))&lt;$C256)))</f>
        <v>0</v>
      </c>
      <c r="BX256" s="48" t="n">
        <f aca="false">MIN(Z256,(FT255*(1+FT$5/Setup!$C$36)+IF($V256=1,N($F256),0)))</f>
        <v>0</v>
      </c>
      <c r="BY256" s="48" t="n">
        <f aca="false">MIN(AA256,(FU255*(1+FU$5/Setup!$C$36)+IF($V256=2,N($F256),0)))</f>
        <v>0</v>
      </c>
      <c r="BZ256" s="48" t="n">
        <f aca="false">MIN(AB256,(FV255*(1+FV$5/Setup!$C$36)+IF($V256=3,N($F256),0)))</f>
        <v>0</v>
      </c>
      <c r="CA256" s="48" t="n">
        <f aca="false">MIN(AC256,(FW255*(1+FW$5/Setup!$C$36)+IF($V256=4,N($F256),0)))</f>
        <v>0</v>
      </c>
      <c r="CB256" s="48" t="n">
        <f aca="false">MIN(AD256,(FX255*(1+FX$5/Setup!$C$36)+IF($V256=5,N($F256),0)))</f>
        <v>0</v>
      </c>
      <c r="CC256" s="48" t="n">
        <f aca="false">MIN(AE256,(FY255*(1+FY$5/Setup!$C$36)+IF($V256=6,N($F256),0)))</f>
        <v>0</v>
      </c>
      <c r="CD256" s="48" t="n">
        <f aca="false">MIN(AF256,(FZ255*(1+FZ$5/Setup!$C$36)+IF($V256=7,N($F256),0)))</f>
        <v>0</v>
      </c>
      <c r="CE256" s="48" t="n">
        <f aca="false">MIN(AG256,(GA255*(1+GA$5/Setup!$C$36)+IF($V256=8,N($F256),0)))</f>
        <v>0</v>
      </c>
      <c r="CF256" s="48" t="n">
        <f aca="false">MIN(AH256,(GB255*(1+GB$5/Setup!$C$36)+IF($V256=9,N($F256),0)))</f>
        <v>0</v>
      </c>
      <c r="CG256" s="48" t="n">
        <f aca="false">MIN(AI256,(GC255*(1+GC$5/Setup!$C$36)+IF($V256=10,N($F256),0)))</f>
        <v>0</v>
      </c>
      <c r="CH256" s="48" t="n">
        <f aca="false">MIN(AJ256,(GD255*(1+GD$5/Setup!$C$36)+IF($V256=11,N($F256),0)))</f>
        <v>0</v>
      </c>
      <c r="CI256" s="48" t="n">
        <f aca="false">MIN(AK256,(GE255*(1+GE$5/Setup!$C$36)+IF($V256=12,N($F256),0)))</f>
        <v>0</v>
      </c>
      <c r="CJ256" s="48" t="n">
        <f aca="false">MIN(AL256,(GF255*(1+GF$5/Setup!$C$36)+IF($V256=13,N($F256),0)))</f>
        <v>0</v>
      </c>
      <c r="CK256" s="48" t="n">
        <f aca="false">MIN(AM256,(GG255*(1+GG$5/Setup!$C$36)+IF($V256=14,N($F256),0)))</f>
        <v>0</v>
      </c>
      <c r="CL256" s="48" t="n">
        <f aca="false">MIN(AN256,(GH255*(1+GH$5/Setup!$C$36)+IF($V256=15,N($F256),0)))</f>
        <v>0</v>
      </c>
      <c r="CM256" s="48" t="n">
        <f aca="false">MIN(AO256,(GI255*(1+GI$5/Setup!$C$36)+IF($V256=16,N($F256),0)))</f>
        <v>0</v>
      </c>
      <c r="CN256" s="48" t="n">
        <f aca="false">MIN(AP256,(GJ255*(1+GJ$5/Setup!$C$36)+IF($V256=17,N($F256),0)))</f>
        <v>0</v>
      </c>
      <c r="CO256" s="48" t="n">
        <f aca="false">MIN(AQ256,(GK255*(1+GK$5/Setup!$C$36)+IF($V256=18,N($F256),0)))</f>
        <v>0</v>
      </c>
      <c r="CP256" s="48" t="n">
        <f aca="false">MIN(AR256,(GL255*(1+GL$5/Setup!$C$36)+IF($V256=19,N($F256),0)))</f>
        <v>0</v>
      </c>
      <c r="CQ256" s="48" t="n">
        <f aca="false">MIN(AS256,(GM255*(1+GM$5/Setup!$C$36)+IF($V256=20,N($F256),0)))</f>
        <v>0</v>
      </c>
      <c r="CR256" s="48" t="n">
        <f aca="false">MIN(AT256,(GN255*(1+GN$5/Setup!$C$36)+IF($V256=21,N($F256),0)))</f>
        <v>0</v>
      </c>
      <c r="CS256" s="48" t="n">
        <f aca="false">MIN(AU256,(GO255*(1+GO$5/Setup!$C$36)+IF($V256=22,N($F256),0)))</f>
        <v>0</v>
      </c>
      <c r="CT256" s="48" t="n">
        <f aca="false">MIN(AV256,(GP255*(1+GP$5/Setup!$C$36)+IF($V256=23,N($F256),0)))</f>
        <v>0</v>
      </c>
      <c r="CU256" s="48" t="n">
        <f aca="false">MIN(AW256,(GQ255*(1+GQ$5/Setup!$C$36)+IF($V256=24,N($F256),0)))</f>
        <v>0</v>
      </c>
      <c r="CV256" s="48" t="n">
        <f aca="false">MIN(AX256,(GR255*(1+GR$5/Setup!$C$36)+IF($V256=25,N($F256),0)))</f>
        <v>0</v>
      </c>
      <c r="CW256" s="48" t="n">
        <f aca="false">MIN(AY256,(GS255*(1+GS$5/Setup!$C$36)+IF($V256=26,N($F256),0)))</f>
        <v>0</v>
      </c>
      <c r="CX256" s="48" t="n">
        <f aca="false">MIN(AZ256,(GT255*(1+GT$5/Setup!$C$36)+IF($V256=27,N($F256),0)))</f>
        <v>0</v>
      </c>
      <c r="CY256" s="48" t="n">
        <f aca="false">MIN(BA256,(GU255*(1+GU$5/Setup!$C$36)+IF($V256=28,N($F256),0)))</f>
        <v>0</v>
      </c>
      <c r="CZ256" s="48" t="n">
        <f aca="false">MIN(BB256,(GV255*(1+GV$5/Setup!$C$36)+IF($V256=29,N($F256),0)))</f>
        <v>0</v>
      </c>
      <c r="DA256" s="48" t="n">
        <f aca="false">MIN(BC256,(GW255*(1+GW$5/Setup!$C$36)+IF($V256=30,N($F256),0)))</f>
        <v>0</v>
      </c>
      <c r="DB256" s="48" t="n">
        <f aca="false">MIN(BD256,(GX255*(1+GX$5/Setup!$C$36)+IF($V256=31,N($F256),0)))</f>
        <v>0</v>
      </c>
      <c r="DC256" s="48" t="n">
        <f aca="false">MIN(BE256,(GY255*(1+GY$5/Setup!$C$36)+IF($V256=32,N($F256),0)))</f>
        <v>0</v>
      </c>
      <c r="DD256" s="48" t="n">
        <f aca="false">MIN(BF256,(GZ255*(1+GZ$5/Setup!$C$36)+IF($V256=33,N($F256),0)))</f>
        <v>0</v>
      </c>
      <c r="DE256" s="48" t="n">
        <f aca="false">MIN(BG256,(HA255*(1+HA$5/Setup!$C$36)+IF($V256=34,N($F256),0)))</f>
        <v>0</v>
      </c>
      <c r="DF256" s="48" t="n">
        <f aca="false">MIN(BH256,(HB255*(1+HB$5/Setup!$C$36)+IF($V256=35,N($F256),0)))</f>
        <v>0</v>
      </c>
      <c r="DG256" s="48" t="n">
        <f aca="false">MIN(BI256,(HC255*(1+HC$5/Setup!$C$36)+IF($V256=36,N($F256),0)))</f>
        <v>0</v>
      </c>
      <c r="DH256" s="48" t="n">
        <f aca="false">MIN(BJ256,(HD255*(1+HD$5/Setup!$C$36)+IF($V256=37,N($F256),0)))</f>
        <v>0</v>
      </c>
      <c r="DI256" s="48" t="n">
        <f aca="false">MIN(BK256,(HE255*(1+HE$5/Setup!$C$36)+IF($V256=38,N($F256),0)))</f>
        <v>0</v>
      </c>
      <c r="DJ256" s="48" t="n">
        <f aca="false">MIN(BL256,(HF255*(1+HF$5/Setup!$C$36)+IF($V256=39,N($F256),0)))</f>
        <v>0</v>
      </c>
      <c r="DK256" s="48" t="n">
        <f aca="false">MIN(BM256,(HG255*(1+HG$5/Setup!$C$36)+IF($V256=40,N($F256),0)))</f>
        <v>0</v>
      </c>
      <c r="DL256" s="48" t="n">
        <f aca="false">MIN(BN256,(HH255*(1+HH$5/Setup!$C$36)+IF($V256=41,N($F256),0)))</f>
        <v>0</v>
      </c>
      <c r="DM256" s="48" t="n">
        <f aca="false">MIN(BO256,(HI255*(1+HI$5/Setup!$C$36)+IF($V256=42,N($F256),0)))</f>
        <v>0</v>
      </c>
      <c r="DN256" s="48" t="n">
        <f aca="false">MIN(BP256,(HJ255*(1+HJ$5/Setup!$C$36)+IF($V256=43,N($F256),0)))</f>
        <v>0</v>
      </c>
      <c r="DO256" s="48" t="n">
        <f aca="false">MIN(BQ256,(HK255*(1+HK$5/Setup!$C$36)+IF($V256=44,N($F256),0)))</f>
        <v>0</v>
      </c>
      <c r="DP256" s="48" t="n">
        <f aca="false">MIN(BR256,(HL255*(1+HL$5/Setup!$C$36)+IF($V256=45,N($F256),0)))</f>
        <v>0</v>
      </c>
      <c r="DQ256" s="48" t="n">
        <f aca="false">MIN(BS256,(HM255*(1+HM$5/Setup!$C$36)+IF($V256=46,N($F256),0)))</f>
        <v>0</v>
      </c>
      <c r="DR256" s="48" t="n">
        <f aca="false">MIN(BT256,(HN255*(1+HN$5/Setup!$C$36)+IF($V256=47,N($F256),0)))</f>
        <v>0</v>
      </c>
      <c r="DS256" s="48" t="n">
        <f aca="false">MIN(BU256,(HO255*(1+HO$5/Setup!$C$36)+IF($V256=48,N($F256),0)))</f>
        <v>0</v>
      </c>
      <c r="DT256" s="48" t="n">
        <f aca="false">MIN(BV256,(HP255*(1+HP$5/Setup!$C$36)+IF($V256=49,N($F256),0)))</f>
        <v>0</v>
      </c>
      <c r="DU256" s="48" t="n">
        <f aca="false">MIN(BW256,(HQ255*(1+HQ$5/Setup!$C$36)+IF($V256=50,N($F256),0)))</f>
        <v>0</v>
      </c>
      <c r="DV256" s="48" t="n">
        <f aca="false">MIN(MAX((FT255*(1+FT$5/Setup!$C$36)+IF($V256=1,N($F256),0))-BX256,0),MAX($P256-0,0))</f>
        <v>0</v>
      </c>
      <c r="DW256" s="48" t="n">
        <f aca="false">MIN(MAX((FU255*(1+FU$5/Setup!$C$36)+IF($V256=2,N($F256),0))-BY256,0),MAX($P256-SUM(DV256:DV256),0))</f>
        <v>0</v>
      </c>
      <c r="DX256" s="48" t="n">
        <f aca="false">MIN(MAX((FV255*(1+FV$5/Setup!$C$36)+IF($V256=3,N($F256),0))-BZ256,0),MAX($P256-SUM(DV256:DW256),0))</f>
        <v>0</v>
      </c>
      <c r="DY256" s="48" t="n">
        <f aca="false">MIN(MAX((FW255*(1+FW$5/Setup!$C$36)+IF($V256=4,N($F256),0))-CA256,0),MAX($P256-SUM(DV256:DX256),0))</f>
        <v>0</v>
      </c>
      <c r="DZ256" s="48" t="n">
        <f aca="false">MIN(MAX((FX255*(1+FX$5/Setup!$C$36)+IF($V256=5,N($F256),0))-CB256,0),MAX($P256-SUM(DV256:DY256),0))</f>
        <v>0</v>
      </c>
      <c r="EA256" s="48" t="n">
        <f aca="false">MIN(MAX((FY255*(1+FY$5/Setup!$C$36)+IF($V256=6,N($F256),0))-CC256,0),MAX($P256-SUM(DV256:DZ256),0))</f>
        <v>0</v>
      </c>
      <c r="EB256" s="48" t="n">
        <f aca="false">MIN(MAX((FZ255*(1+FZ$5/Setup!$C$36)+IF($V256=7,N($F256),0))-CD256,0),MAX($P256-SUM(DV256:EA256),0))</f>
        <v>0</v>
      </c>
      <c r="EC256" s="48" t="n">
        <f aca="false">MIN(MAX((GA255*(1+GA$5/Setup!$C$36)+IF($V256=8,N($F256),0))-CE256,0),MAX($P256-SUM(DV256:EB256),0))</f>
        <v>0</v>
      </c>
      <c r="ED256" s="48" t="n">
        <f aca="false">MIN(MAX((GB255*(1+GB$5/Setup!$C$36)+IF($V256=9,N($F256),0))-CF256,0),MAX($P256-SUM(DV256:EC256),0))</f>
        <v>0</v>
      </c>
      <c r="EE256" s="48" t="n">
        <f aca="false">MIN(MAX((GC255*(1+GC$5/Setup!$C$36)+IF($V256=10,N($F256),0))-CG256,0),MAX($P256-SUM(DV256:ED256),0))</f>
        <v>0</v>
      </c>
      <c r="EF256" s="48" t="n">
        <f aca="false">MIN(MAX((GD255*(1+GD$5/Setup!$C$36)+IF($V256=11,N($F256),0))-CH256,0),MAX($P256-SUM(DV256:EE256),0))</f>
        <v>0</v>
      </c>
      <c r="EG256" s="48" t="n">
        <f aca="false">MIN(MAX((GE255*(1+GE$5/Setup!$C$36)+IF($V256=12,N($F256),0))-CI256,0),MAX($P256-SUM(DV256:EF256),0))</f>
        <v>0</v>
      </c>
      <c r="EH256" s="48" t="n">
        <f aca="false">MIN(MAX((GF255*(1+GF$5/Setup!$C$36)+IF($V256=13,N($F256),0))-CJ256,0),MAX($P256-SUM(DV256:EG256),0))</f>
        <v>0</v>
      </c>
      <c r="EI256" s="48" t="n">
        <f aca="false">MIN(MAX((GG255*(1+GG$5/Setup!$C$36)+IF($V256=14,N($F256),0))-CK256,0),MAX($P256-SUM(DV256:EH256),0))</f>
        <v>0</v>
      </c>
      <c r="EJ256" s="48" t="n">
        <f aca="false">MIN(MAX((GH255*(1+GH$5/Setup!$C$36)+IF($V256=15,N($F256),0))-CL256,0),MAX($P256-SUM(DV256:EI256),0))</f>
        <v>0</v>
      </c>
      <c r="EK256" s="48" t="n">
        <f aca="false">MIN(MAX((GI255*(1+GI$5/Setup!$C$36)+IF($V256=16,N($F256),0))-CM256,0),MAX($P256-SUM(DV256:EJ256),0))</f>
        <v>0</v>
      </c>
      <c r="EL256" s="48" t="n">
        <f aca="false">MIN(MAX((GJ255*(1+GJ$5/Setup!$C$36)+IF($V256=17,N($F256),0))-CN256,0),MAX($P256-SUM(DV256:EK256),0))</f>
        <v>0</v>
      </c>
      <c r="EM256" s="48" t="n">
        <f aca="false">MIN(MAX((GK255*(1+GK$5/Setup!$C$36)+IF($V256=18,N($F256),0))-CO256,0),MAX($P256-SUM(DV256:EL256),0))</f>
        <v>0</v>
      </c>
      <c r="EN256" s="48" t="n">
        <f aca="false">MIN(MAX((GL255*(1+GL$5/Setup!$C$36)+IF($V256=19,N($F256),0))-CP256,0),MAX($P256-SUM(DV256:EM256),0))</f>
        <v>0</v>
      </c>
      <c r="EO256" s="48" t="n">
        <f aca="false">MIN(MAX((GM255*(1+GM$5/Setup!$C$36)+IF($V256=20,N($F256),0))-CQ256,0),MAX($P256-SUM(DV256:EN256),0))</f>
        <v>0</v>
      </c>
      <c r="EP256" s="48" t="n">
        <f aca="false">MIN(MAX((GN255*(1+GN$5/Setup!$C$36)+IF($V256=21,N($F256),0))-CR256,0),MAX($P256-SUM(DV256:EO256),0))</f>
        <v>0</v>
      </c>
      <c r="EQ256" s="48" t="n">
        <f aca="false">MIN(MAX((GO255*(1+GO$5/Setup!$C$36)+IF($V256=22,N($F256),0))-CS256,0),MAX($P256-SUM(DV256:EP256),0))</f>
        <v>0</v>
      </c>
      <c r="ER256" s="48" t="n">
        <f aca="false">MIN(MAX((GP255*(1+GP$5/Setup!$C$36)+IF($V256=23,N($F256),0))-CT256,0),MAX($P256-SUM(DV256:EQ256),0))</f>
        <v>0</v>
      </c>
      <c r="ES256" s="48" t="n">
        <f aca="false">MIN(MAX((GQ255*(1+GQ$5/Setup!$C$36)+IF($V256=24,N($F256),0))-CU256,0),MAX($P256-SUM(DV256:ER256),0))</f>
        <v>0</v>
      </c>
      <c r="ET256" s="48" t="n">
        <f aca="false">MIN(MAX((GR255*(1+GR$5/Setup!$C$36)+IF($V256=25,N($F256),0))-CV256,0),MAX($P256-SUM(DV256:ES256),0))</f>
        <v>0</v>
      </c>
      <c r="EU256" s="48" t="n">
        <f aca="false">MIN(MAX((GS255*(1+GS$5/Setup!$C$36)+IF($V256=26,N($F256),0))-CW256,0),MAX($P256-SUM(DV256:ET256),0))</f>
        <v>0</v>
      </c>
      <c r="EV256" s="48" t="n">
        <f aca="false">MIN(MAX((GT255*(1+GT$5/Setup!$C$36)+IF($V256=27,N($F256),0))-CX256,0),MAX($P256-SUM(DV256:EU256),0))</f>
        <v>0</v>
      </c>
      <c r="EW256" s="48" t="n">
        <f aca="false">MIN(MAX((GU255*(1+GU$5/Setup!$C$36)+IF($V256=28,N($F256),0))-CY256,0),MAX($P256-SUM(DV256:EV256),0))</f>
        <v>0</v>
      </c>
      <c r="EX256" s="48" t="n">
        <f aca="false">MIN(MAX((GV255*(1+GV$5/Setup!$C$36)+IF($V256=29,N($F256),0))-CZ256,0),MAX($P256-SUM(DV256:EW256),0))</f>
        <v>0</v>
      </c>
      <c r="EY256" s="48" t="n">
        <f aca="false">MIN(MAX((GW255*(1+GW$5/Setup!$C$36)+IF($V256=30,N($F256),0))-DA256,0),MAX($P256-SUM(DV256:EX256),0))</f>
        <v>0</v>
      </c>
      <c r="EZ256" s="48" t="n">
        <f aca="false">MIN(MAX((GX255*(1+GX$5/Setup!$C$36)+IF($V256=31,N($F256),0))-DB256,0),MAX($P256-SUM(DV256:EY256),0))</f>
        <v>0</v>
      </c>
      <c r="FA256" s="48" t="n">
        <f aca="false">MIN(MAX((GY255*(1+GY$5/Setup!$C$36)+IF($V256=32,N($F256),0))-DC256,0),MAX($P256-SUM(DV256:EZ256),0))</f>
        <v>0</v>
      </c>
      <c r="FB256" s="48" t="n">
        <f aca="false">MIN(MAX((GZ255*(1+GZ$5/Setup!$C$36)+IF($V256=33,N($F256),0))-DD256,0),MAX($P256-SUM(DV256:FA256),0))</f>
        <v>0</v>
      </c>
      <c r="FC256" s="48" t="n">
        <f aca="false">MIN(MAX((HA255*(1+HA$5/Setup!$C$36)+IF($V256=34,N($F256),0))-DE256,0),MAX($P256-SUM(DV256:FB256),0))</f>
        <v>0</v>
      </c>
      <c r="FD256" s="48" t="n">
        <f aca="false">MIN(MAX((HB255*(1+HB$5/Setup!$C$36)+IF($V256=35,N($F256),0))-DF256,0),MAX($P256-SUM(DV256:FC256),0))</f>
        <v>0</v>
      </c>
      <c r="FE256" s="48" t="n">
        <f aca="false">MIN(MAX((HC255*(1+HC$5/Setup!$C$36)+IF($V256=36,N($F256),0))-DG256,0),MAX($P256-SUM(DV256:FD256),0))</f>
        <v>0</v>
      </c>
      <c r="FF256" s="48" t="n">
        <f aca="false">MIN(MAX((HD255*(1+HD$5/Setup!$C$36)+IF($V256=37,N($F256),0))-DH256,0),MAX($P256-SUM(DV256:FE256),0))</f>
        <v>0</v>
      </c>
      <c r="FG256" s="48" t="n">
        <f aca="false">MIN(MAX((HE255*(1+HE$5/Setup!$C$36)+IF($V256=38,N($F256),0))-DI256,0),MAX($P256-SUM(DV256:FF256),0))</f>
        <v>0</v>
      </c>
      <c r="FH256" s="48" t="n">
        <f aca="false">MIN(MAX((HF255*(1+HF$5/Setup!$C$36)+IF($V256=39,N($F256),0))-DJ256,0),MAX($P256-SUM(DV256:FG256),0))</f>
        <v>0</v>
      </c>
      <c r="FI256" s="48" t="n">
        <f aca="false">MIN(MAX((HG255*(1+HG$5/Setup!$C$36)+IF($V256=40,N($F256),0))-DK256,0),MAX($P256-SUM(DV256:FH256),0))</f>
        <v>0</v>
      </c>
      <c r="FJ256" s="48" t="n">
        <f aca="false">MIN(MAX((HH255*(1+HH$5/Setup!$C$36)+IF($V256=41,N($F256),0))-DL256,0),MAX($P256-SUM(DV256:FI256),0))</f>
        <v>0</v>
      </c>
      <c r="FK256" s="48" t="n">
        <f aca="false">MIN(MAX((HI255*(1+HI$5/Setup!$C$36)+IF($V256=42,N($F256),0))-DM256,0),MAX($P256-SUM(DV256:FJ256),0))</f>
        <v>0</v>
      </c>
      <c r="FL256" s="48" t="n">
        <f aca="false">MIN(MAX((HJ255*(1+HJ$5/Setup!$C$36)+IF($V256=43,N($F256),0))-DN256,0),MAX($P256-SUM(DV256:FK256),0))</f>
        <v>0</v>
      </c>
      <c r="FM256" s="48" t="n">
        <f aca="false">MIN(MAX((HK255*(1+HK$5/Setup!$C$36)+IF($V256=44,N($F256),0))-DO256,0),MAX($P256-SUM(DV256:FL256),0))</f>
        <v>0</v>
      </c>
      <c r="FN256" s="48" t="n">
        <f aca="false">MIN(MAX((HL255*(1+HL$5/Setup!$C$36)+IF($V256=45,N($F256),0))-DP256,0),MAX($P256-SUM(DV256:FM256),0))</f>
        <v>0</v>
      </c>
      <c r="FO256" s="48" t="n">
        <f aca="false">MIN(MAX((HM255*(1+HM$5/Setup!$C$36)+IF($V256=46,N($F256),0))-DQ256,0),MAX($P256-SUM(DV256:FN256),0))</f>
        <v>0</v>
      </c>
      <c r="FP256" s="48" t="n">
        <f aca="false">MIN(MAX((HN255*(1+HN$5/Setup!$C$36)+IF($V256=47,N($F256),0))-DR256,0),MAX($P256-SUM(DV256:FO256),0))</f>
        <v>0</v>
      </c>
      <c r="FQ256" s="48" t="n">
        <f aca="false">MIN(MAX((HO255*(1+HO$5/Setup!$C$36)+IF($V256=48,N($F256),0))-DS256,0),MAX($P256-SUM(DV256:FP256),0))</f>
        <v>0</v>
      </c>
      <c r="FR256" s="48" t="n">
        <f aca="false">MIN(MAX((HP255*(1+HP$5/Setup!$C$36)+IF($V256=49,N($F256),0))-DT256,0),MAX($P256-SUM(DV256:FQ256),0))</f>
        <v>0</v>
      </c>
      <c r="FS256" s="48" t="n">
        <f aca="false">MIN(MAX((HQ255*(1+HQ$5/Setup!$C$36)+IF($V256=50,N($F256),0))-DU256,0),MAX($P256-SUM(DV256:FR256),0))</f>
        <v>0</v>
      </c>
      <c r="FT256" s="48" t="n">
        <f aca="false">IF((FT255*(1+FT$5/Setup!$C$36)+IF($V256=1,N($F256),0))-BX256-DV256&lt;0.005,0,(FT255*(1+FT$5/Setup!$C$36)+IF($V256=1,N($F256),0))-BX256-DV256)</f>
        <v>0</v>
      </c>
      <c r="FU256" s="48" t="n">
        <f aca="false">IF((FU255*(1+FU$5/Setup!$C$36)+IF($V256=2,N($F256),0))-BY256-DW256&lt;0.005,0,(FU255*(1+FU$5/Setup!$C$36)+IF($V256=2,N($F256),0))-BY256-DW256)</f>
        <v>0</v>
      </c>
      <c r="FV256" s="48" t="n">
        <f aca="false">IF((FV255*(1+FV$5/Setup!$C$36)+IF($V256=3,N($F256),0))-BZ256-DX256&lt;0.005,0,(FV255*(1+FV$5/Setup!$C$36)+IF($V256=3,N($F256),0))-BZ256-DX256)</f>
        <v>0</v>
      </c>
      <c r="FW256" s="48" t="n">
        <f aca="false">IF((FW255*(1+FW$5/Setup!$C$36)+IF($V256=4,N($F256),0))-CA256-DY256&lt;0.005,0,(FW255*(1+FW$5/Setup!$C$36)+IF($V256=4,N($F256),0))-CA256-DY256)</f>
        <v>0</v>
      </c>
      <c r="FX256" s="48" t="n">
        <f aca="false">IF((FX255*(1+FX$5/Setup!$C$36)+IF($V256=5,N($F256),0))-CB256-DZ256&lt;0.005,0,(FX255*(1+FX$5/Setup!$C$36)+IF($V256=5,N($F256),0))-CB256-DZ256)</f>
        <v>0</v>
      </c>
      <c r="FY256" s="48" t="n">
        <f aca="false">IF((FY255*(1+FY$5/Setup!$C$36)+IF($V256=6,N($F256),0))-CC256-EA256&lt;0.005,0,(FY255*(1+FY$5/Setup!$C$36)+IF($V256=6,N($F256),0))-CC256-EA256)</f>
        <v>0</v>
      </c>
      <c r="FZ256" s="48" t="n">
        <f aca="false">IF((FZ255*(1+FZ$5/Setup!$C$36)+IF($V256=7,N($F256),0))-CD256-EB256&lt;0.005,0,(FZ255*(1+FZ$5/Setup!$C$36)+IF($V256=7,N($F256),0))-CD256-EB256)</f>
        <v>0</v>
      </c>
      <c r="GA256" s="48" t="n">
        <f aca="false">IF((GA255*(1+GA$5/Setup!$C$36)+IF($V256=8,N($F256),0))-CE256-EC256&lt;0.005,0,(GA255*(1+GA$5/Setup!$C$36)+IF($V256=8,N($F256),0))-CE256-EC256)</f>
        <v>0</v>
      </c>
      <c r="GB256" s="48" t="n">
        <f aca="false">IF((GB255*(1+GB$5/Setup!$C$36)+IF($V256=9,N($F256),0))-CF256-ED256&lt;0.005,0,(GB255*(1+GB$5/Setup!$C$36)+IF($V256=9,N($F256),0))-CF256-ED256)</f>
        <v>0</v>
      </c>
      <c r="GC256" s="48" t="n">
        <f aca="false">IF((GC255*(1+GC$5/Setup!$C$36)+IF($V256=10,N($F256),0))-CG256-EE256&lt;0.005,0,(GC255*(1+GC$5/Setup!$C$36)+IF($V256=10,N($F256),0))-CG256-EE256)</f>
        <v>0</v>
      </c>
      <c r="GD256" s="48" t="n">
        <f aca="false">IF((GD255*(1+GD$5/Setup!$C$36)+IF($V256=11,N($F256),0))-CH256-EF256&lt;0.005,0,(GD255*(1+GD$5/Setup!$C$36)+IF($V256=11,N($F256),0))-CH256-EF256)</f>
        <v>0</v>
      </c>
      <c r="GE256" s="48" t="n">
        <f aca="false">IF((GE255*(1+GE$5/Setup!$C$36)+IF($V256=12,N($F256),0))-CI256-EG256&lt;0.005,0,(GE255*(1+GE$5/Setup!$C$36)+IF($V256=12,N($F256),0))-CI256-EG256)</f>
        <v>0</v>
      </c>
      <c r="GF256" s="48" t="n">
        <f aca="false">IF((GF255*(1+GF$5/Setup!$C$36)+IF($V256=13,N($F256),0))-CJ256-EH256&lt;0.005,0,(GF255*(1+GF$5/Setup!$C$36)+IF($V256=13,N($F256),0))-CJ256-EH256)</f>
        <v>0</v>
      </c>
      <c r="GG256" s="48" t="n">
        <f aca="false">IF((GG255*(1+GG$5/Setup!$C$36)+IF($V256=14,N($F256),0))-CK256-EI256&lt;0.005,0,(GG255*(1+GG$5/Setup!$C$36)+IF($V256=14,N($F256),0))-CK256-EI256)</f>
        <v>0</v>
      </c>
      <c r="GH256" s="48" t="n">
        <f aca="false">IF((GH255*(1+GH$5/Setup!$C$36)+IF($V256=15,N($F256),0))-CL256-EJ256&lt;0.005,0,(GH255*(1+GH$5/Setup!$C$36)+IF($V256=15,N($F256),0))-CL256-EJ256)</f>
        <v>0</v>
      </c>
      <c r="GI256" s="48" t="n">
        <f aca="false">IF((GI255*(1+GI$5/Setup!$C$36)+IF($V256=16,N($F256),0))-CM256-EK256&lt;0.005,0,(GI255*(1+GI$5/Setup!$C$36)+IF($V256=16,N($F256),0))-CM256-EK256)</f>
        <v>0</v>
      </c>
      <c r="GJ256" s="48" t="n">
        <f aca="false">IF((GJ255*(1+GJ$5/Setup!$C$36)+IF($V256=17,N($F256),0))-CN256-EL256&lt;0.005,0,(GJ255*(1+GJ$5/Setup!$C$36)+IF($V256=17,N($F256),0))-CN256-EL256)</f>
        <v>0</v>
      </c>
      <c r="GK256" s="48" t="n">
        <f aca="false">IF((GK255*(1+GK$5/Setup!$C$36)+IF($V256=18,N($F256),0))-CO256-EM256&lt;0.005,0,(GK255*(1+GK$5/Setup!$C$36)+IF($V256=18,N($F256),0))-CO256-EM256)</f>
        <v>0</v>
      </c>
      <c r="GL256" s="48" t="n">
        <f aca="false">IF((GL255*(1+GL$5/Setup!$C$36)+IF($V256=19,N($F256),0))-CP256-EN256&lt;0.005,0,(GL255*(1+GL$5/Setup!$C$36)+IF($V256=19,N($F256),0))-CP256-EN256)</f>
        <v>0</v>
      </c>
      <c r="GM256" s="48" t="n">
        <f aca="false">IF((GM255*(1+GM$5/Setup!$C$36)+IF($V256=20,N($F256),0))-CQ256-EO256&lt;0.005,0,(GM255*(1+GM$5/Setup!$C$36)+IF($V256=20,N($F256),0))-CQ256-EO256)</f>
        <v>0</v>
      </c>
      <c r="GN256" s="48" t="n">
        <f aca="false">IF((GN255*(1+GN$5/Setup!$C$36)+IF($V256=21,N($F256),0))-CR256-EP256&lt;0.005,0,(GN255*(1+GN$5/Setup!$C$36)+IF($V256=21,N($F256),0))-CR256-EP256)</f>
        <v>0</v>
      </c>
      <c r="GO256" s="48" t="n">
        <f aca="false">IF((GO255*(1+GO$5/Setup!$C$36)+IF($V256=22,N($F256),0))-CS256-EQ256&lt;0.005,0,(GO255*(1+GO$5/Setup!$C$36)+IF($V256=22,N($F256),0))-CS256-EQ256)</f>
        <v>0</v>
      </c>
      <c r="GP256" s="48" t="n">
        <f aca="false">IF((GP255*(1+GP$5/Setup!$C$36)+IF($V256=23,N($F256),0))-CT256-ER256&lt;0.005,0,(GP255*(1+GP$5/Setup!$C$36)+IF($V256=23,N($F256),0))-CT256-ER256)</f>
        <v>0</v>
      </c>
      <c r="GQ256" s="48" t="n">
        <f aca="false">IF((GQ255*(1+GQ$5/Setup!$C$36)+IF($V256=24,N($F256),0))-CU256-ES256&lt;0.005,0,(GQ255*(1+GQ$5/Setup!$C$36)+IF($V256=24,N($F256),0))-CU256-ES256)</f>
        <v>0</v>
      </c>
      <c r="GR256" s="48" t="n">
        <f aca="false">IF((GR255*(1+GR$5/Setup!$C$36)+IF($V256=25,N($F256),0))-CV256-ET256&lt;0.005,0,(GR255*(1+GR$5/Setup!$C$36)+IF($V256=25,N($F256),0))-CV256-ET256)</f>
        <v>0</v>
      </c>
      <c r="GS256" s="48" t="n">
        <f aca="false">IF((GS255*(1+GS$5/Setup!$C$36)+IF($V256=26,N($F256),0))-CW256-EU256&lt;0.005,0,(GS255*(1+GS$5/Setup!$C$36)+IF($V256=26,N($F256),0))-CW256-EU256)</f>
        <v>0</v>
      </c>
      <c r="GT256" s="48" t="n">
        <f aca="false">IF((GT255*(1+GT$5/Setup!$C$36)+IF($V256=27,N($F256),0))-CX256-EV256&lt;0.005,0,(GT255*(1+GT$5/Setup!$C$36)+IF($V256=27,N($F256),0))-CX256-EV256)</f>
        <v>0</v>
      </c>
      <c r="GU256" s="48" t="n">
        <f aca="false">IF((GU255*(1+GU$5/Setup!$C$36)+IF($V256=28,N($F256),0))-CY256-EW256&lt;0.005,0,(GU255*(1+GU$5/Setup!$C$36)+IF($V256=28,N($F256),0))-CY256-EW256)</f>
        <v>0</v>
      </c>
      <c r="GV256" s="48" t="n">
        <f aca="false">IF((GV255*(1+GV$5/Setup!$C$36)+IF($V256=29,N($F256),0))-CZ256-EX256&lt;0.005,0,(GV255*(1+GV$5/Setup!$C$36)+IF($V256=29,N($F256),0))-CZ256-EX256)</f>
        <v>0</v>
      </c>
      <c r="GW256" s="48" t="n">
        <f aca="false">IF((GW255*(1+GW$5/Setup!$C$36)+IF($V256=30,N($F256),0))-DA256-EY256&lt;0.005,0,(GW255*(1+GW$5/Setup!$C$36)+IF($V256=30,N($F256),0))-DA256-EY256)</f>
        <v>0</v>
      </c>
      <c r="GX256" s="48" t="n">
        <f aca="false">IF((GX255*(1+GX$5/Setup!$C$36)+IF($V256=31,N($F256),0))-DB256-EZ256&lt;0.005,0,(GX255*(1+GX$5/Setup!$C$36)+IF($V256=31,N($F256),0))-DB256-EZ256)</f>
        <v>0</v>
      </c>
      <c r="GY256" s="48" t="n">
        <f aca="false">IF((GY255*(1+GY$5/Setup!$C$36)+IF($V256=32,N($F256),0))-DC256-FA256&lt;0.005,0,(GY255*(1+GY$5/Setup!$C$36)+IF($V256=32,N($F256),0))-DC256-FA256)</f>
        <v>0</v>
      </c>
      <c r="GZ256" s="48" t="n">
        <f aca="false">IF((GZ255*(1+GZ$5/Setup!$C$36)+IF($V256=33,N($F256),0))-DD256-FB256&lt;0.005,0,(GZ255*(1+GZ$5/Setup!$C$36)+IF($V256=33,N($F256),0))-DD256-FB256)</f>
        <v>0</v>
      </c>
      <c r="HA256" s="48" t="n">
        <f aca="false">IF((HA255*(1+HA$5/Setup!$C$36)+IF($V256=34,N($F256),0))-DE256-FC256&lt;0.005,0,(HA255*(1+HA$5/Setup!$C$36)+IF($V256=34,N($F256),0))-DE256-FC256)</f>
        <v>0</v>
      </c>
      <c r="HB256" s="48" t="n">
        <f aca="false">IF((HB255*(1+HB$5/Setup!$C$36)+IF($V256=35,N($F256),0))-DF256-FD256&lt;0.005,0,(HB255*(1+HB$5/Setup!$C$36)+IF($V256=35,N($F256),0))-DF256-FD256)</f>
        <v>0</v>
      </c>
      <c r="HC256" s="48" t="n">
        <f aca="false">IF((HC255*(1+HC$5/Setup!$C$36)+IF($V256=36,N($F256),0))-DG256-FE256&lt;0.005,0,(HC255*(1+HC$5/Setup!$C$36)+IF($V256=36,N($F256),0))-DG256-FE256)</f>
        <v>0</v>
      </c>
      <c r="HD256" s="48" t="n">
        <f aca="false">IF((HD255*(1+HD$5/Setup!$C$36)+IF($V256=37,N($F256),0))-DH256-FF256&lt;0.005,0,(HD255*(1+HD$5/Setup!$C$36)+IF($V256=37,N($F256),0))-DH256-FF256)</f>
        <v>0</v>
      </c>
      <c r="HE256" s="48" t="n">
        <f aca="false">IF((HE255*(1+HE$5/Setup!$C$36)+IF($V256=38,N($F256),0))-DI256-FG256&lt;0.005,0,(HE255*(1+HE$5/Setup!$C$36)+IF($V256=38,N($F256),0))-DI256-FG256)</f>
        <v>0</v>
      </c>
      <c r="HF256" s="48" t="n">
        <f aca="false">IF((HF255*(1+HF$5/Setup!$C$36)+IF($V256=39,N($F256),0))-DJ256-FH256&lt;0.005,0,(HF255*(1+HF$5/Setup!$C$36)+IF($V256=39,N($F256),0))-DJ256-FH256)</f>
        <v>0</v>
      </c>
      <c r="HG256" s="48" t="n">
        <f aca="false">IF((HG255*(1+HG$5/Setup!$C$36)+IF($V256=40,N($F256),0))-DK256-FI256&lt;0.005,0,(HG255*(1+HG$5/Setup!$C$36)+IF($V256=40,N($F256),0))-DK256-FI256)</f>
        <v>0</v>
      </c>
      <c r="HH256" s="48" t="n">
        <f aca="false">IF((HH255*(1+HH$5/Setup!$C$36)+IF($V256=41,N($F256),0))-DL256-FJ256&lt;0.005,0,(HH255*(1+HH$5/Setup!$C$36)+IF($V256=41,N($F256),0))-DL256-FJ256)</f>
        <v>0</v>
      </c>
      <c r="HI256" s="48" t="n">
        <f aca="false">IF((HI255*(1+HI$5/Setup!$C$36)+IF($V256=42,N($F256),0))-DM256-FK256&lt;0.005,0,(HI255*(1+HI$5/Setup!$C$36)+IF($V256=42,N($F256),0))-DM256-FK256)</f>
        <v>0</v>
      </c>
      <c r="HJ256" s="48" t="n">
        <f aca="false">IF((HJ255*(1+HJ$5/Setup!$C$36)+IF($V256=43,N($F256),0))-DN256-FL256&lt;0.005,0,(HJ255*(1+HJ$5/Setup!$C$36)+IF($V256=43,N($F256),0))-DN256-FL256)</f>
        <v>0</v>
      </c>
      <c r="HK256" s="48" t="n">
        <f aca="false">IF((HK255*(1+HK$5/Setup!$C$36)+IF($V256=44,N($F256),0))-DO256-FM256&lt;0.005,0,(HK255*(1+HK$5/Setup!$C$36)+IF($V256=44,N($F256),0))-DO256-FM256)</f>
        <v>0</v>
      </c>
      <c r="HL256" s="48" t="n">
        <f aca="false">IF((HL255*(1+HL$5/Setup!$C$36)+IF($V256=45,N($F256),0))-DP256-FN256&lt;0.005,0,(HL255*(1+HL$5/Setup!$C$36)+IF($V256=45,N($F256),0))-DP256-FN256)</f>
        <v>0</v>
      </c>
      <c r="HM256" s="48" t="n">
        <f aca="false">IF((HM255*(1+HM$5/Setup!$C$36)+IF($V256=46,N($F256),0))-DQ256-FO256&lt;0.005,0,(HM255*(1+HM$5/Setup!$C$36)+IF($V256=46,N($F256),0))-DQ256-FO256)</f>
        <v>0</v>
      </c>
      <c r="HN256" s="48" t="n">
        <f aca="false">IF((HN255*(1+HN$5/Setup!$C$36)+IF($V256=47,N($F256),0))-DR256-FP256&lt;0.005,0,(HN255*(1+HN$5/Setup!$C$36)+IF($V256=47,N($F256),0))-DR256-FP256)</f>
        <v>0</v>
      </c>
      <c r="HO256" s="48" t="n">
        <f aca="false">IF((HO255*(1+HO$5/Setup!$C$36)+IF($V256=48,N($F256),0))-DS256-FQ256&lt;0.005,0,(HO255*(1+HO$5/Setup!$C$36)+IF($V256=48,N($F256),0))-DS256-FQ256)</f>
        <v>0</v>
      </c>
      <c r="HP256" s="48" t="n">
        <f aca="false">IF((HP255*(1+HP$5/Setup!$C$36)+IF($V256=49,N($F256),0))-DT256-FR256&lt;0.005,0,(HP255*(1+HP$5/Setup!$C$36)+IF($V256=49,N($F256),0))-DT256-FR256)</f>
        <v>0</v>
      </c>
      <c r="HQ256" s="48" t="n">
        <f aca="false">IF((HQ255*(1+HQ$5/Setup!$C$36)+IF($V256=50,N($F256),0))-DU256-FS256&lt;0.005,0,(HQ255*(1+HQ$5/Setup!$C$36)+IF($V256=50,N($F256),0))-DU256-FS256)</f>
        <v>0</v>
      </c>
    </row>
    <row r="257" customFormat="false" ht="15" hidden="false" customHeight="false" outlineLevel="0" collapsed="false">
      <c r="A257" s="44" t="n">
        <v>249</v>
      </c>
      <c r="B257" s="45" t="n">
        <f aca="false">IF(Setup!$C$7="Every month",EDATE(Setup!$C$8,($A257-1)),IF(Setup!$C$7="Twice a month",DATE(YEAR(Setup!$C$8),MONTH(Setup!$C$8)+INT((($A257-1)+Setup!$C$41)/2),MIN(IF(MOD(($A257-1)+Setup!$C$41,2)=0,Setup!$C$39,Setup!$C$40),DAY(EOMONTH(DATE(YEAR(Setup!$C$8),MONTH(Setup!$C$8)+INT((($A257-1)+Setup!$C$41)/2),1),0)))),Setup!$C$8+($A257-1)*IF(Setup!$C$7="Every week",7,14)))</f>
        <v>49797</v>
      </c>
      <c r="C257" s="45" t="n">
        <f aca="false">IF(Setup!$C$7="Every month",EDATE(Setup!$C$8,$A257),IF(Setup!$C$7="Twice a month",DATE(YEAR(Setup!$C$8),MONTH(Setup!$C$8)+INT(($A257+Setup!$C$41)/2),MIN(IF(MOD($A257+Setup!$C$41,2)=0,Setup!$C$39,Setup!$C$40),DAY(EOMONTH(DATE(YEAR(Setup!$C$8),MONTH(Setup!$C$8)+INT(($A257+Setup!$C$41)/2),1),0)))),Setup!$C$8+$A257*IF(Setup!$C$7="Every week",7,14)))</f>
        <v>49811</v>
      </c>
      <c r="D257" s="46"/>
      <c r="E257" s="47"/>
      <c r="F257" s="47"/>
      <c r="G257" s="47"/>
      <c r="H257" s="47"/>
      <c r="I257" s="48" t="n">
        <f aca="false">N(Setup!$C$11)+N(E257)</f>
        <v>100</v>
      </c>
      <c r="J257" s="48" t="n">
        <f aca="false">MIN(Setup!$C$37,MAX(I257,0))</f>
        <v>9.23076923076923</v>
      </c>
      <c r="K257" s="48" t="n">
        <f aca="false">MIN(MAX(N(Setup!$C$14)-L256,0),MAX(I257-J257,0))</f>
        <v>0</v>
      </c>
      <c r="L257" s="48" t="n">
        <f aca="false">L256+K257-N(G257)</f>
        <v>500</v>
      </c>
      <c r="M257" s="48" t="n">
        <f aca="false">M256+J257-N(H257)</f>
        <v>2298.46153846154</v>
      </c>
      <c r="N257" s="48" t="n">
        <f aca="false">SUM(BX257:DU257)</f>
        <v>0</v>
      </c>
      <c r="O257" s="48" t="n">
        <f aca="false">SUM(Z257:BW257)-N257</f>
        <v>25</v>
      </c>
      <c r="P257" s="48" t="n">
        <f aca="false">MAX(I257-J257-K257,0)+O257</f>
        <v>115.769230769231</v>
      </c>
      <c r="Q257" s="48" t="n">
        <f aca="false">SUM(DV257:FS257)</f>
        <v>0</v>
      </c>
      <c r="R257" s="49" t="n">
        <f aca="false">N257+J257+K257+Q257</f>
        <v>9.23076923076923</v>
      </c>
      <c r="S257" s="48" t="n">
        <f aca="false">T257-T256-N(F257)+N257+Q257</f>
        <v>0</v>
      </c>
      <c r="T257" s="49" t="n">
        <f aca="false">SUM(FT257:HQ257)</f>
        <v>0</v>
      </c>
      <c r="U257" s="44" t="str">
        <f aca="false">IF(T256&lt;0.005,"",INDEX(Helpers!$C$2:$C$51,IF(_xlfn.MINIFS($DV$6:$FS$6,DV257:FS257,"&gt;0.005")=0,V257,_xlfn.MINIFS($DV$6:$FS$6,DV257:FS257,"&gt;0.005"))))</f>
        <v/>
      </c>
      <c r="V257" s="44" t="n">
        <f aca="false">IF(_xlfn.MINIFS($FT$6:$HQ$6,FT256:HQ256,"&gt;0.005")=0,1,_xlfn.MINIFS($FT$6:$HQ$6,FT256:HQ256,"&gt;0.005"))</f>
        <v>1</v>
      </c>
      <c r="W257" s="44" t="n">
        <f aca="false">IF(AND(D257&lt;&gt;"Paid",T256&gt;0.005),1,0)</f>
        <v>0</v>
      </c>
      <c r="X257" s="48" t="n">
        <f aca="false">SUMPRODUCT(((Helpers!$G$2:$G$51*(1+(Helpers!$D$2:$D$51+0.000000001)/12)^(($B257-Setup!$C$8)/(365.25/12))-Helpers!$E$2:$E$51*((1+(Helpers!$D$2:$D$51+0.000000001)/12)^(($B257-Setup!$C$8)/(365.25/12))-1)/((Helpers!$D$2:$D$51+0.000000001)/12))&gt;0)*(Helpers!$G$2:$G$51*(1+(Helpers!$D$2:$D$51+0.000000001)/12)^(($B257-Setup!$C$8)/(365.25/12))-Helpers!$E$2:$E$51*((1+(Helpers!$D$2:$D$51+0.000000001)/12)^(($B257-Setup!$C$8)/(365.25/12))-1)/((Helpers!$D$2:$D$51+0.000000001)/12)))</f>
        <v>0</v>
      </c>
      <c r="Y257" s="48"/>
      <c r="Z257" s="48" t="n">
        <f aca="false">IF(OR(N(Z$5)=0,Z$6=""),0,Z$5*((DATE(YEAR($B257),MONTH($B257),MIN(Z$6,DAY(EOMONTH($B257,0))))&gt;=$B257)*(DATE(YEAR($B257),MONTH($B257),MIN(Z$6,DAY(EOMONTH($B257,0))))&lt;$C257)+(DATE(YEAR($B257),MONTH($B257)+1,MIN(Z$6,DAY(EOMONTH($B257,1))))&gt;=$B257)*(DATE(YEAR($B257),MONTH($B257)+1,MIN(Z$6,DAY(EOMONTH($B257,1))))&lt;$C257)))</f>
        <v>25</v>
      </c>
      <c r="AA257" s="48" t="n">
        <f aca="false">IF(OR(N(AA$5)=0,AA$6=""),0,AA$5*((DATE(YEAR($B257),MONTH($B257),MIN(AA$6,DAY(EOMONTH($B257,0))))&gt;=$B257)*(DATE(YEAR($B257),MONTH($B257),MIN(AA$6,DAY(EOMONTH($B257,0))))&lt;$C257)+(DATE(YEAR($B257),MONTH($B257)+1,MIN(AA$6,DAY(EOMONTH($B257,1))))&gt;=$B257)*(DATE(YEAR($B257),MONTH($B257)+1,MIN(AA$6,DAY(EOMONTH($B257,1))))&lt;$C257)))</f>
        <v>0</v>
      </c>
      <c r="AB257" s="48" t="n">
        <f aca="false">IF(OR(N(AB$5)=0,AB$6=""),0,AB$5*((DATE(YEAR($B257),MONTH($B257),MIN(AB$6,DAY(EOMONTH($B257,0))))&gt;=$B257)*(DATE(YEAR($B257),MONTH($B257),MIN(AB$6,DAY(EOMONTH($B257,0))))&lt;$C257)+(DATE(YEAR($B257),MONTH($B257)+1,MIN(AB$6,DAY(EOMONTH($B257,1))))&gt;=$B257)*(DATE(YEAR($B257),MONTH($B257)+1,MIN(AB$6,DAY(EOMONTH($B257,1))))&lt;$C257)))</f>
        <v>0</v>
      </c>
      <c r="AC257" s="48" t="n">
        <f aca="false">IF(OR(N(AC$5)=0,AC$6=""),0,AC$5*((DATE(YEAR($B257),MONTH($B257),MIN(AC$6,DAY(EOMONTH($B257,0))))&gt;=$B257)*(DATE(YEAR($B257),MONTH($B257),MIN(AC$6,DAY(EOMONTH($B257,0))))&lt;$C257)+(DATE(YEAR($B257),MONTH($B257)+1,MIN(AC$6,DAY(EOMONTH($B257,1))))&gt;=$B257)*(DATE(YEAR($B257),MONTH($B257)+1,MIN(AC$6,DAY(EOMONTH($B257,1))))&lt;$C257)))</f>
        <v>0</v>
      </c>
      <c r="AD257" s="48" t="n">
        <f aca="false">IF(OR(N(AD$5)=0,AD$6=""),0,AD$5*((DATE(YEAR($B257),MONTH($B257),MIN(AD$6,DAY(EOMONTH($B257,0))))&gt;=$B257)*(DATE(YEAR($B257),MONTH($B257),MIN(AD$6,DAY(EOMONTH($B257,0))))&lt;$C257)+(DATE(YEAR($B257),MONTH($B257)+1,MIN(AD$6,DAY(EOMONTH($B257,1))))&gt;=$B257)*(DATE(YEAR($B257),MONTH($B257)+1,MIN(AD$6,DAY(EOMONTH($B257,1))))&lt;$C257)))</f>
        <v>0</v>
      </c>
      <c r="AE257" s="48" t="n">
        <f aca="false">IF(OR(N(AE$5)=0,AE$6=""),0,AE$5*((DATE(YEAR($B257),MONTH($B257),MIN(AE$6,DAY(EOMONTH($B257,0))))&gt;=$B257)*(DATE(YEAR($B257),MONTH($B257),MIN(AE$6,DAY(EOMONTH($B257,0))))&lt;$C257)+(DATE(YEAR($B257),MONTH($B257)+1,MIN(AE$6,DAY(EOMONTH($B257,1))))&gt;=$B257)*(DATE(YEAR($B257),MONTH($B257)+1,MIN(AE$6,DAY(EOMONTH($B257,1))))&lt;$C257)))</f>
        <v>0</v>
      </c>
      <c r="AF257" s="48" t="n">
        <f aca="false">IF(OR(N(AF$5)=0,AF$6=""),0,AF$5*((DATE(YEAR($B257),MONTH($B257),MIN(AF$6,DAY(EOMONTH($B257,0))))&gt;=$B257)*(DATE(YEAR($B257),MONTH($B257),MIN(AF$6,DAY(EOMONTH($B257,0))))&lt;$C257)+(DATE(YEAR($B257),MONTH($B257)+1,MIN(AF$6,DAY(EOMONTH($B257,1))))&gt;=$B257)*(DATE(YEAR($B257),MONTH($B257)+1,MIN(AF$6,DAY(EOMONTH($B257,1))))&lt;$C257)))</f>
        <v>0</v>
      </c>
      <c r="AG257" s="48" t="n">
        <f aca="false">IF(OR(N(AG$5)=0,AG$6=""),0,AG$5*((DATE(YEAR($B257),MONTH($B257),MIN(AG$6,DAY(EOMONTH($B257,0))))&gt;=$B257)*(DATE(YEAR($B257),MONTH($B257),MIN(AG$6,DAY(EOMONTH($B257,0))))&lt;$C257)+(DATE(YEAR($B257),MONTH($B257)+1,MIN(AG$6,DAY(EOMONTH($B257,1))))&gt;=$B257)*(DATE(YEAR($B257),MONTH($B257)+1,MIN(AG$6,DAY(EOMONTH($B257,1))))&lt;$C257)))</f>
        <v>0</v>
      </c>
      <c r="AH257" s="48" t="n">
        <f aca="false">IF(OR(N(AH$5)=0,AH$6=""),0,AH$5*((DATE(YEAR($B257),MONTH($B257),MIN(AH$6,DAY(EOMONTH($B257,0))))&gt;=$B257)*(DATE(YEAR($B257),MONTH($B257),MIN(AH$6,DAY(EOMONTH($B257,0))))&lt;$C257)+(DATE(YEAR($B257),MONTH($B257)+1,MIN(AH$6,DAY(EOMONTH($B257,1))))&gt;=$B257)*(DATE(YEAR($B257),MONTH($B257)+1,MIN(AH$6,DAY(EOMONTH($B257,1))))&lt;$C257)))</f>
        <v>0</v>
      </c>
      <c r="AI257" s="48" t="n">
        <f aca="false">IF(OR(N(AI$5)=0,AI$6=""),0,AI$5*((DATE(YEAR($B257),MONTH($B257),MIN(AI$6,DAY(EOMONTH($B257,0))))&gt;=$B257)*(DATE(YEAR($B257),MONTH($B257),MIN(AI$6,DAY(EOMONTH($B257,0))))&lt;$C257)+(DATE(YEAR($B257),MONTH($B257)+1,MIN(AI$6,DAY(EOMONTH($B257,1))))&gt;=$B257)*(DATE(YEAR($B257),MONTH($B257)+1,MIN(AI$6,DAY(EOMONTH($B257,1))))&lt;$C257)))</f>
        <v>0</v>
      </c>
      <c r="AJ257" s="48" t="n">
        <f aca="false">IF(OR(N(AJ$5)=0,AJ$6=""),0,AJ$5*((DATE(YEAR($B257),MONTH($B257),MIN(AJ$6,DAY(EOMONTH($B257,0))))&gt;=$B257)*(DATE(YEAR($B257),MONTH($B257),MIN(AJ$6,DAY(EOMONTH($B257,0))))&lt;$C257)+(DATE(YEAR($B257),MONTH($B257)+1,MIN(AJ$6,DAY(EOMONTH($B257,1))))&gt;=$B257)*(DATE(YEAR($B257),MONTH($B257)+1,MIN(AJ$6,DAY(EOMONTH($B257,1))))&lt;$C257)))</f>
        <v>0</v>
      </c>
      <c r="AK257" s="48" t="n">
        <f aca="false">IF(OR(N(AK$5)=0,AK$6=""),0,AK$5*((DATE(YEAR($B257),MONTH($B257),MIN(AK$6,DAY(EOMONTH($B257,0))))&gt;=$B257)*(DATE(YEAR($B257),MONTH($B257),MIN(AK$6,DAY(EOMONTH($B257,0))))&lt;$C257)+(DATE(YEAR($B257),MONTH($B257)+1,MIN(AK$6,DAY(EOMONTH($B257,1))))&gt;=$B257)*(DATE(YEAR($B257),MONTH($B257)+1,MIN(AK$6,DAY(EOMONTH($B257,1))))&lt;$C257)))</f>
        <v>0</v>
      </c>
      <c r="AL257" s="48" t="n">
        <f aca="false">IF(OR(N(AL$5)=0,AL$6=""),0,AL$5*((DATE(YEAR($B257),MONTH($B257),MIN(AL$6,DAY(EOMONTH($B257,0))))&gt;=$B257)*(DATE(YEAR($B257),MONTH($B257),MIN(AL$6,DAY(EOMONTH($B257,0))))&lt;$C257)+(DATE(YEAR($B257),MONTH($B257)+1,MIN(AL$6,DAY(EOMONTH($B257,1))))&gt;=$B257)*(DATE(YEAR($B257),MONTH($B257)+1,MIN(AL$6,DAY(EOMONTH($B257,1))))&lt;$C257)))</f>
        <v>0</v>
      </c>
      <c r="AM257" s="48" t="n">
        <f aca="false">IF(OR(N(AM$5)=0,AM$6=""),0,AM$5*((DATE(YEAR($B257),MONTH($B257),MIN(AM$6,DAY(EOMONTH($B257,0))))&gt;=$B257)*(DATE(YEAR($B257),MONTH($B257),MIN(AM$6,DAY(EOMONTH($B257,0))))&lt;$C257)+(DATE(YEAR($B257),MONTH($B257)+1,MIN(AM$6,DAY(EOMONTH($B257,1))))&gt;=$B257)*(DATE(YEAR($B257),MONTH($B257)+1,MIN(AM$6,DAY(EOMONTH($B257,1))))&lt;$C257)))</f>
        <v>0</v>
      </c>
      <c r="AN257" s="48" t="n">
        <f aca="false">IF(OR(N(AN$5)=0,AN$6=""),0,AN$5*((DATE(YEAR($B257),MONTH($B257),MIN(AN$6,DAY(EOMONTH($B257,0))))&gt;=$B257)*(DATE(YEAR($B257),MONTH($B257),MIN(AN$6,DAY(EOMONTH($B257,0))))&lt;$C257)+(DATE(YEAR($B257),MONTH($B257)+1,MIN(AN$6,DAY(EOMONTH($B257,1))))&gt;=$B257)*(DATE(YEAR($B257),MONTH($B257)+1,MIN(AN$6,DAY(EOMONTH($B257,1))))&lt;$C257)))</f>
        <v>0</v>
      </c>
      <c r="AO257" s="48" t="n">
        <f aca="false">IF(OR(N(AO$5)=0,AO$6=""),0,AO$5*((DATE(YEAR($B257),MONTH($B257),MIN(AO$6,DAY(EOMONTH($B257,0))))&gt;=$B257)*(DATE(YEAR($B257),MONTH($B257),MIN(AO$6,DAY(EOMONTH($B257,0))))&lt;$C257)+(DATE(YEAR($B257),MONTH($B257)+1,MIN(AO$6,DAY(EOMONTH($B257,1))))&gt;=$B257)*(DATE(YEAR($B257),MONTH($B257)+1,MIN(AO$6,DAY(EOMONTH($B257,1))))&lt;$C257)))</f>
        <v>0</v>
      </c>
      <c r="AP257" s="48" t="n">
        <f aca="false">IF(OR(N(AP$5)=0,AP$6=""),0,AP$5*((DATE(YEAR($B257),MONTH($B257),MIN(AP$6,DAY(EOMONTH($B257,0))))&gt;=$B257)*(DATE(YEAR($B257),MONTH($B257),MIN(AP$6,DAY(EOMONTH($B257,0))))&lt;$C257)+(DATE(YEAR($B257),MONTH($B257)+1,MIN(AP$6,DAY(EOMONTH($B257,1))))&gt;=$B257)*(DATE(YEAR($B257),MONTH($B257)+1,MIN(AP$6,DAY(EOMONTH($B257,1))))&lt;$C257)))</f>
        <v>0</v>
      </c>
      <c r="AQ257" s="48" t="n">
        <f aca="false">IF(OR(N(AQ$5)=0,AQ$6=""),0,AQ$5*((DATE(YEAR($B257),MONTH($B257),MIN(AQ$6,DAY(EOMONTH($B257,0))))&gt;=$B257)*(DATE(YEAR($B257),MONTH($B257),MIN(AQ$6,DAY(EOMONTH($B257,0))))&lt;$C257)+(DATE(YEAR($B257),MONTH($B257)+1,MIN(AQ$6,DAY(EOMONTH($B257,1))))&gt;=$B257)*(DATE(YEAR($B257),MONTH($B257)+1,MIN(AQ$6,DAY(EOMONTH($B257,1))))&lt;$C257)))</f>
        <v>0</v>
      </c>
      <c r="AR257" s="48" t="n">
        <f aca="false">IF(OR(N(AR$5)=0,AR$6=""),0,AR$5*((DATE(YEAR($B257),MONTH($B257),MIN(AR$6,DAY(EOMONTH($B257,0))))&gt;=$B257)*(DATE(YEAR($B257),MONTH($B257),MIN(AR$6,DAY(EOMONTH($B257,0))))&lt;$C257)+(DATE(YEAR($B257),MONTH($B257)+1,MIN(AR$6,DAY(EOMONTH($B257,1))))&gt;=$B257)*(DATE(YEAR($B257),MONTH($B257)+1,MIN(AR$6,DAY(EOMONTH($B257,1))))&lt;$C257)))</f>
        <v>0</v>
      </c>
      <c r="AS257" s="48" t="n">
        <f aca="false">IF(OR(N(AS$5)=0,AS$6=""),0,AS$5*((DATE(YEAR($B257),MONTH($B257),MIN(AS$6,DAY(EOMONTH($B257,0))))&gt;=$B257)*(DATE(YEAR($B257),MONTH($B257),MIN(AS$6,DAY(EOMONTH($B257,0))))&lt;$C257)+(DATE(YEAR($B257),MONTH($B257)+1,MIN(AS$6,DAY(EOMONTH($B257,1))))&gt;=$B257)*(DATE(YEAR($B257),MONTH($B257)+1,MIN(AS$6,DAY(EOMONTH($B257,1))))&lt;$C257)))</f>
        <v>0</v>
      </c>
      <c r="AT257" s="48" t="n">
        <f aca="false">IF(OR(N(AT$5)=0,AT$6=""),0,AT$5*((DATE(YEAR($B257),MONTH($B257),MIN(AT$6,DAY(EOMONTH($B257,0))))&gt;=$B257)*(DATE(YEAR($B257),MONTH($B257),MIN(AT$6,DAY(EOMONTH($B257,0))))&lt;$C257)+(DATE(YEAR($B257),MONTH($B257)+1,MIN(AT$6,DAY(EOMONTH($B257,1))))&gt;=$B257)*(DATE(YEAR($B257),MONTH($B257)+1,MIN(AT$6,DAY(EOMONTH($B257,1))))&lt;$C257)))</f>
        <v>0</v>
      </c>
      <c r="AU257" s="48" t="n">
        <f aca="false">IF(OR(N(AU$5)=0,AU$6=""),0,AU$5*((DATE(YEAR($B257),MONTH($B257),MIN(AU$6,DAY(EOMONTH($B257,0))))&gt;=$B257)*(DATE(YEAR($B257),MONTH($B257),MIN(AU$6,DAY(EOMONTH($B257,0))))&lt;$C257)+(DATE(YEAR($B257),MONTH($B257)+1,MIN(AU$6,DAY(EOMONTH($B257,1))))&gt;=$B257)*(DATE(YEAR($B257),MONTH($B257)+1,MIN(AU$6,DAY(EOMONTH($B257,1))))&lt;$C257)))</f>
        <v>0</v>
      </c>
      <c r="AV257" s="48" t="n">
        <f aca="false">IF(OR(N(AV$5)=0,AV$6=""),0,AV$5*((DATE(YEAR($B257),MONTH($B257),MIN(AV$6,DAY(EOMONTH($B257,0))))&gt;=$B257)*(DATE(YEAR($B257),MONTH($B257),MIN(AV$6,DAY(EOMONTH($B257,0))))&lt;$C257)+(DATE(YEAR($B257),MONTH($B257)+1,MIN(AV$6,DAY(EOMONTH($B257,1))))&gt;=$B257)*(DATE(YEAR($B257),MONTH($B257)+1,MIN(AV$6,DAY(EOMONTH($B257,1))))&lt;$C257)))</f>
        <v>0</v>
      </c>
      <c r="AW257" s="48" t="n">
        <f aca="false">IF(OR(N(AW$5)=0,AW$6=""),0,AW$5*((DATE(YEAR($B257),MONTH($B257),MIN(AW$6,DAY(EOMONTH($B257,0))))&gt;=$B257)*(DATE(YEAR($B257),MONTH($B257),MIN(AW$6,DAY(EOMONTH($B257,0))))&lt;$C257)+(DATE(YEAR($B257),MONTH($B257)+1,MIN(AW$6,DAY(EOMONTH($B257,1))))&gt;=$B257)*(DATE(YEAR($B257),MONTH($B257)+1,MIN(AW$6,DAY(EOMONTH($B257,1))))&lt;$C257)))</f>
        <v>0</v>
      </c>
      <c r="AX257" s="48" t="n">
        <f aca="false">IF(OR(N(AX$5)=0,AX$6=""),0,AX$5*((DATE(YEAR($B257),MONTH($B257),MIN(AX$6,DAY(EOMONTH($B257,0))))&gt;=$B257)*(DATE(YEAR($B257),MONTH($B257),MIN(AX$6,DAY(EOMONTH($B257,0))))&lt;$C257)+(DATE(YEAR($B257),MONTH($B257)+1,MIN(AX$6,DAY(EOMONTH($B257,1))))&gt;=$B257)*(DATE(YEAR($B257),MONTH($B257)+1,MIN(AX$6,DAY(EOMONTH($B257,1))))&lt;$C257)))</f>
        <v>0</v>
      </c>
      <c r="AY257" s="48" t="n">
        <f aca="false">IF(OR(N(AY$5)=0,AY$6=""),0,AY$5*((DATE(YEAR($B257),MONTH($B257),MIN(AY$6,DAY(EOMONTH($B257,0))))&gt;=$B257)*(DATE(YEAR($B257),MONTH($B257),MIN(AY$6,DAY(EOMONTH($B257,0))))&lt;$C257)+(DATE(YEAR($B257),MONTH($B257)+1,MIN(AY$6,DAY(EOMONTH($B257,1))))&gt;=$B257)*(DATE(YEAR($B257),MONTH($B257)+1,MIN(AY$6,DAY(EOMONTH($B257,1))))&lt;$C257)))</f>
        <v>0</v>
      </c>
      <c r="AZ257" s="48" t="n">
        <f aca="false">IF(OR(N(AZ$5)=0,AZ$6=""),0,AZ$5*((DATE(YEAR($B257),MONTH($B257),MIN(AZ$6,DAY(EOMONTH($B257,0))))&gt;=$B257)*(DATE(YEAR($B257),MONTH($B257),MIN(AZ$6,DAY(EOMONTH($B257,0))))&lt;$C257)+(DATE(YEAR($B257),MONTH($B257)+1,MIN(AZ$6,DAY(EOMONTH($B257,1))))&gt;=$B257)*(DATE(YEAR($B257),MONTH($B257)+1,MIN(AZ$6,DAY(EOMONTH($B257,1))))&lt;$C257)))</f>
        <v>0</v>
      </c>
      <c r="BA257" s="48" t="n">
        <f aca="false">IF(OR(N(BA$5)=0,BA$6=""),0,BA$5*((DATE(YEAR($B257),MONTH($B257),MIN(BA$6,DAY(EOMONTH($B257,0))))&gt;=$B257)*(DATE(YEAR($B257),MONTH($B257),MIN(BA$6,DAY(EOMONTH($B257,0))))&lt;$C257)+(DATE(YEAR($B257),MONTH($B257)+1,MIN(BA$6,DAY(EOMONTH($B257,1))))&gt;=$B257)*(DATE(YEAR($B257),MONTH($B257)+1,MIN(BA$6,DAY(EOMONTH($B257,1))))&lt;$C257)))</f>
        <v>0</v>
      </c>
      <c r="BB257" s="48" t="n">
        <f aca="false">IF(OR(N(BB$5)=0,BB$6=""),0,BB$5*((DATE(YEAR($B257),MONTH($B257),MIN(BB$6,DAY(EOMONTH($B257,0))))&gt;=$B257)*(DATE(YEAR($B257),MONTH($B257),MIN(BB$6,DAY(EOMONTH($B257,0))))&lt;$C257)+(DATE(YEAR($B257),MONTH($B257)+1,MIN(BB$6,DAY(EOMONTH($B257,1))))&gt;=$B257)*(DATE(YEAR($B257),MONTH($B257)+1,MIN(BB$6,DAY(EOMONTH($B257,1))))&lt;$C257)))</f>
        <v>0</v>
      </c>
      <c r="BC257" s="48" t="n">
        <f aca="false">IF(OR(N(BC$5)=0,BC$6=""),0,BC$5*((DATE(YEAR($B257),MONTH($B257),MIN(BC$6,DAY(EOMONTH($B257,0))))&gt;=$B257)*(DATE(YEAR($B257),MONTH($B257),MIN(BC$6,DAY(EOMONTH($B257,0))))&lt;$C257)+(DATE(YEAR($B257),MONTH($B257)+1,MIN(BC$6,DAY(EOMONTH($B257,1))))&gt;=$B257)*(DATE(YEAR($B257),MONTH($B257)+1,MIN(BC$6,DAY(EOMONTH($B257,1))))&lt;$C257)))</f>
        <v>0</v>
      </c>
      <c r="BD257" s="48" t="n">
        <f aca="false">IF(OR(N(BD$5)=0,BD$6=""),0,BD$5*((DATE(YEAR($B257),MONTH($B257),MIN(BD$6,DAY(EOMONTH($B257,0))))&gt;=$B257)*(DATE(YEAR($B257),MONTH($B257),MIN(BD$6,DAY(EOMONTH($B257,0))))&lt;$C257)+(DATE(YEAR($B257),MONTH($B257)+1,MIN(BD$6,DAY(EOMONTH($B257,1))))&gt;=$B257)*(DATE(YEAR($B257),MONTH($B257)+1,MIN(BD$6,DAY(EOMONTH($B257,1))))&lt;$C257)))</f>
        <v>0</v>
      </c>
      <c r="BE257" s="48" t="n">
        <f aca="false">IF(OR(N(BE$5)=0,BE$6=""),0,BE$5*((DATE(YEAR($B257),MONTH($B257),MIN(BE$6,DAY(EOMONTH($B257,0))))&gt;=$B257)*(DATE(YEAR($B257),MONTH($B257),MIN(BE$6,DAY(EOMONTH($B257,0))))&lt;$C257)+(DATE(YEAR($B257),MONTH($B257)+1,MIN(BE$6,DAY(EOMONTH($B257,1))))&gt;=$B257)*(DATE(YEAR($B257),MONTH($B257)+1,MIN(BE$6,DAY(EOMONTH($B257,1))))&lt;$C257)))</f>
        <v>0</v>
      </c>
      <c r="BF257" s="48" t="n">
        <f aca="false">IF(OR(N(BF$5)=0,BF$6=""),0,BF$5*((DATE(YEAR($B257),MONTH($B257),MIN(BF$6,DAY(EOMONTH($B257,0))))&gt;=$B257)*(DATE(YEAR($B257),MONTH($B257),MIN(BF$6,DAY(EOMONTH($B257,0))))&lt;$C257)+(DATE(YEAR($B257),MONTH($B257)+1,MIN(BF$6,DAY(EOMONTH($B257,1))))&gt;=$B257)*(DATE(YEAR($B257),MONTH($B257)+1,MIN(BF$6,DAY(EOMONTH($B257,1))))&lt;$C257)))</f>
        <v>0</v>
      </c>
      <c r="BG257" s="48" t="n">
        <f aca="false">IF(OR(N(BG$5)=0,BG$6=""),0,BG$5*((DATE(YEAR($B257),MONTH($B257),MIN(BG$6,DAY(EOMONTH($B257,0))))&gt;=$B257)*(DATE(YEAR($B257),MONTH($B257),MIN(BG$6,DAY(EOMONTH($B257,0))))&lt;$C257)+(DATE(YEAR($B257),MONTH($B257)+1,MIN(BG$6,DAY(EOMONTH($B257,1))))&gt;=$B257)*(DATE(YEAR($B257),MONTH($B257)+1,MIN(BG$6,DAY(EOMONTH($B257,1))))&lt;$C257)))</f>
        <v>0</v>
      </c>
      <c r="BH257" s="48" t="n">
        <f aca="false">IF(OR(N(BH$5)=0,BH$6=""),0,BH$5*((DATE(YEAR($B257),MONTH($B257),MIN(BH$6,DAY(EOMONTH($B257,0))))&gt;=$B257)*(DATE(YEAR($B257),MONTH($B257),MIN(BH$6,DAY(EOMONTH($B257,0))))&lt;$C257)+(DATE(YEAR($B257),MONTH($B257)+1,MIN(BH$6,DAY(EOMONTH($B257,1))))&gt;=$B257)*(DATE(YEAR($B257),MONTH($B257)+1,MIN(BH$6,DAY(EOMONTH($B257,1))))&lt;$C257)))</f>
        <v>0</v>
      </c>
      <c r="BI257" s="48" t="n">
        <f aca="false">IF(OR(N(BI$5)=0,BI$6=""),0,BI$5*((DATE(YEAR($B257),MONTH($B257),MIN(BI$6,DAY(EOMONTH($B257,0))))&gt;=$B257)*(DATE(YEAR($B257),MONTH($B257),MIN(BI$6,DAY(EOMONTH($B257,0))))&lt;$C257)+(DATE(YEAR($B257),MONTH($B257)+1,MIN(BI$6,DAY(EOMONTH($B257,1))))&gt;=$B257)*(DATE(YEAR($B257),MONTH($B257)+1,MIN(BI$6,DAY(EOMONTH($B257,1))))&lt;$C257)))</f>
        <v>0</v>
      </c>
      <c r="BJ257" s="48" t="n">
        <f aca="false">IF(OR(N(BJ$5)=0,BJ$6=""),0,BJ$5*((DATE(YEAR($B257),MONTH($B257),MIN(BJ$6,DAY(EOMONTH($B257,0))))&gt;=$B257)*(DATE(YEAR($B257),MONTH($B257),MIN(BJ$6,DAY(EOMONTH($B257,0))))&lt;$C257)+(DATE(YEAR($B257),MONTH($B257)+1,MIN(BJ$6,DAY(EOMONTH($B257,1))))&gt;=$B257)*(DATE(YEAR($B257),MONTH($B257)+1,MIN(BJ$6,DAY(EOMONTH($B257,1))))&lt;$C257)))</f>
        <v>0</v>
      </c>
      <c r="BK257" s="48" t="n">
        <f aca="false">IF(OR(N(BK$5)=0,BK$6=""),0,BK$5*((DATE(YEAR($B257),MONTH($B257),MIN(BK$6,DAY(EOMONTH($B257,0))))&gt;=$B257)*(DATE(YEAR($B257),MONTH($B257),MIN(BK$6,DAY(EOMONTH($B257,0))))&lt;$C257)+(DATE(YEAR($B257),MONTH($B257)+1,MIN(BK$6,DAY(EOMONTH($B257,1))))&gt;=$B257)*(DATE(YEAR($B257),MONTH($B257)+1,MIN(BK$6,DAY(EOMONTH($B257,1))))&lt;$C257)))</f>
        <v>0</v>
      </c>
      <c r="BL257" s="48" t="n">
        <f aca="false">IF(OR(N(BL$5)=0,BL$6=""),0,BL$5*((DATE(YEAR($B257),MONTH($B257),MIN(BL$6,DAY(EOMONTH($B257,0))))&gt;=$B257)*(DATE(YEAR($B257),MONTH($B257),MIN(BL$6,DAY(EOMONTH($B257,0))))&lt;$C257)+(DATE(YEAR($B257),MONTH($B257)+1,MIN(BL$6,DAY(EOMONTH($B257,1))))&gt;=$B257)*(DATE(YEAR($B257),MONTH($B257)+1,MIN(BL$6,DAY(EOMONTH($B257,1))))&lt;$C257)))</f>
        <v>0</v>
      </c>
      <c r="BM257" s="48" t="n">
        <f aca="false">IF(OR(N(BM$5)=0,BM$6=""),0,BM$5*((DATE(YEAR($B257),MONTH($B257),MIN(BM$6,DAY(EOMONTH($B257,0))))&gt;=$B257)*(DATE(YEAR($B257),MONTH($B257),MIN(BM$6,DAY(EOMONTH($B257,0))))&lt;$C257)+(DATE(YEAR($B257),MONTH($B257)+1,MIN(BM$6,DAY(EOMONTH($B257,1))))&gt;=$B257)*(DATE(YEAR($B257),MONTH($B257)+1,MIN(BM$6,DAY(EOMONTH($B257,1))))&lt;$C257)))</f>
        <v>0</v>
      </c>
      <c r="BN257" s="48" t="n">
        <f aca="false">IF(OR(N(BN$5)=0,BN$6=""),0,BN$5*((DATE(YEAR($B257),MONTH($B257),MIN(BN$6,DAY(EOMONTH($B257,0))))&gt;=$B257)*(DATE(YEAR($B257),MONTH($B257),MIN(BN$6,DAY(EOMONTH($B257,0))))&lt;$C257)+(DATE(YEAR($B257),MONTH($B257)+1,MIN(BN$6,DAY(EOMONTH($B257,1))))&gt;=$B257)*(DATE(YEAR($B257),MONTH($B257)+1,MIN(BN$6,DAY(EOMONTH($B257,1))))&lt;$C257)))</f>
        <v>0</v>
      </c>
      <c r="BO257" s="48" t="n">
        <f aca="false">IF(OR(N(BO$5)=0,BO$6=""),0,BO$5*((DATE(YEAR($B257),MONTH($B257),MIN(BO$6,DAY(EOMONTH($B257,0))))&gt;=$B257)*(DATE(YEAR($B257),MONTH($B257),MIN(BO$6,DAY(EOMONTH($B257,0))))&lt;$C257)+(DATE(YEAR($B257),MONTH($B257)+1,MIN(BO$6,DAY(EOMONTH($B257,1))))&gt;=$B257)*(DATE(YEAR($B257),MONTH($B257)+1,MIN(BO$6,DAY(EOMONTH($B257,1))))&lt;$C257)))</f>
        <v>0</v>
      </c>
      <c r="BP257" s="48" t="n">
        <f aca="false">IF(OR(N(BP$5)=0,BP$6=""),0,BP$5*((DATE(YEAR($B257),MONTH($B257),MIN(BP$6,DAY(EOMONTH($B257,0))))&gt;=$B257)*(DATE(YEAR($B257),MONTH($B257),MIN(BP$6,DAY(EOMONTH($B257,0))))&lt;$C257)+(DATE(YEAR($B257),MONTH($B257)+1,MIN(BP$6,DAY(EOMONTH($B257,1))))&gt;=$B257)*(DATE(YEAR($B257),MONTH($B257)+1,MIN(BP$6,DAY(EOMONTH($B257,1))))&lt;$C257)))</f>
        <v>0</v>
      </c>
      <c r="BQ257" s="48" t="n">
        <f aca="false">IF(OR(N(BQ$5)=0,BQ$6=""),0,BQ$5*((DATE(YEAR($B257),MONTH($B257),MIN(BQ$6,DAY(EOMONTH($B257,0))))&gt;=$B257)*(DATE(YEAR($B257),MONTH($B257),MIN(BQ$6,DAY(EOMONTH($B257,0))))&lt;$C257)+(DATE(YEAR($B257),MONTH($B257)+1,MIN(BQ$6,DAY(EOMONTH($B257,1))))&gt;=$B257)*(DATE(YEAR($B257),MONTH($B257)+1,MIN(BQ$6,DAY(EOMONTH($B257,1))))&lt;$C257)))</f>
        <v>0</v>
      </c>
      <c r="BR257" s="48" t="n">
        <f aca="false">IF(OR(N(BR$5)=0,BR$6=""),0,BR$5*((DATE(YEAR($B257),MONTH($B257),MIN(BR$6,DAY(EOMONTH($B257,0))))&gt;=$B257)*(DATE(YEAR($B257),MONTH($B257),MIN(BR$6,DAY(EOMONTH($B257,0))))&lt;$C257)+(DATE(YEAR($B257),MONTH($B257)+1,MIN(BR$6,DAY(EOMONTH($B257,1))))&gt;=$B257)*(DATE(YEAR($B257),MONTH($B257)+1,MIN(BR$6,DAY(EOMONTH($B257,1))))&lt;$C257)))</f>
        <v>0</v>
      </c>
      <c r="BS257" s="48" t="n">
        <f aca="false">IF(OR(N(BS$5)=0,BS$6=""),0,BS$5*((DATE(YEAR($B257),MONTH($B257),MIN(BS$6,DAY(EOMONTH($B257,0))))&gt;=$B257)*(DATE(YEAR($B257),MONTH($B257),MIN(BS$6,DAY(EOMONTH($B257,0))))&lt;$C257)+(DATE(YEAR($B257),MONTH($B257)+1,MIN(BS$6,DAY(EOMONTH($B257,1))))&gt;=$B257)*(DATE(YEAR($B257),MONTH($B257)+1,MIN(BS$6,DAY(EOMONTH($B257,1))))&lt;$C257)))</f>
        <v>0</v>
      </c>
      <c r="BT257" s="48" t="n">
        <f aca="false">IF(OR(N(BT$5)=0,BT$6=""),0,BT$5*((DATE(YEAR($B257),MONTH($B257),MIN(BT$6,DAY(EOMONTH($B257,0))))&gt;=$B257)*(DATE(YEAR($B257),MONTH($B257),MIN(BT$6,DAY(EOMONTH($B257,0))))&lt;$C257)+(DATE(YEAR($B257),MONTH($B257)+1,MIN(BT$6,DAY(EOMONTH($B257,1))))&gt;=$B257)*(DATE(YEAR($B257),MONTH($B257)+1,MIN(BT$6,DAY(EOMONTH($B257,1))))&lt;$C257)))</f>
        <v>0</v>
      </c>
      <c r="BU257" s="48" t="n">
        <f aca="false">IF(OR(N(BU$5)=0,BU$6=""),0,BU$5*((DATE(YEAR($B257),MONTH($B257),MIN(BU$6,DAY(EOMONTH($B257,0))))&gt;=$B257)*(DATE(YEAR($B257),MONTH($B257),MIN(BU$6,DAY(EOMONTH($B257,0))))&lt;$C257)+(DATE(YEAR($B257),MONTH($B257)+1,MIN(BU$6,DAY(EOMONTH($B257,1))))&gt;=$B257)*(DATE(YEAR($B257),MONTH($B257)+1,MIN(BU$6,DAY(EOMONTH($B257,1))))&lt;$C257)))</f>
        <v>0</v>
      </c>
      <c r="BV257" s="48" t="n">
        <f aca="false">IF(OR(N(BV$5)=0,BV$6=""),0,BV$5*((DATE(YEAR($B257),MONTH($B257),MIN(BV$6,DAY(EOMONTH($B257,0))))&gt;=$B257)*(DATE(YEAR($B257),MONTH($B257),MIN(BV$6,DAY(EOMONTH($B257,0))))&lt;$C257)+(DATE(YEAR($B257),MONTH($B257)+1,MIN(BV$6,DAY(EOMONTH($B257,1))))&gt;=$B257)*(DATE(YEAR($B257),MONTH($B257)+1,MIN(BV$6,DAY(EOMONTH($B257,1))))&lt;$C257)))</f>
        <v>0</v>
      </c>
      <c r="BW257" s="48" t="n">
        <f aca="false">IF(OR(N(BW$5)=0,BW$6=""),0,BW$5*((DATE(YEAR($B257),MONTH($B257),MIN(BW$6,DAY(EOMONTH($B257,0))))&gt;=$B257)*(DATE(YEAR($B257),MONTH($B257),MIN(BW$6,DAY(EOMONTH($B257,0))))&lt;$C257)+(DATE(YEAR($B257),MONTH($B257)+1,MIN(BW$6,DAY(EOMONTH($B257,1))))&gt;=$B257)*(DATE(YEAR($B257),MONTH($B257)+1,MIN(BW$6,DAY(EOMONTH($B257,1))))&lt;$C257)))</f>
        <v>0</v>
      </c>
      <c r="BX257" s="48" t="n">
        <f aca="false">MIN(Z257,(FT256*(1+FT$5/Setup!$C$36)+IF($V257=1,N($F257),0)))</f>
        <v>0</v>
      </c>
      <c r="BY257" s="48" t="n">
        <f aca="false">MIN(AA257,(FU256*(1+FU$5/Setup!$C$36)+IF($V257=2,N($F257),0)))</f>
        <v>0</v>
      </c>
      <c r="BZ257" s="48" t="n">
        <f aca="false">MIN(AB257,(FV256*(1+FV$5/Setup!$C$36)+IF($V257=3,N($F257),0)))</f>
        <v>0</v>
      </c>
      <c r="CA257" s="48" t="n">
        <f aca="false">MIN(AC257,(FW256*(1+FW$5/Setup!$C$36)+IF($V257=4,N($F257),0)))</f>
        <v>0</v>
      </c>
      <c r="CB257" s="48" t="n">
        <f aca="false">MIN(AD257,(FX256*(1+FX$5/Setup!$C$36)+IF($V257=5,N($F257),0)))</f>
        <v>0</v>
      </c>
      <c r="CC257" s="48" t="n">
        <f aca="false">MIN(AE257,(FY256*(1+FY$5/Setup!$C$36)+IF($V257=6,N($F257),0)))</f>
        <v>0</v>
      </c>
      <c r="CD257" s="48" t="n">
        <f aca="false">MIN(AF257,(FZ256*(1+FZ$5/Setup!$C$36)+IF($V257=7,N($F257),0)))</f>
        <v>0</v>
      </c>
      <c r="CE257" s="48" t="n">
        <f aca="false">MIN(AG257,(GA256*(1+GA$5/Setup!$C$36)+IF($V257=8,N($F257),0)))</f>
        <v>0</v>
      </c>
      <c r="CF257" s="48" t="n">
        <f aca="false">MIN(AH257,(GB256*(1+GB$5/Setup!$C$36)+IF($V257=9,N($F257),0)))</f>
        <v>0</v>
      </c>
      <c r="CG257" s="48" t="n">
        <f aca="false">MIN(AI257,(GC256*(1+GC$5/Setup!$C$36)+IF($V257=10,N($F257),0)))</f>
        <v>0</v>
      </c>
      <c r="CH257" s="48" t="n">
        <f aca="false">MIN(AJ257,(GD256*(1+GD$5/Setup!$C$36)+IF($V257=11,N($F257),0)))</f>
        <v>0</v>
      </c>
      <c r="CI257" s="48" t="n">
        <f aca="false">MIN(AK257,(GE256*(1+GE$5/Setup!$C$36)+IF($V257=12,N($F257),0)))</f>
        <v>0</v>
      </c>
      <c r="CJ257" s="48" t="n">
        <f aca="false">MIN(AL257,(GF256*(1+GF$5/Setup!$C$36)+IF($V257=13,N($F257),0)))</f>
        <v>0</v>
      </c>
      <c r="CK257" s="48" t="n">
        <f aca="false">MIN(AM257,(GG256*(1+GG$5/Setup!$C$36)+IF($V257=14,N($F257),0)))</f>
        <v>0</v>
      </c>
      <c r="CL257" s="48" t="n">
        <f aca="false">MIN(AN257,(GH256*(1+GH$5/Setup!$C$36)+IF($V257=15,N($F257),0)))</f>
        <v>0</v>
      </c>
      <c r="CM257" s="48" t="n">
        <f aca="false">MIN(AO257,(GI256*(1+GI$5/Setup!$C$36)+IF($V257=16,N($F257),0)))</f>
        <v>0</v>
      </c>
      <c r="CN257" s="48" t="n">
        <f aca="false">MIN(AP257,(GJ256*(1+GJ$5/Setup!$C$36)+IF($V257=17,N($F257),0)))</f>
        <v>0</v>
      </c>
      <c r="CO257" s="48" t="n">
        <f aca="false">MIN(AQ257,(GK256*(1+GK$5/Setup!$C$36)+IF($V257=18,N($F257),0)))</f>
        <v>0</v>
      </c>
      <c r="CP257" s="48" t="n">
        <f aca="false">MIN(AR257,(GL256*(1+GL$5/Setup!$C$36)+IF($V257=19,N($F257),0)))</f>
        <v>0</v>
      </c>
      <c r="CQ257" s="48" t="n">
        <f aca="false">MIN(AS257,(GM256*(1+GM$5/Setup!$C$36)+IF($V257=20,N($F257),0)))</f>
        <v>0</v>
      </c>
      <c r="CR257" s="48" t="n">
        <f aca="false">MIN(AT257,(GN256*(1+GN$5/Setup!$C$36)+IF($V257=21,N($F257),0)))</f>
        <v>0</v>
      </c>
      <c r="CS257" s="48" t="n">
        <f aca="false">MIN(AU257,(GO256*(1+GO$5/Setup!$C$36)+IF($V257=22,N($F257),0)))</f>
        <v>0</v>
      </c>
      <c r="CT257" s="48" t="n">
        <f aca="false">MIN(AV257,(GP256*(1+GP$5/Setup!$C$36)+IF($V257=23,N($F257),0)))</f>
        <v>0</v>
      </c>
      <c r="CU257" s="48" t="n">
        <f aca="false">MIN(AW257,(GQ256*(1+GQ$5/Setup!$C$36)+IF($V257=24,N($F257),0)))</f>
        <v>0</v>
      </c>
      <c r="CV257" s="48" t="n">
        <f aca="false">MIN(AX257,(GR256*(1+GR$5/Setup!$C$36)+IF($V257=25,N($F257),0)))</f>
        <v>0</v>
      </c>
      <c r="CW257" s="48" t="n">
        <f aca="false">MIN(AY257,(GS256*(1+GS$5/Setup!$C$36)+IF($V257=26,N($F257),0)))</f>
        <v>0</v>
      </c>
      <c r="CX257" s="48" t="n">
        <f aca="false">MIN(AZ257,(GT256*(1+GT$5/Setup!$C$36)+IF($V257=27,N($F257),0)))</f>
        <v>0</v>
      </c>
      <c r="CY257" s="48" t="n">
        <f aca="false">MIN(BA257,(GU256*(1+GU$5/Setup!$C$36)+IF($V257=28,N($F257),0)))</f>
        <v>0</v>
      </c>
      <c r="CZ257" s="48" t="n">
        <f aca="false">MIN(BB257,(GV256*(1+GV$5/Setup!$C$36)+IF($V257=29,N($F257),0)))</f>
        <v>0</v>
      </c>
      <c r="DA257" s="48" t="n">
        <f aca="false">MIN(BC257,(GW256*(1+GW$5/Setup!$C$36)+IF($V257=30,N($F257),0)))</f>
        <v>0</v>
      </c>
      <c r="DB257" s="48" t="n">
        <f aca="false">MIN(BD257,(GX256*(1+GX$5/Setup!$C$36)+IF($V257=31,N($F257),0)))</f>
        <v>0</v>
      </c>
      <c r="DC257" s="48" t="n">
        <f aca="false">MIN(BE257,(GY256*(1+GY$5/Setup!$C$36)+IF($V257=32,N($F257),0)))</f>
        <v>0</v>
      </c>
      <c r="DD257" s="48" t="n">
        <f aca="false">MIN(BF257,(GZ256*(1+GZ$5/Setup!$C$36)+IF($V257=33,N($F257),0)))</f>
        <v>0</v>
      </c>
      <c r="DE257" s="48" t="n">
        <f aca="false">MIN(BG257,(HA256*(1+HA$5/Setup!$C$36)+IF($V257=34,N($F257),0)))</f>
        <v>0</v>
      </c>
      <c r="DF257" s="48" t="n">
        <f aca="false">MIN(BH257,(HB256*(1+HB$5/Setup!$C$36)+IF($V257=35,N($F257),0)))</f>
        <v>0</v>
      </c>
      <c r="DG257" s="48" t="n">
        <f aca="false">MIN(BI257,(HC256*(1+HC$5/Setup!$C$36)+IF($V257=36,N($F257),0)))</f>
        <v>0</v>
      </c>
      <c r="DH257" s="48" t="n">
        <f aca="false">MIN(BJ257,(HD256*(1+HD$5/Setup!$C$36)+IF($V257=37,N($F257),0)))</f>
        <v>0</v>
      </c>
      <c r="DI257" s="48" t="n">
        <f aca="false">MIN(BK257,(HE256*(1+HE$5/Setup!$C$36)+IF($V257=38,N($F257),0)))</f>
        <v>0</v>
      </c>
      <c r="DJ257" s="48" t="n">
        <f aca="false">MIN(BL257,(HF256*(1+HF$5/Setup!$C$36)+IF($V257=39,N($F257),0)))</f>
        <v>0</v>
      </c>
      <c r="DK257" s="48" t="n">
        <f aca="false">MIN(BM257,(HG256*(1+HG$5/Setup!$C$36)+IF($V257=40,N($F257),0)))</f>
        <v>0</v>
      </c>
      <c r="DL257" s="48" t="n">
        <f aca="false">MIN(BN257,(HH256*(1+HH$5/Setup!$C$36)+IF($V257=41,N($F257),0)))</f>
        <v>0</v>
      </c>
      <c r="DM257" s="48" t="n">
        <f aca="false">MIN(BO257,(HI256*(1+HI$5/Setup!$C$36)+IF($V257=42,N($F257),0)))</f>
        <v>0</v>
      </c>
      <c r="DN257" s="48" t="n">
        <f aca="false">MIN(BP257,(HJ256*(1+HJ$5/Setup!$C$36)+IF($V257=43,N($F257),0)))</f>
        <v>0</v>
      </c>
      <c r="DO257" s="48" t="n">
        <f aca="false">MIN(BQ257,(HK256*(1+HK$5/Setup!$C$36)+IF($V257=44,N($F257),0)))</f>
        <v>0</v>
      </c>
      <c r="DP257" s="48" t="n">
        <f aca="false">MIN(BR257,(HL256*(1+HL$5/Setup!$C$36)+IF($V257=45,N($F257),0)))</f>
        <v>0</v>
      </c>
      <c r="DQ257" s="48" t="n">
        <f aca="false">MIN(BS257,(HM256*(1+HM$5/Setup!$C$36)+IF($V257=46,N($F257),0)))</f>
        <v>0</v>
      </c>
      <c r="DR257" s="48" t="n">
        <f aca="false">MIN(BT257,(HN256*(1+HN$5/Setup!$C$36)+IF($V257=47,N($F257),0)))</f>
        <v>0</v>
      </c>
      <c r="DS257" s="48" t="n">
        <f aca="false">MIN(BU257,(HO256*(1+HO$5/Setup!$C$36)+IF($V257=48,N($F257),0)))</f>
        <v>0</v>
      </c>
      <c r="DT257" s="48" t="n">
        <f aca="false">MIN(BV257,(HP256*(1+HP$5/Setup!$C$36)+IF($V257=49,N($F257),0)))</f>
        <v>0</v>
      </c>
      <c r="DU257" s="48" t="n">
        <f aca="false">MIN(BW257,(HQ256*(1+HQ$5/Setup!$C$36)+IF($V257=50,N($F257),0)))</f>
        <v>0</v>
      </c>
      <c r="DV257" s="48" t="n">
        <f aca="false">MIN(MAX((FT256*(1+FT$5/Setup!$C$36)+IF($V257=1,N($F257),0))-BX257,0),MAX($P257-0,0))</f>
        <v>0</v>
      </c>
      <c r="DW257" s="48" t="n">
        <f aca="false">MIN(MAX((FU256*(1+FU$5/Setup!$C$36)+IF($V257=2,N($F257),0))-BY257,0),MAX($P257-SUM(DV257:DV257),0))</f>
        <v>0</v>
      </c>
      <c r="DX257" s="48" t="n">
        <f aca="false">MIN(MAX((FV256*(1+FV$5/Setup!$C$36)+IF($V257=3,N($F257),0))-BZ257,0),MAX($P257-SUM(DV257:DW257),0))</f>
        <v>0</v>
      </c>
      <c r="DY257" s="48" t="n">
        <f aca="false">MIN(MAX((FW256*(1+FW$5/Setup!$C$36)+IF($V257=4,N($F257),0))-CA257,0),MAX($P257-SUM(DV257:DX257),0))</f>
        <v>0</v>
      </c>
      <c r="DZ257" s="48" t="n">
        <f aca="false">MIN(MAX((FX256*(1+FX$5/Setup!$C$36)+IF($V257=5,N($F257),0))-CB257,0),MAX($P257-SUM(DV257:DY257),0))</f>
        <v>0</v>
      </c>
      <c r="EA257" s="48" t="n">
        <f aca="false">MIN(MAX((FY256*(1+FY$5/Setup!$C$36)+IF($V257=6,N($F257),0))-CC257,0),MAX($P257-SUM(DV257:DZ257),0))</f>
        <v>0</v>
      </c>
      <c r="EB257" s="48" t="n">
        <f aca="false">MIN(MAX((FZ256*(1+FZ$5/Setup!$C$36)+IF($V257=7,N($F257),0))-CD257,0),MAX($P257-SUM(DV257:EA257),0))</f>
        <v>0</v>
      </c>
      <c r="EC257" s="48" t="n">
        <f aca="false">MIN(MAX((GA256*(1+GA$5/Setup!$C$36)+IF($V257=8,N($F257),0))-CE257,0),MAX($P257-SUM(DV257:EB257),0))</f>
        <v>0</v>
      </c>
      <c r="ED257" s="48" t="n">
        <f aca="false">MIN(MAX((GB256*(1+GB$5/Setup!$C$36)+IF($V257=9,N($F257),0))-CF257,0),MAX($P257-SUM(DV257:EC257),0))</f>
        <v>0</v>
      </c>
      <c r="EE257" s="48" t="n">
        <f aca="false">MIN(MAX((GC256*(1+GC$5/Setup!$C$36)+IF($V257=10,N($F257),0))-CG257,0),MAX($P257-SUM(DV257:ED257),0))</f>
        <v>0</v>
      </c>
      <c r="EF257" s="48" t="n">
        <f aca="false">MIN(MAX((GD256*(1+GD$5/Setup!$C$36)+IF($V257=11,N($F257),0))-CH257,0),MAX($P257-SUM(DV257:EE257),0))</f>
        <v>0</v>
      </c>
      <c r="EG257" s="48" t="n">
        <f aca="false">MIN(MAX((GE256*(1+GE$5/Setup!$C$36)+IF($V257=12,N($F257),0))-CI257,0),MAX($P257-SUM(DV257:EF257),0))</f>
        <v>0</v>
      </c>
      <c r="EH257" s="48" t="n">
        <f aca="false">MIN(MAX((GF256*(1+GF$5/Setup!$C$36)+IF($V257=13,N($F257),0))-CJ257,0),MAX($P257-SUM(DV257:EG257),0))</f>
        <v>0</v>
      </c>
      <c r="EI257" s="48" t="n">
        <f aca="false">MIN(MAX((GG256*(1+GG$5/Setup!$C$36)+IF($V257=14,N($F257),0))-CK257,0),MAX($P257-SUM(DV257:EH257),0))</f>
        <v>0</v>
      </c>
      <c r="EJ257" s="48" t="n">
        <f aca="false">MIN(MAX((GH256*(1+GH$5/Setup!$C$36)+IF($V257=15,N($F257),0))-CL257,0),MAX($P257-SUM(DV257:EI257),0))</f>
        <v>0</v>
      </c>
      <c r="EK257" s="48" t="n">
        <f aca="false">MIN(MAX((GI256*(1+GI$5/Setup!$C$36)+IF($V257=16,N($F257),0))-CM257,0),MAX($P257-SUM(DV257:EJ257),0))</f>
        <v>0</v>
      </c>
      <c r="EL257" s="48" t="n">
        <f aca="false">MIN(MAX((GJ256*(1+GJ$5/Setup!$C$36)+IF($V257=17,N($F257),0))-CN257,0),MAX($P257-SUM(DV257:EK257),0))</f>
        <v>0</v>
      </c>
      <c r="EM257" s="48" t="n">
        <f aca="false">MIN(MAX((GK256*(1+GK$5/Setup!$C$36)+IF($V257=18,N($F257),0))-CO257,0),MAX($P257-SUM(DV257:EL257),0))</f>
        <v>0</v>
      </c>
      <c r="EN257" s="48" t="n">
        <f aca="false">MIN(MAX((GL256*(1+GL$5/Setup!$C$36)+IF($V257=19,N($F257),0))-CP257,0),MAX($P257-SUM(DV257:EM257),0))</f>
        <v>0</v>
      </c>
      <c r="EO257" s="48" t="n">
        <f aca="false">MIN(MAX((GM256*(1+GM$5/Setup!$C$36)+IF($V257=20,N($F257),0))-CQ257,0),MAX($P257-SUM(DV257:EN257),0))</f>
        <v>0</v>
      </c>
      <c r="EP257" s="48" t="n">
        <f aca="false">MIN(MAX((GN256*(1+GN$5/Setup!$C$36)+IF($V257=21,N($F257),0))-CR257,0),MAX($P257-SUM(DV257:EO257),0))</f>
        <v>0</v>
      </c>
      <c r="EQ257" s="48" t="n">
        <f aca="false">MIN(MAX((GO256*(1+GO$5/Setup!$C$36)+IF($V257=22,N($F257),0))-CS257,0),MAX($P257-SUM(DV257:EP257),0))</f>
        <v>0</v>
      </c>
      <c r="ER257" s="48" t="n">
        <f aca="false">MIN(MAX((GP256*(1+GP$5/Setup!$C$36)+IF($V257=23,N($F257),0))-CT257,0),MAX($P257-SUM(DV257:EQ257),0))</f>
        <v>0</v>
      </c>
      <c r="ES257" s="48" t="n">
        <f aca="false">MIN(MAX((GQ256*(1+GQ$5/Setup!$C$36)+IF($V257=24,N($F257),0))-CU257,0),MAX($P257-SUM(DV257:ER257),0))</f>
        <v>0</v>
      </c>
      <c r="ET257" s="48" t="n">
        <f aca="false">MIN(MAX((GR256*(1+GR$5/Setup!$C$36)+IF($V257=25,N($F257),0))-CV257,0),MAX($P257-SUM(DV257:ES257),0))</f>
        <v>0</v>
      </c>
      <c r="EU257" s="48" t="n">
        <f aca="false">MIN(MAX((GS256*(1+GS$5/Setup!$C$36)+IF($V257=26,N($F257),0))-CW257,0),MAX($P257-SUM(DV257:ET257),0))</f>
        <v>0</v>
      </c>
      <c r="EV257" s="48" t="n">
        <f aca="false">MIN(MAX((GT256*(1+GT$5/Setup!$C$36)+IF($V257=27,N($F257),0))-CX257,0),MAX($P257-SUM(DV257:EU257),0))</f>
        <v>0</v>
      </c>
      <c r="EW257" s="48" t="n">
        <f aca="false">MIN(MAX((GU256*(1+GU$5/Setup!$C$36)+IF($V257=28,N($F257),0))-CY257,0),MAX($P257-SUM(DV257:EV257),0))</f>
        <v>0</v>
      </c>
      <c r="EX257" s="48" t="n">
        <f aca="false">MIN(MAX((GV256*(1+GV$5/Setup!$C$36)+IF($V257=29,N($F257),0))-CZ257,0),MAX($P257-SUM(DV257:EW257),0))</f>
        <v>0</v>
      </c>
      <c r="EY257" s="48" t="n">
        <f aca="false">MIN(MAX((GW256*(1+GW$5/Setup!$C$36)+IF($V257=30,N($F257),0))-DA257,0),MAX($P257-SUM(DV257:EX257),0))</f>
        <v>0</v>
      </c>
      <c r="EZ257" s="48" t="n">
        <f aca="false">MIN(MAX((GX256*(1+GX$5/Setup!$C$36)+IF($V257=31,N($F257),0))-DB257,0),MAX($P257-SUM(DV257:EY257),0))</f>
        <v>0</v>
      </c>
      <c r="FA257" s="48" t="n">
        <f aca="false">MIN(MAX((GY256*(1+GY$5/Setup!$C$36)+IF($V257=32,N($F257),0))-DC257,0),MAX($P257-SUM(DV257:EZ257),0))</f>
        <v>0</v>
      </c>
      <c r="FB257" s="48" t="n">
        <f aca="false">MIN(MAX((GZ256*(1+GZ$5/Setup!$C$36)+IF($V257=33,N($F257),0))-DD257,0),MAX($P257-SUM(DV257:FA257),0))</f>
        <v>0</v>
      </c>
      <c r="FC257" s="48" t="n">
        <f aca="false">MIN(MAX((HA256*(1+HA$5/Setup!$C$36)+IF($V257=34,N($F257),0))-DE257,0),MAX($P257-SUM(DV257:FB257),0))</f>
        <v>0</v>
      </c>
      <c r="FD257" s="48" t="n">
        <f aca="false">MIN(MAX((HB256*(1+HB$5/Setup!$C$36)+IF($V257=35,N($F257),0))-DF257,0),MAX($P257-SUM(DV257:FC257),0))</f>
        <v>0</v>
      </c>
      <c r="FE257" s="48" t="n">
        <f aca="false">MIN(MAX((HC256*(1+HC$5/Setup!$C$36)+IF($V257=36,N($F257),0))-DG257,0),MAX($P257-SUM(DV257:FD257),0))</f>
        <v>0</v>
      </c>
      <c r="FF257" s="48" t="n">
        <f aca="false">MIN(MAX((HD256*(1+HD$5/Setup!$C$36)+IF($V257=37,N($F257),0))-DH257,0),MAX($P257-SUM(DV257:FE257),0))</f>
        <v>0</v>
      </c>
      <c r="FG257" s="48" t="n">
        <f aca="false">MIN(MAX((HE256*(1+HE$5/Setup!$C$36)+IF($V257=38,N($F257),0))-DI257,0),MAX($P257-SUM(DV257:FF257),0))</f>
        <v>0</v>
      </c>
      <c r="FH257" s="48" t="n">
        <f aca="false">MIN(MAX((HF256*(1+HF$5/Setup!$C$36)+IF($V257=39,N($F257),0))-DJ257,0),MAX($P257-SUM(DV257:FG257),0))</f>
        <v>0</v>
      </c>
      <c r="FI257" s="48" t="n">
        <f aca="false">MIN(MAX((HG256*(1+HG$5/Setup!$C$36)+IF($V257=40,N($F257),0))-DK257,0),MAX($P257-SUM(DV257:FH257),0))</f>
        <v>0</v>
      </c>
      <c r="FJ257" s="48" t="n">
        <f aca="false">MIN(MAX((HH256*(1+HH$5/Setup!$C$36)+IF($V257=41,N($F257),0))-DL257,0),MAX($P257-SUM(DV257:FI257),0))</f>
        <v>0</v>
      </c>
      <c r="FK257" s="48" t="n">
        <f aca="false">MIN(MAX((HI256*(1+HI$5/Setup!$C$36)+IF($V257=42,N($F257),0))-DM257,0),MAX($P257-SUM(DV257:FJ257),0))</f>
        <v>0</v>
      </c>
      <c r="FL257" s="48" t="n">
        <f aca="false">MIN(MAX((HJ256*(1+HJ$5/Setup!$C$36)+IF($V257=43,N($F257),0))-DN257,0),MAX($P257-SUM(DV257:FK257),0))</f>
        <v>0</v>
      </c>
      <c r="FM257" s="48" t="n">
        <f aca="false">MIN(MAX((HK256*(1+HK$5/Setup!$C$36)+IF($V257=44,N($F257),0))-DO257,0),MAX($P257-SUM(DV257:FL257),0))</f>
        <v>0</v>
      </c>
      <c r="FN257" s="48" t="n">
        <f aca="false">MIN(MAX((HL256*(1+HL$5/Setup!$C$36)+IF($V257=45,N($F257),0))-DP257,0),MAX($P257-SUM(DV257:FM257),0))</f>
        <v>0</v>
      </c>
      <c r="FO257" s="48" t="n">
        <f aca="false">MIN(MAX((HM256*(1+HM$5/Setup!$C$36)+IF($V257=46,N($F257),0))-DQ257,0),MAX($P257-SUM(DV257:FN257),0))</f>
        <v>0</v>
      </c>
      <c r="FP257" s="48" t="n">
        <f aca="false">MIN(MAX((HN256*(1+HN$5/Setup!$C$36)+IF($V257=47,N($F257),0))-DR257,0),MAX($P257-SUM(DV257:FO257),0))</f>
        <v>0</v>
      </c>
      <c r="FQ257" s="48" t="n">
        <f aca="false">MIN(MAX((HO256*(1+HO$5/Setup!$C$36)+IF($V257=48,N($F257),0))-DS257,0),MAX($P257-SUM(DV257:FP257),0))</f>
        <v>0</v>
      </c>
      <c r="FR257" s="48" t="n">
        <f aca="false">MIN(MAX((HP256*(1+HP$5/Setup!$C$36)+IF($V257=49,N($F257),0))-DT257,0),MAX($P257-SUM(DV257:FQ257),0))</f>
        <v>0</v>
      </c>
      <c r="FS257" s="48" t="n">
        <f aca="false">MIN(MAX((HQ256*(1+HQ$5/Setup!$C$36)+IF($V257=50,N($F257),0))-DU257,0),MAX($P257-SUM(DV257:FR257),0))</f>
        <v>0</v>
      </c>
      <c r="FT257" s="48" t="n">
        <f aca="false">IF((FT256*(1+FT$5/Setup!$C$36)+IF($V257=1,N($F257),0))-BX257-DV257&lt;0.005,0,(FT256*(1+FT$5/Setup!$C$36)+IF($V257=1,N($F257),0))-BX257-DV257)</f>
        <v>0</v>
      </c>
      <c r="FU257" s="48" t="n">
        <f aca="false">IF((FU256*(1+FU$5/Setup!$C$36)+IF($V257=2,N($F257),0))-BY257-DW257&lt;0.005,0,(FU256*(1+FU$5/Setup!$C$36)+IF($V257=2,N($F257),0))-BY257-DW257)</f>
        <v>0</v>
      </c>
      <c r="FV257" s="48" t="n">
        <f aca="false">IF((FV256*(1+FV$5/Setup!$C$36)+IF($V257=3,N($F257),0))-BZ257-DX257&lt;0.005,0,(FV256*(1+FV$5/Setup!$C$36)+IF($V257=3,N($F257),0))-BZ257-DX257)</f>
        <v>0</v>
      </c>
      <c r="FW257" s="48" t="n">
        <f aca="false">IF((FW256*(1+FW$5/Setup!$C$36)+IF($V257=4,N($F257),0))-CA257-DY257&lt;0.005,0,(FW256*(1+FW$5/Setup!$C$36)+IF($V257=4,N($F257),0))-CA257-DY257)</f>
        <v>0</v>
      </c>
      <c r="FX257" s="48" t="n">
        <f aca="false">IF((FX256*(1+FX$5/Setup!$C$36)+IF($V257=5,N($F257),0))-CB257-DZ257&lt;0.005,0,(FX256*(1+FX$5/Setup!$C$36)+IF($V257=5,N($F257),0))-CB257-DZ257)</f>
        <v>0</v>
      </c>
      <c r="FY257" s="48" t="n">
        <f aca="false">IF((FY256*(1+FY$5/Setup!$C$36)+IF($V257=6,N($F257),0))-CC257-EA257&lt;0.005,0,(FY256*(1+FY$5/Setup!$C$36)+IF($V257=6,N($F257),0))-CC257-EA257)</f>
        <v>0</v>
      </c>
      <c r="FZ257" s="48" t="n">
        <f aca="false">IF((FZ256*(1+FZ$5/Setup!$C$36)+IF($V257=7,N($F257),0))-CD257-EB257&lt;0.005,0,(FZ256*(1+FZ$5/Setup!$C$36)+IF($V257=7,N($F257),0))-CD257-EB257)</f>
        <v>0</v>
      </c>
      <c r="GA257" s="48" t="n">
        <f aca="false">IF((GA256*(1+GA$5/Setup!$C$36)+IF($V257=8,N($F257),0))-CE257-EC257&lt;0.005,0,(GA256*(1+GA$5/Setup!$C$36)+IF($V257=8,N($F257),0))-CE257-EC257)</f>
        <v>0</v>
      </c>
      <c r="GB257" s="48" t="n">
        <f aca="false">IF((GB256*(1+GB$5/Setup!$C$36)+IF($V257=9,N($F257),0))-CF257-ED257&lt;0.005,0,(GB256*(1+GB$5/Setup!$C$36)+IF($V257=9,N($F257),0))-CF257-ED257)</f>
        <v>0</v>
      </c>
      <c r="GC257" s="48" t="n">
        <f aca="false">IF((GC256*(1+GC$5/Setup!$C$36)+IF($V257=10,N($F257),0))-CG257-EE257&lt;0.005,0,(GC256*(1+GC$5/Setup!$C$36)+IF($V257=10,N($F257),0))-CG257-EE257)</f>
        <v>0</v>
      </c>
      <c r="GD257" s="48" t="n">
        <f aca="false">IF((GD256*(1+GD$5/Setup!$C$36)+IF($V257=11,N($F257),0))-CH257-EF257&lt;0.005,0,(GD256*(1+GD$5/Setup!$C$36)+IF($V257=11,N($F257),0))-CH257-EF257)</f>
        <v>0</v>
      </c>
      <c r="GE257" s="48" t="n">
        <f aca="false">IF((GE256*(1+GE$5/Setup!$C$36)+IF($V257=12,N($F257),0))-CI257-EG257&lt;0.005,0,(GE256*(1+GE$5/Setup!$C$36)+IF($V257=12,N($F257),0))-CI257-EG257)</f>
        <v>0</v>
      </c>
      <c r="GF257" s="48" t="n">
        <f aca="false">IF((GF256*(1+GF$5/Setup!$C$36)+IF($V257=13,N($F257),0))-CJ257-EH257&lt;0.005,0,(GF256*(1+GF$5/Setup!$C$36)+IF($V257=13,N($F257),0))-CJ257-EH257)</f>
        <v>0</v>
      </c>
      <c r="GG257" s="48" t="n">
        <f aca="false">IF((GG256*(1+GG$5/Setup!$C$36)+IF($V257=14,N($F257),0))-CK257-EI257&lt;0.005,0,(GG256*(1+GG$5/Setup!$C$36)+IF($V257=14,N($F257),0))-CK257-EI257)</f>
        <v>0</v>
      </c>
      <c r="GH257" s="48" t="n">
        <f aca="false">IF((GH256*(1+GH$5/Setup!$C$36)+IF($V257=15,N($F257),0))-CL257-EJ257&lt;0.005,0,(GH256*(1+GH$5/Setup!$C$36)+IF($V257=15,N($F257),0))-CL257-EJ257)</f>
        <v>0</v>
      </c>
      <c r="GI257" s="48" t="n">
        <f aca="false">IF((GI256*(1+GI$5/Setup!$C$36)+IF($V257=16,N($F257),0))-CM257-EK257&lt;0.005,0,(GI256*(1+GI$5/Setup!$C$36)+IF($V257=16,N($F257),0))-CM257-EK257)</f>
        <v>0</v>
      </c>
      <c r="GJ257" s="48" t="n">
        <f aca="false">IF((GJ256*(1+GJ$5/Setup!$C$36)+IF($V257=17,N($F257),0))-CN257-EL257&lt;0.005,0,(GJ256*(1+GJ$5/Setup!$C$36)+IF($V257=17,N($F257),0))-CN257-EL257)</f>
        <v>0</v>
      </c>
      <c r="GK257" s="48" t="n">
        <f aca="false">IF((GK256*(1+GK$5/Setup!$C$36)+IF($V257=18,N($F257),0))-CO257-EM257&lt;0.005,0,(GK256*(1+GK$5/Setup!$C$36)+IF($V257=18,N($F257),0))-CO257-EM257)</f>
        <v>0</v>
      </c>
      <c r="GL257" s="48" t="n">
        <f aca="false">IF((GL256*(1+GL$5/Setup!$C$36)+IF($V257=19,N($F257),0))-CP257-EN257&lt;0.005,0,(GL256*(1+GL$5/Setup!$C$36)+IF($V257=19,N($F257),0))-CP257-EN257)</f>
        <v>0</v>
      </c>
      <c r="GM257" s="48" t="n">
        <f aca="false">IF((GM256*(1+GM$5/Setup!$C$36)+IF($V257=20,N($F257),0))-CQ257-EO257&lt;0.005,0,(GM256*(1+GM$5/Setup!$C$36)+IF($V257=20,N($F257),0))-CQ257-EO257)</f>
        <v>0</v>
      </c>
      <c r="GN257" s="48" t="n">
        <f aca="false">IF((GN256*(1+GN$5/Setup!$C$36)+IF($V257=21,N($F257),0))-CR257-EP257&lt;0.005,0,(GN256*(1+GN$5/Setup!$C$36)+IF($V257=21,N($F257),0))-CR257-EP257)</f>
        <v>0</v>
      </c>
      <c r="GO257" s="48" t="n">
        <f aca="false">IF((GO256*(1+GO$5/Setup!$C$36)+IF($V257=22,N($F257),0))-CS257-EQ257&lt;0.005,0,(GO256*(1+GO$5/Setup!$C$36)+IF($V257=22,N($F257),0))-CS257-EQ257)</f>
        <v>0</v>
      </c>
      <c r="GP257" s="48" t="n">
        <f aca="false">IF((GP256*(1+GP$5/Setup!$C$36)+IF($V257=23,N($F257),0))-CT257-ER257&lt;0.005,0,(GP256*(1+GP$5/Setup!$C$36)+IF($V257=23,N($F257),0))-CT257-ER257)</f>
        <v>0</v>
      </c>
      <c r="GQ257" s="48" t="n">
        <f aca="false">IF((GQ256*(1+GQ$5/Setup!$C$36)+IF($V257=24,N($F257),0))-CU257-ES257&lt;0.005,0,(GQ256*(1+GQ$5/Setup!$C$36)+IF($V257=24,N($F257),0))-CU257-ES257)</f>
        <v>0</v>
      </c>
      <c r="GR257" s="48" t="n">
        <f aca="false">IF((GR256*(1+GR$5/Setup!$C$36)+IF($V257=25,N($F257),0))-CV257-ET257&lt;0.005,0,(GR256*(1+GR$5/Setup!$C$36)+IF($V257=25,N($F257),0))-CV257-ET257)</f>
        <v>0</v>
      </c>
      <c r="GS257" s="48" t="n">
        <f aca="false">IF((GS256*(1+GS$5/Setup!$C$36)+IF($V257=26,N($F257),0))-CW257-EU257&lt;0.005,0,(GS256*(1+GS$5/Setup!$C$36)+IF($V257=26,N($F257),0))-CW257-EU257)</f>
        <v>0</v>
      </c>
      <c r="GT257" s="48" t="n">
        <f aca="false">IF((GT256*(1+GT$5/Setup!$C$36)+IF($V257=27,N($F257),0))-CX257-EV257&lt;0.005,0,(GT256*(1+GT$5/Setup!$C$36)+IF($V257=27,N($F257),0))-CX257-EV257)</f>
        <v>0</v>
      </c>
      <c r="GU257" s="48" t="n">
        <f aca="false">IF((GU256*(1+GU$5/Setup!$C$36)+IF($V257=28,N($F257),0))-CY257-EW257&lt;0.005,0,(GU256*(1+GU$5/Setup!$C$36)+IF($V257=28,N($F257),0))-CY257-EW257)</f>
        <v>0</v>
      </c>
      <c r="GV257" s="48" t="n">
        <f aca="false">IF((GV256*(1+GV$5/Setup!$C$36)+IF($V257=29,N($F257),0))-CZ257-EX257&lt;0.005,0,(GV256*(1+GV$5/Setup!$C$36)+IF($V257=29,N($F257),0))-CZ257-EX257)</f>
        <v>0</v>
      </c>
      <c r="GW257" s="48" t="n">
        <f aca="false">IF((GW256*(1+GW$5/Setup!$C$36)+IF($V257=30,N($F257),0))-DA257-EY257&lt;0.005,0,(GW256*(1+GW$5/Setup!$C$36)+IF($V257=30,N($F257),0))-DA257-EY257)</f>
        <v>0</v>
      </c>
      <c r="GX257" s="48" t="n">
        <f aca="false">IF((GX256*(1+GX$5/Setup!$C$36)+IF($V257=31,N($F257),0))-DB257-EZ257&lt;0.005,0,(GX256*(1+GX$5/Setup!$C$36)+IF($V257=31,N($F257),0))-DB257-EZ257)</f>
        <v>0</v>
      </c>
      <c r="GY257" s="48" t="n">
        <f aca="false">IF((GY256*(1+GY$5/Setup!$C$36)+IF($V257=32,N($F257),0))-DC257-FA257&lt;0.005,0,(GY256*(1+GY$5/Setup!$C$36)+IF($V257=32,N($F257),0))-DC257-FA257)</f>
        <v>0</v>
      </c>
      <c r="GZ257" s="48" t="n">
        <f aca="false">IF((GZ256*(1+GZ$5/Setup!$C$36)+IF($V257=33,N($F257),0))-DD257-FB257&lt;0.005,0,(GZ256*(1+GZ$5/Setup!$C$36)+IF($V257=33,N($F257),0))-DD257-FB257)</f>
        <v>0</v>
      </c>
      <c r="HA257" s="48" t="n">
        <f aca="false">IF((HA256*(1+HA$5/Setup!$C$36)+IF($V257=34,N($F257),0))-DE257-FC257&lt;0.005,0,(HA256*(1+HA$5/Setup!$C$36)+IF($V257=34,N($F257),0))-DE257-FC257)</f>
        <v>0</v>
      </c>
      <c r="HB257" s="48" t="n">
        <f aca="false">IF((HB256*(1+HB$5/Setup!$C$36)+IF($V257=35,N($F257),0))-DF257-FD257&lt;0.005,0,(HB256*(1+HB$5/Setup!$C$36)+IF($V257=35,N($F257),0))-DF257-FD257)</f>
        <v>0</v>
      </c>
      <c r="HC257" s="48" t="n">
        <f aca="false">IF((HC256*(1+HC$5/Setup!$C$36)+IF($V257=36,N($F257),0))-DG257-FE257&lt;0.005,0,(HC256*(1+HC$5/Setup!$C$36)+IF($V257=36,N($F257),0))-DG257-FE257)</f>
        <v>0</v>
      </c>
      <c r="HD257" s="48" t="n">
        <f aca="false">IF((HD256*(1+HD$5/Setup!$C$36)+IF($V257=37,N($F257),0))-DH257-FF257&lt;0.005,0,(HD256*(1+HD$5/Setup!$C$36)+IF($V257=37,N($F257),0))-DH257-FF257)</f>
        <v>0</v>
      </c>
      <c r="HE257" s="48" t="n">
        <f aca="false">IF((HE256*(1+HE$5/Setup!$C$36)+IF($V257=38,N($F257),0))-DI257-FG257&lt;0.005,0,(HE256*(1+HE$5/Setup!$C$36)+IF($V257=38,N($F257),0))-DI257-FG257)</f>
        <v>0</v>
      </c>
      <c r="HF257" s="48" t="n">
        <f aca="false">IF((HF256*(1+HF$5/Setup!$C$36)+IF($V257=39,N($F257),0))-DJ257-FH257&lt;0.005,0,(HF256*(1+HF$5/Setup!$C$36)+IF($V257=39,N($F257),0))-DJ257-FH257)</f>
        <v>0</v>
      </c>
      <c r="HG257" s="48" t="n">
        <f aca="false">IF((HG256*(1+HG$5/Setup!$C$36)+IF($V257=40,N($F257),0))-DK257-FI257&lt;0.005,0,(HG256*(1+HG$5/Setup!$C$36)+IF($V257=40,N($F257),0))-DK257-FI257)</f>
        <v>0</v>
      </c>
      <c r="HH257" s="48" t="n">
        <f aca="false">IF((HH256*(1+HH$5/Setup!$C$36)+IF($V257=41,N($F257),0))-DL257-FJ257&lt;0.005,0,(HH256*(1+HH$5/Setup!$C$36)+IF($V257=41,N($F257),0))-DL257-FJ257)</f>
        <v>0</v>
      </c>
      <c r="HI257" s="48" t="n">
        <f aca="false">IF((HI256*(1+HI$5/Setup!$C$36)+IF($V257=42,N($F257),0))-DM257-FK257&lt;0.005,0,(HI256*(1+HI$5/Setup!$C$36)+IF($V257=42,N($F257),0))-DM257-FK257)</f>
        <v>0</v>
      </c>
      <c r="HJ257" s="48" t="n">
        <f aca="false">IF((HJ256*(1+HJ$5/Setup!$C$36)+IF($V257=43,N($F257),0))-DN257-FL257&lt;0.005,0,(HJ256*(1+HJ$5/Setup!$C$36)+IF($V257=43,N($F257),0))-DN257-FL257)</f>
        <v>0</v>
      </c>
      <c r="HK257" s="48" t="n">
        <f aca="false">IF((HK256*(1+HK$5/Setup!$C$36)+IF($V257=44,N($F257),0))-DO257-FM257&lt;0.005,0,(HK256*(1+HK$5/Setup!$C$36)+IF($V257=44,N($F257),0))-DO257-FM257)</f>
        <v>0</v>
      </c>
      <c r="HL257" s="48" t="n">
        <f aca="false">IF((HL256*(1+HL$5/Setup!$C$36)+IF($V257=45,N($F257),0))-DP257-FN257&lt;0.005,0,(HL256*(1+HL$5/Setup!$C$36)+IF($V257=45,N($F257),0))-DP257-FN257)</f>
        <v>0</v>
      </c>
      <c r="HM257" s="48" t="n">
        <f aca="false">IF((HM256*(1+HM$5/Setup!$C$36)+IF($V257=46,N($F257),0))-DQ257-FO257&lt;0.005,0,(HM256*(1+HM$5/Setup!$C$36)+IF($V257=46,N($F257),0))-DQ257-FO257)</f>
        <v>0</v>
      </c>
      <c r="HN257" s="48" t="n">
        <f aca="false">IF((HN256*(1+HN$5/Setup!$C$36)+IF($V257=47,N($F257),0))-DR257-FP257&lt;0.005,0,(HN256*(1+HN$5/Setup!$C$36)+IF($V257=47,N($F257),0))-DR257-FP257)</f>
        <v>0</v>
      </c>
      <c r="HO257" s="48" t="n">
        <f aca="false">IF((HO256*(1+HO$5/Setup!$C$36)+IF($V257=48,N($F257),0))-DS257-FQ257&lt;0.005,0,(HO256*(1+HO$5/Setup!$C$36)+IF($V257=48,N($F257),0))-DS257-FQ257)</f>
        <v>0</v>
      </c>
      <c r="HP257" s="48" t="n">
        <f aca="false">IF((HP256*(1+HP$5/Setup!$C$36)+IF($V257=49,N($F257),0))-DT257-FR257&lt;0.005,0,(HP256*(1+HP$5/Setup!$C$36)+IF($V257=49,N($F257),0))-DT257-FR257)</f>
        <v>0</v>
      </c>
      <c r="HQ257" s="48" t="n">
        <f aca="false">IF((HQ256*(1+HQ$5/Setup!$C$36)+IF($V257=50,N($F257),0))-DU257-FS257&lt;0.005,0,(HQ256*(1+HQ$5/Setup!$C$36)+IF($V257=50,N($F257),0))-DU257-FS257)</f>
        <v>0</v>
      </c>
    </row>
    <row r="258" customFormat="false" ht="15" hidden="false" customHeight="false" outlineLevel="0" collapsed="false">
      <c r="A258" s="44" t="n">
        <v>250</v>
      </c>
      <c r="B258" s="45" t="n">
        <f aca="false">IF(Setup!$C$7="Every month",EDATE(Setup!$C$8,($A258-1)),IF(Setup!$C$7="Twice a month",DATE(YEAR(Setup!$C$8),MONTH(Setup!$C$8)+INT((($A258-1)+Setup!$C$41)/2),MIN(IF(MOD(($A258-1)+Setup!$C$41,2)=0,Setup!$C$39,Setup!$C$40),DAY(EOMONTH(DATE(YEAR(Setup!$C$8),MONTH(Setup!$C$8)+INT((($A258-1)+Setup!$C$41)/2),1),0)))),Setup!$C$8+($A258-1)*IF(Setup!$C$7="Every week",7,14)))</f>
        <v>49811</v>
      </c>
      <c r="C258" s="45" t="n">
        <f aca="false">IF(Setup!$C$7="Every month",EDATE(Setup!$C$8,$A258),IF(Setup!$C$7="Twice a month",DATE(YEAR(Setup!$C$8),MONTH(Setup!$C$8)+INT(($A258+Setup!$C$41)/2),MIN(IF(MOD($A258+Setup!$C$41,2)=0,Setup!$C$39,Setup!$C$40),DAY(EOMONTH(DATE(YEAR(Setup!$C$8),MONTH(Setup!$C$8)+INT(($A258+Setup!$C$41)/2),1),0)))),Setup!$C$8+$A258*IF(Setup!$C$7="Every week",7,14)))</f>
        <v>49825</v>
      </c>
      <c r="D258" s="46"/>
      <c r="E258" s="47"/>
      <c r="F258" s="47"/>
      <c r="G258" s="47"/>
      <c r="H258" s="47"/>
      <c r="I258" s="48" t="n">
        <f aca="false">N(Setup!$C$11)+N(E258)</f>
        <v>100</v>
      </c>
      <c r="J258" s="48" t="n">
        <f aca="false">MIN(Setup!$C$37,MAX(I258,0))</f>
        <v>9.23076923076923</v>
      </c>
      <c r="K258" s="48" t="n">
        <f aca="false">MIN(MAX(N(Setup!$C$14)-L257,0),MAX(I258-J258,0))</f>
        <v>0</v>
      </c>
      <c r="L258" s="48" t="n">
        <f aca="false">L257+K258-N(G258)</f>
        <v>500</v>
      </c>
      <c r="M258" s="48" t="n">
        <f aca="false">M257+J258-N(H258)</f>
        <v>2307.69230769231</v>
      </c>
      <c r="N258" s="48" t="n">
        <f aca="false">SUM(BX258:DU258)</f>
        <v>0</v>
      </c>
      <c r="O258" s="48" t="n">
        <f aca="false">SUM(Z258:BW258)-N258</f>
        <v>40</v>
      </c>
      <c r="P258" s="48" t="n">
        <f aca="false">MAX(I258-J258-K258,0)+O258</f>
        <v>130.769230769231</v>
      </c>
      <c r="Q258" s="48" t="n">
        <f aca="false">SUM(DV258:FS258)</f>
        <v>0</v>
      </c>
      <c r="R258" s="49" t="n">
        <f aca="false">N258+J258+K258+Q258</f>
        <v>9.23076923076923</v>
      </c>
      <c r="S258" s="48" t="n">
        <f aca="false">T258-T257-N(F258)+N258+Q258</f>
        <v>0</v>
      </c>
      <c r="T258" s="49" t="n">
        <f aca="false">SUM(FT258:HQ258)</f>
        <v>0</v>
      </c>
      <c r="U258" s="44" t="str">
        <f aca="false">IF(T257&lt;0.005,"",INDEX(Helpers!$C$2:$C$51,IF(_xlfn.MINIFS($DV$6:$FS$6,DV258:FS258,"&gt;0.005")=0,V258,_xlfn.MINIFS($DV$6:$FS$6,DV258:FS258,"&gt;0.005"))))</f>
        <v/>
      </c>
      <c r="V258" s="44" t="n">
        <f aca="false">IF(_xlfn.MINIFS($FT$6:$HQ$6,FT257:HQ257,"&gt;0.005")=0,1,_xlfn.MINIFS($FT$6:$HQ$6,FT257:HQ257,"&gt;0.005"))</f>
        <v>1</v>
      </c>
      <c r="W258" s="44" t="n">
        <f aca="false">IF(AND(D258&lt;&gt;"Paid",T257&gt;0.005),1,0)</f>
        <v>0</v>
      </c>
      <c r="X258" s="48" t="n">
        <f aca="false">SUMPRODUCT(((Helpers!$G$2:$G$51*(1+(Helpers!$D$2:$D$51+0.000000001)/12)^(($B258-Setup!$C$8)/(365.25/12))-Helpers!$E$2:$E$51*((1+(Helpers!$D$2:$D$51+0.000000001)/12)^(($B258-Setup!$C$8)/(365.25/12))-1)/((Helpers!$D$2:$D$51+0.000000001)/12))&gt;0)*(Helpers!$G$2:$G$51*(1+(Helpers!$D$2:$D$51+0.000000001)/12)^(($B258-Setup!$C$8)/(365.25/12))-Helpers!$E$2:$E$51*((1+(Helpers!$D$2:$D$51+0.000000001)/12)^(($B258-Setup!$C$8)/(365.25/12))-1)/((Helpers!$D$2:$D$51+0.000000001)/12)))</f>
        <v>0</v>
      </c>
      <c r="Y258" s="48"/>
      <c r="Z258" s="48" t="n">
        <f aca="false">IF(OR(N(Z$5)=0,Z$6=""),0,Z$5*((DATE(YEAR($B258),MONTH($B258),MIN(Z$6,DAY(EOMONTH($B258,0))))&gt;=$B258)*(DATE(YEAR($B258),MONTH($B258),MIN(Z$6,DAY(EOMONTH($B258,0))))&lt;$C258)+(DATE(YEAR($B258),MONTH($B258)+1,MIN(Z$6,DAY(EOMONTH($B258,1))))&gt;=$B258)*(DATE(YEAR($B258),MONTH($B258)+1,MIN(Z$6,DAY(EOMONTH($B258,1))))&lt;$C258)))</f>
        <v>0</v>
      </c>
      <c r="AA258" s="48" t="n">
        <f aca="false">IF(OR(N(AA$5)=0,AA$6=""),0,AA$5*((DATE(YEAR($B258),MONTH($B258),MIN(AA$6,DAY(EOMONTH($B258,0))))&gt;=$B258)*(DATE(YEAR($B258),MONTH($B258),MIN(AA$6,DAY(EOMONTH($B258,0))))&lt;$C258)+(DATE(YEAR($B258),MONTH($B258)+1,MIN(AA$6,DAY(EOMONTH($B258,1))))&gt;=$B258)*(DATE(YEAR($B258),MONTH($B258)+1,MIN(AA$6,DAY(EOMONTH($B258,1))))&lt;$C258)))</f>
        <v>40</v>
      </c>
      <c r="AB258" s="48" t="n">
        <f aca="false">IF(OR(N(AB$5)=0,AB$6=""),0,AB$5*((DATE(YEAR($B258),MONTH($B258),MIN(AB$6,DAY(EOMONTH($B258,0))))&gt;=$B258)*(DATE(YEAR($B258),MONTH($B258),MIN(AB$6,DAY(EOMONTH($B258,0))))&lt;$C258)+(DATE(YEAR($B258),MONTH($B258)+1,MIN(AB$6,DAY(EOMONTH($B258,1))))&gt;=$B258)*(DATE(YEAR($B258),MONTH($B258)+1,MIN(AB$6,DAY(EOMONTH($B258,1))))&lt;$C258)))</f>
        <v>0</v>
      </c>
      <c r="AC258" s="48" t="n">
        <f aca="false">IF(OR(N(AC$5)=0,AC$6=""),0,AC$5*((DATE(YEAR($B258),MONTH($B258),MIN(AC$6,DAY(EOMONTH($B258,0))))&gt;=$B258)*(DATE(YEAR($B258),MONTH($B258),MIN(AC$6,DAY(EOMONTH($B258,0))))&lt;$C258)+(DATE(YEAR($B258),MONTH($B258)+1,MIN(AC$6,DAY(EOMONTH($B258,1))))&gt;=$B258)*(DATE(YEAR($B258),MONTH($B258)+1,MIN(AC$6,DAY(EOMONTH($B258,1))))&lt;$C258)))</f>
        <v>0</v>
      </c>
      <c r="AD258" s="48" t="n">
        <f aca="false">IF(OR(N(AD$5)=0,AD$6=""),0,AD$5*((DATE(YEAR($B258),MONTH($B258),MIN(AD$6,DAY(EOMONTH($B258,0))))&gt;=$B258)*(DATE(YEAR($B258),MONTH($B258),MIN(AD$6,DAY(EOMONTH($B258,0))))&lt;$C258)+(DATE(YEAR($B258),MONTH($B258)+1,MIN(AD$6,DAY(EOMONTH($B258,1))))&gt;=$B258)*(DATE(YEAR($B258),MONTH($B258)+1,MIN(AD$6,DAY(EOMONTH($B258,1))))&lt;$C258)))</f>
        <v>0</v>
      </c>
      <c r="AE258" s="48" t="n">
        <f aca="false">IF(OR(N(AE$5)=0,AE$6=""),0,AE$5*((DATE(YEAR($B258),MONTH($B258),MIN(AE$6,DAY(EOMONTH($B258,0))))&gt;=$B258)*(DATE(YEAR($B258),MONTH($B258),MIN(AE$6,DAY(EOMONTH($B258,0))))&lt;$C258)+(DATE(YEAR($B258),MONTH($B258)+1,MIN(AE$6,DAY(EOMONTH($B258,1))))&gt;=$B258)*(DATE(YEAR($B258),MONTH($B258)+1,MIN(AE$6,DAY(EOMONTH($B258,1))))&lt;$C258)))</f>
        <v>0</v>
      </c>
      <c r="AF258" s="48" t="n">
        <f aca="false">IF(OR(N(AF$5)=0,AF$6=""),0,AF$5*((DATE(YEAR($B258),MONTH($B258),MIN(AF$6,DAY(EOMONTH($B258,0))))&gt;=$B258)*(DATE(YEAR($B258),MONTH($B258),MIN(AF$6,DAY(EOMONTH($B258,0))))&lt;$C258)+(DATE(YEAR($B258),MONTH($B258)+1,MIN(AF$6,DAY(EOMONTH($B258,1))))&gt;=$B258)*(DATE(YEAR($B258),MONTH($B258)+1,MIN(AF$6,DAY(EOMONTH($B258,1))))&lt;$C258)))</f>
        <v>0</v>
      </c>
      <c r="AG258" s="48" t="n">
        <f aca="false">IF(OR(N(AG$5)=0,AG$6=""),0,AG$5*((DATE(YEAR($B258),MONTH($B258),MIN(AG$6,DAY(EOMONTH($B258,0))))&gt;=$B258)*(DATE(YEAR($B258),MONTH($B258),MIN(AG$6,DAY(EOMONTH($B258,0))))&lt;$C258)+(DATE(YEAR($B258),MONTH($B258)+1,MIN(AG$6,DAY(EOMONTH($B258,1))))&gt;=$B258)*(DATE(YEAR($B258),MONTH($B258)+1,MIN(AG$6,DAY(EOMONTH($B258,1))))&lt;$C258)))</f>
        <v>0</v>
      </c>
      <c r="AH258" s="48" t="n">
        <f aca="false">IF(OR(N(AH$5)=0,AH$6=""),0,AH$5*((DATE(YEAR($B258),MONTH($B258),MIN(AH$6,DAY(EOMONTH($B258,0))))&gt;=$B258)*(DATE(YEAR($B258),MONTH($B258),MIN(AH$6,DAY(EOMONTH($B258,0))))&lt;$C258)+(DATE(YEAR($B258),MONTH($B258)+1,MIN(AH$6,DAY(EOMONTH($B258,1))))&gt;=$B258)*(DATE(YEAR($B258),MONTH($B258)+1,MIN(AH$6,DAY(EOMONTH($B258,1))))&lt;$C258)))</f>
        <v>0</v>
      </c>
      <c r="AI258" s="48" t="n">
        <f aca="false">IF(OR(N(AI$5)=0,AI$6=""),0,AI$5*((DATE(YEAR($B258),MONTH($B258),MIN(AI$6,DAY(EOMONTH($B258,0))))&gt;=$B258)*(DATE(YEAR($B258),MONTH($B258),MIN(AI$6,DAY(EOMONTH($B258,0))))&lt;$C258)+(DATE(YEAR($B258),MONTH($B258)+1,MIN(AI$6,DAY(EOMONTH($B258,1))))&gt;=$B258)*(DATE(YEAR($B258),MONTH($B258)+1,MIN(AI$6,DAY(EOMONTH($B258,1))))&lt;$C258)))</f>
        <v>0</v>
      </c>
      <c r="AJ258" s="48" t="n">
        <f aca="false">IF(OR(N(AJ$5)=0,AJ$6=""),0,AJ$5*((DATE(YEAR($B258),MONTH($B258),MIN(AJ$6,DAY(EOMONTH($B258,0))))&gt;=$B258)*(DATE(YEAR($B258),MONTH($B258),MIN(AJ$6,DAY(EOMONTH($B258,0))))&lt;$C258)+(DATE(YEAR($B258),MONTH($B258)+1,MIN(AJ$6,DAY(EOMONTH($B258,1))))&gt;=$B258)*(DATE(YEAR($B258),MONTH($B258)+1,MIN(AJ$6,DAY(EOMONTH($B258,1))))&lt;$C258)))</f>
        <v>0</v>
      </c>
      <c r="AK258" s="48" t="n">
        <f aca="false">IF(OR(N(AK$5)=0,AK$6=""),0,AK$5*((DATE(YEAR($B258),MONTH($B258),MIN(AK$6,DAY(EOMONTH($B258,0))))&gt;=$B258)*(DATE(YEAR($B258),MONTH($B258),MIN(AK$6,DAY(EOMONTH($B258,0))))&lt;$C258)+(DATE(YEAR($B258),MONTH($B258)+1,MIN(AK$6,DAY(EOMONTH($B258,1))))&gt;=$B258)*(DATE(YEAR($B258),MONTH($B258)+1,MIN(AK$6,DAY(EOMONTH($B258,1))))&lt;$C258)))</f>
        <v>0</v>
      </c>
      <c r="AL258" s="48" t="n">
        <f aca="false">IF(OR(N(AL$5)=0,AL$6=""),0,AL$5*((DATE(YEAR($B258),MONTH($B258),MIN(AL$6,DAY(EOMONTH($B258,0))))&gt;=$B258)*(DATE(YEAR($B258),MONTH($B258),MIN(AL$6,DAY(EOMONTH($B258,0))))&lt;$C258)+(DATE(YEAR($B258),MONTH($B258)+1,MIN(AL$6,DAY(EOMONTH($B258,1))))&gt;=$B258)*(DATE(YEAR($B258),MONTH($B258)+1,MIN(AL$6,DAY(EOMONTH($B258,1))))&lt;$C258)))</f>
        <v>0</v>
      </c>
      <c r="AM258" s="48" t="n">
        <f aca="false">IF(OR(N(AM$5)=0,AM$6=""),0,AM$5*((DATE(YEAR($B258),MONTH($B258),MIN(AM$6,DAY(EOMONTH($B258,0))))&gt;=$B258)*(DATE(YEAR($B258),MONTH($B258),MIN(AM$6,DAY(EOMONTH($B258,0))))&lt;$C258)+(DATE(YEAR($B258),MONTH($B258)+1,MIN(AM$6,DAY(EOMONTH($B258,1))))&gt;=$B258)*(DATE(YEAR($B258),MONTH($B258)+1,MIN(AM$6,DAY(EOMONTH($B258,1))))&lt;$C258)))</f>
        <v>0</v>
      </c>
      <c r="AN258" s="48" t="n">
        <f aca="false">IF(OR(N(AN$5)=0,AN$6=""),0,AN$5*((DATE(YEAR($B258),MONTH($B258),MIN(AN$6,DAY(EOMONTH($B258,0))))&gt;=$B258)*(DATE(YEAR($B258),MONTH($B258),MIN(AN$6,DAY(EOMONTH($B258,0))))&lt;$C258)+(DATE(YEAR($B258),MONTH($B258)+1,MIN(AN$6,DAY(EOMONTH($B258,1))))&gt;=$B258)*(DATE(YEAR($B258),MONTH($B258)+1,MIN(AN$6,DAY(EOMONTH($B258,1))))&lt;$C258)))</f>
        <v>0</v>
      </c>
      <c r="AO258" s="48" t="n">
        <f aca="false">IF(OR(N(AO$5)=0,AO$6=""),0,AO$5*((DATE(YEAR($B258),MONTH($B258),MIN(AO$6,DAY(EOMONTH($B258,0))))&gt;=$B258)*(DATE(YEAR($B258),MONTH($B258),MIN(AO$6,DAY(EOMONTH($B258,0))))&lt;$C258)+(DATE(YEAR($B258),MONTH($B258)+1,MIN(AO$6,DAY(EOMONTH($B258,1))))&gt;=$B258)*(DATE(YEAR($B258),MONTH($B258)+1,MIN(AO$6,DAY(EOMONTH($B258,1))))&lt;$C258)))</f>
        <v>0</v>
      </c>
      <c r="AP258" s="48" t="n">
        <f aca="false">IF(OR(N(AP$5)=0,AP$6=""),0,AP$5*((DATE(YEAR($B258),MONTH($B258),MIN(AP$6,DAY(EOMONTH($B258,0))))&gt;=$B258)*(DATE(YEAR($B258),MONTH($B258),MIN(AP$6,DAY(EOMONTH($B258,0))))&lt;$C258)+(DATE(YEAR($B258),MONTH($B258)+1,MIN(AP$6,DAY(EOMONTH($B258,1))))&gt;=$B258)*(DATE(YEAR($B258),MONTH($B258)+1,MIN(AP$6,DAY(EOMONTH($B258,1))))&lt;$C258)))</f>
        <v>0</v>
      </c>
      <c r="AQ258" s="48" t="n">
        <f aca="false">IF(OR(N(AQ$5)=0,AQ$6=""),0,AQ$5*((DATE(YEAR($B258),MONTH($B258),MIN(AQ$6,DAY(EOMONTH($B258,0))))&gt;=$B258)*(DATE(YEAR($B258),MONTH($B258),MIN(AQ$6,DAY(EOMONTH($B258,0))))&lt;$C258)+(DATE(YEAR($B258),MONTH($B258)+1,MIN(AQ$6,DAY(EOMONTH($B258,1))))&gt;=$B258)*(DATE(YEAR($B258),MONTH($B258)+1,MIN(AQ$6,DAY(EOMONTH($B258,1))))&lt;$C258)))</f>
        <v>0</v>
      </c>
      <c r="AR258" s="48" t="n">
        <f aca="false">IF(OR(N(AR$5)=0,AR$6=""),0,AR$5*((DATE(YEAR($B258),MONTH($B258),MIN(AR$6,DAY(EOMONTH($B258,0))))&gt;=$B258)*(DATE(YEAR($B258),MONTH($B258),MIN(AR$6,DAY(EOMONTH($B258,0))))&lt;$C258)+(DATE(YEAR($B258),MONTH($B258)+1,MIN(AR$6,DAY(EOMONTH($B258,1))))&gt;=$B258)*(DATE(YEAR($B258),MONTH($B258)+1,MIN(AR$6,DAY(EOMONTH($B258,1))))&lt;$C258)))</f>
        <v>0</v>
      </c>
      <c r="AS258" s="48" t="n">
        <f aca="false">IF(OR(N(AS$5)=0,AS$6=""),0,AS$5*((DATE(YEAR($B258),MONTH($B258),MIN(AS$6,DAY(EOMONTH($B258,0))))&gt;=$B258)*(DATE(YEAR($B258),MONTH($B258),MIN(AS$6,DAY(EOMONTH($B258,0))))&lt;$C258)+(DATE(YEAR($B258),MONTH($B258)+1,MIN(AS$6,DAY(EOMONTH($B258,1))))&gt;=$B258)*(DATE(YEAR($B258),MONTH($B258)+1,MIN(AS$6,DAY(EOMONTH($B258,1))))&lt;$C258)))</f>
        <v>0</v>
      </c>
      <c r="AT258" s="48" t="n">
        <f aca="false">IF(OR(N(AT$5)=0,AT$6=""),0,AT$5*((DATE(YEAR($B258),MONTH($B258),MIN(AT$6,DAY(EOMONTH($B258,0))))&gt;=$B258)*(DATE(YEAR($B258),MONTH($B258),MIN(AT$6,DAY(EOMONTH($B258,0))))&lt;$C258)+(DATE(YEAR($B258),MONTH($B258)+1,MIN(AT$6,DAY(EOMONTH($B258,1))))&gt;=$B258)*(DATE(YEAR($B258),MONTH($B258)+1,MIN(AT$6,DAY(EOMONTH($B258,1))))&lt;$C258)))</f>
        <v>0</v>
      </c>
      <c r="AU258" s="48" t="n">
        <f aca="false">IF(OR(N(AU$5)=0,AU$6=""),0,AU$5*((DATE(YEAR($B258),MONTH($B258),MIN(AU$6,DAY(EOMONTH($B258,0))))&gt;=$B258)*(DATE(YEAR($B258),MONTH($B258),MIN(AU$6,DAY(EOMONTH($B258,0))))&lt;$C258)+(DATE(YEAR($B258),MONTH($B258)+1,MIN(AU$6,DAY(EOMONTH($B258,1))))&gt;=$B258)*(DATE(YEAR($B258),MONTH($B258)+1,MIN(AU$6,DAY(EOMONTH($B258,1))))&lt;$C258)))</f>
        <v>0</v>
      </c>
      <c r="AV258" s="48" t="n">
        <f aca="false">IF(OR(N(AV$5)=0,AV$6=""),0,AV$5*((DATE(YEAR($B258),MONTH($B258),MIN(AV$6,DAY(EOMONTH($B258,0))))&gt;=$B258)*(DATE(YEAR($B258),MONTH($B258),MIN(AV$6,DAY(EOMONTH($B258,0))))&lt;$C258)+(DATE(YEAR($B258),MONTH($B258)+1,MIN(AV$6,DAY(EOMONTH($B258,1))))&gt;=$B258)*(DATE(YEAR($B258),MONTH($B258)+1,MIN(AV$6,DAY(EOMONTH($B258,1))))&lt;$C258)))</f>
        <v>0</v>
      </c>
      <c r="AW258" s="48" t="n">
        <f aca="false">IF(OR(N(AW$5)=0,AW$6=""),0,AW$5*((DATE(YEAR($B258),MONTH($B258),MIN(AW$6,DAY(EOMONTH($B258,0))))&gt;=$B258)*(DATE(YEAR($B258),MONTH($B258),MIN(AW$6,DAY(EOMONTH($B258,0))))&lt;$C258)+(DATE(YEAR($B258),MONTH($B258)+1,MIN(AW$6,DAY(EOMONTH($B258,1))))&gt;=$B258)*(DATE(YEAR($B258),MONTH($B258)+1,MIN(AW$6,DAY(EOMONTH($B258,1))))&lt;$C258)))</f>
        <v>0</v>
      </c>
      <c r="AX258" s="48" t="n">
        <f aca="false">IF(OR(N(AX$5)=0,AX$6=""),0,AX$5*((DATE(YEAR($B258),MONTH($B258),MIN(AX$6,DAY(EOMONTH($B258,0))))&gt;=$B258)*(DATE(YEAR($B258),MONTH($B258),MIN(AX$6,DAY(EOMONTH($B258,0))))&lt;$C258)+(DATE(YEAR($B258),MONTH($B258)+1,MIN(AX$6,DAY(EOMONTH($B258,1))))&gt;=$B258)*(DATE(YEAR($B258),MONTH($B258)+1,MIN(AX$6,DAY(EOMONTH($B258,1))))&lt;$C258)))</f>
        <v>0</v>
      </c>
      <c r="AY258" s="48" t="n">
        <f aca="false">IF(OR(N(AY$5)=0,AY$6=""),0,AY$5*((DATE(YEAR($B258),MONTH($B258),MIN(AY$6,DAY(EOMONTH($B258,0))))&gt;=$B258)*(DATE(YEAR($B258),MONTH($B258),MIN(AY$6,DAY(EOMONTH($B258,0))))&lt;$C258)+(DATE(YEAR($B258),MONTH($B258)+1,MIN(AY$6,DAY(EOMONTH($B258,1))))&gt;=$B258)*(DATE(YEAR($B258),MONTH($B258)+1,MIN(AY$6,DAY(EOMONTH($B258,1))))&lt;$C258)))</f>
        <v>0</v>
      </c>
      <c r="AZ258" s="48" t="n">
        <f aca="false">IF(OR(N(AZ$5)=0,AZ$6=""),0,AZ$5*((DATE(YEAR($B258),MONTH($B258),MIN(AZ$6,DAY(EOMONTH($B258,0))))&gt;=$B258)*(DATE(YEAR($B258),MONTH($B258),MIN(AZ$6,DAY(EOMONTH($B258,0))))&lt;$C258)+(DATE(YEAR($B258),MONTH($B258)+1,MIN(AZ$6,DAY(EOMONTH($B258,1))))&gt;=$B258)*(DATE(YEAR($B258),MONTH($B258)+1,MIN(AZ$6,DAY(EOMONTH($B258,1))))&lt;$C258)))</f>
        <v>0</v>
      </c>
      <c r="BA258" s="48" t="n">
        <f aca="false">IF(OR(N(BA$5)=0,BA$6=""),0,BA$5*((DATE(YEAR($B258),MONTH($B258),MIN(BA$6,DAY(EOMONTH($B258,0))))&gt;=$B258)*(DATE(YEAR($B258),MONTH($B258),MIN(BA$6,DAY(EOMONTH($B258,0))))&lt;$C258)+(DATE(YEAR($B258),MONTH($B258)+1,MIN(BA$6,DAY(EOMONTH($B258,1))))&gt;=$B258)*(DATE(YEAR($B258),MONTH($B258)+1,MIN(BA$6,DAY(EOMONTH($B258,1))))&lt;$C258)))</f>
        <v>0</v>
      </c>
      <c r="BB258" s="48" t="n">
        <f aca="false">IF(OR(N(BB$5)=0,BB$6=""),0,BB$5*((DATE(YEAR($B258),MONTH($B258),MIN(BB$6,DAY(EOMONTH($B258,0))))&gt;=$B258)*(DATE(YEAR($B258),MONTH($B258),MIN(BB$6,DAY(EOMONTH($B258,0))))&lt;$C258)+(DATE(YEAR($B258),MONTH($B258)+1,MIN(BB$6,DAY(EOMONTH($B258,1))))&gt;=$B258)*(DATE(YEAR($B258),MONTH($B258)+1,MIN(BB$6,DAY(EOMONTH($B258,1))))&lt;$C258)))</f>
        <v>0</v>
      </c>
      <c r="BC258" s="48" t="n">
        <f aca="false">IF(OR(N(BC$5)=0,BC$6=""),0,BC$5*((DATE(YEAR($B258),MONTH($B258),MIN(BC$6,DAY(EOMONTH($B258,0))))&gt;=$B258)*(DATE(YEAR($B258),MONTH($B258),MIN(BC$6,DAY(EOMONTH($B258,0))))&lt;$C258)+(DATE(YEAR($B258),MONTH($B258)+1,MIN(BC$6,DAY(EOMONTH($B258,1))))&gt;=$B258)*(DATE(YEAR($B258),MONTH($B258)+1,MIN(BC$6,DAY(EOMONTH($B258,1))))&lt;$C258)))</f>
        <v>0</v>
      </c>
      <c r="BD258" s="48" t="n">
        <f aca="false">IF(OR(N(BD$5)=0,BD$6=""),0,BD$5*((DATE(YEAR($B258),MONTH($B258),MIN(BD$6,DAY(EOMONTH($B258,0))))&gt;=$B258)*(DATE(YEAR($B258),MONTH($B258),MIN(BD$6,DAY(EOMONTH($B258,0))))&lt;$C258)+(DATE(YEAR($B258),MONTH($B258)+1,MIN(BD$6,DAY(EOMONTH($B258,1))))&gt;=$B258)*(DATE(YEAR($B258),MONTH($B258)+1,MIN(BD$6,DAY(EOMONTH($B258,1))))&lt;$C258)))</f>
        <v>0</v>
      </c>
      <c r="BE258" s="48" t="n">
        <f aca="false">IF(OR(N(BE$5)=0,BE$6=""),0,BE$5*((DATE(YEAR($B258),MONTH($B258),MIN(BE$6,DAY(EOMONTH($B258,0))))&gt;=$B258)*(DATE(YEAR($B258),MONTH($B258),MIN(BE$6,DAY(EOMONTH($B258,0))))&lt;$C258)+(DATE(YEAR($B258),MONTH($B258)+1,MIN(BE$6,DAY(EOMONTH($B258,1))))&gt;=$B258)*(DATE(YEAR($B258),MONTH($B258)+1,MIN(BE$6,DAY(EOMONTH($B258,1))))&lt;$C258)))</f>
        <v>0</v>
      </c>
      <c r="BF258" s="48" t="n">
        <f aca="false">IF(OR(N(BF$5)=0,BF$6=""),0,BF$5*((DATE(YEAR($B258),MONTH($B258),MIN(BF$6,DAY(EOMONTH($B258,0))))&gt;=$B258)*(DATE(YEAR($B258),MONTH($B258),MIN(BF$6,DAY(EOMONTH($B258,0))))&lt;$C258)+(DATE(YEAR($B258),MONTH($B258)+1,MIN(BF$6,DAY(EOMONTH($B258,1))))&gt;=$B258)*(DATE(YEAR($B258),MONTH($B258)+1,MIN(BF$6,DAY(EOMONTH($B258,1))))&lt;$C258)))</f>
        <v>0</v>
      </c>
      <c r="BG258" s="48" t="n">
        <f aca="false">IF(OR(N(BG$5)=0,BG$6=""),0,BG$5*((DATE(YEAR($B258),MONTH($B258),MIN(BG$6,DAY(EOMONTH($B258,0))))&gt;=$B258)*(DATE(YEAR($B258),MONTH($B258),MIN(BG$6,DAY(EOMONTH($B258,0))))&lt;$C258)+(DATE(YEAR($B258),MONTH($B258)+1,MIN(BG$6,DAY(EOMONTH($B258,1))))&gt;=$B258)*(DATE(YEAR($B258),MONTH($B258)+1,MIN(BG$6,DAY(EOMONTH($B258,1))))&lt;$C258)))</f>
        <v>0</v>
      </c>
      <c r="BH258" s="48" t="n">
        <f aca="false">IF(OR(N(BH$5)=0,BH$6=""),0,BH$5*((DATE(YEAR($B258),MONTH($B258),MIN(BH$6,DAY(EOMONTH($B258,0))))&gt;=$B258)*(DATE(YEAR($B258),MONTH($B258),MIN(BH$6,DAY(EOMONTH($B258,0))))&lt;$C258)+(DATE(YEAR($B258),MONTH($B258)+1,MIN(BH$6,DAY(EOMONTH($B258,1))))&gt;=$B258)*(DATE(YEAR($B258),MONTH($B258)+1,MIN(BH$6,DAY(EOMONTH($B258,1))))&lt;$C258)))</f>
        <v>0</v>
      </c>
      <c r="BI258" s="48" t="n">
        <f aca="false">IF(OR(N(BI$5)=0,BI$6=""),0,BI$5*((DATE(YEAR($B258),MONTH($B258),MIN(BI$6,DAY(EOMONTH($B258,0))))&gt;=$B258)*(DATE(YEAR($B258),MONTH($B258),MIN(BI$6,DAY(EOMONTH($B258,0))))&lt;$C258)+(DATE(YEAR($B258),MONTH($B258)+1,MIN(BI$6,DAY(EOMONTH($B258,1))))&gt;=$B258)*(DATE(YEAR($B258),MONTH($B258)+1,MIN(BI$6,DAY(EOMONTH($B258,1))))&lt;$C258)))</f>
        <v>0</v>
      </c>
      <c r="BJ258" s="48" t="n">
        <f aca="false">IF(OR(N(BJ$5)=0,BJ$6=""),0,BJ$5*((DATE(YEAR($B258),MONTH($B258),MIN(BJ$6,DAY(EOMONTH($B258,0))))&gt;=$B258)*(DATE(YEAR($B258),MONTH($B258),MIN(BJ$6,DAY(EOMONTH($B258,0))))&lt;$C258)+(DATE(YEAR($B258),MONTH($B258)+1,MIN(BJ$6,DAY(EOMONTH($B258,1))))&gt;=$B258)*(DATE(YEAR($B258),MONTH($B258)+1,MIN(BJ$6,DAY(EOMONTH($B258,1))))&lt;$C258)))</f>
        <v>0</v>
      </c>
      <c r="BK258" s="48" t="n">
        <f aca="false">IF(OR(N(BK$5)=0,BK$6=""),0,BK$5*((DATE(YEAR($B258),MONTH($B258),MIN(BK$6,DAY(EOMONTH($B258,0))))&gt;=$B258)*(DATE(YEAR($B258),MONTH($B258),MIN(BK$6,DAY(EOMONTH($B258,0))))&lt;$C258)+(DATE(YEAR($B258),MONTH($B258)+1,MIN(BK$6,DAY(EOMONTH($B258,1))))&gt;=$B258)*(DATE(YEAR($B258),MONTH($B258)+1,MIN(BK$6,DAY(EOMONTH($B258,1))))&lt;$C258)))</f>
        <v>0</v>
      </c>
      <c r="BL258" s="48" t="n">
        <f aca="false">IF(OR(N(BL$5)=0,BL$6=""),0,BL$5*((DATE(YEAR($B258),MONTH($B258),MIN(BL$6,DAY(EOMONTH($B258,0))))&gt;=$B258)*(DATE(YEAR($B258),MONTH($B258),MIN(BL$6,DAY(EOMONTH($B258,0))))&lt;$C258)+(DATE(YEAR($B258),MONTH($B258)+1,MIN(BL$6,DAY(EOMONTH($B258,1))))&gt;=$B258)*(DATE(YEAR($B258),MONTH($B258)+1,MIN(BL$6,DAY(EOMONTH($B258,1))))&lt;$C258)))</f>
        <v>0</v>
      </c>
      <c r="BM258" s="48" t="n">
        <f aca="false">IF(OR(N(BM$5)=0,BM$6=""),0,BM$5*((DATE(YEAR($B258),MONTH($B258),MIN(BM$6,DAY(EOMONTH($B258,0))))&gt;=$B258)*(DATE(YEAR($B258),MONTH($B258),MIN(BM$6,DAY(EOMONTH($B258,0))))&lt;$C258)+(DATE(YEAR($B258),MONTH($B258)+1,MIN(BM$6,DAY(EOMONTH($B258,1))))&gt;=$B258)*(DATE(YEAR($B258),MONTH($B258)+1,MIN(BM$6,DAY(EOMONTH($B258,1))))&lt;$C258)))</f>
        <v>0</v>
      </c>
      <c r="BN258" s="48" t="n">
        <f aca="false">IF(OR(N(BN$5)=0,BN$6=""),0,BN$5*((DATE(YEAR($B258),MONTH($B258),MIN(BN$6,DAY(EOMONTH($B258,0))))&gt;=$B258)*(DATE(YEAR($B258),MONTH($B258),MIN(BN$6,DAY(EOMONTH($B258,0))))&lt;$C258)+(DATE(YEAR($B258),MONTH($B258)+1,MIN(BN$6,DAY(EOMONTH($B258,1))))&gt;=$B258)*(DATE(YEAR($B258),MONTH($B258)+1,MIN(BN$6,DAY(EOMONTH($B258,1))))&lt;$C258)))</f>
        <v>0</v>
      </c>
      <c r="BO258" s="48" t="n">
        <f aca="false">IF(OR(N(BO$5)=0,BO$6=""),0,BO$5*((DATE(YEAR($B258),MONTH($B258),MIN(BO$6,DAY(EOMONTH($B258,0))))&gt;=$B258)*(DATE(YEAR($B258),MONTH($B258),MIN(BO$6,DAY(EOMONTH($B258,0))))&lt;$C258)+(DATE(YEAR($B258),MONTH($B258)+1,MIN(BO$6,DAY(EOMONTH($B258,1))))&gt;=$B258)*(DATE(YEAR($B258),MONTH($B258)+1,MIN(BO$6,DAY(EOMONTH($B258,1))))&lt;$C258)))</f>
        <v>0</v>
      </c>
      <c r="BP258" s="48" t="n">
        <f aca="false">IF(OR(N(BP$5)=0,BP$6=""),0,BP$5*((DATE(YEAR($B258),MONTH($B258),MIN(BP$6,DAY(EOMONTH($B258,0))))&gt;=$B258)*(DATE(YEAR($B258),MONTH($B258),MIN(BP$6,DAY(EOMONTH($B258,0))))&lt;$C258)+(DATE(YEAR($B258),MONTH($B258)+1,MIN(BP$6,DAY(EOMONTH($B258,1))))&gt;=$B258)*(DATE(YEAR($B258),MONTH($B258)+1,MIN(BP$6,DAY(EOMONTH($B258,1))))&lt;$C258)))</f>
        <v>0</v>
      </c>
      <c r="BQ258" s="48" t="n">
        <f aca="false">IF(OR(N(BQ$5)=0,BQ$6=""),0,BQ$5*((DATE(YEAR($B258),MONTH($B258),MIN(BQ$6,DAY(EOMONTH($B258,0))))&gt;=$B258)*(DATE(YEAR($B258),MONTH($B258),MIN(BQ$6,DAY(EOMONTH($B258,0))))&lt;$C258)+(DATE(YEAR($B258),MONTH($B258)+1,MIN(BQ$6,DAY(EOMONTH($B258,1))))&gt;=$B258)*(DATE(YEAR($B258),MONTH($B258)+1,MIN(BQ$6,DAY(EOMONTH($B258,1))))&lt;$C258)))</f>
        <v>0</v>
      </c>
      <c r="BR258" s="48" t="n">
        <f aca="false">IF(OR(N(BR$5)=0,BR$6=""),0,BR$5*((DATE(YEAR($B258),MONTH($B258),MIN(BR$6,DAY(EOMONTH($B258,0))))&gt;=$B258)*(DATE(YEAR($B258),MONTH($B258),MIN(BR$6,DAY(EOMONTH($B258,0))))&lt;$C258)+(DATE(YEAR($B258),MONTH($B258)+1,MIN(BR$6,DAY(EOMONTH($B258,1))))&gt;=$B258)*(DATE(YEAR($B258),MONTH($B258)+1,MIN(BR$6,DAY(EOMONTH($B258,1))))&lt;$C258)))</f>
        <v>0</v>
      </c>
      <c r="BS258" s="48" t="n">
        <f aca="false">IF(OR(N(BS$5)=0,BS$6=""),0,BS$5*((DATE(YEAR($B258),MONTH($B258),MIN(BS$6,DAY(EOMONTH($B258,0))))&gt;=$B258)*(DATE(YEAR($B258),MONTH($B258),MIN(BS$6,DAY(EOMONTH($B258,0))))&lt;$C258)+(DATE(YEAR($B258),MONTH($B258)+1,MIN(BS$6,DAY(EOMONTH($B258,1))))&gt;=$B258)*(DATE(YEAR($B258),MONTH($B258)+1,MIN(BS$6,DAY(EOMONTH($B258,1))))&lt;$C258)))</f>
        <v>0</v>
      </c>
      <c r="BT258" s="48" t="n">
        <f aca="false">IF(OR(N(BT$5)=0,BT$6=""),0,BT$5*((DATE(YEAR($B258),MONTH($B258),MIN(BT$6,DAY(EOMONTH($B258,0))))&gt;=$B258)*(DATE(YEAR($B258),MONTH($B258),MIN(BT$6,DAY(EOMONTH($B258,0))))&lt;$C258)+(DATE(YEAR($B258),MONTH($B258)+1,MIN(BT$6,DAY(EOMONTH($B258,1))))&gt;=$B258)*(DATE(YEAR($B258),MONTH($B258)+1,MIN(BT$6,DAY(EOMONTH($B258,1))))&lt;$C258)))</f>
        <v>0</v>
      </c>
      <c r="BU258" s="48" t="n">
        <f aca="false">IF(OR(N(BU$5)=0,BU$6=""),0,BU$5*((DATE(YEAR($B258),MONTH($B258),MIN(BU$6,DAY(EOMONTH($B258,0))))&gt;=$B258)*(DATE(YEAR($B258),MONTH($B258),MIN(BU$6,DAY(EOMONTH($B258,0))))&lt;$C258)+(DATE(YEAR($B258),MONTH($B258)+1,MIN(BU$6,DAY(EOMONTH($B258,1))))&gt;=$B258)*(DATE(YEAR($B258),MONTH($B258)+1,MIN(BU$6,DAY(EOMONTH($B258,1))))&lt;$C258)))</f>
        <v>0</v>
      </c>
      <c r="BV258" s="48" t="n">
        <f aca="false">IF(OR(N(BV$5)=0,BV$6=""),0,BV$5*((DATE(YEAR($B258),MONTH($B258),MIN(BV$6,DAY(EOMONTH($B258,0))))&gt;=$B258)*(DATE(YEAR($B258),MONTH($B258),MIN(BV$6,DAY(EOMONTH($B258,0))))&lt;$C258)+(DATE(YEAR($B258),MONTH($B258)+1,MIN(BV$6,DAY(EOMONTH($B258,1))))&gt;=$B258)*(DATE(YEAR($B258),MONTH($B258)+1,MIN(BV$6,DAY(EOMONTH($B258,1))))&lt;$C258)))</f>
        <v>0</v>
      </c>
      <c r="BW258" s="48" t="n">
        <f aca="false">IF(OR(N(BW$5)=0,BW$6=""),0,BW$5*((DATE(YEAR($B258),MONTH($B258),MIN(BW$6,DAY(EOMONTH($B258,0))))&gt;=$B258)*(DATE(YEAR($B258),MONTH($B258),MIN(BW$6,DAY(EOMONTH($B258,0))))&lt;$C258)+(DATE(YEAR($B258),MONTH($B258)+1,MIN(BW$6,DAY(EOMONTH($B258,1))))&gt;=$B258)*(DATE(YEAR($B258),MONTH($B258)+1,MIN(BW$6,DAY(EOMONTH($B258,1))))&lt;$C258)))</f>
        <v>0</v>
      </c>
      <c r="BX258" s="48" t="n">
        <f aca="false">MIN(Z258,(FT257*(1+FT$5/Setup!$C$36)+IF($V258=1,N($F258),0)))</f>
        <v>0</v>
      </c>
      <c r="BY258" s="48" t="n">
        <f aca="false">MIN(AA258,(FU257*(1+FU$5/Setup!$C$36)+IF($V258=2,N($F258),0)))</f>
        <v>0</v>
      </c>
      <c r="BZ258" s="48" t="n">
        <f aca="false">MIN(AB258,(FV257*(1+FV$5/Setup!$C$36)+IF($V258=3,N($F258),0)))</f>
        <v>0</v>
      </c>
      <c r="CA258" s="48" t="n">
        <f aca="false">MIN(AC258,(FW257*(1+FW$5/Setup!$C$36)+IF($V258=4,N($F258),0)))</f>
        <v>0</v>
      </c>
      <c r="CB258" s="48" t="n">
        <f aca="false">MIN(AD258,(FX257*(1+FX$5/Setup!$C$36)+IF($V258=5,N($F258),0)))</f>
        <v>0</v>
      </c>
      <c r="CC258" s="48" t="n">
        <f aca="false">MIN(AE258,(FY257*(1+FY$5/Setup!$C$36)+IF($V258=6,N($F258),0)))</f>
        <v>0</v>
      </c>
      <c r="CD258" s="48" t="n">
        <f aca="false">MIN(AF258,(FZ257*(1+FZ$5/Setup!$C$36)+IF($V258=7,N($F258),0)))</f>
        <v>0</v>
      </c>
      <c r="CE258" s="48" t="n">
        <f aca="false">MIN(AG258,(GA257*(1+GA$5/Setup!$C$36)+IF($V258=8,N($F258),0)))</f>
        <v>0</v>
      </c>
      <c r="CF258" s="48" t="n">
        <f aca="false">MIN(AH258,(GB257*(1+GB$5/Setup!$C$36)+IF($V258=9,N($F258),0)))</f>
        <v>0</v>
      </c>
      <c r="CG258" s="48" t="n">
        <f aca="false">MIN(AI258,(GC257*(1+GC$5/Setup!$C$36)+IF($V258=10,N($F258),0)))</f>
        <v>0</v>
      </c>
      <c r="CH258" s="48" t="n">
        <f aca="false">MIN(AJ258,(GD257*(1+GD$5/Setup!$C$36)+IF($V258=11,N($F258),0)))</f>
        <v>0</v>
      </c>
      <c r="CI258" s="48" t="n">
        <f aca="false">MIN(AK258,(GE257*(1+GE$5/Setup!$C$36)+IF($V258=12,N($F258),0)))</f>
        <v>0</v>
      </c>
      <c r="CJ258" s="48" t="n">
        <f aca="false">MIN(AL258,(GF257*(1+GF$5/Setup!$C$36)+IF($V258=13,N($F258),0)))</f>
        <v>0</v>
      </c>
      <c r="CK258" s="48" t="n">
        <f aca="false">MIN(AM258,(GG257*(1+GG$5/Setup!$C$36)+IF($V258=14,N($F258),0)))</f>
        <v>0</v>
      </c>
      <c r="CL258" s="48" t="n">
        <f aca="false">MIN(AN258,(GH257*(1+GH$5/Setup!$C$36)+IF($V258=15,N($F258),0)))</f>
        <v>0</v>
      </c>
      <c r="CM258" s="48" t="n">
        <f aca="false">MIN(AO258,(GI257*(1+GI$5/Setup!$C$36)+IF($V258=16,N($F258),0)))</f>
        <v>0</v>
      </c>
      <c r="CN258" s="48" t="n">
        <f aca="false">MIN(AP258,(GJ257*(1+GJ$5/Setup!$C$36)+IF($V258=17,N($F258),0)))</f>
        <v>0</v>
      </c>
      <c r="CO258" s="48" t="n">
        <f aca="false">MIN(AQ258,(GK257*(1+GK$5/Setup!$C$36)+IF($V258=18,N($F258),0)))</f>
        <v>0</v>
      </c>
      <c r="CP258" s="48" t="n">
        <f aca="false">MIN(AR258,(GL257*(1+GL$5/Setup!$C$36)+IF($V258=19,N($F258),0)))</f>
        <v>0</v>
      </c>
      <c r="CQ258" s="48" t="n">
        <f aca="false">MIN(AS258,(GM257*(1+GM$5/Setup!$C$36)+IF($V258=20,N($F258),0)))</f>
        <v>0</v>
      </c>
      <c r="CR258" s="48" t="n">
        <f aca="false">MIN(AT258,(GN257*(1+GN$5/Setup!$C$36)+IF($V258=21,N($F258),0)))</f>
        <v>0</v>
      </c>
      <c r="CS258" s="48" t="n">
        <f aca="false">MIN(AU258,(GO257*(1+GO$5/Setup!$C$36)+IF($V258=22,N($F258),0)))</f>
        <v>0</v>
      </c>
      <c r="CT258" s="48" t="n">
        <f aca="false">MIN(AV258,(GP257*(1+GP$5/Setup!$C$36)+IF($V258=23,N($F258),0)))</f>
        <v>0</v>
      </c>
      <c r="CU258" s="48" t="n">
        <f aca="false">MIN(AW258,(GQ257*(1+GQ$5/Setup!$C$36)+IF($V258=24,N($F258),0)))</f>
        <v>0</v>
      </c>
      <c r="CV258" s="48" t="n">
        <f aca="false">MIN(AX258,(GR257*(1+GR$5/Setup!$C$36)+IF($V258=25,N($F258),0)))</f>
        <v>0</v>
      </c>
      <c r="CW258" s="48" t="n">
        <f aca="false">MIN(AY258,(GS257*(1+GS$5/Setup!$C$36)+IF($V258=26,N($F258),0)))</f>
        <v>0</v>
      </c>
      <c r="CX258" s="48" t="n">
        <f aca="false">MIN(AZ258,(GT257*(1+GT$5/Setup!$C$36)+IF($V258=27,N($F258),0)))</f>
        <v>0</v>
      </c>
      <c r="CY258" s="48" t="n">
        <f aca="false">MIN(BA258,(GU257*(1+GU$5/Setup!$C$36)+IF($V258=28,N($F258),0)))</f>
        <v>0</v>
      </c>
      <c r="CZ258" s="48" t="n">
        <f aca="false">MIN(BB258,(GV257*(1+GV$5/Setup!$C$36)+IF($V258=29,N($F258),0)))</f>
        <v>0</v>
      </c>
      <c r="DA258" s="48" t="n">
        <f aca="false">MIN(BC258,(GW257*(1+GW$5/Setup!$C$36)+IF($V258=30,N($F258),0)))</f>
        <v>0</v>
      </c>
      <c r="DB258" s="48" t="n">
        <f aca="false">MIN(BD258,(GX257*(1+GX$5/Setup!$C$36)+IF($V258=31,N($F258),0)))</f>
        <v>0</v>
      </c>
      <c r="DC258" s="48" t="n">
        <f aca="false">MIN(BE258,(GY257*(1+GY$5/Setup!$C$36)+IF($V258=32,N($F258),0)))</f>
        <v>0</v>
      </c>
      <c r="DD258" s="48" t="n">
        <f aca="false">MIN(BF258,(GZ257*(1+GZ$5/Setup!$C$36)+IF($V258=33,N($F258),0)))</f>
        <v>0</v>
      </c>
      <c r="DE258" s="48" t="n">
        <f aca="false">MIN(BG258,(HA257*(1+HA$5/Setup!$C$36)+IF($V258=34,N($F258),0)))</f>
        <v>0</v>
      </c>
      <c r="DF258" s="48" t="n">
        <f aca="false">MIN(BH258,(HB257*(1+HB$5/Setup!$C$36)+IF($V258=35,N($F258),0)))</f>
        <v>0</v>
      </c>
      <c r="DG258" s="48" t="n">
        <f aca="false">MIN(BI258,(HC257*(1+HC$5/Setup!$C$36)+IF($V258=36,N($F258),0)))</f>
        <v>0</v>
      </c>
      <c r="DH258" s="48" t="n">
        <f aca="false">MIN(BJ258,(HD257*(1+HD$5/Setup!$C$36)+IF($V258=37,N($F258),0)))</f>
        <v>0</v>
      </c>
      <c r="DI258" s="48" t="n">
        <f aca="false">MIN(BK258,(HE257*(1+HE$5/Setup!$C$36)+IF($V258=38,N($F258),0)))</f>
        <v>0</v>
      </c>
      <c r="DJ258" s="48" t="n">
        <f aca="false">MIN(BL258,(HF257*(1+HF$5/Setup!$C$36)+IF($V258=39,N($F258),0)))</f>
        <v>0</v>
      </c>
      <c r="DK258" s="48" t="n">
        <f aca="false">MIN(BM258,(HG257*(1+HG$5/Setup!$C$36)+IF($V258=40,N($F258),0)))</f>
        <v>0</v>
      </c>
      <c r="DL258" s="48" t="n">
        <f aca="false">MIN(BN258,(HH257*(1+HH$5/Setup!$C$36)+IF($V258=41,N($F258),0)))</f>
        <v>0</v>
      </c>
      <c r="DM258" s="48" t="n">
        <f aca="false">MIN(BO258,(HI257*(1+HI$5/Setup!$C$36)+IF($V258=42,N($F258),0)))</f>
        <v>0</v>
      </c>
      <c r="DN258" s="48" t="n">
        <f aca="false">MIN(BP258,(HJ257*(1+HJ$5/Setup!$C$36)+IF($V258=43,N($F258),0)))</f>
        <v>0</v>
      </c>
      <c r="DO258" s="48" t="n">
        <f aca="false">MIN(BQ258,(HK257*(1+HK$5/Setup!$C$36)+IF($V258=44,N($F258),0)))</f>
        <v>0</v>
      </c>
      <c r="DP258" s="48" t="n">
        <f aca="false">MIN(BR258,(HL257*(1+HL$5/Setup!$C$36)+IF($V258=45,N($F258),0)))</f>
        <v>0</v>
      </c>
      <c r="DQ258" s="48" t="n">
        <f aca="false">MIN(BS258,(HM257*(1+HM$5/Setup!$C$36)+IF($V258=46,N($F258),0)))</f>
        <v>0</v>
      </c>
      <c r="DR258" s="48" t="n">
        <f aca="false">MIN(BT258,(HN257*(1+HN$5/Setup!$C$36)+IF($V258=47,N($F258),0)))</f>
        <v>0</v>
      </c>
      <c r="DS258" s="48" t="n">
        <f aca="false">MIN(BU258,(HO257*(1+HO$5/Setup!$C$36)+IF($V258=48,N($F258),0)))</f>
        <v>0</v>
      </c>
      <c r="DT258" s="48" t="n">
        <f aca="false">MIN(BV258,(HP257*(1+HP$5/Setup!$C$36)+IF($V258=49,N($F258),0)))</f>
        <v>0</v>
      </c>
      <c r="DU258" s="48" t="n">
        <f aca="false">MIN(BW258,(HQ257*(1+HQ$5/Setup!$C$36)+IF($V258=50,N($F258),0)))</f>
        <v>0</v>
      </c>
      <c r="DV258" s="48" t="n">
        <f aca="false">MIN(MAX((FT257*(1+FT$5/Setup!$C$36)+IF($V258=1,N($F258),0))-BX258,0),MAX($P258-0,0))</f>
        <v>0</v>
      </c>
      <c r="DW258" s="48" t="n">
        <f aca="false">MIN(MAX((FU257*(1+FU$5/Setup!$C$36)+IF($V258=2,N($F258),0))-BY258,0),MAX($P258-SUM(DV258:DV258),0))</f>
        <v>0</v>
      </c>
      <c r="DX258" s="48" t="n">
        <f aca="false">MIN(MAX((FV257*(1+FV$5/Setup!$C$36)+IF($V258=3,N($F258),0))-BZ258,0),MAX($P258-SUM(DV258:DW258),0))</f>
        <v>0</v>
      </c>
      <c r="DY258" s="48" t="n">
        <f aca="false">MIN(MAX((FW257*(1+FW$5/Setup!$C$36)+IF($V258=4,N($F258),0))-CA258,0),MAX($P258-SUM(DV258:DX258),0))</f>
        <v>0</v>
      </c>
      <c r="DZ258" s="48" t="n">
        <f aca="false">MIN(MAX((FX257*(1+FX$5/Setup!$C$36)+IF($V258=5,N($F258),0))-CB258,0),MAX($P258-SUM(DV258:DY258),0))</f>
        <v>0</v>
      </c>
      <c r="EA258" s="48" t="n">
        <f aca="false">MIN(MAX((FY257*(1+FY$5/Setup!$C$36)+IF($V258=6,N($F258),0))-CC258,0),MAX($P258-SUM(DV258:DZ258),0))</f>
        <v>0</v>
      </c>
      <c r="EB258" s="48" t="n">
        <f aca="false">MIN(MAX((FZ257*(1+FZ$5/Setup!$C$36)+IF($V258=7,N($F258),0))-CD258,0),MAX($P258-SUM(DV258:EA258),0))</f>
        <v>0</v>
      </c>
      <c r="EC258" s="48" t="n">
        <f aca="false">MIN(MAX((GA257*(1+GA$5/Setup!$C$36)+IF($V258=8,N($F258),0))-CE258,0),MAX($P258-SUM(DV258:EB258),0))</f>
        <v>0</v>
      </c>
      <c r="ED258" s="48" t="n">
        <f aca="false">MIN(MAX((GB257*(1+GB$5/Setup!$C$36)+IF($V258=9,N($F258),0))-CF258,0),MAX($P258-SUM(DV258:EC258),0))</f>
        <v>0</v>
      </c>
      <c r="EE258" s="48" t="n">
        <f aca="false">MIN(MAX((GC257*(1+GC$5/Setup!$C$36)+IF($V258=10,N($F258),0))-CG258,0),MAX($P258-SUM(DV258:ED258),0))</f>
        <v>0</v>
      </c>
      <c r="EF258" s="48" t="n">
        <f aca="false">MIN(MAX((GD257*(1+GD$5/Setup!$C$36)+IF($V258=11,N($F258),0))-CH258,0),MAX($P258-SUM(DV258:EE258),0))</f>
        <v>0</v>
      </c>
      <c r="EG258" s="48" t="n">
        <f aca="false">MIN(MAX((GE257*(1+GE$5/Setup!$C$36)+IF($V258=12,N($F258),0))-CI258,0),MAX($P258-SUM(DV258:EF258),0))</f>
        <v>0</v>
      </c>
      <c r="EH258" s="48" t="n">
        <f aca="false">MIN(MAX((GF257*(1+GF$5/Setup!$C$36)+IF($V258=13,N($F258),0))-CJ258,0),MAX($P258-SUM(DV258:EG258),0))</f>
        <v>0</v>
      </c>
      <c r="EI258" s="48" t="n">
        <f aca="false">MIN(MAX((GG257*(1+GG$5/Setup!$C$36)+IF($V258=14,N($F258),0))-CK258,0),MAX($P258-SUM(DV258:EH258),0))</f>
        <v>0</v>
      </c>
      <c r="EJ258" s="48" t="n">
        <f aca="false">MIN(MAX((GH257*(1+GH$5/Setup!$C$36)+IF($V258=15,N($F258),0))-CL258,0),MAX($P258-SUM(DV258:EI258),0))</f>
        <v>0</v>
      </c>
      <c r="EK258" s="48" t="n">
        <f aca="false">MIN(MAX((GI257*(1+GI$5/Setup!$C$36)+IF($V258=16,N($F258),0))-CM258,0),MAX($P258-SUM(DV258:EJ258),0))</f>
        <v>0</v>
      </c>
      <c r="EL258" s="48" t="n">
        <f aca="false">MIN(MAX((GJ257*(1+GJ$5/Setup!$C$36)+IF($V258=17,N($F258),0))-CN258,0),MAX($P258-SUM(DV258:EK258),0))</f>
        <v>0</v>
      </c>
      <c r="EM258" s="48" t="n">
        <f aca="false">MIN(MAX((GK257*(1+GK$5/Setup!$C$36)+IF($V258=18,N($F258),0))-CO258,0),MAX($P258-SUM(DV258:EL258),0))</f>
        <v>0</v>
      </c>
      <c r="EN258" s="48" t="n">
        <f aca="false">MIN(MAX((GL257*(1+GL$5/Setup!$C$36)+IF($V258=19,N($F258),0))-CP258,0),MAX($P258-SUM(DV258:EM258),0))</f>
        <v>0</v>
      </c>
      <c r="EO258" s="48" t="n">
        <f aca="false">MIN(MAX((GM257*(1+GM$5/Setup!$C$36)+IF($V258=20,N($F258),0))-CQ258,0),MAX($P258-SUM(DV258:EN258),0))</f>
        <v>0</v>
      </c>
      <c r="EP258" s="48" t="n">
        <f aca="false">MIN(MAX((GN257*(1+GN$5/Setup!$C$36)+IF($V258=21,N($F258),0))-CR258,0),MAX($P258-SUM(DV258:EO258),0))</f>
        <v>0</v>
      </c>
      <c r="EQ258" s="48" t="n">
        <f aca="false">MIN(MAX((GO257*(1+GO$5/Setup!$C$36)+IF($V258=22,N($F258),0))-CS258,0),MAX($P258-SUM(DV258:EP258),0))</f>
        <v>0</v>
      </c>
      <c r="ER258" s="48" t="n">
        <f aca="false">MIN(MAX((GP257*(1+GP$5/Setup!$C$36)+IF($V258=23,N($F258),0))-CT258,0),MAX($P258-SUM(DV258:EQ258),0))</f>
        <v>0</v>
      </c>
      <c r="ES258" s="48" t="n">
        <f aca="false">MIN(MAX((GQ257*(1+GQ$5/Setup!$C$36)+IF($V258=24,N($F258),0))-CU258,0),MAX($P258-SUM(DV258:ER258),0))</f>
        <v>0</v>
      </c>
      <c r="ET258" s="48" t="n">
        <f aca="false">MIN(MAX((GR257*(1+GR$5/Setup!$C$36)+IF($V258=25,N($F258),0))-CV258,0),MAX($P258-SUM(DV258:ES258),0))</f>
        <v>0</v>
      </c>
      <c r="EU258" s="48" t="n">
        <f aca="false">MIN(MAX((GS257*(1+GS$5/Setup!$C$36)+IF($V258=26,N($F258),0))-CW258,0),MAX($P258-SUM(DV258:ET258),0))</f>
        <v>0</v>
      </c>
      <c r="EV258" s="48" t="n">
        <f aca="false">MIN(MAX((GT257*(1+GT$5/Setup!$C$36)+IF($V258=27,N($F258),0))-CX258,0),MAX($P258-SUM(DV258:EU258),0))</f>
        <v>0</v>
      </c>
      <c r="EW258" s="48" t="n">
        <f aca="false">MIN(MAX((GU257*(1+GU$5/Setup!$C$36)+IF($V258=28,N($F258),0))-CY258,0),MAX($P258-SUM(DV258:EV258),0))</f>
        <v>0</v>
      </c>
      <c r="EX258" s="48" t="n">
        <f aca="false">MIN(MAX((GV257*(1+GV$5/Setup!$C$36)+IF($V258=29,N($F258),0))-CZ258,0),MAX($P258-SUM(DV258:EW258),0))</f>
        <v>0</v>
      </c>
      <c r="EY258" s="48" t="n">
        <f aca="false">MIN(MAX((GW257*(1+GW$5/Setup!$C$36)+IF($V258=30,N($F258),0))-DA258,0),MAX($P258-SUM(DV258:EX258),0))</f>
        <v>0</v>
      </c>
      <c r="EZ258" s="48" t="n">
        <f aca="false">MIN(MAX((GX257*(1+GX$5/Setup!$C$36)+IF($V258=31,N($F258),0))-DB258,0),MAX($P258-SUM(DV258:EY258),0))</f>
        <v>0</v>
      </c>
      <c r="FA258" s="48" t="n">
        <f aca="false">MIN(MAX((GY257*(1+GY$5/Setup!$C$36)+IF($V258=32,N($F258),0))-DC258,0),MAX($P258-SUM(DV258:EZ258),0))</f>
        <v>0</v>
      </c>
      <c r="FB258" s="48" t="n">
        <f aca="false">MIN(MAX((GZ257*(1+GZ$5/Setup!$C$36)+IF($V258=33,N($F258),0))-DD258,0),MAX($P258-SUM(DV258:FA258),0))</f>
        <v>0</v>
      </c>
      <c r="FC258" s="48" t="n">
        <f aca="false">MIN(MAX((HA257*(1+HA$5/Setup!$C$36)+IF($V258=34,N($F258),0))-DE258,0),MAX($P258-SUM(DV258:FB258),0))</f>
        <v>0</v>
      </c>
      <c r="FD258" s="48" t="n">
        <f aca="false">MIN(MAX((HB257*(1+HB$5/Setup!$C$36)+IF($V258=35,N($F258),0))-DF258,0),MAX($P258-SUM(DV258:FC258),0))</f>
        <v>0</v>
      </c>
      <c r="FE258" s="48" t="n">
        <f aca="false">MIN(MAX((HC257*(1+HC$5/Setup!$C$36)+IF($V258=36,N($F258),0))-DG258,0),MAX($P258-SUM(DV258:FD258),0))</f>
        <v>0</v>
      </c>
      <c r="FF258" s="48" t="n">
        <f aca="false">MIN(MAX((HD257*(1+HD$5/Setup!$C$36)+IF($V258=37,N($F258),0))-DH258,0),MAX($P258-SUM(DV258:FE258),0))</f>
        <v>0</v>
      </c>
      <c r="FG258" s="48" t="n">
        <f aca="false">MIN(MAX((HE257*(1+HE$5/Setup!$C$36)+IF($V258=38,N($F258),0))-DI258,0),MAX($P258-SUM(DV258:FF258),0))</f>
        <v>0</v>
      </c>
      <c r="FH258" s="48" t="n">
        <f aca="false">MIN(MAX((HF257*(1+HF$5/Setup!$C$36)+IF($V258=39,N($F258),0))-DJ258,0),MAX($P258-SUM(DV258:FG258),0))</f>
        <v>0</v>
      </c>
      <c r="FI258" s="48" t="n">
        <f aca="false">MIN(MAX((HG257*(1+HG$5/Setup!$C$36)+IF($V258=40,N($F258),0))-DK258,0),MAX($P258-SUM(DV258:FH258),0))</f>
        <v>0</v>
      </c>
      <c r="FJ258" s="48" t="n">
        <f aca="false">MIN(MAX((HH257*(1+HH$5/Setup!$C$36)+IF($V258=41,N($F258),0))-DL258,0),MAX($P258-SUM(DV258:FI258),0))</f>
        <v>0</v>
      </c>
      <c r="FK258" s="48" t="n">
        <f aca="false">MIN(MAX((HI257*(1+HI$5/Setup!$C$36)+IF($V258=42,N($F258),0))-DM258,0),MAX($P258-SUM(DV258:FJ258),0))</f>
        <v>0</v>
      </c>
      <c r="FL258" s="48" t="n">
        <f aca="false">MIN(MAX((HJ257*(1+HJ$5/Setup!$C$36)+IF($V258=43,N($F258),0))-DN258,0),MAX($P258-SUM(DV258:FK258),0))</f>
        <v>0</v>
      </c>
      <c r="FM258" s="48" t="n">
        <f aca="false">MIN(MAX((HK257*(1+HK$5/Setup!$C$36)+IF($V258=44,N($F258),0))-DO258,0),MAX($P258-SUM(DV258:FL258),0))</f>
        <v>0</v>
      </c>
      <c r="FN258" s="48" t="n">
        <f aca="false">MIN(MAX((HL257*(1+HL$5/Setup!$C$36)+IF($V258=45,N($F258),0))-DP258,0),MAX($P258-SUM(DV258:FM258),0))</f>
        <v>0</v>
      </c>
      <c r="FO258" s="48" t="n">
        <f aca="false">MIN(MAX((HM257*(1+HM$5/Setup!$C$36)+IF($V258=46,N($F258),0))-DQ258,0),MAX($P258-SUM(DV258:FN258),0))</f>
        <v>0</v>
      </c>
      <c r="FP258" s="48" t="n">
        <f aca="false">MIN(MAX((HN257*(1+HN$5/Setup!$C$36)+IF($V258=47,N($F258),0))-DR258,0),MAX($P258-SUM(DV258:FO258),0))</f>
        <v>0</v>
      </c>
      <c r="FQ258" s="48" t="n">
        <f aca="false">MIN(MAX((HO257*(1+HO$5/Setup!$C$36)+IF($V258=48,N($F258),0))-DS258,0),MAX($P258-SUM(DV258:FP258),0))</f>
        <v>0</v>
      </c>
      <c r="FR258" s="48" t="n">
        <f aca="false">MIN(MAX((HP257*(1+HP$5/Setup!$C$36)+IF($V258=49,N($F258),0))-DT258,0),MAX($P258-SUM(DV258:FQ258),0))</f>
        <v>0</v>
      </c>
      <c r="FS258" s="48" t="n">
        <f aca="false">MIN(MAX((HQ257*(1+HQ$5/Setup!$C$36)+IF($V258=50,N($F258),0))-DU258,0),MAX($P258-SUM(DV258:FR258),0))</f>
        <v>0</v>
      </c>
      <c r="FT258" s="48" t="n">
        <f aca="false">IF((FT257*(1+FT$5/Setup!$C$36)+IF($V258=1,N($F258),0))-BX258-DV258&lt;0.005,0,(FT257*(1+FT$5/Setup!$C$36)+IF($V258=1,N($F258),0))-BX258-DV258)</f>
        <v>0</v>
      </c>
      <c r="FU258" s="48" t="n">
        <f aca="false">IF((FU257*(1+FU$5/Setup!$C$36)+IF($V258=2,N($F258),0))-BY258-DW258&lt;0.005,0,(FU257*(1+FU$5/Setup!$C$36)+IF($V258=2,N($F258),0))-BY258-DW258)</f>
        <v>0</v>
      </c>
      <c r="FV258" s="48" t="n">
        <f aca="false">IF((FV257*(1+FV$5/Setup!$C$36)+IF($V258=3,N($F258),0))-BZ258-DX258&lt;0.005,0,(FV257*(1+FV$5/Setup!$C$36)+IF($V258=3,N($F258),0))-BZ258-DX258)</f>
        <v>0</v>
      </c>
      <c r="FW258" s="48" t="n">
        <f aca="false">IF((FW257*(1+FW$5/Setup!$C$36)+IF($V258=4,N($F258),0))-CA258-DY258&lt;0.005,0,(FW257*(1+FW$5/Setup!$C$36)+IF($V258=4,N($F258),0))-CA258-DY258)</f>
        <v>0</v>
      </c>
      <c r="FX258" s="48" t="n">
        <f aca="false">IF((FX257*(1+FX$5/Setup!$C$36)+IF($V258=5,N($F258),0))-CB258-DZ258&lt;0.005,0,(FX257*(1+FX$5/Setup!$C$36)+IF($V258=5,N($F258),0))-CB258-DZ258)</f>
        <v>0</v>
      </c>
      <c r="FY258" s="48" t="n">
        <f aca="false">IF((FY257*(1+FY$5/Setup!$C$36)+IF($V258=6,N($F258),0))-CC258-EA258&lt;0.005,0,(FY257*(1+FY$5/Setup!$C$36)+IF($V258=6,N($F258),0))-CC258-EA258)</f>
        <v>0</v>
      </c>
      <c r="FZ258" s="48" t="n">
        <f aca="false">IF((FZ257*(1+FZ$5/Setup!$C$36)+IF($V258=7,N($F258),0))-CD258-EB258&lt;0.005,0,(FZ257*(1+FZ$5/Setup!$C$36)+IF($V258=7,N($F258),0))-CD258-EB258)</f>
        <v>0</v>
      </c>
      <c r="GA258" s="48" t="n">
        <f aca="false">IF((GA257*(1+GA$5/Setup!$C$36)+IF($V258=8,N($F258),0))-CE258-EC258&lt;0.005,0,(GA257*(1+GA$5/Setup!$C$36)+IF($V258=8,N($F258),0))-CE258-EC258)</f>
        <v>0</v>
      </c>
      <c r="GB258" s="48" t="n">
        <f aca="false">IF((GB257*(1+GB$5/Setup!$C$36)+IF($V258=9,N($F258),0))-CF258-ED258&lt;0.005,0,(GB257*(1+GB$5/Setup!$C$36)+IF($V258=9,N($F258),0))-CF258-ED258)</f>
        <v>0</v>
      </c>
      <c r="GC258" s="48" t="n">
        <f aca="false">IF((GC257*(1+GC$5/Setup!$C$36)+IF($V258=10,N($F258),0))-CG258-EE258&lt;0.005,0,(GC257*(1+GC$5/Setup!$C$36)+IF($V258=10,N($F258),0))-CG258-EE258)</f>
        <v>0</v>
      </c>
      <c r="GD258" s="48" t="n">
        <f aca="false">IF((GD257*(1+GD$5/Setup!$C$36)+IF($V258=11,N($F258),0))-CH258-EF258&lt;0.005,0,(GD257*(1+GD$5/Setup!$C$36)+IF($V258=11,N($F258),0))-CH258-EF258)</f>
        <v>0</v>
      </c>
      <c r="GE258" s="48" t="n">
        <f aca="false">IF((GE257*(1+GE$5/Setup!$C$36)+IF($V258=12,N($F258),0))-CI258-EG258&lt;0.005,0,(GE257*(1+GE$5/Setup!$C$36)+IF($V258=12,N($F258),0))-CI258-EG258)</f>
        <v>0</v>
      </c>
      <c r="GF258" s="48" t="n">
        <f aca="false">IF((GF257*(1+GF$5/Setup!$C$36)+IF($V258=13,N($F258),0))-CJ258-EH258&lt;0.005,0,(GF257*(1+GF$5/Setup!$C$36)+IF($V258=13,N($F258),0))-CJ258-EH258)</f>
        <v>0</v>
      </c>
      <c r="GG258" s="48" t="n">
        <f aca="false">IF((GG257*(1+GG$5/Setup!$C$36)+IF($V258=14,N($F258),0))-CK258-EI258&lt;0.005,0,(GG257*(1+GG$5/Setup!$C$36)+IF($V258=14,N($F258),0))-CK258-EI258)</f>
        <v>0</v>
      </c>
      <c r="GH258" s="48" t="n">
        <f aca="false">IF((GH257*(1+GH$5/Setup!$C$36)+IF($V258=15,N($F258),0))-CL258-EJ258&lt;0.005,0,(GH257*(1+GH$5/Setup!$C$36)+IF($V258=15,N($F258),0))-CL258-EJ258)</f>
        <v>0</v>
      </c>
      <c r="GI258" s="48" t="n">
        <f aca="false">IF((GI257*(1+GI$5/Setup!$C$36)+IF($V258=16,N($F258),0))-CM258-EK258&lt;0.005,0,(GI257*(1+GI$5/Setup!$C$36)+IF($V258=16,N($F258),0))-CM258-EK258)</f>
        <v>0</v>
      </c>
      <c r="GJ258" s="48" t="n">
        <f aca="false">IF((GJ257*(1+GJ$5/Setup!$C$36)+IF($V258=17,N($F258),0))-CN258-EL258&lt;0.005,0,(GJ257*(1+GJ$5/Setup!$C$36)+IF($V258=17,N($F258),0))-CN258-EL258)</f>
        <v>0</v>
      </c>
      <c r="GK258" s="48" t="n">
        <f aca="false">IF((GK257*(1+GK$5/Setup!$C$36)+IF($V258=18,N($F258),0))-CO258-EM258&lt;0.005,0,(GK257*(1+GK$5/Setup!$C$36)+IF($V258=18,N($F258),0))-CO258-EM258)</f>
        <v>0</v>
      </c>
      <c r="GL258" s="48" t="n">
        <f aca="false">IF((GL257*(1+GL$5/Setup!$C$36)+IF($V258=19,N($F258),0))-CP258-EN258&lt;0.005,0,(GL257*(1+GL$5/Setup!$C$36)+IF($V258=19,N($F258),0))-CP258-EN258)</f>
        <v>0</v>
      </c>
      <c r="GM258" s="48" t="n">
        <f aca="false">IF((GM257*(1+GM$5/Setup!$C$36)+IF($V258=20,N($F258),0))-CQ258-EO258&lt;0.005,0,(GM257*(1+GM$5/Setup!$C$36)+IF($V258=20,N($F258),0))-CQ258-EO258)</f>
        <v>0</v>
      </c>
      <c r="GN258" s="48" t="n">
        <f aca="false">IF((GN257*(1+GN$5/Setup!$C$36)+IF($V258=21,N($F258),0))-CR258-EP258&lt;0.005,0,(GN257*(1+GN$5/Setup!$C$36)+IF($V258=21,N($F258),0))-CR258-EP258)</f>
        <v>0</v>
      </c>
      <c r="GO258" s="48" t="n">
        <f aca="false">IF((GO257*(1+GO$5/Setup!$C$36)+IF($V258=22,N($F258),0))-CS258-EQ258&lt;0.005,0,(GO257*(1+GO$5/Setup!$C$36)+IF($V258=22,N($F258),0))-CS258-EQ258)</f>
        <v>0</v>
      </c>
      <c r="GP258" s="48" t="n">
        <f aca="false">IF((GP257*(1+GP$5/Setup!$C$36)+IF($V258=23,N($F258),0))-CT258-ER258&lt;0.005,0,(GP257*(1+GP$5/Setup!$C$36)+IF($V258=23,N($F258),0))-CT258-ER258)</f>
        <v>0</v>
      </c>
      <c r="GQ258" s="48" t="n">
        <f aca="false">IF((GQ257*(1+GQ$5/Setup!$C$36)+IF($V258=24,N($F258),0))-CU258-ES258&lt;0.005,0,(GQ257*(1+GQ$5/Setup!$C$36)+IF($V258=24,N($F258),0))-CU258-ES258)</f>
        <v>0</v>
      </c>
      <c r="GR258" s="48" t="n">
        <f aca="false">IF((GR257*(1+GR$5/Setup!$C$36)+IF($V258=25,N($F258),0))-CV258-ET258&lt;0.005,0,(GR257*(1+GR$5/Setup!$C$36)+IF($V258=25,N($F258),0))-CV258-ET258)</f>
        <v>0</v>
      </c>
      <c r="GS258" s="48" t="n">
        <f aca="false">IF((GS257*(1+GS$5/Setup!$C$36)+IF($V258=26,N($F258),0))-CW258-EU258&lt;0.005,0,(GS257*(1+GS$5/Setup!$C$36)+IF($V258=26,N($F258),0))-CW258-EU258)</f>
        <v>0</v>
      </c>
      <c r="GT258" s="48" t="n">
        <f aca="false">IF((GT257*(1+GT$5/Setup!$C$36)+IF($V258=27,N($F258),0))-CX258-EV258&lt;0.005,0,(GT257*(1+GT$5/Setup!$C$36)+IF($V258=27,N($F258),0))-CX258-EV258)</f>
        <v>0</v>
      </c>
      <c r="GU258" s="48" t="n">
        <f aca="false">IF((GU257*(1+GU$5/Setup!$C$36)+IF($V258=28,N($F258),0))-CY258-EW258&lt;0.005,0,(GU257*(1+GU$5/Setup!$C$36)+IF($V258=28,N($F258),0))-CY258-EW258)</f>
        <v>0</v>
      </c>
      <c r="GV258" s="48" t="n">
        <f aca="false">IF((GV257*(1+GV$5/Setup!$C$36)+IF($V258=29,N($F258),0))-CZ258-EX258&lt;0.005,0,(GV257*(1+GV$5/Setup!$C$36)+IF($V258=29,N($F258),0))-CZ258-EX258)</f>
        <v>0</v>
      </c>
      <c r="GW258" s="48" t="n">
        <f aca="false">IF((GW257*(1+GW$5/Setup!$C$36)+IF($V258=30,N($F258),0))-DA258-EY258&lt;0.005,0,(GW257*(1+GW$5/Setup!$C$36)+IF($V258=30,N($F258),0))-DA258-EY258)</f>
        <v>0</v>
      </c>
      <c r="GX258" s="48" t="n">
        <f aca="false">IF((GX257*(1+GX$5/Setup!$C$36)+IF($V258=31,N($F258),0))-DB258-EZ258&lt;0.005,0,(GX257*(1+GX$5/Setup!$C$36)+IF($V258=31,N($F258),0))-DB258-EZ258)</f>
        <v>0</v>
      </c>
      <c r="GY258" s="48" t="n">
        <f aca="false">IF((GY257*(1+GY$5/Setup!$C$36)+IF($V258=32,N($F258),0))-DC258-FA258&lt;0.005,0,(GY257*(1+GY$5/Setup!$C$36)+IF($V258=32,N($F258),0))-DC258-FA258)</f>
        <v>0</v>
      </c>
      <c r="GZ258" s="48" t="n">
        <f aca="false">IF((GZ257*(1+GZ$5/Setup!$C$36)+IF($V258=33,N($F258),0))-DD258-FB258&lt;0.005,0,(GZ257*(1+GZ$5/Setup!$C$36)+IF($V258=33,N($F258),0))-DD258-FB258)</f>
        <v>0</v>
      </c>
      <c r="HA258" s="48" t="n">
        <f aca="false">IF((HA257*(1+HA$5/Setup!$C$36)+IF($V258=34,N($F258),0))-DE258-FC258&lt;0.005,0,(HA257*(1+HA$5/Setup!$C$36)+IF($V258=34,N($F258),0))-DE258-FC258)</f>
        <v>0</v>
      </c>
      <c r="HB258" s="48" t="n">
        <f aca="false">IF((HB257*(1+HB$5/Setup!$C$36)+IF($V258=35,N($F258),0))-DF258-FD258&lt;0.005,0,(HB257*(1+HB$5/Setup!$C$36)+IF($V258=35,N($F258),0))-DF258-FD258)</f>
        <v>0</v>
      </c>
      <c r="HC258" s="48" t="n">
        <f aca="false">IF((HC257*(1+HC$5/Setup!$C$36)+IF($V258=36,N($F258),0))-DG258-FE258&lt;0.005,0,(HC257*(1+HC$5/Setup!$C$36)+IF($V258=36,N($F258),0))-DG258-FE258)</f>
        <v>0</v>
      </c>
      <c r="HD258" s="48" t="n">
        <f aca="false">IF((HD257*(1+HD$5/Setup!$C$36)+IF($V258=37,N($F258),0))-DH258-FF258&lt;0.005,0,(HD257*(1+HD$5/Setup!$C$36)+IF($V258=37,N($F258),0))-DH258-FF258)</f>
        <v>0</v>
      </c>
      <c r="HE258" s="48" t="n">
        <f aca="false">IF((HE257*(1+HE$5/Setup!$C$36)+IF($V258=38,N($F258),0))-DI258-FG258&lt;0.005,0,(HE257*(1+HE$5/Setup!$C$36)+IF($V258=38,N($F258),0))-DI258-FG258)</f>
        <v>0</v>
      </c>
      <c r="HF258" s="48" t="n">
        <f aca="false">IF((HF257*(1+HF$5/Setup!$C$36)+IF($V258=39,N($F258),0))-DJ258-FH258&lt;0.005,0,(HF257*(1+HF$5/Setup!$C$36)+IF($V258=39,N($F258),0))-DJ258-FH258)</f>
        <v>0</v>
      </c>
      <c r="HG258" s="48" t="n">
        <f aca="false">IF((HG257*(1+HG$5/Setup!$C$36)+IF($V258=40,N($F258),0))-DK258-FI258&lt;0.005,0,(HG257*(1+HG$5/Setup!$C$36)+IF($V258=40,N($F258),0))-DK258-FI258)</f>
        <v>0</v>
      </c>
      <c r="HH258" s="48" t="n">
        <f aca="false">IF((HH257*(1+HH$5/Setup!$C$36)+IF($V258=41,N($F258),0))-DL258-FJ258&lt;0.005,0,(HH257*(1+HH$5/Setup!$C$36)+IF($V258=41,N($F258),0))-DL258-FJ258)</f>
        <v>0</v>
      </c>
      <c r="HI258" s="48" t="n">
        <f aca="false">IF((HI257*(1+HI$5/Setup!$C$36)+IF($V258=42,N($F258),0))-DM258-FK258&lt;0.005,0,(HI257*(1+HI$5/Setup!$C$36)+IF($V258=42,N($F258),0))-DM258-FK258)</f>
        <v>0</v>
      </c>
      <c r="HJ258" s="48" t="n">
        <f aca="false">IF((HJ257*(1+HJ$5/Setup!$C$36)+IF($V258=43,N($F258),0))-DN258-FL258&lt;0.005,0,(HJ257*(1+HJ$5/Setup!$C$36)+IF($V258=43,N($F258),0))-DN258-FL258)</f>
        <v>0</v>
      </c>
      <c r="HK258" s="48" t="n">
        <f aca="false">IF((HK257*(1+HK$5/Setup!$C$36)+IF($V258=44,N($F258),0))-DO258-FM258&lt;0.005,0,(HK257*(1+HK$5/Setup!$C$36)+IF($V258=44,N($F258),0))-DO258-FM258)</f>
        <v>0</v>
      </c>
      <c r="HL258" s="48" t="n">
        <f aca="false">IF((HL257*(1+HL$5/Setup!$C$36)+IF($V258=45,N($F258),0))-DP258-FN258&lt;0.005,0,(HL257*(1+HL$5/Setup!$C$36)+IF($V258=45,N($F258),0))-DP258-FN258)</f>
        <v>0</v>
      </c>
      <c r="HM258" s="48" t="n">
        <f aca="false">IF((HM257*(1+HM$5/Setup!$C$36)+IF($V258=46,N($F258),0))-DQ258-FO258&lt;0.005,0,(HM257*(1+HM$5/Setup!$C$36)+IF($V258=46,N($F258),0))-DQ258-FO258)</f>
        <v>0</v>
      </c>
      <c r="HN258" s="48" t="n">
        <f aca="false">IF((HN257*(1+HN$5/Setup!$C$36)+IF($V258=47,N($F258),0))-DR258-FP258&lt;0.005,0,(HN257*(1+HN$5/Setup!$C$36)+IF($V258=47,N($F258),0))-DR258-FP258)</f>
        <v>0</v>
      </c>
      <c r="HO258" s="48" t="n">
        <f aca="false">IF((HO257*(1+HO$5/Setup!$C$36)+IF($V258=48,N($F258),0))-DS258-FQ258&lt;0.005,0,(HO257*(1+HO$5/Setup!$C$36)+IF($V258=48,N($F258),0))-DS258-FQ258)</f>
        <v>0</v>
      </c>
      <c r="HP258" s="48" t="n">
        <f aca="false">IF((HP257*(1+HP$5/Setup!$C$36)+IF($V258=49,N($F258),0))-DT258-FR258&lt;0.005,0,(HP257*(1+HP$5/Setup!$C$36)+IF($V258=49,N($F258),0))-DT258-FR258)</f>
        <v>0</v>
      </c>
      <c r="HQ258" s="48" t="n">
        <f aca="false">IF((HQ257*(1+HQ$5/Setup!$C$36)+IF($V258=50,N($F258),0))-DU258-FS258&lt;0.005,0,(HQ257*(1+HQ$5/Setup!$C$36)+IF($V258=50,N($F258),0))-DU258-FS258)</f>
        <v>0</v>
      </c>
    </row>
    <row r="259" customFormat="false" ht="15" hidden="false" customHeight="false" outlineLevel="0" collapsed="false">
      <c r="A259" s="44" t="n">
        <v>251</v>
      </c>
      <c r="B259" s="45" t="n">
        <f aca="false">IF(Setup!$C$7="Every month",EDATE(Setup!$C$8,($A259-1)),IF(Setup!$C$7="Twice a month",DATE(YEAR(Setup!$C$8),MONTH(Setup!$C$8)+INT((($A259-1)+Setup!$C$41)/2),MIN(IF(MOD(($A259-1)+Setup!$C$41,2)=0,Setup!$C$39,Setup!$C$40),DAY(EOMONTH(DATE(YEAR(Setup!$C$8),MONTH(Setup!$C$8)+INT((($A259-1)+Setup!$C$41)/2),1),0)))),Setup!$C$8+($A259-1)*IF(Setup!$C$7="Every week",7,14)))</f>
        <v>49825</v>
      </c>
      <c r="C259" s="45" t="n">
        <f aca="false">IF(Setup!$C$7="Every month",EDATE(Setup!$C$8,$A259),IF(Setup!$C$7="Twice a month",DATE(YEAR(Setup!$C$8),MONTH(Setup!$C$8)+INT(($A259+Setup!$C$41)/2),MIN(IF(MOD($A259+Setup!$C$41,2)=0,Setup!$C$39,Setup!$C$40),DAY(EOMONTH(DATE(YEAR(Setup!$C$8),MONTH(Setup!$C$8)+INT(($A259+Setup!$C$41)/2),1),0)))),Setup!$C$8+$A259*IF(Setup!$C$7="Every week",7,14)))</f>
        <v>49839</v>
      </c>
      <c r="D259" s="46"/>
      <c r="E259" s="47"/>
      <c r="F259" s="47"/>
      <c r="G259" s="47"/>
      <c r="H259" s="47"/>
      <c r="I259" s="48" t="n">
        <f aca="false">N(Setup!$C$11)+N(E259)</f>
        <v>100</v>
      </c>
      <c r="J259" s="48" t="n">
        <f aca="false">MIN(Setup!$C$37,MAX(I259,0))</f>
        <v>9.23076923076923</v>
      </c>
      <c r="K259" s="48" t="n">
        <f aca="false">MIN(MAX(N(Setup!$C$14)-L258,0),MAX(I259-J259,0))</f>
        <v>0</v>
      </c>
      <c r="L259" s="48" t="n">
        <f aca="false">L258+K259-N(G259)</f>
        <v>500</v>
      </c>
      <c r="M259" s="48" t="n">
        <f aca="false">M258+J259-N(H259)</f>
        <v>2316.92307692308</v>
      </c>
      <c r="N259" s="48" t="n">
        <f aca="false">SUM(BX259:DU259)</f>
        <v>0</v>
      </c>
      <c r="O259" s="48" t="n">
        <f aca="false">SUM(Z259:BW259)-N259</f>
        <v>25</v>
      </c>
      <c r="P259" s="48" t="n">
        <f aca="false">MAX(I259-J259-K259,0)+O259</f>
        <v>115.769230769231</v>
      </c>
      <c r="Q259" s="48" t="n">
        <f aca="false">SUM(DV259:FS259)</f>
        <v>0</v>
      </c>
      <c r="R259" s="49" t="n">
        <f aca="false">N259+J259+K259+Q259</f>
        <v>9.23076923076923</v>
      </c>
      <c r="S259" s="48" t="n">
        <f aca="false">T259-T258-N(F259)+N259+Q259</f>
        <v>0</v>
      </c>
      <c r="T259" s="49" t="n">
        <f aca="false">SUM(FT259:HQ259)</f>
        <v>0</v>
      </c>
      <c r="U259" s="44" t="str">
        <f aca="false">IF(T258&lt;0.005,"",INDEX(Helpers!$C$2:$C$51,IF(_xlfn.MINIFS($DV$6:$FS$6,DV259:FS259,"&gt;0.005")=0,V259,_xlfn.MINIFS($DV$6:$FS$6,DV259:FS259,"&gt;0.005"))))</f>
        <v/>
      </c>
      <c r="V259" s="44" t="n">
        <f aca="false">IF(_xlfn.MINIFS($FT$6:$HQ$6,FT258:HQ258,"&gt;0.005")=0,1,_xlfn.MINIFS($FT$6:$HQ$6,FT258:HQ258,"&gt;0.005"))</f>
        <v>1</v>
      </c>
      <c r="W259" s="44" t="n">
        <f aca="false">IF(AND(D259&lt;&gt;"Paid",T258&gt;0.005),1,0)</f>
        <v>0</v>
      </c>
      <c r="X259" s="48" t="n">
        <f aca="false">SUMPRODUCT(((Helpers!$G$2:$G$51*(1+(Helpers!$D$2:$D$51+0.000000001)/12)^(($B259-Setup!$C$8)/(365.25/12))-Helpers!$E$2:$E$51*((1+(Helpers!$D$2:$D$51+0.000000001)/12)^(($B259-Setup!$C$8)/(365.25/12))-1)/((Helpers!$D$2:$D$51+0.000000001)/12))&gt;0)*(Helpers!$G$2:$G$51*(1+(Helpers!$D$2:$D$51+0.000000001)/12)^(($B259-Setup!$C$8)/(365.25/12))-Helpers!$E$2:$E$51*((1+(Helpers!$D$2:$D$51+0.000000001)/12)^(($B259-Setup!$C$8)/(365.25/12))-1)/((Helpers!$D$2:$D$51+0.000000001)/12)))</f>
        <v>0</v>
      </c>
      <c r="Y259" s="48"/>
      <c r="Z259" s="48" t="n">
        <f aca="false">IF(OR(N(Z$5)=0,Z$6=""),0,Z$5*((DATE(YEAR($B259),MONTH($B259),MIN(Z$6,DAY(EOMONTH($B259,0))))&gt;=$B259)*(DATE(YEAR($B259),MONTH($B259),MIN(Z$6,DAY(EOMONTH($B259,0))))&lt;$C259)+(DATE(YEAR($B259),MONTH($B259)+1,MIN(Z$6,DAY(EOMONTH($B259,1))))&gt;=$B259)*(DATE(YEAR($B259),MONTH($B259)+1,MIN(Z$6,DAY(EOMONTH($B259,1))))&lt;$C259)))</f>
        <v>25</v>
      </c>
      <c r="AA259" s="48" t="n">
        <f aca="false">IF(OR(N(AA$5)=0,AA$6=""),0,AA$5*((DATE(YEAR($B259),MONTH($B259),MIN(AA$6,DAY(EOMONTH($B259,0))))&gt;=$B259)*(DATE(YEAR($B259),MONTH($B259),MIN(AA$6,DAY(EOMONTH($B259,0))))&lt;$C259)+(DATE(YEAR($B259),MONTH($B259)+1,MIN(AA$6,DAY(EOMONTH($B259,1))))&gt;=$B259)*(DATE(YEAR($B259),MONTH($B259)+1,MIN(AA$6,DAY(EOMONTH($B259,1))))&lt;$C259)))</f>
        <v>0</v>
      </c>
      <c r="AB259" s="48" t="n">
        <f aca="false">IF(OR(N(AB$5)=0,AB$6=""),0,AB$5*((DATE(YEAR($B259),MONTH($B259),MIN(AB$6,DAY(EOMONTH($B259,0))))&gt;=$B259)*(DATE(YEAR($B259),MONTH($B259),MIN(AB$6,DAY(EOMONTH($B259,0))))&lt;$C259)+(DATE(YEAR($B259),MONTH($B259)+1,MIN(AB$6,DAY(EOMONTH($B259,1))))&gt;=$B259)*(DATE(YEAR($B259),MONTH($B259)+1,MIN(AB$6,DAY(EOMONTH($B259,1))))&lt;$C259)))</f>
        <v>0</v>
      </c>
      <c r="AC259" s="48" t="n">
        <f aca="false">IF(OR(N(AC$5)=0,AC$6=""),0,AC$5*((DATE(YEAR($B259),MONTH($B259),MIN(AC$6,DAY(EOMONTH($B259,0))))&gt;=$B259)*(DATE(YEAR($B259),MONTH($B259),MIN(AC$6,DAY(EOMONTH($B259,0))))&lt;$C259)+(DATE(YEAR($B259),MONTH($B259)+1,MIN(AC$6,DAY(EOMONTH($B259,1))))&gt;=$B259)*(DATE(YEAR($B259),MONTH($B259)+1,MIN(AC$6,DAY(EOMONTH($B259,1))))&lt;$C259)))</f>
        <v>0</v>
      </c>
      <c r="AD259" s="48" t="n">
        <f aca="false">IF(OR(N(AD$5)=0,AD$6=""),0,AD$5*((DATE(YEAR($B259),MONTH($B259),MIN(AD$6,DAY(EOMONTH($B259,0))))&gt;=$B259)*(DATE(YEAR($B259),MONTH($B259),MIN(AD$6,DAY(EOMONTH($B259,0))))&lt;$C259)+(DATE(YEAR($B259),MONTH($B259)+1,MIN(AD$6,DAY(EOMONTH($B259,1))))&gt;=$B259)*(DATE(YEAR($B259),MONTH($B259)+1,MIN(AD$6,DAY(EOMONTH($B259,1))))&lt;$C259)))</f>
        <v>0</v>
      </c>
      <c r="AE259" s="48" t="n">
        <f aca="false">IF(OR(N(AE$5)=0,AE$6=""),0,AE$5*((DATE(YEAR($B259),MONTH($B259),MIN(AE$6,DAY(EOMONTH($B259,0))))&gt;=$B259)*(DATE(YEAR($B259),MONTH($B259),MIN(AE$6,DAY(EOMONTH($B259,0))))&lt;$C259)+(DATE(YEAR($B259),MONTH($B259)+1,MIN(AE$6,DAY(EOMONTH($B259,1))))&gt;=$B259)*(DATE(YEAR($B259),MONTH($B259)+1,MIN(AE$6,DAY(EOMONTH($B259,1))))&lt;$C259)))</f>
        <v>0</v>
      </c>
      <c r="AF259" s="48" t="n">
        <f aca="false">IF(OR(N(AF$5)=0,AF$6=""),0,AF$5*((DATE(YEAR($B259),MONTH($B259),MIN(AF$6,DAY(EOMONTH($B259,0))))&gt;=$B259)*(DATE(YEAR($B259),MONTH($B259),MIN(AF$6,DAY(EOMONTH($B259,0))))&lt;$C259)+(DATE(YEAR($B259),MONTH($B259)+1,MIN(AF$6,DAY(EOMONTH($B259,1))))&gt;=$B259)*(DATE(YEAR($B259),MONTH($B259)+1,MIN(AF$6,DAY(EOMONTH($B259,1))))&lt;$C259)))</f>
        <v>0</v>
      </c>
      <c r="AG259" s="48" t="n">
        <f aca="false">IF(OR(N(AG$5)=0,AG$6=""),0,AG$5*((DATE(YEAR($B259),MONTH($B259),MIN(AG$6,DAY(EOMONTH($B259,0))))&gt;=$B259)*(DATE(YEAR($B259),MONTH($B259),MIN(AG$6,DAY(EOMONTH($B259,0))))&lt;$C259)+(DATE(YEAR($B259),MONTH($B259)+1,MIN(AG$6,DAY(EOMONTH($B259,1))))&gt;=$B259)*(DATE(YEAR($B259),MONTH($B259)+1,MIN(AG$6,DAY(EOMONTH($B259,1))))&lt;$C259)))</f>
        <v>0</v>
      </c>
      <c r="AH259" s="48" t="n">
        <f aca="false">IF(OR(N(AH$5)=0,AH$6=""),0,AH$5*((DATE(YEAR($B259),MONTH($B259),MIN(AH$6,DAY(EOMONTH($B259,0))))&gt;=$B259)*(DATE(YEAR($B259),MONTH($B259),MIN(AH$6,DAY(EOMONTH($B259,0))))&lt;$C259)+(DATE(YEAR($B259),MONTH($B259)+1,MIN(AH$6,DAY(EOMONTH($B259,1))))&gt;=$B259)*(DATE(YEAR($B259),MONTH($B259)+1,MIN(AH$6,DAY(EOMONTH($B259,1))))&lt;$C259)))</f>
        <v>0</v>
      </c>
      <c r="AI259" s="48" t="n">
        <f aca="false">IF(OR(N(AI$5)=0,AI$6=""),0,AI$5*((DATE(YEAR($B259),MONTH($B259),MIN(AI$6,DAY(EOMONTH($B259,0))))&gt;=$B259)*(DATE(YEAR($B259),MONTH($B259),MIN(AI$6,DAY(EOMONTH($B259,0))))&lt;$C259)+(DATE(YEAR($B259),MONTH($B259)+1,MIN(AI$6,DAY(EOMONTH($B259,1))))&gt;=$B259)*(DATE(YEAR($B259),MONTH($B259)+1,MIN(AI$6,DAY(EOMONTH($B259,1))))&lt;$C259)))</f>
        <v>0</v>
      </c>
      <c r="AJ259" s="48" t="n">
        <f aca="false">IF(OR(N(AJ$5)=0,AJ$6=""),0,AJ$5*((DATE(YEAR($B259),MONTH($B259),MIN(AJ$6,DAY(EOMONTH($B259,0))))&gt;=$B259)*(DATE(YEAR($B259),MONTH($B259),MIN(AJ$6,DAY(EOMONTH($B259,0))))&lt;$C259)+(DATE(YEAR($B259),MONTH($B259)+1,MIN(AJ$6,DAY(EOMONTH($B259,1))))&gt;=$B259)*(DATE(YEAR($B259),MONTH($B259)+1,MIN(AJ$6,DAY(EOMONTH($B259,1))))&lt;$C259)))</f>
        <v>0</v>
      </c>
      <c r="AK259" s="48" t="n">
        <f aca="false">IF(OR(N(AK$5)=0,AK$6=""),0,AK$5*((DATE(YEAR($B259),MONTH($B259),MIN(AK$6,DAY(EOMONTH($B259,0))))&gt;=$B259)*(DATE(YEAR($B259),MONTH($B259),MIN(AK$6,DAY(EOMONTH($B259,0))))&lt;$C259)+(DATE(YEAR($B259),MONTH($B259)+1,MIN(AK$6,DAY(EOMONTH($B259,1))))&gt;=$B259)*(DATE(YEAR($B259),MONTH($B259)+1,MIN(AK$6,DAY(EOMONTH($B259,1))))&lt;$C259)))</f>
        <v>0</v>
      </c>
      <c r="AL259" s="48" t="n">
        <f aca="false">IF(OR(N(AL$5)=0,AL$6=""),0,AL$5*((DATE(YEAR($B259),MONTH($B259),MIN(AL$6,DAY(EOMONTH($B259,0))))&gt;=$B259)*(DATE(YEAR($B259),MONTH($B259),MIN(AL$6,DAY(EOMONTH($B259,0))))&lt;$C259)+(DATE(YEAR($B259),MONTH($B259)+1,MIN(AL$6,DAY(EOMONTH($B259,1))))&gt;=$B259)*(DATE(YEAR($B259),MONTH($B259)+1,MIN(AL$6,DAY(EOMONTH($B259,1))))&lt;$C259)))</f>
        <v>0</v>
      </c>
      <c r="AM259" s="48" t="n">
        <f aca="false">IF(OR(N(AM$5)=0,AM$6=""),0,AM$5*((DATE(YEAR($B259),MONTH($B259),MIN(AM$6,DAY(EOMONTH($B259,0))))&gt;=$B259)*(DATE(YEAR($B259),MONTH($B259),MIN(AM$6,DAY(EOMONTH($B259,0))))&lt;$C259)+(DATE(YEAR($B259),MONTH($B259)+1,MIN(AM$6,DAY(EOMONTH($B259,1))))&gt;=$B259)*(DATE(YEAR($B259),MONTH($B259)+1,MIN(AM$6,DAY(EOMONTH($B259,1))))&lt;$C259)))</f>
        <v>0</v>
      </c>
      <c r="AN259" s="48" t="n">
        <f aca="false">IF(OR(N(AN$5)=0,AN$6=""),0,AN$5*((DATE(YEAR($B259),MONTH($B259),MIN(AN$6,DAY(EOMONTH($B259,0))))&gt;=$B259)*(DATE(YEAR($B259),MONTH($B259),MIN(AN$6,DAY(EOMONTH($B259,0))))&lt;$C259)+(DATE(YEAR($B259),MONTH($B259)+1,MIN(AN$6,DAY(EOMONTH($B259,1))))&gt;=$B259)*(DATE(YEAR($B259),MONTH($B259)+1,MIN(AN$6,DAY(EOMONTH($B259,1))))&lt;$C259)))</f>
        <v>0</v>
      </c>
      <c r="AO259" s="48" t="n">
        <f aca="false">IF(OR(N(AO$5)=0,AO$6=""),0,AO$5*((DATE(YEAR($B259),MONTH($B259),MIN(AO$6,DAY(EOMONTH($B259,0))))&gt;=$B259)*(DATE(YEAR($B259),MONTH($B259),MIN(AO$6,DAY(EOMONTH($B259,0))))&lt;$C259)+(DATE(YEAR($B259),MONTH($B259)+1,MIN(AO$6,DAY(EOMONTH($B259,1))))&gt;=$B259)*(DATE(YEAR($B259),MONTH($B259)+1,MIN(AO$6,DAY(EOMONTH($B259,1))))&lt;$C259)))</f>
        <v>0</v>
      </c>
      <c r="AP259" s="48" t="n">
        <f aca="false">IF(OR(N(AP$5)=0,AP$6=""),0,AP$5*((DATE(YEAR($B259),MONTH($B259),MIN(AP$6,DAY(EOMONTH($B259,0))))&gt;=$B259)*(DATE(YEAR($B259),MONTH($B259),MIN(AP$6,DAY(EOMONTH($B259,0))))&lt;$C259)+(DATE(YEAR($B259),MONTH($B259)+1,MIN(AP$6,DAY(EOMONTH($B259,1))))&gt;=$B259)*(DATE(YEAR($B259),MONTH($B259)+1,MIN(AP$6,DAY(EOMONTH($B259,1))))&lt;$C259)))</f>
        <v>0</v>
      </c>
      <c r="AQ259" s="48" t="n">
        <f aca="false">IF(OR(N(AQ$5)=0,AQ$6=""),0,AQ$5*((DATE(YEAR($B259),MONTH($B259),MIN(AQ$6,DAY(EOMONTH($B259,0))))&gt;=$B259)*(DATE(YEAR($B259),MONTH($B259),MIN(AQ$6,DAY(EOMONTH($B259,0))))&lt;$C259)+(DATE(YEAR($B259),MONTH($B259)+1,MIN(AQ$6,DAY(EOMONTH($B259,1))))&gt;=$B259)*(DATE(YEAR($B259),MONTH($B259)+1,MIN(AQ$6,DAY(EOMONTH($B259,1))))&lt;$C259)))</f>
        <v>0</v>
      </c>
      <c r="AR259" s="48" t="n">
        <f aca="false">IF(OR(N(AR$5)=0,AR$6=""),0,AR$5*((DATE(YEAR($B259),MONTH($B259),MIN(AR$6,DAY(EOMONTH($B259,0))))&gt;=$B259)*(DATE(YEAR($B259),MONTH($B259),MIN(AR$6,DAY(EOMONTH($B259,0))))&lt;$C259)+(DATE(YEAR($B259),MONTH($B259)+1,MIN(AR$6,DAY(EOMONTH($B259,1))))&gt;=$B259)*(DATE(YEAR($B259),MONTH($B259)+1,MIN(AR$6,DAY(EOMONTH($B259,1))))&lt;$C259)))</f>
        <v>0</v>
      </c>
      <c r="AS259" s="48" t="n">
        <f aca="false">IF(OR(N(AS$5)=0,AS$6=""),0,AS$5*((DATE(YEAR($B259),MONTH($B259),MIN(AS$6,DAY(EOMONTH($B259,0))))&gt;=$B259)*(DATE(YEAR($B259),MONTH($B259),MIN(AS$6,DAY(EOMONTH($B259,0))))&lt;$C259)+(DATE(YEAR($B259),MONTH($B259)+1,MIN(AS$6,DAY(EOMONTH($B259,1))))&gt;=$B259)*(DATE(YEAR($B259),MONTH($B259)+1,MIN(AS$6,DAY(EOMONTH($B259,1))))&lt;$C259)))</f>
        <v>0</v>
      </c>
      <c r="AT259" s="48" t="n">
        <f aca="false">IF(OR(N(AT$5)=0,AT$6=""),0,AT$5*((DATE(YEAR($B259),MONTH($B259),MIN(AT$6,DAY(EOMONTH($B259,0))))&gt;=$B259)*(DATE(YEAR($B259),MONTH($B259),MIN(AT$6,DAY(EOMONTH($B259,0))))&lt;$C259)+(DATE(YEAR($B259),MONTH($B259)+1,MIN(AT$6,DAY(EOMONTH($B259,1))))&gt;=$B259)*(DATE(YEAR($B259),MONTH($B259)+1,MIN(AT$6,DAY(EOMONTH($B259,1))))&lt;$C259)))</f>
        <v>0</v>
      </c>
      <c r="AU259" s="48" t="n">
        <f aca="false">IF(OR(N(AU$5)=0,AU$6=""),0,AU$5*((DATE(YEAR($B259),MONTH($B259),MIN(AU$6,DAY(EOMONTH($B259,0))))&gt;=$B259)*(DATE(YEAR($B259),MONTH($B259),MIN(AU$6,DAY(EOMONTH($B259,0))))&lt;$C259)+(DATE(YEAR($B259),MONTH($B259)+1,MIN(AU$6,DAY(EOMONTH($B259,1))))&gt;=$B259)*(DATE(YEAR($B259),MONTH($B259)+1,MIN(AU$6,DAY(EOMONTH($B259,1))))&lt;$C259)))</f>
        <v>0</v>
      </c>
      <c r="AV259" s="48" t="n">
        <f aca="false">IF(OR(N(AV$5)=0,AV$6=""),0,AV$5*((DATE(YEAR($B259),MONTH($B259),MIN(AV$6,DAY(EOMONTH($B259,0))))&gt;=$B259)*(DATE(YEAR($B259),MONTH($B259),MIN(AV$6,DAY(EOMONTH($B259,0))))&lt;$C259)+(DATE(YEAR($B259),MONTH($B259)+1,MIN(AV$6,DAY(EOMONTH($B259,1))))&gt;=$B259)*(DATE(YEAR($B259),MONTH($B259)+1,MIN(AV$6,DAY(EOMONTH($B259,1))))&lt;$C259)))</f>
        <v>0</v>
      </c>
      <c r="AW259" s="48" t="n">
        <f aca="false">IF(OR(N(AW$5)=0,AW$6=""),0,AW$5*((DATE(YEAR($B259),MONTH($B259),MIN(AW$6,DAY(EOMONTH($B259,0))))&gt;=$B259)*(DATE(YEAR($B259),MONTH($B259),MIN(AW$6,DAY(EOMONTH($B259,0))))&lt;$C259)+(DATE(YEAR($B259),MONTH($B259)+1,MIN(AW$6,DAY(EOMONTH($B259,1))))&gt;=$B259)*(DATE(YEAR($B259),MONTH($B259)+1,MIN(AW$6,DAY(EOMONTH($B259,1))))&lt;$C259)))</f>
        <v>0</v>
      </c>
      <c r="AX259" s="48" t="n">
        <f aca="false">IF(OR(N(AX$5)=0,AX$6=""),0,AX$5*((DATE(YEAR($B259),MONTH($B259),MIN(AX$6,DAY(EOMONTH($B259,0))))&gt;=$B259)*(DATE(YEAR($B259),MONTH($B259),MIN(AX$6,DAY(EOMONTH($B259,0))))&lt;$C259)+(DATE(YEAR($B259),MONTH($B259)+1,MIN(AX$6,DAY(EOMONTH($B259,1))))&gt;=$B259)*(DATE(YEAR($B259),MONTH($B259)+1,MIN(AX$6,DAY(EOMONTH($B259,1))))&lt;$C259)))</f>
        <v>0</v>
      </c>
      <c r="AY259" s="48" t="n">
        <f aca="false">IF(OR(N(AY$5)=0,AY$6=""),0,AY$5*((DATE(YEAR($B259),MONTH($B259),MIN(AY$6,DAY(EOMONTH($B259,0))))&gt;=$B259)*(DATE(YEAR($B259),MONTH($B259),MIN(AY$6,DAY(EOMONTH($B259,0))))&lt;$C259)+(DATE(YEAR($B259),MONTH($B259)+1,MIN(AY$6,DAY(EOMONTH($B259,1))))&gt;=$B259)*(DATE(YEAR($B259),MONTH($B259)+1,MIN(AY$6,DAY(EOMONTH($B259,1))))&lt;$C259)))</f>
        <v>0</v>
      </c>
      <c r="AZ259" s="48" t="n">
        <f aca="false">IF(OR(N(AZ$5)=0,AZ$6=""),0,AZ$5*((DATE(YEAR($B259),MONTH($B259),MIN(AZ$6,DAY(EOMONTH($B259,0))))&gt;=$B259)*(DATE(YEAR($B259),MONTH($B259),MIN(AZ$6,DAY(EOMONTH($B259,0))))&lt;$C259)+(DATE(YEAR($B259),MONTH($B259)+1,MIN(AZ$6,DAY(EOMONTH($B259,1))))&gt;=$B259)*(DATE(YEAR($B259),MONTH($B259)+1,MIN(AZ$6,DAY(EOMONTH($B259,1))))&lt;$C259)))</f>
        <v>0</v>
      </c>
      <c r="BA259" s="48" t="n">
        <f aca="false">IF(OR(N(BA$5)=0,BA$6=""),0,BA$5*((DATE(YEAR($B259),MONTH($B259),MIN(BA$6,DAY(EOMONTH($B259,0))))&gt;=$B259)*(DATE(YEAR($B259),MONTH($B259),MIN(BA$6,DAY(EOMONTH($B259,0))))&lt;$C259)+(DATE(YEAR($B259),MONTH($B259)+1,MIN(BA$6,DAY(EOMONTH($B259,1))))&gt;=$B259)*(DATE(YEAR($B259),MONTH($B259)+1,MIN(BA$6,DAY(EOMONTH($B259,1))))&lt;$C259)))</f>
        <v>0</v>
      </c>
      <c r="BB259" s="48" t="n">
        <f aca="false">IF(OR(N(BB$5)=0,BB$6=""),0,BB$5*((DATE(YEAR($B259),MONTH($B259),MIN(BB$6,DAY(EOMONTH($B259,0))))&gt;=$B259)*(DATE(YEAR($B259),MONTH($B259),MIN(BB$6,DAY(EOMONTH($B259,0))))&lt;$C259)+(DATE(YEAR($B259),MONTH($B259)+1,MIN(BB$6,DAY(EOMONTH($B259,1))))&gt;=$B259)*(DATE(YEAR($B259),MONTH($B259)+1,MIN(BB$6,DAY(EOMONTH($B259,1))))&lt;$C259)))</f>
        <v>0</v>
      </c>
      <c r="BC259" s="48" t="n">
        <f aca="false">IF(OR(N(BC$5)=0,BC$6=""),0,BC$5*((DATE(YEAR($B259),MONTH($B259),MIN(BC$6,DAY(EOMONTH($B259,0))))&gt;=$B259)*(DATE(YEAR($B259),MONTH($B259),MIN(BC$6,DAY(EOMONTH($B259,0))))&lt;$C259)+(DATE(YEAR($B259),MONTH($B259)+1,MIN(BC$6,DAY(EOMONTH($B259,1))))&gt;=$B259)*(DATE(YEAR($B259),MONTH($B259)+1,MIN(BC$6,DAY(EOMONTH($B259,1))))&lt;$C259)))</f>
        <v>0</v>
      </c>
      <c r="BD259" s="48" t="n">
        <f aca="false">IF(OR(N(BD$5)=0,BD$6=""),0,BD$5*((DATE(YEAR($B259),MONTH($B259),MIN(BD$6,DAY(EOMONTH($B259,0))))&gt;=$B259)*(DATE(YEAR($B259),MONTH($B259),MIN(BD$6,DAY(EOMONTH($B259,0))))&lt;$C259)+(DATE(YEAR($B259),MONTH($B259)+1,MIN(BD$6,DAY(EOMONTH($B259,1))))&gt;=$B259)*(DATE(YEAR($B259),MONTH($B259)+1,MIN(BD$6,DAY(EOMONTH($B259,1))))&lt;$C259)))</f>
        <v>0</v>
      </c>
      <c r="BE259" s="48" t="n">
        <f aca="false">IF(OR(N(BE$5)=0,BE$6=""),0,BE$5*((DATE(YEAR($B259),MONTH($B259),MIN(BE$6,DAY(EOMONTH($B259,0))))&gt;=$B259)*(DATE(YEAR($B259),MONTH($B259),MIN(BE$6,DAY(EOMONTH($B259,0))))&lt;$C259)+(DATE(YEAR($B259),MONTH($B259)+1,MIN(BE$6,DAY(EOMONTH($B259,1))))&gt;=$B259)*(DATE(YEAR($B259),MONTH($B259)+1,MIN(BE$6,DAY(EOMONTH($B259,1))))&lt;$C259)))</f>
        <v>0</v>
      </c>
      <c r="BF259" s="48" t="n">
        <f aca="false">IF(OR(N(BF$5)=0,BF$6=""),0,BF$5*((DATE(YEAR($B259),MONTH($B259),MIN(BF$6,DAY(EOMONTH($B259,0))))&gt;=$B259)*(DATE(YEAR($B259),MONTH($B259),MIN(BF$6,DAY(EOMONTH($B259,0))))&lt;$C259)+(DATE(YEAR($B259),MONTH($B259)+1,MIN(BF$6,DAY(EOMONTH($B259,1))))&gt;=$B259)*(DATE(YEAR($B259),MONTH($B259)+1,MIN(BF$6,DAY(EOMONTH($B259,1))))&lt;$C259)))</f>
        <v>0</v>
      </c>
      <c r="BG259" s="48" t="n">
        <f aca="false">IF(OR(N(BG$5)=0,BG$6=""),0,BG$5*((DATE(YEAR($B259),MONTH($B259),MIN(BG$6,DAY(EOMONTH($B259,0))))&gt;=$B259)*(DATE(YEAR($B259),MONTH($B259),MIN(BG$6,DAY(EOMONTH($B259,0))))&lt;$C259)+(DATE(YEAR($B259),MONTH($B259)+1,MIN(BG$6,DAY(EOMONTH($B259,1))))&gt;=$B259)*(DATE(YEAR($B259),MONTH($B259)+1,MIN(BG$6,DAY(EOMONTH($B259,1))))&lt;$C259)))</f>
        <v>0</v>
      </c>
      <c r="BH259" s="48" t="n">
        <f aca="false">IF(OR(N(BH$5)=0,BH$6=""),0,BH$5*((DATE(YEAR($B259),MONTH($B259),MIN(BH$6,DAY(EOMONTH($B259,0))))&gt;=$B259)*(DATE(YEAR($B259),MONTH($B259),MIN(BH$6,DAY(EOMONTH($B259,0))))&lt;$C259)+(DATE(YEAR($B259),MONTH($B259)+1,MIN(BH$6,DAY(EOMONTH($B259,1))))&gt;=$B259)*(DATE(YEAR($B259),MONTH($B259)+1,MIN(BH$6,DAY(EOMONTH($B259,1))))&lt;$C259)))</f>
        <v>0</v>
      </c>
      <c r="BI259" s="48" t="n">
        <f aca="false">IF(OR(N(BI$5)=0,BI$6=""),0,BI$5*((DATE(YEAR($B259),MONTH($B259),MIN(BI$6,DAY(EOMONTH($B259,0))))&gt;=$B259)*(DATE(YEAR($B259),MONTH($B259),MIN(BI$6,DAY(EOMONTH($B259,0))))&lt;$C259)+(DATE(YEAR($B259),MONTH($B259)+1,MIN(BI$6,DAY(EOMONTH($B259,1))))&gt;=$B259)*(DATE(YEAR($B259),MONTH($B259)+1,MIN(BI$6,DAY(EOMONTH($B259,1))))&lt;$C259)))</f>
        <v>0</v>
      </c>
      <c r="BJ259" s="48" t="n">
        <f aca="false">IF(OR(N(BJ$5)=0,BJ$6=""),0,BJ$5*((DATE(YEAR($B259),MONTH($B259),MIN(BJ$6,DAY(EOMONTH($B259,0))))&gt;=$B259)*(DATE(YEAR($B259),MONTH($B259),MIN(BJ$6,DAY(EOMONTH($B259,0))))&lt;$C259)+(DATE(YEAR($B259),MONTH($B259)+1,MIN(BJ$6,DAY(EOMONTH($B259,1))))&gt;=$B259)*(DATE(YEAR($B259),MONTH($B259)+1,MIN(BJ$6,DAY(EOMONTH($B259,1))))&lt;$C259)))</f>
        <v>0</v>
      </c>
      <c r="BK259" s="48" t="n">
        <f aca="false">IF(OR(N(BK$5)=0,BK$6=""),0,BK$5*((DATE(YEAR($B259),MONTH($B259),MIN(BK$6,DAY(EOMONTH($B259,0))))&gt;=$B259)*(DATE(YEAR($B259),MONTH($B259),MIN(BK$6,DAY(EOMONTH($B259,0))))&lt;$C259)+(DATE(YEAR($B259),MONTH($B259)+1,MIN(BK$6,DAY(EOMONTH($B259,1))))&gt;=$B259)*(DATE(YEAR($B259),MONTH($B259)+1,MIN(BK$6,DAY(EOMONTH($B259,1))))&lt;$C259)))</f>
        <v>0</v>
      </c>
      <c r="BL259" s="48" t="n">
        <f aca="false">IF(OR(N(BL$5)=0,BL$6=""),0,BL$5*((DATE(YEAR($B259),MONTH($B259),MIN(BL$6,DAY(EOMONTH($B259,0))))&gt;=$B259)*(DATE(YEAR($B259),MONTH($B259),MIN(BL$6,DAY(EOMONTH($B259,0))))&lt;$C259)+(DATE(YEAR($B259),MONTH($B259)+1,MIN(BL$6,DAY(EOMONTH($B259,1))))&gt;=$B259)*(DATE(YEAR($B259),MONTH($B259)+1,MIN(BL$6,DAY(EOMONTH($B259,1))))&lt;$C259)))</f>
        <v>0</v>
      </c>
      <c r="BM259" s="48" t="n">
        <f aca="false">IF(OR(N(BM$5)=0,BM$6=""),0,BM$5*((DATE(YEAR($B259),MONTH($B259),MIN(BM$6,DAY(EOMONTH($B259,0))))&gt;=$B259)*(DATE(YEAR($B259),MONTH($B259),MIN(BM$6,DAY(EOMONTH($B259,0))))&lt;$C259)+(DATE(YEAR($B259),MONTH($B259)+1,MIN(BM$6,DAY(EOMONTH($B259,1))))&gt;=$B259)*(DATE(YEAR($B259),MONTH($B259)+1,MIN(BM$6,DAY(EOMONTH($B259,1))))&lt;$C259)))</f>
        <v>0</v>
      </c>
      <c r="BN259" s="48" t="n">
        <f aca="false">IF(OR(N(BN$5)=0,BN$6=""),0,BN$5*((DATE(YEAR($B259),MONTH($B259),MIN(BN$6,DAY(EOMONTH($B259,0))))&gt;=$B259)*(DATE(YEAR($B259),MONTH($B259),MIN(BN$6,DAY(EOMONTH($B259,0))))&lt;$C259)+(DATE(YEAR($B259),MONTH($B259)+1,MIN(BN$6,DAY(EOMONTH($B259,1))))&gt;=$B259)*(DATE(YEAR($B259),MONTH($B259)+1,MIN(BN$6,DAY(EOMONTH($B259,1))))&lt;$C259)))</f>
        <v>0</v>
      </c>
      <c r="BO259" s="48" t="n">
        <f aca="false">IF(OR(N(BO$5)=0,BO$6=""),0,BO$5*((DATE(YEAR($B259),MONTH($B259),MIN(BO$6,DAY(EOMONTH($B259,0))))&gt;=$B259)*(DATE(YEAR($B259),MONTH($B259),MIN(BO$6,DAY(EOMONTH($B259,0))))&lt;$C259)+(DATE(YEAR($B259),MONTH($B259)+1,MIN(BO$6,DAY(EOMONTH($B259,1))))&gt;=$B259)*(DATE(YEAR($B259),MONTH($B259)+1,MIN(BO$6,DAY(EOMONTH($B259,1))))&lt;$C259)))</f>
        <v>0</v>
      </c>
      <c r="BP259" s="48" t="n">
        <f aca="false">IF(OR(N(BP$5)=0,BP$6=""),0,BP$5*((DATE(YEAR($B259),MONTH($B259),MIN(BP$6,DAY(EOMONTH($B259,0))))&gt;=$B259)*(DATE(YEAR($B259),MONTH($B259),MIN(BP$6,DAY(EOMONTH($B259,0))))&lt;$C259)+(DATE(YEAR($B259),MONTH($B259)+1,MIN(BP$6,DAY(EOMONTH($B259,1))))&gt;=$B259)*(DATE(YEAR($B259),MONTH($B259)+1,MIN(BP$6,DAY(EOMONTH($B259,1))))&lt;$C259)))</f>
        <v>0</v>
      </c>
      <c r="BQ259" s="48" t="n">
        <f aca="false">IF(OR(N(BQ$5)=0,BQ$6=""),0,BQ$5*((DATE(YEAR($B259),MONTH($B259),MIN(BQ$6,DAY(EOMONTH($B259,0))))&gt;=$B259)*(DATE(YEAR($B259),MONTH($B259),MIN(BQ$6,DAY(EOMONTH($B259,0))))&lt;$C259)+(DATE(YEAR($B259),MONTH($B259)+1,MIN(BQ$6,DAY(EOMONTH($B259,1))))&gt;=$B259)*(DATE(YEAR($B259),MONTH($B259)+1,MIN(BQ$6,DAY(EOMONTH($B259,1))))&lt;$C259)))</f>
        <v>0</v>
      </c>
      <c r="BR259" s="48" t="n">
        <f aca="false">IF(OR(N(BR$5)=0,BR$6=""),0,BR$5*((DATE(YEAR($B259),MONTH($B259),MIN(BR$6,DAY(EOMONTH($B259,0))))&gt;=$B259)*(DATE(YEAR($B259),MONTH($B259),MIN(BR$6,DAY(EOMONTH($B259,0))))&lt;$C259)+(DATE(YEAR($B259),MONTH($B259)+1,MIN(BR$6,DAY(EOMONTH($B259,1))))&gt;=$B259)*(DATE(YEAR($B259),MONTH($B259)+1,MIN(BR$6,DAY(EOMONTH($B259,1))))&lt;$C259)))</f>
        <v>0</v>
      </c>
      <c r="BS259" s="48" t="n">
        <f aca="false">IF(OR(N(BS$5)=0,BS$6=""),0,BS$5*((DATE(YEAR($B259),MONTH($B259),MIN(BS$6,DAY(EOMONTH($B259,0))))&gt;=$B259)*(DATE(YEAR($B259),MONTH($B259),MIN(BS$6,DAY(EOMONTH($B259,0))))&lt;$C259)+(DATE(YEAR($B259),MONTH($B259)+1,MIN(BS$6,DAY(EOMONTH($B259,1))))&gt;=$B259)*(DATE(YEAR($B259),MONTH($B259)+1,MIN(BS$6,DAY(EOMONTH($B259,1))))&lt;$C259)))</f>
        <v>0</v>
      </c>
      <c r="BT259" s="48" t="n">
        <f aca="false">IF(OR(N(BT$5)=0,BT$6=""),0,BT$5*((DATE(YEAR($B259),MONTH($B259),MIN(BT$6,DAY(EOMONTH($B259,0))))&gt;=$B259)*(DATE(YEAR($B259),MONTH($B259),MIN(BT$6,DAY(EOMONTH($B259,0))))&lt;$C259)+(DATE(YEAR($B259),MONTH($B259)+1,MIN(BT$6,DAY(EOMONTH($B259,1))))&gt;=$B259)*(DATE(YEAR($B259),MONTH($B259)+1,MIN(BT$6,DAY(EOMONTH($B259,1))))&lt;$C259)))</f>
        <v>0</v>
      </c>
      <c r="BU259" s="48" t="n">
        <f aca="false">IF(OR(N(BU$5)=0,BU$6=""),0,BU$5*((DATE(YEAR($B259),MONTH($B259),MIN(BU$6,DAY(EOMONTH($B259,0))))&gt;=$B259)*(DATE(YEAR($B259),MONTH($B259),MIN(BU$6,DAY(EOMONTH($B259,0))))&lt;$C259)+(DATE(YEAR($B259),MONTH($B259)+1,MIN(BU$6,DAY(EOMONTH($B259,1))))&gt;=$B259)*(DATE(YEAR($B259),MONTH($B259)+1,MIN(BU$6,DAY(EOMONTH($B259,1))))&lt;$C259)))</f>
        <v>0</v>
      </c>
      <c r="BV259" s="48" t="n">
        <f aca="false">IF(OR(N(BV$5)=0,BV$6=""),0,BV$5*((DATE(YEAR($B259),MONTH($B259),MIN(BV$6,DAY(EOMONTH($B259,0))))&gt;=$B259)*(DATE(YEAR($B259),MONTH($B259),MIN(BV$6,DAY(EOMONTH($B259,0))))&lt;$C259)+(DATE(YEAR($B259),MONTH($B259)+1,MIN(BV$6,DAY(EOMONTH($B259,1))))&gt;=$B259)*(DATE(YEAR($B259),MONTH($B259)+1,MIN(BV$6,DAY(EOMONTH($B259,1))))&lt;$C259)))</f>
        <v>0</v>
      </c>
      <c r="BW259" s="48" t="n">
        <f aca="false">IF(OR(N(BW$5)=0,BW$6=""),0,BW$5*((DATE(YEAR($B259),MONTH($B259),MIN(BW$6,DAY(EOMONTH($B259,0))))&gt;=$B259)*(DATE(YEAR($B259),MONTH($B259),MIN(BW$6,DAY(EOMONTH($B259,0))))&lt;$C259)+(DATE(YEAR($B259),MONTH($B259)+1,MIN(BW$6,DAY(EOMONTH($B259,1))))&gt;=$B259)*(DATE(YEAR($B259),MONTH($B259)+1,MIN(BW$6,DAY(EOMONTH($B259,1))))&lt;$C259)))</f>
        <v>0</v>
      </c>
      <c r="BX259" s="48" t="n">
        <f aca="false">MIN(Z259,(FT258*(1+FT$5/Setup!$C$36)+IF($V259=1,N($F259),0)))</f>
        <v>0</v>
      </c>
      <c r="BY259" s="48" t="n">
        <f aca="false">MIN(AA259,(FU258*(1+FU$5/Setup!$C$36)+IF($V259=2,N($F259),0)))</f>
        <v>0</v>
      </c>
      <c r="BZ259" s="48" t="n">
        <f aca="false">MIN(AB259,(FV258*(1+FV$5/Setup!$C$36)+IF($V259=3,N($F259),0)))</f>
        <v>0</v>
      </c>
      <c r="CA259" s="48" t="n">
        <f aca="false">MIN(AC259,(FW258*(1+FW$5/Setup!$C$36)+IF($V259=4,N($F259),0)))</f>
        <v>0</v>
      </c>
      <c r="CB259" s="48" t="n">
        <f aca="false">MIN(AD259,(FX258*(1+FX$5/Setup!$C$36)+IF($V259=5,N($F259),0)))</f>
        <v>0</v>
      </c>
      <c r="CC259" s="48" t="n">
        <f aca="false">MIN(AE259,(FY258*(1+FY$5/Setup!$C$36)+IF($V259=6,N($F259),0)))</f>
        <v>0</v>
      </c>
      <c r="CD259" s="48" t="n">
        <f aca="false">MIN(AF259,(FZ258*(1+FZ$5/Setup!$C$36)+IF($V259=7,N($F259),0)))</f>
        <v>0</v>
      </c>
      <c r="CE259" s="48" t="n">
        <f aca="false">MIN(AG259,(GA258*(1+GA$5/Setup!$C$36)+IF($V259=8,N($F259),0)))</f>
        <v>0</v>
      </c>
      <c r="CF259" s="48" t="n">
        <f aca="false">MIN(AH259,(GB258*(1+GB$5/Setup!$C$36)+IF($V259=9,N($F259),0)))</f>
        <v>0</v>
      </c>
      <c r="CG259" s="48" t="n">
        <f aca="false">MIN(AI259,(GC258*(1+GC$5/Setup!$C$36)+IF($V259=10,N($F259),0)))</f>
        <v>0</v>
      </c>
      <c r="CH259" s="48" t="n">
        <f aca="false">MIN(AJ259,(GD258*(1+GD$5/Setup!$C$36)+IF($V259=11,N($F259),0)))</f>
        <v>0</v>
      </c>
      <c r="CI259" s="48" t="n">
        <f aca="false">MIN(AK259,(GE258*(1+GE$5/Setup!$C$36)+IF($V259=12,N($F259),0)))</f>
        <v>0</v>
      </c>
      <c r="CJ259" s="48" t="n">
        <f aca="false">MIN(AL259,(GF258*(1+GF$5/Setup!$C$36)+IF($V259=13,N($F259),0)))</f>
        <v>0</v>
      </c>
      <c r="CK259" s="48" t="n">
        <f aca="false">MIN(AM259,(GG258*(1+GG$5/Setup!$C$36)+IF($V259=14,N($F259),0)))</f>
        <v>0</v>
      </c>
      <c r="CL259" s="48" t="n">
        <f aca="false">MIN(AN259,(GH258*(1+GH$5/Setup!$C$36)+IF($V259=15,N($F259),0)))</f>
        <v>0</v>
      </c>
      <c r="CM259" s="48" t="n">
        <f aca="false">MIN(AO259,(GI258*(1+GI$5/Setup!$C$36)+IF($V259=16,N($F259),0)))</f>
        <v>0</v>
      </c>
      <c r="CN259" s="48" t="n">
        <f aca="false">MIN(AP259,(GJ258*(1+GJ$5/Setup!$C$36)+IF($V259=17,N($F259),0)))</f>
        <v>0</v>
      </c>
      <c r="CO259" s="48" t="n">
        <f aca="false">MIN(AQ259,(GK258*(1+GK$5/Setup!$C$36)+IF($V259=18,N($F259),0)))</f>
        <v>0</v>
      </c>
      <c r="CP259" s="48" t="n">
        <f aca="false">MIN(AR259,(GL258*(1+GL$5/Setup!$C$36)+IF($V259=19,N($F259),0)))</f>
        <v>0</v>
      </c>
      <c r="CQ259" s="48" t="n">
        <f aca="false">MIN(AS259,(GM258*(1+GM$5/Setup!$C$36)+IF($V259=20,N($F259),0)))</f>
        <v>0</v>
      </c>
      <c r="CR259" s="48" t="n">
        <f aca="false">MIN(AT259,(GN258*(1+GN$5/Setup!$C$36)+IF($V259=21,N($F259),0)))</f>
        <v>0</v>
      </c>
      <c r="CS259" s="48" t="n">
        <f aca="false">MIN(AU259,(GO258*(1+GO$5/Setup!$C$36)+IF($V259=22,N($F259),0)))</f>
        <v>0</v>
      </c>
      <c r="CT259" s="48" t="n">
        <f aca="false">MIN(AV259,(GP258*(1+GP$5/Setup!$C$36)+IF($V259=23,N($F259),0)))</f>
        <v>0</v>
      </c>
      <c r="CU259" s="48" t="n">
        <f aca="false">MIN(AW259,(GQ258*(1+GQ$5/Setup!$C$36)+IF($V259=24,N($F259),0)))</f>
        <v>0</v>
      </c>
      <c r="CV259" s="48" t="n">
        <f aca="false">MIN(AX259,(GR258*(1+GR$5/Setup!$C$36)+IF($V259=25,N($F259),0)))</f>
        <v>0</v>
      </c>
      <c r="CW259" s="48" t="n">
        <f aca="false">MIN(AY259,(GS258*(1+GS$5/Setup!$C$36)+IF($V259=26,N($F259),0)))</f>
        <v>0</v>
      </c>
      <c r="CX259" s="48" t="n">
        <f aca="false">MIN(AZ259,(GT258*(1+GT$5/Setup!$C$36)+IF($V259=27,N($F259),0)))</f>
        <v>0</v>
      </c>
      <c r="CY259" s="48" t="n">
        <f aca="false">MIN(BA259,(GU258*(1+GU$5/Setup!$C$36)+IF($V259=28,N($F259),0)))</f>
        <v>0</v>
      </c>
      <c r="CZ259" s="48" t="n">
        <f aca="false">MIN(BB259,(GV258*(1+GV$5/Setup!$C$36)+IF($V259=29,N($F259),0)))</f>
        <v>0</v>
      </c>
      <c r="DA259" s="48" t="n">
        <f aca="false">MIN(BC259,(GW258*(1+GW$5/Setup!$C$36)+IF($V259=30,N($F259),0)))</f>
        <v>0</v>
      </c>
      <c r="DB259" s="48" t="n">
        <f aca="false">MIN(BD259,(GX258*(1+GX$5/Setup!$C$36)+IF($V259=31,N($F259),0)))</f>
        <v>0</v>
      </c>
      <c r="DC259" s="48" t="n">
        <f aca="false">MIN(BE259,(GY258*(1+GY$5/Setup!$C$36)+IF($V259=32,N($F259),0)))</f>
        <v>0</v>
      </c>
      <c r="DD259" s="48" t="n">
        <f aca="false">MIN(BF259,(GZ258*(1+GZ$5/Setup!$C$36)+IF($V259=33,N($F259),0)))</f>
        <v>0</v>
      </c>
      <c r="DE259" s="48" t="n">
        <f aca="false">MIN(BG259,(HA258*(1+HA$5/Setup!$C$36)+IF($V259=34,N($F259),0)))</f>
        <v>0</v>
      </c>
      <c r="DF259" s="48" t="n">
        <f aca="false">MIN(BH259,(HB258*(1+HB$5/Setup!$C$36)+IF($V259=35,N($F259),0)))</f>
        <v>0</v>
      </c>
      <c r="DG259" s="48" t="n">
        <f aca="false">MIN(BI259,(HC258*(1+HC$5/Setup!$C$36)+IF($V259=36,N($F259),0)))</f>
        <v>0</v>
      </c>
      <c r="DH259" s="48" t="n">
        <f aca="false">MIN(BJ259,(HD258*(1+HD$5/Setup!$C$36)+IF($V259=37,N($F259),0)))</f>
        <v>0</v>
      </c>
      <c r="DI259" s="48" t="n">
        <f aca="false">MIN(BK259,(HE258*(1+HE$5/Setup!$C$36)+IF($V259=38,N($F259),0)))</f>
        <v>0</v>
      </c>
      <c r="DJ259" s="48" t="n">
        <f aca="false">MIN(BL259,(HF258*(1+HF$5/Setup!$C$36)+IF($V259=39,N($F259),0)))</f>
        <v>0</v>
      </c>
      <c r="DK259" s="48" t="n">
        <f aca="false">MIN(BM259,(HG258*(1+HG$5/Setup!$C$36)+IF($V259=40,N($F259),0)))</f>
        <v>0</v>
      </c>
      <c r="DL259" s="48" t="n">
        <f aca="false">MIN(BN259,(HH258*(1+HH$5/Setup!$C$36)+IF($V259=41,N($F259),0)))</f>
        <v>0</v>
      </c>
      <c r="DM259" s="48" t="n">
        <f aca="false">MIN(BO259,(HI258*(1+HI$5/Setup!$C$36)+IF($V259=42,N($F259),0)))</f>
        <v>0</v>
      </c>
      <c r="DN259" s="48" t="n">
        <f aca="false">MIN(BP259,(HJ258*(1+HJ$5/Setup!$C$36)+IF($V259=43,N($F259),0)))</f>
        <v>0</v>
      </c>
      <c r="DO259" s="48" t="n">
        <f aca="false">MIN(BQ259,(HK258*(1+HK$5/Setup!$C$36)+IF($V259=44,N($F259),0)))</f>
        <v>0</v>
      </c>
      <c r="DP259" s="48" t="n">
        <f aca="false">MIN(BR259,(HL258*(1+HL$5/Setup!$C$36)+IF($V259=45,N($F259),0)))</f>
        <v>0</v>
      </c>
      <c r="DQ259" s="48" t="n">
        <f aca="false">MIN(BS259,(HM258*(1+HM$5/Setup!$C$36)+IF($V259=46,N($F259),0)))</f>
        <v>0</v>
      </c>
      <c r="DR259" s="48" t="n">
        <f aca="false">MIN(BT259,(HN258*(1+HN$5/Setup!$C$36)+IF($V259=47,N($F259),0)))</f>
        <v>0</v>
      </c>
      <c r="DS259" s="48" t="n">
        <f aca="false">MIN(BU259,(HO258*(1+HO$5/Setup!$C$36)+IF($V259=48,N($F259),0)))</f>
        <v>0</v>
      </c>
      <c r="DT259" s="48" t="n">
        <f aca="false">MIN(BV259,(HP258*(1+HP$5/Setup!$C$36)+IF($V259=49,N($F259),0)))</f>
        <v>0</v>
      </c>
      <c r="DU259" s="48" t="n">
        <f aca="false">MIN(BW259,(HQ258*(1+HQ$5/Setup!$C$36)+IF($V259=50,N($F259),0)))</f>
        <v>0</v>
      </c>
      <c r="DV259" s="48" t="n">
        <f aca="false">MIN(MAX((FT258*(1+FT$5/Setup!$C$36)+IF($V259=1,N($F259),0))-BX259,0),MAX($P259-0,0))</f>
        <v>0</v>
      </c>
      <c r="DW259" s="48" t="n">
        <f aca="false">MIN(MAX((FU258*(1+FU$5/Setup!$C$36)+IF($V259=2,N($F259),0))-BY259,0),MAX($P259-SUM(DV259:DV259),0))</f>
        <v>0</v>
      </c>
      <c r="DX259" s="48" t="n">
        <f aca="false">MIN(MAX((FV258*(1+FV$5/Setup!$C$36)+IF($V259=3,N($F259),0))-BZ259,0),MAX($P259-SUM(DV259:DW259),0))</f>
        <v>0</v>
      </c>
      <c r="DY259" s="48" t="n">
        <f aca="false">MIN(MAX((FW258*(1+FW$5/Setup!$C$36)+IF($V259=4,N($F259),0))-CA259,0),MAX($P259-SUM(DV259:DX259),0))</f>
        <v>0</v>
      </c>
      <c r="DZ259" s="48" t="n">
        <f aca="false">MIN(MAX((FX258*(1+FX$5/Setup!$C$36)+IF($V259=5,N($F259),0))-CB259,0),MAX($P259-SUM(DV259:DY259),0))</f>
        <v>0</v>
      </c>
      <c r="EA259" s="48" t="n">
        <f aca="false">MIN(MAX((FY258*(1+FY$5/Setup!$C$36)+IF($V259=6,N($F259),0))-CC259,0),MAX($P259-SUM(DV259:DZ259),0))</f>
        <v>0</v>
      </c>
      <c r="EB259" s="48" t="n">
        <f aca="false">MIN(MAX((FZ258*(1+FZ$5/Setup!$C$36)+IF($V259=7,N($F259),0))-CD259,0),MAX($P259-SUM(DV259:EA259),0))</f>
        <v>0</v>
      </c>
      <c r="EC259" s="48" t="n">
        <f aca="false">MIN(MAX((GA258*(1+GA$5/Setup!$C$36)+IF($V259=8,N($F259),0))-CE259,0),MAX($P259-SUM(DV259:EB259),0))</f>
        <v>0</v>
      </c>
      <c r="ED259" s="48" t="n">
        <f aca="false">MIN(MAX((GB258*(1+GB$5/Setup!$C$36)+IF($V259=9,N($F259),0))-CF259,0),MAX($P259-SUM(DV259:EC259),0))</f>
        <v>0</v>
      </c>
      <c r="EE259" s="48" t="n">
        <f aca="false">MIN(MAX((GC258*(1+GC$5/Setup!$C$36)+IF($V259=10,N($F259),0))-CG259,0),MAX($P259-SUM(DV259:ED259),0))</f>
        <v>0</v>
      </c>
      <c r="EF259" s="48" t="n">
        <f aca="false">MIN(MAX((GD258*(1+GD$5/Setup!$C$36)+IF($V259=11,N($F259),0))-CH259,0),MAX($P259-SUM(DV259:EE259),0))</f>
        <v>0</v>
      </c>
      <c r="EG259" s="48" t="n">
        <f aca="false">MIN(MAX((GE258*(1+GE$5/Setup!$C$36)+IF($V259=12,N($F259),0))-CI259,0),MAX($P259-SUM(DV259:EF259),0))</f>
        <v>0</v>
      </c>
      <c r="EH259" s="48" t="n">
        <f aca="false">MIN(MAX((GF258*(1+GF$5/Setup!$C$36)+IF($V259=13,N($F259),0))-CJ259,0),MAX($P259-SUM(DV259:EG259),0))</f>
        <v>0</v>
      </c>
      <c r="EI259" s="48" t="n">
        <f aca="false">MIN(MAX((GG258*(1+GG$5/Setup!$C$36)+IF($V259=14,N($F259),0))-CK259,0),MAX($P259-SUM(DV259:EH259),0))</f>
        <v>0</v>
      </c>
      <c r="EJ259" s="48" t="n">
        <f aca="false">MIN(MAX((GH258*(1+GH$5/Setup!$C$36)+IF($V259=15,N($F259),0))-CL259,0),MAX($P259-SUM(DV259:EI259),0))</f>
        <v>0</v>
      </c>
      <c r="EK259" s="48" t="n">
        <f aca="false">MIN(MAX((GI258*(1+GI$5/Setup!$C$36)+IF($V259=16,N($F259),0))-CM259,0),MAX($P259-SUM(DV259:EJ259),0))</f>
        <v>0</v>
      </c>
      <c r="EL259" s="48" t="n">
        <f aca="false">MIN(MAX((GJ258*(1+GJ$5/Setup!$C$36)+IF($V259=17,N($F259),0))-CN259,0),MAX($P259-SUM(DV259:EK259),0))</f>
        <v>0</v>
      </c>
      <c r="EM259" s="48" t="n">
        <f aca="false">MIN(MAX((GK258*(1+GK$5/Setup!$C$36)+IF($V259=18,N($F259),0))-CO259,0),MAX($P259-SUM(DV259:EL259),0))</f>
        <v>0</v>
      </c>
      <c r="EN259" s="48" t="n">
        <f aca="false">MIN(MAX((GL258*(1+GL$5/Setup!$C$36)+IF($V259=19,N($F259),0))-CP259,0),MAX($P259-SUM(DV259:EM259),0))</f>
        <v>0</v>
      </c>
      <c r="EO259" s="48" t="n">
        <f aca="false">MIN(MAX((GM258*(1+GM$5/Setup!$C$36)+IF($V259=20,N($F259),0))-CQ259,0),MAX($P259-SUM(DV259:EN259),0))</f>
        <v>0</v>
      </c>
      <c r="EP259" s="48" t="n">
        <f aca="false">MIN(MAX((GN258*(1+GN$5/Setup!$C$36)+IF($V259=21,N($F259),0))-CR259,0),MAX($P259-SUM(DV259:EO259),0))</f>
        <v>0</v>
      </c>
      <c r="EQ259" s="48" t="n">
        <f aca="false">MIN(MAX((GO258*(1+GO$5/Setup!$C$36)+IF($V259=22,N($F259),0))-CS259,0),MAX($P259-SUM(DV259:EP259),0))</f>
        <v>0</v>
      </c>
      <c r="ER259" s="48" t="n">
        <f aca="false">MIN(MAX((GP258*(1+GP$5/Setup!$C$36)+IF($V259=23,N($F259),0))-CT259,0),MAX($P259-SUM(DV259:EQ259),0))</f>
        <v>0</v>
      </c>
      <c r="ES259" s="48" t="n">
        <f aca="false">MIN(MAX((GQ258*(1+GQ$5/Setup!$C$36)+IF($V259=24,N($F259),0))-CU259,0),MAX($P259-SUM(DV259:ER259),0))</f>
        <v>0</v>
      </c>
      <c r="ET259" s="48" t="n">
        <f aca="false">MIN(MAX((GR258*(1+GR$5/Setup!$C$36)+IF($V259=25,N($F259),0))-CV259,0),MAX($P259-SUM(DV259:ES259),0))</f>
        <v>0</v>
      </c>
      <c r="EU259" s="48" t="n">
        <f aca="false">MIN(MAX((GS258*(1+GS$5/Setup!$C$36)+IF($V259=26,N($F259),0))-CW259,0),MAX($P259-SUM(DV259:ET259),0))</f>
        <v>0</v>
      </c>
      <c r="EV259" s="48" t="n">
        <f aca="false">MIN(MAX((GT258*(1+GT$5/Setup!$C$36)+IF($V259=27,N($F259),0))-CX259,0),MAX($P259-SUM(DV259:EU259),0))</f>
        <v>0</v>
      </c>
      <c r="EW259" s="48" t="n">
        <f aca="false">MIN(MAX((GU258*(1+GU$5/Setup!$C$36)+IF($V259=28,N($F259),0))-CY259,0),MAX($P259-SUM(DV259:EV259),0))</f>
        <v>0</v>
      </c>
      <c r="EX259" s="48" t="n">
        <f aca="false">MIN(MAX((GV258*(1+GV$5/Setup!$C$36)+IF($V259=29,N($F259),0))-CZ259,0),MAX($P259-SUM(DV259:EW259),0))</f>
        <v>0</v>
      </c>
      <c r="EY259" s="48" t="n">
        <f aca="false">MIN(MAX((GW258*(1+GW$5/Setup!$C$36)+IF($V259=30,N($F259),0))-DA259,0),MAX($P259-SUM(DV259:EX259),0))</f>
        <v>0</v>
      </c>
      <c r="EZ259" s="48" t="n">
        <f aca="false">MIN(MAX((GX258*(1+GX$5/Setup!$C$36)+IF($V259=31,N($F259),0))-DB259,0),MAX($P259-SUM(DV259:EY259),0))</f>
        <v>0</v>
      </c>
      <c r="FA259" s="48" t="n">
        <f aca="false">MIN(MAX((GY258*(1+GY$5/Setup!$C$36)+IF($V259=32,N($F259),0))-DC259,0),MAX($P259-SUM(DV259:EZ259),0))</f>
        <v>0</v>
      </c>
      <c r="FB259" s="48" t="n">
        <f aca="false">MIN(MAX((GZ258*(1+GZ$5/Setup!$C$36)+IF($V259=33,N($F259),0))-DD259,0),MAX($P259-SUM(DV259:FA259),0))</f>
        <v>0</v>
      </c>
      <c r="FC259" s="48" t="n">
        <f aca="false">MIN(MAX((HA258*(1+HA$5/Setup!$C$36)+IF($V259=34,N($F259),0))-DE259,0),MAX($P259-SUM(DV259:FB259),0))</f>
        <v>0</v>
      </c>
      <c r="FD259" s="48" t="n">
        <f aca="false">MIN(MAX((HB258*(1+HB$5/Setup!$C$36)+IF($V259=35,N($F259),0))-DF259,0),MAX($P259-SUM(DV259:FC259),0))</f>
        <v>0</v>
      </c>
      <c r="FE259" s="48" t="n">
        <f aca="false">MIN(MAX((HC258*(1+HC$5/Setup!$C$36)+IF($V259=36,N($F259),0))-DG259,0),MAX($P259-SUM(DV259:FD259),0))</f>
        <v>0</v>
      </c>
      <c r="FF259" s="48" t="n">
        <f aca="false">MIN(MAX((HD258*(1+HD$5/Setup!$C$36)+IF($V259=37,N($F259),0))-DH259,0),MAX($P259-SUM(DV259:FE259),0))</f>
        <v>0</v>
      </c>
      <c r="FG259" s="48" t="n">
        <f aca="false">MIN(MAX((HE258*(1+HE$5/Setup!$C$36)+IF($V259=38,N($F259),0))-DI259,0),MAX($P259-SUM(DV259:FF259),0))</f>
        <v>0</v>
      </c>
      <c r="FH259" s="48" t="n">
        <f aca="false">MIN(MAX((HF258*(1+HF$5/Setup!$C$36)+IF($V259=39,N($F259),0))-DJ259,0),MAX($P259-SUM(DV259:FG259),0))</f>
        <v>0</v>
      </c>
      <c r="FI259" s="48" t="n">
        <f aca="false">MIN(MAX((HG258*(1+HG$5/Setup!$C$36)+IF($V259=40,N($F259),0))-DK259,0),MAX($P259-SUM(DV259:FH259),0))</f>
        <v>0</v>
      </c>
      <c r="FJ259" s="48" t="n">
        <f aca="false">MIN(MAX((HH258*(1+HH$5/Setup!$C$36)+IF($V259=41,N($F259),0))-DL259,0),MAX($P259-SUM(DV259:FI259),0))</f>
        <v>0</v>
      </c>
      <c r="FK259" s="48" t="n">
        <f aca="false">MIN(MAX((HI258*(1+HI$5/Setup!$C$36)+IF($V259=42,N($F259),0))-DM259,0),MAX($P259-SUM(DV259:FJ259),0))</f>
        <v>0</v>
      </c>
      <c r="FL259" s="48" t="n">
        <f aca="false">MIN(MAX((HJ258*(1+HJ$5/Setup!$C$36)+IF($V259=43,N($F259),0))-DN259,0),MAX($P259-SUM(DV259:FK259),0))</f>
        <v>0</v>
      </c>
      <c r="FM259" s="48" t="n">
        <f aca="false">MIN(MAX((HK258*(1+HK$5/Setup!$C$36)+IF($V259=44,N($F259),0))-DO259,0),MAX($P259-SUM(DV259:FL259),0))</f>
        <v>0</v>
      </c>
      <c r="FN259" s="48" t="n">
        <f aca="false">MIN(MAX((HL258*(1+HL$5/Setup!$C$36)+IF($V259=45,N($F259),0))-DP259,0),MAX($P259-SUM(DV259:FM259),0))</f>
        <v>0</v>
      </c>
      <c r="FO259" s="48" t="n">
        <f aca="false">MIN(MAX((HM258*(1+HM$5/Setup!$C$36)+IF($V259=46,N($F259),0))-DQ259,0),MAX($P259-SUM(DV259:FN259),0))</f>
        <v>0</v>
      </c>
      <c r="FP259" s="48" t="n">
        <f aca="false">MIN(MAX((HN258*(1+HN$5/Setup!$C$36)+IF($V259=47,N($F259),0))-DR259,0),MAX($P259-SUM(DV259:FO259),0))</f>
        <v>0</v>
      </c>
      <c r="FQ259" s="48" t="n">
        <f aca="false">MIN(MAX((HO258*(1+HO$5/Setup!$C$36)+IF($V259=48,N($F259),0))-DS259,0),MAX($P259-SUM(DV259:FP259),0))</f>
        <v>0</v>
      </c>
      <c r="FR259" s="48" t="n">
        <f aca="false">MIN(MAX((HP258*(1+HP$5/Setup!$C$36)+IF($V259=49,N($F259),0))-DT259,0),MAX($P259-SUM(DV259:FQ259),0))</f>
        <v>0</v>
      </c>
      <c r="FS259" s="48" t="n">
        <f aca="false">MIN(MAX((HQ258*(1+HQ$5/Setup!$C$36)+IF($V259=50,N($F259),0))-DU259,0),MAX($P259-SUM(DV259:FR259),0))</f>
        <v>0</v>
      </c>
      <c r="FT259" s="48" t="n">
        <f aca="false">IF((FT258*(1+FT$5/Setup!$C$36)+IF($V259=1,N($F259),0))-BX259-DV259&lt;0.005,0,(FT258*(1+FT$5/Setup!$C$36)+IF($V259=1,N($F259),0))-BX259-DV259)</f>
        <v>0</v>
      </c>
      <c r="FU259" s="48" t="n">
        <f aca="false">IF((FU258*(1+FU$5/Setup!$C$36)+IF($V259=2,N($F259),0))-BY259-DW259&lt;0.005,0,(FU258*(1+FU$5/Setup!$C$36)+IF($V259=2,N($F259),0))-BY259-DW259)</f>
        <v>0</v>
      </c>
      <c r="FV259" s="48" t="n">
        <f aca="false">IF((FV258*(1+FV$5/Setup!$C$36)+IF($V259=3,N($F259),0))-BZ259-DX259&lt;0.005,0,(FV258*(1+FV$5/Setup!$C$36)+IF($V259=3,N($F259),0))-BZ259-DX259)</f>
        <v>0</v>
      </c>
      <c r="FW259" s="48" t="n">
        <f aca="false">IF((FW258*(1+FW$5/Setup!$C$36)+IF($V259=4,N($F259),0))-CA259-DY259&lt;0.005,0,(FW258*(1+FW$5/Setup!$C$36)+IF($V259=4,N($F259),0))-CA259-DY259)</f>
        <v>0</v>
      </c>
      <c r="FX259" s="48" t="n">
        <f aca="false">IF((FX258*(1+FX$5/Setup!$C$36)+IF($V259=5,N($F259),0))-CB259-DZ259&lt;0.005,0,(FX258*(1+FX$5/Setup!$C$36)+IF($V259=5,N($F259),0))-CB259-DZ259)</f>
        <v>0</v>
      </c>
      <c r="FY259" s="48" t="n">
        <f aca="false">IF((FY258*(1+FY$5/Setup!$C$36)+IF($V259=6,N($F259),0))-CC259-EA259&lt;0.005,0,(FY258*(1+FY$5/Setup!$C$36)+IF($V259=6,N($F259),0))-CC259-EA259)</f>
        <v>0</v>
      </c>
      <c r="FZ259" s="48" t="n">
        <f aca="false">IF((FZ258*(1+FZ$5/Setup!$C$36)+IF($V259=7,N($F259),0))-CD259-EB259&lt;0.005,0,(FZ258*(1+FZ$5/Setup!$C$36)+IF($V259=7,N($F259),0))-CD259-EB259)</f>
        <v>0</v>
      </c>
      <c r="GA259" s="48" t="n">
        <f aca="false">IF((GA258*(1+GA$5/Setup!$C$36)+IF($V259=8,N($F259),0))-CE259-EC259&lt;0.005,0,(GA258*(1+GA$5/Setup!$C$36)+IF($V259=8,N($F259),0))-CE259-EC259)</f>
        <v>0</v>
      </c>
      <c r="GB259" s="48" t="n">
        <f aca="false">IF((GB258*(1+GB$5/Setup!$C$36)+IF($V259=9,N($F259),0))-CF259-ED259&lt;0.005,0,(GB258*(1+GB$5/Setup!$C$36)+IF($V259=9,N($F259),0))-CF259-ED259)</f>
        <v>0</v>
      </c>
      <c r="GC259" s="48" t="n">
        <f aca="false">IF((GC258*(1+GC$5/Setup!$C$36)+IF($V259=10,N($F259),0))-CG259-EE259&lt;0.005,0,(GC258*(1+GC$5/Setup!$C$36)+IF($V259=10,N($F259),0))-CG259-EE259)</f>
        <v>0</v>
      </c>
      <c r="GD259" s="48" t="n">
        <f aca="false">IF((GD258*(1+GD$5/Setup!$C$36)+IF($V259=11,N($F259),0))-CH259-EF259&lt;0.005,0,(GD258*(1+GD$5/Setup!$C$36)+IF($V259=11,N($F259),0))-CH259-EF259)</f>
        <v>0</v>
      </c>
      <c r="GE259" s="48" t="n">
        <f aca="false">IF((GE258*(1+GE$5/Setup!$C$36)+IF($V259=12,N($F259),0))-CI259-EG259&lt;0.005,0,(GE258*(1+GE$5/Setup!$C$36)+IF($V259=12,N($F259),0))-CI259-EG259)</f>
        <v>0</v>
      </c>
      <c r="GF259" s="48" t="n">
        <f aca="false">IF((GF258*(1+GF$5/Setup!$C$36)+IF($V259=13,N($F259),0))-CJ259-EH259&lt;0.005,0,(GF258*(1+GF$5/Setup!$C$36)+IF($V259=13,N($F259),0))-CJ259-EH259)</f>
        <v>0</v>
      </c>
      <c r="GG259" s="48" t="n">
        <f aca="false">IF((GG258*(1+GG$5/Setup!$C$36)+IF($V259=14,N($F259),0))-CK259-EI259&lt;0.005,0,(GG258*(1+GG$5/Setup!$C$36)+IF($V259=14,N($F259),0))-CK259-EI259)</f>
        <v>0</v>
      </c>
      <c r="GH259" s="48" t="n">
        <f aca="false">IF((GH258*(1+GH$5/Setup!$C$36)+IF($V259=15,N($F259),0))-CL259-EJ259&lt;0.005,0,(GH258*(1+GH$5/Setup!$C$36)+IF($V259=15,N($F259),0))-CL259-EJ259)</f>
        <v>0</v>
      </c>
      <c r="GI259" s="48" t="n">
        <f aca="false">IF((GI258*(1+GI$5/Setup!$C$36)+IF($V259=16,N($F259),0))-CM259-EK259&lt;0.005,0,(GI258*(1+GI$5/Setup!$C$36)+IF($V259=16,N($F259),0))-CM259-EK259)</f>
        <v>0</v>
      </c>
      <c r="GJ259" s="48" t="n">
        <f aca="false">IF((GJ258*(1+GJ$5/Setup!$C$36)+IF($V259=17,N($F259),0))-CN259-EL259&lt;0.005,0,(GJ258*(1+GJ$5/Setup!$C$36)+IF($V259=17,N($F259),0))-CN259-EL259)</f>
        <v>0</v>
      </c>
      <c r="GK259" s="48" t="n">
        <f aca="false">IF((GK258*(1+GK$5/Setup!$C$36)+IF($V259=18,N($F259),0))-CO259-EM259&lt;0.005,0,(GK258*(1+GK$5/Setup!$C$36)+IF($V259=18,N($F259),0))-CO259-EM259)</f>
        <v>0</v>
      </c>
      <c r="GL259" s="48" t="n">
        <f aca="false">IF((GL258*(1+GL$5/Setup!$C$36)+IF($V259=19,N($F259),0))-CP259-EN259&lt;0.005,0,(GL258*(1+GL$5/Setup!$C$36)+IF($V259=19,N($F259),0))-CP259-EN259)</f>
        <v>0</v>
      </c>
      <c r="GM259" s="48" t="n">
        <f aca="false">IF((GM258*(1+GM$5/Setup!$C$36)+IF($V259=20,N($F259),0))-CQ259-EO259&lt;0.005,0,(GM258*(1+GM$5/Setup!$C$36)+IF($V259=20,N($F259),0))-CQ259-EO259)</f>
        <v>0</v>
      </c>
      <c r="GN259" s="48" t="n">
        <f aca="false">IF((GN258*(1+GN$5/Setup!$C$36)+IF($V259=21,N($F259),0))-CR259-EP259&lt;0.005,0,(GN258*(1+GN$5/Setup!$C$36)+IF($V259=21,N($F259),0))-CR259-EP259)</f>
        <v>0</v>
      </c>
      <c r="GO259" s="48" t="n">
        <f aca="false">IF((GO258*(1+GO$5/Setup!$C$36)+IF($V259=22,N($F259),0))-CS259-EQ259&lt;0.005,0,(GO258*(1+GO$5/Setup!$C$36)+IF($V259=22,N($F259),0))-CS259-EQ259)</f>
        <v>0</v>
      </c>
      <c r="GP259" s="48" t="n">
        <f aca="false">IF((GP258*(1+GP$5/Setup!$C$36)+IF($V259=23,N($F259),0))-CT259-ER259&lt;0.005,0,(GP258*(1+GP$5/Setup!$C$36)+IF($V259=23,N($F259),0))-CT259-ER259)</f>
        <v>0</v>
      </c>
      <c r="GQ259" s="48" t="n">
        <f aca="false">IF((GQ258*(1+GQ$5/Setup!$C$36)+IF($V259=24,N($F259),0))-CU259-ES259&lt;0.005,0,(GQ258*(1+GQ$5/Setup!$C$36)+IF($V259=24,N($F259),0))-CU259-ES259)</f>
        <v>0</v>
      </c>
      <c r="GR259" s="48" t="n">
        <f aca="false">IF((GR258*(1+GR$5/Setup!$C$36)+IF($V259=25,N($F259),0))-CV259-ET259&lt;0.005,0,(GR258*(1+GR$5/Setup!$C$36)+IF($V259=25,N($F259),0))-CV259-ET259)</f>
        <v>0</v>
      </c>
      <c r="GS259" s="48" t="n">
        <f aca="false">IF((GS258*(1+GS$5/Setup!$C$36)+IF($V259=26,N($F259),0))-CW259-EU259&lt;0.005,0,(GS258*(1+GS$5/Setup!$C$36)+IF($V259=26,N($F259),0))-CW259-EU259)</f>
        <v>0</v>
      </c>
      <c r="GT259" s="48" t="n">
        <f aca="false">IF((GT258*(1+GT$5/Setup!$C$36)+IF($V259=27,N($F259),0))-CX259-EV259&lt;0.005,0,(GT258*(1+GT$5/Setup!$C$36)+IF($V259=27,N($F259),0))-CX259-EV259)</f>
        <v>0</v>
      </c>
      <c r="GU259" s="48" t="n">
        <f aca="false">IF((GU258*(1+GU$5/Setup!$C$36)+IF($V259=28,N($F259),0))-CY259-EW259&lt;0.005,0,(GU258*(1+GU$5/Setup!$C$36)+IF($V259=28,N($F259),0))-CY259-EW259)</f>
        <v>0</v>
      </c>
      <c r="GV259" s="48" t="n">
        <f aca="false">IF((GV258*(1+GV$5/Setup!$C$36)+IF($V259=29,N($F259),0))-CZ259-EX259&lt;0.005,0,(GV258*(1+GV$5/Setup!$C$36)+IF($V259=29,N($F259),0))-CZ259-EX259)</f>
        <v>0</v>
      </c>
      <c r="GW259" s="48" t="n">
        <f aca="false">IF((GW258*(1+GW$5/Setup!$C$36)+IF($V259=30,N($F259),0))-DA259-EY259&lt;0.005,0,(GW258*(1+GW$5/Setup!$C$36)+IF($V259=30,N($F259),0))-DA259-EY259)</f>
        <v>0</v>
      </c>
      <c r="GX259" s="48" t="n">
        <f aca="false">IF((GX258*(1+GX$5/Setup!$C$36)+IF($V259=31,N($F259),0))-DB259-EZ259&lt;0.005,0,(GX258*(1+GX$5/Setup!$C$36)+IF($V259=31,N($F259),0))-DB259-EZ259)</f>
        <v>0</v>
      </c>
      <c r="GY259" s="48" t="n">
        <f aca="false">IF((GY258*(1+GY$5/Setup!$C$36)+IF($V259=32,N($F259),0))-DC259-FA259&lt;0.005,0,(GY258*(1+GY$5/Setup!$C$36)+IF($V259=32,N($F259),0))-DC259-FA259)</f>
        <v>0</v>
      </c>
      <c r="GZ259" s="48" t="n">
        <f aca="false">IF((GZ258*(1+GZ$5/Setup!$C$36)+IF($V259=33,N($F259),0))-DD259-FB259&lt;0.005,0,(GZ258*(1+GZ$5/Setup!$C$36)+IF($V259=33,N($F259),0))-DD259-FB259)</f>
        <v>0</v>
      </c>
      <c r="HA259" s="48" t="n">
        <f aca="false">IF((HA258*(1+HA$5/Setup!$C$36)+IF($V259=34,N($F259),0))-DE259-FC259&lt;0.005,0,(HA258*(1+HA$5/Setup!$C$36)+IF($V259=34,N($F259),0))-DE259-FC259)</f>
        <v>0</v>
      </c>
      <c r="HB259" s="48" t="n">
        <f aca="false">IF((HB258*(1+HB$5/Setup!$C$36)+IF($V259=35,N($F259),0))-DF259-FD259&lt;0.005,0,(HB258*(1+HB$5/Setup!$C$36)+IF($V259=35,N($F259),0))-DF259-FD259)</f>
        <v>0</v>
      </c>
      <c r="HC259" s="48" t="n">
        <f aca="false">IF((HC258*(1+HC$5/Setup!$C$36)+IF($V259=36,N($F259),0))-DG259-FE259&lt;0.005,0,(HC258*(1+HC$5/Setup!$C$36)+IF($V259=36,N($F259),0))-DG259-FE259)</f>
        <v>0</v>
      </c>
      <c r="HD259" s="48" t="n">
        <f aca="false">IF((HD258*(1+HD$5/Setup!$C$36)+IF($V259=37,N($F259),0))-DH259-FF259&lt;0.005,0,(HD258*(1+HD$5/Setup!$C$36)+IF($V259=37,N($F259),0))-DH259-FF259)</f>
        <v>0</v>
      </c>
      <c r="HE259" s="48" t="n">
        <f aca="false">IF((HE258*(1+HE$5/Setup!$C$36)+IF($V259=38,N($F259),0))-DI259-FG259&lt;0.005,0,(HE258*(1+HE$5/Setup!$C$36)+IF($V259=38,N($F259),0))-DI259-FG259)</f>
        <v>0</v>
      </c>
      <c r="HF259" s="48" t="n">
        <f aca="false">IF((HF258*(1+HF$5/Setup!$C$36)+IF($V259=39,N($F259),0))-DJ259-FH259&lt;0.005,0,(HF258*(1+HF$5/Setup!$C$36)+IF($V259=39,N($F259),0))-DJ259-FH259)</f>
        <v>0</v>
      </c>
      <c r="HG259" s="48" t="n">
        <f aca="false">IF((HG258*(1+HG$5/Setup!$C$36)+IF($V259=40,N($F259),0))-DK259-FI259&lt;0.005,0,(HG258*(1+HG$5/Setup!$C$36)+IF($V259=40,N($F259),0))-DK259-FI259)</f>
        <v>0</v>
      </c>
      <c r="HH259" s="48" t="n">
        <f aca="false">IF((HH258*(1+HH$5/Setup!$C$36)+IF($V259=41,N($F259),0))-DL259-FJ259&lt;0.005,0,(HH258*(1+HH$5/Setup!$C$36)+IF($V259=41,N($F259),0))-DL259-FJ259)</f>
        <v>0</v>
      </c>
      <c r="HI259" s="48" t="n">
        <f aca="false">IF((HI258*(1+HI$5/Setup!$C$36)+IF($V259=42,N($F259),0))-DM259-FK259&lt;0.005,0,(HI258*(1+HI$5/Setup!$C$36)+IF($V259=42,N($F259),0))-DM259-FK259)</f>
        <v>0</v>
      </c>
      <c r="HJ259" s="48" t="n">
        <f aca="false">IF((HJ258*(1+HJ$5/Setup!$C$36)+IF($V259=43,N($F259),0))-DN259-FL259&lt;0.005,0,(HJ258*(1+HJ$5/Setup!$C$36)+IF($V259=43,N($F259),0))-DN259-FL259)</f>
        <v>0</v>
      </c>
      <c r="HK259" s="48" t="n">
        <f aca="false">IF((HK258*(1+HK$5/Setup!$C$36)+IF($V259=44,N($F259),0))-DO259-FM259&lt;0.005,0,(HK258*(1+HK$5/Setup!$C$36)+IF($V259=44,N($F259),0))-DO259-FM259)</f>
        <v>0</v>
      </c>
      <c r="HL259" s="48" t="n">
        <f aca="false">IF((HL258*(1+HL$5/Setup!$C$36)+IF($V259=45,N($F259),0))-DP259-FN259&lt;0.005,0,(HL258*(1+HL$5/Setup!$C$36)+IF($V259=45,N($F259),0))-DP259-FN259)</f>
        <v>0</v>
      </c>
      <c r="HM259" s="48" t="n">
        <f aca="false">IF((HM258*(1+HM$5/Setup!$C$36)+IF($V259=46,N($F259),0))-DQ259-FO259&lt;0.005,0,(HM258*(1+HM$5/Setup!$C$36)+IF($V259=46,N($F259),0))-DQ259-FO259)</f>
        <v>0</v>
      </c>
      <c r="HN259" s="48" t="n">
        <f aca="false">IF((HN258*(1+HN$5/Setup!$C$36)+IF($V259=47,N($F259),0))-DR259-FP259&lt;0.005,0,(HN258*(1+HN$5/Setup!$C$36)+IF($V259=47,N($F259),0))-DR259-FP259)</f>
        <v>0</v>
      </c>
      <c r="HO259" s="48" t="n">
        <f aca="false">IF((HO258*(1+HO$5/Setup!$C$36)+IF($V259=48,N($F259),0))-DS259-FQ259&lt;0.005,0,(HO258*(1+HO$5/Setup!$C$36)+IF($V259=48,N($F259),0))-DS259-FQ259)</f>
        <v>0</v>
      </c>
      <c r="HP259" s="48" t="n">
        <f aca="false">IF((HP258*(1+HP$5/Setup!$C$36)+IF($V259=49,N($F259),0))-DT259-FR259&lt;0.005,0,(HP258*(1+HP$5/Setup!$C$36)+IF($V259=49,N($F259),0))-DT259-FR259)</f>
        <v>0</v>
      </c>
      <c r="HQ259" s="48" t="n">
        <f aca="false">IF((HQ258*(1+HQ$5/Setup!$C$36)+IF($V259=50,N($F259),0))-DU259-FS259&lt;0.005,0,(HQ258*(1+HQ$5/Setup!$C$36)+IF($V259=50,N($F259),0))-DU259-FS259)</f>
        <v>0</v>
      </c>
    </row>
    <row r="260" customFormat="false" ht="15" hidden="false" customHeight="false" outlineLevel="0" collapsed="false">
      <c r="A260" s="44" t="n">
        <v>252</v>
      </c>
      <c r="B260" s="45" t="n">
        <f aca="false">IF(Setup!$C$7="Every month",EDATE(Setup!$C$8,($A260-1)),IF(Setup!$C$7="Twice a month",DATE(YEAR(Setup!$C$8),MONTH(Setup!$C$8)+INT((($A260-1)+Setup!$C$41)/2),MIN(IF(MOD(($A260-1)+Setup!$C$41,2)=0,Setup!$C$39,Setup!$C$40),DAY(EOMONTH(DATE(YEAR(Setup!$C$8),MONTH(Setup!$C$8)+INT((($A260-1)+Setup!$C$41)/2),1),0)))),Setup!$C$8+($A260-1)*IF(Setup!$C$7="Every week",7,14)))</f>
        <v>49839</v>
      </c>
      <c r="C260" s="45" t="n">
        <f aca="false">IF(Setup!$C$7="Every month",EDATE(Setup!$C$8,$A260),IF(Setup!$C$7="Twice a month",DATE(YEAR(Setup!$C$8),MONTH(Setup!$C$8)+INT(($A260+Setup!$C$41)/2),MIN(IF(MOD($A260+Setup!$C$41,2)=0,Setup!$C$39,Setup!$C$40),DAY(EOMONTH(DATE(YEAR(Setup!$C$8),MONTH(Setup!$C$8)+INT(($A260+Setup!$C$41)/2),1),0)))),Setup!$C$8+$A260*IF(Setup!$C$7="Every week",7,14)))</f>
        <v>49853</v>
      </c>
      <c r="D260" s="46"/>
      <c r="E260" s="47"/>
      <c r="F260" s="47"/>
      <c r="G260" s="47"/>
      <c r="H260" s="47"/>
      <c r="I260" s="48" t="n">
        <f aca="false">N(Setup!$C$11)+N(E260)</f>
        <v>100</v>
      </c>
      <c r="J260" s="48" t="n">
        <f aca="false">MIN(Setup!$C$37,MAX(I260,0))</f>
        <v>9.23076923076923</v>
      </c>
      <c r="K260" s="48" t="n">
        <f aca="false">MIN(MAX(N(Setup!$C$14)-L259,0),MAX(I260-J260,0))</f>
        <v>0</v>
      </c>
      <c r="L260" s="48" t="n">
        <f aca="false">L259+K260-N(G260)</f>
        <v>500</v>
      </c>
      <c r="M260" s="48" t="n">
        <f aca="false">M259+J260-N(H260)</f>
        <v>2326.15384615385</v>
      </c>
      <c r="N260" s="48" t="n">
        <f aca="false">SUM(BX260:DU260)</f>
        <v>0</v>
      </c>
      <c r="O260" s="48" t="n">
        <f aca="false">SUM(Z260:BW260)-N260</f>
        <v>40</v>
      </c>
      <c r="P260" s="48" t="n">
        <f aca="false">MAX(I260-J260-K260,0)+O260</f>
        <v>130.769230769231</v>
      </c>
      <c r="Q260" s="48" t="n">
        <f aca="false">SUM(DV260:FS260)</f>
        <v>0</v>
      </c>
      <c r="R260" s="49" t="n">
        <f aca="false">N260+J260+K260+Q260</f>
        <v>9.23076923076923</v>
      </c>
      <c r="S260" s="48" t="n">
        <f aca="false">T260-T259-N(F260)+N260+Q260</f>
        <v>0</v>
      </c>
      <c r="T260" s="49" t="n">
        <f aca="false">SUM(FT260:HQ260)</f>
        <v>0</v>
      </c>
      <c r="U260" s="44" t="str">
        <f aca="false">IF(T259&lt;0.005,"",INDEX(Helpers!$C$2:$C$51,IF(_xlfn.MINIFS($DV$6:$FS$6,DV260:FS260,"&gt;0.005")=0,V260,_xlfn.MINIFS($DV$6:$FS$6,DV260:FS260,"&gt;0.005"))))</f>
        <v/>
      </c>
      <c r="V260" s="44" t="n">
        <f aca="false">IF(_xlfn.MINIFS($FT$6:$HQ$6,FT259:HQ259,"&gt;0.005")=0,1,_xlfn.MINIFS($FT$6:$HQ$6,FT259:HQ259,"&gt;0.005"))</f>
        <v>1</v>
      </c>
      <c r="W260" s="44" t="n">
        <f aca="false">IF(AND(D260&lt;&gt;"Paid",T259&gt;0.005),1,0)</f>
        <v>0</v>
      </c>
      <c r="X260" s="48" t="n">
        <f aca="false">SUMPRODUCT(((Helpers!$G$2:$G$51*(1+(Helpers!$D$2:$D$51+0.000000001)/12)^(($B260-Setup!$C$8)/(365.25/12))-Helpers!$E$2:$E$51*((1+(Helpers!$D$2:$D$51+0.000000001)/12)^(($B260-Setup!$C$8)/(365.25/12))-1)/((Helpers!$D$2:$D$51+0.000000001)/12))&gt;0)*(Helpers!$G$2:$G$51*(1+(Helpers!$D$2:$D$51+0.000000001)/12)^(($B260-Setup!$C$8)/(365.25/12))-Helpers!$E$2:$E$51*((1+(Helpers!$D$2:$D$51+0.000000001)/12)^(($B260-Setup!$C$8)/(365.25/12))-1)/((Helpers!$D$2:$D$51+0.000000001)/12)))</f>
        <v>0</v>
      </c>
      <c r="Y260" s="48"/>
      <c r="Z260" s="48" t="n">
        <f aca="false">IF(OR(N(Z$5)=0,Z$6=""),0,Z$5*((DATE(YEAR($B260),MONTH($B260),MIN(Z$6,DAY(EOMONTH($B260,0))))&gt;=$B260)*(DATE(YEAR($B260),MONTH($B260),MIN(Z$6,DAY(EOMONTH($B260,0))))&lt;$C260)+(DATE(YEAR($B260),MONTH($B260)+1,MIN(Z$6,DAY(EOMONTH($B260,1))))&gt;=$B260)*(DATE(YEAR($B260),MONTH($B260)+1,MIN(Z$6,DAY(EOMONTH($B260,1))))&lt;$C260)))</f>
        <v>0</v>
      </c>
      <c r="AA260" s="48" t="n">
        <f aca="false">IF(OR(N(AA$5)=0,AA$6=""),0,AA$5*((DATE(YEAR($B260),MONTH($B260),MIN(AA$6,DAY(EOMONTH($B260,0))))&gt;=$B260)*(DATE(YEAR($B260),MONTH($B260),MIN(AA$6,DAY(EOMONTH($B260,0))))&lt;$C260)+(DATE(YEAR($B260),MONTH($B260)+1,MIN(AA$6,DAY(EOMONTH($B260,1))))&gt;=$B260)*(DATE(YEAR($B260),MONTH($B260)+1,MIN(AA$6,DAY(EOMONTH($B260,1))))&lt;$C260)))</f>
        <v>40</v>
      </c>
      <c r="AB260" s="48" t="n">
        <f aca="false">IF(OR(N(AB$5)=0,AB$6=""),0,AB$5*((DATE(YEAR($B260),MONTH($B260),MIN(AB$6,DAY(EOMONTH($B260,0))))&gt;=$B260)*(DATE(YEAR($B260),MONTH($B260),MIN(AB$6,DAY(EOMONTH($B260,0))))&lt;$C260)+(DATE(YEAR($B260),MONTH($B260)+1,MIN(AB$6,DAY(EOMONTH($B260,1))))&gt;=$B260)*(DATE(YEAR($B260),MONTH($B260)+1,MIN(AB$6,DAY(EOMONTH($B260,1))))&lt;$C260)))</f>
        <v>0</v>
      </c>
      <c r="AC260" s="48" t="n">
        <f aca="false">IF(OR(N(AC$5)=0,AC$6=""),0,AC$5*((DATE(YEAR($B260),MONTH($B260),MIN(AC$6,DAY(EOMONTH($B260,0))))&gt;=$B260)*(DATE(YEAR($B260),MONTH($B260),MIN(AC$6,DAY(EOMONTH($B260,0))))&lt;$C260)+(DATE(YEAR($B260),MONTH($B260)+1,MIN(AC$6,DAY(EOMONTH($B260,1))))&gt;=$B260)*(DATE(YEAR($B260),MONTH($B260)+1,MIN(AC$6,DAY(EOMONTH($B260,1))))&lt;$C260)))</f>
        <v>0</v>
      </c>
      <c r="AD260" s="48" t="n">
        <f aca="false">IF(OR(N(AD$5)=0,AD$6=""),0,AD$5*((DATE(YEAR($B260),MONTH($B260),MIN(AD$6,DAY(EOMONTH($B260,0))))&gt;=$B260)*(DATE(YEAR($B260),MONTH($B260),MIN(AD$6,DAY(EOMONTH($B260,0))))&lt;$C260)+(DATE(YEAR($B260),MONTH($B260)+1,MIN(AD$6,DAY(EOMONTH($B260,1))))&gt;=$B260)*(DATE(YEAR($B260),MONTH($B260)+1,MIN(AD$6,DAY(EOMONTH($B260,1))))&lt;$C260)))</f>
        <v>0</v>
      </c>
      <c r="AE260" s="48" t="n">
        <f aca="false">IF(OR(N(AE$5)=0,AE$6=""),0,AE$5*((DATE(YEAR($B260),MONTH($B260),MIN(AE$6,DAY(EOMONTH($B260,0))))&gt;=$B260)*(DATE(YEAR($B260),MONTH($B260),MIN(AE$6,DAY(EOMONTH($B260,0))))&lt;$C260)+(DATE(YEAR($B260),MONTH($B260)+1,MIN(AE$6,DAY(EOMONTH($B260,1))))&gt;=$B260)*(DATE(YEAR($B260),MONTH($B260)+1,MIN(AE$6,DAY(EOMONTH($B260,1))))&lt;$C260)))</f>
        <v>0</v>
      </c>
      <c r="AF260" s="48" t="n">
        <f aca="false">IF(OR(N(AF$5)=0,AF$6=""),0,AF$5*((DATE(YEAR($B260),MONTH($B260),MIN(AF$6,DAY(EOMONTH($B260,0))))&gt;=$B260)*(DATE(YEAR($B260),MONTH($B260),MIN(AF$6,DAY(EOMONTH($B260,0))))&lt;$C260)+(DATE(YEAR($B260),MONTH($B260)+1,MIN(AF$6,DAY(EOMONTH($B260,1))))&gt;=$B260)*(DATE(YEAR($B260),MONTH($B260)+1,MIN(AF$6,DAY(EOMONTH($B260,1))))&lt;$C260)))</f>
        <v>0</v>
      </c>
      <c r="AG260" s="48" t="n">
        <f aca="false">IF(OR(N(AG$5)=0,AG$6=""),0,AG$5*((DATE(YEAR($B260),MONTH($B260),MIN(AG$6,DAY(EOMONTH($B260,0))))&gt;=$B260)*(DATE(YEAR($B260),MONTH($B260),MIN(AG$6,DAY(EOMONTH($B260,0))))&lt;$C260)+(DATE(YEAR($B260),MONTH($B260)+1,MIN(AG$6,DAY(EOMONTH($B260,1))))&gt;=$B260)*(DATE(YEAR($B260),MONTH($B260)+1,MIN(AG$6,DAY(EOMONTH($B260,1))))&lt;$C260)))</f>
        <v>0</v>
      </c>
      <c r="AH260" s="48" t="n">
        <f aca="false">IF(OR(N(AH$5)=0,AH$6=""),0,AH$5*((DATE(YEAR($B260),MONTH($B260),MIN(AH$6,DAY(EOMONTH($B260,0))))&gt;=$B260)*(DATE(YEAR($B260),MONTH($B260),MIN(AH$6,DAY(EOMONTH($B260,0))))&lt;$C260)+(DATE(YEAR($B260),MONTH($B260)+1,MIN(AH$6,DAY(EOMONTH($B260,1))))&gt;=$B260)*(DATE(YEAR($B260),MONTH($B260)+1,MIN(AH$6,DAY(EOMONTH($B260,1))))&lt;$C260)))</f>
        <v>0</v>
      </c>
      <c r="AI260" s="48" t="n">
        <f aca="false">IF(OR(N(AI$5)=0,AI$6=""),0,AI$5*((DATE(YEAR($B260),MONTH($B260),MIN(AI$6,DAY(EOMONTH($B260,0))))&gt;=$B260)*(DATE(YEAR($B260),MONTH($B260),MIN(AI$6,DAY(EOMONTH($B260,0))))&lt;$C260)+(DATE(YEAR($B260),MONTH($B260)+1,MIN(AI$6,DAY(EOMONTH($B260,1))))&gt;=$B260)*(DATE(YEAR($B260),MONTH($B260)+1,MIN(AI$6,DAY(EOMONTH($B260,1))))&lt;$C260)))</f>
        <v>0</v>
      </c>
      <c r="AJ260" s="48" t="n">
        <f aca="false">IF(OR(N(AJ$5)=0,AJ$6=""),0,AJ$5*((DATE(YEAR($B260),MONTH($B260),MIN(AJ$6,DAY(EOMONTH($B260,0))))&gt;=$B260)*(DATE(YEAR($B260),MONTH($B260),MIN(AJ$6,DAY(EOMONTH($B260,0))))&lt;$C260)+(DATE(YEAR($B260),MONTH($B260)+1,MIN(AJ$6,DAY(EOMONTH($B260,1))))&gt;=$B260)*(DATE(YEAR($B260),MONTH($B260)+1,MIN(AJ$6,DAY(EOMONTH($B260,1))))&lt;$C260)))</f>
        <v>0</v>
      </c>
      <c r="AK260" s="48" t="n">
        <f aca="false">IF(OR(N(AK$5)=0,AK$6=""),0,AK$5*((DATE(YEAR($B260),MONTH($B260),MIN(AK$6,DAY(EOMONTH($B260,0))))&gt;=$B260)*(DATE(YEAR($B260),MONTH($B260),MIN(AK$6,DAY(EOMONTH($B260,0))))&lt;$C260)+(DATE(YEAR($B260),MONTH($B260)+1,MIN(AK$6,DAY(EOMONTH($B260,1))))&gt;=$B260)*(DATE(YEAR($B260),MONTH($B260)+1,MIN(AK$6,DAY(EOMONTH($B260,1))))&lt;$C260)))</f>
        <v>0</v>
      </c>
      <c r="AL260" s="48" t="n">
        <f aca="false">IF(OR(N(AL$5)=0,AL$6=""),0,AL$5*((DATE(YEAR($B260),MONTH($B260),MIN(AL$6,DAY(EOMONTH($B260,0))))&gt;=$B260)*(DATE(YEAR($B260),MONTH($B260),MIN(AL$6,DAY(EOMONTH($B260,0))))&lt;$C260)+(DATE(YEAR($B260),MONTH($B260)+1,MIN(AL$6,DAY(EOMONTH($B260,1))))&gt;=$B260)*(DATE(YEAR($B260),MONTH($B260)+1,MIN(AL$6,DAY(EOMONTH($B260,1))))&lt;$C260)))</f>
        <v>0</v>
      </c>
      <c r="AM260" s="48" t="n">
        <f aca="false">IF(OR(N(AM$5)=0,AM$6=""),0,AM$5*((DATE(YEAR($B260),MONTH($B260),MIN(AM$6,DAY(EOMONTH($B260,0))))&gt;=$B260)*(DATE(YEAR($B260),MONTH($B260),MIN(AM$6,DAY(EOMONTH($B260,0))))&lt;$C260)+(DATE(YEAR($B260),MONTH($B260)+1,MIN(AM$6,DAY(EOMONTH($B260,1))))&gt;=$B260)*(DATE(YEAR($B260),MONTH($B260)+1,MIN(AM$6,DAY(EOMONTH($B260,1))))&lt;$C260)))</f>
        <v>0</v>
      </c>
      <c r="AN260" s="48" t="n">
        <f aca="false">IF(OR(N(AN$5)=0,AN$6=""),0,AN$5*((DATE(YEAR($B260),MONTH($B260),MIN(AN$6,DAY(EOMONTH($B260,0))))&gt;=$B260)*(DATE(YEAR($B260),MONTH($B260),MIN(AN$6,DAY(EOMONTH($B260,0))))&lt;$C260)+(DATE(YEAR($B260),MONTH($B260)+1,MIN(AN$6,DAY(EOMONTH($B260,1))))&gt;=$B260)*(DATE(YEAR($B260),MONTH($B260)+1,MIN(AN$6,DAY(EOMONTH($B260,1))))&lt;$C260)))</f>
        <v>0</v>
      </c>
      <c r="AO260" s="48" t="n">
        <f aca="false">IF(OR(N(AO$5)=0,AO$6=""),0,AO$5*((DATE(YEAR($B260),MONTH($B260),MIN(AO$6,DAY(EOMONTH($B260,0))))&gt;=$B260)*(DATE(YEAR($B260),MONTH($B260),MIN(AO$6,DAY(EOMONTH($B260,0))))&lt;$C260)+(DATE(YEAR($B260),MONTH($B260)+1,MIN(AO$6,DAY(EOMONTH($B260,1))))&gt;=$B260)*(DATE(YEAR($B260),MONTH($B260)+1,MIN(AO$6,DAY(EOMONTH($B260,1))))&lt;$C260)))</f>
        <v>0</v>
      </c>
      <c r="AP260" s="48" t="n">
        <f aca="false">IF(OR(N(AP$5)=0,AP$6=""),0,AP$5*((DATE(YEAR($B260),MONTH($B260),MIN(AP$6,DAY(EOMONTH($B260,0))))&gt;=$B260)*(DATE(YEAR($B260),MONTH($B260),MIN(AP$6,DAY(EOMONTH($B260,0))))&lt;$C260)+(DATE(YEAR($B260),MONTH($B260)+1,MIN(AP$6,DAY(EOMONTH($B260,1))))&gt;=$B260)*(DATE(YEAR($B260),MONTH($B260)+1,MIN(AP$6,DAY(EOMONTH($B260,1))))&lt;$C260)))</f>
        <v>0</v>
      </c>
      <c r="AQ260" s="48" t="n">
        <f aca="false">IF(OR(N(AQ$5)=0,AQ$6=""),0,AQ$5*((DATE(YEAR($B260),MONTH($B260),MIN(AQ$6,DAY(EOMONTH($B260,0))))&gt;=$B260)*(DATE(YEAR($B260),MONTH($B260),MIN(AQ$6,DAY(EOMONTH($B260,0))))&lt;$C260)+(DATE(YEAR($B260),MONTH($B260)+1,MIN(AQ$6,DAY(EOMONTH($B260,1))))&gt;=$B260)*(DATE(YEAR($B260),MONTH($B260)+1,MIN(AQ$6,DAY(EOMONTH($B260,1))))&lt;$C260)))</f>
        <v>0</v>
      </c>
      <c r="AR260" s="48" t="n">
        <f aca="false">IF(OR(N(AR$5)=0,AR$6=""),0,AR$5*((DATE(YEAR($B260),MONTH($B260),MIN(AR$6,DAY(EOMONTH($B260,0))))&gt;=$B260)*(DATE(YEAR($B260),MONTH($B260),MIN(AR$6,DAY(EOMONTH($B260,0))))&lt;$C260)+(DATE(YEAR($B260),MONTH($B260)+1,MIN(AR$6,DAY(EOMONTH($B260,1))))&gt;=$B260)*(DATE(YEAR($B260),MONTH($B260)+1,MIN(AR$6,DAY(EOMONTH($B260,1))))&lt;$C260)))</f>
        <v>0</v>
      </c>
      <c r="AS260" s="48" t="n">
        <f aca="false">IF(OR(N(AS$5)=0,AS$6=""),0,AS$5*((DATE(YEAR($B260),MONTH($B260),MIN(AS$6,DAY(EOMONTH($B260,0))))&gt;=$B260)*(DATE(YEAR($B260),MONTH($B260),MIN(AS$6,DAY(EOMONTH($B260,0))))&lt;$C260)+(DATE(YEAR($B260),MONTH($B260)+1,MIN(AS$6,DAY(EOMONTH($B260,1))))&gt;=$B260)*(DATE(YEAR($B260),MONTH($B260)+1,MIN(AS$6,DAY(EOMONTH($B260,1))))&lt;$C260)))</f>
        <v>0</v>
      </c>
      <c r="AT260" s="48" t="n">
        <f aca="false">IF(OR(N(AT$5)=0,AT$6=""),0,AT$5*((DATE(YEAR($B260),MONTH($B260),MIN(AT$6,DAY(EOMONTH($B260,0))))&gt;=$B260)*(DATE(YEAR($B260),MONTH($B260),MIN(AT$6,DAY(EOMONTH($B260,0))))&lt;$C260)+(DATE(YEAR($B260),MONTH($B260)+1,MIN(AT$6,DAY(EOMONTH($B260,1))))&gt;=$B260)*(DATE(YEAR($B260),MONTH($B260)+1,MIN(AT$6,DAY(EOMONTH($B260,1))))&lt;$C260)))</f>
        <v>0</v>
      </c>
      <c r="AU260" s="48" t="n">
        <f aca="false">IF(OR(N(AU$5)=0,AU$6=""),0,AU$5*((DATE(YEAR($B260),MONTH($B260),MIN(AU$6,DAY(EOMONTH($B260,0))))&gt;=$B260)*(DATE(YEAR($B260),MONTH($B260),MIN(AU$6,DAY(EOMONTH($B260,0))))&lt;$C260)+(DATE(YEAR($B260),MONTH($B260)+1,MIN(AU$6,DAY(EOMONTH($B260,1))))&gt;=$B260)*(DATE(YEAR($B260),MONTH($B260)+1,MIN(AU$6,DAY(EOMONTH($B260,1))))&lt;$C260)))</f>
        <v>0</v>
      </c>
      <c r="AV260" s="48" t="n">
        <f aca="false">IF(OR(N(AV$5)=0,AV$6=""),0,AV$5*((DATE(YEAR($B260),MONTH($B260),MIN(AV$6,DAY(EOMONTH($B260,0))))&gt;=$B260)*(DATE(YEAR($B260),MONTH($B260),MIN(AV$6,DAY(EOMONTH($B260,0))))&lt;$C260)+(DATE(YEAR($B260),MONTH($B260)+1,MIN(AV$6,DAY(EOMONTH($B260,1))))&gt;=$B260)*(DATE(YEAR($B260),MONTH($B260)+1,MIN(AV$6,DAY(EOMONTH($B260,1))))&lt;$C260)))</f>
        <v>0</v>
      </c>
      <c r="AW260" s="48" t="n">
        <f aca="false">IF(OR(N(AW$5)=0,AW$6=""),0,AW$5*((DATE(YEAR($B260),MONTH($B260),MIN(AW$6,DAY(EOMONTH($B260,0))))&gt;=$B260)*(DATE(YEAR($B260),MONTH($B260),MIN(AW$6,DAY(EOMONTH($B260,0))))&lt;$C260)+(DATE(YEAR($B260),MONTH($B260)+1,MIN(AW$6,DAY(EOMONTH($B260,1))))&gt;=$B260)*(DATE(YEAR($B260),MONTH($B260)+1,MIN(AW$6,DAY(EOMONTH($B260,1))))&lt;$C260)))</f>
        <v>0</v>
      </c>
      <c r="AX260" s="48" t="n">
        <f aca="false">IF(OR(N(AX$5)=0,AX$6=""),0,AX$5*((DATE(YEAR($B260),MONTH($B260),MIN(AX$6,DAY(EOMONTH($B260,0))))&gt;=$B260)*(DATE(YEAR($B260),MONTH($B260),MIN(AX$6,DAY(EOMONTH($B260,0))))&lt;$C260)+(DATE(YEAR($B260),MONTH($B260)+1,MIN(AX$6,DAY(EOMONTH($B260,1))))&gt;=$B260)*(DATE(YEAR($B260),MONTH($B260)+1,MIN(AX$6,DAY(EOMONTH($B260,1))))&lt;$C260)))</f>
        <v>0</v>
      </c>
      <c r="AY260" s="48" t="n">
        <f aca="false">IF(OR(N(AY$5)=0,AY$6=""),0,AY$5*((DATE(YEAR($B260),MONTH($B260),MIN(AY$6,DAY(EOMONTH($B260,0))))&gt;=$B260)*(DATE(YEAR($B260),MONTH($B260),MIN(AY$6,DAY(EOMONTH($B260,0))))&lt;$C260)+(DATE(YEAR($B260),MONTH($B260)+1,MIN(AY$6,DAY(EOMONTH($B260,1))))&gt;=$B260)*(DATE(YEAR($B260),MONTH($B260)+1,MIN(AY$6,DAY(EOMONTH($B260,1))))&lt;$C260)))</f>
        <v>0</v>
      </c>
      <c r="AZ260" s="48" t="n">
        <f aca="false">IF(OR(N(AZ$5)=0,AZ$6=""),0,AZ$5*((DATE(YEAR($B260),MONTH($B260),MIN(AZ$6,DAY(EOMONTH($B260,0))))&gt;=$B260)*(DATE(YEAR($B260),MONTH($B260),MIN(AZ$6,DAY(EOMONTH($B260,0))))&lt;$C260)+(DATE(YEAR($B260),MONTH($B260)+1,MIN(AZ$6,DAY(EOMONTH($B260,1))))&gt;=$B260)*(DATE(YEAR($B260),MONTH($B260)+1,MIN(AZ$6,DAY(EOMONTH($B260,1))))&lt;$C260)))</f>
        <v>0</v>
      </c>
      <c r="BA260" s="48" t="n">
        <f aca="false">IF(OR(N(BA$5)=0,BA$6=""),0,BA$5*((DATE(YEAR($B260),MONTH($B260),MIN(BA$6,DAY(EOMONTH($B260,0))))&gt;=$B260)*(DATE(YEAR($B260),MONTH($B260),MIN(BA$6,DAY(EOMONTH($B260,0))))&lt;$C260)+(DATE(YEAR($B260),MONTH($B260)+1,MIN(BA$6,DAY(EOMONTH($B260,1))))&gt;=$B260)*(DATE(YEAR($B260),MONTH($B260)+1,MIN(BA$6,DAY(EOMONTH($B260,1))))&lt;$C260)))</f>
        <v>0</v>
      </c>
      <c r="BB260" s="48" t="n">
        <f aca="false">IF(OR(N(BB$5)=0,BB$6=""),0,BB$5*((DATE(YEAR($B260),MONTH($B260),MIN(BB$6,DAY(EOMONTH($B260,0))))&gt;=$B260)*(DATE(YEAR($B260),MONTH($B260),MIN(BB$6,DAY(EOMONTH($B260,0))))&lt;$C260)+(DATE(YEAR($B260),MONTH($B260)+1,MIN(BB$6,DAY(EOMONTH($B260,1))))&gt;=$B260)*(DATE(YEAR($B260),MONTH($B260)+1,MIN(BB$6,DAY(EOMONTH($B260,1))))&lt;$C260)))</f>
        <v>0</v>
      </c>
      <c r="BC260" s="48" t="n">
        <f aca="false">IF(OR(N(BC$5)=0,BC$6=""),0,BC$5*((DATE(YEAR($B260),MONTH($B260),MIN(BC$6,DAY(EOMONTH($B260,0))))&gt;=$B260)*(DATE(YEAR($B260),MONTH($B260),MIN(BC$6,DAY(EOMONTH($B260,0))))&lt;$C260)+(DATE(YEAR($B260),MONTH($B260)+1,MIN(BC$6,DAY(EOMONTH($B260,1))))&gt;=$B260)*(DATE(YEAR($B260),MONTH($B260)+1,MIN(BC$6,DAY(EOMONTH($B260,1))))&lt;$C260)))</f>
        <v>0</v>
      </c>
      <c r="BD260" s="48" t="n">
        <f aca="false">IF(OR(N(BD$5)=0,BD$6=""),0,BD$5*((DATE(YEAR($B260),MONTH($B260),MIN(BD$6,DAY(EOMONTH($B260,0))))&gt;=$B260)*(DATE(YEAR($B260),MONTH($B260),MIN(BD$6,DAY(EOMONTH($B260,0))))&lt;$C260)+(DATE(YEAR($B260),MONTH($B260)+1,MIN(BD$6,DAY(EOMONTH($B260,1))))&gt;=$B260)*(DATE(YEAR($B260),MONTH($B260)+1,MIN(BD$6,DAY(EOMONTH($B260,1))))&lt;$C260)))</f>
        <v>0</v>
      </c>
      <c r="BE260" s="48" t="n">
        <f aca="false">IF(OR(N(BE$5)=0,BE$6=""),0,BE$5*((DATE(YEAR($B260),MONTH($B260),MIN(BE$6,DAY(EOMONTH($B260,0))))&gt;=$B260)*(DATE(YEAR($B260),MONTH($B260),MIN(BE$6,DAY(EOMONTH($B260,0))))&lt;$C260)+(DATE(YEAR($B260),MONTH($B260)+1,MIN(BE$6,DAY(EOMONTH($B260,1))))&gt;=$B260)*(DATE(YEAR($B260),MONTH($B260)+1,MIN(BE$6,DAY(EOMONTH($B260,1))))&lt;$C260)))</f>
        <v>0</v>
      </c>
      <c r="BF260" s="48" t="n">
        <f aca="false">IF(OR(N(BF$5)=0,BF$6=""),0,BF$5*((DATE(YEAR($B260),MONTH($B260),MIN(BF$6,DAY(EOMONTH($B260,0))))&gt;=$B260)*(DATE(YEAR($B260),MONTH($B260),MIN(BF$6,DAY(EOMONTH($B260,0))))&lt;$C260)+(DATE(YEAR($B260),MONTH($B260)+1,MIN(BF$6,DAY(EOMONTH($B260,1))))&gt;=$B260)*(DATE(YEAR($B260),MONTH($B260)+1,MIN(BF$6,DAY(EOMONTH($B260,1))))&lt;$C260)))</f>
        <v>0</v>
      </c>
      <c r="BG260" s="48" t="n">
        <f aca="false">IF(OR(N(BG$5)=0,BG$6=""),0,BG$5*((DATE(YEAR($B260),MONTH($B260),MIN(BG$6,DAY(EOMONTH($B260,0))))&gt;=$B260)*(DATE(YEAR($B260),MONTH($B260),MIN(BG$6,DAY(EOMONTH($B260,0))))&lt;$C260)+(DATE(YEAR($B260),MONTH($B260)+1,MIN(BG$6,DAY(EOMONTH($B260,1))))&gt;=$B260)*(DATE(YEAR($B260),MONTH($B260)+1,MIN(BG$6,DAY(EOMONTH($B260,1))))&lt;$C260)))</f>
        <v>0</v>
      </c>
      <c r="BH260" s="48" t="n">
        <f aca="false">IF(OR(N(BH$5)=0,BH$6=""),0,BH$5*((DATE(YEAR($B260),MONTH($B260),MIN(BH$6,DAY(EOMONTH($B260,0))))&gt;=$B260)*(DATE(YEAR($B260),MONTH($B260),MIN(BH$6,DAY(EOMONTH($B260,0))))&lt;$C260)+(DATE(YEAR($B260),MONTH($B260)+1,MIN(BH$6,DAY(EOMONTH($B260,1))))&gt;=$B260)*(DATE(YEAR($B260),MONTH($B260)+1,MIN(BH$6,DAY(EOMONTH($B260,1))))&lt;$C260)))</f>
        <v>0</v>
      </c>
      <c r="BI260" s="48" t="n">
        <f aca="false">IF(OR(N(BI$5)=0,BI$6=""),0,BI$5*((DATE(YEAR($B260),MONTH($B260),MIN(BI$6,DAY(EOMONTH($B260,0))))&gt;=$B260)*(DATE(YEAR($B260),MONTH($B260),MIN(BI$6,DAY(EOMONTH($B260,0))))&lt;$C260)+(DATE(YEAR($B260),MONTH($B260)+1,MIN(BI$6,DAY(EOMONTH($B260,1))))&gt;=$B260)*(DATE(YEAR($B260),MONTH($B260)+1,MIN(BI$6,DAY(EOMONTH($B260,1))))&lt;$C260)))</f>
        <v>0</v>
      </c>
      <c r="BJ260" s="48" t="n">
        <f aca="false">IF(OR(N(BJ$5)=0,BJ$6=""),0,BJ$5*((DATE(YEAR($B260),MONTH($B260),MIN(BJ$6,DAY(EOMONTH($B260,0))))&gt;=$B260)*(DATE(YEAR($B260),MONTH($B260),MIN(BJ$6,DAY(EOMONTH($B260,0))))&lt;$C260)+(DATE(YEAR($B260),MONTH($B260)+1,MIN(BJ$6,DAY(EOMONTH($B260,1))))&gt;=$B260)*(DATE(YEAR($B260),MONTH($B260)+1,MIN(BJ$6,DAY(EOMONTH($B260,1))))&lt;$C260)))</f>
        <v>0</v>
      </c>
      <c r="BK260" s="48" t="n">
        <f aca="false">IF(OR(N(BK$5)=0,BK$6=""),0,BK$5*((DATE(YEAR($B260),MONTH($B260),MIN(BK$6,DAY(EOMONTH($B260,0))))&gt;=$B260)*(DATE(YEAR($B260),MONTH($B260),MIN(BK$6,DAY(EOMONTH($B260,0))))&lt;$C260)+(DATE(YEAR($B260),MONTH($B260)+1,MIN(BK$6,DAY(EOMONTH($B260,1))))&gt;=$B260)*(DATE(YEAR($B260),MONTH($B260)+1,MIN(BK$6,DAY(EOMONTH($B260,1))))&lt;$C260)))</f>
        <v>0</v>
      </c>
      <c r="BL260" s="48" t="n">
        <f aca="false">IF(OR(N(BL$5)=0,BL$6=""),0,BL$5*((DATE(YEAR($B260),MONTH($B260),MIN(BL$6,DAY(EOMONTH($B260,0))))&gt;=$B260)*(DATE(YEAR($B260),MONTH($B260),MIN(BL$6,DAY(EOMONTH($B260,0))))&lt;$C260)+(DATE(YEAR($B260),MONTH($B260)+1,MIN(BL$6,DAY(EOMONTH($B260,1))))&gt;=$B260)*(DATE(YEAR($B260),MONTH($B260)+1,MIN(BL$6,DAY(EOMONTH($B260,1))))&lt;$C260)))</f>
        <v>0</v>
      </c>
      <c r="BM260" s="48" t="n">
        <f aca="false">IF(OR(N(BM$5)=0,BM$6=""),0,BM$5*((DATE(YEAR($B260),MONTH($B260),MIN(BM$6,DAY(EOMONTH($B260,0))))&gt;=$B260)*(DATE(YEAR($B260),MONTH($B260),MIN(BM$6,DAY(EOMONTH($B260,0))))&lt;$C260)+(DATE(YEAR($B260),MONTH($B260)+1,MIN(BM$6,DAY(EOMONTH($B260,1))))&gt;=$B260)*(DATE(YEAR($B260),MONTH($B260)+1,MIN(BM$6,DAY(EOMONTH($B260,1))))&lt;$C260)))</f>
        <v>0</v>
      </c>
      <c r="BN260" s="48" t="n">
        <f aca="false">IF(OR(N(BN$5)=0,BN$6=""),0,BN$5*((DATE(YEAR($B260),MONTH($B260),MIN(BN$6,DAY(EOMONTH($B260,0))))&gt;=$B260)*(DATE(YEAR($B260),MONTH($B260),MIN(BN$6,DAY(EOMONTH($B260,0))))&lt;$C260)+(DATE(YEAR($B260),MONTH($B260)+1,MIN(BN$6,DAY(EOMONTH($B260,1))))&gt;=$B260)*(DATE(YEAR($B260),MONTH($B260)+1,MIN(BN$6,DAY(EOMONTH($B260,1))))&lt;$C260)))</f>
        <v>0</v>
      </c>
      <c r="BO260" s="48" t="n">
        <f aca="false">IF(OR(N(BO$5)=0,BO$6=""),0,BO$5*((DATE(YEAR($B260),MONTH($B260),MIN(BO$6,DAY(EOMONTH($B260,0))))&gt;=$B260)*(DATE(YEAR($B260),MONTH($B260),MIN(BO$6,DAY(EOMONTH($B260,0))))&lt;$C260)+(DATE(YEAR($B260),MONTH($B260)+1,MIN(BO$6,DAY(EOMONTH($B260,1))))&gt;=$B260)*(DATE(YEAR($B260),MONTH($B260)+1,MIN(BO$6,DAY(EOMONTH($B260,1))))&lt;$C260)))</f>
        <v>0</v>
      </c>
      <c r="BP260" s="48" t="n">
        <f aca="false">IF(OR(N(BP$5)=0,BP$6=""),0,BP$5*((DATE(YEAR($B260),MONTH($B260),MIN(BP$6,DAY(EOMONTH($B260,0))))&gt;=$B260)*(DATE(YEAR($B260),MONTH($B260),MIN(BP$6,DAY(EOMONTH($B260,0))))&lt;$C260)+(DATE(YEAR($B260),MONTH($B260)+1,MIN(BP$6,DAY(EOMONTH($B260,1))))&gt;=$B260)*(DATE(YEAR($B260),MONTH($B260)+1,MIN(BP$6,DAY(EOMONTH($B260,1))))&lt;$C260)))</f>
        <v>0</v>
      </c>
      <c r="BQ260" s="48" t="n">
        <f aca="false">IF(OR(N(BQ$5)=0,BQ$6=""),0,BQ$5*((DATE(YEAR($B260),MONTH($B260),MIN(BQ$6,DAY(EOMONTH($B260,0))))&gt;=$B260)*(DATE(YEAR($B260),MONTH($B260),MIN(BQ$6,DAY(EOMONTH($B260,0))))&lt;$C260)+(DATE(YEAR($B260),MONTH($B260)+1,MIN(BQ$6,DAY(EOMONTH($B260,1))))&gt;=$B260)*(DATE(YEAR($B260),MONTH($B260)+1,MIN(BQ$6,DAY(EOMONTH($B260,1))))&lt;$C260)))</f>
        <v>0</v>
      </c>
      <c r="BR260" s="48" t="n">
        <f aca="false">IF(OR(N(BR$5)=0,BR$6=""),0,BR$5*((DATE(YEAR($B260),MONTH($B260),MIN(BR$6,DAY(EOMONTH($B260,0))))&gt;=$B260)*(DATE(YEAR($B260),MONTH($B260),MIN(BR$6,DAY(EOMONTH($B260,0))))&lt;$C260)+(DATE(YEAR($B260),MONTH($B260)+1,MIN(BR$6,DAY(EOMONTH($B260,1))))&gt;=$B260)*(DATE(YEAR($B260),MONTH($B260)+1,MIN(BR$6,DAY(EOMONTH($B260,1))))&lt;$C260)))</f>
        <v>0</v>
      </c>
      <c r="BS260" s="48" t="n">
        <f aca="false">IF(OR(N(BS$5)=0,BS$6=""),0,BS$5*((DATE(YEAR($B260),MONTH($B260),MIN(BS$6,DAY(EOMONTH($B260,0))))&gt;=$B260)*(DATE(YEAR($B260),MONTH($B260),MIN(BS$6,DAY(EOMONTH($B260,0))))&lt;$C260)+(DATE(YEAR($B260),MONTH($B260)+1,MIN(BS$6,DAY(EOMONTH($B260,1))))&gt;=$B260)*(DATE(YEAR($B260),MONTH($B260)+1,MIN(BS$6,DAY(EOMONTH($B260,1))))&lt;$C260)))</f>
        <v>0</v>
      </c>
      <c r="BT260" s="48" t="n">
        <f aca="false">IF(OR(N(BT$5)=0,BT$6=""),0,BT$5*((DATE(YEAR($B260),MONTH($B260),MIN(BT$6,DAY(EOMONTH($B260,0))))&gt;=$B260)*(DATE(YEAR($B260),MONTH($B260),MIN(BT$6,DAY(EOMONTH($B260,0))))&lt;$C260)+(DATE(YEAR($B260),MONTH($B260)+1,MIN(BT$6,DAY(EOMONTH($B260,1))))&gt;=$B260)*(DATE(YEAR($B260),MONTH($B260)+1,MIN(BT$6,DAY(EOMONTH($B260,1))))&lt;$C260)))</f>
        <v>0</v>
      </c>
      <c r="BU260" s="48" t="n">
        <f aca="false">IF(OR(N(BU$5)=0,BU$6=""),0,BU$5*((DATE(YEAR($B260),MONTH($B260),MIN(BU$6,DAY(EOMONTH($B260,0))))&gt;=$B260)*(DATE(YEAR($B260),MONTH($B260),MIN(BU$6,DAY(EOMONTH($B260,0))))&lt;$C260)+(DATE(YEAR($B260),MONTH($B260)+1,MIN(BU$6,DAY(EOMONTH($B260,1))))&gt;=$B260)*(DATE(YEAR($B260),MONTH($B260)+1,MIN(BU$6,DAY(EOMONTH($B260,1))))&lt;$C260)))</f>
        <v>0</v>
      </c>
      <c r="BV260" s="48" t="n">
        <f aca="false">IF(OR(N(BV$5)=0,BV$6=""),0,BV$5*((DATE(YEAR($B260),MONTH($B260),MIN(BV$6,DAY(EOMONTH($B260,0))))&gt;=$B260)*(DATE(YEAR($B260),MONTH($B260),MIN(BV$6,DAY(EOMONTH($B260,0))))&lt;$C260)+(DATE(YEAR($B260),MONTH($B260)+1,MIN(BV$6,DAY(EOMONTH($B260,1))))&gt;=$B260)*(DATE(YEAR($B260),MONTH($B260)+1,MIN(BV$6,DAY(EOMONTH($B260,1))))&lt;$C260)))</f>
        <v>0</v>
      </c>
      <c r="BW260" s="48" t="n">
        <f aca="false">IF(OR(N(BW$5)=0,BW$6=""),0,BW$5*((DATE(YEAR($B260),MONTH($B260),MIN(BW$6,DAY(EOMONTH($B260,0))))&gt;=$B260)*(DATE(YEAR($B260),MONTH($B260),MIN(BW$6,DAY(EOMONTH($B260,0))))&lt;$C260)+(DATE(YEAR($B260),MONTH($B260)+1,MIN(BW$6,DAY(EOMONTH($B260,1))))&gt;=$B260)*(DATE(YEAR($B260),MONTH($B260)+1,MIN(BW$6,DAY(EOMONTH($B260,1))))&lt;$C260)))</f>
        <v>0</v>
      </c>
      <c r="BX260" s="48" t="n">
        <f aca="false">MIN(Z260,(FT259*(1+FT$5/Setup!$C$36)+IF($V260=1,N($F260),0)))</f>
        <v>0</v>
      </c>
      <c r="BY260" s="48" t="n">
        <f aca="false">MIN(AA260,(FU259*(1+FU$5/Setup!$C$36)+IF($V260=2,N($F260),0)))</f>
        <v>0</v>
      </c>
      <c r="BZ260" s="48" t="n">
        <f aca="false">MIN(AB260,(FV259*(1+FV$5/Setup!$C$36)+IF($V260=3,N($F260),0)))</f>
        <v>0</v>
      </c>
      <c r="CA260" s="48" t="n">
        <f aca="false">MIN(AC260,(FW259*(1+FW$5/Setup!$C$36)+IF($V260=4,N($F260),0)))</f>
        <v>0</v>
      </c>
      <c r="CB260" s="48" t="n">
        <f aca="false">MIN(AD260,(FX259*(1+FX$5/Setup!$C$36)+IF($V260=5,N($F260),0)))</f>
        <v>0</v>
      </c>
      <c r="CC260" s="48" t="n">
        <f aca="false">MIN(AE260,(FY259*(1+FY$5/Setup!$C$36)+IF($V260=6,N($F260),0)))</f>
        <v>0</v>
      </c>
      <c r="CD260" s="48" t="n">
        <f aca="false">MIN(AF260,(FZ259*(1+FZ$5/Setup!$C$36)+IF($V260=7,N($F260),0)))</f>
        <v>0</v>
      </c>
      <c r="CE260" s="48" t="n">
        <f aca="false">MIN(AG260,(GA259*(1+GA$5/Setup!$C$36)+IF($V260=8,N($F260),0)))</f>
        <v>0</v>
      </c>
      <c r="CF260" s="48" t="n">
        <f aca="false">MIN(AH260,(GB259*(1+GB$5/Setup!$C$36)+IF($V260=9,N($F260),0)))</f>
        <v>0</v>
      </c>
      <c r="CG260" s="48" t="n">
        <f aca="false">MIN(AI260,(GC259*(1+GC$5/Setup!$C$36)+IF($V260=10,N($F260),0)))</f>
        <v>0</v>
      </c>
      <c r="CH260" s="48" t="n">
        <f aca="false">MIN(AJ260,(GD259*(1+GD$5/Setup!$C$36)+IF($V260=11,N($F260),0)))</f>
        <v>0</v>
      </c>
      <c r="CI260" s="48" t="n">
        <f aca="false">MIN(AK260,(GE259*(1+GE$5/Setup!$C$36)+IF($V260=12,N($F260),0)))</f>
        <v>0</v>
      </c>
      <c r="CJ260" s="48" t="n">
        <f aca="false">MIN(AL260,(GF259*(1+GF$5/Setup!$C$36)+IF($V260=13,N($F260),0)))</f>
        <v>0</v>
      </c>
      <c r="CK260" s="48" t="n">
        <f aca="false">MIN(AM260,(GG259*(1+GG$5/Setup!$C$36)+IF($V260=14,N($F260),0)))</f>
        <v>0</v>
      </c>
      <c r="CL260" s="48" t="n">
        <f aca="false">MIN(AN260,(GH259*(1+GH$5/Setup!$C$36)+IF($V260=15,N($F260),0)))</f>
        <v>0</v>
      </c>
      <c r="CM260" s="48" t="n">
        <f aca="false">MIN(AO260,(GI259*(1+GI$5/Setup!$C$36)+IF($V260=16,N($F260),0)))</f>
        <v>0</v>
      </c>
      <c r="CN260" s="48" t="n">
        <f aca="false">MIN(AP260,(GJ259*(1+GJ$5/Setup!$C$36)+IF($V260=17,N($F260),0)))</f>
        <v>0</v>
      </c>
      <c r="CO260" s="48" t="n">
        <f aca="false">MIN(AQ260,(GK259*(1+GK$5/Setup!$C$36)+IF($V260=18,N($F260),0)))</f>
        <v>0</v>
      </c>
      <c r="CP260" s="48" t="n">
        <f aca="false">MIN(AR260,(GL259*(1+GL$5/Setup!$C$36)+IF($V260=19,N($F260),0)))</f>
        <v>0</v>
      </c>
      <c r="CQ260" s="48" t="n">
        <f aca="false">MIN(AS260,(GM259*(1+GM$5/Setup!$C$36)+IF($V260=20,N($F260),0)))</f>
        <v>0</v>
      </c>
      <c r="CR260" s="48" t="n">
        <f aca="false">MIN(AT260,(GN259*(1+GN$5/Setup!$C$36)+IF($V260=21,N($F260),0)))</f>
        <v>0</v>
      </c>
      <c r="CS260" s="48" t="n">
        <f aca="false">MIN(AU260,(GO259*(1+GO$5/Setup!$C$36)+IF($V260=22,N($F260),0)))</f>
        <v>0</v>
      </c>
      <c r="CT260" s="48" t="n">
        <f aca="false">MIN(AV260,(GP259*(1+GP$5/Setup!$C$36)+IF($V260=23,N($F260),0)))</f>
        <v>0</v>
      </c>
      <c r="CU260" s="48" t="n">
        <f aca="false">MIN(AW260,(GQ259*(1+GQ$5/Setup!$C$36)+IF($V260=24,N($F260),0)))</f>
        <v>0</v>
      </c>
      <c r="CV260" s="48" t="n">
        <f aca="false">MIN(AX260,(GR259*(1+GR$5/Setup!$C$36)+IF($V260=25,N($F260),0)))</f>
        <v>0</v>
      </c>
      <c r="CW260" s="48" t="n">
        <f aca="false">MIN(AY260,(GS259*(1+GS$5/Setup!$C$36)+IF($V260=26,N($F260),0)))</f>
        <v>0</v>
      </c>
      <c r="CX260" s="48" t="n">
        <f aca="false">MIN(AZ260,(GT259*(1+GT$5/Setup!$C$36)+IF($V260=27,N($F260),0)))</f>
        <v>0</v>
      </c>
      <c r="CY260" s="48" t="n">
        <f aca="false">MIN(BA260,(GU259*(1+GU$5/Setup!$C$36)+IF($V260=28,N($F260),0)))</f>
        <v>0</v>
      </c>
      <c r="CZ260" s="48" t="n">
        <f aca="false">MIN(BB260,(GV259*(1+GV$5/Setup!$C$36)+IF($V260=29,N($F260),0)))</f>
        <v>0</v>
      </c>
      <c r="DA260" s="48" t="n">
        <f aca="false">MIN(BC260,(GW259*(1+GW$5/Setup!$C$36)+IF($V260=30,N($F260),0)))</f>
        <v>0</v>
      </c>
      <c r="DB260" s="48" t="n">
        <f aca="false">MIN(BD260,(GX259*(1+GX$5/Setup!$C$36)+IF($V260=31,N($F260),0)))</f>
        <v>0</v>
      </c>
      <c r="DC260" s="48" t="n">
        <f aca="false">MIN(BE260,(GY259*(1+GY$5/Setup!$C$36)+IF($V260=32,N($F260),0)))</f>
        <v>0</v>
      </c>
      <c r="DD260" s="48" t="n">
        <f aca="false">MIN(BF260,(GZ259*(1+GZ$5/Setup!$C$36)+IF($V260=33,N($F260),0)))</f>
        <v>0</v>
      </c>
      <c r="DE260" s="48" t="n">
        <f aca="false">MIN(BG260,(HA259*(1+HA$5/Setup!$C$36)+IF($V260=34,N($F260),0)))</f>
        <v>0</v>
      </c>
      <c r="DF260" s="48" t="n">
        <f aca="false">MIN(BH260,(HB259*(1+HB$5/Setup!$C$36)+IF($V260=35,N($F260),0)))</f>
        <v>0</v>
      </c>
      <c r="DG260" s="48" t="n">
        <f aca="false">MIN(BI260,(HC259*(1+HC$5/Setup!$C$36)+IF($V260=36,N($F260),0)))</f>
        <v>0</v>
      </c>
      <c r="DH260" s="48" t="n">
        <f aca="false">MIN(BJ260,(HD259*(1+HD$5/Setup!$C$36)+IF($V260=37,N($F260),0)))</f>
        <v>0</v>
      </c>
      <c r="DI260" s="48" t="n">
        <f aca="false">MIN(BK260,(HE259*(1+HE$5/Setup!$C$36)+IF($V260=38,N($F260),0)))</f>
        <v>0</v>
      </c>
      <c r="DJ260" s="48" t="n">
        <f aca="false">MIN(BL260,(HF259*(1+HF$5/Setup!$C$36)+IF($V260=39,N($F260),0)))</f>
        <v>0</v>
      </c>
      <c r="DK260" s="48" t="n">
        <f aca="false">MIN(BM260,(HG259*(1+HG$5/Setup!$C$36)+IF($V260=40,N($F260),0)))</f>
        <v>0</v>
      </c>
      <c r="DL260" s="48" t="n">
        <f aca="false">MIN(BN260,(HH259*(1+HH$5/Setup!$C$36)+IF($V260=41,N($F260),0)))</f>
        <v>0</v>
      </c>
      <c r="DM260" s="48" t="n">
        <f aca="false">MIN(BO260,(HI259*(1+HI$5/Setup!$C$36)+IF($V260=42,N($F260),0)))</f>
        <v>0</v>
      </c>
      <c r="DN260" s="48" t="n">
        <f aca="false">MIN(BP260,(HJ259*(1+HJ$5/Setup!$C$36)+IF($V260=43,N($F260),0)))</f>
        <v>0</v>
      </c>
      <c r="DO260" s="48" t="n">
        <f aca="false">MIN(BQ260,(HK259*(1+HK$5/Setup!$C$36)+IF($V260=44,N($F260),0)))</f>
        <v>0</v>
      </c>
      <c r="DP260" s="48" t="n">
        <f aca="false">MIN(BR260,(HL259*(1+HL$5/Setup!$C$36)+IF($V260=45,N($F260),0)))</f>
        <v>0</v>
      </c>
      <c r="DQ260" s="48" t="n">
        <f aca="false">MIN(BS260,(HM259*(1+HM$5/Setup!$C$36)+IF($V260=46,N($F260),0)))</f>
        <v>0</v>
      </c>
      <c r="DR260" s="48" t="n">
        <f aca="false">MIN(BT260,(HN259*(1+HN$5/Setup!$C$36)+IF($V260=47,N($F260),0)))</f>
        <v>0</v>
      </c>
      <c r="DS260" s="48" t="n">
        <f aca="false">MIN(BU260,(HO259*(1+HO$5/Setup!$C$36)+IF($V260=48,N($F260),0)))</f>
        <v>0</v>
      </c>
      <c r="DT260" s="48" t="n">
        <f aca="false">MIN(BV260,(HP259*(1+HP$5/Setup!$C$36)+IF($V260=49,N($F260),0)))</f>
        <v>0</v>
      </c>
      <c r="DU260" s="48" t="n">
        <f aca="false">MIN(BW260,(HQ259*(1+HQ$5/Setup!$C$36)+IF($V260=50,N($F260),0)))</f>
        <v>0</v>
      </c>
      <c r="DV260" s="48" t="n">
        <f aca="false">MIN(MAX((FT259*(1+FT$5/Setup!$C$36)+IF($V260=1,N($F260),0))-BX260,0),MAX($P260-0,0))</f>
        <v>0</v>
      </c>
      <c r="DW260" s="48" t="n">
        <f aca="false">MIN(MAX((FU259*(1+FU$5/Setup!$C$36)+IF($V260=2,N($F260),0))-BY260,0),MAX($P260-SUM(DV260:DV260),0))</f>
        <v>0</v>
      </c>
      <c r="DX260" s="48" t="n">
        <f aca="false">MIN(MAX((FV259*(1+FV$5/Setup!$C$36)+IF($V260=3,N($F260),0))-BZ260,0),MAX($P260-SUM(DV260:DW260),0))</f>
        <v>0</v>
      </c>
      <c r="DY260" s="48" t="n">
        <f aca="false">MIN(MAX((FW259*(1+FW$5/Setup!$C$36)+IF($V260=4,N($F260),0))-CA260,0),MAX($P260-SUM(DV260:DX260),0))</f>
        <v>0</v>
      </c>
      <c r="DZ260" s="48" t="n">
        <f aca="false">MIN(MAX((FX259*(1+FX$5/Setup!$C$36)+IF($V260=5,N($F260),0))-CB260,0),MAX($P260-SUM(DV260:DY260),0))</f>
        <v>0</v>
      </c>
      <c r="EA260" s="48" t="n">
        <f aca="false">MIN(MAX((FY259*(1+FY$5/Setup!$C$36)+IF($V260=6,N($F260),0))-CC260,0),MAX($P260-SUM(DV260:DZ260),0))</f>
        <v>0</v>
      </c>
      <c r="EB260" s="48" t="n">
        <f aca="false">MIN(MAX((FZ259*(1+FZ$5/Setup!$C$36)+IF($V260=7,N($F260),0))-CD260,0),MAX($P260-SUM(DV260:EA260),0))</f>
        <v>0</v>
      </c>
      <c r="EC260" s="48" t="n">
        <f aca="false">MIN(MAX((GA259*(1+GA$5/Setup!$C$36)+IF($V260=8,N($F260),0))-CE260,0),MAX($P260-SUM(DV260:EB260),0))</f>
        <v>0</v>
      </c>
      <c r="ED260" s="48" t="n">
        <f aca="false">MIN(MAX((GB259*(1+GB$5/Setup!$C$36)+IF($V260=9,N($F260),0))-CF260,0),MAX($P260-SUM(DV260:EC260),0))</f>
        <v>0</v>
      </c>
      <c r="EE260" s="48" t="n">
        <f aca="false">MIN(MAX((GC259*(1+GC$5/Setup!$C$36)+IF($V260=10,N($F260),0))-CG260,0),MAX($P260-SUM(DV260:ED260),0))</f>
        <v>0</v>
      </c>
      <c r="EF260" s="48" t="n">
        <f aca="false">MIN(MAX((GD259*(1+GD$5/Setup!$C$36)+IF($V260=11,N($F260),0))-CH260,0),MAX($P260-SUM(DV260:EE260),0))</f>
        <v>0</v>
      </c>
      <c r="EG260" s="48" t="n">
        <f aca="false">MIN(MAX((GE259*(1+GE$5/Setup!$C$36)+IF($V260=12,N($F260),0))-CI260,0),MAX($P260-SUM(DV260:EF260),0))</f>
        <v>0</v>
      </c>
      <c r="EH260" s="48" t="n">
        <f aca="false">MIN(MAX((GF259*(1+GF$5/Setup!$C$36)+IF($V260=13,N($F260),0))-CJ260,0),MAX($P260-SUM(DV260:EG260),0))</f>
        <v>0</v>
      </c>
      <c r="EI260" s="48" t="n">
        <f aca="false">MIN(MAX((GG259*(1+GG$5/Setup!$C$36)+IF($V260=14,N($F260),0))-CK260,0),MAX($P260-SUM(DV260:EH260),0))</f>
        <v>0</v>
      </c>
      <c r="EJ260" s="48" t="n">
        <f aca="false">MIN(MAX((GH259*(1+GH$5/Setup!$C$36)+IF($V260=15,N($F260),0))-CL260,0),MAX($P260-SUM(DV260:EI260),0))</f>
        <v>0</v>
      </c>
      <c r="EK260" s="48" t="n">
        <f aca="false">MIN(MAX((GI259*(1+GI$5/Setup!$C$36)+IF($V260=16,N($F260),0))-CM260,0),MAX($P260-SUM(DV260:EJ260),0))</f>
        <v>0</v>
      </c>
      <c r="EL260" s="48" t="n">
        <f aca="false">MIN(MAX((GJ259*(1+GJ$5/Setup!$C$36)+IF($V260=17,N($F260),0))-CN260,0),MAX($P260-SUM(DV260:EK260),0))</f>
        <v>0</v>
      </c>
      <c r="EM260" s="48" t="n">
        <f aca="false">MIN(MAX((GK259*(1+GK$5/Setup!$C$36)+IF($V260=18,N($F260),0))-CO260,0),MAX($P260-SUM(DV260:EL260),0))</f>
        <v>0</v>
      </c>
      <c r="EN260" s="48" t="n">
        <f aca="false">MIN(MAX((GL259*(1+GL$5/Setup!$C$36)+IF($V260=19,N($F260),0))-CP260,0),MAX($P260-SUM(DV260:EM260),0))</f>
        <v>0</v>
      </c>
      <c r="EO260" s="48" t="n">
        <f aca="false">MIN(MAX((GM259*(1+GM$5/Setup!$C$36)+IF($V260=20,N($F260),0))-CQ260,0),MAX($P260-SUM(DV260:EN260),0))</f>
        <v>0</v>
      </c>
      <c r="EP260" s="48" t="n">
        <f aca="false">MIN(MAX((GN259*(1+GN$5/Setup!$C$36)+IF($V260=21,N($F260),0))-CR260,0),MAX($P260-SUM(DV260:EO260),0))</f>
        <v>0</v>
      </c>
      <c r="EQ260" s="48" t="n">
        <f aca="false">MIN(MAX((GO259*(1+GO$5/Setup!$C$36)+IF($V260=22,N($F260),0))-CS260,0),MAX($P260-SUM(DV260:EP260),0))</f>
        <v>0</v>
      </c>
      <c r="ER260" s="48" t="n">
        <f aca="false">MIN(MAX((GP259*(1+GP$5/Setup!$C$36)+IF($V260=23,N($F260),0))-CT260,0),MAX($P260-SUM(DV260:EQ260),0))</f>
        <v>0</v>
      </c>
      <c r="ES260" s="48" t="n">
        <f aca="false">MIN(MAX((GQ259*(1+GQ$5/Setup!$C$36)+IF($V260=24,N($F260),0))-CU260,0),MAX($P260-SUM(DV260:ER260),0))</f>
        <v>0</v>
      </c>
      <c r="ET260" s="48" t="n">
        <f aca="false">MIN(MAX((GR259*(1+GR$5/Setup!$C$36)+IF($V260=25,N($F260),0))-CV260,0),MAX($P260-SUM(DV260:ES260),0))</f>
        <v>0</v>
      </c>
      <c r="EU260" s="48" t="n">
        <f aca="false">MIN(MAX((GS259*(1+GS$5/Setup!$C$36)+IF($V260=26,N($F260),0))-CW260,0),MAX($P260-SUM(DV260:ET260),0))</f>
        <v>0</v>
      </c>
      <c r="EV260" s="48" t="n">
        <f aca="false">MIN(MAX((GT259*(1+GT$5/Setup!$C$36)+IF($V260=27,N($F260),0))-CX260,0),MAX($P260-SUM(DV260:EU260),0))</f>
        <v>0</v>
      </c>
      <c r="EW260" s="48" t="n">
        <f aca="false">MIN(MAX((GU259*(1+GU$5/Setup!$C$36)+IF($V260=28,N($F260),0))-CY260,0),MAX($P260-SUM(DV260:EV260),0))</f>
        <v>0</v>
      </c>
      <c r="EX260" s="48" t="n">
        <f aca="false">MIN(MAX((GV259*(1+GV$5/Setup!$C$36)+IF($V260=29,N($F260),0))-CZ260,0),MAX($P260-SUM(DV260:EW260),0))</f>
        <v>0</v>
      </c>
      <c r="EY260" s="48" t="n">
        <f aca="false">MIN(MAX((GW259*(1+GW$5/Setup!$C$36)+IF($V260=30,N($F260),0))-DA260,0),MAX($P260-SUM(DV260:EX260),0))</f>
        <v>0</v>
      </c>
      <c r="EZ260" s="48" t="n">
        <f aca="false">MIN(MAX((GX259*(1+GX$5/Setup!$C$36)+IF($V260=31,N($F260),0))-DB260,0),MAX($P260-SUM(DV260:EY260),0))</f>
        <v>0</v>
      </c>
      <c r="FA260" s="48" t="n">
        <f aca="false">MIN(MAX((GY259*(1+GY$5/Setup!$C$36)+IF($V260=32,N($F260),0))-DC260,0),MAX($P260-SUM(DV260:EZ260),0))</f>
        <v>0</v>
      </c>
      <c r="FB260" s="48" t="n">
        <f aca="false">MIN(MAX((GZ259*(1+GZ$5/Setup!$C$36)+IF($V260=33,N($F260),0))-DD260,0),MAX($P260-SUM(DV260:FA260),0))</f>
        <v>0</v>
      </c>
      <c r="FC260" s="48" t="n">
        <f aca="false">MIN(MAX((HA259*(1+HA$5/Setup!$C$36)+IF($V260=34,N($F260),0))-DE260,0),MAX($P260-SUM(DV260:FB260),0))</f>
        <v>0</v>
      </c>
      <c r="FD260" s="48" t="n">
        <f aca="false">MIN(MAX((HB259*(1+HB$5/Setup!$C$36)+IF($V260=35,N($F260),0))-DF260,0),MAX($P260-SUM(DV260:FC260),0))</f>
        <v>0</v>
      </c>
      <c r="FE260" s="48" t="n">
        <f aca="false">MIN(MAX((HC259*(1+HC$5/Setup!$C$36)+IF($V260=36,N($F260),0))-DG260,0),MAX($P260-SUM(DV260:FD260),0))</f>
        <v>0</v>
      </c>
      <c r="FF260" s="48" t="n">
        <f aca="false">MIN(MAX((HD259*(1+HD$5/Setup!$C$36)+IF($V260=37,N($F260),0))-DH260,0),MAX($P260-SUM(DV260:FE260),0))</f>
        <v>0</v>
      </c>
      <c r="FG260" s="48" t="n">
        <f aca="false">MIN(MAX((HE259*(1+HE$5/Setup!$C$36)+IF($V260=38,N($F260),0))-DI260,0),MAX($P260-SUM(DV260:FF260),0))</f>
        <v>0</v>
      </c>
      <c r="FH260" s="48" t="n">
        <f aca="false">MIN(MAX((HF259*(1+HF$5/Setup!$C$36)+IF($V260=39,N($F260),0))-DJ260,0),MAX($P260-SUM(DV260:FG260),0))</f>
        <v>0</v>
      </c>
      <c r="FI260" s="48" t="n">
        <f aca="false">MIN(MAX((HG259*(1+HG$5/Setup!$C$36)+IF($V260=40,N($F260),0))-DK260,0),MAX($P260-SUM(DV260:FH260),0))</f>
        <v>0</v>
      </c>
      <c r="FJ260" s="48" t="n">
        <f aca="false">MIN(MAX((HH259*(1+HH$5/Setup!$C$36)+IF($V260=41,N($F260),0))-DL260,0),MAX($P260-SUM(DV260:FI260),0))</f>
        <v>0</v>
      </c>
      <c r="FK260" s="48" t="n">
        <f aca="false">MIN(MAX((HI259*(1+HI$5/Setup!$C$36)+IF($V260=42,N($F260),0))-DM260,0),MAX($P260-SUM(DV260:FJ260),0))</f>
        <v>0</v>
      </c>
      <c r="FL260" s="48" t="n">
        <f aca="false">MIN(MAX((HJ259*(1+HJ$5/Setup!$C$36)+IF($V260=43,N($F260),0))-DN260,0),MAX($P260-SUM(DV260:FK260),0))</f>
        <v>0</v>
      </c>
      <c r="FM260" s="48" t="n">
        <f aca="false">MIN(MAX((HK259*(1+HK$5/Setup!$C$36)+IF($V260=44,N($F260),0))-DO260,0),MAX($P260-SUM(DV260:FL260),0))</f>
        <v>0</v>
      </c>
      <c r="FN260" s="48" t="n">
        <f aca="false">MIN(MAX((HL259*(1+HL$5/Setup!$C$36)+IF($V260=45,N($F260),0))-DP260,0),MAX($P260-SUM(DV260:FM260),0))</f>
        <v>0</v>
      </c>
      <c r="FO260" s="48" t="n">
        <f aca="false">MIN(MAX((HM259*(1+HM$5/Setup!$C$36)+IF($V260=46,N($F260),0))-DQ260,0),MAX($P260-SUM(DV260:FN260),0))</f>
        <v>0</v>
      </c>
      <c r="FP260" s="48" t="n">
        <f aca="false">MIN(MAX((HN259*(1+HN$5/Setup!$C$36)+IF($V260=47,N($F260),0))-DR260,0),MAX($P260-SUM(DV260:FO260),0))</f>
        <v>0</v>
      </c>
      <c r="FQ260" s="48" t="n">
        <f aca="false">MIN(MAX((HO259*(1+HO$5/Setup!$C$36)+IF($V260=48,N($F260),0))-DS260,0),MAX($P260-SUM(DV260:FP260),0))</f>
        <v>0</v>
      </c>
      <c r="FR260" s="48" t="n">
        <f aca="false">MIN(MAX((HP259*(1+HP$5/Setup!$C$36)+IF($V260=49,N($F260),0))-DT260,0),MAX($P260-SUM(DV260:FQ260),0))</f>
        <v>0</v>
      </c>
      <c r="FS260" s="48" t="n">
        <f aca="false">MIN(MAX((HQ259*(1+HQ$5/Setup!$C$36)+IF($V260=50,N($F260),0))-DU260,0),MAX($P260-SUM(DV260:FR260),0))</f>
        <v>0</v>
      </c>
      <c r="FT260" s="48" t="n">
        <f aca="false">IF((FT259*(1+FT$5/Setup!$C$36)+IF($V260=1,N($F260),0))-BX260-DV260&lt;0.005,0,(FT259*(1+FT$5/Setup!$C$36)+IF($V260=1,N($F260),0))-BX260-DV260)</f>
        <v>0</v>
      </c>
      <c r="FU260" s="48" t="n">
        <f aca="false">IF((FU259*(1+FU$5/Setup!$C$36)+IF($V260=2,N($F260),0))-BY260-DW260&lt;0.005,0,(FU259*(1+FU$5/Setup!$C$36)+IF($V260=2,N($F260),0))-BY260-DW260)</f>
        <v>0</v>
      </c>
      <c r="FV260" s="48" t="n">
        <f aca="false">IF((FV259*(1+FV$5/Setup!$C$36)+IF($V260=3,N($F260),0))-BZ260-DX260&lt;0.005,0,(FV259*(1+FV$5/Setup!$C$36)+IF($V260=3,N($F260),0))-BZ260-DX260)</f>
        <v>0</v>
      </c>
      <c r="FW260" s="48" t="n">
        <f aca="false">IF((FW259*(1+FW$5/Setup!$C$36)+IF($V260=4,N($F260),0))-CA260-DY260&lt;0.005,0,(FW259*(1+FW$5/Setup!$C$36)+IF($V260=4,N($F260),0))-CA260-DY260)</f>
        <v>0</v>
      </c>
      <c r="FX260" s="48" t="n">
        <f aca="false">IF((FX259*(1+FX$5/Setup!$C$36)+IF($V260=5,N($F260),0))-CB260-DZ260&lt;0.005,0,(FX259*(1+FX$5/Setup!$C$36)+IF($V260=5,N($F260),0))-CB260-DZ260)</f>
        <v>0</v>
      </c>
      <c r="FY260" s="48" t="n">
        <f aca="false">IF((FY259*(1+FY$5/Setup!$C$36)+IF($V260=6,N($F260),0))-CC260-EA260&lt;0.005,0,(FY259*(1+FY$5/Setup!$C$36)+IF($V260=6,N($F260),0))-CC260-EA260)</f>
        <v>0</v>
      </c>
      <c r="FZ260" s="48" t="n">
        <f aca="false">IF((FZ259*(1+FZ$5/Setup!$C$36)+IF($V260=7,N($F260),0))-CD260-EB260&lt;0.005,0,(FZ259*(1+FZ$5/Setup!$C$36)+IF($V260=7,N($F260),0))-CD260-EB260)</f>
        <v>0</v>
      </c>
      <c r="GA260" s="48" t="n">
        <f aca="false">IF((GA259*(1+GA$5/Setup!$C$36)+IF($V260=8,N($F260),0))-CE260-EC260&lt;0.005,0,(GA259*(1+GA$5/Setup!$C$36)+IF($V260=8,N($F260),0))-CE260-EC260)</f>
        <v>0</v>
      </c>
      <c r="GB260" s="48" t="n">
        <f aca="false">IF((GB259*(1+GB$5/Setup!$C$36)+IF($V260=9,N($F260),0))-CF260-ED260&lt;0.005,0,(GB259*(1+GB$5/Setup!$C$36)+IF($V260=9,N($F260),0))-CF260-ED260)</f>
        <v>0</v>
      </c>
      <c r="GC260" s="48" t="n">
        <f aca="false">IF((GC259*(1+GC$5/Setup!$C$36)+IF($V260=10,N($F260),0))-CG260-EE260&lt;0.005,0,(GC259*(1+GC$5/Setup!$C$36)+IF($V260=10,N($F260),0))-CG260-EE260)</f>
        <v>0</v>
      </c>
      <c r="GD260" s="48" t="n">
        <f aca="false">IF((GD259*(1+GD$5/Setup!$C$36)+IF($V260=11,N($F260),0))-CH260-EF260&lt;0.005,0,(GD259*(1+GD$5/Setup!$C$36)+IF($V260=11,N($F260),0))-CH260-EF260)</f>
        <v>0</v>
      </c>
      <c r="GE260" s="48" t="n">
        <f aca="false">IF((GE259*(1+GE$5/Setup!$C$36)+IF($V260=12,N($F260),0))-CI260-EG260&lt;0.005,0,(GE259*(1+GE$5/Setup!$C$36)+IF($V260=12,N($F260),0))-CI260-EG260)</f>
        <v>0</v>
      </c>
      <c r="GF260" s="48" t="n">
        <f aca="false">IF((GF259*(1+GF$5/Setup!$C$36)+IF($V260=13,N($F260),0))-CJ260-EH260&lt;0.005,0,(GF259*(1+GF$5/Setup!$C$36)+IF($V260=13,N($F260),0))-CJ260-EH260)</f>
        <v>0</v>
      </c>
      <c r="GG260" s="48" t="n">
        <f aca="false">IF((GG259*(1+GG$5/Setup!$C$36)+IF($V260=14,N($F260),0))-CK260-EI260&lt;0.005,0,(GG259*(1+GG$5/Setup!$C$36)+IF($V260=14,N($F260),0))-CK260-EI260)</f>
        <v>0</v>
      </c>
      <c r="GH260" s="48" t="n">
        <f aca="false">IF((GH259*(1+GH$5/Setup!$C$36)+IF($V260=15,N($F260),0))-CL260-EJ260&lt;0.005,0,(GH259*(1+GH$5/Setup!$C$36)+IF($V260=15,N($F260),0))-CL260-EJ260)</f>
        <v>0</v>
      </c>
      <c r="GI260" s="48" t="n">
        <f aca="false">IF((GI259*(1+GI$5/Setup!$C$36)+IF($V260=16,N($F260),0))-CM260-EK260&lt;0.005,0,(GI259*(1+GI$5/Setup!$C$36)+IF($V260=16,N($F260),0))-CM260-EK260)</f>
        <v>0</v>
      </c>
      <c r="GJ260" s="48" t="n">
        <f aca="false">IF((GJ259*(1+GJ$5/Setup!$C$36)+IF($V260=17,N($F260),0))-CN260-EL260&lt;0.005,0,(GJ259*(1+GJ$5/Setup!$C$36)+IF($V260=17,N($F260),0))-CN260-EL260)</f>
        <v>0</v>
      </c>
      <c r="GK260" s="48" t="n">
        <f aca="false">IF((GK259*(1+GK$5/Setup!$C$36)+IF($V260=18,N($F260),0))-CO260-EM260&lt;0.005,0,(GK259*(1+GK$5/Setup!$C$36)+IF($V260=18,N($F260),0))-CO260-EM260)</f>
        <v>0</v>
      </c>
      <c r="GL260" s="48" t="n">
        <f aca="false">IF((GL259*(1+GL$5/Setup!$C$36)+IF($V260=19,N($F260),0))-CP260-EN260&lt;0.005,0,(GL259*(1+GL$5/Setup!$C$36)+IF($V260=19,N($F260),0))-CP260-EN260)</f>
        <v>0</v>
      </c>
      <c r="GM260" s="48" t="n">
        <f aca="false">IF((GM259*(1+GM$5/Setup!$C$36)+IF($V260=20,N($F260),0))-CQ260-EO260&lt;0.005,0,(GM259*(1+GM$5/Setup!$C$36)+IF($V260=20,N($F260),0))-CQ260-EO260)</f>
        <v>0</v>
      </c>
      <c r="GN260" s="48" t="n">
        <f aca="false">IF((GN259*(1+GN$5/Setup!$C$36)+IF($V260=21,N($F260),0))-CR260-EP260&lt;0.005,0,(GN259*(1+GN$5/Setup!$C$36)+IF($V260=21,N($F260),0))-CR260-EP260)</f>
        <v>0</v>
      </c>
      <c r="GO260" s="48" t="n">
        <f aca="false">IF((GO259*(1+GO$5/Setup!$C$36)+IF($V260=22,N($F260),0))-CS260-EQ260&lt;0.005,0,(GO259*(1+GO$5/Setup!$C$36)+IF($V260=22,N($F260),0))-CS260-EQ260)</f>
        <v>0</v>
      </c>
      <c r="GP260" s="48" t="n">
        <f aca="false">IF((GP259*(1+GP$5/Setup!$C$36)+IF($V260=23,N($F260),0))-CT260-ER260&lt;0.005,0,(GP259*(1+GP$5/Setup!$C$36)+IF($V260=23,N($F260),0))-CT260-ER260)</f>
        <v>0</v>
      </c>
      <c r="GQ260" s="48" t="n">
        <f aca="false">IF((GQ259*(1+GQ$5/Setup!$C$36)+IF($V260=24,N($F260),0))-CU260-ES260&lt;0.005,0,(GQ259*(1+GQ$5/Setup!$C$36)+IF($V260=24,N($F260),0))-CU260-ES260)</f>
        <v>0</v>
      </c>
      <c r="GR260" s="48" t="n">
        <f aca="false">IF((GR259*(1+GR$5/Setup!$C$36)+IF($V260=25,N($F260),0))-CV260-ET260&lt;0.005,0,(GR259*(1+GR$5/Setup!$C$36)+IF($V260=25,N($F260),0))-CV260-ET260)</f>
        <v>0</v>
      </c>
      <c r="GS260" s="48" t="n">
        <f aca="false">IF((GS259*(1+GS$5/Setup!$C$36)+IF($V260=26,N($F260),0))-CW260-EU260&lt;0.005,0,(GS259*(1+GS$5/Setup!$C$36)+IF($V260=26,N($F260),0))-CW260-EU260)</f>
        <v>0</v>
      </c>
      <c r="GT260" s="48" t="n">
        <f aca="false">IF((GT259*(1+GT$5/Setup!$C$36)+IF($V260=27,N($F260),0))-CX260-EV260&lt;0.005,0,(GT259*(1+GT$5/Setup!$C$36)+IF($V260=27,N($F260),0))-CX260-EV260)</f>
        <v>0</v>
      </c>
      <c r="GU260" s="48" t="n">
        <f aca="false">IF((GU259*(1+GU$5/Setup!$C$36)+IF($V260=28,N($F260),0))-CY260-EW260&lt;0.005,0,(GU259*(1+GU$5/Setup!$C$36)+IF($V260=28,N($F260),0))-CY260-EW260)</f>
        <v>0</v>
      </c>
      <c r="GV260" s="48" t="n">
        <f aca="false">IF((GV259*(1+GV$5/Setup!$C$36)+IF($V260=29,N($F260),0))-CZ260-EX260&lt;0.005,0,(GV259*(1+GV$5/Setup!$C$36)+IF($V260=29,N($F260),0))-CZ260-EX260)</f>
        <v>0</v>
      </c>
      <c r="GW260" s="48" t="n">
        <f aca="false">IF((GW259*(1+GW$5/Setup!$C$36)+IF($V260=30,N($F260),0))-DA260-EY260&lt;0.005,0,(GW259*(1+GW$5/Setup!$C$36)+IF($V260=30,N($F260),0))-DA260-EY260)</f>
        <v>0</v>
      </c>
      <c r="GX260" s="48" t="n">
        <f aca="false">IF((GX259*(1+GX$5/Setup!$C$36)+IF($V260=31,N($F260),0))-DB260-EZ260&lt;0.005,0,(GX259*(1+GX$5/Setup!$C$36)+IF($V260=31,N($F260),0))-DB260-EZ260)</f>
        <v>0</v>
      </c>
      <c r="GY260" s="48" t="n">
        <f aca="false">IF((GY259*(1+GY$5/Setup!$C$36)+IF($V260=32,N($F260),0))-DC260-FA260&lt;0.005,0,(GY259*(1+GY$5/Setup!$C$36)+IF($V260=32,N($F260),0))-DC260-FA260)</f>
        <v>0</v>
      </c>
      <c r="GZ260" s="48" t="n">
        <f aca="false">IF((GZ259*(1+GZ$5/Setup!$C$36)+IF($V260=33,N($F260),0))-DD260-FB260&lt;0.005,0,(GZ259*(1+GZ$5/Setup!$C$36)+IF($V260=33,N($F260),0))-DD260-FB260)</f>
        <v>0</v>
      </c>
      <c r="HA260" s="48" t="n">
        <f aca="false">IF((HA259*(1+HA$5/Setup!$C$36)+IF($V260=34,N($F260),0))-DE260-FC260&lt;0.005,0,(HA259*(1+HA$5/Setup!$C$36)+IF($V260=34,N($F260),0))-DE260-FC260)</f>
        <v>0</v>
      </c>
      <c r="HB260" s="48" t="n">
        <f aca="false">IF((HB259*(1+HB$5/Setup!$C$36)+IF($V260=35,N($F260),0))-DF260-FD260&lt;0.005,0,(HB259*(1+HB$5/Setup!$C$36)+IF($V260=35,N($F260),0))-DF260-FD260)</f>
        <v>0</v>
      </c>
      <c r="HC260" s="48" t="n">
        <f aca="false">IF((HC259*(1+HC$5/Setup!$C$36)+IF($V260=36,N($F260),0))-DG260-FE260&lt;0.005,0,(HC259*(1+HC$5/Setup!$C$36)+IF($V260=36,N($F260),0))-DG260-FE260)</f>
        <v>0</v>
      </c>
      <c r="HD260" s="48" t="n">
        <f aca="false">IF((HD259*(1+HD$5/Setup!$C$36)+IF($V260=37,N($F260),0))-DH260-FF260&lt;0.005,0,(HD259*(1+HD$5/Setup!$C$36)+IF($V260=37,N($F260),0))-DH260-FF260)</f>
        <v>0</v>
      </c>
      <c r="HE260" s="48" t="n">
        <f aca="false">IF((HE259*(1+HE$5/Setup!$C$36)+IF($V260=38,N($F260),0))-DI260-FG260&lt;0.005,0,(HE259*(1+HE$5/Setup!$C$36)+IF($V260=38,N($F260),0))-DI260-FG260)</f>
        <v>0</v>
      </c>
      <c r="HF260" s="48" t="n">
        <f aca="false">IF((HF259*(1+HF$5/Setup!$C$36)+IF($V260=39,N($F260),0))-DJ260-FH260&lt;0.005,0,(HF259*(1+HF$5/Setup!$C$36)+IF($V260=39,N($F260),0))-DJ260-FH260)</f>
        <v>0</v>
      </c>
      <c r="HG260" s="48" t="n">
        <f aca="false">IF((HG259*(1+HG$5/Setup!$C$36)+IF($V260=40,N($F260),0))-DK260-FI260&lt;0.005,0,(HG259*(1+HG$5/Setup!$C$36)+IF($V260=40,N($F260),0))-DK260-FI260)</f>
        <v>0</v>
      </c>
      <c r="HH260" s="48" t="n">
        <f aca="false">IF((HH259*(1+HH$5/Setup!$C$36)+IF($V260=41,N($F260),0))-DL260-FJ260&lt;0.005,0,(HH259*(1+HH$5/Setup!$C$36)+IF($V260=41,N($F260),0))-DL260-FJ260)</f>
        <v>0</v>
      </c>
      <c r="HI260" s="48" t="n">
        <f aca="false">IF((HI259*(1+HI$5/Setup!$C$36)+IF($V260=42,N($F260),0))-DM260-FK260&lt;0.005,0,(HI259*(1+HI$5/Setup!$C$36)+IF($V260=42,N($F260),0))-DM260-FK260)</f>
        <v>0</v>
      </c>
      <c r="HJ260" s="48" t="n">
        <f aca="false">IF((HJ259*(1+HJ$5/Setup!$C$36)+IF($V260=43,N($F260),0))-DN260-FL260&lt;0.005,0,(HJ259*(1+HJ$5/Setup!$C$36)+IF($V260=43,N($F260),0))-DN260-FL260)</f>
        <v>0</v>
      </c>
      <c r="HK260" s="48" t="n">
        <f aca="false">IF((HK259*(1+HK$5/Setup!$C$36)+IF($V260=44,N($F260),0))-DO260-FM260&lt;0.005,0,(HK259*(1+HK$5/Setup!$C$36)+IF($V260=44,N($F260),0))-DO260-FM260)</f>
        <v>0</v>
      </c>
      <c r="HL260" s="48" t="n">
        <f aca="false">IF((HL259*(1+HL$5/Setup!$C$36)+IF($V260=45,N($F260),0))-DP260-FN260&lt;0.005,0,(HL259*(1+HL$5/Setup!$C$36)+IF($V260=45,N($F260),0))-DP260-FN260)</f>
        <v>0</v>
      </c>
      <c r="HM260" s="48" t="n">
        <f aca="false">IF((HM259*(1+HM$5/Setup!$C$36)+IF($V260=46,N($F260),0))-DQ260-FO260&lt;0.005,0,(HM259*(1+HM$5/Setup!$C$36)+IF($V260=46,N($F260),0))-DQ260-FO260)</f>
        <v>0</v>
      </c>
      <c r="HN260" s="48" t="n">
        <f aca="false">IF((HN259*(1+HN$5/Setup!$C$36)+IF($V260=47,N($F260),0))-DR260-FP260&lt;0.005,0,(HN259*(1+HN$5/Setup!$C$36)+IF($V260=47,N($F260),0))-DR260-FP260)</f>
        <v>0</v>
      </c>
      <c r="HO260" s="48" t="n">
        <f aca="false">IF((HO259*(1+HO$5/Setup!$C$36)+IF($V260=48,N($F260),0))-DS260-FQ260&lt;0.005,0,(HO259*(1+HO$5/Setup!$C$36)+IF($V260=48,N($F260),0))-DS260-FQ260)</f>
        <v>0</v>
      </c>
      <c r="HP260" s="48" t="n">
        <f aca="false">IF((HP259*(1+HP$5/Setup!$C$36)+IF($V260=49,N($F260),0))-DT260-FR260&lt;0.005,0,(HP259*(1+HP$5/Setup!$C$36)+IF($V260=49,N($F260),0))-DT260-FR260)</f>
        <v>0</v>
      </c>
      <c r="HQ260" s="48" t="n">
        <f aca="false">IF((HQ259*(1+HQ$5/Setup!$C$36)+IF($V260=50,N($F260),0))-DU260-FS260&lt;0.005,0,(HQ259*(1+HQ$5/Setup!$C$36)+IF($V260=50,N($F260),0))-DU260-FS260)</f>
        <v>0</v>
      </c>
    </row>
    <row r="261" customFormat="false" ht="15" hidden="false" customHeight="false" outlineLevel="0" collapsed="false">
      <c r="A261" s="44" t="n">
        <v>253</v>
      </c>
      <c r="B261" s="45" t="n">
        <f aca="false">IF(Setup!$C$7="Every month",EDATE(Setup!$C$8,($A261-1)),IF(Setup!$C$7="Twice a month",DATE(YEAR(Setup!$C$8),MONTH(Setup!$C$8)+INT((($A261-1)+Setup!$C$41)/2),MIN(IF(MOD(($A261-1)+Setup!$C$41,2)=0,Setup!$C$39,Setup!$C$40),DAY(EOMONTH(DATE(YEAR(Setup!$C$8),MONTH(Setup!$C$8)+INT((($A261-1)+Setup!$C$41)/2),1),0)))),Setup!$C$8+($A261-1)*IF(Setup!$C$7="Every week",7,14)))</f>
        <v>49853</v>
      </c>
      <c r="C261" s="45" t="n">
        <f aca="false">IF(Setup!$C$7="Every month",EDATE(Setup!$C$8,$A261),IF(Setup!$C$7="Twice a month",DATE(YEAR(Setup!$C$8),MONTH(Setup!$C$8)+INT(($A261+Setup!$C$41)/2),MIN(IF(MOD($A261+Setup!$C$41,2)=0,Setup!$C$39,Setup!$C$40),DAY(EOMONTH(DATE(YEAR(Setup!$C$8),MONTH(Setup!$C$8)+INT(($A261+Setup!$C$41)/2),1),0)))),Setup!$C$8+$A261*IF(Setup!$C$7="Every week",7,14)))</f>
        <v>49867</v>
      </c>
      <c r="D261" s="46"/>
      <c r="E261" s="47"/>
      <c r="F261" s="47"/>
      <c r="G261" s="47"/>
      <c r="H261" s="47"/>
      <c r="I261" s="48" t="n">
        <f aca="false">N(Setup!$C$11)+N(E261)</f>
        <v>100</v>
      </c>
      <c r="J261" s="48" t="n">
        <f aca="false">MIN(Setup!$C$37,MAX(I261,0))</f>
        <v>9.23076923076923</v>
      </c>
      <c r="K261" s="48" t="n">
        <f aca="false">MIN(MAX(N(Setup!$C$14)-L260,0),MAX(I261-J261,0))</f>
        <v>0</v>
      </c>
      <c r="L261" s="48" t="n">
        <f aca="false">L260+K261-N(G261)</f>
        <v>500</v>
      </c>
      <c r="M261" s="48" t="n">
        <f aca="false">M260+J261-N(H261)</f>
        <v>2335.38461538462</v>
      </c>
      <c r="N261" s="48" t="n">
        <f aca="false">SUM(BX261:DU261)</f>
        <v>0</v>
      </c>
      <c r="O261" s="48" t="n">
        <f aca="false">SUM(Z261:BW261)-N261</f>
        <v>25</v>
      </c>
      <c r="P261" s="48" t="n">
        <f aca="false">MAX(I261-J261-K261,0)+O261</f>
        <v>115.769230769231</v>
      </c>
      <c r="Q261" s="48" t="n">
        <f aca="false">SUM(DV261:FS261)</f>
        <v>0</v>
      </c>
      <c r="R261" s="49" t="n">
        <f aca="false">N261+J261+K261+Q261</f>
        <v>9.23076923076923</v>
      </c>
      <c r="S261" s="48" t="n">
        <f aca="false">T261-T260-N(F261)+N261+Q261</f>
        <v>0</v>
      </c>
      <c r="T261" s="49" t="n">
        <f aca="false">SUM(FT261:HQ261)</f>
        <v>0</v>
      </c>
      <c r="U261" s="44" t="str">
        <f aca="false">IF(T260&lt;0.005,"",INDEX(Helpers!$C$2:$C$51,IF(_xlfn.MINIFS($DV$6:$FS$6,DV261:FS261,"&gt;0.005")=0,V261,_xlfn.MINIFS($DV$6:$FS$6,DV261:FS261,"&gt;0.005"))))</f>
        <v/>
      </c>
      <c r="V261" s="44" t="n">
        <f aca="false">IF(_xlfn.MINIFS($FT$6:$HQ$6,FT260:HQ260,"&gt;0.005")=0,1,_xlfn.MINIFS($FT$6:$HQ$6,FT260:HQ260,"&gt;0.005"))</f>
        <v>1</v>
      </c>
      <c r="W261" s="44" t="n">
        <f aca="false">IF(AND(D261&lt;&gt;"Paid",T260&gt;0.005),1,0)</f>
        <v>0</v>
      </c>
      <c r="X261" s="48" t="n">
        <f aca="false">SUMPRODUCT(((Helpers!$G$2:$G$51*(1+(Helpers!$D$2:$D$51+0.000000001)/12)^(($B261-Setup!$C$8)/(365.25/12))-Helpers!$E$2:$E$51*((1+(Helpers!$D$2:$D$51+0.000000001)/12)^(($B261-Setup!$C$8)/(365.25/12))-1)/((Helpers!$D$2:$D$51+0.000000001)/12))&gt;0)*(Helpers!$G$2:$G$51*(1+(Helpers!$D$2:$D$51+0.000000001)/12)^(($B261-Setup!$C$8)/(365.25/12))-Helpers!$E$2:$E$51*((1+(Helpers!$D$2:$D$51+0.000000001)/12)^(($B261-Setup!$C$8)/(365.25/12))-1)/((Helpers!$D$2:$D$51+0.000000001)/12)))</f>
        <v>0</v>
      </c>
      <c r="Y261" s="48"/>
      <c r="Z261" s="48" t="n">
        <f aca="false">IF(OR(N(Z$5)=0,Z$6=""),0,Z$5*((DATE(YEAR($B261),MONTH($B261),MIN(Z$6,DAY(EOMONTH($B261,0))))&gt;=$B261)*(DATE(YEAR($B261),MONTH($B261),MIN(Z$6,DAY(EOMONTH($B261,0))))&lt;$C261)+(DATE(YEAR($B261),MONTH($B261)+1,MIN(Z$6,DAY(EOMONTH($B261,1))))&gt;=$B261)*(DATE(YEAR($B261),MONTH($B261)+1,MIN(Z$6,DAY(EOMONTH($B261,1))))&lt;$C261)))</f>
        <v>25</v>
      </c>
      <c r="AA261" s="48" t="n">
        <f aca="false">IF(OR(N(AA$5)=0,AA$6=""),0,AA$5*((DATE(YEAR($B261),MONTH($B261),MIN(AA$6,DAY(EOMONTH($B261,0))))&gt;=$B261)*(DATE(YEAR($B261),MONTH($B261),MIN(AA$6,DAY(EOMONTH($B261,0))))&lt;$C261)+(DATE(YEAR($B261),MONTH($B261)+1,MIN(AA$6,DAY(EOMONTH($B261,1))))&gt;=$B261)*(DATE(YEAR($B261),MONTH($B261)+1,MIN(AA$6,DAY(EOMONTH($B261,1))))&lt;$C261)))</f>
        <v>0</v>
      </c>
      <c r="AB261" s="48" t="n">
        <f aca="false">IF(OR(N(AB$5)=0,AB$6=""),0,AB$5*((DATE(YEAR($B261),MONTH($B261),MIN(AB$6,DAY(EOMONTH($B261,0))))&gt;=$B261)*(DATE(YEAR($B261),MONTH($B261),MIN(AB$6,DAY(EOMONTH($B261,0))))&lt;$C261)+(DATE(YEAR($B261),MONTH($B261)+1,MIN(AB$6,DAY(EOMONTH($B261,1))))&gt;=$B261)*(DATE(YEAR($B261),MONTH($B261)+1,MIN(AB$6,DAY(EOMONTH($B261,1))))&lt;$C261)))</f>
        <v>0</v>
      </c>
      <c r="AC261" s="48" t="n">
        <f aca="false">IF(OR(N(AC$5)=0,AC$6=""),0,AC$5*((DATE(YEAR($B261),MONTH($B261),MIN(AC$6,DAY(EOMONTH($B261,0))))&gt;=$B261)*(DATE(YEAR($B261),MONTH($B261),MIN(AC$6,DAY(EOMONTH($B261,0))))&lt;$C261)+(DATE(YEAR($B261),MONTH($B261)+1,MIN(AC$6,DAY(EOMONTH($B261,1))))&gt;=$B261)*(DATE(YEAR($B261),MONTH($B261)+1,MIN(AC$6,DAY(EOMONTH($B261,1))))&lt;$C261)))</f>
        <v>0</v>
      </c>
      <c r="AD261" s="48" t="n">
        <f aca="false">IF(OR(N(AD$5)=0,AD$6=""),0,AD$5*((DATE(YEAR($B261),MONTH($B261),MIN(AD$6,DAY(EOMONTH($B261,0))))&gt;=$B261)*(DATE(YEAR($B261),MONTH($B261),MIN(AD$6,DAY(EOMONTH($B261,0))))&lt;$C261)+(DATE(YEAR($B261),MONTH($B261)+1,MIN(AD$6,DAY(EOMONTH($B261,1))))&gt;=$B261)*(DATE(YEAR($B261),MONTH($B261)+1,MIN(AD$6,DAY(EOMONTH($B261,1))))&lt;$C261)))</f>
        <v>0</v>
      </c>
      <c r="AE261" s="48" t="n">
        <f aca="false">IF(OR(N(AE$5)=0,AE$6=""),0,AE$5*((DATE(YEAR($B261),MONTH($B261),MIN(AE$6,DAY(EOMONTH($B261,0))))&gt;=$B261)*(DATE(YEAR($B261),MONTH($B261),MIN(AE$6,DAY(EOMONTH($B261,0))))&lt;$C261)+(DATE(YEAR($B261),MONTH($B261)+1,MIN(AE$6,DAY(EOMONTH($B261,1))))&gt;=$B261)*(DATE(YEAR($B261),MONTH($B261)+1,MIN(AE$6,DAY(EOMONTH($B261,1))))&lt;$C261)))</f>
        <v>0</v>
      </c>
      <c r="AF261" s="48" t="n">
        <f aca="false">IF(OR(N(AF$5)=0,AF$6=""),0,AF$5*((DATE(YEAR($B261),MONTH($B261),MIN(AF$6,DAY(EOMONTH($B261,0))))&gt;=$B261)*(DATE(YEAR($B261),MONTH($B261),MIN(AF$6,DAY(EOMONTH($B261,0))))&lt;$C261)+(DATE(YEAR($B261),MONTH($B261)+1,MIN(AF$6,DAY(EOMONTH($B261,1))))&gt;=$B261)*(DATE(YEAR($B261),MONTH($B261)+1,MIN(AF$6,DAY(EOMONTH($B261,1))))&lt;$C261)))</f>
        <v>0</v>
      </c>
      <c r="AG261" s="48" t="n">
        <f aca="false">IF(OR(N(AG$5)=0,AG$6=""),0,AG$5*((DATE(YEAR($B261),MONTH($B261),MIN(AG$6,DAY(EOMONTH($B261,0))))&gt;=$B261)*(DATE(YEAR($B261),MONTH($B261),MIN(AG$6,DAY(EOMONTH($B261,0))))&lt;$C261)+(DATE(YEAR($B261),MONTH($B261)+1,MIN(AG$6,DAY(EOMONTH($B261,1))))&gt;=$B261)*(DATE(YEAR($B261),MONTH($B261)+1,MIN(AG$6,DAY(EOMONTH($B261,1))))&lt;$C261)))</f>
        <v>0</v>
      </c>
      <c r="AH261" s="48" t="n">
        <f aca="false">IF(OR(N(AH$5)=0,AH$6=""),0,AH$5*((DATE(YEAR($B261),MONTH($B261),MIN(AH$6,DAY(EOMONTH($B261,0))))&gt;=$B261)*(DATE(YEAR($B261),MONTH($B261),MIN(AH$6,DAY(EOMONTH($B261,0))))&lt;$C261)+(DATE(YEAR($B261),MONTH($B261)+1,MIN(AH$6,DAY(EOMONTH($B261,1))))&gt;=$B261)*(DATE(YEAR($B261),MONTH($B261)+1,MIN(AH$6,DAY(EOMONTH($B261,1))))&lt;$C261)))</f>
        <v>0</v>
      </c>
      <c r="AI261" s="48" t="n">
        <f aca="false">IF(OR(N(AI$5)=0,AI$6=""),0,AI$5*((DATE(YEAR($B261),MONTH($B261),MIN(AI$6,DAY(EOMONTH($B261,0))))&gt;=$B261)*(DATE(YEAR($B261),MONTH($B261),MIN(AI$6,DAY(EOMONTH($B261,0))))&lt;$C261)+(DATE(YEAR($B261),MONTH($B261)+1,MIN(AI$6,DAY(EOMONTH($B261,1))))&gt;=$B261)*(DATE(YEAR($B261),MONTH($B261)+1,MIN(AI$6,DAY(EOMONTH($B261,1))))&lt;$C261)))</f>
        <v>0</v>
      </c>
      <c r="AJ261" s="48" t="n">
        <f aca="false">IF(OR(N(AJ$5)=0,AJ$6=""),0,AJ$5*((DATE(YEAR($B261),MONTH($B261),MIN(AJ$6,DAY(EOMONTH($B261,0))))&gt;=$B261)*(DATE(YEAR($B261),MONTH($B261),MIN(AJ$6,DAY(EOMONTH($B261,0))))&lt;$C261)+(DATE(YEAR($B261),MONTH($B261)+1,MIN(AJ$6,DAY(EOMONTH($B261,1))))&gt;=$B261)*(DATE(YEAR($B261),MONTH($B261)+1,MIN(AJ$6,DAY(EOMONTH($B261,1))))&lt;$C261)))</f>
        <v>0</v>
      </c>
      <c r="AK261" s="48" t="n">
        <f aca="false">IF(OR(N(AK$5)=0,AK$6=""),0,AK$5*((DATE(YEAR($B261),MONTH($B261),MIN(AK$6,DAY(EOMONTH($B261,0))))&gt;=$B261)*(DATE(YEAR($B261),MONTH($B261),MIN(AK$6,DAY(EOMONTH($B261,0))))&lt;$C261)+(DATE(YEAR($B261),MONTH($B261)+1,MIN(AK$6,DAY(EOMONTH($B261,1))))&gt;=$B261)*(DATE(YEAR($B261),MONTH($B261)+1,MIN(AK$6,DAY(EOMONTH($B261,1))))&lt;$C261)))</f>
        <v>0</v>
      </c>
      <c r="AL261" s="48" t="n">
        <f aca="false">IF(OR(N(AL$5)=0,AL$6=""),0,AL$5*((DATE(YEAR($B261),MONTH($B261),MIN(AL$6,DAY(EOMONTH($B261,0))))&gt;=$B261)*(DATE(YEAR($B261),MONTH($B261),MIN(AL$6,DAY(EOMONTH($B261,0))))&lt;$C261)+(DATE(YEAR($B261),MONTH($B261)+1,MIN(AL$6,DAY(EOMONTH($B261,1))))&gt;=$B261)*(DATE(YEAR($B261),MONTH($B261)+1,MIN(AL$6,DAY(EOMONTH($B261,1))))&lt;$C261)))</f>
        <v>0</v>
      </c>
      <c r="AM261" s="48" t="n">
        <f aca="false">IF(OR(N(AM$5)=0,AM$6=""),0,AM$5*((DATE(YEAR($B261),MONTH($B261),MIN(AM$6,DAY(EOMONTH($B261,0))))&gt;=$B261)*(DATE(YEAR($B261),MONTH($B261),MIN(AM$6,DAY(EOMONTH($B261,0))))&lt;$C261)+(DATE(YEAR($B261),MONTH($B261)+1,MIN(AM$6,DAY(EOMONTH($B261,1))))&gt;=$B261)*(DATE(YEAR($B261),MONTH($B261)+1,MIN(AM$6,DAY(EOMONTH($B261,1))))&lt;$C261)))</f>
        <v>0</v>
      </c>
      <c r="AN261" s="48" t="n">
        <f aca="false">IF(OR(N(AN$5)=0,AN$6=""),0,AN$5*((DATE(YEAR($B261),MONTH($B261),MIN(AN$6,DAY(EOMONTH($B261,0))))&gt;=$B261)*(DATE(YEAR($B261),MONTH($B261),MIN(AN$6,DAY(EOMONTH($B261,0))))&lt;$C261)+(DATE(YEAR($B261),MONTH($B261)+1,MIN(AN$6,DAY(EOMONTH($B261,1))))&gt;=$B261)*(DATE(YEAR($B261),MONTH($B261)+1,MIN(AN$6,DAY(EOMONTH($B261,1))))&lt;$C261)))</f>
        <v>0</v>
      </c>
      <c r="AO261" s="48" t="n">
        <f aca="false">IF(OR(N(AO$5)=0,AO$6=""),0,AO$5*((DATE(YEAR($B261),MONTH($B261),MIN(AO$6,DAY(EOMONTH($B261,0))))&gt;=$B261)*(DATE(YEAR($B261),MONTH($B261),MIN(AO$6,DAY(EOMONTH($B261,0))))&lt;$C261)+(DATE(YEAR($B261),MONTH($B261)+1,MIN(AO$6,DAY(EOMONTH($B261,1))))&gt;=$B261)*(DATE(YEAR($B261),MONTH($B261)+1,MIN(AO$6,DAY(EOMONTH($B261,1))))&lt;$C261)))</f>
        <v>0</v>
      </c>
      <c r="AP261" s="48" t="n">
        <f aca="false">IF(OR(N(AP$5)=0,AP$6=""),0,AP$5*((DATE(YEAR($B261),MONTH($B261),MIN(AP$6,DAY(EOMONTH($B261,0))))&gt;=$B261)*(DATE(YEAR($B261),MONTH($B261),MIN(AP$6,DAY(EOMONTH($B261,0))))&lt;$C261)+(DATE(YEAR($B261),MONTH($B261)+1,MIN(AP$6,DAY(EOMONTH($B261,1))))&gt;=$B261)*(DATE(YEAR($B261),MONTH($B261)+1,MIN(AP$6,DAY(EOMONTH($B261,1))))&lt;$C261)))</f>
        <v>0</v>
      </c>
      <c r="AQ261" s="48" t="n">
        <f aca="false">IF(OR(N(AQ$5)=0,AQ$6=""),0,AQ$5*((DATE(YEAR($B261),MONTH($B261),MIN(AQ$6,DAY(EOMONTH($B261,0))))&gt;=$B261)*(DATE(YEAR($B261),MONTH($B261),MIN(AQ$6,DAY(EOMONTH($B261,0))))&lt;$C261)+(DATE(YEAR($B261),MONTH($B261)+1,MIN(AQ$6,DAY(EOMONTH($B261,1))))&gt;=$B261)*(DATE(YEAR($B261),MONTH($B261)+1,MIN(AQ$6,DAY(EOMONTH($B261,1))))&lt;$C261)))</f>
        <v>0</v>
      </c>
      <c r="AR261" s="48" t="n">
        <f aca="false">IF(OR(N(AR$5)=0,AR$6=""),0,AR$5*((DATE(YEAR($B261),MONTH($B261),MIN(AR$6,DAY(EOMONTH($B261,0))))&gt;=$B261)*(DATE(YEAR($B261),MONTH($B261),MIN(AR$6,DAY(EOMONTH($B261,0))))&lt;$C261)+(DATE(YEAR($B261),MONTH($B261)+1,MIN(AR$6,DAY(EOMONTH($B261,1))))&gt;=$B261)*(DATE(YEAR($B261),MONTH($B261)+1,MIN(AR$6,DAY(EOMONTH($B261,1))))&lt;$C261)))</f>
        <v>0</v>
      </c>
      <c r="AS261" s="48" t="n">
        <f aca="false">IF(OR(N(AS$5)=0,AS$6=""),0,AS$5*((DATE(YEAR($B261),MONTH($B261),MIN(AS$6,DAY(EOMONTH($B261,0))))&gt;=$B261)*(DATE(YEAR($B261),MONTH($B261),MIN(AS$6,DAY(EOMONTH($B261,0))))&lt;$C261)+(DATE(YEAR($B261),MONTH($B261)+1,MIN(AS$6,DAY(EOMONTH($B261,1))))&gt;=$B261)*(DATE(YEAR($B261),MONTH($B261)+1,MIN(AS$6,DAY(EOMONTH($B261,1))))&lt;$C261)))</f>
        <v>0</v>
      </c>
      <c r="AT261" s="48" t="n">
        <f aca="false">IF(OR(N(AT$5)=0,AT$6=""),0,AT$5*((DATE(YEAR($B261),MONTH($B261),MIN(AT$6,DAY(EOMONTH($B261,0))))&gt;=$B261)*(DATE(YEAR($B261),MONTH($B261),MIN(AT$6,DAY(EOMONTH($B261,0))))&lt;$C261)+(DATE(YEAR($B261),MONTH($B261)+1,MIN(AT$6,DAY(EOMONTH($B261,1))))&gt;=$B261)*(DATE(YEAR($B261),MONTH($B261)+1,MIN(AT$6,DAY(EOMONTH($B261,1))))&lt;$C261)))</f>
        <v>0</v>
      </c>
      <c r="AU261" s="48" t="n">
        <f aca="false">IF(OR(N(AU$5)=0,AU$6=""),0,AU$5*((DATE(YEAR($B261),MONTH($B261),MIN(AU$6,DAY(EOMONTH($B261,0))))&gt;=$B261)*(DATE(YEAR($B261),MONTH($B261),MIN(AU$6,DAY(EOMONTH($B261,0))))&lt;$C261)+(DATE(YEAR($B261),MONTH($B261)+1,MIN(AU$6,DAY(EOMONTH($B261,1))))&gt;=$B261)*(DATE(YEAR($B261),MONTH($B261)+1,MIN(AU$6,DAY(EOMONTH($B261,1))))&lt;$C261)))</f>
        <v>0</v>
      </c>
      <c r="AV261" s="48" t="n">
        <f aca="false">IF(OR(N(AV$5)=0,AV$6=""),0,AV$5*((DATE(YEAR($B261),MONTH($B261),MIN(AV$6,DAY(EOMONTH($B261,0))))&gt;=$B261)*(DATE(YEAR($B261),MONTH($B261),MIN(AV$6,DAY(EOMONTH($B261,0))))&lt;$C261)+(DATE(YEAR($B261),MONTH($B261)+1,MIN(AV$6,DAY(EOMONTH($B261,1))))&gt;=$B261)*(DATE(YEAR($B261),MONTH($B261)+1,MIN(AV$6,DAY(EOMONTH($B261,1))))&lt;$C261)))</f>
        <v>0</v>
      </c>
      <c r="AW261" s="48" t="n">
        <f aca="false">IF(OR(N(AW$5)=0,AW$6=""),0,AW$5*((DATE(YEAR($B261),MONTH($B261),MIN(AW$6,DAY(EOMONTH($B261,0))))&gt;=$B261)*(DATE(YEAR($B261),MONTH($B261),MIN(AW$6,DAY(EOMONTH($B261,0))))&lt;$C261)+(DATE(YEAR($B261),MONTH($B261)+1,MIN(AW$6,DAY(EOMONTH($B261,1))))&gt;=$B261)*(DATE(YEAR($B261),MONTH($B261)+1,MIN(AW$6,DAY(EOMONTH($B261,1))))&lt;$C261)))</f>
        <v>0</v>
      </c>
      <c r="AX261" s="48" t="n">
        <f aca="false">IF(OR(N(AX$5)=0,AX$6=""),0,AX$5*((DATE(YEAR($B261),MONTH($B261),MIN(AX$6,DAY(EOMONTH($B261,0))))&gt;=$B261)*(DATE(YEAR($B261),MONTH($B261),MIN(AX$6,DAY(EOMONTH($B261,0))))&lt;$C261)+(DATE(YEAR($B261),MONTH($B261)+1,MIN(AX$6,DAY(EOMONTH($B261,1))))&gt;=$B261)*(DATE(YEAR($B261),MONTH($B261)+1,MIN(AX$6,DAY(EOMONTH($B261,1))))&lt;$C261)))</f>
        <v>0</v>
      </c>
      <c r="AY261" s="48" t="n">
        <f aca="false">IF(OR(N(AY$5)=0,AY$6=""),0,AY$5*((DATE(YEAR($B261),MONTH($B261),MIN(AY$6,DAY(EOMONTH($B261,0))))&gt;=$B261)*(DATE(YEAR($B261),MONTH($B261),MIN(AY$6,DAY(EOMONTH($B261,0))))&lt;$C261)+(DATE(YEAR($B261),MONTH($B261)+1,MIN(AY$6,DAY(EOMONTH($B261,1))))&gt;=$B261)*(DATE(YEAR($B261),MONTH($B261)+1,MIN(AY$6,DAY(EOMONTH($B261,1))))&lt;$C261)))</f>
        <v>0</v>
      </c>
      <c r="AZ261" s="48" t="n">
        <f aca="false">IF(OR(N(AZ$5)=0,AZ$6=""),0,AZ$5*((DATE(YEAR($B261),MONTH($B261),MIN(AZ$6,DAY(EOMONTH($B261,0))))&gt;=$B261)*(DATE(YEAR($B261),MONTH($B261),MIN(AZ$6,DAY(EOMONTH($B261,0))))&lt;$C261)+(DATE(YEAR($B261),MONTH($B261)+1,MIN(AZ$6,DAY(EOMONTH($B261,1))))&gt;=$B261)*(DATE(YEAR($B261),MONTH($B261)+1,MIN(AZ$6,DAY(EOMONTH($B261,1))))&lt;$C261)))</f>
        <v>0</v>
      </c>
      <c r="BA261" s="48" t="n">
        <f aca="false">IF(OR(N(BA$5)=0,BA$6=""),0,BA$5*((DATE(YEAR($B261),MONTH($B261),MIN(BA$6,DAY(EOMONTH($B261,0))))&gt;=$B261)*(DATE(YEAR($B261),MONTH($B261),MIN(BA$6,DAY(EOMONTH($B261,0))))&lt;$C261)+(DATE(YEAR($B261),MONTH($B261)+1,MIN(BA$6,DAY(EOMONTH($B261,1))))&gt;=$B261)*(DATE(YEAR($B261),MONTH($B261)+1,MIN(BA$6,DAY(EOMONTH($B261,1))))&lt;$C261)))</f>
        <v>0</v>
      </c>
      <c r="BB261" s="48" t="n">
        <f aca="false">IF(OR(N(BB$5)=0,BB$6=""),0,BB$5*((DATE(YEAR($B261),MONTH($B261),MIN(BB$6,DAY(EOMONTH($B261,0))))&gt;=$B261)*(DATE(YEAR($B261),MONTH($B261),MIN(BB$6,DAY(EOMONTH($B261,0))))&lt;$C261)+(DATE(YEAR($B261),MONTH($B261)+1,MIN(BB$6,DAY(EOMONTH($B261,1))))&gt;=$B261)*(DATE(YEAR($B261),MONTH($B261)+1,MIN(BB$6,DAY(EOMONTH($B261,1))))&lt;$C261)))</f>
        <v>0</v>
      </c>
      <c r="BC261" s="48" t="n">
        <f aca="false">IF(OR(N(BC$5)=0,BC$6=""),0,BC$5*((DATE(YEAR($B261),MONTH($B261),MIN(BC$6,DAY(EOMONTH($B261,0))))&gt;=$B261)*(DATE(YEAR($B261),MONTH($B261),MIN(BC$6,DAY(EOMONTH($B261,0))))&lt;$C261)+(DATE(YEAR($B261),MONTH($B261)+1,MIN(BC$6,DAY(EOMONTH($B261,1))))&gt;=$B261)*(DATE(YEAR($B261),MONTH($B261)+1,MIN(BC$6,DAY(EOMONTH($B261,1))))&lt;$C261)))</f>
        <v>0</v>
      </c>
      <c r="BD261" s="48" t="n">
        <f aca="false">IF(OR(N(BD$5)=0,BD$6=""),0,BD$5*((DATE(YEAR($B261),MONTH($B261),MIN(BD$6,DAY(EOMONTH($B261,0))))&gt;=$B261)*(DATE(YEAR($B261),MONTH($B261),MIN(BD$6,DAY(EOMONTH($B261,0))))&lt;$C261)+(DATE(YEAR($B261),MONTH($B261)+1,MIN(BD$6,DAY(EOMONTH($B261,1))))&gt;=$B261)*(DATE(YEAR($B261),MONTH($B261)+1,MIN(BD$6,DAY(EOMONTH($B261,1))))&lt;$C261)))</f>
        <v>0</v>
      </c>
      <c r="BE261" s="48" t="n">
        <f aca="false">IF(OR(N(BE$5)=0,BE$6=""),0,BE$5*((DATE(YEAR($B261),MONTH($B261),MIN(BE$6,DAY(EOMONTH($B261,0))))&gt;=$B261)*(DATE(YEAR($B261),MONTH($B261),MIN(BE$6,DAY(EOMONTH($B261,0))))&lt;$C261)+(DATE(YEAR($B261),MONTH($B261)+1,MIN(BE$6,DAY(EOMONTH($B261,1))))&gt;=$B261)*(DATE(YEAR($B261),MONTH($B261)+1,MIN(BE$6,DAY(EOMONTH($B261,1))))&lt;$C261)))</f>
        <v>0</v>
      </c>
      <c r="BF261" s="48" t="n">
        <f aca="false">IF(OR(N(BF$5)=0,BF$6=""),0,BF$5*((DATE(YEAR($B261),MONTH($B261),MIN(BF$6,DAY(EOMONTH($B261,0))))&gt;=$B261)*(DATE(YEAR($B261),MONTH($B261),MIN(BF$6,DAY(EOMONTH($B261,0))))&lt;$C261)+(DATE(YEAR($B261),MONTH($B261)+1,MIN(BF$6,DAY(EOMONTH($B261,1))))&gt;=$B261)*(DATE(YEAR($B261),MONTH($B261)+1,MIN(BF$6,DAY(EOMONTH($B261,1))))&lt;$C261)))</f>
        <v>0</v>
      </c>
      <c r="BG261" s="48" t="n">
        <f aca="false">IF(OR(N(BG$5)=0,BG$6=""),0,BG$5*((DATE(YEAR($B261),MONTH($B261),MIN(BG$6,DAY(EOMONTH($B261,0))))&gt;=$B261)*(DATE(YEAR($B261),MONTH($B261),MIN(BG$6,DAY(EOMONTH($B261,0))))&lt;$C261)+(DATE(YEAR($B261),MONTH($B261)+1,MIN(BG$6,DAY(EOMONTH($B261,1))))&gt;=$B261)*(DATE(YEAR($B261),MONTH($B261)+1,MIN(BG$6,DAY(EOMONTH($B261,1))))&lt;$C261)))</f>
        <v>0</v>
      </c>
      <c r="BH261" s="48" t="n">
        <f aca="false">IF(OR(N(BH$5)=0,BH$6=""),0,BH$5*((DATE(YEAR($B261),MONTH($B261),MIN(BH$6,DAY(EOMONTH($B261,0))))&gt;=$B261)*(DATE(YEAR($B261),MONTH($B261),MIN(BH$6,DAY(EOMONTH($B261,0))))&lt;$C261)+(DATE(YEAR($B261),MONTH($B261)+1,MIN(BH$6,DAY(EOMONTH($B261,1))))&gt;=$B261)*(DATE(YEAR($B261),MONTH($B261)+1,MIN(BH$6,DAY(EOMONTH($B261,1))))&lt;$C261)))</f>
        <v>0</v>
      </c>
      <c r="BI261" s="48" t="n">
        <f aca="false">IF(OR(N(BI$5)=0,BI$6=""),0,BI$5*((DATE(YEAR($B261),MONTH($B261),MIN(BI$6,DAY(EOMONTH($B261,0))))&gt;=$B261)*(DATE(YEAR($B261),MONTH($B261),MIN(BI$6,DAY(EOMONTH($B261,0))))&lt;$C261)+(DATE(YEAR($B261),MONTH($B261)+1,MIN(BI$6,DAY(EOMONTH($B261,1))))&gt;=$B261)*(DATE(YEAR($B261),MONTH($B261)+1,MIN(BI$6,DAY(EOMONTH($B261,1))))&lt;$C261)))</f>
        <v>0</v>
      </c>
      <c r="BJ261" s="48" t="n">
        <f aca="false">IF(OR(N(BJ$5)=0,BJ$6=""),0,BJ$5*((DATE(YEAR($B261),MONTH($B261),MIN(BJ$6,DAY(EOMONTH($B261,0))))&gt;=$B261)*(DATE(YEAR($B261),MONTH($B261),MIN(BJ$6,DAY(EOMONTH($B261,0))))&lt;$C261)+(DATE(YEAR($B261),MONTH($B261)+1,MIN(BJ$6,DAY(EOMONTH($B261,1))))&gt;=$B261)*(DATE(YEAR($B261),MONTH($B261)+1,MIN(BJ$6,DAY(EOMONTH($B261,1))))&lt;$C261)))</f>
        <v>0</v>
      </c>
      <c r="BK261" s="48" t="n">
        <f aca="false">IF(OR(N(BK$5)=0,BK$6=""),0,BK$5*((DATE(YEAR($B261),MONTH($B261),MIN(BK$6,DAY(EOMONTH($B261,0))))&gt;=$B261)*(DATE(YEAR($B261),MONTH($B261),MIN(BK$6,DAY(EOMONTH($B261,0))))&lt;$C261)+(DATE(YEAR($B261),MONTH($B261)+1,MIN(BK$6,DAY(EOMONTH($B261,1))))&gt;=$B261)*(DATE(YEAR($B261),MONTH($B261)+1,MIN(BK$6,DAY(EOMONTH($B261,1))))&lt;$C261)))</f>
        <v>0</v>
      </c>
      <c r="BL261" s="48" t="n">
        <f aca="false">IF(OR(N(BL$5)=0,BL$6=""),0,BL$5*((DATE(YEAR($B261),MONTH($B261),MIN(BL$6,DAY(EOMONTH($B261,0))))&gt;=$B261)*(DATE(YEAR($B261),MONTH($B261),MIN(BL$6,DAY(EOMONTH($B261,0))))&lt;$C261)+(DATE(YEAR($B261),MONTH($B261)+1,MIN(BL$6,DAY(EOMONTH($B261,1))))&gt;=$B261)*(DATE(YEAR($B261),MONTH($B261)+1,MIN(BL$6,DAY(EOMONTH($B261,1))))&lt;$C261)))</f>
        <v>0</v>
      </c>
      <c r="BM261" s="48" t="n">
        <f aca="false">IF(OR(N(BM$5)=0,BM$6=""),0,BM$5*((DATE(YEAR($B261),MONTH($B261),MIN(BM$6,DAY(EOMONTH($B261,0))))&gt;=$B261)*(DATE(YEAR($B261),MONTH($B261),MIN(BM$6,DAY(EOMONTH($B261,0))))&lt;$C261)+(DATE(YEAR($B261),MONTH($B261)+1,MIN(BM$6,DAY(EOMONTH($B261,1))))&gt;=$B261)*(DATE(YEAR($B261),MONTH($B261)+1,MIN(BM$6,DAY(EOMONTH($B261,1))))&lt;$C261)))</f>
        <v>0</v>
      </c>
      <c r="BN261" s="48" t="n">
        <f aca="false">IF(OR(N(BN$5)=0,BN$6=""),0,BN$5*((DATE(YEAR($B261),MONTH($B261),MIN(BN$6,DAY(EOMONTH($B261,0))))&gt;=$B261)*(DATE(YEAR($B261),MONTH($B261),MIN(BN$6,DAY(EOMONTH($B261,0))))&lt;$C261)+(DATE(YEAR($B261),MONTH($B261)+1,MIN(BN$6,DAY(EOMONTH($B261,1))))&gt;=$B261)*(DATE(YEAR($B261),MONTH($B261)+1,MIN(BN$6,DAY(EOMONTH($B261,1))))&lt;$C261)))</f>
        <v>0</v>
      </c>
      <c r="BO261" s="48" t="n">
        <f aca="false">IF(OR(N(BO$5)=0,BO$6=""),0,BO$5*((DATE(YEAR($B261),MONTH($B261),MIN(BO$6,DAY(EOMONTH($B261,0))))&gt;=$B261)*(DATE(YEAR($B261),MONTH($B261),MIN(BO$6,DAY(EOMONTH($B261,0))))&lt;$C261)+(DATE(YEAR($B261),MONTH($B261)+1,MIN(BO$6,DAY(EOMONTH($B261,1))))&gt;=$B261)*(DATE(YEAR($B261),MONTH($B261)+1,MIN(BO$6,DAY(EOMONTH($B261,1))))&lt;$C261)))</f>
        <v>0</v>
      </c>
      <c r="BP261" s="48" t="n">
        <f aca="false">IF(OR(N(BP$5)=0,BP$6=""),0,BP$5*((DATE(YEAR($B261),MONTH($B261),MIN(BP$6,DAY(EOMONTH($B261,0))))&gt;=$B261)*(DATE(YEAR($B261),MONTH($B261),MIN(BP$6,DAY(EOMONTH($B261,0))))&lt;$C261)+(DATE(YEAR($B261),MONTH($B261)+1,MIN(BP$6,DAY(EOMONTH($B261,1))))&gt;=$B261)*(DATE(YEAR($B261),MONTH($B261)+1,MIN(BP$6,DAY(EOMONTH($B261,1))))&lt;$C261)))</f>
        <v>0</v>
      </c>
      <c r="BQ261" s="48" t="n">
        <f aca="false">IF(OR(N(BQ$5)=0,BQ$6=""),0,BQ$5*((DATE(YEAR($B261),MONTH($B261),MIN(BQ$6,DAY(EOMONTH($B261,0))))&gt;=$B261)*(DATE(YEAR($B261),MONTH($B261),MIN(BQ$6,DAY(EOMONTH($B261,0))))&lt;$C261)+(DATE(YEAR($B261),MONTH($B261)+1,MIN(BQ$6,DAY(EOMONTH($B261,1))))&gt;=$B261)*(DATE(YEAR($B261),MONTH($B261)+1,MIN(BQ$6,DAY(EOMONTH($B261,1))))&lt;$C261)))</f>
        <v>0</v>
      </c>
      <c r="BR261" s="48" t="n">
        <f aca="false">IF(OR(N(BR$5)=0,BR$6=""),0,BR$5*((DATE(YEAR($B261),MONTH($B261),MIN(BR$6,DAY(EOMONTH($B261,0))))&gt;=$B261)*(DATE(YEAR($B261),MONTH($B261),MIN(BR$6,DAY(EOMONTH($B261,0))))&lt;$C261)+(DATE(YEAR($B261),MONTH($B261)+1,MIN(BR$6,DAY(EOMONTH($B261,1))))&gt;=$B261)*(DATE(YEAR($B261),MONTH($B261)+1,MIN(BR$6,DAY(EOMONTH($B261,1))))&lt;$C261)))</f>
        <v>0</v>
      </c>
      <c r="BS261" s="48" t="n">
        <f aca="false">IF(OR(N(BS$5)=0,BS$6=""),0,BS$5*((DATE(YEAR($B261),MONTH($B261),MIN(BS$6,DAY(EOMONTH($B261,0))))&gt;=$B261)*(DATE(YEAR($B261),MONTH($B261),MIN(BS$6,DAY(EOMONTH($B261,0))))&lt;$C261)+(DATE(YEAR($B261),MONTH($B261)+1,MIN(BS$6,DAY(EOMONTH($B261,1))))&gt;=$B261)*(DATE(YEAR($B261),MONTH($B261)+1,MIN(BS$6,DAY(EOMONTH($B261,1))))&lt;$C261)))</f>
        <v>0</v>
      </c>
      <c r="BT261" s="48" t="n">
        <f aca="false">IF(OR(N(BT$5)=0,BT$6=""),0,BT$5*((DATE(YEAR($B261),MONTH($B261),MIN(BT$6,DAY(EOMONTH($B261,0))))&gt;=$B261)*(DATE(YEAR($B261),MONTH($B261),MIN(BT$6,DAY(EOMONTH($B261,0))))&lt;$C261)+(DATE(YEAR($B261),MONTH($B261)+1,MIN(BT$6,DAY(EOMONTH($B261,1))))&gt;=$B261)*(DATE(YEAR($B261),MONTH($B261)+1,MIN(BT$6,DAY(EOMONTH($B261,1))))&lt;$C261)))</f>
        <v>0</v>
      </c>
      <c r="BU261" s="48" t="n">
        <f aca="false">IF(OR(N(BU$5)=0,BU$6=""),0,BU$5*((DATE(YEAR($B261),MONTH($B261),MIN(BU$6,DAY(EOMONTH($B261,0))))&gt;=$B261)*(DATE(YEAR($B261),MONTH($B261),MIN(BU$6,DAY(EOMONTH($B261,0))))&lt;$C261)+(DATE(YEAR($B261),MONTH($B261)+1,MIN(BU$6,DAY(EOMONTH($B261,1))))&gt;=$B261)*(DATE(YEAR($B261),MONTH($B261)+1,MIN(BU$6,DAY(EOMONTH($B261,1))))&lt;$C261)))</f>
        <v>0</v>
      </c>
      <c r="BV261" s="48" t="n">
        <f aca="false">IF(OR(N(BV$5)=0,BV$6=""),0,BV$5*((DATE(YEAR($B261),MONTH($B261),MIN(BV$6,DAY(EOMONTH($B261,0))))&gt;=$B261)*(DATE(YEAR($B261),MONTH($B261),MIN(BV$6,DAY(EOMONTH($B261,0))))&lt;$C261)+(DATE(YEAR($B261),MONTH($B261)+1,MIN(BV$6,DAY(EOMONTH($B261,1))))&gt;=$B261)*(DATE(YEAR($B261),MONTH($B261)+1,MIN(BV$6,DAY(EOMONTH($B261,1))))&lt;$C261)))</f>
        <v>0</v>
      </c>
      <c r="BW261" s="48" t="n">
        <f aca="false">IF(OR(N(BW$5)=0,BW$6=""),0,BW$5*((DATE(YEAR($B261),MONTH($B261),MIN(BW$6,DAY(EOMONTH($B261,0))))&gt;=$B261)*(DATE(YEAR($B261),MONTH($B261),MIN(BW$6,DAY(EOMONTH($B261,0))))&lt;$C261)+(DATE(YEAR($B261),MONTH($B261)+1,MIN(BW$6,DAY(EOMONTH($B261,1))))&gt;=$B261)*(DATE(YEAR($B261),MONTH($B261)+1,MIN(BW$6,DAY(EOMONTH($B261,1))))&lt;$C261)))</f>
        <v>0</v>
      </c>
      <c r="BX261" s="48" t="n">
        <f aca="false">MIN(Z261,(FT260*(1+FT$5/Setup!$C$36)+IF($V261=1,N($F261),0)))</f>
        <v>0</v>
      </c>
      <c r="BY261" s="48" t="n">
        <f aca="false">MIN(AA261,(FU260*(1+FU$5/Setup!$C$36)+IF($V261=2,N($F261),0)))</f>
        <v>0</v>
      </c>
      <c r="BZ261" s="48" t="n">
        <f aca="false">MIN(AB261,(FV260*(1+FV$5/Setup!$C$36)+IF($V261=3,N($F261),0)))</f>
        <v>0</v>
      </c>
      <c r="CA261" s="48" t="n">
        <f aca="false">MIN(AC261,(FW260*(1+FW$5/Setup!$C$36)+IF($V261=4,N($F261),0)))</f>
        <v>0</v>
      </c>
      <c r="CB261" s="48" t="n">
        <f aca="false">MIN(AD261,(FX260*(1+FX$5/Setup!$C$36)+IF($V261=5,N($F261),0)))</f>
        <v>0</v>
      </c>
      <c r="CC261" s="48" t="n">
        <f aca="false">MIN(AE261,(FY260*(1+FY$5/Setup!$C$36)+IF($V261=6,N($F261),0)))</f>
        <v>0</v>
      </c>
      <c r="CD261" s="48" t="n">
        <f aca="false">MIN(AF261,(FZ260*(1+FZ$5/Setup!$C$36)+IF($V261=7,N($F261),0)))</f>
        <v>0</v>
      </c>
      <c r="CE261" s="48" t="n">
        <f aca="false">MIN(AG261,(GA260*(1+GA$5/Setup!$C$36)+IF($V261=8,N($F261),0)))</f>
        <v>0</v>
      </c>
      <c r="CF261" s="48" t="n">
        <f aca="false">MIN(AH261,(GB260*(1+GB$5/Setup!$C$36)+IF($V261=9,N($F261),0)))</f>
        <v>0</v>
      </c>
      <c r="CG261" s="48" t="n">
        <f aca="false">MIN(AI261,(GC260*(1+GC$5/Setup!$C$36)+IF($V261=10,N($F261),0)))</f>
        <v>0</v>
      </c>
      <c r="CH261" s="48" t="n">
        <f aca="false">MIN(AJ261,(GD260*(1+GD$5/Setup!$C$36)+IF($V261=11,N($F261),0)))</f>
        <v>0</v>
      </c>
      <c r="CI261" s="48" t="n">
        <f aca="false">MIN(AK261,(GE260*(1+GE$5/Setup!$C$36)+IF($V261=12,N($F261),0)))</f>
        <v>0</v>
      </c>
      <c r="CJ261" s="48" t="n">
        <f aca="false">MIN(AL261,(GF260*(1+GF$5/Setup!$C$36)+IF($V261=13,N($F261),0)))</f>
        <v>0</v>
      </c>
      <c r="CK261" s="48" t="n">
        <f aca="false">MIN(AM261,(GG260*(1+GG$5/Setup!$C$36)+IF($V261=14,N($F261),0)))</f>
        <v>0</v>
      </c>
      <c r="CL261" s="48" t="n">
        <f aca="false">MIN(AN261,(GH260*(1+GH$5/Setup!$C$36)+IF($V261=15,N($F261),0)))</f>
        <v>0</v>
      </c>
      <c r="CM261" s="48" t="n">
        <f aca="false">MIN(AO261,(GI260*(1+GI$5/Setup!$C$36)+IF($V261=16,N($F261),0)))</f>
        <v>0</v>
      </c>
      <c r="CN261" s="48" t="n">
        <f aca="false">MIN(AP261,(GJ260*(1+GJ$5/Setup!$C$36)+IF($V261=17,N($F261),0)))</f>
        <v>0</v>
      </c>
      <c r="CO261" s="48" t="n">
        <f aca="false">MIN(AQ261,(GK260*(1+GK$5/Setup!$C$36)+IF($V261=18,N($F261),0)))</f>
        <v>0</v>
      </c>
      <c r="CP261" s="48" t="n">
        <f aca="false">MIN(AR261,(GL260*(1+GL$5/Setup!$C$36)+IF($V261=19,N($F261),0)))</f>
        <v>0</v>
      </c>
      <c r="CQ261" s="48" t="n">
        <f aca="false">MIN(AS261,(GM260*(1+GM$5/Setup!$C$36)+IF($V261=20,N($F261),0)))</f>
        <v>0</v>
      </c>
      <c r="CR261" s="48" t="n">
        <f aca="false">MIN(AT261,(GN260*(1+GN$5/Setup!$C$36)+IF($V261=21,N($F261),0)))</f>
        <v>0</v>
      </c>
      <c r="CS261" s="48" t="n">
        <f aca="false">MIN(AU261,(GO260*(1+GO$5/Setup!$C$36)+IF($V261=22,N($F261),0)))</f>
        <v>0</v>
      </c>
      <c r="CT261" s="48" t="n">
        <f aca="false">MIN(AV261,(GP260*(1+GP$5/Setup!$C$36)+IF($V261=23,N($F261),0)))</f>
        <v>0</v>
      </c>
      <c r="CU261" s="48" t="n">
        <f aca="false">MIN(AW261,(GQ260*(1+GQ$5/Setup!$C$36)+IF($V261=24,N($F261),0)))</f>
        <v>0</v>
      </c>
      <c r="CV261" s="48" t="n">
        <f aca="false">MIN(AX261,(GR260*(1+GR$5/Setup!$C$36)+IF($V261=25,N($F261),0)))</f>
        <v>0</v>
      </c>
      <c r="CW261" s="48" t="n">
        <f aca="false">MIN(AY261,(GS260*(1+GS$5/Setup!$C$36)+IF($V261=26,N($F261),0)))</f>
        <v>0</v>
      </c>
      <c r="CX261" s="48" t="n">
        <f aca="false">MIN(AZ261,(GT260*(1+GT$5/Setup!$C$36)+IF($V261=27,N($F261),0)))</f>
        <v>0</v>
      </c>
      <c r="CY261" s="48" t="n">
        <f aca="false">MIN(BA261,(GU260*(1+GU$5/Setup!$C$36)+IF($V261=28,N($F261),0)))</f>
        <v>0</v>
      </c>
      <c r="CZ261" s="48" t="n">
        <f aca="false">MIN(BB261,(GV260*(1+GV$5/Setup!$C$36)+IF($V261=29,N($F261),0)))</f>
        <v>0</v>
      </c>
      <c r="DA261" s="48" t="n">
        <f aca="false">MIN(BC261,(GW260*(1+GW$5/Setup!$C$36)+IF($V261=30,N($F261),0)))</f>
        <v>0</v>
      </c>
      <c r="DB261" s="48" t="n">
        <f aca="false">MIN(BD261,(GX260*(1+GX$5/Setup!$C$36)+IF($V261=31,N($F261),0)))</f>
        <v>0</v>
      </c>
      <c r="DC261" s="48" t="n">
        <f aca="false">MIN(BE261,(GY260*(1+GY$5/Setup!$C$36)+IF($V261=32,N($F261),0)))</f>
        <v>0</v>
      </c>
      <c r="DD261" s="48" t="n">
        <f aca="false">MIN(BF261,(GZ260*(1+GZ$5/Setup!$C$36)+IF($V261=33,N($F261),0)))</f>
        <v>0</v>
      </c>
      <c r="DE261" s="48" t="n">
        <f aca="false">MIN(BG261,(HA260*(1+HA$5/Setup!$C$36)+IF($V261=34,N($F261),0)))</f>
        <v>0</v>
      </c>
      <c r="DF261" s="48" t="n">
        <f aca="false">MIN(BH261,(HB260*(1+HB$5/Setup!$C$36)+IF($V261=35,N($F261),0)))</f>
        <v>0</v>
      </c>
      <c r="DG261" s="48" t="n">
        <f aca="false">MIN(BI261,(HC260*(1+HC$5/Setup!$C$36)+IF($V261=36,N($F261),0)))</f>
        <v>0</v>
      </c>
      <c r="DH261" s="48" t="n">
        <f aca="false">MIN(BJ261,(HD260*(1+HD$5/Setup!$C$36)+IF($V261=37,N($F261),0)))</f>
        <v>0</v>
      </c>
      <c r="DI261" s="48" t="n">
        <f aca="false">MIN(BK261,(HE260*(1+HE$5/Setup!$C$36)+IF($V261=38,N($F261),0)))</f>
        <v>0</v>
      </c>
      <c r="DJ261" s="48" t="n">
        <f aca="false">MIN(BL261,(HF260*(1+HF$5/Setup!$C$36)+IF($V261=39,N($F261),0)))</f>
        <v>0</v>
      </c>
      <c r="DK261" s="48" t="n">
        <f aca="false">MIN(BM261,(HG260*(1+HG$5/Setup!$C$36)+IF($V261=40,N($F261),0)))</f>
        <v>0</v>
      </c>
      <c r="DL261" s="48" t="n">
        <f aca="false">MIN(BN261,(HH260*(1+HH$5/Setup!$C$36)+IF($V261=41,N($F261),0)))</f>
        <v>0</v>
      </c>
      <c r="DM261" s="48" t="n">
        <f aca="false">MIN(BO261,(HI260*(1+HI$5/Setup!$C$36)+IF($V261=42,N($F261),0)))</f>
        <v>0</v>
      </c>
      <c r="DN261" s="48" t="n">
        <f aca="false">MIN(BP261,(HJ260*(1+HJ$5/Setup!$C$36)+IF($V261=43,N($F261),0)))</f>
        <v>0</v>
      </c>
      <c r="DO261" s="48" t="n">
        <f aca="false">MIN(BQ261,(HK260*(1+HK$5/Setup!$C$36)+IF($V261=44,N($F261),0)))</f>
        <v>0</v>
      </c>
      <c r="DP261" s="48" t="n">
        <f aca="false">MIN(BR261,(HL260*(1+HL$5/Setup!$C$36)+IF($V261=45,N($F261),0)))</f>
        <v>0</v>
      </c>
      <c r="DQ261" s="48" t="n">
        <f aca="false">MIN(BS261,(HM260*(1+HM$5/Setup!$C$36)+IF($V261=46,N($F261),0)))</f>
        <v>0</v>
      </c>
      <c r="DR261" s="48" t="n">
        <f aca="false">MIN(BT261,(HN260*(1+HN$5/Setup!$C$36)+IF($V261=47,N($F261),0)))</f>
        <v>0</v>
      </c>
      <c r="DS261" s="48" t="n">
        <f aca="false">MIN(BU261,(HO260*(1+HO$5/Setup!$C$36)+IF($V261=48,N($F261),0)))</f>
        <v>0</v>
      </c>
      <c r="DT261" s="48" t="n">
        <f aca="false">MIN(BV261,(HP260*(1+HP$5/Setup!$C$36)+IF($V261=49,N($F261),0)))</f>
        <v>0</v>
      </c>
      <c r="DU261" s="48" t="n">
        <f aca="false">MIN(BW261,(HQ260*(1+HQ$5/Setup!$C$36)+IF($V261=50,N($F261),0)))</f>
        <v>0</v>
      </c>
      <c r="DV261" s="48" t="n">
        <f aca="false">MIN(MAX((FT260*(1+FT$5/Setup!$C$36)+IF($V261=1,N($F261),0))-BX261,0),MAX($P261-0,0))</f>
        <v>0</v>
      </c>
      <c r="DW261" s="48" t="n">
        <f aca="false">MIN(MAX((FU260*(1+FU$5/Setup!$C$36)+IF($V261=2,N($F261),0))-BY261,0),MAX($P261-SUM(DV261:DV261),0))</f>
        <v>0</v>
      </c>
      <c r="DX261" s="48" t="n">
        <f aca="false">MIN(MAX((FV260*(1+FV$5/Setup!$C$36)+IF($V261=3,N($F261),0))-BZ261,0),MAX($P261-SUM(DV261:DW261),0))</f>
        <v>0</v>
      </c>
      <c r="DY261" s="48" t="n">
        <f aca="false">MIN(MAX((FW260*(1+FW$5/Setup!$C$36)+IF($V261=4,N($F261),0))-CA261,0),MAX($P261-SUM(DV261:DX261),0))</f>
        <v>0</v>
      </c>
      <c r="DZ261" s="48" t="n">
        <f aca="false">MIN(MAX((FX260*(1+FX$5/Setup!$C$36)+IF($V261=5,N($F261),0))-CB261,0),MAX($P261-SUM(DV261:DY261),0))</f>
        <v>0</v>
      </c>
      <c r="EA261" s="48" t="n">
        <f aca="false">MIN(MAX((FY260*(1+FY$5/Setup!$C$36)+IF($V261=6,N($F261),0))-CC261,0),MAX($P261-SUM(DV261:DZ261),0))</f>
        <v>0</v>
      </c>
      <c r="EB261" s="48" t="n">
        <f aca="false">MIN(MAX((FZ260*(1+FZ$5/Setup!$C$36)+IF($V261=7,N($F261),0))-CD261,0),MAX($P261-SUM(DV261:EA261),0))</f>
        <v>0</v>
      </c>
      <c r="EC261" s="48" t="n">
        <f aca="false">MIN(MAX((GA260*(1+GA$5/Setup!$C$36)+IF($V261=8,N($F261),0))-CE261,0),MAX($P261-SUM(DV261:EB261),0))</f>
        <v>0</v>
      </c>
      <c r="ED261" s="48" t="n">
        <f aca="false">MIN(MAX((GB260*(1+GB$5/Setup!$C$36)+IF($V261=9,N($F261),0))-CF261,0),MAX($P261-SUM(DV261:EC261),0))</f>
        <v>0</v>
      </c>
      <c r="EE261" s="48" t="n">
        <f aca="false">MIN(MAX((GC260*(1+GC$5/Setup!$C$36)+IF($V261=10,N($F261),0))-CG261,0),MAX($P261-SUM(DV261:ED261),0))</f>
        <v>0</v>
      </c>
      <c r="EF261" s="48" t="n">
        <f aca="false">MIN(MAX((GD260*(1+GD$5/Setup!$C$36)+IF($V261=11,N($F261),0))-CH261,0),MAX($P261-SUM(DV261:EE261),0))</f>
        <v>0</v>
      </c>
      <c r="EG261" s="48" t="n">
        <f aca="false">MIN(MAX((GE260*(1+GE$5/Setup!$C$36)+IF($V261=12,N($F261),0))-CI261,0),MAX($P261-SUM(DV261:EF261),0))</f>
        <v>0</v>
      </c>
      <c r="EH261" s="48" t="n">
        <f aca="false">MIN(MAX((GF260*(1+GF$5/Setup!$C$36)+IF($V261=13,N($F261),0))-CJ261,0),MAX($P261-SUM(DV261:EG261),0))</f>
        <v>0</v>
      </c>
      <c r="EI261" s="48" t="n">
        <f aca="false">MIN(MAX((GG260*(1+GG$5/Setup!$C$36)+IF($V261=14,N($F261),0))-CK261,0),MAX($P261-SUM(DV261:EH261),0))</f>
        <v>0</v>
      </c>
      <c r="EJ261" s="48" t="n">
        <f aca="false">MIN(MAX((GH260*(1+GH$5/Setup!$C$36)+IF($V261=15,N($F261),0))-CL261,0),MAX($P261-SUM(DV261:EI261),0))</f>
        <v>0</v>
      </c>
      <c r="EK261" s="48" t="n">
        <f aca="false">MIN(MAX((GI260*(1+GI$5/Setup!$C$36)+IF($V261=16,N($F261),0))-CM261,0),MAX($P261-SUM(DV261:EJ261),0))</f>
        <v>0</v>
      </c>
      <c r="EL261" s="48" t="n">
        <f aca="false">MIN(MAX((GJ260*(1+GJ$5/Setup!$C$36)+IF($V261=17,N($F261),0))-CN261,0),MAX($P261-SUM(DV261:EK261),0))</f>
        <v>0</v>
      </c>
      <c r="EM261" s="48" t="n">
        <f aca="false">MIN(MAX((GK260*(1+GK$5/Setup!$C$36)+IF($V261=18,N($F261),0))-CO261,0),MAX($P261-SUM(DV261:EL261),0))</f>
        <v>0</v>
      </c>
      <c r="EN261" s="48" t="n">
        <f aca="false">MIN(MAX((GL260*(1+GL$5/Setup!$C$36)+IF($V261=19,N($F261),0))-CP261,0),MAX($P261-SUM(DV261:EM261),0))</f>
        <v>0</v>
      </c>
      <c r="EO261" s="48" t="n">
        <f aca="false">MIN(MAX((GM260*(1+GM$5/Setup!$C$36)+IF($V261=20,N($F261),0))-CQ261,0),MAX($P261-SUM(DV261:EN261),0))</f>
        <v>0</v>
      </c>
      <c r="EP261" s="48" t="n">
        <f aca="false">MIN(MAX((GN260*(1+GN$5/Setup!$C$36)+IF($V261=21,N($F261),0))-CR261,0),MAX($P261-SUM(DV261:EO261),0))</f>
        <v>0</v>
      </c>
      <c r="EQ261" s="48" t="n">
        <f aca="false">MIN(MAX((GO260*(1+GO$5/Setup!$C$36)+IF($V261=22,N($F261),0))-CS261,0),MAX($P261-SUM(DV261:EP261),0))</f>
        <v>0</v>
      </c>
      <c r="ER261" s="48" t="n">
        <f aca="false">MIN(MAX((GP260*(1+GP$5/Setup!$C$36)+IF($V261=23,N($F261),0))-CT261,0),MAX($P261-SUM(DV261:EQ261),0))</f>
        <v>0</v>
      </c>
      <c r="ES261" s="48" t="n">
        <f aca="false">MIN(MAX((GQ260*(1+GQ$5/Setup!$C$36)+IF($V261=24,N($F261),0))-CU261,0),MAX($P261-SUM(DV261:ER261),0))</f>
        <v>0</v>
      </c>
      <c r="ET261" s="48" t="n">
        <f aca="false">MIN(MAX((GR260*(1+GR$5/Setup!$C$36)+IF($V261=25,N($F261),0))-CV261,0),MAX($P261-SUM(DV261:ES261),0))</f>
        <v>0</v>
      </c>
      <c r="EU261" s="48" t="n">
        <f aca="false">MIN(MAX((GS260*(1+GS$5/Setup!$C$36)+IF($V261=26,N($F261),0))-CW261,0),MAX($P261-SUM(DV261:ET261),0))</f>
        <v>0</v>
      </c>
      <c r="EV261" s="48" t="n">
        <f aca="false">MIN(MAX((GT260*(1+GT$5/Setup!$C$36)+IF($V261=27,N($F261),0))-CX261,0),MAX($P261-SUM(DV261:EU261),0))</f>
        <v>0</v>
      </c>
      <c r="EW261" s="48" t="n">
        <f aca="false">MIN(MAX((GU260*(1+GU$5/Setup!$C$36)+IF($V261=28,N($F261),0))-CY261,0),MAX($P261-SUM(DV261:EV261),0))</f>
        <v>0</v>
      </c>
      <c r="EX261" s="48" t="n">
        <f aca="false">MIN(MAX((GV260*(1+GV$5/Setup!$C$36)+IF($V261=29,N($F261),0))-CZ261,0),MAX($P261-SUM(DV261:EW261),0))</f>
        <v>0</v>
      </c>
      <c r="EY261" s="48" t="n">
        <f aca="false">MIN(MAX((GW260*(1+GW$5/Setup!$C$36)+IF($V261=30,N($F261),0))-DA261,0),MAX($P261-SUM(DV261:EX261),0))</f>
        <v>0</v>
      </c>
      <c r="EZ261" s="48" t="n">
        <f aca="false">MIN(MAX((GX260*(1+GX$5/Setup!$C$36)+IF($V261=31,N($F261),0))-DB261,0),MAX($P261-SUM(DV261:EY261),0))</f>
        <v>0</v>
      </c>
      <c r="FA261" s="48" t="n">
        <f aca="false">MIN(MAX((GY260*(1+GY$5/Setup!$C$36)+IF($V261=32,N($F261),0))-DC261,0),MAX($P261-SUM(DV261:EZ261),0))</f>
        <v>0</v>
      </c>
      <c r="FB261" s="48" t="n">
        <f aca="false">MIN(MAX((GZ260*(1+GZ$5/Setup!$C$36)+IF($V261=33,N($F261),0))-DD261,0),MAX($P261-SUM(DV261:FA261),0))</f>
        <v>0</v>
      </c>
      <c r="FC261" s="48" t="n">
        <f aca="false">MIN(MAX((HA260*(1+HA$5/Setup!$C$36)+IF($V261=34,N($F261),0))-DE261,0),MAX($P261-SUM(DV261:FB261),0))</f>
        <v>0</v>
      </c>
      <c r="FD261" s="48" t="n">
        <f aca="false">MIN(MAX((HB260*(1+HB$5/Setup!$C$36)+IF($V261=35,N($F261),0))-DF261,0),MAX($P261-SUM(DV261:FC261),0))</f>
        <v>0</v>
      </c>
      <c r="FE261" s="48" t="n">
        <f aca="false">MIN(MAX((HC260*(1+HC$5/Setup!$C$36)+IF($V261=36,N($F261),0))-DG261,0),MAX($P261-SUM(DV261:FD261),0))</f>
        <v>0</v>
      </c>
      <c r="FF261" s="48" t="n">
        <f aca="false">MIN(MAX((HD260*(1+HD$5/Setup!$C$36)+IF($V261=37,N($F261),0))-DH261,0),MAX($P261-SUM(DV261:FE261),0))</f>
        <v>0</v>
      </c>
      <c r="FG261" s="48" t="n">
        <f aca="false">MIN(MAX((HE260*(1+HE$5/Setup!$C$36)+IF($V261=38,N($F261),0))-DI261,0),MAX($P261-SUM(DV261:FF261),0))</f>
        <v>0</v>
      </c>
      <c r="FH261" s="48" t="n">
        <f aca="false">MIN(MAX((HF260*(1+HF$5/Setup!$C$36)+IF($V261=39,N($F261),0))-DJ261,0),MAX($P261-SUM(DV261:FG261),0))</f>
        <v>0</v>
      </c>
      <c r="FI261" s="48" t="n">
        <f aca="false">MIN(MAX((HG260*(1+HG$5/Setup!$C$36)+IF($V261=40,N($F261),0))-DK261,0),MAX($P261-SUM(DV261:FH261),0))</f>
        <v>0</v>
      </c>
      <c r="FJ261" s="48" t="n">
        <f aca="false">MIN(MAX((HH260*(1+HH$5/Setup!$C$36)+IF($V261=41,N($F261),0))-DL261,0),MAX($P261-SUM(DV261:FI261),0))</f>
        <v>0</v>
      </c>
      <c r="FK261" s="48" t="n">
        <f aca="false">MIN(MAX((HI260*(1+HI$5/Setup!$C$36)+IF($V261=42,N($F261),0))-DM261,0),MAX($P261-SUM(DV261:FJ261),0))</f>
        <v>0</v>
      </c>
      <c r="FL261" s="48" t="n">
        <f aca="false">MIN(MAX((HJ260*(1+HJ$5/Setup!$C$36)+IF($V261=43,N($F261),0))-DN261,0),MAX($P261-SUM(DV261:FK261),0))</f>
        <v>0</v>
      </c>
      <c r="FM261" s="48" t="n">
        <f aca="false">MIN(MAX((HK260*(1+HK$5/Setup!$C$36)+IF($V261=44,N($F261),0))-DO261,0),MAX($P261-SUM(DV261:FL261),0))</f>
        <v>0</v>
      </c>
      <c r="FN261" s="48" t="n">
        <f aca="false">MIN(MAX((HL260*(1+HL$5/Setup!$C$36)+IF($V261=45,N($F261),0))-DP261,0),MAX($P261-SUM(DV261:FM261),0))</f>
        <v>0</v>
      </c>
      <c r="FO261" s="48" t="n">
        <f aca="false">MIN(MAX((HM260*(1+HM$5/Setup!$C$36)+IF($V261=46,N($F261),0))-DQ261,0),MAX($P261-SUM(DV261:FN261),0))</f>
        <v>0</v>
      </c>
      <c r="FP261" s="48" t="n">
        <f aca="false">MIN(MAX((HN260*(1+HN$5/Setup!$C$36)+IF($V261=47,N($F261),0))-DR261,0),MAX($P261-SUM(DV261:FO261),0))</f>
        <v>0</v>
      </c>
      <c r="FQ261" s="48" t="n">
        <f aca="false">MIN(MAX((HO260*(1+HO$5/Setup!$C$36)+IF($V261=48,N($F261),0))-DS261,0),MAX($P261-SUM(DV261:FP261),0))</f>
        <v>0</v>
      </c>
      <c r="FR261" s="48" t="n">
        <f aca="false">MIN(MAX((HP260*(1+HP$5/Setup!$C$36)+IF($V261=49,N($F261),0))-DT261,0),MAX($P261-SUM(DV261:FQ261),0))</f>
        <v>0</v>
      </c>
      <c r="FS261" s="48" t="n">
        <f aca="false">MIN(MAX((HQ260*(1+HQ$5/Setup!$C$36)+IF($V261=50,N($F261),0))-DU261,0),MAX($P261-SUM(DV261:FR261),0))</f>
        <v>0</v>
      </c>
      <c r="FT261" s="48" t="n">
        <f aca="false">IF((FT260*(1+FT$5/Setup!$C$36)+IF($V261=1,N($F261),0))-BX261-DV261&lt;0.005,0,(FT260*(1+FT$5/Setup!$C$36)+IF($V261=1,N($F261),0))-BX261-DV261)</f>
        <v>0</v>
      </c>
      <c r="FU261" s="48" t="n">
        <f aca="false">IF((FU260*(1+FU$5/Setup!$C$36)+IF($V261=2,N($F261),0))-BY261-DW261&lt;0.005,0,(FU260*(1+FU$5/Setup!$C$36)+IF($V261=2,N($F261),0))-BY261-DW261)</f>
        <v>0</v>
      </c>
      <c r="FV261" s="48" t="n">
        <f aca="false">IF((FV260*(1+FV$5/Setup!$C$36)+IF($V261=3,N($F261),0))-BZ261-DX261&lt;0.005,0,(FV260*(1+FV$5/Setup!$C$36)+IF($V261=3,N($F261),0))-BZ261-DX261)</f>
        <v>0</v>
      </c>
      <c r="FW261" s="48" t="n">
        <f aca="false">IF((FW260*(1+FW$5/Setup!$C$36)+IF($V261=4,N($F261),0))-CA261-DY261&lt;0.005,0,(FW260*(1+FW$5/Setup!$C$36)+IF($V261=4,N($F261),0))-CA261-DY261)</f>
        <v>0</v>
      </c>
      <c r="FX261" s="48" t="n">
        <f aca="false">IF((FX260*(1+FX$5/Setup!$C$36)+IF($V261=5,N($F261),0))-CB261-DZ261&lt;0.005,0,(FX260*(1+FX$5/Setup!$C$36)+IF($V261=5,N($F261),0))-CB261-DZ261)</f>
        <v>0</v>
      </c>
      <c r="FY261" s="48" t="n">
        <f aca="false">IF((FY260*(1+FY$5/Setup!$C$36)+IF($V261=6,N($F261),0))-CC261-EA261&lt;0.005,0,(FY260*(1+FY$5/Setup!$C$36)+IF($V261=6,N($F261),0))-CC261-EA261)</f>
        <v>0</v>
      </c>
      <c r="FZ261" s="48" t="n">
        <f aca="false">IF((FZ260*(1+FZ$5/Setup!$C$36)+IF($V261=7,N($F261),0))-CD261-EB261&lt;0.005,0,(FZ260*(1+FZ$5/Setup!$C$36)+IF($V261=7,N($F261),0))-CD261-EB261)</f>
        <v>0</v>
      </c>
      <c r="GA261" s="48" t="n">
        <f aca="false">IF((GA260*(1+GA$5/Setup!$C$36)+IF($V261=8,N($F261),0))-CE261-EC261&lt;0.005,0,(GA260*(1+GA$5/Setup!$C$36)+IF($V261=8,N($F261),0))-CE261-EC261)</f>
        <v>0</v>
      </c>
      <c r="GB261" s="48" t="n">
        <f aca="false">IF((GB260*(1+GB$5/Setup!$C$36)+IF($V261=9,N($F261),0))-CF261-ED261&lt;0.005,0,(GB260*(1+GB$5/Setup!$C$36)+IF($V261=9,N($F261),0))-CF261-ED261)</f>
        <v>0</v>
      </c>
      <c r="GC261" s="48" t="n">
        <f aca="false">IF((GC260*(1+GC$5/Setup!$C$36)+IF($V261=10,N($F261),0))-CG261-EE261&lt;0.005,0,(GC260*(1+GC$5/Setup!$C$36)+IF($V261=10,N($F261),0))-CG261-EE261)</f>
        <v>0</v>
      </c>
      <c r="GD261" s="48" t="n">
        <f aca="false">IF((GD260*(1+GD$5/Setup!$C$36)+IF($V261=11,N($F261),0))-CH261-EF261&lt;0.005,0,(GD260*(1+GD$5/Setup!$C$36)+IF($V261=11,N($F261),0))-CH261-EF261)</f>
        <v>0</v>
      </c>
      <c r="GE261" s="48" t="n">
        <f aca="false">IF((GE260*(1+GE$5/Setup!$C$36)+IF($V261=12,N($F261),0))-CI261-EG261&lt;0.005,0,(GE260*(1+GE$5/Setup!$C$36)+IF($V261=12,N($F261),0))-CI261-EG261)</f>
        <v>0</v>
      </c>
      <c r="GF261" s="48" t="n">
        <f aca="false">IF((GF260*(1+GF$5/Setup!$C$36)+IF($V261=13,N($F261),0))-CJ261-EH261&lt;0.005,0,(GF260*(1+GF$5/Setup!$C$36)+IF($V261=13,N($F261),0))-CJ261-EH261)</f>
        <v>0</v>
      </c>
      <c r="GG261" s="48" t="n">
        <f aca="false">IF((GG260*(1+GG$5/Setup!$C$36)+IF($V261=14,N($F261),0))-CK261-EI261&lt;0.005,0,(GG260*(1+GG$5/Setup!$C$36)+IF($V261=14,N($F261),0))-CK261-EI261)</f>
        <v>0</v>
      </c>
      <c r="GH261" s="48" t="n">
        <f aca="false">IF((GH260*(1+GH$5/Setup!$C$36)+IF($V261=15,N($F261),0))-CL261-EJ261&lt;0.005,0,(GH260*(1+GH$5/Setup!$C$36)+IF($V261=15,N($F261),0))-CL261-EJ261)</f>
        <v>0</v>
      </c>
      <c r="GI261" s="48" t="n">
        <f aca="false">IF((GI260*(1+GI$5/Setup!$C$36)+IF($V261=16,N($F261),0))-CM261-EK261&lt;0.005,0,(GI260*(1+GI$5/Setup!$C$36)+IF($V261=16,N($F261),0))-CM261-EK261)</f>
        <v>0</v>
      </c>
      <c r="GJ261" s="48" t="n">
        <f aca="false">IF((GJ260*(1+GJ$5/Setup!$C$36)+IF($V261=17,N($F261),0))-CN261-EL261&lt;0.005,0,(GJ260*(1+GJ$5/Setup!$C$36)+IF($V261=17,N($F261),0))-CN261-EL261)</f>
        <v>0</v>
      </c>
      <c r="GK261" s="48" t="n">
        <f aca="false">IF((GK260*(1+GK$5/Setup!$C$36)+IF($V261=18,N($F261),0))-CO261-EM261&lt;0.005,0,(GK260*(1+GK$5/Setup!$C$36)+IF($V261=18,N($F261),0))-CO261-EM261)</f>
        <v>0</v>
      </c>
      <c r="GL261" s="48" t="n">
        <f aca="false">IF((GL260*(1+GL$5/Setup!$C$36)+IF($V261=19,N($F261),0))-CP261-EN261&lt;0.005,0,(GL260*(1+GL$5/Setup!$C$36)+IF($V261=19,N($F261),0))-CP261-EN261)</f>
        <v>0</v>
      </c>
      <c r="GM261" s="48" t="n">
        <f aca="false">IF((GM260*(1+GM$5/Setup!$C$36)+IF($V261=20,N($F261),0))-CQ261-EO261&lt;0.005,0,(GM260*(1+GM$5/Setup!$C$36)+IF($V261=20,N($F261),0))-CQ261-EO261)</f>
        <v>0</v>
      </c>
      <c r="GN261" s="48" t="n">
        <f aca="false">IF((GN260*(1+GN$5/Setup!$C$36)+IF($V261=21,N($F261),0))-CR261-EP261&lt;0.005,0,(GN260*(1+GN$5/Setup!$C$36)+IF($V261=21,N($F261),0))-CR261-EP261)</f>
        <v>0</v>
      </c>
      <c r="GO261" s="48" t="n">
        <f aca="false">IF((GO260*(1+GO$5/Setup!$C$36)+IF($V261=22,N($F261),0))-CS261-EQ261&lt;0.005,0,(GO260*(1+GO$5/Setup!$C$36)+IF($V261=22,N($F261),0))-CS261-EQ261)</f>
        <v>0</v>
      </c>
      <c r="GP261" s="48" t="n">
        <f aca="false">IF((GP260*(1+GP$5/Setup!$C$36)+IF($V261=23,N($F261),0))-CT261-ER261&lt;0.005,0,(GP260*(1+GP$5/Setup!$C$36)+IF($V261=23,N($F261),0))-CT261-ER261)</f>
        <v>0</v>
      </c>
      <c r="GQ261" s="48" t="n">
        <f aca="false">IF((GQ260*(1+GQ$5/Setup!$C$36)+IF($V261=24,N($F261),0))-CU261-ES261&lt;0.005,0,(GQ260*(1+GQ$5/Setup!$C$36)+IF($V261=24,N($F261),0))-CU261-ES261)</f>
        <v>0</v>
      </c>
      <c r="GR261" s="48" t="n">
        <f aca="false">IF((GR260*(1+GR$5/Setup!$C$36)+IF($V261=25,N($F261),0))-CV261-ET261&lt;0.005,0,(GR260*(1+GR$5/Setup!$C$36)+IF($V261=25,N($F261),0))-CV261-ET261)</f>
        <v>0</v>
      </c>
      <c r="GS261" s="48" t="n">
        <f aca="false">IF((GS260*(1+GS$5/Setup!$C$36)+IF($V261=26,N($F261),0))-CW261-EU261&lt;0.005,0,(GS260*(1+GS$5/Setup!$C$36)+IF($V261=26,N($F261),0))-CW261-EU261)</f>
        <v>0</v>
      </c>
      <c r="GT261" s="48" t="n">
        <f aca="false">IF((GT260*(1+GT$5/Setup!$C$36)+IF($V261=27,N($F261),0))-CX261-EV261&lt;0.005,0,(GT260*(1+GT$5/Setup!$C$36)+IF($V261=27,N($F261),0))-CX261-EV261)</f>
        <v>0</v>
      </c>
      <c r="GU261" s="48" t="n">
        <f aca="false">IF((GU260*(1+GU$5/Setup!$C$36)+IF($V261=28,N($F261),0))-CY261-EW261&lt;0.005,0,(GU260*(1+GU$5/Setup!$C$36)+IF($V261=28,N($F261),0))-CY261-EW261)</f>
        <v>0</v>
      </c>
      <c r="GV261" s="48" t="n">
        <f aca="false">IF((GV260*(1+GV$5/Setup!$C$36)+IF($V261=29,N($F261),0))-CZ261-EX261&lt;0.005,0,(GV260*(1+GV$5/Setup!$C$36)+IF($V261=29,N($F261),0))-CZ261-EX261)</f>
        <v>0</v>
      </c>
      <c r="GW261" s="48" t="n">
        <f aca="false">IF((GW260*(1+GW$5/Setup!$C$36)+IF($V261=30,N($F261),0))-DA261-EY261&lt;0.005,0,(GW260*(1+GW$5/Setup!$C$36)+IF($V261=30,N($F261),0))-DA261-EY261)</f>
        <v>0</v>
      </c>
      <c r="GX261" s="48" t="n">
        <f aca="false">IF((GX260*(1+GX$5/Setup!$C$36)+IF($V261=31,N($F261),0))-DB261-EZ261&lt;0.005,0,(GX260*(1+GX$5/Setup!$C$36)+IF($V261=31,N($F261),0))-DB261-EZ261)</f>
        <v>0</v>
      </c>
      <c r="GY261" s="48" t="n">
        <f aca="false">IF((GY260*(1+GY$5/Setup!$C$36)+IF($V261=32,N($F261),0))-DC261-FA261&lt;0.005,0,(GY260*(1+GY$5/Setup!$C$36)+IF($V261=32,N($F261),0))-DC261-FA261)</f>
        <v>0</v>
      </c>
      <c r="GZ261" s="48" t="n">
        <f aca="false">IF((GZ260*(1+GZ$5/Setup!$C$36)+IF($V261=33,N($F261),0))-DD261-FB261&lt;0.005,0,(GZ260*(1+GZ$5/Setup!$C$36)+IF($V261=33,N($F261),0))-DD261-FB261)</f>
        <v>0</v>
      </c>
      <c r="HA261" s="48" t="n">
        <f aca="false">IF((HA260*(1+HA$5/Setup!$C$36)+IF($V261=34,N($F261),0))-DE261-FC261&lt;0.005,0,(HA260*(1+HA$5/Setup!$C$36)+IF($V261=34,N($F261),0))-DE261-FC261)</f>
        <v>0</v>
      </c>
      <c r="HB261" s="48" t="n">
        <f aca="false">IF((HB260*(1+HB$5/Setup!$C$36)+IF($V261=35,N($F261),0))-DF261-FD261&lt;0.005,0,(HB260*(1+HB$5/Setup!$C$36)+IF($V261=35,N($F261),0))-DF261-FD261)</f>
        <v>0</v>
      </c>
      <c r="HC261" s="48" t="n">
        <f aca="false">IF((HC260*(1+HC$5/Setup!$C$36)+IF($V261=36,N($F261),0))-DG261-FE261&lt;0.005,0,(HC260*(1+HC$5/Setup!$C$36)+IF($V261=36,N($F261),0))-DG261-FE261)</f>
        <v>0</v>
      </c>
      <c r="HD261" s="48" t="n">
        <f aca="false">IF((HD260*(1+HD$5/Setup!$C$36)+IF($V261=37,N($F261),0))-DH261-FF261&lt;0.005,0,(HD260*(1+HD$5/Setup!$C$36)+IF($V261=37,N($F261),0))-DH261-FF261)</f>
        <v>0</v>
      </c>
      <c r="HE261" s="48" t="n">
        <f aca="false">IF((HE260*(1+HE$5/Setup!$C$36)+IF($V261=38,N($F261),0))-DI261-FG261&lt;0.005,0,(HE260*(1+HE$5/Setup!$C$36)+IF($V261=38,N($F261),0))-DI261-FG261)</f>
        <v>0</v>
      </c>
      <c r="HF261" s="48" t="n">
        <f aca="false">IF((HF260*(1+HF$5/Setup!$C$36)+IF($V261=39,N($F261),0))-DJ261-FH261&lt;0.005,0,(HF260*(1+HF$5/Setup!$C$36)+IF($V261=39,N($F261),0))-DJ261-FH261)</f>
        <v>0</v>
      </c>
      <c r="HG261" s="48" t="n">
        <f aca="false">IF((HG260*(1+HG$5/Setup!$C$36)+IF($V261=40,N($F261),0))-DK261-FI261&lt;0.005,0,(HG260*(1+HG$5/Setup!$C$36)+IF($V261=40,N($F261),0))-DK261-FI261)</f>
        <v>0</v>
      </c>
      <c r="HH261" s="48" t="n">
        <f aca="false">IF((HH260*(1+HH$5/Setup!$C$36)+IF($V261=41,N($F261),0))-DL261-FJ261&lt;0.005,0,(HH260*(1+HH$5/Setup!$C$36)+IF($V261=41,N($F261),0))-DL261-FJ261)</f>
        <v>0</v>
      </c>
      <c r="HI261" s="48" t="n">
        <f aca="false">IF((HI260*(1+HI$5/Setup!$C$36)+IF($V261=42,N($F261),0))-DM261-FK261&lt;0.005,0,(HI260*(1+HI$5/Setup!$C$36)+IF($V261=42,N($F261),0))-DM261-FK261)</f>
        <v>0</v>
      </c>
      <c r="HJ261" s="48" t="n">
        <f aca="false">IF((HJ260*(1+HJ$5/Setup!$C$36)+IF($V261=43,N($F261),0))-DN261-FL261&lt;0.005,0,(HJ260*(1+HJ$5/Setup!$C$36)+IF($V261=43,N($F261),0))-DN261-FL261)</f>
        <v>0</v>
      </c>
      <c r="HK261" s="48" t="n">
        <f aca="false">IF((HK260*(1+HK$5/Setup!$C$36)+IF($V261=44,N($F261),0))-DO261-FM261&lt;0.005,0,(HK260*(1+HK$5/Setup!$C$36)+IF($V261=44,N($F261),0))-DO261-FM261)</f>
        <v>0</v>
      </c>
      <c r="HL261" s="48" t="n">
        <f aca="false">IF((HL260*(1+HL$5/Setup!$C$36)+IF($V261=45,N($F261),0))-DP261-FN261&lt;0.005,0,(HL260*(1+HL$5/Setup!$C$36)+IF($V261=45,N($F261),0))-DP261-FN261)</f>
        <v>0</v>
      </c>
      <c r="HM261" s="48" t="n">
        <f aca="false">IF((HM260*(1+HM$5/Setup!$C$36)+IF($V261=46,N($F261),0))-DQ261-FO261&lt;0.005,0,(HM260*(1+HM$5/Setup!$C$36)+IF($V261=46,N($F261),0))-DQ261-FO261)</f>
        <v>0</v>
      </c>
      <c r="HN261" s="48" t="n">
        <f aca="false">IF((HN260*(1+HN$5/Setup!$C$36)+IF($V261=47,N($F261),0))-DR261-FP261&lt;0.005,0,(HN260*(1+HN$5/Setup!$C$36)+IF($V261=47,N($F261),0))-DR261-FP261)</f>
        <v>0</v>
      </c>
      <c r="HO261" s="48" t="n">
        <f aca="false">IF((HO260*(1+HO$5/Setup!$C$36)+IF($V261=48,N($F261),0))-DS261-FQ261&lt;0.005,0,(HO260*(1+HO$5/Setup!$C$36)+IF($V261=48,N($F261),0))-DS261-FQ261)</f>
        <v>0</v>
      </c>
      <c r="HP261" s="48" t="n">
        <f aca="false">IF((HP260*(1+HP$5/Setup!$C$36)+IF($V261=49,N($F261),0))-DT261-FR261&lt;0.005,0,(HP260*(1+HP$5/Setup!$C$36)+IF($V261=49,N($F261),0))-DT261-FR261)</f>
        <v>0</v>
      </c>
      <c r="HQ261" s="48" t="n">
        <f aca="false">IF((HQ260*(1+HQ$5/Setup!$C$36)+IF($V261=50,N($F261),0))-DU261-FS261&lt;0.005,0,(HQ260*(1+HQ$5/Setup!$C$36)+IF($V261=50,N($F261),0))-DU261-FS261)</f>
        <v>0</v>
      </c>
    </row>
    <row r="262" customFormat="false" ht="15" hidden="false" customHeight="false" outlineLevel="0" collapsed="false">
      <c r="A262" s="44" t="n">
        <v>254</v>
      </c>
      <c r="B262" s="45" t="n">
        <f aca="false">IF(Setup!$C$7="Every month",EDATE(Setup!$C$8,($A262-1)),IF(Setup!$C$7="Twice a month",DATE(YEAR(Setup!$C$8),MONTH(Setup!$C$8)+INT((($A262-1)+Setup!$C$41)/2),MIN(IF(MOD(($A262-1)+Setup!$C$41,2)=0,Setup!$C$39,Setup!$C$40),DAY(EOMONTH(DATE(YEAR(Setup!$C$8),MONTH(Setup!$C$8)+INT((($A262-1)+Setup!$C$41)/2),1),0)))),Setup!$C$8+($A262-1)*IF(Setup!$C$7="Every week",7,14)))</f>
        <v>49867</v>
      </c>
      <c r="C262" s="45" t="n">
        <f aca="false">IF(Setup!$C$7="Every month",EDATE(Setup!$C$8,$A262),IF(Setup!$C$7="Twice a month",DATE(YEAR(Setup!$C$8),MONTH(Setup!$C$8)+INT(($A262+Setup!$C$41)/2),MIN(IF(MOD($A262+Setup!$C$41,2)=0,Setup!$C$39,Setup!$C$40),DAY(EOMONTH(DATE(YEAR(Setup!$C$8),MONTH(Setup!$C$8)+INT(($A262+Setup!$C$41)/2),1),0)))),Setup!$C$8+$A262*IF(Setup!$C$7="Every week",7,14)))</f>
        <v>49881</v>
      </c>
      <c r="D262" s="46"/>
      <c r="E262" s="47"/>
      <c r="F262" s="47"/>
      <c r="G262" s="47"/>
      <c r="H262" s="47"/>
      <c r="I262" s="48" t="n">
        <f aca="false">N(Setup!$C$11)+N(E262)</f>
        <v>100</v>
      </c>
      <c r="J262" s="48" t="n">
        <f aca="false">MIN(Setup!$C$37,MAX(I262,0))</f>
        <v>9.23076923076923</v>
      </c>
      <c r="K262" s="48" t="n">
        <f aca="false">MIN(MAX(N(Setup!$C$14)-L261,0),MAX(I262-J262,0))</f>
        <v>0</v>
      </c>
      <c r="L262" s="48" t="n">
        <f aca="false">L261+K262-N(G262)</f>
        <v>500</v>
      </c>
      <c r="M262" s="48" t="n">
        <f aca="false">M261+J262-N(H262)</f>
        <v>2344.61538461539</v>
      </c>
      <c r="N262" s="48" t="n">
        <f aca="false">SUM(BX262:DU262)</f>
        <v>0</v>
      </c>
      <c r="O262" s="48" t="n">
        <f aca="false">SUM(Z262:BW262)-N262</f>
        <v>40</v>
      </c>
      <c r="P262" s="48" t="n">
        <f aca="false">MAX(I262-J262-K262,0)+O262</f>
        <v>130.769230769231</v>
      </c>
      <c r="Q262" s="48" t="n">
        <f aca="false">SUM(DV262:FS262)</f>
        <v>0</v>
      </c>
      <c r="R262" s="49" t="n">
        <f aca="false">N262+J262+K262+Q262</f>
        <v>9.23076923076923</v>
      </c>
      <c r="S262" s="48" t="n">
        <f aca="false">T262-T261-N(F262)+N262+Q262</f>
        <v>0</v>
      </c>
      <c r="T262" s="49" t="n">
        <f aca="false">SUM(FT262:HQ262)</f>
        <v>0</v>
      </c>
      <c r="U262" s="44" t="str">
        <f aca="false">IF(T261&lt;0.005,"",INDEX(Helpers!$C$2:$C$51,IF(_xlfn.MINIFS($DV$6:$FS$6,DV262:FS262,"&gt;0.005")=0,V262,_xlfn.MINIFS($DV$6:$FS$6,DV262:FS262,"&gt;0.005"))))</f>
        <v/>
      </c>
      <c r="V262" s="44" t="n">
        <f aca="false">IF(_xlfn.MINIFS($FT$6:$HQ$6,FT261:HQ261,"&gt;0.005")=0,1,_xlfn.MINIFS($FT$6:$HQ$6,FT261:HQ261,"&gt;0.005"))</f>
        <v>1</v>
      </c>
      <c r="W262" s="44" t="n">
        <f aca="false">IF(AND(D262&lt;&gt;"Paid",T261&gt;0.005),1,0)</f>
        <v>0</v>
      </c>
      <c r="X262" s="48" t="n">
        <f aca="false">SUMPRODUCT(((Helpers!$G$2:$G$51*(1+(Helpers!$D$2:$D$51+0.000000001)/12)^(($B262-Setup!$C$8)/(365.25/12))-Helpers!$E$2:$E$51*((1+(Helpers!$D$2:$D$51+0.000000001)/12)^(($B262-Setup!$C$8)/(365.25/12))-1)/((Helpers!$D$2:$D$51+0.000000001)/12))&gt;0)*(Helpers!$G$2:$G$51*(1+(Helpers!$D$2:$D$51+0.000000001)/12)^(($B262-Setup!$C$8)/(365.25/12))-Helpers!$E$2:$E$51*((1+(Helpers!$D$2:$D$51+0.000000001)/12)^(($B262-Setup!$C$8)/(365.25/12))-1)/((Helpers!$D$2:$D$51+0.000000001)/12)))</f>
        <v>0</v>
      </c>
      <c r="Y262" s="48"/>
      <c r="Z262" s="48" t="n">
        <f aca="false">IF(OR(N(Z$5)=0,Z$6=""),0,Z$5*((DATE(YEAR($B262),MONTH($B262),MIN(Z$6,DAY(EOMONTH($B262,0))))&gt;=$B262)*(DATE(YEAR($B262),MONTH($B262),MIN(Z$6,DAY(EOMONTH($B262,0))))&lt;$C262)+(DATE(YEAR($B262),MONTH($B262)+1,MIN(Z$6,DAY(EOMONTH($B262,1))))&gt;=$B262)*(DATE(YEAR($B262),MONTH($B262)+1,MIN(Z$6,DAY(EOMONTH($B262,1))))&lt;$C262)))</f>
        <v>0</v>
      </c>
      <c r="AA262" s="48" t="n">
        <f aca="false">IF(OR(N(AA$5)=0,AA$6=""),0,AA$5*((DATE(YEAR($B262),MONTH($B262),MIN(AA$6,DAY(EOMONTH($B262,0))))&gt;=$B262)*(DATE(YEAR($B262),MONTH($B262),MIN(AA$6,DAY(EOMONTH($B262,0))))&lt;$C262)+(DATE(YEAR($B262),MONTH($B262)+1,MIN(AA$6,DAY(EOMONTH($B262,1))))&gt;=$B262)*(DATE(YEAR($B262),MONTH($B262)+1,MIN(AA$6,DAY(EOMONTH($B262,1))))&lt;$C262)))</f>
        <v>40</v>
      </c>
      <c r="AB262" s="48" t="n">
        <f aca="false">IF(OR(N(AB$5)=0,AB$6=""),0,AB$5*((DATE(YEAR($B262),MONTH($B262),MIN(AB$6,DAY(EOMONTH($B262,0))))&gt;=$B262)*(DATE(YEAR($B262),MONTH($B262),MIN(AB$6,DAY(EOMONTH($B262,0))))&lt;$C262)+(DATE(YEAR($B262),MONTH($B262)+1,MIN(AB$6,DAY(EOMONTH($B262,1))))&gt;=$B262)*(DATE(YEAR($B262),MONTH($B262)+1,MIN(AB$6,DAY(EOMONTH($B262,1))))&lt;$C262)))</f>
        <v>0</v>
      </c>
      <c r="AC262" s="48" t="n">
        <f aca="false">IF(OR(N(AC$5)=0,AC$6=""),0,AC$5*((DATE(YEAR($B262),MONTH($B262),MIN(AC$6,DAY(EOMONTH($B262,0))))&gt;=$B262)*(DATE(YEAR($B262),MONTH($B262),MIN(AC$6,DAY(EOMONTH($B262,0))))&lt;$C262)+(DATE(YEAR($B262),MONTH($B262)+1,MIN(AC$6,DAY(EOMONTH($B262,1))))&gt;=$B262)*(DATE(YEAR($B262),MONTH($B262)+1,MIN(AC$6,DAY(EOMONTH($B262,1))))&lt;$C262)))</f>
        <v>0</v>
      </c>
      <c r="AD262" s="48" t="n">
        <f aca="false">IF(OR(N(AD$5)=0,AD$6=""),0,AD$5*((DATE(YEAR($B262),MONTH($B262),MIN(AD$6,DAY(EOMONTH($B262,0))))&gt;=$B262)*(DATE(YEAR($B262),MONTH($B262),MIN(AD$6,DAY(EOMONTH($B262,0))))&lt;$C262)+(DATE(YEAR($B262),MONTH($B262)+1,MIN(AD$6,DAY(EOMONTH($B262,1))))&gt;=$B262)*(DATE(YEAR($B262),MONTH($B262)+1,MIN(AD$6,DAY(EOMONTH($B262,1))))&lt;$C262)))</f>
        <v>0</v>
      </c>
      <c r="AE262" s="48" t="n">
        <f aca="false">IF(OR(N(AE$5)=0,AE$6=""),0,AE$5*((DATE(YEAR($B262),MONTH($B262),MIN(AE$6,DAY(EOMONTH($B262,0))))&gt;=$B262)*(DATE(YEAR($B262),MONTH($B262),MIN(AE$6,DAY(EOMONTH($B262,0))))&lt;$C262)+(DATE(YEAR($B262),MONTH($B262)+1,MIN(AE$6,DAY(EOMONTH($B262,1))))&gt;=$B262)*(DATE(YEAR($B262),MONTH($B262)+1,MIN(AE$6,DAY(EOMONTH($B262,1))))&lt;$C262)))</f>
        <v>0</v>
      </c>
      <c r="AF262" s="48" t="n">
        <f aca="false">IF(OR(N(AF$5)=0,AF$6=""),0,AF$5*((DATE(YEAR($B262),MONTH($B262),MIN(AF$6,DAY(EOMONTH($B262,0))))&gt;=$B262)*(DATE(YEAR($B262),MONTH($B262),MIN(AF$6,DAY(EOMONTH($B262,0))))&lt;$C262)+(DATE(YEAR($B262),MONTH($B262)+1,MIN(AF$6,DAY(EOMONTH($B262,1))))&gt;=$B262)*(DATE(YEAR($B262),MONTH($B262)+1,MIN(AF$6,DAY(EOMONTH($B262,1))))&lt;$C262)))</f>
        <v>0</v>
      </c>
      <c r="AG262" s="48" t="n">
        <f aca="false">IF(OR(N(AG$5)=0,AG$6=""),0,AG$5*((DATE(YEAR($B262),MONTH($B262),MIN(AG$6,DAY(EOMONTH($B262,0))))&gt;=$B262)*(DATE(YEAR($B262),MONTH($B262),MIN(AG$6,DAY(EOMONTH($B262,0))))&lt;$C262)+(DATE(YEAR($B262),MONTH($B262)+1,MIN(AG$6,DAY(EOMONTH($B262,1))))&gt;=$B262)*(DATE(YEAR($B262),MONTH($B262)+1,MIN(AG$6,DAY(EOMONTH($B262,1))))&lt;$C262)))</f>
        <v>0</v>
      </c>
      <c r="AH262" s="48" t="n">
        <f aca="false">IF(OR(N(AH$5)=0,AH$6=""),0,AH$5*((DATE(YEAR($B262),MONTH($B262),MIN(AH$6,DAY(EOMONTH($B262,0))))&gt;=$B262)*(DATE(YEAR($B262),MONTH($B262),MIN(AH$6,DAY(EOMONTH($B262,0))))&lt;$C262)+(DATE(YEAR($B262),MONTH($B262)+1,MIN(AH$6,DAY(EOMONTH($B262,1))))&gt;=$B262)*(DATE(YEAR($B262),MONTH($B262)+1,MIN(AH$6,DAY(EOMONTH($B262,1))))&lt;$C262)))</f>
        <v>0</v>
      </c>
      <c r="AI262" s="48" t="n">
        <f aca="false">IF(OR(N(AI$5)=0,AI$6=""),0,AI$5*((DATE(YEAR($B262),MONTH($B262),MIN(AI$6,DAY(EOMONTH($B262,0))))&gt;=$B262)*(DATE(YEAR($B262),MONTH($B262),MIN(AI$6,DAY(EOMONTH($B262,0))))&lt;$C262)+(DATE(YEAR($B262),MONTH($B262)+1,MIN(AI$6,DAY(EOMONTH($B262,1))))&gt;=$B262)*(DATE(YEAR($B262),MONTH($B262)+1,MIN(AI$6,DAY(EOMONTH($B262,1))))&lt;$C262)))</f>
        <v>0</v>
      </c>
      <c r="AJ262" s="48" t="n">
        <f aca="false">IF(OR(N(AJ$5)=0,AJ$6=""),0,AJ$5*((DATE(YEAR($B262),MONTH($B262),MIN(AJ$6,DAY(EOMONTH($B262,0))))&gt;=$B262)*(DATE(YEAR($B262),MONTH($B262),MIN(AJ$6,DAY(EOMONTH($B262,0))))&lt;$C262)+(DATE(YEAR($B262),MONTH($B262)+1,MIN(AJ$6,DAY(EOMONTH($B262,1))))&gt;=$B262)*(DATE(YEAR($B262),MONTH($B262)+1,MIN(AJ$6,DAY(EOMONTH($B262,1))))&lt;$C262)))</f>
        <v>0</v>
      </c>
      <c r="AK262" s="48" t="n">
        <f aca="false">IF(OR(N(AK$5)=0,AK$6=""),0,AK$5*((DATE(YEAR($B262),MONTH($B262),MIN(AK$6,DAY(EOMONTH($B262,0))))&gt;=$B262)*(DATE(YEAR($B262),MONTH($B262),MIN(AK$6,DAY(EOMONTH($B262,0))))&lt;$C262)+(DATE(YEAR($B262),MONTH($B262)+1,MIN(AK$6,DAY(EOMONTH($B262,1))))&gt;=$B262)*(DATE(YEAR($B262),MONTH($B262)+1,MIN(AK$6,DAY(EOMONTH($B262,1))))&lt;$C262)))</f>
        <v>0</v>
      </c>
      <c r="AL262" s="48" t="n">
        <f aca="false">IF(OR(N(AL$5)=0,AL$6=""),0,AL$5*((DATE(YEAR($B262),MONTH($B262),MIN(AL$6,DAY(EOMONTH($B262,0))))&gt;=$B262)*(DATE(YEAR($B262),MONTH($B262),MIN(AL$6,DAY(EOMONTH($B262,0))))&lt;$C262)+(DATE(YEAR($B262),MONTH($B262)+1,MIN(AL$6,DAY(EOMONTH($B262,1))))&gt;=$B262)*(DATE(YEAR($B262),MONTH($B262)+1,MIN(AL$6,DAY(EOMONTH($B262,1))))&lt;$C262)))</f>
        <v>0</v>
      </c>
      <c r="AM262" s="48" t="n">
        <f aca="false">IF(OR(N(AM$5)=0,AM$6=""),0,AM$5*((DATE(YEAR($B262),MONTH($B262),MIN(AM$6,DAY(EOMONTH($B262,0))))&gt;=$B262)*(DATE(YEAR($B262),MONTH($B262),MIN(AM$6,DAY(EOMONTH($B262,0))))&lt;$C262)+(DATE(YEAR($B262),MONTH($B262)+1,MIN(AM$6,DAY(EOMONTH($B262,1))))&gt;=$B262)*(DATE(YEAR($B262),MONTH($B262)+1,MIN(AM$6,DAY(EOMONTH($B262,1))))&lt;$C262)))</f>
        <v>0</v>
      </c>
      <c r="AN262" s="48" t="n">
        <f aca="false">IF(OR(N(AN$5)=0,AN$6=""),0,AN$5*((DATE(YEAR($B262),MONTH($B262),MIN(AN$6,DAY(EOMONTH($B262,0))))&gt;=$B262)*(DATE(YEAR($B262),MONTH($B262),MIN(AN$6,DAY(EOMONTH($B262,0))))&lt;$C262)+(DATE(YEAR($B262),MONTH($B262)+1,MIN(AN$6,DAY(EOMONTH($B262,1))))&gt;=$B262)*(DATE(YEAR($B262),MONTH($B262)+1,MIN(AN$6,DAY(EOMONTH($B262,1))))&lt;$C262)))</f>
        <v>0</v>
      </c>
      <c r="AO262" s="48" t="n">
        <f aca="false">IF(OR(N(AO$5)=0,AO$6=""),0,AO$5*((DATE(YEAR($B262),MONTH($B262),MIN(AO$6,DAY(EOMONTH($B262,0))))&gt;=$B262)*(DATE(YEAR($B262),MONTH($B262),MIN(AO$6,DAY(EOMONTH($B262,0))))&lt;$C262)+(DATE(YEAR($B262),MONTH($B262)+1,MIN(AO$6,DAY(EOMONTH($B262,1))))&gt;=$B262)*(DATE(YEAR($B262),MONTH($B262)+1,MIN(AO$6,DAY(EOMONTH($B262,1))))&lt;$C262)))</f>
        <v>0</v>
      </c>
      <c r="AP262" s="48" t="n">
        <f aca="false">IF(OR(N(AP$5)=0,AP$6=""),0,AP$5*((DATE(YEAR($B262),MONTH($B262),MIN(AP$6,DAY(EOMONTH($B262,0))))&gt;=$B262)*(DATE(YEAR($B262),MONTH($B262),MIN(AP$6,DAY(EOMONTH($B262,0))))&lt;$C262)+(DATE(YEAR($B262),MONTH($B262)+1,MIN(AP$6,DAY(EOMONTH($B262,1))))&gt;=$B262)*(DATE(YEAR($B262),MONTH($B262)+1,MIN(AP$6,DAY(EOMONTH($B262,1))))&lt;$C262)))</f>
        <v>0</v>
      </c>
      <c r="AQ262" s="48" t="n">
        <f aca="false">IF(OR(N(AQ$5)=0,AQ$6=""),0,AQ$5*((DATE(YEAR($B262),MONTH($B262),MIN(AQ$6,DAY(EOMONTH($B262,0))))&gt;=$B262)*(DATE(YEAR($B262),MONTH($B262),MIN(AQ$6,DAY(EOMONTH($B262,0))))&lt;$C262)+(DATE(YEAR($B262),MONTH($B262)+1,MIN(AQ$6,DAY(EOMONTH($B262,1))))&gt;=$B262)*(DATE(YEAR($B262),MONTH($B262)+1,MIN(AQ$6,DAY(EOMONTH($B262,1))))&lt;$C262)))</f>
        <v>0</v>
      </c>
      <c r="AR262" s="48" t="n">
        <f aca="false">IF(OR(N(AR$5)=0,AR$6=""),0,AR$5*((DATE(YEAR($B262),MONTH($B262),MIN(AR$6,DAY(EOMONTH($B262,0))))&gt;=$B262)*(DATE(YEAR($B262),MONTH($B262),MIN(AR$6,DAY(EOMONTH($B262,0))))&lt;$C262)+(DATE(YEAR($B262),MONTH($B262)+1,MIN(AR$6,DAY(EOMONTH($B262,1))))&gt;=$B262)*(DATE(YEAR($B262),MONTH($B262)+1,MIN(AR$6,DAY(EOMONTH($B262,1))))&lt;$C262)))</f>
        <v>0</v>
      </c>
      <c r="AS262" s="48" t="n">
        <f aca="false">IF(OR(N(AS$5)=0,AS$6=""),0,AS$5*((DATE(YEAR($B262),MONTH($B262),MIN(AS$6,DAY(EOMONTH($B262,0))))&gt;=$B262)*(DATE(YEAR($B262),MONTH($B262),MIN(AS$6,DAY(EOMONTH($B262,0))))&lt;$C262)+(DATE(YEAR($B262),MONTH($B262)+1,MIN(AS$6,DAY(EOMONTH($B262,1))))&gt;=$B262)*(DATE(YEAR($B262),MONTH($B262)+1,MIN(AS$6,DAY(EOMONTH($B262,1))))&lt;$C262)))</f>
        <v>0</v>
      </c>
      <c r="AT262" s="48" t="n">
        <f aca="false">IF(OR(N(AT$5)=0,AT$6=""),0,AT$5*((DATE(YEAR($B262),MONTH($B262),MIN(AT$6,DAY(EOMONTH($B262,0))))&gt;=$B262)*(DATE(YEAR($B262),MONTH($B262),MIN(AT$6,DAY(EOMONTH($B262,0))))&lt;$C262)+(DATE(YEAR($B262),MONTH($B262)+1,MIN(AT$6,DAY(EOMONTH($B262,1))))&gt;=$B262)*(DATE(YEAR($B262),MONTH($B262)+1,MIN(AT$6,DAY(EOMONTH($B262,1))))&lt;$C262)))</f>
        <v>0</v>
      </c>
      <c r="AU262" s="48" t="n">
        <f aca="false">IF(OR(N(AU$5)=0,AU$6=""),0,AU$5*((DATE(YEAR($B262),MONTH($B262),MIN(AU$6,DAY(EOMONTH($B262,0))))&gt;=$B262)*(DATE(YEAR($B262),MONTH($B262),MIN(AU$6,DAY(EOMONTH($B262,0))))&lt;$C262)+(DATE(YEAR($B262),MONTH($B262)+1,MIN(AU$6,DAY(EOMONTH($B262,1))))&gt;=$B262)*(DATE(YEAR($B262),MONTH($B262)+1,MIN(AU$6,DAY(EOMONTH($B262,1))))&lt;$C262)))</f>
        <v>0</v>
      </c>
      <c r="AV262" s="48" t="n">
        <f aca="false">IF(OR(N(AV$5)=0,AV$6=""),0,AV$5*((DATE(YEAR($B262),MONTH($B262),MIN(AV$6,DAY(EOMONTH($B262,0))))&gt;=$B262)*(DATE(YEAR($B262),MONTH($B262),MIN(AV$6,DAY(EOMONTH($B262,0))))&lt;$C262)+(DATE(YEAR($B262),MONTH($B262)+1,MIN(AV$6,DAY(EOMONTH($B262,1))))&gt;=$B262)*(DATE(YEAR($B262),MONTH($B262)+1,MIN(AV$6,DAY(EOMONTH($B262,1))))&lt;$C262)))</f>
        <v>0</v>
      </c>
      <c r="AW262" s="48" t="n">
        <f aca="false">IF(OR(N(AW$5)=0,AW$6=""),0,AW$5*((DATE(YEAR($B262),MONTH($B262),MIN(AW$6,DAY(EOMONTH($B262,0))))&gt;=$B262)*(DATE(YEAR($B262),MONTH($B262),MIN(AW$6,DAY(EOMONTH($B262,0))))&lt;$C262)+(DATE(YEAR($B262),MONTH($B262)+1,MIN(AW$6,DAY(EOMONTH($B262,1))))&gt;=$B262)*(DATE(YEAR($B262),MONTH($B262)+1,MIN(AW$6,DAY(EOMONTH($B262,1))))&lt;$C262)))</f>
        <v>0</v>
      </c>
      <c r="AX262" s="48" t="n">
        <f aca="false">IF(OR(N(AX$5)=0,AX$6=""),0,AX$5*((DATE(YEAR($B262),MONTH($B262),MIN(AX$6,DAY(EOMONTH($B262,0))))&gt;=$B262)*(DATE(YEAR($B262),MONTH($B262),MIN(AX$6,DAY(EOMONTH($B262,0))))&lt;$C262)+(DATE(YEAR($B262),MONTH($B262)+1,MIN(AX$6,DAY(EOMONTH($B262,1))))&gt;=$B262)*(DATE(YEAR($B262),MONTH($B262)+1,MIN(AX$6,DAY(EOMONTH($B262,1))))&lt;$C262)))</f>
        <v>0</v>
      </c>
      <c r="AY262" s="48" t="n">
        <f aca="false">IF(OR(N(AY$5)=0,AY$6=""),0,AY$5*((DATE(YEAR($B262),MONTH($B262),MIN(AY$6,DAY(EOMONTH($B262,0))))&gt;=$B262)*(DATE(YEAR($B262),MONTH($B262),MIN(AY$6,DAY(EOMONTH($B262,0))))&lt;$C262)+(DATE(YEAR($B262),MONTH($B262)+1,MIN(AY$6,DAY(EOMONTH($B262,1))))&gt;=$B262)*(DATE(YEAR($B262),MONTH($B262)+1,MIN(AY$6,DAY(EOMONTH($B262,1))))&lt;$C262)))</f>
        <v>0</v>
      </c>
      <c r="AZ262" s="48" t="n">
        <f aca="false">IF(OR(N(AZ$5)=0,AZ$6=""),0,AZ$5*((DATE(YEAR($B262),MONTH($B262),MIN(AZ$6,DAY(EOMONTH($B262,0))))&gt;=$B262)*(DATE(YEAR($B262),MONTH($B262),MIN(AZ$6,DAY(EOMONTH($B262,0))))&lt;$C262)+(DATE(YEAR($B262),MONTH($B262)+1,MIN(AZ$6,DAY(EOMONTH($B262,1))))&gt;=$B262)*(DATE(YEAR($B262),MONTH($B262)+1,MIN(AZ$6,DAY(EOMONTH($B262,1))))&lt;$C262)))</f>
        <v>0</v>
      </c>
      <c r="BA262" s="48" t="n">
        <f aca="false">IF(OR(N(BA$5)=0,BA$6=""),0,BA$5*((DATE(YEAR($B262),MONTH($B262),MIN(BA$6,DAY(EOMONTH($B262,0))))&gt;=$B262)*(DATE(YEAR($B262),MONTH($B262),MIN(BA$6,DAY(EOMONTH($B262,0))))&lt;$C262)+(DATE(YEAR($B262),MONTH($B262)+1,MIN(BA$6,DAY(EOMONTH($B262,1))))&gt;=$B262)*(DATE(YEAR($B262),MONTH($B262)+1,MIN(BA$6,DAY(EOMONTH($B262,1))))&lt;$C262)))</f>
        <v>0</v>
      </c>
      <c r="BB262" s="48" t="n">
        <f aca="false">IF(OR(N(BB$5)=0,BB$6=""),0,BB$5*((DATE(YEAR($B262),MONTH($B262),MIN(BB$6,DAY(EOMONTH($B262,0))))&gt;=$B262)*(DATE(YEAR($B262),MONTH($B262),MIN(BB$6,DAY(EOMONTH($B262,0))))&lt;$C262)+(DATE(YEAR($B262),MONTH($B262)+1,MIN(BB$6,DAY(EOMONTH($B262,1))))&gt;=$B262)*(DATE(YEAR($B262),MONTH($B262)+1,MIN(BB$6,DAY(EOMONTH($B262,1))))&lt;$C262)))</f>
        <v>0</v>
      </c>
      <c r="BC262" s="48" t="n">
        <f aca="false">IF(OR(N(BC$5)=0,BC$6=""),0,BC$5*((DATE(YEAR($B262),MONTH($B262),MIN(BC$6,DAY(EOMONTH($B262,0))))&gt;=$B262)*(DATE(YEAR($B262),MONTH($B262),MIN(BC$6,DAY(EOMONTH($B262,0))))&lt;$C262)+(DATE(YEAR($B262),MONTH($B262)+1,MIN(BC$6,DAY(EOMONTH($B262,1))))&gt;=$B262)*(DATE(YEAR($B262),MONTH($B262)+1,MIN(BC$6,DAY(EOMONTH($B262,1))))&lt;$C262)))</f>
        <v>0</v>
      </c>
      <c r="BD262" s="48" t="n">
        <f aca="false">IF(OR(N(BD$5)=0,BD$6=""),0,BD$5*((DATE(YEAR($B262),MONTH($B262),MIN(BD$6,DAY(EOMONTH($B262,0))))&gt;=$B262)*(DATE(YEAR($B262),MONTH($B262),MIN(BD$6,DAY(EOMONTH($B262,0))))&lt;$C262)+(DATE(YEAR($B262),MONTH($B262)+1,MIN(BD$6,DAY(EOMONTH($B262,1))))&gt;=$B262)*(DATE(YEAR($B262),MONTH($B262)+1,MIN(BD$6,DAY(EOMONTH($B262,1))))&lt;$C262)))</f>
        <v>0</v>
      </c>
      <c r="BE262" s="48" t="n">
        <f aca="false">IF(OR(N(BE$5)=0,BE$6=""),0,BE$5*((DATE(YEAR($B262),MONTH($B262),MIN(BE$6,DAY(EOMONTH($B262,0))))&gt;=$B262)*(DATE(YEAR($B262),MONTH($B262),MIN(BE$6,DAY(EOMONTH($B262,0))))&lt;$C262)+(DATE(YEAR($B262),MONTH($B262)+1,MIN(BE$6,DAY(EOMONTH($B262,1))))&gt;=$B262)*(DATE(YEAR($B262),MONTH($B262)+1,MIN(BE$6,DAY(EOMONTH($B262,1))))&lt;$C262)))</f>
        <v>0</v>
      </c>
      <c r="BF262" s="48" t="n">
        <f aca="false">IF(OR(N(BF$5)=0,BF$6=""),0,BF$5*((DATE(YEAR($B262),MONTH($B262),MIN(BF$6,DAY(EOMONTH($B262,0))))&gt;=$B262)*(DATE(YEAR($B262),MONTH($B262),MIN(BF$6,DAY(EOMONTH($B262,0))))&lt;$C262)+(DATE(YEAR($B262),MONTH($B262)+1,MIN(BF$6,DAY(EOMONTH($B262,1))))&gt;=$B262)*(DATE(YEAR($B262),MONTH($B262)+1,MIN(BF$6,DAY(EOMONTH($B262,1))))&lt;$C262)))</f>
        <v>0</v>
      </c>
      <c r="BG262" s="48" t="n">
        <f aca="false">IF(OR(N(BG$5)=0,BG$6=""),0,BG$5*((DATE(YEAR($B262),MONTH($B262),MIN(BG$6,DAY(EOMONTH($B262,0))))&gt;=$B262)*(DATE(YEAR($B262),MONTH($B262),MIN(BG$6,DAY(EOMONTH($B262,0))))&lt;$C262)+(DATE(YEAR($B262),MONTH($B262)+1,MIN(BG$6,DAY(EOMONTH($B262,1))))&gt;=$B262)*(DATE(YEAR($B262),MONTH($B262)+1,MIN(BG$6,DAY(EOMONTH($B262,1))))&lt;$C262)))</f>
        <v>0</v>
      </c>
      <c r="BH262" s="48" t="n">
        <f aca="false">IF(OR(N(BH$5)=0,BH$6=""),0,BH$5*((DATE(YEAR($B262),MONTH($B262),MIN(BH$6,DAY(EOMONTH($B262,0))))&gt;=$B262)*(DATE(YEAR($B262),MONTH($B262),MIN(BH$6,DAY(EOMONTH($B262,0))))&lt;$C262)+(DATE(YEAR($B262),MONTH($B262)+1,MIN(BH$6,DAY(EOMONTH($B262,1))))&gt;=$B262)*(DATE(YEAR($B262),MONTH($B262)+1,MIN(BH$6,DAY(EOMONTH($B262,1))))&lt;$C262)))</f>
        <v>0</v>
      </c>
      <c r="BI262" s="48" t="n">
        <f aca="false">IF(OR(N(BI$5)=0,BI$6=""),0,BI$5*((DATE(YEAR($B262),MONTH($B262),MIN(BI$6,DAY(EOMONTH($B262,0))))&gt;=$B262)*(DATE(YEAR($B262),MONTH($B262),MIN(BI$6,DAY(EOMONTH($B262,0))))&lt;$C262)+(DATE(YEAR($B262),MONTH($B262)+1,MIN(BI$6,DAY(EOMONTH($B262,1))))&gt;=$B262)*(DATE(YEAR($B262),MONTH($B262)+1,MIN(BI$6,DAY(EOMONTH($B262,1))))&lt;$C262)))</f>
        <v>0</v>
      </c>
      <c r="BJ262" s="48" t="n">
        <f aca="false">IF(OR(N(BJ$5)=0,BJ$6=""),0,BJ$5*((DATE(YEAR($B262),MONTH($B262),MIN(BJ$6,DAY(EOMONTH($B262,0))))&gt;=$B262)*(DATE(YEAR($B262),MONTH($B262),MIN(BJ$6,DAY(EOMONTH($B262,0))))&lt;$C262)+(DATE(YEAR($B262),MONTH($B262)+1,MIN(BJ$6,DAY(EOMONTH($B262,1))))&gt;=$B262)*(DATE(YEAR($B262),MONTH($B262)+1,MIN(BJ$6,DAY(EOMONTH($B262,1))))&lt;$C262)))</f>
        <v>0</v>
      </c>
      <c r="BK262" s="48" t="n">
        <f aca="false">IF(OR(N(BK$5)=0,BK$6=""),0,BK$5*((DATE(YEAR($B262),MONTH($B262),MIN(BK$6,DAY(EOMONTH($B262,0))))&gt;=$B262)*(DATE(YEAR($B262),MONTH($B262),MIN(BK$6,DAY(EOMONTH($B262,0))))&lt;$C262)+(DATE(YEAR($B262),MONTH($B262)+1,MIN(BK$6,DAY(EOMONTH($B262,1))))&gt;=$B262)*(DATE(YEAR($B262),MONTH($B262)+1,MIN(BK$6,DAY(EOMONTH($B262,1))))&lt;$C262)))</f>
        <v>0</v>
      </c>
      <c r="BL262" s="48" t="n">
        <f aca="false">IF(OR(N(BL$5)=0,BL$6=""),0,BL$5*((DATE(YEAR($B262),MONTH($B262),MIN(BL$6,DAY(EOMONTH($B262,0))))&gt;=$B262)*(DATE(YEAR($B262),MONTH($B262),MIN(BL$6,DAY(EOMONTH($B262,0))))&lt;$C262)+(DATE(YEAR($B262),MONTH($B262)+1,MIN(BL$6,DAY(EOMONTH($B262,1))))&gt;=$B262)*(DATE(YEAR($B262),MONTH($B262)+1,MIN(BL$6,DAY(EOMONTH($B262,1))))&lt;$C262)))</f>
        <v>0</v>
      </c>
      <c r="BM262" s="48" t="n">
        <f aca="false">IF(OR(N(BM$5)=0,BM$6=""),0,BM$5*((DATE(YEAR($B262),MONTH($B262),MIN(BM$6,DAY(EOMONTH($B262,0))))&gt;=$B262)*(DATE(YEAR($B262),MONTH($B262),MIN(BM$6,DAY(EOMONTH($B262,0))))&lt;$C262)+(DATE(YEAR($B262),MONTH($B262)+1,MIN(BM$6,DAY(EOMONTH($B262,1))))&gt;=$B262)*(DATE(YEAR($B262),MONTH($B262)+1,MIN(BM$6,DAY(EOMONTH($B262,1))))&lt;$C262)))</f>
        <v>0</v>
      </c>
      <c r="BN262" s="48" t="n">
        <f aca="false">IF(OR(N(BN$5)=0,BN$6=""),0,BN$5*((DATE(YEAR($B262),MONTH($B262),MIN(BN$6,DAY(EOMONTH($B262,0))))&gt;=$B262)*(DATE(YEAR($B262),MONTH($B262),MIN(BN$6,DAY(EOMONTH($B262,0))))&lt;$C262)+(DATE(YEAR($B262),MONTH($B262)+1,MIN(BN$6,DAY(EOMONTH($B262,1))))&gt;=$B262)*(DATE(YEAR($B262),MONTH($B262)+1,MIN(BN$6,DAY(EOMONTH($B262,1))))&lt;$C262)))</f>
        <v>0</v>
      </c>
      <c r="BO262" s="48" t="n">
        <f aca="false">IF(OR(N(BO$5)=0,BO$6=""),0,BO$5*((DATE(YEAR($B262),MONTH($B262),MIN(BO$6,DAY(EOMONTH($B262,0))))&gt;=$B262)*(DATE(YEAR($B262),MONTH($B262),MIN(BO$6,DAY(EOMONTH($B262,0))))&lt;$C262)+(DATE(YEAR($B262),MONTH($B262)+1,MIN(BO$6,DAY(EOMONTH($B262,1))))&gt;=$B262)*(DATE(YEAR($B262),MONTH($B262)+1,MIN(BO$6,DAY(EOMONTH($B262,1))))&lt;$C262)))</f>
        <v>0</v>
      </c>
      <c r="BP262" s="48" t="n">
        <f aca="false">IF(OR(N(BP$5)=0,BP$6=""),0,BP$5*((DATE(YEAR($B262),MONTH($B262),MIN(BP$6,DAY(EOMONTH($B262,0))))&gt;=$B262)*(DATE(YEAR($B262),MONTH($B262),MIN(BP$6,DAY(EOMONTH($B262,0))))&lt;$C262)+(DATE(YEAR($B262),MONTH($B262)+1,MIN(BP$6,DAY(EOMONTH($B262,1))))&gt;=$B262)*(DATE(YEAR($B262),MONTH($B262)+1,MIN(BP$6,DAY(EOMONTH($B262,1))))&lt;$C262)))</f>
        <v>0</v>
      </c>
      <c r="BQ262" s="48" t="n">
        <f aca="false">IF(OR(N(BQ$5)=0,BQ$6=""),0,BQ$5*((DATE(YEAR($B262),MONTH($B262),MIN(BQ$6,DAY(EOMONTH($B262,0))))&gt;=$B262)*(DATE(YEAR($B262),MONTH($B262),MIN(BQ$6,DAY(EOMONTH($B262,0))))&lt;$C262)+(DATE(YEAR($B262),MONTH($B262)+1,MIN(BQ$6,DAY(EOMONTH($B262,1))))&gt;=$B262)*(DATE(YEAR($B262),MONTH($B262)+1,MIN(BQ$6,DAY(EOMONTH($B262,1))))&lt;$C262)))</f>
        <v>0</v>
      </c>
      <c r="BR262" s="48" t="n">
        <f aca="false">IF(OR(N(BR$5)=0,BR$6=""),0,BR$5*((DATE(YEAR($B262),MONTH($B262),MIN(BR$6,DAY(EOMONTH($B262,0))))&gt;=$B262)*(DATE(YEAR($B262),MONTH($B262),MIN(BR$6,DAY(EOMONTH($B262,0))))&lt;$C262)+(DATE(YEAR($B262),MONTH($B262)+1,MIN(BR$6,DAY(EOMONTH($B262,1))))&gt;=$B262)*(DATE(YEAR($B262),MONTH($B262)+1,MIN(BR$6,DAY(EOMONTH($B262,1))))&lt;$C262)))</f>
        <v>0</v>
      </c>
      <c r="BS262" s="48" t="n">
        <f aca="false">IF(OR(N(BS$5)=0,BS$6=""),0,BS$5*((DATE(YEAR($B262),MONTH($B262),MIN(BS$6,DAY(EOMONTH($B262,0))))&gt;=$B262)*(DATE(YEAR($B262),MONTH($B262),MIN(BS$6,DAY(EOMONTH($B262,0))))&lt;$C262)+(DATE(YEAR($B262),MONTH($B262)+1,MIN(BS$6,DAY(EOMONTH($B262,1))))&gt;=$B262)*(DATE(YEAR($B262),MONTH($B262)+1,MIN(BS$6,DAY(EOMONTH($B262,1))))&lt;$C262)))</f>
        <v>0</v>
      </c>
      <c r="BT262" s="48" t="n">
        <f aca="false">IF(OR(N(BT$5)=0,BT$6=""),0,BT$5*((DATE(YEAR($B262),MONTH($B262),MIN(BT$6,DAY(EOMONTH($B262,0))))&gt;=$B262)*(DATE(YEAR($B262),MONTH($B262),MIN(BT$6,DAY(EOMONTH($B262,0))))&lt;$C262)+(DATE(YEAR($B262),MONTH($B262)+1,MIN(BT$6,DAY(EOMONTH($B262,1))))&gt;=$B262)*(DATE(YEAR($B262),MONTH($B262)+1,MIN(BT$6,DAY(EOMONTH($B262,1))))&lt;$C262)))</f>
        <v>0</v>
      </c>
      <c r="BU262" s="48" t="n">
        <f aca="false">IF(OR(N(BU$5)=0,BU$6=""),0,BU$5*((DATE(YEAR($B262),MONTH($B262),MIN(BU$6,DAY(EOMONTH($B262,0))))&gt;=$B262)*(DATE(YEAR($B262),MONTH($B262),MIN(BU$6,DAY(EOMONTH($B262,0))))&lt;$C262)+(DATE(YEAR($B262),MONTH($B262)+1,MIN(BU$6,DAY(EOMONTH($B262,1))))&gt;=$B262)*(DATE(YEAR($B262),MONTH($B262)+1,MIN(BU$6,DAY(EOMONTH($B262,1))))&lt;$C262)))</f>
        <v>0</v>
      </c>
      <c r="BV262" s="48" t="n">
        <f aca="false">IF(OR(N(BV$5)=0,BV$6=""),0,BV$5*((DATE(YEAR($B262),MONTH($B262),MIN(BV$6,DAY(EOMONTH($B262,0))))&gt;=$B262)*(DATE(YEAR($B262),MONTH($B262),MIN(BV$6,DAY(EOMONTH($B262,0))))&lt;$C262)+(DATE(YEAR($B262),MONTH($B262)+1,MIN(BV$6,DAY(EOMONTH($B262,1))))&gt;=$B262)*(DATE(YEAR($B262),MONTH($B262)+1,MIN(BV$6,DAY(EOMONTH($B262,1))))&lt;$C262)))</f>
        <v>0</v>
      </c>
      <c r="BW262" s="48" t="n">
        <f aca="false">IF(OR(N(BW$5)=0,BW$6=""),0,BW$5*((DATE(YEAR($B262),MONTH($B262),MIN(BW$6,DAY(EOMONTH($B262,0))))&gt;=$B262)*(DATE(YEAR($B262),MONTH($B262),MIN(BW$6,DAY(EOMONTH($B262,0))))&lt;$C262)+(DATE(YEAR($B262),MONTH($B262)+1,MIN(BW$6,DAY(EOMONTH($B262,1))))&gt;=$B262)*(DATE(YEAR($B262),MONTH($B262)+1,MIN(BW$6,DAY(EOMONTH($B262,1))))&lt;$C262)))</f>
        <v>0</v>
      </c>
      <c r="BX262" s="48" t="n">
        <f aca="false">MIN(Z262,(FT261*(1+FT$5/Setup!$C$36)+IF($V262=1,N($F262),0)))</f>
        <v>0</v>
      </c>
      <c r="BY262" s="48" t="n">
        <f aca="false">MIN(AA262,(FU261*(1+FU$5/Setup!$C$36)+IF($V262=2,N($F262),0)))</f>
        <v>0</v>
      </c>
      <c r="BZ262" s="48" t="n">
        <f aca="false">MIN(AB262,(FV261*(1+FV$5/Setup!$C$36)+IF($V262=3,N($F262),0)))</f>
        <v>0</v>
      </c>
      <c r="CA262" s="48" t="n">
        <f aca="false">MIN(AC262,(FW261*(1+FW$5/Setup!$C$36)+IF($V262=4,N($F262),0)))</f>
        <v>0</v>
      </c>
      <c r="CB262" s="48" t="n">
        <f aca="false">MIN(AD262,(FX261*(1+FX$5/Setup!$C$36)+IF($V262=5,N($F262),0)))</f>
        <v>0</v>
      </c>
      <c r="CC262" s="48" t="n">
        <f aca="false">MIN(AE262,(FY261*(1+FY$5/Setup!$C$36)+IF($V262=6,N($F262),0)))</f>
        <v>0</v>
      </c>
      <c r="CD262" s="48" t="n">
        <f aca="false">MIN(AF262,(FZ261*(1+FZ$5/Setup!$C$36)+IF($V262=7,N($F262),0)))</f>
        <v>0</v>
      </c>
      <c r="CE262" s="48" t="n">
        <f aca="false">MIN(AG262,(GA261*(1+GA$5/Setup!$C$36)+IF($V262=8,N($F262),0)))</f>
        <v>0</v>
      </c>
      <c r="CF262" s="48" t="n">
        <f aca="false">MIN(AH262,(GB261*(1+GB$5/Setup!$C$36)+IF($V262=9,N($F262),0)))</f>
        <v>0</v>
      </c>
      <c r="CG262" s="48" t="n">
        <f aca="false">MIN(AI262,(GC261*(1+GC$5/Setup!$C$36)+IF($V262=10,N($F262),0)))</f>
        <v>0</v>
      </c>
      <c r="CH262" s="48" t="n">
        <f aca="false">MIN(AJ262,(GD261*(1+GD$5/Setup!$C$36)+IF($V262=11,N($F262),0)))</f>
        <v>0</v>
      </c>
      <c r="CI262" s="48" t="n">
        <f aca="false">MIN(AK262,(GE261*(1+GE$5/Setup!$C$36)+IF($V262=12,N($F262),0)))</f>
        <v>0</v>
      </c>
      <c r="CJ262" s="48" t="n">
        <f aca="false">MIN(AL262,(GF261*(1+GF$5/Setup!$C$36)+IF($V262=13,N($F262),0)))</f>
        <v>0</v>
      </c>
      <c r="CK262" s="48" t="n">
        <f aca="false">MIN(AM262,(GG261*(1+GG$5/Setup!$C$36)+IF($V262=14,N($F262),0)))</f>
        <v>0</v>
      </c>
      <c r="CL262" s="48" t="n">
        <f aca="false">MIN(AN262,(GH261*(1+GH$5/Setup!$C$36)+IF($V262=15,N($F262),0)))</f>
        <v>0</v>
      </c>
      <c r="CM262" s="48" t="n">
        <f aca="false">MIN(AO262,(GI261*(1+GI$5/Setup!$C$36)+IF($V262=16,N($F262),0)))</f>
        <v>0</v>
      </c>
      <c r="CN262" s="48" t="n">
        <f aca="false">MIN(AP262,(GJ261*(1+GJ$5/Setup!$C$36)+IF($V262=17,N($F262),0)))</f>
        <v>0</v>
      </c>
      <c r="CO262" s="48" t="n">
        <f aca="false">MIN(AQ262,(GK261*(1+GK$5/Setup!$C$36)+IF($V262=18,N($F262),0)))</f>
        <v>0</v>
      </c>
      <c r="CP262" s="48" t="n">
        <f aca="false">MIN(AR262,(GL261*(1+GL$5/Setup!$C$36)+IF($V262=19,N($F262),0)))</f>
        <v>0</v>
      </c>
      <c r="CQ262" s="48" t="n">
        <f aca="false">MIN(AS262,(GM261*(1+GM$5/Setup!$C$36)+IF($V262=20,N($F262),0)))</f>
        <v>0</v>
      </c>
      <c r="CR262" s="48" t="n">
        <f aca="false">MIN(AT262,(GN261*(1+GN$5/Setup!$C$36)+IF($V262=21,N($F262),0)))</f>
        <v>0</v>
      </c>
      <c r="CS262" s="48" t="n">
        <f aca="false">MIN(AU262,(GO261*(1+GO$5/Setup!$C$36)+IF($V262=22,N($F262),0)))</f>
        <v>0</v>
      </c>
      <c r="CT262" s="48" t="n">
        <f aca="false">MIN(AV262,(GP261*(1+GP$5/Setup!$C$36)+IF($V262=23,N($F262),0)))</f>
        <v>0</v>
      </c>
      <c r="CU262" s="48" t="n">
        <f aca="false">MIN(AW262,(GQ261*(1+GQ$5/Setup!$C$36)+IF($V262=24,N($F262),0)))</f>
        <v>0</v>
      </c>
      <c r="CV262" s="48" t="n">
        <f aca="false">MIN(AX262,(GR261*(1+GR$5/Setup!$C$36)+IF($V262=25,N($F262),0)))</f>
        <v>0</v>
      </c>
      <c r="CW262" s="48" t="n">
        <f aca="false">MIN(AY262,(GS261*(1+GS$5/Setup!$C$36)+IF($V262=26,N($F262),0)))</f>
        <v>0</v>
      </c>
      <c r="CX262" s="48" t="n">
        <f aca="false">MIN(AZ262,(GT261*(1+GT$5/Setup!$C$36)+IF($V262=27,N($F262),0)))</f>
        <v>0</v>
      </c>
      <c r="CY262" s="48" t="n">
        <f aca="false">MIN(BA262,(GU261*(1+GU$5/Setup!$C$36)+IF($V262=28,N($F262),0)))</f>
        <v>0</v>
      </c>
      <c r="CZ262" s="48" t="n">
        <f aca="false">MIN(BB262,(GV261*(1+GV$5/Setup!$C$36)+IF($V262=29,N($F262),0)))</f>
        <v>0</v>
      </c>
      <c r="DA262" s="48" t="n">
        <f aca="false">MIN(BC262,(GW261*(1+GW$5/Setup!$C$36)+IF($V262=30,N($F262),0)))</f>
        <v>0</v>
      </c>
      <c r="DB262" s="48" t="n">
        <f aca="false">MIN(BD262,(GX261*(1+GX$5/Setup!$C$36)+IF($V262=31,N($F262),0)))</f>
        <v>0</v>
      </c>
      <c r="DC262" s="48" t="n">
        <f aca="false">MIN(BE262,(GY261*(1+GY$5/Setup!$C$36)+IF($V262=32,N($F262),0)))</f>
        <v>0</v>
      </c>
      <c r="DD262" s="48" t="n">
        <f aca="false">MIN(BF262,(GZ261*(1+GZ$5/Setup!$C$36)+IF($V262=33,N($F262),0)))</f>
        <v>0</v>
      </c>
      <c r="DE262" s="48" t="n">
        <f aca="false">MIN(BG262,(HA261*(1+HA$5/Setup!$C$36)+IF($V262=34,N($F262),0)))</f>
        <v>0</v>
      </c>
      <c r="DF262" s="48" t="n">
        <f aca="false">MIN(BH262,(HB261*(1+HB$5/Setup!$C$36)+IF($V262=35,N($F262),0)))</f>
        <v>0</v>
      </c>
      <c r="DG262" s="48" t="n">
        <f aca="false">MIN(BI262,(HC261*(1+HC$5/Setup!$C$36)+IF($V262=36,N($F262),0)))</f>
        <v>0</v>
      </c>
      <c r="DH262" s="48" t="n">
        <f aca="false">MIN(BJ262,(HD261*(1+HD$5/Setup!$C$36)+IF($V262=37,N($F262),0)))</f>
        <v>0</v>
      </c>
      <c r="DI262" s="48" t="n">
        <f aca="false">MIN(BK262,(HE261*(1+HE$5/Setup!$C$36)+IF($V262=38,N($F262),0)))</f>
        <v>0</v>
      </c>
      <c r="DJ262" s="48" t="n">
        <f aca="false">MIN(BL262,(HF261*(1+HF$5/Setup!$C$36)+IF($V262=39,N($F262),0)))</f>
        <v>0</v>
      </c>
      <c r="DK262" s="48" t="n">
        <f aca="false">MIN(BM262,(HG261*(1+HG$5/Setup!$C$36)+IF($V262=40,N($F262),0)))</f>
        <v>0</v>
      </c>
      <c r="DL262" s="48" t="n">
        <f aca="false">MIN(BN262,(HH261*(1+HH$5/Setup!$C$36)+IF($V262=41,N($F262),0)))</f>
        <v>0</v>
      </c>
      <c r="DM262" s="48" t="n">
        <f aca="false">MIN(BO262,(HI261*(1+HI$5/Setup!$C$36)+IF($V262=42,N($F262),0)))</f>
        <v>0</v>
      </c>
      <c r="DN262" s="48" t="n">
        <f aca="false">MIN(BP262,(HJ261*(1+HJ$5/Setup!$C$36)+IF($V262=43,N($F262),0)))</f>
        <v>0</v>
      </c>
      <c r="DO262" s="48" t="n">
        <f aca="false">MIN(BQ262,(HK261*(1+HK$5/Setup!$C$36)+IF($V262=44,N($F262),0)))</f>
        <v>0</v>
      </c>
      <c r="DP262" s="48" t="n">
        <f aca="false">MIN(BR262,(HL261*(1+HL$5/Setup!$C$36)+IF($V262=45,N($F262),0)))</f>
        <v>0</v>
      </c>
      <c r="DQ262" s="48" t="n">
        <f aca="false">MIN(BS262,(HM261*(1+HM$5/Setup!$C$36)+IF($V262=46,N($F262),0)))</f>
        <v>0</v>
      </c>
      <c r="DR262" s="48" t="n">
        <f aca="false">MIN(BT262,(HN261*(1+HN$5/Setup!$C$36)+IF($V262=47,N($F262),0)))</f>
        <v>0</v>
      </c>
      <c r="DS262" s="48" t="n">
        <f aca="false">MIN(BU262,(HO261*(1+HO$5/Setup!$C$36)+IF($V262=48,N($F262),0)))</f>
        <v>0</v>
      </c>
      <c r="DT262" s="48" t="n">
        <f aca="false">MIN(BV262,(HP261*(1+HP$5/Setup!$C$36)+IF($V262=49,N($F262),0)))</f>
        <v>0</v>
      </c>
      <c r="DU262" s="48" t="n">
        <f aca="false">MIN(BW262,(HQ261*(1+HQ$5/Setup!$C$36)+IF($V262=50,N($F262),0)))</f>
        <v>0</v>
      </c>
      <c r="DV262" s="48" t="n">
        <f aca="false">MIN(MAX((FT261*(1+FT$5/Setup!$C$36)+IF($V262=1,N($F262),0))-BX262,0),MAX($P262-0,0))</f>
        <v>0</v>
      </c>
      <c r="DW262" s="48" t="n">
        <f aca="false">MIN(MAX((FU261*(1+FU$5/Setup!$C$36)+IF($V262=2,N($F262),0))-BY262,0),MAX($P262-SUM(DV262:DV262),0))</f>
        <v>0</v>
      </c>
      <c r="DX262" s="48" t="n">
        <f aca="false">MIN(MAX((FV261*(1+FV$5/Setup!$C$36)+IF($V262=3,N($F262),0))-BZ262,0),MAX($P262-SUM(DV262:DW262),0))</f>
        <v>0</v>
      </c>
      <c r="DY262" s="48" t="n">
        <f aca="false">MIN(MAX((FW261*(1+FW$5/Setup!$C$36)+IF($V262=4,N($F262),0))-CA262,0),MAX($P262-SUM(DV262:DX262),0))</f>
        <v>0</v>
      </c>
      <c r="DZ262" s="48" t="n">
        <f aca="false">MIN(MAX((FX261*(1+FX$5/Setup!$C$36)+IF($V262=5,N($F262),0))-CB262,0),MAX($P262-SUM(DV262:DY262),0))</f>
        <v>0</v>
      </c>
      <c r="EA262" s="48" t="n">
        <f aca="false">MIN(MAX((FY261*(1+FY$5/Setup!$C$36)+IF($V262=6,N($F262),0))-CC262,0),MAX($P262-SUM(DV262:DZ262),0))</f>
        <v>0</v>
      </c>
      <c r="EB262" s="48" t="n">
        <f aca="false">MIN(MAX((FZ261*(1+FZ$5/Setup!$C$36)+IF($V262=7,N($F262),0))-CD262,0),MAX($P262-SUM(DV262:EA262),0))</f>
        <v>0</v>
      </c>
      <c r="EC262" s="48" t="n">
        <f aca="false">MIN(MAX((GA261*(1+GA$5/Setup!$C$36)+IF($V262=8,N($F262),0))-CE262,0),MAX($P262-SUM(DV262:EB262),0))</f>
        <v>0</v>
      </c>
      <c r="ED262" s="48" t="n">
        <f aca="false">MIN(MAX((GB261*(1+GB$5/Setup!$C$36)+IF($V262=9,N($F262),0))-CF262,0),MAX($P262-SUM(DV262:EC262),0))</f>
        <v>0</v>
      </c>
      <c r="EE262" s="48" t="n">
        <f aca="false">MIN(MAX((GC261*(1+GC$5/Setup!$C$36)+IF($V262=10,N($F262),0))-CG262,0),MAX($P262-SUM(DV262:ED262),0))</f>
        <v>0</v>
      </c>
      <c r="EF262" s="48" t="n">
        <f aca="false">MIN(MAX((GD261*(1+GD$5/Setup!$C$36)+IF($V262=11,N($F262),0))-CH262,0),MAX($P262-SUM(DV262:EE262),0))</f>
        <v>0</v>
      </c>
      <c r="EG262" s="48" t="n">
        <f aca="false">MIN(MAX((GE261*(1+GE$5/Setup!$C$36)+IF($V262=12,N($F262),0))-CI262,0),MAX($P262-SUM(DV262:EF262),0))</f>
        <v>0</v>
      </c>
      <c r="EH262" s="48" t="n">
        <f aca="false">MIN(MAX((GF261*(1+GF$5/Setup!$C$36)+IF($V262=13,N($F262),0))-CJ262,0),MAX($P262-SUM(DV262:EG262),0))</f>
        <v>0</v>
      </c>
      <c r="EI262" s="48" t="n">
        <f aca="false">MIN(MAX((GG261*(1+GG$5/Setup!$C$36)+IF($V262=14,N($F262),0))-CK262,0),MAX($P262-SUM(DV262:EH262),0))</f>
        <v>0</v>
      </c>
      <c r="EJ262" s="48" t="n">
        <f aca="false">MIN(MAX((GH261*(1+GH$5/Setup!$C$36)+IF($V262=15,N($F262),0))-CL262,0),MAX($P262-SUM(DV262:EI262),0))</f>
        <v>0</v>
      </c>
      <c r="EK262" s="48" t="n">
        <f aca="false">MIN(MAX((GI261*(1+GI$5/Setup!$C$36)+IF($V262=16,N($F262),0))-CM262,0),MAX($P262-SUM(DV262:EJ262),0))</f>
        <v>0</v>
      </c>
      <c r="EL262" s="48" t="n">
        <f aca="false">MIN(MAX((GJ261*(1+GJ$5/Setup!$C$36)+IF($V262=17,N($F262),0))-CN262,0),MAX($P262-SUM(DV262:EK262),0))</f>
        <v>0</v>
      </c>
      <c r="EM262" s="48" t="n">
        <f aca="false">MIN(MAX((GK261*(1+GK$5/Setup!$C$36)+IF($V262=18,N($F262),0))-CO262,0),MAX($P262-SUM(DV262:EL262),0))</f>
        <v>0</v>
      </c>
      <c r="EN262" s="48" t="n">
        <f aca="false">MIN(MAX((GL261*(1+GL$5/Setup!$C$36)+IF($V262=19,N($F262),0))-CP262,0),MAX($P262-SUM(DV262:EM262),0))</f>
        <v>0</v>
      </c>
      <c r="EO262" s="48" t="n">
        <f aca="false">MIN(MAX((GM261*(1+GM$5/Setup!$C$36)+IF($V262=20,N($F262),0))-CQ262,0),MAX($P262-SUM(DV262:EN262),0))</f>
        <v>0</v>
      </c>
      <c r="EP262" s="48" t="n">
        <f aca="false">MIN(MAX((GN261*(1+GN$5/Setup!$C$36)+IF($V262=21,N($F262),0))-CR262,0),MAX($P262-SUM(DV262:EO262),0))</f>
        <v>0</v>
      </c>
      <c r="EQ262" s="48" t="n">
        <f aca="false">MIN(MAX((GO261*(1+GO$5/Setup!$C$36)+IF($V262=22,N($F262),0))-CS262,0),MAX($P262-SUM(DV262:EP262),0))</f>
        <v>0</v>
      </c>
      <c r="ER262" s="48" t="n">
        <f aca="false">MIN(MAX((GP261*(1+GP$5/Setup!$C$36)+IF($V262=23,N($F262),0))-CT262,0),MAX($P262-SUM(DV262:EQ262),0))</f>
        <v>0</v>
      </c>
      <c r="ES262" s="48" t="n">
        <f aca="false">MIN(MAX((GQ261*(1+GQ$5/Setup!$C$36)+IF($V262=24,N($F262),0))-CU262,0),MAX($P262-SUM(DV262:ER262),0))</f>
        <v>0</v>
      </c>
      <c r="ET262" s="48" t="n">
        <f aca="false">MIN(MAX((GR261*(1+GR$5/Setup!$C$36)+IF($V262=25,N($F262),0))-CV262,0),MAX($P262-SUM(DV262:ES262),0))</f>
        <v>0</v>
      </c>
      <c r="EU262" s="48" t="n">
        <f aca="false">MIN(MAX((GS261*(1+GS$5/Setup!$C$36)+IF($V262=26,N($F262),0))-CW262,0),MAX($P262-SUM(DV262:ET262),0))</f>
        <v>0</v>
      </c>
      <c r="EV262" s="48" t="n">
        <f aca="false">MIN(MAX((GT261*(1+GT$5/Setup!$C$36)+IF($V262=27,N($F262),0))-CX262,0),MAX($P262-SUM(DV262:EU262),0))</f>
        <v>0</v>
      </c>
      <c r="EW262" s="48" t="n">
        <f aca="false">MIN(MAX((GU261*(1+GU$5/Setup!$C$36)+IF($V262=28,N($F262),0))-CY262,0),MAX($P262-SUM(DV262:EV262),0))</f>
        <v>0</v>
      </c>
      <c r="EX262" s="48" t="n">
        <f aca="false">MIN(MAX((GV261*(1+GV$5/Setup!$C$36)+IF($V262=29,N($F262),0))-CZ262,0),MAX($P262-SUM(DV262:EW262),0))</f>
        <v>0</v>
      </c>
      <c r="EY262" s="48" t="n">
        <f aca="false">MIN(MAX((GW261*(1+GW$5/Setup!$C$36)+IF($V262=30,N($F262),0))-DA262,0),MAX($P262-SUM(DV262:EX262),0))</f>
        <v>0</v>
      </c>
      <c r="EZ262" s="48" t="n">
        <f aca="false">MIN(MAX((GX261*(1+GX$5/Setup!$C$36)+IF($V262=31,N($F262),0))-DB262,0),MAX($P262-SUM(DV262:EY262),0))</f>
        <v>0</v>
      </c>
      <c r="FA262" s="48" t="n">
        <f aca="false">MIN(MAX((GY261*(1+GY$5/Setup!$C$36)+IF($V262=32,N($F262),0))-DC262,0),MAX($P262-SUM(DV262:EZ262),0))</f>
        <v>0</v>
      </c>
      <c r="FB262" s="48" t="n">
        <f aca="false">MIN(MAX((GZ261*(1+GZ$5/Setup!$C$36)+IF($V262=33,N($F262),0))-DD262,0),MAX($P262-SUM(DV262:FA262),0))</f>
        <v>0</v>
      </c>
      <c r="FC262" s="48" t="n">
        <f aca="false">MIN(MAX((HA261*(1+HA$5/Setup!$C$36)+IF($V262=34,N($F262),0))-DE262,0),MAX($P262-SUM(DV262:FB262),0))</f>
        <v>0</v>
      </c>
      <c r="FD262" s="48" t="n">
        <f aca="false">MIN(MAX((HB261*(1+HB$5/Setup!$C$36)+IF($V262=35,N($F262),0))-DF262,0),MAX($P262-SUM(DV262:FC262),0))</f>
        <v>0</v>
      </c>
      <c r="FE262" s="48" t="n">
        <f aca="false">MIN(MAX((HC261*(1+HC$5/Setup!$C$36)+IF($V262=36,N($F262),0))-DG262,0),MAX($P262-SUM(DV262:FD262),0))</f>
        <v>0</v>
      </c>
      <c r="FF262" s="48" t="n">
        <f aca="false">MIN(MAX((HD261*(1+HD$5/Setup!$C$36)+IF($V262=37,N($F262),0))-DH262,0),MAX($P262-SUM(DV262:FE262),0))</f>
        <v>0</v>
      </c>
      <c r="FG262" s="48" t="n">
        <f aca="false">MIN(MAX((HE261*(1+HE$5/Setup!$C$36)+IF($V262=38,N($F262),0))-DI262,0),MAX($P262-SUM(DV262:FF262),0))</f>
        <v>0</v>
      </c>
      <c r="FH262" s="48" t="n">
        <f aca="false">MIN(MAX((HF261*(1+HF$5/Setup!$C$36)+IF($V262=39,N($F262),0))-DJ262,0),MAX($P262-SUM(DV262:FG262),0))</f>
        <v>0</v>
      </c>
      <c r="FI262" s="48" t="n">
        <f aca="false">MIN(MAX((HG261*(1+HG$5/Setup!$C$36)+IF($V262=40,N($F262),0))-DK262,0),MAX($P262-SUM(DV262:FH262),0))</f>
        <v>0</v>
      </c>
      <c r="FJ262" s="48" t="n">
        <f aca="false">MIN(MAX((HH261*(1+HH$5/Setup!$C$36)+IF($V262=41,N($F262),0))-DL262,0),MAX($P262-SUM(DV262:FI262),0))</f>
        <v>0</v>
      </c>
      <c r="FK262" s="48" t="n">
        <f aca="false">MIN(MAX((HI261*(1+HI$5/Setup!$C$36)+IF($V262=42,N($F262),0))-DM262,0),MAX($P262-SUM(DV262:FJ262),0))</f>
        <v>0</v>
      </c>
      <c r="FL262" s="48" t="n">
        <f aca="false">MIN(MAX((HJ261*(1+HJ$5/Setup!$C$36)+IF($V262=43,N($F262),0))-DN262,0),MAX($P262-SUM(DV262:FK262),0))</f>
        <v>0</v>
      </c>
      <c r="FM262" s="48" t="n">
        <f aca="false">MIN(MAX((HK261*(1+HK$5/Setup!$C$36)+IF($V262=44,N($F262),0))-DO262,0),MAX($P262-SUM(DV262:FL262),0))</f>
        <v>0</v>
      </c>
      <c r="FN262" s="48" t="n">
        <f aca="false">MIN(MAX((HL261*(1+HL$5/Setup!$C$36)+IF($V262=45,N($F262),0))-DP262,0),MAX($P262-SUM(DV262:FM262),0))</f>
        <v>0</v>
      </c>
      <c r="FO262" s="48" t="n">
        <f aca="false">MIN(MAX((HM261*(1+HM$5/Setup!$C$36)+IF($V262=46,N($F262),0))-DQ262,0),MAX($P262-SUM(DV262:FN262),0))</f>
        <v>0</v>
      </c>
      <c r="FP262" s="48" t="n">
        <f aca="false">MIN(MAX((HN261*(1+HN$5/Setup!$C$36)+IF($V262=47,N($F262),0))-DR262,0),MAX($P262-SUM(DV262:FO262),0))</f>
        <v>0</v>
      </c>
      <c r="FQ262" s="48" t="n">
        <f aca="false">MIN(MAX((HO261*(1+HO$5/Setup!$C$36)+IF($V262=48,N($F262),0))-DS262,0),MAX($P262-SUM(DV262:FP262),0))</f>
        <v>0</v>
      </c>
      <c r="FR262" s="48" t="n">
        <f aca="false">MIN(MAX((HP261*(1+HP$5/Setup!$C$36)+IF($V262=49,N($F262),0))-DT262,0),MAX($P262-SUM(DV262:FQ262),0))</f>
        <v>0</v>
      </c>
      <c r="FS262" s="48" t="n">
        <f aca="false">MIN(MAX((HQ261*(1+HQ$5/Setup!$C$36)+IF($V262=50,N($F262),0))-DU262,0),MAX($P262-SUM(DV262:FR262),0))</f>
        <v>0</v>
      </c>
      <c r="FT262" s="48" t="n">
        <f aca="false">IF((FT261*(1+FT$5/Setup!$C$36)+IF($V262=1,N($F262),0))-BX262-DV262&lt;0.005,0,(FT261*(1+FT$5/Setup!$C$36)+IF($V262=1,N($F262),0))-BX262-DV262)</f>
        <v>0</v>
      </c>
      <c r="FU262" s="48" t="n">
        <f aca="false">IF((FU261*(1+FU$5/Setup!$C$36)+IF($V262=2,N($F262),0))-BY262-DW262&lt;0.005,0,(FU261*(1+FU$5/Setup!$C$36)+IF($V262=2,N($F262),0))-BY262-DW262)</f>
        <v>0</v>
      </c>
      <c r="FV262" s="48" t="n">
        <f aca="false">IF((FV261*(1+FV$5/Setup!$C$36)+IF($V262=3,N($F262),0))-BZ262-DX262&lt;0.005,0,(FV261*(1+FV$5/Setup!$C$36)+IF($V262=3,N($F262),0))-BZ262-DX262)</f>
        <v>0</v>
      </c>
      <c r="FW262" s="48" t="n">
        <f aca="false">IF((FW261*(1+FW$5/Setup!$C$36)+IF($V262=4,N($F262),0))-CA262-DY262&lt;0.005,0,(FW261*(1+FW$5/Setup!$C$36)+IF($V262=4,N($F262),0))-CA262-DY262)</f>
        <v>0</v>
      </c>
      <c r="FX262" s="48" t="n">
        <f aca="false">IF((FX261*(1+FX$5/Setup!$C$36)+IF($V262=5,N($F262),0))-CB262-DZ262&lt;0.005,0,(FX261*(1+FX$5/Setup!$C$36)+IF($V262=5,N($F262),0))-CB262-DZ262)</f>
        <v>0</v>
      </c>
      <c r="FY262" s="48" t="n">
        <f aca="false">IF((FY261*(1+FY$5/Setup!$C$36)+IF($V262=6,N($F262),0))-CC262-EA262&lt;0.005,0,(FY261*(1+FY$5/Setup!$C$36)+IF($V262=6,N($F262),0))-CC262-EA262)</f>
        <v>0</v>
      </c>
      <c r="FZ262" s="48" t="n">
        <f aca="false">IF((FZ261*(1+FZ$5/Setup!$C$36)+IF($V262=7,N($F262),0))-CD262-EB262&lt;0.005,0,(FZ261*(1+FZ$5/Setup!$C$36)+IF($V262=7,N($F262),0))-CD262-EB262)</f>
        <v>0</v>
      </c>
      <c r="GA262" s="48" t="n">
        <f aca="false">IF((GA261*(1+GA$5/Setup!$C$36)+IF($V262=8,N($F262),0))-CE262-EC262&lt;0.005,0,(GA261*(1+GA$5/Setup!$C$36)+IF($V262=8,N($F262),0))-CE262-EC262)</f>
        <v>0</v>
      </c>
      <c r="GB262" s="48" t="n">
        <f aca="false">IF((GB261*(1+GB$5/Setup!$C$36)+IF($V262=9,N($F262),0))-CF262-ED262&lt;0.005,0,(GB261*(1+GB$5/Setup!$C$36)+IF($V262=9,N($F262),0))-CF262-ED262)</f>
        <v>0</v>
      </c>
      <c r="GC262" s="48" t="n">
        <f aca="false">IF((GC261*(1+GC$5/Setup!$C$36)+IF($V262=10,N($F262),0))-CG262-EE262&lt;0.005,0,(GC261*(1+GC$5/Setup!$C$36)+IF($V262=10,N($F262),0))-CG262-EE262)</f>
        <v>0</v>
      </c>
      <c r="GD262" s="48" t="n">
        <f aca="false">IF((GD261*(1+GD$5/Setup!$C$36)+IF($V262=11,N($F262),0))-CH262-EF262&lt;0.005,0,(GD261*(1+GD$5/Setup!$C$36)+IF($V262=11,N($F262),0))-CH262-EF262)</f>
        <v>0</v>
      </c>
      <c r="GE262" s="48" t="n">
        <f aca="false">IF((GE261*(1+GE$5/Setup!$C$36)+IF($V262=12,N($F262),0))-CI262-EG262&lt;0.005,0,(GE261*(1+GE$5/Setup!$C$36)+IF($V262=12,N($F262),0))-CI262-EG262)</f>
        <v>0</v>
      </c>
      <c r="GF262" s="48" t="n">
        <f aca="false">IF((GF261*(1+GF$5/Setup!$C$36)+IF($V262=13,N($F262),0))-CJ262-EH262&lt;0.005,0,(GF261*(1+GF$5/Setup!$C$36)+IF($V262=13,N($F262),0))-CJ262-EH262)</f>
        <v>0</v>
      </c>
      <c r="GG262" s="48" t="n">
        <f aca="false">IF((GG261*(1+GG$5/Setup!$C$36)+IF($V262=14,N($F262),0))-CK262-EI262&lt;0.005,0,(GG261*(1+GG$5/Setup!$C$36)+IF($V262=14,N($F262),0))-CK262-EI262)</f>
        <v>0</v>
      </c>
      <c r="GH262" s="48" t="n">
        <f aca="false">IF((GH261*(1+GH$5/Setup!$C$36)+IF($V262=15,N($F262),0))-CL262-EJ262&lt;0.005,0,(GH261*(1+GH$5/Setup!$C$36)+IF($V262=15,N($F262),0))-CL262-EJ262)</f>
        <v>0</v>
      </c>
      <c r="GI262" s="48" t="n">
        <f aca="false">IF((GI261*(1+GI$5/Setup!$C$36)+IF($V262=16,N($F262),0))-CM262-EK262&lt;0.005,0,(GI261*(1+GI$5/Setup!$C$36)+IF($V262=16,N($F262),0))-CM262-EK262)</f>
        <v>0</v>
      </c>
      <c r="GJ262" s="48" t="n">
        <f aca="false">IF((GJ261*(1+GJ$5/Setup!$C$36)+IF($V262=17,N($F262),0))-CN262-EL262&lt;0.005,0,(GJ261*(1+GJ$5/Setup!$C$36)+IF($V262=17,N($F262),0))-CN262-EL262)</f>
        <v>0</v>
      </c>
      <c r="GK262" s="48" t="n">
        <f aca="false">IF((GK261*(1+GK$5/Setup!$C$36)+IF($V262=18,N($F262),0))-CO262-EM262&lt;0.005,0,(GK261*(1+GK$5/Setup!$C$36)+IF($V262=18,N($F262),0))-CO262-EM262)</f>
        <v>0</v>
      </c>
      <c r="GL262" s="48" t="n">
        <f aca="false">IF((GL261*(1+GL$5/Setup!$C$36)+IF($V262=19,N($F262),0))-CP262-EN262&lt;0.005,0,(GL261*(1+GL$5/Setup!$C$36)+IF($V262=19,N($F262),0))-CP262-EN262)</f>
        <v>0</v>
      </c>
      <c r="GM262" s="48" t="n">
        <f aca="false">IF((GM261*(1+GM$5/Setup!$C$36)+IF($V262=20,N($F262),0))-CQ262-EO262&lt;0.005,0,(GM261*(1+GM$5/Setup!$C$36)+IF($V262=20,N($F262),0))-CQ262-EO262)</f>
        <v>0</v>
      </c>
      <c r="GN262" s="48" t="n">
        <f aca="false">IF((GN261*(1+GN$5/Setup!$C$36)+IF($V262=21,N($F262),0))-CR262-EP262&lt;0.005,0,(GN261*(1+GN$5/Setup!$C$36)+IF($V262=21,N($F262),0))-CR262-EP262)</f>
        <v>0</v>
      </c>
      <c r="GO262" s="48" t="n">
        <f aca="false">IF((GO261*(1+GO$5/Setup!$C$36)+IF($V262=22,N($F262),0))-CS262-EQ262&lt;0.005,0,(GO261*(1+GO$5/Setup!$C$36)+IF($V262=22,N($F262),0))-CS262-EQ262)</f>
        <v>0</v>
      </c>
      <c r="GP262" s="48" t="n">
        <f aca="false">IF((GP261*(1+GP$5/Setup!$C$36)+IF($V262=23,N($F262),0))-CT262-ER262&lt;0.005,0,(GP261*(1+GP$5/Setup!$C$36)+IF($V262=23,N($F262),0))-CT262-ER262)</f>
        <v>0</v>
      </c>
      <c r="GQ262" s="48" t="n">
        <f aca="false">IF((GQ261*(1+GQ$5/Setup!$C$36)+IF($V262=24,N($F262),0))-CU262-ES262&lt;0.005,0,(GQ261*(1+GQ$5/Setup!$C$36)+IF($V262=24,N($F262),0))-CU262-ES262)</f>
        <v>0</v>
      </c>
      <c r="GR262" s="48" t="n">
        <f aca="false">IF((GR261*(1+GR$5/Setup!$C$36)+IF($V262=25,N($F262),0))-CV262-ET262&lt;0.005,0,(GR261*(1+GR$5/Setup!$C$36)+IF($V262=25,N($F262),0))-CV262-ET262)</f>
        <v>0</v>
      </c>
      <c r="GS262" s="48" t="n">
        <f aca="false">IF((GS261*(1+GS$5/Setup!$C$36)+IF($V262=26,N($F262),0))-CW262-EU262&lt;0.005,0,(GS261*(1+GS$5/Setup!$C$36)+IF($V262=26,N($F262),0))-CW262-EU262)</f>
        <v>0</v>
      </c>
      <c r="GT262" s="48" t="n">
        <f aca="false">IF((GT261*(1+GT$5/Setup!$C$36)+IF($V262=27,N($F262),0))-CX262-EV262&lt;0.005,0,(GT261*(1+GT$5/Setup!$C$36)+IF($V262=27,N($F262),0))-CX262-EV262)</f>
        <v>0</v>
      </c>
      <c r="GU262" s="48" t="n">
        <f aca="false">IF((GU261*(1+GU$5/Setup!$C$36)+IF($V262=28,N($F262),0))-CY262-EW262&lt;0.005,0,(GU261*(1+GU$5/Setup!$C$36)+IF($V262=28,N($F262),0))-CY262-EW262)</f>
        <v>0</v>
      </c>
      <c r="GV262" s="48" t="n">
        <f aca="false">IF((GV261*(1+GV$5/Setup!$C$36)+IF($V262=29,N($F262),0))-CZ262-EX262&lt;0.005,0,(GV261*(1+GV$5/Setup!$C$36)+IF($V262=29,N($F262),0))-CZ262-EX262)</f>
        <v>0</v>
      </c>
      <c r="GW262" s="48" t="n">
        <f aca="false">IF((GW261*(1+GW$5/Setup!$C$36)+IF($V262=30,N($F262),0))-DA262-EY262&lt;0.005,0,(GW261*(1+GW$5/Setup!$C$36)+IF($V262=30,N($F262),0))-DA262-EY262)</f>
        <v>0</v>
      </c>
      <c r="GX262" s="48" t="n">
        <f aca="false">IF((GX261*(1+GX$5/Setup!$C$36)+IF($V262=31,N($F262),0))-DB262-EZ262&lt;0.005,0,(GX261*(1+GX$5/Setup!$C$36)+IF($V262=31,N($F262),0))-DB262-EZ262)</f>
        <v>0</v>
      </c>
      <c r="GY262" s="48" t="n">
        <f aca="false">IF((GY261*(1+GY$5/Setup!$C$36)+IF($V262=32,N($F262),0))-DC262-FA262&lt;0.005,0,(GY261*(1+GY$5/Setup!$C$36)+IF($V262=32,N($F262),0))-DC262-FA262)</f>
        <v>0</v>
      </c>
      <c r="GZ262" s="48" t="n">
        <f aca="false">IF((GZ261*(1+GZ$5/Setup!$C$36)+IF($V262=33,N($F262),0))-DD262-FB262&lt;0.005,0,(GZ261*(1+GZ$5/Setup!$C$36)+IF($V262=33,N($F262),0))-DD262-FB262)</f>
        <v>0</v>
      </c>
      <c r="HA262" s="48" t="n">
        <f aca="false">IF((HA261*(1+HA$5/Setup!$C$36)+IF($V262=34,N($F262),0))-DE262-FC262&lt;0.005,0,(HA261*(1+HA$5/Setup!$C$36)+IF($V262=34,N($F262),0))-DE262-FC262)</f>
        <v>0</v>
      </c>
      <c r="HB262" s="48" t="n">
        <f aca="false">IF((HB261*(1+HB$5/Setup!$C$36)+IF($V262=35,N($F262),0))-DF262-FD262&lt;0.005,0,(HB261*(1+HB$5/Setup!$C$36)+IF($V262=35,N($F262),0))-DF262-FD262)</f>
        <v>0</v>
      </c>
      <c r="HC262" s="48" t="n">
        <f aca="false">IF((HC261*(1+HC$5/Setup!$C$36)+IF($V262=36,N($F262),0))-DG262-FE262&lt;0.005,0,(HC261*(1+HC$5/Setup!$C$36)+IF($V262=36,N($F262),0))-DG262-FE262)</f>
        <v>0</v>
      </c>
      <c r="HD262" s="48" t="n">
        <f aca="false">IF((HD261*(1+HD$5/Setup!$C$36)+IF($V262=37,N($F262),0))-DH262-FF262&lt;0.005,0,(HD261*(1+HD$5/Setup!$C$36)+IF($V262=37,N($F262),0))-DH262-FF262)</f>
        <v>0</v>
      </c>
      <c r="HE262" s="48" t="n">
        <f aca="false">IF((HE261*(1+HE$5/Setup!$C$36)+IF($V262=38,N($F262),0))-DI262-FG262&lt;0.005,0,(HE261*(1+HE$5/Setup!$C$36)+IF($V262=38,N($F262),0))-DI262-FG262)</f>
        <v>0</v>
      </c>
      <c r="HF262" s="48" t="n">
        <f aca="false">IF((HF261*(1+HF$5/Setup!$C$36)+IF($V262=39,N($F262),0))-DJ262-FH262&lt;0.005,0,(HF261*(1+HF$5/Setup!$C$36)+IF($V262=39,N($F262),0))-DJ262-FH262)</f>
        <v>0</v>
      </c>
      <c r="HG262" s="48" t="n">
        <f aca="false">IF((HG261*(1+HG$5/Setup!$C$36)+IF($V262=40,N($F262),0))-DK262-FI262&lt;0.005,0,(HG261*(1+HG$5/Setup!$C$36)+IF($V262=40,N($F262),0))-DK262-FI262)</f>
        <v>0</v>
      </c>
      <c r="HH262" s="48" t="n">
        <f aca="false">IF((HH261*(1+HH$5/Setup!$C$36)+IF($V262=41,N($F262),0))-DL262-FJ262&lt;0.005,0,(HH261*(1+HH$5/Setup!$C$36)+IF($V262=41,N($F262),0))-DL262-FJ262)</f>
        <v>0</v>
      </c>
      <c r="HI262" s="48" t="n">
        <f aca="false">IF((HI261*(1+HI$5/Setup!$C$36)+IF($V262=42,N($F262),0))-DM262-FK262&lt;0.005,0,(HI261*(1+HI$5/Setup!$C$36)+IF($V262=42,N($F262),0))-DM262-FK262)</f>
        <v>0</v>
      </c>
      <c r="HJ262" s="48" t="n">
        <f aca="false">IF((HJ261*(1+HJ$5/Setup!$C$36)+IF($V262=43,N($F262),0))-DN262-FL262&lt;0.005,0,(HJ261*(1+HJ$5/Setup!$C$36)+IF($V262=43,N($F262),0))-DN262-FL262)</f>
        <v>0</v>
      </c>
      <c r="HK262" s="48" t="n">
        <f aca="false">IF((HK261*(1+HK$5/Setup!$C$36)+IF($V262=44,N($F262),0))-DO262-FM262&lt;0.005,0,(HK261*(1+HK$5/Setup!$C$36)+IF($V262=44,N($F262),0))-DO262-FM262)</f>
        <v>0</v>
      </c>
      <c r="HL262" s="48" t="n">
        <f aca="false">IF((HL261*(1+HL$5/Setup!$C$36)+IF($V262=45,N($F262),0))-DP262-FN262&lt;0.005,0,(HL261*(1+HL$5/Setup!$C$36)+IF($V262=45,N($F262),0))-DP262-FN262)</f>
        <v>0</v>
      </c>
      <c r="HM262" s="48" t="n">
        <f aca="false">IF((HM261*(1+HM$5/Setup!$C$36)+IF($V262=46,N($F262),0))-DQ262-FO262&lt;0.005,0,(HM261*(1+HM$5/Setup!$C$36)+IF($V262=46,N($F262),0))-DQ262-FO262)</f>
        <v>0</v>
      </c>
      <c r="HN262" s="48" t="n">
        <f aca="false">IF((HN261*(1+HN$5/Setup!$C$36)+IF($V262=47,N($F262),0))-DR262-FP262&lt;0.005,0,(HN261*(1+HN$5/Setup!$C$36)+IF($V262=47,N($F262),0))-DR262-FP262)</f>
        <v>0</v>
      </c>
      <c r="HO262" s="48" t="n">
        <f aca="false">IF((HO261*(1+HO$5/Setup!$C$36)+IF($V262=48,N($F262),0))-DS262-FQ262&lt;0.005,0,(HO261*(1+HO$5/Setup!$C$36)+IF($V262=48,N($F262),0))-DS262-FQ262)</f>
        <v>0</v>
      </c>
      <c r="HP262" s="48" t="n">
        <f aca="false">IF((HP261*(1+HP$5/Setup!$C$36)+IF($V262=49,N($F262),0))-DT262-FR262&lt;0.005,0,(HP261*(1+HP$5/Setup!$C$36)+IF($V262=49,N($F262),0))-DT262-FR262)</f>
        <v>0</v>
      </c>
      <c r="HQ262" s="48" t="n">
        <f aca="false">IF((HQ261*(1+HQ$5/Setup!$C$36)+IF($V262=50,N($F262),0))-DU262-FS262&lt;0.005,0,(HQ261*(1+HQ$5/Setup!$C$36)+IF($V262=50,N($F262),0))-DU262-FS262)</f>
        <v>0</v>
      </c>
    </row>
    <row r="263" customFormat="false" ht="15" hidden="false" customHeight="false" outlineLevel="0" collapsed="false">
      <c r="A263" s="44" t="n">
        <v>255</v>
      </c>
      <c r="B263" s="45" t="n">
        <f aca="false">IF(Setup!$C$7="Every month",EDATE(Setup!$C$8,($A263-1)),IF(Setup!$C$7="Twice a month",DATE(YEAR(Setup!$C$8),MONTH(Setup!$C$8)+INT((($A263-1)+Setup!$C$41)/2),MIN(IF(MOD(($A263-1)+Setup!$C$41,2)=0,Setup!$C$39,Setup!$C$40),DAY(EOMONTH(DATE(YEAR(Setup!$C$8),MONTH(Setup!$C$8)+INT((($A263-1)+Setup!$C$41)/2),1),0)))),Setup!$C$8+($A263-1)*IF(Setup!$C$7="Every week",7,14)))</f>
        <v>49881</v>
      </c>
      <c r="C263" s="45" t="n">
        <f aca="false">IF(Setup!$C$7="Every month",EDATE(Setup!$C$8,$A263),IF(Setup!$C$7="Twice a month",DATE(YEAR(Setup!$C$8),MONTH(Setup!$C$8)+INT(($A263+Setup!$C$41)/2),MIN(IF(MOD($A263+Setup!$C$41,2)=0,Setup!$C$39,Setup!$C$40),DAY(EOMONTH(DATE(YEAR(Setup!$C$8),MONTH(Setup!$C$8)+INT(($A263+Setup!$C$41)/2),1),0)))),Setup!$C$8+$A263*IF(Setup!$C$7="Every week",7,14)))</f>
        <v>49895</v>
      </c>
      <c r="D263" s="46"/>
      <c r="E263" s="47"/>
      <c r="F263" s="47"/>
      <c r="G263" s="47"/>
      <c r="H263" s="47"/>
      <c r="I263" s="48" t="n">
        <f aca="false">N(Setup!$C$11)+N(E263)</f>
        <v>100</v>
      </c>
      <c r="J263" s="48" t="n">
        <f aca="false">MIN(Setup!$C$37,MAX(I263,0))</f>
        <v>9.23076923076923</v>
      </c>
      <c r="K263" s="48" t="n">
        <f aca="false">MIN(MAX(N(Setup!$C$14)-L262,0),MAX(I263-J263,0))</f>
        <v>0</v>
      </c>
      <c r="L263" s="48" t="n">
        <f aca="false">L262+K263-N(G263)</f>
        <v>500</v>
      </c>
      <c r="M263" s="48" t="n">
        <f aca="false">M262+J263-N(H263)</f>
        <v>2353.84615384616</v>
      </c>
      <c r="N263" s="48" t="n">
        <f aca="false">SUM(BX263:DU263)</f>
        <v>0</v>
      </c>
      <c r="O263" s="48" t="n">
        <f aca="false">SUM(Z263:BW263)-N263</f>
        <v>0</v>
      </c>
      <c r="P263" s="48" t="n">
        <f aca="false">MAX(I263-J263-K263,0)+O263</f>
        <v>90.7692307692308</v>
      </c>
      <c r="Q263" s="48" t="n">
        <f aca="false">SUM(DV263:FS263)</f>
        <v>0</v>
      </c>
      <c r="R263" s="49" t="n">
        <f aca="false">N263+J263+K263+Q263</f>
        <v>9.23076923076923</v>
      </c>
      <c r="S263" s="48" t="n">
        <f aca="false">T263-T262-N(F263)+N263+Q263</f>
        <v>0</v>
      </c>
      <c r="T263" s="49" t="n">
        <f aca="false">SUM(FT263:HQ263)</f>
        <v>0</v>
      </c>
      <c r="U263" s="44" t="str">
        <f aca="false">IF(T262&lt;0.005,"",INDEX(Helpers!$C$2:$C$51,IF(_xlfn.MINIFS($DV$6:$FS$6,DV263:FS263,"&gt;0.005")=0,V263,_xlfn.MINIFS($DV$6:$FS$6,DV263:FS263,"&gt;0.005"))))</f>
        <v/>
      </c>
      <c r="V263" s="44" t="n">
        <f aca="false">IF(_xlfn.MINIFS($FT$6:$HQ$6,FT262:HQ262,"&gt;0.005")=0,1,_xlfn.MINIFS($FT$6:$HQ$6,FT262:HQ262,"&gt;0.005"))</f>
        <v>1</v>
      </c>
      <c r="W263" s="44" t="n">
        <f aca="false">IF(AND(D263&lt;&gt;"Paid",T262&gt;0.005),1,0)</f>
        <v>0</v>
      </c>
      <c r="X263" s="48" t="n">
        <f aca="false">SUMPRODUCT(((Helpers!$G$2:$G$51*(1+(Helpers!$D$2:$D$51+0.000000001)/12)^(($B263-Setup!$C$8)/(365.25/12))-Helpers!$E$2:$E$51*((1+(Helpers!$D$2:$D$51+0.000000001)/12)^(($B263-Setup!$C$8)/(365.25/12))-1)/((Helpers!$D$2:$D$51+0.000000001)/12))&gt;0)*(Helpers!$G$2:$G$51*(1+(Helpers!$D$2:$D$51+0.000000001)/12)^(($B263-Setup!$C$8)/(365.25/12))-Helpers!$E$2:$E$51*((1+(Helpers!$D$2:$D$51+0.000000001)/12)^(($B263-Setup!$C$8)/(365.25/12))-1)/((Helpers!$D$2:$D$51+0.000000001)/12)))</f>
        <v>0</v>
      </c>
      <c r="Y263" s="48"/>
      <c r="Z263" s="48" t="n">
        <f aca="false">IF(OR(N(Z$5)=0,Z$6=""),0,Z$5*((DATE(YEAR($B263),MONTH($B263),MIN(Z$6,DAY(EOMONTH($B263,0))))&gt;=$B263)*(DATE(YEAR($B263),MONTH($B263),MIN(Z$6,DAY(EOMONTH($B263,0))))&lt;$C263)+(DATE(YEAR($B263),MONTH($B263)+1,MIN(Z$6,DAY(EOMONTH($B263,1))))&gt;=$B263)*(DATE(YEAR($B263),MONTH($B263)+1,MIN(Z$6,DAY(EOMONTH($B263,1))))&lt;$C263)))</f>
        <v>0</v>
      </c>
      <c r="AA263" s="48" t="n">
        <f aca="false">IF(OR(N(AA$5)=0,AA$6=""),0,AA$5*((DATE(YEAR($B263),MONTH($B263),MIN(AA$6,DAY(EOMONTH($B263,0))))&gt;=$B263)*(DATE(YEAR($B263),MONTH($B263),MIN(AA$6,DAY(EOMONTH($B263,0))))&lt;$C263)+(DATE(YEAR($B263),MONTH($B263)+1,MIN(AA$6,DAY(EOMONTH($B263,1))))&gt;=$B263)*(DATE(YEAR($B263),MONTH($B263)+1,MIN(AA$6,DAY(EOMONTH($B263,1))))&lt;$C263)))</f>
        <v>0</v>
      </c>
      <c r="AB263" s="48" t="n">
        <f aca="false">IF(OR(N(AB$5)=0,AB$6=""),0,AB$5*((DATE(YEAR($B263),MONTH($B263),MIN(AB$6,DAY(EOMONTH($B263,0))))&gt;=$B263)*(DATE(YEAR($B263),MONTH($B263),MIN(AB$6,DAY(EOMONTH($B263,0))))&lt;$C263)+(DATE(YEAR($B263),MONTH($B263)+1,MIN(AB$6,DAY(EOMONTH($B263,1))))&gt;=$B263)*(DATE(YEAR($B263),MONTH($B263)+1,MIN(AB$6,DAY(EOMONTH($B263,1))))&lt;$C263)))</f>
        <v>0</v>
      </c>
      <c r="AC263" s="48" t="n">
        <f aca="false">IF(OR(N(AC$5)=0,AC$6=""),0,AC$5*((DATE(YEAR($B263),MONTH($B263),MIN(AC$6,DAY(EOMONTH($B263,0))))&gt;=$B263)*(DATE(YEAR($B263),MONTH($B263),MIN(AC$6,DAY(EOMONTH($B263,0))))&lt;$C263)+(DATE(YEAR($B263),MONTH($B263)+1,MIN(AC$6,DAY(EOMONTH($B263,1))))&gt;=$B263)*(DATE(YEAR($B263),MONTH($B263)+1,MIN(AC$6,DAY(EOMONTH($B263,1))))&lt;$C263)))</f>
        <v>0</v>
      </c>
      <c r="AD263" s="48" t="n">
        <f aca="false">IF(OR(N(AD$5)=0,AD$6=""),0,AD$5*((DATE(YEAR($B263),MONTH($B263),MIN(AD$6,DAY(EOMONTH($B263,0))))&gt;=$B263)*(DATE(YEAR($B263),MONTH($B263),MIN(AD$6,DAY(EOMONTH($B263,0))))&lt;$C263)+(DATE(YEAR($B263),MONTH($B263)+1,MIN(AD$6,DAY(EOMONTH($B263,1))))&gt;=$B263)*(DATE(YEAR($B263),MONTH($B263)+1,MIN(AD$6,DAY(EOMONTH($B263,1))))&lt;$C263)))</f>
        <v>0</v>
      </c>
      <c r="AE263" s="48" t="n">
        <f aca="false">IF(OR(N(AE$5)=0,AE$6=""),0,AE$5*((DATE(YEAR($B263),MONTH($B263),MIN(AE$6,DAY(EOMONTH($B263,0))))&gt;=$B263)*(DATE(YEAR($B263),MONTH($B263),MIN(AE$6,DAY(EOMONTH($B263,0))))&lt;$C263)+(DATE(YEAR($B263),MONTH($B263)+1,MIN(AE$6,DAY(EOMONTH($B263,1))))&gt;=$B263)*(DATE(YEAR($B263),MONTH($B263)+1,MIN(AE$6,DAY(EOMONTH($B263,1))))&lt;$C263)))</f>
        <v>0</v>
      </c>
      <c r="AF263" s="48" t="n">
        <f aca="false">IF(OR(N(AF$5)=0,AF$6=""),0,AF$5*((DATE(YEAR($B263),MONTH($B263),MIN(AF$6,DAY(EOMONTH($B263,0))))&gt;=$B263)*(DATE(YEAR($B263),MONTH($B263),MIN(AF$6,DAY(EOMONTH($B263,0))))&lt;$C263)+(DATE(YEAR($B263),MONTH($B263)+1,MIN(AF$6,DAY(EOMONTH($B263,1))))&gt;=$B263)*(DATE(YEAR($B263),MONTH($B263)+1,MIN(AF$6,DAY(EOMONTH($B263,1))))&lt;$C263)))</f>
        <v>0</v>
      </c>
      <c r="AG263" s="48" t="n">
        <f aca="false">IF(OR(N(AG$5)=0,AG$6=""),0,AG$5*((DATE(YEAR($B263),MONTH($B263),MIN(AG$6,DAY(EOMONTH($B263,0))))&gt;=$B263)*(DATE(YEAR($B263),MONTH($B263),MIN(AG$6,DAY(EOMONTH($B263,0))))&lt;$C263)+(DATE(YEAR($B263),MONTH($B263)+1,MIN(AG$6,DAY(EOMONTH($B263,1))))&gt;=$B263)*(DATE(YEAR($B263),MONTH($B263)+1,MIN(AG$6,DAY(EOMONTH($B263,1))))&lt;$C263)))</f>
        <v>0</v>
      </c>
      <c r="AH263" s="48" t="n">
        <f aca="false">IF(OR(N(AH$5)=0,AH$6=""),0,AH$5*((DATE(YEAR($B263),MONTH($B263),MIN(AH$6,DAY(EOMONTH($B263,0))))&gt;=$B263)*(DATE(YEAR($B263),MONTH($B263),MIN(AH$6,DAY(EOMONTH($B263,0))))&lt;$C263)+(DATE(YEAR($B263),MONTH($B263)+1,MIN(AH$6,DAY(EOMONTH($B263,1))))&gt;=$B263)*(DATE(YEAR($B263),MONTH($B263)+1,MIN(AH$6,DAY(EOMONTH($B263,1))))&lt;$C263)))</f>
        <v>0</v>
      </c>
      <c r="AI263" s="48" t="n">
        <f aca="false">IF(OR(N(AI$5)=0,AI$6=""),0,AI$5*((DATE(YEAR($B263),MONTH($B263),MIN(AI$6,DAY(EOMONTH($B263,0))))&gt;=$B263)*(DATE(YEAR($B263),MONTH($B263),MIN(AI$6,DAY(EOMONTH($B263,0))))&lt;$C263)+(DATE(YEAR($B263),MONTH($B263)+1,MIN(AI$6,DAY(EOMONTH($B263,1))))&gt;=$B263)*(DATE(YEAR($B263),MONTH($B263)+1,MIN(AI$6,DAY(EOMONTH($B263,1))))&lt;$C263)))</f>
        <v>0</v>
      </c>
      <c r="AJ263" s="48" t="n">
        <f aca="false">IF(OR(N(AJ$5)=0,AJ$6=""),0,AJ$5*((DATE(YEAR($B263),MONTH($B263),MIN(AJ$6,DAY(EOMONTH($B263,0))))&gt;=$B263)*(DATE(YEAR($B263),MONTH($B263),MIN(AJ$6,DAY(EOMONTH($B263,0))))&lt;$C263)+(DATE(YEAR($B263),MONTH($B263)+1,MIN(AJ$6,DAY(EOMONTH($B263,1))))&gt;=$B263)*(DATE(YEAR($B263),MONTH($B263)+1,MIN(AJ$6,DAY(EOMONTH($B263,1))))&lt;$C263)))</f>
        <v>0</v>
      </c>
      <c r="AK263" s="48" t="n">
        <f aca="false">IF(OR(N(AK$5)=0,AK$6=""),0,AK$5*((DATE(YEAR($B263),MONTH($B263),MIN(AK$6,DAY(EOMONTH($B263,0))))&gt;=$B263)*(DATE(YEAR($B263),MONTH($B263),MIN(AK$6,DAY(EOMONTH($B263,0))))&lt;$C263)+(DATE(YEAR($B263),MONTH($B263)+1,MIN(AK$6,DAY(EOMONTH($B263,1))))&gt;=$B263)*(DATE(YEAR($B263),MONTH($B263)+1,MIN(AK$6,DAY(EOMONTH($B263,1))))&lt;$C263)))</f>
        <v>0</v>
      </c>
      <c r="AL263" s="48" t="n">
        <f aca="false">IF(OR(N(AL$5)=0,AL$6=""),0,AL$5*((DATE(YEAR($B263),MONTH($B263),MIN(AL$6,DAY(EOMONTH($B263,0))))&gt;=$B263)*(DATE(YEAR($B263),MONTH($B263),MIN(AL$6,DAY(EOMONTH($B263,0))))&lt;$C263)+(DATE(YEAR($B263),MONTH($B263)+1,MIN(AL$6,DAY(EOMONTH($B263,1))))&gt;=$B263)*(DATE(YEAR($B263),MONTH($B263)+1,MIN(AL$6,DAY(EOMONTH($B263,1))))&lt;$C263)))</f>
        <v>0</v>
      </c>
      <c r="AM263" s="48" t="n">
        <f aca="false">IF(OR(N(AM$5)=0,AM$6=""),0,AM$5*((DATE(YEAR($B263),MONTH($B263),MIN(AM$6,DAY(EOMONTH($B263,0))))&gt;=$B263)*(DATE(YEAR($B263),MONTH($B263),MIN(AM$6,DAY(EOMONTH($B263,0))))&lt;$C263)+(DATE(YEAR($B263),MONTH($B263)+1,MIN(AM$6,DAY(EOMONTH($B263,1))))&gt;=$B263)*(DATE(YEAR($B263),MONTH($B263)+1,MIN(AM$6,DAY(EOMONTH($B263,1))))&lt;$C263)))</f>
        <v>0</v>
      </c>
      <c r="AN263" s="48" t="n">
        <f aca="false">IF(OR(N(AN$5)=0,AN$6=""),0,AN$5*((DATE(YEAR($B263),MONTH($B263),MIN(AN$6,DAY(EOMONTH($B263,0))))&gt;=$B263)*(DATE(YEAR($B263),MONTH($B263),MIN(AN$6,DAY(EOMONTH($B263,0))))&lt;$C263)+(DATE(YEAR($B263),MONTH($B263)+1,MIN(AN$6,DAY(EOMONTH($B263,1))))&gt;=$B263)*(DATE(YEAR($B263),MONTH($B263)+1,MIN(AN$6,DAY(EOMONTH($B263,1))))&lt;$C263)))</f>
        <v>0</v>
      </c>
      <c r="AO263" s="48" t="n">
        <f aca="false">IF(OR(N(AO$5)=0,AO$6=""),0,AO$5*((DATE(YEAR($B263),MONTH($B263),MIN(AO$6,DAY(EOMONTH($B263,0))))&gt;=$B263)*(DATE(YEAR($B263),MONTH($B263),MIN(AO$6,DAY(EOMONTH($B263,0))))&lt;$C263)+(DATE(YEAR($B263),MONTH($B263)+1,MIN(AO$6,DAY(EOMONTH($B263,1))))&gt;=$B263)*(DATE(YEAR($B263),MONTH($B263)+1,MIN(AO$6,DAY(EOMONTH($B263,1))))&lt;$C263)))</f>
        <v>0</v>
      </c>
      <c r="AP263" s="48" t="n">
        <f aca="false">IF(OR(N(AP$5)=0,AP$6=""),0,AP$5*((DATE(YEAR($B263),MONTH($B263),MIN(AP$6,DAY(EOMONTH($B263,0))))&gt;=$B263)*(DATE(YEAR($B263),MONTH($B263),MIN(AP$6,DAY(EOMONTH($B263,0))))&lt;$C263)+(DATE(YEAR($B263),MONTH($B263)+1,MIN(AP$6,DAY(EOMONTH($B263,1))))&gt;=$B263)*(DATE(YEAR($B263),MONTH($B263)+1,MIN(AP$6,DAY(EOMONTH($B263,1))))&lt;$C263)))</f>
        <v>0</v>
      </c>
      <c r="AQ263" s="48" t="n">
        <f aca="false">IF(OR(N(AQ$5)=0,AQ$6=""),0,AQ$5*((DATE(YEAR($B263),MONTH($B263),MIN(AQ$6,DAY(EOMONTH($B263,0))))&gt;=$B263)*(DATE(YEAR($B263),MONTH($B263),MIN(AQ$6,DAY(EOMONTH($B263,0))))&lt;$C263)+(DATE(YEAR($B263),MONTH($B263)+1,MIN(AQ$6,DAY(EOMONTH($B263,1))))&gt;=$B263)*(DATE(YEAR($B263),MONTH($B263)+1,MIN(AQ$6,DAY(EOMONTH($B263,1))))&lt;$C263)))</f>
        <v>0</v>
      </c>
      <c r="AR263" s="48" t="n">
        <f aca="false">IF(OR(N(AR$5)=0,AR$6=""),0,AR$5*((DATE(YEAR($B263),MONTH($B263),MIN(AR$6,DAY(EOMONTH($B263,0))))&gt;=$B263)*(DATE(YEAR($B263),MONTH($B263),MIN(AR$6,DAY(EOMONTH($B263,0))))&lt;$C263)+(DATE(YEAR($B263),MONTH($B263)+1,MIN(AR$6,DAY(EOMONTH($B263,1))))&gt;=$B263)*(DATE(YEAR($B263),MONTH($B263)+1,MIN(AR$6,DAY(EOMONTH($B263,1))))&lt;$C263)))</f>
        <v>0</v>
      </c>
      <c r="AS263" s="48" t="n">
        <f aca="false">IF(OR(N(AS$5)=0,AS$6=""),0,AS$5*((DATE(YEAR($B263),MONTH($B263),MIN(AS$6,DAY(EOMONTH($B263,0))))&gt;=$B263)*(DATE(YEAR($B263),MONTH($B263),MIN(AS$6,DAY(EOMONTH($B263,0))))&lt;$C263)+(DATE(YEAR($B263),MONTH($B263)+1,MIN(AS$6,DAY(EOMONTH($B263,1))))&gt;=$B263)*(DATE(YEAR($B263),MONTH($B263)+1,MIN(AS$6,DAY(EOMONTH($B263,1))))&lt;$C263)))</f>
        <v>0</v>
      </c>
      <c r="AT263" s="48" t="n">
        <f aca="false">IF(OR(N(AT$5)=0,AT$6=""),0,AT$5*((DATE(YEAR($B263),MONTH($B263),MIN(AT$6,DAY(EOMONTH($B263,0))))&gt;=$B263)*(DATE(YEAR($B263),MONTH($B263),MIN(AT$6,DAY(EOMONTH($B263,0))))&lt;$C263)+(DATE(YEAR($B263),MONTH($B263)+1,MIN(AT$6,DAY(EOMONTH($B263,1))))&gt;=$B263)*(DATE(YEAR($B263),MONTH($B263)+1,MIN(AT$6,DAY(EOMONTH($B263,1))))&lt;$C263)))</f>
        <v>0</v>
      </c>
      <c r="AU263" s="48" t="n">
        <f aca="false">IF(OR(N(AU$5)=0,AU$6=""),0,AU$5*((DATE(YEAR($B263),MONTH($B263),MIN(AU$6,DAY(EOMONTH($B263,0))))&gt;=$B263)*(DATE(YEAR($B263),MONTH($B263),MIN(AU$6,DAY(EOMONTH($B263,0))))&lt;$C263)+(DATE(YEAR($B263),MONTH($B263)+1,MIN(AU$6,DAY(EOMONTH($B263,1))))&gt;=$B263)*(DATE(YEAR($B263),MONTH($B263)+1,MIN(AU$6,DAY(EOMONTH($B263,1))))&lt;$C263)))</f>
        <v>0</v>
      </c>
      <c r="AV263" s="48" t="n">
        <f aca="false">IF(OR(N(AV$5)=0,AV$6=""),0,AV$5*((DATE(YEAR($B263),MONTH($B263),MIN(AV$6,DAY(EOMONTH($B263,0))))&gt;=$B263)*(DATE(YEAR($B263),MONTH($B263),MIN(AV$6,DAY(EOMONTH($B263,0))))&lt;$C263)+(DATE(YEAR($B263),MONTH($B263)+1,MIN(AV$6,DAY(EOMONTH($B263,1))))&gt;=$B263)*(DATE(YEAR($B263),MONTH($B263)+1,MIN(AV$6,DAY(EOMONTH($B263,1))))&lt;$C263)))</f>
        <v>0</v>
      </c>
      <c r="AW263" s="48" t="n">
        <f aca="false">IF(OR(N(AW$5)=0,AW$6=""),0,AW$5*((DATE(YEAR($B263),MONTH($B263),MIN(AW$6,DAY(EOMONTH($B263,0))))&gt;=$B263)*(DATE(YEAR($B263),MONTH($B263),MIN(AW$6,DAY(EOMONTH($B263,0))))&lt;$C263)+(DATE(YEAR($B263),MONTH($B263)+1,MIN(AW$6,DAY(EOMONTH($B263,1))))&gt;=$B263)*(DATE(YEAR($B263),MONTH($B263)+1,MIN(AW$6,DAY(EOMONTH($B263,1))))&lt;$C263)))</f>
        <v>0</v>
      </c>
      <c r="AX263" s="48" t="n">
        <f aca="false">IF(OR(N(AX$5)=0,AX$6=""),0,AX$5*((DATE(YEAR($B263),MONTH($B263),MIN(AX$6,DAY(EOMONTH($B263,0))))&gt;=$B263)*(DATE(YEAR($B263),MONTH($B263),MIN(AX$6,DAY(EOMONTH($B263,0))))&lt;$C263)+(DATE(YEAR($B263),MONTH($B263)+1,MIN(AX$6,DAY(EOMONTH($B263,1))))&gt;=$B263)*(DATE(YEAR($B263),MONTH($B263)+1,MIN(AX$6,DAY(EOMONTH($B263,1))))&lt;$C263)))</f>
        <v>0</v>
      </c>
      <c r="AY263" s="48" t="n">
        <f aca="false">IF(OR(N(AY$5)=0,AY$6=""),0,AY$5*((DATE(YEAR($B263),MONTH($B263),MIN(AY$6,DAY(EOMONTH($B263,0))))&gt;=$B263)*(DATE(YEAR($B263),MONTH($B263),MIN(AY$6,DAY(EOMONTH($B263,0))))&lt;$C263)+(DATE(YEAR($B263),MONTH($B263)+1,MIN(AY$6,DAY(EOMONTH($B263,1))))&gt;=$B263)*(DATE(YEAR($B263),MONTH($B263)+1,MIN(AY$6,DAY(EOMONTH($B263,1))))&lt;$C263)))</f>
        <v>0</v>
      </c>
      <c r="AZ263" s="48" t="n">
        <f aca="false">IF(OR(N(AZ$5)=0,AZ$6=""),0,AZ$5*((DATE(YEAR($B263),MONTH($B263),MIN(AZ$6,DAY(EOMONTH($B263,0))))&gt;=$B263)*(DATE(YEAR($B263),MONTH($B263),MIN(AZ$6,DAY(EOMONTH($B263,0))))&lt;$C263)+(DATE(YEAR($B263),MONTH($B263)+1,MIN(AZ$6,DAY(EOMONTH($B263,1))))&gt;=$B263)*(DATE(YEAR($B263),MONTH($B263)+1,MIN(AZ$6,DAY(EOMONTH($B263,1))))&lt;$C263)))</f>
        <v>0</v>
      </c>
      <c r="BA263" s="48" t="n">
        <f aca="false">IF(OR(N(BA$5)=0,BA$6=""),0,BA$5*((DATE(YEAR($B263),MONTH($B263),MIN(BA$6,DAY(EOMONTH($B263,0))))&gt;=$B263)*(DATE(YEAR($B263),MONTH($B263),MIN(BA$6,DAY(EOMONTH($B263,0))))&lt;$C263)+(DATE(YEAR($B263),MONTH($B263)+1,MIN(BA$6,DAY(EOMONTH($B263,1))))&gt;=$B263)*(DATE(YEAR($B263),MONTH($B263)+1,MIN(BA$6,DAY(EOMONTH($B263,1))))&lt;$C263)))</f>
        <v>0</v>
      </c>
      <c r="BB263" s="48" t="n">
        <f aca="false">IF(OR(N(BB$5)=0,BB$6=""),0,BB$5*((DATE(YEAR($B263),MONTH($B263),MIN(BB$6,DAY(EOMONTH($B263,0))))&gt;=$B263)*(DATE(YEAR($B263),MONTH($B263),MIN(BB$6,DAY(EOMONTH($B263,0))))&lt;$C263)+(DATE(YEAR($B263),MONTH($B263)+1,MIN(BB$6,DAY(EOMONTH($B263,1))))&gt;=$B263)*(DATE(YEAR($B263),MONTH($B263)+1,MIN(BB$6,DAY(EOMONTH($B263,1))))&lt;$C263)))</f>
        <v>0</v>
      </c>
      <c r="BC263" s="48" t="n">
        <f aca="false">IF(OR(N(BC$5)=0,BC$6=""),0,BC$5*((DATE(YEAR($B263),MONTH($B263),MIN(BC$6,DAY(EOMONTH($B263,0))))&gt;=$B263)*(DATE(YEAR($B263),MONTH($B263),MIN(BC$6,DAY(EOMONTH($B263,0))))&lt;$C263)+(DATE(YEAR($B263),MONTH($B263)+1,MIN(BC$6,DAY(EOMONTH($B263,1))))&gt;=$B263)*(DATE(YEAR($B263),MONTH($B263)+1,MIN(BC$6,DAY(EOMONTH($B263,1))))&lt;$C263)))</f>
        <v>0</v>
      </c>
      <c r="BD263" s="48" t="n">
        <f aca="false">IF(OR(N(BD$5)=0,BD$6=""),0,BD$5*((DATE(YEAR($B263),MONTH($B263),MIN(BD$6,DAY(EOMONTH($B263,0))))&gt;=$B263)*(DATE(YEAR($B263),MONTH($B263),MIN(BD$6,DAY(EOMONTH($B263,0))))&lt;$C263)+(DATE(YEAR($B263),MONTH($B263)+1,MIN(BD$6,DAY(EOMONTH($B263,1))))&gt;=$B263)*(DATE(YEAR($B263),MONTH($B263)+1,MIN(BD$6,DAY(EOMONTH($B263,1))))&lt;$C263)))</f>
        <v>0</v>
      </c>
      <c r="BE263" s="48" t="n">
        <f aca="false">IF(OR(N(BE$5)=0,BE$6=""),0,BE$5*((DATE(YEAR($B263),MONTH($B263),MIN(BE$6,DAY(EOMONTH($B263,0))))&gt;=$B263)*(DATE(YEAR($B263),MONTH($B263),MIN(BE$6,DAY(EOMONTH($B263,0))))&lt;$C263)+(DATE(YEAR($B263),MONTH($B263)+1,MIN(BE$6,DAY(EOMONTH($B263,1))))&gt;=$B263)*(DATE(YEAR($B263),MONTH($B263)+1,MIN(BE$6,DAY(EOMONTH($B263,1))))&lt;$C263)))</f>
        <v>0</v>
      </c>
      <c r="BF263" s="48" t="n">
        <f aca="false">IF(OR(N(BF$5)=0,BF$6=""),0,BF$5*((DATE(YEAR($B263),MONTH($B263),MIN(BF$6,DAY(EOMONTH($B263,0))))&gt;=$B263)*(DATE(YEAR($B263),MONTH($B263),MIN(BF$6,DAY(EOMONTH($B263,0))))&lt;$C263)+(DATE(YEAR($B263),MONTH($B263)+1,MIN(BF$6,DAY(EOMONTH($B263,1))))&gt;=$B263)*(DATE(YEAR($B263),MONTH($B263)+1,MIN(BF$6,DAY(EOMONTH($B263,1))))&lt;$C263)))</f>
        <v>0</v>
      </c>
      <c r="BG263" s="48" t="n">
        <f aca="false">IF(OR(N(BG$5)=0,BG$6=""),0,BG$5*((DATE(YEAR($B263),MONTH($B263),MIN(BG$6,DAY(EOMONTH($B263,0))))&gt;=$B263)*(DATE(YEAR($B263),MONTH($B263),MIN(BG$6,DAY(EOMONTH($B263,0))))&lt;$C263)+(DATE(YEAR($B263),MONTH($B263)+1,MIN(BG$6,DAY(EOMONTH($B263,1))))&gt;=$B263)*(DATE(YEAR($B263),MONTH($B263)+1,MIN(BG$6,DAY(EOMONTH($B263,1))))&lt;$C263)))</f>
        <v>0</v>
      </c>
      <c r="BH263" s="48" t="n">
        <f aca="false">IF(OR(N(BH$5)=0,BH$6=""),0,BH$5*((DATE(YEAR($B263),MONTH($B263),MIN(BH$6,DAY(EOMONTH($B263,0))))&gt;=$B263)*(DATE(YEAR($B263),MONTH($B263),MIN(BH$6,DAY(EOMONTH($B263,0))))&lt;$C263)+(DATE(YEAR($B263),MONTH($B263)+1,MIN(BH$6,DAY(EOMONTH($B263,1))))&gt;=$B263)*(DATE(YEAR($B263),MONTH($B263)+1,MIN(BH$6,DAY(EOMONTH($B263,1))))&lt;$C263)))</f>
        <v>0</v>
      </c>
      <c r="BI263" s="48" t="n">
        <f aca="false">IF(OR(N(BI$5)=0,BI$6=""),0,BI$5*((DATE(YEAR($B263),MONTH($B263),MIN(BI$6,DAY(EOMONTH($B263,0))))&gt;=$B263)*(DATE(YEAR($B263),MONTH($B263),MIN(BI$6,DAY(EOMONTH($B263,0))))&lt;$C263)+(DATE(YEAR($B263),MONTH($B263)+1,MIN(BI$6,DAY(EOMONTH($B263,1))))&gt;=$B263)*(DATE(YEAR($B263),MONTH($B263)+1,MIN(BI$6,DAY(EOMONTH($B263,1))))&lt;$C263)))</f>
        <v>0</v>
      </c>
      <c r="BJ263" s="48" t="n">
        <f aca="false">IF(OR(N(BJ$5)=0,BJ$6=""),0,BJ$5*((DATE(YEAR($B263),MONTH($B263),MIN(BJ$6,DAY(EOMONTH($B263,0))))&gt;=$B263)*(DATE(YEAR($B263),MONTH($B263),MIN(BJ$6,DAY(EOMONTH($B263,0))))&lt;$C263)+(DATE(YEAR($B263),MONTH($B263)+1,MIN(BJ$6,DAY(EOMONTH($B263,1))))&gt;=$B263)*(DATE(YEAR($B263),MONTH($B263)+1,MIN(BJ$6,DAY(EOMONTH($B263,1))))&lt;$C263)))</f>
        <v>0</v>
      </c>
      <c r="BK263" s="48" t="n">
        <f aca="false">IF(OR(N(BK$5)=0,BK$6=""),0,BK$5*((DATE(YEAR($B263),MONTH($B263),MIN(BK$6,DAY(EOMONTH($B263,0))))&gt;=$B263)*(DATE(YEAR($B263),MONTH($B263),MIN(BK$6,DAY(EOMONTH($B263,0))))&lt;$C263)+(DATE(YEAR($B263),MONTH($B263)+1,MIN(BK$6,DAY(EOMONTH($B263,1))))&gt;=$B263)*(DATE(YEAR($B263),MONTH($B263)+1,MIN(BK$6,DAY(EOMONTH($B263,1))))&lt;$C263)))</f>
        <v>0</v>
      </c>
      <c r="BL263" s="48" t="n">
        <f aca="false">IF(OR(N(BL$5)=0,BL$6=""),0,BL$5*((DATE(YEAR($B263),MONTH($B263),MIN(BL$6,DAY(EOMONTH($B263,0))))&gt;=$B263)*(DATE(YEAR($B263),MONTH($B263),MIN(BL$6,DAY(EOMONTH($B263,0))))&lt;$C263)+(DATE(YEAR($B263),MONTH($B263)+1,MIN(BL$6,DAY(EOMONTH($B263,1))))&gt;=$B263)*(DATE(YEAR($B263),MONTH($B263)+1,MIN(BL$6,DAY(EOMONTH($B263,1))))&lt;$C263)))</f>
        <v>0</v>
      </c>
      <c r="BM263" s="48" t="n">
        <f aca="false">IF(OR(N(BM$5)=0,BM$6=""),0,BM$5*((DATE(YEAR($B263),MONTH($B263),MIN(BM$6,DAY(EOMONTH($B263,0))))&gt;=$B263)*(DATE(YEAR($B263),MONTH($B263),MIN(BM$6,DAY(EOMONTH($B263,0))))&lt;$C263)+(DATE(YEAR($B263),MONTH($B263)+1,MIN(BM$6,DAY(EOMONTH($B263,1))))&gt;=$B263)*(DATE(YEAR($B263),MONTH($B263)+1,MIN(BM$6,DAY(EOMONTH($B263,1))))&lt;$C263)))</f>
        <v>0</v>
      </c>
      <c r="BN263" s="48" t="n">
        <f aca="false">IF(OR(N(BN$5)=0,BN$6=""),0,BN$5*((DATE(YEAR($B263),MONTH($B263),MIN(BN$6,DAY(EOMONTH($B263,0))))&gt;=$B263)*(DATE(YEAR($B263),MONTH($B263),MIN(BN$6,DAY(EOMONTH($B263,0))))&lt;$C263)+(DATE(YEAR($B263),MONTH($B263)+1,MIN(BN$6,DAY(EOMONTH($B263,1))))&gt;=$B263)*(DATE(YEAR($B263),MONTH($B263)+1,MIN(BN$6,DAY(EOMONTH($B263,1))))&lt;$C263)))</f>
        <v>0</v>
      </c>
      <c r="BO263" s="48" t="n">
        <f aca="false">IF(OR(N(BO$5)=0,BO$6=""),0,BO$5*((DATE(YEAR($B263),MONTH($B263),MIN(BO$6,DAY(EOMONTH($B263,0))))&gt;=$B263)*(DATE(YEAR($B263),MONTH($B263),MIN(BO$6,DAY(EOMONTH($B263,0))))&lt;$C263)+(DATE(YEAR($B263),MONTH($B263)+1,MIN(BO$6,DAY(EOMONTH($B263,1))))&gt;=$B263)*(DATE(YEAR($B263),MONTH($B263)+1,MIN(BO$6,DAY(EOMONTH($B263,1))))&lt;$C263)))</f>
        <v>0</v>
      </c>
      <c r="BP263" s="48" t="n">
        <f aca="false">IF(OR(N(BP$5)=0,BP$6=""),0,BP$5*((DATE(YEAR($B263),MONTH($B263),MIN(BP$6,DAY(EOMONTH($B263,0))))&gt;=$B263)*(DATE(YEAR($B263),MONTH($B263),MIN(BP$6,DAY(EOMONTH($B263,0))))&lt;$C263)+(DATE(YEAR($B263),MONTH($B263)+1,MIN(BP$6,DAY(EOMONTH($B263,1))))&gt;=$B263)*(DATE(YEAR($B263),MONTH($B263)+1,MIN(BP$6,DAY(EOMONTH($B263,1))))&lt;$C263)))</f>
        <v>0</v>
      </c>
      <c r="BQ263" s="48" t="n">
        <f aca="false">IF(OR(N(BQ$5)=0,BQ$6=""),0,BQ$5*((DATE(YEAR($B263),MONTH($B263),MIN(BQ$6,DAY(EOMONTH($B263,0))))&gt;=$B263)*(DATE(YEAR($B263),MONTH($B263),MIN(BQ$6,DAY(EOMONTH($B263,0))))&lt;$C263)+(DATE(YEAR($B263),MONTH($B263)+1,MIN(BQ$6,DAY(EOMONTH($B263,1))))&gt;=$B263)*(DATE(YEAR($B263),MONTH($B263)+1,MIN(BQ$6,DAY(EOMONTH($B263,1))))&lt;$C263)))</f>
        <v>0</v>
      </c>
      <c r="BR263" s="48" t="n">
        <f aca="false">IF(OR(N(BR$5)=0,BR$6=""),0,BR$5*((DATE(YEAR($B263),MONTH($B263),MIN(BR$6,DAY(EOMONTH($B263,0))))&gt;=$B263)*(DATE(YEAR($B263),MONTH($B263),MIN(BR$6,DAY(EOMONTH($B263,0))))&lt;$C263)+(DATE(YEAR($B263),MONTH($B263)+1,MIN(BR$6,DAY(EOMONTH($B263,1))))&gt;=$B263)*(DATE(YEAR($B263),MONTH($B263)+1,MIN(BR$6,DAY(EOMONTH($B263,1))))&lt;$C263)))</f>
        <v>0</v>
      </c>
      <c r="BS263" s="48" t="n">
        <f aca="false">IF(OR(N(BS$5)=0,BS$6=""),0,BS$5*((DATE(YEAR($B263),MONTH($B263),MIN(BS$6,DAY(EOMONTH($B263,0))))&gt;=$B263)*(DATE(YEAR($B263),MONTH($B263),MIN(BS$6,DAY(EOMONTH($B263,0))))&lt;$C263)+(DATE(YEAR($B263),MONTH($B263)+1,MIN(BS$6,DAY(EOMONTH($B263,1))))&gt;=$B263)*(DATE(YEAR($B263),MONTH($B263)+1,MIN(BS$6,DAY(EOMONTH($B263,1))))&lt;$C263)))</f>
        <v>0</v>
      </c>
      <c r="BT263" s="48" t="n">
        <f aca="false">IF(OR(N(BT$5)=0,BT$6=""),0,BT$5*((DATE(YEAR($B263),MONTH($B263),MIN(BT$6,DAY(EOMONTH($B263,0))))&gt;=$B263)*(DATE(YEAR($B263),MONTH($B263),MIN(BT$6,DAY(EOMONTH($B263,0))))&lt;$C263)+(DATE(YEAR($B263),MONTH($B263)+1,MIN(BT$6,DAY(EOMONTH($B263,1))))&gt;=$B263)*(DATE(YEAR($B263),MONTH($B263)+1,MIN(BT$6,DAY(EOMONTH($B263,1))))&lt;$C263)))</f>
        <v>0</v>
      </c>
      <c r="BU263" s="48" t="n">
        <f aca="false">IF(OR(N(BU$5)=0,BU$6=""),0,BU$5*((DATE(YEAR($B263),MONTH($B263),MIN(BU$6,DAY(EOMONTH($B263,0))))&gt;=$B263)*(DATE(YEAR($B263),MONTH($B263),MIN(BU$6,DAY(EOMONTH($B263,0))))&lt;$C263)+(DATE(YEAR($B263),MONTH($B263)+1,MIN(BU$6,DAY(EOMONTH($B263,1))))&gt;=$B263)*(DATE(YEAR($B263),MONTH($B263)+1,MIN(BU$6,DAY(EOMONTH($B263,1))))&lt;$C263)))</f>
        <v>0</v>
      </c>
      <c r="BV263" s="48" t="n">
        <f aca="false">IF(OR(N(BV$5)=0,BV$6=""),0,BV$5*((DATE(YEAR($B263),MONTH($B263),MIN(BV$6,DAY(EOMONTH($B263,0))))&gt;=$B263)*(DATE(YEAR($B263),MONTH($B263),MIN(BV$6,DAY(EOMONTH($B263,0))))&lt;$C263)+(DATE(YEAR($B263),MONTH($B263)+1,MIN(BV$6,DAY(EOMONTH($B263,1))))&gt;=$B263)*(DATE(YEAR($B263),MONTH($B263)+1,MIN(BV$6,DAY(EOMONTH($B263,1))))&lt;$C263)))</f>
        <v>0</v>
      </c>
      <c r="BW263" s="48" t="n">
        <f aca="false">IF(OR(N(BW$5)=0,BW$6=""),0,BW$5*((DATE(YEAR($B263),MONTH($B263),MIN(BW$6,DAY(EOMONTH($B263,0))))&gt;=$B263)*(DATE(YEAR($B263),MONTH($B263),MIN(BW$6,DAY(EOMONTH($B263,0))))&lt;$C263)+(DATE(YEAR($B263),MONTH($B263)+1,MIN(BW$6,DAY(EOMONTH($B263,1))))&gt;=$B263)*(DATE(YEAR($B263),MONTH($B263)+1,MIN(BW$6,DAY(EOMONTH($B263,1))))&lt;$C263)))</f>
        <v>0</v>
      </c>
      <c r="BX263" s="48" t="n">
        <f aca="false">MIN(Z263,(FT262*(1+FT$5/Setup!$C$36)+IF($V263=1,N($F263),0)))</f>
        <v>0</v>
      </c>
      <c r="BY263" s="48" t="n">
        <f aca="false">MIN(AA263,(FU262*(1+FU$5/Setup!$C$36)+IF($V263=2,N($F263),0)))</f>
        <v>0</v>
      </c>
      <c r="BZ263" s="48" t="n">
        <f aca="false">MIN(AB263,(FV262*(1+FV$5/Setup!$C$36)+IF($V263=3,N($F263),0)))</f>
        <v>0</v>
      </c>
      <c r="CA263" s="48" t="n">
        <f aca="false">MIN(AC263,(FW262*(1+FW$5/Setup!$C$36)+IF($V263=4,N($F263),0)))</f>
        <v>0</v>
      </c>
      <c r="CB263" s="48" t="n">
        <f aca="false">MIN(AD263,(FX262*(1+FX$5/Setup!$C$36)+IF($V263=5,N($F263),0)))</f>
        <v>0</v>
      </c>
      <c r="CC263" s="48" t="n">
        <f aca="false">MIN(AE263,(FY262*(1+FY$5/Setup!$C$36)+IF($V263=6,N($F263),0)))</f>
        <v>0</v>
      </c>
      <c r="CD263" s="48" t="n">
        <f aca="false">MIN(AF263,(FZ262*(1+FZ$5/Setup!$C$36)+IF($V263=7,N($F263),0)))</f>
        <v>0</v>
      </c>
      <c r="CE263" s="48" t="n">
        <f aca="false">MIN(AG263,(GA262*(1+GA$5/Setup!$C$36)+IF($V263=8,N($F263),0)))</f>
        <v>0</v>
      </c>
      <c r="CF263" s="48" t="n">
        <f aca="false">MIN(AH263,(GB262*(1+GB$5/Setup!$C$36)+IF($V263=9,N($F263),0)))</f>
        <v>0</v>
      </c>
      <c r="CG263" s="48" t="n">
        <f aca="false">MIN(AI263,(GC262*(1+GC$5/Setup!$C$36)+IF($V263=10,N($F263),0)))</f>
        <v>0</v>
      </c>
      <c r="CH263" s="48" t="n">
        <f aca="false">MIN(AJ263,(GD262*(1+GD$5/Setup!$C$36)+IF($V263=11,N($F263),0)))</f>
        <v>0</v>
      </c>
      <c r="CI263" s="48" t="n">
        <f aca="false">MIN(AK263,(GE262*(1+GE$5/Setup!$C$36)+IF($V263=12,N($F263),0)))</f>
        <v>0</v>
      </c>
      <c r="CJ263" s="48" t="n">
        <f aca="false">MIN(AL263,(GF262*(1+GF$5/Setup!$C$36)+IF($V263=13,N($F263),0)))</f>
        <v>0</v>
      </c>
      <c r="CK263" s="48" t="n">
        <f aca="false">MIN(AM263,(GG262*(1+GG$5/Setup!$C$36)+IF($V263=14,N($F263),0)))</f>
        <v>0</v>
      </c>
      <c r="CL263" s="48" t="n">
        <f aca="false">MIN(AN263,(GH262*(1+GH$5/Setup!$C$36)+IF($V263=15,N($F263),0)))</f>
        <v>0</v>
      </c>
      <c r="CM263" s="48" t="n">
        <f aca="false">MIN(AO263,(GI262*(1+GI$5/Setup!$C$36)+IF($V263=16,N($F263),0)))</f>
        <v>0</v>
      </c>
      <c r="CN263" s="48" t="n">
        <f aca="false">MIN(AP263,(GJ262*(1+GJ$5/Setup!$C$36)+IF($V263=17,N($F263),0)))</f>
        <v>0</v>
      </c>
      <c r="CO263" s="48" t="n">
        <f aca="false">MIN(AQ263,(GK262*(1+GK$5/Setup!$C$36)+IF($V263=18,N($F263),0)))</f>
        <v>0</v>
      </c>
      <c r="CP263" s="48" t="n">
        <f aca="false">MIN(AR263,(GL262*(1+GL$5/Setup!$C$36)+IF($V263=19,N($F263),0)))</f>
        <v>0</v>
      </c>
      <c r="CQ263" s="48" t="n">
        <f aca="false">MIN(AS263,(GM262*(1+GM$5/Setup!$C$36)+IF($V263=20,N($F263),0)))</f>
        <v>0</v>
      </c>
      <c r="CR263" s="48" t="n">
        <f aca="false">MIN(AT263,(GN262*(1+GN$5/Setup!$C$36)+IF($V263=21,N($F263),0)))</f>
        <v>0</v>
      </c>
      <c r="CS263" s="48" t="n">
        <f aca="false">MIN(AU263,(GO262*(1+GO$5/Setup!$C$36)+IF($V263=22,N($F263),0)))</f>
        <v>0</v>
      </c>
      <c r="CT263" s="48" t="n">
        <f aca="false">MIN(AV263,(GP262*(1+GP$5/Setup!$C$36)+IF($V263=23,N($F263),0)))</f>
        <v>0</v>
      </c>
      <c r="CU263" s="48" t="n">
        <f aca="false">MIN(AW263,(GQ262*(1+GQ$5/Setup!$C$36)+IF($V263=24,N($F263),0)))</f>
        <v>0</v>
      </c>
      <c r="CV263" s="48" t="n">
        <f aca="false">MIN(AX263,(GR262*(1+GR$5/Setup!$C$36)+IF($V263=25,N($F263),0)))</f>
        <v>0</v>
      </c>
      <c r="CW263" s="48" t="n">
        <f aca="false">MIN(AY263,(GS262*(1+GS$5/Setup!$C$36)+IF($V263=26,N($F263),0)))</f>
        <v>0</v>
      </c>
      <c r="CX263" s="48" t="n">
        <f aca="false">MIN(AZ263,(GT262*(1+GT$5/Setup!$C$36)+IF($V263=27,N($F263),0)))</f>
        <v>0</v>
      </c>
      <c r="CY263" s="48" t="n">
        <f aca="false">MIN(BA263,(GU262*(1+GU$5/Setup!$C$36)+IF($V263=28,N($F263),0)))</f>
        <v>0</v>
      </c>
      <c r="CZ263" s="48" t="n">
        <f aca="false">MIN(BB263,(GV262*(1+GV$5/Setup!$C$36)+IF($V263=29,N($F263),0)))</f>
        <v>0</v>
      </c>
      <c r="DA263" s="48" t="n">
        <f aca="false">MIN(BC263,(GW262*(1+GW$5/Setup!$C$36)+IF($V263=30,N($F263),0)))</f>
        <v>0</v>
      </c>
      <c r="DB263" s="48" t="n">
        <f aca="false">MIN(BD263,(GX262*(1+GX$5/Setup!$C$36)+IF($V263=31,N($F263),0)))</f>
        <v>0</v>
      </c>
      <c r="DC263" s="48" t="n">
        <f aca="false">MIN(BE263,(GY262*(1+GY$5/Setup!$C$36)+IF($V263=32,N($F263),0)))</f>
        <v>0</v>
      </c>
      <c r="DD263" s="48" t="n">
        <f aca="false">MIN(BF263,(GZ262*(1+GZ$5/Setup!$C$36)+IF($V263=33,N($F263),0)))</f>
        <v>0</v>
      </c>
      <c r="DE263" s="48" t="n">
        <f aca="false">MIN(BG263,(HA262*(1+HA$5/Setup!$C$36)+IF($V263=34,N($F263),0)))</f>
        <v>0</v>
      </c>
      <c r="DF263" s="48" t="n">
        <f aca="false">MIN(BH263,(HB262*(1+HB$5/Setup!$C$36)+IF($V263=35,N($F263),0)))</f>
        <v>0</v>
      </c>
      <c r="DG263" s="48" t="n">
        <f aca="false">MIN(BI263,(HC262*(1+HC$5/Setup!$C$36)+IF($V263=36,N($F263),0)))</f>
        <v>0</v>
      </c>
      <c r="DH263" s="48" t="n">
        <f aca="false">MIN(BJ263,(HD262*(1+HD$5/Setup!$C$36)+IF($V263=37,N($F263),0)))</f>
        <v>0</v>
      </c>
      <c r="DI263" s="48" t="n">
        <f aca="false">MIN(BK263,(HE262*(1+HE$5/Setup!$C$36)+IF($V263=38,N($F263),0)))</f>
        <v>0</v>
      </c>
      <c r="DJ263" s="48" t="n">
        <f aca="false">MIN(BL263,(HF262*(1+HF$5/Setup!$C$36)+IF($V263=39,N($F263),0)))</f>
        <v>0</v>
      </c>
      <c r="DK263" s="48" t="n">
        <f aca="false">MIN(BM263,(HG262*(1+HG$5/Setup!$C$36)+IF($V263=40,N($F263),0)))</f>
        <v>0</v>
      </c>
      <c r="DL263" s="48" t="n">
        <f aca="false">MIN(BN263,(HH262*(1+HH$5/Setup!$C$36)+IF($V263=41,N($F263),0)))</f>
        <v>0</v>
      </c>
      <c r="DM263" s="48" t="n">
        <f aca="false">MIN(BO263,(HI262*(1+HI$5/Setup!$C$36)+IF($V263=42,N($F263),0)))</f>
        <v>0</v>
      </c>
      <c r="DN263" s="48" t="n">
        <f aca="false">MIN(BP263,(HJ262*(1+HJ$5/Setup!$C$36)+IF($V263=43,N($F263),0)))</f>
        <v>0</v>
      </c>
      <c r="DO263" s="48" t="n">
        <f aca="false">MIN(BQ263,(HK262*(1+HK$5/Setup!$C$36)+IF($V263=44,N($F263),0)))</f>
        <v>0</v>
      </c>
      <c r="DP263" s="48" t="n">
        <f aca="false">MIN(BR263,(HL262*(1+HL$5/Setup!$C$36)+IF($V263=45,N($F263),0)))</f>
        <v>0</v>
      </c>
      <c r="DQ263" s="48" t="n">
        <f aca="false">MIN(BS263,(HM262*(1+HM$5/Setup!$C$36)+IF($V263=46,N($F263),0)))</f>
        <v>0</v>
      </c>
      <c r="DR263" s="48" t="n">
        <f aca="false">MIN(BT263,(HN262*(1+HN$5/Setup!$C$36)+IF($V263=47,N($F263),0)))</f>
        <v>0</v>
      </c>
      <c r="DS263" s="48" t="n">
        <f aca="false">MIN(BU263,(HO262*(1+HO$5/Setup!$C$36)+IF($V263=48,N($F263),0)))</f>
        <v>0</v>
      </c>
      <c r="DT263" s="48" t="n">
        <f aca="false">MIN(BV263,(HP262*(1+HP$5/Setup!$C$36)+IF($V263=49,N($F263),0)))</f>
        <v>0</v>
      </c>
      <c r="DU263" s="48" t="n">
        <f aca="false">MIN(BW263,(HQ262*(1+HQ$5/Setup!$C$36)+IF($V263=50,N($F263),0)))</f>
        <v>0</v>
      </c>
      <c r="DV263" s="48" t="n">
        <f aca="false">MIN(MAX((FT262*(1+FT$5/Setup!$C$36)+IF($V263=1,N($F263),0))-BX263,0),MAX($P263-0,0))</f>
        <v>0</v>
      </c>
      <c r="DW263" s="48" t="n">
        <f aca="false">MIN(MAX((FU262*(1+FU$5/Setup!$C$36)+IF($V263=2,N($F263),0))-BY263,0),MAX($P263-SUM(DV263:DV263),0))</f>
        <v>0</v>
      </c>
      <c r="DX263" s="48" t="n">
        <f aca="false">MIN(MAX((FV262*(1+FV$5/Setup!$C$36)+IF($V263=3,N($F263),0))-BZ263,0),MAX($P263-SUM(DV263:DW263),0))</f>
        <v>0</v>
      </c>
      <c r="DY263" s="48" t="n">
        <f aca="false">MIN(MAX((FW262*(1+FW$5/Setup!$C$36)+IF($V263=4,N($F263),0))-CA263,0),MAX($P263-SUM(DV263:DX263),0))</f>
        <v>0</v>
      </c>
      <c r="DZ263" s="48" t="n">
        <f aca="false">MIN(MAX((FX262*(1+FX$5/Setup!$C$36)+IF($V263=5,N($F263),0))-CB263,0),MAX($P263-SUM(DV263:DY263),0))</f>
        <v>0</v>
      </c>
      <c r="EA263" s="48" t="n">
        <f aca="false">MIN(MAX((FY262*(1+FY$5/Setup!$C$36)+IF($V263=6,N($F263),0))-CC263,0),MAX($P263-SUM(DV263:DZ263),0))</f>
        <v>0</v>
      </c>
      <c r="EB263" s="48" t="n">
        <f aca="false">MIN(MAX((FZ262*(1+FZ$5/Setup!$C$36)+IF($V263=7,N($F263),0))-CD263,0),MAX($P263-SUM(DV263:EA263),0))</f>
        <v>0</v>
      </c>
      <c r="EC263" s="48" t="n">
        <f aca="false">MIN(MAX((GA262*(1+GA$5/Setup!$C$36)+IF($V263=8,N($F263),0))-CE263,0),MAX($P263-SUM(DV263:EB263),0))</f>
        <v>0</v>
      </c>
      <c r="ED263" s="48" t="n">
        <f aca="false">MIN(MAX((GB262*(1+GB$5/Setup!$C$36)+IF($V263=9,N($F263),0))-CF263,0),MAX($P263-SUM(DV263:EC263),0))</f>
        <v>0</v>
      </c>
      <c r="EE263" s="48" t="n">
        <f aca="false">MIN(MAX((GC262*(1+GC$5/Setup!$C$36)+IF($V263=10,N($F263),0))-CG263,0),MAX($P263-SUM(DV263:ED263),0))</f>
        <v>0</v>
      </c>
      <c r="EF263" s="48" t="n">
        <f aca="false">MIN(MAX((GD262*(1+GD$5/Setup!$C$36)+IF($V263=11,N($F263),0))-CH263,0),MAX($P263-SUM(DV263:EE263),0))</f>
        <v>0</v>
      </c>
      <c r="EG263" s="48" t="n">
        <f aca="false">MIN(MAX((GE262*(1+GE$5/Setup!$C$36)+IF($V263=12,N($F263),0))-CI263,0),MAX($P263-SUM(DV263:EF263),0))</f>
        <v>0</v>
      </c>
      <c r="EH263" s="48" t="n">
        <f aca="false">MIN(MAX((GF262*(1+GF$5/Setup!$C$36)+IF($V263=13,N($F263),0))-CJ263,0),MAX($P263-SUM(DV263:EG263),0))</f>
        <v>0</v>
      </c>
      <c r="EI263" s="48" t="n">
        <f aca="false">MIN(MAX((GG262*(1+GG$5/Setup!$C$36)+IF($V263=14,N($F263),0))-CK263,0),MAX($P263-SUM(DV263:EH263),0))</f>
        <v>0</v>
      </c>
      <c r="EJ263" s="48" t="n">
        <f aca="false">MIN(MAX((GH262*(1+GH$5/Setup!$C$36)+IF($V263=15,N($F263),0))-CL263,0),MAX($P263-SUM(DV263:EI263),0))</f>
        <v>0</v>
      </c>
      <c r="EK263" s="48" t="n">
        <f aca="false">MIN(MAX((GI262*(1+GI$5/Setup!$C$36)+IF($V263=16,N($F263),0))-CM263,0),MAX($P263-SUM(DV263:EJ263),0))</f>
        <v>0</v>
      </c>
      <c r="EL263" s="48" t="n">
        <f aca="false">MIN(MAX((GJ262*(1+GJ$5/Setup!$C$36)+IF($V263=17,N($F263),0))-CN263,0),MAX($P263-SUM(DV263:EK263),0))</f>
        <v>0</v>
      </c>
      <c r="EM263" s="48" t="n">
        <f aca="false">MIN(MAX((GK262*(1+GK$5/Setup!$C$36)+IF($V263=18,N($F263),0))-CO263,0),MAX($P263-SUM(DV263:EL263),0))</f>
        <v>0</v>
      </c>
      <c r="EN263" s="48" t="n">
        <f aca="false">MIN(MAX((GL262*(1+GL$5/Setup!$C$36)+IF($V263=19,N($F263),0))-CP263,0),MAX($P263-SUM(DV263:EM263),0))</f>
        <v>0</v>
      </c>
      <c r="EO263" s="48" t="n">
        <f aca="false">MIN(MAX((GM262*(1+GM$5/Setup!$C$36)+IF($V263=20,N($F263),0))-CQ263,0),MAX($P263-SUM(DV263:EN263),0))</f>
        <v>0</v>
      </c>
      <c r="EP263" s="48" t="n">
        <f aca="false">MIN(MAX((GN262*(1+GN$5/Setup!$C$36)+IF($V263=21,N($F263),0))-CR263,0),MAX($P263-SUM(DV263:EO263),0))</f>
        <v>0</v>
      </c>
      <c r="EQ263" s="48" t="n">
        <f aca="false">MIN(MAX((GO262*(1+GO$5/Setup!$C$36)+IF($V263=22,N($F263),0))-CS263,0),MAX($P263-SUM(DV263:EP263),0))</f>
        <v>0</v>
      </c>
      <c r="ER263" s="48" t="n">
        <f aca="false">MIN(MAX((GP262*(1+GP$5/Setup!$C$36)+IF($V263=23,N($F263),0))-CT263,0),MAX($P263-SUM(DV263:EQ263),0))</f>
        <v>0</v>
      </c>
      <c r="ES263" s="48" t="n">
        <f aca="false">MIN(MAX((GQ262*(1+GQ$5/Setup!$C$36)+IF($V263=24,N($F263),0))-CU263,0),MAX($P263-SUM(DV263:ER263),0))</f>
        <v>0</v>
      </c>
      <c r="ET263" s="48" t="n">
        <f aca="false">MIN(MAX((GR262*(1+GR$5/Setup!$C$36)+IF($V263=25,N($F263),0))-CV263,0),MAX($P263-SUM(DV263:ES263),0))</f>
        <v>0</v>
      </c>
      <c r="EU263" s="48" t="n">
        <f aca="false">MIN(MAX((GS262*(1+GS$5/Setup!$C$36)+IF($V263=26,N($F263),0))-CW263,0),MAX($P263-SUM(DV263:ET263),0))</f>
        <v>0</v>
      </c>
      <c r="EV263" s="48" t="n">
        <f aca="false">MIN(MAX((GT262*(1+GT$5/Setup!$C$36)+IF($V263=27,N($F263),0))-CX263,0),MAX($P263-SUM(DV263:EU263),0))</f>
        <v>0</v>
      </c>
      <c r="EW263" s="48" t="n">
        <f aca="false">MIN(MAX((GU262*(1+GU$5/Setup!$C$36)+IF($V263=28,N($F263),0))-CY263,0),MAX($P263-SUM(DV263:EV263),0))</f>
        <v>0</v>
      </c>
      <c r="EX263" s="48" t="n">
        <f aca="false">MIN(MAX((GV262*(1+GV$5/Setup!$C$36)+IF($V263=29,N($F263),0))-CZ263,0),MAX($P263-SUM(DV263:EW263),0))</f>
        <v>0</v>
      </c>
      <c r="EY263" s="48" t="n">
        <f aca="false">MIN(MAX((GW262*(1+GW$5/Setup!$C$36)+IF($V263=30,N($F263),0))-DA263,0),MAX($P263-SUM(DV263:EX263),0))</f>
        <v>0</v>
      </c>
      <c r="EZ263" s="48" t="n">
        <f aca="false">MIN(MAX((GX262*(1+GX$5/Setup!$C$36)+IF($V263=31,N($F263),0))-DB263,0),MAX($P263-SUM(DV263:EY263),0))</f>
        <v>0</v>
      </c>
      <c r="FA263" s="48" t="n">
        <f aca="false">MIN(MAX((GY262*(1+GY$5/Setup!$C$36)+IF($V263=32,N($F263),0))-DC263,0),MAX($P263-SUM(DV263:EZ263),0))</f>
        <v>0</v>
      </c>
      <c r="FB263" s="48" t="n">
        <f aca="false">MIN(MAX((GZ262*(1+GZ$5/Setup!$C$36)+IF($V263=33,N($F263),0))-DD263,0),MAX($P263-SUM(DV263:FA263),0))</f>
        <v>0</v>
      </c>
      <c r="FC263" s="48" t="n">
        <f aca="false">MIN(MAX((HA262*(1+HA$5/Setup!$C$36)+IF($V263=34,N($F263),0))-DE263,0),MAX($P263-SUM(DV263:FB263),0))</f>
        <v>0</v>
      </c>
      <c r="FD263" s="48" t="n">
        <f aca="false">MIN(MAX((HB262*(1+HB$5/Setup!$C$36)+IF($V263=35,N($F263),0))-DF263,0),MAX($P263-SUM(DV263:FC263),0))</f>
        <v>0</v>
      </c>
      <c r="FE263" s="48" t="n">
        <f aca="false">MIN(MAX((HC262*(1+HC$5/Setup!$C$36)+IF($V263=36,N($F263),0))-DG263,0),MAX($P263-SUM(DV263:FD263),0))</f>
        <v>0</v>
      </c>
      <c r="FF263" s="48" t="n">
        <f aca="false">MIN(MAX((HD262*(1+HD$5/Setup!$C$36)+IF($V263=37,N($F263),0))-DH263,0),MAX($P263-SUM(DV263:FE263),0))</f>
        <v>0</v>
      </c>
      <c r="FG263" s="48" t="n">
        <f aca="false">MIN(MAX((HE262*(1+HE$5/Setup!$C$36)+IF($V263=38,N($F263),0))-DI263,0),MAX($P263-SUM(DV263:FF263),0))</f>
        <v>0</v>
      </c>
      <c r="FH263" s="48" t="n">
        <f aca="false">MIN(MAX((HF262*(1+HF$5/Setup!$C$36)+IF($V263=39,N($F263),0))-DJ263,0),MAX($P263-SUM(DV263:FG263),0))</f>
        <v>0</v>
      </c>
      <c r="FI263" s="48" t="n">
        <f aca="false">MIN(MAX((HG262*(1+HG$5/Setup!$C$36)+IF($V263=40,N($F263),0))-DK263,0),MAX($P263-SUM(DV263:FH263),0))</f>
        <v>0</v>
      </c>
      <c r="FJ263" s="48" t="n">
        <f aca="false">MIN(MAX((HH262*(1+HH$5/Setup!$C$36)+IF($V263=41,N($F263),0))-DL263,0),MAX($P263-SUM(DV263:FI263),0))</f>
        <v>0</v>
      </c>
      <c r="FK263" s="48" t="n">
        <f aca="false">MIN(MAX((HI262*(1+HI$5/Setup!$C$36)+IF($V263=42,N($F263),0))-DM263,0),MAX($P263-SUM(DV263:FJ263),0))</f>
        <v>0</v>
      </c>
      <c r="FL263" s="48" t="n">
        <f aca="false">MIN(MAX((HJ262*(1+HJ$5/Setup!$C$36)+IF($V263=43,N($F263),0))-DN263,0),MAX($P263-SUM(DV263:FK263),0))</f>
        <v>0</v>
      </c>
      <c r="FM263" s="48" t="n">
        <f aca="false">MIN(MAX((HK262*(1+HK$5/Setup!$C$36)+IF($V263=44,N($F263),0))-DO263,0),MAX($P263-SUM(DV263:FL263),0))</f>
        <v>0</v>
      </c>
      <c r="FN263" s="48" t="n">
        <f aca="false">MIN(MAX((HL262*(1+HL$5/Setup!$C$36)+IF($V263=45,N($F263),0))-DP263,0),MAX($P263-SUM(DV263:FM263),0))</f>
        <v>0</v>
      </c>
      <c r="FO263" s="48" t="n">
        <f aca="false">MIN(MAX((HM262*(1+HM$5/Setup!$C$36)+IF($V263=46,N($F263),0))-DQ263,0),MAX($P263-SUM(DV263:FN263),0))</f>
        <v>0</v>
      </c>
      <c r="FP263" s="48" t="n">
        <f aca="false">MIN(MAX((HN262*(1+HN$5/Setup!$C$36)+IF($V263=47,N($F263),0))-DR263,0),MAX($P263-SUM(DV263:FO263),0))</f>
        <v>0</v>
      </c>
      <c r="FQ263" s="48" t="n">
        <f aca="false">MIN(MAX((HO262*(1+HO$5/Setup!$C$36)+IF($V263=48,N($F263),0))-DS263,0),MAX($P263-SUM(DV263:FP263),0))</f>
        <v>0</v>
      </c>
      <c r="FR263" s="48" t="n">
        <f aca="false">MIN(MAX((HP262*(1+HP$5/Setup!$C$36)+IF($V263=49,N($F263),0))-DT263,0),MAX($P263-SUM(DV263:FQ263),0))</f>
        <v>0</v>
      </c>
      <c r="FS263" s="48" t="n">
        <f aca="false">MIN(MAX((HQ262*(1+HQ$5/Setup!$C$36)+IF($V263=50,N($F263),0))-DU263,0),MAX($P263-SUM(DV263:FR263),0))</f>
        <v>0</v>
      </c>
      <c r="FT263" s="48" t="n">
        <f aca="false">IF((FT262*(1+FT$5/Setup!$C$36)+IF($V263=1,N($F263),0))-BX263-DV263&lt;0.005,0,(FT262*(1+FT$5/Setup!$C$36)+IF($V263=1,N($F263),0))-BX263-DV263)</f>
        <v>0</v>
      </c>
      <c r="FU263" s="48" t="n">
        <f aca="false">IF((FU262*(1+FU$5/Setup!$C$36)+IF($V263=2,N($F263),0))-BY263-DW263&lt;0.005,0,(FU262*(1+FU$5/Setup!$C$36)+IF($V263=2,N($F263),0))-BY263-DW263)</f>
        <v>0</v>
      </c>
      <c r="FV263" s="48" t="n">
        <f aca="false">IF((FV262*(1+FV$5/Setup!$C$36)+IF($V263=3,N($F263),0))-BZ263-DX263&lt;0.005,0,(FV262*(1+FV$5/Setup!$C$36)+IF($V263=3,N($F263),0))-BZ263-DX263)</f>
        <v>0</v>
      </c>
      <c r="FW263" s="48" t="n">
        <f aca="false">IF((FW262*(1+FW$5/Setup!$C$36)+IF($V263=4,N($F263),0))-CA263-DY263&lt;0.005,0,(FW262*(1+FW$5/Setup!$C$36)+IF($V263=4,N($F263),0))-CA263-DY263)</f>
        <v>0</v>
      </c>
      <c r="FX263" s="48" t="n">
        <f aca="false">IF((FX262*(1+FX$5/Setup!$C$36)+IF($V263=5,N($F263),0))-CB263-DZ263&lt;0.005,0,(FX262*(1+FX$5/Setup!$C$36)+IF($V263=5,N($F263),0))-CB263-DZ263)</f>
        <v>0</v>
      </c>
      <c r="FY263" s="48" t="n">
        <f aca="false">IF((FY262*(1+FY$5/Setup!$C$36)+IF($V263=6,N($F263),0))-CC263-EA263&lt;0.005,0,(FY262*(1+FY$5/Setup!$C$36)+IF($V263=6,N($F263),0))-CC263-EA263)</f>
        <v>0</v>
      </c>
      <c r="FZ263" s="48" t="n">
        <f aca="false">IF((FZ262*(1+FZ$5/Setup!$C$36)+IF($V263=7,N($F263),0))-CD263-EB263&lt;0.005,0,(FZ262*(1+FZ$5/Setup!$C$36)+IF($V263=7,N($F263),0))-CD263-EB263)</f>
        <v>0</v>
      </c>
      <c r="GA263" s="48" t="n">
        <f aca="false">IF((GA262*(1+GA$5/Setup!$C$36)+IF($V263=8,N($F263),0))-CE263-EC263&lt;0.005,0,(GA262*(1+GA$5/Setup!$C$36)+IF($V263=8,N($F263),0))-CE263-EC263)</f>
        <v>0</v>
      </c>
      <c r="GB263" s="48" t="n">
        <f aca="false">IF((GB262*(1+GB$5/Setup!$C$36)+IF($V263=9,N($F263),0))-CF263-ED263&lt;0.005,0,(GB262*(1+GB$5/Setup!$C$36)+IF($V263=9,N($F263),0))-CF263-ED263)</f>
        <v>0</v>
      </c>
      <c r="GC263" s="48" t="n">
        <f aca="false">IF((GC262*(1+GC$5/Setup!$C$36)+IF($V263=10,N($F263),0))-CG263-EE263&lt;0.005,0,(GC262*(1+GC$5/Setup!$C$36)+IF($V263=10,N($F263),0))-CG263-EE263)</f>
        <v>0</v>
      </c>
      <c r="GD263" s="48" t="n">
        <f aca="false">IF((GD262*(1+GD$5/Setup!$C$36)+IF($V263=11,N($F263),0))-CH263-EF263&lt;0.005,0,(GD262*(1+GD$5/Setup!$C$36)+IF($V263=11,N($F263),0))-CH263-EF263)</f>
        <v>0</v>
      </c>
      <c r="GE263" s="48" t="n">
        <f aca="false">IF((GE262*(1+GE$5/Setup!$C$36)+IF($V263=12,N($F263),0))-CI263-EG263&lt;0.005,0,(GE262*(1+GE$5/Setup!$C$36)+IF($V263=12,N($F263),0))-CI263-EG263)</f>
        <v>0</v>
      </c>
      <c r="GF263" s="48" t="n">
        <f aca="false">IF((GF262*(1+GF$5/Setup!$C$36)+IF($V263=13,N($F263),0))-CJ263-EH263&lt;0.005,0,(GF262*(1+GF$5/Setup!$C$36)+IF($V263=13,N($F263),0))-CJ263-EH263)</f>
        <v>0</v>
      </c>
      <c r="GG263" s="48" t="n">
        <f aca="false">IF((GG262*(1+GG$5/Setup!$C$36)+IF($V263=14,N($F263),0))-CK263-EI263&lt;0.005,0,(GG262*(1+GG$5/Setup!$C$36)+IF($V263=14,N($F263),0))-CK263-EI263)</f>
        <v>0</v>
      </c>
      <c r="GH263" s="48" t="n">
        <f aca="false">IF((GH262*(1+GH$5/Setup!$C$36)+IF($V263=15,N($F263),0))-CL263-EJ263&lt;0.005,0,(GH262*(1+GH$5/Setup!$C$36)+IF($V263=15,N($F263),0))-CL263-EJ263)</f>
        <v>0</v>
      </c>
      <c r="GI263" s="48" t="n">
        <f aca="false">IF((GI262*(1+GI$5/Setup!$C$36)+IF($V263=16,N($F263),0))-CM263-EK263&lt;0.005,0,(GI262*(1+GI$5/Setup!$C$36)+IF($V263=16,N($F263),0))-CM263-EK263)</f>
        <v>0</v>
      </c>
      <c r="GJ263" s="48" t="n">
        <f aca="false">IF((GJ262*(1+GJ$5/Setup!$C$36)+IF($V263=17,N($F263),0))-CN263-EL263&lt;0.005,0,(GJ262*(1+GJ$5/Setup!$C$36)+IF($V263=17,N($F263),0))-CN263-EL263)</f>
        <v>0</v>
      </c>
      <c r="GK263" s="48" t="n">
        <f aca="false">IF((GK262*(1+GK$5/Setup!$C$36)+IF($V263=18,N($F263),0))-CO263-EM263&lt;0.005,0,(GK262*(1+GK$5/Setup!$C$36)+IF($V263=18,N($F263),0))-CO263-EM263)</f>
        <v>0</v>
      </c>
      <c r="GL263" s="48" t="n">
        <f aca="false">IF((GL262*(1+GL$5/Setup!$C$36)+IF($V263=19,N($F263),0))-CP263-EN263&lt;0.005,0,(GL262*(1+GL$5/Setup!$C$36)+IF($V263=19,N($F263),0))-CP263-EN263)</f>
        <v>0</v>
      </c>
      <c r="GM263" s="48" t="n">
        <f aca="false">IF((GM262*(1+GM$5/Setup!$C$36)+IF($V263=20,N($F263),0))-CQ263-EO263&lt;0.005,0,(GM262*(1+GM$5/Setup!$C$36)+IF($V263=20,N($F263),0))-CQ263-EO263)</f>
        <v>0</v>
      </c>
      <c r="GN263" s="48" t="n">
        <f aca="false">IF((GN262*(1+GN$5/Setup!$C$36)+IF($V263=21,N($F263),0))-CR263-EP263&lt;0.005,0,(GN262*(1+GN$5/Setup!$C$36)+IF($V263=21,N($F263),0))-CR263-EP263)</f>
        <v>0</v>
      </c>
      <c r="GO263" s="48" t="n">
        <f aca="false">IF((GO262*(1+GO$5/Setup!$C$36)+IF($V263=22,N($F263),0))-CS263-EQ263&lt;0.005,0,(GO262*(1+GO$5/Setup!$C$36)+IF($V263=22,N($F263),0))-CS263-EQ263)</f>
        <v>0</v>
      </c>
      <c r="GP263" s="48" t="n">
        <f aca="false">IF((GP262*(1+GP$5/Setup!$C$36)+IF($V263=23,N($F263),0))-CT263-ER263&lt;0.005,0,(GP262*(1+GP$5/Setup!$C$36)+IF($V263=23,N($F263),0))-CT263-ER263)</f>
        <v>0</v>
      </c>
      <c r="GQ263" s="48" t="n">
        <f aca="false">IF((GQ262*(1+GQ$5/Setup!$C$36)+IF($V263=24,N($F263),0))-CU263-ES263&lt;0.005,0,(GQ262*(1+GQ$5/Setup!$C$36)+IF($V263=24,N($F263),0))-CU263-ES263)</f>
        <v>0</v>
      </c>
      <c r="GR263" s="48" t="n">
        <f aca="false">IF((GR262*(1+GR$5/Setup!$C$36)+IF($V263=25,N($F263),0))-CV263-ET263&lt;0.005,0,(GR262*(1+GR$5/Setup!$C$36)+IF($V263=25,N($F263),0))-CV263-ET263)</f>
        <v>0</v>
      </c>
      <c r="GS263" s="48" t="n">
        <f aca="false">IF((GS262*(1+GS$5/Setup!$C$36)+IF($V263=26,N($F263),0))-CW263-EU263&lt;0.005,0,(GS262*(1+GS$5/Setup!$C$36)+IF($V263=26,N($F263),0))-CW263-EU263)</f>
        <v>0</v>
      </c>
      <c r="GT263" s="48" t="n">
        <f aca="false">IF((GT262*(1+GT$5/Setup!$C$36)+IF($V263=27,N($F263),0))-CX263-EV263&lt;0.005,0,(GT262*(1+GT$5/Setup!$C$36)+IF($V263=27,N($F263),0))-CX263-EV263)</f>
        <v>0</v>
      </c>
      <c r="GU263" s="48" t="n">
        <f aca="false">IF((GU262*(1+GU$5/Setup!$C$36)+IF($V263=28,N($F263),0))-CY263-EW263&lt;0.005,0,(GU262*(1+GU$5/Setup!$C$36)+IF($V263=28,N($F263),0))-CY263-EW263)</f>
        <v>0</v>
      </c>
      <c r="GV263" s="48" t="n">
        <f aca="false">IF((GV262*(1+GV$5/Setup!$C$36)+IF($V263=29,N($F263),0))-CZ263-EX263&lt;0.005,0,(GV262*(1+GV$5/Setup!$C$36)+IF($V263=29,N($F263),0))-CZ263-EX263)</f>
        <v>0</v>
      </c>
      <c r="GW263" s="48" t="n">
        <f aca="false">IF((GW262*(1+GW$5/Setup!$C$36)+IF($V263=30,N($F263),0))-DA263-EY263&lt;0.005,0,(GW262*(1+GW$5/Setup!$C$36)+IF($V263=30,N($F263),0))-DA263-EY263)</f>
        <v>0</v>
      </c>
      <c r="GX263" s="48" t="n">
        <f aca="false">IF((GX262*(1+GX$5/Setup!$C$36)+IF($V263=31,N($F263),0))-DB263-EZ263&lt;0.005,0,(GX262*(1+GX$5/Setup!$C$36)+IF($V263=31,N($F263),0))-DB263-EZ263)</f>
        <v>0</v>
      </c>
      <c r="GY263" s="48" t="n">
        <f aca="false">IF((GY262*(1+GY$5/Setup!$C$36)+IF($V263=32,N($F263),0))-DC263-FA263&lt;0.005,0,(GY262*(1+GY$5/Setup!$C$36)+IF($V263=32,N($F263),0))-DC263-FA263)</f>
        <v>0</v>
      </c>
      <c r="GZ263" s="48" t="n">
        <f aca="false">IF((GZ262*(1+GZ$5/Setup!$C$36)+IF($V263=33,N($F263),0))-DD263-FB263&lt;0.005,0,(GZ262*(1+GZ$5/Setup!$C$36)+IF($V263=33,N($F263),0))-DD263-FB263)</f>
        <v>0</v>
      </c>
      <c r="HA263" s="48" t="n">
        <f aca="false">IF((HA262*(1+HA$5/Setup!$C$36)+IF($V263=34,N($F263),0))-DE263-FC263&lt;0.005,0,(HA262*(1+HA$5/Setup!$C$36)+IF($V263=34,N($F263),0))-DE263-FC263)</f>
        <v>0</v>
      </c>
      <c r="HB263" s="48" t="n">
        <f aca="false">IF((HB262*(1+HB$5/Setup!$C$36)+IF($V263=35,N($F263),0))-DF263-FD263&lt;0.005,0,(HB262*(1+HB$5/Setup!$C$36)+IF($V263=35,N($F263),0))-DF263-FD263)</f>
        <v>0</v>
      </c>
      <c r="HC263" s="48" t="n">
        <f aca="false">IF((HC262*(1+HC$5/Setup!$C$36)+IF($V263=36,N($F263),0))-DG263-FE263&lt;0.005,0,(HC262*(1+HC$5/Setup!$C$36)+IF($V263=36,N($F263),0))-DG263-FE263)</f>
        <v>0</v>
      </c>
      <c r="HD263" s="48" t="n">
        <f aca="false">IF((HD262*(1+HD$5/Setup!$C$36)+IF($V263=37,N($F263),0))-DH263-FF263&lt;0.005,0,(HD262*(1+HD$5/Setup!$C$36)+IF($V263=37,N($F263),0))-DH263-FF263)</f>
        <v>0</v>
      </c>
      <c r="HE263" s="48" t="n">
        <f aca="false">IF((HE262*(1+HE$5/Setup!$C$36)+IF($V263=38,N($F263),0))-DI263-FG263&lt;0.005,0,(HE262*(1+HE$5/Setup!$C$36)+IF($V263=38,N($F263),0))-DI263-FG263)</f>
        <v>0</v>
      </c>
      <c r="HF263" s="48" t="n">
        <f aca="false">IF((HF262*(1+HF$5/Setup!$C$36)+IF($V263=39,N($F263),0))-DJ263-FH263&lt;0.005,0,(HF262*(1+HF$5/Setup!$C$36)+IF($V263=39,N($F263),0))-DJ263-FH263)</f>
        <v>0</v>
      </c>
      <c r="HG263" s="48" t="n">
        <f aca="false">IF((HG262*(1+HG$5/Setup!$C$36)+IF($V263=40,N($F263),0))-DK263-FI263&lt;0.005,0,(HG262*(1+HG$5/Setup!$C$36)+IF($V263=40,N($F263),0))-DK263-FI263)</f>
        <v>0</v>
      </c>
      <c r="HH263" s="48" t="n">
        <f aca="false">IF((HH262*(1+HH$5/Setup!$C$36)+IF($V263=41,N($F263),0))-DL263-FJ263&lt;0.005,0,(HH262*(1+HH$5/Setup!$C$36)+IF($V263=41,N($F263),0))-DL263-FJ263)</f>
        <v>0</v>
      </c>
      <c r="HI263" s="48" t="n">
        <f aca="false">IF((HI262*(1+HI$5/Setup!$C$36)+IF($V263=42,N($F263),0))-DM263-FK263&lt;0.005,0,(HI262*(1+HI$5/Setup!$C$36)+IF($V263=42,N($F263),0))-DM263-FK263)</f>
        <v>0</v>
      </c>
      <c r="HJ263" s="48" t="n">
        <f aca="false">IF((HJ262*(1+HJ$5/Setup!$C$36)+IF($V263=43,N($F263),0))-DN263-FL263&lt;0.005,0,(HJ262*(1+HJ$5/Setup!$C$36)+IF($V263=43,N($F263),0))-DN263-FL263)</f>
        <v>0</v>
      </c>
      <c r="HK263" s="48" t="n">
        <f aca="false">IF((HK262*(1+HK$5/Setup!$C$36)+IF($V263=44,N($F263),0))-DO263-FM263&lt;0.005,0,(HK262*(1+HK$5/Setup!$C$36)+IF($V263=44,N($F263),0))-DO263-FM263)</f>
        <v>0</v>
      </c>
      <c r="HL263" s="48" t="n">
        <f aca="false">IF((HL262*(1+HL$5/Setup!$C$36)+IF($V263=45,N($F263),0))-DP263-FN263&lt;0.005,0,(HL262*(1+HL$5/Setup!$C$36)+IF($V263=45,N($F263),0))-DP263-FN263)</f>
        <v>0</v>
      </c>
      <c r="HM263" s="48" t="n">
        <f aca="false">IF((HM262*(1+HM$5/Setup!$C$36)+IF($V263=46,N($F263),0))-DQ263-FO263&lt;0.005,0,(HM262*(1+HM$5/Setup!$C$36)+IF($V263=46,N($F263),0))-DQ263-FO263)</f>
        <v>0</v>
      </c>
      <c r="HN263" s="48" t="n">
        <f aca="false">IF((HN262*(1+HN$5/Setup!$C$36)+IF($V263=47,N($F263),0))-DR263-FP263&lt;0.005,0,(HN262*(1+HN$5/Setup!$C$36)+IF($V263=47,N($F263),0))-DR263-FP263)</f>
        <v>0</v>
      </c>
      <c r="HO263" s="48" t="n">
        <f aca="false">IF((HO262*(1+HO$5/Setup!$C$36)+IF($V263=48,N($F263),0))-DS263-FQ263&lt;0.005,0,(HO262*(1+HO$5/Setup!$C$36)+IF($V263=48,N($F263),0))-DS263-FQ263)</f>
        <v>0</v>
      </c>
      <c r="HP263" s="48" t="n">
        <f aca="false">IF((HP262*(1+HP$5/Setup!$C$36)+IF($V263=49,N($F263),0))-DT263-FR263&lt;0.005,0,(HP262*(1+HP$5/Setup!$C$36)+IF($V263=49,N($F263),0))-DT263-FR263)</f>
        <v>0</v>
      </c>
      <c r="HQ263" s="48" t="n">
        <f aca="false">IF((HQ262*(1+HQ$5/Setup!$C$36)+IF($V263=50,N($F263),0))-DU263-FS263&lt;0.005,0,(HQ262*(1+HQ$5/Setup!$C$36)+IF($V263=50,N($F263),0))-DU263-FS263)</f>
        <v>0</v>
      </c>
    </row>
    <row r="264" customFormat="false" ht="15" hidden="false" customHeight="false" outlineLevel="0" collapsed="false">
      <c r="A264" s="44" t="n">
        <v>256</v>
      </c>
      <c r="B264" s="45" t="n">
        <f aca="false">IF(Setup!$C$7="Every month",EDATE(Setup!$C$8,($A264-1)),IF(Setup!$C$7="Twice a month",DATE(YEAR(Setup!$C$8),MONTH(Setup!$C$8)+INT((($A264-1)+Setup!$C$41)/2),MIN(IF(MOD(($A264-1)+Setup!$C$41,2)=0,Setup!$C$39,Setup!$C$40),DAY(EOMONTH(DATE(YEAR(Setup!$C$8),MONTH(Setup!$C$8)+INT((($A264-1)+Setup!$C$41)/2),1),0)))),Setup!$C$8+($A264-1)*IF(Setup!$C$7="Every week",7,14)))</f>
        <v>49895</v>
      </c>
      <c r="C264" s="45" t="n">
        <f aca="false">IF(Setup!$C$7="Every month",EDATE(Setup!$C$8,$A264),IF(Setup!$C$7="Twice a month",DATE(YEAR(Setup!$C$8),MONTH(Setup!$C$8)+INT(($A264+Setup!$C$41)/2),MIN(IF(MOD($A264+Setup!$C$41,2)=0,Setup!$C$39,Setup!$C$40),DAY(EOMONTH(DATE(YEAR(Setup!$C$8),MONTH(Setup!$C$8)+INT(($A264+Setup!$C$41)/2),1),0)))),Setup!$C$8+$A264*IF(Setup!$C$7="Every week",7,14)))</f>
        <v>49909</v>
      </c>
      <c r="D264" s="46"/>
      <c r="E264" s="47"/>
      <c r="F264" s="47"/>
      <c r="G264" s="47"/>
      <c r="H264" s="47"/>
      <c r="I264" s="48" t="n">
        <f aca="false">N(Setup!$C$11)+N(E264)</f>
        <v>100</v>
      </c>
      <c r="J264" s="48" t="n">
        <f aca="false">MIN(Setup!$C$37,MAX(I264,0))</f>
        <v>9.23076923076923</v>
      </c>
      <c r="K264" s="48" t="n">
        <f aca="false">MIN(MAX(N(Setup!$C$14)-L263,0),MAX(I264-J264,0))</f>
        <v>0</v>
      </c>
      <c r="L264" s="48" t="n">
        <f aca="false">L263+K264-N(G264)</f>
        <v>500</v>
      </c>
      <c r="M264" s="48" t="n">
        <f aca="false">M263+J264-N(H264)</f>
        <v>2363.07692307693</v>
      </c>
      <c r="N264" s="48" t="n">
        <f aca="false">SUM(BX264:DU264)</f>
        <v>0</v>
      </c>
      <c r="O264" s="48" t="n">
        <f aca="false">SUM(Z264:BW264)-N264</f>
        <v>65</v>
      </c>
      <c r="P264" s="48" t="n">
        <f aca="false">MAX(I264-J264-K264,0)+O264</f>
        <v>155.769230769231</v>
      </c>
      <c r="Q264" s="48" t="n">
        <f aca="false">SUM(DV264:FS264)</f>
        <v>0</v>
      </c>
      <c r="R264" s="49" t="n">
        <f aca="false">N264+J264+K264+Q264</f>
        <v>9.23076923076923</v>
      </c>
      <c r="S264" s="48" t="n">
        <f aca="false">T264-T263-N(F264)+N264+Q264</f>
        <v>0</v>
      </c>
      <c r="T264" s="49" t="n">
        <f aca="false">SUM(FT264:HQ264)</f>
        <v>0</v>
      </c>
      <c r="U264" s="44" t="str">
        <f aca="false">IF(T263&lt;0.005,"",INDEX(Helpers!$C$2:$C$51,IF(_xlfn.MINIFS($DV$6:$FS$6,DV264:FS264,"&gt;0.005")=0,V264,_xlfn.MINIFS($DV$6:$FS$6,DV264:FS264,"&gt;0.005"))))</f>
        <v/>
      </c>
      <c r="V264" s="44" t="n">
        <f aca="false">IF(_xlfn.MINIFS($FT$6:$HQ$6,FT263:HQ263,"&gt;0.005")=0,1,_xlfn.MINIFS($FT$6:$HQ$6,FT263:HQ263,"&gt;0.005"))</f>
        <v>1</v>
      </c>
      <c r="W264" s="44" t="n">
        <f aca="false">IF(AND(D264&lt;&gt;"Paid",T263&gt;0.005),1,0)</f>
        <v>0</v>
      </c>
      <c r="X264" s="48" t="n">
        <f aca="false">SUMPRODUCT(((Helpers!$G$2:$G$51*(1+(Helpers!$D$2:$D$51+0.000000001)/12)^(($B264-Setup!$C$8)/(365.25/12))-Helpers!$E$2:$E$51*((1+(Helpers!$D$2:$D$51+0.000000001)/12)^(($B264-Setup!$C$8)/(365.25/12))-1)/((Helpers!$D$2:$D$51+0.000000001)/12))&gt;0)*(Helpers!$G$2:$G$51*(1+(Helpers!$D$2:$D$51+0.000000001)/12)^(($B264-Setup!$C$8)/(365.25/12))-Helpers!$E$2:$E$51*((1+(Helpers!$D$2:$D$51+0.000000001)/12)^(($B264-Setup!$C$8)/(365.25/12))-1)/((Helpers!$D$2:$D$51+0.000000001)/12)))</f>
        <v>0</v>
      </c>
      <c r="Y264" s="48"/>
      <c r="Z264" s="48" t="n">
        <f aca="false">IF(OR(N(Z$5)=0,Z$6=""),0,Z$5*((DATE(YEAR($B264),MONTH($B264),MIN(Z$6,DAY(EOMONTH($B264,0))))&gt;=$B264)*(DATE(YEAR($B264),MONTH($B264),MIN(Z$6,DAY(EOMONTH($B264,0))))&lt;$C264)+(DATE(YEAR($B264),MONTH($B264)+1,MIN(Z$6,DAY(EOMONTH($B264,1))))&gt;=$B264)*(DATE(YEAR($B264),MONTH($B264)+1,MIN(Z$6,DAY(EOMONTH($B264,1))))&lt;$C264)))</f>
        <v>25</v>
      </c>
      <c r="AA264" s="48" t="n">
        <f aca="false">IF(OR(N(AA$5)=0,AA$6=""),0,AA$5*((DATE(YEAR($B264),MONTH($B264),MIN(AA$6,DAY(EOMONTH($B264,0))))&gt;=$B264)*(DATE(YEAR($B264),MONTH($B264),MIN(AA$6,DAY(EOMONTH($B264,0))))&lt;$C264)+(DATE(YEAR($B264),MONTH($B264)+1,MIN(AA$6,DAY(EOMONTH($B264,1))))&gt;=$B264)*(DATE(YEAR($B264),MONTH($B264)+1,MIN(AA$6,DAY(EOMONTH($B264,1))))&lt;$C264)))</f>
        <v>40</v>
      </c>
      <c r="AB264" s="48" t="n">
        <f aca="false">IF(OR(N(AB$5)=0,AB$6=""),0,AB$5*((DATE(YEAR($B264),MONTH($B264),MIN(AB$6,DAY(EOMONTH($B264,0))))&gt;=$B264)*(DATE(YEAR($B264),MONTH($B264),MIN(AB$6,DAY(EOMONTH($B264,0))))&lt;$C264)+(DATE(YEAR($B264),MONTH($B264)+1,MIN(AB$6,DAY(EOMONTH($B264,1))))&gt;=$B264)*(DATE(YEAR($B264),MONTH($B264)+1,MIN(AB$6,DAY(EOMONTH($B264,1))))&lt;$C264)))</f>
        <v>0</v>
      </c>
      <c r="AC264" s="48" t="n">
        <f aca="false">IF(OR(N(AC$5)=0,AC$6=""),0,AC$5*((DATE(YEAR($B264),MONTH($B264),MIN(AC$6,DAY(EOMONTH($B264,0))))&gt;=$B264)*(DATE(YEAR($B264),MONTH($B264),MIN(AC$6,DAY(EOMONTH($B264,0))))&lt;$C264)+(DATE(YEAR($B264),MONTH($B264)+1,MIN(AC$6,DAY(EOMONTH($B264,1))))&gt;=$B264)*(DATE(YEAR($B264),MONTH($B264)+1,MIN(AC$6,DAY(EOMONTH($B264,1))))&lt;$C264)))</f>
        <v>0</v>
      </c>
      <c r="AD264" s="48" t="n">
        <f aca="false">IF(OR(N(AD$5)=0,AD$6=""),0,AD$5*((DATE(YEAR($B264),MONTH($B264),MIN(AD$6,DAY(EOMONTH($B264,0))))&gt;=$B264)*(DATE(YEAR($B264),MONTH($B264),MIN(AD$6,DAY(EOMONTH($B264,0))))&lt;$C264)+(DATE(YEAR($B264),MONTH($B264)+1,MIN(AD$6,DAY(EOMONTH($B264,1))))&gt;=$B264)*(DATE(YEAR($B264),MONTH($B264)+1,MIN(AD$6,DAY(EOMONTH($B264,1))))&lt;$C264)))</f>
        <v>0</v>
      </c>
      <c r="AE264" s="48" t="n">
        <f aca="false">IF(OR(N(AE$5)=0,AE$6=""),0,AE$5*((DATE(YEAR($B264),MONTH($B264),MIN(AE$6,DAY(EOMONTH($B264,0))))&gt;=$B264)*(DATE(YEAR($B264),MONTH($B264),MIN(AE$6,DAY(EOMONTH($B264,0))))&lt;$C264)+(DATE(YEAR($B264),MONTH($B264)+1,MIN(AE$6,DAY(EOMONTH($B264,1))))&gt;=$B264)*(DATE(YEAR($B264),MONTH($B264)+1,MIN(AE$6,DAY(EOMONTH($B264,1))))&lt;$C264)))</f>
        <v>0</v>
      </c>
      <c r="AF264" s="48" t="n">
        <f aca="false">IF(OR(N(AF$5)=0,AF$6=""),0,AF$5*((DATE(YEAR($B264),MONTH($B264),MIN(AF$6,DAY(EOMONTH($B264,0))))&gt;=$B264)*(DATE(YEAR($B264),MONTH($B264),MIN(AF$6,DAY(EOMONTH($B264,0))))&lt;$C264)+(DATE(YEAR($B264),MONTH($B264)+1,MIN(AF$6,DAY(EOMONTH($B264,1))))&gt;=$B264)*(DATE(YEAR($B264),MONTH($B264)+1,MIN(AF$6,DAY(EOMONTH($B264,1))))&lt;$C264)))</f>
        <v>0</v>
      </c>
      <c r="AG264" s="48" t="n">
        <f aca="false">IF(OR(N(AG$5)=0,AG$6=""),0,AG$5*((DATE(YEAR($B264),MONTH($B264),MIN(AG$6,DAY(EOMONTH($B264,0))))&gt;=$B264)*(DATE(YEAR($B264),MONTH($B264),MIN(AG$6,DAY(EOMONTH($B264,0))))&lt;$C264)+(DATE(YEAR($B264),MONTH($B264)+1,MIN(AG$6,DAY(EOMONTH($B264,1))))&gt;=$B264)*(DATE(YEAR($B264),MONTH($B264)+1,MIN(AG$6,DAY(EOMONTH($B264,1))))&lt;$C264)))</f>
        <v>0</v>
      </c>
      <c r="AH264" s="48" t="n">
        <f aca="false">IF(OR(N(AH$5)=0,AH$6=""),0,AH$5*((DATE(YEAR($B264),MONTH($B264),MIN(AH$6,DAY(EOMONTH($B264,0))))&gt;=$B264)*(DATE(YEAR($B264),MONTH($B264),MIN(AH$6,DAY(EOMONTH($B264,0))))&lt;$C264)+(DATE(YEAR($B264),MONTH($B264)+1,MIN(AH$6,DAY(EOMONTH($B264,1))))&gt;=$B264)*(DATE(YEAR($B264),MONTH($B264)+1,MIN(AH$6,DAY(EOMONTH($B264,1))))&lt;$C264)))</f>
        <v>0</v>
      </c>
      <c r="AI264" s="48" t="n">
        <f aca="false">IF(OR(N(AI$5)=0,AI$6=""),0,AI$5*((DATE(YEAR($B264),MONTH($B264),MIN(AI$6,DAY(EOMONTH($B264,0))))&gt;=$B264)*(DATE(YEAR($B264),MONTH($B264),MIN(AI$6,DAY(EOMONTH($B264,0))))&lt;$C264)+(DATE(YEAR($B264),MONTH($B264)+1,MIN(AI$6,DAY(EOMONTH($B264,1))))&gt;=$B264)*(DATE(YEAR($B264),MONTH($B264)+1,MIN(AI$6,DAY(EOMONTH($B264,1))))&lt;$C264)))</f>
        <v>0</v>
      </c>
      <c r="AJ264" s="48" t="n">
        <f aca="false">IF(OR(N(AJ$5)=0,AJ$6=""),0,AJ$5*((DATE(YEAR($B264),MONTH($B264),MIN(AJ$6,DAY(EOMONTH($B264,0))))&gt;=$B264)*(DATE(YEAR($B264),MONTH($B264),MIN(AJ$6,DAY(EOMONTH($B264,0))))&lt;$C264)+(DATE(YEAR($B264),MONTH($B264)+1,MIN(AJ$6,DAY(EOMONTH($B264,1))))&gt;=$B264)*(DATE(YEAR($B264),MONTH($B264)+1,MIN(AJ$6,DAY(EOMONTH($B264,1))))&lt;$C264)))</f>
        <v>0</v>
      </c>
      <c r="AK264" s="48" t="n">
        <f aca="false">IF(OR(N(AK$5)=0,AK$6=""),0,AK$5*((DATE(YEAR($B264),MONTH($B264),MIN(AK$6,DAY(EOMONTH($B264,0))))&gt;=$B264)*(DATE(YEAR($B264),MONTH($B264),MIN(AK$6,DAY(EOMONTH($B264,0))))&lt;$C264)+(DATE(YEAR($B264),MONTH($B264)+1,MIN(AK$6,DAY(EOMONTH($B264,1))))&gt;=$B264)*(DATE(YEAR($B264),MONTH($B264)+1,MIN(AK$6,DAY(EOMONTH($B264,1))))&lt;$C264)))</f>
        <v>0</v>
      </c>
      <c r="AL264" s="48" t="n">
        <f aca="false">IF(OR(N(AL$5)=0,AL$6=""),0,AL$5*((DATE(YEAR($B264),MONTH($B264),MIN(AL$6,DAY(EOMONTH($B264,0))))&gt;=$B264)*(DATE(YEAR($B264),MONTH($B264),MIN(AL$6,DAY(EOMONTH($B264,0))))&lt;$C264)+(DATE(YEAR($B264),MONTH($B264)+1,MIN(AL$6,DAY(EOMONTH($B264,1))))&gt;=$B264)*(DATE(YEAR($B264),MONTH($B264)+1,MIN(AL$6,DAY(EOMONTH($B264,1))))&lt;$C264)))</f>
        <v>0</v>
      </c>
      <c r="AM264" s="48" t="n">
        <f aca="false">IF(OR(N(AM$5)=0,AM$6=""),0,AM$5*((DATE(YEAR($B264),MONTH($B264),MIN(AM$6,DAY(EOMONTH($B264,0))))&gt;=$B264)*(DATE(YEAR($B264),MONTH($B264),MIN(AM$6,DAY(EOMONTH($B264,0))))&lt;$C264)+(DATE(YEAR($B264),MONTH($B264)+1,MIN(AM$6,DAY(EOMONTH($B264,1))))&gt;=$B264)*(DATE(YEAR($B264),MONTH($B264)+1,MIN(AM$6,DAY(EOMONTH($B264,1))))&lt;$C264)))</f>
        <v>0</v>
      </c>
      <c r="AN264" s="48" t="n">
        <f aca="false">IF(OR(N(AN$5)=0,AN$6=""),0,AN$5*((DATE(YEAR($B264),MONTH($B264),MIN(AN$6,DAY(EOMONTH($B264,0))))&gt;=$B264)*(DATE(YEAR($B264),MONTH($B264),MIN(AN$6,DAY(EOMONTH($B264,0))))&lt;$C264)+(DATE(YEAR($B264),MONTH($B264)+1,MIN(AN$6,DAY(EOMONTH($B264,1))))&gt;=$B264)*(DATE(YEAR($B264),MONTH($B264)+1,MIN(AN$6,DAY(EOMONTH($B264,1))))&lt;$C264)))</f>
        <v>0</v>
      </c>
      <c r="AO264" s="48" t="n">
        <f aca="false">IF(OR(N(AO$5)=0,AO$6=""),0,AO$5*((DATE(YEAR($B264),MONTH($B264),MIN(AO$6,DAY(EOMONTH($B264,0))))&gt;=$B264)*(DATE(YEAR($B264),MONTH($B264),MIN(AO$6,DAY(EOMONTH($B264,0))))&lt;$C264)+(DATE(YEAR($B264),MONTH($B264)+1,MIN(AO$6,DAY(EOMONTH($B264,1))))&gt;=$B264)*(DATE(YEAR($B264),MONTH($B264)+1,MIN(AO$6,DAY(EOMONTH($B264,1))))&lt;$C264)))</f>
        <v>0</v>
      </c>
      <c r="AP264" s="48" t="n">
        <f aca="false">IF(OR(N(AP$5)=0,AP$6=""),0,AP$5*((DATE(YEAR($B264),MONTH($B264),MIN(AP$6,DAY(EOMONTH($B264,0))))&gt;=$B264)*(DATE(YEAR($B264),MONTH($B264),MIN(AP$6,DAY(EOMONTH($B264,0))))&lt;$C264)+(DATE(YEAR($B264),MONTH($B264)+1,MIN(AP$6,DAY(EOMONTH($B264,1))))&gt;=$B264)*(DATE(YEAR($B264),MONTH($B264)+1,MIN(AP$6,DAY(EOMONTH($B264,1))))&lt;$C264)))</f>
        <v>0</v>
      </c>
      <c r="AQ264" s="48" t="n">
        <f aca="false">IF(OR(N(AQ$5)=0,AQ$6=""),0,AQ$5*((DATE(YEAR($B264),MONTH($B264),MIN(AQ$6,DAY(EOMONTH($B264,0))))&gt;=$B264)*(DATE(YEAR($B264),MONTH($B264),MIN(AQ$6,DAY(EOMONTH($B264,0))))&lt;$C264)+(DATE(YEAR($B264),MONTH($B264)+1,MIN(AQ$6,DAY(EOMONTH($B264,1))))&gt;=$B264)*(DATE(YEAR($B264),MONTH($B264)+1,MIN(AQ$6,DAY(EOMONTH($B264,1))))&lt;$C264)))</f>
        <v>0</v>
      </c>
      <c r="AR264" s="48" t="n">
        <f aca="false">IF(OR(N(AR$5)=0,AR$6=""),0,AR$5*((DATE(YEAR($B264),MONTH($B264),MIN(AR$6,DAY(EOMONTH($B264,0))))&gt;=$B264)*(DATE(YEAR($B264),MONTH($B264),MIN(AR$6,DAY(EOMONTH($B264,0))))&lt;$C264)+(DATE(YEAR($B264),MONTH($B264)+1,MIN(AR$6,DAY(EOMONTH($B264,1))))&gt;=$B264)*(DATE(YEAR($B264),MONTH($B264)+1,MIN(AR$6,DAY(EOMONTH($B264,1))))&lt;$C264)))</f>
        <v>0</v>
      </c>
      <c r="AS264" s="48" t="n">
        <f aca="false">IF(OR(N(AS$5)=0,AS$6=""),0,AS$5*((DATE(YEAR($B264),MONTH($B264),MIN(AS$6,DAY(EOMONTH($B264,0))))&gt;=$B264)*(DATE(YEAR($B264),MONTH($B264),MIN(AS$6,DAY(EOMONTH($B264,0))))&lt;$C264)+(DATE(YEAR($B264),MONTH($B264)+1,MIN(AS$6,DAY(EOMONTH($B264,1))))&gt;=$B264)*(DATE(YEAR($B264),MONTH($B264)+1,MIN(AS$6,DAY(EOMONTH($B264,1))))&lt;$C264)))</f>
        <v>0</v>
      </c>
      <c r="AT264" s="48" t="n">
        <f aca="false">IF(OR(N(AT$5)=0,AT$6=""),0,AT$5*((DATE(YEAR($B264),MONTH($B264),MIN(AT$6,DAY(EOMONTH($B264,0))))&gt;=$B264)*(DATE(YEAR($B264),MONTH($B264),MIN(AT$6,DAY(EOMONTH($B264,0))))&lt;$C264)+(DATE(YEAR($B264),MONTH($B264)+1,MIN(AT$6,DAY(EOMONTH($B264,1))))&gt;=$B264)*(DATE(YEAR($B264),MONTH($B264)+1,MIN(AT$6,DAY(EOMONTH($B264,1))))&lt;$C264)))</f>
        <v>0</v>
      </c>
      <c r="AU264" s="48" t="n">
        <f aca="false">IF(OR(N(AU$5)=0,AU$6=""),0,AU$5*((DATE(YEAR($B264),MONTH($B264),MIN(AU$6,DAY(EOMONTH($B264,0))))&gt;=$B264)*(DATE(YEAR($B264),MONTH($B264),MIN(AU$6,DAY(EOMONTH($B264,0))))&lt;$C264)+(DATE(YEAR($B264),MONTH($B264)+1,MIN(AU$6,DAY(EOMONTH($B264,1))))&gt;=$B264)*(DATE(YEAR($B264),MONTH($B264)+1,MIN(AU$6,DAY(EOMONTH($B264,1))))&lt;$C264)))</f>
        <v>0</v>
      </c>
      <c r="AV264" s="48" t="n">
        <f aca="false">IF(OR(N(AV$5)=0,AV$6=""),0,AV$5*((DATE(YEAR($B264),MONTH($B264),MIN(AV$6,DAY(EOMONTH($B264,0))))&gt;=$B264)*(DATE(YEAR($B264),MONTH($B264),MIN(AV$6,DAY(EOMONTH($B264,0))))&lt;$C264)+(DATE(YEAR($B264),MONTH($B264)+1,MIN(AV$6,DAY(EOMONTH($B264,1))))&gt;=$B264)*(DATE(YEAR($B264),MONTH($B264)+1,MIN(AV$6,DAY(EOMONTH($B264,1))))&lt;$C264)))</f>
        <v>0</v>
      </c>
      <c r="AW264" s="48" t="n">
        <f aca="false">IF(OR(N(AW$5)=0,AW$6=""),0,AW$5*((DATE(YEAR($B264),MONTH($B264),MIN(AW$6,DAY(EOMONTH($B264,0))))&gt;=$B264)*(DATE(YEAR($B264),MONTH($B264),MIN(AW$6,DAY(EOMONTH($B264,0))))&lt;$C264)+(DATE(YEAR($B264),MONTH($B264)+1,MIN(AW$6,DAY(EOMONTH($B264,1))))&gt;=$B264)*(DATE(YEAR($B264),MONTH($B264)+1,MIN(AW$6,DAY(EOMONTH($B264,1))))&lt;$C264)))</f>
        <v>0</v>
      </c>
      <c r="AX264" s="48" t="n">
        <f aca="false">IF(OR(N(AX$5)=0,AX$6=""),0,AX$5*((DATE(YEAR($B264),MONTH($B264),MIN(AX$6,DAY(EOMONTH($B264,0))))&gt;=$B264)*(DATE(YEAR($B264),MONTH($B264),MIN(AX$6,DAY(EOMONTH($B264,0))))&lt;$C264)+(DATE(YEAR($B264),MONTH($B264)+1,MIN(AX$6,DAY(EOMONTH($B264,1))))&gt;=$B264)*(DATE(YEAR($B264),MONTH($B264)+1,MIN(AX$6,DAY(EOMONTH($B264,1))))&lt;$C264)))</f>
        <v>0</v>
      </c>
      <c r="AY264" s="48" t="n">
        <f aca="false">IF(OR(N(AY$5)=0,AY$6=""),0,AY$5*((DATE(YEAR($B264),MONTH($B264),MIN(AY$6,DAY(EOMONTH($B264,0))))&gt;=$B264)*(DATE(YEAR($B264),MONTH($B264),MIN(AY$6,DAY(EOMONTH($B264,0))))&lt;$C264)+(DATE(YEAR($B264),MONTH($B264)+1,MIN(AY$6,DAY(EOMONTH($B264,1))))&gt;=$B264)*(DATE(YEAR($B264),MONTH($B264)+1,MIN(AY$6,DAY(EOMONTH($B264,1))))&lt;$C264)))</f>
        <v>0</v>
      </c>
      <c r="AZ264" s="48" t="n">
        <f aca="false">IF(OR(N(AZ$5)=0,AZ$6=""),0,AZ$5*((DATE(YEAR($B264),MONTH($B264),MIN(AZ$6,DAY(EOMONTH($B264,0))))&gt;=$B264)*(DATE(YEAR($B264),MONTH($B264),MIN(AZ$6,DAY(EOMONTH($B264,0))))&lt;$C264)+(DATE(YEAR($B264),MONTH($B264)+1,MIN(AZ$6,DAY(EOMONTH($B264,1))))&gt;=$B264)*(DATE(YEAR($B264),MONTH($B264)+1,MIN(AZ$6,DAY(EOMONTH($B264,1))))&lt;$C264)))</f>
        <v>0</v>
      </c>
      <c r="BA264" s="48" t="n">
        <f aca="false">IF(OR(N(BA$5)=0,BA$6=""),0,BA$5*((DATE(YEAR($B264),MONTH($B264),MIN(BA$6,DAY(EOMONTH($B264,0))))&gt;=$B264)*(DATE(YEAR($B264),MONTH($B264),MIN(BA$6,DAY(EOMONTH($B264,0))))&lt;$C264)+(DATE(YEAR($B264),MONTH($B264)+1,MIN(BA$6,DAY(EOMONTH($B264,1))))&gt;=$B264)*(DATE(YEAR($B264),MONTH($B264)+1,MIN(BA$6,DAY(EOMONTH($B264,1))))&lt;$C264)))</f>
        <v>0</v>
      </c>
      <c r="BB264" s="48" t="n">
        <f aca="false">IF(OR(N(BB$5)=0,BB$6=""),0,BB$5*((DATE(YEAR($B264),MONTH($B264),MIN(BB$6,DAY(EOMONTH($B264,0))))&gt;=$B264)*(DATE(YEAR($B264),MONTH($B264),MIN(BB$6,DAY(EOMONTH($B264,0))))&lt;$C264)+(DATE(YEAR($B264),MONTH($B264)+1,MIN(BB$6,DAY(EOMONTH($B264,1))))&gt;=$B264)*(DATE(YEAR($B264),MONTH($B264)+1,MIN(BB$6,DAY(EOMONTH($B264,1))))&lt;$C264)))</f>
        <v>0</v>
      </c>
      <c r="BC264" s="48" t="n">
        <f aca="false">IF(OR(N(BC$5)=0,BC$6=""),0,BC$5*((DATE(YEAR($B264),MONTH($B264),MIN(BC$6,DAY(EOMONTH($B264,0))))&gt;=$B264)*(DATE(YEAR($B264),MONTH($B264),MIN(BC$6,DAY(EOMONTH($B264,0))))&lt;$C264)+(DATE(YEAR($B264),MONTH($B264)+1,MIN(BC$6,DAY(EOMONTH($B264,1))))&gt;=$B264)*(DATE(YEAR($B264),MONTH($B264)+1,MIN(BC$6,DAY(EOMONTH($B264,1))))&lt;$C264)))</f>
        <v>0</v>
      </c>
      <c r="BD264" s="48" t="n">
        <f aca="false">IF(OR(N(BD$5)=0,BD$6=""),0,BD$5*((DATE(YEAR($B264),MONTH($B264),MIN(BD$6,DAY(EOMONTH($B264,0))))&gt;=$B264)*(DATE(YEAR($B264),MONTH($B264),MIN(BD$6,DAY(EOMONTH($B264,0))))&lt;$C264)+(DATE(YEAR($B264),MONTH($B264)+1,MIN(BD$6,DAY(EOMONTH($B264,1))))&gt;=$B264)*(DATE(YEAR($B264),MONTH($B264)+1,MIN(BD$6,DAY(EOMONTH($B264,1))))&lt;$C264)))</f>
        <v>0</v>
      </c>
      <c r="BE264" s="48" t="n">
        <f aca="false">IF(OR(N(BE$5)=0,BE$6=""),0,BE$5*((DATE(YEAR($B264),MONTH($B264),MIN(BE$6,DAY(EOMONTH($B264,0))))&gt;=$B264)*(DATE(YEAR($B264),MONTH($B264),MIN(BE$6,DAY(EOMONTH($B264,0))))&lt;$C264)+(DATE(YEAR($B264),MONTH($B264)+1,MIN(BE$6,DAY(EOMONTH($B264,1))))&gt;=$B264)*(DATE(YEAR($B264),MONTH($B264)+1,MIN(BE$6,DAY(EOMONTH($B264,1))))&lt;$C264)))</f>
        <v>0</v>
      </c>
      <c r="BF264" s="48" t="n">
        <f aca="false">IF(OR(N(BF$5)=0,BF$6=""),0,BF$5*((DATE(YEAR($B264),MONTH($B264),MIN(BF$6,DAY(EOMONTH($B264,0))))&gt;=$B264)*(DATE(YEAR($B264),MONTH($B264),MIN(BF$6,DAY(EOMONTH($B264,0))))&lt;$C264)+(DATE(YEAR($B264),MONTH($B264)+1,MIN(BF$6,DAY(EOMONTH($B264,1))))&gt;=$B264)*(DATE(YEAR($B264),MONTH($B264)+1,MIN(BF$6,DAY(EOMONTH($B264,1))))&lt;$C264)))</f>
        <v>0</v>
      </c>
      <c r="BG264" s="48" t="n">
        <f aca="false">IF(OR(N(BG$5)=0,BG$6=""),0,BG$5*((DATE(YEAR($B264),MONTH($B264),MIN(BG$6,DAY(EOMONTH($B264,0))))&gt;=$B264)*(DATE(YEAR($B264),MONTH($B264),MIN(BG$6,DAY(EOMONTH($B264,0))))&lt;$C264)+(DATE(YEAR($B264),MONTH($B264)+1,MIN(BG$6,DAY(EOMONTH($B264,1))))&gt;=$B264)*(DATE(YEAR($B264),MONTH($B264)+1,MIN(BG$6,DAY(EOMONTH($B264,1))))&lt;$C264)))</f>
        <v>0</v>
      </c>
      <c r="BH264" s="48" t="n">
        <f aca="false">IF(OR(N(BH$5)=0,BH$6=""),0,BH$5*((DATE(YEAR($B264),MONTH($B264),MIN(BH$6,DAY(EOMONTH($B264,0))))&gt;=$B264)*(DATE(YEAR($B264),MONTH($B264),MIN(BH$6,DAY(EOMONTH($B264,0))))&lt;$C264)+(DATE(YEAR($B264),MONTH($B264)+1,MIN(BH$6,DAY(EOMONTH($B264,1))))&gt;=$B264)*(DATE(YEAR($B264),MONTH($B264)+1,MIN(BH$6,DAY(EOMONTH($B264,1))))&lt;$C264)))</f>
        <v>0</v>
      </c>
      <c r="BI264" s="48" t="n">
        <f aca="false">IF(OR(N(BI$5)=0,BI$6=""),0,BI$5*((DATE(YEAR($B264),MONTH($B264),MIN(BI$6,DAY(EOMONTH($B264,0))))&gt;=$B264)*(DATE(YEAR($B264),MONTH($B264),MIN(BI$6,DAY(EOMONTH($B264,0))))&lt;$C264)+(DATE(YEAR($B264),MONTH($B264)+1,MIN(BI$6,DAY(EOMONTH($B264,1))))&gt;=$B264)*(DATE(YEAR($B264),MONTH($B264)+1,MIN(BI$6,DAY(EOMONTH($B264,1))))&lt;$C264)))</f>
        <v>0</v>
      </c>
      <c r="BJ264" s="48" t="n">
        <f aca="false">IF(OR(N(BJ$5)=0,BJ$6=""),0,BJ$5*((DATE(YEAR($B264),MONTH($B264),MIN(BJ$6,DAY(EOMONTH($B264,0))))&gt;=$B264)*(DATE(YEAR($B264),MONTH($B264),MIN(BJ$6,DAY(EOMONTH($B264,0))))&lt;$C264)+(DATE(YEAR($B264),MONTH($B264)+1,MIN(BJ$6,DAY(EOMONTH($B264,1))))&gt;=$B264)*(DATE(YEAR($B264),MONTH($B264)+1,MIN(BJ$6,DAY(EOMONTH($B264,1))))&lt;$C264)))</f>
        <v>0</v>
      </c>
      <c r="BK264" s="48" t="n">
        <f aca="false">IF(OR(N(BK$5)=0,BK$6=""),0,BK$5*((DATE(YEAR($B264),MONTH($B264),MIN(BK$6,DAY(EOMONTH($B264,0))))&gt;=$B264)*(DATE(YEAR($B264),MONTH($B264),MIN(BK$6,DAY(EOMONTH($B264,0))))&lt;$C264)+(DATE(YEAR($B264),MONTH($B264)+1,MIN(BK$6,DAY(EOMONTH($B264,1))))&gt;=$B264)*(DATE(YEAR($B264),MONTH($B264)+1,MIN(BK$6,DAY(EOMONTH($B264,1))))&lt;$C264)))</f>
        <v>0</v>
      </c>
      <c r="BL264" s="48" t="n">
        <f aca="false">IF(OR(N(BL$5)=0,BL$6=""),0,BL$5*((DATE(YEAR($B264),MONTH($B264),MIN(BL$6,DAY(EOMONTH($B264,0))))&gt;=$B264)*(DATE(YEAR($B264),MONTH($B264),MIN(BL$6,DAY(EOMONTH($B264,0))))&lt;$C264)+(DATE(YEAR($B264),MONTH($B264)+1,MIN(BL$6,DAY(EOMONTH($B264,1))))&gt;=$B264)*(DATE(YEAR($B264),MONTH($B264)+1,MIN(BL$6,DAY(EOMONTH($B264,1))))&lt;$C264)))</f>
        <v>0</v>
      </c>
      <c r="BM264" s="48" t="n">
        <f aca="false">IF(OR(N(BM$5)=0,BM$6=""),0,BM$5*((DATE(YEAR($B264),MONTH($B264),MIN(BM$6,DAY(EOMONTH($B264,0))))&gt;=$B264)*(DATE(YEAR($B264),MONTH($B264),MIN(BM$6,DAY(EOMONTH($B264,0))))&lt;$C264)+(DATE(YEAR($B264),MONTH($B264)+1,MIN(BM$6,DAY(EOMONTH($B264,1))))&gt;=$B264)*(DATE(YEAR($B264),MONTH($B264)+1,MIN(BM$6,DAY(EOMONTH($B264,1))))&lt;$C264)))</f>
        <v>0</v>
      </c>
      <c r="BN264" s="48" t="n">
        <f aca="false">IF(OR(N(BN$5)=0,BN$6=""),0,BN$5*((DATE(YEAR($B264),MONTH($B264),MIN(BN$6,DAY(EOMONTH($B264,0))))&gt;=$B264)*(DATE(YEAR($B264),MONTH($B264),MIN(BN$6,DAY(EOMONTH($B264,0))))&lt;$C264)+(DATE(YEAR($B264),MONTH($B264)+1,MIN(BN$6,DAY(EOMONTH($B264,1))))&gt;=$B264)*(DATE(YEAR($B264),MONTH($B264)+1,MIN(BN$6,DAY(EOMONTH($B264,1))))&lt;$C264)))</f>
        <v>0</v>
      </c>
      <c r="BO264" s="48" t="n">
        <f aca="false">IF(OR(N(BO$5)=0,BO$6=""),0,BO$5*((DATE(YEAR($B264),MONTH($B264),MIN(BO$6,DAY(EOMONTH($B264,0))))&gt;=$B264)*(DATE(YEAR($B264),MONTH($B264),MIN(BO$6,DAY(EOMONTH($B264,0))))&lt;$C264)+(DATE(YEAR($B264),MONTH($B264)+1,MIN(BO$6,DAY(EOMONTH($B264,1))))&gt;=$B264)*(DATE(YEAR($B264),MONTH($B264)+1,MIN(BO$6,DAY(EOMONTH($B264,1))))&lt;$C264)))</f>
        <v>0</v>
      </c>
      <c r="BP264" s="48" t="n">
        <f aca="false">IF(OR(N(BP$5)=0,BP$6=""),0,BP$5*((DATE(YEAR($B264),MONTH($B264),MIN(BP$6,DAY(EOMONTH($B264,0))))&gt;=$B264)*(DATE(YEAR($B264),MONTH($B264),MIN(BP$6,DAY(EOMONTH($B264,0))))&lt;$C264)+(DATE(YEAR($B264),MONTH($B264)+1,MIN(BP$6,DAY(EOMONTH($B264,1))))&gt;=$B264)*(DATE(YEAR($B264),MONTH($B264)+1,MIN(BP$6,DAY(EOMONTH($B264,1))))&lt;$C264)))</f>
        <v>0</v>
      </c>
      <c r="BQ264" s="48" t="n">
        <f aca="false">IF(OR(N(BQ$5)=0,BQ$6=""),0,BQ$5*((DATE(YEAR($B264),MONTH($B264),MIN(BQ$6,DAY(EOMONTH($B264,0))))&gt;=$B264)*(DATE(YEAR($B264),MONTH($B264),MIN(BQ$6,DAY(EOMONTH($B264,0))))&lt;$C264)+(DATE(YEAR($B264),MONTH($B264)+1,MIN(BQ$6,DAY(EOMONTH($B264,1))))&gt;=$B264)*(DATE(YEAR($B264),MONTH($B264)+1,MIN(BQ$6,DAY(EOMONTH($B264,1))))&lt;$C264)))</f>
        <v>0</v>
      </c>
      <c r="BR264" s="48" t="n">
        <f aca="false">IF(OR(N(BR$5)=0,BR$6=""),0,BR$5*((DATE(YEAR($B264),MONTH($B264),MIN(BR$6,DAY(EOMONTH($B264,0))))&gt;=$B264)*(DATE(YEAR($B264),MONTH($B264),MIN(BR$6,DAY(EOMONTH($B264,0))))&lt;$C264)+(DATE(YEAR($B264),MONTH($B264)+1,MIN(BR$6,DAY(EOMONTH($B264,1))))&gt;=$B264)*(DATE(YEAR($B264),MONTH($B264)+1,MIN(BR$6,DAY(EOMONTH($B264,1))))&lt;$C264)))</f>
        <v>0</v>
      </c>
      <c r="BS264" s="48" t="n">
        <f aca="false">IF(OR(N(BS$5)=0,BS$6=""),0,BS$5*((DATE(YEAR($B264),MONTH($B264),MIN(BS$6,DAY(EOMONTH($B264,0))))&gt;=$B264)*(DATE(YEAR($B264),MONTH($B264),MIN(BS$6,DAY(EOMONTH($B264,0))))&lt;$C264)+(DATE(YEAR($B264),MONTH($B264)+1,MIN(BS$6,DAY(EOMONTH($B264,1))))&gt;=$B264)*(DATE(YEAR($B264),MONTH($B264)+1,MIN(BS$6,DAY(EOMONTH($B264,1))))&lt;$C264)))</f>
        <v>0</v>
      </c>
      <c r="BT264" s="48" t="n">
        <f aca="false">IF(OR(N(BT$5)=0,BT$6=""),0,BT$5*((DATE(YEAR($B264),MONTH($B264),MIN(BT$6,DAY(EOMONTH($B264,0))))&gt;=$B264)*(DATE(YEAR($B264),MONTH($B264),MIN(BT$6,DAY(EOMONTH($B264,0))))&lt;$C264)+(DATE(YEAR($B264),MONTH($B264)+1,MIN(BT$6,DAY(EOMONTH($B264,1))))&gt;=$B264)*(DATE(YEAR($B264),MONTH($B264)+1,MIN(BT$6,DAY(EOMONTH($B264,1))))&lt;$C264)))</f>
        <v>0</v>
      </c>
      <c r="BU264" s="48" t="n">
        <f aca="false">IF(OR(N(BU$5)=0,BU$6=""),0,BU$5*((DATE(YEAR($B264),MONTH($B264),MIN(BU$6,DAY(EOMONTH($B264,0))))&gt;=$B264)*(DATE(YEAR($B264),MONTH($B264),MIN(BU$6,DAY(EOMONTH($B264,0))))&lt;$C264)+(DATE(YEAR($B264),MONTH($B264)+1,MIN(BU$6,DAY(EOMONTH($B264,1))))&gt;=$B264)*(DATE(YEAR($B264),MONTH($B264)+1,MIN(BU$6,DAY(EOMONTH($B264,1))))&lt;$C264)))</f>
        <v>0</v>
      </c>
      <c r="BV264" s="48" t="n">
        <f aca="false">IF(OR(N(BV$5)=0,BV$6=""),0,BV$5*((DATE(YEAR($B264),MONTH($B264),MIN(BV$6,DAY(EOMONTH($B264,0))))&gt;=$B264)*(DATE(YEAR($B264),MONTH($B264),MIN(BV$6,DAY(EOMONTH($B264,0))))&lt;$C264)+(DATE(YEAR($B264),MONTH($B264)+1,MIN(BV$6,DAY(EOMONTH($B264,1))))&gt;=$B264)*(DATE(YEAR($B264),MONTH($B264)+1,MIN(BV$6,DAY(EOMONTH($B264,1))))&lt;$C264)))</f>
        <v>0</v>
      </c>
      <c r="BW264" s="48" t="n">
        <f aca="false">IF(OR(N(BW$5)=0,BW$6=""),0,BW$5*((DATE(YEAR($B264),MONTH($B264),MIN(BW$6,DAY(EOMONTH($B264,0))))&gt;=$B264)*(DATE(YEAR($B264),MONTH($B264),MIN(BW$6,DAY(EOMONTH($B264,0))))&lt;$C264)+(DATE(YEAR($B264),MONTH($B264)+1,MIN(BW$6,DAY(EOMONTH($B264,1))))&gt;=$B264)*(DATE(YEAR($B264),MONTH($B264)+1,MIN(BW$6,DAY(EOMONTH($B264,1))))&lt;$C264)))</f>
        <v>0</v>
      </c>
      <c r="BX264" s="48" t="n">
        <f aca="false">MIN(Z264,(FT263*(1+FT$5/Setup!$C$36)+IF($V264=1,N($F264),0)))</f>
        <v>0</v>
      </c>
      <c r="BY264" s="48" t="n">
        <f aca="false">MIN(AA264,(FU263*(1+FU$5/Setup!$C$36)+IF($V264=2,N($F264),0)))</f>
        <v>0</v>
      </c>
      <c r="BZ264" s="48" t="n">
        <f aca="false">MIN(AB264,(FV263*(1+FV$5/Setup!$C$36)+IF($V264=3,N($F264),0)))</f>
        <v>0</v>
      </c>
      <c r="CA264" s="48" t="n">
        <f aca="false">MIN(AC264,(FW263*(1+FW$5/Setup!$C$36)+IF($V264=4,N($F264),0)))</f>
        <v>0</v>
      </c>
      <c r="CB264" s="48" t="n">
        <f aca="false">MIN(AD264,(FX263*(1+FX$5/Setup!$C$36)+IF($V264=5,N($F264),0)))</f>
        <v>0</v>
      </c>
      <c r="CC264" s="48" t="n">
        <f aca="false">MIN(AE264,(FY263*(1+FY$5/Setup!$C$36)+IF($V264=6,N($F264),0)))</f>
        <v>0</v>
      </c>
      <c r="CD264" s="48" t="n">
        <f aca="false">MIN(AF264,(FZ263*(1+FZ$5/Setup!$C$36)+IF($V264=7,N($F264),0)))</f>
        <v>0</v>
      </c>
      <c r="CE264" s="48" t="n">
        <f aca="false">MIN(AG264,(GA263*(1+GA$5/Setup!$C$36)+IF($V264=8,N($F264),0)))</f>
        <v>0</v>
      </c>
      <c r="CF264" s="48" t="n">
        <f aca="false">MIN(AH264,(GB263*(1+GB$5/Setup!$C$36)+IF($V264=9,N($F264),0)))</f>
        <v>0</v>
      </c>
      <c r="CG264" s="48" t="n">
        <f aca="false">MIN(AI264,(GC263*(1+GC$5/Setup!$C$36)+IF($V264=10,N($F264),0)))</f>
        <v>0</v>
      </c>
      <c r="CH264" s="48" t="n">
        <f aca="false">MIN(AJ264,(GD263*(1+GD$5/Setup!$C$36)+IF($V264=11,N($F264),0)))</f>
        <v>0</v>
      </c>
      <c r="CI264" s="48" t="n">
        <f aca="false">MIN(AK264,(GE263*(1+GE$5/Setup!$C$36)+IF($V264=12,N($F264),0)))</f>
        <v>0</v>
      </c>
      <c r="CJ264" s="48" t="n">
        <f aca="false">MIN(AL264,(GF263*(1+GF$5/Setup!$C$36)+IF($V264=13,N($F264),0)))</f>
        <v>0</v>
      </c>
      <c r="CK264" s="48" t="n">
        <f aca="false">MIN(AM264,(GG263*(1+GG$5/Setup!$C$36)+IF($V264=14,N($F264),0)))</f>
        <v>0</v>
      </c>
      <c r="CL264" s="48" t="n">
        <f aca="false">MIN(AN264,(GH263*(1+GH$5/Setup!$C$36)+IF($V264=15,N($F264),0)))</f>
        <v>0</v>
      </c>
      <c r="CM264" s="48" t="n">
        <f aca="false">MIN(AO264,(GI263*(1+GI$5/Setup!$C$36)+IF($V264=16,N($F264),0)))</f>
        <v>0</v>
      </c>
      <c r="CN264" s="48" t="n">
        <f aca="false">MIN(AP264,(GJ263*(1+GJ$5/Setup!$C$36)+IF($V264=17,N($F264),0)))</f>
        <v>0</v>
      </c>
      <c r="CO264" s="48" t="n">
        <f aca="false">MIN(AQ264,(GK263*(1+GK$5/Setup!$C$36)+IF($V264=18,N($F264),0)))</f>
        <v>0</v>
      </c>
      <c r="CP264" s="48" t="n">
        <f aca="false">MIN(AR264,(GL263*(1+GL$5/Setup!$C$36)+IF($V264=19,N($F264),0)))</f>
        <v>0</v>
      </c>
      <c r="CQ264" s="48" t="n">
        <f aca="false">MIN(AS264,(GM263*(1+GM$5/Setup!$C$36)+IF($V264=20,N($F264),0)))</f>
        <v>0</v>
      </c>
      <c r="CR264" s="48" t="n">
        <f aca="false">MIN(AT264,(GN263*(1+GN$5/Setup!$C$36)+IF($V264=21,N($F264),0)))</f>
        <v>0</v>
      </c>
      <c r="CS264" s="48" t="n">
        <f aca="false">MIN(AU264,(GO263*(1+GO$5/Setup!$C$36)+IF($V264=22,N($F264),0)))</f>
        <v>0</v>
      </c>
      <c r="CT264" s="48" t="n">
        <f aca="false">MIN(AV264,(GP263*(1+GP$5/Setup!$C$36)+IF($V264=23,N($F264),0)))</f>
        <v>0</v>
      </c>
      <c r="CU264" s="48" t="n">
        <f aca="false">MIN(AW264,(GQ263*(1+GQ$5/Setup!$C$36)+IF($V264=24,N($F264),0)))</f>
        <v>0</v>
      </c>
      <c r="CV264" s="48" t="n">
        <f aca="false">MIN(AX264,(GR263*(1+GR$5/Setup!$C$36)+IF($V264=25,N($F264),0)))</f>
        <v>0</v>
      </c>
      <c r="CW264" s="48" t="n">
        <f aca="false">MIN(AY264,(GS263*(1+GS$5/Setup!$C$36)+IF($V264=26,N($F264),0)))</f>
        <v>0</v>
      </c>
      <c r="CX264" s="48" t="n">
        <f aca="false">MIN(AZ264,(GT263*(1+GT$5/Setup!$C$36)+IF($V264=27,N($F264),0)))</f>
        <v>0</v>
      </c>
      <c r="CY264" s="48" t="n">
        <f aca="false">MIN(BA264,(GU263*(1+GU$5/Setup!$C$36)+IF($V264=28,N($F264),0)))</f>
        <v>0</v>
      </c>
      <c r="CZ264" s="48" t="n">
        <f aca="false">MIN(BB264,(GV263*(1+GV$5/Setup!$C$36)+IF($V264=29,N($F264),0)))</f>
        <v>0</v>
      </c>
      <c r="DA264" s="48" t="n">
        <f aca="false">MIN(BC264,(GW263*(1+GW$5/Setup!$C$36)+IF($V264=30,N($F264),0)))</f>
        <v>0</v>
      </c>
      <c r="DB264" s="48" t="n">
        <f aca="false">MIN(BD264,(GX263*(1+GX$5/Setup!$C$36)+IF($V264=31,N($F264),0)))</f>
        <v>0</v>
      </c>
      <c r="DC264" s="48" t="n">
        <f aca="false">MIN(BE264,(GY263*(1+GY$5/Setup!$C$36)+IF($V264=32,N($F264),0)))</f>
        <v>0</v>
      </c>
      <c r="DD264" s="48" t="n">
        <f aca="false">MIN(BF264,(GZ263*(1+GZ$5/Setup!$C$36)+IF($V264=33,N($F264),0)))</f>
        <v>0</v>
      </c>
      <c r="DE264" s="48" t="n">
        <f aca="false">MIN(BG264,(HA263*(1+HA$5/Setup!$C$36)+IF($V264=34,N($F264),0)))</f>
        <v>0</v>
      </c>
      <c r="DF264" s="48" t="n">
        <f aca="false">MIN(BH264,(HB263*(1+HB$5/Setup!$C$36)+IF($V264=35,N($F264),0)))</f>
        <v>0</v>
      </c>
      <c r="DG264" s="48" t="n">
        <f aca="false">MIN(BI264,(HC263*(1+HC$5/Setup!$C$36)+IF($V264=36,N($F264),0)))</f>
        <v>0</v>
      </c>
      <c r="DH264" s="48" t="n">
        <f aca="false">MIN(BJ264,(HD263*(1+HD$5/Setup!$C$36)+IF($V264=37,N($F264),0)))</f>
        <v>0</v>
      </c>
      <c r="DI264" s="48" t="n">
        <f aca="false">MIN(BK264,(HE263*(1+HE$5/Setup!$C$36)+IF($V264=38,N($F264),0)))</f>
        <v>0</v>
      </c>
      <c r="DJ264" s="48" t="n">
        <f aca="false">MIN(BL264,(HF263*(1+HF$5/Setup!$C$36)+IF($V264=39,N($F264),0)))</f>
        <v>0</v>
      </c>
      <c r="DK264" s="48" t="n">
        <f aca="false">MIN(BM264,(HG263*(1+HG$5/Setup!$C$36)+IF($V264=40,N($F264),0)))</f>
        <v>0</v>
      </c>
      <c r="DL264" s="48" t="n">
        <f aca="false">MIN(BN264,(HH263*(1+HH$5/Setup!$C$36)+IF($V264=41,N($F264),0)))</f>
        <v>0</v>
      </c>
      <c r="DM264" s="48" t="n">
        <f aca="false">MIN(BO264,(HI263*(1+HI$5/Setup!$C$36)+IF($V264=42,N($F264),0)))</f>
        <v>0</v>
      </c>
      <c r="DN264" s="48" t="n">
        <f aca="false">MIN(BP264,(HJ263*(1+HJ$5/Setup!$C$36)+IF($V264=43,N($F264),0)))</f>
        <v>0</v>
      </c>
      <c r="DO264" s="48" t="n">
        <f aca="false">MIN(BQ264,(HK263*(1+HK$5/Setup!$C$36)+IF($V264=44,N($F264),0)))</f>
        <v>0</v>
      </c>
      <c r="DP264" s="48" t="n">
        <f aca="false">MIN(BR264,(HL263*(1+HL$5/Setup!$C$36)+IF($V264=45,N($F264),0)))</f>
        <v>0</v>
      </c>
      <c r="DQ264" s="48" t="n">
        <f aca="false">MIN(BS264,(HM263*(1+HM$5/Setup!$C$36)+IF($V264=46,N($F264),0)))</f>
        <v>0</v>
      </c>
      <c r="DR264" s="48" t="n">
        <f aca="false">MIN(BT264,(HN263*(1+HN$5/Setup!$C$36)+IF($V264=47,N($F264),0)))</f>
        <v>0</v>
      </c>
      <c r="DS264" s="48" t="n">
        <f aca="false">MIN(BU264,(HO263*(1+HO$5/Setup!$C$36)+IF($V264=48,N($F264),0)))</f>
        <v>0</v>
      </c>
      <c r="DT264" s="48" t="n">
        <f aca="false">MIN(BV264,(HP263*(1+HP$5/Setup!$C$36)+IF($V264=49,N($F264),0)))</f>
        <v>0</v>
      </c>
      <c r="DU264" s="48" t="n">
        <f aca="false">MIN(BW264,(HQ263*(1+HQ$5/Setup!$C$36)+IF($V264=50,N($F264),0)))</f>
        <v>0</v>
      </c>
      <c r="DV264" s="48" t="n">
        <f aca="false">MIN(MAX((FT263*(1+FT$5/Setup!$C$36)+IF($V264=1,N($F264),0))-BX264,0),MAX($P264-0,0))</f>
        <v>0</v>
      </c>
      <c r="DW264" s="48" t="n">
        <f aca="false">MIN(MAX((FU263*(1+FU$5/Setup!$C$36)+IF($V264=2,N($F264),0))-BY264,0),MAX($P264-SUM(DV264:DV264),0))</f>
        <v>0</v>
      </c>
      <c r="DX264" s="48" t="n">
        <f aca="false">MIN(MAX((FV263*(1+FV$5/Setup!$C$36)+IF($V264=3,N($F264),0))-BZ264,0),MAX($P264-SUM(DV264:DW264),0))</f>
        <v>0</v>
      </c>
      <c r="DY264" s="48" t="n">
        <f aca="false">MIN(MAX((FW263*(1+FW$5/Setup!$C$36)+IF($V264=4,N($F264),0))-CA264,0),MAX($P264-SUM(DV264:DX264),0))</f>
        <v>0</v>
      </c>
      <c r="DZ264" s="48" t="n">
        <f aca="false">MIN(MAX((FX263*(1+FX$5/Setup!$C$36)+IF($V264=5,N($F264),0))-CB264,0),MAX($P264-SUM(DV264:DY264),0))</f>
        <v>0</v>
      </c>
      <c r="EA264" s="48" t="n">
        <f aca="false">MIN(MAX((FY263*(1+FY$5/Setup!$C$36)+IF($V264=6,N($F264),0))-CC264,0),MAX($P264-SUM(DV264:DZ264),0))</f>
        <v>0</v>
      </c>
      <c r="EB264" s="48" t="n">
        <f aca="false">MIN(MAX((FZ263*(1+FZ$5/Setup!$C$36)+IF($V264=7,N($F264),0))-CD264,0),MAX($P264-SUM(DV264:EA264),0))</f>
        <v>0</v>
      </c>
      <c r="EC264" s="48" t="n">
        <f aca="false">MIN(MAX((GA263*(1+GA$5/Setup!$C$36)+IF($V264=8,N($F264),0))-CE264,0),MAX($P264-SUM(DV264:EB264),0))</f>
        <v>0</v>
      </c>
      <c r="ED264" s="48" t="n">
        <f aca="false">MIN(MAX((GB263*(1+GB$5/Setup!$C$36)+IF($V264=9,N($F264),0))-CF264,0),MAX($P264-SUM(DV264:EC264),0))</f>
        <v>0</v>
      </c>
      <c r="EE264" s="48" t="n">
        <f aca="false">MIN(MAX((GC263*(1+GC$5/Setup!$C$36)+IF($V264=10,N($F264),0))-CG264,0),MAX($P264-SUM(DV264:ED264),0))</f>
        <v>0</v>
      </c>
      <c r="EF264" s="48" t="n">
        <f aca="false">MIN(MAX((GD263*(1+GD$5/Setup!$C$36)+IF($V264=11,N($F264),0))-CH264,0),MAX($P264-SUM(DV264:EE264),0))</f>
        <v>0</v>
      </c>
      <c r="EG264" s="48" t="n">
        <f aca="false">MIN(MAX((GE263*(1+GE$5/Setup!$C$36)+IF($V264=12,N($F264),0))-CI264,0),MAX($P264-SUM(DV264:EF264),0))</f>
        <v>0</v>
      </c>
      <c r="EH264" s="48" t="n">
        <f aca="false">MIN(MAX((GF263*(1+GF$5/Setup!$C$36)+IF($V264=13,N($F264),0))-CJ264,0),MAX($P264-SUM(DV264:EG264),0))</f>
        <v>0</v>
      </c>
      <c r="EI264" s="48" t="n">
        <f aca="false">MIN(MAX((GG263*(1+GG$5/Setup!$C$36)+IF($V264=14,N($F264),0))-CK264,0),MAX($P264-SUM(DV264:EH264),0))</f>
        <v>0</v>
      </c>
      <c r="EJ264" s="48" t="n">
        <f aca="false">MIN(MAX((GH263*(1+GH$5/Setup!$C$36)+IF($V264=15,N($F264),0))-CL264,0),MAX($P264-SUM(DV264:EI264),0))</f>
        <v>0</v>
      </c>
      <c r="EK264" s="48" t="n">
        <f aca="false">MIN(MAX((GI263*(1+GI$5/Setup!$C$36)+IF($V264=16,N($F264),0))-CM264,0),MAX($P264-SUM(DV264:EJ264),0))</f>
        <v>0</v>
      </c>
      <c r="EL264" s="48" t="n">
        <f aca="false">MIN(MAX((GJ263*(1+GJ$5/Setup!$C$36)+IF($V264=17,N($F264),0))-CN264,0),MAX($P264-SUM(DV264:EK264),0))</f>
        <v>0</v>
      </c>
      <c r="EM264" s="48" t="n">
        <f aca="false">MIN(MAX((GK263*(1+GK$5/Setup!$C$36)+IF($V264=18,N($F264),0))-CO264,0),MAX($P264-SUM(DV264:EL264),0))</f>
        <v>0</v>
      </c>
      <c r="EN264" s="48" t="n">
        <f aca="false">MIN(MAX((GL263*(1+GL$5/Setup!$C$36)+IF($V264=19,N($F264),0))-CP264,0),MAX($P264-SUM(DV264:EM264),0))</f>
        <v>0</v>
      </c>
      <c r="EO264" s="48" t="n">
        <f aca="false">MIN(MAX((GM263*(1+GM$5/Setup!$C$36)+IF($V264=20,N($F264),0))-CQ264,0),MAX($P264-SUM(DV264:EN264),0))</f>
        <v>0</v>
      </c>
      <c r="EP264" s="48" t="n">
        <f aca="false">MIN(MAX((GN263*(1+GN$5/Setup!$C$36)+IF($V264=21,N($F264),0))-CR264,0),MAX($P264-SUM(DV264:EO264),0))</f>
        <v>0</v>
      </c>
      <c r="EQ264" s="48" t="n">
        <f aca="false">MIN(MAX((GO263*(1+GO$5/Setup!$C$36)+IF($V264=22,N($F264),0))-CS264,0),MAX($P264-SUM(DV264:EP264),0))</f>
        <v>0</v>
      </c>
      <c r="ER264" s="48" t="n">
        <f aca="false">MIN(MAX((GP263*(1+GP$5/Setup!$C$36)+IF($V264=23,N($F264),0))-CT264,0),MAX($P264-SUM(DV264:EQ264),0))</f>
        <v>0</v>
      </c>
      <c r="ES264" s="48" t="n">
        <f aca="false">MIN(MAX((GQ263*(1+GQ$5/Setup!$C$36)+IF($V264=24,N($F264),0))-CU264,0),MAX($P264-SUM(DV264:ER264),0))</f>
        <v>0</v>
      </c>
      <c r="ET264" s="48" t="n">
        <f aca="false">MIN(MAX((GR263*(1+GR$5/Setup!$C$36)+IF($V264=25,N($F264),0))-CV264,0),MAX($P264-SUM(DV264:ES264),0))</f>
        <v>0</v>
      </c>
      <c r="EU264" s="48" t="n">
        <f aca="false">MIN(MAX((GS263*(1+GS$5/Setup!$C$36)+IF($V264=26,N($F264),0))-CW264,0),MAX($P264-SUM(DV264:ET264),0))</f>
        <v>0</v>
      </c>
      <c r="EV264" s="48" t="n">
        <f aca="false">MIN(MAX((GT263*(1+GT$5/Setup!$C$36)+IF($V264=27,N($F264),0))-CX264,0),MAX($P264-SUM(DV264:EU264),0))</f>
        <v>0</v>
      </c>
      <c r="EW264" s="48" t="n">
        <f aca="false">MIN(MAX((GU263*(1+GU$5/Setup!$C$36)+IF($V264=28,N($F264),0))-CY264,0),MAX($P264-SUM(DV264:EV264),0))</f>
        <v>0</v>
      </c>
      <c r="EX264" s="48" t="n">
        <f aca="false">MIN(MAX((GV263*(1+GV$5/Setup!$C$36)+IF($V264=29,N($F264),0))-CZ264,0),MAX($P264-SUM(DV264:EW264),0))</f>
        <v>0</v>
      </c>
      <c r="EY264" s="48" t="n">
        <f aca="false">MIN(MAX((GW263*(1+GW$5/Setup!$C$36)+IF($V264=30,N($F264),0))-DA264,0),MAX($P264-SUM(DV264:EX264),0))</f>
        <v>0</v>
      </c>
      <c r="EZ264" s="48" t="n">
        <f aca="false">MIN(MAX((GX263*(1+GX$5/Setup!$C$36)+IF($V264=31,N($F264),0))-DB264,0),MAX($P264-SUM(DV264:EY264),0))</f>
        <v>0</v>
      </c>
      <c r="FA264" s="48" t="n">
        <f aca="false">MIN(MAX((GY263*(1+GY$5/Setup!$C$36)+IF($V264=32,N($F264),0))-DC264,0),MAX($P264-SUM(DV264:EZ264),0))</f>
        <v>0</v>
      </c>
      <c r="FB264" s="48" t="n">
        <f aca="false">MIN(MAX((GZ263*(1+GZ$5/Setup!$C$36)+IF($V264=33,N($F264),0))-DD264,0),MAX($P264-SUM(DV264:FA264),0))</f>
        <v>0</v>
      </c>
      <c r="FC264" s="48" t="n">
        <f aca="false">MIN(MAX((HA263*(1+HA$5/Setup!$C$36)+IF($V264=34,N($F264),0))-DE264,0),MAX($P264-SUM(DV264:FB264),0))</f>
        <v>0</v>
      </c>
      <c r="FD264" s="48" t="n">
        <f aca="false">MIN(MAX((HB263*(1+HB$5/Setup!$C$36)+IF($V264=35,N($F264),0))-DF264,0),MAX($P264-SUM(DV264:FC264),0))</f>
        <v>0</v>
      </c>
      <c r="FE264" s="48" t="n">
        <f aca="false">MIN(MAX((HC263*(1+HC$5/Setup!$C$36)+IF($V264=36,N($F264),0))-DG264,0),MAX($P264-SUM(DV264:FD264),0))</f>
        <v>0</v>
      </c>
      <c r="FF264" s="48" t="n">
        <f aca="false">MIN(MAX((HD263*(1+HD$5/Setup!$C$36)+IF($V264=37,N($F264),0))-DH264,0),MAX($P264-SUM(DV264:FE264),0))</f>
        <v>0</v>
      </c>
      <c r="FG264" s="48" t="n">
        <f aca="false">MIN(MAX((HE263*(1+HE$5/Setup!$C$36)+IF($V264=38,N($F264),0))-DI264,0),MAX($P264-SUM(DV264:FF264),0))</f>
        <v>0</v>
      </c>
      <c r="FH264" s="48" t="n">
        <f aca="false">MIN(MAX((HF263*(1+HF$5/Setup!$C$36)+IF($V264=39,N($F264),0))-DJ264,0),MAX($P264-SUM(DV264:FG264),0))</f>
        <v>0</v>
      </c>
      <c r="FI264" s="48" t="n">
        <f aca="false">MIN(MAX((HG263*(1+HG$5/Setup!$C$36)+IF($V264=40,N($F264),0))-DK264,0),MAX($P264-SUM(DV264:FH264),0))</f>
        <v>0</v>
      </c>
      <c r="FJ264" s="48" t="n">
        <f aca="false">MIN(MAX((HH263*(1+HH$5/Setup!$C$36)+IF($V264=41,N($F264),0))-DL264,0),MAX($P264-SUM(DV264:FI264),0))</f>
        <v>0</v>
      </c>
      <c r="FK264" s="48" t="n">
        <f aca="false">MIN(MAX((HI263*(1+HI$5/Setup!$C$36)+IF($V264=42,N($F264),0))-DM264,0),MAX($P264-SUM(DV264:FJ264),0))</f>
        <v>0</v>
      </c>
      <c r="FL264" s="48" t="n">
        <f aca="false">MIN(MAX((HJ263*(1+HJ$5/Setup!$C$36)+IF($V264=43,N($F264),0))-DN264,0),MAX($P264-SUM(DV264:FK264),0))</f>
        <v>0</v>
      </c>
      <c r="FM264" s="48" t="n">
        <f aca="false">MIN(MAX((HK263*(1+HK$5/Setup!$C$36)+IF($V264=44,N($F264),0))-DO264,0),MAX($P264-SUM(DV264:FL264),0))</f>
        <v>0</v>
      </c>
      <c r="FN264" s="48" t="n">
        <f aca="false">MIN(MAX((HL263*(1+HL$5/Setup!$C$36)+IF($V264=45,N($F264),0))-DP264,0),MAX($P264-SUM(DV264:FM264),0))</f>
        <v>0</v>
      </c>
      <c r="FO264" s="48" t="n">
        <f aca="false">MIN(MAX((HM263*(1+HM$5/Setup!$C$36)+IF($V264=46,N($F264),0))-DQ264,0),MAX($P264-SUM(DV264:FN264),0))</f>
        <v>0</v>
      </c>
      <c r="FP264" s="48" t="n">
        <f aca="false">MIN(MAX((HN263*(1+HN$5/Setup!$C$36)+IF($V264=47,N($F264),0))-DR264,0),MAX($P264-SUM(DV264:FO264),0))</f>
        <v>0</v>
      </c>
      <c r="FQ264" s="48" t="n">
        <f aca="false">MIN(MAX((HO263*(1+HO$5/Setup!$C$36)+IF($V264=48,N($F264),0))-DS264,0),MAX($P264-SUM(DV264:FP264),0))</f>
        <v>0</v>
      </c>
      <c r="FR264" s="48" t="n">
        <f aca="false">MIN(MAX((HP263*(1+HP$5/Setup!$C$36)+IF($V264=49,N($F264),0))-DT264,0),MAX($P264-SUM(DV264:FQ264),0))</f>
        <v>0</v>
      </c>
      <c r="FS264" s="48" t="n">
        <f aca="false">MIN(MAX((HQ263*(1+HQ$5/Setup!$C$36)+IF($V264=50,N($F264),0))-DU264,0),MAX($P264-SUM(DV264:FR264),0))</f>
        <v>0</v>
      </c>
      <c r="FT264" s="48" t="n">
        <f aca="false">IF((FT263*(1+FT$5/Setup!$C$36)+IF($V264=1,N($F264),0))-BX264-DV264&lt;0.005,0,(FT263*(1+FT$5/Setup!$C$36)+IF($V264=1,N($F264),0))-BX264-DV264)</f>
        <v>0</v>
      </c>
      <c r="FU264" s="48" t="n">
        <f aca="false">IF((FU263*(1+FU$5/Setup!$C$36)+IF($V264=2,N($F264),0))-BY264-DW264&lt;0.005,0,(FU263*(1+FU$5/Setup!$C$36)+IF($V264=2,N($F264),0))-BY264-DW264)</f>
        <v>0</v>
      </c>
      <c r="FV264" s="48" t="n">
        <f aca="false">IF((FV263*(1+FV$5/Setup!$C$36)+IF($V264=3,N($F264),0))-BZ264-DX264&lt;0.005,0,(FV263*(1+FV$5/Setup!$C$36)+IF($V264=3,N($F264),0))-BZ264-DX264)</f>
        <v>0</v>
      </c>
      <c r="FW264" s="48" t="n">
        <f aca="false">IF((FW263*(1+FW$5/Setup!$C$36)+IF($V264=4,N($F264),0))-CA264-DY264&lt;0.005,0,(FW263*(1+FW$5/Setup!$C$36)+IF($V264=4,N($F264),0))-CA264-DY264)</f>
        <v>0</v>
      </c>
      <c r="FX264" s="48" t="n">
        <f aca="false">IF((FX263*(1+FX$5/Setup!$C$36)+IF($V264=5,N($F264),0))-CB264-DZ264&lt;0.005,0,(FX263*(1+FX$5/Setup!$C$36)+IF($V264=5,N($F264),0))-CB264-DZ264)</f>
        <v>0</v>
      </c>
      <c r="FY264" s="48" t="n">
        <f aca="false">IF((FY263*(1+FY$5/Setup!$C$36)+IF($V264=6,N($F264),0))-CC264-EA264&lt;0.005,0,(FY263*(1+FY$5/Setup!$C$36)+IF($V264=6,N($F264),0))-CC264-EA264)</f>
        <v>0</v>
      </c>
      <c r="FZ264" s="48" t="n">
        <f aca="false">IF((FZ263*(1+FZ$5/Setup!$C$36)+IF($V264=7,N($F264),0))-CD264-EB264&lt;0.005,0,(FZ263*(1+FZ$5/Setup!$C$36)+IF($V264=7,N($F264),0))-CD264-EB264)</f>
        <v>0</v>
      </c>
      <c r="GA264" s="48" t="n">
        <f aca="false">IF((GA263*(1+GA$5/Setup!$C$36)+IF($V264=8,N($F264),0))-CE264-EC264&lt;0.005,0,(GA263*(1+GA$5/Setup!$C$36)+IF($V264=8,N($F264),0))-CE264-EC264)</f>
        <v>0</v>
      </c>
      <c r="GB264" s="48" t="n">
        <f aca="false">IF((GB263*(1+GB$5/Setup!$C$36)+IF($V264=9,N($F264),0))-CF264-ED264&lt;0.005,0,(GB263*(1+GB$5/Setup!$C$36)+IF($V264=9,N($F264),0))-CF264-ED264)</f>
        <v>0</v>
      </c>
      <c r="GC264" s="48" t="n">
        <f aca="false">IF((GC263*(1+GC$5/Setup!$C$36)+IF($V264=10,N($F264),0))-CG264-EE264&lt;0.005,0,(GC263*(1+GC$5/Setup!$C$36)+IF($V264=10,N($F264),0))-CG264-EE264)</f>
        <v>0</v>
      </c>
      <c r="GD264" s="48" t="n">
        <f aca="false">IF((GD263*(1+GD$5/Setup!$C$36)+IF($V264=11,N($F264),0))-CH264-EF264&lt;0.005,0,(GD263*(1+GD$5/Setup!$C$36)+IF($V264=11,N($F264),0))-CH264-EF264)</f>
        <v>0</v>
      </c>
      <c r="GE264" s="48" t="n">
        <f aca="false">IF((GE263*(1+GE$5/Setup!$C$36)+IF($V264=12,N($F264),0))-CI264-EG264&lt;0.005,0,(GE263*(1+GE$5/Setup!$C$36)+IF($V264=12,N($F264),0))-CI264-EG264)</f>
        <v>0</v>
      </c>
      <c r="GF264" s="48" t="n">
        <f aca="false">IF((GF263*(1+GF$5/Setup!$C$36)+IF($V264=13,N($F264),0))-CJ264-EH264&lt;0.005,0,(GF263*(1+GF$5/Setup!$C$36)+IF($V264=13,N($F264),0))-CJ264-EH264)</f>
        <v>0</v>
      </c>
      <c r="GG264" s="48" t="n">
        <f aca="false">IF((GG263*(1+GG$5/Setup!$C$36)+IF($V264=14,N($F264),0))-CK264-EI264&lt;0.005,0,(GG263*(1+GG$5/Setup!$C$36)+IF($V264=14,N($F264),0))-CK264-EI264)</f>
        <v>0</v>
      </c>
      <c r="GH264" s="48" t="n">
        <f aca="false">IF((GH263*(1+GH$5/Setup!$C$36)+IF($V264=15,N($F264),0))-CL264-EJ264&lt;0.005,0,(GH263*(1+GH$5/Setup!$C$36)+IF($V264=15,N($F264),0))-CL264-EJ264)</f>
        <v>0</v>
      </c>
      <c r="GI264" s="48" t="n">
        <f aca="false">IF((GI263*(1+GI$5/Setup!$C$36)+IF($V264=16,N($F264),0))-CM264-EK264&lt;0.005,0,(GI263*(1+GI$5/Setup!$C$36)+IF($V264=16,N($F264),0))-CM264-EK264)</f>
        <v>0</v>
      </c>
      <c r="GJ264" s="48" t="n">
        <f aca="false">IF((GJ263*(1+GJ$5/Setup!$C$36)+IF($V264=17,N($F264),0))-CN264-EL264&lt;0.005,0,(GJ263*(1+GJ$5/Setup!$C$36)+IF($V264=17,N($F264),0))-CN264-EL264)</f>
        <v>0</v>
      </c>
      <c r="GK264" s="48" t="n">
        <f aca="false">IF((GK263*(1+GK$5/Setup!$C$36)+IF($V264=18,N($F264),0))-CO264-EM264&lt;0.005,0,(GK263*(1+GK$5/Setup!$C$36)+IF($V264=18,N($F264),0))-CO264-EM264)</f>
        <v>0</v>
      </c>
      <c r="GL264" s="48" t="n">
        <f aca="false">IF((GL263*(1+GL$5/Setup!$C$36)+IF($V264=19,N($F264),0))-CP264-EN264&lt;0.005,0,(GL263*(1+GL$5/Setup!$C$36)+IF($V264=19,N($F264),0))-CP264-EN264)</f>
        <v>0</v>
      </c>
      <c r="GM264" s="48" t="n">
        <f aca="false">IF((GM263*(1+GM$5/Setup!$C$36)+IF($V264=20,N($F264),0))-CQ264-EO264&lt;0.005,0,(GM263*(1+GM$5/Setup!$C$36)+IF($V264=20,N($F264),0))-CQ264-EO264)</f>
        <v>0</v>
      </c>
      <c r="GN264" s="48" t="n">
        <f aca="false">IF((GN263*(1+GN$5/Setup!$C$36)+IF($V264=21,N($F264),0))-CR264-EP264&lt;0.005,0,(GN263*(1+GN$5/Setup!$C$36)+IF($V264=21,N($F264),0))-CR264-EP264)</f>
        <v>0</v>
      </c>
      <c r="GO264" s="48" t="n">
        <f aca="false">IF((GO263*(1+GO$5/Setup!$C$36)+IF($V264=22,N($F264),0))-CS264-EQ264&lt;0.005,0,(GO263*(1+GO$5/Setup!$C$36)+IF($V264=22,N($F264),0))-CS264-EQ264)</f>
        <v>0</v>
      </c>
      <c r="GP264" s="48" t="n">
        <f aca="false">IF((GP263*(1+GP$5/Setup!$C$36)+IF($V264=23,N($F264),0))-CT264-ER264&lt;0.005,0,(GP263*(1+GP$5/Setup!$C$36)+IF($V264=23,N($F264),0))-CT264-ER264)</f>
        <v>0</v>
      </c>
      <c r="GQ264" s="48" t="n">
        <f aca="false">IF((GQ263*(1+GQ$5/Setup!$C$36)+IF($V264=24,N($F264),0))-CU264-ES264&lt;0.005,0,(GQ263*(1+GQ$5/Setup!$C$36)+IF($V264=24,N($F264),0))-CU264-ES264)</f>
        <v>0</v>
      </c>
      <c r="GR264" s="48" t="n">
        <f aca="false">IF((GR263*(1+GR$5/Setup!$C$36)+IF($V264=25,N($F264),0))-CV264-ET264&lt;0.005,0,(GR263*(1+GR$5/Setup!$C$36)+IF($V264=25,N($F264),0))-CV264-ET264)</f>
        <v>0</v>
      </c>
      <c r="GS264" s="48" t="n">
        <f aca="false">IF((GS263*(1+GS$5/Setup!$C$36)+IF($V264=26,N($F264),0))-CW264-EU264&lt;0.005,0,(GS263*(1+GS$5/Setup!$C$36)+IF($V264=26,N($F264),0))-CW264-EU264)</f>
        <v>0</v>
      </c>
      <c r="GT264" s="48" t="n">
        <f aca="false">IF((GT263*(1+GT$5/Setup!$C$36)+IF($V264=27,N($F264),0))-CX264-EV264&lt;0.005,0,(GT263*(1+GT$5/Setup!$C$36)+IF($V264=27,N($F264),0))-CX264-EV264)</f>
        <v>0</v>
      </c>
      <c r="GU264" s="48" t="n">
        <f aca="false">IF((GU263*(1+GU$5/Setup!$C$36)+IF($V264=28,N($F264),0))-CY264-EW264&lt;0.005,0,(GU263*(1+GU$5/Setup!$C$36)+IF($V264=28,N($F264),0))-CY264-EW264)</f>
        <v>0</v>
      </c>
      <c r="GV264" s="48" t="n">
        <f aca="false">IF((GV263*(1+GV$5/Setup!$C$36)+IF($V264=29,N($F264),0))-CZ264-EX264&lt;0.005,0,(GV263*(1+GV$5/Setup!$C$36)+IF($V264=29,N($F264),0))-CZ264-EX264)</f>
        <v>0</v>
      </c>
      <c r="GW264" s="48" t="n">
        <f aca="false">IF((GW263*(1+GW$5/Setup!$C$36)+IF($V264=30,N($F264),0))-DA264-EY264&lt;0.005,0,(GW263*(1+GW$5/Setup!$C$36)+IF($V264=30,N($F264),0))-DA264-EY264)</f>
        <v>0</v>
      </c>
      <c r="GX264" s="48" t="n">
        <f aca="false">IF((GX263*(1+GX$5/Setup!$C$36)+IF($V264=31,N($F264),0))-DB264-EZ264&lt;0.005,0,(GX263*(1+GX$5/Setup!$C$36)+IF($V264=31,N($F264),0))-DB264-EZ264)</f>
        <v>0</v>
      </c>
      <c r="GY264" s="48" t="n">
        <f aca="false">IF((GY263*(1+GY$5/Setup!$C$36)+IF($V264=32,N($F264),0))-DC264-FA264&lt;0.005,0,(GY263*(1+GY$5/Setup!$C$36)+IF($V264=32,N($F264),0))-DC264-FA264)</f>
        <v>0</v>
      </c>
      <c r="GZ264" s="48" t="n">
        <f aca="false">IF((GZ263*(1+GZ$5/Setup!$C$36)+IF($V264=33,N($F264),0))-DD264-FB264&lt;0.005,0,(GZ263*(1+GZ$5/Setup!$C$36)+IF($V264=33,N($F264),0))-DD264-FB264)</f>
        <v>0</v>
      </c>
      <c r="HA264" s="48" t="n">
        <f aca="false">IF((HA263*(1+HA$5/Setup!$C$36)+IF($V264=34,N($F264),0))-DE264-FC264&lt;0.005,0,(HA263*(1+HA$5/Setup!$C$36)+IF($V264=34,N($F264),0))-DE264-FC264)</f>
        <v>0</v>
      </c>
      <c r="HB264" s="48" t="n">
        <f aca="false">IF((HB263*(1+HB$5/Setup!$C$36)+IF($V264=35,N($F264),0))-DF264-FD264&lt;0.005,0,(HB263*(1+HB$5/Setup!$C$36)+IF($V264=35,N($F264),0))-DF264-FD264)</f>
        <v>0</v>
      </c>
      <c r="HC264" s="48" t="n">
        <f aca="false">IF((HC263*(1+HC$5/Setup!$C$36)+IF($V264=36,N($F264),0))-DG264-FE264&lt;0.005,0,(HC263*(1+HC$5/Setup!$C$36)+IF($V264=36,N($F264),0))-DG264-FE264)</f>
        <v>0</v>
      </c>
      <c r="HD264" s="48" t="n">
        <f aca="false">IF((HD263*(1+HD$5/Setup!$C$36)+IF($V264=37,N($F264),0))-DH264-FF264&lt;0.005,0,(HD263*(1+HD$5/Setup!$C$36)+IF($V264=37,N($F264),0))-DH264-FF264)</f>
        <v>0</v>
      </c>
      <c r="HE264" s="48" t="n">
        <f aca="false">IF((HE263*(1+HE$5/Setup!$C$36)+IF($V264=38,N($F264),0))-DI264-FG264&lt;0.005,0,(HE263*(1+HE$5/Setup!$C$36)+IF($V264=38,N($F264),0))-DI264-FG264)</f>
        <v>0</v>
      </c>
      <c r="HF264" s="48" t="n">
        <f aca="false">IF((HF263*(1+HF$5/Setup!$C$36)+IF($V264=39,N($F264),0))-DJ264-FH264&lt;0.005,0,(HF263*(1+HF$5/Setup!$C$36)+IF($V264=39,N($F264),0))-DJ264-FH264)</f>
        <v>0</v>
      </c>
      <c r="HG264" s="48" t="n">
        <f aca="false">IF((HG263*(1+HG$5/Setup!$C$36)+IF($V264=40,N($F264),0))-DK264-FI264&lt;0.005,0,(HG263*(1+HG$5/Setup!$C$36)+IF($V264=40,N($F264),0))-DK264-FI264)</f>
        <v>0</v>
      </c>
      <c r="HH264" s="48" t="n">
        <f aca="false">IF((HH263*(1+HH$5/Setup!$C$36)+IF($V264=41,N($F264),0))-DL264-FJ264&lt;0.005,0,(HH263*(1+HH$5/Setup!$C$36)+IF($V264=41,N($F264),0))-DL264-FJ264)</f>
        <v>0</v>
      </c>
      <c r="HI264" s="48" t="n">
        <f aca="false">IF((HI263*(1+HI$5/Setup!$C$36)+IF($V264=42,N($F264),0))-DM264-FK264&lt;0.005,0,(HI263*(1+HI$5/Setup!$C$36)+IF($V264=42,N($F264),0))-DM264-FK264)</f>
        <v>0</v>
      </c>
      <c r="HJ264" s="48" t="n">
        <f aca="false">IF((HJ263*(1+HJ$5/Setup!$C$36)+IF($V264=43,N($F264),0))-DN264-FL264&lt;0.005,0,(HJ263*(1+HJ$5/Setup!$C$36)+IF($V264=43,N($F264),0))-DN264-FL264)</f>
        <v>0</v>
      </c>
      <c r="HK264" s="48" t="n">
        <f aca="false">IF((HK263*(1+HK$5/Setup!$C$36)+IF($V264=44,N($F264),0))-DO264-FM264&lt;0.005,0,(HK263*(1+HK$5/Setup!$C$36)+IF($V264=44,N($F264),0))-DO264-FM264)</f>
        <v>0</v>
      </c>
      <c r="HL264" s="48" t="n">
        <f aca="false">IF((HL263*(1+HL$5/Setup!$C$36)+IF($V264=45,N($F264),0))-DP264-FN264&lt;0.005,0,(HL263*(1+HL$5/Setup!$C$36)+IF($V264=45,N($F264),0))-DP264-FN264)</f>
        <v>0</v>
      </c>
      <c r="HM264" s="48" t="n">
        <f aca="false">IF((HM263*(1+HM$5/Setup!$C$36)+IF($V264=46,N($F264),0))-DQ264-FO264&lt;0.005,0,(HM263*(1+HM$5/Setup!$C$36)+IF($V264=46,N($F264),0))-DQ264-FO264)</f>
        <v>0</v>
      </c>
      <c r="HN264" s="48" t="n">
        <f aca="false">IF((HN263*(1+HN$5/Setup!$C$36)+IF($V264=47,N($F264),0))-DR264-FP264&lt;0.005,0,(HN263*(1+HN$5/Setup!$C$36)+IF($V264=47,N($F264),0))-DR264-FP264)</f>
        <v>0</v>
      </c>
      <c r="HO264" s="48" t="n">
        <f aca="false">IF((HO263*(1+HO$5/Setup!$C$36)+IF($V264=48,N($F264),0))-DS264-FQ264&lt;0.005,0,(HO263*(1+HO$5/Setup!$C$36)+IF($V264=48,N($F264),0))-DS264-FQ264)</f>
        <v>0</v>
      </c>
      <c r="HP264" s="48" t="n">
        <f aca="false">IF((HP263*(1+HP$5/Setup!$C$36)+IF($V264=49,N($F264),0))-DT264-FR264&lt;0.005,0,(HP263*(1+HP$5/Setup!$C$36)+IF($V264=49,N($F264),0))-DT264-FR264)</f>
        <v>0</v>
      </c>
      <c r="HQ264" s="48" t="n">
        <f aca="false">IF((HQ263*(1+HQ$5/Setup!$C$36)+IF($V264=50,N($F264),0))-DU264-FS264&lt;0.005,0,(HQ263*(1+HQ$5/Setup!$C$36)+IF($V264=50,N($F264),0))-DU264-FS264)</f>
        <v>0</v>
      </c>
    </row>
    <row r="265" customFormat="false" ht="15" hidden="false" customHeight="false" outlineLevel="0" collapsed="false">
      <c r="A265" s="44" t="n">
        <v>257</v>
      </c>
      <c r="B265" s="45" t="n">
        <f aca="false">IF(Setup!$C$7="Every month",EDATE(Setup!$C$8,($A265-1)),IF(Setup!$C$7="Twice a month",DATE(YEAR(Setup!$C$8),MONTH(Setup!$C$8)+INT((($A265-1)+Setup!$C$41)/2),MIN(IF(MOD(($A265-1)+Setup!$C$41,2)=0,Setup!$C$39,Setup!$C$40),DAY(EOMONTH(DATE(YEAR(Setup!$C$8),MONTH(Setup!$C$8)+INT((($A265-1)+Setup!$C$41)/2),1),0)))),Setup!$C$8+($A265-1)*IF(Setup!$C$7="Every week",7,14)))</f>
        <v>49909</v>
      </c>
      <c r="C265" s="45" t="n">
        <f aca="false">IF(Setup!$C$7="Every month",EDATE(Setup!$C$8,$A265),IF(Setup!$C$7="Twice a month",DATE(YEAR(Setup!$C$8),MONTH(Setup!$C$8)+INT(($A265+Setup!$C$41)/2),MIN(IF(MOD($A265+Setup!$C$41,2)=0,Setup!$C$39,Setup!$C$40),DAY(EOMONTH(DATE(YEAR(Setup!$C$8),MONTH(Setup!$C$8)+INT(($A265+Setup!$C$41)/2),1),0)))),Setup!$C$8+$A265*IF(Setup!$C$7="Every week",7,14)))</f>
        <v>49923</v>
      </c>
      <c r="D265" s="46"/>
      <c r="E265" s="47"/>
      <c r="F265" s="47"/>
      <c r="G265" s="47"/>
      <c r="H265" s="47"/>
      <c r="I265" s="48" t="n">
        <f aca="false">N(Setup!$C$11)+N(E265)</f>
        <v>100</v>
      </c>
      <c r="J265" s="48" t="n">
        <f aca="false">MIN(Setup!$C$37,MAX(I265,0))</f>
        <v>9.23076923076923</v>
      </c>
      <c r="K265" s="48" t="n">
        <f aca="false">MIN(MAX(N(Setup!$C$14)-L264,0),MAX(I265-J265,0))</f>
        <v>0</v>
      </c>
      <c r="L265" s="48" t="n">
        <f aca="false">L264+K265-N(G265)</f>
        <v>500</v>
      </c>
      <c r="M265" s="48" t="n">
        <f aca="false">M264+J265-N(H265)</f>
        <v>2372.30769230769</v>
      </c>
      <c r="N265" s="48" t="n">
        <f aca="false">SUM(BX265:DU265)</f>
        <v>0</v>
      </c>
      <c r="O265" s="48" t="n">
        <f aca="false">SUM(Z265:BW265)-N265</f>
        <v>0</v>
      </c>
      <c r="P265" s="48" t="n">
        <f aca="false">MAX(I265-J265-K265,0)+O265</f>
        <v>90.7692307692308</v>
      </c>
      <c r="Q265" s="48" t="n">
        <f aca="false">SUM(DV265:FS265)</f>
        <v>0</v>
      </c>
      <c r="R265" s="49" t="n">
        <f aca="false">N265+J265+K265+Q265</f>
        <v>9.23076923076923</v>
      </c>
      <c r="S265" s="48" t="n">
        <f aca="false">T265-T264-N(F265)+N265+Q265</f>
        <v>0</v>
      </c>
      <c r="T265" s="49" t="n">
        <f aca="false">SUM(FT265:HQ265)</f>
        <v>0</v>
      </c>
      <c r="U265" s="44" t="str">
        <f aca="false">IF(T264&lt;0.005,"",INDEX(Helpers!$C$2:$C$51,IF(_xlfn.MINIFS($DV$6:$FS$6,DV265:FS265,"&gt;0.005")=0,V265,_xlfn.MINIFS($DV$6:$FS$6,DV265:FS265,"&gt;0.005"))))</f>
        <v/>
      </c>
      <c r="V265" s="44" t="n">
        <f aca="false">IF(_xlfn.MINIFS($FT$6:$HQ$6,FT264:HQ264,"&gt;0.005")=0,1,_xlfn.MINIFS($FT$6:$HQ$6,FT264:HQ264,"&gt;0.005"))</f>
        <v>1</v>
      </c>
      <c r="W265" s="44" t="n">
        <f aca="false">IF(AND(D265&lt;&gt;"Paid",T264&gt;0.005),1,0)</f>
        <v>0</v>
      </c>
      <c r="X265" s="48" t="n">
        <f aca="false">SUMPRODUCT(((Helpers!$G$2:$G$51*(1+(Helpers!$D$2:$D$51+0.000000001)/12)^(($B265-Setup!$C$8)/(365.25/12))-Helpers!$E$2:$E$51*((1+(Helpers!$D$2:$D$51+0.000000001)/12)^(($B265-Setup!$C$8)/(365.25/12))-1)/((Helpers!$D$2:$D$51+0.000000001)/12))&gt;0)*(Helpers!$G$2:$G$51*(1+(Helpers!$D$2:$D$51+0.000000001)/12)^(($B265-Setup!$C$8)/(365.25/12))-Helpers!$E$2:$E$51*((1+(Helpers!$D$2:$D$51+0.000000001)/12)^(($B265-Setup!$C$8)/(365.25/12))-1)/((Helpers!$D$2:$D$51+0.000000001)/12)))</f>
        <v>0</v>
      </c>
      <c r="Y265" s="48"/>
      <c r="Z265" s="48" t="n">
        <f aca="false">IF(OR(N(Z$5)=0,Z$6=""),0,Z$5*((DATE(YEAR($B265),MONTH($B265),MIN(Z$6,DAY(EOMONTH($B265,0))))&gt;=$B265)*(DATE(YEAR($B265),MONTH($B265),MIN(Z$6,DAY(EOMONTH($B265,0))))&lt;$C265)+(DATE(YEAR($B265),MONTH($B265)+1,MIN(Z$6,DAY(EOMONTH($B265,1))))&gt;=$B265)*(DATE(YEAR($B265),MONTH($B265)+1,MIN(Z$6,DAY(EOMONTH($B265,1))))&lt;$C265)))</f>
        <v>0</v>
      </c>
      <c r="AA265" s="48" t="n">
        <f aca="false">IF(OR(N(AA$5)=0,AA$6=""),0,AA$5*((DATE(YEAR($B265),MONTH($B265),MIN(AA$6,DAY(EOMONTH($B265,0))))&gt;=$B265)*(DATE(YEAR($B265),MONTH($B265),MIN(AA$6,DAY(EOMONTH($B265,0))))&lt;$C265)+(DATE(YEAR($B265),MONTH($B265)+1,MIN(AA$6,DAY(EOMONTH($B265,1))))&gt;=$B265)*(DATE(YEAR($B265),MONTH($B265)+1,MIN(AA$6,DAY(EOMONTH($B265,1))))&lt;$C265)))</f>
        <v>0</v>
      </c>
      <c r="AB265" s="48" t="n">
        <f aca="false">IF(OR(N(AB$5)=0,AB$6=""),0,AB$5*((DATE(YEAR($B265),MONTH($B265),MIN(AB$6,DAY(EOMONTH($B265,0))))&gt;=$B265)*(DATE(YEAR($B265),MONTH($B265),MIN(AB$6,DAY(EOMONTH($B265,0))))&lt;$C265)+(DATE(YEAR($B265),MONTH($B265)+1,MIN(AB$6,DAY(EOMONTH($B265,1))))&gt;=$B265)*(DATE(YEAR($B265),MONTH($B265)+1,MIN(AB$6,DAY(EOMONTH($B265,1))))&lt;$C265)))</f>
        <v>0</v>
      </c>
      <c r="AC265" s="48" t="n">
        <f aca="false">IF(OR(N(AC$5)=0,AC$6=""),0,AC$5*((DATE(YEAR($B265),MONTH($B265),MIN(AC$6,DAY(EOMONTH($B265,0))))&gt;=$B265)*(DATE(YEAR($B265),MONTH($B265),MIN(AC$6,DAY(EOMONTH($B265,0))))&lt;$C265)+(DATE(YEAR($B265),MONTH($B265)+1,MIN(AC$6,DAY(EOMONTH($B265,1))))&gt;=$B265)*(DATE(YEAR($B265),MONTH($B265)+1,MIN(AC$6,DAY(EOMONTH($B265,1))))&lt;$C265)))</f>
        <v>0</v>
      </c>
      <c r="AD265" s="48" t="n">
        <f aca="false">IF(OR(N(AD$5)=0,AD$6=""),0,AD$5*((DATE(YEAR($B265),MONTH($B265),MIN(AD$6,DAY(EOMONTH($B265,0))))&gt;=$B265)*(DATE(YEAR($B265),MONTH($B265),MIN(AD$6,DAY(EOMONTH($B265,0))))&lt;$C265)+(DATE(YEAR($B265),MONTH($B265)+1,MIN(AD$6,DAY(EOMONTH($B265,1))))&gt;=$B265)*(DATE(YEAR($B265),MONTH($B265)+1,MIN(AD$6,DAY(EOMONTH($B265,1))))&lt;$C265)))</f>
        <v>0</v>
      </c>
      <c r="AE265" s="48" t="n">
        <f aca="false">IF(OR(N(AE$5)=0,AE$6=""),0,AE$5*((DATE(YEAR($B265),MONTH($B265),MIN(AE$6,DAY(EOMONTH($B265,0))))&gt;=$B265)*(DATE(YEAR($B265),MONTH($B265),MIN(AE$6,DAY(EOMONTH($B265,0))))&lt;$C265)+(DATE(YEAR($B265),MONTH($B265)+1,MIN(AE$6,DAY(EOMONTH($B265,1))))&gt;=$B265)*(DATE(YEAR($B265),MONTH($B265)+1,MIN(AE$6,DAY(EOMONTH($B265,1))))&lt;$C265)))</f>
        <v>0</v>
      </c>
      <c r="AF265" s="48" t="n">
        <f aca="false">IF(OR(N(AF$5)=0,AF$6=""),0,AF$5*((DATE(YEAR($B265),MONTH($B265),MIN(AF$6,DAY(EOMONTH($B265,0))))&gt;=$B265)*(DATE(YEAR($B265),MONTH($B265),MIN(AF$6,DAY(EOMONTH($B265,0))))&lt;$C265)+(DATE(YEAR($B265),MONTH($B265)+1,MIN(AF$6,DAY(EOMONTH($B265,1))))&gt;=$B265)*(DATE(YEAR($B265),MONTH($B265)+1,MIN(AF$6,DAY(EOMONTH($B265,1))))&lt;$C265)))</f>
        <v>0</v>
      </c>
      <c r="AG265" s="48" t="n">
        <f aca="false">IF(OR(N(AG$5)=0,AG$6=""),0,AG$5*((DATE(YEAR($B265),MONTH($B265),MIN(AG$6,DAY(EOMONTH($B265,0))))&gt;=$B265)*(DATE(YEAR($B265),MONTH($B265),MIN(AG$6,DAY(EOMONTH($B265,0))))&lt;$C265)+(DATE(YEAR($B265),MONTH($B265)+1,MIN(AG$6,DAY(EOMONTH($B265,1))))&gt;=$B265)*(DATE(YEAR($B265),MONTH($B265)+1,MIN(AG$6,DAY(EOMONTH($B265,1))))&lt;$C265)))</f>
        <v>0</v>
      </c>
      <c r="AH265" s="48" t="n">
        <f aca="false">IF(OR(N(AH$5)=0,AH$6=""),0,AH$5*((DATE(YEAR($B265),MONTH($B265),MIN(AH$6,DAY(EOMONTH($B265,0))))&gt;=$B265)*(DATE(YEAR($B265),MONTH($B265),MIN(AH$6,DAY(EOMONTH($B265,0))))&lt;$C265)+(DATE(YEAR($B265),MONTH($B265)+1,MIN(AH$6,DAY(EOMONTH($B265,1))))&gt;=$B265)*(DATE(YEAR($B265),MONTH($B265)+1,MIN(AH$6,DAY(EOMONTH($B265,1))))&lt;$C265)))</f>
        <v>0</v>
      </c>
      <c r="AI265" s="48" t="n">
        <f aca="false">IF(OR(N(AI$5)=0,AI$6=""),0,AI$5*((DATE(YEAR($B265),MONTH($B265),MIN(AI$6,DAY(EOMONTH($B265,0))))&gt;=$B265)*(DATE(YEAR($B265),MONTH($B265),MIN(AI$6,DAY(EOMONTH($B265,0))))&lt;$C265)+(DATE(YEAR($B265),MONTH($B265)+1,MIN(AI$6,DAY(EOMONTH($B265,1))))&gt;=$B265)*(DATE(YEAR($B265),MONTH($B265)+1,MIN(AI$6,DAY(EOMONTH($B265,1))))&lt;$C265)))</f>
        <v>0</v>
      </c>
      <c r="AJ265" s="48" t="n">
        <f aca="false">IF(OR(N(AJ$5)=0,AJ$6=""),0,AJ$5*((DATE(YEAR($B265),MONTH($B265),MIN(AJ$6,DAY(EOMONTH($B265,0))))&gt;=$B265)*(DATE(YEAR($B265),MONTH($B265),MIN(AJ$6,DAY(EOMONTH($B265,0))))&lt;$C265)+(DATE(YEAR($B265),MONTH($B265)+1,MIN(AJ$6,DAY(EOMONTH($B265,1))))&gt;=$B265)*(DATE(YEAR($B265),MONTH($B265)+1,MIN(AJ$6,DAY(EOMONTH($B265,1))))&lt;$C265)))</f>
        <v>0</v>
      </c>
      <c r="AK265" s="48" t="n">
        <f aca="false">IF(OR(N(AK$5)=0,AK$6=""),0,AK$5*((DATE(YEAR($B265),MONTH($B265),MIN(AK$6,DAY(EOMONTH($B265,0))))&gt;=$B265)*(DATE(YEAR($B265),MONTH($B265),MIN(AK$6,DAY(EOMONTH($B265,0))))&lt;$C265)+(DATE(YEAR($B265),MONTH($B265)+1,MIN(AK$6,DAY(EOMONTH($B265,1))))&gt;=$B265)*(DATE(YEAR($B265),MONTH($B265)+1,MIN(AK$6,DAY(EOMONTH($B265,1))))&lt;$C265)))</f>
        <v>0</v>
      </c>
      <c r="AL265" s="48" t="n">
        <f aca="false">IF(OR(N(AL$5)=0,AL$6=""),0,AL$5*((DATE(YEAR($B265),MONTH($B265),MIN(AL$6,DAY(EOMONTH($B265,0))))&gt;=$B265)*(DATE(YEAR($B265),MONTH($B265),MIN(AL$6,DAY(EOMONTH($B265,0))))&lt;$C265)+(DATE(YEAR($B265),MONTH($B265)+1,MIN(AL$6,DAY(EOMONTH($B265,1))))&gt;=$B265)*(DATE(YEAR($B265),MONTH($B265)+1,MIN(AL$6,DAY(EOMONTH($B265,1))))&lt;$C265)))</f>
        <v>0</v>
      </c>
      <c r="AM265" s="48" t="n">
        <f aca="false">IF(OR(N(AM$5)=0,AM$6=""),0,AM$5*((DATE(YEAR($B265),MONTH($B265),MIN(AM$6,DAY(EOMONTH($B265,0))))&gt;=$B265)*(DATE(YEAR($B265),MONTH($B265),MIN(AM$6,DAY(EOMONTH($B265,0))))&lt;$C265)+(DATE(YEAR($B265),MONTH($B265)+1,MIN(AM$6,DAY(EOMONTH($B265,1))))&gt;=$B265)*(DATE(YEAR($B265),MONTH($B265)+1,MIN(AM$6,DAY(EOMONTH($B265,1))))&lt;$C265)))</f>
        <v>0</v>
      </c>
      <c r="AN265" s="48" t="n">
        <f aca="false">IF(OR(N(AN$5)=0,AN$6=""),0,AN$5*((DATE(YEAR($B265),MONTH($B265),MIN(AN$6,DAY(EOMONTH($B265,0))))&gt;=$B265)*(DATE(YEAR($B265),MONTH($B265),MIN(AN$6,DAY(EOMONTH($B265,0))))&lt;$C265)+(DATE(YEAR($B265),MONTH($B265)+1,MIN(AN$6,DAY(EOMONTH($B265,1))))&gt;=$B265)*(DATE(YEAR($B265),MONTH($B265)+1,MIN(AN$6,DAY(EOMONTH($B265,1))))&lt;$C265)))</f>
        <v>0</v>
      </c>
      <c r="AO265" s="48" t="n">
        <f aca="false">IF(OR(N(AO$5)=0,AO$6=""),0,AO$5*((DATE(YEAR($B265),MONTH($B265),MIN(AO$6,DAY(EOMONTH($B265,0))))&gt;=$B265)*(DATE(YEAR($B265),MONTH($B265),MIN(AO$6,DAY(EOMONTH($B265,0))))&lt;$C265)+(DATE(YEAR($B265),MONTH($B265)+1,MIN(AO$6,DAY(EOMONTH($B265,1))))&gt;=$B265)*(DATE(YEAR($B265),MONTH($B265)+1,MIN(AO$6,DAY(EOMONTH($B265,1))))&lt;$C265)))</f>
        <v>0</v>
      </c>
      <c r="AP265" s="48" t="n">
        <f aca="false">IF(OR(N(AP$5)=0,AP$6=""),0,AP$5*((DATE(YEAR($B265),MONTH($B265),MIN(AP$6,DAY(EOMONTH($B265,0))))&gt;=$B265)*(DATE(YEAR($B265),MONTH($B265),MIN(AP$6,DAY(EOMONTH($B265,0))))&lt;$C265)+(DATE(YEAR($B265),MONTH($B265)+1,MIN(AP$6,DAY(EOMONTH($B265,1))))&gt;=$B265)*(DATE(YEAR($B265),MONTH($B265)+1,MIN(AP$6,DAY(EOMONTH($B265,1))))&lt;$C265)))</f>
        <v>0</v>
      </c>
      <c r="AQ265" s="48" t="n">
        <f aca="false">IF(OR(N(AQ$5)=0,AQ$6=""),0,AQ$5*((DATE(YEAR($B265),MONTH($B265),MIN(AQ$6,DAY(EOMONTH($B265,0))))&gt;=$B265)*(DATE(YEAR($B265),MONTH($B265),MIN(AQ$6,DAY(EOMONTH($B265,0))))&lt;$C265)+(DATE(YEAR($B265),MONTH($B265)+1,MIN(AQ$6,DAY(EOMONTH($B265,1))))&gt;=$B265)*(DATE(YEAR($B265),MONTH($B265)+1,MIN(AQ$6,DAY(EOMONTH($B265,1))))&lt;$C265)))</f>
        <v>0</v>
      </c>
      <c r="AR265" s="48" t="n">
        <f aca="false">IF(OR(N(AR$5)=0,AR$6=""),0,AR$5*((DATE(YEAR($B265),MONTH($B265),MIN(AR$6,DAY(EOMONTH($B265,0))))&gt;=$B265)*(DATE(YEAR($B265),MONTH($B265),MIN(AR$6,DAY(EOMONTH($B265,0))))&lt;$C265)+(DATE(YEAR($B265),MONTH($B265)+1,MIN(AR$6,DAY(EOMONTH($B265,1))))&gt;=$B265)*(DATE(YEAR($B265),MONTH($B265)+1,MIN(AR$6,DAY(EOMONTH($B265,1))))&lt;$C265)))</f>
        <v>0</v>
      </c>
      <c r="AS265" s="48" t="n">
        <f aca="false">IF(OR(N(AS$5)=0,AS$6=""),0,AS$5*((DATE(YEAR($B265),MONTH($B265),MIN(AS$6,DAY(EOMONTH($B265,0))))&gt;=$B265)*(DATE(YEAR($B265),MONTH($B265),MIN(AS$6,DAY(EOMONTH($B265,0))))&lt;$C265)+(DATE(YEAR($B265),MONTH($B265)+1,MIN(AS$6,DAY(EOMONTH($B265,1))))&gt;=$B265)*(DATE(YEAR($B265),MONTH($B265)+1,MIN(AS$6,DAY(EOMONTH($B265,1))))&lt;$C265)))</f>
        <v>0</v>
      </c>
      <c r="AT265" s="48" t="n">
        <f aca="false">IF(OR(N(AT$5)=0,AT$6=""),0,AT$5*((DATE(YEAR($B265),MONTH($B265),MIN(AT$6,DAY(EOMONTH($B265,0))))&gt;=$B265)*(DATE(YEAR($B265),MONTH($B265),MIN(AT$6,DAY(EOMONTH($B265,0))))&lt;$C265)+(DATE(YEAR($B265),MONTH($B265)+1,MIN(AT$6,DAY(EOMONTH($B265,1))))&gt;=$B265)*(DATE(YEAR($B265),MONTH($B265)+1,MIN(AT$6,DAY(EOMONTH($B265,1))))&lt;$C265)))</f>
        <v>0</v>
      </c>
      <c r="AU265" s="48" t="n">
        <f aca="false">IF(OR(N(AU$5)=0,AU$6=""),0,AU$5*((DATE(YEAR($B265),MONTH($B265),MIN(AU$6,DAY(EOMONTH($B265,0))))&gt;=$B265)*(DATE(YEAR($B265),MONTH($B265),MIN(AU$6,DAY(EOMONTH($B265,0))))&lt;$C265)+(DATE(YEAR($B265),MONTH($B265)+1,MIN(AU$6,DAY(EOMONTH($B265,1))))&gt;=$B265)*(DATE(YEAR($B265),MONTH($B265)+1,MIN(AU$6,DAY(EOMONTH($B265,1))))&lt;$C265)))</f>
        <v>0</v>
      </c>
      <c r="AV265" s="48" t="n">
        <f aca="false">IF(OR(N(AV$5)=0,AV$6=""),0,AV$5*((DATE(YEAR($B265),MONTH($B265),MIN(AV$6,DAY(EOMONTH($B265,0))))&gt;=$B265)*(DATE(YEAR($B265),MONTH($B265),MIN(AV$6,DAY(EOMONTH($B265,0))))&lt;$C265)+(DATE(YEAR($B265),MONTH($B265)+1,MIN(AV$6,DAY(EOMONTH($B265,1))))&gt;=$B265)*(DATE(YEAR($B265),MONTH($B265)+1,MIN(AV$6,DAY(EOMONTH($B265,1))))&lt;$C265)))</f>
        <v>0</v>
      </c>
      <c r="AW265" s="48" t="n">
        <f aca="false">IF(OR(N(AW$5)=0,AW$6=""),0,AW$5*((DATE(YEAR($B265),MONTH($B265),MIN(AW$6,DAY(EOMONTH($B265,0))))&gt;=$B265)*(DATE(YEAR($B265),MONTH($B265),MIN(AW$6,DAY(EOMONTH($B265,0))))&lt;$C265)+(DATE(YEAR($B265),MONTH($B265)+1,MIN(AW$6,DAY(EOMONTH($B265,1))))&gt;=$B265)*(DATE(YEAR($B265),MONTH($B265)+1,MIN(AW$6,DAY(EOMONTH($B265,1))))&lt;$C265)))</f>
        <v>0</v>
      </c>
      <c r="AX265" s="48" t="n">
        <f aca="false">IF(OR(N(AX$5)=0,AX$6=""),0,AX$5*((DATE(YEAR($B265),MONTH($B265),MIN(AX$6,DAY(EOMONTH($B265,0))))&gt;=$B265)*(DATE(YEAR($B265),MONTH($B265),MIN(AX$6,DAY(EOMONTH($B265,0))))&lt;$C265)+(DATE(YEAR($B265),MONTH($B265)+1,MIN(AX$6,DAY(EOMONTH($B265,1))))&gt;=$B265)*(DATE(YEAR($B265),MONTH($B265)+1,MIN(AX$6,DAY(EOMONTH($B265,1))))&lt;$C265)))</f>
        <v>0</v>
      </c>
      <c r="AY265" s="48" t="n">
        <f aca="false">IF(OR(N(AY$5)=0,AY$6=""),0,AY$5*((DATE(YEAR($B265),MONTH($B265),MIN(AY$6,DAY(EOMONTH($B265,0))))&gt;=$B265)*(DATE(YEAR($B265),MONTH($B265),MIN(AY$6,DAY(EOMONTH($B265,0))))&lt;$C265)+(DATE(YEAR($B265),MONTH($B265)+1,MIN(AY$6,DAY(EOMONTH($B265,1))))&gt;=$B265)*(DATE(YEAR($B265),MONTH($B265)+1,MIN(AY$6,DAY(EOMONTH($B265,1))))&lt;$C265)))</f>
        <v>0</v>
      </c>
      <c r="AZ265" s="48" t="n">
        <f aca="false">IF(OR(N(AZ$5)=0,AZ$6=""),0,AZ$5*((DATE(YEAR($B265),MONTH($B265),MIN(AZ$6,DAY(EOMONTH($B265,0))))&gt;=$B265)*(DATE(YEAR($B265),MONTH($B265),MIN(AZ$6,DAY(EOMONTH($B265,0))))&lt;$C265)+(DATE(YEAR($B265),MONTH($B265)+1,MIN(AZ$6,DAY(EOMONTH($B265,1))))&gt;=$B265)*(DATE(YEAR($B265),MONTH($B265)+1,MIN(AZ$6,DAY(EOMONTH($B265,1))))&lt;$C265)))</f>
        <v>0</v>
      </c>
      <c r="BA265" s="48" t="n">
        <f aca="false">IF(OR(N(BA$5)=0,BA$6=""),0,BA$5*((DATE(YEAR($B265),MONTH($B265),MIN(BA$6,DAY(EOMONTH($B265,0))))&gt;=$B265)*(DATE(YEAR($B265),MONTH($B265),MIN(BA$6,DAY(EOMONTH($B265,0))))&lt;$C265)+(DATE(YEAR($B265),MONTH($B265)+1,MIN(BA$6,DAY(EOMONTH($B265,1))))&gt;=$B265)*(DATE(YEAR($B265),MONTH($B265)+1,MIN(BA$6,DAY(EOMONTH($B265,1))))&lt;$C265)))</f>
        <v>0</v>
      </c>
      <c r="BB265" s="48" t="n">
        <f aca="false">IF(OR(N(BB$5)=0,BB$6=""),0,BB$5*((DATE(YEAR($B265),MONTH($B265),MIN(BB$6,DAY(EOMONTH($B265,0))))&gt;=$B265)*(DATE(YEAR($B265),MONTH($B265),MIN(BB$6,DAY(EOMONTH($B265,0))))&lt;$C265)+(DATE(YEAR($B265),MONTH($B265)+1,MIN(BB$6,DAY(EOMONTH($B265,1))))&gt;=$B265)*(DATE(YEAR($B265),MONTH($B265)+1,MIN(BB$6,DAY(EOMONTH($B265,1))))&lt;$C265)))</f>
        <v>0</v>
      </c>
      <c r="BC265" s="48" t="n">
        <f aca="false">IF(OR(N(BC$5)=0,BC$6=""),0,BC$5*((DATE(YEAR($B265),MONTH($B265),MIN(BC$6,DAY(EOMONTH($B265,0))))&gt;=$B265)*(DATE(YEAR($B265),MONTH($B265),MIN(BC$6,DAY(EOMONTH($B265,0))))&lt;$C265)+(DATE(YEAR($B265),MONTH($B265)+1,MIN(BC$6,DAY(EOMONTH($B265,1))))&gt;=$B265)*(DATE(YEAR($B265),MONTH($B265)+1,MIN(BC$6,DAY(EOMONTH($B265,1))))&lt;$C265)))</f>
        <v>0</v>
      </c>
      <c r="BD265" s="48" t="n">
        <f aca="false">IF(OR(N(BD$5)=0,BD$6=""),0,BD$5*((DATE(YEAR($B265),MONTH($B265),MIN(BD$6,DAY(EOMONTH($B265,0))))&gt;=$B265)*(DATE(YEAR($B265),MONTH($B265),MIN(BD$6,DAY(EOMONTH($B265,0))))&lt;$C265)+(DATE(YEAR($B265),MONTH($B265)+1,MIN(BD$6,DAY(EOMONTH($B265,1))))&gt;=$B265)*(DATE(YEAR($B265),MONTH($B265)+1,MIN(BD$6,DAY(EOMONTH($B265,1))))&lt;$C265)))</f>
        <v>0</v>
      </c>
      <c r="BE265" s="48" t="n">
        <f aca="false">IF(OR(N(BE$5)=0,BE$6=""),0,BE$5*((DATE(YEAR($B265),MONTH($B265),MIN(BE$6,DAY(EOMONTH($B265,0))))&gt;=$B265)*(DATE(YEAR($B265),MONTH($B265),MIN(BE$6,DAY(EOMONTH($B265,0))))&lt;$C265)+(DATE(YEAR($B265),MONTH($B265)+1,MIN(BE$6,DAY(EOMONTH($B265,1))))&gt;=$B265)*(DATE(YEAR($B265),MONTH($B265)+1,MIN(BE$6,DAY(EOMONTH($B265,1))))&lt;$C265)))</f>
        <v>0</v>
      </c>
      <c r="BF265" s="48" t="n">
        <f aca="false">IF(OR(N(BF$5)=0,BF$6=""),0,BF$5*((DATE(YEAR($B265),MONTH($B265),MIN(BF$6,DAY(EOMONTH($B265,0))))&gt;=$B265)*(DATE(YEAR($B265),MONTH($B265),MIN(BF$6,DAY(EOMONTH($B265,0))))&lt;$C265)+(DATE(YEAR($B265),MONTH($B265)+1,MIN(BF$6,DAY(EOMONTH($B265,1))))&gt;=$B265)*(DATE(YEAR($B265),MONTH($B265)+1,MIN(BF$6,DAY(EOMONTH($B265,1))))&lt;$C265)))</f>
        <v>0</v>
      </c>
      <c r="BG265" s="48" t="n">
        <f aca="false">IF(OR(N(BG$5)=0,BG$6=""),0,BG$5*((DATE(YEAR($B265),MONTH($B265),MIN(BG$6,DAY(EOMONTH($B265,0))))&gt;=$B265)*(DATE(YEAR($B265),MONTH($B265),MIN(BG$6,DAY(EOMONTH($B265,0))))&lt;$C265)+(DATE(YEAR($B265),MONTH($B265)+1,MIN(BG$6,DAY(EOMONTH($B265,1))))&gt;=$B265)*(DATE(YEAR($B265),MONTH($B265)+1,MIN(BG$6,DAY(EOMONTH($B265,1))))&lt;$C265)))</f>
        <v>0</v>
      </c>
      <c r="BH265" s="48" t="n">
        <f aca="false">IF(OR(N(BH$5)=0,BH$6=""),0,BH$5*((DATE(YEAR($B265),MONTH($B265),MIN(BH$6,DAY(EOMONTH($B265,0))))&gt;=$B265)*(DATE(YEAR($B265),MONTH($B265),MIN(BH$6,DAY(EOMONTH($B265,0))))&lt;$C265)+(DATE(YEAR($B265),MONTH($B265)+1,MIN(BH$6,DAY(EOMONTH($B265,1))))&gt;=$B265)*(DATE(YEAR($B265),MONTH($B265)+1,MIN(BH$6,DAY(EOMONTH($B265,1))))&lt;$C265)))</f>
        <v>0</v>
      </c>
      <c r="BI265" s="48" t="n">
        <f aca="false">IF(OR(N(BI$5)=0,BI$6=""),0,BI$5*((DATE(YEAR($B265),MONTH($B265),MIN(BI$6,DAY(EOMONTH($B265,0))))&gt;=$B265)*(DATE(YEAR($B265),MONTH($B265),MIN(BI$6,DAY(EOMONTH($B265,0))))&lt;$C265)+(DATE(YEAR($B265),MONTH($B265)+1,MIN(BI$6,DAY(EOMONTH($B265,1))))&gt;=$B265)*(DATE(YEAR($B265),MONTH($B265)+1,MIN(BI$6,DAY(EOMONTH($B265,1))))&lt;$C265)))</f>
        <v>0</v>
      </c>
      <c r="BJ265" s="48" t="n">
        <f aca="false">IF(OR(N(BJ$5)=0,BJ$6=""),0,BJ$5*((DATE(YEAR($B265),MONTH($B265),MIN(BJ$6,DAY(EOMONTH($B265,0))))&gt;=$B265)*(DATE(YEAR($B265),MONTH($B265),MIN(BJ$6,DAY(EOMONTH($B265,0))))&lt;$C265)+(DATE(YEAR($B265),MONTH($B265)+1,MIN(BJ$6,DAY(EOMONTH($B265,1))))&gt;=$B265)*(DATE(YEAR($B265),MONTH($B265)+1,MIN(BJ$6,DAY(EOMONTH($B265,1))))&lt;$C265)))</f>
        <v>0</v>
      </c>
      <c r="BK265" s="48" t="n">
        <f aca="false">IF(OR(N(BK$5)=0,BK$6=""),0,BK$5*((DATE(YEAR($B265),MONTH($B265),MIN(BK$6,DAY(EOMONTH($B265,0))))&gt;=$B265)*(DATE(YEAR($B265),MONTH($B265),MIN(BK$6,DAY(EOMONTH($B265,0))))&lt;$C265)+(DATE(YEAR($B265),MONTH($B265)+1,MIN(BK$6,DAY(EOMONTH($B265,1))))&gt;=$B265)*(DATE(YEAR($B265),MONTH($B265)+1,MIN(BK$6,DAY(EOMONTH($B265,1))))&lt;$C265)))</f>
        <v>0</v>
      </c>
      <c r="BL265" s="48" t="n">
        <f aca="false">IF(OR(N(BL$5)=0,BL$6=""),0,BL$5*((DATE(YEAR($B265),MONTH($B265),MIN(BL$6,DAY(EOMONTH($B265,0))))&gt;=$B265)*(DATE(YEAR($B265),MONTH($B265),MIN(BL$6,DAY(EOMONTH($B265,0))))&lt;$C265)+(DATE(YEAR($B265),MONTH($B265)+1,MIN(BL$6,DAY(EOMONTH($B265,1))))&gt;=$B265)*(DATE(YEAR($B265),MONTH($B265)+1,MIN(BL$6,DAY(EOMONTH($B265,1))))&lt;$C265)))</f>
        <v>0</v>
      </c>
      <c r="BM265" s="48" t="n">
        <f aca="false">IF(OR(N(BM$5)=0,BM$6=""),0,BM$5*((DATE(YEAR($B265),MONTH($B265),MIN(BM$6,DAY(EOMONTH($B265,0))))&gt;=$B265)*(DATE(YEAR($B265),MONTH($B265),MIN(BM$6,DAY(EOMONTH($B265,0))))&lt;$C265)+(DATE(YEAR($B265),MONTH($B265)+1,MIN(BM$6,DAY(EOMONTH($B265,1))))&gt;=$B265)*(DATE(YEAR($B265),MONTH($B265)+1,MIN(BM$6,DAY(EOMONTH($B265,1))))&lt;$C265)))</f>
        <v>0</v>
      </c>
      <c r="BN265" s="48" t="n">
        <f aca="false">IF(OR(N(BN$5)=0,BN$6=""),0,BN$5*((DATE(YEAR($B265),MONTH($B265),MIN(BN$6,DAY(EOMONTH($B265,0))))&gt;=$B265)*(DATE(YEAR($B265),MONTH($B265),MIN(BN$6,DAY(EOMONTH($B265,0))))&lt;$C265)+(DATE(YEAR($B265),MONTH($B265)+1,MIN(BN$6,DAY(EOMONTH($B265,1))))&gt;=$B265)*(DATE(YEAR($B265),MONTH($B265)+1,MIN(BN$6,DAY(EOMONTH($B265,1))))&lt;$C265)))</f>
        <v>0</v>
      </c>
      <c r="BO265" s="48" t="n">
        <f aca="false">IF(OR(N(BO$5)=0,BO$6=""),0,BO$5*((DATE(YEAR($B265),MONTH($B265),MIN(BO$6,DAY(EOMONTH($B265,0))))&gt;=$B265)*(DATE(YEAR($B265),MONTH($B265),MIN(BO$6,DAY(EOMONTH($B265,0))))&lt;$C265)+(DATE(YEAR($B265),MONTH($B265)+1,MIN(BO$6,DAY(EOMONTH($B265,1))))&gt;=$B265)*(DATE(YEAR($B265),MONTH($B265)+1,MIN(BO$6,DAY(EOMONTH($B265,1))))&lt;$C265)))</f>
        <v>0</v>
      </c>
      <c r="BP265" s="48" t="n">
        <f aca="false">IF(OR(N(BP$5)=0,BP$6=""),0,BP$5*((DATE(YEAR($B265),MONTH($B265),MIN(BP$6,DAY(EOMONTH($B265,0))))&gt;=$B265)*(DATE(YEAR($B265),MONTH($B265),MIN(BP$6,DAY(EOMONTH($B265,0))))&lt;$C265)+(DATE(YEAR($B265),MONTH($B265)+1,MIN(BP$6,DAY(EOMONTH($B265,1))))&gt;=$B265)*(DATE(YEAR($B265),MONTH($B265)+1,MIN(BP$6,DAY(EOMONTH($B265,1))))&lt;$C265)))</f>
        <v>0</v>
      </c>
      <c r="BQ265" s="48" t="n">
        <f aca="false">IF(OR(N(BQ$5)=0,BQ$6=""),0,BQ$5*((DATE(YEAR($B265),MONTH($B265),MIN(BQ$6,DAY(EOMONTH($B265,0))))&gt;=$B265)*(DATE(YEAR($B265),MONTH($B265),MIN(BQ$6,DAY(EOMONTH($B265,0))))&lt;$C265)+(DATE(YEAR($B265),MONTH($B265)+1,MIN(BQ$6,DAY(EOMONTH($B265,1))))&gt;=$B265)*(DATE(YEAR($B265),MONTH($B265)+1,MIN(BQ$6,DAY(EOMONTH($B265,1))))&lt;$C265)))</f>
        <v>0</v>
      </c>
      <c r="BR265" s="48" t="n">
        <f aca="false">IF(OR(N(BR$5)=0,BR$6=""),0,BR$5*((DATE(YEAR($B265),MONTH($B265),MIN(BR$6,DAY(EOMONTH($B265,0))))&gt;=$B265)*(DATE(YEAR($B265),MONTH($B265),MIN(BR$6,DAY(EOMONTH($B265,0))))&lt;$C265)+(DATE(YEAR($B265),MONTH($B265)+1,MIN(BR$6,DAY(EOMONTH($B265,1))))&gt;=$B265)*(DATE(YEAR($B265),MONTH($B265)+1,MIN(BR$6,DAY(EOMONTH($B265,1))))&lt;$C265)))</f>
        <v>0</v>
      </c>
      <c r="BS265" s="48" t="n">
        <f aca="false">IF(OR(N(BS$5)=0,BS$6=""),0,BS$5*((DATE(YEAR($B265),MONTH($B265),MIN(BS$6,DAY(EOMONTH($B265,0))))&gt;=$B265)*(DATE(YEAR($B265),MONTH($B265),MIN(BS$6,DAY(EOMONTH($B265,0))))&lt;$C265)+(DATE(YEAR($B265),MONTH($B265)+1,MIN(BS$6,DAY(EOMONTH($B265,1))))&gt;=$B265)*(DATE(YEAR($B265),MONTH($B265)+1,MIN(BS$6,DAY(EOMONTH($B265,1))))&lt;$C265)))</f>
        <v>0</v>
      </c>
      <c r="BT265" s="48" t="n">
        <f aca="false">IF(OR(N(BT$5)=0,BT$6=""),0,BT$5*((DATE(YEAR($B265),MONTH($B265),MIN(BT$6,DAY(EOMONTH($B265,0))))&gt;=$B265)*(DATE(YEAR($B265),MONTH($B265),MIN(BT$6,DAY(EOMONTH($B265,0))))&lt;$C265)+(DATE(YEAR($B265),MONTH($B265)+1,MIN(BT$6,DAY(EOMONTH($B265,1))))&gt;=$B265)*(DATE(YEAR($B265),MONTH($B265)+1,MIN(BT$6,DAY(EOMONTH($B265,1))))&lt;$C265)))</f>
        <v>0</v>
      </c>
      <c r="BU265" s="48" t="n">
        <f aca="false">IF(OR(N(BU$5)=0,BU$6=""),0,BU$5*((DATE(YEAR($B265),MONTH($B265),MIN(BU$6,DAY(EOMONTH($B265,0))))&gt;=$B265)*(DATE(YEAR($B265),MONTH($B265),MIN(BU$6,DAY(EOMONTH($B265,0))))&lt;$C265)+(DATE(YEAR($B265),MONTH($B265)+1,MIN(BU$6,DAY(EOMONTH($B265,1))))&gt;=$B265)*(DATE(YEAR($B265),MONTH($B265)+1,MIN(BU$6,DAY(EOMONTH($B265,1))))&lt;$C265)))</f>
        <v>0</v>
      </c>
      <c r="BV265" s="48" t="n">
        <f aca="false">IF(OR(N(BV$5)=0,BV$6=""),0,BV$5*((DATE(YEAR($B265),MONTH($B265),MIN(BV$6,DAY(EOMONTH($B265,0))))&gt;=$B265)*(DATE(YEAR($B265),MONTH($B265),MIN(BV$6,DAY(EOMONTH($B265,0))))&lt;$C265)+(DATE(YEAR($B265),MONTH($B265)+1,MIN(BV$6,DAY(EOMONTH($B265,1))))&gt;=$B265)*(DATE(YEAR($B265),MONTH($B265)+1,MIN(BV$6,DAY(EOMONTH($B265,1))))&lt;$C265)))</f>
        <v>0</v>
      </c>
      <c r="BW265" s="48" t="n">
        <f aca="false">IF(OR(N(BW$5)=0,BW$6=""),0,BW$5*((DATE(YEAR($B265),MONTH($B265),MIN(BW$6,DAY(EOMONTH($B265,0))))&gt;=$B265)*(DATE(YEAR($B265),MONTH($B265),MIN(BW$6,DAY(EOMONTH($B265,0))))&lt;$C265)+(DATE(YEAR($B265),MONTH($B265)+1,MIN(BW$6,DAY(EOMONTH($B265,1))))&gt;=$B265)*(DATE(YEAR($B265),MONTH($B265)+1,MIN(BW$6,DAY(EOMONTH($B265,1))))&lt;$C265)))</f>
        <v>0</v>
      </c>
      <c r="BX265" s="48" t="n">
        <f aca="false">MIN(Z265,(FT264*(1+FT$5/Setup!$C$36)+IF($V265=1,N($F265),0)))</f>
        <v>0</v>
      </c>
      <c r="BY265" s="48" t="n">
        <f aca="false">MIN(AA265,(FU264*(1+FU$5/Setup!$C$36)+IF($V265=2,N($F265),0)))</f>
        <v>0</v>
      </c>
      <c r="BZ265" s="48" t="n">
        <f aca="false">MIN(AB265,(FV264*(1+FV$5/Setup!$C$36)+IF($V265=3,N($F265),0)))</f>
        <v>0</v>
      </c>
      <c r="CA265" s="48" t="n">
        <f aca="false">MIN(AC265,(FW264*(1+FW$5/Setup!$C$36)+IF($V265=4,N($F265),0)))</f>
        <v>0</v>
      </c>
      <c r="CB265" s="48" t="n">
        <f aca="false">MIN(AD265,(FX264*(1+FX$5/Setup!$C$36)+IF($V265=5,N($F265),0)))</f>
        <v>0</v>
      </c>
      <c r="CC265" s="48" t="n">
        <f aca="false">MIN(AE265,(FY264*(1+FY$5/Setup!$C$36)+IF($V265=6,N($F265),0)))</f>
        <v>0</v>
      </c>
      <c r="CD265" s="48" t="n">
        <f aca="false">MIN(AF265,(FZ264*(1+FZ$5/Setup!$C$36)+IF($V265=7,N($F265),0)))</f>
        <v>0</v>
      </c>
      <c r="CE265" s="48" t="n">
        <f aca="false">MIN(AG265,(GA264*(1+GA$5/Setup!$C$36)+IF($V265=8,N($F265),0)))</f>
        <v>0</v>
      </c>
      <c r="CF265" s="48" t="n">
        <f aca="false">MIN(AH265,(GB264*(1+GB$5/Setup!$C$36)+IF($V265=9,N($F265),0)))</f>
        <v>0</v>
      </c>
      <c r="CG265" s="48" t="n">
        <f aca="false">MIN(AI265,(GC264*(1+GC$5/Setup!$C$36)+IF($V265=10,N($F265),0)))</f>
        <v>0</v>
      </c>
      <c r="CH265" s="48" t="n">
        <f aca="false">MIN(AJ265,(GD264*(1+GD$5/Setup!$C$36)+IF($V265=11,N($F265),0)))</f>
        <v>0</v>
      </c>
      <c r="CI265" s="48" t="n">
        <f aca="false">MIN(AK265,(GE264*(1+GE$5/Setup!$C$36)+IF($V265=12,N($F265),0)))</f>
        <v>0</v>
      </c>
      <c r="CJ265" s="48" t="n">
        <f aca="false">MIN(AL265,(GF264*(1+GF$5/Setup!$C$36)+IF($V265=13,N($F265),0)))</f>
        <v>0</v>
      </c>
      <c r="CK265" s="48" t="n">
        <f aca="false">MIN(AM265,(GG264*(1+GG$5/Setup!$C$36)+IF($V265=14,N($F265),0)))</f>
        <v>0</v>
      </c>
      <c r="CL265" s="48" t="n">
        <f aca="false">MIN(AN265,(GH264*(1+GH$5/Setup!$C$36)+IF($V265=15,N($F265),0)))</f>
        <v>0</v>
      </c>
      <c r="CM265" s="48" t="n">
        <f aca="false">MIN(AO265,(GI264*(1+GI$5/Setup!$C$36)+IF($V265=16,N($F265),0)))</f>
        <v>0</v>
      </c>
      <c r="CN265" s="48" t="n">
        <f aca="false">MIN(AP265,(GJ264*(1+GJ$5/Setup!$C$36)+IF($V265=17,N($F265),0)))</f>
        <v>0</v>
      </c>
      <c r="CO265" s="48" t="n">
        <f aca="false">MIN(AQ265,(GK264*(1+GK$5/Setup!$C$36)+IF($V265=18,N($F265),0)))</f>
        <v>0</v>
      </c>
      <c r="CP265" s="48" t="n">
        <f aca="false">MIN(AR265,(GL264*(1+GL$5/Setup!$C$36)+IF($V265=19,N($F265),0)))</f>
        <v>0</v>
      </c>
      <c r="CQ265" s="48" t="n">
        <f aca="false">MIN(AS265,(GM264*(1+GM$5/Setup!$C$36)+IF($V265=20,N($F265),0)))</f>
        <v>0</v>
      </c>
      <c r="CR265" s="48" t="n">
        <f aca="false">MIN(AT265,(GN264*(1+GN$5/Setup!$C$36)+IF($V265=21,N($F265),0)))</f>
        <v>0</v>
      </c>
      <c r="CS265" s="48" t="n">
        <f aca="false">MIN(AU265,(GO264*(1+GO$5/Setup!$C$36)+IF($V265=22,N($F265),0)))</f>
        <v>0</v>
      </c>
      <c r="CT265" s="48" t="n">
        <f aca="false">MIN(AV265,(GP264*(1+GP$5/Setup!$C$36)+IF($V265=23,N($F265),0)))</f>
        <v>0</v>
      </c>
      <c r="CU265" s="48" t="n">
        <f aca="false">MIN(AW265,(GQ264*(1+GQ$5/Setup!$C$36)+IF($V265=24,N($F265),0)))</f>
        <v>0</v>
      </c>
      <c r="CV265" s="48" t="n">
        <f aca="false">MIN(AX265,(GR264*(1+GR$5/Setup!$C$36)+IF($V265=25,N($F265),0)))</f>
        <v>0</v>
      </c>
      <c r="CW265" s="48" t="n">
        <f aca="false">MIN(AY265,(GS264*(1+GS$5/Setup!$C$36)+IF($V265=26,N($F265),0)))</f>
        <v>0</v>
      </c>
      <c r="CX265" s="48" t="n">
        <f aca="false">MIN(AZ265,(GT264*(1+GT$5/Setup!$C$36)+IF($V265=27,N($F265),0)))</f>
        <v>0</v>
      </c>
      <c r="CY265" s="48" t="n">
        <f aca="false">MIN(BA265,(GU264*(1+GU$5/Setup!$C$36)+IF($V265=28,N($F265),0)))</f>
        <v>0</v>
      </c>
      <c r="CZ265" s="48" t="n">
        <f aca="false">MIN(BB265,(GV264*(1+GV$5/Setup!$C$36)+IF($V265=29,N($F265),0)))</f>
        <v>0</v>
      </c>
      <c r="DA265" s="48" t="n">
        <f aca="false">MIN(BC265,(GW264*(1+GW$5/Setup!$C$36)+IF($V265=30,N($F265),0)))</f>
        <v>0</v>
      </c>
      <c r="DB265" s="48" t="n">
        <f aca="false">MIN(BD265,(GX264*(1+GX$5/Setup!$C$36)+IF($V265=31,N($F265),0)))</f>
        <v>0</v>
      </c>
      <c r="DC265" s="48" t="n">
        <f aca="false">MIN(BE265,(GY264*(1+GY$5/Setup!$C$36)+IF($V265=32,N($F265),0)))</f>
        <v>0</v>
      </c>
      <c r="DD265" s="48" t="n">
        <f aca="false">MIN(BF265,(GZ264*(1+GZ$5/Setup!$C$36)+IF($V265=33,N($F265),0)))</f>
        <v>0</v>
      </c>
      <c r="DE265" s="48" t="n">
        <f aca="false">MIN(BG265,(HA264*(1+HA$5/Setup!$C$36)+IF($V265=34,N($F265),0)))</f>
        <v>0</v>
      </c>
      <c r="DF265" s="48" t="n">
        <f aca="false">MIN(BH265,(HB264*(1+HB$5/Setup!$C$36)+IF($V265=35,N($F265),0)))</f>
        <v>0</v>
      </c>
      <c r="DG265" s="48" t="n">
        <f aca="false">MIN(BI265,(HC264*(1+HC$5/Setup!$C$36)+IF($V265=36,N($F265),0)))</f>
        <v>0</v>
      </c>
      <c r="DH265" s="48" t="n">
        <f aca="false">MIN(BJ265,(HD264*(1+HD$5/Setup!$C$36)+IF($V265=37,N($F265),0)))</f>
        <v>0</v>
      </c>
      <c r="DI265" s="48" t="n">
        <f aca="false">MIN(BK265,(HE264*(1+HE$5/Setup!$C$36)+IF($V265=38,N($F265),0)))</f>
        <v>0</v>
      </c>
      <c r="DJ265" s="48" t="n">
        <f aca="false">MIN(BL265,(HF264*(1+HF$5/Setup!$C$36)+IF($V265=39,N($F265),0)))</f>
        <v>0</v>
      </c>
      <c r="DK265" s="48" t="n">
        <f aca="false">MIN(BM265,(HG264*(1+HG$5/Setup!$C$36)+IF($V265=40,N($F265),0)))</f>
        <v>0</v>
      </c>
      <c r="DL265" s="48" t="n">
        <f aca="false">MIN(BN265,(HH264*(1+HH$5/Setup!$C$36)+IF($V265=41,N($F265),0)))</f>
        <v>0</v>
      </c>
      <c r="DM265" s="48" t="n">
        <f aca="false">MIN(BO265,(HI264*(1+HI$5/Setup!$C$36)+IF($V265=42,N($F265),0)))</f>
        <v>0</v>
      </c>
      <c r="DN265" s="48" t="n">
        <f aca="false">MIN(BP265,(HJ264*(1+HJ$5/Setup!$C$36)+IF($V265=43,N($F265),0)))</f>
        <v>0</v>
      </c>
      <c r="DO265" s="48" t="n">
        <f aca="false">MIN(BQ265,(HK264*(1+HK$5/Setup!$C$36)+IF($V265=44,N($F265),0)))</f>
        <v>0</v>
      </c>
      <c r="DP265" s="48" t="n">
        <f aca="false">MIN(BR265,(HL264*(1+HL$5/Setup!$C$36)+IF($V265=45,N($F265),0)))</f>
        <v>0</v>
      </c>
      <c r="DQ265" s="48" t="n">
        <f aca="false">MIN(BS265,(HM264*(1+HM$5/Setup!$C$36)+IF($V265=46,N($F265),0)))</f>
        <v>0</v>
      </c>
      <c r="DR265" s="48" t="n">
        <f aca="false">MIN(BT265,(HN264*(1+HN$5/Setup!$C$36)+IF($V265=47,N($F265),0)))</f>
        <v>0</v>
      </c>
      <c r="DS265" s="48" t="n">
        <f aca="false">MIN(BU265,(HO264*(1+HO$5/Setup!$C$36)+IF($V265=48,N($F265),0)))</f>
        <v>0</v>
      </c>
      <c r="DT265" s="48" t="n">
        <f aca="false">MIN(BV265,(HP264*(1+HP$5/Setup!$C$36)+IF($V265=49,N($F265),0)))</f>
        <v>0</v>
      </c>
      <c r="DU265" s="48" t="n">
        <f aca="false">MIN(BW265,(HQ264*(1+HQ$5/Setup!$C$36)+IF($V265=50,N($F265),0)))</f>
        <v>0</v>
      </c>
      <c r="DV265" s="48" t="n">
        <f aca="false">MIN(MAX((FT264*(1+FT$5/Setup!$C$36)+IF($V265=1,N($F265),0))-BX265,0),MAX($P265-0,0))</f>
        <v>0</v>
      </c>
      <c r="DW265" s="48" t="n">
        <f aca="false">MIN(MAX((FU264*(1+FU$5/Setup!$C$36)+IF($V265=2,N($F265),0))-BY265,0),MAX($P265-SUM(DV265:DV265),0))</f>
        <v>0</v>
      </c>
      <c r="DX265" s="48" t="n">
        <f aca="false">MIN(MAX((FV264*(1+FV$5/Setup!$C$36)+IF($V265=3,N($F265),0))-BZ265,0),MAX($P265-SUM(DV265:DW265),0))</f>
        <v>0</v>
      </c>
      <c r="DY265" s="48" t="n">
        <f aca="false">MIN(MAX((FW264*(1+FW$5/Setup!$C$36)+IF($V265=4,N($F265),0))-CA265,0),MAX($P265-SUM(DV265:DX265),0))</f>
        <v>0</v>
      </c>
      <c r="DZ265" s="48" t="n">
        <f aca="false">MIN(MAX((FX264*(1+FX$5/Setup!$C$36)+IF($V265=5,N($F265),0))-CB265,0),MAX($P265-SUM(DV265:DY265),0))</f>
        <v>0</v>
      </c>
      <c r="EA265" s="48" t="n">
        <f aca="false">MIN(MAX((FY264*(1+FY$5/Setup!$C$36)+IF($V265=6,N($F265),0))-CC265,0),MAX($P265-SUM(DV265:DZ265),0))</f>
        <v>0</v>
      </c>
      <c r="EB265" s="48" t="n">
        <f aca="false">MIN(MAX((FZ264*(1+FZ$5/Setup!$C$36)+IF($V265=7,N($F265),0))-CD265,0),MAX($P265-SUM(DV265:EA265),0))</f>
        <v>0</v>
      </c>
      <c r="EC265" s="48" t="n">
        <f aca="false">MIN(MAX((GA264*(1+GA$5/Setup!$C$36)+IF($V265=8,N($F265),0))-CE265,0),MAX($P265-SUM(DV265:EB265),0))</f>
        <v>0</v>
      </c>
      <c r="ED265" s="48" t="n">
        <f aca="false">MIN(MAX((GB264*(1+GB$5/Setup!$C$36)+IF($V265=9,N($F265),0))-CF265,0),MAX($P265-SUM(DV265:EC265),0))</f>
        <v>0</v>
      </c>
      <c r="EE265" s="48" t="n">
        <f aca="false">MIN(MAX((GC264*(1+GC$5/Setup!$C$36)+IF($V265=10,N($F265),0))-CG265,0),MAX($P265-SUM(DV265:ED265),0))</f>
        <v>0</v>
      </c>
      <c r="EF265" s="48" t="n">
        <f aca="false">MIN(MAX((GD264*(1+GD$5/Setup!$C$36)+IF($V265=11,N($F265),0))-CH265,0),MAX($P265-SUM(DV265:EE265),0))</f>
        <v>0</v>
      </c>
      <c r="EG265" s="48" t="n">
        <f aca="false">MIN(MAX((GE264*(1+GE$5/Setup!$C$36)+IF($V265=12,N($F265),0))-CI265,0),MAX($P265-SUM(DV265:EF265),0))</f>
        <v>0</v>
      </c>
      <c r="EH265" s="48" t="n">
        <f aca="false">MIN(MAX((GF264*(1+GF$5/Setup!$C$36)+IF($V265=13,N($F265),0))-CJ265,0),MAX($P265-SUM(DV265:EG265),0))</f>
        <v>0</v>
      </c>
      <c r="EI265" s="48" t="n">
        <f aca="false">MIN(MAX((GG264*(1+GG$5/Setup!$C$36)+IF($V265=14,N($F265),0))-CK265,0),MAX($P265-SUM(DV265:EH265),0))</f>
        <v>0</v>
      </c>
      <c r="EJ265" s="48" t="n">
        <f aca="false">MIN(MAX((GH264*(1+GH$5/Setup!$C$36)+IF($V265=15,N($F265),0))-CL265,0),MAX($P265-SUM(DV265:EI265),0))</f>
        <v>0</v>
      </c>
      <c r="EK265" s="48" t="n">
        <f aca="false">MIN(MAX((GI264*(1+GI$5/Setup!$C$36)+IF($V265=16,N($F265),0))-CM265,0),MAX($P265-SUM(DV265:EJ265),0))</f>
        <v>0</v>
      </c>
      <c r="EL265" s="48" t="n">
        <f aca="false">MIN(MAX((GJ264*(1+GJ$5/Setup!$C$36)+IF($V265=17,N($F265),0))-CN265,0),MAX($P265-SUM(DV265:EK265),0))</f>
        <v>0</v>
      </c>
      <c r="EM265" s="48" t="n">
        <f aca="false">MIN(MAX((GK264*(1+GK$5/Setup!$C$36)+IF($V265=18,N($F265),0))-CO265,0),MAX($P265-SUM(DV265:EL265),0))</f>
        <v>0</v>
      </c>
      <c r="EN265" s="48" t="n">
        <f aca="false">MIN(MAX((GL264*(1+GL$5/Setup!$C$36)+IF($V265=19,N($F265),0))-CP265,0),MAX($P265-SUM(DV265:EM265),0))</f>
        <v>0</v>
      </c>
      <c r="EO265" s="48" t="n">
        <f aca="false">MIN(MAX((GM264*(1+GM$5/Setup!$C$36)+IF($V265=20,N($F265),0))-CQ265,0),MAX($P265-SUM(DV265:EN265),0))</f>
        <v>0</v>
      </c>
      <c r="EP265" s="48" t="n">
        <f aca="false">MIN(MAX((GN264*(1+GN$5/Setup!$C$36)+IF($V265=21,N($F265),0))-CR265,0),MAX($P265-SUM(DV265:EO265),0))</f>
        <v>0</v>
      </c>
      <c r="EQ265" s="48" t="n">
        <f aca="false">MIN(MAX((GO264*(1+GO$5/Setup!$C$36)+IF($V265=22,N($F265),0))-CS265,0),MAX($P265-SUM(DV265:EP265),0))</f>
        <v>0</v>
      </c>
      <c r="ER265" s="48" t="n">
        <f aca="false">MIN(MAX((GP264*(1+GP$5/Setup!$C$36)+IF($V265=23,N($F265),0))-CT265,0),MAX($P265-SUM(DV265:EQ265),0))</f>
        <v>0</v>
      </c>
      <c r="ES265" s="48" t="n">
        <f aca="false">MIN(MAX((GQ264*(1+GQ$5/Setup!$C$36)+IF($V265=24,N($F265),0))-CU265,0),MAX($P265-SUM(DV265:ER265),0))</f>
        <v>0</v>
      </c>
      <c r="ET265" s="48" t="n">
        <f aca="false">MIN(MAX((GR264*(1+GR$5/Setup!$C$36)+IF($V265=25,N($F265),0))-CV265,0),MAX($P265-SUM(DV265:ES265),0))</f>
        <v>0</v>
      </c>
      <c r="EU265" s="48" t="n">
        <f aca="false">MIN(MAX((GS264*(1+GS$5/Setup!$C$36)+IF($V265=26,N($F265),0))-CW265,0),MAX($P265-SUM(DV265:ET265),0))</f>
        <v>0</v>
      </c>
      <c r="EV265" s="48" t="n">
        <f aca="false">MIN(MAX((GT264*(1+GT$5/Setup!$C$36)+IF($V265=27,N($F265),0))-CX265,0),MAX($P265-SUM(DV265:EU265),0))</f>
        <v>0</v>
      </c>
      <c r="EW265" s="48" t="n">
        <f aca="false">MIN(MAX((GU264*(1+GU$5/Setup!$C$36)+IF($V265=28,N($F265),0))-CY265,0),MAX($P265-SUM(DV265:EV265),0))</f>
        <v>0</v>
      </c>
      <c r="EX265" s="48" t="n">
        <f aca="false">MIN(MAX((GV264*(1+GV$5/Setup!$C$36)+IF($V265=29,N($F265),0))-CZ265,0),MAX($P265-SUM(DV265:EW265),0))</f>
        <v>0</v>
      </c>
      <c r="EY265" s="48" t="n">
        <f aca="false">MIN(MAX((GW264*(1+GW$5/Setup!$C$36)+IF($V265=30,N($F265),0))-DA265,0),MAX($P265-SUM(DV265:EX265),0))</f>
        <v>0</v>
      </c>
      <c r="EZ265" s="48" t="n">
        <f aca="false">MIN(MAX((GX264*(1+GX$5/Setup!$C$36)+IF($V265=31,N($F265),0))-DB265,0),MAX($P265-SUM(DV265:EY265),0))</f>
        <v>0</v>
      </c>
      <c r="FA265" s="48" t="n">
        <f aca="false">MIN(MAX((GY264*(1+GY$5/Setup!$C$36)+IF($V265=32,N($F265),0))-DC265,0),MAX($P265-SUM(DV265:EZ265),0))</f>
        <v>0</v>
      </c>
      <c r="FB265" s="48" t="n">
        <f aca="false">MIN(MAX((GZ264*(1+GZ$5/Setup!$C$36)+IF($V265=33,N($F265),0))-DD265,0),MAX($P265-SUM(DV265:FA265),0))</f>
        <v>0</v>
      </c>
      <c r="FC265" s="48" t="n">
        <f aca="false">MIN(MAX((HA264*(1+HA$5/Setup!$C$36)+IF($V265=34,N($F265),0))-DE265,0),MAX($P265-SUM(DV265:FB265),0))</f>
        <v>0</v>
      </c>
      <c r="FD265" s="48" t="n">
        <f aca="false">MIN(MAX((HB264*(1+HB$5/Setup!$C$36)+IF($V265=35,N($F265),0))-DF265,0),MAX($P265-SUM(DV265:FC265),0))</f>
        <v>0</v>
      </c>
      <c r="FE265" s="48" t="n">
        <f aca="false">MIN(MAX((HC264*(1+HC$5/Setup!$C$36)+IF($V265=36,N($F265),0))-DG265,0),MAX($P265-SUM(DV265:FD265),0))</f>
        <v>0</v>
      </c>
      <c r="FF265" s="48" t="n">
        <f aca="false">MIN(MAX((HD264*(1+HD$5/Setup!$C$36)+IF($V265=37,N($F265),0))-DH265,0),MAX($P265-SUM(DV265:FE265),0))</f>
        <v>0</v>
      </c>
      <c r="FG265" s="48" t="n">
        <f aca="false">MIN(MAX((HE264*(1+HE$5/Setup!$C$36)+IF($V265=38,N($F265),0))-DI265,0),MAX($P265-SUM(DV265:FF265),0))</f>
        <v>0</v>
      </c>
      <c r="FH265" s="48" t="n">
        <f aca="false">MIN(MAX((HF264*(1+HF$5/Setup!$C$36)+IF($V265=39,N($F265),0))-DJ265,0),MAX($P265-SUM(DV265:FG265),0))</f>
        <v>0</v>
      </c>
      <c r="FI265" s="48" t="n">
        <f aca="false">MIN(MAX((HG264*(1+HG$5/Setup!$C$36)+IF($V265=40,N($F265),0))-DK265,0),MAX($P265-SUM(DV265:FH265),0))</f>
        <v>0</v>
      </c>
      <c r="FJ265" s="48" t="n">
        <f aca="false">MIN(MAX((HH264*(1+HH$5/Setup!$C$36)+IF($V265=41,N($F265),0))-DL265,0),MAX($P265-SUM(DV265:FI265),0))</f>
        <v>0</v>
      </c>
      <c r="FK265" s="48" t="n">
        <f aca="false">MIN(MAX((HI264*(1+HI$5/Setup!$C$36)+IF($V265=42,N($F265),0))-DM265,0),MAX($P265-SUM(DV265:FJ265),0))</f>
        <v>0</v>
      </c>
      <c r="FL265" s="48" t="n">
        <f aca="false">MIN(MAX((HJ264*(1+HJ$5/Setup!$C$36)+IF($V265=43,N($F265),0))-DN265,0),MAX($P265-SUM(DV265:FK265),0))</f>
        <v>0</v>
      </c>
      <c r="FM265" s="48" t="n">
        <f aca="false">MIN(MAX((HK264*(1+HK$5/Setup!$C$36)+IF($V265=44,N($F265),0))-DO265,0),MAX($P265-SUM(DV265:FL265),0))</f>
        <v>0</v>
      </c>
      <c r="FN265" s="48" t="n">
        <f aca="false">MIN(MAX((HL264*(1+HL$5/Setup!$C$36)+IF($V265=45,N($F265),0))-DP265,0),MAX($P265-SUM(DV265:FM265),0))</f>
        <v>0</v>
      </c>
      <c r="FO265" s="48" t="n">
        <f aca="false">MIN(MAX((HM264*(1+HM$5/Setup!$C$36)+IF($V265=46,N($F265),0))-DQ265,0),MAX($P265-SUM(DV265:FN265),0))</f>
        <v>0</v>
      </c>
      <c r="FP265" s="48" t="n">
        <f aca="false">MIN(MAX((HN264*(1+HN$5/Setup!$C$36)+IF($V265=47,N($F265),0))-DR265,0),MAX($P265-SUM(DV265:FO265),0))</f>
        <v>0</v>
      </c>
      <c r="FQ265" s="48" t="n">
        <f aca="false">MIN(MAX((HO264*(1+HO$5/Setup!$C$36)+IF($V265=48,N($F265),0))-DS265,0),MAX($P265-SUM(DV265:FP265),0))</f>
        <v>0</v>
      </c>
      <c r="FR265" s="48" t="n">
        <f aca="false">MIN(MAX((HP264*(1+HP$5/Setup!$C$36)+IF($V265=49,N($F265),0))-DT265,0),MAX($P265-SUM(DV265:FQ265),0))</f>
        <v>0</v>
      </c>
      <c r="FS265" s="48" t="n">
        <f aca="false">MIN(MAX((HQ264*(1+HQ$5/Setup!$C$36)+IF($V265=50,N($F265),0))-DU265,0),MAX($P265-SUM(DV265:FR265),0))</f>
        <v>0</v>
      </c>
      <c r="FT265" s="48" t="n">
        <f aca="false">IF((FT264*(1+FT$5/Setup!$C$36)+IF($V265=1,N($F265),0))-BX265-DV265&lt;0.005,0,(FT264*(1+FT$5/Setup!$C$36)+IF($V265=1,N($F265),0))-BX265-DV265)</f>
        <v>0</v>
      </c>
      <c r="FU265" s="48" t="n">
        <f aca="false">IF((FU264*(1+FU$5/Setup!$C$36)+IF($V265=2,N($F265),0))-BY265-DW265&lt;0.005,0,(FU264*(1+FU$5/Setup!$C$36)+IF($V265=2,N($F265),0))-BY265-DW265)</f>
        <v>0</v>
      </c>
      <c r="FV265" s="48" t="n">
        <f aca="false">IF((FV264*(1+FV$5/Setup!$C$36)+IF($V265=3,N($F265),0))-BZ265-DX265&lt;0.005,0,(FV264*(1+FV$5/Setup!$C$36)+IF($V265=3,N($F265),0))-BZ265-DX265)</f>
        <v>0</v>
      </c>
      <c r="FW265" s="48" t="n">
        <f aca="false">IF((FW264*(1+FW$5/Setup!$C$36)+IF($V265=4,N($F265),0))-CA265-DY265&lt;0.005,0,(FW264*(1+FW$5/Setup!$C$36)+IF($V265=4,N($F265),0))-CA265-DY265)</f>
        <v>0</v>
      </c>
      <c r="FX265" s="48" t="n">
        <f aca="false">IF((FX264*(1+FX$5/Setup!$C$36)+IF($V265=5,N($F265),0))-CB265-DZ265&lt;0.005,0,(FX264*(1+FX$5/Setup!$C$36)+IF($V265=5,N($F265),0))-CB265-DZ265)</f>
        <v>0</v>
      </c>
      <c r="FY265" s="48" t="n">
        <f aca="false">IF((FY264*(1+FY$5/Setup!$C$36)+IF($V265=6,N($F265),0))-CC265-EA265&lt;0.005,0,(FY264*(1+FY$5/Setup!$C$36)+IF($V265=6,N($F265),0))-CC265-EA265)</f>
        <v>0</v>
      </c>
      <c r="FZ265" s="48" t="n">
        <f aca="false">IF((FZ264*(1+FZ$5/Setup!$C$36)+IF($V265=7,N($F265),0))-CD265-EB265&lt;0.005,0,(FZ264*(1+FZ$5/Setup!$C$36)+IF($V265=7,N($F265),0))-CD265-EB265)</f>
        <v>0</v>
      </c>
      <c r="GA265" s="48" t="n">
        <f aca="false">IF((GA264*(1+GA$5/Setup!$C$36)+IF($V265=8,N($F265),0))-CE265-EC265&lt;0.005,0,(GA264*(1+GA$5/Setup!$C$36)+IF($V265=8,N($F265),0))-CE265-EC265)</f>
        <v>0</v>
      </c>
      <c r="GB265" s="48" t="n">
        <f aca="false">IF((GB264*(1+GB$5/Setup!$C$36)+IF($V265=9,N($F265),0))-CF265-ED265&lt;0.005,0,(GB264*(1+GB$5/Setup!$C$36)+IF($V265=9,N($F265),0))-CF265-ED265)</f>
        <v>0</v>
      </c>
      <c r="GC265" s="48" t="n">
        <f aca="false">IF((GC264*(1+GC$5/Setup!$C$36)+IF($V265=10,N($F265),0))-CG265-EE265&lt;0.005,0,(GC264*(1+GC$5/Setup!$C$36)+IF($V265=10,N($F265),0))-CG265-EE265)</f>
        <v>0</v>
      </c>
      <c r="GD265" s="48" t="n">
        <f aca="false">IF((GD264*(1+GD$5/Setup!$C$36)+IF($V265=11,N($F265),0))-CH265-EF265&lt;0.005,0,(GD264*(1+GD$5/Setup!$C$36)+IF($V265=11,N($F265),0))-CH265-EF265)</f>
        <v>0</v>
      </c>
      <c r="GE265" s="48" t="n">
        <f aca="false">IF((GE264*(1+GE$5/Setup!$C$36)+IF($V265=12,N($F265),0))-CI265-EG265&lt;0.005,0,(GE264*(1+GE$5/Setup!$C$36)+IF($V265=12,N($F265),0))-CI265-EG265)</f>
        <v>0</v>
      </c>
      <c r="GF265" s="48" t="n">
        <f aca="false">IF((GF264*(1+GF$5/Setup!$C$36)+IF($V265=13,N($F265),0))-CJ265-EH265&lt;0.005,0,(GF264*(1+GF$5/Setup!$C$36)+IF($V265=13,N($F265),0))-CJ265-EH265)</f>
        <v>0</v>
      </c>
      <c r="GG265" s="48" t="n">
        <f aca="false">IF((GG264*(1+GG$5/Setup!$C$36)+IF($V265=14,N($F265),0))-CK265-EI265&lt;0.005,0,(GG264*(1+GG$5/Setup!$C$36)+IF($V265=14,N($F265),0))-CK265-EI265)</f>
        <v>0</v>
      </c>
      <c r="GH265" s="48" t="n">
        <f aca="false">IF((GH264*(1+GH$5/Setup!$C$36)+IF($V265=15,N($F265),0))-CL265-EJ265&lt;0.005,0,(GH264*(1+GH$5/Setup!$C$36)+IF($V265=15,N($F265),0))-CL265-EJ265)</f>
        <v>0</v>
      </c>
      <c r="GI265" s="48" t="n">
        <f aca="false">IF((GI264*(1+GI$5/Setup!$C$36)+IF($V265=16,N($F265),0))-CM265-EK265&lt;0.005,0,(GI264*(1+GI$5/Setup!$C$36)+IF($V265=16,N($F265),0))-CM265-EK265)</f>
        <v>0</v>
      </c>
      <c r="GJ265" s="48" t="n">
        <f aca="false">IF((GJ264*(1+GJ$5/Setup!$C$36)+IF($V265=17,N($F265),0))-CN265-EL265&lt;0.005,0,(GJ264*(1+GJ$5/Setup!$C$36)+IF($V265=17,N($F265),0))-CN265-EL265)</f>
        <v>0</v>
      </c>
      <c r="GK265" s="48" t="n">
        <f aca="false">IF((GK264*(1+GK$5/Setup!$C$36)+IF($V265=18,N($F265),0))-CO265-EM265&lt;0.005,0,(GK264*(1+GK$5/Setup!$C$36)+IF($V265=18,N($F265),0))-CO265-EM265)</f>
        <v>0</v>
      </c>
      <c r="GL265" s="48" t="n">
        <f aca="false">IF((GL264*(1+GL$5/Setup!$C$36)+IF($V265=19,N($F265),0))-CP265-EN265&lt;0.005,0,(GL264*(1+GL$5/Setup!$C$36)+IF($V265=19,N($F265),0))-CP265-EN265)</f>
        <v>0</v>
      </c>
      <c r="GM265" s="48" t="n">
        <f aca="false">IF((GM264*(1+GM$5/Setup!$C$36)+IF($V265=20,N($F265),0))-CQ265-EO265&lt;0.005,0,(GM264*(1+GM$5/Setup!$C$36)+IF($V265=20,N($F265),0))-CQ265-EO265)</f>
        <v>0</v>
      </c>
      <c r="GN265" s="48" t="n">
        <f aca="false">IF((GN264*(1+GN$5/Setup!$C$36)+IF($V265=21,N($F265),0))-CR265-EP265&lt;0.005,0,(GN264*(1+GN$5/Setup!$C$36)+IF($V265=21,N($F265),0))-CR265-EP265)</f>
        <v>0</v>
      </c>
      <c r="GO265" s="48" t="n">
        <f aca="false">IF((GO264*(1+GO$5/Setup!$C$36)+IF($V265=22,N($F265),0))-CS265-EQ265&lt;0.005,0,(GO264*(1+GO$5/Setup!$C$36)+IF($V265=22,N($F265),0))-CS265-EQ265)</f>
        <v>0</v>
      </c>
      <c r="GP265" s="48" t="n">
        <f aca="false">IF((GP264*(1+GP$5/Setup!$C$36)+IF($V265=23,N($F265),0))-CT265-ER265&lt;0.005,0,(GP264*(1+GP$5/Setup!$C$36)+IF($V265=23,N($F265),0))-CT265-ER265)</f>
        <v>0</v>
      </c>
      <c r="GQ265" s="48" t="n">
        <f aca="false">IF((GQ264*(1+GQ$5/Setup!$C$36)+IF($V265=24,N($F265),0))-CU265-ES265&lt;0.005,0,(GQ264*(1+GQ$5/Setup!$C$36)+IF($V265=24,N($F265),0))-CU265-ES265)</f>
        <v>0</v>
      </c>
      <c r="GR265" s="48" t="n">
        <f aca="false">IF((GR264*(1+GR$5/Setup!$C$36)+IF($V265=25,N($F265),0))-CV265-ET265&lt;0.005,0,(GR264*(1+GR$5/Setup!$C$36)+IF($V265=25,N($F265),0))-CV265-ET265)</f>
        <v>0</v>
      </c>
      <c r="GS265" s="48" t="n">
        <f aca="false">IF((GS264*(1+GS$5/Setup!$C$36)+IF($V265=26,N($F265),0))-CW265-EU265&lt;0.005,0,(GS264*(1+GS$5/Setup!$C$36)+IF($V265=26,N($F265),0))-CW265-EU265)</f>
        <v>0</v>
      </c>
      <c r="GT265" s="48" t="n">
        <f aca="false">IF((GT264*(1+GT$5/Setup!$C$36)+IF($V265=27,N($F265),0))-CX265-EV265&lt;0.005,0,(GT264*(1+GT$5/Setup!$C$36)+IF($V265=27,N($F265),0))-CX265-EV265)</f>
        <v>0</v>
      </c>
      <c r="GU265" s="48" t="n">
        <f aca="false">IF((GU264*(1+GU$5/Setup!$C$36)+IF($V265=28,N($F265),0))-CY265-EW265&lt;0.005,0,(GU264*(1+GU$5/Setup!$C$36)+IF($V265=28,N($F265),0))-CY265-EW265)</f>
        <v>0</v>
      </c>
      <c r="GV265" s="48" t="n">
        <f aca="false">IF((GV264*(1+GV$5/Setup!$C$36)+IF($V265=29,N($F265),0))-CZ265-EX265&lt;0.005,0,(GV264*(1+GV$5/Setup!$C$36)+IF($V265=29,N($F265),0))-CZ265-EX265)</f>
        <v>0</v>
      </c>
      <c r="GW265" s="48" t="n">
        <f aca="false">IF((GW264*(1+GW$5/Setup!$C$36)+IF($V265=30,N($F265),0))-DA265-EY265&lt;0.005,0,(GW264*(1+GW$5/Setup!$C$36)+IF($V265=30,N($F265),0))-DA265-EY265)</f>
        <v>0</v>
      </c>
      <c r="GX265" s="48" t="n">
        <f aca="false">IF((GX264*(1+GX$5/Setup!$C$36)+IF($V265=31,N($F265),0))-DB265-EZ265&lt;0.005,0,(GX264*(1+GX$5/Setup!$C$36)+IF($V265=31,N($F265),0))-DB265-EZ265)</f>
        <v>0</v>
      </c>
      <c r="GY265" s="48" t="n">
        <f aca="false">IF((GY264*(1+GY$5/Setup!$C$36)+IF($V265=32,N($F265),0))-DC265-FA265&lt;0.005,0,(GY264*(1+GY$5/Setup!$C$36)+IF($V265=32,N($F265),0))-DC265-FA265)</f>
        <v>0</v>
      </c>
      <c r="GZ265" s="48" t="n">
        <f aca="false">IF((GZ264*(1+GZ$5/Setup!$C$36)+IF($V265=33,N($F265),0))-DD265-FB265&lt;0.005,0,(GZ264*(1+GZ$5/Setup!$C$36)+IF($V265=33,N($F265),0))-DD265-FB265)</f>
        <v>0</v>
      </c>
      <c r="HA265" s="48" t="n">
        <f aca="false">IF((HA264*(1+HA$5/Setup!$C$36)+IF($V265=34,N($F265),0))-DE265-FC265&lt;0.005,0,(HA264*(1+HA$5/Setup!$C$36)+IF($V265=34,N($F265),0))-DE265-FC265)</f>
        <v>0</v>
      </c>
      <c r="HB265" s="48" t="n">
        <f aca="false">IF((HB264*(1+HB$5/Setup!$C$36)+IF($V265=35,N($F265),0))-DF265-FD265&lt;0.005,0,(HB264*(1+HB$5/Setup!$C$36)+IF($V265=35,N($F265),0))-DF265-FD265)</f>
        <v>0</v>
      </c>
      <c r="HC265" s="48" t="n">
        <f aca="false">IF((HC264*(1+HC$5/Setup!$C$36)+IF($V265=36,N($F265),0))-DG265-FE265&lt;0.005,0,(HC264*(1+HC$5/Setup!$C$36)+IF($V265=36,N($F265),0))-DG265-FE265)</f>
        <v>0</v>
      </c>
      <c r="HD265" s="48" t="n">
        <f aca="false">IF((HD264*(1+HD$5/Setup!$C$36)+IF($V265=37,N($F265),0))-DH265-FF265&lt;0.005,0,(HD264*(1+HD$5/Setup!$C$36)+IF($V265=37,N($F265),0))-DH265-FF265)</f>
        <v>0</v>
      </c>
      <c r="HE265" s="48" t="n">
        <f aca="false">IF((HE264*(1+HE$5/Setup!$C$36)+IF($V265=38,N($F265),0))-DI265-FG265&lt;0.005,0,(HE264*(1+HE$5/Setup!$C$36)+IF($V265=38,N($F265),0))-DI265-FG265)</f>
        <v>0</v>
      </c>
      <c r="HF265" s="48" t="n">
        <f aca="false">IF((HF264*(1+HF$5/Setup!$C$36)+IF($V265=39,N($F265),0))-DJ265-FH265&lt;0.005,0,(HF264*(1+HF$5/Setup!$C$36)+IF($V265=39,N($F265),0))-DJ265-FH265)</f>
        <v>0</v>
      </c>
      <c r="HG265" s="48" t="n">
        <f aca="false">IF((HG264*(1+HG$5/Setup!$C$36)+IF($V265=40,N($F265),0))-DK265-FI265&lt;0.005,0,(HG264*(1+HG$5/Setup!$C$36)+IF($V265=40,N($F265),0))-DK265-FI265)</f>
        <v>0</v>
      </c>
      <c r="HH265" s="48" t="n">
        <f aca="false">IF((HH264*(1+HH$5/Setup!$C$36)+IF($V265=41,N($F265),0))-DL265-FJ265&lt;0.005,0,(HH264*(1+HH$5/Setup!$C$36)+IF($V265=41,N($F265),0))-DL265-FJ265)</f>
        <v>0</v>
      </c>
      <c r="HI265" s="48" t="n">
        <f aca="false">IF((HI264*(1+HI$5/Setup!$C$36)+IF($V265=42,N($F265),0))-DM265-FK265&lt;0.005,0,(HI264*(1+HI$5/Setup!$C$36)+IF($V265=42,N($F265),0))-DM265-FK265)</f>
        <v>0</v>
      </c>
      <c r="HJ265" s="48" t="n">
        <f aca="false">IF((HJ264*(1+HJ$5/Setup!$C$36)+IF($V265=43,N($F265),0))-DN265-FL265&lt;0.005,0,(HJ264*(1+HJ$5/Setup!$C$36)+IF($V265=43,N($F265),0))-DN265-FL265)</f>
        <v>0</v>
      </c>
      <c r="HK265" s="48" t="n">
        <f aca="false">IF((HK264*(1+HK$5/Setup!$C$36)+IF($V265=44,N($F265),0))-DO265-FM265&lt;0.005,0,(HK264*(1+HK$5/Setup!$C$36)+IF($V265=44,N($F265),0))-DO265-FM265)</f>
        <v>0</v>
      </c>
      <c r="HL265" s="48" t="n">
        <f aca="false">IF((HL264*(1+HL$5/Setup!$C$36)+IF($V265=45,N($F265),0))-DP265-FN265&lt;0.005,0,(HL264*(1+HL$5/Setup!$C$36)+IF($V265=45,N($F265),0))-DP265-FN265)</f>
        <v>0</v>
      </c>
      <c r="HM265" s="48" t="n">
        <f aca="false">IF((HM264*(1+HM$5/Setup!$C$36)+IF($V265=46,N($F265),0))-DQ265-FO265&lt;0.005,0,(HM264*(1+HM$5/Setup!$C$36)+IF($V265=46,N($F265),0))-DQ265-FO265)</f>
        <v>0</v>
      </c>
      <c r="HN265" s="48" t="n">
        <f aca="false">IF((HN264*(1+HN$5/Setup!$C$36)+IF($V265=47,N($F265),0))-DR265-FP265&lt;0.005,0,(HN264*(1+HN$5/Setup!$C$36)+IF($V265=47,N($F265),0))-DR265-FP265)</f>
        <v>0</v>
      </c>
      <c r="HO265" s="48" t="n">
        <f aca="false">IF((HO264*(1+HO$5/Setup!$C$36)+IF($V265=48,N($F265),0))-DS265-FQ265&lt;0.005,0,(HO264*(1+HO$5/Setup!$C$36)+IF($V265=48,N($F265),0))-DS265-FQ265)</f>
        <v>0</v>
      </c>
      <c r="HP265" s="48" t="n">
        <f aca="false">IF((HP264*(1+HP$5/Setup!$C$36)+IF($V265=49,N($F265),0))-DT265-FR265&lt;0.005,0,(HP264*(1+HP$5/Setup!$C$36)+IF($V265=49,N($F265),0))-DT265-FR265)</f>
        <v>0</v>
      </c>
      <c r="HQ265" s="48" t="n">
        <f aca="false">IF((HQ264*(1+HQ$5/Setup!$C$36)+IF($V265=50,N($F265),0))-DU265-FS265&lt;0.005,0,(HQ264*(1+HQ$5/Setup!$C$36)+IF($V265=50,N($F265),0))-DU265-FS265)</f>
        <v>0</v>
      </c>
    </row>
    <row r="266" customFormat="false" ht="15" hidden="false" customHeight="false" outlineLevel="0" collapsed="false">
      <c r="A266" s="44" t="n">
        <v>258</v>
      </c>
      <c r="B266" s="45" t="n">
        <f aca="false">IF(Setup!$C$7="Every month",EDATE(Setup!$C$8,($A266-1)),IF(Setup!$C$7="Twice a month",DATE(YEAR(Setup!$C$8),MONTH(Setup!$C$8)+INT((($A266-1)+Setup!$C$41)/2),MIN(IF(MOD(($A266-1)+Setup!$C$41,2)=0,Setup!$C$39,Setup!$C$40),DAY(EOMONTH(DATE(YEAR(Setup!$C$8),MONTH(Setup!$C$8)+INT((($A266-1)+Setup!$C$41)/2),1),0)))),Setup!$C$8+($A266-1)*IF(Setup!$C$7="Every week",7,14)))</f>
        <v>49923</v>
      </c>
      <c r="C266" s="45" t="n">
        <f aca="false">IF(Setup!$C$7="Every month",EDATE(Setup!$C$8,$A266),IF(Setup!$C$7="Twice a month",DATE(YEAR(Setup!$C$8),MONTH(Setup!$C$8)+INT(($A266+Setup!$C$41)/2),MIN(IF(MOD($A266+Setup!$C$41,2)=0,Setup!$C$39,Setup!$C$40),DAY(EOMONTH(DATE(YEAR(Setup!$C$8),MONTH(Setup!$C$8)+INT(($A266+Setup!$C$41)/2),1),0)))),Setup!$C$8+$A266*IF(Setup!$C$7="Every week",7,14)))</f>
        <v>49937</v>
      </c>
      <c r="D266" s="46"/>
      <c r="E266" s="47"/>
      <c r="F266" s="47"/>
      <c r="G266" s="47"/>
      <c r="H266" s="47"/>
      <c r="I266" s="48" t="n">
        <f aca="false">N(Setup!$C$11)+N(E266)</f>
        <v>100</v>
      </c>
      <c r="J266" s="48" t="n">
        <f aca="false">MIN(Setup!$C$37,MAX(I266,0))</f>
        <v>9.23076923076923</v>
      </c>
      <c r="K266" s="48" t="n">
        <f aca="false">MIN(MAX(N(Setup!$C$14)-L265,0),MAX(I266-J266,0))</f>
        <v>0</v>
      </c>
      <c r="L266" s="48" t="n">
        <f aca="false">L265+K266-N(G266)</f>
        <v>500</v>
      </c>
      <c r="M266" s="48" t="n">
        <f aca="false">M265+J266-N(H266)</f>
        <v>2381.53846153846</v>
      </c>
      <c r="N266" s="48" t="n">
        <f aca="false">SUM(BX266:DU266)</f>
        <v>0</v>
      </c>
      <c r="O266" s="48" t="n">
        <f aca="false">SUM(Z266:BW266)-N266</f>
        <v>25</v>
      </c>
      <c r="P266" s="48" t="n">
        <f aca="false">MAX(I266-J266-K266,0)+O266</f>
        <v>115.769230769231</v>
      </c>
      <c r="Q266" s="48" t="n">
        <f aca="false">SUM(DV266:FS266)</f>
        <v>0</v>
      </c>
      <c r="R266" s="49" t="n">
        <f aca="false">N266+J266+K266+Q266</f>
        <v>9.23076923076923</v>
      </c>
      <c r="S266" s="48" t="n">
        <f aca="false">T266-T265-N(F266)+N266+Q266</f>
        <v>0</v>
      </c>
      <c r="T266" s="49" t="n">
        <f aca="false">SUM(FT266:HQ266)</f>
        <v>0</v>
      </c>
      <c r="U266" s="44" t="str">
        <f aca="false">IF(T265&lt;0.005,"",INDEX(Helpers!$C$2:$C$51,IF(_xlfn.MINIFS($DV$6:$FS$6,DV266:FS266,"&gt;0.005")=0,V266,_xlfn.MINIFS($DV$6:$FS$6,DV266:FS266,"&gt;0.005"))))</f>
        <v/>
      </c>
      <c r="V266" s="44" t="n">
        <f aca="false">IF(_xlfn.MINIFS($FT$6:$HQ$6,FT265:HQ265,"&gt;0.005")=0,1,_xlfn.MINIFS($FT$6:$HQ$6,FT265:HQ265,"&gt;0.005"))</f>
        <v>1</v>
      </c>
      <c r="W266" s="44" t="n">
        <f aca="false">IF(AND(D266&lt;&gt;"Paid",T265&gt;0.005),1,0)</f>
        <v>0</v>
      </c>
      <c r="X266" s="48" t="n">
        <f aca="false">SUMPRODUCT(((Helpers!$G$2:$G$51*(1+(Helpers!$D$2:$D$51+0.000000001)/12)^(($B266-Setup!$C$8)/(365.25/12))-Helpers!$E$2:$E$51*((1+(Helpers!$D$2:$D$51+0.000000001)/12)^(($B266-Setup!$C$8)/(365.25/12))-1)/((Helpers!$D$2:$D$51+0.000000001)/12))&gt;0)*(Helpers!$G$2:$G$51*(1+(Helpers!$D$2:$D$51+0.000000001)/12)^(($B266-Setup!$C$8)/(365.25/12))-Helpers!$E$2:$E$51*((1+(Helpers!$D$2:$D$51+0.000000001)/12)^(($B266-Setup!$C$8)/(365.25/12))-1)/((Helpers!$D$2:$D$51+0.000000001)/12)))</f>
        <v>0</v>
      </c>
      <c r="Y266" s="48"/>
      <c r="Z266" s="48" t="n">
        <f aca="false">IF(OR(N(Z$5)=0,Z$6=""),0,Z$5*((DATE(YEAR($B266),MONTH($B266),MIN(Z$6,DAY(EOMONTH($B266,0))))&gt;=$B266)*(DATE(YEAR($B266),MONTH($B266),MIN(Z$6,DAY(EOMONTH($B266,0))))&lt;$C266)+(DATE(YEAR($B266),MONTH($B266)+1,MIN(Z$6,DAY(EOMONTH($B266,1))))&gt;=$B266)*(DATE(YEAR($B266),MONTH($B266)+1,MIN(Z$6,DAY(EOMONTH($B266,1))))&lt;$C266)))</f>
        <v>25</v>
      </c>
      <c r="AA266" s="48" t="n">
        <f aca="false">IF(OR(N(AA$5)=0,AA$6=""),0,AA$5*((DATE(YEAR($B266),MONTH($B266),MIN(AA$6,DAY(EOMONTH($B266,0))))&gt;=$B266)*(DATE(YEAR($B266),MONTH($B266),MIN(AA$6,DAY(EOMONTH($B266,0))))&lt;$C266)+(DATE(YEAR($B266),MONTH($B266)+1,MIN(AA$6,DAY(EOMONTH($B266,1))))&gt;=$B266)*(DATE(YEAR($B266),MONTH($B266)+1,MIN(AA$6,DAY(EOMONTH($B266,1))))&lt;$C266)))</f>
        <v>0</v>
      </c>
      <c r="AB266" s="48" t="n">
        <f aca="false">IF(OR(N(AB$5)=0,AB$6=""),0,AB$5*((DATE(YEAR($B266),MONTH($B266),MIN(AB$6,DAY(EOMONTH($B266,0))))&gt;=$B266)*(DATE(YEAR($B266),MONTH($B266),MIN(AB$6,DAY(EOMONTH($B266,0))))&lt;$C266)+(DATE(YEAR($B266),MONTH($B266)+1,MIN(AB$6,DAY(EOMONTH($B266,1))))&gt;=$B266)*(DATE(YEAR($B266),MONTH($B266)+1,MIN(AB$6,DAY(EOMONTH($B266,1))))&lt;$C266)))</f>
        <v>0</v>
      </c>
      <c r="AC266" s="48" t="n">
        <f aca="false">IF(OR(N(AC$5)=0,AC$6=""),0,AC$5*((DATE(YEAR($B266),MONTH($B266),MIN(AC$6,DAY(EOMONTH($B266,0))))&gt;=$B266)*(DATE(YEAR($B266),MONTH($B266),MIN(AC$6,DAY(EOMONTH($B266,0))))&lt;$C266)+(DATE(YEAR($B266),MONTH($B266)+1,MIN(AC$6,DAY(EOMONTH($B266,1))))&gt;=$B266)*(DATE(YEAR($B266),MONTH($B266)+1,MIN(AC$6,DAY(EOMONTH($B266,1))))&lt;$C266)))</f>
        <v>0</v>
      </c>
      <c r="AD266" s="48" t="n">
        <f aca="false">IF(OR(N(AD$5)=0,AD$6=""),0,AD$5*((DATE(YEAR($B266),MONTH($B266),MIN(AD$6,DAY(EOMONTH($B266,0))))&gt;=$B266)*(DATE(YEAR($B266),MONTH($B266),MIN(AD$6,DAY(EOMONTH($B266,0))))&lt;$C266)+(DATE(YEAR($B266),MONTH($B266)+1,MIN(AD$6,DAY(EOMONTH($B266,1))))&gt;=$B266)*(DATE(YEAR($B266),MONTH($B266)+1,MIN(AD$6,DAY(EOMONTH($B266,1))))&lt;$C266)))</f>
        <v>0</v>
      </c>
      <c r="AE266" s="48" t="n">
        <f aca="false">IF(OR(N(AE$5)=0,AE$6=""),0,AE$5*((DATE(YEAR($B266),MONTH($B266),MIN(AE$6,DAY(EOMONTH($B266,0))))&gt;=$B266)*(DATE(YEAR($B266),MONTH($B266),MIN(AE$6,DAY(EOMONTH($B266,0))))&lt;$C266)+(DATE(YEAR($B266),MONTH($B266)+1,MIN(AE$6,DAY(EOMONTH($B266,1))))&gt;=$B266)*(DATE(YEAR($B266),MONTH($B266)+1,MIN(AE$6,DAY(EOMONTH($B266,1))))&lt;$C266)))</f>
        <v>0</v>
      </c>
      <c r="AF266" s="48" t="n">
        <f aca="false">IF(OR(N(AF$5)=0,AF$6=""),0,AF$5*((DATE(YEAR($B266),MONTH($B266),MIN(AF$6,DAY(EOMONTH($B266,0))))&gt;=$B266)*(DATE(YEAR($B266),MONTH($B266),MIN(AF$6,DAY(EOMONTH($B266,0))))&lt;$C266)+(DATE(YEAR($B266),MONTH($B266)+1,MIN(AF$6,DAY(EOMONTH($B266,1))))&gt;=$B266)*(DATE(YEAR($B266),MONTH($B266)+1,MIN(AF$6,DAY(EOMONTH($B266,1))))&lt;$C266)))</f>
        <v>0</v>
      </c>
      <c r="AG266" s="48" t="n">
        <f aca="false">IF(OR(N(AG$5)=0,AG$6=""),0,AG$5*((DATE(YEAR($B266),MONTH($B266),MIN(AG$6,DAY(EOMONTH($B266,0))))&gt;=$B266)*(DATE(YEAR($B266),MONTH($B266),MIN(AG$6,DAY(EOMONTH($B266,0))))&lt;$C266)+(DATE(YEAR($B266),MONTH($B266)+1,MIN(AG$6,DAY(EOMONTH($B266,1))))&gt;=$B266)*(DATE(YEAR($B266),MONTH($B266)+1,MIN(AG$6,DAY(EOMONTH($B266,1))))&lt;$C266)))</f>
        <v>0</v>
      </c>
      <c r="AH266" s="48" t="n">
        <f aca="false">IF(OR(N(AH$5)=0,AH$6=""),0,AH$5*((DATE(YEAR($B266),MONTH($B266),MIN(AH$6,DAY(EOMONTH($B266,0))))&gt;=$B266)*(DATE(YEAR($B266),MONTH($B266),MIN(AH$6,DAY(EOMONTH($B266,0))))&lt;$C266)+(DATE(YEAR($B266),MONTH($B266)+1,MIN(AH$6,DAY(EOMONTH($B266,1))))&gt;=$B266)*(DATE(YEAR($B266),MONTH($B266)+1,MIN(AH$6,DAY(EOMONTH($B266,1))))&lt;$C266)))</f>
        <v>0</v>
      </c>
      <c r="AI266" s="48" t="n">
        <f aca="false">IF(OR(N(AI$5)=0,AI$6=""),0,AI$5*((DATE(YEAR($B266),MONTH($B266),MIN(AI$6,DAY(EOMONTH($B266,0))))&gt;=$B266)*(DATE(YEAR($B266),MONTH($B266),MIN(AI$6,DAY(EOMONTH($B266,0))))&lt;$C266)+(DATE(YEAR($B266),MONTH($B266)+1,MIN(AI$6,DAY(EOMONTH($B266,1))))&gt;=$B266)*(DATE(YEAR($B266),MONTH($B266)+1,MIN(AI$6,DAY(EOMONTH($B266,1))))&lt;$C266)))</f>
        <v>0</v>
      </c>
      <c r="AJ266" s="48" t="n">
        <f aca="false">IF(OR(N(AJ$5)=0,AJ$6=""),0,AJ$5*((DATE(YEAR($B266),MONTH($B266),MIN(AJ$6,DAY(EOMONTH($B266,0))))&gt;=$B266)*(DATE(YEAR($B266),MONTH($B266),MIN(AJ$6,DAY(EOMONTH($B266,0))))&lt;$C266)+(DATE(YEAR($B266),MONTH($B266)+1,MIN(AJ$6,DAY(EOMONTH($B266,1))))&gt;=$B266)*(DATE(YEAR($B266),MONTH($B266)+1,MIN(AJ$6,DAY(EOMONTH($B266,1))))&lt;$C266)))</f>
        <v>0</v>
      </c>
      <c r="AK266" s="48" t="n">
        <f aca="false">IF(OR(N(AK$5)=0,AK$6=""),0,AK$5*((DATE(YEAR($B266),MONTH($B266),MIN(AK$6,DAY(EOMONTH($B266,0))))&gt;=$B266)*(DATE(YEAR($B266),MONTH($B266),MIN(AK$6,DAY(EOMONTH($B266,0))))&lt;$C266)+(DATE(YEAR($B266),MONTH($B266)+1,MIN(AK$6,DAY(EOMONTH($B266,1))))&gt;=$B266)*(DATE(YEAR($B266),MONTH($B266)+1,MIN(AK$6,DAY(EOMONTH($B266,1))))&lt;$C266)))</f>
        <v>0</v>
      </c>
      <c r="AL266" s="48" t="n">
        <f aca="false">IF(OR(N(AL$5)=0,AL$6=""),0,AL$5*((DATE(YEAR($B266),MONTH($B266),MIN(AL$6,DAY(EOMONTH($B266,0))))&gt;=$B266)*(DATE(YEAR($B266),MONTH($B266),MIN(AL$6,DAY(EOMONTH($B266,0))))&lt;$C266)+(DATE(YEAR($B266),MONTH($B266)+1,MIN(AL$6,DAY(EOMONTH($B266,1))))&gt;=$B266)*(DATE(YEAR($B266),MONTH($B266)+1,MIN(AL$6,DAY(EOMONTH($B266,1))))&lt;$C266)))</f>
        <v>0</v>
      </c>
      <c r="AM266" s="48" t="n">
        <f aca="false">IF(OR(N(AM$5)=0,AM$6=""),0,AM$5*((DATE(YEAR($B266),MONTH($B266),MIN(AM$6,DAY(EOMONTH($B266,0))))&gt;=$B266)*(DATE(YEAR($B266),MONTH($B266),MIN(AM$6,DAY(EOMONTH($B266,0))))&lt;$C266)+(DATE(YEAR($B266),MONTH($B266)+1,MIN(AM$6,DAY(EOMONTH($B266,1))))&gt;=$B266)*(DATE(YEAR($B266),MONTH($B266)+1,MIN(AM$6,DAY(EOMONTH($B266,1))))&lt;$C266)))</f>
        <v>0</v>
      </c>
      <c r="AN266" s="48" t="n">
        <f aca="false">IF(OR(N(AN$5)=0,AN$6=""),0,AN$5*((DATE(YEAR($B266),MONTH($B266),MIN(AN$6,DAY(EOMONTH($B266,0))))&gt;=$B266)*(DATE(YEAR($B266),MONTH($B266),MIN(AN$6,DAY(EOMONTH($B266,0))))&lt;$C266)+(DATE(YEAR($B266),MONTH($B266)+1,MIN(AN$6,DAY(EOMONTH($B266,1))))&gt;=$B266)*(DATE(YEAR($B266),MONTH($B266)+1,MIN(AN$6,DAY(EOMONTH($B266,1))))&lt;$C266)))</f>
        <v>0</v>
      </c>
      <c r="AO266" s="48" t="n">
        <f aca="false">IF(OR(N(AO$5)=0,AO$6=""),0,AO$5*((DATE(YEAR($B266),MONTH($B266),MIN(AO$6,DAY(EOMONTH($B266,0))))&gt;=$B266)*(DATE(YEAR($B266),MONTH($B266),MIN(AO$6,DAY(EOMONTH($B266,0))))&lt;$C266)+(DATE(YEAR($B266),MONTH($B266)+1,MIN(AO$6,DAY(EOMONTH($B266,1))))&gt;=$B266)*(DATE(YEAR($B266),MONTH($B266)+1,MIN(AO$6,DAY(EOMONTH($B266,1))))&lt;$C266)))</f>
        <v>0</v>
      </c>
      <c r="AP266" s="48" t="n">
        <f aca="false">IF(OR(N(AP$5)=0,AP$6=""),0,AP$5*((DATE(YEAR($B266),MONTH($B266),MIN(AP$6,DAY(EOMONTH($B266,0))))&gt;=$B266)*(DATE(YEAR($B266),MONTH($B266),MIN(AP$6,DAY(EOMONTH($B266,0))))&lt;$C266)+(DATE(YEAR($B266),MONTH($B266)+1,MIN(AP$6,DAY(EOMONTH($B266,1))))&gt;=$B266)*(DATE(YEAR($B266),MONTH($B266)+1,MIN(AP$6,DAY(EOMONTH($B266,1))))&lt;$C266)))</f>
        <v>0</v>
      </c>
      <c r="AQ266" s="48" t="n">
        <f aca="false">IF(OR(N(AQ$5)=0,AQ$6=""),0,AQ$5*((DATE(YEAR($B266),MONTH($B266),MIN(AQ$6,DAY(EOMONTH($B266,0))))&gt;=$B266)*(DATE(YEAR($B266),MONTH($B266),MIN(AQ$6,DAY(EOMONTH($B266,0))))&lt;$C266)+(DATE(YEAR($B266),MONTH($B266)+1,MIN(AQ$6,DAY(EOMONTH($B266,1))))&gt;=$B266)*(DATE(YEAR($B266),MONTH($B266)+1,MIN(AQ$6,DAY(EOMONTH($B266,1))))&lt;$C266)))</f>
        <v>0</v>
      </c>
      <c r="AR266" s="48" t="n">
        <f aca="false">IF(OR(N(AR$5)=0,AR$6=""),0,AR$5*((DATE(YEAR($B266),MONTH($B266),MIN(AR$6,DAY(EOMONTH($B266,0))))&gt;=$B266)*(DATE(YEAR($B266),MONTH($B266),MIN(AR$6,DAY(EOMONTH($B266,0))))&lt;$C266)+(DATE(YEAR($B266),MONTH($B266)+1,MIN(AR$6,DAY(EOMONTH($B266,1))))&gt;=$B266)*(DATE(YEAR($B266),MONTH($B266)+1,MIN(AR$6,DAY(EOMONTH($B266,1))))&lt;$C266)))</f>
        <v>0</v>
      </c>
      <c r="AS266" s="48" t="n">
        <f aca="false">IF(OR(N(AS$5)=0,AS$6=""),0,AS$5*((DATE(YEAR($B266),MONTH($B266),MIN(AS$6,DAY(EOMONTH($B266,0))))&gt;=$B266)*(DATE(YEAR($B266),MONTH($B266),MIN(AS$6,DAY(EOMONTH($B266,0))))&lt;$C266)+(DATE(YEAR($B266),MONTH($B266)+1,MIN(AS$6,DAY(EOMONTH($B266,1))))&gt;=$B266)*(DATE(YEAR($B266),MONTH($B266)+1,MIN(AS$6,DAY(EOMONTH($B266,1))))&lt;$C266)))</f>
        <v>0</v>
      </c>
      <c r="AT266" s="48" t="n">
        <f aca="false">IF(OR(N(AT$5)=0,AT$6=""),0,AT$5*((DATE(YEAR($B266),MONTH($B266),MIN(AT$6,DAY(EOMONTH($B266,0))))&gt;=$B266)*(DATE(YEAR($B266),MONTH($B266),MIN(AT$6,DAY(EOMONTH($B266,0))))&lt;$C266)+(DATE(YEAR($B266),MONTH($B266)+1,MIN(AT$6,DAY(EOMONTH($B266,1))))&gt;=$B266)*(DATE(YEAR($B266),MONTH($B266)+1,MIN(AT$6,DAY(EOMONTH($B266,1))))&lt;$C266)))</f>
        <v>0</v>
      </c>
      <c r="AU266" s="48" t="n">
        <f aca="false">IF(OR(N(AU$5)=0,AU$6=""),0,AU$5*((DATE(YEAR($B266),MONTH($B266),MIN(AU$6,DAY(EOMONTH($B266,0))))&gt;=$B266)*(DATE(YEAR($B266),MONTH($B266),MIN(AU$6,DAY(EOMONTH($B266,0))))&lt;$C266)+(DATE(YEAR($B266),MONTH($B266)+1,MIN(AU$6,DAY(EOMONTH($B266,1))))&gt;=$B266)*(DATE(YEAR($B266),MONTH($B266)+1,MIN(AU$6,DAY(EOMONTH($B266,1))))&lt;$C266)))</f>
        <v>0</v>
      </c>
      <c r="AV266" s="48" t="n">
        <f aca="false">IF(OR(N(AV$5)=0,AV$6=""),0,AV$5*((DATE(YEAR($B266),MONTH($B266),MIN(AV$6,DAY(EOMONTH($B266,0))))&gt;=$B266)*(DATE(YEAR($B266),MONTH($B266),MIN(AV$6,DAY(EOMONTH($B266,0))))&lt;$C266)+(DATE(YEAR($B266),MONTH($B266)+1,MIN(AV$6,DAY(EOMONTH($B266,1))))&gt;=$B266)*(DATE(YEAR($B266),MONTH($B266)+1,MIN(AV$6,DAY(EOMONTH($B266,1))))&lt;$C266)))</f>
        <v>0</v>
      </c>
      <c r="AW266" s="48" t="n">
        <f aca="false">IF(OR(N(AW$5)=0,AW$6=""),0,AW$5*((DATE(YEAR($B266),MONTH($B266),MIN(AW$6,DAY(EOMONTH($B266,0))))&gt;=$B266)*(DATE(YEAR($B266),MONTH($B266),MIN(AW$6,DAY(EOMONTH($B266,0))))&lt;$C266)+(DATE(YEAR($B266),MONTH($B266)+1,MIN(AW$6,DAY(EOMONTH($B266,1))))&gt;=$B266)*(DATE(YEAR($B266),MONTH($B266)+1,MIN(AW$6,DAY(EOMONTH($B266,1))))&lt;$C266)))</f>
        <v>0</v>
      </c>
      <c r="AX266" s="48" t="n">
        <f aca="false">IF(OR(N(AX$5)=0,AX$6=""),0,AX$5*((DATE(YEAR($B266),MONTH($B266),MIN(AX$6,DAY(EOMONTH($B266,0))))&gt;=$B266)*(DATE(YEAR($B266),MONTH($B266),MIN(AX$6,DAY(EOMONTH($B266,0))))&lt;$C266)+(DATE(YEAR($B266),MONTH($B266)+1,MIN(AX$6,DAY(EOMONTH($B266,1))))&gt;=$B266)*(DATE(YEAR($B266),MONTH($B266)+1,MIN(AX$6,DAY(EOMONTH($B266,1))))&lt;$C266)))</f>
        <v>0</v>
      </c>
      <c r="AY266" s="48" t="n">
        <f aca="false">IF(OR(N(AY$5)=0,AY$6=""),0,AY$5*((DATE(YEAR($B266),MONTH($B266),MIN(AY$6,DAY(EOMONTH($B266,0))))&gt;=$B266)*(DATE(YEAR($B266),MONTH($B266),MIN(AY$6,DAY(EOMONTH($B266,0))))&lt;$C266)+(DATE(YEAR($B266),MONTH($B266)+1,MIN(AY$6,DAY(EOMONTH($B266,1))))&gt;=$B266)*(DATE(YEAR($B266),MONTH($B266)+1,MIN(AY$6,DAY(EOMONTH($B266,1))))&lt;$C266)))</f>
        <v>0</v>
      </c>
      <c r="AZ266" s="48" t="n">
        <f aca="false">IF(OR(N(AZ$5)=0,AZ$6=""),0,AZ$5*((DATE(YEAR($B266),MONTH($B266),MIN(AZ$6,DAY(EOMONTH($B266,0))))&gt;=$B266)*(DATE(YEAR($B266),MONTH($B266),MIN(AZ$6,DAY(EOMONTH($B266,0))))&lt;$C266)+(DATE(YEAR($B266),MONTH($B266)+1,MIN(AZ$6,DAY(EOMONTH($B266,1))))&gt;=$B266)*(DATE(YEAR($B266),MONTH($B266)+1,MIN(AZ$6,DAY(EOMONTH($B266,1))))&lt;$C266)))</f>
        <v>0</v>
      </c>
      <c r="BA266" s="48" t="n">
        <f aca="false">IF(OR(N(BA$5)=0,BA$6=""),0,BA$5*((DATE(YEAR($B266),MONTH($B266),MIN(BA$6,DAY(EOMONTH($B266,0))))&gt;=$B266)*(DATE(YEAR($B266),MONTH($B266),MIN(BA$6,DAY(EOMONTH($B266,0))))&lt;$C266)+(DATE(YEAR($B266),MONTH($B266)+1,MIN(BA$6,DAY(EOMONTH($B266,1))))&gt;=$B266)*(DATE(YEAR($B266),MONTH($B266)+1,MIN(BA$6,DAY(EOMONTH($B266,1))))&lt;$C266)))</f>
        <v>0</v>
      </c>
      <c r="BB266" s="48" t="n">
        <f aca="false">IF(OR(N(BB$5)=0,BB$6=""),0,BB$5*((DATE(YEAR($B266),MONTH($B266),MIN(BB$6,DAY(EOMONTH($B266,0))))&gt;=$B266)*(DATE(YEAR($B266),MONTH($B266),MIN(BB$6,DAY(EOMONTH($B266,0))))&lt;$C266)+(DATE(YEAR($B266),MONTH($B266)+1,MIN(BB$6,DAY(EOMONTH($B266,1))))&gt;=$B266)*(DATE(YEAR($B266),MONTH($B266)+1,MIN(BB$6,DAY(EOMONTH($B266,1))))&lt;$C266)))</f>
        <v>0</v>
      </c>
      <c r="BC266" s="48" t="n">
        <f aca="false">IF(OR(N(BC$5)=0,BC$6=""),0,BC$5*((DATE(YEAR($B266),MONTH($B266),MIN(BC$6,DAY(EOMONTH($B266,0))))&gt;=$B266)*(DATE(YEAR($B266),MONTH($B266),MIN(BC$6,DAY(EOMONTH($B266,0))))&lt;$C266)+(DATE(YEAR($B266),MONTH($B266)+1,MIN(BC$6,DAY(EOMONTH($B266,1))))&gt;=$B266)*(DATE(YEAR($B266),MONTH($B266)+1,MIN(BC$6,DAY(EOMONTH($B266,1))))&lt;$C266)))</f>
        <v>0</v>
      </c>
      <c r="BD266" s="48" t="n">
        <f aca="false">IF(OR(N(BD$5)=0,BD$6=""),0,BD$5*((DATE(YEAR($B266),MONTH($B266),MIN(BD$6,DAY(EOMONTH($B266,0))))&gt;=$B266)*(DATE(YEAR($B266),MONTH($B266),MIN(BD$6,DAY(EOMONTH($B266,0))))&lt;$C266)+(DATE(YEAR($B266),MONTH($B266)+1,MIN(BD$6,DAY(EOMONTH($B266,1))))&gt;=$B266)*(DATE(YEAR($B266),MONTH($B266)+1,MIN(BD$6,DAY(EOMONTH($B266,1))))&lt;$C266)))</f>
        <v>0</v>
      </c>
      <c r="BE266" s="48" t="n">
        <f aca="false">IF(OR(N(BE$5)=0,BE$6=""),0,BE$5*((DATE(YEAR($B266),MONTH($B266),MIN(BE$6,DAY(EOMONTH($B266,0))))&gt;=$B266)*(DATE(YEAR($B266),MONTH($B266),MIN(BE$6,DAY(EOMONTH($B266,0))))&lt;$C266)+(DATE(YEAR($B266),MONTH($B266)+1,MIN(BE$6,DAY(EOMONTH($B266,1))))&gt;=$B266)*(DATE(YEAR($B266),MONTH($B266)+1,MIN(BE$6,DAY(EOMONTH($B266,1))))&lt;$C266)))</f>
        <v>0</v>
      </c>
      <c r="BF266" s="48" t="n">
        <f aca="false">IF(OR(N(BF$5)=0,BF$6=""),0,BF$5*((DATE(YEAR($B266),MONTH($B266),MIN(BF$6,DAY(EOMONTH($B266,0))))&gt;=$B266)*(DATE(YEAR($B266),MONTH($B266),MIN(BF$6,DAY(EOMONTH($B266,0))))&lt;$C266)+(DATE(YEAR($B266),MONTH($B266)+1,MIN(BF$6,DAY(EOMONTH($B266,1))))&gt;=$B266)*(DATE(YEAR($B266),MONTH($B266)+1,MIN(BF$6,DAY(EOMONTH($B266,1))))&lt;$C266)))</f>
        <v>0</v>
      </c>
      <c r="BG266" s="48" t="n">
        <f aca="false">IF(OR(N(BG$5)=0,BG$6=""),0,BG$5*((DATE(YEAR($B266),MONTH($B266),MIN(BG$6,DAY(EOMONTH($B266,0))))&gt;=$B266)*(DATE(YEAR($B266),MONTH($B266),MIN(BG$6,DAY(EOMONTH($B266,0))))&lt;$C266)+(DATE(YEAR($B266),MONTH($B266)+1,MIN(BG$6,DAY(EOMONTH($B266,1))))&gt;=$B266)*(DATE(YEAR($B266),MONTH($B266)+1,MIN(BG$6,DAY(EOMONTH($B266,1))))&lt;$C266)))</f>
        <v>0</v>
      </c>
      <c r="BH266" s="48" t="n">
        <f aca="false">IF(OR(N(BH$5)=0,BH$6=""),0,BH$5*((DATE(YEAR($B266),MONTH($B266),MIN(BH$6,DAY(EOMONTH($B266,0))))&gt;=$B266)*(DATE(YEAR($B266),MONTH($B266),MIN(BH$6,DAY(EOMONTH($B266,0))))&lt;$C266)+(DATE(YEAR($B266),MONTH($B266)+1,MIN(BH$6,DAY(EOMONTH($B266,1))))&gt;=$B266)*(DATE(YEAR($B266),MONTH($B266)+1,MIN(BH$6,DAY(EOMONTH($B266,1))))&lt;$C266)))</f>
        <v>0</v>
      </c>
      <c r="BI266" s="48" t="n">
        <f aca="false">IF(OR(N(BI$5)=0,BI$6=""),0,BI$5*((DATE(YEAR($B266),MONTH($B266),MIN(BI$6,DAY(EOMONTH($B266,0))))&gt;=$B266)*(DATE(YEAR($B266),MONTH($B266),MIN(BI$6,DAY(EOMONTH($B266,0))))&lt;$C266)+(DATE(YEAR($B266),MONTH($B266)+1,MIN(BI$6,DAY(EOMONTH($B266,1))))&gt;=$B266)*(DATE(YEAR($B266),MONTH($B266)+1,MIN(BI$6,DAY(EOMONTH($B266,1))))&lt;$C266)))</f>
        <v>0</v>
      </c>
      <c r="BJ266" s="48" t="n">
        <f aca="false">IF(OR(N(BJ$5)=0,BJ$6=""),0,BJ$5*((DATE(YEAR($B266),MONTH($B266),MIN(BJ$6,DAY(EOMONTH($B266,0))))&gt;=$B266)*(DATE(YEAR($B266),MONTH($B266),MIN(BJ$6,DAY(EOMONTH($B266,0))))&lt;$C266)+(DATE(YEAR($B266),MONTH($B266)+1,MIN(BJ$6,DAY(EOMONTH($B266,1))))&gt;=$B266)*(DATE(YEAR($B266),MONTH($B266)+1,MIN(BJ$6,DAY(EOMONTH($B266,1))))&lt;$C266)))</f>
        <v>0</v>
      </c>
      <c r="BK266" s="48" t="n">
        <f aca="false">IF(OR(N(BK$5)=0,BK$6=""),0,BK$5*((DATE(YEAR($B266),MONTH($B266),MIN(BK$6,DAY(EOMONTH($B266,0))))&gt;=$B266)*(DATE(YEAR($B266),MONTH($B266),MIN(BK$6,DAY(EOMONTH($B266,0))))&lt;$C266)+(DATE(YEAR($B266),MONTH($B266)+1,MIN(BK$6,DAY(EOMONTH($B266,1))))&gt;=$B266)*(DATE(YEAR($B266),MONTH($B266)+1,MIN(BK$6,DAY(EOMONTH($B266,1))))&lt;$C266)))</f>
        <v>0</v>
      </c>
      <c r="BL266" s="48" t="n">
        <f aca="false">IF(OR(N(BL$5)=0,BL$6=""),0,BL$5*((DATE(YEAR($B266),MONTH($B266),MIN(BL$6,DAY(EOMONTH($B266,0))))&gt;=$B266)*(DATE(YEAR($B266),MONTH($B266),MIN(BL$6,DAY(EOMONTH($B266,0))))&lt;$C266)+(DATE(YEAR($B266),MONTH($B266)+1,MIN(BL$6,DAY(EOMONTH($B266,1))))&gt;=$B266)*(DATE(YEAR($B266),MONTH($B266)+1,MIN(BL$6,DAY(EOMONTH($B266,1))))&lt;$C266)))</f>
        <v>0</v>
      </c>
      <c r="BM266" s="48" t="n">
        <f aca="false">IF(OR(N(BM$5)=0,BM$6=""),0,BM$5*((DATE(YEAR($B266),MONTH($B266),MIN(BM$6,DAY(EOMONTH($B266,0))))&gt;=$B266)*(DATE(YEAR($B266),MONTH($B266),MIN(BM$6,DAY(EOMONTH($B266,0))))&lt;$C266)+(DATE(YEAR($B266),MONTH($B266)+1,MIN(BM$6,DAY(EOMONTH($B266,1))))&gt;=$B266)*(DATE(YEAR($B266),MONTH($B266)+1,MIN(BM$6,DAY(EOMONTH($B266,1))))&lt;$C266)))</f>
        <v>0</v>
      </c>
      <c r="BN266" s="48" t="n">
        <f aca="false">IF(OR(N(BN$5)=0,BN$6=""),0,BN$5*((DATE(YEAR($B266),MONTH($B266),MIN(BN$6,DAY(EOMONTH($B266,0))))&gt;=$B266)*(DATE(YEAR($B266),MONTH($B266),MIN(BN$6,DAY(EOMONTH($B266,0))))&lt;$C266)+(DATE(YEAR($B266),MONTH($B266)+1,MIN(BN$6,DAY(EOMONTH($B266,1))))&gt;=$B266)*(DATE(YEAR($B266),MONTH($B266)+1,MIN(BN$6,DAY(EOMONTH($B266,1))))&lt;$C266)))</f>
        <v>0</v>
      </c>
      <c r="BO266" s="48" t="n">
        <f aca="false">IF(OR(N(BO$5)=0,BO$6=""),0,BO$5*((DATE(YEAR($B266),MONTH($B266),MIN(BO$6,DAY(EOMONTH($B266,0))))&gt;=$B266)*(DATE(YEAR($B266),MONTH($B266),MIN(BO$6,DAY(EOMONTH($B266,0))))&lt;$C266)+(DATE(YEAR($B266),MONTH($B266)+1,MIN(BO$6,DAY(EOMONTH($B266,1))))&gt;=$B266)*(DATE(YEAR($B266),MONTH($B266)+1,MIN(BO$6,DAY(EOMONTH($B266,1))))&lt;$C266)))</f>
        <v>0</v>
      </c>
      <c r="BP266" s="48" t="n">
        <f aca="false">IF(OR(N(BP$5)=0,BP$6=""),0,BP$5*((DATE(YEAR($B266),MONTH($B266),MIN(BP$6,DAY(EOMONTH($B266,0))))&gt;=$B266)*(DATE(YEAR($B266),MONTH($B266),MIN(BP$6,DAY(EOMONTH($B266,0))))&lt;$C266)+(DATE(YEAR($B266),MONTH($B266)+1,MIN(BP$6,DAY(EOMONTH($B266,1))))&gt;=$B266)*(DATE(YEAR($B266),MONTH($B266)+1,MIN(BP$6,DAY(EOMONTH($B266,1))))&lt;$C266)))</f>
        <v>0</v>
      </c>
      <c r="BQ266" s="48" t="n">
        <f aca="false">IF(OR(N(BQ$5)=0,BQ$6=""),0,BQ$5*((DATE(YEAR($B266),MONTH($B266),MIN(BQ$6,DAY(EOMONTH($B266,0))))&gt;=$B266)*(DATE(YEAR($B266),MONTH($B266),MIN(BQ$6,DAY(EOMONTH($B266,0))))&lt;$C266)+(DATE(YEAR($B266),MONTH($B266)+1,MIN(BQ$6,DAY(EOMONTH($B266,1))))&gt;=$B266)*(DATE(YEAR($B266),MONTH($B266)+1,MIN(BQ$6,DAY(EOMONTH($B266,1))))&lt;$C266)))</f>
        <v>0</v>
      </c>
      <c r="BR266" s="48" t="n">
        <f aca="false">IF(OR(N(BR$5)=0,BR$6=""),0,BR$5*((DATE(YEAR($B266),MONTH($B266),MIN(BR$6,DAY(EOMONTH($B266,0))))&gt;=$B266)*(DATE(YEAR($B266),MONTH($B266),MIN(BR$6,DAY(EOMONTH($B266,0))))&lt;$C266)+(DATE(YEAR($B266),MONTH($B266)+1,MIN(BR$6,DAY(EOMONTH($B266,1))))&gt;=$B266)*(DATE(YEAR($B266),MONTH($B266)+1,MIN(BR$6,DAY(EOMONTH($B266,1))))&lt;$C266)))</f>
        <v>0</v>
      </c>
      <c r="BS266" s="48" t="n">
        <f aca="false">IF(OR(N(BS$5)=0,BS$6=""),0,BS$5*((DATE(YEAR($B266),MONTH($B266),MIN(BS$6,DAY(EOMONTH($B266,0))))&gt;=$B266)*(DATE(YEAR($B266),MONTH($B266),MIN(BS$6,DAY(EOMONTH($B266,0))))&lt;$C266)+(DATE(YEAR($B266),MONTH($B266)+1,MIN(BS$6,DAY(EOMONTH($B266,1))))&gt;=$B266)*(DATE(YEAR($B266),MONTH($B266)+1,MIN(BS$6,DAY(EOMONTH($B266,1))))&lt;$C266)))</f>
        <v>0</v>
      </c>
      <c r="BT266" s="48" t="n">
        <f aca="false">IF(OR(N(BT$5)=0,BT$6=""),0,BT$5*((DATE(YEAR($B266),MONTH($B266),MIN(BT$6,DAY(EOMONTH($B266,0))))&gt;=$B266)*(DATE(YEAR($B266),MONTH($B266),MIN(BT$6,DAY(EOMONTH($B266,0))))&lt;$C266)+(DATE(YEAR($B266),MONTH($B266)+1,MIN(BT$6,DAY(EOMONTH($B266,1))))&gt;=$B266)*(DATE(YEAR($B266),MONTH($B266)+1,MIN(BT$6,DAY(EOMONTH($B266,1))))&lt;$C266)))</f>
        <v>0</v>
      </c>
      <c r="BU266" s="48" t="n">
        <f aca="false">IF(OR(N(BU$5)=0,BU$6=""),0,BU$5*((DATE(YEAR($B266),MONTH($B266),MIN(BU$6,DAY(EOMONTH($B266,0))))&gt;=$B266)*(DATE(YEAR($B266),MONTH($B266),MIN(BU$6,DAY(EOMONTH($B266,0))))&lt;$C266)+(DATE(YEAR($B266),MONTH($B266)+1,MIN(BU$6,DAY(EOMONTH($B266,1))))&gt;=$B266)*(DATE(YEAR($B266),MONTH($B266)+1,MIN(BU$6,DAY(EOMONTH($B266,1))))&lt;$C266)))</f>
        <v>0</v>
      </c>
      <c r="BV266" s="48" t="n">
        <f aca="false">IF(OR(N(BV$5)=0,BV$6=""),0,BV$5*((DATE(YEAR($B266),MONTH($B266),MIN(BV$6,DAY(EOMONTH($B266,0))))&gt;=$B266)*(DATE(YEAR($B266),MONTH($B266),MIN(BV$6,DAY(EOMONTH($B266,0))))&lt;$C266)+(DATE(YEAR($B266),MONTH($B266)+1,MIN(BV$6,DAY(EOMONTH($B266,1))))&gt;=$B266)*(DATE(YEAR($B266),MONTH($B266)+1,MIN(BV$6,DAY(EOMONTH($B266,1))))&lt;$C266)))</f>
        <v>0</v>
      </c>
      <c r="BW266" s="48" t="n">
        <f aca="false">IF(OR(N(BW$5)=0,BW$6=""),0,BW$5*((DATE(YEAR($B266),MONTH($B266),MIN(BW$6,DAY(EOMONTH($B266,0))))&gt;=$B266)*(DATE(YEAR($B266),MONTH($B266),MIN(BW$6,DAY(EOMONTH($B266,0))))&lt;$C266)+(DATE(YEAR($B266),MONTH($B266)+1,MIN(BW$6,DAY(EOMONTH($B266,1))))&gt;=$B266)*(DATE(YEAR($B266),MONTH($B266)+1,MIN(BW$6,DAY(EOMONTH($B266,1))))&lt;$C266)))</f>
        <v>0</v>
      </c>
      <c r="BX266" s="48" t="n">
        <f aca="false">MIN(Z266,(FT265*(1+FT$5/Setup!$C$36)+IF($V266=1,N($F266),0)))</f>
        <v>0</v>
      </c>
      <c r="BY266" s="48" t="n">
        <f aca="false">MIN(AA266,(FU265*(1+FU$5/Setup!$C$36)+IF($V266=2,N($F266),0)))</f>
        <v>0</v>
      </c>
      <c r="BZ266" s="48" t="n">
        <f aca="false">MIN(AB266,(FV265*(1+FV$5/Setup!$C$36)+IF($V266=3,N($F266),0)))</f>
        <v>0</v>
      </c>
      <c r="CA266" s="48" t="n">
        <f aca="false">MIN(AC266,(FW265*(1+FW$5/Setup!$C$36)+IF($V266=4,N($F266),0)))</f>
        <v>0</v>
      </c>
      <c r="CB266" s="48" t="n">
        <f aca="false">MIN(AD266,(FX265*(1+FX$5/Setup!$C$36)+IF($V266=5,N($F266),0)))</f>
        <v>0</v>
      </c>
      <c r="CC266" s="48" t="n">
        <f aca="false">MIN(AE266,(FY265*(1+FY$5/Setup!$C$36)+IF($V266=6,N($F266),0)))</f>
        <v>0</v>
      </c>
      <c r="CD266" s="48" t="n">
        <f aca="false">MIN(AF266,(FZ265*(1+FZ$5/Setup!$C$36)+IF($V266=7,N($F266),0)))</f>
        <v>0</v>
      </c>
      <c r="CE266" s="48" t="n">
        <f aca="false">MIN(AG266,(GA265*(1+GA$5/Setup!$C$36)+IF($V266=8,N($F266),0)))</f>
        <v>0</v>
      </c>
      <c r="CF266" s="48" t="n">
        <f aca="false">MIN(AH266,(GB265*(1+GB$5/Setup!$C$36)+IF($V266=9,N($F266),0)))</f>
        <v>0</v>
      </c>
      <c r="CG266" s="48" t="n">
        <f aca="false">MIN(AI266,(GC265*(1+GC$5/Setup!$C$36)+IF($V266=10,N($F266),0)))</f>
        <v>0</v>
      </c>
      <c r="CH266" s="48" t="n">
        <f aca="false">MIN(AJ266,(GD265*(1+GD$5/Setup!$C$36)+IF($V266=11,N($F266),0)))</f>
        <v>0</v>
      </c>
      <c r="CI266" s="48" t="n">
        <f aca="false">MIN(AK266,(GE265*(1+GE$5/Setup!$C$36)+IF($V266=12,N($F266),0)))</f>
        <v>0</v>
      </c>
      <c r="CJ266" s="48" t="n">
        <f aca="false">MIN(AL266,(GF265*(1+GF$5/Setup!$C$36)+IF($V266=13,N($F266),0)))</f>
        <v>0</v>
      </c>
      <c r="CK266" s="48" t="n">
        <f aca="false">MIN(AM266,(GG265*(1+GG$5/Setup!$C$36)+IF($V266=14,N($F266),0)))</f>
        <v>0</v>
      </c>
      <c r="CL266" s="48" t="n">
        <f aca="false">MIN(AN266,(GH265*(1+GH$5/Setup!$C$36)+IF($V266=15,N($F266),0)))</f>
        <v>0</v>
      </c>
      <c r="CM266" s="48" t="n">
        <f aca="false">MIN(AO266,(GI265*(1+GI$5/Setup!$C$36)+IF($V266=16,N($F266),0)))</f>
        <v>0</v>
      </c>
      <c r="CN266" s="48" t="n">
        <f aca="false">MIN(AP266,(GJ265*(1+GJ$5/Setup!$C$36)+IF($V266=17,N($F266),0)))</f>
        <v>0</v>
      </c>
      <c r="CO266" s="48" t="n">
        <f aca="false">MIN(AQ266,(GK265*(1+GK$5/Setup!$C$36)+IF($V266=18,N($F266),0)))</f>
        <v>0</v>
      </c>
      <c r="CP266" s="48" t="n">
        <f aca="false">MIN(AR266,(GL265*(1+GL$5/Setup!$C$36)+IF($V266=19,N($F266),0)))</f>
        <v>0</v>
      </c>
      <c r="CQ266" s="48" t="n">
        <f aca="false">MIN(AS266,(GM265*(1+GM$5/Setup!$C$36)+IF($V266=20,N($F266),0)))</f>
        <v>0</v>
      </c>
      <c r="CR266" s="48" t="n">
        <f aca="false">MIN(AT266,(GN265*(1+GN$5/Setup!$C$36)+IF($V266=21,N($F266),0)))</f>
        <v>0</v>
      </c>
      <c r="CS266" s="48" t="n">
        <f aca="false">MIN(AU266,(GO265*(1+GO$5/Setup!$C$36)+IF($V266=22,N($F266),0)))</f>
        <v>0</v>
      </c>
      <c r="CT266" s="48" t="n">
        <f aca="false">MIN(AV266,(GP265*(1+GP$5/Setup!$C$36)+IF($V266=23,N($F266),0)))</f>
        <v>0</v>
      </c>
      <c r="CU266" s="48" t="n">
        <f aca="false">MIN(AW266,(GQ265*(1+GQ$5/Setup!$C$36)+IF($V266=24,N($F266),0)))</f>
        <v>0</v>
      </c>
      <c r="CV266" s="48" t="n">
        <f aca="false">MIN(AX266,(GR265*(1+GR$5/Setup!$C$36)+IF($V266=25,N($F266),0)))</f>
        <v>0</v>
      </c>
      <c r="CW266" s="48" t="n">
        <f aca="false">MIN(AY266,(GS265*(1+GS$5/Setup!$C$36)+IF($V266=26,N($F266),0)))</f>
        <v>0</v>
      </c>
      <c r="CX266" s="48" t="n">
        <f aca="false">MIN(AZ266,(GT265*(1+GT$5/Setup!$C$36)+IF($V266=27,N($F266),0)))</f>
        <v>0</v>
      </c>
      <c r="CY266" s="48" t="n">
        <f aca="false">MIN(BA266,(GU265*(1+GU$5/Setup!$C$36)+IF($V266=28,N($F266),0)))</f>
        <v>0</v>
      </c>
      <c r="CZ266" s="48" t="n">
        <f aca="false">MIN(BB266,(GV265*(1+GV$5/Setup!$C$36)+IF($V266=29,N($F266),0)))</f>
        <v>0</v>
      </c>
      <c r="DA266" s="48" t="n">
        <f aca="false">MIN(BC266,(GW265*(1+GW$5/Setup!$C$36)+IF($V266=30,N($F266),0)))</f>
        <v>0</v>
      </c>
      <c r="DB266" s="48" t="n">
        <f aca="false">MIN(BD266,(GX265*(1+GX$5/Setup!$C$36)+IF($V266=31,N($F266),0)))</f>
        <v>0</v>
      </c>
      <c r="DC266" s="48" t="n">
        <f aca="false">MIN(BE266,(GY265*(1+GY$5/Setup!$C$36)+IF($V266=32,N($F266),0)))</f>
        <v>0</v>
      </c>
      <c r="DD266" s="48" t="n">
        <f aca="false">MIN(BF266,(GZ265*(1+GZ$5/Setup!$C$36)+IF($V266=33,N($F266),0)))</f>
        <v>0</v>
      </c>
      <c r="DE266" s="48" t="n">
        <f aca="false">MIN(BG266,(HA265*(1+HA$5/Setup!$C$36)+IF($V266=34,N($F266),0)))</f>
        <v>0</v>
      </c>
      <c r="DF266" s="48" t="n">
        <f aca="false">MIN(BH266,(HB265*(1+HB$5/Setup!$C$36)+IF($V266=35,N($F266),0)))</f>
        <v>0</v>
      </c>
      <c r="DG266" s="48" t="n">
        <f aca="false">MIN(BI266,(HC265*(1+HC$5/Setup!$C$36)+IF($V266=36,N($F266),0)))</f>
        <v>0</v>
      </c>
      <c r="DH266" s="48" t="n">
        <f aca="false">MIN(BJ266,(HD265*(1+HD$5/Setup!$C$36)+IF($V266=37,N($F266),0)))</f>
        <v>0</v>
      </c>
      <c r="DI266" s="48" t="n">
        <f aca="false">MIN(BK266,(HE265*(1+HE$5/Setup!$C$36)+IF($V266=38,N($F266),0)))</f>
        <v>0</v>
      </c>
      <c r="DJ266" s="48" t="n">
        <f aca="false">MIN(BL266,(HF265*(1+HF$5/Setup!$C$36)+IF($V266=39,N($F266),0)))</f>
        <v>0</v>
      </c>
      <c r="DK266" s="48" t="n">
        <f aca="false">MIN(BM266,(HG265*(1+HG$5/Setup!$C$36)+IF($V266=40,N($F266),0)))</f>
        <v>0</v>
      </c>
      <c r="DL266" s="48" t="n">
        <f aca="false">MIN(BN266,(HH265*(1+HH$5/Setup!$C$36)+IF($V266=41,N($F266),0)))</f>
        <v>0</v>
      </c>
      <c r="DM266" s="48" t="n">
        <f aca="false">MIN(BO266,(HI265*(1+HI$5/Setup!$C$36)+IF($V266=42,N($F266),0)))</f>
        <v>0</v>
      </c>
      <c r="DN266" s="48" t="n">
        <f aca="false">MIN(BP266,(HJ265*(1+HJ$5/Setup!$C$36)+IF($V266=43,N($F266),0)))</f>
        <v>0</v>
      </c>
      <c r="DO266" s="48" t="n">
        <f aca="false">MIN(BQ266,(HK265*(1+HK$5/Setup!$C$36)+IF($V266=44,N($F266),0)))</f>
        <v>0</v>
      </c>
      <c r="DP266" s="48" t="n">
        <f aca="false">MIN(BR266,(HL265*(1+HL$5/Setup!$C$36)+IF($V266=45,N($F266),0)))</f>
        <v>0</v>
      </c>
      <c r="DQ266" s="48" t="n">
        <f aca="false">MIN(BS266,(HM265*(1+HM$5/Setup!$C$36)+IF($V266=46,N($F266),0)))</f>
        <v>0</v>
      </c>
      <c r="DR266" s="48" t="n">
        <f aca="false">MIN(BT266,(HN265*(1+HN$5/Setup!$C$36)+IF($V266=47,N($F266),0)))</f>
        <v>0</v>
      </c>
      <c r="DS266" s="48" t="n">
        <f aca="false">MIN(BU266,(HO265*(1+HO$5/Setup!$C$36)+IF($V266=48,N($F266),0)))</f>
        <v>0</v>
      </c>
      <c r="DT266" s="48" t="n">
        <f aca="false">MIN(BV266,(HP265*(1+HP$5/Setup!$C$36)+IF($V266=49,N($F266),0)))</f>
        <v>0</v>
      </c>
      <c r="DU266" s="48" t="n">
        <f aca="false">MIN(BW266,(HQ265*(1+HQ$5/Setup!$C$36)+IF($V266=50,N($F266),0)))</f>
        <v>0</v>
      </c>
      <c r="DV266" s="48" t="n">
        <f aca="false">MIN(MAX((FT265*(1+FT$5/Setup!$C$36)+IF($V266=1,N($F266),0))-BX266,0),MAX($P266-0,0))</f>
        <v>0</v>
      </c>
      <c r="DW266" s="48" t="n">
        <f aca="false">MIN(MAX((FU265*(1+FU$5/Setup!$C$36)+IF($V266=2,N($F266),0))-BY266,0),MAX($P266-SUM(DV266:DV266),0))</f>
        <v>0</v>
      </c>
      <c r="DX266" s="48" t="n">
        <f aca="false">MIN(MAX((FV265*(1+FV$5/Setup!$C$36)+IF($V266=3,N($F266),0))-BZ266,0),MAX($P266-SUM(DV266:DW266),0))</f>
        <v>0</v>
      </c>
      <c r="DY266" s="48" t="n">
        <f aca="false">MIN(MAX((FW265*(1+FW$5/Setup!$C$36)+IF($V266=4,N($F266),0))-CA266,0),MAX($P266-SUM(DV266:DX266),0))</f>
        <v>0</v>
      </c>
      <c r="DZ266" s="48" t="n">
        <f aca="false">MIN(MAX((FX265*(1+FX$5/Setup!$C$36)+IF($V266=5,N($F266),0))-CB266,0),MAX($P266-SUM(DV266:DY266),0))</f>
        <v>0</v>
      </c>
      <c r="EA266" s="48" t="n">
        <f aca="false">MIN(MAX((FY265*(1+FY$5/Setup!$C$36)+IF($V266=6,N($F266),0))-CC266,0),MAX($P266-SUM(DV266:DZ266),0))</f>
        <v>0</v>
      </c>
      <c r="EB266" s="48" t="n">
        <f aca="false">MIN(MAX((FZ265*(1+FZ$5/Setup!$C$36)+IF($V266=7,N($F266),0))-CD266,0),MAX($P266-SUM(DV266:EA266),0))</f>
        <v>0</v>
      </c>
      <c r="EC266" s="48" t="n">
        <f aca="false">MIN(MAX((GA265*(1+GA$5/Setup!$C$36)+IF($V266=8,N($F266),0))-CE266,0),MAX($P266-SUM(DV266:EB266),0))</f>
        <v>0</v>
      </c>
      <c r="ED266" s="48" t="n">
        <f aca="false">MIN(MAX((GB265*(1+GB$5/Setup!$C$36)+IF($V266=9,N($F266),0))-CF266,0),MAX($P266-SUM(DV266:EC266),0))</f>
        <v>0</v>
      </c>
      <c r="EE266" s="48" t="n">
        <f aca="false">MIN(MAX((GC265*(1+GC$5/Setup!$C$36)+IF($V266=10,N($F266),0))-CG266,0),MAX($P266-SUM(DV266:ED266),0))</f>
        <v>0</v>
      </c>
      <c r="EF266" s="48" t="n">
        <f aca="false">MIN(MAX((GD265*(1+GD$5/Setup!$C$36)+IF($V266=11,N($F266),0))-CH266,0),MAX($P266-SUM(DV266:EE266),0))</f>
        <v>0</v>
      </c>
      <c r="EG266" s="48" t="n">
        <f aca="false">MIN(MAX((GE265*(1+GE$5/Setup!$C$36)+IF($V266=12,N($F266),0))-CI266,0),MAX($P266-SUM(DV266:EF266),0))</f>
        <v>0</v>
      </c>
      <c r="EH266" s="48" t="n">
        <f aca="false">MIN(MAX((GF265*(1+GF$5/Setup!$C$36)+IF($V266=13,N($F266),0))-CJ266,0),MAX($P266-SUM(DV266:EG266),0))</f>
        <v>0</v>
      </c>
      <c r="EI266" s="48" t="n">
        <f aca="false">MIN(MAX((GG265*(1+GG$5/Setup!$C$36)+IF($V266=14,N($F266),0))-CK266,0),MAX($P266-SUM(DV266:EH266),0))</f>
        <v>0</v>
      </c>
      <c r="EJ266" s="48" t="n">
        <f aca="false">MIN(MAX((GH265*(1+GH$5/Setup!$C$36)+IF($V266=15,N($F266),0))-CL266,0),MAX($P266-SUM(DV266:EI266),0))</f>
        <v>0</v>
      </c>
      <c r="EK266" s="48" t="n">
        <f aca="false">MIN(MAX((GI265*(1+GI$5/Setup!$C$36)+IF($V266=16,N($F266),0))-CM266,0),MAX($P266-SUM(DV266:EJ266),0))</f>
        <v>0</v>
      </c>
      <c r="EL266" s="48" t="n">
        <f aca="false">MIN(MAX((GJ265*(1+GJ$5/Setup!$C$36)+IF($V266=17,N($F266),0))-CN266,0),MAX($P266-SUM(DV266:EK266),0))</f>
        <v>0</v>
      </c>
      <c r="EM266" s="48" t="n">
        <f aca="false">MIN(MAX((GK265*(1+GK$5/Setup!$C$36)+IF($V266=18,N($F266),0))-CO266,0),MAX($P266-SUM(DV266:EL266),0))</f>
        <v>0</v>
      </c>
      <c r="EN266" s="48" t="n">
        <f aca="false">MIN(MAX((GL265*(1+GL$5/Setup!$C$36)+IF($V266=19,N($F266),0))-CP266,0),MAX($P266-SUM(DV266:EM266),0))</f>
        <v>0</v>
      </c>
      <c r="EO266" s="48" t="n">
        <f aca="false">MIN(MAX((GM265*(1+GM$5/Setup!$C$36)+IF($V266=20,N($F266),0))-CQ266,0),MAX($P266-SUM(DV266:EN266),0))</f>
        <v>0</v>
      </c>
      <c r="EP266" s="48" t="n">
        <f aca="false">MIN(MAX((GN265*(1+GN$5/Setup!$C$36)+IF($V266=21,N($F266),0))-CR266,0),MAX($P266-SUM(DV266:EO266),0))</f>
        <v>0</v>
      </c>
      <c r="EQ266" s="48" t="n">
        <f aca="false">MIN(MAX((GO265*(1+GO$5/Setup!$C$36)+IF($V266=22,N($F266),0))-CS266,0),MAX($P266-SUM(DV266:EP266),0))</f>
        <v>0</v>
      </c>
      <c r="ER266" s="48" t="n">
        <f aca="false">MIN(MAX((GP265*(1+GP$5/Setup!$C$36)+IF($V266=23,N($F266),0))-CT266,0),MAX($P266-SUM(DV266:EQ266),0))</f>
        <v>0</v>
      </c>
      <c r="ES266" s="48" t="n">
        <f aca="false">MIN(MAX((GQ265*(1+GQ$5/Setup!$C$36)+IF($V266=24,N($F266),0))-CU266,0),MAX($P266-SUM(DV266:ER266),0))</f>
        <v>0</v>
      </c>
      <c r="ET266" s="48" t="n">
        <f aca="false">MIN(MAX((GR265*(1+GR$5/Setup!$C$36)+IF($V266=25,N($F266),0))-CV266,0),MAX($P266-SUM(DV266:ES266),0))</f>
        <v>0</v>
      </c>
      <c r="EU266" s="48" t="n">
        <f aca="false">MIN(MAX((GS265*(1+GS$5/Setup!$C$36)+IF($V266=26,N($F266),0))-CW266,0),MAX($P266-SUM(DV266:ET266),0))</f>
        <v>0</v>
      </c>
      <c r="EV266" s="48" t="n">
        <f aca="false">MIN(MAX((GT265*(1+GT$5/Setup!$C$36)+IF($V266=27,N($F266),0))-CX266,0),MAX($P266-SUM(DV266:EU266),0))</f>
        <v>0</v>
      </c>
      <c r="EW266" s="48" t="n">
        <f aca="false">MIN(MAX((GU265*(1+GU$5/Setup!$C$36)+IF($V266=28,N($F266),0))-CY266,0),MAX($P266-SUM(DV266:EV266),0))</f>
        <v>0</v>
      </c>
      <c r="EX266" s="48" t="n">
        <f aca="false">MIN(MAX((GV265*(1+GV$5/Setup!$C$36)+IF($V266=29,N($F266),0))-CZ266,0),MAX($P266-SUM(DV266:EW266),0))</f>
        <v>0</v>
      </c>
      <c r="EY266" s="48" t="n">
        <f aca="false">MIN(MAX((GW265*(1+GW$5/Setup!$C$36)+IF($V266=30,N($F266),0))-DA266,0),MAX($P266-SUM(DV266:EX266),0))</f>
        <v>0</v>
      </c>
      <c r="EZ266" s="48" t="n">
        <f aca="false">MIN(MAX((GX265*(1+GX$5/Setup!$C$36)+IF($V266=31,N($F266),0))-DB266,0),MAX($P266-SUM(DV266:EY266),0))</f>
        <v>0</v>
      </c>
      <c r="FA266" s="48" t="n">
        <f aca="false">MIN(MAX((GY265*(1+GY$5/Setup!$C$36)+IF($V266=32,N($F266),0))-DC266,0),MAX($P266-SUM(DV266:EZ266),0))</f>
        <v>0</v>
      </c>
      <c r="FB266" s="48" t="n">
        <f aca="false">MIN(MAX((GZ265*(1+GZ$5/Setup!$C$36)+IF($V266=33,N($F266),0))-DD266,0),MAX($P266-SUM(DV266:FA266),0))</f>
        <v>0</v>
      </c>
      <c r="FC266" s="48" t="n">
        <f aca="false">MIN(MAX((HA265*(1+HA$5/Setup!$C$36)+IF($V266=34,N($F266),0))-DE266,0),MAX($P266-SUM(DV266:FB266),0))</f>
        <v>0</v>
      </c>
      <c r="FD266" s="48" t="n">
        <f aca="false">MIN(MAX((HB265*(1+HB$5/Setup!$C$36)+IF($V266=35,N($F266),0))-DF266,0),MAX($P266-SUM(DV266:FC266),0))</f>
        <v>0</v>
      </c>
      <c r="FE266" s="48" t="n">
        <f aca="false">MIN(MAX((HC265*(1+HC$5/Setup!$C$36)+IF($V266=36,N($F266),0))-DG266,0),MAX($P266-SUM(DV266:FD266),0))</f>
        <v>0</v>
      </c>
      <c r="FF266" s="48" t="n">
        <f aca="false">MIN(MAX((HD265*(1+HD$5/Setup!$C$36)+IF($V266=37,N($F266),0))-DH266,0),MAX($P266-SUM(DV266:FE266),0))</f>
        <v>0</v>
      </c>
      <c r="FG266" s="48" t="n">
        <f aca="false">MIN(MAX((HE265*(1+HE$5/Setup!$C$36)+IF($V266=38,N($F266),0))-DI266,0),MAX($P266-SUM(DV266:FF266),0))</f>
        <v>0</v>
      </c>
      <c r="FH266" s="48" t="n">
        <f aca="false">MIN(MAX((HF265*(1+HF$5/Setup!$C$36)+IF($V266=39,N($F266),0))-DJ266,0),MAX($P266-SUM(DV266:FG266),0))</f>
        <v>0</v>
      </c>
      <c r="FI266" s="48" t="n">
        <f aca="false">MIN(MAX((HG265*(1+HG$5/Setup!$C$36)+IF($V266=40,N($F266),0))-DK266,0),MAX($P266-SUM(DV266:FH266),0))</f>
        <v>0</v>
      </c>
      <c r="FJ266" s="48" t="n">
        <f aca="false">MIN(MAX((HH265*(1+HH$5/Setup!$C$36)+IF($V266=41,N($F266),0))-DL266,0),MAX($P266-SUM(DV266:FI266),0))</f>
        <v>0</v>
      </c>
      <c r="FK266" s="48" t="n">
        <f aca="false">MIN(MAX((HI265*(1+HI$5/Setup!$C$36)+IF($V266=42,N($F266),0))-DM266,0),MAX($P266-SUM(DV266:FJ266),0))</f>
        <v>0</v>
      </c>
      <c r="FL266" s="48" t="n">
        <f aca="false">MIN(MAX((HJ265*(1+HJ$5/Setup!$C$36)+IF($V266=43,N($F266),0))-DN266,0),MAX($P266-SUM(DV266:FK266),0))</f>
        <v>0</v>
      </c>
      <c r="FM266" s="48" t="n">
        <f aca="false">MIN(MAX((HK265*(1+HK$5/Setup!$C$36)+IF($V266=44,N($F266),0))-DO266,0),MAX($P266-SUM(DV266:FL266),0))</f>
        <v>0</v>
      </c>
      <c r="FN266" s="48" t="n">
        <f aca="false">MIN(MAX((HL265*(1+HL$5/Setup!$C$36)+IF($V266=45,N($F266),0))-DP266,0),MAX($P266-SUM(DV266:FM266),0))</f>
        <v>0</v>
      </c>
      <c r="FO266" s="48" t="n">
        <f aca="false">MIN(MAX((HM265*(1+HM$5/Setup!$C$36)+IF($V266=46,N($F266),0))-DQ266,0),MAX($P266-SUM(DV266:FN266),0))</f>
        <v>0</v>
      </c>
      <c r="FP266" s="48" t="n">
        <f aca="false">MIN(MAX((HN265*(1+HN$5/Setup!$C$36)+IF($V266=47,N($F266),0))-DR266,0),MAX($P266-SUM(DV266:FO266),0))</f>
        <v>0</v>
      </c>
      <c r="FQ266" s="48" t="n">
        <f aca="false">MIN(MAX((HO265*(1+HO$5/Setup!$C$36)+IF($V266=48,N($F266),0))-DS266,0),MAX($P266-SUM(DV266:FP266),0))</f>
        <v>0</v>
      </c>
      <c r="FR266" s="48" t="n">
        <f aca="false">MIN(MAX((HP265*(1+HP$5/Setup!$C$36)+IF($V266=49,N($F266),0))-DT266,0),MAX($P266-SUM(DV266:FQ266),0))</f>
        <v>0</v>
      </c>
      <c r="FS266" s="48" t="n">
        <f aca="false">MIN(MAX((HQ265*(1+HQ$5/Setup!$C$36)+IF($V266=50,N($F266),0))-DU266,0),MAX($P266-SUM(DV266:FR266),0))</f>
        <v>0</v>
      </c>
      <c r="FT266" s="48" t="n">
        <f aca="false">IF((FT265*(1+FT$5/Setup!$C$36)+IF($V266=1,N($F266),0))-BX266-DV266&lt;0.005,0,(FT265*(1+FT$5/Setup!$C$36)+IF($V266=1,N($F266),0))-BX266-DV266)</f>
        <v>0</v>
      </c>
      <c r="FU266" s="48" t="n">
        <f aca="false">IF((FU265*(1+FU$5/Setup!$C$36)+IF($V266=2,N($F266),0))-BY266-DW266&lt;0.005,0,(FU265*(1+FU$5/Setup!$C$36)+IF($V266=2,N($F266),0))-BY266-DW266)</f>
        <v>0</v>
      </c>
      <c r="FV266" s="48" t="n">
        <f aca="false">IF((FV265*(1+FV$5/Setup!$C$36)+IF($V266=3,N($F266),0))-BZ266-DX266&lt;0.005,0,(FV265*(1+FV$5/Setup!$C$36)+IF($V266=3,N($F266),0))-BZ266-DX266)</f>
        <v>0</v>
      </c>
      <c r="FW266" s="48" t="n">
        <f aca="false">IF((FW265*(1+FW$5/Setup!$C$36)+IF($V266=4,N($F266),0))-CA266-DY266&lt;0.005,0,(FW265*(1+FW$5/Setup!$C$36)+IF($V266=4,N($F266),0))-CA266-DY266)</f>
        <v>0</v>
      </c>
      <c r="FX266" s="48" t="n">
        <f aca="false">IF((FX265*(1+FX$5/Setup!$C$36)+IF($V266=5,N($F266),0))-CB266-DZ266&lt;0.005,0,(FX265*(1+FX$5/Setup!$C$36)+IF($V266=5,N($F266),0))-CB266-DZ266)</f>
        <v>0</v>
      </c>
      <c r="FY266" s="48" t="n">
        <f aca="false">IF((FY265*(1+FY$5/Setup!$C$36)+IF($V266=6,N($F266),0))-CC266-EA266&lt;0.005,0,(FY265*(1+FY$5/Setup!$C$36)+IF($V266=6,N($F266),0))-CC266-EA266)</f>
        <v>0</v>
      </c>
      <c r="FZ266" s="48" t="n">
        <f aca="false">IF((FZ265*(1+FZ$5/Setup!$C$36)+IF($V266=7,N($F266),0))-CD266-EB266&lt;0.005,0,(FZ265*(1+FZ$5/Setup!$C$36)+IF($V266=7,N($F266),0))-CD266-EB266)</f>
        <v>0</v>
      </c>
      <c r="GA266" s="48" t="n">
        <f aca="false">IF((GA265*(1+GA$5/Setup!$C$36)+IF($V266=8,N($F266),0))-CE266-EC266&lt;0.005,0,(GA265*(1+GA$5/Setup!$C$36)+IF($V266=8,N($F266),0))-CE266-EC266)</f>
        <v>0</v>
      </c>
      <c r="GB266" s="48" t="n">
        <f aca="false">IF((GB265*(1+GB$5/Setup!$C$36)+IF($V266=9,N($F266),0))-CF266-ED266&lt;0.005,0,(GB265*(1+GB$5/Setup!$C$36)+IF($V266=9,N($F266),0))-CF266-ED266)</f>
        <v>0</v>
      </c>
      <c r="GC266" s="48" t="n">
        <f aca="false">IF((GC265*(1+GC$5/Setup!$C$36)+IF($V266=10,N($F266),0))-CG266-EE266&lt;0.005,0,(GC265*(1+GC$5/Setup!$C$36)+IF($V266=10,N($F266),0))-CG266-EE266)</f>
        <v>0</v>
      </c>
      <c r="GD266" s="48" t="n">
        <f aca="false">IF((GD265*(1+GD$5/Setup!$C$36)+IF($V266=11,N($F266),0))-CH266-EF266&lt;0.005,0,(GD265*(1+GD$5/Setup!$C$36)+IF($V266=11,N($F266),0))-CH266-EF266)</f>
        <v>0</v>
      </c>
      <c r="GE266" s="48" t="n">
        <f aca="false">IF((GE265*(1+GE$5/Setup!$C$36)+IF($V266=12,N($F266),0))-CI266-EG266&lt;0.005,0,(GE265*(1+GE$5/Setup!$C$36)+IF($V266=12,N($F266),0))-CI266-EG266)</f>
        <v>0</v>
      </c>
      <c r="GF266" s="48" t="n">
        <f aca="false">IF((GF265*(1+GF$5/Setup!$C$36)+IF($V266=13,N($F266),0))-CJ266-EH266&lt;0.005,0,(GF265*(1+GF$5/Setup!$C$36)+IF($V266=13,N($F266),0))-CJ266-EH266)</f>
        <v>0</v>
      </c>
      <c r="GG266" s="48" t="n">
        <f aca="false">IF((GG265*(1+GG$5/Setup!$C$36)+IF($V266=14,N($F266),0))-CK266-EI266&lt;0.005,0,(GG265*(1+GG$5/Setup!$C$36)+IF($V266=14,N($F266),0))-CK266-EI266)</f>
        <v>0</v>
      </c>
      <c r="GH266" s="48" t="n">
        <f aca="false">IF((GH265*(1+GH$5/Setup!$C$36)+IF($V266=15,N($F266),0))-CL266-EJ266&lt;0.005,0,(GH265*(1+GH$5/Setup!$C$36)+IF($V266=15,N($F266),0))-CL266-EJ266)</f>
        <v>0</v>
      </c>
      <c r="GI266" s="48" t="n">
        <f aca="false">IF((GI265*(1+GI$5/Setup!$C$36)+IF($V266=16,N($F266),0))-CM266-EK266&lt;0.005,0,(GI265*(1+GI$5/Setup!$C$36)+IF($V266=16,N($F266),0))-CM266-EK266)</f>
        <v>0</v>
      </c>
      <c r="GJ266" s="48" t="n">
        <f aca="false">IF((GJ265*(1+GJ$5/Setup!$C$36)+IF($V266=17,N($F266),0))-CN266-EL266&lt;0.005,0,(GJ265*(1+GJ$5/Setup!$C$36)+IF($V266=17,N($F266),0))-CN266-EL266)</f>
        <v>0</v>
      </c>
      <c r="GK266" s="48" t="n">
        <f aca="false">IF((GK265*(1+GK$5/Setup!$C$36)+IF($V266=18,N($F266),0))-CO266-EM266&lt;0.005,0,(GK265*(1+GK$5/Setup!$C$36)+IF($V266=18,N($F266),0))-CO266-EM266)</f>
        <v>0</v>
      </c>
      <c r="GL266" s="48" t="n">
        <f aca="false">IF((GL265*(1+GL$5/Setup!$C$36)+IF($V266=19,N($F266),0))-CP266-EN266&lt;0.005,0,(GL265*(1+GL$5/Setup!$C$36)+IF($V266=19,N($F266),0))-CP266-EN266)</f>
        <v>0</v>
      </c>
      <c r="GM266" s="48" t="n">
        <f aca="false">IF((GM265*(1+GM$5/Setup!$C$36)+IF($V266=20,N($F266),0))-CQ266-EO266&lt;0.005,0,(GM265*(1+GM$5/Setup!$C$36)+IF($V266=20,N($F266),0))-CQ266-EO266)</f>
        <v>0</v>
      </c>
      <c r="GN266" s="48" t="n">
        <f aca="false">IF((GN265*(1+GN$5/Setup!$C$36)+IF($V266=21,N($F266),0))-CR266-EP266&lt;0.005,0,(GN265*(1+GN$5/Setup!$C$36)+IF($V266=21,N($F266),0))-CR266-EP266)</f>
        <v>0</v>
      </c>
      <c r="GO266" s="48" t="n">
        <f aca="false">IF((GO265*(1+GO$5/Setup!$C$36)+IF($V266=22,N($F266),0))-CS266-EQ266&lt;0.005,0,(GO265*(1+GO$5/Setup!$C$36)+IF($V266=22,N($F266),0))-CS266-EQ266)</f>
        <v>0</v>
      </c>
      <c r="GP266" s="48" t="n">
        <f aca="false">IF((GP265*(1+GP$5/Setup!$C$36)+IF($V266=23,N($F266),0))-CT266-ER266&lt;0.005,0,(GP265*(1+GP$5/Setup!$C$36)+IF($V266=23,N($F266),0))-CT266-ER266)</f>
        <v>0</v>
      </c>
      <c r="GQ266" s="48" t="n">
        <f aca="false">IF((GQ265*(1+GQ$5/Setup!$C$36)+IF($V266=24,N($F266),0))-CU266-ES266&lt;0.005,0,(GQ265*(1+GQ$5/Setup!$C$36)+IF($V266=24,N($F266),0))-CU266-ES266)</f>
        <v>0</v>
      </c>
      <c r="GR266" s="48" t="n">
        <f aca="false">IF((GR265*(1+GR$5/Setup!$C$36)+IF($V266=25,N($F266),0))-CV266-ET266&lt;0.005,0,(GR265*(1+GR$5/Setup!$C$36)+IF($V266=25,N($F266),0))-CV266-ET266)</f>
        <v>0</v>
      </c>
      <c r="GS266" s="48" t="n">
        <f aca="false">IF((GS265*(1+GS$5/Setup!$C$36)+IF($V266=26,N($F266),0))-CW266-EU266&lt;0.005,0,(GS265*(1+GS$5/Setup!$C$36)+IF($V266=26,N($F266),0))-CW266-EU266)</f>
        <v>0</v>
      </c>
      <c r="GT266" s="48" t="n">
        <f aca="false">IF((GT265*(1+GT$5/Setup!$C$36)+IF($V266=27,N($F266),0))-CX266-EV266&lt;0.005,0,(GT265*(1+GT$5/Setup!$C$36)+IF($V266=27,N($F266),0))-CX266-EV266)</f>
        <v>0</v>
      </c>
      <c r="GU266" s="48" t="n">
        <f aca="false">IF((GU265*(1+GU$5/Setup!$C$36)+IF($V266=28,N($F266),0))-CY266-EW266&lt;0.005,0,(GU265*(1+GU$5/Setup!$C$36)+IF($V266=28,N($F266),0))-CY266-EW266)</f>
        <v>0</v>
      </c>
      <c r="GV266" s="48" t="n">
        <f aca="false">IF((GV265*(1+GV$5/Setup!$C$36)+IF($V266=29,N($F266),0))-CZ266-EX266&lt;0.005,0,(GV265*(1+GV$5/Setup!$C$36)+IF($V266=29,N($F266),0))-CZ266-EX266)</f>
        <v>0</v>
      </c>
      <c r="GW266" s="48" t="n">
        <f aca="false">IF((GW265*(1+GW$5/Setup!$C$36)+IF($V266=30,N($F266),0))-DA266-EY266&lt;0.005,0,(GW265*(1+GW$5/Setup!$C$36)+IF($V266=30,N($F266),0))-DA266-EY266)</f>
        <v>0</v>
      </c>
      <c r="GX266" s="48" t="n">
        <f aca="false">IF((GX265*(1+GX$5/Setup!$C$36)+IF($V266=31,N($F266),0))-DB266-EZ266&lt;0.005,0,(GX265*(1+GX$5/Setup!$C$36)+IF($V266=31,N($F266),0))-DB266-EZ266)</f>
        <v>0</v>
      </c>
      <c r="GY266" s="48" t="n">
        <f aca="false">IF((GY265*(1+GY$5/Setup!$C$36)+IF($V266=32,N($F266),0))-DC266-FA266&lt;0.005,0,(GY265*(1+GY$5/Setup!$C$36)+IF($V266=32,N($F266),0))-DC266-FA266)</f>
        <v>0</v>
      </c>
      <c r="GZ266" s="48" t="n">
        <f aca="false">IF((GZ265*(1+GZ$5/Setup!$C$36)+IF($V266=33,N($F266),0))-DD266-FB266&lt;0.005,0,(GZ265*(1+GZ$5/Setup!$C$36)+IF($V266=33,N($F266),0))-DD266-FB266)</f>
        <v>0</v>
      </c>
      <c r="HA266" s="48" t="n">
        <f aca="false">IF((HA265*(1+HA$5/Setup!$C$36)+IF($V266=34,N($F266),0))-DE266-FC266&lt;0.005,0,(HA265*(1+HA$5/Setup!$C$36)+IF($V266=34,N($F266),0))-DE266-FC266)</f>
        <v>0</v>
      </c>
      <c r="HB266" s="48" t="n">
        <f aca="false">IF((HB265*(1+HB$5/Setup!$C$36)+IF($V266=35,N($F266),0))-DF266-FD266&lt;0.005,0,(HB265*(1+HB$5/Setup!$C$36)+IF($V266=35,N($F266),0))-DF266-FD266)</f>
        <v>0</v>
      </c>
      <c r="HC266" s="48" t="n">
        <f aca="false">IF((HC265*(1+HC$5/Setup!$C$36)+IF($V266=36,N($F266),0))-DG266-FE266&lt;0.005,0,(HC265*(1+HC$5/Setup!$C$36)+IF($V266=36,N($F266),0))-DG266-FE266)</f>
        <v>0</v>
      </c>
      <c r="HD266" s="48" t="n">
        <f aca="false">IF((HD265*(1+HD$5/Setup!$C$36)+IF($V266=37,N($F266),0))-DH266-FF266&lt;0.005,0,(HD265*(1+HD$5/Setup!$C$36)+IF($V266=37,N($F266),0))-DH266-FF266)</f>
        <v>0</v>
      </c>
      <c r="HE266" s="48" t="n">
        <f aca="false">IF((HE265*(1+HE$5/Setup!$C$36)+IF($V266=38,N($F266),0))-DI266-FG266&lt;0.005,0,(HE265*(1+HE$5/Setup!$C$36)+IF($V266=38,N($F266),0))-DI266-FG266)</f>
        <v>0</v>
      </c>
      <c r="HF266" s="48" t="n">
        <f aca="false">IF((HF265*(1+HF$5/Setup!$C$36)+IF($V266=39,N($F266),0))-DJ266-FH266&lt;0.005,0,(HF265*(1+HF$5/Setup!$C$36)+IF($V266=39,N($F266),0))-DJ266-FH266)</f>
        <v>0</v>
      </c>
      <c r="HG266" s="48" t="n">
        <f aca="false">IF((HG265*(1+HG$5/Setup!$C$36)+IF($V266=40,N($F266),0))-DK266-FI266&lt;0.005,0,(HG265*(1+HG$5/Setup!$C$36)+IF($V266=40,N($F266),0))-DK266-FI266)</f>
        <v>0</v>
      </c>
      <c r="HH266" s="48" t="n">
        <f aca="false">IF((HH265*(1+HH$5/Setup!$C$36)+IF($V266=41,N($F266),0))-DL266-FJ266&lt;0.005,0,(HH265*(1+HH$5/Setup!$C$36)+IF($V266=41,N($F266),0))-DL266-FJ266)</f>
        <v>0</v>
      </c>
      <c r="HI266" s="48" t="n">
        <f aca="false">IF((HI265*(1+HI$5/Setup!$C$36)+IF($V266=42,N($F266),0))-DM266-FK266&lt;0.005,0,(HI265*(1+HI$5/Setup!$C$36)+IF($V266=42,N($F266),0))-DM266-FK266)</f>
        <v>0</v>
      </c>
      <c r="HJ266" s="48" t="n">
        <f aca="false">IF((HJ265*(1+HJ$5/Setup!$C$36)+IF($V266=43,N($F266),0))-DN266-FL266&lt;0.005,0,(HJ265*(1+HJ$5/Setup!$C$36)+IF($V266=43,N($F266),0))-DN266-FL266)</f>
        <v>0</v>
      </c>
      <c r="HK266" s="48" t="n">
        <f aca="false">IF((HK265*(1+HK$5/Setup!$C$36)+IF($V266=44,N($F266),0))-DO266-FM266&lt;0.005,0,(HK265*(1+HK$5/Setup!$C$36)+IF($V266=44,N($F266),0))-DO266-FM266)</f>
        <v>0</v>
      </c>
      <c r="HL266" s="48" t="n">
        <f aca="false">IF((HL265*(1+HL$5/Setup!$C$36)+IF($V266=45,N($F266),0))-DP266-FN266&lt;0.005,0,(HL265*(1+HL$5/Setup!$C$36)+IF($V266=45,N($F266),0))-DP266-FN266)</f>
        <v>0</v>
      </c>
      <c r="HM266" s="48" t="n">
        <f aca="false">IF((HM265*(1+HM$5/Setup!$C$36)+IF($V266=46,N($F266),0))-DQ266-FO266&lt;0.005,0,(HM265*(1+HM$5/Setup!$C$36)+IF($V266=46,N($F266),0))-DQ266-FO266)</f>
        <v>0</v>
      </c>
      <c r="HN266" s="48" t="n">
        <f aca="false">IF((HN265*(1+HN$5/Setup!$C$36)+IF($V266=47,N($F266),0))-DR266-FP266&lt;0.005,0,(HN265*(1+HN$5/Setup!$C$36)+IF($V266=47,N($F266),0))-DR266-FP266)</f>
        <v>0</v>
      </c>
      <c r="HO266" s="48" t="n">
        <f aca="false">IF((HO265*(1+HO$5/Setup!$C$36)+IF($V266=48,N($F266),0))-DS266-FQ266&lt;0.005,0,(HO265*(1+HO$5/Setup!$C$36)+IF($V266=48,N($F266),0))-DS266-FQ266)</f>
        <v>0</v>
      </c>
      <c r="HP266" s="48" t="n">
        <f aca="false">IF((HP265*(1+HP$5/Setup!$C$36)+IF($V266=49,N($F266),0))-DT266-FR266&lt;0.005,0,(HP265*(1+HP$5/Setup!$C$36)+IF($V266=49,N($F266),0))-DT266-FR266)</f>
        <v>0</v>
      </c>
      <c r="HQ266" s="48" t="n">
        <f aca="false">IF((HQ265*(1+HQ$5/Setup!$C$36)+IF($V266=50,N($F266),0))-DU266-FS266&lt;0.005,0,(HQ265*(1+HQ$5/Setup!$C$36)+IF($V266=50,N($F266),0))-DU266-FS266)</f>
        <v>0</v>
      </c>
    </row>
    <row r="267" customFormat="false" ht="15" hidden="false" customHeight="false" outlineLevel="0" collapsed="false">
      <c r="A267" s="44" t="n">
        <v>259</v>
      </c>
      <c r="B267" s="45" t="n">
        <f aca="false">IF(Setup!$C$7="Every month",EDATE(Setup!$C$8,($A267-1)),IF(Setup!$C$7="Twice a month",DATE(YEAR(Setup!$C$8),MONTH(Setup!$C$8)+INT((($A267-1)+Setup!$C$41)/2),MIN(IF(MOD(($A267-1)+Setup!$C$41,2)=0,Setup!$C$39,Setup!$C$40),DAY(EOMONTH(DATE(YEAR(Setup!$C$8),MONTH(Setup!$C$8)+INT((($A267-1)+Setup!$C$41)/2),1),0)))),Setup!$C$8+($A267-1)*IF(Setup!$C$7="Every week",7,14)))</f>
        <v>49937</v>
      </c>
      <c r="C267" s="45" t="n">
        <f aca="false">IF(Setup!$C$7="Every month",EDATE(Setup!$C$8,$A267),IF(Setup!$C$7="Twice a month",DATE(YEAR(Setup!$C$8),MONTH(Setup!$C$8)+INT(($A267+Setup!$C$41)/2),MIN(IF(MOD($A267+Setup!$C$41,2)=0,Setup!$C$39,Setup!$C$40),DAY(EOMONTH(DATE(YEAR(Setup!$C$8),MONTH(Setup!$C$8)+INT(($A267+Setup!$C$41)/2),1),0)))),Setup!$C$8+$A267*IF(Setup!$C$7="Every week",7,14)))</f>
        <v>49951</v>
      </c>
      <c r="D267" s="46"/>
      <c r="E267" s="47"/>
      <c r="F267" s="47"/>
      <c r="G267" s="47"/>
      <c r="H267" s="47"/>
      <c r="I267" s="48" t="n">
        <f aca="false">N(Setup!$C$11)+N(E267)</f>
        <v>100</v>
      </c>
      <c r="J267" s="48" t="n">
        <f aca="false">MIN(Setup!$C$37,MAX(I267,0))</f>
        <v>9.23076923076923</v>
      </c>
      <c r="K267" s="48" t="n">
        <f aca="false">MIN(MAX(N(Setup!$C$14)-L266,0),MAX(I267-J267,0))</f>
        <v>0</v>
      </c>
      <c r="L267" s="48" t="n">
        <f aca="false">L266+K267-N(G267)</f>
        <v>500</v>
      </c>
      <c r="M267" s="48" t="n">
        <f aca="false">M266+J267-N(H267)</f>
        <v>2390.76923076923</v>
      </c>
      <c r="N267" s="48" t="n">
        <f aca="false">SUM(BX267:DU267)</f>
        <v>0</v>
      </c>
      <c r="O267" s="48" t="n">
        <f aca="false">SUM(Z267:BW267)-N267</f>
        <v>40</v>
      </c>
      <c r="P267" s="48" t="n">
        <f aca="false">MAX(I267-J267-K267,0)+O267</f>
        <v>130.769230769231</v>
      </c>
      <c r="Q267" s="48" t="n">
        <f aca="false">SUM(DV267:FS267)</f>
        <v>0</v>
      </c>
      <c r="R267" s="49" t="n">
        <f aca="false">N267+J267+K267+Q267</f>
        <v>9.23076923076923</v>
      </c>
      <c r="S267" s="48" t="n">
        <f aca="false">T267-T266-N(F267)+N267+Q267</f>
        <v>0</v>
      </c>
      <c r="T267" s="49" t="n">
        <f aca="false">SUM(FT267:HQ267)</f>
        <v>0</v>
      </c>
      <c r="U267" s="44" t="str">
        <f aca="false">IF(T266&lt;0.005,"",INDEX(Helpers!$C$2:$C$51,IF(_xlfn.MINIFS($DV$6:$FS$6,DV267:FS267,"&gt;0.005")=0,V267,_xlfn.MINIFS($DV$6:$FS$6,DV267:FS267,"&gt;0.005"))))</f>
        <v/>
      </c>
      <c r="V267" s="44" t="n">
        <f aca="false">IF(_xlfn.MINIFS($FT$6:$HQ$6,FT266:HQ266,"&gt;0.005")=0,1,_xlfn.MINIFS($FT$6:$HQ$6,FT266:HQ266,"&gt;0.005"))</f>
        <v>1</v>
      </c>
      <c r="W267" s="44" t="n">
        <f aca="false">IF(AND(D267&lt;&gt;"Paid",T266&gt;0.005),1,0)</f>
        <v>0</v>
      </c>
      <c r="X267" s="48" t="n">
        <f aca="false">SUMPRODUCT(((Helpers!$G$2:$G$51*(1+(Helpers!$D$2:$D$51+0.000000001)/12)^(($B267-Setup!$C$8)/(365.25/12))-Helpers!$E$2:$E$51*((1+(Helpers!$D$2:$D$51+0.000000001)/12)^(($B267-Setup!$C$8)/(365.25/12))-1)/((Helpers!$D$2:$D$51+0.000000001)/12))&gt;0)*(Helpers!$G$2:$G$51*(1+(Helpers!$D$2:$D$51+0.000000001)/12)^(($B267-Setup!$C$8)/(365.25/12))-Helpers!$E$2:$E$51*((1+(Helpers!$D$2:$D$51+0.000000001)/12)^(($B267-Setup!$C$8)/(365.25/12))-1)/((Helpers!$D$2:$D$51+0.000000001)/12)))</f>
        <v>0</v>
      </c>
      <c r="Y267" s="48"/>
      <c r="Z267" s="48" t="n">
        <f aca="false">IF(OR(N(Z$5)=0,Z$6=""),0,Z$5*((DATE(YEAR($B267),MONTH($B267),MIN(Z$6,DAY(EOMONTH($B267,0))))&gt;=$B267)*(DATE(YEAR($B267),MONTH($B267),MIN(Z$6,DAY(EOMONTH($B267,0))))&lt;$C267)+(DATE(YEAR($B267),MONTH($B267)+1,MIN(Z$6,DAY(EOMONTH($B267,1))))&gt;=$B267)*(DATE(YEAR($B267),MONTH($B267)+1,MIN(Z$6,DAY(EOMONTH($B267,1))))&lt;$C267)))</f>
        <v>0</v>
      </c>
      <c r="AA267" s="48" t="n">
        <f aca="false">IF(OR(N(AA$5)=0,AA$6=""),0,AA$5*((DATE(YEAR($B267),MONTH($B267),MIN(AA$6,DAY(EOMONTH($B267,0))))&gt;=$B267)*(DATE(YEAR($B267),MONTH($B267),MIN(AA$6,DAY(EOMONTH($B267,0))))&lt;$C267)+(DATE(YEAR($B267),MONTH($B267)+1,MIN(AA$6,DAY(EOMONTH($B267,1))))&gt;=$B267)*(DATE(YEAR($B267),MONTH($B267)+1,MIN(AA$6,DAY(EOMONTH($B267,1))))&lt;$C267)))</f>
        <v>40</v>
      </c>
      <c r="AB267" s="48" t="n">
        <f aca="false">IF(OR(N(AB$5)=0,AB$6=""),0,AB$5*((DATE(YEAR($B267),MONTH($B267),MIN(AB$6,DAY(EOMONTH($B267,0))))&gt;=$B267)*(DATE(YEAR($B267),MONTH($B267),MIN(AB$6,DAY(EOMONTH($B267,0))))&lt;$C267)+(DATE(YEAR($B267),MONTH($B267)+1,MIN(AB$6,DAY(EOMONTH($B267,1))))&gt;=$B267)*(DATE(YEAR($B267),MONTH($B267)+1,MIN(AB$6,DAY(EOMONTH($B267,1))))&lt;$C267)))</f>
        <v>0</v>
      </c>
      <c r="AC267" s="48" t="n">
        <f aca="false">IF(OR(N(AC$5)=0,AC$6=""),0,AC$5*((DATE(YEAR($B267),MONTH($B267),MIN(AC$6,DAY(EOMONTH($B267,0))))&gt;=$B267)*(DATE(YEAR($B267),MONTH($B267),MIN(AC$6,DAY(EOMONTH($B267,0))))&lt;$C267)+(DATE(YEAR($B267),MONTH($B267)+1,MIN(AC$6,DAY(EOMONTH($B267,1))))&gt;=$B267)*(DATE(YEAR($B267),MONTH($B267)+1,MIN(AC$6,DAY(EOMONTH($B267,1))))&lt;$C267)))</f>
        <v>0</v>
      </c>
      <c r="AD267" s="48" t="n">
        <f aca="false">IF(OR(N(AD$5)=0,AD$6=""),0,AD$5*((DATE(YEAR($B267),MONTH($B267),MIN(AD$6,DAY(EOMONTH($B267,0))))&gt;=$B267)*(DATE(YEAR($B267),MONTH($B267),MIN(AD$6,DAY(EOMONTH($B267,0))))&lt;$C267)+(DATE(YEAR($B267),MONTH($B267)+1,MIN(AD$6,DAY(EOMONTH($B267,1))))&gt;=$B267)*(DATE(YEAR($B267),MONTH($B267)+1,MIN(AD$6,DAY(EOMONTH($B267,1))))&lt;$C267)))</f>
        <v>0</v>
      </c>
      <c r="AE267" s="48" t="n">
        <f aca="false">IF(OR(N(AE$5)=0,AE$6=""),0,AE$5*((DATE(YEAR($B267),MONTH($B267),MIN(AE$6,DAY(EOMONTH($B267,0))))&gt;=$B267)*(DATE(YEAR($B267),MONTH($B267),MIN(AE$6,DAY(EOMONTH($B267,0))))&lt;$C267)+(DATE(YEAR($B267),MONTH($B267)+1,MIN(AE$6,DAY(EOMONTH($B267,1))))&gt;=$B267)*(DATE(YEAR($B267),MONTH($B267)+1,MIN(AE$6,DAY(EOMONTH($B267,1))))&lt;$C267)))</f>
        <v>0</v>
      </c>
      <c r="AF267" s="48" t="n">
        <f aca="false">IF(OR(N(AF$5)=0,AF$6=""),0,AF$5*((DATE(YEAR($B267),MONTH($B267),MIN(AF$6,DAY(EOMONTH($B267,0))))&gt;=$B267)*(DATE(YEAR($B267),MONTH($B267),MIN(AF$6,DAY(EOMONTH($B267,0))))&lt;$C267)+(DATE(YEAR($B267),MONTH($B267)+1,MIN(AF$6,DAY(EOMONTH($B267,1))))&gt;=$B267)*(DATE(YEAR($B267),MONTH($B267)+1,MIN(AF$6,DAY(EOMONTH($B267,1))))&lt;$C267)))</f>
        <v>0</v>
      </c>
      <c r="AG267" s="48" t="n">
        <f aca="false">IF(OR(N(AG$5)=0,AG$6=""),0,AG$5*((DATE(YEAR($B267),MONTH($B267),MIN(AG$6,DAY(EOMONTH($B267,0))))&gt;=$B267)*(DATE(YEAR($B267),MONTH($B267),MIN(AG$6,DAY(EOMONTH($B267,0))))&lt;$C267)+(DATE(YEAR($B267),MONTH($B267)+1,MIN(AG$6,DAY(EOMONTH($B267,1))))&gt;=$B267)*(DATE(YEAR($B267),MONTH($B267)+1,MIN(AG$6,DAY(EOMONTH($B267,1))))&lt;$C267)))</f>
        <v>0</v>
      </c>
      <c r="AH267" s="48" t="n">
        <f aca="false">IF(OR(N(AH$5)=0,AH$6=""),0,AH$5*((DATE(YEAR($B267),MONTH($B267),MIN(AH$6,DAY(EOMONTH($B267,0))))&gt;=$B267)*(DATE(YEAR($B267),MONTH($B267),MIN(AH$6,DAY(EOMONTH($B267,0))))&lt;$C267)+(DATE(YEAR($B267),MONTH($B267)+1,MIN(AH$6,DAY(EOMONTH($B267,1))))&gt;=$B267)*(DATE(YEAR($B267),MONTH($B267)+1,MIN(AH$6,DAY(EOMONTH($B267,1))))&lt;$C267)))</f>
        <v>0</v>
      </c>
      <c r="AI267" s="48" t="n">
        <f aca="false">IF(OR(N(AI$5)=0,AI$6=""),0,AI$5*((DATE(YEAR($B267),MONTH($B267),MIN(AI$6,DAY(EOMONTH($B267,0))))&gt;=$B267)*(DATE(YEAR($B267),MONTH($B267),MIN(AI$6,DAY(EOMONTH($B267,0))))&lt;$C267)+(DATE(YEAR($B267),MONTH($B267)+1,MIN(AI$6,DAY(EOMONTH($B267,1))))&gt;=$B267)*(DATE(YEAR($B267),MONTH($B267)+1,MIN(AI$6,DAY(EOMONTH($B267,1))))&lt;$C267)))</f>
        <v>0</v>
      </c>
      <c r="AJ267" s="48" t="n">
        <f aca="false">IF(OR(N(AJ$5)=0,AJ$6=""),0,AJ$5*((DATE(YEAR($B267),MONTH($B267),MIN(AJ$6,DAY(EOMONTH($B267,0))))&gt;=$B267)*(DATE(YEAR($B267),MONTH($B267),MIN(AJ$6,DAY(EOMONTH($B267,0))))&lt;$C267)+(DATE(YEAR($B267),MONTH($B267)+1,MIN(AJ$6,DAY(EOMONTH($B267,1))))&gt;=$B267)*(DATE(YEAR($B267),MONTH($B267)+1,MIN(AJ$6,DAY(EOMONTH($B267,1))))&lt;$C267)))</f>
        <v>0</v>
      </c>
      <c r="AK267" s="48" t="n">
        <f aca="false">IF(OR(N(AK$5)=0,AK$6=""),0,AK$5*((DATE(YEAR($B267),MONTH($B267),MIN(AK$6,DAY(EOMONTH($B267,0))))&gt;=$B267)*(DATE(YEAR($B267),MONTH($B267),MIN(AK$6,DAY(EOMONTH($B267,0))))&lt;$C267)+(DATE(YEAR($B267),MONTH($B267)+1,MIN(AK$6,DAY(EOMONTH($B267,1))))&gt;=$B267)*(DATE(YEAR($B267),MONTH($B267)+1,MIN(AK$6,DAY(EOMONTH($B267,1))))&lt;$C267)))</f>
        <v>0</v>
      </c>
      <c r="AL267" s="48" t="n">
        <f aca="false">IF(OR(N(AL$5)=0,AL$6=""),0,AL$5*((DATE(YEAR($B267),MONTH($B267),MIN(AL$6,DAY(EOMONTH($B267,0))))&gt;=$B267)*(DATE(YEAR($B267),MONTH($B267),MIN(AL$6,DAY(EOMONTH($B267,0))))&lt;$C267)+(DATE(YEAR($B267),MONTH($B267)+1,MIN(AL$6,DAY(EOMONTH($B267,1))))&gt;=$B267)*(DATE(YEAR($B267),MONTH($B267)+1,MIN(AL$6,DAY(EOMONTH($B267,1))))&lt;$C267)))</f>
        <v>0</v>
      </c>
      <c r="AM267" s="48" t="n">
        <f aca="false">IF(OR(N(AM$5)=0,AM$6=""),0,AM$5*((DATE(YEAR($B267),MONTH($B267),MIN(AM$6,DAY(EOMONTH($B267,0))))&gt;=$B267)*(DATE(YEAR($B267),MONTH($B267),MIN(AM$6,DAY(EOMONTH($B267,0))))&lt;$C267)+(DATE(YEAR($B267),MONTH($B267)+1,MIN(AM$6,DAY(EOMONTH($B267,1))))&gt;=$B267)*(DATE(YEAR($B267),MONTH($B267)+1,MIN(AM$6,DAY(EOMONTH($B267,1))))&lt;$C267)))</f>
        <v>0</v>
      </c>
      <c r="AN267" s="48" t="n">
        <f aca="false">IF(OR(N(AN$5)=0,AN$6=""),0,AN$5*((DATE(YEAR($B267),MONTH($B267),MIN(AN$6,DAY(EOMONTH($B267,0))))&gt;=$B267)*(DATE(YEAR($B267),MONTH($B267),MIN(AN$6,DAY(EOMONTH($B267,0))))&lt;$C267)+(DATE(YEAR($B267),MONTH($B267)+1,MIN(AN$6,DAY(EOMONTH($B267,1))))&gt;=$B267)*(DATE(YEAR($B267),MONTH($B267)+1,MIN(AN$6,DAY(EOMONTH($B267,1))))&lt;$C267)))</f>
        <v>0</v>
      </c>
      <c r="AO267" s="48" t="n">
        <f aca="false">IF(OR(N(AO$5)=0,AO$6=""),0,AO$5*((DATE(YEAR($B267),MONTH($B267),MIN(AO$6,DAY(EOMONTH($B267,0))))&gt;=$B267)*(DATE(YEAR($B267),MONTH($B267),MIN(AO$6,DAY(EOMONTH($B267,0))))&lt;$C267)+(DATE(YEAR($B267),MONTH($B267)+1,MIN(AO$6,DAY(EOMONTH($B267,1))))&gt;=$B267)*(DATE(YEAR($B267),MONTH($B267)+1,MIN(AO$6,DAY(EOMONTH($B267,1))))&lt;$C267)))</f>
        <v>0</v>
      </c>
      <c r="AP267" s="48" t="n">
        <f aca="false">IF(OR(N(AP$5)=0,AP$6=""),0,AP$5*((DATE(YEAR($B267),MONTH($B267),MIN(AP$6,DAY(EOMONTH($B267,0))))&gt;=$B267)*(DATE(YEAR($B267),MONTH($B267),MIN(AP$6,DAY(EOMONTH($B267,0))))&lt;$C267)+(DATE(YEAR($B267),MONTH($B267)+1,MIN(AP$6,DAY(EOMONTH($B267,1))))&gt;=$B267)*(DATE(YEAR($B267),MONTH($B267)+1,MIN(AP$6,DAY(EOMONTH($B267,1))))&lt;$C267)))</f>
        <v>0</v>
      </c>
      <c r="AQ267" s="48" t="n">
        <f aca="false">IF(OR(N(AQ$5)=0,AQ$6=""),0,AQ$5*((DATE(YEAR($B267),MONTH($B267),MIN(AQ$6,DAY(EOMONTH($B267,0))))&gt;=$B267)*(DATE(YEAR($B267),MONTH($B267),MIN(AQ$6,DAY(EOMONTH($B267,0))))&lt;$C267)+(DATE(YEAR($B267),MONTH($B267)+1,MIN(AQ$6,DAY(EOMONTH($B267,1))))&gt;=$B267)*(DATE(YEAR($B267),MONTH($B267)+1,MIN(AQ$6,DAY(EOMONTH($B267,1))))&lt;$C267)))</f>
        <v>0</v>
      </c>
      <c r="AR267" s="48" t="n">
        <f aca="false">IF(OR(N(AR$5)=0,AR$6=""),0,AR$5*((DATE(YEAR($B267),MONTH($B267),MIN(AR$6,DAY(EOMONTH($B267,0))))&gt;=$B267)*(DATE(YEAR($B267),MONTH($B267),MIN(AR$6,DAY(EOMONTH($B267,0))))&lt;$C267)+(DATE(YEAR($B267),MONTH($B267)+1,MIN(AR$6,DAY(EOMONTH($B267,1))))&gt;=$B267)*(DATE(YEAR($B267),MONTH($B267)+1,MIN(AR$6,DAY(EOMONTH($B267,1))))&lt;$C267)))</f>
        <v>0</v>
      </c>
      <c r="AS267" s="48" t="n">
        <f aca="false">IF(OR(N(AS$5)=0,AS$6=""),0,AS$5*((DATE(YEAR($B267),MONTH($B267),MIN(AS$6,DAY(EOMONTH($B267,0))))&gt;=$B267)*(DATE(YEAR($B267),MONTH($B267),MIN(AS$6,DAY(EOMONTH($B267,0))))&lt;$C267)+(DATE(YEAR($B267),MONTH($B267)+1,MIN(AS$6,DAY(EOMONTH($B267,1))))&gt;=$B267)*(DATE(YEAR($B267),MONTH($B267)+1,MIN(AS$6,DAY(EOMONTH($B267,1))))&lt;$C267)))</f>
        <v>0</v>
      </c>
      <c r="AT267" s="48" t="n">
        <f aca="false">IF(OR(N(AT$5)=0,AT$6=""),0,AT$5*((DATE(YEAR($B267),MONTH($B267),MIN(AT$6,DAY(EOMONTH($B267,0))))&gt;=$B267)*(DATE(YEAR($B267),MONTH($B267),MIN(AT$6,DAY(EOMONTH($B267,0))))&lt;$C267)+(DATE(YEAR($B267),MONTH($B267)+1,MIN(AT$6,DAY(EOMONTH($B267,1))))&gt;=$B267)*(DATE(YEAR($B267),MONTH($B267)+1,MIN(AT$6,DAY(EOMONTH($B267,1))))&lt;$C267)))</f>
        <v>0</v>
      </c>
      <c r="AU267" s="48" t="n">
        <f aca="false">IF(OR(N(AU$5)=0,AU$6=""),0,AU$5*((DATE(YEAR($B267),MONTH($B267),MIN(AU$6,DAY(EOMONTH($B267,0))))&gt;=$B267)*(DATE(YEAR($B267),MONTH($B267),MIN(AU$6,DAY(EOMONTH($B267,0))))&lt;$C267)+(DATE(YEAR($B267),MONTH($B267)+1,MIN(AU$6,DAY(EOMONTH($B267,1))))&gt;=$B267)*(DATE(YEAR($B267),MONTH($B267)+1,MIN(AU$6,DAY(EOMONTH($B267,1))))&lt;$C267)))</f>
        <v>0</v>
      </c>
      <c r="AV267" s="48" t="n">
        <f aca="false">IF(OR(N(AV$5)=0,AV$6=""),0,AV$5*((DATE(YEAR($B267),MONTH($B267),MIN(AV$6,DAY(EOMONTH($B267,0))))&gt;=$B267)*(DATE(YEAR($B267),MONTH($B267),MIN(AV$6,DAY(EOMONTH($B267,0))))&lt;$C267)+(DATE(YEAR($B267),MONTH($B267)+1,MIN(AV$6,DAY(EOMONTH($B267,1))))&gt;=$B267)*(DATE(YEAR($B267),MONTH($B267)+1,MIN(AV$6,DAY(EOMONTH($B267,1))))&lt;$C267)))</f>
        <v>0</v>
      </c>
      <c r="AW267" s="48" t="n">
        <f aca="false">IF(OR(N(AW$5)=0,AW$6=""),0,AW$5*((DATE(YEAR($B267),MONTH($B267),MIN(AW$6,DAY(EOMONTH($B267,0))))&gt;=$B267)*(DATE(YEAR($B267),MONTH($B267),MIN(AW$6,DAY(EOMONTH($B267,0))))&lt;$C267)+(DATE(YEAR($B267),MONTH($B267)+1,MIN(AW$6,DAY(EOMONTH($B267,1))))&gt;=$B267)*(DATE(YEAR($B267),MONTH($B267)+1,MIN(AW$6,DAY(EOMONTH($B267,1))))&lt;$C267)))</f>
        <v>0</v>
      </c>
      <c r="AX267" s="48" t="n">
        <f aca="false">IF(OR(N(AX$5)=0,AX$6=""),0,AX$5*((DATE(YEAR($B267),MONTH($B267),MIN(AX$6,DAY(EOMONTH($B267,0))))&gt;=$B267)*(DATE(YEAR($B267),MONTH($B267),MIN(AX$6,DAY(EOMONTH($B267,0))))&lt;$C267)+(DATE(YEAR($B267),MONTH($B267)+1,MIN(AX$6,DAY(EOMONTH($B267,1))))&gt;=$B267)*(DATE(YEAR($B267),MONTH($B267)+1,MIN(AX$6,DAY(EOMONTH($B267,1))))&lt;$C267)))</f>
        <v>0</v>
      </c>
      <c r="AY267" s="48" t="n">
        <f aca="false">IF(OR(N(AY$5)=0,AY$6=""),0,AY$5*((DATE(YEAR($B267),MONTH($B267),MIN(AY$6,DAY(EOMONTH($B267,0))))&gt;=$B267)*(DATE(YEAR($B267),MONTH($B267),MIN(AY$6,DAY(EOMONTH($B267,0))))&lt;$C267)+(DATE(YEAR($B267),MONTH($B267)+1,MIN(AY$6,DAY(EOMONTH($B267,1))))&gt;=$B267)*(DATE(YEAR($B267),MONTH($B267)+1,MIN(AY$6,DAY(EOMONTH($B267,1))))&lt;$C267)))</f>
        <v>0</v>
      </c>
      <c r="AZ267" s="48" t="n">
        <f aca="false">IF(OR(N(AZ$5)=0,AZ$6=""),0,AZ$5*((DATE(YEAR($B267),MONTH($B267),MIN(AZ$6,DAY(EOMONTH($B267,0))))&gt;=$B267)*(DATE(YEAR($B267),MONTH($B267),MIN(AZ$6,DAY(EOMONTH($B267,0))))&lt;$C267)+(DATE(YEAR($B267),MONTH($B267)+1,MIN(AZ$6,DAY(EOMONTH($B267,1))))&gt;=$B267)*(DATE(YEAR($B267),MONTH($B267)+1,MIN(AZ$6,DAY(EOMONTH($B267,1))))&lt;$C267)))</f>
        <v>0</v>
      </c>
      <c r="BA267" s="48" t="n">
        <f aca="false">IF(OR(N(BA$5)=0,BA$6=""),0,BA$5*((DATE(YEAR($B267),MONTH($B267),MIN(BA$6,DAY(EOMONTH($B267,0))))&gt;=$B267)*(DATE(YEAR($B267),MONTH($B267),MIN(BA$6,DAY(EOMONTH($B267,0))))&lt;$C267)+(DATE(YEAR($B267),MONTH($B267)+1,MIN(BA$6,DAY(EOMONTH($B267,1))))&gt;=$B267)*(DATE(YEAR($B267),MONTH($B267)+1,MIN(BA$6,DAY(EOMONTH($B267,1))))&lt;$C267)))</f>
        <v>0</v>
      </c>
      <c r="BB267" s="48" t="n">
        <f aca="false">IF(OR(N(BB$5)=0,BB$6=""),0,BB$5*((DATE(YEAR($B267),MONTH($B267),MIN(BB$6,DAY(EOMONTH($B267,0))))&gt;=$B267)*(DATE(YEAR($B267),MONTH($B267),MIN(BB$6,DAY(EOMONTH($B267,0))))&lt;$C267)+(DATE(YEAR($B267),MONTH($B267)+1,MIN(BB$6,DAY(EOMONTH($B267,1))))&gt;=$B267)*(DATE(YEAR($B267),MONTH($B267)+1,MIN(BB$6,DAY(EOMONTH($B267,1))))&lt;$C267)))</f>
        <v>0</v>
      </c>
      <c r="BC267" s="48" t="n">
        <f aca="false">IF(OR(N(BC$5)=0,BC$6=""),0,BC$5*((DATE(YEAR($B267),MONTH($B267),MIN(BC$6,DAY(EOMONTH($B267,0))))&gt;=$B267)*(DATE(YEAR($B267),MONTH($B267),MIN(BC$6,DAY(EOMONTH($B267,0))))&lt;$C267)+(DATE(YEAR($B267),MONTH($B267)+1,MIN(BC$6,DAY(EOMONTH($B267,1))))&gt;=$B267)*(DATE(YEAR($B267),MONTH($B267)+1,MIN(BC$6,DAY(EOMONTH($B267,1))))&lt;$C267)))</f>
        <v>0</v>
      </c>
      <c r="BD267" s="48" t="n">
        <f aca="false">IF(OR(N(BD$5)=0,BD$6=""),0,BD$5*((DATE(YEAR($B267),MONTH($B267),MIN(BD$6,DAY(EOMONTH($B267,0))))&gt;=$B267)*(DATE(YEAR($B267),MONTH($B267),MIN(BD$6,DAY(EOMONTH($B267,0))))&lt;$C267)+(DATE(YEAR($B267),MONTH($B267)+1,MIN(BD$6,DAY(EOMONTH($B267,1))))&gt;=$B267)*(DATE(YEAR($B267),MONTH($B267)+1,MIN(BD$6,DAY(EOMONTH($B267,1))))&lt;$C267)))</f>
        <v>0</v>
      </c>
      <c r="BE267" s="48" t="n">
        <f aca="false">IF(OR(N(BE$5)=0,BE$6=""),0,BE$5*((DATE(YEAR($B267),MONTH($B267),MIN(BE$6,DAY(EOMONTH($B267,0))))&gt;=$B267)*(DATE(YEAR($B267),MONTH($B267),MIN(BE$6,DAY(EOMONTH($B267,0))))&lt;$C267)+(DATE(YEAR($B267),MONTH($B267)+1,MIN(BE$6,DAY(EOMONTH($B267,1))))&gt;=$B267)*(DATE(YEAR($B267),MONTH($B267)+1,MIN(BE$6,DAY(EOMONTH($B267,1))))&lt;$C267)))</f>
        <v>0</v>
      </c>
      <c r="BF267" s="48" t="n">
        <f aca="false">IF(OR(N(BF$5)=0,BF$6=""),0,BF$5*((DATE(YEAR($B267),MONTH($B267),MIN(BF$6,DAY(EOMONTH($B267,0))))&gt;=$B267)*(DATE(YEAR($B267),MONTH($B267),MIN(BF$6,DAY(EOMONTH($B267,0))))&lt;$C267)+(DATE(YEAR($B267),MONTH($B267)+1,MIN(BF$6,DAY(EOMONTH($B267,1))))&gt;=$B267)*(DATE(YEAR($B267),MONTH($B267)+1,MIN(BF$6,DAY(EOMONTH($B267,1))))&lt;$C267)))</f>
        <v>0</v>
      </c>
      <c r="BG267" s="48" t="n">
        <f aca="false">IF(OR(N(BG$5)=0,BG$6=""),0,BG$5*((DATE(YEAR($B267),MONTH($B267),MIN(BG$6,DAY(EOMONTH($B267,0))))&gt;=$B267)*(DATE(YEAR($B267),MONTH($B267),MIN(BG$6,DAY(EOMONTH($B267,0))))&lt;$C267)+(DATE(YEAR($B267),MONTH($B267)+1,MIN(BG$6,DAY(EOMONTH($B267,1))))&gt;=$B267)*(DATE(YEAR($B267),MONTH($B267)+1,MIN(BG$6,DAY(EOMONTH($B267,1))))&lt;$C267)))</f>
        <v>0</v>
      </c>
      <c r="BH267" s="48" t="n">
        <f aca="false">IF(OR(N(BH$5)=0,BH$6=""),0,BH$5*((DATE(YEAR($B267),MONTH($B267),MIN(BH$6,DAY(EOMONTH($B267,0))))&gt;=$B267)*(DATE(YEAR($B267),MONTH($B267),MIN(BH$6,DAY(EOMONTH($B267,0))))&lt;$C267)+(DATE(YEAR($B267),MONTH($B267)+1,MIN(BH$6,DAY(EOMONTH($B267,1))))&gt;=$B267)*(DATE(YEAR($B267),MONTH($B267)+1,MIN(BH$6,DAY(EOMONTH($B267,1))))&lt;$C267)))</f>
        <v>0</v>
      </c>
      <c r="BI267" s="48" t="n">
        <f aca="false">IF(OR(N(BI$5)=0,BI$6=""),0,BI$5*((DATE(YEAR($B267),MONTH($B267),MIN(BI$6,DAY(EOMONTH($B267,0))))&gt;=$B267)*(DATE(YEAR($B267),MONTH($B267),MIN(BI$6,DAY(EOMONTH($B267,0))))&lt;$C267)+(DATE(YEAR($B267),MONTH($B267)+1,MIN(BI$6,DAY(EOMONTH($B267,1))))&gt;=$B267)*(DATE(YEAR($B267),MONTH($B267)+1,MIN(BI$6,DAY(EOMONTH($B267,1))))&lt;$C267)))</f>
        <v>0</v>
      </c>
      <c r="BJ267" s="48" t="n">
        <f aca="false">IF(OR(N(BJ$5)=0,BJ$6=""),0,BJ$5*((DATE(YEAR($B267),MONTH($B267),MIN(BJ$6,DAY(EOMONTH($B267,0))))&gt;=$B267)*(DATE(YEAR($B267),MONTH($B267),MIN(BJ$6,DAY(EOMONTH($B267,0))))&lt;$C267)+(DATE(YEAR($B267),MONTH($B267)+1,MIN(BJ$6,DAY(EOMONTH($B267,1))))&gt;=$B267)*(DATE(YEAR($B267),MONTH($B267)+1,MIN(BJ$6,DAY(EOMONTH($B267,1))))&lt;$C267)))</f>
        <v>0</v>
      </c>
      <c r="BK267" s="48" t="n">
        <f aca="false">IF(OR(N(BK$5)=0,BK$6=""),0,BK$5*((DATE(YEAR($B267),MONTH($B267),MIN(BK$6,DAY(EOMONTH($B267,0))))&gt;=$B267)*(DATE(YEAR($B267),MONTH($B267),MIN(BK$6,DAY(EOMONTH($B267,0))))&lt;$C267)+(DATE(YEAR($B267),MONTH($B267)+1,MIN(BK$6,DAY(EOMONTH($B267,1))))&gt;=$B267)*(DATE(YEAR($B267),MONTH($B267)+1,MIN(BK$6,DAY(EOMONTH($B267,1))))&lt;$C267)))</f>
        <v>0</v>
      </c>
      <c r="BL267" s="48" t="n">
        <f aca="false">IF(OR(N(BL$5)=0,BL$6=""),0,BL$5*((DATE(YEAR($B267),MONTH($B267),MIN(BL$6,DAY(EOMONTH($B267,0))))&gt;=$B267)*(DATE(YEAR($B267),MONTH($B267),MIN(BL$6,DAY(EOMONTH($B267,0))))&lt;$C267)+(DATE(YEAR($B267),MONTH($B267)+1,MIN(BL$6,DAY(EOMONTH($B267,1))))&gt;=$B267)*(DATE(YEAR($B267),MONTH($B267)+1,MIN(BL$6,DAY(EOMONTH($B267,1))))&lt;$C267)))</f>
        <v>0</v>
      </c>
      <c r="BM267" s="48" t="n">
        <f aca="false">IF(OR(N(BM$5)=0,BM$6=""),0,BM$5*((DATE(YEAR($B267),MONTH($B267),MIN(BM$6,DAY(EOMONTH($B267,0))))&gt;=$B267)*(DATE(YEAR($B267),MONTH($B267),MIN(BM$6,DAY(EOMONTH($B267,0))))&lt;$C267)+(DATE(YEAR($B267),MONTH($B267)+1,MIN(BM$6,DAY(EOMONTH($B267,1))))&gt;=$B267)*(DATE(YEAR($B267),MONTH($B267)+1,MIN(BM$6,DAY(EOMONTH($B267,1))))&lt;$C267)))</f>
        <v>0</v>
      </c>
      <c r="BN267" s="48" t="n">
        <f aca="false">IF(OR(N(BN$5)=0,BN$6=""),0,BN$5*((DATE(YEAR($B267),MONTH($B267),MIN(BN$6,DAY(EOMONTH($B267,0))))&gt;=$B267)*(DATE(YEAR($B267),MONTH($B267),MIN(BN$6,DAY(EOMONTH($B267,0))))&lt;$C267)+(DATE(YEAR($B267),MONTH($B267)+1,MIN(BN$6,DAY(EOMONTH($B267,1))))&gt;=$B267)*(DATE(YEAR($B267),MONTH($B267)+1,MIN(BN$6,DAY(EOMONTH($B267,1))))&lt;$C267)))</f>
        <v>0</v>
      </c>
      <c r="BO267" s="48" t="n">
        <f aca="false">IF(OR(N(BO$5)=0,BO$6=""),0,BO$5*((DATE(YEAR($B267),MONTH($B267),MIN(BO$6,DAY(EOMONTH($B267,0))))&gt;=$B267)*(DATE(YEAR($B267),MONTH($B267),MIN(BO$6,DAY(EOMONTH($B267,0))))&lt;$C267)+(DATE(YEAR($B267),MONTH($B267)+1,MIN(BO$6,DAY(EOMONTH($B267,1))))&gt;=$B267)*(DATE(YEAR($B267),MONTH($B267)+1,MIN(BO$6,DAY(EOMONTH($B267,1))))&lt;$C267)))</f>
        <v>0</v>
      </c>
      <c r="BP267" s="48" t="n">
        <f aca="false">IF(OR(N(BP$5)=0,BP$6=""),0,BP$5*((DATE(YEAR($B267),MONTH($B267),MIN(BP$6,DAY(EOMONTH($B267,0))))&gt;=$B267)*(DATE(YEAR($B267),MONTH($B267),MIN(BP$6,DAY(EOMONTH($B267,0))))&lt;$C267)+(DATE(YEAR($B267),MONTH($B267)+1,MIN(BP$6,DAY(EOMONTH($B267,1))))&gt;=$B267)*(DATE(YEAR($B267),MONTH($B267)+1,MIN(BP$6,DAY(EOMONTH($B267,1))))&lt;$C267)))</f>
        <v>0</v>
      </c>
      <c r="BQ267" s="48" t="n">
        <f aca="false">IF(OR(N(BQ$5)=0,BQ$6=""),0,BQ$5*((DATE(YEAR($B267),MONTH($B267),MIN(BQ$6,DAY(EOMONTH($B267,0))))&gt;=$B267)*(DATE(YEAR($B267),MONTH($B267),MIN(BQ$6,DAY(EOMONTH($B267,0))))&lt;$C267)+(DATE(YEAR($B267),MONTH($B267)+1,MIN(BQ$6,DAY(EOMONTH($B267,1))))&gt;=$B267)*(DATE(YEAR($B267),MONTH($B267)+1,MIN(BQ$6,DAY(EOMONTH($B267,1))))&lt;$C267)))</f>
        <v>0</v>
      </c>
      <c r="BR267" s="48" t="n">
        <f aca="false">IF(OR(N(BR$5)=0,BR$6=""),0,BR$5*((DATE(YEAR($B267),MONTH($B267),MIN(BR$6,DAY(EOMONTH($B267,0))))&gt;=$B267)*(DATE(YEAR($B267),MONTH($B267),MIN(BR$6,DAY(EOMONTH($B267,0))))&lt;$C267)+(DATE(YEAR($B267),MONTH($B267)+1,MIN(BR$6,DAY(EOMONTH($B267,1))))&gt;=$B267)*(DATE(YEAR($B267),MONTH($B267)+1,MIN(BR$6,DAY(EOMONTH($B267,1))))&lt;$C267)))</f>
        <v>0</v>
      </c>
      <c r="BS267" s="48" t="n">
        <f aca="false">IF(OR(N(BS$5)=0,BS$6=""),0,BS$5*((DATE(YEAR($B267),MONTH($B267),MIN(BS$6,DAY(EOMONTH($B267,0))))&gt;=$B267)*(DATE(YEAR($B267),MONTH($B267),MIN(BS$6,DAY(EOMONTH($B267,0))))&lt;$C267)+(DATE(YEAR($B267),MONTH($B267)+1,MIN(BS$6,DAY(EOMONTH($B267,1))))&gt;=$B267)*(DATE(YEAR($B267),MONTH($B267)+1,MIN(BS$6,DAY(EOMONTH($B267,1))))&lt;$C267)))</f>
        <v>0</v>
      </c>
      <c r="BT267" s="48" t="n">
        <f aca="false">IF(OR(N(BT$5)=0,BT$6=""),0,BT$5*((DATE(YEAR($B267),MONTH($B267),MIN(BT$6,DAY(EOMONTH($B267,0))))&gt;=$B267)*(DATE(YEAR($B267),MONTH($B267),MIN(BT$6,DAY(EOMONTH($B267,0))))&lt;$C267)+(DATE(YEAR($B267),MONTH($B267)+1,MIN(BT$6,DAY(EOMONTH($B267,1))))&gt;=$B267)*(DATE(YEAR($B267),MONTH($B267)+1,MIN(BT$6,DAY(EOMONTH($B267,1))))&lt;$C267)))</f>
        <v>0</v>
      </c>
      <c r="BU267" s="48" t="n">
        <f aca="false">IF(OR(N(BU$5)=0,BU$6=""),0,BU$5*((DATE(YEAR($B267),MONTH($B267),MIN(BU$6,DAY(EOMONTH($B267,0))))&gt;=$B267)*(DATE(YEAR($B267),MONTH($B267),MIN(BU$6,DAY(EOMONTH($B267,0))))&lt;$C267)+(DATE(YEAR($B267),MONTH($B267)+1,MIN(BU$6,DAY(EOMONTH($B267,1))))&gt;=$B267)*(DATE(YEAR($B267),MONTH($B267)+1,MIN(BU$6,DAY(EOMONTH($B267,1))))&lt;$C267)))</f>
        <v>0</v>
      </c>
      <c r="BV267" s="48" t="n">
        <f aca="false">IF(OR(N(BV$5)=0,BV$6=""),0,BV$5*((DATE(YEAR($B267),MONTH($B267),MIN(BV$6,DAY(EOMONTH($B267,0))))&gt;=$B267)*(DATE(YEAR($B267),MONTH($B267),MIN(BV$6,DAY(EOMONTH($B267,0))))&lt;$C267)+(DATE(YEAR($B267),MONTH($B267)+1,MIN(BV$6,DAY(EOMONTH($B267,1))))&gt;=$B267)*(DATE(YEAR($B267),MONTH($B267)+1,MIN(BV$6,DAY(EOMONTH($B267,1))))&lt;$C267)))</f>
        <v>0</v>
      </c>
      <c r="BW267" s="48" t="n">
        <f aca="false">IF(OR(N(BW$5)=0,BW$6=""),0,BW$5*((DATE(YEAR($B267),MONTH($B267),MIN(BW$6,DAY(EOMONTH($B267,0))))&gt;=$B267)*(DATE(YEAR($B267),MONTH($B267),MIN(BW$6,DAY(EOMONTH($B267,0))))&lt;$C267)+(DATE(YEAR($B267),MONTH($B267)+1,MIN(BW$6,DAY(EOMONTH($B267,1))))&gt;=$B267)*(DATE(YEAR($B267),MONTH($B267)+1,MIN(BW$6,DAY(EOMONTH($B267,1))))&lt;$C267)))</f>
        <v>0</v>
      </c>
      <c r="BX267" s="48" t="n">
        <f aca="false">MIN(Z267,(FT266*(1+FT$5/Setup!$C$36)+IF($V267=1,N($F267),0)))</f>
        <v>0</v>
      </c>
      <c r="BY267" s="48" t="n">
        <f aca="false">MIN(AA267,(FU266*(1+FU$5/Setup!$C$36)+IF($V267=2,N($F267),0)))</f>
        <v>0</v>
      </c>
      <c r="BZ267" s="48" t="n">
        <f aca="false">MIN(AB267,(FV266*(1+FV$5/Setup!$C$36)+IF($V267=3,N($F267),0)))</f>
        <v>0</v>
      </c>
      <c r="CA267" s="48" t="n">
        <f aca="false">MIN(AC267,(FW266*(1+FW$5/Setup!$C$36)+IF($V267=4,N($F267),0)))</f>
        <v>0</v>
      </c>
      <c r="CB267" s="48" t="n">
        <f aca="false">MIN(AD267,(FX266*(1+FX$5/Setup!$C$36)+IF($V267=5,N($F267),0)))</f>
        <v>0</v>
      </c>
      <c r="CC267" s="48" t="n">
        <f aca="false">MIN(AE267,(FY266*(1+FY$5/Setup!$C$36)+IF($V267=6,N($F267),0)))</f>
        <v>0</v>
      </c>
      <c r="CD267" s="48" t="n">
        <f aca="false">MIN(AF267,(FZ266*(1+FZ$5/Setup!$C$36)+IF($V267=7,N($F267),0)))</f>
        <v>0</v>
      </c>
      <c r="CE267" s="48" t="n">
        <f aca="false">MIN(AG267,(GA266*(1+GA$5/Setup!$C$36)+IF($V267=8,N($F267),0)))</f>
        <v>0</v>
      </c>
      <c r="CF267" s="48" t="n">
        <f aca="false">MIN(AH267,(GB266*(1+GB$5/Setup!$C$36)+IF($V267=9,N($F267),0)))</f>
        <v>0</v>
      </c>
      <c r="CG267" s="48" t="n">
        <f aca="false">MIN(AI267,(GC266*(1+GC$5/Setup!$C$36)+IF($V267=10,N($F267),0)))</f>
        <v>0</v>
      </c>
      <c r="CH267" s="48" t="n">
        <f aca="false">MIN(AJ267,(GD266*(1+GD$5/Setup!$C$36)+IF($V267=11,N($F267),0)))</f>
        <v>0</v>
      </c>
      <c r="CI267" s="48" t="n">
        <f aca="false">MIN(AK267,(GE266*(1+GE$5/Setup!$C$36)+IF($V267=12,N($F267),0)))</f>
        <v>0</v>
      </c>
      <c r="CJ267" s="48" t="n">
        <f aca="false">MIN(AL267,(GF266*(1+GF$5/Setup!$C$36)+IF($V267=13,N($F267),0)))</f>
        <v>0</v>
      </c>
      <c r="CK267" s="48" t="n">
        <f aca="false">MIN(AM267,(GG266*(1+GG$5/Setup!$C$36)+IF($V267=14,N($F267),0)))</f>
        <v>0</v>
      </c>
      <c r="CL267" s="48" t="n">
        <f aca="false">MIN(AN267,(GH266*(1+GH$5/Setup!$C$36)+IF($V267=15,N($F267),0)))</f>
        <v>0</v>
      </c>
      <c r="CM267" s="48" t="n">
        <f aca="false">MIN(AO267,(GI266*(1+GI$5/Setup!$C$36)+IF($V267=16,N($F267),0)))</f>
        <v>0</v>
      </c>
      <c r="CN267" s="48" t="n">
        <f aca="false">MIN(AP267,(GJ266*(1+GJ$5/Setup!$C$36)+IF($V267=17,N($F267),0)))</f>
        <v>0</v>
      </c>
      <c r="CO267" s="48" t="n">
        <f aca="false">MIN(AQ267,(GK266*(1+GK$5/Setup!$C$36)+IF($V267=18,N($F267),0)))</f>
        <v>0</v>
      </c>
      <c r="CP267" s="48" t="n">
        <f aca="false">MIN(AR267,(GL266*(1+GL$5/Setup!$C$36)+IF($V267=19,N($F267),0)))</f>
        <v>0</v>
      </c>
      <c r="CQ267" s="48" t="n">
        <f aca="false">MIN(AS267,(GM266*(1+GM$5/Setup!$C$36)+IF($V267=20,N($F267),0)))</f>
        <v>0</v>
      </c>
      <c r="CR267" s="48" t="n">
        <f aca="false">MIN(AT267,(GN266*(1+GN$5/Setup!$C$36)+IF($V267=21,N($F267),0)))</f>
        <v>0</v>
      </c>
      <c r="CS267" s="48" t="n">
        <f aca="false">MIN(AU267,(GO266*(1+GO$5/Setup!$C$36)+IF($V267=22,N($F267),0)))</f>
        <v>0</v>
      </c>
      <c r="CT267" s="48" t="n">
        <f aca="false">MIN(AV267,(GP266*(1+GP$5/Setup!$C$36)+IF($V267=23,N($F267),0)))</f>
        <v>0</v>
      </c>
      <c r="CU267" s="48" t="n">
        <f aca="false">MIN(AW267,(GQ266*(1+GQ$5/Setup!$C$36)+IF($V267=24,N($F267),0)))</f>
        <v>0</v>
      </c>
      <c r="CV267" s="48" t="n">
        <f aca="false">MIN(AX267,(GR266*(1+GR$5/Setup!$C$36)+IF($V267=25,N($F267),0)))</f>
        <v>0</v>
      </c>
      <c r="CW267" s="48" t="n">
        <f aca="false">MIN(AY267,(GS266*(1+GS$5/Setup!$C$36)+IF($V267=26,N($F267),0)))</f>
        <v>0</v>
      </c>
      <c r="CX267" s="48" t="n">
        <f aca="false">MIN(AZ267,(GT266*(1+GT$5/Setup!$C$36)+IF($V267=27,N($F267),0)))</f>
        <v>0</v>
      </c>
      <c r="CY267" s="48" t="n">
        <f aca="false">MIN(BA267,(GU266*(1+GU$5/Setup!$C$36)+IF($V267=28,N($F267),0)))</f>
        <v>0</v>
      </c>
      <c r="CZ267" s="48" t="n">
        <f aca="false">MIN(BB267,(GV266*(1+GV$5/Setup!$C$36)+IF($V267=29,N($F267),0)))</f>
        <v>0</v>
      </c>
      <c r="DA267" s="48" t="n">
        <f aca="false">MIN(BC267,(GW266*(1+GW$5/Setup!$C$36)+IF($V267=30,N($F267),0)))</f>
        <v>0</v>
      </c>
      <c r="DB267" s="48" t="n">
        <f aca="false">MIN(BD267,(GX266*(1+GX$5/Setup!$C$36)+IF($V267=31,N($F267),0)))</f>
        <v>0</v>
      </c>
      <c r="DC267" s="48" t="n">
        <f aca="false">MIN(BE267,(GY266*(1+GY$5/Setup!$C$36)+IF($V267=32,N($F267),0)))</f>
        <v>0</v>
      </c>
      <c r="DD267" s="48" t="n">
        <f aca="false">MIN(BF267,(GZ266*(1+GZ$5/Setup!$C$36)+IF($V267=33,N($F267),0)))</f>
        <v>0</v>
      </c>
      <c r="DE267" s="48" t="n">
        <f aca="false">MIN(BG267,(HA266*(1+HA$5/Setup!$C$36)+IF($V267=34,N($F267),0)))</f>
        <v>0</v>
      </c>
      <c r="DF267" s="48" t="n">
        <f aca="false">MIN(BH267,(HB266*(1+HB$5/Setup!$C$36)+IF($V267=35,N($F267),0)))</f>
        <v>0</v>
      </c>
      <c r="DG267" s="48" t="n">
        <f aca="false">MIN(BI267,(HC266*(1+HC$5/Setup!$C$36)+IF($V267=36,N($F267),0)))</f>
        <v>0</v>
      </c>
      <c r="DH267" s="48" t="n">
        <f aca="false">MIN(BJ267,(HD266*(1+HD$5/Setup!$C$36)+IF($V267=37,N($F267),0)))</f>
        <v>0</v>
      </c>
      <c r="DI267" s="48" t="n">
        <f aca="false">MIN(BK267,(HE266*(1+HE$5/Setup!$C$36)+IF($V267=38,N($F267),0)))</f>
        <v>0</v>
      </c>
      <c r="DJ267" s="48" t="n">
        <f aca="false">MIN(BL267,(HF266*(1+HF$5/Setup!$C$36)+IF($V267=39,N($F267),0)))</f>
        <v>0</v>
      </c>
      <c r="DK267" s="48" t="n">
        <f aca="false">MIN(BM267,(HG266*(1+HG$5/Setup!$C$36)+IF($V267=40,N($F267),0)))</f>
        <v>0</v>
      </c>
      <c r="DL267" s="48" t="n">
        <f aca="false">MIN(BN267,(HH266*(1+HH$5/Setup!$C$36)+IF($V267=41,N($F267),0)))</f>
        <v>0</v>
      </c>
      <c r="DM267" s="48" t="n">
        <f aca="false">MIN(BO267,(HI266*(1+HI$5/Setup!$C$36)+IF($V267=42,N($F267),0)))</f>
        <v>0</v>
      </c>
      <c r="DN267" s="48" t="n">
        <f aca="false">MIN(BP267,(HJ266*(1+HJ$5/Setup!$C$36)+IF($V267=43,N($F267),0)))</f>
        <v>0</v>
      </c>
      <c r="DO267" s="48" t="n">
        <f aca="false">MIN(BQ267,(HK266*(1+HK$5/Setup!$C$36)+IF($V267=44,N($F267),0)))</f>
        <v>0</v>
      </c>
      <c r="DP267" s="48" t="n">
        <f aca="false">MIN(BR267,(HL266*(1+HL$5/Setup!$C$36)+IF($V267=45,N($F267),0)))</f>
        <v>0</v>
      </c>
      <c r="DQ267" s="48" t="n">
        <f aca="false">MIN(BS267,(HM266*(1+HM$5/Setup!$C$36)+IF($V267=46,N($F267),0)))</f>
        <v>0</v>
      </c>
      <c r="DR267" s="48" t="n">
        <f aca="false">MIN(BT267,(HN266*(1+HN$5/Setup!$C$36)+IF($V267=47,N($F267),0)))</f>
        <v>0</v>
      </c>
      <c r="DS267" s="48" t="n">
        <f aca="false">MIN(BU267,(HO266*(1+HO$5/Setup!$C$36)+IF($V267=48,N($F267),0)))</f>
        <v>0</v>
      </c>
      <c r="DT267" s="48" t="n">
        <f aca="false">MIN(BV267,(HP266*(1+HP$5/Setup!$C$36)+IF($V267=49,N($F267),0)))</f>
        <v>0</v>
      </c>
      <c r="DU267" s="48" t="n">
        <f aca="false">MIN(BW267,(HQ266*(1+HQ$5/Setup!$C$36)+IF($V267=50,N($F267),0)))</f>
        <v>0</v>
      </c>
      <c r="DV267" s="48" t="n">
        <f aca="false">MIN(MAX((FT266*(1+FT$5/Setup!$C$36)+IF($V267=1,N($F267),0))-BX267,0),MAX($P267-0,0))</f>
        <v>0</v>
      </c>
      <c r="DW267" s="48" t="n">
        <f aca="false">MIN(MAX((FU266*(1+FU$5/Setup!$C$36)+IF($V267=2,N($F267),0))-BY267,0),MAX($P267-SUM(DV267:DV267),0))</f>
        <v>0</v>
      </c>
      <c r="DX267" s="48" t="n">
        <f aca="false">MIN(MAX((FV266*(1+FV$5/Setup!$C$36)+IF($V267=3,N($F267),0))-BZ267,0),MAX($P267-SUM(DV267:DW267),0))</f>
        <v>0</v>
      </c>
      <c r="DY267" s="48" t="n">
        <f aca="false">MIN(MAX((FW266*(1+FW$5/Setup!$C$36)+IF($V267=4,N($F267),0))-CA267,0),MAX($P267-SUM(DV267:DX267),0))</f>
        <v>0</v>
      </c>
      <c r="DZ267" s="48" t="n">
        <f aca="false">MIN(MAX((FX266*(1+FX$5/Setup!$C$36)+IF($V267=5,N($F267),0))-CB267,0),MAX($P267-SUM(DV267:DY267),0))</f>
        <v>0</v>
      </c>
      <c r="EA267" s="48" t="n">
        <f aca="false">MIN(MAX((FY266*(1+FY$5/Setup!$C$36)+IF($V267=6,N($F267),0))-CC267,0),MAX($P267-SUM(DV267:DZ267),0))</f>
        <v>0</v>
      </c>
      <c r="EB267" s="48" t="n">
        <f aca="false">MIN(MAX((FZ266*(1+FZ$5/Setup!$C$36)+IF($V267=7,N($F267),0))-CD267,0),MAX($P267-SUM(DV267:EA267),0))</f>
        <v>0</v>
      </c>
      <c r="EC267" s="48" t="n">
        <f aca="false">MIN(MAX((GA266*(1+GA$5/Setup!$C$36)+IF($V267=8,N($F267),0))-CE267,0),MAX($P267-SUM(DV267:EB267),0))</f>
        <v>0</v>
      </c>
      <c r="ED267" s="48" t="n">
        <f aca="false">MIN(MAX((GB266*(1+GB$5/Setup!$C$36)+IF($V267=9,N($F267),0))-CF267,0),MAX($P267-SUM(DV267:EC267),0))</f>
        <v>0</v>
      </c>
      <c r="EE267" s="48" t="n">
        <f aca="false">MIN(MAX((GC266*(1+GC$5/Setup!$C$36)+IF($V267=10,N($F267),0))-CG267,0),MAX($P267-SUM(DV267:ED267),0))</f>
        <v>0</v>
      </c>
      <c r="EF267" s="48" t="n">
        <f aca="false">MIN(MAX((GD266*(1+GD$5/Setup!$C$36)+IF($V267=11,N($F267),0))-CH267,0),MAX($P267-SUM(DV267:EE267),0))</f>
        <v>0</v>
      </c>
      <c r="EG267" s="48" t="n">
        <f aca="false">MIN(MAX((GE266*(1+GE$5/Setup!$C$36)+IF($V267=12,N($F267),0))-CI267,0),MAX($P267-SUM(DV267:EF267),0))</f>
        <v>0</v>
      </c>
      <c r="EH267" s="48" t="n">
        <f aca="false">MIN(MAX((GF266*(1+GF$5/Setup!$C$36)+IF($V267=13,N($F267),0))-CJ267,0),MAX($P267-SUM(DV267:EG267),0))</f>
        <v>0</v>
      </c>
      <c r="EI267" s="48" t="n">
        <f aca="false">MIN(MAX((GG266*(1+GG$5/Setup!$C$36)+IF($V267=14,N($F267),0))-CK267,0),MAX($P267-SUM(DV267:EH267),0))</f>
        <v>0</v>
      </c>
      <c r="EJ267" s="48" t="n">
        <f aca="false">MIN(MAX((GH266*(1+GH$5/Setup!$C$36)+IF($V267=15,N($F267),0))-CL267,0),MAX($P267-SUM(DV267:EI267),0))</f>
        <v>0</v>
      </c>
      <c r="EK267" s="48" t="n">
        <f aca="false">MIN(MAX((GI266*(1+GI$5/Setup!$C$36)+IF($V267=16,N($F267),0))-CM267,0),MAX($P267-SUM(DV267:EJ267),0))</f>
        <v>0</v>
      </c>
      <c r="EL267" s="48" t="n">
        <f aca="false">MIN(MAX((GJ266*(1+GJ$5/Setup!$C$36)+IF($V267=17,N($F267),0))-CN267,0),MAX($P267-SUM(DV267:EK267),0))</f>
        <v>0</v>
      </c>
      <c r="EM267" s="48" t="n">
        <f aca="false">MIN(MAX((GK266*(1+GK$5/Setup!$C$36)+IF($V267=18,N($F267),0))-CO267,0),MAX($P267-SUM(DV267:EL267),0))</f>
        <v>0</v>
      </c>
      <c r="EN267" s="48" t="n">
        <f aca="false">MIN(MAX((GL266*(1+GL$5/Setup!$C$36)+IF($V267=19,N($F267),0))-CP267,0),MAX($P267-SUM(DV267:EM267),0))</f>
        <v>0</v>
      </c>
      <c r="EO267" s="48" t="n">
        <f aca="false">MIN(MAX((GM266*(1+GM$5/Setup!$C$36)+IF($V267=20,N($F267),0))-CQ267,0),MAX($P267-SUM(DV267:EN267),0))</f>
        <v>0</v>
      </c>
      <c r="EP267" s="48" t="n">
        <f aca="false">MIN(MAX((GN266*(1+GN$5/Setup!$C$36)+IF($V267=21,N($F267),0))-CR267,0),MAX($P267-SUM(DV267:EO267),0))</f>
        <v>0</v>
      </c>
      <c r="EQ267" s="48" t="n">
        <f aca="false">MIN(MAX((GO266*(1+GO$5/Setup!$C$36)+IF($V267=22,N($F267),0))-CS267,0),MAX($P267-SUM(DV267:EP267),0))</f>
        <v>0</v>
      </c>
      <c r="ER267" s="48" t="n">
        <f aca="false">MIN(MAX((GP266*(1+GP$5/Setup!$C$36)+IF($V267=23,N($F267),0))-CT267,0),MAX($P267-SUM(DV267:EQ267),0))</f>
        <v>0</v>
      </c>
      <c r="ES267" s="48" t="n">
        <f aca="false">MIN(MAX((GQ266*(1+GQ$5/Setup!$C$36)+IF($V267=24,N($F267),0))-CU267,0),MAX($P267-SUM(DV267:ER267),0))</f>
        <v>0</v>
      </c>
      <c r="ET267" s="48" t="n">
        <f aca="false">MIN(MAX((GR266*(1+GR$5/Setup!$C$36)+IF($V267=25,N($F267),0))-CV267,0),MAX($P267-SUM(DV267:ES267),0))</f>
        <v>0</v>
      </c>
      <c r="EU267" s="48" t="n">
        <f aca="false">MIN(MAX((GS266*(1+GS$5/Setup!$C$36)+IF($V267=26,N($F267),0))-CW267,0),MAX($P267-SUM(DV267:ET267),0))</f>
        <v>0</v>
      </c>
      <c r="EV267" s="48" t="n">
        <f aca="false">MIN(MAX((GT266*(1+GT$5/Setup!$C$36)+IF($V267=27,N($F267),0))-CX267,0),MAX($P267-SUM(DV267:EU267),0))</f>
        <v>0</v>
      </c>
      <c r="EW267" s="48" t="n">
        <f aca="false">MIN(MAX((GU266*(1+GU$5/Setup!$C$36)+IF($V267=28,N($F267),0))-CY267,0),MAX($P267-SUM(DV267:EV267),0))</f>
        <v>0</v>
      </c>
      <c r="EX267" s="48" t="n">
        <f aca="false">MIN(MAX((GV266*(1+GV$5/Setup!$C$36)+IF($V267=29,N($F267),0))-CZ267,0),MAX($P267-SUM(DV267:EW267),0))</f>
        <v>0</v>
      </c>
      <c r="EY267" s="48" t="n">
        <f aca="false">MIN(MAX((GW266*(1+GW$5/Setup!$C$36)+IF($V267=30,N($F267),0))-DA267,0),MAX($P267-SUM(DV267:EX267),0))</f>
        <v>0</v>
      </c>
      <c r="EZ267" s="48" t="n">
        <f aca="false">MIN(MAX((GX266*(1+GX$5/Setup!$C$36)+IF($V267=31,N($F267),0))-DB267,0),MAX($P267-SUM(DV267:EY267),0))</f>
        <v>0</v>
      </c>
      <c r="FA267" s="48" t="n">
        <f aca="false">MIN(MAX((GY266*(1+GY$5/Setup!$C$36)+IF($V267=32,N($F267),0))-DC267,0),MAX($P267-SUM(DV267:EZ267),0))</f>
        <v>0</v>
      </c>
      <c r="FB267" s="48" t="n">
        <f aca="false">MIN(MAX((GZ266*(1+GZ$5/Setup!$C$36)+IF($V267=33,N($F267),0))-DD267,0),MAX($P267-SUM(DV267:FA267),0))</f>
        <v>0</v>
      </c>
      <c r="FC267" s="48" t="n">
        <f aca="false">MIN(MAX((HA266*(1+HA$5/Setup!$C$36)+IF($V267=34,N($F267),0))-DE267,0),MAX($P267-SUM(DV267:FB267),0))</f>
        <v>0</v>
      </c>
      <c r="FD267" s="48" t="n">
        <f aca="false">MIN(MAX((HB266*(1+HB$5/Setup!$C$36)+IF($V267=35,N($F267),0))-DF267,0),MAX($P267-SUM(DV267:FC267),0))</f>
        <v>0</v>
      </c>
      <c r="FE267" s="48" t="n">
        <f aca="false">MIN(MAX((HC266*(1+HC$5/Setup!$C$36)+IF($V267=36,N($F267),0))-DG267,0),MAX($P267-SUM(DV267:FD267),0))</f>
        <v>0</v>
      </c>
      <c r="FF267" s="48" t="n">
        <f aca="false">MIN(MAX((HD266*(1+HD$5/Setup!$C$36)+IF($V267=37,N($F267),0))-DH267,0),MAX($P267-SUM(DV267:FE267),0))</f>
        <v>0</v>
      </c>
      <c r="FG267" s="48" t="n">
        <f aca="false">MIN(MAX((HE266*(1+HE$5/Setup!$C$36)+IF($V267=38,N($F267),0))-DI267,0),MAX($P267-SUM(DV267:FF267),0))</f>
        <v>0</v>
      </c>
      <c r="FH267" s="48" t="n">
        <f aca="false">MIN(MAX((HF266*(1+HF$5/Setup!$C$36)+IF($V267=39,N($F267),0))-DJ267,0),MAX($P267-SUM(DV267:FG267),0))</f>
        <v>0</v>
      </c>
      <c r="FI267" s="48" t="n">
        <f aca="false">MIN(MAX((HG266*(1+HG$5/Setup!$C$36)+IF($V267=40,N($F267),0))-DK267,0),MAX($P267-SUM(DV267:FH267),0))</f>
        <v>0</v>
      </c>
      <c r="FJ267" s="48" t="n">
        <f aca="false">MIN(MAX((HH266*(1+HH$5/Setup!$C$36)+IF($V267=41,N($F267),0))-DL267,0),MAX($P267-SUM(DV267:FI267),0))</f>
        <v>0</v>
      </c>
      <c r="FK267" s="48" t="n">
        <f aca="false">MIN(MAX((HI266*(1+HI$5/Setup!$C$36)+IF($V267=42,N($F267),0))-DM267,0),MAX($P267-SUM(DV267:FJ267),0))</f>
        <v>0</v>
      </c>
      <c r="FL267" s="48" t="n">
        <f aca="false">MIN(MAX((HJ266*(1+HJ$5/Setup!$C$36)+IF($V267=43,N($F267),0))-DN267,0),MAX($P267-SUM(DV267:FK267),0))</f>
        <v>0</v>
      </c>
      <c r="FM267" s="48" t="n">
        <f aca="false">MIN(MAX((HK266*(1+HK$5/Setup!$C$36)+IF($V267=44,N($F267),0))-DO267,0),MAX($P267-SUM(DV267:FL267),0))</f>
        <v>0</v>
      </c>
      <c r="FN267" s="48" t="n">
        <f aca="false">MIN(MAX((HL266*(1+HL$5/Setup!$C$36)+IF($V267=45,N($F267),0))-DP267,0),MAX($P267-SUM(DV267:FM267),0))</f>
        <v>0</v>
      </c>
      <c r="FO267" s="48" t="n">
        <f aca="false">MIN(MAX((HM266*(1+HM$5/Setup!$C$36)+IF($V267=46,N($F267),0))-DQ267,0),MAX($P267-SUM(DV267:FN267),0))</f>
        <v>0</v>
      </c>
      <c r="FP267" s="48" t="n">
        <f aca="false">MIN(MAX((HN266*(1+HN$5/Setup!$C$36)+IF($V267=47,N($F267),0))-DR267,0),MAX($P267-SUM(DV267:FO267),0))</f>
        <v>0</v>
      </c>
      <c r="FQ267" s="48" t="n">
        <f aca="false">MIN(MAX((HO266*(1+HO$5/Setup!$C$36)+IF($V267=48,N($F267),0))-DS267,0),MAX($P267-SUM(DV267:FP267),0))</f>
        <v>0</v>
      </c>
      <c r="FR267" s="48" t="n">
        <f aca="false">MIN(MAX((HP266*(1+HP$5/Setup!$C$36)+IF($V267=49,N($F267),0))-DT267,0),MAX($P267-SUM(DV267:FQ267),0))</f>
        <v>0</v>
      </c>
      <c r="FS267" s="48" t="n">
        <f aca="false">MIN(MAX((HQ266*(1+HQ$5/Setup!$C$36)+IF($V267=50,N($F267),0))-DU267,0),MAX($P267-SUM(DV267:FR267),0))</f>
        <v>0</v>
      </c>
      <c r="FT267" s="48" t="n">
        <f aca="false">IF((FT266*(1+FT$5/Setup!$C$36)+IF($V267=1,N($F267),0))-BX267-DV267&lt;0.005,0,(FT266*(1+FT$5/Setup!$C$36)+IF($V267=1,N($F267),0))-BX267-DV267)</f>
        <v>0</v>
      </c>
      <c r="FU267" s="48" t="n">
        <f aca="false">IF((FU266*(1+FU$5/Setup!$C$36)+IF($V267=2,N($F267),0))-BY267-DW267&lt;0.005,0,(FU266*(1+FU$5/Setup!$C$36)+IF($V267=2,N($F267),0))-BY267-DW267)</f>
        <v>0</v>
      </c>
      <c r="FV267" s="48" t="n">
        <f aca="false">IF((FV266*(1+FV$5/Setup!$C$36)+IF($V267=3,N($F267),0))-BZ267-DX267&lt;0.005,0,(FV266*(1+FV$5/Setup!$C$36)+IF($V267=3,N($F267),0))-BZ267-DX267)</f>
        <v>0</v>
      </c>
      <c r="FW267" s="48" t="n">
        <f aca="false">IF((FW266*(1+FW$5/Setup!$C$36)+IF($V267=4,N($F267),0))-CA267-DY267&lt;0.005,0,(FW266*(1+FW$5/Setup!$C$36)+IF($V267=4,N($F267),0))-CA267-DY267)</f>
        <v>0</v>
      </c>
      <c r="FX267" s="48" t="n">
        <f aca="false">IF((FX266*(1+FX$5/Setup!$C$36)+IF($V267=5,N($F267),0))-CB267-DZ267&lt;0.005,0,(FX266*(1+FX$5/Setup!$C$36)+IF($V267=5,N($F267),0))-CB267-DZ267)</f>
        <v>0</v>
      </c>
      <c r="FY267" s="48" t="n">
        <f aca="false">IF((FY266*(1+FY$5/Setup!$C$36)+IF($V267=6,N($F267),0))-CC267-EA267&lt;0.005,0,(FY266*(1+FY$5/Setup!$C$36)+IF($V267=6,N($F267),0))-CC267-EA267)</f>
        <v>0</v>
      </c>
      <c r="FZ267" s="48" t="n">
        <f aca="false">IF((FZ266*(1+FZ$5/Setup!$C$36)+IF($V267=7,N($F267),0))-CD267-EB267&lt;0.005,0,(FZ266*(1+FZ$5/Setup!$C$36)+IF($V267=7,N($F267),0))-CD267-EB267)</f>
        <v>0</v>
      </c>
      <c r="GA267" s="48" t="n">
        <f aca="false">IF((GA266*(1+GA$5/Setup!$C$36)+IF($V267=8,N($F267),0))-CE267-EC267&lt;0.005,0,(GA266*(1+GA$5/Setup!$C$36)+IF($V267=8,N($F267),0))-CE267-EC267)</f>
        <v>0</v>
      </c>
      <c r="GB267" s="48" t="n">
        <f aca="false">IF((GB266*(1+GB$5/Setup!$C$36)+IF($V267=9,N($F267),0))-CF267-ED267&lt;0.005,0,(GB266*(1+GB$5/Setup!$C$36)+IF($V267=9,N($F267),0))-CF267-ED267)</f>
        <v>0</v>
      </c>
      <c r="GC267" s="48" t="n">
        <f aca="false">IF((GC266*(1+GC$5/Setup!$C$36)+IF($V267=10,N($F267),0))-CG267-EE267&lt;0.005,0,(GC266*(1+GC$5/Setup!$C$36)+IF($V267=10,N($F267),0))-CG267-EE267)</f>
        <v>0</v>
      </c>
      <c r="GD267" s="48" t="n">
        <f aca="false">IF((GD266*(1+GD$5/Setup!$C$36)+IF($V267=11,N($F267),0))-CH267-EF267&lt;0.005,0,(GD266*(1+GD$5/Setup!$C$36)+IF($V267=11,N($F267),0))-CH267-EF267)</f>
        <v>0</v>
      </c>
      <c r="GE267" s="48" t="n">
        <f aca="false">IF((GE266*(1+GE$5/Setup!$C$36)+IF($V267=12,N($F267),0))-CI267-EG267&lt;0.005,0,(GE266*(1+GE$5/Setup!$C$36)+IF($V267=12,N($F267),0))-CI267-EG267)</f>
        <v>0</v>
      </c>
      <c r="GF267" s="48" t="n">
        <f aca="false">IF((GF266*(1+GF$5/Setup!$C$36)+IF($V267=13,N($F267),0))-CJ267-EH267&lt;0.005,0,(GF266*(1+GF$5/Setup!$C$36)+IF($V267=13,N($F267),0))-CJ267-EH267)</f>
        <v>0</v>
      </c>
      <c r="GG267" s="48" t="n">
        <f aca="false">IF((GG266*(1+GG$5/Setup!$C$36)+IF($V267=14,N($F267),0))-CK267-EI267&lt;0.005,0,(GG266*(1+GG$5/Setup!$C$36)+IF($V267=14,N($F267),0))-CK267-EI267)</f>
        <v>0</v>
      </c>
      <c r="GH267" s="48" t="n">
        <f aca="false">IF((GH266*(1+GH$5/Setup!$C$36)+IF($V267=15,N($F267),0))-CL267-EJ267&lt;0.005,0,(GH266*(1+GH$5/Setup!$C$36)+IF($V267=15,N($F267),0))-CL267-EJ267)</f>
        <v>0</v>
      </c>
      <c r="GI267" s="48" t="n">
        <f aca="false">IF((GI266*(1+GI$5/Setup!$C$36)+IF($V267=16,N($F267),0))-CM267-EK267&lt;0.005,0,(GI266*(1+GI$5/Setup!$C$36)+IF($V267=16,N($F267),0))-CM267-EK267)</f>
        <v>0</v>
      </c>
      <c r="GJ267" s="48" t="n">
        <f aca="false">IF((GJ266*(1+GJ$5/Setup!$C$36)+IF($V267=17,N($F267),0))-CN267-EL267&lt;0.005,0,(GJ266*(1+GJ$5/Setup!$C$36)+IF($V267=17,N($F267),0))-CN267-EL267)</f>
        <v>0</v>
      </c>
      <c r="GK267" s="48" t="n">
        <f aca="false">IF((GK266*(1+GK$5/Setup!$C$36)+IF($V267=18,N($F267),0))-CO267-EM267&lt;0.005,0,(GK266*(1+GK$5/Setup!$C$36)+IF($V267=18,N($F267),0))-CO267-EM267)</f>
        <v>0</v>
      </c>
      <c r="GL267" s="48" t="n">
        <f aca="false">IF((GL266*(1+GL$5/Setup!$C$36)+IF($V267=19,N($F267),0))-CP267-EN267&lt;0.005,0,(GL266*(1+GL$5/Setup!$C$36)+IF($V267=19,N($F267),0))-CP267-EN267)</f>
        <v>0</v>
      </c>
      <c r="GM267" s="48" t="n">
        <f aca="false">IF((GM266*(1+GM$5/Setup!$C$36)+IF($V267=20,N($F267),0))-CQ267-EO267&lt;0.005,0,(GM266*(1+GM$5/Setup!$C$36)+IF($V267=20,N($F267),0))-CQ267-EO267)</f>
        <v>0</v>
      </c>
      <c r="GN267" s="48" t="n">
        <f aca="false">IF((GN266*(1+GN$5/Setup!$C$36)+IF($V267=21,N($F267),0))-CR267-EP267&lt;0.005,0,(GN266*(1+GN$5/Setup!$C$36)+IF($V267=21,N($F267),0))-CR267-EP267)</f>
        <v>0</v>
      </c>
      <c r="GO267" s="48" t="n">
        <f aca="false">IF((GO266*(1+GO$5/Setup!$C$36)+IF($V267=22,N($F267),0))-CS267-EQ267&lt;0.005,0,(GO266*(1+GO$5/Setup!$C$36)+IF($V267=22,N($F267),0))-CS267-EQ267)</f>
        <v>0</v>
      </c>
      <c r="GP267" s="48" t="n">
        <f aca="false">IF((GP266*(1+GP$5/Setup!$C$36)+IF($V267=23,N($F267),0))-CT267-ER267&lt;0.005,0,(GP266*(1+GP$5/Setup!$C$36)+IF($V267=23,N($F267),0))-CT267-ER267)</f>
        <v>0</v>
      </c>
      <c r="GQ267" s="48" t="n">
        <f aca="false">IF((GQ266*(1+GQ$5/Setup!$C$36)+IF($V267=24,N($F267),0))-CU267-ES267&lt;0.005,0,(GQ266*(1+GQ$5/Setup!$C$36)+IF($V267=24,N($F267),0))-CU267-ES267)</f>
        <v>0</v>
      </c>
      <c r="GR267" s="48" t="n">
        <f aca="false">IF((GR266*(1+GR$5/Setup!$C$36)+IF($V267=25,N($F267),0))-CV267-ET267&lt;0.005,0,(GR266*(1+GR$5/Setup!$C$36)+IF($V267=25,N($F267),0))-CV267-ET267)</f>
        <v>0</v>
      </c>
      <c r="GS267" s="48" t="n">
        <f aca="false">IF((GS266*(1+GS$5/Setup!$C$36)+IF($V267=26,N($F267),0))-CW267-EU267&lt;0.005,0,(GS266*(1+GS$5/Setup!$C$36)+IF($V267=26,N($F267),0))-CW267-EU267)</f>
        <v>0</v>
      </c>
      <c r="GT267" s="48" t="n">
        <f aca="false">IF((GT266*(1+GT$5/Setup!$C$36)+IF($V267=27,N($F267),0))-CX267-EV267&lt;0.005,0,(GT266*(1+GT$5/Setup!$C$36)+IF($V267=27,N($F267),0))-CX267-EV267)</f>
        <v>0</v>
      </c>
      <c r="GU267" s="48" t="n">
        <f aca="false">IF((GU266*(1+GU$5/Setup!$C$36)+IF($V267=28,N($F267),0))-CY267-EW267&lt;0.005,0,(GU266*(1+GU$5/Setup!$C$36)+IF($V267=28,N($F267),0))-CY267-EW267)</f>
        <v>0</v>
      </c>
      <c r="GV267" s="48" t="n">
        <f aca="false">IF((GV266*(1+GV$5/Setup!$C$36)+IF($V267=29,N($F267),0))-CZ267-EX267&lt;0.005,0,(GV266*(1+GV$5/Setup!$C$36)+IF($V267=29,N($F267),0))-CZ267-EX267)</f>
        <v>0</v>
      </c>
      <c r="GW267" s="48" t="n">
        <f aca="false">IF((GW266*(1+GW$5/Setup!$C$36)+IF($V267=30,N($F267),0))-DA267-EY267&lt;0.005,0,(GW266*(1+GW$5/Setup!$C$36)+IF($V267=30,N($F267),0))-DA267-EY267)</f>
        <v>0</v>
      </c>
      <c r="GX267" s="48" t="n">
        <f aca="false">IF((GX266*(1+GX$5/Setup!$C$36)+IF($V267=31,N($F267),0))-DB267-EZ267&lt;0.005,0,(GX266*(1+GX$5/Setup!$C$36)+IF($V267=31,N($F267),0))-DB267-EZ267)</f>
        <v>0</v>
      </c>
      <c r="GY267" s="48" t="n">
        <f aca="false">IF((GY266*(1+GY$5/Setup!$C$36)+IF($V267=32,N($F267),0))-DC267-FA267&lt;0.005,0,(GY266*(1+GY$5/Setup!$C$36)+IF($V267=32,N($F267),0))-DC267-FA267)</f>
        <v>0</v>
      </c>
      <c r="GZ267" s="48" t="n">
        <f aca="false">IF((GZ266*(1+GZ$5/Setup!$C$36)+IF($V267=33,N($F267),0))-DD267-FB267&lt;0.005,0,(GZ266*(1+GZ$5/Setup!$C$36)+IF($V267=33,N($F267),0))-DD267-FB267)</f>
        <v>0</v>
      </c>
      <c r="HA267" s="48" t="n">
        <f aca="false">IF((HA266*(1+HA$5/Setup!$C$36)+IF($V267=34,N($F267),0))-DE267-FC267&lt;0.005,0,(HA266*(1+HA$5/Setup!$C$36)+IF($V267=34,N($F267),0))-DE267-FC267)</f>
        <v>0</v>
      </c>
      <c r="HB267" s="48" t="n">
        <f aca="false">IF((HB266*(1+HB$5/Setup!$C$36)+IF($V267=35,N($F267),0))-DF267-FD267&lt;0.005,0,(HB266*(1+HB$5/Setup!$C$36)+IF($V267=35,N($F267),0))-DF267-FD267)</f>
        <v>0</v>
      </c>
      <c r="HC267" s="48" t="n">
        <f aca="false">IF((HC266*(1+HC$5/Setup!$C$36)+IF($V267=36,N($F267),0))-DG267-FE267&lt;0.005,0,(HC266*(1+HC$5/Setup!$C$36)+IF($V267=36,N($F267),0))-DG267-FE267)</f>
        <v>0</v>
      </c>
      <c r="HD267" s="48" t="n">
        <f aca="false">IF((HD266*(1+HD$5/Setup!$C$36)+IF($V267=37,N($F267),0))-DH267-FF267&lt;0.005,0,(HD266*(1+HD$5/Setup!$C$36)+IF($V267=37,N($F267),0))-DH267-FF267)</f>
        <v>0</v>
      </c>
      <c r="HE267" s="48" t="n">
        <f aca="false">IF((HE266*(1+HE$5/Setup!$C$36)+IF($V267=38,N($F267),0))-DI267-FG267&lt;0.005,0,(HE266*(1+HE$5/Setup!$C$36)+IF($V267=38,N($F267),0))-DI267-FG267)</f>
        <v>0</v>
      </c>
      <c r="HF267" s="48" t="n">
        <f aca="false">IF((HF266*(1+HF$5/Setup!$C$36)+IF($V267=39,N($F267),0))-DJ267-FH267&lt;0.005,0,(HF266*(1+HF$5/Setup!$C$36)+IF($V267=39,N($F267),0))-DJ267-FH267)</f>
        <v>0</v>
      </c>
      <c r="HG267" s="48" t="n">
        <f aca="false">IF((HG266*(1+HG$5/Setup!$C$36)+IF($V267=40,N($F267),0))-DK267-FI267&lt;0.005,0,(HG266*(1+HG$5/Setup!$C$36)+IF($V267=40,N($F267),0))-DK267-FI267)</f>
        <v>0</v>
      </c>
      <c r="HH267" s="48" t="n">
        <f aca="false">IF((HH266*(1+HH$5/Setup!$C$36)+IF($V267=41,N($F267),0))-DL267-FJ267&lt;0.005,0,(HH266*(1+HH$5/Setup!$C$36)+IF($V267=41,N($F267),0))-DL267-FJ267)</f>
        <v>0</v>
      </c>
      <c r="HI267" s="48" t="n">
        <f aca="false">IF((HI266*(1+HI$5/Setup!$C$36)+IF($V267=42,N($F267),0))-DM267-FK267&lt;0.005,0,(HI266*(1+HI$5/Setup!$C$36)+IF($V267=42,N($F267),0))-DM267-FK267)</f>
        <v>0</v>
      </c>
      <c r="HJ267" s="48" t="n">
        <f aca="false">IF((HJ266*(1+HJ$5/Setup!$C$36)+IF($V267=43,N($F267),0))-DN267-FL267&lt;0.005,0,(HJ266*(1+HJ$5/Setup!$C$36)+IF($V267=43,N($F267),0))-DN267-FL267)</f>
        <v>0</v>
      </c>
      <c r="HK267" s="48" t="n">
        <f aca="false">IF((HK266*(1+HK$5/Setup!$C$36)+IF($V267=44,N($F267),0))-DO267-FM267&lt;0.005,0,(HK266*(1+HK$5/Setup!$C$36)+IF($V267=44,N($F267),0))-DO267-FM267)</f>
        <v>0</v>
      </c>
      <c r="HL267" s="48" t="n">
        <f aca="false">IF((HL266*(1+HL$5/Setup!$C$36)+IF($V267=45,N($F267),0))-DP267-FN267&lt;0.005,0,(HL266*(1+HL$5/Setup!$C$36)+IF($V267=45,N($F267),0))-DP267-FN267)</f>
        <v>0</v>
      </c>
      <c r="HM267" s="48" t="n">
        <f aca="false">IF((HM266*(1+HM$5/Setup!$C$36)+IF($V267=46,N($F267),0))-DQ267-FO267&lt;0.005,0,(HM266*(1+HM$5/Setup!$C$36)+IF($V267=46,N($F267),0))-DQ267-FO267)</f>
        <v>0</v>
      </c>
      <c r="HN267" s="48" t="n">
        <f aca="false">IF((HN266*(1+HN$5/Setup!$C$36)+IF($V267=47,N($F267),0))-DR267-FP267&lt;0.005,0,(HN266*(1+HN$5/Setup!$C$36)+IF($V267=47,N($F267),0))-DR267-FP267)</f>
        <v>0</v>
      </c>
      <c r="HO267" s="48" t="n">
        <f aca="false">IF((HO266*(1+HO$5/Setup!$C$36)+IF($V267=48,N($F267),0))-DS267-FQ267&lt;0.005,0,(HO266*(1+HO$5/Setup!$C$36)+IF($V267=48,N($F267),0))-DS267-FQ267)</f>
        <v>0</v>
      </c>
      <c r="HP267" s="48" t="n">
        <f aca="false">IF((HP266*(1+HP$5/Setup!$C$36)+IF($V267=49,N($F267),0))-DT267-FR267&lt;0.005,0,(HP266*(1+HP$5/Setup!$C$36)+IF($V267=49,N($F267),0))-DT267-FR267)</f>
        <v>0</v>
      </c>
      <c r="HQ267" s="48" t="n">
        <f aca="false">IF((HQ266*(1+HQ$5/Setup!$C$36)+IF($V267=50,N($F267),0))-DU267-FS267&lt;0.005,0,(HQ266*(1+HQ$5/Setup!$C$36)+IF($V267=50,N($F267),0))-DU267-FS267)</f>
        <v>0</v>
      </c>
    </row>
    <row r="268" customFormat="false" ht="15" hidden="false" customHeight="false" outlineLevel="0" collapsed="false">
      <c r="A268" s="44" t="n">
        <v>260</v>
      </c>
      <c r="B268" s="45" t="n">
        <f aca="false">IF(Setup!$C$7="Every month",EDATE(Setup!$C$8,($A268-1)),IF(Setup!$C$7="Twice a month",DATE(YEAR(Setup!$C$8),MONTH(Setup!$C$8)+INT((($A268-1)+Setup!$C$41)/2),MIN(IF(MOD(($A268-1)+Setup!$C$41,2)=0,Setup!$C$39,Setup!$C$40),DAY(EOMONTH(DATE(YEAR(Setup!$C$8),MONTH(Setup!$C$8)+INT((($A268-1)+Setup!$C$41)/2),1),0)))),Setup!$C$8+($A268-1)*IF(Setup!$C$7="Every week",7,14)))</f>
        <v>49951</v>
      </c>
      <c r="C268" s="45" t="n">
        <f aca="false">IF(Setup!$C$7="Every month",EDATE(Setup!$C$8,$A268),IF(Setup!$C$7="Twice a month",DATE(YEAR(Setup!$C$8),MONTH(Setup!$C$8)+INT(($A268+Setup!$C$41)/2),MIN(IF(MOD($A268+Setup!$C$41,2)=0,Setup!$C$39,Setup!$C$40),DAY(EOMONTH(DATE(YEAR(Setup!$C$8),MONTH(Setup!$C$8)+INT(($A268+Setup!$C$41)/2),1),0)))),Setup!$C$8+$A268*IF(Setup!$C$7="Every week",7,14)))</f>
        <v>49965</v>
      </c>
      <c r="D268" s="46"/>
      <c r="E268" s="47"/>
      <c r="F268" s="47"/>
      <c r="G268" s="47"/>
      <c r="H268" s="47"/>
      <c r="I268" s="48" t="n">
        <f aca="false">N(Setup!$C$11)+N(E268)</f>
        <v>100</v>
      </c>
      <c r="J268" s="48" t="n">
        <f aca="false">MIN(Setup!$C$37,MAX(I268,0))</f>
        <v>9.23076923076923</v>
      </c>
      <c r="K268" s="48" t="n">
        <f aca="false">MIN(MAX(N(Setup!$C$14)-L267,0),MAX(I268-J268,0))</f>
        <v>0</v>
      </c>
      <c r="L268" s="48" t="n">
        <f aca="false">L267+K268-N(G268)</f>
        <v>500</v>
      </c>
      <c r="M268" s="48" t="n">
        <f aca="false">M267+J268-N(H268)</f>
        <v>2400</v>
      </c>
      <c r="N268" s="48" t="n">
        <f aca="false">SUM(BX268:DU268)</f>
        <v>0</v>
      </c>
      <c r="O268" s="48" t="n">
        <f aca="false">SUM(Z268:BW268)-N268</f>
        <v>25</v>
      </c>
      <c r="P268" s="48" t="n">
        <f aca="false">MAX(I268-J268-K268,0)+O268</f>
        <v>115.769230769231</v>
      </c>
      <c r="Q268" s="48" t="n">
        <f aca="false">SUM(DV268:FS268)</f>
        <v>0</v>
      </c>
      <c r="R268" s="49" t="n">
        <f aca="false">N268+J268+K268+Q268</f>
        <v>9.23076923076923</v>
      </c>
      <c r="S268" s="48" t="n">
        <f aca="false">T268-T267-N(F268)+N268+Q268</f>
        <v>0</v>
      </c>
      <c r="T268" s="49" t="n">
        <f aca="false">SUM(FT268:HQ268)</f>
        <v>0</v>
      </c>
      <c r="U268" s="44" t="str">
        <f aca="false">IF(T267&lt;0.005,"",INDEX(Helpers!$C$2:$C$51,IF(_xlfn.MINIFS($DV$6:$FS$6,DV268:FS268,"&gt;0.005")=0,V268,_xlfn.MINIFS($DV$6:$FS$6,DV268:FS268,"&gt;0.005"))))</f>
        <v/>
      </c>
      <c r="V268" s="44" t="n">
        <f aca="false">IF(_xlfn.MINIFS($FT$6:$HQ$6,FT267:HQ267,"&gt;0.005")=0,1,_xlfn.MINIFS($FT$6:$HQ$6,FT267:HQ267,"&gt;0.005"))</f>
        <v>1</v>
      </c>
      <c r="W268" s="44" t="n">
        <f aca="false">IF(AND(D268&lt;&gt;"Paid",T267&gt;0.005),1,0)</f>
        <v>0</v>
      </c>
      <c r="X268" s="48" t="n">
        <f aca="false">SUMPRODUCT(((Helpers!$G$2:$G$51*(1+(Helpers!$D$2:$D$51+0.000000001)/12)^(($B268-Setup!$C$8)/(365.25/12))-Helpers!$E$2:$E$51*((1+(Helpers!$D$2:$D$51+0.000000001)/12)^(($B268-Setup!$C$8)/(365.25/12))-1)/((Helpers!$D$2:$D$51+0.000000001)/12))&gt;0)*(Helpers!$G$2:$G$51*(1+(Helpers!$D$2:$D$51+0.000000001)/12)^(($B268-Setup!$C$8)/(365.25/12))-Helpers!$E$2:$E$51*((1+(Helpers!$D$2:$D$51+0.000000001)/12)^(($B268-Setup!$C$8)/(365.25/12))-1)/((Helpers!$D$2:$D$51+0.000000001)/12)))</f>
        <v>0</v>
      </c>
      <c r="Y268" s="48"/>
      <c r="Z268" s="48" t="n">
        <f aca="false">IF(OR(N(Z$5)=0,Z$6=""),0,Z$5*((DATE(YEAR($B268),MONTH($B268),MIN(Z$6,DAY(EOMONTH($B268,0))))&gt;=$B268)*(DATE(YEAR($B268),MONTH($B268),MIN(Z$6,DAY(EOMONTH($B268,0))))&lt;$C268)+(DATE(YEAR($B268),MONTH($B268)+1,MIN(Z$6,DAY(EOMONTH($B268,1))))&gt;=$B268)*(DATE(YEAR($B268),MONTH($B268)+1,MIN(Z$6,DAY(EOMONTH($B268,1))))&lt;$C268)))</f>
        <v>25</v>
      </c>
      <c r="AA268" s="48" t="n">
        <f aca="false">IF(OR(N(AA$5)=0,AA$6=""),0,AA$5*((DATE(YEAR($B268),MONTH($B268),MIN(AA$6,DAY(EOMONTH($B268,0))))&gt;=$B268)*(DATE(YEAR($B268),MONTH($B268),MIN(AA$6,DAY(EOMONTH($B268,0))))&lt;$C268)+(DATE(YEAR($B268),MONTH($B268)+1,MIN(AA$6,DAY(EOMONTH($B268,1))))&gt;=$B268)*(DATE(YEAR($B268),MONTH($B268)+1,MIN(AA$6,DAY(EOMONTH($B268,1))))&lt;$C268)))</f>
        <v>0</v>
      </c>
      <c r="AB268" s="48" t="n">
        <f aca="false">IF(OR(N(AB$5)=0,AB$6=""),0,AB$5*((DATE(YEAR($B268),MONTH($B268),MIN(AB$6,DAY(EOMONTH($B268,0))))&gt;=$B268)*(DATE(YEAR($B268),MONTH($B268),MIN(AB$6,DAY(EOMONTH($B268,0))))&lt;$C268)+(DATE(YEAR($B268),MONTH($B268)+1,MIN(AB$6,DAY(EOMONTH($B268,1))))&gt;=$B268)*(DATE(YEAR($B268),MONTH($B268)+1,MIN(AB$6,DAY(EOMONTH($B268,1))))&lt;$C268)))</f>
        <v>0</v>
      </c>
      <c r="AC268" s="48" t="n">
        <f aca="false">IF(OR(N(AC$5)=0,AC$6=""),0,AC$5*((DATE(YEAR($B268),MONTH($B268),MIN(AC$6,DAY(EOMONTH($B268,0))))&gt;=$B268)*(DATE(YEAR($B268),MONTH($B268),MIN(AC$6,DAY(EOMONTH($B268,0))))&lt;$C268)+(DATE(YEAR($B268),MONTH($B268)+1,MIN(AC$6,DAY(EOMONTH($B268,1))))&gt;=$B268)*(DATE(YEAR($B268),MONTH($B268)+1,MIN(AC$6,DAY(EOMONTH($B268,1))))&lt;$C268)))</f>
        <v>0</v>
      </c>
      <c r="AD268" s="48" t="n">
        <f aca="false">IF(OR(N(AD$5)=0,AD$6=""),0,AD$5*((DATE(YEAR($B268),MONTH($B268),MIN(AD$6,DAY(EOMONTH($B268,0))))&gt;=$B268)*(DATE(YEAR($B268),MONTH($B268),MIN(AD$6,DAY(EOMONTH($B268,0))))&lt;$C268)+(DATE(YEAR($B268),MONTH($B268)+1,MIN(AD$6,DAY(EOMONTH($B268,1))))&gt;=$B268)*(DATE(YEAR($B268),MONTH($B268)+1,MIN(AD$6,DAY(EOMONTH($B268,1))))&lt;$C268)))</f>
        <v>0</v>
      </c>
      <c r="AE268" s="48" t="n">
        <f aca="false">IF(OR(N(AE$5)=0,AE$6=""),0,AE$5*((DATE(YEAR($B268),MONTH($B268),MIN(AE$6,DAY(EOMONTH($B268,0))))&gt;=$B268)*(DATE(YEAR($B268),MONTH($B268),MIN(AE$6,DAY(EOMONTH($B268,0))))&lt;$C268)+(DATE(YEAR($B268),MONTH($B268)+1,MIN(AE$6,DAY(EOMONTH($B268,1))))&gt;=$B268)*(DATE(YEAR($B268),MONTH($B268)+1,MIN(AE$6,DAY(EOMONTH($B268,1))))&lt;$C268)))</f>
        <v>0</v>
      </c>
      <c r="AF268" s="48" t="n">
        <f aca="false">IF(OR(N(AF$5)=0,AF$6=""),0,AF$5*((DATE(YEAR($B268),MONTH($B268),MIN(AF$6,DAY(EOMONTH($B268,0))))&gt;=$B268)*(DATE(YEAR($B268),MONTH($B268),MIN(AF$6,DAY(EOMONTH($B268,0))))&lt;$C268)+(DATE(YEAR($B268),MONTH($B268)+1,MIN(AF$6,DAY(EOMONTH($B268,1))))&gt;=$B268)*(DATE(YEAR($B268),MONTH($B268)+1,MIN(AF$6,DAY(EOMONTH($B268,1))))&lt;$C268)))</f>
        <v>0</v>
      </c>
      <c r="AG268" s="48" t="n">
        <f aca="false">IF(OR(N(AG$5)=0,AG$6=""),0,AG$5*((DATE(YEAR($B268),MONTH($B268),MIN(AG$6,DAY(EOMONTH($B268,0))))&gt;=$B268)*(DATE(YEAR($B268),MONTH($B268),MIN(AG$6,DAY(EOMONTH($B268,0))))&lt;$C268)+(DATE(YEAR($B268),MONTH($B268)+1,MIN(AG$6,DAY(EOMONTH($B268,1))))&gt;=$B268)*(DATE(YEAR($B268),MONTH($B268)+1,MIN(AG$6,DAY(EOMONTH($B268,1))))&lt;$C268)))</f>
        <v>0</v>
      </c>
      <c r="AH268" s="48" t="n">
        <f aca="false">IF(OR(N(AH$5)=0,AH$6=""),0,AH$5*((DATE(YEAR($B268),MONTH($B268),MIN(AH$6,DAY(EOMONTH($B268,0))))&gt;=$B268)*(DATE(YEAR($B268),MONTH($B268),MIN(AH$6,DAY(EOMONTH($B268,0))))&lt;$C268)+(DATE(YEAR($B268),MONTH($B268)+1,MIN(AH$6,DAY(EOMONTH($B268,1))))&gt;=$B268)*(DATE(YEAR($B268),MONTH($B268)+1,MIN(AH$6,DAY(EOMONTH($B268,1))))&lt;$C268)))</f>
        <v>0</v>
      </c>
      <c r="AI268" s="48" t="n">
        <f aca="false">IF(OR(N(AI$5)=0,AI$6=""),0,AI$5*((DATE(YEAR($B268),MONTH($B268),MIN(AI$6,DAY(EOMONTH($B268,0))))&gt;=$B268)*(DATE(YEAR($B268),MONTH($B268),MIN(AI$6,DAY(EOMONTH($B268,0))))&lt;$C268)+(DATE(YEAR($B268),MONTH($B268)+1,MIN(AI$6,DAY(EOMONTH($B268,1))))&gt;=$B268)*(DATE(YEAR($B268),MONTH($B268)+1,MIN(AI$6,DAY(EOMONTH($B268,1))))&lt;$C268)))</f>
        <v>0</v>
      </c>
      <c r="AJ268" s="48" t="n">
        <f aca="false">IF(OR(N(AJ$5)=0,AJ$6=""),0,AJ$5*((DATE(YEAR($B268),MONTH($B268),MIN(AJ$6,DAY(EOMONTH($B268,0))))&gt;=$B268)*(DATE(YEAR($B268),MONTH($B268),MIN(AJ$6,DAY(EOMONTH($B268,0))))&lt;$C268)+(DATE(YEAR($B268),MONTH($B268)+1,MIN(AJ$6,DAY(EOMONTH($B268,1))))&gt;=$B268)*(DATE(YEAR($B268),MONTH($B268)+1,MIN(AJ$6,DAY(EOMONTH($B268,1))))&lt;$C268)))</f>
        <v>0</v>
      </c>
      <c r="AK268" s="48" t="n">
        <f aca="false">IF(OR(N(AK$5)=0,AK$6=""),0,AK$5*((DATE(YEAR($B268),MONTH($B268),MIN(AK$6,DAY(EOMONTH($B268,0))))&gt;=$B268)*(DATE(YEAR($B268),MONTH($B268),MIN(AK$6,DAY(EOMONTH($B268,0))))&lt;$C268)+(DATE(YEAR($B268),MONTH($B268)+1,MIN(AK$6,DAY(EOMONTH($B268,1))))&gt;=$B268)*(DATE(YEAR($B268),MONTH($B268)+1,MIN(AK$6,DAY(EOMONTH($B268,1))))&lt;$C268)))</f>
        <v>0</v>
      </c>
      <c r="AL268" s="48" t="n">
        <f aca="false">IF(OR(N(AL$5)=0,AL$6=""),0,AL$5*((DATE(YEAR($B268),MONTH($B268),MIN(AL$6,DAY(EOMONTH($B268,0))))&gt;=$B268)*(DATE(YEAR($B268),MONTH($B268),MIN(AL$6,DAY(EOMONTH($B268,0))))&lt;$C268)+(DATE(YEAR($B268),MONTH($B268)+1,MIN(AL$6,DAY(EOMONTH($B268,1))))&gt;=$B268)*(DATE(YEAR($B268),MONTH($B268)+1,MIN(AL$6,DAY(EOMONTH($B268,1))))&lt;$C268)))</f>
        <v>0</v>
      </c>
      <c r="AM268" s="48" t="n">
        <f aca="false">IF(OR(N(AM$5)=0,AM$6=""),0,AM$5*((DATE(YEAR($B268),MONTH($B268),MIN(AM$6,DAY(EOMONTH($B268,0))))&gt;=$B268)*(DATE(YEAR($B268),MONTH($B268),MIN(AM$6,DAY(EOMONTH($B268,0))))&lt;$C268)+(DATE(YEAR($B268),MONTH($B268)+1,MIN(AM$6,DAY(EOMONTH($B268,1))))&gt;=$B268)*(DATE(YEAR($B268),MONTH($B268)+1,MIN(AM$6,DAY(EOMONTH($B268,1))))&lt;$C268)))</f>
        <v>0</v>
      </c>
      <c r="AN268" s="48" t="n">
        <f aca="false">IF(OR(N(AN$5)=0,AN$6=""),0,AN$5*((DATE(YEAR($B268),MONTH($B268),MIN(AN$6,DAY(EOMONTH($B268,0))))&gt;=$B268)*(DATE(YEAR($B268),MONTH($B268),MIN(AN$6,DAY(EOMONTH($B268,0))))&lt;$C268)+(DATE(YEAR($B268),MONTH($B268)+1,MIN(AN$6,DAY(EOMONTH($B268,1))))&gt;=$B268)*(DATE(YEAR($B268),MONTH($B268)+1,MIN(AN$6,DAY(EOMONTH($B268,1))))&lt;$C268)))</f>
        <v>0</v>
      </c>
      <c r="AO268" s="48" t="n">
        <f aca="false">IF(OR(N(AO$5)=0,AO$6=""),0,AO$5*((DATE(YEAR($B268),MONTH($B268),MIN(AO$6,DAY(EOMONTH($B268,0))))&gt;=$B268)*(DATE(YEAR($B268),MONTH($B268),MIN(AO$6,DAY(EOMONTH($B268,0))))&lt;$C268)+(DATE(YEAR($B268),MONTH($B268)+1,MIN(AO$6,DAY(EOMONTH($B268,1))))&gt;=$B268)*(DATE(YEAR($B268),MONTH($B268)+1,MIN(AO$6,DAY(EOMONTH($B268,1))))&lt;$C268)))</f>
        <v>0</v>
      </c>
      <c r="AP268" s="48" t="n">
        <f aca="false">IF(OR(N(AP$5)=0,AP$6=""),0,AP$5*((DATE(YEAR($B268),MONTH($B268),MIN(AP$6,DAY(EOMONTH($B268,0))))&gt;=$B268)*(DATE(YEAR($B268),MONTH($B268),MIN(AP$6,DAY(EOMONTH($B268,0))))&lt;$C268)+(DATE(YEAR($B268),MONTH($B268)+1,MIN(AP$6,DAY(EOMONTH($B268,1))))&gt;=$B268)*(DATE(YEAR($B268),MONTH($B268)+1,MIN(AP$6,DAY(EOMONTH($B268,1))))&lt;$C268)))</f>
        <v>0</v>
      </c>
      <c r="AQ268" s="48" t="n">
        <f aca="false">IF(OR(N(AQ$5)=0,AQ$6=""),0,AQ$5*((DATE(YEAR($B268),MONTH($B268),MIN(AQ$6,DAY(EOMONTH($B268,0))))&gt;=$B268)*(DATE(YEAR($B268),MONTH($B268),MIN(AQ$6,DAY(EOMONTH($B268,0))))&lt;$C268)+(DATE(YEAR($B268),MONTH($B268)+1,MIN(AQ$6,DAY(EOMONTH($B268,1))))&gt;=$B268)*(DATE(YEAR($B268),MONTH($B268)+1,MIN(AQ$6,DAY(EOMONTH($B268,1))))&lt;$C268)))</f>
        <v>0</v>
      </c>
      <c r="AR268" s="48" t="n">
        <f aca="false">IF(OR(N(AR$5)=0,AR$6=""),0,AR$5*((DATE(YEAR($B268),MONTH($B268),MIN(AR$6,DAY(EOMONTH($B268,0))))&gt;=$B268)*(DATE(YEAR($B268),MONTH($B268),MIN(AR$6,DAY(EOMONTH($B268,0))))&lt;$C268)+(DATE(YEAR($B268),MONTH($B268)+1,MIN(AR$6,DAY(EOMONTH($B268,1))))&gt;=$B268)*(DATE(YEAR($B268),MONTH($B268)+1,MIN(AR$6,DAY(EOMONTH($B268,1))))&lt;$C268)))</f>
        <v>0</v>
      </c>
      <c r="AS268" s="48" t="n">
        <f aca="false">IF(OR(N(AS$5)=0,AS$6=""),0,AS$5*((DATE(YEAR($B268),MONTH($B268),MIN(AS$6,DAY(EOMONTH($B268,0))))&gt;=$B268)*(DATE(YEAR($B268),MONTH($B268),MIN(AS$6,DAY(EOMONTH($B268,0))))&lt;$C268)+(DATE(YEAR($B268),MONTH($B268)+1,MIN(AS$6,DAY(EOMONTH($B268,1))))&gt;=$B268)*(DATE(YEAR($B268),MONTH($B268)+1,MIN(AS$6,DAY(EOMONTH($B268,1))))&lt;$C268)))</f>
        <v>0</v>
      </c>
      <c r="AT268" s="48" t="n">
        <f aca="false">IF(OR(N(AT$5)=0,AT$6=""),0,AT$5*((DATE(YEAR($B268),MONTH($B268),MIN(AT$6,DAY(EOMONTH($B268,0))))&gt;=$B268)*(DATE(YEAR($B268),MONTH($B268),MIN(AT$6,DAY(EOMONTH($B268,0))))&lt;$C268)+(DATE(YEAR($B268),MONTH($B268)+1,MIN(AT$6,DAY(EOMONTH($B268,1))))&gt;=$B268)*(DATE(YEAR($B268),MONTH($B268)+1,MIN(AT$6,DAY(EOMONTH($B268,1))))&lt;$C268)))</f>
        <v>0</v>
      </c>
      <c r="AU268" s="48" t="n">
        <f aca="false">IF(OR(N(AU$5)=0,AU$6=""),0,AU$5*((DATE(YEAR($B268),MONTH($B268),MIN(AU$6,DAY(EOMONTH($B268,0))))&gt;=$B268)*(DATE(YEAR($B268),MONTH($B268),MIN(AU$6,DAY(EOMONTH($B268,0))))&lt;$C268)+(DATE(YEAR($B268),MONTH($B268)+1,MIN(AU$6,DAY(EOMONTH($B268,1))))&gt;=$B268)*(DATE(YEAR($B268),MONTH($B268)+1,MIN(AU$6,DAY(EOMONTH($B268,1))))&lt;$C268)))</f>
        <v>0</v>
      </c>
      <c r="AV268" s="48" t="n">
        <f aca="false">IF(OR(N(AV$5)=0,AV$6=""),0,AV$5*((DATE(YEAR($B268),MONTH($B268),MIN(AV$6,DAY(EOMONTH($B268,0))))&gt;=$B268)*(DATE(YEAR($B268),MONTH($B268),MIN(AV$6,DAY(EOMONTH($B268,0))))&lt;$C268)+(DATE(YEAR($B268),MONTH($B268)+1,MIN(AV$6,DAY(EOMONTH($B268,1))))&gt;=$B268)*(DATE(YEAR($B268),MONTH($B268)+1,MIN(AV$6,DAY(EOMONTH($B268,1))))&lt;$C268)))</f>
        <v>0</v>
      </c>
      <c r="AW268" s="48" t="n">
        <f aca="false">IF(OR(N(AW$5)=0,AW$6=""),0,AW$5*((DATE(YEAR($B268),MONTH($B268),MIN(AW$6,DAY(EOMONTH($B268,0))))&gt;=$B268)*(DATE(YEAR($B268),MONTH($B268),MIN(AW$6,DAY(EOMONTH($B268,0))))&lt;$C268)+(DATE(YEAR($B268),MONTH($B268)+1,MIN(AW$6,DAY(EOMONTH($B268,1))))&gt;=$B268)*(DATE(YEAR($B268),MONTH($B268)+1,MIN(AW$6,DAY(EOMONTH($B268,1))))&lt;$C268)))</f>
        <v>0</v>
      </c>
      <c r="AX268" s="48" t="n">
        <f aca="false">IF(OR(N(AX$5)=0,AX$6=""),0,AX$5*((DATE(YEAR($B268),MONTH($B268),MIN(AX$6,DAY(EOMONTH($B268,0))))&gt;=$B268)*(DATE(YEAR($B268),MONTH($B268),MIN(AX$6,DAY(EOMONTH($B268,0))))&lt;$C268)+(DATE(YEAR($B268),MONTH($B268)+1,MIN(AX$6,DAY(EOMONTH($B268,1))))&gt;=$B268)*(DATE(YEAR($B268),MONTH($B268)+1,MIN(AX$6,DAY(EOMONTH($B268,1))))&lt;$C268)))</f>
        <v>0</v>
      </c>
      <c r="AY268" s="48" t="n">
        <f aca="false">IF(OR(N(AY$5)=0,AY$6=""),0,AY$5*((DATE(YEAR($B268),MONTH($B268),MIN(AY$6,DAY(EOMONTH($B268,0))))&gt;=$B268)*(DATE(YEAR($B268),MONTH($B268),MIN(AY$6,DAY(EOMONTH($B268,0))))&lt;$C268)+(DATE(YEAR($B268),MONTH($B268)+1,MIN(AY$6,DAY(EOMONTH($B268,1))))&gt;=$B268)*(DATE(YEAR($B268),MONTH($B268)+1,MIN(AY$6,DAY(EOMONTH($B268,1))))&lt;$C268)))</f>
        <v>0</v>
      </c>
      <c r="AZ268" s="48" t="n">
        <f aca="false">IF(OR(N(AZ$5)=0,AZ$6=""),0,AZ$5*((DATE(YEAR($B268),MONTH($B268),MIN(AZ$6,DAY(EOMONTH($B268,0))))&gt;=$B268)*(DATE(YEAR($B268),MONTH($B268),MIN(AZ$6,DAY(EOMONTH($B268,0))))&lt;$C268)+(DATE(YEAR($B268),MONTH($B268)+1,MIN(AZ$6,DAY(EOMONTH($B268,1))))&gt;=$B268)*(DATE(YEAR($B268),MONTH($B268)+1,MIN(AZ$6,DAY(EOMONTH($B268,1))))&lt;$C268)))</f>
        <v>0</v>
      </c>
      <c r="BA268" s="48" t="n">
        <f aca="false">IF(OR(N(BA$5)=0,BA$6=""),0,BA$5*((DATE(YEAR($B268),MONTH($B268),MIN(BA$6,DAY(EOMONTH($B268,0))))&gt;=$B268)*(DATE(YEAR($B268),MONTH($B268),MIN(BA$6,DAY(EOMONTH($B268,0))))&lt;$C268)+(DATE(YEAR($B268),MONTH($B268)+1,MIN(BA$6,DAY(EOMONTH($B268,1))))&gt;=$B268)*(DATE(YEAR($B268),MONTH($B268)+1,MIN(BA$6,DAY(EOMONTH($B268,1))))&lt;$C268)))</f>
        <v>0</v>
      </c>
      <c r="BB268" s="48" t="n">
        <f aca="false">IF(OR(N(BB$5)=0,BB$6=""),0,BB$5*((DATE(YEAR($B268),MONTH($B268),MIN(BB$6,DAY(EOMONTH($B268,0))))&gt;=$B268)*(DATE(YEAR($B268),MONTH($B268),MIN(BB$6,DAY(EOMONTH($B268,0))))&lt;$C268)+(DATE(YEAR($B268),MONTH($B268)+1,MIN(BB$6,DAY(EOMONTH($B268,1))))&gt;=$B268)*(DATE(YEAR($B268),MONTH($B268)+1,MIN(BB$6,DAY(EOMONTH($B268,1))))&lt;$C268)))</f>
        <v>0</v>
      </c>
      <c r="BC268" s="48" t="n">
        <f aca="false">IF(OR(N(BC$5)=0,BC$6=""),0,BC$5*((DATE(YEAR($B268),MONTH($B268),MIN(BC$6,DAY(EOMONTH($B268,0))))&gt;=$B268)*(DATE(YEAR($B268),MONTH($B268),MIN(BC$6,DAY(EOMONTH($B268,0))))&lt;$C268)+(DATE(YEAR($B268),MONTH($B268)+1,MIN(BC$6,DAY(EOMONTH($B268,1))))&gt;=$B268)*(DATE(YEAR($B268),MONTH($B268)+1,MIN(BC$6,DAY(EOMONTH($B268,1))))&lt;$C268)))</f>
        <v>0</v>
      </c>
      <c r="BD268" s="48" t="n">
        <f aca="false">IF(OR(N(BD$5)=0,BD$6=""),0,BD$5*((DATE(YEAR($B268),MONTH($B268),MIN(BD$6,DAY(EOMONTH($B268,0))))&gt;=$B268)*(DATE(YEAR($B268),MONTH($B268),MIN(BD$6,DAY(EOMONTH($B268,0))))&lt;$C268)+(DATE(YEAR($B268),MONTH($B268)+1,MIN(BD$6,DAY(EOMONTH($B268,1))))&gt;=$B268)*(DATE(YEAR($B268),MONTH($B268)+1,MIN(BD$6,DAY(EOMONTH($B268,1))))&lt;$C268)))</f>
        <v>0</v>
      </c>
      <c r="BE268" s="48" t="n">
        <f aca="false">IF(OR(N(BE$5)=0,BE$6=""),0,BE$5*((DATE(YEAR($B268),MONTH($B268),MIN(BE$6,DAY(EOMONTH($B268,0))))&gt;=$B268)*(DATE(YEAR($B268),MONTH($B268),MIN(BE$6,DAY(EOMONTH($B268,0))))&lt;$C268)+(DATE(YEAR($B268),MONTH($B268)+1,MIN(BE$6,DAY(EOMONTH($B268,1))))&gt;=$B268)*(DATE(YEAR($B268),MONTH($B268)+1,MIN(BE$6,DAY(EOMONTH($B268,1))))&lt;$C268)))</f>
        <v>0</v>
      </c>
      <c r="BF268" s="48" t="n">
        <f aca="false">IF(OR(N(BF$5)=0,BF$6=""),0,BF$5*((DATE(YEAR($B268),MONTH($B268),MIN(BF$6,DAY(EOMONTH($B268,0))))&gt;=$B268)*(DATE(YEAR($B268),MONTH($B268),MIN(BF$6,DAY(EOMONTH($B268,0))))&lt;$C268)+(DATE(YEAR($B268),MONTH($B268)+1,MIN(BF$6,DAY(EOMONTH($B268,1))))&gt;=$B268)*(DATE(YEAR($B268),MONTH($B268)+1,MIN(BF$6,DAY(EOMONTH($B268,1))))&lt;$C268)))</f>
        <v>0</v>
      </c>
      <c r="BG268" s="48" t="n">
        <f aca="false">IF(OR(N(BG$5)=0,BG$6=""),0,BG$5*((DATE(YEAR($B268),MONTH($B268),MIN(BG$6,DAY(EOMONTH($B268,0))))&gt;=$B268)*(DATE(YEAR($B268),MONTH($B268),MIN(BG$6,DAY(EOMONTH($B268,0))))&lt;$C268)+(DATE(YEAR($B268),MONTH($B268)+1,MIN(BG$6,DAY(EOMONTH($B268,1))))&gt;=$B268)*(DATE(YEAR($B268),MONTH($B268)+1,MIN(BG$6,DAY(EOMONTH($B268,1))))&lt;$C268)))</f>
        <v>0</v>
      </c>
      <c r="BH268" s="48" t="n">
        <f aca="false">IF(OR(N(BH$5)=0,BH$6=""),0,BH$5*((DATE(YEAR($B268),MONTH($B268),MIN(BH$6,DAY(EOMONTH($B268,0))))&gt;=$B268)*(DATE(YEAR($B268),MONTH($B268),MIN(BH$6,DAY(EOMONTH($B268,0))))&lt;$C268)+(DATE(YEAR($B268),MONTH($B268)+1,MIN(BH$6,DAY(EOMONTH($B268,1))))&gt;=$B268)*(DATE(YEAR($B268),MONTH($B268)+1,MIN(BH$6,DAY(EOMONTH($B268,1))))&lt;$C268)))</f>
        <v>0</v>
      </c>
      <c r="BI268" s="48" t="n">
        <f aca="false">IF(OR(N(BI$5)=0,BI$6=""),0,BI$5*((DATE(YEAR($B268),MONTH($B268),MIN(BI$6,DAY(EOMONTH($B268,0))))&gt;=$B268)*(DATE(YEAR($B268),MONTH($B268),MIN(BI$6,DAY(EOMONTH($B268,0))))&lt;$C268)+(DATE(YEAR($B268),MONTH($B268)+1,MIN(BI$6,DAY(EOMONTH($B268,1))))&gt;=$B268)*(DATE(YEAR($B268),MONTH($B268)+1,MIN(BI$6,DAY(EOMONTH($B268,1))))&lt;$C268)))</f>
        <v>0</v>
      </c>
      <c r="BJ268" s="48" t="n">
        <f aca="false">IF(OR(N(BJ$5)=0,BJ$6=""),0,BJ$5*((DATE(YEAR($B268),MONTH($B268),MIN(BJ$6,DAY(EOMONTH($B268,0))))&gt;=$B268)*(DATE(YEAR($B268),MONTH($B268),MIN(BJ$6,DAY(EOMONTH($B268,0))))&lt;$C268)+(DATE(YEAR($B268),MONTH($B268)+1,MIN(BJ$6,DAY(EOMONTH($B268,1))))&gt;=$B268)*(DATE(YEAR($B268),MONTH($B268)+1,MIN(BJ$6,DAY(EOMONTH($B268,1))))&lt;$C268)))</f>
        <v>0</v>
      </c>
      <c r="BK268" s="48" t="n">
        <f aca="false">IF(OR(N(BK$5)=0,BK$6=""),0,BK$5*((DATE(YEAR($B268),MONTH($B268),MIN(BK$6,DAY(EOMONTH($B268,0))))&gt;=$B268)*(DATE(YEAR($B268),MONTH($B268),MIN(BK$6,DAY(EOMONTH($B268,0))))&lt;$C268)+(DATE(YEAR($B268),MONTH($B268)+1,MIN(BK$6,DAY(EOMONTH($B268,1))))&gt;=$B268)*(DATE(YEAR($B268),MONTH($B268)+1,MIN(BK$6,DAY(EOMONTH($B268,1))))&lt;$C268)))</f>
        <v>0</v>
      </c>
      <c r="BL268" s="48" t="n">
        <f aca="false">IF(OR(N(BL$5)=0,BL$6=""),0,BL$5*((DATE(YEAR($B268),MONTH($B268),MIN(BL$6,DAY(EOMONTH($B268,0))))&gt;=$B268)*(DATE(YEAR($B268),MONTH($B268),MIN(BL$6,DAY(EOMONTH($B268,0))))&lt;$C268)+(DATE(YEAR($B268),MONTH($B268)+1,MIN(BL$6,DAY(EOMONTH($B268,1))))&gt;=$B268)*(DATE(YEAR($B268),MONTH($B268)+1,MIN(BL$6,DAY(EOMONTH($B268,1))))&lt;$C268)))</f>
        <v>0</v>
      </c>
      <c r="BM268" s="48" t="n">
        <f aca="false">IF(OR(N(BM$5)=0,BM$6=""),0,BM$5*((DATE(YEAR($B268),MONTH($B268),MIN(BM$6,DAY(EOMONTH($B268,0))))&gt;=$B268)*(DATE(YEAR($B268),MONTH($B268),MIN(BM$6,DAY(EOMONTH($B268,0))))&lt;$C268)+(DATE(YEAR($B268),MONTH($B268)+1,MIN(BM$6,DAY(EOMONTH($B268,1))))&gt;=$B268)*(DATE(YEAR($B268),MONTH($B268)+1,MIN(BM$6,DAY(EOMONTH($B268,1))))&lt;$C268)))</f>
        <v>0</v>
      </c>
      <c r="BN268" s="48" t="n">
        <f aca="false">IF(OR(N(BN$5)=0,BN$6=""),0,BN$5*((DATE(YEAR($B268),MONTH($B268),MIN(BN$6,DAY(EOMONTH($B268,0))))&gt;=$B268)*(DATE(YEAR($B268),MONTH($B268),MIN(BN$6,DAY(EOMONTH($B268,0))))&lt;$C268)+(DATE(YEAR($B268),MONTH($B268)+1,MIN(BN$6,DAY(EOMONTH($B268,1))))&gt;=$B268)*(DATE(YEAR($B268),MONTH($B268)+1,MIN(BN$6,DAY(EOMONTH($B268,1))))&lt;$C268)))</f>
        <v>0</v>
      </c>
      <c r="BO268" s="48" t="n">
        <f aca="false">IF(OR(N(BO$5)=0,BO$6=""),0,BO$5*((DATE(YEAR($B268),MONTH($B268),MIN(BO$6,DAY(EOMONTH($B268,0))))&gt;=$B268)*(DATE(YEAR($B268),MONTH($B268),MIN(BO$6,DAY(EOMONTH($B268,0))))&lt;$C268)+(DATE(YEAR($B268),MONTH($B268)+1,MIN(BO$6,DAY(EOMONTH($B268,1))))&gt;=$B268)*(DATE(YEAR($B268),MONTH($B268)+1,MIN(BO$6,DAY(EOMONTH($B268,1))))&lt;$C268)))</f>
        <v>0</v>
      </c>
      <c r="BP268" s="48" t="n">
        <f aca="false">IF(OR(N(BP$5)=0,BP$6=""),0,BP$5*((DATE(YEAR($B268),MONTH($B268),MIN(BP$6,DAY(EOMONTH($B268,0))))&gt;=$B268)*(DATE(YEAR($B268),MONTH($B268),MIN(BP$6,DAY(EOMONTH($B268,0))))&lt;$C268)+(DATE(YEAR($B268),MONTH($B268)+1,MIN(BP$6,DAY(EOMONTH($B268,1))))&gt;=$B268)*(DATE(YEAR($B268),MONTH($B268)+1,MIN(BP$6,DAY(EOMONTH($B268,1))))&lt;$C268)))</f>
        <v>0</v>
      </c>
      <c r="BQ268" s="48" t="n">
        <f aca="false">IF(OR(N(BQ$5)=0,BQ$6=""),0,BQ$5*((DATE(YEAR($B268),MONTH($B268),MIN(BQ$6,DAY(EOMONTH($B268,0))))&gt;=$B268)*(DATE(YEAR($B268),MONTH($B268),MIN(BQ$6,DAY(EOMONTH($B268,0))))&lt;$C268)+(DATE(YEAR($B268),MONTH($B268)+1,MIN(BQ$6,DAY(EOMONTH($B268,1))))&gt;=$B268)*(DATE(YEAR($B268),MONTH($B268)+1,MIN(BQ$6,DAY(EOMONTH($B268,1))))&lt;$C268)))</f>
        <v>0</v>
      </c>
      <c r="BR268" s="48" t="n">
        <f aca="false">IF(OR(N(BR$5)=0,BR$6=""),0,BR$5*((DATE(YEAR($B268),MONTH($B268),MIN(BR$6,DAY(EOMONTH($B268,0))))&gt;=$B268)*(DATE(YEAR($B268),MONTH($B268),MIN(BR$6,DAY(EOMONTH($B268,0))))&lt;$C268)+(DATE(YEAR($B268),MONTH($B268)+1,MIN(BR$6,DAY(EOMONTH($B268,1))))&gt;=$B268)*(DATE(YEAR($B268),MONTH($B268)+1,MIN(BR$6,DAY(EOMONTH($B268,1))))&lt;$C268)))</f>
        <v>0</v>
      </c>
      <c r="BS268" s="48" t="n">
        <f aca="false">IF(OR(N(BS$5)=0,BS$6=""),0,BS$5*((DATE(YEAR($B268),MONTH($B268),MIN(BS$6,DAY(EOMONTH($B268,0))))&gt;=$B268)*(DATE(YEAR($B268),MONTH($B268),MIN(BS$6,DAY(EOMONTH($B268,0))))&lt;$C268)+(DATE(YEAR($B268),MONTH($B268)+1,MIN(BS$6,DAY(EOMONTH($B268,1))))&gt;=$B268)*(DATE(YEAR($B268),MONTH($B268)+1,MIN(BS$6,DAY(EOMONTH($B268,1))))&lt;$C268)))</f>
        <v>0</v>
      </c>
      <c r="BT268" s="48" t="n">
        <f aca="false">IF(OR(N(BT$5)=0,BT$6=""),0,BT$5*((DATE(YEAR($B268),MONTH($B268),MIN(BT$6,DAY(EOMONTH($B268,0))))&gt;=$B268)*(DATE(YEAR($B268),MONTH($B268),MIN(BT$6,DAY(EOMONTH($B268,0))))&lt;$C268)+(DATE(YEAR($B268),MONTH($B268)+1,MIN(BT$6,DAY(EOMONTH($B268,1))))&gt;=$B268)*(DATE(YEAR($B268),MONTH($B268)+1,MIN(BT$6,DAY(EOMONTH($B268,1))))&lt;$C268)))</f>
        <v>0</v>
      </c>
      <c r="BU268" s="48" t="n">
        <f aca="false">IF(OR(N(BU$5)=0,BU$6=""),0,BU$5*((DATE(YEAR($B268),MONTH($B268),MIN(BU$6,DAY(EOMONTH($B268,0))))&gt;=$B268)*(DATE(YEAR($B268),MONTH($B268),MIN(BU$6,DAY(EOMONTH($B268,0))))&lt;$C268)+(DATE(YEAR($B268),MONTH($B268)+1,MIN(BU$6,DAY(EOMONTH($B268,1))))&gt;=$B268)*(DATE(YEAR($B268),MONTH($B268)+1,MIN(BU$6,DAY(EOMONTH($B268,1))))&lt;$C268)))</f>
        <v>0</v>
      </c>
      <c r="BV268" s="48" t="n">
        <f aca="false">IF(OR(N(BV$5)=0,BV$6=""),0,BV$5*((DATE(YEAR($B268),MONTH($B268),MIN(BV$6,DAY(EOMONTH($B268,0))))&gt;=$B268)*(DATE(YEAR($B268),MONTH($B268),MIN(BV$6,DAY(EOMONTH($B268,0))))&lt;$C268)+(DATE(YEAR($B268),MONTH($B268)+1,MIN(BV$6,DAY(EOMONTH($B268,1))))&gt;=$B268)*(DATE(YEAR($B268),MONTH($B268)+1,MIN(BV$6,DAY(EOMONTH($B268,1))))&lt;$C268)))</f>
        <v>0</v>
      </c>
      <c r="BW268" s="48" t="n">
        <f aca="false">IF(OR(N(BW$5)=0,BW$6=""),0,BW$5*((DATE(YEAR($B268),MONTH($B268),MIN(BW$6,DAY(EOMONTH($B268,0))))&gt;=$B268)*(DATE(YEAR($B268),MONTH($B268),MIN(BW$6,DAY(EOMONTH($B268,0))))&lt;$C268)+(DATE(YEAR($B268),MONTH($B268)+1,MIN(BW$6,DAY(EOMONTH($B268,1))))&gt;=$B268)*(DATE(YEAR($B268),MONTH($B268)+1,MIN(BW$6,DAY(EOMONTH($B268,1))))&lt;$C268)))</f>
        <v>0</v>
      </c>
      <c r="BX268" s="48" t="n">
        <f aca="false">MIN(Z268,(FT267*(1+FT$5/Setup!$C$36)+IF($V268=1,N($F268),0)))</f>
        <v>0</v>
      </c>
      <c r="BY268" s="48" t="n">
        <f aca="false">MIN(AA268,(FU267*(1+FU$5/Setup!$C$36)+IF($V268=2,N($F268),0)))</f>
        <v>0</v>
      </c>
      <c r="BZ268" s="48" t="n">
        <f aca="false">MIN(AB268,(FV267*(1+FV$5/Setup!$C$36)+IF($V268=3,N($F268),0)))</f>
        <v>0</v>
      </c>
      <c r="CA268" s="48" t="n">
        <f aca="false">MIN(AC268,(FW267*(1+FW$5/Setup!$C$36)+IF($V268=4,N($F268),0)))</f>
        <v>0</v>
      </c>
      <c r="CB268" s="48" t="n">
        <f aca="false">MIN(AD268,(FX267*(1+FX$5/Setup!$C$36)+IF($V268=5,N($F268),0)))</f>
        <v>0</v>
      </c>
      <c r="CC268" s="48" t="n">
        <f aca="false">MIN(AE268,(FY267*(1+FY$5/Setup!$C$36)+IF($V268=6,N($F268),0)))</f>
        <v>0</v>
      </c>
      <c r="CD268" s="48" t="n">
        <f aca="false">MIN(AF268,(FZ267*(1+FZ$5/Setup!$C$36)+IF($V268=7,N($F268),0)))</f>
        <v>0</v>
      </c>
      <c r="CE268" s="48" t="n">
        <f aca="false">MIN(AG268,(GA267*(1+GA$5/Setup!$C$36)+IF($V268=8,N($F268),0)))</f>
        <v>0</v>
      </c>
      <c r="CF268" s="48" t="n">
        <f aca="false">MIN(AH268,(GB267*(1+GB$5/Setup!$C$36)+IF($V268=9,N($F268),0)))</f>
        <v>0</v>
      </c>
      <c r="CG268" s="48" t="n">
        <f aca="false">MIN(AI268,(GC267*(1+GC$5/Setup!$C$36)+IF($V268=10,N($F268),0)))</f>
        <v>0</v>
      </c>
      <c r="CH268" s="48" t="n">
        <f aca="false">MIN(AJ268,(GD267*(1+GD$5/Setup!$C$36)+IF($V268=11,N($F268),0)))</f>
        <v>0</v>
      </c>
      <c r="CI268" s="48" t="n">
        <f aca="false">MIN(AK268,(GE267*(1+GE$5/Setup!$C$36)+IF($V268=12,N($F268),0)))</f>
        <v>0</v>
      </c>
      <c r="CJ268" s="48" t="n">
        <f aca="false">MIN(AL268,(GF267*(1+GF$5/Setup!$C$36)+IF($V268=13,N($F268),0)))</f>
        <v>0</v>
      </c>
      <c r="CK268" s="48" t="n">
        <f aca="false">MIN(AM268,(GG267*(1+GG$5/Setup!$C$36)+IF($V268=14,N($F268),0)))</f>
        <v>0</v>
      </c>
      <c r="CL268" s="48" t="n">
        <f aca="false">MIN(AN268,(GH267*(1+GH$5/Setup!$C$36)+IF($V268=15,N($F268),0)))</f>
        <v>0</v>
      </c>
      <c r="CM268" s="48" t="n">
        <f aca="false">MIN(AO268,(GI267*(1+GI$5/Setup!$C$36)+IF($V268=16,N($F268),0)))</f>
        <v>0</v>
      </c>
      <c r="CN268" s="48" t="n">
        <f aca="false">MIN(AP268,(GJ267*(1+GJ$5/Setup!$C$36)+IF($V268=17,N($F268),0)))</f>
        <v>0</v>
      </c>
      <c r="CO268" s="48" t="n">
        <f aca="false">MIN(AQ268,(GK267*(1+GK$5/Setup!$C$36)+IF($V268=18,N($F268),0)))</f>
        <v>0</v>
      </c>
      <c r="CP268" s="48" t="n">
        <f aca="false">MIN(AR268,(GL267*(1+GL$5/Setup!$C$36)+IF($V268=19,N($F268),0)))</f>
        <v>0</v>
      </c>
      <c r="CQ268" s="48" t="n">
        <f aca="false">MIN(AS268,(GM267*(1+GM$5/Setup!$C$36)+IF($V268=20,N($F268),0)))</f>
        <v>0</v>
      </c>
      <c r="CR268" s="48" t="n">
        <f aca="false">MIN(AT268,(GN267*(1+GN$5/Setup!$C$36)+IF($V268=21,N($F268),0)))</f>
        <v>0</v>
      </c>
      <c r="CS268" s="48" t="n">
        <f aca="false">MIN(AU268,(GO267*(1+GO$5/Setup!$C$36)+IF($V268=22,N($F268),0)))</f>
        <v>0</v>
      </c>
      <c r="CT268" s="48" t="n">
        <f aca="false">MIN(AV268,(GP267*(1+GP$5/Setup!$C$36)+IF($V268=23,N($F268),0)))</f>
        <v>0</v>
      </c>
      <c r="CU268" s="48" t="n">
        <f aca="false">MIN(AW268,(GQ267*(1+GQ$5/Setup!$C$36)+IF($V268=24,N($F268),0)))</f>
        <v>0</v>
      </c>
      <c r="CV268" s="48" t="n">
        <f aca="false">MIN(AX268,(GR267*(1+GR$5/Setup!$C$36)+IF($V268=25,N($F268),0)))</f>
        <v>0</v>
      </c>
      <c r="CW268" s="48" t="n">
        <f aca="false">MIN(AY268,(GS267*(1+GS$5/Setup!$C$36)+IF($V268=26,N($F268),0)))</f>
        <v>0</v>
      </c>
      <c r="CX268" s="48" t="n">
        <f aca="false">MIN(AZ268,(GT267*(1+GT$5/Setup!$C$36)+IF($V268=27,N($F268),0)))</f>
        <v>0</v>
      </c>
      <c r="CY268" s="48" t="n">
        <f aca="false">MIN(BA268,(GU267*(1+GU$5/Setup!$C$36)+IF($V268=28,N($F268),0)))</f>
        <v>0</v>
      </c>
      <c r="CZ268" s="48" t="n">
        <f aca="false">MIN(BB268,(GV267*(1+GV$5/Setup!$C$36)+IF($V268=29,N($F268),0)))</f>
        <v>0</v>
      </c>
      <c r="DA268" s="48" t="n">
        <f aca="false">MIN(BC268,(GW267*(1+GW$5/Setup!$C$36)+IF($V268=30,N($F268),0)))</f>
        <v>0</v>
      </c>
      <c r="DB268" s="48" t="n">
        <f aca="false">MIN(BD268,(GX267*(1+GX$5/Setup!$C$36)+IF($V268=31,N($F268),0)))</f>
        <v>0</v>
      </c>
      <c r="DC268" s="48" t="n">
        <f aca="false">MIN(BE268,(GY267*(1+GY$5/Setup!$C$36)+IF($V268=32,N($F268),0)))</f>
        <v>0</v>
      </c>
      <c r="DD268" s="48" t="n">
        <f aca="false">MIN(BF268,(GZ267*(1+GZ$5/Setup!$C$36)+IF($V268=33,N($F268),0)))</f>
        <v>0</v>
      </c>
      <c r="DE268" s="48" t="n">
        <f aca="false">MIN(BG268,(HA267*(1+HA$5/Setup!$C$36)+IF($V268=34,N($F268),0)))</f>
        <v>0</v>
      </c>
      <c r="DF268" s="48" t="n">
        <f aca="false">MIN(BH268,(HB267*(1+HB$5/Setup!$C$36)+IF($V268=35,N($F268),0)))</f>
        <v>0</v>
      </c>
      <c r="DG268" s="48" t="n">
        <f aca="false">MIN(BI268,(HC267*(1+HC$5/Setup!$C$36)+IF($V268=36,N($F268),0)))</f>
        <v>0</v>
      </c>
      <c r="DH268" s="48" t="n">
        <f aca="false">MIN(BJ268,(HD267*(1+HD$5/Setup!$C$36)+IF($V268=37,N($F268),0)))</f>
        <v>0</v>
      </c>
      <c r="DI268" s="48" t="n">
        <f aca="false">MIN(BK268,(HE267*(1+HE$5/Setup!$C$36)+IF($V268=38,N($F268),0)))</f>
        <v>0</v>
      </c>
      <c r="DJ268" s="48" t="n">
        <f aca="false">MIN(BL268,(HF267*(1+HF$5/Setup!$C$36)+IF($V268=39,N($F268),0)))</f>
        <v>0</v>
      </c>
      <c r="DK268" s="48" t="n">
        <f aca="false">MIN(BM268,(HG267*(1+HG$5/Setup!$C$36)+IF($V268=40,N($F268),0)))</f>
        <v>0</v>
      </c>
      <c r="DL268" s="48" t="n">
        <f aca="false">MIN(BN268,(HH267*(1+HH$5/Setup!$C$36)+IF($V268=41,N($F268),0)))</f>
        <v>0</v>
      </c>
      <c r="DM268" s="48" t="n">
        <f aca="false">MIN(BO268,(HI267*(1+HI$5/Setup!$C$36)+IF($V268=42,N($F268),0)))</f>
        <v>0</v>
      </c>
      <c r="DN268" s="48" t="n">
        <f aca="false">MIN(BP268,(HJ267*(1+HJ$5/Setup!$C$36)+IF($V268=43,N($F268),0)))</f>
        <v>0</v>
      </c>
      <c r="DO268" s="48" t="n">
        <f aca="false">MIN(BQ268,(HK267*(1+HK$5/Setup!$C$36)+IF($V268=44,N($F268),0)))</f>
        <v>0</v>
      </c>
      <c r="DP268" s="48" t="n">
        <f aca="false">MIN(BR268,(HL267*(1+HL$5/Setup!$C$36)+IF($V268=45,N($F268),0)))</f>
        <v>0</v>
      </c>
      <c r="DQ268" s="48" t="n">
        <f aca="false">MIN(BS268,(HM267*(1+HM$5/Setup!$C$36)+IF($V268=46,N($F268),0)))</f>
        <v>0</v>
      </c>
      <c r="DR268" s="48" t="n">
        <f aca="false">MIN(BT268,(HN267*(1+HN$5/Setup!$C$36)+IF($V268=47,N($F268),0)))</f>
        <v>0</v>
      </c>
      <c r="DS268" s="48" t="n">
        <f aca="false">MIN(BU268,(HO267*(1+HO$5/Setup!$C$36)+IF($V268=48,N($F268),0)))</f>
        <v>0</v>
      </c>
      <c r="DT268" s="48" t="n">
        <f aca="false">MIN(BV268,(HP267*(1+HP$5/Setup!$C$36)+IF($V268=49,N($F268),0)))</f>
        <v>0</v>
      </c>
      <c r="DU268" s="48" t="n">
        <f aca="false">MIN(BW268,(HQ267*(1+HQ$5/Setup!$C$36)+IF($V268=50,N($F268),0)))</f>
        <v>0</v>
      </c>
      <c r="DV268" s="48" t="n">
        <f aca="false">MIN(MAX((FT267*(1+FT$5/Setup!$C$36)+IF($V268=1,N($F268),0))-BX268,0),MAX($P268-0,0))</f>
        <v>0</v>
      </c>
      <c r="DW268" s="48" t="n">
        <f aca="false">MIN(MAX((FU267*(1+FU$5/Setup!$C$36)+IF($V268=2,N($F268),0))-BY268,0),MAX($P268-SUM(DV268:DV268),0))</f>
        <v>0</v>
      </c>
      <c r="DX268" s="48" t="n">
        <f aca="false">MIN(MAX((FV267*(1+FV$5/Setup!$C$36)+IF($V268=3,N($F268),0))-BZ268,0),MAX($P268-SUM(DV268:DW268),0))</f>
        <v>0</v>
      </c>
      <c r="DY268" s="48" t="n">
        <f aca="false">MIN(MAX((FW267*(1+FW$5/Setup!$C$36)+IF($V268=4,N($F268),0))-CA268,0),MAX($P268-SUM(DV268:DX268),0))</f>
        <v>0</v>
      </c>
      <c r="DZ268" s="48" t="n">
        <f aca="false">MIN(MAX((FX267*(1+FX$5/Setup!$C$36)+IF($V268=5,N($F268),0))-CB268,0),MAX($P268-SUM(DV268:DY268),0))</f>
        <v>0</v>
      </c>
      <c r="EA268" s="48" t="n">
        <f aca="false">MIN(MAX((FY267*(1+FY$5/Setup!$C$36)+IF($V268=6,N($F268),0))-CC268,0),MAX($P268-SUM(DV268:DZ268),0))</f>
        <v>0</v>
      </c>
      <c r="EB268" s="48" t="n">
        <f aca="false">MIN(MAX((FZ267*(1+FZ$5/Setup!$C$36)+IF($V268=7,N($F268),0))-CD268,0),MAX($P268-SUM(DV268:EA268),0))</f>
        <v>0</v>
      </c>
      <c r="EC268" s="48" t="n">
        <f aca="false">MIN(MAX((GA267*(1+GA$5/Setup!$C$36)+IF($V268=8,N($F268),0))-CE268,0),MAX($P268-SUM(DV268:EB268),0))</f>
        <v>0</v>
      </c>
      <c r="ED268" s="48" t="n">
        <f aca="false">MIN(MAX((GB267*(1+GB$5/Setup!$C$36)+IF($V268=9,N($F268),0))-CF268,0),MAX($P268-SUM(DV268:EC268),0))</f>
        <v>0</v>
      </c>
      <c r="EE268" s="48" t="n">
        <f aca="false">MIN(MAX((GC267*(1+GC$5/Setup!$C$36)+IF($V268=10,N($F268),0))-CG268,0),MAX($P268-SUM(DV268:ED268),0))</f>
        <v>0</v>
      </c>
      <c r="EF268" s="48" t="n">
        <f aca="false">MIN(MAX((GD267*(1+GD$5/Setup!$C$36)+IF($V268=11,N($F268),0))-CH268,0),MAX($P268-SUM(DV268:EE268),0))</f>
        <v>0</v>
      </c>
      <c r="EG268" s="48" t="n">
        <f aca="false">MIN(MAX((GE267*(1+GE$5/Setup!$C$36)+IF($V268=12,N($F268),0))-CI268,0),MAX($P268-SUM(DV268:EF268),0))</f>
        <v>0</v>
      </c>
      <c r="EH268" s="48" t="n">
        <f aca="false">MIN(MAX((GF267*(1+GF$5/Setup!$C$36)+IF($V268=13,N($F268),0))-CJ268,0),MAX($P268-SUM(DV268:EG268),0))</f>
        <v>0</v>
      </c>
      <c r="EI268" s="48" t="n">
        <f aca="false">MIN(MAX((GG267*(1+GG$5/Setup!$C$36)+IF($V268=14,N($F268),0))-CK268,0),MAX($P268-SUM(DV268:EH268),0))</f>
        <v>0</v>
      </c>
      <c r="EJ268" s="48" t="n">
        <f aca="false">MIN(MAX((GH267*(1+GH$5/Setup!$C$36)+IF($V268=15,N($F268),0))-CL268,0),MAX($P268-SUM(DV268:EI268),0))</f>
        <v>0</v>
      </c>
      <c r="EK268" s="48" t="n">
        <f aca="false">MIN(MAX((GI267*(1+GI$5/Setup!$C$36)+IF($V268=16,N($F268),0))-CM268,0),MAX($P268-SUM(DV268:EJ268),0))</f>
        <v>0</v>
      </c>
      <c r="EL268" s="48" t="n">
        <f aca="false">MIN(MAX((GJ267*(1+GJ$5/Setup!$C$36)+IF($V268=17,N($F268),0))-CN268,0),MAX($P268-SUM(DV268:EK268),0))</f>
        <v>0</v>
      </c>
      <c r="EM268" s="48" t="n">
        <f aca="false">MIN(MAX((GK267*(1+GK$5/Setup!$C$36)+IF($V268=18,N($F268),0))-CO268,0),MAX($P268-SUM(DV268:EL268),0))</f>
        <v>0</v>
      </c>
      <c r="EN268" s="48" t="n">
        <f aca="false">MIN(MAX((GL267*(1+GL$5/Setup!$C$36)+IF($V268=19,N($F268),0))-CP268,0),MAX($P268-SUM(DV268:EM268),0))</f>
        <v>0</v>
      </c>
      <c r="EO268" s="48" t="n">
        <f aca="false">MIN(MAX((GM267*(1+GM$5/Setup!$C$36)+IF($V268=20,N($F268),0))-CQ268,0),MAX($P268-SUM(DV268:EN268),0))</f>
        <v>0</v>
      </c>
      <c r="EP268" s="48" t="n">
        <f aca="false">MIN(MAX((GN267*(1+GN$5/Setup!$C$36)+IF($V268=21,N($F268),0))-CR268,0),MAX($P268-SUM(DV268:EO268),0))</f>
        <v>0</v>
      </c>
      <c r="EQ268" s="48" t="n">
        <f aca="false">MIN(MAX((GO267*(1+GO$5/Setup!$C$36)+IF($V268=22,N($F268),0))-CS268,0),MAX($P268-SUM(DV268:EP268),0))</f>
        <v>0</v>
      </c>
      <c r="ER268" s="48" t="n">
        <f aca="false">MIN(MAX((GP267*(1+GP$5/Setup!$C$36)+IF($V268=23,N($F268),0))-CT268,0),MAX($P268-SUM(DV268:EQ268),0))</f>
        <v>0</v>
      </c>
      <c r="ES268" s="48" t="n">
        <f aca="false">MIN(MAX((GQ267*(1+GQ$5/Setup!$C$36)+IF($V268=24,N($F268),0))-CU268,0),MAX($P268-SUM(DV268:ER268),0))</f>
        <v>0</v>
      </c>
      <c r="ET268" s="48" t="n">
        <f aca="false">MIN(MAX((GR267*(1+GR$5/Setup!$C$36)+IF($V268=25,N($F268),0))-CV268,0),MAX($P268-SUM(DV268:ES268),0))</f>
        <v>0</v>
      </c>
      <c r="EU268" s="48" t="n">
        <f aca="false">MIN(MAX((GS267*(1+GS$5/Setup!$C$36)+IF($V268=26,N($F268),0))-CW268,0),MAX($P268-SUM(DV268:ET268),0))</f>
        <v>0</v>
      </c>
      <c r="EV268" s="48" t="n">
        <f aca="false">MIN(MAX((GT267*(1+GT$5/Setup!$C$36)+IF($V268=27,N($F268),0))-CX268,0),MAX($P268-SUM(DV268:EU268),0))</f>
        <v>0</v>
      </c>
      <c r="EW268" s="48" t="n">
        <f aca="false">MIN(MAX((GU267*(1+GU$5/Setup!$C$36)+IF($V268=28,N($F268),0))-CY268,0),MAX($P268-SUM(DV268:EV268),0))</f>
        <v>0</v>
      </c>
      <c r="EX268" s="48" t="n">
        <f aca="false">MIN(MAX((GV267*(1+GV$5/Setup!$C$36)+IF($V268=29,N($F268),0))-CZ268,0),MAX($P268-SUM(DV268:EW268),0))</f>
        <v>0</v>
      </c>
      <c r="EY268" s="48" t="n">
        <f aca="false">MIN(MAX((GW267*(1+GW$5/Setup!$C$36)+IF($V268=30,N($F268),0))-DA268,0),MAX($P268-SUM(DV268:EX268),0))</f>
        <v>0</v>
      </c>
      <c r="EZ268" s="48" t="n">
        <f aca="false">MIN(MAX((GX267*(1+GX$5/Setup!$C$36)+IF($V268=31,N($F268),0))-DB268,0),MAX($P268-SUM(DV268:EY268),0))</f>
        <v>0</v>
      </c>
      <c r="FA268" s="48" t="n">
        <f aca="false">MIN(MAX((GY267*(1+GY$5/Setup!$C$36)+IF($V268=32,N($F268),0))-DC268,0),MAX($P268-SUM(DV268:EZ268),0))</f>
        <v>0</v>
      </c>
      <c r="FB268" s="48" t="n">
        <f aca="false">MIN(MAX((GZ267*(1+GZ$5/Setup!$C$36)+IF($V268=33,N($F268),0))-DD268,0),MAX($P268-SUM(DV268:FA268),0))</f>
        <v>0</v>
      </c>
      <c r="FC268" s="48" t="n">
        <f aca="false">MIN(MAX((HA267*(1+HA$5/Setup!$C$36)+IF($V268=34,N($F268),0))-DE268,0),MAX($P268-SUM(DV268:FB268),0))</f>
        <v>0</v>
      </c>
      <c r="FD268" s="48" t="n">
        <f aca="false">MIN(MAX((HB267*(1+HB$5/Setup!$C$36)+IF($V268=35,N($F268),0))-DF268,0),MAX($P268-SUM(DV268:FC268),0))</f>
        <v>0</v>
      </c>
      <c r="FE268" s="48" t="n">
        <f aca="false">MIN(MAX((HC267*(1+HC$5/Setup!$C$36)+IF($V268=36,N($F268),0))-DG268,0),MAX($P268-SUM(DV268:FD268),0))</f>
        <v>0</v>
      </c>
      <c r="FF268" s="48" t="n">
        <f aca="false">MIN(MAX((HD267*(1+HD$5/Setup!$C$36)+IF($V268=37,N($F268),0))-DH268,0),MAX($P268-SUM(DV268:FE268),0))</f>
        <v>0</v>
      </c>
      <c r="FG268" s="48" t="n">
        <f aca="false">MIN(MAX((HE267*(1+HE$5/Setup!$C$36)+IF($V268=38,N($F268),0))-DI268,0),MAX($P268-SUM(DV268:FF268),0))</f>
        <v>0</v>
      </c>
      <c r="FH268" s="48" t="n">
        <f aca="false">MIN(MAX((HF267*(1+HF$5/Setup!$C$36)+IF($V268=39,N($F268),0))-DJ268,0),MAX($P268-SUM(DV268:FG268),0))</f>
        <v>0</v>
      </c>
      <c r="FI268" s="48" t="n">
        <f aca="false">MIN(MAX((HG267*(1+HG$5/Setup!$C$36)+IF($V268=40,N($F268),0))-DK268,0),MAX($P268-SUM(DV268:FH268),0))</f>
        <v>0</v>
      </c>
      <c r="FJ268" s="48" t="n">
        <f aca="false">MIN(MAX((HH267*(1+HH$5/Setup!$C$36)+IF($V268=41,N($F268),0))-DL268,0),MAX($P268-SUM(DV268:FI268),0))</f>
        <v>0</v>
      </c>
      <c r="FK268" s="48" t="n">
        <f aca="false">MIN(MAX((HI267*(1+HI$5/Setup!$C$36)+IF($V268=42,N($F268),0))-DM268,0),MAX($P268-SUM(DV268:FJ268),0))</f>
        <v>0</v>
      </c>
      <c r="FL268" s="48" t="n">
        <f aca="false">MIN(MAX((HJ267*(1+HJ$5/Setup!$C$36)+IF($V268=43,N($F268),0))-DN268,0),MAX($P268-SUM(DV268:FK268),0))</f>
        <v>0</v>
      </c>
      <c r="FM268" s="48" t="n">
        <f aca="false">MIN(MAX((HK267*(1+HK$5/Setup!$C$36)+IF($V268=44,N($F268),0))-DO268,0),MAX($P268-SUM(DV268:FL268),0))</f>
        <v>0</v>
      </c>
      <c r="FN268" s="48" t="n">
        <f aca="false">MIN(MAX((HL267*(1+HL$5/Setup!$C$36)+IF($V268=45,N($F268),0))-DP268,0),MAX($P268-SUM(DV268:FM268),0))</f>
        <v>0</v>
      </c>
      <c r="FO268" s="48" t="n">
        <f aca="false">MIN(MAX((HM267*(1+HM$5/Setup!$C$36)+IF($V268=46,N($F268),0))-DQ268,0),MAX($P268-SUM(DV268:FN268),0))</f>
        <v>0</v>
      </c>
      <c r="FP268" s="48" t="n">
        <f aca="false">MIN(MAX((HN267*(1+HN$5/Setup!$C$36)+IF($V268=47,N($F268),0))-DR268,0),MAX($P268-SUM(DV268:FO268),0))</f>
        <v>0</v>
      </c>
      <c r="FQ268" s="48" t="n">
        <f aca="false">MIN(MAX((HO267*(1+HO$5/Setup!$C$36)+IF($V268=48,N($F268),0))-DS268,0),MAX($P268-SUM(DV268:FP268),0))</f>
        <v>0</v>
      </c>
      <c r="FR268" s="48" t="n">
        <f aca="false">MIN(MAX((HP267*(1+HP$5/Setup!$C$36)+IF($V268=49,N($F268),0))-DT268,0),MAX($P268-SUM(DV268:FQ268),0))</f>
        <v>0</v>
      </c>
      <c r="FS268" s="48" t="n">
        <f aca="false">MIN(MAX((HQ267*(1+HQ$5/Setup!$C$36)+IF($V268=50,N($F268),0))-DU268,0),MAX($P268-SUM(DV268:FR268),0))</f>
        <v>0</v>
      </c>
      <c r="FT268" s="48" t="n">
        <f aca="false">IF((FT267*(1+FT$5/Setup!$C$36)+IF($V268=1,N($F268),0))-BX268-DV268&lt;0.005,0,(FT267*(1+FT$5/Setup!$C$36)+IF($V268=1,N($F268),0))-BX268-DV268)</f>
        <v>0</v>
      </c>
      <c r="FU268" s="48" t="n">
        <f aca="false">IF((FU267*(1+FU$5/Setup!$C$36)+IF($V268=2,N($F268),0))-BY268-DW268&lt;0.005,0,(FU267*(1+FU$5/Setup!$C$36)+IF($V268=2,N($F268),0))-BY268-DW268)</f>
        <v>0</v>
      </c>
      <c r="FV268" s="48" t="n">
        <f aca="false">IF((FV267*(1+FV$5/Setup!$C$36)+IF($V268=3,N($F268),0))-BZ268-DX268&lt;0.005,0,(FV267*(1+FV$5/Setup!$C$36)+IF($V268=3,N($F268),0))-BZ268-DX268)</f>
        <v>0</v>
      </c>
      <c r="FW268" s="48" t="n">
        <f aca="false">IF((FW267*(1+FW$5/Setup!$C$36)+IF($V268=4,N($F268),0))-CA268-DY268&lt;0.005,0,(FW267*(1+FW$5/Setup!$C$36)+IF($V268=4,N($F268),0))-CA268-DY268)</f>
        <v>0</v>
      </c>
      <c r="FX268" s="48" t="n">
        <f aca="false">IF((FX267*(1+FX$5/Setup!$C$36)+IF($V268=5,N($F268),0))-CB268-DZ268&lt;0.005,0,(FX267*(1+FX$5/Setup!$C$36)+IF($V268=5,N($F268),0))-CB268-DZ268)</f>
        <v>0</v>
      </c>
      <c r="FY268" s="48" t="n">
        <f aca="false">IF((FY267*(1+FY$5/Setup!$C$36)+IF($V268=6,N($F268),0))-CC268-EA268&lt;0.005,0,(FY267*(1+FY$5/Setup!$C$36)+IF($V268=6,N($F268),0))-CC268-EA268)</f>
        <v>0</v>
      </c>
      <c r="FZ268" s="48" t="n">
        <f aca="false">IF((FZ267*(1+FZ$5/Setup!$C$36)+IF($V268=7,N($F268),0))-CD268-EB268&lt;0.005,0,(FZ267*(1+FZ$5/Setup!$C$36)+IF($V268=7,N($F268),0))-CD268-EB268)</f>
        <v>0</v>
      </c>
      <c r="GA268" s="48" t="n">
        <f aca="false">IF((GA267*(1+GA$5/Setup!$C$36)+IF($V268=8,N($F268),0))-CE268-EC268&lt;0.005,0,(GA267*(1+GA$5/Setup!$C$36)+IF($V268=8,N($F268),0))-CE268-EC268)</f>
        <v>0</v>
      </c>
      <c r="GB268" s="48" t="n">
        <f aca="false">IF((GB267*(1+GB$5/Setup!$C$36)+IF($V268=9,N($F268),0))-CF268-ED268&lt;0.005,0,(GB267*(1+GB$5/Setup!$C$36)+IF($V268=9,N($F268),0))-CF268-ED268)</f>
        <v>0</v>
      </c>
      <c r="GC268" s="48" t="n">
        <f aca="false">IF((GC267*(1+GC$5/Setup!$C$36)+IF($V268=10,N($F268),0))-CG268-EE268&lt;0.005,0,(GC267*(1+GC$5/Setup!$C$36)+IF($V268=10,N($F268),0))-CG268-EE268)</f>
        <v>0</v>
      </c>
      <c r="GD268" s="48" t="n">
        <f aca="false">IF((GD267*(1+GD$5/Setup!$C$36)+IF($V268=11,N($F268),0))-CH268-EF268&lt;0.005,0,(GD267*(1+GD$5/Setup!$C$36)+IF($V268=11,N($F268),0))-CH268-EF268)</f>
        <v>0</v>
      </c>
      <c r="GE268" s="48" t="n">
        <f aca="false">IF((GE267*(1+GE$5/Setup!$C$36)+IF($V268=12,N($F268),0))-CI268-EG268&lt;0.005,0,(GE267*(1+GE$5/Setup!$C$36)+IF($V268=12,N($F268),0))-CI268-EG268)</f>
        <v>0</v>
      </c>
      <c r="GF268" s="48" t="n">
        <f aca="false">IF((GF267*(1+GF$5/Setup!$C$36)+IF($V268=13,N($F268),0))-CJ268-EH268&lt;0.005,0,(GF267*(1+GF$5/Setup!$C$36)+IF($V268=13,N($F268),0))-CJ268-EH268)</f>
        <v>0</v>
      </c>
      <c r="GG268" s="48" t="n">
        <f aca="false">IF((GG267*(1+GG$5/Setup!$C$36)+IF($V268=14,N($F268),0))-CK268-EI268&lt;0.005,0,(GG267*(1+GG$5/Setup!$C$36)+IF($V268=14,N($F268),0))-CK268-EI268)</f>
        <v>0</v>
      </c>
      <c r="GH268" s="48" t="n">
        <f aca="false">IF((GH267*(1+GH$5/Setup!$C$36)+IF($V268=15,N($F268),0))-CL268-EJ268&lt;0.005,0,(GH267*(1+GH$5/Setup!$C$36)+IF($V268=15,N($F268),0))-CL268-EJ268)</f>
        <v>0</v>
      </c>
      <c r="GI268" s="48" t="n">
        <f aca="false">IF((GI267*(1+GI$5/Setup!$C$36)+IF($V268=16,N($F268),0))-CM268-EK268&lt;0.005,0,(GI267*(1+GI$5/Setup!$C$36)+IF($V268=16,N($F268),0))-CM268-EK268)</f>
        <v>0</v>
      </c>
      <c r="GJ268" s="48" t="n">
        <f aca="false">IF((GJ267*(1+GJ$5/Setup!$C$36)+IF($V268=17,N($F268),0))-CN268-EL268&lt;0.005,0,(GJ267*(1+GJ$5/Setup!$C$36)+IF($V268=17,N($F268),0))-CN268-EL268)</f>
        <v>0</v>
      </c>
      <c r="GK268" s="48" t="n">
        <f aca="false">IF((GK267*(1+GK$5/Setup!$C$36)+IF($V268=18,N($F268),0))-CO268-EM268&lt;0.005,0,(GK267*(1+GK$5/Setup!$C$36)+IF($V268=18,N($F268),0))-CO268-EM268)</f>
        <v>0</v>
      </c>
      <c r="GL268" s="48" t="n">
        <f aca="false">IF((GL267*(1+GL$5/Setup!$C$36)+IF($V268=19,N($F268),0))-CP268-EN268&lt;0.005,0,(GL267*(1+GL$5/Setup!$C$36)+IF($V268=19,N($F268),0))-CP268-EN268)</f>
        <v>0</v>
      </c>
      <c r="GM268" s="48" t="n">
        <f aca="false">IF((GM267*(1+GM$5/Setup!$C$36)+IF($V268=20,N($F268),0))-CQ268-EO268&lt;0.005,0,(GM267*(1+GM$5/Setup!$C$36)+IF($V268=20,N($F268),0))-CQ268-EO268)</f>
        <v>0</v>
      </c>
      <c r="GN268" s="48" t="n">
        <f aca="false">IF((GN267*(1+GN$5/Setup!$C$36)+IF($V268=21,N($F268),0))-CR268-EP268&lt;0.005,0,(GN267*(1+GN$5/Setup!$C$36)+IF($V268=21,N($F268),0))-CR268-EP268)</f>
        <v>0</v>
      </c>
      <c r="GO268" s="48" t="n">
        <f aca="false">IF((GO267*(1+GO$5/Setup!$C$36)+IF($V268=22,N($F268),0))-CS268-EQ268&lt;0.005,0,(GO267*(1+GO$5/Setup!$C$36)+IF($V268=22,N($F268),0))-CS268-EQ268)</f>
        <v>0</v>
      </c>
      <c r="GP268" s="48" t="n">
        <f aca="false">IF((GP267*(1+GP$5/Setup!$C$36)+IF($V268=23,N($F268),0))-CT268-ER268&lt;0.005,0,(GP267*(1+GP$5/Setup!$C$36)+IF($V268=23,N($F268),0))-CT268-ER268)</f>
        <v>0</v>
      </c>
      <c r="GQ268" s="48" t="n">
        <f aca="false">IF((GQ267*(1+GQ$5/Setup!$C$36)+IF($V268=24,N($F268),0))-CU268-ES268&lt;0.005,0,(GQ267*(1+GQ$5/Setup!$C$36)+IF($V268=24,N($F268),0))-CU268-ES268)</f>
        <v>0</v>
      </c>
      <c r="GR268" s="48" t="n">
        <f aca="false">IF((GR267*(1+GR$5/Setup!$C$36)+IF($V268=25,N($F268),0))-CV268-ET268&lt;0.005,0,(GR267*(1+GR$5/Setup!$C$36)+IF($V268=25,N($F268),0))-CV268-ET268)</f>
        <v>0</v>
      </c>
      <c r="GS268" s="48" t="n">
        <f aca="false">IF((GS267*(1+GS$5/Setup!$C$36)+IF($V268=26,N($F268),0))-CW268-EU268&lt;0.005,0,(GS267*(1+GS$5/Setup!$C$36)+IF($V268=26,N($F268),0))-CW268-EU268)</f>
        <v>0</v>
      </c>
      <c r="GT268" s="48" t="n">
        <f aca="false">IF((GT267*(1+GT$5/Setup!$C$36)+IF($V268=27,N($F268),0))-CX268-EV268&lt;0.005,0,(GT267*(1+GT$5/Setup!$C$36)+IF($V268=27,N($F268),0))-CX268-EV268)</f>
        <v>0</v>
      </c>
      <c r="GU268" s="48" t="n">
        <f aca="false">IF((GU267*(1+GU$5/Setup!$C$36)+IF($V268=28,N($F268),0))-CY268-EW268&lt;0.005,0,(GU267*(1+GU$5/Setup!$C$36)+IF($V268=28,N($F268),0))-CY268-EW268)</f>
        <v>0</v>
      </c>
      <c r="GV268" s="48" t="n">
        <f aca="false">IF((GV267*(1+GV$5/Setup!$C$36)+IF($V268=29,N($F268),0))-CZ268-EX268&lt;0.005,0,(GV267*(1+GV$5/Setup!$C$36)+IF($V268=29,N($F268),0))-CZ268-EX268)</f>
        <v>0</v>
      </c>
      <c r="GW268" s="48" t="n">
        <f aca="false">IF((GW267*(1+GW$5/Setup!$C$36)+IF($V268=30,N($F268),0))-DA268-EY268&lt;0.005,0,(GW267*(1+GW$5/Setup!$C$36)+IF($V268=30,N($F268),0))-DA268-EY268)</f>
        <v>0</v>
      </c>
      <c r="GX268" s="48" t="n">
        <f aca="false">IF((GX267*(1+GX$5/Setup!$C$36)+IF($V268=31,N($F268),0))-DB268-EZ268&lt;0.005,0,(GX267*(1+GX$5/Setup!$C$36)+IF($V268=31,N($F268),0))-DB268-EZ268)</f>
        <v>0</v>
      </c>
      <c r="GY268" s="48" t="n">
        <f aca="false">IF((GY267*(1+GY$5/Setup!$C$36)+IF($V268=32,N($F268),0))-DC268-FA268&lt;0.005,0,(GY267*(1+GY$5/Setup!$C$36)+IF($V268=32,N($F268),0))-DC268-FA268)</f>
        <v>0</v>
      </c>
      <c r="GZ268" s="48" t="n">
        <f aca="false">IF((GZ267*(1+GZ$5/Setup!$C$36)+IF($V268=33,N($F268),0))-DD268-FB268&lt;0.005,0,(GZ267*(1+GZ$5/Setup!$C$36)+IF($V268=33,N($F268),0))-DD268-FB268)</f>
        <v>0</v>
      </c>
      <c r="HA268" s="48" t="n">
        <f aca="false">IF((HA267*(1+HA$5/Setup!$C$36)+IF($V268=34,N($F268),0))-DE268-FC268&lt;0.005,0,(HA267*(1+HA$5/Setup!$C$36)+IF($V268=34,N($F268),0))-DE268-FC268)</f>
        <v>0</v>
      </c>
      <c r="HB268" s="48" t="n">
        <f aca="false">IF((HB267*(1+HB$5/Setup!$C$36)+IF($V268=35,N($F268),0))-DF268-FD268&lt;0.005,0,(HB267*(1+HB$5/Setup!$C$36)+IF($V268=35,N($F268),0))-DF268-FD268)</f>
        <v>0</v>
      </c>
      <c r="HC268" s="48" t="n">
        <f aca="false">IF((HC267*(1+HC$5/Setup!$C$36)+IF($V268=36,N($F268),0))-DG268-FE268&lt;0.005,0,(HC267*(1+HC$5/Setup!$C$36)+IF($V268=36,N($F268),0))-DG268-FE268)</f>
        <v>0</v>
      </c>
      <c r="HD268" s="48" t="n">
        <f aca="false">IF((HD267*(1+HD$5/Setup!$C$36)+IF($V268=37,N($F268),0))-DH268-FF268&lt;0.005,0,(HD267*(1+HD$5/Setup!$C$36)+IF($V268=37,N($F268),0))-DH268-FF268)</f>
        <v>0</v>
      </c>
      <c r="HE268" s="48" t="n">
        <f aca="false">IF((HE267*(1+HE$5/Setup!$C$36)+IF($V268=38,N($F268),0))-DI268-FG268&lt;0.005,0,(HE267*(1+HE$5/Setup!$C$36)+IF($V268=38,N($F268),0))-DI268-FG268)</f>
        <v>0</v>
      </c>
      <c r="HF268" s="48" t="n">
        <f aca="false">IF((HF267*(1+HF$5/Setup!$C$36)+IF($V268=39,N($F268),0))-DJ268-FH268&lt;0.005,0,(HF267*(1+HF$5/Setup!$C$36)+IF($V268=39,N($F268),0))-DJ268-FH268)</f>
        <v>0</v>
      </c>
      <c r="HG268" s="48" t="n">
        <f aca="false">IF((HG267*(1+HG$5/Setup!$C$36)+IF($V268=40,N($F268),0))-DK268-FI268&lt;0.005,0,(HG267*(1+HG$5/Setup!$C$36)+IF($V268=40,N($F268),0))-DK268-FI268)</f>
        <v>0</v>
      </c>
      <c r="HH268" s="48" t="n">
        <f aca="false">IF((HH267*(1+HH$5/Setup!$C$36)+IF($V268=41,N($F268),0))-DL268-FJ268&lt;0.005,0,(HH267*(1+HH$5/Setup!$C$36)+IF($V268=41,N($F268),0))-DL268-FJ268)</f>
        <v>0</v>
      </c>
      <c r="HI268" s="48" t="n">
        <f aca="false">IF((HI267*(1+HI$5/Setup!$C$36)+IF($V268=42,N($F268),0))-DM268-FK268&lt;0.005,0,(HI267*(1+HI$5/Setup!$C$36)+IF($V268=42,N($F268),0))-DM268-FK268)</f>
        <v>0</v>
      </c>
      <c r="HJ268" s="48" t="n">
        <f aca="false">IF((HJ267*(1+HJ$5/Setup!$C$36)+IF($V268=43,N($F268),0))-DN268-FL268&lt;0.005,0,(HJ267*(1+HJ$5/Setup!$C$36)+IF($V268=43,N($F268),0))-DN268-FL268)</f>
        <v>0</v>
      </c>
      <c r="HK268" s="48" t="n">
        <f aca="false">IF((HK267*(1+HK$5/Setup!$C$36)+IF($V268=44,N($F268),0))-DO268-FM268&lt;0.005,0,(HK267*(1+HK$5/Setup!$C$36)+IF($V268=44,N($F268),0))-DO268-FM268)</f>
        <v>0</v>
      </c>
      <c r="HL268" s="48" t="n">
        <f aca="false">IF((HL267*(1+HL$5/Setup!$C$36)+IF($V268=45,N($F268),0))-DP268-FN268&lt;0.005,0,(HL267*(1+HL$5/Setup!$C$36)+IF($V268=45,N($F268),0))-DP268-FN268)</f>
        <v>0</v>
      </c>
      <c r="HM268" s="48" t="n">
        <f aca="false">IF((HM267*(1+HM$5/Setup!$C$36)+IF($V268=46,N($F268),0))-DQ268-FO268&lt;0.005,0,(HM267*(1+HM$5/Setup!$C$36)+IF($V268=46,N($F268),0))-DQ268-FO268)</f>
        <v>0</v>
      </c>
      <c r="HN268" s="48" t="n">
        <f aca="false">IF((HN267*(1+HN$5/Setup!$C$36)+IF($V268=47,N($F268),0))-DR268-FP268&lt;0.005,0,(HN267*(1+HN$5/Setup!$C$36)+IF($V268=47,N($F268),0))-DR268-FP268)</f>
        <v>0</v>
      </c>
      <c r="HO268" s="48" t="n">
        <f aca="false">IF((HO267*(1+HO$5/Setup!$C$36)+IF($V268=48,N($F268),0))-DS268-FQ268&lt;0.005,0,(HO267*(1+HO$5/Setup!$C$36)+IF($V268=48,N($F268),0))-DS268-FQ268)</f>
        <v>0</v>
      </c>
      <c r="HP268" s="48" t="n">
        <f aca="false">IF((HP267*(1+HP$5/Setup!$C$36)+IF($V268=49,N($F268),0))-DT268-FR268&lt;0.005,0,(HP267*(1+HP$5/Setup!$C$36)+IF($V268=49,N($F268),0))-DT268-FR268)</f>
        <v>0</v>
      </c>
      <c r="HQ268" s="48" t="n">
        <f aca="false">IF((HQ267*(1+HQ$5/Setup!$C$36)+IF($V268=50,N($F268),0))-DU268-FS268&lt;0.005,0,(HQ267*(1+HQ$5/Setup!$C$36)+IF($V268=50,N($F268),0))-DU268-FS268)</f>
        <v>0</v>
      </c>
    </row>
    <row r="269" customFormat="false" ht="15" hidden="false" customHeight="false" outlineLevel="0" collapsed="false">
      <c r="A269" s="44" t="n">
        <v>261</v>
      </c>
      <c r="B269" s="45" t="n">
        <f aca="false">IF(Setup!$C$7="Every month",EDATE(Setup!$C$8,($A269-1)),IF(Setup!$C$7="Twice a month",DATE(YEAR(Setup!$C$8),MONTH(Setup!$C$8)+INT((($A269-1)+Setup!$C$41)/2),MIN(IF(MOD(($A269-1)+Setup!$C$41,2)=0,Setup!$C$39,Setup!$C$40),DAY(EOMONTH(DATE(YEAR(Setup!$C$8),MONTH(Setup!$C$8)+INT((($A269-1)+Setup!$C$41)/2),1),0)))),Setup!$C$8+($A269-1)*IF(Setup!$C$7="Every week",7,14)))</f>
        <v>49965</v>
      </c>
      <c r="C269" s="45" t="n">
        <f aca="false">IF(Setup!$C$7="Every month",EDATE(Setup!$C$8,$A269),IF(Setup!$C$7="Twice a month",DATE(YEAR(Setup!$C$8),MONTH(Setup!$C$8)+INT(($A269+Setup!$C$41)/2),MIN(IF(MOD($A269+Setup!$C$41,2)=0,Setup!$C$39,Setup!$C$40),DAY(EOMONTH(DATE(YEAR(Setup!$C$8),MONTH(Setup!$C$8)+INT(($A269+Setup!$C$41)/2),1),0)))),Setup!$C$8+$A269*IF(Setup!$C$7="Every week",7,14)))</f>
        <v>49979</v>
      </c>
      <c r="D269" s="46"/>
      <c r="E269" s="47"/>
      <c r="F269" s="47"/>
      <c r="G269" s="47"/>
      <c r="H269" s="47"/>
      <c r="I269" s="48" t="n">
        <f aca="false">N(Setup!$C$11)+N(E269)</f>
        <v>100</v>
      </c>
      <c r="J269" s="48" t="n">
        <f aca="false">MIN(Setup!$C$37,MAX(I269,0))</f>
        <v>9.23076923076923</v>
      </c>
      <c r="K269" s="48" t="n">
        <f aca="false">MIN(MAX(N(Setup!$C$14)-L268,0),MAX(I269-J269,0))</f>
        <v>0</v>
      </c>
      <c r="L269" s="48" t="n">
        <f aca="false">L268+K269-N(G269)</f>
        <v>500</v>
      </c>
      <c r="M269" s="48" t="n">
        <f aca="false">M268+J269-N(H269)</f>
        <v>2409.23076923077</v>
      </c>
      <c r="N269" s="48" t="n">
        <f aca="false">SUM(BX269:DU269)</f>
        <v>0</v>
      </c>
      <c r="O269" s="48" t="n">
        <f aca="false">SUM(Z269:BW269)-N269</f>
        <v>40</v>
      </c>
      <c r="P269" s="48" t="n">
        <f aca="false">MAX(I269-J269-K269,0)+O269</f>
        <v>130.769230769231</v>
      </c>
      <c r="Q269" s="48" t="n">
        <f aca="false">SUM(DV269:FS269)</f>
        <v>0</v>
      </c>
      <c r="R269" s="49" t="n">
        <f aca="false">N269+J269+K269+Q269</f>
        <v>9.23076923076923</v>
      </c>
      <c r="S269" s="48" t="n">
        <f aca="false">T269-T268-N(F269)+N269+Q269</f>
        <v>0</v>
      </c>
      <c r="T269" s="49" t="n">
        <f aca="false">SUM(FT269:HQ269)</f>
        <v>0</v>
      </c>
      <c r="U269" s="44" t="str">
        <f aca="false">IF(T268&lt;0.005,"",INDEX(Helpers!$C$2:$C$51,IF(_xlfn.MINIFS($DV$6:$FS$6,DV269:FS269,"&gt;0.005")=0,V269,_xlfn.MINIFS($DV$6:$FS$6,DV269:FS269,"&gt;0.005"))))</f>
        <v/>
      </c>
      <c r="V269" s="44" t="n">
        <f aca="false">IF(_xlfn.MINIFS($FT$6:$HQ$6,FT268:HQ268,"&gt;0.005")=0,1,_xlfn.MINIFS($FT$6:$HQ$6,FT268:HQ268,"&gt;0.005"))</f>
        <v>1</v>
      </c>
      <c r="W269" s="44" t="n">
        <f aca="false">IF(AND(D269&lt;&gt;"Paid",T268&gt;0.005),1,0)</f>
        <v>0</v>
      </c>
      <c r="X269" s="48" t="n">
        <f aca="false">SUMPRODUCT(((Helpers!$G$2:$G$51*(1+(Helpers!$D$2:$D$51+0.000000001)/12)^(($B269-Setup!$C$8)/(365.25/12))-Helpers!$E$2:$E$51*((1+(Helpers!$D$2:$D$51+0.000000001)/12)^(($B269-Setup!$C$8)/(365.25/12))-1)/((Helpers!$D$2:$D$51+0.000000001)/12))&gt;0)*(Helpers!$G$2:$G$51*(1+(Helpers!$D$2:$D$51+0.000000001)/12)^(($B269-Setup!$C$8)/(365.25/12))-Helpers!$E$2:$E$51*((1+(Helpers!$D$2:$D$51+0.000000001)/12)^(($B269-Setup!$C$8)/(365.25/12))-1)/((Helpers!$D$2:$D$51+0.000000001)/12)))</f>
        <v>0</v>
      </c>
      <c r="Y269" s="48"/>
      <c r="Z269" s="48" t="n">
        <f aca="false">IF(OR(N(Z$5)=0,Z$6=""),0,Z$5*((DATE(YEAR($B269),MONTH($B269),MIN(Z$6,DAY(EOMONTH($B269,0))))&gt;=$B269)*(DATE(YEAR($B269),MONTH($B269),MIN(Z$6,DAY(EOMONTH($B269,0))))&lt;$C269)+(DATE(YEAR($B269),MONTH($B269)+1,MIN(Z$6,DAY(EOMONTH($B269,1))))&gt;=$B269)*(DATE(YEAR($B269),MONTH($B269)+1,MIN(Z$6,DAY(EOMONTH($B269,1))))&lt;$C269)))</f>
        <v>0</v>
      </c>
      <c r="AA269" s="48" t="n">
        <f aca="false">IF(OR(N(AA$5)=0,AA$6=""),0,AA$5*((DATE(YEAR($B269),MONTH($B269),MIN(AA$6,DAY(EOMONTH($B269,0))))&gt;=$B269)*(DATE(YEAR($B269),MONTH($B269),MIN(AA$6,DAY(EOMONTH($B269,0))))&lt;$C269)+(DATE(YEAR($B269),MONTH($B269)+1,MIN(AA$6,DAY(EOMONTH($B269,1))))&gt;=$B269)*(DATE(YEAR($B269),MONTH($B269)+1,MIN(AA$6,DAY(EOMONTH($B269,1))))&lt;$C269)))</f>
        <v>40</v>
      </c>
      <c r="AB269" s="48" t="n">
        <f aca="false">IF(OR(N(AB$5)=0,AB$6=""),0,AB$5*((DATE(YEAR($B269),MONTH($B269),MIN(AB$6,DAY(EOMONTH($B269,0))))&gt;=$B269)*(DATE(YEAR($B269),MONTH($B269),MIN(AB$6,DAY(EOMONTH($B269,0))))&lt;$C269)+(DATE(YEAR($B269),MONTH($B269)+1,MIN(AB$6,DAY(EOMONTH($B269,1))))&gt;=$B269)*(DATE(YEAR($B269),MONTH($B269)+1,MIN(AB$6,DAY(EOMONTH($B269,1))))&lt;$C269)))</f>
        <v>0</v>
      </c>
      <c r="AC269" s="48" t="n">
        <f aca="false">IF(OR(N(AC$5)=0,AC$6=""),0,AC$5*((DATE(YEAR($B269),MONTH($B269),MIN(AC$6,DAY(EOMONTH($B269,0))))&gt;=$B269)*(DATE(YEAR($B269),MONTH($B269),MIN(AC$6,DAY(EOMONTH($B269,0))))&lt;$C269)+(DATE(YEAR($B269),MONTH($B269)+1,MIN(AC$6,DAY(EOMONTH($B269,1))))&gt;=$B269)*(DATE(YEAR($B269),MONTH($B269)+1,MIN(AC$6,DAY(EOMONTH($B269,1))))&lt;$C269)))</f>
        <v>0</v>
      </c>
      <c r="AD269" s="48" t="n">
        <f aca="false">IF(OR(N(AD$5)=0,AD$6=""),0,AD$5*((DATE(YEAR($B269),MONTH($B269),MIN(AD$6,DAY(EOMONTH($B269,0))))&gt;=$B269)*(DATE(YEAR($B269),MONTH($B269),MIN(AD$6,DAY(EOMONTH($B269,0))))&lt;$C269)+(DATE(YEAR($B269),MONTH($B269)+1,MIN(AD$6,DAY(EOMONTH($B269,1))))&gt;=$B269)*(DATE(YEAR($B269),MONTH($B269)+1,MIN(AD$6,DAY(EOMONTH($B269,1))))&lt;$C269)))</f>
        <v>0</v>
      </c>
      <c r="AE269" s="48" t="n">
        <f aca="false">IF(OR(N(AE$5)=0,AE$6=""),0,AE$5*((DATE(YEAR($B269),MONTH($B269),MIN(AE$6,DAY(EOMONTH($B269,0))))&gt;=$B269)*(DATE(YEAR($B269),MONTH($B269),MIN(AE$6,DAY(EOMONTH($B269,0))))&lt;$C269)+(DATE(YEAR($B269),MONTH($B269)+1,MIN(AE$6,DAY(EOMONTH($B269,1))))&gt;=$B269)*(DATE(YEAR($B269),MONTH($B269)+1,MIN(AE$6,DAY(EOMONTH($B269,1))))&lt;$C269)))</f>
        <v>0</v>
      </c>
      <c r="AF269" s="48" t="n">
        <f aca="false">IF(OR(N(AF$5)=0,AF$6=""),0,AF$5*((DATE(YEAR($B269),MONTH($B269),MIN(AF$6,DAY(EOMONTH($B269,0))))&gt;=$B269)*(DATE(YEAR($B269),MONTH($B269),MIN(AF$6,DAY(EOMONTH($B269,0))))&lt;$C269)+(DATE(YEAR($B269),MONTH($B269)+1,MIN(AF$6,DAY(EOMONTH($B269,1))))&gt;=$B269)*(DATE(YEAR($B269),MONTH($B269)+1,MIN(AF$6,DAY(EOMONTH($B269,1))))&lt;$C269)))</f>
        <v>0</v>
      </c>
      <c r="AG269" s="48" t="n">
        <f aca="false">IF(OR(N(AG$5)=0,AG$6=""),0,AG$5*((DATE(YEAR($B269),MONTH($B269),MIN(AG$6,DAY(EOMONTH($B269,0))))&gt;=$B269)*(DATE(YEAR($B269),MONTH($B269),MIN(AG$6,DAY(EOMONTH($B269,0))))&lt;$C269)+(DATE(YEAR($B269),MONTH($B269)+1,MIN(AG$6,DAY(EOMONTH($B269,1))))&gt;=$B269)*(DATE(YEAR($B269),MONTH($B269)+1,MIN(AG$6,DAY(EOMONTH($B269,1))))&lt;$C269)))</f>
        <v>0</v>
      </c>
      <c r="AH269" s="48" t="n">
        <f aca="false">IF(OR(N(AH$5)=0,AH$6=""),0,AH$5*((DATE(YEAR($B269),MONTH($B269),MIN(AH$6,DAY(EOMONTH($B269,0))))&gt;=$B269)*(DATE(YEAR($B269),MONTH($B269),MIN(AH$6,DAY(EOMONTH($B269,0))))&lt;$C269)+(DATE(YEAR($B269),MONTH($B269)+1,MIN(AH$6,DAY(EOMONTH($B269,1))))&gt;=$B269)*(DATE(YEAR($B269),MONTH($B269)+1,MIN(AH$6,DAY(EOMONTH($B269,1))))&lt;$C269)))</f>
        <v>0</v>
      </c>
      <c r="AI269" s="48" t="n">
        <f aca="false">IF(OR(N(AI$5)=0,AI$6=""),0,AI$5*((DATE(YEAR($B269),MONTH($B269),MIN(AI$6,DAY(EOMONTH($B269,0))))&gt;=$B269)*(DATE(YEAR($B269),MONTH($B269),MIN(AI$6,DAY(EOMONTH($B269,0))))&lt;$C269)+(DATE(YEAR($B269),MONTH($B269)+1,MIN(AI$6,DAY(EOMONTH($B269,1))))&gt;=$B269)*(DATE(YEAR($B269),MONTH($B269)+1,MIN(AI$6,DAY(EOMONTH($B269,1))))&lt;$C269)))</f>
        <v>0</v>
      </c>
      <c r="AJ269" s="48" t="n">
        <f aca="false">IF(OR(N(AJ$5)=0,AJ$6=""),0,AJ$5*((DATE(YEAR($B269),MONTH($B269),MIN(AJ$6,DAY(EOMONTH($B269,0))))&gt;=$B269)*(DATE(YEAR($B269),MONTH($B269),MIN(AJ$6,DAY(EOMONTH($B269,0))))&lt;$C269)+(DATE(YEAR($B269),MONTH($B269)+1,MIN(AJ$6,DAY(EOMONTH($B269,1))))&gt;=$B269)*(DATE(YEAR($B269),MONTH($B269)+1,MIN(AJ$6,DAY(EOMONTH($B269,1))))&lt;$C269)))</f>
        <v>0</v>
      </c>
      <c r="AK269" s="48" t="n">
        <f aca="false">IF(OR(N(AK$5)=0,AK$6=""),0,AK$5*((DATE(YEAR($B269),MONTH($B269),MIN(AK$6,DAY(EOMONTH($B269,0))))&gt;=$B269)*(DATE(YEAR($B269),MONTH($B269),MIN(AK$6,DAY(EOMONTH($B269,0))))&lt;$C269)+(DATE(YEAR($B269),MONTH($B269)+1,MIN(AK$6,DAY(EOMONTH($B269,1))))&gt;=$B269)*(DATE(YEAR($B269),MONTH($B269)+1,MIN(AK$6,DAY(EOMONTH($B269,1))))&lt;$C269)))</f>
        <v>0</v>
      </c>
      <c r="AL269" s="48" t="n">
        <f aca="false">IF(OR(N(AL$5)=0,AL$6=""),0,AL$5*((DATE(YEAR($B269),MONTH($B269),MIN(AL$6,DAY(EOMONTH($B269,0))))&gt;=$B269)*(DATE(YEAR($B269),MONTH($B269),MIN(AL$6,DAY(EOMONTH($B269,0))))&lt;$C269)+(DATE(YEAR($B269),MONTH($B269)+1,MIN(AL$6,DAY(EOMONTH($B269,1))))&gt;=$B269)*(DATE(YEAR($B269),MONTH($B269)+1,MIN(AL$6,DAY(EOMONTH($B269,1))))&lt;$C269)))</f>
        <v>0</v>
      </c>
      <c r="AM269" s="48" t="n">
        <f aca="false">IF(OR(N(AM$5)=0,AM$6=""),0,AM$5*((DATE(YEAR($B269),MONTH($B269),MIN(AM$6,DAY(EOMONTH($B269,0))))&gt;=$B269)*(DATE(YEAR($B269),MONTH($B269),MIN(AM$6,DAY(EOMONTH($B269,0))))&lt;$C269)+(DATE(YEAR($B269),MONTH($B269)+1,MIN(AM$6,DAY(EOMONTH($B269,1))))&gt;=$B269)*(DATE(YEAR($B269),MONTH($B269)+1,MIN(AM$6,DAY(EOMONTH($B269,1))))&lt;$C269)))</f>
        <v>0</v>
      </c>
      <c r="AN269" s="48" t="n">
        <f aca="false">IF(OR(N(AN$5)=0,AN$6=""),0,AN$5*((DATE(YEAR($B269),MONTH($B269),MIN(AN$6,DAY(EOMONTH($B269,0))))&gt;=$B269)*(DATE(YEAR($B269),MONTH($B269),MIN(AN$6,DAY(EOMONTH($B269,0))))&lt;$C269)+(DATE(YEAR($B269),MONTH($B269)+1,MIN(AN$6,DAY(EOMONTH($B269,1))))&gt;=$B269)*(DATE(YEAR($B269),MONTH($B269)+1,MIN(AN$6,DAY(EOMONTH($B269,1))))&lt;$C269)))</f>
        <v>0</v>
      </c>
      <c r="AO269" s="48" t="n">
        <f aca="false">IF(OR(N(AO$5)=0,AO$6=""),0,AO$5*((DATE(YEAR($B269),MONTH($B269),MIN(AO$6,DAY(EOMONTH($B269,0))))&gt;=$B269)*(DATE(YEAR($B269),MONTH($B269),MIN(AO$6,DAY(EOMONTH($B269,0))))&lt;$C269)+(DATE(YEAR($B269),MONTH($B269)+1,MIN(AO$6,DAY(EOMONTH($B269,1))))&gt;=$B269)*(DATE(YEAR($B269),MONTH($B269)+1,MIN(AO$6,DAY(EOMONTH($B269,1))))&lt;$C269)))</f>
        <v>0</v>
      </c>
      <c r="AP269" s="48" t="n">
        <f aca="false">IF(OR(N(AP$5)=0,AP$6=""),0,AP$5*((DATE(YEAR($B269),MONTH($B269),MIN(AP$6,DAY(EOMONTH($B269,0))))&gt;=$B269)*(DATE(YEAR($B269),MONTH($B269),MIN(AP$6,DAY(EOMONTH($B269,0))))&lt;$C269)+(DATE(YEAR($B269),MONTH($B269)+1,MIN(AP$6,DAY(EOMONTH($B269,1))))&gt;=$B269)*(DATE(YEAR($B269),MONTH($B269)+1,MIN(AP$6,DAY(EOMONTH($B269,1))))&lt;$C269)))</f>
        <v>0</v>
      </c>
      <c r="AQ269" s="48" t="n">
        <f aca="false">IF(OR(N(AQ$5)=0,AQ$6=""),0,AQ$5*((DATE(YEAR($B269),MONTH($B269),MIN(AQ$6,DAY(EOMONTH($B269,0))))&gt;=$B269)*(DATE(YEAR($B269),MONTH($B269),MIN(AQ$6,DAY(EOMONTH($B269,0))))&lt;$C269)+(DATE(YEAR($B269),MONTH($B269)+1,MIN(AQ$6,DAY(EOMONTH($B269,1))))&gt;=$B269)*(DATE(YEAR($B269),MONTH($B269)+1,MIN(AQ$6,DAY(EOMONTH($B269,1))))&lt;$C269)))</f>
        <v>0</v>
      </c>
      <c r="AR269" s="48" t="n">
        <f aca="false">IF(OR(N(AR$5)=0,AR$6=""),0,AR$5*((DATE(YEAR($B269),MONTH($B269),MIN(AR$6,DAY(EOMONTH($B269,0))))&gt;=$B269)*(DATE(YEAR($B269),MONTH($B269),MIN(AR$6,DAY(EOMONTH($B269,0))))&lt;$C269)+(DATE(YEAR($B269),MONTH($B269)+1,MIN(AR$6,DAY(EOMONTH($B269,1))))&gt;=$B269)*(DATE(YEAR($B269),MONTH($B269)+1,MIN(AR$6,DAY(EOMONTH($B269,1))))&lt;$C269)))</f>
        <v>0</v>
      </c>
      <c r="AS269" s="48" t="n">
        <f aca="false">IF(OR(N(AS$5)=0,AS$6=""),0,AS$5*((DATE(YEAR($B269),MONTH($B269),MIN(AS$6,DAY(EOMONTH($B269,0))))&gt;=$B269)*(DATE(YEAR($B269),MONTH($B269),MIN(AS$6,DAY(EOMONTH($B269,0))))&lt;$C269)+(DATE(YEAR($B269),MONTH($B269)+1,MIN(AS$6,DAY(EOMONTH($B269,1))))&gt;=$B269)*(DATE(YEAR($B269),MONTH($B269)+1,MIN(AS$6,DAY(EOMONTH($B269,1))))&lt;$C269)))</f>
        <v>0</v>
      </c>
      <c r="AT269" s="48" t="n">
        <f aca="false">IF(OR(N(AT$5)=0,AT$6=""),0,AT$5*((DATE(YEAR($B269),MONTH($B269),MIN(AT$6,DAY(EOMONTH($B269,0))))&gt;=$B269)*(DATE(YEAR($B269),MONTH($B269),MIN(AT$6,DAY(EOMONTH($B269,0))))&lt;$C269)+(DATE(YEAR($B269),MONTH($B269)+1,MIN(AT$6,DAY(EOMONTH($B269,1))))&gt;=$B269)*(DATE(YEAR($B269),MONTH($B269)+1,MIN(AT$6,DAY(EOMONTH($B269,1))))&lt;$C269)))</f>
        <v>0</v>
      </c>
      <c r="AU269" s="48" t="n">
        <f aca="false">IF(OR(N(AU$5)=0,AU$6=""),0,AU$5*((DATE(YEAR($B269),MONTH($B269),MIN(AU$6,DAY(EOMONTH($B269,0))))&gt;=$B269)*(DATE(YEAR($B269),MONTH($B269),MIN(AU$6,DAY(EOMONTH($B269,0))))&lt;$C269)+(DATE(YEAR($B269),MONTH($B269)+1,MIN(AU$6,DAY(EOMONTH($B269,1))))&gt;=$B269)*(DATE(YEAR($B269),MONTH($B269)+1,MIN(AU$6,DAY(EOMONTH($B269,1))))&lt;$C269)))</f>
        <v>0</v>
      </c>
      <c r="AV269" s="48" t="n">
        <f aca="false">IF(OR(N(AV$5)=0,AV$6=""),0,AV$5*((DATE(YEAR($B269),MONTH($B269),MIN(AV$6,DAY(EOMONTH($B269,0))))&gt;=$B269)*(DATE(YEAR($B269),MONTH($B269),MIN(AV$6,DAY(EOMONTH($B269,0))))&lt;$C269)+(DATE(YEAR($B269),MONTH($B269)+1,MIN(AV$6,DAY(EOMONTH($B269,1))))&gt;=$B269)*(DATE(YEAR($B269),MONTH($B269)+1,MIN(AV$6,DAY(EOMONTH($B269,1))))&lt;$C269)))</f>
        <v>0</v>
      </c>
      <c r="AW269" s="48" t="n">
        <f aca="false">IF(OR(N(AW$5)=0,AW$6=""),0,AW$5*((DATE(YEAR($B269),MONTH($B269),MIN(AW$6,DAY(EOMONTH($B269,0))))&gt;=$B269)*(DATE(YEAR($B269),MONTH($B269),MIN(AW$6,DAY(EOMONTH($B269,0))))&lt;$C269)+(DATE(YEAR($B269),MONTH($B269)+1,MIN(AW$6,DAY(EOMONTH($B269,1))))&gt;=$B269)*(DATE(YEAR($B269),MONTH($B269)+1,MIN(AW$6,DAY(EOMONTH($B269,1))))&lt;$C269)))</f>
        <v>0</v>
      </c>
      <c r="AX269" s="48" t="n">
        <f aca="false">IF(OR(N(AX$5)=0,AX$6=""),0,AX$5*((DATE(YEAR($B269),MONTH($B269),MIN(AX$6,DAY(EOMONTH($B269,0))))&gt;=$B269)*(DATE(YEAR($B269),MONTH($B269),MIN(AX$6,DAY(EOMONTH($B269,0))))&lt;$C269)+(DATE(YEAR($B269),MONTH($B269)+1,MIN(AX$6,DAY(EOMONTH($B269,1))))&gt;=$B269)*(DATE(YEAR($B269),MONTH($B269)+1,MIN(AX$6,DAY(EOMONTH($B269,1))))&lt;$C269)))</f>
        <v>0</v>
      </c>
      <c r="AY269" s="48" t="n">
        <f aca="false">IF(OR(N(AY$5)=0,AY$6=""),0,AY$5*((DATE(YEAR($B269),MONTH($B269),MIN(AY$6,DAY(EOMONTH($B269,0))))&gt;=$B269)*(DATE(YEAR($B269),MONTH($B269),MIN(AY$6,DAY(EOMONTH($B269,0))))&lt;$C269)+(DATE(YEAR($B269),MONTH($B269)+1,MIN(AY$6,DAY(EOMONTH($B269,1))))&gt;=$B269)*(DATE(YEAR($B269),MONTH($B269)+1,MIN(AY$6,DAY(EOMONTH($B269,1))))&lt;$C269)))</f>
        <v>0</v>
      </c>
      <c r="AZ269" s="48" t="n">
        <f aca="false">IF(OR(N(AZ$5)=0,AZ$6=""),0,AZ$5*((DATE(YEAR($B269),MONTH($B269),MIN(AZ$6,DAY(EOMONTH($B269,0))))&gt;=$B269)*(DATE(YEAR($B269),MONTH($B269),MIN(AZ$6,DAY(EOMONTH($B269,0))))&lt;$C269)+(DATE(YEAR($B269),MONTH($B269)+1,MIN(AZ$6,DAY(EOMONTH($B269,1))))&gt;=$B269)*(DATE(YEAR($B269),MONTH($B269)+1,MIN(AZ$6,DAY(EOMONTH($B269,1))))&lt;$C269)))</f>
        <v>0</v>
      </c>
      <c r="BA269" s="48" t="n">
        <f aca="false">IF(OR(N(BA$5)=0,BA$6=""),0,BA$5*((DATE(YEAR($B269),MONTH($B269),MIN(BA$6,DAY(EOMONTH($B269,0))))&gt;=$B269)*(DATE(YEAR($B269),MONTH($B269),MIN(BA$6,DAY(EOMONTH($B269,0))))&lt;$C269)+(DATE(YEAR($B269),MONTH($B269)+1,MIN(BA$6,DAY(EOMONTH($B269,1))))&gt;=$B269)*(DATE(YEAR($B269),MONTH($B269)+1,MIN(BA$6,DAY(EOMONTH($B269,1))))&lt;$C269)))</f>
        <v>0</v>
      </c>
      <c r="BB269" s="48" t="n">
        <f aca="false">IF(OR(N(BB$5)=0,BB$6=""),0,BB$5*((DATE(YEAR($B269),MONTH($B269),MIN(BB$6,DAY(EOMONTH($B269,0))))&gt;=$B269)*(DATE(YEAR($B269),MONTH($B269),MIN(BB$6,DAY(EOMONTH($B269,0))))&lt;$C269)+(DATE(YEAR($B269),MONTH($B269)+1,MIN(BB$6,DAY(EOMONTH($B269,1))))&gt;=$B269)*(DATE(YEAR($B269),MONTH($B269)+1,MIN(BB$6,DAY(EOMONTH($B269,1))))&lt;$C269)))</f>
        <v>0</v>
      </c>
      <c r="BC269" s="48" t="n">
        <f aca="false">IF(OR(N(BC$5)=0,BC$6=""),0,BC$5*((DATE(YEAR($B269),MONTH($B269),MIN(BC$6,DAY(EOMONTH($B269,0))))&gt;=$B269)*(DATE(YEAR($B269),MONTH($B269),MIN(BC$6,DAY(EOMONTH($B269,0))))&lt;$C269)+(DATE(YEAR($B269),MONTH($B269)+1,MIN(BC$6,DAY(EOMONTH($B269,1))))&gt;=$B269)*(DATE(YEAR($B269),MONTH($B269)+1,MIN(BC$6,DAY(EOMONTH($B269,1))))&lt;$C269)))</f>
        <v>0</v>
      </c>
      <c r="BD269" s="48" t="n">
        <f aca="false">IF(OR(N(BD$5)=0,BD$6=""),0,BD$5*((DATE(YEAR($B269),MONTH($B269),MIN(BD$6,DAY(EOMONTH($B269,0))))&gt;=$B269)*(DATE(YEAR($B269),MONTH($B269),MIN(BD$6,DAY(EOMONTH($B269,0))))&lt;$C269)+(DATE(YEAR($B269),MONTH($B269)+1,MIN(BD$6,DAY(EOMONTH($B269,1))))&gt;=$B269)*(DATE(YEAR($B269),MONTH($B269)+1,MIN(BD$6,DAY(EOMONTH($B269,1))))&lt;$C269)))</f>
        <v>0</v>
      </c>
      <c r="BE269" s="48" t="n">
        <f aca="false">IF(OR(N(BE$5)=0,BE$6=""),0,BE$5*((DATE(YEAR($B269),MONTH($B269),MIN(BE$6,DAY(EOMONTH($B269,0))))&gt;=$B269)*(DATE(YEAR($B269),MONTH($B269),MIN(BE$6,DAY(EOMONTH($B269,0))))&lt;$C269)+(DATE(YEAR($B269),MONTH($B269)+1,MIN(BE$6,DAY(EOMONTH($B269,1))))&gt;=$B269)*(DATE(YEAR($B269),MONTH($B269)+1,MIN(BE$6,DAY(EOMONTH($B269,1))))&lt;$C269)))</f>
        <v>0</v>
      </c>
      <c r="BF269" s="48" t="n">
        <f aca="false">IF(OR(N(BF$5)=0,BF$6=""),0,BF$5*((DATE(YEAR($B269),MONTH($B269),MIN(BF$6,DAY(EOMONTH($B269,0))))&gt;=$B269)*(DATE(YEAR($B269),MONTH($B269),MIN(BF$6,DAY(EOMONTH($B269,0))))&lt;$C269)+(DATE(YEAR($B269),MONTH($B269)+1,MIN(BF$6,DAY(EOMONTH($B269,1))))&gt;=$B269)*(DATE(YEAR($B269),MONTH($B269)+1,MIN(BF$6,DAY(EOMONTH($B269,1))))&lt;$C269)))</f>
        <v>0</v>
      </c>
      <c r="BG269" s="48" t="n">
        <f aca="false">IF(OR(N(BG$5)=0,BG$6=""),0,BG$5*((DATE(YEAR($B269),MONTH($B269),MIN(BG$6,DAY(EOMONTH($B269,0))))&gt;=$B269)*(DATE(YEAR($B269),MONTH($B269),MIN(BG$6,DAY(EOMONTH($B269,0))))&lt;$C269)+(DATE(YEAR($B269),MONTH($B269)+1,MIN(BG$6,DAY(EOMONTH($B269,1))))&gt;=$B269)*(DATE(YEAR($B269),MONTH($B269)+1,MIN(BG$6,DAY(EOMONTH($B269,1))))&lt;$C269)))</f>
        <v>0</v>
      </c>
      <c r="BH269" s="48" t="n">
        <f aca="false">IF(OR(N(BH$5)=0,BH$6=""),0,BH$5*((DATE(YEAR($B269),MONTH($B269),MIN(BH$6,DAY(EOMONTH($B269,0))))&gt;=$B269)*(DATE(YEAR($B269),MONTH($B269),MIN(BH$6,DAY(EOMONTH($B269,0))))&lt;$C269)+(DATE(YEAR($B269),MONTH($B269)+1,MIN(BH$6,DAY(EOMONTH($B269,1))))&gt;=$B269)*(DATE(YEAR($B269),MONTH($B269)+1,MIN(BH$6,DAY(EOMONTH($B269,1))))&lt;$C269)))</f>
        <v>0</v>
      </c>
      <c r="BI269" s="48" t="n">
        <f aca="false">IF(OR(N(BI$5)=0,BI$6=""),0,BI$5*((DATE(YEAR($B269),MONTH($B269),MIN(BI$6,DAY(EOMONTH($B269,0))))&gt;=$B269)*(DATE(YEAR($B269),MONTH($B269),MIN(BI$6,DAY(EOMONTH($B269,0))))&lt;$C269)+(DATE(YEAR($B269),MONTH($B269)+1,MIN(BI$6,DAY(EOMONTH($B269,1))))&gt;=$B269)*(DATE(YEAR($B269),MONTH($B269)+1,MIN(BI$6,DAY(EOMONTH($B269,1))))&lt;$C269)))</f>
        <v>0</v>
      </c>
      <c r="BJ269" s="48" t="n">
        <f aca="false">IF(OR(N(BJ$5)=0,BJ$6=""),0,BJ$5*((DATE(YEAR($B269),MONTH($B269),MIN(BJ$6,DAY(EOMONTH($B269,0))))&gt;=$B269)*(DATE(YEAR($B269),MONTH($B269),MIN(BJ$6,DAY(EOMONTH($B269,0))))&lt;$C269)+(DATE(YEAR($B269),MONTH($B269)+1,MIN(BJ$6,DAY(EOMONTH($B269,1))))&gt;=$B269)*(DATE(YEAR($B269),MONTH($B269)+1,MIN(BJ$6,DAY(EOMONTH($B269,1))))&lt;$C269)))</f>
        <v>0</v>
      </c>
      <c r="BK269" s="48" t="n">
        <f aca="false">IF(OR(N(BK$5)=0,BK$6=""),0,BK$5*((DATE(YEAR($B269),MONTH($B269),MIN(BK$6,DAY(EOMONTH($B269,0))))&gt;=$B269)*(DATE(YEAR($B269),MONTH($B269),MIN(BK$6,DAY(EOMONTH($B269,0))))&lt;$C269)+(DATE(YEAR($B269),MONTH($B269)+1,MIN(BK$6,DAY(EOMONTH($B269,1))))&gt;=$B269)*(DATE(YEAR($B269),MONTH($B269)+1,MIN(BK$6,DAY(EOMONTH($B269,1))))&lt;$C269)))</f>
        <v>0</v>
      </c>
      <c r="BL269" s="48" t="n">
        <f aca="false">IF(OR(N(BL$5)=0,BL$6=""),0,BL$5*((DATE(YEAR($B269),MONTH($B269),MIN(BL$6,DAY(EOMONTH($B269,0))))&gt;=$B269)*(DATE(YEAR($B269),MONTH($B269),MIN(BL$6,DAY(EOMONTH($B269,0))))&lt;$C269)+(DATE(YEAR($B269),MONTH($B269)+1,MIN(BL$6,DAY(EOMONTH($B269,1))))&gt;=$B269)*(DATE(YEAR($B269),MONTH($B269)+1,MIN(BL$6,DAY(EOMONTH($B269,1))))&lt;$C269)))</f>
        <v>0</v>
      </c>
      <c r="BM269" s="48" t="n">
        <f aca="false">IF(OR(N(BM$5)=0,BM$6=""),0,BM$5*((DATE(YEAR($B269),MONTH($B269),MIN(BM$6,DAY(EOMONTH($B269,0))))&gt;=$B269)*(DATE(YEAR($B269),MONTH($B269),MIN(BM$6,DAY(EOMONTH($B269,0))))&lt;$C269)+(DATE(YEAR($B269),MONTH($B269)+1,MIN(BM$6,DAY(EOMONTH($B269,1))))&gt;=$B269)*(DATE(YEAR($B269),MONTH($B269)+1,MIN(BM$6,DAY(EOMONTH($B269,1))))&lt;$C269)))</f>
        <v>0</v>
      </c>
      <c r="BN269" s="48" t="n">
        <f aca="false">IF(OR(N(BN$5)=0,BN$6=""),0,BN$5*((DATE(YEAR($B269),MONTH($B269),MIN(BN$6,DAY(EOMONTH($B269,0))))&gt;=$B269)*(DATE(YEAR($B269),MONTH($B269),MIN(BN$6,DAY(EOMONTH($B269,0))))&lt;$C269)+(DATE(YEAR($B269),MONTH($B269)+1,MIN(BN$6,DAY(EOMONTH($B269,1))))&gt;=$B269)*(DATE(YEAR($B269),MONTH($B269)+1,MIN(BN$6,DAY(EOMONTH($B269,1))))&lt;$C269)))</f>
        <v>0</v>
      </c>
      <c r="BO269" s="48" t="n">
        <f aca="false">IF(OR(N(BO$5)=0,BO$6=""),0,BO$5*((DATE(YEAR($B269),MONTH($B269),MIN(BO$6,DAY(EOMONTH($B269,0))))&gt;=$B269)*(DATE(YEAR($B269),MONTH($B269),MIN(BO$6,DAY(EOMONTH($B269,0))))&lt;$C269)+(DATE(YEAR($B269),MONTH($B269)+1,MIN(BO$6,DAY(EOMONTH($B269,1))))&gt;=$B269)*(DATE(YEAR($B269),MONTH($B269)+1,MIN(BO$6,DAY(EOMONTH($B269,1))))&lt;$C269)))</f>
        <v>0</v>
      </c>
      <c r="BP269" s="48" t="n">
        <f aca="false">IF(OR(N(BP$5)=0,BP$6=""),0,BP$5*((DATE(YEAR($B269),MONTH($B269),MIN(BP$6,DAY(EOMONTH($B269,0))))&gt;=$B269)*(DATE(YEAR($B269),MONTH($B269),MIN(BP$6,DAY(EOMONTH($B269,0))))&lt;$C269)+(DATE(YEAR($B269),MONTH($B269)+1,MIN(BP$6,DAY(EOMONTH($B269,1))))&gt;=$B269)*(DATE(YEAR($B269),MONTH($B269)+1,MIN(BP$6,DAY(EOMONTH($B269,1))))&lt;$C269)))</f>
        <v>0</v>
      </c>
      <c r="BQ269" s="48" t="n">
        <f aca="false">IF(OR(N(BQ$5)=0,BQ$6=""),0,BQ$5*((DATE(YEAR($B269),MONTH($B269),MIN(BQ$6,DAY(EOMONTH($B269,0))))&gt;=$B269)*(DATE(YEAR($B269),MONTH($B269),MIN(BQ$6,DAY(EOMONTH($B269,0))))&lt;$C269)+(DATE(YEAR($B269),MONTH($B269)+1,MIN(BQ$6,DAY(EOMONTH($B269,1))))&gt;=$B269)*(DATE(YEAR($B269),MONTH($B269)+1,MIN(BQ$6,DAY(EOMONTH($B269,1))))&lt;$C269)))</f>
        <v>0</v>
      </c>
      <c r="BR269" s="48" t="n">
        <f aca="false">IF(OR(N(BR$5)=0,BR$6=""),0,BR$5*((DATE(YEAR($B269),MONTH($B269),MIN(BR$6,DAY(EOMONTH($B269,0))))&gt;=$B269)*(DATE(YEAR($B269),MONTH($B269),MIN(BR$6,DAY(EOMONTH($B269,0))))&lt;$C269)+(DATE(YEAR($B269),MONTH($B269)+1,MIN(BR$6,DAY(EOMONTH($B269,1))))&gt;=$B269)*(DATE(YEAR($B269),MONTH($B269)+1,MIN(BR$6,DAY(EOMONTH($B269,1))))&lt;$C269)))</f>
        <v>0</v>
      </c>
      <c r="BS269" s="48" t="n">
        <f aca="false">IF(OR(N(BS$5)=0,BS$6=""),0,BS$5*((DATE(YEAR($B269),MONTH($B269),MIN(BS$6,DAY(EOMONTH($B269,0))))&gt;=$B269)*(DATE(YEAR($B269),MONTH($B269),MIN(BS$6,DAY(EOMONTH($B269,0))))&lt;$C269)+(DATE(YEAR($B269),MONTH($B269)+1,MIN(BS$6,DAY(EOMONTH($B269,1))))&gt;=$B269)*(DATE(YEAR($B269),MONTH($B269)+1,MIN(BS$6,DAY(EOMONTH($B269,1))))&lt;$C269)))</f>
        <v>0</v>
      </c>
      <c r="BT269" s="48" t="n">
        <f aca="false">IF(OR(N(BT$5)=0,BT$6=""),0,BT$5*((DATE(YEAR($B269),MONTH($B269),MIN(BT$6,DAY(EOMONTH($B269,0))))&gt;=$B269)*(DATE(YEAR($B269),MONTH($B269),MIN(BT$6,DAY(EOMONTH($B269,0))))&lt;$C269)+(DATE(YEAR($B269),MONTH($B269)+1,MIN(BT$6,DAY(EOMONTH($B269,1))))&gt;=$B269)*(DATE(YEAR($B269),MONTH($B269)+1,MIN(BT$6,DAY(EOMONTH($B269,1))))&lt;$C269)))</f>
        <v>0</v>
      </c>
      <c r="BU269" s="48" t="n">
        <f aca="false">IF(OR(N(BU$5)=0,BU$6=""),0,BU$5*((DATE(YEAR($B269),MONTH($B269),MIN(BU$6,DAY(EOMONTH($B269,0))))&gt;=$B269)*(DATE(YEAR($B269),MONTH($B269),MIN(BU$6,DAY(EOMONTH($B269,0))))&lt;$C269)+(DATE(YEAR($B269),MONTH($B269)+1,MIN(BU$6,DAY(EOMONTH($B269,1))))&gt;=$B269)*(DATE(YEAR($B269),MONTH($B269)+1,MIN(BU$6,DAY(EOMONTH($B269,1))))&lt;$C269)))</f>
        <v>0</v>
      </c>
      <c r="BV269" s="48" t="n">
        <f aca="false">IF(OR(N(BV$5)=0,BV$6=""),0,BV$5*((DATE(YEAR($B269),MONTH($B269),MIN(BV$6,DAY(EOMONTH($B269,0))))&gt;=$B269)*(DATE(YEAR($B269),MONTH($B269),MIN(BV$6,DAY(EOMONTH($B269,0))))&lt;$C269)+(DATE(YEAR($B269),MONTH($B269)+1,MIN(BV$6,DAY(EOMONTH($B269,1))))&gt;=$B269)*(DATE(YEAR($B269),MONTH($B269)+1,MIN(BV$6,DAY(EOMONTH($B269,1))))&lt;$C269)))</f>
        <v>0</v>
      </c>
      <c r="BW269" s="48" t="n">
        <f aca="false">IF(OR(N(BW$5)=0,BW$6=""),0,BW$5*((DATE(YEAR($B269),MONTH($B269),MIN(BW$6,DAY(EOMONTH($B269,0))))&gt;=$B269)*(DATE(YEAR($B269),MONTH($B269),MIN(BW$6,DAY(EOMONTH($B269,0))))&lt;$C269)+(DATE(YEAR($B269),MONTH($B269)+1,MIN(BW$6,DAY(EOMONTH($B269,1))))&gt;=$B269)*(DATE(YEAR($B269),MONTH($B269)+1,MIN(BW$6,DAY(EOMONTH($B269,1))))&lt;$C269)))</f>
        <v>0</v>
      </c>
      <c r="BX269" s="48" t="n">
        <f aca="false">MIN(Z269,(FT268*(1+FT$5/Setup!$C$36)+IF($V269=1,N($F269),0)))</f>
        <v>0</v>
      </c>
      <c r="BY269" s="48" t="n">
        <f aca="false">MIN(AA269,(FU268*(1+FU$5/Setup!$C$36)+IF($V269=2,N($F269),0)))</f>
        <v>0</v>
      </c>
      <c r="BZ269" s="48" t="n">
        <f aca="false">MIN(AB269,(FV268*(1+FV$5/Setup!$C$36)+IF($V269=3,N($F269),0)))</f>
        <v>0</v>
      </c>
      <c r="CA269" s="48" t="n">
        <f aca="false">MIN(AC269,(FW268*(1+FW$5/Setup!$C$36)+IF($V269=4,N($F269),0)))</f>
        <v>0</v>
      </c>
      <c r="CB269" s="48" t="n">
        <f aca="false">MIN(AD269,(FX268*(1+FX$5/Setup!$C$36)+IF($V269=5,N($F269),0)))</f>
        <v>0</v>
      </c>
      <c r="CC269" s="48" t="n">
        <f aca="false">MIN(AE269,(FY268*(1+FY$5/Setup!$C$36)+IF($V269=6,N($F269),0)))</f>
        <v>0</v>
      </c>
      <c r="CD269" s="48" t="n">
        <f aca="false">MIN(AF269,(FZ268*(1+FZ$5/Setup!$C$36)+IF($V269=7,N($F269),0)))</f>
        <v>0</v>
      </c>
      <c r="CE269" s="48" t="n">
        <f aca="false">MIN(AG269,(GA268*(1+GA$5/Setup!$C$36)+IF($V269=8,N($F269),0)))</f>
        <v>0</v>
      </c>
      <c r="CF269" s="48" t="n">
        <f aca="false">MIN(AH269,(GB268*(1+GB$5/Setup!$C$36)+IF($V269=9,N($F269),0)))</f>
        <v>0</v>
      </c>
      <c r="CG269" s="48" t="n">
        <f aca="false">MIN(AI269,(GC268*(1+GC$5/Setup!$C$36)+IF($V269=10,N($F269),0)))</f>
        <v>0</v>
      </c>
      <c r="CH269" s="48" t="n">
        <f aca="false">MIN(AJ269,(GD268*(1+GD$5/Setup!$C$36)+IF($V269=11,N($F269),0)))</f>
        <v>0</v>
      </c>
      <c r="CI269" s="48" t="n">
        <f aca="false">MIN(AK269,(GE268*(1+GE$5/Setup!$C$36)+IF($V269=12,N($F269),0)))</f>
        <v>0</v>
      </c>
      <c r="CJ269" s="48" t="n">
        <f aca="false">MIN(AL269,(GF268*(1+GF$5/Setup!$C$36)+IF($V269=13,N($F269),0)))</f>
        <v>0</v>
      </c>
      <c r="CK269" s="48" t="n">
        <f aca="false">MIN(AM269,(GG268*(1+GG$5/Setup!$C$36)+IF($V269=14,N($F269),0)))</f>
        <v>0</v>
      </c>
      <c r="CL269" s="48" t="n">
        <f aca="false">MIN(AN269,(GH268*(1+GH$5/Setup!$C$36)+IF($V269=15,N($F269),0)))</f>
        <v>0</v>
      </c>
      <c r="CM269" s="48" t="n">
        <f aca="false">MIN(AO269,(GI268*(1+GI$5/Setup!$C$36)+IF($V269=16,N($F269),0)))</f>
        <v>0</v>
      </c>
      <c r="CN269" s="48" t="n">
        <f aca="false">MIN(AP269,(GJ268*(1+GJ$5/Setup!$C$36)+IF($V269=17,N($F269),0)))</f>
        <v>0</v>
      </c>
      <c r="CO269" s="48" t="n">
        <f aca="false">MIN(AQ269,(GK268*(1+GK$5/Setup!$C$36)+IF($V269=18,N($F269),0)))</f>
        <v>0</v>
      </c>
      <c r="CP269" s="48" t="n">
        <f aca="false">MIN(AR269,(GL268*(1+GL$5/Setup!$C$36)+IF($V269=19,N($F269),0)))</f>
        <v>0</v>
      </c>
      <c r="CQ269" s="48" t="n">
        <f aca="false">MIN(AS269,(GM268*(1+GM$5/Setup!$C$36)+IF($V269=20,N($F269),0)))</f>
        <v>0</v>
      </c>
      <c r="CR269" s="48" t="n">
        <f aca="false">MIN(AT269,(GN268*(1+GN$5/Setup!$C$36)+IF($V269=21,N($F269),0)))</f>
        <v>0</v>
      </c>
      <c r="CS269" s="48" t="n">
        <f aca="false">MIN(AU269,(GO268*(1+GO$5/Setup!$C$36)+IF($V269=22,N($F269),0)))</f>
        <v>0</v>
      </c>
      <c r="CT269" s="48" t="n">
        <f aca="false">MIN(AV269,(GP268*(1+GP$5/Setup!$C$36)+IF($V269=23,N($F269),0)))</f>
        <v>0</v>
      </c>
      <c r="CU269" s="48" t="n">
        <f aca="false">MIN(AW269,(GQ268*(1+GQ$5/Setup!$C$36)+IF($V269=24,N($F269),0)))</f>
        <v>0</v>
      </c>
      <c r="CV269" s="48" t="n">
        <f aca="false">MIN(AX269,(GR268*(1+GR$5/Setup!$C$36)+IF($V269=25,N($F269),0)))</f>
        <v>0</v>
      </c>
      <c r="CW269" s="48" t="n">
        <f aca="false">MIN(AY269,(GS268*(1+GS$5/Setup!$C$36)+IF($V269=26,N($F269),0)))</f>
        <v>0</v>
      </c>
      <c r="CX269" s="48" t="n">
        <f aca="false">MIN(AZ269,(GT268*(1+GT$5/Setup!$C$36)+IF($V269=27,N($F269),0)))</f>
        <v>0</v>
      </c>
      <c r="CY269" s="48" t="n">
        <f aca="false">MIN(BA269,(GU268*(1+GU$5/Setup!$C$36)+IF($V269=28,N($F269),0)))</f>
        <v>0</v>
      </c>
      <c r="CZ269" s="48" t="n">
        <f aca="false">MIN(BB269,(GV268*(1+GV$5/Setup!$C$36)+IF($V269=29,N($F269),0)))</f>
        <v>0</v>
      </c>
      <c r="DA269" s="48" t="n">
        <f aca="false">MIN(BC269,(GW268*(1+GW$5/Setup!$C$36)+IF($V269=30,N($F269),0)))</f>
        <v>0</v>
      </c>
      <c r="DB269" s="48" t="n">
        <f aca="false">MIN(BD269,(GX268*(1+GX$5/Setup!$C$36)+IF($V269=31,N($F269),0)))</f>
        <v>0</v>
      </c>
      <c r="DC269" s="48" t="n">
        <f aca="false">MIN(BE269,(GY268*(1+GY$5/Setup!$C$36)+IF($V269=32,N($F269),0)))</f>
        <v>0</v>
      </c>
      <c r="DD269" s="48" t="n">
        <f aca="false">MIN(BF269,(GZ268*(1+GZ$5/Setup!$C$36)+IF($V269=33,N($F269),0)))</f>
        <v>0</v>
      </c>
      <c r="DE269" s="48" t="n">
        <f aca="false">MIN(BG269,(HA268*(1+HA$5/Setup!$C$36)+IF($V269=34,N($F269),0)))</f>
        <v>0</v>
      </c>
      <c r="DF269" s="48" t="n">
        <f aca="false">MIN(BH269,(HB268*(1+HB$5/Setup!$C$36)+IF($V269=35,N($F269),0)))</f>
        <v>0</v>
      </c>
      <c r="DG269" s="48" t="n">
        <f aca="false">MIN(BI269,(HC268*(1+HC$5/Setup!$C$36)+IF($V269=36,N($F269),0)))</f>
        <v>0</v>
      </c>
      <c r="DH269" s="48" t="n">
        <f aca="false">MIN(BJ269,(HD268*(1+HD$5/Setup!$C$36)+IF($V269=37,N($F269),0)))</f>
        <v>0</v>
      </c>
      <c r="DI269" s="48" t="n">
        <f aca="false">MIN(BK269,(HE268*(1+HE$5/Setup!$C$36)+IF($V269=38,N($F269),0)))</f>
        <v>0</v>
      </c>
      <c r="DJ269" s="48" t="n">
        <f aca="false">MIN(BL269,(HF268*(1+HF$5/Setup!$C$36)+IF($V269=39,N($F269),0)))</f>
        <v>0</v>
      </c>
      <c r="DK269" s="48" t="n">
        <f aca="false">MIN(BM269,(HG268*(1+HG$5/Setup!$C$36)+IF($V269=40,N($F269),0)))</f>
        <v>0</v>
      </c>
      <c r="DL269" s="48" t="n">
        <f aca="false">MIN(BN269,(HH268*(1+HH$5/Setup!$C$36)+IF($V269=41,N($F269),0)))</f>
        <v>0</v>
      </c>
      <c r="DM269" s="48" t="n">
        <f aca="false">MIN(BO269,(HI268*(1+HI$5/Setup!$C$36)+IF($V269=42,N($F269),0)))</f>
        <v>0</v>
      </c>
      <c r="DN269" s="48" t="n">
        <f aca="false">MIN(BP269,(HJ268*(1+HJ$5/Setup!$C$36)+IF($V269=43,N($F269),0)))</f>
        <v>0</v>
      </c>
      <c r="DO269" s="48" t="n">
        <f aca="false">MIN(BQ269,(HK268*(1+HK$5/Setup!$C$36)+IF($V269=44,N($F269),0)))</f>
        <v>0</v>
      </c>
      <c r="DP269" s="48" t="n">
        <f aca="false">MIN(BR269,(HL268*(1+HL$5/Setup!$C$36)+IF($V269=45,N($F269),0)))</f>
        <v>0</v>
      </c>
      <c r="DQ269" s="48" t="n">
        <f aca="false">MIN(BS269,(HM268*(1+HM$5/Setup!$C$36)+IF($V269=46,N($F269),0)))</f>
        <v>0</v>
      </c>
      <c r="DR269" s="48" t="n">
        <f aca="false">MIN(BT269,(HN268*(1+HN$5/Setup!$C$36)+IF($V269=47,N($F269),0)))</f>
        <v>0</v>
      </c>
      <c r="DS269" s="48" t="n">
        <f aca="false">MIN(BU269,(HO268*(1+HO$5/Setup!$C$36)+IF($V269=48,N($F269),0)))</f>
        <v>0</v>
      </c>
      <c r="DT269" s="48" t="n">
        <f aca="false">MIN(BV269,(HP268*(1+HP$5/Setup!$C$36)+IF($V269=49,N($F269),0)))</f>
        <v>0</v>
      </c>
      <c r="DU269" s="48" t="n">
        <f aca="false">MIN(BW269,(HQ268*(1+HQ$5/Setup!$C$36)+IF($V269=50,N($F269),0)))</f>
        <v>0</v>
      </c>
      <c r="DV269" s="48" t="n">
        <f aca="false">MIN(MAX((FT268*(1+FT$5/Setup!$C$36)+IF($V269=1,N($F269),0))-BX269,0),MAX($P269-0,0))</f>
        <v>0</v>
      </c>
      <c r="DW269" s="48" t="n">
        <f aca="false">MIN(MAX((FU268*(1+FU$5/Setup!$C$36)+IF($V269=2,N($F269),0))-BY269,0),MAX($P269-SUM(DV269:DV269),0))</f>
        <v>0</v>
      </c>
      <c r="DX269" s="48" t="n">
        <f aca="false">MIN(MAX((FV268*(1+FV$5/Setup!$C$36)+IF($V269=3,N($F269),0))-BZ269,0),MAX($P269-SUM(DV269:DW269),0))</f>
        <v>0</v>
      </c>
      <c r="DY269" s="48" t="n">
        <f aca="false">MIN(MAX((FW268*(1+FW$5/Setup!$C$36)+IF($V269=4,N($F269),0))-CA269,0),MAX($P269-SUM(DV269:DX269),0))</f>
        <v>0</v>
      </c>
      <c r="DZ269" s="48" t="n">
        <f aca="false">MIN(MAX((FX268*(1+FX$5/Setup!$C$36)+IF($V269=5,N($F269),0))-CB269,0),MAX($P269-SUM(DV269:DY269),0))</f>
        <v>0</v>
      </c>
      <c r="EA269" s="48" t="n">
        <f aca="false">MIN(MAX((FY268*(1+FY$5/Setup!$C$36)+IF($V269=6,N($F269),0))-CC269,0),MAX($P269-SUM(DV269:DZ269),0))</f>
        <v>0</v>
      </c>
      <c r="EB269" s="48" t="n">
        <f aca="false">MIN(MAX((FZ268*(1+FZ$5/Setup!$C$36)+IF($V269=7,N($F269),0))-CD269,0),MAX($P269-SUM(DV269:EA269),0))</f>
        <v>0</v>
      </c>
      <c r="EC269" s="48" t="n">
        <f aca="false">MIN(MAX((GA268*(1+GA$5/Setup!$C$36)+IF($V269=8,N($F269),0))-CE269,0),MAX($P269-SUM(DV269:EB269),0))</f>
        <v>0</v>
      </c>
      <c r="ED269" s="48" t="n">
        <f aca="false">MIN(MAX((GB268*(1+GB$5/Setup!$C$36)+IF($V269=9,N($F269),0))-CF269,0),MAX($P269-SUM(DV269:EC269),0))</f>
        <v>0</v>
      </c>
      <c r="EE269" s="48" t="n">
        <f aca="false">MIN(MAX((GC268*(1+GC$5/Setup!$C$36)+IF($V269=10,N($F269),0))-CG269,0),MAX($P269-SUM(DV269:ED269),0))</f>
        <v>0</v>
      </c>
      <c r="EF269" s="48" t="n">
        <f aca="false">MIN(MAX((GD268*(1+GD$5/Setup!$C$36)+IF($V269=11,N($F269),0))-CH269,0),MAX($P269-SUM(DV269:EE269),0))</f>
        <v>0</v>
      </c>
      <c r="EG269" s="48" t="n">
        <f aca="false">MIN(MAX((GE268*(1+GE$5/Setup!$C$36)+IF($V269=12,N($F269),0))-CI269,0),MAX($P269-SUM(DV269:EF269),0))</f>
        <v>0</v>
      </c>
      <c r="EH269" s="48" t="n">
        <f aca="false">MIN(MAX((GF268*(1+GF$5/Setup!$C$36)+IF($V269=13,N($F269),0))-CJ269,0),MAX($P269-SUM(DV269:EG269),0))</f>
        <v>0</v>
      </c>
      <c r="EI269" s="48" t="n">
        <f aca="false">MIN(MAX((GG268*(1+GG$5/Setup!$C$36)+IF($V269=14,N($F269),0))-CK269,0),MAX($P269-SUM(DV269:EH269),0))</f>
        <v>0</v>
      </c>
      <c r="EJ269" s="48" t="n">
        <f aca="false">MIN(MAX((GH268*(1+GH$5/Setup!$C$36)+IF($V269=15,N($F269),0))-CL269,0),MAX($P269-SUM(DV269:EI269),0))</f>
        <v>0</v>
      </c>
      <c r="EK269" s="48" t="n">
        <f aca="false">MIN(MAX((GI268*(1+GI$5/Setup!$C$36)+IF($V269=16,N($F269),0))-CM269,0),MAX($P269-SUM(DV269:EJ269),0))</f>
        <v>0</v>
      </c>
      <c r="EL269" s="48" t="n">
        <f aca="false">MIN(MAX((GJ268*(1+GJ$5/Setup!$C$36)+IF($V269=17,N($F269),0))-CN269,0),MAX($P269-SUM(DV269:EK269),0))</f>
        <v>0</v>
      </c>
      <c r="EM269" s="48" t="n">
        <f aca="false">MIN(MAX((GK268*(1+GK$5/Setup!$C$36)+IF($V269=18,N($F269),0))-CO269,0),MAX($P269-SUM(DV269:EL269),0))</f>
        <v>0</v>
      </c>
      <c r="EN269" s="48" t="n">
        <f aca="false">MIN(MAX((GL268*(1+GL$5/Setup!$C$36)+IF($V269=19,N($F269),0))-CP269,0),MAX($P269-SUM(DV269:EM269),0))</f>
        <v>0</v>
      </c>
      <c r="EO269" s="48" t="n">
        <f aca="false">MIN(MAX((GM268*(1+GM$5/Setup!$C$36)+IF($V269=20,N($F269),0))-CQ269,0),MAX($P269-SUM(DV269:EN269),0))</f>
        <v>0</v>
      </c>
      <c r="EP269" s="48" t="n">
        <f aca="false">MIN(MAX((GN268*(1+GN$5/Setup!$C$36)+IF($V269=21,N($F269),0))-CR269,0),MAX($P269-SUM(DV269:EO269),0))</f>
        <v>0</v>
      </c>
      <c r="EQ269" s="48" t="n">
        <f aca="false">MIN(MAX((GO268*(1+GO$5/Setup!$C$36)+IF($V269=22,N($F269),0))-CS269,0),MAX($P269-SUM(DV269:EP269),0))</f>
        <v>0</v>
      </c>
      <c r="ER269" s="48" t="n">
        <f aca="false">MIN(MAX((GP268*(1+GP$5/Setup!$C$36)+IF($V269=23,N($F269),0))-CT269,0),MAX($P269-SUM(DV269:EQ269),0))</f>
        <v>0</v>
      </c>
      <c r="ES269" s="48" t="n">
        <f aca="false">MIN(MAX((GQ268*(1+GQ$5/Setup!$C$36)+IF($V269=24,N($F269),0))-CU269,0),MAX($P269-SUM(DV269:ER269),0))</f>
        <v>0</v>
      </c>
      <c r="ET269" s="48" t="n">
        <f aca="false">MIN(MAX((GR268*(1+GR$5/Setup!$C$36)+IF($V269=25,N($F269),0))-CV269,0),MAX($P269-SUM(DV269:ES269),0))</f>
        <v>0</v>
      </c>
      <c r="EU269" s="48" t="n">
        <f aca="false">MIN(MAX((GS268*(1+GS$5/Setup!$C$36)+IF($V269=26,N($F269),0))-CW269,0),MAX($P269-SUM(DV269:ET269),0))</f>
        <v>0</v>
      </c>
      <c r="EV269" s="48" t="n">
        <f aca="false">MIN(MAX((GT268*(1+GT$5/Setup!$C$36)+IF($V269=27,N($F269),0))-CX269,0),MAX($P269-SUM(DV269:EU269),0))</f>
        <v>0</v>
      </c>
      <c r="EW269" s="48" t="n">
        <f aca="false">MIN(MAX((GU268*(1+GU$5/Setup!$C$36)+IF($V269=28,N($F269),0))-CY269,0),MAX($P269-SUM(DV269:EV269),0))</f>
        <v>0</v>
      </c>
      <c r="EX269" s="48" t="n">
        <f aca="false">MIN(MAX((GV268*(1+GV$5/Setup!$C$36)+IF($V269=29,N($F269),0))-CZ269,0),MAX($P269-SUM(DV269:EW269),0))</f>
        <v>0</v>
      </c>
      <c r="EY269" s="48" t="n">
        <f aca="false">MIN(MAX((GW268*(1+GW$5/Setup!$C$36)+IF($V269=30,N($F269),0))-DA269,0),MAX($P269-SUM(DV269:EX269),0))</f>
        <v>0</v>
      </c>
      <c r="EZ269" s="48" t="n">
        <f aca="false">MIN(MAX((GX268*(1+GX$5/Setup!$C$36)+IF($V269=31,N($F269),0))-DB269,0),MAX($P269-SUM(DV269:EY269),0))</f>
        <v>0</v>
      </c>
      <c r="FA269" s="48" t="n">
        <f aca="false">MIN(MAX((GY268*(1+GY$5/Setup!$C$36)+IF($V269=32,N($F269),0))-DC269,0),MAX($P269-SUM(DV269:EZ269),0))</f>
        <v>0</v>
      </c>
      <c r="FB269" s="48" t="n">
        <f aca="false">MIN(MAX((GZ268*(1+GZ$5/Setup!$C$36)+IF($V269=33,N($F269),0))-DD269,0),MAX($P269-SUM(DV269:FA269),0))</f>
        <v>0</v>
      </c>
      <c r="FC269" s="48" t="n">
        <f aca="false">MIN(MAX((HA268*(1+HA$5/Setup!$C$36)+IF($V269=34,N($F269),0))-DE269,0),MAX($P269-SUM(DV269:FB269),0))</f>
        <v>0</v>
      </c>
      <c r="FD269" s="48" t="n">
        <f aca="false">MIN(MAX((HB268*(1+HB$5/Setup!$C$36)+IF($V269=35,N($F269),0))-DF269,0),MAX($P269-SUM(DV269:FC269),0))</f>
        <v>0</v>
      </c>
      <c r="FE269" s="48" t="n">
        <f aca="false">MIN(MAX((HC268*(1+HC$5/Setup!$C$36)+IF($V269=36,N($F269),0))-DG269,0),MAX($P269-SUM(DV269:FD269),0))</f>
        <v>0</v>
      </c>
      <c r="FF269" s="48" t="n">
        <f aca="false">MIN(MAX((HD268*(1+HD$5/Setup!$C$36)+IF($V269=37,N($F269),0))-DH269,0),MAX($P269-SUM(DV269:FE269),0))</f>
        <v>0</v>
      </c>
      <c r="FG269" s="48" t="n">
        <f aca="false">MIN(MAX((HE268*(1+HE$5/Setup!$C$36)+IF($V269=38,N($F269),0))-DI269,0),MAX($P269-SUM(DV269:FF269),0))</f>
        <v>0</v>
      </c>
      <c r="FH269" s="48" t="n">
        <f aca="false">MIN(MAX((HF268*(1+HF$5/Setup!$C$36)+IF($V269=39,N($F269),0))-DJ269,0),MAX($P269-SUM(DV269:FG269),0))</f>
        <v>0</v>
      </c>
      <c r="FI269" s="48" t="n">
        <f aca="false">MIN(MAX((HG268*(1+HG$5/Setup!$C$36)+IF($V269=40,N($F269),0))-DK269,0),MAX($P269-SUM(DV269:FH269),0))</f>
        <v>0</v>
      </c>
      <c r="FJ269" s="48" t="n">
        <f aca="false">MIN(MAX((HH268*(1+HH$5/Setup!$C$36)+IF($V269=41,N($F269),0))-DL269,0),MAX($P269-SUM(DV269:FI269),0))</f>
        <v>0</v>
      </c>
      <c r="FK269" s="48" t="n">
        <f aca="false">MIN(MAX((HI268*(1+HI$5/Setup!$C$36)+IF($V269=42,N($F269),0))-DM269,0),MAX($P269-SUM(DV269:FJ269),0))</f>
        <v>0</v>
      </c>
      <c r="FL269" s="48" t="n">
        <f aca="false">MIN(MAX((HJ268*(1+HJ$5/Setup!$C$36)+IF($V269=43,N($F269),0))-DN269,0),MAX($P269-SUM(DV269:FK269),0))</f>
        <v>0</v>
      </c>
      <c r="FM269" s="48" t="n">
        <f aca="false">MIN(MAX((HK268*(1+HK$5/Setup!$C$36)+IF($V269=44,N($F269),0))-DO269,0),MAX($P269-SUM(DV269:FL269),0))</f>
        <v>0</v>
      </c>
      <c r="FN269" s="48" t="n">
        <f aca="false">MIN(MAX((HL268*(1+HL$5/Setup!$C$36)+IF($V269=45,N($F269),0))-DP269,0),MAX($P269-SUM(DV269:FM269),0))</f>
        <v>0</v>
      </c>
      <c r="FO269" s="48" t="n">
        <f aca="false">MIN(MAX((HM268*(1+HM$5/Setup!$C$36)+IF($V269=46,N($F269),0))-DQ269,0),MAX($P269-SUM(DV269:FN269),0))</f>
        <v>0</v>
      </c>
      <c r="FP269" s="48" t="n">
        <f aca="false">MIN(MAX((HN268*(1+HN$5/Setup!$C$36)+IF($V269=47,N($F269),0))-DR269,0),MAX($P269-SUM(DV269:FO269),0))</f>
        <v>0</v>
      </c>
      <c r="FQ269" s="48" t="n">
        <f aca="false">MIN(MAX((HO268*(1+HO$5/Setup!$C$36)+IF($V269=48,N($F269),0))-DS269,0),MAX($P269-SUM(DV269:FP269),0))</f>
        <v>0</v>
      </c>
      <c r="FR269" s="48" t="n">
        <f aca="false">MIN(MAX((HP268*(1+HP$5/Setup!$C$36)+IF($V269=49,N($F269),0))-DT269,0),MAX($P269-SUM(DV269:FQ269),0))</f>
        <v>0</v>
      </c>
      <c r="FS269" s="48" t="n">
        <f aca="false">MIN(MAX((HQ268*(1+HQ$5/Setup!$C$36)+IF($V269=50,N($F269),0))-DU269,0),MAX($P269-SUM(DV269:FR269),0))</f>
        <v>0</v>
      </c>
      <c r="FT269" s="48" t="n">
        <f aca="false">IF((FT268*(1+FT$5/Setup!$C$36)+IF($V269=1,N($F269),0))-BX269-DV269&lt;0.005,0,(FT268*(1+FT$5/Setup!$C$36)+IF($V269=1,N($F269),0))-BX269-DV269)</f>
        <v>0</v>
      </c>
      <c r="FU269" s="48" t="n">
        <f aca="false">IF((FU268*(1+FU$5/Setup!$C$36)+IF($V269=2,N($F269),0))-BY269-DW269&lt;0.005,0,(FU268*(1+FU$5/Setup!$C$36)+IF($V269=2,N($F269),0))-BY269-DW269)</f>
        <v>0</v>
      </c>
      <c r="FV269" s="48" t="n">
        <f aca="false">IF((FV268*(1+FV$5/Setup!$C$36)+IF($V269=3,N($F269),0))-BZ269-DX269&lt;0.005,0,(FV268*(1+FV$5/Setup!$C$36)+IF($V269=3,N($F269),0))-BZ269-DX269)</f>
        <v>0</v>
      </c>
      <c r="FW269" s="48" t="n">
        <f aca="false">IF((FW268*(1+FW$5/Setup!$C$36)+IF($V269=4,N($F269),0))-CA269-DY269&lt;0.005,0,(FW268*(1+FW$5/Setup!$C$36)+IF($V269=4,N($F269),0))-CA269-DY269)</f>
        <v>0</v>
      </c>
      <c r="FX269" s="48" t="n">
        <f aca="false">IF((FX268*(1+FX$5/Setup!$C$36)+IF($V269=5,N($F269),0))-CB269-DZ269&lt;0.005,0,(FX268*(1+FX$5/Setup!$C$36)+IF($V269=5,N($F269),0))-CB269-DZ269)</f>
        <v>0</v>
      </c>
      <c r="FY269" s="48" t="n">
        <f aca="false">IF((FY268*(1+FY$5/Setup!$C$36)+IF($V269=6,N($F269),0))-CC269-EA269&lt;0.005,0,(FY268*(1+FY$5/Setup!$C$36)+IF($V269=6,N($F269),0))-CC269-EA269)</f>
        <v>0</v>
      </c>
      <c r="FZ269" s="48" t="n">
        <f aca="false">IF((FZ268*(1+FZ$5/Setup!$C$36)+IF($V269=7,N($F269),0))-CD269-EB269&lt;0.005,0,(FZ268*(1+FZ$5/Setup!$C$36)+IF($V269=7,N($F269),0))-CD269-EB269)</f>
        <v>0</v>
      </c>
      <c r="GA269" s="48" t="n">
        <f aca="false">IF((GA268*(1+GA$5/Setup!$C$36)+IF($V269=8,N($F269),0))-CE269-EC269&lt;0.005,0,(GA268*(1+GA$5/Setup!$C$36)+IF($V269=8,N($F269),0))-CE269-EC269)</f>
        <v>0</v>
      </c>
      <c r="GB269" s="48" t="n">
        <f aca="false">IF((GB268*(1+GB$5/Setup!$C$36)+IF($V269=9,N($F269),0))-CF269-ED269&lt;0.005,0,(GB268*(1+GB$5/Setup!$C$36)+IF($V269=9,N($F269),0))-CF269-ED269)</f>
        <v>0</v>
      </c>
      <c r="GC269" s="48" t="n">
        <f aca="false">IF((GC268*(1+GC$5/Setup!$C$36)+IF($V269=10,N($F269),0))-CG269-EE269&lt;0.005,0,(GC268*(1+GC$5/Setup!$C$36)+IF($V269=10,N($F269),0))-CG269-EE269)</f>
        <v>0</v>
      </c>
      <c r="GD269" s="48" t="n">
        <f aca="false">IF((GD268*(1+GD$5/Setup!$C$36)+IF($V269=11,N($F269),0))-CH269-EF269&lt;0.005,0,(GD268*(1+GD$5/Setup!$C$36)+IF($V269=11,N($F269),0))-CH269-EF269)</f>
        <v>0</v>
      </c>
      <c r="GE269" s="48" t="n">
        <f aca="false">IF((GE268*(1+GE$5/Setup!$C$36)+IF($V269=12,N($F269),0))-CI269-EG269&lt;0.005,0,(GE268*(1+GE$5/Setup!$C$36)+IF($V269=12,N($F269),0))-CI269-EG269)</f>
        <v>0</v>
      </c>
      <c r="GF269" s="48" t="n">
        <f aca="false">IF((GF268*(1+GF$5/Setup!$C$36)+IF($V269=13,N($F269),0))-CJ269-EH269&lt;0.005,0,(GF268*(1+GF$5/Setup!$C$36)+IF($V269=13,N($F269),0))-CJ269-EH269)</f>
        <v>0</v>
      </c>
      <c r="GG269" s="48" t="n">
        <f aca="false">IF((GG268*(1+GG$5/Setup!$C$36)+IF($V269=14,N($F269),0))-CK269-EI269&lt;0.005,0,(GG268*(1+GG$5/Setup!$C$36)+IF($V269=14,N($F269),0))-CK269-EI269)</f>
        <v>0</v>
      </c>
      <c r="GH269" s="48" t="n">
        <f aca="false">IF((GH268*(1+GH$5/Setup!$C$36)+IF($V269=15,N($F269),0))-CL269-EJ269&lt;0.005,0,(GH268*(1+GH$5/Setup!$C$36)+IF($V269=15,N($F269),0))-CL269-EJ269)</f>
        <v>0</v>
      </c>
      <c r="GI269" s="48" t="n">
        <f aca="false">IF((GI268*(1+GI$5/Setup!$C$36)+IF($V269=16,N($F269),0))-CM269-EK269&lt;0.005,0,(GI268*(1+GI$5/Setup!$C$36)+IF($V269=16,N($F269),0))-CM269-EK269)</f>
        <v>0</v>
      </c>
      <c r="GJ269" s="48" t="n">
        <f aca="false">IF((GJ268*(1+GJ$5/Setup!$C$36)+IF($V269=17,N($F269),0))-CN269-EL269&lt;0.005,0,(GJ268*(1+GJ$5/Setup!$C$36)+IF($V269=17,N($F269),0))-CN269-EL269)</f>
        <v>0</v>
      </c>
      <c r="GK269" s="48" t="n">
        <f aca="false">IF((GK268*(1+GK$5/Setup!$C$36)+IF($V269=18,N($F269),0))-CO269-EM269&lt;0.005,0,(GK268*(1+GK$5/Setup!$C$36)+IF($V269=18,N($F269),0))-CO269-EM269)</f>
        <v>0</v>
      </c>
      <c r="GL269" s="48" t="n">
        <f aca="false">IF((GL268*(1+GL$5/Setup!$C$36)+IF($V269=19,N($F269),0))-CP269-EN269&lt;0.005,0,(GL268*(1+GL$5/Setup!$C$36)+IF($V269=19,N($F269),0))-CP269-EN269)</f>
        <v>0</v>
      </c>
      <c r="GM269" s="48" t="n">
        <f aca="false">IF((GM268*(1+GM$5/Setup!$C$36)+IF($V269=20,N($F269),0))-CQ269-EO269&lt;0.005,0,(GM268*(1+GM$5/Setup!$C$36)+IF($V269=20,N($F269),0))-CQ269-EO269)</f>
        <v>0</v>
      </c>
      <c r="GN269" s="48" t="n">
        <f aca="false">IF((GN268*(1+GN$5/Setup!$C$36)+IF($V269=21,N($F269),0))-CR269-EP269&lt;0.005,0,(GN268*(1+GN$5/Setup!$C$36)+IF($V269=21,N($F269),0))-CR269-EP269)</f>
        <v>0</v>
      </c>
      <c r="GO269" s="48" t="n">
        <f aca="false">IF((GO268*(1+GO$5/Setup!$C$36)+IF($V269=22,N($F269),0))-CS269-EQ269&lt;0.005,0,(GO268*(1+GO$5/Setup!$C$36)+IF($V269=22,N($F269),0))-CS269-EQ269)</f>
        <v>0</v>
      </c>
      <c r="GP269" s="48" t="n">
        <f aca="false">IF((GP268*(1+GP$5/Setup!$C$36)+IF($V269=23,N($F269),0))-CT269-ER269&lt;0.005,0,(GP268*(1+GP$5/Setup!$C$36)+IF($V269=23,N($F269),0))-CT269-ER269)</f>
        <v>0</v>
      </c>
      <c r="GQ269" s="48" t="n">
        <f aca="false">IF((GQ268*(1+GQ$5/Setup!$C$36)+IF($V269=24,N($F269),0))-CU269-ES269&lt;0.005,0,(GQ268*(1+GQ$5/Setup!$C$36)+IF($V269=24,N($F269),0))-CU269-ES269)</f>
        <v>0</v>
      </c>
      <c r="GR269" s="48" t="n">
        <f aca="false">IF((GR268*(1+GR$5/Setup!$C$36)+IF($V269=25,N($F269),0))-CV269-ET269&lt;0.005,0,(GR268*(1+GR$5/Setup!$C$36)+IF($V269=25,N($F269),0))-CV269-ET269)</f>
        <v>0</v>
      </c>
      <c r="GS269" s="48" t="n">
        <f aca="false">IF((GS268*(1+GS$5/Setup!$C$36)+IF($V269=26,N($F269),0))-CW269-EU269&lt;0.005,0,(GS268*(1+GS$5/Setup!$C$36)+IF($V269=26,N($F269),0))-CW269-EU269)</f>
        <v>0</v>
      </c>
      <c r="GT269" s="48" t="n">
        <f aca="false">IF((GT268*(1+GT$5/Setup!$C$36)+IF($V269=27,N($F269),0))-CX269-EV269&lt;0.005,0,(GT268*(1+GT$5/Setup!$C$36)+IF($V269=27,N($F269),0))-CX269-EV269)</f>
        <v>0</v>
      </c>
      <c r="GU269" s="48" t="n">
        <f aca="false">IF((GU268*(1+GU$5/Setup!$C$36)+IF($V269=28,N($F269),0))-CY269-EW269&lt;0.005,0,(GU268*(1+GU$5/Setup!$C$36)+IF($V269=28,N($F269),0))-CY269-EW269)</f>
        <v>0</v>
      </c>
      <c r="GV269" s="48" t="n">
        <f aca="false">IF((GV268*(1+GV$5/Setup!$C$36)+IF($V269=29,N($F269),0))-CZ269-EX269&lt;0.005,0,(GV268*(1+GV$5/Setup!$C$36)+IF($V269=29,N($F269),0))-CZ269-EX269)</f>
        <v>0</v>
      </c>
      <c r="GW269" s="48" t="n">
        <f aca="false">IF((GW268*(1+GW$5/Setup!$C$36)+IF($V269=30,N($F269),0))-DA269-EY269&lt;0.005,0,(GW268*(1+GW$5/Setup!$C$36)+IF($V269=30,N($F269),0))-DA269-EY269)</f>
        <v>0</v>
      </c>
      <c r="GX269" s="48" t="n">
        <f aca="false">IF((GX268*(1+GX$5/Setup!$C$36)+IF($V269=31,N($F269),0))-DB269-EZ269&lt;0.005,0,(GX268*(1+GX$5/Setup!$C$36)+IF($V269=31,N($F269),0))-DB269-EZ269)</f>
        <v>0</v>
      </c>
      <c r="GY269" s="48" t="n">
        <f aca="false">IF((GY268*(1+GY$5/Setup!$C$36)+IF($V269=32,N($F269),0))-DC269-FA269&lt;0.005,0,(GY268*(1+GY$5/Setup!$C$36)+IF($V269=32,N($F269),0))-DC269-FA269)</f>
        <v>0</v>
      </c>
      <c r="GZ269" s="48" t="n">
        <f aca="false">IF((GZ268*(1+GZ$5/Setup!$C$36)+IF($V269=33,N($F269),0))-DD269-FB269&lt;0.005,0,(GZ268*(1+GZ$5/Setup!$C$36)+IF($V269=33,N($F269),0))-DD269-FB269)</f>
        <v>0</v>
      </c>
      <c r="HA269" s="48" t="n">
        <f aca="false">IF((HA268*(1+HA$5/Setup!$C$36)+IF($V269=34,N($F269),0))-DE269-FC269&lt;0.005,0,(HA268*(1+HA$5/Setup!$C$36)+IF($V269=34,N($F269),0))-DE269-FC269)</f>
        <v>0</v>
      </c>
      <c r="HB269" s="48" t="n">
        <f aca="false">IF((HB268*(1+HB$5/Setup!$C$36)+IF($V269=35,N($F269),0))-DF269-FD269&lt;0.005,0,(HB268*(1+HB$5/Setup!$C$36)+IF($V269=35,N($F269),0))-DF269-FD269)</f>
        <v>0</v>
      </c>
      <c r="HC269" s="48" t="n">
        <f aca="false">IF((HC268*(1+HC$5/Setup!$C$36)+IF($V269=36,N($F269),0))-DG269-FE269&lt;0.005,0,(HC268*(1+HC$5/Setup!$C$36)+IF($V269=36,N($F269),0))-DG269-FE269)</f>
        <v>0</v>
      </c>
      <c r="HD269" s="48" t="n">
        <f aca="false">IF((HD268*(1+HD$5/Setup!$C$36)+IF($V269=37,N($F269),0))-DH269-FF269&lt;0.005,0,(HD268*(1+HD$5/Setup!$C$36)+IF($V269=37,N($F269),0))-DH269-FF269)</f>
        <v>0</v>
      </c>
      <c r="HE269" s="48" t="n">
        <f aca="false">IF((HE268*(1+HE$5/Setup!$C$36)+IF($V269=38,N($F269),0))-DI269-FG269&lt;0.005,0,(HE268*(1+HE$5/Setup!$C$36)+IF($V269=38,N($F269),0))-DI269-FG269)</f>
        <v>0</v>
      </c>
      <c r="HF269" s="48" t="n">
        <f aca="false">IF((HF268*(1+HF$5/Setup!$C$36)+IF($V269=39,N($F269),0))-DJ269-FH269&lt;0.005,0,(HF268*(1+HF$5/Setup!$C$36)+IF($V269=39,N($F269),0))-DJ269-FH269)</f>
        <v>0</v>
      </c>
      <c r="HG269" s="48" t="n">
        <f aca="false">IF((HG268*(1+HG$5/Setup!$C$36)+IF($V269=40,N($F269),0))-DK269-FI269&lt;0.005,0,(HG268*(1+HG$5/Setup!$C$36)+IF($V269=40,N($F269),0))-DK269-FI269)</f>
        <v>0</v>
      </c>
      <c r="HH269" s="48" t="n">
        <f aca="false">IF((HH268*(1+HH$5/Setup!$C$36)+IF($V269=41,N($F269),0))-DL269-FJ269&lt;0.005,0,(HH268*(1+HH$5/Setup!$C$36)+IF($V269=41,N($F269),0))-DL269-FJ269)</f>
        <v>0</v>
      </c>
      <c r="HI269" s="48" t="n">
        <f aca="false">IF((HI268*(1+HI$5/Setup!$C$36)+IF($V269=42,N($F269),0))-DM269-FK269&lt;0.005,0,(HI268*(1+HI$5/Setup!$C$36)+IF($V269=42,N($F269),0))-DM269-FK269)</f>
        <v>0</v>
      </c>
      <c r="HJ269" s="48" t="n">
        <f aca="false">IF((HJ268*(1+HJ$5/Setup!$C$36)+IF($V269=43,N($F269),0))-DN269-FL269&lt;0.005,0,(HJ268*(1+HJ$5/Setup!$C$36)+IF($V269=43,N($F269),0))-DN269-FL269)</f>
        <v>0</v>
      </c>
      <c r="HK269" s="48" t="n">
        <f aca="false">IF((HK268*(1+HK$5/Setup!$C$36)+IF($V269=44,N($F269),0))-DO269-FM269&lt;0.005,0,(HK268*(1+HK$5/Setup!$C$36)+IF($V269=44,N($F269),0))-DO269-FM269)</f>
        <v>0</v>
      </c>
      <c r="HL269" s="48" t="n">
        <f aca="false">IF((HL268*(1+HL$5/Setup!$C$36)+IF($V269=45,N($F269),0))-DP269-FN269&lt;0.005,0,(HL268*(1+HL$5/Setup!$C$36)+IF($V269=45,N($F269),0))-DP269-FN269)</f>
        <v>0</v>
      </c>
      <c r="HM269" s="48" t="n">
        <f aca="false">IF((HM268*(1+HM$5/Setup!$C$36)+IF($V269=46,N($F269),0))-DQ269-FO269&lt;0.005,0,(HM268*(1+HM$5/Setup!$C$36)+IF($V269=46,N($F269),0))-DQ269-FO269)</f>
        <v>0</v>
      </c>
      <c r="HN269" s="48" t="n">
        <f aca="false">IF((HN268*(1+HN$5/Setup!$C$36)+IF($V269=47,N($F269),0))-DR269-FP269&lt;0.005,0,(HN268*(1+HN$5/Setup!$C$36)+IF($V269=47,N($F269),0))-DR269-FP269)</f>
        <v>0</v>
      </c>
      <c r="HO269" s="48" t="n">
        <f aca="false">IF((HO268*(1+HO$5/Setup!$C$36)+IF($V269=48,N($F269),0))-DS269-FQ269&lt;0.005,0,(HO268*(1+HO$5/Setup!$C$36)+IF($V269=48,N($F269),0))-DS269-FQ269)</f>
        <v>0</v>
      </c>
      <c r="HP269" s="48" t="n">
        <f aca="false">IF((HP268*(1+HP$5/Setup!$C$36)+IF($V269=49,N($F269),0))-DT269-FR269&lt;0.005,0,(HP268*(1+HP$5/Setup!$C$36)+IF($V269=49,N($F269),0))-DT269-FR269)</f>
        <v>0</v>
      </c>
      <c r="HQ269" s="48" t="n">
        <f aca="false">IF((HQ268*(1+HQ$5/Setup!$C$36)+IF($V269=50,N($F269),0))-DU269-FS269&lt;0.005,0,(HQ268*(1+HQ$5/Setup!$C$36)+IF($V269=50,N($F269),0))-DU269-FS269)</f>
        <v>0</v>
      </c>
    </row>
    <row r="270" customFormat="false" ht="15" hidden="false" customHeight="false" outlineLevel="0" collapsed="false">
      <c r="A270" s="44" t="n">
        <v>262</v>
      </c>
      <c r="B270" s="45" t="n">
        <f aca="false">IF(Setup!$C$7="Every month",EDATE(Setup!$C$8,($A270-1)),IF(Setup!$C$7="Twice a month",DATE(YEAR(Setup!$C$8),MONTH(Setup!$C$8)+INT((($A270-1)+Setup!$C$41)/2),MIN(IF(MOD(($A270-1)+Setup!$C$41,2)=0,Setup!$C$39,Setup!$C$40),DAY(EOMONTH(DATE(YEAR(Setup!$C$8),MONTH(Setup!$C$8)+INT((($A270-1)+Setup!$C$41)/2),1),0)))),Setup!$C$8+($A270-1)*IF(Setup!$C$7="Every week",7,14)))</f>
        <v>49979</v>
      </c>
      <c r="C270" s="45" t="n">
        <f aca="false">IF(Setup!$C$7="Every month",EDATE(Setup!$C$8,$A270),IF(Setup!$C$7="Twice a month",DATE(YEAR(Setup!$C$8),MONTH(Setup!$C$8)+INT(($A270+Setup!$C$41)/2),MIN(IF(MOD($A270+Setup!$C$41,2)=0,Setup!$C$39,Setup!$C$40),DAY(EOMONTH(DATE(YEAR(Setup!$C$8),MONTH(Setup!$C$8)+INT(($A270+Setup!$C$41)/2),1),0)))),Setup!$C$8+$A270*IF(Setup!$C$7="Every week",7,14)))</f>
        <v>49993</v>
      </c>
      <c r="D270" s="46"/>
      <c r="E270" s="47"/>
      <c r="F270" s="47"/>
      <c r="G270" s="47"/>
      <c r="H270" s="47"/>
      <c r="I270" s="48" t="n">
        <f aca="false">N(Setup!$C$11)+N(E270)</f>
        <v>100</v>
      </c>
      <c r="J270" s="48" t="n">
        <f aca="false">MIN(Setup!$C$37,MAX(I270,0))</f>
        <v>9.23076923076923</v>
      </c>
      <c r="K270" s="48" t="n">
        <f aca="false">MIN(MAX(N(Setup!$C$14)-L269,0),MAX(I270-J270,0))</f>
        <v>0</v>
      </c>
      <c r="L270" s="48" t="n">
        <f aca="false">L269+K270-N(G270)</f>
        <v>500</v>
      </c>
      <c r="M270" s="48" t="n">
        <f aca="false">M269+J270-N(H270)</f>
        <v>2418.46153846154</v>
      </c>
      <c r="N270" s="48" t="n">
        <f aca="false">SUM(BX270:DU270)</f>
        <v>0</v>
      </c>
      <c r="O270" s="48" t="n">
        <f aca="false">SUM(Z270:BW270)-N270</f>
        <v>25</v>
      </c>
      <c r="P270" s="48" t="n">
        <f aca="false">MAX(I270-J270-K270,0)+O270</f>
        <v>115.769230769231</v>
      </c>
      <c r="Q270" s="48" t="n">
        <f aca="false">SUM(DV270:FS270)</f>
        <v>0</v>
      </c>
      <c r="R270" s="49" t="n">
        <f aca="false">N270+J270+K270+Q270</f>
        <v>9.23076923076923</v>
      </c>
      <c r="S270" s="48" t="n">
        <f aca="false">T270-T269-N(F270)+N270+Q270</f>
        <v>0</v>
      </c>
      <c r="T270" s="49" t="n">
        <f aca="false">SUM(FT270:HQ270)</f>
        <v>0</v>
      </c>
      <c r="U270" s="44" t="str">
        <f aca="false">IF(T269&lt;0.005,"",INDEX(Helpers!$C$2:$C$51,IF(_xlfn.MINIFS($DV$6:$FS$6,DV270:FS270,"&gt;0.005")=0,V270,_xlfn.MINIFS($DV$6:$FS$6,DV270:FS270,"&gt;0.005"))))</f>
        <v/>
      </c>
      <c r="V270" s="44" t="n">
        <f aca="false">IF(_xlfn.MINIFS($FT$6:$HQ$6,FT269:HQ269,"&gt;0.005")=0,1,_xlfn.MINIFS($FT$6:$HQ$6,FT269:HQ269,"&gt;0.005"))</f>
        <v>1</v>
      </c>
      <c r="W270" s="44" t="n">
        <f aca="false">IF(AND(D270&lt;&gt;"Paid",T269&gt;0.005),1,0)</f>
        <v>0</v>
      </c>
      <c r="X270" s="48" t="n">
        <f aca="false">SUMPRODUCT(((Helpers!$G$2:$G$51*(1+(Helpers!$D$2:$D$51+0.000000001)/12)^(($B270-Setup!$C$8)/(365.25/12))-Helpers!$E$2:$E$51*((1+(Helpers!$D$2:$D$51+0.000000001)/12)^(($B270-Setup!$C$8)/(365.25/12))-1)/((Helpers!$D$2:$D$51+0.000000001)/12))&gt;0)*(Helpers!$G$2:$G$51*(1+(Helpers!$D$2:$D$51+0.000000001)/12)^(($B270-Setup!$C$8)/(365.25/12))-Helpers!$E$2:$E$51*((1+(Helpers!$D$2:$D$51+0.000000001)/12)^(($B270-Setup!$C$8)/(365.25/12))-1)/((Helpers!$D$2:$D$51+0.000000001)/12)))</f>
        <v>0</v>
      </c>
      <c r="Y270" s="48"/>
      <c r="Z270" s="48" t="n">
        <f aca="false">IF(OR(N(Z$5)=0,Z$6=""),0,Z$5*((DATE(YEAR($B270),MONTH($B270),MIN(Z$6,DAY(EOMONTH($B270,0))))&gt;=$B270)*(DATE(YEAR($B270),MONTH($B270),MIN(Z$6,DAY(EOMONTH($B270,0))))&lt;$C270)+(DATE(YEAR($B270),MONTH($B270)+1,MIN(Z$6,DAY(EOMONTH($B270,1))))&gt;=$B270)*(DATE(YEAR($B270),MONTH($B270)+1,MIN(Z$6,DAY(EOMONTH($B270,1))))&lt;$C270)))</f>
        <v>25</v>
      </c>
      <c r="AA270" s="48" t="n">
        <f aca="false">IF(OR(N(AA$5)=0,AA$6=""),0,AA$5*((DATE(YEAR($B270),MONTH($B270),MIN(AA$6,DAY(EOMONTH($B270,0))))&gt;=$B270)*(DATE(YEAR($B270),MONTH($B270),MIN(AA$6,DAY(EOMONTH($B270,0))))&lt;$C270)+(DATE(YEAR($B270),MONTH($B270)+1,MIN(AA$6,DAY(EOMONTH($B270,1))))&gt;=$B270)*(DATE(YEAR($B270),MONTH($B270)+1,MIN(AA$6,DAY(EOMONTH($B270,1))))&lt;$C270)))</f>
        <v>0</v>
      </c>
      <c r="AB270" s="48" t="n">
        <f aca="false">IF(OR(N(AB$5)=0,AB$6=""),0,AB$5*((DATE(YEAR($B270),MONTH($B270),MIN(AB$6,DAY(EOMONTH($B270,0))))&gt;=$B270)*(DATE(YEAR($B270),MONTH($B270),MIN(AB$6,DAY(EOMONTH($B270,0))))&lt;$C270)+(DATE(YEAR($B270),MONTH($B270)+1,MIN(AB$6,DAY(EOMONTH($B270,1))))&gt;=$B270)*(DATE(YEAR($B270),MONTH($B270)+1,MIN(AB$6,DAY(EOMONTH($B270,1))))&lt;$C270)))</f>
        <v>0</v>
      </c>
      <c r="AC270" s="48" t="n">
        <f aca="false">IF(OR(N(AC$5)=0,AC$6=""),0,AC$5*((DATE(YEAR($B270),MONTH($B270),MIN(AC$6,DAY(EOMONTH($B270,0))))&gt;=$B270)*(DATE(YEAR($B270),MONTH($B270),MIN(AC$6,DAY(EOMONTH($B270,0))))&lt;$C270)+(DATE(YEAR($B270),MONTH($B270)+1,MIN(AC$6,DAY(EOMONTH($B270,1))))&gt;=$B270)*(DATE(YEAR($B270),MONTH($B270)+1,MIN(AC$6,DAY(EOMONTH($B270,1))))&lt;$C270)))</f>
        <v>0</v>
      </c>
      <c r="AD270" s="48" t="n">
        <f aca="false">IF(OR(N(AD$5)=0,AD$6=""),0,AD$5*((DATE(YEAR($B270),MONTH($B270),MIN(AD$6,DAY(EOMONTH($B270,0))))&gt;=$B270)*(DATE(YEAR($B270),MONTH($B270),MIN(AD$6,DAY(EOMONTH($B270,0))))&lt;$C270)+(DATE(YEAR($B270),MONTH($B270)+1,MIN(AD$6,DAY(EOMONTH($B270,1))))&gt;=$B270)*(DATE(YEAR($B270),MONTH($B270)+1,MIN(AD$6,DAY(EOMONTH($B270,1))))&lt;$C270)))</f>
        <v>0</v>
      </c>
      <c r="AE270" s="48" t="n">
        <f aca="false">IF(OR(N(AE$5)=0,AE$6=""),0,AE$5*((DATE(YEAR($B270),MONTH($B270),MIN(AE$6,DAY(EOMONTH($B270,0))))&gt;=$B270)*(DATE(YEAR($B270),MONTH($B270),MIN(AE$6,DAY(EOMONTH($B270,0))))&lt;$C270)+(DATE(YEAR($B270),MONTH($B270)+1,MIN(AE$6,DAY(EOMONTH($B270,1))))&gt;=$B270)*(DATE(YEAR($B270),MONTH($B270)+1,MIN(AE$6,DAY(EOMONTH($B270,1))))&lt;$C270)))</f>
        <v>0</v>
      </c>
      <c r="AF270" s="48" t="n">
        <f aca="false">IF(OR(N(AF$5)=0,AF$6=""),0,AF$5*((DATE(YEAR($B270),MONTH($B270),MIN(AF$6,DAY(EOMONTH($B270,0))))&gt;=$B270)*(DATE(YEAR($B270),MONTH($B270),MIN(AF$6,DAY(EOMONTH($B270,0))))&lt;$C270)+(DATE(YEAR($B270),MONTH($B270)+1,MIN(AF$6,DAY(EOMONTH($B270,1))))&gt;=$B270)*(DATE(YEAR($B270),MONTH($B270)+1,MIN(AF$6,DAY(EOMONTH($B270,1))))&lt;$C270)))</f>
        <v>0</v>
      </c>
      <c r="AG270" s="48" t="n">
        <f aca="false">IF(OR(N(AG$5)=0,AG$6=""),0,AG$5*((DATE(YEAR($B270),MONTH($B270),MIN(AG$6,DAY(EOMONTH($B270,0))))&gt;=$B270)*(DATE(YEAR($B270),MONTH($B270),MIN(AG$6,DAY(EOMONTH($B270,0))))&lt;$C270)+(DATE(YEAR($B270),MONTH($B270)+1,MIN(AG$6,DAY(EOMONTH($B270,1))))&gt;=$B270)*(DATE(YEAR($B270),MONTH($B270)+1,MIN(AG$6,DAY(EOMONTH($B270,1))))&lt;$C270)))</f>
        <v>0</v>
      </c>
      <c r="AH270" s="48" t="n">
        <f aca="false">IF(OR(N(AH$5)=0,AH$6=""),0,AH$5*((DATE(YEAR($B270),MONTH($B270),MIN(AH$6,DAY(EOMONTH($B270,0))))&gt;=$B270)*(DATE(YEAR($B270),MONTH($B270),MIN(AH$6,DAY(EOMONTH($B270,0))))&lt;$C270)+(DATE(YEAR($B270),MONTH($B270)+1,MIN(AH$6,DAY(EOMONTH($B270,1))))&gt;=$B270)*(DATE(YEAR($B270),MONTH($B270)+1,MIN(AH$6,DAY(EOMONTH($B270,1))))&lt;$C270)))</f>
        <v>0</v>
      </c>
      <c r="AI270" s="48" t="n">
        <f aca="false">IF(OR(N(AI$5)=0,AI$6=""),0,AI$5*((DATE(YEAR($B270),MONTH($B270),MIN(AI$6,DAY(EOMONTH($B270,0))))&gt;=$B270)*(DATE(YEAR($B270),MONTH($B270),MIN(AI$6,DAY(EOMONTH($B270,0))))&lt;$C270)+(DATE(YEAR($B270),MONTH($B270)+1,MIN(AI$6,DAY(EOMONTH($B270,1))))&gt;=$B270)*(DATE(YEAR($B270),MONTH($B270)+1,MIN(AI$6,DAY(EOMONTH($B270,1))))&lt;$C270)))</f>
        <v>0</v>
      </c>
      <c r="AJ270" s="48" t="n">
        <f aca="false">IF(OR(N(AJ$5)=0,AJ$6=""),0,AJ$5*((DATE(YEAR($B270),MONTH($B270),MIN(AJ$6,DAY(EOMONTH($B270,0))))&gt;=$B270)*(DATE(YEAR($B270),MONTH($B270),MIN(AJ$6,DAY(EOMONTH($B270,0))))&lt;$C270)+(DATE(YEAR($B270),MONTH($B270)+1,MIN(AJ$6,DAY(EOMONTH($B270,1))))&gt;=$B270)*(DATE(YEAR($B270),MONTH($B270)+1,MIN(AJ$6,DAY(EOMONTH($B270,1))))&lt;$C270)))</f>
        <v>0</v>
      </c>
      <c r="AK270" s="48" t="n">
        <f aca="false">IF(OR(N(AK$5)=0,AK$6=""),0,AK$5*((DATE(YEAR($B270),MONTH($B270),MIN(AK$6,DAY(EOMONTH($B270,0))))&gt;=$B270)*(DATE(YEAR($B270),MONTH($B270),MIN(AK$6,DAY(EOMONTH($B270,0))))&lt;$C270)+(DATE(YEAR($B270),MONTH($B270)+1,MIN(AK$6,DAY(EOMONTH($B270,1))))&gt;=$B270)*(DATE(YEAR($B270),MONTH($B270)+1,MIN(AK$6,DAY(EOMONTH($B270,1))))&lt;$C270)))</f>
        <v>0</v>
      </c>
      <c r="AL270" s="48" t="n">
        <f aca="false">IF(OR(N(AL$5)=0,AL$6=""),0,AL$5*((DATE(YEAR($B270),MONTH($B270),MIN(AL$6,DAY(EOMONTH($B270,0))))&gt;=$B270)*(DATE(YEAR($B270),MONTH($B270),MIN(AL$6,DAY(EOMONTH($B270,0))))&lt;$C270)+(DATE(YEAR($B270),MONTH($B270)+1,MIN(AL$6,DAY(EOMONTH($B270,1))))&gt;=$B270)*(DATE(YEAR($B270),MONTH($B270)+1,MIN(AL$6,DAY(EOMONTH($B270,1))))&lt;$C270)))</f>
        <v>0</v>
      </c>
      <c r="AM270" s="48" t="n">
        <f aca="false">IF(OR(N(AM$5)=0,AM$6=""),0,AM$5*((DATE(YEAR($B270),MONTH($B270),MIN(AM$6,DAY(EOMONTH($B270,0))))&gt;=$B270)*(DATE(YEAR($B270),MONTH($B270),MIN(AM$6,DAY(EOMONTH($B270,0))))&lt;$C270)+(DATE(YEAR($B270),MONTH($B270)+1,MIN(AM$6,DAY(EOMONTH($B270,1))))&gt;=$B270)*(DATE(YEAR($B270),MONTH($B270)+1,MIN(AM$6,DAY(EOMONTH($B270,1))))&lt;$C270)))</f>
        <v>0</v>
      </c>
      <c r="AN270" s="48" t="n">
        <f aca="false">IF(OR(N(AN$5)=0,AN$6=""),0,AN$5*((DATE(YEAR($B270),MONTH($B270),MIN(AN$6,DAY(EOMONTH($B270,0))))&gt;=$B270)*(DATE(YEAR($B270),MONTH($B270),MIN(AN$6,DAY(EOMONTH($B270,0))))&lt;$C270)+(DATE(YEAR($B270),MONTH($B270)+1,MIN(AN$6,DAY(EOMONTH($B270,1))))&gt;=$B270)*(DATE(YEAR($B270),MONTH($B270)+1,MIN(AN$6,DAY(EOMONTH($B270,1))))&lt;$C270)))</f>
        <v>0</v>
      </c>
      <c r="AO270" s="48" t="n">
        <f aca="false">IF(OR(N(AO$5)=0,AO$6=""),0,AO$5*((DATE(YEAR($B270),MONTH($B270),MIN(AO$6,DAY(EOMONTH($B270,0))))&gt;=$B270)*(DATE(YEAR($B270),MONTH($B270),MIN(AO$6,DAY(EOMONTH($B270,0))))&lt;$C270)+(DATE(YEAR($B270),MONTH($B270)+1,MIN(AO$6,DAY(EOMONTH($B270,1))))&gt;=$B270)*(DATE(YEAR($B270),MONTH($B270)+1,MIN(AO$6,DAY(EOMONTH($B270,1))))&lt;$C270)))</f>
        <v>0</v>
      </c>
      <c r="AP270" s="48" t="n">
        <f aca="false">IF(OR(N(AP$5)=0,AP$6=""),0,AP$5*((DATE(YEAR($B270),MONTH($B270),MIN(AP$6,DAY(EOMONTH($B270,0))))&gt;=$B270)*(DATE(YEAR($B270),MONTH($B270),MIN(AP$6,DAY(EOMONTH($B270,0))))&lt;$C270)+(DATE(YEAR($B270),MONTH($B270)+1,MIN(AP$6,DAY(EOMONTH($B270,1))))&gt;=$B270)*(DATE(YEAR($B270),MONTH($B270)+1,MIN(AP$6,DAY(EOMONTH($B270,1))))&lt;$C270)))</f>
        <v>0</v>
      </c>
      <c r="AQ270" s="48" t="n">
        <f aca="false">IF(OR(N(AQ$5)=0,AQ$6=""),0,AQ$5*((DATE(YEAR($B270),MONTH($B270),MIN(AQ$6,DAY(EOMONTH($B270,0))))&gt;=$B270)*(DATE(YEAR($B270),MONTH($B270),MIN(AQ$6,DAY(EOMONTH($B270,0))))&lt;$C270)+(DATE(YEAR($B270),MONTH($B270)+1,MIN(AQ$6,DAY(EOMONTH($B270,1))))&gt;=$B270)*(DATE(YEAR($B270),MONTH($B270)+1,MIN(AQ$6,DAY(EOMONTH($B270,1))))&lt;$C270)))</f>
        <v>0</v>
      </c>
      <c r="AR270" s="48" t="n">
        <f aca="false">IF(OR(N(AR$5)=0,AR$6=""),0,AR$5*((DATE(YEAR($B270),MONTH($B270),MIN(AR$6,DAY(EOMONTH($B270,0))))&gt;=$B270)*(DATE(YEAR($B270),MONTH($B270),MIN(AR$6,DAY(EOMONTH($B270,0))))&lt;$C270)+(DATE(YEAR($B270),MONTH($B270)+1,MIN(AR$6,DAY(EOMONTH($B270,1))))&gt;=$B270)*(DATE(YEAR($B270),MONTH($B270)+1,MIN(AR$6,DAY(EOMONTH($B270,1))))&lt;$C270)))</f>
        <v>0</v>
      </c>
      <c r="AS270" s="48" t="n">
        <f aca="false">IF(OR(N(AS$5)=0,AS$6=""),0,AS$5*((DATE(YEAR($B270),MONTH($B270),MIN(AS$6,DAY(EOMONTH($B270,0))))&gt;=$B270)*(DATE(YEAR($B270),MONTH($B270),MIN(AS$6,DAY(EOMONTH($B270,0))))&lt;$C270)+(DATE(YEAR($B270),MONTH($B270)+1,MIN(AS$6,DAY(EOMONTH($B270,1))))&gt;=$B270)*(DATE(YEAR($B270),MONTH($B270)+1,MIN(AS$6,DAY(EOMONTH($B270,1))))&lt;$C270)))</f>
        <v>0</v>
      </c>
      <c r="AT270" s="48" t="n">
        <f aca="false">IF(OR(N(AT$5)=0,AT$6=""),0,AT$5*((DATE(YEAR($B270),MONTH($B270),MIN(AT$6,DAY(EOMONTH($B270,0))))&gt;=$B270)*(DATE(YEAR($B270),MONTH($B270),MIN(AT$6,DAY(EOMONTH($B270,0))))&lt;$C270)+(DATE(YEAR($B270),MONTH($B270)+1,MIN(AT$6,DAY(EOMONTH($B270,1))))&gt;=$B270)*(DATE(YEAR($B270),MONTH($B270)+1,MIN(AT$6,DAY(EOMONTH($B270,1))))&lt;$C270)))</f>
        <v>0</v>
      </c>
      <c r="AU270" s="48" t="n">
        <f aca="false">IF(OR(N(AU$5)=0,AU$6=""),0,AU$5*((DATE(YEAR($B270),MONTH($B270),MIN(AU$6,DAY(EOMONTH($B270,0))))&gt;=$B270)*(DATE(YEAR($B270),MONTH($B270),MIN(AU$6,DAY(EOMONTH($B270,0))))&lt;$C270)+(DATE(YEAR($B270),MONTH($B270)+1,MIN(AU$6,DAY(EOMONTH($B270,1))))&gt;=$B270)*(DATE(YEAR($B270),MONTH($B270)+1,MIN(AU$6,DAY(EOMONTH($B270,1))))&lt;$C270)))</f>
        <v>0</v>
      </c>
      <c r="AV270" s="48" t="n">
        <f aca="false">IF(OR(N(AV$5)=0,AV$6=""),0,AV$5*((DATE(YEAR($B270),MONTH($B270),MIN(AV$6,DAY(EOMONTH($B270,0))))&gt;=$B270)*(DATE(YEAR($B270),MONTH($B270),MIN(AV$6,DAY(EOMONTH($B270,0))))&lt;$C270)+(DATE(YEAR($B270),MONTH($B270)+1,MIN(AV$6,DAY(EOMONTH($B270,1))))&gt;=$B270)*(DATE(YEAR($B270),MONTH($B270)+1,MIN(AV$6,DAY(EOMONTH($B270,1))))&lt;$C270)))</f>
        <v>0</v>
      </c>
      <c r="AW270" s="48" t="n">
        <f aca="false">IF(OR(N(AW$5)=0,AW$6=""),0,AW$5*((DATE(YEAR($B270),MONTH($B270),MIN(AW$6,DAY(EOMONTH($B270,0))))&gt;=$B270)*(DATE(YEAR($B270),MONTH($B270),MIN(AW$6,DAY(EOMONTH($B270,0))))&lt;$C270)+(DATE(YEAR($B270),MONTH($B270)+1,MIN(AW$6,DAY(EOMONTH($B270,1))))&gt;=$B270)*(DATE(YEAR($B270),MONTH($B270)+1,MIN(AW$6,DAY(EOMONTH($B270,1))))&lt;$C270)))</f>
        <v>0</v>
      </c>
      <c r="AX270" s="48" t="n">
        <f aca="false">IF(OR(N(AX$5)=0,AX$6=""),0,AX$5*((DATE(YEAR($B270),MONTH($B270),MIN(AX$6,DAY(EOMONTH($B270,0))))&gt;=$B270)*(DATE(YEAR($B270),MONTH($B270),MIN(AX$6,DAY(EOMONTH($B270,0))))&lt;$C270)+(DATE(YEAR($B270),MONTH($B270)+1,MIN(AX$6,DAY(EOMONTH($B270,1))))&gt;=$B270)*(DATE(YEAR($B270),MONTH($B270)+1,MIN(AX$6,DAY(EOMONTH($B270,1))))&lt;$C270)))</f>
        <v>0</v>
      </c>
      <c r="AY270" s="48" t="n">
        <f aca="false">IF(OR(N(AY$5)=0,AY$6=""),0,AY$5*((DATE(YEAR($B270),MONTH($B270),MIN(AY$6,DAY(EOMONTH($B270,0))))&gt;=$B270)*(DATE(YEAR($B270),MONTH($B270),MIN(AY$6,DAY(EOMONTH($B270,0))))&lt;$C270)+(DATE(YEAR($B270),MONTH($B270)+1,MIN(AY$6,DAY(EOMONTH($B270,1))))&gt;=$B270)*(DATE(YEAR($B270),MONTH($B270)+1,MIN(AY$6,DAY(EOMONTH($B270,1))))&lt;$C270)))</f>
        <v>0</v>
      </c>
      <c r="AZ270" s="48" t="n">
        <f aca="false">IF(OR(N(AZ$5)=0,AZ$6=""),0,AZ$5*((DATE(YEAR($B270),MONTH($B270),MIN(AZ$6,DAY(EOMONTH($B270,0))))&gt;=$B270)*(DATE(YEAR($B270),MONTH($B270),MIN(AZ$6,DAY(EOMONTH($B270,0))))&lt;$C270)+(DATE(YEAR($B270),MONTH($B270)+1,MIN(AZ$6,DAY(EOMONTH($B270,1))))&gt;=$B270)*(DATE(YEAR($B270),MONTH($B270)+1,MIN(AZ$6,DAY(EOMONTH($B270,1))))&lt;$C270)))</f>
        <v>0</v>
      </c>
      <c r="BA270" s="48" t="n">
        <f aca="false">IF(OR(N(BA$5)=0,BA$6=""),0,BA$5*((DATE(YEAR($B270),MONTH($B270),MIN(BA$6,DAY(EOMONTH($B270,0))))&gt;=$B270)*(DATE(YEAR($B270),MONTH($B270),MIN(BA$6,DAY(EOMONTH($B270,0))))&lt;$C270)+(DATE(YEAR($B270),MONTH($B270)+1,MIN(BA$6,DAY(EOMONTH($B270,1))))&gt;=$B270)*(DATE(YEAR($B270),MONTH($B270)+1,MIN(BA$6,DAY(EOMONTH($B270,1))))&lt;$C270)))</f>
        <v>0</v>
      </c>
      <c r="BB270" s="48" t="n">
        <f aca="false">IF(OR(N(BB$5)=0,BB$6=""),0,BB$5*((DATE(YEAR($B270),MONTH($B270),MIN(BB$6,DAY(EOMONTH($B270,0))))&gt;=$B270)*(DATE(YEAR($B270),MONTH($B270),MIN(BB$6,DAY(EOMONTH($B270,0))))&lt;$C270)+(DATE(YEAR($B270),MONTH($B270)+1,MIN(BB$6,DAY(EOMONTH($B270,1))))&gt;=$B270)*(DATE(YEAR($B270),MONTH($B270)+1,MIN(BB$6,DAY(EOMONTH($B270,1))))&lt;$C270)))</f>
        <v>0</v>
      </c>
      <c r="BC270" s="48" t="n">
        <f aca="false">IF(OR(N(BC$5)=0,BC$6=""),0,BC$5*((DATE(YEAR($B270),MONTH($B270),MIN(BC$6,DAY(EOMONTH($B270,0))))&gt;=$B270)*(DATE(YEAR($B270),MONTH($B270),MIN(BC$6,DAY(EOMONTH($B270,0))))&lt;$C270)+(DATE(YEAR($B270),MONTH($B270)+1,MIN(BC$6,DAY(EOMONTH($B270,1))))&gt;=$B270)*(DATE(YEAR($B270),MONTH($B270)+1,MIN(BC$6,DAY(EOMONTH($B270,1))))&lt;$C270)))</f>
        <v>0</v>
      </c>
      <c r="BD270" s="48" t="n">
        <f aca="false">IF(OR(N(BD$5)=0,BD$6=""),0,BD$5*((DATE(YEAR($B270),MONTH($B270),MIN(BD$6,DAY(EOMONTH($B270,0))))&gt;=$B270)*(DATE(YEAR($B270),MONTH($B270),MIN(BD$6,DAY(EOMONTH($B270,0))))&lt;$C270)+(DATE(YEAR($B270),MONTH($B270)+1,MIN(BD$6,DAY(EOMONTH($B270,1))))&gt;=$B270)*(DATE(YEAR($B270),MONTH($B270)+1,MIN(BD$6,DAY(EOMONTH($B270,1))))&lt;$C270)))</f>
        <v>0</v>
      </c>
      <c r="BE270" s="48" t="n">
        <f aca="false">IF(OR(N(BE$5)=0,BE$6=""),0,BE$5*((DATE(YEAR($B270),MONTH($B270),MIN(BE$6,DAY(EOMONTH($B270,0))))&gt;=$B270)*(DATE(YEAR($B270),MONTH($B270),MIN(BE$6,DAY(EOMONTH($B270,0))))&lt;$C270)+(DATE(YEAR($B270),MONTH($B270)+1,MIN(BE$6,DAY(EOMONTH($B270,1))))&gt;=$B270)*(DATE(YEAR($B270),MONTH($B270)+1,MIN(BE$6,DAY(EOMONTH($B270,1))))&lt;$C270)))</f>
        <v>0</v>
      </c>
      <c r="BF270" s="48" t="n">
        <f aca="false">IF(OR(N(BF$5)=0,BF$6=""),0,BF$5*((DATE(YEAR($B270),MONTH($B270),MIN(BF$6,DAY(EOMONTH($B270,0))))&gt;=$B270)*(DATE(YEAR($B270),MONTH($B270),MIN(BF$6,DAY(EOMONTH($B270,0))))&lt;$C270)+(DATE(YEAR($B270),MONTH($B270)+1,MIN(BF$6,DAY(EOMONTH($B270,1))))&gt;=$B270)*(DATE(YEAR($B270),MONTH($B270)+1,MIN(BF$6,DAY(EOMONTH($B270,1))))&lt;$C270)))</f>
        <v>0</v>
      </c>
      <c r="BG270" s="48" t="n">
        <f aca="false">IF(OR(N(BG$5)=0,BG$6=""),0,BG$5*((DATE(YEAR($B270),MONTH($B270),MIN(BG$6,DAY(EOMONTH($B270,0))))&gt;=$B270)*(DATE(YEAR($B270),MONTH($B270),MIN(BG$6,DAY(EOMONTH($B270,0))))&lt;$C270)+(DATE(YEAR($B270),MONTH($B270)+1,MIN(BG$6,DAY(EOMONTH($B270,1))))&gt;=$B270)*(DATE(YEAR($B270),MONTH($B270)+1,MIN(BG$6,DAY(EOMONTH($B270,1))))&lt;$C270)))</f>
        <v>0</v>
      </c>
      <c r="BH270" s="48" t="n">
        <f aca="false">IF(OR(N(BH$5)=0,BH$6=""),0,BH$5*((DATE(YEAR($B270),MONTH($B270),MIN(BH$6,DAY(EOMONTH($B270,0))))&gt;=$B270)*(DATE(YEAR($B270),MONTH($B270),MIN(BH$6,DAY(EOMONTH($B270,0))))&lt;$C270)+(DATE(YEAR($B270),MONTH($B270)+1,MIN(BH$6,DAY(EOMONTH($B270,1))))&gt;=$B270)*(DATE(YEAR($B270),MONTH($B270)+1,MIN(BH$6,DAY(EOMONTH($B270,1))))&lt;$C270)))</f>
        <v>0</v>
      </c>
      <c r="BI270" s="48" t="n">
        <f aca="false">IF(OR(N(BI$5)=0,BI$6=""),0,BI$5*((DATE(YEAR($B270),MONTH($B270),MIN(BI$6,DAY(EOMONTH($B270,0))))&gt;=$B270)*(DATE(YEAR($B270),MONTH($B270),MIN(BI$6,DAY(EOMONTH($B270,0))))&lt;$C270)+(DATE(YEAR($B270),MONTH($B270)+1,MIN(BI$6,DAY(EOMONTH($B270,1))))&gt;=$B270)*(DATE(YEAR($B270),MONTH($B270)+1,MIN(BI$6,DAY(EOMONTH($B270,1))))&lt;$C270)))</f>
        <v>0</v>
      </c>
      <c r="BJ270" s="48" t="n">
        <f aca="false">IF(OR(N(BJ$5)=0,BJ$6=""),0,BJ$5*((DATE(YEAR($B270),MONTH($B270),MIN(BJ$6,DAY(EOMONTH($B270,0))))&gt;=$B270)*(DATE(YEAR($B270),MONTH($B270),MIN(BJ$6,DAY(EOMONTH($B270,0))))&lt;$C270)+(DATE(YEAR($B270),MONTH($B270)+1,MIN(BJ$6,DAY(EOMONTH($B270,1))))&gt;=$B270)*(DATE(YEAR($B270),MONTH($B270)+1,MIN(BJ$6,DAY(EOMONTH($B270,1))))&lt;$C270)))</f>
        <v>0</v>
      </c>
      <c r="BK270" s="48" t="n">
        <f aca="false">IF(OR(N(BK$5)=0,BK$6=""),0,BK$5*((DATE(YEAR($B270),MONTH($B270),MIN(BK$6,DAY(EOMONTH($B270,0))))&gt;=$B270)*(DATE(YEAR($B270),MONTH($B270),MIN(BK$6,DAY(EOMONTH($B270,0))))&lt;$C270)+(DATE(YEAR($B270),MONTH($B270)+1,MIN(BK$6,DAY(EOMONTH($B270,1))))&gt;=$B270)*(DATE(YEAR($B270),MONTH($B270)+1,MIN(BK$6,DAY(EOMONTH($B270,1))))&lt;$C270)))</f>
        <v>0</v>
      </c>
      <c r="BL270" s="48" t="n">
        <f aca="false">IF(OR(N(BL$5)=0,BL$6=""),0,BL$5*((DATE(YEAR($B270),MONTH($B270),MIN(BL$6,DAY(EOMONTH($B270,0))))&gt;=$B270)*(DATE(YEAR($B270),MONTH($B270),MIN(BL$6,DAY(EOMONTH($B270,0))))&lt;$C270)+(DATE(YEAR($B270),MONTH($B270)+1,MIN(BL$6,DAY(EOMONTH($B270,1))))&gt;=$B270)*(DATE(YEAR($B270),MONTH($B270)+1,MIN(BL$6,DAY(EOMONTH($B270,1))))&lt;$C270)))</f>
        <v>0</v>
      </c>
      <c r="BM270" s="48" t="n">
        <f aca="false">IF(OR(N(BM$5)=0,BM$6=""),0,BM$5*((DATE(YEAR($B270),MONTH($B270),MIN(BM$6,DAY(EOMONTH($B270,0))))&gt;=$B270)*(DATE(YEAR($B270),MONTH($B270),MIN(BM$6,DAY(EOMONTH($B270,0))))&lt;$C270)+(DATE(YEAR($B270),MONTH($B270)+1,MIN(BM$6,DAY(EOMONTH($B270,1))))&gt;=$B270)*(DATE(YEAR($B270),MONTH($B270)+1,MIN(BM$6,DAY(EOMONTH($B270,1))))&lt;$C270)))</f>
        <v>0</v>
      </c>
      <c r="BN270" s="48" t="n">
        <f aca="false">IF(OR(N(BN$5)=0,BN$6=""),0,BN$5*((DATE(YEAR($B270),MONTH($B270),MIN(BN$6,DAY(EOMONTH($B270,0))))&gt;=$B270)*(DATE(YEAR($B270),MONTH($B270),MIN(BN$6,DAY(EOMONTH($B270,0))))&lt;$C270)+(DATE(YEAR($B270),MONTH($B270)+1,MIN(BN$6,DAY(EOMONTH($B270,1))))&gt;=$B270)*(DATE(YEAR($B270),MONTH($B270)+1,MIN(BN$6,DAY(EOMONTH($B270,1))))&lt;$C270)))</f>
        <v>0</v>
      </c>
      <c r="BO270" s="48" t="n">
        <f aca="false">IF(OR(N(BO$5)=0,BO$6=""),0,BO$5*((DATE(YEAR($B270),MONTH($B270),MIN(BO$6,DAY(EOMONTH($B270,0))))&gt;=$B270)*(DATE(YEAR($B270),MONTH($B270),MIN(BO$6,DAY(EOMONTH($B270,0))))&lt;$C270)+(DATE(YEAR($B270),MONTH($B270)+1,MIN(BO$6,DAY(EOMONTH($B270,1))))&gt;=$B270)*(DATE(YEAR($B270),MONTH($B270)+1,MIN(BO$6,DAY(EOMONTH($B270,1))))&lt;$C270)))</f>
        <v>0</v>
      </c>
      <c r="BP270" s="48" t="n">
        <f aca="false">IF(OR(N(BP$5)=0,BP$6=""),0,BP$5*((DATE(YEAR($B270),MONTH($B270),MIN(BP$6,DAY(EOMONTH($B270,0))))&gt;=$B270)*(DATE(YEAR($B270),MONTH($B270),MIN(BP$6,DAY(EOMONTH($B270,0))))&lt;$C270)+(DATE(YEAR($B270),MONTH($B270)+1,MIN(BP$6,DAY(EOMONTH($B270,1))))&gt;=$B270)*(DATE(YEAR($B270),MONTH($B270)+1,MIN(BP$6,DAY(EOMONTH($B270,1))))&lt;$C270)))</f>
        <v>0</v>
      </c>
      <c r="BQ270" s="48" t="n">
        <f aca="false">IF(OR(N(BQ$5)=0,BQ$6=""),0,BQ$5*((DATE(YEAR($B270),MONTH($B270),MIN(BQ$6,DAY(EOMONTH($B270,0))))&gt;=$B270)*(DATE(YEAR($B270),MONTH($B270),MIN(BQ$6,DAY(EOMONTH($B270,0))))&lt;$C270)+(DATE(YEAR($B270),MONTH($B270)+1,MIN(BQ$6,DAY(EOMONTH($B270,1))))&gt;=$B270)*(DATE(YEAR($B270),MONTH($B270)+1,MIN(BQ$6,DAY(EOMONTH($B270,1))))&lt;$C270)))</f>
        <v>0</v>
      </c>
      <c r="BR270" s="48" t="n">
        <f aca="false">IF(OR(N(BR$5)=0,BR$6=""),0,BR$5*((DATE(YEAR($B270),MONTH($B270),MIN(BR$6,DAY(EOMONTH($B270,0))))&gt;=$B270)*(DATE(YEAR($B270),MONTH($B270),MIN(BR$6,DAY(EOMONTH($B270,0))))&lt;$C270)+(DATE(YEAR($B270),MONTH($B270)+1,MIN(BR$6,DAY(EOMONTH($B270,1))))&gt;=$B270)*(DATE(YEAR($B270),MONTH($B270)+1,MIN(BR$6,DAY(EOMONTH($B270,1))))&lt;$C270)))</f>
        <v>0</v>
      </c>
      <c r="BS270" s="48" t="n">
        <f aca="false">IF(OR(N(BS$5)=0,BS$6=""),0,BS$5*((DATE(YEAR($B270),MONTH($B270),MIN(BS$6,DAY(EOMONTH($B270,0))))&gt;=$B270)*(DATE(YEAR($B270),MONTH($B270),MIN(BS$6,DAY(EOMONTH($B270,0))))&lt;$C270)+(DATE(YEAR($B270),MONTH($B270)+1,MIN(BS$6,DAY(EOMONTH($B270,1))))&gt;=$B270)*(DATE(YEAR($B270),MONTH($B270)+1,MIN(BS$6,DAY(EOMONTH($B270,1))))&lt;$C270)))</f>
        <v>0</v>
      </c>
      <c r="BT270" s="48" t="n">
        <f aca="false">IF(OR(N(BT$5)=0,BT$6=""),0,BT$5*((DATE(YEAR($B270),MONTH($B270),MIN(BT$6,DAY(EOMONTH($B270,0))))&gt;=$B270)*(DATE(YEAR($B270),MONTH($B270),MIN(BT$6,DAY(EOMONTH($B270,0))))&lt;$C270)+(DATE(YEAR($B270),MONTH($B270)+1,MIN(BT$6,DAY(EOMONTH($B270,1))))&gt;=$B270)*(DATE(YEAR($B270),MONTH($B270)+1,MIN(BT$6,DAY(EOMONTH($B270,1))))&lt;$C270)))</f>
        <v>0</v>
      </c>
      <c r="BU270" s="48" t="n">
        <f aca="false">IF(OR(N(BU$5)=0,BU$6=""),0,BU$5*((DATE(YEAR($B270),MONTH($B270),MIN(BU$6,DAY(EOMONTH($B270,0))))&gt;=$B270)*(DATE(YEAR($B270),MONTH($B270),MIN(BU$6,DAY(EOMONTH($B270,0))))&lt;$C270)+(DATE(YEAR($B270),MONTH($B270)+1,MIN(BU$6,DAY(EOMONTH($B270,1))))&gt;=$B270)*(DATE(YEAR($B270),MONTH($B270)+1,MIN(BU$6,DAY(EOMONTH($B270,1))))&lt;$C270)))</f>
        <v>0</v>
      </c>
      <c r="BV270" s="48" t="n">
        <f aca="false">IF(OR(N(BV$5)=0,BV$6=""),0,BV$5*((DATE(YEAR($B270),MONTH($B270),MIN(BV$6,DAY(EOMONTH($B270,0))))&gt;=$B270)*(DATE(YEAR($B270),MONTH($B270),MIN(BV$6,DAY(EOMONTH($B270,0))))&lt;$C270)+(DATE(YEAR($B270),MONTH($B270)+1,MIN(BV$6,DAY(EOMONTH($B270,1))))&gt;=$B270)*(DATE(YEAR($B270),MONTH($B270)+1,MIN(BV$6,DAY(EOMONTH($B270,1))))&lt;$C270)))</f>
        <v>0</v>
      </c>
      <c r="BW270" s="48" t="n">
        <f aca="false">IF(OR(N(BW$5)=0,BW$6=""),0,BW$5*((DATE(YEAR($B270),MONTH($B270),MIN(BW$6,DAY(EOMONTH($B270,0))))&gt;=$B270)*(DATE(YEAR($B270),MONTH($B270),MIN(BW$6,DAY(EOMONTH($B270,0))))&lt;$C270)+(DATE(YEAR($B270),MONTH($B270)+1,MIN(BW$6,DAY(EOMONTH($B270,1))))&gt;=$B270)*(DATE(YEAR($B270),MONTH($B270)+1,MIN(BW$6,DAY(EOMONTH($B270,1))))&lt;$C270)))</f>
        <v>0</v>
      </c>
      <c r="BX270" s="48" t="n">
        <f aca="false">MIN(Z270,(FT269*(1+FT$5/Setup!$C$36)+IF($V270=1,N($F270),0)))</f>
        <v>0</v>
      </c>
      <c r="BY270" s="48" t="n">
        <f aca="false">MIN(AA270,(FU269*(1+FU$5/Setup!$C$36)+IF($V270=2,N($F270),0)))</f>
        <v>0</v>
      </c>
      <c r="BZ270" s="48" t="n">
        <f aca="false">MIN(AB270,(FV269*(1+FV$5/Setup!$C$36)+IF($V270=3,N($F270),0)))</f>
        <v>0</v>
      </c>
      <c r="CA270" s="48" t="n">
        <f aca="false">MIN(AC270,(FW269*(1+FW$5/Setup!$C$36)+IF($V270=4,N($F270),0)))</f>
        <v>0</v>
      </c>
      <c r="CB270" s="48" t="n">
        <f aca="false">MIN(AD270,(FX269*(1+FX$5/Setup!$C$36)+IF($V270=5,N($F270),0)))</f>
        <v>0</v>
      </c>
      <c r="CC270" s="48" t="n">
        <f aca="false">MIN(AE270,(FY269*(1+FY$5/Setup!$C$36)+IF($V270=6,N($F270),0)))</f>
        <v>0</v>
      </c>
      <c r="CD270" s="48" t="n">
        <f aca="false">MIN(AF270,(FZ269*(1+FZ$5/Setup!$C$36)+IF($V270=7,N($F270),0)))</f>
        <v>0</v>
      </c>
      <c r="CE270" s="48" t="n">
        <f aca="false">MIN(AG270,(GA269*(1+GA$5/Setup!$C$36)+IF($V270=8,N($F270),0)))</f>
        <v>0</v>
      </c>
      <c r="CF270" s="48" t="n">
        <f aca="false">MIN(AH270,(GB269*(1+GB$5/Setup!$C$36)+IF($V270=9,N($F270),0)))</f>
        <v>0</v>
      </c>
      <c r="CG270" s="48" t="n">
        <f aca="false">MIN(AI270,(GC269*(1+GC$5/Setup!$C$36)+IF($V270=10,N($F270),0)))</f>
        <v>0</v>
      </c>
      <c r="CH270" s="48" t="n">
        <f aca="false">MIN(AJ270,(GD269*(1+GD$5/Setup!$C$36)+IF($V270=11,N($F270),0)))</f>
        <v>0</v>
      </c>
      <c r="CI270" s="48" t="n">
        <f aca="false">MIN(AK270,(GE269*(1+GE$5/Setup!$C$36)+IF($V270=12,N($F270),0)))</f>
        <v>0</v>
      </c>
      <c r="CJ270" s="48" t="n">
        <f aca="false">MIN(AL270,(GF269*(1+GF$5/Setup!$C$36)+IF($V270=13,N($F270),0)))</f>
        <v>0</v>
      </c>
      <c r="CK270" s="48" t="n">
        <f aca="false">MIN(AM270,(GG269*(1+GG$5/Setup!$C$36)+IF($V270=14,N($F270),0)))</f>
        <v>0</v>
      </c>
      <c r="CL270" s="48" t="n">
        <f aca="false">MIN(AN270,(GH269*(1+GH$5/Setup!$C$36)+IF($V270=15,N($F270),0)))</f>
        <v>0</v>
      </c>
      <c r="CM270" s="48" t="n">
        <f aca="false">MIN(AO270,(GI269*(1+GI$5/Setup!$C$36)+IF($V270=16,N($F270),0)))</f>
        <v>0</v>
      </c>
      <c r="CN270" s="48" t="n">
        <f aca="false">MIN(AP270,(GJ269*(1+GJ$5/Setup!$C$36)+IF($V270=17,N($F270),0)))</f>
        <v>0</v>
      </c>
      <c r="CO270" s="48" t="n">
        <f aca="false">MIN(AQ270,(GK269*(1+GK$5/Setup!$C$36)+IF($V270=18,N($F270),0)))</f>
        <v>0</v>
      </c>
      <c r="CP270" s="48" t="n">
        <f aca="false">MIN(AR270,(GL269*(1+GL$5/Setup!$C$36)+IF($V270=19,N($F270),0)))</f>
        <v>0</v>
      </c>
      <c r="CQ270" s="48" t="n">
        <f aca="false">MIN(AS270,(GM269*(1+GM$5/Setup!$C$36)+IF($V270=20,N($F270),0)))</f>
        <v>0</v>
      </c>
      <c r="CR270" s="48" t="n">
        <f aca="false">MIN(AT270,(GN269*(1+GN$5/Setup!$C$36)+IF($V270=21,N($F270),0)))</f>
        <v>0</v>
      </c>
      <c r="CS270" s="48" t="n">
        <f aca="false">MIN(AU270,(GO269*(1+GO$5/Setup!$C$36)+IF($V270=22,N($F270),0)))</f>
        <v>0</v>
      </c>
      <c r="CT270" s="48" t="n">
        <f aca="false">MIN(AV270,(GP269*(1+GP$5/Setup!$C$36)+IF($V270=23,N($F270),0)))</f>
        <v>0</v>
      </c>
      <c r="CU270" s="48" t="n">
        <f aca="false">MIN(AW270,(GQ269*(1+GQ$5/Setup!$C$36)+IF($V270=24,N($F270),0)))</f>
        <v>0</v>
      </c>
      <c r="CV270" s="48" t="n">
        <f aca="false">MIN(AX270,(GR269*(1+GR$5/Setup!$C$36)+IF($V270=25,N($F270),0)))</f>
        <v>0</v>
      </c>
      <c r="CW270" s="48" t="n">
        <f aca="false">MIN(AY270,(GS269*(1+GS$5/Setup!$C$36)+IF($V270=26,N($F270),0)))</f>
        <v>0</v>
      </c>
      <c r="CX270" s="48" t="n">
        <f aca="false">MIN(AZ270,(GT269*(1+GT$5/Setup!$C$36)+IF($V270=27,N($F270),0)))</f>
        <v>0</v>
      </c>
      <c r="CY270" s="48" t="n">
        <f aca="false">MIN(BA270,(GU269*(1+GU$5/Setup!$C$36)+IF($V270=28,N($F270),0)))</f>
        <v>0</v>
      </c>
      <c r="CZ270" s="48" t="n">
        <f aca="false">MIN(BB270,(GV269*(1+GV$5/Setup!$C$36)+IF($V270=29,N($F270),0)))</f>
        <v>0</v>
      </c>
      <c r="DA270" s="48" t="n">
        <f aca="false">MIN(BC270,(GW269*(1+GW$5/Setup!$C$36)+IF($V270=30,N($F270),0)))</f>
        <v>0</v>
      </c>
      <c r="DB270" s="48" t="n">
        <f aca="false">MIN(BD270,(GX269*(1+GX$5/Setup!$C$36)+IF($V270=31,N($F270),0)))</f>
        <v>0</v>
      </c>
      <c r="DC270" s="48" t="n">
        <f aca="false">MIN(BE270,(GY269*(1+GY$5/Setup!$C$36)+IF($V270=32,N($F270),0)))</f>
        <v>0</v>
      </c>
      <c r="DD270" s="48" t="n">
        <f aca="false">MIN(BF270,(GZ269*(1+GZ$5/Setup!$C$36)+IF($V270=33,N($F270),0)))</f>
        <v>0</v>
      </c>
      <c r="DE270" s="48" t="n">
        <f aca="false">MIN(BG270,(HA269*(1+HA$5/Setup!$C$36)+IF($V270=34,N($F270),0)))</f>
        <v>0</v>
      </c>
      <c r="DF270" s="48" t="n">
        <f aca="false">MIN(BH270,(HB269*(1+HB$5/Setup!$C$36)+IF($V270=35,N($F270),0)))</f>
        <v>0</v>
      </c>
      <c r="DG270" s="48" t="n">
        <f aca="false">MIN(BI270,(HC269*(1+HC$5/Setup!$C$36)+IF($V270=36,N($F270),0)))</f>
        <v>0</v>
      </c>
      <c r="DH270" s="48" t="n">
        <f aca="false">MIN(BJ270,(HD269*(1+HD$5/Setup!$C$36)+IF($V270=37,N($F270),0)))</f>
        <v>0</v>
      </c>
      <c r="DI270" s="48" t="n">
        <f aca="false">MIN(BK270,(HE269*(1+HE$5/Setup!$C$36)+IF($V270=38,N($F270),0)))</f>
        <v>0</v>
      </c>
      <c r="DJ270" s="48" t="n">
        <f aca="false">MIN(BL270,(HF269*(1+HF$5/Setup!$C$36)+IF($V270=39,N($F270),0)))</f>
        <v>0</v>
      </c>
      <c r="DK270" s="48" t="n">
        <f aca="false">MIN(BM270,(HG269*(1+HG$5/Setup!$C$36)+IF($V270=40,N($F270),0)))</f>
        <v>0</v>
      </c>
      <c r="DL270" s="48" t="n">
        <f aca="false">MIN(BN270,(HH269*(1+HH$5/Setup!$C$36)+IF($V270=41,N($F270),0)))</f>
        <v>0</v>
      </c>
      <c r="DM270" s="48" t="n">
        <f aca="false">MIN(BO270,(HI269*(1+HI$5/Setup!$C$36)+IF($V270=42,N($F270),0)))</f>
        <v>0</v>
      </c>
      <c r="DN270" s="48" t="n">
        <f aca="false">MIN(BP270,(HJ269*(1+HJ$5/Setup!$C$36)+IF($V270=43,N($F270),0)))</f>
        <v>0</v>
      </c>
      <c r="DO270" s="48" t="n">
        <f aca="false">MIN(BQ270,(HK269*(1+HK$5/Setup!$C$36)+IF($V270=44,N($F270),0)))</f>
        <v>0</v>
      </c>
      <c r="DP270" s="48" t="n">
        <f aca="false">MIN(BR270,(HL269*(1+HL$5/Setup!$C$36)+IF($V270=45,N($F270),0)))</f>
        <v>0</v>
      </c>
      <c r="DQ270" s="48" t="n">
        <f aca="false">MIN(BS270,(HM269*(1+HM$5/Setup!$C$36)+IF($V270=46,N($F270),0)))</f>
        <v>0</v>
      </c>
      <c r="DR270" s="48" t="n">
        <f aca="false">MIN(BT270,(HN269*(1+HN$5/Setup!$C$36)+IF($V270=47,N($F270),0)))</f>
        <v>0</v>
      </c>
      <c r="DS270" s="48" t="n">
        <f aca="false">MIN(BU270,(HO269*(1+HO$5/Setup!$C$36)+IF($V270=48,N($F270),0)))</f>
        <v>0</v>
      </c>
      <c r="DT270" s="48" t="n">
        <f aca="false">MIN(BV270,(HP269*(1+HP$5/Setup!$C$36)+IF($V270=49,N($F270),0)))</f>
        <v>0</v>
      </c>
      <c r="DU270" s="48" t="n">
        <f aca="false">MIN(BW270,(HQ269*(1+HQ$5/Setup!$C$36)+IF($V270=50,N($F270),0)))</f>
        <v>0</v>
      </c>
      <c r="DV270" s="48" t="n">
        <f aca="false">MIN(MAX((FT269*(1+FT$5/Setup!$C$36)+IF($V270=1,N($F270),0))-BX270,0),MAX($P270-0,0))</f>
        <v>0</v>
      </c>
      <c r="DW270" s="48" t="n">
        <f aca="false">MIN(MAX((FU269*(1+FU$5/Setup!$C$36)+IF($V270=2,N($F270),0))-BY270,0),MAX($P270-SUM(DV270:DV270),0))</f>
        <v>0</v>
      </c>
      <c r="DX270" s="48" t="n">
        <f aca="false">MIN(MAX((FV269*(1+FV$5/Setup!$C$36)+IF($V270=3,N($F270),0))-BZ270,0),MAX($P270-SUM(DV270:DW270),0))</f>
        <v>0</v>
      </c>
      <c r="DY270" s="48" t="n">
        <f aca="false">MIN(MAX((FW269*(1+FW$5/Setup!$C$36)+IF($V270=4,N($F270),0))-CA270,0),MAX($P270-SUM(DV270:DX270),0))</f>
        <v>0</v>
      </c>
      <c r="DZ270" s="48" t="n">
        <f aca="false">MIN(MAX((FX269*(1+FX$5/Setup!$C$36)+IF($V270=5,N($F270),0))-CB270,0),MAX($P270-SUM(DV270:DY270),0))</f>
        <v>0</v>
      </c>
      <c r="EA270" s="48" t="n">
        <f aca="false">MIN(MAX((FY269*(1+FY$5/Setup!$C$36)+IF($V270=6,N($F270),0))-CC270,0),MAX($P270-SUM(DV270:DZ270),0))</f>
        <v>0</v>
      </c>
      <c r="EB270" s="48" t="n">
        <f aca="false">MIN(MAX((FZ269*(1+FZ$5/Setup!$C$36)+IF($V270=7,N($F270),0))-CD270,0),MAX($P270-SUM(DV270:EA270),0))</f>
        <v>0</v>
      </c>
      <c r="EC270" s="48" t="n">
        <f aca="false">MIN(MAX((GA269*(1+GA$5/Setup!$C$36)+IF($V270=8,N($F270),0))-CE270,0),MAX($P270-SUM(DV270:EB270),0))</f>
        <v>0</v>
      </c>
      <c r="ED270" s="48" t="n">
        <f aca="false">MIN(MAX((GB269*(1+GB$5/Setup!$C$36)+IF($V270=9,N($F270),0))-CF270,0),MAX($P270-SUM(DV270:EC270),0))</f>
        <v>0</v>
      </c>
      <c r="EE270" s="48" t="n">
        <f aca="false">MIN(MAX((GC269*(1+GC$5/Setup!$C$36)+IF($V270=10,N($F270),0))-CG270,0),MAX($P270-SUM(DV270:ED270),0))</f>
        <v>0</v>
      </c>
      <c r="EF270" s="48" t="n">
        <f aca="false">MIN(MAX((GD269*(1+GD$5/Setup!$C$36)+IF($V270=11,N($F270),0))-CH270,0),MAX($P270-SUM(DV270:EE270),0))</f>
        <v>0</v>
      </c>
      <c r="EG270" s="48" t="n">
        <f aca="false">MIN(MAX((GE269*(1+GE$5/Setup!$C$36)+IF($V270=12,N($F270),0))-CI270,0),MAX($P270-SUM(DV270:EF270),0))</f>
        <v>0</v>
      </c>
      <c r="EH270" s="48" t="n">
        <f aca="false">MIN(MAX((GF269*(1+GF$5/Setup!$C$36)+IF($V270=13,N($F270),0))-CJ270,0),MAX($P270-SUM(DV270:EG270),0))</f>
        <v>0</v>
      </c>
      <c r="EI270" s="48" t="n">
        <f aca="false">MIN(MAX((GG269*(1+GG$5/Setup!$C$36)+IF($V270=14,N($F270),0))-CK270,0),MAX($P270-SUM(DV270:EH270),0))</f>
        <v>0</v>
      </c>
      <c r="EJ270" s="48" t="n">
        <f aca="false">MIN(MAX((GH269*(1+GH$5/Setup!$C$36)+IF($V270=15,N($F270),0))-CL270,0),MAX($P270-SUM(DV270:EI270),0))</f>
        <v>0</v>
      </c>
      <c r="EK270" s="48" t="n">
        <f aca="false">MIN(MAX((GI269*(1+GI$5/Setup!$C$36)+IF($V270=16,N($F270),0))-CM270,0),MAX($P270-SUM(DV270:EJ270),0))</f>
        <v>0</v>
      </c>
      <c r="EL270" s="48" t="n">
        <f aca="false">MIN(MAX((GJ269*(1+GJ$5/Setup!$C$36)+IF($V270=17,N($F270),0))-CN270,0),MAX($P270-SUM(DV270:EK270),0))</f>
        <v>0</v>
      </c>
      <c r="EM270" s="48" t="n">
        <f aca="false">MIN(MAX((GK269*(1+GK$5/Setup!$C$36)+IF($V270=18,N($F270),0))-CO270,0),MAX($P270-SUM(DV270:EL270),0))</f>
        <v>0</v>
      </c>
      <c r="EN270" s="48" t="n">
        <f aca="false">MIN(MAX((GL269*(1+GL$5/Setup!$C$36)+IF($V270=19,N($F270),0))-CP270,0),MAX($P270-SUM(DV270:EM270),0))</f>
        <v>0</v>
      </c>
      <c r="EO270" s="48" t="n">
        <f aca="false">MIN(MAX((GM269*(1+GM$5/Setup!$C$36)+IF($V270=20,N($F270),0))-CQ270,0),MAX($P270-SUM(DV270:EN270),0))</f>
        <v>0</v>
      </c>
      <c r="EP270" s="48" t="n">
        <f aca="false">MIN(MAX((GN269*(1+GN$5/Setup!$C$36)+IF($V270=21,N($F270),0))-CR270,0),MAX($P270-SUM(DV270:EO270),0))</f>
        <v>0</v>
      </c>
      <c r="EQ270" s="48" t="n">
        <f aca="false">MIN(MAX((GO269*(1+GO$5/Setup!$C$36)+IF($V270=22,N($F270),0))-CS270,0),MAX($P270-SUM(DV270:EP270),0))</f>
        <v>0</v>
      </c>
      <c r="ER270" s="48" t="n">
        <f aca="false">MIN(MAX((GP269*(1+GP$5/Setup!$C$36)+IF($V270=23,N($F270),0))-CT270,0),MAX($P270-SUM(DV270:EQ270),0))</f>
        <v>0</v>
      </c>
      <c r="ES270" s="48" t="n">
        <f aca="false">MIN(MAX((GQ269*(1+GQ$5/Setup!$C$36)+IF($V270=24,N($F270),0))-CU270,0),MAX($P270-SUM(DV270:ER270),0))</f>
        <v>0</v>
      </c>
      <c r="ET270" s="48" t="n">
        <f aca="false">MIN(MAX((GR269*(1+GR$5/Setup!$C$36)+IF($V270=25,N($F270),0))-CV270,0),MAX($P270-SUM(DV270:ES270),0))</f>
        <v>0</v>
      </c>
      <c r="EU270" s="48" t="n">
        <f aca="false">MIN(MAX((GS269*(1+GS$5/Setup!$C$36)+IF($V270=26,N($F270),0))-CW270,0),MAX($P270-SUM(DV270:ET270),0))</f>
        <v>0</v>
      </c>
      <c r="EV270" s="48" t="n">
        <f aca="false">MIN(MAX((GT269*(1+GT$5/Setup!$C$36)+IF($V270=27,N($F270),0))-CX270,0),MAX($P270-SUM(DV270:EU270),0))</f>
        <v>0</v>
      </c>
      <c r="EW270" s="48" t="n">
        <f aca="false">MIN(MAX((GU269*(1+GU$5/Setup!$C$36)+IF($V270=28,N($F270),0))-CY270,0),MAX($P270-SUM(DV270:EV270),0))</f>
        <v>0</v>
      </c>
      <c r="EX270" s="48" t="n">
        <f aca="false">MIN(MAX((GV269*(1+GV$5/Setup!$C$36)+IF($V270=29,N($F270),0))-CZ270,0),MAX($P270-SUM(DV270:EW270),0))</f>
        <v>0</v>
      </c>
      <c r="EY270" s="48" t="n">
        <f aca="false">MIN(MAX((GW269*(1+GW$5/Setup!$C$36)+IF($V270=30,N($F270),0))-DA270,0),MAX($P270-SUM(DV270:EX270),0))</f>
        <v>0</v>
      </c>
      <c r="EZ270" s="48" t="n">
        <f aca="false">MIN(MAX((GX269*(1+GX$5/Setup!$C$36)+IF($V270=31,N($F270),0))-DB270,0),MAX($P270-SUM(DV270:EY270),0))</f>
        <v>0</v>
      </c>
      <c r="FA270" s="48" t="n">
        <f aca="false">MIN(MAX((GY269*(1+GY$5/Setup!$C$36)+IF($V270=32,N($F270),0))-DC270,0),MAX($P270-SUM(DV270:EZ270),0))</f>
        <v>0</v>
      </c>
      <c r="FB270" s="48" t="n">
        <f aca="false">MIN(MAX((GZ269*(1+GZ$5/Setup!$C$36)+IF($V270=33,N($F270),0))-DD270,0),MAX($P270-SUM(DV270:FA270),0))</f>
        <v>0</v>
      </c>
      <c r="FC270" s="48" t="n">
        <f aca="false">MIN(MAX((HA269*(1+HA$5/Setup!$C$36)+IF($V270=34,N($F270),0))-DE270,0),MAX($P270-SUM(DV270:FB270),0))</f>
        <v>0</v>
      </c>
      <c r="FD270" s="48" t="n">
        <f aca="false">MIN(MAX((HB269*(1+HB$5/Setup!$C$36)+IF($V270=35,N($F270),0))-DF270,0),MAX($P270-SUM(DV270:FC270),0))</f>
        <v>0</v>
      </c>
      <c r="FE270" s="48" t="n">
        <f aca="false">MIN(MAX((HC269*(1+HC$5/Setup!$C$36)+IF($V270=36,N($F270),0))-DG270,0),MAX($P270-SUM(DV270:FD270),0))</f>
        <v>0</v>
      </c>
      <c r="FF270" s="48" t="n">
        <f aca="false">MIN(MAX((HD269*(1+HD$5/Setup!$C$36)+IF($V270=37,N($F270),0))-DH270,0),MAX($P270-SUM(DV270:FE270),0))</f>
        <v>0</v>
      </c>
      <c r="FG270" s="48" t="n">
        <f aca="false">MIN(MAX((HE269*(1+HE$5/Setup!$C$36)+IF($V270=38,N($F270),0))-DI270,0),MAX($P270-SUM(DV270:FF270),0))</f>
        <v>0</v>
      </c>
      <c r="FH270" s="48" t="n">
        <f aca="false">MIN(MAX((HF269*(1+HF$5/Setup!$C$36)+IF($V270=39,N($F270),0))-DJ270,0),MAX($P270-SUM(DV270:FG270),0))</f>
        <v>0</v>
      </c>
      <c r="FI270" s="48" t="n">
        <f aca="false">MIN(MAX((HG269*(1+HG$5/Setup!$C$36)+IF($V270=40,N($F270),0))-DK270,0),MAX($P270-SUM(DV270:FH270),0))</f>
        <v>0</v>
      </c>
      <c r="FJ270" s="48" t="n">
        <f aca="false">MIN(MAX((HH269*(1+HH$5/Setup!$C$36)+IF($V270=41,N($F270),0))-DL270,0),MAX($P270-SUM(DV270:FI270),0))</f>
        <v>0</v>
      </c>
      <c r="FK270" s="48" t="n">
        <f aca="false">MIN(MAX((HI269*(1+HI$5/Setup!$C$36)+IF($V270=42,N($F270),0))-DM270,0),MAX($P270-SUM(DV270:FJ270),0))</f>
        <v>0</v>
      </c>
      <c r="FL270" s="48" t="n">
        <f aca="false">MIN(MAX((HJ269*(1+HJ$5/Setup!$C$36)+IF($V270=43,N($F270),0))-DN270,0),MAX($P270-SUM(DV270:FK270),0))</f>
        <v>0</v>
      </c>
      <c r="FM270" s="48" t="n">
        <f aca="false">MIN(MAX((HK269*(1+HK$5/Setup!$C$36)+IF($V270=44,N($F270),0))-DO270,0),MAX($P270-SUM(DV270:FL270),0))</f>
        <v>0</v>
      </c>
      <c r="FN270" s="48" t="n">
        <f aca="false">MIN(MAX((HL269*(1+HL$5/Setup!$C$36)+IF($V270=45,N($F270),0))-DP270,0),MAX($P270-SUM(DV270:FM270),0))</f>
        <v>0</v>
      </c>
      <c r="FO270" s="48" t="n">
        <f aca="false">MIN(MAX((HM269*(1+HM$5/Setup!$C$36)+IF($V270=46,N($F270),0))-DQ270,0),MAX($P270-SUM(DV270:FN270),0))</f>
        <v>0</v>
      </c>
      <c r="FP270" s="48" t="n">
        <f aca="false">MIN(MAX((HN269*(1+HN$5/Setup!$C$36)+IF($V270=47,N($F270),0))-DR270,0),MAX($P270-SUM(DV270:FO270),0))</f>
        <v>0</v>
      </c>
      <c r="FQ270" s="48" t="n">
        <f aca="false">MIN(MAX((HO269*(1+HO$5/Setup!$C$36)+IF($V270=48,N($F270),0))-DS270,0),MAX($P270-SUM(DV270:FP270),0))</f>
        <v>0</v>
      </c>
      <c r="FR270" s="48" t="n">
        <f aca="false">MIN(MAX((HP269*(1+HP$5/Setup!$C$36)+IF($V270=49,N($F270),0))-DT270,0),MAX($P270-SUM(DV270:FQ270),0))</f>
        <v>0</v>
      </c>
      <c r="FS270" s="48" t="n">
        <f aca="false">MIN(MAX((HQ269*(1+HQ$5/Setup!$C$36)+IF($V270=50,N($F270),0))-DU270,0),MAX($P270-SUM(DV270:FR270),0))</f>
        <v>0</v>
      </c>
      <c r="FT270" s="48" t="n">
        <f aca="false">IF((FT269*(1+FT$5/Setup!$C$36)+IF($V270=1,N($F270),0))-BX270-DV270&lt;0.005,0,(FT269*(1+FT$5/Setup!$C$36)+IF($V270=1,N($F270),0))-BX270-DV270)</f>
        <v>0</v>
      </c>
      <c r="FU270" s="48" t="n">
        <f aca="false">IF((FU269*(1+FU$5/Setup!$C$36)+IF($V270=2,N($F270),0))-BY270-DW270&lt;0.005,0,(FU269*(1+FU$5/Setup!$C$36)+IF($V270=2,N($F270),0))-BY270-DW270)</f>
        <v>0</v>
      </c>
      <c r="FV270" s="48" t="n">
        <f aca="false">IF((FV269*(1+FV$5/Setup!$C$36)+IF($V270=3,N($F270),0))-BZ270-DX270&lt;0.005,0,(FV269*(1+FV$5/Setup!$C$36)+IF($V270=3,N($F270),0))-BZ270-DX270)</f>
        <v>0</v>
      </c>
      <c r="FW270" s="48" t="n">
        <f aca="false">IF((FW269*(1+FW$5/Setup!$C$36)+IF($V270=4,N($F270),0))-CA270-DY270&lt;0.005,0,(FW269*(1+FW$5/Setup!$C$36)+IF($V270=4,N($F270),0))-CA270-DY270)</f>
        <v>0</v>
      </c>
      <c r="FX270" s="48" t="n">
        <f aca="false">IF((FX269*(1+FX$5/Setup!$C$36)+IF($V270=5,N($F270),0))-CB270-DZ270&lt;0.005,0,(FX269*(1+FX$5/Setup!$C$36)+IF($V270=5,N($F270),0))-CB270-DZ270)</f>
        <v>0</v>
      </c>
      <c r="FY270" s="48" t="n">
        <f aca="false">IF((FY269*(1+FY$5/Setup!$C$36)+IF($V270=6,N($F270),0))-CC270-EA270&lt;0.005,0,(FY269*(1+FY$5/Setup!$C$36)+IF($V270=6,N($F270),0))-CC270-EA270)</f>
        <v>0</v>
      </c>
      <c r="FZ270" s="48" t="n">
        <f aca="false">IF((FZ269*(1+FZ$5/Setup!$C$36)+IF($V270=7,N($F270),0))-CD270-EB270&lt;0.005,0,(FZ269*(1+FZ$5/Setup!$C$36)+IF($V270=7,N($F270),0))-CD270-EB270)</f>
        <v>0</v>
      </c>
      <c r="GA270" s="48" t="n">
        <f aca="false">IF((GA269*(1+GA$5/Setup!$C$36)+IF($V270=8,N($F270),0))-CE270-EC270&lt;0.005,0,(GA269*(1+GA$5/Setup!$C$36)+IF($V270=8,N($F270),0))-CE270-EC270)</f>
        <v>0</v>
      </c>
      <c r="GB270" s="48" t="n">
        <f aca="false">IF((GB269*(1+GB$5/Setup!$C$36)+IF($V270=9,N($F270),0))-CF270-ED270&lt;0.005,0,(GB269*(1+GB$5/Setup!$C$36)+IF($V270=9,N($F270),0))-CF270-ED270)</f>
        <v>0</v>
      </c>
      <c r="GC270" s="48" t="n">
        <f aca="false">IF((GC269*(1+GC$5/Setup!$C$36)+IF($V270=10,N($F270),0))-CG270-EE270&lt;0.005,0,(GC269*(1+GC$5/Setup!$C$36)+IF($V270=10,N($F270),0))-CG270-EE270)</f>
        <v>0</v>
      </c>
      <c r="GD270" s="48" t="n">
        <f aca="false">IF((GD269*(1+GD$5/Setup!$C$36)+IF($V270=11,N($F270),0))-CH270-EF270&lt;0.005,0,(GD269*(1+GD$5/Setup!$C$36)+IF($V270=11,N($F270),0))-CH270-EF270)</f>
        <v>0</v>
      </c>
      <c r="GE270" s="48" t="n">
        <f aca="false">IF((GE269*(1+GE$5/Setup!$C$36)+IF($V270=12,N($F270),0))-CI270-EG270&lt;0.005,0,(GE269*(1+GE$5/Setup!$C$36)+IF($V270=12,N($F270),0))-CI270-EG270)</f>
        <v>0</v>
      </c>
      <c r="GF270" s="48" t="n">
        <f aca="false">IF((GF269*(1+GF$5/Setup!$C$36)+IF($V270=13,N($F270),0))-CJ270-EH270&lt;0.005,0,(GF269*(1+GF$5/Setup!$C$36)+IF($V270=13,N($F270),0))-CJ270-EH270)</f>
        <v>0</v>
      </c>
      <c r="GG270" s="48" t="n">
        <f aca="false">IF((GG269*(1+GG$5/Setup!$C$36)+IF($V270=14,N($F270),0))-CK270-EI270&lt;0.005,0,(GG269*(1+GG$5/Setup!$C$36)+IF($V270=14,N($F270),0))-CK270-EI270)</f>
        <v>0</v>
      </c>
      <c r="GH270" s="48" t="n">
        <f aca="false">IF((GH269*(1+GH$5/Setup!$C$36)+IF($V270=15,N($F270),0))-CL270-EJ270&lt;0.005,0,(GH269*(1+GH$5/Setup!$C$36)+IF($V270=15,N($F270),0))-CL270-EJ270)</f>
        <v>0</v>
      </c>
      <c r="GI270" s="48" t="n">
        <f aca="false">IF((GI269*(1+GI$5/Setup!$C$36)+IF($V270=16,N($F270),0))-CM270-EK270&lt;0.005,0,(GI269*(1+GI$5/Setup!$C$36)+IF($V270=16,N($F270),0))-CM270-EK270)</f>
        <v>0</v>
      </c>
      <c r="GJ270" s="48" t="n">
        <f aca="false">IF((GJ269*(1+GJ$5/Setup!$C$36)+IF($V270=17,N($F270),0))-CN270-EL270&lt;0.005,0,(GJ269*(1+GJ$5/Setup!$C$36)+IF($V270=17,N($F270),0))-CN270-EL270)</f>
        <v>0</v>
      </c>
      <c r="GK270" s="48" t="n">
        <f aca="false">IF((GK269*(1+GK$5/Setup!$C$36)+IF($V270=18,N($F270),0))-CO270-EM270&lt;0.005,0,(GK269*(1+GK$5/Setup!$C$36)+IF($V270=18,N($F270),0))-CO270-EM270)</f>
        <v>0</v>
      </c>
      <c r="GL270" s="48" t="n">
        <f aca="false">IF((GL269*(1+GL$5/Setup!$C$36)+IF($V270=19,N($F270),0))-CP270-EN270&lt;0.005,0,(GL269*(1+GL$5/Setup!$C$36)+IF($V270=19,N($F270),0))-CP270-EN270)</f>
        <v>0</v>
      </c>
      <c r="GM270" s="48" t="n">
        <f aca="false">IF((GM269*(1+GM$5/Setup!$C$36)+IF($V270=20,N($F270),0))-CQ270-EO270&lt;0.005,0,(GM269*(1+GM$5/Setup!$C$36)+IF($V270=20,N($F270),0))-CQ270-EO270)</f>
        <v>0</v>
      </c>
      <c r="GN270" s="48" t="n">
        <f aca="false">IF((GN269*(1+GN$5/Setup!$C$36)+IF($V270=21,N($F270),0))-CR270-EP270&lt;0.005,0,(GN269*(1+GN$5/Setup!$C$36)+IF($V270=21,N($F270),0))-CR270-EP270)</f>
        <v>0</v>
      </c>
      <c r="GO270" s="48" t="n">
        <f aca="false">IF((GO269*(1+GO$5/Setup!$C$36)+IF($V270=22,N($F270),0))-CS270-EQ270&lt;0.005,0,(GO269*(1+GO$5/Setup!$C$36)+IF($V270=22,N($F270),0))-CS270-EQ270)</f>
        <v>0</v>
      </c>
      <c r="GP270" s="48" t="n">
        <f aca="false">IF((GP269*(1+GP$5/Setup!$C$36)+IF($V270=23,N($F270),0))-CT270-ER270&lt;0.005,0,(GP269*(1+GP$5/Setup!$C$36)+IF($V270=23,N($F270),0))-CT270-ER270)</f>
        <v>0</v>
      </c>
      <c r="GQ270" s="48" t="n">
        <f aca="false">IF((GQ269*(1+GQ$5/Setup!$C$36)+IF($V270=24,N($F270),0))-CU270-ES270&lt;0.005,0,(GQ269*(1+GQ$5/Setup!$C$36)+IF($V270=24,N($F270),0))-CU270-ES270)</f>
        <v>0</v>
      </c>
      <c r="GR270" s="48" t="n">
        <f aca="false">IF((GR269*(1+GR$5/Setup!$C$36)+IF($V270=25,N($F270),0))-CV270-ET270&lt;0.005,0,(GR269*(1+GR$5/Setup!$C$36)+IF($V270=25,N($F270),0))-CV270-ET270)</f>
        <v>0</v>
      </c>
      <c r="GS270" s="48" t="n">
        <f aca="false">IF((GS269*(1+GS$5/Setup!$C$36)+IF($V270=26,N($F270),0))-CW270-EU270&lt;0.005,0,(GS269*(1+GS$5/Setup!$C$36)+IF($V270=26,N($F270),0))-CW270-EU270)</f>
        <v>0</v>
      </c>
      <c r="GT270" s="48" t="n">
        <f aca="false">IF((GT269*(1+GT$5/Setup!$C$36)+IF($V270=27,N($F270),0))-CX270-EV270&lt;0.005,0,(GT269*(1+GT$5/Setup!$C$36)+IF($V270=27,N($F270),0))-CX270-EV270)</f>
        <v>0</v>
      </c>
      <c r="GU270" s="48" t="n">
        <f aca="false">IF((GU269*(1+GU$5/Setup!$C$36)+IF($V270=28,N($F270),0))-CY270-EW270&lt;0.005,0,(GU269*(1+GU$5/Setup!$C$36)+IF($V270=28,N($F270),0))-CY270-EW270)</f>
        <v>0</v>
      </c>
      <c r="GV270" s="48" t="n">
        <f aca="false">IF((GV269*(1+GV$5/Setup!$C$36)+IF($V270=29,N($F270),0))-CZ270-EX270&lt;0.005,0,(GV269*(1+GV$5/Setup!$C$36)+IF($V270=29,N($F270),0))-CZ270-EX270)</f>
        <v>0</v>
      </c>
      <c r="GW270" s="48" t="n">
        <f aca="false">IF((GW269*(1+GW$5/Setup!$C$36)+IF($V270=30,N($F270),0))-DA270-EY270&lt;0.005,0,(GW269*(1+GW$5/Setup!$C$36)+IF($V270=30,N($F270),0))-DA270-EY270)</f>
        <v>0</v>
      </c>
      <c r="GX270" s="48" t="n">
        <f aca="false">IF((GX269*(1+GX$5/Setup!$C$36)+IF($V270=31,N($F270),0))-DB270-EZ270&lt;0.005,0,(GX269*(1+GX$5/Setup!$C$36)+IF($V270=31,N($F270),0))-DB270-EZ270)</f>
        <v>0</v>
      </c>
      <c r="GY270" s="48" t="n">
        <f aca="false">IF((GY269*(1+GY$5/Setup!$C$36)+IF($V270=32,N($F270),0))-DC270-FA270&lt;0.005,0,(GY269*(1+GY$5/Setup!$C$36)+IF($V270=32,N($F270),0))-DC270-FA270)</f>
        <v>0</v>
      </c>
      <c r="GZ270" s="48" t="n">
        <f aca="false">IF((GZ269*(1+GZ$5/Setup!$C$36)+IF($V270=33,N($F270),0))-DD270-FB270&lt;0.005,0,(GZ269*(1+GZ$5/Setup!$C$36)+IF($V270=33,N($F270),0))-DD270-FB270)</f>
        <v>0</v>
      </c>
      <c r="HA270" s="48" t="n">
        <f aca="false">IF((HA269*(1+HA$5/Setup!$C$36)+IF($V270=34,N($F270),0))-DE270-FC270&lt;0.005,0,(HA269*(1+HA$5/Setup!$C$36)+IF($V270=34,N($F270),0))-DE270-FC270)</f>
        <v>0</v>
      </c>
      <c r="HB270" s="48" t="n">
        <f aca="false">IF((HB269*(1+HB$5/Setup!$C$36)+IF($V270=35,N($F270),0))-DF270-FD270&lt;0.005,0,(HB269*(1+HB$5/Setup!$C$36)+IF($V270=35,N($F270),0))-DF270-FD270)</f>
        <v>0</v>
      </c>
      <c r="HC270" s="48" t="n">
        <f aca="false">IF((HC269*(1+HC$5/Setup!$C$36)+IF($V270=36,N($F270),0))-DG270-FE270&lt;0.005,0,(HC269*(1+HC$5/Setup!$C$36)+IF($V270=36,N($F270),0))-DG270-FE270)</f>
        <v>0</v>
      </c>
      <c r="HD270" s="48" t="n">
        <f aca="false">IF((HD269*(1+HD$5/Setup!$C$36)+IF($V270=37,N($F270),0))-DH270-FF270&lt;0.005,0,(HD269*(1+HD$5/Setup!$C$36)+IF($V270=37,N($F270),0))-DH270-FF270)</f>
        <v>0</v>
      </c>
      <c r="HE270" s="48" t="n">
        <f aca="false">IF((HE269*(1+HE$5/Setup!$C$36)+IF($V270=38,N($F270),0))-DI270-FG270&lt;0.005,0,(HE269*(1+HE$5/Setup!$C$36)+IF($V270=38,N($F270),0))-DI270-FG270)</f>
        <v>0</v>
      </c>
      <c r="HF270" s="48" t="n">
        <f aca="false">IF((HF269*(1+HF$5/Setup!$C$36)+IF($V270=39,N($F270),0))-DJ270-FH270&lt;0.005,0,(HF269*(1+HF$5/Setup!$C$36)+IF($V270=39,N($F270),0))-DJ270-FH270)</f>
        <v>0</v>
      </c>
      <c r="HG270" s="48" t="n">
        <f aca="false">IF((HG269*(1+HG$5/Setup!$C$36)+IF($V270=40,N($F270),0))-DK270-FI270&lt;0.005,0,(HG269*(1+HG$5/Setup!$C$36)+IF($V270=40,N($F270),0))-DK270-FI270)</f>
        <v>0</v>
      </c>
      <c r="HH270" s="48" t="n">
        <f aca="false">IF((HH269*(1+HH$5/Setup!$C$36)+IF($V270=41,N($F270),0))-DL270-FJ270&lt;0.005,0,(HH269*(1+HH$5/Setup!$C$36)+IF($V270=41,N($F270),0))-DL270-FJ270)</f>
        <v>0</v>
      </c>
      <c r="HI270" s="48" t="n">
        <f aca="false">IF((HI269*(1+HI$5/Setup!$C$36)+IF($V270=42,N($F270),0))-DM270-FK270&lt;0.005,0,(HI269*(1+HI$5/Setup!$C$36)+IF($V270=42,N($F270),0))-DM270-FK270)</f>
        <v>0</v>
      </c>
      <c r="HJ270" s="48" t="n">
        <f aca="false">IF((HJ269*(1+HJ$5/Setup!$C$36)+IF($V270=43,N($F270),0))-DN270-FL270&lt;0.005,0,(HJ269*(1+HJ$5/Setup!$C$36)+IF($V270=43,N($F270),0))-DN270-FL270)</f>
        <v>0</v>
      </c>
      <c r="HK270" s="48" t="n">
        <f aca="false">IF((HK269*(1+HK$5/Setup!$C$36)+IF($V270=44,N($F270),0))-DO270-FM270&lt;0.005,0,(HK269*(1+HK$5/Setup!$C$36)+IF($V270=44,N($F270),0))-DO270-FM270)</f>
        <v>0</v>
      </c>
      <c r="HL270" s="48" t="n">
        <f aca="false">IF((HL269*(1+HL$5/Setup!$C$36)+IF($V270=45,N($F270),0))-DP270-FN270&lt;0.005,0,(HL269*(1+HL$5/Setup!$C$36)+IF($V270=45,N($F270),0))-DP270-FN270)</f>
        <v>0</v>
      </c>
      <c r="HM270" s="48" t="n">
        <f aca="false">IF((HM269*(1+HM$5/Setup!$C$36)+IF($V270=46,N($F270),0))-DQ270-FO270&lt;0.005,0,(HM269*(1+HM$5/Setup!$C$36)+IF($V270=46,N($F270),0))-DQ270-FO270)</f>
        <v>0</v>
      </c>
      <c r="HN270" s="48" t="n">
        <f aca="false">IF((HN269*(1+HN$5/Setup!$C$36)+IF($V270=47,N($F270),0))-DR270-FP270&lt;0.005,0,(HN269*(1+HN$5/Setup!$C$36)+IF($V270=47,N($F270),0))-DR270-FP270)</f>
        <v>0</v>
      </c>
      <c r="HO270" s="48" t="n">
        <f aca="false">IF((HO269*(1+HO$5/Setup!$C$36)+IF($V270=48,N($F270),0))-DS270-FQ270&lt;0.005,0,(HO269*(1+HO$5/Setup!$C$36)+IF($V270=48,N($F270),0))-DS270-FQ270)</f>
        <v>0</v>
      </c>
      <c r="HP270" s="48" t="n">
        <f aca="false">IF((HP269*(1+HP$5/Setup!$C$36)+IF($V270=49,N($F270),0))-DT270-FR270&lt;0.005,0,(HP269*(1+HP$5/Setup!$C$36)+IF($V270=49,N($F270),0))-DT270-FR270)</f>
        <v>0</v>
      </c>
      <c r="HQ270" s="48" t="n">
        <f aca="false">IF((HQ269*(1+HQ$5/Setup!$C$36)+IF($V270=50,N($F270),0))-DU270-FS270&lt;0.005,0,(HQ269*(1+HQ$5/Setup!$C$36)+IF($V270=50,N($F270),0))-DU270-FS270)</f>
        <v>0</v>
      </c>
    </row>
    <row r="271" customFormat="false" ht="15" hidden="false" customHeight="false" outlineLevel="0" collapsed="false">
      <c r="A271" s="44" t="n">
        <v>263</v>
      </c>
      <c r="B271" s="45" t="n">
        <f aca="false">IF(Setup!$C$7="Every month",EDATE(Setup!$C$8,($A271-1)),IF(Setup!$C$7="Twice a month",DATE(YEAR(Setup!$C$8),MONTH(Setup!$C$8)+INT((($A271-1)+Setup!$C$41)/2),MIN(IF(MOD(($A271-1)+Setup!$C$41,2)=0,Setup!$C$39,Setup!$C$40),DAY(EOMONTH(DATE(YEAR(Setup!$C$8),MONTH(Setup!$C$8)+INT((($A271-1)+Setup!$C$41)/2),1),0)))),Setup!$C$8+($A271-1)*IF(Setup!$C$7="Every week",7,14)))</f>
        <v>49993</v>
      </c>
      <c r="C271" s="45" t="n">
        <f aca="false">IF(Setup!$C$7="Every month",EDATE(Setup!$C$8,$A271),IF(Setup!$C$7="Twice a month",DATE(YEAR(Setup!$C$8),MONTH(Setup!$C$8)+INT(($A271+Setup!$C$41)/2),MIN(IF(MOD($A271+Setup!$C$41,2)=0,Setup!$C$39,Setup!$C$40),DAY(EOMONTH(DATE(YEAR(Setup!$C$8),MONTH(Setup!$C$8)+INT(($A271+Setup!$C$41)/2),1),0)))),Setup!$C$8+$A271*IF(Setup!$C$7="Every week",7,14)))</f>
        <v>50007</v>
      </c>
      <c r="D271" s="46"/>
      <c r="E271" s="47"/>
      <c r="F271" s="47"/>
      <c r="G271" s="47"/>
      <c r="H271" s="47"/>
      <c r="I271" s="48" t="n">
        <f aca="false">N(Setup!$C$11)+N(E271)</f>
        <v>100</v>
      </c>
      <c r="J271" s="48" t="n">
        <f aca="false">MIN(Setup!$C$37,MAX(I271,0))</f>
        <v>9.23076923076923</v>
      </c>
      <c r="K271" s="48" t="n">
        <f aca="false">MIN(MAX(N(Setup!$C$14)-L270,0),MAX(I271-J271,0))</f>
        <v>0</v>
      </c>
      <c r="L271" s="48" t="n">
        <f aca="false">L270+K271-N(G271)</f>
        <v>500</v>
      </c>
      <c r="M271" s="48" t="n">
        <f aca="false">M270+J271-N(H271)</f>
        <v>2427.69230769231</v>
      </c>
      <c r="N271" s="48" t="n">
        <f aca="false">SUM(BX271:DU271)</f>
        <v>0</v>
      </c>
      <c r="O271" s="48" t="n">
        <f aca="false">SUM(Z271:BW271)-N271</f>
        <v>40</v>
      </c>
      <c r="P271" s="48" t="n">
        <f aca="false">MAX(I271-J271-K271,0)+O271</f>
        <v>130.769230769231</v>
      </c>
      <c r="Q271" s="48" t="n">
        <f aca="false">SUM(DV271:FS271)</f>
        <v>0</v>
      </c>
      <c r="R271" s="49" t="n">
        <f aca="false">N271+J271+K271+Q271</f>
        <v>9.23076923076923</v>
      </c>
      <c r="S271" s="48" t="n">
        <f aca="false">T271-T270-N(F271)+N271+Q271</f>
        <v>0</v>
      </c>
      <c r="T271" s="49" t="n">
        <f aca="false">SUM(FT271:HQ271)</f>
        <v>0</v>
      </c>
      <c r="U271" s="44" t="str">
        <f aca="false">IF(T270&lt;0.005,"",INDEX(Helpers!$C$2:$C$51,IF(_xlfn.MINIFS($DV$6:$FS$6,DV271:FS271,"&gt;0.005")=0,V271,_xlfn.MINIFS($DV$6:$FS$6,DV271:FS271,"&gt;0.005"))))</f>
        <v/>
      </c>
      <c r="V271" s="44" t="n">
        <f aca="false">IF(_xlfn.MINIFS($FT$6:$HQ$6,FT270:HQ270,"&gt;0.005")=0,1,_xlfn.MINIFS($FT$6:$HQ$6,FT270:HQ270,"&gt;0.005"))</f>
        <v>1</v>
      </c>
      <c r="W271" s="44" t="n">
        <f aca="false">IF(AND(D271&lt;&gt;"Paid",T270&gt;0.005),1,0)</f>
        <v>0</v>
      </c>
      <c r="X271" s="48" t="n">
        <f aca="false">SUMPRODUCT(((Helpers!$G$2:$G$51*(1+(Helpers!$D$2:$D$51+0.000000001)/12)^(($B271-Setup!$C$8)/(365.25/12))-Helpers!$E$2:$E$51*((1+(Helpers!$D$2:$D$51+0.000000001)/12)^(($B271-Setup!$C$8)/(365.25/12))-1)/((Helpers!$D$2:$D$51+0.000000001)/12))&gt;0)*(Helpers!$G$2:$G$51*(1+(Helpers!$D$2:$D$51+0.000000001)/12)^(($B271-Setup!$C$8)/(365.25/12))-Helpers!$E$2:$E$51*((1+(Helpers!$D$2:$D$51+0.000000001)/12)^(($B271-Setup!$C$8)/(365.25/12))-1)/((Helpers!$D$2:$D$51+0.000000001)/12)))</f>
        <v>0</v>
      </c>
      <c r="Y271" s="48"/>
      <c r="Z271" s="48" t="n">
        <f aca="false">IF(OR(N(Z$5)=0,Z$6=""),0,Z$5*((DATE(YEAR($B271),MONTH($B271),MIN(Z$6,DAY(EOMONTH($B271,0))))&gt;=$B271)*(DATE(YEAR($B271),MONTH($B271),MIN(Z$6,DAY(EOMONTH($B271,0))))&lt;$C271)+(DATE(YEAR($B271),MONTH($B271)+1,MIN(Z$6,DAY(EOMONTH($B271,1))))&gt;=$B271)*(DATE(YEAR($B271),MONTH($B271)+1,MIN(Z$6,DAY(EOMONTH($B271,1))))&lt;$C271)))</f>
        <v>0</v>
      </c>
      <c r="AA271" s="48" t="n">
        <f aca="false">IF(OR(N(AA$5)=0,AA$6=""),0,AA$5*((DATE(YEAR($B271),MONTH($B271),MIN(AA$6,DAY(EOMONTH($B271,0))))&gt;=$B271)*(DATE(YEAR($B271),MONTH($B271),MIN(AA$6,DAY(EOMONTH($B271,0))))&lt;$C271)+(DATE(YEAR($B271),MONTH($B271)+1,MIN(AA$6,DAY(EOMONTH($B271,1))))&gt;=$B271)*(DATE(YEAR($B271),MONTH($B271)+1,MIN(AA$6,DAY(EOMONTH($B271,1))))&lt;$C271)))</f>
        <v>40</v>
      </c>
      <c r="AB271" s="48" t="n">
        <f aca="false">IF(OR(N(AB$5)=0,AB$6=""),0,AB$5*((DATE(YEAR($B271),MONTH($B271),MIN(AB$6,DAY(EOMONTH($B271,0))))&gt;=$B271)*(DATE(YEAR($B271),MONTH($B271),MIN(AB$6,DAY(EOMONTH($B271,0))))&lt;$C271)+(DATE(YEAR($B271),MONTH($B271)+1,MIN(AB$6,DAY(EOMONTH($B271,1))))&gt;=$B271)*(DATE(YEAR($B271),MONTH($B271)+1,MIN(AB$6,DAY(EOMONTH($B271,1))))&lt;$C271)))</f>
        <v>0</v>
      </c>
      <c r="AC271" s="48" t="n">
        <f aca="false">IF(OR(N(AC$5)=0,AC$6=""),0,AC$5*((DATE(YEAR($B271),MONTH($B271),MIN(AC$6,DAY(EOMONTH($B271,0))))&gt;=$B271)*(DATE(YEAR($B271),MONTH($B271),MIN(AC$6,DAY(EOMONTH($B271,0))))&lt;$C271)+(DATE(YEAR($B271),MONTH($B271)+1,MIN(AC$6,DAY(EOMONTH($B271,1))))&gt;=$B271)*(DATE(YEAR($B271),MONTH($B271)+1,MIN(AC$6,DAY(EOMONTH($B271,1))))&lt;$C271)))</f>
        <v>0</v>
      </c>
      <c r="AD271" s="48" t="n">
        <f aca="false">IF(OR(N(AD$5)=0,AD$6=""),0,AD$5*((DATE(YEAR($B271),MONTH($B271),MIN(AD$6,DAY(EOMONTH($B271,0))))&gt;=$B271)*(DATE(YEAR($B271),MONTH($B271),MIN(AD$6,DAY(EOMONTH($B271,0))))&lt;$C271)+(DATE(YEAR($B271),MONTH($B271)+1,MIN(AD$6,DAY(EOMONTH($B271,1))))&gt;=$B271)*(DATE(YEAR($B271),MONTH($B271)+1,MIN(AD$6,DAY(EOMONTH($B271,1))))&lt;$C271)))</f>
        <v>0</v>
      </c>
      <c r="AE271" s="48" t="n">
        <f aca="false">IF(OR(N(AE$5)=0,AE$6=""),0,AE$5*((DATE(YEAR($B271),MONTH($B271),MIN(AE$6,DAY(EOMONTH($B271,0))))&gt;=$B271)*(DATE(YEAR($B271),MONTH($B271),MIN(AE$6,DAY(EOMONTH($B271,0))))&lt;$C271)+(DATE(YEAR($B271),MONTH($B271)+1,MIN(AE$6,DAY(EOMONTH($B271,1))))&gt;=$B271)*(DATE(YEAR($B271),MONTH($B271)+1,MIN(AE$6,DAY(EOMONTH($B271,1))))&lt;$C271)))</f>
        <v>0</v>
      </c>
      <c r="AF271" s="48" t="n">
        <f aca="false">IF(OR(N(AF$5)=0,AF$6=""),0,AF$5*((DATE(YEAR($B271),MONTH($B271),MIN(AF$6,DAY(EOMONTH($B271,0))))&gt;=$B271)*(DATE(YEAR($B271),MONTH($B271),MIN(AF$6,DAY(EOMONTH($B271,0))))&lt;$C271)+(DATE(YEAR($B271),MONTH($B271)+1,MIN(AF$6,DAY(EOMONTH($B271,1))))&gt;=$B271)*(DATE(YEAR($B271),MONTH($B271)+1,MIN(AF$6,DAY(EOMONTH($B271,1))))&lt;$C271)))</f>
        <v>0</v>
      </c>
      <c r="AG271" s="48" t="n">
        <f aca="false">IF(OR(N(AG$5)=0,AG$6=""),0,AG$5*((DATE(YEAR($B271),MONTH($B271),MIN(AG$6,DAY(EOMONTH($B271,0))))&gt;=$B271)*(DATE(YEAR($B271),MONTH($B271),MIN(AG$6,DAY(EOMONTH($B271,0))))&lt;$C271)+(DATE(YEAR($B271),MONTH($B271)+1,MIN(AG$6,DAY(EOMONTH($B271,1))))&gt;=$B271)*(DATE(YEAR($B271),MONTH($B271)+1,MIN(AG$6,DAY(EOMONTH($B271,1))))&lt;$C271)))</f>
        <v>0</v>
      </c>
      <c r="AH271" s="48" t="n">
        <f aca="false">IF(OR(N(AH$5)=0,AH$6=""),0,AH$5*((DATE(YEAR($B271),MONTH($B271),MIN(AH$6,DAY(EOMONTH($B271,0))))&gt;=$B271)*(DATE(YEAR($B271),MONTH($B271),MIN(AH$6,DAY(EOMONTH($B271,0))))&lt;$C271)+(DATE(YEAR($B271),MONTH($B271)+1,MIN(AH$6,DAY(EOMONTH($B271,1))))&gt;=$B271)*(DATE(YEAR($B271),MONTH($B271)+1,MIN(AH$6,DAY(EOMONTH($B271,1))))&lt;$C271)))</f>
        <v>0</v>
      </c>
      <c r="AI271" s="48" t="n">
        <f aca="false">IF(OR(N(AI$5)=0,AI$6=""),0,AI$5*((DATE(YEAR($B271),MONTH($B271),MIN(AI$6,DAY(EOMONTH($B271,0))))&gt;=$B271)*(DATE(YEAR($B271),MONTH($B271),MIN(AI$6,DAY(EOMONTH($B271,0))))&lt;$C271)+(DATE(YEAR($B271),MONTH($B271)+1,MIN(AI$6,DAY(EOMONTH($B271,1))))&gt;=$B271)*(DATE(YEAR($B271),MONTH($B271)+1,MIN(AI$6,DAY(EOMONTH($B271,1))))&lt;$C271)))</f>
        <v>0</v>
      </c>
      <c r="AJ271" s="48" t="n">
        <f aca="false">IF(OR(N(AJ$5)=0,AJ$6=""),0,AJ$5*((DATE(YEAR($B271),MONTH($B271),MIN(AJ$6,DAY(EOMONTH($B271,0))))&gt;=$B271)*(DATE(YEAR($B271),MONTH($B271),MIN(AJ$6,DAY(EOMONTH($B271,0))))&lt;$C271)+(DATE(YEAR($B271),MONTH($B271)+1,MIN(AJ$6,DAY(EOMONTH($B271,1))))&gt;=$B271)*(DATE(YEAR($B271),MONTH($B271)+1,MIN(AJ$6,DAY(EOMONTH($B271,1))))&lt;$C271)))</f>
        <v>0</v>
      </c>
      <c r="AK271" s="48" t="n">
        <f aca="false">IF(OR(N(AK$5)=0,AK$6=""),0,AK$5*((DATE(YEAR($B271),MONTH($B271),MIN(AK$6,DAY(EOMONTH($B271,0))))&gt;=$B271)*(DATE(YEAR($B271),MONTH($B271),MIN(AK$6,DAY(EOMONTH($B271,0))))&lt;$C271)+(DATE(YEAR($B271),MONTH($B271)+1,MIN(AK$6,DAY(EOMONTH($B271,1))))&gt;=$B271)*(DATE(YEAR($B271),MONTH($B271)+1,MIN(AK$6,DAY(EOMONTH($B271,1))))&lt;$C271)))</f>
        <v>0</v>
      </c>
      <c r="AL271" s="48" t="n">
        <f aca="false">IF(OR(N(AL$5)=0,AL$6=""),0,AL$5*((DATE(YEAR($B271),MONTH($B271),MIN(AL$6,DAY(EOMONTH($B271,0))))&gt;=$B271)*(DATE(YEAR($B271),MONTH($B271),MIN(AL$6,DAY(EOMONTH($B271,0))))&lt;$C271)+(DATE(YEAR($B271),MONTH($B271)+1,MIN(AL$6,DAY(EOMONTH($B271,1))))&gt;=$B271)*(DATE(YEAR($B271),MONTH($B271)+1,MIN(AL$6,DAY(EOMONTH($B271,1))))&lt;$C271)))</f>
        <v>0</v>
      </c>
      <c r="AM271" s="48" t="n">
        <f aca="false">IF(OR(N(AM$5)=0,AM$6=""),0,AM$5*((DATE(YEAR($B271),MONTH($B271),MIN(AM$6,DAY(EOMONTH($B271,0))))&gt;=$B271)*(DATE(YEAR($B271),MONTH($B271),MIN(AM$6,DAY(EOMONTH($B271,0))))&lt;$C271)+(DATE(YEAR($B271),MONTH($B271)+1,MIN(AM$6,DAY(EOMONTH($B271,1))))&gt;=$B271)*(DATE(YEAR($B271),MONTH($B271)+1,MIN(AM$6,DAY(EOMONTH($B271,1))))&lt;$C271)))</f>
        <v>0</v>
      </c>
      <c r="AN271" s="48" t="n">
        <f aca="false">IF(OR(N(AN$5)=0,AN$6=""),0,AN$5*((DATE(YEAR($B271),MONTH($B271),MIN(AN$6,DAY(EOMONTH($B271,0))))&gt;=$B271)*(DATE(YEAR($B271),MONTH($B271),MIN(AN$6,DAY(EOMONTH($B271,0))))&lt;$C271)+(DATE(YEAR($B271),MONTH($B271)+1,MIN(AN$6,DAY(EOMONTH($B271,1))))&gt;=$B271)*(DATE(YEAR($B271),MONTH($B271)+1,MIN(AN$6,DAY(EOMONTH($B271,1))))&lt;$C271)))</f>
        <v>0</v>
      </c>
      <c r="AO271" s="48" t="n">
        <f aca="false">IF(OR(N(AO$5)=0,AO$6=""),0,AO$5*((DATE(YEAR($B271),MONTH($B271),MIN(AO$6,DAY(EOMONTH($B271,0))))&gt;=$B271)*(DATE(YEAR($B271),MONTH($B271),MIN(AO$6,DAY(EOMONTH($B271,0))))&lt;$C271)+(DATE(YEAR($B271),MONTH($B271)+1,MIN(AO$6,DAY(EOMONTH($B271,1))))&gt;=$B271)*(DATE(YEAR($B271),MONTH($B271)+1,MIN(AO$6,DAY(EOMONTH($B271,1))))&lt;$C271)))</f>
        <v>0</v>
      </c>
      <c r="AP271" s="48" t="n">
        <f aca="false">IF(OR(N(AP$5)=0,AP$6=""),0,AP$5*((DATE(YEAR($B271),MONTH($B271),MIN(AP$6,DAY(EOMONTH($B271,0))))&gt;=$B271)*(DATE(YEAR($B271),MONTH($B271),MIN(AP$6,DAY(EOMONTH($B271,0))))&lt;$C271)+(DATE(YEAR($B271),MONTH($B271)+1,MIN(AP$6,DAY(EOMONTH($B271,1))))&gt;=$B271)*(DATE(YEAR($B271),MONTH($B271)+1,MIN(AP$6,DAY(EOMONTH($B271,1))))&lt;$C271)))</f>
        <v>0</v>
      </c>
      <c r="AQ271" s="48" t="n">
        <f aca="false">IF(OR(N(AQ$5)=0,AQ$6=""),0,AQ$5*((DATE(YEAR($B271),MONTH($B271),MIN(AQ$6,DAY(EOMONTH($B271,0))))&gt;=$B271)*(DATE(YEAR($B271),MONTH($B271),MIN(AQ$6,DAY(EOMONTH($B271,0))))&lt;$C271)+(DATE(YEAR($B271),MONTH($B271)+1,MIN(AQ$6,DAY(EOMONTH($B271,1))))&gt;=$B271)*(DATE(YEAR($B271),MONTH($B271)+1,MIN(AQ$6,DAY(EOMONTH($B271,1))))&lt;$C271)))</f>
        <v>0</v>
      </c>
      <c r="AR271" s="48" t="n">
        <f aca="false">IF(OR(N(AR$5)=0,AR$6=""),0,AR$5*((DATE(YEAR($B271),MONTH($B271),MIN(AR$6,DAY(EOMONTH($B271,0))))&gt;=$B271)*(DATE(YEAR($B271),MONTH($B271),MIN(AR$6,DAY(EOMONTH($B271,0))))&lt;$C271)+(DATE(YEAR($B271),MONTH($B271)+1,MIN(AR$6,DAY(EOMONTH($B271,1))))&gt;=$B271)*(DATE(YEAR($B271),MONTH($B271)+1,MIN(AR$6,DAY(EOMONTH($B271,1))))&lt;$C271)))</f>
        <v>0</v>
      </c>
      <c r="AS271" s="48" t="n">
        <f aca="false">IF(OR(N(AS$5)=0,AS$6=""),0,AS$5*((DATE(YEAR($B271),MONTH($B271),MIN(AS$6,DAY(EOMONTH($B271,0))))&gt;=$B271)*(DATE(YEAR($B271),MONTH($B271),MIN(AS$6,DAY(EOMONTH($B271,0))))&lt;$C271)+(DATE(YEAR($B271),MONTH($B271)+1,MIN(AS$6,DAY(EOMONTH($B271,1))))&gt;=$B271)*(DATE(YEAR($B271),MONTH($B271)+1,MIN(AS$6,DAY(EOMONTH($B271,1))))&lt;$C271)))</f>
        <v>0</v>
      </c>
      <c r="AT271" s="48" t="n">
        <f aca="false">IF(OR(N(AT$5)=0,AT$6=""),0,AT$5*((DATE(YEAR($B271),MONTH($B271),MIN(AT$6,DAY(EOMONTH($B271,0))))&gt;=$B271)*(DATE(YEAR($B271),MONTH($B271),MIN(AT$6,DAY(EOMONTH($B271,0))))&lt;$C271)+(DATE(YEAR($B271),MONTH($B271)+1,MIN(AT$6,DAY(EOMONTH($B271,1))))&gt;=$B271)*(DATE(YEAR($B271),MONTH($B271)+1,MIN(AT$6,DAY(EOMONTH($B271,1))))&lt;$C271)))</f>
        <v>0</v>
      </c>
      <c r="AU271" s="48" t="n">
        <f aca="false">IF(OR(N(AU$5)=0,AU$6=""),0,AU$5*((DATE(YEAR($B271),MONTH($B271),MIN(AU$6,DAY(EOMONTH($B271,0))))&gt;=$B271)*(DATE(YEAR($B271),MONTH($B271),MIN(AU$6,DAY(EOMONTH($B271,0))))&lt;$C271)+(DATE(YEAR($B271),MONTH($B271)+1,MIN(AU$6,DAY(EOMONTH($B271,1))))&gt;=$B271)*(DATE(YEAR($B271),MONTH($B271)+1,MIN(AU$6,DAY(EOMONTH($B271,1))))&lt;$C271)))</f>
        <v>0</v>
      </c>
      <c r="AV271" s="48" t="n">
        <f aca="false">IF(OR(N(AV$5)=0,AV$6=""),0,AV$5*((DATE(YEAR($B271),MONTH($B271),MIN(AV$6,DAY(EOMONTH($B271,0))))&gt;=$B271)*(DATE(YEAR($B271),MONTH($B271),MIN(AV$6,DAY(EOMONTH($B271,0))))&lt;$C271)+(DATE(YEAR($B271),MONTH($B271)+1,MIN(AV$6,DAY(EOMONTH($B271,1))))&gt;=$B271)*(DATE(YEAR($B271),MONTH($B271)+1,MIN(AV$6,DAY(EOMONTH($B271,1))))&lt;$C271)))</f>
        <v>0</v>
      </c>
      <c r="AW271" s="48" t="n">
        <f aca="false">IF(OR(N(AW$5)=0,AW$6=""),0,AW$5*((DATE(YEAR($B271),MONTH($B271),MIN(AW$6,DAY(EOMONTH($B271,0))))&gt;=$B271)*(DATE(YEAR($B271),MONTH($B271),MIN(AW$6,DAY(EOMONTH($B271,0))))&lt;$C271)+(DATE(YEAR($B271),MONTH($B271)+1,MIN(AW$6,DAY(EOMONTH($B271,1))))&gt;=$B271)*(DATE(YEAR($B271),MONTH($B271)+1,MIN(AW$6,DAY(EOMONTH($B271,1))))&lt;$C271)))</f>
        <v>0</v>
      </c>
      <c r="AX271" s="48" t="n">
        <f aca="false">IF(OR(N(AX$5)=0,AX$6=""),0,AX$5*((DATE(YEAR($B271),MONTH($B271),MIN(AX$6,DAY(EOMONTH($B271,0))))&gt;=$B271)*(DATE(YEAR($B271),MONTH($B271),MIN(AX$6,DAY(EOMONTH($B271,0))))&lt;$C271)+(DATE(YEAR($B271),MONTH($B271)+1,MIN(AX$6,DAY(EOMONTH($B271,1))))&gt;=$B271)*(DATE(YEAR($B271),MONTH($B271)+1,MIN(AX$6,DAY(EOMONTH($B271,1))))&lt;$C271)))</f>
        <v>0</v>
      </c>
      <c r="AY271" s="48" t="n">
        <f aca="false">IF(OR(N(AY$5)=0,AY$6=""),0,AY$5*((DATE(YEAR($B271),MONTH($B271),MIN(AY$6,DAY(EOMONTH($B271,0))))&gt;=$B271)*(DATE(YEAR($B271),MONTH($B271),MIN(AY$6,DAY(EOMONTH($B271,0))))&lt;$C271)+(DATE(YEAR($B271),MONTH($B271)+1,MIN(AY$6,DAY(EOMONTH($B271,1))))&gt;=$B271)*(DATE(YEAR($B271),MONTH($B271)+1,MIN(AY$6,DAY(EOMONTH($B271,1))))&lt;$C271)))</f>
        <v>0</v>
      </c>
      <c r="AZ271" s="48" t="n">
        <f aca="false">IF(OR(N(AZ$5)=0,AZ$6=""),0,AZ$5*((DATE(YEAR($B271),MONTH($B271),MIN(AZ$6,DAY(EOMONTH($B271,0))))&gt;=$B271)*(DATE(YEAR($B271),MONTH($B271),MIN(AZ$6,DAY(EOMONTH($B271,0))))&lt;$C271)+(DATE(YEAR($B271),MONTH($B271)+1,MIN(AZ$6,DAY(EOMONTH($B271,1))))&gt;=$B271)*(DATE(YEAR($B271),MONTH($B271)+1,MIN(AZ$6,DAY(EOMONTH($B271,1))))&lt;$C271)))</f>
        <v>0</v>
      </c>
      <c r="BA271" s="48" t="n">
        <f aca="false">IF(OR(N(BA$5)=0,BA$6=""),0,BA$5*((DATE(YEAR($B271),MONTH($B271),MIN(BA$6,DAY(EOMONTH($B271,0))))&gt;=$B271)*(DATE(YEAR($B271),MONTH($B271),MIN(BA$6,DAY(EOMONTH($B271,0))))&lt;$C271)+(DATE(YEAR($B271),MONTH($B271)+1,MIN(BA$6,DAY(EOMONTH($B271,1))))&gt;=$B271)*(DATE(YEAR($B271),MONTH($B271)+1,MIN(BA$6,DAY(EOMONTH($B271,1))))&lt;$C271)))</f>
        <v>0</v>
      </c>
      <c r="BB271" s="48" t="n">
        <f aca="false">IF(OR(N(BB$5)=0,BB$6=""),0,BB$5*((DATE(YEAR($B271),MONTH($B271),MIN(BB$6,DAY(EOMONTH($B271,0))))&gt;=$B271)*(DATE(YEAR($B271),MONTH($B271),MIN(BB$6,DAY(EOMONTH($B271,0))))&lt;$C271)+(DATE(YEAR($B271),MONTH($B271)+1,MIN(BB$6,DAY(EOMONTH($B271,1))))&gt;=$B271)*(DATE(YEAR($B271),MONTH($B271)+1,MIN(BB$6,DAY(EOMONTH($B271,1))))&lt;$C271)))</f>
        <v>0</v>
      </c>
      <c r="BC271" s="48" t="n">
        <f aca="false">IF(OR(N(BC$5)=0,BC$6=""),0,BC$5*((DATE(YEAR($B271),MONTH($B271),MIN(BC$6,DAY(EOMONTH($B271,0))))&gt;=$B271)*(DATE(YEAR($B271),MONTH($B271),MIN(BC$6,DAY(EOMONTH($B271,0))))&lt;$C271)+(DATE(YEAR($B271),MONTH($B271)+1,MIN(BC$6,DAY(EOMONTH($B271,1))))&gt;=$B271)*(DATE(YEAR($B271),MONTH($B271)+1,MIN(BC$6,DAY(EOMONTH($B271,1))))&lt;$C271)))</f>
        <v>0</v>
      </c>
      <c r="BD271" s="48" t="n">
        <f aca="false">IF(OR(N(BD$5)=0,BD$6=""),0,BD$5*((DATE(YEAR($B271),MONTH($B271),MIN(BD$6,DAY(EOMONTH($B271,0))))&gt;=$B271)*(DATE(YEAR($B271),MONTH($B271),MIN(BD$6,DAY(EOMONTH($B271,0))))&lt;$C271)+(DATE(YEAR($B271),MONTH($B271)+1,MIN(BD$6,DAY(EOMONTH($B271,1))))&gt;=$B271)*(DATE(YEAR($B271),MONTH($B271)+1,MIN(BD$6,DAY(EOMONTH($B271,1))))&lt;$C271)))</f>
        <v>0</v>
      </c>
      <c r="BE271" s="48" t="n">
        <f aca="false">IF(OR(N(BE$5)=0,BE$6=""),0,BE$5*((DATE(YEAR($B271),MONTH($B271),MIN(BE$6,DAY(EOMONTH($B271,0))))&gt;=$B271)*(DATE(YEAR($B271),MONTH($B271),MIN(BE$6,DAY(EOMONTH($B271,0))))&lt;$C271)+(DATE(YEAR($B271),MONTH($B271)+1,MIN(BE$6,DAY(EOMONTH($B271,1))))&gt;=$B271)*(DATE(YEAR($B271),MONTH($B271)+1,MIN(BE$6,DAY(EOMONTH($B271,1))))&lt;$C271)))</f>
        <v>0</v>
      </c>
      <c r="BF271" s="48" t="n">
        <f aca="false">IF(OR(N(BF$5)=0,BF$6=""),0,BF$5*((DATE(YEAR($B271),MONTH($B271),MIN(BF$6,DAY(EOMONTH($B271,0))))&gt;=$B271)*(DATE(YEAR($B271),MONTH($B271),MIN(BF$6,DAY(EOMONTH($B271,0))))&lt;$C271)+(DATE(YEAR($B271),MONTH($B271)+1,MIN(BF$6,DAY(EOMONTH($B271,1))))&gt;=$B271)*(DATE(YEAR($B271),MONTH($B271)+1,MIN(BF$6,DAY(EOMONTH($B271,1))))&lt;$C271)))</f>
        <v>0</v>
      </c>
      <c r="BG271" s="48" t="n">
        <f aca="false">IF(OR(N(BG$5)=0,BG$6=""),0,BG$5*((DATE(YEAR($B271),MONTH($B271),MIN(BG$6,DAY(EOMONTH($B271,0))))&gt;=$B271)*(DATE(YEAR($B271),MONTH($B271),MIN(BG$6,DAY(EOMONTH($B271,0))))&lt;$C271)+(DATE(YEAR($B271),MONTH($B271)+1,MIN(BG$6,DAY(EOMONTH($B271,1))))&gt;=$B271)*(DATE(YEAR($B271),MONTH($B271)+1,MIN(BG$6,DAY(EOMONTH($B271,1))))&lt;$C271)))</f>
        <v>0</v>
      </c>
      <c r="BH271" s="48" t="n">
        <f aca="false">IF(OR(N(BH$5)=0,BH$6=""),0,BH$5*((DATE(YEAR($B271),MONTH($B271),MIN(BH$6,DAY(EOMONTH($B271,0))))&gt;=$B271)*(DATE(YEAR($B271),MONTH($B271),MIN(BH$6,DAY(EOMONTH($B271,0))))&lt;$C271)+(DATE(YEAR($B271),MONTH($B271)+1,MIN(BH$6,DAY(EOMONTH($B271,1))))&gt;=$B271)*(DATE(YEAR($B271),MONTH($B271)+1,MIN(BH$6,DAY(EOMONTH($B271,1))))&lt;$C271)))</f>
        <v>0</v>
      </c>
      <c r="BI271" s="48" t="n">
        <f aca="false">IF(OR(N(BI$5)=0,BI$6=""),0,BI$5*((DATE(YEAR($B271),MONTH($B271),MIN(BI$6,DAY(EOMONTH($B271,0))))&gt;=$B271)*(DATE(YEAR($B271),MONTH($B271),MIN(BI$6,DAY(EOMONTH($B271,0))))&lt;$C271)+(DATE(YEAR($B271),MONTH($B271)+1,MIN(BI$6,DAY(EOMONTH($B271,1))))&gt;=$B271)*(DATE(YEAR($B271),MONTH($B271)+1,MIN(BI$6,DAY(EOMONTH($B271,1))))&lt;$C271)))</f>
        <v>0</v>
      </c>
      <c r="BJ271" s="48" t="n">
        <f aca="false">IF(OR(N(BJ$5)=0,BJ$6=""),0,BJ$5*((DATE(YEAR($B271),MONTH($B271),MIN(BJ$6,DAY(EOMONTH($B271,0))))&gt;=$B271)*(DATE(YEAR($B271),MONTH($B271),MIN(BJ$6,DAY(EOMONTH($B271,0))))&lt;$C271)+(DATE(YEAR($B271),MONTH($B271)+1,MIN(BJ$6,DAY(EOMONTH($B271,1))))&gt;=$B271)*(DATE(YEAR($B271),MONTH($B271)+1,MIN(BJ$6,DAY(EOMONTH($B271,1))))&lt;$C271)))</f>
        <v>0</v>
      </c>
      <c r="BK271" s="48" t="n">
        <f aca="false">IF(OR(N(BK$5)=0,BK$6=""),0,BK$5*((DATE(YEAR($B271),MONTH($B271),MIN(BK$6,DAY(EOMONTH($B271,0))))&gt;=$B271)*(DATE(YEAR($B271),MONTH($B271),MIN(BK$6,DAY(EOMONTH($B271,0))))&lt;$C271)+(DATE(YEAR($B271),MONTH($B271)+1,MIN(BK$6,DAY(EOMONTH($B271,1))))&gt;=$B271)*(DATE(YEAR($B271),MONTH($B271)+1,MIN(BK$6,DAY(EOMONTH($B271,1))))&lt;$C271)))</f>
        <v>0</v>
      </c>
      <c r="BL271" s="48" t="n">
        <f aca="false">IF(OR(N(BL$5)=0,BL$6=""),0,BL$5*((DATE(YEAR($B271),MONTH($B271),MIN(BL$6,DAY(EOMONTH($B271,0))))&gt;=$B271)*(DATE(YEAR($B271),MONTH($B271),MIN(BL$6,DAY(EOMONTH($B271,0))))&lt;$C271)+(DATE(YEAR($B271),MONTH($B271)+1,MIN(BL$6,DAY(EOMONTH($B271,1))))&gt;=$B271)*(DATE(YEAR($B271),MONTH($B271)+1,MIN(BL$6,DAY(EOMONTH($B271,1))))&lt;$C271)))</f>
        <v>0</v>
      </c>
      <c r="BM271" s="48" t="n">
        <f aca="false">IF(OR(N(BM$5)=0,BM$6=""),0,BM$5*((DATE(YEAR($B271),MONTH($B271),MIN(BM$6,DAY(EOMONTH($B271,0))))&gt;=$B271)*(DATE(YEAR($B271),MONTH($B271),MIN(BM$6,DAY(EOMONTH($B271,0))))&lt;$C271)+(DATE(YEAR($B271),MONTH($B271)+1,MIN(BM$6,DAY(EOMONTH($B271,1))))&gt;=$B271)*(DATE(YEAR($B271),MONTH($B271)+1,MIN(BM$6,DAY(EOMONTH($B271,1))))&lt;$C271)))</f>
        <v>0</v>
      </c>
      <c r="BN271" s="48" t="n">
        <f aca="false">IF(OR(N(BN$5)=0,BN$6=""),0,BN$5*((DATE(YEAR($B271),MONTH($B271),MIN(BN$6,DAY(EOMONTH($B271,0))))&gt;=$B271)*(DATE(YEAR($B271),MONTH($B271),MIN(BN$6,DAY(EOMONTH($B271,0))))&lt;$C271)+(DATE(YEAR($B271),MONTH($B271)+1,MIN(BN$6,DAY(EOMONTH($B271,1))))&gt;=$B271)*(DATE(YEAR($B271),MONTH($B271)+1,MIN(BN$6,DAY(EOMONTH($B271,1))))&lt;$C271)))</f>
        <v>0</v>
      </c>
      <c r="BO271" s="48" t="n">
        <f aca="false">IF(OR(N(BO$5)=0,BO$6=""),0,BO$5*((DATE(YEAR($B271),MONTH($B271),MIN(BO$6,DAY(EOMONTH($B271,0))))&gt;=$B271)*(DATE(YEAR($B271),MONTH($B271),MIN(BO$6,DAY(EOMONTH($B271,0))))&lt;$C271)+(DATE(YEAR($B271),MONTH($B271)+1,MIN(BO$6,DAY(EOMONTH($B271,1))))&gt;=$B271)*(DATE(YEAR($B271),MONTH($B271)+1,MIN(BO$6,DAY(EOMONTH($B271,1))))&lt;$C271)))</f>
        <v>0</v>
      </c>
      <c r="BP271" s="48" t="n">
        <f aca="false">IF(OR(N(BP$5)=0,BP$6=""),0,BP$5*((DATE(YEAR($B271),MONTH($B271),MIN(BP$6,DAY(EOMONTH($B271,0))))&gt;=$B271)*(DATE(YEAR($B271),MONTH($B271),MIN(BP$6,DAY(EOMONTH($B271,0))))&lt;$C271)+(DATE(YEAR($B271),MONTH($B271)+1,MIN(BP$6,DAY(EOMONTH($B271,1))))&gt;=$B271)*(DATE(YEAR($B271),MONTH($B271)+1,MIN(BP$6,DAY(EOMONTH($B271,1))))&lt;$C271)))</f>
        <v>0</v>
      </c>
      <c r="BQ271" s="48" t="n">
        <f aca="false">IF(OR(N(BQ$5)=0,BQ$6=""),0,BQ$5*((DATE(YEAR($B271),MONTH($B271),MIN(BQ$6,DAY(EOMONTH($B271,0))))&gt;=$B271)*(DATE(YEAR($B271),MONTH($B271),MIN(BQ$6,DAY(EOMONTH($B271,0))))&lt;$C271)+(DATE(YEAR($B271),MONTH($B271)+1,MIN(BQ$6,DAY(EOMONTH($B271,1))))&gt;=$B271)*(DATE(YEAR($B271),MONTH($B271)+1,MIN(BQ$6,DAY(EOMONTH($B271,1))))&lt;$C271)))</f>
        <v>0</v>
      </c>
      <c r="BR271" s="48" t="n">
        <f aca="false">IF(OR(N(BR$5)=0,BR$6=""),0,BR$5*((DATE(YEAR($B271),MONTH($B271),MIN(BR$6,DAY(EOMONTH($B271,0))))&gt;=$B271)*(DATE(YEAR($B271),MONTH($B271),MIN(BR$6,DAY(EOMONTH($B271,0))))&lt;$C271)+(DATE(YEAR($B271),MONTH($B271)+1,MIN(BR$6,DAY(EOMONTH($B271,1))))&gt;=$B271)*(DATE(YEAR($B271),MONTH($B271)+1,MIN(BR$6,DAY(EOMONTH($B271,1))))&lt;$C271)))</f>
        <v>0</v>
      </c>
      <c r="BS271" s="48" t="n">
        <f aca="false">IF(OR(N(BS$5)=0,BS$6=""),0,BS$5*((DATE(YEAR($B271),MONTH($B271),MIN(BS$6,DAY(EOMONTH($B271,0))))&gt;=$B271)*(DATE(YEAR($B271),MONTH($B271),MIN(BS$6,DAY(EOMONTH($B271,0))))&lt;$C271)+(DATE(YEAR($B271),MONTH($B271)+1,MIN(BS$6,DAY(EOMONTH($B271,1))))&gt;=$B271)*(DATE(YEAR($B271),MONTH($B271)+1,MIN(BS$6,DAY(EOMONTH($B271,1))))&lt;$C271)))</f>
        <v>0</v>
      </c>
      <c r="BT271" s="48" t="n">
        <f aca="false">IF(OR(N(BT$5)=0,BT$6=""),0,BT$5*((DATE(YEAR($B271),MONTH($B271),MIN(BT$6,DAY(EOMONTH($B271,0))))&gt;=$B271)*(DATE(YEAR($B271),MONTH($B271),MIN(BT$6,DAY(EOMONTH($B271,0))))&lt;$C271)+(DATE(YEAR($B271),MONTH($B271)+1,MIN(BT$6,DAY(EOMONTH($B271,1))))&gt;=$B271)*(DATE(YEAR($B271),MONTH($B271)+1,MIN(BT$6,DAY(EOMONTH($B271,1))))&lt;$C271)))</f>
        <v>0</v>
      </c>
      <c r="BU271" s="48" t="n">
        <f aca="false">IF(OR(N(BU$5)=0,BU$6=""),0,BU$5*((DATE(YEAR($B271),MONTH($B271),MIN(BU$6,DAY(EOMONTH($B271,0))))&gt;=$B271)*(DATE(YEAR($B271),MONTH($B271),MIN(BU$6,DAY(EOMONTH($B271,0))))&lt;$C271)+(DATE(YEAR($B271),MONTH($B271)+1,MIN(BU$6,DAY(EOMONTH($B271,1))))&gt;=$B271)*(DATE(YEAR($B271),MONTH($B271)+1,MIN(BU$6,DAY(EOMONTH($B271,1))))&lt;$C271)))</f>
        <v>0</v>
      </c>
      <c r="BV271" s="48" t="n">
        <f aca="false">IF(OR(N(BV$5)=0,BV$6=""),0,BV$5*((DATE(YEAR($B271),MONTH($B271),MIN(BV$6,DAY(EOMONTH($B271,0))))&gt;=$B271)*(DATE(YEAR($B271),MONTH($B271),MIN(BV$6,DAY(EOMONTH($B271,0))))&lt;$C271)+(DATE(YEAR($B271),MONTH($B271)+1,MIN(BV$6,DAY(EOMONTH($B271,1))))&gt;=$B271)*(DATE(YEAR($B271),MONTH($B271)+1,MIN(BV$6,DAY(EOMONTH($B271,1))))&lt;$C271)))</f>
        <v>0</v>
      </c>
      <c r="BW271" s="48" t="n">
        <f aca="false">IF(OR(N(BW$5)=0,BW$6=""),0,BW$5*((DATE(YEAR($B271),MONTH($B271),MIN(BW$6,DAY(EOMONTH($B271,0))))&gt;=$B271)*(DATE(YEAR($B271),MONTH($B271),MIN(BW$6,DAY(EOMONTH($B271,0))))&lt;$C271)+(DATE(YEAR($B271),MONTH($B271)+1,MIN(BW$6,DAY(EOMONTH($B271,1))))&gt;=$B271)*(DATE(YEAR($B271),MONTH($B271)+1,MIN(BW$6,DAY(EOMONTH($B271,1))))&lt;$C271)))</f>
        <v>0</v>
      </c>
      <c r="BX271" s="48" t="n">
        <f aca="false">MIN(Z271,(FT270*(1+FT$5/Setup!$C$36)+IF($V271=1,N($F271),0)))</f>
        <v>0</v>
      </c>
      <c r="BY271" s="48" t="n">
        <f aca="false">MIN(AA271,(FU270*(1+FU$5/Setup!$C$36)+IF($V271=2,N($F271),0)))</f>
        <v>0</v>
      </c>
      <c r="BZ271" s="48" t="n">
        <f aca="false">MIN(AB271,(FV270*(1+FV$5/Setup!$C$36)+IF($V271=3,N($F271),0)))</f>
        <v>0</v>
      </c>
      <c r="CA271" s="48" t="n">
        <f aca="false">MIN(AC271,(FW270*(1+FW$5/Setup!$C$36)+IF($V271=4,N($F271),0)))</f>
        <v>0</v>
      </c>
      <c r="CB271" s="48" t="n">
        <f aca="false">MIN(AD271,(FX270*(1+FX$5/Setup!$C$36)+IF($V271=5,N($F271),0)))</f>
        <v>0</v>
      </c>
      <c r="CC271" s="48" t="n">
        <f aca="false">MIN(AE271,(FY270*(1+FY$5/Setup!$C$36)+IF($V271=6,N($F271),0)))</f>
        <v>0</v>
      </c>
      <c r="CD271" s="48" t="n">
        <f aca="false">MIN(AF271,(FZ270*(1+FZ$5/Setup!$C$36)+IF($V271=7,N($F271),0)))</f>
        <v>0</v>
      </c>
      <c r="CE271" s="48" t="n">
        <f aca="false">MIN(AG271,(GA270*(1+GA$5/Setup!$C$36)+IF($V271=8,N($F271),0)))</f>
        <v>0</v>
      </c>
      <c r="CF271" s="48" t="n">
        <f aca="false">MIN(AH271,(GB270*(1+GB$5/Setup!$C$36)+IF($V271=9,N($F271),0)))</f>
        <v>0</v>
      </c>
      <c r="CG271" s="48" t="n">
        <f aca="false">MIN(AI271,(GC270*(1+GC$5/Setup!$C$36)+IF($V271=10,N($F271),0)))</f>
        <v>0</v>
      </c>
      <c r="CH271" s="48" t="n">
        <f aca="false">MIN(AJ271,(GD270*(1+GD$5/Setup!$C$36)+IF($V271=11,N($F271),0)))</f>
        <v>0</v>
      </c>
      <c r="CI271" s="48" t="n">
        <f aca="false">MIN(AK271,(GE270*(1+GE$5/Setup!$C$36)+IF($V271=12,N($F271),0)))</f>
        <v>0</v>
      </c>
      <c r="CJ271" s="48" t="n">
        <f aca="false">MIN(AL271,(GF270*(1+GF$5/Setup!$C$36)+IF($V271=13,N($F271),0)))</f>
        <v>0</v>
      </c>
      <c r="CK271" s="48" t="n">
        <f aca="false">MIN(AM271,(GG270*(1+GG$5/Setup!$C$36)+IF($V271=14,N($F271),0)))</f>
        <v>0</v>
      </c>
      <c r="CL271" s="48" t="n">
        <f aca="false">MIN(AN271,(GH270*(1+GH$5/Setup!$C$36)+IF($V271=15,N($F271),0)))</f>
        <v>0</v>
      </c>
      <c r="CM271" s="48" t="n">
        <f aca="false">MIN(AO271,(GI270*(1+GI$5/Setup!$C$36)+IF($V271=16,N($F271),0)))</f>
        <v>0</v>
      </c>
      <c r="CN271" s="48" t="n">
        <f aca="false">MIN(AP271,(GJ270*(1+GJ$5/Setup!$C$36)+IF($V271=17,N($F271),0)))</f>
        <v>0</v>
      </c>
      <c r="CO271" s="48" t="n">
        <f aca="false">MIN(AQ271,(GK270*(1+GK$5/Setup!$C$36)+IF($V271=18,N($F271),0)))</f>
        <v>0</v>
      </c>
      <c r="CP271" s="48" t="n">
        <f aca="false">MIN(AR271,(GL270*(1+GL$5/Setup!$C$36)+IF($V271=19,N($F271),0)))</f>
        <v>0</v>
      </c>
      <c r="CQ271" s="48" t="n">
        <f aca="false">MIN(AS271,(GM270*(1+GM$5/Setup!$C$36)+IF($V271=20,N($F271),0)))</f>
        <v>0</v>
      </c>
      <c r="CR271" s="48" t="n">
        <f aca="false">MIN(AT271,(GN270*(1+GN$5/Setup!$C$36)+IF($V271=21,N($F271),0)))</f>
        <v>0</v>
      </c>
      <c r="CS271" s="48" t="n">
        <f aca="false">MIN(AU271,(GO270*(1+GO$5/Setup!$C$36)+IF($V271=22,N($F271),0)))</f>
        <v>0</v>
      </c>
      <c r="CT271" s="48" t="n">
        <f aca="false">MIN(AV271,(GP270*(1+GP$5/Setup!$C$36)+IF($V271=23,N($F271),0)))</f>
        <v>0</v>
      </c>
      <c r="CU271" s="48" t="n">
        <f aca="false">MIN(AW271,(GQ270*(1+GQ$5/Setup!$C$36)+IF($V271=24,N($F271),0)))</f>
        <v>0</v>
      </c>
      <c r="CV271" s="48" t="n">
        <f aca="false">MIN(AX271,(GR270*(1+GR$5/Setup!$C$36)+IF($V271=25,N($F271),0)))</f>
        <v>0</v>
      </c>
      <c r="CW271" s="48" t="n">
        <f aca="false">MIN(AY271,(GS270*(1+GS$5/Setup!$C$36)+IF($V271=26,N($F271),0)))</f>
        <v>0</v>
      </c>
      <c r="CX271" s="48" t="n">
        <f aca="false">MIN(AZ271,(GT270*(1+GT$5/Setup!$C$36)+IF($V271=27,N($F271),0)))</f>
        <v>0</v>
      </c>
      <c r="CY271" s="48" t="n">
        <f aca="false">MIN(BA271,(GU270*(1+GU$5/Setup!$C$36)+IF($V271=28,N($F271),0)))</f>
        <v>0</v>
      </c>
      <c r="CZ271" s="48" t="n">
        <f aca="false">MIN(BB271,(GV270*(1+GV$5/Setup!$C$36)+IF($V271=29,N($F271),0)))</f>
        <v>0</v>
      </c>
      <c r="DA271" s="48" t="n">
        <f aca="false">MIN(BC271,(GW270*(1+GW$5/Setup!$C$36)+IF($V271=30,N($F271),0)))</f>
        <v>0</v>
      </c>
      <c r="DB271" s="48" t="n">
        <f aca="false">MIN(BD271,(GX270*(1+GX$5/Setup!$C$36)+IF($V271=31,N($F271),0)))</f>
        <v>0</v>
      </c>
      <c r="DC271" s="48" t="n">
        <f aca="false">MIN(BE271,(GY270*(1+GY$5/Setup!$C$36)+IF($V271=32,N($F271),0)))</f>
        <v>0</v>
      </c>
      <c r="DD271" s="48" t="n">
        <f aca="false">MIN(BF271,(GZ270*(1+GZ$5/Setup!$C$36)+IF($V271=33,N($F271),0)))</f>
        <v>0</v>
      </c>
      <c r="DE271" s="48" t="n">
        <f aca="false">MIN(BG271,(HA270*(1+HA$5/Setup!$C$36)+IF($V271=34,N($F271),0)))</f>
        <v>0</v>
      </c>
      <c r="DF271" s="48" t="n">
        <f aca="false">MIN(BH271,(HB270*(1+HB$5/Setup!$C$36)+IF($V271=35,N($F271),0)))</f>
        <v>0</v>
      </c>
      <c r="DG271" s="48" t="n">
        <f aca="false">MIN(BI271,(HC270*(1+HC$5/Setup!$C$36)+IF($V271=36,N($F271),0)))</f>
        <v>0</v>
      </c>
      <c r="DH271" s="48" t="n">
        <f aca="false">MIN(BJ271,(HD270*(1+HD$5/Setup!$C$36)+IF($V271=37,N($F271),0)))</f>
        <v>0</v>
      </c>
      <c r="DI271" s="48" t="n">
        <f aca="false">MIN(BK271,(HE270*(1+HE$5/Setup!$C$36)+IF($V271=38,N($F271),0)))</f>
        <v>0</v>
      </c>
      <c r="DJ271" s="48" t="n">
        <f aca="false">MIN(BL271,(HF270*(1+HF$5/Setup!$C$36)+IF($V271=39,N($F271),0)))</f>
        <v>0</v>
      </c>
      <c r="DK271" s="48" t="n">
        <f aca="false">MIN(BM271,(HG270*(1+HG$5/Setup!$C$36)+IF($V271=40,N($F271),0)))</f>
        <v>0</v>
      </c>
      <c r="DL271" s="48" t="n">
        <f aca="false">MIN(BN271,(HH270*(1+HH$5/Setup!$C$36)+IF($V271=41,N($F271),0)))</f>
        <v>0</v>
      </c>
      <c r="DM271" s="48" t="n">
        <f aca="false">MIN(BO271,(HI270*(1+HI$5/Setup!$C$36)+IF($V271=42,N($F271),0)))</f>
        <v>0</v>
      </c>
      <c r="DN271" s="48" t="n">
        <f aca="false">MIN(BP271,(HJ270*(1+HJ$5/Setup!$C$36)+IF($V271=43,N($F271),0)))</f>
        <v>0</v>
      </c>
      <c r="DO271" s="48" t="n">
        <f aca="false">MIN(BQ271,(HK270*(1+HK$5/Setup!$C$36)+IF($V271=44,N($F271),0)))</f>
        <v>0</v>
      </c>
      <c r="DP271" s="48" t="n">
        <f aca="false">MIN(BR271,(HL270*(1+HL$5/Setup!$C$36)+IF($V271=45,N($F271),0)))</f>
        <v>0</v>
      </c>
      <c r="DQ271" s="48" t="n">
        <f aca="false">MIN(BS271,(HM270*(1+HM$5/Setup!$C$36)+IF($V271=46,N($F271),0)))</f>
        <v>0</v>
      </c>
      <c r="DR271" s="48" t="n">
        <f aca="false">MIN(BT271,(HN270*(1+HN$5/Setup!$C$36)+IF($V271=47,N($F271),0)))</f>
        <v>0</v>
      </c>
      <c r="DS271" s="48" t="n">
        <f aca="false">MIN(BU271,(HO270*(1+HO$5/Setup!$C$36)+IF($V271=48,N($F271),0)))</f>
        <v>0</v>
      </c>
      <c r="DT271" s="48" t="n">
        <f aca="false">MIN(BV271,(HP270*(1+HP$5/Setup!$C$36)+IF($V271=49,N($F271),0)))</f>
        <v>0</v>
      </c>
      <c r="DU271" s="48" t="n">
        <f aca="false">MIN(BW271,(HQ270*(1+HQ$5/Setup!$C$36)+IF($V271=50,N($F271),0)))</f>
        <v>0</v>
      </c>
      <c r="DV271" s="48" t="n">
        <f aca="false">MIN(MAX((FT270*(1+FT$5/Setup!$C$36)+IF($V271=1,N($F271),0))-BX271,0),MAX($P271-0,0))</f>
        <v>0</v>
      </c>
      <c r="DW271" s="48" t="n">
        <f aca="false">MIN(MAX((FU270*(1+FU$5/Setup!$C$36)+IF($V271=2,N($F271),0))-BY271,0),MAX($P271-SUM(DV271:DV271),0))</f>
        <v>0</v>
      </c>
      <c r="DX271" s="48" t="n">
        <f aca="false">MIN(MAX((FV270*(1+FV$5/Setup!$C$36)+IF($V271=3,N($F271),0))-BZ271,0),MAX($P271-SUM(DV271:DW271),0))</f>
        <v>0</v>
      </c>
      <c r="DY271" s="48" t="n">
        <f aca="false">MIN(MAX((FW270*(1+FW$5/Setup!$C$36)+IF($V271=4,N($F271),0))-CA271,0),MAX($P271-SUM(DV271:DX271),0))</f>
        <v>0</v>
      </c>
      <c r="DZ271" s="48" t="n">
        <f aca="false">MIN(MAX((FX270*(1+FX$5/Setup!$C$36)+IF($V271=5,N($F271),0))-CB271,0),MAX($P271-SUM(DV271:DY271),0))</f>
        <v>0</v>
      </c>
      <c r="EA271" s="48" t="n">
        <f aca="false">MIN(MAX((FY270*(1+FY$5/Setup!$C$36)+IF($V271=6,N($F271),0))-CC271,0),MAX($P271-SUM(DV271:DZ271),0))</f>
        <v>0</v>
      </c>
      <c r="EB271" s="48" t="n">
        <f aca="false">MIN(MAX((FZ270*(1+FZ$5/Setup!$C$36)+IF($V271=7,N($F271),0))-CD271,0),MAX($P271-SUM(DV271:EA271),0))</f>
        <v>0</v>
      </c>
      <c r="EC271" s="48" t="n">
        <f aca="false">MIN(MAX((GA270*(1+GA$5/Setup!$C$36)+IF($V271=8,N($F271),0))-CE271,0),MAX($P271-SUM(DV271:EB271),0))</f>
        <v>0</v>
      </c>
      <c r="ED271" s="48" t="n">
        <f aca="false">MIN(MAX((GB270*(1+GB$5/Setup!$C$36)+IF($V271=9,N($F271),0))-CF271,0),MAX($P271-SUM(DV271:EC271),0))</f>
        <v>0</v>
      </c>
      <c r="EE271" s="48" t="n">
        <f aca="false">MIN(MAX((GC270*(1+GC$5/Setup!$C$36)+IF($V271=10,N($F271),0))-CG271,0),MAX($P271-SUM(DV271:ED271),0))</f>
        <v>0</v>
      </c>
      <c r="EF271" s="48" t="n">
        <f aca="false">MIN(MAX((GD270*(1+GD$5/Setup!$C$36)+IF($V271=11,N($F271),0))-CH271,0),MAX($P271-SUM(DV271:EE271),0))</f>
        <v>0</v>
      </c>
      <c r="EG271" s="48" t="n">
        <f aca="false">MIN(MAX((GE270*(1+GE$5/Setup!$C$36)+IF($V271=12,N($F271),0))-CI271,0),MAX($P271-SUM(DV271:EF271),0))</f>
        <v>0</v>
      </c>
      <c r="EH271" s="48" t="n">
        <f aca="false">MIN(MAX((GF270*(1+GF$5/Setup!$C$36)+IF($V271=13,N($F271),0))-CJ271,0),MAX($P271-SUM(DV271:EG271),0))</f>
        <v>0</v>
      </c>
      <c r="EI271" s="48" t="n">
        <f aca="false">MIN(MAX((GG270*(1+GG$5/Setup!$C$36)+IF($V271=14,N($F271),0))-CK271,0),MAX($P271-SUM(DV271:EH271),0))</f>
        <v>0</v>
      </c>
      <c r="EJ271" s="48" t="n">
        <f aca="false">MIN(MAX((GH270*(1+GH$5/Setup!$C$36)+IF($V271=15,N($F271),0))-CL271,0),MAX($P271-SUM(DV271:EI271),0))</f>
        <v>0</v>
      </c>
      <c r="EK271" s="48" t="n">
        <f aca="false">MIN(MAX((GI270*(1+GI$5/Setup!$C$36)+IF($V271=16,N($F271),0))-CM271,0),MAX($P271-SUM(DV271:EJ271),0))</f>
        <v>0</v>
      </c>
      <c r="EL271" s="48" t="n">
        <f aca="false">MIN(MAX((GJ270*(1+GJ$5/Setup!$C$36)+IF($V271=17,N($F271),0))-CN271,0),MAX($P271-SUM(DV271:EK271),0))</f>
        <v>0</v>
      </c>
      <c r="EM271" s="48" t="n">
        <f aca="false">MIN(MAX((GK270*(1+GK$5/Setup!$C$36)+IF($V271=18,N($F271),0))-CO271,0),MAX($P271-SUM(DV271:EL271),0))</f>
        <v>0</v>
      </c>
      <c r="EN271" s="48" t="n">
        <f aca="false">MIN(MAX((GL270*(1+GL$5/Setup!$C$36)+IF($V271=19,N($F271),0))-CP271,0),MAX($P271-SUM(DV271:EM271),0))</f>
        <v>0</v>
      </c>
      <c r="EO271" s="48" t="n">
        <f aca="false">MIN(MAX((GM270*(1+GM$5/Setup!$C$36)+IF($V271=20,N($F271),0))-CQ271,0),MAX($P271-SUM(DV271:EN271),0))</f>
        <v>0</v>
      </c>
      <c r="EP271" s="48" t="n">
        <f aca="false">MIN(MAX((GN270*(1+GN$5/Setup!$C$36)+IF($V271=21,N($F271),0))-CR271,0),MAX($P271-SUM(DV271:EO271),0))</f>
        <v>0</v>
      </c>
      <c r="EQ271" s="48" t="n">
        <f aca="false">MIN(MAX((GO270*(1+GO$5/Setup!$C$36)+IF($V271=22,N($F271),0))-CS271,0),MAX($P271-SUM(DV271:EP271),0))</f>
        <v>0</v>
      </c>
      <c r="ER271" s="48" t="n">
        <f aca="false">MIN(MAX((GP270*(1+GP$5/Setup!$C$36)+IF($V271=23,N($F271),0))-CT271,0),MAX($P271-SUM(DV271:EQ271),0))</f>
        <v>0</v>
      </c>
      <c r="ES271" s="48" t="n">
        <f aca="false">MIN(MAX((GQ270*(1+GQ$5/Setup!$C$36)+IF($V271=24,N($F271),0))-CU271,0),MAX($P271-SUM(DV271:ER271),0))</f>
        <v>0</v>
      </c>
      <c r="ET271" s="48" t="n">
        <f aca="false">MIN(MAX((GR270*(1+GR$5/Setup!$C$36)+IF($V271=25,N($F271),0))-CV271,0),MAX($P271-SUM(DV271:ES271),0))</f>
        <v>0</v>
      </c>
      <c r="EU271" s="48" t="n">
        <f aca="false">MIN(MAX((GS270*(1+GS$5/Setup!$C$36)+IF($V271=26,N($F271),0))-CW271,0),MAX($P271-SUM(DV271:ET271),0))</f>
        <v>0</v>
      </c>
      <c r="EV271" s="48" t="n">
        <f aca="false">MIN(MAX((GT270*(1+GT$5/Setup!$C$36)+IF($V271=27,N($F271),0))-CX271,0),MAX($P271-SUM(DV271:EU271),0))</f>
        <v>0</v>
      </c>
      <c r="EW271" s="48" t="n">
        <f aca="false">MIN(MAX((GU270*(1+GU$5/Setup!$C$36)+IF($V271=28,N($F271),0))-CY271,0),MAX($P271-SUM(DV271:EV271),0))</f>
        <v>0</v>
      </c>
      <c r="EX271" s="48" t="n">
        <f aca="false">MIN(MAX((GV270*(1+GV$5/Setup!$C$36)+IF($V271=29,N($F271),0))-CZ271,0),MAX($P271-SUM(DV271:EW271),0))</f>
        <v>0</v>
      </c>
      <c r="EY271" s="48" t="n">
        <f aca="false">MIN(MAX((GW270*(1+GW$5/Setup!$C$36)+IF($V271=30,N($F271),0))-DA271,0),MAX($P271-SUM(DV271:EX271),0))</f>
        <v>0</v>
      </c>
      <c r="EZ271" s="48" t="n">
        <f aca="false">MIN(MAX((GX270*(1+GX$5/Setup!$C$36)+IF($V271=31,N($F271),0))-DB271,0),MAX($P271-SUM(DV271:EY271),0))</f>
        <v>0</v>
      </c>
      <c r="FA271" s="48" t="n">
        <f aca="false">MIN(MAX((GY270*(1+GY$5/Setup!$C$36)+IF($V271=32,N($F271),0))-DC271,0),MAX($P271-SUM(DV271:EZ271),0))</f>
        <v>0</v>
      </c>
      <c r="FB271" s="48" t="n">
        <f aca="false">MIN(MAX((GZ270*(1+GZ$5/Setup!$C$36)+IF($V271=33,N($F271),0))-DD271,0),MAX($P271-SUM(DV271:FA271),0))</f>
        <v>0</v>
      </c>
      <c r="FC271" s="48" t="n">
        <f aca="false">MIN(MAX((HA270*(1+HA$5/Setup!$C$36)+IF($V271=34,N($F271),0))-DE271,0),MAX($P271-SUM(DV271:FB271),0))</f>
        <v>0</v>
      </c>
      <c r="FD271" s="48" t="n">
        <f aca="false">MIN(MAX((HB270*(1+HB$5/Setup!$C$36)+IF($V271=35,N($F271),0))-DF271,0),MAX($P271-SUM(DV271:FC271),0))</f>
        <v>0</v>
      </c>
      <c r="FE271" s="48" t="n">
        <f aca="false">MIN(MAX((HC270*(1+HC$5/Setup!$C$36)+IF($V271=36,N($F271),0))-DG271,0),MAX($P271-SUM(DV271:FD271),0))</f>
        <v>0</v>
      </c>
      <c r="FF271" s="48" t="n">
        <f aca="false">MIN(MAX((HD270*(1+HD$5/Setup!$C$36)+IF($V271=37,N($F271),0))-DH271,0),MAX($P271-SUM(DV271:FE271),0))</f>
        <v>0</v>
      </c>
      <c r="FG271" s="48" t="n">
        <f aca="false">MIN(MAX((HE270*(1+HE$5/Setup!$C$36)+IF($V271=38,N($F271),0))-DI271,0),MAX($P271-SUM(DV271:FF271),0))</f>
        <v>0</v>
      </c>
      <c r="FH271" s="48" t="n">
        <f aca="false">MIN(MAX((HF270*(1+HF$5/Setup!$C$36)+IF($V271=39,N($F271),0))-DJ271,0),MAX($P271-SUM(DV271:FG271),0))</f>
        <v>0</v>
      </c>
      <c r="FI271" s="48" t="n">
        <f aca="false">MIN(MAX((HG270*(1+HG$5/Setup!$C$36)+IF($V271=40,N($F271),0))-DK271,0),MAX($P271-SUM(DV271:FH271),0))</f>
        <v>0</v>
      </c>
      <c r="FJ271" s="48" t="n">
        <f aca="false">MIN(MAX((HH270*(1+HH$5/Setup!$C$36)+IF($V271=41,N($F271),0))-DL271,0),MAX($P271-SUM(DV271:FI271),0))</f>
        <v>0</v>
      </c>
      <c r="FK271" s="48" t="n">
        <f aca="false">MIN(MAX((HI270*(1+HI$5/Setup!$C$36)+IF($V271=42,N($F271),0))-DM271,0),MAX($P271-SUM(DV271:FJ271),0))</f>
        <v>0</v>
      </c>
      <c r="FL271" s="48" t="n">
        <f aca="false">MIN(MAX((HJ270*(1+HJ$5/Setup!$C$36)+IF($V271=43,N($F271),0))-DN271,0),MAX($P271-SUM(DV271:FK271),0))</f>
        <v>0</v>
      </c>
      <c r="FM271" s="48" t="n">
        <f aca="false">MIN(MAX((HK270*(1+HK$5/Setup!$C$36)+IF($V271=44,N($F271),0))-DO271,0),MAX($P271-SUM(DV271:FL271),0))</f>
        <v>0</v>
      </c>
      <c r="FN271" s="48" t="n">
        <f aca="false">MIN(MAX((HL270*(1+HL$5/Setup!$C$36)+IF($V271=45,N($F271),0))-DP271,0),MAX($P271-SUM(DV271:FM271),0))</f>
        <v>0</v>
      </c>
      <c r="FO271" s="48" t="n">
        <f aca="false">MIN(MAX((HM270*(1+HM$5/Setup!$C$36)+IF($V271=46,N($F271),0))-DQ271,0),MAX($P271-SUM(DV271:FN271),0))</f>
        <v>0</v>
      </c>
      <c r="FP271" s="48" t="n">
        <f aca="false">MIN(MAX((HN270*(1+HN$5/Setup!$C$36)+IF($V271=47,N($F271),0))-DR271,0),MAX($P271-SUM(DV271:FO271),0))</f>
        <v>0</v>
      </c>
      <c r="FQ271" s="48" t="n">
        <f aca="false">MIN(MAX((HO270*(1+HO$5/Setup!$C$36)+IF($V271=48,N($F271),0))-DS271,0),MAX($P271-SUM(DV271:FP271),0))</f>
        <v>0</v>
      </c>
      <c r="FR271" s="48" t="n">
        <f aca="false">MIN(MAX((HP270*(1+HP$5/Setup!$C$36)+IF($V271=49,N($F271),0))-DT271,0),MAX($P271-SUM(DV271:FQ271),0))</f>
        <v>0</v>
      </c>
      <c r="FS271" s="48" t="n">
        <f aca="false">MIN(MAX((HQ270*(1+HQ$5/Setup!$C$36)+IF($V271=50,N($F271),0))-DU271,0),MAX($P271-SUM(DV271:FR271),0))</f>
        <v>0</v>
      </c>
      <c r="FT271" s="48" t="n">
        <f aca="false">IF((FT270*(1+FT$5/Setup!$C$36)+IF($V271=1,N($F271),0))-BX271-DV271&lt;0.005,0,(FT270*(1+FT$5/Setup!$C$36)+IF($V271=1,N($F271),0))-BX271-DV271)</f>
        <v>0</v>
      </c>
      <c r="FU271" s="48" t="n">
        <f aca="false">IF((FU270*(1+FU$5/Setup!$C$36)+IF($V271=2,N($F271),0))-BY271-DW271&lt;0.005,0,(FU270*(1+FU$5/Setup!$C$36)+IF($V271=2,N($F271),0))-BY271-DW271)</f>
        <v>0</v>
      </c>
      <c r="FV271" s="48" t="n">
        <f aca="false">IF((FV270*(1+FV$5/Setup!$C$36)+IF($V271=3,N($F271),0))-BZ271-DX271&lt;0.005,0,(FV270*(1+FV$5/Setup!$C$36)+IF($V271=3,N($F271),0))-BZ271-DX271)</f>
        <v>0</v>
      </c>
      <c r="FW271" s="48" t="n">
        <f aca="false">IF((FW270*(1+FW$5/Setup!$C$36)+IF($V271=4,N($F271),0))-CA271-DY271&lt;0.005,0,(FW270*(1+FW$5/Setup!$C$36)+IF($V271=4,N($F271),0))-CA271-DY271)</f>
        <v>0</v>
      </c>
      <c r="FX271" s="48" t="n">
        <f aca="false">IF((FX270*(1+FX$5/Setup!$C$36)+IF($V271=5,N($F271),0))-CB271-DZ271&lt;0.005,0,(FX270*(1+FX$5/Setup!$C$36)+IF($V271=5,N($F271),0))-CB271-DZ271)</f>
        <v>0</v>
      </c>
      <c r="FY271" s="48" t="n">
        <f aca="false">IF((FY270*(1+FY$5/Setup!$C$36)+IF($V271=6,N($F271),0))-CC271-EA271&lt;0.005,0,(FY270*(1+FY$5/Setup!$C$36)+IF($V271=6,N($F271),0))-CC271-EA271)</f>
        <v>0</v>
      </c>
      <c r="FZ271" s="48" t="n">
        <f aca="false">IF((FZ270*(1+FZ$5/Setup!$C$36)+IF($V271=7,N($F271),0))-CD271-EB271&lt;0.005,0,(FZ270*(1+FZ$5/Setup!$C$36)+IF($V271=7,N($F271),0))-CD271-EB271)</f>
        <v>0</v>
      </c>
      <c r="GA271" s="48" t="n">
        <f aca="false">IF((GA270*(1+GA$5/Setup!$C$36)+IF($V271=8,N($F271),0))-CE271-EC271&lt;0.005,0,(GA270*(1+GA$5/Setup!$C$36)+IF($V271=8,N($F271),0))-CE271-EC271)</f>
        <v>0</v>
      </c>
      <c r="GB271" s="48" t="n">
        <f aca="false">IF((GB270*(1+GB$5/Setup!$C$36)+IF($V271=9,N($F271),0))-CF271-ED271&lt;0.005,0,(GB270*(1+GB$5/Setup!$C$36)+IF($V271=9,N($F271),0))-CF271-ED271)</f>
        <v>0</v>
      </c>
      <c r="GC271" s="48" t="n">
        <f aca="false">IF((GC270*(1+GC$5/Setup!$C$36)+IF($V271=10,N($F271),0))-CG271-EE271&lt;0.005,0,(GC270*(1+GC$5/Setup!$C$36)+IF($V271=10,N($F271),0))-CG271-EE271)</f>
        <v>0</v>
      </c>
      <c r="GD271" s="48" t="n">
        <f aca="false">IF((GD270*(1+GD$5/Setup!$C$36)+IF($V271=11,N($F271),0))-CH271-EF271&lt;0.005,0,(GD270*(1+GD$5/Setup!$C$36)+IF($V271=11,N($F271),0))-CH271-EF271)</f>
        <v>0</v>
      </c>
      <c r="GE271" s="48" t="n">
        <f aca="false">IF((GE270*(1+GE$5/Setup!$C$36)+IF($V271=12,N($F271),0))-CI271-EG271&lt;0.005,0,(GE270*(1+GE$5/Setup!$C$36)+IF($V271=12,N($F271),0))-CI271-EG271)</f>
        <v>0</v>
      </c>
      <c r="GF271" s="48" t="n">
        <f aca="false">IF((GF270*(1+GF$5/Setup!$C$36)+IF($V271=13,N($F271),0))-CJ271-EH271&lt;0.005,0,(GF270*(1+GF$5/Setup!$C$36)+IF($V271=13,N($F271),0))-CJ271-EH271)</f>
        <v>0</v>
      </c>
      <c r="GG271" s="48" t="n">
        <f aca="false">IF((GG270*(1+GG$5/Setup!$C$36)+IF($V271=14,N($F271),0))-CK271-EI271&lt;0.005,0,(GG270*(1+GG$5/Setup!$C$36)+IF($V271=14,N($F271),0))-CK271-EI271)</f>
        <v>0</v>
      </c>
      <c r="GH271" s="48" t="n">
        <f aca="false">IF((GH270*(1+GH$5/Setup!$C$36)+IF($V271=15,N($F271),0))-CL271-EJ271&lt;0.005,0,(GH270*(1+GH$5/Setup!$C$36)+IF($V271=15,N($F271),0))-CL271-EJ271)</f>
        <v>0</v>
      </c>
      <c r="GI271" s="48" t="n">
        <f aca="false">IF((GI270*(1+GI$5/Setup!$C$36)+IF($V271=16,N($F271),0))-CM271-EK271&lt;0.005,0,(GI270*(1+GI$5/Setup!$C$36)+IF($V271=16,N($F271),0))-CM271-EK271)</f>
        <v>0</v>
      </c>
      <c r="GJ271" s="48" t="n">
        <f aca="false">IF((GJ270*(1+GJ$5/Setup!$C$36)+IF($V271=17,N($F271),0))-CN271-EL271&lt;0.005,0,(GJ270*(1+GJ$5/Setup!$C$36)+IF($V271=17,N($F271),0))-CN271-EL271)</f>
        <v>0</v>
      </c>
      <c r="GK271" s="48" t="n">
        <f aca="false">IF((GK270*(1+GK$5/Setup!$C$36)+IF($V271=18,N($F271),0))-CO271-EM271&lt;0.005,0,(GK270*(1+GK$5/Setup!$C$36)+IF($V271=18,N($F271),0))-CO271-EM271)</f>
        <v>0</v>
      </c>
      <c r="GL271" s="48" t="n">
        <f aca="false">IF((GL270*(1+GL$5/Setup!$C$36)+IF($V271=19,N($F271),0))-CP271-EN271&lt;0.005,0,(GL270*(1+GL$5/Setup!$C$36)+IF($V271=19,N($F271),0))-CP271-EN271)</f>
        <v>0</v>
      </c>
      <c r="GM271" s="48" t="n">
        <f aca="false">IF((GM270*(1+GM$5/Setup!$C$36)+IF($V271=20,N($F271),0))-CQ271-EO271&lt;0.005,0,(GM270*(1+GM$5/Setup!$C$36)+IF($V271=20,N($F271),0))-CQ271-EO271)</f>
        <v>0</v>
      </c>
      <c r="GN271" s="48" t="n">
        <f aca="false">IF((GN270*(1+GN$5/Setup!$C$36)+IF($V271=21,N($F271),0))-CR271-EP271&lt;0.005,0,(GN270*(1+GN$5/Setup!$C$36)+IF($V271=21,N($F271),0))-CR271-EP271)</f>
        <v>0</v>
      </c>
      <c r="GO271" s="48" t="n">
        <f aca="false">IF((GO270*(1+GO$5/Setup!$C$36)+IF($V271=22,N($F271),0))-CS271-EQ271&lt;0.005,0,(GO270*(1+GO$5/Setup!$C$36)+IF($V271=22,N($F271),0))-CS271-EQ271)</f>
        <v>0</v>
      </c>
      <c r="GP271" s="48" t="n">
        <f aca="false">IF((GP270*(1+GP$5/Setup!$C$36)+IF($V271=23,N($F271),0))-CT271-ER271&lt;0.005,0,(GP270*(1+GP$5/Setup!$C$36)+IF($V271=23,N($F271),0))-CT271-ER271)</f>
        <v>0</v>
      </c>
      <c r="GQ271" s="48" t="n">
        <f aca="false">IF((GQ270*(1+GQ$5/Setup!$C$36)+IF($V271=24,N($F271),0))-CU271-ES271&lt;0.005,0,(GQ270*(1+GQ$5/Setup!$C$36)+IF($V271=24,N($F271),0))-CU271-ES271)</f>
        <v>0</v>
      </c>
      <c r="GR271" s="48" t="n">
        <f aca="false">IF((GR270*(1+GR$5/Setup!$C$36)+IF($V271=25,N($F271),0))-CV271-ET271&lt;0.005,0,(GR270*(1+GR$5/Setup!$C$36)+IF($V271=25,N($F271),0))-CV271-ET271)</f>
        <v>0</v>
      </c>
      <c r="GS271" s="48" t="n">
        <f aca="false">IF((GS270*(1+GS$5/Setup!$C$36)+IF($V271=26,N($F271),0))-CW271-EU271&lt;0.005,0,(GS270*(1+GS$5/Setup!$C$36)+IF($V271=26,N($F271),0))-CW271-EU271)</f>
        <v>0</v>
      </c>
      <c r="GT271" s="48" t="n">
        <f aca="false">IF((GT270*(1+GT$5/Setup!$C$36)+IF($V271=27,N($F271),0))-CX271-EV271&lt;0.005,0,(GT270*(1+GT$5/Setup!$C$36)+IF($V271=27,N($F271),0))-CX271-EV271)</f>
        <v>0</v>
      </c>
      <c r="GU271" s="48" t="n">
        <f aca="false">IF((GU270*(1+GU$5/Setup!$C$36)+IF($V271=28,N($F271),0))-CY271-EW271&lt;0.005,0,(GU270*(1+GU$5/Setup!$C$36)+IF($V271=28,N($F271),0))-CY271-EW271)</f>
        <v>0</v>
      </c>
      <c r="GV271" s="48" t="n">
        <f aca="false">IF((GV270*(1+GV$5/Setup!$C$36)+IF($V271=29,N($F271),0))-CZ271-EX271&lt;0.005,0,(GV270*(1+GV$5/Setup!$C$36)+IF($V271=29,N($F271),0))-CZ271-EX271)</f>
        <v>0</v>
      </c>
      <c r="GW271" s="48" t="n">
        <f aca="false">IF((GW270*(1+GW$5/Setup!$C$36)+IF($V271=30,N($F271),0))-DA271-EY271&lt;0.005,0,(GW270*(1+GW$5/Setup!$C$36)+IF($V271=30,N($F271),0))-DA271-EY271)</f>
        <v>0</v>
      </c>
      <c r="GX271" s="48" t="n">
        <f aca="false">IF((GX270*(1+GX$5/Setup!$C$36)+IF($V271=31,N($F271),0))-DB271-EZ271&lt;0.005,0,(GX270*(1+GX$5/Setup!$C$36)+IF($V271=31,N($F271),0))-DB271-EZ271)</f>
        <v>0</v>
      </c>
      <c r="GY271" s="48" t="n">
        <f aca="false">IF((GY270*(1+GY$5/Setup!$C$36)+IF($V271=32,N($F271),0))-DC271-FA271&lt;0.005,0,(GY270*(1+GY$5/Setup!$C$36)+IF($V271=32,N($F271),0))-DC271-FA271)</f>
        <v>0</v>
      </c>
      <c r="GZ271" s="48" t="n">
        <f aca="false">IF((GZ270*(1+GZ$5/Setup!$C$36)+IF($V271=33,N($F271),0))-DD271-FB271&lt;0.005,0,(GZ270*(1+GZ$5/Setup!$C$36)+IF($V271=33,N($F271),0))-DD271-FB271)</f>
        <v>0</v>
      </c>
      <c r="HA271" s="48" t="n">
        <f aca="false">IF((HA270*(1+HA$5/Setup!$C$36)+IF($V271=34,N($F271),0))-DE271-FC271&lt;0.005,0,(HA270*(1+HA$5/Setup!$C$36)+IF($V271=34,N($F271),0))-DE271-FC271)</f>
        <v>0</v>
      </c>
      <c r="HB271" s="48" t="n">
        <f aca="false">IF((HB270*(1+HB$5/Setup!$C$36)+IF($V271=35,N($F271),0))-DF271-FD271&lt;0.005,0,(HB270*(1+HB$5/Setup!$C$36)+IF($V271=35,N($F271),0))-DF271-FD271)</f>
        <v>0</v>
      </c>
      <c r="HC271" s="48" t="n">
        <f aca="false">IF((HC270*(1+HC$5/Setup!$C$36)+IF($V271=36,N($F271),0))-DG271-FE271&lt;0.005,0,(HC270*(1+HC$5/Setup!$C$36)+IF($V271=36,N($F271),0))-DG271-FE271)</f>
        <v>0</v>
      </c>
      <c r="HD271" s="48" t="n">
        <f aca="false">IF((HD270*(1+HD$5/Setup!$C$36)+IF($V271=37,N($F271),0))-DH271-FF271&lt;0.005,0,(HD270*(1+HD$5/Setup!$C$36)+IF($V271=37,N($F271),0))-DH271-FF271)</f>
        <v>0</v>
      </c>
      <c r="HE271" s="48" t="n">
        <f aca="false">IF((HE270*(1+HE$5/Setup!$C$36)+IF($V271=38,N($F271),0))-DI271-FG271&lt;0.005,0,(HE270*(1+HE$5/Setup!$C$36)+IF($V271=38,N($F271),0))-DI271-FG271)</f>
        <v>0</v>
      </c>
      <c r="HF271" s="48" t="n">
        <f aca="false">IF((HF270*(1+HF$5/Setup!$C$36)+IF($V271=39,N($F271),0))-DJ271-FH271&lt;0.005,0,(HF270*(1+HF$5/Setup!$C$36)+IF($V271=39,N($F271),0))-DJ271-FH271)</f>
        <v>0</v>
      </c>
      <c r="HG271" s="48" t="n">
        <f aca="false">IF((HG270*(1+HG$5/Setup!$C$36)+IF($V271=40,N($F271),0))-DK271-FI271&lt;0.005,0,(HG270*(1+HG$5/Setup!$C$36)+IF($V271=40,N($F271),0))-DK271-FI271)</f>
        <v>0</v>
      </c>
      <c r="HH271" s="48" t="n">
        <f aca="false">IF((HH270*(1+HH$5/Setup!$C$36)+IF($V271=41,N($F271),0))-DL271-FJ271&lt;0.005,0,(HH270*(1+HH$5/Setup!$C$36)+IF($V271=41,N($F271),0))-DL271-FJ271)</f>
        <v>0</v>
      </c>
      <c r="HI271" s="48" t="n">
        <f aca="false">IF((HI270*(1+HI$5/Setup!$C$36)+IF($V271=42,N($F271),0))-DM271-FK271&lt;0.005,0,(HI270*(1+HI$5/Setup!$C$36)+IF($V271=42,N($F271),0))-DM271-FK271)</f>
        <v>0</v>
      </c>
      <c r="HJ271" s="48" t="n">
        <f aca="false">IF((HJ270*(1+HJ$5/Setup!$C$36)+IF($V271=43,N($F271),0))-DN271-FL271&lt;0.005,0,(HJ270*(1+HJ$5/Setup!$C$36)+IF($V271=43,N($F271),0))-DN271-FL271)</f>
        <v>0</v>
      </c>
      <c r="HK271" s="48" t="n">
        <f aca="false">IF((HK270*(1+HK$5/Setup!$C$36)+IF($V271=44,N($F271),0))-DO271-FM271&lt;0.005,0,(HK270*(1+HK$5/Setup!$C$36)+IF($V271=44,N($F271),0))-DO271-FM271)</f>
        <v>0</v>
      </c>
      <c r="HL271" s="48" t="n">
        <f aca="false">IF((HL270*(1+HL$5/Setup!$C$36)+IF($V271=45,N($F271),0))-DP271-FN271&lt;0.005,0,(HL270*(1+HL$5/Setup!$C$36)+IF($V271=45,N($F271),0))-DP271-FN271)</f>
        <v>0</v>
      </c>
      <c r="HM271" s="48" t="n">
        <f aca="false">IF((HM270*(1+HM$5/Setup!$C$36)+IF($V271=46,N($F271),0))-DQ271-FO271&lt;0.005,0,(HM270*(1+HM$5/Setup!$C$36)+IF($V271=46,N($F271),0))-DQ271-FO271)</f>
        <v>0</v>
      </c>
      <c r="HN271" s="48" t="n">
        <f aca="false">IF((HN270*(1+HN$5/Setup!$C$36)+IF($V271=47,N($F271),0))-DR271-FP271&lt;0.005,0,(HN270*(1+HN$5/Setup!$C$36)+IF($V271=47,N($F271),0))-DR271-FP271)</f>
        <v>0</v>
      </c>
      <c r="HO271" s="48" t="n">
        <f aca="false">IF((HO270*(1+HO$5/Setup!$C$36)+IF($V271=48,N($F271),0))-DS271-FQ271&lt;0.005,0,(HO270*(1+HO$5/Setup!$C$36)+IF($V271=48,N($F271),0))-DS271-FQ271)</f>
        <v>0</v>
      </c>
      <c r="HP271" s="48" t="n">
        <f aca="false">IF((HP270*(1+HP$5/Setup!$C$36)+IF($V271=49,N($F271),0))-DT271-FR271&lt;0.005,0,(HP270*(1+HP$5/Setup!$C$36)+IF($V271=49,N($F271),0))-DT271-FR271)</f>
        <v>0</v>
      </c>
      <c r="HQ271" s="48" t="n">
        <f aca="false">IF((HQ270*(1+HQ$5/Setup!$C$36)+IF($V271=50,N($F271),0))-DU271-FS271&lt;0.005,0,(HQ270*(1+HQ$5/Setup!$C$36)+IF($V271=50,N($F271),0))-DU271-FS271)</f>
        <v>0</v>
      </c>
    </row>
    <row r="272" customFormat="false" ht="15" hidden="false" customHeight="false" outlineLevel="0" collapsed="false">
      <c r="A272" s="44" t="n">
        <v>264</v>
      </c>
      <c r="B272" s="45" t="n">
        <f aca="false">IF(Setup!$C$7="Every month",EDATE(Setup!$C$8,($A272-1)),IF(Setup!$C$7="Twice a month",DATE(YEAR(Setup!$C$8),MONTH(Setup!$C$8)+INT((($A272-1)+Setup!$C$41)/2),MIN(IF(MOD(($A272-1)+Setup!$C$41,2)=0,Setup!$C$39,Setup!$C$40),DAY(EOMONTH(DATE(YEAR(Setup!$C$8),MONTH(Setup!$C$8)+INT((($A272-1)+Setup!$C$41)/2),1),0)))),Setup!$C$8+($A272-1)*IF(Setup!$C$7="Every week",7,14)))</f>
        <v>50007</v>
      </c>
      <c r="C272" s="45" t="n">
        <f aca="false">IF(Setup!$C$7="Every month",EDATE(Setup!$C$8,$A272),IF(Setup!$C$7="Twice a month",DATE(YEAR(Setup!$C$8),MONTH(Setup!$C$8)+INT(($A272+Setup!$C$41)/2),MIN(IF(MOD($A272+Setup!$C$41,2)=0,Setup!$C$39,Setup!$C$40),DAY(EOMONTH(DATE(YEAR(Setup!$C$8),MONTH(Setup!$C$8)+INT(($A272+Setup!$C$41)/2),1),0)))),Setup!$C$8+$A272*IF(Setup!$C$7="Every week",7,14)))</f>
        <v>50021</v>
      </c>
      <c r="D272" s="46"/>
      <c r="E272" s="47"/>
      <c r="F272" s="47"/>
      <c r="G272" s="47"/>
      <c r="H272" s="47"/>
      <c r="I272" s="48" t="n">
        <f aca="false">N(Setup!$C$11)+N(E272)</f>
        <v>100</v>
      </c>
      <c r="J272" s="48" t="n">
        <f aca="false">MIN(Setup!$C$37,MAX(I272,0))</f>
        <v>9.23076923076923</v>
      </c>
      <c r="K272" s="48" t="n">
        <f aca="false">MIN(MAX(N(Setup!$C$14)-L271,0),MAX(I272-J272,0))</f>
        <v>0</v>
      </c>
      <c r="L272" s="48" t="n">
        <f aca="false">L271+K272-N(G272)</f>
        <v>500</v>
      </c>
      <c r="M272" s="48" t="n">
        <f aca="false">M271+J272-N(H272)</f>
        <v>2436.92307692308</v>
      </c>
      <c r="N272" s="48" t="n">
        <f aca="false">SUM(BX272:DU272)</f>
        <v>0</v>
      </c>
      <c r="O272" s="48" t="n">
        <f aca="false">SUM(Z272:BW272)-N272</f>
        <v>25</v>
      </c>
      <c r="P272" s="48" t="n">
        <f aca="false">MAX(I272-J272-K272,0)+O272</f>
        <v>115.769230769231</v>
      </c>
      <c r="Q272" s="48" t="n">
        <f aca="false">SUM(DV272:FS272)</f>
        <v>0</v>
      </c>
      <c r="R272" s="49" t="n">
        <f aca="false">N272+J272+K272+Q272</f>
        <v>9.23076923076923</v>
      </c>
      <c r="S272" s="48" t="n">
        <f aca="false">T272-T271-N(F272)+N272+Q272</f>
        <v>0</v>
      </c>
      <c r="T272" s="49" t="n">
        <f aca="false">SUM(FT272:HQ272)</f>
        <v>0</v>
      </c>
      <c r="U272" s="44" t="str">
        <f aca="false">IF(T271&lt;0.005,"",INDEX(Helpers!$C$2:$C$51,IF(_xlfn.MINIFS($DV$6:$FS$6,DV272:FS272,"&gt;0.005")=0,V272,_xlfn.MINIFS($DV$6:$FS$6,DV272:FS272,"&gt;0.005"))))</f>
        <v/>
      </c>
      <c r="V272" s="44" t="n">
        <f aca="false">IF(_xlfn.MINIFS($FT$6:$HQ$6,FT271:HQ271,"&gt;0.005")=0,1,_xlfn.MINIFS($FT$6:$HQ$6,FT271:HQ271,"&gt;0.005"))</f>
        <v>1</v>
      </c>
      <c r="W272" s="44" t="n">
        <f aca="false">IF(AND(D272&lt;&gt;"Paid",T271&gt;0.005),1,0)</f>
        <v>0</v>
      </c>
      <c r="X272" s="48" t="n">
        <f aca="false">SUMPRODUCT(((Helpers!$G$2:$G$51*(1+(Helpers!$D$2:$D$51+0.000000001)/12)^(($B272-Setup!$C$8)/(365.25/12))-Helpers!$E$2:$E$51*((1+(Helpers!$D$2:$D$51+0.000000001)/12)^(($B272-Setup!$C$8)/(365.25/12))-1)/((Helpers!$D$2:$D$51+0.000000001)/12))&gt;0)*(Helpers!$G$2:$G$51*(1+(Helpers!$D$2:$D$51+0.000000001)/12)^(($B272-Setup!$C$8)/(365.25/12))-Helpers!$E$2:$E$51*((1+(Helpers!$D$2:$D$51+0.000000001)/12)^(($B272-Setup!$C$8)/(365.25/12))-1)/((Helpers!$D$2:$D$51+0.000000001)/12)))</f>
        <v>0</v>
      </c>
      <c r="Y272" s="48"/>
      <c r="Z272" s="48" t="n">
        <f aca="false">IF(OR(N(Z$5)=0,Z$6=""),0,Z$5*((DATE(YEAR($B272),MONTH($B272),MIN(Z$6,DAY(EOMONTH($B272,0))))&gt;=$B272)*(DATE(YEAR($B272),MONTH($B272),MIN(Z$6,DAY(EOMONTH($B272,0))))&lt;$C272)+(DATE(YEAR($B272),MONTH($B272)+1,MIN(Z$6,DAY(EOMONTH($B272,1))))&gt;=$B272)*(DATE(YEAR($B272),MONTH($B272)+1,MIN(Z$6,DAY(EOMONTH($B272,1))))&lt;$C272)))</f>
        <v>25</v>
      </c>
      <c r="AA272" s="48" t="n">
        <f aca="false">IF(OR(N(AA$5)=0,AA$6=""),0,AA$5*((DATE(YEAR($B272),MONTH($B272),MIN(AA$6,DAY(EOMONTH($B272,0))))&gt;=$B272)*(DATE(YEAR($B272),MONTH($B272),MIN(AA$6,DAY(EOMONTH($B272,0))))&lt;$C272)+(DATE(YEAR($B272),MONTH($B272)+1,MIN(AA$6,DAY(EOMONTH($B272,1))))&gt;=$B272)*(DATE(YEAR($B272),MONTH($B272)+1,MIN(AA$6,DAY(EOMONTH($B272,1))))&lt;$C272)))</f>
        <v>0</v>
      </c>
      <c r="AB272" s="48" t="n">
        <f aca="false">IF(OR(N(AB$5)=0,AB$6=""),0,AB$5*((DATE(YEAR($B272),MONTH($B272),MIN(AB$6,DAY(EOMONTH($B272,0))))&gt;=$B272)*(DATE(YEAR($B272),MONTH($B272),MIN(AB$6,DAY(EOMONTH($B272,0))))&lt;$C272)+(DATE(YEAR($B272),MONTH($B272)+1,MIN(AB$6,DAY(EOMONTH($B272,1))))&gt;=$B272)*(DATE(YEAR($B272),MONTH($B272)+1,MIN(AB$6,DAY(EOMONTH($B272,1))))&lt;$C272)))</f>
        <v>0</v>
      </c>
      <c r="AC272" s="48" t="n">
        <f aca="false">IF(OR(N(AC$5)=0,AC$6=""),0,AC$5*((DATE(YEAR($B272),MONTH($B272),MIN(AC$6,DAY(EOMONTH($B272,0))))&gt;=$B272)*(DATE(YEAR($B272),MONTH($B272),MIN(AC$6,DAY(EOMONTH($B272,0))))&lt;$C272)+(DATE(YEAR($B272),MONTH($B272)+1,MIN(AC$6,DAY(EOMONTH($B272,1))))&gt;=$B272)*(DATE(YEAR($B272),MONTH($B272)+1,MIN(AC$6,DAY(EOMONTH($B272,1))))&lt;$C272)))</f>
        <v>0</v>
      </c>
      <c r="AD272" s="48" t="n">
        <f aca="false">IF(OR(N(AD$5)=0,AD$6=""),0,AD$5*((DATE(YEAR($B272),MONTH($B272),MIN(AD$6,DAY(EOMONTH($B272,0))))&gt;=$B272)*(DATE(YEAR($B272),MONTH($B272),MIN(AD$6,DAY(EOMONTH($B272,0))))&lt;$C272)+(DATE(YEAR($B272),MONTH($B272)+1,MIN(AD$6,DAY(EOMONTH($B272,1))))&gt;=$B272)*(DATE(YEAR($B272),MONTH($B272)+1,MIN(AD$6,DAY(EOMONTH($B272,1))))&lt;$C272)))</f>
        <v>0</v>
      </c>
      <c r="AE272" s="48" t="n">
        <f aca="false">IF(OR(N(AE$5)=0,AE$6=""),0,AE$5*((DATE(YEAR($B272),MONTH($B272),MIN(AE$6,DAY(EOMONTH($B272,0))))&gt;=$B272)*(DATE(YEAR($B272),MONTH($B272),MIN(AE$6,DAY(EOMONTH($B272,0))))&lt;$C272)+(DATE(YEAR($B272),MONTH($B272)+1,MIN(AE$6,DAY(EOMONTH($B272,1))))&gt;=$B272)*(DATE(YEAR($B272),MONTH($B272)+1,MIN(AE$6,DAY(EOMONTH($B272,1))))&lt;$C272)))</f>
        <v>0</v>
      </c>
      <c r="AF272" s="48" t="n">
        <f aca="false">IF(OR(N(AF$5)=0,AF$6=""),0,AF$5*((DATE(YEAR($B272),MONTH($B272),MIN(AF$6,DAY(EOMONTH($B272,0))))&gt;=$B272)*(DATE(YEAR($B272),MONTH($B272),MIN(AF$6,DAY(EOMONTH($B272,0))))&lt;$C272)+(DATE(YEAR($B272),MONTH($B272)+1,MIN(AF$6,DAY(EOMONTH($B272,1))))&gt;=$B272)*(DATE(YEAR($B272),MONTH($B272)+1,MIN(AF$6,DAY(EOMONTH($B272,1))))&lt;$C272)))</f>
        <v>0</v>
      </c>
      <c r="AG272" s="48" t="n">
        <f aca="false">IF(OR(N(AG$5)=0,AG$6=""),0,AG$5*((DATE(YEAR($B272),MONTH($B272),MIN(AG$6,DAY(EOMONTH($B272,0))))&gt;=$B272)*(DATE(YEAR($B272),MONTH($B272),MIN(AG$6,DAY(EOMONTH($B272,0))))&lt;$C272)+(DATE(YEAR($B272),MONTH($B272)+1,MIN(AG$6,DAY(EOMONTH($B272,1))))&gt;=$B272)*(DATE(YEAR($B272),MONTH($B272)+1,MIN(AG$6,DAY(EOMONTH($B272,1))))&lt;$C272)))</f>
        <v>0</v>
      </c>
      <c r="AH272" s="48" t="n">
        <f aca="false">IF(OR(N(AH$5)=0,AH$6=""),0,AH$5*((DATE(YEAR($B272),MONTH($B272),MIN(AH$6,DAY(EOMONTH($B272,0))))&gt;=$B272)*(DATE(YEAR($B272),MONTH($B272),MIN(AH$6,DAY(EOMONTH($B272,0))))&lt;$C272)+(DATE(YEAR($B272),MONTH($B272)+1,MIN(AH$6,DAY(EOMONTH($B272,1))))&gt;=$B272)*(DATE(YEAR($B272),MONTH($B272)+1,MIN(AH$6,DAY(EOMONTH($B272,1))))&lt;$C272)))</f>
        <v>0</v>
      </c>
      <c r="AI272" s="48" t="n">
        <f aca="false">IF(OR(N(AI$5)=0,AI$6=""),0,AI$5*((DATE(YEAR($B272),MONTH($B272),MIN(AI$6,DAY(EOMONTH($B272,0))))&gt;=$B272)*(DATE(YEAR($B272),MONTH($B272),MIN(AI$6,DAY(EOMONTH($B272,0))))&lt;$C272)+(DATE(YEAR($B272),MONTH($B272)+1,MIN(AI$6,DAY(EOMONTH($B272,1))))&gt;=$B272)*(DATE(YEAR($B272),MONTH($B272)+1,MIN(AI$6,DAY(EOMONTH($B272,1))))&lt;$C272)))</f>
        <v>0</v>
      </c>
      <c r="AJ272" s="48" t="n">
        <f aca="false">IF(OR(N(AJ$5)=0,AJ$6=""),0,AJ$5*((DATE(YEAR($B272),MONTH($B272),MIN(AJ$6,DAY(EOMONTH($B272,0))))&gt;=$B272)*(DATE(YEAR($B272),MONTH($B272),MIN(AJ$6,DAY(EOMONTH($B272,0))))&lt;$C272)+(DATE(YEAR($B272),MONTH($B272)+1,MIN(AJ$6,DAY(EOMONTH($B272,1))))&gt;=$B272)*(DATE(YEAR($B272),MONTH($B272)+1,MIN(AJ$6,DAY(EOMONTH($B272,1))))&lt;$C272)))</f>
        <v>0</v>
      </c>
      <c r="AK272" s="48" t="n">
        <f aca="false">IF(OR(N(AK$5)=0,AK$6=""),0,AK$5*((DATE(YEAR($B272),MONTH($B272),MIN(AK$6,DAY(EOMONTH($B272,0))))&gt;=$B272)*(DATE(YEAR($B272),MONTH($B272),MIN(AK$6,DAY(EOMONTH($B272,0))))&lt;$C272)+(DATE(YEAR($B272),MONTH($B272)+1,MIN(AK$6,DAY(EOMONTH($B272,1))))&gt;=$B272)*(DATE(YEAR($B272),MONTH($B272)+1,MIN(AK$6,DAY(EOMONTH($B272,1))))&lt;$C272)))</f>
        <v>0</v>
      </c>
      <c r="AL272" s="48" t="n">
        <f aca="false">IF(OR(N(AL$5)=0,AL$6=""),0,AL$5*((DATE(YEAR($B272),MONTH($B272),MIN(AL$6,DAY(EOMONTH($B272,0))))&gt;=$B272)*(DATE(YEAR($B272),MONTH($B272),MIN(AL$6,DAY(EOMONTH($B272,0))))&lt;$C272)+(DATE(YEAR($B272),MONTH($B272)+1,MIN(AL$6,DAY(EOMONTH($B272,1))))&gt;=$B272)*(DATE(YEAR($B272),MONTH($B272)+1,MIN(AL$6,DAY(EOMONTH($B272,1))))&lt;$C272)))</f>
        <v>0</v>
      </c>
      <c r="AM272" s="48" t="n">
        <f aca="false">IF(OR(N(AM$5)=0,AM$6=""),0,AM$5*((DATE(YEAR($B272),MONTH($B272),MIN(AM$6,DAY(EOMONTH($B272,0))))&gt;=$B272)*(DATE(YEAR($B272),MONTH($B272),MIN(AM$6,DAY(EOMONTH($B272,0))))&lt;$C272)+(DATE(YEAR($B272),MONTH($B272)+1,MIN(AM$6,DAY(EOMONTH($B272,1))))&gt;=$B272)*(DATE(YEAR($B272),MONTH($B272)+1,MIN(AM$6,DAY(EOMONTH($B272,1))))&lt;$C272)))</f>
        <v>0</v>
      </c>
      <c r="AN272" s="48" t="n">
        <f aca="false">IF(OR(N(AN$5)=0,AN$6=""),0,AN$5*((DATE(YEAR($B272),MONTH($B272),MIN(AN$6,DAY(EOMONTH($B272,0))))&gt;=$B272)*(DATE(YEAR($B272),MONTH($B272),MIN(AN$6,DAY(EOMONTH($B272,0))))&lt;$C272)+(DATE(YEAR($B272),MONTH($B272)+1,MIN(AN$6,DAY(EOMONTH($B272,1))))&gt;=$B272)*(DATE(YEAR($B272),MONTH($B272)+1,MIN(AN$6,DAY(EOMONTH($B272,1))))&lt;$C272)))</f>
        <v>0</v>
      </c>
      <c r="AO272" s="48" t="n">
        <f aca="false">IF(OR(N(AO$5)=0,AO$6=""),0,AO$5*((DATE(YEAR($B272),MONTH($B272),MIN(AO$6,DAY(EOMONTH($B272,0))))&gt;=$B272)*(DATE(YEAR($B272),MONTH($B272),MIN(AO$6,DAY(EOMONTH($B272,0))))&lt;$C272)+(DATE(YEAR($B272),MONTH($B272)+1,MIN(AO$6,DAY(EOMONTH($B272,1))))&gt;=$B272)*(DATE(YEAR($B272),MONTH($B272)+1,MIN(AO$6,DAY(EOMONTH($B272,1))))&lt;$C272)))</f>
        <v>0</v>
      </c>
      <c r="AP272" s="48" t="n">
        <f aca="false">IF(OR(N(AP$5)=0,AP$6=""),0,AP$5*((DATE(YEAR($B272),MONTH($B272),MIN(AP$6,DAY(EOMONTH($B272,0))))&gt;=$B272)*(DATE(YEAR($B272),MONTH($B272),MIN(AP$6,DAY(EOMONTH($B272,0))))&lt;$C272)+(DATE(YEAR($B272),MONTH($B272)+1,MIN(AP$6,DAY(EOMONTH($B272,1))))&gt;=$B272)*(DATE(YEAR($B272),MONTH($B272)+1,MIN(AP$6,DAY(EOMONTH($B272,1))))&lt;$C272)))</f>
        <v>0</v>
      </c>
      <c r="AQ272" s="48" t="n">
        <f aca="false">IF(OR(N(AQ$5)=0,AQ$6=""),0,AQ$5*((DATE(YEAR($B272),MONTH($B272),MIN(AQ$6,DAY(EOMONTH($B272,0))))&gt;=$B272)*(DATE(YEAR($B272),MONTH($B272),MIN(AQ$6,DAY(EOMONTH($B272,0))))&lt;$C272)+(DATE(YEAR($B272),MONTH($B272)+1,MIN(AQ$6,DAY(EOMONTH($B272,1))))&gt;=$B272)*(DATE(YEAR($B272),MONTH($B272)+1,MIN(AQ$6,DAY(EOMONTH($B272,1))))&lt;$C272)))</f>
        <v>0</v>
      </c>
      <c r="AR272" s="48" t="n">
        <f aca="false">IF(OR(N(AR$5)=0,AR$6=""),0,AR$5*((DATE(YEAR($B272),MONTH($B272),MIN(AR$6,DAY(EOMONTH($B272,0))))&gt;=$B272)*(DATE(YEAR($B272),MONTH($B272),MIN(AR$6,DAY(EOMONTH($B272,0))))&lt;$C272)+(DATE(YEAR($B272),MONTH($B272)+1,MIN(AR$6,DAY(EOMONTH($B272,1))))&gt;=$B272)*(DATE(YEAR($B272),MONTH($B272)+1,MIN(AR$6,DAY(EOMONTH($B272,1))))&lt;$C272)))</f>
        <v>0</v>
      </c>
      <c r="AS272" s="48" t="n">
        <f aca="false">IF(OR(N(AS$5)=0,AS$6=""),0,AS$5*((DATE(YEAR($B272),MONTH($B272),MIN(AS$6,DAY(EOMONTH($B272,0))))&gt;=$B272)*(DATE(YEAR($B272),MONTH($B272),MIN(AS$6,DAY(EOMONTH($B272,0))))&lt;$C272)+(DATE(YEAR($B272),MONTH($B272)+1,MIN(AS$6,DAY(EOMONTH($B272,1))))&gt;=$B272)*(DATE(YEAR($B272),MONTH($B272)+1,MIN(AS$6,DAY(EOMONTH($B272,1))))&lt;$C272)))</f>
        <v>0</v>
      </c>
      <c r="AT272" s="48" t="n">
        <f aca="false">IF(OR(N(AT$5)=0,AT$6=""),0,AT$5*((DATE(YEAR($B272),MONTH($B272),MIN(AT$6,DAY(EOMONTH($B272,0))))&gt;=$B272)*(DATE(YEAR($B272),MONTH($B272),MIN(AT$6,DAY(EOMONTH($B272,0))))&lt;$C272)+(DATE(YEAR($B272),MONTH($B272)+1,MIN(AT$6,DAY(EOMONTH($B272,1))))&gt;=$B272)*(DATE(YEAR($B272),MONTH($B272)+1,MIN(AT$6,DAY(EOMONTH($B272,1))))&lt;$C272)))</f>
        <v>0</v>
      </c>
      <c r="AU272" s="48" t="n">
        <f aca="false">IF(OR(N(AU$5)=0,AU$6=""),0,AU$5*((DATE(YEAR($B272),MONTH($B272),MIN(AU$6,DAY(EOMONTH($B272,0))))&gt;=$B272)*(DATE(YEAR($B272),MONTH($B272),MIN(AU$6,DAY(EOMONTH($B272,0))))&lt;$C272)+(DATE(YEAR($B272),MONTH($B272)+1,MIN(AU$6,DAY(EOMONTH($B272,1))))&gt;=$B272)*(DATE(YEAR($B272),MONTH($B272)+1,MIN(AU$6,DAY(EOMONTH($B272,1))))&lt;$C272)))</f>
        <v>0</v>
      </c>
      <c r="AV272" s="48" t="n">
        <f aca="false">IF(OR(N(AV$5)=0,AV$6=""),0,AV$5*((DATE(YEAR($B272),MONTH($B272),MIN(AV$6,DAY(EOMONTH($B272,0))))&gt;=$B272)*(DATE(YEAR($B272),MONTH($B272),MIN(AV$6,DAY(EOMONTH($B272,0))))&lt;$C272)+(DATE(YEAR($B272),MONTH($B272)+1,MIN(AV$6,DAY(EOMONTH($B272,1))))&gt;=$B272)*(DATE(YEAR($B272),MONTH($B272)+1,MIN(AV$6,DAY(EOMONTH($B272,1))))&lt;$C272)))</f>
        <v>0</v>
      </c>
      <c r="AW272" s="48" t="n">
        <f aca="false">IF(OR(N(AW$5)=0,AW$6=""),0,AW$5*((DATE(YEAR($B272),MONTH($B272),MIN(AW$6,DAY(EOMONTH($B272,0))))&gt;=$B272)*(DATE(YEAR($B272),MONTH($B272),MIN(AW$6,DAY(EOMONTH($B272,0))))&lt;$C272)+(DATE(YEAR($B272),MONTH($B272)+1,MIN(AW$6,DAY(EOMONTH($B272,1))))&gt;=$B272)*(DATE(YEAR($B272),MONTH($B272)+1,MIN(AW$6,DAY(EOMONTH($B272,1))))&lt;$C272)))</f>
        <v>0</v>
      </c>
      <c r="AX272" s="48" t="n">
        <f aca="false">IF(OR(N(AX$5)=0,AX$6=""),0,AX$5*((DATE(YEAR($B272),MONTH($B272),MIN(AX$6,DAY(EOMONTH($B272,0))))&gt;=$B272)*(DATE(YEAR($B272),MONTH($B272),MIN(AX$6,DAY(EOMONTH($B272,0))))&lt;$C272)+(DATE(YEAR($B272),MONTH($B272)+1,MIN(AX$6,DAY(EOMONTH($B272,1))))&gt;=$B272)*(DATE(YEAR($B272),MONTH($B272)+1,MIN(AX$6,DAY(EOMONTH($B272,1))))&lt;$C272)))</f>
        <v>0</v>
      </c>
      <c r="AY272" s="48" t="n">
        <f aca="false">IF(OR(N(AY$5)=0,AY$6=""),0,AY$5*((DATE(YEAR($B272),MONTH($B272),MIN(AY$6,DAY(EOMONTH($B272,0))))&gt;=$B272)*(DATE(YEAR($B272),MONTH($B272),MIN(AY$6,DAY(EOMONTH($B272,0))))&lt;$C272)+(DATE(YEAR($B272),MONTH($B272)+1,MIN(AY$6,DAY(EOMONTH($B272,1))))&gt;=$B272)*(DATE(YEAR($B272),MONTH($B272)+1,MIN(AY$6,DAY(EOMONTH($B272,1))))&lt;$C272)))</f>
        <v>0</v>
      </c>
      <c r="AZ272" s="48" t="n">
        <f aca="false">IF(OR(N(AZ$5)=0,AZ$6=""),0,AZ$5*((DATE(YEAR($B272),MONTH($B272),MIN(AZ$6,DAY(EOMONTH($B272,0))))&gt;=$B272)*(DATE(YEAR($B272),MONTH($B272),MIN(AZ$6,DAY(EOMONTH($B272,0))))&lt;$C272)+(DATE(YEAR($B272),MONTH($B272)+1,MIN(AZ$6,DAY(EOMONTH($B272,1))))&gt;=$B272)*(DATE(YEAR($B272),MONTH($B272)+1,MIN(AZ$6,DAY(EOMONTH($B272,1))))&lt;$C272)))</f>
        <v>0</v>
      </c>
      <c r="BA272" s="48" t="n">
        <f aca="false">IF(OR(N(BA$5)=0,BA$6=""),0,BA$5*((DATE(YEAR($B272),MONTH($B272),MIN(BA$6,DAY(EOMONTH($B272,0))))&gt;=$B272)*(DATE(YEAR($B272),MONTH($B272),MIN(BA$6,DAY(EOMONTH($B272,0))))&lt;$C272)+(DATE(YEAR($B272),MONTH($B272)+1,MIN(BA$6,DAY(EOMONTH($B272,1))))&gt;=$B272)*(DATE(YEAR($B272),MONTH($B272)+1,MIN(BA$6,DAY(EOMONTH($B272,1))))&lt;$C272)))</f>
        <v>0</v>
      </c>
      <c r="BB272" s="48" t="n">
        <f aca="false">IF(OR(N(BB$5)=0,BB$6=""),0,BB$5*((DATE(YEAR($B272),MONTH($B272),MIN(BB$6,DAY(EOMONTH($B272,0))))&gt;=$B272)*(DATE(YEAR($B272),MONTH($B272),MIN(BB$6,DAY(EOMONTH($B272,0))))&lt;$C272)+(DATE(YEAR($B272),MONTH($B272)+1,MIN(BB$6,DAY(EOMONTH($B272,1))))&gt;=$B272)*(DATE(YEAR($B272),MONTH($B272)+1,MIN(BB$6,DAY(EOMONTH($B272,1))))&lt;$C272)))</f>
        <v>0</v>
      </c>
      <c r="BC272" s="48" t="n">
        <f aca="false">IF(OR(N(BC$5)=0,BC$6=""),0,BC$5*((DATE(YEAR($B272),MONTH($B272),MIN(BC$6,DAY(EOMONTH($B272,0))))&gt;=$B272)*(DATE(YEAR($B272),MONTH($B272),MIN(BC$6,DAY(EOMONTH($B272,0))))&lt;$C272)+(DATE(YEAR($B272),MONTH($B272)+1,MIN(BC$6,DAY(EOMONTH($B272,1))))&gt;=$B272)*(DATE(YEAR($B272),MONTH($B272)+1,MIN(BC$6,DAY(EOMONTH($B272,1))))&lt;$C272)))</f>
        <v>0</v>
      </c>
      <c r="BD272" s="48" t="n">
        <f aca="false">IF(OR(N(BD$5)=0,BD$6=""),0,BD$5*((DATE(YEAR($B272),MONTH($B272),MIN(BD$6,DAY(EOMONTH($B272,0))))&gt;=$B272)*(DATE(YEAR($B272),MONTH($B272),MIN(BD$6,DAY(EOMONTH($B272,0))))&lt;$C272)+(DATE(YEAR($B272),MONTH($B272)+1,MIN(BD$6,DAY(EOMONTH($B272,1))))&gt;=$B272)*(DATE(YEAR($B272),MONTH($B272)+1,MIN(BD$6,DAY(EOMONTH($B272,1))))&lt;$C272)))</f>
        <v>0</v>
      </c>
      <c r="BE272" s="48" t="n">
        <f aca="false">IF(OR(N(BE$5)=0,BE$6=""),0,BE$5*((DATE(YEAR($B272),MONTH($B272),MIN(BE$6,DAY(EOMONTH($B272,0))))&gt;=$B272)*(DATE(YEAR($B272),MONTH($B272),MIN(BE$6,DAY(EOMONTH($B272,0))))&lt;$C272)+(DATE(YEAR($B272),MONTH($B272)+1,MIN(BE$6,DAY(EOMONTH($B272,1))))&gt;=$B272)*(DATE(YEAR($B272),MONTH($B272)+1,MIN(BE$6,DAY(EOMONTH($B272,1))))&lt;$C272)))</f>
        <v>0</v>
      </c>
      <c r="BF272" s="48" t="n">
        <f aca="false">IF(OR(N(BF$5)=0,BF$6=""),0,BF$5*((DATE(YEAR($B272),MONTH($B272),MIN(BF$6,DAY(EOMONTH($B272,0))))&gt;=$B272)*(DATE(YEAR($B272),MONTH($B272),MIN(BF$6,DAY(EOMONTH($B272,0))))&lt;$C272)+(DATE(YEAR($B272),MONTH($B272)+1,MIN(BF$6,DAY(EOMONTH($B272,1))))&gt;=$B272)*(DATE(YEAR($B272),MONTH($B272)+1,MIN(BF$6,DAY(EOMONTH($B272,1))))&lt;$C272)))</f>
        <v>0</v>
      </c>
      <c r="BG272" s="48" t="n">
        <f aca="false">IF(OR(N(BG$5)=0,BG$6=""),0,BG$5*((DATE(YEAR($B272),MONTH($B272),MIN(BG$6,DAY(EOMONTH($B272,0))))&gt;=$B272)*(DATE(YEAR($B272),MONTH($B272),MIN(BG$6,DAY(EOMONTH($B272,0))))&lt;$C272)+(DATE(YEAR($B272),MONTH($B272)+1,MIN(BG$6,DAY(EOMONTH($B272,1))))&gt;=$B272)*(DATE(YEAR($B272),MONTH($B272)+1,MIN(BG$6,DAY(EOMONTH($B272,1))))&lt;$C272)))</f>
        <v>0</v>
      </c>
      <c r="BH272" s="48" t="n">
        <f aca="false">IF(OR(N(BH$5)=0,BH$6=""),0,BH$5*((DATE(YEAR($B272),MONTH($B272),MIN(BH$6,DAY(EOMONTH($B272,0))))&gt;=$B272)*(DATE(YEAR($B272),MONTH($B272),MIN(BH$6,DAY(EOMONTH($B272,0))))&lt;$C272)+(DATE(YEAR($B272),MONTH($B272)+1,MIN(BH$6,DAY(EOMONTH($B272,1))))&gt;=$B272)*(DATE(YEAR($B272),MONTH($B272)+1,MIN(BH$6,DAY(EOMONTH($B272,1))))&lt;$C272)))</f>
        <v>0</v>
      </c>
      <c r="BI272" s="48" t="n">
        <f aca="false">IF(OR(N(BI$5)=0,BI$6=""),0,BI$5*((DATE(YEAR($B272),MONTH($B272),MIN(BI$6,DAY(EOMONTH($B272,0))))&gt;=$B272)*(DATE(YEAR($B272),MONTH($B272),MIN(BI$6,DAY(EOMONTH($B272,0))))&lt;$C272)+(DATE(YEAR($B272),MONTH($B272)+1,MIN(BI$6,DAY(EOMONTH($B272,1))))&gt;=$B272)*(DATE(YEAR($B272),MONTH($B272)+1,MIN(BI$6,DAY(EOMONTH($B272,1))))&lt;$C272)))</f>
        <v>0</v>
      </c>
      <c r="BJ272" s="48" t="n">
        <f aca="false">IF(OR(N(BJ$5)=0,BJ$6=""),0,BJ$5*((DATE(YEAR($B272),MONTH($B272),MIN(BJ$6,DAY(EOMONTH($B272,0))))&gt;=$B272)*(DATE(YEAR($B272),MONTH($B272),MIN(BJ$6,DAY(EOMONTH($B272,0))))&lt;$C272)+(DATE(YEAR($B272),MONTH($B272)+1,MIN(BJ$6,DAY(EOMONTH($B272,1))))&gt;=$B272)*(DATE(YEAR($B272),MONTH($B272)+1,MIN(BJ$6,DAY(EOMONTH($B272,1))))&lt;$C272)))</f>
        <v>0</v>
      </c>
      <c r="BK272" s="48" t="n">
        <f aca="false">IF(OR(N(BK$5)=0,BK$6=""),0,BK$5*((DATE(YEAR($B272),MONTH($B272),MIN(BK$6,DAY(EOMONTH($B272,0))))&gt;=$B272)*(DATE(YEAR($B272),MONTH($B272),MIN(BK$6,DAY(EOMONTH($B272,0))))&lt;$C272)+(DATE(YEAR($B272),MONTH($B272)+1,MIN(BK$6,DAY(EOMONTH($B272,1))))&gt;=$B272)*(DATE(YEAR($B272),MONTH($B272)+1,MIN(BK$6,DAY(EOMONTH($B272,1))))&lt;$C272)))</f>
        <v>0</v>
      </c>
      <c r="BL272" s="48" t="n">
        <f aca="false">IF(OR(N(BL$5)=0,BL$6=""),0,BL$5*((DATE(YEAR($B272),MONTH($B272),MIN(BL$6,DAY(EOMONTH($B272,0))))&gt;=$B272)*(DATE(YEAR($B272),MONTH($B272),MIN(BL$6,DAY(EOMONTH($B272,0))))&lt;$C272)+(DATE(YEAR($B272),MONTH($B272)+1,MIN(BL$6,DAY(EOMONTH($B272,1))))&gt;=$B272)*(DATE(YEAR($B272),MONTH($B272)+1,MIN(BL$6,DAY(EOMONTH($B272,1))))&lt;$C272)))</f>
        <v>0</v>
      </c>
      <c r="BM272" s="48" t="n">
        <f aca="false">IF(OR(N(BM$5)=0,BM$6=""),0,BM$5*((DATE(YEAR($B272),MONTH($B272),MIN(BM$6,DAY(EOMONTH($B272,0))))&gt;=$B272)*(DATE(YEAR($B272),MONTH($B272),MIN(BM$6,DAY(EOMONTH($B272,0))))&lt;$C272)+(DATE(YEAR($B272),MONTH($B272)+1,MIN(BM$6,DAY(EOMONTH($B272,1))))&gt;=$B272)*(DATE(YEAR($B272),MONTH($B272)+1,MIN(BM$6,DAY(EOMONTH($B272,1))))&lt;$C272)))</f>
        <v>0</v>
      </c>
      <c r="BN272" s="48" t="n">
        <f aca="false">IF(OR(N(BN$5)=0,BN$6=""),0,BN$5*((DATE(YEAR($B272),MONTH($B272),MIN(BN$6,DAY(EOMONTH($B272,0))))&gt;=$B272)*(DATE(YEAR($B272),MONTH($B272),MIN(BN$6,DAY(EOMONTH($B272,0))))&lt;$C272)+(DATE(YEAR($B272),MONTH($B272)+1,MIN(BN$6,DAY(EOMONTH($B272,1))))&gt;=$B272)*(DATE(YEAR($B272),MONTH($B272)+1,MIN(BN$6,DAY(EOMONTH($B272,1))))&lt;$C272)))</f>
        <v>0</v>
      </c>
      <c r="BO272" s="48" t="n">
        <f aca="false">IF(OR(N(BO$5)=0,BO$6=""),0,BO$5*((DATE(YEAR($B272),MONTH($B272),MIN(BO$6,DAY(EOMONTH($B272,0))))&gt;=$B272)*(DATE(YEAR($B272),MONTH($B272),MIN(BO$6,DAY(EOMONTH($B272,0))))&lt;$C272)+(DATE(YEAR($B272),MONTH($B272)+1,MIN(BO$6,DAY(EOMONTH($B272,1))))&gt;=$B272)*(DATE(YEAR($B272),MONTH($B272)+1,MIN(BO$6,DAY(EOMONTH($B272,1))))&lt;$C272)))</f>
        <v>0</v>
      </c>
      <c r="BP272" s="48" t="n">
        <f aca="false">IF(OR(N(BP$5)=0,BP$6=""),0,BP$5*((DATE(YEAR($B272),MONTH($B272),MIN(BP$6,DAY(EOMONTH($B272,0))))&gt;=$B272)*(DATE(YEAR($B272),MONTH($B272),MIN(BP$6,DAY(EOMONTH($B272,0))))&lt;$C272)+(DATE(YEAR($B272),MONTH($B272)+1,MIN(BP$6,DAY(EOMONTH($B272,1))))&gt;=$B272)*(DATE(YEAR($B272),MONTH($B272)+1,MIN(BP$6,DAY(EOMONTH($B272,1))))&lt;$C272)))</f>
        <v>0</v>
      </c>
      <c r="BQ272" s="48" t="n">
        <f aca="false">IF(OR(N(BQ$5)=0,BQ$6=""),0,BQ$5*((DATE(YEAR($B272),MONTH($B272),MIN(BQ$6,DAY(EOMONTH($B272,0))))&gt;=$B272)*(DATE(YEAR($B272),MONTH($B272),MIN(BQ$6,DAY(EOMONTH($B272,0))))&lt;$C272)+(DATE(YEAR($B272),MONTH($B272)+1,MIN(BQ$6,DAY(EOMONTH($B272,1))))&gt;=$B272)*(DATE(YEAR($B272),MONTH($B272)+1,MIN(BQ$6,DAY(EOMONTH($B272,1))))&lt;$C272)))</f>
        <v>0</v>
      </c>
      <c r="BR272" s="48" t="n">
        <f aca="false">IF(OR(N(BR$5)=0,BR$6=""),0,BR$5*((DATE(YEAR($B272),MONTH($B272),MIN(BR$6,DAY(EOMONTH($B272,0))))&gt;=$B272)*(DATE(YEAR($B272),MONTH($B272),MIN(BR$6,DAY(EOMONTH($B272,0))))&lt;$C272)+(DATE(YEAR($B272),MONTH($B272)+1,MIN(BR$6,DAY(EOMONTH($B272,1))))&gt;=$B272)*(DATE(YEAR($B272),MONTH($B272)+1,MIN(BR$6,DAY(EOMONTH($B272,1))))&lt;$C272)))</f>
        <v>0</v>
      </c>
      <c r="BS272" s="48" t="n">
        <f aca="false">IF(OR(N(BS$5)=0,BS$6=""),0,BS$5*((DATE(YEAR($B272),MONTH($B272),MIN(BS$6,DAY(EOMONTH($B272,0))))&gt;=$B272)*(DATE(YEAR($B272),MONTH($B272),MIN(BS$6,DAY(EOMONTH($B272,0))))&lt;$C272)+(DATE(YEAR($B272),MONTH($B272)+1,MIN(BS$6,DAY(EOMONTH($B272,1))))&gt;=$B272)*(DATE(YEAR($B272),MONTH($B272)+1,MIN(BS$6,DAY(EOMONTH($B272,1))))&lt;$C272)))</f>
        <v>0</v>
      </c>
      <c r="BT272" s="48" t="n">
        <f aca="false">IF(OR(N(BT$5)=0,BT$6=""),0,BT$5*((DATE(YEAR($B272),MONTH($B272),MIN(BT$6,DAY(EOMONTH($B272,0))))&gt;=$B272)*(DATE(YEAR($B272),MONTH($B272),MIN(BT$6,DAY(EOMONTH($B272,0))))&lt;$C272)+(DATE(YEAR($B272),MONTH($B272)+1,MIN(BT$6,DAY(EOMONTH($B272,1))))&gt;=$B272)*(DATE(YEAR($B272),MONTH($B272)+1,MIN(BT$6,DAY(EOMONTH($B272,1))))&lt;$C272)))</f>
        <v>0</v>
      </c>
      <c r="BU272" s="48" t="n">
        <f aca="false">IF(OR(N(BU$5)=0,BU$6=""),0,BU$5*((DATE(YEAR($B272),MONTH($B272),MIN(BU$6,DAY(EOMONTH($B272,0))))&gt;=$B272)*(DATE(YEAR($B272),MONTH($B272),MIN(BU$6,DAY(EOMONTH($B272,0))))&lt;$C272)+(DATE(YEAR($B272),MONTH($B272)+1,MIN(BU$6,DAY(EOMONTH($B272,1))))&gt;=$B272)*(DATE(YEAR($B272),MONTH($B272)+1,MIN(BU$6,DAY(EOMONTH($B272,1))))&lt;$C272)))</f>
        <v>0</v>
      </c>
      <c r="BV272" s="48" t="n">
        <f aca="false">IF(OR(N(BV$5)=0,BV$6=""),0,BV$5*((DATE(YEAR($B272),MONTH($B272),MIN(BV$6,DAY(EOMONTH($B272,0))))&gt;=$B272)*(DATE(YEAR($B272),MONTH($B272),MIN(BV$6,DAY(EOMONTH($B272,0))))&lt;$C272)+(DATE(YEAR($B272),MONTH($B272)+1,MIN(BV$6,DAY(EOMONTH($B272,1))))&gt;=$B272)*(DATE(YEAR($B272),MONTH($B272)+1,MIN(BV$6,DAY(EOMONTH($B272,1))))&lt;$C272)))</f>
        <v>0</v>
      </c>
      <c r="BW272" s="48" t="n">
        <f aca="false">IF(OR(N(BW$5)=0,BW$6=""),0,BW$5*((DATE(YEAR($B272),MONTH($B272),MIN(BW$6,DAY(EOMONTH($B272,0))))&gt;=$B272)*(DATE(YEAR($B272),MONTH($B272),MIN(BW$6,DAY(EOMONTH($B272,0))))&lt;$C272)+(DATE(YEAR($B272),MONTH($B272)+1,MIN(BW$6,DAY(EOMONTH($B272,1))))&gt;=$B272)*(DATE(YEAR($B272),MONTH($B272)+1,MIN(BW$6,DAY(EOMONTH($B272,1))))&lt;$C272)))</f>
        <v>0</v>
      </c>
      <c r="BX272" s="48" t="n">
        <f aca="false">MIN(Z272,(FT271*(1+FT$5/Setup!$C$36)+IF($V272=1,N($F272),0)))</f>
        <v>0</v>
      </c>
      <c r="BY272" s="48" t="n">
        <f aca="false">MIN(AA272,(FU271*(1+FU$5/Setup!$C$36)+IF($V272=2,N($F272),0)))</f>
        <v>0</v>
      </c>
      <c r="BZ272" s="48" t="n">
        <f aca="false">MIN(AB272,(FV271*(1+FV$5/Setup!$C$36)+IF($V272=3,N($F272),0)))</f>
        <v>0</v>
      </c>
      <c r="CA272" s="48" t="n">
        <f aca="false">MIN(AC272,(FW271*(1+FW$5/Setup!$C$36)+IF($V272=4,N($F272),0)))</f>
        <v>0</v>
      </c>
      <c r="CB272" s="48" t="n">
        <f aca="false">MIN(AD272,(FX271*(1+FX$5/Setup!$C$36)+IF($V272=5,N($F272),0)))</f>
        <v>0</v>
      </c>
      <c r="CC272" s="48" t="n">
        <f aca="false">MIN(AE272,(FY271*(1+FY$5/Setup!$C$36)+IF($V272=6,N($F272),0)))</f>
        <v>0</v>
      </c>
      <c r="CD272" s="48" t="n">
        <f aca="false">MIN(AF272,(FZ271*(1+FZ$5/Setup!$C$36)+IF($V272=7,N($F272),0)))</f>
        <v>0</v>
      </c>
      <c r="CE272" s="48" t="n">
        <f aca="false">MIN(AG272,(GA271*(1+GA$5/Setup!$C$36)+IF($V272=8,N($F272),0)))</f>
        <v>0</v>
      </c>
      <c r="CF272" s="48" t="n">
        <f aca="false">MIN(AH272,(GB271*(1+GB$5/Setup!$C$36)+IF($V272=9,N($F272),0)))</f>
        <v>0</v>
      </c>
      <c r="CG272" s="48" t="n">
        <f aca="false">MIN(AI272,(GC271*(1+GC$5/Setup!$C$36)+IF($V272=10,N($F272),0)))</f>
        <v>0</v>
      </c>
      <c r="CH272" s="48" t="n">
        <f aca="false">MIN(AJ272,(GD271*(1+GD$5/Setup!$C$36)+IF($V272=11,N($F272),0)))</f>
        <v>0</v>
      </c>
      <c r="CI272" s="48" t="n">
        <f aca="false">MIN(AK272,(GE271*(1+GE$5/Setup!$C$36)+IF($V272=12,N($F272),0)))</f>
        <v>0</v>
      </c>
      <c r="CJ272" s="48" t="n">
        <f aca="false">MIN(AL272,(GF271*(1+GF$5/Setup!$C$36)+IF($V272=13,N($F272),0)))</f>
        <v>0</v>
      </c>
      <c r="CK272" s="48" t="n">
        <f aca="false">MIN(AM272,(GG271*(1+GG$5/Setup!$C$36)+IF($V272=14,N($F272),0)))</f>
        <v>0</v>
      </c>
      <c r="CL272" s="48" t="n">
        <f aca="false">MIN(AN272,(GH271*(1+GH$5/Setup!$C$36)+IF($V272=15,N($F272),0)))</f>
        <v>0</v>
      </c>
      <c r="CM272" s="48" t="n">
        <f aca="false">MIN(AO272,(GI271*(1+GI$5/Setup!$C$36)+IF($V272=16,N($F272),0)))</f>
        <v>0</v>
      </c>
      <c r="CN272" s="48" t="n">
        <f aca="false">MIN(AP272,(GJ271*(1+GJ$5/Setup!$C$36)+IF($V272=17,N($F272),0)))</f>
        <v>0</v>
      </c>
      <c r="CO272" s="48" t="n">
        <f aca="false">MIN(AQ272,(GK271*(1+GK$5/Setup!$C$36)+IF($V272=18,N($F272),0)))</f>
        <v>0</v>
      </c>
      <c r="CP272" s="48" t="n">
        <f aca="false">MIN(AR272,(GL271*(1+GL$5/Setup!$C$36)+IF($V272=19,N($F272),0)))</f>
        <v>0</v>
      </c>
      <c r="CQ272" s="48" t="n">
        <f aca="false">MIN(AS272,(GM271*(1+GM$5/Setup!$C$36)+IF($V272=20,N($F272),0)))</f>
        <v>0</v>
      </c>
      <c r="CR272" s="48" t="n">
        <f aca="false">MIN(AT272,(GN271*(1+GN$5/Setup!$C$36)+IF($V272=21,N($F272),0)))</f>
        <v>0</v>
      </c>
      <c r="CS272" s="48" t="n">
        <f aca="false">MIN(AU272,(GO271*(1+GO$5/Setup!$C$36)+IF($V272=22,N($F272),0)))</f>
        <v>0</v>
      </c>
      <c r="CT272" s="48" t="n">
        <f aca="false">MIN(AV272,(GP271*(1+GP$5/Setup!$C$36)+IF($V272=23,N($F272),0)))</f>
        <v>0</v>
      </c>
      <c r="CU272" s="48" t="n">
        <f aca="false">MIN(AW272,(GQ271*(1+GQ$5/Setup!$C$36)+IF($V272=24,N($F272),0)))</f>
        <v>0</v>
      </c>
      <c r="CV272" s="48" t="n">
        <f aca="false">MIN(AX272,(GR271*(1+GR$5/Setup!$C$36)+IF($V272=25,N($F272),0)))</f>
        <v>0</v>
      </c>
      <c r="CW272" s="48" t="n">
        <f aca="false">MIN(AY272,(GS271*(1+GS$5/Setup!$C$36)+IF($V272=26,N($F272),0)))</f>
        <v>0</v>
      </c>
      <c r="CX272" s="48" t="n">
        <f aca="false">MIN(AZ272,(GT271*(1+GT$5/Setup!$C$36)+IF($V272=27,N($F272),0)))</f>
        <v>0</v>
      </c>
      <c r="CY272" s="48" t="n">
        <f aca="false">MIN(BA272,(GU271*(1+GU$5/Setup!$C$36)+IF($V272=28,N($F272),0)))</f>
        <v>0</v>
      </c>
      <c r="CZ272" s="48" t="n">
        <f aca="false">MIN(BB272,(GV271*(1+GV$5/Setup!$C$36)+IF($V272=29,N($F272),0)))</f>
        <v>0</v>
      </c>
      <c r="DA272" s="48" t="n">
        <f aca="false">MIN(BC272,(GW271*(1+GW$5/Setup!$C$36)+IF($V272=30,N($F272),0)))</f>
        <v>0</v>
      </c>
      <c r="DB272" s="48" t="n">
        <f aca="false">MIN(BD272,(GX271*(1+GX$5/Setup!$C$36)+IF($V272=31,N($F272),0)))</f>
        <v>0</v>
      </c>
      <c r="DC272" s="48" t="n">
        <f aca="false">MIN(BE272,(GY271*(1+GY$5/Setup!$C$36)+IF($V272=32,N($F272),0)))</f>
        <v>0</v>
      </c>
      <c r="DD272" s="48" t="n">
        <f aca="false">MIN(BF272,(GZ271*(1+GZ$5/Setup!$C$36)+IF($V272=33,N($F272),0)))</f>
        <v>0</v>
      </c>
      <c r="DE272" s="48" t="n">
        <f aca="false">MIN(BG272,(HA271*(1+HA$5/Setup!$C$36)+IF($V272=34,N($F272),0)))</f>
        <v>0</v>
      </c>
      <c r="DF272" s="48" t="n">
        <f aca="false">MIN(BH272,(HB271*(1+HB$5/Setup!$C$36)+IF($V272=35,N($F272),0)))</f>
        <v>0</v>
      </c>
      <c r="DG272" s="48" t="n">
        <f aca="false">MIN(BI272,(HC271*(1+HC$5/Setup!$C$36)+IF($V272=36,N($F272),0)))</f>
        <v>0</v>
      </c>
      <c r="DH272" s="48" t="n">
        <f aca="false">MIN(BJ272,(HD271*(1+HD$5/Setup!$C$36)+IF($V272=37,N($F272),0)))</f>
        <v>0</v>
      </c>
      <c r="DI272" s="48" t="n">
        <f aca="false">MIN(BK272,(HE271*(1+HE$5/Setup!$C$36)+IF($V272=38,N($F272),0)))</f>
        <v>0</v>
      </c>
      <c r="DJ272" s="48" t="n">
        <f aca="false">MIN(BL272,(HF271*(1+HF$5/Setup!$C$36)+IF($V272=39,N($F272),0)))</f>
        <v>0</v>
      </c>
      <c r="DK272" s="48" t="n">
        <f aca="false">MIN(BM272,(HG271*(1+HG$5/Setup!$C$36)+IF($V272=40,N($F272),0)))</f>
        <v>0</v>
      </c>
      <c r="DL272" s="48" t="n">
        <f aca="false">MIN(BN272,(HH271*(1+HH$5/Setup!$C$36)+IF($V272=41,N($F272),0)))</f>
        <v>0</v>
      </c>
      <c r="DM272" s="48" t="n">
        <f aca="false">MIN(BO272,(HI271*(1+HI$5/Setup!$C$36)+IF($V272=42,N($F272),0)))</f>
        <v>0</v>
      </c>
      <c r="DN272" s="48" t="n">
        <f aca="false">MIN(BP272,(HJ271*(1+HJ$5/Setup!$C$36)+IF($V272=43,N($F272),0)))</f>
        <v>0</v>
      </c>
      <c r="DO272" s="48" t="n">
        <f aca="false">MIN(BQ272,(HK271*(1+HK$5/Setup!$C$36)+IF($V272=44,N($F272),0)))</f>
        <v>0</v>
      </c>
      <c r="DP272" s="48" t="n">
        <f aca="false">MIN(BR272,(HL271*(1+HL$5/Setup!$C$36)+IF($V272=45,N($F272),0)))</f>
        <v>0</v>
      </c>
      <c r="DQ272" s="48" t="n">
        <f aca="false">MIN(BS272,(HM271*(1+HM$5/Setup!$C$36)+IF($V272=46,N($F272),0)))</f>
        <v>0</v>
      </c>
      <c r="DR272" s="48" t="n">
        <f aca="false">MIN(BT272,(HN271*(1+HN$5/Setup!$C$36)+IF($V272=47,N($F272),0)))</f>
        <v>0</v>
      </c>
      <c r="DS272" s="48" t="n">
        <f aca="false">MIN(BU272,(HO271*(1+HO$5/Setup!$C$36)+IF($V272=48,N($F272),0)))</f>
        <v>0</v>
      </c>
      <c r="DT272" s="48" t="n">
        <f aca="false">MIN(BV272,(HP271*(1+HP$5/Setup!$C$36)+IF($V272=49,N($F272),0)))</f>
        <v>0</v>
      </c>
      <c r="DU272" s="48" t="n">
        <f aca="false">MIN(BW272,(HQ271*(1+HQ$5/Setup!$C$36)+IF($V272=50,N($F272),0)))</f>
        <v>0</v>
      </c>
      <c r="DV272" s="48" t="n">
        <f aca="false">MIN(MAX((FT271*(1+FT$5/Setup!$C$36)+IF($V272=1,N($F272),0))-BX272,0),MAX($P272-0,0))</f>
        <v>0</v>
      </c>
      <c r="DW272" s="48" t="n">
        <f aca="false">MIN(MAX((FU271*(1+FU$5/Setup!$C$36)+IF($V272=2,N($F272),0))-BY272,0),MAX($P272-SUM(DV272:DV272),0))</f>
        <v>0</v>
      </c>
      <c r="DX272" s="48" t="n">
        <f aca="false">MIN(MAX((FV271*(1+FV$5/Setup!$C$36)+IF($V272=3,N($F272),0))-BZ272,0),MAX($P272-SUM(DV272:DW272),0))</f>
        <v>0</v>
      </c>
      <c r="DY272" s="48" t="n">
        <f aca="false">MIN(MAX((FW271*(1+FW$5/Setup!$C$36)+IF($V272=4,N($F272),0))-CA272,0),MAX($P272-SUM(DV272:DX272),0))</f>
        <v>0</v>
      </c>
      <c r="DZ272" s="48" t="n">
        <f aca="false">MIN(MAX((FX271*(1+FX$5/Setup!$C$36)+IF($V272=5,N($F272),0))-CB272,0),MAX($P272-SUM(DV272:DY272),0))</f>
        <v>0</v>
      </c>
      <c r="EA272" s="48" t="n">
        <f aca="false">MIN(MAX((FY271*(1+FY$5/Setup!$C$36)+IF($V272=6,N($F272),0))-CC272,0),MAX($P272-SUM(DV272:DZ272),0))</f>
        <v>0</v>
      </c>
      <c r="EB272" s="48" t="n">
        <f aca="false">MIN(MAX((FZ271*(1+FZ$5/Setup!$C$36)+IF($V272=7,N($F272),0))-CD272,0),MAX($P272-SUM(DV272:EA272),0))</f>
        <v>0</v>
      </c>
      <c r="EC272" s="48" t="n">
        <f aca="false">MIN(MAX((GA271*(1+GA$5/Setup!$C$36)+IF($V272=8,N($F272),0))-CE272,0),MAX($P272-SUM(DV272:EB272),0))</f>
        <v>0</v>
      </c>
      <c r="ED272" s="48" t="n">
        <f aca="false">MIN(MAX((GB271*(1+GB$5/Setup!$C$36)+IF($V272=9,N($F272),0))-CF272,0),MAX($P272-SUM(DV272:EC272),0))</f>
        <v>0</v>
      </c>
      <c r="EE272" s="48" t="n">
        <f aca="false">MIN(MAX((GC271*(1+GC$5/Setup!$C$36)+IF($V272=10,N($F272),0))-CG272,0),MAX($P272-SUM(DV272:ED272),0))</f>
        <v>0</v>
      </c>
      <c r="EF272" s="48" t="n">
        <f aca="false">MIN(MAX((GD271*(1+GD$5/Setup!$C$36)+IF($V272=11,N($F272),0))-CH272,0),MAX($P272-SUM(DV272:EE272),0))</f>
        <v>0</v>
      </c>
      <c r="EG272" s="48" t="n">
        <f aca="false">MIN(MAX((GE271*(1+GE$5/Setup!$C$36)+IF($V272=12,N($F272),0))-CI272,0),MAX($P272-SUM(DV272:EF272),0))</f>
        <v>0</v>
      </c>
      <c r="EH272" s="48" t="n">
        <f aca="false">MIN(MAX((GF271*(1+GF$5/Setup!$C$36)+IF($V272=13,N($F272),0))-CJ272,0),MAX($P272-SUM(DV272:EG272),0))</f>
        <v>0</v>
      </c>
      <c r="EI272" s="48" t="n">
        <f aca="false">MIN(MAX((GG271*(1+GG$5/Setup!$C$36)+IF($V272=14,N($F272),0))-CK272,0),MAX($P272-SUM(DV272:EH272),0))</f>
        <v>0</v>
      </c>
      <c r="EJ272" s="48" t="n">
        <f aca="false">MIN(MAX((GH271*(1+GH$5/Setup!$C$36)+IF($V272=15,N($F272),0))-CL272,0),MAX($P272-SUM(DV272:EI272),0))</f>
        <v>0</v>
      </c>
      <c r="EK272" s="48" t="n">
        <f aca="false">MIN(MAX((GI271*(1+GI$5/Setup!$C$36)+IF($V272=16,N($F272),0))-CM272,0),MAX($P272-SUM(DV272:EJ272),0))</f>
        <v>0</v>
      </c>
      <c r="EL272" s="48" t="n">
        <f aca="false">MIN(MAX((GJ271*(1+GJ$5/Setup!$C$36)+IF($V272=17,N($F272),0))-CN272,0),MAX($P272-SUM(DV272:EK272),0))</f>
        <v>0</v>
      </c>
      <c r="EM272" s="48" t="n">
        <f aca="false">MIN(MAX((GK271*(1+GK$5/Setup!$C$36)+IF($V272=18,N($F272),0))-CO272,0),MAX($P272-SUM(DV272:EL272),0))</f>
        <v>0</v>
      </c>
      <c r="EN272" s="48" t="n">
        <f aca="false">MIN(MAX((GL271*(1+GL$5/Setup!$C$36)+IF($V272=19,N($F272),0))-CP272,0),MAX($P272-SUM(DV272:EM272),0))</f>
        <v>0</v>
      </c>
      <c r="EO272" s="48" t="n">
        <f aca="false">MIN(MAX((GM271*(1+GM$5/Setup!$C$36)+IF($V272=20,N($F272),0))-CQ272,0),MAX($P272-SUM(DV272:EN272),0))</f>
        <v>0</v>
      </c>
      <c r="EP272" s="48" t="n">
        <f aca="false">MIN(MAX((GN271*(1+GN$5/Setup!$C$36)+IF($V272=21,N($F272),0))-CR272,0),MAX($P272-SUM(DV272:EO272),0))</f>
        <v>0</v>
      </c>
      <c r="EQ272" s="48" t="n">
        <f aca="false">MIN(MAX((GO271*(1+GO$5/Setup!$C$36)+IF($V272=22,N($F272),0))-CS272,0),MAX($P272-SUM(DV272:EP272),0))</f>
        <v>0</v>
      </c>
      <c r="ER272" s="48" t="n">
        <f aca="false">MIN(MAX((GP271*(1+GP$5/Setup!$C$36)+IF($V272=23,N($F272),0))-CT272,0),MAX($P272-SUM(DV272:EQ272),0))</f>
        <v>0</v>
      </c>
      <c r="ES272" s="48" t="n">
        <f aca="false">MIN(MAX((GQ271*(1+GQ$5/Setup!$C$36)+IF($V272=24,N($F272),0))-CU272,0),MAX($P272-SUM(DV272:ER272),0))</f>
        <v>0</v>
      </c>
      <c r="ET272" s="48" t="n">
        <f aca="false">MIN(MAX((GR271*(1+GR$5/Setup!$C$36)+IF($V272=25,N($F272),0))-CV272,0),MAX($P272-SUM(DV272:ES272),0))</f>
        <v>0</v>
      </c>
      <c r="EU272" s="48" t="n">
        <f aca="false">MIN(MAX((GS271*(1+GS$5/Setup!$C$36)+IF($V272=26,N($F272),0))-CW272,0),MAX($P272-SUM(DV272:ET272),0))</f>
        <v>0</v>
      </c>
      <c r="EV272" s="48" t="n">
        <f aca="false">MIN(MAX((GT271*(1+GT$5/Setup!$C$36)+IF($V272=27,N($F272),0))-CX272,0),MAX($P272-SUM(DV272:EU272),0))</f>
        <v>0</v>
      </c>
      <c r="EW272" s="48" t="n">
        <f aca="false">MIN(MAX((GU271*(1+GU$5/Setup!$C$36)+IF($V272=28,N($F272),0))-CY272,0),MAX($P272-SUM(DV272:EV272),0))</f>
        <v>0</v>
      </c>
      <c r="EX272" s="48" t="n">
        <f aca="false">MIN(MAX((GV271*(1+GV$5/Setup!$C$36)+IF($V272=29,N($F272),0))-CZ272,0),MAX($P272-SUM(DV272:EW272),0))</f>
        <v>0</v>
      </c>
      <c r="EY272" s="48" t="n">
        <f aca="false">MIN(MAX((GW271*(1+GW$5/Setup!$C$36)+IF($V272=30,N($F272),0))-DA272,0),MAX($P272-SUM(DV272:EX272),0))</f>
        <v>0</v>
      </c>
      <c r="EZ272" s="48" t="n">
        <f aca="false">MIN(MAX((GX271*(1+GX$5/Setup!$C$36)+IF($V272=31,N($F272),0))-DB272,0),MAX($P272-SUM(DV272:EY272),0))</f>
        <v>0</v>
      </c>
      <c r="FA272" s="48" t="n">
        <f aca="false">MIN(MAX((GY271*(1+GY$5/Setup!$C$36)+IF($V272=32,N($F272),0))-DC272,0),MAX($P272-SUM(DV272:EZ272),0))</f>
        <v>0</v>
      </c>
      <c r="FB272" s="48" t="n">
        <f aca="false">MIN(MAX((GZ271*(1+GZ$5/Setup!$C$36)+IF($V272=33,N($F272),0))-DD272,0),MAX($P272-SUM(DV272:FA272),0))</f>
        <v>0</v>
      </c>
      <c r="FC272" s="48" t="n">
        <f aca="false">MIN(MAX((HA271*(1+HA$5/Setup!$C$36)+IF($V272=34,N($F272),0))-DE272,0),MAX($P272-SUM(DV272:FB272),0))</f>
        <v>0</v>
      </c>
      <c r="FD272" s="48" t="n">
        <f aca="false">MIN(MAX((HB271*(1+HB$5/Setup!$C$36)+IF($V272=35,N($F272),0))-DF272,0),MAX($P272-SUM(DV272:FC272),0))</f>
        <v>0</v>
      </c>
      <c r="FE272" s="48" t="n">
        <f aca="false">MIN(MAX((HC271*(1+HC$5/Setup!$C$36)+IF($V272=36,N($F272),0))-DG272,0),MAX($P272-SUM(DV272:FD272),0))</f>
        <v>0</v>
      </c>
      <c r="FF272" s="48" t="n">
        <f aca="false">MIN(MAX((HD271*(1+HD$5/Setup!$C$36)+IF($V272=37,N($F272),0))-DH272,0),MAX($P272-SUM(DV272:FE272),0))</f>
        <v>0</v>
      </c>
      <c r="FG272" s="48" t="n">
        <f aca="false">MIN(MAX((HE271*(1+HE$5/Setup!$C$36)+IF($V272=38,N($F272),0))-DI272,0),MAX($P272-SUM(DV272:FF272),0))</f>
        <v>0</v>
      </c>
      <c r="FH272" s="48" t="n">
        <f aca="false">MIN(MAX((HF271*(1+HF$5/Setup!$C$36)+IF($V272=39,N($F272),0))-DJ272,0),MAX($P272-SUM(DV272:FG272),0))</f>
        <v>0</v>
      </c>
      <c r="FI272" s="48" t="n">
        <f aca="false">MIN(MAX((HG271*(1+HG$5/Setup!$C$36)+IF($V272=40,N($F272),0))-DK272,0),MAX($P272-SUM(DV272:FH272),0))</f>
        <v>0</v>
      </c>
      <c r="FJ272" s="48" t="n">
        <f aca="false">MIN(MAX((HH271*(1+HH$5/Setup!$C$36)+IF($V272=41,N($F272),0))-DL272,0),MAX($P272-SUM(DV272:FI272),0))</f>
        <v>0</v>
      </c>
      <c r="FK272" s="48" t="n">
        <f aca="false">MIN(MAX((HI271*(1+HI$5/Setup!$C$36)+IF($V272=42,N($F272),0))-DM272,0),MAX($P272-SUM(DV272:FJ272),0))</f>
        <v>0</v>
      </c>
      <c r="FL272" s="48" t="n">
        <f aca="false">MIN(MAX((HJ271*(1+HJ$5/Setup!$C$36)+IF($V272=43,N($F272),0))-DN272,0),MAX($P272-SUM(DV272:FK272),0))</f>
        <v>0</v>
      </c>
      <c r="FM272" s="48" t="n">
        <f aca="false">MIN(MAX((HK271*(1+HK$5/Setup!$C$36)+IF($V272=44,N($F272),0))-DO272,0),MAX($P272-SUM(DV272:FL272),0))</f>
        <v>0</v>
      </c>
      <c r="FN272" s="48" t="n">
        <f aca="false">MIN(MAX((HL271*(1+HL$5/Setup!$C$36)+IF($V272=45,N($F272),0))-DP272,0),MAX($P272-SUM(DV272:FM272),0))</f>
        <v>0</v>
      </c>
      <c r="FO272" s="48" t="n">
        <f aca="false">MIN(MAX((HM271*(1+HM$5/Setup!$C$36)+IF($V272=46,N($F272),0))-DQ272,0),MAX($P272-SUM(DV272:FN272),0))</f>
        <v>0</v>
      </c>
      <c r="FP272" s="48" t="n">
        <f aca="false">MIN(MAX((HN271*(1+HN$5/Setup!$C$36)+IF($V272=47,N($F272),0))-DR272,0),MAX($P272-SUM(DV272:FO272),0))</f>
        <v>0</v>
      </c>
      <c r="FQ272" s="48" t="n">
        <f aca="false">MIN(MAX((HO271*(1+HO$5/Setup!$C$36)+IF($V272=48,N($F272),0))-DS272,0),MAX($P272-SUM(DV272:FP272),0))</f>
        <v>0</v>
      </c>
      <c r="FR272" s="48" t="n">
        <f aca="false">MIN(MAX((HP271*(1+HP$5/Setup!$C$36)+IF($V272=49,N($F272),0))-DT272,0),MAX($P272-SUM(DV272:FQ272),0))</f>
        <v>0</v>
      </c>
      <c r="FS272" s="48" t="n">
        <f aca="false">MIN(MAX((HQ271*(1+HQ$5/Setup!$C$36)+IF($V272=50,N($F272),0))-DU272,0),MAX($P272-SUM(DV272:FR272),0))</f>
        <v>0</v>
      </c>
      <c r="FT272" s="48" t="n">
        <f aca="false">IF((FT271*(1+FT$5/Setup!$C$36)+IF($V272=1,N($F272),0))-BX272-DV272&lt;0.005,0,(FT271*(1+FT$5/Setup!$C$36)+IF($V272=1,N($F272),0))-BX272-DV272)</f>
        <v>0</v>
      </c>
      <c r="FU272" s="48" t="n">
        <f aca="false">IF((FU271*(1+FU$5/Setup!$C$36)+IF($V272=2,N($F272),0))-BY272-DW272&lt;0.005,0,(FU271*(1+FU$5/Setup!$C$36)+IF($V272=2,N($F272),0))-BY272-DW272)</f>
        <v>0</v>
      </c>
      <c r="FV272" s="48" t="n">
        <f aca="false">IF((FV271*(1+FV$5/Setup!$C$36)+IF($V272=3,N($F272),0))-BZ272-DX272&lt;0.005,0,(FV271*(1+FV$5/Setup!$C$36)+IF($V272=3,N($F272),0))-BZ272-DX272)</f>
        <v>0</v>
      </c>
      <c r="FW272" s="48" t="n">
        <f aca="false">IF((FW271*(1+FW$5/Setup!$C$36)+IF($V272=4,N($F272),0))-CA272-DY272&lt;0.005,0,(FW271*(1+FW$5/Setup!$C$36)+IF($V272=4,N($F272),0))-CA272-DY272)</f>
        <v>0</v>
      </c>
      <c r="FX272" s="48" t="n">
        <f aca="false">IF((FX271*(1+FX$5/Setup!$C$36)+IF($V272=5,N($F272),0))-CB272-DZ272&lt;0.005,0,(FX271*(1+FX$5/Setup!$C$36)+IF($V272=5,N($F272),0))-CB272-DZ272)</f>
        <v>0</v>
      </c>
      <c r="FY272" s="48" t="n">
        <f aca="false">IF((FY271*(1+FY$5/Setup!$C$36)+IF($V272=6,N($F272),0))-CC272-EA272&lt;0.005,0,(FY271*(1+FY$5/Setup!$C$36)+IF($V272=6,N($F272),0))-CC272-EA272)</f>
        <v>0</v>
      </c>
      <c r="FZ272" s="48" t="n">
        <f aca="false">IF((FZ271*(1+FZ$5/Setup!$C$36)+IF($V272=7,N($F272),0))-CD272-EB272&lt;0.005,0,(FZ271*(1+FZ$5/Setup!$C$36)+IF($V272=7,N($F272),0))-CD272-EB272)</f>
        <v>0</v>
      </c>
      <c r="GA272" s="48" t="n">
        <f aca="false">IF((GA271*(1+GA$5/Setup!$C$36)+IF($V272=8,N($F272),0))-CE272-EC272&lt;0.005,0,(GA271*(1+GA$5/Setup!$C$36)+IF($V272=8,N($F272),0))-CE272-EC272)</f>
        <v>0</v>
      </c>
      <c r="GB272" s="48" t="n">
        <f aca="false">IF((GB271*(1+GB$5/Setup!$C$36)+IF($V272=9,N($F272),0))-CF272-ED272&lt;0.005,0,(GB271*(1+GB$5/Setup!$C$36)+IF($V272=9,N($F272),0))-CF272-ED272)</f>
        <v>0</v>
      </c>
      <c r="GC272" s="48" t="n">
        <f aca="false">IF((GC271*(1+GC$5/Setup!$C$36)+IF($V272=10,N($F272),0))-CG272-EE272&lt;0.005,0,(GC271*(1+GC$5/Setup!$C$36)+IF($V272=10,N($F272),0))-CG272-EE272)</f>
        <v>0</v>
      </c>
      <c r="GD272" s="48" t="n">
        <f aca="false">IF((GD271*(1+GD$5/Setup!$C$36)+IF($V272=11,N($F272),0))-CH272-EF272&lt;0.005,0,(GD271*(1+GD$5/Setup!$C$36)+IF($V272=11,N($F272),0))-CH272-EF272)</f>
        <v>0</v>
      </c>
      <c r="GE272" s="48" t="n">
        <f aca="false">IF((GE271*(1+GE$5/Setup!$C$36)+IF($V272=12,N($F272),0))-CI272-EG272&lt;0.005,0,(GE271*(1+GE$5/Setup!$C$36)+IF($V272=12,N($F272),0))-CI272-EG272)</f>
        <v>0</v>
      </c>
      <c r="GF272" s="48" t="n">
        <f aca="false">IF((GF271*(1+GF$5/Setup!$C$36)+IF($V272=13,N($F272),0))-CJ272-EH272&lt;0.005,0,(GF271*(1+GF$5/Setup!$C$36)+IF($V272=13,N($F272),0))-CJ272-EH272)</f>
        <v>0</v>
      </c>
      <c r="GG272" s="48" t="n">
        <f aca="false">IF((GG271*(1+GG$5/Setup!$C$36)+IF($V272=14,N($F272),0))-CK272-EI272&lt;0.005,0,(GG271*(1+GG$5/Setup!$C$36)+IF($V272=14,N($F272),0))-CK272-EI272)</f>
        <v>0</v>
      </c>
      <c r="GH272" s="48" t="n">
        <f aca="false">IF((GH271*(1+GH$5/Setup!$C$36)+IF($V272=15,N($F272),0))-CL272-EJ272&lt;0.005,0,(GH271*(1+GH$5/Setup!$C$36)+IF($V272=15,N($F272),0))-CL272-EJ272)</f>
        <v>0</v>
      </c>
      <c r="GI272" s="48" t="n">
        <f aca="false">IF((GI271*(1+GI$5/Setup!$C$36)+IF($V272=16,N($F272),0))-CM272-EK272&lt;0.005,0,(GI271*(1+GI$5/Setup!$C$36)+IF($V272=16,N($F272),0))-CM272-EK272)</f>
        <v>0</v>
      </c>
      <c r="GJ272" s="48" t="n">
        <f aca="false">IF((GJ271*(1+GJ$5/Setup!$C$36)+IF($V272=17,N($F272),0))-CN272-EL272&lt;0.005,0,(GJ271*(1+GJ$5/Setup!$C$36)+IF($V272=17,N($F272),0))-CN272-EL272)</f>
        <v>0</v>
      </c>
      <c r="GK272" s="48" t="n">
        <f aca="false">IF((GK271*(1+GK$5/Setup!$C$36)+IF($V272=18,N($F272),0))-CO272-EM272&lt;0.005,0,(GK271*(1+GK$5/Setup!$C$36)+IF($V272=18,N($F272),0))-CO272-EM272)</f>
        <v>0</v>
      </c>
      <c r="GL272" s="48" t="n">
        <f aca="false">IF((GL271*(1+GL$5/Setup!$C$36)+IF($V272=19,N($F272),0))-CP272-EN272&lt;0.005,0,(GL271*(1+GL$5/Setup!$C$36)+IF($V272=19,N($F272),0))-CP272-EN272)</f>
        <v>0</v>
      </c>
      <c r="GM272" s="48" t="n">
        <f aca="false">IF((GM271*(1+GM$5/Setup!$C$36)+IF($V272=20,N($F272),0))-CQ272-EO272&lt;0.005,0,(GM271*(1+GM$5/Setup!$C$36)+IF($V272=20,N($F272),0))-CQ272-EO272)</f>
        <v>0</v>
      </c>
      <c r="GN272" s="48" t="n">
        <f aca="false">IF((GN271*(1+GN$5/Setup!$C$36)+IF($V272=21,N($F272),0))-CR272-EP272&lt;0.005,0,(GN271*(1+GN$5/Setup!$C$36)+IF($V272=21,N($F272),0))-CR272-EP272)</f>
        <v>0</v>
      </c>
      <c r="GO272" s="48" t="n">
        <f aca="false">IF((GO271*(1+GO$5/Setup!$C$36)+IF($V272=22,N($F272),0))-CS272-EQ272&lt;0.005,0,(GO271*(1+GO$5/Setup!$C$36)+IF($V272=22,N($F272),0))-CS272-EQ272)</f>
        <v>0</v>
      </c>
      <c r="GP272" s="48" t="n">
        <f aca="false">IF((GP271*(1+GP$5/Setup!$C$36)+IF($V272=23,N($F272),0))-CT272-ER272&lt;0.005,0,(GP271*(1+GP$5/Setup!$C$36)+IF($V272=23,N($F272),0))-CT272-ER272)</f>
        <v>0</v>
      </c>
      <c r="GQ272" s="48" t="n">
        <f aca="false">IF((GQ271*(1+GQ$5/Setup!$C$36)+IF($V272=24,N($F272),0))-CU272-ES272&lt;0.005,0,(GQ271*(1+GQ$5/Setup!$C$36)+IF($V272=24,N($F272),0))-CU272-ES272)</f>
        <v>0</v>
      </c>
      <c r="GR272" s="48" t="n">
        <f aca="false">IF((GR271*(1+GR$5/Setup!$C$36)+IF($V272=25,N($F272),0))-CV272-ET272&lt;0.005,0,(GR271*(1+GR$5/Setup!$C$36)+IF($V272=25,N($F272),0))-CV272-ET272)</f>
        <v>0</v>
      </c>
      <c r="GS272" s="48" t="n">
        <f aca="false">IF((GS271*(1+GS$5/Setup!$C$36)+IF($V272=26,N($F272),0))-CW272-EU272&lt;0.005,0,(GS271*(1+GS$5/Setup!$C$36)+IF($V272=26,N($F272),0))-CW272-EU272)</f>
        <v>0</v>
      </c>
      <c r="GT272" s="48" t="n">
        <f aca="false">IF((GT271*(1+GT$5/Setup!$C$36)+IF($V272=27,N($F272),0))-CX272-EV272&lt;0.005,0,(GT271*(1+GT$5/Setup!$C$36)+IF($V272=27,N($F272),0))-CX272-EV272)</f>
        <v>0</v>
      </c>
      <c r="GU272" s="48" t="n">
        <f aca="false">IF((GU271*(1+GU$5/Setup!$C$36)+IF($V272=28,N($F272),0))-CY272-EW272&lt;0.005,0,(GU271*(1+GU$5/Setup!$C$36)+IF($V272=28,N($F272),0))-CY272-EW272)</f>
        <v>0</v>
      </c>
      <c r="GV272" s="48" t="n">
        <f aca="false">IF((GV271*(1+GV$5/Setup!$C$36)+IF($V272=29,N($F272),0))-CZ272-EX272&lt;0.005,0,(GV271*(1+GV$5/Setup!$C$36)+IF($V272=29,N($F272),0))-CZ272-EX272)</f>
        <v>0</v>
      </c>
      <c r="GW272" s="48" t="n">
        <f aca="false">IF((GW271*(1+GW$5/Setup!$C$36)+IF($V272=30,N($F272),0))-DA272-EY272&lt;0.005,0,(GW271*(1+GW$5/Setup!$C$36)+IF($V272=30,N($F272),0))-DA272-EY272)</f>
        <v>0</v>
      </c>
      <c r="GX272" s="48" t="n">
        <f aca="false">IF((GX271*(1+GX$5/Setup!$C$36)+IF($V272=31,N($F272),0))-DB272-EZ272&lt;0.005,0,(GX271*(1+GX$5/Setup!$C$36)+IF($V272=31,N($F272),0))-DB272-EZ272)</f>
        <v>0</v>
      </c>
      <c r="GY272" s="48" t="n">
        <f aca="false">IF((GY271*(1+GY$5/Setup!$C$36)+IF($V272=32,N($F272),0))-DC272-FA272&lt;0.005,0,(GY271*(1+GY$5/Setup!$C$36)+IF($V272=32,N($F272),0))-DC272-FA272)</f>
        <v>0</v>
      </c>
      <c r="GZ272" s="48" t="n">
        <f aca="false">IF((GZ271*(1+GZ$5/Setup!$C$36)+IF($V272=33,N($F272),0))-DD272-FB272&lt;0.005,0,(GZ271*(1+GZ$5/Setup!$C$36)+IF($V272=33,N($F272),0))-DD272-FB272)</f>
        <v>0</v>
      </c>
      <c r="HA272" s="48" t="n">
        <f aca="false">IF((HA271*(1+HA$5/Setup!$C$36)+IF($V272=34,N($F272),0))-DE272-FC272&lt;0.005,0,(HA271*(1+HA$5/Setup!$C$36)+IF($V272=34,N($F272),0))-DE272-FC272)</f>
        <v>0</v>
      </c>
      <c r="HB272" s="48" t="n">
        <f aca="false">IF((HB271*(1+HB$5/Setup!$C$36)+IF($V272=35,N($F272),0))-DF272-FD272&lt;0.005,0,(HB271*(1+HB$5/Setup!$C$36)+IF($V272=35,N($F272),0))-DF272-FD272)</f>
        <v>0</v>
      </c>
      <c r="HC272" s="48" t="n">
        <f aca="false">IF((HC271*(1+HC$5/Setup!$C$36)+IF($V272=36,N($F272),0))-DG272-FE272&lt;0.005,0,(HC271*(1+HC$5/Setup!$C$36)+IF($V272=36,N($F272),0))-DG272-FE272)</f>
        <v>0</v>
      </c>
      <c r="HD272" s="48" t="n">
        <f aca="false">IF((HD271*(1+HD$5/Setup!$C$36)+IF($V272=37,N($F272),0))-DH272-FF272&lt;0.005,0,(HD271*(1+HD$5/Setup!$C$36)+IF($V272=37,N($F272),0))-DH272-FF272)</f>
        <v>0</v>
      </c>
      <c r="HE272" s="48" t="n">
        <f aca="false">IF((HE271*(1+HE$5/Setup!$C$36)+IF($V272=38,N($F272),0))-DI272-FG272&lt;0.005,0,(HE271*(1+HE$5/Setup!$C$36)+IF($V272=38,N($F272),0))-DI272-FG272)</f>
        <v>0</v>
      </c>
      <c r="HF272" s="48" t="n">
        <f aca="false">IF((HF271*(1+HF$5/Setup!$C$36)+IF($V272=39,N($F272),0))-DJ272-FH272&lt;0.005,0,(HF271*(1+HF$5/Setup!$C$36)+IF($V272=39,N($F272),0))-DJ272-FH272)</f>
        <v>0</v>
      </c>
      <c r="HG272" s="48" t="n">
        <f aca="false">IF((HG271*(1+HG$5/Setup!$C$36)+IF($V272=40,N($F272),0))-DK272-FI272&lt;0.005,0,(HG271*(1+HG$5/Setup!$C$36)+IF($V272=40,N($F272),0))-DK272-FI272)</f>
        <v>0</v>
      </c>
      <c r="HH272" s="48" t="n">
        <f aca="false">IF((HH271*(1+HH$5/Setup!$C$36)+IF($V272=41,N($F272),0))-DL272-FJ272&lt;0.005,0,(HH271*(1+HH$5/Setup!$C$36)+IF($V272=41,N($F272),0))-DL272-FJ272)</f>
        <v>0</v>
      </c>
      <c r="HI272" s="48" t="n">
        <f aca="false">IF((HI271*(1+HI$5/Setup!$C$36)+IF($V272=42,N($F272),0))-DM272-FK272&lt;0.005,0,(HI271*(1+HI$5/Setup!$C$36)+IF($V272=42,N($F272),0))-DM272-FK272)</f>
        <v>0</v>
      </c>
      <c r="HJ272" s="48" t="n">
        <f aca="false">IF((HJ271*(1+HJ$5/Setup!$C$36)+IF($V272=43,N($F272),0))-DN272-FL272&lt;0.005,0,(HJ271*(1+HJ$5/Setup!$C$36)+IF($V272=43,N($F272),0))-DN272-FL272)</f>
        <v>0</v>
      </c>
      <c r="HK272" s="48" t="n">
        <f aca="false">IF((HK271*(1+HK$5/Setup!$C$36)+IF($V272=44,N($F272),0))-DO272-FM272&lt;0.005,0,(HK271*(1+HK$5/Setup!$C$36)+IF($V272=44,N($F272),0))-DO272-FM272)</f>
        <v>0</v>
      </c>
      <c r="HL272" s="48" t="n">
        <f aca="false">IF((HL271*(1+HL$5/Setup!$C$36)+IF($V272=45,N($F272),0))-DP272-FN272&lt;0.005,0,(HL271*(1+HL$5/Setup!$C$36)+IF($V272=45,N($F272),0))-DP272-FN272)</f>
        <v>0</v>
      </c>
      <c r="HM272" s="48" t="n">
        <f aca="false">IF((HM271*(1+HM$5/Setup!$C$36)+IF($V272=46,N($F272),0))-DQ272-FO272&lt;0.005,0,(HM271*(1+HM$5/Setup!$C$36)+IF($V272=46,N($F272),0))-DQ272-FO272)</f>
        <v>0</v>
      </c>
      <c r="HN272" s="48" t="n">
        <f aca="false">IF((HN271*(1+HN$5/Setup!$C$36)+IF($V272=47,N($F272),0))-DR272-FP272&lt;0.005,0,(HN271*(1+HN$5/Setup!$C$36)+IF($V272=47,N($F272),0))-DR272-FP272)</f>
        <v>0</v>
      </c>
      <c r="HO272" s="48" t="n">
        <f aca="false">IF((HO271*(1+HO$5/Setup!$C$36)+IF($V272=48,N($F272),0))-DS272-FQ272&lt;0.005,0,(HO271*(1+HO$5/Setup!$C$36)+IF($V272=48,N($F272),0))-DS272-FQ272)</f>
        <v>0</v>
      </c>
      <c r="HP272" s="48" t="n">
        <f aca="false">IF((HP271*(1+HP$5/Setup!$C$36)+IF($V272=49,N($F272),0))-DT272-FR272&lt;0.005,0,(HP271*(1+HP$5/Setup!$C$36)+IF($V272=49,N($F272),0))-DT272-FR272)</f>
        <v>0</v>
      </c>
      <c r="HQ272" s="48" t="n">
        <f aca="false">IF((HQ271*(1+HQ$5/Setup!$C$36)+IF($V272=50,N($F272),0))-DU272-FS272&lt;0.005,0,(HQ271*(1+HQ$5/Setup!$C$36)+IF($V272=50,N($F272),0))-DU272-FS272)</f>
        <v>0</v>
      </c>
    </row>
    <row r="273" customFormat="false" ht="15" hidden="false" customHeight="false" outlineLevel="0" collapsed="false">
      <c r="A273" s="44" t="n">
        <v>265</v>
      </c>
      <c r="B273" s="45" t="n">
        <f aca="false">IF(Setup!$C$7="Every month",EDATE(Setup!$C$8,($A273-1)),IF(Setup!$C$7="Twice a month",DATE(YEAR(Setup!$C$8),MONTH(Setup!$C$8)+INT((($A273-1)+Setup!$C$41)/2),MIN(IF(MOD(($A273-1)+Setup!$C$41,2)=0,Setup!$C$39,Setup!$C$40),DAY(EOMONTH(DATE(YEAR(Setup!$C$8),MONTH(Setup!$C$8)+INT((($A273-1)+Setup!$C$41)/2),1),0)))),Setup!$C$8+($A273-1)*IF(Setup!$C$7="Every week",7,14)))</f>
        <v>50021</v>
      </c>
      <c r="C273" s="45" t="n">
        <f aca="false">IF(Setup!$C$7="Every month",EDATE(Setup!$C$8,$A273),IF(Setup!$C$7="Twice a month",DATE(YEAR(Setup!$C$8),MONTH(Setup!$C$8)+INT(($A273+Setup!$C$41)/2),MIN(IF(MOD($A273+Setup!$C$41,2)=0,Setup!$C$39,Setup!$C$40),DAY(EOMONTH(DATE(YEAR(Setup!$C$8),MONTH(Setup!$C$8)+INT(($A273+Setup!$C$41)/2),1),0)))),Setup!$C$8+$A273*IF(Setup!$C$7="Every week",7,14)))</f>
        <v>50035</v>
      </c>
      <c r="D273" s="46"/>
      <c r="E273" s="47"/>
      <c r="F273" s="47"/>
      <c r="G273" s="47"/>
      <c r="H273" s="47"/>
      <c r="I273" s="48" t="n">
        <f aca="false">N(Setup!$C$11)+N(E273)</f>
        <v>100</v>
      </c>
      <c r="J273" s="48" t="n">
        <f aca="false">MIN(Setup!$C$37,MAX(I273,0))</f>
        <v>9.23076923076923</v>
      </c>
      <c r="K273" s="48" t="n">
        <f aca="false">MIN(MAX(N(Setup!$C$14)-L272,0),MAX(I273-J273,0))</f>
        <v>0</v>
      </c>
      <c r="L273" s="48" t="n">
        <f aca="false">L272+K273-N(G273)</f>
        <v>500</v>
      </c>
      <c r="M273" s="48" t="n">
        <f aca="false">M272+J273-N(H273)</f>
        <v>2446.15384615385</v>
      </c>
      <c r="N273" s="48" t="n">
        <f aca="false">SUM(BX273:DU273)</f>
        <v>0</v>
      </c>
      <c r="O273" s="48" t="n">
        <f aca="false">SUM(Z273:BW273)-N273</f>
        <v>40</v>
      </c>
      <c r="P273" s="48" t="n">
        <f aca="false">MAX(I273-J273-K273,0)+O273</f>
        <v>130.769230769231</v>
      </c>
      <c r="Q273" s="48" t="n">
        <f aca="false">SUM(DV273:FS273)</f>
        <v>0</v>
      </c>
      <c r="R273" s="49" t="n">
        <f aca="false">N273+J273+K273+Q273</f>
        <v>9.23076923076923</v>
      </c>
      <c r="S273" s="48" t="n">
        <f aca="false">T273-T272-N(F273)+N273+Q273</f>
        <v>0</v>
      </c>
      <c r="T273" s="49" t="n">
        <f aca="false">SUM(FT273:HQ273)</f>
        <v>0</v>
      </c>
      <c r="U273" s="44" t="str">
        <f aca="false">IF(T272&lt;0.005,"",INDEX(Helpers!$C$2:$C$51,IF(_xlfn.MINIFS($DV$6:$FS$6,DV273:FS273,"&gt;0.005")=0,V273,_xlfn.MINIFS($DV$6:$FS$6,DV273:FS273,"&gt;0.005"))))</f>
        <v/>
      </c>
      <c r="V273" s="44" t="n">
        <f aca="false">IF(_xlfn.MINIFS($FT$6:$HQ$6,FT272:HQ272,"&gt;0.005")=0,1,_xlfn.MINIFS($FT$6:$HQ$6,FT272:HQ272,"&gt;0.005"))</f>
        <v>1</v>
      </c>
      <c r="W273" s="44" t="n">
        <f aca="false">IF(AND(D273&lt;&gt;"Paid",T272&gt;0.005),1,0)</f>
        <v>0</v>
      </c>
      <c r="X273" s="48" t="n">
        <f aca="false">SUMPRODUCT(((Helpers!$G$2:$G$51*(1+(Helpers!$D$2:$D$51+0.000000001)/12)^(($B273-Setup!$C$8)/(365.25/12))-Helpers!$E$2:$E$51*((1+(Helpers!$D$2:$D$51+0.000000001)/12)^(($B273-Setup!$C$8)/(365.25/12))-1)/((Helpers!$D$2:$D$51+0.000000001)/12))&gt;0)*(Helpers!$G$2:$G$51*(1+(Helpers!$D$2:$D$51+0.000000001)/12)^(($B273-Setup!$C$8)/(365.25/12))-Helpers!$E$2:$E$51*((1+(Helpers!$D$2:$D$51+0.000000001)/12)^(($B273-Setup!$C$8)/(365.25/12))-1)/((Helpers!$D$2:$D$51+0.000000001)/12)))</f>
        <v>0</v>
      </c>
      <c r="Y273" s="48"/>
      <c r="Z273" s="48" t="n">
        <f aca="false">IF(OR(N(Z$5)=0,Z$6=""),0,Z$5*((DATE(YEAR($B273),MONTH($B273),MIN(Z$6,DAY(EOMONTH($B273,0))))&gt;=$B273)*(DATE(YEAR($B273),MONTH($B273),MIN(Z$6,DAY(EOMONTH($B273,0))))&lt;$C273)+(DATE(YEAR($B273),MONTH($B273)+1,MIN(Z$6,DAY(EOMONTH($B273,1))))&gt;=$B273)*(DATE(YEAR($B273),MONTH($B273)+1,MIN(Z$6,DAY(EOMONTH($B273,1))))&lt;$C273)))</f>
        <v>0</v>
      </c>
      <c r="AA273" s="48" t="n">
        <f aca="false">IF(OR(N(AA$5)=0,AA$6=""),0,AA$5*((DATE(YEAR($B273),MONTH($B273),MIN(AA$6,DAY(EOMONTH($B273,0))))&gt;=$B273)*(DATE(YEAR($B273),MONTH($B273),MIN(AA$6,DAY(EOMONTH($B273,0))))&lt;$C273)+(DATE(YEAR($B273),MONTH($B273)+1,MIN(AA$6,DAY(EOMONTH($B273,1))))&gt;=$B273)*(DATE(YEAR($B273),MONTH($B273)+1,MIN(AA$6,DAY(EOMONTH($B273,1))))&lt;$C273)))</f>
        <v>40</v>
      </c>
      <c r="AB273" s="48" t="n">
        <f aca="false">IF(OR(N(AB$5)=0,AB$6=""),0,AB$5*((DATE(YEAR($B273),MONTH($B273),MIN(AB$6,DAY(EOMONTH($B273,0))))&gt;=$B273)*(DATE(YEAR($B273),MONTH($B273),MIN(AB$6,DAY(EOMONTH($B273,0))))&lt;$C273)+(DATE(YEAR($B273),MONTH($B273)+1,MIN(AB$6,DAY(EOMONTH($B273,1))))&gt;=$B273)*(DATE(YEAR($B273),MONTH($B273)+1,MIN(AB$6,DAY(EOMONTH($B273,1))))&lt;$C273)))</f>
        <v>0</v>
      </c>
      <c r="AC273" s="48" t="n">
        <f aca="false">IF(OR(N(AC$5)=0,AC$6=""),0,AC$5*((DATE(YEAR($B273),MONTH($B273),MIN(AC$6,DAY(EOMONTH($B273,0))))&gt;=$B273)*(DATE(YEAR($B273),MONTH($B273),MIN(AC$6,DAY(EOMONTH($B273,0))))&lt;$C273)+(DATE(YEAR($B273),MONTH($B273)+1,MIN(AC$6,DAY(EOMONTH($B273,1))))&gt;=$B273)*(DATE(YEAR($B273),MONTH($B273)+1,MIN(AC$6,DAY(EOMONTH($B273,1))))&lt;$C273)))</f>
        <v>0</v>
      </c>
      <c r="AD273" s="48" t="n">
        <f aca="false">IF(OR(N(AD$5)=0,AD$6=""),0,AD$5*((DATE(YEAR($B273),MONTH($B273),MIN(AD$6,DAY(EOMONTH($B273,0))))&gt;=$B273)*(DATE(YEAR($B273),MONTH($B273),MIN(AD$6,DAY(EOMONTH($B273,0))))&lt;$C273)+(DATE(YEAR($B273),MONTH($B273)+1,MIN(AD$6,DAY(EOMONTH($B273,1))))&gt;=$B273)*(DATE(YEAR($B273),MONTH($B273)+1,MIN(AD$6,DAY(EOMONTH($B273,1))))&lt;$C273)))</f>
        <v>0</v>
      </c>
      <c r="AE273" s="48" t="n">
        <f aca="false">IF(OR(N(AE$5)=0,AE$6=""),0,AE$5*((DATE(YEAR($B273),MONTH($B273),MIN(AE$6,DAY(EOMONTH($B273,0))))&gt;=$B273)*(DATE(YEAR($B273),MONTH($B273),MIN(AE$6,DAY(EOMONTH($B273,0))))&lt;$C273)+(DATE(YEAR($B273),MONTH($B273)+1,MIN(AE$6,DAY(EOMONTH($B273,1))))&gt;=$B273)*(DATE(YEAR($B273),MONTH($B273)+1,MIN(AE$6,DAY(EOMONTH($B273,1))))&lt;$C273)))</f>
        <v>0</v>
      </c>
      <c r="AF273" s="48" t="n">
        <f aca="false">IF(OR(N(AF$5)=0,AF$6=""),0,AF$5*((DATE(YEAR($B273),MONTH($B273),MIN(AF$6,DAY(EOMONTH($B273,0))))&gt;=$B273)*(DATE(YEAR($B273),MONTH($B273),MIN(AF$6,DAY(EOMONTH($B273,0))))&lt;$C273)+(DATE(YEAR($B273),MONTH($B273)+1,MIN(AF$6,DAY(EOMONTH($B273,1))))&gt;=$B273)*(DATE(YEAR($B273),MONTH($B273)+1,MIN(AF$6,DAY(EOMONTH($B273,1))))&lt;$C273)))</f>
        <v>0</v>
      </c>
      <c r="AG273" s="48" t="n">
        <f aca="false">IF(OR(N(AG$5)=0,AG$6=""),0,AG$5*((DATE(YEAR($B273),MONTH($B273),MIN(AG$6,DAY(EOMONTH($B273,0))))&gt;=$B273)*(DATE(YEAR($B273),MONTH($B273),MIN(AG$6,DAY(EOMONTH($B273,0))))&lt;$C273)+(DATE(YEAR($B273),MONTH($B273)+1,MIN(AG$6,DAY(EOMONTH($B273,1))))&gt;=$B273)*(DATE(YEAR($B273),MONTH($B273)+1,MIN(AG$6,DAY(EOMONTH($B273,1))))&lt;$C273)))</f>
        <v>0</v>
      </c>
      <c r="AH273" s="48" t="n">
        <f aca="false">IF(OR(N(AH$5)=0,AH$6=""),0,AH$5*((DATE(YEAR($B273),MONTH($B273),MIN(AH$6,DAY(EOMONTH($B273,0))))&gt;=$B273)*(DATE(YEAR($B273),MONTH($B273),MIN(AH$6,DAY(EOMONTH($B273,0))))&lt;$C273)+(DATE(YEAR($B273),MONTH($B273)+1,MIN(AH$6,DAY(EOMONTH($B273,1))))&gt;=$B273)*(DATE(YEAR($B273),MONTH($B273)+1,MIN(AH$6,DAY(EOMONTH($B273,1))))&lt;$C273)))</f>
        <v>0</v>
      </c>
      <c r="AI273" s="48" t="n">
        <f aca="false">IF(OR(N(AI$5)=0,AI$6=""),0,AI$5*((DATE(YEAR($B273),MONTH($B273),MIN(AI$6,DAY(EOMONTH($B273,0))))&gt;=$B273)*(DATE(YEAR($B273),MONTH($B273),MIN(AI$6,DAY(EOMONTH($B273,0))))&lt;$C273)+(DATE(YEAR($B273),MONTH($B273)+1,MIN(AI$6,DAY(EOMONTH($B273,1))))&gt;=$B273)*(DATE(YEAR($B273),MONTH($B273)+1,MIN(AI$6,DAY(EOMONTH($B273,1))))&lt;$C273)))</f>
        <v>0</v>
      </c>
      <c r="AJ273" s="48" t="n">
        <f aca="false">IF(OR(N(AJ$5)=0,AJ$6=""),0,AJ$5*((DATE(YEAR($B273),MONTH($B273),MIN(AJ$6,DAY(EOMONTH($B273,0))))&gt;=$B273)*(DATE(YEAR($B273),MONTH($B273),MIN(AJ$6,DAY(EOMONTH($B273,0))))&lt;$C273)+(DATE(YEAR($B273),MONTH($B273)+1,MIN(AJ$6,DAY(EOMONTH($B273,1))))&gt;=$B273)*(DATE(YEAR($B273),MONTH($B273)+1,MIN(AJ$6,DAY(EOMONTH($B273,1))))&lt;$C273)))</f>
        <v>0</v>
      </c>
      <c r="AK273" s="48" t="n">
        <f aca="false">IF(OR(N(AK$5)=0,AK$6=""),0,AK$5*((DATE(YEAR($B273),MONTH($B273),MIN(AK$6,DAY(EOMONTH($B273,0))))&gt;=$B273)*(DATE(YEAR($B273),MONTH($B273),MIN(AK$6,DAY(EOMONTH($B273,0))))&lt;$C273)+(DATE(YEAR($B273),MONTH($B273)+1,MIN(AK$6,DAY(EOMONTH($B273,1))))&gt;=$B273)*(DATE(YEAR($B273),MONTH($B273)+1,MIN(AK$6,DAY(EOMONTH($B273,1))))&lt;$C273)))</f>
        <v>0</v>
      </c>
      <c r="AL273" s="48" t="n">
        <f aca="false">IF(OR(N(AL$5)=0,AL$6=""),0,AL$5*((DATE(YEAR($B273),MONTH($B273),MIN(AL$6,DAY(EOMONTH($B273,0))))&gt;=$B273)*(DATE(YEAR($B273),MONTH($B273),MIN(AL$6,DAY(EOMONTH($B273,0))))&lt;$C273)+(DATE(YEAR($B273),MONTH($B273)+1,MIN(AL$6,DAY(EOMONTH($B273,1))))&gt;=$B273)*(DATE(YEAR($B273),MONTH($B273)+1,MIN(AL$6,DAY(EOMONTH($B273,1))))&lt;$C273)))</f>
        <v>0</v>
      </c>
      <c r="AM273" s="48" t="n">
        <f aca="false">IF(OR(N(AM$5)=0,AM$6=""),0,AM$5*((DATE(YEAR($B273),MONTH($B273),MIN(AM$6,DAY(EOMONTH($B273,0))))&gt;=$B273)*(DATE(YEAR($B273),MONTH($B273),MIN(AM$6,DAY(EOMONTH($B273,0))))&lt;$C273)+(DATE(YEAR($B273),MONTH($B273)+1,MIN(AM$6,DAY(EOMONTH($B273,1))))&gt;=$B273)*(DATE(YEAR($B273),MONTH($B273)+1,MIN(AM$6,DAY(EOMONTH($B273,1))))&lt;$C273)))</f>
        <v>0</v>
      </c>
      <c r="AN273" s="48" t="n">
        <f aca="false">IF(OR(N(AN$5)=0,AN$6=""),0,AN$5*((DATE(YEAR($B273),MONTH($B273),MIN(AN$6,DAY(EOMONTH($B273,0))))&gt;=$B273)*(DATE(YEAR($B273),MONTH($B273),MIN(AN$6,DAY(EOMONTH($B273,0))))&lt;$C273)+(DATE(YEAR($B273),MONTH($B273)+1,MIN(AN$6,DAY(EOMONTH($B273,1))))&gt;=$B273)*(DATE(YEAR($B273),MONTH($B273)+1,MIN(AN$6,DAY(EOMONTH($B273,1))))&lt;$C273)))</f>
        <v>0</v>
      </c>
      <c r="AO273" s="48" t="n">
        <f aca="false">IF(OR(N(AO$5)=0,AO$6=""),0,AO$5*((DATE(YEAR($B273),MONTH($B273),MIN(AO$6,DAY(EOMONTH($B273,0))))&gt;=$B273)*(DATE(YEAR($B273),MONTH($B273),MIN(AO$6,DAY(EOMONTH($B273,0))))&lt;$C273)+(DATE(YEAR($B273),MONTH($B273)+1,MIN(AO$6,DAY(EOMONTH($B273,1))))&gt;=$B273)*(DATE(YEAR($B273),MONTH($B273)+1,MIN(AO$6,DAY(EOMONTH($B273,1))))&lt;$C273)))</f>
        <v>0</v>
      </c>
      <c r="AP273" s="48" t="n">
        <f aca="false">IF(OR(N(AP$5)=0,AP$6=""),0,AP$5*((DATE(YEAR($B273),MONTH($B273),MIN(AP$6,DAY(EOMONTH($B273,0))))&gt;=$B273)*(DATE(YEAR($B273),MONTH($B273),MIN(AP$6,DAY(EOMONTH($B273,0))))&lt;$C273)+(DATE(YEAR($B273),MONTH($B273)+1,MIN(AP$6,DAY(EOMONTH($B273,1))))&gt;=$B273)*(DATE(YEAR($B273),MONTH($B273)+1,MIN(AP$6,DAY(EOMONTH($B273,1))))&lt;$C273)))</f>
        <v>0</v>
      </c>
      <c r="AQ273" s="48" t="n">
        <f aca="false">IF(OR(N(AQ$5)=0,AQ$6=""),0,AQ$5*((DATE(YEAR($B273),MONTH($B273),MIN(AQ$6,DAY(EOMONTH($B273,0))))&gt;=$B273)*(DATE(YEAR($B273),MONTH($B273),MIN(AQ$6,DAY(EOMONTH($B273,0))))&lt;$C273)+(DATE(YEAR($B273),MONTH($B273)+1,MIN(AQ$6,DAY(EOMONTH($B273,1))))&gt;=$B273)*(DATE(YEAR($B273),MONTH($B273)+1,MIN(AQ$6,DAY(EOMONTH($B273,1))))&lt;$C273)))</f>
        <v>0</v>
      </c>
      <c r="AR273" s="48" t="n">
        <f aca="false">IF(OR(N(AR$5)=0,AR$6=""),0,AR$5*((DATE(YEAR($B273),MONTH($B273),MIN(AR$6,DAY(EOMONTH($B273,0))))&gt;=$B273)*(DATE(YEAR($B273),MONTH($B273),MIN(AR$6,DAY(EOMONTH($B273,0))))&lt;$C273)+(DATE(YEAR($B273),MONTH($B273)+1,MIN(AR$6,DAY(EOMONTH($B273,1))))&gt;=$B273)*(DATE(YEAR($B273),MONTH($B273)+1,MIN(AR$6,DAY(EOMONTH($B273,1))))&lt;$C273)))</f>
        <v>0</v>
      </c>
      <c r="AS273" s="48" t="n">
        <f aca="false">IF(OR(N(AS$5)=0,AS$6=""),0,AS$5*((DATE(YEAR($B273),MONTH($B273),MIN(AS$6,DAY(EOMONTH($B273,0))))&gt;=$B273)*(DATE(YEAR($B273),MONTH($B273),MIN(AS$6,DAY(EOMONTH($B273,0))))&lt;$C273)+(DATE(YEAR($B273),MONTH($B273)+1,MIN(AS$6,DAY(EOMONTH($B273,1))))&gt;=$B273)*(DATE(YEAR($B273),MONTH($B273)+1,MIN(AS$6,DAY(EOMONTH($B273,1))))&lt;$C273)))</f>
        <v>0</v>
      </c>
      <c r="AT273" s="48" t="n">
        <f aca="false">IF(OR(N(AT$5)=0,AT$6=""),0,AT$5*((DATE(YEAR($B273),MONTH($B273),MIN(AT$6,DAY(EOMONTH($B273,0))))&gt;=$B273)*(DATE(YEAR($B273),MONTH($B273),MIN(AT$6,DAY(EOMONTH($B273,0))))&lt;$C273)+(DATE(YEAR($B273),MONTH($B273)+1,MIN(AT$6,DAY(EOMONTH($B273,1))))&gt;=$B273)*(DATE(YEAR($B273),MONTH($B273)+1,MIN(AT$6,DAY(EOMONTH($B273,1))))&lt;$C273)))</f>
        <v>0</v>
      </c>
      <c r="AU273" s="48" t="n">
        <f aca="false">IF(OR(N(AU$5)=0,AU$6=""),0,AU$5*((DATE(YEAR($B273),MONTH($B273),MIN(AU$6,DAY(EOMONTH($B273,0))))&gt;=$B273)*(DATE(YEAR($B273),MONTH($B273),MIN(AU$6,DAY(EOMONTH($B273,0))))&lt;$C273)+(DATE(YEAR($B273),MONTH($B273)+1,MIN(AU$6,DAY(EOMONTH($B273,1))))&gt;=$B273)*(DATE(YEAR($B273),MONTH($B273)+1,MIN(AU$6,DAY(EOMONTH($B273,1))))&lt;$C273)))</f>
        <v>0</v>
      </c>
      <c r="AV273" s="48" t="n">
        <f aca="false">IF(OR(N(AV$5)=0,AV$6=""),0,AV$5*((DATE(YEAR($B273),MONTH($B273),MIN(AV$6,DAY(EOMONTH($B273,0))))&gt;=$B273)*(DATE(YEAR($B273),MONTH($B273),MIN(AV$6,DAY(EOMONTH($B273,0))))&lt;$C273)+(DATE(YEAR($B273),MONTH($B273)+1,MIN(AV$6,DAY(EOMONTH($B273,1))))&gt;=$B273)*(DATE(YEAR($B273),MONTH($B273)+1,MIN(AV$6,DAY(EOMONTH($B273,1))))&lt;$C273)))</f>
        <v>0</v>
      </c>
      <c r="AW273" s="48" t="n">
        <f aca="false">IF(OR(N(AW$5)=0,AW$6=""),0,AW$5*((DATE(YEAR($B273),MONTH($B273),MIN(AW$6,DAY(EOMONTH($B273,0))))&gt;=$B273)*(DATE(YEAR($B273),MONTH($B273),MIN(AW$6,DAY(EOMONTH($B273,0))))&lt;$C273)+(DATE(YEAR($B273),MONTH($B273)+1,MIN(AW$6,DAY(EOMONTH($B273,1))))&gt;=$B273)*(DATE(YEAR($B273),MONTH($B273)+1,MIN(AW$6,DAY(EOMONTH($B273,1))))&lt;$C273)))</f>
        <v>0</v>
      </c>
      <c r="AX273" s="48" t="n">
        <f aca="false">IF(OR(N(AX$5)=0,AX$6=""),0,AX$5*((DATE(YEAR($B273),MONTH($B273),MIN(AX$6,DAY(EOMONTH($B273,0))))&gt;=$B273)*(DATE(YEAR($B273),MONTH($B273),MIN(AX$6,DAY(EOMONTH($B273,0))))&lt;$C273)+(DATE(YEAR($B273),MONTH($B273)+1,MIN(AX$6,DAY(EOMONTH($B273,1))))&gt;=$B273)*(DATE(YEAR($B273),MONTH($B273)+1,MIN(AX$6,DAY(EOMONTH($B273,1))))&lt;$C273)))</f>
        <v>0</v>
      </c>
      <c r="AY273" s="48" t="n">
        <f aca="false">IF(OR(N(AY$5)=0,AY$6=""),0,AY$5*((DATE(YEAR($B273),MONTH($B273),MIN(AY$6,DAY(EOMONTH($B273,0))))&gt;=$B273)*(DATE(YEAR($B273),MONTH($B273),MIN(AY$6,DAY(EOMONTH($B273,0))))&lt;$C273)+(DATE(YEAR($B273),MONTH($B273)+1,MIN(AY$6,DAY(EOMONTH($B273,1))))&gt;=$B273)*(DATE(YEAR($B273),MONTH($B273)+1,MIN(AY$6,DAY(EOMONTH($B273,1))))&lt;$C273)))</f>
        <v>0</v>
      </c>
      <c r="AZ273" s="48" t="n">
        <f aca="false">IF(OR(N(AZ$5)=0,AZ$6=""),0,AZ$5*((DATE(YEAR($B273),MONTH($B273),MIN(AZ$6,DAY(EOMONTH($B273,0))))&gt;=$B273)*(DATE(YEAR($B273),MONTH($B273),MIN(AZ$6,DAY(EOMONTH($B273,0))))&lt;$C273)+(DATE(YEAR($B273),MONTH($B273)+1,MIN(AZ$6,DAY(EOMONTH($B273,1))))&gt;=$B273)*(DATE(YEAR($B273),MONTH($B273)+1,MIN(AZ$6,DAY(EOMONTH($B273,1))))&lt;$C273)))</f>
        <v>0</v>
      </c>
      <c r="BA273" s="48" t="n">
        <f aca="false">IF(OR(N(BA$5)=0,BA$6=""),0,BA$5*((DATE(YEAR($B273),MONTH($B273),MIN(BA$6,DAY(EOMONTH($B273,0))))&gt;=$B273)*(DATE(YEAR($B273),MONTH($B273),MIN(BA$6,DAY(EOMONTH($B273,0))))&lt;$C273)+(DATE(YEAR($B273),MONTH($B273)+1,MIN(BA$6,DAY(EOMONTH($B273,1))))&gt;=$B273)*(DATE(YEAR($B273),MONTH($B273)+1,MIN(BA$6,DAY(EOMONTH($B273,1))))&lt;$C273)))</f>
        <v>0</v>
      </c>
      <c r="BB273" s="48" t="n">
        <f aca="false">IF(OR(N(BB$5)=0,BB$6=""),0,BB$5*((DATE(YEAR($B273),MONTH($B273),MIN(BB$6,DAY(EOMONTH($B273,0))))&gt;=$B273)*(DATE(YEAR($B273),MONTH($B273),MIN(BB$6,DAY(EOMONTH($B273,0))))&lt;$C273)+(DATE(YEAR($B273),MONTH($B273)+1,MIN(BB$6,DAY(EOMONTH($B273,1))))&gt;=$B273)*(DATE(YEAR($B273),MONTH($B273)+1,MIN(BB$6,DAY(EOMONTH($B273,1))))&lt;$C273)))</f>
        <v>0</v>
      </c>
      <c r="BC273" s="48" t="n">
        <f aca="false">IF(OR(N(BC$5)=0,BC$6=""),0,BC$5*((DATE(YEAR($B273),MONTH($B273),MIN(BC$6,DAY(EOMONTH($B273,0))))&gt;=$B273)*(DATE(YEAR($B273),MONTH($B273),MIN(BC$6,DAY(EOMONTH($B273,0))))&lt;$C273)+(DATE(YEAR($B273),MONTH($B273)+1,MIN(BC$6,DAY(EOMONTH($B273,1))))&gt;=$B273)*(DATE(YEAR($B273),MONTH($B273)+1,MIN(BC$6,DAY(EOMONTH($B273,1))))&lt;$C273)))</f>
        <v>0</v>
      </c>
      <c r="BD273" s="48" t="n">
        <f aca="false">IF(OR(N(BD$5)=0,BD$6=""),0,BD$5*((DATE(YEAR($B273),MONTH($B273),MIN(BD$6,DAY(EOMONTH($B273,0))))&gt;=$B273)*(DATE(YEAR($B273),MONTH($B273),MIN(BD$6,DAY(EOMONTH($B273,0))))&lt;$C273)+(DATE(YEAR($B273),MONTH($B273)+1,MIN(BD$6,DAY(EOMONTH($B273,1))))&gt;=$B273)*(DATE(YEAR($B273),MONTH($B273)+1,MIN(BD$6,DAY(EOMONTH($B273,1))))&lt;$C273)))</f>
        <v>0</v>
      </c>
      <c r="BE273" s="48" t="n">
        <f aca="false">IF(OR(N(BE$5)=0,BE$6=""),0,BE$5*((DATE(YEAR($B273),MONTH($B273),MIN(BE$6,DAY(EOMONTH($B273,0))))&gt;=$B273)*(DATE(YEAR($B273),MONTH($B273),MIN(BE$6,DAY(EOMONTH($B273,0))))&lt;$C273)+(DATE(YEAR($B273),MONTH($B273)+1,MIN(BE$6,DAY(EOMONTH($B273,1))))&gt;=$B273)*(DATE(YEAR($B273),MONTH($B273)+1,MIN(BE$6,DAY(EOMONTH($B273,1))))&lt;$C273)))</f>
        <v>0</v>
      </c>
      <c r="BF273" s="48" t="n">
        <f aca="false">IF(OR(N(BF$5)=0,BF$6=""),0,BF$5*((DATE(YEAR($B273),MONTH($B273),MIN(BF$6,DAY(EOMONTH($B273,0))))&gt;=$B273)*(DATE(YEAR($B273),MONTH($B273),MIN(BF$6,DAY(EOMONTH($B273,0))))&lt;$C273)+(DATE(YEAR($B273),MONTH($B273)+1,MIN(BF$6,DAY(EOMONTH($B273,1))))&gt;=$B273)*(DATE(YEAR($B273),MONTH($B273)+1,MIN(BF$6,DAY(EOMONTH($B273,1))))&lt;$C273)))</f>
        <v>0</v>
      </c>
      <c r="BG273" s="48" t="n">
        <f aca="false">IF(OR(N(BG$5)=0,BG$6=""),0,BG$5*((DATE(YEAR($B273),MONTH($B273),MIN(BG$6,DAY(EOMONTH($B273,0))))&gt;=$B273)*(DATE(YEAR($B273),MONTH($B273),MIN(BG$6,DAY(EOMONTH($B273,0))))&lt;$C273)+(DATE(YEAR($B273),MONTH($B273)+1,MIN(BG$6,DAY(EOMONTH($B273,1))))&gt;=$B273)*(DATE(YEAR($B273),MONTH($B273)+1,MIN(BG$6,DAY(EOMONTH($B273,1))))&lt;$C273)))</f>
        <v>0</v>
      </c>
      <c r="BH273" s="48" t="n">
        <f aca="false">IF(OR(N(BH$5)=0,BH$6=""),0,BH$5*((DATE(YEAR($B273),MONTH($B273),MIN(BH$6,DAY(EOMONTH($B273,0))))&gt;=$B273)*(DATE(YEAR($B273),MONTH($B273),MIN(BH$6,DAY(EOMONTH($B273,0))))&lt;$C273)+(DATE(YEAR($B273),MONTH($B273)+1,MIN(BH$6,DAY(EOMONTH($B273,1))))&gt;=$B273)*(DATE(YEAR($B273),MONTH($B273)+1,MIN(BH$6,DAY(EOMONTH($B273,1))))&lt;$C273)))</f>
        <v>0</v>
      </c>
      <c r="BI273" s="48" t="n">
        <f aca="false">IF(OR(N(BI$5)=0,BI$6=""),0,BI$5*((DATE(YEAR($B273),MONTH($B273),MIN(BI$6,DAY(EOMONTH($B273,0))))&gt;=$B273)*(DATE(YEAR($B273),MONTH($B273),MIN(BI$6,DAY(EOMONTH($B273,0))))&lt;$C273)+(DATE(YEAR($B273),MONTH($B273)+1,MIN(BI$6,DAY(EOMONTH($B273,1))))&gt;=$B273)*(DATE(YEAR($B273),MONTH($B273)+1,MIN(BI$6,DAY(EOMONTH($B273,1))))&lt;$C273)))</f>
        <v>0</v>
      </c>
      <c r="BJ273" s="48" t="n">
        <f aca="false">IF(OR(N(BJ$5)=0,BJ$6=""),0,BJ$5*((DATE(YEAR($B273),MONTH($B273),MIN(BJ$6,DAY(EOMONTH($B273,0))))&gt;=$B273)*(DATE(YEAR($B273),MONTH($B273),MIN(BJ$6,DAY(EOMONTH($B273,0))))&lt;$C273)+(DATE(YEAR($B273),MONTH($B273)+1,MIN(BJ$6,DAY(EOMONTH($B273,1))))&gt;=$B273)*(DATE(YEAR($B273),MONTH($B273)+1,MIN(BJ$6,DAY(EOMONTH($B273,1))))&lt;$C273)))</f>
        <v>0</v>
      </c>
      <c r="BK273" s="48" t="n">
        <f aca="false">IF(OR(N(BK$5)=0,BK$6=""),0,BK$5*((DATE(YEAR($B273),MONTH($B273),MIN(BK$6,DAY(EOMONTH($B273,0))))&gt;=$B273)*(DATE(YEAR($B273),MONTH($B273),MIN(BK$6,DAY(EOMONTH($B273,0))))&lt;$C273)+(DATE(YEAR($B273),MONTH($B273)+1,MIN(BK$6,DAY(EOMONTH($B273,1))))&gt;=$B273)*(DATE(YEAR($B273),MONTH($B273)+1,MIN(BK$6,DAY(EOMONTH($B273,1))))&lt;$C273)))</f>
        <v>0</v>
      </c>
      <c r="BL273" s="48" t="n">
        <f aca="false">IF(OR(N(BL$5)=0,BL$6=""),0,BL$5*((DATE(YEAR($B273),MONTH($B273),MIN(BL$6,DAY(EOMONTH($B273,0))))&gt;=$B273)*(DATE(YEAR($B273),MONTH($B273),MIN(BL$6,DAY(EOMONTH($B273,0))))&lt;$C273)+(DATE(YEAR($B273),MONTH($B273)+1,MIN(BL$6,DAY(EOMONTH($B273,1))))&gt;=$B273)*(DATE(YEAR($B273),MONTH($B273)+1,MIN(BL$6,DAY(EOMONTH($B273,1))))&lt;$C273)))</f>
        <v>0</v>
      </c>
      <c r="BM273" s="48" t="n">
        <f aca="false">IF(OR(N(BM$5)=0,BM$6=""),0,BM$5*((DATE(YEAR($B273),MONTH($B273),MIN(BM$6,DAY(EOMONTH($B273,0))))&gt;=$B273)*(DATE(YEAR($B273),MONTH($B273),MIN(BM$6,DAY(EOMONTH($B273,0))))&lt;$C273)+(DATE(YEAR($B273),MONTH($B273)+1,MIN(BM$6,DAY(EOMONTH($B273,1))))&gt;=$B273)*(DATE(YEAR($B273),MONTH($B273)+1,MIN(BM$6,DAY(EOMONTH($B273,1))))&lt;$C273)))</f>
        <v>0</v>
      </c>
      <c r="BN273" s="48" t="n">
        <f aca="false">IF(OR(N(BN$5)=0,BN$6=""),0,BN$5*((DATE(YEAR($B273),MONTH($B273),MIN(BN$6,DAY(EOMONTH($B273,0))))&gt;=$B273)*(DATE(YEAR($B273),MONTH($B273),MIN(BN$6,DAY(EOMONTH($B273,0))))&lt;$C273)+(DATE(YEAR($B273),MONTH($B273)+1,MIN(BN$6,DAY(EOMONTH($B273,1))))&gt;=$B273)*(DATE(YEAR($B273),MONTH($B273)+1,MIN(BN$6,DAY(EOMONTH($B273,1))))&lt;$C273)))</f>
        <v>0</v>
      </c>
      <c r="BO273" s="48" t="n">
        <f aca="false">IF(OR(N(BO$5)=0,BO$6=""),0,BO$5*((DATE(YEAR($B273),MONTH($B273),MIN(BO$6,DAY(EOMONTH($B273,0))))&gt;=$B273)*(DATE(YEAR($B273),MONTH($B273),MIN(BO$6,DAY(EOMONTH($B273,0))))&lt;$C273)+(DATE(YEAR($B273),MONTH($B273)+1,MIN(BO$6,DAY(EOMONTH($B273,1))))&gt;=$B273)*(DATE(YEAR($B273),MONTH($B273)+1,MIN(BO$6,DAY(EOMONTH($B273,1))))&lt;$C273)))</f>
        <v>0</v>
      </c>
      <c r="BP273" s="48" t="n">
        <f aca="false">IF(OR(N(BP$5)=0,BP$6=""),0,BP$5*((DATE(YEAR($B273),MONTH($B273),MIN(BP$6,DAY(EOMONTH($B273,0))))&gt;=$B273)*(DATE(YEAR($B273),MONTH($B273),MIN(BP$6,DAY(EOMONTH($B273,0))))&lt;$C273)+(DATE(YEAR($B273),MONTH($B273)+1,MIN(BP$6,DAY(EOMONTH($B273,1))))&gt;=$B273)*(DATE(YEAR($B273),MONTH($B273)+1,MIN(BP$6,DAY(EOMONTH($B273,1))))&lt;$C273)))</f>
        <v>0</v>
      </c>
      <c r="BQ273" s="48" t="n">
        <f aca="false">IF(OR(N(BQ$5)=0,BQ$6=""),0,BQ$5*((DATE(YEAR($B273),MONTH($B273),MIN(BQ$6,DAY(EOMONTH($B273,0))))&gt;=$B273)*(DATE(YEAR($B273),MONTH($B273),MIN(BQ$6,DAY(EOMONTH($B273,0))))&lt;$C273)+(DATE(YEAR($B273),MONTH($B273)+1,MIN(BQ$6,DAY(EOMONTH($B273,1))))&gt;=$B273)*(DATE(YEAR($B273),MONTH($B273)+1,MIN(BQ$6,DAY(EOMONTH($B273,1))))&lt;$C273)))</f>
        <v>0</v>
      </c>
      <c r="BR273" s="48" t="n">
        <f aca="false">IF(OR(N(BR$5)=0,BR$6=""),0,BR$5*((DATE(YEAR($B273),MONTH($B273),MIN(BR$6,DAY(EOMONTH($B273,0))))&gt;=$B273)*(DATE(YEAR($B273),MONTH($B273),MIN(BR$6,DAY(EOMONTH($B273,0))))&lt;$C273)+(DATE(YEAR($B273),MONTH($B273)+1,MIN(BR$6,DAY(EOMONTH($B273,1))))&gt;=$B273)*(DATE(YEAR($B273),MONTH($B273)+1,MIN(BR$6,DAY(EOMONTH($B273,1))))&lt;$C273)))</f>
        <v>0</v>
      </c>
      <c r="BS273" s="48" t="n">
        <f aca="false">IF(OR(N(BS$5)=0,BS$6=""),0,BS$5*((DATE(YEAR($B273),MONTH($B273),MIN(BS$6,DAY(EOMONTH($B273,0))))&gt;=$B273)*(DATE(YEAR($B273),MONTH($B273),MIN(BS$6,DAY(EOMONTH($B273,0))))&lt;$C273)+(DATE(YEAR($B273),MONTH($B273)+1,MIN(BS$6,DAY(EOMONTH($B273,1))))&gt;=$B273)*(DATE(YEAR($B273),MONTH($B273)+1,MIN(BS$6,DAY(EOMONTH($B273,1))))&lt;$C273)))</f>
        <v>0</v>
      </c>
      <c r="BT273" s="48" t="n">
        <f aca="false">IF(OR(N(BT$5)=0,BT$6=""),0,BT$5*((DATE(YEAR($B273),MONTH($B273),MIN(BT$6,DAY(EOMONTH($B273,0))))&gt;=$B273)*(DATE(YEAR($B273),MONTH($B273),MIN(BT$6,DAY(EOMONTH($B273,0))))&lt;$C273)+(DATE(YEAR($B273),MONTH($B273)+1,MIN(BT$6,DAY(EOMONTH($B273,1))))&gt;=$B273)*(DATE(YEAR($B273),MONTH($B273)+1,MIN(BT$6,DAY(EOMONTH($B273,1))))&lt;$C273)))</f>
        <v>0</v>
      </c>
      <c r="BU273" s="48" t="n">
        <f aca="false">IF(OR(N(BU$5)=0,BU$6=""),0,BU$5*((DATE(YEAR($B273),MONTH($B273),MIN(BU$6,DAY(EOMONTH($B273,0))))&gt;=$B273)*(DATE(YEAR($B273),MONTH($B273),MIN(BU$6,DAY(EOMONTH($B273,0))))&lt;$C273)+(DATE(YEAR($B273),MONTH($B273)+1,MIN(BU$6,DAY(EOMONTH($B273,1))))&gt;=$B273)*(DATE(YEAR($B273),MONTH($B273)+1,MIN(BU$6,DAY(EOMONTH($B273,1))))&lt;$C273)))</f>
        <v>0</v>
      </c>
      <c r="BV273" s="48" t="n">
        <f aca="false">IF(OR(N(BV$5)=0,BV$6=""),0,BV$5*((DATE(YEAR($B273),MONTH($B273),MIN(BV$6,DAY(EOMONTH($B273,0))))&gt;=$B273)*(DATE(YEAR($B273),MONTH($B273),MIN(BV$6,DAY(EOMONTH($B273,0))))&lt;$C273)+(DATE(YEAR($B273),MONTH($B273)+1,MIN(BV$6,DAY(EOMONTH($B273,1))))&gt;=$B273)*(DATE(YEAR($B273),MONTH($B273)+1,MIN(BV$6,DAY(EOMONTH($B273,1))))&lt;$C273)))</f>
        <v>0</v>
      </c>
      <c r="BW273" s="48" t="n">
        <f aca="false">IF(OR(N(BW$5)=0,BW$6=""),0,BW$5*((DATE(YEAR($B273),MONTH($B273),MIN(BW$6,DAY(EOMONTH($B273,0))))&gt;=$B273)*(DATE(YEAR($B273),MONTH($B273),MIN(BW$6,DAY(EOMONTH($B273,0))))&lt;$C273)+(DATE(YEAR($B273),MONTH($B273)+1,MIN(BW$6,DAY(EOMONTH($B273,1))))&gt;=$B273)*(DATE(YEAR($B273),MONTH($B273)+1,MIN(BW$6,DAY(EOMONTH($B273,1))))&lt;$C273)))</f>
        <v>0</v>
      </c>
      <c r="BX273" s="48" t="n">
        <f aca="false">MIN(Z273,(FT272*(1+FT$5/Setup!$C$36)+IF($V273=1,N($F273),0)))</f>
        <v>0</v>
      </c>
      <c r="BY273" s="48" t="n">
        <f aca="false">MIN(AA273,(FU272*(1+FU$5/Setup!$C$36)+IF($V273=2,N($F273),0)))</f>
        <v>0</v>
      </c>
      <c r="BZ273" s="48" t="n">
        <f aca="false">MIN(AB273,(FV272*(1+FV$5/Setup!$C$36)+IF($V273=3,N($F273),0)))</f>
        <v>0</v>
      </c>
      <c r="CA273" s="48" t="n">
        <f aca="false">MIN(AC273,(FW272*(1+FW$5/Setup!$C$36)+IF($V273=4,N($F273),0)))</f>
        <v>0</v>
      </c>
      <c r="CB273" s="48" t="n">
        <f aca="false">MIN(AD273,(FX272*(1+FX$5/Setup!$C$36)+IF($V273=5,N($F273),0)))</f>
        <v>0</v>
      </c>
      <c r="CC273" s="48" t="n">
        <f aca="false">MIN(AE273,(FY272*(1+FY$5/Setup!$C$36)+IF($V273=6,N($F273),0)))</f>
        <v>0</v>
      </c>
      <c r="CD273" s="48" t="n">
        <f aca="false">MIN(AF273,(FZ272*(1+FZ$5/Setup!$C$36)+IF($V273=7,N($F273),0)))</f>
        <v>0</v>
      </c>
      <c r="CE273" s="48" t="n">
        <f aca="false">MIN(AG273,(GA272*(1+GA$5/Setup!$C$36)+IF($V273=8,N($F273),0)))</f>
        <v>0</v>
      </c>
      <c r="CF273" s="48" t="n">
        <f aca="false">MIN(AH273,(GB272*(1+GB$5/Setup!$C$36)+IF($V273=9,N($F273),0)))</f>
        <v>0</v>
      </c>
      <c r="CG273" s="48" t="n">
        <f aca="false">MIN(AI273,(GC272*(1+GC$5/Setup!$C$36)+IF($V273=10,N($F273),0)))</f>
        <v>0</v>
      </c>
      <c r="CH273" s="48" t="n">
        <f aca="false">MIN(AJ273,(GD272*(1+GD$5/Setup!$C$36)+IF($V273=11,N($F273),0)))</f>
        <v>0</v>
      </c>
      <c r="CI273" s="48" t="n">
        <f aca="false">MIN(AK273,(GE272*(1+GE$5/Setup!$C$36)+IF($V273=12,N($F273),0)))</f>
        <v>0</v>
      </c>
      <c r="CJ273" s="48" t="n">
        <f aca="false">MIN(AL273,(GF272*(1+GF$5/Setup!$C$36)+IF($V273=13,N($F273),0)))</f>
        <v>0</v>
      </c>
      <c r="CK273" s="48" t="n">
        <f aca="false">MIN(AM273,(GG272*(1+GG$5/Setup!$C$36)+IF($V273=14,N($F273),0)))</f>
        <v>0</v>
      </c>
      <c r="CL273" s="48" t="n">
        <f aca="false">MIN(AN273,(GH272*(1+GH$5/Setup!$C$36)+IF($V273=15,N($F273),0)))</f>
        <v>0</v>
      </c>
      <c r="CM273" s="48" t="n">
        <f aca="false">MIN(AO273,(GI272*(1+GI$5/Setup!$C$36)+IF($V273=16,N($F273),0)))</f>
        <v>0</v>
      </c>
      <c r="CN273" s="48" t="n">
        <f aca="false">MIN(AP273,(GJ272*(1+GJ$5/Setup!$C$36)+IF($V273=17,N($F273),0)))</f>
        <v>0</v>
      </c>
      <c r="CO273" s="48" t="n">
        <f aca="false">MIN(AQ273,(GK272*(1+GK$5/Setup!$C$36)+IF($V273=18,N($F273),0)))</f>
        <v>0</v>
      </c>
      <c r="CP273" s="48" t="n">
        <f aca="false">MIN(AR273,(GL272*(1+GL$5/Setup!$C$36)+IF($V273=19,N($F273),0)))</f>
        <v>0</v>
      </c>
      <c r="CQ273" s="48" t="n">
        <f aca="false">MIN(AS273,(GM272*(1+GM$5/Setup!$C$36)+IF($V273=20,N($F273),0)))</f>
        <v>0</v>
      </c>
      <c r="CR273" s="48" t="n">
        <f aca="false">MIN(AT273,(GN272*(1+GN$5/Setup!$C$36)+IF($V273=21,N($F273),0)))</f>
        <v>0</v>
      </c>
      <c r="CS273" s="48" t="n">
        <f aca="false">MIN(AU273,(GO272*(1+GO$5/Setup!$C$36)+IF($V273=22,N($F273),0)))</f>
        <v>0</v>
      </c>
      <c r="CT273" s="48" t="n">
        <f aca="false">MIN(AV273,(GP272*(1+GP$5/Setup!$C$36)+IF($V273=23,N($F273),0)))</f>
        <v>0</v>
      </c>
      <c r="CU273" s="48" t="n">
        <f aca="false">MIN(AW273,(GQ272*(1+GQ$5/Setup!$C$36)+IF($V273=24,N($F273),0)))</f>
        <v>0</v>
      </c>
      <c r="CV273" s="48" t="n">
        <f aca="false">MIN(AX273,(GR272*(1+GR$5/Setup!$C$36)+IF($V273=25,N($F273),0)))</f>
        <v>0</v>
      </c>
      <c r="CW273" s="48" t="n">
        <f aca="false">MIN(AY273,(GS272*(1+GS$5/Setup!$C$36)+IF($V273=26,N($F273),0)))</f>
        <v>0</v>
      </c>
      <c r="CX273" s="48" t="n">
        <f aca="false">MIN(AZ273,(GT272*(1+GT$5/Setup!$C$36)+IF($V273=27,N($F273),0)))</f>
        <v>0</v>
      </c>
      <c r="CY273" s="48" t="n">
        <f aca="false">MIN(BA273,(GU272*(1+GU$5/Setup!$C$36)+IF($V273=28,N($F273),0)))</f>
        <v>0</v>
      </c>
      <c r="CZ273" s="48" t="n">
        <f aca="false">MIN(BB273,(GV272*(1+GV$5/Setup!$C$36)+IF($V273=29,N($F273),0)))</f>
        <v>0</v>
      </c>
      <c r="DA273" s="48" t="n">
        <f aca="false">MIN(BC273,(GW272*(1+GW$5/Setup!$C$36)+IF($V273=30,N($F273),0)))</f>
        <v>0</v>
      </c>
      <c r="DB273" s="48" t="n">
        <f aca="false">MIN(BD273,(GX272*(1+GX$5/Setup!$C$36)+IF($V273=31,N($F273),0)))</f>
        <v>0</v>
      </c>
      <c r="DC273" s="48" t="n">
        <f aca="false">MIN(BE273,(GY272*(1+GY$5/Setup!$C$36)+IF($V273=32,N($F273),0)))</f>
        <v>0</v>
      </c>
      <c r="DD273" s="48" t="n">
        <f aca="false">MIN(BF273,(GZ272*(1+GZ$5/Setup!$C$36)+IF($V273=33,N($F273),0)))</f>
        <v>0</v>
      </c>
      <c r="DE273" s="48" t="n">
        <f aca="false">MIN(BG273,(HA272*(1+HA$5/Setup!$C$36)+IF($V273=34,N($F273),0)))</f>
        <v>0</v>
      </c>
      <c r="DF273" s="48" t="n">
        <f aca="false">MIN(BH273,(HB272*(1+HB$5/Setup!$C$36)+IF($V273=35,N($F273),0)))</f>
        <v>0</v>
      </c>
      <c r="DG273" s="48" t="n">
        <f aca="false">MIN(BI273,(HC272*(1+HC$5/Setup!$C$36)+IF($V273=36,N($F273),0)))</f>
        <v>0</v>
      </c>
      <c r="DH273" s="48" t="n">
        <f aca="false">MIN(BJ273,(HD272*(1+HD$5/Setup!$C$36)+IF($V273=37,N($F273),0)))</f>
        <v>0</v>
      </c>
      <c r="DI273" s="48" t="n">
        <f aca="false">MIN(BK273,(HE272*(1+HE$5/Setup!$C$36)+IF($V273=38,N($F273),0)))</f>
        <v>0</v>
      </c>
      <c r="DJ273" s="48" t="n">
        <f aca="false">MIN(BL273,(HF272*(1+HF$5/Setup!$C$36)+IF($V273=39,N($F273),0)))</f>
        <v>0</v>
      </c>
      <c r="DK273" s="48" t="n">
        <f aca="false">MIN(BM273,(HG272*(1+HG$5/Setup!$C$36)+IF($V273=40,N($F273),0)))</f>
        <v>0</v>
      </c>
      <c r="DL273" s="48" t="n">
        <f aca="false">MIN(BN273,(HH272*(1+HH$5/Setup!$C$36)+IF($V273=41,N($F273),0)))</f>
        <v>0</v>
      </c>
      <c r="DM273" s="48" t="n">
        <f aca="false">MIN(BO273,(HI272*(1+HI$5/Setup!$C$36)+IF($V273=42,N($F273),0)))</f>
        <v>0</v>
      </c>
      <c r="DN273" s="48" t="n">
        <f aca="false">MIN(BP273,(HJ272*(1+HJ$5/Setup!$C$36)+IF($V273=43,N($F273),0)))</f>
        <v>0</v>
      </c>
      <c r="DO273" s="48" t="n">
        <f aca="false">MIN(BQ273,(HK272*(1+HK$5/Setup!$C$36)+IF($V273=44,N($F273),0)))</f>
        <v>0</v>
      </c>
      <c r="DP273" s="48" t="n">
        <f aca="false">MIN(BR273,(HL272*(1+HL$5/Setup!$C$36)+IF($V273=45,N($F273),0)))</f>
        <v>0</v>
      </c>
      <c r="DQ273" s="48" t="n">
        <f aca="false">MIN(BS273,(HM272*(1+HM$5/Setup!$C$36)+IF($V273=46,N($F273),0)))</f>
        <v>0</v>
      </c>
      <c r="DR273" s="48" t="n">
        <f aca="false">MIN(BT273,(HN272*(1+HN$5/Setup!$C$36)+IF($V273=47,N($F273),0)))</f>
        <v>0</v>
      </c>
      <c r="DS273" s="48" t="n">
        <f aca="false">MIN(BU273,(HO272*(1+HO$5/Setup!$C$36)+IF($V273=48,N($F273),0)))</f>
        <v>0</v>
      </c>
      <c r="DT273" s="48" t="n">
        <f aca="false">MIN(BV273,(HP272*(1+HP$5/Setup!$C$36)+IF($V273=49,N($F273),0)))</f>
        <v>0</v>
      </c>
      <c r="DU273" s="48" t="n">
        <f aca="false">MIN(BW273,(HQ272*(1+HQ$5/Setup!$C$36)+IF($V273=50,N($F273),0)))</f>
        <v>0</v>
      </c>
      <c r="DV273" s="48" t="n">
        <f aca="false">MIN(MAX((FT272*(1+FT$5/Setup!$C$36)+IF($V273=1,N($F273),0))-BX273,0),MAX($P273-0,0))</f>
        <v>0</v>
      </c>
      <c r="DW273" s="48" t="n">
        <f aca="false">MIN(MAX((FU272*(1+FU$5/Setup!$C$36)+IF($V273=2,N($F273),0))-BY273,0),MAX($P273-SUM(DV273:DV273),0))</f>
        <v>0</v>
      </c>
      <c r="DX273" s="48" t="n">
        <f aca="false">MIN(MAX((FV272*(1+FV$5/Setup!$C$36)+IF($V273=3,N($F273),0))-BZ273,0),MAX($P273-SUM(DV273:DW273),0))</f>
        <v>0</v>
      </c>
      <c r="DY273" s="48" t="n">
        <f aca="false">MIN(MAX((FW272*(1+FW$5/Setup!$C$36)+IF($V273=4,N($F273),0))-CA273,0),MAX($P273-SUM(DV273:DX273),0))</f>
        <v>0</v>
      </c>
      <c r="DZ273" s="48" t="n">
        <f aca="false">MIN(MAX((FX272*(1+FX$5/Setup!$C$36)+IF($V273=5,N($F273),0))-CB273,0),MAX($P273-SUM(DV273:DY273),0))</f>
        <v>0</v>
      </c>
      <c r="EA273" s="48" t="n">
        <f aca="false">MIN(MAX((FY272*(1+FY$5/Setup!$C$36)+IF($V273=6,N($F273),0))-CC273,0),MAX($P273-SUM(DV273:DZ273),0))</f>
        <v>0</v>
      </c>
      <c r="EB273" s="48" t="n">
        <f aca="false">MIN(MAX((FZ272*(1+FZ$5/Setup!$C$36)+IF($V273=7,N($F273),0))-CD273,0),MAX($P273-SUM(DV273:EA273),0))</f>
        <v>0</v>
      </c>
      <c r="EC273" s="48" t="n">
        <f aca="false">MIN(MAX((GA272*(1+GA$5/Setup!$C$36)+IF($V273=8,N($F273),0))-CE273,0),MAX($P273-SUM(DV273:EB273),0))</f>
        <v>0</v>
      </c>
      <c r="ED273" s="48" t="n">
        <f aca="false">MIN(MAX((GB272*(1+GB$5/Setup!$C$36)+IF($V273=9,N($F273),0))-CF273,0),MAX($P273-SUM(DV273:EC273),0))</f>
        <v>0</v>
      </c>
      <c r="EE273" s="48" t="n">
        <f aca="false">MIN(MAX((GC272*(1+GC$5/Setup!$C$36)+IF($V273=10,N($F273),0))-CG273,0),MAX($P273-SUM(DV273:ED273),0))</f>
        <v>0</v>
      </c>
      <c r="EF273" s="48" t="n">
        <f aca="false">MIN(MAX((GD272*(1+GD$5/Setup!$C$36)+IF($V273=11,N($F273),0))-CH273,0),MAX($P273-SUM(DV273:EE273),0))</f>
        <v>0</v>
      </c>
      <c r="EG273" s="48" t="n">
        <f aca="false">MIN(MAX((GE272*(1+GE$5/Setup!$C$36)+IF($V273=12,N($F273),0))-CI273,0),MAX($P273-SUM(DV273:EF273),0))</f>
        <v>0</v>
      </c>
      <c r="EH273" s="48" t="n">
        <f aca="false">MIN(MAX((GF272*(1+GF$5/Setup!$C$36)+IF($V273=13,N($F273),0))-CJ273,0),MAX($P273-SUM(DV273:EG273),0))</f>
        <v>0</v>
      </c>
      <c r="EI273" s="48" t="n">
        <f aca="false">MIN(MAX((GG272*(1+GG$5/Setup!$C$36)+IF($V273=14,N($F273),0))-CK273,0),MAX($P273-SUM(DV273:EH273),0))</f>
        <v>0</v>
      </c>
      <c r="EJ273" s="48" t="n">
        <f aca="false">MIN(MAX((GH272*(1+GH$5/Setup!$C$36)+IF($V273=15,N($F273),0))-CL273,0),MAX($P273-SUM(DV273:EI273),0))</f>
        <v>0</v>
      </c>
      <c r="EK273" s="48" t="n">
        <f aca="false">MIN(MAX((GI272*(1+GI$5/Setup!$C$36)+IF($V273=16,N($F273),0))-CM273,0),MAX($P273-SUM(DV273:EJ273),0))</f>
        <v>0</v>
      </c>
      <c r="EL273" s="48" t="n">
        <f aca="false">MIN(MAX((GJ272*(1+GJ$5/Setup!$C$36)+IF($V273=17,N($F273),0))-CN273,0),MAX($P273-SUM(DV273:EK273),0))</f>
        <v>0</v>
      </c>
      <c r="EM273" s="48" t="n">
        <f aca="false">MIN(MAX((GK272*(1+GK$5/Setup!$C$36)+IF($V273=18,N($F273),0))-CO273,0),MAX($P273-SUM(DV273:EL273),0))</f>
        <v>0</v>
      </c>
      <c r="EN273" s="48" t="n">
        <f aca="false">MIN(MAX((GL272*(1+GL$5/Setup!$C$36)+IF($V273=19,N($F273),0))-CP273,0),MAX($P273-SUM(DV273:EM273),0))</f>
        <v>0</v>
      </c>
      <c r="EO273" s="48" t="n">
        <f aca="false">MIN(MAX((GM272*(1+GM$5/Setup!$C$36)+IF($V273=20,N($F273),0))-CQ273,0),MAX($P273-SUM(DV273:EN273),0))</f>
        <v>0</v>
      </c>
      <c r="EP273" s="48" t="n">
        <f aca="false">MIN(MAX((GN272*(1+GN$5/Setup!$C$36)+IF($V273=21,N($F273),0))-CR273,0),MAX($P273-SUM(DV273:EO273),0))</f>
        <v>0</v>
      </c>
      <c r="EQ273" s="48" t="n">
        <f aca="false">MIN(MAX((GO272*(1+GO$5/Setup!$C$36)+IF($V273=22,N($F273),0))-CS273,0),MAX($P273-SUM(DV273:EP273),0))</f>
        <v>0</v>
      </c>
      <c r="ER273" s="48" t="n">
        <f aca="false">MIN(MAX((GP272*(1+GP$5/Setup!$C$36)+IF($V273=23,N($F273),0))-CT273,0),MAX($P273-SUM(DV273:EQ273),0))</f>
        <v>0</v>
      </c>
      <c r="ES273" s="48" t="n">
        <f aca="false">MIN(MAX((GQ272*(1+GQ$5/Setup!$C$36)+IF($V273=24,N($F273),0))-CU273,0),MAX($P273-SUM(DV273:ER273),0))</f>
        <v>0</v>
      </c>
      <c r="ET273" s="48" t="n">
        <f aca="false">MIN(MAX((GR272*(1+GR$5/Setup!$C$36)+IF($V273=25,N($F273),0))-CV273,0),MAX($P273-SUM(DV273:ES273),0))</f>
        <v>0</v>
      </c>
      <c r="EU273" s="48" t="n">
        <f aca="false">MIN(MAX((GS272*(1+GS$5/Setup!$C$36)+IF($V273=26,N($F273),0))-CW273,0),MAX($P273-SUM(DV273:ET273),0))</f>
        <v>0</v>
      </c>
      <c r="EV273" s="48" t="n">
        <f aca="false">MIN(MAX((GT272*(1+GT$5/Setup!$C$36)+IF($V273=27,N($F273),0))-CX273,0),MAX($P273-SUM(DV273:EU273),0))</f>
        <v>0</v>
      </c>
      <c r="EW273" s="48" t="n">
        <f aca="false">MIN(MAX((GU272*(1+GU$5/Setup!$C$36)+IF($V273=28,N($F273),0))-CY273,0),MAX($P273-SUM(DV273:EV273),0))</f>
        <v>0</v>
      </c>
      <c r="EX273" s="48" t="n">
        <f aca="false">MIN(MAX((GV272*(1+GV$5/Setup!$C$36)+IF($V273=29,N($F273),0))-CZ273,0),MAX($P273-SUM(DV273:EW273),0))</f>
        <v>0</v>
      </c>
      <c r="EY273" s="48" t="n">
        <f aca="false">MIN(MAX((GW272*(1+GW$5/Setup!$C$36)+IF($V273=30,N($F273),0))-DA273,0),MAX($P273-SUM(DV273:EX273),0))</f>
        <v>0</v>
      </c>
      <c r="EZ273" s="48" t="n">
        <f aca="false">MIN(MAX((GX272*(1+GX$5/Setup!$C$36)+IF($V273=31,N($F273),0))-DB273,0),MAX($P273-SUM(DV273:EY273),0))</f>
        <v>0</v>
      </c>
      <c r="FA273" s="48" t="n">
        <f aca="false">MIN(MAX((GY272*(1+GY$5/Setup!$C$36)+IF($V273=32,N($F273),0))-DC273,0),MAX($P273-SUM(DV273:EZ273),0))</f>
        <v>0</v>
      </c>
      <c r="FB273" s="48" t="n">
        <f aca="false">MIN(MAX((GZ272*(1+GZ$5/Setup!$C$36)+IF($V273=33,N($F273),0))-DD273,0),MAX($P273-SUM(DV273:FA273),0))</f>
        <v>0</v>
      </c>
      <c r="FC273" s="48" t="n">
        <f aca="false">MIN(MAX((HA272*(1+HA$5/Setup!$C$36)+IF($V273=34,N($F273),0))-DE273,0),MAX($P273-SUM(DV273:FB273),0))</f>
        <v>0</v>
      </c>
      <c r="FD273" s="48" t="n">
        <f aca="false">MIN(MAX((HB272*(1+HB$5/Setup!$C$36)+IF($V273=35,N($F273),0))-DF273,0),MAX($P273-SUM(DV273:FC273),0))</f>
        <v>0</v>
      </c>
      <c r="FE273" s="48" t="n">
        <f aca="false">MIN(MAX((HC272*(1+HC$5/Setup!$C$36)+IF($V273=36,N($F273),0))-DG273,0),MAX($P273-SUM(DV273:FD273),0))</f>
        <v>0</v>
      </c>
      <c r="FF273" s="48" t="n">
        <f aca="false">MIN(MAX((HD272*(1+HD$5/Setup!$C$36)+IF($V273=37,N($F273),0))-DH273,0),MAX($P273-SUM(DV273:FE273),0))</f>
        <v>0</v>
      </c>
      <c r="FG273" s="48" t="n">
        <f aca="false">MIN(MAX((HE272*(1+HE$5/Setup!$C$36)+IF($V273=38,N($F273),0))-DI273,0),MAX($P273-SUM(DV273:FF273),0))</f>
        <v>0</v>
      </c>
      <c r="FH273" s="48" t="n">
        <f aca="false">MIN(MAX((HF272*(1+HF$5/Setup!$C$36)+IF($V273=39,N($F273),0))-DJ273,0),MAX($P273-SUM(DV273:FG273),0))</f>
        <v>0</v>
      </c>
      <c r="FI273" s="48" t="n">
        <f aca="false">MIN(MAX((HG272*(1+HG$5/Setup!$C$36)+IF($V273=40,N($F273),0))-DK273,0),MAX($P273-SUM(DV273:FH273),0))</f>
        <v>0</v>
      </c>
      <c r="FJ273" s="48" t="n">
        <f aca="false">MIN(MAX((HH272*(1+HH$5/Setup!$C$36)+IF($V273=41,N($F273),0))-DL273,0),MAX($P273-SUM(DV273:FI273),0))</f>
        <v>0</v>
      </c>
      <c r="FK273" s="48" t="n">
        <f aca="false">MIN(MAX((HI272*(1+HI$5/Setup!$C$36)+IF($V273=42,N($F273),0))-DM273,0),MAX($P273-SUM(DV273:FJ273),0))</f>
        <v>0</v>
      </c>
      <c r="FL273" s="48" t="n">
        <f aca="false">MIN(MAX((HJ272*(1+HJ$5/Setup!$C$36)+IF($V273=43,N($F273),0))-DN273,0),MAX($P273-SUM(DV273:FK273),0))</f>
        <v>0</v>
      </c>
      <c r="FM273" s="48" t="n">
        <f aca="false">MIN(MAX((HK272*(1+HK$5/Setup!$C$36)+IF($V273=44,N($F273),0))-DO273,0),MAX($P273-SUM(DV273:FL273),0))</f>
        <v>0</v>
      </c>
      <c r="FN273" s="48" t="n">
        <f aca="false">MIN(MAX((HL272*(1+HL$5/Setup!$C$36)+IF($V273=45,N($F273),0))-DP273,0),MAX($P273-SUM(DV273:FM273),0))</f>
        <v>0</v>
      </c>
      <c r="FO273" s="48" t="n">
        <f aca="false">MIN(MAX((HM272*(1+HM$5/Setup!$C$36)+IF($V273=46,N($F273),0))-DQ273,0),MAX($P273-SUM(DV273:FN273),0))</f>
        <v>0</v>
      </c>
      <c r="FP273" s="48" t="n">
        <f aca="false">MIN(MAX((HN272*(1+HN$5/Setup!$C$36)+IF($V273=47,N($F273),0))-DR273,0),MAX($P273-SUM(DV273:FO273),0))</f>
        <v>0</v>
      </c>
      <c r="FQ273" s="48" t="n">
        <f aca="false">MIN(MAX((HO272*(1+HO$5/Setup!$C$36)+IF($V273=48,N($F273),0))-DS273,0),MAX($P273-SUM(DV273:FP273),0))</f>
        <v>0</v>
      </c>
      <c r="FR273" s="48" t="n">
        <f aca="false">MIN(MAX((HP272*(1+HP$5/Setup!$C$36)+IF($V273=49,N($F273),0))-DT273,0),MAX($P273-SUM(DV273:FQ273),0))</f>
        <v>0</v>
      </c>
      <c r="FS273" s="48" t="n">
        <f aca="false">MIN(MAX((HQ272*(1+HQ$5/Setup!$C$36)+IF($V273=50,N($F273),0))-DU273,0),MAX($P273-SUM(DV273:FR273),0))</f>
        <v>0</v>
      </c>
      <c r="FT273" s="48" t="n">
        <f aca="false">IF((FT272*(1+FT$5/Setup!$C$36)+IF($V273=1,N($F273),0))-BX273-DV273&lt;0.005,0,(FT272*(1+FT$5/Setup!$C$36)+IF($V273=1,N($F273),0))-BX273-DV273)</f>
        <v>0</v>
      </c>
      <c r="FU273" s="48" t="n">
        <f aca="false">IF((FU272*(1+FU$5/Setup!$C$36)+IF($V273=2,N($F273),0))-BY273-DW273&lt;0.005,0,(FU272*(1+FU$5/Setup!$C$36)+IF($V273=2,N($F273),0))-BY273-DW273)</f>
        <v>0</v>
      </c>
      <c r="FV273" s="48" t="n">
        <f aca="false">IF((FV272*(1+FV$5/Setup!$C$36)+IF($V273=3,N($F273),0))-BZ273-DX273&lt;0.005,0,(FV272*(1+FV$5/Setup!$C$36)+IF($V273=3,N($F273),0))-BZ273-DX273)</f>
        <v>0</v>
      </c>
      <c r="FW273" s="48" t="n">
        <f aca="false">IF((FW272*(1+FW$5/Setup!$C$36)+IF($V273=4,N($F273),0))-CA273-DY273&lt;0.005,0,(FW272*(1+FW$5/Setup!$C$36)+IF($V273=4,N($F273),0))-CA273-DY273)</f>
        <v>0</v>
      </c>
      <c r="FX273" s="48" t="n">
        <f aca="false">IF((FX272*(1+FX$5/Setup!$C$36)+IF($V273=5,N($F273),0))-CB273-DZ273&lt;0.005,0,(FX272*(1+FX$5/Setup!$C$36)+IF($V273=5,N($F273),0))-CB273-DZ273)</f>
        <v>0</v>
      </c>
      <c r="FY273" s="48" t="n">
        <f aca="false">IF((FY272*(1+FY$5/Setup!$C$36)+IF($V273=6,N($F273),0))-CC273-EA273&lt;0.005,0,(FY272*(1+FY$5/Setup!$C$36)+IF($V273=6,N($F273),0))-CC273-EA273)</f>
        <v>0</v>
      </c>
      <c r="FZ273" s="48" t="n">
        <f aca="false">IF((FZ272*(1+FZ$5/Setup!$C$36)+IF($V273=7,N($F273),0))-CD273-EB273&lt;0.005,0,(FZ272*(1+FZ$5/Setup!$C$36)+IF($V273=7,N($F273),0))-CD273-EB273)</f>
        <v>0</v>
      </c>
      <c r="GA273" s="48" t="n">
        <f aca="false">IF((GA272*(1+GA$5/Setup!$C$36)+IF($V273=8,N($F273),0))-CE273-EC273&lt;0.005,0,(GA272*(1+GA$5/Setup!$C$36)+IF($V273=8,N($F273),0))-CE273-EC273)</f>
        <v>0</v>
      </c>
      <c r="GB273" s="48" t="n">
        <f aca="false">IF((GB272*(1+GB$5/Setup!$C$36)+IF($V273=9,N($F273),0))-CF273-ED273&lt;0.005,0,(GB272*(1+GB$5/Setup!$C$36)+IF($V273=9,N($F273),0))-CF273-ED273)</f>
        <v>0</v>
      </c>
      <c r="GC273" s="48" t="n">
        <f aca="false">IF((GC272*(1+GC$5/Setup!$C$36)+IF($V273=10,N($F273),0))-CG273-EE273&lt;0.005,0,(GC272*(1+GC$5/Setup!$C$36)+IF($V273=10,N($F273),0))-CG273-EE273)</f>
        <v>0</v>
      </c>
      <c r="GD273" s="48" t="n">
        <f aca="false">IF((GD272*(1+GD$5/Setup!$C$36)+IF($V273=11,N($F273),0))-CH273-EF273&lt;0.005,0,(GD272*(1+GD$5/Setup!$C$36)+IF($V273=11,N($F273),0))-CH273-EF273)</f>
        <v>0</v>
      </c>
      <c r="GE273" s="48" t="n">
        <f aca="false">IF((GE272*(1+GE$5/Setup!$C$36)+IF($V273=12,N($F273),0))-CI273-EG273&lt;0.005,0,(GE272*(1+GE$5/Setup!$C$36)+IF($V273=12,N($F273),0))-CI273-EG273)</f>
        <v>0</v>
      </c>
      <c r="GF273" s="48" t="n">
        <f aca="false">IF((GF272*(1+GF$5/Setup!$C$36)+IF($V273=13,N($F273),0))-CJ273-EH273&lt;0.005,0,(GF272*(1+GF$5/Setup!$C$36)+IF($V273=13,N($F273),0))-CJ273-EH273)</f>
        <v>0</v>
      </c>
      <c r="GG273" s="48" t="n">
        <f aca="false">IF((GG272*(1+GG$5/Setup!$C$36)+IF($V273=14,N($F273),0))-CK273-EI273&lt;0.005,0,(GG272*(1+GG$5/Setup!$C$36)+IF($V273=14,N($F273),0))-CK273-EI273)</f>
        <v>0</v>
      </c>
      <c r="GH273" s="48" t="n">
        <f aca="false">IF((GH272*(1+GH$5/Setup!$C$36)+IF($V273=15,N($F273),0))-CL273-EJ273&lt;0.005,0,(GH272*(1+GH$5/Setup!$C$36)+IF($V273=15,N($F273),0))-CL273-EJ273)</f>
        <v>0</v>
      </c>
      <c r="GI273" s="48" t="n">
        <f aca="false">IF((GI272*(1+GI$5/Setup!$C$36)+IF($V273=16,N($F273),0))-CM273-EK273&lt;0.005,0,(GI272*(1+GI$5/Setup!$C$36)+IF($V273=16,N($F273),0))-CM273-EK273)</f>
        <v>0</v>
      </c>
      <c r="GJ273" s="48" t="n">
        <f aca="false">IF((GJ272*(1+GJ$5/Setup!$C$36)+IF($V273=17,N($F273),0))-CN273-EL273&lt;0.005,0,(GJ272*(1+GJ$5/Setup!$C$36)+IF($V273=17,N($F273),0))-CN273-EL273)</f>
        <v>0</v>
      </c>
      <c r="GK273" s="48" t="n">
        <f aca="false">IF((GK272*(1+GK$5/Setup!$C$36)+IF($V273=18,N($F273),0))-CO273-EM273&lt;0.005,0,(GK272*(1+GK$5/Setup!$C$36)+IF($V273=18,N($F273),0))-CO273-EM273)</f>
        <v>0</v>
      </c>
      <c r="GL273" s="48" t="n">
        <f aca="false">IF((GL272*(1+GL$5/Setup!$C$36)+IF($V273=19,N($F273),0))-CP273-EN273&lt;0.005,0,(GL272*(1+GL$5/Setup!$C$36)+IF($V273=19,N($F273),0))-CP273-EN273)</f>
        <v>0</v>
      </c>
      <c r="GM273" s="48" t="n">
        <f aca="false">IF((GM272*(1+GM$5/Setup!$C$36)+IF($V273=20,N($F273),0))-CQ273-EO273&lt;0.005,0,(GM272*(1+GM$5/Setup!$C$36)+IF($V273=20,N($F273),0))-CQ273-EO273)</f>
        <v>0</v>
      </c>
      <c r="GN273" s="48" t="n">
        <f aca="false">IF((GN272*(1+GN$5/Setup!$C$36)+IF($V273=21,N($F273),0))-CR273-EP273&lt;0.005,0,(GN272*(1+GN$5/Setup!$C$36)+IF($V273=21,N($F273),0))-CR273-EP273)</f>
        <v>0</v>
      </c>
      <c r="GO273" s="48" t="n">
        <f aca="false">IF((GO272*(1+GO$5/Setup!$C$36)+IF($V273=22,N($F273),0))-CS273-EQ273&lt;0.005,0,(GO272*(1+GO$5/Setup!$C$36)+IF($V273=22,N($F273),0))-CS273-EQ273)</f>
        <v>0</v>
      </c>
      <c r="GP273" s="48" t="n">
        <f aca="false">IF((GP272*(1+GP$5/Setup!$C$36)+IF($V273=23,N($F273),0))-CT273-ER273&lt;0.005,0,(GP272*(1+GP$5/Setup!$C$36)+IF($V273=23,N($F273),0))-CT273-ER273)</f>
        <v>0</v>
      </c>
      <c r="GQ273" s="48" t="n">
        <f aca="false">IF((GQ272*(1+GQ$5/Setup!$C$36)+IF($V273=24,N($F273),0))-CU273-ES273&lt;0.005,0,(GQ272*(1+GQ$5/Setup!$C$36)+IF($V273=24,N($F273),0))-CU273-ES273)</f>
        <v>0</v>
      </c>
      <c r="GR273" s="48" t="n">
        <f aca="false">IF((GR272*(1+GR$5/Setup!$C$36)+IF($V273=25,N($F273),0))-CV273-ET273&lt;0.005,0,(GR272*(1+GR$5/Setup!$C$36)+IF($V273=25,N($F273),0))-CV273-ET273)</f>
        <v>0</v>
      </c>
      <c r="GS273" s="48" t="n">
        <f aca="false">IF((GS272*(1+GS$5/Setup!$C$36)+IF($V273=26,N($F273),0))-CW273-EU273&lt;0.005,0,(GS272*(1+GS$5/Setup!$C$36)+IF($V273=26,N($F273),0))-CW273-EU273)</f>
        <v>0</v>
      </c>
      <c r="GT273" s="48" t="n">
        <f aca="false">IF((GT272*(1+GT$5/Setup!$C$36)+IF($V273=27,N($F273),0))-CX273-EV273&lt;0.005,0,(GT272*(1+GT$5/Setup!$C$36)+IF($V273=27,N($F273),0))-CX273-EV273)</f>
        <v>0</v>
      </c>
      <c r="GU273" s="48" t="n">
        <f aca="false">IF((GU272*(1+GU$5/Setup!$C$36)+IF($V273=28,N($F273),0))-CY273-EW273&lt;0.005,0,(GU272*(1+GU$5/Setup!$C$36)+IF($V273=28,N($F273),0))-CY273-EW273)</f>
        <v>0</v>
      </c>
      <c r="GV273" s="48" t="n">
        <f aca="false">IF((GV272*(1+GV$5/Setup!$C$36)+IF($V273=29,N($F273),0))-CZ273-EX273&lt;0.005,0,(GV272*(1+GV$5/Setup!$C$36)+IF($V273=29,N($F273),0))-CZ273-EX273)</f>
        <v>0</v>
      </c>
      <c r="GW273" s="48" t="n">
        <f aca="false">IF((GW272*(1+GW$5/Setup!$C$36)+IF($V273=30,N($F273),0))-DA273-EY273&lt;0.005,0,(GW272*(1+GW$5/Setup!$C$36)+IF($V273=30,N($F273),0))-DA273-EY273)</f>
        <v>0</v>
      </c>
      <c r="GX273" s="48" t="n">
        <f aca="false">IF((GX272*(1+GX$5/Setup!$C$36)+IF($V273=31,N($F273),0))-DB273-EZ273&lt;0.005,0,(GX272*(1+GX$5/Setup!$C$36)+IF($V273=31,N($F273),0))-DB273-EZ273)</f>
        <v>0</v>
      </c>
      <c r="GY273" s="48" t="n">
        <f aca="false">IF((GY272*(1+GY$5/Setup!$C$36)+IF($V273=32,N($F273),0))-DC273-FA273&lt;0.005,0,(GY272*(1+GY$5/Setup!$C$36)+IF($V273=32,N($F273),0))-DC273-FA273)</f>
        <v>0</v>
      </c>
      <c r="GZ273" s="48" t="n">
        <f aca="false">IF((GZ272*(1+GZ$5/Setup!$C$36)+IF($V273=33,N($F273),0))-DD273-FB273&lt;0.005,0,(GZ272*(1+GZ$5/Setup!$C$36)+IF($V273=33,N($F273),0))-DD273-FB273)</f>
        <v>0</v>
      </c>
      <c r="HA273" s="48" t="n">
        <f aca="false">IF((HA272*(1+HA$5/Setup!$C$36)+IF($V273=34,N($F273),0))-DE273-FC273&lt;0.005,0,(HA272*(1+HA$5/Setup!$C$36)+IF($V273=34,N($F273),0))-DE273-FC273)</f>
        <v>0</v>
      </c>
      <c r="HB273" s="48" t="n">
        <f aca="false">IF((HB272*(1+HB$5/Setup!$C$36)+IF($V273=35,N($F273),0))-DF273-FD273&lt;0.005,0,(HB272*(1+HB$5/Setup!$C$36)+IF($V273=35,N($F273),0))-DF273-FD273)</f>
        <v>0</v>
      </c>
      <c r="HC273" s="48" t="n">
        <f aca="false">IF((HC272*(1+HC$5/Setup!$C$36)+IF($V273=36,N($F273),0))-DG273-FE273&lt;0.005,0,(HC272*(1+HC$5/Setup!$C$36)+IF($V273=36,N($F273),0))-DG273-FE273)</f>
        <v>0</v>
      </c>
      <c r="HD273" s="48" t="n">
        <f aca="false">IF((HD272*(1+HD$5/Setup!$C$36)+IF($V273=37,N($F273),0))-DH273-FF273&lt;0.005,0,(HD272*(1+HD$5/Setup!$C$36)+IF($V273=37,N($F273),0))-DH273-FF273)</f>
        <v>0</v>
      </c>
      <c r="HE273" s="48" t="n">
        <f aca="false">IF((HE272*(1+HE$5/Setup!$C$36)+IF($V273=38,N($F273),0))-DI273-FG273&lt;0.005,0,(HE272*(1+HE$5/Setup!$C$36)+IF($V273=38,N($F273),0))-DI273-FG273)</f>
        <v>0</v>
      </c>
      <c r="HF273" s="48" t="n">
        <f aca="false">IF((HF272*(1+HF$5/Setup!$C$36)+IF($V273=39,N($F273),0))-DJ273-FH273&lt;0.005,0,(HF272*(1+HF$5/Setup!$C$36)+IF($V273=39,N($F273),0))-DJ273-FH273)</f>
        <v>0</v>
      </c>
      <c r="HG273" s="48" t="n">
        <f aca="false">IF((HG272*(1+HG$5/Setup!$C$36)+IF($V273=40,N($F273),0))-DK273-FI273&lt;0.005,0,(HG272*(1+HG$5/Setup!$C$36)+IF($V273=40,N($F273),0))-DK273-FI273)</f>
        <v>0</v>
      </c>
      <c r="HH273" s="48" t="n">
        <f aca="false">IF((HH272*(1+HH$5/Setup!$C$36)+IF($V273=41,N($F273),0))-DL273-FJ273&lt;0.005,0,(HH272*(1+HH$5/Setup!$C$36)+IF($V273=41,N($F273),0))-DL273-FJ273)</f>
        <v>0</v>
      </c>
      <c r="HI273" s="48" t="n">
        <f aca="false">IF((HI272*(1+HI$5/Setup!$C$36)+IF($V273=42,N($F273),0))-DM273-FK273&lt;0.005,0,(HI272*(1+HI$5/Setup!$C$36)+IF($V273=42,N($F273),0))-DM273-FK273)</f>
        <v>0</v>
      </c>
      <c r="HJ273" s="48" t="n">
        <f aca="false">IF((HJ272*(1+HJ$5/Setup!$C$36)+IF($V273=43,N($F273),0))-DN273-FL273&lt;0.005,0,(HJ272*(1+HJ$5/Setup!$C$36)+IF($V273=43,N($F273),0))-DN273-FL273)</f>
        <v>0</v>
      </c>
      <c r="HK273" s="48" t="n">
        <f aca="false">IF((HK272*(1+HK$5/Setup!$C$36)+IF($V273=44,N($F273),0))-DO273-FM273&lt;0.005,0,(HK272*(1+HK$5/Setup!$C$36)+IF($V273=44,N($F273),0))-DO273-FM273)</f>
        <v>0</v>
      </c>
      <c r="HL273" s="48" t="n">
        <f aca="false">IF((HL272*(1+HL$5/Setup!$C$36)+IF($V273=45,N($F273),0))-DP273-FN273&lt;0.005,0,(HL272*(1+HL$5/Setup!$C$36)+IF($V273=45,N($F273),0))-DP273-FN273)</f>
        <v>0</v>
      </c>
      <c r="HM273" s="48" t="n">
        <f aca="false">IF((HM272*(1+HM$5/Setup!$C$36)+IF($V273=46,N($F273),0))-DQ273-FO273&lt;0.005,0,(HM272*(1+HM$5/Setup!$C$36)+IF($V273=46,N($F273),0))-DQ273-FO273)</f>
        <v>0</v>
      </c>
      <c r="HN273" s="48" t="n">
        <f aca="false">IF((HN272*(1+HN$5/Setup!$C$36)+IF($V273=47,N($F273),0))-DR273-FP273&lt;0.005,0,(HN272*(1+HN$5/Setup!$C$36)+IF($V273=47,N($F273),0))-DR273-FP273)</f>
        <v>0</v>
      </c>
      <c r="HO273" s="48" t="n">
        <f aca="false">IF((HO272*(1+HO$5/Setup!$C$36)+IF($V273=48,N($F273),0))-DS273-FQ273&lt;0.005,0,(HO272*(1+HO$5/Setup!$C$36)+IF($V273=48,N($F273),0))-DS273-FQ273)</f>
        <v>0</v>
      </c>
      <c r="HP273" s="48" t="n">
        <f aca="false">IF((HP272*(1+HP$5/Setup!$C$36)+IF($V273=49,N($F273),0))-DT273-FR273&lt;0.005,0,(HP272*(1+HP$5/Setup!$C$36)+IF($V273=49,N($F273),0))-DT273-FR273)</f>
        <v>0</v>
      </c>
      <c r="HQ273" s="48" t="n">
        <f aca="false">IF((HQ272*(1+HQ$5/Setup!$C$36)+IF($V273=50,N($F273),0))-DU273-FS273&lt;0.005,0,(HQ272*(1+HQ$5/Setup!$C$36)+IF($V273=50,N($F273),0))-DU273-FS273)</f>
        <v>0</v>
      </c>
    </row>
    <row r="274" customFormat="false" ht="15" hidden="false" customHeight="false" outlineLevel="0" collapsed="false">
      <c r="A274" s="44" t="n">
        <v>266</v>
      </c>
      <c r="B274" s="45" t="n">
        <f aca="false">IF(Setup!$C$7="Every month",EDATE(Setup!$C$8,($A274-1)),IF(Setup!$C$7="Twice a month",DATE(YEAR(Setup!$C$8),MONTH(Setup!$C$8)+INT((($A274-1)+Setup!$C$41)/2),MIN(IF(MOD(($A274-1)+Setup!$C$41,2)=0,Setup!$C$39,Setup!$C$40),DAY(EOMONTH(DATE(YEAR(Setup!$C$8),MONTH(Setup!$C$8)+INT((($A274-1)+Setup!$C$41)/2),1),0)))),Setup!$C$8+($A274-1)*IF(Setup!$C$7="Every week",7,14)))</f>
        <v>50035</v>
      </c>
      <c r="C274" s="45" t="n">
        <f aca="false">IF(Setup!$C$7="Every month",EDATE(Setup!$C$8,$A274),IF(Setup!$C$7="Twice a month",DATE(YEAR(Setup!$C$8),MONTH(Setup!$C$8)+INT(($A274+Setup!$C$41)/2),MIN(IF(MOD($A274+Setup!$C$41,2)=0,Setup!$C$39,Setup!$C$40),DAY(EOMONTH(DATE(YEAR(Setup!$C$8),MONTH(Setup!$C$8)+INT(($A274+Setup!$C$41)/2),1),0)))),Setup!$C$8+$A274*IF(Setup!$C$7="Every week",7,14)))</f>
        <v>50049</v>
      </c>
      <c r="D274" s="46"/>
      <c r="E274" s="47"/>
      <c r="F274" s="47"/>
      <c r="G274" s="47"/>
      <c r="H274" s="47"/>
      <c r="I274" s="48" t="n">
        <f aca="false">N(Setup!$C$11)+N(E274)</f>
        <v>100</v>
      </c>
      <c r="J274" s="48" t="n">
        <f aca="false">MIN(Setup!$C$37,MAX(I274,0))</f>
        <v>9.23076923076923</v>
      </c>
      <c r="K274" s="48" t="n">
        <f aca="false">MIN(MAX(N(Setup!$C$14)-L273,0),MAX(I274-J274,0))</f>
        <v>0</v>
      </c>
      <c r="L274" s="48" t="n">
        <f aca="false">L273+K274-N(G274)</f>
        <v>500</v>
      </c>
      <c r="M274" s="48" t="n">
        <f aca="false">M273+J274-N(H274)</f>
        <v>2455.38461538462</v>
      </c>
      <c r="N274" s="48" t="n">
        <f aca="false">SUM(BX274:DU274)</f>
        <v>0</v>
      </c>
      <c r="O274" s="48" t="n">
        <f aca="false">SUM(Z274:BW274)-N274</f>
        <v>0</v>
      </c>
      <c r="P274" s="48" t="n">
        <f aca="false">MAX(I274-J274-K274,0)+O274</f>
        <v>90.7692307692308</v>
      </c>
      <c r="Q274" s="48" t="n">
        <f aca="false">SUM(DV274:FS274)</f>
        <v>0</v>
      </c>
      <c r="R274" s="49" t="n">
        <f aca="false">N274+J274+K274+Q274</f>
        <v>9.23076923076923</v>
      </c>
      <c r="S274" s="48" t="n">
        <f aca="false">T274-T273-N(F274)+N274+Q274</f>
        <v>0</v>
      </c>
      <c r="T274" s="49" t="n">
        <f aca="false">SUM(FT274:HQ274)</f>
        <v>0</v>
      </c>
      <c r="U274" s="44" t="str">
        <f aca="false">IF(T273&lt;0.005,"",INDEX(Helpers!$C$2:$C$51,IF(_xlfn.MINIFS($DV$6:$FS$6,DV274:FS274,"&gt;0.005")=0,V274,_xlfn.MINIFS($DV$6:$FS$6,DV274:FS274,"&gt;0.005"))))</f>
        <v/>
      </c>
      <c r="V274" s="44" t="n">
        <f aca="false">IF(_xlfn.MINIFS($FT$6:$HQ$6,FT273:HQ273,"&gt;0.005")=0,1,_xlfn.MINIFS($FT$6:$HQ$6,FT273:HQ273,"&gt;0.005"))</f>
        <v>1</v>
      </c>
      <c r="W274" s="44" t="n">
        <f aca="false">IF(AND(D274&lt;&gt;"Paid",T273&gt;0.005),1,0)</f>
        <v>0</v>
      </c>
      <c r="X274" s="48" t="n">
        <f aca="false">SUMPRODUCT(((Helpers!$G$2:$G$51*(1+(Helpers!$D$2:$D$51+0.000000001)/12)^(($B274-Setup!$C$8)/(365.25/12))-Helpers!$E$2:$E$51*((1+(Helpers!$D$2:$D$51+0.000000001)/12)^(($B274-Setup!$C$8)/(365.25/12))-1)/((Helpers!$D$2:$D$51+0.000000001)/12))&gt;0)*(Helpers!$G$2:$G$51*(1+(Helpers!$D$2:$D$51+0.000000001)/12)^(($B274-Setup!$C$8)/(365.25/12))-Helpers!$E$2:$E$51*((1+(Helpers!$D$2:$D$51+0.000000001)/12)^(($B274-Setup!$C$8)/(365.25/12))-1)/((Helpers!$D$2:$D$51+0.000000001)/12)))</f>
        <v>0</v>
      </c>
      <c r="Y274" s="48"/>
      <c r="Z274" s="48" t="n">
        <f aca="false">IF(OR(N(Z$5)=0,Z$6=""),0,Z$5*((DATE(YEAR($B274),MONTH($B274),MIN(Z$6,DAY(EOMONTH($B274,0))))&gt;=$B274)*(DATE(YEAR($B274),MONTH($B274),MIN(Z$6,DAY(EOMONTH($B274,0))))&lt;$C274)+(DATE(YEAR($B274),MONTH($B274)+1,MIN(Z$6,DAY(EOMONTH($B274,1))))&gt;=$B274)*(DATE(YEAR($B274),MONTH($B274)+1,MIN(Z$6,DAY(EOMONTH($B274,1))))&lt;$C274)))</f>
        <v>0</v>
      </c>
      <c r="AA274" s="48" t="n">
        <f aca="false">IF(OR(N(AA$5)=0,AA$6=""),0,AA$5*((DATE(YEAR($B274),MONTH($B274),MIN(AA$6,DAY(EOMONTH($B274,0))))&gt;=$B274)*(DATE(YEAR($B274),MONTH($B274),MIN(AA$6,DAY(EOMONTH($B274,0))))&lt;$C274)+(DATE(YEAR($B274),MONTH($B274)+1,MIN(AA$6,DAY(EOMONTH($B274,1))))&gt;=$B274)*(DATE(YEAR($B274),MONTH($B274)+1,MIN(AA$6,DAY(EOMONTH($B274,1))))&lt;$C274)))</f>
        <v>0</v>
      </c>
      <c r="AB274" s="48" t="n">
        <f aca="false">IF(OR(N(AB$5)=0,AB$6=""),0,AB$5*((DATE(YEAR($B274),MONTH($B274),MIN(AB$6,DAY(EOMONTH($B274,0))))&gt;=$B274)*(DATE(YEAR($B274),MONTH($B274),MIN(AB$6,DAY(EOMONTH($B274,0))))&lt;$C274)+(DATE(YEAR($B274),MONTH($B274)+1,MIN(AB$6,DAY(EOMONTH($B274,1))))&gt;=$B274)*(DATE(YEAR($B274),MONTH($B274)+1,MIN(AB$6,DAY(EOMONTH($B274,1))))&lt;$C274)))</f>
        <v>0</v>
      </c>
      <c r="AC274" s="48" t="n">
        <f aca="false">IF(OR(N(AC$5)=0,AC$6=""),0,AC$5*((DATE(YEAR($B274),MONTH($B274),MIN(AC$6,DAY(EOMONTH($B274,0))))&gt;=$B274)*(DATE(YEAR($B274),MONTH($B274),MIN(AC$6,DAY(EOMONTH($B274,0))))&lt;$C274)+(DATE(YEAR($B274),MONTH($B274)+1,MIN(AC$6,DAY(EOMONTH($B274,1))))&gt;=$B274)*(DATE(YEAR($B274),MONTH($B274)+1,MIN(AC$6,DAY(EOMONTH($B274,1))))&lt;$C274)))</f>
        <v>0</v>
      </c>
      <c r="AD274" s="48" t="n">
        <f aca="false">IF(OR(N(AD$5)=0,AD$6=""),0,AD$5*((DATE(YEAR($B274),MONTH($B274),MIN(AD$6,DAY(EOMONTH($B274,0))))&gt;=$B274)*(DATE(YEAR($B274),MONTH($B274),MIN(AD$6,DAY(EOMONTH($B274,0))))&lt;$C274)+(DATE(YEAR($B274),MONTH($B274)+1,MIN(AD$6,DAY(EOMONTH($B274,1))))&gt;=$B274)*(DATE(YEAR($B274),MONTH($B274)+1,MIN(AD$6,DAY(EOMONTH($B274,1))))&lt;$C274)))</f>
        <v>0</v>
      </c>
      <c r="AE274" s="48" t="n">
        <f aca="false">IF(OR(N(AE$5)=0,AE$6=""),0,AE$5*((DATE(YEAR($B274),MONTH($B274),MIN(AE$6,DAY(EOMONTH($B274,0))))&gt;=$B274)*(DATE(YEAR($B274),MONTH($B274),MIN(AE$6,DAY(EOMONTH($B274,0))))&lt;$C274)+(DATE(YEAR($B274),MONTH($B274)+1,MIN(AE$6,DAY(EOMONTH($B274,1))))&gt;=$B274)*(DATE(YEAR($B274),MONTH($B274)+1,MIN(AE$6,DAY(EOMONTH($B274,1))))&lt;$C274)))</f>
        <v>0</v>
      </c>
      <c r="AF274" s="48" t="n">
        <f aca="false">IF(OR(N(AF$5)=0,AF$6=""),0,AF$5*((DATE(YEAR($B274),MONTH($B274),MIN(AF$6,DAY(EOMONTH($B274,0))))&gt;=$B274)*(DATE(YEAR($B274),MONTH($B274),MIN(AF$6,DAY(EOMONTH($B274,0))))&lt;$C274)+(DATE(YEAR($B274),MONTH($B274)+1,MIN(AF$6,DAY(EOMONTH($B274,1))))&gt;=$B274)*(DATE(YEAR($B274),MONTH($B274)+1,MIN(AF$6,DAY(EOMONTH($B274,1))))&lt;$C274)))</f>
        <v>0</v>
      </c>
      <c r="AG274" s="48" t="n">
        <f aca="false">IF(OR(N(AG$5)=0,AG$6=""),0,AG$5*((DATE(YEAR($B274),MONTH($B274),MIN(AG$6,DAY(EOMONTH($B274,0))))&gt;=$B274)*(DATE(YEAR($B274),MONTH($B274),MIN(AG$6,DAY(EOMONTH($B274,0))))&lt;$C274)+(DATE(YEAR($B274),MONTH($B274)+1,MIN(AG$6,DAY(EOMONTH($B274,1))))&gt;=$B274)*(DATE(YEAR($B274),MONTH($B274)+1,MIN(AG$6,DAY(EOMONTH($B274,1))))&lt;$C274)))</f>
        <v>0</v>
      </c>
      <c r="AH274" s="48" t="n">
        <f aca="false">IF(OR(N(AH$5)=0,AH$6=""),0,AH$5*((DATE(YEAR($B274),MONTH($B274),MIN(AH$6,DAY(EOMONTH($B274,0))))&gt;=$B274)*(DATE(YEAR($B274),MONTH($B274),MIN(AH$6,DAY(EOMONTH($B274,0))))&lt;$C274)+(DATE(YEAR($B274),MONTH($B274)+1,MIN(AH$6,DAY(EOMONTH($B274,1))))&gt;=$B274)*(DATE(YEAR($B274),MONTH($B274)+1,MIN(AH$6,DAY(EOMONTH($B274,1))))&lt;$C274)))</f>
        <v>0</v>
      </c>
      <c r="AI274" s="48" t="n">
        <f aca="false">IF(OR(N(AI$5)=0,AI$6=""),0,AI$5*((DATE(YEAR($B274),MONTH($B274),MIN(AI$6,DAY(EOMONTH($B274,0))))&gt;=$B274)*(DATE(YEAR($B274),MONTH($B274),MIN(AI$6,DAY(EOMONTH($B274,0))))&lt;$C274)+(DATE(YEAR($B274),MONTH($B274)+1,MIN(AI$6,DAY(EOMONTH($B274,1))))&gt;=$B274)*(DATE(YEAR($B274),MONTH($B274)+1,MIN(AI$6,DAY(EOMONTH($B274,1))))&lt;$C274)))</f>
        <v>0</v>
      </c>
      <c r="AJ274" s="48" t="n">
        <f aca="false">IF(OR(N(AJ$5)=0,AJ$6=""),0,AJ$5*((DATE(YEAR($B274),MONTH($B274),MIN(AJ$6,DAY(EOMONTH($B274,0))))&gt;=$B274)*(DATE(YEAR($B274),MONTH($B274),MIN(AJ$6,DAY(EOMONTH($B274,0))))&lt;$C274)+(DATE(YEAR($B274),MONTH($B274)+1,MIN(AJ$6,DAY(EOMONTH($B274,1))))&gt;=$B274)*(DATE(YEAR($B274),MONTH($B274)+1,MIN(AJ$6,DAY(EOMONTH($B274,1))))&lt;$C274)))</f>
        <v>0</v>
      </c>
      <c r="AK274" s="48" t="n">
        <f aca="false">IF(OR(N(AK$5)=0,AK$6=""),0,AK$5*((DATE(YEAR($B274),MONTH($B274),MIN(AK$6,DAY(EOMONTH($B274,0))))&gt;=$B274)*(DATE(YEAR($B274),MONTH($B274),MIN(AK$6,DAY(EOMONTH($B274,0))))&lt;$C274)+(DATE(YEAR($B274),MONTH($B274)+1,MIN(AK$6,DAY(EOMONTH($B274,1))))&gt;=$B274)*(DATE(YEAR($B274),MONTH($B274)+1,MIN(AK$6,DAY(EOMONTH($B274,1))))&lt;$C274)))</f>
        <v>0</v>
      </c>
      <c r="AL274" s="48" t="n">
        <f aca="false">IF(OR(N(AL$5)=0,AL$6=""),0,AL$5*((DATE(YEAR($B274),MONTH($B274),MIN(AL$6,DAY(EOMONTH($B274,0))))&gt;=$B274)*(DATE(YEAR($B274),MONTH($B274),MIN(AL$6,DAY(EOMONTH($B274,0))))&lt;$C274)+(DATE(YEAR($B274),MONTH($B274)+1,MIN(AL$6,DAY(EOMONTH($B274,1))))&gt;=$B274)*(DATE(YEAR($B274),MONTH($B274)+1,MIN(AL$6,DAY(EOMONTH($B274,1))))&lt;$C274)))</f>
        <v>0</v>
      </c>
      <c r="AM274" s="48" t="n">
        <f aca="false">IF(OR(N(AM$5)=0,AM$6=""),0,AM$5*((DATE(YEAR($B274),MONTH($B274),MIN(AM$6,DAY(EOMONTH($B274,0))))&gt;=$B274)*(DATE(YEAR($B274),MONTH($B274),MIN(AM$6,DAY(EOMONTH($B274,0))))&lt;$C274)+(DATE(YEAR($B274),MONTH($B274)+1,MIN(AM$6,DAY(EOMONTH($B274,1))))&gt;=$B274)*(DATE(YEAR($B274),MONTH($B274)+1,MIN(AM$6,DAY(EOMONTH($B274,1))))&lt;$C274)))</f>
        <v>0</v>
      </c>
      <c r="AN274" s="48" t="n">
        <f aca="false">IF(OR(N(AN$5)=0,AN$6=""),0,AN$5*((DATE(YEAR($B274),MONTH($B274),MIN(AN$6,DAY(EOMONTH($B274,0))))&gt;=$B274)*(DATE(YEAR($B274),MONTH($B274),MIN(AN$6,DAY(EOMONTH($B274,0))))&lt;$C274)+(DATE(YEAR($B274),MONTH($B274)+1,MIN(AN$6,DAY(EOMONTH($B274,1))))&gt;=$B274)*(DATE(YEAR($B274),MONTH($B274)+1,MIN(AN$6,DAY(EOMONTH($B274,1))))&lt;$C274)))</f>
        <v>0</v>
      </c>
      <c r="AO274" s="48" t="n">
        <f aca="false">IF(OR(N(AO$5)=0,AO$6=""),0,AO$5*((DATE(YEAR($B274),MONTH($B274),MIN(AO$6,DAY(EOMONTH($B274,0))))&gt;=$B274)*(DATE(YEAR($B274),MONTH($B274),MIN(AO$6,DAY(EOMONTH($B274,0))))&lt;$C274)+(DATE(YEAR($B274),MONTH($B274)+1,MIN(AO$6,DAY(EOMONTH($B274,1))))&gt;=$B274)*(DATE(YEAR($B274),MONTH($B274)+1,MIN(AO$6,DAY(EOMONTH($B274,1))))&lt;$C274)))</f>
        <v>0</v>
      </c>
      <c r="AP274" s="48" t="n">
        <f aca="false">IF(OR(N(AP$5)=0,AP$6=""),0,AP$5*((DATE(YEAR($B274),MONTH($B274),MIN(AP$6,DAY(EOMONTH($B274,0))))&gt;=$B274)*(DATE(YEAR($B274),MONTH($B274),MIN(AP$6,DAY(EOMONTH($B274,0))))&lt;$C274)+(DATE(YEAR($B274),MONTH($B274)+1,MIN(AP$6,DAY(EOMONTH($B274,1))))&gt;=$B274)*(DATE(YEAR($B274),MONTH($B274)+1,MIN(AP$6,DAY(EOMONTH($B274,1))))&lt;$C274)))</f>
        <v>0</v>
      </c>
      <c r="AQ274" s="48" t="n">
        <f aca="false">IF(OR(N(AQ$5)=0,AQ$6=""),0,AQ$5*((DATE(YEAR($B274),MONTH($B274),MIN(AQ$6,DAY(EOMONTH($B274,0))))&gt;=$B274)*(DATE(YEAR($B274),MONTH($B274),MIN(AQ$6,DAY(EOMONTH($B274,0))))&lt;$C274)+(DATE(YEAR($B274),MONTH($B274)+1,MIN(AQ$6,DAY(EOMONTH($B274,1))))&gt;=$B274)*(DATE(YEAR($B274),MONTH($B274)+1,MIN(AQ$6,DAY(EOMONTH($B274,1))))&lt;$C274)))</f>
        <v>0</v>
      </c>
      <c r="AR274" s="48" t="n">
        <f aca="false">IF(OR(N(AR$5)=0,AR$6=""),0,AR$5*((DATE(YEAR($B274),MONTH($B274),MIN(AR$6,DAY(EOMONTH($B274,0))))&gt;=$B274)*(DATE(YEAR($B274),MONTH($B274),MIN(AR$6,DAY(EOMONTH($B274,0))))&lt;$C274)+(DATE(YEAR($B274),MONTH($B274)+1,MIN(AR$6,DAY(EOMONTH($B274,1))))&gt;=$B274)*(DATE(YEAR($B274),MONTH($B274)+1,MIN(AR$6,DAY(EOMONTH($B274,1))))&lt;$C274)))</f>
        <v>0</v>
      </c>
      <c r="AS274" s="48" t="n">
        <f aca="false">IF(OR(N(AS$5)=0,AS$6=""),0,AS$5*((DATE(YEAR($B274),MONTH($B274),MIN(AS$6,DAY(EOMONTH($B274,0))))&gt;=$B274)*(DATE(YEAR($B274),MONTH($B274),MIN(AS$6,DAY(EOMONTH($B274,0))))&lt;$C274)+(DATE(YEAR($B274),MONTH($B274)+1,MIN(AS$6,DAY(EOMONTH($B274,1))))&gt;=$B274)*(DATE(YEAR($B274),MONTH($B274)+1,MIN(AS$6,DAY(EOMONTH($B274,1))))&lt;$C274)))</f>
        <v>0</v>
      </c>
      <c r="AT274" s="48" t="n">
        <f aca="false">IF(OR(N(AT$5)=0,AT$6=""),0,AT$5*((DATE(YEAR($B274),MONTH($B274),MIN(AT$6,DAY(EOMONTH($B274,0))))&gt;=$B274)*(DATE(YEAR($B274),MONTH($B274),MIN(AT$6,DAY(EOMONTH($B274,0))))&lt;$C274)+(DATE(YEAR($B274),MONTH($B274)+1,MIN(AT$6,DAY(EOMONTH($B274,1))))&gt;=$B274)*(DATE(YEAR($B274),MONTH($B274)+1,MIN(AT$6,DAY(EOMONTH($B274,1))))&lt;$C274)))</f>
        <v>0</v>
      </c>
      <c r="AU274" s="48" t="n">
        <f aca="false">IF(OR(N(AU$5)=0,AU$6=""),0,AU$5*((DATE(YEAR($B274),MONTH($B274),MIN(AU$6,DAY(EOMONTH($B274,0))))&gt;=$B274)*(DATE(YEAR($B274),MONTH($B274),MIN(AU$6,DAY(EOMONTH($B274,0))))&lt;$C274)+(DATE(YEAR($B274),MONTH($B274)+1,MIN(AU$6,DAY(EOMONTH($B274,1))))&gt;=$B274)*(DATE(YEAR($B274),MONTH($B274)+1,MIN(AU$6,DAY(EOMONTH($B274,1))))&lt;$C274)))</f>
        <v>0</v>
      </c>
      <c r="AV274" s="48" t="n">
        <f aca="false">IF(OR(N(AV$5)=0,AV$6=""),0,AV$5*((DATE(YEAR($B274),MONTH($B274),MIN(AV$6,DAY(EOMONTH($B274,0))))&gt;=$B274)*(DATE(YEAR($B274),MONTH($B274),MIN(AV$6,DAY(EOMONTH($B274,0))))&lt;$C274)+(DATE(YEAR($B274),MONTH($B274)+1,MIN(AV$6,DAY(EOMONTH($B274,1))))&gt;=$B274)*(DATE(YEAR($B274),MONTH($B274)+1,MIN(AV$6,DAY(EOMONTH($B274,1))))&lt;$C274)))</f>
        <v>0</v>
      </c>
      <c r="AW274" s="48" t="n">
        <f aca="false">IF(OR(N(AW$5)=0,AW$6=""),0,AW$5*((DATE(YEAR($B274),MONTH($B274),MIN(AW$6,DAY(EOMONTH($B274,0))))&gt;=$B274)*(DATE(YEAR($B274),MONTH($B274),MIN(AW$6,DAY(EOMONTH($B274,0))))&lt;$C274)+(DATE(YEAR($B274),MONTH($B274)+1,MIN(AW$6,DAY(EOMONTH($B274,1))))&gt;=$B274)*(DATE(YEAR($B274),MONTH($B274)+1,MIN(AW$6,DAY(EOMONTH($B274,1))))&lt;$C274)))</f>
        <v>0</v>
      </c>
      <c r="AX274" s="48" t="n">
        <f aca="false">IF(OR(N(AX$5)=0,AX$6=""),0,AX$5*((DATE(YEAR($B274),MONTH($B274),MIN(AX$6,DAY(EOMONTH($B274,0))))&gt;=$B274)*(DATE(YEAR($B274),MONTH($B274),MIN(AX$6,DAY(EOMONTH($B274,0))))&lt;$C274)+(DATE(YEAR($B274),MONTH($B274)+1,MIN(AX$6,DAY(EOMONTH($B274,1))))&gt;=$B274)*(DATE(YEAR($B274),MONTH($B274)+1,MIN(AX$6,DAY(EOMONTH($B274,1))))&lt;$C274)))</f>
        <v>0</v>
      </c>
      <c r="AY274" s="48" t="n">
        <f aca="false">IF(OR(N(AY$5)=0,AY$6=""),0,AY$5*((DATE(YEAR($B274),MONTH($B274),MIN(AY$6,DAY(EOMONTH($B274,0))))&gt;=$B274)*(DATE(YEAR($B274),MONTH($B274),MIN(AY$6,DAY(EOMONTH($B274,0))))&lt;$C274)+(DATE(YEAR($B274),MONTH($B274)+1,MIN(AY$6,DAY(EOMONTH($B274,1))))&gt;=$B274)*(DATE(YEAR($B274),MONTH($B274)+1,MIN(AY$6,DAY(EOMONTH($B274,1))))&lt;$C274)))</f>
        <v>0</v>
      </c>
      <c r="AZ274" s="48" t="n">
        <f aca="false">IF(OR(N(AZ$5)=0,AZ$6=""),0,AZ$5*((DATE(YEAR($B274),MONTH($B274),MIN(AZ$6,DAY(EOMONTH($B274,0))))&gt;=$B274)*(DATE(YEAR($B274),MONTH($B274),MIN(AZ$6,DAY(EOMONTH($B274,0))))&lt;$C274)+(DATE(YEAR($B274),MONTH($B274)+1,MIN(AZ$6,DAY(EOMONTH($B274,1))))&gt;=$B274)*(DATE(YEAR($B274),MONTH($B274)+1,MIN(AZ$6,DAY(EOMONTH($B274,1))))&lt;$C274)))</f>
        <v>0</v>
      </c>
      <c r="BA274" s="48" t="n">
        <f aca="false">IF(OR(N(BA$5)=0,BA$6=""),0,BA$5*((DATE(YEAR($B274),MONTH($B274),MIN(BA$6,DAY(EOMONTH($B274,0))))&gt;=$B274)*(DATE(YEAR($B274),MONTH($B274),MIN(BA$6,DAY(EOMONTH($B274,0))))&lt;$C274)+(DATE(YEAR($B274),MONTH($B274)+1,MIN(BA$6,DAY(EOMONTH($B274,1))))&gt;=$B274)*(DATE(YEAR($B274),MONTH($B274)+1,MIN(BA$6,DAY(EOMONTH($B274,1))))&lt;$C274)))</f>
        <v>0</v>
      </c>
      <c r="BB274" s="48" t="n">
        <f aca="false">IF(OR(N(BB$5)=0,BB$6=""),0,BB$5*((DATE(YEAR($B274),MONTH($B274),MIN(BB$6,DAY(EOMONTH($B274,0))))&gt;=$B274)*(DATE(YEAR($B274),MONTH($B274),MIN(BB$6,DAY(EOMONTH($B274,0))))&lt;$C274)+(DATE(YEAR($B274),MONTH($B274)+1,MIN(BB$6,DAY(EOMONTH($B274,1))))&gt;=$B274)*(DATE(YEAR($B274),MONTH($B274)+1,MIN(BB$6,DAY(EOMONTH($B274,1))))&lt;$C274)))</f>
        <v>0</v>
      </c>
      <c r="BC274" s="48" t="n">
        <f aca="false">IF(OR(N(BC$5)=0,BC$6=""),0,BC$5*((DATE(YEAR($B274),MONTH($B274),MIN(BC$6,DAY(EOMONTH($B274,0))))&gt;=$B274)*(DATE(YEAR($B274),MONTH($B274),MIN(BC$6,DAY(EOMONTH($B274,0))))&lt;$C274)+(DATE(YEAR($B274),MONTH($B274)+1,MIN(BC$6,DAY(EOMONTH($B274,1))))&gt;=$B274)*(DATE(YEAR($B274),MONTH($B274)+1,MIN(BC$6,DAY(EOMONTH($B274,1))))&lt;$C274)))</f>
        <v>0</v>
      </c>
      <c r="BD274" s="48" t="n">
        <f aca="false">IF(OR(N(BD$5)=0,BD$6=""),0,BD$5*((DATE(YEAR($B274),MONTH($B274),MIN(BD$6,DAY(EOMONTH($B274,0))))&gt;=$B274)*(DATE(YEAR($B274),MONTH($B274),MIN(BD$6,DAY(EOMONTH($B274,0))))&lt;$C274)+(DATE(YEAR($B274),MONTH($B274)+1,MIN(BD$6,DAY(EOMONTH($B274,1))))&gt;=$B274)*(DATE(YEAR($B274),MONTH($B274)+1,MIN(BD$6,DAY(EOMONTH($B274,1))))&lt;$C274)))</f>
        <v>0</v>
      </c>
      <c r="BE274" s="48" t="n">
        <f aca="false">IF(OR(N(BE$5)=0,BE$6=""),0,BE$5*((DATE(YEAR($B274),MONTH($B274),MIN(BE$6,DAY(EOMONTH($B274,0))))&gt;=$B274)*(DATE(YEAR($B274),MONTH($B274),MIN(BE$6,DAY(EOMONTH($B274,0))))&lt;$C274)+(DATE(YEAR($B274),MONTH($B274)+1,MIN(BE$6,DAY(EOMONTH($B274,1))))&gt;=$B274)*(DATE(YEAR($B274),MONTH($B274)+1,MIN(BE$6,DAY(EOMONTH($B274,1))))&lt;$C274)))</f>
        <v>0</v>
      </c>
      <c r="BF274" s="48" t="n">
        <f aca="false">IF(OR(N(BF$5)=0,BF$6=""),0,BF$5*((DATE(YEAR($B274),MONTH($B274),MIN(BF$6,DAY(EOMONTH($B274,0))))&gt;=$B274)*(DATE(YEAR($B274),MONTH($B274),MIN(BF$6,DAY(EOMONTH($B274,0))))&lt;$C274)+(DATE(YEAR($B274),MONTH($B274)+1,MIN(BF$6,DAY(EOMONTH($B274,1))))&gt;=$B274)*(DATE(YEAR($B274),MONTH($B274)+1,MIN(BF$6,DAY(EOMONTH($B274,1))))&lt;$C274)))</f>
        <v>0</v>
      </c>
      <c r="BG274" s="48" t="n">
        <f aca="false">IF(OR(N(BG$5)=0,BG$6=""),0,BG$5*((DATE(YEAR($B274),MONTH($B274),MIN(BG$6,DAY(EOMONTH($B274,0))))&gt;=$B274)*(DATE(YEAR($B274),MONTH($B274),MIN(BG$6,DAY(EOMONTH($B274,0))))&lt;$C274)+(DATE(YEAR($B274),MONTH($B274)+1,MIN(BG$6,DAY(EOMONTH($B274,1))))&gt;=$B274)*(DATE(YEAR($B274),MONTH($B274)+1,MIN(BG$6,DAY(EOMONTH($B274,1))))&lt;$C274)))</f>
        <v>0</v>
      </c>
      <c r="BH274" s="48" t="n">
        <f aca="false">IF(OR(N(BH$5)=0,BH$6=""),0,BH$5*((DATE(YEAR($B274),MONTH($B274),MIN(BH$6,DAY(EOMONTH($B274,0))))&gt;=$B274)*(DATE(YEAR($B274),MONTH($B274),MIN(BH$6,DAY(EOMONTH($B274,0))))&lt;$C274)+(DATE(YEAR($B274),MONTH($B274)+1,MIN(BH$6,DAY(EOMONTH($B274,1))))&gt;=$B274)*(DATE(YEAR($B274),MONTH($B274)+1,MIN(BH$6,DAY(EOMONTH($B274,1))))&lt;$C274)))</f>
        <v>0</v>
      </c>
      <c r="BI274" s="48" t="n">
        <f aca="false">IF(OR(N(BI$5)=0,BI$6=""),0,BI$5*((DATE(YEAR($B274),MONTH($B274),MIN(BI$6,DAY(EOMONTH($B274,0))))&gt;=$B274)*(DATE(YEAR($B274),MONTH($B274),MIN(BI$6,DAY(EOMONTH($B274,0))))&lt;$C274)+(DATE(YEAR($B274),MONTH($B274)+1,MIN(BI$6,DAY(EOMONTH($B274,1))))&gt;=$B274)*(DATE(YEAR($B274),MONTH($B274)+1,MIN(BI$6,DAY(EOMONTH($B274,1))))&lt;$C274)))</f>
        <v>0</v>
      </c>
      <c r="BJ274" s="48" t="n">
        <f aca="false">IF(OR(N(BJ$5)=0,BJ$6=""),0,BJ$5*((DATE(YEAR($B274),MONTH($B274),MIN(BJ$6,DAY(EOMONTH($B274,0))))&gt;=$B274)*(DATE(YEAR($B274),MONTH($B274),MIN(BJ$6,DAY(EOMONTH($B274,0))))&lt;$C274)+(DATE(YEAR($B274),MONTH($B274)+1,MIN(BJ$6,DAY(EOMONTH($B274,1))))&gt;=$B274)*(DATE(YEAR($B274),MONTH($B274)+1,MIN(BJ$6,DAY(EOMONTH($B274,1))))&lt;$C274)))</f>
        <v>0</v>
      </c>
      <c r="BK274" s="48" t="n">
        <f aca="false">IF(OR(N(BK$5)=0,BK$6=""),0,BK$5*((DATE(YEAR($B274),MONTH($B274),MIN(BK$6,DAY(EOMONTH($B274,0))))&gt;=$B274)*(DATE(YEAR($B274),MONTH($B274),MIN(BK$6,DAY(EOMONTH($B274,0))))&lt;$C274)+(DATE(YEAR($B274),MONTH($B274)+1,MIN(BK$6,DAY(EOMONTH($B274,1))))&gt;=$B274)*(DATE(YEAR($B274),MONTH($B274)+1,MIN(BK$6,DAY(EOMONTH($B274,1))))&lt;$C274)))</f>
        <v>0</v>
      </c>
      <c r="BL274" s="48" t="n">
        <f aca="false">IF(OR(N(BL$5)=0,BL$6=""),0,BL$5*((DATE(YEAR($B274),MONTH($B274),MIN(BL$6,DAY(EOMONTH($B274,0))))&gt;=$B274)*(DATE(YEAR($B274),MONTH($B274),MIN(BL$6,DAY(EOMONTH($B274,0))))&lt;$C274)+(DATE(YEAR($B274),MONTH($B274)+1,MIN(BL$6,DAY(EOMONTH($B274,1))))&gt;=$B274)*(DATE(YEAR($B274),MONTH($B274)+1,MIN(BL$6,DAY(EOMONTH($B274,1))))&lt;$C274)))</f>
        <v>0</v>
      </c>
      <c r="BM274" s="48" t="n">
        <f aca="false">IF(OR(N(BM$5)=0,BM$6=""),0,BM$5*((DATE(YEAR($B274),MONTH($B274),MIN(BM$6,DAY(EOMONTH($B274,0))))&gt;=$B274)*(DATE(YEAR($B274),MONTH($B274),MIN(BM$6,DAY(EOMONTH($B274,0))))&lt;$C274)+(DATE(YEAR($B274),MONTH($B274)+1,MIN(BM$6,DAY(EOMONTH($B274,1))))&gt;=$B274)*(DATE(YEAR($B274),MONTH($B274)+1,MIN(BM$6,DAY(EOMONTH($B274,1))))&lt;$C274)))</f>
        <v>0</v>
      </c>
      <c r="BN274" s="48" t="n">
        <f aca="false">IF(OR(N(BN$5)=0,BN$6=""),0,BN$5*((DATE(YEAR($B274),MONTH($B274),MIN(BN$6,DAY(EOMONTH($B274,0))))&gt;=$B274)*(DATE(YEAR($B274),MONTH($B274),MIN(BN$6,DAY(EOMONTH($B274,0))))&lt;$C274)+(DATE(YEAR($B274),MONTH($B274)+1,MIN(BN$6,DAY(EOMONTH($B274,1))))&gt;=$B274)*(DATE(YEAR($B274),MONTH($B274)+1,MIN(BN$6,DAY(EOMONTH($B274,1))))&lt;$C274)))</f>
        <v>0</v>
      </c>
      <c r="BO274" s="48" t="n">
        <f aca="false">IF(OR(N(BO$5)=0,BO$6=""),0,BO$5*((DATE(YEAR($B274),MONTH($B274),MIN(BO$6,DAY(EOMONTH($B274,0))))&gt;=$B274)*(DATE(YEAR($B274),MONTH($B274),MIN(BO$6,DAY(EOMONTH($B274,0))))&lt;$C274)+(DATE(YEAR($B274),MONTH($B274)+1,MIN(BO$6,DAY(EOMONTH($B274,1))))&gt;=$B274)*(DATE(YEAR($B274),MONTH($B274)+1,MIN(BO$6,DAY(EOMONTH($B274,1))))&lt;$C274)))</f>
        <v>0</v>
      </c>
      <c r="BP274" s="48" t="n">
        <f aca="false">IF(OR(N(BP$5)=0,BP$6=""),0,BP$5*((DATE(YEAR($B274),MONTH($B274),MIN(BP$6,DAY(EOMONTH($B274,0))))&gt;=$B274)*(DATE(YEAR($B274),MONTH($B274),MIN(BP$6,DAY(EOMONTH($B274,0))))&lt;$C274)+(DATE(YEAR($B274),MONTH($B274)+1,MIN(BP$6,DAY(EOMONTH($B274,1))))&gt;=$B274)*(DATE(YEAR($B274),MONTH($B274)+1,MIN(BP$6,DAY(EOMONTH($B274,1))))&lt;$C274)))</f>
        <v>0</v>
      </c>
      <c r="BQ274" s="48" t="n">
        <f aca="false">IF(OR(N(BQ$5)=0,BQ$6=""),0,BQ$5*((DATE(YEAR($B274),MONTH($B274),MIN(BQ$6,DAY(EOMONTH($B274,0))))&gt;=$B274)*(DATE(YEAR($B274),MONTH($B274),MIN(BQ$6,DAY(EOMONTH($B274,0))))&lt;$C274)+(DATE(YEAR($B274),MONTH($B274)+1,MIN(BQ$6,DAY(EOMONTH($B274,1))))&gt;=$B274)*(DATE(YEAR($B274),MONTH($B274)+1,MIN(BQ$6,DAY(EOMONTH($B274,1))))&lt;$C274)))</f>
        <v>0</v>
      </c>
      <c r="BR274" s="48" t="n">
        <f aca="false">IF(OR(N(BR$5)=0,BR$6=""),0,BR$5*((DATE(YEAR($B274),MONTH($B274),MIN(BR$6,DAY(EOMONTH($B274,0))))&gt;=$B274)*(DATE(YEAR($B274),MONTH($B274),MIN(BR$6,DAY(EOMONTH($B274,0))))&lt;$C274)+(DATE(YEAR($B274),MONTH($B274)+1,MIN(BR$6,DAY(EOMONTH($B274,1))))&gt;=$B274)*(DATE(YEAR($B274),MONTH($B274)+1,MIN(BR$6,DAY(EOMONTH($B274,1))))&lt;$C274)))</f>
        <v>0</v>
      </c>
      <c r="BS274" s="48" t="n">
        <f aca="false">IF(OR(N(BS$5)=0,BS$6=""),0,BS$5*((DATE(YEAR($B274),MONTH($B274),MIN(BS$6,DAY(EOMONTH($B274,0))))&gt;=$B274)*(DATE(YEAR($B274),MONTH($B274),MIN(BS$6,DAY(EOMONTH($B274,0))))&lt;$C274)+(DATE(YEAR($B274),MONTH($B274)+1,MIN(BS$6,DAY(EOMONTH($B274,1))))&gt;=$B274)*(DATE(YEAR($B274),MONTH($B274)+1,MIN(BS$6,DAY(EOMONTH($B274,1))))&lt;$C274)))</f>
        <v>0</v>
      </c>
      <c r="BT274" s="48" t="n">
        <f aca="false">IF(OR(N(BT$5)=0,BT$6=""),0,BT$5*((DATE(YEAR($B274),MONTH($B274),MIN(BT$6,DAY(EOMONTH($B274,0))))&gt;=$B274)*(DATE(YEAR($B274),MONTH($B274),MIN(BT$6,DAY(EOMONTH($B274,0))))&lt;$C274)+(DATE(YEAR($B274),MONTH($B274)+1,MIN(BT$6,DAY(EOMONTH($B274,1))))&gt;=$B274)*(DATE(YEAR($B274),MONTH($B274)+1,MIN(BT$6,DAY(EOMONTH($B274,1))))&lt;$C274)))</f>
        <v>0</v>
      </c>
      <c r="BU274" s="48" t="n">
        <f aca="false">IF(OR(N(BU$5)=0,BU$6=""),0,BU$5*((DATE(YEAR($B274),MONTH($B274),MIN(BU$6,DAY(EOMONTH($B274,0))))&gt;=$B274)*(DATE(YEAR($B274),MONTH($B274),MIN(BU$6,DAY(EOMONTH($B274,0))))&lt;$C274)+(DATE(YEAR($B274),MONTH($B274)+1,MIN(BU$6,DAY(EOMONTH($B274,1))))&gt;=$B274)*(DATE(YEAR($B274),MONTH($B274)+1,MIN(BU$6,DAY(EOMONTH($B274,1))))&lt;$C274)))</f>
        <v>0</v>
      </c>
      <c r="BV274" s="48" t="n">
        <f aca="false">IF(OR(N(BV$5)=0,BV$6=""),0,BV$5*((DATE(YEAR($B274),MONTH($B274),MIN(BV$6,DAY(EOMONTH($B274,0))))&gt;=$B274)*(DATE(YEAR($B274),MONTH($B274),MIN(BV$6,DAY(EOMONTH($B274,0))))&lt;$C274)+(DATE(YEAR($B274),MONTH($B274)+1,MIN(BV$6,DAY(EOMONTH($B274,1))))&gt;=$B274)*(DATE(YEAR($B274),MONTH($B274)+1,MIN(BV$6,DAY(EOMONTH($B274,1))))&lt;$C274)))</f>
        <v>0</v>
      </c>
      <c r="BW274" s="48" t="n">
        <f aca="false">IF(OR(N(BW$5)=0,BW$6=""),0,BW$5*((DATE(YEAR($B274),MONTH($B274),MIN(BW$6,DAY(EOMONTH($B274,0))))&gt;=$B274)*(DATE(YEAR($B274),MONTH($B274),MIN(BW$6,DAY(EOMONTH($B274,0))))&lt;$C274)+(DATE(YEAR($B274),MONTH($B274)+1,MIN(BW$6,DAY(EOMONTH($B274,1))))&gt;=$B274)*(DATE(YEAR($B274),MONTH($B274)+1,MIN(BW$6,DAY(EOMONTH($B274,1))))&lt;$C274)))</f>
        <v>0</v>
      </c>
      <c r="BX274" s="48" t="n">
        <f aca="false">MIN(Z274,(FT273*(1+FT$5/Setup!$C$36)+IF($V274=1,N($F274),0)))</f>
        <v>0</v>
      </c>
      <c r="BY274" s="48" t="n">
        <f aca="false">MIN(AA274,(FU273*(1+FU$5/Setup!$C$36)+IF($V274=2,N($F274),0)))</f>
        <v>0</v>
      </c>
      <c r="BZ274" s="48" t="n">
        <f aca="false">MIN(AB274,(FV273*(1+FV$5/Setup!$C$36)+IF($V274=3,N($F274),0)))</f>
        <v>0</v>
      </c>
      <c r="CA274" s="48" t="n">
        <f aca="false">MIN(AC274,(FW273*(1+FW$5/Setup!$C$36)+IF($V274=4,N($F274),0)))</f>
        <v>0</v>
      </c>
      <c r="CB274" s="48" t="n">
        <f aca="false">MIN(AD274,(FX273*(1+FX$5/Setup!$C$36)+IF($V274=5,N($F274),0)))</f>
        <v>0</v>
      </c>
      <c r="CC274" s="48" t="n">
        <f aca="false">MIN(AE274,(FY273*(1+FY$5/Setup!$C$36)+IF($V274=6,N($F274),0)))</f>
        <v>0</v>
      </c>
      <c r="CD274" s="48" t="n">
        <f aca="false">MIN(AF274,(FZ273*(1+FZ$5/Setup!$C$36)+IF($V274=7,N($F274),0)))</f>
        <v>0</v>
      </c>
      <c r="CE274" s="48" t="n">
        <f aca="false">MIN(AG274,(GA273*(1+GA$5/Setup!$C$36)+IF($V274=8,N($F274),0)))</f>
        <v>0</v>
      </c>
      <c r="CF274" s="48" t="n">
        <f aca="false">MIN(AH274,(GB273*(1+GB$5/Setup!$C$36)+IF($V274=9,N($F274),0)))</f>
        <v>0</v>
      </c>
      <c r="CG274" s="48" t="n">
        <f aca="false">MIN(AI274,(GC273*(1+GC$5/Setup!$C$36)+IF($V274=10,N($F274),0)))</f>
        <v>0</v>
      </c>
      <c r="CH274" s="48" t="n">
        <f aca="false">MIN(AJ274,(GD273*(1+GD$5/Setup!$C$36)+IF($V274=11,N($F274),0)))</f>
        <v>0</v>
      </c>
      <c r="CI274" s="48" t="n">
        <f aca="false">MIN(AK274,(GE273*(1+GE$5/Setup!$C$36)+IF($V274=12,N($F274),0)))</f>
        <v>0</v>
      </c>
      <c r="CJ274" s="48" t="n">
        <f aca="false">MIN(AL274,(GF273*(1+GF$5/Setup!$C$36)+IF($V274=13,N($F274),0)))</f>
        <v>0</v>
      </c>
      <c r="CK274" s="48" t="n">
        <f aca="false">MIN(AM274,(GG273*(1+GG$5/Setup!$C$36)+IF($V274=14,N($F274),0)))</f>
        <v>0</v>
      </c>
      <c r="CL274" s="48" t="n">
        <f aca="false">MIN(AN274,(GH273*(1+GH$5/Setup!$C$36)+IF($V274=15,N($F274),0)))</f>
        <v>0</v>
      </c>
      <c r="CM274" s="48" t="n">
        <f aca="false">MIN(AO274,(GI273*(1+GI$5/Setup!$C$36)+IF($V274=16,N($F274),0)))</f>
        <v>0</v>
      </c>
      <c r="CN274" s="48" t="n">
        <f aca="false">MIN(AP274,(GJ273*(1+GJ$5/Setup!$C$36)+IF($V274=17,N($F274),0)))</f>
        <v>0</v>
      </c>
      <c r="CO274" s="48" t="n">
        <f aca="false">MIN(AQ274,(GK273*(1+GK$5/Setup!$C$36)+IF($V274=18,N($F274),0)))</f>
        <v>0</v>
      </c>
      <c r="CP274" s="48" t="n">
        <f aca="false">MIN(AR274,(GL273*(1+GL$5/Setup!$C$36)+IF($V274=19,N($F274),0)))</f>
        <v>0</v>
      </c>
      <c r="CQ274" s="48" t="n">
        <f aca="false">MIN(AS274,(GM273*(1+GM$5/Setup!$C$36)+IF($V274=20,N($F274),0)))</f>
        <v>0</v>
      </c>
      <c r="CR274" s="48" t="n">
        <f aca="false">MIN(AT274,(GN273*(1+GN$5/Setup!$C$36)+IF($V274=21,N($F274),0)))</f>
        <v>0</v>
      </c>
      <c r="CS274" s="48" t="n">
        <f aca="false">MIN(AU274,(GO273*(1+GO$5/Setup!$C$36)+IF($V274=22,N($F274),0)))</f>
        <v>0</v>
      </c>
      <c r="CT274" s="48" t="n">
        <f aca="false">MIN(AV274,(GP273*(1+GP$5/Setup!$C$36)+IF($V274=23,N($F274),0)))</f>
        <v>0</v>
      </c>
      <c r="CU274" s="48" t="n">
        <f aca="false">MIN(AW274,(GQ273*(1+GQ$5/Setup!$C$36)+IF($V274=24,N($F274),0)))</f>
        <v>0</v>
      </c>
      <c r="CV274" s="48" t="n">
        <f aca="false">MIN(AX274,(GR273*(1+GR$5/Setup!$C$36)+IF($V274=25,N($F274),0)))</f>
        <v>0</v>
      </c>
      <c r="CW274" s="48" t="n">
        <f aca="false">MIN(AY274,(GS273*(1+GS$5/Setup!$C$36)+IF($V274=26,N($F274),0)))</f>
        <v>0</v>
      </c>
      <c r="CX274" s="48" t="n">
        <f aca="false">MIN(AZ274,(GT273*(1+GT$5/Setup!$C$36)+IF($V274=27,N($F274),0)))</f>
        <v>0</v>
      </c>
      <c r="CY274" s="48" t="n">
        <f aca="false">MIN(BA274,(GU273*(1+GU$5/Setup!$C$36)+IF($V274=28,N($F274),0)))</f>
        <v>0</v>
      </c>
      <c r="CZ274" s="48" t="n">
        <f aca="false">MIN(BB274,(GV273*(1+GV$5/Setup!$C$36)+IF($V274=29,N($F274),0)))</f>
        <v>0</v>
      </c>
      <c r="DA274" s="48" t="n">
        <f aca="false">MIN(BC274,(GW273*(1+GW$5/Setup!$C$36)+IF($V274=30,N($F274),0)))</f>
        <v>0</v>
      </c>
      <c r="DB274" s="48" t="n">
        <f aca="false">MIN(BD274,(GX273*(1+GX$5/Setup!$C$36)+IF($V274=31,N($F274),0)))</f>
        <v>0</v>
      </c>
      <c r="DC274" s="48" t="n">
        <f aca="false">MIN(BE274,(GY273*(1+GY$5/Setup!$C$36)+IF($V274=32,N($F274),0)))</f>
        <v>0</v>
      </c>
      <c r="DD274" s="48" t="n">
        <f aca="false">MIN(BF274,(GZ273*(1+GZ$5/Setup!$C$36)+IF($V274=33,N($F274),0)))</f>
        <v>0</v>
      </c>
      <c r="DE274" s="48" t="n">
        <f aca="false">MIN(BG274,(HA273*(1+HA$5/Setup!$C$36)+IF($V274=34,N($F274),0)))</f>
        <v>0</v>
      </c>
      <c r="DF274" s="48" t="n">
        <f aca="false">MIN(BH274,(HB273*(1+HB$5/Setup!$C$36)+IF($V274=35,N($F274),0)))</f>
        <v>0</v>
      </c>
      <c r="DG274" s="48" t="n">
        <f aca="false">MIN(BI274,(HC273*(1+HC$5/Setup!$C$36)+IF($V274=36,N($F274),0)))</f>
        <v>0</v>
      </c>
      <c r="DH274" s="48" t="n">
        <f aca="false">MIN(BJ274,(HD273*(1+HD$5/Setup!$C$36)+IF($V274=37,N($F274),0)))</f>
        <v>0</v>
      </c>
      <c r="DI274" s="48" t="n">
        <f aca="false">MIN(BK274,(HE273*(1+HE$5/Setup!$C$36)+IF($V274=38,N($F274),0)))</f>
        <v>0</v>
      </c>
      <c r="DJ274" s="48" t="n">
        <f aca="false">MIN(BL274,(HF273*(1+HF$5/Setup!$C$36)+IF($V274=39,N($F274),0)))</f>
        <v>0</v>
      </c>
      <c r="DK274" s="48" t="n">
        <f aca="false">MIN(BM274,(HG273*(1+HG$5/Setup!$C$36)+IF($V274=40,N($F274),0)))</f>
        <v>0</v>
      </c>
      <c r="DL274" s="48" t="n">
        <f aca="false">MIN(BN274,(HH273*(1+HH$5/Setup!$C$36)+IF($V274=41,N($F274),0)))</f>
        <v>0</v>
      </c>
      <c r="DM274" s="48" t="n">
        <f aca="false">MIN(BO274,(HI273*(1+HI$5/Setup!$C$36)+IF($V274=42,N($F274),0)))</f>
        <v>0</v>
      </c>
      <c r="DN274" s="48" t="n">
        <f aca="false">MIN(BP274,(HJ273*(1+HJ$5/Setup!$C$36)+IF($V274=43,N($F274),0)))</f>
        <v>0</v>
      </c>
      <c r="DO274" s="48" t="n">
        <f aca="false">MIN(BQ274,(HK273*(1+HK$5/Setup!$C$36)+IF($V274=44,N($F274),0)))</f>
        <v>0</v>
      </c>
      <c r="DP274" s="48" t="n">
        <f aca="false">MIN(BR274,(HL273*(1+HL$5/Setup!$C$36)+IF($V274=45,N($F274),0)))</f>
        <v>0</v>
      </c>
      <c r="DQ274" s="48" t="n">
        <f aca="false">MIN(BS274,(HM273*(1+HM$5/Setup!$C$36)+IF($V274=46,N($F274),0)))</f>
        <v>0</v>
      </c>
      <c r="DR274" s="48" t="n">
        <f aca="false">MIN(BT274,(HN273*(1+HN$5/Setup!$C$36)+IF($V274=47,N($F274),0)))</f>
        <v>0</v>
      </c>
      <c r="DS274" s="48" t="n">
        <f aca="false">MIN(BU274,(HO273*(1+HO$5/Setup!$C$36)+IF($V274=48,N($F274),0)))</f>
        <v>0</v>
      </c>
      <c r="DT274" s="48" t="n">
        <f aca="false">MIN(BV274,(HP273*(1+HP$5/Setup!$C$36)+IF($V274=49,N($F274),0)))</f>
        <v>0</v>
      </c>
      <c r="DU274" s="48" t="n">
        <f aca="false">MIN(BW274,(HQ273*(1+HQ$5/Setup!$C$36)+IF($V274=50,N($F274),0)))</f>
        <v>0</v>
      </c>
      <c r="DV274" s="48" t="n">
        <f aca="false">MIN(MAX((FT273*(1+FT$5/Setup!$C$36)+IF($V274=1,N($F274),0))-BX274,0),MAX($P274-0,0))</f>
        <v>0</v>
      </c>
      <c r="DW274" s="48" t="n">
        <f aca="false">MIN(MAX((FU273*(1+FU$5/Setup!$C$36)+IF($V274=2,N($F274),0))-BY274,0),MAX($P274-SUM(DV274:DV274),0))</f>
        <v>0</v>
      </c>
      <c r="DX274" s="48" t="n">
        <f aca="false">MIN(MAX((FV273*(1+FV$5/Setup!$C$36)+IF($V274=3,N($F274),0))-BZ274,0),MAX($P274-SUM(DV274:DW274),0))</f>
        <v>0</v>
      </c>
      <c r="DY274" s="48" t="n">
        <f aca="false">MIN(MAX((FW273*(1+FW$5/Setup!$C$36)+IF($V274=4,N($F274),0))-CA274,0),MAX($P274-SUM(DV274:DX274),0))</f>
        <v>0</v>
      </c>
      <c r="DZ274" s="48" t="n">
        <f aca="false">MIN(MAX((FX273*(1+FX$5/Setup!$C$36)+IF($V274=5,N($F274),0))-CB274,0),MAX($P274-SUM(DV274:DY274),0))</f>
        <v>0</v>
      </c>
      <c r="EA274" s="48" t="n">
        <f aca="false">MIN(MAX((FY273*(1+FY$5/Setup!$C$36)+IF($V274=6,N($F274),0))-CC274,0),MAX($P274-SUM(DV274:DZ274),0))</f>
        <v>0</v>
      </c>
      <c r="EB274" s="48" t="n">
        <f aca="false">MIN(MAX((FZ273*(1+FZ$5/Setup!$C$36)+IF($V274=7,N($F274),0))-CD274,0),MAX($P274-SUM(DV274:EA274),0))</f>
        <v>0</v>
      </c>
      <c r="EC274" s="48" t="n">
        <f aca="false">MIN(MAX((GA273*(1+GA$5/Setup!$C$36)+IF($V274=8,N($F274),0))-CE274,0),MAX($P274-SUM(DV274:EB274),0))</f>
        <v>0</v>
      </c>
      <c r="ED274" s="48" t="n">
        <f aca="false">MIN(MAX((GB273*(1+GB$5/Setup!$C$36)+IF($V274=9,N($F274),0))-CF274,0),MAX($P274-SUM(DV274:EC274),0))</f>
        <v>0</v>
      </c>
      <c r="EE274" s="48" t="n">
        <f aca="false">MIN(MAX((GC273*(1+GC$5/Setup!$C$36)+IF($V274=10,N($F274),0))-CG274,0),MAX($P274-SUM(DV274:ED274),0))</f>
        <v>0</v>
      </c>
      <c r="EF274" s="48" t="n">
        <f aca="false">MIN(MAX((GD273*(1+GD$5/Setup!$C$36)+IF($V274=11,N($F274),0))-CH274,0),MAX($P274-SUM(DV274:EE274),0))</f>
        <v>0</v>
      </c>
      <c r="EG274" s="48" t="n">
        <f aca="false">MIN(MAX((GE273*(1+GE$5/Setup!$C$36)+IF($V274=12,N($F274),0))-CI274,0),MAX($P274-SUM(DV274:EF274),0))</f>
        <v>0</v>
      </c>
      <c r="EH274" s="48" t="n">
        <f aca="false">MIN(MAX((GF273*(1+GF$5/Setup!$C$36)+IF($V274=13,N($F274),0))-CJ274,0),MAX($P274-SUM(DV274:EG274),0))</f>
        <v>0</v>
      </c>
      <c r="EI274" s="48" t="n">
        <f aca="false">MIN(MAX((GG273*(1+GG$5/Setup!$C$36)+IF($V274=14,N($F274),0))-CK274,0),MAX($P274-SUM(DV274:EH274),0))</f>
        <v>0</v>
      </c>
      <c r="EJ274" s="48" t="n">
        <f aca="false">MIN(MAX((GH273*(1+GH$5/Setup!$C$36)+IF($V274=15,N($F274),0))-CL274,0),MAX($P274-SUM(DV274:EI274),0))</f>
        <v>0</v>
      </c>
      <c r="EK274" s="48" t="n">
        <f aca="false">MIN(MAX((GI273*(1+GI$5/Setup!$C$36)+IF($V274=16,N($F274),0))-CM274,0),MAX($P274-SUM(DV274:EJ274),0))</f>
        <v>0</v>
      </c>
      <c r="EL274" s="48" t="n">
        <f aca="false">MIN(MAX((GJ273*(1+GJ$5/Setup!$C$36)+IF($V274=17,N($F274),0))-CN274,0),MAX($P274-SUM(DV274:EK274),0))</f>
        <v>0</v>
      </c>
      <c r="EM274" s="48" t="n">
        <f aca="false">MIN(MAX((GK273*(1+GK$5/Setup!$C$36)+IF($V274=18,N($F274),0))-CO274,0),MAX($P274-SUM(DV274:EL274),0))</f>
        <v>0</v>
      </c>
      <c r="EN274" s="48" t="n">
        <f aca="false">MIN(MAX((GL273*(1+GL$5/Setup!$C$36)+IF($V274=19,N($F274),0))-CP274,0),MAX($P274-SUM(DV274:EM274),0))</f>
        <v>0</v>
      </c>
      <c r="EO274" s="48" t="n">
        <f aca="false">MIN(MAX((GM273*(1+GM$5/Setup!$C$36)+IF($V274=20,N($F274),0))-CQ274,0),MAX($P274-SUM(DV274:EN274),0))</f>
        <v>0</v>
      </c>
      <c r="EP274" s="48" t="n">
        <f aca="false">MIN(MAX((GN273*(1+GN$5/Setup!$C$36)+IF($V274=21,N($F274),0))-CR274,0),MAX($P274-SUM(DV274:EO274),0))</f>
        <v>0</v>
      </c>
      <c r="EQ274" s="48" t="n">
        <f aca="false">MIN(MAX((GO273*(1+GO$5/Setup!$C$36)+IF($V274=22,N($F274),0))-CS274,0),MAX($P274-SUM(DV274:EP274),0))</f>
        <v>0</v>
      </c>
      <c r="ER274" s="48" t="n">
        <f aca="false">MIN(MAX((GP273*(1+GP$5/Setup!$C$36)+IF($V274=23,N($F274),0))-CT274,0),MAX($P274-SUM(DV274:EQ274),0))</f>
        <v>0</v>
      </c>
      <c r="ES274" s="48" t="n">
        <f aca="false">MIN(MAX((GQ273*(1+GQ$5/Setup!$C$36)+IF($V274=24,N($F274),0))-CU274,0),MAX($P274-SUM(DV274:ER274),0))</f>
        <v>0</v>
      </c>
      <c r="ET274" s="48" t="n">
        <f aca="false">MIN(MAX((GR273*(1+GR$5/Setup!$C$36)+IF($V274=25,N($F274),0))-CV274,0),MAX($P274-SUM(DV274:ES274),0))</f>
        <v>0</v>
      </c>
      <c r="EU274" s="48" t="n">
        <f aca="false">MIN(MAX((GS273*(1+GS$5/Setup!$C$36)+IF($V274=26,N($F274),0))-CW274,0),MAX($P274-SUM(DV274:ET274),0))</f>
        <v>0</v>
      </c>
      <c r="EV274" s="48" t="n">
        <f aca="false">MIN(MAX((GT273*(1+GT$5/Setup!$C$36)+IF($V274=27,N($F274),0))-CX274,0),MAX($P274-SUM(DV274:EU274),0))</f>
        <v>0</v>
      </c>
      <c r="EW274" s="48" t="n">
        <f aca="false">MIN(MAX((GU273*(1+GU$5/Setup!$C$36)+IF($V274=28,N($F274),0))-CY274,0),MAX($P274-SUM(DV274:EV274),0))</f>
        <v>0</v>
      </c>
      <c r="EX274" s="48" t="n">
        <f aca="false">MIN(MAX((GV273*(1+GV$5/Setup!$C$36)+IF($V274=29,N($F274),0))-CZ274,0),MAX($P274-SUM(DV274:EW274),0))</f>
        <v>0</v>
      </c>
      <c r="EY274" s="48" t="n">
        <f aca="false">MIN(MAX((GW273*(1+GW$5/Setup!$C$36)+IF($V274=30,N($F274),0))-DA274,0),MAX($P274-SUM(DV274:EX274),0))</f>
        <v>0</v>
      </c>
      <c r="EZ274" s="48" t="n">
        <f aca="false">MIN(MAX((GX273*(1+GX$5/Setup!$C$36)+IF($V274=31,N($F274),0))-DB274,0),MAX($P274-SUM(DV274:EY274),0))</f>
        <v>0</v>
      </c>
      <c r="FA274" s="48" t="n">
        <f aca="false">MIN(MAX((GY273*(1+GY$5/Setup!$C$36)+IF($V274=32,N($F274),0))-DC274,0),MAX($P274-SUM(DV274:EZ274),0))</f>
        <v>0</v>
      </c>
      <c r="FB274" s="48" t="n">
        <f aca="false">MIN(MAX((GZ273*(1+GZ$5/Setup!$C$36)+IF($V274=33,N($F274),0))-DD274,0),MAX($P274-SUM(DV274:FA274),0))</f>
        <v>0</v>
      </c>
      <c r="FC274" s="48" t="n">
        <f aca="false">MIN(MAX((HA273*(1+HA$5/Setup!$C$36)+IF($V274=34,N($F274),0))-DE274,0),MAX($P274-SUM(DV274:FB274),0))</f>
        <v>0</v>
      </c>
      <c r="FD274" s="48" t="n">
        <f aca="false">MIN(MAX((HB273*(1+HB$5/Setup!$C$36)+IF($V274=35,N($F274),0))-DF274,0),MAX($P274-SUM(DV274:FC274),0))</f>
        <v>0</v>
      </c>
      <c r="FE274" s="48" t="n">
        <f aca="false">MIN(MAX((HC273*(1+HC$5/Setup!$C$36)+IF($V274=36,N($F274),0))-DG274,0),MAX($P274-SUM(DV274:FD274),0))</f>
        <v>0</v>
      </c>
      <c r="FF274" s="48" t="n">
        <f aca="false">MIN(MAX((HD273*(1+HD$5/Setup!$C$36)+IF($V274=37,N($F274),0))-DH274,0),MAX($P274-SUM(DV274:FE274),0))</f>
        <v>0</v>
      </c>
      <c r="FG274" s="48" t="n">
        <f aca="false">MIN(MAX((HE273*(1+HE$5/Setup!$C$36)+IF($V274=38,N($F274),0))-DI274,0),MAX($P274-SUM(DV274:FF274),0))</f>
        <v>0</v>
      </c>
      <c r="FH274" s="48" t="n">
        <f aca="false">MIN(MAX((HF273*(1+HF$5/Setup!$C$36)+IF($V274=39,N($F274),0))-DJ274,0),MAX($P274-SUM(DV274:FG274),0))</f>
        <v>0</v>
      </c>
      <c r="FI274" s="48" t="n">
        <f aca="false">MIN(MAX((HG273*(1+HG$5/Setup!$C$36)+IF($V274=40,N($F274),0))-DK274,0),MAX($P274-SUM(DV274:FH274),0))</f>
        <v>0</v>
      </c>
      <c r="FJ274" s="48" t="n">
        <f aca="false">MIN(MAX((HH273*(1+HH$5/Setup!$C$36)+IF($V274=41,N($F274),0))-DL274,0),MAX($P274-SUM(DV274:FI274),0))</f>
        <v>0</v>
      </c>
      <c r="FK274" s="48" t="n">
        <f aca="false">MIN(MAX((HI273*(1+HI$5/Setup!$C$36)+IF($V274=42,N($F274),0))-DM274,0),MAX($P274-SUM(DV274:FJ274),0))</f>
        <v>0</v>
      </c>
      <c r="FL274" s="48" t="n">
        <f aca="false">MIN(MAX((HJ273*(1+HJ$5/Setup!$C$36)+IF($V274=43,N($F274),0))-DN274,0),MAX($P274-SUM(DV274:FK274),0))</f>
        <v>0</v>
      </c>
      <c r="FM274" s="48" t="n">
        <f aca="false">MIN(MAX((HK273*(1+HK$5/Setup!$C$36)+IF($V274=44,N($F274),0))-DO274,0),MAX($P274-SUM(DV274:FL274),0))</f>
        <v>0</v>
      </c>
      <c r="FN274" s="48" t="n">
        <f aca="false">MIN(MAX((HL273*(1+HL$5/Setup!$C$36)+IF($V274=45,N($F274),0))-DP274,0),MAX($P274-SUM(DV274:FM274),0))</f>
        <v>0</v>
      </c>
      <c r="FO274" s="48" t="n">
        <f aca="false">MIN(MAX((HM273*(1+HM$5/Setup!$C$36)+IF($V274=46,N($F274),0))-DQ274,0),MAX($P274-SUM(DV274:FN274),0))</f>
        <v>0</v>
      </c>
      <c r="FP274" s="48" t="n">
        <f aca="false">MIN(MAX((HN273*(1+HN$5/Setup!$C$36)+IF($V274=47,N($F274),0))-DR274,0),MAX($P274-SUM(DV274:FO274),0))</f>
        <v>0</v>
      </c>
      <c r="FQ274" s="48" t="n">
        <f aca="false">MIN(MAX((HO273*(1+HO$5/Setup!$C$36)+IF($V274=48,N($F274),0))-DS274,0),MAX($P274-SUM(DV274:FP274),0))</f>
        <v>0</v>
      </c>
      <c r="FR274" s="48" t="n">
        <f aca="false">MIN(MAX((HP273*(1+HP$5/Setup!$C$36)+IF($V274=49,N($F274),0))-DT274,0),MAX($P274-SUM(DV274:FQ274),0))</f>
        <v>0</v>
      </c>
      <c r="FS274" s="48" t="n">
        <f aca="false">MIN(MAX((HQ273*(1+HQ$5/Setup!$C$36)+IF($V274=50,N($F274),0))-DU274,0),MAX($P274-SUM(DV274:FR274),0))</f>
        <v>0</v>
      </c>
      <c r="FT274" s="48" t="n">
        <f aca="false">IF((FT273*(1+FT$5/Setup!$C$36)+IF($V274=1,N($F274),0))-BX274-DV274&lt;0.005,0,(FT273*(1+FT$5/Setup!$C$36)+IF($V274=1,N($F274),0))-BX274-DV274)</f>
        <v>0</v>
      </c>
      <c r="FU274" s="48" t="n">
        <f aca="false">IF((FU273*(1+FU$5/Setup!$C$36)+IF($V274=2,N($F274),0))-BY274-DW274&lt;0.005,0,(FU273*(1+FU$5/Setup!$C$36)+IF($V274=2,N($F274),0))-BY274-DW274)</f>
        <v>0</v>
      </c>
      <c r="FV274" s="48" t="n">
        <f aca="false">IF((FV273*(1+FV$5/Setup!$C$36)+IF($V274=3,N($F274),0))-BZ274-DX274&lt;0.005,0,(FV273*(1+FV$5/Setup!$C$36)+IF($V274=3,N($F274),0))-BZ274-DX274)</f>
        <v>0</v>
      </c>
      <c r="FW274" s="48" t="n">
        <f aca="false">IF((FW273*(1+FW$5/Setup!$C$36)+IF($V274=4,N($F274),0))-CA274-DY274&lt;0.005,0,(FW273*(1+FW$5/Setup!$C$36)+IF($V274=4,N($F274),0))-CA274-DY274)</f>
        <v>0</v>
      </c>
      <c r="FX274" s="48" t="n">
        <f aca="false">IF((FX273*(1+FX$5/Setup!$C$36)+IF($V274=5,N($F274),0))-CB274-DZ274&lt;0.005,0,(FX273*(1+FX$5/Setup!$C$36)+IF($V274=5,N($F274),0))-CB274-DZ274)</f>
        <v>0</v>
      </c>
      <c r="FY274" s="48" t="n">
        <f aca="false">IF((FY273*(1+FY$5/Setup!$C$36)+IF($V274=6,N($F274),0))-CC274-EA274&lt;0.005,0,(FY273*(1+FY$5/Setup!$C$36)+IF($V274=6,N($F274),0))-CC274-EA274)</f>
        <v>0</v>
      </c>
      <c r="FZ274" s="48" t="n">
        <f aca="false">IF((FZ273*(1+FZ$5/Setup!$C$36)+IF($V274=7,N($F274),0))-CD274-EB274&lt;0.005,0,(FZ273*(1+FZ$5/Setup!$C$36)+IF($V274=7,N($F274),0))-CD274-EB274)</f>
        <v>0</v>
      </c>
      <c r="GA274" s="48" t="n">
        <f aca="false">IF((GA273*(1+GA$5/Setup!$C$36)+IF($V274=8,N($F274),0))-CE274-EC274&lt;0.005,0,(GA273*(1+GA$5/Setup!$C$36)+IF($V274=8,N($F274),0))-CE274-EC274)</f>
        <v>0</v>
      </c>
      <c r="GB274" s="48" t="n">
        <f aca="false">IF((GB273*(1+GB$5/Setup!$C$36)+IF($V274=9,N($F274),0))-CF274-ED274&lt;0.005,0,(GB273*(1+GB$5/Setup!$C$36)+IF($V274=9,N($F274),0))-CF274-ED274)</f>
        <v>0</v>
      </c>
      <c r="GC274" s="48" t="n">
        <f aca="false">IF((GC273*(1+GC$5/Setup!$C$36)+IF($V274=10,N($F274),0))-CG274-EE274&lt;0.005,0,(GC273*(1+GC$5/Setup!$C$36)+IF($V274=10,N($F274),0))-CG274-EE274)</f>
        <v>0</v>
      </c>
      <c r="GD274" s="48" t="n">
        <f aca="false">IF((GD273*(1+GD$5/Setup!$C$36)+IF($V274=11,N($F274),0))-CH274-EF274&lt;0.005,0,(GD273*(1+GD$5/Setup!$C$36)+IF($V274=11,N($F274),0))-CH274-EF274)</f>
        <v>0</v>
      </c>
      <c r="GE274" s="48" t="n">
        <f aca="false">IF((GE273*(1+GE$5/Setup!$C$36)+IF($V274=12,N($F274),0))-CI274-EG274&lt;0.005,0,(GE273*(1+GE$5/Setup!$C$36)+IF($V274=12,N($F274),0))-CI274-EG274)</f>
        <v>0</v>
      </c>
      <c r="GF274" s="48" t="n">
        <f aca="false">IF((GF273*(1+GF$5/Setup!$C$36)+IF($V274=13,N($F274),0))-CJ274-EH274&lt;0.005,0,(GF273*(1+GF$5/Setup!$C$36)+IF($V274=13,N($F274),0))-CJ274-EH274)</f>
        <v>0</v>
      </c>
      <c r="GG274" s="48" t="n">
        <f aca="false">IF((GG273*(1+GG$5/Setup!$C$36)+IF($V274=14,N($F274),0))-CK274-EI274&lt;0.005,0,(GG273*(1+GG$5/Setup!$C$36)+IF($V274=14,N($F274),0))-CK274-EI274)</f>
        <v>0</v>
      </c>
      <c r="GH274" s="48" t="n">
        <f aca="false">IF((GH273*(1+GH$5/Setup!$C$36)+IF($V274=15,N($F274),0))-CL274-EJ274&lt;0.005,0,(GH273*(1+GH$5/Setup!$C$36)+IF($V274=15,N($F274),0))-CL274-EJ274)</f>
        <v>0</v>
      </c>
      <c r="GI274" s="48" t="n">
        <f aca="false">IF((GI273*(1+GI$5/Setup!$C$36)+IF($V274=16,N($F274),0))-CM274-EK274&lt;0.005,0,(GI273*(1+GI$5/Setup!$C$36)+IF($V274=16,N($F274),0))-CM274-EK274)</f>
        <v>0</v>
      </c>
      <c r="GJ274" s="48" t="n">
        <f aca="false">IF((GJ273*(1+GJ$5/Setup!$C$36)+IF($V274=17,N($F274),0))-CN274-EL274&lt;0.005,0,(GJ273*(1+GJ$5/Setup!$C$36)+IF($V274=17,N($F274),0))-CN274-EL274)</f>
        <v>0</v>
      </c>
      <c r="GK274" s="48" t="n">
        <f aca="false">IF((GK273*(1+GK$5/Setup!$C$36)+IF($V274=18,N($F274),0))-CO274-EM274&lt;0.005,0,(GK273*(1+GK$5/Setup!$C$36)+IF($V274=18,N($F274),0))-CO274-EM274)</f>
        <v>0</v>
      </c>
      <c r="GL274" s="48" t="n">
        <f aca="false">IF((GL273*(1+GL$5/Setup!$C$36)+IF($V274=19,N($F274),0))-CP274-EN274&lt;0.005,0,(GL273*(1+GL$5/Setup!$C$36)+IF($V274=19,N($F274),0))-CP274-EN274)</f>
        <v>0</v>
      </c>
      <c r="GM274" s="48" t="n">
        <f aca="false">IF((GM273*(1+GM$5/Setup!$C$36)+IF($V274=20,N($F274),0))-CQ274-EO274&lt;0.005,0,(GM273*(1+GM$5/Setup!$C$36)+IF($V274=20,N($F274),0))-CQ274-EO274)</f>
        <v>0</v>
      </c>
      <c r="GN274" s="48" t="n">
        <f aca="false">IF((GN273*(1+GN$5/Setup!$C$36)+IF($V274=21,N($F274),0))-CR274-EP274&lt;0.005,0,(GN273*(1+GN$5/Setup!$C$36)+IF($V274=21,N($F274),0))-CR274-EP274)</f>
        <v>0</v>
      </c>
      <c r="GO274" s="48" t="n">
        <f aca="false">IF((GO273*(1+GO$5/Setup!$C$36)+IF($V274=22,N($F274),0))-CS274-EQ274&lt;0.005,0,(GO273*(1+GO$5/Setup!$C$36)+IF($V274=22,N($F274),0))-CS274-EQ274)</f>
        <v>0</v>
      </c>
      <c r="GP274" s="48" t="n">
        <f aca="false">IF((GP273*(1+GP$5/Setup!$C$36)+IF($V274=23,N($F274),0))-CT274-ER274&lt;0.005,0,(GP273*(1+GP$5/Setup!$C$36)+IF($V274=23,N($F274),0))-CT274-ER274)</f>
        <v>0</v>
      </c>
      <c r="GQ274" s="48" t="n">
        <f aca="false">IF((GQ273*(1+GQ$5/Setup!$C$36)+IF($V274=24,N($F274),0))-CU274-ES274&lt;0.005,0,(GQ273*(1+GQ$5/Setup!$C$36)+IF($V274=24,N($F274),0))-CU274-ES274)</f>
        <v>0</v>
      </c>
      <c r="GR274" s="48" t="n">
        <f aca="false">IF((GR273*(1+GR$5/Setup!$C$36)+IF($V274=25,N($F274),0))-CV274-ET274&lt;0.005,0,(GR273*(1+GR$5/Setup!$C$36)+IF($V274=25,N($F274),0))-CV274-ET274)</f>
        <v>0</v>
      </c>
      <c r="GS274" s="48" t="n">
        <f aca="false">IF((GS273*(1+GS$5/Setup!$C$36)+IF($V274=26,N($F274),0))-CW274-EU274&lt;0.005,0,(GS273*(1+GS$5/Setup!$C$36)+IF($V274=26,N($F274),0))-CW274-EU274)</f>
        <v>0</v>
      </c>
      <c r="GT274" s="48" t="n">
        <f aca="false">IF((GT273*(1+GT$5/Setup!$C$36)+IF($V274=27,N($F274),0))-CX274-EV274&lt;0.005,0,(GT273*(1+GT$5/Setup!$C$36)+IF($V274=27,N($F274),0))-CX274-EV274)</f>
        <v>0</v>
      </c>
      <c r="GU274" s="48" t="n">
        <f aca="false">IF((GU273*(1+GU$5/Setup!$C$36)+IF($V274=28,N($F274),0))-CY274-EW274&lt;0.005,0,(GU273*(1+GU$5/Setup!$C$36)+IF($V274=28,N($F274),0))-CY274-EW274)</f>
        <v>0</v>
      </c>
      <c r="GV274" s="48" t="n">
        <f aca="false">IF((GV273*(1+GV$5/Setup!$C$36)+IF($V274=29,N($F274),0))-CZ274-EX274&lt;0.005,0,(GV273*(1+GV$5/Setup!$C$36)+IF($V274=29,N($F274),0))-CZ274-EX274)</f>
        <v>0</v>
      </c>
      <c r="GW274" s="48" t="n">
        <f aca="false">IF((GW273*(1+GW$5/Setup!$C$36)+IF($V274=30,N($F274),0))-DA274-EY274&lt;0.005,0,(GW273*(1+GW$5/Setup!$C$36)+IF($V274=30,N($F274),0))-DA274-EY274)</f>
        <v>0</v>
      </c>
      <c r="GX274" s="48" t="n">
        <f aca="false">IF((GX273*(1+GX$5/Setup!$C$36)+IF($V274=31,N($F274),0))-DB274-EZ274&lt;0.005,0,(GX273*(1+GX$5/Setup!$C$36)+IF($V274=31,N($F274),0))-DB274-EZ274)</f>
        <v>0</v>
      </c>
      <c r="GY274" s="48" t="n">
        <f aca="false">IF((GY273*(1+GY$5/Setup!$C$36)+IF($V274=32,N($F274),0))-DC274-FA274&lt;0.005,0,(GY273*(1+GY$5/Setup!$C$36)+IF($V274=32,N($F274),0))-DC274-FA274)</f>
        <v>0</v>
      </c>
      <c r="GZ274" s="48" t="n">
        <f aca="false">IF((GZ273*(1+GZ$5/Setup!$C$36)+IF($V274=33,N($F274),0))-DD274-FB274&lt;0.005,0,(GZ273*(1+GZ$5/Setup!$C$36)+IF($V274=33,N($F274),0))-DD274-FB274)</f>
        <v>0</v>
      </c>
      <c r="HA274" s="48" t="n">
        <f aca="false">IF((HA273*(1+HA$5/Setup!$C$36)+IF($V274=34,N($F274),0))-DE274-FC274&lt;0.005,0,(HA273*(1+HA$5/Setup!$C$36)+IF($V274=34,N($F274),0))-DE274-FC274)</f>
        <v>0</v>
      </c>
      <c r="HB274" s="48" t="n">
        <f aca="false">IF((HB273*(1+HB$5/Setup!$C$36)+IF($V274=35,N($F274),0))-DF274-FD274&lt;0.005,0,(HB273*(1+HB$5/Setup!$C$36)+IF($V274=35,N($F274),0))-DF274-FD274)</f>
        <v>0</v>
      </c>
      <c r="HC274" s="48" t="n">
        <f aca="false">IF((HC273*(1+HC$5/Setup!$C$36)+IF($V274=36,N($F274),0))-DG274-FE274&lt;0.005,0,(HC273*(1+HC$5/Setup!$C$36)+IF($V274=36,N($F274),0))-DG274-FE274)</f>
        <v>0</v>
      </c>
      <c r="HD274" s="48" t="n">
        <f aca="false">IF((HD273*(1+HD$5/Setup!$C$36)+IF($V274=37,N($F274),0))-DH274-FF274&lt;0.005,0,(HD273*(1+HD$5/Setup!$C$36)+IF($V274=37,N($F274),0))-DH274-FF274)</f>
        <v>0</v>
      </c>
      <c r="HE274" s="48" t="n">
        <f aca="false">IF((HE273*(1+HE$5/Setup!$C$36)+IF($V274=38,N($F274),0))-DI274-FG274&lt;0.005,0,(HE273*(1+HE$5/Setup!$C$36)+IF($V274=38,N($F274),0))-DI274-FG274)</f>
        <v>0</v>
      </c>
      <c r="HF274" s="48" t="n">
        <f aca="false">IF((HF273*(1+HF$5/Setup!$C$36)+IF($V274=39,N($F274),0))-DJ274-FH274&lt;0.005,0,(HF273*(1+HF$5/Setup!$C$36)+IF($V274=39,N($F274),0))-DJ274-FH274)</f>
        <v>0</v>
      </c>
      <c r="HG274" s="48" t="n">
        <f aca="false">IF((HG273*(1+HG$5/Setup!$C$36)+IF($V274=40,N($F274),0))-DK274-FI274&lt;0.005,0,(HG273*(1+HG$5/Setup!$C$36)+IF($V274=40,N($F274),0))-DK274-FI274)</f>
        <v>0</v>
      </c>
      <c r="HH274" s="48" t="n">
        <f aca="false">IF((HH273*(1+HH$5/Setup!$C$36)+IF($V274=41,N($F274),0))-DL274-FJ274&lt;0.005,0,(HH273*(1+HH$5/Setup!$C$36)+IF($V274=41,N($F274),0))-DL274-FJ274)</f>
        <v>0</v>
      </c>
      <c r="HI274" s="48" t="n">
        <f aca="false">IF((HI273*(1+HI$5/Setup!$C$36)+IF($V274=42,N($F274),0))-DM274-FK274&lt;0.005,0,(HI273*(1+HI$5/Setup!$C$36)+IF($V274=42,N($F274),0))-DM274-FK274)</f>
        <v>0</v>
      </c>
      <c r="HJ274" s="48" t="n">
        <f aca="false">IF((HJ273*(1+HJ$5/Setup!$C$36)+IF($V274=43,N($F274),0))-DN274-FL274&lt;0.005,0,(HJ273*(1+HJ$5/Setup!$C$36)+IF($V274=43,N($F274),0))-DN274-FL274)</f>
        <v>0</v>
      </c>
      <c r="HK274" s="48" t="n">
        <f aca="false">IF((HK273*(1+HK$5/Setup!$C$36)+IF($V274=44,N($F274),0))-DO274-FM274&lt;0.005,0,(HK273*(1+HK$5/Setup!$C$36)+IF($V274=44,N($F274),0))-DO274-FM274)</f>
        <v>0</v>
      </c>
      <c r="HL274" s="48" t="n">
        <f aca="false">IF((HL273*(1+HL$5/Setup!$C$36)+IF($V274=45,N($F274),0))-DP274-FN274&lt;0.005,0,(HL273*(1+HL$5/Setup!$C$36)+IF($V274=45,N($F274),0))-DP274-FN274)</f>
        <v>0</v>
      </c>
      <c r="HM274" s="48" t="n">
        <f aca="false">IF((HM273*(1+HM$5/Setup!$C$36)+IF($V274=46,N($F274),0))-DQ274-FO274&lt;0.005,0,(HM273*(1+HM$5/Setup!$C$36)+IF($V274=46,N($F274),0))-DQ274-FO274)</f>
        <v>0</v>
      </c>
      <c r="HN274" s="48" t="n">
        <f aca="false">IF((HN273*(1+HN$5/Setup!$C$36)+IF($V274=47,N($F274),0))-DR274-FP274&lt;0.005,0,(HN273*(1+HN$5/Setup!$C$36)+IF($V274=47,N($F274),0))-DR274-FP274)</f>
        <v>0</v>
      </c>
      <c r="HO274" s="48" t="n">
        <f aca="false">IF((HO273*(1+HO$5/Setup!$C$36)+IF($V274=48,N($F274),0))-DS274-FQ274&lt;0.005,0,(HO273*(1+HO$5/Setup!$C$36)+IF($V274=48,N($F274),0))-DS274-FQ274)</f>
        <v>0</v>
      </c>
      <c r="HP274" s="48" t="n">
        <f aca="false">IF((HP273*(1+HP$5/Setup!$C$36)+IF($V274=49,N($F274),0))-DT274-FR274&lt;0.005,0,(HP273*(1+HP$5/Setup!$C$36)+IF($V274=49,N($F274),0))-DT274-FR274)</f>
        <v>0</v>
      </c>
      <c r="HQ274" s="48" t="n">
        <f aca="false">IF((HQ273*(1+HQ$5/Setup!$C$36)+IF($V274=50,N($F274),0))-DU274-FS274&lt;0.005,0,(HQ273*(1+HQ$5/Setup!$C$36)+IF($V274=50,N($F274),0))-DU274-FS274)</f>
        <v>0</v>
      </c>
    </row>
    <row r="275" customFormat="false" ht="15" hidden="false" customHeight="false" outlineLevel="0" collapsed="false">
      <c r="A275" s="44" t="n">
        <v>267</v>
      </c>
      <c r="B275" s="45" t="n">
        <f aca="false">IF(Setup!$C$7="Every month",EDATE(Setup!$C$8,($A275-1)),IF(Setup!$C$7="Twice a month",DATE(YEAR(Setup!$C$8),MONTH(Setup!$C$8)+INT((($A275-1)+Setup!$C$41)/2),MIN(IF(MOD(($A275-1)+Setup!$C$41,2)=0,Setup!$C$39,Setup!$C$40),DAY(EOMONTH(DATE(YEAR(Setup!$C$8),MONTH(Setup!$C$8)+INT((($A275-1)+Setup!$C$41)/2),1),0)))),Setup!$C$8+($A275-1)*IF(Setup!$C$7="Every week",7,14)))</f>
        <v>50049</v>
      </c>
      <c r="C275" s="45" t="n">
        <f aca="false">IF(Setup!$C$7="Every month",EDATE(Setup!$C$8,$A275),IF(Setup!$C$7="Twice a month",DATE(YEAR(Setup!$C$8),MONTH(Setup!$C$8)+INT(($A275+Setup!$C$41)/2),MIN(IF(MOD($A275+Setup!$C$41,2)=0,Setup!$C$39,Setup!$C$40),DAY(EOMONTH(DATE(YEAR(Setup!$C$8),MONTH(Setup!$C$8)+INT(($A275+Setup!$C$41)/2),1),0)))),Setup!$C$8+$A275*IF(Setup!$C$7="Every week",7,14)))</f>
        <v>50063</v>
      </c>
      <c r="D275" s="46"/>
      <c r="E275" s="47"/>
      <c r="F275" s="47"/>
      <c r="G275" s="47"/>
      <c r="H275" s="47"/>
      <c r="I275" s="48" t="n">
        <f aca="false">N(Setup!$C$11)+N(E275)</f>
        <v>100</v>
      </c>
      <c r="J275" s="48" t="n">
        <f aca="false">MIN(Setup!$C$37,MAX(I275,0))</f>
        <v>9.23076923076923</v>
      </c>
      <c r="K275" s="48" t="n">
        <f aca="false">MIN(MAX(N(Setup!$C$14)-L274,0),MAX(I275-J275,0))</f>
        <v>0</v>
      </c>
      <c r="L275" s="48" t="n">
        <f aca="false">L274+K275-N(G275)</f>
        <v>500</v>
      </c>
      <c r="M275" s="48" t="n">
        <f aca="false">M274+J275-N(H275)</f>
        <v>2464.61538461539</v>
      </c>
      <c r="N275" s="48" t="n">
        <f aca="false">SUM(BX275:DU275)</f>
        <v>0</v>
      </c>
      <c r="O275" s="48" t="n">
        <f aca="false">SUM(Z275:BW275)-N275</f>
        <v>65</v>
      </c>
      <c r="P275" s="48" t="n">
        <f aca="false">MAX(I275-J275-K275,0)+O275</f>
        <v>155.769230769231</v>
      </c>
      <c r="Q275" s="48" t="n">
        <f aca="false">SUM(DV275:FS275)</f>
        <v>0</v>
      </c>
      <c r="R275" s="49" t="n">
        <f aca="false">N275+J275+K275+Q275</f>
        <v>9.23076923076923</v>
      </c>
      <c r="S275" s="48" t="n">
        <f aca="false">T275-T274-N(F275)+N275+Q275</f>
        <v>0</v>
      </c>
      <c r="T275" s="49" t="n">
        <f aca="false">SUM(FT275:HQ275)</f>
        <v>0</v>
      </c>
      <c r="U275" s="44" t="str">
        <f aca="false">IF(T274&lt;0.005,"",INDEX(Helpers!$C$2:$C$51,IF(_xlfn.MINIFS($DV$6:$FS$6,DV275:FS275,"&gt;0.005")=0,V275,_xlfn.MINIFS($DV$6:$FS$6,DV275:FS275,"&gt;0.005"))))</f>
        <v/>
      </c>
      <c r="V275" s="44" t="n">
        <f aca="false">IF(_xlfn.MINIFS($FT$6:$HQ$6,FT274:HQ274,"&gt;0.005")=0,1,_xlfn.MINIFS($FT$6:$HQ$6,FT274:HQ274,"&gt;0.005"))</f>
        <v>1</v>
      </c>
      <c r="W275" s="44" t="n">
        <f aca="false">IF(AND(D275&lt;&gt;"Paid",T274&gt;0.005),1,0)</f>
        <v>0</v>
      </c>
      <c r="X275" s="48" t="n">
        <f aca="false">SUMPRODUCT(((Helpers!$G$2:$G$51*(1+(Helpers!$D$2:$D$51+0.000000001)/12)^(($B275-Setup!$C$8)/(365.25/12))-Helpers!$E$2:$E$51*((1+(Helpers!$D$2:$D$51+0.000000001)/12)^(($B275-Setup!$C$8)/(365.25/12))-1)/((Helpers!$D$2:$D$51+0.000000001)/12))&gt;0)*(Helpers!$G$2:$G$51*(1+(Helpers!$D$2:$D$51+0.000000001)/12)^(($B275-Setup!$C$8)/(365.25/12))-Helpers!$E$2:$E$51*((1+(Helpers!$D$2:$D$51+0.000000001)/12)^(($B275-Setup!$C$8)/(365.25/12))-1)/((Helpers!$D$2:$D$51+0.000000001)/12)))</f>
        <v>0</v>
      </c>
      <c r="Y275" s="48"/>
      <c r="Z275" s="48" t="n">
        <f aca="false">IF(OR(N(Z$5)=0,Z$6=""),0,Z$5*((DATE(YEAR($B275),MONTH($B275),MIN(Z$6,DAY(EOMONTH($B275,0))))&gt;=$B275)*(DATE(YEAR($B275),MONTH($B275),MIN(Z$6,DAY(EOMONTH($B275,0))))&lt;$C275)+(DATE(YEAR($B275),MONTH($B275)+1,MIN(Z$6,DAY(EOMONTH($B275,1))))&gt;=$B275)*(DATE(YEAR($B275),MONTH($B275)+1,MIN(Z$6,DAY(EOMONTH($B275,1))))&lt;$C275)))</f>
        <v>25</v>
      </c>
      <c r="AA275" s="48" t="n">
        <f aca="false">IF(OR(N(AA$5)=0,AA$6=""),0,AA$5*((DATE(YEAR($B275),MONTH($B275),MIN(AA$6,DAY(EOMONTH($B275,0))))&gt;=$B275)*(DATE(YEAR($B275),MONTH($B275),MIN(AA$6,DAY(EOMONTH($B275,0))))&lt;$C275)+(DATE(YEAR($B275),MONTH($B275)+1,MIN(AA$6,DAY(EOMONTH($B275,1))))&gt;=$B275)*(DATE(YEAR($B275),MONTH($B275)+1,MIN(AA$6,DAY(EOMONTH($B275,1))))&lt;$C275)))</f>
        <v>40</v>
      </c>
      <c r="AB275" s="48" t="n">
        <f aca="false">IF(OR(N(AB$5)=0,AB$6=""),0,AB$5*((DATE(YEAR($B275),MONTH($B275),MIN(AB$6,DAY(EOMONTH($B275,0))))&gt;=$B275)*(DATE(YEAR($B275),MONTH($B275),MIN(AB$6,DAY(EOMONTH($B275,0))))&lt;$C275)+(DATE(YEAR($B275),MONTH($B275)+1,MIN(AB$6,DAY(EOMONTH($B275,1))))&gt;=$B275)*(DATE(YEAR($B275),MONTH($B275)+1,MIN(AB$6,DAY(EOMONTH($B275,1))))&lt;$C275)))</f>
        <v>0</v>
      </c>
      <c r="AC275" s="48" t="n">
        <f aca="false">IF(OR(N(AC$5)=0,AC$6=""),0,AC$5*((DATE(YEAR($B275),MONTH($B275),MIN(AC$6,DAY(EOMONTH($B275,0))))&gt;=$B275)*(DATE(YEAR($B275),MONTH($B275),MIN(AC$6,DAY(EOMONTH($B275,0))))&lt;$C275)+(DATE(YEAR($B275),MONTH($B275)+1,MIN(AC$6,DAY(EOMONTH($B275,1))))&gt;=$B275)*(DATE(YEAR($B275),MONTH($B275)+1,MIN(AC$6,DAY(EOMONTH($B275,1))))&lt;$C275)))</f>
        <v>0</v>
      </c>
      <c r="AD275" s="48" t="n">
        <f aca="false">IF(OR(N(AD$5)=0,AD$6=""),0,AD$5*((DATE(YEAR($B275),MONTH($B275),MIN(AD$6,DAY(EOMONTH($B275,0))))&gt;=$B275)*(DATE(YEAR($B275),MONTH($B275),MIN(AD$6,DAY(EOMONTH($B275,0))))&lt;$C275)+(DATE(YEAR($B275),MONTH($B275)+1,MIN(AD$6,DAY(EOMONTH($B275,1))))&gt;=$B275)*(DATE(YEAR($B275),MONTH($B275)+1,MIN(AD$6,DAY(EOMONTH($B275,1))))&lt;$C275)))</f>
        <v>0</v>
      </c>
      <c r="AE275" s="48" t="n">
        <f aca="false">IF(OR(N(AE$5)=0,AE$6=""),0,AE$5*((DATE(YEAR($B275),MONTH($B275),MIN(AE$6,DAY(EOMONTH($B275,0))))&gt;=$B275)*(DATE(YEAR($B275),MONTH($B275),MIN(AE$6,DAY(EOMONTH($B275,0))))&lt;$C275)+(DATE(YEAR($B275),MONTH($B275)+1,MIN(AE$6,DAY(EOMONTH($B275,1))))&gt;=$B275)*(DATE(YEAR($B275),MONTH($B275)+1,MIN(AE$6,DAY(EOMONTH($B275,1))))&lt;$C275)))</f>
        <v>0</v>
      </c>
      <c r="AF275" s="48" t="n">
        <f aca="false">IF(OR(N(AF$5)=0,AF$6=""),0,AF$5*((DATE(YEAR($B275),MONTH($B275),MIN(AF$6,DAY(EOMONTH($B275,0))))&gt;=$B275)*(DATE(YEAR($B275),MONTH($B275),MIN(AF$6,DAY(EOMONTH($B275,0))))&lt;$C275)+(DATE(YEAR($B275),MONTH($B275)+1,MIN(AF$6,DAY(EOMONTH($B275,1))))&gt;=$B275)*(DATE(YEAR($B275),MONTH($B275)+1,MIN(AF$6,DAY(EOMONTH($B275,1))))&lt;$C275)))</f>
        <v>0</v>
      </c>
      <c r="AG275" s="48" t="n">
        <f aca="false">IF(OR(N(AG$5)=0,AG$6=""),0,AG$5*((DATE(YEAR($B275),MONTH($B275),MIN(AG$6,DAY(EOMONTH($B275,0))))&gt;=$B275)*(DATE(YEAR($B275),MONTH($B275),MIN(AG$6,DAY(EOMONTH($B275,0))))&lt;$C275)+(DATE(YEAR($B275),MONTH($B275)+1,MIN(AG$6,DAY(EOMONTH($B275,1))))&gt;=$B275)*(DATE(YEAR($B275),MONTH($B275)+1,MIN(AG$6,DAY(EOMONTH($B275,1))))&lt;$C275)))</f>
        <v>0</v>
      </c>
      <c r="AH275" s="48" t="n">
        <f aca="false">IF(OR(N(AH$5)=0,AH$6=""),0,AH$5*((DATE(YEAR($B275),MONTH($B275),MIN(AH$6,DAY(EOMONTH($B275,0))))&gt;=$B275)*(DATE(YEAR($B275),MONTH($B275),MIN(AH$6,DAY(EOMONTH($B275,0))))&lt;$C275)+(DATE(YEAR($B275),MONTH($B275)+1,MIN(AH$6,DAY(EOMONTH($B275,1))))&gt;=$B275)*(DATE(YEAR($B275),MONTH($B275)+1,MIN(AH$6,DAY(EOMONTH($B275,1))))&lt;$C275)))</f>
        <v>0</v>
      </c>
      <c r="AI275" s="48" t="n">
        <f aca="false">IF(OR(N(AI$5)=0,AI$6=""),0,AI$5*((DATE(YEAR($B275),MONTH($B275),MIN(AI$6,DAY(EOMONTH($B275,0))))&gt;=$B275)*(DATE(YEAR($B275),MONTH($B275),MIN(AI$6,DAY(EOMONTH($B275,0))))&lt;$C275)+(DATE(YEAR($B275),MONTH($B275)+1,MIN(AI$6,DAY(EOMONTH($B275,1))))&gt;=$B275)*(DATE(YEAR($B275),MONTH($B275)+1,MIN(AI$6,DAY(EOMONTH($B275,1))))&lt;$C275)))</f>
        <v>0</v>
      </c>
      <c r="AJ275" s="48" t="n">
        <f aca="false">IF(OR(N(AJ$5)=0,AJ$6=""),0,AJ$5*((DATE(YEAR($B275),MONTH($B275),MIN(AJ$6,DAY(EOMONTH($B275,0))))&gt;=$B275)*(DATE(YEAR($B275),MONTH($B275),MIN(AJ$6,DAY(EOMONTH($B275,0))))&lt;$C275)+(DATE(YEAR($B275),MONTH($B275)+1,MIN(AJ$6,DAY(EOMONTH($B275,1))))&gt;=$B275)*(DATE(YEAR($B275),MONTH($B275)+1,MIN(AJ$6,DAY(EOMONTH($B275,1))))&lt;$C275)))</f>
        <v>0</v>
      </c>
      <c r="AK275" s="48" t="n">
        <f aca="false">IF(OR(N(AK$5)=0,AK$6=""),0,AK$5*((DATE(YEAR($B275),MONTH($B275),MIN(AK$6,DAY(EOMONTH($B275,0))))&gt;=$B275)*(DATE(YEAR($B275),MONTH($B275),MIN(AK$6,DAY(EOMONTH($B275,0))))&lt;$C275)+(DATE(YEAR($B275),MONTH($B275)+1,MIN(AK$6,DAY(EOMONTH($B275,1))))&gt;=$B275)*(DATE(YEAR($B275),MONTH($B275)+1,MIN(AK$6,DAY(EOMONTH($B275,1))))&lt;$C275)))</f>
        <v>0</v>
      </c>
      <c r="AL275" s="48" t="n">
        <f aca="false">IF(OR(N(AL$5)=0,AL$6=""),0,AL$5*((DATE(YEAR($B275),MONTH($B275),MIN(AL$6,DAY(EOMONTH($B275,0))))&gt;=$B275)*(DATE(YEAR($B275),MONTH($B275),MIN(AL$6,DAY(EOMONTH($B275,0))))&lt;$C275)+(DATE(YEAR($B275),MONTH($B275)+1,MIN(AL$6,DAY(EOMONTH($B275,1))))&gt;=$B275)*(DATE(YEAR($B275),MONTH($B275)+1,MIN(AL$6,DAY(EOMONTH($B275,1))))&lt;$C275)))</f>
        <v>0</v>
      </c>
      <c r="AM275" s="48" t="n">
        <f aca="false">IF(OR(N(AM$5)=0,AM$6=""),0,AM$5*((DATE(YEAR($B275),MONTH($B275),MIN(AM$6,DAY(EOMONTH($B275,0))))&gt;=$B275)*(DATE(YEAR($B275),MONTH($B275),MIN(AM$6,DAY(EOMONTH($B275,0))))&lt;$C275)+(DATE(YEAR($B275),MONTH($B275)+1,MIN(AM$6,DAY(EOMONTH($B275,1))))&gt;=$B275)*(DATE(YEAR($B275),MONTH($B275)+1,MIN(AM$6,DAY(EOMONTH($B275,1))))&lt;$C275)))</f>
        <v>0</v>
      </c>
      <c r="AN275" s="48" t="n">
        <f aca="false">IF(OR(N(AN$5)=0,AN$6=""),0,AN$5*((DATE(YEAR($B275),MONTH($B275),MIN(AN$6,DAY(EOMONTH($B275,0))))&gt;=$B275)*(DATE(YEAR($B275),MONTH($B275),MIN(AN$6,DAY(EOMONTH($B275,0))))&lt;$C275)+(DATE(YEAR($B275),MONTH($B275)+1,MIN(AN$6,DAY(EOMONTH($B275,1))))&gt;=$B275)*(DATE(YEAR($B275),MONTH($B275)+1,MIN(AN$6,DAY(EOMONTH($B275,1))))&lt;$C275)))</f>
        <v>0</v>
      </c>
      <c r="AO275" s="48" t="n">
        <f aca="false">IF(OR(N(AO$5)=0,AO$6=""),0,AO$5*((DATE(YEAR($B275),MONTH($B275),MIN(AO$6,DAY(EOMONTH($B275,0))))&gt;=$B275)*(DATE(YEAR($B275),MONTH($B275),MIN(AO$6,DAY(EOMONTH($B275,0))))&lt;$C275)+(DATE(YEAR($B275),MONTH($B275)+1,MIN(AO$6,DAY(EOMONTH($B275,1))))&gt;=$B275)*(DATE(YEAR($B275),MONTH($B275)+1,MIN(AO$6,DAY(EOMONTH($B275,1))))&lt;$C275)))</f>
        <v>0</v>
      </c>
      <c r="AP275" s="48" t="n">
        <f aca="false">IF(OR(N(AP$5)=0,AP$6=""),0,AP$5*((DATE(YEAR($B275),MONTH($B275),MIN(AP$6,DAY(EOMONTH($B275,0))))&gt;=$B275)*(DATE(YEAR($B275),MONTH($B275),MIN(AP$6,DAY(EOMONTH($B275,0))))&lt;$C275)+(DATE(YEAR($B275),MONTH($B275)+1,MIN(AP$6,DAY(EOMONTH($B275,1))))&gt;=$B275)*(DATE(YEAR($B275),MONTH($B275)+1,MIN(AP$6,DAY(EOMONTH($B275,1))))&lt;$C275)))</f>
        <v>0</v>
      </c>
      <c r="AQ275" s="48" t="n">
        <f aca="false">IF(OR(N(AQ$5)=0,AQ$6=""),0,AQ$5*((DATE(YEAR($B275),MONTH($B275),MIN(AQ$6,DAY(EOMONTH($B275,0))))&gt;=$B275)*(DATE(YEAR($B275),MONTH($B275),MIN(AQ$6,DAY(EOMONTH($B275,0))))&lt;$C275)+(DATE(YEAR($B275),MONTH($B275)+1,MIN(AQ$6,DAY(EOMONTH($B275,1))))&gt;=$B275)*(DATE(YEAR($B275),MONTH($B275)+1,MIN(AQ$6,DAY(EOMONTH($B275,1))))&lt;$C275)))</f>
        <v>0</v>
      </c>
      <c r="AR275" s="48" t="n">
        <f aca="false">IF(OR(N(AR$5)=0,AR$6=""),0,AR$5*((DATE(YEAR($B275),MONTH($B275),MIN(AR$6,DAY(EOMONTH($B275,0))))&gt;=$B275)*(DATE(YEAR($B275),MONTH($B275),MIN(AR$6,DAY(EOMONTH($B275,0))))&lt;$C275)+(DATE(YEAR($B275),MONTH($B275)+1,MIN(AR$6,DAY(EOMONTH($B275,1))))&gt;=$B275)*(DATE(YEAR($B275),MONTH($B275)+1,MIN(AR$6,DAY(EOMONTH($B275,1))))&lt;$C275)))</f>
        <v>0</v>
      </c>
      <c r="AS275" s="48" t="n">
        <f aca="false">IF(OR(N(AS$5)=0,AS$6=""),0,AS$5*((DATE(YEAR($B275),MONTH($B275),MIN(AS$6,DAY(EOMONTH($B275,0))))&gt;=$B275)*(DATE(YEAR($B275),MONTH($B275),MIN(AS$6,DAY(EOMONTH($B275,0))))&lt;$C275)+(DATE(YEAR($B275),MONTH($B275)+1,MIN(AS$6,DAY(EOMONTH($B275,1))))&gt;=$B275)*(DATE(YEAR($B275),MONTH($B275)+1,MIN(AS$6,DAY(EOMONTH($B275,1))))&lt;$C275)))</f>
        <v>0</v>
      </c>
      <c r="AT275" s="48" t="n">
        <f aca="false">IF(OR(N(AT$5)=0,AT$6=""),0,AT$5*((DATE(YEAR($B275),MONTH($B275),MIN(AT$6,DAY(EOMONTH($B275,0))))&gt;=$B275)*(DATE(YEAR($B275),MONTH($B275),MIN(AT$6,DAY(EOMONTH($B275,0))))&lt;$C275)+(DATE(YEAR($B275),MONTH($B275)+1,MIN(AT$6,DAY(EOMONTH($B275,1))))&gt;=$B275)*(DATE(YEAR($B275),MONTH($B275)+1,MIN(AT$6,DAY(EOMONTH($B275,1))))&lt;$C275)))</f>
        <v>0</v>
      </c>
      <c r="AU275" s="48" t="n">
        <f aca="false">IF(OR(N(AU$5)=0,AU$6=""),0,AU$5*((DATE(YEAR($B275),MONTH($B275),MIN(AU$6,DAY(EOMONTH($B275,0))))&gt;=$B275)*(DATE(YEAR($B275),MONTH($B275),MIN(AU$6,DAY(EOMONTH($B275,0))))&lt;$C275)+(DATE(YEAR($B275),MONTH($B275)+1,MIN(AU$6,DAY(EOMONTH($B275,1))))&gt;=$B275)*(DATE(YEAR($B275),MONTH($B275)+1,MIN(AU$6,DAY(EOMONTH($B275,1))))&lt;$C275)))</f>
        <v>0</v>
      </c>
      <c r="AV275" s="48" t="n">
        <f aca="false">IF(OR(N(AV$5)=0,AV$6=""),0,AV$5*((DATE(YEAR($B275),MONTH($B275),MIN(AV$6,DAY(EOMONTH($B275,0))))&gt;=$B275)*(DATE(YEAR($B275),MONTH($B275),MIN(AV$6,DAY(EOMONTH($B275,0))))&lt;$C275)+(DATE(YEAR($B275),MONTH($B275)+1,MIN(AV$6,DAY(EOMONTH($B275,1))))&gt;=$B275)*(DATE(YEAR($B275),MONTH($B275)+1,MIN(AV$6,DAY(EOMONTH($B275,1))))&lt;$C275)))</f>
        <v>0</v>
      </c>
      <c r="AW275" s="48" t="n">
        <f aca="false">IF(OR(N(AW$5)=0,AW$6=""),0,AW$5*((DATE(YEAR($B275),MONTH($B275),MIN(AW$6,DAY(EOMONTH($B275,0))))&gt;=$B275)*(DATE(YEAR($B275),MONTH($B275),MIN(AW$6,DAY(EOMONTH($B275,0))))&lt;$C275)+(DATE(YEAR($B275),MONTH($B275)+1,MIN(AW$6,DAY(EOMONTH($B275,1))))&gt;=$B275)*(DATE(YEAR($B275),MONTH($B275)+1,MIN(AW$6,DAY(EOMONTH($B275,1))))&lt;$C275)))</f>
        <v>0</v>
      </c>
      <c r="AX275" s="48" t="n">
        <f aca="false">IF(OR(N(AX$5)=0,AX$6=""),0,AX$5*((DATE(YEAR($B275),MONTH($B275),MIN(AX$6,DAY(EOMONTH($B275,0))))&gt;=$B275)*(DATE(YEAR($B275),MONTH($B275),MIN(AX$6,DAY(EOMONTH($B275,0))))&lt;$C275)+(DATE(YEAR($B275),MONTH($B275)+1,MIN(AX$6,DAY(EOMONTH($B275,1))))&gt;=$B275)*(DATE(YEAR($B275),MONTH($B275)+1,MIN(AX$6,DAY(EOMONTH($B275,1))))&lt;$C275)))</f>
        <v>0</v>
      </c>
      <c r="AY275" s="48" t="n">
        <f aca="false">IF(OR(N(AY$5)=0,AY$6=""),0,AY$5*((DATE(YEAR($B275),MONTH($B275),MIN(AY$6,DAY(EOMONTH($B275,0))))&gt;=$B275)*(DATE(YEAR($B275),MONTH($B275),MIN(AY$6,DAY(EOMONTH($B275,0))))&lt;$C275)+(DATE(YEAR($B275),MONTH($B275)+1,MIN(AY$6,DAY(EOMONTH($B275,1))))&gt;=$B275)*(DATE(YEAR($B275),MONTH($B275)+1,MIN(AY$6,DAY(EOMONTH($B275,1))))&lt;$C275)))</f>
        <v>0</v>
      </c>
      <c r="AZ275" s="48" t="n">
        <f aca="false">IF(OR(N(AZ$5)=0,AZ$6=""),0,AZ$5*((DATE(YEAR($B275),MONTH($B275),MIN(AZ$6,DAY(EOMONTH($B275,0))))&gt;=$B275)*(DATE(YEAR($B275),MONTH($B275),MIN(AZ$6,DAY(EOMONTH($B275,0))))&lt;$C275)+(DATE(YEAR($B275),MONTH($B275)+1,MIN(AZ$6,DAY(EOMONTH($B275,1))))&gt;=$B275)*(DATE(YEAR($B275),MONTH($B275)+1,MIN(AZ$6,DAY(EOMONTH($B275,1))))&lt;$C275)))</f>
        <v>0</v>
      </c>
      <c r="BA275" s="48" t="n">
        <f aca="false">IF(OR(N(BA$5)=0,BA$6=""),0,BA$5*((DATE(YEAR($B275),MONTH($B275),MIN(BA$6,DAY(EOMONTH($B275,0))))&gt;=$B275)*(DATE(YEAR($B275),MONTH($B275),MIN(BA$6,DAY(EOMONTH($B275,0))))&lt;$C275)+(DATE(YEAR($B275),MONTH($B275)+1,MIN(BA$6,DAY(EOMONTH($B275,1))))&gt;=$B275)*(DATE(YEAR($B275),MONTH($B275)+1,MIN(BA$6,DAY(EOMONTH($B275,1))))&lt;$C275)))</f>
        <v>0</v>
      </c>
      <c r="BB275" s="48" t="n">
        <f aca="false">IF(OR(N(BB$5)=0,BB$6=""),0,BB$5*((DATE(YEAR($B275),MONTH($B275),MIN(BB$6,DAY(EOMONTH($B275,0))))&gt;=$B275)*(DATE(YEAR($B275),MONTH($B275),MIN(BB$6,DAY(EOMONTH($B275,0))))&lt;$C275)+(DATE(YEAR($B275),MONTH($B275)+1,MIN(BB$6,DAY(EOMONTH($B275,1))))&gt;=$B275)*(DATE(YEAR($B275),MONTH($B275)+1,MIN(BB$6,DAY(EOMONTH($B275,1))))&lt;$C275)))</f>
        <v>0</v>
      </c>
      <c r="BC275" s="48" t="n">
        <f aca="false">IF(OR(N(BC$5)=0,BC$6=""),0,BC$5*((DATE(YEAR($B275),MONTH($B275),MIN(BC$6,DAY(EOMONTH($B275,0))))&gt;=$B275)*(DATE(YEAR($B275),MONTH($B275),MIN(BC$6,DAY(EOMONTH($B275,0))))&lt;$C275)+(DATE(YEAR($B275),MONTH($B275)+1,MIN(BC$6,DAY(EOMONTH($B275,1))))&gt;=$B275)*(DATE(YEAR($B275),MONTH($B275)+1,MIN(BC$6,DAY(EOMONTH($B275,1))))&lt;$C275)))</f>
        <v>0</v>
      </c>
      <c r="BD275" s="48" t="n">
        <f aca="false">IF(OR(N(BD$5)=0,BD$6=""),0,BD$5*((DATE(YEAR($B275),MONTH($B275),MIN(BD$6,DAY(EOMONTH($B275,0))))&gt;=$B275)*(DATE(YEAR($B275),MONTH($B275),MIN(BD$6,DAY(EOMONTH($B275,0))))&lt;$C275)+(DATE(YEAR($B275),MONTH($B275)+1,MIN(BD$6,DAY(EOMONTH($B275,1))))&gt;=$B275)*(DATE(YEAR($B275),MONTH($B275)+1,MIN(BD$6,DAY(EOMONTH($B275,1))))&lt;$C275)))</f>
        <v>0</v>
      </c>
      <c r="BE275" s="48" t="n">
        <f aca="false">IF(OR(N(BE$5)=0,BE$6=""),0,BE$5*((DATE(YEAR($B275),MONTH($B275),MIN(BE$6,DAY(EOMONTH($B275,0))))&gt;=$B275)*(DATE(YEAR($B275),MONTH($B275),MIN(BE$6,DAY(EOMONTH($B275,0))))&lt;$C275)+(DATE(YEAR($B275),MONTH($B275)+1,MIN(BE$6,DAY(EOMONTH($B275,1))))&gt;=$B275)*(DATE(YEAR($B275),MONTH($B275)+1,MIN(BE$6,DAY(EOMONTH($B275,1))))&lt;$C275)))</f>
        <v>0</v>
      </c>
      <c r="BF275" s="48" t="n">
        <f aca="false">IF(OR(N(BF$5)=0,BF$6=""),0,BF$5*((DATE(YEAR($B275),MONTH($B275),MIN(BF$6,DAY(EOMONTH($B275,0))))&gt;=$B275)*(DATE(YEAR($B275),MONTH($B275),MIN(BF$6,DAY(EOMONTH($B275,0))))&lt;$C275)+(DATE(YEAR($B275),MONTH($B275)+1,MIN(BF$6,DAY(EOMONTH($B275,1))))&gt;=$B275)*(DATE(YEAR($B275),MONTH($B275)+1,MIN(BF$6,DAY(EOMONTH($B275,1))))&lt;$C275)))</f>
        <v>0</v>
      </c>
      <c r="BG275" s="48" t="n">
        <f aca="false">IF(OR(N(BG$5)=0,BG$6=""),0,BG$5*((DATE(YEAR($B275),MONTH($B275),MIN(BG$6,DAY(EOMONTH($B275,0))))&gt;=$B275)*(DATE(YEAR($B275),MONTH($B275),MIN(BG$6,DAY(EOMONTH($B275,0))))&lt;$C275)+(DATE(YEAR($B275),MONTH($B275)+1,MIN(BG$6,DAY(EOMONTH($B275,1))))&gt;=$B275)*(DATE(YEAR($B275),MONTH($B275)+1,MIN(BG$6,DAY(EOMONTH($B275,1))))&lt;$C275)))</f>
        <v>0</v>
      </c>
      <c r="BH275" s="48" t="n">
        <f aca="false">IF(OR(N(BH$5)=0,BH$6=""),0,BH$5*((DATE(YEAR($B275),MONTH($B275),MIN(BH$6,DAY(EOMONTH($B275,0))))&gt;=$B275)*(DATE(YEAR($B275),MONTH($B275),MIN(BH$6,DAY(EOMONTH($B275,0))))&lt;$C275)+(DATE(YEAR($B275),MONTH($B275)+1,MIN(BH$6,DAY(EOMONTH($B275,1))))&gt;=$B275)*(DATE(YEAR($B275),MONTH($B275)+1,MIN(BH$6,DAY(EOMONTH($B275,1))))&lt;$C275)))</f>
        <v>0</v>
      </c>
      <c r="BI275" s="48" t="n">
        <f aca="false">IF(OR(N(BI$5)=0,BI$6=""),0,BI$5*((DATE(YEAR($B275),MONTH($B275),MIN(BI$6,DAY(EOMONTH($B275,0))))&gt;=$B275)*(DATE(YEAR($B275),MONTH($B275),MIN(BI$6,DAY(EOMONTH($B275,0))))&lt;$C275)+(DATE(YEAR($B275),MONTH($B275)+1,MIN(BI$6,DAY(EOMONTH($B275,1))))&gt;=$B275)*(DATE(YEAR($B275),MONTH($B275)+1,MIN(BI$6,DAY(EOMONTH($B275,1))))&lt;$C275)))</f>
        <v>0</v>
      </c>
      <c r="BJ275" s="48" t="n">
        <f aca="false">IF(OR(N(BJ$5)=0,BJ$6=""),0,BJ$5*((DATE(YEAR($B275),MONTH($B275),MIN(BJ$6,DAY(EOMONTH($B275,0))))&gt;=$B275)*(DATE(YEAR($B275),MONTH($B275),MIN(BJ$6,DAY(EOMONTH($B275,0))))&lt;$C275)+(DATE(YEAR($B275),MONTH($B275)+1,MIN(BJ$6,DAY(EOMONTH($B275,1))))&gt;=$B275)*(DATE(YEAR($B275),MONTH($B275)+1,MIN(BJ$6,DAY(EOMONTH($B275,1))))&lt;$C275)))</f>
        <v>0</v>
      </c>
      <c r="BK275" s="48" t="n">
        <f aca="false">IF(OR(N(BK$5)=0,BK$6=""),0,BK$5*((DATE(YEAR($B275),MONTH($B275),MIN(BK$6,DAY(EOMONTH($B275,0))))&gt;=$B275)*(DATE(YEAR($B275),MONTH($B275),MIN(BK$6,DAY(EOMONTH($B275,0))))&lt;$C275)+(DATE(YEAR($B275),MONTH($B275)+1,MIN(BK$6,DAY(EOMONTH($B275,1))))&gt;=$B275)*(DATE(YEAR($B275),MONTH($B275)+1,MIN(BK$6,DAY(EOMONTH($B275,1))))&lt;$C275)))</f>
        <v>0</v>
      </c>
      <c r="BL275" s="48" t="n">
        <f aca="false">IF(OR(N(BL$5)=0,BL$6=""),0,BL$5*((DATE(YEAR($B275),MONTH($B275),MIN(BL$6,DAY(EOMONTH($B275,0))))&gt;=$B275)*(DATE(YEAR($B275),MONTH($B275),MIN(BL$6,DAY(EOMONTH($B275,0))))&lt;$C275)+(DATE(YEAR($B275),MONTH($B275)+1,MIN(BL$6,DAY(EOMONTH($B275,1))))&gt;=$B275)*(DATE(YEAR($B275),MONTH($B275)+1,MIN(BL$6,DAY(EOMONTH($B275,1))))&lt;$C275)))</f>
        <v>0</v>
      </c>
      <c r="BM275" s="48" t="n">
        <f aca="false">IF(OR(N(BM$5)=0,BM$6=""),0,BM$5*((DATE(YEAR($B275),MONTH($B275),MIN(BM$6,DAY(EOMONTH($B275,0))))&gt;=$B275)*(DATE(YEAR($B275),MONTH($B275),MIN(BM$6,DAY(EOMONTH($B275,0))))&lt;$C275)+(DATE(YEAR($B275),MONTH($B275)+1,MIN(BM$6,DAY(EOMONTH($B275,1))))&gt;=$B275)*(DATE(YEAR($B275),MONTH($B275)+1,MIN(BM$6,DAY(EOMONTH($B275,1))))&lt;$C275)))</f>
        <v>0</v>
      </c>
      <c r="BN275" s="48" t="n">
        <f aca="false">IF(OR(N(BN$5)=0,BN$6=""),0,BN$5*((DATE(YEAR($B275),MONTH($B275),MIN(BN$6,DAY(EOMONTH($B275,0))))&gt;=$B275)*(DATE(YEAR($B275),MONTH($B275),MIN(BN$6,DAY(EOMONTH($B275,0))))&lt;$C275)+(DATE(YEAR($B275),MONTH($B275)+1,MIN(BN$6,DAY(EOMONTH($B275,1))))&gt;=$B275)*(DATE(YEAR($B275),MONTH($B275)+1,MIN(BN$6,DAY(EOMONTH($B275,1))))&lt;$C275)))</f>
        <v>0</v>
      </c>
      <c r="BO275" s="48" t="n">
        <f aca="false">IF(OR(N(BO$5)=0,BO$6=""),0,BO$5*((DATE(YEAR($B275),MONTH($B275),MIN(BO$6,DAY(EOMONTH($B275,0))))&gt;=$B275)*(DATE(YEAR($B275),MONTH($B275),MIN(BO$6,DAY(EOMONTH($B275,0))))&lt;$C275)+(DATE(YEAR($B275),MONTH($B275)+1,MIN(BO$6,DAY(EOMONTH($B275,1))))&gt;=$B275)*(DATE(YEAR($B275),MONTH($B275)+1,MIN(BO$6,DAY(EOMONTH($B275,1))))&lt;$C275)))</f>
        <v>0</v>
      </c>
      <c r="BP275" s="48" t="n">
        <f aca="false">IF(OR(N(BP$5)=0,BP$6=""),0,BP$5*((DATE(YEAR($B275),MONTH($B275),MIN(BP$6,DAY(EOMONTH($B275,0))))&gt;=$B275)*(DATE(YEAR($B275),MONTH($B275),MIN(BP$6,DAY(EOMONTH($B275,0))))&lt;$C275)+(DATE(YEAR($B275),MONTH($B275)+1,MIN(BP$6,DAY(EOMONTH($B275,1))))&gt;=$B275)*(DATE(YEAR($B275),MONTH($B275)+1,MIN(BP$6,DAY(EOMONTH($B275,1))))&lt;$C275)))</f>
        <v>0</v>
      </c>
      <c r="BQ275" s="48" t="n">
        <f aca="false">IF(OR(N(BQ$5)=0,BQ$6=""),0,BQ$5*((DATE(YEAR($B275),MONTH($B275),MIN(BQ$6,DAY(EOMONTH($B275,0))))&gt;=$B275)*(DATE(YEAR($B275),MONTH($B275),MIN(BQ$6,DAY(EOMONTH($B275,0))))&lt;$C275)+(DATE(YEAR($B275),MONTH($B275)+1,MIN(BQ$6,DAY(EOMONTH($B275,1))))&gt;=$B275)*(DATE(YEAR($B275),MONTH($B275)+1,MIN(BQ$6,DAY(EOMONTH($B275,1))))&lt;$C275)))</f>
        <v>0</v>
      </c>
      <c r="BR275" s="48" t="n">
        <f aca="false">IF(OR(N(BR$5)=0,BR$6=""),0,BR$5*((DATE(YEAR($B275),MONTH($B275),MIN(BR$6,DAY(EOMONTH($B275,0))))&gt;=$B275)*(DATE(YEAR($B275),MONTH($B275),MIN(BR$6,DAY(EOMONTH($B275,0))))&lt;$C275)+(DATE(YEAR($B275),MONTH($B275)+1,MIN(BR$6,DAY(EOMONTH($B275,1))))&gt;=$B275)*(DATE(YEAR($B275),MONTH($B275)+1,MIN(BR$6,DAY(EOMONTH($B275,1))))&lt;$C275)))</f>
        <v>0</v>
      </c>
      <c r="BS275" s="48" t="n">
        <f aca="false">IF(OR(N(BS$5)=0,BS$6=""),0,BS$5*((DATE(YEAR($B275),MONTH($B275),MIN(BS$6,DAY(EOMONTH($B275,0))))&gt;=$B275)*(DATE(YEAR($B275),MONTH($B275),MIN(BS$6,DAY(EOMONTH($B275,0))))&lt;$C275)+(DATE(YEAR($B275),MONTH($B275)+1,MIN(BS$6,DAY(EOMONTH($B275,1))))&gt;=$B275)*(DATE(YEAR($B275),MONTH($B275)+1,MIN(BS$6,DAY(EOMONTH($B275,1))))&lt;$C275)))</f>
        <v>0</v>
      </c>
      <c r="BT275" s="48" t="n">
        <f aca="false">IF(OR(N(BT$5)=0,BT$6=""),0,BT$5*((DATE(YEAR($B275),MONTH($B275),MIN(BT$6,DAY(EOMONTH($B275,0))))&gt;=$B275)*(DATE(YEAR($B275),MONTH($B275),MIN(BT$6,DAY(EOMONTH($B275,0))))&lt;$C275)+(DATE(YEAR($B275),MONTH($B275)+1,MIN(BT$6,DAY(EOMONTH($B275,1))))&gt;=$B275)*(DATE(YEAR($B275),MONTH($B275)+1,MIN(BT$6,DAY(EOMONTH($B275,1))))&lt;$C275)))</f>
        <v>0</v>
      </c>
      <c r="BU275" s="48" t="n">
        <f aca="false">IF(OR(N(BU$5)=0,BU$6=""),0,BU$5*((DATE(YEAR($B275),MONTH($B275),MIN(BU$6,DAY(EOMONTH($B275,0))))&gt;=$B275)*(DATE(YEAR($B275),MONTH($B275),MIN(BU$6,DAY(EOMONTH($B275,0))))&lt;$C275)+(DATE(YEAR($B275),MONTH($B275)+1,MIN(BU$6,DAY(EOMONTH($B275,1))))&gt;=$B275)*(DATE(YEAR($B275),MONTH($B275)+1,MIN(BU$6,DAY(EOMONTH($B275,1))))&lt;$C275)))</f>
        <v>0</v>
      </c>
      <c r="BV275" s="48" t="n">
        <f aca="false">IF(OR(N(BV$5)=0,BV$6=""),0,BV$5*((DATE(YEAR($B275),MONTH($B275),MIN(BV$6,DAY(EOMONTH($B275,0))))&gt;=$B275)*(DATE(YEAR($B275),MONTH($B275),MIN(BV$6,DAY(EOMONTH($B275,0))))&lt;$C275)+(DATE(YEAR($B275),MONTH($B275)+1,MIN(BV$6,DAY(EOMONTH($B275,1))))&gt;=$B275)*(DATE(YEAR($B275),MONTH($B275)+1,MIN(BV$6,DAY(EOMONTH($B275,1))))&lt;$C275)))</f>
        <v>0</v>
      </c>
      <c r="BW275" s="48" t="n">
        <f aca="false">IF(OR(N(BW$5)=0,BW$6=""),0,BW$5*((DATE(YEAR($B275),MONTH($B275),MIN(BW$6,DAY(EOMONTH($B275,0))))&gt;=$B275)*(DATE(YEAR($B275),MONTH($B275),MIN(BW$6,DAY(EOMONTH($B275,0))))&lt;$C275)+(DATE(YEAR($B275),MONTH($B275)+1,MIN(BW$6,DAY(EOMONTH($B275,1))))&gt;=$B275)*(DATE(YEAR($B275),MONTH($B275)+1,MIN(BW$6,DAY(EOMONTH($B275,1))))&lt;$C275)))</f>
        <v>0</v>
      </c>
      <c r="BX275" s="48" t="n">
        <f aca="false">MIN(Z275,(FT274*(1+FT$5/Setup!$C$36)+IF($V275=1,N($F275),0)))</f>
        <v>0</v>
      </c>
      <c r="BY275" s="48" t="n">
        <f aca="false">MIN(AA275,(FU274*(1+FU$5/Setup!$C$36)+IF($V275=2,N($F275),0)))</f>
        <v>0</v>
      </c>
      <c r="BZ275" s="48" t="n">
        <f aca="false">MIN(AB275,(FV274*(1+FV$5/Setup!$C$36)+IF($V275=3,N($F275),0)))</f>
        <v>0</v>
      </c>
      <c r="CA275" s="48" t="n">
        <f aca="false">MIN(AC275,(FW274*(1+FW$5/Setup!$C$36)+IF($V275=4,N($F275),0)))</f>
        <v>0</v>
      </c>
      <c r="CB275" s="48" t="n">
        <f aca="false">MIN(AD275,(FX274*(1+FX$5/Setup!$C$36)+IF($V275=5,N($F275),0)))</f>
        <v>0</v>
      </c>
      <c r="CC275" s="48" t="n">
        <f aca="false">MIN(AE275,(FY274*(1+FY$5/Setup!$C$36)+IF($V275=6,N($F275),0)))</f>
        <v>0</v>
      </c>
      <c r="CD275" s="48" t="n">
        <f aca="false">MIN(AF275,(FZ274*(1+FZ$5/Setup!$C$36)+IF($V275=7,N($F275),0)))</f>
        <v>0</v>
      </c>
      <c r="CE275" s="48" t="n">
        <f aca="false">MIN(AG275,(GA274*(1+GA$5/Setup!$C$36)+IF($V275=8,N($F275),0)))</f>
        <v>0</v>
      </c>
      <c r="CF275" s="48" t="n">
        <f aca="false">MIN(AH275,(GB274*(1+GB$5/Setup!$C$36)+IF($V275=9,N($F275),0)))</f>
        <v>0</v>
      </c>
      <c r="CG275" s="48" t="n">
        <f aca="false">MIN(AI275,(GC274*(1+GC$5/Setup!$C$36)+IF($V275=10,N($F275),0)))</f>
        <v>0</v>
      </c>
      <c r="CH275" s="48" t="n">
        <f aca="false">MIN(AJ275,(GD274*(1+GD$5/Setup!$C$36)+IF($V275=11,N($F275),0)))</f>
        <v>0</v>
      </c>
      <c r="CI275" s="48" t="n">
        <f aca="false">MIN(AK275,(GE274*(1+GE$5/Setup!$C$36)+IF($V275=12,N($F275),0)))</f>
        <v>0</v>
      </c>
      <c r="CJ275" s="48" t="n">
        <f aca="false">MIN(AL275,(GF274*(1+GF$5/Setup!$C$36)+IF($V275=13,N($F275),0)))</f>
        <v>0</v>
      </c>
      <c r="CK275" s="48" t="n">
        <f aca="false">MIN(AM275,(GG274*(1+GG$5/Setup!$C$36)+IF($V275=14,N($F275),0)))</f>
        <v>0</v>
      </c>
      <c r="CL275" s="48" t="n">
        <f aca="false">MIN(AN275,(GH274*(1+GH$5/Setup!$C$36)+IF($V275=15,N($F275),0)))</f>
        <v>0</v>
      </c>
      <c r="CM275" s="48" t="n">
        <f aca="false">MIN(AO275,(GI274*(1+GI$5/Setup!$C$36)+IF($V275=16,N($F275),0)))</f>
        <v>0</v>
      </c>
      <c r="CN275" s="48" t="n">
        <f aca="false">MIN(AP275,(GJ274*(1+GJ$5/Setup!$C$36)+IF($V275=17,N($F275),0)))</f>
        <v>0</v>
      </c>
      <c r="CO275" s="48" t="n">
        <f aca="false">MIN(AQ275,(GK274*(1+GK$5/Setup!$C$36)+IF($V275=18,N($F275),0)))</f>
        <v>0</v>
      </c>
      <c r="CP275" s="48" t="n">
        <f aca="false">MIN(AR275,(GL274*(1+GL$5/Setup!$C$36)+IF($V275=19,N($F275),0)))</f>
        <v>0</v>
      </c>
      <c r="CQ275" s="48" t="n">
        <f aca="false">MIN(AS275,(GM274*(1+GM$5/Setup!$C$36)+IF($V275=20,N($F275),0)))</f>
        <v>0</v>
      </c>
      <c r="CR275" s="48" t="n">
        <f aca="false">MIN(AT275,(GN274*(1+GN$5/Setup!$C$36)+IF($V275=21,N($F275),0)))</f>
        <v>0</v>
      </c>
      <c r="CS275" s="48" t="n">
        <f aca="false">MIN(AU275,(GO274*(1+GO$5/Setup!$C$36)+IF($V275=22,N($F275),0)))</f>
        <v>0</v>
      </c>
      <c r="CT275" s="48" t="n">
        <f aca="false">MIN(AV275,(GP274*(1+GP$5/Setup!$C$36)+IF($V275=23,N($F275),0)))</f>
        <v>0</v>
      </c>
      <c r="CU275" s="48" t="n">
        <f aca="false">MIN(AW275,(GQ274*(1+GQ$5/Setup!$C$36)+IF($V275=24,N($F275),0)))</f>
        <v>0</v>
      </c>
      <c r="CV275" s="48" t="n">
        <f aca="false">MIN(AX275,(GR274*(1+GR$5/Setup!$C$36)+IF($V275=25,N($F275),0)))</f>
        <v>0</v>
      </c>
      <c r="CW275" s="48" t="n">
        <f aca="false">MIN(AY275,(GS274*(1+GS$5/Setup!$C$36)+IF($V275=26,N($F275),0)))</f>
        <v>0</v>
      </c>
      <c r="CX275" s="48" t="n">
        <f aca="false">MIN(AZ275,(GT274*(1+GT$5/Setup!$C$36)+IF($V275=27,N($F275),0)))</f>
        <v>0</v>
      </c>
      <c r="CY275" s="48" t="n">
        <f aca="false">MIN(BA275,(GU274*(1+GU$5/Setup!$C$36)+IF($V275=28,N($F275),0)))</f>
        <v>0</v>
      </c>
      <c r="CZ275" s="48" t="n">
        <f aca="false">MIN(BB275,(GV274*(1+GV$5/Setup!$C$36)+IF($V275=29,N($F275),0)))</f>
        <v>0</v>
      </c>
      <c r="DA275" s="48" t="n">
        <f aca="false">MIN(BC275,(GW274*(1+GW$5/Setup!$C$36)+IF($V275=30,N($F275),0)))</f>
        <v>0</v>
      </c>
      <c r="DB275" s="48" t="n">
        <f aca="false">MIN(BD275,(GX274*(1+GX$5/Setup!$C$36)+IF($V275=31,N($F275),0)))</f>
        <v>0</v>
      </c>
      <c r="DC275" s="48" t="n">
        <f aca="false">MIN(BE275,(GY274*(1+GY$5/Setup!$C$36)+IF($V275=32,N($F275),0)))</f>
        <v>0</v>
      </c>
      <c r="DD275" s="48" t="n">
        <f aca="false">MIN(BF275,(GZ274*(1+GZ$5/Setup!$C$36)+IF($V275=33,N($F275),0)))</f>
        <v>0</v>
      </c>
      <c r="DE275" s="48" t="n">
        <f aca="false">MIN(BG275,(HA274*(1+HA$5/Setup!$C$36)+IF($V275=34,N($F275),0)))</f>
        <v>0</v>
      </c>
      <c r="DF275" s="48" t="n">
        <f aca="false">MIN(BH275,(HB274*(1+HB$5/Setup!$C$36)+IF($V275=35,N($F275),0)))</f>
        <v>0</v>
      </c>
      <c r="DG275" s="48" t="n">
        <f aca="false">MIN(BI275,(HC274*(1+HC$5/Setup!$C$36)+IF($V275=36,N($F275),0)))</f>
        <v>0</v>
      </c>
      <c r="DH275" s="48" t="n">
        <f aca="false">MIN(BJ275,(HD274*(1+HD$5/Setup!$C$36)+IF($V275=37,N($F275),0)))</f>
        <v>0</v>
      </c>
      <c r="DI275" s="48" t="n">
        <f aca="false">MIN(BK275,(HE274*(1+HE$5/Setup!$C$36)+IF($V275=38,N($F275),0)))</f>
        <v>0</v>
      </c>
      <c r="DJ275" s="48" t="n">
        <f aca="false">MIN(BL275,(HF274*(1+HF$5/Setup!$C$36)+IF($V275=39,N($F275),0)))</f>
        <v>0</v>
      </c>
      <c r="DK275" s="48" t="n">
        <f aca="false">MIN(BM275,(HG274*(1+HG$5/Setup!$C$36)+IF($V275=40,N($F275),0)))</f>
        <v>0</v>
      </c>
      <c r="DL275" s="48" t="n">
        <f aca="false">MIN(BN275,(HH274*(1+HH$5/Setup!$C$36)+IF($V275=41,N($F275),0)))</f>
        <v>0</v>
      </c>
      <c r="DM275" s="48" t="n">
        <f aca="false">MIN(BO275,(HI274*(1+HI$5/Setup!$C$36)+IF($V275=42,N($F275),0)))</f>
        <v>0</v>
      </c>
      <c r="DN275" s="48" t="n">
        <f aca="false">MIN(BP275,(HJ274*(1+HJ$5/Setup!$C$36)+IF($V275=43,N($F275),0)))</f>
        <v>0</v>
      </c>
      <c r="DO275" s="48" t="n">
        <f aca="false">MIN(BQ275,(HK274*(1+HK$5/Setup!$C$36)+IF($V275=44,N($F275),0)))</f>
        <v>0</v>
      </c>
      <c r="DP275" s="48" t="n">
        <f aca="false">MIN(BR275,(HL274*(1+HL$5/Setup!$C$36)+IF($V275=45,N($F275),0)))</f>
        <v>0</v>
      </c>
      <c r="DQ275" s="48" t="n">
        <f aca="false">MIN(BS275,(HM274*(1+HM$5/Setup!$C$36)+IF($V275=46,N($F275),0)))</f>
        <v>0</v>
      </c>
      <c r="DR275" s="48" t="n">
        <f aca="false">MIN(BT275,(HN274*(1+HN$5/Setup!$C$36)+IF($V275=47,N($F275),0)))</f>
        <v>0</v>
      </c>
      <c r="DS275" s="48" t="n">
        <f aca="false">MIN(BU275,(HO274*(1+HO$5/Setup!$C$36)+IF($V275=48,N($F275),0)))</f>
        <v>0</v>
      </c>
      <c r="DT275" s="48" t="n">
        <f aca="false">MIN(BV275,(HP274*(1+HP$5/Setup!$C$36)+IF($V275=49,N($F275),0)))</f>
        <v>0</v>
      </c>
      <c r="DU275" s="48" t="n">
        <f aca="false">MIN(BW275,(HQ274*(1+HQ$5/Setup!$C$36)+IF($V275=50,N($F275),0)))</f>
        <v>0</v>
      </c>
      <c r="DV275" s="48" t="n">
        <f aca="false">MIN(MAX((FT274*(1+FT$5/Setup!$C$36)+IF($V275=1,N($F275),0))-BX275,0),MAX($P275-0,0))</f>
        <v>0</v>
      </c>
      <c r="DW275" s="48" t="n">
        <f aca="false">MIN(MAX((FU274*(1+FU$5/Setup!$C$36)+IF($V275=2,N($F275),0))-BY275,0),MAX($P275-SUM(DV275:DV275),0))</f>
        <v>0</v>
      </c>
      <c r="DX275" s="48" t="n">
        <f aca="false">MIN(MAX((FV274*(1+FV$5/Setup!$C$36)+IF($V275=3,N($F275),0))-BZ275,0),MAX($P275-SUM(DV275:DW275),0))</f>
        <v>0</v>
      </c>
      <c r="DY275" s="48" t="n">
        <f aca="false">MIN(MAX((FW274*(1+FW$5/Setup!$C$36)+IF($V275=4,N($F275),0))-CA275,0),MAX($P275-SUM(DV275:DX275),0))</f>
        <v>0</v>
      </c>
      <c r="DZ275" s="48" t="n">
        <f aca="false">MIN(MAX((FX274*(1+FX$5/Setup!$C$36)+IF($V275=5,N($F275),0))-CB275,0),MAX($P275-SUM(DV275:DY275),0))</f>
        <v>0</v>
      </c>
      <c r="EA275" s="48" t="n">
        <f aca="false">MIN(MAX((FY274*(1+FY$5/Setup!$C$36)+IF($V275=6,N($F275),0))-CC275,0),MAX($P275-SUM(DV275:DZ275),0))</f>
        <v>0</v>
      </c>
      <c r="EB275" s="48" t="n">
        <f aca="false">MIN(MAX((FZ274*(1+FZ$5/Setup!$C$36)+IF($V275=7,N($F275),0))-CD275,0),MAX($P275-SUM(DV275:EA275),0))</f>
        <v>0</v>
      </c>
      <c r="EC275" s="48" t="n">
        <f aca="false">MIN(MAX((GA274*(1+GA$5/Setup!$C$36)+IF($V275=8,N($F275),0))-CE275,0),MAX($P275-SUM(DV275:EB275),0))</f>
        <v>0</v>
      </c>
      <c r="ED275" s="48" t="n">
        <f aca="false">MIN(MAX((GB274*(1+GB$5/Setup!$C$36)+IF($V275=9,N($F275),0))-CF275,0),MAX($P275-SUM(DV275:EC275),0))</f>
        <v>0</v>
      </c>
      <c r="EE275" s="48" t="n">
        <f aca="false">MIN(MAX((GC274*(1+GC$5/Setup!$C$36)+IF($V275=10,N($F275),0))-CG275,0),MAX($P275-SUM(DV275:ED275),0))</f>
        <v>0</v>
      </c>
      <c r="EF275" s="48" t="n">
        <f aca="false">MIN(MAX((GD274*(1+GD$5/Setup!$C$36)+IF($V275=11,N($F275),0))-CH275,0),MAX($P275-SUM(DV275:EE275),0))</f>
        <v>0</v>
      </c>
      <c r="EG275" s="48" t="n">
        <f aca="false">MIN(MAX((GE274*(1+GE$5/Setup!$C$36)+IF($V275=12,N($F275),0))-CI275,0),MAX($P275-SUM(DV275:EF275),0))</f>
        <v>0</v>
      </c>
      <c r="EH275" s="48" t="n">
        <f aca="false">MIN(MAX((GF274*(1+GF$5/Setup!$C$36)+IF($V275=13,N($F275),0))-CJ275,0),MAX($P275-SUM(DV275:EG275),0))</f>
        <v>0</v>
      </c>
      <c r="EI275" s="48" t="n">
        <f aca="false">MIN(MAX((GG274*(1+GG$5/Setup!$C$36)+IF($V275=14,N($F275),0))-CK275,0),MAX($P275-SUM(DV275:EH275),0))</f>
        <v>0</v>
      </c>
      <c r="EJ275" s="48" t="n">
        <f aca="false">MIN(MAX((GH274*(1+GH$5/Setup!$C$36)+IF($V275=15,N($F275),0))-CL275,0),MAX($P275-SUM(DV275:EI275),0))</f>
        <v>0</v>
      </c>
      <c r="EK275" s="48" t="n">
        <f aca="false">MIN(MAX((GI274*(1+GI$5/Setup!$C$36)+IF($V275=16,N($F275),0))-CM275,0),MAX($P275-SUM(DV275:EJ275),0))</f>
        <v>0</v>
      </c>
      <c r="EL275" s="48" t="n">
        <f aca="false">MIN(MAX((GJ274*(1+GJ$5/Setup!$C$36)+IF($V275=17,N($F275),0))-CN275,0),MAX($P275-SUM(DV275:EK275),0))</f>
        <v>0</v>
      </c>
      <c r="EM275" s="48" t="n">
        <f aca="false">MIN(MAX((GK274*(1+GK$5/Setup!$C$36)+IF($V275=18,N($F275),0))-CO275,0),MAX($P275-SUM(DV275:EL275),0))</f>
        <v>0</v>
      </c>
      <c r="EN275" s="48" t="n">
        <f aca="false">MIN(MAX((GL274*(1+GL$5/Setup!$C$36)+IF($V275=19,N($F275),0))-CP275,0),MAX($P275-SUM(DV275:EM275),0))</f>
        <v>0</v>
      </c>
      <c r="EO275" s="48" t="n">
        <f aca="false">MIN(MAX((GM274*(1+GM$5/Setup!$C$36)+IF($V275=20,N($F275),0))-CQ275,0),MAX($P275-SUM(DV275:EN275),0))</f>
        <v>0</v>
      </c>
      <c r="EP275" s="48" t="n">
        <f aca="false">MIN(MAX((GN274*(1+GN$5/Setup!$C$36)+IF($V275=21,N($F275),0))-CR275,0),MAX($P275-SUM(DV275:EO275),0))</f>
        <v>0</v>
      </c>
      <c r="EQ275" s="48" t="n">
        <f aca="false">MIN(MAX((GO274*(1+GO$5/Setup!$C$36)+IF($V275=22,N($F275),0))-CS275,0),MAX($P275-SUM(DV275:EP275),0))</f>
        <v>0</v>
      </c>
      <c r="ER275" s="48" t="n">
        <f aca="false">MIN(MAX((GP274*(1+GP$5/Setup!$C$36)+IF($V275=23,N($F275),0))-CT275,0),MAX($P275-SUM(DV275:EQ275),0))</f>
        <v>0</v>
      </c>
      <c r="ES275" s="48" t="n">
        <f aca="false">MIN(MAX((GQ274*(1+GQ$5/Setup!$C$36)+IF($V275=24,N($F275),0))-CU275,0),MAX($P275-SUM(DV275:ER275),0))</f>
        <v>0</v>
      </c>
      <c r="ET275" s="48" t="n">
        <f aca="false">MIN(MAX((GR274*(1+GR$5/Setup!$C$36)+IF($V275=25,N($F275),0))-CV275,0),MAX($P275-SUM(DV275:ES275),0))</f>
        <v>0</v>
      </c>
      <c r="EU275" s="48" t="n">
        <f aca="false">MIN(MAX((GS274*(1+GS$5/Setup!$C$36)+IF($V275=26,N($F275),0))-CW275,0),MAX($P275-SUM(DV275:ET275),0))</f>
        <v>0</v>
      </c>
      <c r="EV275" s="48" t="n">
        <f aca="false">MIN(MAX((GT274*(1+GT$5/Setup!$C$36)+IF($V275=27,N($F275),0))-CX275,0),MAX($P275-SUM(DV275:EU275),0))</f>
        <v>0</v>
      </c>
      <c r="EW275" s="48" t="n">
        <f aca="false">MIN(MAX((GU274*(1+GU$5/Setup!$C$36)+IF($V275=28,N($F275),0))-CY275,0),MAX($P275-SUM(DV275:EV275),0))</f>
        <v>0</v>
      </c>
      <c r="EX275" s="48" t="n">
        <f aca="false">MIN(MAX((GV274*(1+GV$5/Setup!$C$36)+IF($V275=29,N($F275),0))-CZ275,0),MAX($P275-SUM(DV275:EW275),0))</f>
        <v>0</v>
      </c>
      <c r="EY275" s="48" t="n">
        <f aca="false">MIN(MAX((GW274*(1+GW$5/Setup!$C$36)+IF($V275=30,N($F275),0))-DA275,0),MAX($P275-SUM(DV275:EX275),0))</f>
        <v>0</v>
      </c>
      <c r="EZ275" s="48" t="n">
        <f aca="false">MIN(MAX((GX274*(1+GX$5/Setup!$C$36)+IF($V275=31,N($F275),0))-DB275,0),MAX($P275-SUM(DV275:EY275),0))</f>
        <v>0</v>
      </c>
      <c r="FA275" s="48" t="n">
        <f aca="false">MIN(MAX((GY274*(1+GY$5/Setup!$C$36)+IF($V275=32,N($F275),0))-DC275,0),MAX($P275-SUM(DV275:EZ275),0))</f>
        <v>0</v>
      </c>
      <c r="FB275" s="48" t="n">
        <f aca="false">MIN(MAX((GZ274*(1+GZ$5/Setup!$C$36)+IF($V275=33,N($F275),0))-DD275,0),MAX($P275-SUM(DV275:FA275),0))</f>
        <v>0</v>
      </c>
      <c r="FC275" s="48" t="n">
        <f aca="false">MIN(MAX((HA274*(1+HA$5/Setup!$C$36)+IF($V275=34,N($F275),0))-DE275,0),MAX($P275-SUM(DV275:FB275),0))</f>
        <v>0</v>
      </c>
      <c r="FD275" s="48" t="n">
        <f aca="false">MIN(MAX((HB274*(1+HB$5/Setup!$C$36)+IF($V275=35,N($F275),0))-DF275,0),MAX($P275-SUM(DV275:FC275),0))</f>
        <v>0</v>
      </c>
      <c r="FE275" s="48" t="n">
        <f aca="false">MIN(MAX((HC274*(1+HC$5/Setup!$C$36)+IF($V275=36,N($F275),0))-DG275,0),MAX($P275-SUM(DV275:FD275),0))</f>
        <v>0</v>
      </c>
      <c r="FF275" s="48" t="n">
        <f aca="false">MIN(MAX((HD274*(1+HD$5/Setup!$C$36)+IF($V275=37,N($F275),0))-DH275,0),MAX($P275-SUM(DV275:FE275),0))</f>
        <v>0</v>
      </c>
      <c r="FG275" s="48" t="n">
        <f aca="false">MIN(MAX((HE274*(1+HE$5/Setup!$C$36)+IF($V275=38,N($F275),0))-DI275,0),MAX($P275-SUM(DV275:FF275),0))</f>
        <v>0</v>
      </c>
      <c r="FH275" s="48" t="n">
        <f aca="false">MIN(MAX((HF274*(1+HF$5/Setup!$C$36)+IF($V275=39,N($F275),0))-DJ275,0),MAX($P275-SUM(DV275:FG275),0))</f>
        <v>0</v>
      </c>
      <c r="FI275" s="48" t="n">
        <f aca="false">MIN(MAX((HG274*(1+HG$5/Setup!$C$36)+IF($V275=40,N($F275),0))-DK275,0),MAX($P275-SUM(DV275:FH275),0))</f>
        <v>0</v>
      </c>
      <c r="FJ275" s="48" t="n">
        <f aca="false">MIN(MAX((HH274*(1+HH$5/Setup!$C$36)+IF($V275=41,N($F275),0))-DL275,0),MAX($P275-SUM(DV275:FI275),0))</f>
        <v>0</v>
      </c>
      <c r="FK275" s="48" t="n">
        <f aca="false">MIN(MAX((HI274*(1+HI$5/Setup!$C$36)+IF($V275=42,N($F275),0))-DM275,0),MAX($P275-SUM(DV275:FJ275),0))</f>
        <v>0</v>
      </c>
      <c r="FL275" s="48" t="n">
        <f aca="false">MIN(MAX((HJ274*(1+HJ$5/Setup!$C$36)+IF($V275=43,N($F275),0))-DN275,0),MAX($P275-SUM(DV275:FK275),0))</f>
        <v>0</v>
      </c>
      <c r="FM275" s="48" t="n">
        <f aca="false">MIN(MAX((HK274*(1+HK$5/Setup!$C$36)+IF($V275=44,N($F275),0))-DO275,0),MAX($P275-SUM(DV275:FL275),0))</f>
        <v>0</v>
      </c>
      <c r="FN275" s="48" t="n">
        <f aca="false">MIN(MAX((HL274*(1+HL$5/Setup!$C$36)+IF($V275=45,N($F275),0))-DP275,0),MAX($P275-SUM(DV275:FM275),0))</f>
        <v>0</v>
      </c>
      <c r="FO275" s="48" t="n">
        <f aca="false">MIN(MAX((HM274*(1+HM$5/Setup!$C$36)+IF($V275=46,N($F275),0))-DQ275,0),MAX($P275-SUM(DV275:FN275),0))</f>
        <v>0</v>
      </c>
      <c r="FP275" s="48" t="n">
        <f aca="false">MIN(MAX((HN274*(1+HN$5/Setup!$C$36)+IF($V275=47,N($F275),0))-DR275,0),MAX($P275-SUM(DV275:FO275),0))</f>
        <v>0</v>
      </c>
      <c r="FQ275" s="48" t="n">
        <f aca="false">MIN(MAX((HO274*(1+HO$5/Setup!$C$36)+IF($V275=48,N($F275),0))-DS275,0),MAX($P275-SUM(DV275:FP275),0))</f>
        <v>0</v>
      </c>
      <c r="FR275" s="48" t="n">
        <f aca="false">MIN(MAX((HP274*(1+HP$5/Setup!$C$36)+IF($V275=49,N($F275),0))-DT275,0),MAX($P275-SUM(DV275:FQ275),0))</f>
        <v>0</v>
      </c>
      <c r="FS275" s="48" t="n">
        <f aca="false">MIN(MAX((HQ274*(1+HQ$5/Setup!$C$36)+IF($V275=50,N($F275),0))-DU275,0),MAX($P275-SUM(DV275:FR275),0))</f>
        <v>0</v>
      </c>
      <c r="FT275" s="48" t="n">
        <f aca="false">IF((FT274*(1+FT$5/Setup!$C$36)+IF($V275=1,N($F275),0))-BX275-DV275&lt;0.005,0,(FT274*(1+FT$5/Setup!$C$36)+IF($V275=1,N($F275),0))-BX275-DV275)</f>
        <v>0</v>
      </c>
      <c r="FU275" s="48" t="n">
        <f aca="false">IF((FU274*(1+FU$5/Setup!$C$36)+IF($V275=2,N($F275),0))-BY275-DW275&lt;0.005,0,(FU274*(1+FU$5/Setup!$C$36)+IF($V275=2,N($F275),0))-BY275-DW275)</f>
        <v>0</v>
      </c>
      <c r="FV275" s="48" t="n">
        <f aca="false">IF((FV274*(1+FV$5/Setup!$C$36)+IF($V275=3,N($F275),0))-BZ275-DX275&lt;0.005,0,(FV274*(1+FV$5/Setup!$C$36)+IF($V275=3,N($F275),0))-BZ275-DX275)</f>
        <v>0</v>
      </c>
      <c r="FW275" s="48" t="n">
        <f aca="false">IF((FW274*(1+FW$5/Setup!$C$36)+IF($V275=4,N($F275),0))-CA275-DY275&lt;0.005,0,(FW274*(1+FW$5/Setup!$C$36)+IF($V275=4,N($F275),0))-CA275-DY275)</f>
        <v>0</v>
      </c>
      <c r="FX275" s="48" t="n">
        <f aca="false">IF((FX274*(1+FX$5/Setup!$C$36)+IF($V275=5,N($F275),0))-CB275-DZ275&lt;0.005,0,(FX274*(1+FX$5/Setup!$C$36)+IF($V275=5,N($F275),0))-CB275-DZ275)</f>
        <v>0</v>
      </c>
      <c r="FY275" s="48" t="n">
        <f aca="false">IF((FY274*(1+FY$5/Setup!$C$36)+IF($V275=6,N($F275),0))-CC275-EA275&lt;0.005,0,(FY274*(1+FY$5/Setup!$C$36)+IF($V275=6,N($F275),0))-CC275-EA275)</f>
        <v>0</v>
      </c>
      <c r="FZ275" s="48" t="n">
        <f aca="false">IF((FZ274*(1+FZ$5/Setup!$C$36)+IF($V275=7,N($F275),0))-CD275-EB275&lt;0.005,0,(FZ274*(1+FZ$5/Setup!$C$36)+IF($V275=7,N($F275),0))-CD275-EB275)</f>
        <v>0</v>
      </c>
      <c r="GA275" s="48" t="n">
        <f aca="false">IF((GA274*(1+GA$5/Setup!$C$36)+IF($V275=8,N($F275),0))-CE275-EC275&lt;0.005,0,(GA274*(1+GA$5/Setup!$C$36)+IF($V275=8,N($F275),0))-CE275-EC275)</f>
        <v>0</v>
      </c>
      <c r="GB275" s="48" t="n">
        <f aca="false">IF((GB274*(1+GB$5/Setup!$C$36)+IF($V275=9,N($F275),0))-CF275-ED275&lt;0.005,0,(GB274*(1+GB$5/Setup!$C$36)+IF($V275=9,N($F275),0))-CF275-ED275)</f>
        <v>0</v>
      </c>
      <c r="GC275" s="48" t="n">
        <f aca="false">IF((GC274*(1+GC$5/Setup!$C$36)+IF($V275=10,N($F275),0))-CG275-EE275&lt;0.005,0,(GC274*(1+GC$5/Setup!$C$36)+IF($V275=10,N($F275),0))-CG275-EE275)</f>
        <v>0</v>
      </c>
      <c r="GD275" s="48" t="n">
        <f aca="false">IF((GD274*(1+GD$5/Setup!$C$36)+IF($V275=11,N($F275),0))-CH275-EF275&lt;0.005,0,(GD274*(1+GD$5/Setup!$C$36)+IF($V275=11,N($F275),0))-CH275-EF275)</f>
        <v>0</v>
      </c>
      <c r="GE275" s="48" t="n">
        <f aca="false">IF((GE274*(1+GE$5/Setup!$C$36)+IF($V275=12,N($F275),0))-CI275-EG275&lt;0.005,0,(GE274*(1+GE$5/Setup!$C$36)+IF($V275=12,N($F275),0))-CI275-EG275)</f>
        <v>0</v>
      </c>
      <c r="GF275" s="48" t="n">
        <f aca="false">IF((GF274*(1+GF$5/Setup!$C$36)+IF($V275=13,N($F275),0))-CJ275-EH275&lt;0.005,0,(GF274*(1+GF$5/Setup!$C$36)+IF($V275=13,N($F275),0))-CJ275-EH275)</f>
        <v>0</v>
      </c>
      <c r="GG275" s="48" t="n">
        <f aca="false">IF((GG274*(1+GG$5/Setup!$C$36)+IF($V275=14,N($F275),0))-CK275-EI275&lt;0.005,0,(GG274*(1+GG$5/Setup!$C$36)+IF($V275=14,N($F275),0))-CK275-EI275)</f>
        <v>0</v>
      </c>
      <c r="GH275" s="48" t="n">
        <f aca="false">IF((GH274*(1+GH$5/Setup!$C$36)+IF($V275=15,N($F275),0))-CL275-EJ275&lt;0.005,0,(GH274*(1+GH$5/Setup!$C$36)+IF($V275=15,N($F275),0))-CL275-EJ275)</f>
        <v>0</v>
      </c>
      <c r="GI275" s="48" t="n">
        <f aca="false">IF((GI274*(1+GI$5/Setup!$C$36)+IF($V275=16,N($F275),0))-CM275-EK275&lt;0.005,0,(GI274*(1+GI$5/Setup!$C$36)+IF($V275=16,N($F275),0))-CM275-EK275)</f>
        <v>0</v>
      </c>
      <c r="GJ275" s="48" t="n">
        <f aca="false">IF((GJ274*(1+GJ$5/Setup!$C$36)+IF($V275=17,N($F275),0))-CN275-EL275&lt;0.005,0,(GJ274*(1+GJ$5/Setup!$C$36)+IF($V275=17,N($F275),0))-CN275-EL275)</f>
        <v>0</v>
      </c>
      <c r="GK275" s="48" t="n">
        <f aca="false">IF((GK274*(1+GK$5/Setup!$C$36)+IF($V275=18,N($F275),0))-CO275-EM275&lt;0.005,0,(GK274*(1+GK$5/Setup!$C$36)+IF($V275=18,N($F275),0))-CO275-EM275)</f>
        <v>0</v>
      </c>
      <c r="GL275" s="48" t="n">
        <f aca="false">IF((GL274*(1+GL$5/Setup!$C$36)+IF($V275=19,N($F275),0))-CP275-EN275&lt;0.005,0,(GL274*(1+GL$5/Setup!$C$36)+IF($V275=19,N($F275),0))-CP275-EN275)</f>
        <v>0</v>
      </c>
      <c r="GM275" s="48" t="n">
        <f aca="false">IF((GM274*(1+GM$5/Setup!$C$36)+IF($V275=20,N($F275),0))-CQ275-EO275&lt;0.005,0,(GM274*(1+GM$5/Setup!$C$36)+IF($V275=20,N($F275),0))-CQ275-EO275)</f>
        <v>0</v>
      </c>
      <c r="GN275" s="48" t="n">
        <f aca="false">IF((GN274*(1+GN$5/Setup!$C$36)+IF($V275=21,N($F275),0))-CR275-EP275&lt;0.005,0,(GN274*(1+GN$5/Setup!$C$36)+IF($V275=21,N($F275),0))-CR275-EP275)</f>
        <v>0</v>
      </c>
      <c r="GO275" s="48" t="n">
        <f aca="false">IF((GO274*(1+GO$5/Setup!$C$36)+IF($V275=22,N($F275),0))-CS275-EQ275&lt;0.005,0,(GO274*(1+GO$5/Setup!$C$36)+IF($V275=22,N($F275),0))-CS275-EQ275)</f>
        <v>0</v>
      </c>
      <c r="GP275" s="48" t="n">
        <f aca="false">IF((GP274*(1+GP$5/Setup!$C$36)+IF($V275=23,N($F275),0))-CT275-ER275&lt;0.005,0,(GP274*(1+GP$5/Setup!$C$36)+IF($V275=23,N($F275),0))-CT275-ER275)</f>
        <v>0</v>
      </c>
      <c r="GQ275" s="48" t="n">
        <f aca="false">IF((GQ274*(1+GQ$5/Setup!$C$36)+IF($V275=24,N($F275),0))-CU275-ES275&lt;0.005,0,(GQ274*(1+GQ$5/Setup!$C$36)+IF($V275=24,N($F275),0))-CU275-ES275)</f>
        <v>0</v>
      </c>
      <c r="GR275" s="48" t="n">
        <f aca="false">IF((GR274*(1+GR$5/Setup!$C$36)+IF($V275=25,N($F275),0))-CV275-ET275&lt;0.005,0,(GR274*(1+GR$5/Setup!$C$36)+IF($V275=25,N($F275),0))-CV275-ET275)</f>
        <v>0</v>
      </c>
      <c r="GS275" s="48" t="n">
        <f aca="false">IF((GS274*(1+GS$5/Setup!$C$36)+IF($V275=26,N($F275),0))-CW275-EU275&lt;0.005,0,(GS274*(1+GS$5/Setup!$C$36)+IF($V275=26,N($F275),0))-CW275-EU275)</f>
        <v>0</v>
      </c>
      <c r="GT275" s="48" t="n">
        <f aca="false">IF((GT274*(1+GT$5/Setup!$C$36)+IF($V275=27,N($F275),0))-CX275-EV275&lt;0.005,0,(GT274*(1+GT$5/Setup!$C$36)+IF($V275=27,N($F275),0))-CX275-EV275)</f>
        <v>0</v>
      </c>
      <c r="GU275" s="48" t="n">
        <f aca="false">IF((GU274*(1+GU$5/Setup!$C$36)+IF($V275=28,N($F275),0))-CY275-EW275&lt;0.005,0,(GU274*(1+GU$5/Setup!$C$36)+IF($V275=28,N($F275),0))-CY275-EW275)</f>
        <v>0</v>
      </c>
      <c r="GV275" s="48" t="n">
        <f aca="false">IF((GV274*(1+GV$5/Setup!$C$36)+IF($V275=29,N($F275),0))-CZ275-EX275&lt;0.005,0,(GV274*(1+GV$5/Setup!$C$36)+IF($V275=29,N($F275),0))-CZ275-EX275)</f>
        <v>0</v>
      </c>
      <c r="GW275" s="48" t="n">
        <f aca="false">IF((GW274*(1+GW$5/Setup!$C$36)+IF($V275=30,N($F275),0))-DA275-EY275&lt;0.005,0,(GW274*(1+GW$5/Setup!$C$36)+IF($V275=30,N($F275),0))-DA275-EY275)</f>
        <v>0</v>
      </c>
      <c r="GX275" s="48" t="n">
        <f aca="false">IF((GX274*(1+GX$5/Setup!$C$36)+IF($V275=31,N($F275),0))-DB275-EZ275&lt;0.005,0,(GX274*(1+GX$5/Setup!$C$36)+IF($V275=31,N($F275),0))-DB275-EZ275)</f>
        <v>0</v>
      </c>
      <c r="GY275" s="48" t="n">
        <f aca="false">IF((GY274*(1+GY$5/Setup!$C$36)+IF($V275=32,N($F275),0))-DC275-FA275&lt;0.005,0,(GY274*(1+GY$5/Setup!$C$36)+IF($V275=32,N($F275),0))-DC275-FA275)</f>
        <v>0</v>
      </c>
      <c r="GZ275" s="48" t="n">
        <f aca="false">IF((GZ274*(1+GZ$5/Setup!$C$36)+IF($V275=33,N($F275),0))-DD275-FB275&lt;0.005,0,(GZ274*(1+GZ$5/Setup!$C$36)+IF($V275=33,N($F275),0))-DD275-FB275)</f>
        <v>0</v>
      </c>
      <c r="HA275" s="48" t="n">
        <f aca="false">IF((HA274*(1+HA$5/Setup!$C$36)+IF($V275=34,N($F275),0))-DE275-FC275&lt;0.005,0,(HA274*(1+HA$5/Setup!$C$36)+IF($V275=34,N($F275),0))-DE275-FC275)</f>
        <v>0</v>
      </c>
      <c r="HB275" s="48" t="n">
        <f aca="false">IF((HB274*(1+HB$5/Setup!$C$36)+IF($V275=35,N($F275),0))-DF275-FD275&lt;0.005,0,(HB274*(1+HB$5/Setup!$C$36)+IF($V275=35,N($F275),0))-DF275-FD275)</f>
        <v>0</v>
      </c>
      <c r="HC275" s="48" t="n">
        <f aca="false">IF((HC274*(1+HC$5/Setup!$C$36)+IF($V275=36,N($F275),0))-DG275-FE275&lt;0.005,0,(HC274*(1+HC$5/Setup!$C$36)+IF($V275=36,N($F275),0))-DG275-FE275)</f>
        <v>0</v>
      </c>
      <c r="HD275" s="48" t="n">
        <f aca="false">IF((HD274*(1+HD$5/Setup!$C$36)+IF($V275=37,N($F275),0))-DH275-FF275&lt;0.005,0,(HD274*(1+HD$5/Setup!$C$36)+IF($V275=37,N($F275),0))-DH275-FF275)</f>
        <v>0</v>
      </c>
      <c r="HE275" s="48" t="n">
        <f aca="false">IF((HE274*(1+HE$5/Setup!$C$36)+IF($V275=38,N($F275),0))-DI275-FG275&lt;0.005,0,(HE274*(1+HE$5/Setup!$C$36)+IF($V275=38,N($F275),0))-DI275-FG275)</f>
        <v>0</v>
      </c>
      <c r="HF275" s="48" t="n">
        <f aca="false">IF((HF274*(1+HF$5/Setup!$C$36)+IF($V275=39,N($F275),0))-DJ275-FH275&lt;0.005,0,(HF274*(1+HF$5/Setup!$C$36)+IF($V275=39,N($F275),0))-DJ275-FH275)</f>
        <v>0</v>
      </c>
      <c r="HG275" s="48" t="n">
        <f aca="false">IF((HG274*(1+HG$5/Setup!$C$36)+IF($V275=40,N($F275),0))-DK275-FI275&lt;0.005,0,(HG274*(1+HG$5/Setup!$C$36)+IF($V275=40,N($F275),0))-DK275-FI275)</f>
        <v>0</v>
      </c>
      <c r="HH275" s="48" t="n">
        <f aca="false">IF((HH274*(1+HH$5/Setup!$C$36)+IF($V275=41,N($F275),0))-DL275-FJ275&lt;0.005,0,(HH274*(1+HH$5/Setup!$C$36)+IF($V275=41,N($F275),0))-DL275-FJ275)</f>
        <v>0</v>
      </c>
      <c r="HI275" s="48" t="n">
        <f aca="false">IF((HI274*(1+HI$5/Setup!$C$36)+IF($V275=42,N($F275),0))-DM275-FK275&lt;0.005,0,(HI274*(1+HI$5/Setup!$C$36)+IF($V275=42,N($F275),0))-DM275-FK275)</f>
        <v>0</v>
      </c>
      <c r="HJ275" s="48" t="n">
        <f aca="false">IF((HJ274*(1+HJ$5/Setup!$C$36)+IF($V275=43,N($F275),0))-DN275-FL275&lt;0.005,0,(HJ274*(1+HJ$5/Setup!$C$36)+IF($V275=43,N($F275),0))-DN275-FL275)</f>
        <v>0</v>
      </c>
      <c r="HK275" s="48" t="n">
        <f aca="false">IF((HK274*(1+HK$5/Setup!$C$36)+IF($V275=44,N($F275),0))-DO275-FM275&lt;0.005,0,(HK274*(1+HK$5/Setup!$C$36)+IF($V275=44,N($F275),0))-DO275-FM275)</f>
        <v>0</v>
      </c>
      <c r="HL275" s="48" t="n">
        <f aca="false">IF((HL274*(1+HL$5/Setup!$C$36)+IF($V275=45,N($F275),0))-DP275-FN275&lt;0.005,0,(HL274*(1+HL$5/Setup!$C$36)+IF($V275=45,N($F275),0))-DP275-FN275)</f>
        <v>0</v>
      </c>
      <c r="HM275" s="48" t="n">
        <f aca="false">IF((HM274*(1+HM$5/Setup!$C$36)+IF($V275=46,N($F275),0))-DQ275-FO275&lt;0.005,0,(HM274*(1+HM$5/Setup!$C$36)+IF($V275=46,N($F275),0))-DQ275-FO275)</f>
        <v>0</v>
      </c>
      <c r="HN275" s="48" t="n">
        <f aca="false">IF((HN274*(1+HN$5/Setup!$C$36)+IF($V275=47,N($F275),0))-DR275-FP275&lt;0.005,0,(HN274*(1+HN$5/Setup!$C$36)+IF($V275=47,N($F275),0))-DR275-FP275)</f>
        <v>0</v>
      </c>
      <c r="HO275" s="48" t="n">
        <f aca="false">IF((HO274*(1+HO$5/Setup!$C$36)+IF($V275=48,N($F275),0))-DS275-FQ275&lt;0.005,0,(HO274*(1+HO$5/Setup!$C$36)+IF($V275=48,N($F275),0))-DS275-FQ275)</f>
        <v>0</v>
      </c>
      <c r="HP275" s="48" t="n">
        <f aca="false">IF((HP274*(1+HP$5/Setup!$C$36)+IF($V275=49,N($F275),0))-DT275-FR275&lt;0.005,0,(HP274*(1+HP$5/Setup!$C$36)+IF($V275=49,N($F275),0))-DT275-FR275)</f>
        <v>0</v>
      </c>
      <c r="HQ275" s="48" t="n">
        <f aca="false">IF((HQ274*(1+HQ$5/Setup!$C$36)+IF($V275=50,N($F275),0))-DU275-FS275&lt;0.005,0,(HQ274*(1+HQ$5/Setup!$C$36)+IF($V275=50,N($F275),0))-DU275-FS275)</f>
        <v>0</v>
      </c>
    </row>
    <row r="276" customFormat="false" ht="15" hidden="false" customHeight="false" outlineLevel="0" collapsed="false">
      <c r="A276" s="44" t="n">
        <v>268</v>
      </c>
      <c r="B276" s="45" t="n">
        <f aca="false">IF(Setup!$C$7="Every month",EDATE(Setup!$C$8,($A276-1)),IF(Setup!$C$7="Twice a month",DATE(YEAR(Setup!$C$8),MONTH(Setup!$C$8)+INT((($A276-1)+Setup!$C$41)/2),MIN(IF(MOD(($A276-1)+Setup!$C$41,2)=0,Setup!$C$39,Setup!$C$40),DAY(EOMONTH(DATE(YEAR(Setup!$C$8),MONTH(Setup!$C$8)+INT((($A276-1)+Setup!$C$41)/2),1),0)))),Setup!$C$8+($A276-1)*IF(Setup!$C$7="Every week",7,14)))</f>
        <v>50063</v>
      </c>
      <c r="C276" s="45" t="n">
        <f aca="false">IF(Setup!$C$7="Every month",EDATE(Setup!$C$8,$A276),IF(Setup!$C$7="Twice a month",DATE(YEAR(Setup!$C$8),MONTH(Setup!$C$8)+INT(($A276+Setup!$C$41)/2),MIN(IF(MOD($A276+Setup!$C$41,2)=0,Setup!$C$39,Setup!$C$40),DAY(EOMONTH(DATE(YEAR(Setup!$C$8),MONTH(Setup!$C$8)+INT(($A276+Setup!$C$41)/2),1),0)))),Setup!$C$8+$A276*IF(Setup!$C$7="Every week",7,14)))</f>
        <v>50077</v>
      </c>
      <c r="D276" s="46"/>
      <c r="E276" s="47"/>
      <c r="F276" s="47"/>
      <c r="G276" s="47"/>
      <c r="H276" s="47"/>
      <c r="I276" s="48" t="n">
        <f aca="false">N(Setup!$C$11)+N(E276)</f>
        <v>100</v>
      </c>
      <c r="J276" s="48" t="n">
        <f aca="false">MIN(Setup!$C$37,MAX(I276,0))</f>
        <v>9.23076923076923</v>
      </c>
      <c r="K276" s="48" t="n">
        <f aca="false">MIN(MAX(N(Setup!$C$14)-L275,0),MAX(I276-J276,0))</f>
        <v>0</v>
      </c>
      <c r="L276" s="48" t="n">
        <f aca="false">L275+K276-N(G276)</f>
        <v>500</v>
      </c>
      <c r="M276" s="48" t="n">
        <f aca="false">M275+J276-N(H276)</f>
        <v>2473.84615384615</v>
      </c>
      <c r="N276" s="48" t="n">
        <f aca="false">SUM(BX276:DU276)</f>
        <v>0</v>
      </c>
      <c r="O276" s="48" t="n">
        <f aca="false">SUM(Z276:BW276)-N276</f>
        <v>0</v>
      </c>
      <c r="P276" s="48" t="n">
        <f aca="false">MAX(I276-J276-K276,0)+O276</f>
        <v>90.7692307692308</v>
      </c>
      <c r="Q276" s="48" t="n">
        <f aca="false">SUM(DV276:FS276)</f>
        <v>0</v>
      </c>
      <c r="R276" s="49" t="n">
        <f aca="false">N276+J276+K276+Q276</f>
        <v>9.23076923076923</v>
      </c>
      <c r="S276" s="48" t="n">
        <f aca="false">T276-T275-N(F276)+N276+Q276</f>
        <v>0</v>
      </c>
      <c r="T276" s="49" t="n">
        <f aca="false">SUM(FT276:HQ276)</f>
        <v>0</v>
      </c>
      <c r="U276" s="44" t="str">
        <f aca="false">IF(T275&lt;0.005,"",INDEX(Helpers!$C$2:$C$51,IF(_xlfn.MINIFS($DV$6:$FS$6,DV276:FS276,"&gt;0.005")=0,V276,_xlfn.MINIFS($DV$6:$FS$6,DV276:FS276,"&gt;0.005"))))</f>
        <v/>
      </c>
      <c r="V276" s="44" t="n">
        <f aca="false">IF(_xlfn.MINIFS($FT$6:$HQ$6,FT275:HQ275,"&gt;0.005")=0,1,_xlfn.MINIFS($FT$6:$HQ$6,FT275:HQ275,"&gt;0.005"))</f>
        <v>1</v>
      </c>
      <c r="W276" s="44" t="n">
        <f aca="false">IF(AND(D276&lt;&gt;"Paid",T275&gt;0.005),1,0)</f>
        <v>0</v>
      </c>
      <c r="X276" s="48" t="n">
        <f aca="false">SUMPRODUCT(((Helpers!$G$2:$G$51*(1+(Helpers!$D$2:$D$51+0.000000001)/12)^(($B276-Setup!$C$8)/(365.25/12))-Helpers!$E$2:$E$51*((1+(Helpers!$D$2:$D$51+0.000000001)/12)^(($B276-Setup!$C$8)/(365.25/12))-1)/((Helpers!$D$2:$D$51+0.000000001)/12))&gt;0)*(Helpers!$G$2:$G$51*(1+(Helpers!$D$2:$D$51+0.000000001)/12)^(($B276-Setup!$C$8)/(365.25/12))-Helpers!$E$2:$E$51*((1+(Helpers!$D$2:$D$51+0.000000001)/12)^(($B276-Setup!$C$8)/(365.25/12))-1)/((Helpers!$D$2:$D$51+0.000000001)/12)))</f>
        <v>0</v>
      </c>
      <c r="Y276" s="48"/>
      <c r="Z276" s="48" t="n">
        <f aca="false">IF(OR(N(Z$5)=0,Z$6=""),0,Z$5*((DATE(YEAR($B276),MONTH($B276),MIN(Z$6,DAY(EOMONTH($B276,0))))&gt;=$B276)*(DATE(YEAR($B276),MONTH($B276),MIN(Z$6,DAY(EOMONTH($B276,0))))&lt;$C276)+(DATE(YEAR($B276),MONTH($B276)+1,MIN(Z$6,DAY(EOMONTH($B276,1))))&gt;=$B276)*(DATE(YEAR($B276),MONTH($B276)+1,MIN(Z$6,DAY(EOMONTH($B276,1))))&lt;$C276)))</f>
        <v>0</v>
      </c>
      <c r="AA276" s="48" t="n">
        <f aca="false">IF(OR(N(AA$5)=0,AA$6=""),0,AA$5*((DATE(YEAR($B276),MONTH($B276),MIN(AA$6,DAY(EOMONTH($B276,0))))&gt;=$B276)*(DATE(YEAR($B276),MONTH($B276),MIN(AA$6,DAY(EOMONTH($B276,0))))&lt;$C276)+(DATE(YEAR($B276),MONTH($B276)+1,MIN(AA$6,DAY(EOMONTH($B276,1))))&gt;=$B276)*(DATE(YEAR($B276),MONTH($B276)+1,MIN(AA$6,DAY(EOMONTH($B276,1))))&lt;$C276)))</f>
        <v>0</v>
      </c>
      <c r="AB276" s="48" t="n">
        <f aca="false">IF(OR(N(AB$5)=0,AB$6=""),0,AB$5*((DATE(YEAR($B276),MONTH($B276),MIN(AB$6,DAY(EOMONTH($B276,0))))&gt;=$B276)*(DATE(YEAR($B276),MONTH($B276),MIN(AB$6,DAY(EOMONTH($B276,0))))&lt;$C276)+(DATE(YEAR($B276),MONTH($B276)+1,MIN(AB$6,DAY(EOMONTH($B276,1))))&gt;=$B276)*(DATE(YEAR($B276),MONTH($B276)+1,MIN(AB$6,DAY(EOMONTH($B276,1))))&lt;$C276)))</f>
        <v>0</v>
      </c>
      <c r="AC276" s="48" t="n">
        <f aca="false">IF(OR(N(AC$5)=0,AC$6=""),0,AC$5*((DATE(YEAR($B276),MONTH($B276),MIN(AC$6,DAY(EOMONTH($B276,0))))&gt;=$B276)*(DATE(YEAR($B276),MONTH($B276),MIN(AC$6,DAY(EOMONTH($B276,0))))&lt;$C276)+(DATE(YEAR($B276),MONTH($B276)+1,MIN(AC$6,DAY(EOMONTH($B276,1))))&gt;=$B276)*(DATE(YEAR($B276),MONTH($B276)+1,MIN(AC$6,DAY(EOMONTH($B276,1))))&lt;$C276)))</f>
        <v>0</v>
      </c>
      <c r="AD276" s="48" t="n">
        <f aca="false">IF(OR(N(AD$5)=0,AD$6=""),0,AD$5*((DATE(YEAR($B276),MONTH($B276),MIN(AD$6,DAY(EOMONTH($B276,0))))&gt;=$B276)*(DATE(YEAR($B276),MONTH($B276),MIN(AD$6,DAY(EOMONTH($B276,0))))&lt;$C276)+(DATE(YEAR($B276),MONTH($B276)+1,MIN(AD$6,DAY(EOMONTH($B276,1))))&gt;=$B276)*(DATE(YEAR($B276),MONTH($B276)+1,MIN(AD$6,DAY(EOMONTH($B276,1))))&lt;$C276)))</f>
        <v>0</v>
      </c>
      <c r="AE276" s="48" t="n">
        <f aca="false">IF(OR(N(AE$5)=0,AE$6=""),0,AE$5*((DATE(YEAR($B276),MONTH($B276),MIN(AE$6,DAY(EOMONTH($B276,0))))&gt;=$B276)*(DATE(YEAR($B276),MONTH($B276),MIN(AE$6,DAY(EOMONTH($B276,0))))&lt;$C276)+(DATE(YEAR($B276),MONTH($B276)+1,MIN(AE$6,DAY(EOMONTH($B276,1))))&gt;=$B276)*(DATE(YEAR($B276),MONTH($B276)+1,MIN(AE$6,DAY(EOMONTH($B276,1))))&lt;$C276)))</f>
        <v>0</v>
      </c>
      <c r="AF276" s="48" t="n">
        <f aca="false">IF(OR(N(AF$5)=0,AF$6=""),0,AF$5*((DATE(YEAR($B276),MONTH($B276),MIN(AF$6,DAY(EOMONTH($B276,0))))&gt;=$B276)*(DATE(YEAR($B276),MONTH($B276),MIN(AF$6,DAY(EOMONTH($B276,0))))&lt;$C276)+(DATE(YEAR($B276),MONTH($B276)+1,MIN(AF$6,DAY(EOMONTH($B276,1))))&gt;=$B276)*(DATE(YEAR($B276),MONTH($B276)+1,MIN(AF$6,DAY(EOMONTH($B276,1))))&lt;$C276)))</f>
        <v>0</v>
      </c>
      <c r="AG276" s="48" t="n">
        <f aca="false">IF(OR(N(AG$5)=0,AG$6=""),0,AG$5*((DATE(YEAR($B276),MONTH($B276),MIN(AG$6,DAY(EOMONTH($B276,0))))&gt;=$B276)*(DATE(YEAR($B276),MONTH($B276),MIN(AG$6,DAY(EOMONTH($B276,0))))&lt;$C276)+(DATE(YEAR($B276),MONTH($B276)+1,MIN(AG$6,DAY(EOMONTH($B276,1))))&gt;=$B276)*(DATE(YEAR($B276),MONTH($B276)+1,MIN(AG$6,DAY(EOMONTH($B276,1))))&lt;$C276)))</f>
        <v>0</v>
      </c>
      <c r="AH276" s="48" t="n">
        <f aca="false">IF(OR(N(AH$5)=0,AH$6=""),0,AH$5*((DATE(YEAR($B276),MONTH($B276),MIN(AH$6,DAY(EOMONTH($B276,0))))&gt;=$B276)*(DATE(YEAR($B276),MONTH($B276),MIN(AH$6,DAY(EOMONTH($B276,0))))&lt;$C276)+(DATE(YEAR($B276),MONTH($B276)+1,MIN(AH$6,DAY(EOMONTH($B276,1))))&gt;=$B276)*(DATE(YEAR($B276),MONTH($B276)+1,MIN(AH$6,DAY(EOMONTH($B276,1))))&lt;$C276)))</f>
        <v>0</v>
      </c>
      <c r="AI276" s="48" t="n">
        <f aca="false">IF(OR(N(AI$5)=0,AI$6=""),0,AI$5*((DATE(YEAR($B276),MONTH($B276),MIN(AI$6,DAY(EOMONTH($B276,0))))&gt;=$B276)*(DATE(YEAR($B276),MONTH($B276),MIN(AI$6,DAY(EOMONTH($B276,0))))&lt;$C276)+(DATE(YEAR($B276),MONTH($B276)+1,MIN(AI$6,DAY(EOMONTH($B276,1))))&gt;=$B276)*(DATE(YEAR($B276),MONTH($B276)+1,MIN(AI$6,DAY(EOMONTH($B276,1))))&lt;$C276)))</f>
        <v>0</v>
      </c>
      <c r="AJ276" s="48" t="n">
        <f aca="false">IF(OR(N(AJ$5)=0,AJ$6=""),0,AJ$5*((DATE(YEAR($B276),MONTH($B276),MIN(AJ$6,DAY(EOMONTH($B276,0))))&gt;=$B276)*(DATE(YEAR($B276),MONTH($B276),MIN(AJ$6,DAY(EOMONTH($B276,0))))&lt;$C276)+(DATE(YEAR($B276),MONTH($B276)+1,MIN(AJ$6,DAY(EOMONTH($B276,1))))&gt;=$B276)*(DATE(YEAR($B276),MONTH($B276)+1,MIN(AJ$6,DAY(EOMONTH($B276,1))))&lt;$C276)))</f>
        <v>0</v>
      </c>
      <c r="AK276" s="48" t="n">
        <f aca="false">IF(OR(N(AK$5)=0,AK$6=""),0,AK$5*((DATE(YEAR($B276),MONTH($B276),MIN(AK$6,DAY(EOMONTH($B276,0))))&gt;=$B276)*(DATE(YEAR($B276),MONTH($B276),MIN(AK$6,DAY(EOMONTH($B276,0))))&lt;$C276)+(DATE(YEAR($B276),MONTH($B276)+1,MIN(AK$6,DAY(EOMONTH($B276,1))))&gt;=$B276)*(DATE(YEAR($B276),MONTH($B276)+1,MIN(AK$6,DAY(EOMONTH($B276,1))))&lt;$C276)))</f>
        <v>0</v>
      </c>
      <c r="AL276" s="48" t="n">
        <f aca="false">IF(OR(N(AL$5)=0,AL$6=""),0,AL$5*((DATE(YEAR($B276),MONTH($B276),MIN(AL$6,DAY(EOMONTH($B276,0))))&gt;=$B276)*(DATE(YEAR($B276),MONTH($B276),MIN(AL$6,DAY(EOMONTH($B276,0))))&lt;$C276)+(DATE(YEAR($B276),MONTH($B276)+1,MIN(AL$6,DAY(EOMONTH($B276,1))))&gt;=$B276)*(DATE(YEAR($B276),MONTH($B276)+1,MIN(AL$6,DAY(EOMONTH($B276,1))))&lt;$C276)))</f>
        <v>0</v>
      </c>
      <c r="AM276" s="48" t="n">
        <f aca="false">IF(OR(N(AM$5)=0,AM$6=""),0,AM$5*((DATE(YEAR($B276),MONTH($B276),MIN(AM$6,DAY(EOMONTH($B276,0))))&gt;=$B276)*(DATE(YEAR($B276),MONTH($B276),MIN(AM$6,DAY(EOMONTH($B276,0))))&lt;$C276)+(DATE(YEAR($B276),MONTH($B276)+1,MIN(AM$6,DAY(EOMONTH($B276,1))))&gt;=$B276)*(DATE(YEAR($B276),MONTH($B276)+1,MIN(AM$6,DAY(EOMONTH($B276,1))))&lt;$C276)))</f>
        <v>0</v>
      </c>
      <c r="AN276" s="48" t="n">
        <f aca="false">IF(OR(N(AN$5)=0,AN$6=""),0,AN$5*((DATE(YEAR($B276),MONTH($B276),MIN(AN$6,DAY(EOMONTH($B276,0))))&gt;=$B276)*(DATE(YEAR($B276),MONTH($B276),MIN(AN$6,DAY(EOMONTH($B276,0))))&lt;$C276)+(DATE(YEAR($B276),MONTH($B276)+1,MIN(AN$6,DAY(EOMONTH($B276,1))))&gt;=$B276)*(DATE(YEAR($B276),MONTH($B276)+1,MIN(AN$6,DAY(EOMONTH($B276,1))))&lt;$C276)))</f>
        <v>0</v>
      </c>
      <c r="AO276" s="48" t="n">
        <f aca="false">IF(OR(N(AO$5)=0,AO$6=""),0,AO$5*((DATE(YEAR($B276),MONTH($B276),MIN(AO$6,DAY(EOMONTH($B276,0))))&gt;=$B276)*(DATE(YEAR($B276),MONTH($B276),MIN(AO$6,DAY(EOMONTH($B276,0))))&lt;$C276)+(DATE(YEAR($B276),MONTH($B276)+1,MIN(AO$6,DAY(EOMONTH($B276,1))))&gt;=$B276)*(DATE(YEAR($B276),MONTH($B276)+1,MIN(AO$6,DAY(EOMONTH($B276,1))))&lt;$C276)))</f>
        <v>0</v>
      </c>
      <c r="AP276" s="48" t="n">
        <f aca="false">IF(OR(N(AP$5)=0,AP$6=""),0,AP$5*((DATE(YEAR($B276),MONTH($B276),MIN(AP$6,DAY(EOMONTH($B276,0))))&gt;=$B276)*(DATE(YEAR($B276),MONTH($B276),MIN(AP$6,DAY(EOMONTH($B276,0))))&lt;$C276)+(DATE(YEAR($B276),MONTH($B276)+1,MIN(AP$6,DAY(EOMONTH($B276,1))))&gt;=$B276)*(DATE(YEAR($B276),MONTH($B276)+1,MIN(AP$6,DAY(EOMONTH($B276,1))))&lt;$C276)))</f>
        <v>0</v>
      </c>
      <c r="AQ276" s="48" t="n">
        <f aca="false">IF(OR(N(AQ$5)=0,AQ$6=""),0,AQ$5*((DATE(YEAR($B276),MONTH($B276),MIN(AQ$6,DAY(EOMONTH($B276,0))))&gt;=$B276)*(DATE(YEAR($B276),MONTH($B276),MIN(AQ$6,DAY(EOMONTH($B276,0))))&lt;$C276)+(DATE(YEAR($B276),MONTH($B276)+1,MIN(AQ$6,DAY(EOMONTH($B276,1))))&gt;=$B276)*(DATE(YEAR($B276),MONTH($B276)+1,MIN(AQ$6,DAY(EOMONTH($B276,1))))&lt;$C276)))</f>
        <v>0</v>
      </c>
      <c r="AR276" s="48" t="n">
        <f aca="false">IF(OR(N(AR$5)=0,AR$6=""),0,AR$5*((DATE(YEAR($B276),MONTH($B276),MIN(AR$6,DAY(EOMONTH($B276,0))))&gt;=$B276)*(DATE(YEAR($B276),MONTH($B276),MIN(AR$6,DAY(EOMONTH($B276,0))))&lt;$C276)+(DATE(YEAR($B276),MONTH($B276)+1,MIN(AR$6,DAY(EOMONTH($B276,1))))&gt;=$B276)*(DATE(YEAR($B276),MONTH($B276)+1,MIN(AR$6,DAY(EOMONTH($B276,1))))&lt;$C276)))</f>
        <v>0</v>
      </c>
      <c r="AS276" s="48" t="n">
        <f aca="false">IF(OR(N(AS$5)=0,AS$6=""),0,AS$5*((DATE(YEAR($B276),MONTH($B276),MIN(AS$6,DAY(EOMONTH($B276,0))))&gt;=$B276)*(DATE(YEAR($B276),MONTH($B276),MIN(AS$6,DAY(EOMONTH($B276,0))))&lt;$C276)+(DATE(YEAR($B276),MONTH($B276)+1,MIN(AS$6,DAY(EOMONTH($B276,1))))&gt;=$B276)*(DATE(YEAR($B276),MONTH($B276)+1,MIN(AS$6,DAY(EOMONTH($B276,1))))&lt;$C276)))</f>
        <v>0</v>
      </c>
      <c r="AT276" s="48" t="n">
        <f aca="false">IF(OR(N(AT$5)=0,AT$6=""),0,AT$5*((DATE(YEAR($B276),MONTH($B276),MIN(AT$6,DAY(EOMONTH($B276,0))))&gt;=$B276)*(DATE(YEAR($B276),MONTH($B276),MIN(AT$6,DAY(EOMONTH($B276,0))))&lt;$C276)+(DATE(YEAR($B276),MONTH($B276)+1,MIN(AT$6,DAY(EOMONTH($B276,1))))&gt;=$B276)*(DATE(YEAR($B276),MONTH($B276)+1,MIN(AT$6,DAY(EOMONTH($B276,1))))&lt;$C276)))</f>
        <v>0</v>
      </c>
      <c r="AU276" s="48" t="n">
        <f aca="false">IF(OR(N(AU$5)=0,AU$6=""),0,AU$5*((DATE(YEAR($B276),MONTH($B276),MIN(AU$6,DAY(EOMONTH($B276,0))))&gt;=$B276)*(DATE(YEAR($B276),MONTH($B276),MIN(AU$6,DAY(EOMONTH($B276,0))))&lt;$C276)+(DATE(YEAR($B276),MONTH($B276)+1,MIN(AU$6,DAY(EOMONTH($B276,1))))&gt;=$B276)*(DATE(YEAR($B276),MONTH($B276)+1,MIN(AU$6,DAY(EOMONTH($B276,1))))&lt;$C276)))</f>
        <v>0</v>
      </c>
      <c r="AV276" s="48" t="n">
        <f aca="false">IF(OR(N(AV$5)=0,AV$6=""),0,AV$5*((DATE(YEAR($B276),MONTH($B276),MIN(AV$6,DAY(EOMONTH($B276,0))))&gt;=$B276)*(DATE(YEAR($B276),MONTH($B276),MIN(AV$6,DAY(EOMONTH($B276,0))))&lt;$C276)+(DATE(YEAR($B276),MONTH($B276)+1,MIN(AV$6,DAY(EOMONTH($B276,1))))&gt;=$B276)*(DATE(YEAR($B276),MONTH($B276)+1,MIN(AV$6,DAY(EOMONTH($B276,1))))&lt;$C276)))</f>
        <v>0</v>
      </c>
      <c r="AW276" s="48" t="n">
        <f aca="false">IF(OR(N(AW$5)=0,AW$6=""),0,AW$5*((DATE(YEAR($B276),MONTH($B276),MIN(AW$6,DAY(EOMONTH($B276,0))))&gt;=$B276)*(DATE(YEAR($B276),MONTH($B276),MIN(AW$6,DAY(EOMONTH($B276,0))))&lt;$C276)+(DATE(YEAR($B276),MONTH($B276)+1,MIN(AW$6,DAY(EOMONTH($B276,1))))&gt;=$B276)*(DATE(YEAR($B276),MONTH($B276)+1,MIN(AW$6,DAY(EOMONTH($B276,1))))&lt;$C276)))</f>
        <v>0</v>
      </c>
      <c r="AX276" s="48" t="n">
        <f aca="false">IF(OR(N(AX$5)=0,AX$6=""),0,AX$5*((DATE(YEAR($B276),MONTH($B276),MIN(AX$6,DAY(EOMONTH($B276,0))))&gt;=$B276)*(DATE(YEAR($B276),MONTH($B276),MIN(AX$6,DAY(EOMONTH($B276,0))))&lt;$C276)+(DATE(YEAR($B276),MONTH($B276)+1,MIN(AX$6,DAY(EOMONTH($B276,1))))&gt;=$B276)*(DATE(YEAR($B276),MONTH($B276)+1,MIN(AX$6,DAY(EOMONTH($B276,1))))&lt;$C276)))</f>
        <v>0</v>
      </c>
      <c r="AY276" s="48" t="n">
        <f aca="false">IF(OR(N(AY$5)=0,AY$6=""),0,AY$5*((DATE(YEAR($B276),MONTH($B276),MIN(AY$6,DAY(EOMONTH($B276,0))))&gt;=$B276)*(DATE(YEAR($B276),MONTH($B276),MIN(AY$6,DAY(EOMONTH($B276,0))))&lt;$C276)+(DATE(YEAR($B276),MONTH($B276)+1,MIN(AY$6,DAY(EOMONTH($B276,1))))&gt;=$B276)*(DATE(YEAR($B276),MONTH($B276)+1,MIN(AY$6,DAY(EOMONTH($B276,1))))&lt;$C276)))</f>
        <v>0</v>
      </c>
      <c r="AZ276" s="48" t="n">
        <f aca="false">IF(OR(N(AZ$5)=0,AZ$6=""),0,AZ$5*((DATE(YEAR($B276),MONTH($B276),MIN(AZ$6,DAY(EOMONTH($B276,0))))&gt;=$B276)*(DATE(YEAR($B276),MONTH($B276),MIN(AZ$6,DAY(EOMONTH($B276,0))))&lt;$C276)+(DATE(YEAR($B276),MONTH($B276)+1,MIN(AZ$6,DAY(EOMONTH($B276,1))))&gt;=$B276)*(DATE(YEAR($B276),MONTH($B276)+1,MIN(AZ$6,DAY(EOMONTH($B276,1))))&lt;$C276)))</f>
        <v>0</v>
      </c>
      <c r="BA276" s="48" t="n">
        <f aca="false">IF(OR(N(BA$5)=0,BA$6=""),0,BA$5*((DATE(YEAR($B276),MONTH($B276),MIN(BA$6,DAY(EOMONTH($B276,0))))&gt;=$B276)*(DATE(YEAR($B276),MONTH($B276),MIN(BA$6,DAY(EOMONTH($B276,0))))&lt;$C276)+(DATE(YEAR($B276),MONTH($B276)+1,MIN(BA$6,DAY(EOMONTH($B276,1))))&gt;=$B276)*(DATE(YEAR($B276),MONTH($B276)+1,MIN(BA$6,DAY(EOMONTH($B276,1))))&lt;$C276)))</f>
        <v>0</v>
      </c>
      <c r="BB276" s="48" t="n">
        <f aca="false">IF(OR(N(BB$5)=0,BB$6=""),0,BB$5*((DATE(YEAR($B276),MONTH($B276),MIN(BB$6,DAY(EOMONTH($B276,0))))&gt;=$B276)*(DATE(YEAR($B276),MONTH($B276),MIN(BB$6,DAY(EOMONTH($B276,0))))&lt;$C276)+(DATE(YEAR($B276),MONTH($B276)+1,MIN(BB$6,DAY(EOMONTH($B276,1))))&gt;=$B276)*(DATE(YEAR($B276),MONTH($B276)+1,MIN(BB$6,DAY(EOMONTH($B276,1))))&lt;$C276)))</f>
        <v>0</v>
      </c>
      <c r="BC276" s="48" t="n">
        <f aca="false">IF(OR(N(BC$5)=0,BC$6=""),0,BC$5*((DATE(YEAR($B276),MONTH($B276),MIN(BC$6,DAY(EOMONTH($B276,0))))&gt;=$B276)*(DATE(YEAR($B276),MONTH($B276),MIN(BC$6,DAY(EOMONTH($B276,0))))&lt;$C276)+(DATE(YEAR($B276),MONTH($B276)+1,MIN(BC$6,DAY(EOMONTH($B276,1))))&gt;=$B276)*(DATE(YEAR($B276),MONTH($B276)+1,MIN(BC$6,DAY(EOMONTH($B276,1))))&lt;$C276)))</f>
        <v>0</v>
      </c>
      <c r="BD276" s="48" t="n">
        <f aca="false">IF(OR(N(BD$5)=0,BD$6=""),0,BD$5*((DATE(YEAR($B276),MONTH($B276),MIN(BD$6,DAY(EOMONTH($B276,0))))&gt;=$B276)*(DATE(YEAR($B276),MONTH($B276),MIN(BD$6,DAY(EOMONTH($B276,0))))&lt;$C276)+(DATE(YEAR($B276),MONTH($B276)+1,MIN(BD$6,DAY(EOMONTH($B276,1))))&gt;=$B276)*(DATE(YEAR($B276),MONTH($B276)+1,MIN(BD$6,DAY(EOMONTH($B276,1))))&lt;$C276)))</f>
        <v>0</v>
      </c>
      <c r="BE276" s="48" t="n">
        <f aca="false">IF(OR(N(BE$5)=0,BE$6=""),0,BE$5*((DATE(YEAR($B276),MONTH($B276),MIN(BE$6,DAY(EOMONTH($B276,0))))&gt;=$B276)*(DATE(YEAR($B276),MONTH($B276),MIN(BE$6,DAY(EOMONTH($B276,0))))&lt;$C276)+(DATE(YEAR($B276),MONTH($B276)+1,MIN(BE$6,DAY(EOMONTH($B276,1))))&gt;=$B276)*(DATE(YEAR($B276),MONTH($B276)+1,MIN(BE$6,DAY(EOMONTH($B276,1))))&lt;$C276)))</f>
        <v>0</v>
      </c>
      <c r="BF276" s="48" t="n">
        <f aca="false">IF(OR(N(BF$5)=0,BF$6=""),0,BF$5*((DATE(YEAR($B276),MONTH($B276),MIN(BF$6,DAY(EOMONTH($B276,0))))&gt;=$B276)*(DATE(YEAR($B276),MONTH($B276),MIN(BF$6,DAY(EOMONTH($B276,0))))&lt;$C276)+(DATE(YEAR($B276),MONTH($B276)+1,MIN(BF$6,DAY(EOMONTH($B276,1))))&gt;=$B276)*(DATE(YEAR($B276),MONTH($B276)+1,MIN(BF$6,DAY(EOMONTH($B276,1))))&lt;$C276)))</f>
        <v>0</v>
      </c>
      <c r="BG276" s="48" t="n">
        <f aca="false">IF(OR(N(BG$5)=0,BG$6=""),0,BG$5*((DATE(YEAR($B276),MONTH($B276),MIN(BG$6,DAY(EOMONTH($B276,0))))&gt;=$B276)*(DATE(YEAR($B276),MONTH($B276),MIN(BG$6,DAY(EOMONTH($B276,0))))&lt;$C276)+(DATE(YEAR($B276),MONTH($B276)+1,MIN(BG$6,DAY(EOMONTH($B276,1))))&gt;=$B276)*(DATE(YEAR($B276),MONTH($B276)+1,MIN(BG$6,DAY(EOMONTH($B276,1))))&lt;$C276)))</f>
        <v>0</v>
      </c>
      <c r="BH276" s="48" t="n">
        <f aca="false">IF(OR(N(BH$5)=0,BH$6=""),0,BH$5*((DATE(YEAR($B276),MONTH($B276),MIN(BH$6,DAY(EOMONTH($B276,0))))&gt;=$B276)*(DATE(YEAR($B276),MONTH($B276),MIN(BH$6,DAY(EOMONTH($B276,0))))&lt;$C276)+(DATE(YEAR($B276),MONTH($B276)+1,MIN(BH$6,DAY(EOMONTH($B276,1))))&gt;=$B276)*(DATE(YEAR($B276),MONTH($B276)+1,MIN(BH$6,DAY(EOMONTH($B276,1))))&lt;$C276)))</f>
        <v>0</v>
      </c>
      <c r="BI276" s="48" t="n">
        <f aca="false">IF(OR(N(BI$5)=0,BI$6=""),0,BI$5*((DATE(YEAR($B276),MONTH($B276),MIN(BI$6,DAY(EOMONTH($B276,0))))&gt;=$B276)*(DATE(YEAR($B276),MONTH($B276),MIN(BI$6,DAY(EOMONTH($B276,0))))&lt;$C276)+(DATE(YEAR($B276),MONTH($B276)+1,MIN(BI$6,DAY(EOMONTH($B276,1))))&gt;=$B276)*(DATE(YEAR($B276),MONTH($B276)+1,MIN(BI$6,DAY(EOMONTH($B276,1))))&lt;$C276)))</f>
        <v>0</v>
      </c>
      <c r="BJ276" s="48" t="n">
        <f aca="false">IF(OR(N(BJ$5)=0,BJ$6=""),0,BJ$5*((DATE(YEAR($B276),MONTH($B276),MIN(BJ$6,DAY(EOMONTH($B276,0))))&gt;=$B276)*(DATE(YEAR($B276),MONTH($B276),MIN(BJ$6,DAY(EOMONTH($B276,0))))&lt;$C276)+(DATE(YEAR($B276),MONTH($B276)+1,MIN(BJ$6,DAY(EOMONTH($B276,1))))&gt;=$B276)*(DATE(YEAR($B276),MONTH($B276)+1,MIN(BJ$6,DAY(EOMONTH($B276,1))))&lt;$C276)))</f>
        <v>0</v>
      </c>
      <c r="BK276" s="48" t="n">
        <f aca="false">IF(OR(N(BK$5)=0,BK$6=""),0,BK$5*((DATE(YEAR($B276),MONTH($B276),MIN(BK$6,DAY(EOMONTH($B276,0))))&gt;=$B276)*(DATE(YEAR($B276),MONTH($B276),MIN(BK$6,DAY(EOMONTH($B276,0))))&lt;$C276)+(DATE(YEAR($B276),MONTH($B276)+1,MIN(BK$6,DAY(EOMONTH($B276,1))))&gt;=$B276)*(DATE(YEAR($B276),MONTH($B276)+1,MIN(BK$6,DAY(EOMONTH($B276,1))))&lt;$C276)))</f>
        <v>0</v>
      </c>
      <c r="BL276" s="48" t="n">
        <f aca="false">IF(OR(N(BL$5)=0,BL$6=""),0,BL$5*((DATE(YEAR($B276),MONTH($B276),MIN(BL$6,DAY(EOMONTH($B276,0))))&gt;=$B276)*(DATE(YEAR($B276),MONTH($B276),MIN(BL$6,DAY(EOMONTH($B276,0))))&lt;$C276)+(DATE(YEAR($B276),MONTH($B276)+1,MIN(BL$6,DAY(EOMONTH($B276,1))))&gt;=$B276)*(DATE(YEAR($B276),MONTH($B276)+1,MIN(BL$6,DAY(EOMONTH($B276,1))))&lt;$C276)))</f>
        <v>0</v>
      </c>
      <c r="BM276" s="48" t="n">
        <f aca="false">IF(OR(N(BM$5)=0,BM$6=""),0,BM$5*((DATE(YEAR($B276),MONTH($B276),MIN(BM$6,DAY(EOMONTH($B276,0))))&gt;=$B276)*(DATE(YEAR($B276),MONTH($B276),MIN(BM$6,DAY(EOMONTH($B276,0))))&lt;$C276)+(DATE(YEAR($B276),MONTH($B276)+1,MIN(BM$6,DAY(EOMONTH($B276,1))))&gt;=$B276)*(DATE(YEAR($B276),MONTH($B276)+1,MIN(BM$6,DAY(EOMONTH($B276,1))))&lt;$C276)))</f>
        <v>0</v>
      </c>
      <c r="BN276" s="48" t="n">
        <f aca="false">IF(OR(N(BN$5)=0,BN$6=""),0,BN$5*((DATE(YEAR($B276),MONTH($B276),MIN(BN$6,DAY(EOMONTH($B276,0))))&gt;=$B276)*(DATE(YEAR($B276),MONTH($B276),MIN(BN$6,DAY(EOMONTH($B276,0))))&lt;$C276)+(DATE(YEAR($B276),MONTH($B276)+1,MIN(BN$6,DAY(EOMONTH($B276,1))))&gt;=$B276)*(DATE(YEAR($B276),MONTH($B276)+1,MIN(BN$6,DAY(EOMONTH($B276,1))))&lt;$C276)))</f>
        <v>0</v>
      </c>
      <c r="BO276" s="48" t="n">
        <f aca="false">IF(OR(N(BO$5)=0,BO$6=""),0,BO$5*((DATE(YEAR($B276),MONTH($B276),MIN(BO$6,DAY(EOMONTH($B276,0))))&gt;=$B276)*(DATE(YEAR($B276),MONTH($B276),MIN(BO$6,DAY(EOMONTH($B276,0))))&lt;$C276)+(DATE(YEAR($B276),MONTH($B276)+1,MIN(BO$6,DAY(EOMONTH($B276,1))))&gt;=$B276)*(DATE(YEAR($B276),MONTH($B276)+1,MIN(BO$6,DAY(EOMONTH($B276,1))))&lt;$C276)))</f>
        <v>0</v>
      </c>
      <c r="BP276" s="48" t="n">
        <f aca="false">IF(OR(N(BP$5)=0,BP$6=""),0,BP$5*((DATE(YEAR($B276),MONTH($B276),MIN(BP$6,DAY(EOMONTH($B276,0))))&gt;=$B276)*(DATE(YEAR($B276),MONTH($B276),MIN(BP$6,DAY(EOMONTH($B276,0))))&lt;$C276)+(DATE(YEAR($B276),MONTH($B276)+1,MIN(BP$6,DAY(EOMONTH($B276,1))))&gt;=$B276)*(DATE(YEAR($B276),MONTH($B276)+1,MIN(BP$6,DAY(EOMONTH($B276,1))))&lt;$C276)))</f>
        <v>0</v>
      </c>
      <c r="BQ276" s="48" t="n">
        <f aca="false">IF(OR(N(BQ$5)=0,BQ$6=""),0,BQ$5*((DATE(YEAR($B276),MONTH($B276),MIN(BQ$6,DAY(EOMONTH($B276,0))))&gt;=$B276)*(DATE(YEAR($B276),MONTH($B276),MIN(BQ$6,DAY(EOMONTH($B276,0))))&lt;$C276)+(DATE(YEAR($B276),MONTH($B276)+1,MIN(BQ$6,DAY(EOMONTH($B276,1))))&gt;=$B276)*(DATE(YEAR($B276),MONTH($B276)+1,MIN(BQ$6,DAY(EOMONTH($B276,1))))&lt;$C276)))</f>
        <v>0</v>
      </c>
      <c r="BR276" s="48" t="n">
        <f aca="false">IF(OR(N(BR$5)=0,BR$6=""),0,BR$5*((DATE(YEAR($B276),MONTH($B276),MIN(BR$6,DAY(EOMONTH($B276,0))))&gt;=$B276)*(DATE(YEAR($B276),MONTH($B276),MIN(BR$6,DAY(EOMONTH($B276,0))))&lt;$C276)+(DATE(YEAR($B276),MONTH($B276)+1,MIN(BR$6,DAY(EOMONTH($B276,1))))&gt;=$B276)*(DATE(YEAR($B276),MONTH($B276)+1,MIN(BR$6,DAY(EOMONTH($B276,1))))&lt;$C276)))</f>
        <v>0</v>
      </c>
      <c r="BS276" s="48" t="n">
        <f aca="false">IF(OR(N(BS$5)=0,BS$6=""),0,BS$5*((DATE(YEAR($B276),MONTH($B276),MIN(BS$6,DAY(EOMONTH($B276,0))))&gt;=$B276)*(DATE(YEAR($B276),MONTH($B276),MIN(BS$6,DAY(EOMONTH($B276,0))))&lt;$C276)+(DATE(YEAR($B276),MONTH($B276)+1,MIN(BS$6,DAY(EOMONTH($B276,1))))&gt;=$B276)*(DATE(YEAR($B276),MONTH($B276)+1,MIN(BS$6,DAY(EOMONTH($B276,1))))&lt;$C276)))</f>
        <v>0</v>
      </c>
      <c r="BT276" s="48" t="n">
        <f aca="false">IF(OR(N(BT$5)=0,BT$6=""),0,BT$5*((DATE(YEAR($B276),MONTH($B276),MIN(BT$6,DAY(EOMONTH($B276,0))))&gt;=$B276)*(DATE(YEAR($B276),MONTH($B276),MIN(BT$6,DAY(EOMONTH($B276,0))))&lt;$C276)+(DATE(YEAR($B276),MONTH($B276)+1,MIN(BT$6,DAY(EOMONTH($B276,1))))&gt;=$B276)*(DATE(YEAR($B276),MONTH($B276)+1,MIN(BT$6,DAY(EOMONTH($B276,1))))&lt;$C276)))</f>
        <v>0</v>
      </c>
      <c r="BU276" s="48" t="n">
        <f aca="false">IF(OR(N(BU$5)=0,BU$6=""),0,BU$5*((DATE(YEAR($B276),MONTH($B276),MIN(BU$6,DAY(EOMONTH($B276,0))))&gt;=$B276)*(DATE(YEAR($B276),MONTH($B276),MIN(BU$6,DAY(EOMONTH($B276,0))))&lt;$C276)+(DATE(YEAR($B276),MONTH($B276)+1,MIN(BU$6,DAY(EOMONTH($B276,1))))&gt;=$B276)*(DATE(YEAR($B276),MONTH($B276)+1,MIN(BU$6,DAY(EOMONTH($B276,1))))&lt;$C276)))</f>
        <v>0</v>
      </c>
      <c r="BV276" s="48" t="n">
        <f aca="false">IF(OR(N(BV$5)=0,BV$6=""),0,BV$5*((DATE(YEAR($B276),MONTH($B276),MIN(BV$6,DAY(EOMONTH($B276,0))))&gt;=$B276)*(DATE(YEAR($B276),MONTH($B276),MIN(BV$6,DAY(EOMONTH($B276,0))))&lt;$C276)+(DATE(YEAR($B276),MONTH($B276)+1,MIN(BV$6,DAY(EOMONTH($B276,1))))&gt;=$B276)*(DATE(YEAR($B276),MONTH($B276)+1,MIN(BV$6,DAY(EOMONTH($B276,1))))&lt;$C276)))</f>
        <v>0</v>
      </c>
      <c r="BW276" s="48" t="n">
        <f aca="false">IF(OR(N(BW$5)=0,BW$6=""),0,BW$5*((DATE(YEAR($B276),MONTH($B276),MIN(BW$6,DAY(EOMONTH($B276,0))))&gt;=$B276)*(DATE(YEAR($B276),MONTH($B276),MIN(BW$6,DAY(EOMONTH($B276,0))))&lt;$C276)+(DATE(YEAR($B276),MONTH($B276)+1,MIN(BW$6,DAY(EOMONTH($B276,1))))&gt;=$B276)*(DATE(YEAR($B276),MONTH($B276)+1,MIN(BW$6,DAY(EOMONTH($B276,1))))&lt;$C276)))</f>
        <v>0</v>
      </c>
      <c r="BX276" s="48" t="n">
        <f aca="false">MIN(Z276,(FT275*(1+FT$5/Setup!$C$36)+IF($V276=1,N($F276),0)))</f>
        <v>0</v>
      </c>
      <c r="BY276" s="48" t="n">
        <f aca="false">MIN(AA276,(FU275*(1+FU$5/Setup!$C$36)+IF($V276=2,N($F276),0)))</f>
        <v>0</v>
      </c>
      <c r="BZ276" s="48" t="n">
        <f aca="false">MIN(AB276,(FV275*(1+FV$5/Setup!$C$36)+IF($V276=3,N($F276),0)))</f>
        <v>0</v>
      </c>
      <c r="CA276" s="48" t="n">
        <f aca="false">MIN(AC276,(FW275*(1+FW$5/Setup!$C$36)+IF($V276=4,N($F276),0)))</f>
        <v>0</v>
      </c>
      <c r="CB276" s="48" t="n">
        <f aca="false">MIN(AD276,(FX275*(1+FX$5/Setup!$C$36)+IF($V276=5,N($F276),0)))</f>
        <v>0</v>
      </c>
      <c r="CC276" s="48" t="n">
        <f aca="false">MIN(AE276,(FY275*(1+FY$5/Setup!$C$36)+IF($V276=6,N($F276),0)))</f>
        <v>0</v>
      </c>
      <c r="CD276" s="48" t="n">
        <f aca="false">MIN(AF276,(FZ275*(1+FZ$5/Setup!$C$36)+IF($V276=7,N($F276),0)))</f>
        <v>0</v>
      </c>
      <c r="CE276" s="48" t="n">
        <f aca="false">MIN(AG276,(GA275*(1+GA$5/Setup!$C$36)+IF($V276=8,N($F276),0)))</f>
        <v>0</v>
      </c>
      <c r="CF276" s="48" t="n">
        <f aca="false">MIN(AH276,(GB275*(1+GB$5/Setup!$C$36)+IF($V276=9,N($F276),0)))</f>
        <v>0</v>
      </c>
      <c r="CG276" s="48" t="n">
        <f aca="false">MIN(AI276,(GC275*(1+GC$5/Setup!$C$36)+IF($V276=10,N($F276),0)))</f>
        <v>0</v>
      </c>
      <c r="CH276" s="48" t="n">
        <f aca="false">MIN(AJ276,(GD275*(1+GD$5/Setup!$C$36)+IF($V276=11,N($F276),0)))</f>
        <v>0</v>
      </c>
      <c r="CI276" s="48" t="n">
        <f aca="false">MIN(AK276,(GE275*(1+GE$5/Setup!$C$36)+IF($V276=12,N($F276),0)))</f>
        <v>0</v>
      </c>
      <c r="CJ276" s="48" t="n">
        <f aca="false">MIN(AL276,(GF275*(1+GF$5/Setup!$C$36)+IF($V276=13,N($F276),0)))</f>
        <v>0</v>
      </c>
      <c r="CK276" s="48" t="n">
        <f aca="false">MIN(AM276,(GG275*(1+GG$5/Setup!$C$36)+IF($V276=14,N($F276),0)))</f>
        <v>0</v>
      </c>
      <c r="CL276" s="48" t="n">
        <f aca="false">MIN(AN276,(GH275*(1+GH$5/Setup!$C$36)+IF($V276=15,N($F276),0)))</f>
        <v>0</v>
      </c>
      <c r="CM276" s="48" t="n">
        <f aca="false">MIN(AO276,(GI275*(1+GI$5/Setup!$C$36)+IF($V276=16,N($F276),0)))</f>
        <v>0</v>
      </c>
      <c r="CN276" s="48" t="n">
        <f aca="false">MIN(AP276,(GJ275*(1+GJ$5/Setup!$C$36)+IF($V276=17,N($F276),0)))</f>
        <v>0</v>
      </c>
      <c r="CO276" s="48" t="n">
        <f aca="false">MIN(AQ276,(GK275*(1+GK$5/Setup!$C$36)+IF($V276=18,N($F276),0)))</f>
        <v>0</v>
      </c>
      <c r="CP276" s="48" t="n">
        <f aca="false">MIN(AR276,(GL275*(1+GL$5/Setup!$C$36)+IF($V276=19,N($F276),0)))</f>
        <v>0</v>
      </c>
      <c r="CQ276" s="48" t="n">
        <f aca="false">MIN(AS276,(GM275*(1+GM$5/Setup!$C$36)+IF($V276=20,N($F276),0)))</f>
        <v>0</v>
      </c>
      <c r="CR276" s="48" t="n">
        <f aca="false">MIN(AT276,(GN275*(1+GN$5/Setup!$C$36)+IF($V276=21,N($F276),0)))</f>
        <v>0</v>
      </c>
      <c r="CS276" s="48" t="n">
        <f aca="false">MIN(AU276,(GO275*(1+GO$5/Setup!$C$36)+IF($V276=22,N($F276),0)))</f>
        <v>0</v>
      </c>
      <c r="CT276" s="48" t="n">
        <f aca="false">MIN(AV276,(GP275*(1+GP$5/Setup!$C$36)+IF($V276=23,N($F276),0)))</f>
        <v>0</v>
      </c>
      <c r="CU276" s="48" t="n">
        <f aca="false">MIN(AW276,(GQ275*(1+GQ$5/Setup!$C$36)+IF($V276=24,N($F276),0)))</f>
        <v>0</v>
      </c>
      <c r="CV276" s="48" t="n">
        <f aca="false">MIN(AX276,(GR275*(1+GR$5/Setup!$C$36)+IF($V276=25,N($F276),0)))</f>
        <v>0</v>
      </c>
      <c r="CW276" s="48" t="n">
        <f aca="false">MIN(AY276,(GS275*(1+GS$5/Setup!$C$36)+IF($V276=26,N($F276),0)))</f>
        <v>0</v>
      </c>
      <c r="CX276" s="48" t="n">
        <f aca="false">MIN(AZ276,(GT275*(1+GT$5/Setup!$C$36)+IF($V276=27,N($F276),0)))</f>
        <v>0</v>
      </c>
      <c r="CY276" s="48" t="n">
        <f aca="false">MIN(BA276,(GU275*(1+GU$5/Setup!$C$36)+IF($V276=28,N($F276),0)))</f>
        <v>0</v>
      </c>
      <c r="CZ276" s="48" t="n">
        <f aca="false">MIN(BB276,(GV275*(1+GV$5/Setup!$C$36)+IF($V276=29,N($F276),0)))</f>
        <v>0</v>
      </c>
      <c r="DA276" s="48" t="n">
        <f aca="false">MIN(BC276,(GW275*(1+GW$5/Setup!$C$36)+IF($V276=30,N($F276),0)))</f>
        <v>0</v>
      </c>
      <c r="DB276" s="48" t="n">
        <f aca="false">MIN(BD276,(GX275*(1+GX$5/Setup!$C$36)+IF($V276=31,N($F276),0)))</f>
        <v>0</v>
      </c>
      <c r="DC276" s="48" t="n">
        <f aca="false">MIN(BE276,(GY275*(1+GY$5/Setup!$C$36)+IF($V276=32,N($F276),0)))</f>
        <v>0</v>
      </c>
      <c r="DD276" s="48" t="n">
        <f aca="false">MIN(BF276,(GZ275*(1+GZ$5/Setup!$C$36)+IF($V276=33,N($F276),0)))</f>
        <v>0</v>
      </c>
      <c r="DE276" s="48" t="n">
        <f aca="false">MIN(BG276,(HA275*(1+HA$5/Setup!$C$36)+IF($V276=34,N($F276),0)))</f>
        <v>0</v>
      </c>
      <c r="DF276" s="48" t="n">
        <f aca="false">MIN(BH276,(HB275*(1+HB$5/Setup!$C$36)+IF($V276=35,N($F276),0)))</f>
        <v>0</v>
      </c>
      <c r="DG276" s="48" t="n">
        <f aca="false">MIN(BI276,(HC275*(1+HC$5/Setup!$C$36)+IF($V276=36,N($F276),0)))</f>
        <v>0</v>
      </c>
      <c r="DH276" s="48" t="n">
        <f aca="false">MIN(BJ276,(HD275*(1+HD$5/Setup!$C$36)+IF($V276=37,N($F276),0)))</f>
        <v>0</v>
      </c>
      <c r="DI276" s="48" t="n">
        <f aca="false">MIN(BK276,(HE275*(1+HE$5/Setup!$C$36)+IF($V276=38,N($F276),0)))</f>
        <v>0</v>
      </c>
      <c r="DJ276" s="48" t="n">
        <f aca="false">MIN(BL276,(HF275*(1+HF$5/Setup!$C$36)+IF($V276=39,N($F276),0)))</f>
        <v>0</v>
      </c>
      <c r="DK276" s="48" t="n">
        <f aca="false">MIN(BM276,(HG275*(1+HG$5/Setup!$C$36)+IF($V276=40,N($F276),0)))</f>
        <v>0</v>
      </c>
      <c r="DL276" s="48" t="n">
        <f aca="false">MIN(BN276,(HH275*(1+HH$5/Setup!$C$36)+IF($V276=41,N($F276),0)))</f>
        <v>0</v>
      </c>
      <c r="DM276" s="48" t="n">
        <f aca="false">MIN(BO276,(HI275*(1+HI$5/Setup!$C$36)+IF($V276=42,N($F276),0)))</f>
        <v>0</v>
      </c>
      <c r="DN276" s="48" t="n">
        <f aca="false">MIN(BP276,(HJ275*(1+HJ$5/Setup!$C$36)+IF($V276=43,N($F276),0)))</f>
        <v>0</v>
      </c>
      <c r="DO276" s="48" t="n">
        <f aca="false">MIN(BQ276,(HK275*(1+HK$5/Setup!$C$36)+IF($V276=44,N($F276),0)))</f>
        <v>0</v>
      </c>
      <c r="DP276" s="48" t="n">
        <f aca="false">MIN(BR276,(HL275*(1+HL$5/Setup!$C$36)+IF($V276=45,N($F276),0)))</f>
        <v>0</v>
      </c>
      <c r="DQ276" s="48" t="n">
        <f aca="false">MIN(BS276,(HM275*(1+HM$5/Setup!$C$36)+IF($V276=46,N($F276),0)))</f>
        <v>0</v>
      </c>
      <c r="DR276" s="48" t="n">
        <f aca="false">MIN(BT276,(HN275*(1+HN$5/Setup!$C$36)+IF($V276=47,N($F276),0)))</f>
        <v>0</v>
      </c>
      <c r="DS276" s="48" t="n">
        <f aca="false">MIN(BU276,(HO275*(1+HO$5/Setup!$C$36)+IF($V276=48,N($F276),0)))</f>
        <v>0</v>
      </c>
      <c r="DT276" s="48" t="n">
        <f aca="false">MIN(BV276,(HP275*(1+HP$5/Setup!$C$36)+IF($V276=49,N($F276),0)))</f>
        <v>0</v>
      </c>
      <c r="DU276" s="48" t="n">
        <f aca="false">MIN(BW276,(HQ275*(1+HQ$5/Setup!$C$36)+IF($V276=50,N($F276),0)))</f>
        <v>0</v>
      </c>
      <c r="DV276" s="48" t="n">
        <f aca="false">MIN(MAX((FT275*(1+FT$5/Setup!$C$36)+IF($V276=1,N($F276),0))-BX276,0),MAX($P276-0,0))</f>
        <v>0</v>
      </c>
      <c r="DW276" s="48" t="n">
        <f aca="false">MIN(MAX((FU275*(1+FU$5/Setup!$C$36)+IF($V276=2,N($F276),0))-BY276,0),MAX($P276-SUM(DV276:DV276),0))</f>
        <v>0</v>
      </c>
      <c r="DX276" s="48" t="n">
        <f aca="false">MIN(MAX((FV275*(1+FV$5/Setup!$C$36)+IF($V276=3,N($F276),0))-BZ276,0),MAX($P276-SUM(DV276:DW276),0))</f>
        <v>0</v>
      </c>
      <c r="DY276" s="48" t="n">
        <f aca="false">MIN(MAX((FW275*(1+FW$5/Setup!$C$36)+IF($V276=4,N($F276),0))-CA276,0),MAX($P276-SUM(DV276:DX276),0))</f>
        <v>0</v>
      </c>
      <c r="DZ276" s="48" t="n">
        <f aca="false">MIN(MAX((FX275*(1+FX$5/Setup!$C$36)+IF($V276=5,N($F276),0))-CB276,0),MAX($P276-SUM(DV276:DY276),0))</f>
        <v>0</v>
      </c>
      <c r="EA276" s="48" t="n">
        <f aca="false">MIN(MAX((FY275*(1+FY$5/Setup!$C$36)+IF($V276=6,N($F276),0))-CC276,0),MAX($P276-SUM(DV276:DZ276),0))</f>
        <v>0</v>
      </c>
      <c r="EB276" s="48" t="n">
        <f aca="false">MIN(MAX((FZ275*(1+FZ$5/Setup!$C$36)+IF($V276=7,N($F276),0))-CD276,0),MAX($P276-SUM(DV276:EA276),0))</f>
        <v>0</v>
      </c>
      <c r="EC276" s="48" t="n">
        <f aca="false">MIN(MAX((GA275*(1+GA$5/Setup!$C$36)+IF($V276=8,N($F276),0))-CE276,0),MAX($P276-SUM(DV276:EB276),0))</f>
        <v>0</v>
      </c>
      <c r="ED276" s="48" t="n">
        <f aca="false">MIN(MAX((GB275*(1+GB$5/Setup!$C$36)+IF($V276=9,N($F276),0))-CF276,0),MAX($P276-SUM(DV276:EC276),0))</f>
        <v>0</v>
      </c>
      <c r="EE276" s="48" t="n">
        <f aca="false">MIN(MAX((GC275*(1+GC$5/Setup!$C$36)+IF($V276=10,N($F276),0))-CG276,0),MAX($P276-SUM(DV276:ED276),0))</f>
        <v>0</v>
      </c>
      <c r="EF276" s="48" t="n">
        <f aca="false">MIN(MAX((GD275*(1+GD$5/Setup!$C$36)+IF($V276=11,N($F276),0))-CH276,0),MAX($P276-SUM(DV276:EE276),0))</f>
        <v>0</v>
      </c>
      <c r="EG276" s="48" t="n">
        <f aca="false">MIN(MAX((GE275*(1+GE$5/Setup!$C$36)+IF($V276=12,N($F276),0))-CI276,0),MAX($P276-SUM(DV276:EF276),0))</f>
        <v>0</v>
      </c>
      <c r="EH276" s="48" t="n">
        <f aca="false">MIN(MAX((GF275*(1+GF$5/Setup!$C$36)+IF($V276=13,N($F276),0))-CJ276,0),MAX($P276-SUM(DV276:EG276),0))</f>
        <v>0</v>
      </c>
      <c r="EI276" s="48" t="n">
        <f aca="false">MIN(MAX((GG275*(1+GG$5/Setup!$C$36)+IF($V276=14,N($F276),0))-CK276,0),MAX($P276-SUM(DV276:EH276),0))</f>
        <v>0</v>
      </c>
      <c r="EJ276" s="48" t="n">
        <f aca="false">MIN(MAX((GH275*(1+GH$5/Setup!$C$36)+IF($V276=15,N($F276),0))-CL276,0),MAX($P276-SUM(DV276:EI276),0))</f>
        <v>0</v>
      </c>
      <c r="EK276" s="48" t="n">
        <f aca="false">MIN(MAX((GI275*(1+GI$5/Setup!$C$36)+IF($V276=16,N($F276),0))-CM276,0),MAX($P276-SUM(DV276:EJ276),0))</f>
        <v>0</v>
      </c>
      <c r="EL276" s="48" t="n">
        <f aca="false">MIN(MAX((GJ275*(1+GJ$5/Setup!$C$36)+IF($V276=17,N($F276),0))-CN276,0),MAX($P276-SUM(DV276:EK276),0))</f>
        <v>0</v>
      </c>
      <c r="EM276" s="48" t="n">
        <f aca="false">MIN(MAX((GK275*(1+GK$5/Setup!$C$36)+IF($V276=18,N($F276),0))-CO276,0),MAX($P276-SUM(DV276:EL276),0))</f>
        <v>0</v>
      </c>
      <c r="EN276" s="48" t="n">
        <f aca="false">MIN(MAX((GL275*(1+GL$5/Setup!$C$36)+IF($V276=19,N($F276),0))-CP276,0),MAX($P276-SUM(DV276:EM276),0))</f>
        <v>0</v>
      </c>
      <c r="EO276" s="48" t="n">
        <f aca="false">MIN(MAX((GM275*(1+GM$5/Setup!$C$36)+IF($V276=20,N($F276),0))-CQ276,0),MAX($P276-SUM(DV276:EN276),0))</f>
        <v>0</v>
      </c>
      <c r="EP276" s="48" t="n">
        <f aca="false">MIN(MAX((GN275*(1+GN$5/Setup!$C$36)+IF($V276=21,N($F276),0))-CR276,0),MAX($P276-SUM(DV276:EO276),0))</f>
        <v>0</v>
      </c>
      <c r="EQ276" s="48" t="n">
        <f aca="false">MIN(MAX((GO275*(1+GO$5/Setup!$C$36)+IF($V276=22,N($F276),0))-CS276,0),MAX($P276-SUM(DV276:EP276),0))</f>
        <v>0</v>
      </c>
      <c r="ER276" s="48" t="n">
        <f aca="false">MIN(MAX((GP275*(1+GP$5/Setup!$C$36)+IF($V276=23,N($F276),0))-CT276,0),MAX($P276-SUM(DV276:EQ276),0))</f>
        <v>0</v>
      </c>
      <c r="ES276" s="48" t="n">
        <f aca="false">MIN(MAX((GQ275*(1+GQ$5/Setup!$C$36)+IF($V276=24,N($F276),0))-CU276,0),MAX($P276-SUM(DV276:ER276),0))</f>
        <v>0</v>
      </c>
      <c r="ET276" s="48" t="n">
        <f aca="false">MIN(MAX((GR275*(1+GR$5/Setup!$C$36)+IF($V276=25,N($F276),0))-CV276,0),MAX($P276-SUM(DV276:ES276),0))</f>
        <v>0</v>
      </c>
      <c r="EU276" s="48" t="n">
        <f aca="false">MIN(MAX((GS275*(1+GS$5/Setup!$C$36)+IF($V276=26,N($F276),0))-CW276,0),MAX($P276-SUM(DV276:ET276),0))</f>
        <v>0</v>
      </c>
      <c r="EV276" s="48" t="n">
        <f aca="false">MIN(MAX((GT275*(1+GT$5/Setup!$C$36)+IF($V276=27,N($F276),0))-CX276,0),MAX($P276-SUM(DV276:EU276),0))</f>
        <v>0</v>
      </c>
      <c r="EW276" s="48" t="n">
        <f aca="false">MIN(MAX((GU275*(1+GU$5/Setup!$C$36)+IF($V276=28,N($F276),0))-CY276,0),MAX($P276-SUM(DV276:EV276),0))</f>
        <v>0</v>
      </c>
      <c r="EX276" s="48" t="n">
        <f aca="false">MIN(MAX((GV275*(1+GV$5/Setup!$C$36)+IF($V276=29,N($F276),0))-CZ276,0),MAX($P276-SUM(DV276:EW276),0))</f>
        <v>0</v>
      </c>
      <c r="EY276" s="48" t="n">
        <f aca="false">MIN(MAX((GW275*(1+GW$5/Setup!$C$36)+IF($V276=30,N($F276),0))-DA276,0),MAX($P276-SUM(DV276:EX276),0))</f>
        <v>0</v>
      </c>
      <c r="EZ276" s="48" t="n">
        <f aca="false">MIN(MAX((GX275*(1+GX$5/Setup!$C$36)+IF($V276=31,N($F276),0))-DB276,0),MAX($P276-SUM(DV276:EY276),0))</f>
        <v>0</v>
      </c>
      <c r="FA276" s="48" t="n">
        <f aca="false">MIN(MAX((GY275*(1+GY$5/Setup!$C$36)+IF($V276=32,N($F276),0))-DC276,0),MAX($P276-SUM(DV276:EZ276),0))</f>
        <v>0</v>
      </c>
      <c r="FB276" s="48" t="n">
        <f aca="false">MIN(MAX((GZ275*(1+GZ$5/Setup!$C$36)+IF($V276=33,N($F276),0))-DD276,0),MAX($P276-SUM(DV276:FA276),0))</f>
        <v>0</v>
      </c>
      <c r="FC276" s="48" t="n">
        <f aca="false">MIN(MAX((HA275*(1+HA$5/Setup!$C$36)+IF($V276=34,N($F276),0))-DE276,0),MAX($P276-SUM(DV276:FB276),0))</f>
        <v>0</v>
      </c>
      <c r="FD276" s="48" t="n">
        <f aca="false">MIN(MAX((HB275*(1+HB$5/Setup!$C$36)+IF($V276=35,N($F276),0))-DF276,0),MAX($P276-SUM(DV276:FC276),0))</f>
        <v>0</v>
      </c>
      <c r="FE276" s="48" t="n">
        <f aca="false">MIN(MAX((HC275*(1+HC$5/Setup!$C$36)+IF($V276=36,N($F276),0))-DG276,0),MAX($P276-SUM(DV276:FD276),0))</f>
        <v>0</v>
      </c>
      <c r="FF276" s="48" t="n">
        <f aca="false">MIN(MAX((HD275*(1+HD$5/Setup!$C$36)+IF($V276=37,N($F276),0))-DH276,0),MAX($P276-SUM(DV276:FE276),0))</f>
        <v>0</v>
      </c>
      <c r="FG276" s="48" t="n">
        <f aca="false">MIN(MAX((HE275*(1+HE$5/Setup!$C$36)+IF($V276=38,N($F276),0))-DI276,0),MAX($P276-SUM(DV276:FF276),0))</f>
        <v>0</v>
      </c>
      <c r="FH276" s="48" t="n">
        <f aca="false">MIN(MAX((HF275*(1+HF$5/Setup!$C$36)+IF($V276=39,N($F276),0))-DJ276,0),MAX($P276-SUM(DV276:FG276),0))</f>
        <v>0</v>
      </c>
      <c r="FI276" s="48" t="n">
        <f aca="false">MIN(MAX((HG275*(1+HG$5/Setup!$C$36)+IF($V276=40,N($F276),0))-DK276,0),MAX($P276-SUM(DV276:FH276),0))</f>
        <v>0</v>
      </c>
      <c r="FJ276" s="48" t="n">
        <f aca="false">MIN(MAX((HH275*(1+HH$5/Setup!$C$36)+IF($V276=41,N($F276),0))-DL276,0),MAX($P276-SUM(DV276:FI276),0))</f>
        <v>0</v>
      </c>
      <c r="FK276" s="48" t="n">
        <f aca="false">MIN(MAX((HI275*(1+HI$5/Setup!$C$36)+IF($V276=42,N($F276),0))-DM276,0),MAX($P276-SUM(DV276:FJ276),0))</f>
        <v>0</v>
      </c>
      <c r="FL276" s="48" t="n">
        <f aca="false">MIN(MAX((HJ275*(1+HJ$5/Setup!$C$36)+IF($V276=43,N($F276),0))-DN276,0),MAX($P276-SUM(DV276:FK276),0))</f>
        <v>0</v>
      </c>
      <c r="FM276" s="48" t="n">
        <f aca="false">MIN(MAX((HK275*(1+HK$5/Setup!$C$36)+IF($V276=44,N($F276),0))-DO276,0),MAX($P276-SUM(DV276:FL276),0))</f>
        <v>0</v>
      </c>
      <c r="FN276" s="48" t="n">
        <f aca="false">MIN(MAX((HL275*(1+HL$5/Setup!$C$36)+IF($V276=45,N($F276),0))-DP276,0),MAX($P276-SUM(DV276:FM276),0))</f>
        <v>0</v>
      </c>
      <c r="FO276" s="48" t="n">
        <f aca="false">MIN(MAX((HM275*(1+HM$5/Setup!$C$36)+IF($V276=46,N($F276),0))-DQ276,0),MAX($P276-SUM(DV276:FN276),0))</f>
        <v>0</v>
      </c>
      <c r="FP276" s="48" t="n">
        <f aca="false">MIN(MAX((HN275*(1+HN$5/Setup!$C$36)+IF($V276=47,N($F276),0))-DR276,0),MAX($P276-SUM(DV276:FO276),0))</f>
        <v>0</v>
      </c>
      <c r="FQ276" s="48" t="n">
        <f aca="false">MIN(MAX((HO275*(1+HO$5/Setup!$C$36)+IF($V276=48,N($F276),0))-DS276,0),MAX($P276-SUM(DV276:FP276),0))</f>
        <v>0</v>
      </c>
      <c r="FR276" s="48" t="n">
        <f aca="false">MIN(MAX((HP275*(1+HP$5/Setup!$C$36)+IF($V276=49,N($F276),0))-DT276,0),MAX($P276-SUM(DV276:FQ276),0))</f>
        <v>0</v>
      </c>
      <c r="FS276" s="48" t="n">
        <f aca="false">MIN(MAX((HQ275*(1+HQ$5/Setup!$C$36)+IF($V276=50,N($F276),0))-DU276,0),MAX($P276-SUM(DV276:FR276),0))</f>
        <v>0</v>
      </c>
      <c r="FT276" s="48" t="n">
        <f aca="false">IF((FT275*(1+FT$5/Setup!$C$36)+IF($V276=1,N($F276),0))-BX276-DV276&lt;0.005,0,(FT275*(1+FT$5/Setup!$C$36)+IF($V276=1,N($F276),0))-BX276-DV276)</f>
        <v>0</v>
      </c>
      <c r="FU276" s="48" t="n">
        <f aca="false">IF((FU275*(1+FU$5/Setup!$C$36)+IF($V276=2,N($F276),0))-BY276-DW276&lt;0.005,0,(FU275*(1+FU$5/Setup!$C$36)+IF($V276=2,N($F276),0))-BY276-DW276)</f>
        <v>0</v>
      </c>
      <c r="FV276" s="48" t="n">
        <f aca="false">IF((FV275*(1+FV$5/Setup!$C$36)+IF($V276=3,N($F276),0))-BZ276-DX276&lt;0.005,0,(FV275*(1+FV$5/Setup!$C$36)+IF($V276=3,N($F276),0))-BZ276-DX276)</f>
        <v>0</v>
      </c>
      <c r="FW276" s="48" t="n">
        <f aca="false">IF((FW275*(1+FW$5/Setup!$C$36)+IF($V276=4,N($F276),0))-CA276-DY276&lt;0.005,0,(FW275*(1+FW$5/Setup!$C$36)+IF($V276=4,N($F276),0))-CA276-DY276)</f>
        <v>0</v>
      </c>
      <c r="FX276" s="48" t="n">
        <f aca="false">IF((FX275*(1+FX$5/Setup!$C$36)+IF($V276=5,N($F276),0))-CB276-DZ276&lt;0.005,0,(FX275*(1+FX$5/Setup!$C$36)+IF($V276=5,N($F276),0))-CB276-DZ276)</f>
        <v>0</v>
      </c>
      <c r="FY276" s="48" t="n">
        <f aca="false">IF((FY275*(1+FY$5/Setup!$C$36)+IF($V276=6,N($F276),0))-CC276-EA276&lt;0.005,0,(FY275*(1+FY$5/Setup!$C$36)+IF($V276=6,N($F276),0))-CC276-EA276)</f>
        <v>0</v>
      </c>
      <c r="FZ276" s="48" t="n">
        <f aca="false">IF((FZ275*(1+FZ$5/Setup!$C$36)+IF($V276=7,N($F276),0))-CD276-EB276&lt;0.005,0,(FZ275*(1+FZ$5/Setup!$C$36)+IF($V276=7,N($F276),0))-CD276-EB276)</f>
        <v>0</v>
      </c>
      <c r="GA276" s="48" t="n">
        <f aca="false">IF((GA275*(1+GA$5/Setup!$C$36)+IF($V276=8,N($F276),0))-CE276-EC276&lt;0.005,0,(GA275*(1+GA$5/Setup!$C$36)+IF($V276=8,N($F276),0))-CE276-EC276)</f>
        <v>0</v>
      </c>
      <c r="GB276" s="48" t="n">
        <f aca="false">IF((GB275*(1+GB$5/Setup!$C$36)+IF($V276=9,N($F276),0))-CF276-ED276&lt;0.005,0,(GB275*(1+GB$5/Setup!$C$36)+IF($V276=9,N($F276),0))-CF276-ED276)</f>
        <v>0</v>
      </c>
      <c r="GC276" s="48" t="n">
        <f aca="false">IF((GC275*(1+GC$5/Setup!$C$36)+IF($V276=10,N($F276),0))-CG276-EE276&lt;0.005,0,(GC275*(1+GC$5/Setup!$C$36)+IF($V276=10,N($F276),0))-CG276-EE276)</f>
        <v>0</v>
      </c>
      <c r="GD276" s="48" t="n">
        <f aca="false">IF((GD275*(1+GD$5/Setup!$C$36)+IF($V276=11,N($F276),0))-CH276-EF276&lt;0.005,0,(GD275*(1+GD$5/Setup!$C$36)+IF($V276=11,N($F276),0))-CH276-EF276)</f>
        <v>0</v>
      </c>
      <c r="GE276" s="48" t="n">
        <f aca="false">IF((GE275*(1+GE$5/Setup!$C$36)+IF($V276=12,N($F276),0))-CI276-EG276&lt;0.005,0,(GE275*(1+GE$5/Setup!$C$36)+IF($V276=12,N($F276),0))-CI276-EG276)</f>
        <v>0</v>
      </c>
      <c r="GF276" s="48" t="n">
        <f aca="false">IF((GF275*(1+GF$5/Setup!$C$36)+IF($V276=13,N($F276),0))-CJ276-EH276&lt;0.005,0,(GF275*(1+GF$5/Setup!$C$36)+IF($V276=13,N($F276),0))-CJ276-EH276)</f>
        <v>0</v>
      </c>
      <c r="GG276" s="48" t="n">
        <f aca="false">IF((GG275*(1+GG$5/Setup!$C$36)+IF($V276=14,N($F276),0))-CK276-EI276&lt;0.005,0,(GG275*(1+GG$5/Setup!$C$36)+IF($V276=14,N($F276),0))-CK276-EI276)</f>
        <v>0</v>
      </c>
      <c r="GH276" s="48" t="n">
        <f aca="false">IF((GH275*(1+GH$5/Setup!$C$36)+IF($V276=15,N($F276),0))-CL276-EJ276&lt;0.005,0,(GH275*(1+GH$5/Setup!$C$36)+IF($V276=15,N($F276),0))-CL276-EJ276)</f>
        <v>0</v>
      </c>
      <c r="GI276" s="48" t="n">
        <f aca="false">IF((GI275*(1+GI$5/Setup!$C$36)+IF($V276=16,N($F276),0))-CM276-EK276&lt;0.005,0,(GI275*(1+GI$5/Setup!$C$36)+IF($V276=16,N($F276),0))-CM276-EK276)</f>
        <v>0</v>
      </c>
      <c r="GJ276" s="48" t="n">
        <f aca="false">IF((GJ275*(1+GJ$5/Setup!$C$36)+IF($V276=17,N($F276),0))-CN276-EL276&lt;0.005,0,(GJ275*(1+GJ$5/Setup!$C$36)+IF($V276=17,N($F276),0))-CN276-EL276)</f>
        <v>0</v>
      </c>
      <c r="GK276" s="48" t="n">
        <f aca="false">IF((GK275*(1+GK$5/Setup!$C$36)+IF($V276=18,N($F276),0))-CO276-EM276&lt;0.005,0,(GK275*(1+GK$5/Setup!$C$36)+IF($V276=18,N($F276),0))-CO276-EM276)</f>
        <v>0</v>
      </c>
      <c r="GL276" s="48" t="n">
        <f aca="false">IF((GL275*(1+GL$5/Setup!$C$36)+IF($V276=19,N($F276),0))-CP276-EN276&lt;0.005,0,(GL275*(1+GL$5/Setup!$C$36)+IF($V276=19,N($F276),0))-CP276-EN276)</f>
        <v>0</v>
      </c>
      <c r="GM276" s="48" t="n">
        <f aca="false">IF((GM275*(1+GM$5/Setup!$C$36)+IF($V276=20,N($F276),0))-CQ276-EO276&lt;0.005,0,(GM275*(1+GM$5/Setup!$C$36)+IF($V276=20,N($F276),0))-CQ276-EO276)</f>
        <v>0</v>
      </c>
      <c r="GN276" s="48" t="n">
        <f aca="false">IF((GN275*(1+GN$5/Setup!$C$36)+IF($V276=21,N($F276),0))-CR276-EP276&lt;0.005,0,(GN275*(1+GN$5/Setup!$C$36)+IF($V276=21,N($F276),0))-CR276-EP276)</f>
        <v>0</v>
      </c>
      <c r="GO276" s="48" t="n">
        <f aca="false">IF((GO275*(1+GO$5/Setup!$C$36)+IF($V276=22,N($F276),0))-CS276-EQ276&lt;0.005,0,(GO275*(1+GO$5/Setup!$C$36)+IF($V276=22,N($F276),0))-CS276-EQ276)</f>
        <v>0</v>
      </c>
      <c r="GP276" s="48" t="n">
        <f aca="false">IF((GP275*(1+GP$5/Setup!$C$36)+IF($V276=23,N($F276),0))-CT276-ER276&lt;0.005,0,(GP275*(1+GP$5/Setup!$C$36)+IF($V276=23,N($F276),0))-CT276-ER276)</f>
        <v>0</v>
      </c>
      <c r="GQ276" s="48" t="n">
        <f aca="false">IF((GQ275*(1+GQ$5/Setup!$C$36)+IF($V276=24,N($F276),0))-CU276-ES276&lt;0.005,0,(GQ275*(1+GQ$5/Setup!$C$36)+IF($V276=24,N($F276),0))-CU276-ES276)</f>
        <v>0</v>
      </c>
      <c r="GR276" s="48" t="n">
        <f aca="false">IF((GR275*(1+GR$5/Setup!$C$36)+IF($V276=25,N($F276),0))-CV276-ET276&lt;0.005,0,(GR275*(1+GR$5/Setup!$C$36)+IF($V276=25,N($F276),0))-CV276-ET276)</f>
        <v>0</v>
      </c>
      <c r="GS276" s="48" t="n">
        <f aca="false">IF((GS275*(1+GS$5/Setup!$C$36)+IF($V276=26,N($F276),0))-CW276-EU276&lt;0.005,0,(GS275*(1+GS$5/Setup!$C$36)+IF($V276=26,N($F276),0))-CW276-EU276)</f>
        <v>0</v>
      </c>
      <c r="GT276" s="48" t="n">
        <f aca="false">IF((GT275*(1+GT$5/Setup!$C$36)+IF($V276=27,N($F276),0))-CX276-EV276&lt;0.005,0,(GT275*(1+GT$5/Setup!$C$36)+IF($V276=27,N($F276),0))-CX276-EV276)</f>
        <v>0</v>
      </c>
      <c r="GU276" s="48" t="n">
        <f aca="false">IF((GU275*(1+GU$5/Setup!$C$36)+IF($V276=28,N($F276),0))-CY276-EW276&lt;0.005,0,(GU275*(1+GU$5/Setup!$C$36)+IF($V276=28,N($F276),0))-CY276-EW276)</f>
        <v>0</v>
      </c>
      <c r="GV276" s="48" t="n">
        <f aca="false">IF((GV275*(1+GV$5/Setup!$C$36)+IF($V276=29,N($F276),0))-CZ276-EX276&lt;0.005,0,(GV275*(1+GV$5/Setup!$C$36)+IF($V276=29,N($F276),0))-CZ276-EX276)</f>
        <v>0</v>
      </c>
      <c r="GW276" s="48" t="n">
        <f aca="false">IF((GW275*(1+GW$5/Setup!$C$36)+IF($V276=30,N($F276),0))-DA276-EY276&lt;0.005,0,(GW275*(1+GW$5/Setup!$C$36)+IF($V276=30,N($F276),0))-DA276-EY276)</f>
        <v>0</v>
      </c>
      <c r="GX276" s="48" t="n">
        <f aca="false">IF((GX275*(1+GX$5/Setup!$C$36)+IF($V276=31,N($F276),0))-DB276-EZ276&lt;0.005,0,(GX275*(1+GX$5/Setup!$C$36)+IF($V276=31,N($F276),0))-DB276-EZ276)</f>
        <v>0</v>
      </c>
      <c r="GY276" s="48" t="n">
        <f aca="false">IF((GY275*(1+GY$5/Setup!$C$36)+IF($V276=32,N($F276),0))-DC276-FA276&lt;0.005,0,(GY275*(1+GY$5/Setup!$C$36)+IF($V276=32,N($F276),0))-DC276-FA276)</f>
        <v>0</v>
      </c>
      <c r="GZ276" s="48" t="n">
        <f aca="false">IF((GZ275*(1+GZ$5/Setup!$C$36)+IF($V276=33,N($F276),0))-DD276-FB276&lt;0.005,0,(GZ275*(1+GZ$5/Setup!$C$36)+IF($V276=33,N($F276),0))-DD276-FB276)</f>
        <v>0</v>
      </c>
      <c r="HA276" s="48" t="n">
        <f aca="false">IF((HA275*(1+HA$5/Setup!$C$36)+IF($V276=34,N($F276),0))-DE276-FC276&lt;0.005,0,(HA275*(1+HA$5/Setup!$C$36)+IF($V276=34,N($F276),0))-DE276-FC276)</f>
        <v>0</v>
      </c>
      <c r="HB276" s="48" t="n">
        <f aca="false">IF((HB275*(1+HB$5/Setup!$C$36)+IF($V276=35,N($F276),0))-DF276-FD276&lt;0.005,0,(HB275*(1+HB$5/Setup!$C$36)+IF($V276=35,N($F276),0))-DF276-FD276)</f>
        <v>0</v>
      </c>
      <c r="HC276" s="48" t="n">
        <f aca="false">IF((HC275*(1+HC$5/Setup!$C$36)+IF($V276=36,N($F276),0))-DG276-FE276&lt;0.005,0,(HC275*(1+HC$5/Setup!$C$36)+IF($V276=36,N($F276),0))-DG276-FE276)</f>
        <v>0</v>
      </c>
      <c r="HD276" s="48" t="n">
        <f aca="false">IF((HD275*(1+HD$5/Setup!$C$36)+IF($V276=37,N($F276),0))-DH276-FF276&lt;0.005,0,(HD275*(1+HD$5/Setup!$C$36)+IF($V276=37,N($F276),0))-DH276-FF276)</f>
        <v>0</v>
      </c>
      <c r="HE276" s="48" t="n">
        <f aca="false">IF((HE275*(1+HE$5/Setup!$C$36)+IF($V276=38,N($F276),0))-DI276-FG276&lt;0.005,0,(HE275*(1+HE$5/Setup!$C$36)+IF($V276=38,N($F276),0))-DI276-FG276)</f>
        <v>0</v>
      </c>
      <c r="HF276" s="48" t="n">
        <f aca="false">IF((HF275*(1+HF$5/Setup!$C$36)+IF($V276=39,N($F276),0))-DJ276-FH276&lt;0.005,0,(HF275*(1+HF$5/Setup!$C$36)+IF($V276=39,N($F276),0))-DJ276-FH276)</f>
        <v>0</v>
      </c>
      <c r="HG276" s="48" t="n">
        <f aca="false">IF((HG275*(1+HG$5/Setup!$C$36)+IF($V276=40,N($F276),0))-DK276-FI276&lt;0.005,0,(HG275*(1+HG$5/Setup!$C$36)+IF($V276=40,N($F276),0))-DK276-FI276)</f>
        <v>0</v>
      </c>
      <c r="HH276" s="48" t="n">
        <f aca="false">IF((HH275*(1+HH$5/Setup!$C$36)+IF($V276=41,N($F276),0))-DL276-FJ276&lt;0.005,0,(HH275*(1+HH$5/Setup!$C$36)+IF($V276=41,N($F276),0))-DL276-FJ276)</f>
        <v>0</v>
      </c>
      <c r="HI276" s="48" t="n">
        <f aca="false">IF((HI275*(1+HI$5/Setup!$C$36)+IF($V276=42,N($F276),0))-DM276-FK276&lt;0.005,0,(HI275*(1+HI$5/Setup!$C$36)+IF($V276=42,N($F276),0))-DM276-FK276)</f>
        <v>0</v>
      </c>
      <c r="HJ276" s="48" t="n">
        <f aca="false">IF((HJ275*(1+HJ$5/Setup!$C$36)+IF($V276=43,N($F276),0))-DN276-FL276&lt;0.005,0,(HJ275*(1+HJ$5/Setup!$C$36)+IF($V276=43,N($F276),0))-DN276-FL276)</f>
        <v>0</v>
      </c>
      <c r="HK276" s="48" t="n">
        <f aca="false">IF((HK275*(1+HK$5/Setup!$C$36)+IF($V276=44,N($F276),0))-DO276-FM276&lt;0.005,0,(HK275*(1+HK$5/Setup!$C$36)+IF($V276=44,N($F276),0))-DO276-FM276)</f>
        <v>0</v>
      </c>
      <c r="HL276" s="48" t="n">
        <f aca="false">IF((HL275*(1+HL$5/Setup!$C$36)+IF($V276=45,N($F276),0))-DP276-FN276&lt;0.005,0,(HL275*(1+HL$5/Setup!$C$36)+IF($V276=45,N($F276),0))-DP276-FN276)</f>
        <v>0</v>
      </c>
      <c r="HM276" s="48" t="n">
        <f aca="false">IF((HM275*(1+HM$5/Setup!$C$36)+IF($V276=46,N($F276),0))-DQ276-FO276&lt;0.005,0,(HM275*(1+HM$5/Setup!$C$36)+IF($V276=46,N($F276),0))-DQ276-FO276)</f>
        <v>0</v>
      </c>
      <c r="HN276" s="48" t="n">
        <f aca="false">IF((HN275*(1+HN$5/Setup!$C$36)+IF($V276=47,N($F276),0))-DR276-FP276&lt;0.005,0,(HN275*(1+HN$5/Setup!$C$36)+IF($V276=47,N($F276),0))-DR276-FP276)</f>
        <v>0</v>
      </c>
      <c r="HO276" s="48" t="n">
        <f aca="false">IF((HO275*(1+HO$5/Setup!$C$36)+IF($V276=48,N($F276),0))-DS276-FQ276&lt;0.005,0,(HO275*(1+HO$5/Setup!$C$36)+IF($V276=48,N($F276),0))-DS276-FQ276)</f>
        <v>0</v>
      </c>
      <c r="HP276" s="48" t="n">
        <f aca="false">IF((HP275*(1+HP$5/Setup!$C$36)+IF($V276=49,N($F276),0))-DT276-FR276&lt;0.005,0,(HP275*(1+HP$5/Setup!$C$36)+IF($V276=49,N($F276),0))-DT276-FR276)</f>
        <v>0</v>
      </c>
      <c r="HQ276" s="48" t="n">
        <f aca="false">IF((HQ275*(1+HQ$5/Setup!$C$36)+IF($V276=50,N($F276),0))-DU276-FS276&lt;0.005,0,(HQ275*(1+HQ$5/Setup!$C$36)+IF($V276=50,N($F276),0))-DU276-FS276)</f>
        <v>0</v>
      </c>
    </row>
    <row r="277" customFormat="false" ht="15" hidden="false" customHeight="false" outlineLevel="0" collapsed="false">
      <c r="A277" s="44" t="n">
        <v>269</v>
      </c>
      <c r="B277" s="45" t="n">
        <f aca="false">IF(Setup!$C$7="Every month",EDATE(Setup!$C$8,($A277-1)),IF(Setup!$C$7="Twice a month",DATE(YEAR(Setup!$C$8),MONTH(Setup!$C$8)+INT((($A277-1)+Setup!$C$41)/2),MIN(IF(MOD(($A277-1)+Setup!$C$41,2)=0,Setup!$C$39,Setup!$C$40),DAY(EOMONTH(DATE(YEAR(Setup!$C$8),MONTH(Setup!$C$8)+INT((($A277-1)+Setup!$C$41)/2),1),0)))),Setup!$C$8+($A277-1)*IF(Setup!$C$7="Every week",7,14)))</f>
        <v>50077</v>
      </c>
      <c r="C277" s="45" t="n">
        <f aca="false">IF(Setup!$C$7="Every month",EDATE(Setup!$C$8,$A277),IF(Setup!$C$7="Twice a month",DATE(YEAR(Setup!$C$8),MONTH(Setup!$C$8)+INT(($A277+Setup!$C$41)/2),MIN(IF(MOD($A277+Setup!$C$41,2)=0,Setup!$C$39,Setup!$C$40),DAY(EOMONTH(DATE(YEAR(Setup!$C$8),MONTH(Setup!$C$8)+INT(($A277+Setup!$C$41)/2),1),0)))),Setup!$C$8+$A277*IF(Setup!$C$7="Every week",7,14)))</f>
        <v>50091</v>
      </c>
      <c r="D277" s="46"/>
      <c r="E277" s="47"/>
      <c r="F277" s="47"/>
      <c r="G277" s="47"/>
      <c r="H277" s="47"/>
      <c r="I277" s="48" t="n">
        <f aca="false">N(Setup!$C$11)+N(E277)</f>
        <v>100</v>
      </c>
      <c r="J277" s="48" t="n">
        <f aca="false">MIN(Setup!$C$37,MAX(I277,0))</f>
        <v>9.23076923076923</v>
      </c>
      <c r="K277" s="48" t="n">
        <f aca="false">MIN(MAX(N(Setup!$C$14)-L276,0),MAX(I277-J277,0))</f>
        <v>0</v>
      </c>
      <c r="L277" s="48" t="n">
        <f aca="false">L276+K277-N(G277)</f>
        <v>500</v>
      </c>
      <c r="M277" s="48" t="n">
        <f aca="false">M276+J277-N(H277)</f>
        <v>2483.07692307692</v>
      </c>
      <c r="N277" s="48" t="n">
        <f aca="false">SUM(BX277:DU277)</f>
        <v>0</v>
      </c>
      <c r="O277" s="48" t="n">
        <f aca="false">SUM(Z277:BW277)-N277</f>
        <v>25</v>
      </c>
      <c r="P277" s="48" t="n">
        <f aca="false">MAX(I277-J277-K277,0)+O277</f>
        <v>115.769230769231</v>
      </c>
      <c r="Q277" s="48" t="n">
        <f aca="false">SUM(DV277:FS277)</f>
        <v>0</v>
      </c>
      <c r="R277" s="49" t="n">
        <f aca="false">N277+J277+K277+Q277</f>
        <v>9.23076923076923</v>
      </c>
      <c r="S277" s="48" t="n">
        <f aca="false">T277-T276-N(F277)+N277+Q277</f>
        <v>0</v>
      </c>
      <c r="T277" s="49" t="n">
        <f aca="false">SUM(FT277:HQ277)</f>
        <v>0</v>
      </c>
      <c r="U277" s="44" t="str">
        <f aca="false">IF(T276&lt;0.005,"",INDEX(Helpers!$C$2:$C$51,IF(_xlfn.MINIFS($DV$6:$FS$6,DV277:FS277,"&gt;0.005")=0,V277,_xlfn.MINIFS($DV$6:$FS$6,DV277:FS277,"&gt;0.005"))))</f>
        <v/>
      </c>
      <c r="V277" s="44" t="n">
        <f aca="false">IF(_xlfn.MINIFS($FT$6:$HQ$6,FT276:HQ276,"&gt;0.005")=0,1,_xlfn.MINIFS($FT$6:$HQ$6,FT276:HQ276,"&gt;0.005"))</f>
        <v>1</v>
      </c>
      <c r="W277" s="44" t="n">
        <f aca="false">IF(AND(D277&lt;&gt;"Paid",T276&gt;0.005),1,0)</f>
        <v>0</v>
      </c>
      <c r="X277" s="48" t="n">
        <f aca="false">SUMPRODUCT(((Helpers!$G$2:$G$51*(1+(Helpers!$D$2:$D$51+0.000000001)/12)^(($B277-Setup!$C$8)/(365.25/12))-Helpers!$E$2:$E$51*((1+(Helpers!$D$2:$D$51+0.000000001)/12)^(($B277-Setup!$C$8)/(365.25/12))-1)/((Helpers!$D$2:$D$51+0.000000001)/12))&gt;0)*(Helpers!$G$2:$G$51*(1+(Helpers!$D$2:$D$51+0.000000001)/12)^(($B277-Setup!$C$8)/(365.25/12))-Helpers!$E$2:$E$51*((1+(Helpers!$D$2:$D$51+0.000000001)/12)^(($B277-Setup!$C$8)/(365.25/12))-1)/((Helpers!$D$2:$D$51+0.000000001)/12)))</f>
        <v>0</v>
      </c>
      <c r="Y277" s="48"/>
      <c r="Z277" s="48" t="n">
        <f aca="false">IF(OR(N(Z$5)=0,Z$6=""),0,Z$5*((DATE(YEAR($B277),MONTH($B277),MIN(Z$6,DAY(EOMONTH($B277,0))))&gt;=$B277)*(DATE(YEAR($B277),MONTH($B277),MIN(Z$6,DAY(EOMONTH($B277,0))))&lt;$C277)+(DATE(YEAR($B277),MONTH($B277)+1,MIN(Z$6,DAY(EOMONTH($B277,1))))&gt;=$B277)*(DATE(YEAR($B277),MONTH($B277)+1,MIN(Z$6,DAY(EOMONTH($B277,1))))&lt;$C277)))</f>
        <v>25</v>
      </c>
      <c r="AA277" s="48" t="n">
        <f aca="false">IF(OR(N(AA$5)=0,AA$6=""),0,AA$5*((DATE(YEAR($B277),MONTH($B277),MIN(AA$6,DAY(EOMONTH($B277,0))))&gt;=$B277)*(DATE(YEAR($B277),MONTH($B277),MIN(AA$6,DAY(EOMONTH($B277,0))))&lt;$C277)+(DATE(YEAR($B277),MONTH($B277)+1,MIN(AA$6,DAY(EOMONTH($B277,1))))&gt;=$B277)*(DATE(YEAR($B277),MONTH($B277)+1,MIN(AA$6,DAY(EOMONTH($B277,1))))&lt;$C277)))</f>
        <v>0</v>
      </c>
      <c r="AB277" s="48" t="n">
        <f aca="false">IF(OR(N(AB$5)=0,AB$6=""),0,AB$5*((DATE(YEAR($B277),MONTH($B277),MIN(AB$6,DAY(EOMONTH($B277,0))))&gt;=$B277)*(DATE(YEAR($B277),MONTH($B277),MIN(AB$6,DAY(EOMONTH($B277,0))))&lt;$C277)+(DATE(YEAR($B277),MONTH($B277)+1,MIN(AB$6,DAY(EOMONTH($B277,1))))&gt;=$B277)*(DATE(YEAR($B277),MONTH($B277)+1,MIN(AB$6,DAY(EOMONTH($B277,1))))&lt;$C277)))</f>
        <v>0</v>
      </c>
      <c r="AC277" s="48" t="n">
        <f aca="false">IF(OR(N(AC$5)=0,AC$6=""),0,AC$5*((DATE(YEAR($B277),MONTH($B277),MIN(AC$6,DAY(EOMONTH($B277,0))))&gt;=$B277)*(DATE(YEAR($B277),MONTH($B277),MIN(AC$6,DAY(EOMONTH($B277,0))))&lt;$C277)+(DATE(YEAR($B277),MONTH($B277)+1,MIN(AC$6,DAY(EOMONTH($B277,1))))&gt;=$B277)*(DATE(YEAR($B277),MONTH($B277)+1,MIN(AC$6,DAY(EOMONTH($B277,1))))&lt;$C277)))</f>
        <v>0</v>
      </c>
      <c r="AD277" s="48" t="n">
        <f aca="false">IF(OR(N(AD$5)=0,AD$6=""),0,AD$5*((DATE(YEAR($B277),MONTH($B277),MIN(AD$6,DAY(EOMONTH($B277,0))))&gt;=$B277)*(DATE(YEAR($B277),MONTH($B277),MIN(AD$6,DAY(EOMONTH($B277,0))))&lt;$C277)+(DATE(YEAR($B277),MONTH($B277)+1,MIN(AD$6,DAY(EOMONTH($B277,1))))&gt;=$B277)*(DATE(YEAR($B277),MONTH($B277)+1,MIN(AD$6,DAY(EOMONTH($B277,1))))&lt;$C277)))</f>
        <v>0</v>
      </c>
      <c r="AE277" s="48" t="n">
        <f aca="false">IF(OR(N(AE$5)=0,AE$6=""),0,AE$5*((DATE(YEAR($B277),MONTH($B277),MIN(AE$6,DAY(EOMONTH($B277,0))))&gt;=$B277)*(DATE(YEAR($B277),MONTH($B277),MIN(AE$6,DAY(EOMONTH($B277,0))))&lt;$C277)+(DATE(YEAR($B277),MONTH($B277)+1,MIN(AE$6,DAY(EOMONTH($B277,1))))&gt;=$B277)*(DATE(YEAR($B277),MONTH($B277)+1,MIN(AE$6,DAY(EOMONTH($B277,1))))&lt;$C277)))</f>
        <v>0</v>
      </c>
      <c r="AF277" s="48" t="n">
        <f aca="false">IF(OR(N(AF$5)=0,AF$6=""),0,AF$5*((DATE(YEAR($B277),MONTH($B277),MIN(AF$6,DAY(EOMONTH($B277,0))))&gt;=$B277)*(DATE(YEAR($B277),MONTH($B277),MIN(AF$6,DAY(EOMONTH($B277,0))))&lt;$C277)+(DATE(YEAR($B277),MONTH($B277)+1,MIN(AF$6,DAY(EOMONTH($B277,1))))&gt;=$B277)*(DATE(YEAR($B277),MONTH($B277)+1,MIN(AF$6,DAY(EOMONTH($B277,1))))&lt;$C277)))</f>
        <v>0</v>
      </c>
      <c r="AG277" s="48" t="n">
        <f aca="false">IF(OR(N(AG$5)=0,AG$6=""),0,AG$5*((DATE(YEAR($B277),MONTH($B277),MIN(AG$6,DAY(EOMONTH($B277,0))))&gt;=$B277)*(DATE(YEAR($B277),MONTH($B277),MIN(AG$6,DAY(EOMONTH($B277,0))))&lt;$C277)+(DATE(YEAR($B277),MONTH($B277)+1,MIN(AG$6,DAY(EOMONTH($B277,1))))&gt;=$B277)*(DATE(YEAR($B277),MONTH($B277)+1,MIN(AG$6,DAY(EOMONTH($B277,1))))&lt;$C277)))</f>
        <v>0</v>
      </c>
      <c r="AH277" s="48" t="n">
        <f aca="false">IF(OR(N(AH$5)=0,AH$6=""),0,AH$5*((DATE(YEAR($B277),MONTH($B277),MIN(AH$6,DAY(EOMONTH($B277,0))))&gt;=$B277)*(DATE(YEAR($B277),MONTH($B277),MIN(AH$6,DAY(EOMONTH($B277,0))))&lt;$C277)+(DATE(YEAR($B277),MONTH($B277)+1,MIN(AH$6,DAY(EOMONTH($B277,1))))&gt;=$B277)*(DATE(YEAR($B277),MONTH($B277)+1,MIN(AH$6,DAY(EOMONTH($B277,1))))&lt;$C277)))</f>
        <v>0</v>
      </c>
      <c r="AI277" s="48" t="n">
        <f aca="false">IF(OR(N(AI$5)=0,AI$6=""),0,AI$5*((DATE(YEAR($B277),MONTH($B277),MIN(AI$6,DAY(EOMONTH($B277,0))))&gt;=$B277)*(DATE(YEAR($B277),MONTH($B277),MIN(AI$6,DAY(EOMONTH($B277,0))))&lt;$C277)+(DATE(YEAR($B277),MONTH($B277)+1,MIN(AI$6,DAY(EOMONTH($B277,1))))&gt;=$B277)*(DATE(YEAR($B277),MONTH($B277)+1,MIN(AI$6,DAY(EOMONTH($B277,1))))&lt;$C277)))</f>
        <v>0</v>
      </c>
      <c r="AJ277" s="48" t="n">
        <f aca="false">IF(OR(N(AJ$5)=0,AJ$6=""),0,AJ$5*((DATE(YEAR($B277),MONTH($B277),MIN(AJ$6,DAY(EOMONTH($B277,0))))&gt;=$B277)*(DATE(YEAR($B277),MONTH($B277),MIN(AJ$6,DAY(EOMONTH($B277,0))))&lt;$C277)+(DATE(YEAR($B277),MONTH($B277)+1,MIN(AJ$6,DAY(EOMONTH($B277,1))))&gt;=$B277)*(DATE(YEAR($B277),MONTH($B277)+1,MIN(AJ$6,DAY(EOMONTH($B277,1))))&lt;$C277)))</f>
        <v>0</v>
      </c>
      <c r="AK277" s="48" t="n">
        <f aca="false">IF(OR(N(AK$5)=0,AK$6=""),0,AK$5*((DATE(YEAR($B277),MONTH($B277),MIN(AK$6,DAY(EOMONTH($B277,0))))&gt;=$B277)*(DATE(YEAR($B277),MONTH($B277),MIN(AK$6,DAY(EOMONTH($B277,0))))&lt;$C277)+(DATE(YEAR($B277),MONTH($B277)+1,MIN(AK$6,DAY(EOMONTH($B277,1))))&gt;=$B277)*(DATE(YEAR($B277),MONTH($B277)+1,MIN(AK$6,DAY(EOMONTH($B277,1))))&lt;$C277)))</f>
        <v>0</v>
      </c>
      <c r="AL277" s="48" t="n">
        <f aca="false">IF(OR(N(AL$5)=0,AL$6=""),0,AL$5*((DATE(YEAR($B277),MONTH($B277),MIN(AL$6,DAY(EOMONTH($B277,0))))&gt;=$B277)*(DATE(YEAR($B277),MONTH($B277),MIN(AL$6,DAY(EOMONTH($B277,0))))&lt;$C277)+(DATE(YEAR($B277),MONTH($B277)+1,MIN(AL$6,DAY(EOMONTH($B277,1))))&gt;=$B277)*(DATE(YEAR($B277),MONTH($B277)+1,MIN(AL$6,DAY(EOMONTH($B277,1))))&lt;$C277)))</f>
        <v>0</v>
      </c>
      <c r="AM277" s="48" t="n">
        <f aca="false">IF(OR(N(AM$5)=0,AM$6=""),0,AM$5*((DATE(YEAR($B277),MONTH($B277),MIN(AM$6,DAY(EOMONTH($B277,0))))&gt;=$B277)*(DATE(YEAR($B277),MONTH($B277),MIN(AM$6,DAY(EOMONTH($B277,0))))&lt;$C277)+(DATE(YEAR($B277),MONTH($B277)+1,MIN(AM$6,DAY(EOMONTH($B277,1))))&gt;=$B277)*(DATE(YEAR($B277),MONTH($B277)+1,MIN(AM$6,DAY(EOMONTH($B277,1))))&lt;$C277)))</f>
        <v>0</v>
      </c>
      <c r="AN277" s="48" t="n">
        <f aca="false">IF(OR(N(AN$5)=0,AN$6=""),0,AN$5*((DATE(YEAR($B277),MONTH($B277),MIN(AN$6,DAY(EOMONTH($B277,0))))&gt;=$B277)*(DATE(YEAR($B277),MONTH($B277),MIN(AN$6,DAY(EOMONTH($B277,0))))&lt;$C277)+(DATE(YEAR($B277),MONTH($B277)+1,MIN(AN$6,DAY(EOMONTH($B277,1))))&gt;=$B277)*(DATE(YEAR($B277),MONTH($B277)+1,MIN(AN$6,DAY(EOMONTH($B277,1))))&lt;$C277)))</f>
        <v>0</v>
      </c>
      <c r="AO277" s="48" t="n">
        <f aca="false">IF(OR(N(AO$5)=0,AO$6=""),0,AO$5*((DATE(YEAR($B277),MONTH($B277),MIN(AO$6,DAY(EOMONTH($B277,0))))&gt;=$B277)*(DATE(YEAR($B277),MONTH($B277),MIN(AO$6,DAY(EOMONTH($B277,0))))&lt;$C277)+(DATE(YEAR($B277),MONTH($B277)+1,MIN(AO$6,DAY(EOMONTH($B277,1))))&gt;=$B277)*(DATE(YEAR($B277),MONTH($B277)+1,MIN(AO$6,DAY(EOMONTH($B277,1))))&lt;$C277)))</f>
        <v>0</v>
      </c>
      <c r="AP277" s="48" t="n">
        <f aca="false">IF(OR(N(AP$5)=0,AP$6=""),0,AP$5*((DATE(YEAR($B277),MONTH($B277),MIN(AP$6,DAY(EOMONTH($B277,0))))&gt;=$B277)*(DATE(YEAR($B277),MONTH($B277),MIN(AP$6,DAY(EOMONTH($B277,0))))&lt;$C277)+(DATE(YEAR($B277),MONTH($B277)+1,MIN(AP$6,DAY(EOMONTH($B277,1))))&gt;=$B277)*(DATE(YEAR($B277),MONTH($B277)+1,MIN(AP$6,DAY(EOMONTH($B277,1))))&lt;$C277)))</f>
        <v>0</v>
      </c>
      <c r="AQ277" s="48" t="n">
        <f aca="false">IF(OR(N(AQ$5)=0,AQ$6=""),0,AQ$5*((DATE(YEAR($B277),MONTH($B277),MIN(AQ$6,DAY(EOMONTH($B277,0))))&gt;=$B277)*(DATE(YEAR($B277),MONTH($B277),MIN(AQ$6,DAY(EOMONTH($B277,0))))&lt;$C277)+(DATE(YEAR($B277),MONTH($B277)+1,MIN(AQ$6,DAY(EOMONTH($B277,1))))&gt;=$B277)*(DATE(YEAR($B277),MONTH($B277)+1,MIN(AQ$6,DAY(EOMONTH($B277,1))))&lt;$C277)))</f>
        <v>0</v>
      </c>
      <c r="AR277" s="48" t="n">
        <f aca="false">IF(OR(N(AR$5)=0,AR$6=""),0,AR$5*((DATE(YEAR($B277),MONTH($B277),MIN(AR$6,DAY(EOMONTH($B277,0))))&gt;=$B277)*(DATE(YEAR($B277),MONTH($B277),MIN(AR$6,DAY(EOMONTH($B277,0))))&lt;$C277)+(DATE(YEAR($B277),MONTH($B277)+1,MIN(AR$6,DAY(EOMONTH($B277,1))))&gt;=$B277)*(DATE(YEAR($B277),MONTH($B277)+1,MIN(AR$6,DAY(EOMONTH($B277,1))))&lt;$C277)))</f>
        <v>0</v>
      </c>
      <c r="AS277" s="48" t="n">
        <f aca="false">IF(OR(N(AS$5)=0,AS$6=""),0,AS$5*((DATE(YEAR($B277),MONTH($B277),MIN(AS$6,DAY(EOMONTH($B277,0))))&gt;=$B277)*(DATE(YEAR($B277),MONTH($B277),MIN(AS$6,DAY(EOMONTH($B277,0))))&lt;$C277)+(DATE(YEAR($B277),MONTH($B277)+1,MIN(AS$6,DAY(EOMONTH($B277,1))))&gt;=$B277)*(DATE(YEAR($B277),MONTH($B277)+1,MIN(AS$6,DAY(EOMONTH($B277,1))))&lt;$C277)))</f>
        <v>0</v>
      </c>
      <c r="AT277" s="48" t="n">
        <f aca="false">IF(OR(N(AT$5)=0,AT$6=""),0,AT$5*((DATE(YEAR($B277),MONTH($B277),MIN(AT$6,DAY(EOMONTH($B277,0))))&gt;=$B277)*(DATE(YEAR($B277),MONTH($B277),MIN(AT$6,DAY(EOMONTH($B277,0))))&lt;$C277)+(DATE(YEAR($B277),MONTH($B277)+1,MIN(AT$6,DAY(EOMONTH($B277,1))))&gt;=$B277)*(DATE(YEAR($B277),MONTH($B277)+1,MIN(AT$6,DAY(EOMONTH($B277,1))))&lt;$C277)))</f>
        <v>0</v>
      </c>
      <c r="AU277" s="48" t="n">
        <f aca="false">IF(OR(N(AU$5)=0,AU$6=""),0,AU$5*((DATE(YEAR($B277),MONTH($B277),MIN(AU$6,DAY(EOMONTH($B277,0))))&gt;=$B277)*(DATE(YEAR($B277),MONTH($B277),MIN(AU$6,DAY(EOMONTH($B277,0))))&lt;$C277)+(DATE(YEAR($B277),MONTH($B277)+1,MIN(AU$6,DAY(EOMONTH($B277,1))))&gt;=$B277)*(DATE(YEAR($B277),MONTH($B277)+1,MIN(AU$6,DAY(EOMONTH($B277,1))))&lt;$C277)))</f>
        <v>0</v>
      </c>
      <c r="AV277" s="48" t="n">
        <f aca="false">IF(OR(N(AV$5)=0,AV$6=""),0,AV$5*((DATE(YEAR($B277),MONTH($B277),MIN(AV$6,DAY(EOMONTH($B277,0))))&gt;=$B277)*(DATE(YEAR($B277),MONTH($B277),MIN(AV$6,DAY(EOMONTH($B277,0))))&lt;$C277)+(DATE(YEAR($B277),MONTH($B277)+1,MIN(AV$6,DAY(EOMONTH($B277,1))))&gt;=$B277)*(DATE(YEAR($B277),MONTH($B277)+1,MIN(AV$6,DAY(EOMONTH($B277,1))))&lt;$C277)))</f>
        <v>0</v>
      </c>
      <c r="AW277" s="48" t="n">
        <f aca="false">IF(OR(N(AW$5)=0,AW$6=""),0,AW$5*((DATE(YEAR($B277),MONTH($B277),MIN(AW$6,DAY(EOMONTH($B277,0))))&gt;=$B277)*(DATE(YEAR($B277),MONTH($B277),MIN(AW$6,DAY(EOMONTH($B277,0))))&lt;$C277)+(DATE(YEAR($B277),MONTH($B277)+1,MIN(AW$6,DAY(EOMONTH($B277,1))))&gt;=$B277)*(DATE(YEAR($B277),MONTH($B277)+1,MIN(AW$6,DAY(EOMONTH($B277,1))))&lt;$C277)))</f>
        <v>0</v>
      </c>
      <c r="AX277" s="48" t="n">
        <f aca="false">IF(OR(N(AX$5)=0,AX$6=""),0,AX$5*((DATE(YEAR($B277),MONTH($B277),MIN(AX$6,DAY(EOMONTH($B277,0))))&gt;=$B277)*(DATE(YEAR($B277),MONTH($B277),MIN(AX$6,DAY(EOMONTH($B277,0))))&lt;$C277)+(DATE(YEAR($B277),MONTH($B277)+1,MIN(AX$6,DAY(EOMONTH($B277,1))))&gt;=$B277)*(DATE(YEAR($B277),MONTH($B277)+1,MIN(AX$6,DAY(EOMONTH($B277,1))))&lt;$C277)))</f>
        <v>0</v>
      </c>
      <c r="AY277" s="48" t="n">
        <f aca="false">IF(OR(N(AY$5)=0,AY$6=""),0,AY$5*((DATE(YEAR($B277),MONTH($B277),MIN(AY$6,DAY(EOMONTH($B277,0))))&gt;=$B277)*(DATE(YEAR($B277),MONTH($B277),MIN(AY$6,DAY(EOMONTH($B277,0))))&lt;$C277)+(DATE(YEAR($B277),MONTH($B277)+1,MIN(AY$6,DAY(EOMONTH($B277,1))))&gt;=$B277)*(DATE(YEAR($B277),MONTH($B277)+1,MIN(AY$6,DAY(EOMONTH($B277,1))))&lt;$C277)))</f>
        <v>0</v>
      </c>
      <c r="AZ277" s="48" t="n">
        <f aca="false">IF(OR(N(AZ$5)=0,AZ$6=""),0,AZ$5*((DATE(YEAR($B277),MONTH($B277),MIN(AZ$6,DAY(EOMONTH($B277,0))))&gt;=$B277)*(DATE(YEAR($B277),MONTH($B277),MIN(AZ$6,DAY(EOMONTH($B277,0))))&lt;$C277)+(DATE(YEAR($B277),MONTH($B277)+1,MIN(AZ$6,DAY(EOMONTH($B277,1))))&gt;=$B277)*(DATE(YEAR($B277),MONTH($B277)+1,MIN(AZ$6,DAY(EOMONTH($B277,1))))&lt;$C277)))</f>
        <v>0</v>
      </c>
      <c r="BA277" s="48" t="n">
        <f aca="false">IF(OR(N(BA$5)=0,BA$6=""),0,BA$5*((DATE(YEAR($B277),MONTH($B277),MIN(BA$6,DAY(EOMONTH($B277,0))))&gt;=$B277)*(DATE(YEAR($B277),MONTH($B277),MIN(BA$6,DAY(EOMONTH($B277,0))))&lt;$C277)+(DATE(YEAR($B277),MONTH($B277)+1,MIN(BA$6,DAY(EOMONTH($B277,1))))&gt;=$B277)*(DATE(YEAR($B277),MONTH($B277)+1,MIN(BA$6,DAY(EOMONTH($B277,1))))&lt;$C277)))</f>
        <v>0</v>
      </c>
      <c r="BB277" s="48" t="n">
        <f aca="false">IF(OR(N(BB$5)=0,BB$6=""),0,BB$5*((DATE(YEAR($B277),MONTH($B277),MIN(BB$6,DAY(EOMONTH($B277,0))))&gt;=$B277)*(DATE(YEAR($B277),MONTH($B277),MIN(BB$6,DAY(EOMONTH($B277,0))))&lt;$C277)+(DATE(YEAR($B277),MONTH($B277)+1,MIN(BB$6,DAY(EOMONTH($B277,1))))&gt;=$B277)*(DATE(YEAR($B277),MONTH($B277)+1,MIN(BB$6,DAY(EOMONTH($B277,1))))&lt;$C277)))</f>
        <v>0</v>
      </c>
      <c r="BC277" s="48" t="n">
        <f aca="false">IF(OR(N(BC$5)=0,BC$6=""),0,BC$5*((DATE(YEAR($B277),MONTH($B277),MIN(BC$6,DAY(EOMONTH($B277,0))))&gt;=$B277)*(DATE(YEAR($B277),MONTH($B277),MIN(BC$6,DAY(EOMONTH($B277,0))))&lt;$C277)+(DATE(YEAR($B277),MONTH($B277)+1,MIN(BC$6,DAY(EOMONTH($B277,1))))&gt;=$B277)*(DATE(YEAR($B277),MONTH($B277)+1,MIN(BC$6,DAY(EOMONTH($B277,1))))&lt;$C277)))</f>
        <v>0</v>
      </c>
      <c r="BD277" s="48" t="n">
        <f aca="false">IF(OR(N(BD$5)=0,BD$6=""),0,BD$5*((DATE(YEAR($B277),MONTH($B277),MIN(BD$6,DAY(EOMONTH($B277,0))))&gt;=$B277)*(DATE(YEAR($B277),MONTH($B277),MIN(BD$6,DAY(EOMONTH($B277,0))))&lt;$C277)+(DATE(YEAR($B277),MONTH($B277)+1,MIN(BD$6,DAY(EOMONTH($B277,1))))&gt;=$B277)*(DATE(YEAR($B277),MONTH($B277)+1,MIN(BD$6,DAY(EOMONTH($B277,1))))&lt;$C277)))</f>
        <v>0</v>
      </c>
      <c r="BE277" s="48" t="n">
        <f aca="false">IF(OR(N(BE$5)=0,BE$6=""),0,BE$5*((DATE(YEAR($B277),MONTH($B277),MIN(BE$6,DAY(EOMONTH($B277,0))))&gt;=$B277)*(DATE(YEAR($B277),MONTH($B277),MIN(BE$6,DAY(EOMONTH($B277,0))))&lt;$C277)+(DATE(YEAR($B277),MONTH($B277)+1,MIN(BE$6,DAY(EOMONTH($B277,1))))&gt;=$B277)*(DATE(YEAR($B277),MONTH($B277)+1,MIN(BE$6,DAY(EOMONTH($B277,1))))&lt;$C277)))</f>
        <v>0</v>
      </c>
      <c r="BF277" s="48" t="n">
        <f aca="false">IF(OR(N(BF$5)=0,BF$6=""),0,BF$5*((DATE(YEAR($B277),MONTH($B277),MIN(BF$6,DAY(EOMONTH($B277,0))))&gt;=$B277)*(DATE(YEAR($B277),MONTH($B277),MIN(BF$6,DAY(EOMONTH($B277,0))))&lt;$C277)+(DATE(YEAR($B277),MONTH($B277)+1,MIN(BF$6,DAY(EOMONTH($B277,1))))&gt;=$B277)*(DATE(YEAR($B277),MONTH($B277)+1,MIN(BF$6,DAY(EOMONTH($B277,1))))&lt;$C277)))</f>
        <v>0</v>
      </c>
      <c r="BG277" s="48" t="n">
        <f aca="false">IF(OR(N(BG$5)=0,BG$6=""),0,BG$5*((DATE(YEAR($B277),MONTH($B277),MIN(BG$6,DAY(EOMONTH($B277,0))))&gt;=$B277)*(DATE(YEAR($B277),MONTH($B277),MIN(BG$6,DAY(EOMONTH($B277,0))))&lt;$C277)+(DATE(YEAR($B277),MONTH($B277)+1,MIN(BG$6,DAY(EOMONTH($B277,1))))&gt;=$B277)*(DATE(YEAR($B277),MONTH($B277)+1,MIN(BG$6,DAY(EOMONTH($B277,1))))&lt;$C277)))</f>
        <v>0</v>
      </c>
      <c r="BH277" s="48" t="n">
        <f aca="false">IF(OR(N(BH$5)=0,BH$6=""),0,BH$5*((DATE(YEAR($B277),MONTH($B277),MIN(BH$6,DAY(EOMONTH($B277,0))))&gt;=$B277)*(DATE(YEAR($B277),MONTH($B277),MIN(BH$6,DAY(EOMONTH($B277,0))))&lt;$C277)+(DATE(YEAR($B277),MONTH($B277)+1,MIN(BH$6,DAY(EOMONTH($B277,1))))&gt;=$B277)*(DATE(YEAR($B277),MONTH($B277)+1,MIN(BH$6,DAY(EOMONTH($B277,1))))&lt;$C277)))</f>
        <v>0</v>
      </c>
      <c r="BI277" s="48" t="n">
        <f aca="false">IF(OR(N(BI$5)=0,BI$6=""),0,BI$5*((DATE(YEAR($B277),MONTH($B277),MIN(BI$6,DAY(EOMONTH($B277,0))))&gt;=$B277)*(DATE(YEAR($B277),MONTH($B277),MIN(BI$6,DAY(EOMONTH($B277,0))))&lt;$C277)+(DATE(YEAR($B277),MONTH($B277)+1,MIN(BI$6,DAY(EOMONTH($B277,1))))&gt;=$B277)*(DATE(YEAR($B277),MONTH($B277)+1,MIN(BI$6,DAY(EOMONTH($B277,1))))&lt;$C277)))</f>
        <v>0</v>
      </c>
      <c r="BJ277" s="48" t="n">
        <f aca="false">IF(OR(N(BJ$5)=0,BJ$6=""),0,BJ$5*((DATE(YEAR($B277),MONTH($B277),MIN(BJ$6,DAY(EOMONTH($B277,0))))&gt;=$B277)*(DATE(YEAR($B277),MONTH($B277),MIN(BJ$6,DAY(EOMONTH($B277,0))))&lt;$C277)+(DATE(YEAR($B277),MONTH($B277)+1,MIN(BJ$6,DAY(EOMONTH($B277,1))))&gt;=$B277)*(DATE(YEAR($B277),MONTH($B277)+1,MIN(BJ$6,DAY(EOMONTH($B277,1))))&lt;$C277)))</f>
        <v>0</v>
      </c>
      <c r="BK277" s="48" t="n">
        <f aca="false">IF(OR(N(BK$5)=0,BK$6=""),0,BK$5*((DATE(YEAR($B277),MONTH($B277),MIN(BK$6,DAY(EOMONTH($B277,0))))&gt;=$B277)*(DATE(YEAR($B277),MONTH($B277),MIN(BK$6,DAY(EOMONTH($B277,0))))&lt;$C277)+(DATE(YEAR($B277),MONTH($B277)+1,MIN(BK$6,DAY(EOMONTH($B277,1))))&gt;=$B277)*(DATE(YEAR($B277),MONTH($B277)+1,MIN(BK$6,DAY(EOMONTH($B277,1))))&lt;$C277)))</f>
        <v>0</v>
      </c>
      <c r="BL277" s="48" t="n">
        <f aca="false">IF(OR(N(BL$5)=0,BL$6=""),0,BL$5*((DATE(YEAR($B277),MONTH($B277),MIN(BL$6,DAY(EOMONTH($B277,0))))&gt;=$B277)*(DATE(YEAR($B277),MONTH($B277),MIN(BL$6,DAY(EOMONTH($B277,0))))&lt;$C277)+(DATE(YEAR($B277),MONTH($B277)+1,MIN(BL$6,DAY(EOMONTH($B277,1))))&gt;=$B277)*(DATE(YEAR($B277),MONTH($B277)+1,MIN(BL$6,DAY(EOMONTH($B277,1))))&lt;$C277)))</f>
        <v>0</v>
      </c>
      <c r="BM277" s="48" t="n">
        <f aca="false">IF(OR(N(BM$5)=0,BM$6=""),0,BM$5*((DATE(YEAR($B277),MONTH($B277),MIN(BM$6,DAY(EOMONTH($B277,0))))&gt;=$B277)*(DATE(YEAR($B277),MONTH($B277),MIN(BM$6,DAY(EOMONTH($B277,0))))&lt;$C277)+(DATE(YEAR($B277),MONTH($B277)+1,MIN(BM$6,DAY(EOMONTH($B277,1))))&gt;=$B277)*(DATE(YEAR($B277),MONTH($B277)+1,MIN(BM$6,DAY(EOMONTH($B277,1))))&lt;$C277)))</f>
        <v>0</v>
      </c>
      <c r="BN277" s="48" t="n">
        <f aca="false">IF(OR(N(BN$5)=0,BN$6=""),0,BN$5*((DATE(YEAR($B277),MONTH($B277),MIN(BN$6,DAY(EOMONTH($B277,0))))&gt;=$B277)*(DATE(YEAR($B277),MONTH($B277),MIN(BN$6,DAY(EOMONTH($B277,0))))&lt;$C277)+(DATE(YEAR($B277),MONTH($B277)+1,MIN(BN$6,DAY(EOMONTH($B277,1))))&gt;=$B277)*(DATE(YEAR($B277),MONTH($B277)+1,MIN(BN$6,DAY(EOMONTH($B277,1))))&lt;$C277)))</f>
        <v>0</v>
      </c>
      <c r="BO277" s="48" t="n">
        <f aca="false">IF(OR(N(BO$5)=0,BO$6=""),0,BO$5*((DATE(YEAR($B277),MONTH($B277),MIN(BO$6,DAY(EOMONTH($B277,0))))&gt;=$B277)*(DATE(YEAR($B277),MONTH($B277),MIN(BO$6,DAY(EOMONTH($B277,0))))&lt;$C277)+(DATE(YEAR($B277),MONTH($B277)+1,MIN(BO$6,DAY(EOMONTH($B277,1))))&gt;=$B277)*(DATE(YEAR($B277),MONTH($B277)+1,MIN(BO$6,DAY(EOMONTH($B277,1))))&lt;$C277)))</f>
        <v>0</v>
      </c>
      <c r="BP277" s="48" t="n">
        <f aca="false">IF(OR(N(BP$5)=0,BP$6=""),0,BP$5*((DATE(YEAR($B277),MONTH($B277),MIN(BP$6,DAY(EOMONTH($B277,0))))&gt;=$B277)*(DATE(YEAR($B277),MONTH($B277),MIN(BP$6,DAY(EOMONTH($B277,0))))&lt;$C277)+(DATE(YEAR($B277),MONTH($B277)+1,MIN(BP$6,DAY(EOMONTH($B277,1))))&gt;=$B277)*(DATE(YEAR($B277),MONTH($B277)+1,MIN(BP$6,DAY(EOMONTH($B277,1))))&lt;$C277)))</f>
        <v>0</v>
      </c>
      <c r="BQ277" s="48" t="n">
        <f aca="false">IF(OR(N(BQ$5)=0,BQ$6=""),0,BQ$5*((DATE(YEAR($B277),MONTH($B277),MIN(BQ$6,DAY(EOMONTH($B277,0))))&gt;=$B277)*(DATE(YEAR($B277),MONTH($B277),MIN(BQ$6,DAY(EOMONTH($B277,0))))&lt;$C277)+(DATE(YEAR($B277),MONTH($B277)+1,MIN(BQ$6,DAY(EOMONTH($B277,1))))&gt;=$B277)*(DATE(YEAR($B277),MONTH($B277)+1,MIN(BQ$6,DAY(EOMONTH($B277,1))))&lt;$C277)))</f>
        <v>0</v>
      </c>
      <c r="BR277" s="48" t="n">
        <f aca="false">IF(OR(N(BR$5)=0,BR$6=""),0,BR$5*((DATE(YEAR($B277),MONTH($B277),MIN(BR$6,DAY(EOMONTH($B277,0))))&gt;=$B277)*(DATE(YEAR($B277),MONTH($B277),MIN(BR$6,DAY(EOMONTH($B277,0))))&lt;$C277)+(DATE(YEAR($B277),MONTH($B277)+1,MIN(BR$6,DAY(EOMONTH($B277,1))))&gt;=$B277)*(DATE(YEAR($B277),MONTH($B277)+1,MIN(BR$6,DAY(EOMONTH($B277,1))))&lt;$C277)))</f>
        <v>0</v>
      </c>
      <c r="BS277" s="48" t="n">
        <f aca="false">IF(OR(N(BS$5)=0,BS$6=""),0,BS$5*((DATE(YEAR($B277),MONTH($B277),MIN(BS$6,DAY(EOMONTH($B277,0))))&gt;=$B277)*(DATE(YEAR($B277),MONTH($B277),MIN(BS$6,DAY(EOMONTH($B277,0))))&lt;$C277)+(DATE(YEAR($B277),MONTH($B277)+1,MIN(BS$6,DAY(EOMONTH($B277,1))))&gt;=$B277)*(DATE(YEAR($B277),MONTH($B277)+1,MIN(BS$6,DAY(EOMONTH($B277,1))))&lt;$C277)))</f>
        <v>0</v>
      </c>
      <c r="BT277" s="48" t="n">
        <f aca="false">IF(OR(N(BT$5)=0,BT$6=""),0,BT$5*((DATE(YEAR($B277),MONTH($B277),MIN(BT$6,DAY(EOMONTH($B277,0))))&gt;=$B277)*(DATE(YEAR($B277),MONTH($B277),MIN(BT$6,DAY(EOMONTH($B277,0))))&lt;$C277)+(DATE(YEAR($B277),MONTH($B277)+1,MIN(BT$6,DAY(EOMONTH($B277,1))))&gt;=$B277)*(DATE(YEAR($B277),MONTH($B277)+1,MIN(BT$6,DAY(EOMONTH($B277,1))))&lt;$C277)))</f>
        <v>0</v>
      </c>
      <c r="BU277" s="48" t="n">
        <f aca="false">IF(OR(N(BU$5)=0,BU$6=""),0,BU$5*((DATE(YEAR($B277),MONTH($B277),MIN(BU$6,DAY(EOMONTH($B277,0))))&gt;=$B277)*(DATE(YEAR($B277),MONTH($B277),MIN(BU$6,DAY(EOMONTH($B277,0))))&lt;$C277)+(DATE(YEAR($B277),MONTH($B277)+1,MIN(BU$6,DAY(EOMONTH($B277,1))))&gt;=$B277)*(DATE(YEAR($B277),MONTH($B277)+1,MIN(BU$6,DAY(EOMONTH($B277,1))))&lt;$C277)))</f>
        <v>0</v>
      </c>
      <c r="BV277" s="48" t="n">
        <f aca="false">IF(OR(N(BV$5)=0,BV$6=""),0,BV$5*((DATE(YEAR($B277),MONTH($B277),MIN(BV$6,DAY(EOMONTH($B277,0))))&gt;=$B277)*(DATE(YEAR($B277),MONTH($B277),MIN(BV$6,DAY(EOMONTH($B277,0))))&lt;$C277)+(DATE(YEAR($B277),MONTH($B277)+1,MIN(BV$6,DAY(EOMONTH($B277,1))))&gt;=$B277)*(DATE(YEAR($B277),MONTH($B277)+1,MIN(BV$6,DAY(EOMONTH($B277,1))))&lt;$C277)))</f>
        <v>0</v>
      </c>
      <c r="BW277" s="48" t="n">
        <f aca="false">IF(OR(N(BW$5)=0,BW$6=""),0,BW$5*((DATE(YEAR($B277),MONTH($B277),MIN(BW$6,DAY(EOMONTH($B277,0))))&gt;=$B277)*(DATE(YEAR($B277),MONTH($B277),MIN(BW$6,DAY(EOMONTH($B277,0))))&lt;$C277)+(DATE(YEAR($B277),MONTH($B277)+1,MIN(BW$6,DAY(EOMONTH($B277,1))))&gt;=$B277)*(DATE(YEAR($B277),MONTH($B277)+1,MIN(BW$6,DAY(EOMONTH($B277,1))))&lt;$C277)))</f>
        <v>0</v>
      </c>
      <c r="BX277" s="48" t="n">
        <f aca="false">MIN(Z277,(FT276*(1+FT$5/Setup!$C$36)+IF($V277=1,N($F277),0)))</f>
        <v>0</v>
      </c>
      <c r="BY277" s="48" t="n">
        <f aca="false">MIN(AA277,(FU276*(1+FU$5/Setup!$C$36)+IF($V277=2,N($F277),0)))</f>
        <v>0</v>
      </c>
      <c r="BZ277" s="48" t="n">
        <f aca="false">MIN(AB277,(FV276*(1+FV$5/Setup!$C$36)+IF($V277=3,N($F277),0)))</f>
        <v>0</v>
      </c>
      <c r="CA277" s="48" t="n">
        <f aca="false">MIN(AC277,(FW276*(1+FW$5/Setup!$C$36)+IF($V277=4,N($F277),0)))</f>
        <v>0</v>
      </c>
      <c r="CB277" s="48" t="n">
        <f aca="false">MIN(AD277,(FX276*(1+FX$5/Setup!$C$36)+IF($V277=5,N($F277),0)))</f>
        <v>0</v>
      </c>
      <c r="CC277" s="48" t="n">
        <f aca="false">MIN(AE277,(FY276*(1+FY$5/Setup!$C$36)+IF($V277=6,N($F277),0)))</f>
        <v>0</v>
      </c>
      <c r="CD277" s="48" t="n">
        <f aca="false">MIN(AF277,(FZ276*(1+FZ$5/Setup!$C$36)+IF($V277=7,N($F277),0)))</f>
        <v>0</v>
      </c>
      <c r="CE277" s="48" t="n">
        <f aca="false">MIN(AG277,(GA276*(1+GA$5/Setup!$C$36)+IF($V277=8,N($F277),0)))</f>
        <v>0</v>
      </c>
      <c r="CF277" s="48" t="n">
        <f aca="false">MIN(AH277,(GB276*(1+GB$5/Setup!$C$36)+IF($V277=9,N($F277),0)))</f>
        <v>0</v>
      </c>
      <c r="CG277" s="48" t="n">
        <f aca="false">MIN(AI277,(GC276*(1+GC$5/Setup!$C$36)+IF($V277=10,N($F277),0)))</f>
        <v>0</v>
      </c>
      <c r="CH277" s="48" t="n">
        <f aca="false">MIN(AJ277,(GD276*(1+GD$5/Setup!$C$36)+IF($V277=11,N($F277),0)))</f>
        <v>0</v>
      </c>
      <c r="CI277" s="48" t="n">
        <f aca="false">MIN(AK277,(GE276*(1+GE$5/Setup!$C$36)+IF($V277=12,N($F277),0)))</f>
        <v>0</v>
      </c>
      <c r="CJ277" s="48" t="n">
        <f aca="false">MIN(AL277,(GF276*(1+GF$5/Setup!$C$36)+IF($V277=13,N($F277),0)))</f>
        <v>0</v>
      </c>
      <c r="CK277" s="48" t="n">
        <f aca="false">MIN(AM277,(GG276*(1+GG$5/Setup!$C$36)+IF($V277=14,N($F277),0)))</f>
        <v>0</v>
      </c>
      <c r="CL277" s="48" t="n">
        <f aca="false">MIN(AN277,(GH276*(1+GH$5/Setup!$C$36)+IF($V277=15,N($F277),0)))</f>
        <v>0</v>
      </c>
      <c r="CM277" s="48" t="n">
        <f aca="false">MIN(AO277,(GI276*(1+GI$5/Setup!$C$36)+IF($V277=16,N($F277),0)))</f>
        <v>0</v>
      </c>
      <c r="CN277" s="48" t="n">
        <f aca="false">MIN(AP277,(GJ276*(1+GJ$5/Setup!$C$36)+IF($V277=17,N($F277),0)))</f>
        <v>0</v>
      </c>
      <c r="CO277" s="48" t="n">
        <f aca="false">MIN(AQ277,(GK276*(1+GK$5/Setup!$C$36)+IF($V277=18,N($F277),0)))</f>
        <v>0</v>
      </c>
      <c r="CP277" s="48" t="n">
        <f aca="false">MIN(AR277,(GL276*(1+GL$5/Setup!$C$36)+IF($V277=19,N($F277),0)))</f>
        <v>0</v>
      </c>
      <c r="CQ277" s="48" t="n">
        <f aca="false">MIN(AS277,(GM276*(1+GM$5/Setup!$C$36)+IF($V277=20,N($F277),0)))</f>
        <v>0</v>
      </c>
      <c r="CR277" s="48" t="n">
        <f aca="false">MIN(AT277,(GN276*(1+GN$5/Setup!$C$36)+IF($V277=21,N($F277),0)))</f>
        <v>0</v>
      </c>
      <c r="CS277" s="48" t="n">
        <f aca="false">MIN(AU277,(GO276*(1+GO$5/Setup!$C$36)+IF($V277=22,N($F277),0)))</f>
        <v>0</v>
      </c>
      <c r="CT277" s="48" t="n">
        <f aca="false">MIN(AV277,(GP276*(1+GP$5/Setup!$C$36)+IF($V277=23,N($F277),0)))</f>
        <v>0</v>
      </c>
      <c r="CU277" s="48" t="n">
        <f aca="false">MIN(AW277,(GQ276*(1+GQ$5/Setup!$C$36)+IF($V277=24,N($F277),0)))</f>
        <v>0</v>
      </c>
      <c r="CV277" s="48" t="n">
        <f aca="false">MIN(AX277,(GR276*(1+GR$5/Setup!$C$36)+IF($V277=25,N($F277),0)))</f>
        <v>0</v>
      </c>
      <c r="CW277" s="48" t="n">
        <f aca="false">MIN(AY277,(GS276*(1+GS$5/Setup!$C$36)+IF($V277=26,N($F277),0)))</f>
        <v>0</v>
      </c>
      <c r="CX277" s="48" t="n">
        <f aca="false">MIN(AZ277,(GT276*(1+GT$5/Setup!$C$36)+IF($V277=27,N($F277),0)))</f>
        <v>0</v>
      </c>
      <c r="CY277" s="48" t="n">
        <f aca="false">MIN(BA277,(GU276*(1+GU$5/Setup!$C$36)+IF($V277=28,N($F277),0)))</f>
        <v>0</v>
      </c>
      <c r="CZ277" s="48" t="n">
        <f aca="false">MIN(BB277,(GV276*(1+GV$5/Setup!$C$36)+IF($V277=29,N($F277),0)))</f>
        <v>0</v>
      </c>
      <c r="DA277" s="48" t="n">
        <f aca="false">MIN(BC277,(GW276*(1+GW$5/Setup!$C$36)+IF($V277=30,N($F277),0)))</f>
        <v>0</v>
      </c>
      <c r="DB277" s="48" t="n">
        <f aca="false">MIN(BD277,(GX276*(1+GX$5/Setup!$C$36)+IF($V277=31,N($F277),0)))</f>
        <v>0</v>
      </c>
      <c r="DC277" s="48" t="n">
        <f aca="false">MIN(BE277,(GY276*(1+GY$5/Setup!$C$36)+IF($V277=32,N($F277),0)))</f>
        <v>0</v>
      </c>
      <c r="DD277" s="48" t="n">
        <f aca="false">MIN(BF277,(GZ276*(1+GZ$5/Setup!$C$36)+IF($V277=33,N($F277),0)))</f>
        <v>0</v>
      </c>
      <c r="DE277" s="48" t="n">
        <f aca="false">MIN(BG277,(HA276*(1+HA$5/Setup!$C$36)+IF($V277=34,N($F277),0)))</f>
        <v>0</v>
      </c>
      <c r="DF277" s="48" t="n">
        <f aca="false">MIN(BH277,(HB276*(1+HB$5/Setup!$C$36)+IF($V277=35,N($F277),0)))</f>
        <v>0</v>
      </c>
      <c r="DG277" s="48" t="n">
        <f aca="false">MIN(BI277,(HC276*(1+HC$5/Setup!$C$36)+IF($V277=36,N($F277),0)))</f>
        <v>0</v>
      </c>
      <c r="DH277" s="48" t="n">
        <f aca="false">MIN(BJ277,(HD276*(1+HD$5/Setup!$C$36)+IF($V277=37,N($F277),0)))</f>
        <v>0</v>
      </c>
      <c r="DI277" s="48" t="n">
        <f aca="false">MIN(BK277,(HE276*(1+HE$5/Setup!$C$36)+IF($V277=38,N($F277),0)))</f>
        <v>0</v>
      </c>
      <c r="DJ277" s="48" t="n">
        <f aca="false">MIN(BL277,(HF276*(1+HF$5/Setup!$C$36)+IF($V277=39,N($F277),0)))</f>
        <v>0</v>
      </c>
      <c r="DK277" s="48" t="n">
        <f aca="false">MIN(BM277,(HG276*(1+HG$5/Setup!$C$36)+IF($V277=40,N($F277),0)))</f>
        <v>0</v>
      </c>
      <c r="DL277" s="48" t="n">
        <f aca="false">MIN(BN277,(HH276*(1+HH$5/Setup!$C$36)+IF($V277=41,N($F277),0)))</f>
        <v>0</v>
      </c>
      <c r="DM277" s="48" t="n">
        <f aca="false">MIN(BO277,(HI276*(1+HI$5/Setup!$C$36)+IF($V277=42,N($F277),0)))</f>
        <v>0</v>
      </c>
      <c r="DN277" s="48" t="n">
        <f aca="false">MIN(BP277,(HJ276*(1+HJ$5/Setup!$C$36)+IF($V277=43,N($F277),0)))</f>
        <v>0</v>
      </c>
      <c r="DO277" s="48" t="n">
        <f aca="false">MIN(BQ277,(HK276*(1+HK$5/Setup!$C$36)+IF($V277=44,N($F277),0)))</f>
        <v>0</v>
      </c>
      <c r="DP277" s="48" t="n">
        <f aca="false">MIN(BR277,(HL276*(1+HL$5/Setup!$C$36)+IF($V277=45,N($F277),0)))</f>
        <v>0</v>
      </c>
      <c r="DQ277" s="48" t="n">
        <f aca="false">MIN(BS277,(HM276*(1+HM$5/Setup!$C$36)+IF($V277=46,N($F277),0)))</f>
        <v>0</v>
      </c>
      <c r="DR277" s="48" t="n">
        <f aca="false">MIN(BT277,(HN276*(1+HN$5/Setup!$C$36)+IF($V277=47,N($F277),0)))</f>
        <v>0</v>
      </c>
      <c r="DS277" s="48" t="n">
        <f aca="false">MIN(BU277,(HO276*(1+HO$5/Setup!$C$36)+IF($V277=48,N($F277),0)))</f>
        <v>0</v>
      </c>
      <c r="DT277" s="48" t="n">
        <f aca="false">MIN(BV277,(HP276*(1+HP$5/Setup!$C$36)+IF($V277=49,N($F277),0)))</f>
        <v>0</v>
      </c>
      <c r="DU277" s="48" t="n">
        <f aca="false">MIN(BW277,(HQ276*(1+HQ$5/Setup!$C$36)+IF($V277=50,N($F277),0)))</f>
        <v>0</v>
      </c>
      <c r="DV277" s="48" t="n">
        <f aca="false">MIN(MAX((FT276*(1+FT$5/Setup!$C$36)+IF($V277=1,N($F277),0))-BX277,0),MAX($P277-0,0))</f>
        <v>0</v>
      </c>
      <c r="DW277" s="48" t="n">
        <f aca="false">MIN(MAX((FU276*(1+FU$5/Setup!$C$36)+IF($V277=2,N($F277),0))-BY277,0),MAX($P277-SUM(DV277:DV277),0))</f>
        <v>0</v>
      </c>
      <c r="DX277" s="48" t="n">
        <f aca="false">MIN(MAX((FV276*(1+FV$5/Setup!$C$36)+IF($V277=3,N($F277),0))-BZ277,0),MAX($P277-SUM(DV277:DW277),0))</f>
        <v>0</v>
      </c>
      <c r="DY277" s="48" t="n">
        <f aca="false">MIN(MAX((FW276*(1+FW$5/Setup!$C$36)+IF($V277=4,N($F277),0))-CA277,0),MAX($P277-SUM(DV277:DX277),0))</f>
        <v>0</v>
      </c>
      <c r="DZ277" s="48" t="n">
        <f aca="false">MIN(MAX((FX276*(1+FX$5/Setup!$C$36)+IF($V277=5,N($F277),0))-CB277,0),MAX($P277-SUM(DV277:DY277),0))</f>
        <v>0</v>
      </c>
      <c r="EA277" s="48" t="n">
        <f aca="false">MIN(MAX((FY276*(1+FY$5/Setup!$C$36)+IF($V277=6,N($F277),0))-CC277,0),MAX($P277-SUM(DV277:DZ277),0))</f>
        <v>0</v>
      </c>
      <c r="EB277" s="48" t="n">
        <f aca="false">MIN(MAX((FZ276*(1+FZ$5/Setup!$C$36)+IF($V277=7,N($F277),0))-CD277,0),MAX($P277-SUM(DV277:EA277),0))</f>
        <v>0</v>
      </c>
      <c r="EC277" s="48" t="n">
        <f aca="false">MIN(MAX((GA276*(1+GA$5/Setup!$C$36)+IF($V277=8,N($F277),0))-CE277,0),MAX($P277-SUM(DV277:EB277),0))</f>
        <v>0</v>
      </c>
      <c r="ED277" s="48" t="n">
        <f aca="false">MIN(MAX((GB276*(1+GB$5/Setup!$C$36)+IF($V277=9,N($F277),0))-CF277,0),MAX($P277-SUM(DV277:EC277),0))</f>
        <v>0</v>
      </c>
      <c r="EE277" s="48" t="n">
        <f aca="false">MIN(MAX((GC276*(1+GC$5/Setup!$C$36)+IF($V277=10,N($F277),0))-CG277,0),MAX($P277-SUM(DV277:ED277),0))</f>
        <v>0</v>
      </c>
      <c r="EF277" s="48" t="n">
        <f aca="false">MIN(MAX((GD276*(1+GD$5/Setup!$C$36)+IF($V277=11,N($F277),0))-CH277,0),MAX($P277-SUM(DV277:EE277),0))</f>
        <v>0</v>
      </c>
      <c r="EG277" s="48" t="n">
        <f aca="false">MIN(MAX((GE276*(1+GE$5/Setup!$C$36)+IF($V277=12,N($F277),0))-CI277,0),MAX($P277-SUM(DV277:EF277),0))</f>
        <v>0</v>
      </c>
      <c r="EH277" s="48" t="n">
        <f aca="false">MIN(MAX((GF276*(1+GF$5/Setup!$C$36)+IF($V277=13,N($F277),0))-CJ277,0),MAX($P277-SUM(DV277:EG277),0))</f>
        <v>0</v>
      </c>
      <c r="EI277" s="48" t="n">
        <f aca="false">MIN(MAX((GG276*(1+GG$5/Setup!$C$36)+IF($V277=14,N($F277),0))-CK277,0),MAX($P277-SUM(DV277:EH277),0))</f>
        <v>0</v>
      </c>
      <c r="EJ277" s="48" t="n">
        <f aca="false">MIN(MAX((GH276*(1+GH$5/Setup!$C$36)+IF($V277=15,N($F277),0))-CL277,0),MAX($P277-SUM(DV277:EI277),0))</f>
        <v>0</v>
      </c>
      <c r="EK277" s="48" t="n">
        <f aca="false">MIN(MAX((GI276*(1+GI$5/Setup!$C$36)+IF($V277=16,N($F277),0))-CM277,0),MAX($P277-SUM(DV277:EJ277),0))</f>
        <v>0</v>
      </c>
      <c r="EL277" s="48" t="n">
        <f aca="false">MIN(MAX((GJ276*(1+GJ$5/Setup!$C$36)+IF($V277=17,N($F277),0))-CN277,0),MAX($P277-SUM(DV277:EK277),0))</f>
        <v>0</v>
      </c>
      <c r="EM277" s="48" t="n">
        <f aca="false">MIN(MAX((GK276*(1+GK$5/Setup!$C$36)+IF($V277=18,N($F277),0))-CO277,0),MAX($P277-SUM(DV277:EL277),0))</f>
        <v>0</v>
      </c>
      <c r="EN277" s="48" t="n">
        <f aca="false">MIN(MAX((GL276*(1+GL$5/Setup!$C$36)+IF($V277=19,N($F277),0))-CP277,0),MAX($P277-SUM(DV277:EM277),0))</f>
        <v>0</v>
      </c>
      <c r="EO277" s="48" t="n">
        <f aca="false">MIN(MAX((GM276*(1+GM$5/Setup!$C$36)+IF($V277=20,N($F277),0))-CQ277,0),MAX($P277-SUM(DV277:EN277),0))</f>
        <v>0</v>
      </c>
      <c r="EP277" s="48" t="n">
        <f aca="false">MIN(MAX((GN276*(1+GN$5/Setup!$C$36)+IF($V277=21,N($F277),0))-CR277,0),MAX($P277-SUM(DV277:EO277),0))</f>
        <v>0</v>
      </c>
      <c r="EQ277" s="48" t="n">
        <f aca="false">MIN(MAX((GO276*(1+GO$5/Setup!$C$36)+IF($V277=22,N($F277),0))-CS277,0),MAX($P277-SUM(DV277:EP277),0))</f>
        <v>0</v>
      </c>
      <c r="ER277" s="48" t="n">
        <f aca="false">MIN(MAX((GP276*(1+GP$5/Setup!$C$36)+IF($V277=23,N($F277),0))-CT277,0),MAX($P277-SUM(DV277:EQ277),0))</f>
        <v>0</v>
      </c>
      <c r="ES277" s="48" t="n">
        <f aca="false">MIN(MAX((GQ276*(1+GQ$5/Setup!$C$36)+IF($V277=24,N($F277),0))-CU277,0),MAX($P277-SUM(DV277:ER277),0))</f>
        <v>0</v>
      </c>
      <c r="ET277" s="48" t="n">
        <f aca="false">MIN(MAX((GR276*(1+GR$5/Setup!$C$36)+IF($V277=25,N($F277),0))-CV277,0),MAX($P277-SUM(DV277:ES277),0))</f>
        <v>0</v>
      </c>
      <c r="EU277" s="48" t="n">
        <f aca="false">MIN(MAX((GS276*(1+GS$5/Setup!$C$36)+IF($V277=26,N($F277),0))-CW277,0),MAX($P277-SUM(DV277:ET277),0))</f>
        <v>0</v>
      </c>
      <c r="EV277" s="48" t="n">
        <f aca="false">MIN(MAX((GT276*(1+GT$5/Setup!$C$36)+IF($V277=27,N($F277),0))-CX277,0),MAX($P277-SUM(DV277:EU277),0))</f>
        <v>0</v>
      </c>
      <c r="EW277" s="48" t="n">
        <f aca="false">MIN(MAX((GU276*(1+GU$5/Setup!$C$36)+IF($V277=28,N($F277),0))-CY277,0),MAX($P277-SUM(DV277:EV277),0))</f>
        <v>0</v>
      </c>
      <c r="EX277" s="48" t="n">
        <f aca="false">MIN(MAX((GV276*(1+GV$5/Setup!$C$36)+IF($V277=29,N($F277),0))-CZ277,0),MAX($P277-SUM(DV277:EW277),0))</f>
        <v>0</v>
      </c>
      <c r="EY277" s="48" t="n">
        <f aca="false">MIN(MAX((GW276*(1+GW$5/Setup!$C$36)+IF($V277=30,N($F277),0))-DA277,0),MAX($P277-SUM(DV277:EX277),0))</f>
        <v>0</v>
      </c>
      <c r="EZ277" s="48" t="n">
        <f aca="false">MIN(MAX((GX276*(1+GX$5/Setup!$C$36)+IF($V277=31,N($F277),0))-DB277,0),MAX($P277-SUM(DV277:EY277),0))</f>
        <v>0</v>
      </c>
      <c r="FA277" s="48" t="n">
        <f aca="false">MIN(MAX((GY276*(1+GY$5/Setup!$C$36)+IF($V277=32,N($F277),0))-DC277,0),MAX($P277-SUM(DV277:EZ277),0))</f>
        <v>0</v>
      </c>
      <c r="FB277" s="48" t="n">
        <f aca="false">MIN(MAX((GZ276*(1+GZ$5/Setup!$C$36)+IF($V277=33,N($F277),0))-DD277,0),MAX($P277-SUM(DV277:FA277),0))</f>
        <v>0</v>
      </c>
      <c r="FC277" s="48" t="n">
        <f aca="false">MIN(MAX((HA276*(1+HA$5/Setup!$C$36)+IF($V277=34,N($F277),0))-DE277,0),MAX($P277-SUM(DV277:FB277),0))</f>
        <v>0</v>
      </c>
      <c r="FD277" s="48" t="n">
        <f aca="false">MIN(MAX((HB276*(1+HB$5/Setup!$C$36)+IF($V277=35,N($F277),0))-DF277,0),MAX($P277-SUM(DV277:FC277),0))</f>
        <v>0</v>
      </c>
      <c r="FE277" s="48" t="n">
        <f aca="false">MIN(MAX((HC276*(1+HC$5/Setup!$C$36)+IF($V277=36,N($F277),0))-DG277,0),MAX($P277-SUM(DV277:FD277),0))</f>
        <v>0</v>
      </c>
      <c r="FF277" s="48" t="n">
        <f aca="false">MIN(MAX((HD276*(1+HD$5/Setup!$C$36)+IF($V277=37,N($F277),0))-DH277,0),MAX($P277-SUM(DV277:FE277),0))</f>
        <v>0</v>
      </c>
      <c r="FG277" s="48" t="n">
        <f aca="false">MIN(MAX((HE276*(1+HE$5/Setup!$C$36)+IF($V277=38,N($F277),0))-DI277,0),MAX($P277-SUM(DV277:FF277),0))</f>
        <v>0</v>
      </c>
      <c r="FH277" s="48" t="n">
        <f aca="false">MIN(MAX((HF276*(1+HF$5/Setup!$C$36)+IF($V277=39,N($F277),0))-DJ277,0),MAX($P277-SUM(DV277:FG277),0))</f>
        <v>0</v>
      </c>
      <c r="FI277" s="48" t="n">
        <f aca="false">MIN(MAX((HG276*(1+HG$5/Setup!$C$36)+IF($V277=40,N($F277),0))-DK277,0),MAX($P277-SUM(DV277:FH277),0))</f>
        <v>0</v>
      </c>
      <c r="FJ277" s="48" t="n">
        <f aca="false">MIN(MAX((HH276*(1+HH$5/Setup!$C$36)+IF($V277=41,N($F277),0))-DL277,0),MAX($P277-SUM(DV277:FI277),0))</f>
        <v>0</v>
      </c>
      <c r="FK277" s="48" t="n">
        <f aca="false">MIN(MAX((HI276*(1+HI$5/Setup!$C$36)+IF($V277=42,N($F277),0))-DM277,0),MAX($P277-SUM(DV277:FJ277),0))</f>
        <v>0</v>
      </c>
      <c r="FL277" s="48" t="n">
        <f aca="false">MIN(MAX((HJ276*(1+HJ$5/Setup!$C$36)+IF($V277=43,N($F277),0))-DN277,0),MAX($P277-SUM(DV277:FK277),0))</f>
        <v>0</v>
      </c>
      <c r="FM277" s="48" t="n">
        <f aca="false">MIN(MAX((HK276*(1+HK$5/Setup!$C$36)+IF($V277=44,N($F277),0))-DO277,0),MAX($P277-SUM(DV277:FL277),0))</f>
        <v>0</v>
      </c>
      <c r="FN277" s="48" t="n">
        <f aca="false">MIN(MAX((HL276*(1+HL$5/Setup!$C$36)+IF($V277=45,N($F277),0))-DP277,0),MAX($P277-SUM(DV277:FM277),0))</f>
        <v>0</v>
      </c>
      <c r="FO277" s="48" t="n">
        <f aca="false">MIN(MAX((HM276*(1+HM$5/Setup!$C$36)+IF($V277=46,N($F277),0))-DQ277,0),MAX($P277-SUM(DV277:FN277),0))</f>
        <v>0</v>
      </c>
      <c r="FP277" s="48" t="n">
        <f aca="false">MIN(MAX((HN276*(1+HN$5/Setup!$C$36)+IF($V277=47,N($F277),0))-DR277,0),MAX($P277-SUM(DV277:FO277),0))</f>
        <v>0</v>
      </c>
      <c r="FQ277" s="48" t="n">
        <f aca="false">MIN(MAX((HO276*(1+HO$5/Setup!$C$36)+IF($V277=48,N($F277),0))-DS277,0),MAX($P277-SUM(DV277:FP277),0))</f>
        <v>0</v>
      </c>
      <c r="FR277" s="48" t="n">
        <f aca="false">MIN(MAX((HP276*(1+HP$5/Setup!$C$36)+IF($V277=49,N($F277),0))-DT277,0),MAX($P277-SUM(DV277:FQ277),0))</f>
        <v>0</v>
      </c>
      <c r="FS277" s="48" t="n">
        <f aca="false">MIN(MAX((HQ276*(1+HQ$5/Setup!$C$36)+IF($V277=50,N($F277),0))-DU277,0),MAX($P277-SUM(DV277:FR277),0))</f>
        <v>0</v>
      </c>
      <c r="FT277" s="48" t="n">
        <f aca="false">IF((FT276*(1+FT$5/Setup!$C$36)+IF($V277=1,N($F277),0))-BX277-DV277&lt;0.005,0,(FT276*(1+FT$5/Setup!$C$36)+IF($V277=1,N($F277),0))-BX277-DV277)</f>
        <v>0</v>
      </c>
      <c r="FU277" s="48" t="n">
        <f aca="false">IF((FU276*(1+FU$5/Setup!$C$36)+IF($V277=2,N($F277),0))-BY277-DW277&lt;0.005,0,(FU276*(1+FU$5/Setup!$C$36)+IF($V277=2,N($F277),0))-BY277-DW277)</f>
        <v>0</v>
      </c>
      <c r="FV277" s="48" t="n">
        <f aca="false">IF((FV276*(1+FV$5/Setup!$C$36)+IF($V277=3,N($F277),0))-BZ277-DX277&lt;0.005,0,(FV276*(1+FV$5/Setup!$C$36)+IF($V277=3,N($F277),0))-BZ277-DX277)</f>
        <v>0</v>
      </c>
      <c r="FW277" s="48" t="n">
        <f aca="false">IF((FW276*(1+FW$5/Setup!$C$36)+IF($V277=4,N($F277),0))-CA277-DY277&lt;0.005,0,(FW276*(1+FW$5/Setup!$C$36)+IF($V277=4,N($F277),0))-CA277-DY277)</f>
        <v>0</v>
      </c>
      <c r="FX277" s="48" t="n">
        <f aca="false">IF((FX276*(1+FX$5/Setup!$C$36)+IF($V277=5,N($F277),0))-CB277-DZ277&lt;0.005,0,(FX276*(1+FX$5/Setup!$C$36)+IF($V277=5,N($F277),0))-CB277-DZ277)</f>
        <v>0</v>
      </c>
      <c r="FY277" s="48" t="n">
        <f aca="false">IF((FY276*(1+FY$5/Setup!$C$36)+IF($V277=6,N($F277),0))-CC277-EA277&lt;0.005,0,(FY276*(1+FY$5/Setup!$C$36)+IF($V277=6,N($F277),0))-CC277-EA277)</f>
        <v>0</v>
      </c>
      <c r="FZ277" s="48" t="n">
        <f aca="false">IF((FZ276*(1+FZ$5/Setup!$C$36)+IF($V277=7,N($F277),0))-CD277-EB277&lt;0.005,0,(FZ276*(1+FZ$5/Setup!$C$36)+IF($V277=7,N($F277),0))-CD277-EB277)</f>
        <v>0</v>
      </c>
      <c r="GA277" s="48" t="n">
        <f aca="false">IF((GA276*(1+GA$5/Setup!$C$36)+IF($V277=8,N($F277),0))-CE277-EC277&lt;0.005,0,(GA276*(1+GA$5/Setup!$C$36)+IF($V277=8,N($F277),0))-CE277-EC277)</f>
        <v>0</v>
      </c>
      <c r="GB277" s="48" t="n">
        <f aca="false">IF((GB276*(1+GB$5/Setup!$C$36)+IF($V277=9,N($F277),0))-CF277-ED277&lt;0.005,0,(GB276*(1+GB$5/Setup!$C$36)+IF($V277=9,N($F277),0))-CF277-ED277)</f>
        <v>0</v>
      </c>
      <c r="GC277" s="48" t="n">
        <f aca="false">IF((GC276*(1+GC$5/Setup!$C$36)+IF($V277=10,N($F277),0))-CG277-EE277&lt;0.005,0,(GC276*(1+GC$5/Setup!$C$36)+IF($V277=10,N($F277),0))-CG277-EE277)</f>
        <v>0</v>
      </c>
      <c r="GD277" s="48" t="n">
        <f aca="false">IF((GD276*(1+GD$5/Setup!$C$36)+IF($V277=11,N($F277),0))-CH277-EF277&lt;0.005,0,(GD276*(1+GD$5/Setup!$C$36)+IF($V277=11,N($F277),0))-CH277-EF277)</f>
        <v>0</v>
      </c>
      <c r="GE277" s="48" t="n">
        <f aca="false">IF((GE276*(1+GE$5/Setup!$C$36)+IF($V277=12,N($F277),0))-CI277-EG277&lt;0.005,0,(GE276*(1+GE$5/Setup!$C$36)+IF($V277=12,N($F277),0))-CI277-EG277)</f>
        <v>0</v>
      </c>
      <c r="GF277" s="48" t="n">
        <f aca="false">IF((GF276*(1+GF$5/Setup!$C$36)+IF($V277=13,N($F277),0))-CJ277-EH277&lt;0.005,0,(GF276*(1+GF$5/Setup!$C$36)+IF($V277=13,N($F277),0))-CJ277-EH277)</f>
        <v>0</v>
      </c>
      <c r="GG277" s="48" t="n">
        <f aca="false">IF((GG276*(1+GG$5/Setup!$C$36)+IF($V277=14,N($F277),0))-CK277-EI277&lt;0.005,0,(GG276*(1+GG$5/Setup!$C$36)+IF($V277=14,N($F277),0))-CK277-EI277)</f>
        <v>0</v>
      </c>
      <c r="GH277" s="48" t="n">
        <f aca="false">IF((GH276*(1+GH$5/Setup!$C$36)+IF($V277=15,N($F277),0))-CL277-EJ277&lt;0.005,0,(GH276*(1+GH$5/Setup!$C$36)+IF($V277=15,N($F277),0))-CL277-EJ277)</f>
        <v>0</v>
      </c>
      <c r="GI277" s="48" t="n">
        <f aca="false">IF((GI276*(1+GI$5/Setup!$C$36)+IF($V277=16,N($F277),0))-CM277-EK277&lt;0.005,0,(GI276*(1+GI$5/Setup!$C$36)+IF($V277=16,N($F277),0))-CM277-EK277)</f>
        <v>0</v>
      </c>
      <c r="GJ277" s="48" t="n">
        <f aca="false">IF((GJ276*(1+GJ$5/Setup!$C$36)+IF($V277=17,N($F277),0))-CN277-EL277&lt;0.005,0,(GJ276*(1+GJ$5/Setup!$C$36)+IF($V277=17,N($F277),0))-CN277-EL277)</f>
        <v>0</v>
      </c>
      <c r="GK277" s="48" t="n">
        <f aca="false">IF((GK276*(1+GK$5/Setup!$C$36)+IF($V277=18,N($F277),0))-CO277-EM277&lt;0.005,0,(GK276*(1+GK$5/Setup!$C$36)+IF($V277=18,N($F277),0))-CO277-EM277)</f>
        <v>0</v>
      </c>
      <c r="GL277" s="48" t="n">
        <f aca="false">IF((GL276*(1+GL$5/Setup!$C$36)+IF($V277=19,N($F277),0))-CP277-EN277&lt;0.005,0,(GL276*(1+GL$5/Setup!$C$36)+IF($V277=19,N($F277),0))-CP277-EN277)</f>
        <v>0</v>
      </c>
      <c r="GM277" s="48" t="n">
        <f aca="false">IF((GM276*(1+GM$5/Setup!$C$36)+IF($V277=20,N($F277),0))-CQ277-EO277&lt;0.005,0,(GM276*(1+GM$5/Setup!$C$36)+IF($V277=20,N($F277),0))-CQ277-EO277)</f>
        <v>0</v>
      </c>
      <c r="GN277" s="48" t="n">
        <f aca="false">IF((GN276*(1+GN$5/Setup!$C$36)+IF($V277=21,N($F277),0))-CR277-EP277&lt;0.005,0,(GN276*(1+GN$5/Setup!$C$36)+IF($V277=21,N($F277),0))-CR277-EP277)</f>
        <v>0</v>
      </c>
      <c r="GO277" s="48" t="n">
        <f aca="false">IF((GO276*(1+GO$5/Setup!$C$36)+IF($V277=22,N($F277),0))-CS277-EQ277&lt;0.005,0,(GO276*(1+GO$5/Setup!$C$36)+IF($V277=22,N($F277),0))-CS277-EQ277)</f>
        <v>0</v>
      </c>
      <c r="GP277" s="48" t="n">
        <f aca="false">IF((GP276*(1+GP$5/Setup!$C$36)+IF($V277=23,N($F277),0))-CT277-ER277&lt;0.005,0,(GP276*(1+GP$5/Setup!$C$36)+IF($V277=23,N($F277),0))-CT277-ER277)</f>
        <v>0</v>
      </c>
      <c r="GQ277" s="48" t="n">
        <f aca="false">IF((GQ276*(1+GQ$5/Setup!$C$36)+IF($V277=24,N($F277),0))-CU277-ES277&lt;0.005,0,(GQ276*(1+GQ$5/Setup!$C$36)+IF($V277=24,N($F277),0))-CU277-ES277)</f>
        <v>0</v>
      </c>
      <c r="GR277" s="48" t="n">
        <f aca="false">IF((GR276*(1+GR$5/Setup!$C$36)+IF($V277=25,N($F277),0))-CV277-ET277&lt;0.005,0,(GR276*(1+GR$5/Setup!$C$36)+IF($V277=25,N($F277),0))-CV277-ET277)</f>
        <v>0</v>
      </c>
      <c r="GS277" s="48" t="n">
        <f aca="false">IF((GS276*(1+GS$5/Setup!$C$36)+IF($V277=26,N($F277),0))-CW277-EU277&lt;0.005,0,(GS276*(1+GS$5/Setup!$C$36)+IF($V277=26,N($F277),0))-CW277-EU277)</f>
        <v>0</v>
      </c>
      <c r="GT277" s="48" t="n">
        <f aca="false">IF((GT276*(1+GT$5/Setup!$C$36)+IF($V277=27,N($F277),0))-CX277-EV277&lt;0.005,0,(GT276*(1+GT$5/Setup!$C$36)+IF($V277=27,N($F277),0))-CX277-EV277)</f>
        <v>0</v>
      </c>
      <c r="GU277" s="48" t="n">
        <f aca="false">IF((GU276*(1+GU$5/Setup!$C$36)+IF($V277=28,N($F277),0))-CY277-EW277&lt;0.005,0,(GU276*(1+GU$5/Setup!$C$36)+IF($V277=28,N($F277),0))-CY277-EW277)</f>
        <v>0</v>
      </c>
      <c r="GV277" s="48" t="n">
        <f aca="false">IF((GV276*(1+GV$5/Setup!$C$36)+IF($V277=29,N($F277),0))-CZ277-EX277&lt;0.005,0,(GV276*(1+GV$5/Setup!$C$36)+IF($V277=29,N($F277),0))-CZ277-EX277)</f>
        <v>0</v>
      </c>
      <c r="GW277" s="48" t="n">
        <f aca="false">IF((GW276*(1+GW$5/Setup!$C$36)+IF($V277=30,N($F277),0))-DA277-EY277&lt;0.005,0,(GW276*(1+GW$5/Setup!$C$36)+IF($V277=30,N($F277),0))-DA277-EY277)</f>
        <v>0</v>
      </c>
      <c r="GX277" s="48" t="n">
        <f aca="false">IF((GX276*(1+GX$5/Setup!$C$36)+IF($V277=31,N($F277),0))-DB277-EZ277&lt;0.005,0,(GX276*(1+GX$5/Setup!$C$36)+IF($V277=31,N($F277),0))-DB277-EZ277)</f>
        <v>0</v>
      </c>
      <c r="GY277" s="48" t="n">
        <f aca="false">IF((GY276*(1+GY$5/Setup!$C$36)+IF($V277=32,N($F277),0))-DC277-FA277&lt;0.005,0,(GY276*(1+GY$5/Setup!$C$36)+IF($V277=32,N($F277),0))-DC277-FA277)</f>
        <v>0</v>
      </c>
      <c r="GZ277" s="48" t="n">
        <f aca="false">IF((GZ276*(1+GZ$5/Setup!$C$36)+IF($V277=33,N($F277),0))-DD277-FB277&lt;0.005,0,(GZ276*(1+GZ$5/Setup!$C$36)+IF($V277=33,N($F277),0))-DD277-FB277)</f>
        <v>0</v>
      </c>
      <c r="HA277" s="48" t="n">
        <f aca="false">IF((HA276*(1+HA$5/Setup!$C$36)+IF($V277=34,N($F277),0))-DE277-FC277&lt;0.005,0,(HA276*(1+HA$5/Setup!$C$36)+IF($V277=34,N($F277),0))-DE277-FC277)</f>
        <v>0</v>
      </c>
      <c r="HB277" s="48" t="n">
        <f aca="false">IF((HB276*(1+HB$5/Setup!$C$36)+IF($V277=35,N($F277),0))-DF277-FD277&lt;0.005,0,(HB276*(1+HB$5/Setup!$C$36)+IF($V277=35,N($F277),0))-DF277-FD277)</f>
        <v>0</v>
      </c>
      <c r="HC277" s="48" t="n">
        <f aca="false">IF((HC276*(1+HC$5/Setup!$C$36)+IF($V277=36,N($F277),0))-DG277-FE277&lt;0.005,0,(HC276*(1+HC$5/Setup!$C$36)+IF($V277=36,N($F277),0))-DG277-FE277)</f>
        <v>0</v>
      </c>
      <c r="HD277" s="48" t="n">
        <f aca="false">IF((HD276*(1+HD$5/Setup!$C$36)+IF($V277=37,N($F277),0))-DH277-FF277&lt;0.005,0,(HD276*(1+HD$5/Setup!$C$36)+IF($V277=37,N($F277),0))-DH277-FF277)</f>
        <v>0</v>
      </c>
      <c r="HE277" s="48" t="n">
        <f aca="false">IF((HE276*(1+HE$5/Setup!$C$36)+IF($V277=38,N($F277),0))-DI277-FG277&lt;0.005,0,(HE276*(1+HE$5/Setup!$C$36)+IF($V277=38,N($F277),0))-DI277-FG277)</f>
        <v>0</v>
      </c>
      <c r="HF277" s="48" t="n">
        <f aca="false">IF((HF276*(1+HF$5/Setup!$C$36)+IF($V277=39,N($F277),0))-DJ277-FH277&lt;0.005,0,(HF276*(1+HF$5/Setup!$C$36)+IF($V277=39,N($F277),0))-DJ277-FH277)</f>
        <v>0</v>
      </c>
      <c r="HG277" s="48" t="n">
        <f aca="false">IF((HG276*(1+HG$5/Setup!$C$36)+IF($V277=40,N($F277),0))-DK277-FI277&lt;0.005,0,(HG276*(1+HG$5/Setup!$C$36)+IF($V277=40,N($F277),0))-DK277-FI277)</f>
        <v>0</v>
      </c>
      <c r="HH277" s="48" t="n">
        <f aca="false">IF((HH276*(1+HH$5/Setup!$C$36)+IF($V277=41,N($F277),0))-DL277-FJ277&lt;0.005,0,(HH276*(1+HH$5/Setup!$C$36)+IF($V277=41,N($F277),0))-DL277-FJ277)</f>
        <v>0</v>
      </c>
      <c r="HI277" s="48" t="n">
        <f aca="false">IF((HI276*(1+HI$5/Setup!$C$36)+IF($V277=42,N($F277),0))-DM277-FK277&lt;0.005,0,(HI276*(1+HI$5/Setup!$C$36)+IF($V277=42,N($F277),0))-DM277-FK277)</f>
        <v>0</v>
      </c>
      <c r="HJ277" s="48" t="n">
        <f aca="false">IF((HJ276*(1+HJ$5/Setup!$C$36)+IF($V277=43,N($F277),0))-DN277-FL277&lt;0.005,0,(HJ276*(1+HJ$5/Setup!$C$36)+IF($V277=43,N($F277),0))-DN277-FL277)</f>
        <v>0</v>
      </c>
      <c r="HK277" s="48" t="n">
        <f aca="false">IF((HK276*(1+HK$5/Setup!$C$36)+IF($V277=44,N($F277),0))-DO277-FM277&lt;0.005,0,(HK276*(1+HK$5/Setup!$C$36)+IF($V277=44,N($F277),0))-DO277-FM277)</f>
        <v>0</v>
      </c>
      <c r="HL277" s="48" t="n">
        <f aca="false">IF((HL276*(1+HL$5/Setup!$C$36)+IF($V277=45,N($F277),0))-DP277-FN277&lt;0.005,0,(HL276*(1+HL$5/Setup!$C$36)+IF($V277=45,N($F277),0))-DP277-FN277)</f>
        <v>0</v>
      </c>
      <c r="HM277" s="48" t="n">
        <f aca="false">IF((HM276*(1+HM$5/Setup!$C$36)+IF($V277=46,N($F277),0))-DQ277-FO277&lt;0.005,0,(HM276*(1+HM$5/Setup!$C$36)+IF($V277=46,N($F277),0))-DQ277-FO277)</f>
        <v>0</v>
      </c>
      <c r="HN277" s="48" t="n">
        <f aca="false">IF((HN276*(1+HN$5/Setup!$C$36)+IF($V277=47,N($F277),0))-DR277-FP277&lt;0.005,0,(HN276*(1+HN$5/Setup!$C$36)+IF($V277=47,N($F277),0))-DR277-FP277)</f>
        <v>0</v>
      </c>
      <c r="HO277" s="48" t="n">
        <f aca="false">IF((HO276*(1+HO$5/Setup!$C$36)+IF($V277=48,N($F277),0))-DS277-FQ277&lt;0.005,0,(HO276*(1+HO$5/Setup!$C$36)+IF($V277=48,N($F277),0))-DS277-FQ277)</f>
        <v>0</v>
      </c>
      <c r="HP277" s="48" t="n">
        <f aca="false">IF((HP276*(1+HP$5/Setup!$C$36)+IF($V277=49,N($F277),0))-DT277-FR277&lt;0.005,0,(HP276*(1+HP$5/Setup!$C$36)+IF($V277=49,N($F277),0))-DT277-FR277)</f>
        <v>0</v>
      </c>
      <c r="HQ277" s="48" t="n">
        <f aca="false">IF((HQ276*(1+HQ$5/Setup!$C$36)+IF($V277=50,N($F277),0))-DU277-FS277&lt;0.005,0,(HQ276*(1+HQ$5/Setup!$C$36)+IF($V277=50,N($F277),0))-DU277-FS277)</f>
        <v>0</v>
      </c>
    </row>
    <row r="278" customFormat="false" ht="15" hidden="false" customHeight="false" outlineLevel="0" collapsed="false">
      <c r="A278" s="44" t="n">
        <v>270</v>
      </c>
      <c r="B278" s="45" t="n">
        <f aca="false">IF(Setup!$C$7="Every month",EDATE(Setup!$C$8,($A278-1)),IF(Setup!$C$7="Twice a month",DATE(YEAR(Setup!$C$8),MONTH(Setup!$C$8)+INT((($A278-1)+Setup!$C$41)/2),MIN(IF(MOD(($A278-1)+Setup!$C$41,2)=0,Setup!$C$39,Setup!$C$40),DAY(EOMONTH(DATE(YEAR(Setup!$C$8),MONTH(Setup!$C$8)+INT((($A278-1)+Setup!$C$41)/2),1),0)))),Setup!$C$8+($A278-1)*IF(Setup!$C$7="Every week",7,14)))</f>
        <v>50091</v>
      </c>
      <c r="C278" s="45" t="n">
        <f aca="false">IF(Setup!$C$7="Every month",EDATE(Setup!$C$8,$A278),IF(Setup!$C$7="Twice a month",DATE(YEAR(Setup!$C$8),MONTH(Setup!$C$8)+INT(($A278+Setup!$C$41)/2),MIN(IF(MOD($A278+Setup!$C$41,2)=0,Setup!$C$39,Setup!$C$40),DAY(EOMONTH(DATE(YEAR(Setup!$C$8),MONTH(Setup!$C$8)+INT(($A278+Setup!$C$41)/2),1),0)))),Setup!$C$8+$A278*IF(Setup!$C$7="Every week",7,14)))</f>
        <v>50105</v>
      </c>
      <c r="D278" s="46"/>
      <c r="E278" s="47"/>
      <c r="F278" s="47"/>
      <c r="G278" s="47"/>
      <c r="H278" s="47"/>
      <c r="I278" s="48" t="n">
        <f aca="false">N(Setup!$C$11)+N(E278)</f>
        <v>100</v>
      </c>
      <c r="J278" s="48" t="n">
        <f aca="false">MIN(Setup!$C$37,MAX(I278,0))</f>
        <v>9.23076923076923</v>
      </c>
      <c r="K278" s="48" t="n">
        <f aca="false">MIN(MAX(N(Setup!$C$14)-L277,0),MAX(I278-J278,0))</f>
        <v>0</v>
      </c>
      <c r="L278" s="48" t="n">
        <f aca="false">L277+K278-N(G278)</f>
        <v>500</v>
      </c>
      <c r="M278" s="48" t="n">
        <f aca="false">M277+J278-N(H278)</f>
        <v>2492.30769230769</v>
      </c>
      <c r="N278" s="48" t="n">
        <f aca="false">SUM(BX278:DU278)</f>
        <v>0</v>
      </c>
      <c r="O278" s="48" t="n">
        <f aca="false">SUM(Z278:BW278)-N278</f>
        <v>40</v>
      </c>
      <c r="P278" s="48" t="n">
        <f aca="false">MAX(I278-J278-K278,0)+O278</f>
        <v>130.769230769231</v>
      </c>
      <c r="Q278" s="48" t="n">
        <f aca="false">SUM(DV278:FS278)</f>
        <v>0</v>
      </c>
      <c r="R278" s="49" t="n">
        <f aca="false">N278+J278+K278+Q278</f>
        <v>9.23076923076923</v>
      </c>
      <c r="S278" s="48" t="n">
        <f aca="false">T278-T277-N(F278)+N278+Q278</f>
        <v>0</v>
      </c>
      <c r="T278" s="49" t="n">
        <f aca="false">SUM(FT278:HQ278)</f>
        <v>0</v>
      </c>
      <c r="U278" s="44" t="str">
        <f aca="false">IF(T277&lt;0.005,"",INDEX(Helpers!$C$2:$C$51,IF(_xlfn.MINIFS($DV$6:$FS$6,DV278:FS278,"&gt;0.005")=0,V278,_xlfn.MINIFS($DV$6:$FS$6,DV278:FS278,"&gt;0.005"))))</f>
        <v/>
      </c>
      <c r="V278" s="44" t="n">
        <f aca="false">IF(_xlfn.MINIFS($FT$6:$HQ$6,FT277:HQ277,"&gt;0.005")=0,1,_xlfn.MINIFS($FT$6:$HQ$6,FT277:HQ277,"&gt;0.005"))</f>
        <v>1</v>
      </c>
      <c r="W278" s="44" t="n">
        <f aca="false">IF(AND(D278&lt;&gt;"Paid",T277&gt;0.005),1,0)</f>
        <v>0</v>
      </c>
      <c r="X278" s="48" t="n">
        <f aca="false">SUMPRODUCT(((Helpers!$G$2:$G$51*(1+(Helpers!$D$2:$D$51+0.000000001)/12)^(($B278-Setup!$C$8)/(365.25/12))-Helpers!$E$2:$E$51*((1+(Helpers!$D$2:$D$51+0.000000001)/12)^(($B278-Setup!$C$8)/(365.25/12))-1)/((Helpers!$D$2:$D$51+0.000000001)/12))&gt;0)*(Helpers!$G$2:$G$51*(1+(Helpers!$D$2:$D$51+0.000000001)/12)^(($B278-Setup!$C$8)/(365.25/12))-Helpers!$E$2:$E$51*((1+(Helpers!$D$2:$D$51+0.000000001)/12)^(($B278-Setup!$C$8)/(365.25/12))-1)/((Helpers!$D$2:$D$51+0.000000001)/12)))</f>
        <v>0</v>
      </c>
      <c r="Y278" s="48"/>
      <c r="Z278" s="48" t="n">
        <f aca="false">IF(OR(N(Z$5)=0,Z$6=""),0,Z$5*((DATE(YEAR($B278),MONTH($B278),MIN(Z$6,DAY(EOMONTH($B278,0))))&gt;=$B278)*(DATE(YEAR($B278),MONTH($B278),MIN(Z$6,DAY(EOMONTH($B278,0))))&lt;$C278)+(DATE(YEAR($B278),MONTH($B278)+1,MIN(Z$6,DAY(EOMONTH($B278,1))))&gt;=$B278)*(DATE(YEAR($B278),MONTH($B278)+1,MIN(Z$6,DAY(EOMONTH($B278,1))))&lt;$C278)))</f>
        <v>0</v>
      </c>
      <c r="AA278" s="48" t="n">
        <f aca="false">IF(OR(N(AA$5)=0,AA$6=""),0,AA$5*((DATE(YEAR($B278),MONTH($B278),MIN(AA$6,DAY(EOMONTH($B278,0))))&gt;=$B278)*(DATE(YEAR($B278),MONTH($B278),MIN(AA$6,DAY(EOMONTH($B278,0))))&lt;$C278)+(DATE(YEAR($B278),MONTH($B278)+1,MIN(AA$6,DAY(EOMONTH($B278,1))))&gt;=$B278)*(DATE(YEAR($B278),MONTH($B278)+1,MIN(AA$6,DAY(EOMONTH($B278,1))))&lt;$C278)))</f>
        <v>40</v>
      </c>
      <c r="AB278" s="48" t="n">
        <f aca="false">IF(OR(N(AB$5)=0,AB$6=""),0,AB$5*((DATE(YEAR($B278),MONTH($B278),MIN(AB$6,DAY(EOMONTH($B278,0))))&gt;=$B278)*(DATE(YEAR($B278),MONTH($B278),MIN(AB$6,DAY(EOMONTH($B278,0))))&lt;$C278)+(DATE(YEAR($B278),MONTH($B278)+1,MIN(AB$6,DAY(EOMONTH($B278,1))))&gt;=$B278)*(DATE(YEAR($B278),MONTH($B278)+1,MIN(AB$6,DAY(EOMONTH($B278,1))))&lt;$C278)))</f>
        <v>0</v>
      </c>
      <c r="AC278" s="48" t="n">
        <f aca="false">IF(OR(N(AC$5)=0,AC$6=""),0,AC$5*((DATE(YEAR($B278),MONTH($B278),MIN(AC$6,DAY(EOMONTH($B278,0))))&gt;=$B278)*(DATE(YEAR($B278),MONTH($B278),MIN(AC$6,DAY(EOMONTH($B278,0))))&lt;$C278)+(DATE(YEAR($B278),MONTH($B278)+1,MIN(AC$6,DAY(EOMONTH($B278,1))))&gt;=$B278)*(DATE(YEAR($B278),MONTH($B278)+1,MIN(AC$6,DAY(EOMONTH($B278,1))))&lt;$C278)))</f>
        <v>0</v>
      </c>
      <c r="AD278" s="48" t="n">
        <f aca="false">IF(OR(N(AD$5)=0,AD$6=""),0,AD$5*((DATE(YEAR($B278),MONTH($B278),MIN(AD$6,DAY(EOMONTH($B278,0))))&gt;=$B278)*(DATE(YEAR($B278),MONTH($B278),MIN(AD$6,DAY(EOMONTH($B278,0))))&lt;$C278)+(DATE(YEAR($B278),MONTH($B278)+1,MIN(AD$6,DAY(EOMONTH($B278,1))))&gt;=$B278)*(DATE(YEAR($B278),MONTH($B278)+1,MIN(AD$6,DAY(EOMONTH($B278,1))))&lt;$C278)))</f>
        <v>0</v>
      </c>
      <c r="AE278" s="48" t="n">
        <f aca="false">IF(OR(N(AE$5)=0,AE$6=""),0,AE$5*((DATE(YEAR($B278),MONTH($B278),MIN(AE$6,DAY(EOMONTH($B278,0))))&gt;=$B278)*(DATE(YEAR($B278),MONTH($B278),MIN(AE$6,DAY(EOMONTH($B278,0))))&lt;$C278)+(DATE(YEAR($B278),MONTH($B278)+1,MIN(AE$6,DAY(EOMONTH($B278,1))))&gt;=$B278)*(DATE(YEAR($B278),MONTH($B278)+1,MIN(AE$6,DAY(EOMONTH($B278,1))))&lt;$C278)))</f>
        <v>0</v>
      </c>
      <c r="AF278" s="48" t="n">
        <f aca="false">IF(OR(N(AF$5)=0,AF$6=""),0,AF$5*((DATE(YEAR($B278),MONTH($B278),MIN(AF$6,DAY(EOMONTH($B278,0))))&gt;=$B278)*(DATE(YEAR($B278),MONTH($B278),MIN(AF$6,DAY(EOMONTH($B278,0))))&lt;$C278)+(DATE(YEAR($B278),MONTH($B278)+1,MIN(AF$6,DAY(EOMONTH($B278,1))))&gt;=$B278)*(DATE(YEAR($B278),MONTH($B278)+1,MIN(AF$6,DAY(EOMONTH($B278,1))))&lt;$C278)))</f>
        <v>0</v>
      </c>
      <c r="AG278" s="48" t="n">
        <f aca="false">IF(OR(N(AG$5)=0,AG$6=""),0,AG$5*((DATE(YEAR($B278),MONTH($B278),MIN(AG$6,DAY(EOMONTH($B278,0))))&gt;=$B278)*(DATE(YEAR($B278),MONTH($B278),MIN(AG$6,DAY(EOMONTH($B278,0))))&lt;$C278)+(DATE(YEAR($B278),MONTH($B278)+1,MIN(AG$6,DAY(EOMONTH($B278,1))))&gt;=$B278)*(DATE(YEAR($B278),MONTH($B278)+1,MIN(AG$6,DAY(EOMONTH($B278,1))))&lt;$C278)))</f>
        <v>0</v>
      </c>
      <c r="AH278" s="48" t="n">
        <f aca="false">IF(OR(N(AH$5)=0,AH$6=""),0,AH$5*((DATE(YEAR($B278),MONTH($B278),MIN(AH$6,DAY(EOMONTH($B278,0))))&gt;=$B278)*(DATE(YEAR($B278),MONTH($B278),MIN(AH$6,DAY(EOMONTH($B278,0))))&lt;$C278)+(DATE(YEAR($B278),MONTH($B278)+1,MIN(AH$6,DAY(EOMONTH($B278,1))))&gt;=$B278)*(DATE(YEAR($B278),MONTH($B278)+1,MIN(AH$6,DAY(EOMONTH($B278,1))))&lt;$C278)))</f>
        <v>0</v>
      </c>
      <c r="AI278" s="48" t="n">
        <f aca="false">IF(OR(N(AI$5)=0,AI$6=""),0,AI$5*((DATE(YEAR($B278),MONTH($B278),MIN(AI$6,DAY(EOMONTH($B278,0))))&gt;=$B278)*(DATE(YEAR($B278),MONTH($B278),MIN(AI$6,DAY(EOMONTH($B278,0))))&lt;$C278)+(DATE(YEAR($B278),MONTH($B278)+1,MIN(AI$6,DAY(EOMONTH($B278,1))))&gt;=$B278)*(DATE(YEAR($B278),MONTH($B278)+1,MIN(AI$6,DAY(EOMONTH($B278,1))))&lt;$C278)))</f>
        <v>0</v>
      </c>
      <c r="AJ278" s="48" t="n">
        <f aca="false">IF(OR(N(AJ$5)=0,AJ$6=""),0,AJ$5*((DATE(YEAR($B278),MONTH($B278),MIN(AJ$6,DAY(EOMONTH($B278,0))))&gt;=$B278)*(DATE(YEAR($B278),MONTH($B278),MIN(AJ$6,DAY(EOMONTH($B278,0))))&lt;$C278)+(DATE(YEAR($B278),MONTH($B278)+1,MIN(AJ$6,DAY(EOMONTH($B278,1))))&gt;=$B278)*(DATE(YEAR($B278),MONTH($B278)+1,MIN(AJ$6,DAY(EOMONTH($B278,1))))&lt;$C278)))</f>
        <v>0</v>
      </c>
      <c r="AK278" s="48" t="n">
        <f aca="false">IF(OR(N(AK$5)=0,AK$6=""),0,AK$5*((DATE(YEAR($B278),MONTH($B278),MIN(AK$6,DAY(EOMONTH($B278,0))))&gt;=$B278)*(DATE(YEAR($B278),MONTH($B278),MIN(AK$6,DAY(EOMONTH($B278,0))))&lt;$C278)+(DATE(YEAR($B278),MONTH($B278)+1,MIN(AK$6,DAY(EOMONTH($B278,1))))&gt;=$B278)*(DATE(YEAR($B278),MONTH($B278)+1,MIN(AK$6,DAY(EOMONTH($B278,1))))&lt;$C278)))</f>
        <v>0</v>
      </c>
      <c r="AL278" s="48" t="n">
        <f aca="false">IF(OR(N(AL$5)=0,AL$6=""),0,AL$5*((DATE(YEAR($B278),MONTH($B278),MIN(AL$6,DAY(EOMONTH($B278,0))))&gt;=$B278)*(DATE(YEAR($B278),MONTH($B278),MIN(AL$6,DAY(EOMONTH($B278,0))))&lt;$C278)+(DATE(YEAR($B278),MONTH($B278)+1,MIN(AL$6,DAY(EOMONTH($B278,1))))&gt;=$B278)*(DATE(YEAR($B278),MONTH($B278)+1,MIN(AL$6,DAY(EOMONTH($B278,1))))&lt;$C278)))</f>
        <v>0</v>
      </c>
      <c r="AM278" s="48" t="n">
        <f aca="false">IF(OR(N(AM$5)=0,AM$6=""),0,AM$5*((DATE(YEAR($B278),MONTH($B278),MIN(AM$6,DAY(EOMONTH($B278,0))))&gt;=$B278)*(DATE(YEAR($B278),MONTH($B278),MIN(AM$6,DAY(EOMONTH($B278,0))))&lt;$C278)+(DATE(YEAR($B278),MONTH($B278)+1,MIN(AM$6,DAY(EOMONTH($B278,1))))&gt;=$B278)*(DATE(YEAR($B278),MONTH($B278)+1,MIN(AM$6,DAY(EOMONTH($B278,1))))&lt;$C278)))</f>
        <v>0</v>
      </c>
      <c r="AN278" s="48" t="n">
        <f aca="false">IF(OR(N(AN$5)=0,AN$6=""),0,AN$5*((DATE(YEAR($B278),MONTH($B278),MIN(AN$6,DAY(EOMONTH($B278,0))))&gt;=$B278)*(DATE(YEAR($B278),MONTH($B278),MIN(AN$6,DAY(EOMONTH($B278,0))))&lt;$C278)+(DATE(YEAR($B278),MONTH($B278)+1,MIN(AN$6,DAY(EOMONTH($B278,1))))&gt;=$B278)*(DATE(YEAR($B278),MONTH($B278)+1,MIN(AN$6,DAY(EOMONTH($B278,1))))&lt;$C278)))</f>
        <v>0</v>
      </c>
      <c r="AO278" s="48" t="n">
        <f aca="false">IF(OR(N(AO$5)=0,AO$6=""),0,AO$5*((DATE(YEAR($B278),MONTH($B278),MIN(AO$6,DAY(EOMONTH($B278,0))))&gt;=$B278)*(DATE(YEAR($B278),MONTH($B278),MIN(AO$6,DAY(EOMONTH($B278,0))))&lt;$C278)+(DATE(YEAR($B278),MONTH($B278)+1,MIN(AO$6,DAY(EOMONTH($B278,1))))&gt;=$B278)*(DATE(YEAR($B278),MONTH($B278)+1,MIN(AO$6,DAY(EOMONTH($B278,1))))&lt;$C278)))</f>
        <v>0</v>
      </c>
      <c r="AP278" s="48" t="n">
        <f aca="false">IF(OR(N(AP$5)=0,AP$6=""),0,AP$5*((DATE(YEAR($B278),MONTH($B278),MIN(AP$6,DAY(EOMONTH($B278,0))))&gt;=$B278)*(DATE(YEAR($B278),MONTH($B278),MIN(AP$6,DAY(EOMONTH($B278,0))))&lt;$C278)+(DATE(YEAR($B278),MONTH($B278)+1,MIN(AP$6,DAY(EOMONTH($B278,1))))&gt;=$B278)*(DATE(YEAR($B278),MONTH($B278)+1,MIN(AP$6,DAY(EOMONTH($B278,1))))&lt;$C278)))</f>
        <v>0</v>
      </c>
      <c r="AQ278" s="48" t="n">
        <f aca="false">IF(OR(N(AQ$5)=0,AQ$6=""),0,AQ$5*((DATE(YEAR($B278),MONTH($B278),MIN(AQ$6,DAY(EOMONTH($B278,0))))&gt;=$B278)*(DATE(YEAR($B278),MONTH($B278),MIN(AQ$6,DAY(EOMONTH($B278,0))))&lt;$C278)+(DATE(YEAR($B278),MONTH($B278)+1,MIN(AQ$6,DAY(EOMONTH($B278,1))))&gt;=$B278)*(DATE(YEAR($B278),MONTH($B278)+1,MIN(AQ$6,DAY(EOMONTH($B278,1))))&lt;$C278)))</f>
        <v>0</v>
      </c>
      <c r="AR278" s="48" t="n">
        <f aca="false">IF(OR(N(AR$5)=0,AR$6=""),0,AR$5*((DATE(YEAR($B278),MONTH($B278),MIN(AR$6,DAY(EOMONTH($B278,0))))&gt;=$B278)*(DATE(YEAR($B278),MONTH($B278),MIN(AR$6,DAY(EOMONTH($B278,0))))&lt;$C278)+(DATE(YEAR($B278),MONTH($B278)+1,MIN(AR$6,DAY(EOMONTH($B278,1))))&gt;=$B278)*(DATE(YEAR($B278),MONTH($B278)+1,MIN(AR$6,DAY(EOMONTH($B278,1))))&lt;$C278)))</f>
        <v>0</v>
      </c>
      <c r="AS278" s="48" t="n">
        <f aca="false">IF(OR(N(AS$5)=0,AS$6=""),0,AS$5*((DATE(YEAR($B278),MONTH($B278),MIN(AS$6,DAY(EOMONTH($B278,0))))&gt;=$B278)*(DATE(YEAR($B278),MONTH($B278),MIN(AS$6,DAY(EOMONTH($B278,0))))&lt;$C278)+(DATE(YEAR($B278),MONTH($B278)+1,MIN(AS$6,DAY(EOMONTH($B278,1))))&gt;=$B278)*(DATE(YEAR($B278),MONTH($B278)+1,MIN(AS$6,DAY(EOMONTH($B278,1))))&lt;$C278)))</f>
        <v>0</v>
      </c>
      <c r="AT278" s="48" t="n">
        <f aca="false">IF(OR(N(AT$5)=0,AT$6=""),0,AT$5*((DATE(YEAR($B278),MONTH($B278),MIN(AT$6,DAY(EOMONTH($B278,0))))&gt;=$B278)*(DATE(YEAR($B278),MONTH($B278),MIN(AT$6,DAY(EOMONTH($B278,0))))&lt;$C278)+(DATE(YEAR($B278),MONTH($B278)+1,MIN(AT$6,DAY(EOMONTH($B278,1))))&gt;=$B278)*(DATE(YEAR($B278),MONTH($B278)+1,MIN(AT$6,DAY(EOMONTH($B278,1))))&lt;$C278)))</f>
        <v>0</v>
      </c>
      <c r="AU278" s="48" t="n">
        <f aca="false">IF(OR(N(AU$5)=0,AU$6=""),0,AU$5*((DATE(YEAR($B278),MONTH($B278),MIN(AU$6,DAY(EOMONTH($B278,0))))&gt;=$B278)*(DATE(YEAR($B278),MONTH($B278),MIN(AU$6,DAY(EOMONTH($B278,0))))&lt;$C278)+(DATE(YEAR($B278),MONTH($B278)+1,MIN(AU$6,DAY(EOMONTH($B278,1))))&gt;=$B278)*(DATE(YEAR($B278),MONTH($B278)+1,MIN(AU$6,DAY(EOMONTH($B278,1))))&lt;$C278)))</f>
        <v>0</v>
      </c>
      <c r="AV278" s="48" t="n">
        <f aca="false">IF(OR(N(AV$5)=0,AV$6=""),0,AV$5*((DATE(YEAR($B278),MONTH($B278),MIN(AV$6,DAY(EOMONTH($B278,0))))&gt;=$B278)*(DATE(YEAR($B278),MONTH($B278),MIN(AV$6,DAY(EOMONTH($B278,0))))&lt;$C278)+(DATE(YEAR($B278),MONTH($B278)+1,MIN(AV$6,DAY(EOMONTH($B278,1))))&gt;=$B278)*(DATE(YEAR($B278),MONTH($B278)+1,MIN(AV$6,DAY(EOMONTH($B278,1))))&lt;$C278)))</f>
        <v>0</v>
      </c>
      <c r="AW278" s="48" t="n">
        <f aca="false">IF(OR(N(AW$5)=0,AW$6=""),0,AW$5*((DATE(YEAR($B278),MONTH($B278),MIN(AW$6,DAY(EOMONTH($B278,0))))&gt;=$B278)*(DATE(YEAR($B278),MONTH($B278),MIN(AW$6,DAY(EOMONTH($B278,0))))&lt;$C278)+(DATE(YEAR($B278),MONTH($B278)+1,MIN(AW$6,DAY(EOMONTH($B278,1))))&gt;=$B278)*(DATE(YEAR($B278),MONTH($B278)+1,MIN(AW$6,DAY(EOMONTH($B278,1))))&lt;$C278)))</f>
        <v>0</v>
      </c>
      <c r="AX278" s="48" t="n">
        <f aca="false">IF(OR(N(AX$5)=0,AX$6=""),0,AX$5*((DATE(YEAR($B278),MONTH($B278),MIN(AX$6,DAY(EOMONTH($B278,0))))&gt;=$B278)*(DATE(YEAR($B278),MONTH($B278),MIN(AX$6,DAY(EOMONTH($B278,0))))&lt;$C278)+(DATE(YEAR($B278),MONTH($B278)+1,MIN(AX$6,DAY(EOMONTH($B278,1))))&gt;=$B278)*(DATE(YEAR($B278),MONTH($B278)+1,MIN(AX$6,DAY(EOMONTH($B278,1))))&lt;$C278)))</f>
        <v>0</v>
      </c>
      <c r="AY278" s="48" t="n">
        <f aca="false">IF(OR(N(AY$5)=0,AY$6=""),0,AY$5*((DATE(YEAR($B278),MONTH($B278),MIN(AY$6,DAY(EOMONTH($B278,0))))&gt;=$B278)*(DATE(YEAR($B278),MONTH($B278),MIN(AY$6,DAY(EOMONTH($B278,0))))&lt;$C278)+(DATE(YEAR($B278),MONTH($B278)+1,MIN(AY$6,DAY(EOMONTH($B278,1))))&gt;=$B278)*(DATE(YEAR($B278),MONTH($B278)+1,MIN(AY$6,DAY(EOMONTH($B278,1))))&lt;$C278)))</f>
        <v>0</v>
      </c>
      <c r="AZ278" s="48" t="n">
        <f aca="false">IF(OR(N(AZ$5)=0,AZ$6=""),0,AZ$5*((DATE(YEAR($B278),MONTH($B278),MIN(AZ$6,DAY(EOMONTH($B278,0))))&gt;=$B278)*(DATE(YEAR($B278),MONTH($B278),MIN(AZ$6,DAY(EOMONTH($B278,0))))&lt;$C278)+(DATE(YEAR($B278),MONTH($B278)+1,MIN(AZ$6,DAY(EOMONTH($B278,1))))&gt;=$B278)*(DATE(YEAR($B278),MONTH($B278)+1,MIN(AZ$6,DAY(EOMONTH($B278,1))))&lt;$C278)))</f>
        <v>0</v>
      </c>
      <c r="BA278" s="48" t="n">
        <f aca="false">IF(OR(N(BA$5)=0,BA$6=""),0,BA$5*((DATE(YEAR($B278),MONTH($B278),MIN(BA$6,DAY(EOMONTH($B278,0))))&gt;=$B278)*(DATE(YEAR($B278),MONTH($B278),MIN(BA$6,DAY(EOMONTH($B278,0))))&lt;$C278)+(DATE(YEAR($B278),MONTH($B278)+1,MIN(BA$6,DAY(EOMONTH($B278,1))))&gt;=$B278)*(DATE(YEAR($B278),MONTH($B278)+1,MIN(BA$6,DAY(EOMONTH($B278,1))))&lt;$C278)))</f>
        <v>0</v>
      </c>
      <c r="BB278" s="48" t="n">
        <f aca="false">IF(OR(N(BB$5)=0,BB$6=""),0,BB$5*((DATE(YEAR($B278),MONTH($B278),MIN(BB$6,DAY(EOMONTH($B278,0))))&gt;=$B278)*(DATE(YEAR($B278),MONTH($B278),MIN(BB$6,DAY(EOMONTH($B278,0))))&lt;$C278)+(DATE(YEAR($B278),MONTH($B278)+1,MIN(BB$6,DAY(EOMONTH($B278,1))))&gt;=$B278)*(DATE(YEAR($B278),MONTH($B278)+1,MIN(BB$6,DAY(EOMONTH($B278,1))))&lt;$C278)))</f>
        <v>0</v>
      </c>
      <c r="BC278" s="48" t="n">
        <f aca="false">IF(OR(N(BC$5)=0,BC$6=""),0,BC$5*((DATE(YEAR($B278),MONTH($B278),MIN(BC$6,DAY(EOMONTH($B278,0))))&gt;=$B278)*(DATE(YEAR($B278),MONTH($B278),MIN(BC$6,DAY(EOMONTH($B278,0))))&lt;$C278)+(DATE(YEAR($B278),MONTH($B278)+1,MIN(BC$6,DAY(EOMONTH($B278,1))))&gt;=$B278)*(DATE(YEAR($B278),MONTH($B278)+1,MIN(BC$6,DAY(EOMONTH($B278,1))))&lt;$C278)))</f>
        <v>0</v>
      </c>
      <c r="BD278" s="48" t="n">
        <f aca="false">IF(OR(N(BD$5)=0,BD$6=""),0,BD$5*((DATE(YEAR($B278),MONTH($B278),MIN(BD$6,DAY(EOMONTH($B278,0))))&gt;=$B278)*(DATE(YEAR($B278),MONTH($B278),MIN(BD$6,DAY(EOMONTH($B278,0))))&lt;$C278)+(DATE(YEAR($B278),MONTH($B278)+1,MIN(BD$6,DAY(EOMONTH($B278,1))))&gt;=$B278)*(DATE(YEAR($B278),MONTH($B278)+1,MIN(BD$6,DAY(EOMONTH($B278,1))))&lt;$C278)))</f>
        <v>0</v>
      </c>
      <c r="BE278" s="48" t="n">
        <f aca="false">IF(OR(N(BE$5)=0,BE$6=""),0,BE$5*((DATE(YEAR($B278),MONTH($B278),MIN(BE$6,DAY(EOMONTH($B278,0))))&gt;=$B278)*(DATE(YEAR($B278),MONTH($B278),MIN(BE$6,DAY(EOMONTH($B278,0))))&lt;$C278)+(DATE(YEAR($B278),MONTH($B278)+1,MIN(BE$6,DAY(EOMONTH($B278,1))))&gt;=$B278)*(DATE(YEAR($B278),MONTH($B278)+1,MIN(BE$6,DAY(EOMONTH($B278,1))))&lt;$C278)))</f>
        <v>0</v>
      </c>
      <c r="BF278" s="48" t="n">
        <f aca="false">IF(OR(N(BF$5)=0,BF$6=""),0,BF$5*((DATE(YEAR($B278),MONTH($B278),MIN(BF$6,DAY(EOMONTH($B278,0))))&gt;=$B278)*(DATE(YEAR($B278),MONTH($B278),MIN(BF$6,DAY(EOMONTH($B278,0))))&lt;$C278)+(DATE(YEAR($B278),MONTH($B278)+1,MIN(BF$6,DAY(EOMONTH($B278,1))))&gt;=$B278)*(DATE(YEAR($B278),MONTH($B278)+1,MIN(BF$6,DAY(EOMONTH($B278,1))))&lt;$C278)))</f>
        <v>0</v>
      </c>
      <c r="BG278" s="48" t="n">
        <f aca="false">IF(OR(N(BG$5)=0,BG$6=""),0,BG$5*((DATE(YEAR($B278),MONTH($B278),MIN(BG$6,DAY(EOMONTH($B278,0))))&gt;=$B278)*(DATE(YEAR($B278),MONTH($B278),MIN(BG$6,DAY(EOMONTH($B278,0))))&lt;$C278)+(DATE(YEAR($B278),MONTH($B278)+1,MIN(BG$6,DAY(EOMONTH($B278,1))))&gt;=$B278)*(DATE(YEAR($B278),MONTH($B278)+1,MIN(BG$6,DAY(EOMONTH($B278,1))))&lt;$C278)))</f>
        <v>0</v>
      </c>
      <c r="BH278" s="48" t="n">
        <f aca="false">IF(OR(N(BH$5)=0,BH$6=""),0,BH$5*((DATE(YEAR($B278),MONTH($B278),MIN(BH$6,DAY(EOMONTH($B278,0))))&gt;=$B278)*(DATE(YEAR($B278),MONTH($B278),MIN(BH$6,DAY(EOMONTH($B278,0))))&lt;$C278)+(DATE(YEAR($B278),MONTH($B278)+1,MIN(BH$6,DAY(EOMONTH($B278,1))))&gt;=$B278)*(DATE(YEAR($B278),MONTH($B278)+1,MIN(BH$6,DAY(EOMONTH($B278,1))))&lt;$C278)))</f>
        <v>0</v>
      </c>
      <c r="BI278" s="48" t="n">
        <f aca="false">IF(OR(N(BI$5)=0,BI$6=""),0,BI$5*((DATE(YEAR($B278),MONTH($B278),MIN(BI$6,DAY(EOMONTH($B278,0))))&gt;=$B278)*(DATE(YEAR($B278),MONTH($B278),MIN(BI$6,DAY(EOMONTH($B278,0))))&lt;$C278)+(DATE(YEAR($B278),MONTH($B278)+1,MIN(BI$6,DAY(EOMONTH($B278,1))))&gt;=$B278)*(DATE(YEAR($B278),MONTH($B278)+1,MIN(BI$6,DAY(EOMONTH($B278,1))))&lt;$C278)))</f>
        <v>0</v>
      </c>
      <c r="BJ278" s="48" t="n">
        <f aca="false">IF(OR(N(BJ$5)=0,BJ$6=""),0,BJ$5*((DATE(YEAR($B278),MONTH($B278),MIN(BJ$6,DAY(EOMONTH($B278,0))))&gt;=$B278)*(DATE(YEAR($B278),MONTH($B278),MIN(BJ$6,DAY(EOMONTH($B278,0))))&lt;$C278)+(DATE(YEAR($B278),MONTH($B278)+1,MIN(BJ$6,DAY(EOMONTH($B278,1))))&gt;=$B278)*(DATE(YEAR($B278),MONTH($B278)+1,MIN(BJ$6,DAY(EOMONTH($B278,1))))&lt;$C278)))</f>
        <v>0</v>
      </c>
      <c r="BK278" s="48" t="n">
        <f aca="false">IF(OR(N(BK$5)=0,BK$6=""),0,BK$5*((DATE(YEAR($B278),MONTH($B278),MIN(BK$6,DAY(EOMONTH($B278,0))))&gt;=$B278)*(DATE(YEAR($B278),MONTH($B278),MIN(BK$6,DAY(EOMONTH($B278,0))))&lt;$C278)+(DATE(YEAR($B278),MONTH($B278)+1,MIN(BK$6,DAY(EOMONTH($B278,1))))&gt;=$B278)*(DATE(YEAR($B278),MONTH($B278)+1,MIN(BK$6,DAY(EOMONTH($B278,1))))&lt;$C278)))</f>
        <v>0</v>
      </c>
      <c r="BL278" s="48" t="n">
        <f aca="false">IF(OR(N(BL$5)=0,BL$6=""),0,BL$5*((DATE(YEAR($B278),MONTH($B278),MIN(BL$6,DAY(EOMONTH($B278,0))))&gt;=$B278)*(DATE(YEAR($B278),MONTH($B278),MIN(BL$6,DAY(EOMONTH($B278,0))))&lt;$C278)+(DATE(YEAR($B278),MONTH($B278)+1,MIN(BL$6,DAY(EOMONTH($B278,1))))&gt;=$B278)*(DATE(YEAR($B278),MONTH($B278)+1,MIN(BL$6,DAY(EOMONTH($B278,1))))&lt;$C278)))</f>
        <v>0</v>
      </c>
      <c r="BM278" s="48" t="n">
        <f aca="false">IF(OR(N(BM$5)=0,BM$6=""),0,BM$5*((DATE(YEAR($B278),MONTH($B278),MIN(BM$6,DAY(EOMONTH($B278,0))))&gt;=$B278)*(DATE(YEAR($B278),MONTH($B278),MIN(BM$6,DAY(EOMONTH($B278,0))))&lt;$C278)+(DATE(YEAR($B278),MONTH($B278)+1,MIN(BM$6,DAY(EOMONTH($B278,1))))&gt;=$B278)*(DATE(YEAR($B278),MONTH($B278)+1,MIN(BM$6,DAY(EOMONTH($B278,1))))&lt;$C278)))</f>
        <v>0</v>
      </c>
      <c r="BN278" s="48" t="n">
        <f aca="false">IF(OR(N(BN$5)=0,BN$6=""),0,BN$5*((DATE(YEAR($B278),MONTH($B278),MIN(BN$6,DAY(EOMONTH($B278,0))))&gt;=$B278)*(DATE(YEAR($B278),MONTH($B278),MIN(BN$6,DAY(EOMONTH($B278,0))))&lt;$C278)+(DATE(YEAR($B278),MONTH($B278)+1,MIN(BN$6,DAY(EOMONTH($B278,1))))&gt;=$B278)*(DATE(YEAR($B278),MONTH($B278)+1,MIN(BN$6,DAY(EOMONTH($B278,1))))&lt;$C278)))</f>
        <v>0</v>
      </c>
      <c r="BO278" s="48" t="n">
        <f aca="false">IF(OR(N(BO$5)=0,BO$6=""),0,BO$5*((DATE(YEAR($B278),MONTH($B278),MIN(BO$6,DAY(EOMONTH($B278,0))))&gt;=$B278)*(DATE(YEAR($B278),MONTH($B278),MIN(BO$6,DAY(EOMONTH($B278,0))))&lt;$C278)+(DATE(YEAR($B278),MONTH($B278)+1,MIN(BO$6,DAY(EOMONTH($B278,1))))&gt;=$B278)*(DATE(YEAR($B278),MONTH($B278)+1,MIN(BO$6,DAY(EOMONTH($B278,1))))&lt;$C278)))</f>
        <v>0</v>
      </c>
      <c r="BP278" s="48" t="n">
        <f aca="false">IF(OR(N(BP$5)=0,BP$6=""),0,BP$5*((DATE(YEAR($B278),MONTH($B278),MIN(BP$6,DAY(EOMONTH($B278,0))))&gt;=$B278)*(DATE(YEAR($B278),MONTH($B278),MIN(BP$6,DAY(EOMONTH($B278,0))))&lt;$C278)+(DATE(YEAR($B278),MONTH($B278)+1,MIN(BP$6,DAY(EOMONTH($B278,1))))&gt;=$B278)*(DATE(YEAR($B278),MONTH($B278)+1,MIN(BP$6,DAY(EOMONTH($B278,1))))&lt;$C278)))</f>
        <v>0</v>
      </c>
      <c r="BQ278" s="48" t="n">
        <f aca="false">IF(OR(N(BQ$5)=0,BQ$6=""),0,BQ$5*((DATE(YEAR($B278),MONTH($B278),MIN(BQ$6,DAY(EOMONTH($B278,0))))&gt;=$B278)*(DATE(YEAR($B278),MONTH($B278),MIN(BQ$6,DAY(EOMONTH($B278,0))))&lt;$C278)+(DATE(YEAR($B278),MONTH($B278)+1,MIN(BQ$6,DAY(EOMONTH($B278,1))))&gt;=$B278)*(DATE(YEAR($B278),MONTH($B278)+1,MIN(BQ$6,DAY(EOMONTH($B278,1))))&lt;$C278)))</f>
        <v>0</v>
      </c>
      <c r="BR278" s="48" t="n">
        <f aca="false">IF(OR(N(BR$5)=0,BR$6=""),0,BR$5*((DATE(YEAR($B278),MONTH($B278),MIN(BR$6,DAY(EOMONTH($B278,0))))&gt;=$B278)*(DATE(YEAR($B278),MONTH($B278),MIN(BR$6,DAY(EOMONTH($B278,0))))&lt;$C278)+(DATE(YEAR($B278),MONTH($B278)+1,MIN(BR$6,DAY(EOMONTH($B278,1))))&gt;=$B278)*(DATE(YEAR($B278),MONTH($B278)+1,MIN(BR$6,DAY(EOMONTH($B278,1))))&lt;$C278)))</f>
        <v>0</v>
      </c>
      <c r="BS278" s="48" t="n">
        <f aca="false">IF(OR(N(BS$5)=0,BS$6=""),0,BS$5*((DATE(YEAR($B278),MONTH($B278),MIN(BS$6,DAY(EOMONTH($B278,0))))&gt;=$B278)*(DATE(YEAR($B278),MONTH($B278),MIN(BS$6,DAY(EOMONTH($B278,0))))&lt;$C278)+(DATE(YEAR($B278),MONTH($B278)+1,MIN(BS$6,DAY(EOMONTH($B278,1))))&gt;=$B278)*(DATE(YEAR($B278),MONTH($B278)+1,MIN(BS$6,DAY(EOMONTH($B278,1))))&lt;$C278)))</f>
        <v>0</v>
      </c>
      <c r="BT278" s="48" t="n">
        <f aca="false">IF(OR(N(BT$5)=0,BT$6=""),0,BT$5*((DATE(YEAR($B278),MONTH($B278),MIN(BT$6,DAY(EOMONTH($B278,0))))&gt;=$B278)*(DATE(YEAR($B278),MONTH($B278),MIN(BT$6,DAY(EOMONTH($B278,0))))&lt;$C278)+(DATE(YEAR($B278),MONTH($B278)+1,MIN(BT$6,DAY(EOMONTH($B278,1))))&gt;=$B278)*(DATE(YEAR($B278),MONTH($B278)+1,MIN(BT$6,DAY(EOMONTH($B278,1))))&lt;$C278)))</f>
        <v>0</v>
      </c>
      <c r="BU278" s="48" t="n">
        <f aca="false">IF(OR(N(BU$5)=0,BU$6=""),0,BU$5*((DATE(YEAR($B278),MONTH($B278),MIN(BU$6,DAY(EOMONTH($B278,0))))&gt;=$B278)*(DATE(YEAR($B278),MONTH($B278),MIN(BU$6,DAY(EOMONTH($B278,0))))&lt;$C278)+(DATE(YEAR($B278),MONTH($B278)+1,MIN(BU$6,DAY(EOMONTH($B278,1))))&gt;=$B278)*(DATE(YEAR($B278),MONTH($B278)+1,MIN(BU$6,DAY(EOMONTH($B278,1))))&lt;$C278)))</f>
        <v>0</v>
      </c>
      <c r="BV278" s="48" t="n">
        <f aca="false">IF(OR(N(BV$5)=0,BV$6=""),0,BV$5*((DATE(YEAR($B278),MONTH($B278),MIN(BV$6,DAY(EOMONTH($B278,0))))&gt;=$B278)*(DATE(YEAR($B278),MONTH($B278),MIN(BV$6,DAY(EOMONTH($B278,0))))&lt;$C278)+(DATE(YEAR($B278),MONTH($B278)+1,MIN(BV$6,DAY(EOMONTH($B278,1))))&gt;=$B278)*(DATE(YEAR($B278),MONTH($B278)+1,MIN(BV$6,DAY(EOMONTH($B278,1))))&lt;$C278)))</f>
        <v>0</v>
      </c>
      <c r="BW278" s="48" t="n">
        <f aca="false">IF(OR(N(BW$5)=0,BW$6=""),0,BW$5*((DATE(YEAR($B278),MONTH($B278),MIN(BW$6,DAY(EOMONTH($B278,0))))&gt;=$B278)*(DATE(YEAR($B278),MONTH($B278),MIN(BW$6,DAY(EOMONTH($B278,0))))&lt;$C278)+(DATE(YEAR($B278),MONTH($B278)+1,MIN(BW$6,DAY(EOMONTH($B278,1))))&gt;=$B278)*(DATE(YEAR($B278),MONTH($B278)+1,MIN(BW$6,DAY(EOMONTH($B278,1))))&lt;$C278)))</f>
        <v>0</v>
      </c>
      <c r="BX278" s="48" t="n">
        <f aca="false">MIN(Z278,(FT277*(1+FT$5/Setup!$C$36)+IF($V278=1,N($F278),0)))</f>
        <v>0</v>
      </c>
      <c r="BY278" s="48" t="n">
        <f aca="false">MIN(AA278,(FU277*(1+FU$5/Setup!$C$36)+IF($V278=2,N($F278),0)))</f>
        <v>0</v>
      </c>
      <c r="BZ278" s="48" t="n">
        <f aca="false">MIN(AB278,(FV277*(1+FV$5/Setup!$C$36)+IF($V278=3,N($F278),0)))</f>
        <v>0</v>
      </c>
      <c r="CA278" s="48" t="n">
        <f aca="false">MIN(AC278,(FW277*(1+FW$5/Setup!$C$36)+IF($V278=4,N($F278),0)))</f>
        <v>0</v>
      </c>
      <c r="CB278" s="48" t="n">
        <f aca="false">MIN(AD278,(FX277*(1+FX$5/Setup!$C$36)+IF($V278=5,N($F278),0)))</f>
        <v>0</v>
      </c>
      <c r="CC278" s="48" t="n">
        <f aca="false">MIN(AE278,(FY277*(1+FY$5/Setup!$C$36)+IF($V278=6,N($F278),0)))</f>
        <v>0</v>
      </c>
      <c r="CD278" s="48" t="n">
        <f aca="false">MIN(AF278,(FZ277*(1+FZ$5/Setup!$C$36)+IF($V278=7,N($F278),0)))</f>
        <v>0</v>
      </c>
      <c r="CE278" s="48" t="n">
        <f aca="false">MIN(AG278,(GA277*(1+GA$5/Setup!$C$36)+IF($V278=8,N($F278),0)))</f>
        <v>0</v>
      </c>
      <c r="CF278" s="48" t="n">
        <f aca="false">MIN(AH278,(GB277*(1+GB$5/Setup!$C$36)+IF($V278=9,N($F278),0)))</f>
        <v>0</v>
      </c>
      <c r="CG278" s="48" t="n">
        <f aca="false">MIN(AI278,(GC277*(1+GC$5/Setup!$C$36)+IF($V278=10,N($F278),0)))</f>
        <v>0</v>
      </c>
      <c r="CH278" s="48" t="n">
        <f aca="false">MIN(AJ278,(GD277*(1+GD$5/Setup!$C$36)+IF($V278=11,N($F278),0)))</f>
        <v>0</v>
      </c>
      <c r="CI278" s="48" t="n">
        <f aca="false">MIN(AK278,(GE277*(1+GE$5/Setup!$C$36)+IF($V278=12,N($F278),0)))</f>
        <v>0</v>
      </c>
      <c r="CJ278" s="48" t="n">
        <f aca="false">MIN(AL278,(GF277*(1+GF$5/Setup!$C$36)+IF($V278=13,N($F278),0)))</f>
        <v>0</v>
      </c>
      <c r="CK278" s="48" t="n">
        <f aca="false">MIN(AM278,(GG277*(1+GG$5/Setup!$C$36)+IF($V278=14,N($F278),0)))</f>
        <v>0</v>
      </c>
      <c r="CL278" s="48" t="n">
        <f aca="false">MIN(AN278,(GH277*(1+GH$5/Setup!$C$36)+IF($V278=15,N($F278),0)))</f>
        <v>0</v>
      </c>
      <c r="CM278" s="48" t="n">
        <f aca="false">MIN(AO278,(GI277*(1+GI$5/Setup!$C$36)+IF($V278=16,N($F278),0)))</f>
        <v>0</v>
      </c>
      <c r="CN278" s="48" t="n">
        <f aca="false">MIN(AP278,(GJ277*(1+GJ$5/Setup!$C$36)+IF($V278=17,N($F278),0)))</f>
        <v>0</v>
      </c>
      <c r="CO278" s="48" t="n">
        <f aca="false">MIN(AQ278,(GK277*(1+GK$5/Setup!$C$36)+IF($V278=18,N($F278),0)))</f>
        <v>0</v>
      </c>
      <c r="CP278" s="48" t="n">
        <f aca="false">MIN(AR278,(GL277*(1+GL$5/Setup!$C$36)+IF($V278=19,N($F278),0)))</f>
        <v>0</v>
      </c>
      <c r="CQ278" s="48" t="n">
        <f aca="false">MIN(AS278,(GM277*(1+GM$5/Setup!$C$36)+IF($V278=20,N($F278),0)))</f>
        <v>0</v>
      </c>
      <c r="CR278" s="48" t="n">
        <f aca="false">MIN(AT278,(GN277*(1+GN$5/Setup!$C$36)+IF($V278=21,N($F278),0)))</f>
        <v>0</v>
      </c>
      <c r="CS278" s="48" t="n">
        <f aca="false">MIN(AU278,(GO277*(1+GO$5/Setup!$C$36)+IF($V278=22,N($F278),0)))</f>
        <v>0</v>
      </c>
      <c r="CT278" s="48" t="n">
        <f aca="false">MIN(AV278,(GP277*(1+GP$5/Setup!$C$36)+IF($V278=23,N($F278),0)))</f>
        <v>0</v>
      </c>
      <c r="CU278" s="48" t="n">
        <f aca="false">MIN(AW278,(GQ277*(1+GQ$5/Setup!$C$36)+IF($V278=24,N($F278),0)))</f>
        <v>0</v>
      </c>
      <c r="CV278" s="48" t="n">
        <f aca="false">MIN(AX278,(GR277*(1+GR$5/Setup!$C$36)+IF($V278=25,N($F278),0)))</f>
        <v>0</v>
      </c>
      <c r="CW278" s="48" t="n">
        <f aca="false">MIN(AY278,(GS277*(1+GS$5/Setup!$C$36)+IF($V278=26,N($F278),0)))</f>
        <v>0</v>
      </c>
      <c r="CX278" s="48" t="n">
        <f aca="false">MIN(AZ278,(GT277*(1+GT$5/Setup!$C$36)+IF($V278=27,N($F278),0)))</f>
        <v>0</v>
      </c>
      <c r="CY278" s="48" t="n">
        <f aca="false">MIN(BA278,(GU277*(1+GU$5/Setup!$C$36)+IF($V278=28,N($F278),0)))</f>
        <v>0</v>
      </c>
      <c r="CZ278" s="48" t="n">
        <f aca="false">MIN(BB278,(GV277*(1+GV$5/Setup!$C$36)+IF($V278=29,N($F278),0)))</f>
        <v>0</v>
      </c>
      <c r="DA278" s="48" t="n">
        <f aca="false">MIN(BC278,(GW277*(1+GW$5/Setup!$C$36)+IF($V278=30,N($F278),0)))</f>
        <v>0</v>
      </c>
      <c r="DB278" s="48" t="n">
        <f aca="false">MIN(BD278,(GX277*(1+GX$5/Setup!$C$36)+IF($V278=31,N($F278),0)))</f>
        <v>0</v>
      </c>
      <c r="DC278" s="48" t="n">
        <f aca="false">MIN(BE278,(GY277*(1+GY$5/Setup!$C$36)+IF($V278=32,N($F278),0)))</f>
        <v>0</v>
      </c>
      <c r="DD278" s="48" t="n">
        <f aca="false">MIN(BF278,(GZ277*(1+GZ$5/Setup!$C$36)+IF($V278=33,N($F278),0)))</f>
        <v>0</v>
      </c>
      <c r="DE278" s="48" t="n">
        <f aca="false">MIN(BG278,(HA277*(1+HA$5/Setup!$C$36)+IF($V278=34,N($F278),0)))</f>
        <v>0</v>
      </c>
      <c r="DF278" s="48" t="n">
        <f aca="false">MIN(BH278,(HB277*(1+HB$5/Setup!$C$36)+IF($V278=35,N($F278),0)))</f>
        <v>0</v>
      </c>
      <c r="DG278" s="48" t="n">
        <f aca="false">MIN(BI278,(HC277*(1+HC$5/Setup!$C$36)+IF($V278=36,N($F278),0)))</f>
        <v>0</v>
      </c>
      <c r="DH278" s="48" t="n">
        <f aca="false">MIN(BJ278,(HD277*(1+HD$5/Setup!$C$36)+IF($V278=37,N($F278),0)))</f>
        <v>0</v>
      </c>
      <c r="DI278" s="48" t="n">
        <f aca="false">MIN(BK278,(HE277*(1+HE$5/Setup!$C$36)+IF($V278=38,N($F278),0)))</f>
        <v>0</v>
      </c>
      <c r="DJ278" s="48" t="n">
        <f aca="false">MIN(BL278,(HF277*(1+HF$5/Setup!$C$36)+IF($V278=39,N($F278),0)))</f>
        <v>0</v>
      </c>
      <c r="DK278" s="48" t="n">
        <f aca="false">MIN(BM278,(HG277*(1+HG$5/Setup!$C$36)+IF($V278=40,N($F278),0)))</f>
        <v>0</v>
      </c>
      <c r="DL278" s="48" t="n">
        <f aca="false">MIN(BN278,(HH277*(1+HH$5/Setup!$C$36)+IF($V278=41,N($F278),0)))</f>
        <v>0</v>
      </c>
      <c r="DM278" s="48" t="n">
        <f aca="false">MIN(BO278,(HI277*(1+HI$5/Setup!$C$36)+IF($V278=42,N($F278),0)))</f>
        <v>0</v>
      </c>
      <c r="DN278" s="48" t="n">
        <f aca="false">MIN(BP278,(HJ277*(1+HJ$5/Setup!$C$36)+IF($V278=43,N($F278),0)))</f>
        <v>0</v>
      </c>
      <c r="DO278" s="48" t="n">
        <f aca="false">MIN(BQ278,(HK277*(1+HK$5/Setup!$C$36)+IF($V278=44,N($F278),0)))</f>
        <v>0</v>
      </c>
      <c r="DP278" s="48" t="n">
        <f aca="false">MIN(BR278,(HL277*(1+HL$5/Setup!$C$36)+IF($V278=45,N($F278),0)))</f>
        <v>0</v>
      </c>
      <c r="DQ278" s="48" t="n">
        <f aca="false">MIN(BS278,(HM277*(1+HM$5/Setup!$C$36)+IF($V278=46,N($F278),0)))</f>
        <v>0</v>
      </c>
      <c r="DR278" s="48" t="n">
        <f aca="false">MIN(BT278,(HN277*(1+HN$5/Setup!$C$36)+IF($V278=47,N($F278),0)))</f>
        <v>0</v>
      </c>
      <c r="DS278" s="48" t="n">
        <f aca="false">MIN(BU278,(HO277*(1+HO$5/Setup!$C$36)+IF($V278=48,N($F278),0)))</f>
        <v>0</v>
      </c>
      <c r="DT278" s="48" t="n">
        <f aca="false">MIN(BV278,(HP277*(1+HP$5/Setup!$C$36)+IF($V278=49,N($F278),0)))</f>
        <v>0</v>
      </c>
      <c r="DU278" s="48" t="n">
        <f aca="false">MIN(BW278,(HQ277*(1+HQ$5/Setup!$C$36)+IF($V278=50,N($F278),0)))</f>
        <v>0</v>
      </c>
      <c r="DV278" s="48" t="n">
        <f aca="false">MIN(MAX((FT277*(1+FT$5/Setup!$C$36)+IF($V278=1,N($F278),0))-BX278,0),MAX($P278-0,0))</f>
        <v>0</v>
      </c>
      <c r="DW278" s="48" t="n">
        <f aca="false">MIN(MAX((FU277*(1+FU$5/Setup!$C$36)+IF($V278=2,N($F278),0))-BY278,0),MAX($P278-SUM(DV278:DV278),0))</f>
        <v>0</v>
      </c>
      <c r="DX278" s="48" t="n">
        <f aca="false">MIN(MAX((FV277*(1+FV$5/Setup!$C$36)+IF($V278=3,N($F278),0))-BZ278,0),MAX($P278-SUM(DV278:DW278),0))</f>
        <v>0</v>
      </c>
      <c r="DY278" s="48" t="n">
        <f aca="false">MIN(MAX((FW277*(1+FW$5/Setup!$C$36)+IF($V278=4,N($F278),0))-CA278,0),MAX($P278-SUM(DV278:DX278),0))</f>
        <v>0</v>
      </c>
      <c r="DZ278" s="48" t="n">
        <f aca="false">MIN(MAX((FX277*(1+FX$5/Setup!$C$36)+IF($V278=5,N($F278),0))-CB278,0),MAX($P278-SUM(DV278:DY278),0))</f>
        <v>0</v>
      </c>
      <c r="EA278" s="48" t="n">
        <f aca="false">MIN(MAX((FY277*(1+FY$5/Setup!$C$36)+IF($V278=6,N($F278),0))-CC278,0),MAX($P278-SUM(DV278:DZ278),0))</f>
        <v>0</v>
      </c>
      <c r="EB278" s="48" t="n">
        <f aca="false">MIN(MAX((FZ277*(1+FZ$5/Setup!$C$36)+IF($V278=7,N($F278),0))-CD278,0),MAX($P278-SUM(DV278:EA278),0))</f>
        <v>0</v>
      </c>
      <c r="EC278" s="48" t="n">
        <f aca="false">MIN(MAX((GA277*(1+GA$5/Setup!$C$36)+IF($V278=8,N($F278),0))-CE278,0),MAX($P278-SUM(DV278:EB278),0))</f>
        <v>0</v>
      </c>
      <c r="ED278" s="48" t="n">
        <f aca="false">MIN(MAX((GB277*(1+GB$5/Setup!$C$36)+IF($V278=9,N($F278),0))-CF278,0),MAX($P278-SUM(DV278:EC278),0))</f>
        <v>0</v>
      </c>
      <c r="EE278" s="48" t="n">
        <f aca="false">MIN(MAX((GC277*(1+GC$5/Setup!$C$36)+IF($V278=10,N($F278),0))-CG278,0),MAX($P278-SUM(DV278:ED278),0))</f>
        <v>0</v>
      </c>
      <c r="EF278" s="48" t="n">
        <f aca="false">MIN(MAX((GD277*(1+GD$5/Setup!$C$36)+IF($V278=11,N($F278),0))-CH278,0),MAX($P278-SUM(DV278:EE278),0))</f>
        <v>0</v>
      </c>
      <c r="EG278" s="48" t="n">
        <f aca="false">MIN(MAX((GE277*(1+GE$5/Setup!$C$36)+IF($V278=12,N($F278),0))-CI278,0),MAX($P278-SUM(DV278:EF278),0))</f>
        <v>0</v>
      </c>
      <c r="EH278" s="48" t="n">
        <f aca="false">MIN(MAX((GF277*(1+GF$5/Setup!$C$36)+IF($V278=13,N($F278),0))-CJ278,0),MAX($P278-SUM(DV278:EG278),0))</f>
        <v>0</v>
      </c>
      <c r="EI278" s="48" t="n">
        <f aca="false">MIN(MAX((GG277*(1+GG$5/Setup!$C$36)+IF($V278=14,N($F278),0))-CK278,0),MAX($P278-SUM(DV278:EH278),0))</f>
        <v>0</v>
      </c>
      <c r="EJ278" s="48" t="n">
        <f aca="false">MIN(MAX((GH277*(1+GH$5/Setup!$C$36)+IF($V278=15,N($F278),0))-CL278,0),MAX($P278-SUM(DV278:EI278),0))</f>
        <v>0</v>
      </c>
      <c r="EK278" s="48" t="n">
        <f aca="false">MIN(MAX((GI277*(1+GI$5/Setup!$C$36)+IF($V278=16,N($F278),0))-CM278,0),MAX($P278-SUM(DV278:EJ278),0))</f>
        <v>0</v>
      </c>
      <c r="EL278" s="48" t="n">
        <f aca="false">MIN(MAX((GJ277*(1+GJ$5/Setup!$C$36)+IF($V278=17,N($F278),0))-CN278,0),MAX($P278-SUM(DV278:EK278),0))</f>
        <v>0</v>
      </c>
      <c r="EM278" s="48" t="n">
        <f aca="false">MIN(MAX((GK277*(1+GK$5/Setup!$C$36)+IF($V278=18,N($F278),0))-CO278,0),MAX($P278-SUM(DV278:EL278),0))</f>
        <v>0</v>
      </c>
      <c r="EN278" s="48" t="n">
        <f aca="false">MIN(MAX((GL277*(1+GL$5/Setup!$C$36)+IF($V278=19,N($F278),0))-CP278,0),MAX($P278-SUM(DV278:EM278),0))</f>
        <v>0</v>
      </c>
      <c r="EO278" s="48" t="n">
        <f aca="false">MIN(MAX((GM277*(1+GM$5/Setup!$C$36)+IF($V278=20,N($F278),0))-CQ278,0),MAX($P278-SUM(DV278:EN278),0))</f>
        <v>0</v>
      </c>
      <c r="EP278" s="48" t="n">
        <f aca="false">MIN(MAX((GN277*(1+GN$5/Setup!$C$36)+IF($V278=21,N($F278),0))-CR278,0),MAX($P278-SUM(DV278:EO278),0))</f>
        <v>0</v>
      </c>
      <c r="EQ278" s="48" t="n">
        <f aca="false">MIN(MAX((GO277*(1+GO$5/Setup!$C$36)+IF($V278=22,N($F278),0))-CS278,0),MAX($P278-SUM(DV278:EP278),0))</f>
        <v>0</v>
      </c>
      <c r="ER278" s="48" t="n">
        <f aca="false">MIN(MAX((GP277*(1+GP$5/Setup!$C$36)+IF($V278=23,N($F278),0))-CT278,0),MAX($P278-SUM(DV278:EQ278),0))</f>
        <v>0</v>
      </c>
      <c r="ES278" s="48" t="n">
        <f aca="false">MIN(MAX((GQ277*(1+GQ$5/Setup!$C$36)+IF($V278=24,N($F278),0))-CU278,0),MAX($P278-SUM(DV278:ER278),0))</f>
        <v>0</v>
      </c>
      <c r="ET278" s="48" t="n">
        <f aca="false">MIN(MAX((GR277*(1+GR$5/Setup!$C$36)+IF($V278=25,N($F278),0))-CV278,0),MAX($P278-SUM(DV278:ES278),0))</f>
        <v>0</v>
      </c>
      <c r="EU278" s="48" t="n">
        <f aca="false">MIN(MAX((GS277*(1+GS$5/Setup!$C$36)+IF($V278=26,N($F278),0))-CW278,0),MAX($P278-SUM(DV278:ET278),0))</f>
        <v>0</v>
      </c>
      <c r="EV278" s="48" t="n">
        <f aca="false">MIN(MAX((GT277*(1+GT$5/Setup!$C$36)+IF($V278=27,N($F278),0))-CX278,0),MAX($P278-SUM(DV278:EU278),0))</f>
        <v>0</v>
      </c>
      <c r="EW278" s="48" t="n">
        <f aca="false">MIN(MAX((GU277*(1+GU$5/Setup!$C$36)+IF($V278=28,N($F278),0))-CY278,0),MAX($P278-SUM(DV278:EV278),0))</f>
        <v>0</v>
      </c>
      <c r="EX278" s="48" t="n">
        <f aca="false">MIN(MAX((GV277*(1+GV$5/Setup!$C$36)+IF($V278=29,N($F278),0))-CZ278,0),MAX($P278-SUM(DV278:EW278),0))</f>
        <v>0</v>
      </c>
      <c r="EY278" s="48" t="n">
        <f aca="false">MIN(MAX((GW277*(1+GW$5/Setup!$C$36)+IF($V278=30,N($F278),0))-DA278,0),MAX($P278-SUM(DV278:EX278),0))</f>
        <v>0</v>
      </c>
      <c r="EZ278" s="48" t="n">
        <f aca="false">MIN(MAX((GX277*(1+GX$5/Setup!$C$36)+IF($V278=31,N($F278),0))-DB278,0),MAX($P278-SUM(DV278:EY278),0))</f>
        <v>0</v>
      </c>
      <c r="FA278" s="48" t="n">
        <f aca="false">MIN(MAX((GY277*(1+GY$5/Setup!$C$36)+IF($V278=32,N($F278),0))-DC278,0),MAX($P278-SUM(DV278:EZ278),0))</f>
        <v>0</v>
      </c>
      <c r="FB278" s="48" t="n">
        <f aca="false">MIN(MAX((GZ277*(1+GZ$5/Setup!$C$36)+IF($V278=33,N($F278),0))-DD278,0),MAX($P278-SUM(DV278:FA278),0))</f>
        <v>0</v>
      </c>
      <c r="FC278" s="48" t="n">
        <f aca="false">MIN(MAX((HA277*(1+HA$5/Setup!$C$36)+IF($V278=34,N($F278),0))-DE278,0),MAX($P278-SUM(DV278:FB278),0))</f>
        <v>0</v>
      </c>
      <c r="FD278" s="48" t="n">
        <f aca="false">MIN(MAX((HB277*(1+HB$5/Setup!$C$36)+IF($V278=35,N($F278),0))-DF278,0),MAX($P278-SUM(DV278:FC278),0))</f>
        <v>0</v>
      </c>
      <c r="FE278" s="48" t="n">
        <f aca="false">MIN(MAX((HC277*(1+HC$5/Setup!$C$36)+IF($V278=36,N($F278),0))-DG278,0),MAX($P278-SUM(DV278:FD278),0))</f>
        <v>0</v>
      </c>
      <c r="FF278" s="48" t="n">
        <f aca="false">MIN(MAX((HD277*(1+HD$5/Setup!$C$36)+IF($V278=37,N($F278),0))-DH278,0),MAX($P278-SUM(DV278:FE278),0))</f>
        <v>0</v>
      </c>
      <c r="FG278" s="48" t="n">
        <f aca="false">MIN(MAX((HE277*(1+HE$5/Setup!$C$36)+IF($V278=38,N($F278),0))-DI278,0),MAX($P278-SUM(DV278:FF278),0))</f>
        <v>0</v>
      </c>
      <c r="FH278" s="48" t="n">
        <f aca="false">MIN(MAX((HF277*(1+HF$5/Setup!$C$36)+IF($V278=39,N($F278),0))-DJ278,0),MAX($P278-SUM(DV278:FG278),0))</f>
        <v>0</v>
      </c>
      <c r="FI278" s="48" t="n">
        <f aca="false">MIN(MAX((HG277*(1+HG$5/Setup!$C$36)+IF($V278=40,N($F278),0))-DK278,0),MAX($P278-SUM(DV278:FH278),0))</f>
        <v>0</v>
      </c>
      <c r="FJ278" s="48" t="n">
        <f aca="false">MIN(MAX((HH277*(1+HH$5/Setup!$C$36)+IF($V278=41,N($F278),0))-DL278,0),MAX($P278-SUM(DV278:FI278),0))</f>
        <v>0</v>
      </c>
      <c r="FK278" s="48" t="n">
        <f aca="false">MIN(MAX((HI277*(1+HI$5/Setup!$C$36)+IF($V278=42,N($F278),0))-DM278,0),MAX($P278-SUM(DV278:FJ278),0))</f>
        <v>0</v>
      </c>
      <c r="FL278" s="48" t="n">
        <f aca="false">MIN(MAX((HJ277*(1+HJ$5/Setup!$C$36)+IF($V278=43,N($F278),0))-DN278,0),MAX($P278-SUM(DV278:FK278),0))</f>
        <v>0</v>
      </c>
      <c r="FM278" s="48" t="n">
        <f aca="false">MIN(MAX((HK277*(1+HK$5/Setup!$C$36)+IF($V278=44,N($F278),0))-DO278,0),MAX($P278-SUM(DV278:FL278),0))</f>
        <v>0</v>
      </c>
      <c r="FN278" s="48" t="n">
        <f aca="false">MIN(MAX((HL277*(1+HL$5/Setup!$C$36)+IF($V278=45,N($F278),0))-DP278,0),MAX($P278-SUM(DV278:FM278),0))</f>
        <v>0</v>
      </c>
      <c r="FO278" s="48" t="n">
        <f aca="false">MIN(MAX((HM277*(1+HM$5/Setup!$C$36)+IF($V278=46,N($F278),0))-DQ278,0),MAX($P278-SUM(DV278:FN278),0))</f>
        <v>0</v>
      </c>
      <c r="FP278" s="48" t="n">
        <f aca="false">MIN(MAX((HN277*(1+HN$5/Setup!$C$36)+IF($V278=47,N($F278),0))-DR278,0),MAX($P278-SUM(DV278:FO278),0))</f>
        <v>0</v>
      </c>
      <c r="FQ278" s="48" t="n">
        <f aca="false">MIN(MAX((HO277*(1+HO$5/Setup!$C$36)+IF($V278=48,N($F278),0))-DS278,0),MAX($P278-SUM(DV278:FP278),0))</f>
        <v>0</v>
      </c>
      <c r="FR278" s="48" t="n">
        <f aca="false">MIN(MAX((HP277*(1+HP$5/Setup!$C$36)+IF($V278=49,N($F278),0))-DT278,0),MAX($P278-SUM(DV278:FQ278),0))</f>
        <v>0</v>
      </c>
      <c r="FS278" s="48" t="n">
        <f aca="false">MIN(MAX((HQ277*(1+HQ$5/Setup!$C$36)+IF($V278=50,N($F278),0))-DU278,0),MAX($P278-SUM(DV278:FR278),0))</f>
        <v>0</v>
      </c>
      <c r="FT278" s="48" t="n">
        <f aca="false">IF((FT277*(1+FT$5/Setup!$C$36)+IF($V278=1,N($F278),0))-BX278-DV278&lt;0.005,0,(FT277*(1+FT$5/Setup!$C$36)+IF($V278=1,N($F278),0))-BX278-DV278)</f>
        <v>0</v>
      </c>
      <c r="FU278" s="48" t="n">
        <f aca="false">IF((FU277*(1+FU$5/Setup!$C$36)+IF($V278=2,N($F278),0))-BY278-DW278&lt;0.005,0,(FU277*(1+FU$5/Setup!$C$36)+IF($V278=2,N($F278),0))-BY278-DW278)</f>
        <v>0</v>
      </c>
      <c r="FV278" s="48" t="n">
        <f aca="false">IF((FV277*(1+FV$5/Setup!$C$36)+IF($V278=3,N($F278),0))-BZ278-DX278&lt;0.005,0,(FV277*(1+FV$5/Setup!$C$36)+IF($V278=3,N($F278),0))-BZ278-DX278)</f>
        <v>0</v>
      </c>
      <c r="FW278" s="48" t="n">
        <f aca="false">IF((FW277*(1+FW$5/Setup!$C$36)+IF($V278=4,N($F278),0))-CA278-DY278&lt;0.005,0,(FW277*(1+FW$5/Setup!$C$36)+IF($V278=4,N($F278),0))-CA278-DY278)</f>
        <v>0</v>
      </c>
      <c r="FX278" s="48" t="n">
        <f aca="false">IF((FX277*(1+FX$5/Setup!$C$36)+IF($V278=5,N($F278),0))-CB278-DZ278&lt;0.005,0,(FX277*(1+FX$5/Setup!$C$36)+IF($V278=5,N($F278),0))-CB278-DZ278)</f>
        <v>0</v>
      </c>
      <c r="FY278" s="48" t="n">
        <f aca="false">IF((FY277*(1+FY$5/Setup!$C$36)+IF($V278=6,N($F278),0))-CC278-EA278&lt;0.005,0,(FY277*(1+FY$5/Setup!$C$36)+IF($V278=6,N($F278),0))-CC278-EA278)</f>
        <v>0</v>
      </c>
      <c r="FZ278" s="48" t="n">
        <f aca="false">IF((FZ277*(1+FZ$5/Setup!$C$36)+IF($V278=7,N($F278),0))-CD278-EB278&lt;0.005,0,(FZ277*(1+FZ$5/Setup!$C$36)+IF($V278=7,N($F278),0))-CD278-EB278)</f>
        <v>0</v>
      </c>
      <c r="GA278" s="48" t="n">
        <f aca="false">IF((GA277*(1+GA$5/Setup!$C$36)+IF($V278=8,N($F278),0))-CE278-EC278&lt;0.005,0,(GA277*(1+GA$5/Setup!$C$36)+IF($V278=8,N($F278),0))-CE278-EC278)</f>
        <v>0</v>
      </c>
      <c r="GB278" s="48" t="n">
        <f aca="false">IF((GB277*(1+GB$5/Setup!$C$36)+IF($V278=9,N($F278),0))-CF278-ED278&lt;0.005,0,(GB277*(1+GB$5/Setup!$C$36)+IF($V278=9,N($F278),0))-CF278-ED278)</f>
        <v>0</v>
      </c>
      <c r="GC278" s="48" t="n">
        <f aca="false">IF((GC277*(1+GC$5/Setup!$C$36)+IF($V278=10,N($F278),0))-CG278-EE278&lt;0.005,0,(GC277*(1+GC$5/Setup!$C$36)+IF($V278=10,N($F278),0))-CG278-EE278)</f>
        <v>0</v>
      </c>
      <c r="GD278" s="48" t="n">
        <f aca="false">IF((GD277*(1+GD$5/Setup!$C$36)+IF($V278=11,N($F278),0))-CH278-EF278&lt;0.005,0,(GD277*(1+GD$5/Setup!$C$36)+IF($V278=11,N($F278),0))-CH278-EF278)</f>
        <v>0</v>
      </c>
      <c r="GE278" s="48" t="n">
        <f aca="false">IF((GE277*(1+GE$5/Setup!$C$36)+IF($V278=12,N($F278),0))-CI278-EG278&lt;0.005,0,(GE277*(1+GE$5/Setup!$C$36)+IF($V278=12,N($F278),0))-CI278-EG278)</f>
        <v>0</v>
      </c>
      <c r="GF278" s="48" t="n">
        <f aca="false">IF((GF277*(1+GF$5/Setup!$C$36)+IF($V278=13,N($F278),0))-CJ278-EH278&lt;0.005,0,(GF277*(1+GF$5/Setup!$C$36)+IF($V278=13,N($F278),0))-CJ278-EH278)</f>
        <v>0</v>
      </c>
      <c r="GG278" s="48" t="n">
        <f aca="false">IF((GG277*(1+GG$5/Setup!$C$36)+IF($V278=14,N($F278),0))-CK278-EI278&lt;0.005,0,(GG277*(1+GG$5/Setup!$C$36)+IF($V278=14,N($F278),0))-CK278-EI278)</f>
        <v>0</v>
      </c>
      <c r="GH278" s="48" t="n">
        <f aca="false">IF((GH277*(1+GH$5/Setup!$C$36)+IF($V278=15,N($F278),0))-CL278-EJ278&lt;0.005,0,(GH277*(1+GH$5/Setup!$C$36)+IF($V278=15,N($F278),0))-CL278-EJ278)</f>
        <v>0</v>
      </c>
      <c r="GI278" s="48" t="n">
        <f aca="false">IF((GI277*(1+GI$5/Setup!$C$36)+IF($V278=16,N($F278),0))-CM278-EK278&lt;0.005,0,(GI277*(1+GI$5/Setup!$C$36)+IF($V278=16,N($F278),0))-CM278-EK278)</f>
        <v>0</v>
      </c>
      <c r="GJ278" s="48" t="n">
        <f aca="false">IF((GJ277*(1+GJ$5/Setup!$C$36)+IF($V278=17,N($F278),0))-CN278-EL278&lt;0.005,0,(GJ277*(1+GJ$5/Setup!$C$36)+IF($V278=17,N($F278),0))-CN278-EL278)</f>
        <v>0</v>
      </c>
      <c r="GK278" s="48" t="n">
        <f aca="false">IF((GK277*(1+GK$5/Setup!$C$36)+IF($V278=18,N($F278),0))-CO278-EM278&lt;0.005,0,(GK277*(1+GK$5/Setup!$C$36)+IF($V278=18,N($F278),0))-CO278-EM278)</f>
        <v>0</v>
      </c>
      <c r="GL278" s="48" t="n">
        <f aca="false">IF((GL277*(1+GL$5/Setup!$C$36)+IF($V278=19,N($F278),0))-CP278-EN278&lt;0.005,0,(GL277*(1+GL$5/Setup!$C$36)+IF($V278=19,N($F278),0))-CP278-EN278)</f>
        <v>0</v>
      </c>
      <c r="GM278" s="48" t="n">
        <f aca="false">IF((GM277*(1+GM$5/Setup!$C$36)+IF($V278=20,N($F278),0))-CQ278-EO278&lt;0.005,0,(GM277*(1+GM$5/Setup!$C$36)+IF($V278=20,N($F278),0))-CQ278-EO278)</f>
        <v>0</v>
      </c>
      <c r="GN278" s="48" t="n">
        <f aca="false">IF((GN277*(1+GN$5/Setup!$C$36)+IF($V278=21,N($F278),0))-CR278-EP278&lt;0.005,0,(GN277*(1+GN$5/Setup!$C$36)+IF($V278=21,N($F278),0))-CR278-EP278)</f>
        <v>0</v>
      </c>
      <c r="GO278" s="48" t="n">
        <f aca="false">IF((GO277*(1+GO$5/Setup!$C$36)+IF($V278=22,N($F278),0))-CS278-EQ278&lt;0.005,0,(GO277*(1+GO$5/Setup!$C$36)+IF($V278=22,N($F278),0))-CS278-EQ278)</f>
        <v>0</v>
      </c>
      <c r="GP278" s="48" t="n">
        <f aca="false">IF((GP277*(1+GP$5/Setup!$C$36)+IF($V278=23,N($F278),0))-CT278-ER278&lt;0.005,0,(GP277*(1+GP$5/Setup!$C$36)+IF($V278=23,N($F278),0))-CT278-ER278)</f>
        <v>0</v>
      </c>
      <c r="GQ278" s="48" t="n">
        <f aca="false">IF((GQ277*(1+GQ$5/Setup!$C$36)+IF($V278=24,N($F278),0))-CU278-ES278&lt;0.005,0,(GQ277*(1+GQ$5/Setup!$C$36)+IF($V278=24,N($F278),0))-CU278-ES278)</f>
        <v>0</v>
      </c>
      <c r="GR278" s="48" t="n">
        <f aca="false">IF((GR277*(1+GR$5/Setup!$C$36)+IF($V278=25,N($F278),0))-CV278-ET278&lt;0.005,0,(GR277*(1+GR$5/Setup!$C$36)+IF($V278=25,N($F278),0))-CV278-ET278)</f>
        <v>0</v>
      </c>
      <c r="GS278" s="48" t="n">
        <f aca="false">IF((GS277*(1+GS$5/Setup!$C$36)+IF($V278=26,N($F278),0))-CW278-EU278&lt;0.005,0,(GS277*(1+GS$5/Setup!$C$36)+IF($V278=26,N($F278),0))-CW278-EU278)</f>
        <v>0</v>
      </c>
      <c r="GT278" s="48" t="n">
        <f aca="false">IF((GT277*(1+GT$5/Setup!$C$36)+IF($V278=27,N($F278),0))-CX278-EV278&lt;0.005,0,(GT277*(1+GT$5/Setup!$C$36)+IF($V278=27,N($F278),0))-CX278-EV278)</f>
        <v>0</v>
      </c>
      <c r="GU278" s="48" t="n">
        <f aca="false">IF((GU277*(1+GU$5/Setup!$C$36)+IF($V278=28,N($F278),0))-CY278-EW278&lt;0.005,0,(GU277*(1+GU$5/Setup!$C$36)+IF($V278=28,N($F278),0))-CY278-EW278)</f>
        <v>0</v>
      </c>
      <c r="GV278" s="48" t="n">
        <f aca="false">IF((GV277*(1+GV$5/Setup!$C$36)+IF($V278=29,N($F278),0))-CZ278-EX278&lt;0.005,0,(GV277*(1+GV$5/Setup!$C$36)+IF($V278=29,N($F278),0))-CZ278-EX278)</f>
        <v>0</v>
      </c>
      <c r="GW278" s="48" t="n">
        <f aca="false">IF((GW277*(1+GW$5/Setup!$C$36)+IF($V278=30,N($F278),0))-DA278-EY278&lt;0.005,0,(GW277*(1+GW$5/Setup!$C$36)+IF($V278=30,N($F278),0))-DA278-EY278)</f>
        <v>0</v>
      </c>
      <c r="GX278" s="48" t="n">
        <f aca="false">IF((GX277*(1+GX$5/Setup!$C$36)+IF($V278=31,N($F278),0))-DB278-EZ278&lt;0.005,0,(GX277*(1+GX$5/Setup!$C$36)+IF($V278=31,N($F278),0))-DB278-EZ278)</f>
        <v>0</v>
      </c>
      <c r="GY278" s="48" t="n">
        <f aca="false">IF((GY277*(1+GY$5/Setup!$C$36)+IF($V278=32,N($F278),0))-DC278-FA278&lt;0.005,0,(GY277*(1+GY$5/Setup!$C$36)+IF($V278=32,N($F278),0))-DC278-FA278)</f>
        <v>0</v>
      </c>
      <c r="GZ278" s="48" t="n">
        <f aca="false">IF((GZ277*(1+GZ$5/Setup!$C$36)+IF($V278=33,N($F278),0))-DD278-FB278&lt;0.005,0,(GZ277*(1+GZ$5/Setup!$C$36)+IF($V278=33,N($F278),0))-DD278-FB278)</f>
        <v>0</v>
      </c>
      <c r="HA278" s="48" t="n">
        <f aca="false">IF((HA277*(1+HA$5/Setup!$C$36)+IF($V278=34,N($F278),0))-DE278-FC278&lt;0.005,0,(HA277*(1+HA$5/Setup!$C$36)+IF($V278=34,N($F278),0))-DE278-FC278)</f>
        <v>0</v>
      </c>
      <c r="HB278" s="48" t="n">
        <f aca="false">IF((HB277*(1+HB$5/Setup!$C$36)+IF($V278=35,N($F278),0))-DF278-FD278&lt;0.005,0,(HB277*(1+HB$5/Setup!$C$36)+IF($V278=35,N($F278),0))-DF278-FD278)</f>
        <v>0</v>
      </c>
      <c r="HC278" s="48" t="n">
        <f aca="false">IF((HC277*(1+HC$5/Setup!$C$36)+IF($V278=36,N($F278),0))-DG278-FE278&lt;0.005,0,(HC277*(1+HC$5/Setup!$C$36)+IF($V278=36,N($F278),0))-DG278-FE278)</f>
        <v>0</v>
      </c>
      <c r="HD278" s="48" t="n">
        <f aca="false">IF((HD277*(1+HD$5/Setup!$C$36)+IF($V278=37,N($F278),0))-DH278-FF278&lt;0.005,0,(HD277*(1+HD$5/Setup!$C$36)+IF($V278=37,N($F278),0))-DH278-FF278)</f>
        <v>0</v>
      </c>
      <c r="HE278" s="48" t="n">
        <f aca="false">IF((HE277*(1+HE$5/Setup!$C$36)+IF($V278=38,N($F278),0))-DI278-FG278&lt;0.005,0,(HE277*(1+HE$5/Setup!$C$36)+IF($V278=38,N($F278),0))-DI278-FG278)</f>
        <v>0</v>
      </c>
      <c r="HF278" s="48" t="n">
        <f aca="false">IF((HF277*(1+HF$5/Setup!$C$36)+IF($V278=39,N($F278),0))-DJ278-FH278&lt;0.005,0,(HF277*(1+HF$5/Setup!$C$36)+IF($V278=39,N($F278),0))-DJ278-FH278)</f>
        <v>0</v>
      </c>
      <c r="HG278" s="48" t="n">
        <f aca="false">IF((HG277*(1+HG$5/Setup!$C$36)+IF($V278=40,N($F278),0))-DK278-FI278&lt;0.005,0,(HG277*(1+HG$5/Setup!$C$36)+IF($V278=40,N($F278),0))-DK278-FI278)</f>
        <v>0</v>
      </c>
      <c r="HH278" s="48" t="n">
        <f aca="false">IF((HH277*(1+HH$5/Setup!$C$36)+IF($V278=41,N($F278),0))-DL278-FJ278&lt;0.005,0,(HH277*(1+HH$5/Setup!$C$36)+IF($V278=41,N($F278),0))-DL278-FJ278)</f>
        <v>0</v>
      </c>
      <c r="HI278" s="48" t="n">
        <f aca="false">IF((HI277*(1+HI$5/Setup!$C$36)+IF($V278=42,N($F278),0))-DM278-FK278&lt;0.005,0,(HI277*(1+HI$5/Setup!$C$36)+IF($V278=42,N($F278),0))-DM278-FK278)</f>
        <v>0</v>
      </c>
      <c r="HJ278" s="48" t="n">
        <f aca="false">IF((HJ277*(1+HJ$5/Setup!$C$36)+IF($V278=43,N($F278),0))-DN278-FL278&lt;0.005,0,(HJ277*(1+HJ$5/Setup!$C$36)+IF($V278=43,N($F278),0))-DN278-FL278)</f>
        <v>0</v>
      </c>
      <c r="HK278" s="48" t="n">
        <f aca="false">IF((HK277*(1+HK$5/Setup!$C$36)+IF($V278=44,N($F278),0))-DO278-FM278&lt;0.005,0,(HK277*(1+HK$5/Setup!$C$36)+IF($V278=44,N($F278),0))-DO278-FM278)</f>
        <v>0</v>
      </c>
      <c r="HL278" s="48" t="n">
        <f aca="false">IF((HL277*(1+HL$5/Setup!$C$36)+IF($V278=45,N($F278),0))-DP278-FN278&lt;0.005,0,(HL277*(1+HL$5/Setup!$C$36)+IF($V278=45,N($F278),0))-DP278-FN278)</f>
        <v>0</v>
      </c>
      <c r="HM278" s="48" t="n">
        <f aca="false">IF((HM277*(1+HM$5/Setup!$C$36)+IF($V278=46,N($F278),0))-DQ278-FO278&lt;0.005,0,(HM277*(1+HM$5/Setup!$C$36)+IF($V278=46,N($F278),0))-DQ278-FO278)</f>
        <v>0</v>
      </c>
      <c r="HN278" s="48" t="n">
        <f aca="false">IF((HN277*(1+HN$5/Setup!$C$36)+IF($V278=47,N($F278),0))-DR278-FP278&lt;0.005,0,(HN277*(1+HN$5/Setup!$C$36)+IF($V278=47,N($F278),0))-DR278-FP278)</f>
        <v>0</v>
      </c>
      <c r="HO278" s="48" t="n">
        <f aca="false">IF((HO277*(1+HO$5/Setup!$C$36)+IF($V278=48,N($F278),0))-DS278-FQ278&lt;0.005,0,(HO277*(1+HO$5/Setup!$C$36)+IF($V278=48,N($F278),0))-DS278-FQ278)</f>
        <v>0</v>
      </c>
      <c r="HP278" s="48" t="n">
        <f aca="false">IF((HP277*(1+HP$5/Setup!$C$36)+IF($V278=49,N($F278),0))-DT278-FR278&lt;0.005,0,(HP277*(1+HP$5/Setup!$C$36)+IF($V278=49,N($F278),0))-DT278-FR278)</f>
        <v>0</v>
      </c>
      <c r="HQ278" s="48" t="n">
        <f aca="false">IF((HQ277*(1+HQ$5/Setup!$C$36)+IF($V278=50,N($F278),0))-DU278-FS278&lt;0.005,0,(HQ277*(1+HQ$5/Setup!$C$36)+IF($V278=50,N($F278),0))-DU278-FS278)</f>
        <v>0</v>
      </c>
    </row>
    <row r="279" customFormat="false" ht="15" hidden="false" customHeight="false" outlineLevel="0" collapsed="false">
      <c r="A279" s="44" t="n">
        <v>271</v>
      </c>
      <c r="B279" s="45" t="n">
        <f aca="false">IF(Setup!$C$7="Every month",EDATE(Setup!$C$8,($A279-1)),IF(Setup!$C$7="Twice a month",DATE(YEAR(Setup!$C$8),MONTH(Setup!$C$8)+INT((($A279-1)+Setup!$C$41)/2),MIN(IF(MOD(($A279-1)+Setup!$C$41,2)=0,Setup!$C$39,Setup!$C$40),DAY(EOMONTH(DATE(YEAR(Setup!$C$8),MONTH(Setup!$C$8)+INT((($A279-1)+Setup!$C$41)/2),1),0)))),Setup!$C$8+($A279-1)*IF(Setup!$C$7="Every week",7,14)))</f>
        <v>50105</v>
      </c>
      <c r="C279" s="45" t="n">
        <f aca="false">IF(Setup!$C$7="Every month",EDATE(Setup!$C$8,$A279),IF(Setup!$C$7="Twice a month",DATE(YEAR(Setup!$C$8),MONTH(Setup!$C$8)+INT(($A279+Setup!$C$41)/2),MIN(IF(MOD($A279+Setup!$C$41,2)=0,Setup!$C$39,Setup!$C$40),DAY(EOMONTH(DATE(YEAR(Setup!$C$8),MONTH(Setup!$C$8)+INT(($A279+Setup!$C$41)/2),1),0)))),Setup!$C$8+$A279*IF(Setup!$C$7="Every week",7,14)))</f>
        <v>50119</v>
      </c>
      <c r="D279" s="46"/>
      <c r="E279" s="47"/>
      <c r="F279" s="47"/>
      <c r="G279" s="47"/>
      <c r="H279" s="47"/>
      <c r="I279" s="48" t="n">
        <f aca="false">N(Setup!$C$11)+N(E279)</f>
        <v>100</v>
      </c>
      <c r="J279" s="48" t="n">
        <f aca="false">MIN(Setup!$C$37,MAX(I279,0))</f>
        <v>9.23076923076923</v>
      </c>
      <c r="K279" s="48" t="n">
        <f aca="false">MIN(MAX(N(Setup!$C$14)-L278,0),MAX(I279-J279,0))</f>
        <v>0</v>
      </c>
      <c r="L279" s="48" t="n">
        <f aca="false">L278+K279-N(G279)</f>
        <v>500</v>
      </c>
      <c r="M279" s="48" t="n">
        <f aca="false">M278+J279-N(H279)</f>
        <v>2501.53846153846</v>
      </c>
      <c r="N279" s="48" t="n">
        <f aca="false">SUM(BX279:DU279)</f>
        <v>0</v>
      </c>
      <c r="O279" s="48" t="n">
        <f aca="false">SUM(Z279:BW279)-N279</f>
        <v>25</v>
      </c>
      <c r="P279" s="48" t="n">
        <f aca="false">MAX(I279-J279-K279,0)+O279</f>
        <v>115.769230769231</v>
      </c>
      <c r="Q279" s="48" t="n">
        <f aca="false">SUM(DV279:FS279)</f>
        <v>0</v>
      </c>
      <c r="R279" s="49" t="n">
        <f aca="false">N279+J279+K279+Q279</f>
        <v>9.23076923076923</v>
      </c>
      <c r="S279" s="48" t="n">
        <f aca="false">T279-T278-N(F279)+N279+Q279</f>
        <v>0</v>
      </c>
      <c r="T279" s="49" t="n">
        <f aca="false">SUM(FT279:HQ279)</f>
        <v>0</v>
      </c>
      <c r="U279" s="44" t="str">
        <f aca="false">IF(T278&lt;0.005,"",INDEX(Helpers!$C$2:$C$51,IF(_xlfn.MINIFS($DV$6:$FS$6,DV279:FS279,"&gt;0.005")=0,V279,_xlfn.MINIFS($DV$6:$FS$6,DV279:FS279,"&gt;0.005"))))</f>
        <v/>
      </c>
      <c r="V279" s="44" t="n">
        <f aca="false">IF(_xlfn.MINIFS($FT$6:$HQ$6,FT278:HQ278,"&gt;0.005")=0,1,_xlfn.MINIFS($FT$6:$HQ$6,FT278:HQ278,"&gt;0.005"))</f>
        <v>1</v>
      </c>
      <c r="W279" s="44" t="n">
        <f aca="false">IF(AND(D279&lt;&gt;"Paid",T278&gt;0.005),1,0)</f>
        <v>0</v>
      </c>
      <c r="X279" s="48" t="n">
        <f aca="false">SUMPRODUCT(((Helpers!$G$2:$G$51*(1+(Helpers!$D$2:$D$51+0.000000001)/12)^(($B279-Setup!$C$8)/(365.25/12))-Helpers!$E$2:$E$51*((1+(Helpers!$D$2:$D$51+0.000000001)/12)^(($B279-Setup!$C$8)/(365.25/12))-1)/((Helpers!$D$2:$D$51+0.000000001)/12))&gt;0)*(Helpers!$G$2:$G$51*(1+(Helpers!$D$2:$D$51+0.000000001)/12)^(($B279-Setup!$C$8)/(365.25/12))-Helpers!$E$2:$E$51*((1+(Helpers!$D$2:$D$51+0.000000001)/12)^(($B279-Setup!$C$8)/(365.25/12))-1)/((Helpers!$D$2:$D$51+0.000000001)/12)))</f>
        <v>0</v>
      </c>
      <c r="Y279" s="48"/>
      <c r="Z279" s="48" t="n">
        <f aca="false">IF(OR(N(Z$5)=0,Z$6=""),0,Z$5*((DATE(YEAR($B279),MONTH($B279),MIN(Z$6,DAY(EOMONTH($B279,0))))&gt;=$B279)*(DATE(YEAR($B279),MONTH($B279),MIN(Z$6,DAY(EOMONTH($B279,0))))&lt;$C279)+(DATE(YEAR($B279),MONTH($B279)+1,MIN(Z$6,DAY(EOMONTH($B279,1))))&gt;=$B279)*(DATE(YEAR($B279),MONTH($B279)+1,MIN(Z$6,DAY(EOMONTH($B279,1))))&lt;$C279)))</f>
        <v>25</v>
      </c>
      <c r="AA279" s="48" t="n">
        <f aca="false">IF(OR(N(AA$5)=0,AA$6=""),0,AA$5*((DATE(YEAR($B279),MONTH($B279),MIN(AA$6,DAY(EOMONTH($B279,0))))&gt;=$B279)*(DATE(YEAR($B279),MONTH($B279),MIN(AA$6,DAY(EOMONTH($B279,0))))&lt;$C279)+(DATE(YEAR($B279),MONTH($B279)+1,MIN(AA$6,DAY(EOMONTH($B279,1))))&gt;=$B279)*(DATE(YEAR($B279),MONTH($B279)+1,MIN(AA$6,DAY(EOMONTH($B279,1))))&lt;$C279)))</f>
        <v>0</v>
      </c>
      <c r="AB279" s="48" t="n">
        <f aca="false">IF(OR(N(AB$5)=0,AB$6=""),0,AB$5*((DATE(YEAR($B279),MONTH($B279),MIN(AB$6,DAY(EOMONTH($B279,0))))&gt;=$B279)*(DATE(YEAR($B279),MONTH($B279),MIN(AB$6,DAY(EOMONTH($B279,0))))&lt;$C279)+(DATE(YEAR($B279),MONTH($B279)+1,MIN(AB$6,DAY(EOMONTH($B279,1))))&gt;=$B279)*(DATE(YEAR($B279),MONTH($B279)+1,MIN(AB$6,DAY(EOMONTH($B279,1))))&lt;$C279)))</f>
        <v>0</v>
      </c>
      <c r="AC279" s="48" t="n">
        <f aca="false">IF(OR(N(AC$5)=0,AC$6=""),0,AC$5*((DATE(YEAR($B279),MONTH($B279),MIN(AC$6,DAY(EOMONTH($B279,0))))&gt;=$B279)*(DATE(YEAR($B279),MONTH($B279),MIN(AC$6,DAY(EOMONTH($B279,0))))&lt;$C279)+(DATE(YEAR($B279),MONTH($B279)+1,MIN(AC$6,DAY(EOMONTH($B279,1))))&gt;=$B279)*(DATE(YEAR($B279),MONTH($B279)+1,MIN(AC$6,DAY(EOMONTH($B279,1))))&lt;$C279)))</f>
        <v>0</v>
      </c>
      <c r="AD279" s="48" t="n">
        <f aca="false">IF(OR(N(AD$5)=0,AD$6=""),0,AD$5*((DATE(YEAR($B279),MONTH($B279),MIN(AD$6,DAY(EOMONTH($B279,0))))&gt;=$B279)*(DATE(YEAR($B279),MONTH($B279),MIN(AD$6,DAY(EOMONTH($B279,0))))&lt;$C279)+(DATE(YEAR($B279),MONTH($B279)+1,MIN(AD$6,DAY(EOMONTH($B279,1))))&gt;=$B279)*(DATE(YEAR($B279),MONTH($B279)+1,MIN(AD$6,DAY(EOMONTH($B279,1))))&lt;$C279)))</f>
        <v>0</v>
      </c>
      <c r="AE279" s="48" t="n">
        <f aca="false">IF(OR(N(AE$5)=0,AE$6=""),0,AE$5*((DATE(YEAR($B279),MONTH($B279),MIN(AE$6,DAY(EOMONTH($B279,0))))&gt;=$B279)*(DATE(YEAR($B279),MONTH($B279),MIN(AE$6,DAY(EOMONTH($B279,0))))&lt;$C279)+(DATE(YEAR($B279),MONTH($B279)+1,MIN(AE$6,DAY(EOMONTH($B279,1))))&gt;=$B279)*(DATE(YEAR($B279),MONTH($B279)+1,MIN(AE$6,DAY(EOMONTH($B279,1))))&lt;$C279)))</f>
        <v>0</v>
      </c>
      <c r="AF279" s="48" t="n">
        <f aca="false">IF(OR(N(AF$5)=0,AF$6=""),0,AF$5*((DATE(YEAR($B279),MONTH($B279),MIN(AF$6,DAY(EOMONTH($B279,0))))&gt;=$B279)*(DATE(YEAR($B279),MONTH($B279),MIN(AF$6,DAY(EOMONTH($B279,0))))&lt;$C279)+(DATE(YEAR($B279),MONTH($B279)+1,MIN(AF$6,DAY(EOMONTH($B279,1))))&gt;=$B279)*(DATE(YEAR($B279),MONTH($B279)+1,MIN(AF$6,DAY(EOMONTH($B279,1))))&lt;$C279)))</f>
        <v>0</v>
      </c>
      <c r="AG279" s="48" t="n">
        <f aca="false">IF(OR(N(AG$5)=0,AG$6=""),0,AG$5*((DATE(YEAR($B279),MONTH($B279),MIN(AG$6,DAY(EOMONTH($B279,0))))&gt;=$B279)*(DATE(YEAR($B279),MONTH($B279),MIN(AG$6,DAY(EOMONTH($B279,0))))&lt;$C279)+(DATE(YEAR($B279),MONTH($B279)+1,MIN(AG$6,DAY(EOMONTH($B279,1))))&gt;=$B279)*(DATE(YEAR($B279),MONTH($B279)+1,MIN(AG$6,DAY(EOMONTH($B279,1))))&lt;$C279)))</f>
        <v>0</v>
      </c>
      <c r="AH279" s="48" t="n">
        <f aca="false">IF(OR(N(AH$5)=0,AH$6=""),0,AH$5*((DATE(YEAR($B279),MONTH($B279),MIN(AH$6,DAY(EOMONTH($B279,0))))&gt;=$B279)*(DATE(YEAR($B279),MONTH($B279),MIN(AH$6,DAY(EOMONTH($B279,0))))&lt;$C279)+(DATE(YEAR($B279),MONTH($B279)+1,MIN(AH$6,DAY(EOMONTH($B279,1))))&gt;=$B279)*(DATE(YEAR($B279),MONTH($B279)+1,MIN(AH$6,DAY(EOMONTH($B279,1))))&lt;$C279)))</f>
        <v>0</v>
      </c>
      <c r="AI279" s="48" t="n">
        <f aca="false">IF(OR(N(AI$5)=0,AI$6=""),0,AI$5*((DATE(YEAR($B279),MONTH($B279),MIN(AI$6,DAY(EOMONTH($B279,0))))&gt;=$B279)*(DATE(YEAR($B279),MONTH($B279),MIN(AI$6,DAY(EOMONTH($B279,0))))&lt;$C279)+(DATE(YEAR($B279),MONTH($B279)+1,MIN(AI$6,DAY(EOMONTH($B279,1))))&gt;=$B279)*(DATE(YEAR($B279),MONTH($B279)+1,MIN(AI$6,DAY(EOMONTH($B279,1))))&lt;$C279)))</f>
        <v>0</v>
      </c>
      <c r="AJ279" s="48" t="n">
        <f aca="false">IF(OR(N(AJ$5)=0,AJ$6=""),0,AJ$5*((DATE(YEAR($B279),MONTH($B279),MIN(AJ$6,DAY(EOMONTH($B279,0))))&gt;=$B279)*(DATE(YEAR($B279),MONTH($B279),MIN(AJ$6,DAY(EOMONTH($B279,0))))&lt;$C279)+(DATE(YEAR($B279),MONTH($B279)+1,MIN(AJ$6,DAY(EOMONTH($B279,1))))&gt;=$B279)*(DATE(YEAR($B279),MONTH($B279)+1,MIN(AJ$6,DAY(EOMONTH($B279,1))))&lt;$C279)))</f>
        <v>0</v>
      </c>
      <c r="AK279" s="48" t="n">
        <f aca="false">IF(OR(N(AK$5)=0,AK$6=""),0,AK$5*((DATE(YEAR($B279),MONTH($B279),MIN(AK$6,DAY(EOMONTH($B279,0))))&gt;=$B279)*(DATE(YEAR($B279),MONTH($B279),MIN(AK$6,DAY(EOMONTH($B279,0))))&lt;$C279)+(DATE(YEAR($B279),MONTH($B279)+1,MIN(AK$6,DAY(EOMONTH($B279,1))))&gt;=$B279)*(DATE(YEAR($B279),MONTH($B279)+1,MIN(AK$6,DAY(EOMONTH($B279,1))))&lt;$C279)))</f>
        <v>0</v>
      </c>
      <c r="AL279" s="48" t="n">
        <f aca="false">IF(OR(N(AL$5)=0,AL$6=""),0,AL$5*((DATE(YEAR($B279),MONTH($B279),MIN(AL$6,DAY(EOMONTH($B279,0))))&gt;=$B279)*(DATE(YEAR($B279),MONTH($B279),MIN(AL$6,DAY(EOMONTH($B279,0))))&lt;$C279)+(DATE(YEAR($B279),MONTH($B279)+1,MIN(AL$6,DAY(EOMONTH($B279,1))))&gt;=$B279)*(DATE(YEAR($B279),MONTH($B279)+1,MIN(AL$6,DAY(EOMONTH($B279,1))))&lt;$C279)))</f>
        <v>0</v>
      </c>
      <c r="AM279" s="48" t="n">
        <f aca="false">IF(OR(N(AM$5)=0,AM$6=""),0,AM$5*((DATE(YEAR($B279),MONTH($B279),MIN(AM$6,DAY(EOMONTH($B279,0))))&gt;=$B279)*(DATE(YEAR($B279),MONTH($B279),MIN(AM$6,DAY(EOMONTH($B279,0))))&lt;$C279)+(DATE(YEAR($B279),MONTH($B279)+1,MIN(AM$6,DAY(EOMONTH($B279,1))))&gt;=$B279)*(DATE(YEAR($B279),MONTH($B279)+1,MIN(AM$6,DAY(EOMONTH($B279,1))))&lt;$C279)))</f>
        <v>0</v>
      </c>
      <c r="AN279" s="48" t="n">
        <f aca="false">IF(OR(N(AN$5)=0,AN$6=""),0,AN$5*((DATE(YEAR($B279),MONTH($B279),MIN(AN$6,DAY(EOMONTH($B279,0))))&gt;=$B279)*(DATE(YEAR($B279),MONTH($B279),MIN(AN$6,DAY(EOMONTH($B279,0))))&lt;$C279)+(DATE(YEAR($B279),MONTH($B279)+1,MIN(AN$6,DAY(EOMONTH($B279,1))))&gt;=$B279)*(DATE(YEAR($B279),MONTH($B279)+1,MIN(AN$6,DAY(EOMONTH($B279,1))))&lt;$C279)))</f>
        <v>0</v>
      </c>
      <c r="AO279" s="48" t="n">
        <f aca="false">IF(OR(N(AO$5)=0,AO$6=""),0,AO$5*((DATE(YEAR($B279),MONTH($B279),MIN(AO$6,DAY(EOMONTH($B279,0))))&gt;=$B279)*(DATE(YEAR($B279),MONTH($B279),MIN(AO$6,DAY(EOMONTH($B279,0))))&lt;$C279)+(DATE(YEAR($B279),MONTH($B279)+1,MIN(AO$6,DAY(EOMONTH($B279,1))))&gt;=$B279)*(DATE(YEAR($B279),MONTH($B279)+1,MIN(AO$6,DAY(EOMONTH($B279,1))))&lt;$C279)))</f>
        <v>0</v>
      </c>
      <c r="AP279" s="48" t="n">
        <f aca="false">IF(OR(N(AP$5)=0,AP$6=""),0,AP$5*((DATE(YEAR($B279),MONTH($B279),MIN(AP$6,DAY(EOMONTH($B279,0))))&gt;=$B279)*(DATE(YEAR($B279),MONTH($B279),MIN(AP$6,DAY(EOMONTH($B279,0))))&lt;$C279)+(DATE(YEAR($B279),MONTH($B279)+1,MIN(AP$6,DAY(EOMONTH($B279,1))))&gt;=$B279)*(DATE(YEAR($B279),MONTH($B279)+1,MIN(AP$6,DAY(EOMONTH($B279,1))))&lt;$C279)))</f>
        <v>0</v>
      </c>
      <c r="AQ279" s="48" t="n">
        <f aca="false">IF(OR(N(AQ$5)=0,AQ$6=""),0,AQ$5*((DATE(YEAR($B279),MONTH($B279),MIN(AQ$6,DAY(EOMONTH($B279,0))))&gt;=$B279)*(DATE(YEAR($B279),MONTH($B279),MIN(AQ$6,DAY(EOMONTH($B279,0))))&lt;$C279)+(DATE(YEAR($B279),MONTH($B279)+1,MIN(AQ$6,DAY(EOMONTH($B279,1))))&gt;=$B279)*(DATE(YEAR($B279),MONTH($B279)+1,MIN(AQ$6,DAY(EOMONTH($B279,1))))&lt;$C279)))</f>
        <v>0</v>
      </c>
      <c r="AR279" s="48" t="n">
        <f aca="false">IF(OR(N(AR$5)=0,AR$6=""),0,AR$5*((DATE(YEAR($B279),MONTH($B279),MIN(AR$6,DAY(EOMONTH($B279,0))))&gt;=$B279)*(DATE(YEAR($B279),MONTH($B279),MIN(AR$6,DAY(EOMONTH($B279,0))))&lt;$C279)+(DATE(YEAR($B279),MONTH($B279)+1,MIN(AR$6,DAY(EOMONTH($B279,1))))&gt;=$B279)*(DATE(YEAR($B279),MONTH($B279)+1,MIN(AR$6,DAY(EOMONTH($B279,1))))&lt;$C279)))</f>
        <v>0</v>
      </c>
      <c r="AS279" s="48" t="n">
        <f aca="false">IF(OR(N(AS$5)=0,AS$6=""),0,AS$5*((DATE(YEAR($B279),MONTH($B279),MIN(AS$6,DAY(EOMONTH($B279,0))))&gt;=$B279)*(DATE(YEAR($B279),MONTH($B279),MIN(AS$6,DAY(EOMONTH($B279,0))))&lt;$C279)+(DATE(YEAR($B279),MONTH($B279)+1,MIN(AS$6,DAY(EOMONTH($B279,1))))&gt;=$B279)*(DATE(YEAR($B279),MONTH($B279)+1,MIN(AS$6,DAY(EOMONTH($B279,1))))&lt;$C279)))</f>
        <v>0</v>
      </c>
      <c r="AT279" s="48" t="n">
        <f aca="false">IF(OR(N(AT$5)=0,AT$6=""),0,AT$5*((DATE(YEAR($B279),MONTH($B279),MIN(AT$6,DAY(EOMONTH($B279,0))))&gt;=$B279)*(DATE(YEAR($B279),MONTH($B279),MIN(AT$6,DAY(EOMONTH($B279,0))))&lt;$C279)+(DATE(YEAR($B279),MONTH($B279)+1,MIN(AT$6,DAY(EOMONTH($B279,1))))&gt;=$B279)*(DATE(YEAR($B279),MONTH($B279)+1,MIN(AT$6,DAY(EOMONTH($B279,1))))&lt;$C279)))</f>
        <v>0</v>
      </c>
      <c r="AU279" s="48" t="n">
        <f aca="false">IF(OR(N(AU$5)=0,AU$6=""),0,AU$5*((DATE(YEAR($B279),MONTH($B279),MIN(AU$6,DAY(EOMONTH($B279,0))))&gt;=$B279)*(DATE(YEAR($B279),MONTH($B279),MIN(AU$6,DAY(EOMONTH($B279,0))))&lt;$C279)+(DATE(YEAR($B279),MONTH($B279)+1,MIN(AU$6,DAY(EOMONTH($B279,1))))&gt;=$B279)*(DATE(YEAR($B279),MONTH($B279)+1,MIN(AU$6,DAY(EOMONTH($B279,1))))&lt;$C279)))</f>
        <v>0</v>
      </c>
      <c r="AV279" s="48" t="n">
        <f aca="false">IF(OR(N(AV$5)=0,AV$6=""),0,AV$5*((DATE(YEAR($B279),MONTH($B279),MIN(AV$6,DAY(EOMONTH($B279,0))))&gt;=$B279)*(DATE(YEAR($B279),MONTH($B279),MIN(AV$6,DAY(EOMONTH($B279,0))))&lt;$C279)+(DATE(YEAR($B279),MONTH($B279)+1,MIN(AV$6,DAY(EOMONTH($B279,1))))&gt;=$B279)*(DATE(YEAR($B279),MONTH($B279)+1,MIN(AV$6,DAY(EOMONTH($B279,1))))&lt;$C279)))</f>
        <v>0</v>
      </c>
      <c r="AW279" s="48" t="n">
        <f aca="false">IF(OR(N(AW$5)=0,AW$6=""),0,AW$5*((DATE(YEAR($B279),MONTH($B279),MIN(AW$6,DAY(EOMONTH($B279,0))))&gt;=$B279)*(DATE(YEAR($B279),MONTH($B279),MIN(AW$6,DAY(EOMONTH($B279,0))))&lt;$C279)+(DATE(YEAR($B279),MONTH($B279)+1,MIN(AW$6,DAY(EOMONTH($B279,1))))&gt;=$B279)*(DATE(YEAR($B279),MONTH($B279)+1,MIN(AW$6,DAY(EOMONTH($B279,1))))&lt;$C279)))</f>
        <v>0</v>
      </c>
      <c r="AX279" s="48" t="n">
        <f aca="false">IF(OR(N(AX$5)=0,AX$6=""),0,AX$5*((DATE(YEAR($B279),MONTH($B279),MIN(AX$6,DAY(EOMONTH($B279,0))))&gt;=$B279)*(DATE(YEAR($B279),MONTH($B279),MIN(AX$6,DAY(EOMONTH($B279,0))))&lt;$C279)+(DATE(YEAR($B279),MONTH($B279)+1,MIN(AX$6,DAY(EOMONTH($B279,1))))&gt;=$B279)*(DATE(YEAR($B279),MONTH($B279)+1,MIN(AX$6,DAY(EOMONTH($B279,1))))&lt;$C279)))</f>
        <v>0</v>
      </c>
      <c r="AY279" s="48" t="n">
        <f aca="false">IF(OR(N(AY$5)=0,AY$6=""),0,AY$5*((DATE(YEAR($B279),MONTH($B279),MIN(AY$6,DAY(EOMONTH($B279,0))))&gt;=$B279)*(DATE(YEAR($B279),MONTH($B279),MIN(AY$6,DAY(EOMONTH($B279,0))))&lt;$C279)+(DATE(YEAR($B279),MONTH($B279)+1,MIN(AY$6,DAY(EOMONTH($B279,1))))&gt;=$B279)*(DATE(YEAR($B279),MONTH($B279)+1,MIN(AY$6,DAY(EOMONTH($B279,1))))&lt;$C279)))</f>
        <v>0</v>
      </c>
      <c r="AZ279" s="48" t="n">
        <f aca="false">IF(OR(N(AZ$5)=0,AZ$6=""),0,AZ$5*((DATE(YEAR($B279),MONTH($B279),MIN(AZ$6,DAY(EOMONTH($B279,0))))&gt;=$B279)*(DATE(YEAR($B279),MONTH($B279),MIN(AZ$6,DAY(EOMONTH($B279,0))))&lt;$C279)+(DATE(YEAR($B279),MONTH($B279)+1,MIN(AZ$6,DAY(EOMONTH($B279,1))))&gt;=$B279)*(DATE(YEAR($B279),MONTH($B279)+1,MIN(AZ$6,DAY(EOMONTH($B279,1))))&lt;$C279)))</f>
        <v>0</v>
      </c>
      <c r="BA279" s="48" t="n">
        <f aca="false">IF(OR(N(BA$5)=0,BA$6=""),0,BA$5*((DATE(YEAR($B279),MONTH($B279),MIN(BA$6,DAY(EOMONTH($B279,0))))&gt;=$B279)*(DATE(YEAR($B279),MONTH($B279),MIN(BA$6,DAY(EOMONTH($B279,0))))&lt;$C279)+(DATE(YEAR($B279),MONTH($B279)+1,MIN(BA$6,DAY(EOMONTH($B279,1))))&gt;=$B279)*(DATE(YEAR($B279),MONTH($B279)+1,MIN(BA$6,DAY(EOMONTH($B279,1))))&lt;$C279)))</f>
        <v>0</v>
      </c>
      <c r="BB279" s="48" t="n">
        <f aca="false">IF(OR(N(BB$5)=0,BB$6=""),0,BB$5*((DATE(YEAR($B279),MONTH($B279),MIN(BB$6,DAY(EOMONTH($B279,0))))&gt;=$B279)*(DATE(YEAR($B279),MONTH($B279),MIN(BB$6,DAY(EOMONTH($B279,0))))&lt;$C279)+(DATE(YEAR($B279),MONTH($B279)+1,MIN(BB$6,DAY(EOMONTH($B279,1))))&gt;=$B279)*(DATE(YEAR($B279),MONTH($B279)+1,MIN(BB$6,DAY(EOMONTH($B279,1))))&lt;$C279)))</f>
        <v>0</v>
      </c>
      <c r="BC279" s="48" t="n">
        <f aca="false">IF(OR(N(BC$5)=0,BC$6=""),0,BC$5*((DATE(YEAR($B279),MONTH($B279),MIN(BC$6,DAY(EOMONTH($B279,0))))&gt;=$B279)*(DATE(YEAR($B279),MONTH($B279),MIN(BC$6,DAY(EOMONTH($B279,0))))&lt;$C279)+(DATE(YEAR($B279),MONTH($B279)+1,MIN(BC$6,DAY(EOMONTH($B279,1))))&gt;=$B279)*(DATE(YEAR($B279),MONTH($B279)+1,MIN(BC$6,DAY(EOMONTH($B279,1))))&lt;$C279)))</f>
        <v>0</v>
      </c>
      <c r="BD279" s="48" t="n">
        <f aca="false">IF(OR(N(BD$5)=0,BD$6=""),0,BD$5*((DATE(YEAR($B279),MONTH($B279),MIN(BD$6,DAY(EOMONTH($B279,0))))&gt;=$B279)*(DATE(YEAR($B279),MONTH($B279),MIN(BD$6,DAY(EOMONTH($B279,0))))&lt;$C279)+(DATE(YEAR($B279),MONTH($B279)+1,MIN(BD$6,DAY(EOMONTH($B279,1))))&gt;=$B279)*(DATE(YEAR($B279),MONTH($B279)+1,MIN(BD$6,DAY(EOMONTH($B279,1))))&lt;$C279)))</f>
        <v>0</v>
      </c>
      <c r="BE279" s="48" t="n">
        <f aca="false">IF(OR(N(BE$5)=0,BE$6=""),0,BE$5*((DATE(YEAR($B279),MONTH($B279),MIN(BE$6,DAY(EOMONTH($B279,0))))&gt;=$B279)*(DATE(YEAR($B279),MONTH($B279),MIN(BE$6,DAY(EOMONTH($B279,0))))&lt;$C279)+(DATE(YEAR($B279),MONTH($B279)+1,MIN(BE$6,DAY(EOMONTH($B279,1))))&gt;=$B279)*(DATE(YEAR($B279),MONTH($B279)+1,MIN(BE$6,DAY(EOMONTH($B279,1))))&lt;$C279)))</f>
        <v>0</v>
      </c>
      <c r="BF279" s="48" t="n">
        <f aca="false">IF(OR(N(BF$5)=0,BF$6=""),0,BF$5*((DATE(YEAR($B279),MONTH($B279),MIN(BF$6,DAY(EOMONTH($B279,0))))&gt;=$B279)*(DATE(YEAR($B279),MONTH($B279),MIN(BF$6,DAY(EOMONTH($B279,0))))&lt;$C279)+(DATE(YEAR($B279),MONTH($B279)+1,MIN(BF$6,DAY(EOMONTH($B279,1))))&gt;=$B279)*(DATE(YEAR($B279),MONTH($B279)+1,MIN(BF$6,DAY(EOMONTH($B279,1))))&lt;$C279)))</f>
        <v>0</v>
      </c>
      <c r="BG279" s="48" t="n">
        <f aca="false">IF(OR(N(BG$5)=0,BG$6=""),0,BG$5*((DATE(YEAR($B279),MONTH($B279),MIN(BG$6,DAY(EOMONTH($B279,0))))&gt;=$B279)*(DATE(YEAR($B279),MONTH($B279),MIN(BG$6,DAY(EOMONTH($B279,0))))&lt;$C279)+(DATE(YEAR($B279),MONTH($B279)+1,MIN(BG$6,DAY(EOMONTH($B279,1))))&gt;=$B279)*(DATE(YEAR($B279),MONTH($B279)+1,MIN(BG$6,DAY(EOMONTH($B279,1))))&lt;$C279)))</f>
        <v>0</v>
      </c>
      <c r="BH279" s="48" t="n">
        <f aca="false">IF(OR(N(BH$5)=0,BH$6=""),0,BH$5*((DATE(YEAR($B279),MONTH($B279),MIN(BH$6,DAY(EOMONTH($B279,0))))&gt;=$B279)*(DATE(YEAR($B279),MONTH($B279),MIN(BH$6,DAY(EOMONTH($B279,0))))&lt;$C279)+(DATE(YEAR($B279),MONTH($B279)+1,MIN(BH$6,DAY(EOMONTH($B279,1))))&gt;=$B279)*(DATE(YEAR($B279),MONTH($B279)+1,MIN(BH$6,DAY(EOMONTH($B279,1))))&lt;$C279)))</f>
        <v>0</v>
      </c>
      <c r="BI279" s="48" t="n">
        <f aca="false">IF(OR(N(BI$5)=0,BI$6=""),0,BI$5*((DATE(YEAR($B279),MONTH($B279),MIN(BI$6,DAY(EOMONTH($B279,0))))&gt;=$B279)*(DATE(YEAR($B279),MONTH($B279),MIN(BI$6,DAY(EOMONTH($B279,0))))&lt;$C279)+(DATE(YEAR($B279),MONTH($B279)+1,MIN(BI$6,DAY(EOMONTH($B279,1))))&gt;=$B279)*(DATE(YEAR($B279),MONTH($B279)+1,MIN(BI$6,DAY(EOMONTH($B279,1))))&lt;$C279)))</f>
        <v>0</v>
      </c>
      <c r="BJ279" s="48" t="n">
        <f aca="false">IF(OR(N(BJ$5)=0,BJ$6=""),0,BJ$5*((DATE(YEAR($B279),MONTH($B279),MIN(BJ$6,DAY(EOMONTH($B279,0))))&gt;=$B279)*(DATE(YEAR($B279),MONTH($B279),MIN(BJ$6,DAY(EOMONTH($B279,0))))&lt;$C279)+(DATE(YEAR($B279),MONTH($B279)+1,MIN(BJ$6,DAY(EOMONTH($B279,1))))&gt;=$B279)*(DATE(YEAR($B279),MONTH($B279)+1,MIN(BJ$6,DAY(EOMONTH($B279,1))))&lt;$C279)))</f>
        <v>0</v>
      </c>
      <c r="BK279" s="48" t="n">
        <f aca="false">IF(OR(N(BK$5)=0,BK$6=""),0,BK$5*((DATE(YEAR($B279),MONTH($B279),MIN(BK$6,DAY(EOMONTH($B279,0))))&gt;=$B279)*(DATE(YEAR($B279),MONTH($B279),MIN(BK$6,DAY(EOMONTH($B279,0))))&lt;$C279)+(DATE(YEAR($B279),MONTH($B279)+1,MIN(BK$6,DAY(EOMONTH($B279,1))))&gt;=$B279)*(DATE(YEAR($B279),MONTH($B279)+1,MIN(BK$6,DAY(EOMONTH($B279,1))))&lt;$C279)))</f>
        <v>0</v>
      </c>
      <c r="BL279" s="48" t="n">
        <f aca="false">IF(OR(N(BL$5)=0,BL$6=""),0,BL$5*((DATE(YEAR($B279),MONTH($B279),MIN(BL$6,DAY(EOMONTH($B279,0))))&gt;=$B279)*(DATE(YEAR($B279),MONTH($B279),MIN(BL$6,DAY(EOMONTH($B279,0))))&lt;$C279)+(DATE(YEAR($B279),MONTH($B279)+1,MIN(BL$6,DAY(EOMONTH($B279,1))))&gt;=$B279)*(DATE(YEAR($B279),MONTH($B279)+1,MIN(BL$6,DAY(EOMONTH($B279,1))))&lt;$C279)))</f>
        <v>0</v>
      </c>
      <c r="BM279" s="48" t="n">
        <f aca="false">IF(OR(N(BM$5)=0,BM$6=""),0,BM$5*((DATE(YEAR($B279),MONTH($B279),MIN(BM$6,DAY(EOMONTH($B279,0))))&gt;=$B279)*(DATE(YEAR($B279),MONTH($B279),MIN(BM$6,DAY(EOMONTH($B279,0))))&lt;$C279)+(DATE(YEAR($B279),MONTH($B279)+1,MIN(BM$6,DAY(EOMONTH($B279,1))))&gt;=$B279)*(DATE(YEAR($B279),MONTH($B279)+1,MIN(BM$6,DAY(EOMONTH($B279,1))))&lt;$C279)))</f>
        <v>0</v>
      </c>
      <c r="BN279" s="48" t="n">
        <f aca="false">IF(OR(N(BN$5)=0,BN$6=""),0,BN$5*((DATE(YEAR($B279),MONTH($B279),MIN(BN$6,DAY(EOMONTH($B279,0))))&gt;=$B279)*(DATE(YEAR($B279),MONTH($B279),MIN(BN$6,DAY(EOMONTH($B279,0))))&lt;$C279)+(DATE(YEAR($B279),MONTH($B279)+1,MIN(BN$6,DAY(EOMONTH($B279,1))))&gt;=$B279)*(DATE(YEAR($B279),MONTH($B279)+1,MIN(BN$6,DAY(EOMONTH($B279,1))))&lt;$C279)))</f>
        <v>0</v>
      </c>
      <c r="BO279" s="48" t="n">
        <f aca="false">IF(OR(N(BO$5)=0,BO$6=""),0,BO$5*((DATE(YEAR($B279),MONTH($B279),MIN(BO$6,DAY(EOMONTH($B279,0))))&gt;=$B279)*(DATE(YEAR($B279),MONTH($B279),MIN(BO$6,DAY(EOMONTH($B279,0))))&lt;$C279)+(DATE(YEAR($B279),MONTH($B279)+1,MIN(BO$6,DAY(EOMONTH($B279,1))))&gt;=$B279)*(DATE(YEAR($B279),MONTH($B279)+1,MIN(BO$6,DAY(EOMONTH($B279,1))))&lt;$C279)))</f>
        <v>0</v>
      </c>
      <c r="BP279" s="48" t="n">
        <f aca="false">IF(OR(N(BP$5)=0,BP$6=""),0,BP$5*((DATE(YEAR($B279),MONTH($B279),MIN(BP$6,DAY(EOMONTH($B279,0))))&gt;=$B279)*(DATE(YEAR($B279),MONTH($B279),MIN(BP$6,DAY(EOMONTH($B279,0))))&lt;$C279)+(DATE(YEAR($B279),MONTH($B279)+1,MIN(BP$6,DAY(EOMONTH($B279,1))))&gt;=$B279)*(DATE(YEAR($B279),MONTH($B279)+1,MIN(BP$6,DAY(EOMONTH($B279,1))))&lt;$C279)))</f>
        <v>0</v>
      </c>
      <c r="BQ279" s="48" t="n">
        <f aca="false">IF(OR(N(BQ$5)=0,BQ$6=""),0,BQ$5*((DATE(YEAR($B279),MONTH($B279),MIN(BQ$6,DAY(EOMONTH($B279,0))))&gt;=$B279)*(DATE(YEAR($B279),MONTH($B279),MIN(BQ$6,DAY(EOMONTH($B279,0))))&lt;$C279)+(DATE(YEAR($B279),MONTH($B279)+1,MIN(BQ$6,DAY(EOMONTH($B279,1))))&gt;=$B279)*(DATE(YEAR($B279),MONTH($B279)+1,MIN(BQ$6,DAY(EOMONTH($B279,1))))&lt;$C279)))</f>
        <v>0</v>
      </c>
      <c r="BR279" s="48" t="n">
        <f aca="false">IF(OR(N(BR$5)=0,BR$6=""),0,BR$5*((DATE(YEAR($B279),MONTH($B279),MIN(BR$6,DAY(EOMONTH($B279,0))))&gt;=$B279)*(DATE(YEAR($B279),MONTH($B279),MIN(BR$6,DAY(EOMONTH($B279,0))))&lt;$C279)+(DATE(YEAR($B279),MONTH($B279)+1,MIN(BR$6,DAY(EOMONTH($B279,1))))&gt;=$B279)*(DATE(YEAR($B279),MONTH($B279)+1,MIN(BR$6,DAY(EOMONTH($B279,1))))&lt;$C279)))</f>
        <v>0</v>
      </c>
      <c r="BS279" s="48" t="n">
        <f aca="false">IF(OR(N(BS$5)=0,BS$6=""),0,BS$5*((DATE(YEAR($B279),MONTH($B279),MIN(BS$6,DAY(EOMONTH($B279,0))))&gt;=$B279)*(DATE(YEAR($B279),MONTH($B279),MIN(BS$6,DAY(EOMONTH($B279,0))))&lt;$C279)+(DATE(YEAR($B279),MONTH($B279)+1,MIN(BS$6,DAY(EOMONTH($B279,1))))&gt;=$B279)*(DATE(YEAR($B279),MONTH($B279)+1,MIN(BS$6,DAY(EOMONTH($B279,1))))&lt;$C279)))</f>
        <v>0</v>
      </c>
      <c r="BT279" s="48" t="n">
        <f aca="false">IF(OR(N(BT$5)=0,BT$6=""),0,BT$5*((DATE(YEAR($B279),MONTH($B279),MIN(BT$6,DAY(EOMONTH($B279,0))))&gt;=$B279)*(DATE(YEAR($B279),MONTH($B279),MIN(BT$6,DAY(EOMONTH($B279,0))))&lt;$C279)+(DATE(YEAR($B279),MONTH($B279)+1,MIN(BT$6,DAY(EOMONTH($B279,1))))&gt;=$B279)*(DATE(YEAR($B279),MONTH($B279)+1,MIN(BT$6,DAY(EOMONTH($B279,1))))&lt;$C279)))</f>
        <v>0</v>
      </c>
      <c r="BU279" s="48" t="n">
        <f aca="false">IF(OR(N(BU$5)=0,BU$6=""),0,BU$5*((DATE(YEAR($B279),MONTH($B279),MIN(BU$6,DAY(EOMONTH($B279,0))))&gt;=$B279)*(DATE(YEAR($B279),MONTH($B279),MIN(BU$6,DAY(EOMONTH($B279,0))))&lt;$C279)+(DATE(YEAR($B279),MONTH($B279)+1,MIN(BU$6,DAY(EOMONTH($B279,1))))&gt;=$B279)*(DATE(YEAR($B279),MONTH($B279)+1,MIN(BU$6,DAY(EOMONTH($B279,1))))&lt;$C279)))</f>
        <v>0</v>
      </c>
      <c r="BV279" s="48" t="n">
        <f aca="false">IF(OR(N(BV$5)=0,BV$6=""),0,BV$5*((DATE(YEAR($B279),MONTH($B279),MIN(BV$6,DAY(EOMONTH($B279,0))))&gt;=$B279)*(DATE(YEAR($B279),MONTH($B279),MIN(BV$6,DAY(EOMONTH($B279,0))))&lt;$C279)+(DATE(YEAR($B279),MONTH($B279)+1,MIN(BV$6,DAY(EOMONTH($B279,1))))&gt;=$B279)*(DATE(YEAR($B279),MONTH($B279)+1,MIN(BV$6,DAY(EOMONTH($B279,1))))&lt;$C279)))</f>
        <v>0</v>
      </c>
      <c r="BW279" s="48" t="n">
        <f aca="false">IF(OR(N(BW$5)=0,BW$6=""),0,BW$5*((DATE(YEAR($B279),MONTH($B279),MIN(BW$6,DAY(EOMONTH($B279,0))))&gt;=$B279)*(DATE(YEAR($B279),MONTH($B279),MIN(BW$6,DAY(EOMONTH($B279,0))))&lt;$C279)+(DATE(YEAR($B279),MONTH($B279)+1,MIN(BW$6,DAY(EOMONTH($B279,1))))&gt;=$B279)*(DATE(YEAR($B279),MONTH($B279)+1,MIN(BW$6,DAY(EOMONTH($B279,1))))&lt;$C279)))</f>
        <v>0</v>
      </c>
      <c r="BX279" s="48" t="n">
        <f aca="false">MIN(Z279,(FT278*(1+FT$5/Setup!$C$36)+IF($V279=1,N($F279),0)))</f>
        <v>0</v>
      </c>
      <c r="BY279" s="48" t="n">
        <f aca="false">MIN(AA279,(FU278*(1+FU$5/Setup!$C$36)+IF($V279=2,N($F279),0)))</f>
        <v>0</v>
      </c>
      <c r="BZ279" s="48" t="n">
        <f aca="false">MIN(AB279,(FV278*(1+FV$5/Setup!$C$36)+IF($V279=3,N($F279),0)))</f>
        <v>0</v>
      </c>
      <c r="CA279" s="48" t="n">
        <f aca="false">MIN(AC279,(FW278*(1+FW$5/Setup!$C$36)+IF($V279=4,N($F279),0)))</f>
        <v>0</v>
      </c>
      <c r="CB279" s="48" t="n">
        <f aca="false">MIN(AD279,(FX278*(1+FX$5/Setup!$C$36)+IF($V279=5,N($F279),0)))</f>
        <v>0</v>
      </c>
      <c r="CC279" s="48" t="n">
        <f aca="false">MIN(AE279,(FY278*(1+FY$5/Setup!$C$36)+IF($V279=6,N($F279),0)))</f>
        <v>0</v>
      </c>
      <c r="CD279" s="48" t="n">
        <f aca="false">MIN(AF279,(FZ278*(1+FZ$5/Setup!$C$36)+IF($V279=7,N($F279),0)))</f>
        <v>0</v>
      </c>
      <c r="CE279" s="48" t="n">
        <f aca="false">MIN(AG279,(GA278*(1+GA$5/Setup!$C$36)+IF($V279=8,N($F279),0)))</f>
        <v>0</v>
      </c>
      <c r="CF279" s="48" t="n">
        <f aca="false">MIN(AH279,(GB278*(1+GB$5/Setup!$C$36)+IF($V279=9,N($F279),0)))</f>
        <v>0</v>
      </c>
      <c r="CG279" s="48" t="n">
        <f aca="false">MIN(AI279,(GC278*(1+GC$5/Setup!$C$36)+IF($V279=10,N($F279),0)))</f>
        <v>0</v>
      </c>
      <c r="CH279" s="48" t="n">
        <f aca="false">MIN(AJ279,(GD278*(1+GD$5/Setup!$C$36)+IF($V279=11,N($F279),0)))</f>
        <v>0</v>
      </c>
      <c r="CI279" s="48" t="n">
        <f aca="false">MIN(AK279,(GE278*(1+GE$5/Setup!$C$36)+IF($V279=12,N($F279),0)))</f>
        <v>0</v>
      </c>
      <c r="CJ279" s="48" t="n">
        <f aca="false">MIN(AL279,(GF278*(1+GF$5/Setup!$C$36)+IF($V279=13,N($F279),0)))</f>
        <v>0</v>
      </c>
      <c r="CK279" s="48" t="n">
        <f aca="false">MIN(AM279,(GG278*(1+GG$5/Setup!$C$36)+IF($V279=14,N($F279),0)))</f>
        <v>0</v>
      </c>
      <c r="CL279" s="48" t="n">
        <f aca="false">MIN(AN279,(GH278*(1+GH$5/Setup!$C$36)+IF($V279=15,N($F279),0)))</f>
        <v>0</v>
      </c>
      <c r="CM279" s="48" t="n">
        <f aca="false">MIN(AO279,(GI278*(1+GI$5/Setup!$C$36)+IF($V279=16,N($F279),0)))</f>
        <v>0</v>
      </c>
      <c r="CN279" s="48" t="n">
        <f aca="false">MIN(AP279,(GJ278*(1+GJ$5/Setup!$C$36)+IF($V279=17,N($F279),0)))</f>
        <v>0</v>
      </c>
      <c r="CO279" s="48" t="n">
        <f aca="false">MIN(AQ279,(GK278*(1+GK$5/Setup!$C$36)+IF($V279=18,N($F279),0)))</f>
        <v>0</v>
      </c>
      <c r="CP279" s="48" t="n">
        <f aca="false">MIN(AR279,(GL278*(1+GL$5/Setup!$C$36)+IF($V279=19,N($F279),0)))</f>
        <v>0</v>
      </c>
      <c r="CQ279" s="48" t="n">
        <f aca="false">MIN(AS279,(GM278*(1+GM$5/Setup!$C$36)+IF($V279=20,N($F279),0)))</f>
        <v>0</v>
      </c>
      <c r="CR279" s="48" t="n">
        <f aca="false">MIN(AT279,(GN278*(1+GN$5/Setup!$C$36)+IF($V279=21,N($F279),0)))</f>
        <v>0</v>
      </c>
      <c r="CS279" s="48" t="n">
        <f aca="false">MIN(AU279,(GO278*(1+GO$5/Setup!$C$36)+IF($V279=22,N($F279),0)))</f>
        <v>0</v>
      </c>
      <c r="CT279" s="48" t="n">
        <f aca="false">MIN(AV279,(GP278*(1+GP$5/Setup!$C$36)+IF($V279=23,N($F279),0)))</f>
        <v>0</v>
      </c>
      <c r="CU279" s="48" t="n">
        <f aca="false">MIN(AW279,(GQ278*(1+GQ$5/Setup!$C$36)+IF($V279=24,N($F279),0)))</f>
        <v>0</v>
      </c>
      <c r="CV279" s="48" t="n">
        <f aca="false">MIN(AX279,(GR278*(1+GR$5/Setup!$C$36)+IF($V279=25,N($F279),0)))</f>
        <v>0</v>
      </c>
      <c r="CW279" s="48" t="n">
        <f aca="false">MIN(AY279,(GS278*(1+GS$5/Setup!$C$36)+IF($V279=26,N($F279),0)))</f>
        <v>0</v>
      </c>
      <c r="CX279" s="48" t="n">
        <f aca="false">MIN(AZ279,(GT278*(1+GT$5/Setup!$C$36)+IF($V279=27,N($F279),0)))</f>
        <v>0</v>
      </c>
      <c r="CY279" s="48" t="n">
        <f aca="false">MIN(BA279,(GU278*(1+GU$5/Setup!$C$36)+IF($V279=28,N($F279),0)))</f>
        <v>0</v>
      </c>
      <c r="CZ279" s="48" t="n">
        <f aca="false">MIN(BB279,(GV278*(1+GV$5/Setup!$C$36)+IF($V279=29,N($F279),0)))</f>
        <v>0</v>
      </c>
      <c r="DA279" s="48" t="n">
        <f aca="false">MIN(BC279,(GW278*(1+GW$5/Setup!$C$36)+IF($V279=30,N($F279),0)))</f>
        <v>0</v>
      </c>
      <c r="DB279" s="48" t="n">
        <f aca="false">MIN(BD279,(GX278*(1+GX$5/Setup!$C$36)+IF($V279=31,N($F279),0)))</f>
        <v>0</v>
      </c>
      <c r="DC279" s="48" t="n">
        <f aca="false">MIN(BE279,(GY278*(1+GY$5/Setup!$C$36)+IF($V279=32,N($F279),0)))</f>
        <v>0</v>
      </c>
      <c r="DD279" s="48" t="n">
        <f aca="false">MIN(BF279,(GZ278*(1+GZ$5/Setup!$C$36)+IF($V279=33,N($F279),0)))</f>
        <v>0</v>
      </c>
      <c r="DE279" s="48" t="n">
        <f aca="false">MIN(BG279,(HA278*(1+HA$5/Setup!$C$36)+IF($V279=34,N($F279),0)))</f>
        <v>0</v>
      </c>
      <c r="DF279" s="48" t="n">
        <f aca="false">MIN(BH279,(HB278*(1+HB$5/Setup!$C$36)+IF($V279=35,N($F279),0)))</f>
        <v>0</v>
      </c>
      <c r="DG279" s="48" t="n">
        <f aca="false">MIN(BI279,(HC278*(1+HC$5/Setup!$C$36)+IF($V279=36,N($F279),0)))</f>
        <v>0</v>
      </c>
      <c r="DH279" s="48" t="n">
        <f aca="false">MIN(BJ279,(HD278*(1+HD$5/Setup!$C$36)+IF($V279=37,N($F279),0)))</f>
        <v>0</v>
      </c>
      <c r="DI279" s="48" t="n">
        <f aca="false">MIN(BK279,(HE278*(1+HE$5/Setup!$C$36)+IF($V279=38,N($F279),0)))</f>
        <v>0</v>
      </c>
      <c r="DJ279" s="48" t="n">
        <f aca="false">MIN(BL279,(HF278*(1+HF$5/Setup!$C$36)+IF($V279=39,N($F279),0)))</f>
        <v>0</v>
      </c>
      <c r="DK279" s="48" t="n">
        <f aca="false">MIN(BM279,(HG278*(1+HG$5/Setup!$C$36)+IF($V279=40,N($F279),0)))</f>
        <v>0</v>
      </c>
      <c r="DL279" s="48" t="n">
        <f aca="false">MIN(BN279,(HH278*(1+HH$5/Setup!$C$36)+IF($V279=41,N($F279),0)))</f>
        <v>0</v>
      </c>
      <c r="DM279" s="48" t="n">
        <f aca="false">MIN(BO279,(HI278*(1+HI$5/Setup!$C$36)+IF($V279=42,N($F279),0)))</f>
        <v>0</v>
      </c>
      <c r="DN279" s="48" t="n">
        <f aca="false">MIN(BP279,(HJ278*(1+HJ$5/Setup!$C$36)+IF($V279=43,N($F279),0)))</f>
        <v>0</v>
      </c>
      <c r="DO279" s="48" t="n">
        <f aca="false">MIN(BQ279,(HK278*(1+HK$5/Setup!$C$36)+IF($V279=44,N($F279),0)))</f>
        <v>0</v>
      </c>
      <c r="DP279" s="48" t="n">
        <f aca="false">MIN(BR279,(HL278*(1+HL$5/Setup!$C$36)+IF($V279=45,N($F279),0)))</f>
        <v>0</v>
      </c>
      <c r="DQ279" s="48" t="n">
        <f aca="false">MIN(BS279,(HM278*(1+HM$5/Setup!$C$36)+IF($V279=46,N($F279),0)))</f>
        <v>0</v>
      </c>
      <c r="DR279" s="48" t="n">
        <f aca="false">MIN(BT279,(HN278*(1+HN$5/Setup!$C$36)+IF($V279=47,N($F279),0)))</f>
        <v>0</v>
      </c>
      <c r="DS279" s="48" t="n">
        <f aca="false">MIN(BU279,(HO278*(1+HO$5/Setup!$C$36)+IF($V279=48,N($F279),0)))</f>
        <v>0</v>
      </c>
      <c r="DT279" s="48" t="n">
        <f aca="false">MIN(BV279,(HP278*(1+HP$5/Setup!$C$36)+IF($V279=49,N($F279),0)))</f>
        <v>0</v>
      </c>
      <c r="DU279" s="48" t="n">
        <f aca="false">MIN(BW279,(HQ278*(1+HQ$5/Setup!$C$36)+IF($V279=50,N($F279),0)))</f>
        <v>0</v>
      </c>
      <c r="DV279" s="48" t="n">
        <f aca="false">MIN(MAX((FT278*(1+FT$5/Setup!$C$36)+IF($V279=1,N($F279),0))-BX279,0),MAX($P279-0,0))</f>
        <v>0</v>
      </c>
      <c r="DW279" s="48" t="n">
        <f aca="false">MIN(MAX((FU278*(1+FU$5/Setup!$C$36)+IF($V279=2,N($F279),0))-BY279,0),MAX($P279-SUM(DV279:DV279),0))</f>
        <v>0</v>
      </c>
      <c r="DX279" s="48" t="n">
        <f aca="false">MIN(MAX((FV278*(1+FV$5/Setup!$C$36)+IF($V279=3,N($F279),0))-BZ279,0),MAX($P279-SUM(DV279:DW279),0))</f>
        <v>0</v>
      </c>
      <c r="DY279" s="48" t="n">
        <f aca="false">MIN(MAX((FW278*(1+FW$5/Setup!$C$36)+IF($V279=4,N($F279),0))-CA279,0),MAX($P279-SUM(DV279:DX279),0))</f>
        <v>0</v>
      </c>
      <c r="DZ279" s="48" t="n">
        <f aca="false">MIN(MAX((FX278*(1+FX$5/Setup!$C$36)+IF($V279=5,N($F279),0))-CB279,0),MAX($P279-SUM(DV279:DY279),0))</f>
        <v>0</v>
      </c>
      <c r="EA279" s="48" t="n">
        <f aca="false">MIN(MAX((FY278*(1+FY$5/Setup!$C$36)+IF($V279=6,N($F279),0))-CC279,0),MAX($P279-SUM(DV279:DZ279),0))</f>
        <v>0</v>
      </c>
      <c r="EB279" s="48" t="n">
        <f aca="false">MIN(MAX((FZ278*(1+FZ$5/Setup!$C$36)+IF($V279=7,N($F279),0))-CD279,0),MAX($P279-SUM(DV279:EA279),0))</f>
        <v>0</v>
      </c>
      <c r="EC279" s="48" t="n">
        <f aca="false">MIN(MAX((GA278*(1+GA$5/Setup!$C$36)+IF($V279=8,N($F279),0))-CE279,0),MAX($P279-SUM(DV279:EB279),0))</f>
        <v>0</v>
      </c>
      <c r="ED279" s="48" t="n">
        <f aca="false">MIN(MAX((GB278*(1+GB$5/Setup!$C$36)+IF($V279=9,N($F279),0))-CF279,0),MAX($P279-SUM(DV279:EC279),0))</f>
        <v>0</v>
      </c>
      <c r="EE279" s="48" t="n">
        <f aca="false">MIN(MAX((GC278*(1+GC$5/Setup!$C$36)+IF($V279=10,N($F279),0))-CG279,0),MAX($P279-SUM(DV279:ED279),0))</f>
        <v>0</v>
      </c>
      <c r="EF279" s="48" t="n">
        <f aca="false">MIN(MAX((GD278*(1+GD$5/Setup!$C$36)+IF($V279=11,N($F279),0))-CH279,0),MAX($P279-SUM(DV279:EE279),0))</f>
        <v>0</v>
      </c>
      <c r="EG279" s="48" t="n">
        <f aca="false">MIN(MAX((GE278*(1+GE$5/Setup!$C$36)+IF($V279=12,N($F279),0))-CI279,0),MAX($P279-SUM(DV279:EF279),0))</f>
        <v>0</v>
      </c>
      <c r="EH279" s="48" t="n">
        <f aca="false">MIN(MAX((GF278*(1+GF$5/Setup!$C$36)+IF($V279=13,N($F279),0))-CJ279,0),MAX($P279-SUM(DV279:EG279),0))</f>
        <v>0</v>
      </c>
      <c r="EI279" s="48" t="n">
        <f aca="false">MIN(MAX((GG278*(1+GG$5/Setup!$C$36)+IF($V279=14,N($F279),0))-CK279,0),MAX($P279-SUM(DV279:EH279),0))</f>
        <v>0</v>
      </c>
      <c r="EJ279" s="48" t="n">
        <f aca="false">MIN(MAX((GH278*(1+GH$5/Setup!$C$36)+IF($V279=15,N($F279),0))-CL279,0),MAX($P279-SUM(DV279:EI279),0))</f>
        <v>0</v>
      </c>
      <c r="EK279" s="48" t="n">
        <f aca="false">MIN(MAX((GI278*(1+GI$5/Setup!$C$36)+IF($V279=16,N($F279),0))-CM279,0),MAX($P279-SUM(DV279:EJ279),0))</f>
        <v>0</v>
      </c>
      <c r="EL279" s="48" t="n">
        <f aca="false">MIN(MAX((GJ278*(1+GJ$5/Setup!$C$36)+IF($V279=17,N($F279),0))-CN279,0),MAX($P279-SUM(DV279:EK279),0))</f>
        <v>0</v>
      </c>
      <c r="EM279" s="48" t="n">
        <f aca="false">MIN(MAX((GK278*(1+GK$5/Setup!$C$36)+IF($V279=18,N($F279),0))-CO279,0),MAX($P279-SUM(DV279:EL279),0))</f>
        <v>0</v>
      </c>
      <c r="EN279" s="48" t="n">
        <f aca="false">MIN(MAX((GL278*(1+GL$5/Setup!$C$36)+IF($V279=19,N($F279),0))-CP279,0),MAX($P279-SUM(DV279:EM279),0))</f>
        <v>0</v>
      </c>
      <c r="EO279" s="48" t="n">
        <f aca="false">MIN(MAX((GM278*(1+GM$5/Setup!$C$36)+IF($V279=20,N($F279),0))-CQ279,0),MAX($P279-SUM(DV279:EN279),0))</f>
        <v>0</v>
      </c>
      <c r="EP279" s="48" t="n">
        <f aca="false">MIN(MAX((GN278*(1+GN$5/Setup!$C$36)+IF($V279=21,N($F279),0))-CR279,0),MAX($P279-SUM(DV279:EO279),0))</f>
        <v>0</v>
      </c>
      <c r="EQ279" s="48" t="n">
        <f aca="false">MIN(MAX((GO278*(1+GO$5/Setup!$C$36)+IF($V279=22,N($F279),0))-CS279,0),MAX($P279-SUM(DV279:EP279),0))</f>
        <v>0</v>
      </c>
      <c r="ER279" s="48" t="n">
        <f aca="false">MIN(MAX((GP278*(1+GP$5/Setup!$C$36)+IF($V279=23,N($F279),0))-CT279,0),MAX($P279-SUM(DV279:EQ279),0))</f>
        <v>0</v>
      </c>
      <c r="ES279" s="48" t="n">
        <f aca="false">MIN(MAX((GQ278*(1+GQ$5/Setup!$C$36)+IF($V279=24,N($F279),0))-CU279,0),MAX($P279-SUM(DV279:ER279),0))</f>
        <v>0</v>
      </c>
      <c r="ET279" s="48" t="n">
        <f aca="false">MIN(MAX((GR278*(1+GR$5/Setup!$C$36)+IF($V279=25,N($F279),0))-CV279,0),MAX($P279-SUM(DV279:ES279),0))</f>
        <v>0</v>
      </c>
      <c r="EU279" s="48" t="n">
        <f aca="false">MIN(MAX((GS278*(1+GS$5/Setup!$C$36)+IF($V279=26,N($F279),0))-CW279,0),MAX($P279-SUM(DV279:ET279),0))</f>
        <v>0</v>
      </c>
      <c r="EV279" s="48" t="n">
        <f aca="false">MIN(MAX((GT278*(1+GT$5/Setup!$C$36)+IF($V279=27,N($F279),0))-CX279,0),MAX($P279-SUM(DV279:EU279),0))</f>
        <v>0</v>
      </c>
      <c r="EW279" s="48" t="n">
        <f aca="false">MIN(MAX((GU278*(1+GU$5/Setup!$C$36)+IF($V279=28,N($F279),0))-CY279,0),MAX($P279-SUM(DV279:EV279),0))</f>
        <v>0</v>
      </c>
      <c r="EX279" s="48" t="n">
        <f aca="false">MIN(MAX((GV278*(1+GV$5/Setup!$C$36)+IF($V279=29,N($F279),0))-CZ279,0),MAX($P279-SUM(DV279:EW279),0))</f>
        <v>0</v>
      </c>
      <c r="EY279" s="48" t="n">
        <f aca="false">MIN(MAX((GW278*(1+GW$5/Setup!$C$36)+IF($V279=30,N($F279),0))-DA279,0),MAX($P279-SUM(DV279:EX279),0))</f>
        <v>0</v>
      </c>
      <c r="EZ279" s="48" t="n">
        <f aca="false">MIN(MAX((GX278*(1+GX$5/Setup!$C$36)+IF($V279=31,N($F279),0))-DB279,0),MAX($P279-SUM(DV279:EY279),0))</f>
        <v>0</v>
      </c>
      <c r="FA279" s="48" t="n">
        <f aca="false">MIN(MAX((GY278*(1+GY$5/Setup!$C$36)+IF($V279=32,N($F279),0))-DC279,0),MAX($P279-SUM(DV279:EZ279),0))</f>
        <v>0</v>
      </c>
      <c r="FB279" s="48" t="n">
        <f aca="false">MIN(MAX((GZ278*(1+GZ$5/Setup!$C$36)+IF($V279=33,N($F279),0))-DD279,0),MAX($P279-SUM(DV279:FA279),0))</f>
        <v>0</v>
      </c>
      <c r="FC279" s="48" t="n">
        <f aca="false">MIN(MAX((HA278*(1+HA$5/Setup!$C$36)+IF($V279=34,N($F279),0))-DE279,0),MAX($P279-SUM(DV279:FB279),0))</f>
        <v>0</v>
      </c>
      <c r="FD279" s="48" t="n">
        <f aca="false">MIN(MAX((HB278*(1+HB$5/Setup!$C$36)+IF($V279=35,N($F279),0))-DF279,0),MAX($P279-SUM(DV279:FC279),0))</f>
        <v>0</v>
      </c>
      <c r="FE279" s="48" t="n">
        <f aca="false">MIN(MAX((HC278*(1+HC$5/Setup!$C$36)+IF($V279=36,N($F279),0))-DG279,0),MAX($P279-SUM(DV279:FD279),0))</f>
        <v>0</v>
      </c>
      <c r="FF279" s="48" t="n">
        <f aca="false">MIN(MAX((HD278*(1+HD$5/Setup!$C$36)+IF($V279=37,N($F279),0))-DH279,0),MAX($P279-SUM(DV279:FE279),0))</f>
        <v>0</v>
      </c>
      <c r="FG279" s="48" t="n">
        <f aca="false">MIN(MAX((HE278*(1+HE$5/Setup!$C$36)+IF($V279=38,N($F279),0))-DI279,0),MAX($P279-SUM(DV279:FF279),0))</f>
        <v>0</v>
      </c>
      <c r="FH279" s="48" t="n">
        <f aca="false">MIN(MAX((HF278*(1+HF$5/Setup!$C$36)+IF($V279=39,N($F279),0))-DJ279,0),MAX($P279-SUM(DV279:FG279),0))</f>
        <v>0</v>
      </c>
      <c r="FI279" s="48" t="n">
        <f aca="false">MIN(MAX((HG278*(1+HG$5/Setup!$C$36)+IF($V279=40,N($F279),0))-DK279,0),MAX($P279-SUM(DV279:FH279),0))</f>
        <v>0</v>
      </c>
      <c r="FJ279" s="48" t="n">
        <f aca="false">MIN(MAX((HH278*(1+HH$5/Setup!$C$36)+IF($V279=41,N($F279),0))-DL279,0),MAX($P279-SUM(DV279:FI279),0))</f>
        <v>0</v>
      </c>
      <c r="FK279" s="48" t="n">
        <f aca="false">MIN(MAX((HI278*(1+HI$5/Setup!$C$36)+IF($V279=42,N($F279),0))-DM279,0),MAX($P279-SUM(DV279:FJ279),0))</f>
        <v>0</v>
      </c>
      <c r="FL279" s="48" t="n">
        <f aca="false">MIN(MAX((HJ278*(1+HJ$5/Setup!$C$36)+IF($V279=43,N($F279),0))-DN279,0),MAX($P279-SUM(DV279:FK279),0))</f>
        <v>0</v>
      </c>
      <c r="FM279" s="48" t="n">
        <f aca="false">MIN(MAX((HK278*(1+HK$5/Setup!$C$36)+IF($V279=44,N($F279),0))-DO279,0),MAX($P279-SUM(DV279:FL279),0))</f>
        <v>0</v>
      </c>
      <c r="FN279" s="48" t="n">
        <f aca="false">MIN(MAX((HL278*(1+HL$5/Setup!$C$36)+IF($V279=45,N($F279),0))-DP279,0),MAX($P279-SUM(DV279:FM279),0))</f>
        <v>0</v>
      </c>
      <c r="FO279" s="48" t="n">
        <f aca="false">MIN(MAX((HM278*(1+HM$5/Setup!$C$36)+IF($V279=46,N($F279),0))-DQ279,0),MAX($P279-SUM(DV279:FN279),0))</f>
        <v>0</v>
      </c>
      <c r="FP279" s="48" t="n">
        <f aca="false">MIN(MAX((HN278*(1+HN$5/Setup!$C$36)+IF($V279=47,N($F279),0))-DR279,0),MAX($P279-SUM(DV279:FO279),0))</f>
        <v>0</v>
      </c>
      <c r="FQ279" s="48" t="n">
        <f aca="false">MIN(MAX((HO278*(1+HO$5/Setup!$C$36)+IF($V279=48,N($F279),0))-DS279,0),MAX($P279-SUM(DV279:FP279),0))</f>
        <v>0</v>
      </c>
      <c r="FR279" s="48" t="n">
        <f aca="false">MIN(MAX((HP278*(1+HP$5/Setup!$C$36)+IF($V279=49,N($F279),0))-DT279,0),MAX($P279-SUM(DV279:FQ279),0))</f>
        <v>0</v>
      </c>
      <c r="FS279" s="48" t="n">
        <f aca="false">MIN(MAX((HQ278*(1+HQ$5/Setup!$C$36)+IF($V279=50,N($F279),0))-DU279,0),MAX($P279-SUM(DV279:FR279),0))</f>
        <v>0</v>
      </c>
      <c r="FT279" s="48" t="n">
        <f aca="false">IF((FT278*(1+FT$5/Setup!$C$36)+IF($V279=1,N($F279),0))-BX279-DV279&lt;0.005,0,(FT278*(1+FT$5/Setup!$C$36)+IF($V279=1,N($F279),0))-BX279-DV279)</f>
        <v>0</v>
      </c>
      <c r="FU279" s="48" t="n">
        <f aca="false">IF((FU278*(1+FU$5/Setup!$C$36)+IF($V279=2,N($F279),0))-BY279-DW279&lt;0.005,0,(FU278*(1+FU$5/Setup!$C$36)+IF($V279=2,N($F279),0))-BY279-DW279)</f>
        <v>0</v>
      </c>
      <c r="FV279" s="48" t="n">
        <f aca="false">IF((FV278*(1+FV$5/Setup!$C$36)+IF($V279=3,N($F279),0))-BZ279-DX279&lt;0.005,0,(FV278*(1+FV$5/Setup!$C$36)+IF($V279=3,N($F279),0))-BZ279-DX279)</f>
        <v>0</v>
      </c>
      <c r="FW279" s="48" t="n">
        <f aca="false">IF((FW278*(1+FW$5/Setup!$C$36)+IF($V279=4,N($F279),0))-CA279-DY279&lt;0.005,0,(FW278*(1+FW$5/Setup!$C$36)+IF($V279=4,N($F279),0))-CA279-DY279)</f>
        <v>0</v>
      </c>
      <c r="FX279" s="48" t="n">
        <f aca="false">IF((FX278*(1+FX$5/Setup!$C$36)+IF($V279=5,N($F279),0))-CB279-DZ279&lt;0.005,0,(FX278*(1+FX$5/Setup!$C$36)+IF($V279=5,N($F279),0))-CB279-DZ279)</f>
        <v>0</v>
      </c>
      <c r="FY279" s="48" t="n">
        <f aca="false">IF((FY278*(1+FY$5/Setup!$C$36)+IF($V279=6,N($F279),0))-CC279-EA279&lt;0.005,0,(FY278*(1+FY$5/Setup!$C$36)+IF($V279=6,N($F279),0))-CC279-EA279)</f>
        <v>0</v>
      </c>
      <c r="FZ279" s="48" t="n">
        <f aca="false">IF((FZ278*(1+FZ$5/Setup!$C$36)+IF($V279=7,N($F279),0))-CD279-EB279&lt;0.005,0,(FZ278*(1+FZ$5/Setup!$C$36)+IF($V279=7,N($F279),0))-CD279-EB279)</f>
        <v>0</v>
      </c>
      <c r="GA279" s="48" t="n">
        <f aca="false">IF((GA278*(1+GA$5/Setup!$C$36)+IF($V279=8,N($F279),0))-CE279-EC279&lt;0.005,0,(GA278*(1+GA$5/Setup!$C$36)+IF($V279=8,N($F279),0))-CE279-EC279)</f>
        <v>0</v>
      </c>
      <c r="GB279" s="48" t="n">
        <f aca="false">IF((GB278*(1+GB$5/Setup!$C$36)+IF($V279=9,N($F279),0))-CF279-ED279&lt;0.005,0,(GB278*(1+GB$5/Setup!$C$36)+IF($V279=9,N($F279),0))-CF279-ED279)</f>
        <v>0</v>
      </c>
      <c r="GC279" s="48" t="n">
        <f aca="false">IF((GC278*(1+GC$5/Setup!$C$36)+IF($V279=10,N($F279),0))-CG279-EE279&lt;0.005,0,(GC278*(1+GC$5/Setup!$C$36)+IF($V279=10,N($F279),0))-CG279-EE279)</f>
        <v>0</v>
      </c>
      <c r="GD279" s="48" t="n">
        <f aca="false">IF((GD278*(1+GD$5/Setup!$C$36)+IF($V279=11,N($F279),0))-CH279-EF279&lt;0.005,0,(GD278*(1+GD$5/Setup!$C$36)+IF($V279=11,N($F279),0))-CH279-EF279)</f>
        <v>0</v>
      </c>
      <c r="GE279" s="48" t="n">
        <f aca="false">IF((GE278*(1+GE$5/Setup!$C$36)+IF($V279=12,N($F279),0))-CI279-EG279&lt;0.005,0,(GE278*(1+GE$5/Setup!$C$36)+IF($V279=12,N($F279),0))-CI279-EG279)</f>
        <v>0</v>
      </c>
      <c r="GF279" s="48" t="n">
        <f aca="false">IF((GF278*(1+GF$5/Setup!$C$36)+IF($V279=13,N($F279),0))-CJ279-EH279&lt;0.005,0,(GF278*(1+GF$5/Setup!$C$36)+IF($V279=13,N($F279),0))-CJ279-EH279)</f>
        <v>0</v>
      </c>
      <c r="GG279" s="48" t="n">
        <f aca="false">IF((GG278*(1+GG$5/Setup!$C$36)+IF($V279=14,N($F279),0))-CK279-EI279&lt;0.005,0,(GG278*(1+GG$5/Setup!$C$36)+IF($V279=14,N($F279),0))-CK279-EI279)</f>
        <v>0</v>
      </c>
      <c r="GH279" s="48" t="n">
        <f aca="false">IF((GH278*(1+GH$5/Setup!$C$36)+IF($V279=15,N($F279),0))-CL279-EJ279&lt;0.005,0,(GH278*(1+GH$5/Setup!$C$36)+IF($V279=15,N($F279),0))-CL279-EJ279)</f>
        <v>0</v>
      </c>
      <c r="GI279" s="48" t="n">
        <f aca="false">IF((GI278*(1+GI$5/Setup!$C$36)+IF($V279=16,N($F279),0))-CM279-EK279&lt;0.005,0,(GI278*(1+GI$5/Setup!$C$36)+IF($V279=16,N($F279),0))-CM279-EK279)</f>
        <v>0</v>
      </c>
      <c r="GJ279" s="48" t="n">
        <f aca="false">IF((GJ278*(1+GJ$5/Setup!$C$36)+IF($V279=17,N($F279),0))-CN279-EL279&lt;0.005,0,(GJ278*(1+GJ$5/Setup!$C$36)+IF($V279=17,N($F279),0))-CN279-EL279)</f>
        <v>0</v>
      </c>
      <c r="GK279" s="48" t="n">
        <f aca="false">IF((GK278*(1+GK$5/Setup!$C$36)+IF($V279=18,N($F279),0))-CO279-EM279&lt;0.005,0,(GK278*(1+GK$5/Setup!$C$36)+IF($V279=18,N($F279),0))-CO279-EM279)</f>
        <v>0</v>
      </c>
      <c r="GL279" s="48" t="n">
        <f aca="false">IF((GL278*(1+GL$5/Setup!$C$36)+IF($V279=19,N($F279),0))-CP279-EN279&lt;0.005,0,(GL278*(1+GL$5/Setup!$C$36)+IF($V279=19,N($F279),0))-CP279-EN279)</f>
        <v>0</v>
      </c>
      <c r="GM279" s="48" t="n">
        <f aca="false">IF((GM278*(1+GM$5/Setup!$C$36)+IF($V279=20,N($F279),0))-CQ279-EO279&lt;0.005,0,(GM278*(1+GM$5/Setup!$C$36)+IF($V279=20,N($F279),0))-CQ279-EO279)</f>
        <v>0</v>
      </c>
      <c r="GN279" s="48" t="n">
        <f aca="false">IF((GN278*(1+GN$5/Setup!$C$36)+IF($V279=21,N($F279),0))-CR279-EP279&lt;0.005,0,(GN278*(1+GN$5/Setup!$C$36)+IF($V279=21,N($F279),0))-CR279-EP279)</f>
        <v>0</v>
      </c>
      <c r="GO279" s="48" t="n">
        <f aca="false">IF((GO278*(1+GO$5/Setup!$C$36)+IF($V279=22,N($F279),0))-CS279-EQ279&lt;0.005,0,(GO278*(1+GO$5/Setup!$C$36)+IF($V279=22,N($F279),0))-CS279-EQ279)</f>
        <v>0</v>
      </c>
      <c r="GP279" s="48" t="n">
        <f aca="false">IF((GP278*(1+GP$5/Setup!$C$36)+IF($V279=23,N($F279),0))-CT279-ER279&lt;0.005,0,(GP278*(1+GP$5/Setup!$C$36)+IF($V279=23,N($F279),0))-CT279-ER279)</f>
        <v>0</v>
      </c>
      <c r="GQ279" s="48" t="n">
        <f aca="false">IF((GQ278*(1+GQ$5/Setup!$C$36)+IF($V279=24,N($F279),0))-CU279-ES279&lt;0.005,0,(GQ278*(1+GQ$5/Setup!$C$36)+IF($V279=24,N($F279),0))-CU279-ES279)</f>
        <v>0</v>
      </c>
      <c r="GR279" s="48" t="n">
        <f aca="false">IF((GR278*(1+GR$5/Setup!$C$36)+IF($V279=25,N($F279),0))-CV279-ET279&lt;0.005,0,(GR278*(1+GR$5/Setup!$C$36)+IF($V279=25,N($F279),0))-CV279-ET279)</f>
        <v>0</v>
      </c>
      <c r="GS279" s="48" t="n">
        <f aca="false">IF((GS278*(1+GS$5/Setup!$C$36)+IF($V279=26,N($F279),0))-CW279-EU279&lt;0.005,0,(GS278*(1+GS$5/Setup!$C$36)+IF($V279=26,N($F279),0))-CW279-EU279)</f>
        <v>0</v>
      </c>
      <c r="GT279" s="48" t="n">
        <f aca="false">IF((GT278*(1+GT$5/Setup!$C$36)+IF($V279=27,N($F279),0))-CX279-EV279&lt;0.005,0,(GT278*(1+GT$5/Setup!$C$36)+IF($V279=27,N($F279),0))-CX279-EV279)</f>
        <v>0</v>
      </c>
      <c r="GU279" s="48" t="n">
        <f aca="false">IF((GU278*(1+GU$5/Setup!$C$36)+IF($V279=28,N($F279),0))-CY279-EW279&lt;0.005,0,(GU278*(1+GU$5/Setup!$C$36)+IF($V279=28,N($F279),0))-CY279-EW279)</f>
        <v>0</v>
      </c>
      <c r="GV279" s="48" t="n">
        <f aca="false">IF((GV278*(1+GV$5/Setup!$C$36)+IF($V279=29,N($F279),0))-CZ279-EX279&lt;0.005,0,(GV278*(1+GV$5/Setup!$C$36)+IF($V279=29,N($F279),0))-CZ279-EX279)</f>
        <v>0</v>
      </c>
      <c r="GW279" s="48" t="n">
        <f aca="false">IF((GW278*(1+GW$5/Setup!$C$36)+IF($V279=30,N($F279),0))-DA279-EY279&lt;0.005,0,(GW278*(1+GW$5/Setup!$C$36)+IF($V279=30,N($F279),0))-DA279-EY279)</f>
        <v>0</v>
      </c>
      <c r="GX279" s="48" t="n">
        <f aca="false">IF((GX278*(1+GX$5/Setup!$C$36)+IF($V279=31,N($F279),0))-DB279-EZ279&lt;0.005,0,(GX278*(1+GX$5/Setup!$C$36)+IF($V279=31,N($F279),0))-DB279-EZ279)</f>
        <v>0</v>
      </c>
      <c r="GY279" s="48" t="n">
        <f aca="false">IF((GY278*(1+GY$5/Setup!$C$36)+IF($V279=32,N($F279),0))-DC279-FA279&lt;0.005,0,(GY278*(1+GY$5/Setup!$C$36)+IF($V279=32,N($F279),0))-DC279-FA279)</f>
        <v>0</v>
      </c>
      <c r="GZ279" s="48" t="n">
        <f aca="false">IF((GZ278*(1+GZ$5/Setup!$C$36)+IF($V279=33,N($F279),0))-DD279-FB279&lt;0.005,0,(GZ278*(1+GZ$5/Setup!$C$36)+IF($V279=33,N($F279),0))-DD279-FB279)</f>
        <v>0</v>
      </c>
      <c r="HA279" s="48" t="n">
        <f aca="false">IF((HA278*(1+HA$5/Setup!$C$36)+IF($V279=34,N($F279),0))-DE279-FC279&lt;0.005,0,(HA278*(1+HA$5/Setup!$C$36)+IF($V279=34,N($F279),0))-DE279-FC279)</f>
        <v>0</v>
      </c>
      <c r="HB279" s="48" t="n">
        <f aca="false">IF((HB278*(1+HB$5/Setup!$C$36)+IF($V279=35,N($F279),0))-DF279-FD279&lt;0.005,0,(HB278*(1+HB$5/Setup!$C$36)+IF($V279=35,N($F279),0))-DF279-FD279)</f>
        <v>0</v>
      </c>
      <c r="HC279" s="48" t="n">
        <f aca="false">IF((HC278*(1+HC$5/Setup!$C$36)+IF($V279=36,N($F279),0))-DG279-FE279&lt;0.005,0,(HC278*(1+HC$5/Setup!$C$36)+IF($V279=36,N($F279),0))-DG279-FE279)</f>
        <v>0</v>
      </c>
      <c r="HD279" s="48" t="n">
        <f aca="false">IF((HD278*(1+HD$5/Setup!$C$36)+IF($V279=37,N($F279),0))-DH279-FF279&lt;0.005,0,(HD278*(1+HD$5/Setup!$C$36)+IF($V279=37,N($F279),0))-DH279-FF279)</f>
        <v>0</v>
      </c>
      <c r="HE279" s="48" t="n">
        <f aca="false">IF((HE278*(1+HE$5/Setup!$C$36)+IF($V279=38,N($F279),0))-DI279-FG279&lt;0.005,0,(HE278*(1+HE$5/Setup!$C$36)+IF($V279=38,N($F279),0))-DI279-FG279)</f>
        <v>0</v>
      </c>
      <c r="HF279" s="48" t="n">
        <f aca="false">IF((HF278*(1+HF$5/Setup!$C$36)+IF($V279=39,N($F279),0))-DJ279-FH279&lt;0.005,0,(HF278*(1+HF$5/Setup!$C$36)+IF($V279=39,N($F279),0))-DJ279-FH279)</f>
        <v>0</v>
      </c>
      <c r="HG279" s="48" t="n">
        <f aca="false">IF((HG278*(1+HG$5/Setup!$C$36)+IF($V279=40,N($F279),0))-DK279-FI279&lt;0.005,0,(HG278*(1+HG$5/Setup!$C$36)+IF($V279=40,N($F279),0))-DK279-FI279)</f>
        <v>0</v>
      </c>
      <c r="HH279" s="48" t="n">
        <f aca="false">IF((HH278*(1+HH$5/Setup!$C$36)+IF($V279=41,N($F279),0))-DL279-FJ279&lt;0.005,0,(HH278*(1+HH$5/Setup!$C$36)+IF($V279=41,N($F279),0))-DL279-FJ279)</f>
        <v>0</v>
      </c>
      <c r="HI279" s="48" t="n">
        <f aca="false">IF((HI278*(1+HI$5/Setup!$C$36)+IF($V279=42,N($F279),0))-DM279-FK279&lt;0.005,0,(HI278*(1+HI$5/Setup!$C$36)+IF($V279=42,N($F279),0))-DM279-FK279)</f>
        <v>0</v>
      </c>
      <c r="HJ279" s="48" t="n">
        <f aca="false">IF((HJ278*(1+HJ$5/Setup!$C$36)+IF($V279=43,N($F279),0))-DN279-FL279&lt;0.005,0,(HJ278*(1+HJ$5/Setup!$C$36)+IF($V279=43,N($F279),0))-DN279-FL279)</f>
        <v>0</v>
      </c>
      <c r="HK279" s="48" t="n">
        <f aca="false">IF((HK278*(1+HK$5/Setup!$C$36)+IF($V279=44,N($F279),0))-DO279-FM279&lt;0.005,0,(HK278*(1+HK$5/Setup!$C$36)+IF($V279=44,N($F279),0))-DO279-FM279)</f>
        <v>0</v>
      </c>
      <c r="HL279" s="48" t="n">
        <f aca="false">IF((HL278*(1+HL$5/Setup!$C$36)+IF($V279=45,N($F279),0))-DP279-FN279&lt;0.005,0,(HL278*(1+HL$5/Setup!$C$36)+IF($V279=45,N($F279),0))-DP279-FN279)</f>
        <v>0</v>
      </c>
      <c r="HM279" s="48" t="n">
        <f aca="false">IF((HM278*(1+HM$5/Setup!$C$36)+IF($V279=46,N($F279),0))-DQ279-FO279&lt;0.005,0,(HM278*(1+HM$5/Setup!$C$36)+IF($V279=46,N($F279),0))-DQ279-FO279)</f>
        <v>0</v>
      </c>
      <c r="HN279" s="48" t="n">
        <f aca="false">IF((HN278*(1+HN$5/Setup!$C$36)+IF($V279=47,N($F279),0))-DR279-FP279&lt;0.005,0,(HN278*(1+HN$5/Setup!$C$36)+IF($V279=47,N($F279),0))-DR279-FP279)</f>
        <v>0</v>
      </c>
      <c r="HO279" s="48" t="n">
        <f aca="false">IF((HO278*(1+HO$5/Setup!$C$36)+IF($V279=48,N($F279),0))-DS279-FQ279&lt;0.005,0,(HO278*(1+HO$5/Setup!$C$36)+IF($V279=48,N($F279),0))-DS279-FQ279)</f>
        <v>0</v>
      </c>
      <c r="HP279" s="48" t="n">
        <f aca="false">IF((HP278*(1+HP$5/Setup!$C$36)+IF($V279=49,N($F279),0))-DT279-FR279&lt;0.005,0,(HP278*(1+HP$5/Setup!$C$36)+IF($V279=49,N($F279),0))-DT279-FR279)</f>
        <v>0</v>
      </c>
      <c r="HQ279" s="48" t="n">
        <f aca="false">IF((HQ278*(1+HQ$5/Setup!$C$36)+IF($V279=50,N($F279),0))-DU279-FS279&lt;0.005,0,(HQ278*(1+HQ$5/Setup!$C$36)+IF($V279=50,N($F279),0))-DU279-FS279)</f>
        <v>0</v>
      </c>
    </row>
    <row r="280" customFormat="false" ht="15" hidden="false" customHeight="false" outlineLevel="0" collapsed="false">
      <c r="A280" s="44" t="n">
        <v>272</v>
      </c>
      <c r="B280" s="45" t="n">
        <f aca="false">IF(Setup!$C$7="Every month",EDATE(Setup!$C$8,($A280-1)),IF(Setup!$C$7="Twice a month",DATE(YEAR(Setup!$C$8),MONTH(Setup!$C$8)+INT((($A280-1)+Setup!$C$41)/2),MIN(IF(MOD(($A280-1)+Setup!$C$41,2)=0,Setup!$C$39,Setup!$C$40),DAY(EOMONTH(DATE(YEAR(Setup!$C$8),MONTH(Setup!$C$8)+INT((($A280-1)+Setup!$C$41)/2),1),0)))),Setup!$C$8+($A280-1)*IF(Setup!$C$7="Every week",7,14)))</f>
        <v>50119</v>
      </c>
      <c r="C280" s="45" t="n">
        <f aca="false">IF(Setup!$C$7="Every month",EDATE(Setup!$C$8,$A280),IF(Setup!$C$7="Twice a month",DATE(YEAR(Setup!$C$8),MONTH(Setup!$C$8)+INT(($A280+Setup!$C$41)/2),MIN(IF(MOD($A280+Setup!$C$41,2)=0,Setup!$C$39,Setup!$C$40),DAY(EOMONTH(DATE(YEAR(Setup!$C$8),MONTH(Setup!$C$8)+INT(($A280+Setup!$C$41)/2),1),0)))),Setup!$C$8+$A280*IF(Setup!$C$7="Every week",7,14)))</f>
        <v>50133</v>
      </c>
      <c r="D280" s="46"/>
      <c r="E280" s="47"/>
      <c r="F280" s="47"/>
      <c r="G280" s="47"/>
      <c r="H280" s="47"/>
      <c r="I280" s="48" t="n">
        <f aca="false">N(Setup!$C$11)+N(E280)</f>
        <v>100</v>
      </c>
      <c r="J280" s="48" t="n">
        <f aca="false">MIN(Setup!$C$37,MAX(I280,0))</f>
        <v>9.23076923076923</v>
      </c>
      <c r="K280" s="48" t="n">
        <f aca="false">MIN(MAX(N(Setup!$C$14)-L279,0),MAX(I280-J280,0))</f>
        <v>0</v>
      </c>
      <c r="L280" s="48" t="n">
        <f aca="false">L279+K280-N(G280)</f>
        <v>500</v>
      </c>
      <c r="M280" s="48" t="n">
        <f aca="false">M279+J280-N(H280)</f>
        <v>2510.76923076923</v>
      </c>
      <c r="N280" s="48" t="n">
        <f aca="false">SUM(BX280:DU280)</f>
        <v>0</v>
      </c>
      <c r="O280" s="48" t="n">
        <f aca="false">SUM(Z280:BW280)-N280</f>
        <v>40</v>
      </c>
      <c r="P280" s="48" t="n">
        <f aca="false">MAX(I280-J280-K280,0)+O280</f>
        <v>130.769230769231</v>
      </c>
      <c r="Q280" s="48" t="n">
        <f aca="false">SUM(DV280:FS280)</f>
        <v>0</v>
      </c>
      <c r="R280" s="49" t="n">
        <f aca="false">N280+J280+K280+Q280</f>
        <v>9.23076923076923</v>
      </c>
      <c r="S280" s="48" t="n">
        <f aca="false">T280-T279-N(F280)+N280+Q280</f>
        <v>0</v>
      </c>
      <c r="T280" s="49" t="n">
        <f aca="false">SUM(FT280:HQ280)</f>
        <v>0</v>
      </c>
      <c r="U280" s="44" t="str">
        <f aca="false">IF(T279&lt;0.005,"",INDEX(Helpers!$C$2:$C$51,IF(_xlfn.MINIFS($DV$6:$FS$6,DV280:FS280,"&gt;0.005")=0,V280,_xlfn.MINIFS($DV$6:$FS$6,DV280:FS280,"&gt;0.005"))))</f>
        <v/>
      </c>
      <c r="V280" s="44" t="n">
        <f aca="false">IF(_xlfn.MINIFS($FT$6:$HQ$6,FT279:HQ279,"&gt;0.005")=0,1,_xlfn.MINIFS($FT$6:$HQ$6,FT279:HQ279,"&gt;0.005"))</f>
        <v>1</v>
      </c>
      <c r="W280" s="44" t="n">
        <f aca="false">IF(AND(D280&lt;&gt;"Paid",T279&gt;0.005),1,0)</f>
        <v>0</v>
      </c>
      <c r="X280" s="48" t="n">
        <f aca="false">SUMPRODUCT(((Helpers!$G$2:$G$51*(1+(Helpers!$D$2:$D$51+0.000000001)/12)^(($B280-Setup!$C$8)/(365.25/12))-Helpers!$E$2:$E$51*((1+(Helpers!$D$2:$D$51+0.000000001)/12)^(($B280-Setup!$C$8)/(365.25/12))-1)/((Helpers!$D$2:$D$51+0.000000001)/12))&gt;0)*(Helpers!$G$2:$G$51*(1+(Helpers!$D$2:$D$51+0.000000001)/12)^(($B280-Setup!$C$8)/(365.25/12))-Helpers!$E$2:$E$51*((1+(Helpers!$D$2:$D$51+0.000000001)/12)^(($B280-Setup!$C$8)/(365.25/12))-1)/((Helpers!$D$2:$D$51+0.000000001)/12)))</f>
        <v>0</v>
      </c>
      <c r="Y280" s="48"/>
      <c r="Z280" s="48" t="n">
        <f aca="false">IF(OR(N(Z$5)=0,Z$6=""),0,Z$5*((DATE(YEAR($B280),MONTH($B280),MIN(Z$6,DAY(EOMONTH($B280,0))))&gt;=$B280)*(DATE(YEAR($B280),MONTH($B280),MIN(Z$6,DAY(EOMONTH($B280,0))))&lt;$C280)+(DATE(YEAR($B280),MONTH($B280)+1,MIN(Z$6,DAY(EOMONTH($B280,1))))&gt;=$B280)*(DATE(YEAR($B280),MONTH($B280)+1,MIN(Z$6,DAY(EOMONTH($B280,1))))&lt;$C280)))</f>
        <v>0</v>
      </c>
      <c r="AA280" s="48" t="n">
        <f aca="false">IF(OR(N(AA$5)=0,AA$6=""),0,AA$5*((DATE(YEAR($B280),MONTH($B280),MIN(AA$6,DAY(EOMONTH($B280,0))))&gt;=$B280)*(DATE(YEAR($B280),MONTH($B280),MIN(AA$6,DAY(EOMONTH($B280,0))))&lt;$C280)+(DATE(YEAR($B280),MONTH($B280)+1,MIN(AA$6,DAY(EOMONTH($B280,1))))&gt;=$B280)*(DATE(YEAR($B280),MONTH($B280)+1,MIN(AA$6,DAY(EOMONTH($B280,1))))&lt;$C280)))</f>
        <v>40</v>
      </c>
      <c r="AB280" s="48" t="n">
        <f aca="false">IF(OR(N(AB$5)=0,AB$6=""),0,AB$5*((DATE(YEAR($B280),MONTH($B280),MIN(AB$6,DAY(EOMONTH($B280,0))))&gt;=$B280)*(DATE(YEAR($B280),MONTH($B280),MIN(AB$6,DAY(EOMONTH($B280,0))))&lt;$C280)+(DATE(YEAR($B280),MONTH($B280)+1,MIN(AB$6,DAY(EOMONTH($B280,1))))&gt;=$B280)*(DATE(YEAR($B280),MONTH($B280)+1,MIN(AB$6,DAY(EOMONTH($B280,1))))&lt;$C280)))</f>
        <v>0</v>
      </c>
      <c r="AC280" s="48" t="n">
        <f aca="false">IF(OR(N(AC$5)=0,AC$6=""),0,AC$5*((DATE(YEAR($B280),MONTH($B280),MIN(AC$6,DAY(EOMONTH($B280,0))))&gt;=$B280)*(DATE(YEAR($B280),MONTH($B280),MIN(AC$6,DAY(EOMONTH($B280,0))))&lt;$C280)+(DATE(YEAR($B280),MONTH($B280)+1,MIN(AC$6,DAY(EOMONTH($B280,1))))&gt;=$B280)*(DATE(YEAR($B280),MONTH($B280)+1,MIN(AC$6,DAY(EOMONTH($B280,1))))&lt;$C280)))</f>
        <v>0</v>
      </c>
      <c r="AD280" s="48" t="n">
        <f aca="false">IF(OR(N(AD$5)=0,AD$6=""),0,AD$5*((DATE(YEAR($B280),MONTH($B280),MIN(AD$6,DAY(EOMONTH($B280,0))))&gt;=$B280)*(DATE(YEAR($B280),MONTH($B280),MIN(AD$6,DAY(EOMONTH($B280,0))))&lt;$C280)+(DATE(YEAR($B280),MONTH($B280)+1,MIN(AD$6,DAY(EOMONTH($B280,1))))&gt;=$B280)*(DATE(YEAR($B280),MONTH($B280)+1,MIN(AD$6,DAY(EOMONTH($B280,1))))&lt;$C280)))</f>
        <v>0</v>
      </c>
      <c r="AE280" s="48" t="n">
        <f aca="false">IF(OR(N(AE$5)=0,AE$6=""),0,AE$5*((DATE(YEAR($B280),MONTH($B280),MIN(AE$6,DAY(EOMONTH($B280,0))))&gt;=$B280)*(DATE(YEAR($B280),MONTH($B280),MIN(AE$6,DAY(EOMONTH($B280,0))))&lt;$C280)+(DATE(YEAR($B280),MONTH($B280)+1,MIN(AE$6,DAY(EOMONTH($B280,1))))&gt;=$B280)*(DATE(YEAR($B280),MONTH($B280)+1,MIN(AE$6,DAY(EOMONTH($B280,1))))&lt;$C280)))</f>
        <v>0</v>
      </c>
      <c r="AF280" s="48" t="n">
        <f aca="false">IF(OR(N(AF$5)=0,AF$6=""),0,AF$5*((DATE(YEAR($B280),MONTH($B280),MIN(AF$6,DAY(EOMONTH($B280,0))))&gt;=$B280)*(DATE(YEAR($B280),MONTH($B280),MIN(AF$6,DAY(EOMONTH($B280,0))))&lt;$C280)+(DATE(YEAR($B280),MONTH($B280)+1,MIN(AF$6,DAY(EOMONTH($B280,1))))&gt;=$B280)*(DATE(YEAR($B280),MONTH($B280)+1,MIN(AF$6,DAY(EOMONTH($B280,1))))&lt;$C280)))</f>
        <v>0</v>
      </c>
      <c r="AG280" s="48" t="n">
        <f aca="false">IF(OR(N(AG$5)=0,AG$6=""),0,AG$5*((DATE(YEAR($B280),MONTH($B280),MIN(AG$6,DAY(EOMONTH($B280,0))))&gt;=$B280)*(DATE(YEAR($B280),MONTH($B280),MIN(AG$6,DAY(EOMONTH($B280,0))))&lt;$C280)+(DATE(YEAR($B280),MONTH($B280)+1,MIN(AG$6,DAY(EOMONTH($B280,1))))&gt;=$B280)*(DATE(YEAR($B280),MONTH($B280)+1,MIN(AG$6,DAY(EOMONTH($B280,1))))&lt;$C280)))</f>
        <v>0</v>
      </c>
      <c r="AH280" s="48" t="n">
        <f aca="false">IF(OR(N(AH$5)=0,AH$6=""),0,AH$5*((DATE(YEAR($B280),MONTH($B280),MIN(AH$6,DAY(EOMONTH($B280,0))))&gt;=$B280)*(DATE(YEAR($B280),MONTH($B280),MIN(AH$6,DAY(EOMONTH($B280,0))))&lt;$C280)+(DATE(YEAR($B280),MONTH($B280)+1,MIN(AH$6,DAY(EOMONTH($B280,1))))&gt;=$B280)*(DATE(YEAR($B280),MONTH($B280)+1,MIN(AH$6,DAY(EOMONTH($B280,1))))&lt;$C280)))</f>
        <v>0</v>
      </c>
      <c r="AI280" s="48" t="n">
        <f aca="false">IF(OR(N(AI$5)=0,AI$6=""),0,AI$5*((DATE(YEAR($B280),MONTH($B280),MIN(AI$6,DAY(EOMONTH($B280,0))))&gt;=$B280)*(DATE(YEAR($B280),MONTH($B280),MIN(AI$6,DAY(EOMONTH($B280,0))))&lt;$C280)+(DATE(YEAR($B280),MONTH($B280)+1,MIN(AI$6,DAY(EOMONTH($B280,1))))&gt;=$B280)*(DATE(YEAR($B280),MONTH($B280)+1,MIN(AI$6,DAY(EOMONTH($B280,1))))&lt;$C280)))</f>
        <v>0</v>
      </c>
      <c r="AJ280" s="48" t="n">
        <f aca="false">IF(OR(N(AJ$5)=0,AJ$6=""),0,AJ$5*((DATE(YEAR($B280),MONTH($B280),MIN(AJ$6,DAY(EOMONTH($B280,0))))&gt;=$B280)*(DATE(YEAR($B280),MONTH($B280),MIN(AJ$6,DAY(EOMONTH($B280,0))))&lt;$C280)+(DATE(YEAR($B280),MONTH($B280)+1,MIN(AJ$6,DAY(EOMONTH($B280,1))))&gt;=$B280)*(DATE(YEAR($B280),MONTH($B280)+1,MIN(AJ$6,DAY(EOMONTH($B280,1))))&lt;$C280)))</f>
        <v>0</v>
      </c>
      <c r="AK280" s="48" t="n">
        <f aca="false">IF(OR(N(AK$5)=0,AK$6=""),0,AK$5*((DATE(YEAR($B280),MONTH($B280),MIN(AK$6,DAY(EOMONTH($B280,0))))&gt;=$B280)*(DATE(YEAR($B280),MONTH($B280),MIN(AK$6,DAY(EOMONTH($B280,0))))&lt;$C280)+(DATE(YEAR($B280),MONTH($B280)+1,MIN(AK$6,DAY(EOMONTH($B280,1))))&gt;=$B280)*(DATE(YEAR($B280),MONTH($B280)+1,MIN(AK$6,DAY(EOMONTH($B280,1))))&lt;$C280)))</f>
        <v>0</v>
      </c>
      <c r="AL280" s="48" t="n">
        <f aca="false">IF(OR(N(AL$5)=0,AL$6=""),0,AL$5*((DATE(YEAR($B280),MONTH($B280),MIN(AL$6,DAY(EOMONTH($B280,0))))&gt;=$B280)*(DATE(YEAR($B280),MONTH($B280),MIN(AL$6,DAY(EOMONTH($B280,0))))&lt;$C280)+(DATE(YEAR($B280),MONTH($B280)+1,MIN(AL$6,DAY(EOMONTH($B280,1))))&gt;=$B280)*(DATE(YEAR($B280),MONTH($B280)+1,MIN(AL$6,DAY(EOMONTH($B280,1))))&lt;$C280)))</f>
        <v>0</v>
      </c>
      <c r="AM280" s="48" t="n">
        <f aca="false">IF(OR(N(AM$5)=0,AM$6=""),0,AM$5*((DATE(YEAR($B280),MONTH($B280),MIN(AM$6,DAY(EOMONTH($B280,0))))&gt;=$B280)*(DATE(YEAR($B280),MONTH($B280),MIN(AM$6,DAY(EOMONTH($B280,0))))&lt;$C280)+(DATE(YEAR($B280),MONTH($B280)+1,MIN(AM$6,DAY(EOMONTH($B280,1))))&gt;=$B280)*(DATE(YEAR($B280),MONTH($B280)+1,MIN(AM$6,DAY(EOMONTH($B280,1))))&lt;$C280)))</f>
        <v>0</v>
      </c>
      <c r="AN280" s="48" t="n">
        <f aca="false">IF(OR(N(AN$5)=0,AN$6=""),0,AN$5*((DATE(YEAR($B280),MONTH($B280),MIN(AN$6,DAY(EOMONTH($B280,0))))&gt;=$B280)*(DATE(YEAR($B280),MONTH($B280),MIN(AN$6,DAY(EOMONTH($B280,0))))&lt;$C280)+(DATE(YEAR($B280),MONTH($B280)+1,MIN(AN$6,DAY(EOMONTH($B280,1))))&gt;=$B280)*(DATE(YEAR($B280),MONTH($B280)+1,MIN(AN$6,DAY(EOMONTH($B280,1))))&lt;$C280)))</f>
        <v>0</v>
      </c>
      <c r="AO280" s="48" t="n">
        <f aca="false">IF(OR(N(AO$5)=0,AO$6=""),0,AO$5*((DATE(YEAR($B280),MONTH($B280),MIN(AO$6,DAY(EOMONTH($B280,0))))&gt;=$B280)*(DATE(YEAR($B280),MONTH($B280),MIN(AO$6,DAY(EOMONTH($B280,0))))&lt;$C280)+(DATE(YEAR($B280),MONTH($B280)+1,MIN(AO$6,DAY(EOMONTH($B280,1))))&gt;=$B280)*(DATE(YEAR($B280),MONTH($B280)+1,MIN(AO$6,DAY(EOMONTH($B280,1))))&lt;$C280)))</f>
        <v>0</v>
      </c>
      <c r="AP280" s="48" t="n">
        <f aca="false">IF(OR(N(AP$5)=0,AP$6=""),0,AP$5*((DATE(YEAR($B280),MONTH($B280),MIN(AP$6,DAY(EOMONTH($B280,0))))&gt;=$B280)*(DATE(YEAR($B280),MONTH($B280),MIN(AP$6,DAY(EOMONTH($B280,0))))&lt;$C280)+(DATE(YEAR($B280),MONTH($B280)+1,MIN(AP$6,DAY(EOMONTH($B280,1))))&gt;=$B280)*(DATE(YEAR($B280),MONTH($B280)+1,MIN(AP$6,DAY(EOMONTH($B280,1))))&lt;$C280)))</f>
        <v>0</v>
      </c>
      <c r="AQ280" s="48" t="n">
        <f aca="false">IF(OR(N(AQ$5)=0,AQ$6=""),0,AQ$5*((DATE(YEAR($B280),MONTH($B280),MIN(AQ$6,DAY(EOMONTH($B280,0))))&gt;=$B280)*(DATE(YEAR($B280),MONTH($B280),MIN(AQ$6,DAY(EOMONTH($B280,0))))&lt;$C280)+(DATE(YEAR($B280),MONTH($B280)+1,MIN(AQ$6,DAY(EOMONTH($B280,1))))&gt;=$B280)*(DATE(YEAR($B280),MONTH($B280)+1,MIN(AQ$6,DAY(EOMONTH($B280,1))))&lt;$C280)))</f>
        <v>0</v>
      </c>
      <c r="AR280" s="48" t="n">
        <f aca="false">IF(OR(N(AR$5)=0,AR$6=""),0,AR$5*((DATE(YEAR($B280),MONTH($B280),MIN(AR$6,DAY(EOMONTH($B280,0))))&gt;=$B280)*(DATE(YEAR($B280),MONTH($B280),MIN(AR$6,DAY(EOMONTH($B280,0))))&lt;$C280)+(DATE(YEAR($B280),MONTH($B280)+1,MIN(AR$6,DAY(EOMONTH($B280,1))))&gt;=$B280)*(DATE(YEAR($B280),MONTH($B280)+1,MIN(AR$6,DAY(EOMONTH($B280,1))))&lt;$C280)))</f>
        <v>0</v>
      </c>
      <c r="AS280" s="48" t="n">
        <f aca="false">IF(OR(N(AS$5)=0,AS$6=""),0,AS$5*((DATE(YEAR($B280),MONTH($B280),MIN(AS$6,DAY(EOMONTH($B280,0))))&gt;=$B280)*(DATE(YEAR($B280),MONTH($B280),MIN(AS$6,DAY(EOMONTH($B280,0))))&lt;$C280)+(DATE(YEAR($B280),MONTH($B280)+1,MIN(AS$6,DAY(EOMONTH($B280,1))))&gt;=$B280)*(DATE(YEAR($B280),MONTH($B280)+1,MIN(AS$6,DAY(EOMONTH($B280,1))))&lt;$C280)))</f>
        <v>0</v>
      </c>
      <c r="AT280" s="48" t="n">
        <f aca="false">IF(OR(N(AT$5)=0,AT$6=""),0,AT$5*((DATE(YEAR($B280),MONTH($B280),MIN(AT$6,DAY(EOMONTH($B280,0))))&gt;=$B280)*(DATE(YEAR($B280),MONTH($B280),MIN(AT$6,DAY(EOMONTH($B280,0))))&lt;$C280)+(DATE(YEAR($B280),MONTH($B280)+1,MIN(AT$6,DAY(EOMONTH($B280,1))))&gt;=$B280)*(DATE(YEAR($B280),MONTH($B280)+1,MIN(AT$6,DAY(EOMONTH($B280,1))))&lt;$C280)))</f>
        <v>0</v>
      </c>
      <c r="AU280" s="48" t="n">
        <f aca="false">IF(OR(N(AU$5)=0,AU$6=""),0,AU$5*((DATE(YEAR($B280),MONTH($B280),MIN(AU$6,DAY(EOMONTH($B280,0))))&gt;=$B280)*(DATE(YEAR($B280),MONTH($B280),MIN(AU$6,DAY(EOMONTH($B280,0))))&lt;$C280)+(DATE(YEAR($B280),MONTH($B280)+1,MIN(AU$6,DAY(EOMONTH($B280,1))))&gt;=$B280)*(DATE(YEAR($B280),MONTH($B280)+1,MIN(AU$6,DAY(EOMONTH($B280,1))))&lt;$C280)))</f>
        <v>0</v>
      </c>
      <c r="AV280" s="48" t="n">
        <f aca="false">IF(OR(N(AV$5)=0,AV$6=""),0,AV$5*((DATE(YEAR($B280),MONTH($B280),MIN(AV$6,DAY(EOMONTH($B280,0))))&gt;=$B280)*(DATE(YEAR($B280),MONTH($B280),MIN(AV$6,DAY(EOMONTH($B280,0))))&lt;$C280)+(DATE(YEAR($B280),MONTH($B280)+1,MIN(AV$6,DAY(EOMONTH($B280,1))))&gt;=$B280)*(DATE(YEAR($B280),MONTH($B280)+1,MIN(AV$6,DAY(EOMONTH($B280,1))))&lt;$C280)))</f>
        <v>0</v>
      </c>
      <c r="AW280" s="48" t="n">
        <f aca="false">IF(OR(N(AW$5)=0,AW$6=""),0,AW$5*((DATE(YEAR($B280),MONTH($B280),MIN(AW$6,DAY(EOMONTH($B280,0))))&gt;=$B280)*(DATE(YEAR($B280),MONTH($B280),MIN(AW$6,DAY(EOMONTH($B280,0))))&lt;$C280)+(DATE(YEAR($B280),MONTH($B280)+1,MIN(AW$6,DAY(EOMONTH($B280,1))))&gt;=$B280)*(DATE(YEAR($B280),MONTH($B280)+1,MIN(AW$6,DAY(EOMONTH($B280,1))))&lt;$C280)))</f>
        <v>0</v>
      </c>
      <c r="AX280" s="48" t="n">
        <f aca="false">IF(OR(N(AX$5)=0,AX$6=""),0,AX$5*((DATE(YEAR($B280),MONTH($B280),MIN(AX$6,DAY(EOMONTH($B280,0))))&gt;=$B280)*(DATE(YEAR($B280),MONTH($B280),MIN(AX$6,DAY(EOMONTH($B280,0))))&lt;$C280)+(DATE(YEAR($B280),MONTH($B280)+1,MIN(AX$6,DAY(EOMONTH($B280,1))))&gt;=$B280)*(DATE(YEAR($B280),MONTH($B280)+1,MIN(AX$6,DAY(EOMONTH($B280,1))))&lt;$C280)))</f>
        <v>0</v>
      </c>
      <c r="AY280" s="48" t="n">
        <f aca="false">IF(OR(N(AY$5)=0,AY$6=""),0,AY$5*((DATE(YEAR($B280),MONTH($B280),MIN(AY$6,DAY(EOMONTH($B280,0))))&gt;=$B280)*(DATE(YEAR($B280),MONTH($B280),MIN(AY$6,DAY(EOMONTH($B280,0))))&lt;$C280)+(DATE(YEAR($B280),MONTH($B280)+1,MIN(AY$6,DAY(EOMONTH($B280,1))))&gt;=$B280)*(DATE(YEAR($B280),MONTH($B280)+1,MIN(AY$6,DAY(EOMONTH($B280,1))))&lt;$C280)))</f>
        <v>0</v>
      </c>
      <c r="AZ280" s="48" t="n">
        <f aca="false">IF(OR(N(AZ$5)=0,AZ$6=""),0,AZ$5*((DATE(YEAR($B280),MONTH($B280),MIN(AZ$6,DAY(EOMONTH($B280,0))))&gt;=$B280)*(DATE(YEAR($B280),MONTH($B280),MIN(AZ$6,DAY(EOMONTH($B280,0))))&lt;$C280)+(DATE(YEAR($B280),MONTH($B280)+1,MIN(AZ$6,DAY(EOMONTH($B280,1))))&gt;=$B280)*(DATE(YEAR($B280),MONTH($B280)+1,MIN(AZ$6,DAY(EOMONTH($B280,1))))&lt;$C280)))</f>
        <v>0</v>
      </c>
      <c r="BA280" s="48" t="n">
        <f aca="false">IF(OR(N(BA$5)=0,BA$6=""),0,BA$5*((DATE(YEAR($B280),MONTH($B280),MIN(BA$6,DAY(EOMONTH($B280,0))))&gt;=$B280)*(DATE(YEAR($B280),MONTH($B280),MIN(BA$6,DAY(EOMONTH($B280,0))))&lt;$C280)+(DATE(YEAR($B280),MONTH($B280)+1,MIN(BA$6,DAY(EOMONTH($B280,1))))&gt;=$B280)*(DATE(YEAR($B280),MONTH($B280)+1,MIN(BA$6,DAY(EOMONTH($B280,1))))&lt;$C280)))</f>
        <v>0</v>
      </c>
      <c r="BB280" s="48" t="n">
        <f aca="false">IF(OR(N(BB$5)=0,BB$6=""),0,BB$5*((DATE(YEAR($B280),MONTH($B280),MIN(BB$6,DAY(EOMONTH($B280,0))))&gt;=$B280)*(DATE(YEAR($B280),MONTH($B280),MIN(BB$6,DAY(EOMONTH($B280,0))))&lt;$C280)+(DATE(YEAR($B280),MONTH($B280)+1,MIN(BB$6,DAY(EOMONTH($B280,1))))&gt;=$B280)*(DATE(YEAR($B280),MONTH($B280)+1,MIN(BB$6,DAY(EOMONTH($B280,1))))&lt;$C280)))</f>
        <v>0</v>
      </c>
      <c r="BC280" s="48" t="n">
        <f aca="false">IF(OR(N(BC$5)=0,BC$6=""),0,BC$5*((DATE(YEAR($B280),MONTH($B280),MIN(BC$6,DAY(EOMONTH($B280,0))))&gt;=$B280)*(DATE(YEAR($B280),MONTH($B280),MIN(BC$6,DAY(EOMONTH($B280,0))))&lt;$C280)+(DATE(YEAR($B280),MONTH($B280)+1,MIN(BC$6,DAY(EOMONTH($B280,1))))&gt;=$B280)*(DATE(YEAR($B280),MONTH($B280)+1,MIN(BC$6,DAY(EOMONTH($B280,1))))&lt;$C280)))</f>
        <v>0</v>
      </c>
      <c r="BD280" s="48" t="n">
        <f aca="false">IF(OR(N(BD$5)=0,BD$6=""),0,BD$5*((DATE(YEAR($B280),MONTH($B280),MIN(BD$6,DAY(EOMONTH($B280,0))))&gt;=$B280)*(DATE(YEAR($B280),MONTH($B280),MIN(BD$6,DAY(EOMONTH($B280,0))))&lt;$C280)+(DATE(YEAR($B280),MONTH($B280)+1,MIN(BD$6,DAY(EOMONTH($B280,1))))&gt;=$B280)*(DATE(YEAR($B280),MONTH($B280)+1,MIN(BD$6,DAY(EOMONTH($B280,1))))&lt;$C280)))</f>
        <v>0</v>
      </c>
      <c r="BE280" s="48" t="n">
        <f aca="false">IF(OR(N(BE$5)=0,BE$6=""),0,BE$5*((DATE(YEAR($B280),MONTH($B280),MIN(BE$6,DAY(EOMONTH($B280,0))))&gt;=$B280)*(DATE(YEAR($B280),MONTH($B280),MIN(BE$6,DAY(EOMONTH($B280,0))))&lt;$C280)+(DATE(YEAR($B280),MONTH($B280)+1,MIN(BE$6,DAY(EOMONTH($B280,1))))&gt;=$B280)*(DATE(YEAR($B280),MONTH($B280)+1,MIN(BE$6,DAY(EOMONTH($B280,1))))&lt;$C280)))</f>
        <v>0</v>
      </c>
      <c r="BF280" s="48" t="n">
        <f aca="false">IF(OR(N(BF$5)=0,BF$6=""),0,BF$5*((DATE(YEAR($B280),MONTH($B280),MIN(BF$6,DAY(EOMONTH($B280,0))))&gt;=$B280)*(DATE(YEAR($B280),MONTH($B280),MIN(BF$6,DAY(EOMONTH($B280,0))))&lt;$C280)+(DATE(YEAR($B280),MONTH($B280)+1,MIN(BF$6,DAY(EOMONTH($B280,1))))&gt;=$B280)*(DATE(YEAR($B280),MONTH($B280)+1,MIN(BF$6,DAY(EOMONTH($B280,1))))&lt;$C280)))</f>
        <v>0</v>
      </c>
      <c r="BG280" s="48" t="n">
        <f aca="false">IF(OR(N(BG$5)=0,BG$6=""),0,BG$5*((DATE(YEAR($B280),MONTH($B280),MIN(BG$6,DAY(EOMONTH($B280,0))))&gt;=$B280)*(DATE(YEAR($B280),MONTH($B280),MIN(BG$6,DAY(EOMONTH($B280,0))))&lt;$C280)+(DATE(YEAR($B280),MONTH($B280)+1,MIN(BG$6,DAY(EOMONTH($B280,1))))&gt;=$B280)*(DATE(YEAR($B280),MONTH($B280)+1,MIN(BG$6,DAY(EOMONTH($B280,1))))&lt;$C280)))</f>
        <v>0</v>
      </c>
      <c r="BH280" s="48" t="n">
        <f aca="false">IF(OR(N(BH$5)=0,BH$6=""),0,BH$5*((DATE(YEAR($B280),MONTH($B280),MIN(BH$6,DAY(EOMONTH($B280,0))))&gt;=$B280)*(DATE(YEAR($B280),MONTH($B280),MIN(BH$6,DAY(EOMONTH($B280,0))))&lt;$C280)+(DATE(YEAR($B280),MONTH($B280)+1,MIN(BH$6,DAY(EOMONTH($B280,1))))&gt;=$B280)*(DATE(YEAR($B280),MONTH($B280)+1,MIN(BH$6,DAY(EOMONTH($B280,1))))&lt;$C280)))</f>
        <v>0</v>
      </c>
      <c r="BI280" s="48" t="n">
        <f aca="false">IF(OR(N(BI$5)=0,BI$6=""),0,BI$5*((DATE(YEAR($B280),MONTH($B280),MIN(BI$6,DAY(EOMONTH($B280,0))))&gt;=$B280)*(DATE(YEAR($B280),MONTH($B280),MIN(BI$6,DAY(EOMONTH($B280,0))))&lt;$C280)+(DATE(YEAR($B280),MONTH($B280)+1,MIN(BI$6,DAY(EOMONTH($B280,1))))&gt;=$B280)*(DATE(YEAR($B280),MONTH($B280)+1,MIN(BI$6,DAY(EOMONTH($B280,1))))&lt;$C280)))</f>
        <v>0</v>
      </c>
      <c r="BJ280" s="48" t="n">
        <f aca="false">IF(OR(N(BJ$5)=0,BJ$6=""),0,BJ$5*((DATE(YEAR($B280),MONTH($B280),MIN(BJ$6,DAY(EOMONTH($B280,0))))&gt;=$B280)*(DATE(YEAR($B280),MONTH($B280),MIN(BJ$6,DAY(EOMONTH($B280,0))))&lt;$C280)+(DATE(YEAR($B280),MONTH($B280)+1,MIN(BJ$6,DAY(EOMONTH($B280,1))))&gt;=$B280)*(DATE(YEAR($B280),MONTH($B280)+1,MIN(BJ$6,DAY(EOMONTH($B280,1))))&lt;$C280)))</f>
        <v>0</v>
      </c>
      <c r="BK280" s="48" t="n">
        <f aca="false">IF(OR(N(BK$5)=0,BK$6=""),0,BK$5*((DATE(YEAR($B280),MONTH($B280),MIN(BK$6,DAY(EOMONTH($B280,0))))&gt;=$B280)*(DATE(YEAR($B280),MONTH($B280),MIN(BK$6,DAY(EOMONTH($B280,0))))&lt;$C280)+(DATE(YEAR($B280),MONTH($B280)+1,MIN(BK$6,DAY(EOMONTH($B280,1))))&gt;=$B280)*(DATE(YEAR($B280),MONTH($B280)+1,MIN(BK$6,DAY(EOMONTH($B280,1))))&lt;$C280)))</f>
        <v>0</v>
      </c>
      <c r="BL280" s="48" t="n">
        <f aca="false">IF(OR(N(BL$5)=0,BL$6=""),0,BL$5*((DATE(YEAR($B280),MONTH($B280),MIN(BL$6,DAY(EOMONTH($B280,0))))&gt;=$B280)*(DATE(YEAR($B280),MONTH($B280),MIN(BL$6,DAY(EOMONTH($B280,0))))&lt;$C280)+(DATE(YEAR($B280),MONTH($B280)+1,MIN(BL$6,DAY(EOMONTH($B280,1))))&gt;=$B280)*(DATE(YEAR($B280),MONTH($B280)+1,MIN(BL$6,DAY(EOMONTH($B280,1))))&lt;$C280)))</f>
        <v>0</v>
      </c>
      <c r="BM280" s="48" t="n">
        <f aca="false">IF(OR(N(BM$5)=0,BM$6=""),0,BM$5*((DATE(YEAR($B280),MONTH($B280),MIN(BM$6,DAY(EOMONTH($B280,0))))&gt;=$B280)*(DATE(YEAR($B280),MONTH($B280),MIN(BM$6,DAY(EOMONTH($B280,0))))&lt;$C280)+(DATE(YEAR($B280),MONTH($B280)+1,MIN(BM$6,DAY(EOMONTH($B280,1))))&gt;=$B280)*(DATE(YEAR($B280),MONTH($B280)+1,MIN(BM$6,DAY(EOMONTH($B280,1))))&lt;$C280)))</f>
        <v>0</v>
      </c>
      <c r="BN280" s="48" t="n">
        <f aca="false">IF(OR(N(BN$5)=0,BN$6=""),0,BN$5*((DATE(YEAR($B280),MONTH($B280),MIN(BN$6,DAY(EOMONTH($B280,0))))&gt;=$B280)*(DATE(YEAR($B280),MONTH($B280),MIN(BN$6,DAY(EOMONTH($B280,0))))&lt;$C280)+(DATE(YEAR($B280),MONTH($B280)+1,MIN(BN$6,DAY(EOMONTH($B280,1))))&gt;=$B280)*(DATE(YEAR($B280),MONTH($B280)+1,MIN(BN$6,DAY(EOMONTH($B280,1))))&lt;$C280)))</f>
        <v>0</v>
      </c>
      <c r="BO280" s="48" t="n">
        <f aca="false">IF(OR(N(BO$5)=0,BO$6=""),0,BO$5*((DATE(YEAR($B280),MONTH($B280),MIN(BO$6,DAY(EOMONTH($B280,0))))&gt;=$B280)*(DATE(YEAR($B280),MONTH($B280),MIN(BO$6,DAY(EOMONTH($B280,0))))&lt;$C280)+(DATE(YEAR($B280),MONTH($B280)+1,MIN(BO$6,DAY(EOMONTH($B280,1))))&gt;=$B280)*(DATE(YEAR($B280),MONTH($B280)+1,MIN(BO$6,DAY(EOMONTH($B280,1))))&lt;$C280)))</f>
        <v>0</v>
      </c>
      <c r="BP280" s="48" t="n">
        <f aca="false">IF(OR(N(BP$5)=0,BP$6=""),0,BP$5*((DATE(YEAR($B280),MONTH($B280),MIN(BP$6,DAY(EOMONTH($B280,0))))&gt;=$B280)*(DATE(YEAR($B280),MONTH($B280),MIN(BP$6,DAY(EOMONTH($B280,0))))&lt;$C280)+(DATE(YEAR($B280),MONTH($B280)+1,MIN(BP$6,DAY(EOMONTH($B280,1))))&gt;=$B280)*(DATE(YEAR($B280),MONTH($B280)+1,MIN(BP$6,DAY(EOMONTH($B280,1))))&lt;$C280)))</f>
        <v>0</v>
      </c>
      <c r="BQ280" s="48" t="n">
        <f aca="false">IF(OR(N(BQ$5)=0,BQ$6=""),0,BQ$5*((DATE(YEAR($B280),MONTH($B280),MIN(BQ$6,DAY(EOMONTH($B280,0))))&gt;=$B280)*(DATE(YEAR($B280),MONTH($B280),MIN(BQ$6,DAY(EOMONTH($B280,0))))&lt;$C280)+(DATE(YEAR($B280),MONTH($B280)+1,MIN(BQ$6,DAY(EOMONTH($B280,1))))&gt;=$B280)*(DATE(YEAR($B280),MONTH($B280)+1,MIN(BQ$6,DAY(EOMONTH($B280,1))))&lt;$C280)))</f>
        <v>0</v>
      </c>
      <c r="BR280" s="48" t="n">
        <f aca="false">IF(OR(N(BR$5)=0,BR$6=""),0,BR$5*((DATE(YEAR($B280),MONTH($B280),MIN(BR$6,DAY(EOMONTH($B280,0))))&gt;=$B280)*(DATE(YEAR($B280),MONTH($B280),MIN(BR$6,DAY(EOMONTH($B280,0))))&lt;$C280)+(DATE(YEAR($B280),MONTH($B280)+1,MIN(BR$6,DAY(EOMONTH($B280,1))))&gt;=$B280)*(DATE(YEAR($B280),MONTH($B280)+1,MIN(BR$6,DAY(EOMONTH($B280,1))))&lt;$C280)))</f>
        <v>0</v>
      </c>
      <c r="BS280" s="48" t="n">
        <f aca="false">IF(OR(N(BS$5)=0,BS$6=""),0,BS$5*((DATE(YEAR($B280),MONTH($B280),MIN(BS$6,DAY(EOMONTH($B280,0))))&gt;=$B280)*(DATE(YEAR($B280),MONTH($B280),MIN(BS$6,DAY(EOMONTH($B280,0))))&lt;$C280)+(DATE(YEAR($B280),MONTH($B280)+1,MIN(BS$6,DAY(EOMONTH($B280,1))))&gt;=$B280)*(DATE(YEAR($B280),MONTH($B280)+1,MIN(BS$6,DAY(EOMONTH($B280,1))))&lt;$C280)))</f>
        <v>0</v>
      </c>
      <c r="BT280" s="48" t="n">
        <f aca="false">IF(OR(N(BT$5)=0,BT$6=""),0,BT$5*((DATE(YEAR($B280),MONTH($B280),MIN(BT$6,DAY(EOMONTH($B280,0))))&gt;=$B280)*(DATE(YEAR($B280),MONTH($B280),MIN(BT$6,DAY(EOMONTH($B280,0))))&lt;$C280)+(DATE(YEAR($B280),MONTH($B280)+1,MIN(BT$6,DAY(EOMONTH($B280,1))))&gt;=$B280)*(DATE(YEAR($B280),MONTH($B280)+1,MIN(BT$6,DAY(EOMONTH($B280,1))))&lt;$C280)))</f>
        <v>0</v>
      </c>
      <c r="BU280" s="48" t="n">
        <f aca="false">IF(OR(N(BU$5)=0,BU$6=""),0,BU$5*((DATE(YEAR($B280),MONTH($B280),MIN(BU$6,DAY(EOMONTH($B280,0))))&gt;=$B280)*(DATE(YEAR($B280),MONTH($B280),MIN(BU$6,DAY(EOMONTH($B280,0))))&lt;$C280)+(DATE(YEAR($B280),MONTH($B280)+1,MIN(BU$6,DAY(EOMONTH($B280,1))))&gt;=$B280)*(DATE(YEAR($B280),MONTH($B280)+1,MIN(BU$6,DAY(EOMONTH($B280,1))))&lt;$C280)))</f>
        <v>0</v>
      </c>
      <c r="BV280" s="48" t="n">
        <f aca="false">IF(OR(N(BV$5)=0,BV$6=""),0,BV$5*((DATE(YEAR($B280),MONTH($B280),MIN(BV$6,DAY(EOMONTH($B280,0))))&gt;=$B280)*(DATE(YEAR($B280),MONTH($B280),MIN(BV$6,DAY(EOMONTH($B280,0))))&lt;$C280)+(DATE(YEAR($B280),MONTH($B280)+1,MIN(BV$6,DAY(EOMONTH($B280,1))))&gt;=$B280)*(DATE(YEAR($B280),MONTH($B280)+1,MIN(BV$6,DAY(EOMONTH($B280,1))))&lt;$C280)))</f>
        <v>0</v>
      </c>
      <c r="BW280" s="48" t="n">
        <f aca="false">IF(OR(N(BW$5)=0,BW$6=""),0,BW$5*((DATE(YEAR($B280),MONTH($B280),MIN(BW$6,DAY(EOMONTH($B280,0))))&gt;=$B280)*(DATE(YEAR($B280),MONTH($B280),MIN(BW$6,DAY(EOMONTH($B280,0))))&lt;$C280)+(DATE(YEAR($B280),MONTH($B280)+1,MIN(BW$6,DAY(EOMONTH($B280,1))))&gt;=$B280)*(DATE(YEAR($B280),MONTH($B280)+1,MIN(BW$6,DAY(EOMONTH($B280,1))))&lt;$C280)))</f>
        <v>0</v>
      </c>
      <c r="BX280" s="48" t="n">
        <f aca="false">MIN(Z280,(FT279*(1+FT$5/Setup!$C$36)+IF($V280=1,N($F280),0)))</f>
        <v>0</v>
      </c>
      <c r="BY280" s="48" t="n">
        <f aca="false">MIN(AA280,(FU279*(1+FU$5/Setup!$C$36)+IF($V280=2,N($F280),0)))</f>
        <v>0</v>
      </c>
      <c r="BZ280" s="48" t="n">
        <f aca="false">MIN(AB280,(FV279*(1+FV$5/Setup!$C$36)+IF($V280=3,N($F280),0)))</f>
        <v>0</v>
      </c>
      <c r="CA280" s="48" t="n">
        <f aca="false">MIN(AC280,(FW279*(1+FW$5/Setup!$C$36)+IF($V280=4,N($F280),0)))</f>
        <v>0</v>
      </c>
      <c r="CB280" s="48" t="n">
        <f aca="false">MIN(AD280,(FX279*(1+FX$5/Setup!$C$36)+IF($V280=5,N($F280),0)))</f>
        <v>0</v>
      </c>
      <c r="CC280" s="48" t="n">
        <f aca="false">MIN(AE280,(FY279*(1+FY$5/Setup!$C$36)+IF($V280=6,N($F280),0)))</f>
        <v>0</v>
      </c>
      <c r="CD280" s="48" t="n">
        <f aca="false">MIN(AF280,(FZ279*(1+FZ$5/Setup!$C$36)+IF($V280=7,N($F280),0)))</f>
        <v>0</v>
      </c>
      <c r="CE280" s="48" t="n">
        <f aca="false">MIN(AG280,(GA279*(1+GA$5/Setup!$C$36)+IF($V280=8,N($F280),0)))</f>
        <v>0</v>
      </c>
      <c r="CF280" s="48" t="n">
        <f aca="false">MIN(AH280,(GB279*(1+GB$5/Setup!$C$36)+IF($V280=9,N($F280),0)))</f>
        <v>0</v>
      </c>
      <c r="CG280" s="48" t="n">
        <f aca="false">MIN(AI280,(GC279*(1+GC$5/Setup!$C$36)+IF($V280=10,N($F280),0)))</f>
        <v>0</v>
      </c>
      <c r="CH280" s="48" t="n">
        <f aca="false">MIN(AJ280,(GD279*(1+GD$5/Setup!$C$36)+IF($V280=11,N($F280),0)))</f>
        <v>0</v>
      </c>
      <c r="CI280" s="48" t="n">
        <f aca="false">MIN(AK280,(GE279*(1+GE$5/Setup!$C$36)+IF($V280=12,N($F280),0)))</f>
        <v>0</v>
      </c>
      <c r="CJ280" s="48" t="n">
        <f aca="false">MIN(AL280,(GF279*(1+GF$5/Setup!$C$36)+IF($V280=13,N($F280),0)))</f>
        <v>0</v>
      </c>
      <c r="CK280" s="48" t="n">
        <f aca="false">MIN(AM280,(GG279*(1+GG$5/Setup!$C$36)+IF($V280=14,N($F280),0)))</f>
        <v>0</v>
      </c>
      <c r="CL280" s="48" t="n">
        <f aca="false">MIN(AN280,(GH279*(1+GH$5/Setup!$C$36)+IF($V280=15,N($F280),0)))</f>
        <v>0</v>
      </c>
      <c r="CM280" s="48" t="n">
        <f aca="false">MIN(AO280,(GI279*(1+GI$5/Setup!$C$36)+IF($V280=16,N($F280),0)))</f>
        <v>0</v>
      </c>
      <c r="CN280" s="48" t="n">
        <f aca="false">MIN(AP280,(GJ279*(1+GJ$5/Setup!$C$36)+IF($V280=17,N($F280),0)))</f>
        <v>0</v>
      </c>
      <c r="CO280" s="48" t="n">
        <f aca="false">MIN(AQ280,(GK279*(1+GK$5/Setup!$C$36)+IF($V280=18,N($F280),0)))</f>
        <v>0</v>
      </c>
      <c r="CP280" s="48" t="n">
        <f aca="false">MIN(AR280,(GL279*(1+GL$5/Setup!$C$36)+IF($V280=19,N($F280),0)))</f>
        <v>0</v>
      </c>
      <c r="CQ280" s="48" t="n">
        <f aca="false">MIN(AS280,(GM279*(1+GM$5/Setup!$C$36)+IF($V280=20,N($F280),0)))</f>
        <v>0</v>
      </c>
      <c r="CR280" s="48" t="n">
        <f aca="false">MIN(AT280,(GN279*(1+GN$5/Setup!$C$36)+IF($V280=21,N($F280),0)))</f>
        <v>0</v>
      </c>
      <c r="CS280" s="48" t="n">
        <f aca="false">MIN(AU280,(GO279*(1+GO$5/Setup!$C$36)+IF($V280=22,N($F280),0)))</f>
        <v>0</v>
      </c>
      <c r="CT280" s="48" t="n">
        <f aca="false">MIN(AV280,(GP279*(1+GP$5/Setup!$C$36)+IF($V280=23,N($F280),0)))</f>
        <v>0</v>
      </c>
      <c r="CU280" s="48" t="n">
        <f aca="false">MIN(AW280,(GQ279*(1+GQ$5/Setup!$C$36)+IF($V280=24,N($F280),0)))</f>
        <v>0</v>
      </c>
      <c r="CV280" s="48" t="n">
        <f aca="false">MIN(AX280,(GR279*(1+GR$5/Setup!$C$36)+IF($V280=25,N($F280),0)))</f>
        <v>0</v>
      </c>
      <c r="CW280" s="48" t="n">
        <f aca="false">MIN(AY280,(GS279*(1+GS$5/Setup!$C$36)+IF($V280=26,N($F280),0)))</f>
        <v>0</v>
      </c>
      <c r="CX280" s="48" t="n">
        <f aca="false">MIN(AZ280,(GT279*(1+GT$5/Setup!$C$36)+IF($V280=27,N($F280),0)))</f>
        <v>0</v>
      </c>
      <c r="CY280" s="48" t="n">
        <f aca="false">MIN(BA280,(GU279*(1+GU$5/Setup!$C$36)+IF($V280=28,N($F280),0)))</f>
        <v>0</v>
      </c>
      <c r="CZ280" s="48" t="n">
        <f aca="false">MIN(BB280,(GV279*(1+GV$5/Setup!$C$36)+IF($V280=29,N($F280),0)))</f>
        <v>0</v>
      </c>
      <c r="DA280" s="48" t="n">
        <f aca="false">MIN(BC280,(GW279*(1+GW$5/Setup!$C$36)+IF($V280=30,N($F280),0)))</f>
        <v>0</v>
      </c>
      <c r="DB280" s="48" t="n">
        <f aca="false">MIN(BD280,(GX279*(1+GX$5/Setup!$C$36)+IF($V280=31,N($F280),0)))</f>
        <v>0</v>
      </c>
      <c r="DC280" s="48" t="n">
        <f aca="false">MIN(BE280,(GY279*(1+GY$5/Setup!$C$36)+IF($V280=32,N($F280),0)))</f>
        <v>0</v>
      </c>
      <c r="DD280" s="48" t="n">
        <f aca="false">MIN(BF280,(GZ279*(1+GZ$5/Setup!$C$36)+IF($V280=33,N($F280),0)))</f>
        <v>0</v>
      </c>
      <c r="DE280" s="48" t="n">
        <f aca="false">MIN(BG280,(HA279*(1+HA$5/Setup!$C$36)+IF($V280=34,N($F280),0)))</f>
        <v>0</v>
      </c>
      <c r="DF280" s="48" t="n">
        <f aca="false">MIN(BH280,(HB279*(1+HB$5/Setup!$C$36)+IF($V280=35,N($F280),0)))</f>
        <v>0</v>
      </c>
      <c r="DG280" s="48" t="n">
        <f aca="false">MIN(BI280,(HC279*(1+HC$5/Setup!$C$36)+IF($V280=36,N($F280),0)))</f>
        <v>0</v>
      </c>
      <c r="DH280" s="48" t="n">
        <f aca="false">MIN(BJ280,(HD279*(1+HD$5/Setup!$C$36)+IF($V280=37,N($F280),0)))</f>
        <v>0</v>
      </c>
      <c r="DI280" s="48" t="n">
        <f aca="false">MIN(BK280,(HE279*(1+HE$5/Setup!$C$36)+IF($V280=38,N($F280),0)))</f>
        <v>0</v>
      </c>
      <c r="DJ280" s="48" t="n">
        <f aca="false">MIN(BL280,(HF279*(1+HF$5/Setup!$C$36)+IF($V280=39,N($F280),0)))</f>
        <v>0</v>
      </c>
      <c r="DK280" s="48" t="n">
        <f aca="false">MIN(BM280,(HG279*(1+HG$5/Setup!$C$36)+IF($V280=40,N($F280),0)))</f>
        <v>0</v>
      </c>
      <c r="DL280" s="48" t="n">
        <f aca="false">MIN(BN280,(HH279*(1+HH$5/Setup!$C$36)+IF($V280=41,N($F280),0)))</f>
        <v>0</v>
      </c>
      <c r="DM280" s="48" t="n">
        <f aca="false">MIN(BO280,(HI279*(1+HI$5/Setup!$C$36)+IF($V280=42,N($F280),0)))</f>
        <v>0</v>
      </c>
      <c r="DN280" s="48" t="n">
        <f aca="false">MIN(BP280,(HJ279*(1+HJ$5/Setup!$C$36)+IF($V280=43,N($F280),0)))</f>
        <v>0</v>
      </c>
      <c r="DO280" s="48" t="n">
        <f aca="false">MIN(BQ280,(HK279*(1+HK$5/Setup!$C$36)+IF($V280=44,N($F280),0)))</f>
        <v>0</v>
      </c>
      <c r="DP280" s="48" t="n">
        <f aca="false">MIN(BR280,(HL279*(1+HL$5/Setup!$C$36)+IF($V280=45,N($F280),0)))</f>
        <v>0</v>
      </c>
      <c r="DQ280" s="48" t="n">
        <f aca="false">MIN(BS280,(HM279*(1+HM$5/Setup!$C$36)+IF($V280=46,N($F280),0)))</f>
        <v>0</v>
      </c>
      <c r="DR280" s="48" t="n">
        <f aca="false">MIN(BT280,(HN279*(1+HN$5/Setup!$C$36)+IF($V280=47,N($F280),0)))</f>
        <v>0</v>
      </c>
      <c r="DS280" s="48" t="n">
        <f aca="false">MIN(BU280,(HO279*(1+HO$5/Setup!$C$36)+IF($V280=48,N($F280),0)))</f>
        <v>0</v>
      </c>
      <c r="DT280" s="48" t="n">
        <f aca="false">MIN(BV280,(HP279*(1+HP$5/Setup!$C$36)+IF($V280=49,N($F280),0)))</f>
        <v>0</v>
      </c>
      <c r="DU280" s="48" t="n">
        <f aca="false">MIN(BW280,(HQ279*(1+HQ$5/Setup!$C$36)+IF($V280=50,N($F280),0)))</f>
        <v>0</v>
      </c>
      <c r="DV280" s="48" t="n">
        <f aca="false">MIN(MAX((FT279*(1+FT$5/Setup!$C$36)+IF($V280=1,N($F280),0))-BX280,0),MAX($P280-0,0))</f>
        <v>0</v>
      </c>
      <c r="DW280" s="48" t="n">
        <f aca="false">MIN(MAX((FU279*(1+FU$5/Setup!$C$36)+IF($V280=2,N($F280),0))-BY280,0),MAX($P280-SUM(DV280:DV280),0))</f>
        <v>0</v>
      </c>
      <c r="DX280" s="48" t="n">
        <f aca="false">MIN(MAX((FV279*(1+FV$5/Setup!$C$36)+IF($V280=3,N($F280),0))-BZ280,0),MAX($P280-SUM(DV280:DW280),0))</f>
        <v>0</v>
      </c>
      <c r="DY280" s="48" t="n">
        <f aca="false">MIN(MAX((FW279*(1+FW$5/Setup!$C$36)+IF($V280=4,N($F280),0))-CA280,0),MAX($P280-SUM(DV280:DX280),0))</f>
        <v>0</v>
      </c>
      <c r="DZ280" s="48" t="n">
        <f aca="false">MIN(MAX((FX279*(1+FX$5/Setup!$C$36)+IF($V280=5,N($F280),0))-CB280,0),MAX($P280-SUM(DV280:DY280),0))</f>
        <v>0</v>
      </c>
      <c r="EA280" s="48" t="n">
        <f aca="false">MIN(MAX((FY279*(1+FY$5/Setup!$C$36)+IF($V280=6,N($F280),0))-CC280,0),MAX($P280-SUM(DV280:DZ280),0))</f>
        <v>0</v>
      </c>
      <c r="EB280" s="48" t="n">
        <f aca="false">MIN(MAX((FZ279*(1+FZ$5/Setup!$C$36)+IF($V280=7,N($F280),0))-CD280,0),MAX($P280-SUM(DV280:EA280),0))</f>
        <v>0</v>
      </c>
      <c r="EC280" s="48" t="n">
        <f aca="false">MIN(MAX((GA279*(1+GA$5/Setup!$C$36)+IF($V280=8,N($F280),0))-CE280,0),MAX($P280-SUM(DV280:EB280),0))</f>
        <v>0</v>
      </c>
      <c r="ED280" s="48" t="n">
        <f aca="false">MIN(MAX((GB279*(1+GB$5/Setup!$C$36)+IF($V280=9,N($F280),0))-CF280,0),MAX($P280-SUM(DV280:EC280),0))</f>
        <v>0</v>
      </c>
      <c r="EE280" s="48" t="n">
        <f aca="false">MIN(MAX((GC279*(1+GC$5/Setup!$C$36)+IF($V280=10,N($F280),0))-CG280,0),MAX($P280-SUM(DV280:ED280),0))</f>
        <v>0</v>
      </c>
      <c r="EF280" s="48" t="n">
        <f aca="false">MIN(MAX((GD279*(1+GD$5/Setup!$C$36)+IF($V280=11,N($F280),0))-CH280,0),MAX($P280-SUM(DV280:EE280),0))</f>
        <v>0</v>
      </c>
      <c r="EG280" s="48" t="n">
        <f aca="false">MIN(MAX((GE279*(1+GE$5/Setup!$C$36)+IF($V280=12,N($F280),0))-CI280,0),MAX($P280-SUM(DV280:EF280),0))</f>
        <v>0</v>
      </c>
      <c r="EH280" s="48" t="n">
        <f aca="false">MIN(MAX((GF279*(1+GF$5/Setup!$C$36)+IF($V280=13,N($F280),0))-CJ280,0),MAX($P280-SUM(DV280:EG280),0))</f>
        <v>0</v>
      </c>
      <c r="EI280" s="48" t="n">
        <f aca="false">MIN(MAX((GG279*(1+GG$5/Setup!$C$36)+IF($V280=14,N($F280),0))-CK280,0),MAX($P280-SUM(DV280:EH280),0))</f>
        <v>0</v>
      </c>
      <c r="EJ280" s="48" t="n">
        <f aca="false">MIN(MAX((GH279*(1+GH$5/Setup!$C$36)+IF($V280=15,N($F280),0))-CL280,0),MAX($P280-SUM(DV280:EI280),0))</f>
        <v>0</v>
      </c>
      <c r="EK280" s="48" t="n">
        <f aca="false">MIN(MAX((GI279*(1+GI$5/Setup!$C$36)+IF($V280=16,N($F280),0))-CM280,0),MAX($P280-SUM(DV280:EJ280),0))</f>
        <v>0</v>
      </c>
      <c r="EL280" s="48" t="n">
        <f aca="false">MIN(MAX((GJ279*(1+GJ$5/Setup!$C$36)+IF($V280=17,N($F280),0))-CN280,0),MAX($P280-SUM(DV280:EK280),0))</f>
        <v>0</v>
      </c>
      <c r="EM280" s="48" t="n">
        <f aca="false">MIN(MAX((GK279*(1+GK$5/Setup!$C$36)+IF($V280=18,N($F280),0))-CO280,0),MAX($P280-SUM(DV280:EL280),0))</f>
        <v>0</v>
      </c>
      <c r="EN280" s="48" t="n">
        <f aca="false">MIN(MAX((GL279*(1+GL$5/Setup!$C$36)+IF($V280=19,N($F280),0))-CP280,0),MAX($P280-SUM(DV280:EM280),0))</f>
        <v>0</v>
      </c>
      <c r="EO280" s="48" t="n">
        <f aca="false">MIN(MAX((GM279*(1+GM$5/Setup!$C$36)+IF($V280=20,N($F280),0))-CQ280,0),MAX($P280-SUM(DV280:EN280),0))</f>
        <v>0</v>
      </c>
      <c r="EP280" s="48" t="n">
        <f aca="false">MIN(MAX((GN279*(1+GN$5/Setup!$C$36)+IF($V280=21,N($F280),0))-CR280,0),MAX($P280-SUM(DV280:EO280),0))</f>
        <v>0</v>
      </c>
      <c r="EQ280" s="48" t="n">
        <f aca="false">MIN(MAX((GO279*(1+GO$5/Setup!$C$36)+IF($V280=22,N($F280),0))-CS280,0),MAX($P280-SUM(DV280:EP280),0))</f>
        <v>0</v>
      </c>
      <c r="ER280" s="48" t="n">
        <f aca="false">MIN(MAX((GP279*(1+GP$5/Setup!$C$36)+IF($V280=23,N($F280),0))-CT280,0),MAX($P280-SUM(DV280:EQ280),0))</f>
        <v>0</v>
      </c>
      <c r="ES280" s="48" t="n">
        <f aca="false">MIN(MAX((GQ279*(1+GQ$5/Setup!$C$36)+IF($V280=24,N($F280),0))-CU280,0),MAX($P280-SUM(DV280:ER280),0))</f>
        <v>0</v>
      </c>
      <c r="ET280" s="48" t="n">
        <f aca="false">MIN(MAX((GR279*(1+GR$5/Setup!$C$36)+IF($V280=25,N($F280),0))-CV280,0),MAX($P280-SUM(DV280:ES280),0))</f>
        <v>0</v>
      </c>
      <c r="EU280" s="48" t="n">
        <f aca="false">MIN(MAX((GS279*(1+GS$5/Setup!$C$36)+IF($V280=26,N($F280),0))-CW280,0),MAX($P280-SUM(DV280:ET280),0))</f>
        <v>0</v>
      </c>
      <c r="EV280" s="48" t="n">
        <f aca="false">MIN(MAX((GT279*(1+GT$5/Setup!$C$36)+IF($V280=27,N($F280),0))-CX280,0),MAX($P280-SUM(DV280:EU280),0))</f>
        <v>0</v>
      </c>
      <c r="EW280" s="48" t="n">
        <f aca="false">MIN(MAX((GU279*(1+GU$5/Setup!$C$36)+IF($V280=28,N($F280),0))-CY280,0),MAX($P280-SUM(DV280:EV280),0))</f>
        <v>0</v>
      </c>
      <c r="EX280" s="48" t="n">
        <f aca="false">MIN(MAX((GV279*(1+GV$5/Setup!$C$36)+IF($V280=29,N($F280),0))-CZ280,0),MAX($P280-SUM(DV280:EW280),0))</f>
        <v>0</v>
      </c>
      <c r="EY280" s="48" t="n">
        <f aca="false">MIN(MAX((GW279*(1+GW$5/Setup!$C$36)+IF($V280=30,N($F280),0))-DA280,0),MAX($P280-SUM(DV280:EX280),0))</f>
        <v>0</v>
      </c>
      <c r="EZ280" s="48" t="n">
        <f aca="false">MIN(MAX((GX279*(1+GX$5/Setup!$C$36)+IF($V280=31,N($F280),0))-DB280,0),MAX($P280-SUM(DV280:EY280),0))</f>
        <v>0</v>
      </c>
      <c r="FA280" s="48" t="n">
        <f aca="false">MIN(MAX((GY279*(1+GY$5/Setup!$C$36)+IF($V280=32,N($F280),0))-DC280,0),MAX($P280-SUM(DV280:EZ280),0))</f>
        <v>0</v>
      </c>
      <c r="FB280" s="48" t="n">
        <f aca="false">MIN(MAX((GZ279*(1+GZ$5/Setup!$C$36)+IF($V280=33,N($F280),0))-DD280,0),MAX($P280-SUM(DV280:FA280),0))</f>
        <v>0</v>
      </c>
      <c r="FC280" s="48" t="n">
        <f aca="false">MIN(MAX((HA279*(1+HA$5/Setup!$C$36)+IF($V280=34,N($F280),0))-DE280,0),MAX($P280-SUM(DV280:FB280),0))</f>
        <v>0</v>
      </c>
      <c r="FD280" s="48" t="n">
        <f aca="false">MIN(MAX((HB279*(1+HB$5/Setup!$C$36)+IF($V280=35,N($F280),0))-DF280,0),MAX($P280-SUM(DV280:FC280),0))</f>
        <v>0</v>
      </c>
      <c r="FE280" s="48" t="n">
        <f aca="false">MIN(MAX((HC279*(1+HC$5/Setup!$C$36)+IF($V280=36,N($F280),0))-DG280,0),MAX($P280-SUM(DV280:FD280),0))</f>
        <v>0</v>
      </c>
      <c r="FF280" s="48" t="n">
        <f aca="false">MIN(MAX((HD279*(1+HD$5/Setup!$C$36)+IF($V280=37,N($F280),0))-DH280,0),MAX($P280-SUM(DV280:FE280),0))</f>
        <v>0</v>
      </c>
      <c r="FG280" s="48" t="n">
        <f aca="false">MIN(MAX((HE279*(1+HE$5/Setup!$C$36)+IF($V280=38,N($F280),0))-DI280,0),MAX($P280-SUM(DV280:FF280),0))</f>
        <v>0</v>
      </c>
      <c r="FH280" s="48" t="n">
        <f aca="false">MIN(MAX((HF279*(1+HF$5/Setup!$C$36)+IF($V280=39,N($F280),0))-DJ280,0),MAX($P280-SUM(DV280:FG280),0))</f>
        <v>0</v>
      </c>
      <c r="FI280" s="48" t="n">
        <f aca="false">MIN(MAX((HG279*(1+HG$5/Setup!$C$36)+IF($V280=40,N($F280),0))-DK280,0),MAX($P280-SUM(DV280:FH280),0))</f>
        <v>0</v>
      </c>
      <c r="FJ280" s="48" t="n">
        <f aca="false">MIN(MAX((HH279*(1+HH$5/Setup!$C$36)+IF($V280=41,N($F280),0))-DL280,0),MAX($P280-SUM(DV280:FI280),0))</f>
        <v>0</v>
      </c>
      <c r="FK280" s="48" t="n">
        <f aca="false">MIN(MAX((HI279*(1+HI$5/Setup!$C$36)+IF($V280=42,N($F280),0))-DM280,0),MAX($P280-SUM(DV280:FJ280),0))</f>
        <v>0</v>
      </c>
      <c r="FL280" s="48" t="n">
        <f aca="false">MIN(MAX((HJ279*(1+HJ$5/Setup!$C$36)+IF($V280=43,N($F280),0))-DN280,0),MAX($P280-SUM(DV280:FK280),0))</f>
        <v>0</v>
      </c>
      <c r="FM280" s="48" t="n">
        <f aca="false">MIN(MAX((HK279*(1+HK$5/Setup!$C$36)+IF($V280=44,N($F280),0))-DO280,0),MAX($P280-SUM(DV280:FL280),0))</f>
        <v>0</v>
      </c>
      <c r="FN280" s="48" t="n">
        <f aca="false">MIN(MAX((HL279*(1+HL$5/Setup!$C$36)+IF($V280=45,N($F280),0))-DP280,0),MAX($P280-SUM(DV280:FM280),0))</f>
        <v>0</v>
      </c>
      <c r="FO280" s="48" t="n">
        <f aca="false">MIN(MAX((HM279*(1+HM$5/Setup!$C$36)+IF($V280=46,N($F280),0))-DQ280,0),MAX($P280-SUM(DV280:FN280),0))</f>
        <v>0</v>
      </c>
      <c r="FP280" s="48" t="n">
        <f aca="false">MIN(MAX((HN279*(1+HN$5/Setup!$C$36)+IF($V280=47,N($F280),0))-DR280,0),MAX($P280-SUM(DV280:FO280),0))</f>
        <v>0</v>
      </c>
      <c r="FQ280" s="48" t="n">
        <f aca="false">MIN(MAX((HO279*(1+HO$5/Setup!$C$36)+IF($V280=48,N($F280),0))-DS280,0),MAX($P280-SUM(DV280:FP280),0))</f>
        <v>0</v>
      </c>
      <c r="FR280" s="48" t="n">
        <f aca="false">MIN(MAX((HP279*(1+HP$5/Setup!$C$36)+IF($V280=49,N($F280),0))-DT280,0),MAX($P280-SUM(DV280:FQ280),0))</f>
        <v>0</v>
      </c>
      <c r="FS280" s="48" t="n">
        <f aca="false">MIN(MAX((HQ279*(1+HQ$5/Setup!$C$36)+IF($V280=50,N($F280),0))-DU280,0),MAX($P280-SUM(DV280:FR280),0))</f>
        <v>0</v>
      </c>
      <c r="FT280" s="48" t="n">
        <f aca="false">IF((FT279*(1+FT$5/Setup!$C$36)+IF($V280=1,N($F280),0))-BX280-DV280&lt;0.005,0,(FT279*(1+FT$5/Setup!$C$36)+IF($V280=1,N($F280),0))-BX280-DV280)</f>
        <v>0</v>
      </c>
      <c r="FU280" s="48" t="n">
        <f aca="false">IF((FU279*(1+FU$5/Setup!$C$36)+IF($V280=2,N($F280),0))-BY280-DW280&lt;0.005,0,(FU279*(1+FU$5/Setup!$C$36)+IF($V280=2,N($F280),0))-BY280-DW280)</f>
        <v>0</v>
      </c>
      <c r="FV280" s="48" t="n">
        <f aca="false">IF((FV279*(1+FV$5/Setup!$C$36)+IF($V280=3,N($F280),0))-BZ280-DX280&lt;0.005,0,(FV279*(1+FV$5/Setup!$C$36)+IF($V280=3,N($F280),0))-BZ280-DX280)</f>
        <v>0</v>
      </c>
      <c r="FW280" s="48" t="n">
        <f aca="false">IF((FW279*(1+FW$5/Setup!$C$36)+IF($V280=4,N($F280),0))-CA280-DY280&lt;0.005,0,(FW279*(1+FW$5/Setup!$C$36)+IF($V280=4,N($F280),0))-CA280-DY280)</f>
        <v>0</v>
      </c>
      <c r="FX280" s="48" t="n">
        <f aca="false">IF((FX279*(1+FX$5/Setup!$C$36)+IF($V280=5,N($F280),0))-CB280-DZ280&lt;0.005,0,(FX279*(1+FX$5/Setup!$C$36)+IF($V280=5,N($F280),0))-CB280-DZ280)</f>
        <v>0</v>
      </c>
      <c r="FY280" s="48" t="n">
        <f aca="false">IF((FY279*(1+FY$5/Setup!$C$36)+IF($V280=6,N($F280),0))-CC280-EA280&lt;0.005,0,(FY279*(1+FY$5/Setup!$C$36)+IF($V280=6,N($F280),0))-CC280-EA280)</f>
        <v>0</v>
      </c>
      <c r="FZ280" s="48" t="n">
        <f aca="false">IF((FZ279*(1+FZ$5/Setup!$C$36)+IF($V280=7,N($F280),0))-CD280-EB280&lt;0.005,0,(FZ279*(1+FZ$5/Setup!$C$36)+IF($V280=7,N($F280),0))-CD280-EB280)</f>
        <v>0</v>
      </c>
      <c r="GA280" s="48" t="n">
        <f aca="false">IF((GA279*(1+GA$5/Setup!$C$36)+IF($V280=8,N($F280),0))-CE280-EC280&lt;0.005,0,(GA279*(1+GA$5/Setup!$C$36)+IF($V280=8,N($F280),0))-CE280-EC280)</f>
        <v>0</v>
      </c>
      <c r="GB280" s="48" t="n">
        <f aca="false">IF((GB279*(1+GB$5/Setup!$C$36)+IF($V280=9,N($F280),0))-CF280-ED280&lt;0.005,0,(GB279*(1+GB$5/Setup!$C$36)+IF($V280=9,N($F280),0))-CF280-ED280)</f>
        <v>0</v>
      </c>
      <c r="GC280" s="48" t="n">
        <f aca="false">IF((GC279*(1+GC$5/Setup!$C$36)+IF($V280=10,N($F280),0))-CG280-EE280&lt;0.005,0,(GC279*(1+GC$5/Setup!$C$36)+IF($V280=10,N($F280),0))-CG280-EE280)</f>
        <v>0</v>
      </c>
      <c r="GD280" s="48" t="n">
        <f aca="false">IF((GD279*(1+GD$5/Setup!$C$36)+IF($V280=11,N($F280),0))-CH280-EF280&lt;0.005,0,(GD279*(1+GD$5/Setup!$C$36)+IF($V280=11,N($F280),0))-CH280-EF280)</f>
        <v>0</v>
      </c>
      <c r="GE280" s="48" t="n">
        <f aca="false">IF((GE279*(1+GE$5/Setup!$C$36)+IF($V280=12,N($F280),0))-CI280-EG280&lt;0.005,0,(GE279*(1+GE$5/Setup!$C$36)+IF($V280=12,N($F280),0))-CI280-EG280)</f>
        <v>0</v>
      </c>
      <c r="GF280" s="48" t="n">
        <f aca="false">IF((GF279*(1+GF$5/Setup!$C$36)+IF($V280=13,N($F280),0))-CJ280-EH280&lt;0.005,0,(GF279*(1+GF$5/Setup!$C$36)+IF($V280=13,N($F280),0))-CJ280-EH280)</f>
        <v>0</v>
      </c>
      <c r="GG280" s="48" t="n">
        <f aca="false">IF((GG279*(1+GG$5/Setup!$C$36)+IF($V280=14,N($F280),0))-CK280-EI280&lt;0.005,0,(GG279*(1+GG$5/Setup!$C$36)+IF($V280=14,N($F280),0))-CK280-EI280)</f>
        <v>0</v>
      </c>
      <c r="GH280" s="48" t="n">
        <f aca="false">IF((GH279*(1+GH$5/Setup!$C$36)+IF($V280=15,N($F280),0))-CL280-EJ280&lt;0.005,0,(GH279*(1+GH$5/Setup!$C$36)+IF($V280=15,N($F280),0))-CL280-EJ280)</f>
        <v>0</v>
      </c>
      <c r="GI280" s="48" t="n">
        <f aca="false">IF((GI279*(1+GI$5/Setup!$C$36)+IF($V280=16,N($F280),0))-CM280-EK280&lt;0.005,0,(GI279*(1+GI$5/Setup!$C$36)+IF($V280=16,N($F280),0))-CM280-EK280)</f>
        <v>0</v>
      </c>
      <c r="GJ280" s="48" t="n">
        <f aca="false">IF((GJ279*(1+GJ$5/Setup!$C$36)+IF($V280=17,N($F280),0))-CN280-EL280&lt;0.005,0,(GJ279*(1+GJ$5/Setup!$C$36)+IF($V280=17,N($F280),0))-CN280-EL280)</f>
        <v>0</v>
      </c>
      <c r="GK280" s="48" t="n">
        <f aca="false">IF((GK279*(1+GK$5/Setup!$C$36)+IF($V280=18,N($F280),0))-CO280-EM280&lt;0.005,0,(GK279*(1+GK$5/Setup!$C$36)+IF($V280=18,N($F280),0))-CO280-EM280)</f>
        <v>0</v>
      </c>
      <c r="GL280" s="48" t="n">
        <f aca="false">IF((GL279*(1+GL$5/Setup!$C$36)+IF($V280=19,N($F280),0))-CP280-EN280&lt;0.005,0,(GL279*(1+GL$5/Setup!$C$36)+IF($V280=19,N($F280),0))-CP280-EN280)</f>
        <v>0</v>
      </c>
      <c r="GM280" s="48" t="n">
        <f aca="false">IF((GM279*(1+GM$5/Setup!$C$36)+IF($V280=20,N($F280),0))-CQ280-EO280&lt;0.005,0,(GM279*(1+GM$5/Setup!$C$36)+IF($V280=20,N($F280),0))-CQ280-EO280)</f>
        <v>0</v>
      </c>
      <c r="GN280" s="48" t="n">
        <f aca="false">IF((GN279*(1+GN$5/Setup!$C$36)+IF($V280=21,N($F280),0))-CR280-EP280&lt;0.005,0,(GN279*(1+GN$5/Setup!$C$36)+IF($V280=21,N($F280),0))-CR280-EP280)</f>
        <v>0</v>
      </c>
      <c r="GO280" s="48" t="n">
        <f aca="false">IF((GO279*(1+GO$5/Setup!$C$36)+IF($V280=22,N($F280),0))-CS280-EQ280&lt;0.005,0,(GO279*(1+GO$5/Setup!$C$36)+IF($V280=22,N($F280),0))-CS280-EQ280)</f>
        <v>0</v>
      </c>
      <c r="GP280" s="48" t="n">
        <f aca="false">IF((GP279*(1+GP$5/Setup!$C$36)+IF($V280=23,N($F280),0))-CT280-ER280&lt;0.005,0,(GP279*(1+GP$5/Setup!$C$36)+IF($V280=23,N($F280),0))-CT280-ER280)</f>
        <v>0</v>
      </c>
      <c r="GQ280" s="48" t="n">
        <f aca="false">IF((GQ279*(1+GQ$5/Setup!$C$36)+IF($V280=24,N($F280),0))-CU280-ES280&lt;0.005,0,(GQ279*(1+GQ$5/Setup!$C$36)+IF($V280=24,N($F280),0))-CU280-ES280)</f>
        <v>0</v>
      </c>
      <c r="GR280" s="48" t="n">
        <f aca="false">IF((GR279*(1+GR$5/Setup!$C$36)+IF($V280=25,N($F280),0))-CV280-ET280&lt;0.005,0,(GR279*(1+GR$5/Setup!$C$36)+IF($V280=25,N($F280),0))-CV280-ET280)</f>
        <v>0</v>
      </c>
      <c r="GS280" s="48" t="n">
        <f aca="false">IF((GS279*(1+GS$5/Setup!$C$36)+IF($V280=26,N($F280),0))-CW280-EU280&lt;0.005,0,(GS279*(1+GS$5/Setup!$C$36)+IF($V280=26,N($F280),0))-CW280-EU280)</f>
        <v>0</v>
      </c>
      <c r="GT280" s="48" t="n">
        <f aca="false">IF((GT279*(1+GT$5/Setup!$C$36)+IF($V280=27,N($F280),0))-CX280-EV280&lt;0.005,0,(GT279*(1+GT$5/Setup!$C$36)+IF($V280=27,N($F280),0))-CX280-EV280)</f>
        <v>0</v>
      </c>
      <c r="GU280" s="48" t="n">
        <f aca="false">IF((GU279*(1+GU$5/Setup!$C$36)+IF($V280=28,N($F280),0))-CY280-EW280&lt;0.005,0,(GU279*(1+GU$5/Setup!$C$36)+IF($V280=28,N($F280),0))-CY280-EW280)</f>
        <v>0</v>
      </c>
      <c r="GV280" s="48" t="n">
        <f aca="false">IF((GV279*(1+GV$5/Setup!$C$36)+IF($V280=29,N($F280),0))-CZ280-EX280&lt;0.005,0,(GV279*(1+GV$5/Setup!$C$36)+IF($V280=29,N($F280),0))-CZ280-EX280)</f>
        <v>0</v>
      </c>
      <c r="GW280" s="48" t="n">
        <f aca="false">IF((GW279*(1+GW$5/Setup!$C$36)+IF($V280=30,N($F280),0))-DA280-EY280&lt;0.005,0,(GW279*(1+GW$5/Setup!$C$36)+IF($V280=30,N($F280),0))-DA280-EY280)</f>
        <v>0</v>
      </c>
      <c r="GX280" s="48" t="n">
        <f aca="false">IF((GX279*(1+GX$5/Setup!$C$36)+IF($V280=31,N($F280),0))-DB280-EZ280&lt;0.005,0,(GX279*(1+GX$5/Setup!$C$36)+IF($V280=31,N($F280),0))-DB280-EZ280)</f>
        <v>0</v>
      </c>
      <c r="GY280" s="48" t="n">
        <f aca="false">IF((GY279*(1+GY$5/Setup!$C$36)+IF($V280=32,N($F280),0))-DC280-FA280&lt;0.005,0,(GY279*(1+GY$5/Setup!$C$36)+IF($V280=32,N($F280),0))-DC280-FA280)</f>
        <v>0</v>
      </c>
      <c r="GZ280" s="48" t="n">
        <f aca="false">IF((GZ279*(1+GZ$5/Setup!$C$36)+IF($V280=33,N($F280),0))-DD280-FB280&lt;0.005,0,(GZ279*(1+GZ$5/Setup!$C$36)+IF($V280=33,N($F280),0))-DD280-FB280)</f>
        <v>0</v>
      </c>
      <c r="HA280" s="48" t="n">
        <f aca="false">IF((HA279*(1+HA$5/Setup!$C$36)+IF($V280=34,N($F280),0))-DE280-FC280&lt;0.005,0,(HA279*(1+HA$5/Setup!$C$36)+IF($V280=34,N($F280),0))-DE280-FC280)</f>
        <v>0</v>
      </c>
      <c r="HB280" s="48" t="n">
        <f aca="false">IF((HB279*(1+HB$5/Setup!$C$36)+IF($V280=35,N($F280),0))-DF280-FD280&lt;0.005,0,(HB279*(1+HB$5/Setup!$C$36)+IF($V280=35,N($F280),0))-DF280-FD280)</f>
        <v>0</v>
      </c>
      <c r="HC280" s="48" t="n">
        <f aca="false">IF((HC279*(1+HC$5/Setup!$C$36)+IF($V280=36,N($F280),0))-DG280-FE280&lt;0.005,0,(HC279*(1+HC$5/Setup!$C$36)+IF($V280=36,N($F280),0))-DG280-FE280)</f>
        <v>0</v>
      </c>
      <c r="HD280" s="48" t="n">
        <f aca="false">IF((HD279*(1+HD$5/Setup!$C$36)+IF($V280=37,N($F280),0))-DH280-FF280&lt;0.005,0,(HD279*(1+HD$5/Setup!$C$36)+IF($V280=37,N($F280),0))-DH280-FF280)</f>
        <v>0</v>
      </c>
      <c r="HE280" s="48" t="n">
        <f aca="false">IF((HE279*(1+HE$5/Setup!$C$36)+IF($V280=38,N($F280),0))-DI280-FG280&lt;0.005,0,(HE279*(1+HE$5/Setup!$C$36)+IF($V280=38,N($F280),0))-DI280-FG280)</f>
        <v>0</v>
      </c>
      <c r="HF280" s="48" t="n">
        <f aca="false">IF((HF279*(1+HF$5/Setup!$C$36)+IF($V280=39,N($F280),0))-DJ280-FH280&lt;0.005,0,(HF279*(1+HF$5/Setup!$C$36)+IF($V280=39,N($F280),0))-DJ280-FH280)</f>
        <v>0</v>
      </c>
      <c r="HG280" s="48" t="n">
        <f aca="false">IF((HG279*(1+HG$5/Setup!$C$36)+IF($V280=40,N($F280),0))-DK280-FI280&lt;0.005,0,(HG279*(1+HG$5/Setup!$C$36)+IF($V280=40,N($F280),0))-DK280-FI280)</f>
        <v>0</v>
      </c>
      <c r="HH280" s="48" t="n">
        <f aca="false">IF((HH279*(1+HH$5/Setup!$C$36)+IF($V280=41,N($F280),0))-DL280-FJ280&lt;0.005,0,(HH279*(1+HH$5/Setup!$C$36)+IF($V280=41,N($F280),0))-DL280-FJ280)</f>
        <v>0</v>
      </c>
      <c r="HI280" s="48" t="n">
        <f aca="false">IF((HI279*(1+HI$5/Setup!$C$36)+IF($V280=42,N($F280),0))-DM280-FK280&lt;0.005,0,(HI279*(1+HI$5/Setup!$C$36)+IF($V280=42,N($F280),0))-DM280-FK280)</f>
        <v>0</v>
      </c>
      <c r="HJ280" s="48" t="n">
        <f aca="false">IF((HJ279*(1+HJ$5/Setup!$C$36)+IF($V280=43,N($F280),0))-DN280-FL280&lt;0.005,0,(HJ279*(1+HJ$5/Setup!$C$36)+IF($V280=43,N($F280),0))-DN280-FL280)</f>
        <v>0</v>
      </c>
      <c r="HK280" s="48" t="n">
        <f aca="false">IF((HK279*(1+HK$5/Setup!$C$36)+IF($V280=44,N($F280),0))-DO280-FM280&lt;0.005,0,(HK279*(1+HK$5/Setup!$C$36)+IF($V280=44,N($F280),0))-DO280-FM280)</f>
        <v>0</v>
      </c>
      <c r="HL280" s="48" t="n">
        <f aca="false">IF((HL279*(1+HL$5/Setup!$C$36)+IF($V280=45,N($F280),0))-DP280-FN280&lt;0.005,0,(HL279*(1+HL$5/Setup!$C$36)+IF($V280=45,N($F280),0))-DP280-FN280)</f>
        <v>0</v>
      </c>
      <c r="HM280" s="48" t="n">
        <f aca="false">IF((HM279*(1+HM$5/Setup!$C$36)+IF($V280=46,N($F280),0))-DQ280-FO280&lt;0.005,0,(HM279*(1+HM$5/Setup!$C$36)+IF($V280=46,N($F280),0))-DQ280-FO280)</f>
        <v>0</v>
      </c>
      <c r="HN280" s="48" t="n">
        <f aca="false">IF((HN279*(1+HN$5/Setup!$C$36)+IF($V280=47,N($F280),0))-DR280-FP280&lt;0.005,0,(HN279*(1+HN$5/Setup!$C$36)+IF($V280=47,N($F280),0))-DR280-FP280)</f>
        <v>0</v>
      </c>
      <c r="HO280" s="48" t="n">
        <f aca="false">IF((HO279*(1+HO$5/Setup!$C$36)+IF($V280=48,N($F280),0))-DS280-FQ280&lt;0.005,0,(HO279*(1+HO$5/Setup!$C$36)+IF($V280=48,N($F280),0))-DS280-FQ280)</f>
        <v>0</v>
      </c>
      <c r="HP280" s="48" t="n">
        <f aca="false">IF((HP279*(1+HP$5/Setup!$C$36)+IF($V280=49,N($F280),0))-DT280-FR280&lt;0.005,0,(HP279*(1+HP$5/Setup!$C$36)+IF($V280=49,N($F280),0))-DT280-FR280)</f>
        <v>0</v>
      </c>
      <c r="HQ280" s="48" t="n">
        <f aca="false">IF((HQ279*(1+HQ$5/Setup!$C$36)+IF($V280=50,N($F280),0))-DU280-FS280&lt;0.005,0,(HQ279*(1+HQ$5/Setup!$C$36)+IF($V280=50,N($F280),0))-DU280-FS280)</f>
        <v>0</v>
      </c>
    </row>
    <row r="281" customFormat="false" ht="15" hidden="false" customHeight="false" outlineLevel="0" collapsed="false">
      <c r="A281" s="44" t="n">
        <v>273</v>
      </c>
      <c r="B281" s="45" t="n">
        <f aca="false">IF(Setup!$C$7="Every month",EDATE(Setup!$C$8,($A281-1)),IF(Setup!$C$7="Twice a month",DATE(YEAR(Setup!$C$8),MONTH(Setup!$C$8)+INT((($A281-1)+Setup!$C$41)/2),MIN(IF(MOD(($A281-1)+Setup!$C$41,2)=0,Setup!$C$39,Setup!$C$40),DAY(EOMONTH(DATE(YEAR(Setup!$C$8),MONTH(Setup!$C$8)+INT((($A281-1)+Setup!$C$41)/2),1),0)))),Setup!$C$8+($A281-1)*IF(Setup!$C$7="Every week",7,14)))</f>
        <v>50133</v>
      </c>
      <c r="C281" s="45" t="n">
        <f aca="false">IF(Setup!$C$7="Every month",EDATE(Setup!$C$8,$A281),IF(Setup!$C$7="Twice a month",DATE(YEAR(Setup!$C$8),MONTH(Setup!$C$8)+INT(($A281+Setup!$C$41)/2),MIN(IF(MOD($A281+Setup!$C$41,2)=0,Setup!$C$39,Setup!$C$40),DAY(EOMONTH(DATE(YEAR(Setup!$C$8),MONTH(Setup!$C$8)+INT(($A281+Setup!$C$41)/2),1),0)))),Setup!$C$8+$A281*IF(Setup!$C$7="Every week",7,14)))</f>
        <v>50147</v>
      </c>
      <c r="D281" s="46"/>
      <c r="E281" s="47"/>
      <c r="F281" s="47"/>
      <c r="G281" s="47"/>
      <c r="H281" s="47"/>
      <c r="I281" s="48" t="n">
        <f aca="false">N(Setup!$C$11)+N(E281)</f>
        <v>100</v>
      </c>
      <c r="J281" s="48" t="n">
        <f aca="false">MIN(Setup!$C$37,MAX(I281,0))</f>
        <v>9.23076923076923</v>
      </c>
      <c r="K281" s="48" t="n">
        <f aca="false">MIN(MAX(N(Setup!$C$14)-L280,0),MAX(I281-J281,0))</f>
        <v>0</v>
      </c>
      <c r="L281" s="48" t="n">
        <f aca="false">L280+K281-N(G281)</f>
        <v>500</v>
      </c>
      <c r="M281" s="48" t="n">
        <f aca="false">M280+J281-N(H281)</f>
        <v>2520</v>
      </c>
      <c r="N281" s="48" t="n">
        <f aca="false">SUM(BX281:DU281)</f>
        <v>0</v>
      </c>
      <c r="O281" s="48" t="n">
        <f aca="false">SUM(Z281:BW281)-N281</f>
        <v>25</v>
      </c>
      <c r="P281" s="48" t="n">
        <f aca="false">MAX(I281-J281-K281,0)+O281</f>
        <v>115.769230769231</v>
      </c>
      <c r="Q281" s="48" t="n">
        <f aca="false">SUM(DV281:FS281)</f>
        <v>0</v>
      </c>
      <c r="R281" s="49" t="n">
        <f aca="false">N281+J281+K281+Q281</f>
        <v>9.23076923076923</v>
      </c>
      <c r="S281" s="48" t="n">
        <f aca="false">T281-T280-N(F281)+N281+Q281</f>
        <v>0</v>
      </c>
      <c r="T281" s="49" t="n">
        <f aca="false">SUM(FT281:HQ281)</f>
        <v>0</v>
      </c>
      <c r="U281" s="44" t="str">
        <f aca="false">IF(T280&lt;0.005,"",INDEX(Helpers!$C$2:$C$51,IF(_xlfn.MINIFS($DV$6:$FS$6,DV281:FS281,"&gt;0.005")=0,V281,_xlfn.MINIFS($DV$6:$FS$6,DV281:FS281,"&gt;0.005"))))</f>
        <v/>
      </c>
      <c r="V281" s="44" t="n">
        <f aca="false">IF(_xlfn.MINIFS($FT$6:$HQ$6,FT280:HQ280,"&gt;0.005")=0,1,_xlfn.MINIFS($FT$6:$HQ$6,FT280:HQ280,"&gt;0.005"))</f>
        <v>1</v>
      </c>
      <c r="W281" s="44" t="n">
        <f aca="false">IF(AND(D281&lt;&gt;"Paid",T280&gt;0.005),1,0)</f>
        <v>0</v>
      </c>
      <c r="X281" s="48" t="n">
        <f aca="false">SUMPRODUCT(((Helpers!$G$2:$G$51*(1+(Helpers!$D$2:$D$51+0.000000001)/12)^(($B281-Setup!$C$8)/(365.25/12))-Helpers!$E$2:$E$51*((1+(Helpers!$D$2:$D$51+0.000000001)/12)^(($B281-Setup!$C$8)/(365.25/12))-1)/((Helpers!$D$2:$D$51+0.000000001)/12))&gt;0)*(Helpers!$G$2:$G$51*(1+(Helpers!$D$2:$D$51+0.000000001)/12)^(($B281-Setup!$C$8)/(365.25/12))-Helpers!$E$2:$E$51*((1+(Helpers!$D$2:$D$51+0.000000001)/12)^(($B281-Setup!$C$8)/(365.25/12))-1)/((Helpers!$D$2:$D$51+0.000000001)/12)))</f>
        <v>0</v>
      </c>
      <c r="Y281" s="48"/>
      <c r="Z281" s="48" t="n">
        <f aca="false">IF(OR(N(Z$5)=0,Z$6=""),0,Z$5*((DATE(YEAR($B281),MONTH($B281),MIN(Z$6,DAY(EOMONTH($B281,0))))&gt;=$B281)*(DATE(YEAR($B281),MONTH($B281),MIN(Z$6,DAY(EOMONTH($B281,0))))&lt;$C281)+(DATE(YEAR($B281),MONTH($B281)+1,MIN(Z$6,DAY(EOMONTH($B281,1))))&gt;=$B281)*(DATE(YEAR($B281),MONTH($B281)+1,MIN(Z$6,DAY(EOMONTH($B281,1))))&lt;$C281)))</f>
        <v>25</v>
      </c>
      <c r="AA281" s="48" t="n">
        <f aca="false">IF(OR(N(AA$5)=0,AA$6=""),0,AA$5*((DATE(YEAR($B281),MONTH($B281),MIN(AA$6,DAY(EOMONTH($B281,0))))&gt;=$B281)*(DATE(YEAR($B281),MONTH($B281),MIN(AA$6,DAY(EOMONTH($B281,0))))&lt;$C281)+(DATE(YEAR($B281),MONTH($B281)+1,MIN(AA$6,DAY(EOMONTH($B281,1))))&gt;=$B281)*(DATE(YEAR($B281),MONTH($B281)+1,MIN(AA$6,DAY(EOMONTH($B281,1))))&lt;$C281)))</f>
        <v>0</v>
      </c>
      <c r="AB281" s="48" t="n">
        <f aca="false">IF(OR(N(AB$5)=0,AB$6=""),0,AB$5*((DATE(YEAR($B281),MONTH($B281),MIN(AB$6,DAY(EOMONTH($B281,0))))&gt;=$B281)*(DATE(YEAR($B281),MONTH($B281),MIN(AB$6,DAY(EOMONTH($B281,0))))&lt;$C281)+(DATE(YEAR($B281),MONTH($B281)+1,MIN(AB$6,DAY(EOMONTH($B281,1))))&gt;=$B281)*(DATE(YEAR($B281),MONTH($B281)+1,MIN(AB$6,DAY(EOMONTH($B281,1))))&lt;$C281)))</f>
        <v>0</v>
      </c>
      <c r="AC281" s="48" t="n">
        <f aca="false">IF(OR(N(AC$5)=0,AC$6=""),0,AC$5*((DATE(YEAR($B281),MONTH($B281),MIN(AC$6,DAY(EOMONTH($B281,0))))&gt;=$B281)*(DATE(YEAR($B281),MONTH($B281),MIN(AC$6,DAY(EOMONTH($B281,0))))&lt;$C281)+(DATE(YEAR($B281),MONTH($B281)+1,MIN(AC$6,DAY(EOMONTH($B281,1))))&gt;=$B281)*(DATE(YEAR($B281),MONTH($B281)+1,MIN(AC$6,DAY(EOMONTH($B281,1))))&lt;$C281)))</f>
        <v>0</v>
      </c>
      <c r="AD281" s="48" t="n">
        <f aca="false">IF(OR(N(AD$5)=0,AD$6=""),0,AD$5*((DATE(YEAR($B281),MONTH($B281),MIN(AD$6,DAY(EOMONTH($B281,0))))&gt;=$B281)*(DATE(YEAR($B281),MONTH($B281),MIN(AD$6,DAY(EOMONTH($B281,0))))&lt;$C281)+(DATE(YEAR($B281),MONTH($B281)+1,MIN(AD$6,DAY(EOMONTH($B281,1))))&gt;=$B281)*(DATE(YEAR($B281),MONTH($B281)+1,MIN(AD$6,DAY(EOMONTH($B281,1))))&lt;$C281)))</f>
        <v>0</v>
      </c>
      <c r="AE281" s="48" t="n">
        <f aca="false">IF(OR(N(AE$5)=0,AE$6=""),0,AE$5*((DATE(YEAR($B281),MONTH($B281),MIN(AE$6,DAY(EOMONTH($B281,0))))&gt;=$B281)*(DATE(YEAR($B281),MONTH($B281),MIN(AE$6,DAY(EOMONTH($B281,0))))&lt;$C281)+(DATE(YEAR($B281),MONTH($B281)+1,MIN(AE$6,DAY(EOMONTH($B281,1))))&gt;=$B281)*(DATE(YEAR($B281),MONTH($B281)+1,MIN(AE$6,DAY(EOMONTH($B281,1))))&lt;$C281)))</f>
        <v>0</v>
      </c>
      <c r="AF281" s="48" t="n">
        <f aca="false">IF(OR(N(AF$5)=0,AF$6=""),0,AF$5*((DATE(YEAR($B281),MONTH($B281),MIN(AF$6,DAY(EOMONTH($B281,0))))&gt;=$B281)*(DATE(YEAR($B281),MONTH($B281),MIN(AF$6,DAY(EOMONTH($B281,0))))&lt;$C281)+(DATE(YEAR($B281),MONTH($B281)+1,MIN(AF$6,DAY(EOMONTH($B281,1))))&gt;=$B281)*(DATE(YEAR($B281),MONTH($B281)+1,MIN(AF$6,DAY(EOMONTH($B281,1))))&lt;$C281)))</f>
        <v>0</v>
      </c>
      <c r="AG281" s="48" t="n">
        <f aca="false">IF(OR(N(AG$5)=0,AG$6=""),0,AG$5*((DATE(YEAR($B281),MONTH($B281),MIN(AG$6,DAY(EOMONTH($B281,0))))&gt;=$B281)*(DATE(YEAR($B281),MONTH($B281),MIN(AG$6,DAY(EOMONTH($B281,0))))&lt;$C281)+(DATE(YEAR($B281),MONTH($B281)+1,MIN(AG$6,DAY(EOMONTH($B281,1))))&gt;=$B281)*(DATE(YEAR($B281),MONTH($B281)+1,MIN(AG$6,DAY(EOMONTH($B281,1))))&lt;$C281)))</f>
        <v>0</v>
      </c>
      <c r="AH281" s="48" t="n">
        <f aca="false">IF(OR(N(AH$5)=0,AH$6=""),0,AH$5*((DATE(YEAR($B281),MONTH($B281),MIN(AH$6,DAY(EOMONTH($B281,0))))&gt;=$B281)*(DATE(YEAR($B281),MONTH($B281),MIN(AH$6,DAY(EOMONTH($B281,0))))&lt;$C281)+(DATE(YEAR($B281),MONTH($B281)+1,MIN(AH$6,DAY(EOMONTH($B281,1))))&gt;=$B281)*(DATE(YEAR($B281),MONTH($B281)+1,MIN(AH$6,DAY(EOMONTH($B281,1))))&lt;$C281)))</f>
        <v>0</v>
      </c>
      <c r="AI281" s="48" t="n">
        <f aca="false">IF(OR(N(AI$5)=0,AI$6=""),0,AI$5*((DATE(YEAR($B281),MONTH($B281),MIN(AI$6,DAY(EOMONTH($B281,0))))&gt;=$B281)*(DATE(YEAR($B281),MONTH($B281),MIN(AI$6,DAY(EOMONTH($B281,0))))&lt;$C281)+(DATE(YEAR($B281),MONTH($B281)+1,MIN(AI$6,DAY(EOMONTH($B281,1))))&gt;=$B281)*(DATE(YEAR($B281),MONTH($B281)+1,MIN(AI$6,DAY(EOMONTH($B281,1))))&lt;$C281)))</f>
        <v>0</v>
      </c>
      <c r="AJ281" s="48" t="n">
        <f aca="false">IF(OR(N(AJ$5)=0,AJ$6=""),0,AJ$5*((DATE(YEAR($B281),MONTH($B281),MIN(AJ$6,DAY(EOMONTH($B281,0))))&gt;=$B281)*(DATE(YEAR($B281),MONTH($B281),MIN(AJ$6,DAY(EOMONTH($B281,0))))&lt;$C281)+(DATE(YEAR($B281),MONTH($B281)+1,MIN(AJ$6,DAY(EOMONTH($B281,1))))&gt;=$B281)*(DATE(YEAR($B281),MONTH($B281)+1,MIN(AJ$6,DAY(EOMONTH($B281,1))))&lt;$C281)))</f>
        <v>0</v>
      </c>
      <c r="AK281" s="48" t="n">
        <f aca="false">IF(OR(N(AK$5)=0,AK$6=""),0,AK$5*((DATE(YEAR($B281),MONTH($B281),MIN(AK$6,DAY(EOMONTH($B281,0))))&gt;=$B281)*(DATE(YEAR($B281),MONTH($B281),MIN(AK$6,DAY(EOMONTH($B281,0))))&lt;$C281)+(DATE(YEAR($B281),MONTH($B281)+1,MIN(AK$6,DAY(EOMONTH($B281,1))))&gt;=$B281)*(DATE(YEAR($B281),MONTH($B281)+1,MIN(AK$6,DAY(EOMONTH($B281,1))))&lt;$C281)))</f>
        <v>0</v>
      </c>
      <c r="AL281" s="48" t="n">
        <f aca="false">IF(OR(N(AL$5)=0,AL$6=""),0,AL$5*((DATE(YEAR($B281),MONTH($B281),MIN(AL$6,DAY(EOMONTH($B281,0))))&gt;=$B281)*(DATE(YEAR($B281),MONTH($B281),MIN(AL$6,DAY(EOMONTH($B281,0))))&lt;$C281)+(DATE(YEAR($B281),MONTH($B281)+1,MIN(AL$6,DAY(EOMONTH($B281,1))))&gt;=$B281)*(DATE(YEAR($B281),MONTH($B281)+1,MIN(AL$6,DAY(EOMONTH($B281,1))))&lt;$C281)))</f>
        <v>0</v>
      </c>
      <c r="AM281" s="48" t="n">
        <f aca="false">IF(OR(N(AM$5)=0,AM$6=""),0,AM$5*((DATE(YEAR($B281),MONTH($B281),MIN(AM$6,DAY(EOMONTH($B281,0))))&gt;=$B281)*(DATE(YEAR($B281),MONTH($B281),MIN(AM$6,DAY(EOMONTH($B281,0))))&lt;$C281)+(DATE(YEAR($B281),MONTH($B281)+1,MIN(AM$6,DAY(EOMONTH($B281,1))))&gt;=$B281)*(DATE(YEAR($B281),MONTH($B281)+1,MIN(AM$6,DAY(EOMONTH($B281,1))))&lt;$C281)))</f>
        <v>0</v>
      </c>
      <c r="AN281" s="48" t="n">
        <f aca="false">IF(OR(N(AN$5)=0,AN$6=""),0,AN$5*((DATE(YEAR($B281),MONTH($B281),MIN(AN$6,DAY(EOMONTH($B281,0))))&gt;=$B281)*(DATE(YEAR($B281),MONTH($B281),MIN(AN$6,DAY(EOMONTH($B281,0))))&lt;$C281)+(DATE(YEAR($B281),MONTH($B281)+1,MIN(AN$6,DAY(EOMONTH($B281,1))))&gt;=$B281)*(DATE(YEAR($B281),MONTH($B281)+1,MIN(AN$6,DAY(EOMONTH($B281,1))))&lt;$C281)))</f>
        <v>0</v>
      </c>
      <c r="AO281" s="48" t="n">
        <f aca="false">IF(OR(N(AO$5)=0,AO$6=""),0,AO$5*((DATE(YEAR($B281),MONTH($B281),MIN(AO$6,DAY(EOMONTH($B281,0))))&gt;=$B281)*(DATE(YEAR($B281),MONTH($B281),MIN(AO$6,DAY(EOMONTH($B281,0))))&lt;$C281)+(DATE(YEAR($B281),MONTH($B281)+1,MIN(AO$6,DAY(EOMONTH($B281,1))))&gt;=$B281)*(DATE(YEAR($B281),MONTH($B281)+1,MIN(AO$6,DAY(EOMONTH($B281,1))))&lt;$C281)))</f>
        <v>0</v>
      </c>
      <c r="AP281" s="48" t="n">
        <f aca="false">IF(OR(N(AP$5)=0,AP$6=""),0,AP$5*((DATE(YEAR($B281),MONTH($B281),MIN(AP$6,DAY(EOMONTH($B281,0))))&gt;=$B281)*(DATE(YEAR($B281),MONTH($B281),MIN(AP$6,DAY(EOMONTH($B281,0))))&lt;$C281)+(DATE(YEAR($B281),MONTH($B281)+1,MIN(AP$6,DAY(EOMONTH($B281,1))))&gt;=$B281)*(DATE(YEAR($B281),MONTH($B281)+1,MIN(AP$6,DAY(EOMONTH($B281,1))))&lt;$C281)))</f>
        <v>0</v>
      </c>
      <c r="AQ281" s="48" t="n">
        <f aca="false">IF(OR(N(AQ$5)=0,AQ$6=""),0,AQ$5*((DATE(YEAR($B281),MONTH($B281),MIN(AQ$6,DAY(EOMONTH($B281,0))))&gt;=$B281)*(DATE(YEAR($B281),MONTH($B281),MIN(AQ$6,DAY(EOMONTH($B281,0))))&lt;$C281)+(DATE(YEAR($B281),MONTH($B281)+1,MIN(AQ$6,DAY(EOMONTH($B281,1))))&gt;=$B281)*(DATE(YEAR($B281),MONTH($B281)+1,MIN(AQ$6,DAY(EOMONTH($B281,1))))&lt;$C281)))</f>
        <v>0</v>
      </c>
      <c r="AR281" s="48" t="n">
        <f aca="false">IF(OR(N(AR$5)=0,AR$6=""),0,AR$5*((DATE(YEAR($B281),MONTH($B281),MIN(AR$6,DAY(EOMONTH($B281,0))))&gt;=$B281)*(DATE(YEAR($B281),MONTH($B281),MIN(AR$6,DAY(EOMONTH($B281,0))))&lt;$C281)+(DATE(YEAR($B281),MONTH($B281)+1,MIN(AR$6,DAY(EOMONTH($B281,1))))&gt;=$B281)*(DATE(YEAR($B281),MONTH($B281)+1,MIN(AR$6,DAY(EOMONTH($B281,1))))&lt;$C281)))</f>
        <v>0</v>
      </c>
      <c r="AS281" s="48" t="n">
        <f aca="false">IF(OR(N(AS$5)=0,AS$6=""),0,AS$5*((DATE(YEAR($B281),MONTH($B281),MIN(AS$6,DAY(EOMONTH($B281,0))))&gt;=$B281)*(DATE(YEAR($B281),MONTH($B281),MIN(AS$6,DAY(EOMONTH($B281,0))))&lt;$C281)+(DATE(YEAR($B281),MONTH($B281)+1,MIN(AS$6,DAY(EOMONTH($B281,1))))&gt;=$B281)*(DATE(YEAR($B281),MONTH($B281)+1,MIN(AS$6,DAY(EOMONTH($B281,1))))&lt;$C281)))</f>
        <v>0</v>
      </c>
      <c r="AT281" s="48" t="n">
        <f aca="false">IF(OR(N(AT$5)=0,AT$6=""),0,AT$5*((DATE(YEAR($B281),MONTH($B281),MIN(AT$6,DAY(EOMONTH($B281,0))))&gt;=$B281)*(DATE(YEAR($B281),MONTH($B281),MIN(AT$6,DAY(EOMONTH($B281,0))))&lt;$C281)+(DATE(YEAR($B281),MONTH($B281)+1,MIN(AT$6,DAY(EOMONTH($B281,1))))&gt;=$B281)*(DATE(YEAR($B281),MONTH($B281)+1,MIN(AT$6,DAY(EOMONTH($B281,1))))&lt;$C281)))</f>
        <v>0</v>
      </c>
      <c r="AU281" s="48" t="n">
        <f aca="false">IF(OR(N(AU$5)=0,AU$6=""),0,AU$5*((DATE(YEAR($B281),MONTH($B281),MIN(AU$6,DAY(EOMONTH($B281,0))))&gt;=$B281)*(DATE(YEAR($B281),MONTH($B281),MIN(AU$6,DAY(EOMONTH($B281,0))))&lt;$C281)+(DATE(YEAR($B281),MONTH($B281)+1,MIN(AU$6,DAY(EOMONTH($B281,1))))&gt;=$B281)*(DATE(YEAR($B281),MONTH($B281)+1,MIN(AU$6,DAY(EOMONTH($B281,1))))&lt;$C281)))</f>
        <v>0</v>
      </c>
      <c r="AV281" s="48" t="n">
        <f aca="false">IF(OR(N(AV$5)=0,AV$6=""),0,AV$5*((DATE(YEAR($B281),MONTH($B281),MIN(AV$6,DAY(EOMONTH($B281,0))))&gt;=$B281)*(DATE(YEAR($B281),MONTH($B281),MIN(AV$6,DAY(EOMONTH($B281,0))))&lt;$C281)+(DATE(YEAR($B281),MONTH($B281)+1,MIN(AV$6,DAY(EOMONTH($B281,1))))&gt;=$B281)*(DATE(YEAR($B281),MONTH($B281)+1,MIN(AV$6,DAY(EOMONTH($B281,1))))&lt;$C281)))</f>
        <v>0</v>
      </c>
      <c r="AW281" s="48" t="n">
        <f aca="false">IF(OR(N(AW$5)=0,AW$6=""),0,AW$5*((DATE(YEAR($B281),MONTH($B281),MIN(AW$6,DAY(EOMONTH($B281,0))))&gt;=$B281)*(DATE(YEAR($B281),MONTH($B281),MIN(AW$6,DAY(EOMONTH($B281,0))))&lt;$C281)+(DATE(YEAR($B281),MONTH($B281)+1,MIN(AW$6,DAY(EOMONTH($B281,1))))&gt;=$B281)*(DATE(YEAR($B281),MONTH($B281)+1,MIN(AW$6,DAY(EOMONTH($B281,1))))&lt;$C281)))</f>
        <v>0</v>
      </c>
      <c r="AX281" s="48" t="n">
        <f aca="false">IF(OR(N(AX$5)=0,AX$6=""),0,AX$5*((DATE(YEAR($B281),MONTH($B281),MIN(AX$6,DAY(EOMONTH($B281,0))))&gt;=$B281)*(DATE(YEAR($B281),MONTH($B281),MIN(AX$6,DAY(EOMONTH($B281,0))))&lt;$C281)+(DATE(YEAR($B281),MONTH($B281)+1,MIN(AX$6,DAY(EOMONTH($B281,1))))&gt;=$B281)*(DATE(YEAR($B281),MONTH($B281)+1,MIN(AX$6,DAY(EOMONTH($B281,1))))&lt;$C281)))</f>
        <v>0</v>
      </c>
      <c r="AY281" s="48" t="n">
        <f aca="false">IF(OR(N(AY$5)=0,AY$6=""),0,AY$5*((DATE(YEAR($B281),MONTH($B281),MIN(AY$6,DAY(EOMONTH($B281,0))))&gt;=$B281)*(DATE(YEAR($B281),MONTH($B281),MIN(AY$6,DAY(EOMONTH($B281,0))))&lt;$C281)+(DATE(YEAR($B281),MONTH($B281)+1,MIN(AY$6,DAY(EOMONTH($B281,1))))&gt;=$B281)*(DATE(YEAR($B281),MONTH($B281)+1,MIN(AY$6,DAY(EOMONTH($B281,1))))&lt;$C281)))</f>
        <v>0</v>
      </c>
      <c r="AZ281" s="48" t="n">
        <f aca="false">IF(OR(N(AZ$5)=0,AZ$6=""),0,AZ$5*((DATE(YEAR($B281),MONTH($B281),MIN(AZ$6,DAY(EOMONTH($B281,0))))&gt;=$B281)*(DATE(YEAR($B281),MONTH($B281),MIN(AZ$6,DAY(EOMONTH($B281,0))))&lt;$C281)+(DATE(YEAR($B281),MONTH($B281)+1,MIN(AZ$6,DAY(EOMONTH($B281,1))))&gt;=$B281)*(DATE(YEAR($B281),MONTH($B281)+1,MIN(AZ$6,DAY(EOMONTH($B281,1))))&lt;$C281)))</f>
        <v>0</v>
      </c>
      <c r="BA281" s="48" t="n">
        <f aca="false">IF(OR(N(BA$5)=0,BA$6=""),0,BA$5*((DATE(YEAR($B281),MONTH($B281),MIN(BA$6,DAY(EOMONTH($B281,0))))&gt;=$B281)*(DATE(YEAR($B281),MONTH($B281),MIN(BA$6,DAY(EOMONTH($B281,0))))&lt;$C281)+(DATE(YEAR($B281),MONTH($B281)+1,MIN(BA$6,DAY(EOMONTH($B281,1))))&gt;=$B281)*(DATE(YEAR($B281),MONTH($B281)+1,MIN(BA$6,DAY(EOMONTH($B281,1))))&lt;$C281)))</f>
        <v>0</v>
      </c>
      <c r="BB281" s="48" t="n">
        <f aca="false">IF(OR(N(BB$5)=0,BB$6=""),0,BB$5*((DATE(YEAR($B281),MONTH($B281),MIN(BB$6,DAY(EOMONTH($B281,0))))&gt;=$B281)*(DATE(YEAR($B281),MONTH($B281),MIN(BB$6,DAY(EOMONTH($B281,0))))&lt;$C281)+(DATE(YEAR($B281),MONTH($B281)+1,MIN(BB$6,DAY(EOMONTH($B281,1))))&gt;=$B281)*(DATE(YEAR($B281),MONTH($B281)+1,MIN(BB$6,DAY(EOMONTH($B281,1))))&lt;$C281)))</f>
        <v>0</v>
      </c>
      <c r="BC281" s="48" t="n">
        <f aca="false">IF(OR(N(BC$5)=0,BC$6=""),0,BC$5*((DATE(YEAR($B281),MONTH($B281),MIN(BC$6,DAY(EOMONTH($B281,0))))&gt;=$B281)*(DATE(YEAR($B281),MONTH($B281),MIN(BC$6,DAY(EOMONTH($B281,0))))&lt;$C281)+(DATE(YEAR($B281),MONTH($B281)+1,MIN(BC$6,DAY(EOMONTH($B281,1))))&gt;=$B281)*(DATE(YEAR($B281),MONTH($B281)+1,MIN(BC$6,DAY(EOMONTH($B281,1))))&lt;$C281)))</f>
        <v>0</v>
      </c>
      <c r="BD281" s="48" t="n">
        <f aca="false">IF(OR(N(BD$5)=0,BD$6=""),0,BD$5*((DATE(YEAR($B281),MONTH($B281),MIN(BD$6,DAY(EOMONTH($B281,0))))&gt;=$B281)*(DATE(YEAR($B281),MONTH($B281),MIN(BD$6,DAY(EOMONTH($B281,0))))&lt;$C281)+(DATE(YEAR($B281),MONTH($B281)+1,MIN(BD$6,DAY(EOMONTH($B281,1))))&gt;=$B281)*(DATE(YEAR($B281),MONTH($B281)+1,MIN(BD$6,DAY(EOMONTH($B281,1))))&lt;$C281)))</f>
        <v>0</v>
      </c>
      <c r="BE281" s="48" t="n">
        <f aca="false">IF(OR(N(BE$5)=0,BE$6=""),0,BE$5*((DATE(YEAR($B281),MONTH($B281),MIN(BE$6,DAY(EOMONTH($B281,0))))&gt;=$B281)*(DATE(YEAR($B281),MONTH($B281),MIN(BE$6,DAY(EOMONTH($B281,0))))&lt;$C281)+(DATE(YEAR($B281),MONTH($B281)+1,MIN(BE$6,DAY(EOMONTH($B281,1))))&gt;=$B281)*(DATE(YEAR($B281),MONTH($B281)+1,MIN(BE$6,DAY(EOMONTH($B281,1))))&lt;$C281)))</f>
        <v>0</v>
      </c>
      <c r="BF281" s="48" t="n">
        <f aca="false">IF(OR(N(BF$5)=0,BF$6=""),0,BF$5*((DATE(YEAR($B281),MONTH($B281),MIN(BF$6,DAY(EOMONTH($B281,0))))&gt;=$B281)*(DATE(YEAR($B281),MONTH($B281),MIN(BF$6,DAY(EOMONTH($B281,0))))&lt;$C281)+(DATE(YEAR($B281),MONTH($B281)+1,MIN(BF$6,DAY(EOMONTH($B281,1))))&gt;=$B281)*(DATE(YEAR($B281),MONTH($B281)+1,MIN(BF$6,DAY(EOMONTH($B281,1))))&lt;$C281)))</f>
        <v>0</v>
      </c>
      <c r="BG281" s="48" t="n">
        <f aca="false">IF(OR(N(BG$5)=0,BG$6=""),0,BG$5*((DATE(YEAR($B281),MONTH($B281),MIN(BG$6,DAY(EOMONTH($B281,0))))&gt;=$B281)*(DATE(YEAR($B281),MONTH($B281),MIN(BG$6,DAY(EOMONTH($B281,0))))&lt;$C281)+(DATE(YEAR($B281),MONTH($B281)+1,MIN(BG$6,DAY(EOMONTH($B281,1))))&gt;=$B281)*(DATE(YEAR($B281),MONTH($B281)+1,MIN(BG$6,DAY(EOMONTH($B281,1))))&lt;$C281)))</f>
        <v>0</v>
      </c>
      <c r="BH281" s="48" t="n">
        <f aca="false">IF(OR(N(BH$5)=0,BH$6=""),0,BH$5*((DATE(YEAR($B281),MONTH($B281),MIN(BH$6,DAY(EOMONTH($B281,0))))&gt;=$B281)*(DATE(YEAR($B281),MONTH($B281),MIN(BH$6,DAY(EOMONTH($B281,0))))&lt;$C281)+(DATE(YEAR($B281),MONTH($B281)+1,MIN(BH$6,DAY(EOMONTH($B281,1))))&gt;=$B281)*(DATE(YEAR($B281),MONTH($B281)+1,MIN(BH$6,DAY(EOMONTH($B281,1))))&lt;$C281)))</f>
        <v>0</v>
      </c>
      <c r="BI281" s="48" t="n">
        <f aca="false">IF(OR(N(BI$5)=0,BI$6=""),0,BI$5*((DATE(YEAR($B281),MONTH($B281),MIN(BI$6,DAY(EOMONTH($B281,0))))&gt;=$B281)*(DATE(YEAR($B281),MONTH($B281),MIN(BI$6,DAY(EOMONTH($B281,0))))&lt;$C281)+(DATE(YEAR($B281),MONTH($B281)+1,MIN(BI$6,DAY(EOMONTH($B281,1))))&gt;=$B281)*(DATE(YEAR($B281),MONTH($B281)+1,MIN(BI$6,DAY(EOMONTH($B281,1))))&lt;$C281)))</f>
        <v>0</v>
      </c>
      <c r="BJ281" s="48" t="n">
        <f aca="false">IF(OR(N(BJ$5)=0,BJ$6=""),0,BJ$5*((DATE(YEAR($B281),MONTH($B281),MIN(BJ$6,DAY(EOMONTH($B281,0))))&gt;=$B281)*(DATE(YEAR($B281),MONTH($B281),MIN(BJ$6,DAY(EOMONTH($B281,0))))&lt;$C281)+(DATE(YEAR($B281),MONTH($B281)+1,MIN(BJ$6,DAY(EOMONTH($B281,1))))&gt;=$B281)*(DATE(YEAR($B281),MONTH($B281)+1,MIN(BJ$6,DAY(EOMONTH($B281,1))))&lt;$C281)))</f>
        <v>0</v>
      </c>
      <c r="BK281" s="48" t="n">
        <f aca="false">IF(OR(N(BK$5)=0,BK$6=""),0,BK$5*((DATE(YEAR($B281),MONTH($B281),MIN(BK$6,DAY(EOMONTH($B281,0))))&gt;=$B281)*(DATE(YEAR($B281),MONTH($B281),MIN(BK$6,DAY(EOMONTH($B281,0))))&lt;$C281)+(DATE(YEAR($B281),MONTH($B281)+1,MIN(BK$6,DAY(EOMONTH($B281,1))))&gt;=$B281)*(DATE(YEAR($B281),MONTH($B281)+1,MIN(BK$6,DAY(EOMONTH($B281,1))))&lt;$C281)))</f>
        <v>0</v>
      </c>
      <c r="BL281" s="48" t="n">
        <f aca="false">IF(OR(N(BL$5)=0,BL$6=""),0,BL$5*((DATE(YEAR($B281),MONTH($B281),MIN(BL$6,DAY(EOMONTH($B281,0))))&gt;=$B281)*(DATE(YEAR($B281),MONTH($B281),MIN(BL$6,DAY(EOMONTH($B281,0))))&lt;$C281)+(DATE(YEAR($B281),MONTH($B281)+1,MIN(BL$6,DAY(EOMONTH($B281,1))))&gt;=$B281)*(DATE(YEAR($B281),MONTH($B281)+1,MIN(BL$6,DAY(EOMONTH($B281,1))))&lt;$C281)))</f>
        <v>0</v>
      </c>
      <c r="BM281" s="48" t="n">
        <f aca="false">IF(OR(N(BM$5)=0,BM$6=""),0,BM$5*((DATE(YEAR($B281),MONTH($B281),MIN(BM$6,DAY(EOMONTH($B281,0))))&gt;=$B281)*(DATE(YEAR($B281),MONTH($B281),MIN(BM$6,DAY(EOMONTH($B281,0))))&lt;$C281)+(DATE(YEAR($B281),MONTH($B281)+1,MIN(BM$6,DAY(EOMONTH($B281,1))))&gt;=$B281)*(DATE(YEAR($B281),MONTH($B281)+1,MIN(BM$6,DAY(EOMONTH($B281,1))))&lt;$C281)))</f>
        <v>0</v>
      </c>
      <c r="BN281" s="48" t="n">
        <f aca="false">IF(OR(N(BN$5)=0,BN$6=""),0,BN$5*((DATE(YEAR($B281),MONTH($B281),MIN(BN$6,DAY(EOMONTH($B281,0))))&gt;=$B281)*(DATE(YEAR($B281),MONTH($B281),MIN(BN$6,DAY(EOMONTH($B281,0))))&lt;$C281)+(DATE(YEAR($B281),MONTH($B281)+1,MIN(BN$6,DAY(EOMONTH($B281,1))))&gt;=$B281)*(DATE(YEAR($B281),MONTH($B281)+1,MIN(BN$6,DAY(EOMONTH($B281,1))))&lt;$C281)))</f>
        <v>0</v>
      </c>
      <c r="BO281" s="48" t="n">
        <f aca="false">IF(OR(N(BO$5)=0,BO$6=""),0,BO$5*((DATE(YEAR($B281),MONTH($B281),MIN(BO$6,DAY(EOMONTH($B281,0))))&gt;=$B281)*(DATE(YEAR($B281),MONTH($B281),MIN(BO$6,DAY(EOMONTH($B281,0))))&lt;$C281)+(DATE(YEAR($B281),MONTH($B281)+1,MIN(BO$6,DAY(EOMONTH($B281,1))))&gt;=$B281)*(DATE(YEAR($B281),MONTH($B281)+1,MIN(BO$6,DAY(EOMONTH($B281,1))))&lt;$C281)))</f>
        <v>0</v>
      </c>
      <c r="BP281" s="48" t="n">
        <f aca="false">IF(OR(N(BP$5)=0,BP$6=""),0,BP$5*((DATE(YEAR($B281),MONTH($B281),MIN(BP$6,DAY(EOMONTH($B281,0))))&gt;=$B281)*(DATE(YEAR($B281),MONTH($B281),MIN(BP$6,DAY(EOMONTH($B281,0))))&lt;$C281)+(DATE(YEAR($B281),MONTH($B281)+1,MIN(BP$6,DAY(EOMONTH($B281,1))))&gt;=$B281)*(DATE(YEAR($B281),MONTH($B281)+1,MIN(BP$6,DAY(EOMONTH($B281,1))))&lt;$C281)))</f>
        <v>0</v>
      </c>
      <c r="BQ281" s="48" t="n">
        <f aca="false">IF(OR(N(BQ$5)=0,BQ$6=""),0,BQ$5*((DATE(YEAR($B281),MONTH($B281),MIN(BQ$6,DAY(EOMONTH($B281,0))))&gt;=$B281)*(DATE(YEAR($B281),MONTH($B281),MIN(BQ$6,DAY(EOMONTH($B281,0))))&lt;$C281)+(DATE(YEAR($B281),MONTH($B281)+1,MIN(BQ$6,DAY(EOMONTH($B281,1))))&gt;=$B281)*(DATE(YEAR($B281),MONTH($B281)+1,MIN(BQ$6,DAY(EOMONTH($B281,1))))&lt;$C281)))</f>
        <v>0</v>
      </c>
      <c r="BR281" s="48" t="n">
        <f aca="false">IF(OR(N(BR$5)=0,BR$6=""),0,BR$5*((DATE(YEAR($B281),MONTH($B281),MIN(BR$6,DAY(EOMONTH($B281,0))))&gt;=$B281)*(DATE(YEAR($B281),MONTH($B281),MIN(BR$6,DAY(EOMONTH($B281,0))))&lt;$C281)+(DATE(YEAR($B281),MONTH($B281)+1,MIN(BR$6,DAY(EOMONTH($B281,1))))&gt;=$B281)*(DATE(YEAR($B281),MONTH($B281)+1,MIN(BR$6,DAY(EOMONTH($B281,1))))&lt;$C281)))</f>
        <v>0</v>
      </c>
      <c r="BS281" s="48" t="n">
        <f aca="false">IF(OR(N(BS$5)=0,BS$6=""),0,BS$5*((DATE(YEAR($B281),MONTH($B281),MIN(BS$6,DAY(EOMONTH($B281,0))))&gt;=$B281)*(DATE(YEAR($B281),MONTH($B281),MIN(BS$6,DAY(EOMONTH($B281,0))))&lt;$C281)+(DATE(YEAR($B281),MONTH($B281)+1,MIN(BS$6,DAY(EOMONTH($B281,1))))&gt;=$B281)*(DATE(YEAR($B281),MONTH($B281)+1,MIN(BS$6,DAY(EOMONTH($B281,1))))&lt;$C281)))</f>
        <v>0</v>
      </c>
      <c r="BT281" s="48" t="n">
        <f aca="false">IF(OR(N(BT$5)=0,BT$6=""),0,BT$5*((DATE(YEAR($B281),MONTH($B281),MIN(BT$6,DAY(EOMONTH($B281,0))))&gt;=$B281)*(DATE(YEAR($B281),MONTH($B281),MIN(BT$6,DAY(EOMONTH($B281,0))))&lt;$C281)+(DATE(YEAR($B281),MONTH($B281)+1,MIN(BT$6,DAY(EOMONTH($B281,1))))&gt;=$B281)*(DATE(YEAR($B281),MONTH($B281)+1,MIN(BT$6,DAY(EOMONTH($B281,1))))&lt;$C281)))</f>
        <v>0</v>
      </c>
      <c r="BU281" s="48" t="n">
        <f aca="false">IF(OR(N(BU$5)=0,BU$6=""),0,BU$5*((DATE(YEAR($B281),MONTH($B281),MIN(BU$6,DAY(EOMONTH($B281,0))))&gt;=$B281)*(DATE(YEAR($B281),MONTH($B281),MIN(BU$6,DAY(EOMONTH($B281,0))))&lt;$C281)+(DATE(YEAR($B281),MONTH($B281)+1,MIN(BU$6,DAY(EOMONTH($B281,1))))&gt;=$B281)*(DATE(YEAR($B281),MONTH($B281)+1,MIN(BU$6,DAY(EOMONTH($B281,1))))&lt;$C281)))</f>
        <v>0</v>
      </c>
      <c r="BV281" s="48" t="n">
        <f aca="false">IF(OR(N(BV$5)=0,BV$6=""),0,BV$5*((DATE(YEAR($B281),MONTH($B281),MIN(BV$6,DAY(EOMONTH($B281,0))))&gt;=$B281)*(DATE(YEAR($B281),MONTH($B281),MIN(BV$6,DAY(EOMONTH($B281,0))))&lt;$C281)+(DATE(YEAR($B281),MONTH($B281)+1,MIN(BV$6,DAY(EOMONTH($B281,1))))&gt;=$B281)*(DATE(YEAR($B281),MONTH($B281)+1,MIN(BV$6,DAY(EOMONTH($B281,1))))&lt;$C281)))</f>
        <v>0</v>
      </c>
      <c r="BW281" s="48" t="n">
        <f aca="false">IF(OR(N(BW$5)=0,BW$6=""),0,BW$5*((DATE(YEAR($B281),MONTH($B281),MIN(BW$6,DAY(EOMONTH($B281,0))))&gt;=$B281)*(DATE(YEAR($B281),MONTH($B281),MIN(BW$6,DAY(EOMONTH($B281,0))))&lt;$C281)+(DATE(YEAR($B281),MONTH($B281)+1,MIN(BW$6,DAY(EOMONTH($B281,1))))&gt;=$B281)*(DATE(YEAR($B281),MONTH($B281)+1,MIN(BW$6,DAY(EOMONTH($B281,1))))&lt;$C281)))</f>
        <v>0</v>
      </c>
      <c r="BX281" s="48" t="n">
        <f aca="false">MIN(Z281,(FT280*(1+FT$5/Setup!$C$36)+IF($V281=1,N($F281),0)))</f>
        <v>0</v>
      </c>
      <c r="BY281" s="48" t="n">
        <f aca="false">MIN(AA281,(FU280*(1+FU$5/Setup!$C$36)+IF($V281=2,N($F281),0)))</f>
        <v>0</v>
      </c>
      <c r="BZ281" s="48" t="n">
        <f aca="false">MIN(AB281,(FV280*(1+FV$5/Setup!$C$36)+IF($V281=3,N($F281),0)))</f>
        <v>0</v>
      </c>
      <c r="CA281" s="48" t="n">
        <f aca="false">MIN(AC281,(FW280*(1+FW$5/Setup!$C$36)+IF($V281=4,N($F281),0)))</f>
        <v>0</v>
      </c>
      <c r="CB281" s="48" t="n">
        <f aca="false">MIN(AD281,(FX280*(1+FX$5/Setup!$C$36)+IF($V281=5,N($F281),0)))</f>
        <v>0</v>
      </c>
      <c r="CC281" s="48" t="n">
        <f aca="false">MIN(AE281,(FY280*(1+FY$5/Setup!$C$36)+IF($V281=6,N($F281),0)))</f>
        <v>0</v>
      </c>
      <c r="CD281" s="48" t="n">
        <f aca="false">MIN(AF281,(FZ280*(1+FZ$5/Setup!$C$36)+IF($V281=7,N($F281),0)))</f>
        <v>0</v>
      </c>
      <c r="CE281" s="48" t="n">
        <f aca="false">MIN(AG281,(GA280*(1+GA$5/Setup!$C$36)+IF($V281=8,N($F281),0)))</f>
        <v>0</v>
      </c>
      <c r="CF281" s="48" t="n">
        <f aca="false">MIN(AH281,(GB280*(1+GB$5/Setup!$C$36)+IF($V281=9,N($F281),0)))</f>
        <v>0</v>
      </c>
      <c r="CG281" s="48" t="n">
        <f aca="false">MIN(AI281,(GC280*(1+GC$5/Setup!$C$36)+IF($V281=10,N($F281),0)))</f>
        <v>0</v>
      </c>
      <c r="CH281" s="48" t="n">
        <f aca="false">MIN(AJ281,(GD280*(1+GD$5/Setup!$C$36)+IF($V281=11,N($F281),0)))</f>
        <v>0</v>
      </c>
      <c r="CI281" s="48" t="n">
        <f aca="false">MIN(AK281,(GE280*(1+GE$5/Setup!$C$36)+IF($V281=12,N($F281),0)))</f>
        <v>0</v>
      </c>
      <c r="CJ281" s="48" t="n">
        <f aca="false">MIN(AL281,(GF280*(1+GF$5/Setup!$C$36)+IF($V281=13,N($F281),0)))</f>
        <v>0</v>
      </c>
      <c r="CK281" s="48" t="n">
        <f aca="false">MIN(AM281,(GG280*(1+GG$5/Setup!$C$36)+IF($V281=14,N($F281),0)))</f>
        <v>0</v>
      </c>
      <c r="CL281" s="48" t="n">
        <f aca="false">MIN(AN281,(GH280*(1+GH$5/Setup!$C$36)+IF($V281=15,N($F281),0)))</f>
        <v>0</v>
      </c>
      <c r="CM281" s="48" t="n">
        <f aca="false">MIN(AO281,(GI280*(1+GI$5/Setup!$C$36)+IF($V281=16,N($F281),0)))</f>
        <v>0</v>
      </c>
      <c r="CN281" s="48" t="n">
        <f aca="false">MIN(AP281,(GJ280*(1+GJ$5/Setup!$C$36)+IF($V281=17,N($F281),0)))</f>
        <v>0</v>
      </c>
      <c r="CO281" s="48" t="n">
        <f aca="false">MIN(AQ281,(GK280*(1+GK$5/Setup!$C$36)+IF($V281=18,N($F281),0)))</f>
        <v>0</v>
      </c>
      <c r="CP281" s="48" t="n">
        <f aca="false">MIN(AR281,(GL280*(1+GL$5/Setup!$C$36)+IF($V281=19,N($F281),0)))</f>
        <v>0</v>
      </c>
      <c r="CQ281" s="48" t="n">
        <f aca="false">MIN(AS281,(GM280*(1+GM$5/Setup!$C$36)+IF($V281=20,N($F281),0)))</f>
        <v>0</v>
      </c>
      <c r="CR281" s="48" t="n">
        <f aca="false">MIN(AT281,(GN280*(1+GN$5/Setup!$C$36)+IF($V281=21,N($F281),0)))</f>
        <v>0</v>
      </c>
      <c r="CS281" s="48" t="n">
        <f aca="false">MIN(AU281,(GO280*(1+GO$5/Setup!$C$36)+IF($V281=22,N($F281),0)))</f>
        <v>0</v>
      </c>
      <c r="CT281" s="48" t="n">
        <f aca="false">MIN(AV281,(GP280*(1+GP$5/Setup!$C$36)+IF($V281=23,N($F281),0)))</f>
        <v>0</v>
      </c>
      <c r="CU281" s="48" t="n">
        <f aca="false">MIN(AW281,(GQ280*(1+GQ$5/Setup!$C$36)+IF($V281=24,N($F281),0)))</f>
        <v>0</v>
      </c>
      <c r="CV281" s="48" t="n">
        <f aca="false">MIN(AX281,(GR280*(1+GR$5/Setup!$C$36)+IF($V281=25,N($F281),0)))</f>
        <v>0</v>
      </c>
      <c r="CW281" s="48" t="n">
        <f aca="false">MIN(AY281,(GS280*(1+GS$5/Setup!$C$36)+IF($V281=26,N($F281),0)))</f>
        <v>0</v>
      </c>
      <c r="CX281" s="48" t="n">
        <f aca="false">MIN(AZ281,(GT280*(1+GT$5/Setup!$C$36)+IF($V281=27,N($F281),0)))</f>
        <v>0</v>
      </c>
      <c r="CY281" s="48" t="n">
        <f aca="false">MIN(BA281,(GU280*(1+GU$5/Setup!$C$36)+IF($V281=28,N($F281),0)))</f>
        <v>0</v>
      </c>
      <c r="CZ281" s="48" t="n">
        <f aca="false">MIN(BB281,(GV280*(1+GV$5/Setup!$C$36)+IF($V281=29,N($F281),0)))</f>
        <v>0</v>
      </c>
      <c r="DA281" s="48" t="n">
        <f aca="false">MIN(BC281,(GW280*(1+GW$5/Setup!$C$36)+IF($V281=30,N($F281),0)))</f>
        <v>0</v>
      </c>
      <c r="DB281" s="48" t="n">
        <f aca="false">MIN(BD281,(GX280*(1+GX$5/Setup!$C$36)+IF($V281=31,N($F281),0)))</f>
        <v>0</v>
      </c>
      <c r="DC281" s="48" t="n">
        <f aca="false">MIN(BE281,(GY280*(1+GY$5/Setup!$C$36)+IF($V281=32,N($F281),0)))</f>
        <v>0</v>
      </c>
      <c r="DD281" s="48" t="n">
        <f aca="false">MIN(BF281,(GZ280*(1+GZ$5/Setup!$C$36)+IF($V281=33,N($F281),0)))</f>
        <v>0</v>
      </c>
      <c r="DE281" s="48" t="n">
        <f aca="false">MIN(BG281,(HA280*(1+HA$5/Setup!$C$36)+IF($V281=34,N($F281),0)))</f>
        <v>0</v>
      </c>
      <c r="DF281" s="48" t="n">
        <f aca="false">MIN(BH281,(HB280*(1+HB$5/Setup!$C$36)+IF($V281=35,N($F281),0)))</f>
        <v>0</v>
      </c>
      <c r="DG281" s="48" t="n">
        <f aca="false">MIN(BI281,(HC280*(1+HC$5/Setup!$C$36)+IF($V281=36,N($F281),0)))</f>
        <v>0</v>
      </c>
      <c r="DH281" s="48" t="n">
        <f aca="false">MIN(BJ281,(HD280*(1+HD$5/Setup!$C$36)+IF($V281=37,N($F281),0)))</f>
        <v>0</v>
      </c>
      <c r="DI281" s="48" t="n">
        <f aca="false">MIN(BK281,(HE280*(1+HE$5/Setup!$C$36)+IF($V281=38,N($F281),0)))</f>
        <v>0</v>
      </c>
      <c r="DJ281" s="48" t="n">
        <f aca="false">MIN(BL281,(HF280*(1+HF$5/Setup!$C$36)+IF($V281=39,N($F281),0)))</f>
        <v>0</v>
      </c>
      <c r="DK281" s="48" t="n">
        <f aca="false">MIN(BM281,(HG280*(1+HG$5/Setup!$C$36)+IF($V281=40,N($F281),0)))</f>
        <v>0</v>
      </c>
      <c r="DL281" s="48" t="n">
        <f aca="false">MIN(BN281,(HH280*(1+HH$5/Setup!$C$36)+IF($V281=41,N($F281),0)))</f>
        <v>0</v>
      </c>
      <c r="DM281" s="48" t="n">
        <f aca="false">MIN(BO281,(HI280*(1+HI$5/Setup!$C$36)+IF($V281=42,N($F281),0)))</f>
        <v>0</v>
      </c>
      <c r="DN281" s="48" t="n">
        <f aca="false">MIN(BP281,(HJ280*(1+HJ$5/Setup!$C$36)+IF($V281=43,N($F281),0)))</f>
        <v>0</v>
      </c>
      <c r="DO281" s="48" t="n">
        <f aca="false">MIN(BQ281,(HK280*(1+HK$5/Setup!$C$36)+IF($V281=44,N($F281),0)))</f>
        <v>0</v>
      </c>
      <c r="DP281" s="48" t="n">
        <f aca="false">MIN(BR281,(HL280*(1+HL$5/Setup!$C$36)+IF($V281=45,N($F281),0)))</f>
        <v>0</v>
      </c>
      <c r="DQ281" s="48" t="n">
        <f aca="false">MIN(BS281,(HM280*(1+HM$5/Setup!$C$36)+IF($V281=46,N($F281),0)))</f>
        <v>0</v>
      </c>
      <c r="DR281" s="48" t="n">
        <f aca="false">MIN(BT281,(HN280*(1+HN$5/Setup!$C$36)+IF($V281=47,N($F281),0)))</f>
        <v>0</v>
      </c>
      <c r="DS281" s="48" t="n">
        <f aca="false">MIN(BU281,(HO280*(1+HO$5/Setup!$C$36)+IF($V281=48,N($F281),0)))</f>
        <v>0</v>
      </c>
      <c r="DT281" s="48" t="n">
        <f aca="false">MIN(BV281,(HP280*(1+HP$5/Setup!$C$36)+IF($V281=49,N($F281),0)))</f>
        <v>0</v>
      </c>
      <c r="DU281" s="48" t="n">
        <f aca="false">MIN(BW281,(HQ280*(1+HQ$5/Setup!$C$36)+IF($V281=50,N($F281),0)))</f>
        <v>0</v>
      </c>
      <c r="DV281" s="48" t="n">
        <f aca="false">MIN(MAX((FT280*(1+FT$5/Setup!$C$36)+IF($V281=1,N($F281),0))-BX281,0),MAX($P281-0,0))</f>
        <v>0</v>
      </c>
      <c r="DW281" s="48" t="n">
        <f aca="false">MIN(MAX((FU280*(1+FU$5/Setup!$C$36)+IF($V281=2,N($F281),0))-BY281,0),MAX($P281-SUM(DV281:DV281),0))</f>
        <v>0</v>
      </c>
      <c r="DX281" s="48" t="n">
        <f aca="false">MIN(MAX((FV280*(1+FV$5/Setup!$C$36)+IF($V281=3,N($F281),0))-BZ281,0),MAX($P281-SUM(DV281:DW281),0))</f>
        <v>0</v>
      </c>
      <c r="DY281" s="48" t="n">
        <f aca="false">MIN(MAX((FW280*(1+FW$5/Setup!$C$36)+IF($V281=4,N($F281),0))-CA281,0),MAX($P281-SUM(DV281:DX281),0))</f>
        <v>0</v>
      </c>
      <c r="DZ281" s="48" t="n">
        <f aca="false">MIN(MAX((FX280*(1+FX$5/Setup!$C$36)+IF($V281=5,N($F281),0))-CB281,0),MAX($P281-SUM(DV281:DY281),0))</f>
        <v>0</v>
      </c>
      <c r="EA281" s="48" t="n">
        <f aca="false">MIN(MAX((FY280*(1+FY$5/Setup!$C$36)+IF($V281=6,N($F281),0))-CC281,0),MAX($P281-SUM(DV281:DZ281),0))</f>
        <v>0</v>
      </c>
      <c r="EB281" s="48" t="n">
        <f aca="false">MIN(MAX((FZ280*(1+FZ$5/Setup!$C$36)+IF($V281=7,N($F281),0))-CD281,0),MAX($P281-SUM(DV281:EA281),0))</f>
        <v>0</v>
      </c>
      <c r="EC281" s="48" t="n">
        <f aca="false">MIN(MAX((GA280*(1+GA$5/Setup!$C$36)+IF($V281=8,N($F281),0))-CE281,0),MAX($P281-SUM(DV281:EB281),0))</f>
        <v>0</v>
      </c>
      <c r="ED281" s="48" t="n">
        <f aca="false">MIN(MAX((GB280*(1+GB$5/Setup!$C$36)+IF($V281=9,N($F281),0))-CF281,0),MAX($P281-SUM(DV281:EC281),0))</f>
        <v>0</v>
      </c>
      <c r="EE281" s="48" t="n">
        <f aca="false">MIN(MAX((GC280*(1+GC$5/Setup!$C$36)+IF($V281=10,N($F281),0))-CG281,0),MAX($P281-SUM(DV281:ED281),0))</f>
        <v>0</v>
      </c>
      <c r="EF281" s="48" t="n">
        <f aca="false">MIN(MAX((GD280*(1+GD$5/Setup!$C$36)+IF($V281=11,N($F281),0))-CH281,0),MAX($P281-SUM(DV281:EE281),0))</f>
        <v>0</v>
      </c>
      <c r="EG281" s="48" t="n">
        <f aca="false">MIN(MAX((GE280*(1+GE$5/Setup!$C$36)+IF($V281=12,N($F281),0))-CI281,0),MAX($P281-SUM(DV281:EF281),0))</f>
        <v>0</v>
      </c>
      <c r="EH281" s="48" t="n">
        <f aca="false">MIN(MAX((GF280*(1+GF$5/Setup!$C$36)+IF($V281=13,N($F281),0))-CJ281,0),MAX($P281-SUM(DV281:EG281),0))</f>
        <v>0</v>
      </c>
      <c r="EI281" s="48" t="n">
        <f aca="false">MIN(MAX((GG280*(1+GG$5/Setup!$C$36)+IF($V281=14,N($F281),0))-CK281,0),MAX($P281-SUM(DV281:EH281),0))</f>
        <v>0</v>
      </c>
      <c r="EJ281" s="48" t="n">
        <f aca="false">MIN(MAX((GH280*(1+GH$5/Setup!$C$36)+IF($V281=15,N($F281),0))-CL281,0),MAX($P281-SUM(DV281:EI281),0))</f>
        <v>0</v>
      </c>
      <c r="EK281" s="48" t="n">
        <f aca="false">MIN(MAX((GI280*(1+GI$5/Setup!$C$36)+IF($V281=16,N($F281),0))-CM281,0),MAX($P281-SUM(DV281:EJ281),0))</f>
        <v>0</v>
      </c>
      <c r="EL281" s="48" t="n">
        <f aca="false">MIN(MAX((GJ280*(1+GJ$5/Setup!$C$36)+IF($V281=17,N($F281),0))-CN281,0),MAX($P281-SUM(DV281:EK281),0))</f>
        <v>0</v>
      </c>
      <c r="EM281" s="48" t="n">
        <f aca="false">MIN(MAX((GK280*(1+GK$5/Setup!$C$36)+IF($V281=18,N($F281),0))-CO281,0),MAX($P281-SUM(DV281:EL281),0))</f>
        <v>0</v>
      </c>
      <c r="EN281" s="48" t="n">
        <f aca="false">MIN(MAX((GL280*(1+GL$5/Setup!$C$36)+IF($V281=19,N($F281),0))-CP281,0),MAX($P281-SUM(DV281:EM281),0))</f>
        <v>0</v>
      </c>
      <c r="EO281" s="48" t="n">
        <f aca="false">MIN(MAX((GM280*(1+GM$5/Setup!$C$36)+IF($V281=20,N($F281),0))-CQ281,0),MAX($P281-SUM(DV281:EN281),0))</f>
        <v>0</v>
      </c>
      <c r="EP281" s="48" t="n">
        <f aca="false">MIN(MAX((GN280*(1+GN$5/Setup!$C$36)+IF($V281=21,N($F281),0))-CR281,0),MAX($P281-SUM(DV281:EO281),0))</f>
        <v>0</v>
      </c>
      <c r="EQ281" s="48" t="n">
        <f aca="false">MIN(MAX((GO280*(1+GO$5/Setup!$C$36)+IF($V281=22,N($F281),0))-CS281,0),MAX($P281-SUM(DV281:EP281),0))</f>
        <v>0</v>
      </c>
      <c r="ER281" s="48" t="n">
        <f aca="false">MIN(MAX((GP280*(1+GP$5/Setup!$C$36)+IF($V281=23,N($F281),0))-CT281,0),MAX($P281-SUM(DV281:EQ281),0))</f>
        <v>0</v>
      </c>
      <c r="ES281" s="48" t="n">
        <f aca="false">MIN(MAX((GQ280*(1+GQ$5/Setup!$C$36)+IF($V281=24,N($F281),0))-CU281,0),MAX($P281-SUM(DV281:ER281),0))</f>
        <v>0</v>
      </c>
      <c r="ET281" s="48" t="n">
        <f aca="false">MIN(MAX((GR280*(1+GR$5/Setup!$C$36)+IF($V281=25,N($F281),0))-CV281,0),MAX($P281-SUM(DV281:ES281),0))</f>
        <v>0</v>
      </c>
      <c r="EU281" s="48" t="n">
        <f aca="false">MIN(MAX((GS280*(1+GS$5/Setup!$C$36)+IF($V281=26,N($F281),0))-CW281,0),MAX($P281-SUM(DV281:ET281),0))</f>
        <v>0</v>
      </c>
      <c r="EV281" s="48" t="n">
        <f aca="false">MIN(MAX((GT280*(1+GT$5/Setup!$C$36)+IF($V281=27,N($F281),0))-CX281,0),MAX($P281-SUM(DV281:EU281),0))</f>
        <v>0</v>
      </c>
      <c r="EW281" s="48" t="n">
        <f aca="false">MIN(MAX((GU280*(1+GU$5/Setup!$C$36)+IF($V281=28,N($F281),0))-CY281,0),MAX($P281-SUM(DV281:EV281),0))</f>
        <v>0</v>
      </c>
      <c r="EX281" s="48" t="n">
        <f aca="false">MIN(MAX((GV280*(1+GV$5/Setup!$C$36)+IF($V281=29,N($F281),0))-CZ281,0),MAX($P281-SUM(DV281:EW281),0))</f>
        <v>0</v>
      </c>
      <c r="EY281" s="48" t="n">
        <f aca="false">MIN(MAX((GW280*(1+GW$5/Setup!$C$36)+IF($V281=30,N($F281),0))-DA281,0),MAX($P281-SUM(DV281:EX281),0))</f>
        <v>0</v>
      </c>
      <c r="EZ281" s="48" t="n">
        <f aca="false">MIN(MAX((GX280*(1+GX$5/Setup!$C$36)+IF($V281=31,N($F281),0))-DB281,0),MAX($P281-SUM(DV281:EY281),0))</f>
        <v>0</v>
      </c>
      <c r="FA281" s="48" t="n">
        <f aca="false">MIN(MAX((GY280*(1+GY$5/Setup!$C$36)+IF($V281=32,N($F281),0))-DC281,0),MAX($P281-SUM(DV281:EZ281),0))</f>
        <v>0</v>
      </c>
      <c r="FB281" s="48" t="n">
        <f aca="false">MIN(MAX((GZ280*(1+GZ$5/Setup!$C$36)+IF($V281=33,N($F281),0))-DD281,0),MAX($P281-SUM(DV281:FA281),0))</f>
        <v>0</v>
      </c>
      <c r="FC281" s="48" t="n">
        <f aca="false">MIN(MAX((HA280*(1+HA$5/Setup!$C$36)+IF($V281=34,N($F281),0))-DE281,0),MAX($P281-SUM(DV281:FB281),0))</f>
        <v>0</v>
      </c>
      <c r="FD281" s="48" t="n">
        <f aca="false">MIN(MAX((HB280*(1+HB$5/Setup!$C$36)+IF($V281=35,N($F281),0))-DF281,0),MAX($P281-SUM(DV281:FC281),0))</f>
        <v>0</v>
      </c>
      <c r="FE281" s="48" t="n">
        <f aca="false">MIN(MAX((HC280*(1+HC$5/Setup!$C$36)+IF($V281=36,N($F281),0))-DG281,0),MAX($P281-SUM(DV281:FD281),0))</f>
        <v>0</v>
      </c>
      <c r="FF281" s="48" t="n">
        <f aca="false">MIN(MAX((HD280*(1+HD$5/Setup!$C$36)+IF($V281=37,N($F281),0))-DH281,0),MAX($P281-SUM(DV281:FE281),0))</f>
        <v>0</v>
      </c>
      <c r="FG281" s="48" t="n">
        <f aca="false">MIN(MAX((HE280*(1+HE$5/Setup!$C$36)+IF($V281=38,N($F281),0))-DI281,0),MAX($P281-SUM(DV281:FF281),0))</f>
        <v>0</v>
      </c>
      <c r="FH281" s="48" t="n">
        <f aca="false">MIN(MAX((HF280*(1+HF$5/Setup!$C$36)+IF($V281=39,N($F281),0))-DJ281,0),MAX($P281-SUM(DV281:FG281),0))</f>
        <v>0</v>
      </c>
      <c r="FI281" s="48" t="n">
        <f aca="false">MIN(MAX((HG280*(1+HG$5/Setup!$C$36)+IF($V281=40,N($F281),0))-DK281,0),MAX($P281-SUM(DV281:FH281),0))</f>
        <v>0</v>
      </c>
      <c r="FJ281" s="48" t="n">
        <f aca="false">MIN(MAX((HH280*(1+HH$5/Setup!$C$36)+IF($V281=41,N($F281),0))-DL281,0),MAX($P281-SUM(DV281:FI281),0))</f>
        <v>0</v>
      </c>
      <c r="FK281" s="48" t="n">
        <f aca="false">MIN(MAX((HI280*(1+HI$5/Setup!$C$36)+IF($V281=42,N($F281),0))-DM281,0),MAX($P281-SUM(DV281:FJ281),0))</f>
        <v>0</v>
      </c>
      <c r="FL281" s="48" t="n">
        <f aca="false">MIN(MAX((HJ280*(1+HJ$5/Setup!$C$36)+IF($V281=43,N($F281),0))-DN281,0),MAX($P281-SUM(DV281:FK281),0))</f>
        <v>0</v>
      </c>
      <c r="FM281" s="48" t="n">
        <f aca="false">MIN(MAX((HK280*(1+HK$5/Setup!$C$36)+IF($V281=44,N($F281),0))-DO281,0),MAX($P281-SUM(DV281:FL281),0))</f>
        <v>0</v>
      </c>
      <c r="FN281" s="48" t="n">
        <f aca="false">MIN(MAX((HL280*(1+HL$5/Setup!$C$36)+IF($V281=45,N($F281),0))-DP281,0),MAX($P281-SUM(DV281:FM281),0))</f>
        <v>0</v>
      </c>
      <c r="FO281" s="48" t="n">
        <f aca="false">MIN(MAX((HM280*(1+HM$5/Setup!$C$36)+IF($V281=46,N($F281),0))-DQ281,0),MAX($P281-SUM(DV281:FN281),0))</f>
        <v>0</v>
      </c>
      <c r="FP281" s="48" t="n">
        <f aca="false">MIN(MAX((HN280*(1+HN$5/Setup!$C$36)+IF($V281=47,N($F281),0))-DR281,0),MAX($P281-SUM(DV281:FO281),0))</f>
        <v>0</v>
      </c>
      <c r="FQ281" s="48" t="n">
        <f aca="false">MIN(MAX((HO280*(1+HO$5/Setup!$C$36)+IF($V281=48,N($F281),0))-DS281,0),MAX($P281-SUM(DV281:FP281),0))</f>
        <v>0</v>
      </c>
      <c r="FR281" s="48" t="n">
        <f aca="false">MIN(MAX((HP280*(1+HP$5/Setup!$C$36)+IF($V281=49,N($F281),0))-DT281,0),MAX($P281-SUM(DV281:FQ281),0))</f>
        <v>0</v>
      </c>
      <c r="FS281" s="48" t="n">
        <f aca="false">MIN(MAX((HQ280*(1+HQ$5/Setup!$C$36)+IF($V281=50,N($F281),0))-DU281,0),MAX($P281-SUM(DV281:FR281),0))</f>
        <v>0</v>
      </c>
      <c r="FT281" s="48" t="n">
        <f aca="false">IF((FT280*(1+FT$5/Setup!$C$36)+IF($V281=1,N($F281),0))-BX281-DV281&lt;0.005,0,(FT280*(1+FT$5/Setup!$C$36)+IF($V281=1,N($F281),0))-BX281-DV281)</f>
        <v>0</v>
      </c>
      <c r="FU281" s="48" t="n">
        <f aca="false">IF((FU280*(1+FU$5/Setup!$C$36)+IF($V281=2,N($F281),0))-BY281-DW281&lt;0.005,0,(FU280*(1+FU$5/Setup!$C$36)+IF($V281=2,N($F281),0))-BY281-DW281)</f>
        <v>0</v>
      </c>
      <c r="FV281" s="48" t="n">
        <f aca="false">IF((FV280*(1+FV$5/Setup!$C$36)+IF($V281=3,N($F281),0))-BZ281-DX281&lt;0.005,0,(FV280*(1+FV$5/Setup!$C$36)+IF($V281=3,N($F281),0))-BZ281-DX281)</f>
        <v>0</v>
      </c>
      <c r="FW281" s="48" t="n">
        <f aca="false">IF((FW280*(1+FW$5/Setup!$C$36)+IF($V281=4,N($F281),0))-CA281-DY281&lt;0.005,0,(FW280*(1+FW$5/Setup!$C$36)+IF($V281=4,N($F281),0))-CA281-DY281)</f>
        <v>0</v>
      </c>
      <c r="FX281" s="48" t="n">
        <f aca="false">IF((FX280*(1+FX$5/Setup!$C$36)+IF($V281=5,N($F281),0))-CB281-DZ281&lt;0.005,0,(FX280*(1+FX$5/Setup!$C$36)+IF($V281=5,N($F281),0))-CB281-DZ281)</f>
        <v>0</v>
      </c>
      <c r="FY281" s="48" t="n">
        <f aca="false">IF((FY280*(1+FY$5/Setup!$C$36)+IF($V281=6,N($F281),0))-CC281-EA281&lt;0.005,0,(FY280*(1+FY$5/Setup!$C$36)+IF($V281=6,N($F281),0))-CC281-EA281)</f>
        <v>0</v>
      </c>
      <c r="FZ281" s="48" t="n">
        <f aca="false">IF((FZ280*(1+FZ$5/Setup!$C$36)+IF($V281=7,N($F281),0))-CD281-EB281&lt;0.005,0,(FZ280*(1+FZ$5/Setup!$C$36)+IF($V281=7,N($F281),0))-CD281-EB281)</f>
        <v>0</v>
      </c>
      <c r="GA281" s="48" t="n">
        <f aca="false">IF((GA280*(1+GA$5/Setup!$C$36)+IF($V281=8,N($F281),0))-CE281-EC281&lt;0.005,0,(GA280*(1+GA$5/Setup!$C$36)+IF($V281=8,N($F281),0))-CE281-EC281)</f>
        <v>0</v>
      </c>
      <c r="GB281" s="48" t="n">
        <f aca="false">IF((GB280*(1+GB$5/Setup!$C$36)+IF($V281=9,N($F281),0))-CF281-ED281&lt;0.005,0,(GB280*(1+GB$5/Setup!$C$36)+IF($V281=9,N($F281),0))-CF281-ED281)</f>
        <v>0</v>
      </c>
      <c r="GC281" s="48" t="n">
        <f aca="false">IF((GC280*(1+GC$5/Setup!$C$36)+IF($V281=10,N($F281),0))-CG281-EE281&lt;0.005,0,(GC280*(1+GC$5/Setup!$C$36)+IF($V281=10,N($F281),0))-CG281-EE281)</f>
        <v>0</v>
      </c>
      <c r="GD281" s="48" t="n">
        <f aca="false">IF((GD280*(1+GD$5/Setup!$C$36)+IF($V281=11,N($F281),0))-CH281-EF281&lt;0.005,0,(GD280*(1+GD$5/Setup!$C$36)+IF($V281=11,N($F281),0))-CH281-EF281)</f>
        <v>0</v>
      </c>
      <c r="GE281" s="48" t="n">
        <f aca="false">IF((GE280*(1+GE$5/Setup!$C$36)+IF($V281=12,N($F281),0))-CI281-EG281&lt;0.005,0,(GE280*(1+GE$5/Setup!$C$36)+IF($V281=12,N($F281),0))-CI281-EG281)</f>
        <v>0</v>
      </c>
      <c r="GF281" s="48" t="n">
        <f aca="false">IF((GF280*(1+GF$5/Setup!$C$36)+IF($V281=13,N($F281),0))-CJ281-EH281&lt;0.005,0,(GF280*(1+GF$5/Setup!$C$36)+IF($V281=13,N($F281),0))-CJ281-EH281)</f>
        <v>0</v>
      </c>
      <c r="GG281" s="48" t="n">
        <f aca="false">IF((GG280*(1+GG$5/Setup!$C$36)+IF($V281=14,N($F281),0))-CK281-EI281&lt;0.005,0,(GG280*(1+GG$5/Setup!$C$36)+IF($V281=14,N($F281),0))-CK281-EI281)</f>
        <v>0</v>
      </c>
      <c r="GH281" s="48" t="n">
        <f aca="false">IF((GH280*(1+GH$5/Setup!$C$36)+IF($V281=15,N($F281),0))-CL281-EJ281&lt;0.005,0,(GH280*(1+GH$5/Setup!$C$36)+IF($V281=15,N($F281),0))-CL281-EJ281)</f>
        <v>0</v>
      </c>
      <c r="GI281" s="48" t="n">
        <f aca="false">IF((GI280*(1+GI$5/Setup!$C$36)+IF($V281=16,N($F281),0))-CM281-EK281&lt;0.005,0,(GI280*(1+GI$5/Setup!$C$36)+IF($V281=16,N($F281),0))-CM281-EK281)</f>
        <v>0</v>
      </c>
      <c r="GJ281" s="48" t="n">
        <f aca="false">IF((GJ280*(1+GJ$5/Setup!$C$36)+IF($V281=17,N($F281),0))-CN281-EL281&lt;0.005,0,(GJ280*(1+GJ$5/Setup!$C$36)+IF($V281=17,N($F281),0))-CN281-EL281)</f>
        <v>0</v>
      </c>
      <c r="GK281" s="48" t="n">
        <f aca="false">IF((GK280*(1+GK$5/Setup!$C$36)+IF($V281=18,N($F281),0))-CO281-EM281&lt;0.005,0,(GK280*(1+GK$5/Setup!$C$36)+IF($V281=18,N($F281),0))-CO281-EM281)</f>
        <v>0</v>
      </c>
      <c r="GL281" s="48" t="n">
        <f aca="false">IF((GL280*(1+GL$5/Setup!$C$36)+IF($V281=19,N($F281),0))-CP281-EN281&lt;0.005,0,(GL280*(1+GL$5/Setup!$C$36)+IF($V281=19,N($F281),0))-CP281-EN281)</f>
        <v>0</v>
      </c>
      <c r="GM281" s="48" t="n">
        <f aca="false">IF((GM280*(1+GM$5/Setup!$C$36)+IF($V281=20,N($F281),0))-CQ281-EO281&lt;0.005,0,(GM280*(1+GM$5/Setup!$C$36)+IF($V281=20,N($F281),0))-CQ281-EO281)</f>
        <v>0</v>
      </c>
      <c r="GN281" s="48" t="n">
        <f aca="false">IF((GN280*(1+GN$5/Setup!$C$36)+IF($V281=21,N($F281),0))-CR281-EP281&lt;0.005,0,(GN280*(1+GN$5/Setup!$C$36)+IF($V281=21,N($F281),0))-CR281-EP281)</f>
        <v>0</v>
      </c>
      <c r="GO281" s="48" t="n">
        <f aca="false">IF((GO280*(1+GO$5/Setup!$C$36)+IF($V281=22,N($F281),0))-CS281-EQ281&lt;0.005,0,(GO280*(1+GO$5/Setup!$C$36)+IF($V281=22,N($F281),0))-CS281-EQ281)</f>
        <v>0</v>
      </c>
      <c r="GP281" s="48" t="n">
        <f aca="false">IF((GP280*(1+GP$5/Setup!$C$36)+IF($V281=23,N($F281),0))-CT281-ER281&lt;0.005,0,(GP280*(1+GP$5/Setup!$C$36)+IF($V281=23,N($F281),0))-CT281-ER281)</f>
        <v>0</v>
      </c>
      <c r="GQ281" s="48" t="n">
        <f aca="false">IF((GQ280*(1+GQ$5/Setup!$C$36)+IF($V281=24,N($F281),0))-CU281-ES281&lt;0.005,0,(GQ280*(1+GQ$5/Setup!$C$36)+IF($V281=24,N($F281),0))-CU281-ES281)</f>
        <v>0</v>
      </c>
      <c r="GR281" s="48" t="n">
        <f aca="false">IF((GR280*(1+GR$5/Setup!$C$36)+IF($V281=25,N($F281),0))-CV281-ET281&lt;0.005,0,(GR280*(1+GR$5/Setup!$C$36)+IF($V281=25,N($F281),0))-CV281-ET281)</f>
        <v>0</v>
      </c>
      <c r="GS281" s="48" t="n">
        <f aca="false">IF((GS280*(1+GS$5/Setup!$C$36)+IF($V281=26,N($F281),0))-CW281-EU281&lt;0.005,0,(GS280*(1+GS$5/Setup!$C$36)+IF($V281=26,N($F281),0))-CW281-EU281)</f>
        <v>0</v>
      </c>
      <c r="GT281" s="48" t="n">
        <f aca="false">IF((GT280*(1+GT$5/Setup!$C$36)+IF($V281=27,N($F281),0))-CX281-EV281&lt;0.005,0,(GT280*(1+GT$5/Setup!$C$36)+IF($V281=27,N($F281),0))-CX281-EV281)</f>
        <v>0</v>
      </c>
      <c r="GU281" s="48" t="n">
        <f aca="false">IF((GU280*(1+GU$5/Setup!$C$36)+IF($V281=28,N($F281),0))-CY281-EW281&lt;0.005,0,(GU280*(1+GU$5/Setup!$C$36)+IF($V281=28,N($F281),0))-CY281-EW281)</f>
        <v>0</v>
      </c>
      <c r="GV281" s="48" t="n">
        <f aca="false">IF((GV280*(1+GV$5/Setup!$C$36)+IF($V281=29,N($F281),0))-CZ281-EX281&lt;0.005,0,(GV280*(1+GV$5/Setup!$C$36)+IF($V281=29,N($F281),0))-CZ281-EX281)</f>
        <v>0</v>
      </c>
      <c r="GW281" s="48" t="n">
        <f aca="false">IF((GW280*(1+GW$5/Setup!$C$36)+IF($V281=30,N($F281),0))-DA281-EY281&lt;0.005,0,(GW280*(1+GW$5/Setup!$C$36)+IF($V281=30,N($F281),0))-DA281-EY281)</f>
        <v>0</v>
      </c>
      <c r="GX281" s="48" t="n">
        <f aca="false">IF((GX280*(1+GX$5/Setup!$C$36)+IF($V281=31,N($F281),0))-DB281-EZ281&lt;0.005,0,(GX280*(1+GX$5/Setup!$C$36)+IF($V281=31,N($F281),0))-DB281-EZ281)</f>
        <v>0</v>
      </c>
      <c r="GY281" s="48" t="n">
        <f aca="false">IF((GY280*(1+GY$5/Setup!$C$36)+IF($V281=32,N($F281),0))-DC281-FA281&lt;0.005,0,(GY280*(1+GY$5/Setup!$C$36)+IF($V281=32,N($F281),0))-DC281-FA281)</f>
        <v>0</v>
      </c>
      <c r="GZ281" s="48" t="n">
        <f aca="false">IF((GZ280*(1+GZ$5/Setup!$C$36)+IF($V281=33,N($F281),0))-DD281-FB281&lt;0.005,0,(GZ280*(1+GZ$5/Setup!$C$36)+IF($V281=33,N($F281),0))-DD281-FB281)</f>
        <v>0</v>
      </c>
      <c r="HA281" s="48" t="n">
        <f aca="false">IF((HA280*(1+HA$5/Setup!$C$36)+IF($V281=34,N($F281),0))-DE281-FC281&lt;0.005,0,(HA280*(1+HA$5/Setup!$C$36)+IF($V281=34,N($F281),0))-DE281-FC281)</f>
        <v>0</v>
      </c>
      <c r="HB281" s="48" t="n">
        <f aca="false">IF((HB280*(1+HB$5/Setup!$C$36)+IF($V281=35,N($F281),0))-DF281-FD281&lt;0.005,0,(HB280*(1+HB$5/Setup!$C$36)+IF($V281=35,N($F281),0))-DF281-FD281)</f>
        <v>0</v>
      </c>
      <c r="HC281" s="48" t="n">
        <f aca="false">IF((HC280*(1+HC$5/Setup!$C$36)+IF($V281=36,N($F281),0))-DG281-FE281&lt;0.005,0,(HC280*(1+HC$5/Setup!$C$36)+IF($V281=36,N($F281),0))-DG281-FE281)</f>
        <v>0</v>
      </c>
      <c r="HD281" s="48" t="n">
        <f aca="false">IF((HD280*(1+HD$5/Setup!$C$36)+IF($V281=37,N($F281),0))-DH281-FF281&lt;0.005,0,(HD280*(1+HD$5/Setup!$C$36)+IF($V281=37,N($F281),0))-DH281-FF281)</f>
        <v>0</v>
      </c>
      <c r="HE281" s="48" t="n">
        <f aca="false">IF((HE280*(1+HE$5/Setup!$C$36)+IF($V281=38,N($F281),0))-DI281-FG281&lt;0.005,0,(HE280*(1+HE$5/Setup!$C$36)+IF($V281=38,N($F281),0))-DI281-FG281)</f>
        <v>0</v>
      </c>
      <c r="HF281" s="48" t="n">
        <f aca="false">IF((HF280*(1+HF$5/Setup!$C$36)+IF($V281=39,N($F281),0))-DJ281-FH281&lt;0.005,0,(HF280*(1+HF$5/Setup!$C$36)+IF($V281=39,N($F281),0))-DJ281-FH281)</f>
        <v>0</v>
      </c>
      <c r="HG281" s="48" t="n">
        <f aca="false">IF((HG280*(1+HG$5/Setup!$C$36)+IF($V281=40,N($F281),0))-DK281-FI281&lt;0.005,0,(HG280*(1+HG$5/Setup!$C$36)+IF($V281=40,N($F281),0))-DK281-FI281)</f>
        <v>0</v>
      </c>
      <c r="HH281" s="48" t="n">
        <f aca="false">IF((HH280*(1+HH$5/Setup!$C$36)+IF($V281=41,N($F281),0))-DL281-FJ281&lt;0.005,0,(HH280*(1+HH$5/Setup!$C$36)+IF($V281=41,N($F281),0))-DL281-FJ281)</f>
        <v>0</v>
      </c>
      <c r="HI281" s="48" t="n">
        <f aca="false">IF((HI280*(1+HI$5/Setup!$C$36)+IF($V281=42,N($F281),0))-DM281-FK281&lt;0.005,0,(HI280*(1+HI$5/Setup!$C$36)+IF($V281=42,N($F281),0))-DM281-FK281)</f>
        <v>0</v>
      </c>
      <c r="HJ281" s="48" t="n">
        <f aca="false">IF((HJ280*(1+HJ$5/Setup!$C$36)+IF($V281=43,N($F281),0))-DN281-FL281&lt;0.005,0,(HJ280*(1+HJ$5/Setup!$C$36)+IF($V281=43,N($F281),0))-DN281-FL281)</f>
        <v>0</v>
      </c>
      <c r="HK281" s="48" t="n">
        <f aca="false">IF((HK280*(1+HK$5/Setup!$C$36)+IF($V281=44,N($F281),0))-DO281-FM281&lt;0.005,0,(HK280*(1+HK$5/Setup!$C$36)+IF($V281=44,N($F281),0))-DO281-FM281)</f>
        <v>0</v>
      </c>
      <c r="HL281" s="48" t="n">
        <f aca="false">IF((HL280*(1+HL$5/Setup!$C$36)+IF($V281=45,N($F281),0))-DP281-FN281&lt;0.005,0,(HL280*(1+HL$5/Setup!$C$36)+IF($V281=45,N($F281),0))-DP281-FN281)</f>
        <v>0</v>
      </c>
      <c r="HM281" s="48" t="n">
        <f aca="false">IF((HM280*(1+HM$5/Setup!$C$36)+IF($V281=46,N($F281),0))-DQ281-FO281&lt;0.005,0,(HM280*(1+HM$5/Setup!$C$36)+IF($V281=46,N($F281),0))-DQ281-FO281)</f>
        <v>0</v>
      </c>
      <c r="HN281" s="48" t="n">
        <f aca="false">IF((HN280*(1+HN$5/Setup!$C$36)+IF($V281=47,N($F281),0))-DR281-FP281&lt;0.005,0,(HN280*(1+HN$5/Setup!$C$36)+IF($V281=47,N($F281),0))-DR281-FP281)</f>
        <v>0</v>
      </c>
      <c r="HO281" s="48" t="n">
        <f aca="false">IF((HO280*(1+HO$5/Setup!$C$36)+IF($V281=48,N($F281),0))-DS281-FQ281&lt;0.005,0,(HO280*(1+HO$5/Setup!$C$36)+IF($V281=48,N($F281),0))-DS281-FQ281)</f>
        <v>0</v>
      </c>
      <c r="HP281" s="48" t="n">
        <f aca="false">IF((HP280*(1+HP$5/Setup!$C$36)+IF($V281=49,N($F281),0))-DT281-FR281&lt;0.005,0,(HP280*(1+HP$5/Setup!$C$36)+IF($V281=49,N($F281),0))-DT281-FR281)</f>
        <v>0</v>
      </c>
      <c r="HQ281" s="48" t="n">
        <f aca="false">IF((HQ280*(1+HQ$5/Setup!$C$36)+IF($V281=50,N($F281),0))-DU281-FS281&lt;0.005,0,(HQ280*(1+HQ$5/Setup!$C$36)+IF($V281=50,N($F281),0))-DU281-FS281)</f>
        <v>0</v>
      </c>
    </row>
    <row r="282" customFormat="false" ht="15" hidden="false" customHeight="false" outlineLevel="0" collapsed="false">
      <c r="A282" s="44" t="n">
        <v>274</v>
      </c>
      <c r="B282" s="45" t="n">
        <f aca="false">IF(Setup!$C$7="Every month",EDATE(Setup!$C$8,($A282-1)),IF(Setup!$C$7="Twice a month",DATE(YEAR(Setup!$C$8),MONTH(Setup!$C$8)+INT((($A282-1)+Setup!$C$41)/2),MIN(IF(MOD(($A282-1)+Setup!$C$41,2)=0,Setup!$C$39,Setup!$C$40),DAY(EOMONTH(DATE(YEAR(Setup!$C$8),MONTH(Setup!$C$8)+INT((($A282-1)+Setup!$C$41)/2),1),0)))),Setup!$C$8+($A282-1)*IF(Setup!$C$7="Every week",7,14)))</f>
        <v>50147</v>
      </c>
      <c r="C282" s="45" t="n">
        <f aca="false">IF(Setup!$C$7="Every month",EDATE(Setup!$C$8,$A282),IF(Setup!$C$7="Twice a month",DATE(YEAR(Setup!$C$8),MONTH(Setup!$C$8)+INT(($A282+Setup!$C$41)/2),MIN(IF(MOD($A282+Setup!$C$41,2)=0,Setup!$C$39,Setup!$C$40),DAY(EOMONTH(DATE(YEAR(Setup!$C$8),MONTH(Setup!$C$8)+INT(($A282+Setup!$C$41)/2),1),0)))),Setup!$C$8+$A282*IF(Setup!$C$7="Every week",7,14)))</f>
        <v>50161</v>
      </c>
      <c r="D282" s="46"/>
      <c r="E282" s="47"/>
      <c r="F282" s="47"/>
      <c r="G282" s="47"/>
      <c r="H282" s="47"/>
      <c r="I282" s="48" t="n">
        <f aca="false">N(Setup!$C$11)+N(E282)</f>
        <v>100</v>
      </c>
      <c r="J282" s="48" t="n">
        <f aca="false">MIN(Setup!$C$37,MAX(I282,0))</f>
        <v>9.23076923076923</v>
      </c>
      <c r="K282" s="48" t="n">
        <f aca="false">MIN(MAX(N(Setup!$C$14)-L281,0),MAX(I282-J282,0))</f>
        <v>0</v>
      </c>
      <c r="L282" s="48" t="n">
        <f aca="false">L281+K282-N(G282)</f>
        <v>500</v>
      </c>
      <c r="M282" s="48" t="n">
        <f aca="false">M281+J282-N(H282)</f>
        <v>2529.23076923077</v>
      </c>
      <c r="N282" s="48" t="n">
        <f aca="false">SUM(BX282:DU282)</f>
        <v>0</v>
      </c>
      <c r="O282" s="48" t="n">
        <f aca="false">SUM(Z282:BW282)-N282</f>
        <v>40</v>
      </c>
      <c r="P282" s="48" t="n">
        <f aca="false">MAX(I282-J282-K282,0)+O282</f>
        <v>130.769230769231</v>
      </c>
      <c r="Q282" s="48" t="n">
        <f aca="false">SUM(DV282:FS282)</f>
        <v>0</v>
      </c>
      <c r="R282" s="49" t="n">
        <f aca="false">N282+J282+K282+Q282</f>
        <v>9.23076923076923</v>
      </c>
      <c r="S282" s="48" t="n">
        <f aca="false">T282-T281-N(F282)+N282+Q282</f>
        <v>0</v>
      </c>
      <c r="T282" s="49" t="n">
        <f aca="false">SUM(FT282:HQ282)</f>
        <v>0</v>
      </c>
      <c r="U282" s="44" t="str">
        <f aca="false">IF(T281&lt;0.005,"",INDEX(Helpers!$C$2:$C$51,IF(_xlfn.MINIFS($DV$6:$FS$6,DV282:FS282,"&gt;0.005")=0,V282,_xlfn.MINIFS($DV$6:$FS$6,DV282:FS282,"&gt;0.005"))))</f>
        <v/>
      </c>
      <c r="V282" s="44" t="n">
        <f aca="false">IF(_xlfn.MINIFS($FT$6:$HQ$6,FT281:HQ281,"&gt;0.005")=0,1,_xlfn.MINIFS($FT$6:$HQ$6,FT281:HQ281,"&gt;0.005"))</f>
        <v>1</v>
      </c>
      <c r="W282" s="44" t="n">
        <f aca="false">IF(AND(D282&lt;&gt;"Paid",T281&gt;0.005),1,0)</f>
        <v>0</v>
      </c>
      <c r="X282" s="48" t="n">
        <f aca="false">SUMPRODUCT(((Helpers!$G$2:$G$51*(1+(Helpers!$D$2:$D$51+0.000000001)/12)^(($B282-Setup!$C$8)/(365.25/12))-Helpers!$E$2:$E$51*((1+(Helpers!$D$2:$D$51+0.000000001)/12)^(($B282-Setup!$C$8)/(365.25/12))-1)/((Helpers!$D$2:$D$51+0.000000001)/12))&gt;0)*(Helpers!$G$2:$G$51*(1+(Helpers!$D$2:$D$51+0.000000001)/12)^(($B282-Setup!$C$8)/(365.25/12))-Helpers!$E$2:$E$51*((1+(Helpers!$D$2:$D$51+0.000000001)/12)^(($B282-Setup!$C$8)/(365.25/12))-1)/((Helpers!$D$2:$D$51+0.000000001)/12)))</f>
        <v>0</v>
      </c>
      <c r="Y282" s="48"/>
      <c r="Z282" s="48" t="n">
        <f aca="false">IF(OR(N(Z$5)=0,Z$6=""),0,Z$5*((DATE(YEAR($B282),MONTH($B282),MIN(Z$6,DAY(EOMONTH($B282,0))))&gt;=$B282)*(DATE(YEAR($B282),MONTH($B282),MIN(Z$6,DAY(EOMONTH($B282,0))))&lt;$C282)+(DATE(YEAR($B282),MONTH($B282)+1,MIN(Z$6,DAY(EOMONTH($B282,1))))&gt;=$B282)*(DATE(YEAR($B282),MONTH($B282)+1,MIN(Z$6,DAY(EOMONTH($B282,1))))&lt;$C282)))</f>
        <v>0</v>
      </c>
      <c r="AA282" s="48" t="n">
        <f aca="false">IF(OR(N(AA$5)=0,AA$6=""),0,AA$5*((DATE(YEAR($B282),MONTH($B282),MIN(AA$6,DAY(EOMONTH($B282,0))))&gt;=$B282)*(DATE(YEAR($B282),MONTH($B282),MIN(AA$6,DAY(EOMONTH($B282,0))))&lt;$C282)+(DATE(YEAR($B282),MONTH($B282)+1,MIN(AA$6,DAY(EOMONTH($B282,1))))&gt;=$B282)*(DATE(YEAR($B282),MONTH($B282)+1,MIN(AA$6,DAY(EOMONTH($B282,1))))&lt;$C282)))</f>
        <v>40</v>
      </c>
      <c r="AB282" s="48" t="n">
        <f aca="false">IF(OR(N(AB$5)=0,AB$6=""),0,AB$5*((DATE(YEAR($B282),MONTH($B282),MIN(AB$6,DAY(EOMONTH($B282,0))))&gt;=$B282)*(DATE(YEAR($B282),MONTH($B282),MIN(AB$6,DAY(EOMONTH($B282,0))))&lt;$C282)+(DATE(YEAR($B282),MONTH($B282)+1,MIN(AB$6,DAY(EOMONTH($B282,1))))&gt;=$B282)*(DATE(YEAR($B282),MONTH($B282)+1,MIN(AB$6,DAY(EOMONTH($B282,1))))&lt;$C282)))</f>
        <v>0</v>
      </c>
      <c r="AC282" s="48" t="n">
        <f aca="false">IF(OR(N(AC$5)=0,AC$6=""),0,AC$5*((DATE(YEAR($B282),MONTH($B282),MIN(AC$6,DAY(EOMONTH($B282,0))))&gt;=$B282)*(DATE(YEAR($B282),MONTH($B282),MIN(AC$6,DAY(EOMONTH($B282,0))))&lt;$C282)+(DATE(YEAR($B282),MONTH($B282)+1,MIN(AC$6,DAY(EOMONTH($B282,1))))&gt;=$B282)*(DATE(YEAR($B282),MONTH($B282)+1,MIN(AC$6,DAY(EOMONTH($B282,1))))&lt;$C282)))</f>
        <v>0</v>
      </c>
      <c r="AD282" s="48" t="n">
        <f aca="false">IF(OR(N(AD$5)=0,AD$6=""),0,AD$5*((DATE(YEAR($B282),MONTH($B282),MIN(AD$6,DAY(EOMONTH($B282,0))))&gt;=$B282)*(DATE(YEAR($B282),MONTH($B282),MIN(AD$6,DAY(EOMONTH($B282,0))))&lt;$C282)+(DATE(YEAR($B282),MONTH($B282)+1,MIN(AD$6,DAY(EOMONTH($B282,1))))&gt;=$B282)*(DATE(YEAR($B282),MONTH($B282)+1,MIN(AD$6,DAY(EOMONTH($B282,1))))&lt;$C282)))</f>
        <v>0</v>
      </c>
      <c r="AE282" s="48" t="n">
        <f aca="false">IF(OR(N(AE$5)=0,AE$6=""),0,AE$5*((DATE(YEAR($B282),MONTH($B282),MIN(AE$6,DAY(EOMONTH($B282,0))))&gt;=$B282)*(DATE(YEAR($B282),MONTH($B282),MIN(AE$6,DAY(EOMONTH($B282,0))))&lt;$C282)+(DATE(YEAR($B282),MONTH($B282)+1,MIN(AE$6,DAY(EOMONTH($B282,1))))&gt;=$B282)*(DATE(YEAR($B282),MONTH($B282)+1,MIN(AE$6,DAY(EOMONTH($B282,1))))&lt;$C282)))</f>
        <v>0</v>
      </c>
      <c r="AF282" s="48" t="n">
        <f aca="false">IF(OR(N(AF$5)=0,AF$6=""),0,AF$5*((DATE(YEAR($B282),MONTH($B282),MIN(AF$6,DAY(EOMONTH($B282,0))))&gt;=$B282)*(DATE(YEAR($B282),MONTH($B282),MIN(AF$6,DAY(EOMONTH($B282,0))))&lt;$C282)+(DATE(YEAR($B282),MONTH($B282)+1,MIN(AF$6,DAY(EOMONTH($B282,1))))&gt;=$B282)*(DATE(YEAR($B282),MONTH($B282)+1,MIN(AF$6,DAY(EOMONTH($B282,1))))&lt;$C282)))</f>
        <v>0</v>
      </c>
      <c r="AG282" s="48" t="n">
        <f aca="false">IF(OR(N(AG$5)=0,AG$6=""),0,AG$5*((DATE(YEAR($B282),MONTH($B282),MIN(AG$6,DAY(EOMONTH($B282,0))))&gt;=$B282)*(DATE(YEAR($B282),MONTH($B282),MIN(AG$6,DAY(EOMONTH($B282,0))))&lt;$C282)+(DATE(YEAR($B282),MONTH($B282)+1,MIN(AG$6,DAY(EOMONTH($B282,1))))&gt;=$B282)*(DATE(YEAR($B282),MONTH($B282)+1,MIN(AG$6,DAY(EOMONTH($B282,1))))&lt;$C282)))</f>
        <v>0</v>
      </c>
      <c r="AH282" s="48" t="n">
        <f aca="false">IF(OR(N(AH$5)=0,AH$6=""),0,AH$5*((DATE(YEAR($B282),MONTH($B282),MIN(AH$6,DAY(EOMONTH($B282,0))))&gt;=$B282)*(DATE(YEAR($B282),MONTH($B282),MIN(AH$6,DAY(EOMONTH($B282,0))))&lt;$C282)+(DATE(YEAR($B282),MONTH($B282)+1,MIN(AH$6,DAY(EOMONTH($B282,1))))&gt;=$B282)*(DATE(YEAR($B282),MONTH($B282)+1,MIN(AH$6,DAY(EOMONTH($B282,1))))&lt;$C282)))</f>
        <v>0</v>
      </c>
      <c r="AI282" s="48" t="n">
        <f aca="false">IF(OR(N(AI$5)=0,AI$6=""),0,AI$5*((DATE(YEAR($B282),MONTH($B282),MIN(AI$6,DAY(EOMONTH($B282,0))))&gt;=$B282)*(DATE(YEAR($B282),MONTH($B282),MIN(AI$6,DAY(EOMONTH($B282,0))))&lt;$C282)+(DATE(YEAR($B282),MONTH($B282)+1,MIN(AI$6,DAY(EOMONTH($B282,1))))&gt;=$B282)*(DATE(YEAR($B282),MONTH($B282)+1,MIN(AI$6,DAY(EOMONTH($B282,1))))&lt;$C282)))</f>
        <v>0</v>
      </c>
      <c r="AJ282" s="48" t="n">
        <f aca="false">IF(OR(N(AJ$5)=0,AJ$6=""),0,AJ$5*((DATE(YEAR($B282),MONTH($B282),MIN(AJ$6,DAY(EOMONTH($B282,0))))&gt;=$B282)*(DATE(YEAR($B282),MONTH($B282),MIN(AJ$6,DAY(EOMONTH($B282,0))))&lt;$C282)+(DATE(YEAR($B282),MONTH($B282)+1,MIN(AJ$6,DAY(EOMONTH($B282,1))))&gt;=$B282)*(DATE(YEAR($B282),MONTH($B282)+1,MIN(AJ$6,DAY(EOMONTH($B282,1))))&lt;$C282)))</f>
        <v>0</v>
      </c>
      <c r="AK282" s="48" t="n">
        <f aca="false">IF(OR(N(AK$5)=0,AK$6=""),0,AK$5*((DATE(YEAR($B282),MONTH($B282),MIN(AK$6,DAY(EOMONTH($B282,0))))&gt;=$B282)*(DATE(YEAR($B282),MONTH($B282),MIN(AK$6,DAY(EOMONTH($B282,0))))&lt;$C282)+(DATE(YEAR($B282),MONTH($B282)+1,MIN(AK$6,DAY(EOMONTH($B282,1))))&gt;=$B282)*(DATE(YEAR($B282),MONTH($B282)+1,MIN(AK$6,DAY(EOMONTH($B282,1))))&lt;$C282)))</f>
        <v>0</v>
      </c>
      <c r="AL282" s="48" t="n">
        <f aca="false">IF(OR(N(AL$5)=0,AL$6=""),0,AL$5*((DATE(YEAR($B282),MONTH($B282),MIN(AL$6,DAY(EOMONTH($B282,0))))&gt;=$B282)*(DATE(YEAR($B282),MONTH($B282),MIN(AL$6,DAY(EOMONTH($B282,0))))&lt;$C282)+(DATE(YEAR($B282),MONTH($B282)+1,MIN(AL$6,DAY(EOMONTH($B282,1))))&gt;=$B282)*(DATE(YEAR($B282),MONTH($B282)+1,MIN(AL$6,DAY(EOMONTH($B282,1))))&lt;$C282)))</f>
        <v>0</v>
      </c>
      <c r="AM282" s="48" t="n">
        <f aca="false">IF(OR(N(AM$5)=0,AM$6=""),0,AM$5*((DATE(YEAR($B282),MONTH($B282),MIN(AM$6,DAY(EOMONTH($B282,0))))&gt;=$B282)*(DATE(YEAR($B282),MONTH($B282),MIN(AM$6,DAY(EOMONTH($B282,0))))&lt;$C282)+(DATE(YEAR($B282),MONTH($B282)+1,MIN(AM$6,DAY(EOMONTH($B282,1))))&gt;=$B282)*(DATE(YEAR($B282),MONTH($B282)+1,MIN(AM$6,DAY(EOMONTH($B282,1))))&lt;$C282)))</f>
        <v>0</v>
      </c>
      <c r="AN282" s="48" t="n">
        <f aca="false">IF(OR(N(AN$5)=0,AN$6=""),0,AN$5*((DATE(YEAR($B282),MONTH($B282),MIN(AN$6,DAY(EOMONTH($B282,0))))&gt;=$B282)*(DATE(YEAR($B282),MONTH($B282),MIN(AN$6,DAY(EOMONTH($B282,0))))&lt;$C282)+(DATE(YEAR($B282),MONTH($B282)+1,MIN(AN$6,DAY(EOMONTH($B282,1))))&gt;=$B282)*(DATE(YEAR($B282),MONTH($B282)+1,MIN(AN$6,DAY(EOMONTH($B282,1))))&lt;$C282)))</f>
        <v>0</v>
      </c>
      <c r="AO282" s="48" t="n">
        <f aca="false">IF(OR(N(AO$5)=0,AO$6=""),0,AO$5*((DATE(YEAR($B282),MONTH($B282),MIN(AO$6,DAY(EOMONTH($B282,0))))&gt;=$B282)*(DATE(YEAR($B282),MONTH($B282),MIN(AO$6,DAY(EOMONTH($B282,0))))&lt;$C282)+(DATE(YEAR($B282),MONTH($B282)+1,MIN(AO$6,DAY(EOMONTH($B282,1))))&gt;=$B282)*(DATE(YEAR($B282),MONTH($B282)+1,MIN(AO$6,DAY(EOMONTH($B282,1))))&lt;$C282)))</f>
        <v>0</v>
      </c>
      <c r="AP282" s="48" t="n">
        <f aca="false">IF(OR(N(AP$5)=0,AP$6=""),0,AP$5*((DATE(YEAR($B282),MONTH($B282),MIN(AP$6,DAY(EOMONTH($B282,0))))&gt;=$B282)*(DATE(YEAR($B282),MONTH($B282),MIN(AP$6,DAY(EOMONTH($B282,0))))&lt;$C282)+(DATE(YEAR($B282),MONTH($B282)+1,MIN(AP$6,DAY(EOMONTH($B282,1))))&gt;=$B282)*(DATE(YEAR($B282),MONTH($B282)+1,MIN(AP$6,DAY(EOMONTH($B282,1))))&lt;$C282)))</f>
        <v>0</v>
      </c>
      <c r="AQ282" s="48" t="n">
        <f aca="false">IF(OR(N(AQ$5)=0,AQ$6=""),0,AQ$5*((DATE(YEAR($B282),MONTH($B282),MIN(AQ$6,DAY(EOMONTH($B282,0))))&gt;=$B282)*(DATE(YEAR($B282),MONTH($B282),MIN(AQ$6,DAY(EOMONTH($B282,0))))&lt;$C282)+(DATE(YEAR($B282),MONTH($B282)+1,MIN(AQ$6,DAY(EOMONTH($B282,1))))&gt;=$B282)*(DATE(YEAR($B282),MONTH($B282)+1,MIN(AQ$6,DAY(EOMONTH($B282,1))))&lt;$C282)))</f>
        <v>0</v>
      </c>
      <c r="AR282" s="48" t="n">
        <f aca="false">IF(OR(N(AR$5)=0,AR$6=""),0,AR$5*((DATE(YEAR($B282),MONTH($B282),MIN(AR$6,DAY(EOMONTH($B282,0))))&gt;=$B282)*(DATE(YEAR($B282),MONTH($B282),MIN(AR$6,DAY(EOMONTH($B282,0))))&lt;$C282)+(DATE(YEAR($B282),MONTH($B282)+1,MIN(AR$6,DAY(EOMONTH($B282,1))))&gt;=$B282)*(DATE(YEAR($B282),MONTH($B282)+1,MIN(AR$6,DAY(EOMONTH($B282,1))))&lt;$C282)))</f>
        <v>0</v>
      </c>
      <c r="AS282" s="48" t="n">
        <f aca="false">IF(OR(N(AS$5)=0,AS$6=""),0,AS$5*((DATE(YEAR($B282),MONTH($B282),MIN(AS$6,DAY(EOMONTH($B282,0))))&gt;=$B282)*(DATE(YEAR($B282),MONTH($B282),MIN(AS$6,DAY(EOMONTH($B282,0))))&lt;$C282)+(DATE(YEAR($B282),MONTH($B282)+1,MIN(AS$6,DAY(EOMONTH($B282,1))))&gt;=$B282)*(DATE(YEAR($B282),MONTH($B282)+1,MIN(AS$6,DAY(EOMONTH($B282,1))))&lt;$C282)))</f>
        <v>0</v>
      </c>
      <c r="AT282" s="48" t="n">
        <f aca="false">IF(OR(N(AT$5)=0,AT$6=""),0,AT$5*((DATE(YEAR($B282),MONTH($B282),MIN(AT$6,DAY(EOMONTH($B282,0))))&gt;=$B282)*(DATE(YEAR($B282),MONTH($B282),MIN(AT$6,DAY(EOMONTH($B282,0))))&lt;$C282)+(DATE(YEAR($B282),MONTH($B282)+1,MIN(AT$6,DAY(EOMONTH($B282,1))))&gt;=$B282)*(DATE(YEAR($B282),MONTH($B282)+1,MIN(AT$6,DAY(EOMONTH($B282,1))))&lt;$C282)))</f>
        <v>0</v>
      </c>
      <c r="AU282" s="48" t="n">
        <f aca="false">IF(OR(N(AU$5)=0,AU$6=""),0,AU$5*((DATE(YEAR($B282),MONTH($B282),MIN(AU$6,DAY(EOMONTH($B282,0))))&gt;=$B282)*(DATE(YEAR($B282),MONTH($B282),MIN(AU$6,DAY(EOMONTH($B282,0))))&lt;$C282)+(DATE(YEAR($B282),MONTH($B282)+1,MIN(AU$6,DAY(EOMONTH($B282,1))))&gt;=$B282)*(DATE(YEAR($B282),MONTH($B282)+1,MIN(AU$6,DAY(EOMONTH($B282,1))))&lt;$C282)))</f>
        <v>0</v>
      </c>
      <c r="AV282" s="48" t="n">
        <f aca="false">IF(OR(N(AV$5)=0,AV$6=""),0,AV$5*((DATE(YEAR($B282),MONTH($B282),MIN(AV$6,DAY(EOMONTH($B282,0))))&gt;=$B282)*(DATE(YEAR($B282),MONTH($B282),MIN(AV$6,DAY(EOMONTH($B282,0))))&lt;$C282)+(DATE(YEAR($B282),MONTH($B282)+1,MIN(AV$6,DAY(EOMONTH($B282,1))))&gt;=$B282)*(DATE(YEAR($B282),MONTH($B282)+1,MIN(AV$6,DAY(EOMONTH($B282,1))))&lt;$C282)))</f>
        <v>0</v>
      </c>
      <c r="AW282" s="48" t="n">
        <f aca="false">IF(OR(N(AW$5)=0,AW$6=""),0,AW$5*((DATE(YEAR($B282),MONTH($B282),MIN(AW$6,DAY(EOMONTH($B282,0))))&gt;=$B282)*(DATE(YEAR($B282),MONTH($B282),MIN(AW$6,DAY(EOMONTH($B282,0))))&lt;$C282)+(DATE(YEAR($B282),MONTH($B282)+1,MIN(AW$6,DAY(EOMONTH($B282,1))))&gt;=$B282)*(DATE(YEAR($B282),MONTH($B282)+1,MIN(AW$6,DAY(EOMONTH($B282,1))))&lt;$C282)))</f>
        <v>0</v>
      </c>
      <c r="AX282" s="48" t="n">
        <f aca="false">IF(OR(N(AX$5)=0,AX$6=""),0,AX$5*((DATE(YEAR($B282),MONTH($B282),MIN(AX$6,DAY(EOMONTH($B282,0))))&gt;=$B282)*(DATE(YEAR($B282),MONTH($B282),MIN(AX$6,DAY(EOMONTH($B282,0))))&lt;$C282)+(DATE(YEAR($B282),MONTH($B282)+1,MIN(AX$6,DAY(EOMONTH($B282,1))))&gt;=$B282)*(DATE(YEAR($B282),MONTH($B282)+1,MIN(AX$6,DAY(EOMONTH($B282,1))))&lt;$C282)))</f>
        <v>0</v>
      </c>
      <c r="AY282" s="48" t="n">
        <f aca="false">IF(OR(N(AY$5)=0,AY$6=""),0,AY$5*((DATE(YEAR($B282),MONTH($B282),MIN(AY$6,DAY(EOMONTH($B282,0))))&gt;=$B282)*(DATE(YEAR($B282),MONTH($B282),MIN(AY$6,DAY(EOMONTH($B282,0))))&lt;$C282)+(DATE(YEAR($B282),MONTH($B282)+1,MIN(AY$6,DAY(EOMONTH($B282,1))))&gt;=$B282)*(DATE(YEAR($B282),MONTH($B282)+1,MIN(AY$6,DAY(EOMONTH($B282,1))))&lt;$C282)))</f>
        <v>0</v>
      </c>
      <c r="AZ282" s="48" t="n">
        <f aca="false">IF(OR(N(AZ$5)=0,AZ$6=""),0,AZ$5*((DATE(YEAR($B282),MONTH($B282),MIN(AZ$6,DAY(EOMONTH($B282,0))))&gt;=$B282)*(DATE(YEAR($B282),MONTH($B282),MIN(AZ$6,DAY(EOMONTH($B282,0))))&lt;$C282)+(DATE(YEAR($B282),MONTH($B282)+1,MIN(AZ$6,DAY(EOMONTH($B282,1))))&gt;=$B282)*(DATE(YEAR($B282),MONTH($B282)+1,MIN(AZ$6,DAY(EOMONTH($B282,1))))&lt;$C282)))</f>
        <v>0</v>
      </c>
      <c r="BA282" s="48" t="n">
        <f aca="false">IF(OR(N(BA$5)=0,BA$6=""),0,BA$5*((DATE(YEAR($B282),MONTH($B282),MIN(BA$6,DAY(EOMONTH($B282,0))))&gt;=$B282)*(DATE(YEAR($B282),MONTH($B282),MIN(BA$6,DAY(EOMONTH($B282,0))))&lt;$C282)+(DATE(YEAR($B282),MONTH($B282)+1,MIN(BA$6,DAY(EOMONTH($B282,1))))&gt;=$B282)*(DATE(YEAR($B282),MONTH($B282)+1,MIN(BA$6,DAY(EOMONTH($B282,1))))&lt;$C282)))</f>
        <v>0</v>
      </c>
      <c r="BB282" s="48" t="n">
        <f aca="false">IF(OR(N(BB$5)=0,BB$6=""),0,BB$5*((DATE(YEAR($B282),MONTH($B282),MIN(BB$6,DAY(EOMONTH($B282,0))))&gt;=$B282)*(DATE(YEAR($B282),MONTH($B282),MIN(BB$6,DAY(EOMONTH($B282,0))))&lt;$C282)+(DATE(YEAR($B282),MONTH($B282)+1,MIN(BB$6,DAY(EOMONTH($B282,1))))&gt;=$B282)*(DATE(YEAR($B282),MONTH($B282)+1,MIN(BB$6,DAY(EOMONTH($B282,1))))&lt;$C282)))</f>
        <v>0</v>
      </c>
      <c r="BC282" s="48" t="n">
        <f aca="false">IF(OR(N(BC$5)=0,BC$6=""),0,BC$5*((DATE(YEAR($B282),MONTH($B282),MIN(BC$6,DAY(EOMONTH($B282,0))))&gt;=$B282)*(DATE(YEAR($B282),MONTH($B282),MIN(BC$6,DAY(EOMONTH($B282,0))))&lt;$C282)+(DATE(YEAR($B282),MONTH($B282)+1,MIN(BC$6,DAY(EOMONTH($B282,1))))&gt;=$B282)*(DATE(YEAR($B282),MONTH($B282)+1,MIN(BC$6,DAY(EOMONTH($B282,1))))&lt;$C282)))</f>
        <v>0</v>
      </c>
      <c r="BD282" s="48" t="n">
        <f aca="false">IF(OR(N(BD$5)=0,BD$6=""),0,BD$5*((DATE(YEAR($B282),MONTH($B282),MIN(BD$6,DAY(EOMONTH($B282,0))))&gt;=$B282)*(DATE(YEAR($B282),MONTH($B282),MIN(BD$6,DAY(EOMONTH($B282,0))))&lt;$C282)+(DATE(YEAR($B282),MONTH($B282)+1,MIN(BD$6,DAY(EOMONTH($B282,1))))&gt;=$B282)*(DATE(YEAR($B282),MONTH($B282)+1,MIN(BD$6,DAY(EOMONTH($B282,1))))&lt;$C282)))</f>
        <v>0</v>
      </c>
      <c r="BE282" s="48" t="n">
        <f aca="false">IF(OR(N(BE$5)=0,BE$6=""),0,BE$5*((DATE(YEAR($B282),MONTH($B282),MIN(BE$6,DAY(EOMONTH($B282,0))))&gt;=$B282)*(DATE(YEAR($B282),MONTH($B282),MIN(BE$6,DAY(EOMONTH($B282,0))))&lt;$C282)+(DATE(YEAR($B282),MONTH($B282)+1,MIN(BE$6,DAY(EOMONTH($B282,1))))&gt;=$B282)*(DATE(YEAR($B282),MONTH($B282)+1,MIN(BE$6,DAY(EOMONTH($B282,1))))&lt;$C282)))</f>
        <v>0</v>
      </c>
      <c r="BF282" s="48" t="n">
        <f aca="false">IF(OR(N(BF$5)=0,BF$6=""),0,BF$5*((DATE(YEAR($B282),MONTH($B282),MIN(BF$6,DAY(EOMONTH($B282,0))))&gt;=$B282)*(DATE(YEAR($B282),MONTH($B282),MIN(BF$6,DAY(EOMONTH($B282,0))))&lt;$C282)+(DATE(YEAR($B282),MONTH($B282)+1,MIN(BF$6,DAY(EOMONTH($B282,1))))&gt;=$B282)*(DATE(YEAR($B282),MONTH($B282)+1,MIN(BF$6,DAY(EOMONTH($B282,1))))&lt;$C282)))</f>
        <v>0</v>
      </c>
      <c r="BG282" s="48" t="n">
        <f aca="false">IF(OR(N(BG$5)=0,BG$6=""),0,BG$5*((DATE(YEAR($B282),MONTH($B282),MIN(BG$6,DAY(EOMONTH($B282,0))))&gt;=$B282)*(DATE(YEAR($B282),MONTH($B282),MIN(BG$6,DAY(EOMONTH($B282,0))))&lt;$C282)+(DATE(YEAR($B282),MONTH($B282)+1,MIN(BG$6,DAY(EOMONTH($B282,1))))&gt;=$B282)*(DATE(YEAR($B282),MONTH($B282)+1,MIN(BG$6,DAY(EOMONTH($B282,1))))&lt;$C282)))</f>
        <v>0</v>
      </c>
      <c r="BH282" s="48" t="n">
        <f aca="false">IF(OR(N(BH$5)=0,BH$6=""),0,BH$5*((DATE(YEAR($B282),MONTH($B282),MIN(BH$6,DAY(EOMONTH($B282,0))))&gt;=$B282)*(DATE(YEAR($B282),MONTH($B282),MIN(BH$6,DAY(EOMONTH($B282,0))))&lt;$C282)+(DATE(YEAR($B282),MONTH($B282)+1,MIN(BH$6,DAY(EOMONTH($B282,1))))&gt;=$B282)*(DATE(YEAR($B282),MONTH($B282)+1,MIN(BH$6,DAY(EOMONTH($B282,1))))&lt;$C282)))</f>
        <v>0</v>
      </c>
      <c r="BI282" s="48" t="n">
        <f aca="false">IF(OR(N(BI$5)=0,BI$6=""),0,BI$5*((DATE(YEAR($B282),MONTH($B282),MIN(BI$6,DAY(EOMONTH($B282,0))))&gt;=$B282)*(DATE(YEAR($B282),MONTH($B282),MIN(BI$6,DAY(EOMONTH($B282,0))))&lt;$C282)+(DATE(YEAR($B282),MONTH($B282)+1,MIN(BI$6,DAY(EOMONTH($B282,1))))&gt;=$B282)*(DATE(YEAR($B282),MONTH($B282)+1,MIN(BI$6,DAY(EOMONTH($B282,1))))&lt;$C282)))</f>
        <v>0</v>
      </c>
      <c r="BJ282" s="48" t="n">
        <f aca="false">IF(OR(N(BJ$5)=0,BJ$6=""),0,BJ$5*((DATE(YEAR($B282),MONTH($B282),MIN(BJ$6,DAY(EOMONTH($B282,0))))&gt;=$B282)*(DATE(YEAR($B282),MONTH($B282),MIN(BJ$6,DAY(EOMONTH($B282,0))))&lt;$C282)+(DATE(YEAR($B282),MONTH($B282)+1,MIN(BJ$6,DAY(EOMONTH($B282,1))))&gt;=$B282)*(DATE(YEAR($B282),MONTH($B282)+1,MIN(BJ$6,DAY(EOMONTH($B282,1))))&lt;$C282)))</f>
        <v>0</v>
      </c>
      <c r="BK282" s="48" t="n">
        <f aca="false">IF(OR(N(BK$5)=0,BK$6=""),0,BK$5*((DATE(YEAR($B282),MONTH($B282),MIN(BK$6,DAY(EOMONTH($B282,0))))&gt;=$B282)*(DATE(YEAR($B282),MONTH($B282),MIN(BK$6,DAY(EOMONTH($B282,0))))&lt;$C282)+(DATE(YEAR($B282),MONTH($B282)+1,MIN(BK$6,DAY(EOMONTH($B282,1))))&gt;=$B282)*(DATE(YEAR($B282),MONTH($B282)+1,MIN(BK$6,DAY(EOMONTH($B282,1))))&lt;$C282)))</f>
        <v>0</v>
      </c>
      <c r="BL282" s="48" t="n">
        <f aca="false">IF(OR(N(BL$5)=0,BL$6=""),0,BL$5*((DATE(YEAR($B282),MONTH($B282),MIN(BL$6,DAY(EOMONTH($B282,0))))&gt;=$B282)*(DATE(YEAR($B282),MONTH($B282),MIN(BL$6,DAY(EOMONTH($B282,0))))&lt;$C282)+(DATE(YEAR($B282),MONTH($B282)+1,MIN(BL$6,DAY(EOMONTH($B282,1))))&gt;=$B282)*(DATE(YEAR($B282),MONTH($B282)+1,MIN(BL$6,DAY(EOMONTH($B282,1))))&lt;$C282)))</f>
        <v>0</v>
      </c>
      <c r="BM282" s="48" t="n">
        <f aca="false">IF(OR(N(BM$5)=0,BM$6=""),0,BM$5*((DATE(YEAR($B282),MONTH($B282),MIN(BM$6,DAY(EOMONTH($B282,0))))&gt;=$B282)*(DATE(YEAR($B282),MONTH($B282),MIN(BM$6,DAY(EOMONTH($B282,0))))&lt;$C282)+(DATE(YEAR($B282),MONTH($B282)+1,MIN(BM$6,DAY(EOMONTH($B282,1))))&gt;=$B282)*(DATE(YEAR($B282),MONTH($B282)+1,MIN(BM$6,DAY(EOMONTH($B282,1))))&lt;$C282)))</f>
        <v>0</v>
      </c>
      <c r="BN282" s="48" t="n">
        <f aca="false">IF(OR(N(BN$5)=0,BN$6=""),0,BN$5*((DATE(YEAR($B282),MONTH($B282),MIN(BN$6,DAY(EOMONTH($B282,0))))&gt;=$B282)*(DATE(YEAR($B282),MONTH($B282),MIN(BN$6,DAY(EOMONTH($B282,0))))&lt;$C282)+(DATE(YEAR($B282),MONTH($B282)+1,MIN(BN$6,DAY(EOMONTH($B282,1))))&gt;=$B282)*(DATE(YEAR($B282),MONTH($B282)+1,MIN(BN$6,DAY(EOMONTH($B282,1))))&lt;$C282)))</f>
        <v>0</v>
      </c>
      <c r="BO282" s="48" t="n">
        <f aca="false">IF(OR(N(BO$5)=0,BO$6=""),0,BO$5*((DATE(YEAR($B282),MONTH($B282),MIN(BO$6,DAY(EOMONTH($B282,0))))&gt;=$B282)*(DATE(YEAR($B282),MONTH($B282),MIN(BO$6,DAY(EOMONTH($B282,0))))&lt;$C282)+(DATE(YEAR($B282),MONTH($B282)+1,MIN(BO$6,DAY(EOMONTH($B282,1))))&gt;=$B282)*(DATE(YEAR($B282),MONTH($B282)+1,MIN(BO$6,DAY(EOMONTH($B282,1))))&lt;$C282)))</f>
        <v>0</v>
      </c>
      <c r="BP282" s="48" t="n">
        <f aca="false">IF(OR(N(BP$5)=0,BP$6=""),0,BP$5*((DATE(YEAR($B282),MONTH($B282),MIN(BP$6,DAY(EOMONTH($B282,0))))&gt;=$B282)*(DATE(YEAR($B282),MONTH($B282),MIN(BP$6,DAY(EOMONTH($B282,0))))&lt;$C282)+(DATE(YEAR($B282),MONTH($B282)+1,MIN(BP$6,DAY(EOMONTH($B282,1))))&gt;=$B282)*(DATE(YEAR($B282),MONTH($B282)+1,MIN(BP$6,DAY(EOMONTH($B282,1))))&lt;$C282)))</f>
        <v>0</v>
      </c>
      <c r="BQ282" s="48" t="n">
        <f aca="false">IF(OR(N(BQ$5)=0,BQ$6=""),0,BQ$5*((DATE(YEAR($B282),MONTH($B282),MIN(BQ$6,DAY(EOMONTH($B282,0))))&gt;=$B282)*(DATE(YEAR($B282),MONTH($B282),MIN(BQ$6,DAY(EOMONTH($B282,0))))&lt;$C282)+(DATE(YEAR($B282),MONTH($B282)+1,MIN(BQ$6,DAY(EOMONTH($B282,1))))&gt;=$B282)*(DATE(YEAR($B282),MONTH($B282)+1,MIN(BQ$6,DAY(EOMONTH($B282,1))))&lt;$C282)))</f>
        <v>0</v>
      </c>
      <c r="BR282" s="48" t="n">
        <f aca="false">IF(OR(N(BR$5)=0,BR$6=""),0,BR$5*((DATE(YEAR($B282),MONTH($B282),MIN(BR$6,DAY(EOMONTH($B282,0))))&gt;=$B282)*(DATE(YEAR($B282),MONTH($B282),MIN(BR$6,DAY(EOMONTH($B282,0))))&lt;$C282)+(DATE(YEAR($B282),MONTH($B282)+1,MIN(BR$6,DAY(EOMONTH($B282,1))))&gt;=$B282)*(DATE(YEAR($B282),MONTH($B282)+1,MIN(BR$6,DAY(EOMONTH($B282,1))))&lt;$C282)))</f>
        <v>0</v>
      </c>
      <c r="BS282" s="48" t="n">
        <f aca="false">IF(OR(N(BS$5)=0,BS$6=""),0,BS$5*((DATE(YEAR($B282),MONTH($B282),MIN(BS$6,DAY(EOMONTH($B282,0))))&gt;=$B282)*(DATE(YEAR($B282),MONTH($B282),MIN(BS$6,DAY(EOMONTH($B282,0))))&lt;$C282)+(DATE(YEAR($B282),MONTH($B282)+1,MIN(BS$6,DAY(EOMONTH($B282,1))))&gt;=$B282)*(DATE(YEAR($B282),MONTH($B282)+1,MIN(BS$6,DAY(EOMONTH($B282,1))))&lt;$C282)))</f>
        <v>0</v>
      </c>
      <c r="BT282" s="48" t="n">
        <f aca="false">IF(OR(N(BT$5)=0,BT$6=""),0,BT$5*((DATE(YEAR($B282),MONTH($B282),MIN(BT$6,DAY(EOMONTH($B282,0))))&gt;=$B282)*(DATE(YEAR($B282),MONTH($B282),MIN(BT$6,DAY(EOMONTH($B282,0))))&lt;$C282)+(DATE(YEAR($B282),MONTH($B282)+1,MIN(BT$6,DAY(EOMONTH($B282,1))))&gt;=$B282)*(DATE(YEAR($B282),MONTH($B282)+1,MIN(BT$6,DAY(EOMONTH($B282,1))))&lt;$C282)))</f>
        <v>0</v>
      </c>
      <c r="BU282" s="48" t="n">
        <f aca="false">IF(OR(N(BU$5)=0,BU$6=""),0,BU$5*((DATE(YEAR($B282),MONTH($B282),MIN(BU$6,DAY(EOMONTH($B282,0))))&gt;=$B282)*(DATE(YEAR($B282),MONTH($B282),MIN(BU$6,DAY(EOMONTH($B282,0))))&lt;$C282)+(DATE(YEAR($B282),MONTH($B282)+1,MIN(BU$6,DAY(EOMONTH($B282,1))))&gt;=$B282)*(DATE(YEAR($B282),MONTH($B282)+1,MIN(BU$6,DAY(EOMONTH($B282,1))))&lt;$C282)))</f>
        <v>0</v>
      </c>
      <c r="BV282" s="48" t="n">
        <f aca="false">IF(OR(N(BV$5)=0,BV$6=""),0,BV$5*((DATE(YEAR($B282),MONTH($B282),MIN(BV$6,DAY(EOMONTH($B282,0))))&gt;=$B282)*(DATE(YEAR($B282),MONTH($B282),MIN(BV$6,DAY(EOMONTH($B282,0))))&lt;$C282)+(DATE(YEAR($B282),MONTH($B282)+1,MIN(BV$6,DAY(EOMONTH($B282,1))))&gt;=$B282)*(DATE(YEAR($B282),MONTH($B282)+1,MIN(BV$6,DAY(EOMONTH($B282,1))))&lt;$C282)))</f>
        <v>0</v>
      </c>
      <c r="BW282" s="48" t="n">
        <f aca="false">IF(OR(N(BW$5)=0,BW$6=""),0,BW$5*((DATE(YEAR($B282),MONTH($B282),MIN(BW$6,DAY(EOMONTH($B282,0))))&gt;=$B282)*(DATE(YEAR($B282),MONTH($B282),MIN(BW$6,DAY(EOMONTH($B282,0))))&lt;$C282)+(DATE(YEAR($B282),MONTH($B282)+1,MIN(BW$6,DAY(EOMONTH($B282,1))))&gt;=$B282)*(DATE(YEAR($B282),MONTH($B282)+1,MIN(BW$6,DAY(EOMONTH($B282,1))))&lt;$C282)))</f>
        <v>0</v>
      </c>
      <c r="BX282" s="48" t="n">
        <f aca="false">MIN(Z282,(FT281*(1+FT$5/Setup!$C$36)+IF($V282=1,N($F282),0)))</f>
        <v>0</v>
      </c>
      <c r="BY282" s="48" t="n">
        <f aca="false">MIN(AA282,(FU281*(1+FU$5/Setup!$C$36)+IF($V282=2,N($F282),0)))</f>
        <v>0</v>
      </c>
      <c r="BZ282" s="48" t="n">
        <f aca="false">MIN(AB282,(FV281*(1+FV$5/Setup!$C$36)+IF($V282=3,N($F282),0)))</f>
        <v>0</v>
      </c>
      <c r="CA282" s="48" t="n">
        <f aca="false">MIN(AC282,(FW281*(1+FW$5/Setup!$C$36)+IF($V282=4,N($F282),0)))</f>
        <v>0</v>
      </c>
      <c r="CB282" s="48" t="n">
        <f aca="false">MIN(AD282,(FX281*(1+FX$5/Setup!$C$36)+IF($V282=5,N($F282),0)))</f>
        <v>0</v>
      </c>
      <c r="CC282" s="48" t="n">
        <f aca="false">MIN(AE282,(FY281*(1+FY$5/Setup!$C$36)+IF($V282=6,N($F282),0)))</f>
        <v>0</v>
      </c>
      <c r="CD282" s="48" t="n">
        <f aca="false">MIN(AF282,(FZ281*(1+FZ$5/Setup!$C$36)+IF($V282=7,N($F282),0)))</f>
        <v>0</v>
      </c>
      <c r="CE282" s="48" t="n">
        <f aca="false">MIN(AG282,(GA281*(1+GA$5/Setup!$C$36)+IF($V282=8,N($F282),0)))</f>
        <v>0</v>
      </c>
      <c r="CF282" s="48" t="n">
        <f aca="false">MIN(AH282,(GB281*(1+GB$5/Setup!$C$36)+IF($V282=9,N($F282),0)))</f>
        <v>0</v>
      </c>
      <c r="CG282" s="48" t="n">
        <f aca="false">MIN(AI282,(GC281*(1+GC$5/Setup!$C$36)+IF($V282=10,N($F282),0)))</f>
        <v>0</v>
      </c>
      <c r="CH282" s="48" t="n">
        <f aca="false">MIN(AJ282,(GD281*(1+GD$5/Setup!$C$36)+IF($V282=11,N($F282),0)))</f>
        <v>0</v>
      </c>
      <c r="CI282" s="48" t="n">
        <f aca="false">MIN(AK282,(GE281*(1+GE$5/Setup!$C$36)+IF($V282=12,N($F282),0)))</f>
        <v>0</v>
      </c>
      <c r="CJ282" s="48" t="n">
        <f aca="false">MIN(AL282,(GF281*(1+GF$5/Setup!$C$36)+IF($V282=13,N($F282),0)))</f>
        <v>0</v>
      </c>
      <c r="CK282" s="48" t="n">
        <f aca="false">MIN(AM282,(GG281*(1+GG$5/Setup!$C$36)+IF($V282=14,N($F282),0)))</f>
        <v>0</v>
      </c>
      <c r="CL282" s="48" t="n">
        <f aca="false">MIN(AN282,(GH281*(1+GH$5/Setup!$C$36)+IF($V282=15,N($F282),0)))</f>
        <v>0</v>
      </c>
      <c r="CM282" s="48" t="n">
        <f aca="false">MIN(AO282,(GI281*(1+GI$5/Setup!$C$36)+IF($V282=16,N($F282),0)))</f>
        <v>0</v>
      </c>
      <c r="CN282" s="48" t="n">
        <f aca="false">MIN(AP282,(GJ281*(1+GJ$5/Setup!$C$36)+IF($V282=17,N($F282),0)))</f>
        <v>0</v>
      </c>
      <c r="CO282" s="48" t="n">
        <f aca="false">MIN(AQ282,(GK281*(1+GK$5/Setup!$C$36)+IF($V282=18,N($F282),0)))</f>
        <v>0</v>
      </c>
      <c r="CP282" s="48" t="n">
        <f aca="false">MIN(AR282,(GL281*(1+GL$5/Setup!$C$36)+IF($V282=19,N($F282),0)))</f>
        <v>0</v>
      </c>
      <c r="CQ282" s="48" t="n">
        <f aca="false">MIN(AS282,(GM281*(1+GM$5/Setup!$C$36)+IF($V282=20,N($F282),0)))</f>
        <v>0</v>
      </c>
      <c r="CR282" s="48" t="n">
        <f aca="false">MIN(AT282,(GN281*(1+GN$5/Setup!$C$36)+IF($V282=21,N($F282),0)))</f>
        <v>0</v>
      </c>
      <c r="CS282" s="48" t="n">
        <f aca="false">MIN(AU282,(GO281*(1+GO$5/Setup!$C$36)+IF($V282=22,N($F282),0)))</f>
        <v>0</v>
      </c>
      <c r="CT282" s="48" t="n">
        <f aca="false">MIN(AV282,(GP281*(1+GP$5/Setup!$C$36)+IF($V282=23,N($F282),0)))</f>
        <v>0</v>
      </c>
      <c r="CU282" s="48" t="n">
        <f aca="false">MIN(AW282,(GQ281*(1+GQ$5/Setup!$C$36)+IF($V282=24,N($F282),0)))</f>
        <v>0</v>
      </c>
      <c r="CV282" s="48" t="n">
        <f aca="false">MIN(AX282,(GR281*(1+GR$5/Setup!$C$36)+IF($V282=25,N($F282),0)))</f>
        <v>0</v>
      </c>
      <c r="CW282" s="48" t="n">
        <f aca="false">MIN(AY282,(GS281*(1+GS$5/Setup!$C$36)+IF($V282=26,N($F282),0)))</f>
        <v>0</v>
      </c>
      <c r="CX282" s="48" t="n">
        <f aca="false">MIN(AZ282,(GT281*(1+GT$5/Setup!$C$36)+IF($V282=27,N($F282),0)))</f>
        <v>0</v>
      </c>
      <c r="CY282" s="48" t="n">
        <f aca="false">MIN(BA282,(GU281*(1+GU$5/Setup!$C$36)+IF($V282=28,N($F282),0)))</f>
        <v>0</v>
      </c>
      <c r="CZ282" s="48" t="n">
        <f aca="false">MIN(BB282,(GV281*(1+GV$5/Setup!$C$36)+IF($V282=29,N($F282),0)))</f>
        <v>0</v>
      </c>
      <c r="DA282" s="48" t="n">
        <f aca="false">MIN(BC282,(GW281*(1+GW$5/Setup!$C$36)+IF($V282=30,N($F282),0)))</f>
        <v>0</v>
      </c>
      <c r="DB282" s="48" t="n">
        <f aca="false">MIN(BD282,(GX281*(1+GX$5/Setup!$C$36)+IF($V282=31,N($F282),0)))</f>
        <v>0</v>
      </c>
      <c r="DC282" s="48" t="n">
        <f aca="false">MIN(BE282,(GY281*(1+GY$5/Setup!$C$36)+IF($V282=32,N($F282),0)))</f>
        <v>0</v>
      </c>
      <c r="DD282" s="48" t="n">
        <f aca="false">MIN(BF282,(GZ281*(1+GZ$5/Setup!$C$36)+IF($V282=33,N($F282),0)))</f>
        <v>0</v>
      </c>
      <c r="DE282" s="48" t="n">
        <f aca="false">MIN(BG282,(HA281*(1+HA$5/Setup!$C$36)+IF($V282=34,N($F282),0)))</f>
        <v>0</v>
      </c>
      <c r="DF282" s="48" t="n">
        <f aca="false">MIN(BH282,(HB281*(1+HB$5/Setup!$C$36)+IF($V282=35,N($F282),0)))</f>
        <v>0</v>
      </c>
      <c r="DG282" s="48" t="n">
        <f aca="false">MIN(BI282,(HC281*(1+HC$5/Setup!$C$36)+IF($V282=36,N($F282),0)))</f>
        <v>0</v>
      </c>
      <c r="DH282" s="48" t="n">
        <f aca="false">MIN(BJ282,(HD281*(1+HD$5/Setup!$C$36)+IF($V282=37,N($F282),0)))</f>
        <v>0</v>
      </c>
      <c r="DI282" s="48" t="n">
        <f aca="false">MIN(BK282,(HE281*(1+HE$5/Setup!$C$36)+IF($V282=38,N($F282),0)))</f>
        <v>0</v>
      </c>
      <c r="DJ282" s="48" t="n">
        <f aca="false">MIN(BL282,(HF281*(1+HF$5/Setup!$C$36)+IF($V282=39,N($F282),0)))</f>
        <v>0</v>
      </c>
      <c r="DK282" s="48" t="n">
        <f aca="false">MIN(BM282,(HG281*(1+HG$5/Setup!$C$36)+IF($V282=40,N($F282),0)))</f>
        <v>0</v>
      </c>
      <c r="DL282" s="48" t="n">
        <f aca="false">MIN(BN282,(HH281*(1+HH$5/Setup!$C$36)+IF($V282=41,N($F282),0)))</f>
        <v>0</v>
      </c>
      <c r="DM282" s="48" t="n">
        <f aca="false">MIN(BO282,(HI281*(1+HI$5/Setup!$C$36)+IF($V282=42,N($F282),0)))</f>
        <v>0</v>
      </c>
      <c r="DN282" s="48" t="n">
        <f aca="false">MIN(BP282,(HJ281*(1+HJ$5/Setup!$C$36)+IF($V282=43,N($F282),0)))</f>
        <v>0</v>
      </c>
      <c r="DO282" s="48" t="n">
        <f aca="false">MIN(BQ282,(HK281*(1+HK$5/Setup!$C$36)+IF($V282=44,N($F282),0)))</f>
        <v>0</v>
      </c>
      <c r="DP282" s="48" t="n">
        <f aca="false">MIN(BR282,(HL281*(1+HL$5/Setup!$C$36)+IF($V282=45,N($F282),0)))</f>
        <v>0</v>
      </c>
      <c r="DQ282" s="48" t="n">
        <f aca="false">MIN(BS282,(HM281*(1+HM$5/Setup!$C$36)+IF($V282=46,N($F282),0)))</f>
        <v>0</v>
      </c>
      <c r="DR282" s="48" t="n">
        <f aca="false">MIN(BT282,(HN281*(1+HN$5/Setup!$C$36)+IF($V282=47,N($F282),0)))</f>
        <v>0</v>
      </c>
      <c r="DS282" s="48" t="n">
        <f aca="false">MIN(BU282,(HO281*(1+HO$5/Setup!$C$36)+IF($V282=48,N($F282),0)))</f>
        <v>0</v>
      </c>
      <c r="DT282" s="48" t="n">
        <f aca="false">MIN(BV282,(HP281*(1+HP$5/Setup!$C$36)+IF($V282=49,N($F282),0)))</f>
        <v>0</v>
      </c>
      <c r="DU282" s="48" t="n">
        <f aca="false">MIN(BW282,(HQ281*(1+HQ$5/Setup!$C$36)+IF($V282=50,N($F282),0)))</f>
        <v>0</v>
      </c>
      <c r="DV282" s="48" t="n">
        <f aca="false">MIN(MAX((FT281*(1+FT$5/Setup!$C$36)+IF($V282=1,N($F282),0))-BX282,0),MAX($P282-0,0))</f>
        <v>0</v>
      </c>
      <c r="DW282" s="48" t="n">
        <f aca="false">MIN(MAX((FU281*(1+FU$5/Setup!$C$36)+IF($V282=2,N($F282),0))-BY282,0),MAX($P282-SUM(DV282:DV282),0))</f>
        <v>0</v>
      </c>
      <c r="DX282" s="48" t="n">
        <f aca="false">MIN(MAX((FV281*(1+FV$5/Setup!$C$36)+IF($V282=3,N($F282),0))-BZ282,0),MAX($P282-SUM(DV282:DW282),0))</f>
        <v>0</v>
      </c>
      <c r="DY282" s="48" t="n">
        <f aca="false">MIN(MAX((FW281*(1+FW$5/Setup!$C$36)+IF($V282=4,N($F282),0))-CA282,0),MAX($P282-SUM(DV282:DX282),0))</f>
        <v>0</v>
      </c>
      <c r="DZ282" s="48" t="n">
        <f aca="false">MIN(MAX((FX281*(1+FX$5/Setup!$C$36)+IF($V282=5,N($F282),0))-CB282,0),MAX($P282-SUM(DV282:DY282),0))</f>
        <v>0</v>
      </c>
      <c r="EA282" s="48" t="n">
        <f aca="false">MIN(MAX((FY281*(1+FY$5/Setup!$C$36)+IF($V282=6,N($F282),0))-CC282,0),MAX($P282-SUM(DV282:DZ282),0))</f>
        <v>0</v>
      </c>
      <c r="EB282" s="48" t="n">
        <f aca="false">MIN(MAX((FZ281*(1+FZ$5/Setup!$C$36)+IF($V282=7,N($F282),0))-CD282,0),MAX($P282-SUM(DV282:EA282),0))</f>
        <v>0</v>
      </c>
      <c r="EC282" s="48" t="n">
        <f aca="false">MIN(MAX((GA281*(1+GA$5/Setup!$C$36)+IF($V282=8,N($F282),0))-CE282,0),MAX($P282-SUM(DV282:EB282),0))</f>
        <v>0</v>
      </c>
      <c r="ED282" s="48" t="n">
        <f aca="false">MIN(MAX((GB281*(1+GB$5/Setup!$C$36)+IF($V282=9,N($F282),0))-CF282,0),MAX($P282-SUM(DV282:EC282),0))</f>
        <v>0</v>
      </c>
      <c r="EE282" s="48" t="n">
        <f aca="false">MIN(MAX((GC281*(1+GC$5/Setup!$C$36)+IF($V282=10,N($F282),0))-CG282,0),MAX($P282-SUM(DV282:ED282),0))</f>
        <v>0</v>
      </c>
      <c r="EF282" s="48" t="n">
        <f aca="false">MIN(MAX((GD281*(1+GD$5/Setup!$C$36)+IF($V282=11,N($F282),0))-CH282,0),MAX($P282-SUM(DV282:EE282),0))</f>
        <v>0</v>
      </c>
      <c r="EG282" s="48" t="n">
        <f aca="false">MIN(MAX((GE281*(1+GE$5/Setup!$C$36)+IF($V282=12,N($F282),0))-CI282,0),MAX($P282-SUM(DV282:EF282),0))</f>
        <v>0</v>
      </c>
      <c r="EH282" s="48" t="n">
        <f aca="false">MIN(MAX((GF281*(1+GF$5/Setup!$C$36)+IF($V282=13,N($F282),0))-CJ282,0),MAX($P282-SUM(DV282:EG282),0))</f>
        <v>0</v>
      </c>
      <c r="EI282" s="48" t="n">
        <f aca="false">MIN(MAX((GG281*(1+GG$5/Setup!$C$36)+IF($V282=14,N($F282),0))-CK282,0),MAX($P282-SUM(DV282:EH282),0))</f>
        <v>0</v>
      </c>
      <c r="EJ282" s="48" t="n">
        <f aca="false">MIN(MAX((GH281*(1+GH$5/Setup!$C$36)+IF($V282=15,N($F282),0))-CL282,0),MAX($P282-SUM(DV282:EI282),0))</f>
        <v>0</v>
      </c>
      <c r="EK282" s="48" t="n">
        <f aca="false">MIN(MAX((GI281*(1+GI$5/Setup!$C$36)+IF($V282=16,N($F282),0))-CM282,0),MAX($P282-SUM(DV282:EJ282),0))</f>
        <v>0</v>
      </c>
      <c r="EL282" s="48" t="n">
        <f aca="false">MIN(MAX((GJ281*(1+GJ$5/Setup!$C$36)+IF($V282=17,N($F282),0))-CN282,0),MAX($P282-SUM(DV282:EK282),0))</f>
        <v>0</v>
      </c>
      <c r="EM282" s="48" t="n">
        <f aca="false">MIN(MAX((GK281*(1+GK$5/Setup!$C$36)+IF($V282=18,N($F282),0))-CO282,0),MAX($P282-SUM(DV282:EL282),0))</f>
        <v>0</v>
      </c>
      <c r="EN282" s="48" t="n">
        <f aca="false">MIN(MAX((GL281*(1+GL$5/Setup!$C$36)+IF($V282=19,N($F282),0))-CP282,0),MAX($P282-SUM(DV282:EM282),0))</f>
        <v>0</v>
      </c>
      <c r="EO282" s="48" t="n">
        <f aca="false">MIN(MAX((GM281*(1+GM$5/Setup!$C$36)+IF($V282=20,N($F282),0))-CQ282,0),MAX($P282-SUM(DV282:EN282),0))</f>
        <v>0</v>
      </c>
      <c r="EP282" s="48" t="n">
        <f aca="false">MIN(MAX((GN281*(1+GN$5/Setup!$C$36)+IF($V282=21,N($F282),0))-CR282,0),MAX($P282-SUM(DV282:EO282),0))</f>
        <v>0</v>
      </c>
      <c r="EQ282" s="48" t="n">
        <f aca="false">MIN(MAX((GO281*(1+GO$5/Setup!$C$36)+IF($V282=22,N($F282),0))-CS282,0),MAX($P282-SUM(DV282:EP282),0))</f>
        <v>0</v>
      </c>
      <c r="ER282" s="48" t="n">
        <f aca="false">MIN(MAX((GP281*(1+GP$5/Setup!$C$36)+IF($V282=23,N($F282),0))-CT282,0),MAX($P282-SUM(DV282:EQ282),0))</f>
        <v>0</v>
      </c>
      <c r="ES282" s="48" t="n">
        <f aca="false">MIN(MAX((GQ281*(1+GQ$5/Setup!$C$36)+IF($V282=24,N($F282),0))-CU282,0),MAX($P282-SUM(DV282:ER282),0))</f>
        <v>0</v>
      </c>
      <c r="ET282" s="48" t="n">
        <f aca="false">MIN(MAX((GR281*(1+GR$5/Setup!$C$36)+IF($V282=25,N($F282),0))-CV282,0),MAX($P282-SUM(DV282:ES282),0))</f>
        <v>0</v>
      </c>
      <c r="EU282" s="48" t="n">
        <f aca="false">MIN(MAX((GS281*(1+GS$5/Setup!$C$36)+IF($V282=26,N($F282),0))-CW282,0),MAX($P282-SUM(DV282:ET282),0))</f>
        <v>0</v>
      </c>
      <c r="EV282" s="48" t="n">
        <f aca="false">MIN(MAX((GT281*(1+GT$5/Setup!$C$36)+IF($V282=27,N($F282),0))-CX282,0),MAX($P282-SUM(DV282:EU282),0))</f>
        <v>0</v>
      </c>
      <c r="EW282" s="48" t="n">
        <f aca="false">MIN(MAX((GU281*(1+GU$5/Setup!$C$36)+IF($V282=28,N($F282),0))-CY282,0),MAX($P282-SUM(DV282:EV282),0))</f>
        <v>0</v>
      </c>
      <c r="EX282" s="48" t="n">
        <f aca="false">MIN(MAX((GV281*(1+GV$5/Setup!$C$36)+IF($V282=29,N($F282),0))-CZ282,0),MAX($P282-SUM(DV282:EW282),0))</f>
        <v>0</v>
      </c>
      <c r="EY282" s="48" t="n">
        <f aca="false">MIN(MAX((GW281*(1+GW$5/Setup!$C$36)+IF($V282=30,N($F282),0))-DA282,0),MAX($P282-SUM(DV282:EX282),0))</f>
        <v>0</v>
      </c>
      <c r="EZ282" s="48" t="n">
        <f aca="false">MIN(MAX((GX281*(1+GX$5/Setup!$C$36)+IF($V282=31,N($F282),0))-DB282,0),MAX($P282-SUM(DV282:EY282),0))</f>
        <v>0</v>
      </c>
      <c r="FA282" s="48" t="n">
        <f aca="false">MIN(MAX((GY281*(1+GY$5/Setup!$C$36)+IF($V282=32,N($F282),0))-DC282,0),MAX($P282-SUM(DV282:EZ282),0))</f>
        <v>0</v>
      </c>
      <c r="FB282" s="48" t="n">
        <f aca="false">MIN(MAX((GZ281*(1+GZ$5/Setup!$C$36)+IF($V282=33,N($F282),0))-DD282,0),MAX($P282-SUM(DV282:FA282),0))</f>
        <v>0</v>
      </c>
      <c r="FC282" s="48" t="n">
        <f aca="false">MIN(MAX((HA281*(1+HA$5/Setup!$C$36)+IF($V282=34,N($F282),0))-DE282,0),MAX($P282-SUM(DV282:FB282),0))</f>
        <v>0</v>
      </c>
      <c r="FD282" s="48" t="n">
        <f aca="false">MIN(MAX((HB281*(1+HB$5/Setup!$C$36)+IF($V282=35,N($F282),0))-DF282,0),MAX($P282-SUM(DV282:FC282),0))</f>
        <v>0</v>
      </c>
      <c r="FE282" s="48" t="n">
        <f aca="false">MIN(MAX((HC281*(1+HC$5/Setup!$C$36)+IF($V282=36,N($F282),0))-DG282,0),MAX($P282-SUM(DV282:FD282),0))</f>
        <v>0</v>
      </c>
      <c r="FF282" s="48" t="n">
        <f aca="false">MIN(MAX((HD281*(1+HD$5/Setup!$C$36)+IF($V282=37,N($F282),0))-DH282,0),MAX($P282-SUM(DV282:FE282),0))</f>
        <v>0</v>
      </c>
      <c r="FG282" s="48" t="n">
        <f aca="false">MIN(MAX((HE281*(1+HE$5/Setup!$C$36)+IF($V282=38,N($F282),0))-DI282,0),MAX($P282-SUM(DV282:FF282),0))</f>
        <v>0</v>
      </c>
      <c r="FH282" s="48" t="n">
        <f aca="false">MIN(MAX((HF281*(1+HF$5/Setup!$C$36)+IF($V282=39,N($F282),0))-DJ282,0),MAX($P282-SUM(DV282:FG282),0))</f>
        <v>0</v>
      </c>
      <c r="FI282" s="48" t="n">
        <f aca="false">MIN(MAX((HG281*(1+HG$5/Setup!$C$36)+IF($V282=40,N($F282),0))-DK282,0),MAX($P282-SUM(DV282:FH282),0))</f>
        <v>0</v>
      </c>
      <c r="FJ282" s="48" t="n">
        <f aca="false">MIN(MAX((HH281*(1+HH$5/Setup!$C$36)+IF($V282=41,N($F282),0))-DL282,0),MAX($P282-SUM(DV282:FI282),0))</f>
        <v>0</v>
      </c>
      <c r="FK282" s="48" t="n">
        <f aca="false">MIN(MAX((HI281*(1+HI$5/Setup!$C$36)+IF($V282=42,N($F282),0))-DM282,0),MAX($P282-SUM(DV282:FJ282),0))</f>
        <v>0</v>
      </c>
      <c r="FL282" s="48" t="n">
        <f aca="false">MIN(MAX((HJ281*(1+HJ$5/Setup!$C$36)+IF($V282=43,N($F282),0))-DN282,0),MAX($P282-SUM(DV282:FK282),0))</f>
        <v>0</v>
      </c>
      <c r="FM282" s="48" t="n">
        <f aca="false">MIN(MAX((HK281*(1+HK$5/Setup!$C$36)+IF($V282=44,N($F282),0))-DO282,0),MAX($P282-SUM(DV282:FL282),0))</f>
        <v>0</v>
      </c>
      <c r="FN282" s="48" t="n">
        <f aca="false">MIN(MAX((HL281*(1+HL$5/Setup!$C$36)+IF($V282=45,N($F282),0))-DP282,0),MAX($P282-SUM(DV282:FM282),0))</f>
        <v>0</v>
      </c>
      <c r="FO282" s="48" t="n">
        <f aca="false">MIN(MAX((HM281*(1+HM$5/Setup!$C$36)+IF($V282=46,N($F282),0))-DQ282,0),MAX($P282-SUM(DV282:FN282),0))</f>
        <v>0</v>
      </c>
      <c r="FP282" s="48" t="n">
        <f aca="false">MIN(MAX((HN281*(1+HN$5/Setup!$C$36)+IF($V282=47,N($F282),0))-DR282,0),MAX($P282-SUM(DV282:FO282),0))</f>
        <v>0</v>
      </c>
      <c r="FQ282" s="48" t="n">
        <f aca="false">MIN(MAX((HO281*(1+HO$5/Setup!$C$36)+IF($V282=48,N($F282),0))-DS282,0),MAX($P282-SUM(DV282:FP282),0))</f>
        <v>0</v>
      </c>
      <c r="FR282" s="48" t="n">
        <f aca="false">MIN(MAX((HP281*(1+HP$5/Setup!$C$36)+IF($V282=49,N($F282),0))-DT282,0),MAX($P282-SUM(DV282:FQ282),0))</f>
        <v>0</v>
      </c>
      <c r="FS282" s="48" t="n">
        <f aca="false">MIN(MAX((HQ281*(1+HQ$5/Setup!$C$36)+IF($V282=50,N($F282),0))-DU282,0),MAX($P282-SUM(DV282:FR282),0))</f>
        <v>0</v>
      </c>
      <c r="FT282" s="48" t="n">
        <f aca="false">IF((FT281*(1+FT$5/Setup!$C$36)+IF($V282=1,N($F282),0))-BX282-DV282&lt;0.005,0,(FT281*(1+FT$5/Setup!$C$36)+IF($V282=1,N($F282),0))-BX282-DV282)</f>
        <v>0</v>
      </c>
      <c r="FU282" s="48" t="n">
        <f aca="false">IF((FU281*(1+FU$5/Setup!$C$36)+IF($V282=2,N($F282),0))-BY282-DW282&lt;0.005,0,(FU281*(1+FU$5/Setup!$C$36)+IF($V282=2,N($F282),0))-BY282-DW282)</f>
        <v>0</v>
      </c>
      <c r="FV282" s="48" t="n">
        <f aca="false">IF((FV281*(1+FV$5/Setup!$C$36)+IF($V282=3,N($F282),0))-BZ282-DX282&lt;0.005,0,(FV281*(1+FV$5/Setup!$C$36)+IF($V282=3,N($F282),0))-BZ282-DX282)</f>
        <v>0</v>
      </c>
      <c r="FW282" s="48" t="n">
        <f aca="false">IF((FW281*(1+FW$5/Setup!$C$36)+IF($V282=4,N($F282),0))-CA282-DY282&lt;0.005,0,(FW281*(1+FW$5/Setup!$C$36)+IF($V282=4,N($F282),0))-CA282-DY282)</f>
        <v>0</v>
      </c>
      <c r="FX282" s="48" t="n">
        <f aca="false">IF((FX281*(1+FX$5/Setup!$C$36)+IF($V282=5,N($F282),0))-CB282-DZ282&lt;0.005,0,(FX281*(1+FX$5/Setup!$C$36)+IF($V282=5,N($F282),0))-CB282-DZ282)</f>
        <v>0</v>
      </c>
      <c r="FY282" s="48" t="n">
        <f aca="false">IF((FY281*(1+FY$5/Setup!$C$36)+IF($V282=6,N($F282),0))-CC282-EA282&lt;0.005,0,(FY281*(1+FY$5/Setup!$C$36)+IF($V282=6,N($F282),0))-CC282-EA282)</f>
        <v>0</v>
      </c>
      <c r="FZ282" s="48" t="n">
        <f aca="false">IF((FZ281*(1+FZ$5/Setup!$C$36)+IF($V282=7,N($F282),0))-CD282-EB282&lt;0.005,0,(FZ281*(1+FZ$5/Setup!$C$36)+IF($V282=7,N($F282),0))-CD282-EB282)</f>
        <v>0</v>
      </c>
      <c r="GA282" s="48" t="n">
        <f aca="false">IF((GA281*(1+GA$5/Setup!$C$36)+IF($V282=8,N($F282),0))-CE282-EC282&lt;0.005,0,(GA281*(1+GA$5/Setup!$C$36)+IF($V282=8,N($F282),0))-CE282-EC282)</f>
        <v>0</v>
      </c>
      <c r="GB282" s="48" t="n">
        <f aca="false">IF((GB281*(1+GB$5/Setup!$C$36)+IF($V282=9,N($F282),0))-CF282-ED282&lt;0.005,0,(GB281*(1+GB$5/Setup!$C$36)+IF($V282=9,N($F282),0))-CF282-ED282)</f>
        <v>0</v>
      </c>
      <c r="GC282" s="48" t="n">
        <f aca="false">IF((GC281*(1+GC$5/Setup!$C$36)+IF($V282=10,N($F282),0))-CG282-EE282&lt;0.005,0,(GC281*(1+GC$5/Setup!$C$36)+IF($V282=10,N($F282),0))-CG282-EE282)</f>
        <v>0</v>
      </c>
      <c r="GD282" s="48" t="n">
        <f aca="false">IF((GD281*(1+GD$5/Setup!$C$36)+IF($V282=11,N($F282),0))-CH282-EF282&lt;0.005,0,(GD281*(1+GD$5/Setup!$C$36)+IF($V282=11,N($F282),0))-CH282-EF282)</f>
        <v>0</v>
      </c>
      <c r="GE282" s="48" t="n">
        <f aca="false">IF((GE281*(1+GE$5/Setup!$C$36)+IF($V282=12,N($F282),0))-CI282-EG282&lt;0.005,0,(GE281*(1+GE$5/Setup!$C$36)+IF($V282=12,N($F282),0))-CI282-EG282)</f>
        <v>0</v>
      </c>
      <c r="GF282" s="48" t="n">
        <f aca="false">IF((GF281*(1+GF$5/Setup!$C$36)+IF($V282=13,N($F282),0))-CJ282-EH282&lt;0.005,0,(GF281*(1+GF$5/Setup!$C$36)+IF($V282=13,N($F282),0))-CJ282-EH282)</f>
        <v>0</v>
      </c>
      <c r="GG282" s="48" t="n">
        <f aca="false">IF((GG281*(1+GG$5/Setup!$C$36)+IF($V282=14,N($F282),0))-CK282-EI282&lt;0.005,0,(GG281*(1+GG$5/Setup!$C$36)+IF($V282=14,N($F282),0))-CK282-EI282)</f>
        <v>0</v>
      </c>
      <c r="GH282" s="48" t="n">
        <f aca="false">IF((GH281*(1+GH$5/Setup!$C$36)+IF($V282=15,N($F282),0))-CL282-EJ282&lt;0.005,0,(GH281*(1+GH$5/Setup!$C$36)+IF($V282=15,N($F282),0))-CL282-EJ282)</f>
        <v>0</v>
      </c>
      <c r="GI282" s="48" t="n">
        <f aca="false">IF((GI281*(1+GI$5/Setup!$C$36)+IF($V282=16,N($F282),0))-CM282-EK282&lt;0.005,0,(GI281*(1+GI$5/Setup!$C$36)+IF($V282=16,N($F282),0))-CM282-EK282)</f>
        <v>0</v>
      </c>
      <c r="GJ282" s="48" t="n">
        <f aca="false">IF((GJ281*(1+GJ$5/Setup!$C$36)+IF($V282=17,N($F282),0))-CN282-EL282&lt;0.005,0,(GJ281*(1+GJ$5/Setup!$C$36)+IF($V282=17,N($F282),0))-CN282-EL282)</f>
        <v>0</v>
      </c>
      <c r="GK282" s="48" t="n">
        <f aca="false">IF((GK281*(1+GK$5/Setup!$C$36)+IF($V282=18,N($F282),0))-CO282-EM282&lt;0.005,0,(GK281*(1+GK$5/Setup!$C$36)+IF($V282=18,N($F282),0))-CO282-EM282)</f>
        <v>0</v>
      </c>
      <c r="GL282" s="48" t="n">
        <f aca="false">IF((GL281*(1+GL$5/Setup!$C$36)+IF($V282=19,N($F282),0))-CP282-EN282&lt;0.005,0,(GL281*(1+GL$5/Setup!$C$36)+IF($V282=19,N($F282),0))-CP282-EN282)</f>
        <v>0</v>
      </c>
      <c r="GM282" s="48" t="n">
        <f aca="false">IF((GM281*(1+GM$5/Setup!$C$36)+IF($V282=20,N($F282),0))-CQ282-EO282&lt;0.005,0,(GM281*(1+GM$5/Setup!$C$36)+IF($V282=20,N($F282),0))-CQ282-EO282)</f>
        <v>0</v>
      </c>
      <c r="GN282" s="48" t="n">
        <f aca="false">IF((GN281*(1+GN$5/Setup!$C$36)+IF($V282=21,N($F282),0))-CR282-EP282&lt;0.005,0,(GN281*(1+GN$5/Setup!$C$36)+IF($V282=21,N($F282),0))-CR282-EP282)</f>
        <v>0</v>
      </c>
      <c r="GO282" s="48" t="n">
        <f aca="false">IF((GO281*(1+GO$5/Setup!$C$36)+IF($V282=22,N($F282),0))-CS282-EQ282&lt;0.005,0,(GO281*(1+GO$5/Setup!$C$36)+IF($V282=22,N($F282),0))-CS282-EQ282)</f>
        <v>0</v>
      </c>
      <c r="GP282" s="48" t="n">
        <f aca="false">IF((GP281*(1+GP$5/Setup!$C$36)+IF($V282=23,N($F282),0))-CT282-ER282&lt;0.005,0,(GP281*(1+GP$5/Setup!$C$36)+IF($V282=23,N($F282),0))-CT282-ER282)</f>
        <v>0</v>
      </c>
      <c r="GQ282" s="48" t="n">
        <f aca="false">IF((GQ281*(1+GQ$5/Setup!$C$36)+IF($V282=24,N($F282),0))-CU282-ES282&lt;0.005,0,(GQ281*(1+GQ$5/Setup!$C$36)+IF($V282=24,N($F282),0))-CU282-ES282)</f>
        <v>0</v>
      </c>
      <c r="GR282" s="48" t="n">
        <f aca="false">IF((GR281*(1+GR$5/Setup!$C$36)+IF($V282=25,N($F282),0))-CV282-ET282&lt;0.005,0,(GR281*(1+GR$5/Setup!$C$36)+IF($V282=25,N($F282),0))-CV282-ET282)</f>
        <v>0</v>
      </c>
      <c r="GS282" s="48" t="n">
        <f aca="false">IF((GS281*(1+GS$5/Setup!$C$36)+IF($V282=26,N($F282),0))-CW282-EU282&lt;0.005,0,(GS281*(1+GS$5/Setup!$C$36)+IF($V282=26,N($F282),0))-CW282-EU282)</f>
        <v>0</v>
      </c>
      <c r="GT282" s="48" t="n">
        <f aca="false">IF((GT281*(1+GT$5/Setup!$C$36)+IF($V282=27,N($F282),0))-CX282-EV282&lt;0.005,0,(GT281*(1+GT$5/Setup!$C$36)+IF($V282=27,N($F282),0))-CX282-EV282)</f>
        <v>0</v>
      </c>
      <c r="GU282" s="48" t="n">
        <f aca="false">IF((GU281*(1+GU$5/Setup!$C$36)+IF($V282=28,N($F282),0))-CY282-EW282&lt;0.005,0,(GU281*(1+GU$5/Setup!$C$36)+IF($V282=28,N($F282),0))-CY282-EW282)</f>
        <v>0</v>
      </c>
      <c r="GV282" s="48" t="n">
        <f aca="false">IF((GV281*(1+GV$5/Setup!$C$36)+IF($V282=29,N($F282),0))-CZ282-EX282&lt;0.005,0,(GV281*(1+GV$5/Setup!$C$36)+IF($V282=29,N($F282),0))-CZ282-EX282)</f>
        <v>0</v>
      </c>
      <c r="GW282" s="48" t="n">
        <f aca="false">IF((GW281*(1+GW$5/Setup!$C$36)+IF($V282=30,N($F282),0))-DA282-EY282&lt;0.005,0,(GW281*(1+GW$5/Setup!$C$36)+IF($V282=30,N($F282),0))-DA282-EY282)</f>
        <v>0</v>
      </c>
      <c r="GX282" s="48" t="n">
        <f aca="false">IF((GX281*(1+GX$5/Setup!$C$36)+IF($V282=31,N($F282),0))-DB282-EZ282&lt;0.005,0,(GX281*(1+GX$5/Setup!$C$36)+IF($V282=31,N($F282),0))-DB282-EZ282)</f>
        <v>0</v>
      </c>
      <c r="GY282" s="48" t="n">
        <f aca="false">IF((GY281*(1+GY$5/Setup!$C$36)+IF($V282=32,N($F282),0))-DC282-FA282&lt;0.005,0,(GY281*(1+GY$5/Setup!$C$36)+IF($V282=32,N($F282),0))-DC282-FA282)</f>
        <v>0</v>
      </c>
      <c r="GZ282" s="48" t="n">
        <f aca="false">IF((GZ281*(1+GZ$5/Setup!$C$36)+IF($V282=33,N($F282),0))-DD282-FB282&lt;0.005,0,(GZ281*(1+GZ$5/Setup!$C$36)+IF($V282=33,N($F282),0))-DD282-FB282)</f>
        <v>0</v>
      </c>
      <c r="HA282" s="48" t="n">
        <f aca="false">IF((HA281*(1+HA$5/Setup!$C$36)+IF($V282=34,N($F282),0))-DE282-FC282&lt;0.005,0,(HA281*(1+HA$5/Setup!$C$36)+IF($V282=34,N($F282),0))-DE282-FC282)</f>
        <v>0</v>
      </c>
      <c r="HB282" s="48" t="n">
        <f aca="false">IF((HB281*(1+HB$5/Setup!$C$36)+IF($V282=35,N($F282),0))-DF282-FD282&lt;0.005,0,(HB281*(1+HB$5/Setup!$C$36)+IF($V282=35,N($F282),0))-DF282-FD282)</f>
        <v>0</v>
      </c>
      <c r="HC282" s="48" t="n">
        <f aca="false">IF((HC281*(1+HC$5/Setup!$C$36)+IF($V282=36,N($F282),0))-DG282-FE282&lt;0.005,0,(HC281*(1+HC$5/Setup!$C$36)+IF($V282=36,N($F282),0))-DG282-FE282)</f>
        <v>0</v>
      </c>
      <c r="HD282" s="48" t="n">
        <f aca="false">IF((HD281*(1+HD$5/Setup!$C$36)+IF($V282=37,N($F282),0))-DH282-FF282&lt;0.005,0,(HD281*(1+HD$5/Setup!$C$36)+IF($V282=37,N($F282),0))-DH282-FF282)</f>
        <v>0</v>
      </c>
      <c r="HE282" s="48" t="n">
        <f aca="false">IF((HE281*(1+HE$5/Setup!$C$36)+IF($V282=38,N($F282),0))-DI282-FG282&lt;0.005,0,(HE281*(1+HE$5/Setup!$C$36)+IF($V282=38,N($F282),0))-DI282-FG282)</f>
        <v>0</v>
      </c>
      <c r="HF282" s="48" t="n">
        <f aca="false">IF((HF281*(1+HF$5/Setup!$C$36)+IF($V282=39,N($F282),0))-DJ282-FH282&lt;0.005,0,(HF281*(1+HF$5/Setup!$C$36)+IF($V282=39,N($F282),0))-DJ282-FH282)</f>
        <v>0</v>
      </c>
      <c r="HG282" s="48" t="n">
        <f aca="false">IF((HG281*(1+HG$5/Setup!$C$36)+IF($V282=40,N($F282),0))-DK282-FI282&lt;0.005,0,(HG281*(1+HG$5/Setup!$C$36)+IF($V282=40,N($F282),0))-DK282-FI282)</f>
        <v>0</v>
      </c>
      <c r="HH282" s="48" t="n">
        <f aca="false">IF((HH281*(1+HH$5/Setup!$C$36)+IF($V282=41,N($F282),0))-DL282-FJ282&lt;0.005,0,(HH281*(1+HH$5/Setup!$C$36)+IF($V282=41,N($F282),0))-DL282-FJ282)</f>
        <v>0</v>
      </c>
      <c r="HI282" s="48" t="n">
        <f aca="false">IF((HI281*(1+HI$5/Setup!$C$36)+IF($V282=42,N($F282),0))-DM282-FK282&lt;0.005,0,(HI281*(1+HI$5/Setup!$C$36)+IF($V282=42,N($F282),0))-DM282-FK282)</f>
        <v>0</v>
      </c>
      <c r="HJ282" s="48" t="n">
        <f aca="false">IF((HJ281*(1+HJ$5/Setup!$C$36)+IF($V282=43,N($F282),0))-DN282-FL282&lt;0.005,0,(HJ281*(1+HJ$5/Setup!$C$36)+IF($V282=43,N($F282),0))-DN282-FL282)</f>
        <v>0</v>
      </c>
      <c r="HK282" s="48" t="n">
        <f aca="false">IF((HK281*(1+HK$5/Setup!$C$36)+IF($V282=44,N($F282),0))-DO282-FM282&lt;0.005,0,(HK281*(1+HK$5/Setup!$C$36)+IF($V282=44,N($F282),0))-DO282-FM282)</f>
        <v>0</v>
      </c>
      <c r="HL282" s="48" t="n">
        <f aca="false">IF((HL281*(1+HL$5/Setup!$C$36)+IF($V282=45,N($F282),0))-DP282-FN282&lt;0.005,0,(HL281*(1+HL$5/Setup!$C$36)+IF($V282=45,N($F282),0))-DP282-FN282)</f>
        <v>0</v>
      </c>
      <c r="HM282" s="48" t="n">
        <f aca="false">IF((HM281*(1+HM$5/Setup!$C$36)+IF($V282=46,N($F282),0))-DQ282-FO282&lt;0.005,0,(HM281*(1+HM$5/Setup!$C$36)+IF($V282=46,N($F282),0))-DQ282-FO282)</f>
        <v>0</v>
      </c>
      <c r="HN282" s="48" t="n">
        <f aca="false">IF((HN281*(1+HN$5/Setup!$C$36)+IF($V282=47,N($F282),0))-DR282-FP282&lt;0.005,0,(HN281*(1+HN$5/Setup!$C$36)+IF($V282=47,N($F282),0))-DR282-FP282)</f>
        <v>0</v>
      </c>
      <c r="HO282" s="48" t="n">
        <f aca="false">IF((HO281*(1+HO$5/Setup!$C$36)+IF($V282=48,N($F282),0))-DS282-FQ282&lt;0.005,0,(HO281*(1+HO$5/Setup!$C$36)+IF($V282=48,N($F282),0))-DS282-FQ282)</f>
        <v>0</v>
      </c>
      <c r="HP282" s="48" t="n">
        <f aca="false">IF((HP281*(1+HP$5/Setup!$C$36)+IF($V282=49,N($F282),0))-DT282-FR282&lt;0.005,0,(HP281*(1+HP$5/Setup!$C$36)+IF($V282=49,N($F282),0))-DT282-FR282)</f>
        <v>0</v>
      </c>
      <c r="HQ282" s="48" t="n">
        <f aca="false">IF((HQ281*(1+HQ$5/Setup!$C$36)+IF($V282=50,N($F282),0))-DU282-FS282&lt;0.005,0,(HQ281*(1+HQ$5/Setup!$C$36)+IF($V282=50,N($F282),0))-DU282-FS282)</f>
        <v>0</v>
      </c>
    </row>
    <row r="283" customFormat="false" ht="15" hidden="false" customHeight="false" outlineLevel="0" collapsed="false">
      <c r="A283" s="44" t="n">
        <v>275</v>
      </c>
      <c r="B283" s="45" t="n">
        <f aca="false">IF(Setup!$C$7="Every month",EDATE(Setup!$C$8,($A283-1)),IF(Setup!$C$7="Twice a month",DATE(YEAR(Setup!$C$8),MONTH(Setup!$C$8)+INT((($A283-1)+Setup!$C$41)/2),MIN(IF(MOD(($A283-1)+Setup!$C$41,2)=0,Setup!$C$39,Setup!$C$40),DAY(EOMONTH(DATE(YEAR(Setup!$C$8),MONTH(Setup!$C$8)+INT((($A283-1)+Setup!$C$41)/2),1),0)))),Setup!$C$8+($A283-1)*IF(Setup!$C$7="Every week",7,14)))</f>
        <v>50161</v>
      </c>
      <c r="C283" s="45" t="n">
        <f aca="false">IF(Setup!$C$7="Every month",EDATE(Setup!$C$8,$A283),IF(Setup!$C$7="Twice a month",DATE(YEAR(Setup!$C$8),MONTH(Setup!$C$8)+INT(($A283+Setup!$C$41)/2),MIN(IF(MOD($A283+Setup!$C$41,2)=0,Setup!$C$39,Setup!$C$40),DAY(EOMONTH(DATE(YEAR(Setup!$C$8),MONTH(Setup!$C$8)+INT(($A283+Setup!$C$41)/2),1),0)))),Setup!$C$8+$A283*IF(Setup!$C$7="Every week",7,14)))</f>
        <v>50175</v>
      </c>
      <c r="D283" s="46"/>
      <c r="E283" s="47"/>
      <c r="F283" s="47"/>
      <c r="G283" s="47"/>
      <c r="H283" s="47"/>
      <c r="I283" s="48" t="n">
        <f aca="false">N(Setup!$C$11)+N(E283)</f>
        <v>100</v>
      </c>
      <c r="J283" s="48" t="n">
        <f aca="false">MIN(Setup!$C$37,MAX(I283,0))</f>
        <v>9.23076923076923</v>
      </c>
      <c r="K283" s="48" t="n">
        <f aca="false">MIN(MAX(N(Setup!$C$14)-L282,0),MAX(I283-J283,0))</f>
        <v>0</v>
      </c>
      <c r="L283" s="48" t="n">
        <f aca="false">L282+K283-N(G283)</f>
        <v>500</v>
      </c>
      <c r="M283" s="48" t="n">
        <f aca="false">M282+J283-N(H283)</f>
        <v>2538.46153846154</v>
      </c>
      <c r="N283" s="48" t="n">
        <f aca="false">SUM(BX283:DU283)</f>
        <v>0</v>
      </c>
      <c r="O283" s="48" t="n">
        <f aca="false">SUM(Z283:BW283)-N283</f>
        <v>25</v>
      </c>
      <c r="P283" s="48" t="n">
        <f aca="false">MAX(I283-J283-K283,0)+O283</f>
        <v>115.769230769231</v>
      </c>
      <c r="Q283" s="48" t="n">
        <f aca="false">SUM(DV283:FS283)</f>
        <v>0</v>
      </c>
      <c r="R283" s="49" t="n">
        <f aca="false">N283+J283+K283+Q283</f>
        <v>9.23076923076923</v>
      </c>
      <c r="S283" s="48" t="n">
        <f aca="false">T283-T282-N(F283)+N283+Q283</f>
        <v>0</v>
      </c>
      <c r="T283" s="49" t="n">
        <f aca="false">SUM(FT283:HQ283)</f>
        <v>0</v>
      </c>
      <c r="U283" s="44" t="str">
        <f aca="false">IF(T282&lt;0.005,"",INDEX(Helpers!$C$2:$C$51,IF(_xlfn.MINIFS($DV$6:$FS$6,DV283:FS283,"&gt;0.005")=0,V283,_xlfn.MINIFS($DV$6:$FS$6,DV283:FS283,"&gt;0.005"))))</f>
        <v/>
      </c>
      <c r="V283" s="44" t="n">
        <f aca="false">IF(_xlfn.MINIFS($FT$6:$HQ$6,FT282:HQ282,"&gt;0.005")=0,1,_xlfn.MINIFS($FT$6:$HQ$6,FT282:HQ282,"&gt;0.005"))</f>
        <v>1</v>
      </c>
      <c r="W283" s="44" t="n">
        <f aca="false">IF(AND(D283&lt;&gt;"Paid",T282&gt;0.005),1,0)</f>
        <v>0</v>
      </c>
      <c r="X283" s="48" t="n">
        <f aca="false">SUMPRODUCT(((Helpers!$G$2:$G$51*(1+(Helpers!$D$2:$D$51+0.000000001)/12)^(($B283-Setup!$C$8)/(365.25/12))-Helpers!$E$2:$E$51*((1+(Helpers!$D$2:$D$51+0.000000001)/12)^(($B283-Setup!$C$8)/(365.25/12))-1)/((Helpers!$D$2:$D$51+0.000000001)/12))&gt;0)*(Helpers!$G$2:$G$51*(1+(Helpers!$D$2:$D$51+0.000000001)/12)^(($B283-Setup!$C$8)/(365.25/12))-Helpers!$E$2:$E$51*((1+(Helpers!$D$2:$D$51+0.000000001)/12)^(($B283-Setup!$C$8)/(365.25/12))-1)/((Helpers!$D$2:$D$51+0.000000001)/12)))</f>
        <v>0</v>
      </c>
      <c r="Y283" s="48"/>
      <c r="Z283" s="48" t="n">
        <f aca="false">IF(OR(N(Z$5)=0,Z$6=""),0,Z$5*((DATE(YEAR($B283),MONTH($B283),MIN(Z$6,DAY(EOMONTH($B283,0))))&gt;=$B283)*(DATE(YEAR($B283),MONTH($B283),MIN(Z$6,DAY(EOMONTH($B283,0))))&lt;$C283)+(DATE(YEAR($B283),MONTH($B283)+1,MIN(Z$6,DAY(EOMONTH($B283,1))))&gt;=$B283)*(DATE(YEAR($B283),MONTH($B283)+1,MIN(Z$6,DAY(EOMONTH($B283,1))))&lt;$C283)))</f>
        <v>25</v>
      </c>
      <c r="AA283" s="48" t="n">
        <f aca="false">IF(OR(N(AA$5)=0,AA$6=""),0,AA$5*((DATE(YEAR($B283),MONTH($B283),MIN(AA$6,DAY(EOMONTH($B283,0))))&gt;=$B283)*(DATE(YEAR($B283),MONTH($B283),MIN(AA$6,DAY(EOMONTH($B283,0))))&lt;$C283)+(DATE(YEAR($B283),MONTH($B283)+1,MIN(AA$6,DAY(EOMONTH($B283,1))))&gt;=$B283)*(DATE(YEAR($B283),MONTH($B283)+1,MIN(AA$6,DAY(EOMONTH($B283,1))))&lt;$C283)))</f>
        <v>0</v>
      </c>
      <c r="AB283" s="48" t="n">
        <f aca="false">IF(OR(N(AB$5)=0,AB$6=""),0,AB$5*((DATE(YEAR($B283),MONTH($B283),MIN(AB$6,DAY(EOMONTH($B283,0))))&gt;=$B283)*(DATE(YEAR($B283),MONTH($B283),MIN(AB$6,DAY(EOMONTH($B283,0))))&lt;$C283)+(DATE(YEAR($B283),MONTH($B283)+1,MIN(AB$6,DAY(EOMONTH($B283,1))))&gt;=$B283)*(DATE(YEAR($B283),MONTH($B283)+1,MIN(AB$6,DAY(EOMONTH($B283,1))))&lt;$C283)))</f>
        <v>0</v>
      </c>
      <c r="AC283" s="48" t="n">
        <f aca="false">IF(OR(N(AC$5)=0,AC$6=""),0,AC$5*((DATE(YEAR($B283),MONTH($B283),MIN(AC$6,DAY(EOMONTH($B283,0))))&gt;=$B283)*(DATE(YEAR($B283),MONTH($B283),MIN(AC$6,DAY(EOMONTH($B283,0))))&lt;$C283)+(DATE(YEAR($B283),MONTH($B283)+1,MIN(AC$6,DAY(EOMONTH($B283,1))))&gt;=$B283)*(DATE(YEAR($B283),MONTH($B283)+1,MIN(AC$6,DAY(EOMONTH($B283,1))))&lt;$C283)))</f>
        <v>0</v>
      </c>
      <c r="AD283" s="48" t="n">
        <f aca="false">IF(OR(N(AD$5)=0,AD$6=""),0,AD$5*((DATE(YEAR($B283),MONTH($B283),MIN(AD$6,DAY(EOMONTH($B283,0))))&gt;=$B283)*(DATE(YEAR($B283),MONTH($B283),MIN(AD$6,DAY(EOMONTH($B283,0))))&lt;$C283)+(DATE(YEAR($B283),MONTH($B283)+1,MIN(AD$6,DAY(EOMONTH($B283,1))))&gt;=$B283)*(DATE(YEAR($B283),MONTH($B283)+1,MIN(AD$6,DAY(EOMONTH($B283,1))))&lt;$C283)))</f>
        <v>0</v>
      </c>
      <c r="AE283" s="48" t="n">
        <f aca="false">IF(OR(N(AE$5)=0,AE$6=""),0,AE$5*((DATE(YEAR($B283),MONTH($B283),MIN(AE$6,DAY(EOMONTH($B283,0))))&gt;=$B283)*(DATE(YEAR($B283),MONTH($B283),MIN(AE$6,DAY(EOMONTH($B283,0))))&lt;$C283)+(DATE(YEAR($B283),MONTH($B283)+1,MIN(AE$6,DAY(EOMONTH($B283,1))))&gt;=$B283)*(DATE(YEAR($B283),MONTH($B283)+1,MIN(AE$6,DAY(EOMONTH($B283,1))))&lt;$C283)))</f>
        <v>0</v>
      </c>
      <c r="AF283" s="48" t="n">
        <f aca="false">IF(OR(N(AF$5)=0,AF$6=""),0,AF$5*((DATE(YEAR($B283),MONTH($B283),MIN(AF$6,DAY(EOMONTH($B283,0))))&gt;=$B283)*(DATE(YEAR($B283),MONTH($B283),MIN(AF$6,DAY(EOMONTH($B283,0))))&lt;$C283)+(DATE(YEAR($B283),MONTH($B283)+1,MIN(AF$6,DAY(EOMONTH($B283,1))))&gt;=$B283)*(DATE(YEAR($B283),MONTH($B283)+1,MIN(AF$6,DAY(EOMONTH($B283,1))))&lt;$C283)))</f>
        <v>0</v>
      </c>
      <c r="AG283" s="48" t="n">
        <f aca="false">IF(OR(N(AG$5)=0,AG$6=""),0,AG$5*((DATE(YEAR($B283),MONTH($B283),MIN(AG$6,DAY(EOMONTH($B283,0))))&gt;=$B283)*(DATE(YEAR($B283),MONTH($B283),MIN(AG$6,DAY(EOMONTH($B283,0))))&lt;$C283)+(DATE(YEAR($B283),MONTH($B283)+1,MIN(AG$6,DAY(EOMONTH($B283,1))))&gt;=$B283)*(DATE(YEAR($B283),MONTH($B283)+1,MIN(AG$6,DAY(EOMONTH($B283,1))))&lt;$C283)))</f>
        <v>0</v>
      </c>
      <c r="AH283" s="48" t="n">
        <f aca="false">IF(OR(N(AH$5)=0,AH$6=""),0,AH$5*((DATE(YEAR($B283),MONTH($B283),MIN(AH$6,DAY(EOMONTH($B283,0))))&gt;=$B283)*(DATE(YEAR($B283),MONTH($B283),MIN(AH$6,DAY(EOMONTH($B283,0))))&lt;$C283)+(DATE(YEAR($B283),MONTH($B283)+1,MIN(AH$6,DAY(EOMONTH($B283,1))))&gt;=$B283)*(DATE(YEAR($B283),MONTH($B283)+1,MIN(AH$6,DAY(EOMONTH($B283,1))))&lt;$C283)))</f>
        <v>0</v>
      </c>
      <c r="AI283" s="48" t="n">
        <f aca="false">IF(OR(N(AI$5)=0,AI$6=""),0,AI$5*((DATE(YEAR($B283),MONTH($B283),MIN(AI$6,DAY(EOMONTH($B283,0))))&gt;=$B283)*(DATE(YEAR($B283),MONTH($B283),MIN(AI$6,DAY(EOMONTH($B283,0))))&lt;$C283)+(DATE(YEAR($B283),MONTH($B283)+1,MIN(AI$6,DAY(EOMONTH($B283,1))))&gt;=$B283)*(DATE(YEAR($B283),MONTH($B283)+1,MIN(AI$6,DAY(EOMONTH($B283,1))))&lt;$C283)))</f>
        <v>0</v>
      </c>
      <c r="AJ283" s="48" t="n">
        <f aca="false">IF(OR(N(AJ$5)=0,AJ$6=""),0,AJ$5*((DATE(YEAR($B283),MONTH($B283),MIN(AJ$6,DAY(EOMONTH($B283,0))))&gt;=$B283)*(DATE(YEAR($B283),MONTH($B283),MIN(AJ$6,DAY(EOMONTH($B283,0))))&lt;$C283)+(DATE(YEAR($B283),MONTH($B283)+1,MIN(AJ$6,DAY(EOMONTH($B283,1))))&gt;=$B283)*(DATE(YEAR($B283),MONTH($B283)+1,MIN(AJ$6,DAY(EOMONTH($B283,1))))&lt;$C283)))</f>
        <v>0</v>
      </c>
      <c r="AK283" s="48" t="n">
        <f aca="false">IF(OR(N(AK$5)=0,AK$6=""),0,AK$5*((DATE(YEAR($B283),MONTH($B283),MIN(AK$6,DAY(EOMONTH($B283,0))))&gt;=$B283)*(DATE(YEAR($B283),MONTH($B283),MIN(AK$6,DAY(EOMONTH($B283,0))))&lt;$C283)+(DATE(YEAR($B283),MONTH($B283)+1,MIN(AK$6,DAY(EOMONTH($B283,1))))&gt;=$B283)*(DATE(YEAR($B283),MONTH($B283)+1,MIN(AK$6,DAY(EOMONTH($B283,1))))&lt;$C283)))</f>
        <v>0</v>
      </c>
      <c r="AL283" s="48" t="n">
        <f aca="false">IF(OR(N(AL$5)=0,AL$6=""),0,AL$5*((DATE(YEAR($B283),MONTH($B283),MIN(AL$6,DAY(EOMONTH($B283,0))))&gt;=$B283)*(DATE(YEAR($B283),MONTH($B283),MIN(AL$6,DAY(EOMONTH($B283,0))))&lt;$C283)+(DATE(YEAR($B283),MONTH($B283)+1,MIN(AL$6,DAY(EOMONTH($B283,1))))&gt;=$B283)*(DATE(YEAR($B283),MONTH($B283)+1,MIN(AL$6,DAY(EOMONTH($B283,1))))&lt;$C283)))</f>
        <v>0</v>
      </c>
      <c r="AM283" s="48" t="n">
        <f aca="false">IF(OR(N(AM$5)=0,AM$6=""),0,AM$5*((DATE(YEAR($B283),MONTH($B283),MIN(AM$6,DAY(EOMONTH($B283,0))))&gt;=$B283)*(DATE(YEAR($B283),MONTH($B283),MIN(AM$6,DAY(EOMONTH($B283,0))))&lt;$C283)+(DATE(YEAR($B283),MONTH($B283)+1,MIN(AM$6,DAY(EOMONTH($B283,1))))&gt;=$B283)*(DATE(YEAR($B283),MONTH($B283)+1,MIN(AM$6,DAY(EOMONTH($B283,1))))&lt;$C283)))</f>
        <v>0</v>
      </c>
      <c r="AN283" s="48" t="n">
        <f aca="false">IF(OR(N(AN$5)=0,AN$6=""),0,AN$5*((DATE(YEAR($B283),MONTH($B283),MIN(AN$6,DAY(EOMONTH($B283,0))))&gt;=$B283)*(DATE(YEAR($B283),MONTH($B283),MIN(AN$6,DAY(EOMONTH($B283,0))))&lt;$C283)+(DATE(YEAR($B283),MONTH($B283)+1,MIN(AN$6,DAY(EOMONTH($B283,1))))&gt;=$B283)*(DATE(YEAR($B283),MONTH($B283)+1,MIN(AN$6,DAY(EOMONTH($B283,1))))&lt;$C283)))</f>
        <v>0</v>
      </c>
      <c r="AO283" s="48" t="n">
        <f aca="false">IF(OR(N(AO$5)=0,AO$6=""),0,AO$5*((DATE(YEAR($B283),MONTH($B283),MIN(AO$6,DAY(EOMONTH($B283,0))))&gt;=$B283)*(DATE(YEAR($B283),MONTH($B283),MIN(AO$6,DAY(EOMONTH($B283,0))))&lt;$C283)+(DATE(YEAR($B283),MONTH($B283)+1,MIN(AO$6,DAY(EOMONTH($B283,1))))&gt;=$B283)*(DATE(YEAR($B283),MONTH($B283)+1,MIN(AO$6,DAY(EOMONTH($B283,1))))&lt;$C283)))</f>
        <v>0</v>
      </c>
      <c r="AP283" s="48" t="n">
        <f aca="false">IF(OR(N(AP$5)=0,AP$6=""),0,AP$5*((DATE(YEAR($B283),MONTH($B283),MIN(AP$6,DAY(EOMONTH($B283,0))))&gt;=$B283)*(DATE(YEAR($B283),MONTH($B283),MIN(AP$6,DAY(EOMONTH($B283,0))))&lt;$C283)+(DATE(YEAR($B283),MONTH($B283)+1,MIN(AP$6,DAY(EOMONTH($B283,1))))&gt;=$B283)*(DATE(YEAR($B283),MONTH($B283)+1,MIN(AP$6,DAY(EOMONTH($B283,1))))&lt;$C283)))</f>
        <v>0</v>
      </c>
      <c r="AQ283" s="48" t="n">
        <f aca="false">IF(OR(N(AQ$5)=0,AQ$6=""),0,AQ$5*((DATE(YEAR($B283),MONTH($B283),MIN(AQ$6,DAY(EOMONTH($B283,0))))&gt;=$B283)*(DATE(YEAR($B283),MONTH($B283),MIN(AQ$6,DAY(EOMONTH($B283,0))))&lt;$C283)+(DATE(YEAR($B283),MONTH($B283)+1,MIN(AQ$6,DAY(EOMONTH($B283,1))))&gt;=$B283)*(DATE(YEAR($B283),MONTH($B283)+1,MIN(AQ$6,DAY(EOMONTH($B283,1))))&lt;$C283)))</f>
        <v>0</v>
      </c>
      <c r="AR283" s="48" t="n">
        <f aca="false">IF(OR(N(AR$5)=0,AR$6=""),0,AR$5*((DATE(YEAR($B283),MONTH($B283),MIN(AR$6,DAY(EOMONTH($B283,0))))&gt;=$B283)*(DATE(YEAR($B283),MONTH($B283),MIN(AR$6,DAY(EOMONTH($B283,0))))&lt;$C283)+(DATE(YEAR($B283),MONTH($B283)+1,MIN(AR$6,DAY(EOMONTH($B283,1))))&gt;=$B283)*(DATE(YEAR($B283),MONTH($B283)+1,MIN(AR$6,DAY(EOMONTH($B283,1))))&lt;$C283)))</f>
        <v>0</v>
      </c>
      <c r="AS283" s="48" t="n">
        <f aca="false">IF(OR(N(AS$5)=0,AS$6=""),0,AS$5*((DATE(YEAR($B283),MONTH($B283),MIN(AS$6,DAY(EOMONTH($B283,0))))&gt;=$B283)*(DATE(YEAR($B283),MONTH($B283),MIN(AS$6,DAY(EOMONTH($B283,0))))&lt;$C283)+(DATE(YEAR($B283),MONTH($B283)+1,MIN(AS$6,DAY(EOMONTH($B283,1))))&gt;=$B283)*(DATE(YEAR($B283),MONTH($B283)+1,MIN(AS$6,DAY(EOMONTH($B283,1))))&lt;$C283)))</f>
        <v>0</v>
      </c>
      <c r="AT283" s="48" t="n">
        <f aca="false">IF(OR(N(AT$5)=0,AT$6=""),0,AT$5*((DATE(YEAR($B283),MONTH($B283),MIN(AT$6,DAY(EOMONTH($B283,0))))&gt;=$B283)*(DATE(YEAR($B283),MONTH($B283),MIN(AT$6,DAY(EOMONTH($B283,0))))&lt;$C283)+(DATE(YEAR($B283),MONTH($B283)+1,MIN(AT$6,DAY(EOMONTH($B283,1))))&gt;=$B283)*(DATE(YEAR($B283),MONTH($B283)+1,MIN(AT$6,DAY(EOMONTH($B283,1))))&lt;$C283)))</f>
        <v>0</v>
      </c>
      <c r="AU283" s="48" t="n">
        <f aca="false">IF(OR(N(AU$5)=0,AU$6=""),0,AU$5*((DATE(YEAR($B283),MONTH($B283),MIN(AU$6,DAY(EOMONTH($B283,0))))&gt;=$B283)*(DATE(YEAR($B283),MONTH($B283),MIN(AU$6,DAY(EOMONTH($B283,0))))&lt;$C283)+(DATE(YEAR($B283),MONTH($B283)+1,MIN(AU$6,DAY(EOMONTH($B283,1))))&gt;=$B283)*(DATE(YEAR($B283),MONTH($B283)+1,MIN(AU$6,DAY(EOMONTH($B283,1))))&lt;$C283)))</f>
        <v>0</v>
      </c>
      <c r="AV283" s="48" t="n">
        <f aca="false">IF(OR(N(AV$5)=0,AV$6=""),0,AV$5*((DATE(YEAR($B283),MONTH($B283),MIN(AV$6,DAY(EOMONTH($B283,0))))&gt;=$B283)*(DATE(YEAR($B283),MONTH($B283),MIN(AV$6,DAY(EOMONTH($B283,0))))&lt;$C283)+(DATE(YEAR($B283),MONTH($B283)+1,MIN(AV$6,DAY(EOMONTH($B283,1))))&gt;=$B283)*(DATE(YEAR($B283),MONTH($B283)+1,MIN(AV$6,DAY(EOMONTH($B283,1))))&lt;$C283)))</f>
        <v>0</v>
      </c>
      <c r="AW283" s="48" t="n">
        <f aca="false">IF(OR(N(AW$5)=0,AW$6=""),0,AW$5*((DATE(YEAR($B283),MONTH($B283),MIN(AW$6,DAY(EOMONTH($B283,0))))&gt;=$B283)*(DATE(YEAR($B283),MONTH($B283),MIN(AW$6,DAY(EOMONTH($B283,0))))&lt;$C283)+(DATE(YEAR($B283),MONTH($B283)+1,MIN(AW$6,DAY(EOMONTH($B283,1))))&gt;=$B283)*(DATE(YEAR($B283),MONTH($B283)+1,MIN(AW$6,DAY(EOMONTH($B283,1))))&lt;$C283)))</f>
        <v>0</v>
      </c>
      <c r="AX283" s="48" t="n">
        <f aca="false">IF(OR(N(AX$5)=0,AX$6=""),0,AX$5*((DATE(YEAR($B283),MONTH($B283),MIN(AX$6,DAY(EOMONTH($B283,0))))&gt;=$B283)*(DATE(YEAR($B283),MONTH($B283),MIN(AX$6,DAY(EOMONTH($B283,0))))&lt;$C283)+(DATE(YEAR($B283),MONTH($B283)+1,MIN(AX$6,DAY(EOMONTH($B283,1))))&gt;=$B283)*(DATE(YEAR($B283),MONTH($B283)+1,MIN(AX$6,DAY(EOMONTH($B283,1))))&lt;$C283)))</f>
        <v>0</v>
      </c>
      <c r="AY283" s="48" t="n">
        <f aca="false">IF(OR(N(AY$5)=0,AY$6=""),0,AY$5*((DATE(YEAR($B283),MONTH($B283),MIN(AY$6,DAY(EOMONTH($B283,0))))&gt;=$B283)*(DATE(YEAR($B283),MONTH($B283),MIN(AY$6,DAY(EOMONTH($B283,0))))&lt;$C283)+(DATE(YEAR($B283),MONTH($B283)+1,MIN(AY$6,DAY(EOMONTH($B283,1))))&gt;=$B283)*(DATE(YEAR($B283),MONTH($B283)+1,MIN(AY$6,DAY(EOMONTH($B283,1))))&lt;$C283)))</f>
        <v>0</v>
      </c>
      <c r="AZ283" s="48" t="n">
        <f aca="false">IF(OR(N(AZ$5)=0,AZ$6=""),0,AZ$5*((DATE(YEAR($B283),MONTH($B283),MIN(AZ$6,DAY(EOMONTH($B283,0))))&gt;=$B283)*(DATE(YEAR($B283),MONTH($B283),MIN(AZ$6,DAY(EOMONTH($B283,0))))&lt;$C283)+(DATE(YEAR($B283),MONTH($B283)+1,MIN(AZ$6,DAY(EOMONTH($B283,1))))&gt;=$B283)*(DATE(YEAR($B283),MONTH($B283)+1,MIN(AZ$6,DAY(EOMONTH($B283,1))))&lt;$C283)))</f>
        <v>0</v>
      </c>
      <c r="BA283" s="48" t="n">
        <f aca="false">IF(OR(N(BA$5)=0,BA$6=""),0,BA$5*((DATE(YEAR($B283),MONTH($B283),MIN(BA$6,DAY(EOMONTH($B283,0))))&gt;=$B283)*(DATE(YEAR($B283),MONTH($B283),MIN(BA$6,DAY(EOMONTH($B283,0))))&lt;$C283)+(DATE(YEAR($B283),MONTH($B283)+1,MIN(BA$6,DAY(EOMONTH($B283,1))))&gt;=$B283)*(DATE(YEAR($B283),MONTH($B283)+1,MIN(BA$6,DAY(EOMONTH($B283,1))))&lt;$C283)))</f>
        <v>0</v>
      </c>
      <c r="BB283" s="48" t="n">
        <f aca="false">IF(OR(N(BB$5)=0,BB$6=""),0,BB$5*((DATE(YEAR($B283),MONTH($B283),MIN(BB$6,DAY(EOMONTH($B283,0))))&gt;=$B283)*(DATE(YEAR($B283),MONTH($B283),MIN(BB$6,DAY(EOMONTH($B283,0))))&lt;$C283)+(DATE(YEAR($B283),MONTH($B283)+1,MIN(BB$6,DAY(EOMONTH($B283,1))))&gt;=$B283)*(DATE(YEAR($B283),MONTH($B283)+1,MIN(BB$6,DAY(EOMONTH($B283,1))))&lt;$C283)))</f>
        <v>0</v>
      </c>
      <c r="BC283" s="48" t="n">
        <f aca="false">IF(OR(N(BC$5)=0,BC$6=""),0,BC$5*((DATE(YEAR($B283),MONTH($B283),MIN(BC$6,DAY(EOMONTH($B283,0))))&gt;=$B283)*(DATE(YEAR($B283),MONTH($B283),MIN(BC$6,DAY(EOMONTH($B283,0))))&lt;$C283)+(DATE(YEAR($B283),MONTH($B283)+1,MIN(BC$6,DAY(EOMONTH($B283,1))))&gt;=$B283)*(DATE(YEAR($B283),MONTH($B283)+1,MIN(BC$6,DAY(EOMONTH($B283,1))))&lt;$C283)))</f>
        <v>0</v>
      </c>
      <c r="BD283" s="48" t="n">
        <f aca="false">IF(OR(N(BD$5)=0,BD$6=""),0,BD$5*((DATE(YEAR($B283),MONTH($B283),MIN(BD$6,DAY(EOMONTH($B283,0))))&gt;=$B283)*(DATE(YEAR($B283),MONTH($B283),MIN(BD$6,DAY(EOMONTH($B283,0))))&lt;$C283)+(DATE(YEAR($B283),MONTH($B283)+1,MIN(BD$6,DAY(EOMONTH($B283,1))))&gt;=$B283)*(DATE(YEAR($B283),MONTH($B283)+1,MIN(BD$6,DAY(EOMONTH($B283,1))))&lt;$C283)))</f>
        <v>0</v>
      </c>
      <c r="BE283" s="48" t="n">
        <f aca="false">IF(OR(N(BE$5)=0,BE$6=""),0,BE$5*((DATE(YEAR($B283),MONTH($B283),MIN(BE$6,DAY(EOMONTH($B283,0))))&gt;=$B283)*(DATE(YEAR($B283),MONTH($B283),MIN(BE$6,DAY(EOMONTH($B283,0))))&lt;$C283)+(DATE(YEAR($B283),MONTH($B283)+1,MIN(BE$6,DAY(EOMONTH($B283,1))))&gt;=$B283)*(DATE(YEAR($B283),MONTH($B283)+1,MIN(BE$6,DAY(EOMONTH($B283,1))))&lt;$C283)))</f>
        <v>0</v>
      </c>
      <c r="BF283" s="48" t="n">
        <f aca="false">IF(OR(N(BF$5)=0,BF$6=""),0,BF$5*((DATE(YEAR($B283),MONTH($B283),MIN(BF$6,DAY(EOMONTH($B283,0))))&gt;=$B283)*(DATE(YEAR($B283),MONTH($B283),MIN(BF$6,DAY(EOMONTH($B283,0))))&lt;$C283)+(DATE(YEAR($B283),MONTH($B283)+1,MIN(BF$6,DAY(EOMONTH($B283,1))))&gt;=$B283)*(DATE(YEAR($B283),MONTH($B283)+1,MIN(BF$6,DAY(EOMONTH($B283,1))))&lt;$C283)))</f>
        <v>0</v>
      </c>
      <c r="BG283" s="48" t="n">
        <f aca="false">IF(OR(N(BG$5)=0,BG$6=""),0,BG$5*((DATE(YEAR($B283),MONTH($B283),MIN(BG$6,DAY(EOMONTH($B283,0))))&gt;=$B283)*(DATE(YEAR($B283),MONTH($B283),MIN(BG$6,DAY(EOMONTH($B283,0))))&lt;$C283)+(DATE(YEAR($B283),MONTH($B283)+1,MIN(BG$6,DAY(EOMONTH($B283,1))))&gt;=$B283)*(DATE(YEAR($B283),MONTH($B283)+1,MIN(BG$6,DAY(EOMONTH($B283,1))))&lt;$C283)))</f>
        <v>0</v>
      </c>
      <c r="BH283" s="48" t="n">
        <f aca="false">IF(OR(N(BH$5)=0,BH$6=""),0,BH$5*((DATE(YEAR($B283),MONTH($B283),MIN(BH$6,DAY(EOMONTH($B283,0))))&gt;=$B283)*(DATE(YEAR($B283),MONTH($B283),MIN(BH$6,DAY(EOMONTH($B283,0))))&lt;$C283)+(DATE(YEAR($B283),MONTH($B283)+1,MIN(BH$6,DAY(EOMONTH($B283,1))))&gt;=$B283)*(DATE(YEAR($B283),MONTH($B283)+1,MIN(BH$6,DAY(EOMONTH($B283,1))))&lt;$C283)))</f>
        <v>0</v>
      </c>
      <c r="BI283" s="48" t="n">
        <f aca="false">IF(OR(N(BI$5)=0,BI$6=""),0,BI$5*((DATE(YEAR($B283),MONTH($B283),MIN(BI$6,DAY(EOMONTH($B283,0))))&gt;=$B283)*(DATE(YEAR($B283),MONTH($B283),MIN(BI$6,DAY(EOMONTH($B283,0))))&lt;$C283)+(DATE(YEAR($B283),MONTH($B283)+1,MIN(BI$6,DAY(EOMONTH($B283,1))))&gt;=$B283)*(DATE(YEAR($B283),MONTH($B283)+1,MIN(BI$6,DAY(EOMONTH($B283,1))))&lt;$C283)))</f>
        <v>0</v>
      </c>
      <c r="BJ283" s="48" t="n">
        <f aca="false">IF(OR(N(BJ$5)=0,BJ$6=""),0,BJ$5*((DATE(YEAR($B283),MONTH($B283),MIN(BJ$6,DAY(EOMONTH($B283,0))))&gt;=$B283)*(DATE(YEAR($B283),MONTH($B283),MIN(BJ$6,DAY(EOMONTH($B283,0))))&lt;$C283)+(DATE(YEAR($B283),MONTH($B283)+1,MIN(BJ$6,DAY(EOMONTH($B283,1))))&gt;=$B283)*(DATE(YEAR($B283),MONTH($B283)+1,MIN(BJ$6,DAY(EOMONTH($B283,1))))&lt;$C283)))</f>
        <v>0</v>
      </c>
      <c r="BK283" s="48" t="n">
        <f aca="false">IF(OR(N(BK$5)=0,BK$6=""),0,BK$5*((DATE(YEAR($B283),MONTH($B283),MIN(BK$6,DAY(EOMONTH($B283,0))))&gt;=$B283)*(DATE(YEAR($B283),MONTH($B283),MIN(BK$6,DAY(EOMONTH($B283,0))))&lt;$C283)+(DATE(YEAR($B283),MONTH($B283)+1,MIN(BK$6,DAY(EOMONTH($B283,1))))&gt;=$B283)*(DATE(YEAR($B283),MONTH($B283)+1,MIN(BK$6,DAY(EOMONTH($B283,1))))&lt;$C283)))</f>
        <v>0</v>
      </c>
      <c r="BL283" s="48" t="n">
        <f aca="false">IF(OR(N(BL$5)=0,BL$6=""),0,BL$5*((DATE(YEAR($B283),MONTH($B283),MIN(BL$6,DAY(EOMONTH($B283,0))))&gt;=$B283)*(DATE(YEAR($B283),MONTH($B283),MIN(BL$6,DAY(EOMONTH($B283,0))))&lt;$C283)+(DATE(YEAR($B283),MONTH($B283)+1,MIN(BL$6,DAY(EOMONTH($B283,1))))&gt;=$B283)*(DATE(YEAR($B283),MONTH($B283)+1,MIN(BL$6,DAY(EOMONTH($B283,1))))&lt;$C283)))</f>
        <v>0</v>
      </c>
      <c r="BM283" s="48" t="n">
        <f aca="false">IF(OR(N(BM$5)=0,BM$6=""),0,BM$5*((DATE(YEAR($B283),MONTH($B283),MIN(BM$6,DAY(EOMONTH($B283,0))))&gt;=$B283)*(DATE(YEAR($B283),MONTH($B283),MIN(BM$6,DAY(EOMONTH($B283,0))))&lt;$C283)+(DATE(YEAR($B283),MONTH($B283)+1,MIN(BM$6,DAY(EOMONTH($B283,1))))&gt;=$B283)*(DATE(YEAR($B283),MONTH($B283)+1,MIN(BM$6,DAY(EOMONTH($B283,1))))&lt;$C283)))</f>
        <v>0</v>
      </c>
      <c r="BN283" s="48" t="n">
        <f aca="false">IF(OR(N(BN$5)=0,BN$6=""),0,BN$5*((DATE(YEAR($B283),MONTH($B283),MIN(BN$6,DAY(EOMONTH($B283,0))))&gt;=$B283)*(DATE(YEAR($B283),MONTH($B283),MIN(BN$6,DAY(EOMONTH($B283,0))))&lt;$C283)+(DATE(YEAR($B283),MONTH($B283)+1,MIN(BN$6,DAY(EOMONTH($B283,1))))&gt;=$B283)*(DATE(YEAR($B283),MONTH($B283)+1,MIN(BN$6,DAY(EOMONTH($B283,1))))&lt;$C283)))</f>
        <v>0</v>
      </c>
      <c r="BO283" s="48" t="n">
        <f aca="false">IF(OR(N(BO$5)=0,BO$6=""),0,BO$5*((DATE(YEAR($B283),MONTH($B283),MIN(BO$6,DAY(EOMONTH($B283,0))))&gt;=$B283)*(DATE(YEAR($B283),MONTH($B283),MIN(BO$6,DAY(EOMONTH($B283,0))))&lt;$C283)+(DATE(YEAR($B283),MONTH($B283)+1,MIN(BO$6,DAY(EOMONTH($B283,1))))&gt;=$B283)*(DATE(YEAR($B283),MONTH($B283)+1,MIN(BO$6,DAY(EOMONTH($B283,1))))&lt;$C283)))</f>
        <v>0</v>
      </c>
      <c r="BP283" s="48" t="n">
        <f aca="false">IF(OR(N(BP$5)=0,BP$6=""),0,BP$5*((DATE(YEAR($B283),MONTH($B283),MIN(BP$6,DAY(EOMONTH($B283,0))))&gt;=$B283)*(DATE(YEAR($B283),MONTH($B283),MIN(BP$6,DAY(EOMONTH($B283,0))))&lt;$C283)+(DATE(YEAR($B283),MONTH($B283)+1,MIN(BP$6,DAY(EOMONTH($B283,1))))&gt;=$B283)*(DATE(YEAR($B283),MONTH($B283)+1,MIN(BP$6,DAY(EOMONTH($B283,1))))&lt;$C283)))</f>
        <v>0</v>
      </c>
      <c r="BQ283" s="48" t="n">
        <f aca="false">IF(OR(N(BQ$5)=0,BQ$6=""),0,BQ$5*((DATE(YEAR($B283),MONTH($B283),MIN(BQ$6,DAY(EOMONTH($B283,0))))&gt;=$B283)*(DATE(YEAR($B283),MONTH($B283),MIN(BQ$6,DAY(EOMONTH($B283,0))))&lt;$C283)+(DATE(YEAR($B283),MONTH($B283)+1,MIN(BQ$6,DAY(EOMONTH($B283,1))))&gt;=$B283)*(DATE(YEAR($B283),MONTH($B283)+1,MIN(BQ$6,DAY(EOMONTH($B283,1))))&lt;$C283)))</f>
        <v>0</v>
      </c>
      <c r="BR283" s="48" t="n">
        <f aca="false">IF(OR(N(BR$5)=0,BR$6=""),0,BR$5*((DATE(YEAR($B283),MONTH($B283),MIN(BR$6,DAY(EOMONTH($B283,0))))&gt;=$B283)*(DATE(YEAR($B283),MONTH($B283),MIN(BR$6,DAY(EOMONTH($B283,0))))&lt;$C283)+(DATE(YEAR($B283),MONTH($B283)+1,MIN(BR$6,DAY(EOMONTH($B283,1))))&gt;=$B283)*(DATE(YEAR($B283),MONTH($B283)+1,MIN(BR$6,DAY(EOMONTH($B283,1))))&lt;$C283)))</f>
        <v>0</v>
      </c>
      <c r="BS283" s="48" t="n">
        <f aca="false">IF(OR(N(BS$5)=0,BS$6=""),0,BS$5*((DATE(YEAR($B283),MONTH($B283),MIN(BS$6,DAY(EOMONTH($B283,0))))&gt;=$B283)*(DATE(YEAR($B283),MONTH($B283),MIN(BS$6,DAY(EOMONTH($B283,0))))&lt;$C283)+(DATE(YEAR($B283),MONTH($B283)+1,MIN(BS$6,DAY(EOMONTH($B283,1))))&gt;=$B283)*(DATE(YEAR($B283),MONTH($B283)+1,MIN(BS$6,DAY(EOMONTH($B283,1))))&lt;$C283)))</f>
        <v>0</v>
      </c>
      <c r="BT283" s="48" t="n">
        <f aca="false">IF(OR(N(BT$5)=0,BT$6=""),0,BT$5*((DATE(YEAR($B283),MONTH($B283),MIN(BT$6,DAY(EOMONTH($B283,0))))&gt;=$B283)*(DATE(YEAR($B283),MONTH($B283),MIN(BT$6,DAY(EOMONTH($B283,0))))&lt;$C283)+(DATE(YEAR($B283),MONTH($B283)+1,MIN(BT$6,DAY(EOMONTH($B283,1))))&gt;=$B283)*(DATE(YEAR($B283),MONTH($B283)+1,MIN(BT$6,DAY(EOMONTH($B283,1))))&lt;$C283)))</f>
        <v>0</v>
      </c>
      <c r="BU283" s="48" t="n">
        <f aca="false">IF(OR(N(BU$5)=0,BU$6=""),0,BU$5*((DATE(YEAR($B283),MONTH($B283),MIN(BU$6,DAY(EOMONTH($B283,0))))&gt;=$B283)*(DATE(YEAR($B283),MONTH($B283),MIN(BU$6,DAY(EOMONTH($B283,0))))&lt;$C283)+(DATE(YEAR($B283),MONTH($B283)+1,MIN(BU$6,DAY(EOMONTH($B283,1))))&gt;=$B283)*(DATE(YEAR($B283),MONTH($B283)+1,MIN(BU$6,DAY(EOMONTH($B283,1))))&lt;$C283)))</f>
        <v>0</v>
      </c>
      <c r="BV283" s="48" t="n">
        <f aca="false">IF(OR(N(BV$5)=0,BV$6=""),0,BV$5*((DATE(YEAR($B283),MONTH($B283),MIN(BV$6,DAY(EOMONTH($B283,0))))&gt;=$B283)*(DATE(YEAR($B283),MONTH($B283),MIN(BV$6,DAY(EOMONTH($B283,0))))&lt;$C283)+(DATE(YEAR($B283),MONTH($B283)+1,MIN(BV$6,DAY(EOMONTH($B283,1))))&gt;=$B283)*(DATE(YEAR($B283),MONTH($B283)+1,MIN(BV$6,DAY(EOMONTH($B283,1))))&lt;$C283)))</f>
        <v>0</v>
      </c>
      <c r="BW283" s="48" t="n">
        <f aca="false">IF(OR(N(BW$5)=0,BW$6=""),0,BW$5*((DATE(YEAR($B283),MONTH($B283),MIN(BW$6,DAY(EOMONTH($B283,0))))&gt;=$B283)*(DATE(YEAR($B283),MONTH($B283),MIN(BW$6,DAY(EOMONTH($B283,0))))&lt;$C283)+(DATE(YEAR($B283),MONTH($B283)+1,MIN(BW$6,DAY(EOMONTH($B283,1))))&gt;=$B283)*(DATE(YEAR($B283),MONTH($B283)+1,MIN(BW$6,DAY(EOMONTH($B283,1))))&lt;$C283)))</f>
        <v>0</v>
      </c>
      <c r="BX283" s="48" t="n">
        <f aca="false">MIN(Z283,(FT282*(1+FT$5/Setup!$C$36)+IF($V283=1,N($F283),0)))</f>
        <v>0</v>
      </c>
      <c r="BY283" s="48" t="n">
        <f aca="false">MIN(AA283,(FU282*(1+FU$5/Setup!$C$36)+IF($V283=2,N($F283),0)))</f>
        <v>0</v>
      </c>
      <c r="BZ283" s="48" t="n">
        <f aca="false">MIN(AB283,(FV282*(1+FV$5/Setup!$C$36)+IF($V283=3,N($F283),0)))</f>
        <v>0</v>
      </c>
      <c r="CA283" s="48" t="n">
        <f aca="false">MIN(AC283,(FW282*(1+FW$5/Setup!$C$36)+IF($V283=4,N($F283),0)))</f>
        <v>0</v>
      </c>
      <c r="CB283" s="48" t="n">
        <f aca="false">MIN(AD283,(FX282*(1+FX$5/Setup!$C$36)+IF($V283=5,N($F283),0)))</f>
        <v>0</v>
      </c>
      <c r="CC283" s="48" t="n">
        <f aca="false">MIN(AE283,(FY282*(1+FY$5/Setup!$C$36)+IF($V283=6,N($F283),0)))</f>
        <v>0</v>
      </c>
      <c r="CD283" s="48" t="n">
        <f aca="false">MIN(AF283,(FZ282*(1+FZ$5/Setup!$C$36)+IF($V283=7,N($F283),0)))</f>
        <v>0</v>
      </c>
      <c r="CE283" s="48" t="n">
        <f aca="false">MIN(AG283,(GA282*(1+GA$5/Setup!$C$36)+IF($V283=8,N($F283),0)))</f>
        <v>0</v>
      </c>
      <c r="CF283" s="48" t="n">
        <f aca="false">MIN(AH283,(GB282*(1+GB$5/Setup!$C$36)+IF($V283=9,N($F283),0)))</f>
        <v>0</v>
      </c>
      <c r="CG283" s="48" t="n">
        <f aca="false">MIN(AI283,(GC282*(1+GC$5/Setup!$C$36)+IF($V283=10,N($F283),0)))</f>
        <v>0</v>
      </c>
      <c r="CH283" s="48" t="n">
        <f aca="false">MIN(AJ283,(GD282*(1+GD$5/Setup!$C$36)+IF($V283=11,N($F283),0)))</f>
        <v>0</v>
      </c>
      <c r="CI283" s="48" t="n">
        <f aca="false">MIN(AK283,(GE282*(1+GE$5/Setup!$C$36)+IF($V283=12,N($F283),0)))</f>
        <v>0</v>
      </c>
      <c r="CJ283" s="48" t="n">
        <f aca="false">MIN(AL283,(GF282*(1+GF$5/Setup!$C$36)+IF($V283=13,N($F283),0)))</f>
        <v>0</v>
      </c>
      <c r="CK283" s="48" t="n">
        <f aca="false">MIN(AM283,(GG282*(1+GG$5/Setup!$C$36)+IF($V283=14,N($F283),0)))</f>
        <v>0</v>
      </c>
      <c r="CL283" s="48" t="n">
        <f aca="false">MIN(AN283,(GH282*(1+GH$5/Setup!$C$36)+IF($V283=15,N($F283),0)))</f>
        <v>0</v>
      </c>
      <c r="CM283" s="48" t="n">
        <f aca="false">MIN(AO283,(GI282*(1+GI$5/Setup!$C$36)+IF($V283=16,N($F283),0)))</f>
        <v>0</v>
      </c>
      <c r="CN283" s="48" t="n">
        <f aca="false">MIN(AP283,(GJ282*(1+GJ$5/Setup!$C$36)+IF($V283=17,N($F283),0)))</f>
        <v>0</v>
      </c>
      <c r="CO283" s="48" t="n">
        <f aca="false">MIN(AQ283,(GK282*(1+GK$5/Setup!$C$36)+IF($V283=18,N($F283),0)))</f>
        <v>0</v>
      </c>
      <c r="CP283" s="48" t="n">
        <f aca="false">MIN(AR283,(GL282*(1+GL$5/Setup!$C$36)+IF($V283=19,N($F283),0)))</f>
        <v>0</v>
      </c>
      <c r="CQ283" s="48" t="n">
        <f aca="false">MIN(AS283,(GM282*(1+GM$5/Setup!$C$36)+IF($V283=20,N($F283),0)))</f>
        <v>0</v>
      </c>
      <c r="CR283" s="48" t="n">
        <f aca="false">MIN(AT283,(GN282*(1+GN$5/Setup!$C$36)+IF($V283=21,N($F283),0)))</f>
        <v>0</v>
      </c>
      <c r="CS283" s="48" t="n">
        <f aca="false">MIN(AU283,(GO282*(1+GO$5/Setup!$C$36)+IF($V283=22,N($F283),0)))</f>
        <v>0</v>
      </c>
      <c r="CT283" s="48" t="n">
        <f aca="false">MIN(AV283,(GP282*(1+GP$5/Setup!$C$36)+IF($V283=23,N($F283),0)))</f>
        <v>0</v>
      </c>
      <c r="CU283" s="48" t="n">
        <f aca="false">MIN(AW283,(GQ282*(1+GQ$5/Setup!$C$36)+IF($V283=24,N($F283),0)))</f>
        <v>0</v>
      </c>
      <c r="CV283" s="48" t="n">
        <f aca="false">MIN(AX283,(GR282*(1+GR$5/Setup!$C$36)+IF($V283=25,N($F283),0)))</f>
        <v>0</v>
      </c>
      <c r="CW283" s="48" t="n">
        <f aca="false">MIN(AY283,(GS282*(1+GS$5/Setup!$C$36)+IF($V283=26,N($F283),0)))</f>
        <v>0</v>
      </c>
      <c r="CX283" s="48" t="n">
        <f aca="false">MIN(AZ283,(GT282*(1+GT$5/Setup!$C$36)+IF($V283=27,N($F283),0)))</f>
        <v>0</v>
      </c>
      <c r="CY283" s="48" t="n">
        <f aca="false">MIN(BA283,(GU282*(1+GU$5/Setup!$C$36)+IF($V283=28,N($F283),0)))</f>
        <v>0</v>
      </c>
      <c r="CZ283" s="48" t="n">
        <f aca="false">MIN(BB283,(GV282*(1+GV$5/Setup!$C$36)+IF($V283=29,N($F283),0)))</f>
        <v>0</v>
      </c>
      <c r="DA283" s="48" t="n">
        <f aca="false">MIN(BC283,(GW282*(1+GW$5/Setup!$C$36)+IF($V283=30,N($F283),0)))</f>
        <v>0</v>
      </c>
      <c r="DB283" s="48" t="n">
        <f aca="false">MIN(BD283,(GX282*(1+GX$5/Setup!$C$36)+IF($V283=31,N($F283),0)))</f>
        <v>0</v>
      </c>
      <c r="DC283" s="48" t="n">
        <f aca="false">MIN(BE283,(GY282*(1+GY$5/Setup!$C$36)+IF($V283=32,N($F283),0)))</f>
        <v>0</v>
      </c>
      <c r="DD283" s="48" t="n">
        <f aca="false">MIN(BF283,(GZ282*(1+GZ$5/Setup!$C$36)+IF($V283=33,N($F283),0)))</f>
        <v>0</v>
      </c>
      <c r="DE283" s="48" t="n">
        <f aca="false">MIN(BG283,(HA282*(1+HA$5/Setup!$C$36)+IF($V283=34,N($F283),0)))</f>
        <v>0</v>
      </c>
      <c r="DF283" s="48" t="n">
        <f aca="false">MIN(BH283,(HB282*(1+HB$5/Setup!$C$36)+IF($V283=35,N($F283),0)))</f>
        <v>0</v>
      </c>
      <c r="DG283" s="48" t="n">
        <f aca="false">MIN(BI283,(HC282*(1+HC$5/Setup!$C$36)+IF($V283=36,N($F283),0)))</f>
        <v>0</v>
      </c>
      <c r="DH283" s="48" t="n">
        <f aca="false">MIN(BJ283,(HD282*(1+HD$5/Setup!$C$36)+IF($V283=37,N($F283),0)))</f>
        <v>0</v>
      </c>
      <c r="DI283" s="48" t="n">
        <f aca="false">MIN(BK283,(HE282*(1+HE$5/Setup!$C$36)+IF($V283=38,N($F283),0)))</f>
        <v>0</v>
      </c>
      <c r="DJ283" s="48" t="n">
        <f aca="false">MIN(BL283,(HF282*(1+HF$5/Setup!$C$36)+IF($V283=39,N($F283),0)))</f>
        <v>0</v>
      </c>
      <c r="DK283" s="48" t="n">
        <f aca="false">MIN(BM283,(HG282*(1+HG$5/Setup!$C$36)+IF($V283=40,N($F283),0)))</f>
        <v>0</v>
      </c>
      <c r="DL283" s="48" t="n">
        <f aca="false">MIN(BN283,(HH282*(1+HH$5/Setup!$C$36)+IF($V283=41,N($F283),0)))</f>
        <v>0</v>
      </c>
      <c r="DM283" s="48" t="n">
        <f aca="false">MIN(BO283,(HI282*(1+HI$5/Setup!$C$36)+IF($V283=42,N($F283),0)))</f>
        <v>0</v>
      </c>
      <c r="DN283" s="48" t="n">
        <f aca="false">MIN(BP283,(HJ282*(1+HJ$5/Setup!$C$36)+IF($V283=43,N($F283),0)))</f>
        <v>0</v>
      </c>
      <c r="DO283" s="48" t="n">
        <f aca="false">MIN(BQ283,(HK282*(1+HK$5/Setup!$C$36)+IF($V283=44,N($F283),0)))</f>
        <v>0</v>
      </c>
      <c r="DP283" s="48" t="n">
        <f aca="false">MIN(BR283,(HL282*(1+HL$5/Setup!$C$36)+IF($V283=45,N($F283),0)))</f>
        <v>0</v>
      </c>
      <c r="DQ283" s="48" t="n">
        <f aca="false">MIN(BS283,(HM282*(1+HM$5/Setup!$C$36)+IF($V283=46,N($F283),0)))</f>
        <v>0</v>
      </c>
      <c r="DR283" s="48" t="n">
        <f aca="false">MIN(BT283,(HN282*(1+HN$5/Setup!$C$36)+IF($V283=47,N($F283),0)))</f>
        <v>0</v>
      </c>
      <c r="DS283" s="48" t="n">
        <f aca="false">MIN(BU283,(HO282*(1+HO$5/Setup!$C$36)+IF($V283=48,N($F283),0)))</f>
        <v>0</v>
      </c>
      <c r="DT283" s="48" t="n">
        <f aca="false">MIN(BV283,(HP282*(1+HP$5/Setup!$C$36)+IF($V283=49,N($F283),0)))</f>
        <v>0</v>
      </c>
      <c r="DU283" s="48" t="n">
        <f aca="false">MIN(BW283,(HQ282*(1+HQ$5/Setup!$C$36)+IF($V283=50,N($F283),0)))</f>
        <v>0</v>
      </c>
      <c r="DV283" s="48" t="n">
        <f aca="false">MIN(MAX((FT282*(1+FT$5/Setup!$C$36)+IF($V283=1,N($F283),0))-BX283,0),MAX($P283-0,0))</f>
        <v>0</v>
      </c>
      <c r="DW283" s="48" t="n">
        <f aca="false">MIN(MAX((FU282*(1+FU$5/Setup!$C$36)+IF($V283=2,N($F283),0))-BY283,0),MAX($P283-SUM(DV283:DV283),0))</f>
        <v>0</v>
      </c>
      <c r="DX283" s="48" t="n">
        <f aca="false">MIN(MAX((FV282*(1+FV$5/Setup!$C$36)+IF($V283=3,N($F283),0))-BZ283,0),MAX($P283-SUM(DV283:DW283),0))</f>
        <v>0</v>
      </c>
      <c r="DY283" s="48" t="n">
        <f aca="false">MIN(MAX((FW282*(1+FW$5/Setup!$C$36)+IF($V283=4,N($F283),0))-CA283,0),MAX($P283-SUM(DV283:DX283),0))</f>
        <v>0</v>
      </c>
      <c r="DZ283" s="48" t="n">
        <f aca="false">MIN(MAX((FX282*(1+FX$5/Setup!$C$36)+IF($V283=5,N($F283),0))-CB283,0),MAX($P283-SUM(DV283:DY283),0))</f>
        <v>0</v>
      </c>
      <c r="EA283" s="48" t="n">
        <f aca="false">MIN(MAX((FY282*(1+FY$5/Setup!$C$36)+IF($V283=6,N($F283),0))-CC283,0),MAX($P283-SUM(DV283:DZ283),0))</f>
        <v>0</v>
      </c>
      <c r="EB283" s="48" t="n">
        <f aca="false">MIN(MAX((FZ282*(1+FZ$5/Setup!$C$36)+IF($V283=7,N($F283),0))-CD283,0),MAX($P283-SUM(DV283:EA283),0))</f>
        <v>0</v>
      </c>
      <c r="EC283" s="48" t="n">
        <f aca="false">MIN(MAX((GA282*(1+GA$5/Setup!$C$36)+IF($V283=8,N($F283),0))-CE283,0),MAX($P283-SUM(DV283:EB283),0))</f>
        <v>0</v>
      </c>
      <c r="ED283" s="48" t="n">
        <f aca="false">MIN(MAX((GB282*(1+GB$5/Setup!$C$36)+IF($V283=9,N($F283),0))-CF283,0),MAX($P283-SUM(DV283:EC283),0))</f>
        <v>0</v>
      </c>
      <c r="EE283" s="48" t="n">
        <f aca="false">MIN(MAX((GC282*(1+GC$5/Setup!$C$36)+IF($V283=10,N($F283),0))-CG283,0),MAX($P283-SUM(DV283:ED283),0))</f>
        <v>0</v>
      </c>
      <c r="EF283" s="48" t="n">
        <f aca="false">MIN(MAX((GD282*(1+GD$5/Setup!$C$36)+IF($V283=11,N($F283),0))-CH283,0),MAX($P283-SUM(DV283:EE283),0))</f>
        <v>0</v>
      </c>
      <c r="EG283" s="48" t="n">
        <f aca="false">MIN(MAX((GE282*(1+GE$5/Setup!$C$36)+IF($V283=12,N($F283),0))-CI283,0),MAX($P283-SUM(DV283:EF283),0))</f>
        <v>0</v>
      </c>
      <c r="EH283" s="48" t="n">
        <f aca="false">MIN(MAX((GF282*(1+GF$5/Setup!$C$36)+IF($V283=13,N($F283),0))-CJ283,0),MAX($P283-SUM(DV283:EG283),0))</f>
        <v>0</v>
      </c>
      <c r="EI283" s="48" t="n">
        <f aca="false">MIN(MAX((GG282*(1+GG$5/Setup!$C$36)+IF($V283=14,N($F283),0))-CK283,0),MAX($P283-SUM(DV283:EH283),0))</f>
        <v>0</v>
      </c>
      <c r="EJ283" s="48" t="n">
        <f aca="false">MIN(MAX((GH282*(1+GH$5/Setup!$C$36)+IF($V283=15,N($F283),0))-CL283,0),MAX($P283-SUM(DV283:EI283),0))</f>
        <v>0</v>
      </c>
      <c r="EK283" s="48" t="n">
        <f aca="false">MIN(MAX((GI282*(1+GI$5/Setup!$C$36)+IF($V283=16,N($F283),0))-CM283,0),MAX($P283-SUM(DV283:EJ283),0))</f>
        <v>0</v>
      </c>
      <c r="EL283" s="48" t="n">
        <f aca="false">MIN(MAX((GJ282*(1+GJ$5/Setup!$C$36)+IF($V283=17,N($F283),0))-CN283,0),MAX($P283-SUM(DV283:EK283),0))</f>
        <v>0</v>
      </c>
      <c r="EM283" s="48" t="n">
        <f aca="false">MIN(MAX((GK282*(1+GK$5/Setup!$C$36)+IF($V283=18,N($F283),0))-CO283,0),MAX($P283-SUM(DV283:EL283),0))</f>
        <v>0</v>
      </c>
      <c r="EN283" s="48" t="n">
        <f aca="false">MIN(MAX((GL282*(1+GL$5/Setup!$C$36)+IF($V283=19,N($F283),0))-CP283,0),MAX($P283-SUM(DV283:EM283),0))</f>
        <v>0</v>
      </c>
      <c r="EO283" s="48" t="n">
        <f aca="false">MIN(MAX((GM282*(1+GM$5/Setup!$C$36)+IF($V283=20,N($F283),0))-CQ283,0),MAX($P283-SUM(DV283:EN283),0))</f>
        <v>0</v>
      </c>
      <c r="EP283" s="48" t="n">
        <f aca="false">MIN(MAX((GN282*(1+GN$5/Setup!$C$36)+IF($V283=21,N($F283),0))-CR283,0),MAX($P283-SUM(DV283:EO283),0))</f>
        <v>0</v>
      </c>
      <c r="EQ283" s="48" t="n">
        <f aca="false">MIN(MAX((GO282*(1+GO$5/Setup!$C$36)+IF($V283=22,N($F283),0))-CS283,0),MAX($P283-SUM(DV283:EP283),0))</f>
        <v>0</v>
      </c>
      <c r="ER283" s="48" t="n">
        <f aca="false">MIN(MAX((GP282*(1+GP$5/Setup!$C$36)+IF($V283=23,N($F283),0))-CT283,0),MAX($P283-SUM(DV283:EQ283),0))</f>
        <v>0</v>
      </c>
      <c r="ES283" s="48" t="n">
        <f aca="false">MIN(MAX((GQ282*(1+GQ$5/Setup!$C$36)+IF($V283=24,N($F283),0))-CU283,0),MAX($P283-SUM(DV283:ER283),0))</f>
        <v>0</v>
      </c>
      <c r="ET283" s="48" t="n">
        <f aca="false">MIN(MAX((GR282*(1+GR$5/Setup!$C$36)+IF($V283=25,N($F283),0))-CV283,0),MAX($P283-SUM(DV283:ES283),0))</f>
        <v>0</v>
      </c>
      <c r="EU283" s="48" t="n">
        <f aca="false">MIN(MAX((GS282*(1+GS$5/Setup!$C$36)+IF($V283=26,N($F283),0))-CW283,0),MAX($P283-SUM(DV283:ET283),0))</f>
        <v>0</v>
      </c>
      <c r="EV283" s="48" t="n">
        <f aca="false">MIN(MAX((GT282*(1+GT$5/Setup!$C$36)+IF($V283=27,N($F283),0))-CX283,0),MAX($P283-SUM(DV283:EU283),0))</f>
        <v>0</v>
      </c>
      <c r="EW283" s="48" t="n">
        <f aca="false">MIN(MAX((GU282*(1+GU$5/Setup!$C$36)+IF($V283=28,N($F283),0))-CY283,0),MAX($P283-SUM(DV283:EV283),0))</f>
        <v>0</v>
      </c>
      <c r="EX283" s="48" t="n">
        <f aca="false">MIN(MAX((GV282*(1+GV$5/Setup!$C$36)+IF($V283=29,N($F283),0))-CZ283,0),MAX($P283-SUM(DV283:EW283),0))</f>
        <v>0</v>
      </c>
      <c r="EY283" s="48" t="n">
        <f aca="false">MIN(MAX((GW282*(1+GW$5/Setup!$C$36)+IF($V283=30,N($F283),0))-DA283,0),MAX($P283-SUM(DV283:EX283),0))</f>
        <v>0</v>
      </c>
      <c r="EZ283" s="48" t="n">
        <f aca="false">MIN(MAX((GX282*(1+GX$5/Setup!$C$36)+IF($V283=31,N($F283),0))-DB283,0),MAX($P283-SUM(DV283:EY283),0))</f>
        <v>0</v>
      </c>
      <c r="FA283" s="48" t="n">
        <f aca="false">MIN(MAX((GY282*(1+GY$5/Setup!$C$36)+IF($V283=32,N($F283),0))-DC283,0),MAX($P283-SUM(DV283:EZ283),0))</f>
        <v>0</v>
      </c>
      <c r="FB283" s="48" t="n">
        <f aca="false">MIN(MAX((GZ282*(1+GZ$5/Setup!$C$36)+IF($V283=33,N($F283),0))-DD283,0),MAX($P283-SUM(DV283:FA283),0))</f>
        <v>0</v>
      </c>
      <c r="FC283" s="48" t="n">
        <f aca="false">MIN(MAX((HA282*(1+HA$5/Setup!$C$36)+IF($V283=34,N($F283),0))-DE283,0),MAX($P283-SUM(DV283:FB283),0))</f>
        <v>0</v>
      </c>
      <c r="FD283" s="48" t="n">
        <f aca="false">MIN(MAX((HB282*(1+HB$5/Setup!$C$36)+IF($V283=35,N($F283),0))-DF283,0),MAX($P283-SUM(DV283:FC283),0))</f>
        <v>0</v>
      </c>
      <c r="FE283" s="48" t="n">
        <f aca="false">MIN(MAX((HC282*(1+HC$5/Setup!$C$36)+IF($V283=36,N($F283),0))-DG283,0),MAX($P283-SUM(DV283:FD283),0))</f>
        <v>0</v>
      </c>
      <c r="FF283" s="48" t="n">
        <f aca="false">MIN(MAX((HD282*(1+HD$5/Setup!$C$36)+IF($V283=37,N($F283),0))-DH283,0),MAX($P283-SUM(DV283:FE283),0))</f>
        <v>0</v>
      </c>
      <c r="FG283" s="48" t="n">
        <f aca="false">MIN(MAX((HE282*(1+HE$5/Setup!$C$36)+IF($V283=38,N($F283),0))-DI283,0),MAX($P283-SUM(DV283:FF283),0))</f>
        <v>0</v>
      </c>
      <c r="FH283" s="48" t="n">
        <f aca="false">MIN(MAX((HF282*(1+HF$5/Setup!$C$36)+IF($V283=39,N($F283),0))-DJ283,0),MAX($P283-SUM(DV283:FG283),0))</f>
        <v>0</v>
      </c>
      <c r="FI283" s="48" t="n">
        <f aca="false">MIN(MAX((HG282*(1+HG$5/Setup!$C$36)+IF($V283=40,N($F283),0))-DK283,0),MAX($P283-SUM(DV283:FH283),0))</f>
        <v>0</v>
      </c>
      <c r="FJ283" s="48" t="n">
        <f aca="false">MIN(MAX((HH282*(1+HH$5/Setup!$C$36)+IF($V283=41,N($F283),0))-DL283,0),MAX($P283-SUM(DV283:FI283),0))</f>
        <v>0</v>
      </c>
      <c r="FK283" s="48" t="n">
        <f aca="false">MIN(MAX((HI282*(1+HI$5/Setup!$C$36)+IF($V283=42,N($F283),0))-DM283,0),MAX($P283-SUM(DV283:FJ283),0))</f>
        <v>0</v>
      </c>
      <c r="FL283" s="48" t="n">
        <f aca="false">MIN(MAX((HJ282*(1+HJ$5/Setup!$C$36)+IF($V283=43,N($F283),0))-DN283,0),MAX($P283-SUM(DV283:FK283),0))</f>
        <v>0</v>
      </c>
      <c r="FM283" s="48" t="n">
        <f aca="false">MIN(MAX((HK282*(1+HK$5/Setup!$C$36)+IF($V283=44,N($F283),0))-DO283,0),MAX($P283-SUM(DV283:FL283),0))</f>
        <v>0</v>
      </c>
      <c r="FN283" s="48" t="n">
        <f aca="false">MIN(MAX((HL282*(1+HL$5/Setup!$C$36)+IF($V283=45,N($F283),0))-DP283,0),MAX($P283-SUM(DV283:FM283),0))</f>
        <v>0</v>
      </c>
      <c r="FO283" s="48" t="n">
        <f aca="false">MIN(MAX((HM282*(1+HM$5/Setup!$C$36)+IF($V283=46,N($F283),0))-DQ283,0),MAX($P283-SUM(DV283:FN283),0))</f>
        <v>0</v>
      </c>
      <c r="FP283" s="48" t="n">
        <f aca="false">MIN(MAX((HN282*(1+HN$5/Setup!$C$36)+IF($V283=47,N($F283),0))-DR283,0),MAX($P283-SUM(DV283:FO283),0))</f>
        <v>0</v>
      </c>
      <c r="FQ283" s="48" t="n">
        <f aca="false">MIN(MAX((HO282*(1+HO$5/Setup!$C$36)+IF($V283=48,N($F283),0))-DS283,0),MAX($P283-SUM(DV283:FP283),0))</f>
        <v>0</v>
      </c>
      <c r="FR283" s="48" t="n">
        <f aca="false">MIN(MAX((HP282*(1+HP$5/Setup!$C$36)+IF($V283=49,N($F283),0))-DT283,0),MAX($P283-SUM(DV283:FQ283),0))</f>
        <v>0</v>
      </c>
      <c r="FS283" s="48" t="n">
        <f aca="false">MIN(MAX((HQ282*(1+HQ$5/Setup!$C$36)+IF($V283=50,N($F283),0))-DU283,0),MAX($P283-SUM(DV283:FR283),0))</f>
        <v>0</v>
      </c>
      <c r="FT283" s="48" t="n">
        <f aca="false">IF((FT282*(1+FT$5/Setup!$C$36)+IF($V283=1,N($F283),0))-BX283-DV283&lt;0.005,0,(FT282*(1+FT$5/Setup!$C$36)+IF($V283=1,N($F283),0))-BX283-DV283)</f>
        <v>0</v>
      </c>
      <c r="FU283" s="48" t="n">
        <f aca="false">IF((FU282*(1+FU$5/Setup!$C$36)+IF($V283=2,N($F283),0))-BY283-DW283&lt;0.005,0,(FU282*(1+FU$5/Setup!$C$36)+IF($V283=2,N($F283),0))-BY283-DW283)</f>
        <v>0</v>
      </c>
      <c r="FV283" s="48" t="n">
        <f aca="false">IF((FV282*(1+FV$5/Setup!$C$36)+IF($V283=3,N($F283),0))-BZ283-DX283&lt;0.005,0,(FV282*(1+FV$5/Setup!$C$36)+IF($V283=3,N($F283),0))-BZ283-DX283)</f>
        <v>0</v>
      </c>
      <c r="FW283" s="48" t="n">
        <f aca="false">IF((FW282*(1+FW$5/Setup!$C$36)+IF($V283=4,N($F283),0))-CA283-DY283&lt;0.005,0,(FW282*(1+FW$5/Setup!$C$36)+IF($V283=4,N($F283),0))-CA283-DY283)</f>
        <v>0</v>
      </c>
      <c r="FX283" s="48" t="n">
        <f aca="false">IF((FX282*(1+FX$5/Setup!$C$36)+IF($V283=5,N($F283),0))-CB283-DZ283&lt;0.005,0,(FX282*(1+FX$5/Setup!$C$36)+IF($V283=5,N($F283),0))-CB283-DZ283)</f>
        <v>0</v>
      </c>
      <c r="FY283" s="48" t="n">
        <f aca="false">IF((FY282*(1+FY$5/Setup!$C$36)+IF($V283=6,N($F283),0))-CC283-EA283&lt;0.005,0,(FY282*(1+FY$5/Setup!$C$36)+IF($V283=6,N($F283),0))-CC283-EA283)</f>
        <v>0</v>
      </c>
      <c r="FZ283" s="48" t="n">
        <f aca="false">IF((FZ282*(1+FZ$5/Setup!$C$36)+IF($V283=7,N($F283),0))-CD283-EB283&lt;0.005,0,(FZ282*(1+FZ$5/Setup!$C$36)+IF($V283=7,N($F283),0))-CD283-EB283)</f>
        <v>0</v>
      </c>
      <c r="GA283" s="48" t="n">
        <f aca="false">IF((GA282*(1+GA$5/Setup!$C$36)+IF($V283=8,N($F283),0))-CE283-EC283&lt;0.005,0,(GA282*(1+GA$5/Setup!$C$36)+IF($V283=8,N($F283),0))-CE283-EC283)</f>
        <v>0</v>
      </c>
      <c r="GB283" s="48" t="n">
        <f aca="false">IF((GB282*(1+GB$5/Setup!$C$36)+IF($V283=9,N($F283),0))-CF283-ED283&lt;0.005,0,(GB282*(1+GB$5/Setup!$C$36)+IF($V283=9,N($F283),0))-CF283-ED283)</f>
        <v>0</v>
      </c>
      <c r="GC283" s="48" t="n">
        <f aca="false">IF((GC282*(1+GC$5/Setup!$C$36)+IF($V283=10,N($F283),0))-CG283-EE283&lt;0.005,0,(GC282*(1+GC$5/Setup!$C$36)+IF($V283=10,N($F283),0))-CG283-EE283)</f>
        <v>0</v>
      </c>
      <c r="GD283" s="48" t="n">
        <f aca="false">IF((GD282*(1+GD$5/Setup!$C$36)+IF($V283=11,N($F283),0))-CH283-EF283&lt;0.005,0,(GD282*(1+GD$5/Setup!$C$36)+IF($V283=11,N($F283),0))-CH283-EF283)</f>
        <v>0</v>
      </c>
      <c r="GE283" s="48" t="n">
        <f aca="false">IF((GE282*(1+GE$5/Setup!$C$36)+IF($V283=12,N($F283),0))-CI283-EG283&lt;0.005,0,(GE282*(1+GE$5/Setup!$C$36)+IF($V283=12,N($F283),0))-CI283-EG283)</f>
        <v>0</v>
      </c>
      <c r="GF283" s="48" t="n">
        <f aca="false">IF((GF282*(1+GF$5/Setup!$C$36)+IF($V283=13,N($F283),0))-CJ283-EH283&lt;0.005,0,(GF282*(1+GF$5/Setup!$C$36)+IF($V283=13,N($F283),0))-CJ283-EH283)</f>
        <v>0</v>
      </c>
      <c r="GG283" s="48" t="n">
        <f aca="false">IF((GG282*(1+GG$5/Setup!$C$36)+IF($V283=14,N($F283),0))-CK283-EI283&lt;0.005,0,(GG282*(1+GG$5/Setup!$C$36)+IF($V283=14,N($F283),0))-CK283-EI283)</f>
        <v>0</v>
      </c>
      <c r="GH283" s="48" t="n">
        <f aca="false">IF((GH282*(1+GH$5/Setup!$C$36)+IF($V283=15,N($F283),0))-CL283-EJ283&lt;0.005,0,(GH282*(1+GH$5/Setup!$C$36)+IF($V283=15,N($F283),0))-CL283-EJ283)</f>
        <v>0</v>
      </c>
      <c r="GI283" s="48" t="n">
        <f aca="false">IF((GI282*(1+GI$5/Setup!$C$36)+IF($V283=16,N($F283),0))-CM283-EK283&lt;0.005,0,(GI282*(1+GI$5/Setup!$C$36)+IF($V283=16,N($F283),0))-CM283-EK283)</f>
        <v>0</v>
      </c>
      <c r="GJ283" s="48" t="n">
        <f aca="false">IF((GJ282*(1+GJ$5/Setup!$C$36)+IF($V283=17,N($F283),0))-CN283-EL283&lt;0.005,0,(GJ282*(1+GJ$5/Setup!$C$36)+IF($V283=17,N($F283),0))-CN283-EL283)</f>
        <v>0</v>
      </c>
      <c r="GK283" s="48" t="n">
        <f aca="false">IF((GK282*(1+GK$5/Setup!$C$36)+IF($V283=18,N($F283),0))-CO283-EM283&lt;0.005,0,(GK282*(1+GK$5/Setup!$C$36)+IF($V283=18,N($F283),0))-CO283-EM283)</f>
        <v>0</v>
      </c>
      <c r="GL283" s="48" t="n">
        <f aca="false">IF((GL282*(1+GL$5/Setup!$C$36)+IF($V283=19,N($F283),0))-CP283-EN283&lt;0.005,0,(GL282*(1+GL$5/Setup!$C$36)+IF($V283=19,N($F283),0))-CP283-EN283)</f>
        <v>0</v>
      </c>
      <c r="GM283" s="48" t="n">
        <f aca="false">IF((GM282*(1+GM$5/Setup!$C$36)+IF($V283=20,N($F283),0))-CQ283-EO283&lt;0.005,0,(GM282*(1+GM$5/Setup!$C$36)+IF($V283=20,N($F283),0))-CQ283-EO283)</f>
        <v>0</v>
      </c>
      <c r="GN283" s="48" t="n">
        <f aca="false">IF((GN282*(1+GN$5/Setup!$C$36)+IF($V283=21,N($F283),0))-CR283-EP283&lt;0.005,0,(GN282*(1+GN$5/Setup!$C$36)+IF($V283=21,N($F283),0))-CR283-EP283)</f>
        <v>0</v>
      </c>
      <c r="GO283" s="48" t="n">
        <f aca="false">IF((GO282*(1+GO$5/Setup!$C$36)+IF($V283=22,N($F283),0))-CS283-EQ283&lt;0.005,0,(GO282*(1+GO$5/Setup!$C$36)+IF($V283=22,N($F283),0))-CS283-EQ283)</f>
        <v>0</v>
      </c>
      <c r="GP283" s="48" t="n">
        <f aca="false">IF((GP282*(1+GP$5/Setup!$C$36)+IF($V283=23,N($F283),0))-CT283-ER283&lt;0.005,0,(GP282*(1+GP$5/Setup!$C$36)+IF($V283=23,N($F283),0))-CT283-ER283)</f>
        <v>0</v>
      </c>
      <c r="GQ283" s="48" t="n">
        <f aca="false">IF((GQ282*(1+GQ$5/Setup!$C$36)+IF($V283=24,N($F283),0))-CU283-ES283&lt;0.005,0,(GQ282*(1+GQ$5/Setup!$C$36)+IF($V283=24,N($F283),0))-CU283-ES283)</f>
        <v>0</v>
      </c>
      <c r="GR283" s="48" t="n">
        <f aca="false">IF((GR282*(1+GR$5/Setup!$C$36)+IF($V283=25,N($F283),0))-CV283-ET283&lt;0.005,0,(GR282*(1+GR$5/Setup!$C$36)+IF($V283=25,N($F283),0))-CV283-ET283)</f>
        <v>0</v>
      </c>
      <c r="GS283" s="48" t="n">
        <f aca="false">IF((GS282*(1+GS$5/Setup!$C$36)+IF($V283=26,N($F283),0))-CW283-EU283&lt;0.005,0,(GS282*(1+GS$5/Setup!$C$36)+IF($V283=26,N($F283),0))-CW283-EU283)</f>
        <v>0</v>
      </c>
      <c r="GT283" s="48" t="n">
        <f aca="false">IF((GT282*(1+GT$5/Setup!$C$36)+IF($V283=27,N($F283),0))-CX283-EV283&lt;0.005,0,(GT282*(1+GT$5/Setup!$C$36)+IF($V283=27,N($F283),0))-CX283-EV283)</f>
        <v>0</v>
      </c>
      <c r="GU283" s="48" t="n">
        <f aca="false">IF((GU282*(1+GU$5/Setup!$C$36)+IF($V283=28,N($F283),0))-CY283-EW283&lt;0.005,0,(GU282*(1+GU$5/Setup!$C$36)+IF($V283=28,N($F283),0))-CY283-EW283)</f>
        <v>0</v>
      </c>
      <c r="GV283" s="48" t="n">
        <f aca="false">IF((GV282*(1+GV$5/Setup!$C$36)+IF($V283=29,N($F283),0))-CZ283-EX283&lt;0.005,0,(GV282*(1+GV$5/Setup!$C$36)+IF($V283=29,N($F283),0))-CZ283-EX283)</f>
        <v>0</v>
      </c>
      <c r="GW283" s="48" t="n">
        <f aca="false">IF((GW282*(1+GW$5/Setup!$C$36)+IF($V283=30,N($F283),0))-DA283-EY283&lt;0.005,0,(GW282*(1+GW$5/Setup!$C$36)+IF($V283=30,N($F283),0))-DA283-EY283)</f>
        <v>0</v>
      </c>
      <c r="GX283" s="48" t="n">
        <f aca="false">IF((GX282*(1+GX$5/Setup!$C$36)+IF($V283=31,N($F283),0))-DB283-EZ283&lt;0.005,0,(GX282*(1+GX$5/Setup!$C$36)+IF($V283=31,N($F283),0))-DB283-EZ283)</f>
        <v>0</v>
      </c>
      <c r="GY283" s="48" t="n">
        <f aca="false">IF((GY282*(1+GY$5/Setup!$C$36)+IF($V283=32,N($F283),0))-DC283-FA283&lt;0.005,0,(GY282*(1+GY$5/Setup!$C$36)+IF($V283=32,N($F283),0))-DC283-FA283)</f>
        <v>0</v>
      </c>
      <c r="GZ283" s="48" t="n">
        <f aca="false">IF((GZ282*(1+GZ$5/Setup!$C$36)+IF($V283=33,N($F283),0))-DD283-FB283&lt;0.005,0,(GZ282*(1+GZ$5/Setup!$C$36)+IF($V283=33,N($F283),0))-DD283-FB283)</f>
        <v>0</v>
      </c>
      <c r="HA283" s="48" t="n">
        <f aca="false">IF((HA282*(1+HA$5/Setup!$C$36)+IF($V283=34,N($F283),0))-DE283-FC283&lt;0.005,0,(HA282*(1+HA$5/Setup!$C$36)+IF($V283=34,N($F283),0))-DE283-FC283)</f>
        <v>0</v>
      </c>
      <c r="HB283" s="48" t="n">
        <f aca="false">IF((HB282*(1+HB$5/Setup!$C$36)+IF($V283=35,N($F283),0))-DF283-FD283&lt;0.005,0,(HB282*(1+HB$5/Setup!$C$36)+IF($V283=35,N($F283),0))-DF283-FD283)</f>
        <v>0</v>
      </c>
      <c r="HC283" s="48" t="n">
        <f aca="false">IF((HC282*(1+HC$5/Setup!$C$36)+IF($V283=36,N($F283),0))-DG283-FE283&lt;0.005,0,(HC282*(1+HC$5/Setup!$C$36)+IF($V283=36,N($F283),0))-DG283-FE283)</f>
        <v>0</v>
      </c>
      <c r="HD283" s="48" t="n">
        <f aca="false">IF((HD282*(1+HD$5/Setup!$C$36)+IF($V283=37,N($F283),0))-DH283-FF283&lt;0.005,0,(HD282*(1+HD$5/Setup!$C$36)+IF($V283=37,N($F283),0))-DH283-FF283)</f>
        <v>0</v>
      </c>
      <c r="HE283" s="48" t="n">
        <f aca="false">IF((HE282*(1+HE$5/Setup!$C$36)+IF($V283=38,N($F283),0))-DI283-FG283&lt;0.005,0,(HE282*(1+HE$5/Setup!$C$36)+IF($V283=38,N($F283),0))-DI283-FG283)</f>
        <v>0</v>
      </c>
      <c r="HF283" s="48" t="n">
        <f aca="false">IF((HF282*(1+HF$5/Setup!$C$36)+IF($V283=39,N($F283),0))-DJ283-FH283&lt;0.005,0,(HF282*(1+HF$5/Setup!$C$36)+IF($V283=39,N($F283),0))-DJ283-FH283)</f>
        <v>0</v>
      </c>
      <c r="HG283" s="48" t="n">
        <f aca="false">IF((HG282*(1+HG$5/Setup!$C$36)+IF($V283=40,N($F283),0))-DK283-FI283&lt;0.005,0,(HG282*(1+HG$5/Setup!$C$36)+IF($V283=40,N($F283),0))-DK283-FI283)</f>
        <v>0</v>
      </c>
      <c r="HH283" s="48" t="n">
        <f aca="false">IF((HH282*(1+HH$5/Setup!$C$36)+IF($V283=41,N($F283),0))-DL283-FJ283&lt;0.005,0,(HH282*(1+HH$5/Setup!$C$36)+IF($V283=41,N($F283),0))-DL283-FJ283)</f>
        <v>0</v>
      </c>
      <c r="HI283" s="48" t="n">
        <f aca="false">IF((HI282*(1+HI$5/Setup!$C$36)+IF($V283=42,N($F283),0))-DM283-FK283&lt;0.005,0,(HI282*(1+HI$5/Setup!$C$36)+IF($V283=42,N($F283),0))-DM283-FK283)</f>
        <v>0</v>
      </c>
      <c r="HJ283" s="48" t="n">
        <f aca="false">IF((HJ282*(1+HJ$5/Setup!$C$36)+IF($V283=43,N($F283),0))-DN283-FL283&lt;0.005,0,(HJ282*(1+HJ$5/Setup!$C$36)+IF($V283=43,N($F283),0))-DN283-FL283)</f>
        <v>0</v>
      </c>
      <c r="HK283" s="48" t="n">
        <f aca="false">IF((HK282*(1+HK$5/Setup!$C$36)+IF($V283=44,N($F283),0))-DO283-FM283&lt;0.005,0,(HK282*(1+HK$5/Setup!$C$36)+IF($V283=44,N($F283),0))-DO283-FM283)</f>
        <v>0</v>
      </c>
      <c r="HL283" s="48" t="n">
        <f aca="false">IF((HL282*(1+HL$5/Setup!$C$36)+IF($V283=45,N($F283),0))-DP283-FN283&lt;0.005,0,(HL282*(1+HL$5/Setup!$C$36)+IF($V283=45,N($F283),0))-DP283-FN283)</f>
        <v>0</v>
      </c>
      <c r="HM283" s="48" t="n">
        <f aca="false">IF((HM282*(1+HM$5/Setup!$C$36)+IF($V283=46,N($F283),0))-DQ283-FO283&lt;0.005,0,(HM282*(1+HM$5/Setup!$C$36)+IF($V283=46,N($F283),0))-DQ283-FO283)</f>
        <v>0</v>
      </c>
      <c r="HN283" s="48" t="n">
        <f aca="false">IF((HN282*(1+HN$5/Setup!$C$36)+IF($V283=47,N($F283),0))-DR283-FP283&lt;0.005,0,(HN282*(1+HN$5/Setup!$C$36)+IF($V283=47,N($F283),0))-DR283-FP283)</f>
        <v>0</v>
      </c>
      <c r="HO283" s="48" t="n">
        <f aca="false">IF((HO282*(1+HO$5/Setup!$C$36)+IF($V283=48,N($F283),0))-DS283-FQ283&lt;0.005,0,(HO282*(1+HO$5/Setup!$C$36)+IF($V283=48,N($F283),0))-DS283-FQ283)</f>
        <v>0</v>
      </c>
      <c r="HP283" s="48" t="n">
        <f aca="false">IF((HP282*(1+HP$5/Setup!$C$36)+IF($V283=49,N($F283),0))-DT283-FR283&lt;0.005,0,(HP282*(1+HP$5/Setup!$C$36)+IF($V283=49,N($F283),0))-DT283-FR283)</f>
        <v>0</v>
      </c>
      <c r="HQ283" s="48" t="n">
        <f aca="false">IF((HQ282*(1+HQ$5/Setup!$C$36)+IF($V283=50,N($F283),0))-DU283-FS283&lt;0.005,0,(HQ282*(1+HQ$5/Setup!$C$36)+IF($V283=50,N($F283),0))-DU283-FS283)</f>
        <v>0</v>
      </c>
    </row>
    <row r="284" customFormat="false" ht="15" hidden="false" customHeight="false" outlineLevel="0" collapsed="false">
      <c r="A284" s="44" t="n">
        <v>276</v>
      </c>
      <c r="B284" s="45" t="n">
        <f aca="false">IF(Setup!$C$7="Every month",EDATE(Setup!$C$8,($A284-1)),IF(Setup!$C$7="Twice a month",DATE(YEAR(Setup!$C$8),MONTH(Setup!$C$8)+INT((($A284-1)+Setup!$C$41)/2),MIN(IF(MOD(($A284-1)+Setup!$C$41,2)=0,Setup!$C$39,Setup!$C$40),DAY(EOMONTH(DATE(YEAR(Setup!$C$8),MONTH(Setup!$C$8)+INT((($A284-1)+Setup!$C$41)/2),1),0)))),Setup!$C$8+($A284-1)*IF(Setup!$C$7="Every week",7,14)))</f>
        <v>50175</v>
      </c>
      <c r="C284" s="45" t="n">
        <f aca="false">IF(Setup!$C$7="Every month",EDATE(Setup!$C$8,$A284),IF(Setup!$C$7="Twice a month",DATE(YEAR(Setup!$C$8),MONTH(Setup!$C$8)+INT(($A284+Setup!$C$41)/2),MIN(IF(MOD($A284+Setup!$C$41,2)=0,Setup!$C$39,Setup!$C$40),DAY(EOMONTH(DATE(YEAR(Setup!$C$8),MONTH(Setup!$C$8)+INT(($A284+Setup!$C$41)/2),1),0)))),Setup!$C$8+$A284*IF(Setup!$C$7="Every week",7,14)))</f>
        <v>50189</v>
      </c>
      <c r="D284" s="46"/>
      <c r="E284" s="47"/>
      <c r="F284" s="47"/>
      <c r="G284" s="47"/>
      <c r="H284" s="47"/>
      <c r="I284" s="48" t="n">
        <f aca="false">N(Setup!$C$11)+N(E284)</f>
        <v>100</v>
      </c>
      <c r="J284" s="48" t="n">
        <f aca="false">MIN(Setup!$C$37,MAX(I284,0))</f>
        <v>9.23076923076923</v>
      </c>
      <c r="K284" s="48" t="n">
        <f aca="false">MIN(MAX(N(Setup!$C$14)-L283,0),MAX(I284-J284,0))</f>
        <v>0</v>
      </c>
      <c r="L284" s="48" t="n">
        <f aca="false">L283+K284-N(G284)</f>
        <v>500</v>
      </c>
      <c r="M284" s="48" t="n">
        <f aca="false">M283+J284-N(H284)</f>
        <v>2547.69230769231</v>
      </c>
      <c r="N284" s="48" t="n">
        <f aca="false">SUM(BX284:DU284)</f>
        <v>0</v>
      </c>
      <c r="O284" s="48" t="n">
        <f aca="false">SUM(Z284:BW284)-N284</f>
        <v>40</v>
      </c>
      <c r="P284" s="48" t="n">
        <f aca="false">MAX(I284-J284-K284,0)+O284</f>
        <v>130.769230769231</v>
      </c>
      <c r="Q284" s="48" t="n">
        <f aca="false">SUM(DV284:FS284)</f>
        <v>0</v>
      </c>
      <c r="R284" s="49" t="n">
        <f aca="false">N284+J284+K284+Q284</f>
        <v>9.23076923076923</v>
      </c>
      <c r="S284" s="48" t="n">
        <f aca="false">T284-T283-N(F284)+N284+Q284</f>
        <v>0</v>
      </c>
      <c r="T284" s="49" t="n">
        <f aca="false">SUM(FT284:HQ284)</f>
        <v>0</v>
      </c>
      <c r="U284" s="44" t="str">
        <f aca="false">IF(T283&lt;0.005,"",INDEX(Helpers!$C$2:$C$51,IF(_xlfn.MINIFS($DV$6:$FS$6,DV284:FS284,"&gt;0.005")=0,V284,_xlfn.MINIFS($DV$6:$FS$6,DV284:FS284,"&gt;0.005"))))</f>
        <v/>
      </c>
      <c r="V284" s="44" t="n">
        <f aca="false">IF(_xlfn.MINIFS($FT$6:$HQ$6,FT283:HQ283,"&gt;0.005")=0,1,_xlfn.MINIFS($FT$6:$HQ$6,FT283:HQ283,"&gt;0.005"))</f>
        <v>1</v>
      </c>
      <c r="W284" s="44" t="n">
        <f aca="false">IF(AND(D284&lt;&gt;"Paid",T283&gt;0.005),1,0)</f>
        <v>0</v>
      </c>
      <c r="X284" s="48" t="n">
        <f aca="false">SUMPRODUCT(((Helpers!$G$2:$G$51*(1+(Helpers!$D$2:$D$51+0.000000001)/12)^(($B284-Setup!$C$8)/(365.25/12))-Helpers!$E$2:$E$51*((1+(Helpers!$D$2:$D$51+0.000000001)/12)^(($B284-Setup!$C$8)/(365.25/12))-1)/((Helpers!$D$2:$D$51+0.000000001)/12))&gt;0)*(Helpers!$G$2:$G$51*(1+(Helpers!$D$2:$D$51+0.000000001)/12)^(($B284-Setup!$C$8)/(365.25/12))-Helpers!$E$2:$E$51*((1+(Helpers!$D$2:$D$51+0.000000001)/12)^(($B284-Setup!$C$8)/(365.25/12))-1)/((Helpers!$D$2:$D$51+0.000000001)/12)))</f>
        <v>0</v>
      </c>
      <c r="Y284" s="48"/>
      <c r="Z284" s="48" t="n">
        <f aca="false">IF(OR(N(Z$5)=0,Z$6=""),0,Z$5*((DATE(YEAR($B284),MONTH($B284),MIN(Z$6,DAY(EOMONTH($B284,0))))&gt;=$B284)*(DATE(YEAR($B284),MONTH($B284),MIN(Z$6,DAY(EOMONTH($B284,0))))&lt;$C284)+(DATE(YEAR($B284),MONTH($B284)+1,MIN(Z$6,DAY(EOMONTH($B284,1))))&gt;=$B284)*(DATE(YEAR($B284),MONTH($B284)+1,MIN(Z$6,DAY(EOMONTH($B284,1))))&lt;$C284)))</f>
        <v>0</v>
      </c>
      <c r="AA284" s="48" t="n">
        <f aca="false">IF(OR(N(AA$5)=0,AA$6=""),0,AA$5*((DATE(YEAR($B284),MONTH($B284),MIN(AA$6,DAY(EOMONTH($B284,0))))&gt;=$B284)*(DATE(YEAR($B284),MONTH($B284),MIN(AA$6,DAY(EOMONTH($B284,0))))&lt;$C284)+(DATE(YEAR($B284),MONTH($B284)+1,MIN(AA$6,DAY(EOMONTH($B284,1))))&gt;=$B284)*(DATE(YEAR($B284),MONTH($B284)+1,MIN(AA$6,DAY(EOMONTH($B284,1))))&lt;$C284)))</f>
        <v>40</v>
      </c>
      <c r="AB284" s="48" t="n">
        <f aca="false">IF(OR(N(AB$5)=0,AB$6=""),0,AB$5*((DATE(YEAR($B284),MONTH($B284),MIN(AB$6,DAY(EOMONTH($B284,0))))&gt;=$B284)*(DATE(YEAR($B284),MONTH($B284),MIN(AB$6,DAY(EOMONTH($B284,0))))&lt;$C284)+(DATE(YEAR($B284),MONTH($B284)+1,MIN(AB$6,DAY(EOMONTH($B284,1))))&gt;=$B284)*(DATE(YEAR($B284),MONTH($B284)+1,MIN(AB$6,DAY(EOMONTH($B284,1))))&lt;$C284)))</f>
        <v>0</v>
      </c>
      <c r="AC284" s="48" t="n">
        <f aca="false">IF(OR(N(AC$5)=0,AC$6=""),0,AC$5*((DATE(YEAR($B284),MONTH($B284),MIN(AC$6,DAY(EOMONTH($B284,0))))&gt;=$B284)*(DATE(YEAR($B284),MONTH($B284),MIN(AC$6,DAY(EOMONTH($B284,0))))&lt;$C284)+(DATE(YEAR($B284),MONTH($B284)+1,MIN(AC$6,DAY(EOMONTH($B284,1))))&gt;=$B284)*(DATE(YEAR($B284),MONTH($B284)+1,MIN(AC$6,DAY(EOMONTH($B284,1))))&lt;$C284)))</f>
        <v>0</v>
      </c>
      <c r="AD284" s="48" t="n">
        <f aca="false">IF(OR(N(AD$5)=0,AD$6=""),0,AD$5*((DATE(YEAR($B284),MONTH($B284),MIN(AD$6,DAY(EOMONTH($B284,0))))&gt;=$B284)*(DATE(YEAR($B284),MONTH($B284),MIN(AD$6,DAY(EOMONTH($B284,0))))&lt;$C284)+(DATE(YEAR($B284),MONTH($B284)+1,MIN(AD$6,DAY(EOMONTH($B284,1))))&gt;=$B284)*(DATE(YEAR($B284),MONTH($B284)+1,MIN(AD$6,DAY(EOMONTH($B284,1))))&lt;$C284)))</f>
        <v>0</v>
      </c>
      <c r="AE284" s="48" t="n">
        <f aca="false">IF(OR(N(AE$5)=0,AE$6=""),0,AE$5*((DATE(YEAR($B284),MONTH($B284),MIN(AE$6,DAY(EOMONTH($B284,0))))&gt;=$B284)*(DATE(YEAR($B284),MONTH($B284),MIN(AE$6,DAY(EOMONTH($B284,0))))&lt;$C284)+(DATE(YEAR($B284),MONTH($B284)+1,MIN(AE$6,DAY(EOMONTH($B284,1))))&gt;=$B284)*(DATE(YEAR($B284),MONTH($B284)+1,MIN(AE$6,DAY(EOMONTH($B284,1))))&lt;$C284)))</f>
        <v>0</v>
      </c>
      <c r="AF284" s="48" t="n">
        <f aca="false">IF(OR(N(AF$5)=0,AF$6=""),0,AF$5*((DATE(YEAR($B284),MONTH($B284),MIN(AF$6,DAY(EOMONTH($B284,0))))&gt;=$B284)*(DATE(YEAR($B284),MONTH($B284),MIN(AF$6,DAY(EOMONTH($B284,0))))&lt;$C284)+(DATE(YEAR($B284),MONTH($B284)+1,MIN(AF$6,DAY(EOMONTH($B284,1))))&gt;=$B284)*(DATE(YEAR($B284),MONTH($B284)+1,MIN(AF$6,DAY(EOMONTH($B284,1))))&lt;$C284)))</f>
        <v>0</v>
      </c>
      <c r="AG284" s="48" t="n">
        <f aca="false">IF(OR(N(AG$5)=0,AG$6=""),0,AG$5*((DATE(YEAR($B284),MONTH($B284),MIN(AG$6,DAY(EOMONTH($B284,0))))&gt;=$B284)*(DATE(YEAR($B284),MONTH($B284),MIN(AG$6,DAY(EOMONTH($B284,0))))&lt;$C284)+(DATE(YEAR($B284),MONTH($B284)+1,MIN(AG$6,DAY(EOMONTH($B284,1))))&gt;=$B284)*(DATE(YEAR($B284),MONTH($B284)+1,MIN(AG$6,DAY(EOMONTH($B284,1))))&lt;$C284)))</f>
        <v>0</v>
      </c>
      <c r="AH284" s="48" t="n">
        <f aca="false">IF(OR(N(AH$5)=0,AH$6=""),0,AH$5*((DATE(YEAR($B284),MONTH($B284),MIN(AH$6,DAY(EOMONTH($B284,0))))&gt;=$B284)*(DATE(YEAR($B284),MONTH($B284),MIN(AH$6,DAY(EOMONTH($B284,0))))&lt;$C284)+(DATE(YEAR($B284),MONTH($B284)+1,MIN(AH$6,DAY(EOMONTH($B284,1))))&gt;=$B284)*(DATE(YEAR($B284),MONTH($B284)+1,MIN(AH$6,DAY(EOMONTH($B284,1))))&lt;$C284)))</f>
        <v>0</v>
      </c>
      <c r="AI284" s="48" t="n">
        <f aca="false">IF(OR(N(AI$5)=0,AI$6=""),0,AI$5*((DATE(YEAR($B284),MONTH($B284),MIN(AI$6,DAY(EOMONTH($B284,0))))&gt;=$B284)*(DATE(YEAR($B284),MONTH($B284),MIN(AI$6,DAY(EOMONTH($B284,0))))&lt;$C284)+(DATE(YEAR($B284),MONTH($B284)+1,MIN(AI$6,DAY(EOMONTH($B284,1))))&gt;=$B284)*(DATE(YEAR($B284),MONTH($B284)+1,MIN(AI$6,DAY(EOMONTH($B284,1))))&lt;$C284)))</f>
        <v>0</v>
      </c>
      <c r="AJ284" s="48" t="n">
        <f aca="false">IF(OR(N(AJ$5)=0,AJ$6=""),0,AJ$5*((DATE(YEAR($B284),MONTH($B284),MIN(AJ$6,DAY(EOMONTH($B284,0))))&gt;=$B284)*(DATE(YEAR($B284),MONTH($B284),MIN(AJ$6,DAY(EOMONTH($B284,0))))&lt;$C284)+(DATE(YEAR($B284),MONTH($B284)+1,MIN(AJ$6,DAY(EOMONTH($B284,1))))&gt;=$B284)*(DATE(YEAR($B284),MONTH($B284)+1,MIN(AJ$6,DAY(EOMONTH($B284,1))))&lt;$C284)))</f>
        <v>0</v>
      </c>
      <c r="AK284" s="48" t="n">
        <f aca="false">IF(OR(N(AK$5)=0,AK$6=""),0,AK$5*((DATE(YEAR($B284),MONTH($B284),MIN(AK$6,DAY(EOMONTH($B284,0))))&gt;=$B284)*(DATE(YEAR($B284),MONTH($B284),MIN(AK$6,DAY(EOMONTH($B284,0))))&lt;$C284)+(DATE(YEAR($B284),MONTH($B284)+1,MIN(AK$6,DAY(EOMONTH($B284,1))))&gt;=$B284)*(DATE(YEAR($B284),MONTH($B284)+1,MIN(AK$6,DAY(EOMONTH($B284,1))))&lt;$C284)))</f>
        <v>0</v>
      </c>
      <c r="AL284" s="48" t="n">
        <f aca="false">IF(OR(N(AL$5)=0,AL$6=""),0,AL$5*((DATE(YEAR($B284),MONTH($B284),MIN(AL$6,DAY(EOMONTH($B284,0))))&gt;=$B284)*(DATE(YEAR($B284),MONTH($B284),MIN(AL$6,DAY(EOMONTH($B284,0))))&lt;$C284)+(DATE(YEAR($B284),MONTH($B284)+1,MIN(AL$6,DAY(EOMONTH($B284,1))))&gt;=$B284)*(DATE(YEAR($B284),MONTH($B284)+1,MIN(AL$6,DAY(EOMONTH($B284,1))))&lt;$C284)))</f>
        <v>0</v>
      </c>
      <c r="AM284" s="48" t="n">
        <f aca="false">IF(OR(N(AM$5)=0,AM$6=""),0,AM$5*((DATE(YEAR($B284),MONTH($B284),MIN(AM$6,DAY(EOMONTH($B284,0))))&gt;=$B284)*(DATE(YEAR($B284),MONTH($B284),MIN(AM$6,DAY(EOMONTH($B284,0))))&lt;$C284)+(DATE(YEAR($B284),MONTH($B284)+1,MIN(AM$6,DAY(EOMONTH($B284,1))))&gt;=$B284)*(DATE(YEAR($B284),MONTH($B284)+1,MIN(AM$6,DAY(EOMONTH($B284,1))))&lt;$C284)))</f>
        <v>0</v>
      </c>
      <c r="AN284" s="48" t="n">
        <f aca="false">IF(OR(N(AN$5)=0,AN$6=""),0,AN$5*((DATE(YEAR($B284),MONTH($B284),MIN(AN$6,DAY(EOMONTH($B284,0))))&gt;=$B284)*(DATE(YEAR($B284),MONTH($B284),MIN(AN$6,DAY(EOMONTH($B284,0))))&lt;$C284)+(DATE(YEAR($B284),MONTH($B284)+1,MIN(AN$6,DAY(EOMONTH($B284,1))))&gt;=$B284)*(DATE(YEAR($B284),MONTH($B284)+1,MIN(AN$6,DAY(EOMONTH($B284,1))))&lt;$C284)))</f>
        <v>0</v>
      </c>
      <c r="AO284" s="48" t="n">
        <f aca="false">IF(OR(N(AO$5)=0,AO$6=""),0,AO$5*((DATE(YEAR($B284),MONTH($B284),MIN(AO$6,DAY(EOMONTH($B284,0))))&gt;=$B284)*(DATE(YEAR($B284),MONTH($B284),MIN(AO$6,DAY(EOMONTH($B284,0))))&lt;$C284)+(DATE(YEAR($B284),MONTH($B284)+1,MIN(AO$6,DAY(EOMONTH($B284,1))))&gt;=$B284)*(DATE(YEAR($B284),MONTH($B284)+1,MIN(AO$6,DAY(EOMONTH($B284,1))))&lt;$C284)))</f>
        <v>0</v>
      </c>
      <c r="AP284" s="48" t="n">
        <f aca="false">IF(OR(N(AP$5)=0,AP$6=""),0,AP$5*((DATE(YEAR($B284),MONTH($B284),MIN(AP$6,DAY(EOMONTH($B284,0))))&gt;=$B284)*(DATE(YEAR($B284),MONTH($B284),MIN(AP$6,DAY(EOMONTH($B284,0))))&lt;$C284)+(DATE(YEAR($B284),MONTH($B284)+1,MIN(AP$6,DAY(EOMONTH($B284,1))))&gt;=$B284)*(DATE(YEAR($B284),MONTH($B284)+1,MIN(AP$6,DAY(EOMONTH($B284,1))))&lt;$C284)))</f>
        <v>0</v>
      </c>
      <c r="AQ284" s="48" t="n">
        <f aca="false">IF(OR(N(AQ$5)=0,AQ$6=""),0,AQ$5*((DATE(YEAR($B284),MONTH($B284),MIN(AQ$6,DAY(EOMONTH($B284,0))))&gt;=$B284)*(DATE(YEAR($B284),MONTH($B284),MIN(AQ$6,DAY(EOMONTH($B284,0))))&lt;$C284)+(DATE(YEAR($B284),MONTH($B284)+1,MIN(AQ$6,DAY(EOMONTH($B284,1))))&gt;=$B284)*(DATE(YEAR($B284),MONTH($B284)+1,MIN(AQ$6,DAY(EOMONTH($B284,1))))&lt;$C284)))</f>
        <v>0</v>
      </c>
      <c r="AR284" s="48" t="n">
        <f aca="false">IF(OR(N(AR$5)=0,AR$6=""),0,AR$5*((DATE(YEAR($B284),MONTH($B284),MIN(AR$6,DAY(EOMONTH($B284,0))))&gt;=$B284)*(DATE(YEAR($B284),MONTH($B284),MIN(AR$6,DAY(EOMONTH($B284,0))))&lt;$C284)+(DATE(YEAR($B284),MONTH($B284)+1,MIN(AR$6,DAY(EOMONTH($B284,1))))&gt;=$B284)*(DATE(YEAR($B284),MONTH($B284)+1,MIN(AR$6,DAY(EOMONTH($B284,1))))&lt;$C284)))</f>
        <v>0</v>
      </c>
      <c r="AS284" s="48" t="n">
        <f aca="false">IF(OR(N(AS$5)=0,AS$6=""),0,AS$5*((DATE(YEAR($B284),MONTH($B284),MIN(AS$6,DAY(EOMONTH($B284,0))))&gt;=$B284)*(DATE(YEAR($B284),MONTH($B284),MIN(AS$6,DAY(EOMONTH($B284,0))))&lt;$C284)+(DATE(YEAR($B284),MONTH($B284)+1,MIN(AS$6,DAY(EOMONTH($B284,1))))&gt;=$B284)*(DATE(YEAR($B284),MONTH($B284)+1,MIN(AS$6,DAY(EOMONTH($B284,1))))&lt;$C284)))</f>
        <v>0</v>
      </c>
      <c r="AT284" s="48" t="n">
        <f aca="false">IF(OR(N(AT$5)=0,AT$6=""),0,AT$5*((DATE(YEAR($B284),MONTH($B284),MIN(AT$6,DAY(EOMONTH($B284,0))))&gt;=$B284)*(DATE(YEAR($B284),MONTH($B284),MIN(AT$6,DAY(EOMONTH($B284,0))))&lt;$C284)+(DATE(YEAR($B284),MONTH($B284)+1,MIN(AT$6,DAY(EOMONTH($B284,1))))&gt;=$B284)*(DATE(YEAR($B284),MONTH($B284)+1,MIN(AT$6,DAY(EOMONTH($B284,1))))&lt;$C284)))</f>
        <v>0</v>
      </c>
      <c r="AU284" s="48" t="n">
        <f aca="false">IF(OR(N(AU$5)=0,AU$6=""),0,AU$5*((DATE(YEAR($B284),MONTH($B284),MIN(AU$6,DAY(EOMONTH($B284,0))))&gt;=$B284)*(DATE(YEAR($B284),MONTH($B284),MIN(AU$6,DAY(EOMONTH($B284,0))))&lt;$C284)+(DATE(YEAR($B284),MONTH($B284)+1,MIN(AU$6,DAY(EOMONTH($B284,1))))&gt;=$B284)*(DATE(YEAR($B284),MONTH($B284)+1,MIN(AU$6,DAY(EOMONTH($B284,1))))&lt;$C284)))</f>
        <v>0</v>
      </c>
      <c r="AV284" s="48" t="n">
        <f aca="false">IF(OR(N(AV$5)=0,AV$6=""),0,AV$5*((DATE(YEAR($B284),MONTH($B284),MIN(AV$6,DAY(EOMONTH($B284,0))))&gt;=$B284)*(DATE(YEAR($B284),MONTH($B284),MIN(AV$6,DAY(EOMONTH($B284,0))))&lt;$C284)+(DATE(YEAR($B284),MONTH($B284)+1,MIN(AV$6,DAY(EOMONTH($B284,1))))&gt;=$B284)*(DATE(YEAR($B284),MONTH($B284)+1,MIN(AV$6,DAY(EOMONTH($B284,1))))&lt;$C284)))</f>
        <v>0</v>
      </c>
      <c r="AW284" s="48" t="n">
        <f aca="false">IF(OR(N(AW$5)=0,AW$6=""),0,AW$5*((DATE(YEAR($B284),MONTH($B284),MIN(AW$6,DAY(EOMONTH($B284,0))))&gt;=$B284)*(DATE(YEAR($B284),MONTH($B284),MIN(AW$6,DAY(EOMONTH($B284,0))))&lt;$C284)+(DATE(YEAR($B284),MONTH($B284)+1,MIN(AW$6,DAY(EOMONTH($B284,1))))&gt;=$B284)*(DATE(YEAR($B284),MONTH($B284)+1,MIN(AW$6,DAY(EOMONTH($B284,1))))&lt;$C284)))</f>
        <v>0</v>
      </c>
      <c r="AX284" s="48" t="n">
        <f aca="false">IF(OR(N(AX$5)=0,AX$6=""),0,AX$5*((DATE(YEAR($B284),MONTH($B284),MIN(AX$6,DAY(EOMONTH($B284,0))))&gt;=$B284)*(DATE(YEAR($B284),MONTH($B284),MIN(AX$6,DAY(EOMONTH($B284,0))))&lt;$C284)+(DATE(YEAR($B284),MONTH($B284)+1,MIN(AX$6,DAY(EOMONTH($B284,1))))&gt;=$B284)*(DATE(YEAR($B284),MONTH($B284)+1,MIN(AX$6,DAY(EOMONTH($B284,1))))&lt;$C284)))</f>
        <v>0</v>
      </c>
      <c r="AY284" s="48" t="n">
        <f aca="false">IF(OR(N(AY$5)=0,AY$6=""),0,AY$5*((DATE(YEAR($B284),MONTH($B284),MIN(AY$6,DAY(EOMONTH($B284,0))))&gt;=$B284)*(DATE(YEAR($B284),MONTH($B284),MIN(AY$6,DAY(EOMONTH($B284,0))))&lt;$C284)+(DATE(YEAR($B284),MONTH($B284)+1,MIN(AY$6,DAY(EOMONTH($B284,1))))&gt;=$B284)*(DATE(YEAR($B284),MONTH($B284)+1,MIN(AY$6,DAY(EOMONTH($B284,1))))&lt;$C284)))</f>
        <v>0</v>
      </c>
      <c r="AZ284" s="48" t="n">
        <f aca="false">IF(OR(N(AZ$5)=0,AZ$6=""),0,AZ$5*((DATE(YEAR($B284),MONTH($B284),MIN(AZ$6,DAY(EOMONTH($B284,0))))&gt;=$B284)*(DATE(YEAR($B284),MONTH($B284),MIN(AZ$6,DAY(EOMONTH($B284,0))))&lt;$C284)+(DATE(YEAR($B284),MONTH($B284)+1,MIN(AZ$6,DAY(EOMONTH($B284,1))))&gt;=$B284)*(DATE(YEAR($B284),MONTH($B284)+1,MIN(AZ$6,DAY(EOMONTH($B284,1))))&lt;$C284)))</f>
        <v>0</v>
      </c>
      <c r="BA284" s="48" t="n">
        <f aca="false">IF(OR(N(BA$5)=0,BA$6=""),0,BA$5*((DATE(YEAR($B284),MONTH($B284),MIN(BA$6,DAY(EOMONTH($B284,0))))&gt;=$B284)*(DATE(YEAR($B284),MONTH($B284),MIN(BA$6,DAY(EOMONTH($B284,0))))&lt;$C284)+(DATE(YEAR($B284),MONTH($B284)+1,MIN(BA$6,DAY(EOMONTH($B284,1))))&gt;=$B284)*(DATE(YEAR($B284),MONTH($B284)+1,MIN(BA$6,DAY(EOMONTH($B284,1))))&lt;$C284)))</f>
        <v>0</v>
      </c>
      <c r="BB284" s="48" t="n">
        <f aca="false">IF(OR(N(BB$5)=0,BB$6=""),0,BB$5*((DATE(YEAR($B284),MONTH($B284),MIN(BB$6,DAY(EOMONTH($B284,0))))&gt;=$B284)*(DATE(YEAR($B284),MONTH($B284),MIN(BB$6,DAY(EOMONTH($B284,0))))&lt;$C284)+(DATE(YEAR($B284),MONTH($B284)+1,MIN(BB$6,DAY(EOMONTH($B284,1))))&gt;=$B284)*(DATE(YEAR($B284),MONTH($B284)+1,MIN(BB$6,DAY(EOMONTH($B284,1))))&lt;$C284)))</f>
        <v>0</v>
      </c>
      <c r="BC284" s="48" t="n">
        <f aca="false">IF(OR(N(BC$5)=0,BC$6=""),0,BC$5*((DATE(YEAR($B284),MONTH($B284),MIN(BC$6,DAY(EOMONTH($B284,0))))&gt;=$B284)*(DATE(YEAR($B284),MONTH($B284),MIN(BC$6,DAY(EOMONTH($B284,0))))&lt;$C284)+(DATE(YEAR($B284),MONTH($B284)+1,MIN(BC$6,DAY(EOMONTH($B284,1))))&gt;=$B284)*(DATE(YEAR($B284),MONTH($B284)+1,MIN(BC$6,DAY(EOMONTH($B284,1))))&lt;$C284)))</f>
        <v>0</v>
      </c>
      <c r="BD284" s="48" t="n">
        <f aca="false">IF(OR(N(BD$5)=0,BD$6=""),0,BD$5*((DATE(YEAR($B284),MONTH($B284),MIN(BD$6,DAY(EOMONTH($B284,0))))&gt;=$B284)*(DATE(YEAR($B284),MONTH($B284),MIN(BD$6,DAY(EOMONTH($B284,0))))&lt;$C284)+(DATE(YEAR($B284),MONTH($B284)+1,MIN(BD$6,DAY(EOMONTH($B284,1))))&gt;=$B284)*(DATE(YEAR($B284),MONTH($B284)+1,MIN(BD$6,DAY(EOMONTH($B284,1))))&lt;$C284)))</f>
        <v>0</v>
      </c>
      <c r="BE284" s="48" t="n">
        <f aca="false">IF(OR(N(BE$5)=0,BE$6=""),0,BE$5*((DATE(YEAR($B284),MONTH($B284),MIN(BE$6,DAY(EOMONTH($B284,0))))&gt;=$B284)*(DATE(YEAR($B284),MONTH($B284),MIN(BE$6,DAY(EOMONTH($B284,0))))&lt;$C284)+(DATE(YEAR($B284),MONTH($B284)+1,MIN(BE$6,DAY(EOMONTH($B284,1))))&gt;=$B284)*(DATE(YEAR($B284),MONTH($B284)+1,MIN(BE$6,DAY(EOMONTH($B284,1))))&lt;$C284)))</f>
        <v>0</v>
      </c>
      <c r="BF284" s="48" t="n">
        <f aca="false">IF(OR(N(BF$5)=0,BF$6=""),0,BF$5*((DATE(YEAR($B284),MONTH($B284),MIN(BF$6,DAY(EOMONTH($B284,0))))&gt;=$B284)*(DATE(YEAR($B284),MONTH($B284),MIN(BF$6,DAY(EOMONTH($B284,0))))&lt;$C284)+(DATE(YEAR($B284),MONTH($B284)+1,MIN(BF$6,DAY(EOMONTH($B284,1))))&gt;=$B284)*(DATE(YEAR($B284),MONTH($B284)+1,MIN(BF$6,DAY(EOMONTH($B284,1))))&lt;$C284)))</f>
        <v>0</v>
      </c>
      <c r="BG284" s="48" t="n">
        <f aca="false">IF(OR(N(BG$5)=0,BG$6=""),0,BG$5*((DATE(YEAR($B284),MONTH($B284),MIN(BG$6,DAY(EOMONTH($B284,0))))&gt;=$B284)*(DATE(YEAR($B284),MONTH($B284),MIN(BG$6,DAY(EOMONTH($B284,0))))&lt;$C284)+(DATE(YEAR($B284),MONTH($B284)+1,MIN(BG$6,DAY(EOMONTH($B284,1))))&gt;=$B284)*(DATE(YEAR($B284),MONTH($B284)+1,MIN(BG$6,DAY(EOMONTH($B284,1))))&lt;$C284)))</f>
        <v>0</v>
      </c>
      <c r="BH284" s="48" t="n">
        <f aca="false">IF(OR(N(BH$5)=0,BH$6=""),0,BH$5*((DATE(YEAR($B284),MONTH($B284),MIN(BH$6,DAY(EOMONTH($B284,0))))&gt;=$B284)*(DATE(YEAR($B284),MONTH($B284),MIN(BH$6,DAY(EOMONTH($B284,0))))&lt;$C284)+(DATE(YEAR($B284),MONTH($B284)+1,MIN(BH$6,DAY(EOMONTH($B284,1))))&gt;=$B284)*(DATE(YEAR($B284),MONTH($B284)+1,MIN(BH$6,DAY(EOMONTH($B284,1))))&lt;$C284)))</f>
        <v>0</v>
      </c>
      <c r="BI284" s="48" t="n">
        <f aca="false">IF(OR(N(BI$5)=0,BI$6=""),0,BI$5*((DATE(YEAR($B284),MONTH($B284),MIN(BI$6,DAY(EOMONTH($B284,0))))&gt;=$B284)*(DATE(YEAR($B284),MONTH($B284),MIN(BI$6,DAY(EOMONTH($B284,0))))&lt;$C284)+(DATE(YEAR($B284),MONTH($B284)+1,MIN(BI$6,DAY(EOMONTH($B284,1))))&gt;=$B284)*(DATE(YEAR($B284),MONTH($B284)+1,MIN(BI$6,DAY(EOMONTH($B284,1))))&lt;$C284)))</f>
        <v>0</v>
      </c>
      <c r="BJ284" s="48" t="n">
        <f aca="false">IF(OR(N(BJ$5)=0,BJ$6=""),0,BJ$5*((DATE(YEAR($B284),MONTH($B284),MIN(BJ$6,DAY(EOMONTH($B284,0))))&gt;=$B284)*(DATE(YEAR($B284),MONTH($B284),MIN(BJ$6,DAY(EOMONTH($B284,0))))&lt;$C284)+(DATE(YEAR($B284),MONTH($B284)+1,MIN(BJ$6,DAY(EOMONTH($B284,1))))&gt;=$B284)*(DATE(YEAR($B284),MONTH($B284)+1,MIN(BJ$6,DAY(EOMONTH($B284,1))))&lt;$C284)))</f>
        <v>0</v>
      </c>
      <c r="BK284" s="48" t="n">
        <f aca="false">IF(OR(N(BK$5)=0,BK$6=""),0,BK$5*((DATE(YEAR($B284),MONTH($B284),MIN(BK$6,DAY(EOMONTH($B284,0))))&gt;=$B284)*(DATE(YEAR($B284),MONTH($B284),MIN(BK$6,DAY(EOMONTH($B284,0))))&lt;$C284)+(DATE(YEAR($B284),MONTH($B284)+1,MIN(BK$6,DAY(EOMONTH($B284,1))))&gt;=$B284)*(DATE(YEAR($B284),MONTH($B284)+1,MIN(BK$6,DAY(EOMONTH($B284,1))))&lt;$C284)))</f>
        <v>0</v>
      </c>
      <c r="BL284" s="48" t="n">
        <f aca="false">IF(OR(N(BL$5)=0,BL$6=""),0,BL$5*((DATE(YEAR($B284),MONTH($B284),MIN(BL$6,DAY(EOMONTH($B284,0))))&gt;=$B284)*(DATE(YEAR($B284),MONTH($B284),MIN(BL$6,DAY(EOMONTH($B284,0))))&lt;$C284)+(DATE(YEAR($B284),MONTH($B284)+1,MIN(BL$6,DAY(EOMONTH($B284,1))))&gt;=$B284)*(DATE(YEAR($B284),MONTH($B284)+1,MIN(BL$6,DAY(EOMONTH($B284,1))))&lt;$C284)))</f>
        <v>0</v>
      </c>
      <c r="BM284" s="48" t="n">
        <f aca="false">IF(OR(N(BM$5)=0,BM$6=""),0,BM$5*((DATE(YEAR($B284),MONTH($B284),MIN(BM$6,DAY(EOMONTH($B284,0))))&gt;=$B284)*(DATE(YEAR($B284),MONTH($B284),MIN(BM$6,DAY(EOMONTH($B284,0))))&lt;$C284)+(DATE(YEAR($B284),MONTH($B284)+1,MIN(BM$6,DAY(EOMONTH($B284,1))))&gt;=$B284)*(DATE(YEAR($B284),MONTH($B284)+1,MIN(BM$6,DAY(EOMONTH($B284,1))))&lt;$C284)))</f>
        <v>0</v>
      </c>
      <c r="BN284" s="48" t="n">
        <f aca="false">IF(OR(N(BN$5)=0,BN$6=""),0,BN$5*((DATE(YEAR($B284),MONTH($B284),MIN(BN$6,DAY(EOMONTH($B284,0))))&gt;=$B284)*(DATE(YEAR($B284),MONTH($B284),MIN(BN$6,DAY(EOMONTH($B284,0))))&lt;$C284)+(DATE(YEAR($B284),MONTH($B284)+1,MIN(BN$6,DAY(EOMONTH($B284,1))))&gt;=$B284)*(DATE(YEAR($B284),MONTH($B284)+1,MIN(BN$6,DAY(EOMONTH($B284,1))))&lt;$C284)))</f>
        <v>0</v>
      </c>
      <c r="BO284" s="48" t="n">
        <f aca="false">IF(OR(N(BO$5)=0,BO$6=""),0,BO$5*((DATE(YEAR($B284),MONTH($B284),MIN(BO$6,DAY(EOMONTH($B284,0))))&gt;=$B284)*(DATE(YEAR($B284),MONTH($B284),MIN(BO$6,DAY(EOMONTH($B284,0))))&lt;$C284)+(DATE(YEAR($B284),MONTH($B284)+1,MIN(BO$6,DAY(EOMONTH($B284,1))))&gt;=$B284)*(DATE(YEAR($B284),MONTH($B284)+1,MIN(BO$6,DAY(EOMONTH($B284,1))))&lt;$C284)))</f>
        <v>0</v>
      </c>
      <c r="BP284" s="48" t="n">
        <f aca="false">IF(OR(N(BP$5)=0,BP$6=""),0,BP$5*((DATE(YEAR($B284),MONTH($B284),MIN(BP$6,DAY(EOMONTH($B284,0))))&gt;=$B284)*(DATE(YEAR($B284),MONTH($B284),MIN(BP$6,DAY(EOMONTH($B284,0))))&lt;$C284)+(DATE(YEAR($B284),MONTH($B284)+1,MIN(BP$6,DAY(EOMONTH($B284,1))))&gt;=$B284)*(DATE(YEAR($B284),MONTH($B284)+1,MIN(BP$6,DAY(EOMONTH($B284,1))))&lt;$C284)))</f>
        <v>0</v>
      </c>
      <c r="BQ284" s="48" t="n">
        <f aca="false">IF(OR(N(BQ$5)=0,BQ$6=""),0,BQ$5*((DATE(YEAR($B284),MONTH($B284),MIN(BQ$6,DAY(EOMONTH($B284,0))))&gt;=$B284)*(DATE(YEAR($B284),MONTH($B284),MIN(BQ$6,DAY(EOMONTH($B284,0))))&lt;$C284)+(DATE(YEAR($B284),MONTH($B284)+1,MIN(BQ$6,DAY(EOMONTH($B284,1))))&gt;=$B284)*(DATE(YEAR($B284),MONTH($B284)+1,MIN(BQ$6,DAY(EOMONTH($B284,1))))&lt;$C284)))</f>
        <v>0</v>
      </c>
      <c r="BR284" s="48" t="n">
        <f aca="false">IF(OR(N(BR$5)=0,BR$6=""),0,BR$5*((DATE(YEAR($B284),MONTH($B284),MIN(BR$6,DAY(EOMONTH($B284,0))))&gt;=$B284)*(DATE(YEAR($B284),MONTH($B284),MIN(BR$6,DAY(EOMONTH($B284,0))))&lt;$C284)+(DATE(YEAR($B284),MONTH($B284)+1,MIN(BR$6,DAY(EOMONTH($B284,1))))&gt;=$B284)*(DATE(YEAR($B284),MONTH($B284)+1,MIN(BR$6,DAY(EOMONTH($B284,1))))&lt;$C284)))</f>
        <v>0</v>
      </c>
      <c r="BS284" s="48" t="n">
        <f aca="false">IF(OR(N(BS$5)=0,BS$6=""),0,BS$5*((DATE(YEAR($B284),MONTH($B284),MIN(BS$6,DAY(EOMONTH($B284,0))))&gt;=$B284)*(DATE(YEAR($B284),MONTH($B284),MIN(BS$6,DAY(EOMONTH($B284,0))))&lt;$C284)+(DATE(YEAR($B284),MONTH($B284)+1,MIN(BS$6,DAY(EOMONTH($B284,1))))&gt;=$B284)*(DATE(YEAR($B284),MONTH($B284)+1,MIN(BS$6,DAY(EOMONTH($B284,1))))&lt;$C284)))</f>
        <v>0</v>
      </c>
      <c r="BT284" s="48" t="n">
        <f aca="false">IF(OR(N(BT$5)=0,BT$6=""),0,BT$5*((DATE(YEAR($B284),MONTH($B284),MIN(BT$6,DAY(EOMONTH($B284,0))))&gt;=$B284)*(DATE(YEAR($B284),MONTH($B284),MIN(BT$6,DAY(EOMONTH($B284,0))))&lt;$C284)+(DATE(YEAR($B284),MONTH($B284)+1,MIN(BT$6,DAY(EOMONTH($B284,1))))&gt;=$B284)*(DATE(YEAR($B284),MONTH($B284)+1,MIN(BT$6,DAY(EOMONTH($B284,1))))&lt;$C284)))</f>
        <v>0</v>
      </c>
      <c r="BU284" s="48" t="n">
        <f aca="false">IF(OR(N(BU$5)=0,BU$6=""),0,BU$5*((DATE(YEAR($B284),MONTH($B284),MIN(BU$6,DAY(EOMONTH($B284,0))))&gt;=$B284)*(DATE(YEAR($B284),MONTH($B284),MIN(BU$6,DAY(EOMONTH($B284,0))))&lt;$C284)+(DATE(YEAR($B284),MONTH($B284)+1,MIN(BU$6,DAY(EOMONTH($B284,1))))&gt;=$B284)*(DATE(YEAR($B284),MONTH($B284)+1,MIN(BU$6,DAY(EOMONTH($B284,1))))&lt;$C284)))</f>
        <v>0</v>
      </c>
      <c r="BV284" s="48" t="n">
        <f aca="false">IF(OR(N(BV$5)=0,BV$6=""),0,BV$5*((DATE(YEAR($B284),MONTH($B284),MIN(BV$6,DAY(EOMONTH($B284,0))))&gt;=$B284)*(DATE(YEAR($B284),MONTH($B284),MIN(BV$6,DAY(EOMONTH($B284,0))))&lt;$C284)+(DATE(YEAR($B284),MONTH($B284)+1,MIN(BV$6,DAY(EOMONTH($B284,1))))&gt;=$B284)*(DATE(YEAR($B284),MONTH($B284)+1,MIN(BV$6,DAY(EOMONTH($B284,1))))&lt;$C284)))</f>
        <v>0</v>
      </c>
      <c r="BW284" s="48" t="n">
        <f aca="false">IF(OR(N(BW$5)=0,BW$6=""),0,BW$5*((DATE(YEAR($B284),MONTH($B284),MIN(BW$6,DAY(EOMONTH($B284,0))))&gt;=$B284)*(DATE(YEAR($B284),MONTH($B284),MIN(BW$6,DAY(EOMONTH($B284,0))))&lt;$C284)+(DATE(YEAR($B284),MONTH($B284)+1,MIN(BW$6,DAY(EOMONTH($B284,1))))&gt;=$B284)*(DATE(YEAR($B284),MONTH($B284)+1,MIN(BW$6,DAY(EOMONTH($B284,1))))&lt;$C284)))</f>
        <v>0</v>
      </c>
      <c r="BX284" s="48" t="n">
        <f aca="false">MIN(Z284,(FT283*(1+FT$5/Setup!$C$36)+IF($V284=1,N($F284),0)))</f>
        <v>0</v>
      </c>
      <c r="BY284" s="48" t="n">
        <f aca="false">MIN(AA284,(FU283*(1+FU$5/Setup!$C$36)+IF($V284=2,N($F284),0)))</f>
        <v>0</v>
      </c>
      <c r="BZ284" s="48" t="n">
        <f aca="false">MIN(AB284,(FV283*(1+FV$5/Setup!$C$36)+IF($V284=3,N($F284),0)))</f>
        <v>0</v>
      </c>
      <c r="CA284" s="48" t="n">
        <f aca="false">MIN(AC284,(FW283*(1+FW$5/Setup!$C$36)+IF($V284=4,N($F284),0)))</f>
        <v>0</v>
      </c>
      <c r="CB284" s="48" t="n">
        <f aca="false">MIN(AD284,(FX283*(1+FX$5/Setup!$C$36)+IF($V284=5,N($F284),0)))</f>
        <v>0</v>
      </c>
      <c r="CC284" s="48" t="n">
        <f aca="false">MIN(AE284,(FY283*(1+FY$5/Setup!$C$36)+IF($V284=6,N($F284),0)))</f>
        <v>0</v>
      </c>
      <c r="CD284" s="48" t="n">
        <f aca="false">MIN(AF284,(FZ283*(1+FZ$5/Setup!$C$36)+IF($V284=7,N($F284),0)))</f>
        <v>0</v>
      </c>
      <c r="CE284" s="48" t="n">
        <f aca="false">MIN(AG284,(GA283*(1+GA$5/Setup!$C$36)+IF($V284=8,N($F284),0)))</f>
        <v>0</v>
      </c>
      <c r="CF284" s="48" t="n">
        <f aca="false">MIN(AH284,(GB283*(1+GB$5/Setup!$C$36)+IF($V284=9,N($F284),0)))</f>
        <v>0</v>
      </c>
      <c r="CG284" s="48" t="n">
        <f aca="false">MIN(AI284,(GC283*(1+GC$5/Setup!$C$36)+IF($V284=10,N($F284),0)))</f>
        <v>0</v>
      </c>
      <c r="CH284" s="48" t="n">
        <f aca="false">MIN(AJ284,(GD283*(1+GD$5/Setup!$C$36)+IF($V284=11,N($F284),0)))</f>
        <v>0</v>
      </c>
      <c r="CI284" s="48" t="n">
        <f aca="false">MIN(AK284,(GE283*(1+GE$5/Setup!$C$36)+IF($V284=12,N($F284),0)))</f>
        <v>0</v>
      </c>
      <c r="CJ284" s="48" t="n">
        <f aca="false">MIN(AL284,(GF283*(1+GF$5/Setup!$C$36)+IF($V284=13,N($F284),0)))</f>
        <v>0</v>
      </c>
      <c r="CK284" s="48" t="n">
        <f aca="false">MIN(AM284,(GG283*(1+GG$5/Setup!$C$36)+IF($V284=14,N($F284),0)))</f>
        <v>0</v>
      </c>
      <c r="CL284" s="48" t="n">
        <f aca="false">MIN(AN284,(GH283*(1+GH$5/Setup!$C$36)+IF($V284=15,N($F284),0)))</f>
        <v>0</v>
      </c>
      <c r="CM284" s="48" t="n">
        <f aca="false">MIN(AO284,(GI283*(1+GI$5/Setup!$C$36)+IF($V284=16,N($F284),0)))</f>
        <v>0</v>
      </c>
      <c r="CN284" s="48" t="n">
        <f aca="false">MIN(AP284,(GJ283*(1+GJ$5/Setup!$C$36)+IF($V284=17,N($F284),0)))</f>
        <v>0</v>
      </c>
      <c r="CO284" s="48" t="n">
        <f aca="false">MIN(AQ284,(GK283*(1+GK$5/Setup!$C$36)+IF($V284=18,N($F284),0)))</f>
        <v>0</v>
      </c>
      <c r="CP284" s="48" t="n">
        <f aca="false">MIN(AR284,(GL283*(1+GL$5/Setup!$C$36)+IF($V284=19,N($F284),0)))</f>
        <v>0</v>
      </c>
      <c r="CQ284" s="48" t="n">
        <f aca="false">MIN(AS284,(GM283*(1+GM$5/Setup!$C$36)+IF($V284=20,N($F284),0)))</f>
        <v>0</v>
      </c>
      <c r="CR284" s="48" t="n">
        <f aca="false">MIN(AT284,(GN283*(1+GN$5/Setup!$C$36)+IF($V284=21,N($F284),0)))</f>
        <v>0</v>
      </c>
      <c r="CS284" s="48" t="n">
        <f aca="false">MIN(AU284,(GO283*(1+GO$5/Setup!$C$36)+IF($V284=22,N($F284),0)))</f>
        <v>0</v>
      </c>
      <c r="CT284" s="48" t="n">
        <f aca="false">MIN(AV284,(GP283*(1+GP$5/Setup!$C$36)+IF($V284=23,N($F284),0)))</f>
        <v>0</v>
      </c>
      <c r="CU284" s="48" t="n">
        <f aca="false">MIN(AW284,(GQ283*(1+GQ$5/Setup!$C$36)+IF($V284=24,N($F284),0)))</f>
        <v>0</v>
      </c>
      <c r="CV284" s="48" t="n">
        <f aca="false">MIN(AX284,(GR283*(1+GR$5/Setup!$C$36)+IF($V284=25,N($F284),0)))</f>
        <v>0</v>
      </c>
      <c r="CW284" s="48" t="n">
        <f aca="false">MIN(AY284,(GS283*(1+GS$5/Setup!$C$36)+IF($V284=26,N($F284),0)))</f>
        <v>0</v>
      </c>
      <c r="CX284" s="48" t="n">
        <f aca="false">MIN(AZ284,(GT283*(1+GT$5/Setup!$C$36)+IF($V284=27,N($F284),0)))</f>
        <v>0</v>
      </c>
      <c r="CY284" s="48" t="n">
        <f aca="false">MIN(BA284,(GU283*(1+GU$5/Setup!$C$36)+IF($V284=28,N($F284),0)))</f>
        <v>0</v>
      </c>
      <c r="CZ284" s="48" t="n">
        <f aca="false">MIN(BB284,(GV283*(1+GV$5/Setup!$C$36)+IF($V284=29,N($F284),0)))</f>
        <v>0</v>
      </c>
      <c r="DA284" s="48" t="n">
        <f aca="false">MIN(BC284,(GW283*(1+GW$5/Setup!$C$36)+IF($V284=30,N($F284),0)))</f>
        <v>0</v>
      </c>
      <c r="DB284" s="48" t="n">
        <f aca="false">MIN(BD284,(GX283*(1+GX$5/Setup!$C$36)+IF($V284=31,N($F284),0)))</f>
        <v>0</v>
      </c>
      <c r="DC284" s="48" t="n">
        <f aca="false">MIN(BE284,(GY283*(1+GY$5/Setup!$C$36)+IF($V284=32,N($F284),0)))</f>
        <v>0</v>
      </c>
      <c r="DD284" s="48" t="n">
        <f aca="false">MIN(BF284,(GZ283*(1+GZ$5/Setup!$C$36)+IF($V284=33,N($F284),0)))</f>
        <v>0</v>
      </c>
      <c r="DE284" s="48" t="n">
        <f aca="false">MIN(BG284,(HA283*(1+HA$5/Setup!$C$36)+IF($V284=34,N($F284),0)))</f>
        <v>0</v>
      </c>
      <c r="DF284" s="48" t="n">
        <f aca="false">MIN(BH284,(HB283*(1+HB$5/Setup!$C$36)+IF($V284=35,N($F284),0)))</f>
        <v>0</v>
      </c>
      <c r="DG284" s="48" t="n">
        <f aca="false">MIN(BI284,(HC283*(1+HC$5/Setup!$C$36)+IF($V284=36,N($F284),0)))</f>
        <v>0</v>
      </c>
      <c r="DH284" s="48" t="n">
        <f aca="false">MIN(BJ284,(HD283*(1+HD$5/Setup!$C$36)+IF($V284=37,N($F284),0)))</f>
        <v>0</v>
      </c>
      <c r="DI284" s="48" t="n">
        <f aca="false">MIN(BK284,(HE283*(1+HE$5/Setup!$C$36)+IF($V284=38,N($F284),0)))</f>
        <v>0</v>
      </c>
      <c r="DJ284" s="48" t="n">
        <f aca="false">MIN(BL284,(HF283*(1+HF$5/Setup!$C$36)+IF($V284=39,N($F284),0)))</f>
        <v>0</v>
      </c>
      <c r="DK284" s="48" t="n">
        <f aca="false">MIN(BM284,(HG283*(1+HG$5/Setup!$C$36)+IF($V284=40,N($F284),0)))</f>
        <v>0</v>
      </c>
      <c r="DL284" s="48" t="n">
        <f aca="false">MIN(BN284,(HH283*(1+HH$5/Setup!$C$36)+IF($V284=41,N($F284),0)))</f>
        <v>0</v>
      </c>
      <c r="DM284" s="48" t="n">
        <f aca="false">MIN(BO284,(HI283*(1+HI$5/Setup!$C$36)+IF($V284=42,N($F284),0)))</f>
        <v>0</v>
      </c>
      <c r="DN284" s="48" t="n">
        <f aca="false">MIN(BP284,(HJ283*(1+HJ$5/Setup!$C$36)+IF($V284=43,N($F284),0)))</f>
        <v>0</v>
      </c>
      <c r="DO284" s="48" t="n">
        <f aca="false">MIN(BQ284,(HK283*(1+HK$5/Setup!$C$36)+IF($V284=44,N($F284),0)))</f>
        <v>0</v>
      </c>
      <c r="DP284" s="48" t="n">
        <f aca="false">MIN(BR284,(HL283*(1+HL$5/Setup!$C$36)+IF($V284=45,N($F284),0)))</f>
        <v>0</v>
      </c>
      <c r="DQ284" s="48" t="n">
        <f aca="false">MIN(BS284,(HM283*(1+HM$5/Setup!$C$36)+IF($V284=46,N($F284),0)))</f>
        <v>0</v>
      </c>
      <c r="DR284" s="48" t="n">
        <f aca="false">MIN(BT284,(HN283*(1+HN$5/Setup!$C$36)+IF($V284=47,N($F284),0)))</f>
        <v>0</v>
      </c>
      <c r="DS284" s="48" t="n">
        <f aca="false">MIN(BU284,(HO283*(1+HO$5/Setup!$C$36)+IF($V284=48,N($F284),0)))</f>
        <v>0</v>
      </c>
      <c r="DT284" s="48" t="n">
        <f aca="false">MIN(BV284,(HP283*(1+HP$5/Setup!$C$36)+IF($V284=49,N($F284),0)))</f>
        <v>0</v>
      </c>
      <c r="DU284" s="48" t="n">
        <f aca="false">MIN(BW284,(HQ283*(1+HQ$5/Setup!$C$36)+IF($V284=50,N($F284),0)))</f>
        <v>0</v>
      </c>
      <c r="DV284" s="48" t="n">
        <f aca="false">MIN(MAX((FT283*(1+FT$5/Setup!$C$36)+IF($V284=1,N($F284),0))-BX284,0),MAX($P284-0,0))</f>
        <v>0</v>
      </c>
      <c r="DW284" s="48" t="n">
        <f aca="false">MIN(MAX((FU283*(1+FU$5/Setup!$C$36)+IF($V284=2,N($F284),0))-BY284,0),MAX($P284-SUM(DV284:DV284),0))</f>
        <v>0</v>
      </c>
      <c r="DX284" s="48" t="n">
        <f aca="false">MIN(MAX((FV283*(1+FV$5/Setup!$C$36)+IF($V284=3,N($F284),0))-BZ284,0),MAX($P284-SUM(DV284:DW284),0))</f>
        <v>0</v>
      </c>
      <c r="DY284" s="48" t="n">
        <f aca="false">MIN(MAX((FW283*(1+FW$5/Setup!$C$36)+IF($V284=4,N($F284),0))-CA284,0),MAX($P284-SUM(DV284:DX284),0))</f>
        <v>0</v>
      </c>
      <c r="DZ284" s="48" t="n">
        <f aca="false">MIN(MAX((FX283*(1+FX$5/Setup!$C$36)+IF($V284=5,N($F284),0))-CB284,0),MAX($P284-SUM(DV284:DY284),0))</f>
        <v>0</v>
      </c>
      <c r="EA284" s="48" t="n">
        <f aca="false">MIN(MAX((FY283*(1+FY$5/Setup!$C$36)+IF($V284=6,N($F284),0))-CC284,0),MAX($P284-SUM(DV284:DZ284),0))</f>
        <v>0</v>
      </c>
      <c r="EB284" s="48" t="n">
        <f aca="false">MIN(MAX((FZ283*(1+FZ$5/Setup!$C$36)+IF($V284=7,N($F284),0))-CD284,0),MAX($P284-SUM(DV284:EA284),0))</f>
        <v>0</v>
      </c>
      <c r="EC284" s="48" t="n">
        <f aca="false">MIN(MAX((GA283*(1+GA$5/Setup!$C$36)+IF($V284=8,N($F284),0))-CE284,0),MAX($P284-SUM(DV284:EB284),0))</f>
        <v>0</v>
      </c>
      <c r="ED284" s="48" t="n">
        <f aca="false">MIN(MAX((GB283*(1+GB$5/Setup!$C$36)+IF($V284=9,N($F284),0))-CF284,0),MAX($P284-SUM(DV284:EC284),0))</f>
        <v>0</v>
      </c>
      <c r="EE284" s="48" t="n">
        <f aca="false">MIN(MAX((GC283*(1+GC$5/Setup!$C$36)+IF($V284=10,N($F284),0))-CG284,0),MAX($P284-SUM(DV284:ED284),0))</f>
        <v>0</v>
      </c>
      <c r="EF284" s="48" t="n">
        <f aca="false">MIN(MAX((GD283*(1+GD$5/Setup!$C$36)+IF($V284=11,N($F284),0))-CH284,0),MAX($P284-SUM(DV284:EE284),0))</f>
        <v>0</v>
      </c>
      <c r="EG284" s="48" t="n">
        <f aca="false">MIN(MAX((GE283*(1+GE$5/Setup!$C$36)+IF($V284=12,N($F284),0))-CI284,0),MAX($P284-SUM(DV284:EF284),0))</f>
        <v>0</v>
      </c>
      <c r="EH284" s="48" t="n">
        <f aca="false">MIN(MAX((GF283*(1+GF$5/Setup!$C$36)+IF($V284=13,N($F284),0))-CJ284,0),MAX($P284-SUM(DV284:EG284),0))</f>
        <v>0</v>
      </c>
      <c r="EI284" s="48" t="n">
        <f aca="false">MIN(MAX((GG283*(1+GG$5/Setup!$C$36)+IF($V284=14,N($F284),0))-CK284,0),MAX($P284-SUM(DV284:EH284),0))</f>
        <v>0</v>
      </c>
      <c r="EJ284" s="48" t="n">
        <f aca="false">MIN(MAX((GH283*(1+GH$5/Setup!$C$36)+IF($V284=15,N($F284),0))-CL284,0),MAX($P284-SUM(DV284:EI284),0))</f>
        <v>0</v>
      </c>
      <c r="EK284" s="48" t="n">
        <f aca="false">MIN(MAX((GI283*(1+GI$5/Setup!$C$36)+IF($V284=16,N($F284),0))-CM284,0),MAX($P284-SUM(DV284:EJ284),0))</f>
        <v>0</v>
      </c>
      <c r="EL284" s="48" t="n">
        <f aca="false">MIN(MAX((GJ283*(1+GJ$5/Setup!$C$36)+IF($V284=17,N($F284),0))-CN284,0),MAX($P284-SUM(DV284:EK284),0))</f>
        <v>0</v>
      </c>
      <c r="EM284" s="48" t="n">
        <f aca="false">MIN(MAX((GK283*(1+GK$5/Setup!$C$36)+IF($V284=18,N($F284),0))-CO284,0),MAX($P284-SUM(DV284:EL284),0))</f>
        <v>0</v>
      </c>
      <c r="EN284" s="48" t="n">
        <f aca="false">MIN(MAX((GL283*(1+GL$5/Setup!$C$36)+IF($V284=19,N($F284),0))-CP284,0),MAX($P284-SUM(DV284:EM284),0))</f>
        <v>0</v>
      </c>
      <c r="EO284" s="48" t="n">
        <f aca="false">MIN(MAX((GM283*(1+GM$5/Setup!$C$36)+IF($V284=20,N($F284),0))-CQ284,0),MAX($P284-SUM(DV284:EN284),0))</f>
        <v>0</v>
      </c>
      <c r="EP284" s="48" t="n">
        <f aca="false">MIN(MAX((GN283*(1+GN$5/Setup!$C$36)+IF($V284=21,N($F284),0))-CR284,0),MAX($P284-SUM(DV284:EO284),0))</f>
        <v>0</v>
      </c>
      <c r="EQ284" s="48" t="n">
        <f aca="false">MIN(MAX((GO283*(1+GO$5/Setup!$C$36)+IF($V284=22,N($F284),0))-CS284,0),MAX($P284-SUM(DV284:EP284),0))</f>
        <v>0</v>
      </c>
      <c r="ER284" s="48" t="n">
        <f aca="false">MIN(MAX((GP283*(1+GP$5/Setup!$C$36)+IF($V284=23,N($F284),0))-CT284,0),MAX($P284-SUM(DV284:EQ284),0))</f>
        <v>0</v>
      </c>
      <c r="ES284" s="48" t="n">
        <f aca="false">MIN(MAX((GQ283*(1+GQ$5/Setup!$C$36)+IF($V284=24,N($F284),0))-CU284,0),MAX($P284-SUM(DV284:ER284),0))</f>
        <v>0</v>
      </c>
      <c r="ET284" s="48" t="n">
        <f aca="false">MIN(MAX((GR283*(1+GR$5/Setup!$C$36)+IF($V284=25,N($F284),0))-CV284,0),MAX($P284-SUM(DV284:ES284),0))</f>
        <v>0</v>
      </c>
      <c r="EU284" s="48" t="n">
        <f aca="false">MIN(MAX((GS283*(1+GS$5/Setup!$C$36)+IF($V284=26,N($F284),0))-CW284,0),MAX($P284-SUM(DV284:ET284),0))</f>
        <v>0</v>
      </c>
      <c r="EV284" s="48" t="n">
        <f aca="false">MIN(MAX((GT283*(1+GT$5/Setup!$C$36)+IF($V284=27,N($F284),0))-CX284,0),MAX($P284-SUM(DV284:EU284),0))</f>
        <v>0</v>
      </c>
      <c r="EW284" s="48" t="n">
        <f aca="false">MIN(MAX((GU283*(1+GU$5/Setup!$C$36)+IF($V284=28,N($F284),0))-CY284,0),MAX($P284-SUM(DV284:EV284),0))</f>
        <v>0</v>
      </c>
      <c r="EX284" s="48" t="n">
        <f aca="false">MIN(MAX((GV283*(1+GV$5/Setup!$C$36)+IF($V284=29,N($F284),0))-CZ284,0),MAX($P284-SUM(DV284:EW284),0))</f>
        <v>0</v>
      </c>
      <c r="EY284" s="48" t="n">
        <f aca="false">MIN(MAX((GW283*(1+GW$5/Setup!$C$36)+IF($V284=30,N($F284),0))-DA284,0),MAX($P284-SUM(DV284:EX284),0))</f>
        <v>0</v>
      </c>
      <c r="EZ284" s="48" t="n">
        <f aca="false">MIN(MAX((GX283*(1+GX$5/Setup!$C$36)+IF($V284=31,N($F284),0))-DB284,0),MAX($P284-SUM(DV284:EY284),0))</f>
        <v>0</v>
      </c>
      <c r="FA284" s="48" t="n">
        <f aca="false">MIN(MAX((GY283*(1+GY$5/Setup!$C$36)+IF($V284=32,N($F284),0))-DC284,0),MAX($P284-SUM(DV284:EZ284),0))</f>
        <v>0</v>
      </c>
      <c r="FB284" s="48" t="n">
        <f aca="false">MIN(MAX((GZ283*(1+GZ$5/Setup!$C$36)+IF($V284=33,N($F284),0))-DD284,0),MAX($P284-SUM(DV284:FA284),0))</f>
        <v>0</v>
      </c>
      <c r="FC284" s="48" t="n">
        <f aca="false">MIN(MAX((HA283*(1+HA$5/Setup!$C$36)+IF($V284=34,N($F284),0))-DE284,0),MAX($P284-SUM(DV284:FB284),0))</f>
        <v>0</v>
      </c>
      <c r="FD284" s="48" t="n">
        <f aca="false">MIN(MAX((HB283*(1+HB$5/Setup!$C$36)+IF($V284=35,N($F284),0))-DF284,0),MAX($P284-SUM(DV284:FC284),0))</f>
        <v>0</v>
      </c>
      <c r="FE284" s="48" t="n">
        <f aca="false">MIN(MAX((HC283*(1+HC$5/Setup!$C$36)+IF($V284=36,N($F284),0))-DG284,0),MAX($P284-SUM(DV284:FD284),0))</f>
        <v>0</v>
      </c>
      <c r="FF284" s="48" t="n">
        <f aca="false">MIN(MAX((HD283*(1+HD$5/Setup!$C$36)+IF($V284=37,N($F284),0))-DH284,0),MAX($P284-SUM(DV284:FE284),0))</f>
        <v>0</v>
      </c>
      <c r="FG284" s="48" t="n">
        <f aca="false">MIN(MAX((HE283*(1+HE$5/Setup!$C$36)+IF($V284=38,N($F284),0))-DI284,0),MAX($P284-SUM(DV284:FF284),0))</f>
        <v>0</v>
      </c>
      <c r="FH284" s="48" t="n">
        <f aca="false">MIN(MAX((HF283*(1+HF$5/Setup!$C$36)+IF($V284=39,N($F284),0))-DJ284,0),MAX($P284-SUM(DV284:FG284),0))</f>
        <v>0</v>
      </c>
      <c r="FI284" s="48" t="n">
        <f aca="false">MIN(MAX((HG283*(1+HG$5/Setup!$C$36)+IF($V284=40,N($F284),0))-DK284,0),MAX($P284-SUM(DV284:FH284),0))</f>
        <v>0</v>
      </c>
      <c r="FJ284" s="48" t="n">
        <f aca="false">MIN(MAX((HH283*(1+HH$5/Setup!$C$36)+IF($V284=41,N($F284),0))-DL284,0),MAX($P284-SUM(DV284:FI284),0))</f>
        <v>0</v>
      </c>
      <c r="FK284" s="48" t="n">
        <f aca="false">MIN(MAX((HI283*(1+HI$5/Setup!$C$36)+IF($V284=42,N($F284),0))-DM284,0),MAX($P284-SUM(DV284:FJ284),0))</f>
        <v>0</v>
      </c>
      <c r="FL284" s="48" t="n">
        <f aca="false">MIN(MAX((HJ283*(1+HJ$5/Setup!$C$36)+IF($V284=43,N($F284),0))-DN284,0),MAX($P284-SUM(DV284:FK284),0))</f>
        <v>0</v>
      </c>
      <c r="FM284" s="48" t="n">
        <f aca="false">MIN(MAX((HK283*(1+HK$5/Setup!$C$36)+IF($V284=44,N($F284),0))-DO284,0),MAX($P284-SUM(DV284:FL284),0))</f>
        <v>0</v>
      </c>
      <c r="FN284" s="48" t="n">
        <f aca="false">MIN(MAX((HL283*(1+HL$5/Setup!$C$36)+IF($V284=45,N($F284),0))-DP284,0),MAX($P284-SUM(DV284:FM284),0))</f>
        <v>0</v>
      </c>
      <c r="FO284" s="48" t="n">
        <f aca="false">MIN(MAX((HM283*(1+HM$5/Setup!$C$36)+IF($V284=46,N($F284),0))-DQ284,0),MAX($P284-SUM(DV284:FN284),0))</f>
        <v>0</v>
      </c>
      <c r="FP284" s="48" t="n">
        <f aca="false">MIN(MAX((HN283*(1+HN$5/Setup!$C$36)+IF($V284=47,N($F284),0))-DR284,0),MAX($P284-SUM(DV284:FO284),0))</f>
        <v>0</v>
      </c>
      <c r="FQ284" s="48" t="n">
        <f aca="false">MIN(MAX((HO283*(1+HO$5/Setup!$C$36)+IF($V284=48,N($F284),0))-DS284,0),MAX($P284-SUM(DV284:FP284),0))</f>
        <v>0</v>
      </c>
      <c r="FR284" s="48" t="n">
        <f aca="false">MIN(MAX((HP283*(1+HP$5/Setup!$C$36)+IF($V284=49,N($F284),0))-DT284,0),MAX($P284-SUM(DV284:FQ284),0))</f>
        <v>0</v>
      </c>
      <c r="FS284" s="48" t="n">
        <f aca="false">MIN(MAX((HQ283*(1+HQ$5/Setup!$C$36)+IF($V284=50,N($F284),0))-DU284,0),MAX($P284-SUM(DV284:FR284),0))</f>
        <v>0</v>
      </c>
      <c r="FT284" s="48" t="n">
        <f aca="false">IF((FT283*(1+FT$5/Setup!$C$36)+IF($V284=1,N($F284),0))-BX284-DV284&lt;0.005,0,(FT283*(1+FT$5/Setup!$C$36)+IF($V284=1,N($F284),0))-BX284-DV284)</f>
        <v>0</v>
      </c>
      <c r="FU284" s="48" t="n">
        <f aca="false">IF((FU283*(1+FU$5/Setup!$C$36)+IF($V284=2,N($F284),0))-BY284-DW284&lt;0.005,0,(FU283*(1+FU$5/Setup!$C$36)+IF($V284=2,N($F284),0))-BY284-DW284)</f>
        <v>0</v>
      </c>
      <c r="FV284" s="48" t="n">
        <f aca="false">IF((FV283*(1+FV$5/Setup!$C$36)+IF($V284=3,N($F284),0))-BZ284-DX284&lt;0.005,0,(FV283*(1+FV$5/Setup!$C$36)+IF($V284=3,N($F284),0))-BZ284-DX284)</f>
        <v>0</v>
      </c>
      <c r="FW284" s="48" t="n">
        <f aca="false">IF((FW283*(1+FW$5/Setup!$C$36)+IF($V284=4,N($F284),0))-CA284-DY284&lt;0.005,0,(FW283*(1+FW$5/Setup!$C$36)+IF($V284=4,N($F284),0))-CA284-DY284)</f>
        <v>0</v>
      </c>
      <c r="FX284" s="48" t="n">
        <f aca="false">IF((FX283*(1+FX$5/Setup!$C$36)+IF($V284=5,N($F284),0))-CB284-DZ284&lt;0.005,0,(FX283*(1+FX$5/Setup!$C$36)+IF($V284=5,N($F284),0))-CB284-DZ284)</f>
        <v>0</v>
      </c>
      <c r="FY284" s="48" t="n">
        <f aca="false">IF((FY283*(1+FY$5/Setup!$C$36)+IF($V284=6,N($F284),0))-CC284-EA284&lt;0.005,0,(FY283*(1+FY$5/Setup!$C$36)+IF($V284=6,N($F284),0))-CC284-EA284)</f>
        <v>0</v>
      </c>
      <c r="FZ284" s="48" t="n">
        <f aca="false">IF((FZ283*(1+FZ$5/Setup!$C$36)+IF($V284=7,N($F284),0))-CD284-EB284&lt;0.005,0,(FZ283*(1+FZ$5/Setup!$C$36)+IF($V284=7,N($F284),0))-CD284-EB284)</f>
        <v>0</v>
      </c>
      <c r="GA284" s="48" t="n">
        <f aca="false">IF((GA283*(1+GA$5/Setup!$C$36)+IF($V284=8,N($F284),0))-CE284-EC284&lt;0.005,0,(GA283*(1+GA$5/Setup!$C$36)+IF($V284=8,N($F284),0))-CE284-EC284)</f>
        <v>0</v>
      </c>
      <c r="GB284" s="48" t="n">
        <f aca="false">IF((GB283*(1+GB$5/Setup!$C$36)+IF($V284=9,N($F284),0))-CF284-ED284&lt;0.005,0,(GB283*(1+GB$5/Setup!$C$36)+IF($V284=9,N($F284),0))-CF284-ED284)</f>
        <v>0</v>
      </c>
      <c r="GC284" s="48" t="n">
        <f aca="false">IF((GC283*(1+GC$5/Setup!$C$36)+IF($V284=10,N($F284),0))-CG284-EE284&lt;0.005,0,(GC283*(1+GC$5/Setup!$C$36)+IF($V284=10,N($F284),0))-CG284-EE284)</f>
        <v>0</v>
      </c>
      <c r="GD284" s="48" t="n">
        <f aca="false">IF((GD283*(1+GD$5/Setup!$C$36)+IF($V284=11,N($F284),0))-CH284-EF284&lt;0.005,0,(GD283*(1+GD$5/Setup!$C$36)+IF($V284=11,N($F284),0))-CH284-EF284)</f>
        <v>0</v>
      </c>
      <c r="GE284" s="48" t="n">
        <f aca="false">IF((GE283*(1+GE$5/Setup!$C$36)+IF($V284=12,N($F284),0))-CI284-EG284&lt;0.005,0,(GE283*(1+GE$5/Setup!$C$36)+IF($V284=12,N($F284),0))-CI284-EG284)</f>
        <v>0</v>
      </c>
      <c r="GF284" s="48" t="n">
        <f aca="false">IF((GF283*(1+GF$5/Setup!$C$36)+IF($V284=13,N($F284),0))-CJ284-EH284&lt;0.005,0,(GF283*(1+GF$5/Setup!$C$36)+IF($V284=13,N($F284),0))-CJ284-EH284)</f>
        <v>0</v>
      </c>
      <c r="GG284" s="48" t="n">
        <f aca="false">IF((GG283*(1+GG$5/Setup!$C$36)+IF($V284=14,N($F284),0))-CK284-EI284&lt;0.005,0,(GG283*(1+GG$5/Setup!$C$36)+IF($V284=14,N($F284),0))-CK284-EI284)</f>
        <v>0</v>
      </c>
      <c r="GH284" s="48" t="n">
        <f aca="false">IF((GH283*(1+GH$5/Setup!$C$36)+IF($V284=15,N($F284),0))-CL284-EJ284&lt;0.005,0,(GH283*(1+GH$5/Setup!$C$36)+IF($V284=15,N($F284),0))-CL284-EJ284)</f>
        <v>0</v>
      </c>
      <c r="GI284" s="48" t="n">
        <f aca="false">IF((GI283*(1+GI$5/Setup!$C$36)+IF($V284=16,N($F284),0))-CM284-EK284&lt;0.005,0,(GI283*(1+GI$5/Setup!$C$36)+IF($V284=16,N($F284),0))-CM284-EK284)</f>
        <v>0</v>
      </c>
      <c r="GJ284" s="48" t="n">
        <f aca="false">IF((GJ283*(1+GJ$5/Setup!$C$36)+IF($V284=17,N($F284),0))-CN284-EL284&lt;0.005,0,(GJ283*(1+GJ$5/Setup!$C$36)+IF($V284=17,N($F284),0))-CN284-EL284)</f>
        <v>0</v>
      </c>
      <c r="GK284" s="48" t="n">
        <f aca="false">IF((GK283*(1+GK$5/Setup!$C$36)+IF($V284=18,N($F284),0))-CO284-EM284&lt;0.005,0,(GK283*(1+GK$5/Setup!$C$36)+IF($V284=18,N($F284),0))-CO284-EM284)</f>
        <v>0</v>
      </c>
      <c r="GL284" s="48" t="n">
        <f aca="false">IF((GL283*(1+GL$5/Setup!$C$36)+IF($V284=19,N($F284),0))-CP284-EN284&lt;0.005,0,(GL283*(1+GL$5/Setup!$C$36)+IF($V284=19,N($F284),0))-CP284-EN284)</f>
        <v>0</v>
      </c>
      <c r="GM284" s="48" t="n">
        <f aca="false">IF((GM283*(1+GM$5/Setup!$C$36)+IF($V284=20,N($F284),0))-CQ284-EO284&lt;0.005,0,(GM283*(1+GM$5/Setup!$C$36)+IF($V284=20,N($F284),0))-CQ284-EO284)</f>
        <v>0</v>
      </c>
      <c r="GN284" s="48" t="n">
        <f aca="false">IF((GN283*(1+GN$5/Setup!$C$36)+IF($V284=21,N($F284),0))-CR284-EP284&lt;0.005,0,(GN283*(1+GN$5/Setup!$C$36)+IF($V284=21,N($F284),0))-CR284-EP284)</f>
        <v>0</v>
      </c>
      <c r="GO284" s="48" t="n">
        <f aca="false">IF((GO283*(1+GO$5/Setup!$C$36)+IF($V284=22,N($F284),0))-CS284-EQ284&lt;0.005,0,(GO283*(1+GO$5/Setup!$C$36)+IF($V284=22,N($F284),0))-CS284-EQ284)</f>
        <v>0</v>
      </c>
      <c r="GP284" s="48" t="n">
        <f aca="false">IF((GP283*(1+GP$5/Setup!$C$36)+IF($V284=23,N($F284),0))-CT284-ER284&lt;0.005,0,(GP283*(1+GP$5/Setup!$C$36)+IF($V284=23,N($F284),0))-CT284-ER284)</f>
        <v>0</v>
      </c>
      <c r="GQ284" s="48" t="n">
        <f aca="false">IF((GQ283*(1+GQ$5/Setup!$C$36)+IF($V284=24,N($F284),0))-CU284-ES284&lt;0.005,0,(GQ283*(1+GQ$5/Setup!$C$36)+IF($V284=24,N($F284),0))-CU284-ES284)</f>
        <v>0</v>
      </c>
      <c r="GR284" s="48" t="n">
        <f aca="false">IF((GR283*(1+GR$5/Setup!$C$36)+IF($V284=25,N($F284),0))-CV284-ET284&lt;0.005,0,(GR283*(1+GR$5/Setup!$C$36)+IF($V284=25,N($F284),0))-CV284-ET284)</f>
        <v>0</v>
      </c>
      <c r="GS284" s="48" t="n">
        <f aca="false">IF((GS283*(1+GS$5/Setup!$C$36)+IF($V284=26,N($F284),0))-CW284-EU284&lt;0.005,0,(GS283*(1+GS$5/Setup!$C$36)+IF($V284=26,N($F284),0))-CW284-EU284)</f>
        <v>0</v>
      </c>
      <c r="GT284" s="48" t="n">
        <f aca="false">IF((GT283*(1+GT$5/Setup!$C$36)+IF($V284=27,N($F284),0))-CX284-EV284&lt;0.005,0,(GT283*(1+GT$5/Setup!$C$36)+IF($V284=27,N($F284),0))-CX284-EV284)</f>
        <v>0</v>
      </c>
      <c r="GU284" s="48" t="n">
        <f aca="false">IF((GU283*(1+GU$5/Setup!$C$36)+IF($V284=28,N($F284),0))-CY284-EW284&lt;0.005,0,(GU283*(1+GU$5/Setup!$C$36)+IF($V284=28,N($F284),0))-CY284-EW284)</f>
        <v>0</v>
      </c>
      <c r="GV284" s="48" t="n">
        <f aca="false">IF((GV283*(1+GV$5/Setup!$C$36)+IF($V284=29,N($F284),0))-CZ284-EX284&lt;0.005,0,(GV283*(1+GV$5/Setup!$C$36)+IF($V284=29,N($F284),0))-CZ284-EX284)</f>
        <v>0</v>
      </c>
      <c r="GW284" s="48" t="n">
        <f aca="false">IF((GW283*(1+GW$5/Setup!$C$36)+IF($V284=30,N($F284),0))-DA284-EY284&lt;0.005,0,(GW283*(1+GW$5/Setup!$C$36)+IF($V284=30,N($F284),0))-DA284-EY284)</f>
        <v>0</v>
      </c>
      <c r="GX284" s="48" t="n">
        <f aca="false">IF((GX283*(1+GX$5/Setup!$C$36)+IF($V284=31,N($F284),0))-DB284-EZ284&lt;0.005,0,(GX283*(1+GX$5/Setup!$C$36)+IF($V284=31,N($F284),0))-DB284-EZ284)</f>
        <v>0</v>
      </c>
      <c r="GY284" s="48" t="n">
        <f aca="false">IF((GY283*(1+GY$5/Setup!$C$36)+IF($V284=32,N($F284),0))-DC284-FA284&lt;0.005,0,(GY283*(1+GY$5/Setup!$C$36)+IF($V284=32,N($F284),0))-DC284-FA284)</f>
        <v>0</v>
      </c>
      <c r="GZ284" s="48" t="n">
        <f aca="false">IF((GZ283*(1+GZ$5/Setup!$C$36)+IF($V284=33,N($F284),0))-DD284-FB284&lt;0.005,0,(GZ283*(1+GZ$5/Setup!$C$36)+IF($V284=33,N($F284),0))-DD284-FB284)</f>
        <v>0</v>
      </c>
      <c r="HA284" s="48" t="n">
        <f aca="false">IF((HA283*(1+HA$5/Setup!$C$36)+IF($V284=34,N($F284),0))-DE284-FC284&lt;0.005,0,(HA283*(1+HA$5/Setup!$C$36)+IF($V284=34,N($F284),0))-DE284-FC284)</f>
        <v>0</v>
      </c>
      <c r="HB284" s="48" t="n">
        <f aca="false">IF((HB283*(1+HB$5/Setup!$C$36)+IF($V284=35,N($F284),0))-DF284-FD284&lt;0.005,0,(HB283*(1+HB$5/Setup!$C$36)+IF($V284=35,N($F284),0))-DF284-FD284)</f>
        <v>0</v>
      </c>
      <c r="HC284" s="48" t="n">
        <f aca="false">IF((HC283*(1+HC$5/Setup!$C$36)+IF($V284=36,N($F284),0))-DG284-FE284&lt;0.005,0,(HC283*(1+HC$5/Setup!$C$36)+IF($V284=36,N($F284),0))-DG284-FE284)</f>
        <v>0</v>
      </c>
      <c r="HD284" s="48" t="n">
        <f aca="false">IF((HD283*(1+HD$5/Setup!$C$36)+IF($V284=37,N($F284),0))-DH284-FF284&lt;0.005,0,(HD283*(1+HD$5/Setup!$C$36)+IF($V284=37,N($F284),0))-DH284-FF284)</f>
        <v>0</v>
      </c>
      <c r="HE284" s="48" t="n">
        <f aca="false">IF((HE283*(1+HE$5/Setup!$C$36)+IF($V284=38,N($F284),0))-DI284-FG284&lt;0.005,0,(HE283*(1+HE$5/Setup!$C$36)+IF($V284=38,N($F284),0))-DI284-FG284)</f>
        <v>0</v>
      </c>
      <c r="HF284" s="48" t="n">
        <f aca="false">IF((HF283*(1+HF$5/Setup!$C$36)+IF($V284=39,N($F284),0))-DJ284-FH284&lt;0.005,0,(HF283*(1+HF$5/Setup!$C$36)+IF($V284=39,N($F284),0))-DJ284-FH284)</f>
        <v>0</v>
      </c>
      <c r="HG284" s="48" t="n">
        <f aca="false">IF((HG283*(1+HG$5/Setup!$C$36)+IF($V284=40,N($F284),0))-DK284-FI284&lt;0.005,0,(HG283*(1+HG$5/Setup!$C$36)+IF($V284=40,N($F284),0))-DK284-FI284)</f>
        <v>0</v>
      </c>
      <c r="HH284" s="48" t="n">
        <f aca="false">IF((HH283*(1+HH$5/Setup!$C$36)+IF($V284=41,N($F284),0))-DL284-FJ284&lt;0.005,0,(HH283*(1+HH$5/Setup!$C$36)+IF($V284=41,N($F284),0))-DL284-FJ284)</f>
        <v>0</v>
      </c>
      <c r="HI284" s="48" t="n">
        <f aca="false">IF((HI283*(1+HI$5/Setup!$C$36)+IF($V284=42,N($F284),0))-DM284-FK284&lt;0.005,0,(HI283*(1+HI$5/Setup!$C$36)+IF($V284=42,N($F284),0))-DM284-FK284)</f>
        <v>0</v>
      </c>
      <c r="HJ284" s="48" t="n">
        <f aca="false">IF((HJ283*(1+HJ$5/Setup!$C$36)+IF($V284=43,N($F284),0))-DN284-FL284&lt;0.005,0,(HJ283*(1+HJ$5/Setup!$C$36)+IF($V284=43,N($F284),0))-DN284-FL284)</f>
        <v>0</v>
      </c>
      <c r="HK284" s="48" t="n">
        <f aca="false">IF((HK283*(1+HK$5/Setup!$C$36)+IF($V284=44,N($F284),0))-DO284-FM284&lt;0.005,0,(HK283*(1+HK$5/Setup!$C$36)+IF($V284=44,N($F284),0))-DO284-FM284)</f>
        <v>0</v>
      </c>
      <c r="HL284" s="48" t="n">
        <f aca="false">IF((HL283*(1+HL$5/Setup!$C$36)+IF($V284=45,N($F284),0))-DP284-FN284&lt;0.005,0,(HL283*(1+HL$5/Setup!$C$36)+IF($V284=45,N($F284),0))-DP284-FN284)</f>
        <v>0</v>
      </c>
      <c r="HM284" s="48" t="n">
        <f aca="false">IF((HM283*(1+HM$5/Setup!$C$36)+IF($V284=46,N($F284),0))-DQ284-FO284&lt;0.005,0,(HM283*(1+HM$5/Setup!$C$36)+IF($V284=46,N($F284),0))-DQ284-FO284)</f>
        <v>0</v>
      </c>
      <c r="HN284" s="48" t="n">
        <f aca="false">IF((HN283*(1+HN$5/Setup!$C$36)+IF($V284=47,N($F284),0))-DR284-FP284&lt;0.005,0,(HN283*(1+HN$5/Setup!$C$36)+IF($V284=47,N($F284),0))-DR284-FP284)</f>
        <v>0</v>
      </c>
      <c r="HO284" s="48" t="n">
        <f aca="false">IF((HO283*(1+HO$5/Setup!$C$36)+IF($V284=48,N($F284),0))-DS284-FQ284&lt;0.005,0,(HO283*(1+HO$5/Setup!$C$36)+IF($V284=48,N($F284),0))-DS284-FQ284)</f>
        <v>0</v>
      </c>
      <c r="HP284" s="48" t="n">
        <f aca="false">IF((HP283*(1+HP$5/Setup!$C$36)+IF($V284=49,N($F284),0))-DT284-FR284&lt;0.005,0,(HP283*(1+HP$5/Setup!$C$36)+IF($V284=49,N($F284),0))-DT284-FR284)</f>
        <v>0</v>
      </c>
      <c r="HQ284" s="48" t="n">
        <f aca="false">IF((HQ283*(1+HQ$5/Setup!$C$36)+IF($V284=50,N($F284),0))-DU284-FS284&lt;0.005,0,(HQ283*(1+HQ$5/Setup!$C$36)+IF($V284=50,N($F284),0))-DU284-FS284)</f>
        <v>0</v>
      </c>
    </row>
    <row r="285" customFormat="false" ht="15" hidden="false" customHeight="false" outlineLevel="0" collapsed="false">
      <c r="A285" s="44" t="n">
        <v>277</v>
      </c>
      <c r="B285" s="45" t="n">
        <f aca="false">IF(Setup!$C$7="Every month",EDATE(Setup!$C$8,($A285-1)),IF(Setup!$C$7="Twice a month",DATE(YEAR(Setup!$C$8),MONTH(Setup!$C$8)+INT((($A285-1)+Setup!$C$41)/2),MIN(IF(MOD(($A285-1)+Setup!$C$41,2)=0,Setup!$C$39,Setup!$C$40),DAY(EOMONTH(DATE(YEAR(Setup!$C$8),MONTH(Setup!$C$8)+INT((($A285-1)+Setup!$C$41)/2),1),0)))),Setup!$C$8+($A285-1)*IF(Setup!$C$7="Every week",7,14)))</f>
        <v>50189</v>
      </c>
      <c r="C285" s="45" t="n">
        <f aca="false">IF(Setup!$C$7="Every month",EDATE(Setup!$C$8,$A285),IF(Setup!$C$7="Twice a month",DATE(YEAR(Setup!$C$8),MONTH(Setup!$C$8)+INT(($A285+Setup!$C$41)/2),MIN(IF(MOD($A285+Setup!$C$41,2)=0,Setup!$C$39,Setup!$C$40),DAY(EOMONTH(DATE(YEAR(Setup!$C$8),MONTH(Setup!$C$8)+INT(($A285+Setup!$C$41)/2),1),0)))),Setup!$C$8+$A285*IF(Setup!$C$7="Every week",7,14)))</f>
        <v>50203</v>
      </c>
      <c r="D285" s="46"/>
      <c r="E285" s="47"/>
      <c r="F285" s="47"/>
      <c r="G285" s="47"/>
      <c r="H285" s="47"/>
      <c r="I285" s="48" t="n">
        <f aca="false">N(Setup!$C$11)+N(E285)</f>
        <v>100</v>
      </c>
      <c r="J285" s="48" t="n">
        <f aca="false">MIN(Setup!$C$37,MAX(I285,0))</f>
        <v>9.23076923076923</v>
      </c>
      <c r="K285" s="48" t="n">
        <f aca="false">MIN(MAX(N(Setup!$C$14)-L284,0),MAX(I285-J285,0))</f>
        <v>0</v>
      </c>
      <c r="L285" s="48" t="n">
        <f aca="false">L284+K285-N(G285)</f>
        <v>500</v>
      </c>
      <c r="M285" s="48" t="n">
        <f aca="false">M284+J285-N(H285)</f>
        <v>2556.92307692308</v>
      </c>
      <c r="N285" s="48" t="n">
        <f aca="false">SUM(BX285:DU285)</f>
        <v>0</v>
      </c>
      <c r="O285" s="48" t="n">
        <f aca="false">SUM(Z285:BW285)-N285</f>
        <v>25</v>
      </c>
      <c r="P285" s="48" t="n">
        <f aca="false">MAX(I285-J285-K285,0)+O285</f>
        <v>115.769230769231</v>
      </c>
      <c r="Q285" s="48" t="n">
        <f aca="false">SUM(DV285:FS285)</f>
        <v>0</v>
      </c>
      <c r="R285" s="49" t="n">
        <f aca="false">N285+J285+K285+Q285</f>
        <v>9.23076923076923</v>
      </c>
      <c r="S285" s="48" t="n">
        <f aca="false">T285-T284-N(F285)+N285+Q285</f>
        <v>0</v>
      </c>
      <c r="T285" s="49" t="n">
        <f aca="false">SUM(FT285:HQ285)</f>
        <v>0</v>
      </c>
      <c r="U285" s="44" t="str">
        <f aca="false">IF(T284&lt;0.005,"",INDEX(Helpers!$C$2:$C$51,IF(_xlfn.MINIFS($DV$6:$FS$6,DV285:FS285,"&gt;0.005")=0,V285,_xlfn.MINIFS($DV$6:$FS$6,DV285:FS285,"&gt;0.005"))))</f>
        <v/>
      </c>
      <c r="V285" s="44" t="n">
        <f aca="false">IF(_xlfn.MINIFS($FT$6:$HQ$6,FT284:HQ284,"&gt;0.005")=0,1,_xlfn.MINIFS($FT$6:$HQ$6,FT284:HQ284,"&gt;0.005"))</f>
        <v>1</v>
      </c>
      <c r="W285" s="44" t="n">
        <f aca="false">IF(AND(D285&lt;&gt;"Paid",T284&gt;0.005),1,0)</f>
        <v>0</v>
      </c>
      <c r="X285" s="48" t="n">
        <f aca="false">SUMPRODUCT(((Helpers!$G$2:$G$51*(1+(Helpers!$D$2:$D$51+0.000000001)/12)^(($B285-Setup!$C$8)/(365.25/12))-Helpers!$E$2:$E$51*((1+(Helpers!$D$2:$D$51+0.000000001)/12)^(($B285-Setup!$C$8)/(365.25/12))-1)/((Helpers!$D$2:$D$51+0.000000001)/12))&gt;0)*(Helpers!$G$2:$G$51*(1+(Helpers!$D$2:$D$51+0.000000001)/12)^(($B285-Setup!$C$8)/(365.25/12))-Helpers!$E$2:$E$51*((1+(Helpers!$D$2:$D$51+0.000000001)/12)^(($B285-Setup!$C$8)/(365.25/12))-1)/((Helpers!$D$2:$D$51+0.000000001)/12)))</f>
        <v>0</v>
      </c>
      <c r="Y285" s="48"/>
      <c r="Z285" s="48" t="n">
        <f aca="false">IF(OR(N(Z$5)=0,Z$6=""),0,Z$5*((DATE(YEAR($B285),MONTH($B285),MIN(Z$6,DAY(EOMONTH($B285,0))))&gt;=$B285)*(DATE(YEAR($B285),MONTH($B285),MIN(Z$6,DAY(EOMONTH($B285,0))))&lt;$C285)+(DATE(YEAR($B285),MONTH($B285)+1,MIN(Z$6,DAY(EOMONTH($B285,1))))&gt;=$B285)*(DATE(YEAR($B285),MONTH($B285)+1,MIN(Z$6,DAY(EOMONTH($B285,1))))&lt;$C285)))</f>
        <v>25</v>
      </c>
      <c r="AA285" s="48" t="n">
        <f aca="false">IF(OR(N(AA$5)=0,AA$6=""),0,AA$5*((DATE(YEAR($B285),MONTH($B285),MIN(AA$6,DAY(EOMONTH($B285,0))))&gt;=$B285)*(DATE(YEAR($B285),MONTH($B285),MIN(AA$6,DAY(EOMONTH($B285,0))))&lt;$C285)+(DATE(YEAR($B285),MONTH($B285)+1,MIN(AA$6,DAY(EOMONTH($B285,1))))&gt;=$B285)*(DATE(YEAR($B285),MONTH($B285)+1,MIN(AA$6,DAY(EOMONTH($B285,1))))&lt;$C285)))</f>
        <v>0</v>
      </c>
      <c r="AB285" s="48" t="n">
        <f aca="false">IF(OR(N(AB$5)=0,AB$6=""),0,AB$5*((DATE(YEAR($B285),MONTH($B285),MIN(AB$6,DAY(EOMONTH($B285,0))))&gt;=$B285)*(DATE(YEAR($B285),MONTH($B285),MIN(AB$6,DAY(EOMONTH($B285,0))))&lt;$C285)+(DATE(YEAR($B285),MONTH($B285)+1,MIN(AB$6,DAY(EOMONTH($B285,1))))&gt;=$B285)*(DATE(YEAR($B285),MONTH($B285)+1,MIN(AB$6,DAY(EOMONTH($B285,1))))&lt;$C285)))</f>
        <v>0</v>
      </c>
      <c r="AC285" s="48" t="n">
        <f aca="false">IF(OR(N(AC$5)=0,AC$6=""),0,AC$5*((DATE(YEAR($B285),MONTH($B285),MIN(AC$6,DAY(EOMONTH($B285,0))))&gt;=$B285)*(DATE(YEAR($B285),MONTH($B285),MIN(AC$6,DAY(EOMONTH($B285,0))))&lt;$C285)+(DATE(YEAR($B285),MONTH($B285)+1,MIN(AC$6,DAY(EOMONTH($B285,1))))&gt;=$B285)*(DATE(YEAR($B285),MONTH($B285)+1,MIN(AC$6,DAY(EOMONTH($B285,1))))&lt;$C285)))</f>
        <v>0</v>
      </c>
      <c r="AD285" s="48" t="n">
        <f aca="false">IF(OR(N(AD$5)=0,AD$6=""),0,AD$5*((DATE(YEAR($B285),MONTH($B285),MIN(AD$6,DAY(EOMONTH($B285,0))))&gt;=$B285)*(DATE(YEAR($B285),MONTH($B285),MIN(AD$6,DAY(EOMONTH($B285,0))))&lt;$C285)+(DATE(YEAR($B285),MONTH($B285)+1,MIN(AD$6,DAY(EOMONTH($B285,1))))&gt;=$B285)*(DATE(YEAR($B285),MONTH($B285)+1,MIN(AD$6,DAY(EOMONTH($B285,1))))&lt;$C285)))</f>
        <v>0</v>
      </c>
      <c r="AE285" s="48" t="n">
        <f aca="false">IF(OR(N(AE$5)=0,AE$6=""),0,AE$5*((DATE(YEAR($B285),MONTH($B285),MIN(AE$6,DAY(EOMONTH($B285,0))))&gt;=$B285)*(DATE(YEAR($B285),MONTH($B285),MIN(AE$6,DAY(EOMONTH($B285,0))))&lt;$C285)+(DATE(YEAR($B285),MONTH($B285)+1,MIN(AE$6,DAY(EOMONTH($B285,1))))&gt;=$B285)*(DATE(YEAR($B285),MONTH($B285)+1,MIN(AE$6,DAY(EOMONTH($B285,1))))&lt;$C285)))</f>
        <v>0</v>
      </c>
      <c r="AF285" s="48" t="n">
        <f aca="false">IF(OR(N(AF$5)=0,AF$6=""),0,AF$5*((DATE(YEAR($B285),MONTH($B285),MIN(AF$6,DAY(EOMONTH($B285,0))))&gt;=$B285)*(DATE(YEAR($B285),MONTH($B285),MIN(AF$6,DAY(EOMONTH($B285,0))))&lt;$C285)+(DATE(YEAR($B285),MONTH($B285)+1,MIN(AF$6,DAY(EOMONTH($B285,1))))&gt;=$B285)*(DATE(YEAR($B285),MONTH($B285)+1,MIN(AF$6,DAY(EOMONTH($B285,1))))&lt;$C285)))</f>
        <v>0</v>
      </c>
      <c r="AG285" s="48" t="n">
        <f aca="false">IF(OR(N(AG$5)=0,AG$6=""),0,AG$5*((DATE(YEAR($B285),MONTH($B285),MIN(AG$6,DAY(EOMONTH($B285,0))))&gt;=$B285)*(DATE(YEAR($B285),MONTH($B285),MIN(AG$6,DAY(EOMONTH($B285,0))))&lt;$C285)+(DATE(YEAR($B285),MONTH($B285)+1,MIN(AG$6,DAY(EOMONTH($B285,1))))&gt;=$B285)*(DATE(YEAR($B285),MONTH($B285)+1,MIN(AG$6,DAY(EOMONTH($B285,1))))&lt;$C285)))</f>
        <v>0</v>
      </c>
      <c r="AH285" s="48" t="n">
        <f aca="false">IF(OR(N(AH$5)=0,AH$6=""),0,AH$5*((DATE(YEAR($B285),MONTH($B285),MIN(AH$6,DAY(EOMONTH($B285,0))))&gt;=$B285)*(DATE(YEAR($B285),MONTH($B285),MIN(AH$6,DAY(EOMONTH($B285,0))))&lt;$C285)+(DATE(YEAR($B285),MONTH($B285)+1,MIN(AH$6,DAY(EOMONTH($B285,1))))&gt;=$B285)*(DATE(YEAR($B285),MONTH($B285)+1,MIN(AH$6,DAY(EOMONTH($B285,1))))&lt;$C285)))</f>
        <v>0</v>
      </c>
      <c r="AI285" s="48" t="n">
        <f aca="false">IF(OR(N(AI$5)=0,AI$6=""),0,AI$5*((DATE(YEAR($B285),MONTH($B285),MIN(AI$6,DAY(EOMONTH($B285,0))))&gt;=$B285)*(DATE(YEAR($B285),MONTH($B285),MIN(AI$6,DAY(EOMONTH($B285,0))))&lt;$C285)+(DATE(YEAR($B285),MONTH($B285)+1,MIN(AI$6,DAY(EOMONTH($B285,1))))&gt;=$B285)*(DATE(YEAR($B285),MONTH($B285)+1,MIN(AI$6,DAY(EOMONTH($B285,1))))&lt;$C285)))</f>
        <v>0</v>
      </c>
      <c r="AJ285" s="48" t="n">
        <f aca="false">IF(OR(N(AJ$5)=0,AJ$6=""),0,AJ$5*((DATE(YEAR($B285),MONTH($B285),MIN(AJ$6,DAY(EOMONTH($B285,0))))&gt;=$B285)*(DATE(YEAR($B285),MONTH($B285),MIN(AJ$6,DAY(EOMONTH($B285,0))))&lt;$C285)+(DATE(YEAR($B285),MONTH($B285)+1,MIN(AJ$6,DAY(EOMONTH($B285,1))))&gt;=$B285)*(DATE(YEAR($B285),MONTH($B285)+1,MIN(AJ$6,DAY(EOMONTH($B285,1))))&lt;$C285)))</f>
        <v>0</v>
      </c>
      <c r="AK285" s="48" t="n">
        <f aca="false">IF(OR(N(AK$5)=0,AK$6=""),0,AK$5*((DATE(YEAR($B285),MONTH($B285),MIN(AK$6,DAY(EOMONTH($B285,0))))&gt;=$B285)*(DATE(YEAR($B285),MONTH($B285),MIN(AK$6,DAY(EOMONTH($B285,0))))&lt;$C285)+(DATE(YEAR($B285),MONTH($B285)+1,MIN(AK$6,DAY(EOMONTH($B285,1))))&gt;=$B285)*(DATE(YEAR($B285),MONTH($B285)+1,MIN(AK$6,DAY(EOMONTH($B285,1))))&lt;$C285)))</f>
        <v>0</v>
      </c>
      <c r="AL285" s="48" t="n">
        <f aca="false">IF(OR(N(AL$5)=0,AL$6=""),0,AL$5*((DATE(YEAR($B285),MONTH($B285),MIN(AL$6,DAY(EOMONTH($B285,0))))&gt;=$B285)*(DATE(YEAR($B285),MONTH($B285),MIN(AL$6,DAY(EOMONTH($B285,0))))&lt;$C285)+(DATE(YEAR($B285),MONTH($B285)+1,MIN(AL$6,DAY(EOMONTH($B285,1))))&gt;=$B285)*(DATE(YEAR($B285),MONTH($B285)+1,MIN(AL$6,DAY(EOMONTH($B285,1))))&lt;$C285)))</f>
        <v>0</v>
      </c>
      <c r="AM285" s="48" t="n">
        <f aca="false">IF(OR(N(AM$5)=0,AM$6=""),0,AM$5*((DATE(YEAR($B285),MONTH($B285),MIN(AM$6,DAY(EOMONTH($B285,0))))&gt;=$B285)*(DATE(YEAR($B285),MONTH($B285),MIN(AM$6,DAY(EOMONTH($B285,0))))&lt;$C285)+(DATE(YEAR($B285),MONTH($B285)+1,MIN(AM$6,DAY(EOMONTH($B285,1))))&gt;=$B285)*(DATE(YEAR($B285),MONTH($B285)+1,MIN(AM$6,DAY(EOMONTH($B285,1))))&lt;$C285)))</f>
        <v>0</v>
      </c>
      <c r="AN285" s="48" t="n">
        <f aca="false">IF(OR(N(AN$5)=0,AN$6=""),0,AN$5*((DATE(YEAR($B285),MONTH($B285),MIN(AN$6,DAY(EOMONTH($B285,0))))&gt;=$B285)*(DATE(YEAR($B285),MONTH($B285),MIN(AN$6,DAY(EOMONTH($B285,0))))&lt;$C285)+(DATE(YEAR($B285),MONTH($B285)+1,MIN(AN$6,DAY(EOMONTH($B285,1))))&gt;=$B285)*(DATE(YEAR($B285),MONTH($B285)+1,MIN(AN$6,DAY(EOMONTH($B285,1))))&lt;$C285)))</f>
        <v>0</v>
      </c>
      <c r="AO285" s="48" t="n">
        <f aca="false">IF(OR(N(AO$5)=0,AO$6=""),0,AO$5*((DATE(YEAR($B285),MONTH($B285),MIN(AO$6,DAY(EOMONTH($B285,0))))&gt;=$B285)*(DATE(YEAR($B285),MONTH($B285),MIN(AO$6,DAY(EOMONTH($B285,0))))&lt;$C285)+(DATE(YEAR($B285),MONTH($B285)+1,MIN(AO$6,DAY(EOMONTH($B285,1))))&gt;=$B285)*(DATE(YEAR($B285),MONTH($B285)+1,MIN(AO$6,DAY(EOMONTH($B285,1))))&lt;$C285)))</f>
        <v>0</v>
      </c>
      <c r="AP285" s="48" t="n">
        <f aca="false">IF(OR(N(AP$5)=0,AP$6=""),0,AP$5*((DATE(YEAR($B285),MONTH($B285),MIN(AP$6,DAY(EOMONTH($B285,0))))&gt;=$B285)*(DATE(YEAR($B285),MONTH($B285),MIN(AP$6,DAY(EOMONTH($B285,0))))&lt;$C285)+(DATE(YEAR($B285),MONTH($B285)+1,MIN(AP$6,DAY(EOMONTH($B285,1))))&gt;=$B285)*(DATE(YEAR($B285),MONTH($B285)+1,MIN(AP$6,DAY(EOMONTH($B285,1))))&lt;$C285)))</f>
        <v>0</v>
      </c>
      <c r="AQ285" s="48" t="n">
        <f aca="false">IF(OR(N(AQ$5)=0,AQ$6=""),0,AQ$5*((DATE(YEAR($B285),MONTH($B285),MIN(AQ$6,DAY(EOMONTH($B285,0))))&gt;=$B285)*(DATE(YEAR($B285),MONTH($B285),MIN(AQ$6,DAY(EOMONTH($B285,0))))&lt;$C285)+(DATE(YEAR($B285),MONTH($B285)+1,MIN(AQ$6,DAY(EOMONTH($B285,1))))&gt;=$B285)*(DATE(YEAR($B285),MONTH($B285)+1,MIN(AQ$6,DAY(EOMONTH($B285,1))))&lt;$C285)))</f>
        <v>0</v>
      </c>
      <c r="AR285" s="48" t="n">
        <f aca="false">IF(OR(N(AR$5)=0,AR$6=""),0,AR$5*((DATE(YEAR($B285),MONTH($B285),MIN(AR$6,DAY(EOMONTH($B285,0))))&gt;=$B285)*(DATE(YEAR($B285),MONTH($B285),MIN(AR$6,DAY(EOMONTH($B285,0))))&lt;$C285)+(DATE(YEAR($B285),MONTH($B285)+1,MIN(AR$6,DAY(EOMONTH($B285,1))))&gt;=$B285)*(DATE(YEAR($B285),MONTH($B285)+1,MIN(AR$6,DAY(EOMONTH($B285,1))))&lt;$C285)))</f>
        <v>0</v>
      </c>
      <c r="AS285" s="48" t="n">
        <f aca="false">IF(OR(N(AS$5)=0,AS$6=""),0,AS$5*((DATE(YEAR($B285),MONTH($B285),MIN(AS$6,DAY(EOMONTH($B285,0))))&gt;=$B285)*(DATE(YEAR($B285),MONTH($B285),MIN(AS$6,DAY(EOMONTH($B285,0))))&lt;$C285)+(DATE(YEAR($B285),MONTH($B285)+1,MIN(AS$6,DAY(EOMONTH($B285,1))))&gt;=$B285)*(DATE(YEAR($B285),MONTH($B285)+1,MIN(AS$6,DAY(EOMONTH($B285,1))))&lt;$C285)))</f>
        <v>0</v>
      </c>
      <c r="AT285" s="48" t="n">
        <f aca="false">IF(OR(N(AT$5)=0,AT$6=""),0,AT$5*((DATE(YEAR($B285),MONTH($B285),MIN(AT$6,DAY(EOMONTH($B285,0))))&gt;=$B285)*(DATE(YEAR($B285),MONTH($B285),MIN(AT$6,DAY(EOMONTH($B285,0))))&lt;$C285)+(DATE(YEAR($B285),MONTH($B285)+1,MIN(AT$6,DAY(EOMONTH($B285,1))))&gt;=$B285)*(DATE(YEAR($B285),MONTH($B285)+1,MIN(AT$6,DAY(EOMONTH($B285,1))))&lt;$C285)))</f>
        <v>0</v>
      </c>
      <c r="AU285" s="48" t="n">
        <f aca="false">IF(OR(N(AU$5)=0,AU$6=""),0,AU$5*((DATE(YEAR($B285),MONTH($B285),MIN(AU$6,DAY(EOMONTH($B285,0))))&gt;=$B285)*(DATE(YEAR($B285),MONTH($B285),MIN(AU$6,DAY(EOMONTH($B285,0))))&lt;$C285)+(DATE(YEAR($B285),MONTH($B285)+1,MIN(AU$6,DAY(EOMONTH($B285,1))))&gt;=$B285)*(DATE(YEAR($B285),MONTH($B285)+1,MIN(AU$6,DAY(EOMONTH($B285,1))))&lt;$C285)))</f>
        <v>0</v>
      </c>
      <c r="AV285" s="48" t="n">
        <f aca="false">IF(OR(N(AV$5)=0,AV$6=""),0,AV$5*((DATE(YEAR($B285),MONTH($B285),MIN(AV$6,DAY(EOMONTH($B285,0))))&gt;=$B285)*(DATE(YEAR($B285),MONTH($B285),MIN(AV$6,DAY(EOMONTH($B285,0))))&lt;$C285)+(DATE(YEAR($B285),MONTH($B285)+1,MIN(AV$6,DAY(EOMONTH($B285,1))))&gt;=$B285)*(DATE(YEAR($B285),MONTH($B285)+1,MIN(AV$6,DAY(EOMONTH($B285,1))))&lt;$C285)))</f>
        <v>0</v>
      </c>
      <c r="AW285" s="48" t="n">
        <f aca="false">IF(OR(N(AW$5)=0,AW$6=""),0,AW$5*((DATE(YEAR($B285),MONTH($B285),MIN(AW$6,DAY(EOMONTH($B285,0))))&gt;=$B285)*(DATE(YEAR($B285),MONTH($B285),MIN(AW$6,DAY(EOMONTH($B285,0))))&lt;$C285)+(DATE(YEAR($B285),MONTH($B285)+1,MIN(AW$6,DAY(EOMONTH($B285,1))))&gt;=$B285)*(DATE(YEAR($B285),MONTH($B285)+1,MIN(AW$6,DAY(EOMONTH($B285,1))))&lt;$C285)))</f>
        <v>0</v>
      </c>
      <c r="AX285" s="48" t="n">
        <f aca="false">IF(OR(N(AX$5)=0,AX$6=""),0,AX$5*((DATE(YEAR($B285),MONTH($B285),MIN(AX$6,DAY(EOMONTH($B285,0))))&gt;=$B285)*(DATE(YEAR($B285),MONTH($B285),MIN(AX$6,DAY(EOMONTH($B285,0))))&lt;$C285)+(DATE(YEAR($B285),MONTH($B285)+1,MIN(AX$6,DAY(EOMONTH($B285,1))))&gt;=$B285)*(DATE(YEAR($B285),MONTH($B285)+1,MIN(AX$6,DAY(EOMONTH($B285,1))))&lt;$C285)))</f>
        <v>0</v>
      </c>
      <c r="AY285" s="48" t="n">
        <f aca="false">IF(OR(N(AY$5)=0,AY$6=""),0,AY$5*((DATE(YEAR($B285),MONTH($B285),MIN(AY$6,DAY(EOMONTH($B285,0))))&gt;=$B285)*(DATE(YEAR($B285),MONTH($B285),MIN(AY$6,DAY(EOMONTH($B285,0))))&lt;$C285)+(DATE(YEAR($B285),MONTH($B285)+1,MIN(AY$6,DAY(EOMONTH($B285,1))))&gt;=$B285)*(DATE(YEAR($B285),MONTH($B285)+1,MIN(AY$6,DAY(EOMONTH($B285,1))))&lt;$C285)))</f>
        <v>0</v>
      </c>
      <c r="AZ285" s="48" t="n">
        <f aca="false">IF(OR(N(AZ$5)=0,AZ$6=""),0,AZ$5*((DATE(YEAR($B285),MONTH($B285),MIN(AZ$6,DAY(EOMONTH($B285,0))))&gt;=$B285)*(DATE(YEAR($B285),MONTH($B285),MIN(AZ$6,DAY(EOMONTH($B285,0))))&lt;$C285)+(DATE(YEAR($B285),MONTH($B285)+1,MIN(AZ$6,DAY(EOMONTH($B285,1))))&gt;=$B285)*(DATE(YEAR($B285),MONTH($B285)+1,MIN(AZ$6,DAY(EOMONTH($B285,1))))&lt;$C285)))</f>
        <v>0</v>
      </c>
      <c r="BA285" s="48" t="n">
        <f aca="false">IF(OR(N(BA$5)=0,BA$6=""),0,BA$5*((DATE(YEAR($B285),MONTH($B285),MIN(BA$6,DAY(EOMONTH($B285,0))))&gt;=$B285)*(DATE(YEAR($B285),MONTH($B285),MIN(BA$6,DAY(EOMONTH($B285,0))))&lt;$C285)+(DATE(YEAR($B285),MONTH($B285)+1,MIN(BA$6,DAY(EOMONTH($B285,1))))&gt;=$B285)*(DATE(YEAR($B285),MONTH($B285)+1,MIN(BA$6,DAY(EOMONTH($B285,1))))&lt;$C285)))</f>
        <v>0</v>
      </c>
      <c r="BB285" s="48" t="n">
        <f aca="false">IF(OR(N(BB$5)=0,BB$6=""),0,BB$5*((DATE(YEAR($B285),MONTH($B285),MIN(BB$6,DAY(EOMONTH($B285,0))))&gt;=$B285)*(DATE(YEAR($B285),MONTH($B285),MIN(BB$6,DAY(EOMONTH($B285,0))))&lt;$C285)+(DATE(YEAR($B285),MONTH($B285)+1,MIN(BB$6,DAY(EOMONTH($B285,1))))&gt;=$B285)*(DATE(YEAR($B285),MONTH($B285)+1,MIN(BB$6,DAY(EOMONTH($B285,1))))&lt;$C285)))</f>
        <v>0</v>
      </c>
      <c r="BC285" s="48" t="n">
        <f aca="false">IF(OR(N(BC$5)=0,BC$6=""),0,BC$5*((DATE(YEAR($B285),MONTH($B285),MIN(BC$6,DAY(EOMONTH($B285,0))))&gt;=$B285)*(DATE(YEAR($B285),MONTH($B285),MIN(BC$6,DAY(EOMONTH($B285,0))))&lt;$C285)+(DATE(YEAR($B285),MONTH($B285)+1,MIN(BC$6,DAY(EOMONTH($B285,1))))&gt;=$B285)*(DATE(YEAR($B285),MONTH($B285)+1,MIN(BC$6,DAY(EOMONTH($B285,1))))&lt;$C285)))</f>
        <v>0</v>
      </c>
      <c r="BD285" s="48" t="n">
        <f aca="false">IF(OR(N(BD$5)=0,BD$6=""),0,BD$5*((DATE(YEAR($B285),MONTH($B285),MIN(BD$6,DAY(EOMONTH($B285,0))))&gt;=$B285)*(DATE(YEAR($B285),MONTH($B285),MIN(BD$6,DAY(EOMONTH($B285,0))))&lt;$C285)+(DATE(YEAR($B285),MONTH($B285)+1,MIN(BD$6,DAY(EOMONTH($B285,1))))&gt;=$B285)*(DATE(YEAR($B285),MONTH($B285)+1,MIN(BD$6,DAY(EOMONTH($B285,1))))&lt;$C285)))</f>
        <v>0</v>
      </c>
      <c r="BE285" s="48" t="n">
        <f aca="false">IF(OR(N(BE$5)=0,BE$6=""),0,BE$5*((DATE(YEAR($B285),MONTH($B285),MIN(BE$6,DAY(EOMONTH($B285,0))))&gt;=$B285)*(DATE(YEAR($B285),MONTH($B285),MIN(BE$6,DAY(EOMONTH($B285,0))))&lt;$C285)+(DATE(YEAR($B285),MONTH($B285)+1,MIN(BE$6,DAY(EOMONTH($B285,1))))&gt;=$B285)*(DATE(YEAR($B285),MONTH($B285)+1,MIN(BE$6,DAY(EOMONTH($B285,1))))&lt;$C285)))</f>
        <v>0</v>
      </c>
      <c r="BF285" s="48" t="n">
        <f aca="false">IF(OR(N(BF$5)=0,BF$6=""),0,BF$5*((DATE(YEAR($B285),MONTH($B285),MIN(BF$6,DAY(EOMONTH($B285,0))))&gt;=$B285)*(DATE(YEAR($B285),MONTH($B285),MIN(BF$6,DAY(EOMONTH($B285,0))))&lt;$C285)+(DATE(YEAR($B285),MONTH($B285)+1,MIN(BF$6,DAY(EOMONTH($B285,1))))&gt;=$B285)*(DATE(YEAR($B285),MONTH($B285)+1,MIN(BF$6,DAY(EOMONTH($B285,1))))&lt;$C285)))</f>
        <v>0</v>
      </c>
      <c r="BG285" s="48" t="n">
        <f aca="false">IF(OR(N(BG$5)=0,BG$6=""),0,BG$5*((DATE(YEAR($B285),MONTH($B285),MIN(BG$6,DAY(EOMONTH($B285,0))))&gt;=$B285)*(DATE(YEAR($B285),MONTH($B285),MIN(BG$6,DAY(EOMONTH($B285,0))))&lt;$C285)+(DATE(YEAR($B285),MONTH($B285)+1,MIN(BG$6,DAY(EOMONTH($B285,1))))&gt;=$B285)*(DATE(YEAR($B285),MONTH($B285)+1,MIN(BG$6,DAY(EOMONTH($B285,1))))&lt;$C285)))</f>
        <v>0</v>
      </c>
      <c r="BH285" s="48" t="n">
        <f aca="false">IF(OR(N(BH$5)=0,BH$6=""),0,BH$5*((DATE(YEAR($B285),MONTH($B285),MIN(BH$6,DAY(EOMONTH($B285,0))))&gt;=$B285)*(DATE(YEAR($B285),MONTH($B285),MIN(BH$6,DAY(EOMONTH($B285,0))))&lt;$C285)+(DATE(YEAR($B285),MONTH($B285)+1,MIN(BH$6,DAY(EOMONTH($B285,1))))&gt;=$B285)*(DATE(YEAR($B285),MONTH($B285)+1,MIN(BH$6,DAY(EOMONTH($B285,1))))&lt;$C285)))</f>
        <v>0</v>
      </c>
      <c r="BI285" s="48" t="n">
        <f aca="false">IF(OR(N(BI$5)=0,BI$6=""),0,BI$5*((DATE(YEAR($B285),MONTH($B285),MIN(BI$6,DAY(EOMONTH($B285,0))))&gt;=$B285)*(DATE(YEAR($B285),MONTH($B285),MIN(BI$6,DAY(EOMONTH($B285,0))))&lt;$C285)+(DATE(YEAR($B285),MONTH($B285)+1,MIN(BI$6,DAY(EOMONTH($B285,1))))&gt;=$B285)*(DATE(YEAR($B285),MONTH($B285)+1,MIN(BI$6,DAY(EOMONTH($B285,1))))&lt;$C285)))</f>
        <v>0</v>
      </c>
      <c r="BJ285" s="48" t="n">
        <f aca="false">IF(OR(N(BJ$5)=0,BJ$6=""),0,BJ$5*((DATE(YEAR($B285),MONTH($B285),MIN(BJ$6,DAY(EOMONTH($B285,0))))&gt;=$B285)*(DATE(YEAR($B285),MONTH($B285),MIN(BJ$6,DAY(EOMONTH($B285,0))))&lt;$C285)+(DATE(YEAR($B285),MONTH($B285)+1,MIN(BJ$6,DAY(EOMONTH($B285,1))))&gt;=$B285)*(DATE(YEAR($B285),MONTH($B285)+1,MIN(BJ$6,DAY(EOMONTH($B285,1))))&lt;$C285)))</f>
        <v>0</v>
      </c>
      <c r="BK285" s="48" t="n">
        <f aca="false">IF(OR(N(BK$5)=0,BK$6=""),0,BK$5*((DATE(YEAR($B285),MONTH($B285),MIN(BK$6,DAY(EOMONTH($B285,0))))&gt;=$B285)*(DATE(YEAR($B285),MONTH($B285),MIN(BK$6,DAY(EOMONTH($B285,0))))&lt;$C285)+(DATE(YEAR($B285),MONTH($B285)+1,MIN(BK$6,DAY(EOMONTH($B285,1))))&gt;=$B285)*(DATE(YEAR($B285),MONTH($B285)+1,MIN(BK$6,DAY(EOMONTH($B285,1))))&lt;$C285)))</f>
        <v>0</v>
      </c>
      <c r="BL285" s="48" t="n">
        <f aca="false">IF(OR(N(BL$5)=0,BL$6=""),0,BL$5*((DATE(YEAR($B285),MONTH($B285),MIN(BL$6,DAY(EOMONTH($B285,0))))&gt;=$B285)*(DATE(YEAR($B285),MONTH($B285),MIN(BL$6,DAY(EOMONTH($B285,0))))&lt;$C285)+(DATE(YEAR($B285),MONTH($B285)+1,MIN(BL$6,DAY(EOMONTH($B285,1))))&gt;=$B285)*(DATE(YEAR($B285),MONTH($B285)+1,MIN(BL$6,DAY(EOMONTH($B285,1))))&lt;$C285)))</f>
        <v>0</v>
      </c>
      <c r="BM285" s="48" t="n">
        <f aca="false">IF(OR(N(BM$5)=0,BM$6=""),0,BM$5*((DATE(YEAR($B285),MONTH($B285),MIN(BM$6,DAY(EOMONTH($B285,0))))&gt;=$B285)*(DATE(YEAR($B285),MONTH($B285),MIN(BM$6,DAY(EOMONTH($B285,0))))&lt;$C285)+(DATE(YEAR($B285),MONTH($B285)+1,MIN(BM$6,DAY(EOMONTH($B285,1))))&gt;=$B285)*(DATE(YEAR($B285),MONTH($B285)+1,MIN(BM$6,DAY(EOMONTH($B285,1))))&lt;$C285)))</f>
        <v>0</v>
      </c>
      <c r="BN285" s="48" t="n">
        <f aca="false">IF(OR(N(BN$5)=0,BN$6=""),0,BN$5*((DATE(YEAR($B285),MONTH($B285),MIN(BN$6,DAY(EOMONTH($B285,0))))&gt;=$B285)*(DATE(YEAR($B285),MONTH($B285),MIN(BN$6,DAY(EOMONTH($B285,0))))&lt;$C285)+(DATE(YEAR($B285),MONTH($B285)+1,MIN(BN$6,DAY(EOMONTH($B285,1))))&gt;=$B285)*(DATE(YEAR($B285),MONTH($B285)+1,MIN(BN$6,DAY(EOMONTH($B285,1))))&lt;$C285)))</f>
        <v>0</v>
      </c>
      <c r="BO285" s="48" t="n">
        <f aca="false">IF(OR(N(BO$5)=0,BO$6=""),0,BO$5*((DATE(YEAR($B285),MONTH($B285),MIN(BO$6,DAY(EOMONTH($B285,0))))&gt;=$B285)*(DATE(YEAR($B285),MONTH($B285),MIN(BO$6,DAY(EOMONTH($B285,0))))&lt;$C285)+(DATE(YEAR($B285),MONTH($B285)+1,MIN(BO$6,DAY(EOMONTH($B285,1))))&gt;=$B285)*(DATE(YEAR($B285),MONTH($B285)+1,MIN(BO$6,DAY(EOMONTH($B285,1))))&lt;$C285)))</f>
        <v>0</v>
      </c>
      <c r="BP285" s="48" t="n">
        <f aca="false">IF(OR(N(BP$5)=0,BP$6=""),0,BP$5*((DATE(YEAR($B285),MONTH($B285),MIN(BP$6,DAY(EOMONTH($B285,0))))&gt;=$B285)*(DATE(YEAR($B285),MONTH($B285),MIN(BP$6,DAY(EOMONTH($B285,0))))&lt;$C285)+(DATE(YEAR($B285),MONTH($B285)+1,MIN(BP$6,DAY(EOMONTH($B285,1))))&gt;=$B285)*(DATE(YEAR($B285),MONTH($B285)+1,MIN(BP$6,DAY(EOMONTH($B285,1))))&lt;$C285)))</f>
        <v>0</v>
      </c>
      <c r="BQ285" s="48" t="n">
        <f aca="false">IF(OR(N(BQ$5)=0,BQ$6=""),0,BQ$5*((DATE(YEAR($B285),MONTH($B285),MIN(BQ$6,DAY(EOMONTH($B285,0))))&gt;=$B285)*(DATE(YEAR($B285),MONTH($B285),MIN(BQ$6,DAY(EOMONTH($B285,0))))&lt;$C285)+(DATE(YEAR($B285),MONTH($B285)+1,MIN(BQ$6,DAY(EOMONTH($B285,1))))&gt;=$B285)*(DATE(YEAR($B285),MONTH($B285)+1,MIN(BQ$6,DAY(EOMONTH($B285,1))))&lt;$C285)))</f>
        <v>0</v>
      </c>
      <c r="BR285" s="48" t="n">
        <f aca="false">IF(OR(N(BR$5)=0,BR$6=""),0,BR$5*((DATE(YEAR($B285),MONTH($B285),MIN(BR$6,DAY(EOMONTH($B285,0))))&gt;=$B285)*(DATE(YEAR($B285),MONTH($B285),MIN(BR$6,DAY(EOMONTH($B285,0))))&lt;$C285)+(DATE(YEAR($B285),MONTH($B285)+1,MIN(BR$6,DAY(EOMONTH($B285,1))))&gt;=$B285)*(DATE(YEAR($B285),MONTH($B285)+1,MIN(BR$6,DAY(EOMONTH($B285,1))))&lt;$C285)))</f>
        <v>0</v>
      </c>
      <c r="BS285" s="48" t="n">
        <f aca="false">IF(OR(N(BS$5)=0,BS$6=""),0,BS$5*((DATE(YEAR($B285),MONTH($B285),MIN(BS$6,DAY(EOMONTH($B285,0))))&gt;=$B285)*(DATE(YEAR($B285),MONTH($B285),MIN(BS$6,DAY(EOMONTH($B285,0))))&lt;$C285)+(DATE(YEAR($B285),MONTH($B285)+1,MIN(BS$6,DAY(EOMONTH($B285,1))))&gt;=$B285)*(DATE(YEAR($B285),MONTH($B285)+1,MIN(BS$6,DAY(EOMONTH($B285,1))))&lt;$C285)))</f>
        <v>0</v>
      </c>
      <c r="BT285" s="48" t="n">
        <f aca="false">IF(OR(N(BT$5)=0,BT$6=""),0,BT$5*((DATE(YEAR($B285),MONTH($B285),MIN(BT$6,DAY(EOMONTH($B285,0))))&gt;=$B285)*(DATE(YEAR($B285),MONTH($B285),MIN(BT$6,DAY(EOMONTH($B285,0))))&lt;$C285)+(DATE(YEAR($B285),MONTH($B285)+1,MIN(BT$6,DAY(EOMONTH($B285,1))))&gt;=$B285)*(DATE(YEAR($B285),MONTH($B285)+1,MIN(BT$6,DAY(EOMONTH($B285,1))))&lt;$C285)))</f>
        <v>0</v>
      </c>
      <c r="BU285" s="48" t="n">
        <f aca="false">IF(OR(N(BU$5)=0,BU$6=""),0,BU$5*((DATE(YEAR($B285),MONTH($B285),MIN(BU$6,DAY(EOMONTH($B285,0))))&gt;=$B285)*(DATE(YEAR($B285),MONTH($B285),MIN(BU$6,DAY(EOMONTH($B285,0))))&lt;$C285)+(DATE(YEAR($B285),MONTH($B285)+1,MIN(BU$6,DAY(EOMONTH($B285,1))))&gt;=$B285)*(DATE(YEAR($B285),MONTH($B285)+1,MIN(BU$6,DAY(EOMONTH($B285,1))))&lt;$C285)))</f>
        <v>0</v>
      </c>
      <c r="BV285" s="48" t="n">
        <f aca="false">IF(OR(N(BV$5)=0,BV$6=""),0,BV$5*((DATE(YEAR($B285),MONTH($B285),MIN(BV$6,DAY(EOMONTH($B285,0))))&gt;=$B285)*(DATE(YEAR($B285),MONTH($B285),MIN(BV$6,DAY(EOMONTH($B285,0))))&lt;$C285)+(DATE(YEAR($B285),MONTH($B285)+1,MIN(BV$6,DAY(EOMONTH($B285,1))))&gt;=$B285)*(DATE(YEAR($B285),MONTH($B285)+1,MIN(BV$6,DAY(EOMONTH($B285,1))))&lt;$C285)))</f>
        <v>0</v>
      </c>
      <c r="BW285" s="48" t="n">
        <f aca="false">IF(OR(N(BW$5)=0,BW$6=""),0,BW$5*((DATE(YEAR($B285),MONTH($B285),MIN(BW$6,DAY(EOMONTH($B285,0))))&gt;=$B285)*(DATE(YEAR($B285),MONTH($B285),MIN(BW$6,DAY(EOMONTH($B285,0))))&lt;$C285)+(DATE(YEAR($B285),MONTH($B285)+1,MIN(BW$6,DAY(EOMONTH($B285,1))))&gt;=$B285)*(DATE(YEAR($B285),MONTH($B285)+1,MIN(BW$6,DAY(EOMONTH($B285,1))))&lt;$C285)))</f>
        <v>0</v>
      </c>
      <c r="BX285" s="48" t="n">
        <f aca="false">MIN(Z285,(FT284*(1+FT$5/Setup!$C$36)+IF($V285=1,N($F285),0)))</f>
        <v>0</v>
      </c>
      <c r="BY285" s="48" t="n">
        <f aca="false">MIN(AA285,(FU284*(1+FU$5/Setup!$C$36)+IF($V285=2,N($F285),0)))</f>
        <v>0</v>
      </c>
      <c r="BZ285" s="48" t="n">
        <f aca="false">MIN(AB285,(FV284*(1+FV$5/Setup!$C$36)+IF($V285=3,N($F285),0)))</f>
        <v>0</v>
      </c>
      <c r="CA285" s="48" t="n">
        <f aca="false">MIN(AC285,(FW284*(1+FW$5/Setup!$C$36)+IF($V285=4,N($F285),0)))</f>
        <v>0</v>
      </c>
      <c r="CB285" s="48" t="n">
        <f aca="false">MIN(AD285,(FX284*(1+FX$5/Setup!$C$36)+IF($V285=5,N($F285),0)))</f>
        <v>0</v>
      </c>
      <c r="CC285" s="48" t="n">
        <f aca="false">MIN(AE285,(FY284*(1+FY$5/Setup!$C$36)+IF($V285=6,N($F285),0)))</f>
        <v>0</v>
      </c>
      <c r="CD285" s="48" t="n">
        <f aca="false">MIN(AF285,(FZ284*(1+FZ$5/Setup!$C$36)+IF($V285=7,N($F285),0)))</f>
        <v>0</v>
      </c>
      <c r="CE285" s="48" t="n">
        <f aca="false">MIN(AG285,(GA284*(1+GA$5/Setup!$C$36)+IF($V285=8,N($F285),0)))</f>
        <v>0</v>
      </c>
      <c r="CF285" s="48" t="n">
        <f aca="false">MIN(AH285,(GB284*(1+GB$5/Setup!$C$36)+IF($V285=9,N($F285),0)))</f>
        <v>0</v>
      </c>
      <c r="CG285" s="48" t="n">
        <f aca="false">MIN(AI285,(GC284*(1+GC$5/Setup!$C$36)+IF($V285=10,N($F285),0)))</f>
        <v>0</v>
      </c>
      <c r="CH285" s="48" t="n">
        <f aca="false">MIN(AJ285,(GD284*(1+GD$5/Setup!$C$36)+IF($V285=11,N($F285),0)))</f>
        <v>0</v>
      </c>
      <c r="CI285" s="48" t="n">
        <f aca="false">MIN(AK285,(GE284*(1+GE$5/Setup!$C$36)+IF($V285=12,N($F285),0)))</f>
        <v>0</v>
      </c>
      <c r="CJ285" s="48" t="n">
        <f aca="false">MIN(AL285,(GF284*(1+GF$5/Setup!$C$36)+IF($V285=13,N($F285),0)))</f>
        <v>0</v>
      </c>
      <c r="CK285" s="48" t="n">
        <f aca="false">MIN(AM285,(GG284*(1+GG$5/Setup!$C$36)+IF($V285=14,N($F285),0)))</f>
        <v>0</v>
      </c>
      <c r="CL285" s="48" t="n">
        <f aca="false">MIN(AN285,(GH284*(1+GH$5/Setup!$C$36)+IF($V285=15,N($F285),0)))</f>
        <v>0</v>
      </c>
      <c r="CM285" s="48" t="n">
        <f aca="false">MIN(AO285,(GI284*(1+GI$5/Setup!$C$36)+IF($V285=16,N($F285),0)))</f>
        <v>0</v>
      </c>
      <c r="CN285" s="48" t="n">
        <f aca="false">MIN(AP285,(GJ284*(1+GJ$5/Setup!$C$36)+IF($V285=17,N($F285),0)))</f>
        <v>0</v>
      </c>
      <c r="CO285" s="48" t="n">
        <f aca="false">MIN(AQ285,(GK284*(1+GK$5/Setup!$C$36)+IF($V285=18,N($F285),0)))</f>
        <v>0</v>
      </c>
      <c r="CP285" s="48" t="n">
        <f aca="false">MIN(AR285,(GL284*(1+GL$5/Setup!$C$36)+IF($V285=19,N($F285),0)))</f>
        <v>0</v>
      </c>
      <c r="CQ285" s="48" t="n">
        <f aca="false">MIN(AS285,(GM284*(1+GM$5/Setup!$C$36)+IF($V285=20,N($F285),0)))</f>
        <v>0</v>
      </c>
      <c r="CR285" s="48" t="n">
        <f aca="false">MIN(AT285,(GN284*(1+GN$5/Setup!$C$36)+IF($V285=21,N($F285),0)))</f>
        <v>0</v>
      </c>
      <c r="CS285" s="48" t="n">
        <f aca="false">MIN(AU285,(GO284*(1+GO$5/Setup!$C$36)+IF($V285=22,N($F285),0)))</f>
        <v>0</v>
      </c>
      <c r="CT285" s="48" t="n">
        <f aca="false">MIN(AV285,(GP284*(1+GP$5/Setup!$C$36)+IF($V285=23,N($F285),0)))</f>
        <v>0</v>
      </c>
      <c r="CU285" s="48" t="n">
        <f aca="false">MIN(AW285,(GQ284*(1+GQ$5/Setup!$C$36)+IF($V285=24,N($F285),0)))</f>
        <v>0</v>
      </c>
      <c r="CV285" s="48" t="n">
        <f aca="false">MIN(AX285,(GR284*(1+GR$5/Setup!$C$36)+IF($V285=25,N($F285),0)))</f>
        <v>0</v>
      </c>
      <c r="CW285" s="48" t="n">
        <f aca="false">MIN(AY285,(GS284*(1+GS$5/Setup!$C$36)+IF($V285=26,N($F285),0)))</f>
        <v>0</v>
      </c>
      <c r="CX285" s="48" t="n">
        <f aca="false">MIN(AZ285,(GT284*(1+GT$5/Setup!$C$36)+IF($V285=27,N($F285),0)))</f>
        <v>0</v>
      </c>
      <c r="CY285" s="48" t="n">
        <f aca="false">MIN(BA285,(GU284*(1+GU$5/Setup!$C$36)+IF($V285=28,N($F285),0)))</f>
        <v>0</v>
      </c>
      <c r="CZ285" s="48" t="n">
        <f aca="false">MIN(BB285,(GV284*(1+GV$5/Setup!$C$36)+IF($V285=29,N($F285),0)))</f>
        <v>0</v>
      </c>
      <c r="DA285" s="48" t="n">
        <f aca="false">MIN(BC285,(GW284*(1+GW$5/Setup!$C$36)+IF($V285=30,N($F285),0)))</f>
        <v>0</v>
      </c>
      <c r="DB285" s="48" t="n">
        <f aca="false">MIN(BD285,(GX284*(1+GX$5/Setup!$C$36)+IF($V285=31,N($F285),0)))</f>
        <v>0</v>
      </c>
      <c r="DC285" s="48" t="n">
        <f aca="false">MIN(BE285,(GY284*(1+GY$5/Setup!$C$36)+IF($V285=32,N($F285),0)))</f>
        <v>0</v>
      </c>
      <c r="DD285" s="48" t="n">
        <f aca="false">MIN(BF285,(GZ284*(1+GZ$5/Setup!$C$36)+IF($V285=33,N($F285),0)))</f>
        <v>0</v>
      </c>
      <c r="DE285" s="48" t="n">
        <f aca="false">MIN(BG285,(HA284*(1+HA$5/Setup!$C$36)+IF($V285=34,N($F285),0)))</f>
        <v>0</v>
      </c>
      <c r="DF285" s="48" t="n">
        <f aca="false">MIN(BH285,(HB284*(1+HB$5/Setup!$C$36)+IF($V285=35,N($F285),0)))</f>
        <v>0</v>
      </c>
      <c r="DG285" s="48" t="n">
        <f aca="false">MIN(BI285,(HC284*(1+HC$5/Setup!$C$36)+IF($V285=36,N($F285),0)))</f>
        <v>0</v>
      </c>
      <c r="DH285" s="48" t="n">
        <f aca="false">MIN(BJ285,(HD284*(1+HD$5/Setup!$C$36)+IF($V285=37,N($F285),0)))</f>
        <v>0</v>
      </c>
      <c r="DI285" s="48" t="n">
        <f aca="false">MIN(BK285,(HE284*(1+HE$5/Setup!$C$36)+IF($V285=38,N($F285),0)))</f>
        <v>0</v>
      </c>
      <c r="DJ285" s="48" t="n">
        <f aca="false">MIN(BL285,(HF284*(1+HF$5/Setup!$C$36)+IF($V285=39,N($F285),0)))</f>
        <v>0</v>
      </c>
      <c r="DK285" s="48" t="n">
        <f aca="false">MIN(BM285,(HG284*(1+HG$5/Setup!$C$36)+IF($V285=40,N($F285),0)))</f>
        <v>0</v>
      </c>
      <c r="DL285" s="48" t="n">
        <f aca="false">MIN(BN285,(HH284*(1+HH$5/Setup!$C$36)+IF($V285=41,N($F285),0)))</f>
        <v>0</v>
      </c>
      <c r="DM285" s="48" t="n">
        <f aca="false">MIN(BO285,(HI284*(1+HI$5/Setup!$C$36)+IF($V285=42,N($F285),0)))</f>
        <v>0</v>
      </c>
      <c r="DN285" s="48" t="n">
        <f aca="false">MIN(BP285,(HJ284*(1+HJ$5/Setup!$C$36)+IF($V285=43,N($F285),0)))</f>
        <v>0</v>
      </c>
      <c r="DO285" s="48" t="n">
        <f aca="false">MIN(BQ285,(HK284*(1+HK$5/Setup!$C$36)+IF($V285=44,N($F285),0)))</f>
        <v>0</v>
      </c>
      <c r="DP285" s="48" t="n">
        <f aca="false">MIN(BR285,(HL284*(1+HL$5/Setup!$C$36)+IF($V285=45,N($F285),0)))</f>
        <v>0</v>
      </c>
      <c r="DQ285" s="48" t="n">
        <f aca="false">MIN(BS285,(HM284*(1+HM$5/Setup!$C$36)+IF($V285=46,N($F285),0)))</f>
        <v>0</v>
      </c>
      <c r="DR285" s="48" t="n">
        <f aca="false">MIN(BT285,(HN284*(1+HN$5/Setup!$C$36)+IF($V285=47,N($F285),0)))</f>
        <v>0</v>
      </c>
      <c r="DS285" s="48" t="n">
        <f aca="false">MIN(BU285,(HO284*(1+HO$5/Setup!$C$36)+IF($V285=48,N($F285),0)))</f>
        <v>0</v>
      </c>
      <c r="DT285" s="48" t="n">
        <f aca="false">MIN(BV285,(HP284*(1+HP$5/Setup!$C$36)+IF($V285=49,N($F285),0)))</f>
        <v>0</v>
      </c>
      <c r="DU285" s="48" t="n">
        <f aca="false">MIN(BW285,(HQ284*(1+HQ$5/Setup!$C$36)+IF($V285=50,N($F285),0)))</f>
        <v>0</v>
      </c>
      <c r="DV285" s="48" t="n">
        <f aca="false">MIN(MAX((FT284*(1+FT$5/Setup!$C$36)+IF($V285=1,N($F285),0))-BX285,0),MAX($P285-0,0))</f>
        <v>0</v>
      </c>
      <c r="DW285" s="48" t="n">
        <f aca="false">MIN(MAX((FU284*(1+FU$5/Setup!$C$36)+IF($V285=2,N($F285),0))-BY285,0),MAX($P285-SUM(DV285:DV285),0))</f>
        <v>0</v>
      </c>
      <c r="DX285" s="48" t="n">
        <f aca="false">MIN(MAX((FV284*(1+FV$5/Setup!$C$36)+IF($V285=3,N($F285),0))-BZ285,0),MAX($P285-SUM(DV285:DW285),0))</f>
        <v>0</v>
      </c>
      <c r="DY285" s="48" t="n">
        <f aca="false">MIN(MAX((FW284*(1+FW$5/Setup!$C$36)+IF($V285=4,N($F285),0))-CA285,0),MAX($P285-SUM(DV285:DX285),0))</f>
        <v>0</v>
      </c>
      <c r="DZ285" s="48" t="n">
        <f aca="false">MIN(MAX((FX284*(1+FX$5/Setup!$C$36)+IF($V285=5,N($F285),0))-CB285,0),MAX($P285-SUM(DV285:DY285),0))</f>
        <v>0</v>
      </c>
      <c r="EA285" s="48" t="n">
        <f aca="false">MIN(MAX((FY284*(1+FY$5/Setup!$C$36)+IF($V285=6,N($F285),0))-CC285,0),MAX($P285-SUM(DV285:DZ285),0))</f>
        <v>0</v>
      </c>
      <c r="EB285" s="48" t="n">
        <f aca="false">MIN(MAX((FZ284*(1+FZ$5/Setup!$C$36)+IF($V285=7,N($F285),0))-CD285,0),MAX($P285-SUM(DV285:EA285),0))</f>
        <v>0</v>
      </c>
      <c r="EC285" s="48" t="n">
        <f aca="false">MIN(MAX((GA284*(1+GA$5/Setup!$C$36)+IF($V285=8,N($F285),0))-CE285,0),MAX($P285-SUM(DV285:EB285),0))</f>
        <v>0</v>
      </c>
      <c r="ED285" s="48" t="n">
        <f aca="false">MIN(MAX((GB284*(1+GB$5/Setup!$C$36)+IF($V285=9,N($F285),0))-CF285,0),MAX($P285-SUM(DV285:EC285),0))</f>
        <v>0</v>
      </c>
      <c r="EE285" s="48" t="n">
        <f aca="false">MIN(MAX((GC284*(1+GC$5/Setup!$C$36)+IF($V285=10,N($F285),0))-CG285,0),MAX($P285-SUM(DV285:ED285),0))</f>
        <v>0</v>
      </c>
      <c r="EF285" s="48" t="n">
        <f aca="false">MIN(MAX((GD284*(1+GD$5/Setup!$C$36)+IF($V285=11,N($F285),0))-CH285,0),MAX($P285-SUM(DV285:EE285),0))</f>
        <v>0</v>
      </c>
      <c r="EG285" s="48" t="n">
        <f aca="false">MIN(MAX((GE284*(1+GE$5/Setup!$C$36)+IF($V285=12,N($F285),0))-CI285,0),MAX($P285-SUM(DV285:EF285),0))</f>
        <v>0</v>
      </c>
      <c r="EH285" s="48" t="n">
        <f aca="false">MIN(MAX((GF284*(1+GF$5/Setup!$C$36)+IF($V285=13,N($F285),0))-CJ285,0),MAX($P285-SUM(DV285:EG285),0))</f>
        <v>0</v>
      </c>
      <c r="EI285" s="48" t="n">
        <f aca="false">MIN(MAX((GG284*(1+GG$5/Setup!$C$36)+IF($V285=14,N($F285),0))-CK285,0),MAX($P285-SUM(DV285:EH285),0))</f>
        <v>0</v>
      </c>
      <c r="EJ285" s="48" t="n">
        <f aca="false">MIN(MAX((GH284*(1+GH$5/Setup!$C$36)+IF($V285=15,N($F285),0))-CL285,0),MAX($P285-SUM(DV285:EI285),0))</f>
        <v>0</v>
      </c>
      <c r="EK285" s="48" t="n">
        <f aca="false">MIN(MAX((GI284*(1+GI$5/Setup!$C$36)+IF($V285=16,N($F285),0))-CM285,0),MAX($P285-SUM(DV285:EJ285),0))</f>
        <v>0</v>
      </c>
      <c r="EL285" s="48" t="n">
        <f aca="false">MIN(MAX((GJ284*(1+GJ$5/Setup!$C$36)+IF($V285=17,N($F285),0))-CN285,0),MAX($P285-SUM(DV285:EK285),0))</f>
        <v>0</v>
      </c>
      <c r="EM285" s="48" t="n">
        <f aca="false">MIN(MAX((GK284*(1+GK$5/Setup!$C$36)+IF($V285=18,N($F285),0))-CO285,0),MAX($P285-SUM(DV285:EL285),0))</f>
        <v>0</v>
      </c>
      <c r="EN285" s="48" t="n">
        <f aca="false">MIN(MAX((GL284*(1+GL$5/Setup!$C$36)+IF($V285=19,N($F285),0))-CP285,0),MAX($P285-SUM(DV285:EM285),0))</f>
        <v>0</v>
      </c>
      <c r="EO285" s="48" t="n">
        <f aca="false">MIN(MAX((GM284*(1+GM$5/Setup!$C$36)+IF($V285=20,N($F285),0))-CQ285,0),MAX($P285-SUM(DV285:EN285),0))</f>
        <v>0</v>
      </c>
      <c r="EP285" s="48" t="n">
        <f aca="false">MIN(MAX((GN284*(1+GN$5/Setup!$C$36)+IF($V285=21,N($F285),0))-CR285,0),MAX($P285-SUM(DV285:EO285),0))</f>
        <v>0</v>
      </c>
      <c r="EQ285" s="48" t="n">
        <f aca="false">MIN(MAX((GO284*(1+GO$5/Setup!$C$36)+IF($V285=22,N($F285),0))-CS285,0),MAX($P285-SUM(DV285:EP285),0))</f>
        <v>0</v>
      </c>
      <c r="ER285" s="48" t="n">
        <f aca="false">MIN(MAX((GP284*(1+GP$5/Setup!$C$36)+IF($V285=23,N($F285),0))-CT285,0),MAX($P285-SUM(DV285:EQ285),0))</f>
        <v>0</v>
      </c>
      <c r="ES285" s="48" t="n">
        <f aca="false">MIN(MAX((GQ284*(1+GQ$5/Setup!$C$36)+IF($V285=24,N($F285),0))-CU285,0),MAX($P285-SUM(DV285:ER285),0))</f>
        <v>0</v>
      </c>
      <c r="ET285" s="48" t="n">
        <f aca="false">MIN(MAX((GR284*(1+GR$5/Setup!$C$36)+IF($V285=25,N($F285),0))-CV285,0),MAX($P285-SUM(DV285:ES285),0))</f>
        <v>0</v>
      </c>
      <c r="EU285" s="48" t="n">
        <f aca="false">MIN(MAX((GS284*(1+GS$5/Setup!$C$36)+IF($V285=26,N($F285),0))-CW285,0),MAX($P285-SUM(DV285:ET285),0))</f>
        <v>0</v>
      </c>
      <c r="EV285" s="48" t="n">
        <f aca="false">MIN(MAX((GT284*(1+GT$5/Setup!$C$36)+IF($V285=27,N($F285),0))-CX285,0),MAX($P285-SUM(DV285:EU285),0))</f>
        <v>0</v>
      </c>
      <c r="EW285" s="48" t="n">
        <f aca="false">MIN(MAX((GU284*(1+GU$5/Setup!$C$36)+IF($V285=28,N($F285),0))-CY285,0),MAX($P285-SUM(DV285:EV285),0))</f>
        <v>0</v>
      </c>
      <c r="EX285" s="48" t="n">
        <f aca="false">MIN(MAX((GV284*(1+GV$5/Setup!$C$36)+IF($V285=29,N($F285),0))-CZ285,0),MAX($P285-SUM(DV285:EW285),0))</f>
        <v>0</v>
      </c>
      <c r="EY285" s="48" t="n">
        <f aca="false">MIN(MAX((GW284*(1+GW$5/Setup!$C$36)+IF($V285=30,N($F285),0))-DA285,0),MAX($P285-SUM(DV285:EX285),0))</f>
        <v>0</v>
      </c>
      <c r="EZ285" s="48" t="n">
        <f aca="false">MIN(MAX((GX284*(1+GX$5/Setup!$C$36)+IF($V285=31,N($F285),0))-DB285,0),MAX($P285-SUM(DV285:EY285),0))</f>
        <v>0</v>
      </c>
      <c r="FA285" s="48" t="n">
        <f aca="false">MIN(MAX((GY284*(1+GY$5/Setup!$C$36)+IF($V285=32,N($F285),0))-DC285,0),MAX($P285-SUM(DV285:EZ285),0))</f>
        <v>0</v>
      </c>
      <c r="FB285" s="48" t="n">
        <f aca="false">MIN(MAX((GZ284*(1+GZ$5/Setup!$C$36)+IF($V285=33,N($F285),0))-DD285,0),MAX($P285-SUM(DV285:FA285),0))</f>
        <v>0</v>
      </c>
      <c r="FC285" s="48" t="n">
        <f aca="false">MIN(MAX((HA284*(1+HA$5/Setup!$C$36)+IF($V285=34,N($F285),0))-DE285,0),MAX($P285-SUM(DV285:FB285),0))</f>
        <v>0</v>
      </c>
      <c r="FD285" s="48" t="n">
        <f aca="false">MIN(MAX((HB284*(1+HB$5/Setup!$C$36)+IF($V285=35,N($F285),0))-DF285,0),MAX($P285-SUM(DV285:FC285),0))</f>
        <v>0</v>
      </c>
      <c r="FE285" s="48" t="n">
        <f aca="false">MIN(MAX((HC284*(1+HC$5/Setup!$C$36)+IF($V285=36,N($F285),0))-DG285,0),MAX($P285-SUM(DV285:FD285),0))</f>
        <v>0</v>
      </c>
      <c r="FF285" s="48" t="n">
        <f aca="false">MIN(MAX((HD284*(1+HD$5/Setup!$C$36)+IF($V285=37,N($F285),0))-DH285,0),MAX($P285-SUM(DV285:FE285),0))</f>
        <v>0</v>
      </c>
      <c r="FG285" s="48" t="n">
        <f aca="false">MIN(MAX((HE284*(1+HE$5/Setup!$C$36)+IF($V285=38,N($F285),0))-DI285,0),MAX($P285-SUM(DV285:FF285),0))</f>
        <v>0</v>
      </c>
      <c r="FH285" s="48" t="n">
        <f aca="false">MIN(MAX((HF284*(1+HF$5/Setup!$C$36)+IF($V285=39,N($F285),0))-DJ285,0),MAX($P285-SUM(DV285:FG285),0))</f>
        <v>0</v>
      </c>
      <c r="FI285" s="48" t="n">
        <f aca="false">MIN(MAX((HG284*(1+HG$5/Setup!$C$36)+IF($V285=40,N($F285),0))-DK285,0),MAX($P285-SUM(DV285:FH285),0))</f>
        <v>0</v>
      </c>
      <c r="FJ285" s="48" t="n">
        <f aca="false">MIN(MAX((HH284*(1+HH$5/Setup!$C$36)+IF($V285=41,N($F285),0))-DL285,0),MAX($P285-SUM(DV285:FI285),0))</f>
        <v>0</v>
      </c>
      <c r="FK285" s="48" t="n">
        <f aca="false">MIN(MAX((HI284*(1+HI$5/Setup!$C$36)+IF($V285=42,N($F285),0))-DM285,0),MAX($P285-SUM(DV285:FJ285),0))</f>
        <v>0</v>
      </c>
      <c r="FL285" s="48" t="n">
        <f aca="false">MIN(MAX((HJ284*(1+HJ$5/Setup!$C$36)+IF($V285=43,N($F285),0))-DN285,0),MAX($P285-SUM(DV285:FK285),0))</f>
        <v>0</v>
      </c>
      <c r="FM285" s="48" t="n">
        <f aca="false">MIN(MAX((HK284*(1+HK$5/Setup!$C$36)+IF($V285=44,N($F285),0))-DO285,0),MAX($P285-SUM(DV285:FL285),0))</f>
        <v>0</v>
      </c>
      <c r="FN285" s="48" t="n">
        <f aca="false">MIN(MAX((HL284*(1+HL$5/Setup!$C$36)+IF($V285=45,N($F285),0))-DP285,0),MAX($P285-SUM(DV285:FM285),0))</f>
        <v>0</v>
      </c>
      <c r="FO285" s="48" t="n">
        <f aca="false">MIN(MAX((HM284*(1+HM$5/Setup!$C$36)+IF($V285=46,N($F285),0))-DQ285,0),MAX($P285-SUM(DV285:FN285),0))</f>
        <v>0</v>
      </c>
      <c r="FP285" s="48" t="n">
        <f aca="false">MIN(MAX((HN284*(1+HN$5/Setup!$C$36)+IF($V285=47,N($F285),0))-DR285,0),MAX($P285-SUM(DV285:FO285),0))</f>
        <v>0</v>
      </c>
      <c r="FQ285" s="48" t="n">
        <f aca="false">MIN(MAX((HO284*(1+HO$5/Setup!$C$36)+IF($V285=48,N($F285),0))-DS285,0),MAX($P285-SUM(DV285:FP285),0))</f>
        <v>0</v>
      </c>
      <c r="FR285" s="48" t="n">
        <f aca="false">MIN(MAX((HP284*(1+HP$5/Setup!$C$36)+IF($V285=49,N($F285),0))-DT285,0),MAX($P285-SUM(DV285:FQ285),0))</f>
        <v>0</v>
      </c>
      <c r="FS285" s="48" t="n">
        <f aca="false">MIN(MAX((HQ284*(1+HQ$5/Setup!$C$36)+IF($V285=50,N($F285),0))-DU285,0),MAX($P285-SUM(DV285:FR285),0))</f>
        <v>0</v>
      </c>
      <c r="FT285" s="48" t="n">
        <f aca="false">IF((FT284*(1+FT$5/Setup!$C$36)+IF($V285=1,N($F285),0))-BX285-DV285&lt;0.005,0,(FT284*(1+FT$5/Setup!$C$36)+IF($V285=1,N($F285),0))-BX285-DV285)</f>
        <v>0</v>
      </c>
      <c r="FU285" s="48" t="n">
        <f aca="false">IF((FU284*(1+FU$5/Setup!$C$36)+IF($V285=2,N($F285),0))-BY285-DW285&lt;0.005,0,(FU284*(1+FU$5/Setup!$C$36)+IF($V285=2,N($F285),0))-BY285-DW285)</f>
        <v>0</v>
      </c>
      <c r="FV285" s="48" t="n">
        <f aca="false">IF((FV284*(1+FV$5/Setup!$C$36)+IF($V285=3,N($F285),0))-BZ285-DX285&lt;0.005,0,(FV284*(1+FV$5/Setup!$C$36)+IF($V285=3,N($F285),0))-BZ285-DX285)</f>
        <v>0</v>
      </c>
      <c r="FW285" s="48" t="n">
        <f aca="false">IF((FW284*(1+FW$5/Setup!$C$36)+IF($V285=4,N($F285),0))-CA285-DY285&lt;0.005,0,(FW284*(1+FW$5/Setup!$C$36)+IF($V285=4,N($F285),0))-CA285-DY285)</f>
        <v>0</v>
      </c>
      <c r="FX285" s="48" t="n">
        <f aca="false">IF((FX284*(1+FX$5/Setup!$C$36)+IF($V285=5,N($F285),0))-CB285-DZ285&lt;0.005,0,(FX284*(1+FX$5/Setup!$C$36)+IF($V285=5,N($F285),0))-CB285-DZ285)</f>
        <v>0</v>
      </c>
      <c r="FY285" s="48" t="n">
        <f aca="false">IF((FY284*(1+FY$5/Setup!$C$36)+IF($V285=6,N($F285),0))-CC285-EA285&lt;0.005,0,(FY284*(1+FY$5/Setup!$C$36)+IF($V285=6,N($F285),0))-CC285-EA285)</f>
        <v>0</v>
      </c>
      <c r="FZ285" s="48" t="n">
        <f aca="false">IF((FZ284*(1+FZ$5/Setup!$C$36)+IF($V285=7,N($F285),0))-CD285-EB285&lt;0.005,0,(FZ284*(1+FZ$5/Setup!$C$36)+IF($V285=7,N($F285),0))-CD285-EB285)</f>
        <v>0</v>
      </c>
      <c r="GA285" s="48" t="n">
        <f aca="false">IF((GA284*(1+GA$5/Setup!$C$36)+IF($V285=8,N($F285),0))-CE285-EC285&lt;0.005,0,(GA284*(1+GA$5/Setup!$C$36)+IF($V285=8,N($F285),0))-CE285-EC285)</f>
        <v>0</v>
      </c>
      <c r="GB285" s="48" t="n">
        <f aca="false">IF((GB284*(1+GB$5/Setup!$C$36)+IF($V285=9,N($F285),0))-CF285-ED285&lt;0.005,0,(GB284*(1+GB$5/Setup!$C$36)+IF($V285=9,N($F285),0))-CF285-ED285)</f>
        <v>0</v>
      </c>
      <c r="GC285" s="48" t="n">
        <f aca="false">IF((GC284*(1+GC$5/Setup!$C$36)+IF($V285=10,N($F285),0))-CG285-EE285&lt;0.005,0,(GC284*(1+GC$5/Setup!$C$36)+IF($V285=10,N($F285),0))-CG285-EE285)</f>
        <v>0</v>
      </c>
      <c r="GD285" s="48" t="n">
        <f aca="false">IF((GD284*(1+GD$5/Setup!$C$36)+IF($V285=11,N($F285),0))-CH285-EF285&lt;0.005,0,(GD284*(1+GD$5/Setup!$C$36)+IF($V285=11,N($F285),0))-CH285-EF285)</f>
        <v>0</v>
      </c>
      <c r="GE285" s="48" t="n">
        <f aca="false">IF((GE284*(1+GE$5/Setup!$C$36)+IF($V285=12,N($F285),0))-CI285-EG285&lt;0.005,0,(GE284*(1+GE$5/Setup!$C$36)+IF($V285=12,N($F285),0))-CI285-EG285)</f>
        <v>0</v>
      </c>
      <c r="GF285" s="48" t="n">
        <f aca="false">IF((GF284*(1+GF$5/Setup!$C$36)+IF($V285=13,N($F285),0))-CJ285-EH285&lt;0.005,0,(GF284*(1+GF$5/Setup!$C$36)+IF($V285=13,N($F285),0))-CJ285-EH285)</f>
        <v>0</v>
      </c>
      <c r="GG285" s="48" t="n">
        <f aca="false">IF((GG284*(1+GG$5/Setup!$C$36)+IF($V285=14,N($F285),0))-CK285-EI285&lt;0.005,0,(GG284*(1+GG$5/Setup!$C$36)+IF($V285=14,N($F285),0))-CK285-EI285)</f>
        <v>0</v>
      </c>
      <c r="GH285" s="48" t="n">
        <f aca="false">IF((GH284*(1+GH$5/Setup!$C$36)+IF($V285=15,N($F285),0))-CL285-EJ285&lt;0.005,0,(GH284*(1+GH$5/Setup!$C$36)+IF($V285=15,N($F285),0))-CL285-EJ285)</f>
        <v>0</v>
      </c>
      <c r="GI285" s="48" t="n">
        <f aca="false">IF((GI284*(1+GI$5/Setup!$C$36)+IF($V285=16,N($F285),0))-CM285-EK285&lt;0.005,0,(GI284*(1+GI$5/Setup!$C$36)+IF($V285=16,N($F285),0))-CM285-EK285)</f>
        <v>0</v>
      </c>
      <c r="GJ285" s="48" t="n">
        <f aca="false">IF((GJ284*(1+GJ$5/Setup!$C$36)+IF($V285=17,N($F285),0))-CN285-EL285&lt;0.005,0,(GJ284*(1+GJ$5/Setup!$C$36)+IF($V285=17,N($F285),0))-CN285-EL285)</f>
        <v>0</v>
      </c>
      <c r="GK285" s="48" t="n">
        <f aca="false">IF((GK284*(1+GK$5/Setup!$C$36)+IF($V285=18,N($F285),0))-CO285-EM285&lt;0.005,0,(GK284*(1+GK$5/Setup!$C$36)+IF($V285=18,N($F285),0))-CO285-EM285)</f>
        <v>0</v>
      </c>
      <c r="GL285" s="48" t="n">
        <f aca="false">IF((GL284*(1+GL$5/Setup!$C$36)+IF($V285=19,N($F285),0))-CP285-EN285&lt;0.005,0,(GL284*(1+GL$5/Setup!$C$36)+IF($V285=19,N($F285),0))-CP285-EN285)</f>
        <v>0</v>
      </c>
      <c r="GM285" s="48" t="n">
        <f aca="false">IF((GM284*(1+GM$5/Setup!$C$36)+IF($V285=20,N($F285),0))-CQ285-EO285&lt;0.005,0,(GM284*(1+GM$5/Setup!$C$36)+IF($V285=20,N($F285),0))-CQ285-EO285)</f>
        <v>0</v>
      </c>
      <c r="GN285" s="48" t="n">
        <f aca="false">IF((GN284*(1+GN$5/Setup!$C$36)+IF($V285=21,N($F285),0))-CR285-EP285&lt;0.005,0,(GN284*(1+GN$5/Setup!$C$36)+IF($V285=21,N($F285),0))-CR285-EP285)</f>
        <v>0</v>
      </c>
      <c r="GO285" s="48" t="n">
        <f aca="false">IF((GO284*(1+GO$5/Setup!$C$36)+IF($V285=22,N($F285),0))-CS285-EQ285&lt;0.005,0,(GO284*(1+GO$5/Setup!$C$36)+IF($V285=22,N($F285),0))-CS285-EQ285)</f>
        <v>0</v>
      </c>
      <c r="GP285" s="48" t="n">
        <f aca="false">IF((GP284*(1+GP$5/Setup!$C$36)+IF($V285=23,N($F285),0))-CT285-ER285&lt;0.005,0,(GP284*(1+GP$5/Setup!$C$36)+IF($V285=23,N($F285),0))-CT285-ER285)</f>
        <v>0</v>
      </c>
      <c r="GQ285" s="48" t="n">
        <f aca="false">IF((GQ284*(1+GQ$5/Setup!$C$36)+IF($V285=24,N($F285),0))-CU285-ES285&lt;0.005,0,(GQ284*(1+GQ$5/Setup!$C$36)+IF($V285=24,N($F285),0))-CU285-ES285)</f>
        <v>0</v>
      </c>
      <c r="GR285" s="48" t="n">
        <f aca="false">IF((GR284*(1+GR$5/Setup!$C$36)+IF($V285=25,N($F285),0))-CV285-ET285&lt;0.005,0,(GR284*(1+GR$5/Setup!$C$36)+IF($V285=25,N($F285),0))-CV285-ET285)</f>
        <v>0</v>
      </c>
      <c r="GS285" s="48" t="n">
        <f aca="false">IF((GS284*(1+GS$5/Setup!$C$36)+IF($V285=26,N($F285),0))-CW285-EU285&lt;0.005,0,(GS284*(1+GS$5/Setup!$C$36)+IF($V285=26,N($F285),0))-CW285-EU285)</f>
        <v>0</v>
      </c>
      <c r="GT285" s="48" t="n">
        <f aca="false">IF((GT284*(1+GT$5/Setup!$C$36)+IF($V285=27,N($F285),0))-CX285-EV285&lt;0.005,0,(GT284*(1+GT$5/Setup!$C$36)+IF($V285=27,N($F285),0))-CX285-EV285)</f>
        <v>0</v>
      </c>
      <c r="GU285" s="48" t="n">
        <f aca="false">IF((GU284*(1+GU$5/Setup!$C$36)+IF($V285=28,N($F285),0))-CY285-EW285&lt;0.005,0,(GU284*(1+GU$5/Setup!$C$36)+IF($V285=28,N($F285),0))-CY285-EW285)</f>
        <v>0</v>
      </c>
      <c r="GV285" s="48" t="n">
        <f aca="false">IF((GV284*(1+GV$5/Setup!$C$36)+IF($V285=29,N($F285),0))-CZ285-EX285&lt;0.005,0,(GV284*(1+GV$5/Setup!$C$36)+IF($V285=29,N($F285),0))-CZ285-EX285)</f>
        <v>0</v>
      </c>
      <c r="GW285" s="48" t="n">
        <f aca="false">IF((GW284*(1+GW$5/Setup!$C$36)+IF($V285=30,N($F285),0))-DA285-EY285&lt;0.005,0,(GW284*(1+GW$5/Setup!$C$36)+IF($V285=30,N($F285),0))-DA285-EY285)</f>
        <v>0</v>
      </c>
      <c r="GX285" s="48" t="n">
        <f aca="false">IF((GX284*(1+GX$5/Setup!$C$36)+IF($V285=31,N($F285),0))-DB285-EZ285&lt;0.005,0,(GX284*(1+GX$5/Setup!$C$36)+IF($V285=31,N($F285),0))-DB285-EZ285)</f>
        <v>0</v>
      </c>
      <c r="GY285" s="48" t="n">
        <f aca="false">IF((GY284*(1+GY$5/Setup!$C$36)+IF($V285=32,N($F285),0))-DC285-FA285&lt;0.005,0,(GY284*(1+GY$5/Setup!$C$36)+IF($V285=32,N($F285),0))-DC285-FA285)</f>
        <v>0</v>
      </c>
      <c r="GZ285" s="48" t="n">
        <f aca="false">IF((GZ284*(1+GZ$5/Setup!$C$36)+IF($V285=33,N($F285),0))-DD285-FB285&lt;0.005,0,(GZ284*(1+GZ$5/Setup!$C$36)+IF($V285=33,N($F285),0))-DD285-FB285)</f>
        <v>0</v>
      </c>
      <c r="HA285" s="48" t="n">
        <f aca="false">IF((HA284*(1+HA$5/Setup!$C$36)+IF($V285=34,N($F285),0))-DE285-FC285&lt;0.005,0,(HA284*(1+HA$5/Setup!$C$36)+IF($V285=34,N($F285),0))-DE285-FC285)</f>
        <v>0</v>
      </c>
      <c r="HB285" s="48" t="n">
        <f aca="false">IF((HB284*(1+HB$5/Setup!$C$36)+IF($V285=35,N($F285),0))-DF285-FD285&lt;0.005,0,(HB284*(1+HB$5/Setup!$C$36)+IF($V285=35,N($F285),0))-DF285-FD285)</f>
        <v>0</v>
      </c>
      <c r="HC285" s="48" t="n">
        <f aca="false">IF((HC284*(1+HC$5/Setup!$C$36)+IF($V285=36,N($F285),0))-DG285-FE285&lt;0.005,0,(HC284*(1+HC$5/Setup!$C$36)+IF($V285=36,N($F285),0))-DG285-FE285)</f>
        <v>0</v>
      </c>
      <c r="HD285" s="48" t="n">
        <f aca="false">IF((HD284*(1+HD$5/Setup!$C$36)+IF($V285=37,N($F285),0))-DH285-FF285&lt;0.005,0,(HD284*(1+HD$5/Setup!$C$36)+IF($V285=37,N($F285),0))-DH285-FF285)</f>
        <v>0</v>
      </c>
      <c r="HE285" s="48" t="n">
        <f aca="false">IF((HE284*(1+HE$5/Setup!$C$36)+IF($V285=38,N($F285),0))-DI285-FG285&lt;0.005,0,(HE284*(1+HE$5/Setup!$C$36)+IF($V285=38,N($F285),0))-DI285-FG285)</f>
        <v>0</v>
      </c>
      <c r="HF285" s="48" t="n">
        <f aca="false">IF((HF284*(1+HF$5/Setup!$C$36)+IF($V285=39,N($F285),0))-DJ285-FH285&lt;0.005,0,(HF284*(1+HF$5/Setup!$C$36)+IF($V285=39,N($F285),0))-DJ285-FH285)</f>
        <v>0</v>
      </c>
      <c r="HG285" s="48" t="n">
        <f aca="false">IF((HG284*(1+HG$5/Setup!$C$36)+IF($V285=40,N($F285),0))-DK285-FI285&lt;0.005,0,(HG284*(1+HG$5/Setup!$C$36)+IF($V285=40,N($F285),0))-DK285-FI285)</f>
        <v>0</v>
      </c>
      <c r="HH285" s="48" t="n">
        <f aca="false">IF((HH284*(1+HH$5/Setup!$C$36)+IF($V285=41,N($F285),0))-DL285-FJ285&lt;0.005,0,(HH284*(1+HH$5/Setup!$C$36)+IF($V285=41,N($F285),0))-DL285-FJ285)</f>
        <v>0</v>
      </c>
      <c r="HI285" s="48" t="n">
        <f aca="false">IF((HI284*(1+HI$5/Setup!$C$36)+IF($V285=42,N($F285),0))-DM285-FK285&lt;0.005,0,(HI284*(1+HI$5/Setup!$C$36)+IF($V285=42,N($F285),0))-DM285-FK285)</f>
        <v>0</v>
      </c>
      <c r="HJ285" s="48" t="n">
        <f aca="false">IF((HJ284*(1+HJ$5/Setup!$C$36)+IF($V285=43,N($F285),0))-DN285-FL285&lt;0.005,0,(HJ284*(1+HJ$5/Setup!$C$36)+IF($V285=43,N($F285),0))-DN285-FL285)</f>
        <v>0</v>
      </c>
      <c r="HK285" s="48" t="n">
        <f aca="false">IF((HK284*(1+HK$5/Setup!$C$36)+IF($V285=44,N($F285),0))-DO285-FM285&lt;0.005,0,(HK284*(1+HK$5/Setup!$C$36)+IF($V285=44,N($F285),0))-DO285-FM285)</f>
        <v>0</v>
      </c>
      <c r="HL285" s="48" t="n">
        <f aca="false">IF((HL284*(1+HL$5/Setup!$C$36)+IF($V285=45,N($F285),0))-DP285-FN285&lt;0.005,0,(HL284*(1+HL$5/Setup!$C$36)+IF($V285=45,N($F285),0))-DP285-FN285)</f>
        <v>0</v>
      </c>
      <c r="HM285" s="48" t="n">
        <f aca="false">IF((HM284*(1+HM$5/Setup!$C$36)+IF($V285=46,N($F285),0))-DQ285-FO285&lt;0.005,0,(HM284*(1+HM$5/Setup!$C$36)+IF($V285=46,N($F285),0))-DQ285-FO285)</f>
        <v>0</v>
      </c>
      <c r="HN285" s="48" t="n">
        <f aca="false">IF((HN284*(1+HN$5/Setup!$C$36)+IF($V285=47,N($F285),0))-DR285-FP285&lt;0.005,0,(HN284*(1+HN$5/Setup!$C$36)+IF($V285=47,N($F285),0))-DR285-FP285)</f>
        <v>0</v>
      </c>
      <c r="HO285" s="48" t="n">
        <f aca="false">IF((HO284*(1+HO$5/Setup!$C$36)+IF($V285=48,N($F285),0))-DS285-FQ285&lt;0.005,0,(HO284*(1+HO$5/Setup!$C$36)+IF($V285=48,N($F285),0))-DS285-FQ285)</f>
        <v>0</v>
      </c>
      <c r="HP285" s="48" t="n">
        <f aca="false">IF((HP284*(1+HP$5/Setup!$C$36)+IF($V285=49,N($F285),0))-DT285-FR285&lt;0.005,0,(HP284*(1+HP$5/Setup!$C$36)+IF($V285=49,N($F285),0))-DT285-FR285)</f>
        <v>0</v>
      </c>
      <c r="HQ285" s="48" t="n">
        <f aca="false">IF((HQ284*(1+HQ$5/Setup!$C$36)+IF($V285=50,N($F285),0))-DU285-FS285&lt;0.005,0,(HQ284*(1+HQ$5/Setup!$C$36)+IF($V285=50,N($F285),0))-DU285-FS285)</f>
        <v>0</v>
      </c>
    </row>
    <row r="286" customFormat="false" ht="15" hidden="false" customHeight="false" outlineLevel="0" collapsed="false">
      <c r="A286" s="44" t="n">
        <v>278</v>
      </c>
      <c r="B286" s="45" t="n">
        <f aca="false">IF(Setup!$C$7="Every month",EDATE(Setup!$C$8,($A286-1)),IF(Setup!$C$7="Twice a month",DATE(YEAR(Setup!$C$8),MONTH(Setup!$C$8)+INT((($A286-1)+Setup!$C$41)/2),MIN(IF(MOD(($A286-1)+Setup!$C$41,2)=0,Setup!$C$39,Setup!$C$40),DAY(EOMONTH(DATE(YEAR(Setup!$C$8),MONTH(Setup!$C$8)+INT((($A286-1)+Setup!$C$41)/2),1),0)))),Setup!$C$8+($A286-1)*IF(Setup!$C$7="Every week",7,14)))</f>
        <v>50203</v>
      </c>
      <c r="C286" s="45" t="n">
        <f aca="false">IF(Setup!$C$7="Every month",EDATE(Setup!$C$8,$A286),IF(Setup!$C$7="Twice a month",DATE(YEAR(Setup!$C$8),MONTH(Setup!$C$8)+INT(($A286+Setup!$C$41)/2),MIN(IF(MOD($A286+Setup!$C$41,2)=0,Setup!$C$39,Setup!$C$40),DAY(EOMONTH(DATE(YEAR(Setup!$C$8),MONTH(Setup!$C$8)+INT(($A286+Setup!$C$41)/2),1),0)))),Setup!$C$8+$A286*IF(Setup!$C$7="Every week",7,14)))</f>
        <v>50217</v>
      </c>
      <c r="D286" s="46"/>
      <c r="E286" s="47"/>
      <c r="F286" s="47"/>
      <c r="G286" s="47"/>
      <c r="H286" s="47"/>
      <c r="I286" s="48" t="n">
        <f aca="false">N(Setup!$C$11)+N(E286)</f>
        <v>100</v>
      </c>
      <c r="J286" s="48" t="n">
        <f aca="false">MIN(Setup!$C$37,MAX(I286,0))</f>
        <v>9.23076923076923</v>
      </c>
      <c r="K286" s="48" t="n">
        <f aca="false">MIN(MAX(N(Setup!$C$14)-L285,0),MAX(I286-J286,0))</f>
        <v>0</v>
      </c>
      <c r="L286" s="48" t="n">
        <f aca="false">L285+K286-N(G286)</f>
        <v>500</v>
      </c>
      <c r="M286" s="48" t="n">
        <f aca="false">M285+J286-N(H286)</f>
        <v>2566.15384615385</v>
      </c>
      <c r="N286" s="48" t="n">
        <f aca="false">SUM(BX286:DU286)</f>
        <v>0</v>
      </c>
      <c r="O286" s="48" t="n">
        <f aca="false">SUM(Z286:BW286)-N286</f>
        <v>40</v>
      </c>
      <c r="P286" s="48" t="n">
        <f aca="false">MAX(I286-J286-K286,0)+O286</f>
        <v>130.769230769231</v>
      </c>
      <c r="Q286" s="48" t="n">
        <f aca="false">SUM(DV286:FS286)</f>
        <v>0</v>
      </c>
      <c r="R286" s="49" t="n">
        <f aca="false">N286+J286+K286+Q286</f>
        <v>9.23076923076923</v>
      </c>
      <c r="S286" s="48" t="n">
        <f aca="false">T286-T285-N(F286)+N286+Q286</f>
        <v>0</v>
      </c>
      <c r="T286" s="49" t="n">
        <f aca="false">SUM(FT286:HQ286)</f>
        <v>0</v>
      </c>
      <c r="U286" s="44" t="str">
        <f aca="false">IF(T285&lt;0.005,"",INDEX(Helpers!$C$2:$C$51,IF(_xlfn.MINIFS($DV$6:$FS$6,DV286:FS286,"&gt;0.005")=0,V286,_xlfn.MINIFS($DV$6:$FS$6,DV286:FS286,"&gt;0.005"))))</f>
        <v/>
      </c>
      <c r="V286" s="44" t="n">
        <f aca="false">IF(_xlfn.MINIFS($FT$6:$HQ$6,FT285:HQ285,"&gt;0.005")=0,1,_xlfn.MINIFS($FT$6:$HQ$6,FT285:HQ285,"&gt;0.005"))</f>
        <v>1</v>
      </c>
      <c r="W286" s="44" t="n">
        <f aca="false">IF(AND(D286&lt;&gt;"Paid",T285&gt;0.005),1,0)</f>
        <v>0</v>
      </c>
      <c r="X286" s="48" t="n">
        <f aca="false">SUMPRODUCT(((Helpers!$G$2:$G$51*(1+(Helpers!$D$2:$D$51+0.000000001)/12)^(($B286-Setup!$C$8)/(365.25/12))-Helpers!$E$2:$E$51*((1+(Helpers!$D$2:$D$51+0.000000001)/12)^(($B286-Setup!$C$8)/(365.25/12))-1)/((Helpers!$D$2:$D$51+0.000000001)/12))&gt;0)*(Helpers!$G$2:$G$51*(1+(Helpers!$D$2:$D$51+0.000000001)/12)^(($B286-Setup!$C$8)/(365.25/12))-Helpers!$E$2:$E$51*((1+(Helpers!$D$2:$D$51+0.000000001)/12)^(($B286-Setup!$C$8)/(365.25/12))-1)/((Helpers!$D$2:$D$51+0.000000001)/12)))</f>
        <v>0</v>
      </c>
      <c r="Y286" s="48"/>
      <c r="Z286" s="48" t="n">
        <f aca="false">IF(OR(N(Z$5)=0,Z$6=""),0,Z$5*((DATE(YEAR($B286),MONTH($B286),MIN(Z$6,DAY(EOMONTH($B286,0))))&gt;=$B286)*(DATE(YEAR($B286),MONTH($B286),MIN(Z$6,DAY(EOMONTH($B286,0))))&lt;$C286)+(DATE(YEAR($B286),MONTH($B286)+1,MIN(Z$6,DAY(EOMONTH($B286,1))))&gt;=$B286)*(DATE(YEAR($B286),MONTH($B286)+1,MIN(Z$6,DAY(EOMONTH($B286,1))))&lt;$C286)))</f>
        <v>0</v>
      </c>
      <c r="AA286" s="48" t="n">
        <f aca="false">IF(OR(N(AA$5)=0,AA$6=""),0,AA$5*((DATE(YEAR($B286),MONTH($B286),MIN(AA$6,DAY(EOMONTH($B286,0))))&gt;=$B286)*(DATE(YEAR($B286),MONTH($B286),MIN(AA$6,DAY(EOMONTH($B286,0))))&lt;$C286)+(DATE(YEAR($B286),MONTH($B286)+1,MIN(AA$6,DAY(EOMONTH($B286,1))))&gt;=$B286)*(DATE(YEAR($B286),MONTH($B286)+1,MIN(AA$6,DAY(EOMONTH($B286,1))))&lt;$C286)))</f>
        <v>40</v>
      </c>
      <c r="AB286" s="48" t="n">
        <f aca="false">IF(OR(N(AB$5)=0,AB$6=""),0,AB$5*((DATE(YEAR($B286),MONTH($B286),MIN(AB$6,DAY(EOMONTH($B286,0))))&gt;=$B286)*(DATE(YEAR($B286),MONTH($B286),MIN(AB$6,DAY(EOMONTH($B286,0))))&lt;$C286)+(DATE(YEAR($B286),MONTH($B286)+1,MIN(AB$6,DAY(EOMONTH($B286,1))))&gt;=$B286)*(DATE(YEAR($B286),MONTH($B286)+1,MIN(AB$6,DAY(EOMONTH($B286,1))))&lt;$C286)))</f>
        <v>0</v>
      </c>
      <c r="AC286" s="48" t="n">
        <f aca="false">IF(OR(N(AC$5)=0,AC$6=""),0,AC$5*((DATE(YEAR($B286),MONTH($B286),MIN(AC$6,DAY(EOMONTH($B286,0))))&gt;=$B286)*(DATE(YEAR($B286),MONTH($B286),MIN(AC$6,DAY(EOMONTH($B286,0))))&lt;$C286)+(DATE(YEAR($B286),MONTH($B286)+1,MIN(AC$6,DAY(EOMONTH($B286,1))))&gt;=$B286)*(DATE(YEAR($B286),MONTH($B286)+1,MIN(AC$6,DAY(EOMONTH($B286,1))))&lt;$C286)))</f>
        <v>0</v>
      </c>
      <c r="AD286" s="48" t="n">
        <f aca="false">IF(OR(N(AD$5)=0,AD$6=""),0,AD$5*((DATE(YEAR($B286),MONTH($B286),MIN(AD$6,DAY(EOMONTH($B286,0))))&gt;=$B286)*(DATE(YEAR($B286),MONTH($B286),MIN(AD$6,DAY(EOMONTH($B286,0))))&lt;$C286)+(DATE(YEAR($B286),MONTH($B286)+1,MIN(AD$6,DAY(EOMONTH($B286,1))))&gt;=$B286)*(DATE(YEAR($B286),MONTH($B286)+1,MIN(AD$6,DAY(EOMONTH($B286,1))))&lt;$C286)))</f>
        <v>0</v>
      </c>
      <c r="AE286" s="48" t="n">
        <f aca="false">IF(OR(N(AE$5)=0,AE$6=""),0,AE$5*((DATE(YEAR($B286),MONTH($B286),MIN(AE$6,DAY(EOMONTH($B286,0))))&gt;=$B286)*(DATE(YEAR($B286),MONTH($B286),MIN(AE$6,DAY(EOMONTH($B286,0))))&lt;$C286)+(DATE(YEAR($B286),MONTH($B286)+1,MIN(AE$6,DAY(EOMONTH($B286,1))))&gt;=$B286)*(DATE(YEAR($B286),MONTH($B286)+1,MIN(AE$6,DAY(EOMONTH($B286,1))))&lt;$C286)))</f>
        <v>0</v>
      </c>
      <c r="AF286" s="48" t="n">
        <f aca="false">IF(OR(N(AF$5)=0,AF$6=""),0,AF$5*((DATE(YEAR($B286),MONTH($B286),MIN(AF$6,DAY(EOMONTH($B286,0))))&gt;=$B286)*(DATE(YEAR($B286),MONTH($B286),MIN(AF$6,DAY(EOMONTH($B286,0))))&lt;$C286)+(DATE(YEAR($B286),MONTH($B286)+1,MIN(AF$6,DAY(EOMONTH($B286,1))))&gt;=$B286)*(DATE(YEAR($B286),MONTH($B286)+1,MIN(AF$6,DAY(EOMONTH($B286,1))))&lt;$C286)))</f>
        <v>0</v>
      </c>
      <c r="AG286" s="48" t="n">
        <f aca="false">IF(OR(N(AG$5)=0,AG$6=""),0,AG$5*((DATE(YEAR($B286),MONTH($B286),MIN(AG$6,DAY(EOMONTH($B286,0))))&gt;=$B286)*(DATE(YEAR($B286),MONTH($B286),MIN(AG$6,DAY(EOMONTH($B286,0))))&lt;$C286)+(DATE(YEAR($B286),MONTH($B286)+1,MIN(AG$6,DAY(EOMONTH($B286,1))))&gt;=$B286)*(DATE(YEAR($B286),MONTH($B286)+1,MIN(AG$6,DAY(EOMONTH($B286,1))))&lt;$C286)))</f>
        <v>0</v>
      </c>
      <c r="AH286" s="48" t="n">
        <f aca="false">IF(OR(N(AH$5)=0,AH$6=""),0,AH$5*((DATE(YEAR($B286),MONTH($B286),MIN(AH$6,DAY(EOMONTH($B286,0))))&gt;=$B286)*(DATE(YEAR($B286),MONTH($B286),MIN(AH$6,DAY(EOMONTH($B286,0))))&lt;$C286)+(DATE(YEAR($B286),MONTH($B286)+1,MIN(AH$6,DAY(EOMONTH($B286,1))))&gt;=$B286)*(DATE(YEAR($B286),MONTH($B286)+1,MIN(AH$6,DAY(EOMONTH($B286,1))))&lt;$C286)))</f>
        <v>0</v>
      </c>
      <c r="AI286" s="48" t="n">
        <f aca="false">IF(OR(N(AI$5)=0,AI$6=""),0,AI$5*((DATE(YEAR($B286),MONTH($B286),MIN(AI$6,DAY(EOMONTH($B286,0))))&gt;=$B286)*(DATE(YEAR($B286),MONTH($B286),MIN(AI$6,DAY(EOMONTH($B286,0))))&lt;$C286)+(DATE(YEAR($B286),MONTH($B286)+1,MIN(AI$6,DAY(EOMONTH($B286,1))))&gt;=$B286)*(DATE(YEAR($B286),MONTH($B286)+1,MIN(AI$6,DAY(EOMONTH($B286,1))))&lt;$C286)))</f>
        <v>0</v>
      </c>
      <c r="AJ286" s="48" t="n">
        <f aca="false">IF(OR(N(AJ$5)=0,AJ$6=""),0,AJ$5*((DATE(YEAR($B286),MONTH($B286),MIN(AJ$6,DAY(EOMONTH($B286,0))))&gt;=$B286)*(DATE(YEAR($B286),MONTH($B286),MIN(AJ$6,DAY(EOMONTH($B286,0))))&lt;$C286)+(DATE(YEAR($B286),MONTH($B286)+1,MIN(AJ$6,DAY(EOMONTH($B286,1))))&gt;=$B286)*(DATE(YEAR($B286),MONTH($B286)+1,MIN(AJ$6,DAY(EOMONTH($B286,1))))&lt;$C286)))</f>
        <v>0</v>
      </c>
      <c r="AK286" s="48" t="n">
        <f aca="false">IF(OR(N(AK$5)=0,AK$6=""),0,AK$5*((DATE(YEAR($B286),MONTH($B286),MIN(AK$6,DAY(EOMONTH($B286,0))))&gt;=$B286)*(DATE(YEAR($B286),MONTH($B286),MIN(AK$6,DAY(EOMONTH($B286,0))))&lt;$C286)+(DATE(YEAR($B286),MONTH($B286)+1,MIN(AK$6,DAY(EOMONTH($B286,1))))&gt;=$B286)*(DATE(YEAR($B286),MONTH($B286)+1,MIN(AK$6,DAY(EOMONTH($B286,1))))&lt;$C286)))</f>
        <v>0</v>
      </c>
      <c r="AL286" s="48" t="n">
        <f aca="false">IF(OR(N(AL$5)=0,AL$6=""),0,AL$5*((DATE(YEAR($B286),MONTH($B286),MIN(AL$6,DAY(EOMONTH($B286,0))))&gt;=$B286)*(DATE(YEAR($B286),MONTH($B286),MIN(AL$6,DAY(EOMONTH($B286,0))))&lt;$C286)+(DATE(YEAR($B286),MONTH($B286)+1,MIN(AL$6,DAY(EOMONTH($B286,1))))&gt;=$B286)*(DATE(YEAR($B286),MONTH($B286)+1,MIN(AL$6,DAY(EOMONTH($B286,1))))&lt;$C286)))</f>
        <v>0</v>
      </c>
      <c r="AM286" s="48" t="n">
        <f aca="false">IF(OR(N(AM$5)=0,AM$6=""),0,AM$5*((DATE(YEAR($B286),MONTH($B286),MIN(AM$6,DAY(EOMONTH($B286,0))))&gt;=$B286)*(DATE(YEAR($B286),MONTH($B286),MIN(AM$6,DAY(EOMONTH($B286,0))))&lt;$C286)+(DATE(YEAR($B286),MONTH($B286)+1,MIN(AM$6,DAY(EOMONTH($B286,1))))&gt;=$B286)*(DATE(YEAR($B286),MONTH($B286)+1,MIN(AM$6,DAY(EOMONTH($B286,1))))&lt;$C286)))</f>
        <v>0</v>
      </c>
      <c r="AN286" s="48" t="n">
        <f aca="false">IF(OR(N(AN$5)=0,AN$6=""),0,AN$5*((DATE(YEAR($B286),MONTH($B286),MIN(AN$6,DAY(EOMONTH($B286,0))))&gt;=$B286)*(DATE(YEAR($B286),MONTH($B286),MIN(AN$6,DAY(EOMONTH($B286,0))))&lt;$C286)+(DATE(YEAR($B286),MONTH($B286)+1,MIN(AN$6,DAY(EOMONTH($B286,1))))&gt;=$B286)*(DATE(YEAR($B286),MONTH($B286)+1,MIN(AN$6,DAY(EOMONTH($B286,1))))&lt;$C286)))</f>
        <v>0</v>
      </c>
      <c r="AO286" s="48" t="n">
        <f aca="false">IF(OR(N(AO$5)=0,AO$6=""),0,AO$5*((DATE(YEAR($B286),MONTH($B286),MIN(AO$6,DAY(EOMONTH($B286,0))))&gt;=$B286)*(DATE(YEAR($B286),MONTH($B286),MIN(AO$6,DAY(EOMONTH($B286,0))))&lt;$C286)+(DATE(YEAR($B286),MONTH($B286)+1,MIN(AO$6,DAY(EOMONTH($B286,1))))&gt;=$B286)*(DATE(YEAR($B286),MONTH($B286)+1,MIN(AO$6,DAY(EOMONTH($B286,1))))&lt;$C286)))</f>
        <v>0</v>
      </c>
      <c r="AP286" s="48" t="n">
        <f aca="false">IF(OR(N(AP$5)=0,AP$6=""),0,AP$5*((DATE(YEAR($B286),MONTH($B286),MIN(AP$6,DAY(EOMONTH($B286,0))))&gt;=$B286)*(DATE(YEAR($B286),MONTH($B286),MIN(AP$6,DAY(EOMONTH($B286,0))))&lt;$C286)+(DATE(YEAR($B286),MONTH($B286)+1,MIN(AP$6,DAY(EOMONTH($B286,1))))&gt;=$B286)*(DATE(YEAR($B286),MONTH($B286)+1,MIN(AP$6,DAY(EOMONTH($B286,1))))&lt;$C286)))</f>
        <v>0</v>
      </c>
      <c r="AQ286" s="48" t="n">
        <f aca="false">IF(OR(N(AQ$5)=0,AQ$6=""),0,AQ$5*((DATE(YEAR($B286),MONTH($B286),MIN(AQ$6,DAY(EOMONTH($B286,0))))&gt;=$B286)*(DATE(YEAR($B286),MONTH($B286),MIN(AQ$6,DAY(EOMONTH($B286,0))))&lt;$C286)+(DATE(YEAR($B286),MONTH($B286)+1,MIN(AQ$6,DAY(EOMONTH($B286,1))))&gt;=$B286)*(DATE(YEAR($B286),MONTH($B286)+1,MIN(AQ$6,DAY(EOMONTH($B286,1))))&lt;$C286)))</f>
        <v>0</v>
      </c>
      <c r="AR286" s="48" t="n">
        <f aca="false">IF(OR(N(AR$5)=0,AR$6=""),0,AR$5*((DATE(YEAR($B286),MONTH($B286),MIN(AR$6,DAY(EOMONTH($B286,0))))&gt;=$B286)*(DATE(YEAR($B286),MONTH($B286),MIN(AR$6,DAY(EOMONTH($B286,0))))&lt;$C286)+(DATE(YEAR($B286),MONTH($B286)+1,MIN(AR$6,DAY(EOMONTH($B286,1))))&gt;=$B286)*(DATE(YEAR($B286),MONTH($B286)+1,MIN(AR$6,DAY(EOMONTH($B286,1))))&lt;$C286)))</f>
        <v>0</v>
      </c>
      <c r="AS286" s="48" t="n">
        <f aca="false">IF(OR(N(AS$5)=0,AS$6=""),0,AS$5*((DATE(YEAR($B286),MONTH($B286),MIN(AS$6,DAY(EOMONTH($B286,0))))&gt;=$B286)*(DATE(YEAR($B286),MONTH($B286),MIN(AS$6,DAY(EOMONTH($B286,0))))&lt;$C286)+(DATE(YEAR($B286),MONTH($B286)+1,MIN(AS$6,DAY(EOMONTH($B286,1))))&gt;=$B286)*(DATE(YEAR($B286),MONTH($B286)+1,MIN(AS$6,DAY(EOMONTH($B286,1))))&lt;$C286)))</f>
        <v>0</v>
      </c>
      <c r="AT286" s="48" t="n">
        <f aca="false">IF(OR(N(AT$5)=0,AT$6=""),0,AT$5*((DATE(YEAR($B286),MONTH($B286),MIN(AT$6,DAY(EOMONTH($B286,0))))&gt;=$B286)*(DATE(YEAR($B286),MONTH($B286),MIN(AT$6,DAY(EOMONTH($B286,0))))&lt;$C286)+(DATE(YEAR($B286),MONTH($B286)+1,MIN(AT$6,DAY(EOMONTH($B286,1))))&gt;=$B286)*(DATE(YEAR($B286),MONTH($B286)+1,MIN(AT$6,DAY(EOMONTH($B286,1))))&lt;$C286)))</f>
        <v>0</v>
      </c>
      <c r="AU286" s="48" t="n">
        <f aca="false">IF(OR(N(AU$5)=0,AU$6=""),0,AU$5*((DATE(YEAR($B286),MONTH($B286),MIN(AU$6,DAY(EOMONTH($B286,0))))&gt;=$B286)*(DATE(YEAR($B286),MONTH($B286),MIN(AU$6,DAY(EOMONTH($B286,0))))&lt;$C286)+(DATE(YEAR($B286),MONTH($B286)+1,MIN(AU$6,DAY(EOMONTH($B286,1))))&gt;=$B286)*(DATE(YEAR($B286),MONTH($B286)+1,MIN(AU$6,DAY(EOMONTH($B286,1))))&lt;$C286)))</f>
        <v>0</v>
      </c>
      <c r="AV286" s="48" t="n">
        <f aca="false">IF(OR(N(AV$5)=0,AV$6=""),0,AV$5*((DATE(YEAR($B286),MONTH($B286),MIN(AV$6,DAY(EOMONTH($B286,0))))&gt;=$B286)*(DATE(YEAR($B286),MONTH($B286),MIN(AV$6,DAY(EOMONTH($B286,0))))&lt;$C286)+(DATE(YEAR($B286),MONTH($B286)+1,MIN(AV$6,DAY(EOMONTH($B286,1))))&gt;=$B286)*(DATE(YEAR($B286),MONTH($B286)+1,MIN(AV$6,DAY(EOMONTH($B286,1))))&lt;$C286)))</f>
        <v>0</v>
      </c>
      <c r="AW286" s="48" t="n">
        <f aca="false">IF(OR(N(AW$5)=0,AW$6=""),0,AW$5*((DATE(YEAR($B286),MONTH($B286),MIN(AW$6,DAY(EOMONTH($B286,0))))&gt;=$B286)*(DATE(YEAR($B286),MONTH($B286),MIN(AW$6,DAY(EOMONTH($B286,0))))&lt;$C286)+(DATE(YEAR($B286),MONTH($B286)+1,MIN(AW$6,DAY(EOMONTH($B286,1))))&gt;=$B286)*(DATE(YEAR($B286),MONTH($B286)+1,MIN(AW$6,DAY(EOMONTH($B286,1))))&lt;$C286)))</f>
        <v>0</v>
      </c>
      <c r="AX286" s="48" t="n">
        <f aca="false">IF(OR(N(AX$5)=0,AX$6=""),0,AX$5*((DATE(YEAR($B286),MONTH($B286),MIN(AX$6,DAY(EOMONTH($B286,0))))&gt;=$B286)*(DATE(YEAR($B286),MONTH($B286),MIN(AX$6,DAY(EOMONTH($B286,0))))&lt;$C286)+(DATE(YEAR($B286),MONTH($B286)+1,MIN(AX$6,DAY(EOMONTH($B286,1))))&gt;=$B286)*(DATE(YEAR($B286),MONTH($B286)+1,MIN(AX$6,DAY(EOMONTH($B286,1))))&lt;$C286)))</f>
        <v>0</v>
      </c>
      <c r="AY286" s="48" t="n">
        <f aca="false">IF(OR(N(AY$5)=0,AY$6=""),0,AY$5*((DATE(YEAR($B286),MONTH($B286),MIN(AY$6,DAY(EOMONTH($B286,0))))&gt;=$B286)*(DATE(YEAR($B286),MONTH($B286),MIN(AY$6,DAY(EOMONTH($B286,0))))&lt;$C286)+(DATE(YEAR($B286),MONTH($B286)+1,MIN(AY$6,DAY(EOMONTH($B286,1))))&gt;=$B286)*(DATE(YEAR($B286),MONTH($B286)+1,MIN(AY$6,DAY(EOMONTH($B286,1))))&lt;$C286)))</f>
        <v>0</v>
      </c>
      <c r="AZ286" s="48" t="n">
        <f aca="false">IF(OR(N(AZ$5)=0,AZ$6=""),0,AZ$5*((DATE(YEAR($B286),MONTH($B286),MIN(AZ$6,DAY(EOMONTH($B286,0))))&gt;=$B286)*(DATE(YEAR($B286),MONTH($B286),MIN(AZ$6,DAY(EOMONTH($B286,0))))&lt;$C286)+(DATE(YEAR($B286),MONTH($B286)+1,MIN(AZ$6,DAY(EOMONTH($B286,1))))&gt;=$B286)*(DATE(YEAR($B286),MONTH($B286)+1,MIN(AZ$6,DAY(EOMONTH($B286,1))))&lt;$C286)))</f>
        <v>0</v>
      </c>
      <c r="BA286" s="48" t="n">
        <f aca="false">IF(OR(N(BA$5)=0,BA$6=""),0,BA$5*((DATE(YEAR($B286),MONTH($B286),MIN(BA$6,DAY(EOMONTH($B286,0))))&gt;=$B286)*(DATE(YEAR($B286),MONTH($B286),MIN(BA$6,DAY(EOMONTH($B286,0))))&lt;$C286)+(DATE(YEAR($B286),MONTH($B286)+1,MIN(BA$6,DAY(EOMONTH($B286,1))))&gt;=$B286)*(DATE(YEAR($B286),MONTH($B286)+1,MIN(BA$6,DAY(EOMONTH($B286,1))))&lt;$C286)))</f>
        <v>0</v>
      </c>
      <c r="BB286" s="48" t="n">
        <f aca="false">IF(OR(N(BB$5)=0,BB$6=""),0,BB$5*((DATE(YEAR($B286),MONTH($B286),MIN(BB$6,DAY(EOMONTH($B286,0))))&gt;=$B286)*(DATE(YEAR($B286),MONTH($B286),MIN(BB$6,DAY(EOMONTH($B286,0))))&lt;$C286)+(DATE(YEAR($B286),MONTH($B286)+1,MIN(BB$6,DAY(EOMONTH($B286,1))))&gt;=$B286)*(DATE(YEAR($B286),MONTH($B286)+1,MIN(BB$6,DAY(EOMONTH($B286,1))))&lt;$C286)))</f>
        <v>0</v>
      </c>
      <c r="BC286" s="48" t="n">
        <f aca="false">IF(OR(N(BC$5)=0,BC$6=""),0,BC$5*((DATE(YEAR($B286),MONTH($B286),MIN(BC$6,DAY(EOMONTH($B286,0))))&gt;=$B286)*(DATE(YEAR($B286),MONTH($B286),MIN(BC$6,DAY(EOMONTH($B286,0))))&lt;$C286)+(DATE(YEAR($B286),MONTH($B286)+1,MIN(BC$6,DAY(EOMONTH($B286,1))))&gt;=$B286)*(DATE(YEAR($B286),MONTH($B286)+1,MIN(BC$6,DAY(EOMONTH($B286,1))))&lt;$C286)))</f>
        <v>0</v>
      </c>
      <c r="BD286" s="48" t="n">
        <f aca="false">IF(OR(N(BD$5)=0,BD$6=""),0,BD$5*((DATE(YEAR($B286),MONTH($B286),MIN(BD$6,DAY(EOMONTH($B286,0))))&gt;=$B286)*(DATE(YEAR($B286),MONTH($B286),MIN(BD$6,DAY(EOMONTH($B286,0))))&lt;$C286)+(DATE(YEAR($B286),MONTH($B286)+1,MIN(BD$6,DAY(EOMONTH($B286,1))))&gt;=$B286)*(DATE(YEAR($B286),MONTH($B286)+1,MIN(BD$6,DAY(EOMONTH($B286,1))))&lt;$C286)))</f>
        <v>0</v>
      </c>
      <c r="BE286" s="48" t="n">
        <f aca="false">IF(OR(N(BE$5)=0,BE$6=""),0,BE$5*((DATE(YEAR($B286),MONTH($B286),MIN(BE$6,DAY(EOMONTH($B286,0))))&gt;=$B286)*(DATE(YEAR($B286),MONTH($B286),MIN(BE$6,DAY(EOMONTH($B286,0))))&lt;$C286)+(DATE(YEAR($B286),MONTH($B286)+1,MIN(BE$6,DAY(EOMONTH($B286,1))))&gt;=$B286)*(DATE(YEAR($B286),MONTH($B286)+1,MIN(BE$6,DAY(EOMONTH($B286,1))))&lt;$C286)))</f>
        <v>0</v>
      </c>
      <c r="BF286" s="48" t="n">
        <f aca="false">IF(OR(N(BF$5)=0,BF$6=""),0,BF$5*((DATE(YEAR($B286),MONTH($B286),MIN(BF$6,DAY(EOMONTH($B286,0))))&gt;=$B286)*(DATE(YEAR($B286),MONTH($B286),MIN(BF$6,DAY(EOMONTH($B286,0))))&lt;$C286)+(DATE(YEAR($B286),MONTH($B286)+1,MIN(BF$6,DAY(EOMONTH($B286,1))))&gt;=$B286)*(DATE(YEAR($B286),MONTH($B286)+1,MIN(BF$6,DAY(EOMONTH($B286,1))))&lt;$C286)))</f>
        <v>0</v>
      </c>
      <c r="BG286" s="48" t="n">
        <f aca="false">IF(OR(N(BG$5)=0,BG$6=""),0,BG$5*((DATE(YEAR($B286),MONTH($B286),MIN(BG$6,DAY(EOMONTH($B286,0))))&gt;=$B286)*(DATE(YEAR($B286),MONTH($B286),MIN(BG$6,DAY(EOMONTH($B286,0))))&lt;$C286)+(DATE(YEAR($B286),MONTH($B286)+1,MIN(BG$6,DAY(EOMONTH($B286,1))))&gt;=$B286)*(DATE(YEAR($B286),MONTH($B286)+1,MIN(BG$6,DAY(EOMONTH($B286,1))))&lt;$C286)))</f>
        <v>0</v>
      </c>
      <c r="BH286" s="48" t="n">
        <f aca="false">IF(OR(N(BH$5)=0,BH$6=""),0,BH$5*((DATE(YEAR($B286),MONTH($B286),MIN(BH$6,DAY(EOMONTH($B286,0))))&gt;=$B286)*(DATE(YEAR($B286),MONTH($B286),MIN(BH$6,DAY(EOMONTH($B286,0))))&lt;$C286)+(DATE(YEAR($B286),MONTH($B286)+1,MIN(BH$6,DAY(EOMONTH($B286,1))))&gt;=$B286)*(DATE(YEAR($B286),MONTH($B286)+1,MIN(BH$6,DAY(EOMONTH($B286,1))))&lt;$C286)))</f>
        <v>0</v>
      </c>
      <c r="BI286" s="48" t="n">
        <f aca="false">IF(OR(N(BI$5)=0,BI$6=""),0,BI$5*((DATE(YEAR($B286),MONTH($B286),MIN(BI$6,DAY(EOMONTH($B286,0))))&gt;=$B286)*(DATE(YEAR($B286),MONTH($B286),MIN(BI$6,DAY(EOMONTH($B286,0))))&lt;$C286)+(DATE(YEAR($B286),MONTH($B286)+1,MIN(BI$6,DAY(EOMONTH($B286,1))))&gt;=$B286)*(DATE(YEAR($B286),MONTH($B286)+1,MIN(BI$6,DAY(EOMONTH($B286,1))))&lt;$C286)))</f>
        <v>0</v>
      </c>
      <c r="BJ286" s="48" t="n">
        <f aca="false">IF(OR(N(BJ$5)=0,BJ$6=""),0,BJ$5*((DATE(YEAR($B286),MONTH($B286),MIN(BJ$6,DAY(EOMONTH($B286,0))))&gt;=$B286)*(DATE(YEAR($B286),MONTH($B286),MIN(BJ$6,DAY(EOMONTH($B286,0))))&lt;$C286)+(DATE(YEAR($B286),MONTH($B286)+1,MIN(BJ$6,DAY(EOMONTH($B286,1))))&gt;=$B286)*(DATE(YEAR($B286),MONTH($B286)+1,MIN(BJ$6,DAY(EOMONTH($B286,1))))&lt;$C286)))</f>
        <v>0</v>
      </c>
      <c r="BK286" s="48" t="n">
        <f aca="false">IF(OR(N(BK$5)=0,BK$6=""),0,BK$5*((DATE(YEAR($B286),MONTH($B286),MIN(BK$6,DAY(EOMONTH($B286,0))))&gt;=$B286)*(DATE(YEAR($B286),MONTH($B286),MIN(BK$6,DAY(EOMONTH($B286,0))))&lt;$C286)+(DATE(YEAR($B286),MONTH($B286)+1,MIN(BK$6,DAY(EOMONTH($B286,1))))&gt;=$B286)*(DATE(YEAR($B286),MONTH($B286)+1,MIN(BK$6,DAY(EOMONTH($B286,1))))&lt;$C286)))</f>
        <v>0</v>
      </c>
      <c r="BL286" s="48" t="n">
        <f aca="false">IF(OR(N(BL$5)=0,BL$6=""),0,BL$5*((DATE(YEAR($B286),MONTH($B286),MIN(BL$6,DAY(EOMONTH($B286,0))))&gt;=$B286)*(DATE(YEAR($B286),MONTH($B286),MIN(BL$6,DAY(EOMONTH($B286,0))))&lt;$C286)+(DATE(YEAR($B286),MONTH($B286)+1,MIN(BL$6,DAY(EOMONTH($B286,1))))&gt;=$B286)*(DATE(YEAR($B286),MONTH($B286)+1,MIN(BL$6,DAY(EOMONTH($B286,1))))&lt;$C286)))</f>
        <v>0</v>
      </c>
      <c r="BM286" s="48" t="n">
        <f aca="false">IF(OR(N(BM$5)=0,BM$6=""),0,BM$5*((DATE(YEAR($B286),MONTH($B286),MIN(BM$6,DAY(EOMONTH($B286,0))))&gt;=$B286)*(DATE(YEAR($B286),MONTH($B286),MIN(BM$6,DAY(EOMONTH($B286,0))))&lt;$C286)+(DATE(YEAR($B286),MONTH($B286)+1,MIN(BM$6,DAY(EOMONTH($B286,1))))&gt;=$B286)*(DATE(YEAR($B286),MONTH($B286)+1,MIN(BM$6,DAY(EOMONTH($B286,1))))&lt;$C286)))</f>
        <v>0</v>
      </c>
      <c r="BN286" s="48" t="n">
        <f aca="false">IF(OR(N(BN$5)=0,BN$6=""),0,BN$5*((DATE(YEAR($B286),MONTH($B286),MIN(BN$6,DAY(EOMONTH($B286,0))))&gt;=$B286)*(DATE(YEAR($B286),MONTH($B286),MIN(BN$6,DAY(EOMONTH($B286,0))))&lt;$C286)+(DATE(YEAR($B286),MONTH($B286)+1,MIN(BN$6,DAY(EOMONTH($B286,1))))&gt;=$B286)*(DATE(YEAR($B286),MONTH($B286)+1,MIN(BN$6,DAY(EOMONTH($B286,1))))&lt;$C286)))</f>
        <v>0</v>
      </c>
      <c r="BO286" s="48" t="n">
        <f aca="false">IF(OR(N(BO$5)=0,BO$6=""),0,BO$5*((DATE(YEAR($B286),MONTH($B286),MIN(BO$6,DAY(EOMONTH($B286,0))))&gt;=$B286)*(DATE(YEAR($B286),MONTH($B286),MIN(BO$6,DAY(EOMONTH($B286,0))))&lt;$C286)+(DATE(YEAR($B286),MONTH($B286)+1,MIN(BO$6,DAY(EOMONTH($B286,1))))&gt;=$B286)*(DATE(YEAR($B286),MONTH($B286)+1,MIN(BO$6,DAY(EOMONTH($B286,1))))&lt;$C286)))</f>
        <v>0</v>
      </c>
      <c r="BP286" s="48" t="n">
        <f aca="false">IF(OR(N(BP$5)=0,BP$6=""),0,BP$5*((DATE(YEAR($B286),MONTH($B286),MIN(BP$6,DAY(EOMONTH($B286,0))))&gt;=$B286)*(DATE(YEAR($B286),MONTH($B286),MIN(BP$6,DAY(EOMONTH($B286,0))))&lt;$C286)+(DATE(YEAR($B286),MONTH($B286)+1,MIN(BP$6,DAY(EOMONTH($B286,1))))&gt;=$B286)*(DATE(YEAR($B286),MONTH($B286)+1,MIN(BP$6,DAY(EOMONTH($B286,1))))&lt;$C286)))</f>
        <v>0</v>
      </c>
      <c r="BQ286" s="48" t="n">
        <f aca="false">IF(OR(N(BQ$5)=0,BQ$6=""),0,BQ$5*((DATE(YEAR($B286),MONTH($B286),MIN(BQ$6,DAY(EOMONTH($B286,0))))&gt;=$B286)*(DATE(YEAR($B286),MONTH($B286),MIN(BQ$6,DAY(EOMONTH($B286,0))))&lt;$C286)+(DATE(YEAR($B286),MONTH($B286)+1,MIN(BQ$6,DAY(EOMONTH($B286,1))))&gt;=$B286)*(DATE(YEAR($B286),MONTH($B286)+1,MIN(BQ$6,DAY(EOMONTH($B286,1))))&lt;$C286)))</f>
        <v>0</v>
      </c>
      <c r="BR286" s="48" t="n">
        <f aca="false">IF(OR(N(BR$5)=0,BR$6=""),0,BR$5*((DATE(YEAR($B286),MONTH($B286),MIN(BR$6,DAY(EOMONTH($B286,0))))&gt;=$B286)*(DATE(YEAR($B286),MONTH($B286),MIN(BR$6,DAY(EOMONTH($B286,0))))&lt;$C286)+(DATE(YEAR($B286),MONTH($B286)+1,MIN(BR$6,DAY(EOMONTH($B286,1))))&gt;=$B286)*(DATE(YEAR($B286),MONTH($B286)+1,MIN(BR$6,DAY(EOMONTH($B286,1))))&lt;$C286)))</f>
        <v>0</v>
      </c>
      <c r="BS286" s="48" t="n">
        <f aca="false">IF(OR(N(BS$5)=0,BS$6=""),0,BS$5*((DATE(YEAR($B286),MONTH($B286),MIN(BS$6,DAY(EOMONTH($B286,0))))&gt;=$B286)*(DATE(YEAR($B286),MONTH($B286),MIN(BS$6,DAY(EOMONTH($B286,0))))&lt;$C286)+(DATE(YEAR($B286),MONTH($B286)+1,MIN(BS$6,DAY(EOMONTH($B286,1))))&gt;=$B286)*(DATE(YEAR($B286),MONTH($B286)+1,MIN(BS$6,DAY(EOMONTH($B286,1))))&lt;$C286)))</f>
        <v>0</v>
      </c>
      <c r="BT286" s="48" t="n">
        <f aca="false">IF(OR(N(BT$5)=0,BT$6=""),0,BT$5*((DATE(YEAR($B286),MONTH($B286),MIN(BT$6,DAY(EOMONTH($B286,0))))&gt;=$B286)*(DATE(YEAR($B286),MONTH($B286),MIN(BT$6,DAY(EOMONTH($B286,0))))&lt;$C286)+(DATE(YEAR($B286),MONTH($B286)+1,MIN(BT$6,DAY(EOMONTH($B286,1))))&gt;=$B286)*(DATE(YEAR($B286),MONTH($B286)+1,MIN(BT$6,DAY(EOMONTH($B286,1))))&lt;$C286)))</f>
        <v>0</v>
      </c>
      <c r="BU286" s="48" t="n">
        <f aca="false">IF(OR(N(BU$5)=0,BU$6=""),0,BU$5*((DATE(YEAR($B286),MONTH($B286),MIN(BU$6,DAY(EOMONTH($B286,0))))&gt;=$B286)*(DATE(YEAR($B286),MONTH($B286),MIN(BU$6,DAY(EOMONTH($B286,0))))&lt;$C286)+(DATE(YEAR($B286),MONTH($B286)+1,MIN(BU$6,DAY(EOMONTH($B286,1))))&gt;=$B286)*(DATE(YEAR($B286),MONTH($B286)+1,MIN(BU$6,DAY(EOMONTH($B286,1))))&lt;$C286)))</f>
        <v>0</v>
      </c>
      <c r="BV286" s="48" t="n">
        <f aca="false">IF(OR(N(BV$5)=0,BV$6=""),0,BV$5*((DATE(YEAR($B286),MONTH($B286),MIN(BV$6,DAY(EOMONTH($B286,0))))&gt;=$B286)*(DATE(YEAR($B286),MONTH($B286),MIN(BV$6,DAY(EOMONTH($B286,0))))&lt;$C286)+(DATE(YEAR($B286),MONTH($B286)+1,MIN(BV$6,DAY(EOMONTH($B286,1))))&gt;=$B286)*(DATE(YEAR($B286),MONTH($B286)+1,MIN(BV$6,DAY(EOMONTH($B286,1))))&lt;$C286)))</f>
        <v>0</v>
      </c>
      <c r="BW286" s="48" t="n">
        <f aca="false">IF(OR(N(BW$5)=0,BW$6=""),0,BW$5*((DATE(YEAR($B286),MONTH($B286),MIN(BW$6,DAY(EOMONTH($B286,0))))&gt;=$B286)*(DATE(YEAR($B286),MONTH($B286),MIN(BW$6,DAY(EOMONTH($B286,0))))&lt;$C286)+(DATE(YEAR($B286),MONTH($B286)+1,MIN(BW$6,DAY(EOMONTH($B286,1))))&gt;=$B286)*(DATE(YEAR($B286),MONTH($B286)+1,MIN(BW$6,DAY(EOMONTH($B286,1))))&lt;$C286)))</f>
        <v>0</v>
      </c>
      <c r="BX286" s="48" t="n">
        <f aca="false">MIN(Z286,(FT285*(1+FT$5/Setup!$C$36)+IF($V286=1,N($F286),0)))</f>
        <v>0</v>
      </c>
      <c r="BY286" s="48" t="n">
        <f aca="false">MIN(AA286,(FU285*(1+FU$5/Setup!$C$36)+IF($V286=2,N($F286),0)))</f>
        <v>0</v>
      </c>
      <c r="BZ286" s="48" t="n">
        <f aca="false">MIN(AB286,(FV285*(1+FV$5/Setup!$C$36)+IF($V286=3,N($F286),0)))</f>
        <v>0</v>
      </c>
      <c r="CA286" s="48" t="n">
        <f aca="false">MIN(AC286,(FW285*(1+FW$5/Setup!$C$36)+IF($V286=4,N($F286),0)))</f>
        <v>0</v>
      </c>
      <c r="CB286" s="48" t="n">
        <f aca="false">MIN(AD286,(FX285*(1+FX$5/Setup!$C$36)+IF($V286=5,N($F286),0)))</f>
        <v>0</v>
      </c>
      <c r="CC286" s="48" t="n">
        <f aca="false">MIN(AE286,(FY285*(1+FY$5/Setup!$C$36)+IF($V286=6,N($F286),0)))</f>
        <v>0</v>
      </c>
      <c r="CD286" s="48" t="n">
        <f aca="false">MIN(AF286,(FZ285*(1+FZ$5/Setup!$C$36)+IF($V286=7,N($F286),0)))</f>
        <v>0</v>
      </c>
      <c r="CE286" s="48" t="n">
        <f aca="false">MIN(AG286,(GA285*(1+GA$5/Setup!$C$36)+IF($V286=8,N($F286),0)))</f>
        <v>0</v>
      </c>
      <c r="CF286" s="48" t="n">
        <f aca="false">MIN(AH286,(GB285*(1+GB$5/Setup!$C$36)+IF($V286=9,N($F286),0)))</f>
        <v>0</v>
      </c>
      <c r="CG286" s="48" t="n">
        <f aca="false">MIN(AI286,(GC285*(1+GC$5/Setup!$C$36)+IF($V286=10,N($F286),0)))</f>
        <v>0</v>
      </c>
      <c r="CH286" s="48" t="n">
        <f aca="false">MIN(AJ286,(GD285*(1+GD$5/Setup!$C$36)+IF($V286=11,N($F286),0)))</f>
        <v>0</v>
      </c>
      <c r="CI286" s="48" t="n">
        <f aca="false">MIN(AK286,(GE285*(1+GE$5/Setup!$C$36)+IF($V286=12,N($F286),0)))</f>
        <v>0</v>
      </c>
      <c r="CJ286" s="48" t="n">
        <f aca="false">MIN(AL286,(GF285*(1+GF$5/Setup!$C$36)+IF($V286=13,N($F286),0)))</f>
        <v>0</v>
      </c>
      <c r="CK286" s="48" t="n">
        <f aca="false">MIN(AM286,(GG285*(1+GG$5/Setup!$C$36)+IF($V286=14,N($F286),0)))</f>
        <v>0</v>
      </c>
      <c r="CL286" s="48" t="n">
        <f aca="false">MIN(AN286,(GH285*(1+GH$5/Setup!$C$36)+IF($V286=15,N($F286),0)))</f>
        <v>0</v>
      </c>
      <c r="CM286" s="48" t="n">
        <f aca="false">MIN(AO286,(GI285*(1+GI$5/Setup!$C$36)+IF($V286=16,N($F286),0)))</f>
        <v>0</v>
      </c>
      <c r="CN286" s="48" t="n">
        <f aca="false">MIN(AP286,(GJ285*(1+GJ$5/Setup!$C$36)+IF($V286=17,N($F286),0)))</f>
        <v>0</v>
      </c>
      <c r="CO286" s="48" t="n">
        <f aca="false">MIN(AQ286,(GK285*(1+GK$5/Setup!$C$36)+IF($V286=18,N($F286),0)))</f>
        <v>0</v>
      </c>
      <c r="CP286" s="48" t="n">
        <f aca="false">MIN(AR286,(GL285*(1+GL$5/Setup!$C$36)+IF($V286=19,N($F286),0)))</f>
        <v>0</v>
      </c>
      <c r="CQ286" s="48" t="n">
        <f aca="false">MIN(AS286,(GM285*(1+GM$5/Setup!$C$36)+IF($V286=20,N($F286),0)))</f>
        <v>0</v>
      </c>
      <c r="CR286" s="48" t="n">
        <f aca="false">MIN(AT286,(GN285*(1+GN$5/Setup!$C$36)+IF($V286=21,N($F286),0)))</f>
        <v>0</v>
      </c>
      <c r="CS286" s="48" t="n">
        <f aca="false">MIN(AU286,(GO285*(1+GO$5/Setup!$C$36)+IF($V286=22,N($F286),0)))</f>
        <v>0</v>
      </c>
      <c r="CT286" s="48" t="n">
        <f aca="false">MIN(AV286,(GP285*(1+GP$5/Setup!$C$36)+IF($V286=23,N($F286),0)))</f>
        <v>0</v>
      </c>
      <c r="CU286" s="48" t="n">
        <f aca="false">MIN(AW286,(GQ285*(1+GQ$5/Setup!$C$36)+IF($V286=24,N($F286),0)))</f>
        <v>0</v>
      </c>
      <c r="CV286" s="48" t="n">
        <f aca="false">MIN(AX286,(GR285*(1+GR$5/Setup!$C$36)+IF($V286=25,N($F286),0)))</f>
        <v>0</v>
      </c>
      <c r="CW286" s="48" t="n">
        <f aca="false">MIN(AY286,(GS285*(1+GS$5/Setup!$C$36)+IF($V286=26,N($F286),0)))</f>
        <v>0</v>
      </c>
      <c r="CX286" s="48" t="n">
        <f aca="false">MIN(AZ286,(GT285*(1+GT$5/Setup!$C$36)+IF($V286=27,N($F286),0)))</f>
        <v>0</v>
      </c>
      <c r="CY286" s="48" t="n">
        <f aca="false">MIN(BA286,(GU285*(1+GU$5/Setup!$C$36)+IF($V286=28,N($F286),0)))</f>
        <v>0</v>
      </c>
      <c r="CZ286" s="48" t="n">
        <f aca="false">MIN(BB286,(GV285*(1+GV$5/Setup!$C$36)+IF($V286=29,N($F286),0)))</f>
        <v>0</v>
      </c>
      <c r="DA286" s="48" t="n">
        <f aca="false">MIN(BC286,(GW285*(1+GW$5/Setup!$C$36)+IF($V286=30,N($F286),0)))</f>
        <v>0</v>
      </c>
      <c r="DB286" s="48" t="n">
        <f aca="false">MIN(BD286,(GX285*(1+GX$5/Setup!$C$36)+IF($V286=31,N($F286),0)))</f>
        <v>0</v>
      </c>
      <c r="DC286" s="48" t="n">
        <f aca="false">MIN(BE286,(GY285*(1+GY$5/Setup!$C$36)+IF($V286=32,N($F286),0)))</f>
        <v>0</v>
      </c>
      <c r="DD286" s="48" t="n">
        <f aca="false">MIN(BF286,(GZ285*(1+GZ$5/Setup!$C$36)+IF($V286=33,N($F286),0)))</f>
        <v>0</v>
      </c>
      <c r="DE286" s="48" t="n">
        <f aca="false">MIN(BG286,(HA285*(1+HA$5/Setup!$C$36)+IF($V286=34,N($F286),0)))</f>
        <v>0</v>
      </c>
      <c r="DF286" s="48" t="n">
        <f aca="false">MIN(BH286,(HB285*(1+HB$5/Setup!$C$36)+IF($V286=35,N($F286),0)))</f>
        <v>0</v>
      </c>
      <c r="DG286" s="48" t="n">
        <f aca="false">MIN(BI286,(HC285*(1+HC$5/Setup!$C$36)+IF($V286=36,N($F286),0)))</f>
        <v>0</v>
      </c>
      <c r="DH286" s="48" t="n">
        <f aca="false">MIN(BJ286,(HD285*(1+HD$5/Setup!$C$36)+IF($V286=37,N($F286),0)))</f>
        <v>0</v>
      </c>
      <c r="DI286" s="48" t="n">
        <f aca="false">MIN(BK286,(HE285*(1+HE$5/Setup!$C$36)+IF($V286=38,N($F286),0)))</f>
        <v>0</v>
      </c>
      <c r="DJ286" s="48" t="n">
        <f aca="false">MIN(BL286,(HF285*(1+HF$5/Setup!$C$36)+IF($V286=39,N($F286),0)))</f>
        <v>0</v>
      </c>
      <c r="DK286" s="48" t="n">
        <f aca="false">MIN(BM286,(HG285*(1+HG$5/Setup!$C$36)+IF($V286=40,N($F286),0)))</f>
        <v>0</v>
      </c>
      <c r="DL286" s="48" t="n">
        <f aca="false">MIN(BN286,(HH285*(1+HH$5/Setup!$C$36)+IF($V286=41,N($F286),0)))</f>
        <v>0</v>
      </c>
      <c r="DM286" s="48" t="n">
        <f aca="false">MIN(BO286,(HI285*(1+HI$5/Setup!$C$36)+IF($V286=42,N($F286),0)))</f>
        <v>0</v>
      </c>
      <c r="DN286" s="48" t="n">
        <f aca="false">MIN(BP286,(HJ285*(1+HJ$5/Setup!$C$36)+IF($V286=43,N($F286),0)))</f>
        <v>0</v>
      </c>
      <c r="DO286" s="48" t="n">
        <f aca="false">MIN(BQ286,(HK285*(1+HK$5/Setup!$C$36)+IF($V286=44,N($F286),0)))</f>
        <v>0</v>
      </c>
      <c r="DP286" s="48" t="n">
        <f aca="false">MIN(BR286,(HL285*(1+HL$5/Setup!$C$36)+IF($V286=45,N($F286),0)))</f>
        <v>0</v>
      </c>
      <c r="DQ286" s="48" t="n">
        <f aca="false">MIN(BS286,(HM285*(1+HM$5/Setup!$C$36)+IF($V286=46,N($F286),0)))</f>
        <v>0</v>
      </c>
      <c r="DR286" s="48" t="n">
        <f aca="false">MIN(BT286,(HN285*(1+HN$5/Setup!$C$36)+IF($V286=47,N($F286),0)))</f>
        <v>0</v>
      </c>
      <c r="DS286" s="48" t="n">
        <f aca="false">MIN(BU286,(HO285*(1+HO$5/Setup!$C$36)+IF($V286=48,N($F286),0)))</f>
        <v>0</v>
      </c>
      <c r="DT286" s="48" t="n">
        <f aca="false">MIN(BV286,(HP285*(1+HP$5/Setup!$C$36)+IF($V286=49,N($F286),0)))</f>
        <v>0</v>
      </c>
      <c r="DU286" s="48" t="n">
        <f aca="false">MIN(BW286,(HQ285*(1+HQ$5/Setup!$C$36)+IF($V286=50,N($F286),0)))</f>
        <v>0</v>
      </c>
      <c r="DV286" s="48" t="n">
        <f aca="false">MIN(MAX((FT285*(1+FT$5/Setup!$C$36)+IF($V286=1,N($F286),0))-BX286,0),MAX($P286-0,0))</f>
        <v>0</v>
      </c>
      <c r="DW286" s="48" t="n">
        <f aca="false">MIN(MAX((FU285*(1+FU$5/Setup!$C$36)+IF($V286=2,N($F286),0))-BY286,0),MAX($P286-SUM(DV286:DV286),0))</f>
        <v>0</v>
      </c>
      <c r="DX286" s="48" t="n">
        <f aca="false">MIN(MAX((FV285*(1+FV$5/Setup!$C$36)+IF($V286=3,N($F286),0))-BZ286,0),MAX($P286-SUM(DV286:DW286),0))</f>
        <v>0</v>
      </c>
      <c r="DY286" s="48" t="n">
        <f aca="false">MIN(MAX((FW285*(1+FW$5/Setup!$C$36)+IF($V286=4,N($F286),0))-CA286,0),MAX($P286-SUM(DV286:DX286),0))</f>
        <v>0</v>
      </c>
      <c r="DZ286" s="48" t="n">
        <f aca="false">MIN(MAX((FX285*(1+FX$5/Setup!$C$36)+IF($V286=5,N($F286),0))-CB286,0),MAX($P286-SUM(DV286:DY286),0))</f>
        <v>0</v>
      </c>
      <c r="EA286" s="48" t="n">
        <f aca="false">MIN(MAX((FY285*(1+FY$5/Setup!$C$36)+IF($V286=6,N($F286),0))-CC286,0),MAX($P286-SUM(DV286:DZ286),0))</f>
        <v>0</v>
      </c>
      <c r="EB286" s="48" t="n">
        <f aca="false">MIN(MAX((FZ285*(1+FZ$5/Setup!$C$36)+IF($V286=7,N($F286),0))-CD286,0),MAX($P286-SUM(DV286:EA286),0))</f>
        <v>0</v>
      </c>
      <c r="EC286" s="48" t="n">
        <f aca="false">MIN(MAX((GA285*(1+GA$5/Setup!$C$36)+IF($V286=8,N($F286),0))-CE286,0),MAX($P286-SUM(DV286:EB286),0))</f>
        <v>0</v>
      </c>
      <c r="ED286" s="48" t="n">
        <f aca="false">MIN(MAX((GB285*(1+GB$5/Setup!$C$36)+IF($V286=9,N($F286),0))-CF286,0),MAX($P286-SUM(DV286:EC286),0))</f>
        <v>0</v>
      </c>
      <c r="EE286" s="48" t="n">
        <f aca="false">MIN(MAX((GC285*(1+GC$5/Setup!$C$36)+IF($V286=10,N($F286),0))-CG286,0),MAX($P286-SUM(DV286:ED286),0))</f>
        <v>0</v>
      </c>
      <c r="EF286" s="48" t="n">
        <f aca="false">MIN(MAX((GD285*(1+GD$5/Setup!$C$36)+IF($V286=11,N($F286),0))-CH286,0),MAX($P286-SUM(DV286:EE286),0))</f>
        <v>0</v>
      </c>
      <c r="EG286" s="48" t="n">
        <f aca="false">MIN(MAX((GE285*(1+GE$5/Setup!$C$36)+IF($V286=12,N($F286),0))-CI286,0),MAX($P286-SUM(DV286:EF286),0))</f>
        <v>0</v>
      </c>
      <c r="EH286" s="48" t="n">
        <f aca="false">MIN(MAX((GF285*(1+GF$5/Setup!$C$36)+IF($V286=13,N($F286),0))-CJ286,0),MAX($P286-SUM(DV286:EG286),0))</f>
        <v>0</v>
      </c>
      <c r="EI286" s="48" t="n">
        <f aca="false">MIN(MAX((GG285*(1+GG$5/Setup!$C$36)+IF($V286=14,N($F286),0))-CK286,0),MAX($P286-SUM(DV286:EH286),0))</f>
        <v>0</v>
      </c>
      <c r="EJ286" s="48" t="n">
        <f aca="false">MIN(MAX((GH285*(1+GH$5/Setup!$C$36)+IF($V286=15,N($F286),0))-CL286,0),MAX($P286-SUM(DV286:EI286),0))</f>
        <v>0</v>
      </c>
      <c r="EK286" s="48" t="n">
        <f aca="false">MIN(MAX((GI285*(1+GI$5/Setup!$C$36)+IF($V286=16,N($F286),0))-CM286,0),MAX($P286-SUM(DV286:EJ286),0))</f>
        <v>0</v>
      </c>
      <c r="EL286" s="48" t="n">
        <f aca="false">MIN(MAX((GJ285*(1+GJ$5/Setup!$C$36)+IF($V286=17,N($F286),0))-CN286,0),MAX($P286-SUM(DV286:EK286),0))</f>
        <v>0</v>
      </c>
      <c r="EM286" s="48" t="n">
        <f aca="false">MIN(MAX((GK285*(1+GK$5/Setup!$C$36)+IF($V286=18,N($F286),0))-CO286,0),MAX($P286-SUM(DV286:EL286),0))</f>
        <v>0</v>
      </c>
      <c r="EN286" s="48" t="n">
        <f aca="false">MIN(MAX((GL285*(1+GL$5/Setup!$C$36)+IF($V286=19,N($F286),0))-CP286,0),MAX($P286-SUM(DV286:EM286),0))</f>
        <v>0</v>
      </c>
      <c r="EO286" s="48" t="n">
        <f aca="false">MIN(MAX((GM285*(1+GM$5/Setup!$C$36)+IF($V286=20,N($F286),0))-CQ286,0),MAX($P286-SUM(DV286:EN286),0))</f>
        <v>0</v>
      </c>
      <c r="EP286" s="48" t="n">
        <f aca="false">MIN(MAX((GN285*(1+GN$5/Setup!$C$36)+IF($V286=21,N($F286),0))-CR286,0),MAX($P286-SUM(DV286:EO286),0))</f>
        <v>0</v>
      </c>
      <c r="EQ286" s="48" t="n">
        <f aca="false">MIN(MAX((GO285*(1+GO$5/Setup!$C$36)+IF($V286=22,N($F286),0))-CS286,0),MAX($P286-SUM(DV286:EP286),0))</f>
        <v>0</v>
      </c>
      <c r="ER286" s="48" t="n">
        <f aca="false">MIN(MAX((GP285*(1+GP$5/Setup!$C$36)+IF($V286=23,N($F286),0))-CT286,0),MAX($P286-SUM(DV286:EQ286),0))</f>
        <v>0</v>
      </c>
      <c r="ES286" s="48" t="n">
        <f aca="false">MIN(MAX((GQ285*(1+GQ$5/Setup!$C$36)+IF($V286=24,N($F286),0))-CU286,0),MAX($P286-SUM(DV286:ER286),0))</f>
        <v>0</v>
      </c>
      <c r="ET286" s="48" t="n">
        <f aca="false">MIN(MAX((GR285*(1+GR$5/Setup!$C$36)+IF($V286=25,N($F286),0))-CV286,0),MAX($P286-SUM(DV286:ES286),0))</f>
        <v>0</v>
      </c>
      <c r="EU286" s="48" t="n">
        <f aca="false">MIN(MAX((GS285*(1+GS$5/Setup!$C$36)+IF($V286=26,N($F286),0))-CW286,0),MAX($P286-SUM(DV286:ET286),0))</f>
        <v>0</v>
      </c>
      <c r="EV286" s="48" t="n">
        <f aca="false">MIN(MAX((GT285*(1+GT$5/Setup!$C$36)+IF($V286=27,N($F286),0))-CX286,0),MAX($P286-SUM(DV286:EU286),0))</f>
        <v>0</v>
      </c>
      <c r="EW286" s="48" t="n">
        <f aca="false">MIN(MAX((GU285*(1+GU$5/Setup!$C$36)+IF($V286=28,N($F286),0))-CY286,0),MAX($P286-SUM(DV286:EV286),0))</f>
        <v>0</v>
      </c>
      <c r="EX286" s="48" t="n">
        <f aca="false">MIN(MAX((GV285*(1+GV$5/Setup!$C$36)+IF($V286=29,N($F286),0))-CZ286,0),MAX($P286-SUM(DV286:EW286),0))</f>
        <v>0</v>
      </c>
      <c r="EY286" s="48" t="n">
        <f aca="false">MIN(MAX((GW285*(1+GW$5/Setup!$C$36)+IF($V286=30,N($F286),0))-DA286,0),MAX($P286-SUM(DV286:EX286),0))</f>
        <v>0</v>
      </c>
      <c r="EZ286" s="48" t="n">
        <f aca="false">MIN(MAX((GX285*(1+GX$5/Setup!$C$36)+IF($V286=31,N($F286),0))-DB286,0),MAX($P286-SUM(DV286:EY286),0))</f>
        <v>0</v>
      </c>
      <c r="FA286" s="48" t="n">
        <f aca="false">MIN(MAX((GY285*(1+GY$5/Setup!$C$36)+IF($V286=32,N($F286),0))-DC286,0),MAX($P286-SUM(DV286:EZ286),0))</f>
        <v>0</v>
      </c>
      <c r="FB286" s="48" t="n">
        <f aca="false">MIN(MAX((GZ285*(1+GZ$5/Setup!$C$36)+IF($V286=33,N($F286),0))-DD286,0),MAX($P286-SUM(DV286:FA286),0))</f>
        <v>0</v>
      </c>
      <c r="FC286" s="48" t="n">
        <f aca="false">MIN(MAX((HA285*(1+HA$5/Setup!$C$36)+IF($V286=34,N($F286),0))-DE286,0),MAX($P286-SUM(DV286:FB286),0))</f>
        <v>0</v>
      </c>
      <c r="FD286" s="48" t="n">
        <f aca="false">MIN(MAX((HB285*(1+HB$5/Setup!$C$36)+IF($V286=35,N($F286),0))-DF286,0),MAX($P286-SUM(DV286:FC286),0))</f>
        <v>0</v>
      </c>
      <c r="FE286" s="48" t="n">
        <f aca="false">MIN(MAX((HC285*(1+HC$5/Setup!$C$36)+IF($V286=36,N($F286),0))-DG286,0),MAX($P286-SUM(DV286:FD286),0))</f>
        <v>0</v>
      </c>
      <c r="FF286" s="48" t="n">
        <f aca="false">MIN(MAX((HD285*(1+HD$5/Setup!$C$36)+IF($V286=37,N($F286),0))-DH286,0),MAX($P286-SUM(DV286:FE286),0))</f>
        <v>0</v>
      </c>
      <c r="FG286" s="48" t="n">
        <f aca="false">MIN(MAX((HE285*(1+HE$5/Setup!$C$36)+IF($V286=38,N($F286),0))-DI286,0),MAX($P286-SUM(DV286:FF286),0))</f>
        <v>0</v>
      </c>
      <c r="FH286" s="48" t="n">
        <f aca="false">MIN(MAX((HF285*(1+HF$5/Setup!$C$36)+IF($V286=39,N($F286),0))-DJ286,0),MAX($P286-SUM(DV286:FG286),0))</f>
        <v>0</v>
      </c>
      <c r="FI286" s="48" t="n">
        <f aca="false">MIN(MAX((HG285*(1+HG$5/Setup!$C$36)+IF($V286=40,N($F286),0))-DK286,0),MAX($P286-SUM(DV286:FH286),0))</f>
        <v>0</v>
      </c>
      <c r="FJ286" s="48" t="n">
        <f aca="false">MIN(MAX((HH285*(1+HH$5/Setup!$C$36)+IF($V286=41,N($F286),0))-DL286,0),MAX($P286-SUM(DV286:FI286),0))</f>
        <v>0</v>
      </c>
      <c r="FK286" s="48" t="n">
        <f aca="false">MIN(MAX((HI285*(1+HI$5/Setup!$C$36)+IF($V286=42,N($F286),0))-DM286,0),MAX($P286-SUM(DV286:FJ286),0))</f>
        <v>0</v>
      </c>
      <c r="FL286" s="48" t="n">
        <f aca="false">MIN(MAX((HJ285*(1+HJ$5/Setup!$C$36)+IF($V286=43,N($F286),0))-DN286,0),MAX($P286-SUM(DV286:FK286),0))</f>
        <v>0</v>
      </c>
      <c r="FM286" s="48" t="n">
        <f aca="false">MIN(MAX((HK285*(1+HK$5/Setup!$C$36)+IF($V286=44,N($F286),0))-DO286,0),MAX($P286-SUM(DV286:FL286),0))</f>
        <v>0</v>
      </c>
      <c r="FN286" s="48" t="n">
        <f aca="false">MIN(MAX((HL285*(1+HL$5/Setup!$C$36)+IF($V286=45,N($F286),0))-DP286,0),MAX($P286-SUM(DV286:FM286),0))</f>
        <v>0</v>
      </c>
      <c r="FO286" s="48" t="n">
        <f aca="false">MIN(MAX((HM285*(1+HM$5/Setup!$C$36)+IF($V286=46,N($F286),0))-DQ286,0),MAX($P286-SUM(DV286:FN286),0))</f>
        <v>0</v>
      </c>
      <c r="FP286" s="48" t="n">
        <f aca="false">MIN(MAX((HN285*(1+HN$5/Setup!$C$36)+IF($V286=47,N($F286),0))-DR286,0),MAX($P286-SUM(DV286:FO286),0))</f>
        <v>0</v>
      </c>
      <c r="FQ286" s="48" t="n">
        <f aca="false">MIN(MAX((HO285*(1+HO$5/Setup!$C$36)+IF($V286=48,N($F286),0))-DS286,0),MAX($P286-SUM(DV286:FP286),0))</f>
        <v>0</v>
      </c>
      <c r="FR286" s="48" t="n">
        <f aca="false">MIN(MAX((HP285*(1+HP$5/Setup!$C$36)+IF($V286=49,N($F286),0))-DT286,0),MAX($P286-SUM(DV286:FQ286),0))</f>
        <v>0</v>
      </c>
      <c r="FS286" s="48" t="n">
        <f aca="false">MIN(MAX((HQ285*(1+HQ$5/Setup!$C$36)+IF($V286=50,N($F286),0))-DU286,0),MAX($P286-SUM(DV286:FR286),0))</f>
        <v>0</v>
      </c>
      <c r="FT286" s="48" t="n">
        <f aca="false">IF((FT285*(1+FT$5/Setup!$C$36)+IF($V286=1,N($F286),0))-BX286-DV286&lt;0.005,0,(FT285*(1+FT$5/Setup!$C$36)+IF($V286=1,N($F286),0))-BX286-DV286)</f>
        <v>0</v>
      </c>
      <c r="FU286" s="48" t="n">
        <f aca="false">IF((FU285*(1+FU$5/Setup!$C$36)+IF($V286=2,N($F286),0))-BY286-DW286&lt;0.005,0,(FU285*(1+FU$5/Setup!$C$36)+IF($V286=2,N($F286),0))-BY286-DW286)</f>
        <v>0</v>
      </c>
      <c r="FV286" s="48" t="n">
        <f aca="false">IF((FV285*(1+FV$5/Setup!$C$36)+IF($V286=3,N($F286),0))-BZ286-DX286&lt;0.005,0,(FV285*(1+FV$5/Setup!$C$36)+IF($V286=3,N($F286),0))-BZ286-DX286)</f>
        <v>0</v>
      </c>
      <c r="FW286" s="48" t="n">
        <f aca="false">IF((FW285*(1+FW$5/Setup!$C$36)+IF($V286=4,N($F286),0))-CA286-DY286&lt;0.005,0,(FW285*(1+FW$5/Setup!$C$36)+IF($V286=4,N($F286),0))-CA286-DY286)</f>
        <v>0</v>
      </c>
      <c r="FX286" s="48" t="n">
        <f aca="false">IF((FX285*(1+FX$5/Setup!$C$36)+IF($V286=5,N($F286),0))-CB286-DZ286&lt;0.005,0,(FX285*(1+FX$5/Setup!$C$36)+IF($V286=5,N($F286),0))-CB286-DZ286)</f>
        <v>0</v>
      </c>
      <c r="FY286" s="48" t="n">
        <f aca="false">IF((FY285*(1+FY$5/Setup!$C$36)+IF($V286=6,N($F286),0))-CC286-EA286&lt;0.005,0,(FY285*(1+FY$5/Setup!$C$36)+IF($V286=6,N($F286),0))-CC286-EA286)</f>
        <v>0</v>
      </c>
      <c r="FZ286" s="48" t="n">
        <f aca="false">IF((FZ285*(1+FZ$5/Setup!$C$36)+IF($V286=7,N($F286),0))-CD286-EB286&lt;0.005,0,(FZ285*(1+FZ$5/Setup!$C$36)+IF($V286=7,N($F286),0))-CD286-EB286)</f>
        <v>0</v>
      </c>
      <c r="GA286" s="48" t="n">
        <f aca="false">IF((GA285*(1+GA$5/Setup!$C$36)+IF($V286=8,N($F286),0))-CE286-EC286&lt;0.005,0,(GA285*(1+GA$5/Setup!$C$36)+IF($V286=8,N($F286),0))-CE286-EC286)</f>
        <v>0</v>
      </c>
      <c r="GB286" s="48" t="n">
        <f aca="false">IF((GB285*(1+GB$5/Setup!$C$36)+IF($V286=9,N($F286),0))-CF286-ED286&lt;0.005,0,(GB285*(1+GB$5/Setup!$C$36)+IF($V286=9,N($F286),0))-CF286-ED286)</f>
        <v>0</v>
      </c>
      <c r="GC286" s="48" t="n">
        <f aca="false">IF((GC285*(1+GC$5/Setup!$C$36)+IF($V286=10,N($F286),0))-CG286-EE286&lt;0.005,0,(GC285*(1+GC$5/Setup!$C$36)+IF($V286=10,N($F286),0))-CG286-EE286)</f>
        <v>0</v>
      </c>
      <c r="GD286" s="48" t="n">
        <f aca="false">IF((GD285*(1+GD$5/Setup!$C$36)+IF($V286=11,N($F286),0))-CH286-EF286&lt;0.005,0,(GD285*(1+GD$5/Setup!$C$36)+IF($V286=11,N($F286),0))-CH286-EF286)</f>
        <v>0</v>
      </c>
      <c r="GE286" s="48" t="n">
        <f aca="false">IF((GE285*(1+GE$5/Setup!$C$36)+IF($V286=12,N($F286),0))-CI286-EG286&lt;0.005,0,(GE285*(1+GE$5/Setup!$C$36)+IF($V286=12,N($F286),0))-CI286-EG286)</f>
        <v>0</v>
      </c>
      <c r="GF286" s="48" t="n">
        <f aca="false">IF((GF285*(1+GF$5/Setup!$C$36)+IF($V286=13,N($F286),0))-CJ286-EH286&lt;0.005,0,(GF285*(1+GF$5/Setup!$C$36)+IF($V286=13,N($F286),0))-CJ286-EH286)</f>
        <v>0</v>
      </c>
      <c r="GG286" s="48" t="n">
        <f aca="false">IF((GG285*(1+GG$5/Setup!$C$36)+IF($V286=14,N($F286),0))-CK286-EI286&lt;0.005,0,(GG285*(1+GG$5/Setup!$C$36)+IF($V286=14,N($F286),0))-CK286-EI286)</f>
        <v>0</v>
      </c>
      <c r="GH286" s="48" t="n">
        <f aca="false">IF((GH285*(1+GH$5/Setup!$C$36)+IF($V286=15,N($F286),0))-CL286-EJ286&lt;0.005,0,(GH285*(1+GH$5/Setup!$C$36)+IF($V286=15,N($F286),0))-CL286-EJ286)</f>
        <v>0</v>
      </c>
      <c r="GI286" s="48" t="n">
        <f aca="false">IF((GI285*(1+GI$5/Setup!$C$36)+IF($V286=16,N($F286),0))-CM286-EK286&lt;0.005,0,(GI285*(1+GI$5/Setup!$C$36)+IF($V286=16,N($F286),0))-CM286-EK286)</f>
        <v>0</v>
      </c>
      <c r="GJ286" s="48" t="n">
        <f aca="false">IF((GJ285*(1+GJ$5/Setup!$C$36)+IF($V286=17,N($F286),0))-CN286-EL286&lt;0.005,0,(GJ285*(1+GJ$5/Setup!$C$36)+IF($V286=17,N($F286),0))-CN286-EL286)</f>
        <v>0</v>
      </c>
      <c r="GK286" s="48" t="n">
        <f aca="false">IF((GK285*(1+GK$5/Setup!$C$36)+IF($V286=18,N($F286),0))-CO286-EM286&lt;0.005,0,(GK285*(1+GK$5/Setup!$C$36)+IF($V286=18,N($F286),0))-CO286-EM286)</f>
        <v>0</v>
      </c>
      <c r="GL286" s="48" t="n">
        <f aca="false">IF((GL285*(1+GL$5/Setup!$C$36)+IF($V286=19,N($F286),0))-CP286-EN286&lt;0.005,0,(GL285*(1+GL$5/Setup!$C$36)+IF($V286=19,N($F286),0))-CP286-EN286)</f>
        <v>0</v>
      </c>
      <c r="GM286" s="48" t="n">
        <f aca="false">IF((GM285*(1+GM$5/Setup!$C$36)+IF($V286=20,N($F286),0))-CQ286-EO286&lt;0.005,0,(GM285*(1+GM$5/Setup!$C$36)+IF($V286=20,N($F286),0))-CQ286-EO286)</f>
        <v>0</v>
      </c>
      <c r="GN286" s="48" t="n">
        <f aca="false">IF((GN285*(1+GN$5/Setup!$C$36)+IF($V286=21,N($F286),0))-CR286-EP286&lt;0.005,0,(GN285*(1+GN$5/Setup!$C$36)+IF($V286=21,N($F286),0))-CR286-EP286)</f>
        <v>0</v>
      </c>
      <c r="GO286" s="48" t="n">
        <f aca="false">IF((GO285*(1+GO$5/Setup!$C$36)+IF($V286=22,N($F286),0))-CS286-EQ286&lt;0.005,0,(GO285*(1+GO$5/Setup!$C$36)+IF($V286=22,N($F286),0))-CS286-EQ286)</f>
        <v>0</v>
      </c>
      <c r="GP286" s="48" t="n">
        <f aca="false">IF((GP285*(1+GP$5/Setup!$C$36)+IF($V286=23,N($F286),0))-CT286-ER286&lt;0.005,0,(GP285*(1+GP$5/Setup!$C$36)+IF($V286=23,N($F286),0))-CT286-ER286)</f>
        <v>0</v>
      </c>
      <c r="GQ286" s="48" t="n">
        <f aca="false">IF((GQ285*(1+GQ$5/Setup!$C$36)+IF($V286=24,N($F286),0))-CU286-ES286&lt;0.005,0,(GQ285*(1+GQ$5/Setup!$C$36)+IF($V286=24,N($F286),0))-CU286-ES286)</f>
        <v>0</v>
      </c>
      <c r="GR286" s="48" t="n">
        <f aca="false">IF((GR285*(1+GR$5/Setup!$C$36)+IF($V286=25,N($F286),0))-CV286-ET286&lt;0.005,0,(GR285*(1+GR$5/Setup!$C$36)+IF($V286=25,N($F286),0))-CV286-ET286)</f>
        <v>0</v>
      </c>
      <c r="GS286" s="48" t="n">
        <f aca="false">IF((GS285*(1+GS$5/Setup!$C$36)+IF($V286=26,N($F286),0))-CW286-EU286&lt;0.005,0,(GS285*(1+GS$5/Setup!$C$36)+IF($V286=26,N($F286),0))-CW286-EU286)</f>
        <v>0</v>
      </c>
      <c r="GT286" s="48" t="n">
        <f aca="false">IF((GT285*(1+GT$5/Setup!$C$36)+IF($V286=27,N($F286),0))-CX286-EV286&lt;0.005,0,(GT285*(1+GT$5/Setup!$C$36)+IF($V286=27,N($F286),0))-CX286-EV286)</f>
        <v>0</v>
      </c>
      <c r="GU286" s="48" t="n">
        <f aca="false">IF((GU285*(1+GU$5/Setup!$C$36)+IF($V286=28,N($F286),0))-CY286-EW286&lt;0.005,0,(GU285*(1+GU$5/Setup!$C$36)+IF($V286=28,N($F286),0))-CY286-EW286)</f>
        <v>0</v>
      </c>
      <c r="GV286" s="48" t="n">
        <f aca="false">IF((GV285*(1+GV$5/Setup!$C$36)+IF($V286=29,N($F286),0))-CZ286-EX286&lt;0.005,0,(GV285*(1+GV$5/Setup!$C$36)+IF($V286=29,N($F286),0))-CZ286-EX286)</f>
        <v>0</v>
      </c>
      <c r="GW286" s="48" t="n">
        <f aca="false">IF((GW285*(1+GW$5/Setup!$C$36)+IF($V286=30,N($F286),0))-DA286-EY286&lt;0.005,0,(GW285*(1+GW$5/Setup!$C$36)+IF($V286=30,N($F286),0))-DA286-EY286)</f>
        <v>0</v>
      </c>
      <c r="GX286" s="48" t="n">
        <f aca="false">IF((GX285*(1+GX$5/Setup!$C$36)+IF($V286=31,N($F286),0))-DB286-EZ286&lt;0.005,0,(GX285*(1+GX$5/Setup!$C$36)+IF($V286=31,N($F286),0))-DB286-EZ286)</f>
        <v>0</v>
      </c>
      <c r="GY286" s="48" t="n">
        <f aca="false">IF((GY285*(1+GY$5/Setup!$C$36)+IF($V286=32,N($F286),0))-DC286-FA286&lt;0.005,0,(GY285*(1+GY$5/Setup!$C$36)+IF($V286=32,N($F286),0))-DC286-FA286)</f>
        <v>0</v>
      </c>
      <c r="GZ286" s="48" t="n">
        <f aca="false">IF((GZ285*(1+GZ$5/Setup!$C$36)+IF($V286=33,N($F286),0))-DD286-FB286&lt;0.005,0,(GZ285*(1+GZ$5/Setup!$C$36)+IF($V286=33,N($F286),0))-DD286-FB286)</f>
        <v>0</v>
      </c>
      <c r="HA286" s="48" t="n">
        <f aca="false">IF((HA285*(1+HA$5/Setup!$C$36)+IF($V286=34,N($F286),0))-DE286-FC286&lt;0.005,0,(HA285*(1+HA$5/Setup!$C$36)+IF($V286=34,N($F286),0))-DE286-FC286)</f>
        <v>0</v>
      </c>
      <c r="HB286" s="48" t="n">
        <f aca="false">IF((HB285*(1+HB$5/Setup!$C$36)+IF($V286=35,N($F286),0))-DF286-FD286&lt;0.005,0,(HB285*(1+HB$5/Setup!$C$36)+IF($V286=35,N($F286),0))-DF286-FD286)</f>
        <v>0</v>
      </c>
      <c r="HC286" s="48" t="n">
        <f aca="false">IF((HC285*(1+HC$5/Setup!$C$36)+IF($V286=36,N($F286),0))-DG286-FE286&lt;0.005,0,(HC285*(1+HC$5/Setup!$C$36)+IF($V286=36,N($F286),0))-DG286-FE286)</f>
        <v>0</v>
      </c>
      <c r="HD286" s="48" t="n">
        <f aca="false">IF((HD285*(1+HD$5/Setup!$C$36)+IF($V286=37,N($F286),0))-DH286-FF286&lt;0.005,0,(HD285*(1+HD$5/Setup!$C$36)+IF($V286=37,N($F286),0))-DH286-FF286)</f>
        <v>0</v>
      </c>
      <c r="HE286" s="48" t="n">
        <f aca="false">IF((HE285*(1+HE$5/Setup!$C$36)+IF($V286=38,N($F286),0))-DI286-FG286&lt;0.005,0,(HE285*(1+HE$5/Setup!$C$36)+IF($V286=38,N($F286),0))-DI286-FG286)</f>
        <v>0</v>
      </c>
      <c r="HF286" s="48" t="n">
        <f aca="false">IF((HF285*(1+HF$5/Setup!$C$36)+IF($V286=39,N($F286),0))-DJ286-FH286&lt;0.005,0,(HF285*(1+HF$5/Setup!$C$36)+IF($V286=39,N($F286),0))-DJ286-FH286)</f>
        <v>0</v>
      </c>
      <c r="HG286" s="48" t="n">
        <f aca="false">IF((HG285*(1+HG$5/Setup!$C$36)+IF($V286=40,N($F286),0))-DK286-FI286&lt;0.005,0,(HG285*(1+HG$5/Setup!$C$36)+IF($V286=40,N($F286),0))-DK286-FI286)</f>
        <v>0</v>
      </c>
      <c r="HH286" s="48" t="n">
        <f aca="false">IF((HH285*(1+HH$5/Setup!$C$36)+IF($V286=41,N($F286),0))-DL286-FJ286&lt;0.005,0,(HH285*(1+HH$5/Setup!$C$36)+IF($V286=41,N($F286),0))-DL286-FJ286)</f>
        <v>0</v>
      </c>
      <c r="HI286" s="48" t="n">
        <f aca="false">IF((HI285*(1+HI$5/Setup!$C$36)+IF($V286=42,N($F286),0))-DM286-FK286&lt;0.005,0,(HI285*(1+HI$5/Setup!$C$36)+IF($V286=42,N($F286),0))-DM286-FK286)</f>
        <v>0</v>
      </c>
      <c r="HJ286" s="48" t="n">
        <f aca="false">IF((HJ285*(1+HJ$5/Setup!$C$36)+IF($V286=43,N($F286),0))-DN286-FL286&lt;0.005,0,(HJ285*(1+HJ$5/Setup!$C$36)+IF($V286=43,N($F286),0))-DN286-FL286)</f>
        <v>0</v>
      </c>
      <c r="HK286" s="48" t="n">
        <f aca="false">IF((HK285*(1+HK$5/Setup!$C$36)+IF($V286=44,N($F286),0))-DO286-FM286&lt;0.005,0,(HK285*(1+HK$5/Setup!$C$36)+IF($V286=44,N($F286),0))-DO286-FM286)</f>
        <v>0</v>
      </c>
      <c r="HL286" s="48" t="n">
        <f aca="false">IF((HL285*(1+HL$5/Setup!$C$36)+IF($V286=45,N($F286),0))-DP286-FN286&lt;0.005,0,(HL285*(1+HL$5/Setup!$C$36)+IF($V286=45,N($F286),0))-DP286-FN286)</f>
        <v>0</v>
      </c>
      <c r="HM286" s="48" t="n">
        <f aca="false">IF((HM285*(1+HM$5/Setup!$C$36)+IF($V286=46,N($F286),0))-DQ286-FO286&lt;0.005,0,(HM285*(1+HM$5/Setup!$C$36)+IF($V286=46,N($F286),0))-DQ286-FO286)</f>
        <v>0</v>
      </c>
      <c r="HN286" s="48" t="n">
        <f aca="false">IF((HN285*(1+HN$5/Setup!$C$36)+IF($V286=47,N($F286),0))-DR286-FP286&lt;0.005,0,(HN285*(1+HN$5/Setup!$C$36)+IF($V286=47,N($F286),0))-DR286-FP286)</f>
        <v>0</v>
      </c>
      <c r="HO286" s="48" t="n">
        <f aca="false">IF((HO285*(1+HO$5/Setup!$C$36)+IF($V286=48,N($F286),0))-DS286-FQ286&lt;0.005,0,(HO285*(1+HO$5/Setup!$C$36)+IF($V286=48,N($F286),0))-DS286-FQ286)</f>
        <v>0</v>
      </c>
      <c r="HP286" s="48" t="n">
        <f aca="false">IF((HP285*(1+HP$5/Setup!$C$36)+IF($V286=49,N($F286),0))-DT286-FR286&lt;0.005,0,(HP285*(1+HP$5/Setup!$C$36)+IF($V286=49,N($F286),0))-DT286-FR286)</f>
        <v>0</v>
      </c>
      <c r="HQ286" s="48" t="n">
        <f aca="false">IF((HQ285*(1+HQ$5/Setup!$C$36)+IF($V286=50,N($F286),0))-DU286-FS286&lt;0.005,0,(HQ285*(1+HQ$5/Setup!$C$36)+IF($V286=50,N($F286),0))-DU286-FS286)</f>
        <v>0</v>
      </c>
    </row>
    <row r="287" customFormat="false" ht="15" hidden="false" customHeight="false" outlineLevel="0" collapsed="false">
      <c r="A287" s="44" t="n">
        <v>279</v>
      </c>
      <c r="B287" s="45" t="n">
        <f aca="false">IF(Setup!$C$7="Every month",EDATE(Setup!$C$8,($A287-1)),IF(Setup!$C$7="Twice a month",DATE(YEAR(Setup!$C$8),MONTH(Setup!$C$8)+INT((($A287-1)+Setup!$C$41)/2),MIN(IF(MOD(($A287-1)+Setup!$C$41,2)=0,Setup!$C$39,Setup!$C$40),DAY(EOMONTH(DATE(YEAR(Setup!$C$8),MONTH(Setup!$C$8)+INT((($A287-1)+Setup!$C$41)/2),1),0)))),Setup!$C$8+($A287-1)*IF(Setup!$C$7="Every week",7,14)))</f>
        <v>50217</v>
      </c>
      <c r="C287" s="45" t="n">
        <f aca="false">IF(Setup!$C$7="Every month",EDATE(Setup!$C$8,$A287),IF(Setup!$C$7="Twice a month",DATE(YEAR(Setup!$C$8),MONTH(Setup!$C$8)+INT(($A287+Setup!$C$41)/2),MIN(IF(MOD($A287+Setup!$C$41,2)=0,Setup!$C$39,Setup!$C$40),DAY(EOMONTH(DATE(YEAR(Setup!$C$8),MONTH(Setup!$C$8)+INT(($A287+Setup!$C$41)/2),1),0)))),Setup!$C$8+$A287*IF(Setup!$C$7="Every week",7,14)))</f>
        <v>50231</v>
      </c>
      <c r="D287" s="46"/>
      <c r="E287" s="47"/>
      <c r="F287" s="47"/>
      <c r="G287" s="47"/>
      <c r="H287" s="47"/>
      <c r="I287" s="48" t="n">
        <f aca="false">N(Setup!$C$11)+N(E287)</f>
        <v>100</v>
      </c>
      <c r="J287" s="48" t="n">
        <f aca="false">MIN(Setup!$C$37,MAX(I287,0))</f>
        <v>9.23076923076923</v>
      </c>
      <c r="K287" s="48" t="n">
        <f aca="false">MIN(MAX(N(Setup!$C$14)-L286,0),MAX(I287-J287,0))</f>
        <v>0</v>
      </c>
      <c r="L287" s="48" t="n">
        <f aca="false">L286+K287-N(G287)</f>
        <v>500</v>
      </c>
      <c r="M287" s="48" t="n">
        <f aca="false">M286+J287-N(H287)</f>
        <v>2575.38461538461</v>
      </c>
      <c r="N287" s="48" t="n">
        <f aca="false">SUM(BX287:DU287)</f>
        <v>0</v>
      </c>
      <c r="O287" s="48" t="n">
        <f aca="false">SUM(Z287:BW287)-N287</f>
        <v>0</v>
      </c>
      <c r="P287" s="48" t="n">
        <f aca="false">MAX(I287-J287-K287,0)+O287</f>
        <v>90.7692307692308</v>
      </c>
      <c r="Q287" s="48" t="n">
        <f aca="false">SUM(DV287:FS287)</f>
        <v>0</v>
      </c>
      <c r="R287" s="49" t="n">
        <f aca="false">N287+J287+K287+Q287</f>
        <v>9.23076923076923</v>
      </c>
      <c r="S287" s="48" t="n">
        <f aca="false">T287-T286-N(F287)+N287+Q287</f>
        <v>0</v>
      </c>
      <c r="T287" s="49" t="n">
        <f aca="false">SUM(FT287:HQ287)</f>
        <v>0</v>
      </c>
      <c r="U287" s="44" t="str">
        <f aca="false">IF(T286&lt;0.005,"",INDEX(Helpers!$C$2:$C$51,IF(_xlfn.MINIFS($DV$6:$FS$6,DV287:FS287,"&gt;0.005")=0,V287,_xlfn.MINIFS($DV$6:$FS$6,DV287:FS287,"&gt;0.005"))))</f>
        <v/>
      </c>
      <c r="V287" s="44" t="n">
        <f aca="false">IF(_xlfn.MINIFS($FT$6:$HQ$6,FT286:HQ286,"&gt;0.005")=0,1,_xlfn.MINIFS($FT$6:$HQ$6,FT286:HQ286,"&gt;0.005"))</f>
        <v>1</v>
      </c>
      <c r="W287" s="44" t="n">
        <f aca="false">IF(AND(D287&lt;&gt;"Paid",T286&gt;0.005),1,0)</f>
        <v>0</v>
      </c>
      <c r="X287" s="48" t="n">
        <f aca="false">SUMPRODUCT(((Helpers!$G$2:$G$51*(1+(Helpers!$D$2:$D$51+0.000000001)/12)^(($B287-Setup!$C$8)/(365.25/12))-Helpers!$E$2:$E$51*((1+(Helpers!$D$2:$D$51+0.000000001)/12)^(($B287-Setup!$C$8)/(365.25/12))-1)/((Helpers!$D$2:$D$51+0.000000001)/12))&gt;0)*(Helpers!$G$2:$G$51*(1+(Helpers!$D$2:$D$51+0.000000001)/12)^(($B287-Setup!$C$8)/(365.25/12))-Helpers!$E$2:$E$51*((1+(Helpers!$D$2:$D$51+0.000000001)/12)^(($B287-Setup!$C$8)/(365.25/12))-1)/((Helpers!$D$2:$D$51+0.000000001)/12)))</f>
        <v>0</v>
      </c>
      <c r="Y287" s="48"/>
      <c r="Z287" s="48" t="n">
        <f aca="false">IF(OR(N(Z$5)=0,Z$6=""),0,Z$5*((DATE(YEAR($B287),MONTH($B287),MIN(Z$6,DAY(EOMONTH($B287,0))))&gt;=$B287)*(DATE(YEAR($B287),MONTH($B287),MIN(Z$6,DAY(EOMONTH($B287,0))))&lt;$C287)+(DATE(YEAR($B287),MONTH($B287)+1,MIN(Z$6,DAY(EOMONTH($B287,1))))&gt;=$B287)*(DATE(YEAR($B287),MONTH($B287)+1,MIN(Z$6,DAY(EOMONTH($B287,1))))&lt;$C287)))</f>
        <v>0</v>
      </c>
      <c r="AA287" s="48" t="n">
        <f aca="false">IF(OR(N(AA$5)=0,AA$6=""),0,AA$5*((DATE(YEAR($B287),MONTH($B287),MIN(AA$6,DAY(EOMONTH($B287,0))))&gt;=$B287)*(DATE(YEAR($B287),MONTH($B287),MIN(AA$6,DAY(EOMONTH($B287,0))))&lt;$C287)+(DATE(YEAR($B287),MONTH($B287)+1,MIN(AA$6,DAY(EOMONTH($B287,1))))&gt;=$B287)*(DATE(YEAR($B287),MONTH($B287)+1,MIN(AA$6,DAY(EOMONTH($B287,1))))&lt;$C287)))</f>
        <v>0</v>
      </c>
      <c r="AB287" s="48" t="n">
        <f aca="false">IF(OR(N(AB$5)=0,AB$6=""),0,AB$5*((DATE(YEAR($B287),MONTH($B287),MIN(AB$6,DAY(EOMONTH($B287,0))))&gt;=$B287)*(DATE(YEAR($B287),MONTH($B287),MIN(AB$6,DAY(EOMONTH($B287,0))))&lt;$C287)+(DATE(YEAR($B287),MONTH($B287)+1,MIN(AB$6,DAY(EOMONTH($B287,1))))&gt;=$B287)*(DATE(YEAR($B287),MONTH($B287)+1,MIN(AB$6,DAY(EOMONTH($B287,1))))&lt;$C287)))</f>
        <v>0</v>
      </c>
      <c r="AC287" s="48" t="n">
        <f aca="false">IF(OR(N(AC$5)=0,AC$6=""),0,AC$5*((DATE(YEAR($B287),MONTH($B287),MIN(AC$6,DAY(EOMONTH($B287,0))))&gt;=$B287)*(DATE(YEAR($B287),MONTH($B287),MIN(AC$6,DAY(EOMONTH($B287,0))))&lt;$C287)+(DATE(YEAR($B287),MONTH($B287)+1,MIN(AC$6,DAY(EOMONTH($B287,1))))&gt;=$B287)*(DATE(YEAR($B287),MONTH($B287)+1,MIN(AC$6,DAY(EOMONTH($B287,1))))&lt;$C287)))</f>
        <v>0</v>
      </c>
      <c r="AD287" s="48" t="n">
        <f aca="false">IF(OR(N(AD$5)=0,AD$6=""),0,AD$5*((DATE(YEAR($B287),MONTH($B287),MIN(AD$6,DAY(EOMONTH($B287,0))))&gt;=$B287)*(DATE(YEAR($B287),MONTH($B287),MIN(AD$6,DAY(EOMONTH($B287,0))))&lt;$C287)+(DATE(YEAR($B287),MONTH($B287)+1,MIN(AD$6,DAY(EOMONTH($B287,1))))&gt;=$B287)*(DATE(YEAR($B287),MONTH($B287)+1,MIN(AD$6,DAY(EOMONTH($B287,1))))&lt;$C287)))</f>
        <v>0</v>
      </c>
      <c r="AE287" s="48" t="n">
        <f aca="false">IF(OR(N(AE$5)=0,AE$6=""),0,AE$5*((DATE(YEAR($B287),MONTH($B287),MIN(AE$6,DAY(EOMONTH($B287,0))))&gt;=$B287)*(DATE(YEAR($B287),MONTH($B287),MIN(AE$6,DAY(EOMONTH($B287,0))))&lt;$C287)+(DATE(YEAR($B287),MONTH($B287)+1,MIN(AE$6,DAY(EOMONTH($B287,1))))&gt;=$B287)*(DATE(YEAR($B287),MONTH($B287)+1,MIN(AE$6,DAY(EOMONTH($B287,1))))&lt;$C287)))</f>
        <v>0</v>
      </c>
      <c r="AF287" s="48" t="n">
        <f aca="false">IF(OR(N(AF$5)=0,AF$6=""),0,AF$5*((DATE(YEAR($B287),MONTH($B287),MIN(AF$6,DAY(EOMONTH($B287,0))))&gt;=$B287)*(DATE(YEAR($B287),MONTH($B287),MIN(AF$6,DAY(EOMONTH($B287,0))))&lt;$C287)+(DATE(YEAR($B287),MONTH($B287)+1,MIN(AF$6,DAY(EOMONTH($B287,1))))&gt;=$B287)*(DATE(YEAR($B287),MONTH($B287)+1,MIN(AF$6,DAY(EOMONTH($B287,1))))&lt;$C287)))</f>
        <v>0</v>
      </c>
      <c r="AG287" s="48" t="n">
        <f aca="false">IF(OR(N(AG$5)=0,AG$6=""),0,AG$5*((DATE(YEAR($B287),MONTH($B287),MIN(AG$6,DAY(EOMONTH($B287,0))))&gt;=$B287)*(DATE(YEAR($B287),MONTH($B287),MIN(AG$6,DAY(EOMONTH($B287,0))))&lt;$C287)+(DATE(YEAR($B287),MONTH($B287)+1,MIN(AG$6,DAY(EOMONTH($B287,1))))&gt;=$B287)*(DATE(YEAR($B287),MONTH($B287)+1,MIN(AG$6,DAY(EOMONTH($B287,1))))&lt;$C287)))</f>
        <v>0</v>
      </c>
      <c r="AH287" s="48" t="n">
        <f aca="false">IF(OR(N(AH$5)=0,AH$6=""),0,AH$5*((DATE(YEAR($B287),MONTH($B287),MIN(AH$6,DAY(EOMONTH($B287,0))))&gt;=$B287)*(DATE(YEAR($B287),MONTH($B287),MIN(AH$6,DAY(EOMONTH($B287,0))))&lt;$C287)+(DATE(YEAR($B287),MONTH($B287)+1,MIN(AH$6,DAY(EOMONTH($B287,1))))&gt;=$B287)*(DATE(YEAR($B287),MONTH($B287)+1,MIN(AH$6,DAY(EOMONTH($B287,1))))&lt;$C287)))</f>
        <v>0</v>
      </c>
      <c r="AI287" s="48" t="n">
        <f aca="false">IF(OR(N(AI$5)=0,AI$6=""),0,AI$5*((DATE(YEAR($B287),MONTH($B287),MIN(AI$6,DAY(EOMONTH($B287,0))))&gt;=$B287)*(DATE(YEAR($B287),MONTH($B287),MIN(AI$6,DAY(EOMONTH($B287,0))))&lt;$C287)+(DATE(YEAR($B287),MONTH($B287)+1,MIN(AI$6,DAY(EOMONTH($B287,1))))&gt;=$B287)*(DATE(YEAR($B287),MONTH($B287)+1,MIN(AI$6,DAY(EOMONTH($B287,1))))&lt;$C287)))</f>
        <v>0</v>
      </c>
      <c r="AJ287" s="48" t="n">
        <f aca="false">IF(OR(N(AJ$5)=0,AJ$6=""),0,AJ$5*((DATE(YEAR($B287),MONTH($B287),MIN(AJ$6,DAY(EOMONTH($B287,0))))&gt;=$B287)*(DATE(YEAR($B287),MONTH($B287),MIN(AJ$6,DAY(EOMONTH($B287,0))))&lt;$C287)+(DATE(YEAR($B287),MONTH($B287)+1,MIN(AJ$6,DAY(EOMONTH($B287,1))))&gt;=$B287)*(DATE(YEAR($B287),MONTH($B287)+1,MIN(AJ$6,DAY(EOMONTH($B287,1))))&lt;$C287)))</f>
        <v>0</v>
      </c>
      <c r="AK287" s="48" t="n">
        <f aca="false">IF(OR(N(AK$5)=0,AK$6=""),0,AK$5*((DATE(YEAR($B287),MONTH($B287),MIN(AK$6,DAY(EOMONTH($B287,0))))&gt;=$B287)*(DATE(YEAR($B287),MONTH($B287),MIN(AK$6,DAY(EOMONTH($B287,0))))&lt;$C287)+(DATE(YEAR($B287),MONTH($B287)+1,MIN(AK$6,DAY(EOMONTH($B287,1))))&gt;=$B287)*(DATE(YEAR($B287),MONTH($B287)+1,MIN(AK$6,DAY(EOMONTH($B287,1))))&lt;$C287)))</f>
        <v>0</v>
      </c>
      <c r="AL287" s="48" t="n">
        <f aca="false">IF(OR(N(AL$5)=0,AL$6=""),0,AL$5*((DATE(YEAR($B287),MONTH($B287),MIN(AL$6,DAY(EOMONTH($B287,0))))&gt;=$B287)*(DATE(YEAR($B287),MONTH($B287),MIN(AL$6,DAY(EOMONTH($B287,0))))&lt;$C287)+(DATE(YEAR($B287),MONTH($B287)+1,MIN(AL$6,DAY(EOMONTH($B287,1))))&gt;=$B287)*(DATE(YEAR($B287),MONTH($B287)+1,MIN(AL$6,DAY(EOMONTH($B287,1))))&lt;$C287)))</f>
        <v>0</v>
      </c>
      <c r="AM287" s="48" t="n">
        <f aca="false">IF(OR(N(AM$5)=0,AM$6=""),0,AM$5*((DATE(YEAR($B287),MONTH($B287),MIN(AM$6,DAY(EOMONTH($B287,0))))&gt;=$B287)*(DATE(YEAR($B287),MONTH($B287),MIN(AM$6,DAY(EOMONTH($B287,0))))&lt;$C287)+(DATE(YEAR($B287),MONTH($B287)+1,MIN(AM$6,DAY(EOMONTH($B287,1))))&gt;=$B287)*(DATE(YEAR($B287),MONTH($B287)+1,MIN(AM$6,DAY(EOMONTH($B287,1))))&lt;$C287)))</f>
        <v>0</v>
      </c>
      <c r="AN287" s="48" t="n">
        <f aca="false">IF(OR(N(AN$5)=0,AN$6=""),0,AN$5*((DATE(YEAR($B287),MONTH($B287),MIN(AN$6,DAY(EOMONTH($B287,0))))&gt;=$B287)*(DATE(YEAR($B287),MONTH($B287),MIN(AN$6,DAY(EOMONTH($B287,0))))&lt;$C287)+(DATE(YEAR($B287),MONTH($B287)+1,MIN(AN$6,DAY(EOMONTH($B287,1))))&gt;=$B287)*(DATE(YEAR($B287),MONTH($B287)+1,MIN(AN$6,DAY(EOMONTH($B287,1))))&lt;$C287)))</f>
        <v>0</v>
      </c>
      <c r="AO287" s="48" t="n">
        <f aca="false">IF(OR(N(AO$5)=0,AO$6=""),0,AO$5*((DATE(YEAR($B287),MONTH($B287),MIN(AO$6,DAY(EOMONTH($B287,0))))&gt;=$B287)*(DATE(YEAR($B287),MONTH($B287),MIN(AO$6,DAY(EOMONTH($B287,0))))&lt;$C287)+(DATE(YEAR($B287),MONTH($B287)+1,MIN(AO$6,DAY(EOMONTH($B287,1))))&gt;=$B287)*(DATE(YEAR($B287),MONTH($B287)+1,MIN(AO$6,DAY(EOMONTH($B287,1))))&lt;$C287)))</f>
        <v>0</v>
      </c>
      <c r="AP287" s="48" t="n">
        <f aca="false">IF(OR(N(AP$5)=0,AP$6=""),0,AP$5*((DATE(YEAR($B287),MONTH($B287),MIN(AP$6,DAY(EOMONTH($B287,0))))&gt;=$B287)*(DATE(YEAR($B287),MONTH($B287),MIN(AP$6,DAY(EOMONTH($B287,0))))&lt;$C287)+(DATE(YEAR($B287),MONTH($B287)+1,MIN(AP$6,DAY(EOMONTH($B287,1))))&gt;=$B287)*(DATE(YEAR($B287),MONTH($B287)+1,MIN(AP$6,DAY(EOMONTH($B287,1))))&lt;$C287)))</f>
        <v>0</v>
      </c>
      <c r="AQ287" s="48" t="n">
        <f aca="false">IF(OR(N(AQ$5)=0,AQ$6=""),0,AQ$5*((DATE(YEAR($B287),MONTH($B287),MIN(AQ$6,DAY(EOMONTH($B287,0))))&gt;=$B287)*(DATE(YEAR($B287),MONTH($B287),MIN(AQ$6,DAY(EOMONTH($B287,0))))&lt;$C287)+(DATE(YEAR($B287),MONTH($B287)+1,MIN(AQ$6,DAY(EOMONTH($B287,1))))&gt;=$B287)*(DATE(YEAR($B287),MONTH($B287)+1,MIN(AQ$6,DAY(EOMONTH($B287,1))))&lt;$C287)))</f>
        <v>0</v>
      </c>
      <c r="AR287" s="48" t="n">
        <f aca="false">IF(OR(N(AR$5)=0,AR$6=""),0,AR$5*((DATE(YEAR($B287),MONTH($B287),MIN(AR$6,DAY(EOMONTH($B287,0))))&gt;=$B287)*(DATE(YEAR($B287),MONTH($B287),MIN(AR$6,DAY(EOMONTH($B287,0))))&lt;$C287)+(DATE(YEAR($B287),MONTH($B287)+1,MIN(AR$6,DAY(EOMONTH($B287,1))))&gt;=$B287)*(DATE(YEAR($B287),MONTH($B287)+1,MIN(AR$6,DAY(EOMONTH($B287,1))))&lt;$C287)))</f>
        <v>0</v>
      </c>
      <c r="AS287" s="48" t="n">
        <f aca="false">IF(OR(N(AS$5)=0,AS$6=""),0,AS$5*((DATE(YEAR($B287),MONTH($B287),MIN(AS$6,DAY(EOMONTH($B287,0))))&gt;=$B287)*(DATE(YEAR($B287),MONTH($B287),MIN(AS$6,DAY(EOMONTH($B287,0))))&lt;$C287)+(DATE(YEAR($B287),MONTH($B287)+1,MIN(AS$6,DAY(EOMONTH($B287,1))))&gt;=$B287)*(DATE(YEAR($B287),MONTH($B287)+1,MIN(AS$6,DAY(EOMONTH($B287,1))))&lt;$C287)))</f>
        <v>0</v>
      </c>
      <c r="AT287" s="48" t="n">
        <f aca="false">IF(OR(N(AT$5)=0,AT$6=""),0,AT$5*((DATE(YEAR($B287),MONTH($B287),MIN(AT$6,DAY(EOMONTH($B287,0))))&gt;=$B287)*(DATE(YEAR($B287),MONTH($B287),MIN(AT$6,DAY(EOMONTH($B287,0))))&lt;$C287)+(DATE(YEAR($B287),MONTH($B287)+1,MIN(AT$6,DAY(EOMONTH($B287,1))))&gt;=$B287)*(DATE(YEAR($B287),MONTH($B287)+1,MIN(AT$6,DAY(EOMONTH($B287,1))))&lt;$C287)))</f>
        <v>0</v>
      </c>
      <c r="AU287" s="48" t="n">
        <f aca="false">IF(OR(N(AU$5)=0,AU$6=""),0,AU$5*((DATE(YEAR($B287),MONTH($B287),MIN(AU$6,DAY(EOMONTH($B287,0))))&gt;=$B287)*(DATE(YEAR($B287),MONTH($B287),MIN(AU$6,DAY(EOMONTH($B287,0))))&lt;$C287)+(DATE(YEAR($B287),MONTH($B287)+1,MIN(AU$6,DAY(EOMONTH($B287,1))))&gt;=$B287)*(DATE(YEAR($B287),MONTH($B287)+1,MIN(AU$6,DAY(EOMONTH($B287,1))))&lt;$C287)))</f>
        <v>0</v>
      </c>
      <c r="AV287" s="48" t="n">
        <f aca="false">IF(OR(N(AV$5)=0,AV$6=""),0,AV$5*((DATE(YEAR($B287),MONTH($B287),MIN(AV$6,DAY(EOMONTH($B287,0))))&gt;=$B287)*(DATE(YEAR($B287),MONTH($B287),MIN(AV$6,DAY(EOMONTH($B287,0))))&lt;$C287)+(DATE(YEAR($B287),MONTH($B287)+1,MIN(AV$6,DAY(EOMONTH($B287,1))))&gt;=$B287)*(DATE(YEAR($B287),MONTH($B287)+1,MIN(AV$6,DAY(EOMONTH($B287,1))))&lt;$C287)))</f>
        <v>0</v>
      </c>
      <c r="AW287" s="48" t="n">
        <f aca="false">IF(OR(N(AW$5)=0,AW$6=""),0,AW$5*((DATE(YEAR($B287),MONTH($B287),MIN(AW$6,DAY(EOMONTH($B287,0))))&gt;=$B287)*(DATE(YEAR($B287),MONTH($B287),MIN(AW$6,DAY(EOMONTH($B287,0))))&lt;$C287)+(DATE(YEAR($B287),MONTH($B287)+1,MIN(AW$6,DAY(EOMONTH($B287,1))))&gt;=$B287)*(DATE(YEAR($B287),MONTH($B287)+1,MIN(AW$6,DAY(EOMONTH($B287,1))))&lt;$C287)))</f>
        <v>0</v>
      </c>
      <c r="AX287" s="48" t="n">
        <f aca="false">IF(OR(N(AX$5)=0,AX$6=""),0,AX$5*((DATE(YEAR($B287),MONTH($B287),MIN(AX$6,DAY(EOMONTH($B287,0))))&gt;=$B287)*(DATE(YEAR($B287),MONTH($B287),MIN(AX$6,DAY(EOMONTH($B287,0))))&lt;$C287)+(DATE(YEAR($B287),MONTH($B287)+1,MIN(AX$6,DAY(EOMONTH($B287,1))))&gt;=$B287)*(DATE(YEAR($B287),MONTH($B287)+1,MIN(AX$6,DAY(EOMONTH($B287,1))))&lt;$C287)))</f>
        <v>0</v>
      </c>
      <c r="AY287" s="48" t="n">
        <f aca="false">IF(OR(N(AY$5)=0,AY$6=""),0,AY$5*((DATE(YEAR($B287),MONTH($B287),MIN(AY$6,DAY(EOMONTH($B287,0))))&gt;=$B287)*(DATE(YEAR($B287),MONTH($B287),MIN(AY$6,DAY(EOMONTH($B287,0))))&lt;$C287)+(DATE(YEAR($B287),MONTH($B287)+1,MIN(AY$6,DAY(EOMONTH($B287,1))))&gt;=$B287)*(DATE(YEAR($B287),MONTH($B287)+1,MIN(AY$6,DAY(EOMONTH($B287,1))))&lt;$C287)))</f>
        <v>0</v>
      </c>
      <c r="AZ287" s="48" t="n">
        <f aca="false">IF(OR(N(AZ$5)=0,AZ$6=""),0,AZ$5*((DATE(YEAR($B287),MONTH($B287),MIN(AZ$6,DAY(EOMONTH($B287,0))))&gt;=$B287)*(DATE(YEAR($B287),MONTH($B287),MIN(AZ$6,DAY(EOMONTH($B287,0))))&lt;$C287)+(DATE(YEAR($B287),MONTH($B287)+1,MIN(AZ$6,DAY(EOMONTH($B287,1))))&gt;=$B287)*(DATE(YEAR($B287),MONTH($B287)+1,MIN(AZ$6,DAY(EOMONTH($B287,1))))&lt;$C287)))</f>
        <v>0</v>
      </c>
      <c r="BA287" s="48" t="n">
        <f aca="false">IF(OR(N(BA$5)=0,BA$6=""),0,BA$5*((DATE(YEAR($B287),MONTH($B287),MIN(BA$6,DAY(EOMONTH($B287,0))))&gt;=$B287)*(DATE(YEAR($B287),MONTH($B287),MIN(BA$6,DAY(EOMONTH($B287,0))))&lt;$C287)+(DATE(YEAR($B287),MONTH($B287)+1,MIN(BA$6,DAY(EOMONTH($B287,1))))&gt;=$B287)*(DATE(YEAR($B287),MONTH($B287)+1,MIN(BA$6,DAY(EOMONTH($B287,1))))&lt;$C287)))</f>
        <v>0</v>
      </c>
      <c r="BB287" s="48" t="n">
        <f aca="false">IF(OR(N(BB$5)=0,BB$6=""),0,BB$5*((DATE(YEAR($B287),MONTH($B287),MIN(BB$6,DAY(EOMONTH($B287,0))))&gt;=$B287)*(DATE(YEAR($B287),MONTH($B287),MIN(BB$6,DAY(EOMONTH($B287,0))))&lt;$C287)+(DATE(YEAR($B287),MONTH($B287)+1,MIN(BB$6,DAY(EOMONTH($B287,1))))&gt;=$B287)*(DATE(YEAR($B287),MONTH($B287)+1,MIN(BB$6,DAY(EOMONTH($B287,1))))&lt;$C287)))</f>
        <v>0</v>
      </c>
      <c r="BC287" s="48" t="n">
        <f aca="false">IF(OR(N(BC$5)=0,BC$6=""),0,BC$5*((DATE(YEAR($B287),MONTH($B287),MIN(BC$6,DAY(EOMONTH($B287,0))))&gt;=$B287)*(DATE(YEAR($B287),MONTH($B287),MIN(BC$6,DAY(EOMONTH($B287,0))))&lt;$C287)+(DATE(YEAR($B287),MONTH($B287)+1,MIN(BC$6,DAY(EOMONTH($B287,1))))&gt;=$B287)*(DATE(YEAR($B287),MONTH($B287)+1,MIN(BC$6,DAY(EOMONTH($B287,1))))&lt;$C287)))</f>
        <v>0</v>
      </c>
      <c r="BD287" s="48" t="n">
        <f aca="false">IF(OR(N(BD$5)=0,BD$6=""),0,BD$5*((DATE(YEAR($B287),MONTH($B287),MIN(BD$6,DAY(EOMONTH($B287,0))))&gt;=$B287)*(DATE(YEAR($B287),MONTH($B287),MIN(BD$6,DAY(EOMONTH($B287,0))))&lt;$C287)+(DATE(YEAR($B287),MONTH($B287)+1,MIN(BD$6,DAY(EOMONTH($B287,1))))&gt;=$B287)*(DATE(YEAR($B287),MONTH($B287)+1,MIN(BD$6,DAY(EOMONTH($B287,1))))&lt;$C287)))</f>
        <v>0</v>
      </c>
      <c r="BE287" s="48" t="n">
        <f aca="false">IF(OR(N(BE$5)=0,BE$6=""),0,BE$5*((DATE(YEAR($B287),MONTH($B287),MIN(BE$6,DAY(EOMONTH($B287,0))))&gt;=$B287)*(DATE(YEAR($B287),MONTH($B287),MIN(BE$6,DAY(EOMONTH($B287,0))))&lt;$C287)+(DATE(YEAR($B287),MONTH($B287)+1,MIN(BE$6,DAY(EOMONTH($B287,1))))&gt;=$B287)*(DATE(YEAR($B287),MONTH($B287)+1,MIN(BE$6,DAY(EOMONTH($B287,1))))&lt;$C287)))</f>
        <v>0</v>
      </c>
      <c r="BF287" s="48" t="n">
        <f aca="false">IF(OR(N(BF$5)=0,BF$6=""),0,BF$5*((DATE(YEAR($B287),MONTH($B287),MIN(BF$6,DAY(EOMONTH($B287,0))))&gt;=$B287)*(DATE(YEAR($B287),MONTH($B287),MIN(BF$6,DAY(EOMONTH($B287,0))))&lt;$C287)+(DATE(YEAR($B287),MONTH($B287)+1,MIN(BF$6,DAY(EOMONTH($B287,1))))&gt;=$B287)*(DATE(YEAR($B287),MONTH($B287)+1,MIN(BF$6,DAY(EOMONTH($B287,1))))&lt;$C287)))</f>
        <v>0</v>
      </c>
      <c r="BG287" s="48" t="n">
        <f aca="false">IF(OR(N(BG$5)=0,BG$6=""),0,BG$5*((DATE(YEAR($B287),MONTH($B287),MIN(BG$6,DAY(EOMONTH($B287,0))))&gt;=$B287)*(DATE(YEAR($B287),MONTH($B287),MIN(BG$6,DAY(EOMONTH($B287,0))))&lt;$C287)+(DATE(YEAR($B287),MONTH($B287)+1,MIN(BG$6,DAY(EOMONTH($B287,1))))&gt;=$B287)*(DATE(YEAR($B287),MONTH($B287)+1,MIN(BG$6,DAY(EOMONTH($B287,1))))&lt;$C287)))</f>
        <v>0</v>
      </c>
      <c r="BH287" s="48" t="n">
        <f aca="false">IF(OR(N(BH$5)=0,BH$6=""),0,BH$5*((DATE(YEAR($B287),MONTH($B287),MIN(BH$6,DAY(EOMONTH($B287,0))))&gt;=$B287)*(DATE(YEAR($B287),MONTH($B287),MIN(BH$6,DAY(EOMONTH($B287,0))))&lt;$C287)+(DATE(YEAR($B287),MONTH($B287)+1,MIN(BH$6,DAY(EOMONTH($B287,1))))&gt;=$B287)*(DATE(YEAR($B287),MONTH($B287)+1,MIN(BH$6,DAY(EOMONTH($B287,1))))&lt;$C287)))</f>
        <v>0</v>
      </c>
      <c r="BI287" s="48" t="n">
        <f aca="false">IF(OR(N(BI$5)=0,BI$6=""),0,BI$5*((DATE(YEAR($B287),MONTH($B287),MIN(BI$6,DAY(EOMONTH($B287,0))))&gt;=$B287)*(DATE(YEAR($B287),MONTH($B287),MIN(BI$6,DAY(EOMONTH($B287,0))))&lt;$C287)+(DATE(YEAR($B287),MONTH($B287)+1,MIN(BI$6,DAY(EOMONTH($B287,1))))&gt;=$B287)*(DATE(YEAR($B287),MONTH($B287)+1,MIN(BI$6,DAY(EOMONTH($B287,1))))&lt;$C287)))</f>
        <v>0</v>
      </c>
      <c r="BJ287" s="48" t="n">
        <f aca="false">IF(OR(N(BJ$5)=0,BJ$6=""),0,BJ$5*((DATE(YEAR($B287),MONTH($B287),MIN(BJ$6,DAY(EOMONTH($B287,0))))&gt;=$B287)*(DATE(YEAR($B287),MONTH($B287),MIN(BJ$6,DAY(EOMONTH($B287,0))))&lt;$C287)+(DATE(YEAR($B287),MONTH($B287)+1,MIN(BJ$6,DAY(EOMONTH($B287,1))))&gt;=$B287)*(DATE(YEAR($B287),MONTH($B287)+1,MIN(BJ$6,DAY(EOMONTH($B287,1))))&lt;$C287)))</f>
        <v>0</v>
      </c>
      <c r="BK287" s="48" t="n">
        <f aca="false">IF(OR(N(BK$5)=0,BK$6=""),0,BK$5*((DATE(YEAR($B287),MONTH($B287),MIN(BK$6,DAY(EOMONTH($B287,0))))&gt;=$B287)*(DATE(YEAR($B287),MONTH($B287),MIN(BK$6,DAY(EOMONTH($B287,0))))&lt;$C287)+(DATE(YEAR($B287),MONTH($B287)+1,MIN(BK$6,DAY(EOMONTH($B287,1))))&gt;=$B287)*(DATE(YEAR($B287),MONTH($B287)+1,MIN(BK$6,DAY(EOMONTH($B287,1))))&lt;$C287)))</f>
        <v>0</v>
      </c>
      <c r="BL287" s="48" t="n">
        <f aca="false">IF(OR(N(BL$5)=0,BL$6=""),0,BL$5*((DATE(YEAR($B287),MONTH($B287),MIN(BL$6,DAY(EOMONTH($B287,0))))&gt;=$B287)*(DATE(YEAR($B287),MONTH($B287),MIN(BL$6,DAY(EOMONTH($B287,0))))&lt;$C287)+(DATE(YEAR($B287),MONTH($B287)+1,MIN(BL$6,DAY(EOMONTH($B287,1))))&gt;=$B287)*(DATE(YEAR($B287),MONTH($B287)+1,MIN(BL$6,DAY(EOMONTH($B287,1))))&lt;$C287)))</f>
        <v>0</v>
      </c>
      <c r="BM287" s="48" t="n">
        <f aca="false">IF(OR(N(BM$5)=0,BM$6=""),0,BM$5*((DATE(YEAR($B287),MONTH($B287),MIN(BM$6,DAY(EOMONTH($B287,0))))&gt;=$B287)*(DATE(YEAR($B287),MONTH($B287),MIN(BM$6,DAY(EOMONTH($B287,0))))&lt;$C287)+(DATE(YEAR($B287),MONTH($B287)+1,MIN(BM$6,DAY(EOMONTH($B287,1))))&gt;=$B287)*(DATE(YEAR($B287),MONTH($B287)+1,MIN(BM$6,DAY(EOMONTH($B287,1))))&lt;$C287)))</f>
        <v>0</v>
      </c>
      <c r="BN287" s="48" t="n">
        <f aca="false">IF(OR(N(BN$5)=0,BN$6=""),0,BN$5*((DATE(YEAR($B287),MONTH($B287),MIN(BN$6,DAY(EOMONTH($B287,0))))&gt;=$B287)*(DATE(YEAR($B287),MONTH($B287),MIN(BN$6,DAY(EOMONTH($B287,0))))&lt;$C287)+(DATE(YEAR($B287),MONTH($B287)+1,MIN(BN$6,DAY(EOMONTH($B287,1))))&gt;=$B287)*(DATE(YEAR($B287),MONTH($B287)+1,MIN(BN$6,DAY(EOMONTH($B287,1))))&lt;$C287)))</f>
        <v>0</v>
      </c>
      <c r="BO287" s="48" t="n">
        <f aca="false">IF(OR(N(BO$5)=0,BO$6=""),0,BO$5*((DATE(YEAR($B287),MONTH($B287),MIN(BO$6,DAY(EOMONTH($B287,0))))&gt;=$B287)*(DATE(YEAR($B287),MONTH($B287),MIN(BO$6,DAY(EOMONTH($B287,0))))&lt;$C287)+(DATE(YEAR($B287),MONTH($B287)+1,MIN(BO$6,DAY(EOMONTH($B287,1))))&gt;=$B287)*(DATE(YEAR($B287),MONTH($B287)+1,MIN(BO$6,DAY(EOMONTH($B287,1))))&lt;$C287)))</f>
        <v>0</v>
      </c>
      <c r="BP287" s="48" t="n">
        <f aca="false">IF(OR(N(BP$5)=0,BP$6=""),0,BP$5*((DATE(YEAR($B287),MONTH($B287),MIN(BP$6,DAY(EOMONTH($B287,0))))&gt;=$B287)*(DATE(YEAR($B287),MONTH($B287),MIN(BP$6,DAY(EOMONTH($B287,0))))&lt;$C287)+(DATE(YEAR($B287),MONTH($B287)+1,MIN(BP$6,DAY(EOMONTH($B287,1))))&gt;=$B287)*(DATE(YEAR($B287),MONTH($B287)+1,MIN(BP$6,DAY(EOMONTH($B287,1))))&lt;$C287)))</f>
        <v>0</v>
      </c>
      <c r="BQ287" s="48" t="n">
        <f aca="false">IF(OR(N(BQ$5)=0,BQ$6=""),0,BQ$5*((DATE(YEAR($B287),MONTH($B287),MIN(BQ$6,DAY(EOMONTH($B287,0))))&gt;=$B287)*(DATE(YEAR($B287),MONTH($B287),MIN(BQ$6,DAY(EOMONTH($B287,0))))&lt;$C287)+(DATE(YEAR($B287),MONTH($B287)+1,MIN(BQ$6,DAY(EOMONTH($B287,1))))&gt;=$B287)*(DATE(YEAR($B287),MONTH($B287)+1,MIN(BQ$6,DAY(EOMONTH($B287,1))))&lt;$C287)))</f>
        <v>0</v>
      </c>
      <c r="BR287" s="48" t="n">
        <f aca="false">IF(OR(N(BR$5)=0,BR$6=""),0,BR$5*((DATE(YEAR($B287),MONTH($B287),MIN(BR$6,DAY(EOMONTH($B287,0))))&gt;=$B287)*(DATE(YEAR($B287),MONTH($B287),MIN(BR$6,DAY(EOMONTH($B287,0))))&lt;$C287)+(DATE(YEAR($B287),MONTH($B287)+1,MIN(BR$6,DAY(EOMONTH($B287,1))))&gt;=$B287)*(DATE(YEAR($B287),MONTH($B287)+1,MIN(BR$6,DAY(EOMONTH($B287,1))))&lt;$C287)))</f>
        <v>0</v>
      </c>
      <c r="BS287" s="48" t="n">
        <f aca="false">IF(OR(N(BS$5)=0,BS$6=""),0,BS$5*((DATE(YEAR($B287),MONTH($B287),MIN(BS$6,DAY(EOMONTH($B287,0))))&gt;=$B287)*(DATE(YEAR($B287),MONTH($B287),MIN(BS$6,DAY(EOMONTH($B287,0))))&lt;$C287)+(DATE(YEAR($B287),MONTH($B287)+1,MIN(BS$6,DAY(EOMONTH($B287,1))))&gt;=$B287)*(DATE(YEAR($B287),MONTH($B287)+1,MIN(BS$6,DAY(EOMONTH($B287,1))))&lt;$C287)))</f>
        <v>0</v>
      </c>
      <c r="BT287" s="48" t="n">
        <f aca="false">IF(OR(N(BT$5)=0,BT$6=""),0,BT$5*((DATE(YEAR($B287),MONTH($B287),MIN(BT$6,DAY(EOMONTH($B287,0))))&gt;=$B287)*(DATE(YEAR($B287),MONTH($B287),MIN(BT$6,DAY(EOMONTH($B287,0))))&lt;$C287)+(DATE(YEAR($B287),MONTH($B287)+1,MIN(BT$6,DAY(EOMONTH($B287,1))))&gt;=$B287)*(DATE(YEAR($B287),MONTH($B287)+1,MIN(BT$6,DAY(EOMONTH($B287,1))))&lt;$C287)))</f>
        <v>0</v>
      </c>
      <c r="BU287" s="48" t="n">
        <f aca="false">IF(OR(N(BU$5)=0,BU$6=""),0,BU$5*((DATE(YEAR($B287),MONTH($B287),MIN(BU$6,DAY(EOMONTH($B287,0))))&gt;=$B287)*(DATE(YEAR($B287),MONTH($B287),MIN(BU$6,DAY(EOMONTH($B287,0))))&lt;$C287)+(DATE(YEAR($B287),MONTH($B287)+1,MIN(BU$6,DAY(EOMONTH($B287,1))))&gt;=$B287)*(DATE(YEAR($B287),MONTH($B287)+1,MIN(BU$6,DAY(EOMONTH($B287,1))))&lt;$C287)))</f>
        <v>0</v>
      </c>
      <c r="BV287" s="48" t="n">
        <f aca="false">IF(OR(N(BV$5)=0,BV$6=""),0,BV$5*((DATE(YEAR($B287),MONTH($B287),MIN(BV$6,DAY(EOMONTH($B287,0))))&gt;=$B287)*(DATE(YEAR($B287),MONTH($B287),MIN(BV$6,DAY(EOMONTH($B287,0))))&lt;$C287)+(DATE(YEAR($B287),MONTH($B287)+1,MIN(BV$6,DAY(EOMONTH($B287,1))))&gt;=$B287)*(DATE(YEAR($B287),MONTH($B287)+1,MIN(BV$6,DAY(EOMONTH($B287,1))))&lt;$C287)))</f>
        <v>0</v>
      </c>
      <c r="BW287" s="48" t="n">
        <f aca="false">IF(OR(N(BW$5)=0,BW$6=""),0,BW$5*((DATE(YEAR($B287),MONTH($B287),MIN(BW$6,DAY(EOMONTH($B287,0))))&gt;=$B287)*(DATE(YEAR($B287),MONTH($B287),MIN(BW$6,DAY(EOMONTH($B287,0))))&lt;$C287)+(DATE(YEAR($B287),MONTH($B287)+1,MIN(BW$6,DAY(EOMONTH($B287,1))))&gt;=$B287)*(DATE(YEAR($B287),MONTH($B287)+1,MIN(BW$6,DAY(EOMONTH($B287,1))))&lt;$C287)))</f>
        <v>0</v>
      </c>
      <c r="BX287" s="48" t="n">
        <f aca="false">MIN(Z287,(FT286*(1+FT$5/Setup!$C$36)+IF($V287=1,N($F287),0)))</f>
        <v>0</v>
      </c>
      <c r="BY287" s="48" t="n">
        <f aca="false">MIN(AA287,(FU286*(1+FU$5/Setup!$C$36)+IF($V287=2,N($F287),0)))</f>
        <v>0</v>
      </c>
      <c r="BZ287" s="48" t="n">
        <f aca="false">MIN(AB287,(FV286*(1+FV$5/Setup!$C$36)+IF($V287=3,N($F287),0)))</f>
        <v>0</v>
      </c>
      <c r="CA287" s="48" t="n">
        <f aca="false">MIN(AC287,(FW286*(1+FW$5/Setup!$C$36)+IF($V287=4,N($F287),0)))</f>
        <v>0</v>
      </c>
      <c r="CB287" s="48" t="n">
        <f aca="false">MIN(AD287,(FX286*(1+FX$5/Setup!$C$36)+IF($V287=5,N($F287),0)))</f>
        <v>0</v>
      </c>
      <c r="CC287" s="48" t="n">
        <f aca="false">MIN(AE287,(FY286*(1+FY$5/Setup!$C$36)+IF($V287=6,N($F287),0)))</f>
        <v>0</v>
      </c>
      <c r="CD287" s="48" t="n">
        <f aca="false">MIN(AF287,(FZ286*(1+FZ$5/Setup!$C$36)+IF($V287=7,N($F287),0)))</f>
        <v>0</v>
      </c>
      <c r="CE287" s="48" t="n">
        <f aca="false">MIN(AG287,(GA286*(1+GA$5/Setup!$C$36)+IF($V287=8,N($F287),0)))</f>
        <v>0</v>
      </c>
      <c r="CF287" s="48" t="n">
        <f aca="false">MIN(AH287,(GB286*(1+GB$5/Setup!$C$36)+IF($V287=9,N($F287),0)))</f>
        <v>0</v>
      </c>
      <c r="CG287" s="48" t="n">
        <f aca="false">MIN(AI287,(GC286*(1+GC$5/Setup!$C$36)+IF($V287=10,N($F287),0)))</f>
        <v>0</v>
      </c>
      <c r="CH287" s="48" t="n">
        <f aca="false">MIN(AJ287,(GD286*(1+GD$5/Setup!$C$36)+IF($V287=11,N($F287),0)))</f>
        <v>0</v>
      </c>
      <c r="CI287" s="48" t="n">
        <f aca="false">MIN(AK287,(GE286*(1+GE$5/Setup!$C$36)+IF($V287=12,N($F287),0)))</f>
        <v>0</v>
      </c>
      <c r="CJ287" s="48" t="n">
        <f aca="false">MIN(AL287,(GF286*(1+GF$5/Setup!$C$36)+IF($V287=13,N($F287),0)))</f>
        <v>0</v>
      </c>
      <c r="CK287" s="48" t="n">
        <f aca="false">MIN(AM287,(GG286*(1+GG$5/Setup!$C$36)+IF($V287=14,N($F287),0)))</f>
        <v>0</v>
      </c>
      <c r="CL287" s="48" t="n">
        <f aca="false">MIN(AN287,(GH286*(1+GH$5/Setup!$C$36)+IF($V287=15,N($F287),0)))</f>
        <v>0</v>
      </c>
      <c r="CM287" s="48" t="n">
        <f aca="false">MIN(AO287,(GI286*(1+GI$5/Setup!$C$36)+IF($V287=16,N($F287),0)))</f>
        <v>0</v>
      </c>
      <c r="CN287" s="48" t="n">
        <f aca="false">MIN(AP287,(GJ286*(1+GJ$5/Setup!$C$36)+IF($V287=17,N($F287),0)))</f>
        <v>0</v>
      </c>
      <c r="CO287" s="48" t="n">
        <f aca="false">MIN(AQ287,(GK286*(1+GK$5/Setup!$C$36)+IF($V287=18,N($F287),0)))</f>
        <v>0</v>
      </c>
      <c r="CP287" s="48" t="n">
        <f aca="false">MIN(AR287,(GL286*(1+GL$5/Setup!$C$36)+IF($V287=19,N($F287),0)))</f>
        <v>0</v>
      </c>
      <c r="CQ287" s="48" t="n">
        <f aca="false">MIN(AS287,(GM286*(1+GM$5/Setup!$C$36)+IF($V287=20,N($F287),0)))</f>
        <v>0</v>
      </c>
      <c r="CR287" s="48" t="n">
        <f aca="false">MIN(AT287,(GN286*(1+GN$5/Setup!$C$36)+IF($V287=21,N($F287),0)))</f>
        <v>0</v>
      </c>
      <c r="CS287" s="48" t="n">
        <f aca="false">MIN(AU287,(GO286*(1+GO$5/Setup!$C$36)+IF($V287=22,N($F287),0)))</f>
        <v>0</v>
      </c>
      <c r="CT287" s="48" t="n">
        <f aca="false">MIN(AV287,(GP286*(1+GP$5/Setup!$C$36)+IF($V287=23,N($F287),0)))</f>
        <v>0</v>
      </c>
      <c r="CU287" s="48" t="n">
        <f aca="false">MIN(AW287,(GQ286*(1+GQ$5/Setup!$C$36)+IF($V287=24,N($F287),0)))</f>
        <v>0</v>
      </c>
      <c r="CV287" s="48" t="n">
        <f aca="false">MIN(AX287,(GR286*(1+GR$5/Setup!$C$36)+IF($V287=25,N($F287),0)))</f>
        <v>0</v>
      </c>
      <c r="CW287" s="48" t="n">
        <f aca="false">MIN(AY287,(GS286*(1+GS$5/Setup!$C$36)+IF($V287=26,N($F287),0)))</f>
        <v>0</v>
      </c>
      <c r="CX287" s="48" t="n">
        <f aca="false">MIN(AZ287,(GT286*(1+GT$5/Setup!$C$36)+IF($V287=27,N($F287),0)))</f>
        <v>0</v>
      </c>
      <c r="CY287" s="48" t="n">
        <f aca="false">MIN(BA287,(GU286*(1+GU$5/Setup!$C$36)+IF($V287=28,N($F287),0)))</f>
        <v>0</v>
      </c>
      <c r="CZ287" s="48" t="n">
        <f aca="false">MIN(BB287,(GV286*(1+GV$5/Setup!$C$36)+IF($V287=29,N($F287),0)))</f>
        <v>0</v>
      </c>
      <c r="DA287" s="48" t="n">
        <f aca="false">MIN(BC287,(GW286*(1+GW$5/Setup!$C$36)+IF($V287=30,N($F287),0)))</f>
        <v>0</v>
      </c>
      <c r="DB287" s="48" t="n">
        <f aca="false">MIN(BD287,(GX286*(1+GX$5/Setup!$C$36)+IF($V287=31,N($F287),0)))</f>
        <v>0</v>
      </c>
      <c r="DC287" s="48" t="n">
        <f aca="false">MIN(BE287,(GY286*(1+GY$5/Setup!$C$36)+IF($V287=32,N($F287),0)))</f>
        <v>0</v>
      </c>
      <c r="DD287" s="48" t="n">
        <f aca="false">MIN(BF287,(GZ286*(1+GZ$5/Setup!$C$36)+IF($V287=33,N($F287),0)))</f>
        <v>0</v>
      </c>
      <c r="DE287" s="48" t="n">
        <f aca="false">MIN(BG287,(HA286*(1+HA$5/Setup!$C$36)+IF($V287=34,N($F287),0)))</f>
        <v>0</v>
      </c>
      <c r="DF287" s="48" t="n">
        <f aca="false">MIN(BH287,(HB286*(1+HB$5/Setup!$C$36)+IF($V287=35,N($F287),0)))</f>
        <v>0</v>
      </c>
      <c r="DG287" s="48" t="n">
        <f aca="false">MIN(BI287,(HC286*(1+HC$5/Setup!$C$36)+IF($V287=36,N($F287),0)))</f>
        <v>0</v>
      </c>
      <c r="DH287" s="48" t="n">
        <f aca="false">MIN(BJ287,(HD286*(1+HD$5/Setup!$C$36)+IF($V287=37,N($F287),0)))</f>
        <v>0</v>
      </c>
      <c r="DI287" s="48" t="n">
        <f aca="false">MIN(BK287,(HE286*(1+HE$5/Setup!$C$36)+IF($V287=38,N($F287),0)))</f>
        <v>0</v>
      </c>
      <c r="DJ287" s="48" t="n">
        <f aca="false">MIN(BL287,(HF286*(1+HF$5/Setup!$C$36)+IF($V287=39,N($F287),0)))</f>
        <v>0</v>
      </c>
      <c r="DK287" s="48" t="n">
        <f aca="false">MIN(BM287,(HG286*(1+HG$5/Setup!$C$36)+IF($V287=40,N($F287),0)))</f>
        <v>0</v>
      </c>
      <c r="DL287" s="48" t="n">
        <f aca="false">MIN(BN287,(HH286*(1+HH$5/Setup!$C$36)+IF($V287=41,N($F287),0)))</f>
        <v>0</v>
      </c>
      <c r="DM287" s="48" t="n">
        <f aca="false">MIN(BO287,(HI286*(1+HI$5/Setup!$C$36)+IF($V287=42,N($F287),0)))</f>
        <v>0</v>
      </c>
      <c r="DN287" s="48" t="n">
        <f aca="false">MIN(BP287,(HJ286*(1+HJ$5/Setup!$C$36)+IF($V287=43,N($F287),0)))</f>
        <v>0</v>
      </c>
      <c r="DO287" s="48" t="n">
        <f aca="false">MIN(BQ287,(HK286*(1+HK$5/Setup!$C$36)+IF($V287=44,N($F287),0)))</f>
        <v>0</v>
      </c>
      <c r="DP287" s="48" t="n">
        <f aca="false">MIN(BR287,(HL286*(1+HL$5/Setup!$C$36)+IF($V287=45,N($F287),0)))</f>
        <v>0</v>
      </c>
      <c r="DQ287" s="48" t="n">
        <f aca="false">MIN(BS287,(HM286*(1+HM$5/Setup!$C$36)+IF($V287=46,N($F287),0)))</f>
        <v>0</v>
      </c>
      <c r="DR287" s="48" t="n">
        <f aca="false">MIN(BT287,(HN286*(1+HN$5/Setup!$C$36)+IF($V287=47,N($F287),0)))</f>
        <v>0</v>
      </c>
      <c r="DS287" s="48" t="n">
        <f aca="false">MIN(BU287,(HO286*(1+HO$5/Setup!$C$36)+IF($V287=48,N($F287),0)))</f>
        <v>0</v>
      </c>
      <c r="DT287" s="48" t="n">
        <f aca="false">MIN(BV287,(HP286*(1+HP$5/Setup!$C$36)+IF($V287=49,N($F287),0)))</f>
        <v>0</v>
      </c>
      <c r="DU287" s="48" t="n">
        <f aca="false">MIN(BW287,(HQ286*(1+HQ$5/Setup!$C$36)+IF($V287=50,N($F287),0)))</f>
        <v>0</v>
      </c>
      <c r="DV287" s="48" t="n">
        <f aca="false">MIN(MAX((FT286*(1+FT$5/Setup!$C$36)+IF($V287=1,N($F287),0))-BX287,0),MAX($P287-0,0))</f>
        <v>0</v>
      </c>
      <c r="DW287" s="48" t="n">
        <f aca="false">MIN(MAX((FU286*(1+FU$5/Setup!$C$36)+IF($V287=2,N($F287),0))-BY287,0),MAX($P287-SUM(DV287:DV287),0))</f>
        <v>0</v>
      </c>
      <c r="DX287" s="48" t="n">
        <f aca="false">MIN(MAX((FV286*(1+FV$5/Setup!$C$36)+IF($V287=3,N($F287),0))-BZ287,0),MAX($P287-SUM(DV287:DW287),0))</f>
        <v>0</v>
      </c>
      <c r="DY287" s="48" t="n">
        <f aca="false">MIN(MAX((FW286*(1+FW$5/Setup!$C$36)+IF($V287=4,N($F287),0))-CA287,0),MAX($P287-SUM(DV287:DX287),0))</f>
        <v>0</v>
      </c>
      <c r="DZ287" s="48" t="n">
        <f aca="false">MIN(MAX((FX286*(1+FX$5/Setup!$C$36)+IF($V287=5,N($F287),0))-CB287,0),MAX($P287-SUM(DV287:DY287),0))</f>
        <v>0</v>
      </c>
      <c r="EA287" s="48" t="n">
        <f aca="false">MIN(MAX((FY286*(1+FY$5/Setup!$C$36)+IF($V287=6,N($F287),0))-CC287,0),MAX($P287-SUM(DV287:DZ287),0))</f>
        <v>0</v>
      </c>
      <c r="EB287" s="48" t="n">
        <f aca="false">MIN(MAX((FZ286*(1+FZ$5/Setup!$C$36)+IF($V287=7,N($F287),0))-CD287,0),MAX($P287-SUM(DV287:EA287),0))</f>
        <v>0</v>
      </c>
      <c r="EC287" s="48" t="n">
        <f aca="false">MIN(MAX((GA286*(1+GA$5/Setup!$C$36)+IF($V287=8,N($F287),0))-CE287,0),MAX($P287-SUM(DV287:EB287),0))</f>
        <v>0</v>
      </c>
      <c r="ED287" s="48" t="n">
        <f aca="false">MIN(MAX((GB286*(1+GB$5/Setup!$C$36)+IF($V287=9,N($F287),0))-CF287,0),MAX($P287-SUM(DV287:EC287),0))</f>
        <v>0</v>
      </c>
      <c r="EE287" s="48" t="n">
        <f aca="false">MIN(MAX((GC286*(1+GC$5/Setup!$C$36)+IF($V287=10,N($F287),0))-CG287,0),MAX($P287-SUM(DV287:ED287),0))</f>
        <v>0</v>
      </c>
      <c r="EF287" s="48" t="n">
        <f aca="false">MIN(MAX((GD286*(1+GD$5/Setup!$C$36)+IF($V287=11,N($F287),0))-CH287,0),MAX($P287-SUM(DV287:EE287),0))</f>
        <v>0</v>
      </c>
      <c r="EG287" s="48" t="n">
        <f aca="false">MIN(MAX((GE286*(1+GE$5/Setup!$C$36)+IF($V287=12,N($F287),0))-CI287,0),MAX($P287-SUM(DV287:EF287),0))</f>
        <v>0</v>
      </c>
      <c r="EH287" s="48" t="n">
        <f aca="false">MIN(MAX((GF286*(1+GF$5/Setup!$C$36)+IF($V287=13,N($F287),0))-CJ287,0),MAX($P287-SUM(DV287:EG287),0))</f>
        <v>0</v>
      </c>
      <c r="EI287" s="48" t="n">
        <f aca="false">MIN(MAX((GG286*(1+GG$5/Setup!$C$36)+IF($V287=14,N($F287),0))-CK287,0),MAX($P287-SUM(DV287:EH287),0))</f>
        <v>0</v>
      </c>
      <c r="EJ287" s="48" t="n">
        <f aca="false">MIN(MAX((GH286*(1+GH$5/Setup!$C$36)+IF($V287=15,N($F287),0))-CL287,0),MAX($P287-SUM(DV287:EI287),0))</f>
        <v>0</v>
      </c>
      <c r="EK287" s="48" t="n">
        <f aca="false">MIN(MAX((GI286*(1+GI$5/Setup!$C$36)+IF($V287=16,N($F287),0))-CM287,0),MAX($P287-SUM(DV287:EJ287),0))</f>
        <v>0</v>
      </c>
      <c r="EL287" s="48" t="n">
        <f aca="false">MIN(MAX((GJ286*(1+GJ$5/Setup!$C$36)+IF($V287=17,N($F287),0))-CN287,0),MAX($P287-SUM(DV287:EK287),0))</f>
        <v>0</v>
      </c>
      <c r="EM287" s="48" t="n">
        <f aca="false">MIN(MAX((GK286*(1+GK$5/Setup!$C$36)+IF($V287=18,N($F287),0))-CO287,0),MAX($P287-SUM(DV287:EL287),0))</f>
        <v>0</v>
      </c>
      <c r="EN287" s="48" t="n">
        <f aca="false">MIN(MAX((GL286*(1+GL$5/Setup!$C$36)+IF($V287=19,N($F287),0))-CP287,0),MAX($P287-SUM(DV287:EM287),0))</f>
        <v>0</v>
      </c>
      <c r="EO287" s="48" t="n">
        <f aca="false">MIN(MAX((GM286*(1+GM$5/Setup!$C$36)+IF($V287=20,N($F287),0))-CQ287,0),MAX($P287-SUM(DV287:EN287),0))</f>
        <v>0</v>
      </c>
      <c r="EP287" s="48" t="n">
        <f aca="false">MIN(MAX((GN286*(1+GN$5/Setup!$C$36)+IF($V287=21,N($F287),0))-CR287,0),MAX($P287-SUM(DV287:EO287),0))</f>
        <v>0</v>
      </c>
      <c r="EQ287" s="48" t="n">
        <f aca="false">MIN(MAX((GO286*(1+GO$5/Setup!$C$36)+IF($V287=22,N($F287),0))-CS287,0),MAX($P287-SUM(DV287:EP287),0))</f>
        <v>0</v>
      </c>
      <c r="ER287" s="48" t="n">
        <f aca="false">MIN(MAX((GP286*(1+GP$5/Setup!$C$36)+IF($V287=23,N($F287),0))-CT287,0),MAX($P287-SUM(DV287:EQ287),0))</f>
        <v>0</v>
      </c>
      <c r="ES287" s="48" t="n">
        <f aca="false">MIN(MAX((GQ286*(1+GQ$5/Setup!$C$36)+IF($V287=24,N($F287),0))-CU287,0),MAX($P287-SUM(DV287:ER287),0))</f>
        <v>0</v>
      </c>
      <c r="ET287" s="48" t="n">
        <f aca="false">MIN(MAX((GR286*(1+GR$5/Setup!$C$36)+IF($V287=25,N($F287),0))-CV287,0),MAX($P287-SUM(DV287:ES287),0))</f>
        <v>0</v>
      </c>
      <c r="EU287" s="48" t="n">
        <f aca="false">MIN(MAX((GS286*(1+GS$5/Setup!$C$36)+IF($V287=26,N($F287),0))-CW287,0),MAX($P287-SUM(DV287:ET287),0))</f>
        <v>0</v>
      </c>
      <c r="EV287" s="48" t="n">
        <f aca="false">MIN(MAX((GT286*(1+GT$5/Setup!$C$36)+IF($V287=27,N($F287),0))-CX287,0),MAX($P287-SUM(DV287:EU287),0))</f>
        <v>0</v>
      </c>
      <c r="EW287" s="48" t="n">
        <f aca="false">MIN(MAX((GU286*(1+GU$5/Setup!$C$36)+IF($V287=28,N($F287),0))-CY287,0),MAX($P287-SUM(DV287:EV287),0))</f>
        <v>0</v>
      </c>
      <c r="EX287" s="48" t="n">
        <f aca="false">MIN(MAX((GV286*(1+GV$5/Setup!$C$36)+IF($V287=29,N($F287),0))-CZ287,0),MAX($P287-SUM(DV287:EW287),0))</f>
        <v>0</v>
      </c>
      <c r="EY287" s="48" t="n">
        <f aca="false">MIN(MAX((GW286*(1+GW$5/Setup!$C$36)+IF($V287=30,N($F287),0))-DA287,0),MAX($P287-SUM(DV287:EX287),0))</f>
        <v>0</v>
      </c>
      <c r="EZ287" s="48" t="n">
        <f aca="false">MIN(MAX((GX286*(1+GX$5/Setup!$C$36)+IF($V287=31,N($F287),0))-DB287,0),MAX($P287-SUM(DV287:EY287),0))</f>
        <v>0</v>
      </c>
      <c r="FA287" s="48" t="n">
        <f aca="false">MIN(MAX((GY286*(1+GY$5/Setup!$C$36)+IF($V287=32,N($F287),0))-DC287,0),MAX($P287-SUM(DV287:EZ287),0))</f>
        <v>0</v>
      </c>
      <c r="FB287" s="48" t="n">
        <f aca="false">MIN(MAX((GZ286*(1+GZ$5/Setup!$C$36)+IF($V287=33,N($F287),0))-DD287,0),MAX($P287-SUM(DV287:FA287),0))</f>
        <v>0</v>
      </c>
      <c r="FC287" s="48" t="n">
        <f aca="false">MIN(MAX((HA286*(1+HA$5/Setup!$C$36)+IF($V287=34,N($F287),0))-DE287,0),MAX($P287-SUM(DV287:FB287),0))</f>
        <v>0</v>
      </c>
      <c r="FD287" s="48" t="n">
        <f aca="false">MIN(MAX((HB286*(1+HB$5/Setup!$C$36)+IF($V287=35,N($F287),0))-DF287,0),MAX($P287-SUM(DV287:FC287),0))</f>
        <v>0</v>
      </c>
      <c r="FE287" s="48" t="n">
        <f aca="false">MIN(MAX((HC286*(1+HC$5/Setup!$C$36)+IF($V287=36,N($F287),0))-DG287,0),MAX($P287-SUM(DV287:FD287),0))</f>
        <v>0</v>
      </c>
      <c r="FF287" s="48" t="n">
        <f aca="false">MIN(MAX((HD286*(1+HD$5/Setup!$C$36)+IF($V287=37,N($F287),0))-DH287,0),MAX($P287-SUM(DV287:FE287),0))</f>
        <v>0</v>
      </c>
      <c r="FG287" s="48" t="n">
        <f aca="false">MIN(MAX((HE286*(1+HE$5/Setup!$C$36)+IF($V287=38,N($F287),0))-DI287,0),MAX($P287-SUM(DV287:FF287),0))</f>
        <v>0</v>
      </c>
      <c r="FH287" s="48" t="n">
        <f aca="false">MIN(MAX((HF286*(1+HF$5/Setup!$C$36)+IF($V287=39,N($F287),0))-DJ287,0),MAX($P287-SUM(DV287:FG287),0))</f>
        <v>0</v>
      </c>
      <c r="FI287" s="48" t="n">
        <f aca="false">MIN(MAX((HG286*(1+HG$5/Setup!$C$36)+IF($V287=40,N($F287),0))-DK287,0),MAX($P287-SUM(DV287:FH287),0))</f>
        <v>0</v>
      </c>
      <c r="FJ287" s="48" t="n">
        <f aca="false">MIN(MAX((HH286*(1+HH$5/Setup!$C$36)+IF($V287=41,N($F287),0))-DL287,0),MAX($P287-SUM(DV287:FI287),0))</f>
        <v>0</v>
      </c>
      <c r="FK287" s="48" t="n">
        <f aca="false">MIN(MAX((HI286*(1+HI$5/Setup!$C$36)+IF($V287=42,N($F287),0))-DM287,0),MAX($P287-SUM(DV287:FJ287),0))</f>
        <v>0</v>
      </c>
      <c r="FL287" s="48" t="n">
        <f aca="false">MIN(MAX((HJ286*(1+HJ$5/Setup!$C$36)+IF($V287=43,N($F287),0))-DN287,0),MAX($P287-SUM(DV287:FK287),0))</f>
        <v>0</v>
      </c>
      <c r="FM287" s="48" t="n">
        <f aca="false">MIN(MAX((HK286*(1+HK$5/Setup!$C$36)+IF($V287=44,N($F287),0))-DO287,0),MAX($P287-SUM(DV287:FL287),0))</f>
        <v>0</v>
      </c>
      <c r="FN287" s="48" t="n">
        <f aca="false">MIN(MAX((HL286*(1+HL$5/Setup!$C$36)+IF($V287=45,N($F287),0))-DP287,0),MAX($P287-SUM(DV287:FM287),0))</f>
        <v>0</v>
      </c>
      <c r="FO287" s="48" t="n">
        <f aca="false">MIN(MAX((HM286*(1+HM$5/Setup!$C$36)+IF($V287=46,N($F287),0))-DQ287,0),MAX($P287-SUM(DV287:FN287),0))</f>
        <v>0</v>
      </c>
      <c r="FP287" s="48" t="n">
        <f aca="false">MIN(MAX((HN286*(1+HN$5/Setup!$C$36)+IF($V287=47,N($F287),0))-DR287,0),MAX($P287-SUM(DV287:FO287),0))</f>
        <v>0</v>
      </c>
      <c r="FQ287" s="48" t="n">
        <f aca="false">MIN(MAX((HO286*(1+HO$5/Setup!$C$36)+IF($V287=48,N($F287),0))-DS287,0),MAX($P287-SUM(DV287:FP287),0))</f>
        <v>0</v>
      </c>
      <c r="FR287" s="48" t="n">
        <f aca="false">MIN(MAX((HP286*(1+HP$5/Setup!$C$36)+IF($V287=49,N($F287),0))-DT287,0),MAX($P287-SUM(DV287:FQ287),0))</f>
        <v>0</v>
      </c>
      <c r="FS287" s="48" t="n">
        <f aca="false">MIN(MAX((HQ286*(1+HQ$5/Setup!$C$36)+IF($V287=50,N($F287),0))-DU287,0),MAX($P287-SUM(DV287:FR287),0))</f>
        <v>0</v>
      </c>
      <c r="FT287" s="48" t="n">
        <f aca="false">IF((FT286*(1+FT$5/Setup!$C$36)+IF($V287=1,N($F287),0))-BX287-DV287&lt;0.005,0,(FT286*(1+FT$5/Setup!$C$36)+IF($V287=1,N($F287),0))-BX287-DV287)</f>
        <v>0</v>
      </c>
      <c r="FU287" s="48" t="n">
        <f aca="false">IF((FU286*(1+FU$5/Setup!$C$36)+IF($V287=2,N($F287),0))-BY287-DW287&lt;0.005,0,(FU286*(1+FU$5/Setup!$C$36)+IF($V287=2,N($F287),0))-BY287-DW287)</f>
        <v>0</v>
      </c>
      <c r="FV287" s="48" t="n">
        <f aca="false">IF((FV286*(1+FV$5/Setup!$C$36)+IF($V287=3,N($F287),0))-BZ287-DX287&lt;0.005,0,(FV286*(1+FV$5/Setup!$C$36)+IF($V287=3,N($F287),0))-BZ287-DX287)</f>
        <v>0</v>
      </c>
      <c r="FW287" s="48" t="n">
        <f aca="false">IF((FW286*(1+FW$5/Setup!$C$36)+IF($V287=4,N($F287),0))-CA287-DY287&lt;0.005,0,(FW286*(1+FW$5/Setup!$C$36)+IF($V287=4,N($F287),0))-CA287-DY287)</f>
        <v>0</v>
      </c>
      <c r="FX287" s="48" t="n">
        <f aca="false">IF((FX286*(1+FX$5/Setup!$C$36)+IF($V287=5,N($F287),0))-CB287-DZ287&lt;0.005,0,(FX286*(1+FX$5/Setup!$C$36)+IF($V287=5,N($F287),0))-CB287-DZ287)</f>
        <v>0</v>
      </c>
      <c r="FY287" s="48" t="n">
        <f aca="false">IF((FY286*(1+FY$5/Setup!$C$36)+IF($V287=6,N($F287),0))-CC287-EA287&lt;0.005,0,(FY286*(1+FY$5/Setup!$C$36)+IF($V287=6,N($F287),0))-CC287-EA287)</f>
        <v>0</v>
      </c>
      <c r="FZ287" s="48" t="n">
        <f aca="false">IF((FZ286*(1+FZ$5/Setup!$C$36)+IF($V287=7,N($F287),0))-CD287-EB287&lt;0.005,0,(FZ286*(1+FZ$5/Setup!$C$36)+IF($V287=7,N($F287),0))-CD287-EB287)</f>
        <v>0</v>
      </c>
      <c r="GA287" s="48" t="n">
        <f aca="false">IF((GA286*(1+GA$5/Setup!$C$36)+IF($V287=8,N($F287),0))-CE287-EC287&lt;0.005,0,(GA286*(1+GA$5/Setup!$C$36)+IF($V287=8,N($F287),0))-CE287-EC287)</f>
        <v>0</v>
      </c>
      <c r="GB287" s="48" t="n">
        <f aca="false">IF((GB286*(1+GB$5/Setup!$C$36)+IF($V287=9,N($F287),0))-CF287-ED287&lt;0.005,0,(GB286*(1+GB$5/Setup!$C$36)+IF($V287=9,N($F287),0))-CF287-ED287)</f>
        <v>0</v>
      </c>
      <c r="GC287" s="48" t="n">
        <f aca="false">IF((GC286*(1+GC$5/Setup!$C$36)+IF($V287=10,N($F287),0))-CG287-EE287&lt;0.005,0,(GC286*(1+GC$5/Setup!$C$36)+IF($V287=10,N($F287),0))-CG287-EE287)</f>
        <v>0</v>
      </c>
      <c r="GD287" s="48" t="n">
        <f aca="false">IF((GD286*(1+GD$5/Setup!$C$36)+IF($V287=11,N($F287),0))-CH287-EF287&lt;0.005,0,(GD286*(1+GD$5/Setup!$C$36)+IF($V287=11,N($F287),0))-CH287-EF287)</f>
        <v>0</v>
      </c>
      <c r="GE287" s="48" t="n">
        <f aca="false">IF((GE286*(1+GE$5/Setup!$C$36)+IF($V287=12,N($F287),0))-CI287-EG287&lt;0.005,0,(GE286*(1+GE$5/Setup!$C$36)+IF($V287=12,N($F287),0))-CI287-EG287)</f>
        <v>0</v>
      </c>
      <c r="GF287" s="48" t="n">
        <f aca="false">IF((GF286*(1+GF$5/Setup!$C$36)+IF($V287=13,N($F287),0))-CJ287-EH287&lt;0.005,0,(GF286*(1+GF$5/Setup!$C$36)+IF($V287=13,N($F287),0))-CJ287-EH287)</f>
        <v>0</v>
      </c>
      <c r="GG287" s="48" t="n">
        <f aca="false">IF((GG286*(1+GG$5/Setup!$C$36)+IF($V287=14,N($F287),0))-CK287-EI287&lt;0.005,0,(GG286*(1+GG$5/Setup!$C$36)+IF($V287=14,N($F287),0))-CK287-EI287)</f>
        <v>0</v>
      </c>
      <c r="GH287" s="48" t="n">
        <f aca="false">IF((GH286*(1+GH$5/Setup!$C$36)+IF($V287=15,N($F287),0))-CL287-EJ287&lt;0.005,0,(GH286*(1+GH$5/Setup!$C$36)+IF($V287=15,N($F287),0))-CL287-EJ287)</f>
        <v>0</v>
      </c>
      <c r="GI287" s="48" t="n">
        <f aca="false">IF((GI286*(1+GI$5/Setup!$C$36)+IF($V287=16,N($F287),0))-CM287-EK287&lt;0.005,0,(GI286*(1+GI$5/Setup!$C$36)+IF($V287=16,N($F287),0))-CM287-EK287)</f>
        <v>0</v>
      </c>
      <c r="GJ287" s="48" t="n">
        <f aca="false">IF((GJ286*(1+GJ$5/Setup!$C$36)+IF($V287=17,N($F287),0))-CN287-EL287&lt;0.005,0,(GJ286*(1+GJ$5/Setup!$C$36)+IF($V287=17,N($F287),0))-CN287-EL287)</f>
        <v>0</v>
      </c>
      <c r="GK287" s="48" t="n">
        <f aca="false">IF((GK286*(1+GK$5/Setup!$C$36)+IF($V287=18,N($F287),0))-CO287-EM287&lt;0.005,0,(GK286*(1+GK$5/Setup!$C$36)+IF($V287=18,N($F287),0))-CO287-EM287)</f>
        <v>0</v>
      </c>
      <c r="GL287" s="48" t="n">
        <f aca="false">IF((GL286*(1+GL$5/Setup!$C$36)+IF($V287=19,N($F287),0))-CP287-EN287&lt;0.005,0,(GL286*(1+GL$5/Setup!$C$36)+IF($V287=19,N($F287),0))-CP287-EN287)</f>
        <v>0</v>
      </c>
      <c r="GM287" s="48" t="n">
        <f aca="false">IF((GM286*(1+GM$5/Setup!$C$36)+IF($V287=20,N($F287),0))-CQ287-EO287&lt;0.005,0,(GM286*(1+GM$5/Setup!$C$36)+IF($V287=20,N($F287),0))-CQ287-EO287)</f>
        <v>0</v>
      </c>
      <c r="GN287" s="48" t="n">
        <f aca="false">IF((GN286*(1+GN$5/Setup!$C$36)+IF($V287=21,N($F287),0))-CR287-EP287&lt;0.005,0,(GN286*(1+GN$5/Setup!$C$36)+IF($V287=21,N($F287),0))-CR287-EP287)</f>
        <v>0</v>
      </c>
      <c r="GO287" s="48" t="n">
        <f aca="false">IF((GO286*(1+GO$5/Setup!$C$36)+IF($V287=22,N($F287),0))-CS287-EQ287&lt;0.005,0,(GO286*(1+GO$5/Setup!$C$36)+IF($V287=22,N($F287),0))-CS287-EQ287)</f>
        <v>0</v>
      </c>
      <c r="GP287" s="48" t="n">
        <f aca="false">IF((GP286*(1+GP$5/Setup!$C$36)+IF($V287=23,N($F287),0))-CT287-ER287&lt;0.005,0,(GP286*(1+GP$5/Setup!$C$36)+IF($V287=23,N($F287),0))-CT287-ER287)</f>
        <v>0</v>
      </c>
      <c r="GQ287" s="48" t="n">
        <f aca="false">IF((GQ286*(1+GQ$5/Setup!$C$36)+IF($V287=24,N($F287),0))-CU287-ES287&lt;0.005,0,(GQ286*(1+GQ$5/Setup!$C$36)+IF($V287=24,N($F287),0))-CU287-ES287)</f>
        <v>0</v>
      </c>
      <c r="GR287" s="48" t="n">
        <f aca="false">IF((GR286*(1+GR$5/Setup!$C$36)+IF($V287=25,N($F287),0))-CV287-ET287&lt;0.005,0,(GR286*(1+GR$5/Setup!$C$36)+IF($V287=25,N($F287),0))-CV287-ET287)</f>
        <v>0</v>
      </c>
      <c r="GS287" s="48" t="n">
        <f aca="false">IF((GS286*(1+GS$5/Setup!$C$36)+IF($V287=26,N($F287),0))-CW287-EU287&lt;0.005,0,(GS286*(1+GS$5/Setup!$C$36)+IF($V287=26,N($F287),0))-CW287-EU287)</f>
        <v>0</v>
      </c>
      <c r="GT287" s="48" t="n">
        <f aca="false">IF((GT286*(1+GT$5/Setup!$C$36)+IF($V287=27,N($F287),0))-CX287-EV287&lt;0.005,0,(GT286*(1+GT$5/Setup!$C$36)+IF($V287=27,N($F287),0))-CX287-EV287)</f>
        <v>0</v>
      </c>
      <c r="GU287" s="48" t="n">
        <f aca="false">IF((GU286*(1+GU$5/Setup!$C$36)+IF($V287=28,N($F287),0))-CY287-EW287&lt;0.005,0,(GU286*(1+GU$5/Setup!$C$36)+IF($V287=28,N($F287),0))-CY287-EW287)</f>
        <v>0</v>
      </c>
      <c r="GV287" s="48" t="n">
        <f aca="false">IF((GV286*(1+GV$5/Setup!$C$36)+IF($V287=29,N($F287),0))-CZ287-EX287&lt;0.005,0,(GV286*(1+GV$5/Setup!$C$36)+IF($V287=29,N($F287),0))-CZ287-EX287)</f>
        <v>0</v>
      </c>
      <c r="GW287" s="48" t="n">
        <f aca="false">IF((GW286*(1+GW$5/Setup!$C$36)+IF($V287=30,N($F287),0))-DA287-EY287&lt;0.005,0,(GW286*(1+GW$5/Setup!$C$36)+IF($V287=30,N($F287),0))-DA287-EY287)</f>
        <v>0</v>
      </c>
      <c r="GX287" s="48" t="n">
        <f aca="false">IF((GX286*(1+GX$5/Setup!$C$36)+IF($V287=31,N($F287),0))-DB287-EZ287&lt;0.005,0,(GX286*(1+GX$5/Setup!$C$36)+IF($V287=31,N($F287),0))-DB287-EZ287)</f>
        <v>0</v>
      </c>
      <c r="GY287" s="48" t="n">
        <f aca="false">IF((GY286*(1+GY$5/Setup!$C$36)+IF($V287=32,N($F287),0))-DC287-FA287&lt;0.005,0,(GY286*(1+GY$5/Setup!$C$36)+IF($V287=32,N($F287),0))-DC287-FA287)</f>
        <v>0</v>
      </c>
      <c r="GZ287" s="48" t="n">
        <f aca="false">IF((GZ286*(1+GZ$5/Setup!$C$36)+IF($V287=33,N($F287),0))-DD287-FB287&lt;0.005,0,(GZ286*(1+GZ$5/Setup!$C$36)+IF($V287=33,N($F287),0))-DD287-FB287)</f>
        <v>0</v>
      </c>
      <c r="HA287" s="48" t="n">
        <f aca="false">IF((HA286*(1+HA$5/Setup!$C$36)+IF($V287=34,N($F287),0))-DE287-FC287&lt;0.005,0,(HA286*(1+HA$5/Setup!$C$36)+IF($V287=34,N($F287),0))-DE287-FC287)</f>
        <v>0</v>
      </c>
      <c r="HB287" s="48" t="n">
        <f aca="false">IF((HB286*(1+HB$5/Setup!$C$36)+IF($V287=35,N($F287),0))-DF287-FD287&lt;0.005,0,(HB286*(1+HB$5/Setup!$C$36)+IF($V287=35,N($F287),0))-DF287-FD287)</f>
        <v>0</v>
      </c>
      <c r="HC287" s="48" t="n">
        <f aca="false">IF((HC286*(1+HC$5/Setup!$C$36)+IF($V287=36,N($F287),0))-DG287-FE287&lt;0.005,0,(HC286*(1+HC$5/Setup!$C$36)+IF($V287=36,N($F287),0))-DG287-FE287)</f>
        <v>0</v>
      </c>
      <c r="HD287" s="48" t="n">
        <f aca="false">IF((HD286*(1+HD$5/Setup!$C$36)+IF($V287=37,N($F287),0))-DH287-FF287&lt;0.005,0,(HD286*(1+HD$5/Setup!$C$36)+IF($V287=37,N($F287),0))-DH287-FF287)</f>
        <v>0</v>
      </c>
      <c r="HE287" s="48" t="n">
        <f aca="false">IF((HE286*(1+HE$5/Setup!$C$36)+IF($V287=38,N($F287),0))-DI287-FG287&lt;0.005,0,(HE286*(1+HE$5/Setup!$C$36)+IF($V287=38,N($F287),0))-DI287-FG287)</f>
        <v>0</v>
      </c>
      <c r="HF287" s="48" t="n">
        <f aca="false">IF((HF286*(1+HF$5/Setup!$C$36)+IF($V287=39,N($F287),0))-DJ287-FH287&lt;0.005,0,(HF286*(1+HF$5/Setup!$C$36)+IF($V287=39,N($F287),0))-DJ287-FH287)</f>
        <v>0</v>
      </c>
      <c r="HG287" s="48" t="n">
        <f aca="false">IF((HG286*(1+HG$5/Setup!$C$36)+IF($V287=40,N($F287),0))-DK287-FI287&lt;0.005,0,(HG286*(1+HG$5/Setup!$C$36)+IF($V287=40,N($F287),0))-DK287-FI287)</f>
        <v>0</v>
      </c>
      <c r="HH287" s="48" t="n">
        <f aca="false">IF((HH286*(1+HH$5/Setup!$C$36)+IF($V287=41,N($F287),0))-DL287-FJ287&lt;0.005,0,(HH286*(1+HH$5/Setup!$C$36)+IF($V287=41,N($F287),0))-DL287-FJ287)</f>
        <v>0</v>
      </c>
      <c r="HI287" s="48" t="n">
        <f aca="false">IF((HI286*(1+HI$5/Setup!$C$36)+IF($V287=42,N($F287),0))-DM287-FK287&lt;0.005,0,(HI286*(1+HI$5/Setup!$C$36)+IF($V287=42,N($F287),0))-DM287-FK287)</f>
        <v>0</v>
      </c>
      <c r="HJ287" s="48" t="n">
        <f aca="false">IF((HJ286*(1+HJ$5/Setup!$C$36)+IF($V287=43,N($F287),0))-DN287-FL287&lt;0.005,0,(HJ286*(1+HJ$5/Setup!$C$36)+IF($V287=43,N($F287),0))-DN287-FL287)</f>
        <v>0</v>
      </c>
      <c r="HK287" s="48" t="n">
        <f aca="false">IF((HK286*(1+HK$5/Setup!$C$36)+IF($V287=44,N($F287),0))-DO287-FM287&lt;0.005,0,(HK286*(1+HK$5/Setup!$C$36)+IF($V287=44,N($F287),0))-DO287-FM287)</f>
        <v>0</v>
      </c>
      <c r="HL287" s="48" t="n">
        <f aca="false">IF((HL286*(1+HL$5/Setup!$C$36)+IF($V287=45,N($F287),0))-DP287-FN287&lt;0.005,0,(HL286*(1+HL$5/Setup!$C$36)+IF($V287=45,N($F287),0))-DP287-FN287)</f>
        <v>0</v>
      </c>
      <c r="HM287" s="48" t="n">
        <f aca="false">IF((HM286*(1+HM$5/Setup!$C$36)+IF($V287=46,N($F287),0))-DQ287-FO287&lt;0.005,0,(HM286*(1+HM$5/Setup!$C$36)+IF($V287=46,N($F287),0))-DQ287-FO287)</f>
        <v>0</v>
      </c>
      <c r="HN287" s="48" t="n">
        <f aca="false">IF((HN286*(1+HN$5/Setup!$C$36)+IF($V287=47,N($F287),0))-DR287-FP287&lt;0.005,0,(HN286*(1+HN$5/Setup!$C$36)+IF($V287=47,N($F287),0))-DR287-FP287)</f>
        <v>0</v>
      </c>
      <c r="HO287" s="48" t="n">
        <f aca="false">IF((HO286*(1+HO$5/Setup!$C$36)+IF($V287=48,N($F287),0))-DS287-FQ287&lt;0.005,0,(HO286*(1+HO$5/Setup!$C$36)+IF($V287=48,N($F287),0))-DS287-FQ287)</f>
        <v>0</v>
      </c>
      <c r="HP287" s="48" t="n">
        <f aca="false">IF((HP286*(1+HP$5/Setup!$C$36)+IF($V287=49,N($F287),0))-DT287-FR287&lt;0.005,0,(HP286*(1+HP$5/Setup!$C$36)+IF($V287=49,N($F287),0))-DT287-FR287)</f>
        <v>0</v>
      </c>
      <c r="HQ287" s="48" t="n">
        <f aca="false">IF((HQ286*(1+HQ$5/Setup!$C$36)+IF($V287=50,N($F287),0))-DU287-FS287&lt;0.005,0,(HQ286*(1+HQ$5/Setup!$C$36)+IF($V287=50,N($F287),0))-DU287-FS287)</f>
        <v>0</v>
      </c>
    </row>
    <row r="288" customFormat="false" ht="15" hidden="false" customHeight="false" outlineLevel="0" collapsed="false">
      <c r="A288" s="44" t="n">
        <v>280</v>
      </c>
      <c r="B288" s="45" t="n">
        <f aca="false">IF(Setup!$C$7="Every month",EDATE(Setup!$C$8,($A288-1)),IF(Setup!$C$7="Twice a month",DATE(YEAR(Setup!$C$8),MONTH(Setup!$C$8)+INT((($A288-1)+Setup!$C$41)/2),MIN(IF(MOD(($A288-1)+Setup!$C$41,2)=0,Setup!$C$39,Setup!$C$40),DAY(EOMONTH(DATE(YEAR(Setup!$C$8),MONTH(Setup!$C$8)+INT((($A288-1)+Setup!$C$41)/2),1),0)))),Setup!$C$8+($A288-1)*IF(Setup!$C$7="Every week",7,14)))</f>
        <v>50231</v>
      </c>
      <c r="C288" s="45" t="n">
        <f aca="false">IF(Setup!$C$7="Every month",EDATE(Setup!$C$8,$A288),IF(Setup!$C$7="Twice a month",DATE(YEAR(Setup!$C$8),MONTH(Setup!$C$8)+INT(($A288+Setup!$C$41)/2),MIN(IF(MOD($A288+Setup!$C$41,2)=0,Setup!$C$39,Setup!$C$40),DAY(EOMONTH(DATE(YEAR(Setup!$C$8),MONTH(Setup!$C$8)+INT(($A288+Setup!$C$41)/2),1),0)))),Setup!$C$8+$A288*IF(Setup!$C$7="Every week",7,14)))</f>
        <v>50245</v>
      </c>
      <c r="D288" s="46"/>
      <c r="E288" s="47"/>
      <c r="F288" s="47"/>
      <c r="G288" s="47"/>
      <c r="H288" s="47"/>
      <c r="I288" s="48" t="n">
        <f aca="false">N(Setup!$C$11)+N(E288)</f>
        <v>100</v>
      </c>
      <c r="J288" s="48" t="n">
        <f aca="false">MIN(Setup!$C$37,MAX(I288,0))</f>
        <v>9.23076923076923</v>
      </c>
      <c r="K288" s="48" t="n">
        <f aca="false">MIN(MAX(N(Setup!$C$14)-L287,0),MAX(I288-J288,0))</f>
        <v>0</v>
      </c>
      <c r="L288" s="48" t="n">
        <f aca="false">L287+K288-N(G288)</f>
        <v>500</v>
      </c>
      <c r="M288" s="48" t="n">
        <f aca="false">M287+J288-N(H288)</f>
        <v>2584.61538461538</v>
      </c>
      <c r="N288" s="48" t="n">
        <f aca="false">SUM(BX288:DU288)</f>
        <v>0</v>
      </c>
      <c r="O288" s="48" t="n">
        <f aca="false">SUM(Z288:BW288)-N288</f>
        <v>65</v>
      </c>
      <c r="P288" s="48" t="n">
        <f aca="false">MAX(I288-J288-K288,0)+O288</f>
        <v>155.769230769231</v>
      </c>
      <c r="Q288" s="48" t="n">
        <f aca="false">SUM(DV288:FS288)</f>
        <v>0</v>
      </c>
      <c r="R288" s="49" t="n">
        <f aca="false">N288+J288+K288+Q288</f>
        <v>9.23076923076923</v>
      </c>
      <c r="S288" s="48" t="n">
        <f aca="false">T288-T287-N(F288)+N288+Q288</f>
        <v>0</v>
      </c>
      <c r="T288" s="49" t="n">
        <f aca="false">SUM(FT288:HQ288)</f>
        <v>0</v>
      </c>
      <c r="U288" s="44" t="str">
        <f aca="false">IF(T287&lt;0.005,"",INDEX(Helpers!$C$2:$C$51,IF(_xlfn.MINIFS($DV$6:$FS$6,DV288:FS288,"&gt;0.005")=0,V288,_xlfn.MINIFS($DV$6:$FS$6,DV288:FS288,"&gt;0.005"))))</f>
        <v/>
      </c>
      <c r="V288" s="44" t="n">
        <f aca="false">IF(_xlfn.MINIFS($FT$6:$HQ$6,FT287:HQ287,"&gt;0.005")=0,1,_xlfn.MINIFS($FT$6:$HQ$6,FT287:HQ287,"&gt;0.005"))</f>
        <v>1</v>
      </c>
      <c r="W288" s="44" t="n">
        <f aca="false">IF(AND(D288&lt;&gt;"Paid",T287&gt;0.005),1,0)</f>
        <v>0</v>
      </c>
      <c r="X288" s="48" t="n">
        <f aca="false">SUMPRODUCT(((Helpers!$G$2:$G$51*(1+(Helpers!$D$2:$D$51+0.000000001)/12)^(($B288-Setup!$C$8)/(365.25/12))-Helpers!$E$2:$E$51*((1+(Helpers!$D$2:$D$51+0.000000001)/12)^(($B288-Setup!$C$8)/(365.25/12))-1)/((Helpers!$D$2:$D$51+0.000000001)/12))&gt;0)*(Helpers!$G$2:$G$51*(1+(Helpers!$D$2:$D$51+0.000000001)/12)^(($B288-Setup!$C$8)/(365.25/12))-Helpers!$E$2:$E$51*((1+(Helpers!$D$2:$D$51+0.000000001)/12)^(($B288-Setup!$C$8)/(365.25/12))-1)/((Helpers!$D$2:$D$51+0.000000001)/12)))</f>
        <v>0</v>
      </c>
      <c r="Y288" s="48"/>
      <c r="Z288" s="48" t="n">
        <f aca="false">IF(OR(N(Z$5)=0,Z$6=""),0,Z$5*((DATE(YEAR($B288),MONTH($B288),MIN(Z$6,DAY(EOMONTH($B288,0))))&gt;=$B288)*(DATE(YEAR($B288),MONTH($B288),MIN(Z$6,DAY(EOMONTH($B288,0))))&lt;$C288)+(DATE(YEAR($B288),MONTH($B288)+1,MIN(Z$6,DAY(EOMONTH($B288,1))))&gt;=$B288)*(DATE(YEAR($B288),MONTH($B288)+1,MIN(Z$6,DAY(EOMONTH($B288,1))))&lt;$C288)))</f>
        <v>25</v>
      </c>
      <c r="AA288" s="48" t="n">
        <f aca="false">IF(OR(N(AA$5)=0,AA$6=""),0,AA$5*((DATE(YEAR($B288),MONTH($B288),MIN(AA$6,DAY(EOMONTH($B288,0))))&gt;=$B288)*(DATE(YEAR($B288),MONTH($B288),MIN(AA$6,DAY(EOMONTH($B288,0))))&lt;$C288)+(DATE(YEAR($B288),MONTH($B288)+1,MIN(AA$6,DAY(EOMONTH($B288,1))))&gt;=$B288)*(DATE(YEAR($B288),MONTH($B288)+1,MIN(AA$6,DAY(EOMONTH($B288,1))))&lt;$C288)))</f>
        <v>40</v>
      </c>
      <c r="AB288" s="48" t="n">
        <f aca="false">IF(OR(N(AB$5)=0,AB$6=""),0,AB$5*((DATE(YEAR($B288),MONTH($B288),MIN(AB$6,DAY(EOMONTH($B288,0))))&gt;=$B288)*(DATE(YEAR($B288),MONTH($B288),MIN(AB$6,DAY(EOMONTH($B288,0))))&lt;$C288)+(DATE(YEAR($B288),MONTH($B288)+1,MIN(AB$6,DAY(EOMONTH($B288,1))))&gt;=$B288)*(DATE(YEAR($B288),MONTH($B288)+1,MIN(AB$6,DAY(EOMONTH($B288,1))))&lt;$C288)))</f>
        <v>0</v>
      </c>
      <c r="AC288" s="48" t="n">
        <f aca="false">IF(OR(N(AC$5)=0,AC$6=""),0,AC$5*((DATE(YEAR($B288),MONTH($B288),MIN(AC$6,DAY(EOMONTH($B288,0))))&gt;=$B288)*(DATE(YEAR($B288),MONTH($B288),MIN(AC$6,DAY(EOMONTH($B288,0))))&lt;$C288)+(DATE(YEAR($B288),MONTH($B288)+1,MIN(AC$6,DAY(EOMONTH($B288,1))))&gt;=$B288)*(DATE(YEAR($B288),MONTH($B288)+1,MIN(AC$6,DAY(EOMONTH($B288,1))))&lt;$C288)))</f>
        <v>0</v>
      </c>
      <c r="AD288" s="48" t="n">
        <f aca="false">IF(OR(N(AD$5)=0,AD$6=""),0,AD$5*((DATE(YEAR($B288),MONTH($B288),MIN(AD$6,DAY(EOMONTH($B288,0))))&gt;=$B288)*(DATE(YEAR($B288),MONTH($B288),MIN(AD$6,DAY(EOMONTH($B288,0))))&lt;$C288)+(DATE(YEAR($B288),MONTH($B288)+1,MIN(AD$6,DAY(EOMONTH($B288,1))))&gt;=$B288)*(DATE(YEAR($B288),MONTH($B288)+1,MIN(AD$6,DAY(EOMONTH($B288,1))))&lt;$C288)))</f>
        <v>0</v>
      </c>
      <c r="AE288" s="48" t="n">
        <f aca="false">IF(OR(N(AE$5)=0,AE$6=""),0,AE$5*((DATE(YEAR($B288),MONTH($B288),MIN(AE$6,DAY(EOMONTH($B288,0))))&gt;=$B288)*(DATE(YEAR($B288),MONTH($B288),MIN(AE$6,DAY(EOMONTH($B288,0))))&lt;$C288)+(DATE(YEAR($B288),MONTH($B288)+1,MIN(AE$6,DAY(EOMONTH($B288,1))))&gt;=$B288)*(DATE(YEAR($B288),MONTH($B288)+1,MIN(AE$6,DAY(EOMONTH($B288,1))))&lt;$C288)))</f>
        <v>0</v>
      </c>
      <c r="AF288" s="48" t="n">
        <f aca="false">IF(OR(N(AF$5)=0,AF$6=""),0,AF$5*((DATE(YEAR($B288),MONTH($B288),MIN(AF$6,DAY(EOMONTH($B288,0))))&gt;=$B288)*(DATE(YEAR($B288),MONTH($B288),MIN(AF$6,DAY(EOMONTH($B288,0))))&lt;$C288)+(DATE(YEAR($B288),MONTH($B288)+1,MIN(AF$6,DAY(EOMONTH($B288,1))))&gt;=$B288)*(DATE(YEAR($B288),MONTH($B288)+1,MIN(AF$6,DAY(EOMONTH($B288,1))))&lt;$C288)))</f>
        <v>0</v>
      </c>
      <c r="AG288" s="48" t="n">
        <f aca="false">IF(OR(N(AG$5)=0,AG$6=""),0,AG$5*((DATE(YEAR($B288),MONTH($B288),MIN(AG$6,DAY(EOMONTH($B288,0))))&gt;=$B288)*(DATE(YEAR($B288),MONTH($B288),MIN(AG$6,DAY(EOMONTH($B288,0))))&lt;$C288)+(DATE(YEAR($B288),MONTH($B288)+1,MIN(AG$6,DAY(EOMONTH($B288,1))))&gt;=$B288)*(DATE(YEAR($B288),MONTH($B288)+1,MIN(AG$6,DAY(EOMONTH($B288,1))))&lt;$C288)))</f>
        <v>0</v>
      </c>
      <c r="AH288" s="48" t="n">
        <f aca="false">IF(OR(N(AH$5)=0,AH$6=""),0,AH$5*((DATE(YEAR($B288),MONTH($B288),MIN(AH$6,DAY(EOMONTH($B288,0))))&gt;=$B288)*(DATE(YEAR($B288),MONTH($B288),MIN(AH$6,DAY(EOMONTH($B288,0))))&lt;$C288)+(DATE(YEAR($B288),MONTH($B288)+1,MIN(AH$6,DAY(EOMONTH($B288,1))))&gt;=$B288)*(DATE(YEAR($B288),MONTH($B288)+1,MIN(AH$6,DAY(EOMONTH($B288,1))))&lt;$C288)))</f>
        <v>0</v>
      </c>
      <c r="AI288" s="48" t="n">
        <f aca="false">IF(OR(N(AI$5)=0,AI$6=""),0,AI$5*((DATE(YEAR($B288),MONTH($B288),MIN(AI$6,DAY(EOMONTH($B288,0))))&gt;=$B288)*(DATE(YEAR($B288),MONTH($B288),MIN(AI$6,DAY(EOMONTH($B288,0))))&lt;$C288)+(DATE(YEAR($B288),MONTH($B288)+1,MIN(AI$6,DAY(EOMONTH($B288,1))))&gt;=$B288)*(DATE(YEAR($B288),MONTH($B288)+1,MIN(AI$6,DAY(EOMONTH($B288,1))))&lt;$C288)))</f>
        <v>0</v>
      </c>
      <c r="AJ288" s="48" t="n">
        <f aca="false">IF(OR(N(AJ$5)=0,AJ$6=""),0,AJ$5*((DATE(YEAR($B288),MONTH($B288),MIN(AJ$6,DAY(EOMONTH($B288,0))))&gt;=$B288)*(DATE(YEAR($B288),MONTH($B288),MIN(AJ$6,DAY(EOMONTH($B288,0))))&lt;$C288)+(DATE(YEAR($B288),MONTH($B288)+1,MIN(AJ$6,DAY(EOMONTH($B288,1))))&gt;=$B288)*(DATE(YEAR($B288),MONTH($B288)+1,MIN(AJ$6,DAY(EOMONTH($B288,1))))&lt;$C288)))</f>
        <v>0</v>
      </c>
      <c r="AK288" s="48" t="n">
        <f aca="false">IF(OR(N(AK$5)=0,AK$6=""),0,AK$5*((DATE(YEAR($B288),MONTH($B288),MIN(AK$6,DAY(EOMONTH($B288,0))))&gt;=$B288)*(DATE(YEAR($B288),MONTH($B288),MIN(AK$6,DAY(EOMONTH($B288,0))))&lt;$C288)+(DATE(YEAR($B288),MONTH($B288)+1,MIN(AK$6,DAY(EOMONTH($B288,1))))&gt;=$B288)*(DATE(YEAR($B288),MONTH($B288)+1,MIN(AK$6,DAY(EOMONTH($B288,1))))&lt;$C288)))</f>
        <v>0</v>
      </c>
      <c r="AL288" s="48" t="n">
        <f aca="false">IF(OR(N(AL$5)=0,AL$6=""),0,AL$5*((DATE(YEAR($B288),MONTH($B288),MIN(AL$6,DAY(EOMONTH($B288,0))))&gt;=$B288)*(DATE(YEAR($B288),MONTH($B288),MIN(AL$6,DAY(EOMONTH($B288,0))))&lt;$C288)+(DATE(YEAR($B288),MONTH($B288)+1,MIN(AL$6,DAY(EOMONTH($B288,1))))&gt;=$B288)*(DATE(YEAR($B288),MONTH($B288)+1,MIN(AL$6,DAY(EOMONTH($B288,1))))&lt;$C288)))</f>
        <v>0</v>
      </c>
      <c r="AM288" s="48" t="n">
        <f aca="false">IF(OR(N(AM$5)=0,AM$6=""),0,AM$5*((DATE(YEAR($B288),MONTH($B288),MIN(AM$6,DAY(EOMONTH($B288,0))))&gt;=$B288)*(DATE(YEAR($B288),MONTH($B288),MIN(AM$6,DAY(EOMONTH($B288,0))))&lt;$C288)+(DATE(YEAR($B288),MONTH($B288)+1,MIN(AM$6,DAY(EOMONTH($B288,1))))&gt;=$B288)*(DATE(YEAR($B288),MONTH($B288)+1,MIN(AM$6,DAY(EOMONTH($B288,1))))&lt;$C288)))</f>
        <v>0</v>
      </c>
      <c r="AN288" s="48" t="n">
        <f aca="false">IF(OR(N(AN$5)=0,AN$6=""),0,AN$5*((DATE(YEAR($B288),MONTH($B288),MIN(AN$6,DAY(EOMONTH($B288,0))))&gt;=$B288)*(DATE(YEAR($B288),MONTH($B288),MIN(AN$6,DAY(EOMONTH($B288,0))))&lt;$C288)+(DATE(YEAR($B288),MONTH($B288)+1,MIN(AN$6,DAY(EOMONTH($B288,1))))&gt;=$B288)*(DATE(YEAR($B288),MONTH($B288)+1,MIN(AN$6,DAY(EOMONTH($B288,1))))&lt;$C288)))</f>
        <v>0</v>
      </c>
      <c r="AO288" s="48" t="n">
        <f aca="false">IF(OR(N(AO$5)=0,AO$6=""),0,AO$5*((DATE(YEAR($B288),MONTH($B288),MIN(AO$6,DAY(EOMONTH($B288,0))))&gt;=$B288)*(DATE(YEAR($B288),MONTH($B288),MIN(AO$6,DAY(EOMONTH($B288,0))))&lt;$C288)+(DATE(YEAR($B288),MONTH($B288)+1,MIN(AO$6,DAY(EOMONTH($B288,1))))&gt;=$B288)*(DATE(YEAR($B288),MONTH($B288)+1,MIN(AO$6,DAY(EOMONTH($B288,1))))&lt;$C288)))</f>
        <v>0</v>
      </c>
      <c r="AP288" s="48" t="n">
        <f aca="false">IF(OR(N(AP$5)=0,AP$6=""),0,AP$5*((DATE(YEAR($B288),MONTH($B288),MIN(AP$6,DAY(EOMONTH($B288,0))))&gt;=$B288)*(DATE(YEAR($B288),MONTH($B288),MIN(AP$6,DAY(EOMONTH($B288,0))))&lt;$C288)+(DATE(YEAR($B288),MONTH($B288)+1,MIN(AP$6,DAY(EOMONTH($B288,1))))&gt;=$B288)*(DATE(YEAR($B288),MONTH($B288)+1,MIN(AP$6,DAY(EOMONTH($B288,1))))&lt;$C288)))</f>
        <v>0</v>
      </c>
      <c r="AQ288" s="48" t="n">
        <f aca="false">IF(OR(N(AQ$5)=0,AQ$6=""),0,AQ$5*((DATE(YEAR($B288),MONTH($B288),MIN(AQ$6,DAY(EOMONTH($B288,0))))&gt;=$B288)*(DATE(YEAR($B288),MONTH($B288),MIN(AQ$6,DAY(EOMONTH($B288,0))))&lt;$C288)+(DATE(YEAR($B288),MONTH($B288)+1,MIN(AQ$6,DAY(EOMONTH($B288,1))))&gt;=$B288)*(DATE(YEAR($B288),MONTH($B288)+1,MIN(AQ$6,DAY(EOMONTH($B288,1))))&lt;$C288)))</f>
        <v>0</v>
      </c>
      <c r="AR288" s="48" t="n">
        <f aca="false">IF(OR(N(AR$5)=0,AR$6=""),0,AR$5*((DATE(YEAR($B288),MONTH($B288),MIN(AR$6,DAY(EOMONTH($B288,0))))&gt;=$B288)*(DATE(YEAR($B288),MONTH($B288),MIN(AR$6,DAY(EOMONTH($B288,0))))&lt;$C288)+(DATE(YEAR($B288),MONTH($B288)+1,MIN(AR$6,DAY(EOMONTH($B288,1))))&gt;=$B288)*(DATE(YEAR($B288),MONTH($B288)+1,MIN(AR$6,DAY(EOMONTH($B288,1))))&lt;$C288)))</f>
        <v>0</v>
      </c>
      <c r="AS288" s="48" t="n">
        <f aca="false">IF(OR(N(AS$5)=0,AS$6=""),0,AS$5*((DATE(YEAR($B288),MONTH($B288),MIN(AS$6,DAY(EOMONTH($B288,0))))&gt;=$B288)*(DATE(YEAR($B288),MONTH($B288),MIN(AS$6,DAY(EOMONTH($B288,0))))&lt;$C288)+(DATE(YEAR($B288),MONTH($B288)+1,MIN(AS$6,DAY(EOMONTH($B288,1))))&gt;=$B288)*(DATE(YEAR($B288),MONTH($B288)+1,MIN(AS$6,DAY(EOMONTH($B288,1))))&lt;$C288)))</f>
        <v>0</v>
      </c>
      <c r="AT288" s="48" t="n">
        <f aca="false">IF(OR(N(AT$5)=0,AT$6=""),0,AT$5*((DATE(YEAR($B288),MONTH($B288),MIN(AT$6,DAY(EOMONTH($B288,0))))&gt;=$B288)*(DATE(YEAR($B288),MONTH($B288),MIN(AT$6,DAY(EOMONTH($B288,0))))&lt;$C288)+(DATE(YEAR($B288),MONTH($B288)+1,MIN(AT$6,DAY(EOMONTH($B288,1))))&gt;=$B288)*(DATE(YEAR($B288),MONTH($B288)+1,MIN(AT$6,DAY(EOMONTH($B288,1))))&lt;$C288)))</f>
        <v>0</v>
      </c>
      <c r="AU288" s="48" t="n">
        <f aca="false">IF(OR(N(AU$5)=0,AU$6=""),0,AU$5*((DATE(YEAR($B288),MONTH($B288),MIN(AU$6,DAY(EOMONTH($B288,0))))&gt;=$B288)*(DATE(YEAR($B288),MONTH($B288),MIN(AU$6,DAY(EOMONTH($B288,0))))&lt;$C288)+(DATE(YEAR($B288),MONTH($B288)+1,MIN(AU$6,DAY(EOMONTH($B288,1))))&gt;=$B288)*(DATE(YEAR($B288),MONTH($B288)+1,MIN(AU$6,DAY(EOMONTH($B288,1))))&lt;$C288)))</f>
        <v>0</v>
      </c>
      <c r="AV288" s="48" t="n">
        <f aca="false">IF(OR(N(AV$5)=0,AV$6=""),0,AV$5*((DATE(YEAR($B288),MONTH($B288),MIN(AV$6,DAY(EOMONTH($B288,0))))&gt;=$B288)*(DATE(YEAR($B288),MONTH($B288),MIN(AV$6,DAY(EOMONTH($B288,0))))&lt;$C288)+(DATE(YEAR($B288),MONTH($B288)+1,MIN(AV$6,DAY(EOMONTH($B288,1))))&gt;=$B288)*(DATE(YEAR($B288),MONTH($B288)+1,MIN(AV$6,DAY(EOMONTH($B288,1))))&lt;$C288)))</f>
        <v>0</v>
      </c>
      <c r="AW288" s="48" t="n">
        <f aca="false">IF(OR(N(AW$5)=0,AW$6=""),0,AW$5*((DATE(YEAR($B288),MONTH($B288),MIN(AW$6,DAY(EOMONTH($B288,0))))&gt;=$B288)*(DATE(YEAR($B288),MONTH($B288),MIN(AW$6,DAY(EOMONTH($B288,0))))&lt;$C288)+(DATE(YEAR($B288),MONTH($B288)+1,MIN(AW$6,DAY(EOMONTH($B288,1))))&gt;=$B288)*(DATE(YEAR($B288),MONTH($B288)+1,MIN(AW$6,DAY(EOMONTH($B288,1))))&lt;$C288)))</f>
        <v>0</v>
      </c>
      <c r="AX288" s="48" t="n">
        <f aca="false">IF(OR(N(AX$5)=0,AX$6=""),0,AX$5*((DATE(YEAR($B288),MONTH($B288),MIN(AX$6,DAY(EOMONTH($B288,0))))&gt;=$B288)*(DATE(YEAR($B288),MONTH($B288),MIN(AX$6,DAY(EOMONTH($B288,0))))&lt;$C288)+(DATE(YEAR($B288),MONTH($B288)+1,MIN(AX$6,DAY(EOMONTH($B288,1))))&gt;=$B288)*(DATE(YEAR($B288),MONTH($B288)+1,MIN(AX$6,DAY(EOMONTH($B288,1))))&lt;$C288)))</f>
        <v>0</v>
      </c>
      <c r="AY288" s="48" t="n">
        <f aca="false">IF(OR(N(AY$5)=0,AY$6=""),0,AY$5*((DATE(YEAR($B288),MONTH($B288),MIN(AY$6,DAY(EOMONTH($B288,0))))&gt;=$B288)*(DATE(YEAR($B288),MONTH($B288),MIN(AY$6,DAY(EOMONTH($B288,0))))&lt;$C288)+(DATE(YEAR($B288),MONTH($B288)+1,MIN(AY$6,DAY(EOMONTH($B288,1))))&gt;=$B288)*(DATE(YEAR($B288),MONTH($B288)+1,MIN(AY$6,DAY(EOMONTH($B288,1))))&lt;$C288)))</f>
        <v>0</v>
      </c>
      <c r="AZ288" s="48" t="n">
        <f aca="false">IF(OR(N(AZ$5)=0,AZ$6=""),0,AZ$5*((DATE(YEAR($B288),MONTH($B288),MIN(AZ$6,DAY(EOMONTH($B288,0))))&gt;=$B288)*(DATE(YEAR($B288),MONTH($B288),MIN(AZ$6,DAY(EOMONTH($B288,0))))&lt;$C288)+(DATE(YEAR($B288),MONTH($B288)+1,MIN(AZ$6,DAY(EOMONTH($B288,1))))&gt;=$B288)*(DATE(YEAR($B288),MONTH($B288)+1,MIN(AZ$6,DAY(EOMONTH($B288,1))))&lt;$C288)))</f>
        <v>0</v>
      </c>
      <c r="BA288" s="48" t="n">
        <f aca="false">IF(OR(N(BA$5)=0,BA$6=""),0,BA$5*((DATE(YEAR($B288),MONTH($B288),MIN(BA$6,DAY(EOMONTH($B288,0))))&gt;=$B288)*(DATE(YEAR($B288),MONTH($B288),MIN(BA$6,DAY(EOMONTH($B288,0))))&lt;$C288)+(DATE(YEAR($B288),MONTH($B288)+1,MIN(BA$6,DAY(EOMONTH($B288,1))))&gt;=$B288)*(DATE(YEAR($B288),MONTH($B288)+1,MIN(BA$6,DAY(EOMONTH($B288,1))))&lt;$C288)))</f>
        <v>0</v>
      </c>
      <c r="BB288" s="48" t="n">
        <f aca="false">IF(OR(N(BB$5)=0,BB$6=""),0,BB$5*((DATE(YEAR($B288),MONTH($B288),MIN(BB$6,DAY(EOMONTH($B288,0))))&gt;=$B288)*(DATE(YEAR($B288),MONTH($B288),MIN(BB$6,DAY(EOMONTH($B288,0))))&lt;$C288)+(DATE(YEAR($B288),MONTH($B288)+1,MIN(BB$6,DAY(EOMONTH($B288,1))))&gt;=$B288)*(DATE(YEAR($B288),MONTH($B288)+1,MIN(BB$6,DAY(EOMONTH($B288,1))))&lt;$C288)))</f>
        <v>0</v>
      </c>
      <c r="BC288" s="48" t="n">
        <f aca="false">IF(OR(N(BC$5)=0,BC$6=""),0,BC$5*((DATE(YEAR($B288),MONTH($B288),MIN(BC$6,DAY(EOMONTH($B288,0))))&gt;=$B288)*(DATE(YEAR($B288),MONTH($B288),MIN(BC$6,DAY(EOMONTH($B288,0))))&lt;$C288)+(DATE(YEAR($B288),MONTH($B288)+1,MIN(BC$6,DAY(EOMONTH($B288,1))))&gt;=$B288)*(DATE(YEAR($B288),MONTH($B288)+1,MIN(BC$6,DAY(EOMONTH($B288,1))))&lt;$C288)))</f>
        <v>0</v>
      </c>
      <c r="BD288" s="48" t="n">
        <f aca="false">IF(OR(N(BD$5)=0,BD$6=""),0,BD$5*((DATE(YEAR($B288),MONTH($B288),MIN(BD$6,DAY(EOMONTH($B288,0))))&gt;=$B288)*(DATE(YEAR($B288),MONTH($B288),MIN(BD$6,DAY(EOMONTH($B288,0))))&lt;$C288)+(DATE(YEAR($B288),MONTH($B288)+1,MIN(BD$6,DAY(EOMONTH($B288,1))))&gt;=$B288)*(DATE(YEAR($B288),MONTH($B288)+1,MIN(BD$6,DAY(EOMONTH($B288,1))))&lt;$C288)))</f>
        <v>0</v>
      </c>
      <c r="BE288" s="48" t="n">
        <f aca="false">IF(OR(N(BE$5)=0,BE$6=""),0,BE$5*((DATE(YEAR($B288),MONTH($B288),MIN(BE$6,DAY(EOMONTH($B288,0))))&gt;=$B288)*(DATE(YEAR($B288),MONTH($B288),MIN(BE$6,DAY(EOMONTH($B288,0))))&lt;$C288)+(DATE(YEAR($B288),MONTH($B288)+1,MIN(BE$6,DAY(EOMONTH($B288,1))))&gt;=$B288)*(DATE(YEAR($B288),MONTH($B288)+1,MIN(BE$6,DAY(EOMONTH($B288,1))))&lt;$C288)))</f>
        <v>0</v>
      </c>
      <c r="BF288" s="48" t="n">
        <f aca="false">IF(OR(N(BF$5)=0,BF$6=""),0,BF$5*((DATE(YEAR($B288),MONTH($B288),MIN(BF$6,DAY(EOMONTH($B288,0))))&gt;=$B288)*(DATE(YEAR($B288),MONTH($B288),MIN(BF$6,DAY(EOMONTH($B288,0))))&lt;$C288)+(DATE(YEAR($B288),MONTH($B288)+1,MIN(BF$6,DAY(EOMONTH($B288,1))))&gt;=$B288)*(DATE(YEAR($B288),MONTH($B288)+1,MIN(BF$6,DAY(EOMONTH($B288,1))))&lt;$C288)))</f>
        <v>0</v>
      </c>
      <c r="BG288" s="48" t="n">
        <f aca="false">IF(OR(N(BG$5)=0,BG$6=""),0,BG$5*((DATE(YEAR($B288),MONTH($B288),MIN(BG$6,DAY(EOMONTH($B288,0))))&gt;=$B288)*(DATE(YEAR($B288),MONTH($B288),MIN(BG$6,DAY(EOMONTH($B288,0))))&lt;$C288)+(DATE(YEAR($B288),MONTH($B288)+1,MIN(BG$6,DAY(EOMONTH($B288,1))))&gt;=$B288)*(DATE(YEAR($B288),MONTH($B288)+1,MIN(BG$6,DAY(EOMONTH($B288,1))))&lt;$C288)))</f>
        <v>0</v>
      </c>
      <c r="BH288" s="48" t="n">
        <f aca="false">IF(OR(N(BH$5)=0,BH$6=""),0,BH$5*((DATE(YEAR($B288),MONTH($B288),MIN(BH$6,DAY(EOMONTH($B288,0))))&gt;=$B288)*(DATE(YEAR($B288),MONTH($B288),MIN(BH$6,DAY(EOMONTH($B288,0))))&lt;$C288)+(DATE(YEAR($B288),MONTH($B288)+1,MIN(BH$6,DAY(EOMONTH($B288,1))))&gt;=$B288)*(DATE(YEAR($B288),MONTH($B288)+1,MIN(BH$6,DAY(EOMONTH($B288,1))))&lt;$C288)))</f>
        <v>0</v>
      </c>
      <c r="BI288" s="48" t="n">
        <f aca="false">IF(OR(N(BI$5)=0,BI$6=""),0,BI$5*((DATE(YEAR($B288),MONTH($B288),MIN(BI$6,DAY(EOMONTH($B288,0))))&gt;=$B288)*(DATE(YEAR($B288),MONTH($B288),MIN(BI$6,DAY(EOMONTH($B288,0))))&lt;$C288)+(DATE(YEAR($B288),MONTH($B288)+1,MIN(BI$6,DAY(EOMONTH($B288,1))))&gt;=$B288)*(DATE(YEAR($B288),MONTH($B288)+1,MIN(BI$6,DAY(EOMONTH($B288,1))))&lt;$C288)))</f>
        <v>0</v>
      </c>
      <c r="BJ288" s="48" t="n">
        <f aca="false">IF(OR(N(BJ$5)=0,BJ$6=""),0,BJ$5*((DATE(YEAR($B288),MONTH($B288),MIN(BJ$6,DAY(EOMONTH($B288,0))))&gt;=$B288)*(DATE(YEAR($B288),MONTH($B288),MIN(BJ$6,DAY(EOMONTH($B288,0))))&lt;$C288)+(DATE(YEAR($B288),MONTH($B288)+1,MIN(BJ$6,DAY(EOMONTH($B288,1))))&gt;=$B288)*(DATE(YEAR($B288),MONTH($B288)+1,MIN(BJ$6,DAY(EOMONTH($B288,1))))&lt;$C288)))</f>
        <v>0</v>
      </c>
      <c r="BK288" s="48" t="n">
        <f aca="false">IF(OR(N(BK$5)=0,BK$6=""),0,BK$5*((DATE(YEAR($B288),MONTH($B288),MIN(BK$6,DAY(EOMONTH($B288,0))))&gt;=$B288)*(DATE(YEAR($B288),MONTH($B288),MIN(BK$6,DAY(EOMONTH($B288,0))))&lt;$C288)+(DATE(YEAR($B288),MONTH($B288)+1,MIN(BK$6,DAY(EOMONTH($B288,1))))&gt;=$B288)*(DATE(YEAR($B288),MONTH($B288)+1,MIN(BK$6,DAY(EOMONTH($B288,1))))&lt;$C288)))</f>
        <v>0</v>
      </c>
      <c r="BL288" s="48" t="n">
        <f aca="false">IF(OR(N(BL$5)=0,BL$6=""),0,BL$5*((DATE(YEAR($B288),MONTH($B288),MIN(BL$6,DAY(EOMONTH($B288,0))))&gt;=$B288)*(DATE(YEAR($B288),MONTH($B288),MIN(BL$6,DAY(EOMONTH($B288,0))))&lt;$C288)+(DATE(YEAR($B288),MONTH($B288)+1,MIN(BL$6,DAY(EOMONTH($B288,1))))&gt;=$B288)*(DATE(YEAR($B288),MONTH($B288)+1,MIN(BL$6,DAY(EOMONTH($B288,1))))&lt;$C288)))</f>
        <v>0</v>
      </c>
      <c r="BM288" s="48" t="n">
        <f aca="false">IF(OR(N(BM$5)=0,BM$6=""),0,BM$5*((DATE(YEAR($B288),MONTH($B288),MIN(BM$6,DAY(EOMONTH($B288,0))))&gt;=$B288)*(DATE(YEAR($B288),MONTH($B288),MIN(BM$6,DAY(EOMONTH($B288,0))))&lt;$C288)+(DATE(YEAR($B288),MONTH($B288)+1,MIN(BM$6,DAY(EOMONTH($B288,1))))&gt;=$B288)*(DATE(YEAR($B288),MONTH($B288)+1,MIN(BM$6,DAY(EOMONTH($B288,1))))&lt;$C288)))</f>
        <v>0</v>
      </c>
      <c r="BN288" s="48" t="n">
        <f aca="false">IF(OR(N(BN$5)=0,BN$6=""),0,BN$5*((DATE(YEAR($B288),MONTH($B288),MIN(BN$6,DAY(EOMONTH($B288,0))))&gt;=$B288)*(DATE(YEAR($B288),MONTH($B288),MIN(BN$6,DAY(EOMONTH($B288,0))))&lt;$C288)+(DATE(YEAR($B288),MONTH($B288)+1,MIN(BN$6,DAY(EOMONTH($B288,1))))&gt;=$B288)*(DATE(YEAR($B288),MONTH($B288)+1,MIN(BN$6,DAY(EOMONTH($B288,1))))&lt;$C288)))</f>
        <v>0</v>
      </c>
      <c r="BO288" s="48" t="n">
        <f aca="false">IF(OR(N(BO$5)=0,BO$6=""),0,BO$5*((DATE(YEAR($B288),MONTH($B288),MIN(BO$6,DAY(EOMONTH($B288,0))))&gt;=$B288)*(DATE(YEAR($B288),MONTH($B288),MIN(BO$6,DAY(EOMONTH($B288,0))))&lt;$C288)+(DATE(YEAR($B288),MONTH($B288)+1,MIN(BO$6,DAY(EOMONTH($B288,1))))&gt;=$B288)*(DATE(YEAR($B288),MONTH($B288)+1,MIN(BO$6,DAY(EOMONTH($B288,1))))&lt;$C288)))</f>
        <v>0</v>
      </c>
      <c r="BP288" s="48" t="n">
        <f aca="false">IF(OR(N(BP$5)=0,BP$6=""),0,BP$5*((DATE(YEAR($B288),MONTH($B288),MIN(BP$6,DAY(EOMONTH($B288,0))))&gt;=$B288)*(DATE(YEAR($B288),MONTH($B288),MIN(BP$6,DAY(EOMONTH($B288,0))))&lt;$C288)+(DATE(YEAR($B288),MONTH($B288)+1,MIN(BP$6,DAY(EOMONTH($B288,1))))&gt;=$B288)*(DATE(YEAR($B288),MONTH($B288)+1,MIN(BP$6,DAY(EOMONTH($B288,1))))&lt;$C288)))</f>
        <v>0</v>
      </c>
      <c r="BQ288" s="48" t="n">
        <f aca="false">IF(OR(N(BQ$5)=0,BQ$6=""),0,BQ$5*((DATE(YEAR($B288),MONTH($B288),MIN(BQ$6,DAY(EOMONTH($B288,0))))&gt;=$B288)*(DATE(YEAR($B288),MONTH($B288),MIN(BQ$6,DAY(EOMONTH($B288,0))))&lt;$C288)+(DATE(YEAR($B288),MONTH($B288)+1,MIN(BQ$6,DAY(EOMONTH($B288,1))))&gt;=$B288)*(DATE(YEAR($B288),MONTH($B288)+1,MIN(BQ$6,DAY(EOMONTH($B288,1))))&lt;$C288)))</f>
        <v>0</v>
      </c>
      <c r="BR288" s="48" t="n">
        <f aca="false">IF(OR(N(BR$5)=0,BR$6=""),0,BR$5*((DATE(YEAR($B288),MONTH($B288),MIN(BR$6,DAY(EOMONTH($B288,0))))&gt;=$B288)*(DATE(YEAR($B288),MONTH($B288),MIN(BR$6,DAY(EOMONTH($B288,0))))&lt;$C288)+(DATE(YEAR($B288),MONTH($B288)+1,MIN(BR$6,DAY(EOMONTH($B288,1))))&gt;=$B288)*(DATE(YEAR($B288),MONTH($B288)+1,MIN(BR$6,DAY(EOMONTH($B288,1))))&lt;$C288)))</f>
        <v>0</v>
      </c>
      <c r="BS288" s="48" t="n">
        <f aca="false">IF(OR(N(BS$5)=0,BS$6=""),0,BS$5*((DATE(YEAR($B288),MONTH($B288),MIN(BS$6,DAY(EOMONTH($B288,0))))&gt;=$B288)*(DATE(YEAR($B288),MONTH($B288),MIN(BS$6,DAY(EOMONTH($B288,0))))&lt;$C288)+(DATE(YEAR($B288),MONTH($B288)+1,MIN(BS$6,DAY(EOMONTH($B288,1))))&gt;=$B288)*(DATE(YEAR($B288),MONTH($B288)+1,MIN(BS$6,DAY(EOMONTH($B288,1))))&lt;$C288)))</f>
        <v>0</v>
      </c>
      <c r="BT288" s="48" t="n">
        <f aca="false">IF(OR(N(BT$5)=0,BT$6=""),0,BT$5*((DATE(YEAR($B288),MONTH($B288),MIN(BT$6,DAY(EOMONTH($B288,0))))&gt;=$B288)*(DATE(YEAR($B288),MONTH($B288),MIN(BT$6,DAY(EOMONTH($B288,0))))&lt;$C288)+(DATE(YEAR($B288),MONTH($B288)+1,MIN(BT$6,DAY(EOMONTH($B288,1))))&gt;=$B288)*(DATE(YEAR($B288),MONTH($B288)+1,MIN(BT$6,DAY(EOMONTH($B288,1))))&lt;$C288)))</f>
        <v>0</v>
      </c>
      <c r="BU288" s="48" t="n">
        <f aca="false">IF(OR(N(BU$5)=0,BU$6=""),0,BU$5*((DATE(YEAR($B288),MONTH($B288),MIN(BU$6,DAY(EOMONTH($B288,0))))&gt;=$B288)*(DATE(YEAR($B288),MONTH($B288),MIN(BU$6,DAY(EOMONTH($B288,0))))&lt;$C288)+(DATE(YEAR($B288),MONTH($B288)+1,MIN(BU$6,DAY(EOMONTH($B288,1))))&gt;=$B288)*(DATE(YEAR($B288),MONTH($B288)+1,MIN(BU$6,DAY(EOMONTH($B288,1))))&lt;$C288)))</f>
        <v>0</v>
      </c>
      <c r="BV288" s="48" t="n">
        <f aca="false">IF(OR(N(BV$5)=0,BV$6=""),0,BV$5*((DATE(YEAR($B288),MONTH($B288),MIN(BV$6,DAY(EOMONTH($B288,0))))&gt;=$B288)*(DATE(YEAR($B288),MONTH($B288),MIN(BV$6,DAY(EOMONTH($B288,0))))&lt;$C288)+(DATE(YEAR($B288),MONTH($B288)+1,MIN(BV$6,DAY(EOMONTH($B288,1))))&gt;=$B288)*(DATE(YEAR($B288),MONTH($B288)+1,MIN(BV$6,DAY(EOMONTH($B288,1))))&lt;$C288)))</f>
        <v>0</v>
      </c>
      <c r="BW288" s="48" t="n">
        <f aca="false">IF(OR(N(BW$5)=0,BW$6=""),0,BW$5*((DATE(YEAR($B288),MONTH($B288),MIN(BW$6,DAY(EOMONTH($B288,0))))&gt;=$B288)*(DATE(YEAR($B288),MONTH($B288),MIN(BW$6,DAY(EOMONTH($B288,0))))&lt;$C288)+(DATE(YEAR($B288),MONTH($B288)+1,MIN(BW$6,DAY(EOMONTH($B288,1))))&gt;=$B288)*(DATE(YEAR($B288),MONTH($B288)+1,MIN(BW$6,DAY(EOMONTH($B288,1))))&lt;$C288)))</f>
        <v>0</v>
      </c>
      <c r="BX288" s="48" t="n">
        <f aca="false">MIN(Z288,(FT287*(1+FT$5/Setup!$C$36)+IF($V288=1,N($F288),0)))</f>
        <v>0</v>
      </c>
      <c r="BY288" s="48" t="n">
        <f aca="false">MIN(AA288,(FU287*(1+FU$5/Setup!$C$36)+IF($V288=2,N($F288),0)))</f>
        <v>0</v>
      </c>
      <c r="BZ288" s="48" t="n">
        <f aca="false">MIN(AB288,(FV287*(1+FV$5/Setup!$C$36)+IF($V288=3,N($F288),0)))</f>
        <v>0</v>
      </c>
      <c r="CA288" s="48" t="n">
        <f aca="false">MIN(AC288,(FW287*(1+FW$5/Setup!$C$36)+IF($V288=4,N($F288),0)))</f>
        <v>0</v>
      </c>
      <c r="CB288" s="48" t="n">
        <f aca="false">MIN(AD288,(FX287*(1+FX$5/Setup!$C$36)+IF($V288=5,N($F288),0)))</f>
        <v>0</v>
      </c>
      <c r="CC288" s="48" t="n">
        <f aca="false">MIN(AE288,(FY287*(1+FY$5/Setup!$C$36)+IF($V288=6,N($F288),0)))</f>
        <v>0</v>
      </c>
      <c r="CD288" s="48" t="n">
        <f aca="false">MIN(AF288,(FZ287*(1+FZ$5/Setup!$C$36)+IF($V288=7,N($F288),0)))</f>
        <v>0</v>
      </c>
      <c r="CE288" s="48" t="n">
        <f aca="false">MIN(AG288,(GA287*(1+GA$5/Setup!$C$36)+IF($V288=8,N($F288),0)))</f>
        <v>0</v>
      </c>
      <c r="CF288" s="48" t="n">
        <f aca="false">MIN(AH288,(GB287*(1+GB$5/Setup!$C$36)+IF($V288=9,N($F288),0)))</f>
        <v>0</v>
      </c>
      <c r="CG288" s="48" t="n">
        <f aca="false">MIN(AI288,(GC287*(1+GC$5/Setup!$C$36)+IF($V288=10,N($F288),0)))</f>
        <v>0</v>
      </c>
      <c r="CH288" s="48" t="n">
        <f aca="false">MIN(AJ288,(GD287*(1+GD$5/Setup!$C$36)+IF($V288=11,N($F288),0)))</f>
        <v>0</v>
      </c>
      <c r="CI288" s="48" t="n">
        <f aca="false">MIN(AK288,(GE287*(1+GE$5/Setup!$C$36)+IF($V288=12,N($F288),0)))</f>
        <v>0</v>
      </c>
      <c r="CJ288" s="48" t="n">
        <f aca="false">MIN(AL288,(GF287*(1+GF$5/Setup!$C$36)+IF($V288=13,N($F288),0)))</f>
        <v>0</v>
      </c>
      <c r="CK288" s="48" t="n">
        <f aca="false">MIN(AM288,(GG287*(1+GG$5/Setup!$C$36)+IF($V288=14,N($F288),0)))</f>
        <v>0</v>
      </c>
      <c r="CL288" s="48" t="n">
        <f aca="false">MIN(AN288,(GH287*(1+GH$5/Setup!$C$36)+IF($V288=15,N($F288),0)))</f>
        <v>0</v>
      </c>
      <c r="CM288" s="48" t="n">
        <f aca="false">MIN(AO288,(GI287*(1+GI$5/Setup!$C$36)+IF($V288=16,N($F288),0)))</f>
        <v>0</v>
      </c>
      <c r="CN288" s="48" t="n">
        <f aca="false">MIN(AP288,(GJ287*(1+GJ$5/Setup!$C$36)+IF($V288=17,N($F288),0)))</f>
        <v>0</v>
      </c>
      <c r="CO288" s="48" t="n">
        <f aca="false">MIN(AQ288,(GK287*(1+GK$5/Setup!$C$36)+IF($V288=18,N($F288),0)))</f>
        <v>0</v>
      </c>
      <c r="CP288" s="48" t="n">
        <f aca="false">MIN(AR288,(GL287*(1+GL$5/Setup!$C$36)+IF($V288=19,N($F288),0)))</f>
        <v>0</v>
      </c>
      <c r="CQ288" s="48" t="n">
        <f aca="false">MIN(AS288,(GM287*(1+GM$5/Setup!$C$36)+IF($V288=20,N($F288),0)))</f>
        <v>0</v>
      </c>
      <c r="CR288" s="48" t="n">
        <f aca="false">MIN(AT288,(GN287*(1+GN$5/Setup!$C$36)+IF($V288=21,N($F288),0)))</f>
        <v>0</v>
      </c>
      <c r="CS288" s="48" t="n">
        <f aca="false">MIN(AU288,(GO287*(1+GO$5/Setup!$C$36)+IF($V288=22,N($F288),0)))</f>
        <v>0</v>
      </c>
      <c r="CT288" s="48" t="n">
        <f aca="false">MIN(AV288,(GP287*(1+GP$5/Setup!$C$36)+IF($V288=23,N($F288),0)))</f>
        <v>0</v>
      </c>
      <c r="CU288" s="48" t="n">
        <f aca="false">MIN(AW288,(GQ287*(1+GQ$5/Setup!$C$36)+IF($V288=24,N($F288),0)))</f>
        <v>0</v>
      </c>
      <c r="CV288" s="48" t="n">
        <f aca="false">MIN(AX288,(GR287*(1+GR$5/Setup!$C$36)+IF($V288=25,N($F288),0)))</f>
        <v>0</v>
      </c>
      <c r="CW288" s="48" t="n">
        <f aca="false">MIN(AY288,(GS287*(1+GS$5/Setup!$C$36)+IF($V288=26,N($F288),0)))</f>
        <v>0</v>
      </c>
      <c r="CX288" s="48" t="n">
        <f aca="false">MIN(AZ288,(GT287*(1+GT$5/Setup!$C$36)+IF($V288=27,N($F288),0)))</f>
        <v>0</v>
      </c>
      <c r="CY288" s="48" t="n">
        <f aca="false">MIN(BA288,(GU287*(1+GU$5/Setup!$C$36)+IF($V288=28,N($F288),0)))</f>
        <v>0</v>
      </c>
      <c r="CZ288" s="48" t="n">
        <f aca="false">MIN(BB288,(GV287*(1+GV$5/Setup!$C$36)+IF($V288=29,N($F288),0)))</f>
        <v>0</v>
      </c>
      <c r="DA288" s="48" t="n">
        <f aca="false">MIN(BC288,(GW287*(1+GW$5/Setup!$C$36)+IF($V288=30,N($F288),0)))</f>
        <v>0</v>
      </c>
      <c r="DB288" s="48" t="n">
        <f aca="false">MIN(BD288,(GX287*(1+GX$5/Setup!$C$36)+IF($V288=31,N($F288),0)))</f>
        <v>0</v>
      </c>
      <c r="DC288" s="48" t="n">
        <f aca="false">MIN(BE288,(GY287*(1+GY$5/Setup!$C$36)+IF($V288=32,N($F288),0)))</f>
        <v>0</v>
      </c>
      <c r="DD288" s="48" t="n">
        <f aca="false">MIN(BF288,(GZ287*(1+GZ$5/Setup!$C$36)+IF($V288=33,N($F288),0)))</f>
        <v>0</v>
      </c>
      <c r="DE288" s="48" t="n">
        <f aca="false">MIN(BG288,(HA287*(1+HA$5/Setup!$C$36)+IF($V288=34,N($F288),0)))</f>
        <v>0</v>
      </c>
      <c r="DF288" s="48" t="n">
        <f aca="false">MIN(BH288,(HB287*(1+HB$5/Setup!$C$36)+IF($V288=35,N($F288),0)))</f>
        <v>0</v>
      </c>
      <c r="DG288" s="48" t="n">
        <f aca="false">MIN(BI288,(HC287*(1+HC$5/Setup!$C$36)+IF($V288=36,N($F288),0)))</f>
        <v>0</v>
      </c>
      <c r="DH288" s="48" t="n">
        <f aca="false">MIN(BJ288,(HD287*(1+HD$5/Setup!$C$36)+IF($V288=37,N($F288),0)))</f>
        <v>0</v>
      </c>
      <c r="DI288" s="48" t="n">
        <f aca="false">MIN(BK288,(HE287*(1+HE$5/Setup!$C$36)+IF($V288=38,N($F288),0)))</f>
        <v>0</v>
      </c>
      <c r="DJ288" s="48" t="n">
        <f aca="false">MIN(BL288,(HF287*(1+HF$5/Setup!$C$36)+IF($V288=39,N($F288),0)))</f>
        <v>0</v>
      </c>
      <c r="DK288" s="48" t="n">
        <f aca="false">MIN(BM288,(HG287*(1+HG$5/Setup!$C$36)+IF($V288=40,N($F288),0)))</f>
        <v>0</v>
      </c>
      <c r="DL288" s="48" t="n">
        <f aca="false">MIN(BN288,(HH287*(1+HH$5/Setup!$C$36)+IF($V288=41,N($F288),0)))</f>
        <v>0</v>
      </c>
      <c r="DM288" s="48" t="n">
        <f aca="false">MIN(BO288,(HI287*(1+HI$5/Setup!$C$36)+IF($V288=42,N($F288),0)))</f>
        <v>0</v>
      </c>
      <c r="DN288" s="48" t="n">
        <f aca="false">MIN(BP288,(HJ287*(1+HJ$5/Setup!$C$36)+IF($V288=43,N($F288),0)))</f>
        <v>0</v>
      </c>
      <c r="DO288" s="48" t="n">
        <f aca="false">MIN(BQ288,(HK287*(1+HK$5/Setup!$C$36)+IF($V288=44,N($F288),0)))</f>
        <v>0</v>
      </c>
      <c r="DP288" s="48" t="n">
        <f aca="false">MIN(BR288,(HL287*(1+HL$5/Setup!$C$36)+IF($V288=45,N($F288),0)))</f>
        <v>0</v>
      </c>
      <c r="DQ288" s="48" t="n">
        <f aca="false">MIN(BS288,(HM287*(1+HM$5/Setup!$C$36)+IF($V288=46,N($F288),0)))</f>
        <v>0</v>
      </c>
      <c r="DR288" s="48" t="n">
        <f aca="false">MIN(BT288,(HN287*(1+HN$5/Setup!$C$36)+IF($V288=47,N($F288),0)))</f>
        <v>0</v>
      </c>
      <c r="DS288" s="48" t="n">
        <f aca="false">MIN(BU288,(HO287*(1+HO$5/Setup!$C$36)+IF($V288=48,N($F288),0)))</f>
        <v>0</v>
      </c>
      <c r="DT288" s="48" t="n">
        <f aca="false">MIN(BV288,(HP287*(1+HP$5/Setup!$C$36)+IF($V288=49,N($F288),0)))</f>
        <v>0</v>
      </c>
      <c r="DU288" s="48" t="n">
        <f aca="false">MIN(BW288,(HQ287*(1+HQ$5/Setup!$C$36)+IF($V288=50,N($F288),0)))</f>
        <v>0</v>
      </c>
      <c r="DV288" s="48" t="n">
        <f aca="false">MIN(MAX((FT287*(1+FT$5/Setup!$C$36)+IF($V288=1,N($F288),0))-BX288,0),MAX($P288-0,0))</f>
        <v>0</v>
      </c>
      <c r="DW288" s="48" t="n">
        <f aca="false">MIN(MAX((FU287*(1+FU$5/Setup!$C$36)+IF($V288=2,N($F288),0))-BY288,0),MAX($P288-SUM(DV288:DV288),0))</f>
        <v>0</v>
      </c>
      <c r="DX288" s="48" t="n">
        <f aca="false">MIN(MAX((FV287*(1+FV$5/Setup!$C$36)+IF($V288=3,N($F288),0))-BZ288,0),MAX($P288-SUM(DV288:DW288),0))</f>
        <v>0</v>
      </c>
      <c r="DY288" s="48" t="n">
        <f aca="false">MIN(MAX((FW287*(1+FW$5/Setup!$C$36)+IF($V288=4,N($F288),0))-CA288,0),MAX($P288-SUM(DV288:DX288),0))</f>
        <v>0</v>
      </c>
      <c r="DZ288" s="48" t="n">
        <f aca="false">MIN(MAX((FX287*(1+FX$5/Setup!$C$36)+IF($V288=5,N($F288),0))-CB288,0),MAX($P288-SUM(DV288:DY288),0))</f>
        <v>0</v>
      </c>
      <c r="EA288" s="48" t="n">
        <f aca="false">MIN(MAX((FY287*(1+FY$5/Setup!$C$36)+IF($V288=6,N($F288),0))-CC288,0),MAX($P288-SUM(DV288:DZ288),0))</f>
        <v>0</v>
      </c>
      <c r="EB288" s="48" t="n">
        <f aca="false">MIN(MAX((FZ287*(1+FZ$5/Setup!$C$36)+IF($V288=7,N($F288),0))-CD288,0),MAX($P288-SUM(DV288:EA288),0))</f>
        <v>0</v>
      </c>
      <c r="EC288" s="48" t="n">
        <f aca="false">MIN(MAX((GA287*(1+GA$5/Setup!$C$36)+IF($V288=8,N($F288),0))-CE288,0),MAX($P288-SUM(DV288:EB288),0))</f>
        <v>0</v>
      </c>
      <c r="ED288" s="48" t="n">
        <f aca="false">MIN(MAX((GB287*(1+GB$5/Setup!$C$36)+IF($V288=9,N($F288),0))-CF288,0),MAX($P288-SUM(DV288:EC288),0))</f>
        <v>0</v>
      </c>
      <c r="EE288" s="48" t="n">
        <f aca="false">MIN(MAX((GC287*(1+GC$5/Setup!$C$36)+IF($V288=10,N($F288),0))-CG288,0),MAX($P288-SUM(DV288:ED288),0))</f>
        <v>0</v>
      </c>
      <c r="EF288" s="48" t="n">
        <f aca="false">MIN(MAX((GD287*(1+GD$5/Setup!$C$36)+IF($V288=11,N($F288),0))-CH288,0),MAX($P288-SUM(DV288:EE288),0))</f>
        <v>0</v>
      </c>
      <c r="EG288" s="48" t="n">
        <f aca="false">MIN(MAX((GE287*(1+GE$5/Setup!$C$36)+IF($V288=12,N($F288),0))-CI288,0),MAX($P288-SUM(DV288:EF288),0))</f>
        <v>0</v>
      </c>
      <c r="EH288" s="48" t="n">
        <f aca="false">MIN(MAX((GF287*(1+GF$5/Setup!$C$36)+IF($V288=13,N($F288),0))-CJ288,0),MAX($P288-SUM(DV288:EG288),0))</f>
        <v>0</v>
      </c>
      <c r="EI288" s="48" t="n">
        <f aca="false">MIN(MAX((GG287*(1+GG$5/Setup!$C$36)+IF($V288=14,N($F288),0))-CK288,0),MAX($P288-SUM(DV288:EH288),0))</f>
        <v>0</v>
      </c>
      <c r="EJ288" s="48" t="n">
        <f aca="false">MIN(MAX((GH287*(1+GH$5/Setup!$C$36)+IF($V288=15,N($F288),0))-CL288,0),MAX($P288-SUM(DV288:EI288),0))</f>
        <v>0</v>
      </c>
      <c r="EK288" s="48" t="n">
        <f aca="false">MIN(MAX((GI287*(1+GI$5/Setup!$C$36)+IF($V288=16,N($F288),0))-CM288,0),MAX($P288-SUM(DV288:EJ288),0))</f>
        <v>0</v>
      </c>
      <c r="EL288" s="48" t="n">
        <f aca="false">MIN(MAX((GJ287*(1+GJ$5/Setup!$C$36)+IF($V288=17,N($F288),0))-CN288,0),MAX($P288-SUM(DV288:EK288),0))</f>
        <v>0</v>
      </c>
      <c r="EM288" s="48" t="n">
        <f aca="false">MIN(MAX((GK287*(1+GK$5/Setup!$C$36)+IF($V288=18,N($F288),0))-CO288,0),MAX($P288-SUM(DV288:EL288),0))</f>
        <v>0</v>
      </c>
      <c r="EN288" s="48" t="n">
        <f aca="false">MIN(MAX((GL287*(1+GL$5/Setup!$C$36)+IF($V288=19,N($F288),0))-CP288,0),MAX($P288-SUM(DV288:EM288),0))</f>
        <v>0</v>
      </c>
      <c r="EO288" s="48" t="n">
        <f aca="false">MIN(MAX((GM287*(1+GM$5/Setup!$C$36)+IF($V288=20,N($F288),0))-CQ288,0),MAX($P288-SUM(DV288:EN288),0))</f>
        <v>0</v>
      </c>
      <c r="EP288" s="48" t="n">
        <f aca="false">MIN(MAX((GN287*(1+GN$5/Setup!$C$36)+IF($V288=21,N($F288),0))-CR288,0),MAX($P288-SUM(DV288:EO288),0))</f>
        <v>0</v>
      </c>
      <c r="EQ288" s="48" t="n">
        <f aca="false">MIN(MAX((GO287*(1+GO$5/Setup!$C$36)+IF($V288=22,N($F288),0))-CS288,0),MAX($P288-SUM(DV288:EP288),0))</f>
        <v>0</v>
      </c>
      <c r="ER288" s="48" t="n">
        <f aca="false">MIN(MAX((GP287*(1+GP$5/Setup!$C$36)+IF($V288=23,N($F288),0))-CT288,0),MAX($P288-SUM(DV288:EQ288),0))</f>
        <v>0</v>
      </c>
      <c r="ES288" s="48" t="n">
        <f aca="false">MIN(MAX((GQ287*(1+GQ$5/Setup!$C$36)+IF($V288=24,N($F288),0))-CU288,0),MAX($P288-SUM(DV288:ER288),0))</f>
        <v>0</v>
      </c>
      <c r="ET288" s="48" t="n">
        <f aca="false">MIN(MAX((GR287*(1+GR$5/Setup!$C$36)+IF($V288=25,N($F288),0))-CV288,0),MAX($P288-SUM(DV288:ES288),0))</f>
        <v>0</v>
      </c>
      <c r="EU288" s="48" t="n">
        <f aca="false">MIN(MAX((GS287*(1+GS$5/Setup!$C$36)+IF($V288=26,N($F288),0))-CW288,0),MAX($P288-SUM(DV288:ET288),0))</f>
        <v>0</v>
      </c>
      <c r="EV288" s="48" t="n">
        <f aca="false">MIN(MAX((GT287*(1+GT$5/Setup!$C$36)+IF($V288=27,N($F288),0))-CX288,0),MAX($P288-SUM(DV288:EU288),0))</f>
        <v>0</v>
      </c>
      <c r="EW288" s="48" t="n">
        <f aca="false">MIN(MAX((GU287*(1+GU$5/Setup!$C$36)+IF($V288=28,N($F288),0))-CY288,0),MAX($P288-SUM(DV288:EV288),0))</f>
        <v>0</v>
      </c>
      <c r="EX288" s="48" t="n">
        <f aca="false">MIN(MAX((GV287*(1+GV$5/Setup!$C$36)+IF($V288=29,N($F288),0))-CZ288,0),MAX($P288-SUM(DV288:EW288),0))</f>
        <v>0</v>
      </c>
      <c r="EY288" s="48" t="n">
        <f aca="false">MIN(MAX((GW287*(1+GW$5/Setup!$C$36)+IF($V288=30,N($F288),0))-DA288,0),MAX($P288-SUM(DV288:EX288),0))</f>
        <v>0</v>
      </c>
      <c r="EZ288" s="48" t="n">
        <f aca="false">MIN(MAX((GX287*(1+GX$5/Setup!$C$36)+IF($V288=31,N($F288),0))-DB288,0),MAX($P288-SUM(DV288:EY288),0))</f>
        <v>0</v>
      </c>
      <c r="FA288" s="48" t="n">
        <f aca="false">MIN(MAX((GY287*(1+GY$5/Setup!$C$36)+IF($V288=32,N($F288),0))-DC288,0),MAX($P288-SUM(DV288:EZ288),0))</f>
        <v>0</v>
      </c>
      <c r="FB288" s="48" t="n">
        <f aca="false">MIN(MAX((GZ287*(1+GZ$5/Setup!$C$36)+IF($V288=33,N($F288),0))-DD288,0),MAX($P288-SUM(DV288:FA288),0))</f>
        <v>0</v>
      </c>
      <c r="FC288" s="48" t="n">
        <f aca="false">MIN(MAX((HA287*(1+HA$5/Setup!$C$36)+IF($V288=34,N($F288),0))-DE288,0),MAX($P288-SUM(DV288:FB288),0))</f>
        <v>0</v>
      </c>
      <c r="FD288" s="48" t="n">
        <f aca="false">MIN(MAX((HB287*(1+HB$5/Setup!$C$36)+IF($V288=35,N($F288),0))-DF288,0),MAX($P288-SUM(DV288:FC288),0))</f>
        <v>0</v>
      </c>
      <c r="FE288" s="48" t="n">
        <f aca="false">MIN(MAX((HC287*(1+HC$5/Setup!$C$36)+IF($V288=36,N($F288),0))-DG288,0),MAX($P288-SUM(DV288:FD288),0))</f>
        <v>0</v>
      </c>
      <c r="FF288" s="48" t="n">
        <f aca="false">MIN(MAX((HD287*(1+HD$5/Setup!$C$36)+IF($V288=37,N($F288),0))-DH288,0),MAX($P288-SUM(DV288:FE288),0))</f>
        <v>0</v>
      </c>
      <c r="FG288" s="48" t="n">
        <f aca="false">MIN(MAX((HE287*(1+HE$5/Setup!$C$36)+IF($V288=38,N($F288),0))-DI288,0),MAX($P288-SUM(DV288:FF288),0))</f>
        <v>0</v>
      </c>
      <c r="FH288" s="48" t="n">
        <f aca="false">MIN(MAX((HF287*(1+HF$5/Setup!$C$36)+IF($V288=39,N($F288),0))-DJ288,0),MAX($P288-SUM(DV288:FG288),0))</f>
        <v>0</v>
      </c>
      <c r="FI288" s="48" t="n">
        <f aca="false">MIN(MAX((HG287*(1+HG$5/Setup!$C$36)+IF($V288=40,N($F288),0))-DK288,0),MAX($P288-SUM(DV288:FH288),0))</f>
        <v>0</v>
      </c>
      <c r="FJ288" s="48" t="n">
        <f aca="false">MIN(MAX((HH287*(1+HH$5/Setup!$C$36)+IF($V288=41,N($F288),0))-DL288,0),MAX($P288-SUM(DV288:FI288),0))</f>
        <v>0</v>
      </c>
      <c r="FK288" s="48" t="n">
        <f aca="false">MIN(MAX((HI287*(1+HI$5/Setup!$C$36)+IF($V288=42,N($F288),0))-DM288,0),MAX($P288-SUM(DV288:FJ288),0))</f>
        <v>0</v>
      </c>
      <c r="FL288" s="48" t="n">
        <f aca="false">MIN(MAX((HJ287*(1+HJ$5/Setup!$C$36)+IF($V288=43,N($F288),0))-DN288,0),MAX($P288-SUM(DV288:FK288),0))</f>
        <v>0</v>
      </c>
      <c r="FM288" s="48" t="n">
        <f aca="false">MIN(MAX((HK287*(1+HK$5/Setup!$C$36)+IF($V288=44,N($F288),0))-DO288,0),MAX($P288-SUM(DV288:FL288),0))</f>
        <v>0</v>
      </c>
      <c r="FN288" s="48" t="n">
        <f aca="false">MIN(MAX((HL287*(1+HL$5/Setup!$C$36)+IF($V288=45,N($F288),0))-DP288,0),MAX($P288-SUM(DV288:FM288),0))</f>
        <v>0</v>
      </c>
      <c r="FO288" s="48" t="n">
        <f aca="false">MIN(MAX((HM287*(1+HM$5/Setup!$C$36)+IF($V288=46,N($F288),0))-DQ288,0),MAX($P288-SUM(DV288:FN288),0))</f>
        <v>0</v>
      </c>
      <c r="FP288" s="48" t="n">
        <f aca="false">MIN(MAX((HN287*(1+HN$5/Setup!$C$36)+IF($V288=47,N($F288),0))-DR288,0),MAX($P288-SUM(DV288:FO288),0))</f>
        <v>0</v>
      </c>
      <c r="FQ288" s="48" t="n">
        <f aca="false">MIN(MAX((HO287*(1+HO$5/Setup!$C$36)+IF($V288=48,N($F288),0))-DS288,0),MAX($P288-SUM(DV288:FP288),0))</f>
        <v>0</v>
      </c>
      <c r="FR288" s="48" t="n">
        <f aca="false">MIN(MAX((HP287*(1+HP$5/Setup!$C$36)+IF($V288=49,N($F288),0))-DT288,0),MAX($P288-SUM(DV288:FQ288),0))</f>
        <v>0</v>
      </c>
      <c r="FS288" s="48" t="n">
        <f aca="false">MIN(MAX((HQ287*(1+HQ$5/Setup!$C$36)+IF($V288=50,N($F288),0))-DU288,0),MAX($P288-SUM(DV288:FR288),0))</f>
        <v>0</v>
      </c>
      <c r="FT288" s="48" t="n">
        <f aca="false">IF((FT287*(1+FT$5/Setup!$C$36)+IF($V288=1,N($F288),0))-BX288-DV288&lt;0.005,0,(FT287*(1+FT$5/Setup!$C$36)+IF($V288=1,N($F288),0))-BX288-DV288)</f>
        <v>0</v>
      </c>
      <c r="FU288" s="48" t="n">
        <f aca="false">IF((FU287*(1+FU$5/Setup!$C$36)+IF($V288=2,N($F288),0))-BY288-DW288&lt;0.005,0,(FU287*(1+FU$5/Setup!$C$36)+IF($V288=2,N($F288),0))-BY288-DW288)</f>
        <v>0</v>
      </c>
      <c r="FV288" s="48" t="n">
        <f aca="false">IF((FV287*(1+FV$5/Setup!$C$36)+IF($V288=3,N($F288),0))-BZ288-DX288&lt;0.005,0,(FV287*(1+FV$5/Setup!$C$36)+IF($V288=3,N($F288),0))-BZ288-DX288)</f>
        <v>0</v>
      </c>
      <c r="FW288" s="48" t="n">
        <f aca="false">IF((FW287*(1+FW$5/Setup!$C$36)+IF($V288=4,N($F288),0))-CA288-DY288&lt;0.005,0,(FW287*(1+FW$5/Setup!$C$36)+IF($V288=4,N($F288),0))-CA288-DY288)</f>
        <v>0</v>
      </c>
      <c r="FX288" s="48" t="n">
        <f aca="false">IF((FX287*(1+FX$5/Setup!$C$36)+IF($V288=5,N($F288),0))-CB288-DZ288&lt;0.005,0,(FX287*(1+FX$5/Setup!$C$36)+IF($V288=5,N($F288),0))-CB288-DZ288)</f>
        <v>0</v>
      </c>
      <c r="FY288" s="48" t="n">
        <f aca="false">IF((FY287*(1+FY$5/Setup!$C$36)+IF($V288=6,N($F288),0))-CC288-EA288&lt;0.005,0,(FY287*(1+FY$5/Setup!$C$36)+IF($V288=6,N($F288),0))-CC288-EA288)</f>
        <v>0</v>
      </c>
      <c r="FZ288" s="48" t="n">
        <f aca="false">IF((FZ287*(1+FZ$5/Setup!$C$36)+IF($V288=7,N($F288),0))-CD288-EB288&lt;0.005,0,(FZ287*(1+FZ$5/Setup!$C$36)+IF($V288=7,N($F288),0))-CD288-EB288)</f>
        <v>0</v>
      </c>
      <c r="GA288" s="48" t="n">
        <f aca="false">IF((GA287*(1+GA$5/Setup!$C$36)+IF($V288=8,N($F288),0))-CE288-EC288&lt;0.005,0,(GA287*(1+GA$5/Setup!$C$36)+IF($V288=8,N($F288),0))-CE288-EC288)</f>
        <v>0</v>
      </c>
      <c r="GB288" s="48" t="n">
        <f aca="false">IF((GB287*(1+GB$5/Setup!$C$36)+IF($V288=9,N($F288),0))-CF288-ED288&lt;0.005,0,(GB287*(1+GB$5/Setup!$C$36)+IF($V288=9,N($F288),0))-CF288-ED288)</f>
        <v>0</v>
      </c>
      <c r="GC288" s="48" t="n">
        <f aca="false">IF((GC287*(1+GC$5/Setup!$C$36)+IF($V288=10,N($F288),0))-CG288-EE288&lt;0.005,0,(GC287*(1+GC$5/Setup!$C$36)+IF($V288=10,N($F288),0))-CG288-EE288)</f>
        <v>0</v>
      </c>
      <c r="GD288" s="48" t="n">
        <f aca="false">IF((GD287*(1+GD$5/Setup!$C$36)+IF($V288=11,N($F288),0))-CH288-EF288&lt;0.005,0,(GD287*(1+GD$5/Setup!$C$36)+IF($V288=11,N($F288),0))-CH288-EF288)</f>
        <v>0</v>
      </c>
      <c r="GE288" s="48" t="n">
        <f aca="false">IF((GE287*(1+GE$5/Setup!$C$36)+IF($V288=12,N($F288),0))-CI288-EG288&lt;0.005,0,(GE287*(1+GE$5/Setup!$C$36)+IF($V288=12,N($F288),0))-CI288-EG288)</f>
        <v>0</v>
      </c>
      <c r="GF288" s="48" t="n">
        <f aca="false">IF((GF287*(1+GF$5/Setup!$C$36)+IF($V288=13,N($F288),0))-CJ288-EH288&lt;0.005,0,(GF287*(1+GF$5/Setup!$C$36)+IF($V288=13,N($F288),0))-CJ288-EH288)</f>
        <v>0</v>
      </c>
      <c r="GG288" s="48" t="n">
        <f aca="false">IF((GG287*(1+GG$5/Setup!$C$36)+IF($V288=14,N($F288),0))-CK288-EI288&lt;0.005,0,(GG287*(1+GG$5/Setup!$C$36)+IF($V288=14,N($F288),0))-CK288-EI288)</f>
        <v>0</v>
      </c>
      <c r="GH288" s="48" t="n">
        <f aca="false">IF((GH287*(1+GH$5/Setup!$C$36)+IF($V288=15,N($F288),0))-CL288-EJ288&lt;0.005,0,(GH287*(1+GH$5/Setup!$C$36)+IF($V288=15,N($F288),0))-CL288-EJ288)</f>
        <v>0</v>
      </c>
      <c r="GI288" s="48" t="n">
        <f aca="false">IF((GI287*(1+GI$5/Setup!$C$36)+IF($V288=16,N($F288),0))-CM288-EK288&lt;0.005,0,(GI287*(1+GI$5/Setup!$C$36)+IF($V288=16,N($F288),0))-CM288-EK288)</f>
        <v>0</v>
      </c>
      <c r="GJ288" s="48" t="n">
        <f aca="false">IF((GJ287*(1+GJ$5/Setup!$C$36)+IF($V288=17,N($F288),0))-CN288-EL288&lt;0.005,0,(GJ287*(1+GJ$5/Setup!$C$36)+IF($V288=17,N($F288),0))-CN288-EL288)</f>
        <v>0</v>
      </c>
      <c r="GK288" s="48" t="n">
        <f aca="false">IF((GK287*(1+GK$5/Setup!$C$36)+IF($V288=18,N($F288),0))-CO288-EM288&lt;0.005,0,(GK287*(1+GK$5/Setup!$C$36)+IF($V288=18,N($F288),0))-CO288-EM288)</f>
        <v>0</v>
      </c>
      <c r="GL288" s="48" t="n">
        <f aca="false">IF((GL287*(1+GL$5/Setup!$C$36)+IF($V288=19,N($F288),0))-CP288-EN288&lt;0.005,0,(GL287*(1+GL$5/Setup!$C$36)+IF($V288=19,N($F288),0))-CP288-EN288)</f>
        <v>0</v>
      </c>
      <c r="GM288" s="48" t="n">
        <f aca="false">IF((GM287*(1+GM$5/Setup!$C$36)+IF($V288=20,N($F288),0))-CQ288-EO288&lt;0.005,0,(GM287*(1+GM$5/Setup!$C$36)+IF($V288=20,N($F288),0))-CQ288-EO288)</f>
        <v>0</v>
      </c>
      <c r="GN288" s="48" t="n">
        <f aca="false">IF((GN287*(1+GN$5/Setup!$C$36)+IF($V288=21,N($F288),0))-CR288-EP288&lt;0.005,0,(GN287*(1+GN$5/Setup!$C$36)+IF($V288=21,N($F288),0))-CR288-EP288)</f>
        <v>0</v>
      </c>
      <c r="GO288" s="48" t="n">
        <f aca="false">IF((GO287*(1+GO$5/Setup!$C$36)+IF($V288=22,N($F288),0))-CS288-EQ288&lt;0.005,0,(GO287*(1+GO$5/Setup!$C$36)+IF($V288=22,N($F288),0))-CS288-EQ288)</f>
        <v>0</v>
      </c>
      <c r="GP288" s="48" t="n">
        <f aca="false">IF((GP287*(1+GP$5/Setup!$C$36)+IF($V288=23,N($F288),0))-CT288-ER288&lt;0.005,0,(GP287*(1+GP$5/Setup!$C$36)+IF($V288=23,N($F288),0))-CT288-ER288)</f>
        <v>0</v>
      </c>
      <c r="GQ288" s="48" t="n">
        <f aca="false">IF((GQ287*(1+GQ$5/Setup!$C$36)+IF($V288=24,N($F288),0))-CU288-ES288&lt;0.005,0,(GQ287*(1+GQ$5/Setup!$C$36)+IF($V288=24,N($F288),0))-CU288-ES288)</f>
        <v>0</v>
      </c>
      <c r="GR288" s="48" t="n">
        <f aca="false">IF((GR287*(1+GR$5/Setup!$C$36)+IF($V288=25,N($F288),0))-CV288-ET288&lt;0.005,0,(GR287*(1+GR$5/Setup!$C$36)+IF($V288=25,N($F288),0))-CV288-ET288)</f>
        <v>0</v>
      </c>
      <c r="GS288" s="48" t="n">
        <f aca="false">IF((GS287*(1+GS$5/Setup!$C$36)+IF($V288=26,N($F288),0))-CW288-EU288&lt;0.005,0,(GS287*(1+GS$5/Setup!$C$36)+IF($V288=26,N($F288),0))-CW288-EU288)</f>
        <v>0</v>
      </c>
      <c r="GT288" s="48" t="n">
        <f aca="false">IF((GT287*(1+GT$5/Setup!$C$36)+IF($V288=27,N($F288),0))-CX288-EV288&lt;0.005,0,(GT287*(1+GT$5/Setup!$C$36)+IF($V288=27,N($F288),0))-CX288-EV288)</f>
        <v>0</v>
      </c>
      <c r="GU288" s="48" t="n">
        <f aca="false">IF((GU287*(1+GU$5/Setup!$C$36)+IF($V288=28,N($F288),0))-CY288-EW288&lt;0.005,0,(GU287*(1+GU$5/Setup!$C$36)+IF($V288=28,N($F288),0))-CY288-EW288)</f>
        <v>0</v>
      </c>
      <c r="GV288" s="48" t="n">
        <f aca="false">IF((GV287*(1+GV$5/Setup!$C$36)+IF($V288=29,N($F288),0))-CZ288-EX288&lt;0.005,0,(GV287*(1+GV$5/Setup!$C$36)+IF($V288=29,N($F288),0))-CZ288-EX288)</f>
        <v>0</v>
      </c>
      <c r="GW288" s="48" t="n">
        <f aca="false">IF((GW287*(1+GW$5/Setup!$C$36)+IF($V288=30,N($F288),0))-DA288-EY288&lt;0.005,0,(GW287*(1+GW$5/Setup!$C$36)+IF($V288=30,N($F288),0))-DA288-EY288)</f>
        <v>0</v>
      </c>
      <c r="GX288" s="48" t="n">
        <f aca="false">IF((GX287*(1+GX$5/Setup!$C$36)+IF($V288=31,N($F288),0))-DB288-EZ288&lt;0.005,0,(GX287*(1+GX$5/Setup!$C$36)+IF($V288=31,N($F288),0))-DB288-EZ288)</f>
        <v>0</v>
      </c>
      <c r="GY288" s="48" t="n">
        <f aca="false">IF((GY287*(1+GY$5/Setup!$C$36)+IF($V288=32,N($F288),0))-DC288-FA288&lt;0.005,0,(GY287*(1+GY$5/Setup!$C$36)+IF($V288=32,N($F288),0))-DC288-FA288)</f>
        <v>0</v>
      </c>
      <c r="GZ288" s="48" t="n">
        <f aca="false">IF((GZ287*(1+GZ$5/Setup!$C$36)+IF($V288=33,N($F288),0))-DD288-FB288&lt;0.005,0,(GZ287*(1+GZ$5/Setup!$C$36)+IF($V288=33,N($F288),0))-DD288-FB288)</f>
        <v>0</v>
      </c>
      <c r="HA288" s="48" t="n">
        <f aca="false">IF((HA287*(1+HA$5/Setup!$C$36)+IF($V288=34,N($F288),0))-DE288-FC288&lt;0.005,0,(HA287*(1+HA$5/Setup!$C$36)+IF($V288=34,N($F288),0))-DE288-FC288)</f>
        <v>0</v>
      </c>
      <c r="HB288" s="48" t="n">
        <f aca="false">IF((HB287*(1+HB$5/Setup!$C$36)+IF($V288=35,N($F288),0))-DF288-FD288&lt;0.005,0,(HB287*(1+HB$5/Setup!$C$36)+IF($V288=35,N($F288),0))-DF288-FD288)</f>
        <v>0</v>
      </c>
      <c r="HC288" s="48" t="n">
        <f aca="false">IF((HC287*(1+HC$5/Setup!$C$36)+IF($V288=36,N($F288),0))-DG288-FE288&lt;0.005,0,(HC287*(1+HC$5/Setup!$C$36)+IF($V288=36,N($F288),0))-DG288-FE288)</f>
        <v>0</v>
      </c>
      <c r="HD288" s="48" t="n">
        <f aca="false">IF((HD287*(1+HD$5/Setup!$C$36)+IF($V288=37,N($F288),0))-DH288-FF288&lt;0.005,0,(HD287*(1+HD$5/Setup!$C$36)+IF($V288=37,N($F288),0))-DH288-FF288)</f>
        <v>0</v>
      </c>
      <c r="HE288" s="48" t="n">
        <f aca="false">IF((HE287*(1+HE$5/Setup!$C$36)+IF($V288=38,N($F288),0))-DI288-FG288&lt;0.005,0,(HE287*(1+HE$5/Setup!$C$36)+IF($V288=38,N($F288),0))-DI288-FG288)</f>
        <v>0</v>
      </c>
      <c r="HF288" s="48" t="n">
        <f aca="false">IF((HF287*(1+HF$5/Setup!$C$36)+IF($V288=39,N($F288),0))-DJ288-FH288&lt;0.005,0,(HF287*(1+HF$5/Setup!$C$36)+IF($V288=39,N($F288),0))-DJ288-FH288)</f>
        <v>0</v>
      </c>
      <c r="HG288" s="48" t="n">
        <f aca="false">IF((HG287*(1+HG$5/Setup!$C$36)+IF($V288=40,N($F288),0))-DK288-FI288&lt;0.005,0,(HG287*(1+HG$5/Setup!$C$36)+IF($V288=40,N($F288),0))-DK288-FI288)</f>
        <v>0</v>
      </c>
      <c r="HH288" s="48" t="n">
        <f aca="false">IF((HH287*(1+HH$5/Setup!$C$36)+IF($V288=41,N($F288),0))-DL288-FJ288&lt;0.005,0,(HH287*(1+HH$5/Setup!$C$36)+IF($V288=41,N($F288),0))-DL288-FJ288)</f>
        <v>0</v>
      </c>
      <c r="HI288" s="48" t="n">
        <f aca="false">IF((HI287*(1+HI$5/Setup!$C$36)+IF($V288=42,N($F288),0))-DM288-FK288&lt;0.005,0,(HI287*(1+HI$5/Setup!$C$36)+IF($V288=42,N($F288),0))-DM288-FK288)</f>
        <v>0</v>
      </c>
      <c r="HJ288" s="48" t="n">
        <f aca="false">IF((HJ287*(1+HJ$5/Setup!$C$36)+IF($V288=43,N($F288),0))-DN288-FL288&lt;0.005,0,(HJ287*(1+HJ$5/Setup!$C$36)+IF($V288=43,N($F288),0))-DN288-FL288)</f>
        <v>0</v>
      </c>
      <c r="HK288" s="48" t="n">
        <f aca="false">IF((HK287*(1+HK$5/Setup!$C$36)+IF($V288=44,N($F288),0))-DO288-FM288&lt;0.005,0,(HK287*(1+HK$5/Setup!$C$36)+IF($V288=44,N($F288),0))-DO288-FM288)</f>
        <v>0</v>
      </c>
      <c r="HL288" s="48" t="n">
        <f aca="false">IF((HL287*(1+HL$5/Setup!$C$36)+IF($V288=45,N($F288),0))-DP288-FN288&lt;0.005,0,(HL287*(1+HL$5/Setup!$C$36)+IF($V288=45,N($F288),0))-DP288-FN288)</f>
        <v>0</v>
      </c>
      <c r="HM288" s="48" t="n">
        <f aca="false">IF((HM287*(1+HM$5/Setup!$C$36)+IF($V288=46,N($F288),0))-DQ288-FO288&lt;0.005,0,(HM287*(1+HM$5/Setup!$C$36)+IF($V288=46,N($F288),0))-DQ288-FO288)</f>
        <v>0</v>
      </c>
      <c r="HN288" s="48" t="n">
        <f aca="false">IF((HN287*(1+HN$5/Setup!$C$36)+IF($V288=47,N($F288),0))-DR288-FP288&lt;0.005,0,(HN287*(1+HN$5/Setup!$C$36)+IF($V288=47,N($F288),0))-DR288-FP288)</f>
        <v>0</v>
      </c>
      <c r="HO288" s="48" t="n">
        <f aca="false">IF((HO287*(1+HO$5/Setup!$C$36)+IF($V288=48,N($F288),0))-DS288-FQ288&lt;0.005,0,(HO287*(1+HO$5/Setup!$C$36)+IF($V288=48,N($F288),0))-DS288-FQ288)</f>
        <v>0</v>
      </c>
      <c r="HP288" s="48" t="n">
        <f aca="false">IF((HP287*(1+HP$5/Setup!$C$36)+IF($V288=49,N($F288),0))-DT288-FR288&lt;0.005,0,(HP287*(1+HP$5/Setup!$C$36)+IF($V288=49,N($F288),0))-DT288-FR288)</f>
        <v>0</v>
      </c>
      <c r="HQ288" s="48" t="n">
        <f aca="false">IF((HQ287*(1+HQ$5/Setup!$C$36)+IF($V288=50,N($F288),0))-DU288-FS288&lt;0.005,0,(HQ287*(1+HQ$5/Setup!$C$36)+IF($V288=50,N($F288),0))-DU288-FS288)</f>
        <v>0</v>
      </c>
    </row>
    <row r="289" customFormat="false" ht="15" hidden="false" customHeight="false" outlineLevel="0" collapsed="false">
      <c r="A289" s="44" t="n">
        <v>281</v>
      </c>
      <c r="B289" s="45" t="n">
        <f aca="false">IF(Setup!$C$7="Every month",EDATE(Setup!$C$8,($A289-1)),IF(Setup!$C$7="Twice a month",DATE(YEAR(Setup!$C$8),MONTH(Setup!$C$8)+INT((($A289-1)+Setup!$C$41)/2),MIN(IF(MOD(($A289-1)+Setup!$C$41,2)=0,Setup!$C$39,Setup!$C$40),DAY(EOMONTH(DATE(YEAR(Setup!$C$8),MONTH(Setup!$C$8)+INT((($A289-1)+Setup!$C$41)/2),1),0)))),Setup!$C$8+($A289-1)*IF(Setup!$C$7="Every week",7,14)))</f>
        <v>50245</v>
      </c>
      <c r="C289" s="45" t="n">
        <f aca="false">IF(Setup!$C$7="Every month",EDATE(Setup!$C$8,$A289),IF(Setup!$C$7="Twice a month",DATE(YEAR(Setup!$C$8),MONTH(Setup!$C$8)+INT(($A289+Setup!$C$41)/2),MIN(IF(MOD($A289+Setup!$C$41,2)=0,Setup!$C$39,Setup!$C$40),DAY(EOMONTH(DATE(YEAR(Setup!$C$8),MONTH(Setup!$C$8)+INT(($A289+Setup!$C$41)/2),1),0)))),Setup!$C$8+$A289*IF(Setup!$C$7="Every week",7,14)))</f>
        <v>50259</v>
      </c>
      <c r="D289" s="46"/>
      <c r="E289" s="47"/>
      <c r="F289" s="47"/>
      <c r="G289" s="47"/>
      <c r="H289" s="47"/>
      <c r="I289" s="48" t="n">
        <f aca="false">N(Setup!$C$11)+N(E289)</f>
        <v>100</v>
      </c>
      <c r="J289" s="48" t="n">
        <f aca="false">MIN(Setup!$C$37,MAX(I289,0))</f>
        <v>9.23076923076923</v>
      </c>
      <c r="K289" s="48" t="n">
        <f aca="false">MIN(MAX(N(Setup!$C$14)-L288,0),MAX(I289-J289,0))</f>
        <v>0</v>
      </c>
      <c r="L289" s="48" t="n">
        <f aca="false">L288+K289-N(G289)</f>
        <v>500</v>
      </c>
      <c r="M289" s="48" t="n">
        <f aca="false">M288+J289-N(H289)</f>
        <v>2593.84615384615</v>
      </c>
      <c r="N289" s="48" t="n">
        <f aca="false">SUM(BX289:DU289)</f>
        <v>0</v>
      </c>
      <c r="O289" s="48" t="n">
        <f aca="false">SUM(Z289:BW289)-N289</f>
        <v>0</v>
      </c>
      <c r="P289" s="48" t="n">
        <f aca="false">MAX(I289-J289-K289,0)+O289</f>
        <v>90.7692307692308</v>
      </c>
      <c r="Q289" s="48" t="n">
        <f aca="false">SUM(DV289:FS289)</f>
        <v>0</v>
      </c>
      <c r="R289" s="49" t="n">
        <f aca="false">N289+J289+K289+Q289</f>
        <v>9.23076923076923</v>
      </c>
      <c r="S289" s="48" t="n">
        <f aca="false">T289-T288-N(F289)+N289+Q289</f>
        <v>0</v>
      </c>
      <c r="T289" s="49" t="n">
        <f aca="false">SUM(FT289:HQ289)</f>
        <v>0</v>
      </c>
      <c r="U289" s="44" t="str">
        <f aca="false">IF(T288&lt;0.005,"",INDEX(Helpers!$C$2:$C$51,IF(_xlfn.MINIFS($DV$6:$FS$6,DV289:FS289,"&gt;0.005")=0,V289,_xlfn.MINIFS($DV$6:$FS$6,DV289:FS289,"&gt;0.005"))))</f>
        <v/>
      </c>
      <c r="V289" s="44" t="n">
        <f aca="false">IF(_xlfn.MINIFS($FT$6:$HQ$6,FT288:HQ288,"&gt;0.005")=0,1,_xlfn.MINIFS($FT$6:$HQ$6,FT288:HQ288,"&gt;0.005"))</f>
        <v>1</v>
      </c>
      <c r="W289" s="44" t="n">
        <f aca="false">IF(AND(D289&lt;&gt;"Paid",T288&gt;0.005),1,0)</f>
        <v>0</v>
      </c>
      <c r="X289" s="48" t="n">
        <f aca="false">SUMPRODUCT(((Helpers!$G$2:$G$51*(1+(Helpers!$D$2:$D$51+0.000000001)/12)^(($B289-Setup!$C$8)/(365.25/12))-Helpers!$E$2:$E$51*((1+(Helpers!$D$2:$D$51+0.000000001)/12)^(($B289-Setup!$C$8)/(365.25/12))-1)/((Helpers!$D$2:$D$51+0.000000001)/12))&gt;0)*(Helpers!$G$2:$G$51*(1+(Helpers!$D$2:$D$51+0.000000001)/12)^(($B289-Setup!$C$8)/(365.25/12))-Helpers!$E$2:$E$51*((1+(Helpers!$D$2:$D$51+0.000000001)/12)^(($B289-Setup!$C$8)/(365.25/12))-1)/((Helpers!$D$2:$D$51+0.000000001)/12)))</f>
        <v>0</v>
      </c>
      <c r="Y289" s="48"/>
      <c r="Z289" s="48" t="n">
        <f aca="false">IF(OR(N(Z$5)=0,Z$6=""),0,Z$5*((DATE(YEAR($B289),MONTH($B289),MIN(Z$6,DAY(EOMONTH($B289,0))))&gt;=$B289)*(DATE(YEAR($B289),MONTH($B289),MIN(Z$6,DAY(EOMONTH($B289,0))))&lt;$C289)+(DATE(YEAR($B289),MONTH($B289)+1,MIN(Z$6,DAY(EOMONTH($B289,1))))&gt;=$B289)*(DATE(YEAR($B289),MONTH($B289)+1,MIN(Z$6,DAY(EOMONTH($B289,1))))&lt;$C289)))</f>
        <v>0</v>
      </c>
      <c r="AA289" s="48" t="n">
        <f aca="false">IF(OR(N(AA$5)=0,AA$6=""),0,AA$5*((DATE(YEAR($B289),MONTH($B289),MIN(AA$6,DAY(EOMONTH($B289,0))))&gt;=$B289)*(DATE(YEAR($B289),MONTH($B289),MIN(AA$6,DAY(EOMONTH($B289,0))))&lt;$C289)+(DATE(YEAR($B289),MONTH($B289)+1,MIN(AA$6,DAY(EOMONTH($B289,1))))&gt;=$B289)*(DATE(YEAR($B289),MONTH($B289)+1,MIN(AA$6,DAY(EOMONTH($B289,1))))&lt;$C289)))</f>
        <v>0</v>
      </c>
      <c r="AB289" s="48" t="n">
        <f aca="false">IF(OR(N(AB$5)=0,AB$6=""),0,AB$5*((DATE(YEAR($B289),MONTH($B289),MIN(AB$6,DAY(EOMONTH($B289,0))))&gt;=$B289)*(DATE(YEAR($B289),MONTH($B289),MIN(AB$6,DAY(EOMONTH($B289,0))))&lt;$C289)+(DATE(YEAR($B289),MONTH($B289)+1,MIN(AB$6,DAY(EOMONTH($B289,1))))&gt;=$B289)*(DATE(YEAR($B289),MONTH($B289)+1,MIN(AB$6,DAY(EOMONTH($B289,1))))&lt;$C289)))</f>
        <v>0</v>
      </c>
      <c r="AC289" s="48" t="n">
        <f aca="false">IF(OR(N(AC$5)=0,AC$6=""),0,AC$5*((DATE(YEAR($B289),MONTH($B289),MIN(AC$6,DAY(EOMONTH($B289,0))))&gt;=$B289)*(DATE(YEAR($B289),MONTH($B289),MIN(AC$6,DAY(EOMONTH($B289,0))))&lt;$C289)+(DATE(YEAR($B289),MONTH($B289)+1,MIN(AC$6,DAY(EOMONTH($B289,1))))&gt;=$B289)*(DATE(YEAR($B289),MONTH($B289)+1,MIN(AC$6,DAY(EOMONTH($B289,1))))&lt;$C289)))</f>
        <v>0</v>
      </c>
      <c r="AD289" s="48" t="n">
        <f aca="false">IF(OR(N(AD$5)=0,AD$6=""),0,AD$5*((DATE(YEAR($B289),MONTH($B289),MIN(AD$6,DAY(EOMONTH($B289,0))))&gt;=$B289)*(DATE(YEAR($B289),MONTH($B289),MIN(AD$6,DAY(EOMONTH($B289,0))))&lt;$C289)+(DATE(YEAR($B289),MONTH($B289)+1,MIN(AD$6,DAY(EOMONTH($B289,1))))&gt;=$B289)*(DATE(YEAR($B289),MONTH($B289)+1,MIN(AD$6,DAY(EOMONTH($B289,1))))&lt;$C289)))</f>
        <v>0</v>
      </c>
      <c r="AE289" s="48" t="n">
        <f aca="false">IF(OR(N(AE$5)=0,AE$6=""),0,AE$5*((DATE(YEAR($B289),MONTH($B289),MIN(AE$6,DAY(EOMONTH($B289,0))))&gt;=$B289)*(DATE(YEAR($B289),MONTH($B289),MIN(AE$6,DAY(EOMONTH($B289,0))))&lt;$C289)+(DATE(YEAR($B289),MONTH($B289)+1,MIN(AE$6,DAY(EOMONTH($B289,1))))&gt;=$B289)*(DATE(YEAR($B289),MONTH($B289)+1,MIN(AE$6,DAY(EOMONTH($B289,1))))&lt;$C289)))</f>
        <v>0</v>
      </c>
      <c r="AF289" s="48" t="n">
        <f aca="false">IF(OR(N(AF$5)=0,AF$6=""),0,AF$5*((DATE(YEAR($B289),MONTH($B289),MIN(AF$6,DAY(EOMONTH($B289,0))))&gt;=$B289)*(DATE(YEAR($B289),MONTH($B289),MIN(AF$6,DAY(EOMONTH($B289,0))))&lt;$C289)+(DATE(YEAR($B289),MONTH($B289)+1,MIN(AF$6,DAY(EOMONTH($B289,1))))&gt;=$B289)*(DATE(YEAR($B289),MONTH($B289)+1,MIN(AF$6,DAY(EOMONTH($B289,1))))&lt;$C289)))</f>
        <v>0</v>
      </c>
      <c r="AG289" s="48" t="n">
        <f aca="false">IF(OR(N(AG$5)=0,AG$6=""),0,AG$5*((DATE(YEAR($B289),MONTH($B289),MIN(AG$6,DAY(EOMONTH($B289,0))))&gt;=$B289)*(DATE(YEAR($B289),MONTH($B289),MIN(AG$6,DAY(EOMONTH($B289,0))))&lt;$C289)+(DATE(YEAR($B289),MONTH($B289)+1,MIN(AG$6,DAY(EOMONTH($B289,1))))&gt;=$B289)*(DATE(YEAR($B289),MONTH($B289)+1,MIN(AG$6,DAY(EOMONTH($B289,1))))&lt;$C289)))</f>
        <v>0</v>
      </c>
      <c r="AH289" s="48" t="n">
        <f aca="false">IF(OR(N(AH$5)=0,AH$6=""),0,AH$5*((DATE(YEAR($B289),MONTH($B289),MIN(AH$6,DAY(EOMONTH($B289,0))))&gt;=$B289)*(DATE(YEAR($B289),MONTH($B289),MIN(AH$6,DAY(EOMONTH($B289,0))))&lt;$C289)+(DATE(YEAR($B289),MONTH($B289)+1,MIN(AH$6,DAY(EOMONTH($B289,1))))&gt;=$B289)*(DATE(YEAR($B289),MONTH($B289)+1,MIN(AH$6,DAY(EOMONTH($B289,1))))&lt;$C289)))</f>
        <v>0</v>
      </c>
      <c r="AI289" s="48" t="n">
        <f aca="false">IF(OR(N(AI$5)=0,AI$6=""),0,AI$5*((DATE(YEAR($B289),MONTH($B289),MIN(AI$6,DAY(EOMONTH($B289,0))))&gt;=$B289)*(DATE(YEAR($B289),MONTH($B289),MIN(AI$6,DAY(EOMONTH($B289,0))))&lt;$C289)+(DATE(YEAR($B289),MONTH($B289)+1,MIN(AI$6,DAY(EOMONTH($B289,1))))&gt;=$B289)*(DATE(YEAR($B289),MONTH($B289)+1,MIN(AI$6,DAY(EOMONTH($B289,1))))&lt;$C289)))</f>
        <v>0</v>
      </c>
      <c r="AJ289" s="48" t="n">
        <f aca="false">IF(OR(N(AJ$5)=0,AJ$6=""),0,AJ$5*((DATE(YEAR($B289),MONTH($B289),MIN(AJ$6,DAY(EOMONTH($B289,0))))&gt;=$B289)*(DATE(YEAR($B289),MONTH($B289),MIN(AJ$6,DAY(EOMONTH($B289,0))))&lt;$C289)+(DATE(YEAR($B289),MONTH($B289)+1,MIN(AJ$6,DAY(EOMONTH($B289,1))))&gt;=$B289)*(DATE(YEAR($B289),MONTH($B289)+1,MIN(AJ$6,DAY(EOMONTH($B289,1))))&lt;$C289)))</f>
        <v>0</v>
      </c>
      <c r="AK289" s="48" t="n">
        <f aca="false">IF(OR(N(AK$5)=0,AK$6=""),0,AK$5*((DATE(YEAR($B289),MONTH($B289),MIN(AK$6,DAY(EOMONTH($B289,0))))&gt;=$B289)*(DATE(YEAR($B289),MONTH($B289),MIN(AK$6,DAY(EOMONTH($B289,0))))&lt;$C289)+(DATE(YEAR($B289),MONTH($B289)+1,MIN(AK$6,DAY(EOMONTH($B289,1))))&gt;=$B289)*(DATE(YEAR($B289),MONTH($B289)+1,MIN(AK$6,DAY(EOMONTH($B289,1))))&lt;$C289)))</f>
        <v>0</v>
      </c>
      <c r="AL289" s="48" t="n">
        <f aca="false">IF(OR(N(AL$5)=0,AL$6=""),0,AL$5*((DATE(YEAR($B289),MONTH($B289),MIN(AL$6,DAY(EOMONTH($B289,0))))&gt;=$B289)*(DATE(YEAR($B289),MONTH($B289),MIN(AL$6,DAY(EOMONTH($B289,0))))&lt;$C289)+(DATE(YEAR($B289),MONTH($B289)+1,MIN(AL$6,DAY(EOMONTH($B289,1))))&gt;=$B289)*(DATE(YEAR($B289),MONTH($B289)+1,MIN(AL$6,DAY(EOMONTH($B289,1))))&lt;$C289)))</f>
        <v>0</v>
      </c>
      <c r="AM289" s="48" t="n">
        <f aca="false">IF(OR(N(AM$5)=0,AM$6=""),0,AM$5*((DATE(YEAR($B289),MONTH($B289),MIN(AM$6,DAY(EOMONTH($B289,0))))&gt;=$B289)*(DATE(YEAR($B289),MONTH($B289),MIN(AM$6,DAY(EOMONTH($B289,0))))&lt;$C289)+(DATE(YEAR($B289),MONTH($B289)+1,MIN(AM$6,DAY(EOMONTH($B289,1))))&gt;=$B289)*(DATE(YEAR($B289),MONTH($B289)+1,MIN(AM$6,DAY(EOMONTH($B289,1))))&lt;$C289)))</f>
        <v>0</v>
      </c>
      <c r="AN289" s="48" t="n">
        <f aca="false">IF(OR(N(AN$5)=0,AN$6=""),0,AN$5*((DATE(YEAR($B289),MONTH($B289),MIN(AN$6,DAY(EOMONTH($B289,0))))&gt;=$B289)*(DATE(YEAR($B289),MONTH($B289),MIN(AN$6,DAY(EOMONTH($B289,0))))&lt;$C289)+(DATE(YEAR($B289),MONTH($B289)+1,MIN(AN$6,DAY(EOMONTH($B289,1))))&gt;=$B289)*(DATE(YEAR($B289),MONTH($B289)+1,MIN(AN$6,DAY(EOMONTH($B289,1))))&lt;$C289)))</f>
        <v>0</v>
      </c>
      <c r="AO289" s="48" t="n">
        <f aca="false">IF(OR(N(AO$5)=0,AO$6=""),0,AO$5*((DATE(YEAR($B289),MONTH($B289),MIN(AO$6,DAY(EOMONTH($B289,0))))&gt;=$B289)*(DATE(YEAR($B289),MONTH($B289),MIN(AO$6,DAY(EOMONTH($B289,0))))&lt;$C289)+(DATE(YEAR($B289),MONTH($B289)+1,MIN(AO$6,DAY(EOMONTH($B289,1))))&gt;=$B289)*(DATE(YEAR($B289),MONTH($B289)+1,MIN(AO$6,DAY(EOMONTH($B289,1))))&lt;$C289)))</f>
        <v>0</v>
      </c>
      <c r="AP289" s="48" t="n">
        <f aca="false">IF(OR(N(AP$5)=0,AP$6=""),0,AP$5*((DATE(YEAR($B289),MONTH($B289),MIN(AP$6,DAY(EOMONTH($B289,0))))&gt;=$B289)*(DATE(YEAR($B289),MONTH($B289),MIN(AP$6,DAY(EOMONTH($B289,0))))&lt;$C289)+(DATE(YEAR($B289),MONTH($B289)+1,MIN(AP$6,DAY(EOMONTH($B289,1))))&gt;=$B289)*(DATE(YEAR($B289),MONTH($B289)+1,MIN(AP$6,DAY(EOMONTH($B289,1))))&lt;$C289)))</f>
        <v>0</v>
      </c>
      <c r="AQ289" s="48" t="n">
        <f aca="false">IF(OR(N(AQ$5)=0,AQ$6=""),0,AQ$5*((DATE(YEAR($B289),MONTH($B289),MIN(AQ$6,DAY(EOMONTH($B289,0))))&gt;=$B289)*(DATE(YEAR($B289),MONTH($B289),MIN(AQ$6,DAY(EOMONTH($B289,0))))&lt;$C289)+(DATE(YEAR($B289),MONTH($B289)+1,MIN(AQ$6,DAY(EOMONTH($B289,1))))&gt;=$B289)*(DATE(YEAR($B289),MONTH($B289)+1,MIN(AQ$6,DAY(EOMONTH($B289,1))))&lt;$C289)))</f>
        <v>0</v>
      </c>
      <c r="AR289" s="48" t="n">
        <f aca="false">IF(OR(N(AR$5)=0,AR$6=""),0,AR$5*((DATE(YEAR($B289),MONTH($B289),MIN(AR$6,DAY(EOMONTH($B289,0))))&gt;=$B289)*(DATE(YEAR($B289),MONTH($B289),MIN(AR$6,DAY(EOMONTH($B289,0))))&lt;$C289)+(DATE(YEAR($B289),MONTH($B289)+1,MIN(AR$6,DAY(EOMONTH($B289,1))))&gt;=$B289)*(DATE(YEAR($B289),MONTH($B289)+1,MIN(AR$6,DAY(EOMONTH($B289,1))))&lt;$C289)))</f>
        <v>0</v>
      </c>
      <c r="AS289" s="48" t="n">
        <f aca="false">IF(OR(N(AS$5)=0,AS$6=""),0,AS$5*((DATE(YEAR($B289),MONTH($B289),MIN(AS$6,DAY(EOMONTH($B289,0))))&gt;=$B289)*(DATE(YEAR($B289),MONTH($B289),MIN(AS$6,DAY(EOMONTH($B289,0))))&lt;$C289)+(DATE(YEAR($B289),MONTH($B289)+1,MIN(AS$6,DAY(EOMONTH($B289,1))))&gt;=$B289)*(DATE(YEAR($B289),MONTH($B289)+1,MIN(AS$6,DAY(EOMONTH($B289,1))))&lt;$C289)))</f>
        <v>0</v>
      </c>
      <c r="AT289" s="48" t="n">
        <f aca="false">IF(OR(N(AT$5)=0,AT$6=""),0,AT$5*((DATE(YEAR($B289),MONTH($B289),MIN(AT$6,DAY(EOMONTH($B289,0))))&gt;=$B289)*(DATE(YEAR($B289),MONTH($B289),MIN(AT$6,DAY(EOMONTH($B289,0))))&lt;$C289)+(DATE(YEAR($B289),MONTH($B289)+1,MIN(AT$6,DAY(EOMONTH($B289,1))))&gt;=$B289)*(DATE(YEAR($B289),MONTH($B289)+1,MIN(AT$6,DAY(EOMONTH($B289,1))))&lt;$C289)))</f>
        <v>0</v>
      </c>
      <c r="AU289" s="48" t="n">
        <f aca="false">IF(OR(N(AU$5)=0,AU$6=""),0,AU$5*((DATE(YEAR($B289),MONTH($B289),MIN(AU$6,DAY(EOMONTH($B289,0))))&gt;=$B289)*(DATE(YEAR($B289),MONTH($B289),MIN(AU$6,DAY(EOMONTH($B289,0))))&lt;$C289)+(DATE(YEAR($B289),MONTH($B289)+1,MIN(AU$6,DAY(EOMONTH($B289,1))))&gt;=$B289)*(DATE(YEAR($B289),MONTH($B289)+1,MIN(AU$6,DAY(EOMONTH($B289,1))))&lt;$C289)))</f>
        <v>0</v>
      </c>
      <c r="AV289" s="48" t="n">
        <f aca="false">IF(OR(N(AV$5)=0,AV$6=""),0,AV$5*((DATE(YEAR($B289),MONTH($B289),MIN(AV$6,DAY(EOMONTH($B289,0))))&gt;=$B289)*(DATE(YEAR($B289),MONTH($B289),MIN(AV$6,DAY(EOMONTH($B289,0))))&lt;$C289)+(DATE(YEAR($B289),MONTH($B289)+1,MIN(AV$6,DAY(EOMONTH($B289,1))))&gt;=$B289)*(DATE(YEAR($B289),MONTH($B289)+1,MIN(AV$6,DAY(EOMONTH($B289,1))))&lt;$C289)))</f>
        <v>0</v>
      </c>
      <c r="AW289" s="48" t="n">
        <f aca="false">IF(OR(N(AW$5)=0,AW$6=""),0,AW$5*((DATE(YEAR($B289),MONTH($B289),MIN(AW$6,DAY(EOMONTH($B289,0))))&gt;=$B289)*(DATE(YEAR($B289),MONTH($B289),MIN(AW$6,DAY(EOMONTH($B289,0))))&lt;$C289)+(DATE(YEAR($B289),MONTH($B289)+1,MIN(AW$6,DAY(EOMONTH($B289,1))))&gt;=$B289)*(DATE(YEAR($B289),MONTH($B289)+1,MIN(AW$6,DAY(EOMONTH($B289,1))))&lt;$C289)))</f>
        <v>0</v>
      </c>
      <c r="AX289" s="48" t="n">
        <f aca="false">IF(OR(N(AX$5)=0,AX$6=""),0,AX$5*((DATE(YEAR($B289),MONTH($B289),MIN(AX$6,DAY(EOMONTH($B289,0))))&gt;=$B289)*(DATE(YEAR($B289),MONTH($B289),MIN(AX$6,DAY(EOMONTH($B289,0))))&lt;$C289)+(DATE(YEAR($B289),MONTH($B289)+1,MIN(AX$6,DAY(EOMONTH($B289,1))))&gt;=$B289)*(DATE(YEAR($B289),MONTH($B289)+1,MIN(AX$6,DAY(EOMONTH($B289,1))))&lt;$C289)))</f>
        <v>0</v>
      </c>
      <c r="AY289" s="48" t="n">
        <f aca="false">IF(OR(N(AY$5)=0,AY$6=""),0,AY$5*((DATE(YEAR($B289),MONTH($B289),MIN(AY$6,DAY(EOMONTH($B289,0))))&gt;=$B289)*(DATE(YEAR($B289),MONTH($B289),MIN(AY$6,DAY(EOMONTH($B289,0))))&lt;$C289)+(DATE(YEAR($B289),MONTH($B289)+1,MIN(AY$6,DAY(EOMONTH($B289,1))))&gt;=$B289)*(DATE(YEAR($B289),MONTH($B289)+1,MIN(AY$6,DAY(EOMONTH($B289,1))))&lt;$C289)))</f>
        <v>0</v>
      </c>
      <c r="AZ289" s="48" t="n">
        <f aca="false">IF(OR(N(AZ$5)=0,AZ$6=""),0,AZ$5*((DATE(YEAR($B289),MONTH($B289),MIN(AZ$6,DAY(EOMONTH($B289,0))))&gt;=$B289)*(DATE(YEAR($B289),MONTH($B289),MIN(AZ$6,DAY(EOMONTH($B289,0))))&lt;$C289)+(DATE(YEAR($B289),MONTH($B289)+1,MIN(AZ$6,DAY(EOMONTH($B289,1))))&gt;=$B289)*(DATE(YEAR($B289),MONTH($B289)+1,MIN(AZ$6,DAY(EOMONTH($B289,1))))&lt;$C289)))</f>
        <v>0</v>
      </c>
      <c r="BA289" s="48" t="n">
        <f aca="false">IF(OR(N(BA$5)=0,BA$6=""),0,BA$5*((DATE(YEAR($B289),MONTH($B289),MIN(BA$6,DAY(EOMONTH($B289,0))))&gt;=$B289)*(DATE(YEAR($B289),MONTH($B289),MIN(BA$6,DAY(EOMONTH($B289,0))))&lt;$C289)+(DATE(YEAR($B289),MONTH($B289)+1,MIN(BA$6,DAY(EOMONTH($B289,1))))&gt;=$B289)*(DATE(YEAR($B289),MONTH($B289)+1,MIN(BA$6,DAY(EOMONTH($B289,1))))&lt;$C289)))</f>
        <v>0</v>
      </c>
      <c r="BB289" s="48" t="n">
        <f aca="false">IF(OR(N(BB$5)=0,BB$6=""),0,BB$5*((DATE(YEAR($B289),MONTH($B289),MIN(BB$6,DAY(EOMONTH($B289,0))))&gt;=$B289)*(DATE(YEAR($B289),MONTH($B289),MIN(BB$6,DAY(EOMONTH($B289,0))))&lt;$C289)+(DATE(YEAR($B289),MONTH($B289)+1,MIN(BB$6,DAY(EOMONTH($B289,1))))&gt;=$B289)*(DATE(YEAR($B289),MONTH($B289)+1,MIN(BB$6,DAY(EOMONTH($B289,1))))&lt;$C289)))</f>
        <v>0</v>
      </c>
      <c r="BC289" s="48" t="n">
        <f aca="false">IF(OR(N(BC$5)=0,BC$6=""),0,BC$5*((DATE(YEAR($B289),MONTH($B289),MIN(BC$6,DAY(EOMONTH($B289,0))))&gt;=$B289)*(DATE(YEAR($B289),MONTH($B289),MIN(BC$6,DAY(EOMONTH($B289,0))))&lt;$C289)+(DATE(YEAR($B289),MONTH($B289)+1,MIN(BC$6,DAY(EOMONTH($B289,1))))&gt;=$B289)*(DATE(YEAR($B289),MONTH($B289)+1,MIN(BC$6,DAY(EOMONTH($B289,1))))&lt;$C289)))</f>
        <v>0</v>
      </c>
      <c r="BD289" s="48" t="n">
        <f aca="false">IF(OR(N(BD$5)=0,BD$6=""),0,BD$5*((DATE(YEAR($B289),MONTH($B289),MIN(BD$6,DAY(EOMONTH($B289,0))))&gt;=$B289)*(DATE(YEAR($B289),MONTH($B289),MIN(BD$6,DAY(EOMONTH($B289,0))))&lt;$C289)+(DATE(YEAR($B289),MONTH($B289)+1,MIN(BD$6,DAY(EOMONTH($B289,1))))&gt;=$B289)*(DATE(YEAR($B289),MONTH($B289)+1,MIN(BD$6,DAY(EOMONTH($B289,1))))&lt;$C289)))</f>
        <v>0</v>
      </c>
      <c r="BE289" s="48" t="n">
        <f aca="false">IF(OR(N(BE$5)=0,BE$6=""),0,BE$5*((DATE(YEAR($B289),MONTH($B289),MIN(BE$6,DAY(EOMONTH($B289,0))))&gt;=$B289)*(DATE(YEAR($B289),MONTH($B289),MIN(BE$6,DAY(EOMONTH($B289,0))))&lt;$C289)+(DATE(YEAR($B289),MONTH($B289)+1,MIN(BE$6,DAY(EOMONTH($B289,1))))&gt;=$B289)*(DATE(YEAR($B289),MONTH($B289)+1,MIN(BE$6,DAY(EOMONTH($B289,1))))&lt;$C289)))</f>
        <v>0</v>
      </c>
      <c r="BF289" s="48" t="n">
        <f aca="false">IF(OR(N(BF$5)=0,BF$6=""),0,BF$5*((DATE(YEAR($B289),MONTH($B289),MIN(BF$6,DAY(EOMONTH($B289,0))))&gt;=$B289)*(DATE(YEAR($B289),MONTH($B289),MIN(BF$6,DAY(EOMONTH($B289,0))))&lt;$C289)+(DATE(YEAR($B289),MONTH($B289)+1,MIN(BF$6,DAY(EOMONTH($B289,1))))&gt;=$B289)*(DATE(YEAR($B289),MONTH($B289)+1,MIN(BF$6,DAY(EOMONTH($B289,1))))&lt;$C289)))</f>
        <v>0</v>
      </c>
      <c r="BG289" s="48" t="n">
        <f aca="false">IF(OR(N(BG$5)=0,BG$6=""),0,BG$5*((DATE(YEAR($B289),MONTH($B289),MIN(BG$6,DAY(EOMONTH($B289,0))))&gt;=$B289)*(DATE(YEAR($B289),MONTH($B289),MIN(BG$6,DAY(EOMONTH($B289,0))))&lt;$C289)+(DATE(YEAR($B289),MONTH($B289)+1,MIN(BG$6,DAY(EOMONTH($B289,1))))&gt;=$B289)*(DATE(YEAR($B289),MONTH($B289)+1,MIN(BG$6,DAY(EOMONTH($B289,1))))&lt;$C289)))</f>
        <v>0</v>
      </c>
      <c r="BH289" s="48" t="n">
        <f aca="false">IF(OR(N(BH$5)=0,BH$6=""),0,BH$5*((DATE(YEAR($B289),MONTH($B289),MIN(BH$6,DAY(EOMONTH($B289,0))))&gt;=$B289)*(DATE(YEAR($B289),MONTH($B289),MIN(BH$6,DAY(EOMONTH($B289,0))))&lt;$C289)+(DATE(YEAR($B289),MONTH($B289)+1,MIN(BH$6,DAY(EOMONTH($B289,1))))&gt;=$B289)*(DATE(YEAR($B289),MONTH($B289)+1,MIN(BH$6,DAY(EOMONTH($B289,1))))&lt;$C289)))</f>
        <v>0</v>
      </c>
      <c r="BI289" s="48" t="n">
        <f aca="false">IF(OR(N(BI$5)=0,BI$6=""),0,BI$5*((DATE(YEAR($B289),MONTH($B289),MIN(BI$6,DAY(EOMONTH($B289,0))))&gt;=$B289)*(DATE(YEAR($B289),MONTH($B289),MIN(BI$6,DAY(EOMONTH($B289,0))))&lt;$C289)+(DATE(YEAR($B289),MONTH($B289)+1,MIN(BI$6,DAY(EOMONTH($B289,1))))&gt;=$B289)*(DATE(YEAR($B289),MONTH($B289)+1,MIN(BI$6,DAY(EOMONTH($B289,1))))&lt;$C289)))</f>
        <v>0</v>
      </c>
      <c r="BJ289" s="48" t="n">
        <f aca="false">IF(OR(N(BJ$5)=0,BJ$6=""),0,BJ$5*((DATE(YEAR($B289),MONTH($B289),MIN(BJ$6,DAY(EOMONTH($B289,0))))&gt;=$B289)*(DATE(YEAR($B289),MONTH($B289),MIN(BJ$6,DAY(EOMONTH($B289,0))))&lt;$C289)+(DATE(YEAR($B289),MONTH($B289)+1,MIN(BJ$6,DAY(EOMONTH($B289,1))))&gt;=$B289)*(DATE(YEAR($B289),MONTH($B289)+1,MIN(BJ$6,DAY(EOMONTH($B289,1))))&lt;$C289)))</f>
        <v>0</v>
      </c>
      <c r="BK289" s="48" t="n">
        <f aca="false">IF(OR(N(BK$5)=0,BK$6=""),0,BK$5*((DATE(YEAR($B289),MONTH($B289),MIN(BK$6,DAY(EOMONTH($B289,0))))&gt;=$B289)*(DATE(YEAR($B289),MONTH($B289),MIN(BK$6,DAY(EOMONTH($B289,0))))&lt;$C289)+(DATE(YEAR($B289),MONTH($B289)+1,MIN(BK$6,DAY(EOMONTH($B289,1))))&gt;=$B289)*(DATE(YEAR($B289),MONTH($B289)+1,MIN(BK$6,DAY(EOMONTH($B289,1))))&lt;$C289)))</f>
        <v>0</v>
      </c>
      <c r="BL289" s="48" t="n">
        <f aca="false">IF(OR(N(BL$5)=0,BL$6=""),0,BL$5*((DATE(YEAR($B289),MONTH($B289),MIN(BL$6,DAY(EOMONTH($B289,0))))&gt;=$B289)*(DATE(YEAR($B289),MONTH($B289),MIN(BL$6,DAY(EOMONTH($B289,0))))&lt;$C289)+(DATE(YEAR($B289),MONTH($B289)+1,MIN(BL$6,DAY(EOMONTH($B289,1))))&gt;=$B289)*(DATE(YEAR($B289),MONTH($B289)+1,MIN(BL$6,DAY(EOMONTH($B289,1))))&lt;$C289)))</f>
        <v>0</v>
      </c>
      <c r="BM289" s="48" t="n">
        <f aca="false">IF(OR(N(BM$5)=0,BM$6=""),0,BM$5*((DATE(YEAR($B289),MONTH($B289),MIN(BM$6,DAY(EOMONTH($B289,0))))&gt;=$B289)*(DATE(YEAR($B289),MONTH($B289),MIN(BM$6,DAY(EOMONTH($B289,0))))&lt;$C289)+(DATE(YEAR($B289),MONTH($B289)+1,MIN(BM$6,DAY(EOMONTH($B289,1))))&gt;=$B289)*(DATE(YEAR($B289),MONTH($B289)+1,MIN(BM$6,DAY(EOMONTH($B289,1))))&lt;$C289)))</f>
        <v>0</v>
      </c>
      <c r="BN289" s="48" t="n">
        <f aca="false">IF(OR(N(BN$5)=0,BN$6=""),0,BN$5*((DATE(YEAR($B289),MONTH($B289),MIN(BN$6,DAY(EOMONTH($B289,0))))&gt;=$B289)*(DATE(YEAR($B289),MONTH($B289),MIN(BN$6,DAY(EOMONTH($B289,0))))&lt;$C289)+(DATE(YEAR($B289),MONTH($B289)+1,MIN(BN$6,DAY(EOMONTH($B289,1))))&gt;=$B289)*(DATE(YEAR($B289),MONTH($B289)+1,MIN(BN$6,DAY(EOMONTH($B289,1))))&lt;$C289)))</f>
        <v>0</v>
      </c>
      <c r="BO289" s="48" t="n">
        <f aca="false">IF(OR(N(BO$5)=0,BO$6=""),0,BO$5*((DATE(YEAR($B289),MONTH($B289),MIN(BO$6,DAY(EOMONTH($B289,0))))&gt;=$B289)*(DATE(YEAR($B289),MONTH($B289),MIN(BO$6,DAY(EOMONTH($B289,0))))&lt;$C289)+(DATE(YEAR($B289),MONTH($B289)+1,MIN(BO$6,DAY(EOMONTH($B289,1))))&gt;=$B289)*(DATE(YEAR($B289),MONTH($B289)+1,MIN(BO$6,DAY(EOMONTH($B289,1))))&lt;$C289)))</f>
        <v>0</v>
      </c>
      <c r="BP289" s="48" t="n">
        <f aca="false">IF(OR(N(BP$5)=0,BP$6=""),0,BP$5*((DATE(YEAR($B289),MONTH($B289),MIN(BP$6,DAY(EOMONTH($B289,0))))&gt;=$B289)*(DATE(YEAR($B289),MONTH($B289),MIN(BP$6,DAY(EOMONTH($B289,0))))&lt;$C289)+(DATE(YEAR($B289),MONTH($B289)+1,MIN(BP$6,DAY(EOMONTH($B289,1))))&gt;=$B289)*(DATE(YEAR($B289),MONTH($B289)+1,MIN(BP$6,DAY(EOMONTH($B289,1))))&lt;$C289)))</f>
        <v>0</v>
      </c>
      <c r="BQ289" s="48" t="n">
        <f aca="false">IF(OR(N(BQ$5)=0,BQ$6=""),0,BQ$5*((DATE(YEAR($B289),MONTH($B289),MIN(BQ$6,DAY(EOMONTH($B289,0))))&gt;=$B289)*(DATE(YEAR($B289),MONTH($B289),MIN(BQ$6,DAY(EOMONTH($B289,0))))&lt;$C289)+(DATE(YEAR($B289),MONTH($B289)+1,MIN(BQ$6,DAY(EOMONTH($B289,1))))&gt;=$B289)*(DATE(YEAR($B289),MONTH($B289)+1,MIN(BQ$6,DAY(EOMONTH($B289,1))))&lt;$C289)))</f>
        <v>0</v>
      </c>
      <c r="BR289" s="48" t="n">
        <f aca="false">IF(OR(N(BR$5)=0,BR$6=""),0,BR$5*((DATE(YEAR($B289),MONTH($B289),MIN(BR$6,DAY(EOMONTH($B289,0))))&gt;=$B289)*(DATE(YEAR($B289),MONTH($B289),MIN(BR$6,DAY(EOMONTH($B289,0))))&lt;$C289)+(DATE(YEAR($B289),MONTH($B289)+1,MIN(BR$6,DAY(EOMONTH($B289,1))))&gt;=$B289)*(DATE(YEAR($B289),MONTH($B289)+1,MIN(BR$6,DAY(EOMONTH($B289,1))))&lt;$C289)))</f>
        <v>0</v>
      </c>
      <c r="BS289" s="48" t="n">
        <f aca="false">IF(OR(N(BS$5)=0,BS$6=""),0,BS$5*((DATE(YEAR($B289),MONTH($B289),MIN(BS$6,DAY(EOMONTH($B289,0))))&gt;=$B289)*(DATE(YEAR($B289),MONTH($B289),MIN(BS$6,DAY(EOMONTH($B289,0))))&lt;$C289)+(DATE(YEAR($B289),MONTH($B289)+1,MIN(BS$6,DAY(EOMONTH($B289,1))))&gt;=$B289)*(DATE(YEAR($B289),MONTH($B289)+1,MIN(BS$6,DAY(EOMONTH($B289,1))))&lt;$C289)))</f>
        <v>0</v>
      </c>
      <c r="BT289" s="48" t="n">
        <f aca="false">IF(OR(N(BT$5)=0,BT$6=""),0,BT$5*((DATE(YEAR($B289),MONTH($B289),MIN(BT$6,DAY(EOMONTH($B289,0))))&gt;=$B289)*(DATE(YEAR($B289),MONTH($B289),MIN(BT$6,DAY(EOMONTH($B289,0))))&lt;$C289)+(DATE(YEAR($B289),MONTH($B289)+1,MIN(BT$6,DAY(EOMONTH($B289,1))))&gt;=$B289)*(DATE(YEAR($B289),MONTH($B289)+1,MIN(BT$6,DAY(EOMONTH($B289,1))))&lt;$C289)))</f>
        <v>0</v>
      </c>
      <c r="BU289" s="48" t="n">
        <f aca="false">IF(OR(N(BU$5)=0,BU$6=""),0,BU$5*((DATE(YEAR($B289),MONTH($B289),MIN(BU$6,DAY(EOMONTH($B289,0))))&gt;=$B289)*(DATE(YEAR($B289),MONTH($B289),MIN(BU$6,DAY(EOMONTH($B289,0))))&lt;$C289)+(DATE(YEAR($B289),MONTH($B289)+1,MIN(BU$6,DAY(EOMONTH($B289,1))))&gt;=$B289)*(DATE(YEAR($B289),MONTH($B289)+1,MIN(BU$6,DAY(EOMONTH($B289,1))))&lt;$C289)))</f>
        <v>0</v>
      </c>
      <c r="BV289" s="48" t="n">
        <f aca="false">IF(OR(N(BV$5)=0,BV$6=""),0,BV$5*((DATE(YEAR($B289),MONTH($B289),MIN(BV$6,DAY(EOMONTH($B289,0))))&gt;=$B289)*(DATE(YEAR($B289),MONTH($B289),MIN(BV$6,DAY(EOMONTH($B289,0))))&lt;$C289)+(DATE(YEAR($B289),MONTH($B289)+1,MIN(BV$6,DAY(EOMONTH($B289,1))))&gt;=$B289)*(DATE(YEAR($B289),MONTH($B289)+1,MIN(BV$6,DAY(EOMONTH($B289,1))))&lt;$C289)))</f>
        <v>0</v>
      </c>
      <c r="BW289" s="48" t="n">
        <f aca="false">IF(OR(N(BW$5)=0,BW$6=""),0,BW$5*((DATE(YEAR($B289),MONTH($B289),MIN(BW$6,DAY(EOMONTH($B289,0))))&gt;=$B289)*(DATE(YEAR($B289),MONTH($B289),MIN(BW$6,DAY(EOMONTH($B289,0))))&lt;$C289)+(DATE(YEAR($B289),MONTH($B289)+1,MIN(BW$6,DAY(EOMONTH($B289,1))))&gt;=$B289)*(DATE(YEAR($B289),MONTH($B289)+1,MIN(BW$6,DAY(EOMONTH($B289,1))))&lt;$C289)))</f>
        <v>0</v>
      </c>
      <c r="BX289" s="48" t="n">
        <f aca="false">MIN(Z289,(FT288*(1+FT$5/Setup!$C$36)+IF($V289=1,N($F289),0)))</f>
        <v>0</v>
      </c>
      <c r="BY289" s="48" t="n">
        <f aca="false">MIN(AA289,(FU288*(1+FU$5/Setup!$C$36)+IF($V289=2,N($F289),0)))</f>
        <v>0</v>
      </c>
      <c r="BZ289" s="48" t="n">
        <f aca="false">MIN(AB289,(FV288*(1+FV$5/Setup!$C$36)+IF($V289=3,N($F289),0)))</f>
        <v>0</v>
      </c>
      <c r="CA289" s="48" t="n">
        <f aca="false">MIN(AC289,(FW288*(1+FW$5/Setup!$C$36)+IF($V289=4,N($F289),0)))</f>
        <v>0</v>
      </c>
      <c r="CB289" s="48" t="n">
        <f aca="false">MIN(AD289,(FX288*(1+FX$5/Setup!$C$36)+IF($V289=5,N($F289),0)))</f>
        <v>0</v>
      </c>
      <c r="CC289" s="48" t="n">
        <f aca="false">MIN(AE289,(FY288*(1+FY$5/Setup!$C$36)+IF($V289=6,N($F289),0)))</f>
        <v>0</v>
      </c>
      <c r="CD289" s="48" t="n">
        <f aca="false">MIN(AF289,(FZ288*(1+FZ$5/Setup!$C$36)+IF($V289=7,N($F289),0)))</f>
        <v>0</v>
      </c>
      <c r="CE289" s="48" t="n">
        <f aca="false">MIN(AG289,(GA288*(1+GA$5/Setup!$C$36)+IF($V289=8,N($F289),0)))</f>
        <v>0</v>
      </c>
      <c r="CF289" s="48" t="n">
        <f aca="false">MIN(AH289,(GB288*(1+GB$5/Setup!$C$36)+IF($V289=9,N($F289),0)))</f>
        <v>0</v>
      </c>
      <c r="CG289" s="48" t="n">
        <f aca="false">MIN(AI289,(GC288*(1+GC$5/Setup!$C$36)+IF($V289=10,N($F289),0)))</f>
        <v>0</v>
      </c>
      <c r="CH289" s="48" t="n">
        <f aca="false">MIN(AJ289,(GD288*(1+GD$5/Setup!$C$36)+IF($V289=11,N($F289),0)))</f>
        <v>0</v>
      </c>
      <c r="CI289" s="48" t="n">
        <f aca="false">MIN(AK289,(GE288*(1+GE$5/Setup!$C$36)+IF($V289=12,N($F289),0)))</f>
        <v>0</v>
      </c>
      <c r="CJ289" s="48" t="n">
        <f aca="false">MIN(AL289,(GF288*(1+GF$5/Setup!$C$36)+IF($V289=13,N($F289),0)))</f>
        <v>0</v>
      </c>
      <c r="CK289" s="48" t="n">
        <f aca="false">MIN(AM289,(GG288*(1+GG$5/Setup!$C$36)+IF($V289=14,N($F289),0)))</f>
        <v>0</v>
      </c>
      <c r="CL289" s="48" t="n">
        <f aca="false">MIN(AN289,(GH288*(1+GH$5/Setup!$C$36)+IF($V289=15,N($F289),0)))</f>
        <v>0</v>
      </c>
      <c r="CM289" s="48" t="n">
        <f aca="false">MIN(AO289,(GI288*(1+GI$5/Setup!$C$36)+IF($V289=16,N($F289),0)))</f>
        <v>0</v>
      </c>
      <c r="CN289" s="48" t="n">
        <f aca="false">MIN(AP289,(GJ288*(1+GJ$5/Setup!$C$36)+IF($V289=17,N($F289),0)))</f>
        <v>0</v>
      </c>
      <c r="CO289" s="48" t="n">
        <f aca="false">MIN(AQ289,(GK288*(1+GK$5/Setup!$C$36)+IF($V289=18,N($F289),0)))</f>
        <v>0</v>
      </c>
      <c r="CP289" s="48" t="n">
        <f aca="false">MIN(AR289,(GL288*(1+GL$5/Setup!$C$36)+IF($V289=19,N($F289),0)))</f>
        <v>0</v>
      </c>
      <c r="CQ289" s="48" t="n">
        <f aca="false">MIN(AS289,(GM288*(1+GM$5/Setup!$C$36)+IF($V289=20,N($F289),0)))</f>
        <v>0</v>
      </c>
      <c r="CR289" s="48" t="n">
        <f aca="false">MIN(AT289,(GN288*(1+GN$5/Setup!$C$36)+IF($V289=21,N($F289),0)))</f>
        <v>0</v>
      </c>
      <c r="CS289" s="48" t="n">
        <f aca="false">MIN(AU289,(GO288*(1+GO$5/Setup!$C$36)+IF($V289=22,N($F289),0)))</f>
        <v>0</v>
      </c>
      <c r="CT289" s="48" t="n">
        <f aca="false">MIN(AV289,(GP288*(1+GP$5/Setup!$C$36)+IF($V289=23,N($F289),0)))</f>
        <v>0</v>
      </c>
      <c r="CU289" s="48" t="n">
        <f aca="false">MIN(AW289,(GQ288*(1+GQ$5/Setup!$C$36)+IF($V289=24,N($F289),0)))</f>
        <v>0</v>
      </c>
      <c r="CV289" s="48" t="n">
        <f aca="false">MIN(AX289,(GR288*(1+GR$5/Setup!$C$36)+IF($V289=25,N($F289),0)))</f>
        <v>0</v>
      </c>
      <c r="CW289" s="48" t="n">
        <f aca="false">MIN(AY289,(GS288*(1+GS$5/Setup!$C$36)+IF($V289=26,N($F289),0)))</f>
        <v>0</v>
      </c>
      <c r="CX289" s="48" t="n">
        <f aca="false">MIN(AZ289,(GT288*(1+GT$5/Setup!$C$36)+IF($V289=27,N($F289),0)))</f>
        <v>0</v>
      </c>
      <c r="CY289" s="48" t="n">
        <f aca="false">MIN(BA289,(GU288*(1+GU$5/Setup!$C$36)+IF($V289=28,N($F289),0)))</f>
        <v>0</v>
      </c>
      <c r="CZ289" s="48" t="n">
        <f aca="false">MIN(BB289,(GV288*(1+GV$5/Setup!$C$36)+IF($V289=29,N($F289),0)))</f>
        <v>0</v>
      </c>
      <c r="DA289" s="48" t="n">
        <f aca="false">MIN(BC289,(GW288*(1+GW$5/Setup!$C$36)+IF($V289=30,N($F289),0)))</f>
        <v>0</v>
      </c>
      <c r="DB289" s="48" t="n">
        <f aca="false">MIN(BD289,(GX288*(1+GX$5/Setup!$C$36)+IF($V289=31,N($F289),0)))</f>
        <v>0</v>
      </c>
      <c r="DC289" s="48" t="n">
        <f aca="false">MIN(BE289,(GY288*(1+GY$5/Setup!$C$36)+IF($V289=32,N($F289),0)))</f>
        <v>0</v>
      </c>
      <c r="DD289" s="48" t="n">
        <f aca="false">MIN(BF289,(GZ288*(1+GZ$5/Setup!$C$36)+IF($V289=33,N($F289),0)))</f>
        <v>0</v>
      </c>
      <c r="DE289" s="48" t="n">
        <f aca="false">MIN(BG289,(HA288*(1+HA$5/Setup!$C$36)+IF($V289=34,N($F289),0)))</f>
        <v>0</v>
      </c>
      <c r="DF289" s="48" t="n">
        <f aca="false">MIN(BH289,(HB288*(1+HB$5/Setup!$C$36)+IF($V289=35,N($F289),0)))</f>
        <v>0</v>
      </c>
      <c r="DG289" s="48" t="n">
        <f aca="false">MIN(BI289,(HC288*(1+HC$5/Setup!$C$36)+IF($V289=36,N($F289),0)))</f>
        <v>0</v>
      </c>
      <c r="DH289" s="48" t="n">
        <f aca="false">MIN(BJ289,(HD288*(1+HD$5/Setup!$C$36)+IF($V289=37,N($F289),0)))</f>
        <v>0</v>
      </c>
      <c r="DI289" s="48" t="n">
        <f aca="false">MIN(BK289,(HE288*(1+HE$5/Setup!$C$36)+IF($V289=38,N($F289),0)))</f>
        <v>0</v>
      </c>
      <c r="DJ289" s="48" t="n">
        <f aca="false">MIN(BL289,(HF288*(1+HF$5/Setup!$C$36)+IF($V289=39,N($F289),0)))</f>
        <v>0</v>
      </c>
      <c r="DK289" s="48" t="n">
        <f aca="false">MIN(BM289,(HG288*(1+HG$5/Setup!$C$36)+IF($V289=40,N($F289),0)))</f>
        <v>0</v>
      </c>
      <c r="DL289" s="48" t="n">
        <f aca="false">MIN(BN289,(HH288*(1+HH$5/Setup!$C$36)+IF($V289=41,N($F289),0)))</f>
        <v>0</v>
      </c>
      <c r="DM289" s="48" t="n">
        <f aca="false">MIN(BO289,(HI288*(1+HI$5/Setup!$C$36)+IF($V289=42,N($F289),0)))</f>
        <v>0</v>
      </c>
      <c r="DN289" s="48" t="n">
        <f aca="false">MIN(BP289,(HJ288*(1+HJ$5/Setup!$C$36)+IF($V289=43,N($F289),0)))</f>
        <v>0</v>
      </c>
      <c r="DO289" s="48" t="n">
        <f aca="false">MIN(BQ289,(HK288*(1+HK$5/Setup!$C$36)+IF($V289=44,N($F289),0)))</f>
        <v>0</v>
      </c>
      <c r="DP289" s="48" t="n">
        <f aca="false">MIN(BR289,(HL288*(1+HL$5/Setup!$C$36)+IF($V289=45,N($F289),0)))</f>
        <v>0</v>
      </c>
      <c r="DQ289" s="48" t="n">
        <f aca="false">MIN(BS289,(HM288*(1+HM$5/Setup!$C$36)+IF($V289=46,N($F289),0)))</f>
        <v>0</v>
      </c>
      <c r="DR289" s="48" t="n">
        <f aca="false">MIN(BT289,(HN288*(1+HN$5/Setup!$C$36)+IF($V289=47,N($F289),0)))</f>
        <v>0</v>
      </c>
      <c r="DS289" s="48" t="n">
        <f aca="false">MIN(BU289,(HO288*(1+HO$5/Setup!$C$36)+IF($V289=48,N($F289),0)))</f>
        <v>0</v>
      </c>
      <c r="DT289" s="48" t="n">
        <f aca="false">MIN(BV289,(HP288*(1+HP$5/Setup!$C$36)+IF($V289=49,N($F289),0)))</f>
        <v>0</v>
      </c>
      <c r="DU289" s="48" t="n">
        <f aca="false">MIN(BW289,(HQ288*(1+HQ$5/Setup!$C$36)+IF($V289=50,N($F289),0)))</f>
        <v>0</v>
      </c>
      <c r="DV289" s="48" t="n">
        <f aca="false">MIN(MAX((FT288*(1+FT$5/Setup!$C$36)+IF($V289=1,N($F289),0))-BX289,0),MAX($P289-0,0))</f>
        <v>0</v>
      </c>
      <c r="DW289" s="48" t="n">
        <f aca="false">MIN(MAX((FU288*(1+FU$5/Setup!$C$36)+IF($V289=2,N($F289),0))-BY289,0),MAX($P289-SUM(DV289:DV289),0))</f>
        <v>0</v>
      </c>
      <c r="DX289" s="48" t="n">
        <f aca="false">MIN(MAX((FV288*(1+FV$5/Setup!$C$36)+IF($V289=3,N($F289),0))-BZ289,0),MAX($P289-SUM(DV289:DW289),0))</f>
        <v>0</v>
      </c>
      <c r="DY289" s="48" t="n">
        <f aca="false">MIN(MAX((FW288*(1+FW$5/Setup!$C$36)+IF($V289=4,N($F289),0))-CA289,0),MAX($P289-SUM(DV289:DX289),0))</f>
        <v>0</v>
      </c>
      <c r="DZ289" s="48" t="n">
        <f aca="false">MIN(MAX((FX288*(1+FX$5/Setup!$C$36)+IF($V289=5,N($F289),0))-CB289,0),MAX($P289-SUM(DV289:DY289),0))</f>
        <v>0</v>
      </c>
      <c r="EA289" s="48" t="n">
        <f aca="false">MIN(MAX((FY288*(1+FY$5/Setup!$C$36)+IF($V289=6,N($F289),0))-CC289,0),MAX($P289-SUM(DV289:DZ289),0))</f>
        <v>0</v>
      </c>
      <c r="EB289" s="48" t="n">
        <f aca="false">MIN(MAX((FZ288*(1+FZ$5/Setup!$C$36)+IF($V289=7,N($F289),0))-CD289,0),MAX($P289-SUM(DV289:EA289),0))</f>
        <v>0</v>
      </c>
      <c r="EC289" s="48" t="n">
        <f aca="false">MIN(MAX((GA288*(1+GA$5/Setup!$C$36)+IF($V289=8,N($F289),0))-CE289,0),MAX($P289-SUM(DV289:EB289),0))</f>
        <v>0</v>
      </c>
      <c r="ED289" s="48" t="n">
        <f aca="false">MIN(MAX((GB288*(1+GB$5/Setup!$C$36)+IF($V289=9,N($F289),0))-CF289,0),MAX($P289-SUM(DV289:EC289),0))</f>
        <v>0</v>
      </c>
      <c r="EE289" s="48" t="n">
        <f aca="false">MIN(MAX((GC288*(1+GC$5/Setup!$C$36)+IF($V289=10,N($F289),0))-CG289,0),MAX($P289-SUM(DV289:ED289),0))</f>
        <v>0</v>
      </c>
      <c r="EF289" s="48" t="n">
        <f aca="false">MIN(MAX((GD288*(1+GD$5/Setup!$C$36)+IF($V289=11,N($F289),0))-CH289,0),MAX($P289-SUM(DV289:EE289),0))</f>
        <v>0</v>
      </c>
      <c r="EG289" s="48" t="n">
        <f aca="false">MIN(MAX((GE288*(1+GE$5/Setup!$C$36)+IF($V289=12,N($F289),0))-CI289,0),MAX($P289-SUM(DV289:EF289),0))</f>
        <v>0</v>
      </c>
      <c r="EH289" s="48" t="n">
        <f aca="false">MIN(MAX((GF288*(1+GF$5/Setup!$C$36)+IF($V289=13,N($F289),0))-CJ289,0),MAX($P289-SUM(DV289:EG289),0))</f>
        <v>0</v>
      </c>
      <c r="EI289" s="48" t="n">
        <f aca="false">MIN(MAX((GG288*(1+GG$5/Setup!$C$36)+IF($V289=14,N($F289),0))-CK289,0),MAX($P289-SUM(DV289:EH289),0))</f>
        <v>0</v>
      </c>
      <c r="EJ289" s="48" t="n">
        <f aca="false">MIN(MAX((GH288*(1+GH$5/Setup!$C$36)+IF($V289=15,N($F289),0))-CL289,0),MAX($P289-SUM(DV289:EI289),0))</f>
        <v>0</v>
      </c>
      <c r="EK289" s="48" t="n">
        <f aca="false">MIN(MAX((GI288*(1+GI$5/Setup!$C$36)+IF($V289=16,N($F289),0))-CM289,0),MAX($P289-SUM(DV289:EJ289),0))</f>
        <v>0</v>
      </c>
      <c r="EL289" s="48" t="n">
        <f aca="false">MIN(MAX((GJ288*(1+GJ$5/Setup!$C$36)+IF($V289=17,N($F289),0))-CN289,0),MAX($P289-SUM(DV289:EK289),0))</f>
        <v>0</v>
      </c>
      <c r="EM289" s="48" t="n">
        <f aca="false">MIN(MAX((GK288*(1+GK$5/Setup!$C$36)+IF($V289=18,N($F289),0))-CO289,0),MAX($P289-SUM(DV289:EL289),0))</f>
        <v>0</v>
      </c>
      <c r="EN289" s="48" t="n">
        <f aca="false">MIN(MAX((GL288*(1+GL$5/Setup!$C$36)+IF($V289=19,N($F289),0))-CP289,0),MAX($P289-SUM(DV289:EM289),0))</f>
        <v>0</v>
      </c>
      <c r="EO289" s="48" t="n">
        <f aca="false">MIN(MAX((GM288*(1+GM$5/Setup!$C$36)+IF($V289=20,N($F289),0))-CQ289,0),MAX($P289-SUM(DV289:EN289),0))</f>
        <v>0</v>
      </c>
      <c r="EP289" s="48" t="n">
        <f aca="false">MIN(MAX((GN288*(1+GN$5/Setup!$C$36)+IF($V289=21,N($F289),0))-CR289,0),MAX($P289-SUM(DV289:EO289),0))</f>
        <v>0</v>
      </c>
      <c r="EQ289" s="48" t="n">
        <f aca="false">MIN(MAX((GO288*(1+GO$5/Setup!$C$36)+IF($V289=22,N($F289),0))-CS289,0),MAX($P289-SUM(DV289:EP289),0))</f>
        <v>0</v>
      </c>
      <c r="ER289" s="48" t="n">
        <f aca="false">MIN(MAX((GP288*(1+GP$5/Setup!$C$36)+IF($V289=23,N($F289),0))-CT289,0),MAX($P289-SUM(DV289:EQ289),0))</f>
        <v>0</v>
      </c>
      <c r="ES289" s="48" t="n">
        <f aca="false">MIN(MAX((GQ288*(1+GQ$5/Setup!$C$36)+IF($V289=24,N($F289),0))-CU289,0),MAX($P289-SUM(DV289:ER289),0))</f>
        <v>0</v>
      </c>
      <c r="ET289" s="48" t="n">
        <f aca="false">MIN(MAX((GR288*(1+GR$5/Setup!$C$36)+IF($V289=25,N($F289),0))-CV289,0),MAX($P289-SUM(DV289:ES289),0))</f>
        <v>0</v>
      </c>
      <c r="EU289" s="48" t="n">
        <f aca="false">MIN(MAX((GS288*(1+GS$5/Setup!$C$36)+IF($V289=26,N($F289),0))-CW289,0),MAX($P289-SUM(DV289:ET289),0))</f>
        <v>0</v>
      </c>
      <c r="EV289" s="48" t="n">
        <f aca="false">MIN(MAX((GT288*(1+GT$5/Setup!$C$36)+IF($V289=27,N($F289),0))-CX289,0),MAX($P289-SUM(DV289:EU289),0))</f>
        <v>0</v>
      </c>
      <c r="EW289" s="48" t="n">
        <f aca="false">MIN(MAX((GU288*(1+GU$5/Setup!$C$36)+IF($V289=28,N($F289),0))-CY289,0),MAX($P289-SUM(DV289:EV289),0))</f>
        <v>0</v>
      </c>
      <c r="EX289" s="48" t="n">
        <f aca="false">MIN(MAX((GV288*(1+GV$5/Setup!$C$36)+IF($V289=29,N($F289),0))-CZ289,0),MAX($P289-SUM(DV289:EW289),0))</f>
        <v>0</v>
      </c>
      <c r="EY289" s="48" t="n">
        <f aca="false">MIN(MAX((GW288*(1+GW$5/Setup!$C$36)+IF($V289=30,N($F289),0))-DA289,0),MAX($P289-SUM(DV289:EX289),0))</f>
        <v>0</v>
      </c>
      <c r="EZ289" s="48" t="n">
        <f aca="false">MIN(MAX((GX288*(1+GX$5/Setup!$C$36)+IF($V289=31,N($F289),0))-DB289,0),MAX($P289-SUM(DV289:EY289),0))</f>
        <v>0</v>
      </c>
      <c r="FA289" s="48" t="n">
        <f aca="false">MIN(MAX((GY288*(1+GY$5/Setup!$C$36)+IF($V289=32,N($F289),0))-DC289,0),MAX($P289-SUM(DV289:EZ289),0))</f>
        <v>0</v>
      </c>
      <c r="FB289" s="48" t="n">
        <f aca="false">MIN(MAX((GZ288*(1+GZ$5/Setup!$C$36)+IF($V289=33,N($F289),0))-DD289,0),MAX($P289-SUM(DV289:FA289),0))</f>
        <v>0</v>
      </c>
      <c r="FC289" s="48" t="n">
        <f aca="false">MIN(MAX((HA288*(1+HA$5/Setup!$C$36)+IF($V289=34,N($F289),0))-DE289,0),MAX($P289-SUM(DV289:FB289),0))</f>
        <v>0</v>
      </c>
      <c r="FD289" s="48" t="n">
        <f aca="false">MIN(MAX((HB288*(1+HB$5/Setup!$C$36)+IF($V289=35,N($F289),0))-DF289,0),MAX($P289-SUM(DV289:FC289),0))</f>
        <v>0</v>
      </c>
      <c r="FE289" s="48" t="n">
        <f aca="false">MIN(MAX((HC288*(1+HC$5/Setup!$C$36)+IF($V289=36,N($F289),0))-DG289,0),MAX($P289-SUM(DV289:FD289),0))</f>
        <v>0</v>
      </c>
      <c r="FF289" s="48" t="n">
        <f aca="false">MIN(MAX((HD288*(1+HD$5/Setup!$C$36)+IF($V289=37,N($F289),0))-DH289,0),MAX($P289-SUM(DV289:FE289),0))</f>
        <v>0</v>
      </c>
      <c r="FG289" s="48" t="n">
        <f aca="false">MIN(MAX((HE288*(1+HE$5/Setup!$C$36)+IF($V289=38,N($F289),0))-DI289,0),MAX($P289-SUM(DV289:FF289),0))</f>
        <v>0</v>
      </c>
      <c r="FH289" s="48" t="n">
        <f aca="false">MIN(MAX((HF288*(1+HF$5/Setup!$C$36)+IF($V289=39,N($F289),0))-DJ289,0),MAX($P289-SUM(DV289:FG289),0))</f>
        <v>0</v>
      </c>
      <c r="FI289" s="48" t="n">
        <f aca="false">MIN(MAX((HG288*(1+HG$5/Setup!$C$36)+IF($V289=40,N($F289),0))-DK289,0),MAX($P289-SUM(DV289:FH289),0))</f>
        <v>0</v>
      </c>
      <c r="FJ289" s="48" t="n">
        <f aca="false">MIN(MAX((HH288*(1+HH$5/Setup!$C$36)+IF($V289=41,N($F289),0))-DL289,0),MAX($P289-SUM(DV289:FI289),0))</f>
        <v>0</v>
      </c>
      <c r="FK289" s="48" t="n">
        <f aca="false">MIN(MAX((HI288*(1+HI$5/Setup!$C$36)+IF($V289=42,N($F289),0))-DM289,0),MAX($P289-SUM(DV289:FJ289),0))</f>
        <v>0</v>
      </c>
      <c r="FL289" s="48" t="n">
        <f aca="false">MIN(MAX((HJ288*(1+HJ$5/Setup!$C$36)+IF($V289=43,N($F289),0))-DN289,0),MAX($P289-SUM(DV289:FK289),0))</f>
        <v>0</v>
      </c>
      <c r="FM289" s="48" t="n">
        <f aca="false">MIN(MAX((HK288*(1+HK$5/Setup!$C$36)+IF($V289=44,N($F289),0))-DO289,0),MAX($P289-SUM(DV289:FL289),0))</f>
        <v>0</v>
      </c>
      <c r="FN289" s="48" t="n">
        <f aca="false">MIN(MAX((HL288*(1+HL$5/Setup!$C$36)+IF($V289=45,N($F289),0))-DP289,0),MAX($P289-SUM(DV289:FM289),0))</f>
        <v>0</v>
      </c>
      <c r="FO289" s="48" t="n">
        <f aca="false">MIN(MAX((HM288*(1+HM$5/Setup!$C$36)+IF($V289=46,N($F289),0))-DQ289,0),MAX($P289-SUM(DV289:FN289),0))</f>
        <v>0</v>
      </c>
      <c r="FP289" s="48" t="n">
        <f aca="false">MIN(MAX((HN288*(1+HN$5/Setup!$C$36)+IF($V289=47,N($F289),0))-DR289,0),MAX($P289-SUM(DV289:FO289),0))</f>
        <v>0</v>
      </c>
      <c r="FQ289" s="48" t="n">
        <f aca="false">MIN(MAX((HO288*(1+HO$5/Setup!$C$36)+IF($V289=48,N($F289),0))-DS289,0),MAX($P289-SUM(DV289:FP289),0))</f>
        <v>0</v>
      </c>
      <c r="FR289" s="48" t="n">
        <f aca="false">MIN(MAX((HP288*(1+HP$5/Setup!$C$36)+IF($V289=49,N($F289),0))-DT289,0),MAX($P289-SUM(DV289:FQ289),0))</f>
        <v>0</v>
      </c>
      <c r="FS289" s="48" t="n">
        <f aca="false">MIN(MAX((HQ288*(1+HQ$5/Setup!$C$36)+IF($V289=50,N($F289),0))-DU289,0),MAX($P289-SUM(DV289:FR289),0))</f>
        <v>0</v>
      </c>
      <c r="FT289" s="48" t="n">
        <f aca="false">IF((FT288*(1+FT$5/Setup!$C$36)+IF($V289=1,N($F289),0))-BX289-DV289&lt;0.005,0,(FT288*(1+FT$5/Setup!$C$36)+IF($V289=1,N($F289),0))-BX289-DV289)</f>
        <v>0</v>
      </c>
      <c r="FU289" s="48" t="n">
        <f aca="false">IF((FU288*(1+FU$5/Setup!$C$36)+IF($V289=2,N($F289),0))-BY289-DW289&lt;0.005,0,(FU288*(1+FU$5/Setup!$C$36)+IF($V289=2,N($F289),0))-BY289-DW289)</f>
        <v>0</v>
      </c>
      <c r="FV289" s="48" t="n">
        <f aca="false">IF((FV288*(1+FV$5/Setup!$C$36)+IF($V289=3,N($F289),0))-BZ289-DX289&lt;0.005,0,(FV288*(1+FV$5/Setup!$C$36)+IF($V289=3,N($F289),0))-BZ289-DX289)</f>
        <v>0</v>
      </c>
      <c r="FW289" s="48" t="n">
        <f aca="false">IF((FW288*(1+FW$5/Setup!$C$36)+IF($V289=4,N($F289),0))-CA289-DY289&lt;0.005,0,(FW288*(1+FW$5/Setup!$C$36)+IF($V289=4,N($F289),0))-CA289-DY289)</f>
        <v>0</v>
      </c>
      <c r="FX289" s="48" t="n">
        <f aca="false">IF((FX288*(1+FX$5/Setup!$C$36)+IF($V289=5,N($F289),0))-CB289-DZ289&lt;0.005,0,(FX288*(1+FX$5/Setup!$C$36)+IF($V289=5,N($F289),0))-CB289-DZ289)</f>
        <v>0</v>
      </c>
      <c r="FY289" s="48" t="n">
        <f aca="false">IF((FY288*(1+FY$5/Setup!$C$36)+IF($V289=6,N($F289),0))-CC289-EA289&lt;0.005,0,(FY288*(1+FY$5/Setup!$C$36)+IF($V289=6,N($F289),0))-CC289-EA289)</f>
        <v>0</v>
      </c>
      <c r="FZ289" s="48" t="n">
        <f aca="false">IF((FZ288*(1+FZ$5/Setup!$C$36)+IF($V289=7,N($F289),0))-CD289-EB289&lt;0.005,0,(FZ288*(1+FZ$5/Setup!$C$36)+IF($V289=7,N($F289),0))-CD289-EB289)</f>
        <v>0</v>
      </c>
      <c r="GA289" s="48" t="n">
        <f aca="false">IF((GA288*(1+GA$5/Setup!$C$36)+IF($V289=8,N($F289),0))-CE289-EC289&lt;0.005,0,(GA288*(1+GA$5/Setup!$C$36)+IF($V289=8,N($F289),0))-CE289-EC289)</f>
        <v>0</v>
      </c>
      <c r="GB289" s="48" t="n">
        <f aca="false">IF((GB288*(1+GB$5/Setup!$C$36)+IF($V289=9,N($F289),0))-CF289-ED289&lt;0.005,0,(GB288*(1+GB$5/Setup!$C$36)+IF($V289=9,N($F289),0))-CF289-ED289)</f>
        <v>0</v>
      </c>
      <c r="GC289" s="48" t="n">
        <f aca="false">IF((GC288*(1+GC$5/Setup!$C$36)+IF($V289=10,N($F289),0))-CG289-EE289&lt;0.005,0,(GC288*(1+GC$5/Setup!$C$36)+IF($V289=10,N($F289),0))-CG289-EE289)</f>
        <v>0</v>
      </c>
      <c r="GD289" s="48" t="n">
        <f aca="false">IF((GD288*(1+GD$5/Setup!$C$36)+IF($V289=11,N($F289),0))-CH289-EF289&lt;0.005,0,(GD288*(1+GD$5/Setup!$C$36)+IF($V289=11,N($F289),0))-CH289-EF289)</f>
        <v>0</v>
      </c>
      <c r="GE289" s="48" t="n">
        <f aca="false">IF((GE288*(1+GE$5/Setup!$C$36)+IF($V289=12,N($F289),0))-CI289-EG289&lt;0.005,0,(GE288*(1+GE$5/Setup!$C$36)+IF($V289=12,N($F289),0))-CI289-EG289)</f>
        <v>0</v>
      </c>
      <c r="GF289" s="48" t="n">
        <f aca="false">IF((GF288*(1+GF$5/Setup!$C$36)+IF($V289=13,N($F289),0))-CJ289-EH289&lt;0.005,0,(GF288*(1+GF$5/Setup!$C$36)+IF($V289=13,N($F289),0))-CJ289-EH289)</f>
        <v>0</v>
      </c>
      <c r="GG289" s="48" t="n">
        <f aca="false">IF((GG288*(1+GG$5/Setup!$C$36)+IF($V289=14,N($F289),0))-CK289-EI289&lt;0.005,0,(GG288*(1+GG$5/Setup!$C$36)+IF($V289=14,N($F289),0))-CK289-EI289)</f>
        <v>0</v>
      </c>
      <c r="GH289" s="48" t="n">
        <f aca="false">IF((GH288*(1+GH$5/Setup!$C$36)+IF($V289=15,N($F289),0))-CL289-EJ289&lt;0.005,0,(GH288*(1+GH$5/Setup!$C$36)+IF($V289=15,N($F289),0))-CL289-EJ289)</f>
        <v>0</v>
      </c>
      <c r="GI289" s="48" t="n">
        <f aca="false">IF((GI288*(1+GI$5/Setup!$C$36)+IF($V289=16,N($F289),0))-CM289-EK289&lt;0.005,0,(GI288*(1+GI$5/Setup!$C$36)+IF($V289=16,N($F289),0))-CM289-EK289)</f>
        <v>0</v>
      </c>
      <c r="GJ289" s="48" t="n">
        <f aca="false">IF((GJ288*(1+GJ$5/Setup!$C$36)+IF($V289=17,N($F289),0))-CN289-EL289&lt;0.005,0,(GJ288*(1+GJ$5/Setup!$C$36)+IF($V289=17,N($F289),0))-CN289-EL289)</f>
        <v>0</v>
      </c>
      <c r="GK289" s="48" t="n">
        <f aca="false">IF((GK288*(1+GK$5/Setup!$C$36)+IF($V289=18,N($F289),0))-CO289-EM289&lt;0.005,0,(GK288*(1+GK$5/Setup!$C$36)+IF($V289=18,N($F289),0))-CO289-EM289)</f>
        <v>0</v>
      </c>
      <c r="GL289" s="48" t="n">
        <f aca="false">IF((GL288*(1+GL$5/Setup!$C$36)+IF($V289=19,N($F289),0))-CP289-EN289&lt;0.005,0,(GL288*(1+GL$5/Setup!$C$36)+IF($V289=19,N($F289),0))-CP289-EN289)</f>
        <v>0</v>
      </c>
      <c r="GM289" s="48" t="n">
        <f aca="false">IF((GM288*(1+GM$5/Setup!$C$36)+IF($V289=20,N($F289),0))-CQ289-EO289&lt;0.005,0,(GM288*(1+GM$5/Setup!$C$36)+IF($V289=20,N($F289),0))-CQ289-EO289)</f>
        <v>0</v>
      </c>
      <c r="GN289" s="48" t="n">
        <f aca="false">IF((GN288*(1+GN$5/Setup!$C$36)+IF($V289=21,N($F289),0))-CR289-EP289&lt;0.005,0,(GN288*(1+GN$5/Setup!$C$36)+IF($V289=21,N($F289),0))-CR289-EP289)</f>
        <v>0</v>
      </c>
      <c r="GO289" s="48" t="n">
        <f aca="false">IF((GO288*(1+GO$5/Setup!$C$36)+IF($V289=22,N($F289),0))-CS289-EQ289&lt;0.005,0,(GO288*(1+GO$5/Setup!$C$36)+IF($V289=22,N($F289),0))-CS289-EQ289)</f>
        <v>0</v>
      </c>
      <c r="GP289" s="48" t="n">
        <f aca="false">IF((GP288*(1+GP$5/Setup!$C$36)+IF($V289=23,N($F289),0))-CT289-ER289&lt;0.005,0,(GP288*(1+GP$5/Setup!$C$36)+IF($V289=23,N($F289),0))-CT289-ER289)</f>
        <v>0</v>
      </c>
      <c r="GQ289" s="48" t="n">
        <f aca="false">IF((GQ288*(1+GQ$5/Setup!$C$36)+IF($V289=24,N($F289),0))-CU289-ES289&lt;0.005,0,(GQ288*(1+GQ$5/Setup!$C$36)+IF($V289=24,N($F289),0))-CU289-ES289)</f>
        <v>0</v>
      </c>
      <c r="GR289" s="48" t="n">
        <f aca="false">IF((GR288*(1+GR$5/Setup!$C$36)+IF($V289=25,N($F289),0))-CV289-ET289&lt;0.005,0,(GR288*(1+GR$5/Setup!$C$36)+IF($V289=25,N($F289),0))-CV289-ET289)</f>
        <v>0</v>
      </c>
      <c r="GS289" s="48" t="n">
        <f aca="false">IF((GS288*(1+GS$5/Setup!$C$36)+IF($V289=26,N($F289),0))-CW289-EU289&lt;0.005,0,(GS288*(1+GS$5/Setup!$C$36)+IF($V289=26,N($F289),0))-CW289-EU289)</f>
        <v>0</v>
      </c>
      <c r="GT289" s="48" t="n">
        <f aca="false">IF((GT288*(1+GT$5/Setup!$C$36)+IF($V289=27,N($F289),0))-CX289-EV289&lt;0.005,0,(GT288*(1+GT$5/Setup!$C$36)+IF($V289=27,N($F289),0))-CX289-EV289)</f>
        <v>0</v>
      </c>
      <c r="GU289" s="48" t="n">
        <f aca="false">IF((GU288*(1+GU$5/Setup!$C$36)+IF($V289=28,N($F289),0))-CY289-EW289&lt;0.005,0,(GU288*(1+GU$5/Setup!$C$36)+IF($V289=28,N($F289),0))-CY289-EW289)</f>
        <v>0</v>
      </c>
      <c r="GV289" s="48" t="n">
        <f aca="false">IF((GV288*(1+GV$5/Setup!$C$36)+IF($V289=29,N($F289),0))-CZ289-EX289&lt;0.005,0,(GV288*(1+GV$5/Setup!$C$36)+IF($V289=29,N($F289),0))-CZ289-EX289)</f>
        <v>0</v>
      </c>
      <c r="GW289" s="48" t="n">
        <f aca="false">IF((GW288*(1+GW$5/Setup!$C$36)+IF($V289=30,N($F289),0))-DA289-EY289&lt;0.005,0,(GW288*(1+GW$5/Setup!$C$36)+IF($V289=30,N($F289),0))-DA289-EY289)</f>
        <v>0</v>
      </c>
      <c r="GX289" s="48" t="n">
        <f aca="false">IF((GX288*(1+GX$5/Setup!$C$36)+IF($V289=31,N($F289),0))-DB289-EZ289&lt;0.005,0,(GX288*(1+GX$5/Setup!$C$36)+IF($V289=31,N($F289),0))-DB289-EZ289)</f>
        <v>0</v>
      </c>
      <c r="GY289" s="48" t="n">
        <f aca="false">IF((GY288*(1+GY$5/Setup!$C$36)+IF($V289=32,N($F289),0))-DC289-FA289&lt;0.005,0,(GY288*(1+GY$5/Setup!$C$36)+IF($V289=32,N($F289),0))-DC289-FA289)</f>
        <v>0</v>
      </c>
      <c r="GZ289" s="48" t="n">
        <f aca="false">IF((GZ288*(1+GZ$5/Setup!$C$36)+IF($V289=33,N($F289),0))-DD289-FB289&lt;0.005,0,(GZ288*(1+GZ$5/Setup!$C$36)+IF($V289=33,N($F289),0))-DD289-FB289)</f>
        <v>0</v>
      </c>
      <c r="HA289" s="48" t="n">
        <f aca="false">IF((HA288*(1+HA$5/Setup!$C$36)+IF($V289=34,N($F289),0))-DE289-FC289&lt;0.005,0,(HA288*(1+HA$5/Setup!$C$36)+IF($V289=34,N($F289),0))-DE289-FC289)</f>
        <v>0</v>
      </c>
      <c r="HB289" s="48" t="n">
        <f aca="false">IF((HB288*(1+HB$5/Setup!$C$36)+IF($V289=35,N($F289),0))-DF289-FD289&lt;0.005,0,(HB288*(1+HB$5/Setup!$C$36)+IF($V289=35,N($F289),0))-DF289-FD289)</f>
        <v>0</v>
      </c>
      <c r="HC289" s="48" t="n">
        <f aca="false">IF((HC288*(1+HC$5/Setup!$C$36)+IF($V289=36,N($F289),0))-DG289-FE289&lt;0.005,0,(HC288*(1+HC$5/Setup!$C$36)+IF($V289=36,N($F289),0))-DG289-FE289)</f>
        <v>0</v>
      </c>
      <c r="HD289" s="48" t="n">
        <f aca="false">IF((HD288*(1+HD$5/Setup!$C$36)+IF($V289=37,N($F289),0))-DH289-FF289&lt;0.005,0,(HD288*(1+HD$5/Setup!$C$36)+IF($V289=37,N($F289),0))-DH289-FF289)</f>
        <v>0</v>
      </c>
      <c r="HE289" s="48" t="n">
        <f aca="false">IF((HE288*(1+HE$5/Setup!$C$36)+IF($V289=38,N($F289),0))-DI289-FG289&lt;0.005,0,(HE288*(1+HE$5/Setup!$C$36)+IF($V289=38,N($F289),0))-DI289-FG289)</f>
        <v>0</v>
      </c>
      <c r="HF289" s="48" t="n">
        <f aca="false">IF((HF288*(1+HF$5/Setup!$C$36)+IF($V289=39,N($F289),0))-DJ289-FH289&lt;0.005,0,(HF288*(1+HF$5/Setup!$C$36)+IF($V289=39,N($F289),0))-DJ289-FH289)</f>
        <v>0</v>
      </c>
      <c r="HG289" s="48" t="n">
        <f aca="false">IF((HG288*(1+HG$5/Setup!$C$36)+IF($V289=40,N($F289),0))-DK289-FI289&lt;0.005,0,(HG288*(1+HG$5/Setup!$C$36)+IF($V289=40,N($F289),0))-DK289-FI289)</f>
        <v>0</v>
      </c>
      <c r="HH289" s="48" t="n">
        <f aca="false">IF((HH288*(1+HH$5/Setup!$C$36)+IF($V289=41,N($F289),0))-DL289-FJ289&lt;0.005,0,(HH288*(1+HH$5/Setup!$C$36)+IF($V289=41,N($F289),0))-DL289-FJ289)</f>
        <v>0</v>
      </c>
      <c r="HI289" s="48" t="n">
        <f aca="false">IF((HI288*(1+HI$5/Setup!$C$36)+IF($V289=42,N($F289),0))-DM289-FK289&lt;0.005,0,(HI288*(1+HI$5/Setup!$C$36)+IF($V289=42,N($F289),0))-DM289-FK289)</f>
        <v>0</v>
      </c>
      <c r="HJ289" s="48" t="n">
        <f aca="false">IF((HJ288*(1+HJ$5/Setup!$C$36)+IF($V289=43,N($F289),0))-DN289-FL289&lt;0.005,0,(HJ288*(1+HJ$5/Setup!$C$36)+IF($V289=43,N($F289),0))-DN289-FL289)</f>
        <v>0</v>
      </c>
      <c r="HK289" s="48" t="n">
        <f aca="false">IF((HK288*(1+HK$5/Setup!$C$36)+IF($V289=44,N($F289),0))-DO289-FM289&lt;0.005,0,(HK288*(1+HK$5/Setup!$C$36)+IF($V289=44,N($F289),0))-DO289-FM289)</f>
        <v>0</v>
      </c>
      <c r="HL289" s="48" t="n">
        <f aca="false">IF((HL288*(1+HL$5/Setup!$C$36)+IF($V289=45,N($F289),0))-DP289-FN289&lt;0.005,0,(HL288*(1+HL$5/Setup!$C$36)+IF($V289=45,N($F289),0))-DP289-FN289)</f>
        <v>0</v>
      </c>
      <c r="HM289" s="48" t="n">
        <f aca="false">IF((HM288*(1+HM$5/Setup!$C$36)+IF($V289=46,N($F289),0))-DQ289-FO289&lt;0.005,0,(HM288*(1+HM$5/Setup!$C$36)+IF($V289=46,N($F289),0))-DQ289-FO289)</f>
        <v>0</v>
      </c>
      <c r="HN289" s="48" t="n">
        <f aca="false">IF((HN288*(1+HN$5/Setup!$C$36)+IF($V289=47,N($F289),0))-DR289-FP289&lt;0.005,0,(HN288*(1+HN$5/Setup!$C$36)+IF($V289=47,N($F289),0))-DR289-FP289)</f>
        <v>0</v>
      </c>
      <c r="HO289" s="48" t="n">
        <f aca="false">IF((HO288*(1+HO$5/Setup!$C$36)+IF($V289=48,N($F289),0))-DS289-FQ289&lt;0.005,0,(HO288*(1+HO$5/Setup!$C$36)+IF($V289=48,N($F289),0))-DS289-FQ289)</f>
        <v>0</v>
      </c>
      <c r="HP289" s="48" t="n">
        <f aca="false">IF((HP288*(1+HP$5/Setup!$C$36)+IF($V289=49,N($F289),0))-DT289-FR289&lt;0.005,0,(HP288*(1+HP$5/Setup!$C$36)+IF($V289=49,N($F289),0))-DT289-FR289)</f>
        <v>0</v>
      </c>
      <c r="HQ289" s="48" t="n">
        <f aca="false">IF((HQ288*(1+HQ$5/Setup!$C$36)+IF($V289=50,N($F289),0))-DU289-FS289&lt;0.005,0,(HQ288*(1+HQ$5/Setup!$C$36)+IF($V289=50,N($F289),0))-DU289-FS289)</f>
        <v>0</v>
      </c>
    </row>
    <row r="290" customFormat="false" ht="15" hidden="false" customHeight="false" outlineLevel="0" collapsed="false">
      <c r="A290" s="44" t="n">
        <v>282</v>
      </c>
      <c r="B290" s="45" t="n">
        <f aca="false">IF(Setup!$C$7="Every month",EDATE(Setup!$C$8,($A290-1)),IF(Setup!$C$7="Twice a month",DATE(YEAR(Setup!$C$8),MONTH(Setup!$C$8)+INT((($A290-1)+Setup!$C$41)/2),MIN(IF(MOD(($A290-1)+Setup!$C$41,2)=0,Setup!$C$39,Setup!$C$40),DAY(EOMONTH(DATE(YEAR(Setup!$C$8),MONTH(Setup!$C$8)+INT((($A290-1)+Setup!$C$41)/2),1),0)))),Setup!$C$8+($A290-1)*IF(Setup!$C$7="Every week",7,14)))</f>
        <v>50259</v>
      </c>
      <c r="C290" s="45" t="n">
        <f aca="false">IF(Setup!$C$7="Every month",EDATE(Setup!$C$8,$A290),IF(Setup!$C$7="Twice a month",DATE(YEAR(Setup!$C$8),MONTH(Setup!$C$8)+INT(($A290+Setup!$C$41)/2),MIN(IF(MOD($A290+Setup!$C$41,2)=0,Setup!$C$39,Setup!$C$40),DAY(EOMONTH(DATE(YEAR(Setup!$C$8),MONTH(Setup!$C$8)+INT(($A290+Setup!$C$41)/2),1),0)))),Setup!$C$8+$A290*IF(Setup!$C$7="Every week",7,14)))</f>
        <v>50273</v>
      </c>
      <c r="D290" s="46"/>
      <c r="E290" s="47"/>
      <c r="F290" s="47"/>
      <c r="G290" s="47"/>
      <c r="H290" s="47"/>
      <c r="I290" s="48" t="n">
        <f aca="false">N(Setup!$C$11)+N(E290)</f>
        <v>100</v>
      </c>
      <c r="J290" s="48" t="n">
        <f aca="false">MIN(Setup!$C$37,MAX(I290,0))</f>
        <v>9.23076923076923</v>
      </c>
      <c r="K290" s="48" t="n">
        <f aca="false">MIN(MAX(N(Setup!$C$14)-L289,0),MAX(I290-J290,0))</f>
        <v>0</v>
      </c>
      <c r="L290" s="48" t="n">
        <f aca="false">L289+K290-N(G290)</f>
        <v>500</v>
      </c>
      <c r="M290" s="48" t="n">
        <f aca="false">M289+J290-N(H290)</f>
        <v>2603.07692307692</v>
      </c>
      <c r="N290" s="48" t="n">
        <f aca="false">SUM(BX290:DU290)</f>
        <v>0</v>
      </c>
      <c r="O290" s="48" t="n">
        <f aca="false">SUM(Z290:BW290)-N290</f>
        <v>65</v>
      </c>
      <c r="P290" s="48" t="n">
        <f aca="false">MAX(I290-J290-K290,0)+O290</f>
        <v>155.769230769231</v>
      </c>
      <c r="Q290" s="48" t="n">
        <f aca="false">SUM(DV290:FS290)</f>
        <v>0</v>
      </c>
      <c r="R290" s="49" t="n">
        <f aca="false">N290+J290+K290+Q290</f>
        <v>9.23076923076923</v>
      </c>
      <c r="S290" s="48" t="n">
        <f aca="false">T290-T289-N(F290)+N290+Q290</f>
        <v>0</v>
      </c>
      <c r="T290" s="49" t="n">
        <f aca="false">SUM(FT290:HQ290)</f>
        <v>0</v>
      </c>
      <c r="U290" s="44" t="str">
        <f aca="false">IF(T289&lt;0.005,"",INDEX(Helpers!$C$2:$C$51,IF(_xlfn.MINIFS($DV$6:$FS$6,DV290:FS290,"&gt;0.005")=0,V290,_xlfn.MINIFS($DV$6:$FS$6,DV290:FS290,"&gt;0.005"))))</f>
        <v/>
      </c>
      <c r="V290" s="44" t="n">
        <f aca="false">IF(_xlfn.MINIFS($FT$6:$HQ$6,FT289:HQ289,"&gt;0.005")=0,1,_xlfn.MINIFS($FT$6:$HQ$6,FT289:HQ289,"&gt;0.005"))</f>
        <v>1</v>
      </c>
      <c r="W290" s="44" t="n">
        <f aca="false">IF(AND(D290&lt;&gt;"Paid",T289&gt;0.005),1,0)</f>
        <v>0</v>
      </c>
      <c r="X290" s="48" t="n">
        <f aca="false">SUMPRODUCT(((Helpers!$G$2:$G$51*(1+(Helpers!$D$2:$D$51+0.000000001)/12)^(($B290-Setup!$C$8)/(365.25/12))-Helpers!$E$2:$E$51*((1+(Helpers!$D$2:$D$51+0.000000001)/12)^(($B290-Setup!$C$8)/(365.25/12))-1)/((Helpers!$D$2:$D$51+0.000000001)/12))&gt;0)*(Helpers!$G$2:$G$51*(1+(Helpers!$D$2:$D$51+0.000000001)/12)^(($B290-Setup!$C$8)/(365.25/12))-Helpers!$E$2:$E$51*((1+(Helpers!$D$2:$D$51+0.000000001)/12)^(($B290-Setup!$C$8)/(365.25/12))-1)/((Helpers!$D$2:$D$51+0.000000001)/12)))</f>
        <v>0</v>
      </c>
      <c r="Y290" s="48"/>
      <c r="Z290" s="48" t="n">
        <f aca="false">IF(OR(N(Z$5)=0,Z$6=""),0,Z$5*((DATE(YEAR($B290),MONTH($B290),MIN(Z$6,DAY(EOMONTH($B290,0))))&gt;=$B290)*(DATE(YEAR($B290),MONTH($B290),MIN(Z$6,DAY(EOMONTH($B290,0))))&lt;$C290)+(DATE(YEAR($B290),MONTH($B290)+1,MIN(Z$6,DAY(EOMONTH($B290,1))))&gt;=$B290)*(DATE(YEAR($B290),MONTH($B290)+1,MIN(Z$6,DAY(EOMONTH($B290,1))))&lt;$C290)))</f>
        <v>25</v>
      </c>
      <c r="AA290" s="48" t="n">
        <f aca="false">IF(OR(N(AA$5)=0,AA$6=""),0,AA$5*((DATE(YEAR($B290),MONTH($B290),MIN(AA$6,DAY(EOMONTH($B290,0))))&gt;=$B290)*(DATE(YEAR($B290),MONTH($B290),MIN(AA$6,DAY(EOMONTH($B290,0))))&lt;$C290)+(DATE(YEAR($B290),MONTH($B290)+1,MIN(AA$6,DAY(EOMONTH($B290,1))))&gt;=$B290)*(DATE(YEAR($B290),MONTH($B290)+1,MIN(AA$6,DAY(EOMONTH($B290,1))))&lt;$C290)))</f>
        <v>40</v>
      </c>
      <c r="AB290" s="48" t="n">
        <f aca="false">IF(OR(N(AB$5)=0,AB$6=""),0,AB$5*((DATE(YEAR($B290),MONTH($B290),MIN(AB$6,DAY(EOMONTH($B290,0))))&gt;=$B290)*(DATE(YEAR($B290),MONTH($B290),MIN(AB$6,DAY(EOMONTH($B290,0))))&lt;$C290)+(DATE(YEAR($B290),MONTH($B290)+1,MIN(AB$6,DAY(EOMONTH($B290,1))))&gt;=$B290)*(DATE(YEAR($B290),MONTH($B290)+1,MIN(AB$6,DAY(EOMONTH($B290,1))))&lt;$C290)))</f>
        <v>0</v>
      </c>
      <c r="AC290" s="48" t="n">
        <f aca="false">IF(OR(N(AC$5)=0,AC$6=""),0,AC$5*((DATE(YEAR($B290),MONTH($B290),MIN(AC$6,DAY(EOMONTH($B290,0))))&gt;=$B290)*(DATE(YEAR($B290),MONTH($B290),MIN(AC$6,DAY(EOMONTH($B290,0))))&lt;$C290)+(DATE(YEAR($B290),MONTH($B290)+1,MIN(AC$6,DAY(EOMONTH($B290,1))))&gt;=$B290)*(DATE(YEAR($B290),MONTH($B290)+1,MIN(AC$6,DAY(EOMONTH($B290,1))))&lt;$C290)))</f>
        <v>0</v>
      </c>
      <c r="AD290" s="48" t="n">
        <f aca="false">IF(OR(N(AD$5)=0,AD$6=""),0,AD$5*((DATE(YEAR($B290),MONTH($B290),MIN(AD$6,DAY(EOMONTH($B290,0))))&gt;=$B290)*(DATE(YEAR($B290),MONTH($B290),MIN(AD$6,DAY(EOMONTH($B290,0))))&lt;$C290)+(DATE(YEAR($B290),MONTH($B290)+1,MIN(AD$6,DAY(EOMONTH($B290,1))))&gt;=$B290)*(DATE(YEAR($B290),MONTH($B290)+1,MIN(AD$6,DAY(EOMONTH($B290,1))))&lt;$C290)))</f>
        <v>0</v>
      </c>
      <c r="AE290" s="48" t="n">
        <f aca="false">IF(OR(N(AE$5)=0,AE$6=""),0,AE$5*((DATE(YEAR($B290),MONTH($B290),MIN(AE$6,DAY(EOMONTH($B290,0))))&gt;=$B290)*(DATE(YEAR($B290),MONTH($B290),MIN(AE$6,DAY(EOMONTH($B290,0))))&lt;$C290)+(DATE(YEAR($B290),MONTH($B290)+1,MIN(AE$6,DAY(EOMONTH($B290,1))))&gt;=$B290)*(DATE(YEAR($B290),MONTH($B290)+1,MIN(AE$6,DAY(EOMONTH($B290,1))))&lt;$C290)))</f>
        <v>0</v>
      </c>
      <c r="AF290" s="48" t="n">
        <f aca="false">IF(OR(N(AF$5)=0,AF$6=""),0,AF$5*((DATE(YEAR($B290),MONTH($B290),MIN(AF$6,DAY(EOMONTH($B290,0))))&gt;=$B290)*(DATE(YEAR($B290),MONTH($B290),MIN(AF$6,DAY(EOMONTH($B290,0))))&lt;$C290)+(DATE(YEAR($B290),MONTH($B290)+1,MIN(AF$6,DAY(EOMONTH($B290,1))))&gt;=$B290)*(DATE(YEAR($B290),MONTH($B290)+1,MIN(AF$6,DAY(EOMONTH($B290,1))))&lt;$C290)))</f>
        <v>0</v>
      </c>
      <c r="AG290" s="48" t="n">
        <f aca="false">IF(OR(N(AG$5)=0,AG$6=""),0,AG$5*((DATE(YEAR($B290),MONTH($B290),MIN(AG$6,DAY(EOMONTH($B290,0))))&gt;=$B290)*(DATE(YEAR($B290),MONTH($B290),MIN(AG$6,DAY(EOMONTH($B290,0))))&lt;$C290)+(DATE(YEAR($B290),MONTH($B290)+1,MIN(AG$6,DAY(EOMONTH($B290,1))))&gt;=$B290)*(DATE(YEAR($B290),MONTH($B290)+1,MIN(AG$6,DAY(EOMONTH($B290,1))))&lt;$C290)))</f>
        <v>0</v>
      </c>
      <c r="AH290" s="48" t="n">
        <f aca="false">IF(OR(N(AH$5)=0,AH$6=""),0,AH$5*((DATE(YEAR($B290),MONTH($B290),MIN(AH$6,DAY(EOMONTH($B290,0))))&gt;=$B290)*(DATE(YEAR($B290),MONTH($B290),MIN(AH$6,DAY(EOMONTH($B290,0))))&lt;$C290)+(DATE(YEAR($B290),MONTH($B290)+1,MIN(AH$6,DAY(EOMONTH($B290,1))))&gt;=$B290)*(DATE(YEAR($B290),MONTH($B290)+1,MIN(AH$6,DAY(EOMONTH($B290,1))))&lt;$C290)))</f>
        <v>0</v>
      </c>
      <c r="AI290" s="48" t="n">
        <f aca="false">IF(OR(N(AI$5)=0,AI$6=""),0,AI$5*((DATE(YEAR($B290),MONTH($B290),MIN(AI$6,DAY(EOMONTH($B290,0))))&gt;=$B290)*(DATE(YEAR($B290),MONTH($B290),MIN(AI$6,DAY(EOMONTH($B290,0))))&lt;$C290)+(DATE(YEAR($B290),MONTH($B290)+1,MIN(AI$6,DAY(EOMONTH($B290,1))))&gt;=$B290)*(DATE(YEAR($B290),MONTH($B290)+1,MIN(AI$6,DAY(EOMONTH($B290,1))))&lt;$C290)))</f>
        <v>0</v>
      </c>
      <c r="AJ290" s="48" t="n">
        <f aca="false">IF(OR(N(AJ$5)=0,AJ$6=""),0,AJ$5*((DATE(YEAR($B290),MONTH($B290),MIN(AJ$6,DAY(EOMONTH($B290,0))))&gt;=$B290)*(DATE(YEAR($B290),MONTH($B290),MIN(AJ$6,DAY(EOMONTH($B290,0))))&lt;$C290)+(DATE(YEAR($B290),MONTH($B290)+1,MIN(AJ$6,DAY(EOMONTH($B290,1))))&gt;=$B290)*(DATE(YEAR($B290),MONTH($B290)+1,MIN(AJ$6,DAY(EOMONTH($B290,1))))&lt;$C290)))</f>
        <v>0</v>
      </c>
      <c r="AK290" s="48" t="n">
        <f aca="false">IF(OR(N(AK$5)=0,AK$6=""),0,AK$5*((DATE(YEAR($B290),MONTH($B290),MIN(AK$6,DAY(EOMONTH($B290,0))))&gt;=$B290)*(DATE(YEAR($B290),MONTH($B290),MIN(AK$6,DAY(EOMONTH($B290,0))))&lt;$C290)+(DATE(YEAR($B290),MONTH($B290)+1,MIN(AK$6,DAY(EOMONTH($B290,1))))&gt;=$B290)*(DATE(YEAR($B290),MONTH($B290)+1,MIN(AK$6,DAY(EOMONTH($B290,1))))&lt;$C290)))</f>
        <v>0</v>
      </c>
      <c r="AL290" s="48" t="n">
        <f aca="false">IF(OR(N(AL$5)=0,AL$6=""),0,AL$5*((DATE(YEAR($B290),MONTH($B290),MIN(AL$6,DAY(EOMONTH($B290,0))))&gt;=$B290)*(DATE(YEAR($B290),MONTH($B290),MIN(AL$6,DAY(EOMONTH($B290,0))))&lt;$C290)+(DATE(YEAR($B290),MONTH($B290)+1,MIN(AL$6,DAY(EOMONTH($B290,1))))&gt;=$B290)*(DATE(YEAR($B290),MONTH($B290)+1,MIN(AL$6,DAY(EOMONTH($B290,1))))&lt;$C290)))</f>
        <v>0</v>
      </c>
      <c r="AM290" s="48" t="n">
        <f aca="false">IF(OR(N(AM$5)=0,AM$6=""),0,AM$5*((DATE(YEAR($B290),MONTH($B290),MIN(AM$6,DAY(EOMONTH($B290,0))))&gt;=$B290)*(DATE(YEAR($B290),MONTH($B290),MIN(AM$6,DAY(EOMONTH($B290,0))))&lt;$C290)+(DATE(YEAR($B290),MONTH($B290)+1,MIN(AM$6,DAY(EOMONTH($B290,1))))&gt;=$B290)*(DATE(YEAR($B290),MONTH($B290)+1,MIN(AM$6,DAY(EOMONTH($B290,1))))&lt;$C290)))</f>
        <v>0</v>
      </c>
      <c r="AN290" s="48" t="n">
        <f aca="false">IF(OR(N(AN$5)=0,AN$6=""),0,AN$5*((DATE(YEAR($B290),MONTH($B290),MIN(AN$6,DAY(EOMONTH($B290,0))))&gt;=$B290)*(DATE(YEAR($B290),MONTH($B290),MIN(AN$6,DAY(EOMONTH($B290,0))))&lt;$C290)+(DATE(YEAR($B290),MONTH($B290)+1,MIN(AN$6,DAY(EOMONTH($B290,1))))&gt;=$B290)*(DATE(YEAR($B290),MONTH($B290)+1,MIN(AN$6,DAY(EOMONTH($B290,1))))&lt;$C290)))</f>
        <v>0</v>
      </c>
      <c r="AO290" s="48" t="n">
        <f aca="false">IF(OR(N(AO$5)=0,AO$6=""),0,AO$5*((DATE(YEAR($B290),MONTH($B290),MIN(AO$6,DAY(EOMONTH($B290,0))))&gt;=$B290)*(DATE(YEAR($B290),MONTH($B290),MIN(AO$6,DAY(EOMONTH($B290,0))))&lt;$C290)+(DATE(YEAR($B290),MONTH($B290)+1,MIN(AO$6,DAY(EOMONTH($B290,1))))&gt;=$B290)*(DATE(YEAR($B290),MONTH($B290)+1,MIN(AO$6,DAY(EOMONTH($B290,1))))&lt;$C290)))</f>
        <v>0</v>
      </c>
      <c r="AP290" s="48" t="n">
        <f aca="false">IF(OR(N(AP$5)=0,AP$6=""),0,AP$5*((DATE(YEAR($B290),MONTH($B290),MIN(AP$6,DAY(EOMONTH($B290,0))))&gt;=$B290)*(DATE(YEAR($B290),MONTH($B290),MIN(AP$6,DAY(EOMONTH($B290,0))))&lt;$C290)+(DATE(YEAR($B290),MONTH($B290)+1,MIN(AP$6,DAY(EOMONTH($B290,1))))&gt;=$B290)*(DATE(YEAR($B290),MONTH($B290)+1,MIN(AP$6,DAY(EOMONTH($B290,1))))&lt;$C290)))</f>
        <v>0</v>
      </c>
      <c r="AQ290" s="48" t="n">
        <f aca="false">IF(OR(N(AQ$5)=0,AQ$6=""),0,AQ$5*((DATE(YEAR($B290),MONTH($B290),MIN(AQ$6,DAY(EOMONTH($B290,0))))&gt;=$B290)*(DATE(YEAR($B290),MONTH($B290),MIN(AQ$6,DAY(EOMONTH($B290,0))))&lt;$C290)+(DATE(YEAR($B290),MONTH($B290)+1,MIN(AQ$6,DAY(EOMONTH($B290,1))))&gt;=$B290)*(DATE(YEAR($B290),MONTH($B290)+1,MIN(AQ$6,DAY(EOMONTH($B290,1))))&lt;$C290)))</f>
        <v>0</v>
      </c>
      <c r="AR290" s="48" t="n">
        <f aca="false">IF(OR(N(AR$5)=0,AR$6=""),0,AR$5*((DATE(YEAR($B290),MONTH($B290),MIN(AR$6,DAY(EOMONTH($B290,0))))&gt;=$B290)*(DATE(YEAR($B290),MONTH($B290),MIN(AR$6,DAY(EOMONTH($B290,0))))&lt;$C290)+(DATE(YEAR($B290),MONTH($B290)+1,MIN(AR$6,DAY(EOMONTH($B290,1))))&gt;=$B290)*(DATE(YEAR($B290),MONTH($B290)+1,MIN(AR$6,DAY(EOMONTH($B290,1))))&lt;$C290)))</f>
        <v>0</v>
      </c>
      <c r="AS290" s="48" t="n">
        <f aca="false">IF(OR(N(AS$5)=0,AS$6=""),0,AS$5*((DATE(YEAR($B290),MONTH($B290),MIN(AS$6,DAY(EOMONTH($B290,0))))&gt;=$B290)*(DATE(YEAR($B290),MONTH($B290),MIN(AS$6,DAY(EOMONTH($B290,0))))&lt;$C290)+(DATE(YEAR($B290),MONTH($B290)+1,MIN(AS$6,DAY(EOMONTH($B290,1))))&gt;=$B290)*(DATE(YEAR($B290),MONTH($B290)+1,MIN(AS$6,DAY(EOMONTH($B290,1))))&lt;$C290)))</f>
        <v>0</v>
      </c>
      <c r="AT290" s="48" t="n">
        <f aca="false">IF(OR(N(AT$5)=0,AT$6=""),0,AT$5*((DATE(YEAR($B290),MONTH($B290),MIN(AT$6,DAY(EOMONTH($B290,0))))&gt;=$B290)*(DATE(YEAR($B290),MONTH($B290),MIN(AT$6,DAY(EOMONTH($B290,0))))&lt;$C290)+(DATE(YEAR($B290),MONTH($B290)+1,MIN(AT$6,DAY(EOMONTH($B290,1))))&gt;=$B290)*(DATE(YEAR($B290),MONTH($B290)+1,MIN(AT$6,DAY(EOMONTH($B290,1))))&lt;$C290)))</f>
        <v>0</v>
      </c>
      <c r="AU290" s="48" t="n">
        <f aca="false">IF(OR(N(AU$5)=0,AU$6=""),0,AU$5*((DATE(YEAR($B290),MONTH($B290),MIN(AU$6,DAY(EOMONTH($B290,0))))&gt;=$B290)*(DATE(YEAR($B290),MONTH($B290),MIN(AU$6,DAY(EOMONTH($B290,0))))&lt;$C290)+(DATE(YEAR($B290),MONTH($B290)+1,MIN(AU$6,DAY(EOMONTH($B290,1))))&gt;=$B290)*(DATE(YEAR($B290),MONTH($B290)+1,MIN(AU$6,DAY(EOMONTH($B290,1))))&lt;$C290)))</f>
        <v>0</v>
      </c>
      <c r="AV290" s="48" t="n">
        <f aca="false">IF(OR(N(AV$5)=0,AV$6=""),0,AV$5*((DATE(YEAR($B290),MONTH($B290),MIN(AV$6,DAY(EOMONTH($B290,0))))&gt;=$B290)*(DATE(YEAR($B290),MONTH($B290),MIN(AV$6,DAY(EOMONTH($B290,0))))&lt;$C290)+(DATE(YEAR($B290),MONTH($B290)+1,MIN(AV$6,DAY(EOMONTH($B290,1))))&gt;=$B290)*(DATE(YEAR($B290),MONTH($B290)+1,MIN(AV$6,DAY(EOMONTH($B290,1))))&lt;$C290)))</f>
        <v>0</v>
      </c>
      <c r="AW290" s="48" t="n">
        <f aca="false">IF(OR(N(AW$5)=0,AW$6=""),0,AW$5*((DATE(YEAR($B290),MONTH($B290),MIN(AW$6,DAY(EOMONTH($B290,0))))&gt;=$B290)*(DATE(YEAR($B290),MONTH($B290),MIN(AW$6,DAY(EOMONTH($B290,0))))&lt;$C290)+(DATE(YEAR($B290),MONTH($B290)+1,MIN(AW$6,DAY(EOMONTH($B290,1))))&gt;=$B290)*(DATE(YEAR($B290),MONTH($B290)+1,MIN(AW$6,DAY(EOMONTH($B290,1))))&lt;$C290)))</f>
        <v>0</v>
      </c>
      <c r="AX290" s="48" t="n">
        <f aca="false">IF(OR(N(AX$5)=0,AX$6=""),0,AX$5*((DATE(YEAR($B290),MONTH($B290),MIN(AX$6,DAY(EOMONTH($B290,0))))&gt;=$B290)*(DATE(YEAR($B290),MONTH($B290),MIN(AX$6,DAY(EOMONTH($B290,0))))&lt;$C290)+(DATE(YEAR($B290),MONTH($B290)+1,MIN(AX$6,DAY(EOMONTH($B290,1))))&gt;=$B290)*(DATE(YEAR($B290),MONTH($B290)+1,MIN(AX$6,DAY(EOMONTH($B290,1))))&lt;$C290)))</f>
        <v>0</v>
      </c>
      <c r="AY290" s="48" t="n">
        <f aca="false">IF(OR(N(AY$5)=0,AY$6=""),0,AY$5*((DATE(YEAR($B290),MONTH($B290),MIN(AY$6,DAY(EOMONTH($B290,0))))&gt;=$B290)*(DATE(YEAR($B290),MONTH($B290),MIN(AY$6,DAY(EOMONTH($B290,0))))&lt;$C290)+(DATE(YEAR($B290),MONTH($B290)+1,MIN(AY$6,DAY(EOMONTH($B290,1))))&gt;=$B290)*(DATE(YEAR($B290),MONTH($B290)+1,MIN(AY$6,DAY(EOMONTH($B290,1))))&lt;$C290)))</f>
        <v>0</v>
      </c>
      <c r="AZ290" s="48" t="n">
        <f aca="false">IF(OR(N(AZ$5)=0,AZ$6=""),0,AZ$5*((DATE(YEAR($B290),MONTH($B290),MIN(AZ$6,DAY(EOMONTH($B290,0))))&gt;=$B290)*(DATE(YEAR($B290),MONTH($B290),MIN(AZ$6,DAY(EOMONTH($B290,0))))&lt;$C290)+(DATE(YEAR($B290),MONTH($B290)+1,MIN(AZ$6,DAY(EOMONTH($B290,1))))&gt;=$B290)*(DATE(YEAR($B290),MONTH($B290)+1,MIN(AZ$6,DAY(EOMONTH($B290,1))))&lt;$C290)))</f>
        <v>0</v>
      </c>
      <c r="BA290" s="48" t="n">
        <f aca="false">IF(OR(N(BA$5)=0,BA$6=""),0,BA$5*((DATE(YEAR($B290),MONTH($B290),MIN(BA$6,DAY(EOMONTH($B290,0))))&gt;=$B290)*(DATE(YEAR($B290),MONTH($B290),MIN(BA$6,DAY(EOMONTH($B290,0))))&lt;$C290)+(DATE(YEAR($B290),MONTH($B290)+1,MIN(BA$6,DAY(EOMONTH($B290,1))))&gt;=$B290)*(DATE(YEAR($B290),MONTH($B290)+1,MIN(BA$6,DAY(EOMONTH($B290,1))))&lt;$C290)))</f>
        <v>0</v>
      </c>
      <c r="BB290" s="48" t="n">
        <f aca="false">IF(OR(N(BB$5)=0,BB$6=""),0,BB$5*((DATE(YEAR($B290),MONTH($B290),MIN(BB$6,DAY(EOMONTH($B290,0))))&gt;=$B290)*(DATE(YEAR($B290),MONTH($B290),MIN(BB$6,DAY(EOMONTH($B290,0))))&lt;$C290)+(DATE(YEAR($B290),MONTH($B290)+1,MIN(BB$6,DAY(EOMONTH($B290,1))))&gt;=$B290)*(DATE(YEAR($B290),MONTH($B290)+1,MIN(BB$6,DAY(EOMONTH($B290,1))))&lt;$C290)))</f>
        <v>0</v>
      </c>
      <c r="BC290" s="48" t="n">
        <f aca="false">IF(OR(N(BC$5)=0,BC$6=""),0,BC$5*((DATE(YEAR($B290),MONTH($B290),MIN(BC$6,DAY(EOMONTH($B290,0))))&gt;=$B290)*(DATE(YEAR($B290),MONTH($B290),MIN(BC$6,DAY(EOMONTH($B290,0))))&lt;$C290)+(DATE(YEAR($B290),MONTH($B290)+1,MIN(BC$6,DAY(EOMONTH($B290,1))))&gt;=$B290)*(DATE(YEAR($B290),MONTH($B290)+1,MIN(BC$6,DAY(EOMONTH($B290,1))))&lt;$C290)))</f>
        <v>0</v>
      </c>
      <c r="BD290" s="48" t="n">
        <f aca="false">IF(OR(N(BD$5)=0,BD$6=""),0,BD$5*((DATE(YEAR($B290),MONTH($B290),MIN(BD$6,DAY(EOMONTH($B290,0))))&gt;=$B290)*(DATE(YEAR($B290),MONTH($B290),MIN(BD$6,DAY(EOMONTH($B290,0))))&lt;$C290)+(DATE(YEAR($B290),MONTH($B290)+1,MIN(BD$6,DAY(EOMONTH($B290,1))))&gt;=$B290)*(DATE(YEAR($B290),MONTH($B290)+1,MIN(BD$6,DAY(EOMONTH($B290,1))))&lt;$C290)))</f>
        <v>0</v>
      </c>
      <c r="BE290" s="48" t="n">
        <f aca="false">IF(OR(N(BE$5)=0,BE$6=""),0,BE$5*((DATE(YEAR($B290),MONTH($B290),MIN(BE$6,DAY(EOMONTH($B290,0))))&gt;=$B290)*(DATE(YEAR($B290),MONTH($B290),MIN(BE$6,DAY(EOMONTH($B290,0))))&lt;$C290)+(DATE(YEAR($B290),MONTH($B290)+1,MIN(BE$6,DAY(EOMONTH($B290,1))))&gt;=$B290)*(DATE(YEAR($B290),MONTH($B290)+1,MIN(BE$6,DAY(EOMONTH($B290,1))))&lt;$C290)))</f>
        <v>0</v>
      </c>
      <c r="BF290" s="48" t="n">
        <f aca="false">IF(OR(N(BF$5)=0,BF$6=""),0,BF$5*((DATE(YEAR($B290),MONTH($B290),MIN(BF$6,DAY(EOMONTH($B290,0))))&gt;=$B290)*(DATE(YEAR($B290),MONTH($B290),MIN(BF$6,DAY(EOMONTH($B290,0))))&lt;$C290)+(DATE(YEAR($B290),MONTH($B290)+1,MIN(BF$6,DAY(EOMONTH($B290,1))))&gt;=$B290)*(DATE(YEAR($B290),MONTH($B290)+1,MIN(BF$6,DAY(EOMONTH($B290,1))))&lt;$C290)))</f>
        <v>0</v>
      </c>
      <c r="BG290" s="48" t="n">
        <f aca="false">IF(OR(N(BG$5)=0,BG$6=""),0,BG$5*((DATE(YEAR($B290),MONTH($B290),MIN(BG$6,DAY(EOMONTH($B290,0))))&gt;=$B290)*(DATE(YEAR($B290),MONTH($B290),MIN(BG$6,DAY(EOMONTH($B290,0))))&lt;$C290)+(DATE(YEAR($B290),MONTH($B290)+1,MIN(BG$6,DAY(EOMONTH($B290,1))))&gt;=$B290)*(DATE(YEAR($B290),MONTH($B290)+1,MIN(BG$6,DAY(EOMONTH($B290,1))))&lt;$C290)))</f>
        <v>0</v>
      </c>
      <c r="BH290" s="48" t="n">
        <f aca="false">IF(OR(N(BH$5)=0,BH$6=""),0,BH$5*((DATE(YEAR($B290),MONTH($B290),MIN(BH$6,DAY(EOMONTH($B290,0))))&gt;=$B290)*(DATE(YEAR($B290),MONTH($B290),MIN(BH$6,DAY(EOMONTH($B290,0))))&lt;$C290)+(DATE(YEAR($B290),MONTH($B290)+1,MIN(BH$6,DAY(EOMONTH($B290,1))))&gt;=$B290)*(DATE(YEAR($B290),MONTH($B290)+1,MIN(BH$6,DAY(EOMONTH($B290,1))))&lt;$C290)))</f>
        <v>0</v>
      </c>
      <c r="BI290" s="48" t="n">
        <f aca="false">IF(OR(N(BI$5)=0,BI$6=""),0,BI$5*((DATE(YEAR($B290),MONTH($B290),MIN(BI$6,DAY(EOMONTH($B290,0))))&gt;=$B290)*(DATE(YEAR($B290),MONTH($B290),MIN(BI$6,DAY(EOMONTH($B290,0))))&lt;$C290)+(DATE(YEAR($B290),MONTH($B290)+1,MIN(BI$6,DAY(EOMONTH($B290,1))))&gt;=$B290)*(DATE(YEAR($B290),MONTH($B290)+1,MIN(BI$6,DAY(EOMONTH($B290,1))))&lt;$C290)))</f>
        <v>0</v>
      </c>
      <c r="BJ290" s="48" t="n">
        <f aca="false">IF(OR(N(BJ$5)=0,BJ$6=""),0,BJ$5*((DATE(YEAR($B290),MONTH($B290),MIN(BJ$6,DAY(EOMONTH($B290,0))))&gt;=$B290)*(DATE(YEAR($B290),MONTH($B290),MIN(BJ$6,DAY(EOMONTH($B290,0))))&lt;$C290)+(DATE(YEAR($B290),MONTH($B290)+1,MIN(BJ$6,DAY(EOMONTH($B290,1))))&gt;=$B290)*(DATE(YEAR($B290),MONTH($B290)+1,MIN(BJ$6,DAY(EOMONTH($B290,1))))&lt;$C290)))</f>
        <v>0</v>
      </c>
      <c r="BK290" s="48" t="n">
        <f aca="false">IF(OR(N(BK$5)=0,BK$6=""),0,BK$5*((DATE(YEAR($B290),MONTH($B290),MIN(BK$6,DAY(EOMONTH($B290,0))))&gt;=$B290)*(DATE(YEAR($B290),MONTH($B290),MIN(BK$6,DAY(EOMONTH($B290,0))))&lt;$C290)+(DATE(YEAR($B290),MONTH($B290)+1,MIN(BK$6,DAY(EOMONTH($B290,1))))&gt;=$B290)*(DATE(YEAR($B290),MONTH($B290)+1,MIN(BK$6,DAY(EOMONTH($B290,1))))&lt;$C290)))</f>
        <v>0</v>
      </c>
      <c r="BL290" s="48" t="n">
        <f aca="false">IF(OR(N(BL$5)=0,BL$6=""),0,BL$5*((DATE(YEAR($B290),MONTH($B290),MIN(BL$6,DAY(EOMONTH($B290,0))))&gt;=$B290)*(DATE(YEAR($B290),MONTH($B290),MIN(BL$6,DAY(EOMONTH($B290,0))))&lt;$C290)+(DATE(YEAR($B290),MONTH($B290)+1,MIN(BL$6,DAY(EOMONTH($B290,1))))&gt;=$B290)*(DATE(YEAR($B290),MONTH($B290)+1,MIN(BL$6,DAY(EOMONTH($B290,1))))&lt;$C290)))</f>
        <v>0</v>
      </c>
      <c r="BM290" s="48" t="n">
        <f aca="false">IF(OR(N(BM$5)=0,BM$6=""),0,BM$5*((DATE(YEAR($B290),MONTH($B290),MIN(BM$6,DAY(EOMONTH($B290,0))))&gt;=$B290)*(DATE(YEAR($B290),MONTH($B290),MIN(BM$6,DAY(EOMONTH($B290,0))))&lt;$C290)+(DATE(YEAR($B290),MONTH($B290)+1,MIN(BM$6,DAY(EOMONTH($B290,1))))&gt;=$B290)*(DATE(YEAR($B290),MONTH($B290)+1,MIN(BM$6,DAY(EOMONTH($B290,1))))&lt;$C290)))</f>
        <v>0</v>
      </c>
      <c r="BN290" s="48" t="n">
        <f aca="false">IF(OR(N(BN$5)=0,BN$6=""),0,BN$5*((DATE(YEAR($B290),MONTH($B290),MIN(BN$6,DAY(EOMONTH($B290,0))))&gt;=$B290)*(DATE(YEAR($B290),MONTH($B290),MIN(BN$6,DAY(EOMONTH($B290,0))))&lt;$C290)+(DATE(YEAR($B290),MONTH($B290)+1,MIN(BN$6,DAY(EOMONTH($B290,1))))&gt;=$B290)*(DATE(YEAR($B290),MONTH($B290)+1,MIN(BN$6,DAY(EOMONTH($B290,1))))&lt;$C290)))</f>
        <v>0</v>
      </c>
      <c r="BO290" s="48" t="n">
        <f aca="false">IF(OR(N(BO$5)=0,BO$6=""),0,BO$5*((DATE(YEAR($B290),MONTH($B290),MIN(BO$6,DAY(EOMONTH($B290,0))))&gt;=$B290)*(DATE(YEAR($B290),MONTH($B290),MIN(BO$6,DAY(EOMONTH($B290,0))))&lt;$C290)+(DATE(YEAR($B290),MONTH($B290)+1,MIN(BO$6,DAY(EOMONTH($B290,1))))&gt;=$B290)*(DATE(YEAR($B290),MONTH($B290)+1,MIN(BO$6,DAY(EOMONTH($B290,1))))&lt;$C290)))</f>
        <v>0</v>
      </c>
      <c r="BP290" s="48" t="n">
        <f aca="false">IF(OR(N(BP$5)=0,BP$6=""),0,BP$5*((DATE(YEAR($B290),MONTH($B290),MIN(BP$6,DAY(EOMONTH($B290,0))))&gt;=$B290)*(DATE(YEAR($B290),MONTH($B290),MIN(BP$6,DAY(EOMONTH($B290,0))))&lt;$C290)+(DATE(YEAR($B290),MONTH($B290)+1,MIN(BP$6,DAY(EOMONTH($B290,1))))&gt;=$B290)*(DATE(YEAR($B290),MONTH($B290)+1,MIN(BP$6,DAY(EOMONTH($B290,1))))&lt;$C290)))</f>
        <v>0</v>
      </c>
      <c r="BQ290" s="48" t="n">
        <f aca="false">IF(OR(N(BQ$5)=0,BQ$6=""),0,BQ$5*((DATE(YEAR($B290),MONTH($B290),MIN(BQ$6,DAY(EOMONTH($B290,0))))&gt;=$B290)*(DATE(YEAR($B290),MONTH($B290),MIN(BQ$6,DAY(EOMONTH($B290,0))))&lt;$C290)+(DATE(YEAR($B290),MONTH($B290)+1,MIN(BQ$6,DAY(EOMONTH($B290,1))))&gt;=$B290)*(DATE(YEAR($B290),MONTH($B290)+1,MIN(BQ$6,DAY(EOMONTH($B290,1))))&lt;$C290)))</f>
        <v>0</v>
      </c>
      <c r="BR290" s="48" t="n">
        <f aca="false">IF(OR(N(BR$5)=0,BR$6=""),0,BR$5*((DATE(YEAR($B290),MONTH($B290),MIN(BR$6,DAY(EOMONTH($B290,0))))&gt;=$B290)*(DATE(YEAR($B290),MONTH($B290),MIN(BR$6,DAY(EOMONTH($B290,0))))&lt;$C290)+(DATE(YEAR($B290),MONTH($B290)+1,MIN(BR$6,DAY(EOMONTH($B290,1))))&gt;=$B290)*(DATE(YEAR($B290),MONTH($B290)+1,MIN(BR$6,DAY(EOMONTH($B290,1))))&lt;$C290)))</f>
        <v>0</v>
      </c>
      <c r="BS290" s="48" t="n">
        <f aca="false">IF(OR(N(BS$5)=0,BS$6=""),0,BS$5*((DATE(YEAR($B290),MONTH($B290),MIN(BS$6,DAY(EOMONTH($B290,0))))&gt;=$B290)*(DATE(YEAR($B290),MONTH($B290),MIN(BS$6,DAY(EOMONTH($B290,0))))&lt;$C290)+(DATE(YEAR($B290),MONTH($B290)+1,MIN(BS$6,DAY(EOMONTH($B290,1))))&gt;=$B290)*(DATE(YEAR($B290),MONTH($B290)+1,MIN(BS$6,DAY(EOMONTH($B290,1))))&lt;$C290)))</f>
        <v>0</v>
      </c>
      <c r="BT290" s="48" t="n">
        <f aca="false">IF(OR(N(BT$5)=0,BT$6=""),0,BT$5*((DATE(YEAR($B290),MONTH($B290),MIN(BT$6,DAY(EOMONTH($B290,0))))&gt;=$B290)*(DATE(YEAR($B290),MONTH($B290),MIN(BT$6,DAY(EOMONTH($B290,0))))&lt;$C290)+(DATE(YEAR($B290),MONTH($B290)+1,MIN(BT$6,DAY(EOMONTH($B290,1))))&gt;=$B290)*(DATE(YEAR($B290),MONTH($B290)+1,MIN(BT$6,DAY(EOMONTH($B290,1))))&lt;$C290)))</f>
        <v>0</v>
      </c>
      <c r="BU290" s="48" t="n">
        <f aca="false">IF(OR(N(BU$5)=0,BU$6=""),0,BU$5*((DATE(YEAR($B290),MONTH($B290),MIN(BU$6,DAY(EOMONTH($B290,0))))&gt;=$B290)*(DATE(YEAR($B290),MONTH($B290),MIN(BU$6,DAY(EOMONTH($B290,0))))&lt;$C290)+(DATE(YEAR($B290),MONTH($B290)+1,MIN(BU$6,DAY(EOMONTH($B290,1))))&gt;=$B290)*(DATE(YEAR($B290),MONTH($B290)+1,MIN(BU$6,DAY(EOMONTH($B290,1))))&lt;$C290)))</f>
        <v>0</v>
      </c>
      <c r="BV290" s="48" t="n">
        <f aca="false">IF(OR(N(BV$5)=0,BV$6=""),0,BV$5*((DATE(YEAR($B290),MONTH($B290),MIN(BV$6,DAY(EOMONTH($B290,0))))&gt;=$B290)*(DATE(YEAR($B290),MONTH($B290),MIN(BV$6,DAY(EOMONTH($B290,0))))&lt;$C290)+(DATE(YEAR($B290),MONTH($B290)+1,MIN(BV$6,DAY(EOMONTH($B290,1))))&gt;=$B290)*(DATE(YEAR($B290),MONTH($B290)+1,MIN(BV$6,DAY(EOMONTH($B290,1))))&lt;$C290)))</f>
        <v>0</v>
      </c>
      <c r="BW290" s="48" t="n">
        <f aca="false">IF(OR(N(BW$5)=0,BW$6=""),0,BW$5*((DATE(YEAR($B290),MONTH($B290),MIN(BW$6,DAY(EOMONTH($B290,0))))&gt;=$B290)*(DATE(YEAR($B290),MONTH($B290),MIN(BW$6,DAY(EOMONTH($B290,0))))&lt;$C290)+(DATE(YEAR($B290),MONTH($B290)+1,MIN(BW$6,DAY(EOMONTH($B290,1))))&gt;=$B290)*(DATE(YEAR($B290),MONTH($B290)+1,MIN(BW$6,DAY(EOMONTH($B290,1))))&lt;$C290)))</f>
        <v>0</v>
      </c>
      <c r="BX290" s="48" t="n">
        <f aca="false">MIN(Z290,(FT289*(1+FT$5/Setup!$C$36)+IF($V290=1,N($F290),0)))</f>
        <v>0</v>
      </c>
      <c r="BY290" s="48" t="n">
        <f aca="false">MIN(AA290,(FU289*(1+FU$5/Setup!$C$36)+IF($V290=2,N($F290),0)))</f>
        <v>0</v>
      </c>
      <c r="BZ290" s="48" t="n">
        <f aca="false">MIN(AB290,(FV289*(1+FV$5/Setup!$C$36)+IF($V290=3,N($F290),0)))</f>
        <v>0</v>
      </c>
      <c r="CA290" s="48" t="n">
        <f aca="false">MIN(AC290,(FW289*(1+FW$5/Setup!$C$36)+IF($V290=4,N($F290),0)))</f>
        <v>0</v>
      </c>
      <c r="CB290" s="48" t="n">
        <f aca="false">MIN(AD290,(FX289*(1+FX$5/Setup!$C$36)+IF($V290=5,N($F290),0)))</f>
        <v>0</v>
      </c>
      <c r="CC290" s="48" t="n">
        <f aca="false">MIN(AE290,(FY289*(1+FY$5/Setup!$C$36)+IF($V290=6,N($F290),0)))</f>
        <v>0</v>
      </c>
      <c r="CD290" s="48" t="n">
        <f aca="false">MIN(AF290,(FZ289*(1+FZ$5/Setup!$C$36)+IF($V290=7,N($F290),0)))</f>
        <v>0</v>
      </c>
      <c r="CE290" s="48" t="n">
        <f aca="false">MIN(AG290,(GA289*(1+GA$5/Setup!$C$36)+IF($V290=8,N($F290),0)))</f>
        <v>0</v>
      </c>
      <c r="CF290" s="48" t="n">
        <f aca="false">MIN(AH290,(GB289*(1+GB$5/Setup!$C$36)+IF($V290=9,N($F290),0)))</f>
        <v>0</v>
      </c>
      <c r="CG290" s="48" t="n">
        <f aca="false">MIN(AI290,(GC289*(1+GC$5/Setup!$C$36)+IF($V290=10,N($F290),0)))</f>
        <v>0</v>
      </c>
      <c r="CH290" s="48" t="n">
        <f aca="false">MIN(AJ290,(GD289*(1+GD$5/Setup!$C$36)+IF($V290=11,N($F290),0)))</f>
        <v>0</v>
      </c>
      <c r="CI290" s="48" t="n">
        <f aca="false">MIN(AK290,(GE289*(1+GE$5/Setup!$C$36)+IF($V290=12,N($F290),0)))</f>
        <v>0</v>
      </c>
      <c r="CJ290" s="48" t="n">
        <f aca="false">MIN(AL290,(GF289*(1+GF$5/Setup!$C$36)+IF($V290=13,N($F290),0)))</f>
        <v>0</v>
      </c>
      <c r="CK290" s="48" t="n">
        <f aca="false">MIN(AM290,(GG289*(1+GG$5/Setup!$C$36)+IF($V290=14,N($F290),0)))</f>
        <v>0</v>
      </c>
      <c r="CL290" s="48" t="n">
        <f aca="false">MIN(AN290,(GH289*(1+GH$5/Setup!$C$36)+IF($V290=15,N($F290),0)))</f>
        <v>0</v>
      </c>
      <c r="CM290" s="48" t="n">
        <f aca="false">MIN(AO290,(GI289*(1+GI$5/Setup!$C$36)+IF($V290=16,N($F290),0)))</f>
        <v>0</v>
      </c>
      <c r="CN290" s="48" t="n">
        <f aca="false">MIN(AP290,(GJ289*(1+GJ$5/Setup!$C$36)+IF($V290=17,N($F290),0)))</f>
        <v>0</v>
      </c>
      <c r="CO290" s="48" t="n">
        <f aca="false">MIN(AQ290,(GK289*(1+GK$5/Setup!$C$36)+IF($V290=18,N($F290),0)))</f>
        <v>0</v>
      </c>
      <c r="CP290" s="48" t="n">
        <f aca="false">MIN(AR290,(GL289*(1+GL$5/Setup!$C$36)+IF($V290=19,N($F290),0)))</f>
        <v>0</v>
      </c>
      <c r="CQ290" s="48" t="n">
        <f aca="false">MIN(AS290,(GM289*(1+GM$5/Setup!$C$36)+IF($V290=20,N($F290),0)))</f>
        <v>0</v>
      </c>
      <c r="CR290" s="48" t="n">
        <f aca="false">MIN(AT290,(GN289*(1+GN$5/Setup!$C$36)+IF($V290=21,N($F290),0)))</f>
        <v>0</v>
      </c>
      <c r="CS290" s="48" t="n">
        <f aca="false">MIN(AU290,(GO289*(1+GO$5/Setup!$C$36)+IF($V290=22,N($F290),0)))</f>
        <v>0</v>
      </c>
      <c r="CT290" s="48" t="n">
        <f aca="false">MIN(AV290,(GP289*(1+GP$5/Setup!$C$36)+IF($V290=23,N($F290),0)))</f>
        <v>0</v>
      </c>
      <c r="CU290" s="48" t="n">
        <f aca="false">MIN(AW290,(GQ289*(1+GQ$5/Setup!$C$36)+IF($V290=24,N($F290),0)))</f>
        <v>0</v>
      </c>
      <c r="CV290" s="48" t="n">
        <f aca="false">MIN(AX290,(GR289*(1+GR$5/Setup!$C$36)+IF($V290=25,N($F290),0)))</f>
        <v>0</v>
      </c>
      <c r="CW290" s="48" t="n">
        <f aca="false">MIN(AY290,(GS289*(1+GS$5/Setup!$C$36)+IF($V290=26,N($F290),0)))</f>
        <v>0</v>
      </c>
      <c r="CX290" s="48" t="n">
        <f aca="false">MIN(AZ290,(GT289*(1+GT$5/Setup!$C$36)+IF($V290=27,N($F290),0)))</f>
        <v>0</v>
      </c>
      <c r="CY290" s="48" t="n">
        <f aca="false">MIN(BA290,(GU289*(1+GU$5/Setup!$C$36)+IF($V290=28,N($F290),0)))</f>
        <v>0</v>
      </c>
      <c r="CZ290" s="48" t="n">
        <f aca="false">MIN(BB290,(GV289*(1+GV$5/Setup!$C$36)+IF($V290=29,N($F290),0)))</f>
        <v>0</v>
      </c>
      <c r="DA290" s="48" t="n">
        <f aca="false">MIN(BC290,(GW289*(1+GW$5/Setup!$C$36)+IF($V290=30,N($F290),0)))</f>
        <v>0</v>
      </c>
      <c r="DB290" s="48" t="n">
        <f aca="false">MIN(BD290,(GX289*(1+GX$5/Setup!$C$36)+IF($V290=31,N($F290),0)))</f>
        <v>0</v>
      </c>
      <c r="DC290" s="48" t="n">
        <f aca="false">MIN(BE290,(GY289*(1+GY$5/Setup!$C$36)+IF($V290=32,N($F290),0)))</f>
        <v>0</v>
      </c>
      <c r="DD290" s="48" t="n">
        <f aca="false">MIN(BF290,(GZ289*(1+GZ$5/Setup!$C$36)+IF($V290=33,N($F290),0)))</f>
        <v>0</v>
      </c>
      <c r="DE290" s="48" t="n">
        <f aca="false">MIN(BG290,(HA289*(1+HA$5/Setup!$C$36)+IF($V290=34,N($F290),0)))</f>
        <v>0</v>
      </c>
      <c r="DF290" s="48" t="n">
        <f aca="false">MIN(BH290,(HB289*(1+HB$5/Setup!$C$36)+IF($V290=35,N($F290),0)))</f>
        <v>0</v>
      </c>
      <c r="DG290" s="48" t="n">
        <f aca="false">MIN(BI290,(HC289*(1+HC$5/Setup!$C$36)+IF($V290=36,N($F290),0)))</f>
        <v>0</v>
      </c>
      <c r="DH290" s="48" t="n">
        <f aca="false">MIN(BJ290,(HD289*(1+HD$5/Setup!$C$36)+IF($V290=37,N($F290),0)))</f>
        <v>0</v>
      </c>
      <c r="DI290" s="48" t="n">
        <f aca="false">MIN(BK290,(HE289*(1+HE$5/Setup!$C$36)+IF($V290=38,N($F290),0)))</f>
        <v>0</v>
      </c>
      <c r="DJ290" s="48" t="n">
        <f aca="false">MIN(BL290,(HF289*(1+HF$5/Setup!$C$36)+IF($V290=39,N($F290),0)))</f>
        <v>0</v>
      </c>
      <c r="DK290" s="48" t="n">
        <f aca="false">MIN(BM290,(HG289*(1+HG$5/Setup!$C$36)+IF($V290=40,N($F290),0)))</f>
        <v>0</v>
      </c>
      <c r="DL290" s="48" t="n">
        <f aca="false">MIN(BN290,(HH289*(1+HH$5/Setup!$C$36)+IF($V290=41,N($F290),0)))</f>
        <v>0</v>
      </c>
      <c r="DM290" s="48" t="n">
        <f aca="false">MIN(BO290,(HI289*(1+HI$5/Setup!$C$36)+IF($V290=42,N($F290),0)))</f>
        <v>0</v>
      </c>
      <c r="DN290" s="48" t="n">
        <f aca="false">MIN(BP290,(HJ289*(1+HJ$5/Setup!$C$36)+IF($V290=43,N($F290),0)))</f>
        <v>0</v>
      </c>
      <c r="DO290" s="48" t="n">
        <f aca="false">MIN(BQ290,(HK289*(1+HK$5/Setup!$C$36)+IF($V290=44,N($F290),0)))</f>
        <v>0</v>
      </c>
      <c r="DP290" s="48" t="n">
        <f aca="false">MIN(BR290,(HL289*(1+HL$5/Setup!$C$36)+IF($V290=45,N($F290),0)))</f>
        <v>0</v>
      </c>
      <c r="DQ290" s="48" t="n">
        <f aca="false">MIN(BS290,(HM289*(1+HM$5/Setup!$C$36)+IF($V290=46,N($F290),0)))</f>
        <v>0</v>
      </c>
      <c r="DR290" s="48" t="n">
        <f aca="false">MIN(BT290,(HN289*(1+HN$5/Setup!$C$36)+IF($V290=47,N($F290),0)))</f>
        <v>0</v>
      </c>
      <c r="DS290" s="48" t="n">
        <f aca="false">MIN(BU290,(HO289*(1+HO$5/Setup!$C$36)+IF($V290=48,N($F290),0)))</f>
        <v>0</v>
      </c>
      <c r="DT290" s="48" t="n">
        <f aca="false">MIN(BV290,(HP289*(1+HP$5/Setup!$C$36)+IF($V290=49,N($F290),0)))</f>
        <v>0</v>
      </c>
      <c r="DU290" s="48" t="n">
        <f aca="false">MIN(BW290,(HQ289*(1+HQ$5/Setup!$C$36)+IF($V290=50,N($F290),0)))</f>
        <v>0</v>
      </c>
      <c r="DV290" s="48" t="n">
        <f aca="false">MIN(MAX((FT289*(1+FT$5/Setup!$C$36)+IF($V290=1,N($F290),0))-BX290,0),MAX($P290-0,0))</f>
        <v>0</v>
      </c>
      <c r="DW290" s="48" t="n">
        <f aca="false">MIN(MAX((FU289*(1+FU$5/Setup!$C$36)+IF($V290=2,N($F290),0))-BY290,0),MAX($P290-SUM(DV290:DV290),0))</f>
        <v>0</v>
      </c>
      <c r="DX290" s="48" t="n">
        <f aca="false">MIN(MAX((FV289*(1+FV$5/Setup!$C$36)+IF($V290=3,N($F290),0))-BZ290,0),MAX($P290-SUM(DV290:DW290),0))</f>
        <v>0</v>
      </c>
      <c r="DY290" s="48" t="n">
        <f aca="false">MIN(MAX((FW289*(1+FW$5/Setup!$C$36)+IF($V290=4,N($F290),0))-CA290,0),MAX($P290-SUM(DV290:DX290),0))</f>
        <v>0</v>
      </c>
      <c r="DZ290" s="48" t="n">
        <f aca="false">MIN(MAX((FX289*(1+FX$5/Setup!$C$36)+IF($V290=5,N($F290),0))-CB290,0),MAX($P290-SUM(DV290:DY290),0))</f>
        <v>0</v>
      </c>
      <c r="EA290" s="48" t="n">
        <f aca="false">MIN(MAX((FY289*(1+FY$5/Setup!$C$36)+IF($V290=6,N($F290),0))-CC290,0),MAX($P290-SUM(DV290:DZ290),0))</f>
        <v>0</v>
      </c>
      <c r="EB290" s="48" t="n">
        <f aca="false">MIN(MAX((FZ289*(1+FZ$5/Setup!$C$36)+IF($V290=7,N($F290),0))-CD290,0),MAX($P290-SUM(DV290:EA290),0))</f>
        <v>0</v>
      </c>
      <c r="EC290" s="48" t="n">
        <f aca="false">MIN(MAX((GA289*(1+GA$5/Setup!$C$36)+IF($V290=8,N($F290),0))-CE290,0),MAX($P290-SUM(DV290:EB290),0))</f>
        <v>0</v>
      </c>
      <c r="ED290" s="48" t="n">
        <f aca="false">MIN(MAX((GB289*(1+GB$5/Setup!$C$36)+IF($V290=9,N($F290),0))-CF290,0),MAX($P290-SUM(DV290:EC290),0))</f>
        <v>0</v>
      </c>
      <c r="EE290" s="48" t="n">
        <f aca="false">MIN(MAX((GC289*(1+GC$5/Setup!$C$36)+IF($V290=10,N($F290),0))-CG290,0),MAX($P290-SUM(DV290:ED290),0))</f>
        <v>0</v>
      </c>
      <c r="EF290" s="48" t="n">
        <f aca="false">MIN(MAX((GD289*(1+GD$5/Setup!$C$36)+IF($V290=11,N($F290),0))-CH290,0),MAX($P290-SUM(DV290:EE290),0))</f>
        <v>0</v>
      </c>
      <c r="EG290" s="48" t="n">
        <f aca="false">MIN(MAX((GE289*(1+GE$5/Setup!$C$36)+IF($V290=12,N($F290),0))-CI290,0),MAX($P290-SUM(DV290:EF290),0))</f>
        <v>0</v>
      </c>
      <c r="EH290" s="48" t="n">
        <f aca="false">MIN(MAX((GF289*(1+GF$5/Setup!$C$36)+IF($V290=13,N($F290),0))-CJ290,0),MAX($P290-SUM(DV290:EG290),0))</f>
        <v>0</v>
      </c>
      <c r="EI290" s="48" t="n">
        <f aca="false">MIN(MAX((GG289*(1+GG$5/Setup!$C$36)+IF($V290=14,N($F290),0))-CK290,0),MAX($P290-SUM(DV290:EH290),0))</f>
        <v>0</v>
      </c>
      <c r="EJ290" s="48" t="n">
        <f aca="false">MIN(MAX((GH289*(1+GH$5/Setup!$C$36)+IF($V290=15,N($F290),0))-CL290,0),MAX($P290-SUM(DV290:EI290),0))</f>
        <v>0</v>
      </c>
      <c r="EK290" s="48" t="n">
        <f aca="false">MIN(MAX((GI289*(1+GI$5/Setup!$C$36)+IF($V290=16,N($F290),0))-CM290,0),MAX($P290-SUM(DV290:EJ290),0))</f>
        <v>0</v>
      </c>
      <c r="EL290" s="48" t="n">
        <f aca="false">MIN(MAX((GJ289*(1+GJ$5/Setup!$C$36)+IF($V290=17,N($F290),0))-CN290,0),MAX($P290-SUM(DV290:EK290),0))</f>
        <v>0</v>
      </c>
      <c r="EM290" s="48" t="n">
        <f aca="false">MIN(MAX((GK289*(1+GK$5/Setup!$C$36)+IF($V290=18,N($F290),0))-CO290,0),MAX($P290-SUM(DV290:EL290),0))</f>
        <v>0</v>
      </c>
      <c r="EN290" s="48" t="n">
        <f aca="false">MIN(MAX((GL289*(1+GL$5/Setup!$C$36)+IF($V290=19,N($F290),0))-CP290,0),MAX($P290-SUM(DV290:EM290),0))</f>
        <v>0</v>
      </c>
      <c r="EO290" s="48" t="n">
        <f aca="false">MIN(MAX((GM289*(1+GM$5/Setup!$C$36)+IF($V290=20,N($F290),0))-CQ290,0),MAX($P290-SUM(DV290:EN290),0))</f>
        <v>0</v>
      </c>
      <c r="EP290" s="48" t="n">
        <f aca="false">MIN(MAX((GN289*(1+GN$5/Setup!$C$36)+IF($V290=21,N($F290),0))-CR290,0),MAX($P290-SUM(DV290:EO290),0))</f>
        <v>0</v>
      </c>
      <c r="EQ290" s="48" t="n">
        <f aca="false">MIN(MAX((GO289*(1+GO$5/Setup!$C$36)+IF($V290=22,N($F290),0))-CS290,0),MAX($P290-SUM(DV290:EP290),0))</f>
        <v>0</v>
      </c>
      <c r="ER290" s="48" t="n">
        <f aca="false">MIN(MAX((GP289*(1+GP$5/Setup!$C$36)+IF($V290=23,N($F290),0))-CT290,0),MAX($P290-SUM(DV290:EQ290),0))</f>
        <v>0</v>
      </c>
      <c r="ES290" s="48" t="n">
        <f aca="false">MIN(MAX((GQ289*(1+GQ$5/Setup!$C$36)+IF($V290=24,N($F290),0))-CU290,0),MAX($P290-SUM(DV290:ER290),0))</f>
        <v>0</v>
      </c>
      <c r="ET290" s="48" t="n">
        <f aca="false">MIN(MAX((GR289*(1+GR$5/Setup!$C$36)+IF($V290=25,N($F290),0))-CV290,0),MAX($P290-SUM(DV290:ES290),0))</f>
        <v>0</v>
      </c>
      <c r="EU290" s="48" t="n">
        <f aca="false">MIN(MAX((GS289*(1+GS$5/Setup!$C$36)+IF($V290=26,N($F290),0))-CW290,0),MAX($P290-SUM(DV290:ET290),0))</f>
        <v>0</v>
      </c>
      <c r="EV290" s="48" t="n">
        <f aca="false">MIN(MAX((GT289*(1+GT$5/Setup!$C$36)+IF($V290=27,N($F290),0))-CX290,0),MAX($P290-SUM(DV290:EU290),0))</f>
        <v>0</v>
      </c>
      <c r="EW290" s="48" t="n">
        <f aca="false">MIN(MAX((GU289*(1+GU$5/Setup!$C$36)+IF($V290=28,N($F290),0))-CY290,0),MAX($P290-SUM(DV290:EV290),0))</f>
        <v>0</v>
      </c>
      <c r="EX290" s="48" t="n">
        <f aca="false">MIN(MAX((GV289*(1+GV$5/Setup!$C$36)+IF($V290=29,N($F290),0))-CZ290,0),MAX($P290-SUM(DV290:EW290),0))</f>
        <v>0</v>
      </c>
      <c r="EY290" s="48" t="n">
        <f aca="false">MIN(MAX((GW289*(1+GW$5/Setup!$C$36)+IF($V290=30,N($F290),0))-DA290,0),MAX($P290-SUM(DV290:EX290),0))</f>
        <v>0</v>
      </c>
      <c r="EZ290" s="48" t="n">
        <f aca="false">MIN(MAX((GX289*(1+GX$5/Setup!$C$36)+IF($V290=31,N($F290),0))-DB290,0),MAX($P290-SUM(DV290:EY290),0))</f>
        <v>0</v>
      </c>
      <c r="FA290" s="48" t="n">
        <f aca="false">MIN(MAX((GY289*(1+GY$5/Setup!$C$36)+IF($V290=32,N($F290),0))-DC290,0),MAX($P290-SUM(DV290:EZ290),0))</f>
        <v>0</v>
      </c>
      <c r="FB290" s="48" t="n">
        <f aca="false">MIN(MAX((GZ289*(1+GZ$5/Setup!$C$36)+IF($V290=33,N($F290),0))-DD290,0),MAX($P290-SUM(DV290:FA290),0))</f>
        <v>0</v>
      </c>
      <c r="FC290" s="48" t="n">
        <f aca="false">MIN(MAX((HA289*(1+HA$5/Setup!$C$36)+IF($V290=34,N($F290),0))-DE290,0),MAX($P290-SUM(DV290:FB290),0))</f>
        <v>0</v>
      </c>
      <c r="FD290" s="48" t="n">
        <f aca="false">MIN(MAX((HB289*(1+HB$5/Setup!$C$36)+IF($V290=35,N($F290),0))-DF290,0),MAX($P290-SUM(DV290:FC290),0))</f>
        <v>0</v>
      </c>
      <c r="FE290" s="48" t="n">
        <f aca="false">MIN(MAX((HC289*(1+HC$5/Setup!$C$36)+IF($V290=36,N($F290),0))-DG290,0),MAX($P290-SUM(DV290:FD290),0))</f>
        <v>0</v>
      </c>
      <c r="FF290" s="48" t="n">
        <f aca="false">MIN(MAX((HD289*(1+HD$5/Setup!$C$36)+IF($V290=37,N($F290),0))-DH290,0),MAX($P290-SUM(DV290:FE290),0))</f>
        <v>0</v>
      </c>
      <c r="FG290" s="48" t="n">
        <f aca="false">MIN(MAX((HE289*(1+HE$5/Setup!$C$36)+IF($V290=38,N($F290),0))-DI290,0),MAX($P290-SUM(DV290:FF290),0))</f>
        <v>0</v>
      </c>
      <c r="FH290" s="48" t="n">
        <f aca="false">MIN(MAX((HF289*(1+HF$5/Setup!$C$36)+IF($V290=39,N($F290),0))-DJ290,0),MAX($P290-SUM(DV290:FG290),0))</f>
        <v>0</v>
      </c>
      <c r="FI290" s="48" t="n">
        <f aca="false">MIN(MAX((HG289*(1+HG$5/Setup!$C$36)+IF($V290=40,N($F290),0))-DK290,0),MAX($P290-SUM(DV290:FH290),0))</f>
        <v>0</v>
      </c>
      <c r="FJ290" s="48" t="n">
        <f aca="false">MIN(MAX((HH289*(1+HH$5/Setup!$C$36)+IF($V290=41,N($F290),0))-DL290,0),MAX($P290-SUM(DV290:FI290),0))</f>
        <v>0</v>
      </c>
      <c r="FK290" s="48" t="n">
        <f aca="false">MIN(MAX((HI289*(1+HI$5/Setup!$C$36)+IF($V290=42,N($F290),0))-DM290,0),MAX($P290-SUM(DV290:FJ290),0))</f>
        <v>0</v>
      </c>
      <c r="FL290" s="48" t="n">
        <f aca="false">MIN(MAX((HJ289*(1+HJ$5/Setup!$C$36)+IF($V290=43,N($F290),0))-DN290,0),MAX($P290-SUM(DV290:FK290),0))</f>
        <v>0</v>
      </c>
      <c r="FM290" s="48" t="n">
        <f aca="false">MIN(MAX((HK289*(1+HK$5/Setup!$C$36)+IF($V290=44,N($F290),0))-DO290,0),MAX($P290-SUM(DV290:FL290),0))</f>
        <v>0</v>
      </c>
      <c r="FN290" s="48" t="n">
        <f aca="false">MIN(MAX((HL289*(1+HL$5/Setup!$C$36)+IF($V290=45,N($F290),0))-DP290,0),MAX($P290-SUM(DV290:FM290),0))</f>
        <v>0</v>
      </c>
      <c r="FO290" s="48" t="n">
        <f aca="false">MIN(MAX((HM289*(1+HM$5/Setup!$C$36)+IF($V290=46,N($F290),0))-DQ290,0),MAX($P290-SUM(DV290:FN290),0))</f>
        <v>0</v>
      </c>
      <c r="FP290" s="48" t="n">
        <f aca="false">MIN(MAX((HN289*(1+HN$5/Setup!$C$36)+IF($V290=47,N($F290),0))-DR290,0),MAX($P290-SUM(DV290:FO290),0))</f>
        <v>0</v>
      </c>
      <c r="FQ290" s="48" t="n">
        <f aca="false">MIN(MAX((HO289*(1+HO$5/Setup!$C$36)+IF($V290=48,N($F290),0))-DS290,0),MAX($P290-SUM(DV290:FP290),0))</f>
        <v>0</v>
      </c>
      <c r="FR290" s="48" t="n">
        <f aca="false">MIN(MAX((HP289*(1+HP$5/Setup!$C$36)+IF($V290=49,N($F290),0))-DT290,0),MAX($P290-SUM(DV290:FQ290),0))</f>
        <v>0</v>
      </c>
      <c r="FS290" s="48" t="n">
        <f aca="false">MIN(MAX((HQ289*(1+HQ$5/Setup!$C$36)+IF($V290=50,N($F290),0))-DU290,0),MAX($P290-SUM(DV290:FR290),0))</f>
        <v>0</v>
      </c>
      <c r="FT290" s="48" t="n">
        <f aca="false">IF((FT289*(1+FT$5/Setup!$C$36)+IF($V290=1,N($F290),0))-BX290-DV290&lt;0.005,0,(FT289*(1+FT$5/Setup!$C$36)+IF($V290=1,N($F290),0))-BX290-DV290)</f>
        <v>0</v>
      </c>
      <c r="FU290" s="48" t="n">
        <f aca="false">IF((FU289*(1+FU$5/Setup!$C$36)+IF($V290=2,N($F290),0))-BY290-DW290&lt;0.005,0,(FU289*(1+FU$5/Setup!$C$36)+IF($V290=2,N($F290),0))-BY290-DW290)</f>
        <v>0</v>
      </c>
      <c r="FV290" s="48" t="n">
        <f aca="false">IF((FV289*(1+FV$5/Setup!$C$36)+IF($V290=3,N($F290),0))-BZ290-DX290&lt;0.005,0,(FV289*(1+FV$5/Setup!$C$36)+IF($V290=3,N($F290),0))-BZ290-DX290)</f>
        <v>0</v>
      </c>
      <c r="FW290" s="48" t="n">
        <f aca="false">IF((FW289*(1+FW$5/Setup!$C$36)+IF($V290=4,N($F290),0))-CA290-DY290&lt;0.005,0,(FW289*(1+FW$5/Setup!$C$36)+IF($V290=4,N($F290),0))-CA290-DY290)</f>
        <v>0</v>
      </c>
      <c r="FX290" s="48" t="n">
        <f aca="false">IF((FX289*(1+FX$5/Setup!$C$36)+IF($V290=5,N($F290),0))-CB290-DZ290&lt;0.005,0,(FX289*(1+FX$5/Setup!$C$36)+IF($V290=5,N($F290),0))-CB290-DZ290)</f>
        <v>0</v>
      </c>
      <c r="FY290" s="48" t="n">
        <f aca="false">IF((FY289*(1+FY$5/Setup!$C$36)+IF($V290=6,N($F290),0))-CC290-EA290&lt;0.005,0,(FY289*(1+FY$5/Setup!$C$36)+IF($V290=6,N($F290),0))-CC290-EA290)</f>
        <v>0</v>
      </c>
      <c r="FZ290" s="48" t="n">
        <f aca="false">IF((FZ289*(1+FZ$5/Setup!$C$36)+IF($V290=7,N($F290),0))-CD290-EB290&lt;0.005,0,(FZ289*(1+FZ$5/Setup!$C$36)+IF($V290=7,N($F290),0))-CD290-EB290)</f>
        <v>0</v>
      </c>
      <c r="GA290" s="48" t="n">
        <f aca="false">IF((GA289*(1+GA$5/Setup!$C$36)+IF($V290=8,N($F290),0))-CE290-EC290&lt;0.005,0,(GA289*(1+GA$5/Setup!$C$36)+IF($V290=8,N($F290),0))-CE290-EC290)</f>
        <v>0</v>
      </c>
      <c r="GB290" s="48" t="n">
        <f aca="false">IF((GB289*(1+GB$5/Setup!$C$36)+IF($V290=9,N($F290),0))-CF290-ED290&lt;0.005,0,(GB289*(1+GB$5/Setup!$C$36)+IF($V290=9,N($F290),0))-CF290-ED290)</f>
        <v>0</v>
      </c>
      <c r="GC290" s="48" t="n">
        <f aca="false">IF((GC289*(1+GC$5/Setup!$C$36)+IF($V290=10,N($F290),0))-CG290-EE290&lt;0.005,0,(GC289*(1+GC$5/Setup!$C$36)+IF($V290=10,N($F290),0))-CG290-EE290)</f>
        <v>0</v>
      </c>
      <c r="GD290" s="48" t="n">
        <f aca="false">IF((GD289*(1+GD$5/Setup!$C$36)+IF($V290=11,N($F290),0))-CH290-EF290&lt;0.005,0,(GD289*(1+GD$5/Setup!$C$36)+IF($V290=11,N($F290),0))-CH290-EF290)</f>
        <v>0</v>
      </c>
      <c r="GE290" s="48" t="n">
        <f aca="false">IF((GE289*(1+GE$5/Setup!$C$36)+IF($V290=12,N($F290),0))-CI290-EG290&lt;0.005,0,(GE289*(1+GE$5/Setup!$C$36)+IF($V290=12,N($F290),0))-CI290-EG290)</f>
        <v>0</v>
      </c>
      <c r="GF290" s="48" t="n">
        <f aca="false">IF((GF289*(1+GF$5/Setup!$C$36)+IF($V290=13,N($F290),0))-CJ290-EH290&lt;0.005,0,(GF289*(1+GF$5/Setup!$C$36)+IF($V290=13,N($F290),0))-CJ290-EH290)</f>
        <v>0</v>
      </c>
      <c r="GG290" s="48" t="n">
        <f aca="false">IF((GG289*(1+GG$5/Setup!$C$36)+IF($V290=14,N($F290),0))-CK290-EI290&lt;0.005,0,(GG289*(1+GG$5/Setup!$C$36)+IF($V290=14,N($F290),0))-CK290-EI290)</f>
        <v>0</v>
      </c>
      <c r="GH290" s="48" t="n">
        <f aca="false">IF((GH289*(1+GH$5/Setup!$C$36)+IF($V290=15,N($F290),0))-CL290-EJ290&lt;0.005,0,(GH289*(1+GH$5/Setup!$C$36)+IF($V290=15,N($F290),0))-CL290-EJ290)</f>
        <v>0</v>
      </c>
      <c r="GI290" s="48" t="n">
        <f aca="false">IF((GI289*(1+GI$5/Setup!$C$36)+IF($V290=16,N($F290),0))-CM290-EK290&lt;0.005,0,(GI289*(1+GI$5/Setup!$C$36)+IF($V290=16,N($F290),0))-CM290-EK290)</f>
        <v>0</v>
      </c>
      <c r="GJ290" s="48" t="n">
        <f aca="false">IF((GJ289*(1+GJ$5/Setup!$C$36)+IF($V290=17,N($F290),0))-CN290-EL290&lt;0.005,0,(GJ289*(1+GJ$5/Setup!$C$36)+IF($V290=17,N($F290),0))-CN290-EL290)</f>
        <v>0</v>
      </c>
      <c r="GK290" s="48" t="n">
        <f aca="false">IF((GK289*(1+GK$5/Setup!$C$36)+IF($V290=18,N($F290),0))-CO290-EM290&lt;0.005,0,(GK289*(1+GK$5/Setup!$C$36)+IF($V290=18,N($F290),0))-CO290-EM290)</f>
        <v>0</v>
      </c>
      <c r="GL290" s="48" t="n">
        <f aca="false">IF((GL289*(1+GL$5/Setup!$C$36)+IF($V290=19,N($F290),0))-CP290-EN290&lt;0.005,0,(GL289*(1+GL$5/Setup!$C$36)+IF($V290=19,N($F290),0))-CP290-EN290)</f>
        <v>0</v>
      </c>
      <c r="GM290" s="48" t="n">
        <f aca="false">IF((GM289*(1+GM$5/Setup!$C$36)+IF($V290=20,N($F290),0))-CQ290-EO290&lt;0.005,0,(GM289*(1+GM$5/Setup!$C$36)+IF($V290=20,N($F290),0))-CQ290-EO290)</f>
        <v>0</v>
      </c>
      <c r="GN290" s="48" t="n">
        <f aca="false">IF((GN289*(1+GN$5/Setup!$C$36)+IF($V290=21,N($F290),0))-CR290-EP290&lt;0.005,0,(GN289*(1+GN$5/Setup!$C$36)+IF($V290=21,N($F290),0))-CR290-EP290)</f>
        <v>0</v>
      </c>
      <c r="GO290" s="48" t="n">
        <f aca="false">IF((GO289*(1+GO$5/Setup!$C$36)+IF($V290=22,N($F290),0))-CS290-EQ290&lt;0.005,0,(GO289*(1+GO$5/Setup!$C$36)+IF($V290=22,N($F290),0))-CS290-EQ290)</f>
        <v>0</v>
      </c>
      <c r="GP290" s="48" t="n">
        <f aca="false">IF((GP289*(1+GP$5/Setup!$C$36)+IF($V290=23,N($F290),0))-CT290-ER290&lt;0.005,0,(GP289*(1+GP$5/Setup!$C$36)+IF($V290=23,N($F290),0))-CT290-ER290)</f>
        <v>0</v>
      </c>
      <c r="GQ290" s="48" t="n">
        <f aca="false">IF((GQ289*(1+GQ$5/Setup!$C$36)+IF($V290=24,N($F290),0))-CU290-ES290&lt;0.005,0,(GQ289*(1+GQ$5/Setup!$C$36)+IF($V290=24,N($F290),0))-CU290-ES290)</f>
        <v>0</v>
      </c>
      <c r="GR290" s="48" t="n">
        <f aca="false">IF((GR289*(1+GR$5/Setup!$C$36)+IF($V290=25,N($F290),0))-CV290-ET290&lt;0.005,0,(GR289*(1+GR$5/Setup!$C$36)+IF($V290=25,N($F290),0))-CV290-ET290)</f>
        <v>0</v>
      </c>
      <c r="GS290" s="48" t="n">
        <f aca="false">IF((GS289*(1+GS$5/Setup!$C$36)+IF($V290=26,N($F290),0))-CW290-EU290&lt;0.005,0,(GS289*(1+GS$5/Setup!$C$36)+IF($V290=26,N($F290),0))-CW290-EU290)</f>
        <v>0</v>
      </c>
      <c r="GT290" s="48" t="n">
        <f aca="false">IF((GT289*(1+GT$5/Setup!$C$36)+IF($V290=27,N($F290),0))-CX290-EV290&lt;0.005,0,(GT289*(1+GT$5/Setup!$C$36)+IF($V290=27,N($F290),0))-CX290-EV290)</f>
        <v>0</v>
      </c>
      <c r="GU290" s="48" t="n">
        <f aca="false">IF((GU289*(1+GU$5/Setup!$C$36)+IF($V290=28,N($F290),0))-CY290-EW290&lt;0.005,0,(GU289*(1+GU$5/Setup!$C$36)+IF($V290=28,N($F290),0))-CY290-EW290)</f>
        <v>0</v>
      </c>
      <c r="GV290" s="48" t="n">
        <f aca="false">IF((GV289*(1+GV$5/Setup!$C$36)+IF($V290=29,N($F290),0))-CZ290-EX290&lt;0.005,0,(GV289*(1+GV$5/Setup!$C$36)+IF($V290=29,N($F290),0))-CZ290-EX290)</f>
        <v>0</v>
      </c>
      <c r="GW290" s="48" t="n">
        <f aca="false">IF((GW289*(1+GW$5/Setup!$C$36)+IF($V290=30,N($F290),0))-DA290-EY290&lt;0.005,0,(GW289*(1+GW$5/Setup!$C$36)+IF($V290=30,N($F290),0))-DA290-EY290)</f>
        <v>0</v>
      </c>
      <c r="GX290" s="48" t="n">
        <f aca="false">IF((GX289*(1+GX$5/Setup!$C$36)+IF($V290=31,N($F290),0))-DB290-EZ290&lt;0.005,0,(GX289*(1+GX$5/Setup!$C$36)+IF($V290=31,N($F290),0))-DB290-EZ290)</f>
        <v>0</v>
      </c>
      <c r="GY290" s="48" t="n">
        <f aca="false">IF((GY289*(1+GY$5/Setup!$C$36)+IF($V290=32,N($F290),0))-DC290-FA290&lt;0.005,0,(GY289*(1+GY$5/Setup!$C$36)+IF($V290=32,N($F290),0))-DC290-FA290)</f>
        <v>0</v>
      </c>
      <c r="GZ290" s="48" t="n">
        <f aca="false">IF((GZ289*(1+GZ$5/Setup!$C$36)+IF($V290=33,N($F290),0))-DD290-FB290&lt;0.005,0,(GZ289*(1+GZ$5/Setup!$C$36)+IF($V290=33,N($F290),0))-DD290-FB290)</f>
        <v>0</v>
      </c>
      <c r="HA290" s="48" t="n">
        <f aca="false">IF((HA289*(1+HA$5/Setup!$C$36)+IF($V290=34,N($F290),0))-DE290-FC290&lt;0.005,0,(HA289*(1+HA$5/Setup!$C$36)+IF($V290=34,N($F290),0))-DE290-FC290)</f>
        <v>0</v>
      </c>
      <c r="HB290" s="48" t="n">
        <f aca="false">IF((HB289*(1+HB$5/Setup!$C$36)+IF($V290=35,N($F290),0))-DF290-FD290&lt;0.005,0,(HB289*(1+HB$5/Setup!$C$36)+IF($V290=35,N($F290),0))-DF290-FD290)</f>
        <v>0</v>
      </c>
      <c r="HC290" s="48" t="n">
        <f aca="false">IF((HC289*(1+HC$5/Setup!$C$36)+IF($V290=36,N($F290),0))-DG290-FE290&lt;0.005,0,(HC289*(1+HC$5/Setup!$C$36)+IF($V290=36,N($F290),0))-DG290-FE290)</f>
        <v>0</v>
      </c>
      <c r="HD290" s="48" t="n">
        <f aca="false">IF((HD289*(1+HD$5/Setup!$C$36)+IF($V290=37,N($F290),0))-DH290-FF290&lt;0.005,0,(HD289*(1+HD$5/Setup!$C$36)+IF($V290=37,N($F290),0))-DH290-FF290)</f>
        <v>0</v>
      </c>
      <c r="HE290" s="48" t="n">
        <f aca="false">IF((HE289*(1+HE$5/Setup!$C$36)+IF($V290=38,N($F290),0))-DI290-FG290&lt;0.005,0,(HE289*(1+HE$5/Setup!$C$36)+IF($V290=38,N($F290),0))-DI290-FG290)</f>
        <v>0</v>
      </c>
      <c r="HF290" s="48" t="n">
        <f aca="false">IF((HF289*(1+HF$5/Setup!$C$36)+IF($V290=39,N($F290),0))-DJ290-FH290&lt;0.005,0,(HF289*(1+HF$5/Setup!$C$36)+IF($V290=39,N($F290),0))-DJ290-FH290)</f>
        <v>0</v>
      </c>
      <c r="HG290" s="48" t="n">
        <f aca="false">IF((HG289*(1+HG$5/Setup!$C$36)+IF($V290=40,N($F290),0))-DK290-FI290&lt;0.005,0,(HG289*(1+HG$5/Setup!$C$36)+IF($V290=40,N($F290),0))-DK290-FI290)</f>
        <v>0</v>
      </c>
      <c r="HH290" s="48" t="n">
        <f aca="false">IF((HH289*(1+HH$5/Setup!$C$36)+IF($V290=41,N($F290),0))-DL290-FJ290&lt;0.005,0,(HH289*(1+HH$5/Setup!$C$36)+IF($V290=41,N($F290),0))-DL290-FJ290)</f>
        <v>0</v>
      </c>
      <c r="HI290" s="48" t="n">
        <f aca="false">IF((HI289*(1+HI$5/Setup!$C$36)+IF($V290=42,N($F290),0))-DM290-FK290&lt;0.005,0,(HI289*(1+HI$5/Setup!$C$36)+IF($V290=42,N($F290),0))-DM290-FK290)</f>
        <v>0</v>
      </c>
      <c r="HJ290" s="48" t="n">
        <f aca="false">IF((HJ289*(1+HJ$5/Setup!$C$36)+IF($V290=43,N($F290),0))-DN290-FL290&lt;0.005,0,(HJ289*(1+HJ$5/Setup!$C$36)+IF($V290=43,N($F290),0))-DN290-FL290)</f>
        <v>0</v>
      </c>
      <c r="HK290" s="48" t="n">
        <f aca="false">IF((HK289*(1+HK$5/Setup!$C$36)+IF($V290=44,N($F290),0))-DO290-FM290&lt;0.005,0,(HK289*(1+HK$5/Setup!$C$36)+IF($V290=44,N($F290),0))-DO290-FM290)</f>
        <v>0</v>
      </c>
      <c r="HL290" s="48" t="n">
        <f aca="false">IF((HL289*(1+HL$5/Setup!$C$36)+IF($V290=45,N($F290),0))-DP290-FN290&lt;0.005,0,(HL289*(1+HL$5/Setup!$C$36)+IF($V290=45,N($F290),0))-DP290-FN290)</f>
        <v>0</v>
      </c>
      <c r="HM290" s="48" t="n">
        <f aca="false">IF((HM289*(1+HM$5/Setup!$C$36)+IF($V290=46,N($F290),0))-DQ290-FO290&lt;0.005,0,(HM289*(1+HM$5/Setup!$C$36)+IF($V290=46,N($F290),0))-DQ290-FO290)</f>
        <v>0</v>
      </c>
      <c r="HN290" s="48" t="n">
        <f aca="false">IF((HN289*(1+HN$5/Setup!$C$36)+IF($V290=47,N($F290),0))-DR290-FP290&lt;0.005,0,(HN289*(1+HN$5/Setup!$C$36)+IF($V290=47,N($F290),0))-DR290-FP290)</f>
        <v>0</v>
      </c>
      <c r="HO290" s="48" t="n">
        <f aca="false">IF((HO289*(1+HO$5/Setup!$C$36)+IF($V290=48,N($F290),0))-DS290-FQ290&lt;0.005,0,(HO289*(1+HO$5/Setup!$C$36)+IF($V290=48,N($F290),0))-DS290-FQ290)</f>
        <v>0</v>
      </c>
      <c r="HP290" s="48" t="n">
        <f aca="false">IF((HP289*(1+HP$5/Setup!$C$36)+IF($V290=49,N($F290),0))-DT290-FR290&lt;0.005,0,(HP289*(1+HP$5/Setup!$C$36)+IF($V290=49,N($F290),0))-DT290-FR290)</f>
        <v>0</v>
      </c>
      <c r="HQ290" s="48" t="n">
        <f aca="false">IF((HQ289*(1+HQ$5/Setup!$C$36)+IF($V290=50,N($F290),0))-DU290-FS290&lt;0.005,0,(HQ289*(1+HQ$5/Setup!$C$36)+IF($V290=50,N($F290),0))-DU290-FS290)</f>
        <v>0</v>
      </c>
    </row>
    <row r="291" customFormat="false" ht="15" hidden="false" customHeight="false" outlineLevel="0" collapsed="false">
      <c r="A291" s="44" t="n">
        <v>283</v>
      </c>
      <c r="B291" s="45" t="n">
        <f aca="false">IF(Setup!$C$7="Every month",EDATE(Setup!$C$8,($A291-1)),IF(Setup!$C$7="Twice a month",DATE(YEAR(Setup!$C$8),MONTH(Setup!$C$8)+INT((($A291-1)+Setup!$C$41)/2),MIN(IF(MOD(($A291-1)+Setup!$C$41,2)=0,Setup!$C$39,Setup!$C$40),DAY(EOMONTH(DATE(YEAR(Setup!$C$8),MONTH(Setup!$C$8)+INT((($A291-1)+Setup!$C$41)/2),1),0)))),Setup!$C$8+($A291-1)*IF(Setup!$C$7="Every week",7,14)))</f>
        <v>50273</v>
      </c>
      <c r="C291" s="45" t="n">
        <f aca="false">IF(Setup!$C$7="Every month",EDATE(Setup!$C$8,$A291),IF(Setup!$C$7="Twice a month",DATE(YEAR(Setup!$C$8),MONTH(Setup!$C$8)+INT(($A291+Setup!$C$41)/2),MIN(IF(MOD($A291+Setup!$C$41,2)=0,Setup!$C$39,Setup!$C$40),DAY(EOMONTH(DATE(YEAR(Setup!$C$8),MONTH(Setup!$C$8)+INT(($A291+Setup!$C$41)/2),1),0)))),Setup!$C$8+$A291*IF(Setup!$C$7="Every week",7,14)))</f>
        <v>50287</v>
      </c>
      <c r="D291" s="46"/>
      <c r="E291" s="47"/>
      <c r="F291" s="47"/>
      <c r="G291" s="47"/>
      <c r="H291" s="47"/>
      <c r="I291" s="48" t="n">
        <f aca="false">N(Setup!$C$11)+N(E291)</f>
        <v>100</v>
      </c>
      <c r="J291" s="48" t="n">
        <f aca="false">MIN(Setup!$C$37,MAX(I291,0))</f>
        <v>9.23076923076923</v>
      </c>
      <c r="K291" s="48" t="n">
        <f aca="false">MIN(MAX(N(Setup!$C$14)-L290,0),MAX(I291-J291,0))</f>
        <v>0</v>
      </c>
      <c r="L291" s="48" t="n">
        <f aca="false">L290+K291-N(G291)</f>
        <v>500</v>
      </c>
      <c r="M291" s="48" t="n">
        <f aca="false">M290+J291-N(H291)</f>
        <v>2612.30769230769</v>
      </c>
      <c r="N291" s="48" t="n">
        <f aca="false">SUM(BX291:DU291)</f>
        <v>0</v>
      </c>
      <c r="O291" s="48" t="n">
        <f aca="false">SUM(Z291:BW291)-N291</f>
        <v>0</v>
      </c>
      <c r="P291" s="48" t="n">
        <f aca="false">MAX(I291-J291-K291,0)+O291</f>
        <v>90.7692307692308</v>
      </c>
      <c r="Q291" s="48" t="n">
        <f aca="false">SUM(DV291:FS291)</f>
        <v>0</v>
      </c>
      <c r="R291" s="49" t="n">
        <f aca="false">N291+J291+K291+Q291</f>
        <v>9.23076923076923</v>
      </c>
      <c r="S291" s="48" t="n">
        <f aca="false">T291-T290-N(F291)+N291+Q291</f>
        <v>0</v>
      </c>
      <c r="T291" s="49" t="n">
        <f aca="false">SUM(FT291:HQ291)</f>
        <v>0</v>
      </c>
      <c r="U291" s="44" t="str">
        <f aca="false">IF(T290&lt;0.005,"",INDEX(Helpers!$C$2:$C$51,IF(_xlfn.MINIFS($DV$6:$FS$6,DV291:FS291,"&gt;0.005")=0,V291,_xlfn.MINIFS($DV$6:$FS$6,DV291:FS291,"&gt;0.005"))))</f>
        <v/>
      </c>
      <c r="V291" s="44" t="n">
        <f aca="false">IF(_xlfn.MINIFS($FT$6:$HQ$6,FT290:HQ290,"&gt;0.005")=0,1,_xlfn.MINIFS($FT$6:$HQ$6,FT290:HQ290,"&gt;0.005"))</f>
        <v>1</v>
      </c>
      <c r="W291" s="44" t="n">
        <f aca="false">IF(AND(D291&lt;&gt;"Paid",T290&gt;0.005),1,0)</f>
        <v>0</v>
      </c>
      <c r="X291" s="48" t="n">
        <f aca="false">SUMPRODUCT(((Helpers!$G$2:$G$51*(1+(Helpers!$D$2:$D$51+0.000000001)/12)^(($B291-Setup!$C$8)/(365.25/12))-Helpers!$E$2:$E$51*((1+(Helpers!$D$2:$D$51+0.000000001)/12)^(($B291-Setup!$C$8)/(365.25/12))-1)/((Helpers!$D$2:$D$51+0.000000001)/12))&gt;0)*(Helpers!$G$2:$G$51*(1+(Helpers!$D$2:$D$51+0.000000001)/12)^(($B291-Setup!$C$8)/(365.25/12))-Helpers!$E$2:$E$51*((1+(Helpers!$D$2:$D$51+0.000000001)/12)^(($B291-Setup!$C$8)/(365.25/12))-1)/((Helpers!$D$2:$D$51+0.000000001)/12)))</f>
        <v>0</v>
      </c>
      <c r="Y291" s="48"/>
      <c r="Z291" s="48" t="n">
        <f aca="false">IF(OR(N(Z$5)=0,Z$6=""),0,Z$5*((DATE(YEAR($B291),MONTH($B291),MIN(Z$6,DAY(EOMONTH($B291,0))))&gt;=$B291)*(DATE(YEAR($B291),MONTH($B291),MIN(Z$6,DAY(EOMONTH($B291,0))))&lt;$C291)+(DATE(YEAR($B291),MONTH($B291)+1,MIN(Z$6,DAY(EOMONTH($B291,1))))&gt;=$B291)*(DATE(YEAR($B291),MONTH($B291)+1,MIN(Z$6,DAY(EOMONTH($B291,1))))&lt;$C291)))</f>
        <v>0</v>
      </c>
      <c r="AA291" s="48" t="n">
        <f aca="false">IF(OR(N(AA$5)=0,AA$6=""),0,AA$5*((DATE(YEAR($B291),MONTH($B291),MIN(AA$6,DAY(EOMONTH($B291,0))))&gt;=$B291)*(DATE(YEAR($B291),MONTH($B291),MIN(AA$6,DAY(EOMONTH($B291,0))))&lt;$C291)+(DATE(YEAR($B291),MONTH($B291)+1,MIN(AA$6,DAY(EOMONTH($B291,1))))&gt;=$B291)*(DATE(YEAR($B291),MONTH($B291)+1,MIN(AA$6,DAY(EOMONTH($B291,1))))&lt;$C291)))</f>
        <v>0</v>
      </c>
      <c r="AB291" s="48" t="n">
        <f aca="false">IF(OR(N(AB$5)=0,AB$6=""),0,AB$5*((DATE(YEAR($B291),MONTH($B291),MIN(AB$6,DAY(EOMONTH($B291,0))))&gt;=$B291)*(DATE(YEAR($B291),MONTH($B291),MIN(AB$6,DAY(EOMONTH($B291,0))))&lt;$C291)+(DATE(YEAR($B291),MONTH($B291)+1,MIN(AB$6,DAY(EOMONTH($B291,1))))&gt;=$B291)*(DATE(YEAR($B291),MONTH($B291)+1,MIN(AB$6,DAY(EOMONTH($B291,1))))&lt;$C291)))</f>
        <v>0</v>
      </c>
      <c r="AC291" s="48" t="n">
        <f aca="false">IF(OR(N(AC$5)=0,AC$6=""),0,AC$5*((DATE(YEAR($B291),MONTH($B291),MIN(AC$6,DAY(EOMONTH($B291,0))))&gt;=$B291)*(DATE(YEAR($B291),MONTH($B291),MIN(AC$6,DAY(EOMONTH($B291,0))))&lt;$C291)+(DATE(YEAR($B291),MONTH($B291)+1,MIN(AC$6,DAY(EOMONTH($B291,1))))&gt;=$B291)*(DATE(YEAR($B291),MONTH($B291)+1,MIN(AC$6,DAY(EOMONTH($B291,1))))&lt;$C291)))</f>
        <v>0</v>
      </c>
      <c r="AD291" s="48" t="n">
        <f aca="false">IF(OR(N(AD$5)=0,AD$6=""),0,AD$5*((DATE(YEAR($B291),MONTH($B291),MIN(AD$6,DAY(EOMONTH($B291,0))))&gt;=$B291)*(DATE(YEAR($B291),MONTH($B291),MIN(AD$6,DAY(EOMONTH($B291,0))))&lt;$C291)+(DATE(YEAR($B291),MONTH($B291)+1,MIN(AD$6,DAY(EOMONTH($B291,1))))&gt;=$B291)*(DATE(YEAR($B291),MONTH($B291)+1,MIN(AD$6,DAY(EOMONTH($B291,1))))&lt;$C291)))</f>
        <v>0</v>
      </c>
      <c r="AE291" s="48" t="n">
        <f aca="false">IF(OR(N(AE$5)=0,AE$6=""),0,AE$5*((DATE(YEAR($B291),MONTH($B291),MIN(AE$6,DAY(EOMONTH($B291,0))))&gt;=$B291)*(DATE(YEAR($B291),MONTH($B291),MIN(AE$6,DAY(EOMONTH($B291,0))))&lt;$C291)+(DATE(YEAR($B291),MONTH($B291)+1,MIN(AE$6,DAY(EOMONTH($B291,1))))&gt;=$B291)*(DATE(YEAR($B291),MONTH($B291)+1,MIN(AE$6,DAY(EOMONTH($B291,1))))&lt;$C291)))</f>
        <v>0</v>
      </c>
      <c r="AF291" s="48" t="n">
        <f aca="false">IF(OR(N(AF$5)=0,AF$6=""),0,AF$5*((DATE(YEAR($B291),MONTH($B291),MIN(AF$6,DAY(EOMONTH($B291,0))))&gt;=$B291)*(DATE(YEAR($B291),MONTH($B291),MIN(AF$6,DAY(EOMONTH($B291,0))))&lt;$C291)+(DATE(YEAR($B291),MONTH($B291)+1,MIN(AF$6,DAY(EOMONTH($B291,1))))&gt;=$B291)*(DATE(YEAR($B291),MONTH($B291)+1,MIN(AF$6,DAY(EOMONTH($B291,1))))&lt;$C291)))</f>
        <v>0</v>
      </c>
      <c r="AG291" s="48" t="n">
        <f aca="false">IF(OR(N(AG$5)=0,AG$6=""),0,AG$5*((DATE(YEAR($B291),MONTH($B291),MIN(AG$6,DAY(EOMONTH($B291,0))))&gt;=$B291)*(DATE(YEAR($B291),MONTH($B291),MIN(AG$6,DAY(EOMONTH($B291,0))))&lt;$C291)+(DATE(YEAR($B291),MONTH($B291)+1,MIN(AG$6,DAY(EOMONTH($B291,1))))&gt;=$B291)*(DATE(YEAR($B291),MONTH($B291)+1,MIN(AG$6,DAY(EOMONTH($B291,1))))&lt;$C291)))</f>
        <v>0</v>
      </c>
      <c r="AH291" s="48" t="n">
        <f aca="false">IF(OR(N(AH$5)=0,AH$6=""),0,AH$5*((DATE(YEAR($B291),MONTH($B291),MIN(AH$6,DAY(EOMONTH($B291,0))))&gt;=$B291)*(DATE(YEAR($B291),MONTH($B291),MIN(AH$6,DAY(EOMONTH($B291,0))))&lt;$C291)+(DATE(YEAR($B291),MONTH($B291)+1,MIN(AH$6,DAY(EOMONTH($B291,1))))&gt;=$B291)*(DATE(YEAR($B291),MONTH($B291)+1,MIN(AH$6,DAY(EOMONTH($B291,1))))&lt;$C291)))</f>
        <v>0</v>
      </c>
      <c r="AI291" s="48" t="n">
        <f aca="false">IF(OR(N(AI$5)=0,AI$6=""),0,AI$5*((DATE(YEAR($B291),MONTH($B291),MIN(AI$6,DAY(EOMONTH($B291,0))))&gt;=$B291)*(DATE(YEAR($B291),MONTH($B291),MIN(AI$6,DAY(EOMONTH($B291,0))))&lt;$C291)+(DATE(YEAR($B291),MONTH($B291)+1,MIN(AI$6,DAY(EOMONTH($B291,1))))&gt;=$B291)*(DATE(YEAR($B291),MONTH($B291)+1,MIN(AI$6,DAY(EOMONTH($B291,1))))&lt;$C291)))</f>
        <v>0</v>
      </c>
      <c r="AJ291" s="48" t="n">
        <f aca="false">IF(OR(N(AJ$5)=0,AJ$6=""),0,AJ$5*((DATE(YEAR($B291),MONTH($B291),MIN(AJ$6,DAY(EOMONTH($B291,0))))&gt;=$B291)*(DATE(YEAR($B291),MONTH($B291),MIN(AJ$6,DAY(EOMONTH($B291,0))))&lt;$C291)+(DATE(YEAR($B291),MONTH($B291)+1,MIN(AJ$6,DAY(EOMONTH($B291,1))))&gt;=$B291)*(DATE(YEAR($B291),MONTH($B291)+1,MIN(AJ$6,DAY(EOMONTH($B291,1))))&lt;$C291)))</f>
        <v>0</v>
      </c>
      <c r="AK291" s="48" t="n">
        <f aca="false">IF(OR(N(AK$5)=0,AK$6=""),0,AK$5*((DATE(YEAR($B291),MONTH($B291),MIN(AK$6,DAY(EOMONTH($B291,0))))&gt;=$B291)*(DATE(YEAR($B291),MONTH($B291),MIN(AK$6,DAY(EOMONTH($B291,0))))&lt;$C291)+(DATE(YEAR($B291),MONTH($B291)+1,MIN(AK$6,DAY(EOMONTH($B291,1))))&gt;=$B291)*(DATE(YEAR($B291),MONTH($B291)+1,MIN(AK$6,DAY(EOMONTH($B291,1))))&lt;$C291)))</f>
        <v>0</v>
      </c>
      <c r="AL291" s="48" t="n">
        <f aca="false">IF(OR(N(AL$5)=0,AL$6=""),0,AL$5*((DATE(YEAR($B291),MONTH($B291),MIN(AL$6,DAY(EOMONTH($B291,0))))&gt;=$B291)*(DATE(YEAR($B291),MONTH($B291),MIN(AL$6,DAY(EOMONTH($B291,0))))&lt;$C291)+(DATE(YEAR($B291),MONTH($B291)+1,MIN(AL$6,DAY(EOMONTH($B291,1))))&gt;=$B291)*(DATE(YEAR($B291),MONTH($B291)+1,MIN(AL$6,DAY(EOMONTH($B291,1))))&lt;$C291)))</f>
        <v>0</v>
      </c>
      <c r="AM291" s="48" t="n">
        <f aca="false">IF(OR(N(AM$5)=0,AM$6=""),0,AM$5*((DATE(YEAR($B291),MONTH($B291),MIN(AM$6,DAY(EOMONTH($B291,0))))&gt;=$B291)*(DATE(YEAR($B291),MONTH($B291),MIN(AM$6,DAY(EOMONTH($B291,0))))&lt;$C291)+(DATE(YEAR($B291),MONTH($B291)+1,MIN(AM$6,DAY(EOMONTH($B291,1))))&gt;=$B291)*(DATE(YEAR($B291),MONTH($B291)+1,MIN(AM$6,DAY(EOMONTH($B291,1))))&lt;$C291)))</f>
        <v>0</v>
      </c>
      <c r="AN291" s="48" t="n">
        <f aca="false">IF(OR(N(AN$5)=0,AN$6=""),0,AN$5*((DATE(YEAR($B291),MONTH($B291),MIN(AN$6,DAY(EOMONTH($B291,0))))&gt;=$B291)*(DATE(YEAR($B291),MONTH($B291),MIN(AN$6,DAY(EOMONTH($B291,0))))&lt;$C291)+(DATE(YEAR($B291),MONTH($B291)+1,MIN(AN$6,DAY(EOMONTH($B291,1))))&gt;=$B291)*(DATE(YEAR($B291),MONTH($B291)+1,MIN(AN$6,DAY(EOMONTH($B291,1))))&lt;$C291)))</f>
        <v>0</v>
      </c>
      <c r="AO291" s="48" t="n">
        <f aca="false">IF(OR(N(AO$5)=0,AO$6=""),0,AO$5*((DATE(YEAR($B291),MONTH($B291),MIN(AO$6,DAY(EOMONTH($B291,0))))&gt;=$B291)*(DATE(YEAR($B291),MONTH($B291),MIN(AO$6,DAY(EOMONTH($B291,0))))&lt;$C291)+(DATE(YEAR($B291),MONTH($B291)+1,MIN(AO$6,DAY(EOMONTH($B291,1))))&gt;=$B291)*(DATE(YEAR($B291),MONTH($B291)+1,MIN(AO$6,DAY(EOMONTH($B291,1))))&lt;$C291)))</f>
        <v>0</v>
      </c>
      <c r="AP291" s="48" t="n">
        <f aca="false">IF(OR(N(AP$5)=0,AP$6=""),0,AP$5*((DATE(YEAR($B291),MONTH($B291),MIN(AP$6,DAY(EOMONTH($B291,0))))&gt;=$B291)*(DATE(YEAR($B291),MONTH($B291),MIN(AP$6,DAY(EOMONTH($B291,0))))&lt;$C291)+(DATE(YEAR($B291),MONTH($B291)+1,MIN(AP$6,DAY(EOMONTH($B291,1))))&gt;=$B291)*(DATE(YEAR($B291),MONTH($B291)+1,MIN(AP$6,DAY(EOMONTH($B291,1))))&lt;$C291)))</f>
        <v>0</v>
      </c>
      <c r="AQ291" s="48" t="n">
        <f aca="false">IF(OR(N(AQ$5)=0,AQ$6=""),0,AQ$5*((DATE(YEAR($B291),MONTH($B291),MIN(AQ$6,DAY(EOMONTH($B291,0))))&gt;=$B291)*(DATE(YEAR($B291),MONTH($B291),MIN(AQ$6,DAY(EOMONTH($B291,0))))&lt;$C291)+(DATE(YEAR($B291),MONTH($B291)+1,MIN(AQ$6,DAY(EOMONTH($B291,1))))&gt;=$B291)*(DATE(YEAR($B291),MONTH($B291)+1,MIN(AQ$6,DAY(EOMONTH($B291,1))))&lt;$C291)))</f>
        <v>0</v>
      </c>
      <c r="AR291" s="48" t="n">
        <f aca="false">IF(OR(N(AR$5)=0,AR$6=""),0,AR$5*((DATE(YEAR($B291),MONTH($B291),MIN(AR$6,DAY(EOMONTH($B291,0))))&gt;=$B291)*(DATE(YEAR($B291),MONTH($B291),MIN(AR$6,DAY(EOMONTH($B291,0))))&lt;$C291)+(DATE(YEAR($B291),MONTH($B291)+1,MIN(AR$6,DAY(EOMONTH($B291,1))))&gt;=$B291)*(DATE(YEAR($B291),MONTH($B291)+1,MIN(AR$6,DAY(EOMONTH($B291,1))))&lt;$C291)))</f>
        <v>0</v>
      </c>
      <c r="AS291" s="48" t="n">
        <f aca="false">IF(OR(N(AS$5)=0,AS$6=""),0,AS$5*((DATE(YEAR($B291),MONTH($B291),MIN(AS$6,DAY(EOMONTH($B291,0))))&gt;=$B291)*(DATE(YEAR($B291),MONTH($B291),MIN(AS$6,DAY(EOMONTH($B291,0))))&lt;$C291)+(DATE(YEAR($B291),MONTH($B291)+1,MIN(AS$6,DAY(EOMONTH($B291,1))))&gt;=$B291)*(DATE(YEAR($B291),MONTH($B291)+1,MIN(AS$6,DAY(EOMONTH($B291,1))))&lt;$C291)))</f>
        <v>0</v>
      </c>
      <c r="AT291" s="48" t="n">
        <f aca="false">IF(OR(N(AT$5)=0,AT$6=""),0,AT$5*((DATE(YEAR($B291),MONTH($B291),MIN(AT$6,DAY(EOMONTH($B291,0))))&gt;=$B291)*(DATE(YEAR($B291),MONTH($B291),MIN(AT$6,DAY(EOMONTH($B291,0))))&lt;$C291)+(DATE(YEAR($B291),MONTH($B291)+1,MIN(AT$6,DAY(EOMONTH($B291,1))))&gt;=$B291)*(DATE(YEAR($B291),MONTH($B291)+1,MIN(AT$6,DAY(EOMONTH($B291,1))))&lt;$C291)))</f>
        <v>0</v>
      </c>
      <c r="AU291" s="48" t="n">
        <f aca="false">IF(OR(N(AU$5)=0,AU$6=""),0,AU$5*((DATE(YEAR($B291),MONTH($B291),MIN(AU$6,DAY(EOMONTH($B291,0))))&gt;=$B291)*(DATE(YEAR($B291),MONTH($B291),MIN(AU$6,DAY(EOMONTH($B291,0))))&lt;$C291)+(DATE(YEAR($B291),MONTH($B291)+1,MIN(AU$6,DAY(EOMONTH($B291,1))))&gt;=$B291)*(DATE(YEAR($B291),MONTH($B291)+1,MIN(AU$6,DAY(EOMONTH($B291,1))))&lt;$C291)))</f>
        <v>0</v>
      </c>
      <c r="AV291" s="48" t="n">
        <f aca="false">IF(OR(N(AV$5)=0,AV$6=""),0,AV$5*((DATE(YEAR($B291),MONTH($B291),MIN(AV$6,DAY(EOMONTH($B291,0))))&gt;=$B291)*(DATE(YEAR($B291),MONTH($B291),MIN(AV$6,DAY(EOMONTH($B291,0))))&lt;$C291)+(DATE(YEAR($B291),MONTH($B291)+1,MIN(AV$6,DAY(EOMONTH($B291,1))))&gt;=$B291)*(DATE(YEAR($B291),MONTH($B291)+1,MIN(AV$6,DAY(EOMONTH($B291,1))))&lt;$C291)))</f>
        <v>0</v>
      </c>
      <c r="AW291" s="48" t="n">
        <f aca="false">IF(OR(N(AW$5)=0,AW$6=""),0,AW$5*((DATE(YEAR($B291),MONTH($B291),MIN(AW$6,DAY(EOMONTH($B291,0))))&gt;=$B291)*(DATE(YEAR($B291),MONTH($B291),MIN(AW$6,DAY(EOMONTH($B291,0))))&lt;$C291)+(DATE(YEAR($B291),MONTH($B291)+1,MIN(AW$6,DAY(EOMONTH($B291,1))))&gt;=$B291)*(DATE(YEAR($B291),MONTH($B291)+1,MIN(AW$6,DAY(EOMONTH($B291,1))))&lt;$C291)))</f>
        <v>0</v>
      </c>
      <c r="AX291" s="48" t="n">
        <f aca="false">IF(OR(N(AX$5)=0,AX$6=""),0,AX$5*((DATE(YEAR($B291),MONTH($B291),MIN(AX$6,DAY(EOMONTH($B291,0))))&gt;=$B291)*(DATE(YEAR($B291),MONTH($B291),MIN(AX$6,DAY(EOMONTH($B291,0))))&lt;$C291)+(DATE(YEAR($B291),MONTH($B291)+1,MIN(AX$6,DAY(EOMONTH($B291,1))))&gt;=$B291)*(DATE(YEAR($B291),MONTH($B291)+1,MIN(AX$6,DAY(EOMONTH($B291,1))))&lt;$C291)))</f>
        <v>0</v>
      </c>
      <c r="AY291" s="48" t="n">
        <f aca="false">IF(OR(N(AY$5)=0,AY$6=""),0,AY$5*((DATE(YEAR($B291),MONTH($B291),MIN(AY$6,DAY(EOMONTH($B291,0))))&gt;=$B291)*(DATE(YEAR($B291),MONTH($B291),MIN(AY$6,DAY(EOMONTH($B291,0))))&lt;$C291)+(DATE(YEAR($B291),MONTH($B291)+1,MIN(AY$6,DAY(EOMONTH($B291,1))))&gt;=$B291)*(DATE(YEAR($B291),MONTH($B291)+1,MIN(AY$6,DAY(EOMONTH($B291,1))))&lt;$C291)))</f>
        <v>0</v>
      </c>
      <c r="AZ291" s="48" t="n">
        <f aca="false">IF(OR(N(AZ$5)=0,AZ$6=""),0,AZ$5*((DATE(YEAR($B291),MONTH($B291),MIN(AZ$6,DAY(EOMONTH($B291,0))))&gt;=$B291)*(DATE(YEAR($B291),MONTH($B291),MIN(AZ$6,DAY(EOMONTH($B291,0))))&lt;$C291)+(DATE(YEAR($B291),MONTH($B291)+1,MIN(AZ$6,DAY(EOMONTH($B291,1))))&gt;=$B291)*(DATE(YEAR($B291),MONTH($B291)+1,MIN(AZ$6,DAY(EOMONTH($B291,1))))&lt;$C291)))</f>
        <v>0</v>
      </c>
      <c r="BA291" s="48" t="n">
        <f aca="false">IF(OR(N(BA$5)=0,BA$6=""),0,BA$5*((DATE(YEAR($B291),MONTH($B291),MIN(BA$6,DAY(EOMONTH($B291,0))))&gt;=$B291)*(DATE(YEAR($B291),MONTH($B291),MIN(BA$6,DAY(EOMONTH($B291,0))))&lt;$C291)+(DATE(YEAR($B291),MONTH($B291)+1,MIN(BA$6,DAY(EOMONTH($B291,1))))&gt;=$B291)*(DATE(YEAR($B291),MONTH($B291)+1,MIN(BA$6,DAY(EOMONTH($B291,1))))&lt;$C291)))</f>
        <v>0</v>
      </c>
      <c r="BB291" s="48" t="n">
        <f aca="false">IF(OR(N(BB$5)=0,BB$6=""),0,BB$5*((DATE(YEAR($B291),MONTH($B291),MIN(BB$6,DAY(EOMONTH($B291,0))))&gt;=$B291)*(DATE(YEAR($B291),MONTH($B291),MIN(BB$6,DAY(EOMONTH($B291,0))))&lt;$C291)+(DATE(YEAR($B291),MONTH($B291)+1,MIN(BB$6,DAY(EOMONTH($B291,1))))&gt;=$B291)*(DATE(YEAR($B291),MONTH($B291)+1,MIN(BB$6,DAY(EOMONTH($B291,1))))&lt;$C291)))</f>
        <v>0</v>
      </c>
      <c r="BC291" s="48" t="n">
        <f aca="false">IF(OR(N(BC$5)=0,BC$6=""),0,BC$5*((DATE(YEAR($B291),MONTH($B291),MIN(BC$6,DAY(EOMONTH($B291,0))))&gt;=$B291)*(DATE(YEAR($B291),MONTH($B291),MIN(BC$6,DAY(EOMONTH($B291,0))))&lt;$C291)+(DATE(YEAR($B291),MONTH($B291)+1,MIN(BC$6,DAY(EOMONTH($B291,1))))&gt;=$B291)*(DATE(YEAR($B291),MONTH($B291)+1,MIN(BC$6,DAY(EOMONTH($B291,1))))&lt;$C291)))</f>
        <v>0</v>
      </c>
      <c r="BD291" s="48" t="n">
        <f aca="false">IF(OR(N(BD$5)=0,BD$6=""),0,BD$5*((DATE(YEAR($B291),MONTH($B291),MIN(BD$6,DAY(EOMONTH($B291,0))))&gt;=$B291)*(DATE(YEAR($B291),MONTH($B291),MIN(BD$6,DAY(EOMONTH($B291,0))))&lt;$C291)+(DATE(YEAR($B291),MONTH($B291)+1,MIN(BD$6,DAY(EOMONTH($B291,1))))&gt;=$B291)*(DATE(YEAR($B291),MONTH($B291)+1,MIN(BD$6,DAY(EOMONTH($B291,1))))&lt;$C291)))</f>
        <v>0</v>
      </c>
      <c r="BE291" s="48" t="n">
        <f aca="false">IF(OR(N(BE$5)=0,BE$6=""),0,BE$5*((DATE(YEAR($B291),MONTH($B291),MIN(BE$6,DAY(EOMONTH($B291,0))))&gt;=$B291)*(DATE(YEAR($B291),MONTH($B291),MIN(BE$6,DAY(EOMONTH($B291,0))))&lt;$C291)+(DATE(YEAR($B291),MONTH($B291)+1,MIN(BE$6,DAY(EOMONTH($B291,1))))&gt;=$B291)*(DATE(YEAR($B291),MONTH($B291)+1,MIN(BE$6,DAY(EOMONTH($B291,1))))&lt;$C291)))</f>
        <v>0</v>
      </c>
      <c r="BF291" s="48" t="n">
        <f aca="false">IF(OR(N(BF$5)=0,BF$6=""),0,BF$5*((DATE(YEAR($B291),MONTH($B291),MIN(BF$6,DAY(EOMONTH($B291,0))))&gt;=$B291)*(DATE(YEAR($B291),MONTH($B291),MIN(BF$6,DAY(EOMONTH($B291,0))))&lt;$C291)+(DATE(YEAR($B291),MONTH($B291)+1,MIN(BF$6,DAY(EOMONTH($B291,1))))&gt;=$B291)*(DATE(YEAR($B291),MONTH($B291)+1,MIN(BF$6,DAY(EOMONTH($B291,1))))&lt;$C291)))</f>
        <v>0</v>
      </c>
      <c r="BG291" s="48" t="n">
        <f aca="false">IF(OR(N(BG$5)=0,BG$6=""),0,BG$5*((DATE(YEAR($B291),MONTH($B291),MIN(BG$6,DAY(EOMONTH($B291,0))))&gt;=$B291)*(DATE(YEAR($B291),MONTH($B291),MIN(BG$6,DAY(EOMONTH($B291,0))))&lt;$C291)+(DATE(YEAR($B291),MONTH($B291)+1,MIN(BG$6,DAY(EOMONTH($B291,1))))&gt;=$B291)*(DATE(YEAR($B291),MONTH($B291)+1,MIN(BG$6,DAY(EOMONTH($B291,1))))&lt;$C291)))</f>
        <v>0</v>
      </c>
      <c r="BH291" s="48" t="n">
        <f aca="false">IF(OR(N(BH$5)=0,BH$6=""),0,BH$5*((DATE(YEAR($B291),MONTH($B291),MIN(BH$6,DAY(EOMONTH($B291,0))))&gt;=$B291)*(DATE(YEAR($B291),MONTH($B291),MIN(BH$6,DAY(EOMONTH($B291,0))))&lt;$C291)+(DATE(YEAR($B291),MONTH($B291)+1,MIN(BH$6,DAY(EOMONTH($B291,1))))&gt;=$B291)*(DATE(YEAR($B291),MONTH($B291)+1,MIN(BH$6,DAY(EOMONTH($B291,1))))&lt;$C291)))</f>
        <v>0</v>
      </c>
      <c r="BI291" s="48" t="n">
        <f aca="false">IF(OR(N(BI$5)=0,BI$6=""),0,BI$5*((DATE(YEAR($B291),MONTH($B291),MIN(BI$6,DAY(EOMONTH($B291,0))))&gt;=$B291)*(DATE(YEAR($B291),MONTH($B291),MIN(BI$6,DAY(EOMONTH($B291,0))))&lt;$C291)+(DATE(YEAR($B291),MONTH($B291)+1,MIN(BI$6,DAY(EOMONTH($B291,1))))&gt;=$B291)*(DATE(YEAR($B291),MONTH($B291)+1,MIN(BI$6,DAY(EOMONTH($B291,1))))&lt;$C291)))</f>
        <v>0</v>
      </c>
      <c r="BJ291" s="48" t="n">
        <f aca="false">IF(OR(N(BJ$5)=0,BJ$6=""),0,BJ$5*((DATE(YEAR($B291),MONTH($B291),MIN(BJ$6,DAY(EOMONTH($B291,0))))&gt;=$B291)*(DATE(YEAR($B291),MONTH($B291),MIN(BJ$6,DAY(EOMONTH($B291,0))))&lt;$C291)+(DATE(YEAR($B291),MONTH($B291)+1,MIN(BJ$6,DAY(EOMONTH($B291,1))))&gt;=$B291)*(DATE(YEAR($B291),MONTH($B291)+1,MIN(BJ$6,DAY(EOMONTH($B291,1))))&lt;$C291)))</f>
        <v>0</v>
      </c>
      <c r="BK291" s="48" t="n">
        <f aca="false">IF(OR(N(BK$5)=0,BK$6=""),0,BK$5*((DATE(YEAR($B291),MONTH($B291),MIN(BK$6,DAY(EOMONTH($B291,0))))&gt;=$B291)*(DATE(YEAR($B291),MONTH($B291),MIN(BK$6,DAY(EOMONTH($B291,0))))&lt;$C291)+(DATE(YEAR($B291),MONTH($B291)+1,MIN(BK$6,DAY(EOMONTH($B291,1))))&gt;=$B291)*(DATE(YEAR($B291),MONTH($B291)+1,MIN(BK$6,DAY(EOMONTH($B291,1))))&lt;$C291)))</f>
        <v>0</v>
      </c>
      <c r="BL291" s="48" t="n">
        <f aca="false">IF(OR(N(BL$5)=0,BL$6=""),0,BL$5*((DATE(YEAR($B291),MONTH($B291),MIN(BL$6,DAY(EOMONTH($B291,0))))&gt;=$B291)*(DATE(YEAR($B291),MONTH($B291),MIN(BL$6,DAY(EOMONTH($B291,0))))&lt;$C291)+(DATE(YEAR($B291),MONTH($B291)+1,MIN(BL$6,DAY(EOMONTH($B291,1))))&gt;=$B291)*(DATE(YEAR($B291),MONTH($B291)+1,MIN(BL$6,DAY(EOMONTH($B291,1))))&lt;$C291)))</f>
        <v>0</v>
      </c>
      <c r="BM291" s="48" t="n">
        <f aca="false">IF(OR(N(BM$5)=0,BM$6=""),0,BM$5*((DATE(YEAR($B291),MONTH($B291),MIN(BM$6,DAY(EOMONTH($B291,0))))&gt;=$B291)*(DATE(YEAR($B291),MONTH($B291),MIN(BM$6,DAY(EOMONTH($B291,0))))&lt;$C291)+(DATE(YEAR($B291),MONTH($B291)+1,MIN(BM$6,DAY(EOMONTH($B291,1))))&gt;=$B291)*(DATE(YEAR($B291),MONTH($B291)+1,MIN(BM$6,DAY(EOMONTH($B291,1))))&lt;$C291)))</f>
        <v>0</v>
      </c>
      <c r="BN291" s="48" t="n">
        <f aca="false">IF(OR(N(BN$5)=0,BN$6=""),0,BN$5*((DATE(YEAR($B291),MONTH($B291),MIN(BN$6,DAY(EOMONTH($B291,0))))&gt;=$B291)*(DATE(YEAR($B291),MONTH($B291),MIN(BN$6,DAY(EOMONTH($B291,0))))&lt;$C291)+(DATE(YEAR($B291),MONTH($B291)+1,MIN(BN$6,DAY(EOMONTH($B291,1))))&gt;=$B291)*(DATE(YEAR($B291),MONTH($B291)+1,MIN(BN$6,DAY(EOMONTH($B291,1))))&lt;$C291)))</f>
        <v>0</v>
      </c>
      <c r="BO291" s="48" t="n">
        <f aca="false">IF(OR(N(BO$5)=0,BO$6=""),0,BO$5*((DATE(YEAR($B291),MONTH($B291),MIN(BO$6,DAY(EOMONTH($B291,0))))&gt;=$B291)*(DATE(YEAR($B291),MONTH($B291),MIN(BO$6,DAY(EOMONTH($B291,0))))&lt;$C291)+(DATE(YEAR($B291),MONTH($B291)+1,MIN(BO$6,DAY(EOMONTH($B291,1))))&gt;=$B291)*(DATE(YEAR($B291),MONTH($B291)+1,MIN(BO$6,DAY(EOMONTH($B291,1))))&lt;$C291)))</f>
        <v>0</v>
      </c>
      <c r="BP291" s="48" t="n">
        <f aca="false">IF(OR(N(BP$5)=0,BP$6=""),0,BP$5*((DATE(YEAR($B291),MONTH($B291),MIN(BP$6,DAY(EOMONTH($B291,0))))&gt;=$B291)*(DATE(YEAR($B291),MONTH($B291),MIN(BP$6,DAY(EOMONTH($B291,0))))&lt;$C291)+(DATE(YEAR($B291),MONTH($B291)+1,MIN(BP$6,DAY(EOMONTH($B291,1))))&gt;=$B291)*(DATE(YEAR($B291),MONTH($B291)+1,MIN(BP$6,DAY(EOMONTH($B291,1))))&lt;$C291)))</f>
        <v>0</v>
      </c>
      <c r="BQ291" s="48" t="n">
        <f aca="false">IF(OR(N(BQ$5)=0,BQ$6=""),0,BQ$5*((DATE(YEAR($B291),MONTH($B291),MIN(BQ$6,DAY(EOMONTH($B291,0))))&gt;=$B291)*(DATE(YEAR($B291),MONTH($B291),MIN(BQ$6,DAY(EOMONTH($B291,0))))&lt;$C291)+(DATE(YEAR($B291),MONTH($B291)+1,MIN(BQ$6,DAY(EOMONTH($B291,1))))&gt;=$B291)*(DATE(YEAR($B291),MONTH($B291)+1,MIN(BQ$6,DAY(EOMONTH($B291,1))))&lt;$C291)))</f>
        <v>0</v>
      </c>
      <c r="BR291" s="48" t="n">
        <f aca="false">IF(OR(N(BR$5)=0,BR$6=""),0,BR$5*((DATE(YEAR($B291),MONTH($B291),MIN(BR$6,DAY(EOMONTH($B291,0))))&gt;=$B291)*(DATE(YEAR($B291),MONTH($B291),MIN(BR$6,DAY(EOMONTH($B291,0))))&lt;$C291)+(DATE(YEAR($B291),MONTH($B291)+1,MIN(BR$6,DAY(EOMONTH($B291,1))))&gt;=$B291)*(DATE(YEAR($B291),MONTH($B291)+1,MIN(BR$6,DAY(EOMONTH($B291,1))))&lt;$C291)))</f>
        <v>0</v>
      </c>
      <c r="BS291" s="48" t="n">
        <f aca="false">IF(OR(N(BS$5)=0,BS$6=""),0,BS$5*((DATE(YEAR($B291),MONTH($B291),MIN(BS$6,DAY(EOMONTH($B291,0))))&gt;=$B291)*(DATE(YEAR($B291),MONTH($B291),MIN(BS$6,DAY(EOMONTH($B291,0))))&lt;$C291)+(DATE(YEAR($B291),MONTH($B291)+1,MIN(BS$6,DAY(EOMONTH($B291,1))))&gt;=$B291)*(DATE(YEAR($B291),MONTH($B291)+1,MIN(BS$6,DAY(EOMONTH($B291,1))))&lt;$C291)))</f>
        <v>0</v>
      </c>
      <c r="BT291" s="48" t="n">
        <f aca="false">IF(OR(N(BT$5)=0,BT$6=""),0,BT$5*((DATE(YEAR($B291),MONTH($B291),MIN(BT$6,DAY(EOMONTH($B291,0))))&gt;=$B291)*(DATE(YEAR($B291),MONTH($B291),MIN(BT$6,DAY(EOMONTH($B291,0))))&lt;$C291)+(DATE(YEAR($B291),MONTH($B291)+1,MIN(BT$6,DAY(EOMONTH($B291,1))))&gt;=$B291)*(DATE(YEAR($B291),MONTH($B291)+1,MIN(BT$6,DAY(EOMONTH($B291,1))))&lt;$C291)))</f>
        <v>0</v>
      </c>
      <c r="BU291" s="48" t="n">
        <f aca="false">IF(OR(N(BU$5)=0,BU$6=""),0,BU$5*((DATE(YEAR($B291),MONTH($B291),MIN(BU$6,DAY(EOMONTH($B291,0))))&gt;=$B291)*(DATE(YEAR($B291),MONTH($B291),MIN(BU$6,DAY(EOMONTH($B291,0))))&lt;$C291)+(DATE(YEAR($B291),MONTH($B291)+1,MIN(BU$6,DAY(EOMONTH($B291,1))))&gt;=$B291)*(DATE(YEAR($B291),MONTH($B291)+1,MIN(BU$6,DAY(EOMONTH($B291,1))))&lt;$C291)))</f>
        <v>0</v>
      </c>
      <c r="BV291" s="48" t="n">
        <f aca="false">IF(OR(N(BV$5)=0,BV$6=""),0,BV$5*((DATE(YEAR($B291),MONTH($B291),MIN(BV$6,DAY(EOMONTH($B291,0))))&gt;=$B291)*(DATE(YEAR($B291),MONTH($B291),MIN(BV$6,DAY(EOMONTH($B291,0))))&lt;$C291)+(DATE(YEAR($B291),MONTH($B291)+1,MIN(BV$6,DAY(EOMONTH($B291,1))))&gt;=$B291)*(DATE(YEAR($B291),MONTH($B291)+1,MIN(BV$6,DAY(EOMONTH($B291,1))))&lt;$C291)))</f>
        <v>0</v>
      </c>
      <c r="BW291" s="48" t="n">
        <f aca="false">IF(OR(N(BW$5)=0,BW$6=""),0,BW$5*((DATE(YEAR($B291),MONTH($B291),MIN(BW$6,DAY(EOMONTH($B291,0))))&gt;=$B291)*(DATE(YEAR($B291),MONTH($B291),MIN(BW$6,DAY(EOMONTH($B291,0))))&lt;$C291)+(DATE(YEAR($B291),MONTH($B291)+1,MIN(BW$6,DAY(EOMONTH($B291,1))))&gt;=$B291)*(DATE(YEAR($B291),MONTH($B291)+1,MIN(BW$6,DAY(EOMONTH($B291,1))))&lt;$C291)))</f>
        <v>0</v>
      </c>
      <c r="BX291" s="48" t="n">
        <f aca="false">MIN(Z291,(FT290*(1+FT$5/Setup!$C$36)+IF($V291=1,N($F291),0)))</f>
        <v>0</v>
      </c>
      <c r="BY291" s="48" t="n">
        <f aca="false">MIN(AA291,(FU290*(1+FU$5/Setup!$C$36)+IF($V291=2,N($F291),0)))</f>
        <v>0</v>
      </c>
      <c r="BZ291" s="48" t="n">
        <f aca="false">MIN(AB291,(FV290*(1+FV$5/Setup!$C$36)+IF($V291=3,N($F291),0)))</f>
        <v>0</v>
      </c>
      <c r="CA291" s="48" t="n">
        <f aca="false">MIN(AC291,(FW290*(1+FW$5/Setup!$C$36)+IF($V291=4,N($F291),0)))</f>
        <v>0</v>
      </c>
      <c r="CB291" s="48" t="n">
        <f aca="false">MIN(AD291,(FX290*(1+FX$5/Setup!$C$36)+IF($V291=5,N($F291),0)))</f>
        <v>0</v>
      </c>
      <c r="CC291" s="48" t="n">
        <f aca="false">MIN(AE291,(FY290*(1+FY$5/Setup!$C$36)+IF($V291=6,N($F291),0)))</f>
        <v>0</v>
      </c>
      <c r="CD291" s="48" t="n">
        <f aca="false">MIN(AF291,(FZ290*(1+FZ$5/Setup!$C$36)+IF($V291=7,N($F291),0)))</f>
        <v>0</v>
      </c>
      <c r="CE291" s="48" t="n">
        <f aca="false">MIN(AG291,(GA290*(1+GA$5/Setup!$C$36)+IF($V291=8,N($F291),0)))</f>
        <v>0</v>
      </c>
      <c r="CF291" s="48" t="n">
        <f aca="false">MIN(AH291,(GB290*(1+GB$5/Setup!$C$36)+IF($V291=9,N($F291),0)))</f>
        <v>0</v>
      </c>
      <c r="CG291" s="48" t="n">
        <f aca="false">MIN(AI291,(GC290*(1+GC$5/Setup!$C$36)+IF($V291=10,N($F291),0)))</f>
        <v>0</v>
      </c>
      <c r="CH291" s="48" t="n">
        <f aca="false">MIN(AJ291,(GD290*(1+GD$5/Setup!$C$36)+IF($V291=11,N($F291),0)))</f>
        <v>0</v>
      </c>
      <c r="CI291" s="48" t="n">
        <f aca="false">MIN(AK291,(GE290*(1+GE$5/Setup!$C$36)+IF($V291=12,N($F291),0)))</f>
        <v>0</v>
      </c>
      <c r="CJ291" s="48" t="n">
        <f aca="false">MIN(AL291,(GF290*(1+GF$5/Setup!$C$36)+IF($V291=13,N($F291),0)))</f>
        <v>0</v>
      </c>
      <c r="CK291" s="48" t="n">
        <f aca="false">MIN(AM291,(GG290*(1+GG$5/Setup!$C$36)+IF($V291=14,N($F291),0)))</f>
        <v>0</v>
      </c>
      <c r="CL291" s="48" t="n">
        <f aca="false">MIN(AN291,(GH290*(1+GH$5/Setup!$C$36)+IF($V291=15,N($F291),0)))</f>
        <v>0</v>
      </c>
      <c r="CM291" s="48" t="n">
        <f aca="false">MIN(AO291,(GI290*(1+GI$5/Setup!$C$36)+IF($V291=16,N($F291),0)))</f>
        <v>0</v>
      </c>
      <c r="CN291" s="48" t="n">
        <f aca="false">MIN(AP291,(GJ290*(1+GJ$5/Setup!$C$36)+IF($V291=17,N($F291),0)))</f>
        <v>0</v>
      </c>
      <c r="CO291" s="48" t="n">
        <f aca="false">MIN(AQ291,(GK290*(1+GK$5/Setup!$C$36)+IF($V291=18,N($F291),0)))</f>
        <v>0</v>
      </c>
      <c r="CP291" s="48" t="n">
        <f aca="false">MIN(AR291,(GL290*(1+GL$5/Setup!$C$36)+IF($V291=19,N($F291),0)))</f>
        <v>0</v>
      </c>
      <c r="CQ291" s="48" t="n">
        <f aca="false">MIN(AS291,(GM290*(1+GM$5/Setup!$C$36)+IF($V291=20,N($F291),0)))</f>
        <v>0</v>
      </c>
      <c r="CR291" s="48" t="n">
        <f aca="false">MIN(AT291,(GN290*(1+GN$5/Setup!$C$36)+IF($V291=21,N($F291),0)))</f>
        <v>0</v>
      </c>
      <c r="CS291" s="48" t="n">
        <f aca="false">MIN(AU291,(GO290*(1+GO$5/Setup!$C$36)+IF($V291=22,N($F291),0)))</f>
        <v>0</v>
      </c>
      <c r="CT291" s="48" t="n">
        <f aca="false">MIN(AV291,(GP290*(1+GP$5/Setup!$C$36)+IF($V291=23,N($F291),0)))</f>
        <v>0</v>
      </c>
      <c r="CU291" s="48" t="n">
        <f aca="false">MIN(AW291,(GQ290*(1+GQ$5/Setup!$C$36)+IF($V291=24,N($F291),0)))</f>
        <v>0</v>
      </c>
      <c r="CV291" s="48" t="n">
        <f aca="false">MIN(AX291,(GR290*(1+GR$5/Setup!$C$36)+IF($V291=25,N($F291),0)))</f>
        <v>0</v>
      </c>
      <c r="CW291" s="48" t="n">
        <f aca="false">MIN(AY291,(GS290*(1+GS$5/Setup!$C$36)+IF($V291=26,N($F291),0)))</f>
        <v>0</v>
      </c>
      <c r="CX291" s="48" t="n">
        <f aca="false">MIN(AZ291,(GT290*(1+GT$5/Setup!$C$36)+IF($V291=27,N($F291),0)))</f>
        <v>0</v>
      </c>
      <c r="CY291" s="48" t="n">
        <f aca="false">MIN(BA291,(GU290*(1+GU$5/Setup!$C$36)+IF($V291=28,N($F291),0)))</f>
        <v>0</v>
      </c>
      <c r="CZ291" s="48" t="n">
        <f aca="false">MIN(BB291,(GV290*(1+GV$5/Setup!$C$36)+IF($V291=29,N($F291),0)))</f>
        <v>0</v>
      </c>
      <c r="DA291" s="48" t="n">
        <f aca="false">MIN(BC291,(GW290*(1+GW$5/Setup!$C$36)+IF($V291=30,N($F291),0)))</f>
        <v>0</v>
      </c>
      <c r="DB291" s="48" t="n">
        <f aca="false">MIN(BD291,(GX290*(1+GX$5/Setup!$C$36)+IF($V291=31,N($F291),0)))</f>
        <v>0</v>
      </c>
      <c r="DC291" s="48" t="n">
        <f aca="false">MIN(BE291,(GY290*(1+GY$5/Setup!$C$36)+IF($V291=32,N($F291),0)))</f>
        <v>0</v>
      </c>
      <c r="DD291" s="48" t="n">
        <f aca="false">MIN(BF291,(GZ290*(1+GZ$5/Setup!$C$36)+IF($V291=33,N($F291),0)))</f>
        <v>0</v>
      </c>
      <c r="DE291" s="48" t="n">
        <f aca="false">MIN(BG291,(HA290*(1+HA$5/Setup!$C$36)+IF($V291=34,N($F291),0)))</f>
        <v>0</v>
      </c>
      <c r="DF291" s="48" t="n">
        <f aca="false">MIN(BH291,(HB290*(1+HB$5/Setup!$C$36)+IF($V291=35,N($F291),0)))</f>
        <v>0</v>
      </c>
      <c r="DG291" s="48" t="n">
        <f aca="false">MIN(BI291,(HC290*(1+HC$5/Setup!$C$36)+IF($V291=36,N($F291),0)))</f>
        <v>0</v>
      </c>
      <c r="DH291" s="48" t="n">
        <f aca="false">MIN(BJ291,(HD290*(1+HD$5/Setup!$C$36)+IF($V291=37,N($F291),0)))</f>
        <v>0</v>
      </c>
      <c r="DI291" s="48" t="n">
        <f aca="false">MIN(BK291,(HE290*(1+HE$5/Setup!$C$36)+IF($V291=38,N($F291),0)))</f>
        <v>0</v>
      </c>
      <c r="DJ291" s="48" t="n">
        <f aca="false">MIN(BL291,(HF290*(1+HF$5/Setup!$C$36)+IF($V291=39,N($F291),0)))</f>
        <v>0</v>
      </c>
      <c r="DK291" s="48" t="n">
        <f aca="false">MIN(BM291,(HG290*(1+HG$5/Setup!$C$36)+IF($V291=40,N($F291),0)))</f>
        <v>0</v>
      </c>
      <c r="DL291" s="48" t="n">
        <f aca="false">MIN(BN291,(HH290*(1+HH$5/Setup!$C$36)+IF($V291=41,N($F291),0)))</f>
        <v>0</v>
      </c>
      <c r="DM291" s="48" t="n">
        <f aca="false">MIN(BO291,(HI290*(1+HI$5/Setup!$C$36)+IF($V291=42,N($F291),0)))</f>
        <v>0</v>
      </c>
      <c r="DN291" s="48" t="n">
        <f aca="false">MIN(BP291,(HJ290*(1+HJ$5/Setup!$C$36)+IF($V291=43,N($F291),0)))</f>
        <v>0</v>
      </c>
      <c r="DO291" s="48" t="n">
        <f aca="false">MIN(BQ291,(HK290*(1+HK$5/Setup!$C$36)+IF($V291=44,N($F291),0)))</f>
        <v>0</v>
      </c>
      <c r="DP291" s="48" t="n">
        <f aca="false">MIN(BR291,(HL290*(1+HL$5/Setup!$C$36)+IF($V291=45,N($F291),0)))</f>
        <v>0</v>
      </c>
      <c r="DQ291" s="48" t="n">
        <f aca="false">MIN(BS291,(HM290*(1+HM$5/Setup!$C$36)+IF($V291=46,N($F291),0)))</f>
        <v>0</v>
      </c>
      <c r="DR291" s="48" t="n">
        <f aca="false">MIN(BT291,(HN290*(1+HN$5/Setup!$C$36)+IF($V291=47,N($F291),0)))</f>
        <v>0</v>
      </c>
      <c r="DS291" s="48" t="n">
        <f aca="false">MIN(BU291,(HO290*(1+HO$5/Setup!$C$36)+IF($V291=48,N($F291),0)))</f>
        <v>0</v>
      </c>
      <c r="DT291" s="48" t="n">
        <f aca="false">MIN(BV291,(HP290*(1+HP$5/Setup!$C$36)+IF($V291=49,N($F291),0)))</f>
        <v>0</v>
      </c>
      <c r="DU291" s="48" t="n">
        <f aca="false">MIN(BW291,(HQ290*(1+HQ$5/Setup!$C$36)+IF($V291=50,N($F291),0)))</f>
        <v>0</v>
      </c>
      <c r="DV291" s="48" t="n">
        <f aca="false">MIN(MAX((FT290*(1+FT$5/Setup!$C$36)+IF($V291=1,N($F291),0))-BX291,0),MAX($P291-0,0))</f>
        <v>0</v>
      </c>
      <c r="DW291" s="48" t="n">
        <f aca="false">MIN(MAX((FU290*(1+FU$5/Setup!$C$36)+IF($V291=2,N($F291),0))-BY291,0),MAX($P291-SUM(DV291:DV291),0))</f>
        <v>0</v>
      </c>
      <c r="DX291" s="48" t="n">
        <f aca="false">MIN(MAX((FV290*(1+FV$5/Setup!$C$36)+IF($V291=3,N($F291),0))-BZ291,0),MAX($P291-SUM(DV291:DW291),0))</f>
        <v>0</v>
      </c>
      <c r="DY291" s="48" t="n">
        <f aca="false">MIN(MAX((FW290*(1+FW$5/Setup!$C$36)+IF($V291=4,N($F291),0))-CA291,0),MAX($P291-SUM(DV291:DX291),0))</f>
        <v>0</v>
      </c>
      <c r="DZ291" s="48" t="n">
        <f aca="false">MIN(MAX((FX290*(1+FX$5/Setup!$C$36)+IF($V291=5,N($F291),0))-CB291,0),MAX($P291-SUM(DV291:DY291),0))</f>
        <v>0</v>
      </c>
      <c r="EA291" s="48" t="n">
        <f aca="false">MIN(MAX((FY290*(1+FY$5/Setup!$C$36)+IF($V291=6,N($F291),0))-CC291,0),MAX($P291-SUM(DV291:DZ291),0))</f>
        <v>0</v>
      </c>
      <c r="EB291" s="48" t="n">
        <f aca="false">MIN(MAX((FZ290*(1+FZ$5/Setup!$C$36)+IF($V291=7,N($F291),0))-CD291,0),MAX($P291-SUM(DV291:EA291),0))</f>
        <v>0</v>
      </c>
      <c r="EC291" s="48" t="n">
        <f aca="false">MIN(MAX((GA290*(1+GA$5/Setup!$C$36)+IF($V291=8,N($F291),0))-CE291,0),MAX($P291-SUM(DV291:EB291),0))</f>
        <v>0</v>
      </c>
      <c r="ED291" s="48" t="n">
        <f aca="false">MIN(MAX((GB290*(1+GB$5/Setup!$C$36)+IF($V291=9,N($F291),0))-CF291,0),MAX($P291-SUM(DV291:EC291),0))</f>
        <v>0</v>
      </c>
      <c r="EE291" s="48" t="n">
        <f aca="false">MIN(MAX((GC290*(1+GC$5/Setup!$C$36)+IF($V291=10,N($F291),0))-CG291,0),MAX($P291-SUM(DV291:ED291),0))</f>
        <v>0</v>
      </c>
      <c r="EF291" s="48" t="n">
        <f aca="false">MIN(MAX((GD290*(1+GD$5/Setup!$C$36)+IF($V291=11,N($F291),0))-CH291,0),MAX($P291-SUM(DV291:EE291),0))</f>
        <v>0</v>
      </c>
      <c r="EG291" s="48" t="n">
        <f aca="false">MIN(MAX((GE290*(1+GE$5/Setup!$C$36)+IF($V291=12,N($F291),0))-CI291,0),MAX($P291-SUM(DV291:EF291),0))</f>
        <v>0</v>
      </c>
      <c r="EH291" s="48" t="n">
        <f aca="false">MIN(MAX((GF290*(1+GF$5/Setup!$C$36)+IF($V291=13,N($F291),0))-CJ291,0),MAX($P291-SUM(DV291:EG291),0))</f>
        <v>0</v>
      </c>
      <c r="EI291" s="48" t="n">
        <f aca="false">MIN(MAX((GG290*(1+GG$5/Setup!$C$36)+IF($V291=14,N($F291),0))-CK291,0),MAX($P291-SUM(DV291:EH291),0))</f>
        <v>0</v>
      </c>
      <c r="EJ291" s="48" t="n">
        <f aca="false">MIN(MAX((GH290*(1+GH$5/Setup!$C$36)+IF($V291=15,N($F291),0))-CL291,0),MAX($P291-SUM(DV291:EI291),0))</f>
        <v>0</v>
      </c>
      <c r="EK291" s="48" t="n">
        <f aca="false">MIN(MAX((GI290*(1+GI$5/Setup!$C$36)+IF($V291=16,N($F291),0))-CM291,0),MAX($P291-SUM(DV291:EJ291),0))</f>
        <v>0</v>
      </c>
      <c r="EL291" s="48" t="n">
        <f aca="false">MIN(MAX((GJ290*(1+GJ$5/Setup!$C$36)+IF($V291=17,N($F291),0))-CN291,0),MAX($P291-SUM(DV291:EK291),0))</f>
        <v>0</v>
      </c>
      <c r="EM291" s="48" t="n">
        <f aca="false">MIN(MAX((GK290*(1+GK$5/Setup!$C$36)+IF($V291=18,N($F291),0))-CO291,0),MAX($P291-SUM(DV291:EL291),0))</f>
        <v>0</v>
      </c>
      <c r="EN291" s="48" t="n">
        <f aca="false">MIN(MAX((GL290*(1+GL$5/Setup!$C$36)+IF($V291=19,N($F291),0))-CP291,0),MAX($P291-SUM(DV291:EM291),0))</f>
        <v>0</v>
      </c>
      <c r="EO291" s="48" t="n">
        <f aca="false">MIN(MAX((GM290*(1+GM$5/Setup!$C$36)+IF($V291=20,N($F291),0))-CQ291,0),MAX($P291-SUM(DV291:EN291),0))</f>
        <v>0</v>
      </c>
      <c r="EP291" s="48" t="n">
        <f aca="false">MIN(MAX((GN290*(1+GN$5/Setup!$C$36)+IF($V291=21,N($F291),0))-CR291,0),MAX($P291-SUM(DV291:EO291),0))</f>
        <v>0</v>
      </c>
      <c r="EQ291" s="48" t="n">
        <f aca="false">MIN(MAX((GO290*(1+GO$5/Setup!$C$36)+IF($V291=22,N($F291),0))-CS291,0),MAX($P291-SUM(DV291:EP291),0))</f>
        <v>0</v>
      </c>
      <c r="ER291" s="48" t="n">
        <f aca="false">MIN(MAX((GP290*(1+GP$5/Setup!$C$36)+IF($V291=23,N($F291),0))-CT291,0),MAX($P291-SUM(DV291:EQ291),0))</f>
        <v>0</v>
      </c>
      <c r="ES291" s="48" t="n">
        <f aca="false">MIN(MAX((GQ290*(1+GQ$5/Setup!$C$36)+IF($V291=24,N($F291),0))-CU291,0),MAX($P291-SUM(DV291:ER291),0))</f>
        <v>0</v>
      </c>
      <c r="ET291" s="48" t="n">
        <f aca="false">MIN(MAX((GR290*(1+GR$5/Setup!$C$36)+IF($V291=25,N($F291),0))-CV291,0),MAX($P291-SUM(DV291:ES291),0))</f>
        <v>0</v>
      </c>
      <c r="EU291" s="48" t="n">
        <f aca="false">MIN(MAX((GS290*(1+GS$5/Setup!$C$36)+IF($V291=26,N($F291),0))-CW291,0),MAX($P291-SUM(DV291:ET291),0))</f>
        <v>0</v>
      </c>
      <c r="EV291" s="48" t="n">
        <f aca="false">MIN(MAX((GT290*(1+GT$5/Setup!$C$36)+IF($V291=27,N($F291),0))-CX291,0),MAX($P291-SUM(DV291:EU291),0))</f>
        <v>0</v>
      </c>
      <c r="EW291" s="48" t="n">
        <f aca="false">MIN(MAX((GU290*(1+GU$5/Setup!$C$36)+IF($V291=28,N($F291),0))-CY291,0),MAX($P291-SUM(DV291:EV291),0))</f>
        <v>0</v>
      </c>
      <c r="EX291" s="48" t="n">
        <f aca="false">MIN(MAX((GV290*(1+GV$5/Setup!$C$36)+IF($V291=29,N($F291),0))-CZ291,0),MAX($P291-SUM(DV291:EW291),0))</f>
        <v>0</v>
      </c>
      <c r="EY291" s="48" t="n">
        <f aca="false">MIN(MAX((GW290*(1+GW$5/Setup!$C$36)+IF($V291=30,N($F291),0))-DA291,0),MAX($P291-SUM(DV291:EX291),0))</f>
        <v>0</v>
      </c>
      <c r="EZ291" s="48" t="n">
        <f aca="false">MIN(MAX((GX290*(1+GX$5/Setup!$C$36)+IF($V291=31,N($F291),0))-DB291,0),MAX($P291-SUM(DV291:EY291),0))</f>
        <v>0</v>
      </c>
      <c r="FA291" s="48" t="n">
        <f aca="false">MIN(MAX((GY290*(1+GY$5/Setup!$C$36)+IF($V291=32,N($F291),0))-DC291,0),MAX($P291-SUM(DV291:EZ291),0))</f>
        <v>0</v>
      </c>
      <c r="FB291" s="48" t="n">
        <f aca="false">MIN(MAX((GZ290*(1+GZ$5/Setup!$C$36)+IF($V291=33,N($F291),0))-DD291,0),MAX($P291-SUM(DV291:FA291),0))</f>
        <v>0</v>
      </c>
      <c r="FC291" s="48" t="n">
        <f aca="false">MIN(MAX((HA290*(1+HA$5/Setup!$C$36)+IF($V291=34,N($F291),0))-DE291,0),MAX($P291-SUM(DV291:FB291),0))</f>
        <v>0</v>
      </c>
      <c r="FD291" s="48" t="n">
        <f aca="false">MIN(MAX((HB290*(1+HB$5/Setup!$C$36)+IF($V291=35,N($F291),0))-DF291,0),MAX($P291-SUM(DV291:FC291),0))</f>
        <v>0</v>
      </c>
      <c r="FE291" s="48" t="n">
        <f aca="false">MIN(MAX((HC290*(1+HC$5/Setup!$C$36)+IF($V291=36,N($F291),0))-DG291,0),MAX($P291-SUM(DV291:FD291),0))</f>
        <v>0</v>
      </c>
      <c r="FF291" s="48" t="n">
        <f aca="false">MIN(MAX((HD290*(1+HD$5/Setup!$C$36)+IF($V291=37,N($F291),0))-DH291,0),MAX($P291-SUM(DV291:FE291),0))</f>
        <v>0</v>
      </c>
      <c r="FG291" s="48" t="n">
        <f aca="false">MIN(MAX((HE290*(1+HE$5/Setup!$C$36)+IF($V291=38,N($F291),0))-DI291,0),MAX($P291-SUM(DV291:FF291),0))</f>
        <v>0</v>
      </c>
      <c r="FH291" s="48" t="n">
        <f aca="false">MIN(MAX((HF290*(1+HF$5/Setup!$C$36)+IF($V291=39,N($F291),0))-DJ291,0),MAX($P291-SUM(DV291:FG291),0))</f>
        <v>0</v>
      </c>
      <c r="FI291" s="48" t="n">
        <f aca="false">MIN(MAX((HG290*(1+HG$5/Setup!$C$36)+IF($V291=40,N($F291),0))-DK291,0),MAX($P291-SUM(DV291:FH291),0))</f>
        <v>0</v>
      </c>
      <c r="FJ291" s="48" t="n">
        <f aca="false">MIN(MAX((HH290*(1+HH$5/Setup!$C$36)+IF($V291=41,N($F291),0))-DL291,0),MAX($P291-SUM(DV291:FI291),0))</f>
        <v>0</v>
      </c>
      <c r="FK291" s="48" t="n">
        <f aca="false">MIN(MAX((HI290*(1+HI$5/Setup!$C$36)+IF($V291=42,N($F291),0))-DM291,0),MAX($P291-SUM(DV291:FJ291),0))</f>
        <v>0</v>
      </c>
      <c r="FL291" s="48" t="n">
        <f aca="false">MIN(MAX((HJ290*(1+HJ$5/Setup!$C$36)+IF($V291=43,N($F291),0))-DN291,0),MAX($P291-SUM(DV291:FK291),0))</f>
        <v>0</v>
      </c>
      <c r="FM291" s="48" t="n">
        <f aca="false">MIN(MAX((HK290*(1+HK$5/Setup!$C$36)+IF($V291=44,N($F291),0))-DO291,0),MAX($P291-SUM(DV291:FL291),0))</f>
        <v>0</v>
      </c>
      <c r="FN291" s="48" t="n">
        <f aca="false">MIN(MAX((HL290*(1+HL$5/Setup!$C$36)+IF($V291=45,N($F291),0))-DP291,0),MAX($P291-SUM(DV291:FM291),0))</f>
        <v>0</v>
      </c>
      <c r="FO291" s="48" t="n">
        <f aca="false">MIN(MAX((HM290*(1+HM$5/Setup!$C$36)+IF($V291=46,N($F291),0))-DQ291,0),MAX($P291-SUM(DV291:FN291),0))</f>
        <v>0</v>
      </c>
      <c r="FP291" s="48" t="n">
        <f aca="false">MIN(MAX((HN290*(1+HN$5/Setup!$C$36)+IF($V291=47,N($F291),0))-DR291,0),MAX($P291-SUM(DV291:FO291),0))</f>
        <v>0</v>
      </c>
      <c r="FQ291" s="48" t="n">
        <f aca="false">MIN(MAX((HO290*(1+HO$5/Setup!$C$36)+IF($V291=48,N($F291),0))-DS291,0),MAX($P291-SUM(DV291:FP291),0))</f>
        <v>0</v>
      </c>
      <c r="FR291" s="48" t="n">
        <f aca="false">MIN(MAX((HP290*(1+HP$5/Setup!$C$36)+IF($V291=49,N($F291),0))-DT291,0),MAX($P291-SUM(DV291:FQ291),0))</f>
        <v>0</v>
      </c>
      <c r="FS291" s="48" t="n">
        <f aca="false">MIN(MAX((HQ290*(1+HQ$5/Setup!$C$36)+IF($V291=50,N($F291),0))-DU291,0),MAX($P291-SUM(DV291:FR291),0))</f>
        <v>0</v>
      </c>
      <c r="FT291" s="48" t="n">
        <f aca="false">IF((FT290*(1+FT$5/Setup!$C$36)+IF($V291=1,N($F291),0))-BX291-DV291&lt;0.005,0,(FT290*(1+FT$5/Setup!$C$36)+IF($V291=1,N($F291),0))-BX291-DV291)</f>
        <v>0</v>
      </c>
      <c r="FU291" s="48" t="n">
        <f aca="false">IF((FU290*(1+FU$5/Setup!$C$36)+IF($V291=2,N($F291),0))-BY291-DW291&lt;0.005,0,(FU290*(1+FU$5/Setup!$C$36)+IF($V291=2,N($F291),0))-BY291-DW291)</f>
        <v>0</v>
      </c>
      <c r="FV291" s="48" t="n">
        <f aca="false">IF((FV290*(1+FV$5/Setup!$C$36)+IF($V291=3,N($F291),0))-BZ291-DX291&lt;0.005,0,(FV290*(1+FV$5/Setup!$C$36)+IF($V291=3,N($F291),0))-BZ291-DX291)</f>
        <v>0</v>
      </c>
      <c r="FW291" s="48" t="n">
        <f aca="false">IF((FW290*(1+FW$5/Setup!$C$36)+IF($V291=4,N($F291),0))-CA291-DY291&lt;0.005,0,(FW290*(1+FW$5/Setup!$C$36)+IF($V291=4,N($F291),0))-CA291-DY291)</f>
        <v>0</v>
      </c>
      <c r="FX291" s="48" t="n">
        <f aca="false">IF((FX290*(1+FX$5/Setup!$C$36)+IF($V291=5,N($F291),0))-CB291-DZ291&lt;0.005,0,(FX290*(1+FX$5/Setup!$C$36)+IF($V291=5,N($F291),0))-CB291-DZ291)</f>
        <v>0</v>
      </c>
      <c r="FY291" s="48" t="n">
        <f aca="false">IF((FY290*(1+FY$5/Setup!$C$36)+IF($V291=6,N($F291),0))-CC291-EA291&lt;0.005,0,(FY290*(1+FY$5/Setup!$C$36)+IF($V291=6,N($F291),0))-CC291-EA291)</f>
        <v>0</v>
      </c>
      <c r="FZ291" s="48" t="n">
        <f aca="false">IF((FZ290*(1+FZ$5/Setup!$C$36)+IF($V291=7,N($F291),0))-CD291-EB291&lt;0.005,0,(FZ290*(1+FZ$5/Setup!$C$36)+IF($V291=7,N($F291),0))-CD291-EB291)</f>
        <v>0</v>
      </c>
      <c r="GA291" s="48" t="n">
        <f aca="false">IF((GA290*(1+GA$5/Setup!$C$36)+IF($V291=8,N($F291),0))-CE291-EC291&lt;0.005,0,(GA290*(1+GA$5/Setup!$C$36)+IF($V291=8,N($F291),0))-CE291-EC291)</f>
        <v>0</v>
      </c>
      <c r="GB291" s="48" t="n">
        <f aca="false">IF((GB290*(1+GB$5/Setup!$C$36)+IF($V291=9,N($F291),0))-CF291-ED291&lt;0.005,0,(GB290*(1+GB$5/Setup!$C$36)+IF($V291=9,N($F291),0))-CF291-ED291)</f>
        <v>0</v>
      </c>
      <c r="GC291" s="48" t="n">
        <f aca="false">IF((GC290*(1+GC$5/Setup!$C$36)+IF($V291=10,N($F291),0))-CG291-EE291&lt;0.005,0,(GC290*(1+GC$5/Setup!$C$36)+IF($V291=10,N($F291),0))-CG291-EE291)</f>
        <v>0</v>
      </c>
      <c r="GD291" s="48" t="n">
        <f aca="false">IF((GD290*(1+GD$5/Setup!$C$36)+IF($V291=11,N($F291),0))-CH291-EF291&lt;0.005,0,(GD290*(1+GD$5/Setup!$C$36)+IF($V291=11,N($F291),0))-CH291-EF291)</f>
        <v>0</v>
      </c>
      <c r="GE291" s="48" t="n">
        <f aca="false">IF((GE290*(1+GE$5/Setup!$C$36)+IF($V291=12,N($F291),0))-CI291-EG291&lt;0.005,0,(GE290*(1+GE$5/Setup!$C$36)+IF($V291=12,N($F291),0))-CI291-EG291)</f>
        <v>0</v>
      </c>
      <c r="GF291" s="48" t="n">
        <f aca="false">IF((GF290*(1+GF$5/Setup!$C$36)+IF($V291=13,N($F291),0))-CJ291-EH291&lt;0.005,0,(GF290*(1+GF$5/Setup!$C$36)+IF($V291=13,N($F291),0))-CJ291-EH291)</f>
        <v>0</v>
      </c>
      <c r="GG291" s="48" t="n">
        <f aca="false">IF((GG290*(1+GG$5/Setup!$C$36)+IF($V291=14,N($F291),0))-CK291-EI291&lt;0.005,0,(GG290*(1+GG$5/Setup!$C$36)+IF($V291=14,N($F291),0))-CK291-EI291)</f>
        <v>0</v>
      </c>
      <c r="GH291" s="48" t="n">
        <f aca="false">IF((GH290*(1+GH$5/Setup!$C$36)+IF($V291=15,N($F291),0))-CL291-EJ291&lt;0.005,0,(GH290*(1+GH$5/Setup!$C$36)+IF($V291=15,N($F291),0))-CL291-EJ291)</f>
        <v>0</v>
      </c>
      <c r="GI291" s="48" t="n">
        <f aca="false">IF((GI290*(1+GI$5/Setup!$C$36)+IF($V291=16,N($F291),0))-CM291-EK291&lt;0.005,0,(GI290*(1+GI$5/Setup!$C$36)+IF($V291=16,N($F291),0))-CM291-EK291)</f>
        <v>0</v>
      </c>
      <c r="GJ291" s="48" t="n">
        <f aca="false">IF((GJ290*(1+GJ$5/Setup!$C$36)+IF($V291=17,N($F291),0))-CN291-EL291&lt;0.005,0,(GJ290*(1+GJ$5/Setup!$C$36)+IF($V291=17,N($F291),0))-CN291-EL291)</f>
        <v>0</v>
      </c>
      <c r="GK291" s="48" t="n">
        <f aca="false">IF((GK290*(1+GK$5/Setup!$C$36)+IF($V291=18,N($F291),0))-CO291-EM291&lt;0.005,0,(GK290*(1+GK$5/Setup!$C$36)+IF($V291=18,N($F291),0))-CO291-EM291)</f>
        <v>0</v>
      </c>
      <c r="GL291" s="48" t="n">
        <f aca="false">IF((GL290*(1+GL$5/Setup!$C$36)+IF($V291=19,N($F291),0))-CP291-EN291&lt;0.005,0,(GL290*(1+GL$5/Setup!$C$36)+IF($V291=19,N($F291),0))-CP291-EN291)</f>
        <v>0</v>
      </c>
      <c r="GM291" s="48" t="n">
        <f aca="false">IF((GM290*(1+GM$5/Setup!$C$36)+IF($V291=20,N($F291),0))-CQ291-EO291&lt;0.005,0,(GM290*(1+GM$5/Setup!$C$36)+IF($V291=20,N($F291),0))-CQ291-EO291)</f>
        <v>0</v>
      </c>
      <c r="GN291" s="48" t="n">
        <f aca="false">IF((GN290*(1+GN$5/Setup!$C$36)+IF($V291=21,N($F291),0))-CR291-EP291&lt;0.005,0,(GN290*(1+GN$5/Setup!$C$36)+IF($V291=21,N($F291),0))-CR291-EP291)</f>
        <v>0</v>
      </c>
      <c r="GO291" s="48" t="n">
        <f aca="false">IF((GO290*(1+GO$5/Setup!$C$36)+IF($V291=22,N($F291),0))-CS291-EQ291&lt;0.005,0,(GO290*(1+GO$5/Setup!$C$36)+IF($V291=22,N($F291),0))-CS291-EQ291)</f>
        <v>0</v>
      </c>
      <c r="GP291" s="48" t="n">
        <f aca="false">IF((GP290*(1+GP$5/Setup!$C$36)+IF($V291=23,N($F291),0))-CT291-ER291&lt;0.005,0,(GP290*(1+GP$5/Setup!$C$36)+IF($V291=23,N($F291),0))-CT291-ER291)</f>
        <v>0</v>
      </c>
      <c r="GQ291" s="48" t="n">
        <f aca="false">IF((GQ290*(1+GQ$5/Setup!$C$36)+IF($V291=24,N($F291),0))-CU291-ES291&lt;0.005,0,(GQ290*(1+GQ$5/Setup!$C$36)+IF($V291=24,N($F291),0))-CU291-ES291)</f>
        <v>0</v>
      </c>
      <c r="GR291" s="48" t="n">
        <f aca="false">IF((GR290*(1+GR$5/Setup!$C$36)+IF($V291=25,N($F291),0))-CV291-ET291&lt;0.005,0,(GR290*(1+GR$5/Setup!$C$36)+IF($V291=25,N($F291),0))-CV291-ET291)</f>
        <v>0</v>
      </c>
      <c r="GS291" s="48" t="n">
        <f aca="false">IF((GS290*(1+GS$5/Setup!$C$36)+IF($V291=26,N($F291),0))-CW291-EU291&lt;0.005,0,(GS290*(1+GS$5/Setup!$C$36)+IF($V291=26,N($F291),0))-CW291-EU291)</f>
        <v>0</v>
      </c>
      <c r="GT291" s="48" t="n">
        <f aca="false">IF((GT290*(1+GT$5/Setup!$C$36)+IF($V291=27,N($F291),0))-CX291-EV291&lt;0.005,0,(GT290*(1+GT$5/Setup!$C$36)+IF($V291=27,N($F291),0))-CX291-EV291)</f>
        <v>0</v>
      </c>
      <c r="GU291" s="48" t="n">
        <f aca="false">IF((GU290*(1+GU$5/Setup!$C$36)+IF($V291=28,N($F291),0))-CY291-EW291&lt;0.005,0,(GU290*(1+GU$5/Setup!$C$36)+IF($V291=28,N($F291),0))-CY291-EW291)</f>
        <v>0</v>
      </c>
      <c r="GV291" s="48" t="n">
        <f aca="false">IF((GV290*(1+GV$5/Setup!$C$36)+IF($V291=29,N($F291),0))-CZ291-EX291&lt;0.005,0,(GV290*(1+GV$5/Setup!$C$36)+IF($V291=29,N($F291),0))-CZ291-EX291)</f>
        <v>0</v>
      </c>
      <c r="GW291" s="48" t="n">
        <f aca="false">IF((GW290*(1+GW$5/Setup!$C$36)+IF($V291=30,N($F291),0))-DA291-EY291&lt;0.005,0,(GW290*(1+GW$5/Setup!$C$36)+IF($V291=30,N($F291),0))-DA291-EY291)</f>
        <v>0</v>
      </c>
      <c r="GX291" s="48" t="n">
        <f aca="false">IF((GX290*(1+GX$5/Setup!$C$36)+IF($V291=31,N($F291),0))-DB291-EZ291&lt;0.005,0,(GX290*(1+GX$5/Setup!$C$36)+IF($V291=31,N($F291),0))-DB291-EZ291)</f>
        <v>0</v>
      </c>
      <c r="GY291" s="48" t="n">
        <f aca="false">IF((GY290*(1+GY$5/Setup!$C$36)+IF($V291=32,N($F291),0))-DC291-FA291&lt;0.005,0,(GY290*(1+GY$5/Setup!$C$36)+IF($V291=32,N($F291),0))-DC291-FA291)</f>
        <v>0</v>
      </c>
      <c r="GZ291" s="48" t="n">
        <f aca="false">IF((GZ290*(1+GZ$5/Setup!$C$36)+IF($V291=33,N($F291),0))-DD291-FB291&lt;0.005,0,(GZ290*(1+GZ$5/Setup!$C$36)+IF($V291=33,N($F291),0))-DD291-FB291)</f>
        <v>0</v>
      </c>
      <c r="HA291" s="48" t="n">
        <f aca="false">IF((HA290*(1+HA$5/Setup!$C$36)+IF($V291=34,N($F291),0))-DE291-FC291&lt;0.005,0,(HA290*(1+HA$5/Setup!$C$36)+IF($V291=34,N($F291),0))-DE291-FC291)</f>
        <v>0</v>
      </c>
      <c r="HB291" s="48" t="n">
        <f aca="false">IF((HB290*(1+HB$5/Setup!$C$36)+IF($V291=35,N($F291),0))-DF291-FD291&lt;0.005,0,(HB290*(1+HB$5/Setup!$C$36)+IF($V291=35,N($F291),0))-DF291-FD291)</f>
        <v>0</v>
      </c>
      <c r="HC291" s="48" t="n">
        <f aca="false">IF((HC290*(1+HC$5/Setup!$C$36)+IF($V291=36,N($F291),0))-DG291-FE291&lt;0.005,0,(HC290*(1+HC$5/Setup!$C$36)+IF($V291=36,N($F291),0))-DG291-FE291)</f>
        <v>0</v>
      </c>
      <c r="HD291" s="48" t="n">
        <f aca="false">IF((HD290*(1+HD$5/Setup!$C$36)+IF($V291=37,N($F291),0))-DH291-FF291&lt;0.005,0,(HD290*(1+HD$5/Setup!$C$36)+IF($V291=37,N($F291),0))-DH291-FF291)</f>
        <v>0</v>
      </c>
      <c r="HE291" s="48" t="n">
        <f aca="false">IF((HE290*(1+HE$5/Setup!$C$36)+IF($V291=38,N($F291),0))-DI291-FG291&lt;0.005,0,(HE290*(1+HE$5/Setup!$C$36)+IF($V291=38,N($F291),0))-DI291-FG291)</f>
        <v>0</v>
      </c>
      <c r="HF291" s="48" t="n">
        <f aca="false">IF((HF290*(1+HF$5/Setup!$C$36)+IF($V291=39,N($F291),0))-DJ291-FH291&lt;0.005,0,(HF290*(1+HF$5/Setup!$C$36)+IF($V291=39,N($F291),0))-DJ291-FH291)</f>
        <v>0</v>
      </c>
      <c r="HG291" s="48" t="n">
        <f aca="false">IF((HG290*(1+HG$5/Setup!$C$36)+IF($V291=40,N($F291),0))-DK291-FI291&lt;0.005,0,(HG290*(1+HG$5/Setup!$C$36)+IF($V291=40,N($F291),0))-DK291-FI291)</f>
        <v>0</v>
      </c>
      <c r="HH291" s="48" t="n">
        <f aca="false">IF((HH290*(1+HH$5/Setup!$C$36)+IF($V291=41,N($F291),0))-DL291-FJ291&lt;0.005,0,(HH290*(1+HH$5/Setup!$C$36)+IF($V291=41,N($F291),0))-DL291-FJ291)</f>
        <v>0</v>
      </c>
      <c r="HI291" s="48" t="n">
        <f aca="false">IF((HI290*(1+HI$5/Setup!$C$36)+IF($V291=42,N($F291),0))-DM291-FK291&lt;0.005,0,(HI290*(1+HI$5/Setup!$C$36)+IF($V291=42,N($F291),0))-DM291-FK291)</f>
        <v>0</v>
      </c>
      <c r="HJ291" s="48" t="n">
        <f aca="false">IF((HJ290*(1+HJ$5/Setup!$C$36)+IF($V291=43,N($F291),0))-DN291-FL291&lt;0.005,0,(HJ290*(1+HJ$5/Setup!$C$36)+IF($V291=43,N($F291),0))-DN291-FL291)</f>
        <v>0</v>
      </c>
      <c r="HK291" s="48" t="n">
        <f aca="false">IF((HK290*(1+HK$5/Setup!$C$36)+IF($V291=44,N($F291),0))-DO291-FM291&lt;0.005,0,(HK290*(1+HK$5/Setup!$C$36)+IF($V291=44,N($F291),0))-DO291-FM291)</f>
        <v>0</v>
      </c>
      <c r="HL291" s="48" t="n">
        <f aca="false">IF((HL290*(1+HL$5/Setup!$C$36)+IF($V291=45,N($F291),0))-DP291-FN291&lt;0.005,0,(HL290*(1+HL$5/Setup!$C$36)+IF($V291=45,N($F291),0))-DP291-FN291)</f>
        <v>0</v>
      </c>
      <c r="HM291" s="48" t="n">
        <f aca="false">IF((HM290*(1+HM$5/Setup!$C$36)+IF($V291=46,N($F291),0))-DQ291-FO291&lt;0.005,0,(HM290*(1+HM$5/Setup!$C$36)+IF($V291=46,N($F291),0))-DQ291-FO291)</f>
        <v>0</v>
      </c>
      <c r="HN291" s="48" t="n">
        <f aca="false">IF((HN290*(1+HN$5/Setup!$C$36)+IF($V291=47,N($F291),0))-DR291-FP291&lt;0.005,0,(HN290*(1+HN$5/Setup!$C$36)+IF($V291=47,N($F291),0))-DR291-FP291)</f>
        <v>0</v>
      </c>
      <c r="HO291" s="48" t="n">
        <f aca="false">IF((HO290*(1+HO$5/Setup!$C$36)+IF($V291=48,N($F291),0))-DS291-FQ291&lt;0.005,0,(HO290*(1+HO$5/Setup!$C$36)+IF($V291=48,N($F291),0))-DS291-FQ291)</f>
        <v>0</v>
      </c>
      <c r="HP291" s="48" t="n">
        <f aca="false">IF((HP290*(1+HP$5/Setup!$C$36)+IF($V291=49,N($F291),0))-DT291-FR291&lt;0.005,0,(HP290*(1+HP$5/Setup!$C$36)+IF($V291=49,N($F291),0))-DT291-FR291)</f>
        <v>0</v>
      </c>
      <c r="HQ291" s="48" t="n">
        <f aca="false">IF((HQ290*(1+HQ$5/Setup!$C$36)+IF($V291=50,N($F291),0))-DU291-FS291&lt;0.005,0,(HQ290*(1+HQ$5/Setup!$C$36)+IF($V291=50,N($F291),0))-DU291-FS291)</f>
        <v>0</v>
      </c>
    </row>
    <row r="292" customFormat="false" ht="15" hidden="false" customHeight="false" outlineLevel="0" collapsed="false">
      <c r="A292" s="44" t="n">
        <v>284</v>
      </c>
      <c r="B292" s="45" t="n">
        <f aca="false">IF(Setup!$C$7="Every month",EDATE(Setup!$C$8,($A292-1)),IF(Setup!$C$7="Twice a month",DATE(YEAR(Setup!$C$8),MONTH(Setup!$C$8)+INT((($A292-1)+Setup!$C$41)/2),MIN(IF(MOD(($A292-1)+Setup!$C$41,2)=0,Setup!$C$39,Setup!$C$40),DAY(EOMONTH(DATE(YEAR(Setup!$C$8),MONTH(Setup!$C$8)+INT((($A292-1)+Setup!$C$41)/2),1),0)))),Setup!$C$8+($A292-1)*IF(Setup!$C$7="Every week",7,14)))</f>
        <v>50287</v>
      </c>
      <c r="C292" s="45" t="n">
        <f aca="false">IF(Setup!$C$7="Every month",EDATE(Setup!$C$8,$A292),IF(Setup!$C$7="Twice a month",DATE(YEAR(Setup!$C$8),MONTH(Setup!$C$8)+INT(($A292+Setup!$C$41)/2),MIN(IF(MOD($A292+Setup!$C$41,2)=0,Setup!$C$39,Setup!$C$40),DAY(EOMONTH(DATE(YEAR(Setup!$C$8),MONTH(Setup!$C$8)+INT(($A292+Setup!$C$41)/2),1),0)))),Setup!$C$8+$A292*IF(Setup!$C$7="Every week",7,14)))</f>
        <v>50301</v>
      </c>
      <c r="D292" s="46"/>
      <c r="E292" s="47"/>
      <c r="F292" s="47"/>
      <c r="G292" s="47"/>
      <c r="H292" s="47"/>
      <c r="I292" s="48" t="n">
        <f aca="false">N(Setup!$C$11)+N(E292)</f>
        <v>100</v>
      </c>
      <c r="J292" s="48" t="n">
        <f aca="false">MIN(Setup!$C$37,MAX(I292,0))</f>
        <v>9.23076923076923</v>
      </c>
      <c r="K292" s="48" t="n">
        <f aca="false">MIN(MAX(N(Setup!$C$14)-L291,0),MAX(I292-J292,0))</f>
        <v>0</v>
      </c>
      <c r="L292" s="48" t="n">
        <f aca="false">L291+K292-N(G292)</f>
        <v>500</v>
      </c>
      <c r="M292" s="48" t="n">
        <f aca="false">M291+J292-N(H292)</f>
        <v>2621.53846153846</v>
      </c>
      <c r="N292" s="48" t="n">
        <f aca="false">SUM(BX292:DU292)</f>
        <v>0</v>
      </c>
      <c r="O292" s="48" t="n">
        <f aca="false">SUM(Z292:BW292)-N292</f>
        <v>25</v>
      </c>
      <c r="P292" s="48" t="n">
        <f aca="false">MAX(I292-J292-K292,0)+O292</f>
        <v>115.769230769231</v>
      </c>
      <c r="Q292" s="48" t="n">
        <f aca="false">SUM(DV292:FS292)</f>
        <v>0</v>
      </c>
      <c r="R292" s="49" t="n">
        <f aca="false">N292+J292+K292+Q292</f>
        <v>9.23076923076923</v>
      </c>
      <c r="S292" s="48" t="n">
        <f aca="false">T292-T291-N(F292)+N292+Q292</f>
        <v>0</v>
      </c>
      <c r="T292" s="49" t="n">
        <f aca="false">SUM(FT292:HQ292)</f>
        <v>0</v>
      </c>
      <c r="U292" s="44" t="str">
        <f aca="false">IF(T291&lt;0.005,"",INDEX(Helpers!$C$2:$C$51,IF(_xlfn.MINIFS($DV$6:$FS$6,DV292:FS292,"&gt;0.005")=0,V292,_xlfn.MINIFS($DV$6:$FS$6,DV292:FS292,"&gt;0.005"))))</f>
        <v/>
      </c>
      <c r="V292" s="44" t="n">
        <f aca="false">IF(_xlfn.MINIFS($FT$6:$HQ$6,FT291:HQ291,"&gt;0.005")=0,1,_xlfn.MINIFS($FT$6:$HQ$6,FT291:HQ291,"&gt;0.005"))</f>
        <v>1</v>
      </c>
      <c r="W292" s="44" t="n">
        <f aca="false">IF(AND(D292&lt;&gt;"Paid",T291&gt;0.005),1,0)</f>
        <v>0</v>
      </c>
      <c r="X292" s="48" t="n">
        <f aca="false">SUMPRODUCT(((Helpers!$G$2:$G$51*(1+(Helpers!$D$2:$D$51+0.000000001)/12)^(($B292-Setup!$C$8)/(365.25/12))-Helpers!$E$2:$E$51*((1+(Helpers!$D$2:$D$51+0.000000001)/12)^(($B292-Setup!$C$8)/(365.25/12))-1)/((Helpers!$D$2:$D$51+0.000000001)/12))&gt;0)*(Helpers!$G$2:$G$51*(1+(Helpers!$D$2:$D$51+0.000000001)/12)^(($B292-Setup!$C$8)/(365.25/12))-Helpers!$E$2:$E$51*((1+(Helpers!$D$2:$D$51+0.000000001)/12)^(($B292-Setup!$C$8)/(365.25/12))-1)/((Helpers!$D$2:$D$51+0.000000001)/12)))</f>
        <v>0</v>
      </c>
      <c r="Y292" s="48"/>
      <c r="Z292" s="48" t="n">
        <f aca="false">IF(OR(N(Z$5)=0,Z$6=""),0,Z$5*((DATE(YEAR($B292),MONTH($B292),MIN(Z$6,DAY(EOMONTH($B292,0))))&gt;=$B292)*(DATE(YEAR($B292),MONTH($B292),MIN(Z$6,DAY(EOMONTH($B292,0))))&lt;$C292)+(DATE(YEAR($B292),MONTH($B292)+1,MIN(Z$6,DAY(EOMONTH($B292,1))))&gt;=$B292)*(DATE(YEAR($B292),MONTH($B292)+1,MIN(Z$6,DAY(EOMONTH($B292,1))))&lt;$C292)))</f>
        <v>25</v>
      </c>
      <c r="AA292" s="48" t="n">
        <f aca="false">IF(OR(N(AA$5)=0,AA$6=""),0,AA$5*((DATE(YEAR($B292),MONTH($B292),MIN(AA$6,DAY(EOMONTH($B292,0))))&gt;=$B292)*(DATE(YEAR($B292),MONTH($B292),MIN(AA$6,DAY(EOMONTH($B292,0))))&lt;$C292)+(DATE(YEAR($B292),MONTH($B292)+1,MIN(AA$6,DAY(EOMONTH($B292,1))))&gt;=$B292)*(DATE(YEAR($B292),MONTH($B292)+1,MIN(AA$6,DAY(EOMONTH($B292,1))))&lt;$C292)))</f>
        <v>0</v>
      </c>
      <c r="AB292" s="48" t="n">
        <f aca="false">IF(OR(N(AB$5)=0,AB$6=""),0,AB$5*((DATE(YEAR($B292),MONTH($B292),MIN(AB$6,DAY(EOMONTH($B292,0))))&gt;=$B292)*(DATE(YEAR($B292),MONTH($B292),MIN(AB$6,DAY(EOMONTH($B292,0))))&lt;$C292)+(DATE(YEAR($B292),MONTH($B292)+1,MIN(AB$6,DAY(EOMONTH($B292,1))))&gt;=$B292)*(DATE(YEAR($B292),MONTH($B292)+1,MIN(AB$6,DAY(EOMONTH($B292,1))))&lt;$C292)))</f>
        <v>0</v>
      </c>
      <c r="AC292" s="48" t="n">
        <f aca="false">IF(OR(N(AC$5)=0,AC$6=""),0,AC$5*((DATE(YEAR($B292),MONTH($B292),MIN(AC$6,DAY(EOMONTH($B292,0))))&gt;=$B292)*(DATE(YEAR($B292),MONTH($B292),MIN(AC$6,DAY(EOMONTH($B292,0))))&lt;$C292)+(DATE(YEAR($B292),MONTH($B292)+1,MIN(AC$6,DAY(EOMONTH($B292,1))))&gt;=$B292)*(DATE(YEAR($B292),MONTH($B292)+1,MIN(AC$6,DAY(EOMONTH($B292,1))))&lt;$C292)))</f>
        <v>0</v>
      </c>
      <c r="AD292" s="48" t="n">
        <f aca="false">IF(OR(N(AD$5)=0,AD$6=""),0,AD$5*((DATE(YEAR($B292),MONTH($B292),MIN(AD$6,DAY(EOMONTH($B292,0))))&gt;=$B292)*(DATE(YEAR($B292),MONTH($B292),MIN(AD$6,DAY(EOMONTH($B292,0))))&lt;$C292)+(DATE(YEAR($B292),MONTH($B292)+1,MIN(AD$6,DAY(EOMONTH($B292,1))))&gt;=$B292)*(DATE(YEAR($B292),MONTH($B292)+1,MIN(AD$6,DAY(EOMONTH($B292,1))))&lt;$C292)))</f>
        <v>0</v>
      </c>
      <c r="AE292" s="48" t="n">
        <f aca="false">IF(OR(N(AE$5)=0,AE$6=""),0,AE$5*((DATE(YEAR($B292),MONTH($B292),MIN(AE$6,DAY(EOMONTH($B292,0))))&gt;=$B292)*(DATE(YEAR($B292),MONTH($B292),MIN(AE$6,DAY(EOMONTH($B292,0))))&lt;$C292)+(DATE(YEAR($B292),MONTH($B292)+1,MIN(AE$6,DAY(EOMONTH($B292,1))))&gt;=$B292)*(DATE(YEAR($B292),MONTH($B292)+1,MIN(AE$6,DAY(EOMONTH($B292,1))))&lt;$C292)))</f>
        <v>0</v>
      </c>
      <c r="AF292" s="48" t="n">
        <f aca="false">IF(OR(N(AF$5)=0,AF$6=""),0,AF$5*((DATE(YEAR($B292),MONTH($B292),MIN(AF$6,DAY(EOMONTH($B292,0))))&gt;=$B292)*(DATE(YEAR($B292),MONTH($B292),MIN(AF$6,DAY(EOMONTH($B292,0))))&lt;$C292)+(DATE(YEAR($B292),MONTH($B292)+1,MIN(AF$6,DAY(EOMONTH($B292,1))))&gt;=$B292)*(DATE(YEAR($B292),MONTH($B292)+1,MIN(AF$6,DAY(EOMONTH($B292,1))))&lt;$C292)))</f>
        <v>0</v>
      </c>
      <c r="AG292" s="48" t="n">
        <f aca="false">IF(OR(N(AG$5)=0,AG$6=""),0,AG$5*((DATE(YEAR($B292),MONTH($B292),MIN(AG$6,DAY(EOMONTH($B292,0))))&gt;=$B292)*(DATE(YEAR($B292),MONTH($B292),MIN(AG$6,DAY(EOMONTH($B292,0))))&lt;$C292)+(DATE(YEAR($B292),MONTH($B292)+1,MIN(AG$6,DAY(EOMONTH($B292,1))))&gt;=$B292)*(DATE(YEAR($B292),MONTH($B292)+1,MIN(AG$6,DAY(EOMONTH($B292,1))))&lt;$C292)))</f>
        <v>0</v>
      </c>
      <c r="AH292" s="48" t="n">
        <f aca="false">IF(OR(N(AH$5)=0,AH$6=""),0,AH$5*((DATE(YEAR($B292),MONTH($B292),MIN(AH$6,DAY(EOMONTH($B292,0))))&gt;=$B292)*(DATE(YEAR($B292),MONTH($B292),MIN(AH$6,DAY(EOMONTH($B292,0))))&lt;$C292)+(DATE(YEAR($B292),MONTH($B292)+1,MIN(AH$6,DAY(EOMONTH($B292,1))))&gt;=$B292)*(DATE(YEAR($B292),MONTH($B292)+1,MIN(AH$6,DAY(EOMONTH($B292,1))))&lt;$C292)))</f>
        <v>0</v>
      </c>
      <c r="AI292" s="48" t="n">
        <f aca="false">IF(OR(N(AI$5)=0,AI$6=""),0,AI$5*((DATE(YEAR($B292),MONTH($B292),MIN(AI$6,DAY(EOMONTH($B292,0))))&gt;=$B292)*(DATE(YEAR($B292),MONTH($B292),MIN(AI$6,DAY(EOMONTH($B292,0))))&lt;$C292)+(DATE(YEAR($B292),MONTH($B292)+1,MIN(AI$6,DAY(EOMONTH($B292,1))))&gt;=$B292)*(DATE(YEAR($B292),MONTH($B292)+1,MIN(AI$6,DAY(EOMONTH($B292,1))))&lt;$C292)))</f>
        <v>0</v>
      </c>
      <c r="AJ292" s="48" t="n">
        <f aca="false">IF(OR(N(AJ$5)=0,AJ$6=""),0,AJ$5*((DATE(YEAR($B292),MONTH($B292),MIN(AJ$6,DAY(EOMONTH($B292,0))))&gt;=$B292)*(DATE(YEAR($B292),MONTH($B292),MIN(AJ$6,DAY(EOMONTH($B292,0))))&lt;$C292)+(DATE(YEAR($B292),MONTH($B292)+1,MIN(AJ$6,DAY(EOMONTH($B292,1))))&gt;=$B292)*(DATE(YEAR($B292),MONTH($B292)+1,MIN(AJ$6,DAY(EOMONTH($B292,1))))&lt;$C292)))</f>
        <v>0</v>
      </c>
      <c r="AK292" s="48" t="n">
        <f aca="false">IF(OR(N(AK$5)=0,AK$6=""),0,AK$5*((DATE(YEAR($B292),MONTH($B292),MIN(AK$6,DAY(EOMONTH($B292,0))))&gt;=$B292)*(DATE(YEAR($B292),MONTH($B292),MIN(AK$6,DAY(EOMONTH($B292,0))))&lt;$C292)+(DATE(YEAR($B292),MONTH($B292)+1,MIN(AK$6,DAY(EOMONTH($B292,1))))&gt;=$B292)*(DATE(YEAR($B292),MONTH($B292)+1,MIN(AK$6,DAY(EOMONTH($B292,1))))&lt;$C292)))</f>
        <v>0</v>
      </c>
      <c r="AL292" s="48" t="n">
        <f aca="false">IF(OR(N(AL$5)=0,AL$6=""),0,AL$5*((DATE(YEAR($B292),MONTH($B292),MIN(AL$6,DAY(EOMONTH($B292,0))))&gt;=$B292)*(DATE(YEAR($B292),MONTH($B292),MIN(AL$6,DAY(EOMONTH($B292,0))))&lt;$C292)+(DATE(YEAR($B292),MONTH($B292)+1,MIN(AL$6,DAY(EOMONTH($B292,1))))&gt;=$B292)*(DATE(YEAR($B292),MONTH($B292)+1,MIN(AL$6,DAY(EOMONTH($B292,1))))&lt;$C292)))</f>
        <v>0</v>
      </c>
      <c r="AM292" s="48" t="n">
        <f aca="false">IF(OR(N(AM$5)=0,AM$6=""),0,AM$5*((DATE(YEAR($B292),MONTH($B292),MIN(AM$6,DAY(EOMONTH($B292,0))))&gt;=$B292)*(DATE(YEAR($B292),MONTH($B292),MIN(AM$6,DAY(EOMONTH($B292,0))))&lt;$C292)+(DATE(YEAR($B292),MONTH($B292)+1,MIN(AM$6,DAY(EOMONTH($B292,1))))&gt;=$B292)*(DATE(YEAR($B292),MONTH($B292)+1,MIN(AM$6,DAY(EOMONTH($B292,1))))&lt;$C292)))</f>
        <v>0</v>
      </c>
      <c r="AN292" s="48" t="n">
        <f aca="false">IF(OR(N(AN$5)=0,AN$6=""),0,AN$5*((DATE(YEAR($B292),MONTH($B292),MIN(AN$6,DAY(EOMONTH($B292,0))))&gt;=$B292)*(DATE(YEAR($B292),MONTH($B292),MIN(AN$6,DAY(EOMONTH($B292,0))))&lt;$C292)+(DATE(YEAR($B292),MONTH($B292)+1,MIN(AN$6,DAY(EOMONTH($B292,1))))&gt;=$B292)*(DATE(YEAR($B292),MONTH($B292)+1,MIN(AN$6,DAY(EOMONTH($B292,1))))&lt;$C292)))</f>
        <v>0</v>
      </c>
      <c r="AO292" s="48" t="n">
        <f aca="false">IF(OR(N(AO$5)=0,AO$6=""),0,AO$5*((DATE(YEAR($B292),MONTH($B292),MIN(AO$6,DAY(EOMONTH($B292,0))))&gt;=$B292)*(DATE(YEAR($B292),MONTH($B292),MIN(AO$6,DAY(EOMONTH($B292,0))))&lt;$C292)+(DATE(YEAR($B292),MONTH($B292)+1,MIN(AO$6,DAY(EOMONTH($B292,1))))&gt;=$B292)*(DATE(YEAR($B292),MONTH($B292)+1,MIN(AO$6,DAY(EOMONTH($B292,1))))&lt;$C292)))</f>
        <v>0</v>
      </c>
      <c r="AP292" s="48" t="n">
        <f aca="false">IF(OR(N(AP$5)=0,AP$6=""),0,AP$5*((DATE(YEAR($B292),MONTH($B292),MIN(AP$6,DAY(EOMONTH($B292,0))))&gt;=$B292)*(DATE(YEAR($B292),MONTH($B292),MIN(AP$6,DAY(EOMONTH($B292,0))))&lt;$C292)+(DATE(YEAR($B292),MONTH($B292)+1,MIN(AP$6,DAY(EOMONTH($B292,1))))&gt;=$B292)*(DATE(YEAR($B292),MONTH($B292)+1,MIN(AP$6,DAY(EOMONTH($B292,1))))&lt;$C292)))</f>
        <v>0</v>
      </c>
      <c r="AQ292" s="48" t="n">
        <f aca="false">IF(OR(N(AQ$5)=0,AQ$6=""),0,AQ$5*((DATE(YEAR($B292),MONTH($B292),MIN(AQ$6,DAY(EOMONTH($B292,0))))&gt;=$B292)*(DATE(YEAR($B292),MONTH($B292),MIN(AQ$6,DAY(EOMONTH($B292,0))))&lt;$C292)+(DATE(YEAR($B292),MONTH($B292)+1,MIN(AQ$6,DAY(EOMONTH($B292,1))))&gt;=$B292)*(DATE(YEAR($B292),MONTH($B292)+1,MIN(AQ$6,DAY(EOMONTH($B292,1))))&lt;$C292)))</f>
        <v>0</v>
      </c>
      <c r="AR292" s="48" t="n">
        <f aca="false">IF(OR(N(AR$5)=0,AR$6=""),0,AR$5*((DATE(YEAR($B292),MONTH($B292),MIN(AR$6,DAY(EOMONTH($B292,0))))&gt;=$B292)*(DATE(YEAR($B292),MONTH($B292),MIN(AR$6,DAY(EOMONTH($B292,0))))&lt;$C292)+(DATE(YEAR($B292),MONTH($B292)+1,MIN(AR$6,DAY(EOMONTH($B292,1))))&gt;=$B292)*(DATE(YEAR($B292),MONTH($B292)+1,MIN(AR$6,DAY(EOMONTH($B292,1))))&lt;$C292)))</f>
        <v>0</v>
      </c>
      <c r="AS292" s="48" t="n">
        <f aca="false">IF(OR(N(AS$5)=0,AS$6=""),0,AS$5*((DATE(YEAR($B292),MONTH($B292),MIN(AS$6,DAY(EOMONTH($B292,0))))&gt;=$B292)*(DATE(YEAR($B292),MONTH($B292),MIN(AS$6,DAY(EOMONTH($B292,0))))&lt;$C292)+(DATE(YEAR($B292),MONTH($B292)+1,MIN(AS$6,DAY(EOMONTH($B292,1))))&gt;=$B292)*(DATE(YEAR($B292),MONTH($B292)+1,MIN(AS$6,DAY(EOMONTH($B292,1))))&lt;$C292)))</f>
        <v>0</v>
      </c>
      <c r="AT292" s="48" t="n">
        <f aca="false">IF(OR(N(AT$5)=0,AT$6=""),0,AT$5*((DATE(YEAR($B292),MONTH($B292),MIN(AT$6,DAY(EOMONTH($B292,0))))&gt;=$B292)*(DATE(YEAR($B292),MONTH($B292),MIN(AT$6,DAY(EOMONTH($B292,0))))&lt;$C292)+(DATE(YEAR($B292),MONTH($B292)+1,MIN(AT$6,DAY(EOMONTH($B292,1))))&gt;=$B292)*(DATE(YEAR($B292),MONTH($B292)+1,MIN(AT$6,DAY(EOMONTH($B292,1))))&lt;$C292)))</f>
        <v>0</v>
      </c>
      <c r="AU292" s="48" t="n">
        <f aca="false">IF(OR(N(AU$5)=0,AU$6=""),0,AU$5*((DATE(YEAR($B292),MONTH($B292),MIN(AU$6,DAY(EOMONTH($B292,0))))&gt;=$B292)*(DATE(YEAR($B292),MONTH($B292),MIN(AU$6,DAY(EOMONTH($B292,0))))&lt;$C292)+(DATE(YEAR($B292),MONTH($B292)+1,MIN(AU$6,DAY(EOMONTH($B292,1))))&gt;=$B292)*(DATE(YEAR($B292),MONTH($B292)+1,MIN(AU$6,DAY(EOMONTH($B292,1))))&lt;$C292)))</f>
        <v>0</v>
      </c>
      <c r="AV292" s="48" t="n">
        <f aca="false">IF(OR(N(AV$5)=0,AV$6=""),0,AV$5*((DATE(YEAR($B292),MONTH($B292),MIN(AV$6,DAY(EOMONTH($B292,0))))&gt;=$B292)*(DATE(YEAR($B292),MONTH($B292),MIN(AV$6,DAY(EOMONTH($B292,0))))&lt;$C292)+(DATE(YEAR($B292),MONTH($B292)+1,MIN(AV$6,DAY(EOMONTH($B292,1))))&gt;=$B292)*(DATE(YEAR($B292),MONTH($B292)+1,MIN(AV$6,DAY(EOMONTH($B292,1))))&lt;$C292)))</f>
        <v>0</v>
      </c>
      <c r="AW292" s="48" t="n">
        <f aca="false">IF(OR(N(AW$5)=0,AW$6=""),0,AW$5*((DATE(YEAR($B292),MONTH($B292),MIN(AW$6,DAY(EOMONTH($B292,0))))&gt;=$B292)*(DATE(YEAR($B292),MONTH($B292),MIN(AW$6,DAY(EOMONTH($B292,0))))&lt;$C292)+(DATE(YEAR($B292),MONTH($B292)+1,MIN(AW$6,DAY(EOMONTH($B292,1))))&gt;=$B292)*(DATE(YEAR($B292),MONTH($B292)+1,MIN(AW$6,DAY(EOMONTH($B292,1))))&lt;$C292)))</f>
        <v>0</v>
      </c>
      <c r="AX292" s="48" t="n">
        <f aca="false">IF(OR(N(AX$5)=0,AX$6=""),0,AX$5*((DATE(YEAR($B292),MONTH($B292),MIN(AX$6,DAY(EOMONTH($B292,0))))&gt;=$B292)*(DATE(YEAR($B292),MONTH($B292),MIN(AX$6,DAY(EOMONTH($B292,0))))&lt;$C292)+(DATE(YEAR($B292),MONTH($B292)+1,MIN(AX$6,DAY(EOMONTH($B292,1))))&gt;=$B292)*(DATE(YEAR($B292),MONTH($B292)+1,MIN(AX$6,DAY(EOMONTH($B292,1))))&lt;$C292)))</f>
        <v>0</v>
      </c>
      <c r="AY292" s="48" t="n">
        <f aca="false">IF(OR(N(AY$5)=0,AY$6=""),0,AY$5*((DATE(YEAR($B292),MONTH($B292),MIN(AY$6,DAY(EOMONTH($B292,0))))&gt;=$B292)*(DATE(YEAR($B292),MONTH($B292),MIN(AY$6,DAY(EOMONTH($B292,0))))&lt;$C292)+(DATE(YEAR($B292),MONTH($B292)+1,MIN(AY$6,DAY(EOMONTH($B292,1))))&gt;=$B292)*(DATE(YEAR($B292),MONTH($B292)+1,MIN(AY$6,DAY(EOMONTH($B292,1))))&lt;$C292)))</f>
        <v>0</v>
      </c>
      <c r="AZ292" s="48" t="n">
        <f aca="false">IF(OR(N(AZ$5)=0,AZ$6=""),0,AZ$5*((DATE(YEAR($B292),MONTH($B292),MIN(AZ$6,DAY(EOMONTH($B292,0))))&gt;=$B292)*(DATE(YEAR($B292),MONTH($B292),MIN(AZ$6,DAY(EOMONTH($B292,0))))&lt;$C292)+(DATE(YEAR($B292),MONTH($B292)+1,MIN(AZ$6,DAY(EOMONTH($B292,1))))&gt;=$B292)*(DATE(YEAR($B292),MONTH($B292)+1,MIN(AZ$6,DAY(EOMONTH($B292,1))))&lt;$C292)))</f>
        <v>0</v>
      </c>
      <c r="BA292" s="48" t="n">
        <f aca="false">IF(OR(N(BA$5)=0,BA$6=""),0,BA$5*((DATE(YEAR($B292),MONTH($B292),MIN(BA$6,DAY(EOMONTH($B292,0))))&gt;=$B292)*(DATE(YEAR($B292),MONTH($B292),MIN(BA$6,DAY(EOMONTH($B292,0))))&lt;$C292)+(DATE(YEAR($B292),MONTH($B292)+1,MIN(BA$6,DAY(EOMONTH($B292,1))))&gt;=$B292)*(DATE(YEAR($B292),MONTH($B292)+1,MIN(BA$6,DAY(EOMONTH($B292,1))))&lt;$C292)))</f>
        <v>0</v>
      </c>
      <c r="BB292" s="48" t="n">
        <f aca="false">IF(OR(N(BB$5)=0,BB$6=""),0,BB$5*((DATE(YEAR($B292),MONTH($B292),MIN(BB$6,DAY(EOMONTH($B292,0))))&gt;=$B292)*(DATE(YEAR($B292),MONTH($B292),MIN(BB$6,DAY(EOMONTH($B292,0))))&lt;$C292)+(DATE(YEAR($B292),MONTH($B292)+1,MIN(BB$6,DAY(EOMONTH($B292,1))))&gt;=$B292)*(DATE(YEAR($B292),MONTH($B292)+1,MIN(BB$6,DAY(EOMONTH($B292,1))))&lt;$C292)))</f>
        <v>0</v>
      </c>
      <c r="BC292" s="48" t="n">
        <f aca="false">IF(OR(N(BC$5)=0,BC$6=""),0,BC$5*((DATE(YEAR($B292),MONTH($B292),MIN(BC$6,DAY(EOMONTH($B292,0))))&gt;=$B292)*(DATE(YEAR($B292),MONTH($B292),MIN(BC$6,DAY(EOMONTH($B292,0))))&lt;$C292)+(DATE(YEAR($B292),MONTH($B292)+1,MIN(BC$6,DAY(EOMONTH($B292,1))))&gt;=$B292)*(DATE(YEAR($B292),MONTH($B292)+1,MIN(BC$6,DAY(EOMONTH($B292,1))))&lt;$C292)))</f>
        <v>0</v>
      </c>
      <c r="BD292" s="48" t="n">
        <f aca="false">IF(OR(N(BD$5)=0,BD$6=""),0,BD$5*((DATE(YEAR($B292),MONTH($B292),MIN(BD$6,DAY(EOMONTH($B292,0))))&gt;=$B292)*(DATE(YEAR($B292),MONTH($B292),MIN(BD$6,DAY(EOMONTH($B292,0))))&lt;$C292)+(DATE(YEAR($B292),MONTH($B292)+1,MIN(BD$6,DAY(EOMONTH($B292,1))))&gt;=$B292)*(DATE(YEAR($B292),MONTH($B292)+1,MIN(BD$6,DAY(EOMONTH($B292,1))))&lt;$C292)))</f>
        <v>0</v>
      </c>
      <c r="BE292" s="48" t="n">
        <f aca="false">IF(OR(N(BE$5)=0,BE$6=""),0,BE$5*((DATE(YEAR($B292),MONTH($B292),MIN(BE$6,DAY(EOMONTH($B292,0))))&gt;=$B292)*(DATE(YEAR($B292),MONTH($B292),MIN(BE$6,DAY(EOMONTH($B292,0))))&lt;$C292)+(DATE(YEAR($B292),MONTH($B292)+1,MIN(BE$6,DAY(EOMONTH($B292,1))))&gt;=$B292)*(DATE(YEAR($B292),MONTH($B292)+1,MIN(BE$6,DAY(EOMONTH($B292,1))))&lt;$C292)))</f>
        <v>0</v>
      </c>
      <c r="BF292" s="48" t="n">
        <f aca="false">IF(OR(N(BF$5)=0,BF$6=""),0,BF$5*((DATE(YEAR($B292),MONTH($B292),MIN(BF$6,DAY(EOMONTH($B292,0))))&gt;=$B292)*(DATE(YEAR($B292),MONTH($B292),MIN(BF$6,DAY(EOMONTH($B292,0))))&lt;$C292)+(DATE(YEAR($B292),MONTH($B292)+1,MIN(BF$6,DAY(EOMONTH($B292,1))))&gt;=$B292)*(DATE(YEAR($B292),MONTH($B292)+1,MIN(BF$6,DAY(EOMONTH($B292,1))))&lt;$C292)))</f>
        <v>0</v>
      </c>
      <c r="BG292" s="48" t="n">
        <f aca="false">IF(OR(N(BG$5)=0,BG$6=""),0,BG$5*((DATE(YEAR($B292),MONTH($B292),MIN(BG$6,DAY(EOMONTH($B292,0))))&gt;=$B292)*(DATE(YEAR($B292),MONTH($B292),MIN(BG$6,DAY(EOMONTH($B292,0))))&lt;$C292)+(DATE(YEAR($B292),MONTH($B292)+1,MIN(BG$6,DAY(EOMONTH($B292,1))))&gt;=$B292)*(DATE(YEAR($B292),MONTH($B292)+1,MIN(BG$6,DAY(EOMONTH($B292,1))))&lt;$C292)))</f>
        <v>0</v>
      </c>
      <c r="BH292" s="48" t="n">
        <f aca="false">IF(OR(N(BH$5)=0,BH$6=""),0,BH$5*((DATE(YEAR($B292),MONTH($B292),MIN(BH$6,DAY(EOMONTH($B292,0))))&gt;=$B292)*(DATE(YEAR($B292),MONTH($B292),MIN(BH$6,DAY(EOMONTH($B292,0))))&lt;$C292)+(DATE(YEAR($B292),MONTH($B292)+1,MIN(BH$6,DAY(EOMONTH($B292,1))))&gt;=$B292)*(DATE(YEAR($B292),MONTH($B292)+1,MIN(BH$6,DAY(EOMONTH($B292,1))))&lt;$C292)))</f>
        <v>0</v>
      </c>
      <c r="BI292" s="48" t="n">
        <f aca="false">IF(OR(N(BI$5)=0,BI$6=""),0,BI$5*((DATE(YEAR($B292),MONTH($B292),MIN(BI$6,DAY(EOMONTH($B292,0))))&gt;=$B292)*(DATE(YEAR($B292),MONTH($B292),MIN(BI$6,DAY(EOMONTH($B292,0))))&lt;$C292)+(DATE(YEAR($B292),MONTH($B292)+1,MIN(BI$6,DAY(EOMONTH($B292,1))))&gt;=$B292)*(DATE(YEAR($B292),MONTH($B292)+1,MIN(BI$6,DAY(EOMONTH($B292,1))))&lt;$C292)))</f>
        <v>0</v>
      </c>
      <c r="BJ292" s="48" t="n">
        <f aca="false">IF(OR(N(BJ$5)=0,BJ$6=""),0,BJ$5*((DATE(YEAR($B292),MONTH($B292),MIN(BJ$6,DAY(EOMONTH($B292,0))))&gt;=$B292)*(DATE(YEAR($B292),MONTH($B292),MIN(BJ$6,DAY(EOMONTH($B292,0))))&lt;$C292)+(DATE(YEAR($B292),MONTH($B292)+1,MIN(BJ$6,DAY(EOMONTH($B292,1))))&gt;=$B292)*(DATE(YEAR($B292),MONTH($B292)+1,MIN(BJ$6,DAY(EOMONTH($B292,1))))&lt;$C292)))</f>
        <v>0</v>
      </c>
      <c r="BK292" s="48" t="n">
        <f aca="false">IF(OR(N(BK$5)=0,BK$6=""),0,BK$5*((DATE(YEAR($B292),MONTH($B292),MIN(BK$6,DAY(EOMONTH($B292,0))))&gt;=$B292)*(DATE(YEAR($B292),MONTH($B292),MIN(BK$6,DAY(EOMONTH($B292,0))))&lt;$C292)+(DATE(YEAR($B292),MONTH($B292)+1,MIN(BK$6,DAY(EOMONTH($B292,1))))&gt;=$B292)*(DATE(YEAR($B292),MONTH($B292)+1,MIN(BK$6,DAY(EOMONTH($B292,1))))&lt;$C292)))</f>
        <v>0</v>
      </c>
      <c r="BL292" s="48" t="n">
        <f aca="false">IF(OR(N(BL$5)=0,BL$6=""),0,BL$5*((DATE(YEAR($B292),MONTH($B292),MIN(BL$6,DAY(EOMONTH($B292,0))))&gt;=$B292)*(DATE(YEAR($B292),MONTH($B292),MIN(BL$6,DAY(EOMONTH($B292,0))))&lt;$C292)+(DATE(YEAR($B292),MONTH($B292)+1,MIN(BL$6,DAY(EOMONTH($B292,1))))&gt;=$B292)*(DATE(YEAR($B292),MONTH($B292)+1,MIN(BL$6,DAY(EOMONTH($B292,1))))&lt;$C292)))</f>
        <v>0</v>
      </c>
      <c r="BM292" s="48" t="n">
        <f aca="false">IF(OR(N(BM$5)=0,BM$6=""),0,BM$5*((DATE(YEAR($B292),MONTH($B292),MIN(BM$6,DAY(EOMONTH($B292,0))))&gt;=$B292)*(DATE(YEAR($B292),MONTH($B292),MIN(BM$6,DAY(EOMONTH($B292,0))))&lt;$C292)+(DATE(YEAR($B292),MONTH($B292)+1,MIN(BM$6,DAY(EOMONTH($B292,1))))&gt;=$B292)*(DATE(YEAR($B292),MONTH($B292)+1,MIN(BM$6,DAY(EOMONTH($B292,1))))&lt;$C292)))</f>
        <v>0</v>
      </c>
      <c r="BN292" s="48" t="n">
        <f aca="false">IF(OR(N(BN$5)=0,BN$6=""),0,BN$5*((DATE(YEAR($B292),MONTH($B292),MIN(BN$6,DAY(EOMONTH($B292,0))))&gt;=$B292)*(DATE(YEAR($B292),MONTH($B292),MIN(BN$6,DAY(EOMONTH($B292,0))))&lt;$C292)+(DATE(YEAR($B292),MONTH($B292)+1,MIN(BN$6,DAY(EOMONTH($B292,1))))&gt;=$B292)*(DATE(YEAR($B292),MONTH($B292)+1,MIN(BN$6,DAY(EOMONTH($B292,1))))&lt;$C292)))</f>
        <v>0</v>
      </c>
      <c r="BO292" s="48" t="n">
        <f aca="false">IF(OR(N(BO$5)=0,BO$6=""),0,BO$5*((DATE(YEAR($B292),MONTH($B292),MIN(BO$6,DAY(EOMONTH($B292,0))))&gt;=$B292)*(DATE(YEAR($B292),MONTH($B292),MIN(BO$6,DAY(EOMONTH($B292,0))))&lt;$C292)+(DATE(YEAR($B292),MONTH($B292)+1,MIN(BO$6,DAY(EOMONTH($B292,1))))&gt;=$B292)*(DATE(YEAR($B292),MONTH($B292)+1,MIN(BO$6,DAY(EOMONTH($B292,1))))&lt;$C292)))</f>
        <v>0</v>
      </c>
      <c r="BP292" s="48" t="n">
        <f aca="false">IF(OR(N(BP$5)=0,BP$6=""),0,BP$5*((DATE(YEAR($B292),MONTH($B292),MIN(BP$6,DAY(EOMONTH($B292,0))))&gt;=$B292)*(DATE(YEAR($B292),MONTH($B292),MIN(BP$6,DAY(EOMONTH($B292,0))))&lt;$C292)+(DATE(YEAR($B292),MONTH($B292)+1,MIN(BP$6,DAY(EOMONTH($B292,1))))&gt;=$B292)*(DATE(YEAR($B292),MONTH($B292)+1,MIN(BP$6,DAY(EOMONTH($B292,1))))&lt;$C292)))</f>
        <v>0</v>
      </c>
      <c r="BQ292" s="48" t="n">
        <f aca="false">IF(OR(N(BQ$5)=0,BQ$6=""),0,BQ$5*((DATE(YEAR($B292),MONTH($B292),MIN(BQ$6,DAY(EOMONTH($B292,0))))&gt;=$B292)*(DATE(YEAR($B292),MONTH($B292),MIN(BQ$6,DAY(EOMONTH($B292,0))))&lt;$C292)+(DATE(YEAR($B292),MONTH($B292)+1,MIN(BQ$6,DAY(EOMONTH($B292,1))))&gt;=$B292)*(DATE(YEAR($B292),MONTH($B292)+1,MIN(BQ$6,DAY(EOMONTH($B292,1))))&lt;$C292)))</f>
        <v>0</v>
      </c>
      <c r="BR292" s="48" t="n">
        <f aca="false">IF(OR(N(BR$5)=0,BR$6=""),0,BR$5*((DATE(YEAR($B292),MONTH($B292),MIN(BR$6,DAY(EOMONTH($B292,0))))&gt;=$B292)*(DATE(YEAR($B292),MONTH($B292),MIN(BR$6,DAY(EOMONTH($B292,0))))&lt;$C292)+(DATE(YEAR($B292),MONTH($B292)+1,MIN(BR$6,DAY(EOMONTH($B292,1))))&gt;=$B292)*(DATE(YEAR($B292),MONTH($B292)+1,MIN(BR$6,DAY(EOMONTH($B292,1))))&lt;$C292)))</f>
        <v>0</v>
      </c>
      <c r="BS292" s="48" t="n">
        <f aca="false">IF(OR(N(BS$5)=0,BS$6=""),0,BS$5*((DATE(YEAR($B292),MONTH($B292),MIN(BS$6,DAY(EOMONTH($B292,0))))&gt;=$B292)*(DATE(YEAR($B292),MONTH($B292),MIN(BS$6,DAY(EOMONTH($B292,0))))&lt;$C292)+(DATE(YEAR($B292),MONTH($B292)+1,MIN(BS$6,DAY(EOMONTH($B292,1))))&gt;=$B292)*(DATE(YEAR($B292),MONTH($B292)+1,MIN(BS$6,DAY(EOMONTH($B292,1))))&lt;$C292)))</f>
        <v>0</v>
      </c>
      <c r="BT292" s="48" t="n">
        <f aca="false">IF(OR(N(BT$5)=0,BT$6=""),0,BT$5*((DATE(YEAR($B292),MONTH($B292),MIN(BT$6,DAY(EOMONTH($B292,0))))&gt;=$B292)*(DATE(YEAR($B292),MONTH($B292),MIN(BT$6,DAY(EOMONTH($B292,0))))&lt;$C292)+(DATE(YEAR($B292),MONTH($B292)+1,MIN(BT$6,DAY(EOMONTH($B292,1))))&gt;=$B292)*(DATE(YEAR($B292),MONTH($B292)+1,MIN(BT$6,DAY(EOMONTH($B292,1))))&lt;$C292)))</f>
        <v>0</v>
      </c>
      <c r="BU292" s="48" t="n">
        <f aca="false">IF(OR(N(BU$5)=0,BU$6=""),0,BU$5*((DATE(YEAR($B292),MONTH($B292),MIN(BU$6,DAY(EOMONTH($B292,0))))&gt;=$B292)*(DATE(YEAR($B292),MONTH($B292),MIN(BU$6,DAY(EOMONTH($B292,0))))&lt;$C292)+(DATE(YEAR($B292),MONTH($B292)+1,MIN(BU$6,DAY(EOMONTH($B292,1))))&gt;=$B292)*(DATE(YEAR($B292),MONTH($B292)+1,MIN(BU$6,DAY(EOMONTH($B292,1))))&lt;$C292)))</f>
        <v>0</v>
      </c>
      <c r="BV292" s="48" t="n">
        <f aca="false">IF(OR(N(BV$5)=0,BV$6=""),0,BV$5*((DATE(YEAR($B292),MONTH($B292),MIN(BV$6,DAY(EOMONTH($B292,0))))&gt;=$B292)*(DATE(YEAR($B292),MONTH($B292),MIN(BV$6,DAY(EOMONTH($B292,0))))&lt;$C292)+(DATE(YEAR($B292),MONTH($B292)+1,MIN(BV$6,DAY(EOMONTH($B292,1))))&gt;=$B292)*(DATE(YEAR($B292),MONTH($B292)+1,MIN(BV$6,DAY(EOMONTH($B292,1))))&lt;$C292)))</f>
        <v>0</v>
      </c>
      <c r="BW292" s="48" t="n">
        <f aca="false">IF(OR(N(BW$5)=0,BW$6=""),0,BW$5*((DATE(YEAR($B292),MONTH($B292),MIN(BW$6,DAY(EOMONTH($B292,0))))&gt;=$B292)*(DATE(YEAR($B292),MONTH($B292),MIN(BW$6,DAY(EOMONTH($B292,0))))&lt;$C292)+(DATE(YEAR($B292),MONTH($B292)+1,MIN(BW$6,DAY(EOMONTH($B292,1))))&gt;=$B292)*(DATE(YEAR($B292),MONTH($B292)+1,MIN(BW$6,DAY(EOMONTH($B292,1))))&lt;$C292)))</f>
        <v>0</v>
      </c>
      <c r="BX292" s="48" t="n">
        <f aca="false">MIN(Z292,(FT291*(1+FT$5/Setup!$C$36)+IF($V292=1,N($F292),0)))</f>
        <v>0</v>
      </c>
      <c r="BY292" s="48" t="n">
        <f aca="false">MIN(AA292,(FU291*(1+FU$5/Setup!$C$36)+IF($V292=2,N($F292),0)))</f>
        <v>0</v>
      </c>
      <c r="BZ292" s="48" t="n">
        <f aca="false">MIN(AB292,(FV291*(1+FV$5/Setup!$C$36)+IF($V292=3,N($F292),0)))</f>
        <v>0</v>
      </c>
      <c r="CA292" s="48" t="n">
        <f aca="false">MIN(AC292,(FW291*(1+FW$5/Setup!$C$36)+IF($V292=4,N($F292),0)))</f>
        <v>0</v>
      </c>
      <c r="CB292" s="48" t="n">
        <f aca="false">MIN(AD292,(FX291*(1+FX$5/Setup!$C$36)+IF($V292=5,N($F292),0)))</f>
        <v>0</v>
      </c>
      <c r="CC292" s="48" t="n">
        <f aca="false">MIN(AE292,(FY291*(1+FY$5/Setup!$C$36)+IF($V292=6,N($F292),0)))</f>
        <v>0</v>
      </c>
      <c r="CD292" s="48" t="n">
        <f aca="false">MIN(AF292,(FZ291*(1+FZ$5/Setup!$C$36)+IF($V292=7,N($F292),0)))</f>
        <v>0</v>
      </c>
      <c r="CE292" s="48" t="n">
        <f aca="false">MIN(AG292,(GA291*(1+GA$5/Setup!$C$36)+IF($V292=8,N($F292),0)))</f>
        <v>0</v>
      </c>
      <c r="CF292" s="48" t="n">
        <f aca="false">MIN(AH292,(GB291*(1+GB$5/Setup!$C$36)+IF($V292=9,N($F292),0)))</f>
        <v>0</v>
      </c>
      <c r="CG292" s="48" t="n">
        <f aca="false">MIN(AI292,(GC291*(1+GC$5/Setup!$C$36)+IF($V292=10,N($F292),0)))</f>
        <v>0</v>
      </c>
      <c r="CH292" s="48" t="n">
        <f aca="false">MIN(AJ292,(GD291*(1+GD$5/Setup!$C$36)+IF($V292=11,N($F292),0)))</f>
        <v>0</v>
      </c>
      <c r="CI292" s="48" t="n">
        <f aca="false">MIN(AK292,(GE291*(1+GE$5/Setup!$C$36)+IF($V292=12,N($F292),0)))</f>
        <v>0</v>
      </c>
      <c r="CJ292" s="48" t="n">
        <f aca="false">MIN(AL292,(GF291*(1+GF$5/Setup!$C$36)+IF($V292=13,N($F292),0)))</f>
        <v>0</v>
      </c>
      <c r="CK292" s="48" t="n">
        <f aca="false">MIN(AM292,(GG291*(1+GG$5/Setup!$C$36)+IF($V292=14,N($F292),0)))</f>
        <v>0</v>
      </c>
      <c r="CL292" s="48" t="n">
        <f aca="false">MIN(AN292,(GH291*(1+GH$5/Setup!$C$36)+IF($V292=15,N($F292),0)))</f>
        <v>0</v>
      </c>
      <c r="CM292" s="48" t="n">
        <f aca="false">MIN(AO292,(GI291*(1+GI$5/Setup!$C$36)+IF($V292=16,N($F292),0)))</f>
        <v>0</v>
      </c>
      <c r="CN292" s="48" t="n">
        <f aca="false">MIN(AP292,(GJ291*(1+GJ$5/Setup!$C$36)+IF($V292=17,N($F292),0)))</f>
        <v>0</v>
      </c>
      <c r="CO292" s="48" t="n">
        <f aca="false">MIN(AQ292,(GK291*(1+GK$5/Setup!$C$36)+IF($V292=18,N($F292),0)))</f>
        <v>0</v>
      </c>
      <c r="CP292" s="48" t="n">
        <f aca="false">MIN(AR292,(GL291*(1+GL$5/Setup!$C$36)+IF($V292=19,N($F292),0)))</f>
        <v>0</v>
      </c>
      <c r="CQ292" s="48" t="n">
        <f aca="false">MIN(AS292,(GM291*(1+GM$5/Setup!$C$36)+IF($V292=20,N($F292),0)))</f>
        <v>0</v>
      </c>
      <c r="CR292" s="48" t="n">
        <f aca="false">MIN(AT292,(GN291*(1+GN$5/Setup!$C$36)+IF($V292=21,N($F292),0)))</f>
        <v>0</v>
      </c>
      <c r="CS292" s="48" t="n">
        <f aca="false">MIN(AU292,(GO291*(1+GO$5/Setup!$C$36)+IF($V292=22,N($F292),0)))</f>
        <v>0</v>
      </c>
      <c r="CT292" s="48" t="n">
        <f aca="false">MIN(AV292,(GP291*(1+GP$5/Setup!$C$36)+IF($V292=23,N($F292),0)))</f>
        <v>0</v>
      </c>
      <c r="CU292" s="48" t="n">
        <f aca="false">MIN(AW292,(GQ291*(1+GQ$5/Setup!$C$36)+IF($V292=24,N($F292),0)))</f>
        <v>0</v>
      </c>
      <c r="CV292" s="48" t="n">
        <f aca="false">MIN(AX292,(GR291*(1+GR$5/Setup!$C$36)+IF($V292=25,N($F292),0)))</f>
        <v>0</v>
      </c>
      <c r="CW292" s="48" t="n">
        <f aca="false">MIN(AY292,(GS291*(1+GS$5/Setup!$C$36)+IF($V292=26,N($F292),0)))</f>
        <v>0</v>
      </c>
      <c r="CX292" s="48" t="n">
        <f aca="false">MIN(AZ292,(GT291*(1+GT$5/Setup!$C$36)+IF($V292=27,N($F292),0)))</f>
        <v>0</v>
      </c>
      <c r="CY292" s="48" t="n">
        <f aca="false">MIN(BA292,(GU291*(1+GU$5/Setup!$C$36)+IF($V292=28,N($F292),0)))</f>
        <v>0</v>
      </c>
      <c r="CZ292" s="48" t="n">
        <f aca="false">MIN(BB292,(GV291*(1+GV$5/Setup!$C$36)+IF($V292=29,N($F292),0)))</f>
        <v>0</v>
      </c>
      <c r="DA292" s="48" t="n">
        <f aca="false">MIN(BC292,(GW291*(1+GW$5/Setup!$C$36)+IF($V292=30,N($F292),0)))</f>
        <v>0</v>
      </c>
      <c r="DB292" s="48" t="n">
        <f aca="false">MIN(BD292,(GX291*(1+GX$5/Setup!$C$36)+IF($V292=31,N($F292),0)))</f>
        <v>0</v>
      </c>
      <c r="DC292" s="48" t="n">
        <f aca="false">MIN(BE292,(GY291*(1+GY$5/Setup!$C$36)+IF($V292=32,N($F292),0)))</f>
        <v>0</v>
      </c>
      <c r="DD292" s="48" t="n">
        <f aca="false">MIN(BF292,(GZ291*(1+GZ$5/Setup!$C$36)+IF($V292=33,N($F292),0)))</f>
        <v>0</v>
      </c>
      <c r="DE292" s="48" t="n">
        <f aca="false">MIN(BG292,(HA291*(1+HA$5/Setup!$C$36)+IF($V292=34,N($F292),0)))</f>
        <v>0</v>
      </c>
      <c r="DF292" s="48" t="n">
        <f aca="false">MIN(BH292,(HB291*(1+HB$5/Setup!$C$36)+IF($V292=35,N($F292),0)))</f>
        <v>0</v>
      </c>
      <c r="DG292" s="48" t="n">
        <f aca="false">MIN(BI292,(HC291*(1+HC$5/Setup!$C$36)+IF($V292=36,N($F292),0)))</f>
        <v>0</v>
      </c>
      <c r="DH292" s="48" t="n">
        <f aca="false">MIN(BJ292,(HD291*(1+HD$5/Setup!$C$36)+IF($V292=37,N($F292),0)))</f>
        <v>0</v>
      </c>
      <c r="DI292" s="48" t="n">
        <f aca="false">MIN(BK292,(HE291*(1+HE$5/Setup!$C$36)+IF($V292=38,N($F292),0)))</f>
        <v>0</v>
      </c>
      <c r="DJ292" s="48" t="n">
        <f aca="false">MIN(BL292,(HF291*(1+HF$5/Setup!$C$36)+IF($V292=39,N($F292),0)))</f>
        <v>0</v>
      </c>
      <c r="DK292" s="48" t="n">
        <f aca="false">MIN(BM292,(HG291*(1+HG$5/Setup!$C$36)+IF($V292=40,N($F292),0)))</f>
        <v>0</v>
      </c>
      <c r="DL292" s="48" t="n">
        <f aca="false">MIN(BN292,(HH291*(1+HH$5/Setup!$C$36)+IF($V292=41,N($F292),0)))</f>
        <v>0</v>
      </c>
      <c r="DM292" s="48" t="n">
        <f aca="false">MIN(BO292,(HI291*(1+HI$5/Setup!$C$36)+IF($V292=42,N($F292),0)))</f>
        <v>0</v>
      </c>
      <c r="DN292" s="48" t="n">
        <f aca="false">MIN(BP292,(HJ291*(1+HJ$5/Setup!$C$36)+IF($V292=43,N($F292),0)))</f>
        <v>0</v>
      </c>
      <c r="DO292" s="48" t="n">
        <f aca="false">MIN(BQ292,(HK291*(1+HK$5/Setup!$C$36)+IF($V292=44,N($F292),0)))</f>
        <v>0</v>
      </c>
      <c r="DP292" s="48" t="n">
        <f aca="false">MIN(BR292,(HL291*(1+HL$5/Setup!$C$36)+IF($V292=45,N($F292),0)))</f>
        <v>0</v>
      </c>
      <c r="DQ292" s="48" t="n">
        <f aca="false">MIN(BS292,(HM291*(1+HM$5/Setup!$C$36)+IF($V292=46,N($F292),0)))</f>
        <v>0</v>
      </c>
      <c r="DR292" s="48" t="n">
        <f aca="false">MIN(BT292,(HN291*(1+HN$5/Setup!$C$36)+IF($V292=47,N($F292),0)))</f>
        <v>0</v>
      </c>
      <c r="DS292" s="48" t="n">
        <f aca="false">MIN(BU292,(HO291*(1+HO$5/Setup!$C$36)+IF($V292=48,N($F292),0)))</f>
        <v>0</v>
      </c>
      <c r="DT292" s="48" t="n">
        <f aca="false">MIN(BV292,(HP291*(1+HP$5/Setup!$C$36)+IF($V292=49,N($F292),0)))</f>
        <v>0</v>
      </c>
      <c r="DU292" s="48" t="n">
        <f aca="false">MIN(BW292,(HQ291*(1+HQ$5/Setup!$C$36)+IF($V292=50,N($F292),0)))</f>
        <v>0</v>
      </c>
      <c r="DV292" s="48" t="n">
        <f aca="false">MIN(MAX((FT291*(1+FT$5/Setup!$C$36)+IF($V292=1,N($F292),0))-BX292,0),MAX($P292-0,0))</f>
        <v>0</v>
      </c>
      <c r="DW292" s="48" t="n">
        <f aca="false">MIN(MAX((FU291*(1+FU$5/Setup!$C$36)+IF($V292=2,N($F292),0))-BY292,0),MAX($P292-SUM(DV292:DV292),0))</f>
        <v>0</v>
      </c>
      <c r="DX292" s="48" t="n">
        <f aca="false">MIN(MAX((FV291*(1+FV$5/Setup!$C$36)+IF($V292=3,N($F292),0))-BZ292,0),MAX($P292-SUM(DV292:DW292),0))</f>
        <v>0</v>
      </c>
      <c r="DY292" s="48" t="n">
        <f aca="false">MIN(MAX((FW291*(1+FW$5/Setup!$C$36)+IF($V292=4,N($F292),0))-CA292,0),MAX($P292-SUM(DV292:DX292),0))</f>
        <v>0</v>
      </c>
      <c r="DZ292" s="48" t="n">
        <f aca="false">MIN(MAX((FX291*(1+FX$5/Setup!$C$36)+IF($V292=5,N($F292),0))-CB292,0),MAX($P292-SUM(DV292:DY292),0))</f>
        <v>0</v>
      </c>
      <c r="EA292" s="48" t="n">
        <f aca="false">MIN(MAX((FY291*(1+FY$5/Setup!$C$36)+IF($V292=6,N($F292),0))-CC292,0),MAX($P292-SUM(DV292:DZ292),0))</f>
        <v>0</v>
      </c>
      <c r="EB292" s="48" t="n">
        <f aca="false">MIN(MAX((FZ291*(1+FZ$5/Setup!$C$36)+IF($V292=7,N($F292),0))-CD292,0),MAX($P292-SUM(DV292:EA292),0))</f>
        <v>0</v>
      </c>
      <c r="EC292" s="48" t="n">
        <f aca="false">MIN(MAX((GA291*(1+GA$5/Setup!$C$36)+IF($V292=8,N($F292),0))-CE292,0),MAX($P292-SUM(DV292:EB292),0))</f>
        <v>0</v>
      </c>
      <c r="ED292" s="48" t="n">
        <f aca="false">MIN(MAX((GB291*(1+GB$5/Setup!$C$36)+IF($V292=9,N($F292),0))-CF292,0),MAX($P292-SUM(DV292:EC292),0))</f>
        <v>0</v>
      </c>
      <c r="EE292" s="48" t="n">
        <f aca="false">MIN(MAX((GC291*(1+GC$5/Setup!$C$36)+IF($V292=10,N($F292),0))-CG292,0),MAX($P292-SUM(DV292:ED292),0))</f>
        <v>0</v>
      </c>
      <c r="EF292" s="48" t="n">
        <f aca="false">MIN(MAX((GD291*(1+GD$5/Setup!$C$36)+IF($V292=11,N($F292),0))-CH292,0),MAX($P292-SUM(DV292:EE292),0))</f>
        <v>0</v>
      </c>
      <c r="EG292" s="48" t="n">
        <f aca="false">MIN(MAX((GE291*(1+GE$5/Setup!$C$36)+IF($V292=12,N($F292),0))-CI292,0),MAX($P292-SUM(DV292:EF292),0))</f>
        <v>0</v>
      </c>
      <c r="EH292" s="48" t="n">
        <f aca="false">MIN(MAX((GF291*(1+GF$5/Setup!$C$36)+IF($V292=13,N($F292),0))-CJ292,0),MAX($P292-SUM(DV292:EG292),0))</f>
        <v>0</v>
      </c>
      <c r="EI292" s="48" t="n">
        <f aca="false">MIN(MAX((GG291*(1+GG$5/Setup!$C$36)+IF($V292=14,N($F292),0))-CK292,0),MAX($P292-SUM(DV292:EH292),0))</f>
        <v>0</v>
      </c>
      <c r="EJ292" s="48" t="n">
        <f aca="false">MIN(MAX((GH291*(1+GH$5/Setup!$C$36)+IF($V292=15,N($F292),0))-CL292,0),MAX($P292-SUM(DV292:EI292),0))</f>
        <v>0</v>
      </c>
      <c r="EK292" s="48" t="n">
        <f aca="false">MIN(MAX((GI291*(1+GI$5/Setup!$C$36)+IF($V292=16,N($F292),0))-CM292,0),MAX($P292-SUM(DV292:EJ292),0))</f>
        <v>0</v>
      </c>
      <c r="EL292" s="48" t="n">
        <f aca="false">MIN(MAX((GJ291*(1+GJ$5/Setup!$C$36)+IF($V292=17,N($F292),0))-CN292,0),MAX($P292-SUM(DV292:EK292),0))</f>
        <v>0</v>
      </c>
      <c r="EM292" s="48" t="n">
        <f aca="false">MIN(MAX((GK291*(1+GK$5/Setup!$C$36)+IF($V292=18,N($F292),0))-CO292,0),MAX($P292-SUM(DV292:EL292),0))</f>
        <v>0</v>
      </c>
      <c r="EN292" s="48" t="n">
        <f aca="false">MIN(MAX((GL291*(1+GL$5/Setup!$C$36)+IF($V292=19,N($F292),0))-CP292,0),MAX($P292-SUM(DV292:EM292),0))</f>
        <v>0</v>
      </c>
      <c r="EO292" s="48" t="n">
        <f aca="false">MIN(MAX((GM291*(1+GM$5/Setup!$C$36)+IF($V292=20,N($F292),0))-CQ292,0),MAX($P292-SUM(DV292:EN292),0))</f>
        <v>0</v>
      </c>
      <c r="EP292" s="48" t="n">
        <f aca="false">MIN(MAX((GN291*(1+GN$5/Setup!$C$36)+IF($V292=21,N($F292),0))-CR292,0),MAX($P292-SUM(DV292:EO292),0))</f>
        <v>0</v>
      </c>
      <c r="EQ292" s="48" t="n">
        <f aca="false">MIN(MAX((GO291*(1+GO$5/Setup!$C$36)+IF($V292=22,N($F292),0))-CS292,0),MAX($P292-SUM(DV292:EP292),0))</f>
        <v>0</v>
      </c>
      <c r="ER292" s="48" t="n">
        <f aca="false">MIN(MAX((GP291*(1+GP$5/Setup!$C$36)+IF($V292=23,N($F292),0))-CT292,0),MAX($P292-SUM(DV292:EQ292),0))</f>
        <v>0</v>
      </c>
      <c r="ES292" s="48" t="n">
        <f aca="false">MIN(MAX((GQ291*(1+GQ$5/Setup!$C$36)+IF($V292=24,N($F292),0))-CU292,0),MAX($P292-SUM(DV292:ER292),0))</f>
        <v>0</v>
      </c>
      <c r="ET292" s="48" t="n">
        <f aca="false">MIN(MAX((GR291*(1+GR$5/Setup!$C$36)+IF($V292=25,N($F292),0))-CV292,0),MAX($P292-SUM(DV292:ES292),0))</f>
        <v>0</v>
      </c>
      <c r="EU292" s="48" t="n">
        <f aca="false">MIN(MAX((GS291*(1+GS$5/Setup!$C$36)+IF($V292=26,N($F292),0))-CW292,0),MAX($P292-SUM(DV292:ET292),0))</f>
        <v>0</v>
      </c>
      <c r="EV292" s="48" t="n">
        <f aca="false">MIN(MAX((GT291*(1+GT$5/Setup!$C$36)+IF($V292=27,N($F292),0))-CX292,0),MAX($P292-SUM(DV292:EU292),0))</f>
        <v>0</v>
      </c>
      <c r="EW292" s="48" t="n">
        <f aca="false">MIN(MAX((GU291*(1+GU$5/Setup!$C$36)+IF($V292=28,N($F292),0))-CY292,0),MAX($P292-SUM(DV292:EV292),0))</f>
        <v>0</v>
      </c>
      <c r="EX292" s="48" t="n">
        <f aca="false">MIN(MAX((GV291*(1+GV$5/Setup!$C$36)+IF($V292=29,N($F292),0))-CZ292,0),MAX($P292-SUM(DV292:EW292),0))</f>
        <v>0</v>
      </c>
      <c r="EY292" s="48" t="n">
        <f aca="false">MIN(MAX((GW291*(1+GW$5/Setup!$C$36)+IF($V292=30,N($F292),0))-DA292,0),MAX($P292-SUM(DV292:EX292),0))</f>
        <v>0</v>
      </c>
      <c r="EZ292" s="48" t="n">
        <f aca="false">MIN(MAX((GX291*(1+GX$5/Setup!$C$36)+IF($V292=31,N($F292),0))-DB292,0),MAX($P292-SUM(DV292:EY292),0))</f>
        <v>0</v>
      </c>
      <c r="FA292" s="48" t="n">
        <f aca="false">MIN(MAX((GY291*(1+GY$5/Setup!$C$36)+IF($V292=32,N($F292),0))-DC292,0),MAX($P292-SUM(DV292:EZ292),0))</f>
        <v>0</v>
      </c>
      <c r="FB292" s="48" t="n">
        <f aca="false">MIN(MAX((GZ291*(1+GZ$5/Setup!$C$36)+IF($V292=33,N($F292),0))-DD292,0),MAX($P292-SUM(DV292:FA292),0))</f>
        <v>0</v>
      </c>
      <c r="FC292" s="48" t="n">
        <f aca="false">MIN(MAX((HA291*(1+HA$5/Setup!$C$36)+IF($V292=34,N($F292),0))-DE292,0),MAX($P292-SUM(DV292:FB292),0))</f>
        <v>0</v>
      </c>
      <c r="FD292" s="48" t="n">
        <f aca="false">MIN(MAX((HB291*(1+HB$5/Setup!$C$36)+IF($V292=35,N($F292),0))-DF292,0),MAX($P292-SUM(DV292:FC292),0))</f>
        <v>0</v>
      </c>
      <c r="FE292" s="48" t="n">
        <f aca="false">MIN(MAX((HC291*(1+HC$5/Setup!$C$36)+IF($V292=36,N($F292),0))-DG292,0),MAX($P292-SUM(DV292:FD292),0))</f>
        <v>0</v>
      </c>
      <c r="FF292" s="48" t="n">
        <f aca="false">MIN(MAX((HD291*(1+HD$5/Setup!$C$36)+IF($V292=37,N($F292),0))-DH292,0),MAX($P292-SUM(DV292:FE292),0))</f>
        <v>0</v>
      </c>
      <c r="FG292" s="48" t="n">
        <f aca="false">MIN(MAX((HE291*(1+HE$5/Setup!$C$36)+IF($V292=38,N($F292),0))-DI292,0),MAX($P292-SUM(DV292:FF292),0))</f>
        <v>0</v>
      </c>
      <c r="FH292" s="48" t="n">
        <f aca="false">MIN(MAX((HF291*(1+HF$5/Setup!$C$36)+IF($V292=39,N($F292),0))-DJ292,0),MAX($P292-SUM(DV292:FG292),0))</f>
        <v>0</v>
      </c>
      <c r="FI292" s="48" t="n">
        <f aca="false">MIN(MAX((HG291*(1+HG$5/Setup!$C$36)+IF($V292=40,N($F292),0))-DK292,0),MAX($P292-SUM(DV292:FH292),0))</f>
        <v>0</v>
      </c>
      <c r="FJ292" s="48" t="n">
        <f aca="false">MIN(MAX((HH291*(1+HH$5/Setup!$C$36)+IF($V292=41,N($F292),0))-DL292,0),MAX($P292-SUM(DV292:FI292),0))</f>
        <v>0</v>
      </c>
      <c r="FK292" s="48" t="n">
        <f aca="false">MIN(MAX((HI291*(1+HI$5/Setup!$C$36)+IF($V292=42,N($F292),0))-DM292,0),MAX($P292-SUM(DV292:FJ292),0))</f>
        <v>0</v>
      </c>
      <c r="FL292" s="48" t="n">
        <f aca="false">MIN(MAX((HJ291*(1+HJ$5/Setup!$C$36)+IF($V292=43,N($F292),0))-DN292,0),MAX($P292-SUM(DV292:FK292),0))</f>
        <v>0</v>
      </c>
      <c r="FM292" s="48" t="n">
        <f aca="false">MIN(MAX((HK291*(1+HK$5/Setup!$C$36)+IF($V292=44,N($F292),0))-DO292,0),MAX($P292-SUM(DV292:FL292),0))</f>
        <v>0</v>
      </c>
      <c r="FN292" s="48" t="n">
        <f aca="false">MIN(MAX((HL291*(1+HL$5/Setup!$C$36)+IF($V292=45,N($F292),0))-DP292,0),MAX($P292-SUM(DV292:FM292),0))</f>
        <v>0</v>
      </c>
      <c r="FO292" s="48" t="n">
        <f aca="false">MIN(MAX((HM291*(1+HM$5/Setup!$C$36)+IF($V292=46,N($F292),0))-DQ292,0),MAX($P292-SUM(DV292:FN292),0))</f>
        <v>0</v>
      </c>
      <c r="FP292" s="48" t="n">
        <f aca="false">MIN(MAX((HN291*(1+HN$5/Setup!$C$36)+IF($V292=47,N($F292),0))-DR292,0),MAX($P292-SUM(DV292:FO292),0))</f>
        <v>0</v>
      </c>
      <c r="FQ292" s="48" t="n">
        <f aca="false">MIN(MAX((HO291*(1+HO$5/Setup!$C$36)+IF($V292=48,N($F292),0))-DS292,0),MAX($P292-SUM(DV292:FP292),0))</f>
        <v>0</v>
      </c>
      <c r="FR292" s="48" t="n">
        <f aca="false">MIN(MAX((HP291*(1+HP$5/Setup!$C$36)+IF($V292=49,N($F292),0))-DT292,0),MAX($P292-SUM(DV292:FQ292),0))</f>
        <v>0</v>
      </c>
      <c r="FS292" s="48" t="n">
        <f aca="false">MIN(MAX((HQ291*(1+HQ$5/Setup!$C$36)+IF($V292=50,N($F292),0))-DU292,0),MAX($P292-SUM(DV292:FR292),0))</f>
        <v>0</v>
      </c>
      <c r="FT292" s="48" t="n">
        <f aca="false">IF((FT291*(1+FT$5/Setup!$C$36)+IF($V292=1,N($F292),0))-BX292-DV292&lt;0.005,0,(FT291*(1+FT$5/Setup!$C$36)+IF($V292=1,N($F292),0))-BX292-DV292)</f>
        <v>0</v>
      </c>
      <c r="FU292" s="48" t="n">
        <f aca="false">IF((FU291*(1+FU$5/Setup!$C$36)+IF($V292=2,N($F292),0))-BY292-DW292&lt;0.005,0,(FU291*(1+FU$5/Setup!$C$36)+IF($V292=2,N($F292),0))-BY292-DW292)</f>
        <v>0</v>
      </c>
      <c r="FV292" s="48" t="n">
        <f aca="false">IF((FV291*(1+FV$5/Setup!$C$36)+IF($V292=3,N($F292),0))-BZ292-DX292&lt;0.005,0,(FV291*(1+FV$5/Setup!$C$36)+IF($V292=3,N($F292),0))-BZ292-DX292)</f>
        <v>0</v>
      </c>
      <c r="FW292" s="48" t="n">
        <f aca="false">IF((FW291*(1+FW$5/Setup!$C$36)+IF($V292=4,N($F292),0))-CA292-DY292&lt;0.005,0,(FW291*(1+FW$5/Setup!$C$36)+IF($V292=4,N($F292),0))-CA292-DY292)</f>
        <v>0</v>
      </c>
      <c r="FX292" s="48" t="n">
        <f aca="false">IF((FX291*(1+FX$5/Setup!$C$36)+IF($V292=5,N($F292),0))-CB292-DZ292&lt;0.005,0,(FX291*(1+FX$5/Setup!$C$36)+IF($V292=5,N($F292),0))-CB292-DZ292)</f>
        <v>0</v>
      </c>
      <c r="FY292" s="48" t="n">
        <f aca="false">IF((FY291*(1+FY$5/Setup!$C$36)+IF($V292=6,N($F292),0))-CC292-EA292&lt;0.005,0,(FY291*(1+FY$5/Setup!$C$36)+IF($V292=6,N($F292),0))-CC292-EA292)</f>
        <v>0</v>
      </c>
      <c r="FZ292" s="48" t="n">
        <f aca="false">IF((FZ291*(1+FZ$5/Setup!$C$36)+IF($V292=7,N($F292),0))-CD292-EB292&lt;0.005,0,(FZ291*(1+FZ$5/Setup!$C$36)+IF($V292=7,N($F292),0))-CD292-EB292)</f>
        <v>0</v>
      </c>
      <c r="GA292" s="48" t="n">
        <f aca="false">IF((GA291*(1+GA$5/Setup!$C$36)+IF($V292=8,N($F292),0))-CE292-EC292&lt;0.005,0,(GA291*(1+GA$5/Setup!$C$36)+IF($V292=8,N($F292),0))-CE292-EC292)</f>
        <v>0</v>
      </c>
      <c r="GB292" s="48" t="n">
        <f aca="false">IF((GB291*(1+GB$5/Setup!$C$36)+IF($V292=9,N($F292),0))-CF292-ED292&lt;0.005,0,(GB291*(1+GB$5/Setup!$C$36)+IF($V292=9,N($F292),0))-CF292-ED292)</f>
        <v>0</v>
      </c>
      <c r="GC292" s="48" t="n">
        <f aca="false">IF((GC291*(1+GC$5/Setup!$C$36)+IF($V292=10,N($F292),0))-CG292-EE292&lt;0.005,0,(GC291*(1+GC$5/Setup!$C$36)+IF($V292=10,N($F292),0))-CG292-EE292)</f>
        <v>0</v>
      </c>
      <c r="GD292" s="48" t="n">
        <f aca="false">IF((GD291*(1+GD$5/Setup!$C$36)+IF($V292=11,N($F292),0))-CH292-EF292&lt;0.005,0,(GD291*(1+GD$5/Setup!$C$36)+IF($V292=11,N($F292),0))-CH292-EF292)</f>
        <v>0</v>
      </c>
      <c r="GE292" s="48" t="n">
        <f aca="false">IF((GE291*(1+GE$5/Setup!$C$36)+IF($V292=12,N($F292),0))-CI292-EG292&lt;0.005,0,(GE291*(1+GE$5/Setup!$C$36)+IF($V292=12,N($F292),0))-CI292-EG292)</f>
        <v>0</v>
      </c>
      <c r="GF292" s="48" t="n">
        <f aca="false">IF((GF291*(1+GF$5/Setup!$C$36)+IF($V292=13,N($F292),0))-CJ292-EH292&lt;0.005,0,(GF291*(1+GF$5/Setup!$C$36)+IF($V292=13,N($F292),0))-CJ292-EH292)</f>
        <v>0</v>
      </c>
      <c r="GG292" s="48" t="n">
        <f aca="false">IF((GG291*(1+GG$5/Setup!$C$36)+IF($V292=14,N($F292),0))-CK292-EI292&lt;0.005,0,(GG291*(1+GG$5/Setup!$C$36)+IF($V292=14,N($F292),0))-CK292-EI292)</f>
        <v>0</v>
      </c>
      <c r="GH292" s="48" t="n">
        <f aca="false">IF((GH291*(1+GH$5/Setup!$C$36)+IF($V292=15,N($F292),0))-CL292-EJ292&lt;0.005,0,(GH291*(1+GH$5/Setup!$C$36)+IF($V292=15,N($F292),0))-CL292-EJ292)</f>
        <v>0</v>
      </c>
      <c r="GI292" s="48" t="n">
        <f aca="false">IF((GI291*(1+GI$5/Setup!$C$36)+IF($V292=16,N($F292),0))-CM292-EK292&lt;0.005,0,(GI291*(1+GI$5/Setup!$C$36)+IF($V292=16,N($F292),0))-CM292-EK292)</f>
        <v>0</v>
      </c>
      <c r="GJ292" s="48" t="n">
        <f aca="false">IF((GJ291*(1+GJ$5/Setup!$C$36)+IF($V292=17,N($F292),0))-CN292-EL292&lt;0.005,0,(GJ291*(1+GJ$5/Setup!$C$36)+IF($V292=17,N($F292),0))-CN292-EL292)</f>
        <v>0</v>
      </c>
      <c r="GK292" s="48" t="n">
        <f aca="false">IF((GK291*(1+GK$5/Setup!$C$36)+IF($V292=18,N($F292),0))-CO292-EM292&lt;0.005,0,(GK291*(1+GK$5/Setup!$C$36)+IF($V292=18,N($F292),0))-CO292-EM292)</f>
        <v>0</v>
      </c>
      <c r="GL292" s="48" t="n">
        <f aca="false">IF((GL291*(1+GL$5/Setup!$C$36)+IF($V292=19,N($F292),0))-CP292-EN292&lt;0.005,0,(GL291*(1+GL$5/Setup!$C$36)+IF($V292=19,N($F292),0))-CP292-EN292)</f>
        <v>0</v>
      </c>
      <c r="GM292" s="48" t="n">
        <f aca="false">IF((GM291*(1+GM$5/Setup!$C$36)+IF($V292=20,N($F292),0))-CQ292-EO292&lt;0.005,0,(GM291*(1+GM$5/Setup!$C$36)+IF($V292=20,N($F292),0))-CQ292-EO292)</f>
        <v>0</v>
      </c>
      <c r="GN292" s="48" t="n">
        <f aca="false">IF((GN291*(1+GN$5/Setup!$C$36)+IF($V292=21,N($F292),0))-CR292-EP292&lt;0.005,0,(GN291*(1+GN$5/Setup!$C$36)+IF($V292=21,N($F292),0))-CR292-EP292)</f>
        <v>0</v>
      </c>
      <c r="GO292" s="48" t="n">
        <f aca="false">IF((GO291*(1+GO$5/Setup!$C$36)+IF($V292=22,N($F292),0))-CS292-EQ292&lt;0.005,0,(GO291*(1+GO$5/Setup!$C$36)+IF($V292=22,N($F292),0))-CS292-EQ292)</f>
        <v>0</v>
      </c>
      <c r="GP292" s="48" t="n">
        <f aca="false">IF((GP291*(1+GP$5/Setup!$C$36)+IF($V292=23,N($F292),0))-CT292-ER292&lt;0.005,0,(GP291*(1+GP$5/Setup!$C$36)+IF($V292=23,N($F292),0))-CT292-ER292)</f>
        <v>0</v>
      </c>
      <c r="GQ292" s="48" t="n">
        <f aca="false">IF((GQ291*(1+GQ$5/Setup!$C$36)+IF($V292=24,N($F292),0))-CU292-ES292&lt;0.005,0,(GQ291*(1+GQ$5/Setup!$C$36)+IF($V292=24,N($F292),0))-CU292-ES292)</f>
        <v>0</v>
      </c>
      <c r="GR292" s="48" t="n">
        <f aca="false">IF((GR291*(1+GR$5/Setup!$C$36)+IF($V292=25,N($F292),0))-CV292-ET292&lt;0.005,0,(GR291*(1+GR$5/Setup!$C$36)+IF($V292=25,N($F292),0))-CV292-ET292)</f>
        <v>0</v>
      </c>
      <c r="GS292" s="48" t="n">
        <f aca="false">IF((GS291*(1+GS$5/Setup!$C$36)+IF($V292=26,N($F292),0))-CW292-EU292&lt;0.005,0,(GS291*(1+GS$5/Setup!$C$36)+IF($V292=26,N($F292),0))-CW292-EU292)</f>
        <v>0</v>
      </c>
      <c r="GT292" s="48" t="n">
        <f aca="false">IF((GT291*(1+GT$5/Setup!$C$36)+IF($V292=27,N($F292),0))-CX292-EV292&lt;0.005,0,(GT291*(1+GT$5/Setup!$C$36)+IF($V292=27,N($F292),0))-CX292-EV292)</f>
        <v>0</v>
      </c>
      <c r="GU292" s="48" t="n">
        <f aca="false">IF((GU291*(1+GU$5/Setup!$C$36)+IF($V292=28,N($F292),0))-CY292-EW292&lt;0.005,0,(GU291*(1+GU$5/Setup!$C$36)+IF($V292=28,N($F292),0))-CY292-EW292)</f>
        <v>0</v>
      </c>
      <c r="GV292" s="48" t="n">
        <f aca="false">IF((GV291*(1+GV$5/Setup!$C$36)+IF($V292=29,N($F292),0))-CZ292-EX292&lt;0.005,0,(GV291*(1+GV$5/Setup!$C$36)+IF($V292=29,N($F292),0))-CZ292-EX292)</f>
        <v>0</v>
      </c>
      <c r="GW292" s="48" t="n">
        <f aca="false">IF((GW291*(1+GW$5/Setup!$C$36)+IF($V292=30,N($F292),0))-DA292-EY292&lt;0.005,0,(GW291*(1+GW$5/Setup!$C$36)+IF($V292=30,N($F292),0))-DA292-EY292)</f>
        <v>0</v>
      </c>
      <c r="GX292" s="48" t="n">
        <f aca="false">IF((GX291*(1+GX$5/Setup!$C$36)+IF($V292=31,N($F292),0))-DB292-EZ292&lt;0.005,0,(GX291*(1+GX$5/Setup!$C$36)+IF($V292=31,N($F292),0))-DB292-EZ292)</f>
        <v>0</v>
      </c>
      <c r="GY292" s="48" t="n">
        <f aca="false">IF((GY291*(1+GY$5/Setup!$C$36)+IF($V292=32,N($F292),0))-DC292-FA292&lt;0.005,0,(GY291*(1+GY$5/Setup!$C$36)+IF($V292=32,N($F292),0))-DC292-FA292)</f>
        <v>0</v>
      </c>
      <c r="GZ292" s="48" t="n">
        <f aca="false">IF((GZ291*(1+GZ$5/Setup!$C$36)+IF($V292=33,N($F292),0))-DD292-FB292&lt;0.005,0,(GZ291*(1+GZ$5/Setup!$C$36)+IF($V292=33,N($F292),0))-DD292-FB292)</f>
        <v>0</v>
      </c>
      <c r="HA292" s="48" t="n">
        <f aca="false">IF((HA291*(1+HA$5/Setup!$C$36)+IF($V292=34,N($F292),0))-DE292-FC292&lt;0.005,0,(HA291*(1+HA$5/Setup!$C$36)+IF($V292=34,N($F292),0))-DE292-FC292)</f>
        <v>0</v>
      </c>
      <c r="HB292" s="48" t="n">
        <f aca="false">IF((HB291*(1+HB$5/Setup!$C$36)+IF($V292=35,N($F292),0))-DF292-FD292&lt;0.005,0,(HB291*(1+HB$5/Setup!$C$36)+IF($V292=35,N($F292),0))-DF292-FD292)</f>
        <v>0</v>
      </c>
      <c r="HC292" s="48" t="n">
        <f aca="false">IF((HC291*(1+HC$5/Setup!$C$36)+IF($V292=36,N($F292),0))-DG292-FE292&lt;0.005,0,(HC291*(1+HC$5/Setup!$C$36)+IF($V292=36,N($F292),0))-DG292-FE292)</f>
        <v>0</v>
      </c>
      <c r="HD292" s="48" t="n">
        <f aca="false">IF((HD291*(1+HD$5/Setup!$C$36)+IF($V292=37,N($F292),0))-DH292-FF292&lt;0.005,0,(HD291*(1+HD$5/Setup!$C$36)+IF($V292=37,N($F292),0))-DH292-FF292)</f>
        <v>0</v>
      </c>
      <c r="HE292" s="48" t="n">
        <f aca="false">IF((HE291*(1+HE$5/Setup!$C$36)+IF($V292=38,N($F292),0))-DI292-FG292&lt;0.005,0,(HE291*(1+HE$5/Setup!$C$36)+IF($V292=38,N($F292),0))-DI292-FG292)</f>
        <v>0</v>
      </c>
      <c r="HF292" s="48" t="n">
        <f aca="false">IF((HF291*(1+HF$5/Setup!$C$36)+IF($V292=39,N($F292),0))-DJ292-FH292&lt;0.005,0,(HF291*(1+HF$5/Setup!$C$36)+IF($V292=39,N($F292),0))-DJ292-FH292)</f>
        <v>0</v>
      </c>
      <c r="HG292" s="48" t="n">
        <f aca="false">IF((HG291*(1+HG$5/Setup!$C$36)+IF($V292=40,N($F292),0))-DK292-FI292&lt;0.005,0,(HG291*(1+HG$5/Setup!$C$36)+IF($V292=40,N($F292),0))-DK292-FI292)</f>
        <v>0</v>
      </c>
      <c r="HH292" s="48" t="n">
        <f aca="false">IF((HH291*(1+HH$5/Setup!$C$36)+IF($V292=41,N($F292),0))-DL292-FJ292&lt;0.005,0,(HH291*(1+HH$5/Setup!$C$36)+IF($V292=41,N($F292),0))-DL292-FJ292)</f>
        <v>0</v>
      </c>
      <c r="HI292" s="48" t="n">
        <f aca="false">IF((HI291*(1+HI$5/Setup!$C$36)+IF($V292=42,N($F292),0))-DM292-FK292&lt;0.005,0,(HI291*(1+HI$5/Setup!$C$36)+IF($V292=42,N($F292),0))-DM292-FK292)</f>
        <v>0</v>
      </c>
      <c r="HJ292" s="48" t="n">
        <f aca="false">IF((HJ291*(1+HJ$5/Setup!$C$36)+IF($V292=43,N($F292),0))-DN292-FL292&lt;0.005,0,(HJ291*(1+HJ$5/Setup!$C$36)+IF($V292=43,N($F292),0))-DN292-FL292)</f>
        <v>0</v>
      </c>
      <c r="HK292" s="48" t="n">
        <f aca="false">IF((HK291*(1+HK$5/Setup!$C$36)+IF($V292=44,N($F292),0))-DO292-FM292&lt;0.005,0,(HK291*(1+HK$5/Setup!$C$36)+IF($V292=44,N($F292),0))-DO292-FM292)</f>
        <v>0</v>
      </c>
      <c r="HL292" s="48" t="n">
        <f aca="false">IF((HL291*(1+HL$5/Setup!$C$36)+IF($V292=45,N($F292),0))-DP292-FN292&lt;0.005,0,(HL291*(1+HL$5/Setup!$C$36)+IF($V292=45,N($F292),0))-DP292-FN292)</f>
        <v>0</v>
      </c>
      <c r="HM292" s="48" t="n">
        <f aca="false">IF((HM291*(1+HM$5/Setup!$C$36)+IF($V292=46,N($F292),0))-DQ292-FO292&lt;0.005,0,(HM291*(1+HM$5/Setup!$C$36)+IF($V292=46,N($F292),0))-DQ292-FO292)</f>
        <v>0</v>
      </c>
      <c r="HN292" s="48" t="n">
        <f aca="false">IF((HN291*(1+HN$5/Setup!$C$36)+IF($V292=47,N($F292),0))-DR292-FP292&lt;0.005,0,(HN291*(1+HN$5/Setup!$C$36)+IF($V292=47,N($F292),0))-DR292-FP292)</f>
        <v>0</v>
      </c>
      <c r="HO292" s="48" t="n">
        <f aca="false">IF((HO291*(1+HO$5/Setup!$C$36)+IF($V292=48,N($F292),0))-DS292-FQ292&lt;0.005,0,(HO291*(1+HO$5/Setup!$C$36)+IF($V292=48,N($F292),0))-DS292-FQ292)</f>
        <v>0</v>
      </c>
      <c r="HP292" s="48" t="n">
        <f aca="false">IF((HP291*(1+HP$5/Setup!$C$36)+IF($V292=49,N($F292),0))-DT292-FR292&lt;0.005,0,(HP291*(1+HP$5/Setup!$C$36)+IF($V292=49,N($F292),0))-DT292-FR292)</f>
        <v>0</v>
      </c>
      <c r="HQ292" s="48" t="n">
        <f aca="false">IF((HQ291*(1+HQ$5/Setup!$C$36)+IF($V292=50,N($F292),0))-DU292-FS292&lt;0.005,0,(HQ291*(1+HQ$5/Setup!$C$36)+IF($V292=50,N($F292),0))-DU292-FS292)</f>
        <v>0</v>
      </c>
    </row>
    <row r="293" customFormat="false" ht="15" hidden="false" customHeight="false" outlineLevel="0" collapsed="false">
      <c r="A293" s="44" t="n">
        <v>285</v>
      </c>
      <c r="B293" s="45" t="n">
        <f aca="false">IF(Setup!$C$7="Every month",EDATE(Setup!$C$8,($A293-1)),IF(Setup!$C$7="Twice a month",DATE(YEAR(Setup!$C$8),MONTH(Setup!$C$8)+INT((($A293-1)+Setup!$C$41)/2),MIN(IF(MOD(($A293-1)+Setup!$C$41,2)=0,Setup!$C$39,Setup!$C$40),DAY(EOMONTH(DATE(YEAR(Setup!$C$8),MONTH(Setup!$C$8)+INT((($A293-1)+Setup!$C$41)/2),1),0)))),Setup!$C$8+($A293-1)*IF(Setup!$C$7="Every week",7,14)))</f>
        <v>50301</v>
      </c>
      <c r="C293" s="45" t="n">
        <f aca="false">IF(Setup!$C$7="Every month",EDATE(Setup!$C$8,$A293),IF(Setup!$C$7="Twice a month",DATE(YEAR(Setup!$C$8),MONTH(Setup!$C$8)+INT(($A293+Setup!$C$41)/2),MIN(IF(MOD($A293+Setup!$C$41,2)=0,Setup!$C$39,Setup!$C$40),DAY(EOMONTH(DATE(YEAR(Setup!$C$8),MONTH(Setup!$C$8)+INT(($A293+Setup!$C$41)/2),1),0)))),Setup!$C$8+$A293*IF(Setup!$C$7="Every week",7,14)))</f>
        <v>50315</v>
      </c>
      <c r="D293" s="46"/>
      <c r="E293" s="47"/>
      <c r="F293" s="47"/>
      <c r="G293" s="47"/>
      <c r="H293" s="47"/>
      <c r="I293" s="48" t="n">
        <f aca="false">N(Setup!$C$11)+N(E293)</f>
        <v>100</v>
      </c>
      <c r="J293" s="48" t="n">
        <f aca="false">MIN(Setup!$C$37,MAX(I293,0))</f>
        <v>9.23076923076923</v>
      </c>
      <c r="K293" s="48" t="n">
        <f aca="false">MIN(MAX(N(Setup!$C$14)-L292,0),MAX(I293-J293,0))</f>
        <v>0</v>
      </c>
      <c r="L293" s="48" t="n">
        <f aca="false">L292+K293-N(G293)</f>
        <v>500</v>
      </c>
      <c r="M293" s="48" t="n">
        <f aca="false">M292+J293-N(H293)</f>
        <v>2630.76923076923</v>
      </c>
      <c r="N293" s="48" t="n">
        <f aca="false">SUM(BX293:DU293)</f>
        <v>0</v>
      </c>
      <c r="O293" s="48" t="n">
        <f aca="false">SUM(Z293:BW293)-N293</f>
        <v>40</v>
      </c>
      <c r="P293" s="48" t="n">
        <f aca="false">MAX(I293-J293-K293,0)+O293</f>
        <v>130.769230769231</v>
      </c>
      <c r="Q293" s="48" t="n">
        <f aca="false">SUM(DV293:FS293)</f>
        <v>0</v>
      </c>
      <c r="R293" s="49" t="n">
        <f aca="false">N293+J293+K293+Q293</f>
        <v>9.23076923076923</v>
      </c>
      <c r="S293" s="48" t="n">
        <f aca="false">T293-T292-N(F293)+N293+Q293</f>
        <v>0</v>
      </c>
      <c r="T293" s="49" t="n">
        <f aca="false">SUM(FT293:HQ293)</f>
        <v>0</v>
      </c>
      <c r="U293" s="44" t="str">
        <f aca="false">IF(T292&lt;0.005,"",INDEX(Helpers!$C$2:$C$51,IF(_xlfn.MINIFS($DV$6:$FS$6,DV293:FS293,"&gt;0.005")=0,V293,_xlfn.MINIFS($DV$6:$FS$6,DV293:FS293,"&gt;0.005"))))</f>
        <v/>
      </c>
      <c r="V293" s="44" t="n">
        <f aca="false">IF(_xlfn.MINIFS($FT$6:$HQ$6,FT292:HQ292,"&gt;0.005")=0,1,_xlfn.MINIFS($FT$6:$HQ$6,FT292:HQ292,"&gt;0.005"))</f>
        <v>1</v>
      </c>
      <c r="W293" s="44" t="n">
        <f aca="false">IF(AND(D293&lt;&gt;"Paid",T292&gt;0.005),1,0)</f>
        <v>0</v>
      </c>
      <c r="X293" s="48" t="n">
        <f aca="false">SUMPRODUCT(((Helpers!$G$2:$G$51*(1+(Helpers!$D$2:$D$51+0.000000001)/12)^(($B293-Setup!$C$8)/(365.25/12))-Helpers!$E$2:$E$51*((1+(Helpers!$D$2:$D$51+0.000000001)/12)^(($B293-Setup!$C$8)/(365.25/12))-1)/((Helpers!$D$2:$D$51+0.000000001)/12))&gt;0)*(Helpers!$G$2:$G$51*(1+(Helpers!$D$2:$D$51+0.000000001)/12)^(($B293-Setup!$C$8)/(365.25/12))-Helpers!$E$2:$E$51*((1+(Helpers!$D$2:$D$51+0.000000001)/12)^(($B293-Setup!$C$8)/(365.25/12))-1)/((Helpers!$D$2:$D$51+0.000000001)/12)))</f>
        <v>0</v>
      </c>
      <c r="Y293" s="48"/>
      <c r="Z293" s="48" t="n">
        <f aca="false">IF(OR(N(Z$5)=0,Z$6=""),0,Z$5*((DATE(YEAR($B293),MONTH($B293),MIN(Z$6,DAY(EOMONTH($B293,0))))&gt;=$B293)*(DATE(YEAR($B293),MONTH($B293),MIN(Z$6,DAY(EOMONTH($B293,0))))&lt;$C293)+(DATE(YEAR($B293),MONTH($B293)+1,MIN(Z$6,DAY(EOMONTH($B293,1))))&gt;=$B293)*(DATE(YEAR($B293),MONTH($B293)+1,MIN(Z$6,DAY(EOMONTH($B293,1))))&lt;$C293)))</f>
        <v>0</v>
      </c>
      <c r="AA293" s="48" t="n">
        <f aca="false">IF(OR(N(AA$5)=0,AA$6=""),0,AA$5*((DATE(YEAR($B293),MONTH($B293),MIN(AA$6,DAY(EOMONTH($B293,0))))&gt;=$B293)*(DATE(YEAR($B293),MONTH($B293),MIN(AA$6,DAY(EOMONTH($B293,0))))&lt;$C293)+(DATE(YEAR($B293),MONTH($B293)+1,MIN(AA$6,DAY(EOMONTH($B293,1))))&gt;=$B293)*(DATE(YEAR($B293),MONTH($B293)+1,MIN(AA$6,DAY(EOMONTH($B293,1))))&lt;$C293)))</f>
        <v>40</v>
      </c>
      <c r="AB293" s="48" t="n">
        <f aca="false">IF(OR(N(AB$5)=0,AB$6=""),0,AB$5*((DATE(YEAR($B293),MONTH($B293),MIN(AB$6,DAY(EOMONTH($B293,0))))&gt;=$B293)*(DATE(YEAR($B293),MONTH($B293),MIN(AB$6,DAY(EOMONTH($B293,0))))&lt;$C293)+(DATE(YEAR($B293),MONTH($B293)+1,MIN(AB$6,DAY(EOMONTH($B293,1))))&gt;=$B293)*(DATE(YEAR($B293),MONTH($B293)+1,MIN(AB$6,DAY(EOMONTH($B293,1))))&lt;$C293)))</f>
        <v>0</v>
      </c>
      <c r="AC293" s="48" t="n">
        <f aca="false">IF(OR(N(AC$5)=0,AC$6=""),0,AC$5*((DATE(YEAR($B293),MONTH($B293),MIN(AC$6,DAY(EOMONTH($B293,0))))&gt;=$B293)*(DATE(YEAR($B293),MONTH($B293),MIN(AC$6,DAY(EOMONTH($B293,0))))&lt;$C293)+(DATE(YEAR($B293),MONTH($B293)+1,MIN(AC$6,DAY(EOMONTH($B293,1))))&gt;=$B293)*(DATE(YEAR($B293),MONTH($B293)+1,MIN(AC$6,DAY(EOMONTH($B293,1))))&lt;$C293)))</f>
        <v>0</v>
      </c>
      <c r="AD293" s="48" t="n">
        <f aca="false">IF(OR(N(AD$5)=0,AD$6=""),0,AD$5*((DATE(YEAR($B293),MONTH($B293),MIN(AD$6,DAY(EOMONTH($B293,0))))&gt;=$B293)*(DATE(YEAR($B293),MONTH($B293),MIN(AD$6,DAY(EOMONTH($B293,0))))&lt;$C293)+(DATE(YEAR($B293),MONTH($B293)+1,MIN(AD$6,DAY(EOMONTH($B293,1))))&gt;=$B293)*(DATE(YEAR($B293),MONTH($B293)+1,MIN(AD$6,DAY(EOMONTH($B293,1))))&lt;$C293)))</f>
        <v>0</v>
      </c>
      <c r="AE293" s="48" t="n">
        <f aca="false">IF(OR(N(AE$5)=0,AE$6=""),0,AE$5*((DATE(YEAR($B293),MONTH($B293),MIN(AE$6,DAY(EOMONTH($B293,0))))&gt;=$B293)*(DATE(YEAR($B293),MONTH($B293),MIN(AE$6,DAY(EOMONTH($B293,0))))&lt;$C293)+(DATE(YEAR($B293),MONTH($B293)+1,MIN(AE$6,DAY(EOMONTH($B293,1))))&gt;=$B293)*(DATE(YEAR($B293),MONTH($B293)+1,MIN(AE$6,DAY(EOMONTH($B293,1))))&lt;$C293)))</f>
        <v>0</v>
      </c>
      <c r="AF293" s="48" t="n">
        <f aca="false">IF(OR(N(AF$5)=0,AF$6=""),0,AF$5*((DATE(YEAR($B293),MONTH($B293),MIN(AF$6,DAY(EOMONTH($B293,0))))&gt;=$B293)*(DATE(YEAR($B293),MONTH($B293),MIN(AF$6,DAY(EOMONTH($B293,0))))&lt;$C293)+(DATE(YEAR($B293),MONTH($B293)+1,MIN(AF$6,DAY(EOMONTH($B293,1))))&gt;=$B293)*(DATE(YEAR($B293),MONTH($B293)+1,MIN(AF$6,DAY(EOMONTH($B293,1))))&lt;$C293)))</f>
        <v>0</v>
      </c>
      <c r="AG293" s="48" t="n">
        <f aca="false">IF(OR(N(AG$5)=0,AG$6=""),0,AG$5*((DATE(YEAR($B293),MONTH($B293),MIN(AG$6,DAY(EOMONTH($B293,0))))&gt;=$B293)*(DATE(YEAR($B293),MONTH($B293),MIN(AG$6,DAY(EOMONTH($B293,0))))&lt;$C293)+(DATE(YEAR($B293),MONTH($B293)+1,MIN(AG$6,DAY(EOMONTH($B293,1))))&gt;=$B293)*(DATE(YEAR($B293),MONTH($B293)+1,MIN(AG$6,DAY(EOMONTH($B293,1))))&lt;$C293)))</f>
        <v>0</v>
      </c>
      <c r="AH293" s="48" t="n">
        <f aca="false">IF(OR(N(AH$5)=0,AH$6=""),0,AH$5*((DATE(YEAR($B293),MONTH($B293),MIN(AH$6,DAY(EOMONTH($B293,0))))&gt;=$B293)*(DATE(YEAR($B293),MONTH($B293),MIN(AH$6,DAY(EOMONTH($B293,0))))&lt;$C293)+(DATE(YEAR($B293),MONTH($B293)+1,MIN(AH$6,DAY(EOMONTH($B293,1))))&gt;=$B293)*(DATE(YEAR($B293),MONTH($B293)+1,MIN(AH$6,DAY(EOMONTH($B293,1))))&lt;$C293)))</f>
        <v>0</v>
      </c>
      <c r="AI293" s="48" t="n">
        <f aca="false">IF(OR(N(AI$5)=0,AI$6=""),0,AI$5*((DATE(YEAR($B293),MONTH($B293),MIN(AI$6,DAY(EOMONTH($B293,0))))&gt;=$B293)*(DATE(YEAR($B293),MONTH($B293),MIN(AI$6,DAY(EOMONTH($B293,0))))&lt;$C293)+(DATE(YEAR($B293),MONTH($B293)+1,MIN(AI$6,DAY(EOMONTH($B293,1))))&gt;=$B293)*(DATE(YEAR($B293),MONTH($B293)+1,MIN(AI$6,DAY(EOMONTH($B293,1))))&lt;$C293)))</f>
        <v>0</v>
      </c>
      <c r="AJ293" s="48" t="n">
        <f aca="false">IF(OR(N(AJ$5)=0,AJ$6=""),0,AJ$5*((DATE(YEAR($B293),MONTH($B293),MIN(AJ$6,DAY(EOMONTH($B293,0))))&gt;=$B293)*(DATE(YEAR($B293),MONTH($B293),MIN(AJ$6,DAY(EOMONTH($B293,0))))&lt;$C293)+(DATE(YEAR($B293),MONTH($B293)+1,MIN(AJ$6,DAY(EOMONTH($B293,1))))&gt;=$B293)*(DATE(YEAR($B293),MONTH($B293)+1,MIN(AJ$6,DAY(EOMONTH($B293,1))))&lt;$C293)))</f>
        <v>0</v>
      </c>
      <c r="AK293" s="48" t="n">
        <f aca="false">IF(OR(N(AK$5)=0,AK$6=""),0,AK$5*((DATE(YEAR($B293),MONTH($B293),MIN(AK$6,DAY(EOMONTH($B293,0))))&gt;=$B293)*(DATE(YEAR($B293),MONTH($B293),MIN(AK$6,DAY(EOMONTH($B293,0))))&lt;$C293)+(DATE(YEAR($B293),MONTH($B293)+1,MIN(AK$6,DAY(EOMONTH($B293,1))))&gt;=$B293)*(DATE(YEAR($B293),MONTH($B293)+1,MIN(AK$6,DAY(EOMONTH($B293,1))))&lt;$C293)))</f>
        <v>0</v>
      </c>
      <c r="AL293" s="48" t="n">
        <f aca="false">IF(OR(N(AL$5)=0,AL$6=""),0,AL$5*((DATE(YEAR($B293),MONTH($B293),MIN(AL$6,DAY(EOMONTH($B293,0))))&gt;=$B293)*(DATE(YEAR($B293),MONTH($B293),MIN(AL$6,DAY(EOMONTH($B293,0))))&lt;$C293)+(DATE(YEAR($B293),MONTH($B293)+1,MIN(AL$6,DAY(EOMONTH($B293,1))))&gt;=$B293)*(DATE(YEAR($B293),MONTH($B293)+1,MIN(AL$6,DAY(EOMONTH($B293,1))))&lt;$C293)))</f>
        <v>0</v>
      </c>
      <c r="AM293" s="48" t="n">
        <f aca="false">IF(OR(N(AM$5)=0,AM$6=""),0,AM$5*((DATE(YEAR($B293),MONTH($B293),MIN(AM$6,DAY(EOMONTH($B293,0))))&gt;=$B293)*(DATE(YEAR($B293),MONTH($B293),MIN(AM$6,DAY(EOMONTH($B293,0))))&lt;$C293)+(DATE(YEAR($B293),MONTH($B293)+1,MIN(AM$6,DAY(EOMONTH($B293,1))))&gt;=$B293)*(DATE(YEAR($B293),MONTH($B293)+1,MIN(AM$6,DAY(EOMONTH($B293,1))))&lt;$C293)))</f>
        <v>0</v>
      </c>
      <c r="AN293" s="48" t="n">
        <f aca="false">IF(OR(N(AN$5)=0,AN$6=""),0,AN$5*((DATE(YEAR($B293),MONTH($B293),MIN(AN$6,DAY(EOMONTH($B293,0))))&gt;=$B293)*(DATE(YEAR($B293),MONTH($B293),MIN(AN$6,DAY(EOMONTH($B293,0))))&lt;$C293)+(DATE(YEAR($B293),MONTH($B293)+1,MIN(AN$6,DAY(EOMONTH($B293,1))))&gt;=$B293)*(DATE(YEAR($B293),MONTH($B293)+1,MIN(AN$6,DAY(EOMONTH($B293,1))))&lt;$C293)))</f>
        <v>0</v>
      </c>
      <c r="AO293" s="48" t="n">
        <f aca="false">IF(OR(N(AO$5)=0,AO$6=""),0,AO$5*((DATE(YEAR($B293),MONTH($B293),MIN(AO$6,DAY(EOMONTH($B293,0))))&gt;=$B293)*(DATE(YEAR($B293),MONTH($B293),MIN(AO$6,DAY(EOMONTH($B293,0))))&lt;$C293)+(DATE(YEAR($B293),MONTH($B293)+1,MIN(AO$6,DAY(EOMONTH($B293,1))))&gt;=$B293)*(DATE(YEAR($B293),MONTH($B293)+1,MIN(AO$6,DAY(EOMONTH($B293,1))))&lt;$C293)))</f>
        <v>0</v>
      </c>
      <c r="AP293" s="48" t="n">
        <f aca="false">IF(OR(N(AP$5)=0,AP$6=""),0,AP$5*((DATE(YEAR($B293),MONTH($B293),MIN(AP$6,DAY(EOMONTH($B293,0))))&gt;=$B293)*(DATE(YEAR($B293),MONTH($B293),MIN(AP$6,DAY(EOMONTH($B293,0))))&lt;$C293)+(DATE(YEAR($B293),MONTH($B293)+1,MIN(AP$6,DAY(EOMONTH($B293,1))))&gt;=$B293)*(DATE(YEAR($B293),MONTH($B293)+1,MIN(AP$6,DAY(EOMONTH($B293,1))))&lt;$C293)))</f>
        <v>0</v>
      </c>
      <c r="AQ293" s="48" t="n">
        <f aca="false">IF(OR(N(AQ$5)=0,AQ$6=""),0,AQ$5*((DATE(YEAR($B293),MONTH($B293),MIN(AQ$6,DAY(EOMONTH($B293,0))))&gt;=$B293)*(DATE(YEAR($B293),MONTH($B293),MIN(AQ$6,DAY(EOMONTH($B293,0))))&lt;$C293)+(DATE(YEAR($B293),MONTH($B293)+1,MIN(AQ$6,DAY(EOMONTH($B293,1))))&gt;=$B293)*(DATE(YEAR($B293),MONTH($B293)+1,MIN(AQ$6,DAY(EOMONTH($B293,1))))&lt;$C293)))</f>
        <v>0</v>
      </c>
      <c r="AR293" s="48" t="n">
        <f aca="false">IF(OR(N(AR$5)=0,AR$6=""),0,AR$5*((DATE(YEAR($B293),MONTH($B293),MIN(AR$6,DAY(EOMONTH($B293,0))))&gt;=$B293)*(DATE(YEAR($B293),MONTH($B293),MIN(AR$6,DAY(EOMONTH($B293,0))))&lt;$C293)+(DATE(YEAR($B293),MONTH($B293)+1,MIN(AR$6,DAY(EOMONTH($B293,1))))&gt;=$B293)*(DATE(YEAR($B293),MONTH($B293)+1,MIN(AR$6,DAY(EOMONTH($B293,1))))&lt;$C293)))</f>
        <v>0</v>
      </c>
      <c r="AS293" s="48" t="n">
        <f aca="false">IF(OR(N(AS$5)=0,AS$6=""),0,AS$5*((DATE(YEAR($B293),MONTH($B293),MIN(AS$6,DAY(EOMONTH($B293,0))))&gt;=$B293)*(DATE(YEAR($B293),MONTH($B293),MIN(AS$6,DAY(EOMONTH($B293,0))))&lt;$C293)+(DATE(YEAR($B293),MONTH($B293)+1,MIN(AS$6,DAY(EOMONTH($B293,1))))&gt;=$B293)*(DATE(YEAR($B293),MONTH($B293)+1,MIN(AS$6,DAY(EOMONTH($B293,1))))&lt;$C293)))</f>
        <v>0</v>
      </c>
      <c r="AT293" s="48" t="n">
        <f aca="false">IF(OR(N(AT$5)=0,AT$6=""),0,AT$5*((DATE(YEAR($B293),MONTH($B293),MIN(AT$6,DAY(EOMONTH($B293,0))))&gt;=$B293)*(DATE(YEAR($B293),MONTH($B293),MIN(AT$6,DAY(EOMONTH($B293,0))))&lt;$C293)+(DATE(YEAR($B293),MONTH($B293)+1,MIN(AT$6,DAY(EOMONTH($B293,1))))&gt;=$B293)*(DATE(YEAR($B293),MONTH($B293)+1,MIN(AT$6,DAY(EOMONTH($B293,1))))&lt;$C293)))</f>
        <v>0</v>
      </c>
      <c r="AU293" s="48" t="n">
        <f aca="false">IF(OR(N(AU$5)=0,AU$6=""),0,AU$5*((DATE(YEAR($B293),MONTH($B293),MIN(AU$6,DAY(EOMONTH($B293,0))))&gt;=$B293)*(DATE(YEAR($B293),MONTH($B293),MIN(AU$6,DAY(EOMONTH($B293,0))))&lt;$C293)+(DATE(YEAR($B293),MONTH($B293)+1,MIN(AU$6,DAY(EOMONTH($B293,1))))&gt;=$B293)*(DATE(YEAR($B293),MONTH($B293)+1,MIN(AU$6,DAY(EOMONTH($B293,1))))&lt;$C293)))</f>
        <v>0</v>
      </c>
      <c r="AV293" s="48" t="n">
        <f aca="false">IF(OR(N(AV$5)=0,AV$6=""),0,AV$5*((DATE(YEAR($B293),MONTH($B293),MIN(AV$6,DAY(EOMONTH($B293,0))))&gt;=$B293)*(DATE(YEAR($B293),MONTH($B293),MIN(AV$6,DAY(EOMONTH($B293,0))))&lt;$C293)+(DATE(YEAR($B293),MONTH($B293)+1,MIN(AV$6,DAY(EOMONTH($B293,1))))&gt;=$B293)*(DATE(YEAR($B293),MONTH($B293)+1,MIN(AV$6,DAY(EOMONTH($B293,1))))&lt;$C293)))</f>
        <v>0</v>
      </c>
      <c r="AW293" s="48" t="n">
        <f aca="false">IF(OR(N(AW$5)=0,AW$6=""),0,AW$5*((DATE(YEAR($B293),MONTH($B293),MIN(AW$6,DAY(EOMONTH($B293,0))))&gt;=$B293)*(DATE(YEAR($B293),MONTH($B293),MIN(AW$6,DAY(EOMONTH($B293,0))))&lt;$C293)+(DATE(YEAR($B293),MONTH($B293)+1,MIN(AW$6,DAY(EOMONTH($B293,1))))&gt;=$B293)*(DATE(YEAR($B293),MONTH($B293)+1,MIN(AW$6,DAY(EOMONTH($B293,1))))&lt;$C293)))</f>
        <v>0</v>
      </c>
      <c r="AX293" s="48" t="n">
        <f aca="false">IF(OR(N(AX$5)=0,AX$6=""),0,AX$5*((DATE(YEAR($B293),MONTH($B293),MIN(AX$6,DAY(EOMONTH($B293,0))))&gt;=$B293)*(DATE(YEAR($B293),MONTH($B293),MIN(AX$6,DAY(EOMONTH($B293,0))))&lt;$C293)+(DATE(YEAR($B293),MONTH($B293)+1,MIN(AX$6,DAY(EOMONTH($B293,1))))&gt;=$B293)*(DATE(YEAR($B293),MONTH($B293)+1,MIN(AX$6,DAY(EOMONTH($B293,1))))&lt;$C293)))</f>
        <v>0</v>
      </c>
      <c r="AY293" s="48" t="n">
        <f aca="false">IF(OR(N(AY$5)=0,AY$6=""),0,AY$5*((DATE(YEAR($B293),MONTH($B293),MIN(AY$6,DAY(EOMONTH($B293,0))))&gt;=$B293)*(DATE(YEAR($B293),MONTH($B293),MIN(AY$6,DAY(EOMONTH($B293,0))))&lt;$C293)+(DATE(YEAR($B293),MONTH($B293)+1,MIN(AY$6,DAY(EOMONTH($B293,1))))&gt;=$B293)*(DATE(YEAR($B293),MONTH($B293)+1,MIN(AY$6,DAY(EOMONTH($B293,1))))&lt;$C293)))</f>
        <v>0</v>
      </c>
      <c r="AZ293" s="48" t="n">
        <f aca="false">IF(OR(N(AZ$5)=0,AZ$6=""),0,AZ$5*((DATE(YEAR($B293),MONTH($B293),MIN(AZ$6,DAY(EOMONTH($B293,0))))&gt;=$B293)*(DATE(YEAR($B293),MONTH($B293),MIN(AZ$6,DAY(EOMONTH($B293,0))))&lt;$C293)+(DATE(YEAR($B293),MONTH($B293)+1,MIN(AZ$6,DAY(EOMONTH($B293,1))))&gt;=$B293)*(DATE(YEAR($B293),MONTH($B293)+1,MIN(AZ$6,DAY(EOMONTH($B293,1))))&lt;$C293)))</f>
        <v>0</v>
      </c>
      <c r="BA293" s="48" t="n">
        <f aca="false">IF(OR(N(BA$5)=0,BA$6=""),0,BA$5*((DATE(YEAR($B293),MONTH($B293),MIN(BA$6,DAY(EOMONTH($B293,0))))&gt;=$B293)*(DATE(YEAR($B293),MONTH($B293),MIN(BA$6,DAY(EOMONTH($B293,0))))&lt;$C293)+(DATE(YEAR($B293),MONTH($B293)+1,MIN(BA$6,DAY(EOMONTH($B293,1))))&gt;=$B293)*(DATE(YEAR($B293),MONTH($B293)+1,MIN(BA$6,DAY(EOMONTH($B293,1))))&lt;$C293)))</f>
        <v>0</v>
      </c>
      <c r="BB293" s="48" t="n">
        <f aca="false">IF(OR(N(BB$5)=0,BB$6=""),0,BB$5*((DATE(YEAR($B293),MONTH($B293),MIN(BB$6,DAY(EOMONTH($B293,0))))&gt;=$B293)*(DATE(YEAR($B293),MONTH($B293),MIN(BB$6,DAY(EOMONTH($B293,0))))&lt;$C293)+(DATE(YEAR($B293),MONTH($B293)+1,MIN(BB$6,DAY(EOMONTH($B293,1))))&gt;=$B293)*(DATE(YEAR($B293),MONTH($B293)+1,MIN(BB$6,DAY(EOMONTH($B293,1))))&lt;$C293)))</f>
        <v>0</v>
      </c>
      <c r="BC293" s="48" t="n">
        <f aca="false">IF(OR(N(BC$5)=0,BC$6=""),0,BC$5*((DATE(YEAR($B293),MONTH($B293),MIN(BC$6,DAY(EOMONTH($B293,0))))&gt;=$B293)*(DATE(YEAR($B293),MONTH($B293),MIN(BC$6,DAY(EOMONTH($B293,0))))&lt;$C293)+(DATE(YEAR($B293),MONTH($B293)+1,MIN(BC$6,DAY(EOMONTH($B293,1))))&gt;=$B293)*(DATE(YEAR($B293),MONTH($B293)+1,MIN(BC$6,DAY(EOMONTH($B293,1))))&lt;$C293)))</f>
        <v>0</v>
      </c>
      <c r="BD293" s="48" t="n">
        <f aca="false">IF(OR(N(BD$5)=0,BD$6=""),0,BD$5*((DATE(YEAR($B293),MONTH($B293),MIN(BD$6,DAY(EOMONTH($B293,0))))&gt;=$B293)*(DATE(YEAR($B293),MONTH($B293),MIN(BD$6,DAY(EOMONTH($B293,0))))&lt;$C293)+(DATE(YEAR($B293),MONTH($B293)+1,MIN(BD$6,DAY(EOMONTH($B293,1))))&gt;=$B293)*(DATE(YEAR($B293),MONTH($B293)+1,MIN(BD$6,DAY(EOMONTH($B293,1))))&lt;$C293)))</f>
        <v>0</v>
      </c>
      <c r="BE293" s="48" t="n">
        <f aca="false">IF(OR(N(BE$5)=0,BE$6=""),0,BE$5*((DATE(YEAR($B293),MONTH($B293),MIN(BE$6,DAY(EOMONTH($B293,0))))&gt;=$B293)*(DATE(YEAR($B293),MONTH($B293),MIN(BE$6,DAY(EOMONTH($B293,0))))&lt;$C293)+(DATE(YEAR($B293),MONTH($B293)+1,MIN(BE$6,DAY(EOMONTH($B293,1))))&gt;=$B293)*(DATE(YEAR($B293),MONTH($B293)+1,MIN(BE$6,DAY(EOMONTH($B293,1))))&lt;$C293)))</f>
        <v>0</v>
      </c>
      <c r="BF293" s="48" t="n">
        <f aca="false">IF(OR(N(BF$5)=0,BF$6=""),0,BF$5*((DATE(YEAR($B293),MONTH($B293),MIN(BF$6,DAY(EOMONTH($B293,0))))&gt;=$B293)*(DATE(YEAR($B293),MONTH($B293),MIN(BF$6,DAY(EOMONTH($B293,0))))&lt;$C293)+(DATE(YEAR($B293),MONTH($B293)+1,MIN(BF$6,DAY(EOMONTH($B293,1))))&gt;=$B293)*(DATE(YEAR($B293),MONTH($B293)+1,MIN(BF$6,DAY(EOMONTH($B293,1))))&lt;$C293)))</f>
        <v>0</v>
      </c>
      <c r="BG293" s="48" t="n">
        <f aca="false">IF(OR(N(BG$5)=0,BG$6=""),0,BG$5*((DATE(YEAR($B293),MONTH($B293),MIN(BG$6,DAY(EOMONTH($B293,0))))&gt;=$B293)*(DATE(YEAR($B293),MONTH($B293),MIN(BG$6,DAY(EOMONTH($B293,0))))&lt;$C293)+(DATE(YEAR($B293),MONTH($B293)+1,MIN(BG$6,DAY(EOMONTH($B293,1))))&gt;=$B293)*(DATE(YEAR($B293),MONTH($B293)+1,MIN(BG$6,DAY(EOMONTH($B293,1))))&lt;$C293)))</f>
        <v>0</v>
      </c>
      <c r="BH293" s="48" t="n">
        <f aca="false">IF(OR(N(BH$5)=0,BH$6=""),0,BH$5*((DATE(YEAR($B293),MONTH($B293),MIN(BH$6,DAY(EOMONTH($B293,0))))&gt;=$B293)*(DATE(YEAR($B293),MONTH($B293),MIN(BH$6,DAY(EOMONTH($B293,0))))&lt;$C293)+(DATE(YEAR($B293),MONTH($B293)+1,MIN(BH$6,DAY(EOMONTH($B293,1))))&gt;=$B293)*(DATE(YEAR($B293),MONTH($B293)+1,MIN(BH$6,DAY(EOMONTH($B293,1))))&lt;$C293)))</f>
        <v>0</v>
      </c>
      <c r="BI293" s="48" t="n">
        <f aca="false">IF(OR(N(BI$5)=0,BI$6=""),0,BI$5*((DATE(YEAR($B293),MONTH($B293),MIN(BI$6,DAY(EOMONTH($B293,0))))&gt;=$B293)*(DATE(YEAR($B293),MONTH($B293),MIN(BI$6,DAY(EOMONTH($B293,0))))&lt;$C293)+(DATE(YEAR($B293),MONTH($B293)+1,MIN(BI$6,DAY(EOMONTH($B293,1))))&gt;=$B293)*(DATE(YEAR($B293),MONTH($B293)+1,MIN(BI$6,DAY(EOMONTH($B293,1))))&lt;$C293)))</f>
        <v>0</v>
      </c>
      <c r="BJ293" s="48" t="n">
        <f aca="false">IF(OR(N(BJ$5)=0,BJ$6=""),0,BJ$5*((DATE(YEAR($B293),MONTH($B293),MIN(BJ$6,DAY(EOMONTH($B293,0))))&gt;=$B293)*(DATE(YEAR($B293),MONTH($B293),MIN(BJ$6,DAY(EOMONTH($B293,0))))&lt;$C293)+(DATE(YEAR($B293),MONTH($B293)+1,MIN(BJ$6,DAY(EOMONTH($B293,1))))&gt;=$B293)*(DATE(YEAR($B293),MONTH($B293)+1,MIN(BJ$6,DAY(EOMONTH($B293,1))))&lt;$C293)))</f>
        <v>0</v>
      </c>
      <c r="BK293" s="48" t="n">
        <f aca="false">IF(OR(N(BK$5)=0,BK$6=""),0,BK$5*((DATE(YEAR($B293),MONTH($B293),MIN(BK$6,DAY(EOMONTH($B293,0))))&gt;=$B293)*(DATE(YEAR($B293),MONTH($B293),MIN(BK$6,DAY(EOMONTH($B293,0))))&lt;$C293)+(DATE(YEAR($B293),MONTH($B293)+1,MIN(BK$6,DAY(EOMONTH($B293,1))))&gt;=$B293)*(DATE(YEAR($B293),MONTH($B293)+1,MIN(BK$6,DAY(EOMONTH($B293,1))))&lt;$C293)))</f>
        <v>0</v>
      </c>
      <c r="BL293" s="48" t="n">
        <f aca="false">IF(OR(N(BL$5)=0,BL$6=""),0,BL$5*((DATE(YEAR($B293),MONTH($B293),MIN(BL$6,DAY(EOMONTH($B293,0))))&gt;=$B293)*(DATE(YEAR($B293),MONTH($B293),MIN(BL$6,DAY(EOMONTH($B293,0))))&lt;$C293)+(DATE(YEAR($B293),MONTH($B293)+1,MIN(BL$6,DAY(EOMONTH($B293,1))))&gt;=$B293)*(DATE(YEAR($B293),MONTH($B293)+1,MIN(BL$6,DAY(EOMONTH($B293,1))))&lt;$C293)))</f>
        <v>0</v>
      </c>
      <c r="BM293" s="48" t="n">
        <f aca="false">IF(OR(N(BM$5)=0,BM$6=""),0,BM$5*((DATE(YEAR($B293),MONTH($B293),MIN(BM$6,DAY(EOMONTH($B293,0))))&gt;=$B293)*(DATE(YEAR($B293),MONTH($B293),MIN(BM$6,DAY(EOMONTH($B293,0))))&lt;$C293)+(DATE(YEAR($B293),MONTH($B293)+1,MIN(BM$6,DAY(EOMONTH($B293,1))))&gt;=$B293)*(DATE(YEAR($B293),MONTH($B293)+1,MIN(BM$6,DAY(EOMONTH($B293,1))))&lt;$C293)))</f>
        <v>0</v>
      </c>
      <c r="BN293" s="48" t="n">
        <f aca="false">IF(OR(N(BN$5)=0,BN$6=""),0,BN$5*((DATE(YEAR($B293),MONTH($B293),MIN(BN$6,DAY(EOMONTH($B293,0))))&gt;=$B293)*(DATE(YEAR($B293),MONTH($B293),MIN(BN$6,DAY(EOMONTH($B293,0))))&lt;$C293)+(DATE(YEAR($B293),MONTH($B293)+1,MIN(BN$6,DAY(EOMONTH($B293,1))))&gt;=$B293)*(DATE(YEAR($B293),MONTH($B293)+1,MIN(BN$6,DAY(EOMONTH($B293,1))))&lt;$C293)))</f>
        <v>0</v>
      </c>
      <c r="BO293" s="48" t="n">
        <f aca="false">IF(OR(N(BO$5)=0,BO$6=""),0,BO$5*((DATE(YEAR($B293),MONTH($B293),MIN(BO$6,DAY(EOMONTH($B293,0))))&gt;=$B293)*(DATE(YEAR($B293),MONTH($B293),MIN(BO$6,DAY(EOMONTH($B293,0))))&lt;$C293)+(DATE(YEAR($B293),MONTH($B293)+1,MIN(BO$6,DAY(EOMONTH($B293,1))))&gt;=$B293)*(DATE(YEAR($B293),MONTH($B293)+1,MIN(BO$6,DAY(EOMONTH($B293,1))))&lt;$C293)))</f>
        <v>0</v>
      </c>
      <c r="BP293" s="48" t="n">
        <f aca="false">IF(OR(N(BP$5)=0,BP$6=""),0,BP$5*((DATE(YEAR($B293),MONTH($B293),MIN(BP$6,DAY(EOMONTH($B293,0))))&gt;=$B293)*(DATE(YEAR($B293),MONTH($B293),MIN(BP$6,DAY(EOMONTH($B293,0))))&lt;$C293)+(DATE(YEAR($B293),MONTH($B293)+1,MIN(BP$6,DAY(EOMONTH($B293,1))))&gt;=$B293)*(DATE(YEAR($B293),MONTH($B293)+1,MIN(BP$6,DAY(EOMONTH($B293,1))))&lt;$C293)))</f>
        <v>0</v>
      </c>
      <c r="BQ293" s="48" t="n">
        <f aca="false">IF(OR(N(BQ$5)=0,BQ$6=""),0,BQ$5*((DATE(YEAR($B293),MONTH($B293),MIN(BQ$6,DAY(EOMONTH($B293,0))))&gt;=$B293)*(DATE(YEAR($B293),MONTH($B293),MIN(BQ$6,DAY(EOMONTH($B293,0))))&lt;$C293)+(DATE(YEAR($B293),MONTH($B293)+1,MIN(BQ$6,DAY(EOMONTH($B293,1))))&gt;=$B293)*(DATE(YEAR($B293),MONTH($B293)+1,MIN(BQ$6,DAY(EOMONTH($B293,1))))&lt;$C293)))</f>
        <v>0</v>
      </c>
      <c r="BR293" s="48" t="n">
        <f aca="false">IF(OR(N(BR$5)=0,BR$6=""),0,BR$5*((DATE(YEAR($B293),MONTH($B293),MIN(BR$6,DAY(EOMONTH($B293,0))))&gt;=$B293)*(DATE(YEAR($B293),MONTH($B293),MIN(BR$6,DAY(EOMONTH($B293,0))))&lt;$C293)+(DATE(YEAR($B293),MONTH($B293)+1,MIN(BR$6,DAY(EOMONTH($B293,1))))&gt;=$B293)*(DATE(YEAR($B293),MONTH($B293)+1,MIN(BR$6,DAY(EOMONTH($B293,1))))&lt;$C293)))</f>
        <v>0</v>
      </c>
      <c r="BS293" s="48" t="n">
        <f aca="false">IF(OR(N(BS$5)=0,BS$6=""),0,BS$5*((DATE(YEAR($B293),MONTH($B293),MIN(BS$6,DAY(EOMONTH($B293,0))))&gt;=$B293)*(DATE(YEAR($B293),MONTH($B293),MIN(BS$6,DAY(EOMONTH($B293,0))))&lt;$C293)+(DATE(YEAR($B293),MONTH($B293)+1,MIN(BS$6,DAY(EOMONTH($B293,1))))&gt;=$B293)*(DATE(YEAR($B293),MONTH($B293)+1,MIN(BS$6,DAY(EOMONTH($B293,1))))&lt;$C293)))</f>
        <v>0</v>
      </c>
      <c r="BT293" s="48" t="n">
        <f aca="false">IF(OR(N(BT$5)=0,BT$6=""),0,BT$5*((DATE(YEAR($B293),MONTH($B293),MIN(BT$6,DAY(EOMONTH($B293,0))))&gt;=$B293)*(DATE(YEAR($B293),MONTH($B293),MIN(BT$6,DAY(EOMONTH($B293,0))))&lt;$C293)+(DATE(YEAR($B293),MONTH($B293)+1,MIN(BT$6,DAY(EOMONTH($B293,1))))&gt;=$B293)*(DATE(YEAR($B293),MONTH($B293)+1,MIN(BT$6,DAY(EOMONTH($B293,1))))&lt;$C293)))</f>
        <v>0</v>
      </c>
      <c r="BU293" s="48" t="n">
        <f aca="false">IF(OR(N(BU$5)=0,BU$6=""),0,BU$5*((DATE(YEAR($B293),MONTH($B293),MIN(BU$6,DAY(EOMONTH($B293,0))))&gt;=$B293)*(DATE(YEAR($B293),MONTH($B293),MIN(BU$6,DAY(EOMONTH($B293,0))))&lt;$C293)+(DATE(YEAR($B293),MONTH($B293)+1,MIN(BU$6,DAY(EOMONTH($B293,1))))&gt;=$B293)*(DATE(YEAR($B293),MONTH($B293)+1,MIN(BU$6,DAY(EOMONTH($B293,1))))&lt;$C293)))</f>
        <v>0</v>
      </c>
      <c r="BV293" s="48" t="n">
        <f aca="false">IF(OR(N(BV$5)=0,BV$6=""),0,BV$5*((DATE(YEAR($B293),MONTH($B293),MIN(BV$6,DAY(EOMONTH($B293,0))))&gt;=$B293)*(DATE(YEAR($B293),MONTH($B293),MIN(BV$6,DAY(EOMONTH($B293,0))))&lt;$C293)+(DATE(YEAR($B293),MONTH($B293)+1,MIN(BV$6,DAY(EOMONTH($B293,1))))&gt;=$B293)*(DATE(YEAR($B293),MONTH($B293)+1,MIN(BV$6,DAY(EOMONTH($B293,1))))&lt;$C293)))</f>
        <v>0</v>
      </c>
      <c r="BW293" s="48" t="n">
        <f aca="false">IF(OR(N(BW$5)=0,BW$6=""),0,BW$5*((DATE(YEAR($B293),MONTH($B293),MIN(BW$6,DAY(EOMONTH($B293,0))))&gt;=$B293)*(DATE(YEAR($B293),MONTH($B293),MIN(BW$6,DAY(EOMONTH($B293,0))))&lt;$C293)+(DATE(YEAR($B293),MONTH($B293)+1,MIN(BW$6,DAY(EOMONTH($B293,1))))&gt;=$B293)*(DATE(YEAR($B293),MONTH($B293)+1,MIN(BW$6,DAY(EOMONTH($B293,1))))&lt;$C293)))</f>
        <v>0</v>
      </c>
      <c r="BX293" s="48" t="n">
        <f aca="false">MIN(Z293,(FT292*(1+FT$5/Setup!$C$36)+IF($V293=1,N($F293),0)))</f>
        <v>0</v>
      </c>
      <c r="BY293" s="48" t="n">
        <f aca="false">MIN(AA293,(FU292*(1+FU$5/Setup!$C$36)+IF($V293=2,N($F293),0)))</f>
        <v>0</v>
      </c>
      <c r="BZ293" s="48" t="n">
        <f aca="false">MIN(AB293,(FV292*(1+FV$5/Setup!$C$36)+IF($V293=3,N($F293),0)))</f>
        <v>0</v>
      </c>
      <c r="CA293" s="48" t="n">
        <f aca="false">MIN(AC293,(FW292*(1+FW$5/Setup!$C$36)+IF($V293=4,N($F293),0)))</f>
        <v>0</v>
      </c>
      <c r="CB293" s="48" t="n">
        <f aca="false">MIN(AD293,(FX292*(1+FX$5/Setup!$C$36)+IF($V293=5,N($F293),0)))</f>
        <v>0</v>
      </c>
      <c r="CC293" s="48" t="n">
        <f aca="false">MIN(AE293,(FY292*(1+FY$5/Setup!$C$36)+IF($V293=6,N($F293),0)))</f>
        <v>0</v>
      </c>
      <c r="CD293" s="48" t="n">
        <f aca="false">MIN(AF293,(FZ292*(1+FZ$5/Setup!$C$36)+IF($V293=7,N($F293),0)))</f>
        <v>0</v>
      </c>
      <c r="CE293" s="48" t="n">
        <f aca="false">MIN(AG293,(GA292*(1+GA$5/Setup!$C$36)+IF($V293=8,N($F293),0)))</f>
        <v>0</v>
      </c>
      <c r="CF293" s="48" t="n">
        <f aca="false">MIN(AH293,(GB292*(1+GB$5/Setup!$C$36)+IF($V293=9,N($F293),0)))</f>
        <v>0</v>
      </c>
      <c r="CG293" s="48" t="n">
        <f aca="false">MIN(AI293,(GC292*(1+GC$5/Setup!$C$36)+IF($V293=10,N($F293),0)))</f>
        <v>0</v>
      </c>
      <c r="CH293" s="48" t="n">
        <f aca="false">MIN(AJ293,(GD292*(1+GD$5/Setup!$C$36)+IF($V293=11,N($F293),0)))</f>
        <v>0</v>
      </c>
      <c r="CI293" s="48" t="n">
        <f aca="false">MIN(AK293,(GE292*(1+GE$5/Setup!$C$36)+IF($V293=12,N($F293),0)))</f>
        <v>0</v>
      </c>
      <c r="CJ293" s="48" t="n">
        <f aca="false">MIN(AL293,(GF292*(1+GF$5/Setup!$C$36)+IF($V293=13,N($F293),0)))</f>
        <v>0</v>
      </c>
      <c r="CK293" s="48" t="n">
        <f aca="false">MIN(AM293,(GG292*(1+GG$5/Setup!$C$36)+IF($V293=14,N($F293),0)))</f>
        <v>0</v>
      </c>
      <c r="CL293" s="48" t="n">
        <f aca="false">MIN(AN293,(GH292*(1+GH$5/Setup!$C$36)+IF($V293=15,N($F293),0)))</f>
        <v>0</v>
      </c>
      <c r="CM293" s="48" t="n">
        <f aca="false">MIN(AO293,(GI292*(1+GI$5/Setup!$C$36)+IF($V293=16,N($F293),0)))</f>
        <v>0</v>
      </c>
      <c r="CN293" s="48" t="n">
        <f aca="false">MIN(AP293,(GJ292*(1+GJ$5/Setup!$C$36)+IF($V293=17,N($F293),0)))</f>
        <v>0</v>
      </c>
      <c r="CO293" s="48" t="n">
        <f aca="false">MIN(AQ293,(GK292*(1+GK$5/Setup!$C$36)+IF($V293=18,N($F293),0)))</f>
        <v>0</v>
      </c>
      <c r="CP293" s="48" t="n">
        <f aca="false">MIN(AR293,(GL292*(1+GL$5/Setup!$C$36)+IF($V293=19,N($F293),0)))</f>
        <v>0</v>
      </c>
      <c r="CQ293" s="48" t="n">
        <f aca="false">MIN(AS293,(GM292*(1+GM$5/Setup!$C$36)+IF($V293=20,N($F293),0)))</f>
        <v>0</v>
      </c>
      <c r="CR293" s="48" t="n">
        <f aca="false">MIN(AT293,(GN292*(1+GN$5/Setup!$C$36)+IF($V293=21,N($F293),0)))</f>
        <v>0</v>
      </c>
      <c r="CS293" s="48" t="n">
        <f aca="false">MIN(AU293,(GO292*(1+GO$5/Setup!$C$36)+IF($V293=22,N($F293),0)))</f>
        <v>0</v>
      </c>
      <c r="CT293" s="48" t="n">
        <f aca="false">MIN(AV293,(GP292*(1+GP$5/Setup!$C$36)+IF($V293=23,N($F293),0)))</f>
        <v>0</v>
      </c>
      <c r="CU293" s="48" t="n">
        <f aca="false">MIN(AW293,(GQ292*(1+GQ$5/Setup!$C$36)+IF($V293=24,N($F293),0)))</f>
        <v>0</v>
      </c>
      <c r="CV293" s="48" t="n">
        <f aca="false">MIN(AX293,(GR292*(1+GR$5/Setup!$C$36)+IF($V293=25,N($F293),0)))</f>
        <v>0</v>
      </c>
      <c r="CW293" s="48" t="n">
        <f aca="false">MIN(AY293,(GS292*(1+GS$5/Setup!$C$36)+IF($V293=26,N($F293),0)))</f>
        <v>0</v>
      </c>
      <c r="CX293" s="48" t="n">
        <f aca="false">MIN(AZ293,(GT292*(1+GT$5/Setup!$C$36)+IF($V293=27,N($F293),0)))</f>
        <v>0</v>
      </c>
      <c r="CY293" s="48" t="n">
        <f aca="false">MIN(BA293,(GU292*(1+GU$5/Setup!$C$36)+IF($V293=28,N($F293),0)))</f>
        <v>0</v>
      </c>
      <c r="CZ293" s="48" t="n">
        <f aca="false">MIN(BB293,(GV292*(1+GV$5/Setup!$C$36)+IF($V293=29,N($F293),0)))</f>
        <v>0</v>
      </c>
      <c r="DA293" s="48" t="n">
        <f aca="false">MIN(BC293,(GW292*(1+GW$5/Setup!$C$36)+IF($V293=30,N($F293),0)))</f>
        <v>0</v>
      </c>
      <c r="DB293" s="48" t="n">
        <f aca="false">MIN(BD293,(GX292*(1+GX$5/Setup!$C$36)+IF($V293=31,N($F293),0)))</f>
        <v>0</v>
      </c>
      <c r="DC293" s="48" t="n">
        <f aca="false">MIN(BE293,(GY292*(1+GY$5/Setup!$C$36)+IF($V293=32,N($F293),0)))</f>
        <v>0</v>
      </c>
      <c r="DD293" s="48" t="n">
        <f aca="false">MIN(BF293,(GZ292*(1+GZ$5/Setup!$C$36)+IF($V293=33,N($F293),0)))</f>
        <v>0</v>
      </c>
      <c r="DE293" s="48" t="n">
        <f aca="false">MIN(BG293,(HA292*(1+HA$5/Setup!$C$36)+IF($V293=34,N($F293),0)))</f>
        <v>0</v>
      </c>
      <c r="DF293" s="48" t="n">
        <f aca="false">MIN(BH293,(HB292*(1+HB$5/Setup!$C$36)+IF($V293=35,N($F293),0)))</f>
        <v>0</v>
      </c>
      <c r="DG293" s="48" t="n">
        <f aca="false">MIN(BI293,(HC292*(1+HC$5/Setup!$C$36)+IF($V293=36,N($F293),0)))</f>
        <v>0</v>
      </c>
      <c r="DH293" s="48" t="n">
        <f aca="false">MIN(BJ293,(HD292*(1+HD$5/Setup!$C$36)+IF($V293=37,N($F293),0)))</f>
        <v>0</v>
      </c>
      <c r="DI293" s="48" t="n">
        <f aca="false">MIN(BK293,(HE292*(1+HE$5/Setup!$C$36)+IF($V293=38,N($F293),0)))</f>
        <v>0</v>
      </c>
      <c r="DJ293" s="48" t="n">
        <f aca="false">MIN(BL293,(HF292*(1+HF$5/Setup!$C$36)+IF($V293=39,N($F293),0)))</f>
        <v>0</v>
      </c>
      <c r="DK293" s="48" t="n">
        <f aca="false">MIN(BM293,(HG292*(1+HG$5/Setup!$C$36)+IF($V293=40,N($F293),0)))</f>
        <v>0</v>
      </c>
      <c r="DL293" s="48" t="n">
        <f aca="false">MIN(BN293,(HH292*(1+HH$5/Setup!$C$36)+IF($V293=41,N($F293),0)))</f>
        <v>0</v>
      </c>
      <c r="DM293" s="48" t="n">
        <f aca="false">MIN(BO293,(HI292*(1+HI$5/Setup!$C$36)+IF($V293=42,N($F293),0)))</f>
        <v>0</v>
      </c>
      <c r="DN293" s="48" t="n">
        <f aca="false">MIN(BP293,(HJ292*(1+HJ$5/Setup!$C$36)+IF($V293=43,N($F293),0)))</f>
        <v>0</v>
      </c>
      <c r="DO293" s="48" t="n">
        <f aca="false">MIN(BQ293,(HK292*(1+HK$5/Setup!$C$36)+IF($V293=44,N($F293),0)))</f>
        <v>0</v>
      </c>
      <c r="DP293" s="48" t="n">
        <f aca="false">MIN(BR293,(HL292*(1+HL$5/Setup!$C$36)+IF($V293=45,N($F293),0)))</f>
        <v>0</v>
      </c>
      <c r="DQ293" s="48" t="n">
        <f aca="false">MIN(BS293,(HM292*(1+HM$5/Setup!$C$36)+IF($V293=46,N($F293),0)))</f>
        <v>0</v>
      </c>
      <c r="DR293" s="48" t="n">
        <f aca="false">MIN(BT293,(HN292*(1+HN$5/Setup!$C$36)+IF($V293=47,N($F293),0)))</f>
        <v>0</v>
      </c>
      <c r="DS293" s="48" t="n">
        <f aca="false">MIN(BU293,(HO292*(1+HO$5/Setup!$C$36)+IF($V293=48,N($F293),0)))</f>
        <v>0</v>
      </c>
      <c r="DT293" s="48" t="n">
        <f aca="false">MIN(BV293,(HP292*(1+HP$5/Setup!$C$36)+IF($V293=49,N($F293),0)))</f>
        <v>0</v>
      </c>
      <c r="DU293" s="48" t="n">
        <f aca="false">MIN(BW293,(HQ292*(1+HQ$5/Setup!$C$36)+IF($V293=50,N($F293),0)))</f>
        <v>0</v>
      </c>
      <c r="DV293" s="48" t="n">
        <f aca="false">MIN(MAX((FT292*(1+FT$5/Setup!$C$36)+IF($V293=1,N($F293),0))-BX293,0),MAX($P293-0,0))</f>
        <v>0</v>
      </c>
      <c r="DW293" s="48" t="n">
        <f aca="false">MIN(MAX((FU292*(1+FU$5/Setup!$C$36)+IF($V293=2,N($F293),0))-BY293,0),MAX($P293-SUM(DV293:DV293),0))</f>
        <v>0</v>
      </c>
      <c r="DX293" s="48" t="n">
        <f aca="false">MIN(MAX((FV292*(1+FV$5/Setup!$C$36)+IF($V293=3,N($F293),0))-BZ293,0),MAX($P293-SUM(DV293:DW293),0))</f>
        <v>0</v>
      </c>
      <c r="DY293" s="48" t="n">
        <f aca="false">MIN(MAX((FW292*(1+FW$5/Setup!$C$36)+IF($V293=4,N($F293),0))-CA293,0),MAX($P293-SUM(DV293:DX293),0))</f>
        <v>0</v>
      </c>
      <c r="DZ293" s="48" t="n">
        <f aca="false">MIN(MAX((FX292*(1+FX$5/Setup!$C$36)+IF($V293=5,N($F293),0))-CB293,0),MAX($P293-SUM(DV293:DY293),0))</f>
        <v>0</v>
      </c>
      <c r="EA293" s="48" t="n">
        <f aca="false">MIN(MAX((FY292*(1+FY$5/Setup!$C$36)+IF($V293=6,N($F293),0))-CC293,0),MAX($P293-SUM(DV293:DZ293),0))</f>
        <v>0</v>
      </c>
      <c r="EB293" s="48" t="n">
        <f aca="false">MIN(MAX((FZ292*(1+FZ$5/Setup!$C$36)+IF($V293=7,N($F293),0))-CD293,0),MAX($P293-SUM(DV293:EA293),0))</f>
        <v>0</v>
      </c>
      <c r="EC293" s="48" t="n">
        <f aca="false">MIN(MAX((GA292*(1+GA$5/Setup!$C$36)+IF($V293=8,N($F293),0))-CE293,0),MAX($P293-SUM(DV293:EB293),0))</f>
        <v>0</v>
      </c>
      <c r="ED293" s="48" t="n">
        <f aca="false">MIN(MAX((GB292*(1+GB$5/Setup!$C$36)+IF($V293=9,N($F293),0))-CF293,0),MAX($P293-SUM(DV293:EC293),0))</f>
        <v>0</v>
      </c>
      <c r="EE293" s="48" t="n">
        <f aca="false">MIN(MAX((GC292*(1+GC$5/Setup!$C$36)+IF($V293=10,N($F293),0))-CG293,0),MAX($P293-SUM(DV293:ED293),0))</f>
        <v>0</v>
      </c>
      <c r="EF293" s="48" t="n">
        <f aca="false">MIN(MAX((GD292*(1+GD$5/Setup!$C$36)+IF($V293=11,N($F293),0))-CH293,0),MAX($P293-SUM(DV293:EE293),0))</f>
        <v>0</v>
      </c>
      <c r="EG293" s="48" t="n">
        <f aca="false">MIN(MAX((GE292*(1+GE$5/Setup!$C$36)+IF($V293=12,N($F293),0))-CI293,0),MAX($P293-SUM(DV293:EF293),0))</f>
        <v>0</v>
      </c>
      <c r="EH293" s="48" t="n">
        <f aca="false">MIN(MAX((GF292*(1+GF$5/Setup!$C$36)+IF($V293=13,N($F293),0))-CJ293,0),MAX($P293-SUM(DV293:EG293),0))</f>
        <v>0</v>
      </c>
      <c r="EI293" s="48" t="n">
        <f aca="false">MIN(MAX((GG292*(1+GG$5/Setup!$C$36)+IF($V293=14,N($F293),0))-CK293,0),MAX($P293-SUM(DV293:EH293),0))</f>
        <v>0</v>
      </c>
      <c r="EJ293" s="48" t="n">
        <f aca="false">MIN(MAX((GH292*(1+GH$5/Setup!$C$36)+IF($V293=15,N($F293),0))-CL293,0),MAX($P293-SUM(DV293:EI293),0))</f>
        <v>0</v>
      </c>
      <c r="EK293" s="48" t="n">
        <f aca="false">MIN(MAX((GI292*(1+GI$5/Setup!$C$36)+IF($V293=16,N($F293),0))-CM293,0),MAX($P293-SUM(DV293:EJ293),0))</f>
        <v>0</v>
      </c>
      <c r="EL293" s="48" t="n">
        <f aca="false">MIN(MAX((GJ292*(1+GJ$5/Setup!$C$36)+IF($V293=17,N($F293),0))-CN293,0),MAX($P293-SUM(DV293:EK293),0))</f>
        <v>0</v>
      </c>
      <c r="EM293" s="48" t="n">
        <f aca="false">MIN(MAX((GK292*(1+GK$5/Setup!$C$36)+IF($V293=18,N($F293),0))-CO293,0),MAX($P293-SUM(DV293:EL293),0))</f>
        <v>0</v>
      </c>
      <c r="EN293" s="48" t="n">
        <f aca="false">MIN(MAX((GL292*(1+GL$5/Setup!$C$36)+IF($V293=19,N($F293),0))-CP293,0),MAX($P293-SUM(DV293:EM293),0))</f>
        <v>0</v>
      </c>
      <c r="EO293" s="48" t="n">
        <f aca="false">MIN(MAX((GM292*(1+GM$5/Setup!$C$36)+IF($V293=20,N($F293),0))-CQ293,0),MAX($P293-SUM(DV293:EN293),0))</f>
        <v>0</v>
      </c>
      <c r="EP293" s="48" t="n">
        <f aca="false">MIN(MAX((GN292*(1+GN$5/Setup!$C$36)+IF($V293=21,N($F293),0))-CR293,0),MAX($P293-SUM(DV293:EO293),0))</f>
        <v>0</v>
      </c>
      <c r="EQ293" s="48" t="n">
        <f aca="false">MIN(MAX((GO292*(1+GO$5/Setup!$C$36)+IF($V293=22,N($F293),0))-CS293,0),MAX($P293-SUM(DV293:EP293),0))</f>
        <v>0</v>
      </c>
      <c r="ER293" s="48" t="n">
        <f aca="false">MIN(MAX((GP292*(1+GP$5/Setup!$C$36)+IF($V293=23,N($F293),0))-CT293,0),MAX($P293-SUM(DV293:EQ293),0))</f>
        <v>0</v>
      </c>
      <c r="ES293" s="48" t="n">
        <f aca="false">MIN(MAX((GQ292*(1+GQ$5/Setup!$C$36)+IF($V293=24,N($F293),0))-CU293,0),MAX($P293-SUM(DV293:ER293),0))</f>
        <v>0</v>
      </c>
      <c r="ET293" s="48" t="n">
        <f aca="false">MIN(MAX((GR292*(1+GR$5/Setup!$C$36)+IF($V293=25,N($F293),0))-CV293,0),MAX($P293-SUM(DV293:ES293),0))</f>
        <v>0</v>
      </c>
      <c r="EU293" s="48" t="n">
        <f aca="false">MIN(MAX((GS292*(1+GS$5/Setup!$C$36)+IF($V293=26,N($F293),0))-CW293,0),MAX($P293-SUM(DV293:ET293),0))</f>
        <v>0</v>
      </c>
      <c r="EV293" s="48" t="n">
        <f aca="false">MIN(MAX((GT292*(1+GT$5/Setup!$C$36)+IF($V293=27,N($F293),0))-CX293,0),MAX($P293-SUM(DV293:EU293),0))</f>
        <v>0</v>
      </c>
      <c r="EW293" s="48" t="n">
        <f aca="false">MIN(MAX((GU292*(1+GU$5/Setup!$C$36)+IF($V293=28,N($F293),0))-CY293,0),MAX($P293-SUM(DV293:EV293),0))</f>
        <v>0</v>
      </c>
      <c r="EX293" s="48" t="n">
        <f aca="false">MIN(MAX((GV292*(1+GV$5/Setup!$C$36)+IF($V293=29,N($F293),0))-CZ293,0),MAX($P293-SUM(DV293:EW293),0))</f>
        <v>0</v>
      </c>
      <c r="EY293" s="48" t="n">
        <f aca="false">MIN(MAX((GW292*(1+GW$5/Setup!$C$36)+IF($V293=30,N($F293),0))-DA293,0),MAX($P293-SUM(DV293:EX293),0))</f>
        <v>0</v>
      </c>
      <c r="EZ293" s="48" t="n">
        <f aca="false">MIN(MAX((GX292*(1+GX$5/Setup!$C$36)+IF($V293=31,N($F293),0))-DB293,0),MAX($P293-SUM(DV293:EY293),0))</f>
        <v>0</v>
      </c>
      <c r="FA293" s="48" t="n">
        <f aca="false">MIN(MAX((GY292*(1+GY$5/Setup!$C$36)+IF($V293=32,N($F293),0))-DC293,0),MAX($P293-SUM(DV293:EZ293),0))</f>
        <v>0</v>
      </c>
      <c r="FB293" s="48" t="n">
        <f aca="false">MIN(MAX((GZ292*(1+GZ$5/Setup!$C$36)+IF($V293=33,N($F293),0))-DD293,0),MAX($P293-SUM(DV293:FA293),0))</f>
        <v>0</v>
      </c>
      <c r="FC293" s="48" t="n">
        <f aca="false">MIN(MAX((HA292*(1+HA$5/Setup!$C$36)+IF($V293=34,N($F293),0))-DE293,0),MAX($P293-SUM(DV293:FB293),0))</f>
        <v>0</v>
      </c>
      <c r="FD293" s="48" t="n">
        <f aca="false">MIN(MAX((HB292*(1+HB$5/Setup!$C$36)+IF($V293=35,N($F293),0))-DF293,0),MAX($P293-SUM(DV293:FC293),0))</f>
        <v>0</v>
      </c>
      <c r="FE293" s="48" t="n">
        <f aca="false">MIN(MAX((HC292*(1+HC$5/Setup!$C$36)+IF($V293=36,N($F293),0))-DG293,0),MAX($P293-SUM(DV293:FD293),0))</f>
        <v>0</v>
      </c>
      <c r="FF293" s="48" t="n">
        <f aca="false">MIN(MAX((HD292*(1+HD$5/Setup!$C$36)+IF($V293=37,N($F293),0))-DH293,0),MAX($P293-SUM(DV293:FE293),0))</f>
        <v>0</v>
      </c>
      <c r="FG293" s="48" t="n">
        <f aca="false">MIN(MAX((HE292*(1+HE$5/Setup!$C$36)+IF($V293=38,N($F293),0))-DI293,0),MAX($P293-SUM(DV293:FF293),0))</f>
        <v>0</v>
      </c>
      <c r="FH293" s="48" t="n">
        <f aca="false">MIN(MAX((HF292*(1+HF$5/Setup!$C$36)+IF($V293=39,N($F293),0))-DJ293,0),MAX($P293-SUM(DV293:FG293),0))</f>
        <v>0</v>
      </c>
      <c r="FI293" s="48" t="n">
        <f aca="false">MIN(MAX((HG292*(1+HG$5/Setup!$C$36)+IF($V293=40,N($F293),0))-DK293,0),MAX($P293-SUM(DV293:FH293),0))</f>
        <v>0</v>
      </c>
      <c r="FJ293" s="48" t="n">
        <f aca="false">MIN(MAX((HH292*(1+HH$5/Setup!$C$36)+IF($V293=41,N($F293),0))-DL293,0),MAX($P293-SUM(DV293:FI293),0))</f>
        <v>0</v>
      </c>
      <c r="FK293" s="48" t="n">
        <f aca="false">MIN(MAX((HI292*(1+HI$5/Setup!$C$36)+IF($V293=42,N($F293),0))-DM293,0),MAX($P293-SUM(DV293:FJ293),0))</f>
        <v>0</v>
      </c>
      <c r="FL293" s="48" t="n">
        <f aca="false">MIN(MAX((HJ292*(1+HJ$5/Setup!$C$36)+IF($V293=43,N($F293),0))-DN293,0),MAX($P293-SUM(DV293:FK293),0))</f>
        <v>0</v>
      </c>
      <c r="FM293" s="48" t="n">
        <f aca="false">MIN(MAX((HK292*(1+HK$5/Setup!$C$36)+IF($V293=44,N($F293),0))-DO293,0),MAX($P293-SUM(DV293:FL293),0))</f>
        <v>0</v>
      </c>
      <c r="FN293" s="48" t="n">
        <f aca="false">MIN(MAX((HL292*(1+HL$5/Setup!$C$36)+IF($V293=45,N($F293),0))-DP293,0),MAX($P293-SUM(DV293:FM293),0))</f>
        <v>0</v>
      </c>
      <c r="FO293" s="48" t="n">
        <f aca="false">MIN(MAX((HM292*(1+HM$5/Setup!$C$36)+IF($V293=46,N($F293),0))-DQ293,0),MAX($P293-SUM(DV293:FN293),0))</f>
        <v>0</v>
      </c>
      <c r="FP293" s="48" t="n">
        <f aca="false">MIN(MAX((HN292*(1+HN$5/Setup!$C$36)+IF($V293=47,N($F293),0))-DR293,0),MAX($P293-SUM(DV293:FO293),0))</f>
        <v>0</v>
      </c>
      <c r="FQ293" s="48" t="n">
        <f aca="false">MIN(MAX((HO292*(1+HO$5/Setup!$C$36)+IF($V293=48,N($F293),0))-DS293,0),MAX($P293-SUM(DV293:FP293),0))</f>
        <v>0</v>
      </c>
      <c r="FR293" s="48" t="n">
        <f aca="false">MIN(MAX((HP292*(1+HP$5/Setup!$C$36)+IF($V293=49,N($F293),0))-DT293,0),MAX($P293-SUM(DV293:FQ293),0))</f>
        <v>0</v>
      </c>
      <c r="FS293" s="48" t="n">
        <f aca="false">MIN(MAX((HQ292*(1+HQ$5/Setup!$C$36)+IF($V293=50,N($F293),0))-DU293,0),MAX($P293-SUM(DV293:FR293),0))</f>
        <v>0</v>
      </c>
      <c r="FT293" s="48" t="n">
        <f aca="false">IF((FT292*(1+FT$5/Setup!$C$36)+IF($V293=1,N($F293),0))-BX293-DV293&lt;0.005,0,(FT292*(1+FT$5/Setup!$C$36)+IF($V293=1,N($F293),0))-BX293-DV293)</f>
        <v>0</v>
      </c>
      <c r="FU293" s="48" t="n">
        <f aca="false">IF((FU292*(1+FU$5/Setup!$C$36)+IF($V293=2,N($F293),0))-BY293-DW293&lt;0.005,0,(FU292*(1+FU$5/Setup!$C$36)+IF($V293=2,N($F293),0))-BY293-DW293)</f>
        <v>0</v>
      </c>
      <c r="FV293" s="48" t="n">
        <f aca="false">IF((FV292*(1+FV$5/Setup!$C$36)+IF($V293=3,N($F293),0))-BZ293-DX293&lt;0.005,0,(FV292*(1+FV$5/Setup!$C$36)+IF($V293=3,N($F293),0))-BZ293-DX293)</f>
        <v>0</v>
      </c>
      <c r="FW293" s="48" t="n">
        <f aca="false">IF((FW292*(1+FW$5/Setup!$C$36)+IF($V293=4,N($F293),0))-CA293-DY293&lt;0.005,0,(FW292*(1+FW$5/Setup!$C$36)+IF($V293=4,N($F293),0))-CA293-DY293)</f>
        <v>0</v>
      </c>
      <c r="FX293" s="48" t="n">
        <f aca="false">IF((FX292*(1+FX$5/Setup!$C$36)+IF($V293=5,N($F293),0))-CB293-DZ293&lt;0.005,0,(FX292*(1+FX$5/Setup!$C$36)+IF($V293=5,N($F293),0))-CB293-DZ293)</f>
        <v>0</v>
      </c>
      <c r="FY293" s="48" t="n">
        <f aca="false">IF((FY292*(1+FY$5/Setup!$C$36)+IF($V293=6,N($F293),0))-CC293-EA293&lt;0.005,0,(FY292*(1+FY$5/Setup!$C$36)+IF($V293=6,N($F293),0))-CC293-EA293)</f>
        <v>0</v>
      </c>
      <c r="FZ293" s="48" t="n">
        <f aca="false">IF((FZ292*(1+FZ$5/Setup!$C$36)+IF($V293=7,N($F293),0))-CD293-EB293&lt;0.005,0,(FZ292*(1+FZ$5/Setup!$C$36)+IF($V293=7,N($F293),0))-CD293-EB293)</f>
        <v>0</v>
      </c>
      <c r="GA293" s="48" t="n">
        <f aca="false">IF((GA292*(1+GA$5/Setup!$C$36)+IF($V293=8,N($F293),0))-CE293-EC293&lt;0.005,0,(GA292*(1+GA$5/Setup!$C$36)+IF($V293=8,N($F293),0))-CE293-EC293)</f>
        <v>0</v>
      </c>
      <c r="GB293" s="48" t="n">
        <f aca="false">IF((GB292*(1+GB$5/Setup!$C$36)+IF($V293=9,N($F293),0))-CF293-ED293&lt;0.005,0,(GB292*(1+GB$5/Setup!$C$36)+IF($V293=9,N($F293),0))-CF293-ED293)</f>
        <v>0</v>
      </c>
      <c r="GC293" s="48" t="n">
        <f aca="false">IF((GC292*(1+GC$5/Setup!$C$36)+IF($V293=10,N($F293),0))-CG293-EE293&lt;0.005,0,(GC292*(1+GC$5/Setup!$C$36)+IF($V293=10,N($F293),0))-CG293-EE293)</f>
        <v>0</v>
      </c>
      <c r="GD293" s="48" t="n">
        <f aca="false">IF((GD292*(1+GD$5/Setup!$C$36)+IF($V293=11,N($F293),0))-CH293-EF293&lt;0.005,0,(GD292*(1+GD$5/Setup!$C$36)+IF($V293=11,N($F293),0))-CH293-EF293)</f>
        <v>0</v>
      </c>
      <c r="GE293" s="48" t="n">
        <f aca="false">IF((GE292*(1+GE$5/Setup!$C$36)+IF($V293=12,N($F293),0))-CI293-EG293&lt;0.005,0,(GE292*(1+GE$5/Setup!$C$36)+IF($V293=12,N($F293),0))-CI293-EG293)</f>
        <v>0</v>
      </c>
      <c r="GF293" s="48" t="n">
        <f aca="false">IF((GF292*(1+GF$5/Setup!$C$36)+IF($V293=13,N($F293),0))-CJ293-EH293&lt;0.005,0,(GF292*(1+GF$5/Setup!$C$36)+IF($V293=13,N($F293),0))-CJ293-EH293)</f>
        <v>0</v>
      </c>
      <c r="GG293" s="48" t="n">
        <f aca="false">IF((GG292*(1+GG$5/Setup!$C$36)+IF($V293=14,N($F293),0))-CK293-EI293&lt;0.005,0,(GG292*(1+GG$5/Setup!$C$36)+IF($V293=14,N($F293),0))-CK293-EI293)</f>
        <v>0</v>
      </c>
      <c r="GH293" s="48" t="n">
        <f aca="false">IF((GH292*(1+GH$5/Setup!$C$36)+IF($V293=15,N($F293),0))-CL293-EJ293&lt;0.005,0,(GH292*(1+GH$5/Setup!$C$36)+IF($V293=15,N($F293),0))-CL293-EJ293)</f>
        <v>0</v>
      </c>
      <c r="GI293" s="48" t="n">
        <f aca="false">IF((GI292*(1+GI$5/Setup!$C$36)+IF($V293=16,N($F293),0))-CM293-EK293&lt;0.005,0,(GI292*(1+GI$5/Setup!$C$36)+IF($V293=16,N($F293),0))-CM293-EK293)</f>
        <v>0</v>
      </c>
      <c r="GJ293" s="48" t="n">
        <f aca="false">IF((GJ292*(1+GJ$5/Setup!$C$36)+IF($V293=17,N($F293),0))-CN293-EL293&lt;0.005,0,(GJ292*(1+GJ$5/Setup!$C$36)+IF($V293=17,N($F293),0))-CN293-EL293)</f>
        <v>0</v>
      </c>
      <c r="GK293" s="48" t="n">
        <f aca="false">IF((GK292*(1+GK$5/Setup!$C$36)+IF($V293=18,N($F293),0))-CO293-EM293&lt;0.005,0,(GK292*(1+GK$5/Setup!$C$36)+IF($V293=18,N($F293),0))-CO293-EM293)</f>
        <v>0</v>
      </c>
      <c r="GL293" s="48" t="n">
        <f aca="false">IF((GL292*(1+GL$5/Setup!$C$36)+IF($V293=19,N($F293),0))-CP293-EN293&lt;0.005,0,(GL292*(1+GL$5/Setup!$C$36)+IF($V293=19,N($F293),0))-CP293-EN293)</f>
        <v>0</v>
      </c>
      <c r="GM293" s="48" t="n">
        <f aca="false">IF((GM292*(1+GM$5/Setup!$C$36)+IF($V293=20,N($F293),0))-CQ293-EO293&lt;0.005,0,(GM292*(1+GM$5/Setup!$C$36)+IF($V293=20,N($F293),0))-CQ293-EO293)</f>
        <v>0</v>
      </c>
      <c r="GN293" s="48" t="n">
        <f aca="false">IF((GN292*(1+GN$5/Setup!$C$36)+IF($V293=21,N($F293),0))-CR293-EP293&lt;0.005,0,(GN292*(1+GN$5/Setup!$C$36)+IF($V293=21,N($F293),0))-CR293-EP293)</f>
        <v>0</v>
      </c>
      <c r="GO293" s="48" t="n">
        <f aca="false">IF((GO292*(1+GO$5/Setup!$C$36)+IF($V293=22,N($F293),0))-CS293-EQ293&lt;0.005,0,(GO292*(1+GO$5/Setup!$C$36)+IF($V293=22,N($F293),0))-CS293-EQ293)</f>
        <v>0</v>
      </c>
      <c r="GP293" s="48" t="n">
        <f aca="false">IF((GP292*(1+GP$5/Setup!$C$36)+IF($V293=23,N($F293),0))-CT293-ER293&lt;0.005,0,(GP292*(1+GP$5/Setup!$C$36)+IF($V293=23,N($F293),0))-CT293-ER293)</f>
        <v>0</v>
      </c>
      <c r="GQ293" s="48" t="n">
        <f aca="false">IF((GQ292*(1+GQ$5/Setup!$C$36)+IF($V293=24,N($F293),0))-CU293-ES293&lt;0.005,0,(GQ292*(1+GQ$5/Setup!$C$36)+IF($V293=24,N($F293),0))-CU293-ES293)</f>
        <v>0</v>
      </c>
      <c r="GR293" s="48" t="n">
        <f aca="false">IF((GR292*(1+GR$5/Setup!$C$36)+IF($V293=25,N($F293),0))-CV293-ET293&lt;0.005,0,(GR292*(1+GR$5/Setup!$C$36)+IF($V293=25,N($F293),0))-CV293-ET293)</f>
        <v>0</v>
      </c>
      <c r="GS293" s="48" t="n">
        <f aca="false">IF((GS292*(1+GS$5/Setup!$C$36)+IF($V293=26,N($F293),0))-CW293-EU293&lt;0.005,0,(GS292*(1+GS$5/Setup!$C$36)+IF($V293=26,N($F293),0))-CW293-EU293)</f>
        <v>0</v>
      </c>
      <c r="GT293" s="48" t="n">
        <f aca="false">IF((GT292*(1+GT$5/Setup!$C$36)+IF($V293=27,N($F293),0))-CX293-EV293&lt;0.005,0,(GT292*(1+GT$5/Setup!$C$36)+IF($V293=27,N($F293),0))-CX293-EV293)</f>
        <v>0</v>
      </c>
      <c r="GU293" s="48" t="n">
        <f aca="false">IF((GU292*(1+GU$5/Setup!$C$36)+IF($V293=28,N($F293),0))-CY293-EW293&lt;0.005,0,(GU292*(1+GU$5/Setup!$C$36)+IF($V293=28,N($F293),0))-CY293-EW293)</f>
        <v>0</v>
      </c>
      <c r="GV293" s="48" t="n">
        <f aca="false">IF((GV292*(1+GV$5/Setup!$C$36)+IF($V293=29,N($F293),0))-CZ293-EX293&lt;0.005,0,(GV292*(1+GV$5/Setup!$C$36)+IF($V293=29,N($F293),0))-CZ293-EX293)</f>
        <v>0</v>
      </c>
      <c r="GW293" s="48" t="n">
        <f aca="false">IF((GW292*(1+GW$5/Setup!$C$36)+IF($V293=30,N($F293),0))-DA293-EY293&lt;0.005,0,(GW292*(1+GW$5/Setup!$C$36)+IF($V293=30,N($F293),0))-DA293-EY293)</f>
        <v>0</v>
      </c>
      <c r="GX293" s="48" t="n">
        <f aca="false">IF((GX292*(1+GX$5/Setup!$C$36)+IF($V293=31,N($F293),0))-DB293-EZ293&lt;0.005,0,(GX292*(1+GX$5/Setup!$C$36)+IF($V293=31,N($F293),0))-DB293-EZ293)</f>
        <v>0</v>
      </c>
      <c r="GY293" s="48" t="n">
        <f aca="false">IF((GY292*(1+GY$5/Setup!$C$36)+IF($V293=32,N($F293),0))-DC293-FA293&lt;0.005,0,(GY292*(1+GY$5/Setup!$C$36)+IF($V293=32,N($F293),0))-DC293-FA293)</f>
        <v>0</v>
      </c>
      <c r="GZ293" s="48" t="n">
        <f aca="false">IF((GZ292*(1+GZ$5/Setup!$C$36)+IF($V293=33,N($F293),0))-DD293-FB293&lt;0.005,0,(GZ292*(1+GZ$5/Setup!$C$36)+IF($V293=33,N($F293),0))-DD293-FB293)</f>
        <v>0</v>
      </c>
      <c r="HA293" s="48" t="n">
        <f aca="false">IF((HA292*(1+HA$5/Setup!$C$36)+IF($V293=34,N($F293),0))-DE293-FC293&lt;0.005,0,(HA292*(1+HA$5/Setup!$C$36)+IF($V293=34,N($F293),0))-DE293-FC293)</f>
        <v>0</v>
      </c>
      <c r="HB293" s="48" t="n">
        <f aca="false">IF((HB292*(1+HB$5/Setup!$C$36)+IF($V293=35,N($F293),0))-DF293-FD293&lt;0.005,0,(HB292*(1+HB$5/Setup!$C$36)+IF($V293=35,N($F293),0))-DF293-FD293)</f>
        <v>0</v>
      </c>
      <c r="HC293" s="48" t="n">
        <f aca="false">IF((HC292*(1+HC$5/Setup!$C$36)+IF($V293=36,N($F293),0))-DG293-FE293&lt;0.005,0,(HC292*(1+HC$5/Setup!$C$36)+IF($V293=36,N($F293),0))-DG293-FE293)</f>
        <v>0</v>
      </c>
      <c r="HD293" s="48" t="n">
        <f aca="false">IF((HD292*(1+HD$5/Setup!$C$36)+IF($V293=37,N($F293),0))-DH293-FF293&lt;0.005,0,(HD292*(1+HD$5/Setup!$C$36)+IF($V293=37,N($F293),0))-DH293-FF293)</f>
        <v>0</v>
      </c>
      <c r="HE293" s="48" t="n">
        <f aca="false">IF((HE292*(1+HE$5/Setup!$C$36)+IF($V293=38,N($F293),0))-DI293-FG293&lt;0.005,0,(HE292*(1+HE$5/Setup!$C$36)+IF($V293=38,N($F293),0))-DI293-FG293)</f>
        <v>0</v>
      </c>
      <c r="HF293" s="48" t="n">
        <f aca="false">IF((HF292*(1+HF$5/Setup!$C$36)+IF($V293=39,N($F293),0))-DJ293-FH293&lt;0.005,0,(HF292*(1+HF$5/Setup!$C$36)+IF($V293=39,N($F293),0))-DJ293-FH293)</f>
        <v>0</v>
      </c>
      <c r="HG293" s="48" t="n">
        <f aca="false">IF((HG292*(1+HG$5/Setup!$C$36)+IF($V293=40,N($F293),0))-DK293-FI293&lt;0.005,0,(HG292*(1+HG$5/Setup!$C$36)+IF($V293=40,N($F293),0))-DK293-FI293)</f>
        <v>0</v>
      </c>
      <c r="HH293" s="48" t="n">
        <f aca="false">IF((HH292*(1+HH$5/Setup!$C$36)+IF($V293=41,N($F293),0))-DL293-FJ293&lt;0.005,0,(HH292*(1+HH$5/Setup!$C$36)+IF($V293=41,N($F293),0))-DL293-FJ293)</f>
        <v>0</v>
      </c>
      <c r="HI293" s="48" t="n">
        <f aca="false">IF((HI292*(1+HI$5/Setup!$C$36)+IF($V293=42,N($F293),0))-DM293-FK293&lt;0.005,0,(HI292*(1+HI$5/Setup!$C$36)+IF($V293=42,N($F293),0))-DM293-FK293)</f>
        <v>0</v>
      </c>
      <c r="HJ293" s="48" t="n">
        <f aca="false">IF((HJ292*(1+HJ$5/Setup!$C$36)+IF($V293=43,N($F293),0))-DN293-FL293&lt;0.005,0,(HJ292*(1+HJ$5/Setup!$C$36)+IF($V293=43,N($F293),0))-DN293-FL293)</f>
        <v>0</v>
      </c>
      <c r="HK293" s="48" t="n">
        <f aca="false">IF((HK292*(1+HK$5/Setup!$C$36)+IF($V293=44,N($F293),0))-DO293-FM293&lt;0.005,0,(HK292*(1+HK$5/Setup!$C$36)+IF($V293=44,N($F293),0))-DO293-FM293)</f>
        <v>0</v>
      </c>
      <c r="HL293" s="48" t="n">
        <f aca="false">IF((HL292*(1+HL$5/Setup!$C$36)+IF($V293=45,N($F293),0))-DP293-FN293&lt;0.005,0,(HL292*(1+HL$5/Setup!$C$36)+IF($V293=45,N($F293),0))-DP293-FN293)</f>
        <v>0</v>
      </c>
      <c r="HM293" s="48" t="n">
        <f aca="false">IF((HM292*(1+HM$5/Setup!$C$36)+IF($V293=46,N($F293),0))-DQ293-FO293&lt;0.005,0,(HM292*(1+HM$5/Setup!$C$36)+IF($V293=46,N($F293),0))-DQ293-FO293)</f>
        <v>0</v>
      </c>
      <c r="HN293" s="48" t="n">
        <f aca="false">IF((HN292*(1+HN$5/Setup!$C$36)+IF($V293=47,N($F293),0))-DR293-FP293&lt;0.005,0,(HN292*(1+HN$5/Setup!$C$36)+IF($V293=47,N($F293),0))-DR293-FP293)</f>
        <v>0</v>
      </c>
      <c r="HO293" s="48" t="n">
        <f aca="false">IF((HO292*(1+HO$5/Setup!$C$36)+IF($V293=48,N($F293),0))-DS293-FQ293&lt;0.005,0,(HO292*(1+HO$5/Setup!$C$36)+IF($V293=48,N($F293),0))-DS293-FQ293)</f>
        <v>0</v>
      </c>
      <c r="HP293" s="48" t="n">
        <f aca="false">IF((HP292*(1+HP$5/Setup!$C$36)+IF($V293=49,N($F293),0))-DT293-FR293&lt;0.005,0,(HP292*(1+HP$5/Setup!$C$36)+IF($V293=49,N($F293),0))-DT293-FR293)</f>
        <v>0</v>
      </c>
      <c r="HQ293" s="48" t="n">
        <f aca="false">IF((HQ292*(1+HQ$5/Setup!$C$36)+IF($V293=50,N($F293),0))-DU293-FS293&lt;0.005,0,(HQ292*(1+HQ$5/Setup!$C$36)+IF($V293=50,N($F293),0))-DU293-FS293)</f>
        <v>0</v>
      </c>
    </row>
    <row r="294" customFormat="false" ht="15" hidden="false" customHeight="false" outlineLevel="0" collapsed="false">
      <c r="A294" s="44" t="n">
        <v>286</v>
      </c>
      <c r="B294" s="45" t="n">
        <f aca="false">IF(Setup!$C$7="Every month",EDATE(Setup!$C$8,($A294-1)),IF(Setup!$C$7="Twice a month",DATE(YEAR(Setup!$C$8),MONTH(Setup!$C$8)+INT((($A294-1)+Setup!$C$41)/2),MIN(IF(MOD(($A294-1)+Setup!$C$41,2)=0,Setup!$C$39,Setup!$C$40),DAY(EOMONTH(DATE(YEAR(Setup!$C$8),MONTH(Setup!$C$8)+INT((($A294-1)+Setup!$C$41)/2),1),0)))),Setup!$C$8+($A294-1)*IF(Setup!$C$7="Every week",7,14)))</f>
        <v>50315</v>
      </c>
      <c r="C294" s="45" t="n">
        <f aca="false">IF(Setup!$C$7="Every month",EDATE(Setup!$C$8,$A294),IF(Setup!$C$7="Twice a month",DATE(YEAR(Setup!$C$8),MONTH(Setup!$C$8)+INT(($A294+Setup!$C$41)/2),MIN(IF(MOD($A294+Setup!$C$41,2)=0,Setup!$C$39,Setup!$C$40),DAY(EOMONTH(DATE(YEAR(Setup!$C$8),MONTH(Setup!$C$8)+INT(($A294+Setup!$C$41)/2),1),0)))),Setup!$C$8+$A294*IF(Setup!$C$7="Every week",7,14)))</f>
        <v>50329</v>
      </c>
      <c r="D294" s="46"/>
      <c r="E294" s="47"/>
      <c r="F294" s="47"/>
      <c r="G294" s="47"/>
      <c r="H294" s="47"/>
      <c r="I294" s="48" t="n">
        <f aca="false">N(Setup!$C$11)+N(E294)</f>
        <v>100</v>
      </c>
      <c r="J294" s="48" t="n">
        <f aca="false">MIN(Setup!$C$37,MAX(I294,0))</f>
        <v>9.23076923076923</v>
      </c>
      <c r="K294" s="48" t="n">
        <f aca="false">MIN(MAX(N(Setup!$C$14)-L293,0),MAX(I294-J294,0))</f>
        <v>0</v>
      </c>
      <c r="L294" s="48" t="n">
        <f aca="false">L293+K294-N(G294)</f>
        <v>500</v>
      </c>
      <c r="M294" s="48" t="n">
        <f aca="false">M293+J294-N(H294)</f>
        <v>2640</v>
      </c>
      <c r="N294" s="48" t="n">
        <f aca="false">SUM(BX294:DU294)</f>
        <v>0</v>
      </c>
      <c r="O294" s="48" t="n">
        <f aca="false">SUM(Z294:BW294)-N294</f>
        <v>25</v>
      </c>
      <c r="P294" s="48" t="n">
        <f aca="false">MAX(I294-J294-K294,0)+O294</f>
        <v>115.769230769231</v>
      </c>
      <c r="Q294" s="48" t="n">
        <f aca="false">SUM(DV294:FS294)</f>
        <v>0</v>
      </c>
      <c r="R294" s="49" t="n">
        <f aca="false">N294+J294+K294+Q294</f>
        <v>9.23076923076923</v>
      </c>
      <c r="S294" s="48" t="n">
        <f aca="false">T294-T293-N(F294)+N294+Q294</f>
        <v>0</v>
      </c>
      <c r="T294" s="49" t="n">
        <f aca="false">SUM(FT294:HQ294)</f>
        <v>0</v>
      </c>
      <c r="U294" s="44" t="str">
        <f aca="false">IF(T293&lt;0.005,"",INDEX(Helpers!$C$2:$C$51,IF(_xlfn.MINIFS($DV$6:$FS$6,DV294:FS294,"&gt;0.005")=0,V294,_xlfn.MINIFS($DV$6:$FS$6,DV294:FS294,"&gt;0.005"))))</f>
        <v/>
      </c>
      <c r="V294" s="44" t="n">
        <f aca="false">IF(_xlfn.MINIFS($FT$6:$HQ$6,FT293:HQ293,"&gt;0.005")=0,1,_xlfn.MINIFS($FT$6:$HQ$6,FT293:HQ293,"&gt;0.005"))</f>
        <v>1</v>
      </c>
      <c r="W294" s="44" t="n">
        <f aca="false">IF(AND(D294&lt;&gt;"Paid",T293&gt;0.005),1,0)</f>
        <v>0</v>
      </c>
      <c r="X294" s="48" t="n">
        <f aca="false">SUMPRODUCT(((Helpers!$G$2:$G$51*(1+(Helpers!$D$2:$D$51+0.000000001)/12)^(($B294-Setup!$C$8)/(365.25/12))-Helpers!$E$2:$E$51*((1+(Helpers!$D$2:$D$51+0.000000001)/12)^(($B294-Setup!$C$8)/(365.25/12))-1)/((Helpers!$D$2:$D$51+0.000000001)/12))&gt;0)*(Helpers!$G$2:$G$51*(1+(Helpers!$D$2:$D$51+0.000000001)/12)^(($B294-Setup!$C$8)/(365.25/12))-Helpers!$E$2:$E$51*((1+(Helpers!$D$2:$D$51+0.000000001)/12)^(($B294-Setup!$C$8)/(365.25/12))-1)/((Helpers!$D$2:$D$51+0.000000001)/12)))</f>
        <v>0</v>
      </c>
      <c r="Y294" s="48"/>
      <c r="Z294" s="48" t="n">
        <f aca="false">IF(OR(N(Z$5)=0,Z$6=""),0,Z$5*((DATE(YEAR($B294),MONTH($B294),MIN(Z$6,DAY(EOMONTH($B294,0))))&gt;=$B294)*(DATE(YEAR($B294),MONTH($B294),MIN(Z$6,DAY(EOMONTH($B294,0))))&lt;$C294)+(DATE(YEAR($B294),MONTH($B294)+1,MIN(Z$6,DAY(EOMONTH($B294,1))))&gt;=$B294)*(DATE(YEAR($B294),MONTH($B294)+1,MIN(Z$6,DAY(EOMONTH($B294,1))))&lt;$C294)))</f>
        <v>25</v>
      </c>
      <c r="AA294" s="48" t="n">
        <f aca="false">IF(OR(N(AA$5)=0,AA$6=""),0,AA$5*((DATE(YEAR($B294),MONTH($B294),MIN(AA$6,DAY(EOMONTH($B294,0))))&gt;=$B294)*(DATE(YEAR($B294),MONTH($B294),MIN(AA$6,DAY(EOMONTH($B294,0))))&lt;$C294)+(DATE(YEAR($B294),MONTH($B294)+1,MIN(AA$6,DAY(EOMONTH($B294,1))))&gt;=$B294)*(DATE(YEAR($B294),MONTH($B294)+1,MIN(AA$6,DAY(EOMONTH($B294,1))))&lt;$C294)))</f>
        <v>0</v>
      </c>
      <c r="AB294" s="48" t="n">
        <f aca="false">IF(OR(N(AB$5)=0,AB$6=""),0,AB$5*((DATE(YEAR($B294),MONTH($B294),MIN(AB$6,DAY(EOMONTH($B294,0))))&gt;=$B294)*(DATE(YEAR($B294),MONTH($B294),MIN(AB$6,DAY(EOMONTH($B294,0))))&lt;$C294)+(DATE(YEAR($B294),MONTH($B294)+1,MIN(AB$6,DAY(EOMONTH($B294,1))))&gt;=$B294)*(DATE(YEAR($B294),MONTH($B294)+1,MIN(AB$6,DAY(EOMONTH($B294,1))))&lt;$C294)))</f>
        <v>0</v>
      </c>
      <c r="AC294" s="48" t="n">
        <f aca="false">IF(OR(N(AC$5)=0,AC$6=""),0,AC$5*((DATE(YEAR($B294),MONTH($B294),MIN(AC$6,DAY(EOMONTH($B294,0))))&gt;=$B294)*(DATE(YEAR($B294),MONTH($B294),MIN(AC$6,DAY(EOMONTH($B294,0))))&lt;$C294)+(DATE(YEAR($B294),MONTH($B294)+1,MIN(AC$6,DAY(EOMONTH($B294,1))))&gt;=$B294)*(DATE(YEAR($B294),MONTH($B294)+1,MIN(AC$6,DAY(EOMONTH($B294,1))))&lt;$C294)))</f>
        <v>0</v>
      </c>
      <c r="AD294" s="48" t="n">
        <f aca="false">IF(OR(N(AD$5)=0,AD$6=""),0,AD$5*((DATE(YEAR($B294),MONTH($B294),MIN(AD$6,DAY(EOMONTH($B294,0))))&gt;=$B294)*(DATE(YEAR($B294),MONTH($B294),MIN(AD$6,DAY(EOMONTH($B294,0))))&lt;$C294)+(DATE(YEAR($B294),MONTH($B294)+1,MIN(AD$6,DAY(EOMONTH($B294,1))))&gt;=$B294)*(DATE(YEAR($B294),MONTH($B294)+1,MIN(AD$6,DAY(EOMONTH($B294,1))))&lt;$C294)))</f>
        <v>0</v>
      </c>
      <c r="AE294" s="48" t="n">
        <f aca="false">IF(OR(N(AE$5)=0,AE$6=""),0,AE$5*((DATE(YEAR($B294),MONTH($B294),MIN(AE$6,DAY(EOMONTH($B294,0))))&gt;=$B294)*(DATE(YEAR($B294),MONTH($B294),MIN(AE$6,DAY(EOMONTH($B294,0))))&lt;$C294)+(DATE(YEAR($B294),MONTH($B294)+1,MIN(AE$6,DAY(EOMONTH($B294,1))))&gt;=$B294)*(DATE(YEAR($B294),MONTH($B294)+1,MIN(AE$6,DAY(EOMONTH($B294,1))))&lt;$C294)))</f>
        <v>0</v>
      </c>
      <c r="AF294" s="48" t="n">
        <f aca="false">IF(OR(N(AF$5)=0,AF$6=""),0,AF$5*((DATE(YEAR($B294),MONTH($B294),MIN(AF$6,DAY(EOMONTH($B294,0))))&gt;=$B294)*(DATE(YEAR($B294),MONTH($B294),MIN(AF$6,DAY(EOMONTH($B294,0))))&lt;$C294)+(DATE(YEAR($B294),MONTH($B294)+1,MIN(AF$6,DAY(EOMONTH($B294,1))))&gt;=$B294)*(DATE(YEAR($B294),MONTH($B294)+1,MIN(AF$6,DAY(EOMONTH($B294,1))))&lt;$C294)))</f>
        <v>0</v>
      </c>
      <c r="AG294" s="48" t="n">
        <f aca="false">IF(OR(N(AG$5)=0,AG$6=""),0,AG$5*((DATE(YEAR($B294),MONTH($B294),MIN(AG$6,DAY(EOMONTH($B294,0))))&gt;=$B294)*(DATE(YEAR($B294),MONTH($B294),MIN(AG$6,DAY(EOMONTH($B294,0))))&lt;$C294)+(DATE(YEAR($B294),MONTH($B294)+1,MIN(AG$6,DAY(EOMONTH($B294,1))))&gt;=$B294)*(DATE(YEAR($B294),MONTH($B294)+1,MIN(AG$6,DAY(EOMONTH($B294,1))))&lt;$C294)))</f>
        <v>0</v>
      </c>
      <c r="AH294" s="48" t="n">
        <f aca="false">IF(OR(N(AH$5)=0,AH$6=""),0,AH$5*((DATE(YEAR($B294),MONTH($B294),MIN(AH$6,DAY(EOMONTH($B294,0))))&gt;=$B294)*(DATE(YEAR($B294),MONTH($B294),MIN(AH$6,DAY(EOMONTH($B294,0))))&lt;$C294)+(DATE(YEAR($B294),MONTH($B294)+1,MIN(AH$6,DAY(EOMONTH($B294,1))))&gt;=$B294)*(DATE(YEAR($B294),MONTH($B294)+1,MIN(AH$6,DAY(EOMONTH($B294,1))))&lt;$C294)))</f>
        <v>0</v>
      </c>
      <c r="AI294" s="48" t="n">
        <f aca="false">IF(OR(N(AI$5)=0,AI$6=""),0,AI$5*((DATE(YEAR($B294),MONTH($B294),MIN(AI$6,DAY(EOMONTH($B294,0))))&gt;=$B294)*(DATE(YEAR($B294),MONTH($B294),MIN(AI$6,DAY(EOMONTH($B294,0))))&lt;$C294)+(DATE(YEAR($B294),MONTH($B294)+1,MIN(AI$6,DAY(EOMONTH($B294,1))))&gt;=$B294)*(DATE(YEAR($B294),MONTH($B294)+1,MIN(AI$6,DAY(EOMONTH($B294,1))))&lt;$C294)))</f>
        <v>0</v>
      </c>
      <c r="AJ294" s="48" t="n">
        <f aca="false">IF(OR(N(AJ$5)=0,AJ$6=""),0,AJ$5*((DATE(YEAR($B294),MONTH($B294),MIN(AJ$6,DAY(EOMONTH($B294,0))))&gt;=$B294)*(DATE(YEAR($B294),MONTH($B294),MIN(AJ$6,DAY(EOMONTH($B294,0))))&lt;$C294)+(DATE(YEAR($B294),MONTH($B294)+1,MIN(AJ$6,DAY(EOMONTH($B294,1))))&gt;=$B294)*(DATE(YEAR($B294),MONTH($B294)+1,MIN(AJ$6,DAY(EOMONTH($B294,1))))&lt;$C294)))</f>
        <v>0</v>
      </c>
      <c r="AK294" s="48" t="n">
        <f aca="false">IF(OR(N(AK$5)=0,AK$6=""),0,AK$5*((DATE(YEAR($B294),MONTH($B294),MIN(AK$6,DAY(EOMONTH($B294,0))))&gt;=$B294)*(DATE(YEAR($B294),MONTH($B294),MIN(AK$6,DAY(EOMONTH($B294,0))))&lt;$C294)+(DATE(YEAR($B294),MONTH($B294)+1,MIN(AK$6,DAY(EOMONTH($B294,1))))&gt;=$B294)*(DATE(YEAR($B294),MONTH($B294)+1,MIN(AK$6,DAY(EOMONTH($B294,1))))&lt;$C294)))</f>
        <v>0</v>
      </c>
      <c r="AL294" s="48" t="n">
        <f aca="false">IF(OR(N(AL$5)=0,AL$6=""),0,AL$5*((DATE(YEAR($B294),MONTH($B294),MIN(AL$6,DAY(EOMONTH($B294,0))))&gt;=$B294)*(DATE(YEAR($B294),MONTH($B294),MIN(AL$6,DAY(EOMONTH($B294,0))))&lt;$C294)+(DATE(YEAR($B294),MONTH($B294)+1,MIN(AL$6,DAY(EOMONTH($B294,1))))&gt;=$B294)*(DATE(YEAR($B294),MONTH($B294)+1,MIN(AL$6,DAY(EOMONTH($B294,1))))&lt;$C294)))</f>
        <v>0</v>
      </c>
      <c r="AM294" s="48" t="n">
        <f aca="false">IF(OR(N(AM$5)=0,AM$6=""),0,AM$5*((DATE(YEAR($B294),MONTH($B294),MIN(AM$6,DAY(EOMONTH($B294,0))))&gt;=$B294)*(DATE(YEAR($B294),MONTH($B294),MIN(AM$6,DAY(EOMONTH($B294,0))))&lt;$C294)+(DATE(YEAR($B294),MONTH($B294)+1,MIN(AM$6,DAY(EOMONTH($B294,1))))&gt;=$B294)*(DATE(YEAR($B294),MONTH($B294)+1,MIN(AM$6,DAY(EOMONTH($B294,1))))&lt;$C294)))</f>
        <v>0</v>
      </c>
      <c r="AN294" s="48" t="n">
        <f aca="false">IF(OR(N(AN$5)=0,AN$6=""),0,AN$5*((DATE(YEAR($B294),MONTH($B294),MIN(AN$6,DAY(EOMONTH($B294,0))))&gt;=$B294)*(DATE(YEAR($B294),MONTH($B294),MIN(AN$6,DAY(EOMONTH($B294,0))))&lt;$C294)+(DATE(YEAR($B294),MONTH($B294)+1,MIN(AN$6,DAY(EOMONTH($B294,1))))&gt;=$B294)*(DATE(YEAR($B294),MONTH($B294)+1,MIN(AN$6,DAY(EOMONTH($B294,1))))&lt;$C294)))</f>
        <v>0</v>
      </c>
      <c r="AO294" s="48" t="n">
        <f aca="false">IF(OR(N(AO$5)=0,AO$6=""),0,AO$5*((DATE(YEAR($B294),MONTH($B294),MIN(AO$6,DAY(EOMONTH($B294,0))))&gt;=$B294)*(DATE(YEAR($B294),MONTH($B294),MIN(AO$6,DAY(EOMONTH($B294,0))))&lt;$C294)+(DATE(YEAR($B294),MONTH($B294)+1,MIN(AO$6,DAY(EOMONTH($B294,1))))&gt;=$B294)*(DATE(YEAR($B294),MONTH($B294)+1,MIN(AO$6,DAY(EOMONTH($B294,1))))&lt;$C294)))</f>
        <v>0</v>
      </c>
      <c r="AP294" s="48" t="n">
        <f aca="false">IF(OR(N(AP$5)=0,AP$6=""),0,AP$5*((DATE(YEAR($B294),MONTH($B294),MIN(AP$6,DAY(EOMONTH($B294,0))))&gt;=$B294)*(DATE(YEAR($B294),MONTH($B294),MIN(AP$6,DAY(EOMONTH($B294,0))))&lt;$C294)+(DATE(YEAR($B294),MONTH($B294)+1,MIN(AP$6,DAY(EOMONTH($B294,1))))&gt;=$B294)*(DATE(YEAR($B294),MONTH($B294)+1,MIN(AP$6,DAY(EOMONTH($B294,1))))&lt;$C294)))</f>
        <v>0</v>
      </c>
      <c r="AQ294" s="48" t="n">
        <f aca="false">IF(OR(N(AQ$5)=0,AQ$6=""),0,AQ$5*((DATE(YEAR($B294),MONTH($B294),MIN(AQ$6,DAY(EOMONTH($B294,0))))&gt;=$B294)*(DATE(YEAR($B294),MONTH($B294),MIN(AQ$6,DAY(EOMONTH($B294,0))))&lt;$C294)+(DATE(YEAR($B294),MONTH($B294)+1,MIN(AQ$6,DAY(EOMONTH($B294,1))))&gt;=$B294)*(DATE(YEAR($B294),MONTH($B294)+1,MIN(AQ$6,DAY(EOMONTH($B294,1))))&lt;$C294)))</f>
        <v>0</v>
      </c>
      <c r="AR294" s="48" t="n">
        <f aca="false">IF(OR(N(AR$5)=0,AR$6=""),0,AR$5*((DATE(YEAR($B294),MONTH($B294),MIN(AR$6,DAY(EOMONTH($B294,0))))&gt;=$B294)*(DATE(YEAR($B294),MONTH($B294),MIN(AR$6,DAY(EOMONTH($B294,0))))&lt;$C294)+(DATE(YEAR($B294),MONTH($B294)+1,MIN(AR$6,DAY(EOMONTH($B294,1))))&gt;=$B294)*(DATE(YEAR($B294),MONTH($B294)+1,MIN(AR$6,DAY(EOMONTH($B294,1))))&lt;$C294)))</f>
        <v>0</v>
      </c>
      <c r="AS294" s="48" t="n">
        <f aca="false">IF(OR(N(AS$5)=0,AS$6=""),0,AS$5*((DATE(YEAR($B294),MONTH($B294),MIN(AS$6,DAY(EOMONTH($B294,0))))&gt;=$B294)*(DATE(YEAR($B294),MONTH($B294),MIN(AS$6,DAY(EOMONTH($B294,0))))&lt;$C294)+(DATE(YEAR($B294),MONTH($B294)+1,MIN(AS$6,DAY(EOMONTH($B294,1))))&gt;=$B294)*(DATE(YEAR($B294),MONTH($B294)+1,MIN(AS$6,DAY(EOMONTH($B294,1))))&lt;$C294)))</f>
        <v>0</v>
      </c>
      <c r="AT294" s="48" t="n">
        <f aca="false">IF(OR(N(AT$5)=0,AT$6=""),0,AT$5*((DATE(YEAR($B294),MONTH($B294),MIN(AT$6,DAY(EOMONTH($B294,0))))&gt;=$B294)*(DATE(YEAR($B294),MONTH($B294),MIN(AT$6,DAY(EOMONTH($B294,0))))&lt;$C294)+(DATE(YEAR($B294),MONTH($B294)+1,MIN(AT$6,DAY(EOMONTH($B294,1))))&gt;=$B294)*(DATE(YEAR($B294),MONTH($B294)+1,MIN(AT$6,DAY(EOMONTH($B294,1))))&lt;$C294)))</f>
        <v>0</v>
      </c>
      <c r="AU294" s="48" t="n">
        <f aca="false">IF(OR(N(AU$5)=0,AU$6=""),0,AU$5*((DATE(YEAR($B294),MONTH($B294),MIN(AU$6,DAY(EOMONTH($B294,0))))&gt;=$B294)*(DATE(YEAR($B294),MONTH($B294),MIN(AU$6,DAY(EOMONTH($B294,0))))&lt;$C294)+(DATE(YEAR($B294),MONTH($B294)+1,MIN(AU$6,DAY(EOMONTH($B294,1))))&gt;=$B294)*(DATE(YEAR($B294),MONTH($B294)+1,MIN(AU$6,DAY(EOMONTH($B294,1))))&lt;$C294)))</f>
        <v>0</v>
      </c>
      <c r="AV294" s="48" t="n">
        <f aca="false">IF(OR(N(AV$5)=0,AV$6=""),0,AV$5*((DATE(YEAR($B294),MONTH($B294),MIN(AV$6,DAY(EOMONTH($B294,0))))&gt;=$B294)*(DATE(YEAR($B294),MONTH($B294),MIN(AV$6,DAY(EOMONTH($B294,0))))&lt;$C294)+(DATE(YEAR($B294),MONTH($B294)+1,MIN(AV$6,DAY(EOMONTH($B294,1))))&gt;=$B294)*(DATE(YEAR($B294),MONTH($B294)+1,MIN(AV$6,DAY(EOMONTH($B294,1))))&lt;$C294)))</f>
        <v>0</v>
      </c>
      <c r="AW294" s="48" t="n">
        <f aca="false">IF(OR(N(AW$5)=0,AW$6=""),0,AW$5*((DATE(YEAR($B294),MONTH($B294),MIN(AW$6,DAY(EOMONTH($B294,0))))&gt;=$B294)*(DATE(YEAR($B294),MONTH($B294),MIN(AW$6,DAY(EOMONTH($B294,0))))&lt;$C294)+(DATE(YEAR($B294),MONTH($B294)+1,MIN(AW$6,DAY(EOMONTH($B294,1))))&gt;=$B294)*(DATE(YEAR($B294),MONTH($B294)+1,MIN(AW$6,DAY(EOMONTH($B294,1))))&lt;$C294)))</f>
        <v>0</v>
      </c>
      <c r="AX294" s="48" t="n">
        <f aca="false">IF(OR(N(AX$5)=0,AX$6=""),0,AX$5*((DATE(YEAR($B294),MONTH($B294),MIN(AX$6,DAY(EOMONTH($B294,0))))&gt;=$B294)*(DATE(YEAR($B294),MONTH($B294),MIN(AX$6,DAY(EOMONTH($B294,0))))&lt;$C294)+(DATE(YEAR($B294),MONTH($B294)+1,MIN(AX$6,DAY(EOMONTH($B294,1))))&gt;=$B294)*(DATE(YEAR($B294),MONTH($B294)+1,MIN(AX$6,DAY(EOMONTH($B294,1))))&lt;$C294)))</f>
        <v>0</v>
      </c>
      <c r="AY294" s="48" t="n">
        <f aca="false">IF(OR(N(AY$5)=0,AY$6=""),0,AY$5*((DATE(YEAR($B294),MONTH($B294),MIN(AY$6,DAY(EOMONTH($B294,0))))&gt;=$B294)*(DATE(YEAR($B294),MONTH($B294),MIN(AY$6,DAY(EOMONTH($B294,0))))&lt;$C294)+(DATE(YEAR($B294),MONTH($B294)+1,MIN(AY$6,DAY(EOMONTH($B294,1))))&gt;=$B294)*(DATE(YEAR($B294),MONTH($B294)+1,MIN(AY$6,DAY(EOMONTH($B294,1))))&lt;$C294)))</f>
        <v>0</v>
      </c>
      <c r="AZ294" s="48" t="n">
        <f aca="false">IF(OR(N(AZ$5)=0,AZ$6=""),0,AZ$5*((DATE(YEAR($B294),MONTH($B294),MIN(AZ$6,DAY(EOMONTH($B294,0))))&gt;=$B294)*(DATE(YEAR($B294),MONTH($B294),MIN(AZ$6,DAY(EOMONTH($B294,0))))&lt;$C294)+(DATE(YEAR($B294),MONTH($B294)+1,MIN(AZ$6,DAY(EOMONTH($B294,1))))&gt;=$B294)*(DATE(YEAR($B294),MONTH($B294)+1,MIN(AZ$6,DAY(EOMONTH($B294,1))))&lt;$C294)))</f>
        <v>0</v>
      </c>
      <c r="BA294" s="48" t="n">
        <f aca="false">IF(OR(N(BA$5)=0,BA$6=""),0,BA$5*((DATE(YEAR($B294),MONTH($B294),MIN(BA$6,DAY(EOMONTH($B294,0))))&gt;=$B294)*(DATE(YEAR($B294),MONTH($B294),MIN(BA$6,DAY(EOMONTH($B294,0))))&lt;$C294)+(DATE(YEAR($B294),MONTH($B294)+1,MIN(BA$6,DAY(EOMONTH($B294,1))))&gt;=$B294)*(DATE(YEAR($B294),MONTH($B294)+1,MIN(BA$6,DAY(EOMONTH($B294,1))))&lt;$C294)))</f>
        <v>0</v>
      </c>
      <c r="BB294" s="48" t="n">
        <f aca="false">IF(OR(N(BB$5)=0,BB$6=""),0,BB$5*((DATE(YEAR($B294),MONTH($B294),MIN(BB$6,DAY(EOMONTH($B294,0))))&gt;=$B294)*(DATE(YEAR($B294),MONTH($B294),MIN(BB$6,DAY(EOMONTH($B294,0))))&lt;$C294)+(DATE(YEAR($B294),MONTH($B294)+1,MIN(BB$6,DAY(EOMONTH($B294,1))))&gt;=$B294)*(DATE(YEAR($B294),MONTH($B294)+1,MIN(BB$6,DAY(EOMONTH($B294,1))))&lt;$C294)))</f>
        <v>0</v>
      </c>
      <c r="BC294" s="48" t="n">
        <f aca="false">IF(OR(N(BC$5)=0,BC$6=""),0,BC$5*((DATE(YEAR($B294),MONTH($B294),MIN(BC$6,DAY(EOMONTH($B294,0))))&gt;=$B294)*(DATE(YEAR($B294),MONTH($B294),MIN(BC$6,DAY(EOMONTH($B294,0))))&lt;$C294)+(DATE(YEAR($B294),MONTH($B294)+1,MIN(BC$6,DAY(EOMONTH($B294,1))))&gt;=$B294)*(DATE(YEAR($B294),MONTH($B294)+1,MIN(BC$6,DAY(EOMONTH($B294,1))))&lt;$C294)))</f>
        <v>0</v>
      </c>
      <c r="BD294" s="48" t="n">
        <f aca="false">IF(OR(N(BD$5)=0,BD$6=""),0,BD$5*((DATE(YEAR($B294),MONTH($B294),MIN(BD$6,DAY(EOMONTH($B294,0))))&gt;=$B294)*(DATE(YEAR($B294),MONTH($B294),MIN(BD$6,DAY(EOMONTH($B294,0))))&lt;$C294)+(DATE(YEAR($B294),MONTH($B294)+1,MIN(BD$6,DAY(EOMONTH($B294,1))))&gt;=$B294)*(DATE(YEAR($B294),MONTH($B294)+1,MIN(BD$6,DAY(EOMONTH($B294,1))))&lt;$C294)))</f>
        <v>0</v>
      </c>
      <c r="BE294" s="48" t="n">
        <f aca="false">IF(OR(N(BE$5)=0,BE$6=""),0,BE$5*((DATE(YEAR($B294),MONTH($B294),MIN(BE$6,DAY(EOMONTH($B294,0))))&gt;=$B294)*(DATE(YEAR($B294),MONTH($B294),MIN(BE$6,DAY(EOMONTH($B294,0))))&lt;$C294)+(DATE(YEAR($B294),MONTH($B294)+1,MIN(BE$6,DAY(EOMONTH($B294,1))))&gt;=$B294)*(DATE(YEAR($B294),MONTH($B294)+1,MIN(BE$6,DAY(EOMONTH($B294,1))))&lt;$C294)))</f>
        <v>0</v>
      </c>
      <c r="BF294" s="48" t="n">
        <f aca="false">IF(OR(N(BF$5)=0,BF$6=""),0,BF$5*((DATE(YEAR($B294),MONTH($B294),MIN(BF$6,DAY(EOMONTH($B294,0))))&gt;=$B294)*(DATE(YEAR($B294),MONTH($B294),MIN(BF$6,DAY(EOMONTH($B294,0))))&lt;$C294)+(DATE(YEAR($B294),MONTH($B294)+1,MIN(BF$6,DAY(EOMONTH($B294,1))))&gt;=$B294)*(DATE(YEAR($B294),MONTH($B294)+1,MIN(BF$6,DAY(EOMONTH($B294,1))))&lt;$C294)))</f>
        <v>0</v>
      </c>
      <c r="BG294" s="48" t="n">
        <f aca="false">IF(OR(N(BG$5)=0,BG$6=""),0,BG$5*((DATE(YEAR($B294),MONTH($B294),MIN(BG$6,DAY(EOMONTH($B294,0))))&gt;=$B294)*(DATE(YEAR($B294),MONTH($B294),MIN(BG$6,DAY(EOMONTH($B294,0))))&lt;$C294)+(DATE(YEAR($B294),MONTH($B294)+1,MIN(BG$6,DAY(EOMONTH($B294,1))))&gt;=$B294)*(DATE(YEAR($B294),MONTH($B294)+1,MIN(BG$6,DAY(EOMONTH($B294,1))))&lt;$C294)))</f>
        <v>0</v>
      </c>
      <c r="BH294" s="48" t="n">
        <f aca="false">IF(OR(N(BH$5)=0,BH$6=""),0,BH$5*((DATE(YEAR($B294),MONTH($B294),MIN(BH$6,DAY(EOMONTH($B294,0))))&gt;=$B294)*(DATE(YEAR($B294),MONTH($B294),MIN(BH$6,DAY(EOMONTH($B294,0))))&lt;$C294)+(DATE(YEAR($B294),MONTH($B294)+1,MIN(BH$6,DAY(EOMONTH($B294,1))))&gt;=$B294)*(DATE(YEAR($B294),MONTH($B294)+1,MIN(BH$6,DAY(EOMONTH($B294,1))))&lt;$C294)))</f>
        <v>0</v>
      </c>
      <c r="BI294" s="48" t="n">
        <f aca="false">IF(OR(N(BI$5)=0,BI$6=""),0,BI$5*((DATE(YEAR($B294),MONTH($B294),MIN(BI$6,DAY(EOMONTH($B294,0))))&gt;=$B294)*(DATE(YEAR($B294),MONTH($B294),MIN(BI$6,DAY(EOMONTH($B294,0))))&lt;$C294)+(DATE(YEAR($B294),MONTH($B294)+1,MIN(BI$6,DAY(EOMONTH($B294,1))))&gt;=$B294)*(DATE(YEAR($B294),MONTH($B294)+1,MIN(BI$6,DAY(EOMONTH($B294,1))))&lt;$C294)))</f>
        <v>0</v>
      </c>
      <c r="BJ294" s="48" t="n">
        <f aca="false">IF(OR(N(BJ$5)=0,BJ$6=""),0,BJ$5*((DATE(YEAR($B294),MONTH($B294),MIN(BJ$6,DAY(EOMONTH($B294,0))))&gt;=$B294)*(DATE(YEAR($B294),MONTH($B294),MIN(BJ$6,DAY(EOMONTH($B294,0))))&lt;$C294)+(DATE(YEAR($B294),MONTH($B294)+1,MIN(BJ$6,DAY(EOMONTH($B294,1))))&gt;=$B294)*(DATE(YEAR($B294),MONTH($B294)+1,MIN(BJ$6,DAY(EOMONTH($B294,1))))&lt;$C294)))</f>
        <v>0</v>
      </c>
      <c r="BK294" s="48" t="n">
        <f aca="false">IF(OR(N(BK$5)=0,BK$6=""),0,BK$5*((DATE(YEAR($B294),MONTH($B294),MIN(BK$6,DAY(EOMONTH($B294,0))))&gt;=$B294)*(DATE(YEAR($B294),MONTH($B294),MIN(BK$6,DAY(EOMONTH($B294,0))))&lt;$C294)+(DATE(YEAR($B294),MONTH($B294)+1,MIN(BK$6,DAY(EOMONTH($B294,1))))&gt;=$B294)*(DATE(YEAR($B294),MONTH($B294)+1,MIN(BK$6,DAY(EOMONTH($B294,1))))&lt;$C294)))</f>
        <v>0</v>
      </c>
      <c r="BL294" s="48" t="n">
        <f aca="false">IF(OR(N(BL$5)=0,BL$6=""),0,BL$5*((DATE(YEAR($B294),MONTH($B294),MIN(BL$6,DAY(EOMONTH($B294,0))))&gt;=$B294)*(DATE(YEAR($B294),MONTH($B294),MIN(BL$6,DAY(EOMONTH($B294,0))))&lt;$C294)+(DATE(YEAR($B294),MONTH($B294)+1,MIN(BL$6,DAY(EOMONTH($B294,1))))&gt;=$B294)*(DATE(YEAR($B294),MONTH($B294)+1,MIN(BL$6,DAY(EOMONTH($B294,1))))&lt;$C294)))</f>
        <v>0</v>
      </c>
      <c r="BM294" s="48" t="n">
        <f aca="false">IF(OR(N(BM$5)=0,BM$6=""),0,BM$5*((DATE(YEAR($B294),MONTH($B294),MIN(BM$6,DAY(EOMONTH($B294,0))))&gt;=$B294)*(DATE(YEAR($B294),MONTH($B294),MIN(BM$6,DAY(EOMONTH($B294,0))))&lt;$C294)+(DATE(YEAR($B294),MONTH($B294)+1,MIN(BM$6,DAY(EOMONTH($B294,1))))&gt;=$B294)*(DATE(YEAR($B294),MONTH($B294)+1,MIN(BM$6,DAY(EOMONTH($B294,1))))&lt;$C294)))</f>
        <v>0</v>
      </c>
      <c r="BN294" s="48" t="n">
        <f aca="false">IF(OR(N(BN$5)=0,BN$6=""),0,BN$5*((DATE(YEAR($B294),MONTH($B294),MIN(BN$6,DAY(EOMONTH($B294,0))))&gt;=$B294)*(DATE(YEAR($B294),MONTH($B294),MIN(BN$6,DAY(EOMONTH($B294,0))))&lt;$C294)+(DATE(YEAR($B294),MONTH($B294)+1,MIN(BN$6,DAY(EOMONTH($B294,1))))&gt;=$B294)*(DATE(YEAR($B294),MONTH($B294)+1,MIN(BN$6,DAY(EOMONTH($B294,1))))&lt;$C294)))</f>
        <v>0</v>
      </c>
      <c r="BO294" s="48" t="n">
        <f aca="false">IF(OR(N(BO$5)=0,BO$6=""),0,BO$5*((DATE(YEAR($B294),MONTH($B294),MIN(BO$6,DAY(EOMONTH($B294,0))))&gt;=$B294)*(DATE(YEAR($B294),MONTH($B294),MIN(BO$6,DAY(EOMONTH($B294,0))))&lt;$C294)+(DATE(YEAR($B294),MONTH($B294)+1,MIN(BO$6,DAY(EOMONTH($B294,1))))&gt;=$B294)*(DATE(YEAR($B294),MONTH($B294)+1,MIN(BO$6,DAY(EOMONTH($B294,1))))&lt;$C294)))</f>
        <v>0</v>
      </c>
      <c r="BP294" s="48" t="n">
        <f aca="false">IF(OR(N(BP$5)=0,BP$6=""),0,BP$5*((DATE(YEAR($B294),MONTH($B294),MIN(BP$6,DAY(EOMONTH($B294,0))))&gt;=$B294)*(DATE(YEAR($B294),MONTH($B294),MIN(BP$6,DAY(EOMONTH($B294,0))))&lt;$C294)+(DATE(YEAR($B294),MONTH($B294)+1,MIN(BP$6,DAY(EOMONTH($B294,1))))&gt;=$B294)*(DATE(YEAR($B294),MONTH($B294)+1,MIN(BP$6,DAY(EOMONTH($B294,1))))&lt;$C294)))</f>
        <v>0</v>
      </c>
      <c r="BQ294" s="48" t="n">
        <f aca="false">IF(OR(N(BQ$5)=0,BQ$6=""),0,BQ$5*((DATE(YEAR($B294),MONTH($B294),MIN(BQ$6,DAY(EOMONTH($B294,0))))&gt;=$B294)*(DATE(YEAR($B294),MONTH($B294),MIN(BQ$6,DAY(EOMONTH($B294,0))))&lt;$C294)+(DATE(YEAR($B294),MONTH($B294)+1,MIN(BQ$6,DAY(EOMONTH($B294,1))))&gt;=$B294)*(DATE(YEAR($B294),MONTH($B294)+1,MIN(BQ$6,DAY(EOMONTH($B294,1))))&lt;$C294)))</f>
        <v>0</v>
      </c>
      <c r="BR294" s="48" t="n">
        <f aca="false">IF(OR(N(BR$5)=0,BR$6=""),0,BR$5*((DATE(YEAR($B294),MONTH($B294),MIN(BR$6,DAY(EOMONTH($B294,0))))&gt;=$B294)*(DATE(YEAR($B294),MONTH($B294),MIN(BR$6,DAY(EOMONTH($B294,0))))&lt;$C294)+(DATE(YEAR($B294),MONTH($B294)+1,MIN(BR$6,DAY(EOMONTH($B294,1))))&gt;=$B294)*(DATE(YEAR($B294),MONTH($B294)+1,MIN(BR$6,DAY(EOMONTH($B294,1))))&lt;$C294)))</f>
        <v>0</v>
      </c>
      <c r="BS294" s="48" t="n">
        <f aca="false">IF(OR(N(BS$5)=0,BS$6=""),0,BS$5*((DATE(YEAR($B294),MONTH($B294),MIN(BS$6,DAY(EOMONTH($B294,0))))&gt;=$B294)*(DATE(YEAR($B294),MONTH($B294),MIN(BS$6,DAY(EOMONTH($B294,0))))&lt;$C294)+(DATE(YEAR($B294),MONTH($B294)+1,MIN(BS$6,DAY(EOMONTH($B294,1))))&gt;=$B294)*(DATE(YEAR($B294),MONTH($B294)+1,MIN(BS$6,DAY(EOMONTH($B294,1))))&lt;$C294)))</f>
        <v>0</v>
      </c>
      <c r="BT294" s="48" t="n">
        <f aca="false">IF(OR(N(BT$5)=0,BT$6=""),0,BT$5*((DATE(YEAR($B294),MONTH($B294),MIN(BT$6,DAY(EOMONTH($B294,0))))&gt;=$B294)*(DATE(YEAR($B294),MONTH($B294),MIN(BT$6,DAY(EOMONTH($B294,0))))&lt;$C294)+(DATE(YEAR($B294),MONTH($B294)+1,MIN(BT$6,DAY(EOMONTH($B294,1))))&gt;=$B294)*(DATE(YEAR($B294),MONTH($B294)+1,MIN(BT$6,DAY(EOMONTH($B294,1))))&lt;$C294)))</f>
        <v>0</v>
      </c>
      <c r="BU294" s="48" t="n">
        <f aca="false">IF(OR(N(BU$5)=0,BU$6=""),0,BU$5*((DATE(YEAR($B294),MONTH($B294),MIN(BU$6,DAY(EOMONTH($B294,0))))&gt;=$B294)*(DATE(YEAR($B294),MONTH($B294),MIN(BU$6,DAY(EOMONTH($B294,0))))&lt;$C294)+(DATE(YEAR($B294),MONTH($B294)+1,MIN(BU$6,DAY(EOMONTH($B294,1))))&gt;=$B294)*(DATE(YEAR($B294),MONTH($B294)+1,MIN(BU$6,DAY(EOMONTH($B294,1))))&lt;$C294)))</f>
        <v>0</v>
      </c>
      <c r="BV294" s="48" t="n">
        <f aca="false">IF(OR(N(BV$5)=0,BV$6=""),0,BV$5*((DATE(YEAR($B294),MONTH($B294),MIN(BV$6,DAY(EOMONTH($B294,0))))&gt;=$B294)*(DATE(YEAR($B294),MONTH($B294),MIN(BV$6,DAY(EOMONTH($B294,0))))&lt;$C294)+(DATE(YEAR($B294),MONTH($B294)+1,MIN(BV$6,DAY(EOMONTH($B294,1))))&gt;=$B294)*(DATE(YEAR($B294),MONTH($B294)+1,MIN(BV$6,DAY(EOMONTH($B294,1))))&lt;$C294)))</f>
        <v>0</v>
      </c>
      <c r="BW294" s="48" t="n">
        <f aca="false">IF(OR(N(BW$5)=0,BW$6=""),0,BW$5*((DATE(YEAR($B294),MONTH($B294),MIN(BW$6,DAY(EOMONTH($B294,0))))&gt;=$B294)*(DATE(YEAR($B294),MONTH($B294),MIN(BW$6,DAY(EOMONTH($B294,0))))&lt;$C294)+(DATE(YEAR($B294),MONTH($B294)+1,MIN(BW$6,DAY(EOMONTH($B294,1))))&gt;=$B294)*(DATE(YEAR($B294),MONTH($B294)+1,MIN(BW$6,DAY(EOMONTH($B294,1))))&lt;$C294)))</f>
        <v>0</v>
      </c>
      <c r="BX294" s="48" t="n">
        <f aca="false">MIN(Z294,(FT293*(1+FT$5/Setup!$C$36)+IF($V294=1,N($F294),0)))</f>
        <v>0</v>
      </c>
      <c r="BY294" s="48" t="n">
        <f aca="false">MIN(AA294,(FU293*(1+FU$5/Setup!$C$36)+IF($V294=2,N($F294),0)))</f>
        <v>0</v>
      </c>
      <c r="BZ294" s="48" t="n">
        <f aca="false">MIN(AB294,(FV293*(1+FV$5/Setup!$C$36)+IF($V294=3,N($F294),0)))</f>
        <v>0</v>
      </c>
      <c r="CA294" s="48" t="n">
        <f aca="false">MIN(AC294,(FW293*(1+FW$5/Setup!$C$36)+IF($V294=4,N($F294),0)))</f>
        <v>0</v>
      </c>
      <c r="CB294" s="48" t="n">
        <f aca="false">MIN(AD294,(FX293*(1+FX$5/Setup!$C$36)+IF($V294=5,N($F294),0)))</f>
        <v>0</v>
      </c>
      <c r="CC294" s="48" t="n">
        <f aca="false">MIN(AE294,(FY293*(1+FY$5/Setup!$C$36)+IF($V294=6,N($F294),0)))</f>
        <v>0</v>
      </c>
      <c r="CD294" s="48" t="n">
        <f aca="false">MIN(AF294,(FZ293*(1+FZ$5/Setup!$C$36)+IF($V294=7,N($F294),0)))</f>
        <v>0</v>
      </c>
      <c r="CE294" s="48" t="n">
        <f aca="false">MIN(AG294,(GA293*(1+GA$5/Setup!$C$36)+IF($V294=8,N($F294),0)))</f>
        <v>0</v>
      </c>
      <c r="CF294" s="48" t="n">
        <f aca="false">MIN(AH294,(GB293*(1+GB$5/Setup!$C$36)+IF($V294=9,N($F294),0)))</f>
        <v>0</v>
      </c>
      <c r="CG294" s="48" t="n">
        <f aca="false">MIN(AI294,(GC293*(1+GC$5/Setup!$C$36)+IF($V294=10,N($F294),0)))</f>
        <v>0</v>
      </c>
      <c r="CH294" s="48" t="n">
        <f aca="false">MIN(AJ294,(GD293*(1+GD$5/Setup!$C$36)+IF($V294=11,N($F294),0)))</f>
        <v>0</v>
      </c>
      <c r="CI294" s="48" t="n">
        <f aca="false">MIN(AK294,(GE293*(1+GE$5/Setup!$C$36)+IF($V294=12,N($F294),0)))</f>
        <v>0</v>
      </c>
      <c r="CJ294" s="48" t="n">
        <f aca="false">MIN(AL294,(GF293*(1+GF$5/Setup!$C$36)+IF($V294=13,N($F294),0)))</f>
        <v>0</v>
      </c>
      <c r="CK294" s="48" t="n">
        <f aca="false">MIN(AM294,(GG293*(1+GG$5/Setup!$C$36)+IF($V294=14,N($F294),0)))</f>
        <v>0</v>
      </c>
      <c r="CL294" s="48" t="n">
        <f aca="false">MIN(AN294,(GH293*(1+GH$5/Setup!$C$36)+IF($V294=15,N($F294),0)))</f>
        <v>0</v>
      </c>
      <c r="CM294" s="48" t="n">
        <f aca="false">MIN(AO294,(GI293*(1+GI$5/Setup!$C$36)+IF($V294=16,N($F294),0)))</f>
        <v>0</v>
      </c>
      <c r="CN294" s="48" t="n">
        <f aca="false">MIN(AP294,(GJ293*(1+GJ$5/Setup!$C$36)+IF($V294=17,N($F294),0)))</f>
        <v>0</v>
      </c>
      <c r="CO294" s="48" t="n">
        <f aca="false">MIN(AQ294,(GK293*(1+GK$5/Setup!$C$36)+IF($V294=18,N($F294),0)))</f>
        <v>0</v>
      </c>
      <c r="CP294" s="48" t="n">
        <f aca="false">MIN(AR294,(GL293*(1+GL$5/Setup!$C$36)+IF($V294=19,N($F294),0)))</f>
        <v>0</v>
      </c>
      <c r="CQ294" s="48" t="n">
        <f aca="false">MIN(AS294,(GM293*(1+GM$5/Setup!$C$36)+IF($V294=20,N($F294),0)))</f>
        <v>0</v>
      </c>
      <c r="CR294" s="48" t="n">
        <f aca="false">MIN(AT294,(GN293*(1+GN$5/Setup!$C$36)+IF($V294=21,N($F294),0)))</f>
        <v>0</v>
      </c>
      <c r="CS294" s="48" t="n">
        <f aca="false">MIN(AU294,(GO293*(1+GO$5/Setup!$C$36)+IF($V294=22,N($F294),0)))</f>
        <v>0</v>
      </c>
      <c r="CT294" s="48" t="n">
        <f aca="false">MIN(AV294,(GP293*(1+GP$5/Setup!$C$36)+IF($V294=23,N($F294),0)))</f>
        <v>0</v>
      </c>
      <c r="CU294" s="48" t="n">
        <f aca="false">MIN(AW294,(GQ293*(1+GQ$5/Setup!$C$36)+IF($V294=24,N($F294),0)))</f>
        <v>0</v>
      </c>
      <c r="CV294" s="48" t="n">
        <f aca="false">MIN(AX294,(GR293*(1+GR$5/Setup!$C$36)+IF($V294=25,N($F294),0)))</f>
        <v>0</v>
      </c>
      <c r="CW294" s="48" t="n">
        <f aca="false">MIN(AY294,(GS293*(1+GS$5/Setup!$C$36)+IF($V294=26,N($F294),0)))</f>
        <v>0</v>
      </c>
      <c r="CX294" s="48" t="n">
        <f aca="false">MIN(AZ294,(GT293*(1+GT$5/Setup!$C$36)+IF($V294=27,N($F294),0)))</f>
        <v>0</v>
      </c>
      <c r="CY294" s="48" t="n">
        <f aca="false">MIN(BA294,(GU293*(1+GU$5/Setup!$C$36)+IF($V294=28,N($F294),0)))</f>
        <v>0</v>
      </c>
      <c r="CZ294" s="48" t="n">
        <f aca="false">MIN(BB294,(GV293*(1+GV$5/Setup!$C$36)+IF($V294=29,N($F294),0)))</f>
        <v>0</v>
      </c>
      <c r="DA294" s="48" t="n">
        <f aca="false">MIN(BC294,(GW293*(1+GW$5/Setup!$C$36)+IF($V294=30,N($F294),0)))</f>
        <v>0</v>
      </c>
      <c r="DB294" s="48" t="n">
        <f aca="false">MIN(BD294,(GX293*(1+GX$5/Setup!$C$36)+IF($V294=31,N($F294),0)))</f>
        <v>0</v>
      </c>
      <c r="DC294" s="48" t="n">
        <f aca="false">MIN(BE294,(GY293*(1+GY$5/Setup!$C$36)+IF($V294=32,N($F294),0)))</f>
        <v>0</v>
      </c>
      <c r="DD294" s="48" t="n">
        <f aca="false">MIN(BF294,(GZ293*(1+GZ$5/Setup!$C$36)+IF($V294=33,N($F294),0)))</f>
        <v>0</v>
      </c>
      <c r="DE294" s="48" t="n">
        <f aca="false">MIN(BG294,(HA293*(1+HA$5/Setup!$C$36)+IF($V294=34,N($F294),0)))</f>
        <v>0</v>
      </c>
      <c r="DF294" s="48" t="n">
        <f aca="false">MIN(BH294,(HB293*(1+HB$5/Setup!$C$36)+IF($V294=35,N($F294),0)))</f>
        <v>0</v>
      </c>
      <c r="DG294" s="48" t="n">
        <f aca="false">MIN(BI294,(HC293*(1+HC$5/Setup!$C$36)+IF($V294=36,N($F294),0)))</f>
        <v>0</v>
      </c>
      <c r="DH294" s="48" t="n">
        <f aca="false">MIN(BJ294,(HD293*(1+HD$5/Setup!$C$36)+IF($V294=37,N($F294),0)))</f>
        <v>0</v>
      </c>
      <c r="DI294" s="48" t="n">
        <f aca="false">MIN(BK294,(HE293*(1+HE$5/Setup!$C$36)+IF($V294=38,N($F294),0)))</f>
        <v>0</v>
      </c>
      <c r="DJ294" s="48" t="n">
        <f aca="false">MIN(BL294,(HF293*(1+HF$5/Setup!$C$36)+IF($V294=39,N($F294),0)))</f>
        <v>0</v>
      </c>
      <c r="DK294" s="48" t="n">
        <f aca="false">MIN(BM294,(HG293*(1+HG$5/Setup!$C$36)+IF($V294=40,N($F294),0)))</f>
        <v>0</v>
      </c>
      <c r="DL294" s="48" t="n">
        <f aca="false">MIN(BN294,(HH293*(1+HH$5/Setup!$C$36)+IF($V294=41,N($F294),0)))</f>
        <v>0</v>
      </c>
      <c r="DM294" s="48" t="n">
        <f aca="false">MIN(BO294,(HI293*(1+HI$5/Setup!$C$36)+IF($V294=42,N($F294),0)))</f>
        <v>0</v>
      </c>
      <c r="DN294" s="48" t="n">
        <f aca="false">MIN(BP294,(HJ293*(1+HJ$5/Setup!$C$36)+IF($V294=43,N($F294),0)))</f>
        <v>0</v>
      </c>
      <c r="DO294" s="48" t="n">
        <f aca="false">MIN(BQ294,(HK293*(1+HK$5/Setup!$C$36)+IF($V294=44,N($F294),0)))</f>
        <v>0</v>
      </c>
      <c r="DP294" s="48" t="n">
        <f aca="false">MIN(BR294,(HL293*(1+HL$5/Setup!$C$36)+IF($V294=45,N($F294),0)))</f>
        <v>0</v>
      </c>
      <c r="DQ294" s="48" t="n">
        <f aca="false">MIN(BS294,(HM293*(1+HM$5/Setup!$C$36)+IF($V294=46,N($F294),0)))</f>
        <v>0</v>
      </c>
      <c r="DR294" s="48" t="n">
        <f aca="false">MIN(BT294,(HN293*(1+HN$5/Setup!$C$36)+IF($V294=47,N($F294),0)))</f>
        <v>0</v>
      </c>
      <c r="DS294" s="48" t="n">
        <f aca="false">MIN(BU294,(HO293*(1+HO$5/Setup!$C$36)+IF($V294=48,N($F294),0)))</f>
        <v>0</v>
      </c>
      <c r="DT294" s="48" t="n">
        <f aca="false">MIN(BV294,(HP293*(1+HP$5/Setup!$C$36)+IF($V294=49,N($F294),0)))</f>
        <v>0</v>
      </c>
      <c r="DU294" s="48" t="n">
        <f aca="false">MIN(BW294,(HQ293*(1+HQ$5/Setup!$C$36)+IF($V294=50,N($F294),0)))</f>
        <v>0</v>
      </c>
      <c r="DV294" s="48" t="n">
        <f aca="false">MIN(MAX((FT293*(1+FT$5/Setup!$C$36)+IF($V294=1,N($F294),0))-BX294,0),MAX($P294-0,0))</f>
        <v>0</v>
      </c>
      <c r="DW294" s="48" t="n">
        <f aca="false">MIN(MAX((FU293*(1+FU$5/Setup!$C$36)+IF($V294=2,N($F294),0))-BY294,0),MAX($P294-SUM(DV294:DV294),0))</f>
        <v>0</v>
      </c>
      <c r="DX294" s="48" t="n">
        <f aca="false">MIN(MAX((FV293*(1+FV$5/Setup!$C$36)+IF($V294=3,N($F294),0))-BZ294,0),MAX($P294-SUM(DV294:DW294),0))</f>
        <v>0</v>
      </c>
      <c r="DY294" s="48" t="n">
        <f aca="false">MIN(MAX((FW293*(1+FW$5/Setup!$C$36)+IF($V294=4,N($F294),0))-CA294,0),MAX($P294-SUM(DV294:DX294),0))</f>
        <v>0</v>
      </c>
      <c r="DZ294" s="48" t="n">
        <f aca="false">MIN(MAX((FX293*(1+FX$5/Setup!$C$36)+IF($V294=5,N($F294),0))-CB294,0),MAX($P294-SUM(DV294:DY294),0))</f>
        <v>0</v>
      </c>
      <c r="EA294" s="48" t="n">
        <f aca="false">MIN(MAX((FY293*(1+FY$5/Setup!$C$36)+IF($V294=6,N($F294),0))-CC294,0),MAX($P294-SUM(DV294:DZ294),0))</f>
        <v>0</v>
      </c>
      <c r="EB294" s="48" t="n">
        <f aca="false">MIN(MAX((FZ293*(1+FZ$5/Setup!$C$36)+IF($V294=7,N($F294),0))-CD294,0),MAX($P294-SUM(DV294:EA294),0))</f>
        <v>0</v>
      </c>
      <c r="EC294" s="48" t="n">
        <f aca="false">MIN(MAX((GA293*(1+GA$5/Setup!$C$36)+IF($V294=8,N($F294),0))-CE294,0),MAX($P294-SUM(DV294:EB294),0))</f>
        <v>0</v>
      </c>
      <c r="ED294" s="48" t="n">
        <f aca="false">MIN(MAX((GB293*(1+GB$5/Setup!$C$36)+IF($V294=9,N($F294),0))-CF294,0),MAX($P294-SUM(DV294:EC294),0))</f>
        <v>0</v>
      </c>
      <c r="EE294" s="48" t="n">
        <f aca="false">MIN(MAX((GC293*(1+GC$5/Setup!$C$36)+IF($V294=10,N($F294),0))-CG294,0),MAX($P294-SUM(DV294:ED294),0))</f>
        <v>0</v>
      </c>
      <c r="EF294" s="48" t="n">
        <f aca="false">MIN(MAX((GD293*(1+GD$5/Setup!$C$36)+IF($V294=11,N($F294),0))-CH294,0),MAX($P294-SUM(DV294:EE294),0))</f>
        <v>0</v>
      </c>
      <c r="EG294" s="48" t="n">
        <f aca="false">MIN(MAX((GE293*(1+GE$5/Setup!$C$36)+IF($V294=12,N($F294),0))-CI294,0),MAX($P294-SUM(DV294:EF294),0))</f>
        <v>0</v>
      </c>
      <c r="EH294" s="48" t="n">
        <f aca="false">MIN(MAX((GF293*(1+GF$5/Setup!$C$36)+IF($V294=13,N($F294),0))-CJ294,0),MAX($P294-SUM(DV294:EG294),0))</f>
        <v>0</v>
      </c>
      <c r="EI294" s="48" t="n">
        <f aca="false">MIN(MAX((GG293*(1+GG$5/Setup!$C$36)+IF($V294=14,N($F294),0))-CK294,0),MAX($P294-SUM(DV294:EH294),0))</f>
        <v>0</v>
      </c>
      <c r="EJ294" s="48" t="n">
        <f aca="false">MIN(MAX((GH293*(1+GH$5/Setup!$C$36)+IF($V294=15,N($F294),0))-CL294,0),MAX($P294-SUM(DV294:EI294),0))</f>
        <v>0</v>
      </c>
      <c r="EK294" s="48" t="n">
        <f aca="false">MIN(MAX((GI293*(1+GI$5/Setup!$C$36)+IF($V294=16,N($F294),0))-CM294,0),MAX($P294-SUM(DV294:EJ294),0))</f>
        <v>0</v>
      </c>
      <c r="EL294" s="48" t="n">
        <f aca="false">MIN(MAX((GJ293*(1+GJ$5/Setup!$C$36)+IF($V294=17,N($F294),0))-CN294,0),MAX($P294-SUM(DV294:EK294),0))</f>
        <v>0</v>
      </c>
      <c r="EM294" s="48" t="n">
        <f aca="false">MIN(MAX((GK293*(1+GK$5/Setup!$C$36)+IF($V294=18,N($F294),0))-CO294,0),MAX($P294-SUM(DV294:EL294),0))</f>
        <v>0</v>
      </c>
      <c r="EN294" s="48" t="n">
        <f aca="false">MIN(MAX((GL293*(1+GL$5/Setup!$C$36)+IF($V294=19,N($F294),0))-CP294,0),MAX($P294-SUM(DV294:EM294),0))</f>
        <v>0</v>
      </c>
      <c r="EO294" s="48" t="n">
        <f aca="false">MIN(MAX((GM293*(1+GM$5/Setup!$C$36)+IF($V294=20,N($F294),0))-CQ294,0),MAX($P294-SUM(DV294:EN294),0))</f>
        <v>0</v>
      </c>
      <c r="EP294" s="48" t="n">
        <f aca="false">MIN(MAX((GN293*(1+GN$5/Setup!$C$36)+IF($V294=21,N($F294),0))-CR294,0),MAX($P294-SUM(DV294:EO294),0))</f>
        <v>0</v>
      </c>
      <c r="EQ294" s="48" t="n">
        <f aca="false">MIN(MAX((GO293*(1+GO$5/Setup!$C$36)+IF($V294=22,N($F294),0))-CS294,0),MAX($P294-SUM(DV294:EP294),0))</f>
        <v>0</v>
      </c>
      <c r="ER294" s="48" t="n">
        <f aca="false">MIN(MAX((GP293*(1+GP$5/Setup!$C$36)+IF($V294=23,N($F294),0))-CT294,0),MAX($P294-SUM(DV294:EQ294),0))</f>
        <v>0</v>
      </c>
      <c r="ES294" s="48" t="n">
        <f aca="false">MIN(MAX((GQ293*(1+GQ$5/Setup!$C$36)+IF($V294=24,N($F294),0))-CU294,0),MAX($P294-SUM(DV294:ER294),0))</f>
        <v>0</v>
      </c>
      <c r="ET294" s="48" t="n">
        <f aca="false">MIN(MAX((GR293*(1+GR$5/Setup!$C$36)+IF($V294=25,N($F294),0))-CV294,0),MAX($P294-SUM(DV294:ES294),0))</f>
        <v>0</v>
      </c>
      <c r="EU294" s="48" t="n">
        <f aca="false">MIN(MAX((GS293*(1+GS$5/Setup!$C$36)+IF($V294=26,N($F294),0))-CW294,0),MAX($P294-SUM(DV294:ET294),0))</f>
        <v>0</v>
      </c>
      <c r="EV294" s="48" t="n">
        <f aca="false">MIN(MAX((GT293*(1+GT$5/Setup!$C$36)+IF($V294=27,N($F294),0))-CX294,0),MAX($P294-SUM(DV294:EU294),0))</f>
        <v>0</v>
      </c>
      <c r="EW294" s="48" t="n">
        <f aca="false">MIN(MAX((GU293*(1+GU$5/Setup!$C$36)+IF($V294=28,N($F294),0))-CY294,0),MAX($P294-SUM(DV294:EV294),0))</f>
        <v>0</v>
      </c>
      <c r="EX294" s="48" t="n">
        <f aca="false">MIN(MAX((GV293*(1+GV$5/Setup!$C$36)+IF($V294=29,N($F294),0))-CZ294,0),MAX($P294-SUM(DV294:EW294),0))</f>
        <v>0</v>
      </c>
      <c r="EY294" s="48" t="n">
        <f aca="false">MIN(MAX((GW293*(1+GW$5/Setup!$C$36)+IF($V294=30,N($F294),0))-DA294,0),MAX($P294-SUM(DV294:EX294),0))</f>
        <v>0</v>
      </c>
      <c r="EZ294" s="48" t="n">
        <f aca="false">MIN(MAX((GX293*(1+GX$5/Setup!$C$36)+IF($V294=31,N($F294),0))-DB294,0),MAX($P294-SUM(DV294:EY294),0))</f>
        <v>0</v>
      </c>
      <c r="FA294" s="48" t="n">
        <f aca="false">MIN(MAX((GY293*(1+GY$5/Setup!$C$36)+IF($V294=32,N($F294),0))-DC294,0),MAX($P294-SUM(DV294:EZ294),0))</f>
        <v>0</v>
      </c>
      <c r="FB294" s="48" t="n">
        <f aca="false">MIN(MAX((GZ293*(1+GZ$5/Setup!$C$36)+IF($V294=33,N($F294),0))-DD294,0),MAX($P294-SUM(DV294:FA294),0))</f>
        <v>0</v>
      </c>
      <c r="FC294" s="48" t="n">
        <f aca="false">MIN(MAX((HA293*(1+HA$5/Setup!$C$36)+IF($V294=34,N($F294),0))-DE294,0),MAX($P294-SUM(DV294:FB294),0))</f>
        <v>0</v>
      </c>
      <c r="FD294" s="48" t="n">
        <f aca="false">MIN(MAX((HB293*(1+HB$5/Setup!$C$36)+IF($V294=35,N($F294),0))-DF294,0),MAX($P294-SUM(DV294:FC294),0))</f>
        <v>0</v>
      </c>
      <c r="FE294" s="48" t="n">
        <f aca="false">MIN(MAX((HC293*(1+HC$5/Setup!$C$36)+IF($V294=36,N($F294),0))-DG294,0),MAX($P294-SUM(DV294:FD294),0))</f>
        <v>0</v>
      </c>
      <c r="FF294" s="48" t="n">
        <f aca="false">MIN(MAX((HD293*(1+HD$5/Setup!$C$36)+IF($V294=37,N($F294),0))-DH294,0),MAX($P294-SUM(DV294:FE294),0))</f>
        <v>0</v>
      </c>
      <c r="FG294" s="48" t="n">
        <f aca="false">MIN(MAX((HE293*(1+HE$5/Setup!$C$36)+IF($V294=38,N($F294),0))-DI294,0),MAX($P294-SUM(DV294:FF294),0))</f>
        <v>0</v>
      </c>
      <c r="FH294" s="48" t="n">
        <f aca="false">MIN(MAX((HF293*(1+HF$5/Setup!$C$36)+IF($V294=39,N($F294),0))-DJ294,0),MAX($P294-SUM(DV294:FG294),0))</f>
        <v>0</v>
      </c>
      <c r="FI294" s="48" t="n">
        <f aca="false">MIN(MAX((HG293*(1+HG$5/Setup!$C$36)+IF($V294=40,N($F294),0))-DK294,0),MAX($P294-SUM(DV294:FH294),0))</f>
        <v>0</v>
      </c>
      <c r="FJ294" s="48" t="n">
        <f aca="false">MIN(MAX((HH293*(1+HH$5/Setup!$C$36)+IF($V294=41,N($F294),0))-DL294,0),MAX($P294-SUM(DV294:FI294),0))</f>
        <v>0</v>
      </c>
      <c r="FK294" s="48" t="n">
        <f aca="false">MIN(MAX((HI293*(1+HI$5/Setup!$C$36)+IF($V294=42,N($F294),0))-DM294,0),MAX($P294-SUM(DV294:FJ294),0))</f>
        <v>0</v>
      </c>
      <c r="FL294" s="48" t="n">
        <f aca="false">MIN(MAX((HJ293*(1+HJ$5/Setup!$C$36)+IF($V294=43,N($F294),0))-DN294,0),MAX($P294-SUM(DV294:FK294),0))</f>
        <v>0</v>
      </c>
      <c r="FM294" s="48" t="n">
        <f aca="false">MIN(MAX((HK293*(1+HK$5/Setup!$C$36)+IF($V294=44,N($F294),0))-DO294,0),MAX($P294-SUM(DV294:FL294),0))</f>
        <v>0</v>
      </c>
      <c r="FN294" s="48" t="n">
        <f aca="false">MIN(MAX((HL293*(1+HL$5/Setup!$C$36)+IF($V294=45,N($F294),0))-DP294,0),MAX($P294-SUM(DV294:FM294),0))</f>
        <v>0</v>
      </c>
      <c r="FO294" s="48" t="n">
        <f aca="false">MIN(MAX((HM293*(1+HM$5/Setup!$C$36)+IF($V294=46,N($F294),0))-DQ294,0),MAX($P294-SUM(DV294:FN294),0))</f>
        <v>0</v>
      </c>
      <c r="FP294" s="48" t="n">
        <f aca="false">MIN(MAX((HN293*(1+HN$5/Setup!$C$36)+IF($V294=47,N($F294),0))-DR294,0),MAX($P294-SUM(DV294:FO294),0))</f>
        <v>0</v>
      </c>
      <c r="FQ294" s="48" t="n">
        <f aca="false">MIN(MAX((HO293*(1+HO$5/Setup!$C$36)+IF($V294=48,N($F294),0))-DS294,0),MAX($P294-SUM(DV294:FP294),0))</f>
        <v>0</v>
      </c>
      <c r="FR294" s="48" t="n">
        <f aca="false">MIN(MAX((HP293*(1+HP$5/Setup!$C$36)+IF($V294=49,N($F294),0))-DT294,0),MAX($P294-SUM(DV294:FQ294),0))</f>
        <v>0</v>
      </c>
      <c r="FS294" s="48" t="n">
        <f aca="false">MIN(MAX((HQ293*(1+HQ$5/Setup!$C$36)+IF($V294=50,N($F294),0))-DU294,0),MAX($P294-SUM(DV294:FR294),0))</f>
        <v>0</v>
      </c>
      <c r="FT294" s="48" t="n">
        <f aca="false">IF((FT293*(1+FT$5/Setup!$C$36)+IF($V294=1,N($F294),0))-BX294-DV294&lt;0.005,0,(FT293*(1+FT$5/Setup!$C$36)+IF($V294=1,N($F294),0))-BX294-DV294)</f>
        <v>0</v>
      </c>
      <c r="FU294" s="48" t="n">
        <f aca="false">IF((FU293*(1+FU$5/Setup!$C$36)+IF($V294=2,N($F294),0))-BY294-DW294&lt;0.005,0,(FU293*(1+FU$5/Setup!$C$36)+IF($V294=2,N($F294),0))-BY294-DW294)</f>
        <v>0</v>
      </c>
      <c r="FV294" s="48" t="n">
        <f aca="false">IF((FV293*(1+FV$5/Setup!$C$36)+IF($V294=3,N($F294),0))-BZ294-DX294&lt;0.005,0,(FV293*(1+FV$5/Setup!$C$36)+IF($V294=3,N($F294),0))-BZ294-DX294)</f>
        <v>0</v>
      </c>
      <c r="FW294" s="48" t="n">
        <f aca="false">IF((FW293*(1+FW$5/Setup!$C$36)+IF($V294=4,N($F294),0))-CA294-DY294&lt;0.005,0,(FW293*(1+FW$5/Setup!$C$36)+IF($V294=4,N($F294),0))-CA294-DY294)</f>
        <v>0</v>
      </c>
      <c r="FX294" s="48" t="n">
        <f aca="false">IF((FX293*(1+FX$5/Setup!$C$36)+IF($V294=5,N($F294),0))-CB294-DZ294&lt;0.005,0,(FX293*(1+FX$5/Setup!$C$36)+IF($V294=5,N($F294),0))-CB294-DZ294)</f>
        <v>0</v>
      </c>
      <c r="FY294" s="48" t="n">
        <f aca="false">IF((FY293*(1+FY$5/Setup!$C$36)+IF($V294=6,N($F294),0))-CC294-EA294&lt;0.005,0,(FY293*(1+FY$5/Setup!$C$36)+IF($V294=6,N($F294),0))-CC294-EA294)</f>
        <v>0</v>
      </c>
      <c r="FZ294" s="48" t="n">
        <f aca="false">IF((FZ293*(1+FZ$5/Setup!$C$36)+IF($V294=7,N($F294),0))-CD294-EB294&lt;0.005,0,(FZ293*(1+FZ$5/Setup!$C$36)+IF($V294=7,N($F294),0))-CD294-EB294)</f>
        <v>0</v>
      </c>
      <c r="GA294" s="48" t="n">
        <f aca="false">IF((GA293*(1+GA$5/Setup!$C$36)+IF($V294=8,N($F294),0))-CE294-EC294&lt;0.005,0,(GA293*(1+GA$5/Setup!$C$36)+IF($V294=8,N($F294),0))-CE294-EC294)</f>
        <v>0</v>
      </c>
      <c r="GB294" s="48" t="n">
        <f aca="false">IF((GB293*(1+GB$5/Setup!$C$36)+IF($V294=9,N($F294),0))-CF294-ED294&lt;0.005,0,(GB293*(1+GB$5/Setup!$C$36)+IF($V294=9,N($F294),0))-CF294-ED294)</f>
        <v>0</v>
      </c>
      <c r="GC294" s="48" t="n">
        <f aca="false">IF((GC293*(1+GC$5/Setup!$C$36)+IF($V294=10,N($F294),0))-CG294-EE294&lt;0.005,0,(GC293*(1+GC$5/Setup!$C$36)+IF($V294=10,N($F294),0))-CG294-EE294)</f>
        <v>0</v>
      </c>
      <c r="GD294" s="48" t="n">
        <f aca="false">IF((GD293*(1+GD$5/Setup!$C$36)+IF($V294=11,N($F294),0))-CH294-EF294&lt;0.005,0,(GD293*(1+GD$5/Setup!$C$36)+IF($V294=11,N($F294),0))-CH294-EF294)</f>
        <v>0</v>
      </c>
      <c r="GE294" s="48" t="n">
        <f aca="false">IF((GE293*(1+GE$5/Setup!$C$36)+IF($V294=12,N($F294),0))-CI294-EG294&lt;0.005,0,(GE293*(1+GE$5/Setup!$C$36)+IF($V294=12,N($F294),0))-CI294-EG294)</f>
        <v>0</v>
      </c>
      <c r="GF294" s="48" t="n">
        <f aca="false">IF((GF293*(1+GF$5/Setup!$C$36)+IF($V294=13,N($F294),0))-CJ294-EH294&lt;0.005,0,(GF293*(1+GF$5/Setup!$C$36)+IF($V294=13,N($F294),0))-CJ294-EH294)</f>
        <v>0</v>
      </c>
      <c r="GG294" s="48" t="n">
        <f aca="false">IF((GG293*(1+GG$5/Setup!$C$36)+IF($V294=14,N($F294),0))-CK294-EI294&lt;0.005,0,(GG293*(1+GG$5/Setup!$C$36)+IF($V294=14,N($F294),0))-CK294-EI294)</f>
        <v>0</v>
      </c>
      <c r="GH294" s="48" t="n">
        <f aca="false">IF((GH293*(1+GH$5/Setup!$C$36)+IF($V294=15,N($F294),0))-CL294-EJ294&lt;0.005,0,(GH293*(1+GH$5/Setup!$C$36)+IF($V294=15,N($F294),0))-CL294-EJ294)</f>
        <v>0</v>
      </c>
      <c r="GI294" s="48" t="n">
        <f aca="false">IF((GI293*(1+GI$5/Setup!$C$36)+IF($V294=16,N($F294),0))-CM294-EK294&lt;0.005,0,(GI293*(1+GI$5/Setup!$C$36)+IF($V294=16,N($F294),0))-CM294-EK294)</f>
        <v>0</v>
      </c>
      <c r="GJ294" s="48" t="n">
        <f aca="false">IF((GJ293*(1+GJ$5/Setup!$C$36)+IF($V294=17,N($F294),0))-CN294-EL294&lt;0.005,0,(GJ293*(1+GJ$5/Setup!$C$36)+IF($V294=17,N($F294),0))-CN294-EL294)</f>
        <v>0</v>
      </c>
      <c r="GK294" s="48" t="n">
        <f aca="false">IF((GK293*(1+GK$5/Setup!$C$36)+IF($V294=18,N($F294),0))-CO294-EM294&lt;0.005,0,(GK293*(1+GK$5/Setup!$C$36)+IF($V294=18,N($F294),0))-CO294-EM294)</f>
        <v>0</v>
      </c>
      <c r="GL294" s="48" t="n">
        <f aca="false">IF((GL293*(1+GL$5/Setup!$C$36)+IF($V294=19,N($F294),0))-CP294-EN294&lt;0.005,0,(GL293*(1+GL$5/Setup!$C$36)+IF($V294=19,N($F294),0))-CP294-EN294)</f>
        <v>0</v>
      </c>
      <c r="GM294" s="48" t="n">
        <f aca="false">IF((GM293*(1+GM$5/Setup!$C$36)+IF($V294=20,N($F294),0))-CQ294-EO294&lt;0.005,0,(GM293*(1+GM$5/Setup!$C$36)+IF($V294=20,N($F294),0))-CQ294-EO294)</f>
        <v>0</v>
      </c>
      <c r="GN294" s="48" t="n">
        <f aca="false">IF((GN293*(1+GN$5/Setup!$C$36)+IF($V294=21,N($F294),0))-CR294-EP294&lt;0.005,0,(GN293*(1+GN$5/Setup!$C$36)+IF($V294=21,N($F294),0))-CR294-EP294)</f>
        <v>0</v>
      </c>
      <c r="GO294" s="48" t="n">
        <f aca="false">IF((GO293*(1+GO$5/Setup!$C$36)+IF($V294=22,N($F294),0))-CS294-EQ294&lt;0.005,0,(GO293*(1+GO$5/Setup!$C$36)+IF($V294=22,N($F294),0))-CS294-EQ294)</f>
        <v>0</v>
      </c>
      <c r="GP294" s="48" t="n">
        <f aca="false">IF((GP293*(1+GP$5/Setup!$C$36)+IF($V294=23,N($F294),0))-CT294-ER294&lt;0.005,0,(GP293*(1+GP$5/Setup!$C$36)+IF($V294=23,N($F294),0))-CT294-ER294)</f>
        <v>0</v>
      </c>
      <c r="GQ294" s="48" t="n">
        <f aca="false">IF((GQ293*(1+GQ$5/Setup!$C$36)+IF($V294=24,N($F294),0))-CU294-ES294&lt;0.005,0,(GQ293*(1+GQ$5/Setup!$C$36)+IF($V294=24,N($F294),0))-CU294-ES294)</f>
        <v>0</v>
      </c>
      <c r="GR294" s="48" t="n">
        <f aca="false">IF((GR293*(1+GR$5/Setup!$C$36)+IF($V294=25,N($F294),0))-CV294-ET294&lt;0.005,0,(GR293*(1+GR$5/Setup!$C$36)+IF($V294=25,N($F294),0))-CV294-ET294)</f>
        <v>0</v>
      </c>
      <c r="GS294" s="48" t="n">
        <f aca="false">IF((GS293*(1+GS$5/Setup!$C$36)+IF($V294=26,N($F294),0))-CW294-EU294&lt;0.005,0,(GS293*(1+GS$5/Setup!$C$36)+IF($V294=26,N($F294),0))-CW294-EU294)</f>
        <v>0</v>
      </c>
      <c r="GT294" s="48" t="n">
        <f aca="false">IF((GT293*(1+GT$5/Setup!$C$36)+IF($V294=27,N($F294),0))-CX294-EV294&lt;0.005,0,(GT293*(1+GT$5/Setup!$C$36)+IF($V294=27,N($F294),0))-CX294-EV294)</f>
        <v>0</v>
      </c>
      <c r="GU294" s="48" t="n">
        <f aca="false">IF((GU293*(1+GU$5/Setup!$C$36)+IF($V294=28,N($F294),0))-CY294-EW294&lt;0.005,0,(GU293*(1+GU$5/Setup!$C$36)+IF($V294=28,N($F294),0))-CY294-EW294)</f>
        <v>0</v>
      </c>
      <c r="GV294" s="48" t="n">
        <f aca="false">IF((GV293*(1+GV$5/Setup!$C$36)+IF($V294=29,N($F294),0))-CZ294-EX294&lt;0.005,0,(GV293*(1+GV$5/Setup!$C$36)+IF($V294=29,N($F294),0))-CZ294-EX294)</f>
        <v>0</v>
      </c>
      <c r="GW294" s="48" t="n">
        <f aca="false">IF((GW293*(1+GW$5/Setup!$C$36)+IF($V294=30,N($F294),0))-DA294-EY294&lt;0.005,0,(GW293*(1+GW$5/Setup!$C$36)+IF($V294=30,N($F294),0))-DA294-EY294)</f>
        <v>0</v>
      </c>
      <c r="GX294" s="48" t="n">
        <f aca="false">IF((GX293*(1+GX$5/Setup!$C$36)+IF($V294=31,N($F294),0))-DB294-EZ294&lt;0.005,0,(GX293*(1+GX$5/Setup!$C$36)+IF($V294=31,N($F294),0))-DB294-EZ294)</f>
        <v>0</v>
      </c>
      <c r="GY294" s="48" t="n">
        <f aca="false">IF((GY293*(1+GY$5/Setup!$C$36)+IF($V294=32,N($F294),0))-DC294-FA294&lt;0.005,0,(GY293*(1+GY$5/Setup!$C$36)+IF($V294=32,N($F294),0))-DC294-FA294)</f>
        <v>0</v>
      </c>
      <c r="GZ294" s="48" t="n">
        <f aca="false">IF((GZ293*(1+GZ$5/Setup!$C$36)+IF($V294=33,N($F294),0))-DD294-FB294&lt;0.005,0,(GZ293*(1+GZ$5/Setup!$C$36)+IF($V294=33,N($F294),0))-DD294-FB294)</f>
        <v>0</v>
      </c>
      <c r="HA294" s="48" t="n">
        <f aca="false">IF((HA293*(1+HA$5/Setup!$C$36)+IF($V294=34,N($F294),0))-DE294-FC294&lt;0.005,0,(HA293*(1+HA$5/Setup!$C$36)+IF($V294=34,N($F294),0))-DE294-FC294)</f>
        <v>0</v>
      </c>
      <c r="HB294" s="48" t="n">
        <f aca="false">IF((HB293*(1+HB$5/Setup!$C$36)+IF($V294=35,N($F294),0))-DF294-FD294&lt;0.005,0,(HB293*(1+HB$5/Setup!$C$36)+IF($V294=35,N($F294),0))-DF294-FD294)</f>
        <v>0</v>
      </c>
      <c r="HC294" s="48" t="n">
        <f aca="false">IF((HC293*(1+HC$5/Setup!$C$36)+IF($V294=36,N($F294),0))-DG294-FE294&lt;0.005,0,(HC293*(1+HC$5/Setup!$C$36)+IF($V294=36,N($F294),0))-DG294-FE294)</f>
        <v>0</v>
      </c>
      <c r="HD294" s="48" t="n">
        <f aca="false">IF((HD293*(1+HD$5/Setup!$C$36)+IF($V294=37,N($F294),0))-DH294-FF294&lt;0.005,0,(HD293*(1+HD$5/Setup!$C$36)+IF($V294=37,N($F294),0))-DH294-FF294)</f>
        <v>0</v>
      </c>
      <c r="HE294" s="48" t="n">
        <f aca="false">IF((HE293*(1+HE$5/Setup!$C$36)+IF($V294=38,N($F294),0))-DI294-FG294&lt;0.005,0,(HE293*(1+HE$5/Setup!$C$36)+IF($V294=38,N($F294),0))-DI294-FG294)</f>
        <v>0</v>
      </c>
      <c r="HF294" s="48" t="n">
        <f aca="false">IF((HF293*(1+HF$5/Setup!$C$36)+IF($V294=39,N($F294),0))-DJ294-FH294&lt;0.005,0,(HF293*(1+HF$5/Setup!$C$36)+IF($V294=39,N($F294),0))-DJ294-FH294)</f>
        <v>0</v>
      </c>
      <c r="HG294" s="48" t="n">
        <f aca="false">IF((HG293*(1+HG$5/Setup!$C$36)+IF($V294=40,N($F294),0))-DK294-FI294&lt;0.005,0,(HG293*(1+HG$5/Setup!$C$36)+IF($V294=40,N($F294),0))-DK294-FI294)</f>
        <v>0</v>
      </c>
      <c r="HH294" s="48" t="n">
        <f aca="false">IF((HH293*(1+HH$5/Setup!$C$36)+IF($V294=41,N($F294),0))-DL294-FJ294&lt;0.005,0,(HH293*(1+HH$5/Setup!$C$36)+IF($V294=41,N($F294),0))-DL294-FJ294)</f>
        <v>0</v>
      </c>
      <c r="HI294" s="48" t="n">
        <f aca="false">IF((HI293*(1+HI$5/Setup!$C$36)+IF($V294=42,N($F294),0))-DM294-FK294&lt;0.005,0,(HI293*(1+HI$5/Setup!$C$36)+IF($V294=42,N($F294),0))-DM294-FK294)</f>
        <v>0</v>
      </c>
      <c r="HJ294" s="48" t="n">
        <f aca="false">IF((HJ293*(1+HJ$5/Setup!$C$36)+IF($V294=43,N($F294),0))-DN294-FL294&lt;0.005,0,(HJ293*(1+HJ$5/Setup!$C$36)+IF($V294=43,N($F294),0))-DN294-FL294)</f>
        <v>0</v>
      </c>
      <c r="HK294" s="48" t="n">
        <f aca="false">IF((HK293*(1+HK$5/Setup!$C$36)+IF($V294=44,N($F294),0))-DO294-FM294&lt;0.005,0,(HK293*(1+HK$5/Setup!$C$36)+IF($V294=44,N($F294),0))-DO294-FM294)</f>
        <v>0</v>
      </c>
      <c r="HL294" s="48" t="n">
        <f aca="false">IF((HL293*(1+HL$5/Setup!$C$36)+IF($V294=45,N($F294),0))-DP294-FN294&lt;0.005,0,(HL293*(1+HL$5/Setup!$C$36)+IF($V294=45,N($F294),0))-DP294-FN294)</f>
        <v>0</v>
      </c>
      <c r="HM294" s="48" t="n">
        <f aca="false">IF((HM293*(1+HM$5/Setup!$C$36)+IF($V294=46,N($F294),0))-DQ294-FO294&lt;0.005,0,(HM293*(1+HM$5/Setup!$C$36)+IF($V294=46,N($F294),0))-DQ294-FO294)</f>
        <v>0</v>
      </c>
      <c r="HN294" s="48" t="n">
        <f aca="false">IF((HN293*(1+HN$5/Setup!$C$36)+IF($V294=47,N($F294),0))-DR294-FP294&lt;0.005,0,(HN293*(1+HN$5/Setup!$C$36)+IF($V294=47,N($F294),0))-DR294-FP294)</f>
        <v>0</v>
      </c>
      <c r="HO294" s="48" t="n">
        <f aca="false">IF((HO293*(1+HO$5/Setup!$C$36)+IF($V294=48,N($F294),0))-DS294-FQ294&lt;0.005,0,(HO293*(1+HO$5/Setup!$C$36)+IF($V294=48,N($F294),0))-DS294-FQ294)</f>
        <v>0</v>
      </c>
      <c r="HP294" s="48" t="n">
        <f aca="false">IF((HP293*(1+HP$5/Setup!$C$36)+IF($V294=49,N($F294),0))-DT294-FR294&lt;0.005,0,(HP293*(1+HP$5/Setup!$C$36)+IF($V294=49,N($F294),0))-DT294-FR294)</f>
        <v>0</v>
      </c>
      <c r="HQ294" s="48" t="n">
        <f aca="false">IF((HQ293*(1+HQ$5/Setup!$C$36)+IF($V294=50,N($F294),0))-DU294-FS294&lt;0.005,0,(HQ293*(1+HQ$5/Setup!$C$36)+IF($V294=50,N($F294),0))-DU294-FS294)</f>
        <v>0</v>
      </c>
    </row>
    <row r="295" customFormat="false" ht="15" hidden="false" customHeight="false" outlineLevel="0" collapsed="false">
      <c r="A295" s="44" t="n">
        <v>287</v>
      </c>
      <c r="B295" s="45" t="n">
        <f aca="false">IF(Setup!$C$7="Every month",EDATE(Setup!$C$8,($A295-1)),IF(Setup!$C$7="Twice a month",DATE(YEAR(Setup!$C$8),MONTH(Setup!$C$8)+INT((($A295-1)+Setup!$C$41)/2),MIN(IF(MOD(($A295-1)+Setup!$C$41,2)=0,Setup!$C$39,Setup!$C$40),DAY(EOMONTH(DATE(YEAR(Setup!$C$8),MONTH(Setup!$C$8)+INT((($A295-1)+Setup!$C$41)/2),1),0)))),Setup!$C$8+($A295-1)*IF(Setup!$C$7="Every week",7,14)))</f>
        <v>50329</v>
      </c>
      <c r="C295" s="45" t="n">
        <f aca="false">IF(Setup!$C$7="Every month",EDATE(Setup!$C$8,$A295),IF(Setup!$C$7="Twice a month",DATE(YEAR(Setup!$C$8),MONTH(Setup!$C$8)+INT(($A295+Setup!$C$41)/2),MIN(IF(MOD($A295+Setup!$C$41,2)=0,Setup!$C$39,Setup!$C$40),DAY(EOMONTH(DATE(YEAR(Setup!$C$8),MONTH(Setup!$C$8)+INT(($A295+Setup!$C$41)/2),1),0)))),Setup!$C$8+$A295*IF(Setup!$C$7="Every week",7,14)))</f>
        <v>50343</v>
      </c>
      <c r="D295" s="46"/>
      <c r="E295" s="47"/>
      <c r="F295" s="47"/>
      <c r="G295" s="47"/>
      <c r="H295" s="47"/>
      <c r="I295" s="48" t="n">
        <f aca="false">N(Setup!$C$11)+N(E295)</f>
        <v>100</v>
      </c>
      <c r="J295" s="48" t="n">
        <f aca="false">MIN(Setup!$C$37,MAX(I295,0))</f>
        <v>9.23076923076923</v>
      </c>
      <c r="K295" s="48" t="n">
        <f aca="false">MIN(MAX(N(Setup!$C$14)-L294,0),MAX(I295-J295,0))</f>
        <v>0</v>
      </c>
      <c r="L295" s="48" t="n">
        <f aca="false">L294+K295-N(G295)</f>
        <v>500</v>
      </c>
      <c r="M295" s="48" t="n">
        <f aca="false">M294+J295-N(H295)</f>
        <v>2649.23076923077</v>
      </c>
      <c r="N295" s="48" t="n">
        <f aca="false">SUM(BX295:DU295)</f>
        <v>0</v>
      </c>
      <c r="O295" s="48" t="n">
        <f aca="false">SUM(Z295:BW295)-N295</f>
        <v>40</v>
      </c>
      <c r="P295" s="48" t="n">
        <f aca="false">MAX(I295-J295-K295,0)+O295</f>
        <v>130.769230769231</v>
      </c>
      <c r="Q295" s="48" t="n">
        <f aca="false">SUM(DV295:FS295)</f>
        <v>0</v>
      </c>
      <c r="R295" s="49" t="n">
        <f aca="false">N295+J295+K295+Q295</f>
        <v>9.23076923076923</v>
      </c>
      <c r="S295" s="48" t="n">
        <f aca="false">T295-T294-N(F295)+N295+Q295</f>
        <v>0</v>
      </c>
      <c r="T295" s="49" t="n">
        <f aca="false">SUM(FT295:HQ295)</f>
        <v>0</v>
      </c>
      <c r="U295" s="44" t="str">
        <f aca="false">IF(T294&lt;0.005,"",INDEX(Helpers!$C$2:$C$51,IF(_xlfn.MINIFS($DV$6:$FS$6,DV295:FS295,"&gt;0.005")=0,V295,_xlfn.MINIFS($DV$6:$FS$6,DV295:FS295,"&gt;0.005"))))</f>
        <v/>
      </c>
      <c r="V295" s="44" t="n">
        <f aca="false">IF(_xlfn.MINIFS($FT$6:$HQ$6,FT294:HQ294,"&gt;0.005")=0,1,_xlfn.MINIFS($FT$6:$HQ$6,FT294:HQ294,"&gt;0.005"))</f>
        <v>1</v>
      </c>
      <c r="W295" s="44" t="n">
        <f aca="false">IF(AND(D295&lt;&gt;"Paid",T294&gt;0.005),1,0)</f>
        <v>0</v>
      </c>
      <c r="X295" s="48" t="n">
        <f aca="false">SUMPRODUCT(((Helpers!$G$2:$G$51*(1+(Helpers!$D$2:$D$51+0.000000001)/12)^(($B295-Setup!$C$8)/(365.25/12))-Helpers!$E$2:$E$51*((1+(Helpers!$D$2:$D$51+0.000000001)/12)^(($B295-Setup!$C$8)/(365.25/12))-1)/((Helpers!$D$2:$D$51+0.000000001)/12))&gt;0)*(Helpers!$G$2:$G$51*(1+(Helpers!$D$2:$D$51+0.000000001)/12)^(($B295-Setup!$C$8)/(365.25/12))-Helpers!$E$2:$E$51*((1+(Helpers!$D$2:$D$51+0.000000001)/12)^(($B295-Setup!$C$8)/(365.25/12))-1)/((Helpers!$D$2:$D$51+0.000000001)/12)))</f>
        <v>0</v>
      </c>
      <c r="Y295" s="48"/>
      <c r="Z295" s="48" t="n">
        <f aca="false">IF(OR(N(Z$5)=0,Z$6=""),0,Z$5*((DATE(YEAR($B295),MONTH($B295),MIN(Z$6,DAY(EOMONTH($B295,0))))&gt;=$B295)*(DATE(YEAR($B295),MONTH($B295),MIN(Z$6,DAY(EOMONTH($B295,0))))&lt;$C295)+(DATE(YEAR($B295),MONTH($B295)+1,MIN(Z$6,DAY(EOMONTH($B295,1))))&gt;=$B295)*(DATE(YEAR($B295),MONTH($B295)+1,MIN(Z$6,DAY(EOMONTH($B295,1))))&lt;$C295)))</f>
        <v>0</v>
      </c>
      <c r="AA295" s="48" t="n">
        <f aca="false">IF(OR(N(AA$5)=0,AA$6=""),0,AA$5*((DATE(YEAR($B295),MONTH($B295),MIN(AA$6,DAY(EOMONTH($B295,0))))&gt;=$B295)*(DATE(YEAR($B295),MONTH($B295),MIN(AA$6,DAY(EOMONTH($B295,0))))&lt;$C295)+(DATE(YEAR($B295),MONTH($B295)+1,MIN(AA$6,DAY(EOMONTH($B295,1))))&gt;=$B295)*(DATE(YEAR($B295),MONTH($B295)+1,MIN(AA$6,DAY(EOMONTH($B295,1))))&lt;$C295)))</f>
        <v>40</v>
      </c>
      <c r="AB295" s="48" t="n">
        <f aca="false">IF(OR(N(AB$5)=0,AB$6=""),0,AB$5*((DATE(YEAR($B295),MONTH($B295),MIN(AB$6,DAY(EOMONTH($B295,0))))&gt;=$B295)*(DATE(YEAR($B295),MONTH($B295),MIN(AB$6,DAY(EOMONTH($B295,0))))&lt;$C295)+(DATE(YEAR($B295),MONTH($B295)+1,MIN(AB$6,DAY(EOMONTH($B295,1))))&gt;=$B295)*(DATE(YEAR($B295),MONTH($B295)+1,MIN(AB$6,DAY(EOMONTH($B295,1))))&lt;$C295)))</f>
        <v>0</v>
      </c>
      <c r="AC295" s="48" t="n">
        <f aca="false">IF(OR(N(AC$5)=0,AC$6=""),0,AC$5*((DATE(YEAR($B295),MONTH($B295),MIN(AC$6,DAY(EOMONTH($B295,0))))&gt;=$B295)*(DATE(YEAR($B295),MONTH($B295),MIN(AC$6,DAY(EOMONTH($B295,0))))&lt;$C295)+(DATE(YEAR($B295),MONTH($B295)+1,MIN(AC$6,DAY(EOMONTH($B295,1))))&gt;=$B295)*(DATE(YEAR($B295),MONTH($B295)+1,MIN(AC$6,DAY(EOMONTH($B295,1))))&lt;$C295)))</f>
        <v>0</v>
      </c>
      <c r="AD295" s="48" t="n">
        <f aca="false">IF(OR(N(AD$5)=0,AD$6=""),0,AD$5*((DATE(YEAR($B295),MONTH($B295),MIN(AD$6,DAY(EOMONTH($B295,0))))&gt;=$B295)*(DATE(YEAR($B295),MONTH($B295),MIN(AD$6,DAY(EOMONTH($B295,0))))&lt;$C295)+(DATE(YEAR($B295),MONTH($B295)+1,MIN(AD$6,DAY(EOMONTH($B295,1))))&gt;=$B295)*(DATE(YEAR($B295),MONTH($B295)+1,MIN(AD$6,DAY(EOMONTH($B295,1))))&lt;$C295)))</f>
        <v>0</v>
      </c>
      <c r="AE295" s="48" t="n">
        <f aca="false">IF(OR(N(AE$5)=0,AE$6=""),0,AE$5*((DATE(YEAR($B295),MONTH($B295),MIN(AE$6,DAY(EOMONTH($B295,0))))&gt;=$B295)*(DATE(YEAR($B295),MONTH($B295),MIN(AE$6,DAY(EOMONTH($B295,0))))&lt;$C295)+(DATE(YEAR($B295),MONTH($B295)+1,MIN(AE$6,DAY(EOMONTH($B295,1))))&gt;=$B295)*(DATE(YEAR($B295),MONTH($B295)+1,MIN(AE$6,DAY(EOMONTH($B295,1))))&lt;$C295)))</f>
        <v>0</v>
      </c>
      <c r="AF295" s="48" t="n">
        <f aca="false">IF(OR(N(AF$5)=0,AF$6=""),0,AF$5*((DATE(YEAR($B295),MONTH($B295),MIN(AF$6,DAY(EOMONTH($B295,0))))&gt;=$B295)*(DATE(YEAR($B295),MONTH($B295),MIN(AF$6,DAY(EOMONTH($B295,0))))&lt;$C295)+(DATE(YEAR($B295),MONTH($B295)+1,MIN(AF$6,DAY(EOMONTH($B295,1))))&gt;=$B295)*(DATE(YEAR($B295),MONTH($B295)+1,MIN(AF$6,DAY(EOMONTH($B295,1))))&lt;$C295)))</f>
        <v>0</v>
      </c>
      <c r="AG295" s="48" t="n">
        <f aca="false">IF(OR(N(AG$5)=0,AG$6=""),0,AG$5*((DATE(YEAR($B295),MONTH($B295),MIN(AG$6,DAY(EOMONTH($B295,0))))&gt;=$B295)*(DATE(YEAR($B295),MONTH($B295),MIN(AG$6,DAY(EOMONTH($B295,0))))&lt;$C295)+(DATE(YEAR($B295),MONTH($B295)+1,MIN(AG$6,DAY(EOMONTH($B295,1))))&gt;=$B295)*(DATE(YEAR($B295),MONTH($B295)+1,MIN(AG$6,DAY(EOMONTH($B295,1))))&lt;$C295)))</f>
        <v>0</v>
      </c>
      <c r="AH295" s="48" t="n">
        <f aca="false">IF(OR(N(AH$5)=0,AH$6=""),0,AH$5*((DATE(YEAR($B295),MONTH($B295),MIN(AH$6,DAY(EOMONTH($B295,0))))&gt;=$B295)*(DATE(YEAR($B295),MONTH($B295),MIN(AH$6,DAY(EOMONTH($B295,0))))&lt;$C295)+(DATE(YEAR($B295),MONTH($B295)+1,MIN(AH$6,DAY(EOMONTH($B295,1))))&gt;=$B295)*(DATE(YEAR($B295),MONTH($B295)+1,MIN(AH$6,DAY(EOMONTH($B295,1))))&lt;$C295)))</f>
        <v>0</v>
      </c>
      <c r="AI295" s="48" t="n">
        <f aca="false">IF(OR(N(AI$5)=0,AI$6=""),0,AI$5*((DATE(YEAR($B295),MONTH($B295),MIN(AI$6,DAY(EOMONTH($B295,0))))&gt;=$B295)*(DATE(YEAR($B295),MONTH($B295),MIN(AI$6,DAY(EOMONTH($B295,0))))&lt;$C295)+(DATE(YEAR($B295),MONTH($B295)+1,MIN(AI$6,DAY(EOMONTH($B295,1))))&gt;=$B295)*(DATE(YEAR($B295),MONTH($B295)+1,MIN(AI$6,DAY(EOMONTH($B295,1))))&lt;$C295)))</f>
        <v>0</v>
      </c>
      <c r="AJ295" s="48" t="n">
        <f aca="false">IF(OR(N(AJ$5)=0,AJ$6=""),0,AJ$5*((DATE(YEAR($B295),MONTH($B295),MIN(AJ$6,DAY(EOMONTH($B295,0))))&gt;=$B295)*(DATE(YEAR($B295),MONTH($B295),MIN(AJ$6,DAY(EOMONTH($B295,0))))&lt;$C295)+(DATE(YEAR($B295),MONTH($B295)+1,MIN(AJ$6,DAY(EOMONTH($B295,1))))&gt;=$B295)*(DATE(YEAR($B295),MONTH($B295)+1,MIN(AJ$6,DAY(EOMONTH($B295,1))))&lt;$C295)))</f>
        <v>0</v>
      </c>
      <c r="AK295" s="48" t="n">
        <f aca="false">IF(OR(N(AK$5)=0,AK$6=""),0,AK$5*((DATE(YEAR($B295),MONTH($B295),MIN(AK$6,DAY(EOMONTH($B295,0))))&gt;=$B295)*(DATE(YEAR($B295),MONTH($B295),MIN(AK$6,DAY(EOMONTH($B295,0))))&lt;$C295)+(DATE(YEAR($B295),MONTH($B295)+1,MIN(AK$6,DAY(EOMONTH($B295,1))))&gt;=$B295)*(DATE(YEAR($B295),MONTH($B295)+1,MIN(AK$6,DAY(EOMONTH($B295,1))))&lt;$C295)))</f>
        <v>0</v>
      </c>
      <c r="AL295" s="48" t="n">
        <f aca="false">IF(OR(N(AL$5)=0,AL$6=""),0,AL$5*((DATE(YEAR($B295),MONTH($B295),MIN(AL$6,DAY(EOMONTH($B295,0))))&gt;=$B295)*(DATE(YEAR($B295),MONTH($B295),MIN(AL$6,DAY(EOMONTH($B295,0))))&lt;$C295)+(DATE(YEAR($B295),MONTH($B295)+1,MIN(AL$6,DAY(EOMONTH($B295,1))))&gt;=$B295)*(DATE(YEAR($B295),MONTH($B295)+1,MIN(AL$6,DAY(EOMONTH($B295,1))))&lt;$C295)))</f>
        <v>0</v>
      </c>
      <c r="AM295" s="48" t="n">
        <f aca="false">IF(OR(N(AM$5)=0,AM$6=""),0,AM$5*((DATE(YEAR($B295),MONTH($B295),MIN(AM$6,DAY(EOMONTH($B295,0))))&gt;=$B295)*(DATE(YEAR($B295),MONTH($B295),MIN(AM$6,DAY(EOMONTH($B295,0))))&lt;$C295)+(DATE(YEAR($B295),MONTH($B295)+1,MIN(AM$6,DAY(EOMONTH($B295,1))))&gt;=$B295)*(DATE(YEAR($B295),MONTH($B295)+1,MIN(AM$6,DAY(EOMONTH($B295,1))))&lt;$C295)))</f>
        <v>0</v>
      </c>
      <c r="AN295" s="48" t="n">
        <f aca="false">IF(OR(N(AN$5)=0,AN$6=""),0,AN$5*((DATE(YEAR($B295),MONTH($B295),MIN(AN$6,DAY(EOMONTH($B295,0))))&gt;=$B295)*(DATE(YEAR($B295),MONTH($B295),MIN(AN$6,DAY(EOMONTH($B295,0))))&lt;$C295)+(DATE(YEAR($B295),MONTH($B295)+1,MIN(AN$6,DAY(EOMONTH($B295,1))))&gt;=$B295)*(DATE(YEAR($B295),MONTH($B295)+1,MIN(AN$6,DAY(EOMONTH($B295,1))))&lt;$C295)))</f>
        <v>0</v>
      </c>
      <c r="AO295" s="48" t="n">
        <f aca="false">IF(OR(N(AO$5)=0,AO$6=""),0,AO$5*((DATE(YEAR($B295),MONTH($B295),MIN(AO$6,DAY(EOMONTH($B295,0))))&gt;=$B295)*(DATE(YEAR($B295),MONTH($B295),MIN(AO$6,DAY(EOMONTH($B295,0))))&lt;$C295)+(DATE(YEAR($B295),MONTH($B295)+1,MIN(AO$6,DAY(EOMONTH($B295,1))))&gt;=$B295)*(DATE(YEAR($B295),MONTH($B295)+1,MIN(AO$6,DAY(EOMONTH($B295,1))))&lt;$C295)))</f>
        <v>0</v>
      </c>
      <c r="AP295" s="48" t="n">
        <f aca="false">IF(OR(N(AP$5)=0,AP$6=""),0,AP$5*((DATE(YEAR($B295),MONTH($B295),MIN(AP$6,DAY(EOMONTH($B295,0))))&gt;=$B295)*(DATE(YEAR($B295),MONTH($B295),MIN(AP$6,DAY(EOMONTH($B295,0))))&lt;$C295)+(DATE(YEAR($B295),MONTH($B295)+1,MIN(AP$6,DAY(EOMONTH($B295,1))))&gt;=$B295)*(DATE(YEAR($B295),MONTH($B295)+1,MIN(AP$6,DAY(EOMONTH($B295,1))))&lt;$C295)))</f>
        <v>0</v>
      </c>
      <c r="AQ295" s="48" t="n">
        <f aca="false">IF(OR(N(AQ$5)=0,AQ$6=""),0,AQ$5*((DATE(YEAR($B295),MONTH($B295),MIN(AQ$6,DAY(EOMONTH($B295,0))))&gt;=$B295)*(DATE(YEAR($B295),MONTH($B295),MIN(AQ$6,DAY(EOMONTH($B295,0))))&lt;$C295)+(DATE(YEAR($B295),MONTH($B295)+1,MIN(AQ$6,DAY(EOMONTH($B295,1))))&gt;=$B295)*(DATE(YEAR($B295),MONTH($B295)+1,MIN(AQ$6,DAY(EOMONTH($B295,1))))&lt;$C295)))</f>
        <v>0</v>
      </c>
      <c r="AR295" s="48" t="n">
        <f aca="false">IF(OR(N(AR$5)=0,AR$6=""),0,AR$5*((DATE(YEAR($B295),MONTH($B295),MIN(AR$6,DAY(EOMONTH($B295,0))))&gt;=$B295)*(DATE(YEAR($B295),MONTH($B295),MIN(AR$6,DAY(EOMONTH($B295,0))))&lt;$C295)+(DATE(YEAR($B295),MONTH($B295)+1,MIN(AR$6,DAY(EOMONTH($B295,1))))&gt;=$B295)*(DATE(YEAR($B295),MONTH($B295)+1,MIN(AR$6,DAY(EOMONTH($B295,1))))&lt;$C295)))</f>
        <v>0</v>
      </c>
      <c r="AS295" s="48" t="n">
        <f aca="false">IF(OR(N(AS$5)=0,AS$6=""),0,AS$5*((DATE(YEAR($B295),MONTH($B295),MIN(AS$6,DAY(EOMONTH($B295,0))))&gt;=$B295)*(DATE(YEAR($B295),MONTH($B295),MIN(AS$6,DAY(EOMONTH($B295,0))))&lt;$C295)+(DATE(YEAR($B295),MONTH($B295)+1,MIN(AS$6,DAY(EOMONTH($B295,1))))&gt;=$B295)*(DATE(YEAR($B295),MONTH($B295)+1,MIN(AS$6,DAY(EOMONTH($B295,1))))&lt;$C295)))</f>
        <v>0</v>
      </c>
      <c r="AT295" s="48" t="n">
        <f aca="false">IF(OR(N(AT$5)=0,AT$6=""),0,AT$5*((DATE(YEAR($B295),MONTH($B295),MIN(AT$6,DAY(EOMONTH($B295,0))))&gt;=$B295)*(DATE(YEAR($B295),MONTH($B295),MIN(AT$6,DAY(EOMONTH($B295,0))))&lt;$C295)+(DATE(YEAR($B295),MONTH($B295)+1,MIN(AT$6,DAY(EOMONTH($B295,1))))&gt;=$B295)*(DATE(YEAR($B295),MONTH($B295)+1,MIN(AT$6,DAY(EOMONTH($B295,1))))&lt;$C295)))</f>
        <v>0</v>
      </c>
      <c r="AU295" s="48" t="n">
        <f aca="false">IF(OR(N(AU$5)=0,AU$6=""),0,AU$5*((DATE(YEAR($B295),MONTH($B295),MIN(AU$6,DAY(EOMONTH($B295,0))))&gt;=$B295)*(DATE(YEAR($B295),MONTH($B295),MIN(AU$6,DAY(EOMONTH($B295,0))))&lt;$C295)+(DATE(YEAR($B295),MONTH($B295)+1,MIN(AU$6,DAY(EOMONTH($B295,1))))&gt;=$B295)*(DATE(YEAR($B295),MONTH($B295)+1,MIN(AU$6,DAY(EOMONTH($B295,1))))&lt;$C295)))</f>
        <v>0</v>
      </c>
      <c r="AV295" s="48" t="n">
        <f aca="false">IF(OR(N(AV$5)=0,AV$6=""),0,AV$5*((DATE(YEAR($B295),MONTH($B295),MIN(AV$6,DAY(EOMONTH($B295,0))))&gt;=$B295)*(DATE(YEAR($B295),MONTH($B295),MIN(AV$6,DAY(EOMONTH($B295,0))))&lt;$C295)+(DATE(YEAR($B295),MONTH($B295)+1,MIN(AV$6,DAY(EOMONTH($B295,1))))&gt;=$B295)*(DATE(YEAR($B295),MONTH($B295)+1,MIN(AV$6,DAY(EOMONTH($B295,1))))&lt;$C295)))</f>
        <v>0</v>
      </c>
      <c r="AW295" s="48" t="n">
        <f aca="false">IF(OR(N(AW$5)=0,AW$6=""),0,AW$5*((DATE(YEAR($B295),MONTH($B295),MIN(AW$6,DAY(EOMONTH($B295,0))))&gt;=$B295)*(DATE(YEAR($B295),MONTH($B295),MIN(AW$6,DAY(EOMONTH($B295,0))))&lt;$C295)+(DATE(YEAR($B295),MONTH($B295)+1,MIN(AW$6,DAY(EOMONTH($B295,1))))&gt;=$B295)*(DATE(YEAR($B295),MONTH($B295)+1,MIN(AW$6,DAY(EOMONTH($B295,1))))&lt;$C295)))</f>
        <v>0</v>
      </c>
      <c r="AX295" s="48" t="n">
        <f aca="false">IF(OR(N(AX$5)=0,AX$6=""),0,AX$5*((DATE(YEAR($B295),MONTH($B295),MIN(AX$6,DAY(EOMONTH($B295,0))))&gt;=$B295)*(DATE(YEAR($B295),MONTH($B295),MIN(AX$6,DAY(EOMONTH($B295,0))))&lt;$C295)+(DATE(YEAR($B295),MONTH($B295)+1,MIN(AX$6,DAY(EOMONTH($B295,1))))&gt;=$B295)*(DATE(YEAR($B295),MONTH($B295)+1,MIN(AX$6,DAY(EOMONTH($B295,1))))&lt;$C295)))</f>
        <v>0</v>
      </c>
      <c r="AY295" s="48" t="n">
        <f aca="false">IF(OR(N(AY$5)=0,AY$6=""),0,AY$5*((DATE(YEAR($B295),MONTH($B295),MIN(AY$6,DAY(EOMONTH($B295,0))))&gt;=$B295)*(DATE(YEAR($B295),MONTH($B295),MIN(AY$6,DAY(EOMONTH($B295,0))))&lt;$C295)+(DATE(YEAR($B295),MONTH($B295)+1,MIN(AY$6,DAY(EOMONTH($B295,1))))&gt;=$B295)*(DATE(YEAR($B295),MONTH($B295)+1,MIN(AY$6,DAY(EOMONTH($B295,1))))&lt;$C295)))</f>
        <v>0</v>
      </c>
      <c r="AZ295" s="48" t="n">
        <f aca="false">IF(OR(N(AZ$5)=0,AZ$6=""),0,AZ$5*((DATE(YEAR($B295),MONTH($B295),MIN(AZ$6,DAY(EOMONTH($B295,0))))&gt;=$B295)*(DATE(YEAR($B295),MONTH($B295),MIN(AZ$6,DAY(EOMONTH($B295,0))))&lt;$C295)+(DATE(YEAR($B295),MONTH($B295)+1,MIN(AZ$6,DAY(EOMONTH($B295,1))))&gt;=$B295)*(DATE(YEAR($B295),MONTH($B295)+1,MIN(AZ$6,DAY(EOMONTH($B295,1))))&lt;$C295)))</f>
        <v>0</v>
      </c>
      <c r="BA295" s="48" t="n">
        <f aca="false">IF(OR(N(BA$5)=0,BA$6=""),0,BA$5*((DATE(YEAR($B295),MONTH($B295),MIN(BA$6,DAY(EOMONTH($B295,0))))&gt;=$B295)*(DATE(YEAR($B295),MONTH($B295),MIN(BA$6,DAY(EOMONTH($B295,0))))&lt;$C295)+(DATE(YEAR($B295),MONTH($B295)+1,MIN(BA$6,DAY(EOMONTH($B295,1))))&gt;=$B295)*(DATE(YEAR($B295),MONTH($B295)+1,MIN(BA$6,DAY(EOMONTH($B295,1))))&lt;$C295)))</f>
        <v>0</v>
      </c>
      <c r="BB295" s="48" t="n">
        <f aca="false">IF(OR(N(BB$5)=0,BB$6=""),0,BB$5*((DATE(YEAR($B295),MONTH($B295),MIN(BB$6,DAY(EOMONTH($B295,0))))&gt;=$B295)*(DATE(YEAR($B295),MONTH($B295),MIN(BB$6,DAY(EOMONTH($B295,0))))&lt;$C295)+(DATE(YEAR($B295),MONTH($B295)+1,MIN(BB$6,DAY(EOMONTH($B295,1))))&gt;=$B295)*(DATE(YEAR($B295),MONTH($B295)+1,MIN(BB$6,DAY(EOMONTH($B295,1))))&lt;$C295)))</f>
        <v>0</v>
      </c>
      <c r="BC295" s="48" t="n">
        <f aca="false">IF(OR(N(BC$5)=0,BC$6=""),0,BC$5*((DATE(YEAR($B295),MONTH($B295),MIN(BC$6,DAY(EOMONTH($B295,0))))&gt;=$B295)*(DATE(YEAR($B295),MONTH($B295),MIN(BC$6,DAY(EOMONTH($B295,0))))&lt;$C295)+(DATE(YEAR($B295),MONTH($B295)+1,MIN(BC$6,DAY(EOMONTH($B295,1))))&gt;=$B295)*(DATE(YEAR($B295),MONTH($B295)+1,MIN(BC$6,DAY(EOMONTH($B295,1))))&lt;$C295)))</f>
        <v>0</v>
      </c>
      <c r="BD295" s="48" t="n">
        <f aca="false">IF(OR(N(BD$5)=0,BD$6=""),0,BD$5*((DATE(YEAR($B295),MONTH($B295),MIN(BD$6,DAY(EOMONTH($B295,0))))&gt;=$B295)*(DATE(YEAR($B295),MONTH($B295),MIN(BD$6,DAY(EOMONTH($B295,0))))&lt;$C295)+(DATE(YEAR($B295),MONTH($B295)+1,MIN(BD$6,DAY(EOMONTH($B295,1))))&gt;=$B295)*(DATE(YEAR($B295),MONTH($B295)+1,MIN(BD$6,DAY(EOMONTH($B295,1))))&lt;$C295)))</f>
        <v>0</v>
      </c>
      <c r="BE295" s="48" t="n">
        <f aca="false">IF(OR(N(BE$5)=0,BE$6=""),0,BE$5*((DATE(YEAR($B295),MONTH($B295),MIN(BE$6,DAY(EOMONTH($B295,0))))&gt;=$B295)*(DATE(YEAR($B295),MONTH($B295),MIN(BE$6,DAY(EOMONTH($B295,0))))&lt;$C295)+(DATE(YEAR($B295),MONTH($B295)+1,MIN(BE$6,DAY(EOMONTH($B295,1))))&gt;=$B295)*(DATE(YEAR($B295),MONTH($B295)+1,MIN(BE$6,DAY(EOMONTH($B295,1))))&lt;$C295)))</f>
        <v>0</v>
      </c>
      <c r="BF295" s="48" t="n">
        <f aca="false">IF(OR(N(BF$5)=0,BF$6=""),0,BF$5*((DATE(YEAR($B295),MONTH($B295),MIN(BF$6,DAY(EOMONTH($B295,0))))&gt;=$B295)*(DATE(YEAR($B295),MONTH($B295),MIN(BF$6,DAY(EOMONTH($B295,0))))&lt;$C295)+(DATE(YEAR($B295),MONTH($B295)+1,MIN(BF$6,DAY(EOMONTH($B295,1))))&gt;=$B295)*(DATE(YEAR($B295),MONTH($B295)+1,MIN(BF$6,DAY(EOMONTH($B295,1))))&lt;$C295)))</f>
        <v>0</v>
      </c>
      <c r="BG295" s="48" t="n">
        <f aca="false">IF(OR(N(BG$5)=0,BG$6=""),0,BG$5*((DATE(YEAR($B295),MONTH($B295),MIN(BG$6,DAY(EOMONTH($B295,0))))&gt;=$B295)*(DATE(YEAR($B295),MONTH($B295),MIN(BG$6,DAY(EOMONTH($B295,0))))&lt;$C295)+(DATE(YEAR($B295),MONTH($B295)+1,MIN(BG$6,DAY(EOMONTH($B295,1))))&gt;=$B295)*(DATE(YEAR($B295),MONTH($B295)+1,MIN(BG$6,DAY(EOMONTH($B295,1))))&lt;$C295)))</f>
        <v>0</v>
      </c>
      <c r="BH295" s="48" t="n">
        <f aca="false">IF(OR(N(BH$5)=0,BH$6=""),0,BH$5*((DATE(YEAR($B295),MONTH($B295),MIN(BH$6,DAY(EOMONTH($B295,0))))&gt;=$B295)*(DATE(YEAR($B295),MONTH($B295),MIN(BH$6,DAY(EOMONTH($B295,0))))&lt;$C295)+(DATE(YEAR($B295),MONTH($B295)+1,MIN(BH$6,DAY(EOMONTH($B295,1))))&gt;=$B295)*(DATE(YEAR($B295),MONTH($B295)+1,MIN(BH$6,DAY(EOMONTH($B295,1))))&lt;$C295)))</f>
        <v>0</v>
      </c>
      <c r="BI295" s="48" t="n">
        <f aca="false">IF(OR(N(BI$5)=0,BI$6=""),0,BI$5*((DATE(YEAR($B295),MONTH($B295),MIN(BI$6,DAY(EOMONTH($B295,0))))&gt;=$B295)*(DATE(YEAR($B295),MONTH($B295),MIN(BI$6,DAY(EOMONTH($B295,0))))&lt;$C295)+(DATE(YEAR($B295),MONTH($B295)+1,MIN(BI$6,DAY(EOMONTH($B295,1))))&gt;=$B295)*(DATE(YEAR($B295),MONTH($B295)+1,MIN(BI$6,DAY(EOMONTH($B295,1))))&lt;$C295)))</f>
        <v>0</v>
      </c>
      <c r="BJ295" s="48" t="n">
        <f aca="false">IF(OR(N(BJ$5)=0,BJ$6=""),0,BJ$5*((DATE(YEAR($B295),MONTH($B295),MIN(BJ$6,DAY(EOMONTH($B295,0))))&gt;=$B295)*(DATE(YEAR($B295),MONTH($B295),MIN(BJ$6,DAY(EOMONTH($B295,0))))&lt;$C295)+(DATE(YEAR($B295),MONTH($B295)+1,MIN(BJ$6,DAY(EOMONTH($B295,1))))&gt;=$B295)*(DATE(YEAR($B295),MONTH($B295)+1,MIN(BJ$6,DAY(EOMONTH($B295,1))))&lt;$C295)))</f>
        <v>0</v>
      </c>
      <c r="BK295" s="48" t="n">
        <f aca="false">IF(OR(N(BK$5)=0,BK$6=""),0,BK$5*((DATE(YEAR($B295),MONTH($B295),MIN(BK$6,DAY(EOMONTH($B295,0))))&gt;=$B295)*(DATE(YEAR($B295),MONTH($B295),MIN(BK$6,DAY(EOMONTH($B295,0))))&lt;$C295)+(DATE(YEAR($B295),MONTH($B295)+1,MIN(BK$6,DAY(EOMONTH($B295,1))))&gt;=$B295)*(DATE(YEAR($B295),MONTH($B295)+1,MIN(BK$6,DAY(EOMONTH($B295,1))))&lt;$C295)))</f>
        <v>0</v>
      </c>
      <c r="BL295" s="48" t="n">
        <f aca="false">IF(OR(N(BL$5)=0,BL$6=""),0,BL$5*((DATE(YEAR($B295),MONTH($B295),MIN(BL$6,DAY(EOMONTH($B295,0))))&gt;=$B295)*(DATE(YEAR($B295),MONTH($B295),MIN(BL$6,DAY(EOMONTH($B295,0))))&lt;$C295)+(DATE(YEAR($B295),MONTH($B295)+1,MIN(BL$6,DAY(EOMONTH($B295,1))))&gt;=$B295)*(DATE(YEAR($B295),MONTH($B295)+1,MIN(BL$6,DAY(EOMONTH($B295,1))))&lt;$C295)))</f>
        <v>0</v>
      </c>
      <c r="BM295" s="48" t="n">
        <f aca="false">IF(OR(N(BM$5)=0,BM$6=""),0,BM$5*((DATE(YEAR($B295),MONTH($B295),MIN(BM$6,DAY(EOMONTH($B295,0))))&gt;=$B295)*(DATE(YEAR($B295),MONTH($B295),MIN(BM$6,DAY(EOMONTH($B295,0))))&lt;$C295)+(DATE(YEAR($B295),MONTH($B295)+1,MIN(BM$6,DAY(EOMONTH($B295,1))))&gt;=$B295)*(DATE(YEAR($B295),MONTH($B295)+1,MIN(BM$6,DAY(EOMONTH($B295,1))))&lt;$C295)))</f>
        <v>0</v>
      </c>
      <c r="BN295" s="48" t="n">
        <f aca="false">IF(OR(N(BN$5)=0,BN$6=""),0,BN$5*((DATE(YEAR($B295),MONTH($B295),MIN(BN$6,DAY(EOMONTH($B295,0))))&gt;=$B295)*(DATE(YEAR($B295),MONTH($B295),MIN(BN$6,DAY(EOMONTH($B295,0))))&lt;$C295)+(DATE(YEAR($B295),MONTH($B295)+1,MIN(BN$6,DAY(EOMONTH($B295,1))))&gt;=$B295)*(DATE(YEAR($B295),MONTH($B295)+1,MIN(BN$6,DAY(EOMONTH($B295,1))))&lt;$C295)))</f>
        <v>0</v>
      </c>
      <c r="BO295" s="48" t="n">
        <f aca="false">IF(OR(N(BO$5)=0,BO$6=""),0,BO$5*((DATE(YEAR($B295),MONTH($B295),MIN(BO$6,DAY(EOMONTH($B295,0))))&gt;=$B295)*(DATE(YEAR($B295),MONTH($B295),MIN(BO$6,DAY(EOMONTH($B295,0))))&lt;$C295)+(DATE(YEAR($B295),MONTH($B295)+1,MIN(BO$6,DAY(EOMONTH($B295,1))))&gt;=$B295)*(DATE(YEAR($B295),MONTH($B295)+1,MIN(BO$6,DAY(EOMONTH($B295,1))))&lt;$C295)))</f>
        <v>0</v>
      </c>
      <c r="BP295" s="48" t="n">
        <f aca="false">IF(OR(N(BP$5)=0,BP$6=""),0,BP$5*((DATE(YEAR($B295),MONTH($B295),MIN(BP$6,DAY(EOMONTH($B295,0))))&gt;=$B295)*(DATE(YEAR($B295),MONTH($B295),MIN(BP$6,DAY(EOMONTH($B295,0))))&lt;$C295)+(DATE(YEAR($B295),MONTH($B295)+1,MIN(BP$6,DAY(EOMONTH($B295,1))))&gt;=$B295)*(DATE(YEAR($B295),MONTH($B295)+1,MIN(BP$6,DAY(EOMONTH($B295,1))))&lt;$C295)))</f>
        <v>0</v>
      </c>
      <c r="BQ295" s="48" t="n">
        <f aca="false">IF(OR(N(BQ$5)=0,BQ$6=""),0,BQ$5*((DATE(YEAR($B295),MONTH($B295),MIN(BQ$6,DAY(EOMONTH($B295,0))))&gt;=$B295)*(DATE(YEAR($B295),MONTH($B295),MIN(BQ$6,DAY(EOMONTH($B295,0))))&lt;$C295)+(DATE(YEAR($B295),MONTH($B295)+1,MIN(BQ$6,DAY(EOMONTH($B295,1))))&gt;=$B295)*(DATE(YEAR($B295),MONTH($B295)+1,MIN(BQ$6,DAY(EOMONTH($B295,1))))&lt;$C295)))</f>
        <v>0</v>
      </c>
      <c r="BR295" s="48" t="n">
        <f aca="false">IF(OR(N(BR$5)=0,BR$6=""),0,BR$5*((DATE(YEAR($B295),MONTH($B295),MIN(BR$6,DAY(EOMONTH($B295,0))))&gt;=$B295)*(DATE(YEAR($B295),MONTH($B295),MIN(BR$6,DAY(EOMONTH($B295,0))))&lt;$C295)+(DATE(YEAR($B295),MONTH($B295)+1,MIN(BR$6,DAY(EOMONTH($B295,1))))&gt;=$B295)*(DATE(YEAR($B295),MONTH($B295)+1,MIN(BR$6,DAY(EOMONTH($B295,1))))&lt;$C295)))</f>
        <v>0</v>
      </c>
      <c r="BS295" s="48" t="n">
        <f aca="false">IF(OR(N(BS$5)=0,BS$6=""),0,BS$5*((DATE(YEAR($B295),MONTH($B295),MIN(BS$6,DAY(EOMONTH($B295,0))))&gt;=$B295)*(DATE(YEAR($B295),MONTH($B295),MIN(BS$6,DAY(EOMONTH($B295,0))))&lt;$C295)+(DATE(YEAR($B295),MONTH($B295)+1,MIN(BS$6,DAY(EOMONTH($B295,1))))&gt;=$B295)*(DATE(YEAR($B295),MONTH($B295)+1,MIN(BS$6,DAY(EOMONTH($B295,1))))&lt;$C295)))</f>
        <v>0</v>
      </c>
      <c r="BT295" s="48" t="n">
        <f aca="false">IF(OR(N(BT$5)=0,BT$6=""),0,BT$5*((DATE(YEAR($B295),MONTH($B295),MIN(BT$6,DAY(EOMONTH($B295,0))))&gt;=$B295)*(DATE(YEAR($B295),MONTH($B295),MIN(BT$6,DAY(EOMONTH($B295,0))))&lt;$C295)+(DATE(YEAR($B295),MONTH($B295)+1,MIN(BT$6,DAY(EOMONTH($B295,1))))&gt;=$B295)*(DATE(YEAR($B295),MONTH($B295)+1,MIN(BT$6,DAY(EOMONTH($B295,1))))&lt;$C295)))</f>
        <v>0</v>
      </c>
      <c r="BU295" s="48" t="n">
        <f aca="false">IF(OR(N(BU$5)=0,BU$6=""),0,BU$5*((DATE(YEAR($B295),MONTH($B295),MIN(BU$6,DAY(EOMONTH($B295,0))))&gt;=$B295)*(DATE(YEAR($B295),MONTH($B295),MIN(BU$6,DAY(EOMONTH($B295,0))))&lt;$C295)+(DATE(YEAR($B295),MONTH($B295)+1,MIN(BU$6,DAY(EOMONTH($B295,1))))&gt;=$B295)*(DATE(YEAR($B295),MONTH($B295)+1,MIN(BU$6,DAY(EOMONTH($B295,1))))&lt;$C295)))</f>
        <v>0</v>
      </c>
      <c r="BV295" s="48" t="n">
        <f aca="false">IF(OR(N(BV$5)=0,BV$6=""),0,BV$5*((DATE(YEAR($B295),MONTH($B295),MIN(BV$6,DAY(EOMONTH($B295,0))))&gt;=$B295)*(DATE(YEAR($B295),MONTH($B295),MIN(BV$6,DAY(EOMONTH($B295,0))))&lt;$C295)+(DATE(YEAR($B295),MONTH($B295)+1,MIN(BV$6,DAY(EOMONTH($B295,1))))&gt;=$B295)*(DATE(YEAR($B295),MONTH($B295)+1,MIN(BV$6,DAY(EOMONTH($B295,1))))&lt;$C295)))</f>
        <v>0</v>
      </c>
      <c r="BW295" s="48" t="n">
        <f aca="false">IF(OR(N(BW$5)=0,BW$6=""),0,BW$5*((DATE(YEAR($B295),MONTH($B295),MIN(BW$6,DAY(EOMONTH($B295,0))))&gt;=$B295)*(DATE(YEAR($B295),MONTH($B295),MIN(BW$6,DAY(EOMONTH($B295,0))))&lt;$C295)+(DATE(YEAR($B295),MONTH($B295)+1,MIN(BW$6,DAY(EOMONTH($B295,1))))&gt;=$B295)*(DATE(YEAR($B295),MONTH($B295)+1,MIN(BW$6,DAY(EOMONTH($B295,1))))&lt;$C295)))</f>
        <v>0</v>
      </c>
      <c r="BX295" s="48" t="n">
        <f aca="false">MIN(Z295,(FT294*(1+FT$5/Setup!$C$36)+IF($V295=1,N($F295),0)))</f>
        <v>0</v>
      </c>
      <c r="BY295" s="48" t="n">
        <f aca="false">MIN(AA295,(FU294*(1+FU$5/Setup!$C$36)+IF($V295=2,N($F295),0)))</f>
        <v>0</v>
      </c>
      <c r="BZ295" s="48" t="n">
        <f aca="false">MIN(AB295,(FV294*(1+FV$5/Setup!$C$36)+IF($V295=3,N($F295),0)))</f>
        <v>0</v>
      </c>
      <c r="CA295" s="48" t="n">
        <f aca="false">MIN(AC295,(FW294*(1+FW$5/Setup!$C$36)+IF($V295=4,N($F295),0)))</f>
        <v>0</v>
      </c>
      <c r="CB295" s="48" t="n">
        <f aca="false">MIN(AD295,(FX294*(1+FX$5/Setup!$C$36)+IF($V295=5,N($F295),0)))</f>
        <v>0</v>
      </c>
      <c r="CC295" s="48" t="n">
        <f aca="false">MIN(AE295,(FY294*(1+FY$5/Setup!$C$36)+IF($V295=6,N($F295),0)))</f>
        <v>0</v>
      </c>
      <c r="CD295" s="48" t="n">
        <f aca="false">MIN(AF295,(FZ294*(1+FZ$5/Setup!$C$36)+IF($V295=7,N($F295),0)))</f>
        <v>0</v>
      </c>
      <c r="CE295" s="48" t="n">
        <f aca="false">MIN(AG295,(GA294*(1+GA$5/Setup!$C$36)+IF($V295=8,N($F295),0)))</f>
        <v>0</v>
      </c>
      <c r="CF295" s="48" t="n">
        <f aca="false">MIN(AH295,(GB294*(1+GB$5/Setup!$C$36)+IF($V295=9,N($F295),0)))</f>
        <v>0</v>
      </c>
      <c r="CG295" s="48" t="n">
        <f aca="false">MIN(AI295,(GC294*(1+GC$5/Setup!$C$36)+IF($V295=10,N($F295),0)))</f>
        <v>0</v>
      </c>
      <c r="CH295" s="48" t="n">
        <f aca="false">MIN(AJ295,(GD294*(1+GD$5/Setup!$C$36)+IF($V295=11,N($F295),0)))</f>
        <v>0</v>
      </c>
      <c r="CI295" s="48" t="n">
        <f aca="false">MIN(AK295,(GE294*(1+GE$5/Setup!$C$36)+IF($V295=12,N($F295),0)))</f>
        <v>0</v>
      </c>
      <c r="CJ295" s="48" t="n">
        <f aca="false">MIN(AL295,(GF294*(1+GF$5/Setup!$C$36)+IF($V295=13,N($F295),0)))</f>
        <v>0</v>
      </c>
      <c r="CK295" s="48" t="n">
        <f aca="false">MIN(AM295,(GG294*(1+GG$5/Setup!$C$36)+IF($V295=14,N($F295),0)))</f>
        <v>0</v>
      </c>
      <c r="CL295" s="48" t="n">
        <f aca="false">MIN(AN295,(GH294*(1+GH$5/Setup!$C$36)+IF($V295=15,N($F295),0)))</f>
        <v>0</v>
      </c>
      <c r="CM295" s="48" t="n">
        <f aca="false">MIN(AO295,(GI294*(1+GI$5/Setup!$C$36)+IF($V295=16,N($F295),0)))</f>
        <v>0</v>
      </c>
      <c r="CN295" s="48" t="n">
        <f aca="false">MIN(AP295,(GJ294*(1+GJ$5/Setup!$C$36)+IF($V295=17,N($F295),0)))</f>
        <v>0</v>
      </c>
      <c r="CO295" s="48" t="n">
        <f aca="false">MIN(AQ295,(GK294*(1+GK$5/Setup!$C$36)+IF($V295=18,N($F295),0)))</f>
        <v>0</v>
      </c>
      <c r="CP295" s="48" t="n">
        <f aca="false">MIN(AR295,(GL294*(1+GL$5/Setup!$C$36)+IF($V295=19,N($F295),0)))</f>
        <v>0</v>
      </c>
      <c r="CQ295" s="48" t="n">
        <f aca="false">MIN(AS295,(GM294*(1+GM$5/Setup!$C$36)+IF($V295=20,N($F295),0)))</f>
        <v>0</v>
      </c>
      <c r="CR295" s="48" t="n">
        <f aca="false">MIN(AT295,(GN294*(1+GN$5/Setup!$C$36)+IF($V295=21,N($F295),0)))</f>
        <v>0</v>
      </c>
      <c r="CS295" s="48" t="n">
        <f aca="false">MIN(AU295,(GO294*(1+GO$5/Setup!$C$36)+IF($V295=22,N($F295),0)))</f>
        <v>0</v>
      </c>
      <c r="CT295" s="48" t="n">
        <f aca="false">MIN(AV295,(GP294*(1+GP$5/Setup!$C$36)+IF($V295=23,N($F295),0)))</f>
        <v>0</v>
      </c>
      <c r="CU295" s="48" t="n">
        <f aca="false">MIN(AW295,(GQ294*(1+GQ$5/Setup!$C$36)+IF($V295=24,N($F295),0)))</f>
        <v>0</v>
      </c>
      <c r="CV295" s="48" t="n">
        <f aca="false">MIN(AX295,(GR294*(1+GR$5/Setup!$C$36)+IF($V295=25,N($F295),0)))</f>
        <v>0</v>
      </c>
      <c r="CW295" s="48" t="n">
        <f aca="false">MIN(AY295,(GS294*(1+GS$5/Setup!$C$36)+IF($V295=26,N($F295),0)))</f>
        <v>0</v>
      </c>
      <c r="CX295" s="48" t="n">
        <f aca="false">MIN(AZ295,(GT294*(1+GT$5/Setup!$C$36)+IF($V295=27,N($F295),0)))</f>
        <v>0</v>
      </c>
      <c r="CY295" s="48" t="n">
        <f aca="false">MIN(BA295,(GU294*(1+GU$5/Setup!$C$36)+IF($V295=28,N($F295),0)))</f>
        <v>0</v>
      </c>
      <c r="CZ295" s="48" t="n">
        <f aca="false">MIN(BB295,(GV294*(1+GV$5/Setup!$C$36)+IF($V295=29,N($F295),0)))</f>
        <v>0</v>
      </c>
      <c r="DA295" s="48" t="n">
        <f aca="false">MIN(BC295,(GW294*(1+GW$5/Setup!$C$36)+IF($V295=30,N($F295),0)))</f>
        <v>0</v>
      </c>
      <c r="DB295" s="48" t="n">
        <f aca="false">MIN(BD295,(GX294*(1+GX$5/Setup!$C$36)+IF($V295=31,N($F295),0)))</f>
        <v>0</v>
      </c>
      <c r="DC295" s="48" t="n">
        <f aca="false">MIN(BE295,(GY294*(1+GY$5/Setup!$C$36)+IF($V295=32,N($F295),0)))</f>
        <v>0</v>
      </c>
      <c r="DD295" s="48" t="n">
        <f aca="false">MIN(BF295,(GZ294*(1+GZ$5/Setup!$C$36)+IF($V295=33,N($F295),0)))</f>
        <v>0</v>
      </c>
      <c r="DE295" s="48" t="n">
        <f aca="false">MIN(BG295,(HA294*(1+HA$5/Setup!$C$36)+IF($V295=34,N($F295),0)))</f>
        <v>0</v>
      </c>
      <c r="DF295" s="48" t="n">
        <f aca="false">MIN(BH295,(HB294*(1+HB$5/Setup!$C$36)+IF($V295=35,N($F295),0)))</f>
        <v>0</v>
      </c>
      <c r="DG295" s="48" t="n">
        <f aca="false">MIN(BI295,(HC294*(1+HC$5/Setup!$C$36)+IF($V295=36,N($F295),0)))</f>
        <v>0</v>
      </c>
      <c r="DH295" s="48" t="n">
        <f aca="false">MIN(BJ295,(HD294*(1+HD$5/Setup!$C$36)+IF($V295=37,N($F295),0)))</f>
        <v>0</v>
      </c>
      <c r="DI295" s="48" t="n">
        <f aca="false">MIN(BK295,(HE294*(1+HE$5/Setup!$C$36)+IF($V295=38,N($F295),0)))</f>
        <v>0</v>
      </c>
      <c r="DJ295" s="48" t="n">
        <f aca="false">MIN(BL295,(HF294*(1+HF$5/Setup!$C$36)+IF($V295=39,N($F295),0)))</f>
        <v>0</v>
      </c>
      <c r="DK295" s="48" t="n">
        <f aca="false">MIN(BM295,(HG294*(1+HG$5/Setup!$C$36)+IF($V295=40,N($F295),0)))</f>
        <v>0</v>
      </c>
      <c r="DL295" s="48" t="n">
        <f aca="false">MIN(BN295,(HH294*(1+HH$5/Setup!$C$36)+IF($V295=41,N($F295),0)))</f>
        <v>0</v>
      </c>
      <c r="DM295" s="48" t="n">
        <f aca="false">MIN(BO295,(HI294*(1+HI$5/Setup!$C$36)+IF($V295=42,N($F295),0)))</f>
        <v>0</v>
      </c>
      <c r="DN295" s="48" t="n">
        <f aca="false">MIN(BP295,(HJ294*(1+HJ$5/Setup!$C$36)+IF($V295=43,N($F295),0)))</f>
        <v>0</v>
      </c>
      <c r="DO295" s="48" t="n">
        <f aca="false">MIN(BQ295,(HK294*(1+HK$5/Setup!$C$36)+IF($V295=44,N($F295),0)))</f>
        <v>0</v>
      </c>
      <c r="DP295" s="48" t="n">
        <f aca="false">MIN(BR295,(HL294*(1+HL$5/Setup!$C$36)+IF($V295=45,N($F295),0)))</f>
        <v>0</v>
      </c>
      <c r="DQ295" s="48" t="n">
        <f aca="false">MIN(BS295,(HM294*(1+HM$5/Setup!$C$36)+IF($V295=46,N($F295),0)))</f>
        <v>0</v>
      </c>
      <c r="DR295" s="48" t="n">
        <f aca="false">MIN(BT295,(HN294*(1+HN$5/Setup!$C$36)+IF($V295=47,N($F295),0)))</f>
        <v>0</v>
      </c>
      <c r="DS295" s="48" t="n">
        <f aca="false">MIN(BU295,(HO294*(1+HO$5/Setup!$C$36)+IF($V295=48,N($F295),0)))</f>
        <v>0</v>
      </c>
      <c r="DT295" s="48" t="n">
        <f aca="false">MIN(BV295,(HP294*(1+HP$5/Setup!$C$36)+IF($V295=49,N($F295),0)))</f>
        <v>0</v>
      </c>
      <c r="DU295" s="48" t="n">
        <f aca="false">MIN(BW295,(HQ294*(1+HQ$5/Setup!$C$36)+IF($V295=50,N($F295),0)))</f>
        <v>0</v>
      </c>
      <c r="DV295" s="48" t="n">
        <f aca="false">MIN(MAX((FT294*(1+FT$5/Setup!$C$36)+IF($V295=1,N($F295),0))-BX295,0),MAX($P295-0,0))</f>
        <v>0</v>
      </c>
      <c r="DW295" s="48" t="n">
        <f aca="false">MIN(MAX((FU294*(1+FU$5/Setup!$C$36)+IF($V295=2,N($F295),0))-BY295,0),MAX($P295-SUM(DV295:DV295),0))</f>
        <v>0</v>
      </c>
      <c r="DX295" s="48" t="n">
        <f aca="false">MIN(MAX((FV294*(1+FV$5/Setup!$C$36)+IF($V295=3,N($F295),0))-BZ295,0),MAX($P295-SUM(DV295:DW295),0))</f>
        <v>0</v>
      </c>
      <c r="DY295" s="48" t="n">
        <f aca="false">MIN(MAX((FW294*(1+FW$5/Setup!$C$36)+IF($V295=4,N($F295),0))-CA295,0),MAX($P295-SUM(DV295:DX295),0))</f>
        <v>0</v>
      </c>
      <c r="DZ295" s="48" t="n">
        <f aca="false">MIN(MAX((FX294*(1+FX$5/Setup!$C$36)+IF($V295=5,N($F295),0))-CB295,0),MAX($P295-SUM(DV295:DY295),0))</f>
        <v>0</v>
      </c>
      <c r="EA295" s="48" t="n">
        <f aca="false">MIN(MAX((FY294*(1+FY$5/Setup!$C$36)+IF($V295=6,N($F295),0))-CC295,0),MAX($P295-SUM(DV295:DZ295),0))</f>
        <v>0</v>
      </c>
      <c r="EB295" s="48" t="n">
        <f aca="false">MIN(MAX((FZ294*(1+FZ$5/Setup!$C$36)+IF($V295=7,N($F295),0))-CD295,0),MAX($P295-SUM(DV295:EA295),0))</f>
        <v>0</v>
      </c>
      <c r="EC295" s="48" t="n">
        <f aca="false">MIN(MAX((GA294*(1+GA$5/Setup!$C$36)+IF($V295=8,N($F295),0))-CE295,0),MAX($P295-SUM(DV295:EB295),0))</f>
        <v>0</v>
      </c>
      <c r="ED295" s="48" t="n">
        <f aca="false">MIN(MAX((GB294*(1+GB$5/Setup!$C$36)+IF($V295=9,N($F295),0))-CF295,0),MAX($P295-SUM(DV295:EC295),0))</f>
        <v>0</v>
      </c>
      <c r="EE295" s="48" t="n">
        <f aca="false">MIN(MAX((GC294*(1+GC$5/Setup!$C$36)+IF($V295=10,N($F295),0))-CG295,0),MAX($P295-SUM(DV295:ED295),0))</f>
        <v>0</v>
      </c>
      <c r="EF295" s="48" t="n">
        <f aca="false">MIN(MAX((GD294*(1+GD$5/Setup!$C$36)+IF($V295=11,N($F295),0))-CH295,0),MAX($P295-SUM(DV295:EE295),0))</f>
        <v>0</v>
      </c>
      <c r="EG295" s="48" t="n">
        <f aca="false">MIN(MAX((GE294*(1+GE$5/Setup!$C$36)+IF($V295=12,N($F295),0))-CI295,0),MAX($P295-SUM(DV295:EF295),0))</f>
        <v>0</v>
      </c>
      <c r="EH295" s="48" t="n">
        <f aca="false">MIN(MAX((GF294*(1+GF$5/Setup!$C$36)+IF($V295=13,N($F295),0))-CJ295,0),MAX($P295-SUM(DV295:EG295),0))</f>
        <v>0</v>
      </c>
      <c r="EI295" s="48" t="n">
        <f aca="false">MIN(MAX((GG294*(1+GG$5/Setup!$C$36)+IF($V295=14,N($F295),0))-CK295,0),MAX($P295-SUM(DV295:EH295),0))</f>
        <v>0</v>
      </c>
      <c r="EJ295" s="48" t="n">
        <f aca="false">MIN(MAX((GH294*(1+GH$5/Setup!$C$36)+IF($V295=15,N($F295),0))-CL295,0),MAX($P295-SUM(DV295:EI295),0))</f>
        <v>0</v>
      </c>
      <c r="EK295" s="48" t="n">
        <f aca="false">MIN(MAX((GI294*(1+GI$5/Setup!$C$36)+IF($V295=16,N($F295),0))-CM295,0),MAX($P295-SUM(DV295:EJ295),0))</f>
        <v>0</v>
      </c>
      <c r="EL295" s="48" t="n">
        <f aca="false">MIN(MAX((GJ294*(1+GJ$5/Setup!$C$36)+IF($V295=17,N($F295),0))-CN295,0),MAX($P295-SUM(DV295:EK295),0))</f>
        <v>0</v>
      </c>
      <c r="EM295" s="48" t="n">
        <f aca="false">MIN(MAX((GK294*(1+GK$5/Setup!$C$36)+IF($V295=18,N($F295),0))-CO295,0),MAX($P295-SUM(DV295:EL295),0))</f>
        <v>0</v>
      </c>
      <c r="EN295" s="48" t="n">
        <f aca="false">MIN(MAX((GL294*(1+GL$5/Setup!$C$36)+IF($V295=19,N($F295),0))-CP295,0),MAX($P295-SUM(DV295:EM295),0))</f>
        <v>0</v>
      </c>
      <c r="EO295" s="48" t="n">
        <f aca="false">MIN(MAX((GM294*(1+GM$5/Setup!$C$36)+IF($V295=20,N($F295),0))-CQ295,0),MAX($P295-SUM(DV295:EN295),0))</f>
        <v>0</v>
      </c>
      <c r="EP295" s="48" t="n">
        <f aca="false">MIN(MAX((GN294*(1+GN$5/Setup!$C$36)+IF($V295=21,N($F295),0))-CR295,0),MAX($P295-SUM(DV295:EO295),0))</f>
        <v>0</v>
      </c>
      <c r="EQ295" s="48" t="n">
        <f aca="false">MIN(MAX((GO294*(1+GO$5/Setup!$C$36)+IF($V295=22,N($F295),0))-CS295,0),MAX($P295-SUM(DV295:EP295),0))</f>
        <v>0</v>
      </c>
      <c r="ER295" s="48" t="n">
        <f aca="false">MIN(MAX((GP294*(1+GP$5/Setup!$C$36)+IF($V295=23,N($F295),0))-CT295,0),MAX($P295-SUM(DV295:EQ295),0))</f>
        <v>0</v>
      </c>
      <c r="ES295" s="48" t="n">
        <f aca="false">MIN(MAX((GQ294*(1+GQ$5/Setup!$C$36)+IF($V295=24,N($F295),0))-CU295,0),MAX($P295-SUM(DV295:ER295),0))</f>
        <v>0</v>
      </c>
      <c r="ET295" s="48" t="n">
        <f aca="false">MIN(MAX((GR294*(1+GR$5/Setup!$C$36)+IF($V295=25,N($F295),0))-CV295,0),MAX($P295-SUM(DV295:ES295),0))</f>
        <v>0</v>
      </c>
      <c r="EU295" s="48" t="n">
        <f aca="false">MIN(MAX((GS294*(1+GS$5/Setup!$C$36)+IF($V295=26,N($F295),0))-CW295,0),MAX($P295-SUM(DV295:ET295),0))</f>
        <v>0</v>
      </c>
      <c r="EV295" s="48" t="n">
        <f aca="false">MIN(MAX((GT294*(1+GT$5/Setup!$C$36)+IF($V295=27,N($F295),0))-CX295,0),MAX($P295-SUM(DV295:EU295),0))</f>
        <v>0</v>
      </c>
      <c r="EW295" s="48" t="n">
        <f aca="false">MIN(MAX((GU294*(1+GU$5/Setup!$C$36)+IF($V295=28,N($F295),0))-CY295,0),MAX($P295-SUM(DV295:EV295),0))</f>
        <v>0</v>
      </c>
      <c r="EX295" s="48" t="n">
        <f aca="false">MIN(MAX((GV294*(1+GV$5/Setup!$C$36)+IF($V295=29,N($F295),0))-CZ295,0),MAX($P295-SUM(DV295:EW295),0))</f>
        <v>0</v>
      </c>
      <c r="EY295" s="48" t="n">
        <f aca="false">MIN(MAX((GW294*(1+GW$5/Setup!$C$36)+IF($V295=30,N($F295),0))-DA295,0),MAX($P295-SUM(DV295:EX295),0))</f>
        <v>0</v>
      </c>
      <c r="EZ295" s="48" t="n">
        <f aca="false">MIN(MAX((GX294*(1+GX$5/Setup!$C$36)+IF($V295=31,N($F295),0))-DB295,0),MAX($P295-SUM(DV295:EY295),0))</f>
        <v>0</v>
      </c>
      <c r="FA295" s="48" t="n">
        <f aca="false">MIN(MAX((GY294*(1+GY$5/Setup!$C$36)+IF($V295=32,N($F295),0))-DC295,0),MAX($P295-SUM(DV295:EZ295),0))</f>
        <v>0</v>
      </c>
      <c r="FB295" s="48" t="n">
        <f aca="false">MIN(MAX((GZ294*(1+GZ$5/Setup!$C$36)+IF($V295=33,N($F295),0))-DD295,0),MAX($P295-SUM(DV295:FA295),0))</f>
        <v>0</v>
      </c>
      <c r="FC295" s="48" t="n">
        <f aca="false">MIN(MAX((HA294*(1+HA$5/Setup!$C$36)+IF($V295=34,N($F295),0))-DE295,0),MAX($P295-SUM(DV295:FB295),0))</f>
        <v>0</v>
      </c>
      <c r="FD295" s="48" t="n">
        <f aca="false">MIN(MAX((HB294*(1+HB$5/Setup!$C$36)+IF($V295=35,N($F295),0))-DF295,0),MAX($P295-SUM(DV295:FC295),0))</f>
        <v>0</v>
      </c>
      <c r="FE295" s="48" t="n">
        <f aca="false">MIN(MAX((HC294*(1+HC$5/Setup!$C$36)+IF($V295=36,N($F295),0))-DG295,0),MAX($P295-SUM(DV295:FD295),0))</f>
        <v>0</v>
      </c>
      <c r="FF295" s="48" t="n">
        <f aca="false">MIN(MAX((HD294*(1+HD$5/Setup!$C$36)+IF($V295=37,N($F295),0))-DH295,0),MAX($P295-SUM(DV295:FE295),0))</f>
        <v>0</v>
      </c>
      <c r="FG295" s="48" t="n">
        <f aca="false">MIN(MAX((HE294*(1+HE$5/Setup!$C$36)+IF($V295=38,N($F295),0))-DI295,0),MAX($P295-SUM(DV295:FF295),0))</f>
        <v>0</v>
      </c>
      <c r="FH295" s="48" t="n">
        <f aca="false">MIN(MAX((HF294*(1+HF$5/Setup!$C$36)+IF($V295=39,N($F295),0))-DJ295,0),MAX($P295-SUM(DV295:FG295),0))</f>
        <v>0</v>
      </c>
      <c r="FI295" s="48" t="n">
        <f aca="false">MIN(MAX((HG294*(1+HG$5/Setup!$C$36)+IF($V295=40,N($F295),0))-DK295,0),MAX($P295-SUM(DV295:FH295),0))</f>
        <v>0</v>
      </c>
      <c r="FJ295" s="48" t="n">
        <f aca="false">MIN(MAX((HH294*(1+HH$5/Setup!$C$36)+IF($V295=41,N($F295),0))-DL295,0),MAX($P295-SUM(DV295:FI295),0))</f>
        <v>0</v>
      </c>
      <c r="FK295" s="48" t="n">
        <f aca="false">MIN(MAX((HI294*(1+HI$5/Setup!$C$36)+IF($V295=42,N($F295),0))-DM295,0),MAX($P295-SUM(DV295:FJ295),0))</f>
        <v>0</v>
      </c>
      <c r="FL295" s="48" t="n">
        <f aca="false">MIN(MAX((HJ294*(1+HJ$5/Setup!$C$36)+IF($V295=43,N($F295),0))-DN295,0),MAX($P295-SUM(DV295:FK295),0))</f>
        <v>0</v>
      </c>
      <c r="FM295" s="48" t="n">
        <f aca="false">MIN(MAX((HK294*(1+HK$5/Setup!$C$36)+IF($V295=44,N($F295),0))-DO295,0),MAX($P295-SUM(DV295:FL295),0))</f>
        <v>0</v>
      </c>
      <c r="FN295" s="48" t="n">
        <f aca="false">MIN(MAX((HL294*(1+HL$5/Setup!$C$36)+IF($V295=45,N($F295),0))-DP295,0),MAX($P295-SUM(DV295:FM295),0))</f>
        <v>0</v>
      </c>
      <c r="FO295" s="48" t="n">
        <f aca="false">MIN(MAX((HM294*(1+HM$5/Setup!$C$36)+IF($V295=46,N($F295),0))-DQ295,0),MAX($P295-SUM(DV295:FN295),0))</f>
        <v>0</v>
      </c>
      <c r="FP295" s="48" t="n">
        <f aca="false">MIN(MAX((HN294*(1+HN$5/Setup!$C$36)+IF($V295=47,N($F295),0))-DR295,0),MAX($P295-SUM(DV295:FO295),0))</f>
        <v>0</v>
      </c>
      <c r="FQ295" s="48" t="n">
        <f aca="false">MIN(MAX((HO294*(1+HO$5/Setup!$C$36)+IF($V295=48,N($F295),0))-DS295,0),MAX($P295-SUM(DV295:FP295),0))</f>
        <v>0</v>
      </c>
      <c r="FR295" s="48" t="n">
        <f aca="false">MIN(MAX((HP294*(1+HP$5/Setup!$C$36)+IF($V295=49,N($F295),0))-DT295,0),MAX($P295-SUM(DV295:FQ295),0))</f>
        <v>0</v>
      </c>
      <c r="FS295" s="48" t="n">
        <f aca="false">MIN(MAX((HQ294*(1+HQ$5/Setup!$C$36)+IF($V295=50,N($F295),0))-DU295,0),MAX($P295-SUM(DV295:FR295),0))</f>
        <v>0</v>
      </c>
      <c r="FT295" s="48" t="n">
        <f aca="false">IF((FT294*(1+FT$5/Setup!$C$36)+IF($V295=1,N($F295),0))-BX295-DV295&lt;0.005,0,(FT294*(1+FT$5/Setup!$C$36)+IF($V295=1,N($F295),0))-BX295-DV295)</f>
        <v>0</v>
      </c>
      <c r="FU295" s="48" t="n">
        <f aca="false">IF((FU294*(1+FU$5/Setup!$C$36)+IF($V295=2,N($F295),0))-BY295-DW295&lt;0.005,0,(FU294*(1+FU$5/Setup!$C$36)+IF($V295=2,N($F295),0))-BY295-DW295)</f>
        <v>0</v>
      </c>
      <c r="FV295" s="48" t="n">
        <f aca="false">IF((FV294*(1+FV$5/Setup!$C$36)+IF($V295=3,N($F295),0))-BZ295-DX295&lt;0.005,0,(FV294*(1+FV$5/Setup!$C$36)+IF($V295=3,N($F295),0))-BZ295-DX295)</f>
        <v>0</v>
      </c>
      <c r="FW295" s="48" t="n">
        <f aca="false">IF((FW294*(1+FW$5/Setup!$C$36)+IF($V295=4,N($F295),0))-CA295-DY295&lt;0.005,0,(FW294*(1+FW$5/Setup!$C$36)+IF($V295=4,N($F295),0))-CA295-DY295)</f>
        <v>0</v>
      </c>
      <c r="FX295" s="48" t="n">
        <f aca="false">IF((FX294*(1+FX$5/Setup!$C$36)+IF($V295=5,N($F295),0))-CB295-DZ295&lt;0.005,0,(FX294*(1+FX$5/Setup!$C$36)+IF($V295=5,N($F295),0))-CB295-DZ295)</f>
        <v>0</v>
      </c>
      <c r="FY295" s="48" t="n">
        <f aca="false">IF((FY294*(1+FY$5/Setup!$C$36)+IF($V295=6,N($F295),0))-CC295-EA295&lt;0.005,0,(FY294*(1+FY$5/Setup!$C$36)+IF($V295=6,N($F295),0))-CC295-EA295)</f>
        <v>0</v>
      </c>
      <c r="FZ295" s="48" t="n">
        <f aca="false">IF((FZ294*(1+FZ$5/Setup!$C$36)+IF($V295=7,N($F295),0))-CD295-EB295&lt;0.005,0,(FZ294*(1+FZ$5/Setup!$C$36)+IF($V295=7,N($F295),0))-CD295-EB295)</f>
        <v>0</v>
      </c>
      <c r="GA295" s="48" t="n">
        <f aca="false">IF((GA294*(1+GA$5/Setup!$C$36)+IF($V295=8,N($F295),0))-CE295-EC295&lt;0.005,0,(GA294*(1+GA$5/Setup!$C$36)+IF($V295=8,N($F295),0))-CE295-EC295)</f>
        <v>0</v>
      </c>
      <c r="GB295" s="48" t="n">
        <f aca="false">IF((GB294*(1+GB$5/Setup!$C$36)+IF($V295=9,N($F295),0))-CF295-ED295&lt;0.005,0,(GB294*(1+GB$5/Setup!$C$36)+IF($V295=9,N($F295),0))-CF295-ED295)</f>
        <v>0</v>
      </c>
      <c r="GC295" s="48" t="n">
        <f aca="false">IF((GC294*(1+GC$5/Setup!$C$36)+IF($V295=10,N($F295),0))-CG295-EE295&lt;0.005,0,(GC294*(1+GC$5/Setup!$C$36)+IF($V295=10,N($F295),0))-CG295-EE295)</f>
        <v>0</v>
      </c>
      <c r="GD295" s="48" t="n">
        <f aca="false">IF((GD294*(1+GD$5/Setup!$C$36)+IF($V295=11,N($F295),0))-CH295-EF295&lt;0.005,0,(GD294*(1+GD$5/Setup!$C$36)+IF($V295=11,N($F295),0))-CH295-EF295)</f>
        <v>0</v>
      </c>
      <c r="GE295" s="48" t="n">
        <f aca="false">IF((GE294*(1+GE$5/Setup!$C$36)+IF($V295=12,N($F295),0))-CI295-EG295&lt;0.005,0,(GE294*(1+GE$5/Setup!$C$36)+IF($V295=12,N($F295),0))-CI295-EG295)</f>
        <v>0</v>
      </c>
      <c r="GF295" s="48" t="n">
        <f aca="false">IF((GF294*(1+GF$5/Setup!$C$36)+IF($V295=13,N($F295),0))-CJ295-EH295&lt;0.005,0,(GF294*(1+GF$5/Setup!$C$36)+IF($V295=13,N($F295),0))-CJ295-EH295)</f>
        <v>0</v>
      </c>
      <c r="GG295" s="48" t="n">
        <f aca="false">IF((GG294*(1+GG$5/Setup!$C$36)+IF($V295=14,N($F295),0))-CK295-EI295&lt;0.005,0,(GG294*(1+GG$5/Setup!$C$36)+IF($V295=14,N($F295),0))-CK295-EI295)</f>
        <v>0</v>
      </c>
      <c r="GH295" s="48" t="n">
        <f aca="false">IF((GH294*(1+GH$5/Setup!$C$36)+IF($V295=15,N($F295),0))-CL295-EJ295&lt;0.005,0,(GH294*(1+GH$5/Setup!$C$36)+IF($V295=15,N($F295),0))-CL295-EJ295)</f>
        <v>0</v>
      </c>
      <c r="GI295" s="48" t="n">
        <f aca="false">IF((GI294*(1+GI$5/Setup!$C$36)+IF($V295=16,N($F295),0))-CM295-EK295&lt;0.005,0,(GI294*(1+GI$5/Setup!$C$36)+IF($V295=16,N($F295),0))-CM295-EK295)</f>
        <v>0</v>
      </c>
      <c r="GJ295" s="48" t="n">
        <f aca="false">IF((GJ294*(1+GJ$5/Setup!$C$36)+IF($V295=17,N($F295),0))-CN295-EL295&lt;0.005,0,(GJ294*(1+GJ$5/Setup!$C$36)+IF($V295=17,N($F295),0))-CN295-EL295)</f>
        <v>0</v>
      </c>
      <c r="GK295" s="48" t="n">
        <f aca="false">IF((GK294*(1+GK$5/Setup!$C$36)+IF($V295=18,N($F295),0))-CO295-EM295&lt;0.005,0,(GK294*(1+GK$5/Setup!$C$36)+IF($V295=18,N($F295),0))-CO295-EM295)</f>
        <v>0</v>
      </c>
      <c r="GL295" s="48" t="n">
        <f aca="false">IF((GL294*(1+GL$5/Setup!$C$36)+IF($V295=19,N($F295),0))-CP295-EN295&lt;0.005,0,(GL294*(1+GL$5/Setup!$C$36)+IF($V295=19,N($F295),0))-CP295-EN295)</f>
        <v>0</v>
      </c>
      <c r="GM295" s="48" t="n">
        <f aca="false">IF((GM294*(1+GM$5/Setup!$C$36)+IF($V295=20,N($F295),0))-CQ295-EO295&lt;0.005,0,(GM294*(1+GM$5/Setup!$C$36)+IF($V295=20,N($F295),0))-CQ295-EO295)</f>
        <v>0</v>
      </c>
      <c r="GN295" s="48" t="n">
        <f aca="false">IF((GN294*(1+GN$5/Setup!$C$36)+IF($V295=21,N($F295),0))-CR295-EP295&lt;0.005,0,(GN294*(1+GN$5/Setup!$C$36)+IF($V295=21,N($F295),0))-CR295-EP295)</f>
        <v>0</v>
      </c>
      <c r="GO295" s="48" t="n">
        <f aca="false">IF((GO294*(1+GO$5/Setup!$C$36)+IF($V295=22,N($F295),0))-CS295-EQ295&lt;0.005,0,(GO294*(1+GO$5/Setup!$C$36)+IF($V295=22,N($F295),0))-CS295-EQ295)</f>
        <v>0</v>
      </c>
      <c r="GP295" s="48" t="n">
        <f aca="false">IF((GP294*(1+GP$5/Setup!$C$36)+IF($V295=23,N($F295),0))-CT295-ER295&lt;0.005,0,(GP294*(1+GP$5/Setup!$C$36)+IF($V295=23,N($F295),0))-CT295-ER295)</f>
        <v>0</v>
      </c>
      <c r="GQ295" s="48" t="n">
        <f aca="false">IF((GQ294*(1+GQ$5/Setup!$C$36)+IF($V295=24,N($F295),0))-CU295-ES295&lt;0.005,0,(GQ294*(1+GQ$5/Setup!$C$36)+IF($V295=24,N($F295),0))-CU295-ES295)</f>
        <v>0</v>
      </c>
      <c r="GR295" s="48" t="n">
        <f aca="false">IF((GR294*(1+GR$5/Setup!$C$36)+IF($V295=25,N($F295),0))-CV295-ET295&lt;0.005,0,(GR294*(1+GR$5/Setup!$C$36)+IF($V295=25,N($F295),0))-CV295-ET295)</f>
        <v>0</v>
      </c>
      <c r="GS295" s="48" t="n">
        <f aca="false">IF((GS294*(1+GS$5/Setup!$C$36)+IF($V295=26,N($F295),0))-CW295-EU295&lt;0.005,0,(GS294*(1+GS$5/Setup!$C$36)+IF($V295=26,N($F295),0))-CW295-EU295)</f>
        <v>0</v>
      </c>
      <c r="GT295" s="48" t="n">
        <f aca="false">IF((GT294*(1+GT$5/Setup!$C$36)+IF($V295=27,N($F295),0))-CX295-EV295&lt;0.005,0,(GT294*(1+GT$5/Setup!$C$36)+IF($V295=27,N($F295),0))-CX295-EV295)</f>
        <v>0</v>
      </c>
      <c r="GU295" s="48" t="n">
        <f aca="false">IF((GU294*(1+GU$5/Setup!$C$36)+IF($V295=28,N($F295),0))-CY295-EW295&lt;0.005,0,(GU294*(1+GU$5/Setup!$C$36)+IF($V295=28,N($F295),0))-CY295-EW295)</f>
        <v>0</v>
      </c>
      <c r="GV295" s="48" t="n">
        <f aca="false">IF((GV294*(1+GV$5/Setup!$C$36)+IF($V295=29,N($F295),0))-CZ295-EX295&lt;0.005,0,(GV294*(1+GV$5/Setup!$C$36)+IF($V295=29,N($F295),0))-CZ295-EX295)</f>
        <v>0</v>
      </c>
      <c r="GW295" s="48" t="n">
        <f aca="false">IF((GW294*(1+GW$5/Setup!$C$36)+IF($V295=30,N($F295),0))-DA295-EY295&lt;0.005,0,(GW294*(1+GW$5/Setup!$C$36)+IF($V295=30,N($F295),0))-DA295-EY295)</f>
        <v>0</v>
      </c>
      <c r="GX295" s="48" t="n">
        <f aca="false">IF((GX294*(1+GX$5/Setup!$C$36)+IF($V295=31,N($F295),0))-DB295-EZ295&lt;0.005,0,(GX294*(1+GX$5/Setup!$C$36)+IF($V295=31,N($F295),0))-DB295-EZ295)</f>
        <v>0</v>
      </c>
      <c r="GY295" s="48" t="n">
        <f aca="false">IF((GY294*(1+GY$5/Setup!$C$36)+IF($V295=32,N($F295),0))-DC295-FA295&lt;0.005,0,(GY294*(1+GY$5/Setup!$C$36)+IF($V295=32,N($F295),0))-DC295-FA295)</f>
        <v>0</v>
      </c>
      <c r="GZ295" s="48" t="n">
        <f aca="false">IF((GZ294*(1+GZ$5/Setup!$C$36)+IF($V295=33,N($F295),0))-DD295-FB295&lt;0.005,0,(GZ294*(1+GZ$5/Setup!$C$36)+IF($V295=33,N($F295),0))-DD295-FB295)</f>
        <v>0</v>
      </c>
      <c r="HA295" s="48" t="n">
        <f aca="false">IF((HA294*(1+HA$5/Setup!$C$36)+IF($V295=34,N($F295),0))-DE295-FC295&lt;0.005,0,(HA294*(1+HA$5/Setup!$C$36)+IF($V295=34,N($F295),0))-DE295-FC295)</f>
        <v>0</v>
      </c>
      <c r="HB295" s="48" t="n">
        <f aca="false">IF((HB294*(1+HB$5/Setup!$C$36)+IF($V295=35,N($F295),0))-DF295-FD295&lt;0.005,0,(HB294*(1+HB$5/Setup!$C$36)+IF($V295=35,N($F295),0))-DF295-FD295)</f>
        <v>0</v>
      </c>
      <c r="HC295" s="48" t="n">
        <f aca="false">IF((HC294*(1+HC$5/Setup!$C$36)+IF($V295=36,N($F295),0))-DG295-FE295&lt;0.005,0,(HC294*(1+HC$5/Setup!$C$36)+IF($V295=36,N($F295),0))-DG295-FE295)</f>
        <v>0</v>
      </c>
      <c r="HD295" s="48" t="n">
        <f aca="false">IF((HD294*(1+HD$5/Setup!$C$36)+IF($V295=37,N($F295),0))-DH295-FF295&lt;0.005,0,(HD294*(1+HD$5/Setup!$C$36)+IF($V295=37,N($F295),0))-DH295-FF295)</f>
        <v>0</v>
      </c>
      <c r="HE295" s="48" t="n">
        <f aca="false">IF((HE294*(1+HE$5/Setup!$C$36)+IF($V295=38,N($F295),0))-DI295-FG295&lt;0.005,0,(HE294*(1+HE$5/Setup!$C$36)+IF($V295=38,N($F295),0))-DI295-FG295)</f>
        <v>0</v>
      </c>
      <c r="HF295" s="48" t="n">
        <f aca="false">IF((HF294*(1+HF$5/Setup!$C$36)+IF($V295=39,N($F295),0))-DJ295-FH295&lt;0.005,0,(HF294*(1+HF$5/Setup!$C$36)+IF($V295=39,N($F295),0))-DJ295-FH295)</f>
        <v>0</v>
      </c>
      <c r="HG295" s="48" t="n">
        <f aca="false">IF((HG294*(1+HG$5/Setup!$C$36)+IF($V295=40,N($F295),0))-DK295-FI295&lt;0.005,0,(HG294*(1+HG$5/Setup!$C$36)+IF($V295=40,N($F295),0))-DK295-FI295)</f>
        <v>0</v>
      </c>
      <c r="HH295" s="48" t="n">
        <f aca="false">IF((HH294*(1+HH$5/Setup!$C$36)+IF($V295=41,N($F295),0))-DL295-FJ295&lt;0.005,0,(HH294*(1+HH$5/Setup!$C$36)+IF($V295=41,N($F295),0))-DL295-FJ295)</f>
        <v>0</v>
      </c>
      <c r="HI295" s="48" t="n">
        <f aca="false">IF((HI294*(1+HI$5/Setup!$C$36)+IF($V295=42,N($F295),0))-DM295-FK295&lt;0.005,0,(HI294*(1+HI$5/Setup!$C$36)+IF($V295=42,N($F295),0))-DM295-FK295)</f>
        <v>0</v>
      </c>
      <c r="HJ295" s="48" t="n">
        <f aca="false">IF((HJ294*(1+HJ$5/Setup!$C$36)+IF($V295=43,N($F295),0))-DN295-FL295&lt;0.005,0,(HJ294*(1+HJ$5/Setup!$C$36)+IF($V295=43,N($F295),0))-DN295-FL295)</f>
        <v>0</v>
      </c>
      <c r="HK295" s="48" t="n">
        <f aca="false">IF((HK294*(1+HK$5/Setup!$C$36)+IF($V295=44,N($F295),0))-DO295-FM295&lt;0.005,0,(HK294*(1+HK$5/Setup!$C$36)+IF($V295=44,N($F295),0))-DO295-FM295)</f>
        <v>0</v>
      </c>
      <c r="HL295" s="48" t="n">
        <f aca="false">IF((HL294*(1+HL$5/Setup!$C$36)+IF($V295=45,N($F295),0))-DP295-FN295&lt;0.005,0,(HL294*(1+HL$5/Setup!$C$36)+IF($V295=45,N($F295),0))-DP295-FN295)</f>
        <v>0</v>
      </c>
      <c r="HM295" s="48" t="n">
        <f aca="false">IF((HM294*(1+HM$5/Setup!$C$36)+IF($V295=46,N($F295),0))-DQ295-FO295&lt;0.005,0,(HM294*(1+HM$5/Setup!$C$36)+IF($V295=46,N($F295),0))-DQ295-FO295)</f>
        <v>0</v>
      </c>
      <c r="HN295" s="48" t="n">
        <f aca="false">IF((HN294*(1+HN$5/Setup!$C$36)+IF($V295=47,N($F295),0))-DR295-FP295&lt;0.005,0,(HN294*(1+HN$5/Setup!$C$36)+IF($V295=47,N($F295),0))-DR295-FP295)</f>
        <v>0</v>
      </c>
      <c r="HO295" s="48" t="n">
        <f aca="false">IF((HO294*(1+HO$5/Setup!$C$36)+IF($V295=48,N($F295),0))-DS295-FQ295&lt;0.005,0,(HO294*(1+HO$5/Setup!$C$36)+IF($V295=48,N($F295),0))-DS295-FQ295)</f>
        <v>0</v>
      </c>
      <c r="HP295" s="48" t="n">
        <f aca="false">IF((HP294*(1+HP$5/Setup!$C$36)+IF($V295=49,N($F295),0))-DT295-FR295&lt;0.005,0,(HP294*(1+HP$5/Setup!$C$36)+IF($V295=49,N($F295),0))-DT295-FR295)</f>
        <v>0</v>
      </c>
      <c r="HQ295" s="48" t="n">
        <f aca="false">IF((HQ294*(1+HQ$5/Setup!$C$36)+IF($V295=50,N($F295),0))-DU295-FS295&lt;0.005,0,(HQ294*(1+HQ$5/Setup!$C$36)+IF($V295=50,N($F295),0))-DU295-FS295)</f>
        <v>0</v>
      </c>
    </row>
    <row r="296" customFormat="false" ht="15" hidden="false" customHeight="false" outlineLevel="0" collapsed="false">
      <c r="A296" s="44" t="n">
        <v>288</v>
      </c>
      <c r="B296" s="45" t="n">
        <f aca="false">IF(Setup!$C$7="Every month",EDATE(Setup!$C$8,($A296-1)),IF(Setup!$C$7="Twice a month",DATE(YEAR(Setup!$C$8),MONTH(Setup!$C$8)+INT((($A296-1)+Setup!$C$41)/2),MIN(IF(MOD(($A296-1)+Setup!$C$41,2)=0,Setup!$C$39,Setup!$C$40),DAY(EOMONTH(DATE(YEAR(Setup!$C$8),MONTH(Setup!$C$8)+INT((($A296-1)+Setup!$C$41)/2),1),0)))),Setup!$C$8+($A296-1)*IF(Setup!$C$7="Every week",7,14)))</f>
        <v>50343</v>
      </c>
      <c r="C296" s="45" t="n">
        <f aca="false">IF(Setup!$C$7="Every month",EDATE(Setup!$C$8,$A296),IF(Setup!$C$7="Twice a month",DATE(YEAR(Setup!$C$8),MONTH(Setup!$C$8)+INT(($A296+Setup!$C$41)/2),MIN(IF(MOD($A296+Setup!$C$41,2)=0,Setup!$C$39,Setup!$C$40),DAY(EOMONTH(DATE(YEAR(Setup!$C$8),MONTH(Setup!$C$8)+INT(($A296+Setup!$C$41)/2),1),0)))),Setup!$C$8+$A296*IF(Setup!$C$7="Every week",7,14)))</f>
        <v>50357</v>
      </c>
      <c r="D296" s="46"/>
      <c r="E296" s="47"/>
      <c r="F296" s="47"/>
      <c r="G296" s="47"/>
      <c r="H296" s="47"/>
      <c r="I296" s="48" t="n">
        <f aca="false">N(Setup!$C$11)+N(E296)</f>
        <v>100</v>
      </c>
      <c r="J296" s="48" t="n">
        <f aca="false">MIN(Setup!$C$37,MAX(I296,0))</f>
        <v>9.23076923076923</v>
      </c>
      <c r="K296" s="48" t="n">
        <f aca="false">MIN(MAX(N(Setup!$C$14)-L295,0),MAX(I296-J296,0))</f>
        <v>0</v>
      </c>
      <c r="L296" s="48" t="n">
        <f aca="false">L295+K296-N(G296)</f>
        <v>500</v>
      </c>
      <c r="M296" s="48" t="n">
        <f aca="false">M295+J296-N(H296)</f>
        <v>2658.46153846154</v>
      </c>
      <c r="N296" s="48" t="n">
        <f aca="false">SUM(BX296:DU296)</f>
        <v>0</v>
      </c>
      <c r="O296" s="48" t="n">
        <f aca="false">SUM(Z296:BW296)-N296</f>
        <v>25</v>
      </c>
      <c r="P296" s="48" t="n">
        <f aca="false">MAX(I296-J296-K296,0)+O296</f>
        <v>115.769230769231</v>
      </c>
      <c r="Q296" s="48" t="n">
        <f aca="false">SUM(DV296:FS296)</f>
        <v>0</v>
      </c>
      <c r="R296" s="49" t="n">
        <f aca="false">N296+J296+K296+Q296</f>
        <v>9.23076923076923</v>
      </c>
      <c r="S296" s="48" t="n">
        <f aca="false">T296-T295-N(F296)+N296+Q296</f>
        <v>0</v>
      </c>
      <c r="T296" s="49" t="n">
        <f aca="false">SUM(FT296:HQ296)</f>
        <v>0</v>
      </c>
      <c r="U296" s="44" t="str">
        <f aca="false">IF(T295&lt;0.005,"",INDEX(Helpers!$C$2:$C$51,IF(_xlfn.MINIFS($DV$6:$FS$6,DV296:FS296,"&gt;0.005")=0,V296,_xlfn.MINIFS($DV$6:$FS$6,DV296:FS296,"&gt;0.005"))))</f>
        <v/>
      </c>
      <c r="V296" s="44" t="n">
        <f aca="false">IF(_xlfn.MINIFS($FT$6:$HQ$6,FT295:HQ295,"&gt;0.005")=0,1,_xlfn.MINIFS($FT$6:$HQ$6,FT295:HQ295,"&gt;0.005"))</f>
        <v>1</v>
      </c>
      <c r="W296" s="44" t="n">
        <f aca="false">IF(AND(D296&lt;&gt;"Paid",T295&gt;0.005),1,0)</f>
        <v>0</v>
      </c>
      <c r="X296" s="48" t="n">
        <f aca="false">SUMPRODUCT(((Helpers!$G$2:$G$51*(1+(Helpers!$D$2:$D$51+0.000000001)/12)^(($B296-Setup!$C$8)/(365.25/12))-Helpers!$E$2:$E$51*((1+(Helpers!$D$2:$D$51+0.000000001)/12)^(($B296-Setup!$C$8)/(365.25/12))-1)/((Helpers!$D$2:$D$51+0.000000001)/12))&gt;0)*(Helpers!$G$2:$G$51*(1+(Helpers!$D$2:$D$51+0.000000001)/12)^(($B296-Setup!$C$8)/(365.25/12))-Helpers!$E$2:$E$51*((1+(Helpers!$D$2:$D$51+0.000000001)/12)^(($B296-Setup!$C$8)/(365.25/12))-1)/((Helpers!$D$2:$D$51+0.000000001)/12)))</f>
        <v>0</v>
      </c>
      <c r="Y296" s="48"/>
      <c r="Z296" s="48" t="n">
        <f aca="false">IF(OR(N(Z$5)=0,Z$6=""),0,Z$5*((DATE(YEAR($B296),MONTH($B296),MIN(Z$6,DAY(EOMONTH($B296,0))))&gt;=$B296)*(DATE(YEAR($B296),MONTH($B296),MIN(Z$6,DAY(EOMONTH($B296,0))))&lt;$C296)+(DATE(YEAR($B296),MONTH($B296)+1,MIN(Z$6,DAY(EOMONTH($B296,1))))&gt;=$B296)*(DATE(YEAR($B296),MONTH($B296)+1,MIN(Z$6,DAY(EOMONTH($B296,1))))&lt;$C296)))</f>
        <v>25</v>
      </c>
      <c r="AA296" s="48" t="n">
        <f aca="false">IF(OR(N(AA$5)=0,AA$6=""),0,AA$5*((DATE(YEAR($B296),MONTH($B296),MIN(AA$6,DAY(EOMONTH($B296,0))))&gt;=$B296)*(DATE(YEAR($B296),MONTH($B296),MIN(AA$6,DAY(EOMONTH($B296,0))))&lt;$C296)+(DATE(YEAR($B296),MONTH($B296)+1,MIN(AA$6,DAY(EOMONTH($B296,1))))&gt;=$B296)*(DATE(YEAR($B296),MONTH($B296)+1,MIN(AA$6,DAY(EOMONTH($B296,1))))&lt;$C296)))</f>
        <v>0</v>
      </c>
      <c r="AB296" s="48" t="n">
        <f aca="false">IF(OR(N(AB$5)=0,AB$6=""),0,AB$5*((DATE(YEAR($B296),MONTH($B296),MIN(AB$6,DAY(EOMONTH($B296,0))))&gt;=$B296)*(DATE(YEAR($B296),MONTH($B296),MIN(AB$6,DAY(EOMONTH($B296,0))))&lt;$C296)+(DATE(YEAR($B296),MONTH($B296)+1,MIN(AB$6,DAY(EOMONTH($B296,1))))&gt;=$B296)*(DATE(YEAR($B296),MONTH($B296)+1,MIN(AB$6,DAY(EOMONTH($B296,1))))&lt;$C296)))</f>
        <v>0</v>
      </c>
      <c r="AC296" s="48" t="n">
        <f aca="false">IF(OR(N(AC$5)=0,AC$6=""),0,AC$5*((DATE(YEAR($B296),MONTH($B296),MIN(AC$6,DAY(EOMONTH($B296,0))))&gt;=$B296)*(DATE(YEAR($B296),MONTH($B296),MIN(AC$6,DAY(EOMONTH($B296,0))))&lt;$C296)+(DATE(YEAR($B296),MONTH($B296)+1,MIN(AC$6,DAY(EOMONTH($B296,1))))&gt;=$B296)*(DATE(YEAR($B296),MONTH($B296)+1,MIN(AC$6,DAY(EOMONTH($B296,1))))&lt;$C296)))</f>
        <v>0</v>
      </c>
      <c r="AD296" s="48" t="n">
        <f aca="false">IF(OR(N(AD$5)=0,AD$6=""),0,AD$5*((DATE(YEAR($B296),MONTH($B296),MIN(AD$6,DAY(EOMONTH($B296,0))))&gt;=$B296)*(DATE(YEAR($B296),MONTH($B296),MIN(AD$6,DAY(EOMONTH($B296,0))))&lt;$C296)+(DATE(YEAR($B296),MONTH($B296)+1,MIN(AD$6,DAY(EOMONTH($B296,1))))&gt;=$B296)*(DATE(YEAR($B296),MONTH($B296)+1,MIN(AD$6,DAY(EOMONTH($B296,1))))&lt;$C296)))</f>
        <v>0</v>
      </c>
      <c r="AE296" s="48" t="n">
        <f aca="false">IF(OR(N(AE$5)=0,AE$6=""),0,AE$5*((DATE(YEAR($B296),MONTH($B296),MIN(AE$6,DAY(EOMONTH($B296,0))))&gt;=$B296)*(DATE(YEAR($B296),MONTH($B296),MIN(AE$6,DAY(EOMONTH($B296,0))))&lt;$C296)+(DATE(YEAR($B296),MONTH($B296)+1,MIN(AE$6,DAY(EOMONTH($B296,1))))&gt;=$B296)*(DATE(YEAR($B296),MONTH($B296)+1,MIN(AE$6,DAY(EOMONTH($B296,1))))&lt;$C296)))</f>
        <v>0</v>
      </c>
      <c r="AF296" s="48" t="n">
        <f aca="false">IF(OR(N(AF$5)=0,AF$6=""),0,AF$5*((DATE(YEAR($B296),MONTH($B296),MIN(AF$6,DAY(EOMONTH($B296,0))))&gt;=$B296)*(DATE(YEAR($B296),MONTH($B296),MIN(AF$6,DAY(EOMONTH($B296,0))))&lt;$C296)+(DATE(YEAR($B296),MONTH($B296)+1,MIN(AF$6,DAY(EOMONTH($B296,1))))&gt;=$B296)*(DATE(YEAR($B296),MONTH($B296)+1,MIN(AF$6,DAY(EOMONTH($B296,1))))&lt;$C296)))</f>
        <v>0</v>
      </c>
      <c r="AG296" s="48" t="n">
        <f aca="false">IF(OR(N(AG$5)=0,AG$6=""),0,AG$5*((DATE(YEAR($B296),MONTH($B296),MIN(AG$6,DAY(EOMONTH($B296,0))))&gt;=$B296)*(DATE(YEAR($B296),MONTH($B296),MIN(AG$6,DAY(EOMONTH($B296,0))))&lt;$C296)+(DATE(YEAR($B296),MONTH($B296)+1,MIN(AG$6,DAY(EOMONTH($B296,1))))&gt;=$B296)*(DATE(YEAR($B296),MONTH($B296)+1,MIN(AG$6,DAY(EOMONTH($B296,1))))&lt;$C296)))</f>
        <v>0</v>
      </c>
      <c r="AH296" s="48" t="n">
        <f aca="false">IF(OR(N(AH$5)=0,AH$6=""),0,AH$5*((DATE(YEAR($B296),MONTH($B296),MIN(AH$6,DAY(EOMONTH($B296,0))))&gt;=$B296)*(DATE(YEAR($B296),MONTH($B296),MIN(AH$6,DAY(EOMONTH($B296,0))))&lt;$C296)+(DATE(YEAR($B296),MONTH($B296)+1,MIN(AH$6,DAY(EOMONTH($B296,1))))&gt;=$B296)*(DATE(YEAR($B296),MONTH($B296)+1,MIN(AH$6,DAY(EOMONTH($B296,1))))&lt;$C296)))</f>
        <v>0</v>
      </c>
      <c r="AI296" s="48" t="n">
        <f aca="false">IF(OR(N(AI$5)=0,AI$6=""),0,AI$5*((DATE(YEAR($B296),MONTH($B296),MIN(AI$6,DAY(EOMONTH($B296,0))))&gt;=$B296)*(DATE(YEAR($B296),MONTH($B296),MIN(AI$6,DAY(EOMONTH($B296,0))))&lt;$C296)+(DATE(YEAR($B296),MONTH($B296)+1,MIN(AI$6,DAY(EOMONTH($B296,1))))&gt;=$B296)*(DATE(YEAR($B296),MONTH($B296)+1,MIN(AI$6,DAY(EOMONTH($B296,1))))&lt;$C296)))</f>
        <v>0</v>
      </c>
      <c r="AJ296" s="48" t="n">
        <f aca="false">IF(OR(N(AJ$5)=0,AJ$6=""),0,AJ$5*((DATE(YEAR($B296),MONTH($B296),MIN(AJ$6,DAY(EOMONTH($B296,0))))&gt;=$B296)*(DATE(YEAR($B296),MONTH($B296),MIN(AJ$6,DAY(EOMONTH($B296,0))))&lt;$C296)+(DATE(YEAR($B296),MONTH($B296)+1,MIN(AJ$6,DAY(EOMONTH($B296,1))))&gt;=$B296)*(DATE(YEAR($B296),MONTH($B296)+1,MIN(AJ$6,DAY(EOMONTH($B296,1))))&lt;$C296)))</f>
        <v>0</v>
      </c>
      <c r="AK296" s="48" t="n">
        <f aca="false">IF(OR(N(AK$5)=0,AK$6=""),0,AK$5*((DATE(YEAR($B296),MONTH($B296),MIN(AK$6,DAY(EOMONTH($B296,0))))&gt;=$B296)*(DATE(YEAR($B296),MONTH($B296),MIN(AK$6,DAY(EOMONTH($B296,0))))&lt;$C296)+(DATE(YEAR($B296),MONTH($B296)+1,MIN(AK$6,DAY(EOMONTH($B296,1))))&gt;=$B296)*(DATE(YEAR($B296),MONTH($B296)+1,MIN(AK$6,DAY(EOMONTH($B296,1))))&lt;$C296)))</f>
        <v>0</v>
      </c>
      <c r="AL296" s="48" t="n">
        <f aca="false">IF(OR(N(AL$5)=0,AL$6=""),0,AL$5*((DATE(YEAR($B296),MONTH($B296),MIN(AL$6,DAY(EOMONTH($B296,0))))&gt;=$B296)*(DATE(YEAR($B296),MONTH($B296),MIN(AL$6,DAY(EOMONTH($B296,0))))&lt;$C296)+(DATE(YEAR($B296),MONTH($B296)+1,MIN(AL$6,DAY(EOMONTH($B296,1))))&gt;=$B296)*(DATE(YEAR($B296),MONTH($B296)+1,MIN(AL$6,DAY(EOMONTH($B296,1))))&lt;$C296)))</f>
        <v>0</v>
      </c>
      <c r="AM296" s="48" t="n">
        <f aca="false">IF(OR(N(AM$5)=0,AM$6=""),0,AM$5*((DATE(YEAR($B296),MONTH($B296),MIN(AM$6,DAY(EOMONTH($B296,0))))&gt;=$B296)*(DATE(YEAR($B296),MONTH($B296),MIN(AM$6,DAY(EOMONTH($B296,0))))&lt;$C296)+(DATE(YEAR($B296),MONTH($B296)+1,MIN(AM$6,DAY(EOMONTH($B296,1))))&gt;=$B296)*(DATE(YEAR($B296),MONTH($B296)+1,MIN(AM$6,DAY(EOMONTH($B296,1))))&lt;$C296)))</f>
        <v>0</v>
      </c>
      <c r="AN296" s="48" t="n">
        <f aca="false">IF(OR(N(AN$5)=0,AN$6=""),0,AN$5*((DATE(YEAR($B296),MONTH($B296),MIN(AN$6,DAY(EOMONTH($B296,0))))&gt;=$B296)*(DATE(YEAR($B296),MONTH($B296),MIN(AN$6,DAY(EOMONTH($B296,0))))&lt;$C296)+(DATE(YEAR($B296),MONTH($B296)+1,MIN(AN$6,DAY(EOMONTH($B296,1))))&gt;=$B296)*(DATE(YEAR($B296),MONTH($B296)+1,MIN(AN$6,DAY(EOMONTH($B296,1))))&lt;$C296)))</f>
        <v>0</v>
      </c>
      <c r="AO296" s="48" t="n">
        <f aca="false">IF(OR(N(AO$5)=0,AO$6=""),0,AO$5*((DATE(YEAR($B296),MONTH($B296),MIN(AO$6,DAY(EOMONTH($B296,0))))&gt;=$B296)*(DATE(YEAR($B296),MONTH($B296),MIN(AO$6,DAY(EOMONTH($B296,0))))&lt;$C296)+(DATE(YEAR($B296),MONTH($B296)+1,MIN(AO$6,DAY(EOMONTH($B296,1))))&gt;=$B296)*(DATE(YEAR($B296),MONTH($B296)+1,MIN(AO$6,DAY(EOMONTH($B296,1))))&lt;$C296)))</f>
        <v>0</v>
      </c>
      <c r="AP296" s="48" t="n">
        <f aca="false">IF(OR(N(AP$5)=0,AP$6=""),0,AP$5*((DATE(YEAR($B296),MONTH($B296),MIN(AP$6,DAY(EOMONTH($B296,0))))&gt;=$B296)*(DATE(YEAR($B296),MONTH($B296),MIN(AP$6,DAY(EOMONTH($B296,0))))&lt;$C296)+(DATE(YEAR($B296),MONTH($B296)+1,MIN(AP$6,DAY(EOMONTH($B296,1))))&gt;=$B296)*(DATE(YEAR($B296),MONTH($B296)+1,MIN(AP$6,DAY(EOMONTH($B296,1))))&lt;$C296)))</f>
        <v>0</v>
      </c>
      <c r="AQ296" s="48" t="n">
        <f aca="false">IF(OR(N(AQ$5)=0,AQ$6=""),0,AQ$5*((DATE(YEAR($B296),MONTH($B296),MIN(AQ$6,DAY(EOMONTH($B296,0))))&gt;=$B296)*(DATE(YEAR($B296),MONTH($B296),MIN(AQ$6,DAY(EOMONTH($B296,0))))&lt;$C296)+(DATE(YEAR($B296),MONTH($B296)+1,MIN(AQ$6,DAY(EOMONTH($B296,1))))&gt;=$B296)*(DATE(YEAR($B296),MONTH($B296)+1,MIN(AQ$6,DAY(EOMONTH($B296,1))))&lt;$C296)))</f>
        <v>0</v>
      </c>
      <c r="AR296" s="48" t="n">
        <f aca="false">IF(OR(N(AR$5)=0,AR$6=""),0,AR$5*((DATE(YEAR($B296),MONTH($B296),MIN(AR$6,DAY(EOMONTH($B296,0))))&gt;=$B296)*(DATE(YEAR($B296),MONTH($B296),MIN(AR$6,DAY(EOMONTH($B296,0))))&lt;$C296)+(DATE(YEAR($B296),MONTH($B296)+1,MIN(AR$6,DAY(EOMONTH($B296,1))))&gt;=$B296)*(DATE(YEAR($B296),MONTH($B296)+1,MIN(AR$6,DAY(EOMONTH($B296,1))))&lt;$C296)))</f>
        <v>0</v>
      </c>
      <c r="AS296" s="48" t="n">
        <f aca="false">IF(OR(N(AS$5)=0,AS$6=""),0,AS$5*((DATE(YEAR($B296),MONTH($B296),MIN(AS$6,DAY(EOMONTH($B296,0))))&gt;=$B296)*(DATE(YEAR($B296),MONTH($B296),MIN(AS$6,DAY(EOMONTH($B296,0))))&lt;$C296)+(DATE(YEAR($B296),MONTH($B296)+1,MIN(AS$6,DAY(EOMONTH($B296,1))))&gt;=$B296)*(DATE(YEAR($B296),MONTH($B296)+1,MIN(AS$6,DAY(EOMONTH($B296,1))))&lt;$C296)))</f>
        <v>0</v>
      </c>
      <c r="AT296" s="48" t="n">
        <f aca="false">IF(OR(N(AT$5)=0,AT$6=""),0,AT$5*((DATE(YEAR($B296),MONTH($B296),MIN(AT$6,DAY(EOMONTH($B296,0))))&gt;=$B296)*(DATE(YEAR($B296),MONTH($B296),MIN(AT$6,DAY(EOMONTH($B296,0))))&lt;$C296)+(DATE(YEAR($B296),MONTH($B296)+1,MIN(AT$6,DAY(EOMONTH($B296,1))))&gt;=$B296)*(DATE(YEAR($B296),MONTH($B296)+1,MIN(AT$6,DAY(EOMONTH($B296,1))))&lt;$C296)))</f>
        <v>0</v>
      </c>
      <c r="AU296" s="48" t="n">
        <f aca="false">IF(OR(N(AU$5)=0,AU$6=""),0,AU$5*((DATE(YEAR($B296),MONTH($B296),MIN(AU$6,DAY(EOMONTH($B296,0))))&gt;=$B296)*(DATE(YEAR($B296),MONTH($B296),MIN(AU$6,DAY(EOMONTH($B296,0))))&lt;$C296)+(DATE(YEAR($B296),MONTH($B296)+1,MIN(AU$6,DAY(EOMONTH($B296,1))))&gt;=$B296)*(DATE(YEAR($B296),MONTH($B296)+1,MIN(AU$6,DAY(EOMONTH($B296,1))))&lt;$C296)))</f>
        <v>0</v>
      </c>
      <c r="AV296" s="48" t="n">
        <f aca="false">IF(OR(N(AV$5)=0,AV$6=""),0,AV$5*((DATE(YEAR($B296),MONTH($B296),MIN(AV$6,DAY(EOMONTH($B296,0))))&gt;=$B296)*(DATE(YEAR($B296),MONTH($B296),MIN(AV$6,DAY(EOMONTH($B296,0))))&lt;$C296)+(DATE(YEAR($B296),MONTH($B296)+1,MIN(AV$6,DAY(EOMONTH($B296,1))))&gt;=$B296)*(DATE(YEAR($B296),MONTH($B296)+1,MIN(AV$6,DAY(EOMONTH($B296,1))))&lt;$C296)))</f>
        <v>0</v>
      </c>
      <c r="AW296" s="48" t="n">
        <f aca="false">IF(OR(N(AW$5)=0,AW$6=""),0,AW$5*((DATE(YEAR($B296),MONTH($B296),MIN(AW$6,DAY(EOMONTH($B296,0))))&gt;=$B296)*(DATE(YEAR($B296),MONTH($B296),MIN(AW$6,DAY(EOMONTH($B296,0))))&lt;$C296)+(DATE(YEAR($B296),MONTH($B296)+1,MIN(AW$6,DAY(EOMONTH($B296,1))))&gt;=$B296)*(DATE(YEAR($B296),MONTH($B296)+1,MIN(AW$6,DAY(EOMONTH($B296,1))))&lt;$C296)))</f>
        <v>0</v>
      </c>
      <c r="AX296" s="48" t="n">
        <f aca="false">IF(OR(N(AX$5)=0,AX$6=""),0,AX$5*((DATE(YEAR($B296),MONTH($B296),MIN(AX$6,DAY(EOMONTH($B296,0))))&gt;=$B296)*(DATE(YEAR($B296),MONTH($B296),MIN(AX$6,DAY(EOMONTH($B296,0))))&lt;$C296)+(DATE(YEAR($B296),MONTH($B296)+1,MIN(AX$6,DAY(EOMONTH($B296,1))))&gt;=$B296)*(DATE(YEAR($B296),MONTH($B296)+1,MIN(AX$6,DAY(EOMONTH($B296,1))))&lt;$C296)))</f>
        <v>0</v>
      </c>
      <c r="AY296" s="48" t="n">
        <f aca="false">IF(OR(N(AY$5)=0,AY$6=""),0,AY$5*((DATE(YEAR($B296),MONTH($B296),MIN(AY$6,DAY(EOMONTH($B296,0))))&gt;=$B296)*(DATE(YEAR($B296),MONTH($B296),MIN(AY$6,DAY(EOMONTH($B296,0))))&lt;$C296)+(DATE(YEAR($B296),MONTH($B296)+1,MIN(AY$6,DAY(EOMONTH($B296,1))))&gt;=$B296)*(DATE(YEAR($B296),MONTH($B296)+1,MIN(AY$6,DAY(EOMONTH($B296,1))))&lt;$C296)))</f>
        <v>0</v>
      </c>
      <c r="AZ296" s="48" t="n">
        <f aca="false">IF(OR(N(AZ$5)=0,AZ$6=""),0,AZ$5*((DATE(YEAR($B296),MONTH($B296),MIN(AZ$6,DAY(EOMONTH($B296,0))))&gt;=$B296)*(DATE(YEAR($B296),MONTH($B296),MIN(AZ$6,DAY(EOMONTH($B296,0))))&lt;$C296)+(DATE(YEAR($B296),MONTH($B296)+1,MIN(AZ$6,DAY(EOMONTH($B296,1))))&gt;=$B296)*(DATE(YEAR($B296),MONTH($B296)+1,MIN(AZ$6,DAY(EOMONTH($B296,1))))&lt;$C296)))</f>
        <v>0</v>
      </c>
      <c r="BA296" s="48" t="n">
        <f aca="false">IF(OR(N(BA$5)=0,BA$6=""),0,BA$5*((DATE(YEAR($B296),MONTH($B296),MIN(BA$6,DAY(EOMONTH($B296,0))))&gt;=$B296)*(DATE(YEAR($B296),MONTH($B296),MIN(BA$6,DAY(EOMONTH($B296,0))))&lt;$C296)+(DATE(YEAR($B296),MONTH($B296)+1,MIN(BA$6,DAY(EOMONTH($B296,1))))&gt;=$B296)*(DATE(YEAR($B296),MONTH($B296)+1,MIN(BA$6,DAY(EOMONTH($B296,1))))&lt;$C296)))</f>
        <v>0</v>
      </c>
      <c r="BB296" s="48" t="n">
        <f aca="false">IF(OR(N(BB$5)=0,BB$6=""),0,BB$5*((DATE(YEAR($B296),MONTH($B296),MIN(BB$6,DAY(EOMONTH($B296,0))))&gt;=$B296)*(DATE(YEAR($B296),MONTH($B296),MIN(BB$6,DAY(EOMONTH($B296,0))))&lt;$C296)+(DATE(YEAR($B296),MONTH($B296)+1,MIN(BB$6,DAY(EOMONTH($B296,1))))&gt;=$B296)*(DATE(YEAR($B296),MONTH($B296)+1,MIN(BB$6,DAY(EOMONTH($B296,1))))&lt;$C296)))</f>
        <v>0</v>
      </c>
      <c r="BC296" s="48" t="n">
        <f aca="false">IF(OR(N(BC$5)=0,BC$6=""),0,BC$5*((DATE(YEAR($B296),MONTH($B296),MIN(BC$6,DAY(EOMONTH($B296,0))))&gt;=$B296)*(DATE(YEAR($B296),MONTH($B296),MIN(BC$6,DAY(EOMONTH($B296,0))))&lt;$C296)+(DATE(YEAR($B296),MONTH($B296)+1,MIN(BC$6,DAY(EOMONTH($B296,1))))&gt;=$B296)*(DATE(YEAR($B296),MONTH($B296)+1,MIN(BC$6,DAY(EOMONTH($B296,1))))&lt;$C296)))</f>
        <v>0</v>
      </c>
      <c r="BD296" s="48" t="n">
        <f aca="false">IF(OR(N(BD$5)=0,BD$6=""),0,BD$5*((DATE(YEAR($B296),MONTH($B296),MIN(BD$6,DAY(EOMONTH($B296,0))))&gt;=$B296)*(DATE(YEAR($B296),MONTH($B296),MIN(BD$6,DAY(EOMONTH($B296,0))))&lt;$C296)+(DATE(YEAR($B296),MONTH($B296)+1,MIN(BD$6,DAY(EOMONTH($B296,1))))&gt;=$B296)*(DATE(YEAR($B296),MONTH($B296)+1,MIN(BD$6,DAY(EOMONTH($B296,1))))&lt;$C296)))</f>
        <v>0</v>
      </c>
      <c r="BE296" s="48" t="n">
        <f aca="false">IF(OR(N(BE$5)=0,BE$6=""),0,BE$5*((DATE(YEAR($B296),MONTH($B296),MIN(BE$6,DAY(EOMONTH($B296,0))))&gt;=$B296)*(DATE(YEAR($B296),MONTH($B296),MIN(BE$6,DAY(EOMONTH($B296,0))))&lt;$C296)+(DATE(YEAR($B296),MONTH($B296)+1,MIN(BE$6,DAY(EOMONTH($B296,1))))&gt;=$B296)*(DATE(YEAR($B296),MONTH($B296)+1,MIN(BE$6,DAY(EOMONTH($B296,1))))&lt;$C296)))</f>
        <v>0</v>
      </c>
      <c r="BF296" s="48" t="n">
        <f aca="false">IF(OR(N(BF$5)=0,BF$6=""),0,BF$5*((DATE(YEAR($B296),MONTH($B296),MIN(BF$6,DAY(EOMONTH($B296,0))))&gt;=$B296)*(DATE(YEAR($B296),MONTH($B296),MIN(BF$6,DAY(EOMONTH($B296,0))))&lt;$C296)+(DATE(YEAR($B296),MONTH($B296)+1,MIN(BF$6,DAY(EOMONTH($B296,1))))&gt;=$B296)*(DATE(YEAR($B296),MONTH($B296)+1,MIN(BF$6,DAY(EOMONTH($B296,1))))&lt;$C296)))</f>
        <v>0</v>
      </c>
      <c r="BG296" s="48" t="n">
        <f aca="false">IF(OR(N(BG$5)=0,BG$6=""),0,BG$5*((DATE(YEAR($B296),MONTH($B296),MIN(BG$6,DAY(EOMONTH($B296,0))))&gt;=$B296)*(DATE(YEAR($B296),MONTH($B296),MIN(BG$6,DAY(EOMONTH($B296,0))))&lt;$C296)+(DATE(YEAR($B296),MONTH($B296)+1,MIN(BG$6,DAY(EOMONTH($B296,1))))&gt;=$B296)*(DATE(YEAR($B296),MONTH($B296)+1,MIN(BG$6,DAY(EOMONTH($B296,1))))&lt;$C296)))</f>
        <v>0</v>
      </c>
      <c r="BH296" s="48" t="n">
        <f aca="false">IF(OR(N(BH$5)=0,BH$6=""),0,BH$5*((DATE(YEAR($B296),MONTH($B296),MIN(BH$6,DAY(EOMONTH($B296,0))))&gt;=$B296)*(DATE(YEAR($B296),MONTH($B296),MIN(BH$6,DAY(EOMONTH($B296,0))))&lt;$C296)+(DATE(YEAR($B296),MONTH($B296)+1,MIN(BH$6,DAY(EOMONTH($B296,1))))&gt;=$B296)*(DATE(YEAR($B296),MONTH($B296)+1,MIN(BH$6,DAY(EOMONTH($B296,1))))&lt;$C296)))</f>
        <v>0</v>
      </c>
      <c r="BI296" s="48" t="n">
        <f aca="false">IF(OR(N(BI$5)=0,BI$6=""),0,BI$5*((DATE(YEAR($B296),MONTH($B296),MIN(BI$6,DAY(EOMONTH($B296,0))))&gt;=$B296)*(DATE(YEAR($B296),MONTH($B296),MIN(BI$6,DAY(EOMONTH($B296,0))))&lt;$C296)+(DATE(YEAR($B296),MONTH($B296)+1,MIN(BI$6,DAY(EOMONTH($B296,1))))&gt;=$B296)*(DATE(YEAR($B296),MONTH($B296)+1,MIN(BI$6,DAY(EOMONTH($B296,1))))&lt;$C296)))</f>
        <v>0</v>
      </c>
      <c r="BJ296" s="48" t="n">
        <f aca="false">IF(OR(N(BJ$5)=0,BJ$6=""),0,BJ$5*((DATE(YEAR($B296),MONTH($B296),MIN(BJ$6,DAY(EOMONTH($B296,0))))&gt;=$B296)*(DATE(YEAR($B296),MONTH($B296),MIN(BJ$6,DAY(EOMONTH($B296,0))))&lt;$C296)+(DATE(YEAR($B296),MONTH($B296)+1,MIN(BJ$6,DAY(EOMONTH($B296,1))))&gt;=$B296)*(DATE(YEAR($B296),MONTH($B296)+1,MIN(BJ$6,DAY(EOMONTH($B296,1))))&lt;$C296)))</f>
        <v>0</v>
      </c>
      <c r="BK296" s="48" t="n">
        <f aca="false">IF(OR(N(BK$5)=0,BK$6=""),0,BK$5*((DATE(YEAR($B296),MONTH($B296),MIN(BK$6,DAY(EOMONTH($B296,0))))&gt;=$B296)*(DATE(YEAR($B296),MONTH($B296),MIN(BK$6,DAY(EOMONTH($B296,0))))&lt;$C296)+(DATE(YEAR($B296),MONTH($B296)+1,MIN(BK$6,DAY(EOMONTH($B296,1))))&gt;=$B296)*(DATE(YEAR($B296),MONTH($B296)+1,MIN(BK$6,DAY(EOMONTH($B296,1))))&lt;$C296)))</f>
        <v>0</v>
      </c>
      <c r="BL296" s="48" t="n">
        <f aca="false">IF(OR(N(BL$5)=0,BL$6=""),0,BL$5*((DATE(YEAR($B296),MONTH($B296),MIN(BL$6,DAY(EOMONTH($B296,0))))&gt;=$B296)*(DATE(YEAR($B296),MONTH($B296),MIN(BL$6,DAY(EOMONTH($B296,0))))&lt;$C296)+(DATE(YEAR($B296),MONTH($B296)+1,MIN(BL$6,DAY(EOMONTH($B296,1))))&gt;=$B296)*(DATE(YEAR($B296),MONTH($B296)+1,MIN(BL$6,DAY(EOMONTH($B296,1))))&lt;$C296)))</f>
        <v>0</v>
      </c>
      <c r="BM296" s="48" t="n">
        <f aca="false">IF(OR(N(BM$5)=0,BM$6=""),0,BM$5*((DATE(YEAR($B296),MONTH($B296),MIN(BM$6,DAY(EOMONTH($B296,0))))&gt;=$B296)*(DATE(YEAR($B296),MONTH($B296),MIN(BM$6,DAY(EOMONTH($B296,0))))&lt;$C296)+(DATE(YEAR($B296),MONTH($B296)+1,MIN(BM$6,DAY(EOMONTH($B296,1))))&gt;=$B296)*(DATE(YEAR($B296),MONTH($B296)+1,MIN(BM$6,DAY(EOMONTH($B296,1))))&lt;$C296)))</f>
        <v>0</v>
      </c>
      <c r="BN296" s="48" t="n">
        <f aca="false">IF(OR(N(BN$5)=0,BN$6=""),0,BN$5*((DATE(YEAR($B296),MONTH($B296),MIN(BN$6,DAY(EOMONTH($B296,0))))&gt;=$B296)*(DATE(YEAR($B296),MONTH($B296),MIN(BN$6,DAY(EOMONTH($B296,0))))&lt;$C296)+(DATE(YEAR($B296),MONTH($B296)+1,MIN(BN$6,DAY(EOMONTH($B296,1))))&gt;=$B296)*(DATE(YEAR($B296),MONTH($B296)+1,MIN(BN$6,DAY(EOMONTH($B296,1))))&lt;$C296)))</f>
        <v>0</v>
      </c>
      <c r="BO296" s="48" t="n">
        <f aca="false">IF(OR(N(BO$5)=0,BO$6=""),0,BO$5*((DATE(YEAR($B296),MONTH($B296),MIN(BO$6,DAY(EOMONTH($B296,0))))&gt;=$B296)*(DATE(YEAR($B296),MONTH($B296),MIN(BO$6,DAY(EOMONTH($B296,0))))&lt;$C296)+(DATE(YEAR($B296),MONTH($B296)+1,MIN(BO$6,DAY(EOMONTH($B296,1))))&gt;=$B296)*(DATE(YEAR($B296),MONTH($B296)+1,MIN(BO$6,DAY(EOMONTH($B296,1))))&lt;$C296)))</f>
        <v>0</v>
      </c>
      <c r="BP296" s="48" t="n">
        <f aca="false">IF(OR(N(BP$5)=0,BP$6=""),0,BP$5*((DATE(YEAR($B296),MONTH($B296),MIN(BP$6,DAY(EOMONTH($B296,0))))&gt;=$B296)*(DATE(YEAR($B296),MONTH($B296),MIN(BP$6,DAY(EOMONTH($B296,0))))&lt;$C296)+(DATE(YEAR($B296),MONTH($B296)+1,MIN(BP$6,DAY(EOMONTH($B296,1))))&gt;=$B296)*(DATE(YEAR($B296),MONTH($B296)+1,MIN(BP$6,DAY(EOMONTH($B296,1))))&lt;$C296)))</f>
        <v>0</v>
      </c>
      <c r="BQ296" s="48" t="n">
        <f aca="false">IF(OR(N(BQ$5)=0,BQ$6=""),0,BQ$5*((DATE(YEAR($B296),MONTH($B296),MIN(BQ$6,DAY(EOMONTH($B296,0))))&gt;=$B296)*(DATE(YEAR($B296),MONTH($B296),MIN(BQ$6,DAY(EOMONTH($B296,0))))&lt;$C296)+(DATE(YEAR($B296),MONTH($B296)+1,MIN(BQ$6,DAY(EOMONTH($B296,1))))&gt;=$B296)*(DATE(YEAR($B296),MONTH($B296)+1,MIN(BQ$6,DAY(EOMONTH($B296,1))))&lt;$C296)))</f>
        <v>0</v>
      </c>
      <c r="BR296" s="48" t="n">
        <f aca="false">IF(OR(N(BR$5)=0,BR$6=""),0,BR$5*((DATE(YEAR($B296),MONTH($B296),MIN(BR$6,DAY(EOMONTH($B296,0))))&gt;=$B296)*(DATE(YEAR($B296),MONTH($B296),MIN(BR$6,DAY(EOMONTH($B296,0))))&lt;$C296)+(DATE(YEAR($B296),MONTH($B296)+1,MIN(BR$6,DAY(EOMONTH($B296,1))))&gt;=$B296)*(DATE(YEAR($B296),MONTH($B296)+1,MIN(BR$6,DAY(EOMONTH($B296,1))))&lt;$C296)))</f>
        <v>0</v>
      </c>
      <c r="BS296" s="48" t="n">
        <f aca="false">IF(OR(N(BS$5)=0,BS$6=""),0,BS$5*((DATE(YEAR($B296),MONTH($B296),MIN(BS$6,DAY(EOMONTH($B296,0))))&gt;=$B296)*(DATE(YEAR($B296),MONTH($B296),MIN(BS$6,DAY(EOMONTH($B296,0))))&lt;$C296)+(DATE(YEAR($B296),MONTH($B296)+1,MIN(BS$6,DAY(EOMONTH($B296,1))))&gt;=$B296)*(DATE(YEAR($B296),MONTH($B296)+1,MIN(BS$6,DAY(EOMONTH($B296,1))))&lt;$C296)))</f>
        <v>0</v>
      </c>
      <c r="BT296" s="48" t="n">
        <f aca="false">IF(OR(N(BT$5)=0,BT$6=""),0,BT$5*((DATE(YEAR($B296),MONTH($B296),MIN(BT$6,DAY(EOMONTH($B296,0))))&gt;=$B296)*(DATE(YEAR($B296),MONTH($B296),MIN(BT$6,DAY(EOMONTH($B296,0))))&lt;$C296)+(DATE(YEAR($B296),MONTH($B296)+1,MIN(BT$6,DAY(EOMONTH($B296,1))))&gt;=$B296)*(DATE(YEAR($B296),MONTH($B296)+1,MIN(BT$6,DAY(EOMONTH($B296,1))))&lt;$C296)))</f>
        <v>0</v>
      </c>
      <c r="BU296" s="48" t="n">
        <f aca="false">IF(OR(N(BU$5)=0,BU$6=""),0,BU$5*((DATE(YEAR($B296),MONTH($B296),MIN(BU$6,DAY(EOMONTH($B296,0))))&gt;=$B296)*(DATE(YEAR($B296),MONTH($B296),MIN(BU$6,DAY(EOMONTH($B296,0))))&lt;$C296)+(DATE(YEAR($B296),MONTH($B296)+1,MIN(BU$6,DAY(EOMONTH($B296,1))))&gt;=$B296)*(DATE(YEAR($B296),MONTH($B296)+1,MIN(BU$6,DAY(EOMONTH($B296,1))))&lt;$C296)))</f>
        <v>0</v>
      </c>
      <c r="BV296" s="48" t="n">
        <f aca="false">IF(OR(N(BV$5)=0,BV$6=""),0,BV$5*((DATE(YEAR($B296),MONTH($B296),MIN(BV$6,DAY(EOMONTH($B296,0))))&gt;=$B296)*(DATE(YEAR($B296),MONTH($B296),MIN(BV$6,DAY(EOMONTH($B296,0))))&lt;$C296)+(DATE(YEAR($B296),MONTH($B296)+1,MIN(BV$6,DAY(EOMONTH($B296,1))))&gt;=$B296)*(DATE(YEAR($B296),MONTH($B296)+1,MIN(BV$6,DAY(EOMONTH($B296,1))))&lt;$C296)))</f>
        <v>0</v>
      </c>
      <c r="BW296" s="48" t="n">
        <f aca="false">IF(OR(N(BW$5)=0,BW$6=""),0,BW$5*((DATE(YEAR($B296),MONTH($B296),MIN(BW$6,DAY(EOMONTH($B296,0))))&gt;=$B296)*(DATE(YEAR($B296),MONTH($B296),MIN(BW$6,DAY(EOMONTH($B296,0))))&lt;$C296)+(DATE(YEAR($B296),MONTH($B296)+1,MIN(BW$6,DAY(EOMONTH($B296,1))))&gt;=$B296)*(DATE(YEAR($B296),MONTH($B296)+1,MIN(BW$6,DAY(EOMONTH($B296,1))))&lt;$C296)))</f>
        <v>0</v>
      </c>
      <c r="BX296" s="48" t="n">
        <f aca="false">MIN(Z296,(FT295*(1+FT$5/Setup!$C$36)+IF($V296=1,N($F296),0)))</f>
        <v>0</v>
      </c>
      <c r="BY296" s="48" t="n">
        <f aca="false">MIN(AA296,(FU295*(1+FU$5/Setup!$C$36)+IF($V296=2,N($F296),0)))</f>
        <v>0</v>
      </c>
      <c r="BZ296" s="48" t="n">
        <f aca="false">MIN(AB296,(FV295*(1+FV$5/Setup!$C$36)+IF($V296=3,N($F296),0)))</f>
        <v>0</v>
      </c>
      <c r="CA296" s="48" t="n">
        <f aca="false">MIN(AC296,(FW295*(1+FW$5/Setup!$C$36)+IF($V296=4,N($F296),0)))</f>
        <v>0</v>
      </c>
      <c r="CB296" s="48" t="n">
        <f aca="false">MIN(AD296,(FX295*(1+FX$5/Setup!$C$36)+IF($V296=5,N($F296),0)))</f>
        <v>0</v>
      </c>
      <c r="CC296" s="48" t="n">
        <f aca="false">MIN(AE296,(FY295*(1+FY$5/Setup!$C$36)+IF($V296=6,N($F296),0)))</f>
        <v>0</v>
      </c>
      <c r="CD296" s="48" t="n">
        <f aca="false">MIN(AF296,(FZ295*(1+FZ$5/Setup!$C$36)+IF($V296=7,N($F296),0)))</f>
        <v>0</v>
      </c>
      <c r="CE296" s="48" t="n">
        <f aca="false">MIN(AG296,(GA295*(1+GA$5/Setup!$C$36)+IF($V296=8,N($F296),0)))</f>
        <v>0</v>
      </c>
      <c r="CF296" s="48" t="n">
        <f aca="false">MIN(AH296,(GB295*(1+GB$5/Setup!$C$36)+IF($V296=9,N($F296),0)))</f>
        <v>0</v>
      </c>
      <c r="CG296" s="48" t="n">
        <f aca="false">MIN(AI296,(GC295*(1+GC$5/Setup!$C$36)+IF($V296=10,N($F296),0)))</f>
        <v>0</v>
      </c>
      <c r="CH296" s="48" t="n">
        <f aca="false">MIN(AJ296,(GD295*(1+GD$5/Setup!$C$36)+IF($V296=11,N($F296),0)))</f>
        <v>0</v>
      </c>
      <c r="CI296" s="48" t="n">
        <f aca="false">MIN(AK296,(GE295*(1+GE$5/Setup!$C$36)+IF($V296=12,N($F296),0)))</f>
        <v>0</v>
      </c>
      <c r="CJ296" s="48" t="n">
        <f aca="false">MIN(AL296,(GF295*(1+GF$5/Setup!$C$36)+IF($V296=13,N($F296),0)))</f>
        <v>0</v>
      </c>
      <c r="CK296" s="48" t="n">
        <f aca="false">MIN(AM296,(GG295*(1+GG$5/Setup!$C$36)+IF($V296=14,N($F296),0)))</f>
        <v>0</v>
      </c>
      <c r="CL296" s="48" t="n">
        <f aca="false">MIN(AN296,(GH295*(1+GH$5/Setup!$C$36)+IF($V296=15,N($F296),0)))</f>
        <v>0</v>
      </c>
      <c r="CM296" s="48" t="n">
        <f aca="false">MIN(AO296,(GI295*(1+GI$5/Setup!$C$36)+IF($V296=16,N($F296),0)))</f>
        <v>0</v>
      </c>
      <c r="CN296" s="48" t="n">
        <f aca="false">MIN(AP296,(GJ295*(1+GJ$5/Setup!$C$36)+IF($V296=17,N($F296),0)))</f>
        <v>0</v>
      </c>
      <c r="CO296" s="48" t="n">
        <f aca="false">MIN(AQ296,(GK295*(1+GK$5/Setup!$C$36)+IF($V296=18,N($F296),0)))</f>
        <v>0</v>
      </c>
      <c r="CP296" s="48" t="n">
        <f aca="false">MIN(AR296,(GL295*(1+GL$5/Setup!$C$36)+IF($V296=19,N($F296),0)))</f>
        <v>0</v>
      </c>
      <c r="CQ296" s="48" t="n">
        <f aca="false">MIN(AS296,(GM295*(1+GM$5/Setup!$C$36)+IF($V296=20,N($F296),0)))</f>
        <v>0</v>
      </c>
      <c r="CR296" s="48" t="n">
        <f aca="false">MIN(AT296,(GN295*(1+GN$5/Setup!$C$36)+IF($V296=21,N($F296),0)))</f>
        <v>0</v>
      </c>
      <c r="CS296" s="48" t="n">
        <f aca="false">MIN(AU296,(GO295*(1+GO$5/Setup!$C$36)+IF($V296=22,N($F296),0)))</f>
        <v>0</v>
      </c>
      <c r="CT296" s="48" t="n">
        <f aca="false">MIN(AV296,(GP295*(1+GP$5/Setup!$C$36)+IF($V296=23,N($F296),0)))</f>
        <v>0</v>
      </c>
      <c r="CU296" s="48" t="n">
        <f aca="false">MIN(AW296,(GQ295*(1+GQ$5/Setup!$C$36)+IF($V296=24,N($F296),0)))</f>
        <v>0</v>
      </c>
      <c r="CV296" s="48" t="n">
        <f aca="false">MIN(AX296,(GR295*(1+GR$5/Setup!$C$36)+IF($V296=25,N($F296),0)))</f>
        <v>0</v>
      </c>
      <c r="CW296" s="48" t="n">
        <f aca="false">MIN(AY296,(GS295*(1+GS$5/Setup!$C$36)+IF($V296=26,N($F296),0)))</f>
        <v>0</v>
      </c>
      <c r="CX296" s="48" t="n">
        <f aca="false">MIN(AZ296,(GT295*(1+GT$5/Setup!$C$36)+IF($V296=27,N($F296),0)))</f>
        <v>0</v>
      </c>
      <c r="CY296" s="48" t="n">
        <f aca="false">MIN(BA296,(GU295*(1+GU$5/Setup!$C$36)+IF($V296=28,N($F296),0)))</f>
        <v>0</v>
      </c>
      <c r="CZ296" s="48" t="n">
        <f aca="false">MIN(BB296,(GV295*(1+GV$5/Setup!$C$36)+IF($V296=29,N($F296),0)))</f>
        <v>0</v>
      </c>
      <c r="DA296" s="48" t="n">
        <f aca="false">MIN(BC296,(GW295*(1+GW$5/Setup!$C$36)+IF($V296=30,N($F296),0)))</f>
        <v>0</v>
      </c>
      <c r="DB296" s="48" t="n">
        <f aca="false">MIN(BD296,(GX295*(1+GX$5/Setup!$C$36)+IF($V296=31,N($F296),0)))</f>
        <v>0</v>
      </c>
      <c r="DC296" s="48" t="n">
        <f aca="false">MIN(BE296,(GY295*(1+GY$5/Setup!$C$36)+IF($V296=32,N($F296),0)))</f>
        <v>0</v>
      </c>
      <c r="DD296" s="48" t="n">
        <f aca="false">MIN(BF296,(GZ295*(1+GZ$5/Setup!$C$36)+IF($V296=33,N($F296),0)))</f>
        <v>0</v>
      </c>
      <c r="DE296" s="48" t="n">
        <f aca="false">MIN(BG296,(HA295*(1+HA$5/Setup!$C$36)+IF($V296=34,N($F296),0)))</f>
        <v>0</v>
      </c>
      <c r="DF296" s="48" t="n">
        <f aca="false">MIN(BH296,(HB295*(1+HB$5/Setup!$C$36)+IF($V296=35,N($F296),0)))</f>
        <v>0</v>
      </c>
      <c r="DG296" s="48" t="n">
        <f aca="false">MIN(BI296,(HC295*(1+HC$5/Setup!$C$36)+IF($V296=36,N($F296),0)))</f>
        <v>0</v>
      </c>
      <c r="DH296" s="48" t="n">
        <f aca="false">MIN(BJ296,(HD295*(1+HD$5/Setup!$C$36)+IF($V296=37,N($F296),0)))</f>
        <v>0</v>
      </c>
      <c r="DI296" s="48" t="n">
        <f aca="false">MIN(BK296,(HE295*(1+HE$5/Setup!$C$36)+IF($V296=38,N($F296),0)))</f>
        <v>0</v>
      </c>
      <c r="DJ296" s="48" t="n">
        <f aca="false">MIN(BL296,(HF295*(1+HF$5/Setup!$C$36)+IF($V296=39,N($F296),0)))</f>
        <v>0</v>
      </c>
      <c r="DK296" s="48" t="n">
        <f aca="false">MIN(BM296,(HG295*(1+HG$5/Setup!$C$36)+IF($V296=40,N($F296),0)))</f>
        <v>0</v>
      </c>
      <c r="DL296" s="48" t="n">
        <f aca="false">MIN(BN296,(HH295*(1+HH$5/Setup!$C$36)+IF($V296=41,N($F296),0)))</f>
        <v>0</v>
      </c>
      <c r="DM296" s="48" t="n">
        <f aca="false">MIN(BO296,(HI295*(1+HI$5/Setup!$C$36)+IF($V296=42,N($F296),0)))</f>
        <v>0</v>
      </c>
      <c r="DN296" s="48" t="n">
        <f aca="false">MIN(BP296,(HJ295*(1+HJ$5/Setup!$C$36)+IF($V296=43,N($F296),0)))</f>
        <v>0</v>
      </c>
      <c r="DO296" s="48" t="n">
        <f aca="false">MIN(BQ296,(HK295*(1+HK$5/Setup!$C$36)+IF($V296=44,N($F296),0)))</f>
        <v>0</v>
      </c>
      <c r="DP296" s="48" t="n">
        <f aca="false">MIN(BR296,(HL295*(1+HL$5/Setup!$C$36)+IF($V296=45,N($F296),0)))</f>
        <v>0</v>
      </c>
      <c r="DQ296" s="48" t="n">
        <f aca="false">MIN(BS296,(HM295*(1+HM$5/Setup!$C$36)+IF($V296=46,N($F296),0)))</f>
        <v>0</v>
      </c>
      <c r="DR296" s="48" t="n">
        <f aca="false">MIN(BT296,(HN295*(1+HN$5/Setup!$C$36)+IF($V296=47,N($F296),0)))</f>
        <v>0</v>
      </c>
      <c r="DS296" s="48" t="n">
        <f aca="false">MIN(BU296,(HO295*(1+HO$5/Setup!$C$36)+IF($V296=48,N($F296),0)))</f>
        <v>0</v>
      </c>
      <c r="DT296" s="48" t="n">
        <f aca="false">MIN(BV296,(HP295*(1+HP$5/Setup!$C$36)+IF($V296=49,N($F296),0)))</f>
        <v>0</v>
      </c>
      <c r="DU296" s="48" t="n">
        <f aca="false">MIN(BW296,(HQ295*(1+HQ$5/Setup!$C$36)+IF($V296=50,N($F296),0)))</f>
        <v>0</v>
      </c>
      <c r="DV296" s="48" t="n">
        <f aca="false">MIN(MAX((FT295*(1+FT$5/Setup!$C$36)+IF($V296=1,N($F296),0))-BX296,0),MAX($P296-0,0))</f>
        <v>0</v>
      </c>
      <c r="DW296" s="48" t="n">
        <f aca="false">MIN(MAX((FU295*(1+FU$5/Setup!$C$36)+IF($V296=2,N($F296),0))-BY296,0),MAX($P296-SUM(DV296:DV296),0))</f>
        <v>0</v>
      </c>
      <c r="DX296" s="48" t="n">
        <f aca="false">MIN(MAX((FV295*(1+FV$5/Setup!$C$36)+IF($V296=3,N($F296),0))-BZ296,0),MAX($P296-SUM(DV296:DW296),0))</f>
        <v>0</v>
      </c>
      <c r="DY296" s="48" t="n">
        <f aca="false">MIN(MAX((FW295*(1+FW$5/Setup!$C$36)+IF($V296=4,N($F296),0))-CA296,0),MAX($P296-SUM(DV296:DX296),0))</f>
        <v>0</v>
      </c>
      <c r="DZ296" s="48" t="n">
        <f aca="false">MIN(MAX((FX295*(1+FX$5/Setup!$C$36)+IF($V296=5,N($F296),0))-CB296,0),MAX($P296-SUM(DV296:DY296),0))</f>
        <v>0</v>
      </c>
      <c r="EA296" s="48" t="n">
        <f aca="false">MIN(MAX((FY295*(1+FY$5/Setup!$C$36)+IF($V296=6,N($F296),0))-CC296,0),MAX($P296-SUM(DV296:DZ296),0))</f>
        <v>0</v>
      </c>
      <c r="EB296" s="48" t="n">
        <f aca="false">MIN(MAX((FZ295*(1+FZ$5/Setup!$C$36)+IF($V296=7,N($F296),0))-CD296,0),MAX($P296-SUM(DV296:EA296),0))</f>
        <v>0</v>
      </c>
      <c r="EC296" s="48" t="n">
        <f aca="false">MIN(MAX((GA295*(1+GA$5/Setup!$C$36)+IF($V296=8,N($F296),0))-CE296,0),MAX($P296-SUM(DV296:EB296),0))</f>
        <v>0</v>
      </c>
      <c r="ED296" s="48" t="n">
        <f aca="false">MIN(MAX((GB295*(1+GB$5/Setup!$C$36)+IF($V296=9,N($F296),0))-CF296,0),MAX($P296-SUM(DV296:EC296),0))</f>
        <v>0</v>
      </c>
      <c r="EE296" s="48" t="n">
        <f aca="false">MIN(MAX((GC295*(1+GC$5/Setup!$C$36)+IF($V296=10,N($F296),0))-CG296,0),MAX($P296-SUM(DV296:ED296),0))</f>
        <v>0</v>
      </c>
      <c r="EF296" s="48" t="n">
        <f aca="false">MIN(MAX((GD295*(1+GD$5/Setup!$C$36)+IF($V296=11,N($F296),0))-CH296,0),MAX($P296-SUM(DV296:EE296),0))</f>
        <v>0</v>
      </c>
      <c r="EG296" s="48" t="n">
        <f aca="false">MIN(MAX((GE295*(1+GE$5/Setup!$C$36)+IF($V296=12,N($F296),0))-CI296,0),MAX($P296-SUM(DV296:EF296),0))</f>
        <v>0</v>
      </c>
      <c r="EH296" s="48" t="n">
        <f aca="false">MIN(MAX((GF295*(1+GF$5/Setup!$C$36)+IF($V296=13,N($F296),0))-CJ296,0),MAX($P296-SUM(DV296:EG296),0))</f>
        <v>0</v>
      </c>
      <c r="EI296" s="48" t="n">
        <f aca="false">MIN(MAX((GG295*(1+GG$5/Setup!$C$36)+IF($V296=14,N($F296),0))-CK296,0),MAX($P296-SUM(DV296:EH296),0))</f>
        <v>0</v>
      </c>
      <c r="EJ296" s="48" t="n">
        <f aca="false">MIN(MAX((GH295*(1+GH$5/Setup!$C$36)+IF($V296=15,N($F296),0))-CL296,0),MAX($P296-SUM(DV296:EI296),0))</f>
        <v>0</v>
      </c>
      <c r="EK296" s="48" t="n">
        <f aca="false">MIN(MAX((GI295*(1+GI$5/Setup!$C$36)+IF($V296=16,N($F296),0))-CM296,0),MAX($P296-SUM(DV296:EJ296),0))</f>
        <v>0</v>
      </c>
      <c r="EL296" s="48" t="n">
        <f aca="false">MIN(MAX((GJ295*(1+GJ$5/Setup!$C$36)+IF($V296=17,N($F296),0))-CN296,0),MAX($P296-SUM(DV296:EK296),0))</f>
        <v>0</v>
      </c>
      <c r="EM296" s="48" t="n">
        <f aca="false">MIN(MAX((GK295*(1+GK$5/Setup!$C$36)+IF($V296=18,N($F296),0))-CO296,0),MAX($P296-SUM(DV296:EL296),0))</f>
        <v>0</v>
      </c>
      <c r="EN296" s="48" t="n">
        <f aca="false">MIN(MAX((GL295*(1+GL$5/Setup!$C$36)+IF($V296=19,N($F296),0))-CP296,0),MAX($P296-SUM(DV296:EM296),0))</f>
        <v>0</v>
      </c>
      <c r="EO296" s="48" t="n">
        <f aca="false">MIN(MAX((GM295*(1+GM$5/Setup!$C$36)+IF($V296=20,N($F296),0))-CQ296,0),MAX($P296-SUM(DV296:EN296),0))</f>
        <v>0</v>
      </c>
      <c r="EP296" s="48" t="n">
        <f aca="false">MIN(MAX((GN295*(1+GN$5/Setup!$C$36)+IF($V296=21,N($F296),0))-CR296,0),MAX($P296-SUM(DV296:EO296),0))</f>
        <v>0</v>
      </c>
      <c r="EQ296" s="48" t="n">
        <f aca="false">MIN(MAX((GO295*(1+GO$5/Setup!$C$36)+IF($V296=22,N($F296),0))-CS296,0),MAX($P296-SUM(DV296:EP296),0))</f>
        <v>0</v>
      </c>
      <c r="ER296" s="48" t="n">
        <f aca="false">MIN(MAX((GP295*(1+GP$5/Setup!$C$36)+IF($V296=23,N($F296),0))-CT296,0),MAX($P296-SUM(DV296:EQ296),0))</f>
        <v>0</v>
      </c>
      <c r="ES296" s="48" t="n">
        <f aca="false">MIN(MAX((GQ295*(1+GQ$5/Setup!$C$36)+IF($V296=24,N($F296),0))-CU296,0),MAX($P296-SUM(DV296:ER296),0))</f>
        <v>0</v>
      </c>
      <c r="ET296" s="48" t="n">
        <f aca="false">MIN(MAX((GR295*(1+GR$5/Setup!$C$36)+IF($V296=25,N($F296),0))-CV296,0),MAX($P296-SUM(DV296:ES296),0))</f>
        <v>0</v>
      </c>
      <c r="EU296" s="48" t="n">
        <f aca="false">MIN(MAX((GS295*(1+GS$5/Setup!$C$36)+IF($V296=26,N($F296),0))-CW296,0),MAX($P296-SUM(DV296:ET296),0))</f>
        <v>0</v>
      </c>
      <c r="EV296" s="48" t="n">
        <f aca="false">MIN(MAX((GT295*(1+GT$5/Setup!$C$36)+IF($V296=27,N($F296),0))-CX296,0),MAX($P296-SUM(DV296:EU296),0))</f>
        <v>0</v>
      </c>
      <c r="EW296" s="48" t="n">
        <f aca="false">MIN(MAX((GU295*(1+GU$5/Setup!$C$36)+IF($V296=28,N($F296),0))-CY296,0),MAX($P296-SUM(DV296:EV296),0))</f>
        <v>0</v>
      </c>
      <c r="EX296" s="48" t="n">
        <f aca="false">MIN(MAX((GV295*(1+GV$5/Setup!$C$36)+IF($V296=29,N($F296),0))-CZ296,0),MAX($P296-SUM(DV296:EW296),0))</f>
        <v>0</v>
      </c>
      <c r="EY296" s="48" t="n">
        <f aca="false">MIN(MAX((GW295*(1+GW$5/Setup!$C$36)+IF($V296=30,N($F296),0))-DA296,0),MAX($P296-SUM(DV296:EX296),0))</f>
        <v>0</v>
      </c>
      <c r="EZ296" s="48" t="n">
        <f aca="false">MIN(MAX((GX295*(1+GX$5/Setup!$C$36)+IF($V296=31,N($F296),0))-DB296,0),MAX($P296-SUM(DV296:EY296),0))</f>
        <v>0</v>
      </c>
      <c r="FA296" s="48" t="n">
        <f aca="false">MIN(MAX((GY295*(1+GY$5/Setup!$C$36)+IF($V296=32,N($F296),0))-DC296,0),MAX($P296-SUM(DV296:EZ296),0))</f>
        <v>0</v>
      </c>
      <c r="FB296" s="48" t="n">
        <f aca="false">MIN(MAX((GZ295*(1+GZ$5/Setup!$C$36)+IF($V296=33,N($F296),0))-DD296,0),MAX($P296-SUM(DV296:FA296),0))</f>
        <v>0</v>
      </c>
      <c r="FC296" s="48" t="n">
        <f aca="false">MIN(MAX((HA295*(1+HA$5/Setup!$C$36)+IF($V296=34,N($F296),0))-DE296,0),MAX($P296-SUM(DV296:FB296),0))</f>
        <v>0</v>
      </c>
      <c r="FD296" s="48" t="n">
        <f aca="false">MIN(MAX((HB295*(1+HB$5/Setup!$C$36)+IF($V296=35,N($F296),0))-DF296,0),MAX($P296-SUM(DV296:FC296),0))</f>
        <v>0</v>
      </c>
      <c r="FE296" s="48" t="n">
        <f aca="false">MIN(MAX((HC295*(1+HC$5/Setup!$C$36)+IF($V296=36,N($F296),0))-DG296,0),MAX($P296-SUM(DV296:FD296),0))</f>
        <v>0</v>
      </c>
      <c r="FF296" s="48" t="n">
        <f aca="false">MIN(MAX((HD295*(1+HD$5/Setup!$C$36)+IF($V296=37,N($F296),0))-DH296,0),MAX($P296-SUM(DV296:FE296),0))</f>
        <v>0</v>
      </c>
      <c r="FG296" s="48" t="n">
        <f aca="false">MIN(MAX((HE295*(1+HE$5/Setup!$C$36)+IF($V296=38,N($F296),0))-DI296,0),MAX($P296-SUM(DV296:FF296),0))</f>
        <v>0</v>
      </c>
      <c r="FH296" s="48" t="n">
        <f aca="false">MIN(MAX((HF295*(1+HF$5/Setup!$C$36)+IF($V296=39,N($F296),0))-DJ296,0),MAX($P296-SUM(DV296:FG296),0))</f>
        <v>0</v>
      </c>
      <c r="FI296" s="48" t="n">
        <f aca="false">MIN(MAX((HG295*(1+HG$5/Setup!$C$36)+IF($V296=40,N($F296),0))-DK296,0),MAX($P296-SUM(DV296:FH296),0))</f>
        <v>0</v>
      </c>
      <c r="FJ296" s="48" t="n">
        <f aca="false">MIN(MAX((HH295*(1+HH$5/Setup!$C$36)+IF($V296=41,N($F296),0))-DL296,0),MAX($P296-SUM(DV296:FI296),0))</f>
        <v>0</v>
      </c>
      <c r="FK296" s="48" t="n">
        <f aca="false">MIN(MAX((HI295*(1+HI$5/Setup!$C$36)+IF($V296=42,N($F296),0))-DM296,0),MAX($P296-SUM(DV296:FJ296),0))</f>
        <v>0</v>
      </c>
      <c r="FL296" s="48" t="n">
        <f aca="false">MIN(MAX((HJ295*(1+HJ$5/Setup!$C$36)+IF($V296=43,N($F296),0))-DN296,0),MAX($P296-SUM(DV296:FK296),0))</f>
        <v>0</v>
      </c>
      <c r="FM296" s="48" t="n">
        <f aca="false">MIN(MAX((HK295*(1+HK$5/Setup!$C$36)+IF($V296=44,N($F296),0))-DO296,0),MAX($P296-SUM(DV296:FL296),0))</f>
        <v>0</v>
      </c>
      <c r="FN296" s="48" t="n">
        <f aca="false">MIN(MAX((HL295*(1+HL$5/Setup!$C$36)+IF($V296=45,N($F296),0))-DP296,0),MAX($P296-SUM(DV296:FM296),0))</f>
        <v>0</v>
      </c>
      <c r="FO296" s="48" t="n">
        <f aca="false">MIN(MAX((HM295*(1+HM$5/Setup!$C$36)+IF($V296=46,N($F296),0))-DQ296,0),MAX($P296-SUM(DV296:FN296),0))</f>
        <v>0</v>
      </c>
      <c r="FP296" s="48" t="n">
        <f aca="false">MIN(MAX((HN295*(1+HN$5/Setup!$C$36)+IF($V296=47,N($F296),0))-DR296,0),MAX($P296-SUM(DV296:FO296),0))</f>
        <v>0</v>
      </c>
      <c r="FQ296" s="48" t="n">
        <f aca="false">MIN(MAX((HO295*(1+HO$5/Setup!$C$36)+IF($V296=48,N($F296),0))-DS296,0),MAX($P296-SUM(DV296:FP296),0))</f>
        <v>0</v>
      </c>
      <c r="FR296" s="48" t="n">
        <f aca="false">MIN(MAX((HP295*(1+HP$5/Setup!$C$36)+IF($V296=49,N($F296),0))-DT296,0),MAX($P296-SUM(DV296:FQ296),0))</f>
        <v>0</v>
      </c>
      <c r="FS296" s="48" t="n">
        <f aca="false">MIN(MAX((HQ295*(1+HQ$5/Setup!$C$36)+IF($V296=50,N($F296),0))-DU296,0),MAX($P296-SUM(DV296:FR296),0))</f>
        <v>0</v>
      </c>
      <c r="FT296" s="48" t="n">
        <f aca="false">IF((FT295*(1+FT$5/Setup!$C$36)+IF($V296=1,N($F296),0))-BX296-DV296&lt;0.005,0,(FT295*(1+FT$5/Setup!$C$36)+IF($V296=1,N($F296),0))-BX296-DV296)</f>
        <v>0</v>
      </c>
      <c r="FU296" s="48" t="n">
        <f aca="false">IF((FU295*(1+FU$5/Setup!$C$36)+IF($V296=2,N($F296),0))-BY296-DW296&lt;0.005,0,(FU295*(1+FU$5/Setup!$C$36)+IF($V296=2,N($F296),0))-BY296-DW296)</f>
        <v>0</v>
      </c>
      <c r="FV296" s="48" t="n">
        <f aca="false">IF((FV295*(1+FV$5/Setup!$C$36)+IF($V296=3,N($F296),0))-BZ296-DX296&lt;0.005,0,(FV295*(1+FV$5/Setup!$C$36)+IF($V296=3,N($F296),0))-BZ296-DX296)</f>
        <v>0</v>
      </c>
      <c r="FW296" s="48" t="n">
        <f aca="false">IF((FW295*(1+FW$5/Setup!$C$36)+IF($V296=4,N($F296),0))-CA296-DY296&lt;0.005,0,(FW295*(1+FW$5/Setup!$C$36)+IF($V296=4,N($F296),0))-CA296-DY296)</f>
        <v>0</v>
      </c>
      <c r="FX296" s="48" t="n">
        <f aca="false">IF((FX295*(1+FX$5/Setup!$C$36)+IF($V296=5,N($F296),0))-CB296-DZ296&lt;0.005,0,(FX295*(1+FX$5/Setup!$C$36)+IF($V296=5,N($F296),0))-CB296-DZ296)</f>
        <v>0</v>
      </c>
      <c r="FY296" s="48" t="n">
        <f aca="false">IF((FY295*(1+FY$5/Setup!$C$36)+IF($V296=6,N($F296),0))-CC296-EA296&lt;0.005,0,(FY295*(1+FY$5/Setup!$C$36)+IF($V296=6,N($F296),0))-CC296-EA296)</f>
        <v>0</v>
      </c>
      <c r="FZ296" s="48" t="n">
        <f aca="false">IF((FZ295*(1+FZ$5/Setup!$C$36)+IF($V296=7,N($F296),0))-CD296-EB296&lt;0.005,0,(FZ295*(1+FZ$5/Setup!$C$36)+IF($V296=7,N($F296),0))-CD296-EB296)</f>
        <v>0</v>
      </c>
      <c r="GA296" s="48" t="n">
        <f aca="false">IF((GA295*(1+GA$5/Setup!$C$36)+IF($V296=8,N($F296),0))-CE296-EC296&lt;0.005,0,(GA295*(1+GA$5/Setup!$C$36)+IF($V296=8,N($F296),0))-CE296-EC296)</f>
        <v>0</v>
      </c>
      <c r="GB296" s="48" t="n">
        <f aca="false">IF((GB295*(1+GB$5/Setup!$C$36)+IF($V296=9,N($F296),0))-CF296-ED296&lt;0.005,0,(GB295*(1+GB$5/Setup!$C$36)+IF($V296=9,N($F296),0))-CF296-ED296)</f>
        <v>0</v>
      </c>
      <c r="GC296" s="48" t="n">
        <f aca="false">IF((GC295*(1+GC$5/Setup!$C$36)+IF($V296=10,N($F296),0))-CG296-EE296&lt;0.005,0,(GC295*(1+GC$5/Setup!$C$36)+IF($V296=10,N($F296),0))-CG296-EE296)</f>
        <v>0</v>
      </c>
      <c r="GD296" s="48" t="n">
        <f aca="false">IF((GD295*(1+GD$5/Setup!$C$36)+IF($V296=11,N($F296),0))-CH296-EF296&lt;0.005,0,(GD295*(1+GD$5/Setup!$C$36)+IF($V296=11,N($F296),0))-CH296-EF296)</f>
        <v>0</v>
      </c>
      <c r="GE296" s="48" t="n">
        <f aca="false">IF((GE295*(1+GE$5/Setup!$C$36)+IF($V296=12,N($F296),0))-CI296-EG296&lt;0.005,0,(GE295*(1+GE$5/Setup!$C$36)+IF($V296=12,N($F296),0))-CI296-EG296)</f>
        <v>0</v>
      </c>
      <c r="GF296" s="48" t="n">
        <f aca="false">IF((GF295*(1+GF$5/Setup!$C$36)+IF($V296=13,N($F296),0))-CJ296-EH296&lt;0.005,0,(GF295*(1+GF$5/Setup!$C$36)+IF($V296=13,N($F296),0))-CJ296-EH296)</f>
        <v>0</v>
      </c>
      <c r="GG296" s="48" t="n">
        <f aca="false">IF((GG295*(1+GG$5/Setup!$C$36)+IF($V296=14,N($F296),0))-CK296-EI296&lt;0.005,0,(GG295*(1+GG$5/Setup!$C$36)+IF($V296=14,N($F296),0))-CK296-EI296)</f>
        <v>0</v>
      </c>
      <c r="GH296" s="48" t="n">
        <f aca="false">IF((GH295*(1+GH$5/Setup!$C$36)+IF($V296=15,N($F296),0))-CL296-EJ296&lt;0.005,0,(GH295*(1+GH$5/Setup!$C$36)+IF($V296=15,N($F296),0))-CL296-EJ296)</f>
        <v>0</v>
      </c>
      <c r="GI296" s="48" t="n">
        <f aca="false">IF((GI295*(1+GI$5/Setup!$C$36)+IF($V296=16,N($F296),0))-CM296-EK296&lt;0.005,0,(GI295*(1+GI$5/Setup!$C$36)+IF($V296=16,N($F296),0))-CM296-EK296)</f>
        <v>0</v>
      </c>
      <c r="GJ296" s="48" t="n">
        <f aca="false">IF((GJ295*(1+GJ$5/Setup!$C$36)+IF($V296=17,N($F296),0))-CN296-EL296&lt;0.005,0,(GJ295*(1+GJ$5/Setup!$C$36)+IF($V296=17,N($F296),0))-CN296-EL296)</f>
        <v>0</v>
      </c>
      <c r="GK296" s="48" t="n">
        <f aca="false">IF((GK295*(1+GK$5/Setup!$C$36)+IF($V296=18,N($F296),0))-CO296-EM296&lt;0.005,0,(GK295*(1+GK$5/Setup!$C$36)+IF($V296=18,N($F296),0))-CO296-EM296)</f>
        <v>0</v>
      </c>
      <c r="GL296" s="48" t="n">
        <f aca="false">IF((GL295*(1+GL$5/Setup!$C$36)+IF($V296=19,N($F296),0))-CP296-EN296&lt;0.005,0,(GL295*(1+GL$5/Setup!$C$36)+IF($V296=19,N($F296),0))-CP296-EN296)</f>
        <v>0</v>
      </c>
      <c r="GM296" s="48" t="n">
        <f aca="false">IF((GM295*(1+GM$5/Setup!$C$36)+IF($V296=20,N($F296),0))-CQ296-EO296&lt;0.005,0,(GM295*(1+GM$5/Setup!$C$36)+IF($V296=20,N($F296),0))-CQ296-EO296)</f>
        <v>0</v>
      </c>
      <c r="GN296" s="48" t="n">
        <f aca="false">IF((GN295*(1+GN$5/Setup!$C$36)+IF($V296=21,N($F296),0))-CR296-EP296&lt;0.005,0,(GN295*(1+GN$5/Setup!$C$36)+IF($V296=21,N($F296),0))-CR296-EP296)</f>
        <v>0</v>
      </c>
      <c r="GO296" s="48" t="n">
        <f aca="false">IF((GO295*(1+GO$5/Setup!$C$36)+IF($V296=22,N($F296),0))-CS296-EQ296&lt;0.005,0,(GO295*(1+GO$5/Setup!$C$36)+IF($V296=22,N($F296),0))-CS296-EQ296)</f>
        <v>0</v>
      </c>
      <c r="GP296" s="48" t="n">
        <f aca="false">IF((GP295*(1+GP$5/Setup!$C$36)+IF($V296=23,N($F296),0))-CT296-ER296&lt;0.005,0,(GP295*(1+GP$5/Setup!$C$36)+IF($V296=23,N($F296),0))-CT296-ER296)</f>
        <v>0</v>
      </c>
      <c r="GQ296" s="48" t="n">
        <f aca="false">IF((GQ295*(1+GQ$5/Setup!$C$36)+IF($V296=24,N($F296),0))-CU296-ES296&lt;0.005,0,(GQ295*(1+GQ$5/Setup!$C$36)+IF($V296=24,N($F296),0))-CU296-ES296)</f>
        <v>0</v>
      </c>
      <c r="GR296" s="48" t="n">
        <f aca="false">IF((GR295*(1+GR$5/Setup!$C$36)+IF($V296=25,N($F296),0))-CV296-ET296&lt;0.005,0,(GR295*(1+GR$5/Setup!$C$36)+IF($V296=25,N($F296),0))-CV296-ET296)</f>
        <v>0</v>
      </c>
      <c r="GS296" s="48" t="n">
        <f aca="false">IF((GS295*(1+GS$5/Setup!$C$36)+IF($V296=26,N($F296),0))-CW296-EU296&lt;0.005,0,(GS295*(1+GS$5/Setup!$C$36)+IF($V296=26,N($F296),0))-CW296-EU296)</f>
        <v>0</v>
      </c>
      <c r="GT296" s="48" t="n">
        <f aca="false">IF((GT295*(1+GT$5/Setup!$C$36)+IF($V296=27,N($F296),0))-CX296-EV296&lt;0.005,0,(GT295*(1+GT$5/Setup!$C$36)+IF($V296=27,N($F296),0))-CX296-EV296)</f>
        <v>0</v>
      </c>
      <c r="GU296" s="48" t="n">
        <f aca="false">IF((GU295*(1+GU$5/Setup!$C$36)+IF($V296=28,N($F296),0))-CY296-EW296&lt;0.005,0,(GU295*(1+GU$5/Setup!$C$36)+IF($V296=28,N($F296),0))-CY296-EW296)</f>
        <v>0</v>
      </c>
      <c r="GV296" s="48" t="n">
        <f aca="false">IF((GV295*(1+GV$5/Setup!$C$36)+IF($V296=29,N($F296),0))-CZ296-EX296&lt;0.005,0,(GV295*(1+GV$5/Setup!$C$36)+IF($V296=29,N($F296),0))-CZ296-EX296)</f>
        <v>0</v>
      </c>
      <c r="GW296" s="48" t="n">
        <f aca="false">IF((GW295*(1+GW$5/Setup!$C$36)+IF($V296=30,N($F296),0))-DA296-EY296&lt;0.005,0,(GW295*(1+GW$5/Setup!$C$36)+IF($V296=30,N($F296),0))-DA296-EY296)</f>
        <v>0</v>
      </c>
      <c r="GX296" s="48" t="n">
        <f aca="false">IF((GX295*(1+GX$5/Setup!$C$36)+IF($V296=31,N($F296),0))-DB296-EZ296&lt;0.005,0,(GX295*(1+GX$5/Setup!$C$36)+IF($V296=31,N($F296),0))-DB296-EZ296)</f>
        <v>0</v>
      </c>
      <c r="GY296" s="48" t="n">
        <f aca="false">IF((GY295*(1+GY$5/Setup!$C$36)+IF($V296=32,N($F296),0))-DC296-FA296&lt;0.005,0,(GY295*(1+GY$5/Setup!$C$36)+IF($V296=32,N($F296),0))-DC296-FA296)</f>
        <v>0</v>
      </c>
      <c r="GZ296" s="48" t="n">
        <f aca="false">IF((GZ295*(1+GZ$5/Setup!$C$36)+IF($V296=33,N($F296),0))-DD296-FB296&lt;0.005,0,(GZ295*(1+GZ$5/Setup!$C$36)+IF($V296=33,N($F296),0))-DD296-FB296)</f>
        <v>0</v>
      </c>
      <c r="HA296" s="48" t="n">
        <f aca="false">IF((HA295*(1+HA$5/Setup!$C$36)+IF($V296=34,N($F296),0))-DE296-FC296&lt;0.005,0,(HA295*(1+HA$5/Setup!$C$36)+IF($V296=34,N($F296),0))-DE296-FC296)</f>
        <v>0</v>
      </c>
      <c r="HB296" s="48" t="n">
        <f aca="false">IF((HB295*(1+HB$5/Setup!$C$36)+IF($V296=35,N($F296),0))-DF296-FD296&lt;0.005,0,(HB295*(1+HB$5/Setup!$C$36)+IF($V296=35,N($F296),0))-DF296-FD296)</f>
        <v>0</v>
      </c>
      <c r="HC296" s="48" t="n">
        <f aca="false">IF((HC295*(1+HC$5/Setup!$C$36)+IF($V296=36,N($F296),0))-DG296-FE296&lt;0.005,0,(HC295*(1+HC$5/Setup!$C$36)+IF($V296=36,N($F296),0))-DG296-FE296)</f>
        <v>0</v>
      </c>
      <c r="HD296" s="48" t="n">
        <f aca="false">IF((HD295*(1+HD$5/Setup!$C$36)+IF($V296=37,N($F296),0))-DH296-FF296&lt;0.005,0,(HD295*(1+HD$5/Setup!$C$36)+IF($V296=37,N($F296),0))-DH296-FF296)</f>
        <v>0</v>
      </c>
      <c r="HE296" s="48" t="n">
        <f aca="false">IF((HE295*(1+HE$5/Setup!$C$36)+IF($V296=38,N($F296),0))-DI296-FG296&lt;0.005,0,(HE295*(1+HE$5/Setup!$C$36)+IF($V296=38,N($F296),0))-DI296-FG296)</f>
        <v>0</v>
      </c>
      <c r="HF296" s="48" t="n">
        <f aca="false">IF((HF295*(1+HF$5/Setup!$C$36)+IF($V296=39,N($F296),0))-DJ296-FH296&lt;0.005,0,(HF295*(1+HF$5/Setup!$C$36)+IF($V296=39,N($F296),0))-DJ296-FH296)</f>
        <v>0</v>
      </c>
      <c r="HG296" s="48" t="n">
        <f aca="false">IF((HG295*(1+HG$5/Setup!$C$36)+IF($V296=40,N($F296),0))-DK296-FI296&lt;0.005,0,(HG295*(1+HG$5/Setup!$C$36)+IF($V296=40,N($F296),0))-DK296-FI296)</f>
        <v>0</v>
      </c>
      <c r="HH296" s="48" t="n">
        <f aca="false">IF((HH295*(1+HH$5/Setup!$C$36)+IF($V296=41,N($F296),0))-DL296-FJ296&lt;0.005,0,(HH295*(1+HH$5/Setup!$C$36)+IF($V296=41,N($F296),0))-DL296-FJ296)</f>
        <v>0</v>
      </c>
      <c r="HI296" s="48" t="n">
        <f aca="false">IF((HI295*(1+HI$5/Setup!$C$36)+IF($V296=42,N($F296),0))-DM296-FK296&lt;0.005,0,(HI295*(1+HI$5/Setup!$C$36)+IF($V296=42,N($F296),0))-DM296-FK296)</f>
        <v>0</v>
      </c>
      <c r="HJ296" s="48" t="n">
        <f aca="false">IF((HJ295*(1+HJ$5/Setup!$C$36)+IF($V296=43,N($F296),0))-DN296-FL296&lt;0.005,0,(HJ295*(1+HJ$5/Setup!$C$36)+IF($V296=43,N($F296),0))-DN296-FL296)</f>
        <v>0</v>
      </c>
      <c r="HK296" s="48" t="n">
        <f aca="false">IF((HK295*(1+HK$5/Setup!$C$36)+IF($V296=44,N($F296),0))-DO296-FM296&lt;0.005,0,(HK295*(1+HK$5/Setup!$C$36)+IF($V296=44,N($F296),0))-DO296-FM296)</f>
        <v>0</v>
      </c>
      <c r="HL296" s="48" t="n">
        <f aca="false">IF((HL295*(1+HL$5/Setup!$C$36)+IF($V296=45,N($F296),0))-DP296-FN296&lt;0.005,0,(HL295*(1+HL$5/Setup!$C$36)+IF($V296=45,N($F296),0))-DP296-FN296)</f>
        <v>0</v>
      </c>
      <c r="HM296" s="48" t="n">
        <f aca="false">IF((HM295*(1+HM$5/Setup!$C$36)+IF($V296=46,N($F296),0))-DQ296-FO296&lt;0.005,0,(HM295*(1+HM$5/Setup!$C$36)+IF($V296=46,N($F296),0))-DQ296-FO296)</f>
        <v>0</v>
      </c>
      <c r="HN296" s="48" t="n">
        <f aca="false">IF((HN295*(1+HN$5/Setup!$C$36)+IF($V296=47,N($F296),0))-DR296-FP296&lt;0.005,0,(HN295*(1+HN$5/Setup!$C$36)+IF($V296=47,N($F296),0))-DR296-FP296)</f>
        <v>0</v>
      </c>
      <c r="HO296" s="48" t="n">
        <f aca="false">IF((HO295*(1+HO$5/Setup!$C$36)+IF($V296=48,N($F296),0))-DS296-FQ296&lt;0.005,0,(HO295*(1+HO$5/Setup!$C$36)+IF($V296=48,N($F296),0))-DS296-FQ296)</f>
        <v>0</v>
      </c>
      <c r="HP296" s="48" t="n">
        <f aca="false">IF((HP295*(1+HP$5/Setup!$C$36)+IF($V296=49,N($F296),0))-DT296-FR296&lt;0.005,0,(HP295*(1+HP$5/Setup!$C$36)+IF($V296=49,N($F296),0))-DT296-FR296)</f>
        <v>0</v>
      </c>
      <c r="HQ296" s="48" t="n">
        <f aca="false">IF((HQ295*(1+HQ$5/Setup!$C$36)+IF($V296=50,N($F296),0))-DU296-FS296&lt;0.005,0,(HQ295*(1+HQ$5/Setup!$C$36)+IF($V296=50,N($F296),0))-DU296-FS296)</f>
        <v>0</v>
      </c>
    </row>
    <row r="297" customFormat="false" ht="15" hidden="false" customHeight="false" outlineLevel="0" collapsed="false">
      <c r="A297" s="44" t="n">
        <v>289</v>
      </c>
      <c r="B297" s="45" t="n">
        <f aca="false">IF(Setup!$C$7="Every month",EDATE(Setup!$C$8,($A297-1)),IF(Setup!$C$7="Twice a month",DATE(YEAR(Setup!$C$8),MONTH(Setup!$C$8)+INT((($A297-1)+Setup!$C$41)/2),MIN(IF(MOD(($A297-1)+Setup!$C$41,2)=0,Setup!$C$39,Setup!$C$40),DAY(EOMONTH(DATE(YEAR(Setup!$C$8),MONTH(Setup!$C$8)+INT((($A297-1)+Setup!$C$41)/2),1),0)))),Setup!$C$8+($A297-1)*IF(Setup!$C$7="Every week",7,14)))</f>
        <v>50357</v>
      </c>
      <c r="C297" s="45" t="n">
        <f aca="false">IF(Setup!$C$7="Every month",EDATE(Setup!$C$8,$A297),IF(Setup!$C$7="Twice a month",DATE(YEAR(Setup!$C$8),MONTH(Setup!$C$8)+INT(($A297+Setup!$C$41)/2),MIN(IF(MOD($A297+Setup!$C$41,2)=0,Setup!$C$39,Setup!$C$40),DAY(EOMONTH(DATE(YEAR(Setup!$C$8),MONTH(Setup!$C$8)+INT(($A297+Setup!$C$41)/2),1),0)))),Setup!$C$8+$A297*IF(Setup!$C$7="Every week",7,14)))</f>
        <v>50371</v>
      </c>
      <c r="D297" s="46"/>
      <c r="E297" s="47"/>
      <c r="F297" s="47"/>
      <c r="G297" s="47"/>
      <c r="H297" s="47"/>
      <c r="I297" s="48" t="n">
        <f aca="false">N(Setup!$C$11)+N(E297)</f>
        <v>100</v>
      </c>
      <c r="J297" s="48" t="n">
        <f aca="false">MIN(Setup!$C$37,MAX(I297,0))</f>
        <v>9.23076923076923</v>
      </c>
      <c r="K297" s="48" t="n">
        <f aca="false">MIN(MAX(N(Setup!$C$14)-L296,0),MAX(I297-J297,0))</f>
        <v>0</v>
      </c>
      <c r="L297" s="48" t="n">
        <f aca="false">L296+K297-N(G297)</f>
        <v>500</v>
      </c>
      <c r="M297" s="48" t="n">
        <f aca="false">M296+J297-N(H297)</f>
        <v>2667.6923076923</v>
      </c>
      <c r="N297" s="48" t="n">
        <f aca="false">SUM(BX297:DU297)</f>
        <v>0</v>
      </c>
      <c r="O297" s="48" t="n">
        <f aca="false">SUM(Z297:BW297)-N297</f>
        <v>40</v>
      </c>
      <c r="P297" s="48" t="n">
        <f aca="false">MAX(I297-J297-K297,0)+O297</f>
        <v>130.769230769231</v>
      </c>
      <c r="Q297" s="48" t="n">
        <f aca="false">SUM(DV297:FS297)</f>
        <v>0</v>
      </c>
      <c r="R297" s="49" t="n">
        <f aca="false">N297+J297+K297+Q297</f>
        <v>9.23076923076923</v>
      </c>
      <c r="S297" s="48" t="n">
        <f aca="false">T297-T296-N(F297)+N297+Q297</f>
        <v>0</v>
      </c>
      <c r="T297" s="49" t="n">
        <f aca="false">SUM(FT297:HQ297)</f>
        <v>0</v>
      </c>
      <c r="U297" s="44" t="str">
        <f aca="false">IF(T296&lt;0.005,"",INDEX(Helpers!$C$2:$C$51,IF(_xlfn.MINIFS($DV$6:$FS$6,DV297:FS297,"&gt;0.005")=0,V297,_xlfn.MINIFS($DV$6:$FS$6,DV297:FS297,"&gt;0.005"))))</f>
        <v/>
      </c>
      <c r="V297" s="44" t="n">
        <f aca="false">IF(_xlfn.MINIFS($FT$6:$HQ$6,FT296:HQ296,"&gt;0.005")=0,1,_xlfn.MINIFS($FT$6:$HQ$6,FT296:HQ296,"&gt;0.005"))</f>
        <v>1</v>
      </c>
      <c r="W297" s="44" t="n">
        <f aca="false">IF(AND(D297&lt;&gt;"Paid",T296&gt;0.005),1,0)</f>
        <v>0</v>
      </c>
      <c r="X297" s="48" t="n">
        <f aca="false">SUMPRODUCT(((Helpers!$G$2:$G$51*(1+(Helpers!$D$2:$D$51+0.000000001)/12)^(($B297-Setup!$C$8)/(365.25/12))-Helpers!$E$2:$E$51*((1+(Helpers!$D$2:$D$51+0.000000001)/12)^(($B297-Setup!$C$8)/(365.25/12))-1)/((Helpers!$D$2:$D$51+0.000000001)/12))&gt;0)*(Helpers!$G$2:$G$51*(1+(Helpers!$D$2:$D$51+0.000000001)/12)^(($B297-Setup!$C$8)/(365.25/12))-Helpers!$E$2:$E$51*((1+(Helpers!$D$2:$D$51+0.000000001)/12)^(($B297-Setup!$C$8)/(365.25/12))-1)/((Helpers!$D$2:$D$51+0.000000001)/12)))</f>
        <v>0</v>
      </c>
      <c r="Y297" s="48"/>
      <c r="Z297" s="48" t="n">
        <f aca="false">IF(OR(N(Z$5)=0,Z$6=""),0,Z$5*((DATE(YEAR($B297),MONTH($B297),MIN(Z$6,DAY(EOMONTH($B297,0))))&gt;=$B297)*(DATE(YEAR($B297),MONTH($B297),MIN(Z$6,DAY(EOMONTH($B297,0))))&lt;$C297)+(DATE(YEAR($B297),MONTH($B297)+1,MIN(Z$6,DAY(EOMONTH($B297,1))))&gt;=$B297)*(DATE(YEAR($B297),MONTH($B297)+1,MIN(Z$6,DAY(EOMONTH($B297,1))))&lt;$C297)))</f>
        <v>0</v>
      </c>
      <c r="AA297" s="48" t="n">
        <f aca="false">IF(OR(N(AA$5)=0,AA$6=""),0,AA$5*((DATE(YEAR($B297),MONTH($B297),MIN(AA$6,DAY(EOMONTH($B297,0))))&gt;=$B297)*(DATE(YEAR($B297),MONTH($B297),MIN(AA$6,DAY(EOMONTH($B297,0))))&lt;$C297)+(DATE(YEAR($B297),MONTH($B297)+1,MIN(AA$6,DAY(EOMONTH($B297,1))))&gt;=$B297)*(DATE(YEAR($B297),MONTH($B297)+1,MIN(AA$6,DAY(EOMONTH($B297,1))))&lt;$C297)))</f>
        <v>40</v>
      </c>
      <c r="AB297" s="48" t="n">
        <f aca="false">IF(OR(N(AB$5)=0,AB$6=""),0,AB$5*((DATE(YEAR($B297),MONTH($B297),MIN(AB$6,DAY(EOMONTH($B297,0))))&gt;=$B297)*(DATE(YEAR($B297),MONTH($B297),MIN(AB$6,DAY(EOMONTH($B297,0))))&lt;$C297)+(DATE(YEAR($B297),MONTH($B297)+1,MIN(AB$6,DAY(EOMONTH($B297,1))))&gt;=$B297)*(DATE(YEAR($B297),MONTH($B297)+1,MIN(AB$6,DAY(EOMONTH($B297,1))))&lt;$C297)))</f>
        <v>0</v>
      </c>
      <c r="AC297" s="48" t="n">
        <f aca="false">IF(OR(N(AC$5)=0,AC$6=""),0,AC$5*((DATE(YEAR($B297),MONTH($B297),MIN(AC$6,DAY(EOMONTH($B297,0))))&gt;=$B297)*(DATE(YEAR($B297),MONTH($B297),MIN(AC$6,DAY(EOMONTH($B297,0))))&lt;$C297)+(DATE(YEAR($B297),MONTH($B297)+1,MIN(AC$6,DAY(EOMONTH($B297,1))))&gt;=$B297)*(DATE(YEAR($B297),MONTH($B297)+1,MIN(AC$6,DAY(EOMONTH($B297,1))))&lt;$C297)))</f>
        <v>0</v>
      </c>
      <c r="AD297" s="48" t="n">
        <f aca="false">IF(OR(N(AD$5)=0,AD$6=""),0,AD$5*((DATE(YEAR($B297),MONTH($B297),MIN(AD$6,DAY(EOMONTH($B297,0))))&gt;=$B297)*(DATE(YEAR($B297),MONTH($B297),MIN(AD$6,DAY(EOMONTH($B297,0))))&lt;$C297)+(DATE(YEAR($B297),MONTH($B297)+1,MIN(AD$6,DAY(EOMONTH($B297,1))))&gt;=$B297)*(DATE(YEAR($B297),MONTH($B297)+1,MIN(AD$6,DAY(EOMONTH($B297,1))))&lt;$C297)))</f>
        <v>0</v>
      </c>
      <c r="AE297" s="48" t="n">
        <f aca="false">IF(OR(N(AE$5)=0,AE$6=""),0,AE$5*((DATE(YEAR($B297),MONTH($B297),MIN(AE$6,DAY(EOMONTH($B297,0))))&gt;=$B297)*(DATE(YEAR($B297),MONTH($B297),MIN(AE$6,DAY(EOMONTH($B297,0))))&lt;$C297)+(DATE(YEAR($B297),MONTH($B297)+1,MIN(AE$6,DAY(EOMONTH($B297,1))))&gt;=$B297)*(DATE(YEAR($B297),MONTH($B297)+1,MIN(AE$6,DAY(EOMONTH($B297,1))))&lt;$C297)))</f>
        <v>0</v>
      </c>
      <c r="AF297" s="48" t="n">
        <f aca="false">IF(OR(N(AF$5)=0,AF$6=""),0,AF$5*((DATE(YEAR($B297),MONTH($B297),MIN(AF$6,DAY(EOMONTH($B297,0))))&gt;=$B297)*(DATE(YEAR($B297),MONTH($B297),MIN(AF$6,DAY(EOMONTH($B297,0))))&lt;$C297)+(DATE(YEAR($B297),MONTH($B297)+1,MIN(AF$6,DAY(EOMONTH($B297,1))))&gt;=$B297)*(DATE(YEAR($B297),MONTH($B297)+1,MIN(AF$6,DAY(EOMONTH($B297,1))))&lt;$C297)))</f>
        <v>0</v>
      </c>
      <c r="AG297" s="48" t="n">
        <f aca="false">IF(OR(N(AG$5)=0,AG$6=""),0,AG$5*((DATE(YEAR($B297),MONTH($B297),MIN(AG$6,DAY(EOMONTH($B297,0))))&gt;=$B297)*(DATE(YEAR($B297),MONTH($B297),MIN(AG$6,DAY(EOMONTH($B297,0))))&lt;$C297)+(DATE(YEAR($B297),MONTH($B297)+1,MIN(AG$6,DAY(EOMONTH($B297,1))))&gt;=$B297)*(DATE(YEAR($B297),MONTH($B297)+1,MIN(AG$6,DAY(EOMONTH($B297,1))))&lt;$C297)))</f>
        <v>0</v>
      </c>
      <c r="AH297" s="48" t="n">
        <f aca="false">IF(OR(N(AH$5)=0,AH$6=""),0,AH$5*((DATE(YEAR($B297),MONTH($B297),MIN(AH$6,DAY(EOMONTH($B297,0))))&gt;=$B297)*(DATE(YEAR($B297),MONTH($B297),MIN(AH$6,DAY(EOMONTH($B297,0))))&lt;$C297)+(DATE(YEAR($B297),MONTH($B297)+1,MIN(AH$6,DAY(EOMONTH($B297,1))))&gt;=$B297)*(DATE(YEAR($B297),MONTH($B297)+1,MIN(AH$6,DAY(EOMONTH($B297,1))))&lt;$C297)))</f>
        <v>0</v>
      </c>
      <c r="AI297" s="48" t="n">
        <f aca="false">IF(OR(N(AI$5)=0,AI$6=""),0,AI$5*((DATE(YEAR($B297),MONTH($B297),MIN(AI$6,DAY(EOMONTH($B297,0))))&gt;=$B297)*(DATE(YEAR($B297),MONTH($B297),MIN(AI$6,DAY(EOMONTH($B297,0))))&lt;$C297)+(DATE(YEAR($B297),MONTH($B297)+1,MIN(AI$6,DAY(EOMONTH($B297,1))))&gt;=$B297)*(DATE(YEAR($B297),MONTH($B297)+1,MIN(AI$6,DAY(EOMONTH($B297,1))))&lt;$C297)))</f>
        <v>0</v>
      </c>
      <c r="AJ297" s="48" t="n">
        <f aca="false">IF(OR(N(AJ$5)=0,AJ$6=""),0,AJ$5*((DATE(YEAR($B297),MONTH($B297),MIN(AJ$6,DAY(EOMONTH($B297,0))))&gt;=$B297)*(DATE(YEAR($B297),MONTH($B297),MIN(AJ$6,DAY(EOMONTH($B297,0))))&lt;$C297)+(DATE(YEAR($B297),MONTH($B297)+1,MIN(AJ$6,DAY(EOMONTH($B297,1))))&gt;=$B297)*(DATE(YEAR($B297),MONTH($B297)+1,MIN(AJ$6,DAY(EOMONTH($B297,1))))&lt;$C297)))</f>
        <v>0</v>
      </c>
      <c r="AK297" s="48" t="n">
        <f aca="false">IF(OR(N(AK$5)=0,AK$6=""),0,AK$5*((DATE(YEAR($B297),MONTH($B297),MIN(AK$6,DAY(EOMONTH($B297,0))))&gt;=$B297)*(DATE(YEAR($B297),MONTH($B297),MIN(AK$6,DAY(EOMONTH($B297,0))))&lt;$C297)+(DATE(YEAR($B297),MONTH($B297)+1,MIN(AK$6,DAY(EOMONTH($B297,1))))&gt;=$B297)*(DATE(YEAR($B297),MONTH($B297)+1,MIN(AK$6,DAY(EOMONTH($B297,1))))&lt;$C297)))</f>
        <v>0</v>
      </c>
      <c r="AL297" s="48" t="n">
        <f aca="false">IF(OR(N(AL$5)=0,AL$6=""),0,AL$5*((DATE(YEAR($B297),MONTH($B297),MIN(AL$6,DAY(EOMONTH($B297,0))))&gt;=$B297)*(DATE(YEAR($B297),MONTH($B297),MIN(AL$6,DAY(EOMONTH($B297,0))))&lt;$C297)+(DATE(YEAR($B297),MONTH($B297)+1,MIN(AL$6,DAY(EOMONTH($B297,1))))&gt;=$B297)*(DATE(YEAR($B297),MONTH($B297)+1,MIN(AL$6,DAY(EOMONTH($B297,1))))&lt;$C297)))</f>
        <v>0</v>
      </c>
      <c r="AM297" s="48" t="n">
        <f aca="false">IF(OR(N(AM$5)=0,AM$6=""),0,AM$5*((DATE(YEAR($B297),MONTH($B297),MIN(AM$6,DAY(EOMONTH($B297,0))))&gt;=$B297)*(DATE(YEAR($B297),MONTH($B297),MIN(AM$6,DAY(EOMONTH($B297,0))))&lt;$C297)+(DATE(YEAR($B297),MONTH($B297)+1,MIN(AM$6,DAY(EOMONTH($B297,1))))&gt;=$B297)*(DATE(YEAR($B297),MONTH($B297)+1,MIN(AM$6,DAY(EOMONTH($B297,1))))&lt;$C297)))</f>
        <v>0</v>
      </c>
      <c r="AN297" s="48" t="n">
        <f aca="false">IF(OR(N(AN$5)=0,AN$6=""),0,AN$5*((DATE(YEAR($B297),MONTH($B297),MIN(AN$6,DAY(EOMONTH($B297,0))))&gt;=$B297)*(DATE(YEAR($B297),MONTH($B297),MIN(AN$6,DAY(EOMONTH($B297,0))))&lt;$C297)+(DATE(YEAR($B297),MONTH($B297)+1,MIN(AN$6,DAY(EOMONTH($B297,1))))&gt;=$B297)*(DATE(YEAR($B297),MONTH($B297)+1,MIN(AN$6,DAY(EOMONTH($B297,1))))&lt;$C297)))</f>
        <v>0</v>
      </c>
      <c r="AO297" s="48" t="n">
        <f aca="false">IF(OR(N(AO$5)=0,AO$6=""),0,AO$5*((DATE(YEAR($B297),MONTH($B297),MIN(AO$6,DAY(EOMONTH($B297,0))))&gt;=$B297)*(DATE(YEAR($B297),MONTH($B297),MIN(AO$6,DAY(EOMONTH($B297,0))))&lt;$C297)+(DATE(YEAR($B297),MONTH($B297)+1,MIN(AO$6,DAY(EOMONTH($B297,1))))&gt;=$B297)*(DATE(YEAR($B297),MONTH($B297)+1,MIN(AO$6,DAY(EOMONTH($B297,1))))&lt;$C297)))</f>
        <v>0</v>
      </c>
      <c r="AP297" s="48" t="n">
        <f aca="false">IF(OR(N(AP$5)=0,AP$6=""),0,AP$5*((DATE(YEAR($B297),MONTH($B297),MIN(AP$6,DAY(EOMONTH($B297,0))))&gt;=$B297)*(DATE(YEAR($B297),MONTH($B297),MIN(AP$6,DAY(EOMONTH($B297,0))))&lt;$C297)+(DATE(YEAR($B297),MONTH($B297)+1,MIN(AP$6,DAY(EOMONTH($B297,1))))&gt;=$B297)*(DATE(YEAR($B297),MONTH($B297)+1,MIN(AP$6,DAY(EOMONTH($B297,1))))&lt;$C297)))</f>
        <v>0</v>
      </c>
      <c r="AQ297" s="48" t="n">
        <f aca="false">IF(OR(N(AQ$5)=0,AQ$6=""),0,AQ$5*((DATE(YEAR($B297),MONTH($B297),MIN(AQ$6,DAY(EOMONTH($B297,0))))&gt;=$B297)*(DATE(YEAR($B297),MONTH($B297),MIN(AQ$6,DAY(EOMONTH($B297,0))))&lt;$C297)+(DATE(YEAR($B297),MONTH($B297)+1,MIN(AQ$6,DAY(EOMONTH($B297,1))))&gt;=$B297)*(DATE(YEAR($B297),MONTH($B297)+1,MIN(AQ$6,DAY(EOMONTH($B297,1))))&lt;$C297)))</f>
        <v>0</v>
      </c>
      <c r="AR297" s="48" t="n">
        <f aca="false">IF(OR(N(AR$5)=0,AR$6=""),0,AR$5*((DATE(YEAR($B297),MONTH($B297),MIN(AR$6,DAY(EOMONTH($B297,0))))&gt;=$B297)*(DATE(YEAR($B297),MONTH($B297),MIN(AR$6,DAY(EOMONTH($B297,0))))&lt;$C297)+(DATE(YEAR($B297),MONTH($B297)+1,MIN(AR$6,DAY(EOMONTH($B297,1))))&gt;=$B297)*(DATE(YEAR($B297),MONTH($B297)+1,MIN(AR$6,DAY(EOMONTH($B297,1))))&lt;$C297)))</f>
        <v>0</v>
      </c>
      <c r="AS297" s="48" t="n">
        <f aca="false">IF(OR(N(AS$5)=0,AS$6=""),0,AS$5*((DATE(YEAR($B297),MONTH($B297),MIN(AS$6,DAY(EOMONTH($B297,0))))&gt;=$B297)*(DATE(YEAR($B297),MONTH($B297),MIN(AS$6,DAY(EOMONTH($B297,0))))&lt;$C297)+(DATE(YEAR($B297),MONTH($B297)+1,MIN(AS$6,DAY(EOMONTH($B297,1))))&gt;=$B297)*(DATE(YEAR($B297),MONTH($B297)+1,MIN(AS$6,DAY(EOMONTH($B297,1))))&lt;$C297)))</f>
        <v>0</v>
      </c>
      <c r="AT297" s="48" t="n">
        <f aca="false">IF(OR(N(AT$5)=0,AT$6=""),0,AT$5*((DATE(YEAR($B297),MONTH($B297),MIN(AT$6,DAY(EOMONTH($B297,0))))&gt;=$B297)*(DATE(YEAR($B297),MONTH($B297),MIN(AT$6,DAY(EOMONTH($B297,0))))&lt;$C297)+(DATE(YEAR($B297),MONTH($B297)+1,MIN(AT$6,DAY(EOMONTH($B297,1))))&gt;=$B297)*(DATE(YEAR($B297),MONTH($B297)+1,MIN(AT$6,DAY(EOMONTH($B297,1))))&lt;$C297)))</f>
        <v>0</v>
      </c>
      <c r="AU297" s="48" t="n">
        <f aca="false">IF(OR(N(AU$5)=0,AU$6=""),0,AU$5*((DATE(YEAR($B297),MONTH($B297),MIN(AU$6,DAY(EOMONTH($B297,0))))&gt;=$B297)*(DATE(YEAR($B297),MONTH($B297),MIN(AU$6,DAY(EOMONTH($B297,0))))&lt;$C297)+(DATE(YEAR($B297),MONTH($B297)+1,MIN(AU$6,DAY(EOMONTH($B297,1))))&gt;=$B297)*(DATE(YEAR($B297),MONTH($B297)+1,MIN(AU$6,DAY(EOMONTH($B297,1))))&lt;$C297)))</f>
        <v>0</v>
      </c>
      <c r="AV297" s="48" t="n">
        <f aca="false">IF(OR(N(AV$5)=0,AV$6=""),0,AV$5*((DATE(YEAR($B297),MONTH($B297),MIN(AV$6,DAY(EOMONTH($B297,0))))&gt;=$B297)*(DATE(YEAR($B297),MONTH($B297),MIN(AV$6,DAY(EOMONTH($B297,0))))&lt;$C297)+(DATE(YEAR($B297),MONTH($B297)+1,MIN(AV$6,DAY(EOMONTH($B297,1))))&gt;=$B297)*(DATE(YEAR($B297),MONTH($B297)+1,MIN(AV$6,DAY(EOMONTH($B297,1))))&lt;$C297)))</f>
        <v>0</v>
      </c>
      <c r="AW297" s="48" t="n">
        <f aca="false">IF(OR(N(AW$5)=0,AW$6=""),0,AW$5*((DATE(YEAR($B297),MONTH($B297),MIN(AW$6,DAY(EOMONTH($B297,0))))&gt;=$B297)*(DATE(YEAR($B297),MONTH($B297),MIN(AW$6,DAY(EOMONTH($B297,0))))&lt;$C297)+(DATE(YEAR($B297),MONTH($B297)+1,MIN(AW$6,DAY(EOMONTH($B297,1))))&gt;=$B297)*(DATE(YEAR($B297),MONTH($B297)+1,MIN(AW$6,DAY(EOMONTH($B297,1))))&lt;$C297)))</f>
        <v>0</v>
      </c>
      <c r="AX297" s="48" t="n">
        <f aca="false">IF(OR(N(AX$5)=0,AX$6=""),0,AX$5*((DATE(YEAR($B297),MONTH($B297),MIN(AX$6,DAY(EOMONTH($B297,0))))&gt;=$B297)*(DATE(YEAR($B297),MONTH($B297),MIN(AX$6,DAY(EOMONTH($B297,0))))&lt;$C297)+(DATE(YEAR($B297),MONTH($B297)+1,MIN(AX$6,DAY(EOMONTH($B297,1))))&gt;=$B297)*(DATE(YEAR($B297),MONTH($B297)+1,MIN(AX$6,DAY(EOMONTH($B297,1))))&lt;$C297)))</f>
        <v>0</v>
      </c>
      <c r="AY297" s="48" t="n">
        <f aca="false">IF(OR(N(AY$5)=0,AY$6=""),0,AY$5*((DATE(YEAR($B297),MONTH($B297),MIN(AY$6,DAY(EOMONTH($B297,0))))&gt;=$B297)*(DATE(YEAR($B297),MONTH($B297),MIN(AY$6,DAY(EOMONTH($B297,0))))&lt;$C297)+(DATE(YEAR($B297),MONTH($B297)+1,MIN(AY$6,DAY(EOMONTH($B297,1))))&gt;=$B297)*(DATE(YEAR($B297),MONTH($B297)+1,MIN(AY$6,DAY(EOMONTH($B297,1))))&lt;$C297)))</f>
        <v>0</v>
      </c>
      <c r="AZ297" s="48" t="n">
        <f aca="false">IF(OR(N(AZ$5)=0,AZ$6=""),0,AZ$5*((DATE(YEAR($B297),MONTH($B297),MIN(AZ$6,DAY(EOMONTH($B297,0))))&gt;=$B297)*(DATE(YEAR($B297),MONTH($B297),MIN(AZ$6,DAY(EOMONTH($B297,0))))&lt;$C297)+(DATE(YEAR($B297),MONTH($B297)+1,MIN(AZ$6,DAY(EOMONTH($B297,1))))&gt;=$B297)*(DATE(YEAR($B297),MONTH($B297)+1,MIN(AZ$6,DAY(EOMONTH($B297,1))))&lt;$C297)))</f>
        <v>0</v>
      </c>
      <c r="BA297" s="48" t="n">
        <f aca="false">IF(OR(N(BA$5)=0,BA$6=""),0,BA$5*((DATE(YEAR($B297),MONTH($B297),MIN(BA$6,DAY(EOMONTH($B297,0))))&gt;=$B297)*(DATE(YEAR($B297),MONTH($B297),MIN(BA$6,DAY(EOMONTH($B297,0))))&lt;$C297)+(DATE(YEAR($B297),MONTH($B297)+1,MIN(BA$6,DAY(EOMONTH($B297,1))))&gt;=$B297)*(DATE(YEAR($B297),MONTH($B297)+1,MIN(BA$6,DAY(EOMONTH($B297,1))))&lt;$C297)))</f>
        <v>0</v>
      </c>
      <c r="BB297" s="48" t="n">
        <f aca="false">IF(OR(N(BB$5)=0,BB$6=""),0,BB$5*((DATE(YEAR($B297),MONTH($B297),MIN(BB$6,DAY(EOMONTH($B297,0))))&gt;=$B297)*(DATE(YEAR($B297),MONTH($B297),MIN(BB$6,DAY(EOMONTH($B297,0))))&lt;$C297)+(DATE(YEAR($B297),MONTH($B297)+1,MIN(BB$6,DAY(EOMONTH($B297,1))))&gt;=$B297)*(DATE(YEAR($B297),MONTH($B297)+1,MIN(BB$6,DAY(EOMONTH($B297,1))))&lt;$C297)))</f>
        <v>0</v>
      </c>
      <c r="BC297" s="48" t="n">
        <f aca="false">IF(OR(N(BC$5)=0,BC$6=""),0,BC$5*((DATE(YEAR($B297),MONTH($B297),MIN(BC$6,DAY(EOMONTH($B297,0))))&gt;=$B297)*(DATE(YEAR($B297),MONTH($B297),MIN(BC$6,DAY(EOMONTH($B297,0))))&lt;$C297)+(DATE(YEAR($B297),MONTH($B297)+1,MIN(BC$6,DAY(EOMONTH($B297,1))))&gt;=$B297)*(DATE(YEAR($B297),MONTH($B297)+1,MIN(BC$6,DAY(EOMONTH($B297,1))))&lt;$C297)))</f>
        <v>0</v>
      </c>
      <c r="BD297" s="48" t="n">
        <f aca="false">IF(OR(N(BD$5)=0,BD$6=""),0,BD$5*((DATE(YEAR($B297),MONTH($B297),MIN(BD$6,DAY(EOMONTH($B297,0))))&gt;=$B297)*(DATE(YEAR($B297),MONTH($B297),MIN(BD$6,DAY(EOMONTH($B297,0))))&lt;$C297)+(DATE(YEAR($B297),MONTH($B297)+1,MIN(BD$6,DAY(EOMONTH($B297,1))))&gt;=$B297)*(DATE(YEAR($B297),MONTH($B297)+1,MIN(BD$6,DAY(EOMONTH($B297,1))))&lt;$C297)))</f>
        <v>0</v>
      </c>
      <c r="BE297" s="48" t="n">
        <f aca="false">IF(OR(N(BE$5)=0,BE$6=""),0,BE$5*((DATE(YEAR($B297),MONTH($B297),MIN(BE$6,DAY(EOMONTH($B297,0))))&gt;=$B297)*(DATE(YEAR($B297),MONTH($B297),MIN(BE$6,DAY(EOMONTH($B297,0))))&lt;$C297)+(DATE(YEAR($B297),MONTH($B297)+1,MIN(BE$6,DAY(EOMONTH($B297,1))))&gt;=$B297)*(DATE(YEAR($B297),MONTH($B297)+1,MIN(BE$6,DAY(EOMONTH($B297,1))))&lt;$C297)))</f>
        <v>0</v>
      </c>
      <c r="BF297" s="48" t="n">
        <f aca="false">IF(OR(N(BF$5)=0,BF$6=""),0,BF$5*((DATE(YEAR($B297),MONTH($B297),MIN(BF$6,DAY(EOMONTH($B297,0))))&gt;=$B297)*(DATE(YEAR($B297),MONTH($B297),MIN(BF$6,DAY(EOMONTH($B297,0))))&lt;$C297)+(DATE(YEAR($B297),MONTH($B297)+1,MIN(BF$6,DAY(EOMONTH($B297,1))))&gt;=$B297)*(DATE(YEAR($B297),MONTH($B297)+1,MIN(BF$6,DAY(EOMONTH($B297,1))))&lt;$C297)))</f>
        <v>0</v>
      </c>
      <c r="BG297" s="48" t="n">
        <f aca="false">IF(OR(N(BG$5)=0,BG$6=""),0,BG$5*((DATE(YEAR($B297),MONTH($B297),MIN(BG$6,DAY(EOMONTH($B297,0))))&gt;=$B297)*(DATE(YEAR($B297),MONTH($B297),MIN(BG$6,DAY(EOMONTH($B297,0))))&lt;$C297)+(DATE(YEAR($B297),MONTH($B297)+1,MIN(BG$6,DAY(EOMONTH($B297,1))))&gt;=$B297)*(DATE(YEAR($B297),MONTH($B297)+1,MIN(BG$6,DAY(EOMONTH($B297,1))))&lt;$C297)))</f>
        <v>0</v>
      </c>
      <c r="BH297" s="48" t="n">
        <f aca="false">IF(OR(N(BH$5)=0,BH$6=""),0,BH$5*((DATE(YEAR($B297),MONTH($B297),MIN(BH$6,DAY(EOMONTH($B297,0))))&gt;=$B297)*(DATE(YEAR($B297),MONTH($B297),MIN(BH$6,DAY(EOMONTH($B297,0))))&lt;$C297)+(DATE(YEAR($B297),MONTH($B297)+1,MIN(BH$6,DAY(EOMONTH($B297,1))))&gt;=$B297)*(DATE(YEAR($B297),MONTH($B297)+1,MIN(BH$6,DAY(EOMONTH($B297,1))))&lt;$C297)))</f>
        <v>0</v>
      </c>
      <c r="BI297" s="48" t="n">
        <f aca="false">IF(OR(N(BI$5)=0,BI$6=""),0,BI$5*((DATE(YEAR($B297),MONTH($B297),MIN(BI$6,DAY(EOMONTH($B297,0))))&gt;=$B297)*(DATE(YEAR($B297),MONTH($B297),MIN(BI$6,DAY(EOMONTH($B297,0))))&lt;$C297)+(DATE(YEAR($B297),MONTH($B297)+1,MIN(BI$6,DAY(EOMONTH($B297,1))))&gt;=$B297)*(DATE(YEAR($B297),MONTH($B297)+1,MIN(BI$6,DAY(EOMONTH($B297,1))))&lt;$C297)))</f>
        <v>0</v>
      </c>
      <c r="BJ297" s="48" t="n">
        <f aca="false">IF(OR(N(BJ$5)=0,BJ$6=""),0,BJ$5*((DATE(YEAR($B297),MONTH($B297),MIN(BJ$6,DAY(EOMONTH($B297,0))))&gt;=$B297)*(DATE(YEAR($B297),MONTH($B297),MIN(BJ$6,DAY(EOMONTH($B297,0))))&lt;$C297)+(DATE(YEAR($B297),MONTH($B297)+1,MIN(BJ$6,DAY(EOMONTH($B297,1))))&gt;=$B297)*(DATE(YEAR($B297),MONTH($B297)+1,MIN(BJ$6,DAY(EOMONTH($B297,1))))&lt;$C297)))</f>
        <v>0</v>
      </c>
      <c r="BK297" s="48" t="n">
        <f aca="false">IF(OR(N(BK$5)=0,BK$6=""),0,BK$5*((DATE(YEAR($B297),MONTH($B297),MIN(BK$6,DAY(EOMONTH($B297,0))))&gt;=$B297)*(DATE(YEAR($B297),MONTH($B297),MIN(BK$6,DAY(EOMONTH($B297,0))))&lt;$C297)+(DATE(YEAR($B297),MONTH($B297)+1,MIN(BK$6,DAY(EOMONTH($B297,1))))&gt;=$B297)*(DATE(YEAR($B297),MONTH($B297)+1,MIN(BK$6,DAY(EOMONTH($B297,1))))&lt;$C297)))</f>
        <v>0</v>
      </c>
      <c r="BL297" s="48" t="n">
        <f aca="false">IF(OR(N(BL$5)=0,BL$6=""),0,BL$5*((DATE(YEAR($B297),MONTH($B297),MIN(BL$6,DAY(EOMONTH($B297,0))))&gt;=$B297)*(DATE(YEAR($B297),MONTH($B297),MIN(BL$6,DAY(EOMONTH($B297,0))))&lt;$C297)+(DATE(YEAR($B297),MONTH($B297)+1,MIN(BL$6,DAY(EOMONTH($B297,1))))&gt;=$B297)*(DATE(YEAR($B297),MONTH($B297)+1,MIN(BL$6,DAY(EOMONTH($B297,1))))&lt;$C297)))</f>
        <v>0</v>
      </c>
      <c r="BM297" s="48" t="n">
        <f aca="false">IF(OR(N(BM$5)=0,BM$6=""),0,BM$5*((DATE(YEAR($B297),MONTH($B297),MIN(BM$6,DAY(EOMONTH($B297,0))))&gt;=$B297)*(DATE(YEAR($B297),MONTH($B297),MIN(BM$6,DAY(EOMONTH($B297,0))))&lt;$C297)+(DATE(YEAR($B297),MONTH($B297)+1,MIN(BM$6,DAY(EOMONTH($B297,1))))&gt;=$B297)*(DATE(YEAR($B297),MONTH($B297)+1,MIN(BM$6,DAY(EOMONTH($B297,1))))&lt;$C297)))</f>
        <v>0</v>
      </c>
      <c r="BN297" s="48" t="n">
        <f aca="false">IF(OR(N(BN$5)=0,BN$6=""),0,BN$5*((DATE(YEAR($B297),MONTH($B297),MIN(BN$6,DAY(EOMONTH($B297,0))))&gt;=$B297)*(DATE(YEAR($B297),MONTH($B297),MIN(BN$6,DAY(EOMONTH($B297,0))))&lt;$C297)+(DATE(YEAR($B297),MONTH($B297)+1,MIN(BN$6,DAY(EOMONTH($B297,1))))&gt;=$B297)*(DATE(YEAR($B297),MONTH($B297)+1,MIN(BN$6,DAY(EOMONTH($B297,1))))&lt;$C297)))</f>
        <v>0</v>
      </c>
      <c r="BO297" s="48" t="n">
        <f aca="false">IF(OR(N(BO$5)=0,BO$6=""),0,BO$5*((DATE(YEAR($B297),MONTH($B297),MIN(BO$6,DAY(EOMONTH($B297,0))))&gt;=$B297)*(DATE(YEAR($B297),MONTH($B297),MIN(BO$6,DAY(EOMONTH($B297,0))))&lt;$C297)+(DATE(YEAR($B297),MONTH($B297)+1,MIN(BO$6,DAY(EOMONTH($B297,1))))&gt;=$B297)*(DATE(YEAR($B297),MONTH($B297)+1,MIN(BO$6,DAY(EOMONTH($B297,1))))&lt;$C297)))</f>
        <v>0</v>
      </c>
      <c r="BP297" s="48" t="n">
        <f aca="false">IF(OR(N(BP$5)=0,BP$6=""),0,BP$5*((DATE(YEAR($B297),MONTH($B297),MIN(BP$6,DAY(EOMONTH($B297,0))))&gt;=$B297)*(DATE(YEAR($B297),MONTH($B297),MIN(BP$6,DAY(EOMONTH($B297,0))))&lt;$C297)+(DATE(YEAR($B297),MONTH($B297)+1,MIN(BP$6,DAY(EOMONTH($B297,1))))&gt;=$B297)*(DATE(YEAR($B297),MONTH($B297)+1,MIN(BP$6,DAY(EOMONTH($B297,1))))&lt;$C297)))</f>
        <v>0</v>
      </c>
      <c r="BQ297" s="48" t="n">
        <f aca="false">IF(OR(N(BQ$5)=0,BQ$6=""),0,BQ$5*((DATE(YEAR($B297),MONTH($B297),MIN(BQ$6,DAY(EOMONTH($B297,0))))&gt;=$B297)*(DATE(YEAR($B297),MONTH($B297),MIN(BQ$6,DAY(EOMONTH($B297,0))))&lt;$C297)+(DATE(YEAR($B297),MONTH($B297)+1,MIN(BQ$6,DAY(EOMONTH($B297,1))))&gt;=$B297)*(DATE(YEAR($B297),MONTH($B297)+1,MIN(BQ$6,DAY(EOMONTH($B297,1))))&lt;$C297)))</f>
        <v>0</v>
      </c>
      <c r="BR297" s="48" t="n">
        <f aca="false">IF(OR(N(BR$5)=0,BR$6=""),0,BR$5*((DATE(YEAR($B297),MONTH($B297),MIN(BR$6,DAY(EOMONTH($B297,0))))&gt;=$B297)*(DATE(YEAR($B297),MONTH($B297),MIN(BR$6,DAY(EOMONTH($B297,0))))&lt;$C297)+(DATE(YEAR($B297),MONTH($B297)+1,MIN(BR$6,DAY(EOMONTH($B297,1))))&gt;=$B297)*(DATE(YEAR($B297),MONTH($B297)+1,MIN(BR$6,DAY(EOMONTH($B297,1))))&lt;$C297)))</f>
        <v>0</v>
      </c>
      <c r="BS297" s="48" t="n">
        <f aca="false">IF(OR(N(BS$5)=0,BS$6=""),0,BS$5*((DATE(YEAR($B297),MONTH($B297),MIN(BS$6,DAY(EOMONTH($B297,0))))&gt;=$B297)*(DATE(YEAR($B297),MONTH($B297),MIN(BS$6,DAY(EOMONTH($B297,0))))&lt;$C297)+(DATE(YEAR($B297),MONTH($B297)+1,MIN(BS$6,DAY(EOMONTH($B297,1))))&gt;=$B297)*(DATE(YEAR($B297),MONTH($B297)+1,MIN(BS$6,DAY(EOMONTH($B297,1))))&lt;$C297)))</f>
        <v>0</v>
      </c>
      <c r="BT297" s="48" t="n">
        <f aca="false">IF(OR(N(BT$5)=0,BT$6=""),0,BT$5*((DATE(YEAR($B297),MONTH($B297),MIN(BT$6,DAY(EOMONTH($B297,0))))&gt;=$B297)*(DATE(YEAR($B297),MONTH($B297),MIN(BT$6,DAY(EOMONTH($B297,0))))&lt;$C297)+(DATE(YEAR($B297),MONTH($B297)+1,MIN(BT$6,DAY(EOMONTH($B297,1))))&gt;=$B297)*(DATE(YEAR($B297),MONTH($B297)+1,MIN(BT$6,DAY(EOMONTH($B297,1))))&lt;$C297)))</f>
        <v>0</v>
      </c>
      <c r="BU297" s="48" t="n">
        <f aca="false">IF(OR(N(BU$5)=0,BU$6=""),0,BU$5*((DATE(YEAR($B297),MONTH($B297),MIN(BU$6,DAY(EOMONTH($B297,0))))&gt;=$B297)*(DATE(YEAR($B297),MONTH($B297),MIN(BU$6,DAY(EOMONTH($B297,0))))&lt;$C297)+(DATE(YEAR($B297),MONTH($B297)+1,MIN(BU$6,DAY(EOMONTH($B297,1))))&gt;=$B297)*(DATE(YEAR($B297),MONTH($B297)+1,MIN(BU$6,DAY(EOMONTH($B297,1))))&lt;$C297)))</f>
        <v>0</v>
      </c>
      <c r="BV297" s="48" t="n">
        <f aca="false">IF(OR(N(BV$5)=0,BV$6=""),0,BV$5*((DATE(YEAR($B297),MONTH($B297),MIN(BV$6,DAY(EOMONTH($B297,0))))&gt;=$B297)*(DATE(YEAR($B297),MONTH($B297),MIN(BV$6,DAY(EOMONTH($B297,0))))&lt;$C297)+(DATE(YEAR($B297),MONTH($B297)+1,MIN(BV$6,DAY(EOMONTH($B297,1))))&gt;=$B297)*(DATE(YEAR($B297),MONTH($B297)+1,MIN(BV$6,DAY(EOMONTH($B297,1))))&lt;$C297)))</f>
        <v>0</v>
      </c>
      <c r="BW297" s="48" t="n">
        <f aca="false">IF(OR(N(BW$5)=0,BW$6=""),0,BW$5*((DATE(YEAR($B297),MONTH($B297),MIN(BW$6,DAY(EOMONTH($B297,0))))&gt;=$B297)*(DATE(YEAR($B297),MONTH($B297),MIN(BW$6,DAY(EOMONTH($B297,0))))&lt;$C297)+(DATE(YEAR($B297),MONTH($B297)+1,MIN(BW$6,DAY(EOMONTH($B297,1))))&gt;=$B297)*(DATE(YEAR($B297),MONTH($B297)+1,MIN(BW$6,DAY(EOMONTH($B297,1))))&lt;$C297)))</f>
        <v>0</v>
      </c>
      <c r="BX297" s="48" t="n">
        <f aca="false">MIN(Z297,(FT296*(1+FT$5/Setup!$C$36)+IF($V297=1,N($F297),0)))</f>
        <v>0</v>
      </c>
      <c r="BY297" s="48" t="n">
        <f aca="false">MIN(AA297,(FU296*(1+FU$5/Setup!$C$36)+IF($V297=2,N($F297),0)))</f>
        <v>0</v>
      </c>
      <c r="BZ297" s="48" t="n">
        <f aca="false">MIN(AB297,(FV296*(1+FV$5/Setup!$C$36)+IF($V297=3,N($F297),0)))</f>
        <v>0</v>
      </c>
      <c r="CA297" s="48" t="n">
        <f aca="false">MIN(AC297,(FW296*(1+FW$5/Setup!$C$36)+IF($V297=4,N($F297),0)))</f>
        <v>0</v>
      </c>
      <c r="CB297" s="48" t="n">
        <f aca="false">MIN(AD297,(FX296*(1+FX$5/Setup!$C$36)+IF($V297=5,N($F297),0)))</f>
        <v>0</v>
      </c>
      <c r="CC297" s="48" t="n">
        <f aca="false">MIN(AE297,(FY296*(1+FY$5/Setup!$C$36)+IF($V297=6,N($F297),0)))</f>
        <v>0</v>
      </c>
      <c r="CD297" s="48" t="n">
        <f aca="false">MIN(AF297,(FZ296*(1+FZ$5/Setup!$C$36)+IF($V297=7,N($F297),0)))</f>
        <v>0</v>
      </c>
      <c r="CE297" s="48" t="n">
        <f aca="false">MIN(AG297,(GA296*(1+GA$5/Setup!$C$36)+IF($V297=8,N($F297),0)))</f>
        <v>0</v>
      </c>
      <c r="CF297" s="48" t="n">
        <f aca="false">MIN(AH297,(GB296*(1+GB$5/Setup!$C$36)+IF($V297=9,N($F297),0)))</f>
        <v>0</v>
      </c>
      <c r="CG297" s="48" t="n">
        <f aca="false">MIN(AI297,(GC296*(1+GC$5/Setup!$C$36)+IF($V297=10,N($F297),0)))</f>
        <v>0</v>
      </c>
      <c r="CH297" s="48" t="n">
        <f aca="false">MIN(AJ297,(GD296*(1+GD$5/Setup!$C$36)+IF($V297=11,N($F297),0)))</f>
        <v>0</v>
      </c>
      <c r="CI297" s="48" t="n">
        <f aca="false">MIN(AK297,(GE296*(1+GE$5/Setup!$C$36)+IF($V297=12,N($F297),0)))</f>
        <v>0</v>
      </c>
      <c r="CJ297" s="48" t="n">
        <f aca="false">MIN(AL297,(GF296*(1+GF$5/Setup!$C$36)+IF($V297=13,N($F297),0)))</f>
        <v>0</v>
      </c>
      <c r="CK297" s="48" t="n">
        <f aca="false">MIN(AM297,(GG296*(1+GG$5/Setup!$C$36)+IF($V297=14,N($F297),0)))</f>
        <v>0</v>
      </c>
      <c r="CL297" s="48" t="n">
        <f aca="false">MIN(AN297,(GH296*(1+GH$5/Setup!$C$36)+IF($V297=15,N($F297),0)))</f>
        <v>0</v>
      </c>
      <c r="CM297" s="48" t="n">
        <f aca="false">MIN(AO297,(GI296*(1+GI$5/Setup!$C$36)+IF($V297=16,N($F297),0)))</f>
        <v>0</v>
      </c>
      <c r="CN297" s="48" t="n">
        <f aca="false">MIN(AP297,(GJ296*(1+GJ$5/Setup!$C$36)+IF($V297=17,N($F297),0)))</f>
        <v>0</v>
      </c>
      <c r="CO297" s="48" t="n">
        <f aca="false">MIN(AQ297,(GK296*(1+GK$5/Setup!$C$36)+IF($V297=18,N($F297),0)))</f>
        <v>0</v>
      </c>
      <c r="CP297" s="48" t="n">
        <f aca="false">MIN(AR297,(GL296*(1+GL$5/Setup!$C$36)+IF($V297=19,N($F297),0)))</f>
        <v>0</v>
      </c>
      <c r="CQ297" s="48" t="n">
        <f aca="false">MIN(AS297,(GM296*(1+GM$5/Setup!$C$36)+IF($V297=20,N($F297),0)))</f>
        <v>0</v>
      </c>
      <c r="CR297" s="48" t="n">
        <f aca="false">MIN(AT297,(GN296*(1+GN$5/Setup!$C$36)+IF($V297=21,N($F297),0)))</f>
        <v>0</v>
      </c>
      <c r="CS297" s="48" t="n">
        <f aca="false">MIN(AU297,(GO296*(1+GO$5/Setup!$C$36)+IF($V297=22,N($F297),0)))</f>
        <v>0</v>
      </c>
      <c r="CT297" s="48" t="n">
        <f aca="false">MIN(AV297,(GP296*(1+GP$5/Setup!$C$36)+IF($V297=23,N($F297),0)))</f>
        <v>0</v>
      </c>
      <c r="CU297" s="48" t="n">
        <f aca="false">MIN(AW297,(GQ296*(1+GQ$5/Setup!$C$36)+IF($V297=24,N($F297),0)))</f>
        <v>0</v>
      </c>
      <c r="CV297" s="48" t="n">
        <f aca="false">MIN(AX297,(GR296*(1+GR$5/Setup!$C$36)+IF($V297=25,N($F297),0)))</f>
        <v>0</v>
      </c>
      <c r="CW297" s="48" t="n">
        <f aca="false">MIN(AY297,(GS296*(1+GS$5/Setup!$C$36)+IF($V297=26,N($F297),0)))</f>
        <v>0</v>
      </c>
      <c r="CX297" s="48" t="n">
        <f aca="false">MIN(AZ297,(GT296*(1+GT$5/Setup!$C$36)+IF($V297=27,N($F297),0)))</f>
        <v>0</v>
      </c>
      <c r="CY297" s="48" t="n">
        <f aca="false">MIN(BA297,(GU296*(1+GU$5/Setup!$C$36)+IF($V297=28,N($F297),0)))</f>
        <v>0</v>
      </c>
      <c r="CZ297" s="48" t="n">
        <f aca="false">MIN(BB297,(GV296*(1+GV$5/Setup!$C$36)+IF($V297=29,N($F297),0)))</f>
        <v>0</v>
      </c>
      <c r="DA297" s="48" t="n">
        <f aca="false">MIN(BC297,(GW296*(1+GW$5/Setup!$C$36)+IF($V297=30,N($F297),0)))</f>
        <v>0</v>
      </c>
      <c r="DB297" s="48" t="n">
        <f aca="false">MIN(BD297,(GX296*(1+GX$5/Setup!$C$36)+IF($V297=31,N($F297),0)))</f>
        <v>0</v>
      </c>
      <c r="DC297" s="48" t="n">
        <f aca="false">MIN(BE297,(GY296*(1+GY$5/Setup!$C$36)+IF($V297=32,N($F297),0)))</f>
        <v>0</v>
      </c>
      <c r="DD297" s="48" t="n">
        <f aca="false">MIN(BF297,(GZ296*(1+GZ$5/Setup!$C$36)+IF($V297=33,N($F297),0)))</f>
        <v>0</v>
      </c>
      <c r="DE297" s="48" t="n">
        <f aca="false">MIN(BG297,(HA296*(1+HA$5/Setup!$C$36)+IF($V297=34,N($F297),0)))</f>
        <v>0</v>
      </c>
      <c r="DF297" s="48" t="n">
        <f aca="false">MIN(BH297,(HB296*(1+HB$5/Setup!$C$36)+IF($V297=35,N($F297),0)))</f>
        <v>0</v>
      </c>
      <c r="DG297" s="48" t="n">
        <f aca="false">MIN(BI297,(HC296*(1+HC$5/Setup!$C$36)+IF($V297=36,N($F297),0)))</f>
        <v>0</v>
      </c>
      <c r="DH297" s="48" t="n">
        <f aca="false">MIN(BJ297,(HD296*(1+HD$5/Setup!$C$36)+IF($V297=37,N($F297),0)))</f>
        <v>0</v>
      </c>
      <c r="DI297" s="48" t="n">
        <f aca="false">MIN(BK297,(HE296*(1+HE$5/Setup!$C$36)+IF($V297=38,N($F297),0)))</f>
        <v>0</v>
      </c>
      <c r="DJ297" s="48" t="n">
        <f aca="false">MIN(BL297,(HF296*(1+HF$5/Setup!$C$36)+IF($V297=39,N($F297),0)))</f>
        <v>0</v>
      </c>
      <c r="DK297" s="48" t="n">
        <f aca="false">MIN(BM297,(HG296*(1+HG$5/Setup!$C$36)+IF($V297=40,N($F297),0)))</f>
        <v>0</v>
      </c>
      <c r="DL297" s="48" t="n">
        <f aca="false">MIN(BN297,(HH296*(1+HH$5/Setup!$C$36)+IF($V297=41,N($F297),0)))</f>
        <v>0</v>
      </c>
      <c r="DM297" s="48" t="n">
        <f aca="false">MIN(BO297,(HI296*(1+HI$5/Setup!$C$36)+IF($V297=42,N($F297),0)))</f>
        <v>0</v>
      </c>
      <c r="DN297" s="48" t="n">
        <f aca="false">MIN(BP297,(HJ296*(1+HJ$5/Setup!$C$36)+IF($V297=43,N($F297),0)))</f>
        <v>0</v>
      </c>
      <c r="DO297" s="48" t="n">
        <f aca="false">MIN(BQ297,(HK296*(1+HK$5/Setup!$C$36)+IF($V297=44,N($F297),0)))</f>
        <v>0</v>
      </c>
      <c r="DP297" s="48" t="n">
        <f aca="false">MIN(BR297,(HL296*(1+HL$5/Setup!$C$36)+IF($V297=45,N($F297),0)))</f>
        <v>0</v>
      </c>
      <c r="DQ297" s="48" t="n">
        <f aca="false">MIN(BS297,(HM296*(1+HM$5/Setup!$C$36)+IF($V297=46,N($F297),0)))</f>
        <v>0</v>
      </c>
      <c r="DR297" s="48" t="n">
        <f aca="false">MIN(BT297,(HN296*(1+HN$5/Setup!$C$36)+IF($V297=47,N($F297),0)))</f>
        <v>0</v>
      </c>
      <c r="DS297" s="48" t="n">
        <f aca="false">MIN(BU297,(HO296*(1+HO$5/Setup!$C$36)+IF($V297=48,N($F297),0)))</f>
        <v>0</v>
      </c>
      <c r="DT297" s="48" t="n">
        <f aca="false">MIN(BV297,(HP296*(1+HP$5/Setup!$C$36)+IF($V297=49,N($F297),0)))</f>
        <v>0</v>
      </c>
      <c r="DU297" s="48" t="n">
        <f aca="false">MIN(BW297,(HQ296*(1+HQ$5/Setup!$C$36)+IF($V297=50,N($F297),0)))</f>
        <v>0</v>
      </c>
      <c r="DV297" s="48" t="n">
        <f aca="false">MIN(MAX((FT296*(1+FT$5/Setup!$C$36)+IF($V297=1,N($F297),0))-BX297,0),MAX($P297-0,0))</f>
        <v>0</v>
      </c>
      <c r="DW297" s="48" t="n">
        <f aca="false">MIN(MAX((FU296*(1+FU$5/Setup!$C$36)+IF($V297=2,N($F297),0))-BY297,0),MAX($P297-SUM(DV297:DV297),0))</f>
        <v>0</v>
      </c>
      <c r="DX297" s="48" t="n">
        <f aca="false">MIN(MAX((FV296*(1+FV$5/Setup!$C$36)+IF($V297=3,N($F297),0))-BZ297,0),MAX($P297-SUM(DV297:DW297),0))</f>
        <v>0</v>
      </c>
      <c r="DY297" s="48" t="n">
        <f aca="false">MIN(MAX((FW296*(1+FW$5/Setup!$C$36)+IF($V297=4,N($F297),0))-CA297,0),MAX($P297-SUM(DV297:DX297),0))</f>
        <v>0</v>
      </c>
      <c r="DZ297" s="48" t="n">
        <f aca="false">MIN(MAX((FX296*(1+FX$5/Setup!$C$36)+IF($V297=5,N($F297),0))-CB297,0),MAX($P297-SUM(DV297:DY297),0))</f>
        <v>0</v>
      </c>
      <c r="EA297" s="48" t="n">
        <f aca="false">MIN(MAX((FY296*(1+FY$5/Setup!$C$36)+IF($V297=6,N($F297),0))-CC297,0),MAX($P297-SUM(DV297:DZ297),0))</f>
        <v>0</v>
      </c>
      <c r="EB297" s="48" t="n">
        <f aca="false">MIN(MAX((FZ296*(1+FZ$5/Setup!$C$36)+IF($V297=7,N($F297),0))-CD297,0),MAX($P297-SUM(DV297:EA297),0))</f>
        <v>0</v>
      </c>
      <c r="EC297" s="48" t="n">
        <f aca="false">MIN(MAX((GA296*(1+GA$5/Setup!$C$36)+IF($V297=8,N($F297),0))-CE297,0),MAX($P297-SUM(DV297:EB297),0))</f>
        <v>0</v>
      </c>
      <c r="ED297" s="48" t="n">
        <f aca="false">MIN(MAX((GB296*(1+GB$5/Setup!$C$36)+IF($V297=9,N($F297),0))-CF297,0),MAX($P297-SUM(DV297:EC297),0))</f>
        <v>0</v>
      </c>
      <c r="EE297" s="48" t="n">
        <f aca="false">MIN(MAX((GC296*(1+GC$5/Setup!$C$36)+IF($V297=10,N($F297),0))-CG297,0),MAX($P297-SUM(DV297:ED297),0))</f>
        <v>0</v>
      </c>
      <c r="EF297" s="48" t="n">
        <f aca="false">MIN(MAX((GD296*(1+GD$5/Setup!$C$36)+IF($V297=11,N($F297),0))-CH297,0),MAX($P297-SUM(DV297:EE297),0))</f>
        <v>0</v>
      </c>
      <c r="EG297" s="48" t="n">
        <f aca="false">MIN(MAX((GE296*(1+GE$5/Setup!$C$36)+IF($V297=12,N($F297),0))-CI297,0),MAX($P297-SUM(DV297:EF297),0))</f>
        <v>0</v>
      </c>
      <c r="EH297" s="48" t="n">
        <f aca="false">MIN(MAX((GF296*(1+GF$5/Setup!$C$36)+IF($V297=13,N($F297),0))-CJ297,0),MAX($P297-SUM(DV297:EG297),0))</f>
        <v>0</v>
      </c>
      <c r="EI297" s="48" t="n">
        <f aca="false">MIN(MAX((GG296*(1+GG$5/Setup!$C$36)+IF($V297=14,N($F297),0))-CK297,0),MAX($P297-SUM(DV297:EH297),0))</f>
        <v>0</v>
      </c>
      <c r="EJ297" s="48" t="n">
        <f aca="false">MIN(MAX((GH296*(1+GH$5/Setup!$C$36)+IF($V297=15,N($F297),0))-CL297,0),MAX($P297-SUM(DV297:EI297),0))</f>
        <v>0</v>
      </c>
      <c r="EK297" s="48" t="n">
        <f aca="false">MIN(MAX((GI296*(1+GI$5/Setup!$C$36)+IF($V297=16,N($F297),0))-CM297,0),MAX($P297-SUM(DV297:EJ297),0))</f>
        <v>0</v>
      </c>
      <c r="EL297" s="48" t="n">
        <f aca="false">MIN(MAX((GJ296*(1+GJ$5/Setup!$C$36)+IF($V297=17,N($F297),0))-CN297,0),MAX($P297-SUM(DV297:EK297),0))</f>
        <v>0</v>
      </c>
      <c r="EM297" s="48" t="n">
        <f aca="false">MIN(MAX((GK296*(1+GK$5/Setup!$C$36)+IF($V297=18,N($F297),0))-CO297,0),MAX($P297-SUM(DV297:EL297),0))</f>
        <v>0</v>
      </c>
      <c r="EN297" s="48" t="n">
        <f aca="false">MIN(MAX((GL296*(1+GL$5/Setup!$C$36)+IF($V297=19,N($F297),0))-CP297,0),MAX($P297-SUM(DV297:EM297),0))</f>
        <v>0</v>
      </c>
      <c r="EO297" s="48" t="n">
        <f aca="false">MIN(MAX((GM296*(1+GM$5/Setup!$C$36)+IF($V297=20,N($F297),0))-CQ297,0),MAX($P297-SUM(DV297:EN297),0))</f>
        <v>0</v>
      </c>
      <c r="EP297" s="48" t="n">
        <f aca="false">MIN(MAX((GN296*(1+GN$5/Setup!$C$36)+IF($V297=21,N($F297),0))-CR297,0),MAX($P297-SUM(DV297:EO297),0))</f>
        <v>0</v>
      </c>
      <c r="EQ297" s="48" t="n">
        <f aca="false">MIN(MAX((GO296*(1+GO$5/Setup!$C$36)+IF($V297=22,N($F297),0))-CS297,0),MAX($P297-SUM(DV297:EP297),0))</f>
        <v>0</v>
      </c>
      <c r="ER297" s="48" t="n">
        <f aca="false">MIN(MAX((GP296*(1+GP$5/Setup!$C$36)+IF($V297=23,N($F297),0))-CT297,0),MAX($P297-SUM(DV297:EQ297),0))</f>
        <v>0</v>
      </c>
      <c r="ES297" s="48" t="n">
        <f aca="false">MIN(MAX((GQ296*(1+GQ$5/Setup!$C$36)+IF($V297=24,N($F297),0))-CU297,0),MAX($P297-SUM(DV297:ER297),0))</f>
        <v>0</v>
      </c>
      <c r="ET297" s="48" t="n">
        <f aca="false">MIN(MAX((GR296*(1+GR$5/Setup!$C$36)+IF($V297=25,N($F297),0))-CV297,0),MAX($P297-SUM(DV297:ES297),0))</f>
        <v>0</v>
      </c>
      <c r="EU297" s="48" t="n">
        <f aca="false">MIN(MAX((GS296*(1+GS$5/Setup!$C$36)+IF($V297=26,N($F297),0))-CW297,0),MAX($P297-SUM(DV297:ET297),0))</f>
        <v>0</v>
      </c>
      <c r="EV297" s="48" t="n">
        <f aca="false">MIN(MAX((GT296*(1+GT$5/Setup!$C$36)+IF($V297=27,N($F297),0))-CX297,0),MAX($P297-SUM(DV297:EU297),0))</f>
        <v>0</v>
      </c>
      <c r="EW297" s="48" t="n">
        <f aca="false">MIN(MAX((GU296*(1+GU$5/Setup!$C$36)+IF($V297=28,N($F297),0))-CY297,0),MAX($P297-SUM(DV297:EV297),0))</f>
        <v>0</v>
      </c>
      <c r="EX297" s="48" t="n">
        <f aca="false">MIN(MAX((GV296*(1+GV$5/Setup!$C$36)+IF($V297=29,N($F297),0))-CZ297,0),MAX($P297-SUM(DV297:EW297),0))</f>
        <v>0</v>
      </c>
      <c r="EY297" s="48" t="n">
        <f aca="false">MIN(MAX((GW296*(1+GW$5/Setup!$C$36)+IF($V297=30,N($F297),0))-DA297,0),MAX($P297-SUM(DV297:EX297),0))</f>
        <v>0</v>
      </c>
      <c r="EZ297" s="48" t="n">
        <f aca="false">MIN(MAX((GX296*(1+GX$5/Setup!$C$36)+IF($V297=31,N($F297),0))-DB297,0),MAX($P297-SUM(DV297:EY297),0))</f>
        <v>0</v>
      </c>
      <c r="FA297" s="48" t="n">
        <f aca="false">MIN(MAX((GY296*(1+GY$5/Setup!$C$36)+IF($V297=32,N($F297),0))-DC297,0),MAX($P297-SUM(DV297:EZ297),0))</f>
        <v>0</v>
      </c>
      <c r="FB297" s="48" t="n">
        <f aca="false">MIN(MAX((GZ296*(1+GZ$5/Setup!$C$36)+IF($V297=33,N($F297),0))-DD297,0),MAX($P297-SUM(DV297:FA297),0))</f>
        <v>0</v>
      </c>
      <c r="FC297" s="48" t="n">
        <f aca="false">MIN(MAX((HA296*(1+HA$5/Setup!$C$36)+IF($V297=34,N($F297),0))-DE297,0),MAX($P297-SUM(DV297:FB297),0))</f>
        <v>0</v>
      </c>
      <c r="FD297" s="48" t="n">
        <f aca="false">MIN(MAX((HB296*(1+HB$5/Setup!$C$36)+IF($V297=35,N($F297),0))-DF297,0),MAX($P297-SUM(DV297:FC297),0))</f>
        <v>0</v>
      </c>
      <c r="FE297" s="48" t="n">
        <f aca="false">MIN(MAX((HC296*(1+HC$5/Setup!$C$36)+IF($V297=36,N($F297),0))-DG297,0),MAX($P297-SUM(DV297:FD297),0))</f>
        <v>0</v>
      </c>
      <c r="FF297" s="48" t="n">
        <f aca="false">MIN(MAX((HD296*(1+HD$5/Setup!$C$36)+IF($V297=37,N($F297),0))-DH297,0),MAX($P297-SUM(DV297:FE297),0))</f>
        <v>0</v>
      </c>
      <c r="FG297" s="48" t="n">
        <f aca="false">MIN(MAX((HE296*(1+HE$5/Setup!$C$36)+IF($V297=38,N($F297),0))-DI297,0),MAX($P297-SUM(DV297:FF297),0))</f>
        <v>0</v>
      </c>
      <c r="FH297" s="48" t="n">
        <f aca="false">MIN(MAX((HF296*(1+HF$5/Setup!$C$36)+IF($V297=39,N($F297),0))-DJ297,0),MAX($P297-SUM(DV297:FG297),0))</f>
        <v>0</v>
      </c>
      <c r="FI297" s="48" t="n">
        <f aca="false">MIN(MAX((HG296*(1+HG$5/Setup!$C$36)+IF($V297=40,N($F297),0))-DK297,0),MAX($P297-SUM(DV297:FH297),0))</f>
        <v>0</v>
      </c>
      <c r="FJ297" s="48" t="n">
        <f aca="false">MIN(MAX((HH296*(1+HH$5/Setup!$C$36)+IF($V297=41,N($F297),0))-DL297,0),MAX($P297-SUM(DV297:FI297),0))</f>
        <v>0</v>
      </c>
      <c r="FK297" s="48" t="n">
        <f aca="false">MIN(MAX((HI296*(1+HI$5/Setup!$C$36)+IF($V297=42,N($F297),0))-DM297,0),MAX($P297-SUM(DV297:FJ297),0))</f>
        <v>0</v>
      </c>
      <c r="FL297" s="48" t="n">
        <f aca="false">MIN(MAX((HJ296*(1+HJ$5/Setup!$C$36)+IF($V297=43,N($F297),0))-DN297,0),MAX($P297-SUM(DV297:FK297),0))</f>
        <v>0</v>
      </c>
      <c r="FM297" s="48" t="n">
        <f aca="false">MIN(MAX((HK296*(1+HK$5/Setup!$C$36)+IF($V297=44,N($F297),0))-DO297,0),MAX($P297-SUM(DV297:FL297),0))</f>
        <v>0</v>
      </c>
      <c r="FN297" s="48" t="n">
        <f aca="false">MIN(MAX((HL296*(1+HL$5/Setup!$C$36)+IF($V297=45,N($F297),0))-DP297,0),MAX($P297-SUM(DV297:FM297),0))</f>
        <v>0</v>
      </c>
      <c r="FO297" s="48" t="n">
        <f aca="false">MIN(MAX((HM296*(1+HM$5/Setup!$C$36)+IF($V297=46,N($F297),0))-DQ297,0),MAX($P297-SUM(DV297:FN297),0))</f>
        <v>0</v>
      </c>
      <c r="FP297" s="48" t="n">
        <f aca="false">MIN(MAX((HN296*(1+HN$5/Setup!$C$36)+IF($V297=47,N($F297),0))-DR297,0),MAX($P297-SUM(DV297:FO297),0))</f>
        <v>0</v>
      </c>
      <c r="FQ297" s="48" t="n">
        <f aca="false">MIN(MAX((HO296*(1+HO$5/Setup!$C$36)+IF($V297=48,N($F297),0))-DS297,0),MAX($P297-SUM(DV297:FP297),0))</f>
        <v>0</v>
      </c>
      <c r="FR297" s="48" t="n">
        <f aca="false">MIN(MAX((HP296*(1+HP$5/Setup!$C$36)+IF($V297=49,N($F297),0))-DT297,0),MAX($P297-SUM(DV297:FQ297),0))</f>
        <v>0</v>
      </c>
      <c r="FS297" s="48" t="n">
        <f aca="false">MIN(MAX((HQ296*(1+HQ$5/Setup!$C$36)+IF($V297=50,N($F297),0))-DU297,0),MAX($P297-SUM(DV297:FR297),0))</f>
        <v>0</v>
      </c>
      <c r="FT297" s="48" t="n">
        <f aca="false">IF((FT296*(1+FT$5/Setup!$C$36)+IF($V297=1,N($F297),0))-BX297-DV297&lt;0.005,0,(FT296*(1+FT$5/Setup!$C$36)+IF($V297=1,N($F297),0))-BX297-DV297)</f>
        <v>0</v>
      </c>
      <c r="FU297" s="48" t="n">
        <f aca="false">IF((FU296*(1+FU$5/Setup!$C$36)+IF($V297=2,N($F297),0))-BY297-DW297&lt;0.005,0,(FU296*(1+FU$5/Setup!$C$36)+IF($V297=2,N($F297),0))-BY297-DW297)</f>
        <v>0</v>
      </c>
      <c r="FV297" s="48" t="n">
        <f aca="false">IF((FV296*(1+FV$5/Setup!$C$36)+IF($V297=3,N($F297),0))-BZ297-DX297&lt;0.005,0,(FV296*(1+FV$5/Setup!$C$36)+IF($V297=3,N($F297),0))-BZ297-DX297)</f>
        <v>0</v>
      </c>
      <c r="FW297" s="48" t="n">
        <f aca="false">IF((FW296*(1+FW$5/Setup!$C$36)+IF($V297=4,N($F297),0))-CA297-DY297&lt;0.005,0,(FW296*(1+FW$5/Setup!$C$36)+IF($V297=4,N($F297),0))-CA297-DY297)</f>
        <v>0</v>
      </c>
      <c r="FX297" s="48" t="n">
        <f aca="false">IF((FX296*(1+FX$5/Setup!$C$36)+IF($V297=5,N($F297),0))-CB297-DZ297&lt;0.005,0,(FX296*(1+FX$5/Setup!$C$36)+IF($V297=5,N($F297),0))-CB297-DZ297)</f>
        <v>0</v>
      </c>
      <c r="FY297" s="48" t="n">
        <f aca="false">IF((FY296*(1+FY$5/Setup!$C$36)+IF($V297=6,N($F297),0))-CC297-EA297&lt;0.005,0,(FY296*(1+FY$5/Setup!$C$36)+IF($V297=6,N($F297),0))-CC297-EA297)</f>
        <v>0</v>
      </c>
      <c r="FZ297" s="48" t="n">
        <f aca="false">IF((FZ296*(1+FZ$5/Setup!$C$36)+IF($V297=7,N($F297),0))-CD297-EB297&lt;0.005,0,(FZ296*(1+FZ$5/Setup!$C$36)+IF($V297=7,N($F297),0))-CD297-EB297)</f>
        <v>0</v>
      </c>
      <c r="GA297" s="48" t="n">
        <f aca="false">IF((GA296*(1+GA$5/Setup!$C$36)+IF($V297=8,N($F297),0))-CE297-EC297&lt;0.005,0,(GA296*(1+GA$5/Setup!$C$36)+IF($V297=8,N($F297),0))-CE297-EC297)</f>
        <v>0</v>
      </c>
      <c r="GB297" s="48" t="n">
        <f aca="false">IF((GB296*(1+GB$5/Setup!$C$36)+IF($V297=9,N($F297),0))-CF297-ED297&lt;0.005,0,(GB296*(1+GB$5/Setup!$C$36)+IF($V297=9,N($F297),0))-CF297-ED297)</f>
        <v>0</v>
      </c>
      <c r="GC297" s="48" t="n">
        <f aca="false">IF((GC296*(1+GC$5/Setup!$C$36)+IF($V297=10,N($F297),0))-CG297-EE297&lt;0.005,0,(GC296*(1+GC$5/Setup!$C$36)+IF($V297=10,N($F297),0))-CG297-EE297)</f>
        <v>0</v>
      </c>
      <c r="GD297" s="48" t="n">
        <f aca="false">IF((GD296*(1+GD$5/Setup!$C$36)+IF($V297=11,N($F297),0))-CH297-EF297&lt;0.005,0,(GD296*(1+GD$5/Setup!$C$36)+IF($V297=11,N($F297),0))-CH297-EF297)</f>
        <v>0</v>
      </c>
      <c r="GE297" s="48" t="n">
        <f aca="false">IF((GE296*(1+GE$5/Setup!$C$36)+IF($V297=12,N($F297),0))-CI297-EG297&lt;0.005,0,(GE296*(1+GE$5/Setup!$C$36)+IF($V297=12,N($F297),0))-CI297-EG297)</f>
        <v>0</v>
      </c>
      <c r="GF297" s="48" t="n">
        <f aca="false">IF((GF296*(1+GF$5/Setup!$C$36)+IF($V297=13,N($F297),0))-CJ297-EH297&lt;0.005,0,(GF296*(1+GF$5/Setup!$C$36)+IF($V297=13,N($F297),0))-CJ297-EH297)</f>
        <v>0</v>
      </c>
      <c r="GG297" s="48" t="n">
        <f aca="false">IF((GG296*(1+GG$5/Setup!$C$36)+IF($V297=14,N($F297),0))-CK297-EI297&lt;0.005,0,(GG296*(1+GG$5/Setup!$C$36)+IF($V297=14,N($F297),0))-CK297-EI297)</f>
        <v>0</v>
      </c>
      <c r="GH297" s="48" t="n">
        <f aca="false">IF((GH296*(1+GH$5/Setup!$C$36)+IF($V297=15,N($F297),0))-CL297-EJ297&lt;0.005,0,(GH296*(1+GH$5/Setup!$C$36)+IF($V297=15,N($F297),0))-CL297-EJ297)</f>
        <v>0</v>
      </c>
      <c r="GI297" s="48" t="n">
        <f aca="false">IF((GI296*(1+GI$5/Setup!$C$36)+IF($V297=16,N($F297),0))-CM297-EK297&lt;0.005,0,(GI296*(1+GI$5/Setup!$C$36)+IF($V297=16,N($F297),0))-CM297-EK297)</f>
        <v>0</v>
      </c>
      <c r="GJ297" s="48" t="n">
        <f aca="false">IF((GJ296*(1+GJ$5/Setup!$C$36)+IF($V297=17,N($F297),0))-CN297-EL297&lt;0.005,0,(GJ296*(1+GJ$5/Setup!$C$36)+IF($V297=17,N($F297),0))-CN297-EL297)</f>
        <v>0</v>
      </c>
      <c r="GK297" s="48" t="n">
        <f aca="false">IF((GK296*(1+GK$5/Setup!$C$36)+IF($V297=18,N($F297),0))-CO297-EM297&lt;0.005,0,(GK296*(1+GK$5/Setup!$C$36)+IF($V297=18,N($F297),0))-CO297-EM297)</f>
        <v>0</v>
      </c>
      <c r="GL297" s="48" t="n">
        <f aca="false">IF((GL296*(1+GL$5/Setup!$C$36)+IF($V297=19,N($F297),0))-CP297-EN297&lt;0.005,0,(GL296*(1+GL$5/Setup!$C$36)+IF($V297=19,N($F297),0))-CP297-EN297)</f>
        <v>0</v>
      </c>
      <c r="GM297" s="48" t="n">
        <f aca="false">IF((GM296*(1+GM$5/Setup!$C$36)+IF($V297=20,N($F297),0))-CQ297-EO297&lt;0.005,0,(GM296*(1+GM$5/Setup!$C$36)+IF($V297=20,N($F297),0))-CQ297-EO297)</f>
        <v>0</v>
      </c>
      <c r="GN297" s="48" t="n">
        <f aca="false">IF((GN296*(1+GN$5/Setup!$C$36)+IF($V297=21,N($F297),0))-CR297-EP297&lt;0.005,0,(GN296*(1+GN$5/Setup!$C$36)+IF($V297=21,N($F297),0))-CR297-EP297)</f>
        <v>0</v>
      </c>
      <c r="GO297" s="48" t="n">
        <f aca="false">IF((GO296*(1+GO$5/Setup!$C$36)+IF($V297=22,N($F297),0))-CS297-EQ297&lt;0.005,0,(GO296*(1+GO$5/Setup!$C$36)+IF($V297=22,N($F297),0))-CS297-EQ297)</f>
        <v>0</v>
      </c>
      <c r="GP297" s="48" t="n">
        <f aca="false">IF((GP296*(1+GP$5/Setup!$C$36)+IF($V297=23,N($F297),0))-CT297-ER297&lt;0.005,0,(GP296*(1+GP$5/Setup!$C$36)+IF($V297=23,N($F297),0))-CT297-ER297)</f>
        <v>0</v>
      </c>
      <c r="GQ297" s="48" t="n">
        <f aca="false">IF((GQ296*(1+GQ$5/Setup!$C$36)+IF($V297=24,N($F297),0))-CU297-ES297&lt;0.005,0,(GQ296*(1+GQ$5/Setup!$C$36)+IF($V297=24,N($F297),0))-CU297-ES297)</f>
        <v>0</v>
      </c>
      <c r="GR297" s="48" t="n">
        <f aca="false">IF((GR296*(1+GR$5/Setup!$C$36)+IF($V297=25,N($F297),0))-CV297-ET297&lt;0.005,0,(GR296*(1+GR$5/Setup!$C$36)+IF($V297=25,N($F297),0))-CV297-ET297)</f>
        <v>0</v>
      </c>
      <c r="GS297" s="48" t="n">
        <f aca="false">IF((GS296*(1+GS$5/Setup!$C$36)+IF($V297=26,N($F297),0))-CW297-EU297&lt;0.005,0,(GS296*(1+GS$5/Setup!$C$36)+IF($V297=26,N($F297),0))-CW297-EU297)</f>
        <v>0</v>
      </c>
      <c r="GT297" s="48" t="n">
        <f aca="false">IF((GT296*(1+GT$5/Setup!$C$36)+IF($V297=27,N($F297),0))-CX297-EV297&lt;0.005,0,(GT296*(1+GT$5/Setup!$C$36)+IF($V297=27,N($F297),0))-CX297-EV297)</f>
        <v>0</v>
      </c>
      <c r="GU297" s="48" t="n">
        <f aca="false">IF((GU296*(1+GU$5/Setup!$C$36)+IF($V297=28,N($F297),0))-CY297-EW297&lt;0.005,0,(GU296*(1+GU$5/Setup!$C$36)+IF($V297=28,N($F297),0))-CY297-EW297)</f>
        <v>0</v>
      </c>
      <c r="GV297" s="48" t="n">
        <f aca="false">IF((GV296*(1+GV$5/Setup!$C$36)+IF($V297=29,N($F297),0))-CZ297-EX297&lt;0.005,0,(GV296*(1+GV$5/Setup!$C$36)+IF($V297=29,N($F297),0))-CZ297-EX297)</f>
        <v>0</v>
      </c>
      <c r="GW297" s="48" t="n">
        <f aca="false">IF((GW296*(1+GW$5/Setup!$C$36)+IF($V297=30,N($F297),0))-DA297-EY297&lt;0.005,0,(GW296*(1+GW$5/Setup!$C$36)+IF($V297=30,N($F297),0))-DA297-EY297)</f>
        <v>0</v>
      </c>
      <c r="GX297" s="48" t="n">
        <f aca="false">IF((GX296*(1+GX$5/Setup!$C$36)+IF($V297=31,N($F297),0))-DB297-EZ297&lt;0.005,0,(GX296*(1+GX$5/Setup!$C$36)+IF($V297=31,N($F297),0))-DB297-EZ297)</f>
        <v>0</v>
      </c>
      <c r="GY297" s="48" t="n">
        <f aca="false">IF((GY296*(1+GY$5/Setup!$C$36)+IF($V297=32,N($F297),0))-DC297-FA297&lt;0.005,0,(GY296*(1+GY$5/Setup!$C$36)+IF($V297=32,N($F297),0))-DC297-FA297)</f>
        <v>0</v>
      </c>
      <c r="GZ297" s="48" t="n">
        <f aca="false">IF((GZ296*(1+GZ$5/Setup!$C$36)+IF($V297=33,N($F297),0))-DD297-FB297&lt;0.005,0,(GZ296*(1+GZ$5/Setup!$C$36)+IF($V297=33,N($F297),0))-DD297-FB297)</f>
        <v>0</v>
      </c>
      <c r="HA297" s="48" t="n">
        <f aca="false">IF((HA296*(1+HA$5/Setup!$C$36)+IF($V297=34,N($F297),0))-DE297-FC297&lt;0.005,0,(HA296*(1+HA$5/Setup!$C$36)+IF($V297=34,N($F297),0))-DE297-FC297)</f>
        <v>0</v>
      </c>
      <c r="HB297" s="48" t="n">
        <f aca="false">IF((HB296*(1+HB$5/Setup!$C$36)+IF($V297=35,N($F297),0))-DF297-FD297&lt;0.005,0,(HB296*(1+HB$5/Setup!$C$36)+IF($V297=35,N($F297),0))-DF297-FD297)</f>
        <v>0</v>
      </c>
      <c r="HC297" s="48" t="n">
        <f aca="false">IF((HC296*(1+HC$5/Setup!$C$36)+IF($V297=36,N($F297),0))-DG297-FE297&lt;0.005,0,(HC296*(1+HC$5/Setup!$C$36)+IF($V297=36,N($F297),0))-DG297-FE297)</f>
        <v>0</v>
      </c>
      <c r="HD297" s="48" t="n">
        <f aca="false">IF((HD296*(1+HD$5/Setup!$C$36)+IF($V297=37,N($F297),0))-DH297-FF297&lt;0.005,0,(HD296*(1+HD$5/Setup!$C$36)+IF($V297=37,N($F297),0))-DH297-FF297)</f>
        <v>0</v>
      </c>
      <c r="HE297" s="48" t="n">
        <f aca="false">IF((HE296*(1+HE$5/Setup!$C$36)+IF($V297=38,N($F297),0))-DI297-FG297&lt;0.005,0,(HE296*(1+HE$5/Setup!$C$36)+IF($V297=38,N($F297),0))-DI297-FG297)</f>
        <v>0</v>
      </c>
      <c r="HF297" s="48" t="n">
        <f aca="false">IF((HF296*(1+HF$5/Setup!$C$36)+IF($V297=39,N($F297),0))-DJ297-FH297&lt;0.005,0,(HF296*(1+HF$5/Setup!$C$36)+IF($V297=39,N($F297),0))-DJ297-FH297)</f>
        <v>0</v>
      </c>
      <c r="HG297" s="48" t="n">
        <f aca="false">IF((HG296*(1+HG$5/Setup!$C$36)+IF($V297=40,N($F297),0))-DK297-FI297&lt;0.005,0,(HG296*(1+HG$5/Setup!$C$36)+IF($V297=40,N($F297),0))-DK297-FI297)</f>
        <v>0</v>
      </c>
      <c r="HH297" s="48" t="n">
        <f aca="false">IF((HH296*(1+HH$5/Setup!$C$36)+IF($V297=41,N($F297),0))-DL297-FJ297&lt;0.005,0,(HH296*(1+HH$5/Setup!$C$36)+IF($V297=41,N($F297),0))-DL297-FJ297)</f>
        <v>0</v>
      </c>
      <c r="HI297" s="48" t="n">
        <f aca="false">IF((HI296*(1+HI$5/Setup!$C$36)+IF($V297=42,N($F297),0))-DM297-FK297&lt;0.005,0,(HI296*(1+HI$5/Setup!$C$36)+IF($V297=42,N($F297),0))-DM297-FK297)</f>
        <v>0</v>
      </c>
      <c r="HJ297" s="48" t="n">
        <f aca="false">IF((HJ296*(1+HJ$5/Setup!$C$36)+IF($V297=43,N($F297),0))-DN297-FL297&lt;0.005,0,(HJ296*(1+HJ$5/Setup!$C$36)+IF($V297=43,N($F297),0))-DN297-FL297)</f>
        <v>0</v>
      </c>
      <c r="HK297" s="48" t="n">
        <f aca="false">IF((HK296*(1+HK$5/Setup!$C$36)+IF($V297=44,N($F297),0))-DO297-FM297&lt;0.005,0,(HK296*(1+HK$5/Setup!$C$36)+IF($V297=44,N($F297),0))-DO297-FM297)</f>
        <v>0</v>
      </c>
      <c r="HL297" s="48" t="n">
        <f aca="false">IF((HL296*(1+HL$5/Setup!$C$36)+IF($V297=45,N($F297),0))-DP297-FN297&lt;0.005,0,(HL296*(1+HL$5/Setup!$C$36)+IF($V297=45,N($F297),0))-DP297-FN297)</f>
        <v>0</v>
      </c>
      <c r="HM297" s="48" t="n">
        <f aca="false">IF((HM296*(1+HM$5/Setup!$C$36)+IF($V297=46,N($F297),0))-DQ297-FO297&lt;0.005,0,(HM296*(1+HM$5/Setup!$C$36)+IF($V297=46,N($F297),0))-DQ297-FO297)</f>
        <v>0</v>
      </c>
      <c r="HN297" s="48" t="n">
        <f aca="false">IF((HN296*(1+HN$5/Setup!$C$36)+IF($V297=47,N($F297),0))-DR297-FP297&lt;0.005,0,(HN296*(1+HN$5/Setup!$C$36)+IF($V297=47,N($F297),0))-DR297-FP297)</f>
        <v>0</v>
      </c>
      <c r="HO297" s="48" t="n">
        <f aca="false">IF((HO296*(1+HO$5/Setup!$C$36)+IF($V297=48,N($F297),0))-DS297-FQ297&lt;0.005,0,(HO296*(1+HO$5/Setup!$C$36)+IF($V297=48,N($F297),0))-DS297-FQ297)</f>
        <v>0</v>
      </c>
      <c r="HP297" s="48" t="n">
        <f aca="false">IF((HP296*(1+HP$5/Setup!$C$36)+IF($V297=49,N($F297),0))-DT297-FR297&lt;0.005,0,(HP296*(1+HP$5/Setup!$C$36)+IF($V297=49,N($F297),0))-DT297-FR297)</f>
        <v>0</v>
      </c>
      <c r="HQ297" s="48" t="n">
        <f aca="false">IF((HQ296*(1+HQ$5/Setup!$C$36)+IF($V297=50,N($F297),0))-DU297-FS297&lt;0.005,0,(HQ296*(1+HQ$5/Setup!$C$36)+IF($V297=50,N($F297),0))-DU297-FS297)</f>
        <v>0</v>
      </c>
    </row>
    <row r="298" customFormat="false" ht="15" hidden="false" customHeight="false" outlineLevel="0" collapsed="false">
      <c r="A298" s="44" t="n">
        <v>290</v>
      </c>
      <c r="B298" s="45" t="n">
        <f aca="false">IF(Setup!$C$7="Every month",EDATE(Setup!$C$8,($A298-1)),IF(Setup!$C$7="Twice a month",DATE(YEAR(Setup!$C$8),MONTH(Setup!$C$8)+INT((($A298-1)+Setup!$C$41)/2),MIN(IF(MOD(($A298-1)+Setup!$C$41,2)=0,Setup!$C$39,Setup!$C$40),DAY(EOMONTH(DATE(YEAR(Setup!$C$8),MONTH(Setup!$C$8)+INT((($A298-1)+Setup!$C$41)/2),1),0)))),Setup!$C$8+($A298-1)*IF(Setup!$C$7="Every week",7,14)))</f>
        <v>50371</v>
      </c>
      <c r="C298" s="45" t="n">
        <f aca="false">IF(Setup!$C$7="Every month",EDATE(Setup!$C$8,$A298),IF(Setup!$C$7="Twice a month",DATE(YEAR(Setup!$C$8),MONTH(Setup!$C$8)+INT(($A298+Setup!$C$41)/2),MIN(IF(MOD($A298+Setup!$C$41,2)=0,Setup!$C$39,Setup!$C$40),DAY(EOMONTH(DATE(YEAR(Setup!$C$8),MONTH(Setup!$C$8)+INT(($A298+Setup!$C$41)/2),1),0)))),Setup!$C$8+$A298*IF(Setup!$C$7="Every week",7,14)))</f>
        <v>50385</v>
      </c>
      <c r="D298" s="46"/>
      <c r="E298" s="47"/>
      <c r="F298" s="47"/>
      <c r="G298" s="47"/>
      <c r="H298" s="47"/>
      <c r="I298" s="48" t="n">
        <f aca="false">N(Setup!$C$11)+N(E298)</f>
        <v>100</v>
      </c>
      <c r="J298" s="48" t="n">
        <f aca="false">MIN(Setup!$C$37,MAX(I298,0))</f>
        <v>9.23076923076923</v>
      </c>
      <c r="K298" s="48" t="n">
        <f aca="false">MIN(MAX(N(Setup!$C$14)-L297,0),MAX(I298-J298,0))</f>
        <v>0</v>
      </c>
      <c r="L298" s="48" t="n">
        <f aca="false">L297+K298-N(G298)</f>
        <v>500</v>
      </c>
      <c r="M298" s="48" t="n">
        <f aca="false">M297+J298-N(H298)</f>
        <v>2676.92307692307</v>
      </c>
      <c r="N298" s="48" t="n">
        <f aca="false">SUM(BX298:DU298)</f>
        <v>0</v>
      </c>
      <c r="O298" s="48" t="n">
        <f aca="false">SUM(Z298:BW298)-N298</f>
        <v>25</v>
      </c>
      <c r="P298" s="48" t="n">
        <f aca="false">MAX(I298-J298-K298,0)+O298</f>
        <v>115.769230769231</v>
      </c>
      <c r="Q298" s="48" t="n">
        <f aca="false">SUM(DV298:FS298)</f>
        <v>0</v>
      </c>
      <c r="R298" s="49" t="n">
        <f aca="false">N298+J298+K298+Q298</f>
        <v>9.23076923076923</v>
      </c>
      <c r="S298" s="48" t="n">
        <f aca="false">T298-T297-N(F298)+N298+Q298</f>
        <v>0</v>
      </c>
      <c r="T298" s="49" t="n">
        <f aca="false">SUM(FT298:HQ298)</f>
        <v>0</v>
      </c>
      <c r="U298" s="44" t="str">
        <f aca="false">IF(T297&lt;0.005,"",INDEX(Helpers!$C$2:$C$51,IF(_xlfn.MINIFS($DV$6:$FS$6,DV298:FS298,"&gt;0.005")=0,V298,_xlfn.MINIFS($DV$6:$FS$6,DV298:FS298,"&gt;0.005"))))</f>
        <v/>
      </c>
      <c r="V298" s="44" t="n">
        <f aca="false">IF(_xlfn.MINIFS($FT$6:$HQ$6,FT297:HQ297,"&gt;0.005")=0,1,_xlfn.MINIFS($FT$6:$HQ$6,FT297:HQ297,"&gt;0.005"))</f>
        <v>1</v>
      </c>
      <c r="W298" s="44" t="n">
        <f aca="false">IF(AND(D298&lt;&gt;"Paid",T297&gt;0.005),1,0)</f>
        <v>0</v>
      </c>
      <c r="X298" s="48" t="n">
        <f aca="false">SUMPRODUCT(((Helpers!$G$2:$G$51*(1+(Helpers!$D$2:$D$51+0.000000001)/12)^(($B298-Setup!$C$8)/(365.25/12))-Helpers!$E$2:$E$51*((1+(Helpers!$D$2:$D$51+0.000000001)/12)^(($B298-Setup!$C$8)/(365.25/12))-1)/((Helpers!$D$2:$D$51+0.000000001)/12))&gt;0)*(Helpers!$G$2:$G$51*(1+(Helpers!$D$2:$D$51+0.000000001)/12)^(($B298-Setup!$C$8)/(365.25/12))-Helpers!$E$2:$E$51*((1+(Helpers!$D$2:$D$51+0.000000001)/12)^(($B298-Setup!$C$8)/(365.25/12))-1)/((Helpers!$D$2:$D$51+0.000000001)/12)))</f>
        <v>0</v>
      </c>
      <c r="Y298" s="48"/>
      <c r="Z298" s="48" t="n">
        <f aca="false">IF(OR(N(Z$5)=0,Z$6=""),0,Z$5*((DATE(YEAR($B298),MONTH($B298),MIN(Z$6,DAY(EOMONTH($B298,0))))&gt;=$B298)*(DATE(YEAR($B298),MONTH($B298),MIN(Z$6,DAY(EOMONTH($B298,0))))&lt;$C298)+(DATE(YEAR($B298),MONTH($B298)+1,MIN(Z$6,DAY(EOMONTH($B298,1))))&gt;=$B298)*(DATE(YEAR($B298),MONTH($B298)+1,MIN(Z$6,DAY(EOMONTH($B298,1))))&lt;$C298)))</f>
        <v>25</v>
      </c>
      <c r="AA298" s="48" t="n">
        <f aca="false">IF(OR(N(AA$5)=0,AA$6=""),0,AA$5*((DATE(YEAR($B298),MONTH($B298),MIN(AA$6,DAY(EOMONTH($B298,0))))&gt;=$B298)*(DATE(YEAR($B298),MONTH($B298),MIN(AA$6,DAY(EOMONTH($B298,0))))&lt;$C298)+(DATE(YEAR($B298),MONTH($B298)+1,MIN(AA$6,DAY(EOMONTH($B298,1))))&gt;=$B298)*(DATE(YEAR($B298),MONTH($B298)+1,MIN(AA$6,DAY(EOMONTH($B298,1))))&lt;$C298)))</f>
        <v>0</v>
      </c>
      <c r="AB298" s="48" t="n">
        <f aca="false">IF(OR(N(AB$5)=0,AB$6=""),0,AB$5*((DATE(YEAR($B298),MONTH($B298),MIN(AB$6,DAY(EOMONTH($B298,0))))&gt;=$B298)*(DATE(YEAR($B298),MONTH($B298),MIN(AB$6,DAY(EOMONTH($B298,0))))&lt;$C298)+(DATE(YEAR($B298),MONTH($B298)+1,MIN(AB$6,DAY(EOMONTH($B298,1))))&gt;=$B298)*(DATE(YEAR($B298),MONTH($B298)+1,MIN(AB$6,DAY(EOMONTH($B298,1))))&lt;$C298)))</f>
        <v>0</v>
      </c>
      <c r="AC298" s="48" t="n">
        <f aca="false">IF(OR(N(AC$5)=0,AC$6=""),0,AC$5*((DATE(YEAR($B298),MONTH($B298),MIN(AC$6,DAY(EOMONTH($B298,0))))&gt;=$B298)*(DATE(YEAR($B298),MONTH($B298),MIN(AC$6,DAY(EOMONTH($B298,0))))&lt;$C298)+(DATE(YEAR($B298),MONTH($B298)+1,MIN(AC$6,DAY(EOMONTH($B298,1))))&gt;=$B298)*(DATE(YEAR($B298),MONTH($B298)+1,MIN(AC$6,DAY(EOMONTH($B298,1))))&lt;$C298)))</f>
        <v>0</v>
      </c>
      <c r="AD298" s="48" t="n">
        <f aca="false">IF(OR(N(AD$5)=0,AD$6=""),0,AD$5*((DATE(YEAR($B298),MONTH($B298),MIN(AD$6,DAY(EOMONTH($B298,0))))&gt;=$B298)*(DATE(YEAR($B298),MONTH($B298),MIN(AD$6,DAY(EOMONTH($B298,0))))&lt;$C298)+(DATE(YEAR($B298),MONTH($B298)+1,MIN(AD$6,DAY(EOMONTH($B298,1))))&gt;=$B298)*(DATE(YEAR($B298),MONTH($B298)+1,MIN(AD$6,DAY(EOMONTH($B298,1))))&lt;$C298)))</f>
        <v>0</v>
      </c>
      <c r="AE298" s="48" t="n">
        <f aca="false">IF(OR(N(AE$5)=0,AE$6=""),0,AE$5*((DATE(YEAR($B298),MONTH($B298),MIN(AE$6,DAY(EOMONTH($B298,0))))&gt;=$B298)*(DATE(YEAR($B298),MONTH($B298),MIN(AE$6,DAY(EOMONTH($B298,0))))&lt;$C298)+(DATE(YEAR($B298),MONTH($B298)+1,MIN(AE$6,DAY(EOMONTH($B298,1))))&gt;=$B298)*(DATE(YEAR($B298),MONTH($B298)+1,MIN(AE$6,DAY(EOMONTH($B298,1))))&lt;$C298)))</f>
        <v>0</v>
      </c>
      <c r="AF298" s="48" t="n">
        <f aca="false">IF(OR(N(AF$5)=0,AF$6=""),0,AF$5*((DATE(YEAR($B298),MONTH($B298),MIN(AF$6,DAY(EOMONTH($B298,0))))&gt;=$B298)*(DATE(YEAR($B298),MONTH($B298),MIN(AF$6,DAY(EOMONTH($B298,0))))&lt;$C298)+(DATE(YEAR($B298),MONTH($B298)+1,MIN(AF$6,DAY(EOMONTH($B298,1))))&gt;=$B298)*(DATE(YEAR($B298),MONTH($B298)+1,MIN(AF$6,DAY(EOMONTH($B298,1))))&lt;$C298)))</f>
        <v>0</v>
      </c>
      <c r="AG298" s="48" t="n">
        <f aca="false">IF(OR(N(AG$5)=0,AG$6=""),0,AG$5*((DATE(YEAR($B298),MONTH($B298),MIN(AG$6,DAY(EOMONTH($B298,0))))&gt;=$B298)*(DATE(YEAR($B298),MONTH($B298),MIN(AG$6,DAY(EOMONTH($B298,0))))&lt;$C298)+(DATE(YEAR($B298),MONTH($B298)+1,MIN(AG$6,DAY(EOMONTH($B298,1))))&gt;=$B298)*(DATE(YEAR($B298),MONTH($B298)+1,MIN(AG$6,DAY(EOMONTH($B298,1))))&lt;$C298)))</f>
        <v>0</v>
      </c>
      <c r="AH298" s="48" t="n">
        <f aca="false">IF(OR(N(AH$5)=0,AH$6=""),0,AH$5*((DATE(YEAR($B298),MONTH($B298),MIN(AH$6,DAY(EOMONTH($B298,0))))&gt;=$B298)*(DATE(YEAR($B298),MONTH($B298),MIN(AH$6,DAY(EOMONTH($B298,0))))&lt;$C298)+(DATE(YEAR($B298),MONTH($B298)+1,MIN(AH$6,DAY(EOMONTH($B298,1))))&gt;=$B298)*(DATE(YEAR($B298),MONTH($B298)+1,MIN(AH$6,DAY(EOMONTH($B298,1))))&lt;$C298)))</f>
        <v>0</v>
      </c>
      <c r="AI298" s="48" t="n">
        <f aca="false">IF(OR(N(AI$5)=0,AI$6=""),0,AI$5*((DATE(YEAR($B298),MONTH($B298),MIN(AI$6,DAY(EOMONTH($B298,0))))&gt;=$B298)*(DATE(YEAR($B298),MONTH($B298),MIN(AI$6,DAY(EOMONTH($B298,0))))&lt;$C298)+(DATE(YEAR($B298),MONTH($B298)+1,MIN(AI$6,DAY(EOMONTH($B298,1))))&gt;=$B298)*(DATE(YEAR($B298),MONTH($B298)+1,MIN(AI$6,DAY(EOMONTH($B298,1))))&lt;$C298)))</f>
        <v>0</v>
      </c>
      <c r="AJ298" s="48" t="n">
        <f aca="false">IF(OR(N(AJ$5)=0,AJ$6=""),0,AJ$5*((DATE(YEAR($B298),MONTH($B298),MIN(AJ$6,DAY(EOMONTH($B298,0))))&gt;=$B298)*(DATE(YEAR($B298),MONTH($B298),MIN(AJ$6,DAY(EOMONTH($B298,0))))&lt;$C298)+(DATE(YEAR($B298),MONTH($B298)+1,MIN(AJ$6,DAY(EOMONTH($B298,1))))&gt;=$B298)*(DATE(YEAR($B298),MONTH($B298)+1,MIN(AJ$6,DAY(EOMONTH($B298,1))))&lt;$C298)))</f>
        <v>0</v>
      </c>
      <c r="AK298" s="48" t="n">
        <f aca="false">IF(OR(N(AK$5)=0,AK$6=""),0,AK$5*((DATE(YEAR($B298),MONTH($B298),MIN(AK$6,DAY(EOMONTH($B298,0))))&gt;=$B298)*(DATE(YEAR($B298),MONTH($B298),MIN(AK$6,DAY(EOMONTH($B298,0))))&lt;$C298)+(DATE(YEAR($B298),MONTH($B298)+1,MIN(AK$6,DAY(EOMONTH($B298,1))))&gt;=$B298)*(DATE(YEAR($B298),MONTH($B298)+1,MIN(AK$6,DAY(EOMONTH($B298,1))))&lt;$C298)))</f>
        <v>0</v>
      </c>
      <c r="AL298" s="48" t="n">
        <f aca="false">IF(OR(N(AL$5)=0,AL$6=""),0,AL$5*((DATE(YEAR($B298),MONTH($B298),MIN(AL$6,DAY(EOMONTH($B298,0))))&gt;=$B298)*(DATE(YEAR($B298),MONTH($B298),MIN(AL$6,DAY(EOMONTH($B298,0))))&lt;$C298)+(DATE(YEAR($B298),MONTH($B298)+1,MIN(AL$6,DAY(EOMONTH($B298,1))))&gt;=$B298)*(DATE(YEAR($B298),MONTH($B298)+1,MIN(AL$6,DAY(EOMONTH($B298,1))))&lt;$C298)))</f>
        <v>0</v>
      </c>
      <c r="AM298" s="48" t="n">
        <f aca="false">IF(OR(N(AM$5)=0,AM$6=""),0,AM$5*((DATE(YEAR($B298),MONTH($B298),MIN(AM$6,DAY(EOMONTH($B298,0))))&gt;=$B298)*(DATE(YEAR($B298),MONTH($B298),MIN(AM$6,DAY(EOMONTH($B298,0))))&lt;$C298)+(DATE(YEAR($B298),MONTH($B298)+1,MIN(AM$6,DAY(EOMONTH($B298,1))))&gt;=$B298)*(DATE(YEAR($B298),MONTH($B298)+1,MIN(AM$6,DAY(EOMONTH($B298,1))))&lt;$C298)))</f>
        <v>0</v>
      </c>
      <c r="AN298" s="48" t="n">
        <f aca="false">IF(OR(N(AN$5)=0,AN$6=""),0,AN$5*((DATE(YEAR($B298),MONTH($B298),MIN(AN$6,DAY(EOMONTH($B298,0))))&gt;=$B298)*(DATE(YEAR($B298),MONTH($B298),MIN(AN$6,DAY(EOMONTH($B298,0))))&lt;$C298)+(DATE(YEAR($B298),MONTH($B298)+1,MIN(AN$6,DAY(EOMONTH($B298,1))))&gt;=$B298)*(DATE(YEAR($B298),MONTH($B298)+1,MIN(AN$6,DAY(EOMONTH($B298,1))))&lt;$C298)))</f>
        <v>0</v>
      </c>
      <c r="AO298" s="48" t="n">
        <f aca="false">IF(OR(N(AO$5)=0,AO$6=""),0,AO$5*((DATE(YEAR($B298),MONTH($B298),MIN(AO$6,DAY(EOMONTH($B298,0))))&gt;=$B298)*(DATE(YEAR($B298),MONTH($B298),MIN(AO$6,DAY(EOMONTH($B298,0))))&lt;$C298)+(DATE(YEAR($B298),MONTH($B298)+1,MIN(AO$6,DAY(EOMONTH($B298,1))))&gt;=$B298)*(DATE(YEAR($B298),MONTH($B298)+1,MIN(AO$6,DAY(EOMONTH($B298,1))))&lt;$C298)))</f>
        <v>0</v>
      </c>
      <c r="AP298" s="48" t="n">
        <f aca="false">IF(OR(N(AP$5)=0,AP$6=""),0,AP$5*((DATE(YEAR($B298),MONTH($B298),MIN(AP$6,DAY(EOMONTH($B298,0))))&gt;=$B298)*(DATE(YEAR($B298),MONTH($B298),MIN(AP$6,DAY(EOMONTH($B298,0))))&lt;$C298)+(DATE(YEAR($B298),MONTH($B298)+1,MIN(AP$6,DAY(EOMONTH($B298,1))))&gt;=$B298)*(DATE(YEAR($B298),MONTH($B298)+1,MIN(AP$6,DAY(EOMONTH($B298,1))))&lt;$C298)))</f>
        <v>0</v>
      </c>
      <c r="AQ298" s="48" t="n">
        <f aca="false">IF(OR(N(AQ$5)=0,AQ$6=""),0,AQ$5*((DATE(YEAR($B298),MONTH($B298),MIN(AQ$6,DAY(EOMONTH($B298,0))))&gt;=$B298)*(DATE(YEAR($B298),MONTH($B298),MIN(AQ$6,DAY(EOMONTH($B298,0))))&lt;$C298)+(DATE(YEAR($B298),MONTH($B298)+1,MIN(AQ$6,DAY(EOMONTH($B298,1))))&gt;=$B298)*(DATE(YEAR($B298),MONTH($B298)+1,MIN(AQ$6,DAY(EOMONTH($B298,1))))&lt;$C298)))</f>
        <v>0</v>
      </c>
      <c r="AR298" s="48" t="n">
        <f aca="false">IF(OR(N(AR$5)=0,AR$6=""),0,AR$5*((DATE(YEAR($B298),MONTH($B298),MIN(AR$6,DAY(EOMONTH($B298,0))))&gt;=$B298)*(DATE(YEAR($B298),MONTH($B298),MIN(AR$6,DAY(EOMONTH($B298,0))))&lt;$C298)+(DATE(YEAR($B298),MONTH($B298)+1,MIN(AR$6,DAY(EOMONTH($B298,1))))&gt;=$B298)*(DATE(YEAR($B298),MONTH($B298)+1,MIN(AR$6,DAY(EOMONTH($B298,1))))&lt;$C298)))</f>
        <v>0</v>
      </c>
      <c r="AS298" s="48" t="n">
        <f aca="false">IF(OR(N(AS$5)=0,AS$6=""),0,AS$5*((DATE(YEAR($B298),MONTH($B298),MIN(AS$6,DAY(EOMONTH($B298,0))))&gt;=$B298)*(DATE(YEAR($B298),MONTH($B298),MIN(AS$6,DAY(EOMONTH($B298,0))))&lt;$C298)+(DATE(YEAR($B298),MONTH($B298)+1,MIN(AS$6,DAY(EOMONTH($B298,1))))&gt;=$B298)*(DATE(YEAR($B298),MONTH($B298)+1,MIN(AS$6,DAY(EOMONTH($B298,1))))&lt;$C298)))</f>
        <v>0</v>
      </c>
      <c r="AT298" s="48" t="n">
        <f aca="false">IF(OR(N(AT$5)=0,AT$6=""),0,AT$5*((DATE(YEAR($B298),MONTH($B298),MIN(AT$6,DAY(EOMONTH($B298,0))))&gt;=$B298)*(DATE(YEAR($B298),MONTH($B298),MIN(AT$6,DAY(EOMONTH($B298,0))))&lt;$C298)+(DATE(YEAR($B298),MONTH($B298)+1,MIN(AT$6,DAY(EOMONTH($B298,1))))&gt;=$B298)*(DATE(YEAR($B298),MONTH($B298)+1,MIN(AT$6,DAY(EOMONTH($B298,1))))&lt;$C298)))</f>
        <v>0</v>
      </c>
      <c r="AU298" s="48" t="n">
        <f aca="false">IF(OR(N(AU$5)=0,AU$6=""),0,AU$5*((DATE(YEAR($B298),MONTH($B298),MIN(AU$6,DAY(EOMONTH($B298,0))))&gt;=$B298)*(DATE(YEAR($B298),MONTH($B298),MIN(AU$6,DAY(EOMONTH($B298,0))))&lt;$C298)+(DATE(YEAR($B298),MONTH($B298)+1,MIN(AU$6,DAY(EOMONTH($B298,1))))&gt;=$B298)*(DATE(YEAR($B298),MONTH($B298)+1,MIN(AU$6,DAY(EOMONTH($B298,1))))&lt;$C298)))</f>
        <v>0</v>
      </c>
      <c r="AV298" s="48" t="n">
        <f aca="false">IF(OR(N(AV$5)=0,AV$6=""),0,AV$5*((DATE(YEAR($B298),MONTH($B298),MIN(AV$6,DAY(EOMONTH($B298,0))))&gt;=$B298)*(DATE(YEAR($B298),MONTH($B298),MIN(AV$6,DAY(EOMONTH($B298,0))))&lt;$C298)+(DATE(YEAR($B298),MONTH($B298)+1,MIN(AV$6,DAY(EOMONTH($B298,1))))&gt;=$B298)*(DATE(YEAR($B298),MONTH($B298)+1,MIN(AV$6,DAY(EOMONTH($B298,1))))&lt;$C298)))</f>
        <v>0</v>
      </c>
      <c r="AW298" s="48" t="n">
        <f aca="false">IF(OR(N(AW$5)=0,AW$6=""),0,AW$5*((DATE(YEAR($B298),MONTH($B298),MIN(AW$6,DAY(EOMONTH($B298,0))))&gt;=$B298)*(DATE(YEAR($B298),MONTH($B298),MIN(AW$6,DAY(EOMONTH($B298,0))))&lt;$C298)+(DATE(YEAR($B298),MONTH($B298)+1,MIN(AW$6,DAY(EOMONTH($B298,1))))&gt;=$B298)*(DATE(YEAR($B298),MONTH($B298)+1,MIN(AW$6,DAY(EOMONTH($B298,1))))&lt;$C298)))</f>
        <v>0</v>
      </c>
      <c r="AX298" s="48" t="n">
        <f aca="false">IF(OR(N(AX$5)=0,AX$6=""),0,AX$5*((DATE(YEAR($B298),MONTH($B298),MIN(AX$6,DAY(EOMONTH($B298,0))))&gt;=$B298)*(DATE(YEAR($B298),MONTH($B298),MIN(AX$6,DAY(EOMONTH($B298,0))))&lt;$C298)+(DATE(YEAR($B298),MONTH($B298)+1,MIN(AX$6,DAY(EOMONTH($B298,1))))&gt;=$B298)*(DATE(YEAR($B298),MONTH($B298)+1,MIN(AX$6,DAY(EOMONTH($B298,1))))&lt;$C298)))</f>
        <v>0</v>
      </c>
      <c r="AY298" s="48" t="n">
        <f aca="false">IF(OR(N(AY$5)=0,AY$6=""),0,AY$5*((DATE(YEAR($B298),MONTH($B298),MIN(AY$6,DAY(EOMONTH($B298,0))))&gt;=$B298)*(DATE(YEAR($B298),MONTH($B298),MIN(AY$6,DAY(EOMONTH($B298,0))))&lt;$C298)+(DATE(YEAR($B298),MONTH($B298)+1,MIN(AY$6,DAY(EOMONTH($B298,1))))&gt;=$B298)*(DATE(YEAR($B298),MONTH($B298)+1,MIN(AY$6,DAY(EOMONTH($B298,1))))&lt;$C298)))</f>
        <v>0</v>
      </c>
      <c r="AZ298" s="48" t="n">
        <f aca="false">IF(OR(N(AZ$5)=0,AZ$6=""),0,AZ$5*((DATE(YEAR($B298),MONTH($B298),MIN(AZ$6,DAY(EOMONTH($B298,0))))&gt;=$B298)*(DATE(YEAR($B298),MONTH($B298),MIN(AZ$6,DAY(EOMONTH($B298,0))))&lt;$C298)+(DATE(YEAR($B298),MONTH($B298)+1,MIN(AZ$6,DAY(EOMONTH($B298,1))))&gt;=$B298)*(DATE(YEAR($B298),MONTH($B298)+1,MIN(AZ$6,DAY(EOMONTH($B298,1))))&lt;$C298)))</f>
        <v>0</v>
      </c>
      <c r="BA298" s="48" t="n">
        <f aca="false">IF(OR(N(BA$5)=0,BA$6=""),0,BA$5*((DATE(YEAR($B298),MONTH($B298),MIN(BA$6,DAY(EOMONTH($B298,0))))&gt;=$B298)*(DATE(YEAR($B298),MONTH($B298),MIN(BA$6,DAY(EOMONTH($B298,0))))&lt;$C298)+(DATE(YEAR($B298),MONTH($B298)+1,MIN(BA$6,DAY(EOMONTH($B298,1))))&gt;=$B298)*(DATE(YEAR($B298),MONTH($B298)+1,MIN(BA$6,DAY(EOMONTH($B298,1))))&lt;$C298)))</f>
        <v>0</v>
      </c>
      <c r="BB298" s="48" t="n">
        <f aca="false">IF(OR(N(BB$5)=0,BB$6=""),0,BB$5*((DATE(YEAR($B298),MONTH($B298),MIN(BB$6,DAY(EOMONTH($B298,0))))&gt;=$B298)*(DATE(YEAR($B298),MONTH($B298),MIN(BB$6,DAY(EOMONTH($B298,0))))&lt;$C298)+(DATE(YEAR($B298),MONTH($B298)+1,MIN(BB$6,DAY(EOMONTH($B298,1))))&gt;=$B298)*(DATE(YEAR($B298),MONTH($B298)+1,MIN(BB$6,DAY(EOMONTH($B298,1))))&lt;$C298)))</f>
        <v>0</v>
      </c>
      <c r="BC298" s="48" t="n">
        <f aca="false">IF(OR(N(BC$5)=0,BC$6=""),0,BC$5*((DATE(YEAR($B298),MONTH($B298),MIN(BC$6,DAY(EOMONTH($B298,0))))&gt;=$B298)*(DATE(YEAR($B298),MONTH($B298),MIN(BC$6,DAY(EOMONTH($B298,0))))&lt;$C298)+(DATE(YEAR($B298),MONTH($B298)+1,MIN(BC$6,DAY(EOMONTH($B298,1))))&gt;=$B298)*(DATE(YEAR($B298),MONTH($B298)+1,MIN(BC$6,DAY(EOMONTH($B298,1))))&lt;$C298)))</f>
        <v>0</v>
      </c>
      <c r="BD298" s="48" t="n">
        <f aca="false">IF(OR(N(BD$5)=0,BD$6=""),0,BD$5*((DATE(YEAR($B298),MONTH($B298),MIN(BD$6,DAY(EOMONTH($B298,0))))&gt;=$B298)*(DATE(YEAR($B298),MONTH($B298),MIN(BD$6,DAY(EOMONTH($B298,0))))&lt;$C298)+(DATE(YEAR($B298),MONTH($B298)+1,MIN(BD$6,DAY(EOMONTH($B298,1))))&gt;=$B298)*(DATE(YEAR($B298),MONTH($B298)+1,MIN(BD$6,DAY(EOMONTH($B298,1))))&lt;$C298)))</f>
        <v>0</v>
      </c>
      <c r="BE298" s="48" t="n">
        <f aca="false">IF(OR(N(BE$5)=0,BE$6=""),0,BE$5*((DATE(YEAR($B298),MONTH($B298),MIN(BE$6,DAY(EOMONTH($B298,0))))&gt;=$B298)*(DATE(YEAR($B298),MONTH($B298),MIN(BE$6,DAY(EOMONTH($B298,0))))&lt;$C298)+(DATE(YEAR($B298),MONTH($B298)+1,MIN(BE$6,DAY(EOMONTH($B298,1))))&gt;=$B298)*(DATE(YEAR($B298),MONTH($B298)+1,MIN(BE$6,DAY(EOMONTH($B298,1))))&lt;$C298)))</f>
        <v>0</v>
      </c>
      <c r="BF298" s="48" t="n">
        <f aca="false">IF(OR(N(BF$5)=0,BF$6=""),0,BF$5*((DATE(YEAR($B298),MONTH($B298),MIN(BF$6,DAY(EOMONTH($B298,0))))&gt;=$B298)*(DATE(YEAR($B298),MONTH($B298),MIN(BF$6,DAY(EOMONTH($B298,0))))&lt;$C298)+(DATE(YEAR($B298),MONTH($B298)+1,MIN(BF$6,DAY(EOMONTH($B298,1))))&gt;=$B298)*(DATE(YEAR($B298),MONTH($B298)+1,MIN(BF$6,DAY(EOMONTH($B298,1))))&lt;$C298)))</f>
        <v>0</v>
      </c>
      <c r="BG298" s="48" t="n">
        <f aca="false">IF(OR(N(BG$5)=0,BG$6=""),0,BG$5*((DATE(YEAR($B298),MONTH($B298),MIN(BG$6,DAY(EOMONTH($B298,0))))&gt;=$B298)*(DATE(YEAR($B298),MONTH($B298),MIN(BG$6,DAY(EOMONTH($B298,0))))&lt;$C298)+(DATE(YEAR($B298),MONTH($B298)+1,MIN(BG$6,DAY(EOMONTH($B298,1))))&gt;=$B298)*(DATE(YEAR($B298),MONTH($B298)+1,MIN(BG$6,DAY(EOMONTH($B298,1))))&lt;$C298)))</f>
        <v>0</v>
      </c>
      <c r="BH298" s="48" t="n">
        <f aca="false">IF(OR(N(BH$5)=0,BH$6=""),0,BH$5*((DATE(YEAR($B298),MONTH($B298),MIN(BH$6,DAY(EOMONTH($B298,0))))&gt;=$B298)*(DATE(YEAR($B298),MONTH($B298),MIN(BH$6,DAY(EOMONTH($B298,0))))&lt;$C298)+(DATE(YEAR($B298),MONTH($B298)+1,MIN(BH$6,DAY(EOMONTH($B298,1))))&gt;=$B298)*(DATE(YEAR($B298),MONTH($B298)+1,MIN(BH$6,DAY(EOMONTH($B298,1))))&lt;$C298)))</f>
        <v>0</v>
      </c>
      <c r="BI298" s="48" t="n">
        <f aca="false">IF(OR(N(BI$5)=0,BI$6=""),0,BI$5*((DATE(YEAR($B298),MONTH($B298),MIN(BI$6,DAY(EOMONTH($B298,0))))&gt;=$B298)*(DATE(YEAR($B298),MONTH($B298),MIN(BI$6,DAY(EOMONTH($B298,0))))&lt;$C298)+(DATE(YEAR($B298),MONTH($B298)+1,MIN(BI$6,DAY(EOMONTH($B298,1))))&gt;=$B298)*(DATE(YEAR($B298),MONTH($B298)+1,MIN(BI$6,DAY(EOMONTH($B298,1))))&lt;$C298)))</f>
        <v>0</v>
      </c>
      <c r="BJ298" s="48" t="n">
        <f aca="false">IF(OR(N(BJ$5)=0,BJ$6=""),0,BJ$5*((DATE(YEAR($B298),MONTH($B298),MIN(BJ$6,DAY(EOMONTH($B298,0))))&gt;=$B298)*(DATE(YEAR($B298),MONTH($B298),MIN(BJ$6,DAY(EOMONTH($B298,0))))&lt;$C298)+(DATE(YEAR($B298),MONTH($B298)+1,MIN(BJ$6,DAY(EOMONTH($B298,1))))&gt;=$B298)*(DATE(YEAR($B298),MONTH($B298)+1,MIN(BJ$6,DAY(EOMONTH($B298,1))))&lt;$C298)))</f>
        <v>0</v>
      </c>
      <c r="BK298" s="48" t="n">
        <f aca="false">IF(OR(N(BK$5)=0,BK$6=""),0,BK$5*((DATE(YEAR($B298),MONTH($B298),MIN(BK$6,DAY(EOMONTH($B298,0))))&gt;=$B298)*(DATE(YEAR($B298),MONTH($B298),MIN(BK$6,DAY(EOMONTH($B298,0))))&lt;$C298)+(DATE(YEAR($B298),MONTH($B298)+1,MIN(BK$6,DAY(EOMONTH($B298,1))))&gt;=$B298)*(DATE(YEAR($B298),MONTH($B298)+1,MIN(BK$6,DAY(EOMONTH($B298,1))))&lt;$C298)))</f>
        <v>0</v>
      </c>
      <c r="BL298" s="48" t="n">
        <f aca="false">IF(OR(N(BL$5)=0,BL$6=""),0,BL$5*((DATE(YEAR($B298),MONTH($B298),MIN(BL$6,DAY(EOMONTH($B298,0))))&gt;=$B298)*(DATE(YEAR($B298),MONTH($B298),MIN(BL$6,DAY(EOMONTH($B298,0))))&lt;$C298)+(DATE(YEAR($B298),MONTH($B298)+1,MIN(BL$6,DAY(EOMONTH($B298,1))))&gt;=$B298)*(DATE(YEAR($B298),MONTH($B298)+1,MIN(BL$6,DAY(EOMONTH($B298,1))))&lt;$C298)))</f>
        <v>0</v>
      </c>
      <c r="BM298" s="48" t="n">
        <f aca="false">IF(OR(N(BM$5)=0,BM$6=""),0,BM$5*((DATE(YEAR($B298),MONTH($B298),MIN(BM$6,DAY(EOMONTH($B298,0))))&gt;=$B298)*(DATE(YEAR($B298),MONTH($B298),MIN(BM$6,DAY(EOMONTH($B298,0))))&lt;$C298)+(DATE(YEAR($B298),MONTH($B298)+1,MIN(BM$6,DAY(EOMONTH($B298,1))))&gt;=$B298)*(DATE(YEAR($B298),MONTH($B298)+1,MIN(BM$6,DAY(EOMONTH($B298,1))))&lt;$C298)))</f>
        <v>0</v>
      </c>
      <c r="BN298" s="48" t="n">
        <f aca="false">IF(OR(N(BN$5)=0,BN$6=""),0,BN$5*((DATE(YEAR($B298),MONTH($B298),MIN(BN$6,DAY(EOMONTH($B298,0))))&gt;=$B298)*(DATE(YEAR($B298),MONTH($B298),MIN(BN$6,DAY(EOMONTH($B298,0))))&lt;$C298)+(DATE(YEAR($B298),MONTH($B298)+1,MIN(BN$6,DAY(EOMONTH($B298,1))))&gt;=$B298)*(DATE(YEAR($B298),MONTH($B298)+1,MIN(BN$6,DAY(EOMONTH($B298,1))))&lt;$C298)))</f>
        <v>0</v>
      </c>
      <c r="BO298" s="48" t="n">
        <f aca="false">IF(OR(N(BO$5)=0,BO$6=""),0,BO$5*((DATE(YEAR($B298),MONTH($B298),MIN(BO$6,DAY(EOMONTH($B298,0))))&gt;=$B298)*(DATE(YEAR($B298),MONTH($B298),MIN(BO$6,DAY(EOMONTH($B298,0))))&lt;$C298)+(DATE(YEAR($B298),MONTH($B298)+1,MIN(BO$6,DAY(EOMONTH($B298,1))))&gt;=$B298)*(DATE(YEAR($B298),MONTH($B298)+1,MIN(BO$6,DAY(EOMONTH($B298,1))))&lt;$C298)))</f>
        <v>0</v>
      </c>
      <c r="BP298" s="48" t="n">
        <f aca="false">IF(OR(N(BP$5)=0,BP$6=""),0,BP$5*((DATE(YEAR($B298),MONTH($B298),MIN(BP$6,DAY(EOMONTH($B298,0))))&gt;=$B298)*(DATE(YEAR($B298),MONTH($B298),MIN(BP$6,DAY(EOMONTH($B298,0))))&lt;$C298)+(DATE(YEAR($B298),MONTH($B298)+1,MIN(BP$6,DAY(EOMONTH($B298,1))))&gt;=$B298)*(DATE(YEAR($B298),MONTH($B298)+1,MIN(BP$6,DAY(EOMONTH($B298,1))))&lt;$C298)))</f>
        <v>0</v>
      </c>
      <c r="BQ298" s="48" t="n">
        <f aca="false">IF(OR(N(BQ$5)=0,BQ$6=""),0,BQ$5*((DATE(YEAR($B298),MONTH($B298),MIN(BQ$6,DAY(EOMONTH($B298,0))))&gt;=$B298)*(DATE(YEAR($B298),MONTH($B298),MIN(BQ$6,DAY(EOMONTH($B298,0))))&lt;$C298)+(DATE(YEAR($B298),MONTH($B298)+1,MIN(BQ$6,DAY(EOMONTH($B298,1))))&gt;=$B298)*(DATE(YEAR($B298),MONTH($B298)+1,MIN(BQ$6,DAY(EOMONTH($B298,1))))&lt;$C298)))</f>
        <v>0</v>
      </c>
      <c r="BR298" s="48" t="n">
        <f aca="false">IF(OR(N(BR$5)=0,BR$6=""),0,BR$5*((DATE(YEAR($B298),MONTH($B298),MIN(BR$6,DAY(EOMONTH($B298,0))))&gt;=$B298)*(DATE(YEAR($B298),MONTH($B298),MIN(BR$6,DAY(EOMONTH($B298,0))))&lt;$C298)+(DATE(YEAR($B298),MONTH($B298)+1,MIN(BR$6,DAY(EOMONTH($B298,1))))&gt;=$B298)*(DATE(YEAR($B298),MONTH($B298)+1,MIN(BR$6,DAY(EOMONTH($B298,1))))&lt;$C298)))</f>
        <v>0</v>
      </c>
      <c r="BS298" s="48" t="n">
        <f aca="false">IF(OR(N(BS$5)=0,BS$6=""),0,BS$5*((DATE(YEAR($B298),MONTH($B298),MIN(BS$6,DAY(EOMONTH($B298,0))))&gt;=$B298)*(DATE(YEAR($B298),MONTH($B298),MIN(BS$6,DAY(EOMONTH($B298,0))))&lt;$C298)+(DATE(YEAR($B298),MONTH($B298)+1,MIN(BS$6,DAY(EOMONTH($B298,1))))&gt;=$B298)*(DATE(YEAR($B298),MONTH($B298)+1,MIN(BS$6,DAY(EOMONTH($B298,1))))&lt;$C298)))</f>
        <v>0</v>
      </c>
      <c r="BT298" s="48" t="n">
        <f aca="false">IF(OR(N(BT$5)=0,BT$6=""),0,BT$5*((DATE(YEAR($B298),MONTH($B298),MIN(BT$6,DAY(EOMONTH($B298,0))))&gt;=$B298)*(DATE(YEAR($B298),MONTH($B298),MIN(BT$6,DAY(EOMONTH($B298,0))))&lt;$C298)+(DATE(YEAR($B298),MONTH($B298)+1,MIN(BT$6,DAY(EOMONTH($B298,1))))&gt;=$B298)*(DATE(YEAR($B298),MONTH($B298)+1,MIN(BT$6,DAY(EOMONTH($B298,1))))&lt;$C298)))</f>
        <v>0</v>
      </c>
      <c r="BU298" s="48" t="n">
        <f aca="false">IF(OR(N(BU$5)=0,BU$6=""),0,BU$5*((DATE(YEAR($B298),MONTH($B298),MIN(BU$6,DAY(EOMONTH($B298,0))))&gt;=$B298)*(DATE(YEAR($B298),MONTH($B298),MIN(BU$6,DAY(EOMONTH($B298,0))))&lt;$C298)+(DATE(YEAR($B298),MONTH($B298)+1,MIN(BU$6,DAY(EOMONTH($B298,1))))&gt;=$B298)*(DATE(YEAR($B298),MONTH($B298)+1,MIN(BU$6,DAY(EOMONTH($B298,1))))&lt;$C298)))</f>
        <v>0</v>
      </c>
      <c r="BV298" s="48" t="n">
        <f aca="false">IF(OR(N(BV$5)=0,BV$6=""),0,BV$5*((DATE(YEAR($B298),MONTH($B298),MIN(BV$6,DAY(EOMONTH($B298,0))))&gt;=$B298)*(DATE(YEAR($B298),MONTH($B298),MIN(BV$6,DAY(EOMONTH($B298,0))))&lt;$C298)+(DATE(YEAR($B298),MONTH($B298)+1,MIN(BV$6,DAY(EOMONTH($B298,1))))&gt;=$B298)*(DATE(YEAR($B298),MONTH($B298)+1,MIN(BV$6,DAY(EOMONTH($B298,1))))&lt;$C298)))</f>
        <v>0</v>
      </c>
      <c r="BW298" s="48" t="n">
        <f aca="false">IF(OR(N(BW$5)=0,BW$6=""),0,BW$5*((DATE(YEAR($B298),MONTH($B298),MIN(BW$6,DAY(EOMONTH($B298,0))))&gt;=$B298)*(DATE(YEAR($B298),MONTH($B298),MIN(BW$6,DAY(EOMONTH($B298,0))))&lt;$C298)+(DATE(YEAR($B298),MONTH($B298)+1,MIN(BW$6,DAY(EOMONTH($B298,1))))&gt;=$B298)*(DATE(YEAR($B298),MONTH($B298)+1,MIN(BW$6,DAY(EOMONTH($B298,1))))&lt;$C298)))</f>
        <v>0</v>
      </c>
      <c r="BX298" s="48" t="n">
        <f aca="false">MIN(Z298,(FT297*(1+FT$5/Setup!$C$36)+IF($V298=1,N($F298),0)))</f>
        <v>0</v>
      </c>
      <c r="BY298" s="48" t="n">
        <f aca="false">MIN(AA298,(FU297*(1+FU$5/Setup!$C$36)+IF($V298=2,N($F298),0)))</f>
        <v>0</v>
      </c>
      <c r="BZ298" s="48" t="n">
        <f aca="false">MIN(AB298,(FV297*(1+FV$5/Setup!$C$36)+IF($V298=3,N($F298),0)))</f>
        <v>0</v>
      </c>
      <c r="CA298" s="48" t="n">
        <f aca="false">MIN(AC298,(FW297*(1+FW$5/Setup!$C$36)+IF($V298=4,N($F298),0)))</f>
        <v>0</v>
      </c>
      <c r="CB298" s="48" t="n">
        <f aca="false">MIN(AD298,(FX297*(1+FX$5/Setup!$C$36)+IF($V298=5,N($F298),0)))</f>
        <v>0</v>
      </c>
      <c r="CC298" s="48" t="n">
        <f aca="false">MIN(AE298,(FY297*(1+FY$5/Setup!$C$36)+IF($V298=6,N($F298),0)))</f>
        <v>0</v>
      </c>
      <c r="CD298" s="48" t="n">
        <f aca="false">MIN(AF298,(FZ297*(1+FZ$5/Setup!$C$36)+IF($V298=7,N($F298),0)))</f>
        <v>0</v>
      </c>
      <c r="CE298" s="48" t="n">
        <f aca="false">MIN(AG298,(GA297*(1+GA$5/Setup!$C$36)+IF($V298=8,N($F298),0)))</f>
        <v>0</v>
      </c>
      <c r="CF298" s="48" t="n">
        <f aca="false">MIN(AH298,(GB297*(1+GB$5/Setup!$C$36)+IF($V298=9,N($F298),0)))</f>
        <v>0</v>
      </c>
      <c r="CG298" s="48" t="n">
        <f aca="false">MIN(AI298,(GC297*(1+GC$5/Setup!$C$36)+IF($V298=10,N($F298),0)))</f>
        <v>0</v>
      </c>
      <c r="CH298" s="48" t="n">
        <f aca="false">MIN(AJ298,(GD297*(1+GD$5/Setup!$C$36)+IF($V298=11,N($F298),0)))</f>
        <v>0</v>
      </c>
      <c r="CI298" s="48" t="n">
        <f aca="false">MIN(AK298,(GE297*(1+GE$5/Setup!$C$36)+IF($V298=12,N($F298),0)))</f>
        <v>0</v>
      </c>
      <c r="CJ298" s="48" t="n">
        <f aca="false">MIN(AL298,(GF297*(1+GF$5/Setup!$C$36)+IF($V298=13,N($F298),0)))</f>
        <v>0</v>
      </c>
      <c r="CK298" s="48" t="n">
        <f aca="false">MIN(AM298,(GG297*(1+GG$5/Setup!$C$36)+IF($V298=14,N($F298),0)))</f>
        <v>0</v>
      </c>
      <c r="CL298" s="48" t="n">
        <f aca="false">MIN(AN298,(GH297*(1+GH$5/Setup!$C$36)+IF($V298=15,N($F298),0)))</f>
        <v>0</v>
      </c>
      <c r="CM298" s="48" t="n">
        <f aca="false">MIN(AO298,(GI297*(1+GI$5/Setup!$C$36)+IF($V298=16,N($F298),0)))</f>
        <v>0</v>
      </c>
      <c r="CN298" s="48" t="n">
        <f aca="false">MIN(AP298,(GJ297*(1+GJ$5/Setup!$C$36)+IF($V298=17,N($F298),0)))</f>
        <v>0</v>
      </c>
      <c r="CO298" s="48" t="n">
        <f aca="false">MIN(AQ298,(GK297*(1+GK$5/Setup!$C$36)+IF($V298=18,N($F298),0)))</f>
        <v>0</v>
      </c>
      <c r="CP298" s="48" t="n">
        <f aca="false">MIN(AR298,(GL297*(1+GL$5/Setup!$C$36)+IF($V298=19,N($F298),0)))</f>
        <v>0</v>
      </c>
      <c r="CQ298" s="48" t="n">
        <f aca="false">MIN(AS298,(GM297*(1+GM$5/Setup!$C$36)+IF($V298=20,N($F298),0)))</f>
        <v>0</v>
      </c>
      <c r="CR298" s="48" t="n">
        <f aca="false">MIN(AT298,(GN297*(1+GN$5/Setup!$C$36)+IF($V298=21,N($F298),0)))</f>
        <v>0</v>
      </c>
      <c r="CS298" s="48" t="n">
        <f aca="false">MIN(AU298,(GO297*(1+GO$5/Setup!$C$36)+IF($V298=22,N($F298),0)))</f>
        <v>0</v>
      </c>
      <c r="CT298" s="48" t="n">
        <f aca="false">MIN(AV298,(GP297*(1+GP$5/Setup!$C$36)+IF($V298=23,N($F298),0)))</f>
        <v>0</v>
      </c>
      <c r="CU298" s="48" t="n">
        <f aca="false">MIN(AW298,(GQ297*(1+GQ$5/Setup!$C$36)+IF($V298=24,N($F298),0)))</f>
        <v>0</v>
      </c>
      <c r="CV298" s="48" t="n">
        <f aca="false">MIN(AX298,(GR297*(1+GR$5/Setup!$C$36)+IF($V298=25,N($F298),0)))</f>
        <v>0</v>
      </c>
      <c r="CW298" s="48" t="n">
        <f aca="false">MIN(AY298,(GS297*(1+GS$5/Setup!$C$36)+IF($V298=26,N($F298),0)))</f>
        <v>0</v>
      </c>
      <c r="CX298" s="48" t="n">
        <f aca="false">MIN(AZ298,(GT297*(1+GT$5/Setup!$C$36)+IF($V298=27,N($F298),0)))</f>
        <v>0</v>
      </c>
      <c r="CY298" s="48" t="n">
        <f aca="false">MIN(BA298,(GU297*(1+GU$5/Setup!$C$36)+IF($V298=28,N($F298),0)))</f>
        <v>0</v>
      </c>
      <c r="CZ298" s="48" t="n">
        <f aca="false">MIN(BB298,(GV297*(1+GV$5/Setup!$C$36)+IF($V298=29,N($F298),0)))</f>
        <v>0</v>
      </c>
      <c r="DA298" s="48" t="n">
        <f aca="false">MIN(BC298,(GW297*(1+GW$5/Setup!$C$36)+IF($V298=30,N($F298),0)))</f>
        <v>0</v>
      </c>
      <c r="DB298" s="48" t="n">
        <f aca="false">MIN(BD298,(GX297*(1+GX$5/Setup!$C$36)+IF($V298=31,N($F298),0)))</f>
        <v>0</v>
      </c>
      <c r="DC298" s="48" t="n">
        <f aca="false">MIN(BE298,(GY297*(1+GY$5/Setup!$C$36)+IF($V298=32,N($F298),0)))</f>
        <v>0</v>
      </c>
      <c r="DD298" s="48" t="n">
        <f aca="false">MIN(BF298,(GZ297*(1+GZ$5/Setup!$C$36)+IF($V298=33,N($F298),0)))</f>
        <v>0</v>
      </c>
      <c r="DE298" s="48" t="n">
        <f aca="false">MIN(BG298,(HA297*(1+HA$5/Setup!$C$36)+IF($V298=34,N($F298),0)))</f>
        <v>0</v>
      </c>
      <c r="DF298" s="48" t="n">
        <f aca="false">MIN(BH298,(HB297*(1+HB$5/Setup!$C$36)+IF($V298=35,N($F298),0)))</f>
        <v>0</v>
      </c>
      <c r="DG298" s="48" t="n">
        <f aca="false">MIN(BI298,(HC297*(1+HC$5/Setup!$C$36)+IF($V298=36,N($F298),0)))</f>
        <v>0</v>
      </c>
      <c r="DH298" s="48" t="n">
        <f aca="false">MIN(BJ298,(HD297*(1+HD$5/Setup!$C$36)+IF($V298=37,N($F298),0)))</f>
        <v>0</v>
      </c>
      <c r="DI298" s="48" t="n">
        <f aca="false">MIN(BK298,(HE297*(1+HE$5/Setup!$C$36)+IF($V298=38,N($F298),0)))</f>
        <v>0</v>
      </c>
      <c r="DJ298" s="48" t="n">
        <f aca="false">MIN(BL298,(HF297*(1+HF$5/Setup!$C$36)+IF($V298=39,N($F298),0)))</f>
        <v>0</v>
      </c>
      <c r="DK298" s="48" t="n">
        <f aca="false">MIN(BM298,(HG297*(1+HG$5/Setup!$C$36)+IF($V298=40,N($F298),0)))</f>
        <v>0</v>
      </c>
      <c r="DL298" s="48" t="n">
        <f aca="false">MIN(BN298,(HH297*(1+HH$5/Setup!$C$36)+IF($V298=41,N($F298),0)))</f>
        <v>0</v>
      </c>
      <c r="DM298" s="48" t="n">
        <f aca="false">MIN(BO298,(HI297*(1+HI$5/Setup!$C$36)+IF($V298=42,N($F298),0)))</f>
        <v>0</v>
      </c>
      <c r="DN298" s="48" t="n">
        <f aca="false">MIN(BP298,(HJ297*(1+HJ$5/Setup!$C$36)+IF($V298=43,N($F298),0)))</f>
        <v>0</v>
      </c>
      <c r="DO298" s="48" t="n">
        <f aca="false">MIN(BQ298,(HK297*(1+HK$5/Setup!$C$36)+IF($V298=44,N($F298),0)))</f>
        <v>0</v>
      </c>
      <c r="DP298" s="48" t="n">
        <f aca="false">MIN(BR298,(HL297*(1+HL$5/Setup!$C$36)+IF($V298=45,N($F298),0)))</f>
        <v>0</v>
      </c>
      <c r="DQ298" s="48" t="n">
        <f aca="false">MIN(BS298,(HM297*(1+HM$5/Setup!$C$36)+IF($V298=46,N($F298),0)))</f>
        <v>0</v>
      </c>
      <c r="DR298" s="48" t="n">
        <f aca="false">MIN(BT298,(HN297*(1+HN$5/Setup!$C$36)+IF($V298=47,N($F298),0)))</f>
        <v>0</v>
      </c>
      <c r="DS298" s="48" t="n">
        <f aca="false">MIN(BU298,(HO297*(1+HO$5/Setup!$C$36)+IF($V298=48,N($F298),0)))</f>
        <v>0</v>
      </c>
      <c r="DT298" s="48" t="n">
        <f aca="false">MIN(BV298,(HP297*(1+HP$5/Setup!$C$36)+IF($V298=49,N($F298),0)))</f>
        <v>0</v>
      </c>
      <c r="DU298" s="48" t="n">
        <f aca="false">MIN(BW298,(HQ297*(1+HQ$5/Setup!$C$36)+IF($V298=50,N($F298),0)))</f>
        <v>0</v>
      </c>
      <c r="DV298" s="48" t="n">
        <f aca="false">MIN(MAX((FT297*(1+FT$5/Setup!$C$36)+IF($V298=1,N($F298),0))-BX298,0),MAX($P298-0,0))</f>
        <v>0</v>
      </c>
      <c r="DW298" s="48" t="n">
        <f aca="false">MIN(MAX((FU297*(1+FU$5/Setup!$C$36)+IF($V298=2,N($F298),0))-BY298,0),MAX($P298-SUM(DV298:DV298),0))</f>
        <v>0</v>
      </c>
      <c r="DX298" s="48" t="n">
        <f aca="false">MIN(MAX((FV297*(1+FV$5/Setup!$C$36)+IF($V298=3,N($F298),0))-BZ298,0),MAX($P298-SUM(DV298:DW298),0))</f>
        <v>0</v>
      </c>
      <c r="DY298" s="48" t="n">
        <f aca="false">MIN(MAX((FW297*(1+FW$5/Setup!$C$36)+IF($V298=4,N($F298),0))-CA298,0),MAX($P298-SUM(DV298:DX298),0))</f>
        <v>0</v>
      </c>
      <c r="DZ298" s="48" t="n">
        <f aca="false">MIN(MAX((FX297*(1+FX$5/Setup!$C$36)+IF($V298=5,N($F298),0))-CB298,0),MAX($P298-SUM(DV298:DY298),0))</f>
        <v>0</v>
      </c>
      <c r="EA298" s="48" t="n">
        <f aca="false">MIN(MAX((FY297*(1+FY$5/Setup!$C$36)+IF($V298=6,N($F298),0))-CC298,0),MAX($P298-SUM(DV298:DZ298),0))</f>
        <v>0</v>
      </c>
      <c r="EB298" s="48" t="n">
        <f aca="false">MIN(MAX((FZ297*(1+FZ$5/Setup!$C$36)+IF($V298=7,N($F298),0))-CD298,0),MAX($P298-SUM(DV298:EA298),0))</f>
        <v>0</v>
      </c>
      <c r="EC298" s="48" t="n">
        <f aca="false">MIN(MAX((GA297*(1+GA$5/Setup!$C$36)+IF($V298=8,N($F298),0))-CE298,0),MAX($P298-SUM(DV298:EB298),0))</f>
        <v>0</v>
      </c>
      <c r="ED298" s="48" t="n">
        <f aca="false">MIN(MAX((GB297*(1+GB$5/Setup!$C$36)+IF($V298=9,N($F298),0))-CF298,0),MAX($P298-SUM(DV298:EC298),0))</f>
        <v>0</v>
      </c>
      <c r="EE298" s="48" t="n">
        <f aca="false">MIN(MAX((GC297*(1+GC$5/Setup!$C$36)+IF($V298=10,N($F298),0))-CG298,0),MAX($P298-SUM(DV298:ED298),0))</f>
        <v>0</v>
      </c>
      <c r="EF298" s="48" t="n">
        <f aca="false">MIN(MAX((GD297*(1+GD$5/Setup!$C$36)+IF($V298=11,N($F298),0))-CH298,0),MAX($P298-SUM(DV298:EE298),0))</f>
        <v>0</v>
      </c>
      <c r="EG298" s="48" t="n">
        <f aca="false">MIN(MAX((GE297*(1+GE$5/Setup!$C$36)+IF($V298=12,N($F298),0))-CI298,0),MAX($P298-SUM(DV298:EF298),0))</f>
        <v>0</v>
      </c>
      <c r="EH298" s="48" t="n">
        <f aca="false">MIN(MAX((GF297*(1+GF$5/Setup!$C$36)+IF($V298=13,N($F298),0))-CJ298,0),MAX($P298-SUM(DV298:EG298),0))</f>
        <v>0</v>
      </c>
      <c r="EI298" s="48" t="n">
        <f aca="false">MIN(MAX((GG297*(1+GG$5/Setup!$C$36)+IF($V298=14,N($F298),0))-CK298,0),MAX($P298-SUM(DV298:EH298),0))</f>
        <v>0</v>
      </c>
      <c r="EJ298" s="48" t="n">
        <f aca="false">MIN(MAX((GH297*(1+GH$5/Setup!$C$36)+IF($V298=15,N($F298),0))-CL298,0),MAX($P298-SUM(DV298:EI298),0))</f>
        <v>0</v>
      </c>
      <c r="EK298" s="48" t="n">
        <f aca="false">MIN(MAX((GI297*(1+GI$5/Setup!$C$36)+IF($V298=16,N($F298),0))-CM298,0),MAX($P298-SUM(DV298:EJ298),0))</f>
        <v>0</v>
      </c>
      <c r="EL298" s="48" t="n">
        <f aca="false">MIN(MAX((GJ297*(1+GJ$5/Setup!$C$36)+IF($V298=17,N($F298),0))-CN298,0),MAX($P298-SUM(DV298:EK298),0))</f>
        <v>0</v>
      </c>
      <c r="EM298" s="48" t="n">
        <f aca="false">MIN(MAX((GK297*(1+GK$5/Setup!$C$36)+IF($V298=18,N($F298),0))-CO298,0),MAX($P298-SUM(DV298:EL298),0))</f>
        <v>0</v>
      </c>
      <c r="EN298" s="48" t="n">
        <f aca="false">MIN(MAX((GL297*(1+GL$5/Setup!$C$36)+IF($V298=19,N($F298),0))-CP298,0),MAX($P298-SUM(DV298:EM298),0))</f>
        <v>0</v>
      </c>
      <c r="EO298" s="48" t="n">
        <f aca="false">MIN(MAX((GM297*(1+GM$5/Setup!$C$36)+IF($V298=20,N($F298),0))-CQ298,0),MAX($P298-SUM(DV298:EN298),0))</f>
        <v>0</v>
      </c>
      <c r="EP298" s="48" t="n">
        <f aca="false">MIN(MAX((GN297*(1+GN$5/Setup!$C$36)+IF($V298=21,N($F298),0))-CR298,0),MAX($P298-SUM(DV298:EO298),0))</f>
        <v>0</v>
      </c>
      <c r="EQ298" s="48" t="n">
        <f aca="false">MIN(MAX((GO297*(1+GO$5/Setup!$C$36)+IF($V298=22,N($F298),0))-CS298,0),MAX($P298-SUM(DV298:EP298),0))</f>
        <v>0</v>
      </c>
      <c r="ER298" s="48" t="n">
        <f aca="false">MIN(MAX((GP297*(1+GP$5/Setup!$C$36)+IF($V298=23,N($F298),0))-CT298,0),MAX($P298-SUM(DV298:EQ298),0))</f>
        <v>0</v>
      </c>
      <c r="ES298" s="48" t="n">
        <f aca="false">MIN(MAX((GQ297*(1+GQ$5/Setup!$C$36)+IF($V298=24,N($F298),0))-CU298,0),MAX($P298-SUM(DV298:ER298),0))</f>
        <v>0</v>
      </c>
      <c r="ET298" s="48" t="n">
        <f aca="false">MIN(MAX((GR297*(1+GR$5/Setup!$C$36)+IF($V298=25,N($F298),0))-CV298,0),MAX($P298-SUM(DV298:ES298),0))</f>
        <v>0</v>
      </c>
      <c r="EU298" s="48" t="n">
        <f aca="false">MIN(MAX((GS297*(1+GS$5/Setup!$C$36)+IF($V298=26,N($F298),0))-CW298,0),MAX($P298-SUM(DV298:ET298),0))</f>
        <v>0</v>
      </c>
      <c r="EV298" s="48" t="n">
        <f aca="false">MIN(MAX((GT297*(1+GT$5/Setup!$C$36)+IF($V298=27,N($F298),0))-CX298,0),MAX($P298-SUM(DV298:EU298),0))</f>
        <v>0</v>
      </c>
      <c r="EW298" s="48" t="n">
        <f aca="false">MIN(MAX((GU297*(1+GU$5/Setup!$C$36)+IF($V298=28,N($F298),0))-CY298,0),MAX($P298-SUM(DV298:EV298),0))</f>
        <v>0</v>
      </c>
      <c r="EX298" s="48" t="n">
        <f aca="false">MIN(MAX((GV297*(1+GV$5/Setup!$C$36)+IF($V298=29,N($F298),0))-CZ298,0),MAX($P298-SUM(DV298:EW298),0))</f>
        <v>0</v>
      </c>
      <c r="EY298" s="48" t="n">
        <f aca="false">MIN(MAX((GW297*(1+GW$5/Setup!$C$36)+IF($V298=30,N($F298),0))-DA298,0),MAX($P298-SUM(DV298:EX298),0))</f>
        <v>0</v>
      </c>
      <c r="EZ298" s="48" t="n">
        <f aca="false">MIN(MAX((GX297*(1+GX$5/Setup!$C$36)+IF($V298=31,N($F298),0))-DB298,0),MAX($P298-SUM(DV298:EY298),0))</f>
        <v>0</v>
      </c>
      <c r="FA298" s="48" t="n">
        <f aca="false">MIN(MAX((GY297*(1+GY$5/Setup!$C$36)+IF($V298=32,N($F298),0))-DC298,0),MAX($P298-SUM(DV298:EZ298),0))</f>
        <v>0</v>
      </c>
      <c r="FB298" s="48" t="n">
        <f aca="false">MIN(MAX((GZ297*(1+GZ$5/Setup!$C$36)+IF($V298=33,N($F298),0))-DD298,0),MAX($P298-SUM(DV298:FA298),0))</f>
        <v>0</v>
      </c>
      <c r="FC298" s="48" t="n">
        <f aca="false">MIN(MAX((HA297*(1+HA$5/Setup!$C$36)+IF($V298=34,N($F298),0))-DE298,0),MAX($P298-SUM(DV298:FB298),0))</f>
        <v>0</v>
      </c>
      <c r="FD298" s="48" t="n">
        <f aca="false">MIN(MAX((HB297*(1+HB$5/Setup!$C$36)+IF($V298=35,N($F298),0))-DF298,0),MAX($P298-SUM(DV298:FC298),0))</f>
        <v>0</v>
      </c>
      <c r="FE298" s="48" t="n">
        <f aca="false">MIN(MAX((HC297*(1+HC$5/Setup!$C$36)+IF($V298=36,N($F298),0))-DG298,0),MAX($P298-SUM(DV298:FD298),0))</f>
        <v>0</v>
      </c>
      <c r="FF298" s="48" t="n">
        <f aca="false">MIN(MAX((HD297*(1+HD$5/Setup!$C$36)+IF($V298=37,N($F298),0))-DH298,0),MAX($P298-SUM(DV298:FE298),0))</f>
        <v>0</v>
      </c>
      <c r="FG298" s="48" t="n">
        <f aca="false">MIN(MAX((HE297*(1+HE$5/Setup!$C$36)+IF($V298=38,N($F298),0))-DI298,0),MAX($P298-SUM(DV298:FF298),0))</f>
        <v>0</v>
      </c>
      <c r="FH298" s="48" t="n">
        <f aca="false">MIN(MAX((HF297*(1+HF$5/Setup!$C$36)+IF($V298=39,N($F298),0))-DJ298,0),MAX($P298-SUM(DV298:FG298),0))</f>
        <v>0</v>
      </c>
      <c r="FI298" s="48" t="n">
        <f aca="false">MIN(MAX((HG297*(1+HG$5/Setup!$C$36)+IF($V298=40,N($F298),0))-DK298,0),MAX($P298-SUM(DV298:FH298),0))</f>
        <v>0</v>
      </c>
      <c r="FJ298" s="48" t="n">
        <f aca="false">MIN(MAX((HH297*(1+HH$5/Setup!$C$36)+IF($V298=41,N($F298),0))-DL298,0),MAX($P298-SUM(DV298:FI298),0))</f>
        <v>0</v>
      </c>
      <c r="FK298" s="48" t="n">
        <f aca="false">MIN(MAX((HI297*(1+HI$5/Setup!$C$36)+IF($V298=42,N($F298),0))-DM298,0),MAX($P298-SUM(DV298:FJ298),0))</f>
        <v>0</v>
      </c>
      <c r="FL298" s="48" t="n">
        <f aca="false">MIN(MAX((HJ297*(1+HJ$5/Setup!$C$36)+IF($V298=43,N($F298),0))-DN298,0),MAX($P298-SUM(DV298:FK298),0))</f>
        <v>0</v>
      </c>
      <c r="FM298" s="48" t="n">
        <f aca="false">MIN(MAX((HK297*(1+HK$5/Setup!$C$36)+IF($V298=44,N($F298),0))-DO298,0),MAX($P298-SUM(DV298:FL298),0))</f>
        <v>0</v>
      </c>
      <c r="FN298" s="48" t="n">
        <f aca="false">MIN(MAX((HL297*(1+HL$5/Setup!$C$36)+IF($V298=45,N($F298),0))-DP298,0),MAX($P298-SUM(DV298:FM298),0))</f>
        <v>0</v>
      </c>
      <c r="FO298" s="48" t="n">
        <f aca="false">MIN(MAX((HM297*(1+HM$5/Setup!$C$36)+IF($V298=46,N($F298),0))-DQ298,0),MAX($P298-SUM(DV298:FN298),0))</f>
        <v>0</v>
      </c>
      <c r="FP298" s="48" t="n">
        <f aca="false">MIN(MAX((HN297*(1+HN$5/Setup!$C$36)+IF($V298=47,N($F298),0))-DR298,0),MAX($P298-SUM(DV298:FO298),0))</f>
        <v>0</v>
      </c>
      <c r="FQ298" s="48" t="n">
        <f aca="false">MIN(MAX((HO297*(1+HO$5/Setup!$C$36)+IF($V298=48,N($F298),0))-DS298,0),MAX($P298-SUM(DV298:FP298),0))</f>
        <v>0</v>
      </c>
      <c r="FR298" s="48" t="n">
        <f aca="false">MIN(MAX((HP297*(1+HP$5/Setup!$C$36)+IF($V298=49,N($F298),0))-DT298,0),MAX($P298-SUM(DV298:FQ298),0))</f>
        <v>0</v>
      </c>
      <c r="FS298" s="48" t="n">
        <f aca="false">MIN(MAX((HQ297*(1+HQ$5/Setup!$C$36)+IF($V298=50,N($F298),0))-DU298,0),MAX($P298-SUM(DV298:FR298),0))</f>
        <v>0</v>
      </c>
      <c r="FT298" s="48" t="n">
        <f aca="false">IF((FT297*(1+FT$5/Setup!$C$36)+IF($V298=1,N($F298),0))-BX298-DV298&lt;0.005,0,(FT297*(1+FT$5/Setup!$C$36)+IF($V298=1,N($F298),0))-BX298-DV298)</f>
        <v>0</v>
      </c>
      <c r="FU298" s="48" t="n">
        <f aca="false">IF((FU297*(1+FU$5/Setup!$C$36)+IF($V298=2,N($F298),0))-BY298-DW298&lt;0.005,0,(FU297*(1+FU$5/Setup!$C$36)+IF($V298=2,N($F298),0))-BY298-DW298)</f>
        <v>0</v>
      </c>
      <c r="FV298" s="48" t="n">
        <f aca="false">IF((FV297*(1+FV$5/Setup!$C$36)+IF($V298=3,N($F298),0))-BZ298-DX298&lt;0.005,0,(FV297*(1+FV$5/Setup!$C$36)+IF($V298=3,N($F298),0))-BZ298-DX298)</f>
        <v>0</v>
      </c>
      <c r="FW298" s="48" t="n">
        <f aca="false">IF((FW297*(1+FW$5/Setup!$C$36)+IF($V298=4,N($F298),0))-CA298-DY298&lt;0.005,0,(FW297*(1+FW$5/Setup!$C$36)+IF($V298=4,N($F298),0))-CA298-DY298)</f>
        <v>0</v>
      </c>
      <c r="FX298" s="48" t="n">
        <f aca="false">IF((FX297*(1+FX$5/Setup!$C$36)+IF($V298=5,N($F298),0))-CB298-DZ298&lt;0.005,0,(FX297*(1+FX$5/Setup!$C$36)+IF($V298=5,N($F298),0))-CB298-DZ298)</f>
        <v>0</v>
      </c>
      <c r="FY298" s="48" t="n">
        <f aca="false">IF((FY297*(1+FY$5/Setup!$C$36)+IF($V298=6,N($F298),0))-CC298-EA298&lt;0.005,0,(FY297*(1+FY$5/Setup!$C$36)+IF($V298=6,N($F298),0))-CC298-EA298)</f>
        <v>0</v>
      </c>
      <c r="FZ298" s="48" t="n">
        <f aca="false">IF((FZ297*(1+FZ$5/Setup!$C$36)+IF($V298=7,N($F298),0))-CD298-EB298&lt;0.005,0,(FZ297*(1+FZ$5/Setup!$C$36)+IF($V298=7,N($F298),0))-CD298-EB298)</f>
        <v>0</v>
      </c>
      <c r="GA298" s="48" t="n">
        <f aca="false">IF((GA297*(1+GA$5/Setup!$C$36)+IF($V298=8,N($F298),0))-CE298-EC298&lt;0.005,0,(GA297*(1+GA$5/Setup!$C$36)+IF($V298=8,N($F298),0))-CE298-EC298)</f>
        <v>0</v>
      </c>
      <c r="GB298" s="48" t="n">
        <f aca="false">IF((GB297*(1+GB$5/Setup!$C$36)+IF($V298=9,N($F298),0))-CF298-ED298&lt;0.005,0,(GB297*(1+GB$5/Setup!$C$36)+IF($V298=9,N($F298),0))-CF298-ED298)</f>
        <v>0</v>
      </c>
      <c r="GC298" s="48" t="n">
        <f aca="false">IF((GC297*(1+GC$5/Setup!$C$36)+IF($V298=10,N($F298),0))-CG298-EE298&lt;0.005,0,(GC297*(1+GC$5/Setup!$C$36)+IF($V298=10,N($F298),0))-CG298-EE298)</f>
        <v>0</v>
      </c>
      <c r="GD298" s="48" t="n">
        <f aca="false">IF((GD297*(1+GD$5/Setup!$C$36)+IF($V298=11,N($F298),0))-CH298-EF298&lt;0.005,0,(GD297*(1+GD$5/Setup!$C$36)+IF($V298=11,N($F298),0))-CH298-EF298)</f>
        <v>0</v>
      </c>
      <c r="GE298" s="48" t="n">
        <f aca="false">IF((GE297*(1+GE$5/Setup!$C$36)+IF($V298=12,N($F298),0))-CI298-EG298&lt;0.005,0,(GE297*(1+GE$5/Setup!$C$36)+IF($V298=12,N($F298),0))-CI298-EG298)</f>
        <v>0</v>
      </c>
      <c r="GF298" s="48" t="n">
        <f aca="false">IF((GF297*(1+GF$5/Setup!$C$36)+IF($V298=13,N($F298),0))-CJ298-EH298&lt;0.005,0,(GF297*(1+GF$5/Setup!$C$36)+IF($V298=13,N($F298),0))-CJ298-EH298)</f>
        <v>0</v>
      </c>
      <c r="GG298" s="48" t="n">
        <f aca="false">IF((GG297*(1+GG$5/Setup!$C$36)+IF($V298=14,N($F298),0))-CK298-EI298&lt;0.005,0,(GG297*(1+GG$5/Setup!$C$36)+IF($V298=14,N($F298),0))-CK298-EI298)</f>
        <v>0</v>
      </c>
      <c r="GH298" s="48" t="n">
        <f aca="false">IF((GH297*(1+GH$5/Setup!$C$36)+IF($V298=15,N($F298),0))-CL298-EJ298&lt;0.005,0,(GH297*(1+GH$5/Setup!$C$36)+IF($V298=15,N($F298),0))-CL298-EJ298)</f>
        <v>0</v>
      </c>
      <c r="GI298" s="48" t="n">
        <f aca="false">IF((GI297*(1+GI$5/Setup!$C$36)+IF($V298=16,N($F298),0))-CM298-EK298&lt;0.005,0,(GI297*(1+GI$5/Setup!$C$36)+IF($V298=16,N($F298),0))-CM298-EK298)</f>
        <v>0</v>
      </c>
      <c r="GJ298" s="48" t="n">
        <f aca="false">IF((GJ297*(1+GJ$5/Setup!$C$36)+IF($V298=17,N($F298),0))-CN298-EL298&lt;0.005,0,(GJ297*(1+GJ$5/Setup!$C$36)+IF($V298=17,N($F298),0))-CN298-EL298)</f>
        <v>0</v>
      </c>
      <c r="GK298" s="48" t="n">
        <f aca="false">IF((GK297*(1+GK$5/Setup!$C$36)+IF($V298=18,N($F298),0))-CO298-EM298&lt;0.005,0,(GK297*(1+GK$5/Setup!$C$36)+IF($V298=18,N($F298),0))-CO298-EM298)</f>
        <v>0</v>
      </c>
      <c r="GL298" s="48" t="n">
        <f aca="false">IF((GL297*(1+GL$5/Setup!$C$36)+IF($V298=19,N($F298),0))-CP298-EN298&lt;0.005,0,(GL297*(1+GL$5/Setup!$C$36)+IF($V298=19,N($F298),0))-CP298-EN298)</f>
        <v>0</v>
      </c>
      <c r="GM298" s="48" t="n">
        <f aca="false">IF((GM297*(1+GM$5/Setup!$C$36)+IF($V298=20,N($F298),0))-CQ298-EO298&lt;0.005,0,(GM297*(1+GM$5/Setup!$C$36)+IF($V298=20,N($F298),0))-CQ298-EO298)</f>
        <v>0</v>
      </c>
      <c r="GN298" s="48" t="n">
        <f aca="false">IF((GN297*(1+GN$5/Setup!$C$36)+IF($V298=21,N($F298),0))-CR298-EP298&lt;0.005,0,(GN297*(1+GN$5/Setup!$C$36)+IF($V298=21,N($F298),0))-CR298-EP298)</f>
        <v>0</v>
      </c>
      <c r="GO298" s="48" t="n">
        <f aca="false">IF((GO297*(1+GO$5/Setup!$C$36)+IF($V298=22,N($F298),0))-CS298-EQ298&lt;0.005,0,(GO297*(1+GO$5/Setup!$C$36)+IF($V298=22,N($F298),0))-CS298-EQ298)</f>
        <v>0</v>
      </c>
      <c r="GP298" s="48" t="n">
        <f aca="false">IF((GP297*(1+GP$5/Setup!$C$36)+IF($V298=23,N($F298),0))-CT298-ER298&lt;0.005,0,(GP297*(1+GP$5/Setup!$C$36)+IF($V298=23,N($F298),0))-CT298-ER298)</f>
        <v>0</v>
      </c>
      <c r="GQ298" s="48" t="n">
        <f aca="false">IF((GQ297*(1+GQ$5/Setup!$C$36)+IF($V298=24,N($F298),0))-CU298-ES298&lt;0.005,0,(GQ297*(1+GQ$5/Setup!$C$36)+IF($V298=24,N($F298),0))-CU298-ES298)</f>
        <v>0</v>
      </c>
      <c r="GR298" s="48" t="n">
        <f aca="false">IF((GR297*(1+GR$5/Setup!$C$36)+IF($V298=25,N($F298),0))-CV298-ET298&lt;0.005,0,(GR297*(1+GR$5/Setup!$C$36)+IF($V298=25,N($F298),0))-CV298-ET298)</f>
        <v>0</v>
      </c>
      <c r="GS298" s="48" t="n">
        <f aca="false">IF((GS297*(1+GS$5/Setup!$C$36)+IF($V298=26,N($F298),0))-CW298-EU298&lt;0.005,0,(GS297*(1+GS$5/Setup!$C$36)+IF($V298=26,N($F298),0))-CW298-EU298)</f>
        <v>0</v>
      </c>
      <c r="GT298" s="48" t="n">
        <f aca="false">IF((GT297*(1+GT$5/Setup!$C$36)+IF($V298=27,N($F298),0))-CX298-EV298&lt;0.005,0,(GT297*(1+GT$5/Setup!$C$36)+IF($V298=27,N($F298),0))-CX298-EV298)</f>
        <v>0</v>
      </c>
      <c r="GU298" s="48" t="n">
        <f aca="false">IF((GU297*(1+GU$5/Setup!$C$36)+IF($V298=28,N($F298),0))-CY298-EW298&lt;0.005,0,(GU297*(1+GU$5/Setup!$C$36)+IF($V298=28,N($F298),0))-CY298-EW298)</f>
        <v>0</v>
      </c>
      <c r="GV298" s="48" t="n">
        <f aca="false">IF((GV297*(1+GV$5/Setup!$C$36)+IF($V298=29,N($F298),0))-CZ298-EX298&lt;0.005,0,(GV297*(1+GV$5/Setup!$C$36)+IF($V298=29,N($F298),0))-CZ298-EX298)</f>
        <v>0</v>
      </c>
      <c r="GW298" s="48" t="n">
        <f aca="false">IF((GW297*(1+GW$5/Setup!$C$36)+IF($V298=30,N($F298),0))-DA298-EY298&lt;0.005,0,(GW297*(1+GW$5/Setup!$C$36)+IF($V298=30,N($F298),0))-DA298-EY298)</f>
        <v>0</v>
      </c>
      <c r="GX298" s="48" t="n">
        <f aca="false">IF((GX297*(1+GX$5/Setup!$C$36)+IF($V298=31,N($F298),0))-DB298-EZ298&lt;0.005,0,(GX297*(1+GX$5/Setup!$C$36)+IF($V298=31,N($F298),0))-DB298-EZ298)</f>
        <v>0</v>
      </c>
      <c r="GY298" s="48" t="n">
        <f aca="false">IF((GY297*(1+GY$5/Setup!$C$36)+IF($V298=32,N($F298),0))-DC298-FA298&lt;0.005,0,(GY297*(1+GY$5/Setup!$C$36)+IF($V298=32,N($F298),0))-DC298-FA298)</f>
        <v>0</v>
      </c>
      <c r="GZ298" s="48" t="n">
        <f aca="false">IF((GZ297*(1+GZ$5/Setup!$C$36)+IF($V298=33,N($F298),0))-DD298-FB298&lt;0.005,0,(GZ297*(1+GZ$5/Setup!$C$36)+IF($V298=33,N($F298),0))-DD298-FB298)</f>
        <v>0</v>
      </c>
      <c r="HA298" s="48" t="n">
        <f aca="false">IF((HA297*(1+HA$5/Setup!$C$36)+IF($V298=34,N($F298),0))-DE298-FC298&lt;0.005,0,(HA297*(1+HA$5/Setup!$C$36)+IF($V298=34,N($F298),0))-DE298-FC298)</f>
        <v>0</v>
      </c>
      <c r="HB298" s="48" t="n">
        <f aca="false">IF((HB297*(1+HB$5/Setup!$C$36)+IF($V298=35,N($F298),0))-DF298-FD298&lt;0.005,0,(HB297*(1+HB$5/Setup!$C$36)+IF($V298=35,N($F298),0))-DF298-FD298)</f>
        <v>0</v>
      </c>
      <c r="HC298" s="48" t="n">
        <f aca="false">IF((HC297*(1+HC$5/Setup!$C$36)+IF($V298=36,N($F298),0))-DG298-FE298&lt;0.005,0,(HC297*(1+HC$5/Setup!$C$36)+IF($V298=36,N($F298),0))-DG298-FE298)</f>
        <v>0</v>
      </c>
      <c r="HD298" s="48" t="n">
        <f aca="false">IF((HD297*(1+HD$5/Setup!$C$36)+IF($V298=37,N($F298),0))-DH298-FF298&lt;0.005,0,(HD297*(1+HD$5/Setup!$C$36)+IF($V298=37,N($F298),0))-DH298-FF298)</f>
        <v>0</v>
      </c>
      <c r="HE298" s="48" t="n">
        <f aca="false">IF((HE297*(1+HE$5/Setup!$C$36)+IF($V298=38,N($F298),0))-DI298-FG298&lt;0.005,0,(HE297*(1+HE$5/Setup!$C$36)+IF($V298=38,N($F298),0))-DI298-FG298)</f>
        <v>0</v>
      </c>
      <c r="HF298" s="48" t="n">
        <f aca="false">IF((HF297*(1+HF$5/Setup!$C$36)+IF($V298=39,N($F298),0))-DJ298-FH298&lt;0.005,0,(HF297*(1+HF$5/Setup!$C$36)+IF($V298=39,N($F298),0))-DJ298-FH298)</f>
        <v>0</v>
      </c>
      <c r="HG298" s="48" t="n">
        <f aca="false">IF((HG297*(1+HG$5/Setup!$C$36)+IF($V298=40,N($F298),0))-DK298-FI298&lt;0.005,0,(HG297*(1+HG$5/Setup!$C$36)+IF($V298=40,N($F298),0))-DK298-FI298)</f>
        <v>0</v>
      </c>
      <c r="HH298" s="48" t="n">
        <f aca="false">IF((HH297*(1+HH$5/Setup!$C$36)+IF($V298=41,N($F298),0))-DL298-FJ298&lt;0.005,0,(HH297*(1+HH$5/Setup!$C$36)+IF($V298=41,N($F298),0))-DL298-FJ298)</f>
        <v>0</v>
      </c>
      <c r="HI298" s="48" t="n">
        <f aca="false">IF((HI297*(1+HI$5/Setup!$C$36)+IF($V298=42,N($F298),0))-DM298-FK298&lt;0.005,0,(HI297*(1+HI$5/Setup!$C$36)+IF($V298=42,N($F298),0))-DM298-FK298)</f>
        <v>0</v>
      </c>
      <c r="HJ298" s="48" t="n">
        <f aca="false">IF((HJ297*(1+HJ$5/Setup!$C$36)+IF($V298=43,N($F298),0))-DN298-FL298&lt;0.005,0,(HJ297*(1+HJ$5/Setup!$C$36)+IF($V298=43,N($F298),0))-DN298-FL298)</f>
        <v>0</v>
      </c>
      <c r="HK298" s="48" t="n">
        <f aca="false">IF((HK297*(1+HK$5/Setup!$C$36)+IF($V298=44,N($F298),0))-DO298-FM298&lt;0.005,0,(HK297*(1+HK$5/Setup!$C$36)+IF($V298=44,N($F298),0))-DO298-FM298)</f>
        <v>0</v>
      </c>
      <c r="HL298" s="48" t="n">
        <f aca="false">IF((HL297*(1+HL$5/Setup!$C$36)+IF($V298=45,N($F298),0))-DP298-FN298&lt;0.005,0,(HL297*(1+HL$5/Setup!$C$36)+IF($V298=45,N($F298),0))-DP298-FN298)</f>
        <v>0</v>
      </c>
      <c r="HM298" s="48" t="n">
        <f aca="false">IF((HM297*(1+HM$5/Setup!$C$36)+IF($V298=46,N($F298),0))-DQ298-FO298&lt;0.005,0,(HM297*(1+HM$5/Setup!$C$36)+IF($V298=46,N($F298),0))-DQ298-FO298)</f>
        <v>0</v>
      </c>
      <c r="HN298" s="48" t="n">
        <f aca="false">IF((HN297*(1+HN$5/Setup!$C$36)+IF($V298=47,N($F298),0))-DR298-FP298&lt;0.005,0,(HN297*(1+HN$5/Setup!$C$36)+IF($V298=47,N($F298),0))-DR298-FP298)</f>
        <v>0</v>
      </c>
      <c r="HO298" s="48" t="n">
        <f aca="false">IF((HO297*(1+HO$5/Setup!$C$36)+IF($V298=48,N($F298),0))-DS298-FQ298&lt;0.005,0,(HO297*(1+HO$5/Setup!$C$36)+IF($V298=48,N($F298),0))-DS298-FQ298)</f>
        <v>0</v>
      </c>
      <c r="HP298" s="48" t="n">
        <f aca="false">IF((HP297*(1+HP$5/Setup!$C$36)+IF($V298=49,N($F298),0))-DT298-FR298&lt;0.005,0,(HP297*(1+HP$5/Setup!$C$36)+IF($V298=49,N($F298),0))-DT298-FR298)</f>
        <v>0</v>
      </c>
      <c r="HQ298" s="48" t="n">
        <f aca="false">IF((HQ297*(1+HQ$5/Setup!$C$36)+IF($V298=50,N($F298),0))-DU298-FS298&lt;0.005,0,(HQ297*(1+HQ$5/Setup!$C$36)+IF($V298=50,N($F298),0))-DU298-FS298)</f>
        <v>0</v>
      </c>
    </row>
    <row r="299" customFormat="false" ht="15" hidden="false" customHeight="false" outlineLevel="0" collapsed="false">
      <c r="A299" s="44" t="n">
        <v>291</v>
      </c>
      <c r="B299" s="45" t="n">
        <f aca="false">IF(Setup!$C$7="Every month",EDATE(Setup!$C$8,($A299-1)),IF(Setup!$C$7="Twice a month",DATE(YEAR(Setup!$C$8),MONTH(Setup!$C$8)+INT((($A299-1)+Setup!$C$41)/2),MIN(IF(MOD(($A299-1)+Setup!$C$41,2)=0,Setup!$C$39,Setup!$C$40),DAY(EOMONTH(DATE(YEAR(Setup!$C$8),MONTH(Setup!$C$8)+INT((($A299-1)+Setup!$C$41)/2),1),0)))),Setup!$C$8+($A299-1)*IF(Setup!$C$7="Every week",7,14)))</f>
        <v>50385</v>
      </c>
      <c r="C299" s="45" t="n">
        <f aca="false">IF(Setup!$C$7="Every month",EDATE(Setup!$C$8,$A299),IF(Setup!$C$7="Twice a month",DATE(YEAR(Setup!$C$8),MONTH(Setup!$C$8)+INT(($A299+Setup!$C$41)/2),MIN(IF(MOD($A299+Setup!$C$41,2)=0,Setup!$C$39,Setup!$C$40),DAY(EOMONTH(DATE(YEAR(Setup!$C$8),MONTH(Setup!$C$8)+INT(($A299+Setup!$C$41)/2),1),0)))),Setup!$C$8+$A299*IF(Setup!$C$7="Every week",7,14)))</f>
        <v>50399</v>
      </c>
      <c r="D299" s="46"/>
      <c r="E299" s="47"/>
      <c r="F299" s="47"/>
      <c r="G299" s="47"/>
      <c r="H299" s="47"/>
      <c r="I299" s="48" t="n">
        <f aca="false">N(Setup!$C$11)+N(E299)</f>
        <v>100</v>
      </c>
      <c r="J299" s="48" t="n">
        <f aca="false">MIN(Setup!$C$37,MAX(I299,0))</f>
        <v>9.23076923076923</v>
      </c>
      <c r="K299" s="48" t="n">
        <f aca="false">MIN(MAX(N(Setup!$C$14)-L298,0),MAX(I299-J299,0))</f>
        <v>0</v>
      </c>
      <c r="L299" s="48" t="n">
        <f aca="false">L298+K299-N(G299)</f>
        <v>500</v>
      </c>
      <c r="M299" s="48" t="n">
        <f aca="false">M298+J299-N(H299)</f>
        <v>2686.15384615384</v>
      </c>
      <c r="N299" s="48" t="n">
        <f aca="false">SUM(BX299:DU299)</f>
        <v>0</v>
      </c>
      <c r="O299" s="48" t="n">
        <f aca="false">SUM(Z299:BW299)-N299</f>
        <v>40</v>
      </c>
      <c r="P299" s="48" t="n">
        <f aca="false">MAX(I299-J299-K299,0)+O299</f>
        <v>130.769230769231</v>
      </c>
      <c r="Q299" s="48" t="n">
        <f aca="false">SUM(DV299:FS299)</f>
        <v>0</v>
      </c>
      <c r="R299" s="49" t="n">
        <f aca="false">N299+J299+K299+Q299</f>
        <v>9.23076923076923</v>
      </c>
      <c r="S299" s="48" t="n">
        <f aca="false">T299-T298-N(F299)+N299+Q299</f>
        <v>0</v>
      </c>
      <c r="T299" s="49" t="n">
        <f aca="false">SUM(FT299:HQ299)</f>
        <v>0</v>
      </c>
      <c r="U299" s="44" t="str">
        <f aca="false">IF(T298&lt;0.005,"",INDEX(Helpers!$C$2:$C$51,IF(_xlfn.MINIFS($DV$6:$FS$6,DV299:FS299,"&gt;0.005")=0,V299,_xlfn.MINIFS($DV$6:$FS$6,DV299:FS299,"&gt;0.005"))))</f>
        <v/>
      </c>
      <c r="V299" s="44" t="n">
        <f aca="false">IF(_xlfn.MINIFS($FT$6:$HQ$6,FT298:HQ298,"&gt;0.005")=0,1,_xlfn.MINIFS($FT$6:$HQ$6,FT298:HQ298,"&gt;0.005"))</f>
        <v>1</v>
      </c>
      <c r="W299" s="44" t="n">
        <f aca="false">IF(AND(D299&lt;&gt;"Paid",T298&gt;0.005),1,0)</f>
        <v>0</v>
      </c>
      <c r="X299" s="48" t="n">
        <f aca="false">SUMPRODUCT(((Helpers!$G$2:$G$51*(1+(Helpers!$D$2:$D$51+0.000000001)/12)^(($B299-Setup!$C$8)/(365.25/12))-Helpers!$E$2:$E$51*((1+(Helpers!$D$2:$D$51+0.000000001)/12)^(($B299-Setup!$C$8)/(365.25/12))-1)/((Helpers!$D$2:$D$51+0.000000001)/12))&gt;0)*(Helpers!$G$2:$G$51*(1+(Helpers!$D$2:$D$51+0.000000001)/12)^(($B299-Setup!$C$8)/(365.25/12))-Helpers!$E$2:$E$51*((1+(Helpers!$D$2:$D$51+0.000000001)/12)^(($B299-Setup!$C$8)/(365.25/12))-1)/((Helpers!$D$2:$D$51+0.000000001)/12)))</f>
        <v>0</v>
      </c>
      <c r="Y299" s="48"/>
      <c r="Z299" s="48" t="n">
        <f aca="false">IF(OR(N(Z$5)=0,Z$6=""),0,Z$5*((DATE(YEAR($B299),MONTH($B299),MIN(Z$6,DAY(EOMONTH($B299,0))))&gt;=$B299)*(DATE(YEAR($B299),MONTH($B299),MIN(Z$6,DAY(EOMONTH($B299,0))))&lt;$C299)+(DATE(YEAR($B299),MONTH($B299)+1,MIN(Z$6,DAY(EOMONTH($B299,1))))&gt;=$B299)*(DATE(YEAR($B299),MONTH($B299)+1,MIN(Z$6,DAY(EOMONTH($B299,1))))&lt;$C299)))</f>
        <v>0</v>
      </c>
      <c r="AA299" s="48" t="n">
        <f aca="false">IF(OR(N(AA$5)=0,AA$6=""),0,AA$5*((DATE(YEAR($B299),MONTH($B299),MIN(AA$6,DAY(EOMONTH($B299,0))))&gt;=$B299)*(DATE(YEAR($B299),MONTH($B299),MIN(AA$6,DAY(EOMONTH($B299,0))))&lt;$C299)+(DATE(YEAR($B299),MONTH($B299)+1,MIN(AA$6,DAY(EOMONTH($B299,1))))&gt;=$B299)*(DATE(YEAR($B299),MONTH($B299)+1,MIN(AA$6,DAY(EOMONTH($B299,1))))&lt;$C299)))</f>
        <v>40</v>
      </c>
      <c r="AB299" s="48" t="n">
        <f aca="false">IF(OR(N(AB$5)=0,AB$6=""),0,AB$5*((DATE(YEAR($B299),MONTH($B299),MIN(AB$6,DAY(EOMONTH($B299,0))))&gt;=$B299)*(DATE(YEAR($B299),MONTH($B299),MIN(AB$6,DAY(EOMONTH($B299,0))))&lt;$C299)+(DATE(YEAR($B299),MONTH($B299)+1,MIN(AB$6,DAY(EOMONTH($B299,1))))&gt;=$B299)*(DATE(YEAR($B299),MONTH($B299)+1,MIN(AB$6,DAY(EOMONTH($B299,1))))&lt;$C299)))</f>
        <v>0</v>
      </c>
      <c r="AC299" s="48" t="n">
        <f aca="false">IF(OR(N(AC$5)=0,AC$6=""),0,AC$5*((DATE(YEAR($B299),MONTH($B299),MIN(AC$6,DAY(EOMONTH($B299,0))))&gt;=$B299)*(DATE(YEAR($B299),MONTH($B299),MIN(AC$6,DAY(EOMONTH($B299,0))))&lt;$C299)+(DATE(YEAR($B299),MONTH($B299)+1,MIN(AC$6,DAY(EOMONTH($B299,1))))&gt;=$B299)*(DATE(YEAR($B299),MONTH($B299)+1,MIN(AC$6,DAY(EOMONTH($B299,1))))&lt;$C299)))</f>
        <v>0</v>
      </c>
      <c r="AD299" s="48" t="n">
        <f aca="false">IF(OR(N(AD$5)=0,AD$6=""),0,AD$5*((DATE(YEAR($B299),MONTH($B299),MIN(AD$6,DAY(EOMONTH($B299,0))))&gt;=$B299)*(DATE(YEAR($B299),MONTH($B299),MIN(AD$6,DAY(EOMONTH($B299,0))))&lt;$C299)+(DATE(YEAR($B299),MONTH($B299)+1,MIN(AD$6,DAY(EOMONTH($B299,1))))&gt;=$B299)*(DATE(YEAR($B299),MONTH($B299)+1,MIN(AD$6,DAY(EOMONTH($B299,1))))&lt;$C299)))</f>
        <v>0</v>
      </c>
      <c r="AE299" s="48" t="n">
        <f aca="false">IF(OR(N(AE$5)=0,AE$6=""),0,AE$5*((DATE(YEAR($B299),MONTH($B299),MIN(AE$6,DAY(EOMONTH($B299,0))))&gt;=$B299)*(DATE(YEAR($B299),MONTH($B299),MIN(AE$6,DAY(EOMONTH($B299,0))))&lt;$C299)+(DATE(YEAR($B299),MONTH($B299)+1,MIN(AE$6,DAY(EOMONTH($B299,1))))&gt;=$B299)*(DATE(YEAR($B299),MONTH($B299)+1,MIN(AE$6,DAY(EOMONTH($B299,1))))&lt;$C299)))</f>
        <v>0</v>
      </c>
      <c r="AF299" s="48" t="n">
        <f aca="false">IF(OR(N(AF$5)=0,AF$6=""),0,AF$5*((DATE(YEAR($B299),MONTH($B299),MIN(AF$6,DAY(EOMONTH($B299,0))))&gt;=$B299)*(DATE(YEAR($B299),MONTH($B299),MIN(AF$6,DAY(EOMONTH($B299,0))))&lt;$C299)+(DATE(YEAR($B299),MONTH($B299)+1,MIN(AF$6,DAY(EOMONTH($B299,1))))&gt;=$B299)*(DATE(YEAR($B299),MONTH($B299)+1,MIN(AF$6,DAY(EOMONTH($B299,1))))&lt;$C299)))</f>
        <v>0</v>
      </c>
      <c r="AG299" s="48" t="n">
        <f aca="false">IF(OR(N(AG$5)=0,AG$6=""),0,AG$5*((DATE(YEAR($B299),MONTH($B299),MIN(AG$6,DAY(EOMONTH($B299,0))))&gt;=$B299)*(DATE(YEAR($B299),MONTH($B299),MIN(AG$6,DAY(EOMONTH($B299,0))))&lt;$C299)+(DATE(YEAR($B299),MONTH($B299)+1,MIN(AG$6,DAY(EOMONTH($B299,1))))&gt;=$B299)*(DATE(YEAR($B299),MONTH($B299)+1,MIN(AG$6,DAY(EOMONTH($B299,1))))&lt;$C299)))</f>
        <v>0</v>
      </c>
      <c r="AH299" s="48" t="n">
        <f aca="false">IF(OR(N(AH$5)=0,AH$6=""),0,AH$5*((DATE(YEAR($B299),MONTH($B299),MIN(AH$6,DAY(EOMONTH($B299,0))))&gt;=$B299)*(DATE(YEAR($B299),MONTH($B299),MIN(AH$6,DAY(EOMONTH($B299,0))))&lt;$C299)+(DATE(YEAR($B299),MONTH($B299)+1,MIN(AH$6,DAY(EOMONTH($B299,1))))&gt;=$B299)*(DATE(YEAR($B299),MONTH($B299)+1,MIN(AH$6,DAY(EOMONTH($B299,1))))&lt;$C299)))</f>
        <v>0</v>
      </c>
      <c r="AI299" s="48" t="n">
        <f aca="false">IF(OR(N(AI$5)=0,AI$6=""),0,AI$5*((DATE(YEAR($B299),MONTH($B299),MIN(AI$6,DAY(EOMONTH($B299,0))))&gt;=$B299)*(DATE(YEAR($B299),MONTH($B299),MIN(AI$6,DAY(EOMONTH($B299,0))))&lt;$C299)+(DATE(YEAR($B299),MONTH($B299)+1,MIN(AI$6,DAY(EOMONTH($B299,1))))&gt;=$B299)*(DATE(YEAR($B299),MONTH($B299)+1,MIN(AI$6,DAY(EOMONTH($B299,1))))&lt;$C299)))</f>
        <v>0</v>
      </c>
      <c r="AJ299" s="48" t="n">
        <f aca="false">IF(OR(N(AJ$5)=0,AJ$6=""),0,AJ$5*((DATE(YEAR($B299),MONTH($B299),MIN(AJ$6,DAY(EOMONTH($B299,0))))&gt;=$B299)*(DATE(YEAR($B299),MONTH($B299),MIN(AJ$6,DAY(EOMONTH($B299,0))))&lt;$C299)+(DATE(YEAR($B299),MONTH($B299)+1,MIN(AJ$6,DAY(EOMONTH($B299,1))))&gt;=$B299)*(DATE(YEAR($B299),MONTH($B299)+1,MIN(AJ$6,DAY(EOMONTH($B299,1))))&lt;$C299)))</f>
        <v>0</v>
      </c>
      <c r="AK299" s="48" t="n">
        <f aca="false">IF(OR(N(AK$5)=0,AK$6=""),0,AK$5*((DATE(YEAR($B299),MONTH($B299),MIN(AK$6,DAY(EOMONTH($B299,0))))&gt;=$B299)*(DATE(YEAR($B299),MONTH($B299),MIN(AK$6,DAY(EOMONTH($B299,0))))&lt;$C299)+(DATE(YEAR($B299),MONTH($B299)+1,MIN(AK$6,DAY(EOMONTH($B299,1))))&gt;=$B299)*(DATE(YEAR($B299),MONTH($B299)+1,MIN(AK$6,DAY(EOMONTH($B299,1))))&lt;$C299)))</f>
        <v>0</v>
      </c>
      <c r="AL299" s="48" t="n">
        <f aca="false">IF(OR(N(AL$5)=0,AL$6=""),0,AL$5*((DATE(YEAR($B299),MONTH($B299),MIN(AL$6,DAY(EOMONTH($B299,0))))&gt;=$B299)*(DATE(YEAR($B299),MONTH($B299),MIN(AL$6,DAY(EOMONTH($B299,0))))&lt;$C299)+(DATE(YEAR($B299),MONTH($B299)+1,MIN(AL$6,DAY(EOMONTH($B299,1))))&gt;=$B299)*(DATE(YEAR($B299),MONTH($B299)+1,MIN(AL$6,DAY(EOMONTH($B299,1))))&lt;$C299)))</f>
        <v>0</v>
      </c>
      <c r="AM299" s="48" t="n">
        <f aca="false">IF(OR(N(AM$5)=0,AM$6=""),0,AM$5*((DATE(YEAR($B299),MONTH($B299),MIN(AM$6,DAY(EOMONTH($B299,0))))&gt;=$B299)*(DATE(YEAR($B299),MONTH($B299),MIN(AM$6,DAY(EOMONTH($B299,0))))&lt;$C299)+(DATE(YEAR($B299),MONTH($B299)+1,MIN(AM$6,DAY(EOMONTH($B299,1))))&gt;=$B299)*(DATE(YEAR($B299),MONTH($B299)+1,MIN(AM$6,DAY(EOMONTH($B299,1))))&lt;$C299)))</f>
        <v>0</v>
      </c>
      <c r="AN299" s="48" t="n">
        <f aca="false">IF(OR(N(AN$5)=0,AN$6=""),0,AN$5*((DATE(YEAR($B299),MONTH($B299),MIN(AN$6,DAY(EOMONTH($B299,0))))&gt;=$B299)*(DATE(YEAR($B299),MONTH($B299),MIN(AN$6,DAY(EOMONTH($B299,0))))&lt;$C299)+(DATE(YEAR($B299),MONTH($B299)+1,MIN(AN$6,DAY(EOMONTH($B299,1))))&gt;=$B299)*(DATE(YEAR($B299),MONTH($B299)+1,MIN(AN$6,DAY(EOMONTH($B299,1))))&lt;$C299)))</f>
        <v>0</v>
      </c>
      <c r="AO299" s="48" t="n">
        <f aca="false">IF(OR(N(AO$5)=0,AO$6=""),0,AO$5*((DATE(YEAR($B299),MONTH($B299),MIN(AO$6,DAY(EOMONTH($B299,0))))&gt;=$B299)*(DATE(YEAR($B299),MONTH($B299),MIN(AO$6,DAY(EOMONTH($B299,0))))&lt;$C299)+(DATE(YEAR($B299),MONTH($B299)+1,MIN(AO$6,DAY(EOMONTH($B299,1))))&gt;=$B299)*(DATE(YEAR($B299),MONTH($B299)+1,MIN(AO$6,DAY(EOMONTH($B299,1))))&lt;$C299)))</f>
        <v>0</v>
      </c>
      <c r="AP299" s="48" t="n">
        <f aca="false">IF(OR(N(AP$5)=0,AP$6=""),0,AP$5*((DATE(YEAR($B299),MONTH($B299),MIN(AP$6,DAY(EOMONTH($B299,0))))&gt;=$B299)*(DATE(YEAR($B299),MONTH($B299),MIN(AP$6,DAY(EOMONTH($B299,0))))&lt;$C299)+(DATE(YEAR($B299),MONTH($B299)+1,MIN(AP$6,DAY(EOMONTH($B299,1))))&gt;=$B299)*(DATE(YEAR($B299),MONTH($B299)+1,MIN(AP$6,DAY(EOMONTH($B299,1))))&lt;$C299)))</f>
        <v>0</v>
      </c>
      <c r="AQ299" s="48" t="n">
        <f aca="false">IF(OR(N(AQ$5)=0,AQ$6=""),0,AQ$5*((DATE(YEAR($B299),MONTH($B299),MIN(AQ$6,DAY(EOMONTH($B299,0))))&gt;=$B299)*(DATE(YEAR($B299),MONTH($B299),MIN(AQ$6,DAY(EOMONTH($B299,0))))&lt;$C299)+(DATE(YEAR($B299),MONTH($B299)+1,MIN(AQ$6,DAY(EOMONTH($B299,1))))&gt;=$B299)*(DATE(YEAR($B299),MONTH($B299)+1,MIN(AQ$6,DAY(EOMONTH($B299,1))))&lt;$C299)))</f>
        <v>0</v>
      </c>
      <c r="AR299" s="48" t="n">
        <f aca="false">IF(OR(N(AR$5)=0,AR$6=""),0,AR$5*((DATE(YEAR($B299),MONTH($B299),MIN(AR$6,DAY(EOMONTH($B299,0))))&gt;=$B299)*(DATE(YEAR($B299),MONTH($B299),MIN(AR$6,DAY(EOMONTH($B299,0))))&lt;$C299)+(DATE(YEAR($B299),MONTH($B299)+1,MIN(AR$6,DAY(EOMONTH($B299,1))))&gt;=$B299)*(DATE(YEAR($B299),MONTH($B299)+1,MIN(AR$6,DAY(EOMONTH($B299,1))))&lt;$C299)))</f>
        <v>0</v>
      </c>
      <c r="AS299" s="48" t="n">
        <f aca="false">IF(OR(N(AS$5)=0,AS$6=""),0,AS$5*((DATE(YEAR($B299),MONTH($B299),MIN(AS$6,DAY(EOMONTH($B299,0))))&gt;=$B299)*(DATE(YEAR($B299),MONTH($B299),MIN(AS$6,DAY(EOMONTH($B299,0))))&lt;$C299)+(DATE(YEAR($B299),MONTH($B299)+1,MIN(AS$6,DAY(EOMONTH($B299,1))))&gt;=$B299)*(DATE(YEAR($B299),MONTH($B299)+1,MIN(AS$6,DAY(EOMONTH($B299,1))))&lt;$C299)))</f>
        <v>0</v>
      </c>
      <c r="AT299" s="48" t="n">
        <f aca="false">IF(OR(N(AT$5)=0,AT$6=""),0,AT$5*((DATE(YEAR($B299),MONTH($B299),MIN(AT$6,DAY(EOMONTH($B299,0))))&gt;=$B299)*(DATE(YEAR($B299),MONTH($B299),MIN(AT$6,DAY(EOMONTH($B299,0))))&lt;$C299)+(DATE(YEAR($B299),MONTH($B299)+1,MIN(AT$6,DAY(EOMONTH($B299,1))))&gt;=$B299)*(DATE(YEAR($B299),MONTH($B299)+1,MIN(AT$6,DAY(EOMONTH($B299,1))))&lt;$C299)))</f>
        <v>0</v>
      </c>
      <c r="AU299" s="48" t="n">
        <f aca="false">IF(OR(N(AU$5)=0,AU$6=""),0,AU$5*((DATE(YEAR($B299),MONTH($B299),MIN(AU$6,DAY(EOMONTH($B299,0))))&gt;=$B299)*(DATE(YEAR($B299),MONTH($B299),MIN(AU$6,DAY(EOMONTH($B299,0))))&lt;$C299)+(DATE(YEAR($B299),MONTH($B299)+1,MIN(AU$6,DAY(EOMONTH($B299,1))))&gt;=$B299)*(DATE(YEAR($B299),MONTH($B299)+1,MIN(AU$6,DAY(EOMONTH($B299,1))))&lt;$C299)))</f>
        <v>0</v>
      </c>
      <c r="AV299" s="48" t="n">
        <f aca="false">IF(OR(N(AV$5)=0,AV$6=""),0,AV$5*((DATE(YEAR($B299),MONTH($B299),MIN(AV$6,DAY(EOMONTH($B299,0))))&gt;=$B299)*(DATE(YEAR($B299),MONTH($B299),MIN(AV$6,DAY(EOMONTH($B299,0))))&lt;$C299)+(DATE(YEAR($B299),MONTH($B299)+1,MIN(AV$6,DAY(EOMONTH($B299,1))))&gt;=$B299)*(DATE(YEAR($B299),MONTH($B299)+1,MIN(AV$6,DAY(EOMONTH($B299,1))))&lt;$C299)))</f>
        <v>0</v>
      </c>
      <c r="AW299" s="48" t="n">
        <f aca="false">IF(OR(N(AW$5)=0,AW$6=""),0,AW$5*((DATE(YEAR($B299),MONTH($B299),MIN(AW$6,DAY(EOMONTH($B299,0))))&gt;=$B299)*(DATE(YEAR($B299),MONTH($B299),MIN(AW$6,DAY(EOMONTH($B299,0))))&lt;$C299)+(DATE(YEAR($B299),MONTH($B299)+1,MIN(AW$6,DAY(EOMONTH($B299,1))))&gt;=$B299)*(DATE(YEAR($B299),MONTH($B299)+1,MIN(AW$6,DAY(EOMONTH($B299,1))))&lt;$C299)))</f>
        <v>0</v>
      </c>
      <c r="AX299" s="48" t="n">
        <f aca="false">IF(OR(N(AX$5)=0,AX$6=""),0,AX$5*((DATE(YEAR($B299),MONTH($B299),MIN(AX$6,DAY(EOMONTH($B299,0))))&gt;=$B299)*(DATE(YEAR($B299),MONTH($B299),MIN(AX$6,DAY(EOMONTH($B299,0))))&lt;$C299)+(DATE(YEAR($B299),MONTH($B299)+1,MIN(AX$6,DAY(EOMONTH($B299,1))))&gt;=$B299)*(DATE(YEAR($B299),MONTH($B299)+1,MIN(AX$6,DAY(EOMONTH($B299,1))))&lt;$C299)))</f>
        <v>0</v>
      </c>
      <c r="AY299" s="48" t="n">
        <f aca="false">IF(OR(N(AY$5)=0,AY$6=""),0,AY$5*((DATE(YEAR($B299),MONTH($B299),MIN(AY$6,DAY(EOMONTH($B299,0))))&gt;=$B299)*(DATE(YEAR($B299),MONTH($B299),MIN(AY$6,DAY(EOMONTH($B299,0))))&lt;$C299)+(DATE(YEAR($B299),MONTH($B299)+1,MIN(AY$6,DAY(EOMONTH($B299,1))))&gt;=$B299)*(DATE(YEAR($B299),MONTH($B299)+1,MIN(AY$6,DAY(EOMONTH($B299,1))))&lt;$C299)))</f>
        <v>0</v>
      </c>
      <c r="AZ299" s="48" t="n">
        <f aca="false">IF(OR(N(AZ$5)=0,AZ$6=""),0,AZ$5*((DATE(YEAR($B299),MONTH($B299),MIN(AZ$6,DAY(EOMONTH($B299,0))))&gt;=$B299)*(DATE(YEAR($B299),MONTH($B299),MIN(AZ$6,DAY(EOMONTH($B299,0))))&lt;$C299)+(DATE(YEAR($B299),MONTH($B299)+1,MIN(AZ$6,DAY(EOMONTH($B299,1))))&gt;=$B299)*(DATE(YEAR($B299),MONTH($B299)+1,MIN(AZ$6,DAY(EOMONTH($B299,1))))&lt;$C299)))</f>
        <v>0</v>
      </c>
      <c r="BA299" s="48" t="n">
        <f aca="false">IF(OR(N(BA$5)=0,BA$6=""),0,BA$5*((DATE(YEAR($B299),MONTH($B299),MIN(BA$6,DAY(EOMONTH($B299,0))))&gt;=$B299)*(DATE(YEAR($B299),MONTH($B299),MIN(BA$6,DAY(EOMONTH($B299,0))))&lt;$C299)+(DATE(YEAR($B299),MONTH($B299)+1,MIN(BA$6,DAY(EOMONTH($B299,1))))&gt;=$B299)*(DATE(YEAR($B299),MONTH($B299)+1,MIN(BA$6,DAY(EOMONTH($B299,1))))&lt;$C299)))</f>
        <v>0</v>
      </c>
      <c r="BB299" s="48" t="n">
        <f aca="false">IF(OR(N(BB$5)=0,BB$6=""),0,BB$5*((DATE(YEAR($B299),MONTH($B299),MIN(BB$6,DAY(EOMONTH($B299,0))))&gt;=$B299)*(DATE(YEAR($B299),MONTH($B299),MIN(BB$6,DAY(EOMONTH($B299,0))))&lt;$C299)+(DATE(YEAR($B299),MONTH($B299)+1,MIN(BB$6,DAY(EOMONTH($B299,1))))&gt;=$B299)*(DATE(YEAR($B299),MONTH($B299)+1,MIN(BB$6,DAY(EOMONTH($B299,1))))&lt;$C299)))</f>
        <v>0</v>
      </c>
      <c r="BC299" s="48" t="n">
        <f aca="false">IF(OR(N(BC$5)=0,BC$6=""),0,BC$5*((DATE(YEAR($B299),MONTH($B299),MIN(BC$6,DAY(EOMONTH($B299,0))))&gt;=$B299)*(DATE(YEAR($B299),MONTH($B299),MIN(BC$6,DAY(EOMONTH($B299,0))))&lt;$C299)+(DATE(YEAR($B299),MONTH($B299)+1,MIN(BC$6,DAY(EOMONTH($B299,1))))&gt;=$B299)*(DATE(YEAR($B299),MONTH($B299)+1,MIN(BC$6,DAY(EOMONTH($B299,1))))&lt;$C299)))</f>
        <v>0</v>
      </c>
      <c r="BD299" s="48" t="n">
        <f aca="false">IF(OR(N(BD$5)=0,BD$6=""),0,BD$5*((DATE(YEAR($B299),MONTH($B299),MIN(BD$6,DAY(EOMONTH($B299,0))))&gt;=$B299)*(DATE(YEAR($B299),MONTH($B299),MIN(BD$6,DAY(EOMONTH($B299,0))))&lt;$C299)+(DATE(YEAR($B299),MONTH($B299)+1,MIN(BD$6,DAY(EOMONTH($B299,1))))&gt;=$B299)*(DATE(YEAR($B299),MONTH($B299)+1,MIN(BD$6,DAY(EOMONTH($B299,1))))&lt;$C299)))</f>
        <v>0</v>
      </c>
      <c r="BE299" s="48" t="n">
        <f aca="false">IF(OR(N(BE$5)=0,BE$6=""),0,BE$5*((DATE(YEAR($B299),MONTH($B299),MIN(BE$6,DAY(EOMONTH($B299,0))))&gt;=$B299)*(DATE(YEAR($B299),MONTH($B299),MIN(BE$6,DAY(EOMONTH($B299,0))))&lt;$C299)+(DATE(YEAR($B299),MONTH($B299)+1,MIN(BE$6,DAY(EOMONTH($B299,1))))&gt;=$B299)*(DATE(YEAR($B299),MONTH($B299)+1,MIN(BE$6,DAY(EOMONTH($B299,1))))&lt;$C299)))</f>
        <v>0</v>
      </c>
      <c r="BF299" s="48" t="n">
        <f aca="false">IF(OR(N(BF$5)=0,BF$6=""),0,BF$5*((DATE(YEAR($B299),MONTH($B299),MIN(BF$6,DAY(EOMONTH($B299,0))))&gt;=$B299)*(DATE(YEAR($B299),MONTH($B299),MIN(BF$6,DAY(EOMONTH($B299,0))))&lt;$C299)+(DATE(YEAR($B299),MONTH($B299)+1,MIN(BF$6,DAY(EOMONTH($B299,1))))&gt;=$B299)*(DATE(YEAR($B299),MONTH($B299)+1,MIN(BF$6,DAY(EOMONTH($B299,1))))&lt;$C299)))</f>
        <v>0</v>
      </c>
      <c r="BG299" s="48" t="n">
        <f aca="false">IF(OR(N(BG$5)=0,BG$6=""),0,BG$5*((DATE(YEAR($B299),MONTH($B299),MIN(BG$6,DAY(EOMONTH($B299,0))))&gt;=$B299)*(DATE(YEAR($B299),MONTH($B299),MIN(BG$6,DAY(EOMONTH($B299,0))))&lt;$C299)+(DATE(YEAR($B299),MONTH($B299)+1,MIN(BG$6,DAY(EOMONTH($B299,1))))&gt;=$B299)*(DATE(YEAR($B299),MONTH($B299)+1,MIN(BG$6,DAY(EOMONTH($B299,1))))&lt;$C299)))</f>
        <v>0</v>
      </c>
      <c r="BH299" s="48" t="n">
        <f aca="false">IF(OR(N(BH$5)=0,BH$6=""),0,BH$5*((DATE(YEAR($B299),MONTH($B299),MIN(BH$6,DAY(EOMONTH($B299,0))))&gt;=$B299)*(DATE(YEAR($B299),MONTH($B299),MIN(BH$6,DAY(EOMONTH($B299,0))))&lt;$C299)+(DATE(YEAR($B299),MONTH($B299)+1,MIN(BH$6,DAY(EOMONTH($B299,1))))&gt;=$B299)*(DATE(YEAR($B299),MONTH($B299)+1,MIN(BH$6,DAY(EOMONTH($B299,1))))&lt;$C299)))</f>
        <v>0</v>
      </c>
      <c r="BI299" s="48" t="n">
        <f aca="false">IF(OR(N(BI$5)=0,BI$6=""),0,BI$5*((DATE(YEAR($B299),MONTH($B299),MIN(BI$6,DAY(EOMONTH($B299,0))))&gt;=$B299)*(DATE(YEAR($B299),MONTH($B299),MIN(BI$6,DAY(EOMONTH($B299,0))))&lt;$C299)+(DATE(YEAR($B299),MONTH($B299)+1,MIN(BI$6,DAY(EOMONTH($B299,1))))&gt;=$B299)*(DATE(YEAR($B299),MONTH($B299)+1,MIN(BI$6,DAY(EOMONTH($B299,1))))&lt;$C299)))</f>
        <v>0</v>
      </c>
      <c r="BJ299" s="48" t="n">
        <f aca="false">IF(OR(N(BJ$5)=0,BJ$6=""),0,BJ$5*((DATE(YEAR($B299),MONTH($B299),MIN(BJ$6,DAY(EOMONTH($B299,0))))&gt;=$B299)*(DATE(YEAR($B299),MONTH($B299),MIN(BJ$6,DAY(EOMONTH($B299,0))))&lt;$C299)+(DATE(YEAR($B299),MONTH($B299)+1,MIN(BJ$6,DAY(EOMONTH($B299,1))))&gt;=$B299)*(DATE(YEAR($B299),MONTH($B299)+1,MIN(BJ$6,DAY(EOMONTH($B299,1))))&lt;$C299)))</f>
        <v>0</v>
      </c>
      <c r="BK299" s="48" t="n">
        <f aca="false">IF(OR(N(BK$5)=0,BK$6=""),0,BK$5*((DATE(YEAR($B299),MONTH($B299),MIN(BK$6,DAY(EOMONTH($B299,0))))&gt;=$B299)*(DATE(YEAR($B299),MONTH($B299),MIN(BK$6,DAY(EOMONTH($B299,0))))&lt;$C299)+(DATE(YEAR($B299),MONTH($B299)+1,MIN(BK$6,DAY(EOMONTH($B299,1))))&gt;=$B299)*(DATE(YEAR($B299),MONTH($B299)+1,MIN(BK$6,DAY(EOMONTH($B299,1))))&lt;$C299)))</f>
        <v>0</v>
      </c>
      <c r="BL299" s="48" t="n">
        <f aca="false">IF(OR(N(BL$5)=0,BL$6=""),0,BL$5*((DATE(YEAR($B299),MONTH($B299),MIN(BL$6,DAY(EOMONTH($B299,0))))&gt;=$B299)*(DATE(YEAR($B299),MONTH($B299),MIN(BL$6,DAY(EOMONTH($B299,0))))&lt;$C299)+(DATE(YEAR($B299),MONTH($B299)+1,MIN(BL$6,DAY(EOMONTH($B299,1))))&gt;=$B299)*(DATE(YEAR($B299),MONTH($B299)+1,MIN(BL$6,DAY(EOMONTH($B299,1))))&lt;$C299)))</f>
        <v>0</v>
      </c>
      <c r="BM299" s="48" t="n">
        <f aca="false">IF(OR(N(BM$5)=0,BM$6=""),0,BM$5*((DATE(YEAR($B299),MONTH($B299),MIN(BM$6,DAY(EOMONTH($B299,0))))&gt;=$B299)*(DATE(YEAR($B299),MONTH($B299),MIN(BM$6,DAY(EOMONTH($B299,0))))&lt;$C299)+(DATE(YEAR($B299),MONTH($B299)+1,MIN(BM$6,DAY(EOMONTH($B299,1))))&gt;=$B299)*(DATE(YEAR($B299),MONTH($B299)+1,MIN(BM$6,DAY(EOMONTH($B299,1))))&lt;$C299)))</f>
        <v>0</v>
      </c>
      <c r="BN299" s="48" t="n">
        <f aca="false">IF(OR(N(BN$5)=0,BN$6=""),0,BN$5*((DATE(YEAR($B299),MONTH($B299),MIN(BN$6,DAY(EOMONTH($B299,0))))&gt;=$B299)*(DATE(YEAR($B299),MONTH($B299),MIN(BN$6,DAY(EOMONTH($B299,0))))&lt;$C299)+(DATE(YEAR($B299),MONTH($B299)+1,MIN(BN$6,DAY(EOMONTH($B299,1))))&gt;=$B299)*(DATE(YEAR($B299),MONTH($B299)+1,MIN(BN$6,DAY(EOMONTH($B299,1))))&lt;$C299)))</f>
        <v>0</v>
      </c>
      <c r="BO299" s="48" t="n">
        <f aca="false">IF(OR(N(BO$5)=0,BO$6=""),0,BO$5*((DATE(YEAR($B299),MONTH($B299),MIN(BO$6,DAY(EOMONTH($B299,0))))&gt;=$B299)*(DATE(YEAR($B299),MONTH($B299),MIN(BO$6,DAY(EOMONTH($B299,0))))&lt;$C299)+(DATE(YEAR($B299),MONTH($B299)+1,MIN(BO$6,DAY(EOMONTH($B299,1))))&gt;=$B299)*(DATE(YEAR($B299),MONTH($B299)+1,MIN(BO$6,DAY(EOMONTH($B299,1))))&lt;$C299)))</f>
        <v>0</v>
      </c>
      <c r="BP299" s="48" t="n">
        <f aca="false">IF(OR(N(BP$5)=0,BP$6=""),0,BP$5*((DATE(YEAR($B299),MONTH($B299),MIN(BP$6,DAY(EOMONTH($B299,0))))&gt;=$B299)*(DATE(YEAR($B299),MONTH($B299),MIN(BP$6,DAY(EOMONTH($B299,0))))&lt;$C299)+(DATE(YEAR($B299),MONTH($B299)+1,MIN(BP$6,DAY(EOMONTH($B299,1))))&gt;=$B299)*(DATE(YEAR($B299),MONTH($B299)+1,MIN(BP$6,DAY(EOMONTH($B299,1))))&lt;$C299)))</f>
        <v>0</v>
      </c>
      <c r="BQ299" s="48" t="n">
        <f aca="false">IF(OR(N(BQ$5)=0,BQ$6=""),0,BQ$5*((DATE(YEAR($B299),MONTH($B299),MIN(BQ$6,DAY(EOMONTH($B299,0))))&gt;=$B299)*(DATE(YEAR($B299),MONTH($B299),MIN(BQ$6,DAY(EOMONTH($B299,0))))&lt;$C299)+(DATE(YEAR($B299),MONTH($B299)+1,MIN(BQ$6,DAY(EOMONTH($B299,1))))&gt;=$B299)*(DATE(YEAR($B299),MONTH($B299)+1,MIN(BQ$6,DAY(EOMONTH($B299,1))))&lt;$C299)))</f>
        <v>0</v>
      </c>
      <c r="BR299" s="48" t="n">
        <f aca="false">IF(OR(N(BR$5)=0,BR$6=""),0,BR$5*((DATE(YEAR($B299),MONTH($B299),MIN(BR$6,DAY(EOMONTH($B299,0))))&gt;=$B299)*(DATE(YEAR($B299),MONTH($B299),MIN(BR$6,DAY(EOMONTH($B299,0))))&lt;$C299)+(DATE(YEAR($B299),MONTH($B299)+1,MIN(BR$6,DAY(EOMONTH($B299,1))))&gt;=$B299)*(DATE(YEAR($B299),MONTH($B299)+1,MIN(BR$6,DAY(EOMONTH($B299,1))))&lt;$C299)))</f>
        <v>0</v>
      </c>
      <c r="BS299" s="48" t="n">
        <f aca="false">IF(OR(N(BS$5)=0,BS$6=""),0,BS$5*((DATE(YEAR($B299),MONTH($B299),MIN(BS$6,DAY(EOMONTH($B299,0))))&gt;=$B299)*(DATE(YEAR($B299),MONTH($B299),MIN(BS$6,DAY(EOMONTH($B299,0))))&lt;$C299)+(DATE(YEAR($B299),MONTH($B299)+1,MIN(BS$6,DAY(EOMONTH($B299,1))))&gt;=$B299)*(DATE(YEAR($B299),MONTH($B299)+1,MIN(BS$6,DAY(EOMONTH($B299,1))))&lt;$C299)))</f>
        <v>0</v>
      </c>
      <c r="BT299" s="48" t="n">
        <f aca="false">IF(OR(N(BT$5)=0,BT$6=""),0,BT$5*((DATE(YEAR($B299),MONTH($B299),MIN(BT$6,DAY(EOMONTH($B299,0))))&gt;=$B299)*(DATE(YEAR($B299),MONTH($B299),MIN(BT$6,DAY(EOMONTH($B299,0))))&lt;$C299)+(DATE(YEAR($B299),MONTH($B299)+1,MIN(BT$6,DAY(EOMONTH($B299,1))))&gt;=$B299)*(DATE(YEAR($B299),MONTH($B299)+1,MIN(BT$6,DAY(EOMONTH($B299,1))))&lt;$C299)))</f>
        <v>0</v>
      </c>
      <c r="BU299" s="48" t="n">
        <f aca="false">IF(OR(N(BU$5)=0,BU$6=""),0,BU$5*((DATE(YEAR($B299),MONTH($B299),MIN(BU$6,DAY(EOMONTH($B299,0))))&gt;=$B299)*(DATE(YEAR($B299),MONTH($B299),MIN(BU$6,DAY(EOMONTH($B299,0))))&lt;$C299)+(DATE(YEAR($B299),MONTH($B299)+1,MIN(BU$6,DAY(EOMONTH($B299,1))))&gt;=$B299)*(DATE(YEAR($B299),MONTH($B299)+1,MIN(BU$6,DAY(EOMONTH($B299,1))))&lt;$C299)))</f>
        <v>0</v>
      </c>
      <c r="BV299" s="48" t="n">
        <f aca="false">IF(OR(N(BV$5)=0,BV$6=""),0,BV$5*((DATE(YEAR($B299),MONTH($B299),MIN(BV$6,DAY(EOMONTH($B299,0))))&gt;=$B299)*(DATE(YEAR($B299),MONTH($B299),MIN(BV$6,DAY(EOMONTH($B299,0))))&lt;$C299)+(DATE(YEAR($B299),MONTH($B299)+1,MIN(BV$6,DAY(EOMONTH($B299,1))))&gt;=$B299)*(DATE(YEAR($B299),MONTH($B299)+1,MIN(BV$6,DAY(EOMONTH($B299,1))))&lt;$C299)))</f>
        <v>0</v>
      </c>
      <c r="BW299" s="48" t="n">
        <f aca="false">IF(OR(N(BW$5)=0,BW$6=""),0,BW$5*((DATE(YEAR($B299),MONTH($B299),MIN(BW$6,DAY(EOMONTH($B299,0))))&gt;=$B299)*(DATE(YEAR($B299),MONTH($B299),MIN(BW$6,DAY(EOMONTH($B299,0))))&lt;$C299)+(DATE(YEAR($B299),MONTH($B299)+1,MIN(BW$6,DAY(EOMONTH($B299,1))))&gt;=$B299)*(DATE(YEAR($B299),MONTH($B299)+1,MIN(BW$6,DAY(EOMONTH($B299,1))))&lt;$C299)))</f>
        <v>0</v>
      </c>
      <c r="BX299" s="48" t="n">
        <f aca="false">MIN(Z299,(FT298*(1+FT$5/Setup!$C$36)+IF($V299=1,N($F299),0)))</f>
        <v>0</v>
      </c>
      <c r="BY299" s="48" t="n">
        <f aca="false">MIN(AA299,(FU298*(1+FU$5/Setup!$C$36)+IF($V299=2,N($F299),0)))</f>
        <v>0</v>
      </c>
      <c r="BZ299" s="48" t="n">
        <f aca="false">MIN(AB299,(FV298*(1+FV$5/Setup!$C$36)+IF($V299=3,N($F299),0)))</f>
        <v>0</v>
      </c>
      <c r="CA299" s="48" t="n">
        <f aca="false">MIN(AC299,(FW298*(1+FW$5/Setup!$C$36)+IF($V299=4,N($F299),0)))</f>
        <v>0</v>
      </c>
      <c r="CB299" s="48" t="n">
        <f aca="false">MIN(AD299,(FX298*(1+FX$5/Setup!$C$36)+IF($V299=5,N($F299),0)))</f>
        <v>0</v>
      </c>
      <c r="CC299" s="48" t="n">
        <f aca="false">MIN(AE299,(FY298*(1+FY$5/Setup!$C$36)+IF($V299=6,N($F299),0)))</f>
        <v>0</v>
      </c>
      <c r="CD299" s="48" t="n">
        <f aca="false">MIN(AF299,(FZ298*(1+FZ$5/Setup!$C$36)+IF($V299=7,N($F299),0)))</f>
        <v>0</v>
      </c>
      <c r="CE299" s="48" t="n">
        <f aca="false">MIN(AG299,(GA298*(1+GA$5/Setup!$C$36)+IF($V299=8,N($F299),0)))</f>
        <v>0</v>
      </c>
      <c r="CF299" s="48" t="n">
        <f aca="false">MIN(AH299,(GB298*(1+GB$5/Setup!$C$36)+IF($V299=9,N($F299),0)))</f>
        <v>0</v>
      </c>
      <c r="CG299" s="48" t="n">
        <f aca="false">MIN(AI299,(GC298*(1+GC$5/Setup!$C$36)+IF($V299=10,N($F299),0)))</f>
        <v>0</v>
      </c>
      <c r="CH299" s="48" t="n">
        <f aca="false">MIN(AJ299,(GD298*(1+GD$5/Setup!$C$36)+IF($V299=11,N($F299),0)))</f>
        <v>0</v>
      </c>
      <c r="CI299" s="48" t="n">
        <f aca="false">MIN(AK299,(GE298*(1+GE$5/Setup!$C$36)+IF($V299=12,N($F299),0)))</f>
        <v>0</v>
      </c>
      <c r="CJ299" s="48" t="n">
        <f aca="false">MIN(AL299,(GF298*(1+GF$5/Setup!$C$36)+IF($V299=13,N($F299),0)))</f>
        <v>0</v>
      </c>
      <c r="CK299" s="48" t="n">
        <f aca="false">MIN(AM299,(GG298*(1+GG$5/Setup!$C$36)+IF($V299=14,N($F299),0)))</f>
        <v>0</v>
      </c>
      <c r="CL299" s="48" t="n">
        <f aca="false">MIN(AN299,(GH298*(1+GH$5/Setup!$C$36)+IF($V299=15,N($F299),0)))</f>
        <v>0</v>
      </c>
      <c r="CM299" s="48" t="n">
        <f aca="false">MIN(AO299,(GI298*(1+GI$5/Setup!$C$36)+IF($V299=16,N($F299),0)))</f>
        <v>0</v>
      </c>
      <c r="CN299" s="48" t="n">
        <f aca="false">MIN(AP299,(GJ298*(1+GJ$5/Setup!$C$36)+IF($V299=17,N($F299),0)))</f>
        <v>0</v>
      </c>
      <c r="CO299" s="48" t="n">
        <f aca="false">MIN(AQ299,(GK298*(1+GK$5/Setup!$C$36)+IF($V299=18,N($F299),0)))</f>
        <v>0</v>
      </c>
      <c r="CP299" s="48" t="n">
        <f aca="false">MIN(AR299,(GL298*(1+GL$5/Setup!$C$36)+IF($V299=19,N($F299),0)))</f>
        <v>0</v>
      </c>
      <c r="CQ299" s="48" t="n">
        <f aca="false">MIN(AS299,(GM298*(1+GM$5/Setup!$C$36)+IF($V299=20,N($F299),0)))</f>
        <v>0</v>
      </c>
      <c r="CR299" s="48" t="n">
        <f aca="false">MIN(AT299,(GN298*(1+GN$5/Setup!$C$36)+IF($V299=21,N($F299),0)))</f>
        <v>0</v>
      </c>
      <c r="CS299" s="48" t="n">
        <f aca="false">MIN(AU299,(GO298*(1+GO$5/Setup!$C$36)+IF($V299=22,N($F299),0)))</f>
        <v>0</v>
      </c>
      <c r="CT299" s="48" t="n">
        <f aca="false">MIN(AV299,(GP298*(1+GP$5/Setup!$C$36)+IF($V299=23,N($F299),0)))</f>
        <v>0</v>
      </c>
      <c r="CU299" s="48" t="n">
        <f aca="false">MIN(AW299,(GQ298*(1+GQ$5/Setup!$C$36)+IF($V299=24,N($F299),0)))</f>
        <v>0</v>
      </c>
      <c r="CV299" s="48" t="n">
        <f aca="false">MIN(AX299,(GR298*(1+GR$5/Setup!$C$36)+IF($V299=25,N($F299),0)))</f>
        <v>0</v>
      </c>
      <c r="CW299" s="48" t="n">
        <f aca="false">MIN(AY299,(GS298*(1+GS$5/Setup!$C$36)+IF($V299=26,N($F299),0)))</f>
        <v>0</v>
      </c>
      <c r="CX299" s="48" t="n">
        <f aca="false">MIN(AZ299,(GT298*(1+GT$5/Setup!$C$36)+IF($V299=27,N($F299),0)))</f>
        <v>0</v>
      </c>
      <c r="CY299" s="48" t="n">
        <f aca="false">MIN(BA299,(GU298*(1+GU$5/Setup!$C$36)+IF($V299=28,N($F299),0)))</f>
        <v>0</v>
      </c>
      <c r="CZ299" s="48" t="n">
        <f aca="false">MIN(BB299,(GV298*(1+GV$5/Setup!$C$36)+IF($V299=29,N($F299),0)))</f>
        <v>0</v>
      </c>
      <c r="DA299" s="48" t="n">
        <f aca="false">MIN(BC299,(GW298*(1+GW$5/Setup!$C$36)+IF($V299=30,N($F299),0)))</f>
        <v>0</v>
      </c>
      <c r="DB299" s="48" t="n">
        <f aca="false">MIN(BD299,(GX298*(1+GX$5/Setup!$C$36)+IF($V299=31,N($F299),0)))</f>
        <v>0</v>
      </c>
      <c r="DC299" s="48" t="n">
        <f aca="false">MIN(BE299,(GY298*(1+GY$5/Setup!$C$36)+IF($V299=32,N($F299),0)))</f>
        <v>0</v>
      </c>
      <c r="DD299" s="48" t="n">
        <f aca="false">MIN(BF299,(GZ298*(1+GZ$5/Setup!$C$36)+IF($V299=33,N($F299),0)))</f>
        <v>0</v>
      </c>
      <c r="DE299" s="48" t="n">
        <f aca="false">MIN(BG299,(HA298*(1+HA$5/Setup!$C$36)+IF($V299=34,N($F299),0)))</f>
        <v>0</v>
      </c>
      <c r="DF299" s="48" t="n">
        <f aca="false">MIN(BH299,(HB298*(1+HB$5/Setup!$C$36)+IF($V299=35,N($F299),0)))</f>
        <v>0</v>
      </c>
      <c r="DG299" s="48" t="n">
        <f aca="false">MIN(BI299,(HC298*(1+HC$5/Setup!$C$36)+IF($V299=36,N($F299),0)))</f>
        <v>0</v>
      </c>
      <c r="DH299" s="48" t="n">
        <f aca="false">MIN(BJ299,(HD298*(1+HD$5/Setup!$C$36)+IF($V299=37,N($F299),0)))</f>
        <v>0</v>
      </c>
      <c r="DI299" s="48" t="n">
        <f aca="false">MIN(BK299,(HE298*(1+HE$5/Setup!$C$36)+IF($V299=38,N($F299),0)))</f>
        <v>0</v>
      </c>
      <c r="DJ299" s="48" t="n">
        <f aca="false">MIN(BL299,(HF298*(1+HF$5/Setup!$C$36)+IF($V299=39,N($F299),0)))</f>
        <v>0</v>
      </c>
      <c r="DK299" s="48" t="n">
        <f aca="false">MIN(BM299,(HG298*(1+HG$5/Setup!$C$36)+IF($V299=40,N($F299),0)))</f>
        <v>0</v>
      </c>
      <c r="DL299" s="48" t="n">
        <f aca="false">MIN(BN299,(HH298*(1+HH$5/Setup!$C$36)+IF($V299=41,N($F299),0)))</f>
        <v>0</v>
      </c>
      <c r="DM299" s="48" t="n">
        <f aca="false">MIN(BO299,(HI298*(1+HI$5/Setup!$C$36)+IF($V299=42,N($F299),0)))</f>
        <v>0</v>
      </c>
      <c r="DN299" s="48" t="n">
        <f aca="false">MIN(BP299,(HJ298*(1+HJ$5/Setup!$C$36)+IF($V299=43,N($F299),0)))</f>
        <v>0</v>
      </c>
      <c r="DO299" s="48" t="n">
        <f aca="false">MIN(BQ299,(HK298*(1+HK$5/Setup!$C$36)+IF($V299=44,N($F299),0)))</f>
        <v>0</v>
      </c>
      <c r="DP299" s="48" t="n">
        <f aca="false">MIN(BR299,(HL298*(1+HL$5/Setup!$C$36)+IF($V299=45,N($F299),0)))</f>
        <v>0</v>
      </c>
      <c r="DQ299" s="48" t="n">
        <f aca="false">MIN(BS299,(HM298*(1+HM$5/Setup!$C$36)+IF($V299=46,N($F299),0)))</f>
        <v>0</v>
      </c>
      <c r="DR299" s="48" t="n">
        <f aca="false">MIN(BT299,(HN298*(1+HN$5/Setup!$C$36)+IF($V299=47,N($F299),0)))</f>
        <v>0</v>
      </c>
      <c r="DS299" s="48" t="n">
        <f aca="false">MIN(BU299,(HO298*(1+HO$5/Setup!$C$36)+IF($V299=48,N($F299),0)))</f>
        <v>0</v>
      </c>
      <c r="DT299" s="48" t="n">
        <f aca="false">MIN(BV299,(HP298*(1+HP$5/Setup!$C$36)+IF($V299=49,N($F299),0)))</f>
        <v>0</v>
      </c>
      <c r="DU299" s="48" t="n">
        <f aca="false">MIN(BW299,(HQ298*(1+HQ$5/Setup!$C$36)+IF($V299=50,N($F299),0)))</f>
        <v>0</v>
      </c>
      <c r="DV299" s="48" t="n">
        <f aca="false">MIN(MAX((FT298*(1+FT$5/Setup!$C$36)+IF($V299=1,N($F299),0))-BX299,0),MAX($P299-0,0))</f>
        <v>0</v>
      </c>
      <c r="DW299" s="48" t="n">
        <f aca="false">MIN(MAX((FU298*(1+FU$5/Setup!$C$36)+IF($V299=2,N($F299),0))-BY299,0),MAX($P299-SUM(DV299:DV299),0))</f>
        <v>0</v>
      </c>
      <c r="DX299" s="48" t="n">
        <f aca="false">MIN(MAX((FV298*(1+FV$5/Setup!$C$36)+IF($V299=3,N($F299),0))-BZ299,0),MAX($P299-SUM(DV299:DW299),0))</f>
        <v>0</v>
      </c>
      <c r="DY299" s="48" t="n">
        <f aca="false">MIN(MAX((FW298*(1+FW$5/Setup!$C$36)+IF($V299=4,N($F299),0))-CA299,0),MAX($P299-SUM(DV299:DX299),0))</f>
        <v>0</v>
      </c>
      <c r="DZ299" s="48" t="n">
        <f aca="false">MIN(MAX((FX298*(1+FX$5/Setup!$C$36)+IF($V299=5,N($F299),0))-CB299,0),MAX($P299-SUM(DV299:DY299),0))</f>
        <v>0</v>
      </c>
      <c r="EA299" s="48" t="n">
        <f aca="false">MIN(MAX((FY298*(1+FY$5/Setup!$C$36)+IF($V299=6,N($F299),0))-CC299,0),MAX($P299-SUM(DV299:DZ299),0))</f>
        <v>0</v>
      </c>
      <c r="EB299" s="48" t="n">
        <f aca="false">MIN(MAX((FZ298*(1+FZ$5/Setup!$C$36)+IF($V299=7,N($F299),0))-CD299,0),MAX($P299-SUM(DV299:EA299),0))</f>
        <v>0</v>
      </c>
      <c r="EC299" s="48" t="n">
        <f aca="false">MIN(MAX((GA298*(1+GA$5/Setup!$C$36)+IF($V299=8,N($F299),0))-CE299,0),MAX($P299-SUM(DV299:EB299),0))</f>
        <v>0</v>
      </c>
      <c r="ED299" s="48" t="n">
        <f aca="false">MIN(MAX((GB298*(1+GB$5/Setup!$C$36)+IF($V299=9,N($F299),0))-CF299,0),MAX($P299-SUM(DV299:EC299),0))</f>
        <v>0</v>
      </c>
      <c r="EE299" s="48" t="n">
        <f aca="false">MIN(MAX((GC298*(1+GC$5/Setup!$C$36)+IF($V299=10,N($F299),0))-CG299,0),MAX($P299-SUM(DV299:ED299),0))</f>
        <v>0</v>
      </c>
      <c r="EF299" s="48" t="n">
        <f aca="false">MIN(MAX((GD298*(1+GD$5/Setup!$C$36)+IF($V299=11,N($F299),0))-CH299,0),MAX($P299-SUM(DV299:EE299),0))</f>
        <v>0</v>
      </c>
      <c r="EG299" s="48" t="n">
        <f aca="false">MIN(MAX((GE298*(1+GE$5/Setup!$C$36)+IF($V299=12,N($F299),0))-CI299,0),MAX($P299-SUM(DV299:EF299),0))</f>
        <v>0</v>
      </c>
      <c r="EH299" s="48" t="n">
        <f aca="false">MIN(MAX((GF298*(1+GF$5/Setup!$C$36)+IF($V299=13,N($F299),0))-CJ299,0),MAX($P299-SUM(DV299:EG299),0))</f>
        <v>0</v>
      </c>
      <c r="EI299" s="48" t="n">
        <f aca="false">MIN(MAX((GG298*(1+GG$5/Setup!$C$36)+IF($V299=14,N($F299),0))-CK299,0),MAX($P299-SUM(DV299:EH299),0))</f>
        <v>0</v>
      </c>
      <c r="EJ299" s="48" t="n">
        <f aca="false">MIN(MAX((GH298*(1+GH$5/Setup!$C$36)+IF($V299=15,N($F299),0))-CL299,0),MAX($P299-SUM(DV299:EI299),0))</f>
        <v>0</v>
      </c>
      <c r="EK299" s="48" t="n">
        <f aca="false">MIN(MAX((GI298*(1+GI$5/Setup!$C$36)+IF($V299=16,N($F299),0))-CM299,0),MAX($P299-SUM(DV299:EJ299),0))</f>
        <v>0</v>
      </c>
      <c r="EL299" s="48" t="n">
        <f aca="false">MIN(MAX((GJ298*(1+GJ$5/Setup!$C$36)+IF($V299=17,N($F299),0))-CN299,0),MAX($P299-SUM(DV299:EK299),0))</f>
        <v>0</v>
      </c>
      <c r="EM299" s="48" t="n">
        <f aca="false">MIN(MAX((GK298*(1+GK$5/Setup!$C$36)+IF($V299=18,N($F299),0))-CO299,0),MAX($P299-SUM(DV299:EL299),0))</f>
        <v>0</v>
      </c>
      <c r="EN299" s="48" t="n">
        <f aca="false">MIN(MAX((GL298*(1+GL$5/Setup!$C$36)+IF($V299=19,N($F299),0))-CP299,0),MAX($P299-SUM(DV299:EM299),0))</f>
        <v>0</v>
      </c>
      <c r="EO299" s="48" t="n">
        <f aca="false">MIN(MAX((GM298*(1+GM$5/Setup!$C$36)+IF($V299=20,N($F299),0))-CQ299,0),MAX($P299-SUM(DV299:EN299),0))</f>
        <v>0</v>
      </c>
      <c r="EP299" s="48" t="n">
        <f aca="false">MIN(MAX((GN298*(1+GN$5/Setup!$C$36)+IF($V299=21,N($F299),0))-CR299,0),MAX($P299-SUM(DV299:EO299),0))</f>
        <v>0</v>
      </c>
      <c r="EQ299" s="48" t="n">
        <f aca="false">MIN(MAX((GO298*(1+GO$5/Setup!$C$36)+IF($V299=22,N($F299),0))-CS299,0),MAX($P299-SUM(DV299:EP299),0))</f>
        <v>0</v>
      </c>
      <c r="ER299" s="48" t="n">
        <f aca="false">MIN(MAX((GP298*(1+GP$5/Setup!$C$36)+IF($V299=23,N($F299),0))-CT299,0),MAX($P299-SUM(DV299:EQ299),0))</f>
        <v>0</v>
      </c>
      <c r="ES299" s="48" t="n">
        <f aca="false">MIN(MAX((GQ298*(1+GQ$5/Setup!$C$36)+IF($V299=24,N($F299),0))-CU299,0),MAX($P299-SUM(DV299:ER299),0))</f>
        <v>0</v>
      </c>
      <c r="ET299" s="48" t="n">
        <f aca="false">MIN(MAX((GR298*(1+GR$5/Setup!$C$36)+IF($V299=25,N($F299),0))-CV299,0),MAX($P299-SUM(DV299:ES299),0))</f>
        <v>0</v>
      </c>
      <c r="EU299" s="48" t="n">
        <f aca="false">MIN(MAX((GS298*(1+GS$5/Setup!$C$36)+IF($V299=26,N($F299),0))-CW299,0),MAX($P299-SUM(DV299:ET299),0))</f>
        <v>0</v>
      </c>
      <c r="EV299" s="48" t="n">
        <f aca="false">MIN(MAX((GT298*(1+GT$5/Setup!$C$36)+IF($V299=27,N($F299),0))-CX299,0),MAX($P299-SUM(DV299:EU299),0))</f>
        <v>0</v>
      </c>
      <c r="EW299" s="48" t="n">
        <f aca="false">MIN(MAX((GU298*(1+GU$5/Setup!$C$36)+IF($V299=28,N($F299),0))-CY299,0),MAX($P299-SUM(DV299:EV299),0))</f>
        <v>0</v>
      </c>
      <c r="EX299" s="48" t="n">
        <f aca="false">MIN(MAX((GV298*(1+GV$5/Setup!$C$36)+IF($V299=29,N($F299),0))-CZ299,0),MAX($P299-SUM(DV299:EW299),0))</f>
        <v>0</v>
      </c>
      <c r="EY299" s="48" t="n">
        <f aca="false">MIN(MAX((GW298*(1+GW$5/Setup!$C$36)+IF($V299=30,N($F299),0))-DA299,0),MAX($P299-SUM(DV299:EX299),0))</f>
        <v>0</v>
      </c>
      <c r="EZ299" s="48" t="n">
        <f aca="false">MIN(MAX((GX298*(1+GX$5/Setup!$C$36)+IF($V299=31,N($F299),0))-DB299,0),MAX($P299-SUM(DV299:EY299),0))</f>
        <v>0</v>
      </c>
      <c r="FA299" s="48" t="n">
        <f aca="false">MIN(MAX((GY298*(1+GY$5/Setup!$C$36)+IF($V299=32,N($F299),0))-DC299,0),MAX($P299-SUM(DV299:EZ299),0))</f>
        <v>0</v>
      </c>
      <c r="FB299" s="48" t="n">
        <f aca="false">MIN(MAX((GZ298*(1+GZ$5/Setup!$C$36)+IF($V299=33,N($F299),0))-DD299,0),MAX($P299-SUM(DV299:FA299),0))</f>
        <v>0</v>
      </c>
      <c r="FC299" s="48" t="n">
        <f aca="false">MIN(MAX((HA298*(1+HA$5/Setup!$C$36)+IF($V299=34,N($F299),0))-DE299,0),MAX($P299-SUM(DV299:FB299),0))</f>
        <v>0</v>
      </c>
      <c r="FD299" s="48" t="n">
        <f aca="false">MIN(MAX((HB298*(1+HB$5/Setup!$C$36)+IF($V299=35,N($F299),0))-DF299,0),MAX($P299-SUM(DV299:FC299),0))</f>
        <v>0</v>
      </c>
      <c r="FE299" s="48" t="n">
        <f aca="false">MIN(MAX((HC298*(1+HC$5/Setup!$C$36)+IF($V299=36,N($F299),0))-DG299,0),MAX($P299-SUM(DV299:FD299),0))</f>
        <v>0</v>
      </c>
      <c r="FF299" s="48" t="n">
        <f aca="false">MIN(MAX((HD298*(1+HD$5/Setup!$C$36)+IF($V299=37,N($F299),0))-DH299,0),MAX($P299-SUM(DV299:FE299),0))</f>
        <v>0</v>
      </c>
      <c r="FG299" s="48" t="n">
        <f aca="false">MIN(MAX((HE298*(1+HE$5/Setup!$C$36)+IF($V299=38,N($F299),0))-DI299,0),MAX($P299-SUM(DV299:FF299),0))</f>
        <v>0</v>
      </c>
      <c r="FH299" s="48" t="n">
        <f aca="false">MIN(MAX((HF298*(1+HF$5/Setup!$C$36)+IF($V299=39,N($F299),0))-DJ299,0),MAX($P299-SUM(DV299:FG299),0))</f>
        <v>0</v>
      </c>
      <c r="FI299" s="48" t="n">
        <f aca="false">MIN(MAX((HG298*(1+HG$5/Setup!$C$36)+IF($V299=40,N($F299),0))-DK299,0),MAX($P299-SUM(DV299:FH299),0))</f>
        <v>0</v>
      </c>
      <c r="FJ299" s="48" t="n">
        <f aca="false">MIN(MAX((HH298*(1+HH$5/Setup!$C$36)+IF($V299=41,N($F299),0))-DL299,0),MAX($P299-SUM(DV299:FI299),0))</f>
        <v>0</v>
      </c>
      <c r="FK299" s="48" t="n">
        <f aca="false">MIN(MAX((HI298*(1+HI$5/Setup!$C$36)+IF($V299=42,N($F299),0))-DM299,0),MAX($P299-SUM(DV299:FJ299),0))</f>
        <v>0</v>
      </c>
      <c r="FL299" s="48" t="n">
        <f aca="false">MIN(MAX((HJ298*(1+HJ$5/Setup!$C$36)+IF($V299=43,N($F299),0))-DN299,0),MAX($P299-SUM(DV299:FK299),0))</f>
        <v>0</v>
      </c>
      <c r="FM299" s="48" t="n">
        <f aca="false">MIN(MAX((HK298*(1+HK$5/Setup!$C$36)+IF($V299=44,N($F299),0))-DO299,0),MAX($P299-SUM(DV299:FL299),0))</f>
        <v>0</v>
      </c>
      <c r="FN299" s="48" t="n">
        <f aca="false">MIN(MAX((HL298*(1+HL$5/Setup!$C$36)+IF($V299=45,N($F299),0))-DP299,0),MAX($P299-SUM(DV299:FM299),0))</f>
        <v>0</v>
      </c>
      <c r="FO299" s="48" t="n">
        <f aca="false">MIN(MAX((HM298*(1+HM$5/Setup!$C$36)+IF($V299=46,N($F299),0))-DQ299,0),MAX($P299-SUM(DV299:FN299),0))</f>
        <v>0</v>
      </c>
      <c r="FP299" s="48" t="n">
        <f aca="false">MIN(MAX((HN298*(1+HN$5/Setup!$C$36)+IF($V299=47,N($F299),0))-DR299,0),MAX($P299-SUM(DV299:FO299),0))</f>
        <v>0</v>
      </c>
      <c r="FQ299" s="48" t="n">
        <f aca="false">MIN(MAX((HO298*(1+HO$5/Setup!$C$36)+IF($V299=48,N($F299),0))-DS299,0),MAX($P299-SUM(DV299:FP299),0))</f>
        <v>0</v>
      </c>
      <c r="FR299" s="48" t="n">
        <f aca="false">MIN(MAX((HP298*(1+HP$5/Setup!$C$36)+IF($V299=49,N($F299),0))-DT299,0),MAX($P299-SUM(DV299:FQ299),0))</f>
        <v>0</v>
      </c>
      <c r="FS299" s="48" t="n">
        <f aca="false">MIN(MAX((HQ298*(1+HQ$5/Setup!$C$36)+IF($V299=50,N($F299),0))-DU299,0),MAX($P299-SUM(DV299:FR299),0))</f>
        <v>0</v>
      </c>
      <c r="FT299" s="48" t="n">
        <f aca="false">IF((FT298*(1+FT$5/Setup!$C$36)+IF($V299=1,N($F299),0))-BX299-DV299&lt;0.005,0,(FT298*(1+FT$5/Setup!$C$36)+IF($V299=1,N($F299),0))-BX299-DV299)</f>
        <v>0</v>
      </c>
      <c r="FU299" s="48" t="n">
        <f aca="false">IF((FU298*(1+FU$5/Setup!$C$36)+IF($V299=2,N($F299),0))-BY299-DW299&lt;0.005,0,(FU298*(1+FU$5/Setup!$C$36)+IF($V299=2,N($F299),0))-BY299-DW299)</f>
        <v>0</v>
      </c>
      <c r="FV299" s="48" t="n">
        <f aca="false">IF((FV298*(1+FV$5/Setup!$C$36)+IF($V299=3,N($F299),0))-BZ299-DX299&lt;0.005,0,(FV298*(1+FV$5/Setup!$C$36)+IF($V299=3,N($F299),0))-BZ299-DX299)</f>
        <v>0</v>
      </c>
      <c r="FW299" s="48" t="n">
        <f aca="false">IF((FW298*(1+FW$5/Setup!$C$36)+IF($V299=4,N($F299),0))-CA299-DY299&lt;0.005,0,(FW298*(1+FW$5/Setup!$C$36)+IF($V299=4,N($F299),0))-CA299-DY299)</f>
        <v>0</v>
      </c>
      <c r="FX299" s="48" t="n">
        <f aca="false">IF((FX298*(1+FX$5/Setup!$C$36)+IF($V299=5,N($F299),0))-CB299-DZ299&lt;0.005,0,(FX298*(1+FX$5/Setup!$C$36)+IF($V299=5,N($F299),0))-CB299-DZ299)</f>
        <v>0</v>
      </c>
      <c r="FY299" s="48" t="n">
        <f aca="false">IF((FY298*(1+FY$5/Setup!$C$36)+IF($V299=6,N($F299),0))-CC299-EA299&lt;0.005,0,(FY298*(1+FY$5/Setup!$C$36)+IF($V299=6,N($F299),0))-CC299-EA299)</f>
        <v>0</v>
      </c>
      <c r="FZ299" s="48" t="n">
        <f aca="false">IF((FZ298*(1+FZ$5/Setup!$C$36)+IF($V299=7,N($F299),0))-CD299-EB299&lt;0.005,0,(FZ298*(1+FZ$5/Setup!$C$36)+IF($V299=7,N($F299),0))-CD299-EB299)</f>
        <v>0</v>
      </c>
      <c r="GA299" s="48" t="n">
        <f aca="false">IF((GA298*(1+GA$5/Setup!$C$36)+IF($V299=8,N($F299),0))-CE299-EC299&lt;0.005,0,(GA298*(1+GA$5/Setup!$C$36)+IF($V299=8,N($F299),0))-CE299-EC299)</f>
        <v>0</v>
      </c>
      <c r="GB299" s="48" t="n">
        <f aca="false">IF((GB298*(1+GB$5/Setup!$C$36)+IF($V299=9,N($F299),0))-CF299-ED299&lt;0.005,0,(GB298*(1+GB$5/Setup!$C$36)+IF($V299=9,N($F299),0))-CF299-ED299)</f>
        <v>0</v>
      </c>
      <c r="GC299" s="48" t="n">
        <f aca="false">IF((GC298*(1+GC$5/Setup!$C$36)+IF($V299=10,N($F299),0))-CG299-EE299&lt;0.005,0,(GC298*(1+GC$5/Setup!$C$36)+IF($V299=10,N($F299),0))-CG299-EE299)</f>
        <v>0</v>
      </c>
      <c r="GD299" s="48" t="n">
        <f aca="false">IF((GD298*(1+GD$5/Setup!$C$36)+IF($V299=11,N($F299),0))-CH299-EF299&lt;0.005,0,(GD298*(1+GD$5/Setup!$C$36)+IF($V299=11,N($F299),0))-CH299-EF299)</f>
        <v>0</v>
      </c>
      <c r="GE299" s="48" t="n">
        <f aca="false">IF((GE298*(1+GE$5/Setup!$C$36)+IF($V299=12,N($F299),0))-CI299-EG299&lt;0.005,0,(GE298*(1+GE$5/Setup!$C$36)+IF($V299=12,N($F299),0))-CI299-EG299)</f>
        <v>0</v>
      </c>
      <c r="GF299" s="48" t="n">
        <f aca="false">IF((GF298*(1+GF$5/Setup!$C$36)+IF($V299=13,N($F299),0))-CJ299-EH299&lt;0.005,0,(GF298*(1+GF$5/Setup!$C$36)+IF($V299=13,N($F299),0))-CJ299-EH299)</f>
        <v>0</v>
      </c>
      <c r="GG299" s="48" t="n">
        <f aca="false">IF((GG298*(1+GG$5/Setup!$C$36)+IF($V299=14,N($F299),0))-CK299-EI299&lt;0.005,0,(GG298*(1+GG$5/Setup!$C$36)+IF($V299=14,N($F299),0))-CK299-EI299)</f>
        <v>0</v>
      </c>
      <c r="GH299" s="48" t="n">
        <f aca="false">IF((GH298*(1+GH$5/Setup!$C$36)+IF($V299=15,N($F299),0))-CL299-EJ299&lt;0.005,0,(GH298*(1+GH$5/Setup!$C$36)+IF($V299=15,N($F299),0))-CL299-EJ299)</f>
        <v>0</v>
      </c>
      <c r="GI299" s="48" t="n">
        <f aca="false">IF((GI298*(1+GI$5/Setup!$C$36)+IF($V299=16,N($F299),0))-CM299-EK299&lt;0.005,0,(GI298*(1+GI$5/Setup!$C$36)+IF($V299=16,N($F299),0))-CM299-EK299)</f>
        <v>0</v>
      </c>
      <c r="GJ299" s="48" t="n">
        <f aca="false">IF((GJ298*(1+GJ$5/Setup!$C$36)+IF($V299=17,N($F299),0))-CN299-EL299&lt;0.005,0,(GJ298*(1+GJ$5/Setup!$C$36)+IF($V299=17,N($F299),0))-CN299-EL299)</f>
        <v>0</v>
      </c>
      <c r="GK299" s="48" t="n">
        <f aca="false">IF((GK298*(1+GK$5/Setup!$C$36)+IF($V299=18,N($F299),0))-CO299-EM299&lt;0.005,0,(GK298*(1+GK$5/Setup!$C$36)+IF($V299=18,N($F299),0))-CO299-EM299)</f>
        <v>0</v>
      </c>
      <c r="GL299" s="48" t="n">
        <f aca="false">IF((GL298*(1+GL$5/Setup!$C$36)+IF($V299=19,N($F299),0))-CP299-EN299&lt;0.005,0,(GL298*(1+GL$5/Setup!$C$36)+IF($V299=19,N($F299),0))-CP299-EN299)</f>
        <v>0</v>
      </c>
      <c r="GM299" s="48" t="n">
        <f aca="false">IF((GM298*(1+GM$5/Setup!$C$36)+IF($V299=20,N($F299),0))-CQ299-EO299&lt;0.005,0,(GM298*(1+GM$5/Setup!$C$36)+IF($V299=20,N($F299),0))-CQ299-EO299)</f>
        <v>0</v>
      </c>
      <c r="GN299" s="48" t="n">
        <f aca="false">IF((GN298*(1+GN$5/Setup!$C$36)+IF($V299=21,N($F299),0))-CR299-EP299&lt;0.005,0,(GN298*(1+GN$5/Setup!$C$36)+IF($V299=21,N($F299),0))-CR299-EP299)</f>
        <v>0</v>
      </c>
      <c r="GO299" s="48" t="n">
        <f aca="false">IF((GO298*(1+GO$5/Setup!$C$36)+IF($V299=22,N($F299),0))-CS299-EQ299&lt;0.005,0,(GO298*(1+GO$5/Setup!$C$36)+IF($V299=22,N($F299),0))-CS299-EQ299)</f>
        <v>0</v>
      </c>
      <c r="GP299" s="48" t="n">
        <f aca="false">IF((GP298*(1+GP$5/Setup!$C$36)+IF($V299=23,N($F299),0))-CT299-ER299&lt;0.005,0,(GP298*(1+GP$5/Setup!$C$36)+IF($V299=23,N($F299),0))-CT299-ER299)</f>
        <v>0</v>
      </c>
      <c r="GQ299" s="48" t="n">
        <f aca="false">IF((GQ298*(1+GQ$5/Setup!$C$36)+IF($V299=24,N($F299),0))-CU299-ES299&lt;0.005,0,(GQ298*(1+GQ$5/Setup!$C$36)+IF($V299=24,N($F299),0))-CU299-ES299)</f>
        <v>0</v>
      </c>
      <c r="GR299" s="48" t="n">
        <f aca="false">IF((GR298*(1+GR$5/Setup!$C$36)+IF($V299=25,N($F299),0))-CV299-ET299&lt;0.005,0,(GR298*(1+GR$5/Setup!$C$36)+IF($V299=25,N($F299),0))-CV299-ET299)</f>
        <v>0</v>
      </c>
      <c r="GS299" s="48" t="n">
        <f aca="false">IF((GS298*(1+GS$5/Setup!$C$36)+IF($V299=26,N($F299),0))-CW299-EU299&lt;0.005,0,(GS298*(1+GS$5/Setup!$C$36)+IF($V299=26,N($F299),0))-CW299-EU299)</f>
        <v>0</v>
      </c>
      <c r="GT299" s="48" t="n">
        <f aca="false">IF((GT298*(1+GT$5/Setup!$C$36)+IF($V299=27,N($F299),0))-CX299-EV299&lt;0.005,0,(GT298*(1+GT$5/Setup!$C$36)+IF($V299=27,N($F299),0))-CX299-EV299)</f>
        <v>0</v>
      </c>
      <c r="GU299" s="48" t="n">
        <f aca="false">IF((GU298*(1+GU$5/Setup!$C$36)+IF($V299=28,N($F299),0))-CY299-EW299&lt;0.005,0,(GU298*(1+GU$5/Setup!$C$36)+IF($V299=28,N($F299),0))-CY299-EW299)</f>
        <v>0</v>
      </c>
      <c r="GV299" s="48" t="n">
        <f aca="false">IF((GV298*(1+GV$5/Setup!$C$36)+IF($V299=29,N($F299),0))-CZ299-EX299&lt;0.005,0,(GV298*(1+GV$5/Setup!$C$36)+IF($V299=29,N($F299),0))-CZ299-EX299)</f>
        <v>0</v>
      </c>
      <c r="GW299" s="48" t="n">
        <f aca="false">IF((GW298*(1+GW$5/Setup!$C$36)+IF($V299=30,N($F299),0))-DA299-EY299&lt;0.005,0,(GW298*(1+GW$5/Setup!$C$36)+IF($V299=30,N($F299),0))-DA299-EY299)</f>
        <v>0</v>
      </c>
      <c r="GX299" s="48" t="n">
        <f aca="false">IF((GX298*(1+GX$5/Setup!$C$36)+IF($V299=31,N($F299),0))-DB299-EZ299&lt;0.005,0,(GX298*(1+GX$5/Setup!$C$36)+IF($V299=31,N($F299),0))-DB299-EZ299)</f>
        <v>0</v>
      </c>
      <c r="GY299" s="48" t="n">
        <f aca="false">IF((GY298*(1+GY$5/Setup!$C$36)+IF($V299=32,N($F299),0))-DC299-FA299&lt;0.005,0,(GY298*(1+GY$5/Setup!$C$36)+IF($V299=32,N($F299),0))-DC299-FA299)</f>
        <v>0</v>
      </c>
      <c r="GZ299" s="48" t="n">
        <f aca="false">IF((GZ298*(1+GZ$5/Setup!$C$36)+IF($V299=33,N($F299),0))-DD299-FB299&lt;0.005,0,(GZ298*(1+GZ$5/Setup!$C$36)+IF($V299=33,N($F299),0))-DD299-FB299)</f>
        <v>0</v>
      </c>
      <c r="HA299" s="48" t="n">
        <f aca="false">IF((HA298*(1+HA$5/Setup!$C$36)+IF($V299=34,N($F299),0))-DE299-FC299&lt;0.005,0,(HA298*(1+HA$5/Setup!$C$36)+IF($V299=34,N($F299),0))-DE299-FC299)</f>
        <v>0</v>
      </c>
      <c r="HB299" s="48" t="n">
        <f aca="false">IF((HB298*(1+HB$5/Setup!$C$36)+IF($V299=35,N($F299),0))-DF299-FD299&lt;0.005,0,(HB298*(1+HB$5/Setup!$C$36)+IF($V299=35,N($F299),0))-DF299-FD299)</f>
        <v>0</v>
      </c>
      <c r="HC299" s="48" t="n">
        <f aca="false">IF((HC298*(1+HC$5/Setup!$C$36)+IF($V299=36,N($F299),0))-DG299-FE299&lt;0.005,0,(HC298*(1+HC$5/Setup!$C$36)+IF($V299=36,N($F299),0))-DG299-FE299)</f>
        <v>0</v>
      </c>
      <c r="HD299" s="48" t="n">
        <f aca="false">IF((HD298*(1+HD$5/Setup!$C$36)+IF($V299=37,N($F299),0))-DH299-FF299&lt;0.005,0,(HD298*(1+HD$5/Setup!$C$36)+IF($V299=37,N($F299),0))-DH299-FF299)</f>
        <v>0</v>
      </c>
      <c r="HE299" s="48" t="n">
        <f aca="false">IF((HE298*(1+HE$5/Setup!$C$36)+IF($V299=38,N($F299),0))-DI299-FG299&lt;0.005,0,(HE298*(1+HE$5/Setup!$C$36)+IF($V299=38,N($F299),0))-DI299-FG299)</f>
        <v>0</v>
      </c>
      <c r="HF299" s="48" t="n">
        <f aca="false">IF((HF298*(1+HF$5/Setup!$C$36)+IF($V299=39,N($F299),0))-DJ299-FH299&lt;0.005,0,(HF298*(1+HF$5/Setup!$C$36)+IF($V299=39,N($F299),0))-DJ299-FH299)</f>
        <v>0</v>
      </c>
      <c r="HG299" s="48" t="n">
        <f aca="false">IF((HG298*(1+HG$5/Setup!$C$36)+IF($V299=40,N($F299),0))-DK299-FI299&lt;0.005,0,(HG298*(1+HG$5/Setup!$C$36)+IF($V299=40,N($F299),0))-DK299-FI299)</f>
        <v>0</v>
      </c>
      <c r="HH299" s="48" t="n">
        <f aca="false">IF((HH298*(1+HH$5/Setup!$C$36)+IF($V299=41,N($F299),0))-DL299-FJ299&lt;0.005,0,(HH298*(1+HH$5/Setup!$C$36)+IF($V299=41,N($F299),0))-DL299-FJ299)</f>
        <v>0</v>
      </c>
      <c r="HI299" s="48" t="n">
        <f aca="false">IF((HI298*(1+HI$5/Setup!$C$36)+IF($V299=42,N($F299),0))-DM299-FK299&lt;0.005,0,(HI298*(1+HI$5/Setup!$C$36)+IF($V299=42,N($F299),0))-DM299-FK299)</f>
        <v>0</v>
      </c>
      <c r="HJ299" s="48" t="n">
        <f aca="false">IF((HJ298*(1+HJ$5/Setup!$C$36)+IF($V299=43,N($F299),0))-DN299-FL299&lt;0.005,0,(HJ298*(1+HJ$5/Setup!$C$36)+IF($V299=43,N($F299),0))-DN299-FL299)</f>
        <v>0</v>
      </c>
      <c r="HK299" s="48" t="n">
        <f aca="false">IF((HK298*(1+HK$5/Setup!$C$36)+IF($V299=44,N($F299),0))-DO299-FM299&lt;0.005,0,(HK298*(1+HK$5/Setup!$C$36)+IF($V299=44,N($F299),0))-DO299-FM299)</f>
        <v>0</v>
      </c>
      <c r="HL299" s="48" t="n">
        <f aca="false">IF((HL298*(1+HL$5/Setup!$C$36)+IF($V299=45,N($F299),0))-DP299-FN299&lt;0.005,0,(HL298*(1+HL$5/Setup!$C$36)+IF($V299=45,N($F299),0))-DP299-FN299)</f>
        <v>0</v>
      </c>
      <c r="HM299" s="48" t="n">
        <f aca="false">IF((HM298*(1+HM$5/Setup!$C$36)+IF($V299=46,N($F299),0))-DQ299-FO299&lt;0.005,0,(HM298*(1+HM$5/Setup!$C$36)+IF($V299=46,N($F299),0))-DQ299-FO299)</f>
        <v>0</v>
      </c>
      <c r="HN299" s="48" t="n">
        <f aca="false">IF((HN298*(1+HN$5/Setup!$C$36)+IF($V299=47,N($F299),0))-DR299-FP299&lt;0.005,0,(HN298*(1+HN$5/Setup!$C$36)+IF($V299=47,N($F299),0))-DR299-FP299)</f>
        <v>0</v>
      </c>
      <c r="HO299" s="48" t="n">
        <f aca="false">IF((HO298*(1+HO$5/Setup!$C$36)+IF($V299=48,N($F299),0))-DS299-FQ299&lt;0.005,0,(HO298*(1+HO$5/Setup!$C$36)+IF($V299=48,N($F299),0))-DS299-FQ299)</f>
        <v>0</v>
      </c>
      <c r="HP299" s="48" t="n">
        <f aca="false">IF((HP298*(1+HP$5/Setup!$C$36)+IF($V299=49,N($F299),0))-DT299-FR299&lt;0.005,0,(HP298*(1+HP$5/Setup!$C$36)+IF($V299=49,N($F299),0))-DT299-FR299)</f>
        <v>0</v>
      </c>
      <c r="HQ299" s="48" t="n">
        <f aca="false">IF((HQ298*(1+HQ$5/Setup!$C$36)+IF($V299=50,N($F299),0))-DU299-FS299&lt;0.005,0,(HQ298*(1+HQ$5/Setup!$C$36)+IF($V299=50,N($F299),0))-DU299-FS299)</f>
        <v>0</v>
      </c>
    </row>
    <row r="300" customFormat="false" ht="15" hidden="false" customHeight="false" outlineLevel="0" collapsed="false">
      <c r="A300" s="44" t="n">
        <v>292</v>
      </c>
      <c r="B300" s="45" t="n">
        <f aca="false">IF(Setup!$C$7="Every month",EDATE(Setup!$C$8,($A300-1)),IF(Setup!$C$7="Twice a month",DATE(YEAR(Setup!$C$8),MONTH(Setup!$C$8)+INT((($A300-1)+Setup!$C$41)/2),MIN(IF(MOD(($A300-1)+Setup!$C$41,2)=0,Setup!$C$39,Setup!$C$40),DAY(EOMONTH(DATE(YEAR(Setup!$C$8),MONTH(Setup!$C$8)+INT((($A300-1)+Setup!$C$41)/2),1),0)))),Setup!$C$8+($A300-1)*IF(Setup!$C$7="Every week",7,14)))</f>
        <v>50399</v>
      </c>
      <c r="C300" s="45" t="n">
        <f aca="false">IF(Setup!$C$7="Every month",EDATE(Setup!$C$8,$A300),IF(Setup!$C$7="Twice a month",DATE(YEAR(Setup!$C$8),MONTH(Setup!$C$8)+INT(($A300+Setup!$C$41)/2),MIN(IF(MOD($A300+Setup!$C$41,2)=0,Setup!$C$39,Setup!$C$40),DAY(EOMONTH(DATE(YEAR(Setup!$C$8),MONTH(Setup!$C$8)+INT(($A300+Setup!$C$41)/2),1),0)))),Setup!$C$8+$A300*IF(Setup!$C$7="Every week",7,14)))</f>
        <v>50413</v>
      </c>
      <c r="D300" s="46"/>
      <c r="E300" s="47"/>
      <c r="F300" s="47"/>
      <c r="G300" s="47"/>
      <c r="H300" s="47"/>
      <c r="I300" s="48" t="n">
        <f aca="false">N(Setup!$C$11)+N(E300)</f>
        <v>100</v>
      </c>
      <c r="J300" s="48" t="n">
        <f aca="false">MIN(Setup!$C$37,MAX(I300,0))</f>
        <v>9.23076923076923</v>
      </c>
      <c r="K300" s="48" t="n">
        <f aca="false">MIN(MAX(N(Setup!$C$14)-L299,0),MAX(I300-J300,0))</f>
        <v>0</v>
      </c>
      <c r="L300" s="48" t="n">
        <f aca="false">L299+K300-N(G300)</f>
        <v>500</v>
      </c>
      <c r="M300" s="48" t="n">
        <f aca="false">M299+J300-N(H300)</f>
        <v>2695.38461538461</v>
      </c>
      <c r="N300" s="48" t="n">
        <f aca="false">SUM(BX300:DU300)</f>
        <v>0</v>
      </c>
      <c r="O300" s="48" t="n">
        <f aca="false">SUM(Z300:BW300)-N300</f>
        <v>0</v>
      </c>
      <c r="P300" s="48" t="n">
        <f aca="false">MAX(I300-J300-K300,0)+O300</f>
        <v>90.7692307692308</v>
      </c>
      <c r="Q300" s="48" t="n">
        <f aca="false">SUM(DV300:FS300)</f>
        <v>0</v>
      </c>
      <c r="R300" s="49" t="n">
        <f aca="false">N300+J300+K300+Q300</f>
        <v>9.23076923076923</v>
      </c>
      <c r="S300" s="48" t="n">
        <f aca="false">T300-T299-N(F300)+N300+Q300</f>
        <v>0</v>
      </c>
      <c r="T300" s="49" t="n">
        <f aca="false">SUM(FT300:HQ300)</f>
        <v>0</v>
      </c>
      <c r="U300" s="44" t="str">
        <f aca="false">IF(T299&lt;0.005,"",INDEX(Helpers!$C$2:$C$51,IF(_xlfn.MINIFS($DV$6:$FS$6,DV300:FS300,"&gt;0.005")=0,V300,_xlfn.MINIFS($DV$6:$FS$6,DV300:FS300,"&gt;0.005"))))</f>
        <v/>
      </c>
      <c r="V300" s="44" t="n">
        <f aca="false">IF(_xlfn.MINIFS($FT$6:$HQ$6,FT299:HQ299,"&gt;0.005")=0,1,_xlfn.MINIFS($FT$6:$HQ$6,FT299:HQ299,"&gt;0.005"))</f>
        <v>1</v>
      </c>
      <c r="W300" s="44" t="n">
        <f aca="false">IF(AND(D300&lt;&gt;"Paid",T299&gt;0.005),1,0)</f>
        <v>0</v>
      </c>
      <c r="X300" s="48" t="n">
        <f aca="false">SUMPRODUCT(((Helpers!$G$2:$G$51*(1+(Helpers!$D$2:$D$51+0.000000001)/12)^(($B300-Setup!$C$8)/(365.25/12))-Helpers!$E$2:$E$51*((1+(Helpers!$D$2:$D$51+0.000000001)/12)^(($B300-Setup!$C$8)/(365.25/12))-1)/((Helpers!$D$2:$D$51+0.000000001)/12))&gt;0)*(Helpers!$G$2:$G$51*(1+(Helpers!$D$2:$D$51+0.000000001)/12)^(($B300-Setup!$C$8)/(365.25/12))-Helpers!$E$2:$E$51*((1+(Helpers!$D$2:$D$51+0.000000001)/12)^(($B300-Setup!$C$8)/(365.25/12))-1)/((Helpers!$D$2:$D$51+0.000000001)/12)))</f>
        <v>0</v>
      </c>
      <c r="Y300" s="48"/>
      <c r="Z300" s="48" t="n">
        <f aca="false">IF(OR(N(Z$5)=0,Z$6=""),0,Z$5*((DATE(YEAR($B300),MONTH($B300),MIN(Z$6,DAY(EOMONTH($B300,0))))&gt;=$B300)*(DATE(YEAR($B300),MONTH($B300),MIN(Z$6,DAY(EOMONTH($B300,0))))&lt;$C300)+(DATE(YEAR($B300),MONTH($B300)+1,MIN(Z$6,DAY(EOMONTH($B300,1))))&gt;=$B300)*(DATE(YEAR($B300),MONTH($B300)+1,MIN(Z$6,DAY(EOMONTH($B300,1))))&lt;$C300)))</f>
        <v>0</v>
      </c>
      <c r="AA300" s="48" t="n">
        <f aca="false">IF(OR(N(AA$5)=0,AA$6=""),0,AA$5*((DATE(YEAR($B300),MONTH($B300),MIN(AA$6,DAY(EOMONTH($B300,0))))&gt;=$B300)*(DATE(YEAR($B300),MONTH($B300),MIN(AA$6,DAY(EOMONTH($B300,0))))&lt;$C300)+(DATE(YEAR($B300),MONTH($B300)+1,MIN(AA$6,DAY(EOMONTH($B300,1))))&gt;=$B300)*(DATE(YEAR($B300),MONTH($B300)+1,MIN(AA$6,DAY(EOMONTH($B300,1))))&lt;$C300)))</f>
        <v>0</v>
      </c>
      <c r="AB300" s="48" t="n">
        <f aca="false">IF(OR(N(AB$5)=0,AB$6=""),0,AB$5*((DATE(YEAR($B300),MONTH($B300),MIN(AB$6,DAY(EOMONTH($B300,0))))&gt;=$B300)*(DATE(YEAR($B300),MONTH($B300),MIN(AB$6,DAY(EOMONTH($B300,0))))&lt;$C300)+(DATE(YEAR($B300),MONTH($B300)+1,MIN(AB$6,DAY(EOMONTH($B300,1))))&gt;=$B300)*(DATE(YEAR($B300),MONTH($B300)+1,MIN(AB$6,DAY(EOMONTH($B300,1))))&lt;$C300)))</f>
        <v>0</v>
      </c>
      <c r="AC300" s="48" t="n">
        <f aca="false">IF(OR(N(AC$5)=0,AC$6=""),0,AC$5*((DATE(YEAR($B300),MONTH($B300),MIN(AC$6,DAY(EOMONTH($B300,0))))&gt;=$B300)*(DATE(YEAR($B300),MONTH($B300),MIN(AC$6,DAY(EOMONTH($B300,0))))&lt;$C300)+(DATE(YEAR($B300),MONTH($B300)+1,MIN(AC$6,DAY(EOMONTH($B300,1))))&gt;=$B300)*(DATE(YEAR($B300),MONTH($B300)+1,MIN(AC$6,DAY(EOMONTH($B300,1))))&lt;$C300)))</f>
        <v>0</v>
      </c>
      <c r="AD300" s="48" t="n">
        <f aca="false">IF(OR(N(AD$5)=0,AD$6=""),0,AD$5*((DATE(YEAR($B300),MONTH($B300),MIN(AD$6,DAY(EOMONTH($B300,0))))&gt;=$B300)*(DATE(YEAR($B300),MONTH($B300),MIN(AD$6,DAY(EOMONTH($B300,0))))&lt;$C300)+(DATE(YEAR($B300),MONTH($B300)+1,MIN(AD$6,DAY(EOMONTH($B300,1))))&gt;=$B300)*(DATE(YEAR($B300),MONTH($B300)+1,MIN(AD$6,DAY(EOMONTH($B300,1))))&lt;$C300)))</f>
        <v>0</v>
      </c>
      <c r="AE300" s="48" t="n">
        <f aca="false">IF(OR(N(AE$5)=0,AE$6=""),0,AE$5*((DATE(YEAR($B300),MONTH($B300),MIN(AE$6,DAY(EOMONTH($B300,0))))&gt;=$B300)*(DATE(YEAR($B300),MONTH($B300),MIN(AE$6,DAY(EOMONTH($B300,0))))&lt;$C300)+(DATE(YEAR($B300),MONTH($B300)+1,MIN(AE$6,DAY(EOMONTH($B300,1))))&gt;=$B300)*(DATE(YEAR($B300),MONTH($B300)+1,MIN(AE$6,DAY(EOMONTH($B300,1))))&lt;$C300)))</f>
        <v>0</v>
      </c>
      <c r="AF300" s="48" t="n">
        <f aca="false">IF(OR(N(AF$5)=0,AF$6=""),0,AF$5*((DATE(YEAR($B300),MONTH($B300),MIN(AF$6,DAY(EOMONTH($B300,0))))&gt;=$B300)*(DATE(YEAR($B300),MONTH($B300),MIN(AF$6,DAY(EOMONTH($B300,0))))&lt;$C300)+(DATE(YEAR($B300),MONTH($B300)+1,MIN(AF$6,DAY(EOMONTH($B300,1))))&gt;=$B300)*(DATE(YEAR($B300),MONTH($B300)+1,MIN(AF$6,DAY(EOMONTH($B300,1))))&lt;$C300)))</f>
        <v>0</v>
      </c>
      <c r="AG300" s="48" t="n">
        <f aca="false">IF(OR(N(AG$5)=0,AG$6=""),0,AG$5*((DATE(YEAR($B300),MONTH($B300),MIN(AG$6,DAY(EOMONTH($B300,0))))&gt;=$B300)*(DATE(YEAR($B300),MONTH($B300),MIN(AG$6,DAY(EOMONTH($B300,0))))&lt;$C300)+(DATE(YEAR($B300),MONTH($B300)+1,MIN(AG$6,DAY(EOMONTH($B300,1))))&gt;=$B300)*(DATE(YEAR($B300),MONTH($B300)+1,MIN(AG$6,DAY(EOMONTH($B300,1))))&lt;$C300)))</f>
        <v>0</v>
      </c>
      <c r="AH300" s="48" t="n">
        <f aca="false">IF(OR(N(AH$5)=0,AH$6=""),0,AH$5*((DATE(YEAR($B300),MONTH($B300),MIN(AH$6,DAY(EOMONTH($B300,0))))&gt;=$B300)*(DATE(YEAR($B300),MONTH($B300),MIN(AH$6,DAY(EOMONTH($B300,0))))&lt;$C300)+(DATE(YEAR($B300),MONTH($B300)+1,MIN(AH$6,DAY(EOMONTH($B300,1))))&gt;=$B300)*(DATE(YEAR($B300),MONTH($B300)+1,MIN(AH$6,DAY(EOMONTH($B300,1))))&lt;$C300)))</f>
        <v>0</v>
      </c>
      <c r="AI300" s="48" t="n">
        <f aca="false">IF(OR(N(AI$5)=0,AI$6=""),0,AI$5*((DATE(YEAR($B300),MONTH($B300),MIN(AI$6,DAY(EOMONTH($B300,0))))&gt;=$B300)*(DATE(YEAR($B300),MONTH($B300),MIN(AI$6,DAY(EOMONTH($B300,0))))&lt;$C300)+(DATE(YEAR($B300),MONTH($B300)+1,MIN(AI$6,DAY(EOMONTH($B300,1))))&gt;=$B300)*(DATE(YEAR($B300),MONTH($B300)+1,MIN(AI$6,DAY(EOMONTH($B300,1))))&lt;$C300)))</f>
        <v>0</v>
      </c>
      <c r="AJ300" s="48" t="n">
        <f aca="false">IF(OR(N(AJ$5)=0,AJ$6=""),0,AJ$5*((DATE(YEAR($B300),MONTH($B300),MIN(AJ$6,DAY(EOMONTH($B300,0))))&gt;=$B300)*(DATE(YEAR($B300),MONTH($B300),MIN(AJ$6,DAY(EOMONTH($B300,0))))&lt;$C300)+(DATE(YEAR($B300),MONTH($B300)+1,MIN(AJ$6,DAY(EOMONTH($B300,1))))&gt;=$B300)*(DATE(YEAR($B300),MONTH($B300)+1,MIN(AJ$6,DAY(EOMONTH($B300,1))))&lt;$C300)))</f>
        <v>0</v>
      </c>
      <c r="AK300" s="48" t="n">
        <f aca="false">IF(OR(N(AK$5)=0,AK$6=""),0,AK$5*((DATE(YEAR($B300),MONTH($B300),MIN(AK$6,DAY(EOMONTH($B300,0))))&gt;=$B300)*(DATE(YEAR($B300),MONTH($B300),MIN(AK$6,DAY(EOMONTH($B300,0))))&lt;$C300)+(DATE(YEAR($B300),MONTH($B300)+1,MIN(AK$6,DAY(EOMONTH($B300,1))))&gt;=$B300)*(DATE(YEAR($B300),MONTH($B300)+1,MIN(AK$6,DAY(EOMONTH($B300,1))))&lt;$C300)))</f>
        <v>0</v>
      </c>
      <c r="AL300" s="48" t="n">
        <f aca="false">IF(OR(N(AL$5)=0,AL$6=""),0,AL$5*((DATE(YEAR($B300),MONTH($B300),MIN(AL$6,DAY(EOMONTH($B300,0))))&gt;=$B300)*(DATE(YEAR($B300),MONTH($B300),MIN(AL$6,DAY(EOMONTH($B300,0))))&lt;$C300)+(DATE(YEAR($B300),MONTH($B300)+1,MIN(AL$6,DAY(EOMONTH($B300,1))))&gt;=$B300)*(DATE(YEAR($B300),MONTH($B300)+1,MIN(AL$6,DAY(EOMONTH($B300,1))))&lt;$C300)))</f>
        <v>0</v>
      </c>
      <c r="AM300" s="48" t="n">
        <f aca="false">IF(OR(N(AM$5)=0,AM$6=""),0,AM$5*((DATE(YEAR($B300),MONTH($B300),MIN(AM$6,DAY(EOMONTH($B300,0))))&gt;=$B300)*(DATE(YEAR($B300),MONTH($B300),MIN(AM$6,DAY(EOMONTH($B300,0))))&lt;$C300)+(DATE(YEAR($B300),MONTH($B300)+1,MIN(AM$6,DAY(EOMONTH($B300,1))))&gt;=$B300)*(DATE(YEAR($B300),MONTH($B300)+1,MIN(AM$6,DAY(EOMONTH($B300,1))))&lt;$C300)))</f>
        <v>0</v>
      </c>
      <c r="AN300" s="48" t="n">
        <f aca="false">IF(OR(N(AN$5)=0,AN$6=""),0,AN$5*((DATE(YEAR($B300),MONTH($B300),MIN(AN$6,DAY(EOMONTH($B300,0))))&gt;=$B300)*(DATE(YEAR($B300),MONTH($B300),MIN(AN$6,DAY(EOMONTH($B300,0))))&lt;$C300)+(DATE(YEAR($B300),MONTH($B300)+1,MIN(AN$6,DAY(EOMONTH($B300,1))))&gt;=$B300)*(DATE(YEAR($B300),MONTH($B300)+1,MIN(AN$6,DAY(EOMONTH($B300,1))))&lt;$C300)))</f>
        <v>0</v>
      </c>
      <c r="AO300" s="48" t="n">
        <f aca="false">IF(OR(N(AO$5)=0,AO$6=""),0,AO$5*((DATE(YEAR($B300),MONTH($B300),MIN(AO$6,DAY(EOMONTH($B300,0))))&gt;=$B300)*(DATE(YEAR($B300),MONTH($B300),MIN(AO$6,DAY(EOMONTH($B300,0))))&lt;$C300)+(DATE(YEAR($B300),MONTH($B300)+1,MIN(AO$6,DAY(EOMONTH($B300,1))))&gt;=$B300)*(DATE(YEAR($B300),MONTH($B300)+1,MIN(AO$6,DAY(EOMONTH($B300,1))))&lt;$C300)))</f>
        <v>0</v>
      </c>
      <c r="AP300" s="48" t="n">
        <f aca="false">IF(OR(N(AP$5)=0,AP$6=""),0,AP$5*((DATE(YEAR($B300),MONTH($B300),MIN(AP$6,DAY(EOMONTH($B300,0))))&gt;=$B300)*(DATE(YEAR($B300),MONTH($B300),MIN(AP$6,DAY(EOMONTH($B300,0))))&lt;$C300)+(DATE(YEAR($B300),MONTH($B300)+1,MIN(AP$6,DAY(EOMONTH($B300,1))))&gt;=$B300)*(DATE(YEAR($B300),MONTH($B300)+1,MIN(AP$6,DAY(EOMONTH($B300,1))))&lt;$C300)))</f>
        <v>0</v>
      </c>
      <c r="AQ300" s="48" t="n">
        <f aca="false">IF(OR(N(AQ$5)=0,AQ$6=""),0,AQ$5*((DATE(YEAR($B300),MONTH($B300),MIN(AQ$6,DAY(EOMONTH($B300,0))))&gt;=$B300)*(DATE(YEAR($B300),MONTH($B300),MIN(AQ$6,DAY(EOMONTH($B300,0))))&lt;$C300)+(DATE(YEAR($B300),MONTH($B300)+1,MIN(AQ$6,DAY(EOMONTH($B300,1))))&gt;=$B300)*(DATE(YEAR($B300),MONTH($B300)+1,MIN(AQ$6,DAY(EOMONTH($B300,1))))&lt;$C300)))</f>
        <v>0</v>
      </c>
      <c r="AR300" s="48" t="n">
        <f aca="false">IF(OR(N(AR$5)=0,AR$6=""),0,AR$5*((DATE(YEAR($B300),MONTH($B300),MIN(AR$6,DAY(EOMONTH($B300,0))))&gt;=$B300)*(DATE(YEAR($B300),MONTH($B300),MIN(AR$6,DAY(EOMONTH($B300,0))))&lt;$C300)+(DATE(YEAR($B300),MONTH($B300)+1,MIN(AR$6,DAY(EOMONTH($B300,1))))&gt;=$B300)*(DATE(YEAR($B300),MONTH($B300)+1,MIN(AR$6,DAY(EOMONTH($B300,1))))&lt;$C300)))</f>
        <v>0</v>
      </c>
      <c r="AS300" s="48" t="n">
        <f aca="false">IF(OR(N(AS$5)=0,AS$6=""),0,AS$5*((DATE(YEAR($B300),MONTH($B300),MIN(AS$6,DAY(EOMONTH($B300,0))))&gt;=$B300)*(DATE(YEAR($B300),MONTH($B300),MIN(AS$6,DAY(EOMONTH($B300,0))))&lt;$C300)+(DATE(YEAR($B300),MONTH($B300)+1,MIN(AS$6,DAY(EOMONTH($B300,1))))&gt;=$B300)*(DATE(YEAR($B300),MONTH($B300)+1,MIN(AS$6,DAY(EOMONTH($B300,1))))&lt;$C300)))</f>
        <v>0</v>
      </c>
      <c r="AT300" s="48" t="n">
        <f aca="false">IF(OR(N(AT$5)=0,AT$6=""),0,AT$5*((DATE(YEAR($B300),MONTH($B300),MIN(AT$6,DAY(EOMONTH($B300,0))))&gt;=$B300)*(DATE(YEAR($B300),MONTH($B300),MIN(AT$6,DAY(EOMONTH($B300,0))))&lt;$C300)+(DATE(YEAR($B300),MONTH($B300)+1,MIN(AT$6,DAY(EOMONTH($B300,1))))&gt;=$B300)*(DATE(YEAR($B300),MONTH($B300)+1,MIN(AT$6,DAY(EOMONTH($B300,1))))&lt;$C300)))</f>
        <v>0</v>
      </c>
      <c r="AU300" s="48" t="n">
        <f aca="false">IF(OR(N(AU$5)=0,AU$6=""),0,AU$5*((DATE(YEAR($B300),MONTH($B300),MIN(AU$6,DAY(EOMONTH($B300,0))))&gt;=$B300)*(DATE(YEAR($B300),MONTH($B300),MIN(AU$6,DAY(EOMONTH($B300,0))))&lt;$C300)+(DATE(YEAR($B300),MONTH($B300)+1,MIN(AU$6,DAY(EOMONTH($B300,1))))&gt;=$B300)*(DATE(YEAR($B300),MONTH($B300)+1,MIN(AU$6,DAY(EOMONTH($B300,1))))&lt;$C300)))</f>
        <v>0</v>
      </c>
      <c r="AV300" s="48" t="n">
        <f aca="false">IF(OR(N(AV$5)=0,AV$6=""),0,AV$5*((DATE(YEAR($B300),MONTH($B300),MIN(AV$6,DAY(EOMONTH($B300,0))))&gt;=$B300)*(DATE(YEAR($B300),MONTH($B300),MIN(AV$6,DAY(EOMONTH($B300,0))))&lt;$C300)+(DATE(YEAR($B300),MONTH($B300)+1,MIN(AV$6,DAY(EOMONTH($B300,1))))&gt;=$B300)*(DATE(YEAR($B300),MONTH($B300)+1,MIN(AV$6,DAY(EOMONTH($B300,1))))&lt;$C300)))</f>
        <v>0</v>
      </c>
      <c r="AW300" s="48" t="n">
        <f aca="false">IF(OR(N(AW$5)=0,AW$6=""),0,AW$5*((DATE(YEAR($B300),MONTH($B300),MIN(AW$6,DAY(EOMONTH($B300,0))))&gt;=$B300)*(DATE(YEAR($B300),MONTH($B300),MIN(AW$6,DAY(EOMONTH($B300,0))))&lt;$C300)+(DATE(YEAR($B300),MONTH($B300)+1,MIN(AW$6,DAY(EOMONTH($B300,1))))&gt;=$B300)*(DATE(YEAR($B300),MONTH($B300)+1,MIN(AW$6,DAY(EOMONTH($B300,1))))&lt;$C300)))</f>
        <v>0</v>
      </c>
      <c r="AX300" s="48" t="n">
        <f aca="false">IF(OR(N(AX$5)=0,AX$6=""),0,AX$5*((DATE(YEAR($B300),MONTH($B300),MIN(AX$6,DAY(EOMONTH($B300,0))))&gt;=$B300)*(DATE(YEAR($B300),MONTH($B300),MIN(AX$6,DAY(EOMONTH($B300,0))))&lt;$C300)+(DATE(YEAR($B300),MONTH($B300)+1,MIN(AX$6,DAY(EOMONTH($B300,1))))&gt;=$B300)*(DATE(YEAR($B300),MONTH($B300)+1,MIN(AX$6,DAY(EOMONTH($B300,1))))&lt;$C300)))</f>
        <v>0</v>
      </c>
      <c r="AY300" s="48" t="n">
        <f aca="false">IF(OR(N(AY$5)=0,AY$6=""),0,AY$5*((DATE(YEAR($B300),MONTH($B300),MIN(AY$6,DAY(EOMONTH($B300,0))))&gt;=$B300)*(DATE(YEAR($B300),MONTH($B300),MIN(AY$6,DAY(EOMONTH($B300,0))))&lt;$C300)+(DATE(YEAR($B300),MONTH($B300)+1,MIN(AY$6,DAY(EOMONTH($B300,1))))&gt;=$B300)*(DATE(YEAR($B300),MONTH($B300)+1,MIN(AY$6,DAY(EOMONTH($B300,1))))&lt;$C300)))</f>
        <v>0</v>
      </c>
      <c r="AZ300" s="48" t="n">
        <f aca="false">IF(OR(N(AZ$5)=0,AZ$6=""),0,AZ$5*((DATE(YEAR($B300),MONTH($B300),MIN(AZ$6,DAY(EOMONTH($B300,0))))&gt;=$B300)*(DATE(YEAR($B300),MONTH($B300),MIN(AZ$6,DAY(EOMONTH($B300,0))))&lt;$C300)+(DATE(YEAR($B300),MONTH($B300)+1,MIN(AZ$6,DAY(EOMONTH($B300,1))))&gt;=$B300)*(DATE(YEAR($B300),MONTH($B300)+1,MIN(AZ$6,DAY(EOMONTH($B300,1))))&lt;$C300)))</f>
        <v>0</v>
      </c>
      <c r="BA300" s="48" t="n">
        <f aca="false">IF(OR(N(BA$5)=0,BA$6=""),0,BA$5*((DATE(YEAR($B300),MONTH($B300),MIN(BA$6,DAY(EOMONTH($B300,0))))&gt;=$B300)*(DATE(YEAR($B300),MONTH($B300),MIN(BA$6,DAY(EOMONTH($B300,0))))&lt;$C300)+(DATE(YEAR($B300),MONTH($B300)+1,MIN(BA$6,DAY(EOMONTH($B300,1))))&gt;=$B300)*(DATE(YEAR($B300),MONTH($B300)+1,MIN(BA$6,DAY(EOMONTH($B300,1))))&lt;$C300)))</f>
        <v>0</v>
      </c>
      <c r="BB300" s="48" t="n">
        <f aca="false">IF(OR(N(BB$5)=0,BB$6=""),0,BB$5*((DATE(YEAR($B300),MONTH($B300),MIN(BB$6,DAY(EOMONTH($B300,0))))&gt;=$B300)*(DATE(YEAR($B300),MONTH($B300),MIN(BB$6,DAY(EOMONTH($B300,0))))&lt;$C300)+(DATE(YEAR($B300),MONTH($B300)+1,MIN(BB$6,DAY(EOMONTH($B300,1))))&gt;=$B300)*(DATE(YEAR($B300),MONTH($B300)+1,MIN(BB$6,DAY(EOMONTH($B300,1))))&lt;$C300)))</f>
        <v>0</v>
      </c>
      <c r="BC300" s="48" t="n">
        <f aca="false">IF(OR(N(BC$5)=0,BC$6=""),0,BC$5*((DATE(YEAR($B300),MONTH($B300),MIN(BC$6,DAY(EOMONTH($B300,0))))&gt;=$B300)*(DATE(YEAR($B300),MONTH($B300),MIN(BC$6,DAY(EOMONTH($B300,0))))&lt;$C300)+(DATE(YEAR($B300),MONTH($B300)+1,MIN(BC$6,DAY(EOMONTH($B300,1))))&gt;=$B300)*(DATE(YEAR($B300),MONTH($B300)+1,MIN(BC$6,DAY(EOMONTH($B300,1))))&lt;$C300)))</f>
        <v>0</v>
      </c>
      <c r="BD300" s="48" t="n">
        <f aca="false">IF(OR(N(BD$5)=0,BD$6=""),0,BD$5*((DATE(YEAR($B300),MONTH($B300),MIN(BD$6,DAY(EOMONTH($B300,0))))&gt;=$B300)*(DATE(YEAR($B300),MONTH($B300),MIN(BD$6,DAY(EOMONTH($B300,0))))&lt;$C300)+(DATE(YEAR($B300),MONTH($B300)+1,MIN(BD$6,DAY(EOMONTH($B300,1))))&gt;=$B300)*(DATE(YEAR($B300),MONTH($B300)+1,MIN(BD$6,DAY(EOMONTH($B300,1))))&lt;$C300)))</f>
        <v>0</v>
      </c>
      <c r="BE300" s="48" t="n">
        <f aca="false">IF(OR(N(BE$5)=0,BE$6=""),0,BE$5*((DATE(YEAR($B300),MONTH($B300),MIN(BE$6,DAY(EOMONTH($B300,0))))&gt;=$B300)*(DATE(YEAR($B300),MONTH($B300),MIN(BE$6,DAY(EOMONTH($B300,0))))&lt;$C300)+(DATE(YEAR($B300),MONTH($B300)+1,MIN(BE$6,DAY(EOMONTH($B300,1))))&gt;=$B300)*(DATE(YEAR($B300),MONTH($B300)+1,MIN(BE$6,DAY(EOMONTH($B300,1))))&lt;$C300)))</f>
        <v>0</v>
      </c>
      <c r="BF300" s="48" t="n">
        <f aca="false">IF(OR(N(BF$5)=0,BF$6=""),0,BF$5*((DATE(YEAR($B300),MONTH($B300),MIN(BF$6,DAY(EOMONTH($B300,0))))&gt;=$B300)*(DATE(YEAR($B300),MONTH($B300),MIN(BF$6,DAY(EOMONTH($B300,0))))&lt;$C300)+(DATE(YEAR($B300),MONTH($B300)+1,MIN(BF$6,DAY(EOMONTH($B300,1))))&gt;=$B300)*(DATE(YEAR($B300),MONTH($B300)+1,MIN(BF$6,DAY(EOMONTH($B300,1))))&lt;$C300)))</f>
        <v>0</v>
      </c>
      <c r="BG300" s="48" t="n">
        <f aca="false">IF(OR(N(BG$5)=0,BG$6=""),0,BG$5*((DATE(YEAR($B300),MONTH($B300),MIN(BG$6,DAY(EOMONTH($B300,0))))&gt;=$B300)*(DATE(YEAR($B300),MONTH($B300),MIN(BG$6,DAY(EOMONTH($B300,0))))&lt;$C300)+(DATE(YEAR($B300),MONTH($B300)+1,MIN(BG$6,DAY(EOMONTH($B300,1))))&gt;=$B300)*(DATE(YEAR($B300),MONTH($B300)+1,MIN(BG$6,DAY(EOMONTH($B300,1))))&lt;$C300)))</f>
        <v>0</v>
      </c>
      <c r="BH300" s="48" t="n">
        <f aca="false">IF(OR(N(BH$5)=0,BH$6=""),0,BH$5*((DATE(YEAR($B300),MONTH($B300),MIN(BH$6,DAY(EOMONTH($B300,0))))&gt;=$B300)*(DATE(YEAR($B300),MONTH($B300),MIN(BH$6,DAY(EOMONTH($B300,0))))&lt;$C300)+(DATE(YEAR($B300),MONTH($B300)+1,MIN(BH$6,DAY(EOMONTH($B300,1))))&gt;=$B300)*(DATE(YEAR($B300),MONTH($B300)+1,MIN(BH$6,DAY(EOMONTH($B300,1))))&lt;$C300)))</f>
        <v>0</v>
      </c>
      <c r="BI300" s="48" t="n">
        <f aca="false">IF(OR(N(BI$5)=0,BI$6=""),0,BI$5*((DATE(YEAR($B300),MONTH($B300),MIN(BI$6,DAY(EOMONTH($B300,0))))&gt;=$B300)*(DATE(YEAR($B300),MONTH($B300),MIN(BI$6,DAY(EOMONTH($B300,0))))&lt;$C300)+(DATE(YEAR($B300),MONTH($B300)+1,MIN(BI$6,DAY(EOMONTH($B300,1))))&gt;=$B300)*(DATE(YEAR($B300),MONTH($B300)+1,MIN(BI$6,DAY(EOMONTH($B300,1))))&lt;$C300)))</f>
        <v>0</v>
      </c>
      <c r="BJ300" s="48" t="n">
        <f aca="false">IF(OR(N(BJ$5)=0,BJ$6=""),0,BJ$5*((DATE(YEAR($B300),MONTH($B300),MIN(BJ$6,DAY(EOMONTH($B300,0))))&gt;=$B300)*(DATE(YEAR($B300),MONTH($B300),MIN(BJ$6,DAY(EOMONTH($B300,0))))&lt;$C300)+(DATE(YEAR($B300),MONTH($B300)+1,MIN(BJ$6,DAY(EOMONTH($B300,1))))&gt;=$B300)*(DATE(YEAR($B300),MONTH($B300)+1,MIN(BJ$6,DAY(EOMONTH($B300,1))))&lt;$C300)))</f>
        <v>0</v>
      </c>
      <c r="BK300" s="48" t="n">
        <f aca="false">IF(OR(N(BK$5)=0,BK$6=""),0,BK$5*((DATE(YEAR($B300),MONTH($B300),MIN(BK$6,DAY(EOMONTH($B300,0))))&gt;=$B300)*(DATE(YEAR($B300),MONTH($B300),MIN(BK$6,DAY(EOMONTH($B300,0))))&lt;$C300)+(DATE(YEAR($B300),MONTH($B300)+1,MIN(BK$6,DAY(EOMONTH($B300,1))))&gt;=$B300)*(DATE(YEAR($B300),MONTH($B300)+1,MIN(BK$6,DAY(EOMONTH($B300,1))))&lt;$C300)))</f>
        <v>0</v>
      </c>
      <c r="BL300" s="48" t="n">
        <f aca="false">IF(OR(N(BL$5)=0,BL$6=""),0,BL$5*((DATE(YEAR($B300),MONTH($B300),MIN(BL$6,DAY(EOMONTH($B300,0))))&gt;=$B300)*(DATE(YEAR($B300),MONTH($B300),MIN(BL$6,DAY(EOMONTH($B300,0))))&lt;$C300)+(DATE(YEAR($B300),MONTH($B300)+1,MIN(BL$6,DAY(EOMONTH($B300,1))))&gt;=$B300)*(DATE(YEAR($B300),MONTH($B300)+1,MIN(BL$6,DAY(EOMONTH($B300,1))))&lt;$C300)))</f>
        <v>0</v>
      </c>
      <c r="BM300" s="48" t="n">
        <f aca="false">IF(OR(N(BM$5)=0,BM$6=""),0,BM$5*((DATE(YEAR($B300),MONTH($B300),MIN(BM$6,DAY(EOMONTH($B300,0))))&gt;=$B300)*(DATE(YEAR($B300),MONTH($B300),MIN(BM$6,DAY(EOMONTH($B300,0))))&lt;$C300)+(DATE(YEAR($B300),MONTH($B300)+1,MIN(BM$6,DAY(EOMONTH($B300,1))))&gt;=$B300)*(DATE(YEAR($B300),MONTH($B300)+1,MIN(BM$6,DAY(EOMONTH($B300,1))))&lt;$C300)))</f>
        <v>0</v>
      </c>
      <c r="BN300" s="48" t="n">
        <f aca="false">IF(OR(N(BN$5)=0,BN$6=""),0,BN$5*((DATE(YEAR($B300),MONTH($B300),MIN(BN$6,DAY(EOMONTH($B300,0))))&gt;=$B300)*(DATE(YEAR($B300),MONTH($B300),MIN(BN$6,DAY(EOMONTH($B300,0))))&lt;$C300)+(DATE(YEAR($B300),MONTH($B300)+1,MIN(BN$6,DAY(EOMONTH($B300,1))))&gt;=$B300)*(DATE(YEAR($B300),MONTH($B300)+1,MIN(BN$6,DAY(EOMONTH($B300,1))))&lt;$C300)))</f>
        <v>0</v>
      </c>
      <c r="BO300" s="48" t="n">
        <f aca="false">IF(OR(N(BO$5)=0,BO$6=""),0,BO$5*((DATE(YEAR($B300),MONTH($B300),MIN(BO$6,DAY(EOMONTH($B300,0))))&gt;=$B300)*(DATE(YEAR($B300),MONTH($B300),MIN(BO$6,DAY(EOMONTH($B300,0))))&lt;$C300)+(DATE(YEAR($B300),MONTH($B300)+1,MIN(BO$6,DAY(EOMONTH($B300,1))))&gt;=$B300)*(DATE(YEAR($B300),MONTH($B300)+1,MIN(BO$6,DAY(EOMONTH($B300,1))))&lt;$C300)))</f>
        <v>0</v>
      </c>
      <c r="BP300" s="48" t="n">
        <f aca="false">IF(OR(N(BP$5)=0,BP$6=""),0,BP$5*((DATE(YEAR($B300),MONTH($B300),MIN(BP$6,DAY(EOMONTH($B300,0))))&gt;=$B300)*(DATE(YEAR($B300),MONTH($B300),MIN(BP$6,DAY(EOMONTH($B300,0))))&lt;$C300)+(DATE(YEAR($B300),MONTH($B300)+1,MIN(BP$6,DAY(EOMONTH($B300,1))))&gt;=$B300)*(DATE(YEAR($B300),MONTH($B300)+1,MIN(BP$6,DAY(EOMONTH($B300,1))))&lt;$C300)))</f>
        <v>0</v>
      </c>
      <c r="BQ300" s="48" t="n">
        <f aca="false">IF(OR(N(BQ$5)=0,BQ$6=""),0,BQ$5*((DATE(YEAR($B300),MONTH($B300),MIN(BQ$6,DAY(EOMONTH($B300,0))))&gt;=$B300)*(DATE(YEAR($B300),MONTH($B300),MIN(BQ$6,DAY(EOMONTH($B300,0))))&lt;$C300)+(DATE(YEAR($B300),MONTH($B300)+1,MIN(BQ$6,DAY(EOMONTH($B300,1))))&gt;=$B300)*(DATE(YEAR($B300),MONTH($B300)+1,MIN(BQ$6,DAY(EOMONTH($B300,1))))&lt;$C300)))</f>
        <v>0</v>
      </c>
      <c r="BR300" s="48" t="n">
        <f aca="false">IF(OR(N(BR$5)=0,BR$6=""),0,BR$5*((DATE(YEAR($B300),MONTH($B300),MIN(BR$6,DAY(EOMONTH($B300,0))))&gt;=$B300)*(DATE(YEAR($B300),MONTH($B300),MIN(BR$6,DAY(EOMONTH($B300,0))))&lt;$C300)+(DATE(YEAR($B300),MONTH($B300)+1,MIN(BR$6,DAY(EOMONTH($B300,1))))&gt;=$B300)*(DATE(YEAR($B300),MONTH($B300)+1,MIN(BR$6,DAY(EOMONTH($B300,1))))&lt;$C300)))</f>
        <v>0</v>
      </c>
      <c r="BS300" s="48" t="n">
        <f aca="false">IF(OR(N(BS$5)=0,BS$6=""),0,BS$5*((DATE(YEAR($B300),MONTH($B300),MIN(BS$6,DAY(EOMONTH($B300,0))))&gt;=$B300)*(DATE(YEAR($B300),MONTH($B300),MIN(BS$6,DAY(EOMONTH($B300,0))))&lt;$C300)+(DATE(YEAR($B300),MONTH($B300)+1,MIN(BS$6,DAY(EOMONTH($B300,1))))&gt;=$B300)*(DATE(YEAR($B300),MONTH($B300)+1,MIN(BS$6,DAY(EOMONTH($B300,1))))&lt;$C300)))</f>
        <v>0</v>
      </c>
      <c r="BT300" s="48" t="n">
        <f aca="false">IF(OR(N(BT$5)=0,BT$6=""),0,BT$5*((DATE(YEAR($B300),MONTH($B300),MIN(BT$6,DAY(EOMONTH($B300,0))))&gt;=$B300)*(DATE(YEAR($B300),MONTH($B300),MIN(BT$6,DAY(EOMONTH($B300,0))))&lt;$C300)+(DATE(YEAR($B300),MONTH($B300)+1,MIN(BT$6,DAY(EOMONTH($B300,1))))&gt;=$B300)*(DATE(YEAR($B300),MONTH($B300)+1,MIN(BT$6,DAY(EOMONTH($B300,1))))&lt;$C300)))</f>
        <v>0</v>
      </c>
      <c r="BU300" s="48" t="n">
        <f aca="false">IF(OR(N(BU$5)=0,BU$6=""),0,BU$5*((DATE(YEAR($B300),MONTH($B300),MIN(BU$6,DAY(EOMONTH($B300,0))))&gt;=$B300)*(DATE(YEAR($B300),MONTH($B300),MIN(BU$6,DAY(EOMONTH($B300,0))))&lt;$C300)+(DATE(YEAR($B300),MONTH($B300)+1,MIN(BU$6,DAY(EOMONTH($B300,1))))&gt;=$B300)*(DATE(YEAR($B300),MONTH($B300)+1,MIN(BU$6,DAY(EOMONTH($B300,1))))&lt;$C300)))</f>
        <v>0</v>
      </c>
      <c r="BV300" s="48" t="n">
        <f aca="false">IF(OR(N(BV$5)=0,BV$6=""),0,BV$5*((DATE(YEAR($B300),MONTH($B300),MIN(BV$6,DAY(EOMONTH($B300,0))))&gt;=$B300)*(DATE(YEAR($B300),MONTH($B300),MIN(BV$6,DAY(EOMONTH($B300,0))))&lt;$C300)+(DATE(YEAR($B300),MONTH($B300)+1,MIN(BV$6,DAY(EOMONTH($B300,1))))&gt;=$B300)*(DATE(YEAR($B300),MONTH($B300)+1,MIN(BV$6,DAY(EOMONTH($B300,1))))&lt;$C300)))</f>
        <v>0</v>
      </c>
      <c r="BW300" s="48" t="n">
        <f aca="false">IF(OR(N(BW$5)=0,BW$6=""),0,BW$5*((DATE(YEAR($B300),MONTH($B300),MIN(BW$6,DAY(EOMONTH($B300,0))))&gt;=$B300)*(DATE(YEAR($B300),MONTH($B300),MIN(BW$6,DAY(EOMONTH($B300,0))))&lt;$C300)+(DATE(YEAR($B300),MONTH($B300)+1,MIN(BW$6,DAY(EOMONTH($B300,1))))&gt;=$B300)*(DATE(YEAR($B300),MONTH($B300)+1,MIN(BW$6,DAY(EOMONTH($B300,1))))&lt;$C300)))</f>
        <v>0</v>
      </c>
      <c r="BX300" s="48" t="n">
        <f aca="false">MIN(Z300,(FT299*(1+FT$5/Setup!$C$36)+IF($V300=1,N($F300),0)))</f>
        <v>0</v>
      </c>
      <c r="BY300" s="48" t="n">
        <f aca="false">MIN(AA300,(FU299*(1+FU$5/Setup!$C$36)+IF($V300=2,N($F300),0)))</f>
        <v>0</v>
      </c>
      <c r="BZ300" s="48" t="n">
        <f aca="false">MIN(AB300,(FV299*(1+FV$5/Setup!$C$36)+IF($V300=3,N($F300),0)))</f>
        <v>0</v>
      </c>
      <c r="CA300" s="48" t="n">
        <f aca="false">MIN(AC300,(FW299*(1+FW$5/Setup!$C$36)+IF($V300=4,N($F300),0)))</f>
        <v>0</v>
      </c>
      <c r="CB300" s="48" t="n">
        <f aca="false">MIN(AD300,(FX299*(1+FX$5/Setup!$C$36)+IF($V300=5,N($F300),0)))</f>
        <v>0</v>
      </c>
      <c r="CC300" s="48" t="n">
        <f aca="false">MIN(AE300,(FY299*(1+FY$5/Setup!$C$36)+IF($V300=6,N($F300),0)))</f>
        <v>0</v>
      </c>
      <c r="CD300" s="48" t="n">
        <f aca="false">MIN(AF300,(FZ299*(1+FZ$5/Setup!$C$36)+IF($V300=7,N($F300),0)))</f>
        <v>0</v>
      </c>
      <c r="CE300" s="48" t="n">
        <f aca="false">MIN(AG300,(GA299*(1+GA$5/Setup!$C$36)+IF($V300=8,N($F300),0)))</f>
        <v>0</v>
      </c>
      <c r="CF300" s="48" t="n">
        <f aca="false">MIN(AH300,(GB299*(1+GB$5/Setup!$C$36)+IF($V300=9,N($F300),0)))</f>
        <v>0</v>
      </c>
      <c r="CG300" s="48" t="n">
        <f aca="false">MIN(AI300,(GC299*(1+GC$5/Setup!$C$36)+IF($V300=10,N($F300),0)))</f>
        <v>0</v>
      </c>
      <c r="CH300" s="48" t="n">
        <f aca="false">MIN(AJ300,(GD299*(1+GD$5/Setup!$C$36)+IF($V300=11,N($F300),0)))</f>
        <v>0</v>
      </c>
      <c r="CI300" s="48" t="n">
        <f aca="false">MIN(AK300,(GE299*(1+GE$5/Setup!$C$36)+IF($V300=12,N($F300),0)))</f>
        <v>0</v>
      </c>
      <c r="CJ300" s="48" t="n">
        <f aca="false">MIN(AL300,(GF299*(1+GF$5/Setup!$C$36)+IF($V300=13,N($F300),0)))</f>
        <v>0</v>
      </c>
      <c r="CK300" s="48" t="n">
        <f aca="false">MIN(AM300,(GG299*(1+GG$5/Setup!$C$36)+IF($V300=14,N($F300),0)))</f>
        <v>0</v>
      </c>
      <c r="CL300" s="48" t="n">
        <f aca="false">MIN(AN300,(GH299*(1+GH$5/Setup!$C$36)+IF($V300=15,N($F300),0)))</f>
        <v>0</v>
      </c>
      <c r="CM300" s="48" t="n">
        <f aca="false">MIN(AO300,(GI299*(1+GI$5/Setup!$C$36)+IF($V300=16,N($F300),0)))</f>
        <v>0</v>
      </c>
      <c r="CN300" s="48" t="n">
        <f aca="false">MIN(AP300,(GJ299*(1+GJ$5/Setup!$C$36)+IF($V300=17,N($F300),0)))</f>
        <v>0</v>
      </c>
      <c r="CO300" s="48" t="n">
        <f aca="false">MIN(AQ300,(GK299*(1+GK$5/Setup!$C$36)+IF($V300=18,N($F300),0)))</f>
        <v>0</v>
      </c>
      <c r="CP300" s="48" t="n">
        <f aca="false">MIN(AR300,(GL299*(1+GL$5/Setup!$C$36)+IF($V300=19,N($F300),0)))</f>
        <v>0</v>
      </c>
      <c r="CQ300" s="48" t="n">
        <f aca="false">MIN(AS300,(GM299*(1+GM$5/Setup!$C$36)+IF($V300=20,N($F300),0)))</f>
        <v>0</v>
      </c>
      <c r="CR300" s="48" t="n">
        <f aca="false">MIN(AT300,(GN299*(1+GN$5/Setup!$C$36)+IF($V300=21,N($F300),0)))</f>
        <v>0</v>
      </c>
      <c r="CS300" s="48" t="n">
        <f aca="false">MIN(AU300,(GO299*(1+GO$5/Setup!$C$36)+IF($V300=22,N($F300),0)))</f>
        <v>0</v>
      </c>
      <c r="CT300" s="48" t="n">
        <f aca="false">MIN(AV300,(GP299*(1+GP$5/Setup!$C$36)+IF($V300=23,N($F300),0)))</f>
        <v>0</v>
      </c>
      <c r="CU300" s="48" t="n">
        <f aca="false">MIN(AW300,(GQ299*(1+GQ$5/Setup!$C$36)+IF($V300=24,N($F300),0)))</f>
        <v>0</v>
      </c>
      <c r="CV300" s="48" t="n">
        <f aca="false">MIN(AX300,(GR299*(1+GR$5/Setup!$C$36)+IF($V300=25,N($F300),0)))</f>
        <v>0</v>
      </c>
      <c r="CW300" s="48" t="n">
        <f aca="false">MIN(AY300,(GS299*(1+GS$5/Setup!$C$36)+IF($V300=26,N($F300),0)))</f>
        <v>0</v>
      </c>
      <c r="CX300" s="48" t="n">
        <f aca="false">MIN(AZ300,(GT299*(1+GT$5/Setup!$C$36)+IF($V300=27,N($F300),0)))</f>
        <v>0</v>
      </c>
      <c r="CY300" s="48" t="n">
        <f aca="false">MIN(BA300,(GU299*(1+GU$5/Setup!$C$36)+IF($V300=28,N($F300),0)))</f>
        <v>0</v>
      </c>
      <c r="CZ300" s="48" t="n">
        <f aca="false">MIN(BB300,(GV299*(1+GV$5/Setup!$C$36)+IF($V300=29,N($F300),0)))</f>
        <v>0</v>
      </c>
      <c r="DA300" s="48" t="n">
        <f aca="false">MIN(BC300,(GW299*(1+GW$5/Setup!$C$36)+IF($V300=30,N($F300),0)))</f>
        <v>0</v>
      </c>
      <c r="DB300" s="48" t="n">
        <f aca="false">MIN(BD300,(GX299*(1+GX$5/Setup!$C$36)+IF($V300=31,N($F300),0)))</f>
        <v>0</v>
      </c>
      <c r="DC300" s="48" t="n">
        <f aca="false">MIN(BE300,(GY299*(1+GY$5/Setup!$C$36)+IF($V300=32,N($F300),0)))</f>
        <v>0</v>
      </c>
      <c r="DD300" s="48" t="n">
        <f aca="false">MIN(BF300,(GZ299*(1+GZ$5/Setup!$C$36)+IF($V300=33,N($F300),0)))</f>
        <v>0</v>
      </c>
      <c r="DE300" s="48" t="n">
        <f aca="false">MIN(BG300,(HA299*(1+HA$5/Setup!$C$36)+IF($V300=34,N($F300),0)))</f>
        <v>0</v>
      </c>
      <c r="DF300" s="48" t="n">
        <f aca="false">MIN(BH300,(HB299*(1+HB$5/Setup!$C$36)+IF($V300=35,N($F300),0)))</f>
        <v>0</v>
      </c>
      <c r="DG300" s="48" t="n">
        <f aca="false">MIN(BI300,(HC299*(1+HC$5/Setup!$C$36)+IF($V300=36,N($F300),0)))</f>
        <v>0</v>
      </c>
      <c r="DH300" s="48" t="n">
        <f aca="false">MIN(BJ300,(HD299*(1+HD$5/Setup!$C$36)+IF($V300=37,N($F300),0)))</f>
        <v>0</v>
      </c>
      <c r="DI300" s="48" t="n">
        <f aca="false">MIN(BK300,(HE299*(1+HE$5/Setup!$C$36)+IF($V300=38,N($F300),0)))</f>
        <v>0</v>
      </c>
      <c r="DJ300" s="48" t="n">
        <f aca="false">MIN(BL300,(HF299*(1+HF$5/Setup!$C$36)+IF($V300=39,N($F300),0)))</f>
        <v>0</v>
      </c>
      <c r="DK300" s="48" t="n">
        <f aca="false">MIN(BM300,(HG299*(1+HG$5/Setup!$C$36)+IF($V300=40,N($F300),0)))</f>
        <v>0</v>
      </c>
      <c r="DL300" s="48" t="n">
        <f aca="false">MIN(BN300,(HH299*(1+HH$5/Setup!$C$36)+IF($V300=41,N($F300),0)))</f>
        <v>0</v>
      </c>
      <c r="DM300" s="48" t="n">
        <f aca="false">MIN(BO300,(HI299*(1+HI$5/Setup!$C$36)+IF($V300=42,N($F300),0)))</f>
        <v>0</v>
      </c>
      <c r="DN300" s="48" t="n">
        <f aca="false">MIN(BP300,(HJ299*(1+HJ$5/Setup!$C$36)+IF($V300=43,N($F300),0)))</f>
        <v>0</v>
      </c>
      <c r="DO300" s="48" t="n">
        <f aca="false">MIN(BQ300,(HK299*(1+HK$5/Setup!$C$36)+IF($V300=44,N($F300),0)))</f>
        <v>0</v>
      </c>
      <c r="DP300" s="48" t="n">
        <f aca="false">MIN(BR300,(HL299*(1+HL$5/Setup!$C$36)+IF($V300=45,N($F300),0)))</f>
        <v>0</v>
      </c>
      <c r="DQ300" s="48" t="n">
        <f aca="false">MIN(BS300,(HM299*(1+HM$5/Setup!$C$36)+IF($V300=46,N($F300),0)))</f>
        <v>0</v>
      </c>
      <c r="DR300" s="48" t="n">
        <f aca="false">MIN(BT300,(HN299*(1+HN$5/Setup!$C$36)+IF($V300=47,N($F300),0)))</f>
        <v>0</v>
      </c>
      <c r="DS300" s="48" t="n">
        <f aca="false">MIN(BU300,(HO299*(1+HO$5/Setup!$C$36)+IF($V300=48,N($F300),0)))</f>
        <v>0</v>
      </c>
      <c r="DT300" s="48" t="n">
        <f aca="false">MIN(BV300,(HP299*(1+HP$5/Setup!$C$36)+IF($V300=49,N($F300),0)))</f>
        <v>0</v>
      </c>
      <c r="DU300" s="48" t="n">
        <f aca="false">MIN(BW300,(HQ299*(1+HQ$5/Setup!$C$36)+IF($V300=50,N($F300),0)))</f>
        <v>0</v>
      </c>
      <c r="DV300" s="48" t="n">
        <f aca="false">MIN(MAX((FT299*(1+FT$5/Setup!$C$36)+IF($V300=1,N($F300),0))-BX300,0),MAX($P300-0,0))</f>
        <v>0</v>
      </c>
      <c r="DW300" s="48" t="n">
        <f aca="false">MIN(MAX((FU299*(1+FU$5/Setup!$C$36)+IF($V300=2,N($F300),0))-BY300,0),MAX($P300-SUM(DV300:DV300),0))</f>
        <v>0</v>
      </c>
      <c r="DX300" s="48" t="n">
        <f aca="false">MIN(MAX((FV299*(1+FV$5/Setup!$C$36)+IF($V300=3,N($F300),0))-BZ300,0),MAX($P300-SUM(DV300:DW300),0))</f>
        <v>0</v>
      </c>
      <c r="DY300" s="48" t="n">
        <f aca="false">MIN(MAX((FW299*(1+FW$5/Setup!$C$36)+IF($V300=4,N($F300),0))-CA300,0),MAX($P300-SUM(DV300:DX300),0))</f>
        <v>0</v>
      </c>
      <c r="DZ300" s="48" t="n">
        <f aca="false">MIN(MAX((FX299*(1+FX$5/Setup!$C$36)+IF($V300=5,N($F300),0))-CB300,0),MAX($P300-SUM(DV300:DY300),0))</f>
        <v>0</v>
      </c>
      <c r="EA300" s="48" t="n">
        <f aca="false">MIN(MAX((FY299*(1+FY$5/Setup!$C$36)+IF($V300=6,N($F300),0))-CC300,0),MAX($P300-SUM(DV300:DZ300),0))</f>
        <v>0</v>
      </c>
      <c r="EB300" s="48" t="n">
        <f aca="false">MIN(MAX((FZ299*(1+FZ$5/Setup!$C$36)+IF($V300=7,N($F300),0))-CD300,0),MAX($P300-SUM(DV300:EA300),0))</f>
        <v>0</v>
      </c>
      <c r="EC300" s="48" t="n">
        <f aca="false">MIN(MAX((GA299*(1+GA$5/Setup!$C$36)+IF($V300=8,N($F300),0))-CE300,0),MAX($P300-SUM(DV300:EB300),0))</f>
        <v>0</v>
      </c>
      <c r="ED300" s="48" t="n">
        <f aca="false">MIN(MAX((GB299*(1+GB$5/Setup!$C$36)+IF($V300=9,N($F300),0))-CF300,0),MAX($P300-SUM(DV300:EC300),0))</f>
        <v>0</v>
      </c>
      <c r="EE300" s="48" t="n">
        <f aca="false">MIN(MAX((GC299*(1+GC$5/Setup!$C$36)+IF($V300=10,N($F300),0))-CG300,0),MAX($P300-SUM(DV300:ED300),0))</f>
        <v>0</v>
      </c>
      <c r="EF300" s="48" t="n">
        <f aca="false">MIN(MAX((GD299*(1+GD$5/Setup!$C$36)+IF($V300=11,N($F300),0))-CH300,0),MAX($P300-SUM(DV300:EE300),0))</f>
        <v>0</v>
      </c>
      <c r="EG300" s="48" t="n">
        <f aca="false">MIN(MAX((GE299*(1+GE$5/Setup!$C$36)+IF($V300=12,N($F300),0))-CI300,0),MAX($P300-SUM(DV300:EF300),0))</f>
        <v>0</v>
      </c>
      <c r="EH300" s="48" t="n">
        <f aca="false">MIN(MAX((GF299*(1+GF$5/Setup!$C$36)+IF($V300=13,N($F300),0))-CJ300,0),MAX($P300-SUM(DV300:EG300),0))</f>
        <v>0</v>
      </c>
      <c r="EI300" s="48" t="n">
        <f aca="false">MIN(MAX((GG299*(1+GG$5/Setup!$C$36)+IF($V300=14,N($F300),0))-CK300,0),MAX($P300-SUM(DV300:EH300),0))</f>
        <v>0</v>
      </c>
      <c r="EJ300" s="48" t="n">
        <f aca="false">MIN(MAX((GH299*(1+GH$5/Setup!$C$36)+IF($V300=15,N($F300),0))-CL300,0),MAX($P300-SUM(DV300:EI300),0))</f>
        <v>0</v>
      </c>
      <c r="EK300" s="48" t="n">
        <f aca="false">MIN(MAX((GI299*(1+GI$5/Setup!$C$36)+IF($V300=16,N($F300),0))-CM300,0),MAX($P300-SUM(DV300:EJ300),0))</f>
        <v>0</v>
      </c>
      <c r="EL300" s="48" t="n">
        <f aca="false">MIN(MAX((GJ299*(1+GJ$5/Setup!$C$36)+IF($V300=17,N($F300),0))-CN300,0),MAX($P300-SUM(DV300:EK300),0))</f>
        <v>0</v>
      </c>
      <c r="EM300" s="48" t="n">
        <f aca="false">MIN(MAX((GK299*(1+GK$5/Setup!$C$36)+IF($V300=18,N($F300),0))-CO300,0),MAX($P300-SUM(DV300:EL300),0))</f>
        <v>0</v>
      </c>
      <c r="EN300" s="48" t="n">
        <f aca="false">MIN(MAX((GL299*(1+GL$5/Setup!$C$36)+IF($V300=19,N($F300),0))-CP300,0),MAX($P300-SUM(DV300:EM300),0))</f>
        <v>0</v>
      </c>
      <c r="EO300" s="48" t="n">
        <f aca="false">MIN(MAX((GM299*(1+GM$5/Setup!$C$36)+IF($V300=20,N($F300),0))-CQ300,0),MAX($P300-SUM(DV300:EN300),0))</f>
        <v>0</v>
      </c>
      <c r="EP300" s="48" t="n">
        <f aca="false">MIN(MAX((GN299*(1+GN$5/Setup!$C$36)+IF($V300=21,N($F300),0))-CR300,0),MAX($P300-SUM(DV300:EO300),0))</f>
        <v>0</v>
      </c>
      <c r="EQ300" s="48" t="n">
        <f aca="false">MIN(MAX((GO299*(1+GO$5/Setup!$C$36)+IF($V300=22,N($F300),0))-CS300,0),MAX($P300-SUM(DV300:EP300),0))</f>
        <v>0</v>
      </c>
      <c r="ER300" s="48" t="n">
        <f aca="false">MIN(MAX((GP299*(1+GP$5/Setup!$C$36)+IF($V300=23,N($F300),0))-CT300,0),MAX($P300-SUM(DV300:EQ300),0))</f>
        <v>0</v>
      </c>
      <c r="ES300" s="48" t="n">
        <f aca="false">MIN(MAX((GQ299*(1+GQ$5/Setup!$C$36)+IF($V300=24,N($F300),0))-CU300,0),MAX($P300-SUM(DV300:ER300),0))</f>
        <v>0</v>
      </c>
      <c r="ET300" s="48" t="n">
        <f aca="false">MIN(MAX((GR299*(1+GR$5/Setup!$C$36)+IF($V300=25,N($F300),0))-CV300,0),MAX($P300-SUM(DV300:ES300),0))</f>
        <v>0</v>
      </c>
      <c r="EU300" s="48" t="n">
        <f aca="false">MIN(MAX((GS299*(1+GS$5/Setup!$C$36)+IF($V300=26,N($F300),0))-CW300,0),MAX($P300-SUM(DV300:ET300),0))</f>
        <v>0</v>
      </c>
      <c r="EV300" s="48" t="n">
        <f aca="false">MIN(MAX((GT299*(1+GT$5/Setup!$C$36)+IF($V300=27,N($F300),0))-CX300,0),MAX($P300-SUM(DV300:EU300),0))</f>
        <v>0</v>
      </c>
      <c r="EW300" s="48" t="n">
        <f aca="false">MIN(MAX((GU299*(1+GU$5/Setup!$C$36)+IF($V300=28,N($F300),0))-CY300,0),MAX($P300-SUM(DV300:EV300),0))</f>
        <v>0</v>
      </c>
      <c r="EX300" s="48" t="n">
        <f aca="false">MIN(MAX((GV299*(1+GV$5/Setup!$C$36)+IF($V300=29,N($F300),0))-CZ300,0),MAX($P300-SUM(DV300:EW300),0))</f>
        <v>0</v>
      </c>
      <c r="EY300" s="48" t="n">
        <f aca="false">MIN(MAX((GW299*(1+GW$5/Setup!$C$36)+IF($V300=30,N($F300),0))-DA300,0),MAX($P300-SUM(DV300:EX300),0))</f>
        <v>0</v>
      </c>
      <c r="EZ300" s="48" t="n">
        <f aca="false">MIN(MAX((GX299*(1+GX$5/Setup!$C$36)+IF($V300=31,N($F300),0))-DB300,0),MAX($P300-SUM(DV300:EY300),0))</f>
        <v>0</v>
      </c>
      <c r="FA300" s="48" t="n">
        <f aca="false">MIN(MAX((GY299*(1+GY$5/Setup!$C$36)+IF($V300=32,N($F300),0))-DC300,0),MAX($P300-SUM(DV300:EZ300),0))</f>
        <v>0</v>
      </c>
      <c r="FB300" s="48" t="n">
        <f aca="false">MIN(MAX((GZ299*(1+GZ$5/Setup!$C$36)+IF($V300=33,N($F300),0))-DD300,0),MAX($P300-SUM(DV300:FA300),0))</f>
        <v>0</v>
      </c>
      <c r="FC300" s="48" t="n">
        <f aca="false">MIN(MAX((HA299*(1+HA$5/Setup!$C$36)+IF($V300=34,N($F300),0))-DE300,0),MAX($P300-SUM(DV300:FB300),0))</f>
        <v>0</v>
      </c>
      <c r="FD300" s="48" t="n">
        <f aca="false">MIN(MAX((HB299*(1+HB$5/Setup!$C$36)+IF($V300=35,N($F300),0))-DF300,0),MAX($P300-SUM(DV300:FC300),0))</f>
        <v>0</v>
      </c>
      <c r="FE300" s="48" t="n">
        <f aca="false">MIN(MAX((HC299*(1+HC$5/Setup!$C$36)+IF($V300=36,N($F300),0))-DG300,0),MAX($P300-SUM(DV300:FD300),0))</f>
        <v>0</v>
      </c>
      <c r="FF300" s="48" t="n">
        <f aca="false">MIN(MAX((HD299*(1+HD$5/Setup!$C$36)+IF($V300=37,N($F300),0))-DH300,0),MAX($P300-SUM(DV300:FE300),0))</f>
        <v>0</v>
      </c>
      <c r="FG300" s="48" t="n">
        <f aca="false">MIN(MAX((HE299*(1+HE$5/Setup!$C$36)+IF($V300=38,N($F300),0))-DI300,0),MAX($P300-SUM(DV300:FF300),0))</f>
        <v>0</v>
      </c>
      <c r="FH300" s="48" t="n">
        <f aca="false">MIN(MAX((HF299*(1+HF$5/Setup!$C$36)+IF($V300=39,N($F300),0))-DJ300,0),MAX($P300-SUM(DV300:FG300),0))</f>
        <v>0</v>
      </c>
      <c r="FI300" s="48" t="n">
        <f aca="false">MIN(MAX((HG299*(1+HG$5/Setup!$C$36)+IF($V300=40,N($F300),0))-DK300,0),MAX($P300-SUM(DV300:FH300),0))</f>
        <v>0</v>
      </c>
      <c r="FJ300" s="48" t="n">
        <f aca="false">MIN(MAX((HH299*(1+HH$5/Setup!$C$36)+IF($V300=41,N($F300),0))-DL300,0),MAX($P300-SUM(DV300:FI300),0))</f>
        <v>0</v>
      </c>
      <c r="FK300" s="48" t="n">
        <f aca="false">MIN(MAX((HI299*(1+HI$5/Setup!$C$36)+IF($V300=42,N($F300),0))-DM300,0),MAX($P300-SUM(DV300:FJ300),0))</f>
        <v>0</v>
      </c>
      <c r="FL300" s="48" t="n">
        <f aca="false">MIN(MAX((HJ299*(1+HJ$5/Setup!$C$36)+IF($V300=43,N($F300),0))-DN300,0),MAX($P300-SUM(DV300:FK300),0))</f>
        <v>0</v>
      </c>
      <c r="FM300" s="48" t="n">
        <f aca="false">MIN(MAX((HK299*(1+HK$5/Setup!$C$36)+IF($V300=44,N($F300),0))-DO300,0),MAX($P300-SUM(DV300:FL300),0))</f>
        <v>0</v>
      </c>
      <c r="FN300" s="48" t="n">
        <f aca="false">MIN(MAX((HL299*(1+HL$5/Setup!$C$36)+IF($V300=45,N($F300),0))-DP300,0),MAX($P300-SUM(DV300:FM300),0))</f>
        <v>0</v>
      </c>
      <c r="FO300" s="48" t="n">
        <f aca="false">MIN(MAX((HM299*(1+HM$5/Setup!$C$36)+IF($V300=46,N($F300),0))-DQ300,0),MAX($P300-SUM(DV300:FN300),0))</f>
        <v>0</v>
      </c>
      <c r="FP300" s="48" t="n">
        <f aca="false">MIN(MAX((HN299*(1+HN$5/Setup!$C$36)+IF($V300=47,N($F300),0))-DR300,0),MAX($P300-SUM(DV300:FO300),0))</f>
        <v>0</v>
      </c>
      <c r="FQ300" s="48" t="n">
        <f aca="false">MIN(MAX((HO299*(1+HO$5/Setup!$C$36)+IF($V300=48,N($F300),0))-DS300,0),MAX($P300-SUM(DV300:FP300),0))</f>
        <v>0</v>
      </c>
      <c r="FR300" s="48" t="n">
        <f aca="false">MIN(MAX((HP299*(1+HP$5/Setup!$C$36)+IF($V300=49,N($F300),0))-DT300,0),MAX($P300-SUM(DV300:FQ300),0))</f>
        <v>0</v>
      </c>
      <c r="FS300" s="48" t="n">
        <f aca="false">MIN(MAX((HQ299*(1+HQ$5/Setup!$C$36)+IF($V300=50,N($F300),0))-DU300,0),MAX($P300-SUM(DV300:FR300),0))</f>
        <v>0</v>
      </c>
      <c r="FT300" s="48" t="n">
        <f aca="false">IF((FT299*(1+FT$5/Setup!$C$36)+IF($V300=1,N($F300),0))-BX300-DV300&lt;0.005,0,(FT299*(1+FT$5/Setup!$C$36)+IF($V300=1,N($F300),0))-BX300-DV300)</f>
        <v>0</v>
      </c>
      <c r="FU300" s="48" t="n">
        <f aca="false">IF((FU299*(1+FU$5/Setup!$C$36)+IF($V300=2,N($F300),0))-BY300-DW300&lt;0.005,0,(FU299*(1+FU$5/Setup!$C$36)+IF($V300=2,N($F300),0))-BY300-DW300)</f>
        <v>0</v>
      </c>
      <c r="FV300" s="48" t="n">
        <f aca="false">IF((FV299*(1+FV$5/Setup!$C$36)+IF($V300=3,N($F300),0))-BZ300-DX300&lt;0.005,0,(FV299*(1+FV$5/Setup!$C$36)+IF($V300=3,N($F300),0))-BZ300-DX300)</f>
        <v>0</v>
      </c>
      <c r="FW300" s="48" t="n">
        <f aca="false">IF((FW299*(1+FW$5/Setup!$C$36)+IF($V300=4,N($F300),0))-CA300-DY300&lt;0.005,0,(FW299*(1+FW$5/Setup!$C$36)+IF($V300=4,N($F300),0))-CA300-DY300)</f>
        <v>0</v>
      </c>
      <c r="FX300" s="48" t="n">
        <f aca="false">IF((FX299*(1+FX$5/Setup!$C$36)+IF($V300=5,N($F300),0))-CB300-DZ300&lt;0.005,0,(FX299*(1+FX$5/Setup!$C$36)+IF($V300=5,N($F300),0))-CB300-DZ300)</f>
        <v>0</v>
      </c>
      <c r="FY300" s="48" t="n">
        <f aca="false">IF((FY299*(1+FY$5/Setup!$C$36)+IF($V300=6,N($F300),0))-CC300-EA300&lt;0.005,0,(FY299*(1+FY$5/Setup!$C$36)+IF($V300=6,N($F300),0))-CC300-EA300)</f>
        <v>0</v>
      </c>
      <c r="FZ300" s="48" t="n">
        <f aca="false">IF((FZ299*(1+FZ$5/Setup!$C$36)+IF($V300=7,N($F300),0))-CD300-EB300&lt;0.005,0,(FZ299*(1+FZ$5/Setup!$C$36)+IF($V300=7,N($F300),0))-CD300-EB300)</f>
        <v>0</v>
      </c>
      <c r="GA300" s="48" t="n">
        <f aca="false">IF((GA299*(1+GA$5/Setup!$C$36)+IF($V300=8,N($F300),0))-CE300-EC300&lt;0.005,0,(GA299*(1+GA$5/Setup!$C$36)+IF($V300=8,N($F300),0))-CE300-EC300)</f>
        <v>0</v>
      </c>
      <c r="GB300" s="48" t="n">
        <f aca="false">IF((GB299*(1+GB$5/Setup!$C$36)+IF($V300=9,N($F300),0))-CF300-ED300&lt;0.005,0,(GB299*(1+GB$5/Setup!$C$36)+IF($V300=9,N($F300),0))-CF300-ED300)</f>
        <v>0</v>
      </c>
      <c r="GC300" s="48" t="n">
        <f aca="false">IF((GC299*(1+GC$5/Setup!$C$36)+IF($V300=10,N($F300),0))-CG300-EE300&lt;0.005,0,(GC299*(1+GC$5/Setup!$C$36)+IF($V300=10,N($F300),0))-CG300-EE300)</f>
        <v>0</v>
      </c>
      <c r="GD300" s="48" t="n">
        <f aca="false">IF((GD299*(1+GD$5/Setup!$C$36)+IF($V300=11,N($F300),0))-CH300-EF300&lt;0.005,0,(GD299*(1+GD$5/Setup!$C$36)+IF($V300=11,N($F300),0))-CH300-EF300)</f>
        <v>0</v>
      </c>
      <c r="GE300" s="48" t="n">
        <f aca="false">IF((GE299*(1+GE$5/Setup!$C$36)+IF($V300=12,N($F300),0))-CI300-EG300&lt;0.005,0,(GE299*(1+GE$5/Setup!$C$36)+IF($V300=12,N($F300),0))-CI300-EG300)</f>
        <v>0</v>
      </c>
      <c r="GF300" s="48" t="n">
        <f aca="false">IF((GF299*(1+GF$5/Setup!$C$36)+IF($V300=13,N($F300),0))-CJ300-EH300&lt;0.005,0,(GF299*(1+GF$5/Setup!$C$36)+IF($V300=13,N($F300),0))-CJ300-EH300)</f>
        <v>0</v>
      </c>
      <c r="GG300" s="48" t="n">
        <f aca="false">IF((GG299*(1+GG$5/Setup!$C$36)+IF($V300=14,N($F300),0))-CK300-EI300&lt;0.005,0,(GG299*(1+GG$5/Setup!$C$36)+IF($V300=14,N($F300),0))-CK300-EI300)</f>
        <v>0</v>
      </c>
      <c r="GH300" s="48" t="n">
        <f aca="false">IF((GH299*(1+GH$5/Setup!$C$36)+IF($V300=15,N($F300),0))-CL300-EJ300&lt;0.005,0,(GH299*(1+GH$5/Setup!$C$36)+IF($V300=15,N($F300),0))-CL300-EJ300)</f>
        <v>0</v>
      </c>
      <c r="GI300" s="48" t="n">
        <f aca="false">IF((GI299*(1+GI$5/Setup!$C$36)+IF($V300=16,N($F300),0))-CM300-EK300&lt;0.005,0,(GI299*(1+GI$5/Setup!$C$36)+IF($V300=16,N($F300),0))-CM300-EK300)</f>
        <v>0</v>
      </c>
      <c r="GJ300" s="48" t="n">
        <f aca="false">IF((GJ299*(1+GJ$5/Setup!$C$36)+IF($V300=17,N($F300),0))-CN300-EL300&lt;0.005,0,(GJ299*(1+GJ$5/Setup!$C$36)+IF($V300=17,N($F300),0))-CN300-EL300)</f>
        <v>0</v>
      </c>
      <c r="GK300" s="48" t="n">
        <f aca="false">IF((GK299*(1+GK$5/Setup!$C$36)+IF($V300=18,N($F300),0))-CO300-EM300&lt;0.005,0,(GK299*(1+GK$5/Setup!$C$36)+IF($V300=18,N($F300),0))-CO300-EM300)</f>
        <v>0</v>
      </c>
      <c r="GL300" s="48" t="n">
        <f aca="false">IF((GL299*(1+GL$5/Setup!$C$36)+IF($V300=19,N($F300),0))-CP300-EN300&lt;0.005,0,(GL299*(1+GL$5/Setup!$C$36)+IF($V300=19,N($F300),0))-CP300-EN300)</f>
        <v>0</v>
      </c>
      <c r="GM300" s="48" t="n">
        <f aca="false">IF((GM299*(1+GM$5/Setup!$C$36)+IF($V300=20,N($F300),0))-CQ300-EO300&lt;0.005,0,(GM299*(1+GM$5/Setup!$C$36)+IF($V300=20,N($F300),0))-CQ300-EO300)</f>
        <v>0</v>
      </c>
      <c r="GN300" s="48" t="n">
        <f aca="false">IF((GN299*(1+GN$5/Setup!$C$36)+IF($V300=21,N($F300),0))-CR300-EP300&lt;0.005,0,(GN299*(1+GN$5/Setup!$C$36)+IF($V300=21,N($F300),0))-CR300-EP300)</f>
        <v>0</v>
      </c>
      <c r="GO300" s="48" t="n">
        <f aca="false">IF((GO299*(1+GO$5/Setup!$C$36)+IF($V300=22,N($F300),0))-CS300-EQ300&lt;0.005,0,(GO299*(1+GO$5/Setup!$C$36)+IF($V300=22,N($F300),0))-CS300-EQ300)</f>
        <v>0</v>
      </c>
      <c r="GP300" s="48" t="n">
        <f aca="false">IF((GP299*(1+GP$5/Setup!$C$36)+IF($V300=23,N($F300),0))-CT300-ER300&lt;0.005,0,(GP299*(1+GP$5/Setup!$C$36)+IF($V300=23,N($F300),0))-CT300-ER300)</f>
        <v>0</v>
      </c>
      <c r="GQ300" s="48" t="n">
        <f aca="false">IF((GQ299*(1+GQ$5/Setup!$C$36)+IF($V300=24,N($F300),0))-CU300-ES300&lt;0.005,0,(GQ299*(1+GQ$5/Setup!$C$36)+IF($V300=24,N($F300),0))-CU300-ES300)</f>
        <v>0</v>
      </c>
      <c r="GR300" s="48" t="n">
        <f aca="false">IF((GR299*(1+GR$5/Setup!$C$36)+IF($V300=25,N($F300),0))-CV300-ET300&lt;0.005,0,(GR299*(1+GR$5/Setup!$C$36)+IF($V300=25,N($F300),0))-CV300-ET300)</f>
        <v>0</v>
      </c>
      <c r="GS300" s="48" t="n">
        <f aca="false">IF((GS299*(1+GS$5/Setup!$C$36)+IF($V300=26,N($F300),0))-CW300-EU300&lt;0.005,0,(GS299*(1+GS$5/Setup!$C$36)+IF($V300=26,N($F300),0))-CW300-EU300)</f>
        <v>0</v>
      </c>
      <c r="GT300" s="48" t="n">
        <f aca="false">IF((GT299*(1+GT$5/Setup!$C$36)+IF($V300=27,N($F300),0))-CX300-EV300&lt;0.005,0,(GT299*(1+GT$5/Setup!$C$36)+IF($V300=27,N($F300),0))-CX300-EV300)</f>
        <v>0</v>
      </c>
      <c r="GU300" s="48" t="n">
        <f aca="false">IF((GU299*(1+GU$5/Setup!$C$36)+IF($V300=28,N($F300),0))-CY300-EW300&lt;0.005,0,(GU299*(1+GU$5/Setup!$C$36)+IF($V300=28,N($F300),0))-CY300-EW300)</f>
        <v>0</v>
      </c>
      <c r="GV300" s="48" t="n">
        <f aca="false">IF((GV299*(1+GV$5/Setup!$C$36)+IF($V300=29,N($F300),0))-CZ300-EX300&lt;0.005,0,(GV299*(1+GV$5/Setup!$C$36)+IF($V300=29,N($F300),0))-CZ300-EX300)</f>
        <v>0</v>
      </c>
      <c r="GW300" s="48" t="n">
        <f aca="false">IF((GW299*(1+GW$5/Setup!$C$36)+IF($V300=30,N($F300),0))-DA300-EY300&lt;0.005,0,(GW299*(1+GW$5/Setup!$C$36)+IF($V300=30,N($F300),0))-DA300-EY300)</f>
        <v>0</v>
      </c>
      <c r="GX300" s="48" t="n">
        <f aca="false">IF((GX299*(1+GX$5/Setup!$C$36)+IF($V300=31,N($F300),0))-DB300-EZ300&lt;0.005,0,(GX299*(1+GX$5/Setup!$C$36)+IF($V300=31,N($F300),0))-DB300-EZ300)</f>
        <v>0</v>
      </c>
      <c r="GY300" s="48" t="n">
        <f aca="false">IF((GY299*(1+GY$5/Setup!$C$36)+IF($V300=32,N($F300),0))-DC300-FA300&lt;0.005,0,(GY299*(1+GY$5/Setup!$C$36)+IF($V300=32,N($F300),0))-DC300-FA300)</f>
        <v>0</v>
      </c>
      <c r="GZ300" s="48" t="n">
        <f aca="false">IF((GZ299*(1+GZ$5/Setup!$C$36)+IF($V300=33,N($F300),0))-DD300-FB300&lt;0.005,0,(GZ299*(1+GZ$5/Setup!$C$36)+IF($V300=33,N($F300),0))-DD300-FB300)</f>
        <v>0</v>
      </c>
      <c r="HA300" s="48" t="n">
        <f aca="false">IF((HA299*(1+HA$5/Setup!$C$36)+IF($V300=34,N($F300),0))-DE300-FC300&lt;0.005,0,(HA299*(1+HA$5/Setup!$C$36)+IF($V300=34,N($F300),0))-DE300-FC300)</f>
        <v>0</v>
      </c>
      <c r="HB300" s="48" t="n">
        <f aca="false">IF((HB299*(1+HB$5/Setup!$C$36)+IF($V300=35,N($F300),0))-DF300-FD300&lt;0.005,0,(HB299*(1+HB$5/Setup!$C$36)+IF($V300=35,N($F300),0))-DF300-FD300)</f>
        <v>0</v>
      </c>
      <c r="HC300" s="48" t="n">
        <f aca="false">IF((HC299*(1+HC$5/Setup!$C$36)+IF($V300=36,N($F300),0))-DG300-FE300&lt;0.005,0,(HC299*(1+HC$5/Setup!$C$36)+IF($V300=36,N($F300),0))-DG300-FE300)</f>
        <v>0</v>
      </c>
      <c r="HD300" s="48" t="n">
        <f aca="false">IF((HD299*(1+HD$5/Setup!$C$36)+IF($V300=37,N($F300),0))-DH300-FF300&lt;0.005,0,(HD299*(1+HD$5/Setup!$C$36)+IF($V300=37,N($F300),0))-DH300-FF300)</f>
        <v>0</v>
      </c>
      <c r="HE300" s="48" t="n">
        <f aca="false">IF((HE299*(1+HE$5/Setup!$C$36)+IF($V300=38,N($F300),0))-DI300-FG300&lt;0.005,0,(HE299*(1+HE$5/Setup!$C$36)+IF($V300=38,N($F300),0))-DI300-FG300)</f>
        <v>0</v>
      </c>
      <c r="HF300" s="48" t="n">
        <f aca="false">IF((HF299*(1+HF$5/Setup!$C$36)+IF($V300=39,N($F300),0))-DJ300-FH300&lt;0.005,0,(HF299*(1+HF$5/Setup!$C$36)+IF($V300=39,N($F300),0))-DJ300-FH300)</f>
        <v>0</v>
      </c>
      <c r="HG300" s="48" t="n">
        <f aca="false">IF((HG299*(1+HG$5/Setup!$C$36)+IF($V300=40,N($F300),0))-DK300-FI300&lt;0.005,0,(HG299*(1+HG$5/Setup!$C$36)+IF($V300=40,N($F300),0))-DK300-FI300)</f>
        <v>0</v>
      </c>
      <c r="HH300" s="48" t="n">
        <f aca="false">IF((HH299*(1+HH$5/Setup!$C$36)+IF($V300=41,N($F300),0))-DL300-FJ300&lt;0.005,0,(HH299*(1+HH$5/Setup!$C$36)+IF($V300=41,N($F300),0))-DL300-FJ300)</f>
        <v>0</v>
      </c>
      <c r="HI300" s="48" t="n">
        <f aca="false">IF((HI299*(1+HI$5/Setup!$C$36)+IF($V300=42,N($F300),0))-DM300-FK300&lt;0.005,0,(HI299*(1+HI$5/Setup!$C$36)+IF($V300=42,N($F300),0))-DM300-FK300)</f>
        <v>0</v>
      </c>
      <c r="HJ300" s="48" t="n">
        <f aca="false">IF((HJ299*(1+HJ$5/Setup!$C$36)+IF($V300=43,N($F300),0))-DN300-FL300&lt;0.005,0,(HJ299*(1+HJ$5/Setup!$C$36)+IF($V300=43,N($F300),0))-DN300-FL300)</f>
        <v>0</v>
      </c>
      <c r="HK300" s="48" t="n">
        <f aca="false">IF((HK299*(1+HK$5/Setup!$C$36)+IF($V300=44,N($F300),0))-DO300-FM300&lt;0.005,0,(HK299*(1+HK$5/Setup!$C$36)+IF($V300=44,N($F300),0))-DO300-FM300)</f>
        <v>0</v>
      </c>
      <c r="HL300" s="48" t="n">
        <f aca="false">IF((HL299*(1+HL$5/Setup!$C$36)+IF($V300=45,N($F300),0))-DP300-FN300&lt;0.005,0,(HL299*(1+HL$5/Setup!$C$36)+IF($V300=45,N($F300),0))-DP300-FN300)</f>
        <v>0</v>
      </c>
      <c r="HM300" s="48" t="n">
        <f aca="false">IF((HM299*(1+HM$5/Setup!$C$36)+IF($V300=46,N($F300),0))-DQ300-FO300&lt;0.005,0,(HM299*(1+HM$5/Setup!$C$36)+IF($V300=46,N($F300),0))-DQ300-FO300)</f>
        <v>0</v>
      </c>
      <c r="HN300" s="48" t="n">
        <f aca="false">IF((HN299*(1+HN$5/Setup!$C$36)+IF($V300=47,N($F300),0))-DR300-FP300&lt;0.005,0,(HN299*(1+HN$5/Setup!$C$36)+IF($V300=47,N($F300),0))-DR300-FP300)</f>
        <v>0</v>
      </c>
      <c r="HO300" s="48" t="n">
        <f aca="false">IF((HO299*(1+HO$5/Setup!$C$36)+IF($V300=48,N($F300),0))-DS300-FQ300&lt;0.005,0,(HO299*(1+HO$5/Setup!$C$36)+IF($V300=48,N($F300),0))-DS300-FQ300)</f>
        <v>0</v>
      </c>
      <c r="HP300" s="48" t="n">
        <f aca="false">IF((HP299*(1+HP$5/Setup!$C$36)+IF($V300=49,N($F300),0))-DT300-FR300&lt;0.005,0,(HP299*(1+HP$5/Setup!$C$36)+IF($V300=49,N($F300),0))-DT300-FR300)</f>
        <v>0</v>
      </c>
      <c r="HQ300" s="48" t="n">
        <f aca="false">IF((HQ299*(1+HQ$5/Setup!$C$36)+IF($V300=50,N($F300),0))-DU300-FS300&lt;0.005,0,(HQ299*(1+HQ$5/Setup!$C$36)+IF($V300=50,N($F300),0))-DU300-FS300)</f>
        <v>0</v>
      </c>
    </row>
    <row r="301" customFormat="false" ht="15" hidden="false" customHeight="false" outlineLevel="0" collapsed="false">
      <c r="A301" s="44" t="n">
        <v>293</v>
      </c>
      <c r="B301" s="45" t="n">
        <f aca="false">IF(Setup!$C$7="Every month",EDATE(Setup!$C$8,($A301-1)),IF(Setup!$C$7="Twice a month",DATE(YEAR(Setup!$C$8),MONTH(Setup!$C$8)+INT((($A301-1)+Setup!$C$41)/2),MIN(IF(MOD(($A301-1)+Setup!$C$41,2)=0,Setup!$C$39,Setup!$C$40),DAY(EOMONTH(DATE(YEAR(Setup!$C$8),MONTH(Setup!$C$8)+INT((($A301-1)+Setup!$C$41)/2),1),0)))),Setup!$C$8+($A301-1)*IF(Setup!$C$7="Every week",7,14)))</f>
        <v>50413</v>
      </c>
      <c r="C301" s="45" t="n">
        <f aca="false">IF(Setup!$C$7="Every month",EDATE(Setup!$C$8,$A301),IF(Setup!$C$7="Twice a month",DATE(YEAR(Setup!$C$8),MONTH(Setup!$C$8)+INT(($A301+Setup!$C$41)/2),MIN(IF(MOD($A301+Setup!$C$41,2)=0,Setup!$C$39,Setup!$C$40),DAY(EOMONTH(DATE(YEAR(Setup!$C$8),MONTH(Setup!$C$8)+INT(($A301+Setup!$C$41)/2),1),0)))),Setup!$C$8+$A301*IF(Setup!$C$7="Every week",7,14)))</f>
        <v>50427</v>
      </c>
      <c r="D301" s="46"/>
      <c r="E301" s="47"/>
      <c r="F301" s="47"/>
      <c r="G301" s="47"/>
      <c r="H301" s="47"/>
      <c r="I301" s="48" t="n">
        <f aca="false">N(Setup!$C$11)+N(E301)</f>
        <v>100</v>
      </c>
      <c r="J301" s="48" t="n">
        <f aca="false">MIN(Setup!$C$37,MAX(I301,0))</f>
        <v>9.23076923076923</v>
      </c>
      <c r="K301" s="48" t="n">
        <f aca="false">MIN(MAX(N(Setup!$C$14)-L300,0),MAX(I301-J301,0))</f>
        <v>0</v>
      </c>
      <c r="L301" s="48" t="n">
        <f aca="false">L300+K301-N(G301)</f>
        <v>500</v>
      </c>
      <c r="M301" s="48" t="n">
        <f aca="false">M300+J301-N(H301)</f>
        <v>2704.61538461538</v>
      </c>
      <c r="N301" s="48" t="n">
        <f aca="false">SUM(BX301:DU301)</f>
        <v>0</v>
      </c>
      <c r="O301" s="48" t="n">
        <f aca="false">SUM(Z301:BW301)-N301</f>
        <v>65</v>
      </c>
      <c r="P301" s="48" t="n">
        <f aca="false">MAX(I301-J301-K301,0)+O301</f>
        <v>155.769230769231</v>
      </c>
      <c r="Q301" s="48" t="n">
        <f aca="false">SUM(DV301:FS301)</f>
        <v>0</v>
      </c>
      <c r="R301" s="49" t="n">
        <f aca="false">N301+J301+K301+Q301</f>
        <v>9.23076923076923</v>
      </c>
      <c r="S301" s="48" t="n">
        <f aca="false">T301-T300-N(F301)+N301+Q301</f>
        <v>0</v>
      </c>
      <c r="T301" s="49" t="n">
        <f aca="false">SUM(FT301:HQ301)</f>
        <v>0</v>
      </c>
      <c r="U301" s="44" t="str">
        <f aca="false">IF(T300&lt;0.005,"",INDEX(Helpers!$C$2:$C$51,IF(_xlfn.MINIFS($DV$6:$FS$6,DV301:FS301,"&gt;0.005")=0,V301,_xlfn.MINIFS($DV$6:$FS$6,DV301:FS301,"&gt;0.005"))))</f>
        <v/>
      </c>
      <c r="V301" s="44" t="n">
        <f aca="false">IF(_xlfn.MINIFS($FT$6:$HQ$6,FT300:HQ300,"&gt;0.005")=0,1,_xlfn.MINIFS($FT$6:$HQ$6,FT300:HQ300,"&gt;0.005"))</f>
        <v>1</v>
      </c>
      <c r="W301" s="44" t="n">
        <f aca="false">IF(AND(D301&lt;&gt;"Paid",T300&gt;0.005),1,0)</f>
        <v>0</v>
      </c>
      <c r="X301" s="48" t="n">
        <f aca="false">SUMPRODUCT(((Helpers!$G$2:$G$51*(1+(Helpers!$D$2:$D$51+0.000000001)/12)^(($B301-Setup!$C$8)/(365.25/12))-Helpers!$E$2:$E$51*((1+(Helpers!$D$2:$D$51+0.000000001)/12)^(($B301-Setup!$C$8)/(365.25/12))-1)/((Helpers!$D$2:$D$51+0.000000001)/12))&gt;0)*(Helpers!$G$2:$G$51*(1+(Helpers!$D$2:$D$51+0.000000001)/12)^(($B301-Setup!$C$8)/(365.25/12))-Helpers!$E$2:$E$51*((1+(Helpers!$D$2:$D$51+0.000000001)/12)^(($B301-Setup!$C$8)/(365.25/12))-1)/((Helpers!$D$2:$D$51+0.000000001)/12)))</f>
        <v>0</v>
      </c>
      <c r="Y301" s="48"/>
      <c r="Z301" s="48" t="n">
        <f aca="false">IF(OR(N(Z$5)=0,Z$6=""),0,Z$5*((DATE(YEAR($B301),MONTH($B301),MIN(Z$6,DAY(EOMONTH($B301,0))))&gt;=$B301)*(DATE(YEAR($B301),MONTH($B301),MIN(Z$6,DAY(EOMONTH($B301,0))))&lt;$C301)+(DATE(YEAR($B301),MONTH($B301)+1,MIN(Z$6,DAY(EOMONTH($B301,1))))&gt;=$B301)*(DATE(YEAR($B301),MONTH($B301)+1,MIN(Z$6,DAY(EOMONTH($B301,1))))&lt;$C301)))</f>
        <v>25</v>
      </c>
      <c r="AA301" s="48" t="n">
        <f aca="false">IF(OR(N(AA$5)=0,AA$6=""),0,AA$5*((DATE(YEAR($B301),MONTH($B301),MIN(AA$6,DAY(EOMONTH($B301,0))))&gt;=$B301)*(DATE(YEAR($B301),MONTH($B301),MIN(AA$6,DAY(EOMONTH($B301,0))))&lt;$C301)+(DATE(YEAR($B301),MONTH($B301)+1,MIN(AA$6,DAY(EOMONTH($B301,1))))&gt;=$B301)*(DATE(YEAR($B301),MONTH($B301)+1,MIN(AA$6,DAY(EOMONTH($B301,1))))&lt;$C301)))</f>
        <v>40</v>
      </c>
      <c r="AB301" s="48" t="n">
        <f aca="false">IF(OR(N(AB$5)=0,AB$6=""),0,AB$5*((DATE(YEAR($B301),MONTH($B301),MIN(AB$6,DAY(EOMONTH($B301,0))))&gt;=$B301)*(DATE(YEAR($B301),MONTH($B301),MIN(AB$6,DAY(EOMONTH($B301,0))))&lt;$C301)+(DATE(YEAR($B301),MONTH($B301)+1,MIN(AB$6,DAY(EOMONTH($B301,1))))&gt;=$B301)*(DATE(YEAR($B301),MONTH($B301)+1,MIN(AB$6,DAY(EOMONTH($B301,1))))&lt;$C301)))</f>
        <v>0</v>
      </c>
      <c r="AC301" s="48" t="n">
        <f aca="false">IF(OR(N(AC$5)=0,AC$6=""),0,AC$5*((DATE(YEAR($B301),MONTH($B301),MIN(AC$6,DAY(EOMONTH($B301,0))))&gt;=$B301)*(DATE(YEAR($B301),MONTH($B301),MIN(AC$6,DAY(EOMONTH($B301,0))))&lt;$C301)+(DATE(YEAR($B301),MONTH($B301)+1,MIN(AC$6,DAY(EOMONTH($B301,1))))&gt;=$B301)*(DATE(YEAR($B301),MONTH($B301)+1,MIN(AC$6,DAY(EOMONTH($B301,1))))&lt;$C301)))</f>
        <v>0</v>
      </c>
      <c r="AD301" s="48" t="n">
        <f aca="false">IF(OR(N(AD$5)=0,AD$6=""),0,AD$5*((DATE(YEAR($B301),MONTH($B301),MIN(AD$6,DAY(EOMONTH($B301,0))))&gt;=$B301)*(DATE(YEAR($B301),MONTH($B301),MIN(AD$6,DAY(EOMONTH($B301,0))))&lt;$C301)+(DATE(YEAR($B301),MONTH($B301)+1,MIN(AD$6,DAY(EOMONTH($B301,1))))&gt;=$B301)*(DATE(YEAR($B301),MONTH($B301)+1,MIN(AD$6,DAY(EOMONTH($B301,1))))&lt;$C301)))</f>
        <v>0</v>
      </c>
      <c r="AE301" s="48" t="n">
        <f aca="false">IF(OR(N(AE$5)=0,AE$6=""),0,AE$5*((DATE(YEAR($B301),MONTH($B301),MIN(AE$6,DAY(EOMONTH($B301,0))))&gt;=$B301)*(DATE(YEAR($B301),MONTH($B301),MIN(AE$6,DAY(EOMONTH($B301,0))))&lt;$C301)+(DATE(YEAR($B301),MONTH($B301)+1,MIN(AE$6,DAY(EOMONTH($B301,1))))&gt;=$B301)*(DATE(YEAR($B301),MONTH($B301)+1,MIN(AE$6,DAY(EOMONTH($B301,1))))&lt;$C301)))</f>
        <v>0</v>
      </c>
      <c r="AF301" s="48" t="n">
        <f aca="false">IF(OR(N(AF$5)=0,AF$6=""),0,AF$5*((DATE(YEAR($B301),MONTH($B301),MIN(AF$6,DAY(EOMONTH($B301,0))))&gt;=$B301)*(DATE(YEAR($B301),MONTH($B301),MIN(AF$6,DAY(EOMONTH($B301,0))))&lt;$C301)+(DATE(YEAR($B301),MONTH($B301)+1,MIN(AF$6,DAY(EOMONTH($B301,1))))&gt;=$B301)*(DATE(YEAR($B301),MONTH($B301)+1,MIN(AF$6,DAY(EOMONTH($B301,1))))&lt;$C301)))</f>
        <v>0</v>
      </c>
      <c r="AG301" s="48" t="n">
        <f aca="false">IF(OR(N(AG$5)=0,AG$6=""),0,AG$5*((DATE(YEAR($B301),MONTH($B301),MIN(AG$6,DAY(EOMONTH($B301,0))))&gt;=$B301)*(DATE(YEAR($B301),MONTH($B301),MIN(AG$6,DAY(EOMONTH($B301,0))))&lt;$C301)+(DATE(YEAR($B301),MONTH($B301)+1,MIN(AG$6,DAY(EOMONTH($B301,1))))&gt;=$B301)*(DATE(YEAR($B301),MONTH($B301)+1,MIN(AG$6,DAY(EOMONTH($B301,1))))&lt;$C301)))</f>
        <v>0</v>
      </c>
      <c r="AH301" s="48" t="n">
        <f aca="false">IF(OR(N(AH$5)=0,AH$6=""),0,AH$5*((DATE(YEAR($B301),MONTH($B301),MIN(AH$6,DAY(EOMONTH($B301,0))))&gt;=$B301)*(DATE(YEAR($B301),MONTH($B301),MIN(AH$6,DAY(EOMONTH($B301,0))))&lt;$C301)+(DATE(YEAR($B301),MONTH($B301)+1,MIN(AH$6,DAY(EOMONTH($B301,1))))&gt;=$B301)*(DATE(YEAR($B301),MONTH($B301)+1,MIN(AH$6,DAY(EOMONTH($B301,1))))&lt;$C301)))</f>
        <v>0</v>
      </c>
      <c r="AI301" s="48" t="n">
        <f aca="false">IF(OR(N(AI$5)=0,AI$6=""),0,AI$5*((DATE(YEAR($B301),MONTH($B301),MIN(AI$6,DAY(EOMONTH($B301,0))))&gt;=$B301)*(DATE(YEAR($B301),MONTH($B301),MIN(AI$6,DAY(EOMONTH($B301,0))))&lt;$C301)+(DATE(YEAR($B301),MONTH($B301)+1,MIN(AI$6,DAY(EOMONTH($B301,1))))&gt;=$B301)*(DATE(YEAR($B301),MONTH($B301)+1,MIN(AI$6,DAY(EOMONTH($B301,1))))&lt;$C301)))</f>
        <v>0</v>
      </c>
      <c r="AJ301" s="48" t="n">
        <f aca="false">IF(OR(N(AJ$5)=0,AJ$6=""),0,AJ$5*((DATE(YEAR($B301),MONTH($B301),MIN(AJ$6,DAY(EOMONTH($B301,0))))&gt;=$B301)*(DATE(YEAR($B301),MONTH($B301),MIN(AJ$6,DAY(EOMONTH($B301,0))))&lt;$C301)+(DATE(YEAR($B301),MONTH($B301)+1,MIN(AJ$6,DAY(EOMONTH($B301,1))))&gt;=$B301)*(DATE(YEAR($B301),MONTH($B301)+1,MIN(AJ$6,DAY(EOMONTH($B301,1))))&lt;$C301)))</f>
        <v>0</v>
      </c>
      <c r="AK301" s="48" t="n">
        <f aca="false">IF(OR(N(AK$5)=0,AK$6=""),0,AK$5*((DATE(YEAR($B301),MONTH($B301),MIN(AK$6,DAY(EOMONTH($B301,0))))&gt;=$B301)*(DATE(YEAR($B301),MONTH($B301),MIN(AK$6,DAY(EOMONTH($B301,0))))&lt;$C301)+(DATE(YEAR($B301),MONTH($B301)+1,MIN(AK$6,DAY(EOMONTH($B301,1))))&gt;=$B301)*(DATE(YEAR($B301),MONTH($B301)+1,MIN(AK$6,DAY(EOMONTH($B301,1))))&lt;$C301)))</f>
        <v>0</v>
      </c>
      <c r="AL301" s="48" t="n">
        <f aca="false">IF(OR(N(AL$5)=0,AL$6=""),0,AL$5*((DATE(YEAR($B301),MONTH($B301),MIN(AL$6,DAY(EOMONTH($B301,0))))&gt;=$B301)*(DATE(YEAR($B301),MONTH($B301),MIN(AL$6,DAY(EOMONTH($B301,0))))&lt;$C301)+(DATE(YEAR($B301),MONTH($B301)+1,MIN(AL$6,DAY(EOMONTH($B301,1))))&gt;=$B301)*(DATE(YEAR($B301),MONTH($B301)+1,MIN(AL$6,DAY(EOMONTH($B301,1))))&lt;$C301)))</f>
        <v>0</v>
      </c>
      <c r="AM301" s="48" t="n">
        <f aca="false">IF(OR(N(AM$5)=0,AM$6=""),0,AM$5*((DATE(YEAR($B301),MONTH($B301),MIN(AM$6,DAY(EOMONTH($B301,0))))&gt;=$B301)*(DATE(YEAR($B301),MONTH($B301),MIN(AM$6,DAY(EOMONTH($B301,0))))&lt;$C301)+(DATE(YEAR($B301),MONTH($B301)+1,MIN(AM$6,DAY(EOMONTH($B301,1))))&gt;=$B301)*(DATE(YEAR($B301),MONTH($B301)+1,MIN(AM$6,DAY(EOMONTH($B301,1))))&lt;$C301)))</f>
        <v>0</v>
      </c>
      <c r="AN301" s="48" t="n">
        <f aca="false">IF(OR(N(AN$5)=0,AN$6=""),0,AN$5*((DATE(YEAR($B301),MONTH($B301),MIN(AN$6,DAY(EOMONTH($B301,0))))&gt;=$B301)*(DATE(YEAR($B301),MONTH($B301),MIN(AN$6,DAY(EOMONTH($B301,0))))&lt;$C301)+(DATE(YEAR($B301),MONTH($B301)+1,MIN(AN$6,DAY(EOMONTH($B301,1))))&gt;=$B301)*(DATE(YEAR($B301),MONTH($B301)+1,MIN(AN$6,DAY(EOMONTH($B301,1))))&lt;$C301)))</f>
        <v>0</v>
      </c>
      <c r="AO301" s="48" t="n">
        <f aca="false">IF(OR(N(AO$5)=0,AO$6=""),0,AO$5*((DATE(YEAR($B301),MONTH($B301),MIN(AO$6,DAY(EOMONTH($B301,0))))&gt;=$B301)*(DATE(YEAR($B301),MONTH($B301),MIN(AO$6,DAY(EOMONTH($B301,0))))&lt;$C301)+(DATE(YEAR($B301),MONTH($B301)+1,MIN(AO$6,DAY(EOMONTH($B301,1))))&gt;=$B301)*(DATE(YEAR($B301),MONTH($B301)+1,MIN(AO$6,DAY(EOMONTH($B301,1))))&lt;$C301)))</f>
        <v>0</v>
      </c>
      <c r="AP301" s="48" t="n">
        <f aca="false">IF(OR(N(AP$5)=0,AP$6=""),0,AP$5*((DATE(YEAR($B301),MONTH($B301),MIN(AP$6,DAY(EOMONTH($B301,0))))&gt;=$B301)*(DATE(YEAR($B301),MONTH($B301),MIN(AP$6,DAY(EOMONTH($B301,0))))&lt;$C301)+(DATE(YEAR($B301),MONTH($B301)+1,MIN(AP$6,DAY(EOMONTH($B301,1))))&gt;=$B301)*(DATE(YEAR($B301),MONTH($B301)+1,MIN(AP$6,DAY(EOMONTH($B301,1))))&lt;$C301)))</f>
        <v>0</v>
      </c>
      <c r="AQ301" s="48" t="n">
        <f aca="false">IF(OR(N(AQ$5)=0,AQ$6=""),0,AQ$5*((DATE(YEAR($B301),MONTH($B301),MIN(AQ$6,DAY(EOMONTH($B301,0))))&gt;=$B301)*(DATE(YEAR($B301),MONTH($B301),MIN(AQ$6,DAY(EOMONTH($B301,0))))&lt;$C301)+(DATE(YEAR($B301),MONTH($B301)+1,MIN(AQ$6,DAY(EOMONTH($B301,1))))&gt;=$B301)*(DATE(YEAR($B301),MONTH($B301)+1,MIN(AQ$6,DAY(EOMONTH($B301,1))))&lt;$C301)))</f>
        <v>0</v>
      </c>
      <c r="AR301" s="48" t="n">
        <f aca="false">IF(OR(N(AR$5)=0,AR$6=""),0,AR$5*((DATE(YEAR($B301),MONTH($B301),MIN(AR$6,DAY(EOMONTH($B301,0))))&gt;=$B301)*(DATE(YEAR($B301),MONTH($B301),MIN(AR$6,DAY(EOMONTH($B301,0))))&lt;$C301)+(DATE(YEAR($B301),MONTH($B301)+1,MIN(AR$6,DAY(EOMONTH($B301,1))))&gt;=$B301)*(DATE(YEAR($B301),MONTH($B301)+1,MIN(AR$6,DAY(EOMONTH($B301,1))))&lt;$C301)))</f>
        <v>0</v>
      </c>
      <c r="AS301" s="48" t="n">
        <f aca="false">IF(OR(N(AS$5)=0,AS$6=""),0,AS$5*((DATE(YEAR($B301),MONTH($B301),MIN(AS$6,DAY(EOMONTH($B301,0))))&gt;=$B301)*(DATE(YEAR($B301),MONTH($B301),MIN(AS$6,DAY(EOMONTH($B301,0))))&lt;$C301)+(DATE(YEAR($B301),MONTH($B301)+1,MIN(AS$6,DAY(EOMONTH($B301,1))))&gt;=$B301)*(DATE(YEAR($B301),MONTH($B301)+1,MIN(AS$6,DAY(EOMONTH($B301,1))))&lt;$C301)))</f>
        <v>0</v>
      </c>
      <c r="AT301" s="48" t="n">
        <f aca="false">IF(OR(N(AT$5)=0,AT$6=""),0,AT$5*((DATE(YEAR($B301),MONTH($B301),MIN(AT$6,DAY(EOMONTH($B301,0))))&gt;=$B301)*(DATE(YEAR($B301),MONTH($B301),MIN(AT$6,DAY(EOMONTH($B301,0))))&lt;$C301)+(DATE(YEAR($B301),MONTH($B301)+1,MIN(AT$6,DAY(EOMONTH($B301,1))))&gt;=$B301)*(DATE(YEAR($B301),MONTH($B301)+1,MIN(AT$6,DAY(EOMONTH($B301,1))))&lt;$C301)))</f>
        <v>0</v>
      </c>
      <c r="AU301" s="48" t="n">
        <f aca="false">IF(OR(N(AU$5)=0,AU$6=""),0,AU$5*((DATE(YEAR($B301),MONTH($B301),MIN(AU$6,DAY(EOMONTH($B301,0))))&gt;=$B301)*(DATE(YEAR($B301),MONTH($B301),MIN(AU$6,DAY(EOMONTH($B301,0))))&lt;$C301)+(DATE(YEAR($B301),MONTH($B301)+1,MIN(AU$6,DAY(EOMONTH($B301,1))))&gt;=$B301)*(DATE(YEAR($B301),MONTH($B301)+1,MIN(AU$6,DAY(EOMONTH($B301,1))))&lt;$C301)))</f>
        <v>0</v>
      </c>
      <c r="AV301" s="48" t="n">
        <f aca="false">IF(OR(N(AV$5)=0,AV$6=""),0,AV$5*((DATE(YEAR($B301),MONTH($B301),MIN(AV$6,DAY(EOMONTH($B301,0))))&gt;=$B301)*(DATE(YEAR($B301),MONTH($B301),MIN(AV$6,DAY(EOMONTH($B301,0))))&lt;$C301)+(DATE(YEAR($B301),MONTH($B301)+1,MIN(AV$6,DAY(EOMONTH($B301,1))))&gt;=$B301)*(DATE(YEAR($B301),MONTH($B301)+1,MIN(AV$6,DAY(EOMONTH($B301,1))))&lt;$C301)))</f>
        <v>0</v>
      </c>
      <c r="AW301" s="48" t="n">
        <f aca="false">IF(OR(N(AW$5)=0,AW$6=""),0,AW$5*((DATE(YEAR($B301),MONTH($B301),MIN(AW$6,DAY(EOMONTH($B301,0))))&gt;=$B301)*(DATE(YEAR($B301),MONTH($B301),MIN(AW$6,DAY(EOMONTH($B301,0))))&lt;$C301)+(DATE(YEAR($B301),MONTH($B301)+1,MIN(AW$6,DAY(EOMONTH($B301,1))))&gt;=$B301)*(DATE(YEAR($B301),MONTH($B301)+1,MIN(AW$6,DAY(EOMONTH($B301,1))))&lt;$C301)))</f>
        <v>0</v>
      </c>
      <c r="AX301" s="48" t="n">
        <f aca="false">IF(OR(N(AX$5)=0,AX$6=""),0,AX$5*((DATE(YEAR($B301),MONTH($B301),MIN(AX$6,DAY(EOMONTH($B301,0))))&gt;=$B301)*(DATE(YEAR($B301),MONTH($B301),MIN(AX$6,DAY(EOMONTH($B301,0))))&lt;$C301)+(DATE(YEAR($B301),MONTH($B301)+1,MIN(AX$6,DAY(EOMONTH($B301,1))))&gt;=$B301)*(DATE(YEAR($B301),MONTH($B301)+1,MIN(AX$6,DAY(EOMONTH($B301,1))))&lt;$C301)))</f>
        <v>0</v>
      </c>
      <c r="AY301" s="48" t="n">
        <f aca="false">IF(OR(N(AY$5)=0,AY$6=""),0,AY$5*((DATE(YEAR($B301),MONTH($B301),MIN(AY$6,DAY(EOMONTH($B301,0))))&gt;=$B301)*(DATE(YEAR($B301),MONTH($B301),MIN(AY$6,DAY(EOMONTH($B301,0))))&lt;$C301)+(DATE(YEAR($B301),MONTH($B301)+1,MIN(AY$6,DAY(EOMONTH($B301,1))))&gt;=$B301)*(DATE(YEAR($B301),MONTH($B301)+1,MIN(AY$6,DAY(EOMONTH($B301,1))))&lt;$C301)))</f>
        <v>0</v>
      </c>
      <c r="AZ301" s="48" t="n">
        <f aca="false">IF(OR(N(AZ$5)=0,AZ$6=""),0,AZ$5*((DATE(YEAR($B301),MONTH($B301),MIN(AZ$6,DAY(EOMONTH($B301,0))))&gt;=$B301)*(DATE(YEAR($B301),MONTH($B301),MIN(AZ$6,DAY(EOMONTH($B301,0))))&lt;$C301)+(DATE(YEAR($B301),MONTH($B301)+1,MIN(AZ$6,DAY(EOMONTH($B301,1))))&gt;=$B301)*(DATE(YEAR($B301),MONTH($B301)+1,MIN(AZ$6,DAY(EOMONTH($B301,1))))&lt;$C301)))</f>
        <v>0</v>
      </c>
      <c r="BA301" s="48" t="n">
        <f aca="false">IF(OR(N(BA$5)=0,BA$6=""),0,BA$5*((DATE(YEAR($B301),MONTH($B301),MIN(BA$6,DAY(EOMONTH($B301,0))))&gt;=$B301)*(DATE(YEAR($B301),MONTH($B301),MIN(BA$6,DAY(EOMONTH($B301,0))))&lt;$C301)+(DATE(YEAR($B301),MONTH($B301)+1,MIN(BA$6,DAY(EOMONTH($B301,1))))&gt;=$B301)*(DATE(YEAR($B301),MONTH($B301)+1,MIN(BA$6,DAY(EOMONTH($B301,1))))&lt;$C301)))</f>
        <v>0</v>
      </c>
      <c r="BB301" s="48" t="n">
        <f aca="false">IF(OR(N(BB$5)=0,BB$6=""),0,BB$5*((DATE(YEAR($B301),MONTH($B301),MIN(BB$6,DAY(EOMONTH($B301,0))))&gt;=$B301)*(DATE(YEAR($B301),MONTH($B301),MIN(BB$6,DAY(EOMONTH($B301,0))))&lt;$C301)+(DATE(YEAR($B301),MONTH($B301)+1,MIN(BB$6,DAY(EOMONTH($B301,1))))&gt;=$B301)*(DATE(YEAR($B301),MONTH($B301)+1,MIN(BB$6,DAY(EOMONTH($B301,1))))&lt;$C301)))</f>
        <v>0</v>
      </c>
      <c r="BC301" s="48" t="n">
        <f aca="false">IF(OR(N(BC$5)=0,BC$6=""),0,BC$5*((DATE(YEAR($B301),MONTH($B301),MIN(BC$6,DAY(EOMONTH($B301,0))))&gt;=$B301)*(DATE(YEAR($B301),MONTH($B301),MIN(BC$6,DAY(EOMONTH($B301,0))))&lt;$C301)+(DATE(YEAR($B301),MONTH($B301)+1,MIN(BC$6,DAY(EOMONTH($B301,1))))&gt;=$B301)*(DATE(YEAR($B301),MONTH($B301)+1,MIN(BC$6,DAY(EOMONTH($B301,1))))&lt;$C301)))</f>
        <v>0</v>
      </c>
      <c r="BD301" s="48" t="n">
        <f aca="false">IF(OR(N(BD$5)=0,BD$6=""),0,BD$5*((DATE(YEAR($B301),MONTH($B301),MIN(BD$6,DAY(EOMONTH($B301,0))))&gt;=$B301)*(DATE(YEAR($B301),MONTH($B301),MIN(BD$6,DAY(EOMONTH($B301,0))))&lt;$C301)+(DATE(YEAR($B301),MONTH($B301)+1,MIN(BD$6,DAY(EOMONTH($B301,1))))&gt;=$B301)*(DATE(YEAR($B301),MONTH($B301)+1,MIN(BD$6,DAY(EOMONTH($B301,1))))&lt;$C301)))</f>
        <v>0</v>
      </c>
      <c r="BE301" s="48" t="n">
        <f aca="false">IF(OR(N(BE$5)=0,BE$6=""),0,BE$5*((DATE(YEAR($B301),MONTH($B301),MIN(BE$6,DAY(EOMONTH($B301,0))))&gt;=$B301)*(DATE(YEAR($B301),MONTH($B301),MIN(BE$6,DAY(EOMONTH($B301,0))))&lt;$C301)+(DATE(YEAR($B301),MONTH($B301)+1,MIN(BE$6,DAY(EOMONTH($B301,1))))&gt;=$B301)*(DATE(YEAR($B301),MONTH($B301)+1,MIN(BE$6,DAY(EOMONTH($B301,1))))&lt;$C301)))</f>
        <v>0</v>
      </c>
      <c r="BF301" s="48" t="n">
        <f aca="false">IF(OR(N(BF$5)=0,BF$6=""),0,BF$5*((DATE(YEAR($B301),MONTH($B301),MIN(BF$6,DAY(EOMONTH($B301,0))))&gt;=$B301)*(DATE(YEAR($B301),MONTH($B301),MIN(BF$6,DAY(EOMONTH($B301,0))))&lt;$C301)+(DATE(YEAR($B301),MONTH($B301)+1,MIN(BF$6,DAY(EOMONTH($B301,1))))&gt;=$B301)*(DATE(YEAR($B301),MONTH($B301)+1,MIN(BF$6,DAY(EOMONTH($B301,1))))&lt;$C301)))</f>
        <v>0</v>
      </c>
      <c r="BG301" s="48" t="n">
        <f aca="false">IF(OR(N(BG$5)=0,BG$6=""),0,BG$5*((DATE(YEAR($B301),MONTH($B301),MIN(BG$6,DAY(EOMONTH($B301,0))))&gt;=$B301)*(DATE(YEAR($B301),MONTH($B301),MIN(BG$6,DAY(EOMONTH($B301,0))))&lt;$C301)+(DATE(YEAR($B301),MONTH($B301)+1,MIN(BG$6,DAY(EOMONTH($B301,1))))&gt;=$B301)*(DATE(YEAR($B301),MONTH($B301)+1,MIN(BG$6,DAY(EOMONTH($B301,1))))&lt;$C301)))</f>
        <v>0</v>
      </c>
      <c r="BH301" s="48" t="n">
        <f aca="false">IF(OR(N(BH$5)=0,BH$6=""),0,BH$5*((DATE(YEAR($B301),MONTH($B301),MIN(BH$6,DAY(EOMONTH($B301,0))))&gt;=$B301)*(DATE(YEAR($B301),MONTH($B301),MIN(BH$6,DAY(EOMONTH($B301,0))))&lt;$C301)+(DATE(YEAR($B301),MONTH($B301)+1,MIN(BH$6,DAY(EOMONTH($B301,1))))&gt;=$B301)*(DATE(YEAR($B301),MONTH($B301)+1,MIN(BH$6,DAY(EOMONTH($B301,1))))&lt;$C301)))</f>
        <v>0</v>
      </c>
      <c r="BI301" s="48" t="n">
        <f aca="false">IF(OR(N(BI$5)=0,BI$6=""),0,BI$5*((DATE(YEAR($B301),MONTH($B301),MIN(BI$6,DAY(EOMONTH($B301,0))))&gt;=$B301)*(DATE(YEAR($B301),MONTH($B301),MIN(BI$6,DAY(EOMONTH($B301,0))))&lt;$C301)+(DATE(YEAR($B301),MONTH($B301)+1,MIN(BI$6,DAY(EOMONTH($B301,1))))&gt;=$B301)*(DATE(YEAR($B301),MONTH($B301)+1,MIN(BI$6,DAY(EOMONTH($B301,1))))&lt;$C301)))</f>
        <v>0</v>
      </c>
      <c r="BJ301" s="48" t="n">
        <f aca="false">IF(OR(N(BJ$5)=0,BJ$6=""),0,BJ$5*((DATE(YEAR($B301),MONTH($B301),MIN(BJ$6,DAY(EOMONTH($B301,0))))&gt;=$B301)*(DATE(YEAR($B301),MONTH($B301),MIN(BJ$6,DAY(EOMONTH($B301,0))))&lt;$C301)+(DATE(YEAR($B301),MONTH($B301)+1,MIN(BJ$6,DAY(EOMONTH($B301,1))))&gt;=$B301)*(DATE(YEAR($B301),MONTH($B301)+1,MIN(BJ$6,DAY(EOMONTH($B301,1))))&lt;$C301)))</f>
        <v>0</v>
      </c>
      <c r="BK301" s="48" t="n">
        <f aca="false">IF(OR(N(BK$5)=0,BK$6=""),0,BK$5*((DATE(YEAR($B301),MONTH($B301),MIN(BK$6,DAY(EOMONTH($B301,0))))&gt;=$B301)*(DATE(YEAR($B301),MONTH($B301),MIN(BK$6,DAY(EOMONTH($B301,0))))&lt;$C301)+(DATE(YEAR($B301),MONTH($B301)+1,MIN(BK$6,DAY(EOMONTH($B301,1))))&gt;=$B301)*(DATE(YEAR($B301),MONTH($B301)+1,MIN(BK$6,DAY(EOMONTH($B301,1))))&lt;$C301)))</f>
        <v>0</v>
      </c>
      <c r="BL301" s="48" t="n">
        <f aca="false">IF(OR(N(BL$5)=0,BL$6=""),0,BL$5*((DATE(YEAR($B301),MONTH($B301),MIN(BL$6,DAY(EOMONTH($B301,0))))&gt;=$B301)*(DATE(YEAR($B301),MONTH($B301),MIN(BL$6,DAY(EOMONTH($B301,0))))&lt;$C301)+(DATE(YEAR($B301),MONTH($B301)+1,MIN(BL$6,DAY(EOMONTH($B301,1))))&gt;=$B301)*(DATE(YEAR($B301),MONTH($B301)+1,MIN(BL$6,DAY(EOMONTH($B301,1))))&lt;$C301)))</f>
        <v>0</v>
      </c>
      <c r="BM301" s="48" t="n">
        <f aca="false">IF(OR(N(BM$5)=0,BM$6=""),0,BM$5*((DATE(YEAR($B301),MONTH($B301),MIN(BM$6,DAY(EOMONTH($B301,0))))&gt;=$B301)*(DATE(YEAR($B301),MONTH($B301),MIN(BM$6,DAY(EOMONTH($B301,0))))&lt;$C301)+(DATE(YEAR($B301),MONTH($B301)+1,MIN(BM$6,DAY(EOMONTH($B301,1))))&gt;=$B301)*(DATE(YEAR($B301),MONTH($B301)+1,MIN(BM$6,DAY(EOMONTH($B301,1))))&lt;$C301)))</f>
        <v>0</v>
      </c>
      <c r="BN301" s="48" t="n">
        <f aca="false">IF(OR(N(BN$5)=0,BN$6=""),0,BN$5*((DATE(YEAR($B301),MONTH($B301),MIN(BN$6,DAY(EOMONTH($B301,0))))&gt;=$B301)*(DATE(YEAR($B301),MONTH($B301),MIN(BN$6,DAY(EOMONTH($B301,0))))&lt;$C301)+(DATE(YEAR($B301),MONTH($B301)+1,MIN(BN$6,DAY(EOMONTH($B301,1))))&gt;=$B301)*(DATE(YEAR($B301),MONTH($B301)+1,MIN(BN$6,DAY(EOMONTH($B301,1))))&lt;$C301)))</f>
        <v>0</v>
      </c>
      <c r="BO301" s="48" t="n">
        <f aca="false">IF(OR(N(BO$5)=0,BO$6=""),0,BO$5*((DATE(YEAR($B301),MONTH($B301),MIN(BO$6,DAY(EOMONTH($B301,0))))&gt;=$B301)*(DATE(YEAR($B301),MONTH($B301),MIN(BO$6,DAY(EOMONTH($B301,0))))&lt;$C301)+(DATE(YEAR($B301),MONTH($B301)+1,MIN(BO$6,DAY(EOMONTH($B301,1))))&gt;=$B301)*(DATE(YEAR($B301),MONTH($B301)+1,MIN(BO$6,DAY(EOMONTH($B301,1))))&lt;$C301)))</f>
        <v>0</v>
      </c>
      <c r="BP301" s="48" t="n">
        <f aca="false">IF(OR(N(BP$5)=0,BP$6=""),0,BP$5*((DATE(YEAR($B301),MONTH($B301),MIN(BP$6,DAY(EOMONTH($B301,0))))&gt;=$B301)*(DATE(YEAR($B301),MONTH($B301),MIN(BP$6,DAY(EOMONTH($B301,0))))&lt;$C301)+(DATE(YEAR($B301),MONTH($B301)+1,MIN(BP$6,DAY(EOMONTH($B301,1))))&gt;=$B301)*(DATE(YEAR($B301),MONTH($B301)+1,MIN(BP$6,DAY(EOMONTH($B301,1))))&lt;$C301)))</f>
        <v>0</v>
      </c>
      <c r="BQ301" s="48" t="n">
        <f aca="false">IF(OR(N(BQ$5)=0,BQ$6=""),0,BQ$5*((DATE(YEAR($B301),MONTH($B301),MIN(BQ$6,DAY(EOMONTH($B301,0))))&gt;=$B301)*(DATE(YEAR($B301),MONTH($B301),MIN(BQ$6,DAY(EOMONTH($B301,0))))&lt;$C301)+(DATE(YEAR($B301),MONTH($B301)+1,MIN(BQ$6,DAY(EOMONTH($B301,1))))&gt;=$B301)*(DATE(YEAR($B301),MONTH($B301)+1,MIN(BQ$6,DAY(EOMONTH($B301,1))))&lt;$C301)))</f>
        <v>0</v>
      </c>
      <c r="BR301" s="48" t="n">
        <f aca="false">IF(OR(N(BR$5)=0,BR$6=""),0,BR$5*((DATE(YEAR($B301),MONTH($B301),MIN(BR$6,DAY(EOMONTH($B301,0))))&gt;=$B301)*(DATE(YEAR($B301),MONTH($B301),MIN(BR$6,DAY(EOMONTH($B301,0))))&lt;$C301)+(DATE(YEAR($B301),MONTH($B301)+1,MIN(BR$6,DAY(EOMONTH($B301,1))))&gt;=$B301)*(DATE(YEAR($B301),MONTH($B301)+1,MIN(BR$6,DAY(EOMONTH($B301,1))))&lt;$C301)))</f>
        <v>0</v>
      </c>
      <c r="BS301" s="48" t="n">
        <f aca="false">IF(OR(N(BS$5)=0,BS$6=""),0,BS$5*((DATE(YEAR($B301),MONTH($B301),MIN(BS$6,DAY(EOMONTH($B301,0))))&gt;=$B301)*(DATE(YEAR($B301),MONTH($B301),MIN(BS$6,DAY(EOMONTH($B301,0))))&lt;$C301)+(DATE(YEAR($B301),MONTH($B301)+1,MIN(BS$6,DAY(EOMONTH($B301,1))))&gt;=$B301)*(DATE(YEAR($B301),MONTH($B301)+1,MIN(BS$6,DAY(EOMONTH($B301,1))))&lt;$C301)))</f>
        <v>0</v>
      </c>
      <c r="BT301" s="48" t="n">
        <f aca="false">IF(OR(N(BT$5)=0,BT$6=""),0,BT$5*((DATE(YEAR($B301),MONTH($B301),MIN(BT$6,DAY(EOMONTH($B301,0))))&gt;=$B301)*(DATE(YEAR($B301),MONTH($B301),MIN(BT$6,DAY(EOMONTH($B301,0))))&lt;$C301)+(DATE(YEAR($B301),MONTH($B301)+1,MIN(BT$6,DAY(EOMONTH($B301,1))))&gt;=$B301)*(DATE(YEAR($B301),MONTH($B301)+1,MIN(BT$6,DAY(EOMONTH($B301,1))))&lt;$C301)))</f>
        <v>0</v>
      </c>
      <c r="BU301" s="48" t="n">
        <f aca="false">IF(OR(N(BU$5)=0,BU$6=""),0,BU$5*((DATE(YEAR($B301),MONTH($B301),MIN(BU$6,DAY(EOMONTH($B301,0))))&gt;=$B301)*(DATE(YEAR($B301),MONTH($B301),MIN(BU$6,DAY(EOMONTH($B301,0))))&lt;$C301)+(DATE(YEAR($B301),MONTH($B301)+1,MIN(BU$6,DAY(EOMONTH($B301,1))))&gt;=$B301)*(DATE(YEAR($B301),MONTH($B301)+1,MIN(BU$6,DAY(EOMONTH($B301,1))))&lt;$C301)))</f>
        <v>0</v>
      </c>
      <c r="BV301" s="48" t="n">
        <f aca="false">IF(OR(N(BV$5)=0,BV$6=""),0,BV$5*((DATE(YEAR($B301),MONTH($B301),MIN(BV$6,DAY(EOMONTH($B301,0))))&gt;=$B301)*(DATE(YEAR($B301),MONTH($B301),MIN(BV$6,DAY(EOMONTH($B301,0))))&lt;$C301)+(DATE(YEAR($B301),MONTH($B301)+1,MIN(BV$6,DAY(EOMONTH($B301,1))))&gt;=$B301)*(DATE(YEAR($B301),MONTH($B301)+1,MIN(BV$6,DAY(EOMONTH($B301,1))))&lt;$C301)))</f>
        <v>0</v>
      </c>
      <c r="BW301" s="48" t="n">
        <f aca="false">IF(OR(N(BW$5)=0,BW$6=""),0,BW$5*((DATE(YEAR($B301),MONTH($B301),MIN(BW$6,DAY(EOMONTH($B301,0))))&gt;=$B301)*(DATE(YEAR($B301),MONTH($B301),MIN(BW$6,DAY(EOMONTH($B301,0))))&lt;$C301)+(DATE(YEAR($B301),MONTH($B301)+1,MIN(BW$6,DAY(EOMONTH($B301,1))))&gt;=$B301)*(DATE(YEAR($B301),MONTH($B301)+1,MIN(BW$6,DAY(EOMONTH($B301,1))))&lt;$C301)))</f>
        <v>0</v>
      </c>
      <c r="BX301" s="48" t="n">
        <f aca="false">MIN(Z301,(FT300*(1+FT$5/Setup!$C$36)+IF($V301=1,N($F301),0)))</f>
        <v>0</v>
      </c>
      <c r="BY301" s="48" t="n">
        <f aca="false">MIN(AA301,(FU300*(1+FU$5/Setup!$C$36)+IF($V301=2,N($F301),0)))</f>
        <v>0</v>
      </c>
      <c r="BZ301" s="48" t="n">
        <f aca="false">MIN(AB301,(FV300*(1+FV$5/Setup!$C$36)+IF($V301=3,N($F301),0)))</f>
        <v>0</v>
      </c>
      <c r="CA301" s="48" t="n">
        <f aca="false">MIN(AC301,(FW300*(1+FW$5/Setup!$C$36)+IF($V301=4,N($F301),0)))</f>
        <v>0</v>
      </c>
      <c r="CB301" s="48" t="n">
        <f aca="false">MIN(AD301,(FX300*(1+FX$5/Setup!$C$36)+IF($V301=5,N($F301),0)))</f>
        <v>0</v>
      </c>
      <c r="CC301" s="48" t="n">
        <f aca="false">MIN(AE301,(FY300*(1+FY$5/Setup!$C$36)+IF($V301=6,N($F301),0)))</f>
        <v>0</v>
      </c>
      <c r="CD301" s="48" t="n">
        <f aca="false">MIN(AF301,(FZ300*(1+FZ$5/Setup!$C$36)+IF($V301=7,N($F301),0)))</f>
        <v>0</v>
      </c>
      <c r="CE301" s="48" t="n">
        <f aca="false">MIN(AG301,(GA300*(1+GA$5/Setup!$C$36)+IF($V301=8,N($F301),0)))</f>
        <v>0</v>
      </c>
      <c r="CF301" s="48" t="n">
        <f aca="false">MIN(AH301,(GB300*(1+GB$5/Setup!$C$36)+IF($V301=9,N($F301),0)))</f>
        <v>0</v>
      </c>
      <c r="CG301" s="48" t="n">
        <f aca="false">MIN(AI301,(GC300*(1+GC$5/Setup!$C$36)+IF($V301=10,N($F301),0)))</f>
        <v>0</v>
      </c>
      <c r="CH301" s="48" t="n">
        <f aca="false">MIN(AJ301,(GD300*(1+GD$5/Setup!$C$36)+IF($V301=11,N($F301),0)))</f>
        <v>0</v>
      </c>
      <c r="CI301" s="48" t="n">
        <f aca="false">MIN(AK301,(GE300*(1+GE$5/Setup!$C$36)+IF($V301=12,N($F301),0)))</f>
        <v>0</v>
      </c>
      <c r="CJ301" s="48" t="n">
        <f aca="false">MIN(AL301,(GF300*(1+GF$5/Setup!$C$36)+IF($V301=13,N($F301),0)))</f>
        <v>0</v>
      </c>
      <c r="CK301" s="48" t="n">
        <f aca="false">MIN(AM301,(GG300*(1+GG$5/Setup!$C$36)+IF($V301=14,N($F301),0)))</f>
        <v>0</v>
      </c>
      <c r="CL301" s="48" t="n">
        <f aca="false">MIN(AN301,(GH300*(1+GH$5/Setup!$C$36)+IF($V301=15,N($F301),0)))</f>
        <v>0</v>
      </c>
      <c r="CM301" s="48" t="n">
        <f aca="false">MIN(AO301,(GI300*(1+GI$5/Setup!$C$36)+IF($V301=16,N($F301),0)))</f>
        <v>0</v>
      </c>
      <c r="CN301" s="48" t="n">
        <f aca="false">MIN(AP301,(GJ300*(1+GJ$5/Setup!$C$36)+IF($V301=17,N($F301),0)))</f>
        <v>0</v>
      </c>
      <c r="CO301" s="48" t="n">
        <f aca="false">MIN(AQ301,(GK300*(1+GK$5/Setup!$C$36)+IF($V301=18,N($F301),0)))</f>
        <v>0</v>
      </c>
      <c r="CP301" s="48" t="n">
        <f aca="false">MIN(AR301,(GL300*(1+GL$5/Setup!$C$36)+IF($V301=19,N($F301),0)))</f>
        <v>0</v>
      </c>
      <c r="CQ301" s="48" t="n">
        <f aca="false">MIN(AS301,(GM300*(1+GM$5/Setup!$C$36)+IF($V301=20,N($F301),0)))</f>
        <v>0</v>
      </c>
      <c r="CR301" s="48" t="n">
        <f aca="false">MIN(AT301,(GN300*(1+GN$5/Setup!$C$36)+IF($V301=21,N($F301),0)))</f>
        <v>0</v>
      </c>
      <c r="CS301" s="48" t="n">
        <f aca="false">MIN(AU301,(GO300*(1+GO$5/Setup!$C$36)+IF($V301=22,N($F301),0)))</f>
        <v>0</v>
      </c>
      <c r="CT301" s="48" t="n">
        <f aca="false">MIN(AV301,(GP300*(1+GP$5/Setup!$C$36)+IF($V301=23,N($F301),0)))</f>
        <v>0</v>
      </c>
      <c r="CU301" s="48" t="n">
        <f aca="false">MIN(AW301,(GQ300*(1+GQ$5/Setup!$C$36)+IF($V301=24,N($F301),0)))</f>
        <v>0</v>
      </c>
      <c r="CV301" s="48" t="n">
        <f aca="false">MIN(AX301,(GR300*(1+GR$5/Setup!$C$36)+IF($V301=25,N($F301),0)))</f>
        <v>0</v>
      </c>
      <c r="CW301" s="48" t="n">
        <f aca="false">MIN(AY301,(GS300*(1+GS$5/Setup!$C$36)+IF($V301=26,N($F301),0)))</f>
        <v>0</v>
      </c>
      <c r="CX301" s="48" t="n">
        <f aca="false">MIN(AZ301,(GT300*(1+GT$5/Setup!$C$36)+IF($V301=27,N($F301),0)))</f>
        <v>0</v>
      </c>
      <c r="CY301" s="48" t="n">
        <f aca="false">MIN(BA301,(GU300*(1+GU$5/Setup!$C$36)+IF($V301=28,N($F301),0)))</f>
        <v>0</v>
      </c>
      <c r="CZ301" s="48" t="n">
        <f aca="false">MIN(BB301,(GV300*(1+GV$5/Setup!$C$36)+IF($V301=29,N($F301),0)))</f>
        <v>0</v>
      </c>
      <c r="DA301" s="48" t="n">
        <f aca="false">MIN(BC301,(GW300*(1+GW$5/Setup!$C$36)+IF($V301=30,N($F301),0)))</f>
        <v>0</v>
      </c>
      <c r="DB301" s="48" t="n">
        <f aca="false">MIN(BD301,(GX300*(1+GX$5/Setup!$C$36)+IF($V301=31,N($F301),0)))</f>
        <v>0</v>
      </c>
      <c r="DC301" s="48" t="n">
        <f aca="false">MIN(BE301,(GY300*(1+GY$5/Setup!$C$36)+IF($V301=32,N($F301),0)))</f>
        <v>0</v>
      </c>
      <c r="DD301" s="48" t="n">
        <f aca="false">MIN(BF301,(GZ300*(1+GZ$5/Setup!$C$36)+IF($V301=33,N($F301),0)))</f>
        <v>0</v>
      </c>
      <c r="DE301" s="48" t="n">
        <f aca="false">MIN(BG301,(HA300*(1+HA$5/Setup!$C$36)+IF($V301=34,N($F301),0)))</f>
        <v>0</v>
      </c>
      <c r="DF301" s="48" t="n">
        <f aca="false">MIN(BH301,(HB300*(1+HB$5/Setup!$C$36)+IF($V301=35,N($F301),0)))</f>
        <v>0</v>
      </c>
      <c r="DG301" s="48" t="n">
        <f aca="false">MIN(BI301,(HC300*(1+HC$5/Setup!$C$36)+IF($V301=36,N($F301),0)))</f>
        <v>0</v>
      </c>
      <c r="DH301" s="48" t="n">
        <f aca="false">MIN(BJ301,(HD300*(1+HD$5/Setup!$C$36)+IF($V301=37,N($F301),0)))</f>
        <v>0</v>
      </c>
      <c r="DI301" s="48" t="n">
        <f aca="false">MIN(BK301,(HE300*(1+HE$5/Setup!$C$36)+IF($V301=38,N($F301),0)))</f>
        <v>0</v>
      </c>
      <c r="DJ301" s="48" t="n">
        <f aca="false">MIN(BL301,(HF300*(1+HF$5/Setup!$C$36)+IF($V301=39,N($F301),0)))</f>
        <v>0</v>
      </c>
      <c r="DK301" s="48" t="n">
        <f aca="false">MIN(BM301,(HG300*(1+HG$5/Setup!$C$36)+IF($V301=40,N($F301),0)))</f>
        <v>0</v>
      </c>
      <c r="DL301" s="48" t="n">
        <f aca="false">MIN(BN301,(HH300*(1+HH$5/Setup!$C$36)+IF($V301=41,N($F301),0)))</f>
        <v>0</v>
      </c>
      <c r="DM301" s="48" t="n">
        <f aca="false">MIN(BO301,(HI300*(1+HI$5/Setup!$C$36)+IF($V301=42,N($F301),0)))</f>
        <v>0</v>
      </c>
      <c r="DN301" s="48" t="n">
        <f aca="false">MIN(BP301,(HJ300*(1+HJ$5/Setup!$C$36)+IF($V301=43,N($F301),0)))</f>
        <v>0</v>
      </c>
      <c r="DO301" s="48" t="n">
        <f aca="false">MIN(BQ301,(HK300*(1+HK$5/Setup!$C$36)+IF($V301=44,N($F301),0)))</f>
        <v>0</v>
      </c>
      <c r="DP301" s="48" t="n">
        <f aca="false">MIN(BR301,(HL300*(1+HL$5/Setup!$C$36)+IF($V301=45,N($F301),0)))</f>
        <v>0</v>
      </c>
      <c r="DQ301" s="48" t="n">
        <f aca="false">MIN(BS301,(HM300*(1+HM$5/Setup!$C$36)+IF($V301=46,N($F301),0)))</f>
        <v>0</v>
      </c>
      <c r="DR301" s="48" t="n">
        <f aca="false">MIN(BT301,(HN300*(1+HN$5/Setup!$C$36)+IF($V301=47,N($F301),0)))</f>
        <v>0</v>
      </c>
      <c r="DS301" s="48" t="n">
        <f aca="false">MIN(BU301,(HO300*(1+HO$5/Setup!$C$36)+IF($V301=48,N($F301),0)))</f>
        <v>0</v>
      </c>
      <c r="DT301" s="48" t="n">
        <f aca="false">MIN(BV301,(HP300*(1+HP$5/Setup!$C$36)+IF($V301=49,N($F301),0)))</f>
        <v>0</v>
      </c>
      <c r="DU301" s="48" t="n">
        <f aca="false">MIN(BW301,(HQ300*(1+HQ$5/Setup!$C$36)+IF($V301=50,N($F301),0)))</f>
        <v>0</v>
      </c>
      <c r="DV301" s="48" t="n">
        <f aca="false">MIN(MAX((FT300*(1+FT$5/Setup!$C$36)+IF($V301=1,N($F301),0))-BX301,0),MAX($P301-0,0))</f>
        <v>0</v>
      </c>
      <c r="DW301" s="48" t="n">
        <f aca="false">MIN(MAX((FU300*(1+FU$5/Setup!$C$36)+IF($V301=2,N($F301),0))-BY301,0),MAX($P301-SUM(DV301:DV301),0))</f>
        <v>0</v>
      </c>
      <c r="DX301" s="48" t="n">
        <f aca="false">MIN(MAX((FV300*(1+FV$5/Setup!$C$36)+IF($V301=3,N($F301),0))-BZ301,0),MAX($P301-SUM(DV301:DW301),0))</f>
        <v>0</v>
      </c>
      <c r="DY301" s="48" t="n">
        <f aca="false">MIN(MAX((FW300*(1+FW$5/Setup!$C$36)+IF($V301=4,N($F301),0))-CA301,0),MAX($P301-SUM(DV301:DX301),0))</f>
        <v>0</v>
      </c>
      <c r="DZ301" s="48" t="n">
        <f aca="false">MIN(MAX((FX300*(1+FX$5/Setup!$C$36)+IF($V301=5,N($F301),0))-CB301,0),MAX($P301-SUM(DV301:DY301),0))</f>
        <v>0</v>
      </c>
      <c r="EA301" s="48" t="n">
        <f aca="false">MIN(MAX((FY300*(1+FY$5/Setup!$C$36)+IF($V301=6,N($F301),0))-CC301,0),MAX($P301-SUM(DV301:DZ301),0))</f>
        <v>0</v>
      </c>
      <c r="EB301" s="48" t="n">
        <f aca="false">MIN(MAX((FZ300*(1+FZ$5/Setup!$C$36)+IF($V301=7,N($F301),0))-CD301,0),MAX($P301-SUM(DV301:EA301),0))</f>
        <v>0</v>
      </c>
      <c r="EC301" s="48" t="n">
        <f aca="false">MIN(MAX((GA300*(1+GA$5/Setup!$C$36)+IF($V301=8,N($F301),0))-CE301,0),MAX($P301-SUM(DV301:EB301),0))</f>
        <v>0</v>
      </c>
      <c r="ED301" s="48" t="n">
        <f aca="false">MIN(MAX((GB300*(1+GB$5/Setup!$C$36)+IF($V301=9,N($F301),0))-CF301,0),MAX($P301-SUM(DV301:EC301),0))</f>
        <v>0</v>
      </c>
      <c r="EE301" s="48" t="n">
        <f aca="false">MIN(MAX((GC300*(1+GC$5/Setup!$C$36)+IF($V301=10,N($F301),0))-CG301,0),MAX($P301-SUM(DV301:ED301),0))</f>
        <v>0</v>
      </c>
      <c r="EF301" s="48" t="n">
        <f aca="false">MIN(MAX((GD300*(1+GD$5/Setup!$C$36)+IF($V301=11,N($F301),0))-CH301,0),MAX($P301-SUM(DV301:EE301),0))</f>
        <v>0</v>
      </c>
      <c r="EG301" s="48" t="n">
        <f aca="false">MIN(MAX((GE300*(1+GE$5/Setup!$C$36)+IF($V301=12,N($F301),0))-CI301,0),MAX($P301-SUM(DV301:EF301),0))</f>
        <v>0</v>
      </c>
      <c r="EH301" s="48" t="n">
        <f aca="false">MIN(MAX((GF300*(1+GF$5/Setup!$C$36)+IF($V301=13,N($F301),0))-CJ301,0),MAX($P301-SUM(DV301:EG301),0))</f>
        <v>0</v>
      </c>
      <c r="EI301" s="48" t="n">
        <f aca="false">MIN(MAX((GG300*(1+GG$5/Setup!$C$36)+IF($V301=14,N($F301),0))-CK301,0),MAX($P301-SUM(DV301:EH301),0))</f>
        <v>0</v>
      </c>
      <c r="EJ301" s="48" t="n">
        <f aca="false">MIN(MAX((GH300*(1+GH$5/Setup!$C$36)+IF($V301=15,N($F301),0))-CL301,0),MAX($P301-SUM(DV301:EI301),0))</f>
        <v>0</v>
      </c>
      <c r="EK301" s="48" t="n">
        <f aca="false">MIN(MAX((GI300*(1+GI$5/Setup!$C$36)+IF($V301=16,N($F301),0))-CM301,0),MAX($P301-SUM(DV301:EJ301),0))</f>
        <v>0</v>
      </c>
      <c r="EL301" s="48" t="n">
        <f aca="false">MIN(MAX((GJ300*(1+GJ$5/Setup!$C$36)+IF($V301=17,N($F301),0))-CN301,0),MAX($P301-SUM(DV301:EK301),0))</f>
        <v>0</v>
      </c>
      <c r="EM301" s="48" t="n">
        <f aca="false">MIN(MAX((GK300*(1+GK$5/Setup!$C$36)+IF($V301=18,N($F301),0))-CO301,0),MAX($P301-SUM(DV301:EL301),0))</f>
        <v>0</v>
      </c>
      <c r="EN301" s="48" t="n">
        <f aca="false">MIN(MAX((GL300*(1+GL$5/Setup!$C$36)+IF($V301=19,N($F301),0))-CP301,0),MAX($P301-SUM(DV301:EM301),0))</f>
        <v>0</v>
      </c>
      <c r="EO301" s="48" t="n">
        <f aca="false">MIN(MAX((GM300*(1+GM$5/Setup!$C$36)+IF($V301=20,N($F301),0))-CQ301,0),MAX($P301-SUM(DV301:EN301),0))</f>
        <v>0</v>
      </c>
      <c r="EP301" s="48" t="n">
        <f aca="false">MIN(MAX((GN300*(1+GN$5/Setup!$C$36)+IF($V301=21,N($F301),0))-CR301,0),MAX($P301-SUM(DV301:EO301),0))</f>
        <v>0</v>
      </c>
      <c r="EQ301" s="48" t="n">
        <f aca="false">MIN(MAX((GO300*(1+GO$5/Setup!$C$36)+IF($V301=22,N($F301),0))-CS301,0),MAX($P301-SUM(DV301:EP301),0))</f>
        <v>0</v>
      </c>
      <c r="ER301" s="48" t="n">
        <f aca="false">MIN(MAX((GP300*(1+GP$5/Setup!$C$36)+IF($V301=23,N($F301),0))-CT301,0),MAX($P301-SUM(DV301:EQ301),0))</f>
        <v>0</v>
      </c>
      <c r="ES301" s="48" t="n">
        <f aca="false">MIN(MAX((GQ300*(1+GQ$5/Setup!$C$36)+IF($V301=24,N($F301),0))-CU301,0),MAX($P301-SUM(DV301:ER301),0))</f>
        <v>0</v>
      </c>
      <c r="ET301" s="48" t="n">
        <f aca="false">MIN(MAX((GR300*(1+GR$5/Setup!$C$36)+IF($V301=25,N($F301),0))-CV301,0),MAX($P301-SUM(DV301:ES301),0))</f>
        <v>0</v>
      </c>
      <c r="EU301" s="48" t="n">
        <f aca="false">MIN(MAX((GS300*(1+GS$5/Setup!$C$36)+IF($V301=26,N($F301),0))-CW301,0),MAX($P301-SUM(DV301:ET301),0))</f>
        <v>0</v>
      </c>
      <c r="EV301" s="48" t="n">
        <f aca="false">MIN(MAX((GT300*(1+GT$5/Setup!$C$36)+IF($V301=27,N($F301),0))-CX301,0),MAX($P301-SUM(DV301:EU301),0))</f>
        <v>0</v>
      </c>
      <c r="EW301" s="48" t="n">
        <f aca="false">MIN(MAX((GU300*(1+GU$5/Setup!$C$36)+IF($V301=28,N($F301),0))-CY301,0),MAX($P301-SUM(DV301:EV301),0))</f>
        <v>0</v>
      </c>
      <c r="EX301" s="48" t="n">
        <f aca="false">MIN(MAX((GV300*(1+GV$5/Setup!$C$36)+IF($V301=29,N($F301),0))-CZ301,0),MAX($P301-SUM(DV301:EW301),0))</f>
        <v>0</v>
      </c>
      <c r="EY301" s="48" t="n">
        <f aca="false">MIN(MAX((GW300*(1+GW$5/Setup!$C$36)+IF($V301=30,N($F301),0))-DA301,0),MAX($P301-SUM(DV301:EX301),0))</f>
        <v>0</v>
      </c>
      <c r="EZ301" s="48" t="n">
        <f aca="false">MIN(MAX((GX300*(1+GX$5/Setup!$C$36)+IF($V301=31,N($F301),0))-DB301,0),MAX($P301-SUM(DV301:EY301),0))</f>
        <v>0</v>
      </c>
      <c r="FA301" s="48" t="n">
        <f aca="false">MIN(MAX((GY300*(1+GY$5/Setup!$C$36)+IF($V301=32,N($F301),0))-DC301,0),MAX($P301-SUM(DV301:EZ301),0))</f>
        <v>0</v>
      </c>
      <c r="FB301" s="48" t="n">
        <f aca="false">MIN(MAX((GZ300*(1+GZ$5/Setup!$C$36)+IF($V301=33,N($F301),0))-DD301,0),MAX($P301-SUM(DV301:FA301),0))</f>
        <v>0</v>
      </c>
      <c r="FC301" s="48" t="n">
        <f aca="false">MIN(MAX((HA300*(1+HA$5/Setup!$C$36)+IF($V301=34,N($F301),0))-DE301,0),MAX($P301-SUM(DV301:FB301),0))</f>
        <v>0</v>
      </c>
      <c r="FD301" s="48" t="n">
        <f aca="false">MIN(MAX((HB300*(1+HB$5/Setup!$C$36)+IF($V301=35,N($F301),0))-DF301,0),MAX($P301-SUM(DV301:FC301),0))</f>
        <v>0</v>
      </c>
      <c r="FE301" s="48" t="n">
        <f aca="false">MIN(MAX((HC300*(1+HC$5/Setup!$C$36)+IF($V301=36,N($F301),0))-DG301,0),MAX($P301-SUM(DV301:FD301),0))</f>
        <v>0</v>
      </c>
      <c r="FF301" s="48" t="n">
        <f aca="false">MIN(MAX((HD300*(1+HD$5/Setup!$C$36)+IF($V301=37,N($F301),0))-DH301,0),MAX($P301-SUM(DV301:FE301),0))</f>
        <v>0</v>
      </c>
      <c r="FG301" s="48" t="n">
        <f aca="false">MIN(MAX((HE300*(1+HE$5/Setup!$C$36)+IF($V301=38,N($F301),0))-DI301,0),MAX($P301-SUM(DV301:FF301),0))</f>
        <v>0</v>
      </c>
      <c r="FH301" s="48" t="n">
        <f aca="false">MIN(MAX((HF300*(1+HF$5/Setup!$C$36)+IF($V301=39,N($F301),0))-DJ301,0),MAX($P301-SUM(DV301:FG301),0))</f>
        <v>0</v>
      </c>
      <c r="FI301" s="48" t="n">
        <f aca="false">MIN(MAX((HG300*(1+HG$5/Setup!$C$36)+IF($V301=40,N($F301),0))-DK301,0),MAX($P301-SUM(DV301:FH301),0))</f>
        <v>0</v>
      </c>
      <c r="FJ301" s="48" t="n">
        <f aca="false">MIN(MAX((HH300*(1+HH$5/Setup!$C$36)+IF($V301=41,N($F301),0))-DL301,0),MAX($P301-SUM(DV301:FI301),0))</f>
        <v>0</v>
      </c>
      <c r="FK301" s="48" t="n">
        <f aca="false">MIN(MAX((HI300*(1+HI$5/Setup!$C$36)+IF($V301=42,N($F301),0))-DM301,0),MAX($P301-SUM(DV301:FJ301),0))</f>
        <v>0</v>
      </c>
      <c r="FL301" s="48" t="n">
        <f aca="false">MIN(MAX((HJ300*(1+HJ$5/Setup!$C$36)+IF($V301=43,N($F301),0))-DN301,0),MAX($P301-SUM(DV301:FK301),0))</f>
        <v>0</v>
      </c>
      <c r="FM301" s="48" t="n">
        <f aca="false">MIN(MAX((HK300*(1+HK$5/Setup!$C$36)+IF($V301=44,N($F301),0))-DO301,0),MAX($P301-SUM(DV301:FL301),0))</f>
        <v>0</v>
      </c>
      <c r="FN301" s="48" t="n">
        <f aca="false">MIN(MAX((HL300*(1+HL$5/Setup!$C$36)+IF($V301=45,N($F301),0))-DP301,0),MAX($P301-SUM(DV301:FM301),0))</f>
        <v>0</v>
      </c>
      <c r="FO301" s="48" t="n">
        <f aca="false">MIN(MAX((HM300*(1+HM$5/Setup!$C$36)+IF($V301=46,N($F301),0))-DQ301,0),MAX($P301-SUM(DV301:FN301),0))</f>
        <v>0</v>
      </c>
      <c r="FP301" s="48" t="n">
        <f aca="false">MIN(MAX((HN300*(1+HN$5/Setup!$C$36)+IF($V301=47,N($F301),0))-DR301,0),MAX($P301-SUM(DV301:FO301),0))</f>
        <v>0</v>
      </c>
      <c r="FQ301" s="48" t="n">
        <f aca="false">MIN(MAX((HO300*(1+HO$5/Setup!$C$36)+IF($V301=48,N($F301),0))-DS301,0),MAX($P301-SUM(DV301:FP301),0))</f>
        <v>0</v>
      </c>
      <c r="FR301" s="48" t="n">
        <f aca="false">MIN(MAX((HP300*(1+HP$5/Setup!$C$36)+IF($V301=49,N($F301),0))-DT301,0),MAX($P301-SUM(DV301:FQ301),0))</f>
        <v>0</v>
      </c>
      <c r="FS301" s="48" t="n">
        <f aca="false">MIN(MAX((HQ300*(1+HQ$5/Setup!$C$36)+IF($V301=50,N($F301),0))-DU301,0),MAX($P301-SUM(DV301:FR301),0))</f>
        <v>0</v>
      </c>
      <c r="FT301" s="48" t="n">
        <f aca="false">IF((FT300*(1+FT$5/Setup!$C$36)+IF($V301=1,N($F301),0))-BX301-DV301&lt;0.005,0,(FT300*(1+FT$5/Setup!$C$36)+IF($V301=1,N($F301),0))-BX301-DV301)</f>
        <v>0</v>
      </c>
      <c r="FU301" s="48" t="n">
        <f aca="false">IF((FU300*(1+FU$5/Setup!$C$36)+IF($V301=2,N($F301),0))-BY301-DW301&lt;0.005,0,(FU300*(1+FU$5/Setup!$C$36)+IF($V301=2,N($F301),0))-BY301-DW301)</f>
        <v>0</v>
      </c>
      <c r="FV301" s="48" t="n">
        <f aca="false">IF((FV300*(1+FV$5/Setup!$C$36)+IF($V301=3,N($F301),0))-BZ301-DX301&lt;0.005,0,(FV300*(1+FV$5/Setup!$C$36)+IF($V301=3,N($F301),0))-BZ301-DX301)</f>
        <v>0</v>
      </c>
      <c r="FW301" s="48" t="n">
        <f aca="false">IF((FW300*(1+FW$5/Setup!$C$36)+IF($V301=4,N($F301),0))-CA301-DY301&lt;0.005,0,(FW300*(1+FW$5/Setup!$C$36)+IF($V301=4,N($F301),0))-CA301-DY301)</f>
        <v>0</v>
      </c>
      <c r="FX301" s="48" t="n">
        <f aca="false">IF((FX300*(1+FX$5/Setup!$C$36)+IF($V301=5,N($F301),0))-CB301-DZ301&lt;0.005,0,(FX300*(1+FX$5/Setup!$C$36)+IF($V301=5,N($F301),0))-CB301-DZ301)</f>
        <v>0</v>
      </c>
      <c r="FY301" s="48" t="n">
        <f aca="false">IF((FY300*(1+FY$5/Setup!$C$36)+IF($V301=6,N($F301),0))-CC301-EA301&lt;0.005,0,(FY300*(1+FY$5/Setup!$C$36)+IF($V301=6,N($F301),0))-CC301-EA301)</f>
        <v>0</v>
      </c>
      <c r="FZ301" s="48" t="n">
        <f aca="false">IF((FZ300*(1+FZ$5/Setup!$C$36)+IF($V301=7,N($F301),0))-CD301-EB301&lt;0.005,0,(FZ300*(1+FZ$5/Setup!$C$36)+IF($V301=7,N($F301),0))-CD301-EB301)</f>
        <v>0</v>
      </c>
      <c r="GA301" s="48" t="n">
        <f aca="false">IF((GA300*(1+GA$5/Setup!$C$36)+IF($V301=8,N($F301),0))-CE301-EC301&lt;0.005,0,(GA300*(1+GA$5/Setup!$C$36)+IF($V301=8,N($F301),0))-CE301-EC301)</f>
        <v>0</v>
      </c>
      <c r="GB301" s="48" t="n">
        <f aca="false">IF((GB300*(1+GB$5/Setup!$C$36)+IF($V301=9,N($F301),0))-CF301-ED301&lt;0.005,0,(GB300*(1+GB$5/Setup!$C$36)+IF($V301=9,N($F301),0))-CF301-ED301)</f>
        <v>0</v>
      </c>
      <c r="GC301" s="48" t="n">
        <f aca="false">IF((GC300*(1+GC$5/Setup!$C$36)+IF($V301=10,N($F301),0))-CG301-EE301&lt;0.005,0,(GC300*(1+GC$5/Setup!$C$36)+IF($V301=10,N($F301),0))-CG301-EE301)</f>
        <v>0</v>
      </c>
      <c r="GD301" s="48" t="n">
        <f aca="false">IF((GD300*(1+GD$5/Setup!$C$36)+IF($V301=11,N($F301),0))-CH301-EF301&lt;0.005,0,(GD300*(1+GD$5/Setup!$C$36)+IF($V301=11,N($F301),0))-CH301-EF301)</f>
        <v>0</v>
      </c>
      <c r="GE301" s="48" t="n">
        <f aca="false">IF((GE300*(1+GE$5/Setup!$C$36)+IF($V301=12,N($F301),0))-CI301-EG301&lt;0.005,0,(GE300*(1+GE$5/Setup!$C$36)+IF($V301=12,N($F301),0))-CI301-EG301)</f>
        <v>0</v>
      </c>
      <c r="GF301" s="48" t="n">
        <f aca="false">IF((GF300*(1+GF$5/Setup!$C$36)+IF($V301=13,N($F301),0))-CJ301-EH301&lt;0.005,0,(GF300*(1+GF$5/Setup!$C$36)+IF($V301=13,N($F301),0))-CJ301-EH301)</f>
        <v>0</v>
      </c>
      <c r="GG301" s="48" t="n">
        <f aca="false">IF((GG300*(1+GG$5/Setup!$C$36)+IF($V301=14,N($F301),0))-CK301-EI301&lt;0.005,0,(GG300*(1+GG$5/Setup!$C$36)+IF($V301=14,N($F301),0))-CK301-EI301)</f>
        <v>0</v>
      </c>
      <c r="GH301" s="48" t="n">
        <f aca="false">IF((GH300*(1+GH$5/Setup!$C$36)+IF($V301=15,N($F301),0))-CL301-EJ301&lt;0.005,0,(GH300*(1+GH$5/Setup!$C$36)+IF($V301=15,N($F301),0))-CL301-EJ301)</f>
        <v>0</v>
      </c>
      <c r="GI301" s="48" t="n">
        <f aca="false">IF((GI300*(1+GI$5/Setup!$C$36)+IF($V301=16,N($F301),0))-CM301-EK301&lt;0.005,0,(GI300*(1+GI$5/Setup!$C$36)+IF($V301=16,N($F301),0))-CM301-EK301)</f>
        <v>0</v>
      </c>
      <c r="GJ301" s="48" t="n">
        <f aca="false">IF((GJ300*(1+GJ$5/Setup!$C$36)+IF($V301=17,N($F301),0))-CN301-EL301&lt;0.005,0,(GJ300*(1+GJ$5/Setup!$C$36)+IF($V301=17,N($F301),0))-CN301-EL301)</f>
        <v>0</v>
      </c>
      <c r="GK301" s="48" t="n">
        <f aca="false">IF((GK300*(1+GK$5/Setup!$C$36)+IF($V301=18,N($F301),0))-CO301-EM301&lt;0.005,0,(GK300*(1+GK$5/Setup!$C$36)+IF($V301=18,N($F301),0))-CO301-EM301)</f>
        <v>0</v>
      </c>
      <c r="GL301" s="48" t="n">
        <f aca="false">IF((GL300*(1+GL$5/Setup!$C$36)+IF($V301=19,N($F301),0))-CP301-EN301&lt;0.005,0,(GL300*(1+GL$5/Setup!$C$36)+IF($V301=19,N($F301),0))-CP301-EN301)</f>
        <v>0</v>
      </c>
      <c r="GM301" s="48" t="n">
        <f aca="false">IF((GM300*(1+GM$5/Setup!$C$36)+IF($V301=20,N($F301),0))-CQ301-EO301&lt;0.005,0,(GM300*(1+GM$5/Setup!$C$36)+IF($V301=20,N($F301),0))-CQ301-EO301)</f>
        <v>0</v>
      </c>
      <c r="GN301" s="48" t="n">
        <f aca="false">IF((GN300*(1+GN$5/Setup!$C$36)+IF($V301=21,N($F301),0))-CR301-EP301&lt;0.005,0,(GN300*(1+GN$5/Setup!$C$36)+IF($V301=21,N($F301),0))-CR301-EP301)</f>
        <v>0</v>
      </c>
      <c r="GO301" s="48" t="n">
        <f aca="false">IF((GO300*(1+GO$5/Setup!$C$36)+IF($V301=22,N($F301),0))-CS301-EQ301&lt;0.005,0,(GO300*(1+GO$5/Setup!$C$36)+IF($V301=22,N($F301),0))-CS301-EQ301)</f>
        <v>0</v>
      </c>
      <c r="GP301" s="48" t="n">
        <f aca="false">IF((GP300*(1+GP$5/Setup!$C$36)+IF($V301=23,N($F301),0))-CT301-ER301&lt;0.005,0,(GP300*(1+GP$5/Setup!$C$36)+IF($V301=23,N($F301),0))-CT301-ER301)</f>
        <v>0</v>
      </c>
      <c r="GQ301" s="48" t="n">
        <f aca="false">IF((GQ300*(1+GQ$5/Setup!$C$36)+IF($V301=24,N($F301),0))-CU301-ES301&lt;0.005,0,(GQ300*(1+GQ$5/Setup!$C$36)+IF($V301=24,N($F301),0))-CU301-ES301)</f>
        <v>0</v>
      </c>
      <c r="GR301" s="48" t="n">
        <f aca="false">IF((GR300*(1+GR$5/Setup!$C$36)+IF($V301=25,N($F301),0))-CV301-ET301&lt;0.005,0,(GR300*(1+GR$5/Setup!$C$36)+IF($V301=25,N($F301),0))-CV301-ET301)</f>
        <v>0</v>
      </c>
      <c r="GS301" s="48" t="n">
        <f aca="false">IF((GS300*(1+GS$5/Setup!$C$36)+IF($V301=26,N($F301),0))-CW301-EU301&lt;0.005,0,(GS300*(1+GS$5/Setup!$C$36)+IF($V301=26,N($F301),0))-CW301-EU301)</f>
        <v>0</v>
      </c>
      <c r="GT301" s="48" t="n">
        <f aca="false">IF((GT300*(1+GT$5/Setup!$C$36)+IF($V301=27,N($F301),0))-CX301-EV301&lt;0.005,0,(GT300*(1+GT$5/Setup!$C$36)+IF($V301=27,N($F301),0))-CX301-EV301)</f>
        <v>0</v>
      </c>
      <c r="GU301" s="48" t="n">
        <f aca="false">IF((GU300*(1+GU$5/Setup!$C$36)+IF($V301=28,N($F301),0))-CY301-EW301&lt;0.005,0,(GU300*(1+GU$5/Setup!$C$36)+IF($V301=28,N($F301),0))-CY301-EW301)</f>
        <v>0</v>
      </c>
      <c r="GV301" s="48" t="n">
        <f aca="false">IF((GV300*(1+GV$5/Setup!$C$36)+IF($V301=29,N($F301),0))-CZ301-EX301&lt;0.005,0,(GV300*(1+GV$5/Setup!$C$36)+IF($V301=29,N($F301),0))-CZ301-EX301)</f>
        <v>0</v>
      </c>
      <c r="GW301" s="48" t="n">
        <f aca="false">IF((GW300*(1+GW$5/Setup!$C$36)+IF($V301=30,N($F301),0))-DA301-EY301&lt;0.005,0,(GW300*(1+GW$5/Setup!$C$36)+IF($V301=30,N($F301),0))-DA301-EY301)</f>
        <v>0</v>
      </c>
      <c r="GX301" s="48" t="n">
        <f aca="false">IF((GX300*(1+GX$5/Setup!$C$36)+IF($V301=31,N($F301),0))-DB301-EZ301&lt;0.005,0,(GX300*(1+GX$5/Setup!$C$36)+IF($V301=31,N($F301),0))-DB301-EZ301)</f>
        <v>0</v>
      </c>
      <c r="GY301" s="48" t="n">
        <f aca="false">IF((GY300*(1+GY$5/Setup!$C$36)+IF($V301=32,N($F301),0))-DC301-FA301&lt;0.005,0,(GY300*(1+GY$5/Setup!$C$36)+IF($V301=32,N($F301),0))-DC301-FA301)</f>
        <v>0</v>
      </c>
      <c r="GZ301" s="48" t="n">
        <f aca="false">IF((GZ300*(1+GZ$5/Setup!$C$36)+IF($V301=33,N($F301),0))-DD301-FB301&lt;0.005,0,(GZ300*(1+GZ$5/Setup!$C$36)+IF($V301=33,N($F301),0))-DD301-FB301)</f>
        <v>0</v>
      </c>
      <c r="HA301" s="48" t="n">
        <f aca="false">IF((HA300*(1+HA$5/Setup!$C$36)+IF($V301=34,N($F301),0))-DE301-FC301&lt;0.005,0,(HA300*(1+HA$5/Setup!$C$36)+IF($V301=34,N($F301),0))-DE301-FC301)</f>
        <v>0</v>
      </c>
      <c r="HB301" s="48" t="n">
        <f aca="false">IF((HB300*(1+HB$5/Setup!$C$36)+IF($V301=35,N($F301),0))-DF301-FD301&lt;0.005,0,(HB300*(1+HB$5/Setup!$C$36)+IF($V301=35,N($F301),0))-DF301-FD301)</f>
        <v>0</v>
      </c>
      <c r="HC301" s="48" t="n">
        <f aca="false">IF((HC300*(1+HC$5/Setup!$C$36)+IF($V301=36,N($F301),0))-DG301-FE301&lt;0.005,0,(HC300*(1+HC$5/Setup!$C$36)+IF($V301=36,N($F301),0))-DG301-FE301)</f>
        <v>0</v>
      </c>
      <c r="HD301" s="48" t="n">
        <f aca="false">IF((HD300*(1+HD$5/Setup!$C$36)+IF($V301=37,N($F301),0))-DH301-FF301&lt;0.005,0,(HD300*(1+HD$5/Setup!$C$36)+IF($V301=37,N($F301),0))-DH301-FF301)</f>
        <v>0</v>
      </c>
      <c r="HE301" s="48" t="n">
        <f aca="false">IF((HE300*(1+HE$5/Setup!$C$36)+IF($V301=38,N($F301),0))-DI301-FG301&lt;0.005,0,(HE300*(1+HE$5/Setup!$C$36)+IF($V301=38,N($F301),0))-DI301-FG301)</f>
        <v>0</v>
      </c>
      <c r="HF301" s="48" t="n">
        <f aca="false">IF((HF300*(1+HF$5/Setup!$C$36)+IF($V301=39,N($F301),0))-DJ301-FH301&lt;0.005,0,(HF300*(1+HF$5/Setup!$C$36)+IF($V301=39,N($F301),0))-DJ301-FH301)</f>
        <v>0</v>
      </c>
      <c r="HG301" s="48" t="n">
        <f aca="false">IF((HG300*(1+HG$5/Setup!$C$36)+IF($V301=40,N($F301),0))-DK301-FI301&lt;0.005,0,(HG300*(1+HG$5/Setup!$C$36)+IF($V301=40,N($F301),0))-DK301-FI301)</f>
        <v>0</v>
      </c>
      <c r="HH301" s="48" t="n">
        <f aca="false">IF((HH300*(1+HH$5/Setup!$C$36)+IF($V301=41,N($F301),0))-DL301-FJ301&lt;0.005,0,(HH300*(1+HH$5/Setup!$C$36)+IF($V301=41,N($F301),0))-DL301-FJ301)</f>
        <v>0</v>
      </c>
      <c r="HI301" s="48" t="n">
        <f aca="false">IF((HI300*(1+HI$5/Setup!$C$36)+IF($V301=42,N($F301),0))-DM301-FK301&lt;0.005,0,(HI300*(1+HI$5/Setup!$C$36)+IF($V301=42,N($F301),0))-DM301-FK301)</f>
        <v>0</v>
      </c>
      <c r="HJ301" s="48" t="n">
        <f aca="false">IF((HJ300*(1+HJ$5/Setup!$C$36)+IF($V301=43,N($F301),0))-DN301-FL301&lt;0.005,0,(HJ300*(1+HJ$5/Setup!$C$36)+IF($V301=43,N($F301),0))-DN301-FL301)</f>
        <v>0</v>
      </c>
      <c r="HK301" s="48" t="n">
        <f aca="false">IF((HK300*(1+HK$5/Setup!$C$36)+IF($V301=44,N($F301),0))-DO301-FM301&lt;0.005,0,(HK300*(1+HK$5/Setup!$C$36)+IF($V301=44,N($F301),0))-DO301-FM301)</f>
        <v>0</v>
      </c>
      <c r="HL301" s="48" t="n">
        <f aca="false">IF((HL300*(1+HL$5/Setup!$C$36)+IF($V301=45,N($F301),0))-DP301-FN301&lt;0.005,0,(HL300*(1+HL$5/Setup!$C$36)+IF($V301=45,N($F301),0))-DP301-FN301)</f>
        <v>0</v>
      </c>
      <c r="HM301" s="48" t="n">
        <f aca="false">IF((HM300*(1+HM$5/Setup!$C$36)+IF($V301=46,N($F301),0))-DQ301-FO301&lt;0.005,0,(HM300*(1+HM$5/Setup!$C$36)+IF($V301=46,N($F301),0))-DQ301-FO301)</f>
        <v>0</v>
      </c>
      <c r="HN301" s="48" t="n">
        <f aca="false">IF((HN300*(1+HN$5/Setup!$C$36)+IF($V301=47,N($F301),0))-DR301-FP301&lt;0.005,0,(HN300*(1+HN$5/Setup!$C$36)+IF($V301=47,N($F301),0))-DR301-FP301)</f>
        <v>0</v>
      </c>
      <c r="HO301" s="48" t="n">
        <f aca="false">IF((HO300*(1+HO$5/Setup!$C$36)+IF($V301=48,N($F301),0))-DS301-FQ301&lt;0.005,0,(HO300*(1+HO$5/Setup!$C$36)+IF($V301=48,N($F301),0))-DS301-FQ301)</f>
        <v>0</v>
      </c>
      <c r="HP301" s="48" t="n">
        <f aca="false">IF((HP300*(1+HP$5/Setup!$C$36)+IF($V301=49,N($F301),0))-DT301-FR301&lt;0.005,0,(HP300*(1+HP$5/Setup!$C$36)+IF($V301=49,N($F301),0))-DT301-FR301)</f>
        <v>0</v>
      </c>
      <c r="HQ301" s="48" t="n">
        <f aca="false">IF((HQ300*(1+HQ$5/Setup!$C$36)+IF($V301=50,N($F301),0))-DU301-FS301&lt;0.005,0,(HQ300*(1+HQ$5/Setup!$C$36)+IF($V301=50,N($F301),0))-DU301-FS301)</f>
        <v>0</v>
      </c>
    </row>
    <row r="302" customFormat="false" ht="15" hidden="false" customHeight="false" outlineLevel="0" collapsed="false">
      <c r="A302" s="44" t="n">
        <v>294</v>
      </c>
      <c r="B302" s="45" t="n">
        <f aca="false">IF(Setup!$C$7="Every month",EDATE(Setup!$C$8,($A302-1)),IF(Setup!$C$7="Twice a month",DATE(YEAR(Setup!$C$8),MONTH(Setup!$C$8)+INT((($A302-1)+Setup!$C$41)/2),MIN(IF(MOD(($A302-1)+Setup!$C$41,2)=0,Setup!$C$39,Setup!$C$40),DAY(EOMONTH(DATE(YEAR(Setup!$C$8),MONTH(Setup!$C$8)+INT((($A302-1)+Setup!$C$41)/2),1),0)))),Setup!$C$8+($A302-1)*IF(Setup!$C$7="Every week",7,14)))</f>
        <v>50427</v>
      </c>
      <c r="C302" s="45" t="n">
        <f aca="false">IF(Setup!$C$7="Every month",EDATE(Setup!$C$8,$A302),IF(Setup!$C$7="Twice a month",DATE(YEAR(Setup!$C$8),MONTH(Setup!$C$8)+INT(($A302+Setup!$C$41)/2),MIN(IF(MOD($A302+Setup!$C$41,2)=0,Setup!$C$39,Setup!$C$40),DAY(EOMONTH(DATE(YEAR(Setup!$C$8),MONTH(Setup!$C$8)+INT(($A302+Setup!$C$41)/2),1),0)))),Setup!$C$8+$A302*IF(Setup!$C$7="Every week",7,14)))</f>
        <v>50441</v>
      </c>
      <c r="D302" s="46"/>
      <c r="E302" s="47"/>
      <c r="F302" s="47"/>
      <c r="G302" s="47"/>
      <c r="H302" s="47"/>
      <c r="I302" s="48" t="n">
        <f aca="false">N(Setup!$C$11)+N(E302)</f>
        <v>100</v>
      </c>
      <c r="J302" s="48" t="n">
        <f aca="false">MIN(Setup!$C$37,MAX(I302,0))</f>
        <v>9.23076923076923</v>
      </c>
      <c r="K302" s="48" t="n">
        <f aca="false">MIN(MAX(N(Setup!$C$14)-L301,0),MAX(I302-J302,0))</f>
        <v>0</v>
      </c>
      <c r="L302" s="48" t="n">
        <f aca="false">L301+K302-N(G302)</f>
        <v>500</v>
      </c>
      <c r="M302" s="48" t="n">
        <f aca="false">M301+J302-N(H302)</f>
        <v>2713.84615384615</v>
      </c>
      <c r="N302" s="48" t="n">
        <f aca="false">SUM(BX302:DU302)</f>
        <v>0</v>
      </c>
      <c r="O302" s="48" t="n">
        <f aca="false">SUM(Z302:BW302)-N302</f>
        <v>0</v>
      </c>
      <c r="P302" s="48" t="n">
        <f aca="false">MAX(I302-J302-K302,0)+O302</f>
        <v>90.7692307692308</v>
      </c>
      <c r="Q302" s="48" t="n">
        <f aca="false">SUM(DV302:FS302)</f>
        <v>0</v>
      </c>
      <c r="R302" s="49" t="n">
        <f aca="false">N302+J302+K302+Q302</f>
        <v>9.23076923076923</v>
      </c>
      <c r="S302" s="48" t="n">
        <f aca="false">T302-T301-N(F302)+N302+Q302</f>
        <v>0</v>
      </c>
      <c r="T302" s="49" t="n">
        <f aca="false">SUM(FT302:HQ302)</f>
        <v>0</v>
      </c>
      <c r="U302" s="44" t="str">
        <f aca="false">IF(T301&lt;0.005,"",INDEX(Helpers!$C$2:$C$51,IF(_xlfn.MINIFS($DV$6:$FS$6,DV302:FS302,"&gt;0.005")=0,V302,_xlfn.MINIFS($DV$6:$FS$6,DV302:FS302,"&gt;0.005"))))</f>
        <v/>
      </c>
      <c r="V302" s="44" t="n">
        <f aca="false">IF(_xlfn.MINIFS($FT$6:$HQ$6,FT301:HQ301,"&gt;0.005")=0,1,_xlfn.MINIFS($FT$6:$HQ$6,FT301:HQ301,"&gt;0.005"))</f>
        <v>1</v>
      </c>
      <c r="W302" s="44" t="n">
        <f aca="false">IF(AND(D302&lt;&gt;"Paid",T301&gt;0.005),1,0)</f>
        <v>0</v>
      </c>
      <c r="X302" s="48" t="n">
        <f aca="false">SUMPRODUCT(((Helpers!$G$2:$G$51*(1+(Helpers!$D$2:$D$51+0.000000001)/12)^(($B302-Setup!$C$8)/(365.25/12))-Helpers!$E$2:$E$51*((1+(Helpers!$D$2:$D$51+0.000000001)/12)^(($B302-Setup!$C$8)/(365.25/12))-1)/((Helpers!$D$2:$D$51+0.000000001)/12))&gt;0)*(Helpers!$G$2:$G$51*(1+(Helpers!$D$2:$D$51+0.000000001)/12)^(($B302-Setup!$C$8)/(365.25/12))-Helpers!$E$2:$E$51*((1+(Helpers!$D$2:$D$51+0.000000001)/12)^(($B302-Setup!$C$8)/(365.25/12))-1)/((Helpers!$D$2:$D$51+0.000000001)/12)))</f>
        <v>0</v>
      </c>
      <c r="Y302" s="48"/>
      <c r="Z302" s="48" t="n">
        <f aca="false">IF(OR(N(Z$5)=0,Z$6=""),0,Z$5*((DATE(YEAR($B302),MONTH($B302),MIN(Z$6,DAY(EOMONTH($B302,0))))&gt;=$B302)*(DATE(YEAR($B302),MONTH($B302),MIN(Z$6,DAY(EOMONTH($B302,0))))&lt;$C302)+(DATE(YEAR($B302),MONTH($B302)+1,MIN(Z$6,DAY(EOMONTH($B302,1))))&gt;=$B302)*(DATE(YEAR($B302),MONTH($B302)+1,MIN(Z$6,DAY(EOMONTH($B302,1))))&lt;$C302)))</f>
        <v>0</v>
      </c>
      <c r="AA302" s="48" t="n">
        <f aca="false">IF(OR(N(AA$5)=0,AA$6=""),0,AA$5*((DATE(YEAR($B302),MONTH($B302),MIN(AA$6,DAY(EOMONTH($B302,0))))&gt;=$B302)*(DATE(YEAR($B302),MONTH($B302),MIN(AA$6,DAY(EOMONTH($B302,0))))&lt;$C302)+(DATE(YEAR($B302),MONTH($B302)+1,MIN(AA$6,DAY(EOMONTH($B302,1))))&gt;=$B302)*(DATE(YEAR($B302),MONTH($B302)+1,MIN(AA$6,DAY(EOMONTH($B302,1))))&lt;$C302)))</f>
        <v>0</v>
      </c>
      <c r="AB302" s="48" t="n">
        <f aca="false">IF(OR(N(AB$5)=0,AB$6=""),0,AB$5*((DATE(YEAR($B302),MONTH($B302),MIN(AB$6,DAY(EOMONTH($B302,0))))&gt;=$B302)*(DATE(YEAR($B302),MONTH($B302),MIN(AB$6,DAY(EOMONTH($B302,0))))&lt;$C302)+(DATE(YEAR($B302),MONTH($B302)+1,MIN(AB$6,DAY(EOMONTH($B302,1))))&gt;=$B302)*(DATE(YEAR($B302),MONTH($B302)+1,MIN(AB$6,DAY(EOMONTH($B302,1))))&lt;$C302)))</f>
        <v>0</v>
      </c>
      <c r="AC302" s="48" t="n">
        <f aca="false">IF(OR(N(AC$5)=0,AC$6=""),0,AC$5*((DATE(YEAR($B302),MONTH($B302),MIN(AC$6,DAY(EOMONTH($B302,0))))&gt;=$B302)*(DATE(YEAR($B302),MONTH($B302),MIN(AC$6,DAY(EOMONTH($B302,0))))&lt;$C302)+(DATE(YEAR($B302),MONTH($B302)+1,MIN(AC$6,DAY(EOMONTH($B302,1))))&gt;=$B302)*(DATE(YEAR($B302),MONTH($B302)+1,MIN(AC$6,DAY(EOMONTH($B302,1))))&lt;$C302)))</f>
        <v>0</v>
      </c>
      <c r="AD302" s="48" t="n">
        <f aca="false">IF(OR(N(AD$5)=0,AD$6=""),0,AD$5*((DATE(YEAR($B302),MONTH($B302),MIN(AD$6,DAY(EOMONTH($B302,0))))&gt;=$B302)*(DATE(YEAR($B302),MONTH($B302),MIN(AD$6,DAY(EOMONTH($B302,0))))&lt;$C302)+(DATE(YEAR($B302),MONTH($B302)+1,MIN(AD$6,DAY(EOMONTH($B302,1))))&gt;=$B302)*(DATE(YEAR($B302),MONTH($B302)+1,MIN(AD$6,DAY(EOMONTH($B302,1))))&lt;$C302)))</f>
        <v>0</v>
      </c>
      <c r="AE302" s="48" t="n">
        <f aca="false">IF(OR(N(AE$5)=0,AE$6=""),0,AE$5*((DATE(YEAR($B302),MONTH($B302),MIN(AE$6,DAY(EOMONTH($B302,0))))&gt;=$B302)*(DATE(YEAR($B302),MONTH($B302),MIN(AE$6,DAY(EOMONTH($B302,0))))&lt;$C302)+(DATE(YEAR($B302),MONTH($B302)+1,MIN(AE$6,DAY(EOMONTH($B302,1))))&gt;=$B302)*(DATE(YEAR($B302),MONTH($B302)+1,MIN(AE$6,DAY(EOMONTH($B302,1))))&lt;$C302)))</f>
        <v>0</v>
      </c>
      <c r="AF302" s="48" t="n">
        <f aca="false">IF(OR(N(AF$5)=0,AF$6=""),0,AF$5*((DATE(YEAR($B302),MONTH($B302),MIN(AF$6,DAY(EOMONTH($B302,0))))&gt;=$B302)*(DATE(YEAR($B302),MONTH($B302),MIN(AF$6,DAY(EOMONTH($B302,0))))&lt;$C302)+(DATE(YEAR($B302),MONTH($B302)+1,MIN(AF$6,DAY(EOMONTH($B302,1))))&gt;=$B302)*(DATE(YEAR($B302),MONTH($B302)+1,MIN(AF$6,DAY(EOMONTH($B302,1))))&lt;$C302)))</f>
        <v>0</v>
      </c>
      <c r="AG302" s="48" t="n">
        <f aca="false">IF(OR(N(AG$5)=0,AG$6=""),0,AG$5*((DATE(YEAR($B302),MONTH($B302),MIN(AG$6,DAY(EOMONTH($B302,0))))&gt;=$B302)*(DATE(YEAR($B302),MONTH($B302),MIN(AG$6,DAY(EOMONTH($B302,0))))&lt;$C302)+(DATE(YEAR($B302),MONTH($B302)+1,MIN(AG$6,DAY(EOMONTH($B302,1))))&gt;=$B302)*(DATE(YEAR($B302),MONTH($B302)+1,MIN(AG$6,DAY(EOMONTH($B302,1))))&lt;$C302)))</f>
        <v>0</v>
      </c>
      <c r="AH302" s="48" t="n">
        <f aca="false">IF(OR(N(AH$5)=0,AH$6=""),0,AH$5*((DATE(YEAR($B302),MONTH($B302),MIN(AH$6,DAY(EOMONTH($B302,0))))&gt;=$B302)*(DATE(YEAR($B302),MONTH($B302),MIN(AH$6,DAY(EOMONTH($B302,0))))&lt;$C302)+(DATE(YEAR($B302),MONTH($B302)+1,MIN(AH$6,DAY(EOMONTH($B302,1))))&gt;=$B302)*(DATE(YEAR($B302),MONTH($B302)+1,MIN(AH$6,DAY(EOMONTH($B302,1))))&lt;$C302)))</f>
        <v>0</v>
      </c>
      <c r="AI302" s="48" t="n">
        <f aca="false">IF(OR(N(AI$5)=0,AI$6=""),0,AI$5*((DATE(YEAR($B302),MONTH($B302),MIN(AI$6,DAY(EOMONTH($B302,0))))&gt;=$B302)*(DATE(YEAR($B302),MONTH($B302),MIN(AI$6,DAY(EOMONTH($B302,0))))&lt;$C302)+(DATE(YEAR($B302),MONTH($B302)+1,MIN(AI$6,DAY(EOMONTH($B302,1))))&gt;=$B302)*(DATE(YEAR($B302),MONTH($B302)+1,MIN(AI$6,DAY(EOMONTH($B302,1))))&lt;$C302)))</f>
        <v>0</v>
      </c>
      <c r="AJ302" s="48" t="n">
        <f aca="false">IF(OR(N(AJ$5)=0,AJ$6=""),0,AJ$5*((DATE(YEAR($B302),MONTH($B302),MIN(AJ$6,DAY(EOMONTH($B302,0))))&gt;=$B302)*(DATE(YEAR($B302),MONTH($B302),MIN(AJ$6,DAY(EOMONTH($B302,0))))&lt;$C302)+(DATE(YEAR($B302),MONTH($B302)+1,MIN(AJ$6,DAY(EOMONTH($B302,1))))&gt;=$B302)*(DATE(YEAR($B302),MONTH($B302)+1,MIN(AJ$6,DAY(EOMONTH($B302,1))))&lt;$C302)))</f>
        <v>0</v>
      </c>
      <c r="AK302" s="48" t="n">
        <f aca="false">IF(OR(N(AK$5)=0,AK$6=""),0,AK$5*((DATE(YEAR($B302),MONTH($B302),MIN(AK$6,DAY(EOMONTH($B302,0))))&gt;=$B302)*(DATE(YEAR($B302),MONTH($B302),MIN(AK$6,DAY(EOMONTH($B302,0))))&lt;$C302)+(DATE(YEAR($B302),MONTH($B302)+1,MIN(AK$6,DAY(EOMONTH($B302,1))))&gt;=$B302)*(DATE(YEAR($B302),MONTH($B302)+1,MIN(AK$6,DAY(EOMONTH($B302,1))))&lt;$C302)))</f>
        <v>0</v>
      </c>
      <c r="AL302" s="48" t="n">
        <f aca="false">IF(OR(N(AL$5)=0,AL$6=""),0,AL$5*((DATE(YEAR($B302),MONTH($B302),MIN(AL$6,DAY(EOMONTH($B302,0))))&gt;=$B302)*(DATE(YEAR($B302),MONTH($B302),MIN(AL$6,DAY(EOMONTH($B302,0))))&lt;$C302)+(DATE(YEAR($B302),MONTH($B302)+1,MIN(AL$6,DAY(EOMONTH($B302,1))))&gt;=$B302)*(DATE(YEAR($B302),MONTH($B302)+1,MIN(AL$6,DAY(EOMONTH($B302,1))))&lt;$C302)))</f>
        <v>0</v>
      </c>
      <c r="AM302" s="48" t="n">
        <f aca="false">IF(OR(N(AM$5)=0,AM$6=""),0,AM$5*((DATE(YEAR($B302),MONTH($B302),MIN(AM$6,DAY(EOMONTH($B302,0))))&gt;=$B302)*(DATE(YEAR($B302),MONTH($B302),MIN(AM$6,DAY(EOMONTH($B302,0))))&lt;$C302)+(DATE(YEAR($B302),MONTH($B302)+1,MIN(AM$6,DAY(EOMONTH($B302,1))))&gt;=$B302)*(DATE(YEAR($B302),MONTH($B302)+1,MIN(AM$6,DAY(EOMONTH($B302,1))))&lt;$C302)))</f>
        <v>0</v>
      </c>
      <c r="AN302" s="48" t="n">
        <f aca="false">IF(OR(N(AN$5)=0,AN$6=""),0,AN$5*((DATE(YEAR($B302),MONTH($B302),MIN(AN$6,DAY(EOMONTH($B302,0))))&gt;=$B302)*(DATE(YEAR($B302),MONTH($B302),MIN(AN$6,DAY(EOMONTH($B302,0))))&lt;$C302)+(DATE(YEAR($B302),MONTH($B302)+1,MIN(AN$6,DAY(EOMONTH($B302,1))))&gt;=$B302)*(DATE(YEAR($B302),MONTH($B302)+1,MIN(AN$6,DAY(EOMONTH($B302,1))))&lt;$C302)))</f>
        <v>0</v>
      </c>
      <c r="AO302" s="48" t="n">
        <f aca="false">IF(OR(N(AO$5)=0,AO$6=""),0,AO$5*((DATE(YEAR($B302),MONTH($B302),MIN(AO$6,DAY(EOMONTH($B302,0))))&gt;=$B302)*(DATE(YEAR($B302),MONTH($B302),MIN(AO$6,DAY(EOMONTH($B302,0))))&lt;$C302)+(DATE(YEAR($B302),MONTH($B302)+1,MIN(AO$6,DAY(EOMONTH($B302,1))))&gt;=$B302)*(DATE(YEAR($B302),MONTH($B302)+1,MIN(AO$6,DAY(EOMONTH($B302,1))))&lt;$C302)))</f>
        <v>0</v>
      </c>
      <c r="AP302" s="48" t="n">
        <f aca="false">IF(OR(N(AP$5)=0,AP$6=""),0,AP$5*((DATE(YEAR($B302),MONTH($B302),MIN(AP$6,DAY(EOMONTH($B302,0))))&gt;=$B302)*(DATE(YEAR($B302),MONTH($B302),MIN(AP$6,DAY(EOMONTH($B302,0))))&lt;$C302)+(DATE(YEAR($B302),MONTH($B302)+1,MIN(AP$6,DAY(EOMONTH($B302,1))))&gt;=$B302)*(DATE(YEAR($B302),MONTH($B302)+1,MIN(AP$6,DAY(EOMONTH($B302,1))))&lt;$C302)))</f>
        <v>0</v>
      </c>
      <c r="AQ302" s="48" t="n">
        <f aca="false">IF(OR(N(AQ$5)=0,AQ$6=""),0,AQ$5*((DATE(YEAR($B302),MONTH($B302),MIN(AQ$6,DAY(EOMONTH($B302,0))))&gt;=$B302)*(DATE(YEAR($B302),MONTH($B302),MIN(AQ$6,DAY(EOMONTH($B302,0))))&lt;$C302)+(DATE(YEAR($B302),MONTH($B302)+1,MIN(AQ$6,DAY(EOMONTH($B302,1))))&gt;=$B302)*(DATE(YEAR($B302),MONTH($B302)+1,MIN(AQ$6,DAY(EOMONTH($B302,1))))&lt;$C302)))</f>
        <v>0</v>
      </c>
      <c r="AR302" s="48" t="n">
        <f aca="false">IF(OR(N(AR$5)=0,AR$6=""),0,AR$5*((DATE(YEAR($B302),MONTH($B302),MIN(AR$6,DAY(EOMONTH($B302,0))))&gt;=$B302)*(DATE(YEAR($B302),MONTH($B302),MIN(AR$6,DAY(EOMONTH($B302,0))))&lt;$C302)+(DATE(YEAR($B302),MONTH($B302)+1,MIN(AR$6,DAY(EOMONTH($B302,1))))&gt;=$B302)*(DATE(YEAR($B302),MONTH($B302)+1,MIN(AR$6,DAY(EOMONTH($B302,1))))&lt;$C302)))</f>
        <v>0</v>
      </c>
      <c r="AS302" s="48" t="n">
        <f aca="false">IF(OR(N(AS$5)=0,AS$6=""),0,AS$5*((DATE(YEAR($B302),MONTH($B302),MIN(AS$6,DAY(EOMONTH($B302,0))))&gt;=$B302)*(DATE(YEAR($B302),MONTH($B302),MIN(AS$6,DAY(EOMONTH($B302,0))))&lt;$C302)+(DATE(YEAR($B302),MONTH($B302)+1,MIN(AS$6,DAY(EOMONTH($B302,1))))&gt;=$B302)*(DATE(YEAR($B302),MONTH($B302)+1,MIN(AS$6,DAY(EOMONTH($B302,1))))&lt;$C302)))</f>
        <v>0</v>
      </c>
      <c r="AT302" s="48" t="n">
        <f aca="false">IF(OR(N(AT$5)=0,AT$6=""),0,AT$5*((DATE(YEAR($B302),MONTH($B302),MIN(AT$6,DAY(EOMONTH($B302,0))))&gt;=$B302)*(DATE(YEAR($B302),MONTH($B302),MIN(AT$6,DAY(EOMONTH($B302,0))))&lt;$C302)+(DATE(YEAR($B302),MONTH($B302)+1,MIN(AT$6,DAY(EOMONTH($B302,1))))&gt;=$B302)*(DATE(YEAR($B302),MONTH($B302)+1,MIN(AT$6,DAY(EOMONTH($B302,1))))&lt;$C302)))</f>
        <v>0</v>
      </c>
      <c r="AU302" s="48" t="n">
        <f aca="false">IF(OR(N(AU$5)=0,AU$6=""),0,AU$5*((DATE(YEAR($B302),MONTH($B302),MIN(AU$6,DAY(EOMONTH($B302,0))))&gt;=$B302)*(DATE(YEAR($B302),MONTH($B302),MIN(AU$6,DAY(EOMONTH($B302,0))))&lt;$C302)+(DATE(YEAR($B302),MONTH($B302)+1,MIN(AU$6,DAY(EOMONTH($B302,1))))&gt;=$B302)*(DATE(YEAR($B302),MONTH($B302)+1,MIN(AU$6,DAY(EOMONTH($B302,1))))&lt;$C302)))</f>
        <v>0</v>
      </c>
      <c r="AV302" s="48" t="n">
        <f aca="false">IF(OR(N(AV$5)=0,AV$6=""),0,AV$5*((DATE(YEAR($B302),MONTH($B302),MIN(AV$6,DAY(EOMONTH($B302,0))))&gt;=$B302)*(DATE(YEAR($B302),MONTH($B302),MIN(AV$6,DAY(EOMONTH($B302,0))))&lt;$C302)+(DATE(YEAR($B302),MONTH($B302)+1,MIN(AV$6,DAY(EOMONTH($B302,1))))&gt;=$B302)*(DATE(YEAR($B302),MONTH($B302)+1,MIN(AV$6,DAY(EOMONTH($B302,1))))&lt;$C302)))</f>
        <v>0</v>
      </c>
      <c r="AW302" s="48" t="n">
        <f aca="false">IF(OR(N(AW$5)=0,AW$6=""),0,AW$5*((DATE(YEAR($B302),MONTH($B302),MIN(AW$6,DAY(EOMONTH($B302,0))))&gt;=$B302)*(DATE(YEAR($B302),MONTH($B302),MIN(AW$6,DAY(EOMONTH($B302,0))))&lt;$C302)+(DATE(YEAR($B302),MONTH($B302)+1,MIN(AW$6,DAY(EOMONTH($B302,1))))&gt;=$B302)*(DATE(YEAR($B302),MONTH($B302)+1,MIN(AW$6,DAY(EOMONTH($B302,1))))&lt;$C302)))</f>
        <v>0</v>
      </c>
      <c r="AX302" s="48" t="n">
        <f aca="false">IF(OR(N(AX$5)=0,AX$6=""),0,AX$5*((DATE(YEAR($B302),MONTH($B302),MIN(AX$6,DAY(EOMONTH($B302,0))))&gt;=$B302)*(DATE(YEAR($B302),MONTH($B302),MIN(AX$6,DAY(EOMONTH($B302,0))))&lt;$C302)+(DATE(YEAR($B302),MONTH($B302)+1,MIN(AX$6,DAY(EOMONTH($B302,1))))&gt;=$B302)*(DATE(YEAR($B302),MONTH($B302)+1,MIN(AX$6,DAY(EOMONTH($B302,1))))&lt;$C302)))</f>
        <v>0</v>
      </c>
      <c r="AY302" s="48" t="n">
        <f aca="false">IF(OR(N(AY$5)=0,AY$6=""),0,AY$5*((DATE(YEAR($B302),MONTH($B302),MIN(AY$6,DAY(EOMONTH($B302,0))))&gt;=$B302)*(DATE(YEAR($B302),MONTH($B302),MIN(AY$6,DAY(EOMONTH($B302,0))))&lt;$C302)+(DATE(YEAR($B302),MONTH($B302)+1,MIN(AY$6,DAY(EOMONTH($B302,1))))&gt;=$B302)*(DATE(YEAR($B302),MONTH($B302)+1,MIN(AY$6,DAY(EOMONTH($B302,1))))&lt;$C302)))</f>
        <v>0</v>
      </c>
      <c r="AZ302" s="48" t="n">
        <f aca="false">IF(OR(N(AZ$5)=0,AZ$6=""),0,AZ$5*((DATE(YEAR($B302),MONTH($B302),MIN(AZ$6,DAY(EOMONTH($B302,0))))&gt;=$B302)*(DATE(YEAR($B302),MONTH($B302),MIN(AZ$6,DAY(EOMONTH($B302,0))))&lt;$C302)+(DATE(YEAR($B302),MONTH($B302)+1,MIN(AZ$6,DAY(EOMONTH($B302,1))))&gt;=$B302)*(DATE(YEAR($B302),MONTH($B302)+1,MIN(AZ$6,DAY(EOMONTH($B302,1))))&lt;$C302)))</f>
        <v>0</v>
      </c>
      <c r="BA302" s="48" t="n">
        <f aca="false">IF(OR(N(BA$5)=0,BA$6=""),0,BA$5*((DATE(YEAR($B302),MONTH($B302),MIN(BA$6,DAY(EOMONTH($B302,0))))&gt;=$B302)*(DATE(YEAR($B302),MONTH($B302),MIN(BA$6,DAY(EOMONTH($B302,0))))&lt;$C302)+(DATE(YEAR($B302),MONTH($B302)+1,MIN(BA$6,DAY(EOMONTH($B302,1))))&gt;=$B302)*(DATE(YEAR($B302),MONTH($B302)+1,MIN(BA$6,DAY(EOMONTH($B302,1))))&lt;$C302)))</f>
        <v>0</v>
      </c>
      <c r="BB302" s="48" t="n">
        <f aca="false">IF(OR(N(BB$5)=0,BB$6=""),0,BB$5*((DATE(YEAR($B302),MONTH($B302),MIN(BB$6,DAY(EOMONTH($B302,0))))&gt;=$B302)*(DATE(YEAR($B302),MONTH($B302),MIN(BB$6,DAY(EOMONTH($B302,0))))&lt;$C302)+(DATE(YEAR($B302),MONTH($B302)+1,MIN(BB$6,DAY(EOMONTH($B302,1))))&gt;=$B302)*(DATE(YEAR($B302),MONTH($B302)+1,MIN(BB$6,DAY(EOMONTH($B302,1))))&lt;$C302)))</f>
        <v>0</v>
      </c>
      <c r="BC302" s="48" t="n">
        <f aca="false">IF(OR(N(BC$5)=0,BC$6=""),0,BC$5*((DATE(YEAR($B302),MONTH($B302),MIN(BC$6,DAY(EOMONTH($B302,0))))&gt;=$B302)*(DATE(YEAR($B302),MONTH($B302),MIN(BC$6,DAY(EOMONTH($B302,0))))&lt;$C302)+(DATE(YEAR($B302),MONTH($B302)+1,MIN(BC$6,DAY(EOMONTH($B302,1))))&gt;=$B302)*(DATE(YEAR($B302),MONTH($B302)+1,MIN(BC$6,DAY(EOMONTH($B302,1))))&lt;$C302)))</f>
        <v>0</v>
      </c>
      <c r="BD302" s="48" t="n">
        <f aca="false">IF(OR(N(BD$5)=0,BD$6=""),0,BD$5*((DATE(YEAR($B302),MONTH($B302),MIN(BD$6,DAY(EOMONTH($B302,0))))&gt;=$B302)*(DATE(YEAR($B302),MONTH($B302),MIN(BD$6,DAY(EOMONTH($B302,0))))&lt;$C302)+(DATE(YEAR($B302),MONTH($B302)+1,MIN(BD$6,DAY(EOMONTH($B302,1))))&gt;=$B302)*(DATE(YEAR($B302),MONTH($B302)+1,MIN(BD$6,DAY(EOMONTH($B302,1))))&lt;$C302)))</f>
        <v>0</v>
      </c>
      <c r="BE302" s="48" t="n">
        <f aca="false">IF(OR(N(BE$5)=0,BE$6=""),0,BE$5*((DATE(YEAR($B302),MONTH($B302),MIN(BE$6,DAY(EOMONTH($B302,0))))&gt;=$B302)*(DATE(YEAR($B302),MONTH($B302),MIN(BE$6,DAY(EOMONTH($B302,0))))&lt;$C302)+(DATE(YEAR($B302),MONTH($B302)+1,MIN(BE$6,DAY(EOMONTH($B302,1))))&gt;=$B302)*(DATE(YEAR($B302),MONTH($B302)+1,MIN(BE$6,DAY(EOMONTH($B302,1))))&lt;$C302)))</f>
        <v>0</v>
      </c>
      <c r="BF302" s="48" t="n">
        <f aca="false">IF(OR(N(BF$5)=0,BF$6=""),0,BF$5*((DATE(YEAR($B302),MONTH($B302),MIN(BF$6,DAY(EOMONTH($B302,0))))&gt;=$B302)*(DATE(YEAR($B302),MONTH($B302),MIN(BF$6,DAY(EOMONTH($B302,0))))&lt;$C302)+(DATE(YEAR($B302),MONTH($B302)+1,MIN(BF$6,DAY(EOMONTH($B302,1))))&gt;=$B302)*(DATE(YEAR($B302),MONTH($B302)+1,MIN(BF$6,DAY(EOMONTH($B302,1))))&lt;$C302)))</f>
        <v>0</v>
      </c>
      <c r="BG302" s="48" t="n">
        <f aca="false">IF(OR(N(BG$5)=0,BG$6=""),0,BG$5*((DATE(YEAR($B302),MONTH($B302),MIN(BG$6,DAY(EOMONTH($B302,0))))&gt;=$B302)*(DATE(YEAR($B302),MONTH($B302),MIN(BG$6,DAY(EOMONTH($B302,0))))&lt;$C302)+(DATE(YEAR($B302),MONTH($B302)+1,MIN(BG$6,DAY(EOMONTH($B302,1))))&gt;=$B302)*(DATE(YEAR($B302),MONTH($B302)+1,MIN(BG$6,DAY(EOMONTH($B302,1))))&lt;$C302)))</f>
        <v>0</v>
      </c>
      <c r="BH302" s="48" t="n">
        <f aca="false">IF(OR(N(BH$5)=0,BH$6=""),0,BH$5*((DATE(YEAR($B302),MONTH($B302),MIN(BH$6,DAY(EOMONTH($B302,0))))&gt;=$B302)*(DATE(YEAR($B302),MONTH($B302),MIN(BH$6,DAY(EOMONTH($B302,0))))&lt;$C302)+(DATE(YEAR($B302),MONTH($B302)+1,MIN(BH$6,DAY(EOMONTH($B302,1))))&gt;=$B302)*(DATE(YEAR($B302),MONTH($B302)+1,MIN(BH$6,DAY(EOMONTH($B302,1))))&lt;$C302)))</f>
        <v>0</v>
      </c>
      <c r="BI302" s="48" t="n">
        <f aca="false">IF(OR(N(BI$5)=0,BI$6=""),0,BI$5*((DATE(YEAR($B302),MONTH($B302),MIN(BI$6,DAY(EOMONTH($B302,0))))&gt;=$B302)*(DATE(YEAR($B302),MONTH($B302),MIN(BI$6,DAY(EOMONTH($B302,0))))&lt;$C302)+(DATE(YEAR($B302),MONTH($B302)+1,MIN(BI$6,DAY(EOMONTH($B302,1))))&gt;=$B302)*(DATE(YEAR($B302),MONTH($B302)+1,MIN(BI$6,DAY(EOMONTH($B302,1))))&lt;$C302)))</f>
        <v>0</v>
      </c>
      <c r="BJ302" s="48" t="n">
        <f aca="false">IF(OR(N(BJ$5)=0,BJ$6=""),0,BJ$5*((DATE(YEAR($B302),MONTH($B302),MIN(BJ$6,DAY(EOMONTH($B302,0))))&gt;=$B302)*(DATE(YEAR($B302),MONTH($B302),MIN(BJ$6,DAY(EOMONTH($B302,0))))&lt;$C302)+(DATE(YEAR($B302),MONTH($B302)+1,MIN(BJ$6,DAY(EOMONTH($B302,1))))&gt;=$B302)*(DATE(YEAR($B302),MONTH($B302)+1,MIN(BJ$6,DAY(EOMONTH($B302,1))))&lt;$C302)))</f>
        <v>0</v>
      </c>
      <c r="BK302" s="48" t="n">
        <f aca="false">IF(OR(N(BK$5)=0,BK$6=""),0,BK$5*((DATE(YEAR($B302),MONTH($B302),MIN(BK$6,DAY(EOMONTH($B302,0))))&gt;=$B302)*(DATE(YEAR($B302),MONTH($B302),MIN(BK$6,DAY(EOMONTH($B302,0))))&lt;$C302)+(DATE(YEAR($B302),MONTH($B302)+1,MIN(BK$6,DAY(EOMONTH($B302,1))))&gt;=$B302)*(DATE(YEAR($B302),MONTH($B302)+1,MIN(BK$6,DAY(EOMONTH($B302,1))))&lt;$C302)))</f>
        <v>0</v>
      </c>
      <c r="BL302" s="48" t="n">
        <f aca="false">IF(OR(N(BL$5)=0,BL$6=""),0,BL$5*((DATE(YEAR($B302),MONTH($B302),MIN(BL$6,DAY(EOMONTH($B302,0))))&gt;=$B302)*(DATE(YEAR($B302),MONTH($B302),MIN(BL$6,DAY(EOMONTH($B302,0))))&lt;$C302)+(DATE(YEAR($B302),MONTH($B302)+1,MIN(BL$6,DAY(EOMONTH($B302,1))))&gt;=$B302)*(DATE(YEAR($B302),MONTH($B302)+1,MIN(BL$6,DAY(EOMONTH($B302,1))))&lt;$C302)))</f>
        <v>0</v>
      </c>
      <c r="BM302" s="48" t="n">
        <f aca="false">IF(OR(N(BM$5)=0,BM$6=""),0,BM$5*((DATE(YEAR($B302),MONTH($B302),MIN(BM$6,DAY(EOMONTH($B302,0))))&gt;=$B302)*(DATE(YEAR($B302),MONTH($B302),MIN(BM$6,DAY(EOMONTH($B302,0))))&lt;$C302)+(DATE(YEAR($B302),MONTH($B302)+1,MIN(BM$6,DAY(EOMONTH($B302,1))))&gt;=$B302)*(DATE(YEAR($B302),MONTH($B302)+1,MIN(BM$6,DAY(EOMONTH($B302,1))))&lt;$C302)))</f>
        <v>0</v>
      </c>
      <c r="BN302" s="48" t="n">
        <f aca="false">IF(OR(N(BN$5)=0,BN$6=""),0,BN$5*((DATE(YEAR($B302),MONTH($B302),MIN(BN$6,DAY(EOMONTH($B302,0))))&gt;=$B302)*(DATE(YEAR($B302),MONTH($B302),MIN(BN$6,DAY(EOMONTH($B302,0))))&lt;$C302)+(DATE(YEAR($B302),MONTH($B302)+1,MIN(BN$6,DAY(EOMONTH($B302,1))))&gt;=$B302)*(DATE(YEAR($B302),MONTH($B302)+1,MIN(BN$6,DAY(EOMONTH($B302,1))))&lt;$C302)))</f>
        <v>0</v>
      </c>
      <c r="BO302" s="48" t="n">
        <f aca="false">IF(OR(N(BO$5)=0,BO$6=""),0,BO$5*((DATE(YEAR($B302),MONTH($B302),MIN(BO$6,DAY(EOMONTH($B302,0))))&gt;=$B302)*(DATE(YEAR($B302),MONTH($B302),MIN(BO$6,DAY(EOMONTH($B302,0))))&lt;$C302)+(DATE(YEAR($B302),MONTH($B302)+1,MIN(BO$6,DAY(EOMONTH($B302,1))))&gt;=$B302)*(DATE(YEAR($B302),MONTH($B302)+1,MIN(BO$6,DAY(EOMONTH($B302,1))))&lt;$C302)))</f>
        <v>0</v>
      </c>
      <c r="BP302" s="48" t="n">
        <f aca="false">IF(OR(N(BP$5)=0,BP$6=""),0,BP$5*((DATE(YEAR($B302),MONTH($B302),MIN(BP$6,DAY(EOMONTH($B302,0))))&gt;=$B302)*(DATE(YEAR($B302),MONTH($B302),MIN(BP$6,DAY(EOMONTH($B302,0))))&lt;$C302)+(DATE(YEAR($B302),MONTH($B302)+1,MIN(BP$6,DAY(EOMONTH($B302,1))))&gt;=$B302)*(DATE(YEAR($B302),MONTH($B302)+1,MIN(BP$6,DAY(EOMONTH($B302,1))))&lt;$C302)))</f>
        <v>0</v>
      </c>
      <c r="BQ302" s="48" t="n">
        <f aca="false">IF(OR(N(BQ$5)=0,BQ$6=""),0,BQ$5*((DATE(YEAR($B302),MONTH($B302),MIN(BQ$6,DAY(EOMONTH($B302,0))))&gt;=$B302)*(DATE(YEAR($B302),MONTH($B302),MIN(BQ$6,DAY(EOMONTH($B302,0))))&lt;$C302)+(DATE(YEAR($B302),MONTH($B302)+1,MIN(BQ$6,DAY(EOMONTH($B302,1))))&gt;=$B302)*(DATE(YEAR($B302),MONTH($B302)+1,MIN(BQ$6,DAY(EOMONTH($B302,1))))&lt;$C302)))</f>
        <v>0</v>
      </c>
      <c r="BR302" s="48" t="n">
        <f aca="false">IF(OR(N(BR$5)=0,BR$6=""),0,BR$5*((DATE(YEAR($B302),MONTH($B302),MIN(BR$6,DAY(EOMONTH($B302,0))))&gt;=$B302)*(DATE(YEAR($B302),MONTH($B302),MIN(BR$6,DAY(EOMONTH($B302,0))))&lt;$C302)+(DATE(YEAR($B302),MONTH($B302)+1,MIN(BR$6,DAY(EOMONTH($B302,1))))&gt;=$B302)*(DATE(YEAR($B302),MONTH($B302)+1,MIN(BR$6,DAY(EOMONTH($B302,1))))&lt;$C302)))</f>
        <v>0</v>
      </c>
      <c r="BS302" s="48" t="n">
        <f aca="false">IF(OR(N(BS$5)=0,BS$6=""),0,BS$5*((DATE(YEAR($B302),MONTH($B302),MIN(BS$6,DAY(EOMONTH($B302,0))))&gt;=$B302)*(DATE(YEAR($B302),MONTH($B302),MIN(BS$6,DAY(EOMONTH($B302,0))))&lt;$C302)+(DATE(YEAR($B302),MONTH($B302)+1,MIN(BS$6,DAY(EOMONTH($B302,1))))&gt;=$B302)*(DATE(YEAR($B302),MONTH($B302)+1,MIN(BS$6,DAY(EOMONTH($B302,1))))&lt;$C302)))</f>
        <v>0</v>
      </c>
      <c r="BT302" s="48" t="n">
        <f aca="false">IF(OR(N(BT$5)=0,BT$6=""),0,BT$5*((DATE(YEAR($B302),MONTH($B302),MIN(BT$6,DAY(EOMONTH($B302,0))))&gt;=$B302)*(DATE(YEAR($B302),MONTH($B302),MIN(BT$6,DAY(EOMONTH($B302,0))))&lt;$C302)+(DATE(YEAR($B302),MONTH($B302)+1,MIN(BT$6,DAY(EOMONTH($B302,1))))&gt;=$B302)*(DATE(YEAR($B302),MONTH($B302)+1,MIN(BT$6,DAY(EOMONTH($B302,1))))&lt;$C302)))</f>
        <v>0</v>
      </c>
      <c r="BU302" s="48" t="n">
        <f aca="false">IF(OR(N(BU$5)=0,BU$6=""),0,BU$5*((DATE(YEAR($B302),MONTH($B302),MIN(BU$6,DAY(EOMONTH($B302,0))))&gt;=$B302)*(DATE(YEAR($B302),MONTH($B302),MIN(BU$6,DAY(EOMONTH($B302,0))))&lt;$C302)+(DATE(YEAR($B302),MONTH($B302)+1,MIN(BU$6,DAY(EOMONTH($B302,1))))&gt;=$B302)*(DATE(YEAR($B302),MONTH($B302)+1,MIN(BU$6,DAY(EOMONTH($B302,1))))&lt;$C302)))</f>
        <v>0</v>
      </c>
      <c r="BV302" s="48" t="n">
        <f aca="false">IF(OR(N(BV$5)=0,BV$6=""),0,BV$5*((DATE(YEAR($B302),MONTH($B302),MIN(BV$6,DAY(EOMONTH($B302,0))))&gt;=$B302)*(DATE(YEAR($B302),MONTH($B302),MIN(BV$6,DAY(EOMONTH($B302,0))))&lt;$C302)+(DATE(YEAR($B302),MONTH($B302)+1,MIN(BV$6,DAY(EOMONTH($B302,1))))&gt;=$B302)*(DATE(YEAR($B302),MONTH($B302)+1,MIN(BV$6,DAY(EOMONTH($B302,1))))&lt;$C302)))</f>
        <v>0</v>
      </c>
      <c r="BW302" s="48" t="n">
        <f aca="false">IF(OR(N(BW$5)=0,BW$6=""),0,BW$5*((DATE(YEAR($B302),MONTH($B302),MIN(BW$6,DAY(EOMONTH($B302,0))))&gt;=$B302)*(DATE(YEAR($B302),MONTH($B302),MIN(BW$6,DAY(EOMONTH($B302,0))))&lt;$C302)+(DATE(YEAR($B302),MONTH($B302)+1,MIN(BW$6,DAY(EOMONTH($B302,1))))&gt;=$B302)*(DATE(YEAR($B302),MONTH($B302)+1,MIN(BW$6,DAY(EOMONTH($B302,1))))&lt;$C302)))</f>
        <v>0</v>
      </c>
      <c r="BX302" s="48" t="n">
        <f aca="false">MIN(Z302,(FT301*(1+FT$5/Setup!$C$36)+IF($V302=1,N($F302),0)))</f>
        <v>0</v>
      </c>
      <c r="BY302" s="48" t="n">
        <f aca="false">MIN(AA302,(FU301*(1+FU$5/Setup!$C$36)+IF($V302=2,N($F302),0)))</f>
        <v>0</v>
      </c>
      <c r="BZ302" s="48" t="n">
        <f aca="false">MIN(AB302,(FV301*(1+FV$5/Setup!$C$36)+IF($V302=3,N($F302),0)))</f>
        <v>0</v>
      </c>
      <c r="CA302" s="48" t="n">
        <f aca="false">MIN(AC302,(FW301*(1+FW$5/Setup!$C$36)+IF($V302=4,N($F302),0)))</f>
        <v>0</v>
      </c>
      <c r="CB302" s="48" t="n">
        <f aca="false">MIN(AD302,(FX301*(1+FX$5/Setup!$C$36)+IF($V302=5,N($F302),0)))</f>
        <v>0</v>
      </c>
      <c r="CC302" s="48" t="n">
        <f aca="false">MIN(AE302,(FY301*(1+FY$5/Setup!$C$36)+IF($V302=6,N($F302),0)))</f>
        <v>0</v>
      </c>
      <c r="CD302" s="48" t="n">
        <f aca="false">MIN(AF302,(FZ301*(1+FZ$5/Setup!$C$36)+IF($V302=7,N($F302),0)))</f>
        <v>0</v>
      </c>
      <c r="CE302" s="48" t="n">
        <f aca="false">MIN(AG302,(GA301*(1+GA$5/Setup!$C$36)+IF($V302=8,N($F302),0)))</f>
        <v>0</v>
      </c>
      <c r="CF302" s="48" t="n">
        <f aca="false">MIN(AH302,(GB301*(1+GB$5/Setup!$C$36)+IF($V302=9,N($F302),0)))</f>
        <v>0</v>
      </c>
      <c r="CG302" s="48" t="n">
        <f aca="false">MIN(AI302,(GC301*(1+GC$5/Setup!$C$36)+IF($V302=10,N($F302),0)))</f>
        <v>0</v>
      </c>
      <c r="CH302" s="48" t="n">
        <f aca="false">MIN(AJ302,(GD301*(1+GD$5/Setup!$C$36)+IF($V302=11,N($F302),0)))</f>
        <v>0</v>
      </c>
      <c r="CI302" s="48" t="n">
        <f aca="false">MIN(AK302,(GE301*(1+GE$5/Setup!$C$36)+IF($V302=12,N($F302),0)))</f>
        <v>0</v>
      </c>
      <c r="CJ302" s="48" t="n">
        <f aca="false">MIN(AL302,(GF301*(1+GF$5/Setup!$C$36)+IF($V302=13,N($F302),0)))</f>
        <v>0</v>
      </c>
      <c r="CK302" s="48" t="n">
        <f aca="false">MIN(AM302,(GG301*(1+GG$5/Setup!$C$36)+IF($V302=14,N($F302),0)))</f>
        <v>0</v>
      </c>
      <c r="CL302" s="48" t="n">
        <f aca="false">MIN(AN302,(GH301*(1+GH$5/Setup!$C$36)+IF($V302=15,N($F302),0)))</f>
        <v>0</v>
      </c>
      <c r="CM302" s="48" t="n">
        <f aca="false">MIN(AO302,(GI301*(1+GI$5/Setup!$C$36)+IF($V302=16,N($F302),0)))</f>
        <v>0</v>
      </c>
      <c r="CN302" s="48" t="n">
        <f aca="false">MIN(AP302,(GJ301*(1+GJ$5/Setup!$C$36)+IF($V302=17,N($F302),0)))</f>
        <v>0</v>
      </c>
      <c r="CO302" s="48" t="n">
        <f aca="false">MIN(AQ302,(GK301*(1+GK$5/Setup!$C$36)+IF($V302=18,N($F302),0)))</f>
        <v>0</v>
      </c>
      <c r="CP302" s="48" t="n">
        <f aca="false">MIN(AR302,(GL301*(1+GL$5/Setup!$C$36)+IF($V302=19,N($F302),0)))</f>
        <v>0</v>
      </c>
      <c r="CQ302" s="48" t="n">
        <f aca="false">MIN(AS302,(GM301*(1+GM$5/Setup!$C$36)+IF($V302=20,N($F302),0)))</f>
        <v>0</v>
      </c>
      <c r="CR302" s="48" t="n">
        <f aca="false">MIN(AT302,(GN301*(1+GN$5/Setup!$C$36)+IF($V302=21,N($F302),0)))</f>
        <v>0</v>
      </c>
      <c r="CS302" s="48" t="n">
        <f aca="false">MIN(AU302,(GO301*(1+GO$5/Setup!$C$36)+IF($V302=22,N($F302),0)))</f>
        <v>0</v>
      </c>
      <c r="CT302" s="48" t="n">
        <f aca="false">MIN(AV302,(GP301*(1+GP$5/Setup!$C$36)+IF($V302=23,N($F302),0)))</f>
        <v>0</v>
      </c>
      <c r="CU302" s="48" t="n">
        <f aca="false">MIN(AW302,(GQ301*(1+GQ$5/Setup!$C$36)+IF($V302=24,N($F302),0)))</f>
        <v>0</v>
      </c>
      <c r="CV302" s="48" t="n">
        <f aca="false">MIN(AX302,(GR301*(1+GR$5/Setup!$C$36)+IF($V302=25,N($F302),0)))</f>
        <v>0</v>
      </c>
      <c r="CW302" s="48" t="n">
        <f aca="false">MIN(AY302,(GS301*(1+GS$5/Setup!$C$36)+IF($V302=26,N($F302),0)))</f>
        <v>0</v>
      </c>
      <c r="CX302" s="48" t="n">
        <f aca="false">MIN(AZ302,(GT301*(1+GT$5/Setup!$C$36)+IF($V302=27,N($F302),0)))</f>
        <v>0</v>
      </c>
      <c r="CY302" s="48" t="n">
        <f aca="false">MIN(BA302,(GU301*(1+GU$5/Setup!$C$36)+IF($V302=28,N($F302),0)))</f>
        <v>0</v>
      </c>
      <c r="CZ302" s="48" t="n">
        <f aca="false">MIN(BB302,(GV301*(1+GV$5/Setup!$C$36)+IF($V302=29,N($F302),0)))</f>
        <v>0</v>
      </c>
      <c r="DA302" s="48" t="n">
        <f aca="false">MIN(BC302,(GW301*(1+GW$5/Setup!$C$36)+IF($V302=30,N($F302),0)))</f>
        <v>0</v>
      </c>
      <c r="DB302" s="48" t="n">
        <f aca="false">MIN(BD302,(GX301*(1+GX$5/Setup!$C$36)+IF($V302=31,N($F302),0)))</f>
        <v>0</v>
      </c>
      <c r="DC302" s="48" t="n">
        <f aca="false">MIN(BE302,(GY301*(1+GY$5/Setup!$C$36)+IF($V302=32,N($F302),0)))</f>
        <v>0</v>
      </c>
      <c r="DD302" s="48" t="n">
        <f aca="false">MIN(BF302,(GZ301*(1+GZ$5/Setup!$C$36)+IF($V302=33,N($F302),0)))</f>
        <v>0</v>
      </c>
      <c r="DE302" s="48" t="n">
        <f aca="false">MIN(BG302,(HA301*(1+HA$5/Setup!$C$36)+IF($V302=34,N($F302),0)))</f>
        <v>0</v>
      </c>
      <c r="DF302" s="48" t="n">
        <f aca="false">MIN(BH302,(HB301*(1+HB$5/Setup!$C$36)+IF($V302=35,N($F302),0)))</f>
        <v>0</v>
      </c>
      <c r="DG302" s="48" t="n">
        <f aca="false">MIN(BI302,(HC301*(1+HC$5/Setup!$C$36)+IF($V302=36,N($F302),0)))</f>
        <v>0</v>
      </c>
      <c r="DH302" s="48" t="n">
        <f aca="false">MIN(BJ302,(HD301*(1+HD$5/Setup!$C$36)+IF($V302=37,N($F302),0)))</f>
        <v>0</v>
      </c>
      <c r="DI302" s="48" t="n">
        <f aca="false">MIN(BK302,(HE301*(1+HE$5/Setup!$C$36)+IF($V302=38,N($F302),0)))</f>
        <v>0</v>
      </c>
      <c r="DJ302" s="48" t="n">
        <f aca="false">MIN(BL302,(HF301*(1+HF$5/Setup!$C$36)+IF($V302=39,N($F302),0)))</f>
        <v>0</v>
      </c>
      <c r="DK302" s="48" t="n">
        <f aca="false">MIN(BM302,(HG301*(1+HG$5/Setup!$C$36)+IF($V302=40,N($F302),0)))</f>
        <v>0</v>
      </c>
      <c r="DL302" s="48" t="n">
        <f aca="false">MIN(BN302,(HH301*(1+HH$5/Setup!$C$36)+IF($V302=41,N($F302),0)))</f>
        <v>0</v>
      </c>
      <c r="DM302" s="48" t="n">
        <f aca="false">MIN(BO302,(HI301*(1+HI$5/Setup!$C$36)+IF($V302=42,N($F302),0)))</f>
        <v>0</v>
      </c>
      <c r="DN302" s="48" t="n">
        <f aca="false">MIN(BP302,(HJ301*(1+HJ$5/Setup!$C$36)+IF($V302=43,N($F302),0)))</f>
        <v>0</v>
      </c>
      <c r="DO302" s="48" t="n">
        <f aca="false">MIN(BQ302,(HK301*(1+HK$5/Setup!$C$36)+IF($V302=44,N($F302),0)))</f>
        <v>0</v>
      </c>
      <c r="DP302" s="48" t="n">
        <f aca="false">MIN(BR302,(HL301*(1+HL$5/Setup!$C$36)+IF($V302=45,N($F302),0)))</f>
        <v>0</v>
      </c>
      <c r="DQ302" s="48" t="n">
        <f aca="false">MIN(BS302,(HM301*(1+HM$5/Setup!$C$36)+IF($V302=46,N($F302),0)))</f>
        <v>0</v>
      </c>
      <c r="DR302" s="48" t="n">
        <f aca="false">MIN(BT302,(HN301*(1+HN$5/Setup!$C$36)+IF($V302=47,N($F302),0)))</f>
        <v>0</v>
      </c>
      <c r="DS302" s="48" t="n">
        <f aca="false">MIN(BU302,(HO301*(1+HO$5/Setup!$C$36)+IF($V302=48,N($F302),0)))</f>
        <v>0</v>
      </c>
      <c r="DT302" s="48" t="n">
        <f aca="false">MIN(BV302,(HP301*(1+HP$5/Setup!$C$36)+IF($V302=49,N($F302),0)))</f>
        <v>0</v>
      </c>
      <c r="DU302" s="48" t="n">
        <f aca="false">MIN(BW302,(HQ301*(1+HQ$5/Setup!$C$36)+IF($V302=50,N($F302),0)))</f>
        <v>0</v>
      </c>
      <c r="DV302" s="48" t="n">
        <f aca="false">MIN(MAX((FT301*(1+FT$5/Setup!$C$36)+IF($V302=1,N($F302),0))-BX302,0),MAX($P302-0,0))</f>
        <v>0</v>
      </c>
      <c r="DW302" s="48" t="n">
        <f aca="false">MIN(MAX((FU301*(1+FU$5/Setup!$C$36)+IF($V302=2,N($F302),0))-BY302,0),MAX($P302-SUM(DV302:DV302),0))</f>
        <v>0</v>
      </c>
      <c r="DX302" s="48" t="n">
        <f aca="false">MIN(MAX((FV301*(1+FV$5/Setup!$C$36)+IF($V302=3,N($F302),0))-BZ302,0),MAX($P302-SUM(DV302:DW302),0))</f>
        <v>0</v>
      </c>
      <c r="DY302" s="48" t="n">
        <f aca="false">MIN(MAX((FW301*(1+FW$5/Setup!$C$36)+IF($V302=4,N($F302),0))-CA302,0),MAX($P302-SUM(DV302:DX302),0))</f>
        <v>0</v>
      </c>
      <c r="DZ302" s="48" t="n">
        <f aca="false">MIN(MAX((FX301*(1+FX$5/Setup!$C$36)+IF($V302=5,N($F302),0))-CB302,0),MAX($P302-SUM(DV302:DY302),0))</f>
        <v>0</v>
      </c>
      <c r="EA302" s="48" t="n">
        <f aca="false">MIN(MAX((FY301*(1+FY$5/Setup!$C$36)+IF($V302=6,N($F302),0))-CC302,0),MAX($P302-SUM(DV302:DZ302),0))</f>
        <v>0</v>
      </c>
      <c r="EB302" s="48" t="n">
        <f aca="false">MIN(MAX((FZ301*(1+FZ$5/Setup!$C$36)+IF($V302=7,N($F302),0))-CD302,0),MAX($P302-SUM(DV302:EA302),0))</f>
        <v>0</v>
      </c>
      <c r="EC302" s="48" t="n">
        <f aca="false">MIN(MAX((GA301*(1+GA$5/Setup!$C$36)+IF($V302=8,N($F302),0))-CE302,0),MAX($P302-SUM(DV302:EB302),0))</f>
        <v>0</v>
      </c>
      <c r="ED302" s="48" t="n">
        <f aca="false">MIN(MAX((GB301*(1+GB$5/Setup!$C$36)+IF($V302=9,N($F302),0))-CF302,0),MAX($P302-SUM(DV302:EC302),0))</f>
        <v>0</v>
      </c>
      <c r="EE302" s="48" t="n">
        <f aca="false">MIN(MAX((GC301*(1+GC$5/Setup!$C$36)+IF($V302=10,N($F302),0))-CG302,0),MAX($P302-SUM(DV302:ED302),0))</f>
        <v>0</v>
      </c>
      <c r="EF302" s="48" t="n">
        <f aca="false">MIN(MAX((GD301*(1+GD$5/Setup!$C$36)+IF($V302=11,N($F302),0))-CH302,0),MAX($P302-SUM(DV302:EE302),0))</f>
        <v>0</v>
      </c>
      <c r="EG302" s="48" t="n">
        <f aca="false">MIN(MAX((GE301*(1+GE$5/Setup!$C$36)+IF($V302=12,N($F302),0))-CI302,0),MAX($P302-SUM(DV302:EF302),0))</f>
        <v>0</v>
      </c>
      <c r="EH302" s="48" t="n">
        <f aca="false">MIN(MAX((GF301*(1+GF$5/Setup!$C$36)+IF($V302=13,N($F302),0))-CJ302,0),MAX($P302-SUM(DV302:EG302),0))</f>
        <v>0</v>
      </c>
      <c r="EI302" s="48" t="n">
        <f aca="false">MIN(MAX((GG301*(1+GG$5/Setup!$C$36)+IF($V302=14,N($F302),0))-CK302,0),MAX($P302-SUM(DV302:EH302),0))</f>
        <v>0</v>
      </c>
      <c r="EJ302" s="48" t="n">
        <f aca="false">MIN(MAX((GH301*(1+GH$5/Setup!$C$36)+IF($V302=15,N($F302),0))-CL302,0),MAX($P302-SUM(DV302:EI302),0))</f>
        <v>0</v>
      </c>
      <c r="EK302" s="48" t="n">
        <f aca="false">MIN(MAX((GI301*(1+GI$5/Setup!$C$36)+IF($V302=16,N($F302),0))-CM302,0),MAX($P302-SUM(DV302:EJ302),0))</f>
        <v>0</v>
      </c>
      <c r="EL302" s="48" t="n">
        <f aca="false">MIN(MAX((GJ301*(1+GJ$5/Setup!$C$36)+IF($V302=17,N($F302),0))-CN302,0),MAX($P302-SUM(DV302:EK302),0))</f>
        <v>0</v>
      </c>
      <c r="EM302" s="48" t="n">
        <f aca="false">MIN(MAX((GK301*(1+GK$5/Setup!$C$36)+IF($V302=18,N($F302),0))-CO302,0),MAX($P302-SUM(DV302:EL302),0))</f>
        <v>0</v>
      </c>
      <c r="EN302" s="48" t="n">
        <f aca="false">MIN(MAX((GL301*(1+GL$5/Setup!$C$36)+IF($V302=19,N($F302),0))-CP302,0),MAX($P302-SUM(DV302:EM302),0))</f>
        <v>0</v>
      </c>
      <c r="EO302" s="48" t="n">
        <f aca="false">MIN(MAX((GM301*(1+GM$5/Setup!$C$36)+IF($V302=20,N($F302),0))-CQ302,0),MAX($P302-SUM(DV302:EN302),0))</f>
        <v>0</v>
      </c>
      <c r="EP302" s="48" t="n">
        <f aca="false">MIN(MAX((GN301*(1+GN$5/Setup!$C$36)+IF($V302=21,N($F302),0))-CR302,0),MAX($P302-SUM(DV302:EO302),0))</f>
        <v>0</v>
      </c>
      <c r="EQ302" s="48" t="n">
        <f aca="false">MIN(MAX((GO301*(1+GO$5/Setup!$C$36)+IF($V302=22,N($F302),0))-CS302,0),MAX($P302-SUM(DV302:EP302),0))</f>
        <v>0</v>
      </c>
      <c r="ER302" s="48" t="n">
        <f aca="false">MIN(MAX((GP301*(1+GP$5/Setup!$C$36)+IF($V302=23,N($F302),0))-CT302,0),MAX($P302-SUM(DV302:EQ302),0))</f>
        <v>0</v>
      </c>
      <c r="ES302" s="48" t="n">
        <f aca="false">MIN(MAX((GQ301*(1+GQ$5/Setup!$C$36)+IF($V302=24,N($F302),0))-CU302,0),MAX($P302-SUM(DV302:ER302),0))</f>
        <v>0</v>
      </c>
      <c r="ET302" s="48" t="n">
        <f aca="false">MIN(MAX((GR301*(1+GR$5/Setup!$C$36)+IF($V302=25,N($F302),0))-CV302,0),MAX($P302-SUM(DV302:ES302),0))</f>
        <v>0</v>
      </c>
      <c r="EU302" s="48" t="n">
        <f aca="false">MIN(MAX((GS301*(1+GS$5/Setup!$C$36)+IF($V302=26,N($F302),0))-CW302,0),MAX($P302-SUM(DV302:ET302),0))</f>
        <v>0</v>
      </c>
      <c r="EV302" s="48" t="n">
        <f aca="false">MIN(MAX((GT301*(1+GT$5/Setup!$C$36)+IF($V302=27,N($F302),0))-CX302,0),MAX($P302-SUM(DV302:EU302),0))</f>
        <v>0</v>
      </c>
      <c r="EW302" s="48" t="n">
        <f aca="false">MIN(MAX((GU301*(1+GU$5/Setup!$C$36)+IF($V302=28,N($F302),0))-CY302,0),MAX($P302-SUM(DV302:EV302),0))</f>
        <v>0</v>
      </c>
      <c r="EX302" s="48" t="n">
        <f aca="false">MIN(MAX((GV301*(1+GV$5/Setup!$C$36)+IF($V302=29,N($F302),0))-CZ302,0),MAX($P302-SUM(DV302:EW302),0))</f>
        <v>0</v>
      </c>
      <c r="EY302" s="48" t="n">
        <f aca="false">MIN(MAX((GW301*(1+GW$5/Setup!$C$36)+IF($V302=30,N($F302),0))-DA302,0),MAX($P302-SUM(DV302:EX302),0))</f>
        <v>0</v>
      </c>
      <c r="EZ302" s="48" t="n">
        <f aca="false">MIN(MAX((GX301*(1+GX$5/Setup!$C$36)+IF($V302=31,N($F302),0))-DB302,0),MAX($P302-SUM(DV302:EY302),0))</f>
        <v>0</v>
      </c>
      <c r="FA302" s="48" t="n">
        <f aca="false">MIN(MAX((GY301*(1+GY$5/Setup!$C$36)+IF($V302=32,N($F302),0))-DC302,0),MAX($P302-SUM(DV302:EZ302),0))</f>
        <v>0</v>
      </c>
      <c r="FB302" s="48" t="n">
        <f aca="false">MIN(MAX((GZ301*(1+GZ$5/Setup!$C$36)+IF($V302=33,N($F302),0))-DD302,0),MAX($P302-SUM(DV302:FA302),0))</f>
        <v>0</v>
      </c>
      <c r="FC302" s="48" t="n">
        <f aca="false">MIN(MAX((HA301*(1+HA$5/Setup!$C$36)+IF($V302=34,N($F302),0))-DE302,0),MAX($P302-SUM(DV302:FB302),0))</f>
        <v>0</v>
      </c>
      <c r="FD302" s="48" t="n">
        <f aca="false">MIN(MAX((HB301*(1+HB$5/Setup!$C$36)+IF($V302=35,N($F302),0))-DF302,0),MAX($P302-SUM(DV302:FC302),0))</f>
        <v>0</v>
      </c>
      <c r="FE302" s="48" t="n">
        <f aca="false">MIN(MAX((HC301*(1+HC$5/Setup!$C$36)+IF($V302=36,N($F302),0))-DG302,0),MAX($P302-SUM(DV302:FD302),0))</f>
        <v>0</v>
      </c>
      <c r="FF302" s="48" t="n">
        <f aca="false">MIN(MAX((HD301*(1+HD$5/Setup!$C$36)+IF($V302=37,N($F302),0))-DH302,0),MAX($P302-SUM(DV302:FE302),0))</f>
        <v>0</v>
      </c>
      <c r="FG302" s="48" t="n">
        <f aca="false">MIN(MAX((HE301*(1+HE$5/Setup!$C$36)+IF($V302=38,N($F302),0))-DI302,0),MAX($P302-SUM(DV302:FF302),0))</f>
        <v>0</v>
      </c>
      <c r="FH302" s="48" t="n">
        <f aca="false">MIN(MAX((HF301*(1+HF$5/Setup!$C$36)+IF($V302=39,N($F302),0))-DJ302,0),MAX($P302-SUM(DV302:FG302),0))</f>
        <v>0</v>
      </c>
      <c r="FI302" s="48" t="n">
        <f aca="false">MIN(MAX((HG301*(1+HG$5/Setup!$C$36)+IF($V302=40,N($F302),0))-DK302,0),MAX($P302-SUM(DV302:FH302),0))</f>
        <v>0</v>
      </c>
      <c r="FJ302" s="48" t="n">
        <f aca="false">MIN(MAX((HH301*(1+HH$5/Setup!$C$36)+IF($V302=41,N($F302),0))-DL302,0),MAX($P302-SUM(DV302:FI302),0))</f>
        <v>0</v>
      </c>
      <c r="FK302" s="48" t="n">
        <f aca="false">MIN(MAX((HI301*(1+HI$5/Setup!$C$36)+IF($V302=42,N($F302),0))-DM302,0),MAX($P302-SUM(DV302:FJ302),0))</f>
        <v>0</v>
      </c>
      <c r="FL302" s="48" t="n">
        <f aca="false">MIN(MAX((HJ301*(1+HJ$5/Setup!$C$36)+IF($V302=43,N($F302),0))-DN302,0),MAX($P302-SUM(DV302:FK302),0))</f>
        <v>0</v>
      </c>
      <c r="FM302" s="48" t="n">
        <f aca="false">MIN(MAX((HK301*(1+HK$5/Setup!$C$36)+IF($V302=44,N($F302),0))-DO302,0),MAX($P302-SUM(DV302:FL302),0))</f>
        <v>0</v>
      </c>
      <c r="FN302" s="48" t="n">
        <f aca="false">MIN(MAX((HL301*(1+HL$5/Setup!$C$36)+IF($V302=45,N($F302),0))-DP302,0),MAX($P302-SUM(DV302:FM302),0))</f>
        <v>0</v>
      </c>
      <c r="FO302" s="48" t="n">
        <f aca="false">MIN(MAX((HM301*(1+HM$5/Setup!$C$36)+IF($V302=46,N($F302),0))-DQ302,0),MAX($P302-SUM(DV302:FN302),0))</f>
        <v>0</v>
      </c>
      <c r="FP302" s="48" t="n">
        <f aca="false">MIN(MAX((HN301*(1+HN$5/Setup!$C$36)+IF($V302=47,N($F302),0))-DR302,0),MAX($P302-SUM(DV302:FO302),0))</f>
        <v>0</v>
      </c>
      <c r="FQ302" s="48" t="n">
        <f aca="false">MIN(MAX((HO301*(1+HO$5/Setup!$C$36)+IF($V302=48,N($F302),0))-DS302,0),MAX($P302-SUM(DV302:FP302),0))</f>
        <v>0</v>
      </c>
      <c r="FR302" s="48" t="n">
        <f aca="false">MIN(MAX((HP301*(1+HP$5/Setup!$C$36)+IF($V302=49,N($F302),0))-DT302,0),MAX($P302-SUM(DV302:FQ302),0))</f>
        <v>0</v>
      </c>
      <c r="FS302" s="48" t="n">
        <f aca="false">MIN(MAX((HQ301*(1+HQ$5/Setup!$C$36)+IF($V302=50,N($F302),0))-DU302,0),MAX($P302-SUM(DV302:FR302),0))</f>
        <v>0</v>
      </c>
      <c r="FT302" s="48" t="n">
        <f aca="false">IF((FT301*(1+FT$5/Setup!$C$36)+IF($V302=1,N($F302),0))-BX302-DV302&lt;0.005,0,(FT301*(1+FT$5/Setup!$C$36)+IF($V302=1,N($F302),0))-BX302-DV302)</f>
        <v>0</v>
      </c>
      <c r="FU302" s="48" t="n">
        <f aca="false">IF((FU301*(1+FU$5/Setup!$C$36)+IF($V302=2,N($F302),0))-BY302-DW302&lt;0.005,0,(FU301*(1+FU$5/Setup!$C$36)+IF($V302=2,N($F302),0))-BY302-DW302)</f>
        <v>0</v>
      </c>
      <c r="FV302" s="48" t="n">
        <f aca="false">IF((FV301*(1+FV$5/Setup!$C$36)+IF($V302=3,N($F302),0))-BZ302-DX302&lt;0.005,0,(FV301*(1+FV$5/Setup!$C$36)+IF($V302=3,N($F302),0))-BZ302-DX302)</f>
        <v>0</v>
      </c>
      <c r="FW302" s="48" t="n">
        <f aca="false">IF((FW301*(1+FW$5/Setup!$C$36)+IF($V302=4,N($F302),0))-CA302-DY302&lt;0.005,0,(FW301*(1+FW$5/Setup!$C$36)+IF($V302=4,N($F302),0))-CA302-DY302)</f>
        <v>0</v>
      </c>
      <c r="FX302" s="48" t="n">
        <f aca="false">IF((FX301*(1+FX$5/Setup!$C$36)+IF($V302=5,N($F302),0))-CB302-DZ302&lt;0.005,0,(FX301*(1+FX$5/Setup!$C$36)+IF($V302=5,N($F302),0))-CB302-DZ302)</f>
        <v>0</v>
      </c>
      <c r="FY302" s="48" t="n">
        <f aca="false">IF((FY301*(1+FY$5/Setup!$C$36)+IF($V302=6,N($F302),0))-CC302-EA302&lt;0.005,0,(FY301*(1+FY$5/Setup!$C$36)+IF($V302=6,N($F302),0))-CC302-EA302)</f>
        <v>0</v>
      </c>
      <c r="FZ302" s="48" t="n">
        <f aca="false">IF((FZ301*(1+FZ$5/Setup!$C$36)+IF($V302=7,N($F302),0))-CD302-EB302&lt;0.005,0,(FZ301*(1+FZ$5/Setup!$C$36)+IF($V302=7,N($F302),0))-CD302-EB302)</f>
        <v>0</v>
      </c>
      <c r="GA302" s="48" t="n">
        <f aca="false">IF((GA301*(1+GA$5/Setup!$C$36)+IF($V302=8,N($F302),0))-CE302-EC302&lt;0.005,0,(GA301*(1+GA$5/Setup!$C$36)+IF($V302=8,N($F302),0))-CE302-EC302)</f>
        <v>0</v>
      </c>
      <c r="GB302" s="48" t="n">
        <f aca="false">IF((GB301*(1+GB$5/Setup!$C$36)+IF($V302=9,N($F302),0))-CF302-ED302&lt;0.005,0,(GB301*(1+GB$5/Setup!$C$36)+IF($V302=9,N($F302),0))-CF302-ED302)</f>
        <v>0</v>
      </c>
      <c r="GC302" s="48" t="n">
        <f aca="false">IF((GC301*(1+GC$5/Setup!$C$36)+IF($V302=10,N($F302),0))-CG302-EE302&lt;0.005,0,(GC301*(1+GC$5/Setup!$C$36)+IF($V302=10,N($F302),0))-CG302-EE302)</f>
        <v>0</v>
      </c>
      <c r="GD302" s="48" t="n">
        <f aca="false">IF((GD301*(1+GD$5/Setup!$C$36)+IF($V302=11,N($F302),0))-CH302-EF302&lt;0.005,0,(GD301*(1+GD$5/Setup!$C$36)+IF($V302=11,N($F302),0))-CH302-EF302)</f>
        <v>0</v>
      </c>
      <c r="GE302" s="48" t="n">
        <f aca="false">IF((GE301*(1+GE$5/Setup!$C$36)+IF($V302=12,N($F302),0))-CI302-EG302&lt;0.005,0,(GE301*(1+GE$5/Setup!$C$36)+IF($V302=12,N($F302),0))-CI302-EG302)</f>
        <v>0</v>
      </c>
      <c r="GF302" s="48" t="n">
        <f aca="false">IF((GF301*(1+GF$5/Setup!$C$36)+IF($V302=13,N($F302),0))-CJ302-EH302&lt;0.005,0,(GF301*(1+GF$5/Setup!$C$36)+IF($V302=13,N($F302),0))-CJ302-EH302)</f>
        <v>0</v>
      </c>
      <c r="GG302" s="48" t="n">
        <f aca="false">IF((GG301*(1+GG$5/Setup!$C$36)+IF($V302=14,N($F302),0))-CK302-EI302&lt;0.005,0,(GG301*(1+GG$5/Setup!$C$36)+IF($V302=14,N($F302),0))-CK302-EI302)</f>
        <v>0</v>
      </c>
      <c r="GH302" s="48" t="n">
        <f aca="false">IF((GH301*(1+GH$5/Setup!$C$36)+IF($V302=15,N($F302),0))-CL302-EJ302&lt;0.005,0,(GH301*(1+GH$5/Setup!$C$36)+IF($V302=15,N($F302),0))-CL302-EJ302)</f>
        <v>0</v>
      </c>
      <c r="GI302" s="48" t="n">
        <f aca="false">IF((GI301*(1+GI$5/Setup!$C$36)+IF($V302=16,N($F302),0))-CM302-EK302&lt;0.005,0,(GI301*(1+GI$5/Setup!$C$36)+IF($V302=16,N($F302),0))-CM302-EK302)</f>
        <v>0</v>
      </c>
      <c r="GJ302" s="48" t="n">
        <f aca="false">IF((GJ301*(1+GJ$5/Setup!$C$36)+IF($V302=17,N($F302),0))-CN302-EL302&lt;0.005,0,(GJ301*(1+GJ$5/Setup!$C$36)+IF($V302=17,N($F302),0))-CN302-EL302)</f>
        <v>0</v>
      </c>
      <c r="GK302" s="48" t="n">
        <f aca="false">IF((GK301*(1+GK$5/Setup!$C$36)+IF($V302=18,N($F302),0))-CO302-EM302&lt;0.005,0,(GK301*(1+GK$5/Setup!$C$36)+IF($V302=18,N($F302),0))-CO302-EM302)</f>
        <v>0</v>
      </c>
      <c r="GL302" s="48" t="n">
        <f aca="false">IF((GL301*(1+GL$5/Setup!$C$36)+IF($V302=19,N($F302),0))-CP302-EN302&lt;0.005,0,(GL301*(1+GL$5/Setup!$C$36)+IF($V302=19,N($F302),0))-CP302-EN302)</f>
        <v>0</v>
      </c>
      <c r="GM302" s="48" t="n">
        <f aca="false">IF((GM301*(1+GM$5/Setup!$C$36)+IF($V302=20,N($F302),0))-CQ302-EO302&lt;0.005,0,(GM301*(1+GM$5/Setup!$C$36)+IF($V302=20,N($F302),0))-CQ302-EO302)</f>
        <v>0</v>
      </c>
      <c r="GN302" s="48" t="n">
        <f aca="false">IF((GN301*(1+GN$5/Setup!$C$36)+IF($V302=21,N($F302),0))-CR302-EP302&lt;0.005,0,(GN301*(1+GN$5/Setup!$C$36)+IF($V302=21,N($F302),0))-CR302-EP302)</f>
        <v>0</v>
      </c>
      <c r="GO302" s="48" t="n">
        <f aca="false">IF((GO301*(1+GO$5/Setup!$C$36)+IF($V302=22,N($F302),0))-CS302-EQ302&lt;0.005,0,(GO301*(1+GO$5/Setup!$C$36)+IF($V302=22,N($F302),0))-CS302-EQ302)</f>
        <v>0</v>
      </c>
      <c r="GP302" s="48" t="n">
        <f aca="false">IF((GP301*(1+GP$5/Setup!$C$36)+IF($V302=23,N($F302),0))-CT302-ER302&lt;0.005,0,(GP301*(1+GP$5/Setup!$C$36)+IF($V302=23,N($F302),0))-CT302-ER302)</f>
        <v>0</v>
      </c>
      <c r="GQ302" s="48" t="n">
        <f aca="false">IF((GQ301*(1+GQ$5/Setup!$C$36)+IF($V302=24,N($F302),0))-CU302-ES302&lt;0.005,0,(GQ301*(1+GQ$5/Setup!$C$36)+IF($V302=24,N($F302),0))-CU302-ES302)</f>
        <v>0</v>
      </c>
      <c r="GR302" s="48" t="n">
        <f aca="false">IF((GR301*(1+GR$5/Setup!$C$36)+IF($V302=25,N($F302),0))-CV302-ET302&lt;0.005,0,(GR301*(1+GR$5/Setup!$C$36)+IF($V302=25,N($F302),0))-CV302-ET302)</f>
        <v>0</v>
      </c>
      <c r="GS302" s="48" t="n">
        <f aca="false">IF((GS301*(1+GS$5/Setup!$C$36)+IF($V302=26,N($F302),0))-CW302-EU302&lt;0.005,0,(GS301*(1+GS$5/Setup!$C$36)+IF($V302=26,N($F302),0))-CW302-EU302)</f>
        <v>0</v>
      </c>
      <c r="GT302" s="48" t="n">
        <f aca="false">IF((GT301*(1+GT$5/Setup!$C$36)+IF($V302=27,N($F302),0))-CX302-EV302&lt;0.005,0,(GT301*(1+GT$5/Setup!$C$36)+IF($V302=27,N($F302),0))-CX302-EV302)</f>
        <v>0</v>
      </c>
      <c r="GU302" s="48" t="n">
        <f aca="false">IF((GU301*(1+GU$5/Setup!$C$36)+IF($V302=28,N($F302),0))-CY302-EW302&lt;0.005,0,(GU301*(1+GU$5/Setup!$C$36)+IF($V302=28,N($F302),0))-CY302-EW302)</f>
        <v>0</v>
      </c>
      <c r="GV302" s="48" t="n">
        <f aca="false">IF((GV301*(1+GV$5/Setup!$C$36)+IF($V302=29,N($F302),0))-CZ302-EX302&lt;0.005,0,(GV301*(1+GV$5/Setup!$C$36)+IF($V302=29,N($F302),0))-CZ302-EX302)</f>
        <v>0</v>
      </c>
      <c r="GW302" s="48" t="n">
        <f aca="false">IF((GW301*(1+GW$5/Setup!$C$36)+IF($V302=30,N($F302),0))-DA302-EY302&lt;0.005,0,(GW301*(1+GW$5/Setup!$C$36)+IF($V302=30,N($F302),0))-DA302-EY302)</f>
        <v>0</v>
      </c>
      <c r="GX302" s="48" t="n">
        <f aca="false">IF((GX301*(1+GX$5/Setup!$C$36)+IF($V302=31,N($F302),0))-DB302-EZ302&lt;0.005,0,(GX301*(1+GX$5/Setup!$C$36)+IF($V302=31,N($F302),0))-DB302-EZ302)</f>
        <v>0</v>
      </c>
      <c r="GY302" s="48" t="n">
        <f aca="false">IF((GY301*(1+GY$5/Setup!$C$36)+IF($V302=32,N($F302),0))-DC302-FA302&lt;0.005,0,(GY301*(1+GY$5/Setup!$C$36)+IF($V302=32,N($F302),0))-DC302-FA302)</f>
        <v>0</v>
      </c>
      <c r="GZ302" s="48" t="n">
        <f aca="false">IF((GZ301*(1+GZ$5/Setup!$C$36)+IF($V302=33,N($F302),0))-DD302-FB302&lt;0.005,0,(GZ301*(1+GZ$5/Setup!$C$36)+IF($V302=33,N($F302),0))-DD302-FB302)</f>
        <v>0</v>
      </c>
      <c r="HA302" s="48" t="n">
        <f aca="false">IF((HA301*(1+HA$5/Setup!$C$36)+IF($V302=34,N($F302),0))-DE302-FC302&lt;0.005,0,(HA301*(1+HA$5/Setup!$C$36)+IF($V302=34,N($F302),0))-DE302-FC302)</f>
        <v>0</v>
      </c>
      <c r="HB302" s="48" t="n">
        <f aca="false">IF((HB301*(1+HB$5/Setup!$C$36)+IF($V302=35,N($F302),0))-DF302-FD302&lt;0.005,0,(HB301*(1+HB$5/Setup!$C$36)+IF($V302=35,N($F302),0))-DF302-FD302)</f>
        <v>0</v>
      </c>
      <c r="HC302" s="48" t="n">
        <f aca="false">IF((HC301*(1+HC$5/Setup!$C$36)+IF($V302=36,N($F302),0))-DG302-FE302&lt;0.005,0,(HC301*(1+HC$5/Setup!$C$36)+IF($V302=36,N($F302),0))-DG302-FE302)</f>
        <v>0</v>
      </c>
      <c r="HD302" s="48" t="n">
        <f aca="false">IF((HD301*(1+HD$5/Setup!$C$36)+IF($V302=37,N($F302),0))-DH302-FF302&lt;0.005,0,(HD301*(1+HD$5/Setup!$C$36)+IF($V302=37,N($F302),0))-DH302-FF302)</f>
        <v>0</v>
      </c>
      <c r="HE302" s="48" t="n">
        <f aca="false">IF((HE301*(1+HE$5/Setup!$C$36)+IF($V302=38,N($F302),0))-DI302-FG302&lt;0.005,0,(HE301*(1+HE$5/Setup!$C$36)+IF($V302=38,N($F302),0))-DI302-FG302)</f>
        <v>0</v>
      </c>
      <c r="HF302" s="48" t="n">
        <f aca="false">IF((HF301*(1+HF$5/Setup!$C$36)+IF($V302=39,N($F302),0))-DJ302-FH302&lt;0.005,0,(HF301*(1+HF$5/Setup!$C$36)+IF($V302=39,N($F302),0))-DJ302-FH302)</f>
        <v>0</v>
      </c>
      <c r="HG302" s="48" t="n">
        <f aca="false">IF((HG301*(1+HG$5/Setup!$C$36)+IF($V302=40,N($F302),0))-DK302-FI302&lt;0.005,0,(HG301*(1+HG$5/Setup!$C$36)+IF($V302=40,N($F302),0))-DK302-FI302)</f>
        <v>0</v>
      </c>
      <c r="HH302" s="48" t="n">
        <f aca="false">IF((HH301*(1+HH$5/Setup!$C$36)+IF($V302=41,N($F302),0))-DL302-FJ302&lt;0.005,0,(HH301*(1+HH$5/Setup!$C$36)+IF($V302=41,N($F302),0))-DL302-FJ302)</f>
        <v>0</v>
      </c>
      <c r="HI302" s="48" t="n">
        <f aca="false">IF((HI301*(1+HI$5/Setup!$C$36)+IF($V302=42,N($F302),0))-DM302-FK302&lt;0.005,0,(HI301*(1+HI$5/Setup!$C$36)+IF($V302=42,N($F302),0))-DM302-FK302)</f>
        <v>0</v>
      </c>
      <c r="HJ302" s="48" t="n">
        <f aca="false">IF((HJ301*(1+HJ$5/Setup!$C$36)+IF($V302=43,N($F302),0))-DN302-FL302&lt;0.005,0,(HJ301*(1+HJ$5/Setup!$C$36)+IF($V302=43,N($F302),0))-DN302-FL302)</f>
        <v>0</v>
      </c>
      <c r="HK302" s="48" t="n">
        <f aca="false">IF((HK301*(1+HK$5/Setup!$C$36)+IF($V302=44,N($F302),0))-DO302-FM302&lt;0.005,0,(HK301*(1+HK$5/Setup!$C$36)+IF($V302=44,N($F302),0))-DO302-FM302)</f>
        <v>0</v>
      </c>
      <c r="HL302" s="48" t="n">
        <f aca="false">IF((HL301*(1+HL$5/Setup!$C$36)+IF($V302=45,N($F302),0))-DP302-FN302&lt;0.005,0,(HL301*(1+HL$5/Setup!$C$36)+IF($V302=45,N($F302),0))-DP302-FN302)</f>
        <v>0</v>
      </c>
      <c r="HM302" s="48" t="n">
        <f aca="false">IF((HM301*(1+HM$5/Setup!$C$36)+IF($V302=46,N($F302),0))-DQ302-FO302&lt;0.005,0,(HM301*(1+HM$5/Setup!$C$36)+IF($V302=46,N($F302),0))-DQ302-FO302)</f>
        <v>0</v>
      </c>
      <c r="HN302" s="48" t="n">
        <f aca="false">IF((HN301*(1+HN$5/Setup!$C$36)+IF($V302=47,N($F302),0))-DR302-FP302&lt;0.005,0,(HN301*(1+HN$5/Setup!$C$36)+IF($V302=47,N($F302),0))-DR302-FP302)</f>
        <v>0</v>
      </c>
      <c r="HO302" s="48" t="n">
        <f aca="false">IF((HO301*(1+HO$5/Setup!$C$36)+IF($V302=48,N($F302),0))-DS302-FQ302&lt;0.005,0,(HO301*(1+HO$5/Setup!$C$36)+IF($V302=48,N($F302),0))-DS302-FQ302)</f>
        <v>0</v>
      </c>
      <c r="HP302" s="48" t="n">
        <f aca="false">IF((HP301*(1+HP$5/Setup!$C$36)+IF($V302=49,N($F302),0))-DT302-FR302&lt;0.005,0,(HP301*(1+HP$5/Setup!$C$36)+IF($V302=49,N($F302),0))-DT302-FR302)</f>
        <v>0</v>
      </c>
      <c r="HQ302" s="48" t="n">
        <f aca="false">IF((HQ301*(1+HQ$5/Setup!$C$36)+IF($V302=50,N($F302),0))-DU302-FS302&lt;0.005,0,(HQ301*(1+HQ$5/Setup!$C$36)+IF($V302=50,N($F302),0))-DU302-FS302)</f>
        <v>0</v>
      </c>
    </row>
    <row r="303" customFormat="false" ht="15" hidden="false" customHeight="false" outlineLevel="0" collapsed="false">
      <c r="A303" s="44" t="n">
        <v>295</v>
      </c>
      <c r="B303" s="45" t="n">
        <f aca="false">IF(Setup!$C$7="Every month",EDATE(Setup!$C$8,($A303-1)),IF(Setup!$C$7="Twice a month",DATE(YEAR(Setup!$C$8),MONTH(Setup!$C$8)+INT((($A303-1)+Setup!$C$41)/2),MIN(IF(MOD(($A303-1)+Setup!$C$41,2)=0,Setup!$C$39,Setup!$C$40),DAY(EOMONTH(DATE(YEAR(Setup!$C$8),MONTH(Setup!$C$8)+INT((($A303-1)+Setup!$C$41)/2),1),0)))),Setup!$C$8+($A303-1)*IF(Setup!$C$7="Every week",7,14)))</f>
        <v>50441</v>
      </c>
      <c r="C303" s="45" t="n">
        <f aca="false">IF(Setup!$C$7="Every month",EDATE(Setup!$C$8,$A303),IF(Setup!$C$7="Twice a month",DATE(YEAR(Setup!$C$8),MONTH(Setup!$C$8)+INT(($A303+Setup!$C$41)/2),MIN(IF(MOD($A303+Setup!$C$41,2)=0,Setup!$C$39,Setup!$C$40),DAY(EOMONTH(DATE(YEAR(Setup!$C$8),MONTH(Setup!$C$8)+INT(($A303+Setup!$C$41)/2),1),0)))),Setup!$C$8+$A303*IF(Setup!$C$7="Every week",7,14)))</f>
        <v>50455</v>
      </c>
      <c r="D303" s="46"/>
      <c r="E303" s="47"/>
      <c r="F303" s="47"/>
      <c r="G303" s="47"/>
      <c r="H303" s="47"/>
      <c r="I303" s="48" t="n">
        <f aca="false">N(Setup!$C$11)+N(E303)</f>
        <v>100</v>
      </c>
      <c r="J303" s="48" t="n">
        <f aca="false">MIN(Setup!$C$37,MAX(I303,0))</f>
        <v>9.23076923076923</v>
      </c>
      <c r="K303" s="48" t="n">
        <f aca="false">MIN(MAX(N(Setup!$C$14)-L302,0),MAX(I303-J303,0))</f>
        <v>0</v>
      </c>
      <c r="L303" s="48" t="n">
        <f aca="false">L302+K303-N(G303)</f>
        <v>500</v>
      </c>
      <c r="M303" s="48" t="n">
        <f aca="false">M302+J303-N(H303)</f>
        <v>2723.07692307692</v>
      </c>
      <c r="N303" s="48" t="n">
        <f aca="false">SUM(BX303:DU303)</f>
        <v>0</v>
      </c>
      <c r="O303" s="48" t="n">
        <f aca="false">SUM(Z303:BW303)-N303</f>
        <v>25</v>
      </c>
      <c r="P303" s="48" t="n">
        <f aca="false">MAX(I303-J303-K303,0)+O303</f>
        <v>115.769230769231</v>
      </c>
      <c r="Q303" s="48" t="n">
        <f aca="false">SUM(DV303:FS303)</f>
        <v>0</v>
      </c>
      <c r="R303" s="49" t="n">
        <f aca="false">N303+J303+K303+Q303</f>
        <v>9.23076923076923</v>
      </c>
      <c r="S303" s="48" t="n">
        <f aca="false">T303-T302-N(F303)+N303+Q303</f>
        <v>0</v>
      </c>
      <c r="T303" s="49" t="n">
        <f aca="false">SUM(FT303:HQ303)</f>
        <v>0</v>
      </c>
      <c r="U303" s="44" t="str">
        <f aca="false">IF(T302&lt;0.005,"",INDEX(Helpers!$C$2:$C$51,IF(_xlfn.MINIFS($DV$6:$FS$6,DV303:FS303,"&gt;0.005")=0,V303,_xlfn.MINIFS($DV$6:$FS$6,DV303:FS303,"&gt;0.005"))))</f>
        <v/>
      </c>
      <c r="V303" s="44" t="n">
        <f aca="false">IF(_xlfn.MINIFS($FT$6:$HQ$6,FT302:HQ302,"&gt;0.005")=0,1,_xlfn.MINIFS($FT$6:$HQ$6,FT302:HQ302,"&gt;0.005"))</f>
        <v>1</v>
      </c>
      <c r="W303" s="44" t="n">
        <f aca="false">IF(AND(D303&lt;&gt;"Paid",T302&gt;0.005),1,0)</f>
        <v>0</v>
      </c>
      <c r="X303" s="48" t="n">
        <f aca="false">SUMPRODUCT(((Helpers!$G$2:$G$51*(1+(Helpers!$D$2:$D$51+0.000000001)/12)^(($B303-Setup!$C$8)/(365.25/12))-Helpers!$E$2:$E$51*((1+(Helpers!$D$2:$D$51+0.000000001)/12)^(($B303-Setup!$C$8)/(365.25/12))-1)/((Helpers!$D$2:$D$51+0.000000001)/12))&gt;0)*(Helpers!$G$2:$G$51*(1+(Helpers!$D$2:$D$51+0.000000001)/12)^(($B303-Setup!$C$8)/(365.25/12))-Helpers!$E$2:$E$51*((1+(Helpers!$D$2:$D$51+0.000000001)/12)^(($B303-Setup!$C$8)/(365.25/12))-1)/((Helpers!$D$2:$D$51+0.000000001)/12)))</f>
        <v>0</v>
      </c>
      <c r="Y303" s="48"/>
      <c r="Z303" s="48" t="n">
        <f aca="false">IF(OR(N(Z$5)=0,Z$6=""),0,Z$5*((DATE(YEAR($B303),MONTH($B303),MIN(Z$6,DAY(EOMONTH($B303,0))))&gt;=$B303)*(DATE(YEAR($B303),MONTH($B303),MIN(Z$6,DAY(EOMONTH($B303,0))))&lt;$C303)+(DATE(YEAR($B303),MONTH($B303)+1,MIN(Z$6,DAY(EOMONTH($B303,1))))&gt;=$B303)*(DATE(YEAR($B303),MONTH($B303)+1,MIN(Z$6,DAY(EOMONTH($B303,1))))&lt;$C303)))</f>
        <v>25</v>
      </c>
      <c r="AA303" s="48" t="n">
        <f aca="false">IF(OR(N(AA$5)=0,AA$6=""),0,AA$5*((DATE(YEAR($B303),MONTH($B303),MIN(AA$6,DAY(EOMONTH($B303,0))))&gt;=$B303)*(DATE(YEAR($B303),MONTH($B303),MIN(AA$6,DAY(EOMONTH($B303,0))))&lt;$C303)+(DATE(YEAR($B303),MONTH($B303)+1,MIN(AA$6,DAY(EOMONTH($B303,1))))&gt;=$B303)*(DATE(YEAR($B303),MONTH($B303)+1,MIN(AA$6,DAY(EOMONTH($B303,1))))&lt;$C303)))</f>
        <v>0</v>
      </c>
      <c r="AB303" s="48" t="n">
        <f aca="false">IF(OR(N(AB$5)=0,AB$6=""),0,AB$5*((DATE(YEAR($B303),MONTH($B303),MIN(AB$6,DAY(EOMONTH($B303,0))))&gt;=$B303)*(DATE(YEAR($B303),MONTH($B303),MIN(AB$6,DAY(EOMONTH($B303,0))))&lt;$C303)+(DATE(YEAR($B303),MONTH($B303)+1,MIN(AB$6,DAY(EOMONTH($B303,1))))&gt;=$B303)*(DATE(YEAR($B303),MONTH($B303)+1,MIN(AB$6,DAY(EOMONTH($B303,1))))&lt;$C303)))</f>
        <v>0</v>
      </c>
      <c r="AC303" s="48" t="n">
        <f aca="false">IF(OR(N(AC$5)=0,AC$6=""),0,AC$5*((DATE(YEAR($B303),MONTH($B303),MIN(AC$6,DAY(EOMONTH($B303,0))))&gt;=$B303)*(DATE(YEAR($B303),MONTH($B303),MIN(AC$6,DAY(EOMONTH($B303,0))))&lt;$C303)+(DATE(YEAR($B303),MONTH($B303)+1,MIN(AC$6,DAY(EOMONTH($B303,1))))&gt;=$B303)*(DATE(YEAR($B303),MONTH($B303)+1,MIN(AC$6,DAY(EOMONTH($B303,1))))&lt;$C303)))</f>
        <v>0</v>
      </c>
      <c r="AD303" s="48" t="n">
        <f aca="false">IF(OR(N(AD$5)=0,AD$6=""),0,AD$5*((DATE(YEAR($B303),MONTH($B303),MIN(AD$6,DAY(EOMONTH($B303,0))))&gt;=$B303)*(DATE(YEAR($B303),MONTH($B303),MIN(AD$6,DAY(EOMONTH($B303,0))))&lt;$C303)+(DATE(YEAR($B303),MONTH($B303)+1,MIN(AD$6,DAY(EOMONTH($B303,1))))&gt;=$B303)*(DATE(YEAR($B303),MONTH($B303)+1,MIN(AD$6,DAY(EOMONTH($B303,1))))&lt;$C303)))</f>
        <v>0</v>
      </c>
      <c r="AE303" s="48" t="n">
        <f aca="false">IF(OR(N(AE$5)=0,AE$6=""),0,AE$5*((DATE(YEAR($B303),MONTH($B303),MIN(AE$6,DAY(EOMONTH($B303,0))))&gt;=$B303)*(DATE(YEAR($B303),MONTH($B303),MIN(AE$6,DAY(EOMONTH($B303,0))))&lt;$C303)+(DATE(YEAR($B303),MONTH($B303)+1,MIN(AE$6,DAY(EOMONTH($B303,1))))&gt;=$B303)*(DATE(YEAR($B303),MONTH($B303)+1,MIN(AE$6,DAY(EOMONTH($B303,1))))&lt;$C303)))</f>
        <v>0</v>
      </c>
      <c r="AF303" s="48" t="n">
        <f aca="false">IF(OR(N(AF$5)=0,AF$6=""),0,AF$5*((DATE(YEAR($B303),MONTH($B303),MIN(AF$6,DAY(EOMONTH($B303,0))))&gt;=$B303)*(DATE(YEAR($B303),MONTH($B303),MIN(AF$6,DAY(EOMONTH($B303,0))))&lt;$C303)+(DATE(YEAR($B303),MONTH($B303)+1,MIN(AF$6,DAY(EOMONTH($B303,1))))&gt;=$B303)*(DATE(YEAR($B303),MONTH($B303)+1,MIN(AF$6,DAY(EOMONTH($B303,1))))&lt;$C303)))</f>
        <v>0</v>
      </c>
      <c r="AG303" s="48" t="n">
        <f aca="false">IF(OR(N(AG$5)=0,AG$6=""),0,AG$5*((DATE(YEAR($B303),MONTH($B303),MIN(AG$6,DAY(EOMONTH($B303,0))))&gt;=$B303)*(DATE(YEAR($B303),MONTH($B303),MIN(AG$6,DAY(EOMONTH($B303,0))))&lt;$C303)+(DATE(YEAR($B303),MONTH($B303)+1,MIN(AG$6,DAY(EOMONTH($B303,1))))&gt;=$B303)*(DATE(YEAR($B303),MONTH($B303)+1,MIN(AG$6,DAY(EOMONTH($B303,1))))&lt;$C303)))</f>
        <v>0</v>
      </c>
      <c r="AH303" s="48" t="n">
        <f aca="false">IF(OR(N(AH$5)=0,AH$6=""),0,AH$5*((DATE(YEAR($B303),MONTH($B303),MIN(AH$6,DAY(EOMONTH($B303,0))))&gt;=$B303)*(DATE(YEAR($B303),MONTH($B303),MIN(AH$6,DAY(EOMONTH($B303,0))))&lt;$C303)+(DATE(YEAR($B303),MONTH($B303)+1,MIN(AH$6,DAY(EOMONTH($B303,1))))&gt;=$B303)*(DATE(YEAR($B303),MONTH($B303)+1,MIN(AH$6,DAY(EOMONTH($B303,1))))&lt;$C303)))</f>
        <v>0</v>
      </c>
      <c r="AI303" s="48" t="n">
        <f aca="false">IF(OR(N(AI$5)=0,AI$6=""),0,AI$5*((DATE(YEAR($B303),MONTH($B303),MIN(AI$6,DAY(EOMONTH($B303,0))))&gt;=$B303)*(DATE(YEAR($B303),MONTH($B303),MIN(AI$6,DAY(EOMONTH($B303,0))))&lt;$C303)+(DATE(YEAR($B303),MONTH($B303)+1,MIN(AI$6,DAY(EOMONTH($B303,1))))&gt;=$B303)*(DATE(YEAR($B303),MONTH($B303)+1,MIN(AI$6,DAY(EOMONTH($B303,1))))&lt;$C303)))</f>
        <v>0</v>
      </c>
      <c r="AJ303" s="48" t="n">
        <f aca="false">IF(OR(N(AJ$5)=0,AJ$6=""),0,AJ$5*((DATE(YEAR($B303),MONTH($B303),MIN(AJ$6,DAY(EOMONTH($B303,0))))&gt;=$B303)*(DATE(YEAR($B303),MONTH($B303),MIN(AJ$6,DAY(EOMONTH($B303,0))))&lt;$C303)+(DATE(YEAR($B303),MONTH($B303)+1,MIN(AJ$6,DAY(EOMONTH($B303,1))))&gt;=$B303)*(DATE(YEAR($B303),MONTH($B303)+1,MIN(AJ$6,DAY(EOMONTH($B303,1))))&lt;$C303)))</f>
        <v>0</v>
      </c>
      <c r="AK303" s="48" t="n">
        <f aca="false">IF(OR(N(AK$5)=0,AK$6=""),0,AK$5*((DATE(YEAR($B303),MONTH($B303),MIN(AK$6,DAY(EOMONTH($B303,0))))&gt;=$B303)*(DATE(YEAR($B303),MONTH($B303),MIN(AK$6,DAY(EOMONTH($B303,0))))&lt;$C303)+(DATE(YEAR($B303),MONTH($B303)+1,MIN(AK$6,DAY(EOMONTH($B303,1))))&gt;=$B303)*(DATE(YEAR($B303),MONTH($B303)+1,MIN(AK$6,DAY(EOMONTH($B303,1))))&lt;$C303)))</f>
        <v>0</v>
      </c>
      <c r="AL303" s="48" t="n">
        <f aca="false">IF(OR(N(AL$5)=0,AL$6=""),0,AL$5*((DATE(YEAR($B303),MONTH($B303),MIN(AL$6,DAY(EOMONTH($B303,0))))&gt;=$B303)*(DATE(YEAR($B303),MONTH($B303),MIN(AL$6,DAY(EOMONTH($B303,0))))&lt;$C303)+(DATE(YEAR($B303),MONTH($B303)+1,MIN(AL$6,DAY(EOMONTH($B303,1))))&gt;=$B303)*(DATE(YEAR($B303),MONTH($B303)+1,MIN(AL$6,DAY(EOMONTH($B303,1))))&lt;$C303)))</f>
        <v>0</v>
      </c>
      <c r="AM303" s="48" t="n">
        <f aca="false">IF(OR(N(AM$5)=0,AM$6=""),0,AM$5*((DATE(YEAR($B303),MONTH($B303),MIN(AM$6,DAY(EOMONTH($B303,0))))&gt;=$B303)*(DATE(YEAR($B303),MONTH($B303),MIN(AM$6,DAY(EOMONTH($B303,0))))&lt;$C303)+(DATE(YEAR($B303),MONTH($B303)+1,MIN(AM$6,DAY(EOMONTH($B303,1))))&gt;=$B303)*(DATE(YEAR($B303),MONTH($B303)+1,MIN(AM$6,DAY(EOMONTH($B303,1))))&lt;$C303)))</f>
        <v>0</v>
      </c>
      <c r="AN303" s="48" t="n">
        <f aca="false">IF(OR(N(AN$5)=0,AN$6=""),0,AN$5*((DATE(YEAR($B303),MONTH($B303),MIN(AN$6,DAY(EOMONTH($B303,0))))&gt;=$B303)*(DATE(YEAR($B303),MONTH($B303),MIN(AN$6,DAY(EOMONTH($B303,0))))&lt;$C303)+(DATE(YEAR($B303),MONTH($B303)+1,MIN(AN$6,DAY(EOMONTH($B303,1))))&gt;=$B303)*(DATE(YEAR($B303),MONTH($B303)+1,MIN(AN$6,DAY(EOMONTH($B303,1))))&lt;$C303)))</f>
        <v>0</v>
      </c>
      <c r="AO303" s="48" t="n">
        <f aca="false">IF(OR(N(AO$5)=0,AO$6=""),0,AO$5*((DATE(YEAR($B303),MONTH($B303),MIN(AO$6,DAY(EOMONTH($B303,0))))&gt;=$B303)*(DATE(YEAR($B303),MONTH($B303),MIN(AO$6,DAY(EOMONTH($B303,0))))&lt;$C303)+(DATE(YEAR($B303),MONTH($B303)+1,MIN(AO$6,DAY(EOMONTH($B303,1))))&gt;=$B303)*(DATE(YEAR($B303),MONTH($B303)+1,MIN(AO$6,DAY(EOMONTH($B303,1))))&lt;$C303)))</f>
        <v>0</v>
      </c>
      <c r="AP303" s="48" t="n">
        <f aca="false">IF(OR(N(AP$5)=0,AP$6=""),0,AP$5*((DATE(YEAR($B303),MONTH($B303),MIN(AP$6,DAY(EOMONTH($B303,0))))&gt;=$B303)*(DATE(YEAR($B303),MONTH($B303),MIN(AP$6,DAY(EOMONTH($B303,0))))&lt;$C303)+(DATE(YEAR($B303),MONTH($B303)+1,MIN(AP$6,DAY(EOMONTH($B303,1))))&gt;=$B303)*(DATE(YEAR($B303),MONTH($B303)+1,MIN(AP$6,DAY(EOMONTH($B303,1))))&lt;$C303)))</f>
        <v>0</v>
      </c>
      <c r="AQ303" s="48" t="n">
        <f aca="false">IF(OR(N(AQ$5)=0,AQ$6=""),0,AQ$5*((DATE(YEAR($B303),MONTH($B303),MIN(AQ$6,DAY(EOMONTH($B303,0))))&gt;=$B303)*(DATE(YEAR($B303),MONTH($B303),MIN(AQ$6,DAY(EOMONTH($B303,0))))&lt;$C303)+(DATE(YEAR($B303),MONTH($B303)+1,MIN(AQ$6,DAY(EOMONTH($B303,1))))&gt;=$B303)*(DATE(YEAR($B303),MONTH($B303)+1,MIN(AQ$6,DAY(EOMONTH($B303,1))))&lt;$C303)))</f>
        <v>0</v>
      </c>
      <c r="AR303" s="48" t="n">
        <f aca="false">IF(OR(N(AR$5)=0,AR$6=""),0,AR$5*((DATE(YEAR($B303),MONTH($B303),MIN(AR$6,DAY(EOMONTH($B303,0))))&gt;=$B303)*(DATE(YEAR($B303),MONTH($B303),MIN(AR$6,DAY(EOMONTH($B303,0))))&lt;$C303)+(DATE(YEAR($B303),MONTH($B303)+1,MIN(AR$6,DAY(EOMONTH($B303,1))))&gt;=$B303)*(DATE(YEAR($B303),MONTH($B303)+1,MIN(AR$6,DAY(EOMONTH($B303,1))))&lt;$C303)))</f>
        <v>0</v>
      </c>
      <c r="AS303" s="48" t="n">
        <f aca="false">IF(OR(N(AS$5)=0,AS$6=""),0,AS$5*((DATE(YEAR($B303),MONTH($B303),MIN(AS$6,DAY(EOMONTH($B303,0))))&gt;=$B303)*(DATE(YEAR($B303),MONTH($B303),MIN(AS$6,DAY(EOMONTH($B303,0))))&lt;$C303)+(DATE(YEAR($B303),MONTH($B303)+1,MIN(AS$6,DAY(EOMONTH($B303,1))))&gt;=$B303)*(DATE(YEAR($B303),MONTH($B303)+1,MIN(AS$6,DAY(EOMONTH($B303,1))))&lt;$C303)))</f>
        <v>0</v>
      </c>
      <c r="AT303" s="48" t="n">
        <f aca="false">IF(OR(N(AT$5)=0,AT$6=""),0,AT$5*((DATE(YEAR($B303),MONTH($B303),MIN(AT$6,DAY(EOMONTH($B303,0))))&gt;=$B303)*(DATE(YEAR($B303),MONTH($B303),MIN(AT$6,DAY(EOMONTH($B303,0))))&lt;$C303)+(DATE(YEAR($B303),MONTH($B303)+1,MIN(AT$6,DAY(EOMONTH($B303,1))))&gt;=$B303)*(DATE(YEAR($B303),MONTH($B303)+1,MIN(AT$6,DAY(EOMONTH($B303,1))))&lt;$C303)))</f>
        <v>0</v>
      </c>
      <c r="AU303" s="48" t="n">
        <f aca="false">IF(OR(N(AU$5)=0,AU$6=""),0,AU$5*((DATE(YEAR($B303),MONTH($B303),MIN(AU$6,DAY(EOMONTH($B303,0))))&gt;=$B303)*(DATE(YEAR($B303),MONTH($B303),MIN(AU$6,DAY(EOMONTH($B303,0))))&lt;$C303)+(DATE(YEAR($B303),MONTH($B303)+1,MIN(AU$6,DAY(EOMONTH($B303,1))))&gt;=$B303)*(DATE(YEAR($B303),MONTH($B303)+1,MIN(AU$6,DAY(EOMONTH($B303,1))))&lt;$C303)))</f>
        <v>0</v>
      </c>
      <c r="AV303" s="48" t="n">
        <f aca="false">IF(OR(N(AV$5)=0,AV$6=""),0,AV$5*((DATE(YEAR($B303),MONTH($B303),MIN(AV$6,DAY(EOMONTH($B303,0))))&gt;=$B303)*(DATE(YEAR($B303),MONTH($B303),MIN(AV$6,DAY(EOMONTH($B303,0))))&lt;$C303)+(DATE(YEAR($B303),MONTH($B303)+1,MIN(AV$6,DAY(EOMONTH($B303,1))))&gt;=$B303)*(DATE(YEAR($B303),MONTH($B303)+1,MIN(AV$6,DAY(EOMONTH($B303,1))))&lt;$C303)))</f>
        <v>0</v>
      </c>
      <c r="AW303" s="48" t="n">
        <f aca="false">IF(OR(N(AW$5)=0,AW$6=""),0,AW$5*((DATE(YEAR($B303),MONTH($B303),MIN(AW$6,DAY(EOMONTH($B303,0))))&gt;=$B303)*(DATE(YEAR($B303),MONTH($B303),MIN(AW$6,DAY(EOMONTH($B303,0))))&lt;$C303)+(DATE(YEAR($B303),MONTH($B303)+1,MIN(AW$6,DAY(EOMONTH($B303,1))))&gt;=$B303)*(DATE(YEAR($B303),MONTH($B303)+1,MIN(AW$6,DAY(EOMONTH($B303,1))))&lt;$C303)))</f>
        <v>0</v>
      </c>
      <c r="AX303" s="48" t="n">
        <f aca="false">IF(OR(N(AX$5)=0,AX$6=""),0,AX$5*((DATE(YEAR($B303),MONTH($B303),MIN(AX$6,DAY(EOMONTH($B303,0))))&gt;=$B303)*(DATE(YEAR($B303),MONTH($B303),MIN(AX$6,DAY(EOMONTH($B303,0))))&lt;$C303)+(DATE(YEAR($B303),MONTH($B303)+1,MIN(AX$6,DAY(EOMONTH($B303,1))))&gt;=$B303)*(DATE(YEAR($B303),MONTH($B303)+1,MIN(AX$6,DAY(EOMONTH($B303,1))))&lt;$C303)))</f>
        <v>0</v>
      </c>
      <c r="AY303" s="48" t="n">
        <f aca="false">IF(OR(N(AY$5)=0,AY$6=""),0,AY$5*((DATE(YEAR($B303),MONTH($B303),MIN(AY$6,DAY(EOMONTH($B303,0))))&gt;=$B303)*(DATE(YEAR($B303),MONTH($B303),MIN(AY$6,DAY(EOMONTH($B303,0))))&lt;$C303)+(DATE(YEAR($B303),MONTH($B303)+1,MIN(AY$6,DAY(EOMONTH($B303,1))))&gt;=$B303)*(DATE(YEAR($B303),MONTH($B303)+1,MIN(AY$6,DAY(EOMONTH($B303,1))))&lt;$C303)))</f>
        <v>0</v>
      </c>
      <c r="AZ303" s="48" t="n">
        <f aca="false">IF(OR(N(AZ$5)=0,AZ$6=""),0,AZ$5*((DATE(YEAR($B303),MONTH($B303),MIN(AZ$6,DAY(EOMONTH($B303,0))))&gt;=$B303)*(DATE(YEAR($B303),MONTH($B303),MIN(AZ$6,DAY(EOMONTH($B303,0))))&lt;$C303)+(DATE(YEAR($B303),MONTH($B303)+1,MIN(AZ$6,DAY(EOMONTH($B303,1))))&gt;=$B303)*(DATE(YEAR($B303),MONTH($B303)+1,MIN(AZ$6,DAY(EOMONTH($B303,1))))&lt;$C303)))</f>
        <v>0</v>
      </c>
      <c r="BA303" s="48" t="n">
        <f aca="false">IF(OR(N(BA$5)=0,BA$6=""),0,BA$5*((DATE(YEAR($B303),MONTH($B303),MIN(BA$6,DAY(EOMONTH($B303,0))))&gt;=$B303)*(DATE(YEAR($B303),MONTH($B303),MIN(BA$6,DAY(EOMONTH($B303,0))))&lt;$C303)+(DATE(YEAR($B303),MONTH($B303)+1,MIN(BA$6,DAY(EOMONTH($B303,1))))&gt;=$B303)*(DATE(YEAR($B303),MONTH($B303)+1,MIN(BA$6,DAY(EOMONTH($B303,1))))&lt;$C303)))</f>
        <v>0</v>
      </c>
      <c r="BB303" s="48" t="n">
        <f aca="false">IF(OR(N(BB$5)=0,BB$6=""),0,BB$5*((DATE(YEAR($B303),MONTH($B303),MIN(BB$6,DAY(EOMONTH($B303,0))))&gt;=$B303)*(DATE(YEAR($B303),MONTH($B303),MIN(BB$6,DAY(EOMONTH($B303,0))))&lt;$C303)+(DATE(YEAR($B303),MONTH($B303)+1,MIN(BB$6,DAY(EOMONTH($B303,1))))&gt;=$B303)*(DATE(YEAR($B303),MONTH($B303)+1,MIN(BB$6,DAY(EOMONTH($B303,1))))&lt;$C303)))</f>
        <v>0</v>
      </c>
      <c r="BC303" s="48" t="n">
        <f aca="false">IF(OR(N(BC$5)=0,BC$6=""),0,BC$5*((DATE(YEAR($B303),MONTH($B303),MIN(BC$6,DAY(EOMONTH($B303,0))))&gt;=$B303)*(DATE(YEAR($B303),MONTH($B303),MIN(BC$6,DAY(EOMONTH($B303,0))))&lt;$C303)+(DATE(YEAR($B303),MONTH($B303)+1,MIN(BC$6,DAY(EOMONTH($B303,1))))&gt;=$B303)*(DATE(YEAR($B303),MONTH($B303)+1,MIN(BC$6,DAY(EOMONTH($B303,1))))&lt;$C303)))</f>
        <v>0</v>
      </c>
      <c r="BD303" s="48" t="n">
        <f aca="false">IF(OR(N(BD$5)=0,BD$6=""),0,BD$5*((DATE(YEAR($B303),MONTH($B303),MIN(BD$6,DAY(EOMONTH($B303,0))))&gt;=$B303)*(DATE(YEAR($B303),MONTH($B303),MIN(BD$6,DAY(EOMONTH($B303,0))))&lt;$C303)+(DATE(YEAR($B303),MONTH($B303)+1,MIN(BD$6,DAY(EOMONTH($B303,1))))&gt;=$B303)*(DATE(YEAR($B303),MONTH($B303)+1,MIN(BD$6,DAY(EOMONTH($B303,1))))&lt;$C303)))</f>
        <v>0</v>
      </c>
      <c r="BE303" s="48" t="n">
        <f aca="false">IF(OR(N(BE$5)=0,BE$6=""),0,BE$5*((DATE(YEAR($B303),MONTH($B303),MIN(BE$6,DAY(EOMONTH($B303,0))))&gt;=$B303)*(DATE(YEAR($B303),MONTH($B303),MIN(BE$6,DAY(EOMONTH($B303,0))))&lt;$C303)+(DATE(YEAR($B303),MONTH($B303)+1,MIN(BE$6,DAY(EOMONTH($B303,1))))&gt;=$B303)*(DATE(YEAR($B303),MONTH($B303)+1,MIN(BE$6,DAY(EOMONTH($B303,1))))&lt;$C303)))</f>
        <v>0</v>
      </c>
      <c r="BF303" s="48" t="n">
        <f aca="false">IF(OR(N(BF$5)=0,BF$6=""),0,BF$5*((DATE(YEAR($B303),MONTH($B303),MIN(BF$6,DAY(EOMONTH($B303,0))))&gt;=$B303)*(DATE(YEAR($B303),MONTH($B303),MIN(BF$6,DAY(EOMONTH($B303,0))))&lt;$C303)+(DATE(YEAR($B303),MONTH($B303)+1,MIN(BF$6,DAY(EOMONTH($B303,1))))&gt;=$B303)*(DATE(YEAR($B303),MONTH($B303)+1,MIN(BF$6,DAY(EOMONTH($B303,1))))&lt;$C303)))</f>
        <v>0</v>
      </c>
      <c r="BG303" s="48" t="n">
        <f aca="false">IF(OR(N(BG$5)=0,BG$6=""),0,BG$5*((DATE(YEAR($B303),MONTH($B303),MIN(BG$6,DAY(EOMONTH($B303,0))))&gt;=$B303)*(DATE(YEAR($B303),MONTH($B303),MIN(BG$6,DAY(EOMONTH($B303,0))))&lt;$C303)+(DATE(YEAR($B303),MONTH($B303)+1,MIN(BG$6,DAY(EOMONTH($B303,1))))&gt;=$B303)*(DATE(YEAR($B303),MONTH($B303)+1,MIN(BG$6,DAY(EOMONTH($B303,1))))&lt;$C303)))</f>
        <v>0</v>
      </c>
      <c r="BH303" s="48" t="n">
        <f aca="false">IF(OR(N(BH$5)=0,BH$6=""),0,BH$5*((DATE(YEAR($B303),MONTH($B303),MIN(BH$6,DAY(EOMONTH($B303,0))))&gt;=$B303)*(DATE(YEAR($B303),MONTH($B303),MIN(BH$6,DAY(EOMONTH($B303,0))))&lt;$C303)+(DATE(YEAR($B303),MONTH($B303)+1,MIN(BH$6,DAY(EOMONTH($B303,1))))&gt;=$B303)*(DATE(YEAR($B303),MONTH($B303)+1,MIN(BH$6,DAY(EOMONTH($B303,1))))&lt;$C303)))</f>
        <v>0</v>
      </c>
      <c r="BI303" s="48" t="n">
        <f aca="false">IF(OR(N(BI$5)=0,BI$6=""),0,BI$5*((DATE(YEAR($B303),MONTH($B303),MIN(BI$6,DAY(EOMONTH($B303,0))))&gt;=$B303)*(DATE(YEAR($B303),MONTH($B303),MIN(BI$6,DAY(EOMONTH($B303,0))))&lt;$C303)+(DATE(YEAR($B303),MONTH($B303)+1,MIN(BI$6,DAY(EOMONTH($B303,1))))&gt;=$B303)*(DATE(YEAR($B303),MONTH($B303)+1,MIN(BI$6,DAY(EOMONTH($B303,1))))&lt;$C303)))</f>
        <v>0</v>
      </c>
      <c r="BJ303" s="48" t="n">
        <f aca="false">IF(OR(N(BJ$5)=0,BJ$6=""),0,BJ$5*((DATE(YEAR($B303),MONTH($B303),MIN(BJ$6,DAY(EOMONTH($B303,0))))&gt;=$B303)*(DATE(YEAR($B303),MONTH($B303),MIN(BJ$6,DAY(EOMONTH($B303,0))))&lt;$C303)+(DATE(YEAR($B303),MONTH($B303)+1,MIN(BJ$6,DAY(EOMONTH($B303,1))))&gt;=$B303)*(DATE(YEAR($B303),MONTH($B303)+1,MIN(BJ$6,DAY(EOMONTH($B303,1))))&lt;$C303)))</f>
        <v>0</v>
      </c>
      <c r="BK303" s="48" t="n">
        <f aca="false">IF(OR(N(BK$5)=0,BK$6=""),0,BK$5*((DATE(YEAR($B303),MONTH($B303),MIN(BK$6,DAY(EOMONTH($B303,0))))&gt;=$B303)*(DATE(YEAR($B303),MONTH($B303),MIN(BK$6,DAY(EOMONTH($B303,0))))&lt;$C303)+(DATE(YEAR($B303),MONTH($B303)+1,MIN(BK$6,DAY(EOMONTH($B303,1))))&gt;=$B303)*(DATE(YEAR($B303),MONTH($B303)+1,MIN(BK$6,DAY(EOMONTH($B303,1))))&lt;$C303)))</f>
        <v>0</v>
      </c>
      <c r="BL303" s="48" t="n">
        <f aca="false">IF(OR(N(BL$5)=0,BL$6=""),0,BL$5*((DATE(YEAR($B303),MONTH($B303),MIN(BL$6,DAY(EOMONTH($B303,0))))&gt;=$B303)*(DATE(YEAR($B303),MONTH($B303),MIN(BL$6,DAY(EOMONTH($B303,0))))&lt;$C303)+(DATE(YEAR($B303),MONTH($B303)+1,MIN(BL$6,DAY(EOMONTH($B303,1))))&gt;=$B303)*(DATE(YEAR($B303),MONTH($B303)+1,MIN(BL$6,DAY(EOMONTH($B303,1))))&lt;$C303)))</f>
        <v>0</v>
      </c>
      <c r="BM303" s="48" t="n">
        <f aca="false">IF(OR(N(BM$5)=0,BM$6=""),0,BM$5*((DATE(YEAR($B303),MONTH($B303),MIN(BM$6,DAY(EOMONTH($B303,0))))&gt;=$B303)*(DATE(YEAR($B303),MONTH($B303),MIN(BM$6,DAY(EOMONTH($B303,0))))&lt;$C303)+(DATE(YEAR($B303),MONTH($B303)+1,MIN(BM$6,DAY(EOMONTH($B303,1))))&gt;=$B303)*(DATE(YEAR($B303),MONTH($B303)+1,MIN(BM$6,DAY(EOMONTH($B303,1))))&lt;$C303)))</f>
        <v>0</v>
      </c>
      <c r="BN303" s="48" t="n">
        <f aca="false">IF(OR(N(BN$5)=0,BN$6=""),0,BN$5*((DATE(YEAR($B303),MONTH($B303),MIN(BN$6,DAY(EOMONTH($B303,0))))&gt;=$B303)*(DATE(YEAR($B303),MONTH($B303),MIN(BN$6,DAY(EOMONTH($B303,0))))&lt;$C303)+(DATE(YEAR($B303),MONTH($B303)+1,MIN(BN$6,DAY(EOMONTH($B303,1))))&gt;=$B303)*(DATE(YEAR($B303),MONTH($B303)+1,MIN(BN$6,DAY(EOMONTH($B303,1))))&lt;$C303)))</f>
        <v>0</v>
      </c>
      <c r="BO303" s="48" t="n">
        <f aca="false">IF(OR(N(BO$5)=0,BO$6=""),0,BO$5*((DATE(YEAR($B303),MONTH($B303),MIN(BO$6,DAY(EOMONTH($B303,0))))&gt;=$B303)*(DATE(YEAR($B303),MONTH($B303),MIN(BO$6,DAY(EOMONTH($B303,0))))&lt;$C303)+(DATE(YEAR($B303),MONTH($B303)+1,MIN(BO$6,DAY(EOMONTH($B303,1))))&gt;=$B303)*(DATE(YEAR($B303),MONTH($B303)+1,MIN(BO$6,DAY(EOMONTH($B303,1))))&lt;$C303)))</f>
        <v>0</v>
      </c>
      <c r="BP303" s="48" t="n">
        <f aca="false">IF(OR(N(BP$5)=0,BP$6=""),0,BP$5*((DATE(YEAR($B303),MONTH($B303),MIN(BP$6,DAY(EOMONTH($B303,0))))&gt;=$B303)*(DATE(YEAR($B303),MONTH($B303),MIN(BP$6,DAY(EOMONTH($B303,0))))&lt;$C303)+(DATE(YEAR($B303),MONTH($B303)+1,MIN(BP$6,DAY(EOMONTH($B303,1))))&gt;=$B303)*(DATE(YEAR($B303),MONTH($B303)+1,MIN(BP$6,DAY(EOMONTH($B303,1))))&lt;$C303)))</f>
        <v>0</v>
      </c>
      <c r="BQ303" s="48" t="n">
        <f aca="false">IF(OR(N(BQ$5)=0,BQ$6=""),0,BQ$5*((DATE(YEAR($B303),MONTH($B303),MIN(BQ$6,DAY(EOMONTH($B303,0))))&gt;=$B303)*(DATE(YEAR($B303),MONTH($B303),MIN(BQ$6,DAY(EOMONTH($B303,0))))&lt;$C303)+(DATE(YEAR($B303),MONTH($B303)+1,MIN(BQ$6,DAY(EOMONTH($B303,1))))&gt;=$B303)*(DATE(YEAR($B303),MONTH($B303)+1,MIN(BQ$6,DAY(EOMONTH($B303,1))))&lt;$C303)))</f>
        <v>0</v>
      </c>
      <c r="BR303" s="48" t="n">
        <f aca="false">IF(OR(N(BR$5)=0,BR$6=""),0,BR$5*((DATE(YEAR($B303),MONTH($B303),MIN(BR$6,DAY(EOMONTH($B303,0))))&gt;=$B303)*(DATE(YEAR($B303),MONTH($B303),MIN(BR$6,DAY(EOMONTH($B303,0))))&lt;$C303)+(DATE(YEAR($B303),MONTH($B303)+1,MIN(BR$6,DAY(EOMONTH($B303,1))))&gt;=$B303)*(DATE(YEAR($B303),MONTH($B303)+1,MIN(BR$6,DAY(EOMONTH($B303,1))))&lt;$C303)))</f>
        <v>0</v>
      </c>
      <c r="BS303" s="48" t="n">
        <f aca="false">IF(OR(N(BS$5)=0,BS$6=""),0,BS$5*((DATE(YEAR($B303),MONTH($B303),MIN(BS$6,DAY(EOMONTH($B303,0))))&gt;=$B303)*(DATE(YEAR($B303),MONTH($B303),MIN(BS$6,DAY(EOMONTH($B303,0))))&lt;$C303)+(DATE(YEAR($B303),MONTH($B303)+1,MIN(BS$6,DAY(EOMONTH($B303,1))))&gt;=$B303)*(DATE(YEAR($B303),MONTH($B303)+1,MIN(BS$6,DAY(EOMONTH($B303,1))))&lt;$C303)))</f>
        <v>0</v>
      </c>
      <c r="BT303" s="48" t="n">
        <f aca="false">IF(OR(N(BT$5)=0,BT$6=""),0,BT$5*((DATE(YEAR($B303),MONTH($B303),MIN(BT$6,DAY(EOMONTH($B303,0))))&gt;=$B303)*(DATE(YEAR($B303),MONTH($B303),MIN(BT$6,DAY(EOMONTH($B303,0))))&lt;$C303)+(DATE(YEAR($B303),MONTH($B303)+1,MIN(BT$6,DAY(EOMONTH($B303,1))))&gt;=$B303)*(DATE(YEAR($B303),MONTH($B303)+1,MIN(BT$6,DAY(EOMONTH($B303,1))))&lt;$C303)))</f>
        <v>0</v>
      </c>
      <c r="BU303" s="48" t="n">
        <f aca="false">IF(OR(N(BU$5)=0,BU$6=""),0,BU$5*((DATE(YEAR($B303),MONTH($B303),MIN(BU$6,DAY(EOMONTH($B303,0))))&gt;=$B303)*(DATE(YEAR($B303),MONTH($B303),MIN(BU$6,DAY(EOMONTH($B303,0))))&lt;$C303)+(DATE(YEAR($B303),MONTH($B303)+1,MIN(BU$6,DAY(EOMONTH($B303,1))))&gt;=$B303)*(DATE(YEAR($B303),MONTH($B303)+1,MIN(BU$6,DAY(EOMONTH($B303,1))))&lt;$C303)))</f>
        <v>0</v>
      </c>
      <c r="BV303" s="48" t="n">
        <f aca="false">IF(OR(N(BV$5)=0,BV$6=""),0,BV$5*((DATE(YEAR($B303),MONTH($B303),MIN(BV$6,DAY(EOMONTH($B303,0))))&gt;=$B303)*(DATE(YEAR($B303),MONTH($B303),MIN(BV$6,DAY(EOMONTH($B303,0))))&lt;$C303)+(DATE(YEAR($B303),MONTH($B303)+1,MIN(BV$6,DAY(EOMONTH($B303,1))))&gt;=$B303)*(DATE(YEAR($B303),MONTH($B303)+1,MIN(BV$6,DAY(EOMONTH($B303,1))))&lt;$C303)))</f>
        <v>0</v>
      </c>
      <c r="BW303" s="48" t="n">
        <f aca="false">IF(OR(N(BW$5)=0,BW$6=""),0,BW$5*((DATE(YEAR($B303),MONTH($B303),MIN(BW$6,DAY(EOMONTH($B303,0))))&gt;=$B303)*(DATE(YEAR($B303),MONTH($B303),MIN(BW$6,DAY(EOMONTH($B303,0))))&lt;$C303)+(DATE(YEAR($B303),MONTH($B303)+1,MIN(BW$6,DAY(EOMONTH($B303,1))))&gt;=$B303)*(DATE(YEAR($B303),MONTH($B303)+1,MIN(BW$6,DAY(EOMONTH($B303,1))))&lt;$C303)))</f>
        <v>0</v>
      </c>
      <c r="BX303" s="48" t="n">
        <f aca="false">MIN(Z303,(FT302*(1+FT$5/Setup!$C$36)+IF($V303=1,N($F303),0)))</f>
        <v>0</v>
      </c>
      <c r="BY303" s="48" t="n">
        <f aca="false">MIN(AA303,(FU302*(1+FU$5/Setup!$C$36)+IF($V303=2,N($F303),0)))</f>
        <v>0</v>
      </c>
      <c r="BZ303" s="48" t="n">
        <f aca="false">MIN(AB303,(FV302*(1+FV$5/Setup!$C$36)+IF($V303=3,N($F303),0)))</f>
        <v>0</v>
      </c>
      <c r="CA303" s="48" t="n">
        <f aca="false">MIN(AC303,(FW302*(1+FW$5/Setup!$C$36)+IF($V303=4,N($F303),0)))</f>
        <v>0</v>
      </c>
      <c r="CB303" s="48" t="n">
        <f aca="false">MIN(AD303,(FX302*(1+FX$5/Setup!$C$36)+IF($V303=5,N($F303),0)))</f>
        <v>0</v>
      </c>
      <c r="CC303" s="48" t="n">
        <f aca="false">MIN(AE303,(FY302*(1+FY$5/Setup!$C$36)+IF($V303=6,N($F303),0)))</f>
        <v>0</v>
      </c>
      <c r="CD303" s="48" t="n">
        <f aca="false">MIN(AF303,(FZ302*(1+FZ$5/Setup!$C$36)+IF($V303=7,N($F303),0)))</f>
        <v>0</v>
      </c>
      <c r="CE303" s="48" t="n">
        <f aca="false">MIN(AG303,(GA302*(1+GA$5/Setup!$C$36)+IF($V303=8,N($F303),0)))</f>
        <v>0</v>
      </c>
      <c r="CF303" s="48" t="n">
        <f aca="false">MIN(AH303,(GB302*(1+GB$5/Setup!$C$36)+IF($V303=9,N($F303),0)))</f>
        <v>0</v>
      </c>
      <c r="CG303" s="48" t="n">
        <f aca="false">MIN(AI303,(GC302*(1+GC$5/Setup!$C$36)+IF($V303=10,N($F303),0)))</f>
        <v>0</v>
      </c>
      <c r="CH303" s="48" t="n">
        <f aca="false">MIN(AJ303,(GD302*(1+GD$5/Setup!$C$36)+IF($V303=11,N($F303),0)))</f>
        <v>0</v>
      </c>
      <c r="CI303" s="48" t="n">
        <f aca="false">MIN(AK303,(GE302*(1+GE$5/Setup!$C$36)+IF($V303=12,N($F303),0)))</f>
        <v>0</v>
      </c>
      <c r="CJ303" s="48" t="n">
        <f aca="false">MIN(AL303,(GF302*(1+GF$5/Setup!$C$36)+IF($V303=13,N($F303),0)))</f>
        <v>0</v>
      </c>
      <c r="CK303" s="48" t="n">
        <f aca="false">MIN(AM303,(GG302*(1+GG$5/Setup!$C$36)+IF($V303=14,N($F303),0)))</f>
        <v>0</v>
      </c>
      <c r="CL303" s="48" t="n">
        <f aca="false">MIN(AN303,(GH302*(1+GH$5/Setup!$C$36)+IF($V303=15,N($F303),0)))</f>
        <v>0</v>
      </c>
      <c r="CM303" s="48" t="n">
        <f aca="false">MIN(AO303,(GI302*(1+GI$5/Setup!$C$36)+IF($V303=16,N($F303),0)))</f>
        <v>0</v>
      </c>
      <c r="CN303" s="48" t="n">
        <f aca="false">MIN(AP303,(GJ302*(1+GJ$5/Setup!$C$36)+IF($V303=17,N($F303),0)))</f>
        <v>0</v>
      </c>
      <c r="CO303" s="48" t="n">
        <f aca="false">MIN(AQ303,(GK302*(1+GK$5/Setup!$C$36)+IF($V303=18,N($F303),0)))</f>
        <v>0</v>
      </c>
      <c r="CP303" s="48" t="n">
        <f aca="false">MIN(AR303,(GL302*(1+GL$5/Setup!$C$36)+IF($V303=19,N($F303),0)))</f>
        <v>0</v>
      </c>
      <c r="CQ303" s="48" t="n">
        <f aca="false">MIN(AS303,(GM302*(1+GM$5/Setup!$C$36)+IF($V303=20,N($F303),0)))</f>
        <v>0</v>
      </c>
      <c r="CR303" s="48" t="n">
        <f aca="false">MIN(AT303,(GN302*(1+GN$5/Setup!$C$36)+IF($V303=21,N($F303),0)))</f>
        <v>0</v>
      </c>
      <c r="CS303" s="48" t="n">
        <f aca="false">MIN(AU303,(GO302*(1+GO$5/Setup!$C$36)+IF($V303=22,N($F303),0)))</f>
        <v>0</v>
      </c>
      <c r="CT303" s="48" t="n">
        <f aca="false">MIN(AV303,(GP302*(1+GP$5/Setup!$C$36)+IF($V303=23,N($F303),0)))</f>
        <v>0</v>
      </c>
      <c r="CU303" s="48" t="n">
        <f aca="false">MIN(AW303,(GQ302*(1+GQ$5/Setup!$C$36)+IF($V303=24,N($F303),0)))</f>
        <v>0</v>
      </c>
      <c r="CV303" s="48" t="n">
        <f aca="false">MIN(AX303,(GR302*(1+GR$5/Setup!$C$36)+IF($V303=25,N($F303),0)))</f>
        <v>0</v>
      </c>
      <c r="CW303" s="48" t="n">
        <f aca="false">MIN(AY303,(GS302*(1+GS$5/Setup!$C$36)+IF($V303=26,N($F303),0)))</f>
        <v>0</v>
      </c>
      <c r="CX303" s="48" t="n">
        <f aca="false">MIN(AZ303,(GT302*(1+GT$5/Setup!$C$36)+IF($V303=27,N($F303),0)))</f>
        <v>0</v>
      </c>
      <c r="CY303" s="48" t="n">
        <f aca="false">MIN(BA303,(GU302*(1+GU$5/Setup!$C$36)+IF($V303=28,N($F303),0)))</f>
        <v>0</v>
      </c>
      <c r="CZ303" s="48" t="n">
        <f aca="false">MIN(BB303,(GV302*(1+GV$5/Setup!$C$36)+IF($V303=29,N($F303),0)))</f>
        <v>0</v>
      </c>
      <c r="DA303" s="48" t="n">
        <f aca="false">MIN(BC303,(GW302*(1+GW$5/Setup!$C$36)+IF($V303=30,N($F303),0)))</f>
        <v>0</v>
      </c>
      <c r="DB303" s="48" t="n">
        <f aca="false">MIN(BD303,(GX302*(1+GX$5/Setup!$C$36)+IF($V303=31,N($F303),0)))</f>
        <v>0</v>
      </c>
      <c r="DC303" s="48" t="n">
        <f aca="false">MIN(BE303,(GY302*(1+GY$5/Setup!$C$36)+IF($V303=32,N($F303),0)))</f>
        <v>0</v>
      </c>
      <c r="DD303" s="48" t="n">
        <f aca="false">MIN(BF303,(GZ302*(1+GZ$5/Setup!$C$36)+IF($V303=33,N($F303),0)))</f>
        <v>0</v>
      </c>
      <c r="DE303" s="48" t="n">
        <f aca="false">MIN(BG303,(HA302*(1+HA$5/Setup!$C$36)+IF($V303=34,N($F303),0)))</f>
        <v>0</v>
      </c>
      <c r="DF303" s="48" t="n">
        <f aca="false">MIN(BH303,(HB302*(1+HB$5/Setup!$C$36)+IF($V303=35,N($F303),0)))</f>
        <v>0</v>
      </c>
      <c r="DG303" s="48" t="n">
        <f aca="false">MIN(BI303,(HC302*(1+HC$5/Setup!$C$36)+IF($V303=36,N($F303),0)))</f>
        <v>0</v>
      </c>
      <c r="DH303" s="48" t="n">
        <f aca="false">MIN(BJ303,(HD302*(1+HD$5/Setup!$C$36)+IF($V303=37,N($F303),0)))</f>
        <v>0</v>
      </c>
      <c r="DI303" s="48" t="n">
        <f aca="false">MIN(BK303,(HE302*(1+HE$5/Setup!$C$36)+IF($V303=38,N($F303),0)))</f>
        <v>0</v>
      </c>
      <c r="DJ303" s="48" t="n">
        <f aca="false">MIN(BL303,(HF302*(1+HF$5/Setup!$C$36)+IF($V303=39,N($F303),0)))</f>
        <v>0</v>
      </c>
      <c r="DK303" s="48" t="n">
        <f aca="false">MIN(BM303,(HG302*(1+HG$5/Setup!$C$36)+IF($V303=40,N($F303),0)))</f>
        <v>0</v>
      </c>
      <c r="DL303" s="48" t="n">
        <f aca="false">MIN(BN303,(HH302*(1+HH$5/Setup!$C$36)+IF($V303=41,N($F303),0)))</f>
        <v>0</v>
      </c>
      <c r="DM303" s="48" t="n">
        <f aca="false">MIN(BO303,(HI302*(1+HI$5/Setup!$C$36)+IF($V303=42,N($F303),0)))</f>
        <v>0</v>
      </c>
      <c r="DN303" s="48" t="n">
        <f aca="false">MIN(BP303,(HJ302*(1+HJ$5/Setup!$C$36)+IF($V303=43,N($F303),0)))</f>
        <v>0</v>
      </c>
      <c r="DO303" s="48" t="n">
        <f aca="false">MIN(BQ303,(HK302*(1+HK$5/Setup!$C$36)+IF($V303=44,N($F303),0)))</f>
        <v>0</v>
      </c>
      <c r="DP303" s="48" t="n">
        <f aca="false">MIN(BR303,(HL302*(1+HL$5/Setup!$C$36)+IF($V303=45,N($F303),0)))</f>
        <v>0</v>
      </c>
      <c r="DQ303" s="48" t="n">
        <f aca="false">MIN(BS303,(HM302*(1+HM$5/Setup!$C$36)+IF($V303=46,N($F303),0)))</f>
        <v>0</v>
      </c>
      <c r="DR303" s="48" t="n">
        <f aca="false">MIN(BT303,(HN302*(1+HN$5/Setup!$C$36)+IF($V303=47,N($F303),0)))</f>
        <v>0</v>
      </c>
      <c r="DS303" s="48" t="n">
        <f aca="false">MIN(BU303,(HO302*(1+HO$5/Setup!$C$36)+IF($V303=48,N($F303),0)))</f>
        <v>0</v>
      </c>
      <c r="DT303" s="48" t="n">
        <f aca="false">MIN(BV303,(HP302*(1+HP$5/Setup!$C$36)+IF($V303=49,N($F303),0)))</f>
        <v>0</v>
      </c>
      <c r="DU303" s="48" t="n">
        <f aca="false">MIN(BW303,(HQ302*(1+HQ$5/Setup!$C$36)+IF($V303=50,N($F303),0)))</f>
        <v>0</v>
      </c>
      <c r="DV303" s="48" t="n">
        <f aca="false">MIN(MAX((FT302*(1+FT$5/Setup!$C$36)+IF($V303=1,N($F303),0))-BX303,0),MAX($P303-0,0))</f>
        <v>0</v>
      </c>
      <c r="DW303" s="48" t="n">
        <f aca="false">MIN(MAX((FU302*(1+FU$5/Setup!$C$36)+IF($V303=2,N($F303),0))-BY303,0),MAX($P303-SUM(DV303:DV303),0))</f>
        <v>0</v>
      </c>
      <c r="DX303" s="48" t="n">
        <f aca="false">MIN(MAX((FV302*(1+FV$5/Setup!$C$36)+IF($V303=3,N($F303),0))-BZ303,0),MAX($P303-SUM(DV303:DW303),0))</f>
        <v>0</v>
      </c>
      <c r="DY303" s="48" t="n">
        <f aca="false">MIN(MAX((FW302*(1+FW$5/Setup!$C$36)+IF($V303=4,N($F303),0))-CA303,0),MAX($P303-SUM(DV303:DX303),0))</f>
        <v>0</v>
      </c>
      <c r="DZ303" s="48" t="n">
        <f aca="false">MIN(MAX((FX302*(1+FX$5/Setup!$C$36)+IF($V303=5,N($F303),0))-CB303,0),MAX($P303-SUM(DV303:DY303),0))</f>
        <v>0</v>
      </c>
      <c r="EA303" s="48" t="n">
        <f aca="false">MIN(MAX((FY302*(1+FY$5/Setup!$C$36)+IF($V303=6,N($F303),0))-CC303,0),MAX($P303-SUM(DV303:DZ303),0))</f>
        <v>0</v>
      </c>
      <c r="EB303" s="48" t="n">
        <f aca="false">MIN(MAX((FZ302*(1+FZ$5/Setup!$C$36)+IF($V303=7,N($F303),0))-CD303,0),MAX($P303-SUM(DV303:EA303),0))</f>
        <v>0</v>
      </c>
      <c r="EC303" s="48" t="n">
        <f aca="false">MIN(MAX((GA302*(1+GA$5/Setup!$C$36)+IF($V303=8,N($F303),0))-CE303,0),MAX($P303-SUM(DV303:EB303),0))</f>
        <v>0</v>
      </c>
      <c r="ED303" s="48" t="n">
        <f aca="false">MIN(MAX((GB302*(1+GB$5/Setup!$C$36)+IF($V303=9,N($F303),0))-CF303,0),MAX($P303-SUM(DV303:EC303),0))</f>
        <v>0</v>
      </c>
      <c r="EE303" s="48" t="n">
        <f aca="false">MIN(MAX((GC302*(1+GC$5/Setup!$C$36)+IF($V303=10,N($F303),0))-CG303,0),MAX($P303-SUM(DV303:ED303),0))</f>
        <v>0</v>
      </c>
      <c r="EF303" s="48" t="n">
        <f aca="false">MIN(MAX((GD302*(1+GD$5/Setup!$C$36)+IF($V303=11,N($F303),0))-CH303,0),MAX($P303-SUM(DV303:EE303),0))</f>
        <v>0</v>
      </c>
      <c r="EG303" s="48" t="n">
        <f aca="false">MIN(MAX((GE302*(1+GE$5/Setup!$C$36)+IF($V303=12,N($F303),0))-CI303,0),MAX($P303-SUM(DV303:EF303),0))</f>
        <v>0</v>
      </c>
      <c r="EH303" s="48" t="n">
        <f aca="false">MIN(MAX((GF302*(1+GF$5/Setup!$C$36)+IF($V303=13,N($F303),0))-CJ303,0),MAX($P303-SUM(DV303:EG303),0))</f>
        <v>0</v>
      </c>
      <c r="EI303" s="48" t="n">
        <f aca="false">MIN(MAX((GG302*(1+GG$5/Setup!$C$36)+IF($V303=14,N($F303),0))-CK303,0),MAX($P303-SUM(DV303:EH303),0))</f>
        <v>0</v>
      </c>
      <c r="EJ303" s="48" t="n">
        <f aca="false">MIN(MAX((GH302*(1+GH$5/Setup!$C$36)+IF($V303=15,N($F303),0))-CL303,0),MAX($P303-SUM(DV303:EI303),0))</f>
        <v>0</v>
      </c>
      <c r="EK303" s="48" t="n">
        <f aca="false">MIN(MAX((GI302*(1+GI$5/Setup!$C$36)+IF($V303=16,N($F303),0))-CM303,0),MAX($P303-SUM(DV303:EJ303),0))</f>
        <v>0</v>
      </c>
      <c r="EL303" s="48" t="n">
        <f aca="false">MIN(MAX((GJ302*(1+GJ$5/Setup!$C$36)+IF($V303=17,N($F303),0))-CN303,0),MAX($P303-SUM(DV303:EK303),0))</f>
        <v>0</v>
      </c>
      <c r="EM303" s="48" t="n">
        <f aca="false">MIN(MAX((GK302*(1+GK$5/Setup!$C$36)+IF($V303=18,N($F303),0))-CO303,0),MAX($P303-SUM(DV303:EL303),0))</f>
        <v>0</v>
      </c>
      <c r="EN303" s="48" t="n">
        <f aca="false">MIN(MAX((GL302*(1+GL$5/Setup!$C$36)+IF($V303=19,N($F303),0))-CP303,0),MAX($P303-SUM(DV303:EM303),0))</f>
        <v>0</v>
      </c>
      <c r="EO303" s="48" t="n">
        <f aca="false">MIN(MAX((GM302*(1+GM$5/Setup!$C$36)+IF($V303=20,N($F303),0))-CQ303,0),MAX($P303-SUM(DV303:EN303),0))</f>
        <v>0</v>
      </c>
      <c r="EP303" s="48" t="n">
        <f aca="false">MIN(MAX((GN302*(1+GN$5/Setup!$C$36)+IF($V303=21,N($F303),0))-CR303,0),MAX($P303-SUM(DV303:EO303),0))</f>
        <v>0</v>
      </c>
      <c r="EQ303" s="48" t="n">
        <f aca="false">MIN(MAX((GO302*(1+GO$5/Setup!$C$36)+IF($V303=22,N($F303),0))-CS303,0),MAX($P303-SUM(DV303:EP303),0))</f>
        <v>0</v>
      </c>
      <c r="ER303" s="48" t="n">
        <f aca="false">MIN(MAX((GP302*(1+GP$5/Setup!$C$36)+IF($V303=23,N($F303),0))-CT303,0),MAX($P303-SUM(DV303:EQ303),0))</f>
        <v>0</v>
      </c>
      <c r="ES303" s="48" t="n">
        <f aca="false">MIN(MAX((GQ302*(1+GQ$5/Setup!$C$36)+IF($V303=24,N($F303),0))-CU303,0),MAX($P303-SUM(DV303:ER303),0))</f>
        <v>0</v>
      </c>
      <c r="ET303" s="48" t="n">
        <f aca="false">MIN(MAX((GR302*(1+GR$5/Setup!$C$36)+IF($V303=25,N($F303),0))-CV303,0),MAX($P303-SUM(DV303:ES303),0))</f>
        <v>0</v>
      </c>
      <c r="EU303" s="48" t="n">
        <f aca="false">MIN(MAX((GS302*(1+GS$5/Setup!$C$36)+IF($V303=26,N($F303),0))-CW303,0),MAX($P303-SUM(DV303:ET303),0))</f>
        <v>0</v>
      </c>
      <c r="EV303" s="48" t="n">
        <f aca="false">MIN(MAX((GT302*(1+GT$5/Setup!$C$36)+IF($V303=27,N($F303),0))-CX303,0),MAX($P303-SUM(DV303:EU303),0))</f>
        <v>0</v>
      </c>
      <c r="EW303" s="48" t="n">
        <f aca="false">MIN(MAX((GU302*(1+GU$5/Setup!$C$36)+IF($V303=28,N($F303),0))-CY303,0),MAX($P303-SUM(DV303:EV303),0))</f>
        <v>0</v>
      </c>
      <c r="EX303" s="48" t="n">
        <f aca="false">MIN(MAX((GV302*(1+GV$5/Setup!$C$36)+IF($V303=29,N($F303),0))-CZ303,0),MAX($P303-SUM(DV303:EW303),0))</f>
        <v>0</v>
      </c>
      <c r="EY303" s="48" t="n">
        <f aca="false">MIN(MAX((GW302*(1+GW$5/Setup!$C$36)+IF($V303=30,N($F303),0))-DA303,0),MAX($P303-SUM(DV303:EX303),0))</f>
        <v>0</v>
      </c>
      <c r="EZ303" s="48" t="n">
        <f aca="false">MIN(MAX((GX302*(1+GX$5/Setup!$C$36)+IF($V303=31,N($F303),0))-DB303,0),MAX($P303-SUM(DV303:EY303),0))</f>
        <v>0</v>
      </c>
      <c r="FA303" s="48" t="n">
        <f aca="false">MIN(MAX((GY302*(1+GY$5/Setup!$C$36)+IF($V303=32,N($F303),0))-DC303,0),MAX($P303-SUM(DV303:EZ303),0))</f>
        <v>0</v>
      </c>
      <c r="FB303" s="48" t="n">
        <f aca="false">MIN(MAX((GZ302*(1+GZ$5/Setup!$C$36)+IF($V303=33,N($F303),0))-DD303,0),MAX($P303-SUM(DV303:FA303),0))</f>
        <v>0</v>
      </c>
      <c r="FC303" s="48" t="n">
        <f aca="false">MIN(MAX((HA302*(1+HA$5/Setup!$C$36)+IF($V303=34,N($F303),0))-DE303,0),MAX($P303-SUM(DV303:FB303),0))</f>
        <v>0</v>
      </c>
      <c r="FD303" s="48" t="n">
        <f aca="false">MIN(MAX((HB302*(1+HB$5/Setup!$C$36)+IF($V303=35,N($F303),0))-DF303,0),MAX($P303-SUM(DV303:FC303),0))</f>
        <v>0</v>
      </c>
      <c r="FE303" s="48" t="n">
        <f aca="false">MIN(MAX((HC302*(1+HC$5/Setup!$C$36)+IF($V303=36,N($F303),0))-DG303,0),MAX($P303-SUM(DV303:FD303),0))</f>
        <v>0</v>
      </c>
      <c r="FF303" s="48" t="n">
        <f aca="false">MIN(MAX((HD302*(1+HD$5/Setup!$C$36)+IF($V303=37,N($F303),0))-DH303,0),MAX($P303-SUM(DV303:FE303),0))</f>
        <v>0</v>
      </c>
      <c r="FG303" s="48" t="n">
        <f aca="false">MIN(MAX((HE302*(1+HE$5/Setup!$C$36)+IF($V303=38,N($F303),0))-DI303,0),MAX($P303-SUM(DV303:FF303),0))</f>
        <v>0</v>
      </c>
      <c r="FH303" s="48" t="n">
        <f aca="false">MIN(MAX((HF302*(1+HF$5/Setup!$C$36)+IF($V303=39,N($F303),0))-DJ303,0),MAX($P303-SUM(DV303:FG303),0))</f>
        <v>0</v>
      </c>
      <c r="FI303" s="48" t="n">
        <f aca="false">MIN(MAX((HG302*(1+HG$5/Setup!$C$36)+IF($V303=40,N($F303),0))-DK303,0),MAX($P303-SUM(DV303:FH303),0))</f>
        <v>0</v>
      </c>
      <c r="FJ303" s="48" t="n">
        <f aca="false">MIN(MAX((HH302*(1+HH$5/Setup!$C$36)+IF($V303=41,N($F303),0))-DL303,0),MAX($P303-SUM(DV303:FI303),0))</f>
        <v>0</v>
      </c>
      <c r="FK303" s="48" t="n">
        <f aca="false">MIN(MAX((HI302*(1+HI$5/Setup!$C$36)+IF($V303=42,N($F303),0))-DM303,0),MAX($P303-SUM(DV303:FJ303),0))</f>
        <v>0</v>
      </c>
      <c r="FL303" s="48" t="n">
        <f aca="false">MIN(MAX((HJ302*(1+HJ$5/Setup!$C$36)+IF($V303=43,N($F303),0))-DN303,0),MAX($P303-SUM(DV303:FK303),0))</f>
        <v>0</v>
      </c>
      <c r="FM303" s="48" t="n">
        <f aca="false">MIN(MAX((HK302*(1+HK$5/Setup!$C$36)+IF($V303=44,N($F303),0))-DO303,0),MAX($P303-SUM(DV303:FL303),0))</f>
        <v>0</v>
      </c>
      <c r="FN303" s="48" t="n">
        <f aca="false">MIN(MAX((HL302*(1+HL$5/Setup!$C$36)+IF($V303=45,N($F303),0))-DP303,0),MAX($P303-SUM(DV303:FM303),0))</f>
        <v>0</v>
      </c>
      <c r="FO303" s="48" t="n">
        <f aca="false">MIN(MAX((HM302*(1+HM$5/Setup!$C$36)+IF($V303=46,N($F303),0))-DQ303,0),MAX($P303-SUM(DV303:FN303),0))</f>
        <v>0</v>
      </c>
      <c r="FP303" s="48" t="n">
        <f aca="false">MIN(MAX((HN302*(1+HN$5/Setup!$C$36)+IF($V303=47,N($F303),0))-DR303,0),MAX($P303-SUM(DV303:FO303),0))</f>
        <v>0</v>
      </c>
      <c r="FQ303" s="48" t="n">
        <f aca="false">MIN(MAX((HO302*(1+HO$5/Setup!$C$36)+IF($V303=48,N($F303),0))-DS303,0),MAX($P303-SUM(DV303:FP303),0))</f>
        <v>0</v>
      </c>
      <c r="FR303" s="48" t="n">
        <f aca="false">MIN(MAX((HP302*(1+HP$5/Setup!$C$36)+IF($V303=49,N($F303),0))-DT303,0),MAX($P303-SUM(DV303:FQ303),0))</f>
        <v>0</v>
      </c>
      <c r="FS303" s="48" t="n">
        <f aca="false">MIN(MAX((HQ302*(1+HQ$5/Setup!$C$36)+IF($V303=50,N($F303),0))-DU303,0),MAX($P303-SUM(DV303:FR303),0))</f>
        <v>0</v>
      </c>
      <c r="FT303" s="48" t="n">
        <f aca="false">IF((FT302*(1+FT$5/Setup!$C$36)+IF($V303=1,N($F303),0))-BX303-DV303&lt;0.005,0,(FT302*(1+FT$5/Setup!$C$36)+IF($V303=1,N($F303),0))-BX303-DV303)</f>
        <v>0</v>
      </c>
      <c r="FU303" s="48" t="n">
        <f aca="false">IF((FU302*(1+FU$5/Setup!$C$36)+IF($V303=2,N($F303),0))-BY303-DW303&lt;0.005,0,(FU302*(1+FU$5/Setup!$C$36)+IF($V303=2,N($F303),0))-BY303-DW303)</f>
        <v>0</v>
      </c>
      <c r="FV303" s="48" t="n">
        <f aca="false">IF((FV302*(1+FV$5/Setup!$C$36)+IF($V303=3,N($F303),0))-BZ303-DX303&lt;0.005,0,(FV302*(1+FV$5/Setup!$C$36)+IF($V303=3,N($F303),0))-BZ303-DX303)</f>
        <v>0</v>
      </c>
      <c r="FW303" s="48" t="n">
        <f aca="false">IF((FW302*(1+FW$5/Setup!$C$36)+IF($V303=4,N($F303),0))-CA303-DY303&lt;0.005,0,(FW302*(1+FW$5/Setup!$C$36)+IF($V303=4,N($F303),0))-CA303-DY303)</f>
        <v>0</v>
      </c>
      <c r="FX303" s="48" t="n">
        <f aca="false">IF((FX302*(1+FX$5/Setup!$C$36)+IF($V303=5,N($F303),0))-CB303-DZ303&lt;0.005,0,(FX302*(1+FX$5/Setup!$C$36)+IF($V303=5,N($F303),0))-CB303-DZ303)</f>
        <v>0</v>
      </c>
      <c r="FY303" s="48" t="n">
        <f aca="false">IF((FY302*(1+FY$5/Setup!$C$36)+IF($V303=6,N($F303),0))-CC303-EA303&lt;0.005,0,(FY302*(1+FY$5/Setup!$C$36)+IF($V303=6,N($F303),0))-CC303-EA303)</f>
        <v>0</v>
      </c>
      <c r="FZ303" s="48" t="n">
        <f aca="false">IF((FZ302*(1+FZ$5/Setup!$C$36)+IF($V303=7,N($F303),0))-CD303-EB303&lt;0.005,0,(FZ302*(1+FZ$5/Setup!$C$36)+IF($V303=7,N($F303),0))-CD303-EB303)</f>
        <v>0</v>
      </c>
      <c r="GA303" s="48" t="n">
        <f aca="false">IF((GA302*(1+GA$5/Setup!$C$36)+IF($V303=8,N($F303),0))-CE303-EC303&lt;0.005,0,(GA302*(1+GA$5/Setup!$C$36)+IF($V303=8,N($F303),0))-CE303-EC303)</f>
        <v>0</v>
      </c>
      <c r="GB303" s="48" t="n">
        <f aca="false">IF((GB302*(1+GB$5/Setup!$C$36)+IF($V303=9,N($F303),0))-CF303-ED303&lt;0.005,0,(GB302*(1+GB$5/Setup!$C$36)+IF($V303=9,N($F303),0))-CF303-ED303)</f>
        <v>0</v>
      </c>
      <c r="GC303" s="48" t="n">
        <f aca="false">IF((GC302*(1+GC$5/Setup!$C$36)+IF($V303=10,N($F303),0))-CG303-EE303&lt;0.005,0,(GC302*(1+GC$5/Setup!$C$36)+IF($V303=10,N($F303),0))-CG303-EE303)</f>
        <v>0</v>
      </c>
      <c r="GD303" s="48" t="n">
        <f aca="false">IF((GD302*(1+GD$5/Setup!$C$36)+IF($V303=11,N($F303),0))-CH303-EF303&lt;0.005,0,(GD302*(1+GD$5/Setup!$C$36)+IF($V303=11,N($F303),0))-CH303-EF303)</f>
        <v>0</v>
      </c>
      <c r="GE303" s="48" t="n">
        <f aca="false">IF((GE302*(1+GE$5/Setup!$C$36)+IF($V303=12,N($F303),0))-CI303-EG303&lt;0.005,0,(GE302*(1+GE$5/Setup!$C$36)+IF($V303=12,N($F303),0))-CI303-EG303)</f>
        <v>0</v>
      </c>
      <c r="GF303" s="48" t="n">
        <f aca="false">IF((GF302*(1+GF$5/Setup!$C$36)+IF($V303=13,N($F303),0))-CJ303-EH303&lt;0.005,0,(GF302*(1+GF$5/Setup!$C$36)+IF($V303=13,N($F303),0))-CJ303-EH303)</f>
        <v>0</v>
      </c>
      <c r="GG303" s="48" t="n">
        <f aca="false">IF((GG302*(1+GG$5/Setup!$C$36)+IF($V303=14,N($F303),0))-CK303-EI303&lt;0.005,0,(GG302*(1+GG$5/Setup!$C$36)+IF($V303=14,N($F303),0))-CK303-EI303)</f>
        <v>0</v>
      </c>
      <c r="GH303" s="48" t="n">
        <f aca="false">IF((GH302*(1+GH$5/Setup!$C$36)+IF($V303=15,N($F303),0))-CL303-EJ303&lt;0.005,0,(GH302*(1+GH$5/Setup!$C$36)+IF($V303=15,N($F303),0))-CL303-EJ303)</f>
        <v>0</v>
      </c>
      <c r="GI303" s="48" t="n">
        <f aca="false">IF((GI302*(1+GI$5/Setup!$C$36)+IF($V303=16,N($F303),0))-CM303-EK303&lt;0.005,0,(GI302*(1+GI$5/Setup!$C$36)+IF($V303=16,N($F303),0))-CM303-EK303)</f>
        <v>0</v>
      </c>
      <c r="GJ303" s="48" t="n">
        <f aca="false">IF((GJ302*(1+GJ$5/Setup!$C$36)+IF($V303=17,N($F303),0))-CN303-EL303&lt;0.005,0,(GJ302*(1+GJ$5/Setup!$C$36)+IF($V303=17,N($F303),0))-CN303-EL303)</f>
        <v>0</v>
      </c>
      <c r="GK303" s="48" t="n">
        <f aca="false">IF((GK302*(1+GK$5/Setup!$C$36)+IF($V303=18,N($F303),0))-CO303-EM303&lt;0.005,0,(GK302*(1+GK$5/Setup!$C$36)+IF($V303=18,N($F303),0))-CO303-EM303)</f>
        <v>0</v>
      </c>
      <c r="GL303" s="48" t="n">
        <f aca="false">IF((GL302*(1+GL$5/Setup!$C$36)+IF($V303=19,N($F303),0))-CP303-EN303&lt;0.005,0,(GL302*(1+GL$5/Setup!$C$36)+IF($V303=19,N($F303),0))-CP303-EN303)</f>
        <v>0</v>
      </c>
      <c r="GM303" s="48" t="n">
        <f aca="false">IF((GM302*(1+GM$5/Setup!$C$36)+IF($V303=20,N($F303),0))-CQ303-EO303&lt;0.005,0,(GM302*(1+GM$5/Setup!$C$36)+IF($V303=20,N($F303),0))-CQ303-EO303)</f>
        <v>0</v>
      </c>
      <c r="GN303" s="48" t="n">
        <f aca="false">IF((GN302*(1+GN$5/Setup!$C$36)+IF($V303=21,N($F303),0))-CR303-EP303&lt;0.005,0,(GN302*(1+GN$5/Setup!$C$36)+IF($V303=21,N($F303),0))-CR303-EP303)</f>
        <v>0</v>
      </c>
      <c r="GO303" s="48" t="n">
        <f aca="false">IF((GO302*(1+GO$5/Setup!$C$36)+IF($V303=22,N($F303),0))-CS303-EQ303&lt;0.005,0,(GO302*(1+GO$5/Setup!$C$36)+IF($V303=22,N($F303),0))-CS303-EQ303)</f>
        <v>0</v>
      </c>
      <c r="GP303" s="48" t="n">
        <f aca="false">IF((GP302*(1+GP$5/Setup!$C$36)+IF($V303=23,N($F303),0))-CT303-ER303&lt;0.005,0,(GP302*(1+GP$5/Setup!$C$36)+IF($V303=23,N($F303),0))-CT303-ER303)</f>
        <v>0</v>
      </c>
      <c r="GQ303" s="48" t="n">
        <f aca="false">IF((GQ302*(1+GQ$5/Setup!$C$36)+IF($V303=24,N($F303),0))-CU303-ES303&lt;0.005,0,(GQ302*(1+GQ$5/Setup!$C$36)+IF($V303=24,N($F303),0))-CU303-ES303)</f>
        <v>0</v>
      </c>
      <c r="GR303" s="48" t="n">
        <f aca="false">IF((GR302*(1+GR$5/Setup!$C$36)+IF($V303=25,N($F303),0))-CV303-ET303&lt;0.005,0,(GR302*(1+GR$5/Setup!$C$36)+IF($V303=25,N($F303),0))-CV303-ET303)</f>
        <v>0</v>
      </c>
      <c r="GS303" s="48" t="n">
        <f aca="false">IF((GS302*(1+GS$5/Setup!$C$36)+IF($V303=26,N($F303),0))-CW303-EU303&lt;0.005,0,(GS302*(1+GS$5/Setup!$C$36)+IF($V303=26,N($F303),0))-CW303-EU303)</f>
        <v>0</v>
      </c>
      <c r="GT303" s="48" t="n">
        <f aca="false">IF((GT302*(1+GT$5/Setup!$C$36)+IF($V303=27,N($F303),0))-CX303-EV303&lt;0.005,0,(GT302*(1+GT$5/Setup!$C$36)+IF($V303=27,N($F303),0))-CX303-EV303)</f>
        <v>0</v>
      </c>
      <c r="GU303" s="48" t="n">
        <f aca="false">IF((GU302*(1+GU$5/Setup!$C$36)+IF($V303=28,N($F303),0))-CY303-EW303&lt;0.005,0,(GU302*(1+GU$5/Setup!$C$36)+IF($V303=28,N($F303),0))-CY303-EW303)</f>
        <v>0</v>
      </c>
      <c r="GV303" s="48" t="n">
        <f aca="false">IF((GV302*(1+GV$5/Setup!$C$36)+IF($V303=29,N($F303),0))-CZ303-EX303&lt;0.005,0,(GV302*(1+GV$5/Setup!$C$36)+IF($V303=29,N($F303),0))-CZ303-EX303)</f>
        <v>0</v>
      </c>
      <c r="GW303" s="48" t="n">
        <f aca="false">IF((GW302*(1+GW$5/Setup!$C$36)+IF($V303=30,N($F303),0))-DA303-EY303&lt;0.005,0,(GW302*(1+GW$5/Setup!$C$36)+IF($V303=30,N($F303),0))-DA303-EY303)</f>
        <v>0</v>
      </c>
      <c r="GX303" s="48" t="n">
        <f aca="false">IF((GX302*(1+GX$5/Setup!$C$36)+IF($V303=31,N($F303),0))-DB303-EZ303&lt;0.005,0,(GX302*(1+GX$5/Setup!$C$36)+IF($V303=31,N($F303),0))-DB303-EZ303)</f>
        <v>0</v>
      </c>
      <c r="GY303" s="48" t="n">
        <f aca="false">IF((GY302*(1+GY$5/Setup!$C$36)+IF($V303=32,N($F303),0))-DC303-FA303&lt;0.005,0,(GY302*(1+GY$5/Setup!$C$36)+IF($V303=32,N($F303),0))-DC303-FA303)</f>
        <v>0</v>
      </c>
      <c r="GZ303" s="48" t="n">
        <f aca="false">IF((GZ302*(1+GZ$5/Setup!$C$36)+IF($V303=33,N($F303),0))-DD303-FB303&lt;0.005,0,(GZ302*(1+GZ$5/Setup!$C$36)+IF($V303=33,N($F303),0))-DD303-FB303)</f>
        <v>0</v>
      </c>
      <c r="HA303" s="48" t="n">
        <f aca="false">IF((HA302*(1+HA$5/Setup!$C$36)+IF($V303=34,N($F303),0))-DE303-FC303&lt;0.005,0,(HA302*(1+HA$5/Setup!$C$36)+IF($V303=34,N($F303),0))-DE303-FC303)</f>
        <v>0</v>
      </c>
      <c r="HB303" s="48" t="n">
        <f aca="false">IF((HB302*(1+HB$5/Setup!$C$36)+IF($V303=35,N($F303),0))-DF303-FD303&lt;0.005,0,(HB302*(1+HB$5/Setup!$C$36)+IF($V303=35,N($F303),0))-DF303-FD303)</f>
        <v>0</v>
      </c>
      <c r="HC303" s="48" t="n">
        <f aca="false">IF((HC302*(1+HC$5/Setup!$C$36)+IF($V303=36,N($F303),0))-DG303-FE303&lt;0.005,0,(HC302*(1+HC$5/Setup!$C$36)+IF($V303=36,N($F303),0))-DG303-FE303)</f>
        <v>0</v>
      </c>
      <c r="HD303" s="48" t="n">
        <f aca="false">IF((HD302*(1+HD$5/Setup!$C$36)+IF($V303=37,N($F303),0))-DH303-FF303&lt;0.005,0,(HD302*(1+HD$5/Setup!$C$36)+IF($V303=37,N($F303),0))-DH303-FF303)</f>
        <v>0</v>
      </c>
      <c r="HE303" s="48" t="n">
        <f aca="false">IF((HE302*(1+HE$5/Setup!$C$36)+IF($V303=38,N($F303),0))-DI303-FG303&lt;0.005,0,(HE302*(1+HE$5/Setup!$C$36)+IF($V303=38,N($F303),0))-DI303-FG303)</f>
        <v>0</v>
      </c>
      <c r="HF303" s="48" t="n">
        <f aca="false">IF((HF302*(1+HF$5/Setup!$C$36)+IF($V303=39,N($F303),0))-DJ303-FH303&lt;0.005,0,(HF302*(1+HF$5/Setup!$C$36)+IF($V303=39,N($F303),0))-DJ303-FH303)</f>
        <v>0</v>
      </c>
      <c r="HG303" s="48" t="n">
        <f aca="false">IF((HG302*(1+HG$5/Setup!$C$36)+IF($V303=40,N($F303),0))-DK303-FI303&lt;0.005,0,(HG302*(1+HG$5/Setup!$C$36)+IF($V303=40,N($F303),0))-DK303-FI303)</f>
        <v>0</v>
      </c>
      <c r="HH303" s="48" t="n">
        <f aca="false">IF((HH302*(1+HH$5/Setup!$C$36)+IF($V303=41,N($F303),0))-DL303-FJ303&lt;0.005,0,(HH302*(1+HH$5/Setup!$C$36)+IF($V303=41,N($F303),0))-DL303-FJ303)</f>
        <v>0</v>
      </c>
      <c r="HI303" s="48" t="n">
        <f aca="false">IF((HI302*(1+HI$5/Setup!$C$36)+IF($V303=42,N($F303),0))-DM303-FK303&lt;0.005,0,(HI302*(1+HI$5/Setup!$C$36)+IF($V303=42,N($F303),0))-DM303-FK303)</f>
        <v>0</v>
      </c>
      <c r="HJ303" s="48" t="n">
        <f aca="false">IF((HJ302*(1+HJ$5/Setup!$C$36)+IF($V303=43,N($F303),0))-DN303-FL303&lt;0.005,0,(HJ302*(1+HJ$5/Setup!$C$36)+IF($V303=43,N($F303),0))-DN303-FL303)</f>
        <v>0</v>
      </c>
      <c r="HK303" s="48" t="n">
        <f aca="false">IF((HK302*(1+HK$5/Setup!$C$36)+IF($V303=44,N($F303),0))-DO303-FM303&lt;0.005,0,(HK302*(1+HK$5/Setup!$C$36)+IF($V303=44,N($F303),0))-DO303-FM303)</f>
        <v>0</v>
      </c>
      <c r="HL303" s="48" t="n">
        <f aca="false">IF((HL302*(1+HL$5/Setup!$C$36)+IF($V303=45,N($F303),0))-DP303-FN303&lt;0.005,0,(HL302*(1+HL$5/Setup!$C$36)+IF($V303=45,N($F303),0))-DP303-FN303)</f>
        <v>0</v>
      </c>
      <c r="HM303" s="48" t="n">
        <f aca="false">IF((HM302*(1+HM$5/Setup!$C$36)+IF($V303=46,N($F303),0))-DQ303-FO303&lt;0.005,0,(HM302*(1+HM$5/Setup!$C$36)+IF($V303=46,N($F303),0))-DQ303-FO303)</f>
        <v>0</v>
      </c>
      <c r="HN303" s="48" t="n">
        <f aca="false">IF((HN302*(1+HN$5/Setup!$C$36)+IF($V303=47,N($F303),0))-DR303-FP303&lt;0.005,0,(HN302*(1+HN$5/Setup!$C$36)+IF($V303=47,N($F303),0))-DR303-FP303)</f>
        <v>0</v>
      </c>
      <c r="HO303" s="48" t="n">
        <f aca="false">IF((HO302*(1+HO$5/Setup!$C$36)+IF($V303=48,N($F303),0))-DS303-FQ303&lt;0.005,0,(HO302*(1+HO$5/Setup!$C$36)+IF($V303=48,N($F303),0))-DS303-FQ303)</f>
        <v>0</v>
      </c>
      <c r="HP303" s="48" t="n">
        <f aca="false">IF((HP302*(1+HP$5/Setup!$C$36)+IF($V303=49,N($F303),0))-DT303-FR303&lt;0.005,0,(HP302*(1+HP$5/Setup!$C$36)+IF($V303=49,N($F303),0))-DT303-FR303)</f>
        <v>0</v>
      </c>
      <c r="HQ303" s="48" t="n">
        <f aca="false">IF((HQ302*(1+HQ$5/Setup!$C$36)+IF($V303=50,N($F303),0))-DU303-FS303&lt;0.005,0,(HQ302*(1+HQ$5/Setup!$C$36)+IF($V303=50,N($F303),0))-DU303-FS303)</f>
        <v>0</v>
      </c>
    </row>
    <row r="304" customFormat="false" ht="15" hidden="false" customHeight="false" outlineLevel="0" collapsed="false">
      <c r="A304" s="44" t="n">
        <v>296</v>
      </c>
      <c r="B304" s="45" t="n">
        <f aca="false">IF(Setup!$C$7="Every month",EDATE(Setup!$C$8,($A304-1)),IF(Setup!$C$7="Twice a month",DATE(YEAR(Setup!$C$8),MONTH(Setup!$C$8)+INT((($A304-1)+Setup!$C$41)/2),MIN(IF(MOD(($A304-1)+Setup!$C$41,2)=0,Setup!$C$39,Setup!$C$40),DAY(EOMONTH(DATE(YEAR(Setup!$C$8),MONTH(Setup!$C$8)+INT((($A304-1)+Setup!$C$41)/2),1),0)))),Setup!$C$8+($A304-1)*IF(Setup!$C$7="Every week",7,14)))</f>
        <v>50455</v>
      </c>
      <c r="C304" s="45" t="n">
        <f aca="false">IF(Setup!$C$7="Every month",EDATE(Setup!$C$8,$A304),IF(Setup!$C$7="Twice a month",DATE(YEAR(Setup!$C$8),MONTH(Setup!$C$8)+INT(($A304+Setup!$C$41)/2),MIN(IF(MOD($A304+Setup!$C$41,2)=0,Setup!$C$39,Setup!$C$40),DAY(EOMONTH(DATE(YEAR(Setup!$C$8),MONTH(Setup!$C$8)+INT(($A304+Setup!$C$41)/2),1),0)))),Setup!$C$8+$A304*IF(Setup!$C$7="Every week",7,14)))</f>
        <v>50469</v>
      </c>
      <c r="D304" s="46"/>
      <c r="E304" s="47"/>
      <c r="F304" s="47"/>
      <c r="G304" s="47"/>
      <c r="H304" s="47"/>
      <c r="I304" s="48" t="n">
        <f aca="false">N(Setup!$C$11)+N(E304)</f>
        <v>100</v>
      </c>
      <c r="J304" s="48" t="n">
        <f aca="false">MIN(Setup!$C$37,MAX(I304,0))</f>
        <v>9.23076923076923</v>
      </c>
      <c r="K304" s="48" t="n">
        <f aca="false">MIN(MAX(N(Setup!$C$14)-L303,0),MAX(I304-J304,0))</f>
        <v>0</v>
      </c>
      <c r="L304" s="48" t="n">
        <f aca="false">L303+K304-N(G304)</f>
        <v>500</v>
      </c>
      <c r="M304" s="48" t="n">
        <f aca="false">M303+J304-N(H304)</f>
        <v>2732.30769230769</v>
      </c>
      <c r="N304" s="48" t="n">
        <f aca="false">SUM(BX304:DU304)</f>
        <v>0</v>
      </c>
      <c r="O304" s="48" t="n">
        <f aca="false">SUM(Z304:BW304)-N304</f>
        <v>40</v>
      </c>
      <c r="P304" s="48" t="n">
        <f aca="false">MAX(I304-J304-K304,0)+O304</f>
        <v>130.769230769231</v>
      </c>
      <c r="Q304" s="48" t="n">
        <f aca="false">SUM(DV304:FS304)</f>
        <v>0</v>
      </c>
      <c r="R304" s="49" t="n">
        <f aca="false">N304+J304+K304+Q304</f>
        <v>9.23076923076923</v>
      </c>
      <c r="S304" s="48" t="n">
        <f aca="false">T304-T303-N(F304)+N304+Q304</f>
        <v>0</v>
      </c>
      <c r="T304" s="49" t="n">
        <f aca="false">SUM(FT304:HQ304)</f>
        <v>0</v>
      </c>
      <c r="U304" s="44" t="str">
        <f aca="false">IF(T303&lt;0.005,"",INDEX(Helpers!$C$2:$C$51,IF(_xlfn.MINIFS($DV$6:$FS$6,DV304:FS304,"&gt;0.005")=0,V304,_xlfn.MINIFS($DV$6:$FS$6,DV304:FS304,"&gt;0.005"))))</f>
        <v/>
      </c>
      <c r="V304" s="44" t="n">
        <f aca="false">IF(_xlfn.MINIFS($FT$6:$HQ$6,FT303:HQ303,"&gt;0.005")=0,1,_xlfn.MINIFS($FT$6:$HQ$6,FT303:HQ303,"&gt;0.005"))</f>
        <v>1</v>
      </c>
      <c r="W304" s="44" t="n">
        <f aca="false">IF(AND(D304&lt;&gt;"Paid",T303&gt;0.005),1,0)</f>
        <v>0</v>
      </c>
      <c r="X304" s="48" t="n">
        <f aca="false">SUMPRODUCT(((Helpers!$G$2:$G$51*(1+(Helpers!$D$2:$D$51+0.000000001)/12)^(($B304-Setup!$C$8)/(365.25/12))-Helpers!$E$2:$E$51*((1+(Helpers!$D$2:$D$51+0.000000001)/12)^(($B304-Setup!$C$8)/(365.25/12))-1)/((Helpers!$D$2:$D$51+0.000000001)/12))&gt;0)*(Helpers!$G$2:$G$51*(1+(Helpers!$D$2:$D$51+0.000000001)/12)^(($B304-Setup!$C$8)/(365.25/12))-Helpers!$E$2:$E$51*((1+(Helpers!$D$2:$D$51+0.000000001)/12)^(($B304-Setup!$C$8)/(365.25/12))-1)/((Helpers!$D$2:$D$51+0.000000001)/12)))</f>
        <v>0</v>
      </c>
      <c r="Y304" s="48"/>
      <c r="Z304" s="48" t="n">
        <f aca="false">IF(OR(N(Z$5)=0,Z$6=""),0,Z$5*((DATE(YEAR($B304),MONTH($B304),MIN(Z$6,DAY(EOMONTH($B304,0))))&gt;=$B304)*(DATE(YEAR($B304),MONTH($B304),MIN(Z$6,DAY(EOMONTH($B304,0))))&lt;$C304)+(DATE(YEAR($B304),MONTH($B304)+1,MIN(Z$6,DAY(EOMONTH($B304,1))))&gt;=$B304)*(DATE(YEAR($B304),MONTH($B304)+1,MIN(Z$6,DAY(EOMONTH($B304,1))))&lt;$C304)))</f>
        <v>0</v>
      </c>
      <c r="AA304" s="48" t="n">
        <f aca="false">IF(OR(N(AA$5)=0,AA$6=""),0,AA$5*((DATE(YEAR($B304),MONTH($B304),MIN(AA$6,DAY(EOMONTH($B304,0))))&gt;=$B304)*(DATE(YEAR($B304),MONTH($B304),MIN(AA$6,DAY(EOMONTH($B304,0))))&lt;$C304)+(DATE(YEAR($B304),MONTH($B304)+1,MIN(AA$6,DAY(EOMONTH($B304,1))))&gt;=$B304)*(DATE(YEAR($B304),MONTH($B304)+1,MIN(AA$6,DAY(EOMONTH($B304,1))))&lt;$C304)))</f>
        <v>40</v>
      </c>
      <c r="AB304" s="48" t="n">
        <f aca="false">IF(OR(N(AB$5)=0,AB$6=""),0,AB$5*((DATE(YEAR($B304),MONTH($B304),MIN(AB$6,DAY(EOMONTH($B304,0))))&gt;=$B304)*(DATE(YEAR($B304),MONTH($B304),MIN(AB$6,DAY(EOMONTH($B304,0))))&lt;$C304)+(DATE(YEAR($B304),MONTH($B304)+1,MIN(AB$6,DAY(EOMONTH($B304,1))))&gt;=$B304)*(DATE(YEAR($B304),MONTH($B304)+1,MIN(AB$6,DAY(EOMONTH($B304,1))))&lt;$C304)))</f>
        <v>0</v>
      </c>
      <c r="AC304" s="48" t="n">
        <f aca="false">IF(OR(N(AC$5)=0,AC$6=""),0,AC$5*((DATE(YEAR($B304),MONTH($B304),MIN(AC$6,DAY(EOMONTH($B304,0))))&gt;=$B304)*(DATE(YEAR($B304),MONTH($B304),MIN(AC$6,DAY(EOMONTH($B304,0))))&lt;$C304)+(DATE(YEAR($B304),MONTH($B304)+1,MIN(AC$6,DAY(EOMONTH($B304,1))))&gt;=$B304)*(DATE(YEAR($B304),MONTH($B304)+1,MIN(AC$6,DAY(EOMONTH($B304,1))))&lt;$C304)))</f>
        <v>0</v>
      </c>
      <c r="AD304" s="48" t="n">
        <f aca="false">IF(OR(N(AD$5)=0,AD$6=""),0,AD$5*((DATE(YEAR($B304),MONTH($B304),MIN(AD$6,DAY(EOMONTH($B304,0))))&gt;=$B304)*(DATE(YEAR($B304),MONTH($B304),MIN(AD$6,DAY(EOMONTH($B304,0))))&lt;$C304)+(DATE(YEAR($B304),MONTH($B304)+1,MIN(AD$6,DAY(EOMONTH($B304,1))))&gt;=$B304)*(DATE(YEAR($B304),MONTH($B304)+1,MIN(AD$6,DAY(EOMONTH($B304,1))))&lt;$C304)))</f>
        <v>0</v>
      </c>
      <c r="AE304" s="48" t="n">
        <f aca="false">IF(OR(N(AE$5)=0,AE$6=""),0,AE$5*((DATE(YEAR($B304),MONTH($B304),MIN(AE$6,DAY(EOMONTH($B304,0))))&gt;=$B304)*(DATE(YEAR($B304),MONTH($B304),MIN(AE$6,DAY(EOMONTH($B304,0))))&lt;$C304)+(DATE(YEAR($B304),MONTH($B304)+1,MIN(AE$6,DAY(EOMONTH($B304,1))))&gt;=$B304)*(DATE(YEAR($B304),MONTH($B304)+1,MIN(AE$6,DAY(EOMONTH($B304,1))))&lt;$C304)))</f>
        <v>0</v>
      </c>
      <c r="AF304" s="48" t="n">
        <f aca="false">IF(OR(N(AF$5)=0,AF$6=""),0,AF$5*((DATE(YEAR($B304),MONTH($B304),MIN(AF$6,DAY(EOMONTH($B304,0))))&gt;=$B304)*(DATE(YEAR($B304),MONTH($B304),MIN(AF$6,DAY(EOMONTH($B304,0))))&lt;$C304)+(DATE(YEAR($B304),MONTH($B304)+1,MIN(AF$6,DAY(EOMONTH($B304,1))))&gt;=$B304)*(DATE(YEAR($B304),MONTH($B304)+1,MIN(AF$6,DAY(EOMONTH($B304,1))))&lt;$C304)))</f>
        <v>0</v>
      </c>
      <c r="AG304" s="48" t="n">
        <f aca="false">IF(OR(N(AG$5)=0,AG$6=""),0,AG$5*((DATE(YEAR($B304),MONTH($B304),MIN(AG$6,DAY(EOMONTH($B304,0))))&gt;=$B304)*(DATE(YEAR($B304),MONTH($B304),MIN(AG$6,DAY(EOMONTH($B304,0))))&lt;$C304)+(DATE(YEAR($B304),MONTH($B304)+1,MIN(AG$6,DAY(EOMONTH($B304,1))))&gt;=$B304)*(DATE(YEAR($B304),MONTH($B304)+1,MIN(AG$6,DAY(EOMONTH($B304,1))))&lt;$C304)))</f>
        <v>0</v>
      </c>
      <c r="AH304" s="48" t="n">
        <f aca="false">IF(OR(N(AH$5)=0,AH$6=""),0,AH$5*((DATE(YEAR($B304),MONTH($B304),MIN(AH$6,DAY(EOMONTH($B304,0))))&gt;=$B304)*(DATE(YEAR($B304),MONTH($B304),MIN(AH$6,DAY(EOMONTH($B304,0))))&lt;$C304)+(DATE(YEAR($B304),MONTH($B304)+1,MIN(AH$6,DAY(EOMONTH($B304,1))))&gt;=$B304)*(DATE(YEAR($B304),MONTH($B304)+1,MIN(AH$6,DAY(EOMONTH($B304,1))))&lt;$C304)))</f>
        <v>0</v>
      </c>
      <c r="AI304" s="48" t="n">
        <f aca="false">IF(OR(N(AI$5)=0,AI$6=""),0,AI$5*((DATE(YEAR($B304),MONTH($B304),MIN(AI$6,DAY(EOMONTH($B304,0))))&gt;=$B304)*(DATE(YEAR($B304),MONTH($B304),MIN(AI$6,DAY(EOMONTH($B304,0))))&lt;$C304)+(DATE(YEAR($B304),MONTH($B304)+1,MIN(AI$6,DAY(EOMONTH($B304,1))))&gt;=$B304)*(DATE(YEAR($B304),MONTH($B304)+1,MIN(AI$6,DAY(EOMONTH($B304,1))))&lt;$C304)))</f>
        <v>0</v>
      </c>
      <c r="AJ304" s="48" t="n">
        <f aca="false">IF(OR(N(AJ$5)=0,AJ$6=""),0,AJ$5*((DATE(YEAR($B304),MONTH($B304),MIN(AJ$6,DAY(EOMONTH($B304,0))))&gt;=$B304)*(DATE(YEAR($B304),MONTH($B304),MIN(AJ$6,DAY(EOMONTH($B304,0))))&lt;$C304)+(DATE(YEAR($B304),MONTH($B304)+1,MIN(AJ$6,DAY(EOMONTH($B304,1))))&gt;=$B304)*(DATE(YEAR($B304),MONTH($B304)+1,MIN(AJ$6,DAY(EOMONTH($B304,1))))&lt;$C304)))</f>
        <v>0</v>
      </c>
      <c r="AK304" s="48" t="n">
        <f aca="false">IF(OR(N(AK$5)=0,AK$6=""),0,AK$5*((DATE(YEAR($B304),MONTH($B304),MIN(AK$6,DAY(EOMONTH($B304,0))))&gt;=$B304)*(DATE(YEAR($B304),MONTH($B304),MIN(AK$6,DAY(EOMONTH($B304,0))))&lt;$C304)+(DATE(YEAR($B304),MONTH($B304)+1,MIN(AK$6,DAY(EOMONTH($B304,1))))&gt;=$B304)*(DATE(YEAR($B304),MONTH($B304)+1,MIN(AK$6,DAY(EOMONTH($B304,1))))&lt;$C304)))</f>
        <v>0</v>
      </c>
      <c r="AL304" s="48" t="n">
        <f aca="false">IF(OR(N(AL$5)=0,AL$6=""),0,AL$5*((DATE(YEAR($B304),MONTH($B304),MIN(AL$6,DAY(EOMONTH($B304,0))))&gt;=$B304)*(DATE(YEAR($B304),MONTH($B304),MIN(AL$6,DAY(EOMONTH($B304,0))))&lt;$C304)+(DATE(YEAR($B304),MONTH($B304)+1,MIN(AL$6,DAY(EOMONTH($B304,1))))&gt;=$B304)*(DATE(YEAR($B304),MONTH($B304)+1,MIN(AL$6,DAY(EOMONTH($B304,1))))&lt;$C304)))</f>
        <v>0</v>
      </c>
      <c r="AM304" s="48" t="n">
        <f aca="false">IF(OR(N(AM$5)=0,AM$6=""),0,AM$5*((DATE(YEAR($B304),MONTH($B304),MIN(AM$6,DAY(EOMONTH($B304,0))))&gt;=$B304)*(DATE(YEAR($B304),MONTH($B304),MIN(AM$6,DAY(EOMONTH($B304,0))))&lt;$C304)+(DATE(YEAR($B304),MONTH($B304)+1,MIN(AM$6,DAY(EOMONTH($B304,1))))&gt;=$B304)*(DATE(YEAR($B304),MONTH($B304)+1,MIN(AM$6,DAY(EOMONTH($B304,1))))&lt;$C304)))</f>
        <v>0</v>
      </c>
      <c r="AN304" s="48" t="n">
        <f aca="false">IF(OR(N(AN$5)=0,AN$6=""),0,AN$5*((DATE(YEAR($B304),MONTH($B304),MIN(AN$6,DAY(EOMONTH($B304,0))))&gt;=$B304)*(DATE(YEAR($B304),MONTH($B304),MIN(AN$6,DAY(EOMONTH($B304,0))))&lt;$C304)+(DATE(YEAR($B304),MONTH($B304)+1,MIN(AN$6,DAY(EOMONTH($B304,1))))&gt;=$B304)*(DATE(YEAR($B304),MONTH($B304)+1,MIN(AN$6,DAY(EOMONTH($B304,1))))&lt;$C304)))</f>
        <v>0</v>
      </c>
      <c r="AO304" s="48" t="n">
        <f aca="false">IF(OR(N(AO$5)=0,AO$6=""),0,AO$5*((DATE(YEAR($B304),MONTH($B304),MIN(AO$6,DAY(EOMONTH($B304,0))))&gt;=$B304)*(DATE(YEAR($B304),MONTH($B304),MIN(AO$6,DAY(EOMONTH($B304,0))))&lt;$C304)+(DATE(YEAR($B304),MONTH($B304)+1,MIN(AO$6,DAY(EOMONTH($B304,1))))&gt;=$B304)*(DATE(YEAR($B304),MONTH($B304)+1,MIN(AO$6,DAY(EOMONTH($B304,1))))&lt;$C304)))</f>
        <v>0</v>
      </c>
      <c r="AP304" s="48" t="n">
        <f aca="false">IF(OR(N(AP$5)=0,AP$6=""),0,AP$5*((DATE(YEAR($B304),MONTH($B304),MIN(AP$6,DAY(EOMONTH($B304,0))))&gt;=$B304)*(DATE(YEAR($B304),MONTH($B304),MIN(AP$6,DAY(EOMONTH($B304,0))))&lt;$C304)+(DATE(YEAR($B304),MONTH($B304)+1,MIN(AP$6,DAY(EOMONTH($B304,1))))&gt;=$B304)*(DATE(YEAR($B304),MONTH($B304)+1,MIN(AP$6,DAY(EOMONTH($B304,1))))&lt;$C304)))</f>
        <v>0</v>
      </c>
      <c r="AQ304" s="48" t="n">
        <f aca="false">IF(OR(N(AQ$5)=0,AQ$6=""),0,AQ$5*((DATE(YEAR($B304),MONTH($B304),MIN(AQ$6,DAY(EOMONTH($B304,0))))&gt;=$B304)*(DATE(YEAR($B304),MONTH($B304),MIN(AQ$6,DAY(EOMONTH($B304,0))))&lt;$C304)+(DATE(YEAR($B304),MONTH($B304)+1,MIN(AQ$6,DAY(EOMONTH($B304,1))))&gt;=$B304)*(DATE(YEAR($B304),MONTH($B304)+1,MIN(AQ$6,DAY(EOMONTH($B304,1))))&lt;$C304)))</f>
        <v>0</v>
      </c>
      <c r="AR304" s="48" t="n">
        <f aca="false">IF(OR(N(AR$5)=0,AR$6=""),0,AR$5*((DATE(YEAR($B304),MONTH($B304),MIN(AR$6,DAY(EOMONTH($B304,0))))&gt;=$B304)*(DATE(YEAR($B304),MONTH($B304),MIN(AR$6,DAY(EOMONTH($B304,0))))&lt;$C304)+(DATE(YEAR($B304),MONTH($B304)+1,MIN(AR$6,DAY(EOMONTH($B304,1))))&gt;=$B304)*(DATE(YEAR($B304),MONTH($B304)+1,MIN(AR$6,DAY(EOMONTH($B304,1))))&lt;$C304)))</f>
        <v>0</v>
      </c>
      <c r="AS304" s="48" t="n">
        <f aca="false">IF(OR(N(AS$5)=0,AS$6=""),0,AS$5*((DATE(YEAR($B304),MONTH($B304),MIN(AS$6,DAY(EOMONTH($B304,0))))&gt;=$B304)*(DATE(YEAR($B304),MONTH($B304),MIN(AS$6,DAY(EOMONTH($B304,0))))&lt;$C304)+(DATE(YEAR($B304),MONTH($B304)+1,MIN(AS$6,DAY(EOMONTH($B304,1))))&gt;=$B304)*(DATE(YEAR($B304),MONTH($B304)+1,MIN(AS$6,DAY(EOMONTH($B304,1))))&lt;$C304)))</f>
        <v>0</v>
      </c>
      <c r="AT304" s="48" t="n">
        <f aca="false">IF(OR(N(AT$5)=0,AT$6=""),0,AT$5*((DATE(YEAR($B304),MONTH($B304),MIN(AT$6,DAY(EOMONTH($B304,0))))&gt;=$B304)*(DATE(YEAR($B304),MONTH($B304),MIN(AT$6,DAY(EOMONTH($B304,0))))&lt;$C304)+(DATE(YEAR($B304),MONTH($B304)+1,MIN(AT$6,DAY(EOMONTH($B304,1))))&gt;=$B304)*(DATE(YEAR($B304),MONTH($B304)+1,MIN(AT$6,DAY(EOMONTH($B304,1))))&lt;$C304)))</f>
        <v>0</v>
      </c>
      <c r="AU304" s="48" t="n">
        <f aca="false">IF(OR(N(AU$5)=0,AU$6=""),0,AU$5*((DATE(YEAR($B304),MONTH($B304),MIN(AU$6,DAY(EOMONTH($B304,0))))&gt;=$B304)*(DATE(YEAR($B304),MONTH($B304),MIN(AU$6,DAY(EOMONTH($B304,0))))&lt;$C304)+(DATE(YEAR($B304),MONTH($B304)+1,MIN(AU$6,DAY(EOMONTH($B304,1))))&gt;=$B304)*(DATE(YEAR($B304),MONTH($B304)+1,MIN(AU$6,DAY(EOMONTH($B304,1))))&lt;$C304)))</f>
        <v>0</v>
      </c>
      <c r="AV304" s="48" t="n">
        <f aca="false">IF(OR(N(AV$5)=0,AV$6=""),0,AV$5*((DATE(YEAR($B304),MONTH($B304),MIN(AV$6,DAY(EOMONTH($B304,0))))&gt;=$B304)*(DATE(YEAR($B304),MONTH($B304),MIN(AV$6,DAY(EOMONTH($B304,0))))&lt;$C304)+(DATE(YEAR($B304),MONTH($B304)+1,MIN(AV$6,DAY(EOMONTH($B304,1))))&gt;=$B304)*(DATE(YEAR($B304),MONTH($B304)+1,MIN(AV$6,DAY(EOMONTH($B304,1))))&lt;$C304)))</f>
        <v>0</v>
      </c>
      <c r="AW304" s="48" t="n">
        <f aca="false">IF(OR(N(AW$5)=0,AW$6=""),0,AW$5*((DATE(YEAR($B304),MONTH($B304),MIN(AW$6,DAY(EOMONTH($B304,0))))&gt;=$B304)*(DATE(YEAR($B304),MONTH($B304),MIN(AW$6,DAY(EOMONTH($B304,0))))&lt;$C304)+(DATE(YEAR($B304),MONTH($B304)+1,MIN(AW$6,DAY(EOMONTH($B304,1))))&gt;=$B304)*(DATE(YEAR($B304),MONTH($B304)+1,MIN(AW$6,DAY(EOMONTH($B304,1))))&lt;$C304)))</f>
        <v>0</v>
      </c>
      <c r="AX304" s="48" t="n">
        <f aca="false">IF(OR(N(AX$5)=0,AX$6=""),0,AX$5*((DATE(YEAR($B304),MONTH($B304),MIN(AX$6,DAY(EOMONTH($B304,0))))&gt;=$B304)*(DATE(YEAR($B304),MONTH($B304),MIN(AX$6,DAY(EOMONTH($B304,0))))&lt;$C304)+(DATE(YEAR($B304),MONTH($B304)+1,MIN(AX$6,DAY(EOMONTH($B304,1))))&gt;=$B304)*(DATE(YEAR($B304),MONTH($B304)+1,MIN(AX$6,DAY(EOMONTH($B304,1))))&lt;$C304)))</f>
        <v>0</v>
      </c>
      <c r="AY304" s="48" t="n">
        <f aca="false">IF(OR(N(AY$5)=0,AY$6=""),0,AY$5*((DATE(YEAR($B304),MONTH($B304),MIN(AY$6,DAY(EOMONTH($B304,0))))&gt;=$B304)*(DATE(YEAR($B304),MONTH($B304),MIN(AY$6,DAY(EOMONTH($B304,0))))&lt;$C304)+(DATE(YEAR($B304),MONTH($B304)+1,MIN(AY$6,DAY(EOMONTH($B304,1))))&gt;=$B304)*(DATE(YEAR($B304),MONTH($B304)+1,MIN(AY$6,DAY(EOMONTH($B304,1))))&lt;$C304)))</f>
        <v>0</v>
      </c>
      <c r="AZ304" s="48" t="n">
        <f aca="false">IF(OR(N(AZ$5)=0,AZ$6=""),0,AZ$5*((DATE(YEAR($B304),MONTH($B304),MIN(AZ$6,DAY(EOMONTH($B304,0))))&gt;=$B304)*(DATE(YEAR($B304),MONTH($B304),MIN(AZ$6,DAY(EOMONTH($B304,0))))&lt;$C304)+(DATE(YEAR($B304),MONTH($B304)+1,MIN(AZ$6,DAY(EOMONTH($B304,1))))&gt;=$B304)*(DATE(YEAR($B304),MONTH($B304)+1,MIN(AZ$6,DAY(EOMONTH($B304,1))))&lt;$C304)))</f>
        <v>0</v>
      </c>
      <c r="BA304" s="48" t="n">
        <f aca="false">IF(OR(N(BA$5)=0,BA$6=""),0,BA$5*((DATE(YEAR($B304),MONTH($B304),MIN(BA$6,DAY(EOMONTH($B304,0))))&gt;=$B304)*(DATE(YEAR($B304),MONTH($B304),MIN(BA$6,DAY(EOMONTH($B304,0))))&lt;$C304)+(DATE(YEAR($B304),MONTH($B304)+1,MIN(BA$6,DAY(EOMONTH($B304,1))))&gt;=$B304)*(DATE(YEAR($B304),MONTH($B304)+1,MIN(BA$6,DAY(EOMONTH($B304,1))))&lt;$C304)))</f>
        <v>0</v>
      </c>
      <c r="BB304" s="48" t="n">
        <f aca="false">IF(OR(N(BB$5)=0,BB$6=""),0,BB$5*((DATE(YEAR($B304),MONTH($B304),MIN(BB$6,DAY(EOMONTH($B304,0))))&gt;=$B304)*(DATE(YEAR($B304),MONTH($B304),MIN(BB$6,DAY(EOMONTH($B304,0))))&lt;$C304)+(DATE(YEAR($B304),MONTH($B304)+1,MIN(BB$6,DAY(EOMONTH($B304,1))))&gt;=$B304)*(DATE(YEAR($B304),MONTH($B304)+1,MIN(BB$6,DAY(EOMONTH($B304,1))))&lt;$C304)))</f>
        <v>0</v>
      </c>
      <c r="BC304" s="48" t="n">
        <f aca="false">IF(OR(N(BC$5)=0,BC$6=""),0,BC$5*((DATE(YEAR($B304),MONTH($B304),MIN(BC$6,DAY(EOMONTH($B304,0))))&gt;=$B304)*(DATE(YEAR($B304),MONTH($B304),MIN(BC$6,DAY(EOMONTH($B304,0))))&lt;$C304)+(DATE(YEAR($B304),MONTH($B304)+1,MIN(BC$6,DAY(EOMONTH($B304,1))))&gt;=$B304)*(DATE(YEAR($B304),MONTH($B304)+1,MIN(BC$6,DAY(EOMONTH($B304,1))))&lt;$C304)))</f>
        <v>0</v>
      </c>
      <c r="BD304" s="48" t="n">
        <f aca="false">IF(OR(N(BD$5)=0,BD$6=""),0,BD$5*((DATE(YEAR($B304),MONTH($B304),MIN(BD$6,DAY(EOMONTH($B304,0))))&gt;=$B304)*(DATE(YEAR($B304),MONTH($B304),MIN(BD$6,DAY(EOMONTH($B304,0))))&lt;$C304)+(DATE(YEAR($B304),MONTH($B304)+1,MIN(BD$6,DAY(EOMONTH($B304,1))))&gt;=$B304)*(DATE(YEAR($B304),MONTH($B304)+1,MIN(BD$6,DAY(EOMONTH($B304,1))))&lt;$C304)))</f>
        <v>0</v>
      </c>
      <c r="BE304" s="48" t="n">
        <f aca="false">IF(OR(N(BE$5)=0,BE$6=""),0,BE$5*((DATE(YEAR($B304),MONTH($B304),MIN(BE$6,DAY(EOMONTH($B304,0))))&gt;=$B304)*(DATE(YEAR($B304),MONTH($B304),MIN(BE$6,DAY(EOMONTH($B304,0))))&lt;$C304)+(DATE(YEAR($B304),MONTH($B304)+1,MIN(BE$6,DAY(EOMONTH($B304,1))))&gt;=$B304)*(DATE(YEAR($B304),MONTH($B304)+1,MIN(BE$6,DAY(EOMONTH($B304,1))))&lt;$C304)))</f>
        <v>0</v>
      </c>
      <c r="BF304" s="48" t="n">
        <f aca="false">IF(OR(N(BF$5)=0,BF$6=""),0,BF$5*((DATE(YEAR($B304),MONTH($B304),MIN(BF$6,DAY(EOMONTH($B304,0))))&gt;=$B304)*(DATE(YEAR($B304),MONTH($B304),MIN(BF$6,DAY(EOMONTH($B304,0))))&lt;$C304)+(DATE(YEAR($B304),MONTH($B304)+1,MIN(BF$6,DAY(EOMONTH($B304,1))))&gt;=$B304)*(DATE(YEAR($B304),MONTH($B304)+1,MIN(BF$6,DAY(EOMONTH($B304,1))))&lt;$C304)))</f>
        <v>0</v>
      </c>
      <c r="BG304" s="48" t="n">
        <f aca="false">IF(OR(N(BG$5)=0,BG$6=""),0,BG$5*((DATE(YEAR($B304),MONTH($B304),MIN(BG$6,DAY(EOMONTH($B304,0))))&gt;=$B304)*(DATE(YEAR($B304),MONTH($B304),MIN(BG$6,DAY(EOMONTH($B304,0))))&lt;$C304)+(DATE(YEAR($B304),MONTH($B304)+1,MIN(BG$6,DAY(EOMONTH($B304,1))))&gt;=$B304)*(DATE(YEAR($B304),MONTH($B304)+1,MIN(BG$6,DAY(EOMONTH($B304,1))))&lt;$C304)))</f>
        <v>0</v>
      </c>
      <c r="BH304" s="48" t="n">
        <f aca="false">IF(OR(N(BH$5)=0,BH$6=""),0,BH$5*((DATE(YEAR($B304),MONTH($B304),MIN(BH$6,DAY(EOMONTH($B304,0))))&gt;=$B304)*(DATE(YEAR($B304),MONTH($B304),MIN(BH$6,DAY(EOMONTH($B304,0))))&lt;$C304)+(DATE(YEAR($B304),MONTH($B304)+1,MIN(BH$6,DAY(EOMONTH($B304,1))))&gt;=$B304)*(DATE(YEAR($B304),MONTH($B304)+1,MIN(BH$6,DAY(EOMONTH($B304,1))))&lt;$C304)))</f>
        <v>0</v>
      </c>
      <c r="BI304" s="48" t="n">
        <f aca="false">IF(OR(N(BI$5)=0,BI$6=""),0,BI$5*((DATE(YEAR($B304),MONTH($B304),MIN(BI$6,DAY(EOMONTH($B304,0))))&gt;=$B304)*(DATE(YEAR($B304),MONTH($B304),MIN(BI$6,DAY(EOMONTH($B304,0))))&lt;$C304)+(DATE(YEAR($B304),MONTH($B304)+1,MIN(BI$6,DAY(EOMONTH($B304,1))))&gt;=$B304)*(DATE(YEAR($B304),MONTH($B304)+1,MIN(BI$6,DAY(EOMONTH($B304,1))))&lt;$C304)))</f>
        <v>0</v>
      </c>
      <c r="BJ304" s="48" t="n">
        <f aca="false">IF(OR(N(BJ$5)=0,BJ$6=""),0,BJ$5*((DATE(YEAR($B304),MONTH($B304),MIN(BJ$6,DAY(EOMONTH($B304,0))))&gt;=$B304)*(DATE(YEAR($B304),MONTH($B304),MIN(BJ$6,DAY(EOMONTH($B304,0))))&lt;$C304)+(DATE(YEAR($B304),MONTH($B304)+1,MIN(BJ$6,DAY(EOMONTH($B304,1))))&gt;=$B304)*(DATE(YEAR($B304),MONTH($B304)+1,MIN(BJ$6,DAY(EOMONTH($B304,1))))&lt;$C304)))</f>
        <v>0</v>
      </c>
      <c r="BK304" s="48" t="n">
        <f aca="false">IF(OR(N(BK$5)=0,BK$6=""),0,BK$5*((DATE(YEAR($B304),MONTH($B304),MIN(BK$6,DAY(EOMONTH($B304,0))))&gt;=$B304)*(DATE(YEAR($B304),MONTH($B304),MIN(BK$6,DAY(EOMONTH($B304,0))))&lt;$C304)+(DATE(YEAR($B304),MONTH($B304)+1,MIN(BK$6,DAY(EOMONTH($B304,1))))&gt;=$B304)*(DATE(YEAR($B304),MONTH($B304)+1,MIN(BK$6,DAY(EOMONTH($B304,1))))&lt;$C304)))</f>
        <v>0</v>
      </c>
      <c r="BL304" s="48" t="n">
        <f aca="false">IF(OR(N(BL$5)=0,BL$6=""),0,BL$5*((DATE(YEAR($B304),MONTH($B304),MIN(BL$6,DAY(EOMONTH($B304,0))))&gt;=$B304)*(DATE(YEAR($B304),MONTH($B304),MIN(BL$6,DAY(EOMONTH($B304,0))))&lt;$C304)+(DATE(YEAR($B304),MONTH($B304)+1,MIN(BL$6,DAY(EOMONTH($B304,1))))&gt;=$B304)*(DATE(YEAR($B304),MONTH($B304)+1,MIN(BL$6,DAY(EOMONTH($B304,1))))&lt;$C304)))</f>
        <v>0</v>
      </c>
      <c r="BM304" s="48" t="n">
        <f aca="false">IF(OR(N(BM$5)=0,BM$6=""),0,BM$5*((DATE(YEAR($B304),MONTH($B304),MIN(BM$6,DAY(EOMONTH($B304,0))))&gt;=$B304)*(DATE(YEAR($B304),MONTH($B304),MIN(BM$6,DAY(EOMONTH($B304,0))))&lt;$C304)+(DATE(YEAR($B304),MONTH($B304)+1,MIN(BM$6,DAY(EOMONTH($B304,1))))&gt;=$B304)*(DATE(YEAR($B304),MONTH($B304)+1,MIN(BM$6,DAY(EOMONTH($B304,1))))&lt;$C304)))</f>
        <v>0</v>
      </c>
      <c r="BN304" s="48" t="n">
        <f aca="false">IF(OR(N(BN$5)=0,BN$6=""),0,BN$5*((DATE(YEAR($B304),MONTH($B304),MIN(BN$6,DAY(EOMONTH($B304,0))))&gt;=$B304)*(DATE(YEAR($B304),MONTH($B304),MIN(BN$6,DAY(EOMONTH($B304,0))))&lt;$C304)+(DATE(YEAR($B304),MONTH($B304)+1,MIN(BN$6,DAY(EOMONTH($B304,1))))&gt;=$B304)*(DATE(YEAR($B304),MONTH($B304)+1,MIN(BN$6,DAY(EOMONTH($B304,1))))&lt;$C304)))</f>
        <v>0</v>
      </c>
      <c r="BO304" s="48" t="n">
        <f aca="false">IF(OR(N(BO$5)=0,BO$6=""),0,BO$5*((DATE(YEAR($B304),MONTH($B304),MIN(BO$6,DAY(EOMONTH($B304,0))))&gt;=$B304)*(DATE(YEAR($B304),MONTH($B304),MIN(BO$6,DAY(EOMONTH($B304,0))))&lt;$C304)+(DATE(YEAR($B304),MONTH($B304)+1,MIN(BO$6,DAY(EOMONTH($B304,1))))&gt;=$B304)*(DATE(YEAR($B304),MONTH($B304)+1,MIN(BO$6,DAY(EOMONTH($B304,1))))&lt;$C304)))</f>
        <v>0</v>
      </c>
      <c r="BP304" s="48" t="n">
        <f aca="false">IF(OR(N(BP$5)=0,BP$6=""),0,BP$5*((DATE(YEAR($B304),MONTH($B304),MIN(BP$6,DAY(EOMONTH($B304,0))))&gt;=$B304)*(DATE(YEAR($B304),MONTH($B304),MIN(BP$6,DAY(EOMONTH($B304,0))))&lt;$C304)+(DATE(YEAR($B304),MONTH($B304)+1,MIN(BP$6,DAY(EOMONTH($B304,1))))&gt;=$B304)*(DATE(YEAR($B304),MONTH($B304)+1,MIN(BP$6,DAY(EOMONTH($B304,1))))&lt;$C304)))</f>
        <v>0</v>
      </c>
      <c r="BQ304" s="48" t="n">
        <f aca="false">IF(OR(N(BQ$5)=0,BQ$6=""),0,BQ$5*((DATE(YEAR($B304),MONTH($B304),MIN(BQ$6,DAY(EOMONTH($B304,0))))&gt;=$B304)*(DATE(YEAR($B304),MONTH($B304),MIN(BQ$6,DAY(EOMONTH($B304,0))))&lt;$C304)+(DATE(YEAR($B304),MONTH($B304)+1,MIN(BQ$6,DAY(EOMONTH($B304,1))))&gt;=$B304)*(DATE(YEAR($B304),MONTH($B304)+1,MIN(BQ$6,DAY(EOMONTH($B304,1))))&lt;$C304)))</f>
        <v>0</v>
      </c>
      <c r="BR304" s="48" t="n">
        <f aca="false">IF(OR(N(BR$5)=0,BR$6=""),0,BR$5*((DATE(YEAR($B304),MONTH($B304),MIN(BR$6,DAY(EOMONTH($B304,0))))&gt;=$B304)*(DATE(YEAR($B304),MONTH($B304),MIN(BR$6,DAY(EOMONTH($B304,0))))&lt;$C304)+(DATE(YEAR($B304),MONTH($B304)+1,MIN(BR$6,DAY(EOMONTH($B304,1))))&gt;=$B304)*(DATE(YEAR($B304),MONTH($B304)+1,MIN(BR$6,DAY(EOMONTH($B304,1))))&lt;$C304)))</f>
        <v>0</v>
      </c>
      <c r="BS304" s="48" t="n">
        <f aca="false">IF(OR(N(BS$5)=0,BS$6=""),0,BS$5*((DATE(YEAR($B304),MONTH($B304),MIN(BS$6,DAY(EOMONTH($B304,0))))&gt;=$B304)*(DATE(YEAR($B304),MONTH($B304),MIN(BS$6,DAY(EOMONTH($B304,0))))&lt;$C304)+(DATE(YEAR($B304),MONTH($B304)+1,MIN(BS$6,DAY(EOMONTH($B304,1))))&gt;=$B304)*(DATE(YEAR($B304),MONTH($B304)+1,MIN(BS$6,DAY(EOMONTH($B304,1))))&lt;$C304)))</f>
        <v>0</v>
      </c>
      <c r="BT304" s="48" t="n">
        <f aca="false">IF(OR(N(BT$5)=0,BT$6=""),0,BT$5*((DATE(YEAR($B304),MONTH($B304),MIN(BT$6,DAY(EOMONTH($B304,0))))&gt;=$B304)*(DATE(YEAR($B304),MONTH($B304),MIN(BT$6,DAY(EOMONTH($B304,0))))&lt;$C304)+(DATE(YEAR($B304),MONTH($B304)+1,MIN(BT$6,DAY(EOMONTH($B304,1))))&gt;=$B304)*(DATE(YEAR($B304),MONTH($B304)+1,MIN(BT$6,DAY(EOMONTH($B304,1))))&lt;$C304)))</f>
        <v>0</v>
      </c>
      <c r="BU304" s="48" t="n">
        <f aca="false">IF(OR(N(BU$5)=0,BU$6=""),0,BU$5*((DATE(YEAR($B304),MONTH($B304),MIN(BU$6,DAY(EOMONTH($B304,0))))&gt;=$B304)*(DATE(YEAR($B304),MONTH($B304),MIN(BU$6,DAY(EOMONTH($B304,0))))&lt;$C304)+(DATE(YEAR($B304),MONTH($B304)+1,MIN(BU$6,DAY(EOMONTH($B304,1))))&gt;=$B304)*(DATE(YEAR($B304),MONTH($B304)+1,MIN(BU$6,DAY(EOMONTH($B304,1))))&lt;$C304)))</f>
        <v>0</v>
      </c>
      <c r="BV304" s="48" t="n">
        <f aca="false">IF(OR(N(BV$5)=0,BV$6=""),0,BV$5*((DATE(YEAR($B304),MONTH($B304),MIN(BV$6,DAY(EOMONTH($B304,0))))&gt;=$B304)*(DATE(YEAR($B304),MONTH($B304),MIN(BV$6,DAY(EOMONTH($B304,0))))&lt;$C304)+(DATE(YEAR($B304),MONTH($B304)+1,MIN(BV$6,DAY(EOMONTH($B304,1))))&gt;=$B304)*(DATE(YEAR($B304),MONTH($B304)+1,MIN(BV$6,DAY(EOMONTH($B304,1))))&lt;$C304)))</f>
        <v>0</v>
      </c>
      <c r="BW304" s="48" t="n">
        <f aca="false">IF(OR(N(BW$5)=0,BW$6=""),0,BW$5*((DATE(YEAR($B304),MONTH($B304),MIN(BW$6,DAY(EOMONTH($B304,0))))&gt;=$B304)*(DATE(YEAR($B304),MONTH($B304),MIN(BW$6,DAY(EOMONTH($B304,0))))&lt;$C304)+(DATE(YEAR($B304),MONTH($B304)+1,MIN(BW$6,DAY(EOMONTH($B304,1))))&gt;=$B304)*(DATE(YEAR($B304),MONTH($B304)+1,MIN(BW$6,DAY(EOMONTH($B304,1))))&lt;$C304)))</f>
        <v>0</v>
      </c>
      <c r="BX304" s="48" t="n">
        <f aca="false">MIN(Z304,(FT303*(1+FT$5/Setup!$C$36)+IF($V304=1,N($F304),0)))</f>
        <v>0</v>
      </c>
      <c r="BY304" s="48" t="n">
        <f aca="false">MIN(AA304,(FU303*(1+FU$5/Setup!$C$36)+IF($V304=2,N($F304),0)))</f>
        <v>0</v>
      </c>
      <c r="BZ304" s="48" t="n">
        <f aca="false">MIN(AB304,(FV303*(1+FV$5/Setup!$C$36)+IF($V304=3,N($F304),0)))</f>
        <v>0</v>
      </c>
      <c r="CA304" s="48" t="n">
        <f aca="false">MIN(AC304,(FW303*(1+FW$5/Setup!$C$36)+IF($V304=4,N($F304),0)))</f>
        <v>0</v>
      </c>
      <c r="CB304" s="48" t="n">
        <f aca="false">MIN(AD304,(FX303*(1+FX$5/Setup!$C$36)+IF($V304=5,N($F304),0)))</f>
        <v>0</v>
      </c>
      <c r="CC304" s="48" t="n">
        <f aca="false">MIN(AE304,(FY303*(1+FY$5/Setup!$C$36)+IF($V304=6,N($F304),0)))</f>
        <v>0</v>
      </c>
      <c r="CD304" s="48" t="n">
        <f aca="false">MIN(AF304,(FZ303*(1+FZ$5/Setup!$C$36)+IF($V304=7,N($F304),0)))</f>
        <v>0</v>
      </c>
      <c r="CE304" s="48" t="n">
        <f aca="false">MIN(AG304,(GA303*(1+GA$5/Setup!$C$36)+IF($V304=8,N($F304),0)))</f>
        <v>0</v>
      </c>
      <c r="CF304" s="48" t="n">
        <f aca="false">MIN(AH304,(GB303*(1+GB$5/Setup!$C$36)+IF($V304=9,N($F304),0)))</f>
        <v>0</v>
      </c>
      <c r="CG304" s="48" t="n">
        <f aca="false">MIN(AI304,(GC303*(1+GC$5/Setup!$C$36)+IF($V304=10,N($F304),0)))</f>
        <v>0</v>
      </c>
      <c r="CH304" s="48" t="n">
        <f aca="false">MIN(AJ304,(GD303*(1+GD$5/Setup!$C$36)+IF($V304=11,N($F304),0)))</f>
        <v>0</v>
      </c>
      <c r="CI304" s="48" t="n">
        <f aca="false">MIN(AK304,(GE303*(1+GE$5/Setup!$C$36)+IF($V304=12,N($F304),0)))</f>
        <v>0</v>
      </c>
      <c r="CJ304" s="48" t="n">
        <f aca="false">MIN(AL304,(GF303*(1+GF$5/Setup!$C$36)+IF($V304=13,N($F304),0)))</f>
        <v>0</v>
      </c>
      <c r="CK304" s="48" t="n">
        <f aca="false">MIN(AM304,(GG303*(1+GG$5/Setup!$C$36)+IF($V304=14,N($F304),0)))</f>
        <v>0</v>
      </c>
      <c r="CL304" s="48" t="n">
        <f aca="false">MIN(AN304,(GH303*(1+GH$5/Setup!$C$36)+IF($V304=15,N($F304),0)))</f>
        <v>0</v>
      </c>
      <c r="CM304" s="48" t="n">
        <f aca="false">MIN(AO304,(GI303*(1+GI$5/Setup!$C$36)+IF($V304=16,N($F304),0)))</f>
        <v>0</v>
      </c>
      <c r="CN304" s="48" t="n">
        <f aca="false">MIN(AP304,(GJ303*(1+GJ$5/Setup!$C$36)+IF($V304=17,N($F304),0)))</f>
        <v>0</v>
      </c>
      <c r="CO304" s="48" t="n">
        <f aca="false">MIN(AQ304,(GK303*(1+GK$5/Setup!$C$36)+IF($V304=18,N($F304),0)))</f>
        <v>0</v>
      </c>
      <c r="CP304" s="48" t="n">
        <f aca="false">MIN(AR304,(GL303*(1+GL$5/Setup!$C$36)+IF($V304=19,N($F304),0)))</f>
        <v>0</v>
      </c>
      <c r="CQ304" s="48" t="n">
        <f aca="false">MIN(AS304,(GM303*(1+GM$5/Setup!$C$36)+IF($V304=20,N($F304),0)))</f>
        <v>0</v>
      </c>
      <c r="CR304" s="48" t="n">
        <f aca="false">MIN(AT304,(GN303*(1+GN$5/Setup!$C$36)+IF($V304=21,N($F304),0)))</f>
        <v>0</v>
      </c>
      <c r="CS304" s="48" t="n">
        <f aca="false">MIN(AU304,(GO303*(1+GO$5/Setup!$C$36)+IF($V304=22,N($F304),0)))</f>
        <v>0</v>
      </c>
      <c r="CT304" s="48" t="n">
        <f aca="false">MIN(AV304,(GP303*(1+GP$5/Setup!$C$36)+IF($V304=23,N($F304),0)))</f>
        <v>0</v>
      </c>
      <c r="CU304" s="48" t="n">
        <f aca="false">MIN(AW304,(GQ303*(1+GQ$5/Setup!$C$36)+IF($V304=24,N($F304),0)))</f>
        <v>0</v>
      </c>
      <c r="CV304" s="48" t="n">
        <f aca="false">MIN(AX304,(GR303*(1+GR$5/Setup!$C$36)+IF($V304=25,N($F304),0)))</f>
        <v>0</v>
      </c>
      <c r="CW304" s="48" t="n">
        <f aca="false">MIN(AY304,(GS303*(1+GS$5/Setup!$C$36)+IF($V304=26,N($F304),0)))</f>
        <v>0</v>
      </c>
      <c r="CX304" s="48" t="n">
        <f aca="false">MIN(AZ304,(GT303*(1+GT$5/Setup!$C$36)+IF($V304=27,N($F304),0)))</f>
        <v>0</v>
      </c>
      <c r="CY304" s="48" t="n">
        <f aca="false">MIN(BA304,(GU303*(1+GU$5/Setup!$C$36)+IF($V304=28,N($F304),0)))</f>
        <v>0</v>
      </c>
      <c r="CZ304" s="48" t="n">
        <f aca="false">MIN(BB304,(GV303*(1+GV$5/Setup!$C$36)+IF($V304=29,N($F304),0)))</f>
        <v>0</v>
      </c>
      <c r="DA304" s="48" t="n">
        <f aca="false">MIN(BC304,(GW303*(1+GW$5/Setup!$C$36)+IF($V304=30,N($F304),0)))</f>
        <v>0</v>
      </c>
      <c r="DB304" s="48" t="n">
        <f aca="false">MIN(BD304,(GX303*(1+GX$5/Setup!$C$36)+IF($V304=31,N($F304),0)))</f>
        <v>0</v>
      </c>
      <c r="DC304" s="48" t="n">
        <f aca="false">MIN(BE304,(GY303*(1+GY$5/Setup!$C$36)+IF($V304=32,N($F304),0)))</f>
        <v>0</v>
      </c>
      <c r="DD304" s="48" t="n">
        <f aca="false">MIN(BF304,(GZ303*(1+GZ$5/Setup!$C$36)+IF($V304=33,N($F304),0)))</f>
        <v>0</v>
      </c>
      <c r="DE304" s="48" t="n">
        <f aca="false">MIN(BG304,(HA303*(1+HA$5/Setup!$C$36)+IF($V304=34,N($F304),0)))</f>
        <v>0</v>
      </c>
      <c r="DF304" s="48" t="n">
        <f aca="false">MIN(BH304,(HB303*(1+HB$5/Setup!$C$36)+IF($V304=35,N($F304),0)))</f>
        <v>0</v>
      </c>
      <c r="DG304" s="48" t="n">
        <f aca="false">MIN(BI304,(HC303*(1+HC$5/Setup!$C$36)+IF($V304=36,N($F304),0)))</f>
        <v>0</v>
      </c>
      <c r="DH304" s="48" t="n">
        <f aca="false">MIN(BJ304,(HD303*(1+HD$5/Setup!$C$36)+IF($V304=37,N($F304),0)))</f>
        <v>0</v>
      </c>
      <c r="DI304" s="48" t="n">
        <f aca="false">MIN(BK304,(HE303*(1+HE$5/Setup!$C$36)+IF($V304=38,N($F304),0)))</f>
        <v>0</v>
      </c>
      <c r="DJ304" s="48" t="n">
        <f aca="false">MIN(BL304,(HF303*(1+HF$5/Setup!$C$36)+IF($V304=39,N($F304),0)))</f>
        <v>0</v>
      </c>
      <c r="DK304" s="48" t="n">
        <f aca="false">MIN(BM304,(HG303*(1+HG$5/Setup!$C$36)+IF($V304=40,N($F304),0)))</f>
        <v>0</v>
      </c>
      <c r="DL304" s="48" t="n">
        <f aca="false">MIN(BN304,(HH303*(1+HH$5/Setup!$C$36)+IF($V304=41,N($F304),0)))</f>
        <v>0</v>
      </c>
      <c r="DM304" s="48" t="n">
        <f aca="false">MIN(BO304,(HI303*(1+HI$5/Setup!$C$36)+IF($V304=42,N($F304),0)))</f>
        <v>0</v>
      </c>
      <c r="DN304" s="48" t="n">
        <f aca="false">MIN(BP304,(HJ303*(1+HJ$5/Setup!$C$36)+IF($V304=43,N($F304),0)))</f>
        <v>0</v>
      </c>
      <c r="DO304" s="48" t="n">
        <f aca="false">MIN(BQ304,(HK303*(1+HK$5/Setup!$C$36)+IF($V304=44,N($F304),0)))</f>
        <v>0</v>
      </c>
      <c r="DP304" s="48" t="n">
        <f aca="false">MIN(BR304,(HL303*(1+HL$5/Setup!$C$36)+IF($V304=45,N($F304),0)))</f>
        <v>0</v>
      </c>
      <c r="DQ304" s="48" t="n">
        <f aca="false">MIN(BS304,(HM303*(1+HM$5/Setup!$C$36)+IF($V304=46,N($F304),0)))</f>
        <v>0</v>
      </c>
      <c r="DR304" s="48" t="n">
        <f aca="false">MIN(BT304,(HN303*(1+HN$5/Setup!$C$36)+IF($V304=47,N($F304),0)))</f>
        <v>0</v>
      </c>
      <c r="DS304" s="48" t="n">
        <f aca="false">MIN(BU304,(HO303*(1+HO$5/Setup!$C$36)+IF($V304=48,N($F304),0)))</f>
        <v>0</v>
      </c>
      <c r="DT304" s="48" t="n">
        <f aca="false">MIN(BV304,(HP303*(1+HP$5/Setup!$C$36)+IF($V304=49,N($F304),0)))</f>
        <v>0</v>
      </c>
      <c r="DU304" s="48" t="n">
        <f aca="false">MIN(BW304,(HQ303*(1+HQ$5/Setup!$C$36)+IF($V304=50,N($F304),0)))</f>
        <v>0</v>
      </c>
      <c r="DV304" s="48" t="n">
        <f aca="false">MIN(MAX((FT303*(1+FT$5/Setup!$C$36)+IF($V304=1,N($F304),0))-BX304,0),MAX($P304-0,0))</f>
        <v>0</v>
      </c>
      <c r="DW304" s="48" t="n">
        <f aca="false">MIN(MAX((FU303*(1+FU$5/Setup!$C$36)+IF($V304=2,N($F304),0))-BY304,0),MAX($P304-SUM(DV304:DV304),0))</f>
        <v>0</v>
      </c>
      <c r="DX304" s="48" t="n">
        <f aca="false">MIN(MAX((FV303*(1+FV$5/Setup!$C$36)+IF($V304=3,N($F304),0))-BZ304,0),MAX($P304-SUM(DV304:DW304),0))</f>
        <v>0</v>
      </c>
      <c r="DY304" s="48" t="n">
        <f aca="false">MIN(MAX((FW303*(1+FW$5/Setup!$C$36)+IF($V304=4,N($F304),0))-CA304,0),MAX($P304-SUM(DV304:DX304),0))</f>
        <v>0</v>
      </c>
      <c r="DZ304" s="48" t="n">
        <f aca="false">MIN(MAX((FX303*(1+FX$5/Setup!$C$36)+IF($V304=5,N($F304),0))-CB304,0),MAX($P304-SUM(DV304:DY304),0))</f>
        <v>0</v>
      </c>
      <c r="EA304" s="48" t="n">
        <f aca="false">MIN(MAX((FY303*(1+FY$5/Setup!$C$36)+IF($V304=6,N($F304),0))-CC304,0),MAX($P304-SUM(DV304:DZ304),0))</f>
        <v>0</v>
      </c>
      <c r="EB304" s="48" t="n">
        <f aca="false">MIN(MAX((FZ303*(1+FZ$5/Setup!$C$36)+IF($V304=7,N($F304),0))-CD304,0),MAX($P304-SUM(DV304:EA304),0))</f>
        <v>0</v>
      </c>
      <c r="EC304" s="48" t="n">
        <f aca="false">MIN(MAX((GA303*(1+GA$5/Setup!$C$36)+IF($V304=8,N($F304),0))-CE304,0),MAX($P304-SUM(DV304:EB304),0))</f>
        <v>0</v>
      </c>
      <c r="ED304" s="48" t="n">
        <f aca="false">MIN(MAX((GB303*(1+GB$5/Setup!$C$36)+IF($V304=9,N($F304),0))-CF304,0),MAX($P304-SUM(DV304:EC304),0))</f>
        <v>0</v>
      </c>
      <c r="EE304" s="48" t="n">
        <f aca="false">MIN(MAX((GC303*(1+GC$5/Setup!$C$36)+IF($V304=10,N($F304),0))-CG304,0),MAX($P304-SUM(DV304:ED304),0))</f>
        <v>0</v>
      </c>
      <c r="EF304" s="48" t="n">
        <f aca="false">MIN(MAX((GD303*(1+GD$5/Setup!$C$36)+IF($V304=11,N($F304),0))-CH304,0),MAX($P304-SUM(DV304:EE304),0))</f>
        <v>0</v>
      </c>
      <c r="EG304" s="48" t="n">
        <f aca="false">MIN(MAX((GE303*(1+GE$5/Setup!$C$36)+IF($V304=12,N($F304),0))-CI304,0),MAX($P304-SUM(DV304:EF304),0))</f>
        <v>0</v>
      </c>
      <c r="EH304" s="48" t="n">
        <f aca="false">MIN(MAX((GF303*(1+GF$5/Setup!$C$36)+IF($V304=13,N($F304),0))-CJ304,0),MAX($P304-SUM(DV304:EG304),0))</f>
        <v>0</v>
      </c>
      <c r="EI304" s="48" t="n">
        <f aca="false">MIN(MAX((GG303*(1+GG$5/Setup!$C$36)+IF($V304=14,N($F304),0))-CK304,0),MAX($P304-SUM(DV304:EH304),0))</f>
        <v>0</v>
      </c>
      <c r="EJ304" s="48" t="n">
        <f aca="false">MIN(MAX((GH303*(1+GH$5/Setup!$C$36)+IF($V304=15,N($F304),0))-CL304,0),MAX($P304-SUM(DV304:EI304),0))</f>
        <v>0</v>
      </c>
      <c r="EK304" s="48" t="n">
        <f aca="false">MIN(MAX((GI303*(1+GI$5/Setup!$C$36)+IF($V304=16,N($F304),0))-CM304,0),MAX($P304-SUM(DV304:EJ304),0))</f>
        <v>0</v>
      </c>
      <c r="EL304" s="48" t="n">
        <f aca="false">MIN(MAX((GJ303*(1+GJ$5/Setup!$C$36)+IF($V304=17,N($F304),0))-CN304,0),MAX($P304-SUM(DV304:EK304),0))</f>
        <v>0</v>
      </c>
      <c r="EM304" s="48" t="n">
        <f aca="false">MIN(MAX((GK303*(1+GK$5/Setup!$C$36)+IF($V304=18,N($F304),0))-CO304,0),MAX($P304-SUM(DV304:EL304),0))</f>
        <v>0</v>
      </c>
      <c r="EN304" s="48" t="n">
        <f aca="false">MIN(MAX((GL303*(1+GL$5/Setup!$C$36)+IF($V304=19,N($F304),0))-CP304,0),MAX($P304-SUM(DV304:EM304),0))</f>
        <v>0</v>
      </c>
      <c r="EO304" s="48" t="n">
        <f aca="false">MIN(MAX((GM303*(1+GM$5/Setup!$C$36)+IF($V304=20,N($F304),0))-CQ304,0),MAX($P304-SUM(DV304:EN304),0))</f>
        <v>0</v>
      </c>
      <c r="EP304" s="48" t="n">
        <f aca="false">MIN(MAX((GN303*(1+GN$5/Setup!$C$36)+IF($V304=21,N($F304),0))-CR304,0),MAX($P304-SUM(DV304:EO304),0))</f>
        <v>0</v>
      </c>
      <c r="EQ304" s="48" t="n">
        <f aca="false">MIN(MAX((GO303*(1+GO$5/Setup!$C$36)+IF($V304=22,N($F304),0))-CS304,0),MAX($P304-SUM(DV304:EP304),0))</f>
        <v>0</v>
      </c>
      <c r="ER304" s="48" t="n">
        <f aca="false">MIN(MAX((GP303*(1+GP$5/Setup!$C$36)+IF($V304=23,N($F304),0))-CT304,0),MAX($P304-SUM(DV304:EQ304),0))</f>
        <v>0</v>
      </c>
      <c r="ES304" s="48" t="n">
        <f aca="false">MIN(MAX((GQ303*(1+GQ$5/Setup!$C$36)+IF($V304=24,N($F304),0))-CU304,0),MAX($P304-SUM(DV304:ER304),0))</f>
        <v>0</v>
      </c>
      <c r="ET304" s="48" t="n">
        <f aca="false">MIN(MAX((GR303*(1+GR$5/Setup!$C$36)+IF($V304=25,N($F304),0))-CV304,0),MAX($P304-SUM(DV304:ES304),0))</f>
        <v>0</v>
      </c>
      <c r="EU304" s="48" t="n">
        <f aca="false">MIN(MAX((GS303*(1+GS$5/Setup!$C$36)+IF($V304=26,N($F304),0))-CW304,0),MAX($P304-SUM(DV304:ET304),0))</f>
        <v>0</v>
      </c>
      <c r="EV304" s="48" t="n">
        <f aca="false">MIN(MAX((GT303*(1+GT$5/Setup!$C$36)+IF($V304=27,N($F304),0))-CX304,0),MAX($P304-SUM(DV304:EU304),0))</f>
        <v>0</v>
      </c>
      <c r="EW304" s="48" t="n">
        <f aca="false">MIN(MAX((GU303*(1+GU$5/Setup!$C$36)+IF($V304=28,N($F304),0))-CY304,0),MAX($P304-SUM(DV304:EV304),0))</f>
        <v>0</v>
      </c>
      <c r="EX304" s="48" t="n">
        <f aca="false">MIN(MAX((GV303*(1+GV$5/Setup!$C$36)+IF($V304=29,N($F304),0))-CZ304,0),MAX($P304-SUM(DV304:EW304),0))</f>
        <v>0</v>
      </c>
      <c r="EY304" s="48" t="n">
        <f aca="false">MIN(MAX((GW303*(1+GW$5/Setup!$C$36)+IF($V304=30,N($F304),0))-DA304,0),MAX($P304-SUM(DV304:EX304),0))</f>
        <v>0</v>
      </c>
      <c r="EZ304" s="48" t="n">
        <f aca="false">MIN(MAX((GX303*(1+GX$5/Setup!$C$36)+IF($V304=31,N($F304),0))-DB304,0),MAX($P304-SUM(DV304:EY304),0))</f>
        <v>0</v>
      </c>
      <c r="FA304" s="48" t="n">
        <f aca="false">MIN(MAX((GY303*(1+GY$5/Setup!$C$36)+IF($V304=32,N($F304),0))-DC304,0),MAX($P304-SUM(DV304:EZ304),0))</f>
        <v>0</v>
      </c>
      <c r="FB304" s="48" t="n">
        <f aca="false">MIN(MAX((GZ303*(1+GZ$5/Setup!$C$36)+IF($V304=33,N($F304),0))-DD304,0),MAX($P304-SUM(DV304:FA304),0))</f>
        <v>0</v>
      </c>
      <c r="FC304" s="48" t="n">
        <f aca="false">MIN(MAX((HA303*(1+HA$5/Setup!$C$36)+IF($V304=34,N($F304),0))-DE304,0),MAX($P304-SUM(DV304:FB304),0))</f>
        <v>0</v>
      </c>
      <c r="FD304" s="48" t="n">
        <f aca="false">MIN(MAX((HB303*(1+HB$5/Setup!$C$36)+IF($V304=35,N($F304),0))-DF304,0),MAX($P304-SUM(DV304:FC304),0))</f>
        <v>0</v>
      </c>
      <c r="FE304" s="48" t="n">
        <f aca="false">MIN(MAX((HC303*(1+HC$5/Setup!$C$36)+IF($V304=36,N($F304),0))-DG304,0),MAX($P304-SUM(DV304:FD304),0))</f>
        <v>0</v>
      </c>
      <c r="FF304" s="48" t="n">
        <f aca="false">MIN(MAX((HD303*(1+HD$5/Setup!$C$36)+IF($V304=37,N($F304),0))-DH304,0),MAX($P304-SUM(DV304:FE304),0))</f>
        <v>0</v>
      </c>
      <c r="FG304" s="48" t="n">
        <f aca="false">MIN(MAX((HE303*(1+HE$5/Setup!$C$36)+IF($V304=38,N($F304),0))-DI304,0),MAX($P304-SUM(DV304:FF304),0))</f>
        <v>0</v>
      </c>
      <c r="FH304" s="48" t="n">
        <f aca="false">MIN(MAX((HF303*(1+HF$5/Setup!$C$36)+IF($V304=39,N($F304),0))-DJ304,0),MAX($P304-SUM(DV304:FG304),0))</f>
        <v>0</v>
      </c>
      <c r="FI304" s="48" t="n">
        <f aca="false">MIN(MAX((HG303*(1+HG$5/Setup!$C$36)+IF($V304=40,N($F304),0))-DK304,0),MAX($P304-SUM(DV304:FH304),0))</f>
        <v>0</v>
      </c>
      <c r="FJ304" s="48" t="n">
        <f aca="false">MIN(MAX((HH303*(1+HH$5/Setup!$C$36)+IF($V304=41,N($F304),0))-DL304,0),MAX($P304-SUM(DV304:FI304),0))</f>
        <v>0</v>
      </c>
      <c r="FK304" s="48" t="n">
        <f aca="false">MIN(MAX((HI303*(1+HI$5/Setup!$C$36)+IF($V304=42,N($F304),0))-DM304,0),MAX($P304-SUM(DV304:FJ304),0))</f>
        <v>0</v>
      </c>
      <c r="FL304" s="48" t="n">
        <f aca="false">MIN(MAX((HJ303*(1+HJ$5/Setup!$C$36)+IF($V304=43,N($F304),0))-DN304,0),MAX($P304-SUM(DV304:FK304),0))</f>
        <v>0</v>
      </c>
      <c r="FM304" s="48" t="n">
        <f aca="false">MIN(MAX((HK303*(1+HK$5/Setup!$C$36)+IF($V304=44,N($F304),0))-DO304,0),MAX($P304-SUM(DV304:FL304),0))</f>
        <v>0</v>
      </c>
      <c r="FN304" s="48" t="n">
        <f aca="false">MIN(MAX((HL303*(1+HL$5/Setup!$C$36)+IF($V304=45,N($F304),0))-DP304,0),MAX($P304-SUM(DV304:FM304),0))</f>
        <v>0</v>
      </c>
      <c r="FO304" s="48" t="n">
        <f aca="false">MIN(MAX((HM303*(1+HM$5/Setup!$C$36)+IF($V304=46,N($F304),0))-DQ304,0),MAX($P304-SUM(DV304:FN304),0))</f>
        <v>0</v>
      </c>
      <c r="FP304" s="48" t="n">
        <f aca="false">MIN(MAX((HN303*(1+HN$5/Setup!$C$36)+IF($V304=47,N($F304),0))-DR304,0),MAX($P304-SUM(DV304:FO304),0))</f>
        <v>0</v>
      </c>
      <c r="FQ304" s="48" t="n">
        <f aca="false">MIN(MAX((HO303*(1+HO$5/Setup!$C$36)+IF($V304=48,N($F304),0))-DS304,0),MAX($P304-SUM(DV304:FP304),0))</f>
        <v>0</v>
      </c>
      <c r="FR304" s="48" t="n">
        <f aca="false">MIN(MAX((HP303*(1+HP$5/Setup!$C$36)+IF($V304=49,N($F304),0))-DT304,0),MAX($P304-SUM(DV304:FQ304),0))</f>
        <v>0</v>
      </c>
      <c r="FS304" s="48" t="n">
        <f aca="false">MIN(MAX((HQ303*(1+HQ$5/Setup!$C$36)+IF($V304=50,N($F304),0))-DU304,0),MAX($P304-SUM(DV304:FR304),0))</f>
        <v>0</v>
      </c>
      <c r="FT304" s="48" t="n">
        <f aca="false">IF((FT303*(1+FT$5/Setup!$C$36)+IF($V304=1,N($F304),0))-BX304-DV304&lt;0.005,0,(FT303*(1+FT$5/Setup!$C$36)+IF($V304=1,N($F304),0))-BX304-DV304)</f>
        <v>0</v>
      </c>
      <c r="FU304" s="48" t="n">
        <f aca="false">IF((FU303*(1+FU$5/Setup!$C$36)+IF($V304=2,N($F304),0))-BY304-DW304&lt;0.005,0,(FU303*(1+FU$5/Setup!$C$36)+IF($V304=2,N($F304),0))-BY304-DW304)</f>
        <v>0</v>
      </c>
      <c r="FV304" s="48" t="n">
        <f aca="false">IF((FV303*(1+FV$5/Setup!$C$36)+IF($V304=3,N($F304),0))-BZ304-DX304&lt;0.005,0,(FV303*(1+FV$5/Setup!$C$36)+IF($V304=3,N($F304),0))-BZ304-DX304)</f>
        <v>0</v>
      </c>
      <c r="FW304" s="48" t="n">
        <f aca="false">IF((FW303*(1+FW$5/Setup!$C$36)+IF($V304=4,N($F304),0))-CA304-DY304&lt;0.005,0,(FW303*(1+FW$5/Setup!$C$36)+IF($V304=4,N($F304),0))-CA304-DY304)</f>
        <v>0</v>
      </c>
      <c r="FX304" s="48" t="n">
        <f aca="false">IF((FX303*(1+FX$5/Setup!$C$36)+IF($V304=5,N($F304),0))-CB304-DZ304&lt;0.005,0,(FX303*(1+FX$5/Setup!$C$36)+IF($V304=5,N($F304),0))-CB304-DZ304)</f>
        <v>0</v>
      </c>
      <c r="FY304" s="48" t="n">
        <f aca="false">IF((FY303*(1+FY$5/Setup!$C$36)+IF($V304=6,N($F304),0))-CC304-EA304&lt;0.005,0,(FY303*(1+FY$5/Setup!$C$36)+IF($V304=6,N($F304),0))-CC304-EA304)</f>
        <v>0</v>
      </c>
      <c r="FZ304" s="48" t="n">
        <f aca="false">IF((FZ303*(1+FZ$5/Setup!$C$36)+IF($V304=7,N($F304),0))-CD304-EB304&lt;0.005,0,(FZ303*(1+FZ$5/Setup!$C$36)+IF($V304=7,N($F304),0))-CD304-EB304)</f>
        <v>0</v>
      </c>
      <c r="GA304" s="48" t="n">
        <f aca="false">IF((GA303*(1+GA$5/Setup!$C$36)+IF($V304=8,N($F304),0))-CE304-EC304&lt;0.005,0,(GA303*(1+GA$5/Setup!$C$36)+IF($V304=8,N($F304),0))-CE304-EC304)</f>
        <v>0</v>
      </c>
      <c r="GB304" s="48" t="n">
        <f aca="false">IF((GB303*(1+GB$5/Setup!$C$36)+IF($V304=9,N($F304),0))-CF304-ED304&lt;0.005,0,(GB303*(1+GB$5/Setup!$C$36)+IF($V304=9,N($F304),0))-CF304-ED304)</f>
        <v>0</v>
      </c>
      <c r="GC304" s="48" t="n">
        <f aca="false">IF((GC303*(1+GC$5/Setup!$C$36)+IF($V304=10,N($F304),0))-CG304-EE304&lt;0.005,0,(GC303*(1+GC$5/Setup!$C$36)+IF($V304=10,N($F304),0))-CG304-EE304)</f>
        <v>0</v>
      </c>
      <c r="GD304" s="48" t="n">
        <f aca="false">IF((GD303*(1+GD$5/Setup!$C$36)+IF($V304=11,N($F304),0))-CH304-EF304&lt;0.005,0,(GD303*(1+GD$5/Setup!$C$36)+IF($V304=11,N($F304),0))-CH304-EF304)</f>
        <v>0</v>
      </c>
      <c r="GE304" s="48" t="n">
        <f aca="false">IF((GE303*(1+GE$5/Setup!$C$36)+IF($V304=12,N($F304),0))-CI304-EG304&lt;0.005,0,(GE303*(1+GE$5/Setup!$C$36)+IF($V304=12,N($F304),0))-CI304-EG304)</f>
        <v>0</v>
      </c>
      <c r="GF304" s="48" t="n">
        <f aca="false">IF((GF303*(1+GF$5/Setup!$C$36)+IF($V304=13,N($F304),0))-CJ304-EH304&lt;0.005,0,(GF303*(1+GF$5/Setup!$C$36)+IF($V304=13,N($F304),0))-CJ304-EH304)</f>
        <v>0</v>
      </c>
      <c r="GG304" s="48" t="n">
        <f aca="false">IF((GG303*(1+GG$5/Setup!$C$36)+IF($V304=14,N($F304),0))-CK304-EI304&lt;0.005,0,(GG303*(1+GG$5/Setup!$C$36)+IF($V304=14,N($F304),0))-CK304-EI304)</f>
        <v>0</v>
      </c>
      <c r="GH304" s="48" t="n">
        <f aca="false">IF((GH303*(1+GH$5/Setup!$C$36)+IF($V304=15,N($F304),0))-CL304-EJ304&lt;0.005,0,(GH303*(1+GH$5/Setup!$C$36)+IF($V304=15,N($F304),0))-CL304-EJ304)</f>
        <v>0</v>
      </c>
      <c r="GI304" s="48" t="n">
        <f aca="false">IF((GI303*(1+GI$5/Setup!$C$36)+IF($V304=16,N($F304),0))-CM304-EK304&lt;0.005,0,(GI303*(1+GI$5/Setup!$C$36)+IF($V304=16,N($F304),0))-CM304-EK304)</f>
        <v>0</v>
      </c>
      <c r="GJ304" s="48" t="n">
        <f aca="false">IF((GJ303*(1+GJ$5/Setup!$C$36)+IF($V304=17,N($F304),0))-CN304-EL304&lt;0.005,0,(GJ303*(1+GJ$5/Setup!$C$36)+IF($V304=17,N($F304),0))-CN304-EL304)</f>
        <v>0</v>
      </c>
      <c r="GK304" s="48" t="n">
        <f aca="false">IF((GK303*(1+GK$5/Setup!$C$36)+IF($V304=18,N($F304),0))-CO304-EM304&lt;0.005,0,(GK303*(1+GK$5/Setup!$C$36)+IF($V304=18,N($F304),0))-CO304-EM304)</f>
        <v>0</v>
      </c>
      <c r="GL304" s="48" t="n">
        <f aca="false">IF((GL303*(1+GL$5/Setup!$C$36)+IF($V304=19,N($F304),0))-CP304-EN304&lt;0.005,0,(GL303*(1+GL$5/Setup!$C$36)+IF($V304=19,N($F304),0))-CP304-EN304)</f>
        <v>0</v>
      </c>
      <c r="GM304" s="48" t="n">
        <f aca="false">IF((GM303*(1+GM$5/Setup!$C$36)+IF($V304=20,N($F304),0))-CQ304-EO304&lt;0.005,0,(GM303*(1+GM$5/Setup!$C$36)+IF($V304=20,N($F304),0))-CQ304-EO304)</f>
        <v>0</v>
      </c>
      <c r="GN304" s="48" t="n">
        <f aca="false">IF((GN303*(1+GN$5/Setup!$C$36)+IF($V304=21,N($F304),0))-CR304-EP304&lt;0.005,0,(GN303*(1+GN$5/Setup!$C$36)+IF($V304=21,N($F304),0))-CR304-EP304)</f>
        <v>0</v>
      </c>
      <c r="GO304" s="48" t="n">
        <f aca="false">IF((GO303*(1+GO$5/Setup!$C$36)+IF($V304=22,N($F304),0))-CS304-EQ304&lt;0.005,0,(GO303*(1+GO$5/Setup!$C$36)+IF($V304=22,N($F304),0))-CS304-EQ304)</f>
        <v>0</v>
      </c>
      <c r="GP304" s="48" t="n">
        <f aca="false">IF((GP303*(1+GP$5/Setup!$C$36)+IF($V304=23,N($F304),0))-CT304-ER304&lt;0.005,0,(GP303*(1+GP$5/Setup!$C$36)+IF($V304=23,N($F304),0))-CT304-ER304)</f>
        <v>0</v>
      </c>
      <c r="GQ304" s="48" t="n">
        <f aca="false">IF((GQ303*(1+GQ$5/Setup!$C$36)+IF($V304=24,N($F304),0))-CU304-ES304&lt;0.005,0,(GQ303*(1+GQ$5/Setup!$C$36)+IF($V304=24,N($F304),0))-CU304-ES304)</f>
        <v>0</v>
      </c>
      <c r="GR304" s="48" t="n">
        <f aca="false">IF((GR303*(1+GR$5/Setup!$C$36)+IF($V304=25,N($F304),0))-CV304-ET304&lt;0.005,0,(GR303*(1+GR$5/Setup!$C$36)+IF($V304=25,N($F304),0))-CV304-ET304)</f>
        <v>0</v>
      </c>
      <c r="GS304" s="48" t="n">
        <f aca="false">IF((GS303*(1+GS$5/Setup!$C$36)+IF($V304=26,N($F304),0))-CW304-EU304&lt;0.005,0,(GS303*(1+GS$5/Setup!$C$36)+IF($V304=26,N($F304),0))-CW304-EU304)</f>
        <v>0</v>
      </c>
      <c r="GT304" s="48" t="n">
        <f aca="false">IF((GT303*(1+GT$5/Setup!$C$36)+IF($V304=27,N($F304),0))-CX304-EV304&lt;0.005,0,(GT303*(1+GT$5/Setup!$C$36)+IF($V304=27,N($F304),0))-CX304-EV304)</f>
        <v>0</v>
      </c>
      <c r="GU304" s="48" t="n">
        <f aca="false">IF((GU303*(1+GU$5/Setup!$C$36)+IF($V304=28,N($F304),0))-CY304-EW304&lt;0.005,0,(GU303*(1+GU$5/Setup!$C$36)+IF($V304=28,N($F304),0))-CY304-EW304)</f>
        <v>0</v>
      </c>
      <c r="GV304" s="48" t="n">
        <f aca="false">IF((GV303*(1+GV$5/Setup!$C$36)+IF($V304=29,N($F304),0))-CZ304-EX304&lt;0.005,0,(GV303*(1+GV$5/Setup!$C$36)+IF($V304=29,N($F304),0))-CZ304-EX304)</f>
        <v>0</v>
      </c>
      <c r="GW304" s="48" t="n">
        <f aca="false">IF((GW303*(1+GW$5/Setup!$C$36)+IF($V304=30,N($F304),0))-DA304-EY304&lt;0.005,0,(GW303*(1+GW$5/Setup!$C$36)+IF($V304=30,N($F304),0))-DA304-EY304)</f>
        <v>0</v>
      </c>
      <c r="GX304" s="48" t="n">
        <f aca="false">IF((GX303*(1+GX$5/Setup!$C$36)+IF($V304=31,N($F304),0))-DB304-EZ304&lt;0.005,0,(GX303*(1+GX$5/Setup!$C$36)+IF($V304=31,N($F304),0))-DB304-EZ304)</f>
        <v>0</v>
      </c>
      <c r="GY304" s="48" t="n">
        <f aca="false">IF((GY303*(1+GY$5/Setup!$C$36)+IF($V304=32,N($F304),0))-DC304-FA304&lt;0.005,0,(GY303*(1+GY$5/Setup!$C$36)+IF($V304=32,N($F304),0))-DC304-FA304)</f>
        <v>0</v>
      </c>
      <c r="GZ304" s="48" t="n">
        <f aca="false">IF((GZ303*(1+GZ$5/Setup!$C$36)+IF($V304=33,N($F304),0))-DD304-FB304&lt;0.005,0,(GZ303*(1+GZ$5/Setup!$C$36)+IF($V304=33,N($F304),0))-DD304-FB304)</f>
        <v>0</v>
      </c>
      <c r="HA304" s="48" t="n">
        <f aca="false">IF((HA303*(1+HA$5/Setup!$C$36)+IF($V304=34,N($F304),0))-DE304-FC304&lt;0.005,0,(HA303*(1+HA$5/Setup!$C$36)+IF($V304=34,N($F304),0))-DE304-FC304)</f>
        <v>0</v>
      </c>
      <c r="HB304" s="48" t="n">
        <f aca="false">IF((HB303*(1+HB$5/Setup!$C$36)+IF($V304=35,N($F304),0))-DF304-FD304&lt;0.005,0,(HB303*(1+HB$5/Setup!$C$36)+IF($V304=35,N($F304),0))-DF304-FD304)</f>
        <v>0</v>
      </c>
      <c r="HC304" s="48" t="n">
        <f aca="false">IF((HC303*(1+HC$5/Setup!$C$36)+IF($V304=36,N($F304),0))-DG304-FE304&lt;0.005,0,(HC303*(1+HC$5/Setup!$C$36)+IF($V304=36,N($F304),0))-DG304-FE304)</f>
        <v>0</v>
      </c>
      <c r="HD304" s="48" t="n">
        <f aca="false">IF((HD303*(1+HD$5/Setup!$C$36)+IF($V304=37,N($F304),0))-DH304-FF304&lt;0.005,0,(HD303*(1+HD$5/Setup!$C$36)+IF($V304=37,N($F304),0))-DH304-FF304)</f>
        <v>0</v>
      </c>
      <c r="HE304" s="48" t="n">
        <f aca="false">IF((HE303*(1+HE$5/Setup!$C$36)+IF($V304=38,N($F304),0))-DI304-FG304&lt;0.005,0,(HE303*(1+HE$5/Setup!$C$36)+IF($V304=38,N($F304),0))-DI304-FG304)</f>
        <v>0</v>
      </c>
      <c r="HF304" s="48" t="n">
        <f aca="false">IF((HF303*(1+HF$5/Setup!$C$36)+IF($V304=39,N($F304),0))-DJ304-FH304&lt;0.005,0,(HF303*(1+HF$5/Setup!$C$36)+IF($V304=39,N($F304),0))-DJ304-FH304)</f>
        <v>0</v>
      </c>
      <c r="HG304" s="48" t="n">
        <f aca="false">IF((HG303*(1+HG$5/Setup!$C$36)+IF($V304=40,N($F304),0))-DK304-FI304&lt;0.005,0,(HG303*(1+HG$5/Setup!$C$36)+IF($V304=40,N($F304),0))-DK304-FI304)</f>
        <v>0</v>
      </c>
      <c r="HH304" s="48" t="n">
        <f aca="false">IF((HH303*(1+HH$5/Setup!$C$36)+IF($V304=41,N($F304),0))-DL304-FJ304&lt;0.005,0,(HH303*(1+HH$5/Setup!$C$36)+IF($V304=41,N($F304),0))-DL304-FJ304)</f>
        <v>0</v>
      </c>
      <c r="HI304" s="48" t="n">
        <f aca="false">IF((HI303*(1+HI$5/Setup!$C$36)+IF($V304=42,N($F304),0))-DM304-FK304&lt;0.005,0,(HI303*(1+HI$5/Setup!$C$36)+IF($V304=42,N($F304),0))-DM304-FK304)</f>
        <v>0</v>
      </c>
      <c r="HJ304" s="48" t="n">
        <f aca="false">IF((HJ303*(1+HJ$5/Setup!$C$36)+IF($V304=43,N($F304),0))-DN304-FL304&lt;0.005,0,(HJ303*(1+HJ$5/Setup!$C$36)+IF($V304=43,N($F304),0))-DN304-FL304)</f>
        <v>0</v>
      </c>
      <c r="HK304" s="48" t="n">
        <f aca="false">IF((HK303*(1+HK$5/Setup!$C$36)+IF($V304=44,N($F304),0))-DO304-FM304&lt;0.005,0,(HK303*(1+HK$5/Setup!$C$36)+IF($V304=44,N($F304),0))-DO304-FM304)</f>
        <v>0</v>
      </c>
      <c r="HL304" s="48" t="n">
        <f aca="false">IF((HL303*(1+HL$5/Setup!$C$36)+IF($V304=45,N($F304),0))-DP304-FN304&lt;0.005,0,(HL303*(1+HL$5/Setup!$C$36)+IF($V304=45,N($F304),0))-DP304-FN304)</f>
        <v>0</v>
      </c>
      <c r="HM304" s="48" t="n">
        <f aca="false">IF((HM303*(1+HM$5/Setup!$C$36)+IF($V304=46,N($F304),0))-DQ304-FO304&lt;0.005,0,(HM303*(1+HM$5/Setup!$C$36)+IF($V304=46,N($F304),0))-DQ304-FO304)</f>
        <v>0</v>
      </c>
      <c r="HN304" s="48" t="n">
        <f aca="false">IF((HN303*(1+HN$5/Setup!$C$36)+IF($V304=47,N($F304),0))-DR304-FP304&lt;0.005,0,(HN303*(1+HN$5/Setup!$C$36)+IF($V304=47,N($F304),0))-DR304-FP304)</f>
        <v>0</v>
      </c>
      <c r="HO304" s="48" t="n">
        <f aca="false">IF((HO303*(1+HO$5/Setup!$C$36)+IF($V304=48,N($F304),0))-DS304-FQ304&lt;0.005,0,(HO303*(1+HO$5/Setup!$C$36)+IF($V304=48,N($F304),0))-DS304-FQ304)</f>
        <v>0</v>
      </c>
      <c r="HP304" s="48" t="n">
        <f aca="false">IF((HP303*(1+HP$5/Setup!$C$36)+IF($V304=49,N($F304),0))-DT304-FR304&lt;0.005,0,(HP303*(1+HP$5/Setup!$C$36)+IF($V304=49,N($F304),0))-DT304-FR304)</f>
        <v>0</v>
      </c>
      <c r="HQ304" s="48" t="n">
        <f aca="false">IF((HQ303*(1+HQ$5/Setup!$C$36)+IF($V304=50,N($F304),0))-DU304-FS304&lt;0.005,0,(HQ303*(1+HQ$5/Setup!$C$36)+IF($V304=50,N($F304),0))-DU304-FS304)</f>
        <v>0</v>
      </c>
    </row>
    <row r="305" customFormat="false" ht="15" hidden="false" customHeight="false" outlineLevel="0" collapsed="false">
      <c r="A305" s="44" t="n">
        <v>297</v>
      </c>
      <c r="B305" s="45" t="n">
        <f aca="false">IF(Setup!$C$7="Every month",EDATE(Setup!$C$8,($A305-1)),IF(Setup!$C$7="Twice a month",DATE(YEAR(Setup!$C$8),MONTH(Setup!$C$8)+INT((($A305-1)+Setup!$C$41)/2),MIN(IF(MOD(($A305-1)+Setup!$C$41,2)=0,Setup!$C$39,Setup!$C$40),DAY(EOMONTH(DATE(YEAR(Setup!$C$8),MONTH(Setup!$C$8)+INT((($A305-1)+Setup!$C$41)/2),1),0)))),Setup!$C$8+($A305-1)*IF(Setup!$C$7="Every week",7,14)))</f>
        <v>50469</v>
      </c>
      <c r="C305" s="45" t="n">
        <f aca="false">IF(Setup!$C$7="Every month",EDATE(Setup!$C$8,$A305),IF(Setup!$C$7="Twice a month",DATE(YEAR(Setup!$C$8),MONTH(Setup!$C$8)+INT(($A305+Setup!$C$41)/2),MIN(IF(MOD($A305+Setup!$C$41,2)=0,Setup!$C$39,Setup!$C$40),DAY(EOMONTH(DATE(YEAR(Setup!$C$8),MONTH(Setup!$C$8)+INT(($A305+Setup!$C$41)/2),1),0)))),Setup!$C$8+$A305*IF(Setup!$C$7="Every week",7,14)))</f>
        <v>50483</v>
      </c>
      <c r="D305" s="46"/>
      <c r="E305" s="47"/>
      <c r="F305" s="47"/>
      <c r="G305" s="47"/>
      <c r="H305" s="47"/>
      <c r="I305" s="48" t="n">
        <f aca="false">N(Setup!$C$11)+N(E305)</f>
        <v>100</v>
      </c>
      <c r="J305" s="48" t="n">
        <f aca="false">MIN(Setup!$C$37,MAX(I305,0))</f>
        <v>9.23076923076923</v>
      </c>
      <c r="K305" s="48" t="n">
        <f aca="false">MIN(MAX(N(Setup!$C$14)-L304,0),MAX(I305-J305,0))</f>
        <v>0</v>
      </c>
      <c r="L305" s="48" t="n">
        <f aca="false">L304+K305-N(G305)</f>
        <v>500</v>
      </c>
      <c r="M305" s="48" t="n">
        <f aca="false">M304+J305-N(H305)</f>
        <v>2741.53846153846</v>
      </c>
      <c r="N305" s="48" t="n">
        <f aca="false">SUM(BX305:DU305)</f>
        <v>0</v>
      </c>
      <c r="O305" s="48" t="n">
        <f aca="false">SUM(Z305:BW305)-N305</f>
        <v>25</v>
      </c>
      <c r="P305" s="48" t="n">
        <f aca="false">MAX(I305-J305-K305,0)+O305</f>
        <v>115.769230769231</v>
      </c>
      <c r="Q305" s="48" t="n">
        <f aca="false">SUM(DV305:FS305)</f>
        <v>0</v>
      </c>
      <c r="R305" s="49" t="n">
        <f aca="false">N305+J305+K305+Q305</f>
        <v>9.23076923076923</v>
      </c>
      <c r="S305" s="48" t="n">
        <f aca="false">T305-T304-N(F305)+N305+Q305</f>
        <v>0</v>
      </c>
      <c r="T305" s="49" t="n">
        <f aca="false">SUM(FT305:HQ305)</f>
        <v>0</v>
      </c>
      <c r="U305" s="44" t="str">
        <f aca="false">IF(T304&lt;0.005,"",INDEX(Helpers!$C$2:$C$51,IF(_xlfn.MINIFS($DV$6:$FS$6,DV305:FS305,"&gt;0.005")=0,V305,_xlfn.MINIFS($DV$6:$FS$6,DV305:FS305,"&gt;0.005"))))</f>
        <v/>
      </c>
      <c r="V305" s="44" t="n">
        <f aca="false">IF(_xlfn.MINIFS($FT$6:$HQ$6,FT304:HQ304,"&gt;0.005")=0,1,_xlfn.MINIFS($FT$6:$HQ$6,FT304:HQ304,"&gt;0.005"))</f>
        <v>1</v>
      </c>
      <c r="W305" s="44" t="n">
        <f aca="false">IF(AND(D305&lt;&gt;"Paid",T304&gt;0.005),1,0)</f>
        <v>0</v>
      </c>
      <c r="X305" s="48" t="n">
        <f aca="false">SUMPRODUCT(((Helpers!$G$2:$G$51*(1+(Helpers!$D$2:$D$51+0.000000001)/12)^(($B305-Setup!$C$8)/(365.25/12))-Helpers!$E$2:$E$51*((1+(Helpers!$D$2:$D$51+0.000000001)/12)^(($B305-Setup!$C$8)/(365.25/12))-1)/((Helpers!$D$2:$D$51+0.000000001)/12))&gt;0)*(Helpers!$G$2:$G$51*(1+(Helpers!$D$2:$D$51+0.000000001)/12)^(($B305-Setup!$C$8)/(365.25/12))-Helpers!$E$2:$E$51*((1+(Helpers!$D$2:$D$51+0.000000001)/12)^(($B305-Setup!$C$8)/(365.25/12))-1)/((Helpers!$D$2:$D$51+0.000000001)/12)))</f>
        <v>0</v>
      </c>
      <c r="Y305" s="48"/>
      <c r="Z305" s="48" t="n">
        <f aca="false">IF(OR(N(Z$5)=0,Z$6=""),0,Z$5*((DATE(YEAR($B305),MONTH($B305),MIN(Z$6,DAY(EOMONTH($B305,0))))&gt;=$B305)*(DATE(YEAR($B305),MONTH($B305),MIN(Z$6,DAY(EOMONTH($B305,0))))&lt;$C305)+(DATE(YEAR($B305),MONTH($B305)+1,MIN(Z$6,DAY(EOMONTH($B305,1))))&gt;=$B305)*(DATE(YEAR($B305),MONTH($B305)+1,MIN(Z$6,DAY(EOMONTH($B305,1))))&lt;$C305)))</f>
        <v>25</v>
      </c>
      <c r="AA305" s="48" t="n">
        <f aca="false">IF(OR(N(AA$5)=0,AA$6=""),0,AA$5*((DATE(YEAR($B305),MONTH($B305),MIN(AA$6,DAY(EOMONTH($B305,0))))&gt;=$B305)*(DATE(YEAR($B305),MONTH($B305),MIN(AA$6,DAY(EOMONTH($B305,0))))&lt;$C305)+(DATE(YEAR($B305),MONTH($B305)+1,MIN(AA$6,DAY(EOMONTH($B305,1))))&gt;=$B305)*(DATE(YEAR($B305),MONTH($B305)+1,MIN(AA$6,DAY(EOMONTH($B305,1))))&lt;$C305)))</f>
        <v>0</v>
      </c>
      <c r="AB305" s="48" t="n">
        <f aca="false">IF(OR(N(AB$5)=0,AB$6=""),0,AB$5*((DATE(YEAR($B305),MONTH($B305),MIN(AB$6,DAY(EOMONTH($B305,0))))&gt;=$B305)*(DATE(YEAR($B305),MONTH($B305),MIN(AB$6,DAY(EOMONTH($B305,0))))&lt;$C305)+(DATE(YEAR($B305),MONTH($B305)+1,MIN(AB$6,DAY(EOMONTH($B305,1))))&gt;=$B305)*(DATE(YEAR($B305),MONTH($B305)+1,MIN(AB$6,DAY(EOMONTH($B305,1))))&lt;$C305)))</f>
        <v>0</v>
      </c>
      <c r="AC305" s="48" t="n">
        <f aca="false">IF(OR(N(AC$5)=0,AC$6=""),0,AC$5*((DATE(YEAR($B305),MONTH($B305),MIN(AC$6,DAY(EOMONTH($B305,0))))&gt;=$B305)*(DATE(YEAR($B305),MONTH($B305),MIN(AC$6,DAY(EOMONTH($B305,0))))&lt;$C305)+(DATE(YEAR($B305),MONTH($B305)+1,MIN(AC$6,DAY(EOMONTH($B305,1))))&gt;=$B305)*(DATE(YEAR($B305),MONTH($B305)+1,MIN(AC$6,DAY(EOMONTH($B305,1))))&lt;$C305)))</f>
        <v>0</v>
      </c>
      <c r="AD305" s="48" t="n">
        <f aca="false">IF(OR(N(AD$5)=0,AD$6=""),0,AD$5*((DATE(YEAR($B305),MONTH($B305),MIN(AD$6,DAY(EOMONTH($B305,0))))&gt;=$B305)*(DATE(YEAR($B305),MONTH($B305),MIN(AD$6,DAY(EOMONTH($B305,0))))&lt;$C305)+(DATE(YEAR($B305),MONTH($B305)+1,MIN(AD$6,DAY(EOMONTH($B305,1))))&gt;=$B305)*(DATE(YEAR($B305),MONTH($B305)+1,MIN(AD$6,DAY(EOMONTH($B305,1))))&lt;$C305)))</f>
        <v>0</v>
      </c>
      <c r="AE305" s="48" t="n">
        <f aca="false">IF(OR(N(AE$5)=0,AE$6=""),0,AE$5*((DATE(YEAR($B305),MONTH($B305),MIN(AE$6,DAY(EOMONTH($B305,0))))&gt;=$B305)*(DATE(YEAR($B305),MONTH($B305),MIN(AE$6,DAY(EOMONTH($B305,0))))&lt;$C305)+(DATE(YEAR($B305),MONTH($B305)+1,MIN(AE$6,DAY(EOMONTH($B305,1))))&gt;=$B305)*(DATE(YEAR($B305),MONTH($B305)+1,MIN(AE$6,DAY(EOMONTH($B305,1))))&lt;$C305)))</f>
        <v>0</v>
      </c>
      <c r="AF305" s="48" t="n">
        <f aca="false">IF(OR(N(AF$5)=0,AF$6=""),0,AF$5*((DATE(YEAR($B305),MONTH($B305),MIN(AF$6,DAY(EOMONTH($B305,0))))&gt;=$B305)*(DATE(YEAR($B305),MONTH($B305),MIN(AF$6,DAY(EOMONTH($B305,0))))&lt;$C305)+(DATE(YEAR($B305),MONTH($B305)+1,MIN(AF$6,DAY(EOMONTH($B305,1))))&gt;=$B305)*(DATE(YEAR($B305),MONTH($B305)+1,MIN(AF$6,DAY(EOMONTH($B305,1))))&lt;$C305)))</f>
        <v>0</v>
      </c>
      <c r="AG305" s="48" t="n">
        <f aca="false">IF(OR(N(AG$5)=0,AG$6=""),0,AG$5*((DATE(YEAR($B305),MONTH($B305),MIN(AG$6,DAY(EOMONTH($B305,0))))&gt;=$B305)*(DATE(YEAR($B305),MONTH($B305),MIN(AG$6,DAY(EOMONTH($B305,0))))&lt;$C305)+(DATE(YEAR($B305),MONTH($B305)+1,MIN(AG$6,DAY(EOMONTH($B305,1))))&gt;=$B305)*(DATE(YEAR($B305),MONTH($B305)+1,MIN(AG$6,DAY(EOMONTH($B305,1))))&lt;$C305)))</f>
        <v>0</v>
      </c>
      <c r="AH305" s="48" t="n">
        <f aca="false">IF(OR(N(AH$5)=0,AH$6=""),0,AH$5*((DATE(YEAR($B305),MONTH($B305),MIN(AH$6,DAY(EOMONTH($B305,0))))&gt;=$B305)*(DATE(YEAR($B305),MONTH($B305),MIN(AH$6,DAY(EOMONTH($B305,0))))&lt;$C305)+(DATE(YEAR($B305),MONTH($B305)+1,MIN(AH$6,DAY(EOMONTH($B305,1))))&gt;=$B305)*(DATE(YEAR($B305),MONTH($B305)+1,MIN(AH$6,DAY(EOMONTH($B305,1))))&lt;$C305)))</f>
        <v>0</v>
      </c>
      <c r="AI305" s="48" t="n">
        <f aca="false">IF(OR(N(AI$5)=0,AI$6=""),0,AI$5*((DATE(YEAR($B305),MONTH($B305),MIN(AI$6,DAY(EOMONTH($B305,0))))&gt;=$B305)*(DATE(YEAR($B305),MONTH($B305),MIN(AI$6,DAY(EOMONTH($B305,0))))&lt;$C305)+(DATE(YEAR($B305),MONTH($B305)+1,MIN(AI$6,DAY(EOMONTH($B305,1))))&gt;=$B305)*(DATE(YEAR($B305),MONTH($B305)+1,MIN(AI$6,DAY(EOMONTH($B305,1))))&lt;$C305)))</f>
        <v>0</v>
      </c>
      <c r="AJ305" s="48" t="n">
        <f aca="false">IF(OR(N(AJ$5)=0,AJ$6=""),0,AJ$5*((DATE(YEAR($B305),MONTH($B305),MIN(AJ$6,DAY(EOMONTH($B305,0))))&gt;=$B305)*(DATE(YEAR($B305),MONTH($B305),MIN(AJ$6,DAY(EOMONTH($B305,0))))&lt;$C305)+(DATE(YEAR($B305),MONTH($B305)+1,MIN(AJ$6,DAY(EOMONTH($B305,1))))&gt;=$B305)*(DATE(YEAR($B305),MONTH($B305)+1,MIN(AJ$6,DAY(EOMONTH($B305,1))))&lt;$C305)))</f>
        <v>0</v>
      </c>
      <c r="AK305" s="48" t="n">
        <f aca="false">IF(OR(N(AK$5)=0,AK$6=""),0,AK$5*((DATE(YEAR($B305),MONTH($B305),MIN(AK$6,DAY(EOMONTH($B305,0))))&gt;=$B305)*(DATE(YEAR($B305),MONTH($B305),MIN(AK$6,DAY(EOMONTH($B305,0))))&lt;$C305)+(DATE(YEAR($B305),MONTH($B305)+1,MIN(AK$6,DAY(EOMONTH($B305,1))))&gt;=$B305)*(DATE(YEAR($B305),MONTH($B305)+1,MIN(AK$6,DAY(EOMONTH($B305,1))))&lt;$C305)))</f>
        <v>0</v>
      </c>
      <c r="AL305" s="48" t="n">
        <f aca="false">IF(OR(N(AL$5)=0,AL$6=""),0,AL$5*((DATE(YEAR($B305),MONTH($B305),MIN(AL$6,DAY(EOMONTH($B305,0))))&gt;=$B305)*(DATE(YEAR($B305),MONTH($B305),MIN(AL$6,DAY(EOMONTH($B305,0))))&lt;$C305)+(DATE(YEAR($B305),MONTH($B305)+1,MIN(AL$6,DAY(EOMONTH($B305,1))))&gt;=$B305)*(DATE(YEAR($B305),MONTH($B305)+1,MIN(AL$6,DAY(EOMONTH($B305,1))))&lt;$C305)))</f>
        <v>0</v>
      </c>
      <c r="AM305" s="48" t="n">
        <f aca="false">IF(OR(N(AM$5)=0,AM$6=""),0,AM$5*((DATE(YEAR($B305),MONTH($B305),MIN(AM$6,DAY(EOMONTH($B305,0))))&gt;=$B305)*(DATE(YEAR($B305),MONTH($B305),MIN(AM$6,DAY(EOMONTH($B305,0))))&lt;$C305)+(DATE(YEAR($B305),MONTH($B305)+1,MIN(AM$6,DAY(EOMONTH($B305,1))))&gt;=$B305)*(DATE(YEAR($B305),MONTH($B305)+1,MIN(AM$6,DAY(EOMONTH($B305,1))))&lt;$C305)))</f>
        <v>0</v>
      </c>
      <c r="AN305" s="48" t="n">
        <f aca="false">IF(OR(N(AN$5)=0,AN$6=""),0,AN$5*((DATE(YEAR($B305),MONTH($B305),MIN(AN$6,DAY(EOMONTH($B305,0))))&gt;=$B305)*(DATE(YEAR($B305),MONTH($B305),MIN(AN$6,DAY(EOMONTH($B305,0))))&lt;$C305)+(DATE(YEAR($B305),MONTH($B305)+1,MIN(AN$6,DAY(EOMONTH($B305,1))))&gt;=$B305)*(DATE(YEAR($B305),MONTH($B305)+1,MIN(AN$6,DAY(EOMONTH($B305,1))))&lt;$C305)))</f>
        <v>0</v>
      </c>
      <c r="AO305" s="48" t="n">
        <f aca="false">IF(OR(N(AO$5)=0,AO$6=""),0,AO$5*((DATE(YEAR($B305),MONTH($B305),MIN(AO$6,DAY(EOMONTH($B305,0))))&gt;=$B305)*(DATE(YEAR($B305),MONTH($B305),MIN(AO$6,DAY(EOMONTH($B305,0))))&lt;$C305)+(DATE(YEAR($B305),MONTH($B305)+1,MIN(AO$6,DAY(EOMONTH($B305,1))))&gt;=$B305)*(DATE(YEAR($B305),MONTH($B305)+1,MIN(AO$6,DAY(EOMONTH($B305,1))))&lt;$C305)))</f>
        <v>0</v>
      </c>
      <c r="AP305" s="48" t="n">
        <f aca="false">IF(OR(N(AP$5)=0,AP$6=""),0,AP$5*((DATE(YEAR($B305),MONTH($B305),MIN(AP$6,DAY(EOMONTH($B305,0))))&gt;=$B305)*(DATE(YEAR($B305),MONTH($B305),MIN(AP$6,DAY(EOMONTH($B305,0))))&lt;$C305)+(DATE(YEAR($B305),MONTH($B305)+1,MIN(AP$6,DAY(EOMONTH($B305,1))))&gt;=$B305)*(DATE(YEAR($B305),MONTH($B305)+1,MIN(AP$6,DAY(EOMONTH($B305,1))))&lt;$C305)))</f>
        <v>0</v>
      </c>
      <c r="AQ305" s="48" t="n">
        <f aca="false">IF(OR(N(AQ$5)=0,AQ$6=""),0,AQ$5*((DATE(YEAR($B305),MONTH($B305),MIN(AQ$6,DAY(EOMONTH($B305,0))))&gt;=$B305)*(DATE(YEAR($B305),MONTH($B305),MIN(AQ$6,DAY(EOMONTH($B305,0))))&lt;$C305)+(DATE(YEAR($B305),MONTH($B305)+1,MIN(AQ$6,DAY(EOMONTH($B305,1))))&gt;=$B305)*(DATE(YEAR($B305),MONTH($B305)+1,MIN(AQ$6,DAY(EOMONTH($B305,1))))&lt;$C305)))</f>
        <v>0</v>
      </c>
      <c r="AR305" s="48" t="n">
        <f aca="false">IF(OR(N(AR$5)=0,AR$6=""),0,AR$5*((DATE(YEAR($B305),MONTH($B305),MIN(AR$6,DAY(EOMONTH($B305,0))))&gt;=$B305)*(DATE(YEAR($B305),MONTH($B305),MIN(AR$6,DAY(EOMONTH($B305,0))))&lt;$C305)+(DATE(YEAR($B305),MONTH($B305)+1,MIN(AR$6,DAY(EOMONTH($B305,1))))&gt;=$B305)*(DATE(YEAR($B305),MONTH($B305)+1,MIN(AR$6,DAY(EOMONTH($B305,1))))&lt;$C305)))</f>
        <v>0</v>
      </c>
      <c r="AS305" s="48" t="n">
        <f aca="false">IF(OR(N(AS$5)=0,AS$6=""),0,AS$5*((DATE(YEAR($B305),MONTH($B305),MIN(AS$6,DAY(EOMONTH($B305,0))))&gt;=$B305)*(DATE(YEAR($B305),MONTH($B305),MIN(AS$6,DAY(EOMONTH($B305,0))))&lt;$C305)+(DATE(YEAR($B305),MONTH($B305)+1,MIN(AS$6,DAY(EOMONTH($B305,1))))&gt;=$B305)*(DATE(YEAR($B305),MONTH($B305)+1,MIN(AS$6,DAY(EOMONTH($B305,1))))&lt;$C305)))</f>
        <v>0</v>
      </c>
      <c r="AT305" s="48" t="n">
        <f aca="false">IF(OR(N(AT$5)=0,AT$6=""),0,AT$5*((DATE(YEAR($B305),MONTH($B305),MIN(AT$6,DAY(EOMONTH($B305,0))))&gt;=$B305)*(DATE(YEAR($B305),MONTH($B305),MIN(AT$6,DAY(EOMONTH($B305,0))))&lt;$C305)+(DATE(YEAR($B305),MONTH($B305)+1,MIN(AT$6,DAY(EOMONTH($B305,1))))&gt;=$B305)*(DATE(YEAR($B305),MONTH($B305)+1,MIN(AT$6,DAY(EOMONTH($B305,1))))&lt;$C305)))</f>
        <v>0</v>
      </c>
      <c r="AU305" s="48" t="n">
        <f aca="false">IF(OR(N(AU$5)=0,AU$6=""),0,AU$5*((DATE(YEAR($B305),MONTH($B305),MIN(AU$6,DAY(EOMONTH($B305,0))))&gt;=$B305)*(DATE(YEAR($B305),MONTH($B305),MIN(AU$6,DAY(EOMONTH($B305,0))))&lt;$C305)+(DATE(YEAR($B305),MONTH($B305)+1,MIN(AU$6,DAY(EOMONTH($B305,1))))&gt;=$B305)*(DATE(YEAR($B305),MONTH($B305)+1,MIN(AU$6,DAY(EOMONTH($B305,1))))&lt;$C305)))</f>
        <v>0</v>
      </c>
      <c r="AV305" s="48" t="n">
        <f aca="false">IF(OR(N(AV$5)=0,AV$6=""),0,AV$5*((DATE(YEAR($B305),MONTH($B305),MIN(AV$6,DAY(EOMONTH($B305,0))))&gt;=$B305)*(DATE(YEAR($B305),MONTH($B305),MIN(AV$6,DAY(EOMONTH($B305,0))))&lt;$C305)+(DATE(YEAR($B305),MONTH($B305)+1,MIN(AV$6,DAY(EOMONTH($B305,1))))&gt;=$B305)*(DATE(YEAR($B305),MONTH($B305)+1,MIN(AV$6,DAY(EOMONTH($B305,1))))&lt;$C305)))</f>
        <v>0</v>
      </c>
      <c r="AW305" s="48" t="n">
        <f aca="false">IF(OR(N(AW$5)=0,AW$6=""),0,AW$5*((DATE(YEAR($B305),MONTH($B305),MIN(AW$6,DAY(EOMONTH($B305,0))))&gt;=$B305)*(DATE(YEAR($B305),MONTH($B305),MIN(AW$6,DAY(EOMONTH($B305,0))))&lt;$C305)+(DATE(YEAR($B305),MONTH($B305)+1,MIN(AW$6,DAY(EOMONTH($B305,1))))&gt;=$B305)*(DATE(YEAR($B305),MONTH($B305)+1,MIN(AW$6,DAY(EOMONTH($B305,1))))&lt;$C305)))</f>
        <v>0</v>
      </c>
      <c r="AX305" s="48" t="n">
        <f aca="false">IF(OR(N(AX$5)=0,AX$6=""),0,AX$5*((DATE(YEAR($B305),MONTH($B305),MIN(AX$6,DAY(EOMONTH($B305,0))))&gt;=$B305)*(DATE(YEAR($B305),MONTH($B305),MIN(AX$6,DAY(EOMONTH($B305,0))))&lt;$C305)+(DATE(YEAR($B305),MONTH($B305)+1,MIN(AX$6,DAY(EOMONTH($B305,1))))&gt;=$B305)*(DATE(YEAR($B305),MONTH($B305)+1,MIN(AX$6,DAY(EOMONTH($B305,1))))&lt;$C305)))</f>
        <v>0</v>
      </c>
      <c r="AY305" s="48" t="n">
        <f aca="false">IF(OR(N(AY$5)=0,AY$6=""),0,AY$5*((DATE(YEAR($B305),MONTH($B305),MIN(AY$6,DAY(EOMONTH($B305,0))))&gt;=$B305)*(DATE(YEAR($B305),MONTH($B305),MIN(AY$6,DAY(EOMONTH($B305,0))))&lt;$C305)+(DATE(YEAR($B305),MONTH($B305)+1,MIN(AY$6,DAY(EOMONTH($B305,1))))&gt;=$B305)*(DATE(YEAR($B305),MONTH($B305)+1,MIN(AY$6,DAY(EOMONTH($B305,1))))&lt;$C305)))</f>
        <v>0</v>
      </c>
      <c r="AZ305" s="48" t="n">
        <f aca="false">IF(OR(N(AZ$5)=0,AZ$6=""),0,AZ$5*((DATE(YEAR($B305),MONTH($B305),MIN(AZ$6,DAY(EOMONTH($B305,0))))&gt;=$B305)*(DATE(YEAR($B305),MONTH($B305),MIN(AZ$6,DAY(EOMONTH($B305,0))))&lt;$C305)+(DATE(YEAR($B305),MONTH($B305)+1,MIN(AZ$6,DAY(EOMONTH($B305,1))))&gt;=$B305)*(DATE(YEAR($B305),MONTH($B305)+1,MIN(AZ$6,DAY(EOMONTH($B305,1))))&lt;$C305)))</f>
        <v>0</v>
      </c>
      <c r="BA305" s="48" t="n">
        <f aca="false">IF(OR(N(BA$5)=0,BA$6=""),0,BA$5*((DATE(YEAR($B305),MONTH($B305),MIN(BA$6,DAY(EOMONTH($B305,0))))&gt;=$B305)*(DATE(YEAR($B305),MONTH($B305),MIN(BA$6,DAY(EOMONTH($B305,0))))&lt;$C305)+(DATE(YEAR($B305),MONTH($B305)+1,MIN(BA$6,DAY(EOMONTH($B305,1))))&gt;=$B305)*(DATE(YEAR($B305),MONTH($B305)+1,MIN(BA$6,DAY(EOMONTH($B305,1))))&lt;$C305)))</f>
        <v>0</v>
      </c>
      <c r="BB305" s="48" t="n">
        <f aca="false">IF(OR(N(BB$5)=0,BB$6=""),0,BB$5*((DATE(YEAR($B305),MONTH($B305),MIN(BB$6,DAY(EOMONTH($B305,0))))&gt;=$B305)*(DATE(YEAR($B305),MONTH($B305),MIN(BB$6,DAY(EOMONTH($B305,0))))&lt;$C305)+(DATE(YEAR($B305),MONTH($B305)+1,MIN(BB$6,DAY(EOMONTH($B305,1))))&gt;=$B305)*(DATE(YEAR($B305),MONTH($B305)+1,MIN(BB$6,DAY(EOMONTH($B305,1))))&lt;$C305)))</f>
        <v>0</v>
      </c>
      <c r="BC305" s="48" t="n">
        <f aca="false">IF(OR(N(BC$5)=0,BC$6=""),0,BC$5*((DATE(YEAR($B305),MONTH($B305),MIN(BC$6,DAY(EOMONTH($B305,0))))&gt;=$B305)*(DATE(YEAR($B305),MONTH($B305),MIN(BC$6,DAY(EOMONTH($B305,0))))&lt;$C305)+(DATE(YEAR($B305),MONTH($B305)+1,MIN(BC$6,DAY(EOMONTH($B305,1))))&gt;=$B305)*(DATE(YEAR($B305),MONTH($B305)+1,MIN(BC$6,DAY(EOMONTH($B305,1))))&lt;$C305)))</f>
        <v>0</v>
      </c>
      <c r="BD305" s="48" t="n">
        <f aca="false">IF(OR(N(BD$5)=0,BD$6=""),0,BD$5*((DATE(YEAR($B305),MONTH($B305),MIN(BD$6,DAY(EOMONTH($B305,0))))&gt;=$B305)*(DATE(YEAR($B305),MONTH($B305),MIN(BD$6,DAY(EOMONTH($B305,0))))&lt;$C305)+(DATE(YEAR($B305),MONTH($B305)+1,MIN(BD$6,DAY(EOMONTH($B305,1))))&gt;=$B305)*(DATE(YEAR($B305),MONTH($B305)+1,MIN(BD$6,DAY(EOMONTH($B305,1))))&lt;$C305)))</f>
        <v>0</v>
      </c>
      <c r="BE305" s="48" t="n">
        <f aca="false">IF(OR(N(BE$5)=0,BE$6=""),0,BE$5*((DATE(YEAR($B305),MONTH($B305),MIN(BE$6,DAY(EOMONTH($B305,0))))&gt;=$B305)*(DATE(YEAR($B305),MONTH($B305),MIN(BE$6,DAY(EOMONTH($B305,0))))&lt;$C305)+(DATE(YEAR($B305),MONTH($B305)+1,MIN(BE$6,DAY(EOMONTH($B305,1))))&gt;=$B305)*(DATE(YEAR($B305),MONTH($B305)+1,MIN(BE$6,DAY(EOMONTH($B305,1))))&lt;$C305)))</f>
        <v>0</v>
      </c>
      <c r="BF305" s="48" t="n">
        <f aca="false">IF(OR(N(BF$5)=0,BF$6=""),0,BF$5*((DATE(YEAR($B305),MONTH($B305),MIN(BF$6,DAY(EOMONTH($B305,0))))&gt;=$B305)*(DATE(YEAR($B305),MONTH($B305),MIN(BF$6,DAY(EOMONTH($B305,0))))&lt;$C305)+(DATE(YEAR($B305),MONTH($B305)+1,MIN(BF$6,DAY(EOMONTH($B305,1))))&gt;=$B305)*(DATE(YEAR($B305),MONTH($B305)+1,MIN(BF$6,DAY(EOMONTH($B305,1))))&lt;$C305)))</f>
        <v>0</v>
      </c>
      <c r="BG305" s="48" t="n">
        <f aca="false">IF(OR(N(BG$5)=0,BG$6=""),0,BG$5*((DATE(YEAR($B305),MONTH($B305),MIN(BG$6,DAY(EOMONTH($B305,0))))&gt;=$B305)*(DATE(YEAR($B305),MONTH($B305),MIN(BG$6,DAY(EOMONTH($B305,0))))&lt;$C305)+(DATE(YEAR($B305),MONTH($B305)+1,MIN(BG$6,DAY(EOMONTH($B305,1))))&gt;=$B305)*(DATE(YEAR($B305),MONTH($B305)+1,MIN(BG$6,DAY(EOMONTH($B305,1))))&lt;$C305)))</f>
        <v>0</v>
      </c>
      <c r="BH305" s="48" t="n">
        <f aca="false">IF(OR(N(BH$5)=0,BH$6=""),0,BH$5*((DATE(YEAR($B305),MONTH($B305),MIN(BH$6,DAY(EOMONTH($B305,0))))&gt;=$B305)*(DATE(YEAR($B305),MONTH($B305),MIN(BH$6,DAY(EOMONTH($B305,0))))&lt;$C305)+(DATE(YEAR($B305),MONTH($B305)+1,MIN(BH$6,DAY(EOMONTH($B305,1))))&gt;=$B305)*(DATE(YEAR($B305),MONTH($B305)+1,MIN(BH$6,DAY(EOMONTH($B305,1))))&lt;$C305)))</f>
        <v>0</v>
      </c>
      <c r="BI305" s="48" t="n">
        <f aca="false">IF(OR(N(BI$5)=0,BI$6=""),0,BI$5*((DATE(YEAR($B305),MONTH($B305),MIN(BI$6,DAY(EOMONTH($B305,0))))&gt;=$B305)*(DATE(YEAR($B305),MONTH($B305),MIN(BI$6,DAY(EOMONTH($B305,0))))&lt;$C305)+(DATE(YEAR($B305),MONTH($B305)+1,MIN(BI$6,DAY(EOMONTH($B305,1))))&gt;=$B305)*(DATE(YEAR($B305),MONTH($B305)+1,MIN(BI$6,DAY(EOMONTH($B305,1))))&lt;$C305)))</f>
        <v>0</v>
      </c>
      <c r="BJ305" s="48" t="n">
        <f aca="false">IF(OR(N(BJ$5)=0,BJ$6=""),0,BJ$5*((DATE(YEAR($B305),MONTH($B305),MIN(BJ$6,DAY(EOMONTH($B305,0))))&gt;=$B305)*(DATE(YEAR($B305),MONTH($B305),MIN(BJ$6,DAY(EOMONTH($B305,0))))&lt;$C305)+(DATE(YEAR($B305),MONTH($B305)+1,MIN(BJ$6,DAY(EOMONTH($B305,1))))&gt;=$B305)*(DATE(YEAR($B305),MONTH($B305)+1,MIN(BJ$6,DAY(EOMONTH($B305,1))))&lt;$C305)))</f>
        <v>0</v>
      </c>
      <c r="BK305" s="48" t="n">
        <f aca="false">IF(OR(N(BK$5)=0,BK$6=""),0,BK$5*((DATE(YEAR($B305),MONTH($B305),MIN(BK$6,DAY(EOMONTH($B305,0))))&gt;=$B305)*(DATE(YEAR($B305),MONTH($B305),MIN(BK$6,DAY(EOMONTH($B305,0))))&lt;$C305)+(DATE(YEAR($B305),MONTH($B305)+1,MIN(BK$6,DAY(EOMONTH($B305,1))))&gt;=$B305)*(DATE(YEAR($B305),MONTH($B305)+1,MIN(BK$6,DAY(EOMONTH($B305,1))))&lt;$C305)))</f>
        <v>0</v>
      </c>
      <c r="BL305" s="48" t="n">
        <f aca="false">IF(OR(N(BL$5)=0,BL$6=""),0,BL$5*((DATE(YEAR($B305),MONTH($B305),MIN(BL$6,DAY(EOMONTH($B305,0))))&gt;=$B305)*(DATE(YEAR($B305),MONTH($B305),MIN(BL$6,DAY(EOMONTH($B305,0))))&lt;$C305)+(DATE(YEAR($B305),MONTH($B305)+1,MIN(BL$6,DAY(EOMONTH($B305,1))))&gt;=$B305)*(DATE(YEAR($B305),MONTH($B305)+1,MIN(BL$6,DAY(EOMONTH($B305,1))))&lt;$C305)))</f>
        <v>0</v>
      </c>
      <c r="BM305" s="48" t="n">
        <f aca="false">IF(OR(N(BM$5)=0,BM$6=""),0,BM$5*((DATE(YEAR($B305),MONTH($B305),MIN(BM$6,DAY(EOMONTH($B305,0))))&gt;=$B305)*(DATE(YEAR($B305),MONTH($B305),MIN(BM$6,DAY(EOMONTH($B305,0))))&lt;$C305)+(DATE(YEAR($B305),MONTH($B305)+1,MIN(BM$6,DAY(EOMONTH($B305,1))))&gt;=$B305)*(DATE(YEAR($B305),MONTH($B305)+1,MIN(BM$6,DAY(EOMONTH($B305,1))))&lt;$C305)))</f>
        <v>0</v>
      </c>
      <c r="BN305" s="48" t="n">
        <f aca="false">IF(OR(N(BN$5)=0,BN$6=""),0,BN$5*((DATE(YEAR($B305),MONTH($B305),MIN(BN$6,DAY(EOMONTH($B305,0))))&gt;=$B305)*(DATE(YEAR($B305),MONTH($B305),MIN(BN$6,DAY(EOMONTH($B305,0))))&lt;$C305)+(DATE(YEAR($B305),MONTH($B305)+1,MIN(BN$6,DAY(EOMONTH($B305,1))))&gt;=$B305)*(DATE(YEAR($B305),MONTH($B305)+1,MIN(BN$6,DAY(EOMONTH($B305,1))))&lt;$C305)))</f>
        <v>0</v>
      </c>
      <c r="BO305" s="48" t="n">
        <f aca="false">IF(OR(N(BO$5)=0,BO$6=""),0,BO$5*((DATE(YEAR($B305),MONTH($B305),MIN(BO$6,DAY(EOMONTH($B305,0))))&gt;=$B305)*(DATE(YEAR($B305),MONTH($B305),MIN(BO$6,DAY(EOMONTH($B305,0))))&lt;$C305)+(DATE(YEAR($B305),MONTH($B305)+1,MIN(BO$6,DAY(EOMONTH($B305,1))))&gt;=$B305)*(DATE(YEAR($B305),MONTH($B305)+1,MIN(BO$6,DAY(EOMONTH($B305,1))))&lt;$C305)))</f>
        <v>0</v>
      </c>
      <c r="BP305" s="48" t="n">
        <f aca="false">IF(OR(N(BP$5)=0,BP$6=""),0,BP$5*((DATE(YEAR($B305),MONTH($B305),MIN(BP$6,DAY(EOMONTH($B305,0))))&gt;=$B305)*(DATE(YEAR($B305),MONTH($B305),MIN(BP$6,DAY(EOMONTH($B305,0))))&lt;$C305)+(DATE(YEAR($B305),MONTH($B305)+1,MIN(BP$6,DAY(EOMONTH($B305,1))))&gt;=$B305)*(DATE(YEAR($B305),MONTH($B305)+1,MIN(BP$6,DAY(EOMONTH($B305,1))))&lt;$C305)))</f>
        <v>0</v>
      </c>
      <c r="BQ305" s="48" t="n">
        <f aca="false">IF(OR(N(BQ$5)=0,BQ$6=""),0,BQ$5*((DATE(YEAR($B305),MONTH($B305),MIN(BQ$6,DAY(EOMONTH($B305,0))))&gt;=$B305)*(DATE(YEAR($B305),MONTH($B305),MIN(BQ$6,DAY(EOMONTH($B305,0))))&lt;$C305)+(DATE(YEAR($B305),MONTH($B305)+1,MIN(BQ$6,DAY(EOMONTH($B305,1))))&gt;=$B305)*(DATE(YEAR($B305),MONTH($B305)+1,MIN(BQ$6,DAY(EOMONTH($B305,1))))&lt;$C305)))</f>
        <v>0</v>
      </c>
      <c r="BR305" s="48" t="n">
        <f aca="false">IF(OR(N(BR$5)=0,BR$6=""),0,BR$5*((DATE(YEAR($B305),MONTH($B305),MIN(BR$6,DAY(EOMONTH($B305,0))))&gt;=$B305)*(DATE(YEAR($B305),MONTH($B305),MIN(BR$6,DAY(EOMONTH($B305,0))))&lt;$C305)+(DATE(YEAR($B305),MONTH($B305)+1,MIN(BR$6,DAY(EOMONTH($B305,1))))&gt;=$B305)*(DATE(YEAR($B305),MONTH($B305)+1,MIN(BR$6,DAY(EOMONTH($B305,1))))&lt;$C305)))</f>
        <v>0</v>
      </c>
      <c r="BS305" s="48" t="n">
        <f aca="false">IF(OR(N(BS$5)=0,BS$6=""),0,BS$5*((DATE(YEAR($B305),MONTH($B305),MIN(BS$6,DAY(EOMONTH($B305,0))))&gt;=$B305)*(DATE(YEAR($B305),MONTH($B305),MIN(BS$6,DAY(EOMONTH($B305,0))))&lt;$C305)+(DATE(YEAR($B305),MONTH($B305)+1,MIN(BS$6,DAY(EOMONTH($B305,1))))&gt;=$B305)*(DATE(YEAR($B305),MONTH($B305)+1,MIN(BS$6,DAY(EOMONTH($B305,1))))&lt;$C305)))</f>
        <v>0</v>
      </c>
      <c r="BT305" s="48" t="n">
        <f aca="false">IF(OR(N(BT$5)=0,BT$6=""),0,BT$5*((DATE(YEAR($B305),MONTH($B305),MIN(BT$6,DAY(EOMONTH($B305,0))))&gt;=$B305)*(DATE(YEAR($B305),MONTH($B305),MIN(BT$6,DAY(EOMONTH($B305,0))))&lt;$C305)+(DATE(YEAR($B305),MONTH($B305)+1,MIN(BT$6,DAY(EOMONTH($B305,1))))&gt;=$B305)*(DATE(YEAR($B305),MONTH($B305)+1,MIN(BT$6,DAY(EOMONTH($B305,1))))&lt;$C305)))</f>
        <v>0</v>
      </c>
      <c r="BU305" s="48" t="n">
        <f aca="false">IF(OR(N(BU$5)=0,BU$6=""),0,BU$5*((DATE(YEAR($B305),MONTH($B305),MIN(BU$6,DAY(EOMONTH($B305,0))))&gt;=$B305)*(DATE(YEAR($B305),MONTH($B305),MIN(BU$6,DAY(EOMONTH($B305,0))))&lt;$C305)+(DATE(YEAR($B305),MONTH($B305)+1,MIN(BU$6,DAY(EOMONTH($B305,1))))&gt;=$B305)*(DATE(YEAR($B305),MONTH($B305)+1,MIN(BU$6,DAY(EOMONTH($B305,1))))&lt;$C305)))</f>
        <v>0</v>
      </c>
      <c r="BV305" s="48" t="n">
        <f aca="false">IF(OR(N(BV$5)=0,BV$6=""),0,BV$5*((DATE(YEAR($B305),MONTH($B305),MIN(BV$6,DAY(EOMONTH($B305,0))))&gt;=$B305)*(DATE(YEAR($B305),MONTH($B305),MIN(BV$6,DAY(EOMONTH($B305,0))))&lt;$C305)+(DATE(YEAR($B305),MONTH($B305)+1,MIN(BV$6,DAY(EOMONTH($B305,1))))&gt;=$B305)*(DATE(YEAR($B305),MONTH($B305)+1,MIN(BV$6,DAY(EOMONTH($B305,1))))&lt;$C305)))</f>
        <v>0</v>
      </c>
      <c r="BW305" s="48" t="n">
        <f aca="false">IF(OR(N(BW$5)=0,BW$6=""),0,BW$5*((DATE(YEAR($B305),MONTH($B305),MIN(BW$6,DAY(EOMONTH($B305,0))))&gt;=$B305)*(DATE(YEAR($B305),MONTH($B305),MIN(BW$6,DAY(EOMONTH($B305,0))))&lt;$C305)+(DATE(YEAR($B305),MONTH($B305)+1,MIN(BW$6,DAY(EOMONTH($B305,1))))&gt;=$B305)*(DATE(YEAR($B305),MONTH($B305)+1,MIN(BW$6,DAY(EOMONTH($B305,1))))&lt;$C305)))</f>
        <v>0</v>
      </c>
      <c r="BX305" s="48" t="n">
        <f aca="false">MIN(Z305,(FT304*(1+FT$5/Setup!$C$36)+IF($V305=1,N($F305),0)))</f>
        <v>0</v>
      </c>
      <c r="BY305" s="48" t="n">
        <f aca="false">MIN(AA305,(FU304*(1+FU$5/Setup!$C$36)+IF($V305=2,N($F305),0)))</f>
        <v>0</v>
      </c>
      <c r="BZ305" s="48" t="n">
        <f aca="false">MIN(AB305,(FV304*(1+FV$5/Setup!$C$36)+IF($V305=3,N($F305),0)))</f>
        <v>0</v>
      </c>
      <c r="CA305" s="48" t="n">
        <f aca="false">MIN(AC305,(FW304*(1+FW$5/Setup!$C$36)+IF($V305=4,N($F305),0)))</f>
        <v>0</v>
      </c>
      <c r="CB305" s="48" t="n">
        <f aca="false">MIN(AD305,(FX304*(1+FX$5/Setup!$C$36)+IF($V305=5,N($F305),0)))</f>
        <v>0</v>
      </c>
      <c r="CC305" s="48" t="n">
        <f aca="false">MIN(AE305,(FY304*(1+FY$5/Setup!$C$36)+IF($V305=6,N($F305),0)))</f>
        <v>0</v>
      </c>
      <c r="CD305" s="48" t="n">
        <f aca="false">MIN(AF305,(FZ304*(1+FZ$5/Setup!$C$36)+IF($V305=7,N($F305),0)))</f>
        <v>0</v>
      </c>
      <c r="CE305" s="48" t="n">
        <f aca="false">MIN(AG305,(GA304*(1+GA$5/Setup!$C$36)+IF($V305=8,N($F305),0)))</f>
        <v>0</v>
      </c>
      <c r="CF305" s="48" t="n">
        <f aca="false">MIN(AH305,(GB304*(1+GB$5/Setup!$C$36)+IF($V305=9,N($F305),0)))</f>
        <v>0</v>
      </c>
      <c r="CG305" s="48" t="n">
        <f aca="false">MIN(AI305,(GC304*(1+GC$5/Setup!$C$36)+IF($V305=10,N($F305),0)))</f>
        <v>0</v>
      </c>
      <c r="CH305" s="48" t="n">
        <f aca="false">MIN(AJ305,(GD304*(1+GD$5/Setup!$C$36)+IF($V305=11,N($F305),0)))</f>
        <v>0</v>
      </c>
      <c r="CI305" s="48" t="n">
        <f aca="false">MIN(AK305,(GE304*(1+GE$5/Setup!$C$36)+IF($V305=12,N($F305),0)))</f>
        <v>0</v>
      </c>
      <c r="CJ305" s="48" t="n">
        <f aca="false">MIN(AL305,(GF304*(1+GF$5/Setup!$C$36)+IF($V305=13,N($F305),0)))</f>
        <v>0</v>
      </c>
      <c r="CK305" s="48" t="n">
        <f aca="false">MIN(AM305,(GG304*(1+GG$5/Setup!$C$36)+IF($V305=14,N($F305),0)))</f>
        <v>0</v>
      </c>
      <c r="CL305" s="48" t="n">
        <f aca="false">MIN(AN305,(GH304*(1+GH$5/Setup!$C$36)+IF($V305=15,N($F305),0)))</f>
        <v>0</v>
      </c>
      <c r="CM305" s="48" t="n">
        <f aca="false">MIN(AO305,(GI304*(1+GI$5/Setup!$C$36)+IF($V305=16,N($F305),0)))</f>
        <v>0</v>
      </c>
      <c r="CN305" s="48" t="n">
        <f aca="false">MIN(AP305,(GJ304*(1+GJ$5/Setup!$C$36)+IF($V305=17,N($F305),0)))</f>
        <v>0</v>
      </c>
      <c r="CO305" s="48" t="n">
        <f aca="false">MIN(AQ305,(GK304*(1+GK$5/Setup!$C$36)+IF($V305=18,N($F305),0)))</f>
        <v>0</v>
      </c>
      <c r="CP305" s="48" t="n">
        <f aca="false">MIN(AR305,(GL304*(1+GL$5/Setup!$C$36)+IF($V305=19,N($F305),0)))</f>
        <v>0</v>
      </c>
      <c r="CQ305" s="48" t="n">
        <f aca="false">MIN(AS305,(GM304*(1+GM$5/Setup!$C$36)+IF($V305=20,N($F305),0)))</f>
        <v>0</v>
      </c>
      <c r="CR305" s="48" t="n">
        <f aca="false">MIN(AT305,(GN304*(1+GN$5/Setup!$C$36)+IF($V305=21,N($F305),0)))</f>
        <v>0</v>
      </c>
      <c r="CS305" s="48" t="n">
        <f aca="false">MIN(AU305,(GO304*(1+GO$5/Setup!$C$36)+IF($V305=22,N($F305),0)))</f>
        <v>0</v>
      </c>
      <c r="CT305" s="48" t="n">
        <f aca="false">MIN(AV305,(GP304*(1+GP$5/Setup!$C$36)+IF($V305=23,N($F305),0)))</f>
        <v>0</v>
      </c>
      <c r="CU305" s="48" t="n">
        <f aca="false">MIN(AW305,(GQ304*(1+GQ$5/Setup!$C$36)+IF($V305=24,N($F305),0)))</f>
        <v>0</v>
      </c>
      <c r="CV305" s="48" t="n">
        <f aca="false">MIN(AX305,(GR304*(1+GR$5/Setup!$C$36)+IF($V305=25,N($F305),0)))</f>
        <v>0</v>
      </c>
      <c r="CW305" s="48" t="n">
        <f aca="false">MIN(AY305,(GS304*(1+GS$5/Setup!$C$36)+IF($V305=26,N($F305),0)))</f>
        <v>0</v>
      </c>
      <c r="CX305" s="48" t="n">
        <f aca="false">MIN(AZ305,(GT304*(1+GT$5/Setup!$C$36)+IF($V305=27,N($F305),0)))</f>
        <v>0</v>
      </c>
      <c r="CY305" s="48" t="n">
        <f aca="false">MIN(BA305,(GU304*(1+GU$5/Setup!$C$36)+IF($V305=28,N($F305),0)))</f>
        <v>0</v>
      </c>
      <c r="CZ305" s="48" t="n">
        <f aca="false">MIN(BB305,(GV304*(1+GV$5/Setup!$C$36)+IF($V305=29,N($F305),0)))</f>
        <v>0</v>
      </c>
      <c r="DA305" s="48" t="n">
        <f aca="false">MIN(BC305,(GW304*(1+GW$5/Setup!$C$36)+IF($V305=30,N($F305),0)))</f>
        <v>0</v>
      </c>
      <c r="DB305" s="48" t="n">
        <f aca="false">MIN(BD305,(GX304*(1+GX$5/Setup!$C$36)+IF($V305=31,N($F305),0)))</f>
        <v>0</v>
      </c>
      <c r="DC305" s="48" t="n">
        <f aca="false">MIN(BE305,(GY304*(1+GY$5/Setup!$C$36)+IF($V305=32,N($F305),0)))</f>
        <v>0</v>
      </c>
      <c r="DD305" s="48" t="n">
        <f aca="false">MIN(BF305,(GZ304*(1+GZ$5/Setup!$C$36)+IF($V305=33,N($F305),0)))</f>
        <v>0</v>
      </c>
      <c r="DE305" s="48" t="n">
        <f aca="false">MIN(BG305,(HA304*(1+HA$5/Setup!$C$36)+IF($V305=34,N($F305),0)))</f>
        <v>0</v>
      </c>
      <c r="DF305" s="48" t="n">
        <f aca="false">MIN(BH305,(HB304*(1+HB$5/Setup!$C$36)+IF($V305=35,N($F305),0)))</f>
        <v>0</v>
      </c>
      <c r="DG305" s="48" t="n">
        <f aca="false">MIN(BI305,(HC304*(1+HC$5/Setup!$C$36)+IF($V305=36,N($F305),0)))</f>
        <v>0</v>
      </c>
      <c r="DH305" s="48" t="n">
        <f aca="false">MIN(BJ305,(HD304*(1+HD$5/Setup!$C$36)+IF($V305=37,N($F305),0)))</f>
        <v>0</v>
      </c>
      <c r="DI305" s="48" t="n">
        <f aca="false">MIN(BK305,(HE304*(1+HE$5/Setup!$C$36)+IF($V305=38,N($F305),0)))</f>
        <v>0</v>
      </c>
      <c r="DJ305" s="48" t="n">
        <f aca="false">MIN(BL305,(HF304*(1+HF$5/Setup!$C$36)+IF($V305=39,N($F305),0)))</f>
        <v>0</v>
      </c>
      <c r="DK305" s="48" t="n">
        <f aca="false">MIN(BM305,(HG304*(1+HG$5/Setup!$C$36)+IF($V305=40,N($F305),0)))</f>
        <v>0</v>
      </c>
      <c r="DL305" s="48" t="n">
        <f aca="false">MIN(BN305,(HH304*(1+HH$5/Setup!$C$36)+IF($V305=41,N($F305),0)))</f>
        <v>0</v>
      </c>
      <c r="DM305" s="48" t="n">
        <f aca="false">MIN(BO305,(HI304*(1+HI$5/Setup!$C$36)+IF($V305=42,N($F305),0)))</f>
        <v>0</v>
      </c>
      <c r="DN305" s="48" t="n">
        <f aca="false">MIN(BP305,(HJ304*(1+HJ$5/Setup!$C$36)+IF($V305=43,N($F305),0)))</f>
        <v>0</v>
      </c>
      <c r="DO305" s="48" t="n">
        <f aca="false">MIN(BQ305,(HK304*(1+HK$5/Setup!$C$36)+IF($V305=44,N($F305),0)))</f>
        <v>0</v>
      </c>
      <c r="DP305" s="48" t="n">
        <f aca="false">MIN(BR305,(HL304*(1+HL$5/Setup!$C$36)+IF($V305=45,N($F305),0)))</f>
        <v>0</v>
      </c>
      <c r="DQ305" s="48" t="n">
        <f aca="false">MIN(BS305,(HM304*(1+HM$5/Setup!$C$36)+IF($V305=46,N($F305),0)))</f>
        <v>0</v>
      </c>
      <c r="DR305" s="48" t="n">
        <f aca="false">MIN(BT305,(HN304*(1+HN$5/Setup!$C$36)+IF($V305=47,N($F305),0)))</f>
        <v>0</v>
      </c>
      <c r="DS305" s="48" t="n">
        <f aca="false">MIN(BU305,(HO304*(1+HO$5/Setup!$C$36)+IF($V305=48,N($F305),0)))</f>
        <v>0</v>
      </c>
      <c r="DT305" s="48" t="n">
        <f aca="false">MIN(BV305,(HP304*(1+HP$5/Setup!$C$36)+IF($V305=49,N($F305),0)))</f>
        <v>0</v>
      </c>
      <c r="DU305" s="48" t="n">
        <f aca="false">MIN(BW305,(HQ304*(1+HQ$5/Setup!$C$36)+IF($V305=50,N($F305),0)))</f>
        <v>0</v>
      </c>
      <c r="DV305" s="48" t="n">
        <f aca="false">MIN(MAX((FT304*(1+FT$5/Setup!$C$36)+IF($V305=1,N($F305),0))-BX305,0),MAX($P305-0,0))</f>
        <v>0</v>
      </c>
      <c r="DW305" s="48" t="n">
        <f aca="false">MIN(MAX((FU304*(1+FU$5/Setup!$C$36)+IF($V305=2,N($F305),0))-BY305,0),MAX($P305-SUM(DV305:DV305),0))</f>
        <v>0</v>
      </c>
      <c r="DX305" s="48" t="n">
        <f aca="false">MIN(MAX((FV304*(1+FV$5/Setup!$C$36)+IF($V305=3,N($F305),0))-BZ305,0),MAX($P305-SUM(DV305:DW305),0))</f>
        <v>0</v>
      </c>
      <c r="DY305" s="48" t="n">
        <f aca="false">MIN(MAX((FW304*(1+FW$5/Setup!$C$36)+IF($V305=4,N($F305),0))-CA305,0),MAX($P305-SUM(DV305:DX305),0))</f>
        <v>0</v>
      </c>
      <c r="DZ305" s="48" t="n">
        <f aca="false">MIN(MAX((FX304*(1+FX$5/Setup!$C$36)+IF($V305=5,N($F305),0))-CB305,0),MAX($P305-SUM(DV305:DY305),0))</f>
        <v>0</v>
      </c>
      <c r="EA305" s="48" t="n">
        <f aca="false">MIN(MAX((FY304*(1+FY$5/Setup!$C$36)+IF($V305=6,N($F305),0))-CC305,0),MAX($P305-SUM(DV305:DZ305),0))</f>
        <v>0</v>
      </c>
      <c r="EB305" s="48" t="n">
        <f aca="false">MIN(MAX((FZ304*(1+FZ$5/Setup!$C$36)+IF($V305=7,N($F305),0))-CD305,0),MAX($P305-SUM(DV305:EA305),0))</f>
        <v>0</v>
      </c>
      <c r="EC305" s="48" t="n">
        <f aca="false">MIN(MAX((GA304*(1+GA$5/Setup!$C$36)+IF($V305=8,N($F305),0))-CE305,0),MAX($P305-SUM(DV305:EB305),0))</f>
        <v>0</v>
      </c>
      <c r="ED305" s="48" t="n">
        <f aca="false">MIN(MAX((GB304*(1+GB$5/Setup!$C$36)+IF($V305=9,N($F305),0))-CF305,0),MAX($P305-SUM(DV305:EC305),0))</f>
        <v>0</v>
      </c>
      <c r="EE305" s="48" t="n">
        <f aca="false">MIN(MAX((GC304*(1+GC$5/Setup!$C$36)+IF($V305=10,N($F305),0))-CG305,0),MAX($P305-SUM(DV305:ED305),0))</f>
        <v>0</v>
      </c>
      <c r="EF305" s="48" t="n">
        <f aca="false">MIN(MAX((GD304*(1+GD$5/Setup!$C$36)+IF($V305=11,N($F305),0))-CH305,0),MAX($P305-SUM(DV305:EE305),0))</f>
        <v>0</v>
      </c>
      <c r="EG305" s="48" t="n">
        <f aca="false">MIN(MAX((GE304*(1+GE$5/Setup!$C$36)+IF($V305=12,N($F305),0))-CI305,0),MAX($P305-SUM(DV305:EF305),0))</f>
        <v>0</v>
      </c>
      <c r="EH305" s="48" t="n">
        <f aca="false">MIN(MAX((GF304*(1+GF$5/Setup!$C$36)+IF($V305=13,N($F305),0))-CJ305,0),MAX($P305-SUM(DV305:EG305),0))</f>
        <v>0</v>
      </c>
      <c r="EI305" s="48" t="n">
        <f aca="false">MIN(MAX((GG304*(1+GG$5/Setup!$C$36)+IF($V305=14,N($F305),0))-CK305,0),MAX($P305-SUM(DV305:EH305),0))</f>
        <v>0</v>
      </c>
      <c r="EJ305" s="48" t="n">
        <f aca="false">MIN(MAX((GH304*(1+GH$5/Setup!$C$36)+IF($V305=15,N($F305),0))-CL305,0),MAX($P305-SUM(DV305:EI305),0))</f>
        <v>0</v>
      </c>
      <c r="EK305" s="48" t="n">
        <f aca="false">MIN(MAX((GI304*(1+GI$5/Setup!$C$36)+IF($V305=16,N($F305),0))-CM305,0),MAX($P305-SUM(DV305:EJ305),0))</f>
        <v>0</v>
      </c>
      <c r="EL305" s="48" t="n">
        <f aca="false">MIN(MAX((GJ304*(1+GJ$5/Setup!$C$36)+IF($V305=17,N($F305),0))-CN305,0),MAX($P305-SUM(DV305:EK305),0))</f>
        <v>0</v>
      </c>
      <c r="EM305" s="48" t="n">
        <f aca="false">MIN(MAX((GK304*(1+GK$5/Setup!$C$36)+IF($V305=18,N($F305),0))-CO305,0),MAX($P305-SUM(DV305:EL305),0))</f>
        <v>0</v>
      </c>
      <c r="EN305" s="48" t="n">
        <f aca="false">MIN(MAX((GL304*(1+GL$5/Setup!$C$36)+IF($V305=19,N($F305),0))-CP305,0),MAX($P305-SUM(DV305:EM305),0))</f>
        <v>0</v>
      </c>
      <c r="EO305" s="48" t="n">
        <f aca="false">MIN(MAX((GM304*(1+GM$5/Setup!$C$36)+IF($V305=20,N($F305),0))-CQ305,0),MAX($P305-SUM(DV305:EN305),0))</f>
        <v>0</v>
      </c>
      <c r="EP305" s="48" t="n">
        <f aca="false">MIN(MAX((GN304*(1+GN$5/Setup!$C$36)+IF($V305=21,N($F305),0))-CR305,0),MAX($P305-SUM(DV305:EO305),0))</f>
        <v>0</v>
      </c>
      <c r="EQ305" s="48" t="n">
        <f aca="false">MIN(MAX((GO304*(1+GO$5/Setup!$C$36)+IF($V305=22,N($F305),0))-CS305,0),MAX($P305-SUM(DV305:EP305),0))</f>
        <v>0</v>
      </c>
      <c r="ER305" s="48" t="n">
        <f aca="false">MIN(MAX((GP304*(1+GP$5/Setup!$C$36)+IF($V305=23,N($F305),0))-CT305,0),MAX($P305-SUM(DV305:EQ305),0))</f>
        <v>0</v>
      </c>
      <c r="ES305" s="48" t="n">
        <f aca="false">MIN(MAX((GQ304*(1+GQ$5/Setup!$C$36)+IF($V305=24,N($F305),0))-CU305,0),MAX($P305-SUM(DV305:ER305),0))</f>
        <v>0</v>
      </c>
      <c r="ET305" s="48" t="n">
        <f aca="false">MIN(MAX((GR304*(1+GR$5/Setup!$C$36)+IF($V305=25,N($F305),0))-CV305,0),MAX($P305-SUM(DV305:ES305),0))</f>
        <v>0</v>
      </c>
      <c r="EU305" s="48" t="n">
        <f aca="false">MIN(MAX((GS304*(1+GS$5/Setup!$C$36)+IF($V305=26,N($F305),0))-CW305,0),MAX($P305-SUM(DV305:ET305),0))</f>
        <v>0</v>
      </c>
      <c r="EV305" s="48" t="n">
        <f aca="false">MIN(MAX((GT304*(1+GT$5/Setup!$C$36)+IF($V305=27,N($F305),0))-CX305,0),MAX($P305-SUM(DV305:EU305),0))</f>
        <v>0</v>
      </c>
      <c r="EW305" s="48" t="n">
        <f aca="false">MIN(MAX((GU304*(1+GU$5/Setup!$C$36)+IF($V305=28,N($F305),0))-CY305,0),MAX($P305-SUM(DV305:EV305),0))</f>
        <v>0</v>
      </c>
      <c r="EX305" s="48" t="n">
        <f aca="false">MIN(MAX((GV304*(1+GV$5/Setup!$C$36)+IF($V305=29,N($F305),0))-CZ305,0),MAX($P305-SUM(DV305:EW305),0))</f>
        <v>0</v>
      </c>
      <c r="EY305" s="48" t="n">
        <f aca="false">MIN(MAX((GW304*(1+GW$5/Setup!$C$36)+IF($V305=30,N($F305),0))-DA305,0),MAX($P305-SUM(DV305:EX305),0))</f>
        <v>0</v>
      </c>
      <c r="EZ305" s="48" t="n">
        <f aca="false">MIN(MAX((GX304*(1+GX$5/Setup!$C$36)+IF($V305=31,N($F305),0))-DB305,0),MAX($P305-SUM(DV305:EY305),0))</f>
        <v>0</v>
      </c>
      <c r="FA305" s="48" t="n">
        <f aca="false">MIN(MAX((GY304*(1+GY$5/Setup!$C$36)+IF($V305=32,N($F305),0))-DC305,0),MAX($P305-SUM(DV305:EZ305),0))</f>
        <v>0</v>
      </c>
      <c r="FB305" s="48" t="n">
        <f aca="false">MIN(MAX((GZ304*(1+GZ$5/Setup!$C$36)+IF($V305=33,N($F305),0))-DD305,0),MAX($P305-SUM(DV305:FA305),0))</f>
        <v>0</v>
      </c>
      <c r="FC305" s="48" t="n">
        <f aca="false">MIN(MAX((HA304*(1+HA$5/Setup!$C$36)+IF($V305=34,N($F305),0))-DE305,0),MAX($P305-SUM(DV305:FB305),0))</f>
        <v>0</v>
      </c>
      <c r="FD305" s="48" t="n">
        <f aca="false">MIN(MAX((HB304*(1+HB$5/Setup!$C$36)+IF($V305=35,N($F305),0))-DF305,0),MAX($P305-SUM(DV305:FC305),0))</f>
        <v>0</v>
      </c>
      <c r="FE305" s="48" t="n">
        <f aca="false">MIN(MAX((HC304*(1+HC$5/Setup!$C$36)+IF($V305=36,N($F305),0))-DG305,0),MAX($P305-SUM(DV305:FD305),0))</f>
        <v>0</v>
      </c>
      <c r="FF305" s="48" t="n">
        <f aca="false">MIN(MAX((HD304*(1+HD$5/Setup!$C$36)+IF($V305=37,N($F305),0))-DH305,0),MAX($P305-SUM(DV305:FE305),0))</f>
        <v>0</v>
      </c>
      <c r="FG305" s="48" t="n">
        <f aca="false">MIN(MAX((HE304*(1+HE$5/Setup!$C$36)+IF($V305=38,N($F305),0))-DI305,0),MAX($P305-SUM(DV305:FF305),0))</f>
        <v>0</v>
      </c>
      <c r="FH305" s="48" t="n">
        <f aca="false">MIN(MAX((HF304*(1+HF$5/Setup!$C$36)+IF($V305=39,N($F305),0))-DJ305,0),MAX($P305-SUM(DV305:FG305),0))</f>
        <v>0</v>
      </c>
      <c r="FI305" s="48" t="n">
        <f aca="false">MIN(MAX((HG304*(1+HG$5/Setup!$C$36)+IF($V305=40,N($F305),0))-DK305,0),MAX($P305-SUM(DV305:FH305),0))</f>
        <v>0</v>
      </c>
      <c r="FJ305" s="48" t="n">
        <f aca="false">MIN(MAX((HH304*(1+HH$5/Setup!$C$36)+IF($V305=41,N($F305),0))-DL305,0),MAX($P305-SUM(DV305:FI305),0))</f>
        <v>0</v>
      </c>
      <c r="FK305" s="48" t="n">
        <f aca="false">MIN(MAX((HI304*(1+HI$5/Setup!$C$36)+IF($V305=42,N($F305),0))-DM305,0),MAX($P305-SUM(DV305:FJ305),0))</f>
        <v>0</v>
      </c>
      <c r="FL305" s="48" t="n">
        <f aca="false">MIN(MAX((HJ304*(1+HJ$5/Setup!$C$36)+IF($V305=43,N($F305),0))-DN305,0),MAX($P305-SUM(DV305:FK305),0))</f>
        <v>0</v>
      </c>
      <c r="FM305" s="48" t="n">
        <f aca="false">MIN(MAX((HK304*(1+HK$5/Setup!$C$36)+IF($V305=44,N($F305),0))-DO305,0),MAX($P305-SUM(DV305:FL305),0))</f>
        <v>0</v>
      </c>
      <c r="FN305" s="48" t="n">
        <f aca="false">MIN(MAX((HL304*(1+HL$5/Setup!$C$36)+IF($V305=45,N($F305),0))-DP305,0),MAX($P305-SUM(DV305:FM305),0))</f>
        <v>0</v>
      </c>
      <c r="FO305" s="48" t="n">
        <f aca="false">MIN(MAX((HM304*(1+HM$5/Setup!$C$36)+IF($V305=46,N($F305),0))-DQ305,0),MAX($P305-SUM(DV305:FN305),0))</f>
        <v>0</v>
      </c>
      <c r="FP305" s="48" t="n">
        <f aca="false">MIN(MAX((HN304*(1+HN$5/Setup!$C$36)+IF($V305=47,N($F305),0))-DR305,0),MAX($P305-SUM(DV305:FO305),0))</f>
        <v>0</v>
      </c>
      <c r="FQ305" s="48" t="n">
        <f aca="false">MIN(MAX((HO304*(1+HO$5/Setup!$C$36)+IF($V305=48,N($F305),0))-DS305,0),MAX($P305-SUM(DV305:FP305),0))</f>
        <v>0</v>
      </c>
      <c r="FR305" s="48" t="n">
        <f aca="false">MIN(MAX((HP304*(1+HP$5/Setup!$C$36)+IF($V305=49,N($F305),0))-DT305,0),MAX($P305-SUM(DV305:FQ305),0))</f>
        <v>0</v>
      </c>
      <c r="FS305" s="48" t="n">
        <f aca="false">MIN(MAX((HQ304*(1+HQ$5/Setup!$C$36)+IF($V305=50,N($F305),0))-DU305,0),MAX($P305-SUM(DV305:FR305),0))</f>
        <v>0</v>
      </c>
      <c r="FT305" s="48" t="n">
        <f aca="false">IF((FT304*(1+FT$5/Setup!$C$36)+IF($V305=1,N($F305),0))-BX305-DV305&lt;0.005,0,(FT304*(1+FT$5/Setup!$C$36)+IF($V305=1,N($F305),0))-BX305-DV305)</f>
        <v>0</v>
      </c>
      <c r="FU305" s="48" t="n">
        <f aca="false">IF((FU304*(1+FU$5/Setup!$C$36)+IF($V305=2,N($F305),0))-BY305-DW305&lt;0.005,0,(FU304*(1+FU$5/Setup!$C$36)+IF($V305=2,N($F305),0))-BY305-DW305)</f>
        <v>0</v>
      </c>
      <c r="FV305" s="48" t="n">
        <f aca="false">IF((FV304*(1+FV$5/Setup!$C$36)+IF($V305=3,N($F305),0))-BZ305-DX305&lt;0.005,0,(FV304*(1+FV$5/Setup!$C$36)+IF($V305=3,N($F305),0))-BZ305-DX305)</f>
        <v>0</v>
      </c>
      <c r="FW305" s="48" t="n">
        <f aca="false">IF((FW304*(1+FW$5/Setup!$C$36)+IF($V305=4,N($F305),0))-CA305-DY305&lt;0.005,0,(FW304*(1+FW$5/Setup!$C$36)+IF($V305=4,N($F305),0))-CA305-DY305)</f>
        <v>0</v>
      </c>
      <c r="FX305" s="48" t="n">
        <f aca="false">IF((FX304*(1+FX$5/Setup!$C$36)+IF($V305=5,N($F305),0))-CB305-DZ305&lt;0.005,0,(FX304*(1+FX$5/Setup!$C$36)+IF($V305=5,N($F305),0))-CB305-DZ305)</f>
        <v>0</v>
      </c>
      <c r="FY305" s="48" t="n">
        <f aca="false">IF((FY304*(1+FY$5/Setup!$C$36)+IF($V305=6,N($F305),0))-CC305-EA305&lt;0.005,0,(FY304*(1+FY$5/Setup!$C$36)+IF($V305=6,N($F305),0))-CC305-EA305)</f>
        <v>0</v>
      </c>
      <c r="FZ305" s="48" t="n">
        <f aca="false">IF((FZ304*(1+FZ$5/Setup!$C$36)+IF($V305=7,N($F305),0))-CD305-EB305&lt;0.005,0,(FZ304*(1+FZ$5/Setup!$C$36)+IF($V305=7,N($F305),0))-CD305-EB305)</f>
        <v>0</v>
      </c>
      <c r="GA305" s="48" t="n">
        <f aca="false">IF((GA304*(1+GA$5/Setup!$C$36)+IF($V305=8,N($F305),0))-CE305-EC305&lt;0.005,0,(GA304*(1+GA$5/Setup!$C$36)+IF($V305=8,N($F305),0))-CE305-EC305)</f>
        <v>0</v>
      </c>
      <c r="GB305" s="48" t="n">
        <f aca="false">IF((GB304*(1+GB$5/Setup!$C$36)+IF($V305=9,N($F305),0))-CF305-ED305&lt;0.005,0,(GB304*(1+GB$5/Setup!$C$36)+IF($V305=9,N($F305),0))-CF305-ED305)</f>
        <v>0</v>
      </c>
      <c r="GC305" s="48" t="n">
        <f aca="false">IF((GC304*(1+GC$5/Setup!$C$36)+IF($V305=10,N($F305),0))-CG305-EE305&lt;0.005,0,(GC304*(1+GC$5/Setup!$C$36)+IF($V305=10,N($F305),0))-CG305-EE305)</f>
        <v>0</v>
      </c>
      <c r="GD305" s="48" t="n">
        <f aca="false">IF((GD304*(1+GD$5/Setup!$C$36)+IF($V305=11,N($F305),0))-CH305-EF305&lt;0.005,0,(GD304*(1+GD$5/Setup!$C$36)+IF($V305=11,N($F305),0))-CH305-EF305)</f>
        <v>0</v>
      </c>
      <c r="GE305" s="48" t="n">
        <f aca="false">IF((GE304*(1+GE$5/Setup!$C$36)+IF($V305=12,N($F305),0))-CI305-EG305&lt;0.005,0,(GE304*(1+GE$5/Setup!$C$36)+IF($V305=12,N($F305),0))-CI305-EG305)</f>
        <v>0</v>
      </c>
      <c r="GF305" s="48" t="n">
        <f aca="false">IF((GF304*(1+GF$5/Setup!$C$36)+IF($V305=13,N($F305),0))-CJ305-EH305&lt;0.005,0,(GF304*(1+GF$5/Setup!$C$36)+IF($V305=13,N($F305),0))-CJ305-EH305)</f>
        <v>0</v>
      </c>
      <c r="GG305" s="48" t="n">
        <f aca="false">IF((GG304*(1+GG$5/Setup!$C$36)+IF($V305=14,N($F305),0))-CK305-EI305&lt;0.005,0,(GG304*(1+GG$5/Setup!$C$36)+IF($V305=14,N($F305),0))-CK305-EI305)</f>
        <v>0</v>
      </c>
      <c r="GH305" s="48" t="n">
        <f aca="false">IF((GH304*(1+GH$5/Setup!$C$36)+IF($V305=15,N($F305),0))-CL305-EJ305&lt;0.005,0,(GH304*(1+GH$5/Setup!$C$36)+IF($V305=15,N($F305),0))-CL305-EJ305)</f>
        <v>0</v>
      </c>
      <c r="GI305" s="48" t="n">
        <f aca="false">IF((GI304*(1+GI$5/Setup!$C$36)+IF($V305=16,N($F305),0))-CM305-EK305&lt;0.005,0,(GI304*(1+GI$5/Setup!$C$36)+IF($V305=16,N($F305),0))-CM305-EK305)</f>
        <v>0</v>
      </c>
      <c r="GJ305" s="48" t="n">
        <f aca="false">IF((GJ304*(1+GJ$5/Setup!$C$36)+IF($V305=17,N($F305),0))-CN305-EL305&lt;0.005,0,(GJ304*(1+GJ$5/Setup!$C$36)+IF($V305=17,N($F305),0))-CN305-EL305)</f>
        <v>0</v>
      </c>
      <c r="GK305" s="48" t="n">
        <f aca="false">IF((GK304*(1+GK$5/Setup!$C$36)+IF($V305=18,N($F305),0))-CO305-EM305&lt;0.005,0,(GK304*(1+GK$5/Setup!$C$36)+IF($V305=18,N($F305),0))-CO305-EM305)</f>
        <v>0</v>
      </c>
      <c r="GL305" s="48" t="n">
        <f aca="false">IF((GL304*(1+GL$5/Setup!$C$36)+IF($V305=19,N($F305),0))-CP305-EN305&lt;0.005,0,(GL304*(1+GL$5/Setup!$C$36)+IF($V305=19,N($F305),0))-CP305-EN305)</f>
        <v>0</v>
      </c>
      <c r="GM305" s="48" t="n">
        <f aca="false">IF((GM304*(1+GM$5/Setup!$C$36)+IF($V305=20,N($F305),0))-CQ305-EO305&lt;0.005,0,(GM304*(1+GM$5/Setup!$C$36)+IF($V305=20,N($F305),0))-CQ305-EO305)</f>
        <v>0</v>
      </c>
      <c r="GN305" s="48" t="n">
        <f aca="false">IF((GN304*(1+GN$5/Setup!$C$36)+IF($V305=21,N($F305),0))-CR305-EP305&lt;0.005,0,(GN304*(1+GN$5/Setup!$C$36)+IF($V305=21,N($F305),0))-CR305-EP305)</f>
        <v>0</v>
      </c>
      <c r="GO305" s="48" t="n">
        <f aca="false">IF((GO304*(1+GO$5/Setup!$C$36)+IF($V305=22,N($F305),0))-CS305-EQ305&lt;0.005,0,(GO304*(1+GO$5/Setup!$C$36)+IF($V305=22,N($F305),0))-CS305-EQ305)</f>
        <v>0</v>
      </c>
      <c r="GP305" s="48" t="n">
        <f aca="false">IF((GP304*(1+GP$5/Setup!$C$36)+IF($V305=23,N($F305),0))-CT305-ER305&lt;0.005,0,(GP304*(1+GP$5/Setup!$C$36)+IF($V305=23,N($F305),0))-CT305-ER305)</f>
        <v>0</v>
      </c>
      <c r="GQ305" s="48" t="n">
        <f aca="false">IF((GQ304*(1+GQ$5/Setup!$C$36)+IF($V305=24,N($F305),0))-CU305-ES305&lt;0.005,0,(GQ304*(1+GQ$5/Setup!$C$36)+IF($V305=24,N($F305),0))-CU305-ES305)</f>
        <v>0</v>
      </c>
      <c r="GR305" s="48" t="n">
        <f aca="false">IF((GR304*(1+GR$5/Setup!$C$36)+IF($V305=25,N($F305),0))-CV305-ET305&lt;0.005,0,(GR304*(1+GR$5/Setup!$C$36)+IF($V305=25,N($F305),0))-CV305-ET305)</f>
        <v>0</v>
      </c>
      <c r="GS305" s="48" t="n">
        <f aca="false">IF((GS304*(1+GS$5/Setup!$C$36)+IF($V305=26,N($F305),0))-CW305-EU305&lt;0.005,0,(GS304*(1+GS$5/Setup!$C$36)+IF($V305=26,N($F305),0))-CW305-EU305)</f>
        <v>0</v>
      </c>
      <c r="GT305" s="48" t="n">
        <f aca="false">IF((GT304*(1+GT$5/Setup!$C$36)+IF($V305=27,N($F305),0))-CX305-EV305&lt;0.005,0,(GT304*(1+GT$5/Setup!$C$36)+IF($V305=27,N($F305),0))-CX305-EV305)</f>
        <v>0</v>
      </c>
      <c r="GU305" s="48" t="n">
        <f aca="false">IF((GU304*(1+GU$5/Setup!$C$36)+IF($V305=28,N($F305),0))-CY305-EW305&lt;0.005,0,(GU304*(1+GU$5/Setup!$C$36)+IF($V305=28,N($F305),0))-CY305-EW305)</f>
        <v>0</v>
      </c>
      <c r="GV305" s="48" t="n">
        <f aca="false">IF((GV304*(1+GV$5/Setup!$C$36)+IF($V305=29,N($F305),0))-CZ305-EX305&lt;0.005,0,(GV304*(1+GV$5/Setup!$C$36)+IF($V305=29,N($F305),0))-CZ305-EX305)</f>
        <v>0</v>
      </c>
      <c r="GW305" s="48" t="n">
        <f aca="false">IF((GW304*(1+GW$5/Setup!$C$36)+IF($V305=30,N($F305),0))-DA305-EY305&lt;0.005,0,(GW304*(1+GW$5/Setup!$C$36)+IF($V305=30,N($F305),0))-DA305-EY305)</f>
        <v>0</v>
      </c>
      <c r="GX305" s="48" t="n">
        <f aca="false">IF((GX304*(1+GX$5/Setup!$C$36)+IF($V305=31,N($F305),0))-DB305-EZ305&lt;0.005,0,(GX304*(1+GX$5/Setup!$C$36)+IF($V305=31,N($F305),0))-DB305-EZ305)</f>
        <v>0</v>
      </c>
      <c r="GY305" s="48" t="n">
        <f aca="false">IF((GY304*(1+GY$5/Setup!$C$36)+IF($V305=32,N($F305),0))-DC305-FA305&lt;0.005,0,(GY304*(1+GY$5/Setup!$C$36)+IF($V305=32,N($F305),0))-DC305-FA305)</f>
        <v>0</v>
      </c>
      <c r="GZ305" s="48" t="n">
        <f aca="false">IF((GZ304*(1+GZ$5/Setup!$C$36)+IF($V305=33,N($F305),0))-DD305-FB305&lt;0.005,0,(GZ304*(1+GZ$5/Setup!$C$36)+IF($V305=33,N($F305),0))-DD305-FB305)</f>
        <v>0</v>
      </c>
      <c r="HA305" s="48" t="n">
        <f aca="false">IF((HA304*(1+HA$5/Setup!$C$36)+IF($V305=34,N($F305),0))-DE305-FC305&lt;0.005,0,(HA304*(1+HA$5/Setup!$C$36)+IF($V305=34,N($F305),0))-DE305-FC305)</f>
        <v>0</v>
      </c>
      <c r="HB305" s="48" t="n">
        <f aca="false">IF((HB304*(1+HB$5/Setup!$C$36)+IF($V305=35,N($F305),0))-DF305-FD305&lt;0.005,0,(HB304*(1+HB$5/Setup!$C$36)+IF($V305=35,N($F305),0))-DF305-FD305)</f>
        <v>0</v>
      </c>
      <c r="HC305" s="48" t="n">
        <f aca="false">IF((HC304*(1+HC$5/Setup!$C$36)+IF($V305=36,N($F305),0))-DG305-FE305&lt;0.005,0,(HC304*(1+HC$5/Setup!$C$36)+IF($V305=36,N($F305),0))-DG305-FE305)</f>
        <v>0</v>
      </c>
      <c r="HD305" s="48" t="n">
        <f aca="false">IF((HD304*(1+HD$5/Setup!$C$36)+IF($V305=37,N($F305),0))-DH305-FF305&lt;0.005,0,(HD304*(1+HD$5/Setup!$C$36)+IF($V305=37,N($F305),0))-DH305-FF305)</f>
        <v>0</v>
      </c>
      <c r="HE305" s="48" t="n">
        <f aca="false">IF((HE304*(1+HE$5/Setup!$C$36)+IF($V305=38,N($F305),0))-DI305-FG305&lt;0.005,0,(HE304*(1+HE$5/Setup!$C$36)+IF($V305=38,N($F305),0))-DI305-FG305)</f>
        <v>0</v>
      </c>
      <c r="HF305" s="48" t="n">
        <f aca="false">IF((HF304*(1+HF$5/Setup!$C$36)+IF($V305=39,N($F305),0))-DJ305-FH305&lt;0.005,0,(HF304*(1+HF$5/Setup!$C$36)+IF($V305=39,N($F305),0))-DJ305-FH305)</f>
        <v>0</v>
      </c>
      <c r="HG305" s="48" t="n">
        <f aca="false">IF((HG304*(1+HG$5/Setup!$C$36)+IF($V305=40,N($F305),0))-DK305-FI305&lt;0.005,0,(HG304*(1+HG$5/Setup!$C$36)+IF($V305=40,N($F305),0))-DK305-FI305)</f>
        <v>0</v>
      </c>
      <c r="HH305" s="48" t="n">
        <f aca="false">IF((HH304*(1+HH$5/Setup!$C$36)+IF($V305=41,N($F305),0))-DL305-FJ305&lt;0.005,0,(HH304*(1+HH$5/Setup!$C$36)+IF($V305=41,N($F305),0))-DL305-FJ305)</f>
        <v>0</v>
      </c>
      <c r="HI305" s="48" t="n">
        <f aca="false">IF((HI304*(1+HI$5/Setup!$C$36)+IF($V305=42,N($F305),0))-DM305-FK305&lt;0.005,0,(HI304*(1+HI$5/Setup!$C$36)+IF($V305=42,N($F305),0))-DM305-FK305)</f>
        <v>0</v>
      </c>
      <c r="HJ305" s="48" t="n">
        <f aca="false">IF((HJ304*(1+HJ$5/Setup!$C$36)+IF($V305=43,N($F305),0))-DN305-FL305&lt;0.005,0,(HJ304*(1+HJ$5/Setup!$C$36)+IF($V305=43,N($F305),0))-DN305-FL305)</f>
        <v>0</v>
      </c>
      <c r="HK305" s="48" t="n">
        <f aca="false">IF((HK304*(1+HK$5/Setup!$C$36)+IF($V305=44,N($F305),0))-DO305-FM305&lt;0.005,0,(HK304*(1+HK$5/Setup!$C$36)+IF($V305=44,N($F305),0))-DO305-FM305)</f>
        <v>0</v>
      </c>
      <c r="HL305" s="48" t="n">
        <f aca="false">IF((HL304*(1+HL$5/Setup!$C$36)+IF($V305=45,N($F305),0))-DP305-FN305&lt;0.005,0,(HL304*(1+HL$5/Setup!$C$36)+IF($V305=45,N($F305),0))-DP305-FN305)</f>
        <v>0</v>
      </c>
      <c r="HM305" s="48" t="n">
        <f aca="false">IF((HM304*(1+HM$5/Setup!$C$36)+IF($V305=46,N($F305),0))-DQ305-FO305&lt;0.005,0,(HM304*(1+HM$5/Setup!$C$36)+IF($V305=46,N($F305),0))-DQ305-FO305)</f>
        <v>0</v>
      </c>
      <c r="HN305" s="48" t="n">
        <f aca="false">IF((HN304*(1+HN$5/Setup!$C$36)+IF($V305=47,N($F305),0))-DR305-FP305&lt;0.005,0,(HN304*(1+HN$5/Setup!$C$36)+IF($V305=47,N($F305),0))-DR305-FP305)</f>
        <v>0</v>
      </c>
      <c r="HO305" s="48" t="n">
        <f aca="false">IF((HO304*(1+HO$5/Setup!$C$36)+IF($V305=48,N($F305),0))-DS305-FQ305&lt;0.005,0,(HO304*(1+HO$5/Setup!$C$36)+IF($V305=48,N($F305),0))-DS305-FQ305)</f>
        <v>0</v>
      </c>
      <c r="HP305" s="48" t="n">
        <f aca="false">IF((HP304*(1+HP$5/Setup!$C$36)+IF($V305=49,N($F305),0))-DT305-FR305&lt;0.005,0,(HP304*(1+HP$5/Setup!$C$36)+IF($V305=49,N($F305),0))-DT305-FR305)</f>
        <v>0</v>
      </c>
      <c r="HQ305" s="48" t="n">
        <f aca="false">IF((HQ304*(1+HQ$5/Setup!$C$36)+IF($V305=50,N($F305),0))-DU305-FS305&lt;0.005,0,(HQ304*(1+HQ$5/Setup!$C$36)+IF($V305=50,N($F305),0))-DU305-FS305)</f>
        <v>0</v>
      </c>
    </row>
    <row r="306" customFormat="false" ht="15" hidden="false" customHeight="false" outlineLevel="0" collapsed="false">
      <c r="A306" s="44" t="n">
        <v>298</v>
      </c>
      <c r="B306" s="45" t="n">
        <f aca="false">IF(Setup!$C$7="Every month",EDATE(Setup!$C$8,($A306-1)),IF(Setup!$C$7="Twice a month",DATE(YEAR(Setup!$C$8),MONTH(Setup!$C$8)+INT((($A306-1)+Setup!$C$41)/2),MIN(IF(MOD(($A306-1)+Setup!$C$41,2)=0,Setup!$C$39,Setup!$C$40),DAY(EOMONTH(DATE(YEAR(Setup!$C$8),MONTH(Setup!$C$8)+INT((($A306-1)+Setup!$C$41)/2),1),0)))),Setup!$C$8+($A306-1)*IF(Setup!$C$7="Every week",7,14)))</f>
        <v>50483</v>
      </c>
      <c r="C306" s="45" t="n">
        <f aca="false">IF(Setup!$C$7="Every month",EDATE(Setup!$C$8,$A306),IF(Setup!$C$7="Twice a month",DATE(YEAR(Setup!$C$8),MONTH(Setup!$C$8)+INT(($A306+Setup!$C$41)/2),MIN(IF(MOD($A306+Setup!$C$41,2)=0,Setup!$C$39,Setup!$C$40),DAY(EOMONTH(DATE(YEAR(Setup!$C$8),MONTH(Setup!$C$8)+INT(($A306+Setup!$C$41)/2),1),0)))),Setup!$C$8+$A306*IF(Setup!$C$7="Every week",7,14)))</f>
        <v>50497</v>
      </c>
      <c r="D306" s="46"/>
      <c r="E306" s="47"/>
      <c r="F306" s="47"/>
      <c r="G306" s="47"/>
      <c r="H306" s="47"/>
      <c r="I306" s="48" t="n">
        <f aca="false">N(Setup!$C$11)+N(E306)</f>
        <v>100</v>
      </c>
      <c r="J306" s="48" t="n">
        <f aca="false">MIN(Setup!$C$37,MAX(I306,0))</f>
        <v>9.23076923076923</v>
      </c>
      <c r="K306" s="48" t="n">
        <f aca="false">MIN(MAX(N(Setup!$C$14)-L305,0),MAX(I306-J306,0))</f>
        <v>0</v>
      </c>
      <c r="L306" s="48" t="n">
        <f aca="false">L305+K306-N(G306)</f>
        <v>500</v>
      </c>
      <c r="M306" s="48" t="n">
        <f aca="false">M305+J306-N(H306)</f>
        <v>2750.76923076923</v>
      </c>
      <c r="N306" s="48" t="n">
        <f aca="false">SUM(BX306:DU306)</f>
        <v>0</v>
      </c>
      <c r="O306" s="48" t="n">
        <f aca="false">SUM(Z306:BW306)-N306</f>
        <v>40</v>
      </c>
      <c r="P306" s="48" t="n">
        <f aca="false">MAX(I306-J306-K306,0)+O306</f>
        <v>130.769230769231</v>
      </c>
      <c r="Q306" s="48" t="n">
        <f aca="false">SUM(DV306:FS306)</f>
        <v>0</v>
      </c>
      <c r="R306" s="49" t="n">
        <f aca="false">N306+J306+K306+Q306</f>
        <v>9.23076923076923</v>
      </c>
      <c r="S306" s="48" t="n">
        <f aca="false">T306-T305-N(F306)+N306+Q306</f>
        <v>0</v>
      </c>
      <c r="T306" s="49" t="n">
        <f aca="false">SUM(FT306:HQ306)</f>
        <v>0</v>
      </c>
      <c r="U306" s="44" t="str">
        <f aca="false">IF(T305&lt;0.005,"",INDEX(Helpers!$C$2:$C$51,IF(_xlfn.MINIFS($DV$6:$FS$6,DV306:FS306,"&gt;0.005")=0,V306,_xlfn.MINIFS($DV$6:$FS$6,DV306:FS306,"&gt;0.005"))))</f>
        <v/>
      </c>
      <c r="V306" s="44" t="n">
        <f aca="false">IF(_xlfn.MINIFS($FT$6:$HQ$6,FT305:HQ305,"&gt;0.005")=0,1,_xlfn.MINIFS($FT$6:$HQ$6,FT305:HQ305,"&gt;0.005"))</f>
        <v>1</v>
      </c>
      <c r="W306" s="44" t="n">
        <f aca="false">IF(AND(D306&lt;&gt;"Paid",T305&gt;0.005),1,0)</f>
        <v>0</v>
      </c>
      <c r="X306" s="48" t="n">
        <f aca="false">SUMPRODUCT(((Helpers!$G$2:$G$51*(1+(Helpers!$D$2:$D$51+0.000000001)/12)^(($B306-Setup!$C$8)/(365.25/12))-Helpers!$E$2:$E$51*((1+(Helpers!$D$2:$D$51+0.000000001)/12)^(($B306-Setup!$C$8)/(365.25/12))-1)/((Helpers!$D$2:$D$51+0.000000001)/12))&gt;0)*(Helpers!$G$2:$G$51*(1+(Helpers!$D$2:$D$51+0.000000001)/12)^(($B306-Setup!$C$8)/(365.25/12))-Helpers!$E$2:$E$51*((1+(Helpers!$D$2:$D$51+0.000000001)/12)^(($B306-Setup!$C$8)/(365.25/12))-1)/((Helpers!$D$2:$D$51+0.000000001)/12)))</f>
        <v>0</v>
      </c>
      <c r="Y306" s="48"/>
      <c r="Z306" s="48" t="n">
        <f aca="false">IF(OR(N(Z$5)=0,Z$6=""),0,Z$5*((DATE(YEAR($B306),MONTH($B306),MIN(Z$6,DAY(EOMONTH($B306,0))))&gt;=$B306)*(DATE(YEAR($B306),MONTH($B306),MIN(Z$6,DAY(EOMONTH($B306,0))))&lt;$C306)+(DATE(YEAR($B306),MONTH($B306)+1,MIN(Z$6,DAY(EOMONTH($B306,1))))&gt;=$B306)*(DATE(YEAR($B306),MONTH($B306)+1,MIN(Z$6,DAY(EOMONTH($B306,1))))&lt;$C306)))</f>
        <v>0</v>
      </c>
      <c r="AA306" s="48" t="n">
        <f aca="false">IF(OR(N(AA$5)=0,AA$6=""),0,AA$5*((DATE(YEAR($B306),MONTH($B306),MIN(AA$6,DAY(EOMONTH($B306,0))))&gt;=$B306)*(DATE(YEAR($B306),MONTH($B306),MIN(AA$6,DAY(EOMONTH($B306,0))))&lt;$C306)+(DATE(YEAR($B306),MONTH($B306)+1,MIN(AA$6,DAY(EOMONTH($B306,1))))&gt;=$B306)*(DATE(YEAR($B306),MONTH($B306)+1,MIN(AA$6,DAY(EOMONTH($B306,1))))&lt;$C306)))</f>
        <v>40</v>
      </c>
      <c r="AB306" s="48" t="n">
        <f aca="false">IF(OR(N(AB$5)=0,AB$6=""),0,AB$5*((DATE(YEAR($B306),MONTH($B306),MIN(AB$6,DAY(EOMONTH($B306,0))))&gt;=$B306)*(DATE(YEAR($B306),MONTH($B306),MIN(AB$6,DAY(EOMONTH($B306,0))))&lt;$C306)+(DATE(YEAR($B306),MONTH($B306)+1,MIN(AB$6,DAY(EOMONTH($B306,1))))&gt;=$B306)*(DATE(YEAR($B306),MONTH($B306)+1,MIN(AB$6,DAY(EOMONTH($B306,1))))&lt;$C306)))</f>
        <v>0</v>
      </c>
      <c r="AC306" s="48" t="n">
        <f aca="false">IF(OR(N(AC$5)=0,AC$6=""),0,AC$5*((DATE(YEAR($B306),MONTH($B306),MIN(AC$6,DAY(EOMONTH($B306,0))))&gt;=$B306)*(DATE(YEAR($B306),MONTH($B306),MIN(AC$6,DAY(EOMONTH($B306,0))))&lt;$C306)+(DATE(YEAR($B306),MONTH($B306)+1,MIN(AC$6,DAY(EOMONTH($B306,1))))&gt;=$B306)*(DATE(YEAR($B306),MONTH($B306)+1,MIN(AC$6,DAY(EOMONTH($B306,1))))&lt;$C306)))</f>
        <v>0</v>
      </c>
      <c r="AD306" s="48" t="n">
        <f aca="false">IF(OR(N(AD$5)=0,AD$6=""),0,AD$5*((DATE(YEAR($B306),MONTH($B306),MIN(AD$6,DAY(EOMONTH($B306,0))))&gt;=$B306)*(DATE(YEAR($B306),MONTH($B306),MIN(AD$6,DAY(EOMONTH($B306,0))))&lt;$C306)+(DATE(YEAR($B306),MONTH($B306)+1,MIN(AD$6,DAY(EOMONTH($B306,1))))&gt;=$B306)*(DATE(YEAR($B306),MONTH($B306)+1,MIN(AD$6,DAY(EOMONTH($B306,1))))&lt;$C306)))</f>
        <v>0</v>
      </c>
      <c r="AE306" s="48" t="n">
        <f aca="false">IF(OR(N(AE$5)=0,AE$6=""),0,AE$5*((DATE(YEAR($B306),MONTH($B306),MIN(AE$6,DAY(EOMONTH($B306,0))))&gt;=$B306)*(DATE(YEAR($B306),MONTH($B306),MIN(AE$6,DAY(EOMONTH($B306,0))))&lt;$C306)+(DATE(YEAR($B306),MONTH($B306)+1,MIN(AE$6,DAY(EOMONTH($B306,1))))&gt;=$B306)*(DATE(YEAR($B306),MONTH($B306)+1,MIN(AE$6,DAY(EOMONTH($B306,1))))&lt;$C306)))</f>
        <v>0</v>
      </c>
      <c r="AF306" s="48" t="n">
        <f aca="false">IF(OR(N(AF$5)=0,AF$6=""),0,AF$5*((DATE(YEAR($B306),MONTH($B306),MIN(AF$6,DAY(EOMONTH($B306,0))))&gt;=$B306)*(DATE(YEAR($B306),MONTH($B306),MIN(AF$6,DAY(EOMONTH($B306,0))))&lt;$C306)+(DATE(YEAR($B306),MONTH($B306)+1,MIN(AF$6,DAY(EOMONTH($B306,1))))&gt;=$B306)*(DATE(YEAR($B306),MONTH($B306)+1,MIN(AF$6,DAY(EOMONTH($B306,1))))&lt;$C306)))</f>
        <v>0</v>
      </c>
      <c r="AG306" s="48" t="n">
        <f aca="false">IF(OR(N(AG$5)=0,AG$6=""),0,AG$5*((DATE(YEAR($B306),MONTH($B306),MIN(AG$6,DAY(EOMONTH($B306,0))))&gt;=$B306)*(DATE(YEAR($B306),MONTH($B306),MIN(AG$6,DAY(EOMONTH($B306,0))))&lt;$C306)+(DATE(YEAR($B306),MONTH($B306)+1,MIN(AG$6,DAY(EOMONTH($B306,1))))&gt;=$B306)*(DATE(YEAR($B306),MONTH($B306)+1,MIN(AG$6,DAY(EOMONTH($B306,1))))&lt;$C306)))</f>
        <v>0</v>
      </c>
      <c r="AH306" s="48" t="n">
        <f aca="false">IF(OR(N(AH$5)=0,AH$6=""),0,AH$5*((DATE(YEAR($B306),MONTH($B306),MIN(AH$6,DAY(EOMONTH($B306,0))))&gt;=$B306)*(DATE(YEAR($B306),MONTH($B306),MIN(AH$6,DAY(EOMONTH($B306,0))))&lt;$C306)+(DATE(YEAR($B306),MONTH($B306)+1,MIN(AH$6,DAY(EOMONTH($B306,1))))&gt;=$B306)*(DATE(YEAR($B306),MONTH($B306)+1,MIN(AH$6,DAY(EOMONTH($B306,1))))&lt;$C306)))</f>
        <v>0</v>
      </c>
      <c r="AI306" s="48" t="n">
        <f aca="false">IF(OR(N(AI$5)=0,AI$6=""),0,AI$5*((DATE(YEAR($B306),MONTH($B306),MIN(AI$6,DAY(EOMONTH($B306,0))))&gt;=$B306)*(DATE(YEAR($B306),MONTH($B306),MIN(AI$6,DAY(EOMONTH($B306,0))))&lt;$C306)+(DATE(YEAR($B306),MONTH($B306)+1,MIN(AI$6,DAY(EOMONTH($B306,1))))&gt;=$B306)*(DATE(YEAR($B306),MONTH($B306)+1,MIN(AI$6,DAY(EOMONTH($B306,1))))&lt;$C306)))</f>
        <v>0</v>
      </c>
      <c r="AJ306" s="48" t="n">
        <f aca="false">IF(OR(N(AJ$5)=0,AJ$6=""),0,AJ$5*((DATE(YEAR($B306),MONTH($B306),MIN(AJ$6,DAY(EOMONTH($B306,0))))&gt;=$B306)*(DATE(YEAR($B306),MONTH($B306),MIN(AJ$6,DAY(EOMONTH($B306,0))))&lt;$C306)+(DATE(YEAR($B306),MONTH($B306)+1,MIN(AJ$6,DAY(EOMONTH($B306,1))))&gt;=$B306)*(DATE(YEAR($B306),MONTH($B306)+1,MIN(AJ$6,DAY(EOMONTH($B306,1))))&lt;$C306)))</f>
        <v>0</v>
      </c>
      <c r="AK306" s="48" t="n">
        <f aca="false">IF(OR(N(AK$5)=0,AK$6=""),0,AK$5*((DATE(YEAR($B306),MONTH($B306),MIN(AK$6,DAY(EOMONTH($B306,0))))&gt;=$B306)*(DATE(YEAR($B306),MONTH($B306),MIN(AK$6,DAY(EOMONTH($B306,0))))&lt;$C306)+(DATE(YEAR($B306),MONTH($B306)+1,MIN(AK$6,DAY(EOMONTH($B306,1))))&gt;=$B306)*(DATE(YEAR($B306),MONTH($B306)+1,MIN(AK$6,DAY(EOMONTH($B306,1))))&lt;$C306)))</f>
        <v>0</v>
      </c>
      <c r="AL306" s="48" t="n">
        <f aca="false">IF(OR(N(AL$5)=0,AL$6=""),0,AL$5*((DATE(YEAR($B306),MONTH($B306),MIN(AL$6,DAY(EOMONTH($B306,0))))&gt;=$B306)*(DATE(YEAR($B306),MONTH($B306),MIN(AL$6,DAY(EOMONTH($B306,0))))&lt;$C306)+(DATE(YEAR($B306),MONTH($B306)+1,MIN(AL$6,DAY(EOMONTH($B306,1))))&gt;=$B306)*(DATE(YEAR($B306),MONTH($B306)+1,MIN(AL$6,DAY(EOMONTH($B306,1))))&lt;$C306)))</f>
        <v>0</v>
      </c>
      <c r="AM306" s="48" t="n">
        <f aca="false">IF(OR(N(AM$5)=0,AM$6=""),0,AM$5*((DATE(YEAR($B306),MONTH($B306),MIN(AM$6,DAY(EOMONTH($B306,0))))&gt;=$B306)*(DATE(YEAR($B306),MONTH($B306),MIN(AM$6,DAY(EOMONTH($B306,0))))&lt;$C306)+(DATE(YEAR($B306),MONTH($B306)+1,MIN(AM$6,DAY(EOMONTH($B306,1))))&gt;=$B306)*(DATE(YEAR($B306),MONTH($B306)+1,MIN(AM$6,DAY(EOMONTH($B306,1))))&lt;$C306)))</f>
        <v>0</v>
      </c>
      <c r="AN306" s="48" t="n">
        <f aca="false">IF(OR(N(AN$5)=0,AN$6=""),0,AN$5*((DATE(YEAR($B306),MONTH($B306),MIN(AN$6,DAY(EOMONTH($B306,0))))&gt;=$B306)*(DATE(YEAR($B306),MONTH($B306),MIN(AN$6,DAY(EOMONTH($B306,0))))&lt;$C306)+(DATE(YEAR($B306),MONTH($B306)+1,MIN(AN$6,DAY(EOMONTH($B306,1))))&gt;=$B306)*(DATE(YEAR($B306),MONTH($B306)+1,MIN(AN$6,DAY(EOMONTH($B306,1))))&lt;$C306)))</f>
        <v>0</v>
      </c>
      <c r="AO306" s="48" t="n">
        <f aca="false">IF(OR(N(AO$5)=0,AO$6=""),0,AO$5*((DATE(YEAR($B306),MONTH($B306),MIN(AO$6,DAY(EOMONTH($B306,0))))&gt;=$B306)*(DATE(YEAR($B306),MONTH($B306),MIN(AO$6,DAY(EOMONTH($B306,0))))&lt;$C306)+(DATE(YEAR($B306),MONTH($B306)+1,MIN(AO$6,DAY(EOMONTH($B306,1))))&gt;=$B306)*(DATE(YEAR($B306),MONTH($B306)+1,MIN(AO$6,DAY(EOMONTH($B306,1))))&lt;$C306)))</f>
        <v>0</v>
      </c>
      <c r="AP306" s="48" t="n">
        <f aca="false">IF(OR(N(AP$5)=0,AP$6=""),0,AP$5*((DATE(YEAR($B306),MONTH($B306),MIN(AP$6,DAY(EOMONTH($B306,0))))&gt;=$B306)*(DATE(YEAR($B306),MONTH($B306),MIN(AP$6,DAY(EOMONTH($B306,0))))&lt;$C306)+(DATE(YEAR($B306),MONTH($B306)+1,MIN(AP$6,DAY(EOMONTH($B306,1))))&gt;=$B306)*(DATE(YEAR($B306),MONTH($B306)+1,MIN(AP$6,DAY(EOMONTH($B306,1))))&lt;$C306)))</f>
        <v>0</v>
      </c>
      <c r="AQ306" s="48" t="n">
        <f aca="false">IF(OR(N(AQ$5)=0,AQ$6=""),0,AQ$5*((DATE(YEAR($B306),MONTH($B306),MIN(AQ$6,DAY(EOMONTH($B306,0))))&gt;=$B306)*(DATE(YEAR($B306),MONTH($B306),MIN(AQ$6,DAY(EOMONTH($B306,0))))&lt;$C306)+(DATE(YEAR($B306),MONTH($B306)+1,MIN(AQ$6,DAY(EOMONTH($B306,1))))&gt;=$B306)*(DATE(YEAR($B306),MONTH($B306)+1,MIN(AQ$6,DAY(EOMONTH($B306,1))))&lt;$C306)))</f>
        <v>0</v>
      </c>
      <c r="AR306" s="48" t="n">
        <f aca="false">IF(OR(N(AR$5)=0,AR$6=""),0,AR$5*((DATE(YEAR($B306),MONTH($B306),MIN(AR$6,DAY(EOMONTH($B306,0))))&gt;=$B306)*(DATE(YEAR($B306),MONTH($B306),MIN(AR$6,DAY(EOMONTH($B306,0))))&lt;$C306)+(DATE(YEAR($B306),MONTH($B306)+1,MIN(AR$6,DAY(EOMONTH($B306,1))))&gt;=$B306)*(DATE(YEAR($B306),MONTH($B306)+1,MIN(AR$6,DAY(EOMONTH($B306,1))))&lt;$C306)))</f>
        <v>0</v>
      </c>
      <c r="AS306" s="48" t="n">
        <f aca="false">IF(OR(N(AS$5)=0,AS$6=""),0,AS$5*((DATE(YEAR($B306),MONTH($B306),MIN(AS$6,DAY(EOMONTH($B306,0))))&gt;=$B306)*(DATE(YEAR($B306),MONTH($B306),MIN(AS$6,DAY(EOMONTH($B306,0))))&lt;$C306)+(DATE(YEAR($B306),MONTH($B306)+1,MIN(AS$6,DAY(EOMONTH($B306,1))))&gt;=$B306)*(DATE(YEAR($B306),MONTH($B306)+1,MIN(AS$6,DAY(EOMONTH($B306,1))))&lt;$C306)))</f>
        <v>0</v>
      </c>
      <c r="AT306" s="48" t="n">
        <f aca="false">IF(OR(N(AT$5)=0,AT$6=""),0,AT$5*((DATE(YEAR($B306),MONTH($B306),MIN(AT$6,DAY(EOMONTH($B306,0))))&gt;=$B306)*(DATE(YEAR($B306),MONTH($B306),MIN(AT$6,DAY(EOMONTH($B306,0))))&lt;$C306)+(DATE(YEAR($B306),MONTH($B306)+1,MIN(AT$6,DAY(EOMONTH($B306,1))))&gt;=$B306)*(DATE(YEAR($B306),MONTH($B306)+1,MIN(AT$6,DAY(EOMONTH($B306,1))))&lt;$C306)))</f>
        <v>0</v>
      </c>
      <c r="AU306" s="48" t="n">
        <f aca="false">IF(OR(N(AU$5)=0,AU$6=""),0,AU$5*((DATE(YEAR($B306),MONTH($B306),MIN(AU$6,DAY(EOMONTH($B306,0))))&gt;=$B306)*(DATE(YEAR($B306),MONTH($B306),MIN(AU$6,DAY(EOMONTH($B306,0))))&lt;$C306)+(DATE(YEAR($B306),MONTH($B306)+1,MIN(AU$6,DAY(EOMONTH($B306,1))))&gt;=$B306)*(DATE(YEAR($B306),MONTH($B306)+1,MIN(AU$6,DAY(EOMONTH($B306,1))))&lt;$C306)))</f>
        <v>0</v>
      </c>
      <c r="AV306" s="48" t="n">
        <f aca="false">IF(OR(N(AV$5)=0,AV$6=""),0,AV$5*((DATE(YEAR($B306),MONTH($B306),MIN(AV$6,DAY(EOMONTH($B306,0))))&gt;=$B306)*(DATE(YEAR($B306),MONTH($B306),MIN(AV$6,DAY(EOMONTH($B306,0))))&lt;$C306)+(DATE(YEAR($B306),MONTH($B306)+1,MIN(AV$6,DAY(EOMONTH($B306,1))))&gt;=$B306)*(DATE(YEAR($B306),MONTH($B306)+1,MIN(AV$6,DAY(EOMONTH($B306,1))))&lt;$C306)))</f>
        <v>0</v>
      </c>
      <c r="AW306" s="48" t="n">
        <f aca="false">IF(OR(N(AW$5)=0,AW$6=""),0,AW$5*((DATE(YEAR($B306),MONTH($B306),MIN(AW$6,DAY(EOMONTH($B306,0))))&gt;=$B306)*(DATE(YEAR($B306),MONTH($B306),MIN(AW$6,DAY(EOMONTH($B306,0))))&lt;$C306)+(DATE(YEAR($B306),MONTH($B306)+1,MIN(AW$6,DAY(EOMONTH($B306,1))))&gt;=$B306)*(DATE(YEAR($B306),MONTH($B306)+1,MIN(AW$6,DAY(EOMONTH($B306,1))))&lt;$C306)))</f>
        <v>0</v>
      </c>
      <c r="AX306" s="48" t="n">
        <f aca="false">IF(OR(N(AX$5)=0,AX$6=""),0,AX$5*((DATE(YEAR($B306),MONTH($B306),MIN(AX$6,DAY(EOMONTH($B306,0))))&gt;=$B306)*(DATE(YEAR($B306),MONTH($B306),MIN(AX$6,DAY(EOMONTH($B306,0))))&lt;$C306)+(DATE(YEAR($B306),MONTH($B306)+1,MIN(AX$6,DAY(EOMONTH($B306,1))))&gt;=$B306)*(DATE(YEAR($B306),MONTH($B306)+1,MIN(AX$6,DAY(EOMONTH($B306,1))))&lt;$C306)))</f>
        <v>0</v>
      </c>
      <c r="AY306" s="48" t="n">
        <f aca="false">IF(OR(N(AY$5)=0,AY$6=""),0,AY$5*((DATE(YEAR($B306),MONTH($B306),MIN(AY$6,DAY(EOMONTH($B306,0))))&gt;=$B306)*(DATE(YEAR($B306),MONTH($B306),MIN(AY$6,DAY(EOMONTH($B306,0))))&lt;$C306)+(DATE(YEAR($B306),MONTH($B306)+1,MIN(AY$6,DAY(EOMONTH($B306,1))))&gt;=$B306)*(DATE(YEAR($B306),MONTH($B306)+1,MIN(AY$6,DAY(EOMONTH($B306,1))))&lt;$C306)))</f>
        <v>0</v>
      </c>
      <c r="AZ306" s="48" t="n">
        <f aca="false">IF(OR(N(AZ$5)=0,AZ$6=""),0,AZ$5*((DATE(YEAR($B306),MONTH($B306),MIN(AZ$6,DAY(EOMONTH($B306,0))))&gt;=$B306)*(DATE(YEAR($B306),MONTH($B306),MIN(AZ$6,DAY(EOMONTH($B306,0))))&lt;$C306)+(DATE(YEAR($B306),MONTH($B306)+1,MIN(AZ$6,DAY(EOMONTH($B306,1))))&gt;=$B306)*(DATE(YEAR($B306),MONTH($B306)+1,MIN(AZ$6,DAY(EOMONTH($B306,1))))&lt;$C306)))</f>
        <v>0</v>
      </c>
      <c r="BA306" s="48" t="n">
        <f aca="false">IF(OR(N(BA$5)=0,BA$6=""),0,BA$5*((DATE(YEAR($B306),MONTH($B306),MIN(BA$6,DAY(EOMONTH($B306,0))))&gt;=$B306)*(DATE(YEAR($B306),MONTH($B306),MIN(BA$6,DAY(EOMONTH($B306,0))))&lt;$C306)+(DATE(YEAR($B306),MONTH($B306)+1,MIN(BA$6,DAY(EOMONTH($B306,1))))&gt;=$B306)*(DATE(YEAR($B306),MONTH($B306)+1,MIN(BA$6,DAY(EOMONTH($B306,1))))&lt;$C306)))</f>
        <v>0</v>
      </c>
      <c r="BB306" s="48" t="n">
        <f aca="false">IF(OR(N(BB$5)=0,BB$6=""),0,BB$5*((DATE(YEAR($B306),MONTH($B306),MIN(BB$6,DAY(EOMONTH($B306,0))))&gt;=$B306)*(DATE(YEAR($B306),MONTH($B306),MIN(BB$6,DAY(EOMONTH($B306,0))))&lt;$C306)+(DATE(YEAR($B306),MONTH($B306)+1,MIN(BB$6,DAY(EOMONTH($B306,1))))&gt;=$B306)*(DATE(YEAR($B306),MONTH($B306)+1,MIN(BB$6,DAY(EOMONTH($B306,1))))&lt;$C306)))</f>
        <v>0</v>
      </c>
      <c r="BC306" s="48" t="n">
        <f aca="false">IF(OR(N(BC$5)=0,BC$6=""),0,BC$5*((DATE(YEAR($B306),MONTH($B306),MIN(BC$6,DAY(EOMONTH($B306,0))))&gt;=$B306)*(DATE(YEAR($B306),MONTH($B306),MIN(BC$6,DAY(EOMONTH($B306,0))))&lt;$C306)+(DATE(YEAR($B306),MONTH($B306)+1,MIN(BC$6,DAY(EOMONTH($B306,1))))&gt;=$B306)*(DATE(YEAR($B306),MONTH($B306)+1,MIN(BC$6,DAY(EOMONTH($B306,1))))&lt;$C306)))</f>
        <v>0</v>
      </c>
      <c r="BD306" s="48" t="n">
        <f aca="false">IF(OR(N(BD$5)=0,BD$6=""),0,BD$5*((DATE(YEAR($B306),MONTH($B306),MIN(BD$6,DAY(EOMONTH($B306,0))))&gt;=$B306)*(DATE(YEAR($B306),MONTH($B306),MIN(BD$6,DAY(EOMONTH($B306,0))))&lt;$C306)+(DATE(YEAR($B306),MONTH($B306)+1,MIN(BD$6,DAY(EOMONTH($B306,1))))&gt;=$B306)*(DATE(YEAR($B306),MONTH($B306)+1,MIN(BD$6,DAY(EOMONTH($B306,1))))&lt;$C306)))</f>
        <v>0</v>
      </c>
      <c r="BE306" s="48" t="n">
        <f aca="false">IF(OR(N(BE$5)=0,BE$6=""),0,BE$5*((DATE(YEAR($B306),MONTH($B306),MIN(BE$6,DAY(EOMONTH($B306,0))))&gt;=$B306)*(DATE(YEAR($B306),MONTH($B306),MIN(BE$6,DAY(EOMONTH($B306,0))))&lt;$C306)+(DATE(YEAR($B306),MONTH($B306)+1,MIN(BE$6,DAY(EOMONTH($B306,1))))&gt;=$B306)*(DATE(YEAR($B306),MONTH($B306)+1,MIN(BE$6,DAY(EOMONTH($B306,1))))&lt;$C306)))</f>
        <v>0</v>
      </c>
      <c r="BF306" s="48" t="n">
        <f aca="false">IF(OR(N(BF$5)=0,BF$6=""),0,BF$5*((DATE(YEAR($B306),MONTH($B306),MIN(BF$6,DAY(EOMONTH($B306,0))))&gt;=$B306)*(DATE(YEAR($B306),MONTH($B306),MIN(BF$6,DAY(EOMONTH($B306,0))))&lt;$C306)+(DATE(YEAR($B306),MONTH($B306)+1,MIN(BF$6,DAY(EOMONTH($B306,1))))&gt;=$B306)*(DATE(YEAR($B306),MONTH($B306)+1,MIN(BF$6,DAY(EOMONTH($B306,1))))&lt;$C306)))</f>
        <v>0</v>
      </c>
      <c r="BG306" s="48" t="n">
        <f aca="false">IF(OR(N(BG$5)=0,BG$6=""),0,BG$5*((DATE(YEAR($B306),MONTH($B306),MIN(BG$6,DAY(EOMONTH($B306,0))))&gt;=$B306)*(DATE(YEAR($B306),MONTH($B306),MIN(BG$6,DAY(EOMONTH($B306,0))))&lt;$C306)+(DATE(YEAR($B306),MONTH($B306)+1,MIN(BG$6,DAY(EOMONTH($B306,1))))&gt;=$B306)*(DATE(YEAR($B306),MONTH($B306)+1,MIN(BG$6,DAY(EOMONTH($B306,1))))&lt;$C306)))</f>
        <v>0</v>
      </c>
      <c r="BH306" s="48" t="n">
        <f aca="false">IF(OR(N(BH$5)=0,BH$6=""),0,BH$5*((DATE(YEAR($B306),MONTH($B306),MIN(BH$6,DAY(EOMONTH($B306,0))))&gt;=$B306)*(DATE(YEAR($B306),MONTH($B306),MIN(BH$6,DAY(EOMONTH($B306,0))))&lt;$C306)+(DATE(YEAR($B306),MONTH($B306)+1,MIN(BH$6,DAY(EOMONTH($B306,1))))&gt;=$B306)*(DATE(YEAR($B306),MONTH($B306)+1,MIN(BH$6,DAY(EOMONTH($B306,1))))&lt;$C306)))</f>
        <v>0</v>
      </c>
      <c r="BI306" s="48" t="n">
        <f aca="false">IF(OR(N(BI$5)=0,BI$6=""),0,BI$5*((DATE(YEAR($B306),MONTH($B306),MIN(BI$6,DAY(EOMONTH($B306,0))))&gt;=$B306)*(DATE(YEAR($B306),MONTH($B306),MIN(BI$6,DAY(EOMONTH($B306,0))))&lt;$C306)+(DATE(YEAR($B306),MONTH($B306)+1,MIN(BI$6,DAY(EOMONTH($B306,1))))&gt;=$B306)*(DATE(YEAR($B306),MONTH($B306)+1,MIN(BI$6,DAY(EOMONTH($B306,1))))&lt;$C306)))</f>
        <v>0</v>
      </c>
      <c r="BJ306" s="48" t="n">
        <f aca="false">IF(OR(N(BJ$5)=0,BJ$6=""),0,BJ$5*((DATE(YEAR($B306),MONTH($B306),MIN(BJ$6,DAY(EOMONTH($B306,0))))&gt;=$B306)*(DATE(YEAR($B306),MONTH($B306),MIN(BJ$6,DAY(EOMONTH($B306,0))))&lt;$C306)+(DATE(YEAR($B306),MONTH($B306)+1,MIN(BJ$6,DAY(EOMONTH($B306,1))))&gt;=$B306)*(DATE(YEAR($B306),MONTH($B306)+1,MIN(BJ$6,DAY(EOMONTH($B306,1))))&lt;$C306)))</f>
        <v>0</v>
      </c>
      <c r="BK306" s="48" t="n">
        <f aca="false">IF(OR(N(BK$5)=0,BK$6=""),0,BK$5*((DATE(YEAR($B306),MONTH($B306),MIN(BK$6,DAY(EOMONTH($B306,0))))&gt;=$B306)*(DATE(YEAR($B306),MONTH($B306),MIN(BK$6,DAY(EOMONTH($B306,0))))&lt;$C306)+(DATE(YEAR($B306),MONTH($B306)+1,MIN(BK$6,DAY(EOMONTH($B306,1))))&gt;=$B306)*(DATE(YEAR($B306),MONTH($B306)+1,MIN(BK$6,DAY(EOMONTH($B306,1))))&lt;$C306)))</f>
        <v>0</v>
      </c>
      <c r="BL306" s="48" t="n">
        <f aca="false">IF(OR(N(BL$5)=0,BL$6=""),0,BL$5*((DATE(YEAR($B306),MONTH($B306),MIN(BL$6,DAY(EOMONTH($B306,0))))&gt;=$B306)*(DATE(YEAR($B306),MONTH($B306),MIN(BL$6,DAY(EOMONTH($B306,0))))&lt;$C306)+(DATE(YEAR($B306),MONTH($B306)+1,MIN(BL$6,DAY(EOMONTH($B306,1))))&gt;=$B306)*(DATE(YEAR($B306),MONTH($B306)+1,MIN(BL$6,DAY(EOMONTH($B306,1))))&lt;$C306)))</f>
        <v>0</v>
      </c>
      <c r="BM306" s="48" t="n">
        <f aca="false">IF(OR(N(BM$5)=0,BM$6=""),0,BM$5*((DATE(YEAR($B306),MONTH($B306),MIN(BM$6,DAY(EOMONTH($B306,0))))&gt;=$B306)*(DATE(YEAR($B306),MONTH($B306),MIN(BM$6,DAY(EOMONTH($B306,0))))&lt;$C306)+(DATE(YEAR($B306),MONTH($B306)+1,MIN(BM$6,DAY(EOMONTH($B306,1))))&gt;=$B306)*(DATE(YEAR($B306),MONTH($B306)+1,MIN(BM$6,DAY(EOMONTH($B306,1))))&lt;$C306)))</f>
        <v>0</v>
      </c>
      <c r="BN306" s="48" t="n">
        <f aca="false">IF(OR(N(BN$5)=0,BN$6=""),0,BN$5*((DATE(YEAR($B306),MONTH($B306),MIN(BN$6,DAY(EOMONTH($B306,0))))&gt;=$B306)*(DATE(YEAR($B306),MONTH($B306),MIN(BN$6,DAY(EOMONTH($B306,0))))&lt;$C306)+(DATE(YEAR($B306),MONTH($B306)+1,MIN(BN$6,DAY(EOMONTH($B306,1))))&gt;=$B306)*(DATE(YEAR($B306),MONTH($B306)+1,MIN(BN$6,DAY(EOMONTH($B306,1))))&lt;$C306)))</f>
        <v>0</v>
      </c>
      <c r="BO306" s="48" t="n">
        <f aca="false">IF(OR(N(BO$5)=0,BO$6=""),0,BO$5*((DATE(YEAR($B306),MONTH($B306),MIN(BO$6,DAY(EOMONTH($B306,0))))&gt;=$B306)*(DATE(YEAR($B306),MONTH($B306),MIN(BO$6,DAY(EOMONTH($B306,0))))&lt;$C306)+(DATE(YEAR($B306),MONTH($B306)+1,MIN(BO$6,DAY(EOMONTH($B306,1))))&gt;=$B306)*(DATE(YEAR($B306),MONTH($B306)+1,MIN(BO$6,DAY(EOMONTH($B306,1))))&lt;$C306)))</f>
        <v>0</v>
      </c>
      <c r="BP306" s="48" t="n">
        <f aca="false">IF(OR(N(BP$5)=0,BP$6=""),0,BP$5*((DATE(YEAR($B306),MONTH($B306),MIN(BP$6,DAY(EOMONTH($B306,0))))&gt;=$B306)*(DATE(YEAR($B306),MONTH($B306),MIN(BP$6,DAY(EOMONTH($B306,0))))&lt;$C306)+(DATE(YEAR($B306),MONTH($B306)+1,MIN(BP$6,DAY(EOMONTH($B306,1))))&gt;=$B306)*(DATE(YEAR($B306),MONTH($B306)+1,MIN(BP$6,DAY(EOMONTH($B306,1))))&lt;$C306)))</f>
        <v>0</v>
      </c>
      <c r="BQ306" s="48" t="n">
        <f aca="false">IF(OR(N(BQ$5)=0,BQ$6=""),0,BQ$5*((DATE(YEAR($B306),MONTH($B306),MIN(BQ$6,DAY(EOMONTH($B306,0))))&gt;=$B306)*(DATE(YEAR($B306),MONTH($B306),MIN(BQ$6,DAY(EOMONTH($B306,0))))&lt;$C306)+(DATE(YEAR($B306),MONTH($B306)+1,MIN(BQ$6,DAY(EOMONTH($B306,1))))&gt;=$B306)*(DATE(YEAR($B306),MONTH($B306)+1,MIN(BQ$6,DAY(EOMONTH($B306,1))))&lt;$C306)))</f>
        <v>0</v>
      </c>
      <c r="BR306" s="48" t="n">
        <f aca="false">IF(OR(N(BR$5)=0,BR$6=""),0,BR$5*((DATE(YEAR($B306),MONTH($B306),MIN(BR$6,DAY(EOMONTH($B306,0))))&gt;=$B306)*(DATE(YEAR($B306),MONTH($B306),MIN(BR$6,DAY(EOMONTH($B306,0))))&lt;$C306)+(DATE(YEAR($B306),MONTH($B306)+1,MIN(BR$6,DAY(EOMONTH($B306,1))))&gt;=$B306)*(DATE(YEAR($B306),MONTH($B306)+1,MIN(BR$6,DAY(EOMONTH($B306,1))))&lt;$C306)))</f>
        <v>0</v>
      </c>
      <c r="BS306" s="48" t="n">
        <f aca="false">IF(OR(N(BS$5)=0,BS$6=""),0,BS$5*((DATE(YEAR($B306),MONTH($B306),MIN(BS$6,DAY(EOMONTH($B306,0))))&gt;=$B306)*(DATE(YEAR($B306),MONTH($B306),MIN(BS$6,DAY(EOMONTH($B306,0))))&lt;$C306)+(DATE(YEAR($B306),MONTH($B306)+1,MIN(BS$6,DAY(EOMONTH($B306,1))))&gt;=$B306)*(DATE(YEAR($B306),MONTH($B306)+1,MIN(BS$6,DAY(EOMONTH($B306,1))))&lt;$C306)))</f>
        <v>0</v>
      </c>
      <c r="BT306" s="48" t="n">
        <f aca="false">IF(OR(N(BT$5)=0,BT$6=""),0,BT$5*((DATE(YEAR($B306),MONTH($B306),MIN(BT$6,DAY(EOMONTH($B306,0))))&gt;=$B306)*(DATE(YEAR($B306),MONTH($B306),MIN(BT$6,DAY(EOMONTH($B306,0))))&lt;$C306)+(DATE(YEAR($B306),MONTH($B306)+1,MIN(BT$6,DAY(EOMONTH($B306,1))))&gt;=$B306)*(DATE(YEAR($B306),MONTH($B306)+1,MIN(BT$6,DAY(EOMONTH($B306,1))))&lt;$C306)))</f>
        <v>0</v>
      </c>
      <c r="BU306" s="48" t="n">
        <f aca="false">IF(OR(N(BU$5)=0,BU$6=""),0,BU$5*((DATE(YEAR($B306),MONTH($B306),MIN(BU$6,DAY(EOMONTH($B306,0))))&gt;=$B306)*(DATE(YEAR($B306),MONTH($B306),MIN(BU$6,DAY(EOMONTH($B306,0))))&lt;$C306)+(DATE(YEAR($B306),MONTH($B306)+1,MIN(BU$6,DAY(EOMONTH($B306,1))))&gt;=$B306)*(DATE(YEAR($B306),MONTH($B306)+1,MIN(BU$6,DAY(EOMONTH($B306,1))))&lt;$C306)))</f>
        <v>0</v>
      </c>
      <c r="BV306" s="48" t="n">
        <f aca="false">IF(OR(N(BV$5)=0,BV$6=""),0,BV$5*((DATE(YEAR($B306),MONTH($B306),MIN(BV$6,DAY(EOMONTH($B306,0))))&gt;=$B306)*(DATE(YEAR($B306),MONTH($B306),MIN(BV$6,DAY(EOMONTH($B306,0))))&lt;$C306)+(DATE(YEAR($B306),MONTH($B306)+1,MIN(BV$6,DAY(EOMONTH($B306,1))))&gt;=$B306)*(DATE(YEAR($B306),MONTH($B306)+1,MIN(BV$6,DAY(EOMONTH($B306,1))))&lt;$C306)))</f>
        <v>0</v>
      </c>
      <c r="BW306" s="48" t="n">
        <f aca="false">IF(OR(N(BW$5)=0,BW$6=""),0,BW$5*((DATE(YEAR($B306),MONTH($B306),MIN(BW$6,DAY(EOMONTH($B306,0))))&gt;=$B306)*(DATE(YEAR($B306),MONTH($B306),MIN(BW$6,DAY(EOMONTH($B306,0))))&lt;$C306)+(DATE(YEAR($B306),MONTH($B306)+1,MIN(BW$6,DAY(EOMONTH($B306,1))))&gt;=$B306)*(DATE(YEAR($B306),MONTH($B306)+1,MIN(BW$6,DAY(EOMONTH($B306,1))))&lt;$C306)))</f>
        <v>0</v>
      </c>
      <c r="BX306" s="48" t="n">
        <f aca="false">MIN(Z306,(FT305*(1+FT$5/Setup!$C$36)+IF($V306=1,N($F306),0)))</f>
        <v>0</v>
      </c>
      <c r="BY306" s="48" t="n">
        <f aca="false">MIN(AA306,(FU305*(1+FU$5/Setup!$C$36)+IF($V306=2,N($F306),0)))</f>
        <v>0</v>
      </c>
      <c r="BZ306" s="48" t="n">
        <f aca="false">MIN(AB306,(FV305*(1+FV$5/Setup!$C$36)+IF($V306=3,N($F306),0)))</f>
        <v>0</v>
      </c>
      <c r="CA306" s="48" t="n">
        <f aca="false">MIN(AC306,(FW305*(1+FW$5/Setup!$C$36)+IF($V306=4,N($F306),0)))</f>
        <v>0</v>
      </c>
      <c r="CB306" s="48" t="n">
        <f aca="false">MIN(AD306,(FX305*(1+FX$5/Setup!$C$36)+IF($V306=5,N($F306),0)))</f>
        <v>0</v>
      </c>
      <c r="CC306" s="48" t="n">
        <f aca="false">MIN(AE306,(FY305*(1+FY$5/Setup!$C$36)+IF($V306=6,N($F306),0)))</f>
        <v>0</v>
      </c>
      <c r="CD306" s="48" t="n">
        <f aca="false">MIN(AF306,(FZ305*(1+FZ$5/Setup!$C$36)+IF($V306=7,N($F306),0)))</f>
        <v>0</v>
      </c>
      <c r="CE306" s="48" t="n">
        <f aca="false">MIN(AG306,(GA305*(1+GA$5/Setup!$C$36)+IF($V306=8,N($F306),0)))</f>
        <v>0</v>
      </c>
      <c r="CF306" s="48" t="n">
        <f aca="false">MIN(AH306,(GB305*(1+GB$5/Setup!$C$36)+IF($V306=9,N($F306),0)))</f>
        <v>0</v>
      </c>
      <c r="CG306" s="48" t="n">
        <f aca="false">MIN(AI306,(GC305*(1+GC$5/Setup!$C$36)+IF($V306=10,N($F306),0)))</f>
        <v>0</v>
      </c>
      <c r="CH306" s="48" t="n">
        <f aca="false">MIN(AJ306,(GD305*(1+GD$5/Setup!$C$36)+IF($V306=11,N($F306),0)))</f>
        <v>0</v>
      </c>
      <c r="CI306" s="48" t="n">
        <f aca="false">MIN(AK306,(GE305*(1+GE$5/Setup!$C$36)+IF($V306=12,N($F306),0)))</f>
        <v>0</v>
      </c>
      <c r="CJ306" s="48" t="n">
        <f aca="false">MIN(AL306,(GF305*(1+GF$5/Setup!$C$36)+IF($V306=13,N($F306),0)))</f>
        <v>0</v>
      </c>
      <c r="CK306" s="48" t="n">
        <f aca="false">MIN(AM306,(GG305*(1+GG$5/Setup!$C$36)+IF($V306=14,N($F306),0)))</f>
        <v>0</v>
      </c>
      <c r="CL306" s="48" t="n">
        <f aca="false">MIN(AN306,(GH305*(1+GH$5/Setup!$C$36)+IF($V306=15,N($F306),0)))</f>
        <v>0</v>
      </c>
      <c r="CM306" s="48" t="n">
        <f aca="false">MIN(AO306,(GI305*(1+GI$5/Setup!$C$36)+IF($V306=16,N($F306),0)))</f>
        <v>0</v>
      </c>
      <c r="CN306" s="48" t="n">
        <f aca="false">MIN(AP306,(GJ305*(1+GJ$5/Setup!$C$36)+IF($V306=17,N($F306),0)))</f>
        <v>0</v>
      </c>
      <c r="CO306" s="48" t="n">
        <f aca="false">MIN(AQ306,(GK305*(1+GK$5/Setup!$C$36)+IF($V306=18,N($F306),0)))</f>
        <v>0</v>
      </c>
      <c r="CP306" s="48" t="n">
        <f aca="false">MIN(AR306,(GL305*(1+GL$5/Setup!$C$36)+IF($V306=19,N($F306),0)))</f>
        <v>0</v>
      </c>
      <c r="CQ306" s="48" t="n">
        <f aca="false">MIN(AS306,(GM305*(1+GM$5/Setup!$C$36)+IF($V306=20,N($F306),0)))</f>
        <v>0</v>
      </c>
      <c r="CR306" s="48" t="n">
        <f aca="false">MIN(AT306,(GN305*(1+GN$5/Setup!$C$36)+IF($V306=21,N($F306),0)))</f>
        <v>0</v>
      </c>
      <c r="CS306" s="48" t="n">
        <f aca="false">MIN(AU306,(GO305*(1+GO$5/Setup!$C$36)+IF($V306=22,N($F306),0)))</f>
        <v>0</v>
      </c>
      <c r="CT306" s="48" t="n">
        <f aca="false">MIN(AV306,(GP305*(1+GP$5/Setup!$C$36)+IF($V306=23,N($F306),0)))</f>
        <v>0</v>
      </c>
      <c r="CU306" s="48" t="n">
        <f aca="false">MIN(AW306,(GQ305*(1+GQ$5/Setup!$C$36)+IF($V306=24,N($F306),0)))</f>
        <v>0</v>
      </c>
      <c r="CV306" s="48" t="n">
        <f aca="false">MIN(AX306,(GR305*(1+GR$5/Setup!$C$36)+IF($V306=25,N($F306),0)))</f>
        <v>0</v>
      </c>
      <c r="CW306" s="48" t="n">
        <f aca="false">MIN(AY306,(GS305*(1+GS$5/Setup!$C$36)+IF($V306=26,N($F306),0)))</f>
        <v>0</v>
      </c>
      <c r="CX306" s="48" t="n">
        <f aca="false">MIN(AZ306,(GT305*(1+GT$5/Setup!$C$36)+IF($V306=27,N($F306),0)))</f>
        <v>0</v>
      </c>
      <c r="CY306" s="48" t="n">
        <f aca="false">MIN(BA306,(GU305*(1+GU$5/Setup!$C$36)+IF($V306=28,N($F306),0)))</f>
        <v>0</v>
      </c>
      <c r="CZ306" s="48" t="n">
        <f aca="false">MIN(BB306,(GV305*(1+GV$5/Setup!$C$36)+IF($V306=29,N($F306),0)))</f>
        <v>0</v>
      </c>
      <c r="DA306" s="48" t="n">
        <f aca="false">MIN(BC306,(GW305*(1+GW$5/Setup!$C$36)+IF($V306=30,N($F306),0)))</f>
        <v>0</v>
      </c>
      <c r="DB306" s="48" t="n">
        <f aca="false">MIN(BD306,(GX305*(1+GX$5/Setup!$C$36)+IF($V306=31,N($F306),0)))</f>
        <v>0</v>
      </c>
      <c r="DC306" s="48" t="n">
        <f aca="false">MIN(BE306,(GY305*(1+GY$5/Setup!$C$36)+IF($V306=32,N($F306),0)))</f>
        <v>0</v>
      </c>
      <c r="DD306" s="48" t="n">
        <f aca="false">MIN(BF306,(GZ305*(1+GZ$5/Setup!$C$36)+IF($V306=33,N($F306),0)))</f>
        <v>0</v>
      </c>
      <c r="DE306" s="48" t="n">
        <f aca="false">MIN(BG306,(HA305*(1+HA$5/Setup!$C$36)+IF($V306=34,N($F306),0)))</f>
        <v>0</v>
      </c>
      <c r="DF306" s="48" t="n">
        <f aca="false">MIN(BH306,(HB305*(1+HB$5/Setup!$C$36)+IF($V306=35,N($F306),0)))</f>
        <v>0</v>
      </c>
      <c r="DG306" s="48" t="n">
        <f aca="false">MIN(BI306,(HC305*(1+HC$5/Setup!$C$36)+IF($V306=36,N($F306),0)))</f>
        <v>0</v>
      </c>
      <c r="DH306" s="48" t="n">
        <f aca="false">MIN(BJ306,(HD305*(1+HD$5/Setup!$C$36)+IF($V306=37,N($F306),0)))</f>
        <v>0</v>
      </c>
      <c r="DI306" s="48" t="n">
        <f aca="false">MIN(BK306,(HE305*(1+HE$5/Setup!$C$36)+IF($V306=38,N($F306),0)))</f>
        <v>0</v>
      </c>
      <c r="DJ306" s="48" t="n">
        <f aca="false">MIN(BL306,(HF305*(1+HF$5/Setup!$C$36)+IF($V306=39,N($F306),0)))</f>
        <v>0</v>
      </c>
      <c r="DK306" s="48" t="n">
        <f aca="false">MIN(BM306,(HG305*(1+HG$5/Setup!$C$36)+IF($V306=40,N($F306),0)))</f>
        <v>0</v>
      </c>
      <c r="DL306" s="48" t="n">
        <f aca="false">MIN(BN306,(HH305*(1+HH$5/Setup!$C$36)+IF($V306=41,N($F306),0)))</f>
        <v>0</v>
      </c>
      <c r="DM306" s="48" t="n">
        <f aca="false">MIN(BO306,(HI305*(1+HI$5/Setup!$C$36)+IF($V306=42,N($F306),0)))</f>
        <v>0</v>
      </c>
      <c r="DN306" s="48" t="n">
        <f aca="false">MIN(BP306,(HJ305*(1+HJ$5/Setup!$C$36)+IF($V306=43,N($F306),0)))</f>
        <v>0</v>
      </c>
      <c r="DO306" s="48" t="n">
        <f aca="false">MIN(BQ306,(HK305*(1+HK$5/Setup!$C$36)+IF($V306=44,N($F306),0)))</f>
        <v>0</v>
      </c>
      <c r="DP306" s="48" t="n">
        <f aca="false">MIN(BR306,(HL305*(1+HL$5/Setup!$C$36)+IF($V306=45,N($F306),0)))</f>
        <v>0</v>
      </c>
      <c r="DQ306" s="48" t="n">
        <f aca="false">MIN(BS306,(HM305*(1+HM$5/Setup!$C$36)+IF($V306=46,N($F306),0)))</f>
        <v>0</v>
      </c>
      <c r="DR306" s="48" t="n">
        <f aca="false">MIN(BT306,(HN305*(1+HN$5/Setup!$C$36)+IF($V306=47,N($F306),0)))</f>
        <v>0</v>
      </c>
      <c r="DS306" s="48" t="n">
        <f aca="false">MIN(BU306,(HO305*(1+HO$5/Setup!$C$36)+IF($V306=48,N($F306),0)))</f>
        <v>0</v>
      </c>
      <c r="DT306" s="48" t="n">
        <f aca="false">MIN(BV306,(HP305*(1+HP$5/Setup!$C$36)+IF($V306=49,N($F306),0)))</f>
        <v>0</v>
      </c>
      <c r="DU306" s="48" t="n">
        <f aca="false">MIN(BW306,(HQ305*(1+HQ$5/Setup!$C$36)+IF($V306=50,N($F306),0)))</f>
        <v>0</v>
      </c>
      <c r="DV306" s="48" t="n">
        <f aca="false">MIN(MAX((FT305*(1+FT$5/Setup!$C$36)+IF($V306=1,N($F306),0))-BX306,0),MAX($P306-0,0))</f>
        <v>0</v>
      </c>
      <c r="DW306" s="48" t="n">
        <f aca="false">MIN(MAX((FU305*(1+FU$5/Setup!$C$36)+IF($V306=2,N($F306),0))-BY306,0),MAX($P306-SUM(DV306:DV306),0))</f>
        <v>0</v>
      </c>
      <c r="DX306" s="48" t="n">
        <f aca="false">MIN(MAX((FV305*(1+FV$5/Setup!$C$36)+IF($V306=3,N($F306),0))-BZ306,0),MAX($P306-SUM(DV306:DW306),0))</f>
        <v>0</v>
      </c>
      <c r="DY306" s="48" t="n">
        <f aca="false">MIN(MAX((FW305*(1+FW$5/Setup!$C$36)+IF($V306=4,N($F306),0))-CA306,0),MAX($P306-SUM(DV306:DX306),0))</f>
        <v>0</v>
      </c>
      <c r="DZ306" s="48" t="n">
        <f aca="false">MIN(MAX((FX305*(1+FX$5/Setup!$C$36)+IF($V306=5,N($F306),0))-CB306,0),MAX($P306-SUM(DV306:DY306),0))</f>
        <v>0</v>
      </c>
      <c r="EA306" s="48" t="n">
        <f aca="false">MIN(MAX((FY305*(1+FY$5/Setup!$C$36)+IF($V306=6,N($F306),0))-CC306,0),MAX($P306-SUM(DV306:DZ306),0))</f>
        <v>0</v>
      </c>
      <c r="EB306" s="48" t="n">
        <f aca="false">MIN(MAX((FZ305*(1+FZ$5/Setup!$C$36)+IF($V306=7,N($F306),0))-CD306,0),MAX($P306-SUM(DV306:EA306),0))</f>
        <v>0</v>
      </c>
      <c r="EC306" s="48" t="n">
        <f aca="false">MIN(MAX((GA305*(1+GA$5/Setup!$C$36)+IF($V306=8,N($F306),0))-CE306,0),MAX($P306-SUM(DV306:EB306),0))</f>
        <v>0</v>
      </c>
      <c r="ED306" s="48" t="n">
        <f aca="false">MIN(MAX((GB305*(1+GB$5/Setup!$C$36)+IF($V306=9,N($F306),0))-CF306,0),MAX($P306-SUM(DV306:EC306),0))</f>
        <v>0</v>
      </c>
      <c r="EE306" s="48" t="n">
        <f aca="false">MIN(MAX((GC305*(1+GC$5/Setup!$C$36)+IF($V306=10,N($F306),0))-CG306,0),MAX($P306-SUM(DV306:ED306),0))</f>
        <v>0</v>
      </c>
      <c r="EF306" s="48" t="n">
        <f aca="false">MIN(MAX((GD305*(1+GD$5/Setup!$C$36)+IF($V306=11,N($F306),0))-CH306,0),MAX($P306-SUM(DV306:EE306),0))</f>
        <v>0</v>
      </c>
      <c r="EG306" s="48" t="n">
        <f aca="false">MIN(MAX((GE305*(1+GE$5/Setup!$C$36)+IF($V306=12,N($F306),0))-CI306,0),MAX($P306-SUM(DV306:EF306),0))</f>
        <v>0</v>
      </c>
      <c r="EH306" s="48" t="n">
        <f aca="false">MIN(MAX((GF305*(1+GF$5/Setup!$C$36)+IF($V306=13,N($F306),0))-CJ306,0),MAX($P306-SUM(DV306:EG306),0))</f>
        <v>0</v>
      </c>
      <c r="EI306" s="48" t="n">
        <f aca="false">MIN(MAX((GG305*(1+GG$5/Setup!$C$36)+IF($V306=14,N($F306),0))-CK306,0),MAX($P306-SUM(DV306:EH306),0))</f>
        <v>0</v>
      </c>
      <c r="EJ306" s="48" t="n">
        <f aca="false">MIN(MAX((GH305*(1+GH$5/Setup!$C$36)+IF($V306=15,N($F306),0))-CL306,0),MAX($P306-SUM(DV306:EI306),0))</f>
        <v>0</v>
      </c>
      <c r="EK306" s="48" t="n">
        <f aca="false">MIN(MAX((GI305*(1+GI$5/Setup!$C$36)+IF($V306=16,N($F306),0))-CM306,0),MAX($P306-SUM(DV306:EJ306),0))</f>
        <v>0</v>
      </c>
      <c r="EL306" s="48" t="n">
        <f aca="false">MIN(MAX((GJ305*(1+GJ$5/Setup!$C$36)+IF($V306=17,N($F306),0))-CN306,0),MAX($P306-SUM(DV306:EK306),0))</f>
        <v>0</v>
      </c>
      <c r="EM306" s="48" t="n">
        <f aca="false">MIN(MAX((GK305*(1+GK$5/Setup!$C$36)+IF($V306=18,N($F306),0))-CO306,0),MAX($P306-SUM(DV306:EL306),0))</f>
        <v>0</v>
      </c>
      <c r="EN306" s="48" t="n">
        <f aca="false">MIN(MAX((GL305*(1+GL$5/Setup!$C$36)+IF($V306=19,N($F306),0))-CP306,0),MAX($P306-SUM(DV306:EM306),0))</f>
        <v>0</v>
      </c>
      <c r="EO306" s="48" t="n">
        <f aca="false">MIN(MAX((GM305*(1+GM$5/Setup!$C$36)+IF($V306=20,N($F306),0))-CQ306,0),MAX($P306-SUM(DV306:EN306),0))</f>
        <v>0</v>
      </c>
      <c r="EP306" s="48" t="n">
        <f aca="false">MIN(MAX((GN305*(1+GN$5/Setup!$C$36)+IF($V306=21,N($F306),0))-CR306,0),MAX($P306-SUM(DV306:EO306),0))</f>
        <v>0</v>
      </c>
      <c r="EQ306" s="48" t="n">
        <f aca="false">MIN(MAX((GO305*(1+GO$5/Setup!$C$36)+IF($V306=22,N($F306),0))-CS306,0),MAX($P306-SUM(DV306:EP306),0))</f>
        <v>0</v>
      </c>
      <c r="ER306" s="48" t="n">
        <f aca="false">MIN(MAX((GP305*(1+GP$5/Setup!$C$36)+IF($V306=23,N($F306),0))-CT306,0),MAX($P306-SUM(DV306:EQ306),0))</f>
        <v>0</v>
      </c>
      <c r="ES306" s="48" t="n">
        <f aca="false">MIN(MAX((GQ305*(1+GQ$5/Setup!$C$36)+IF($V306=24,N($F306),0))-CU306,0),MAX($P306-SUM(DV306:ER306),0))</f>
        <v>0</v>
      </c>
      <c r="ET306" s="48" t="n">
        <f aca="false">MIN(MAX((GR305*(1+GR$5/Setup!$C$36)+IF($V306=25,N($F306),0))-CV306,0),MAX($P306-SUM(DV306:ES306),0))</f>
        <v>0</v>
      </c>
      <c r="EU306" s="48" t="n">
        <f aca="false">MIN(MAX((GS305*(1+GS$5/Setup!$C$36)+IF($V306=26,N($F306),0))-CW306,0),MAX($P306-SUM(DV306:ET306),0))</f>
        <v>0</v>
      </c>
      <c r="EV306" s="48" t="n">
        <f aca="false">MIN(MAX((GT305*(1+GT$5/Setup!$C$36)+IF($V306=27,N($F306),0))-CX306,0),MAX($P306-SUM(DV306:EU306),0))</f>
        <v>0</v>
      </c>
      <c r="EW306" s="48" t="n">
        <f aca="false">MIN(MAX((GU305*(1+GU$5/Setup!$C$36)+IF($V306=28,N($F306),0))-CY306,0),MAX($P306-SUM(DV306:EV306),0))</f>
        <v>0</v>
      </c>
      <c r="EX306" s="48" t="n">
        <f aca="false">MIN(MAX((GV305*(1+GV$5/Setup!$C$36)+IF($V306=29,N($F306),0))-CZ306,0),MAX($P306-SUM(DV306:EW306),0))</f>
        <v>0</v>
      </c>
      <c r="EY306" s="48" t="n">
        <f aca="false">MIN(MAX((GW305*(1+GW$5/Setup!$C$36)+IF($V306=30,N($F306),0))-DA306,0),MAX($P306-SUM(DV306:EX306),0))</f>
        <v>0</v>
      </c>
      <c r="EZ306" s="48" t="n">
        <f aca="false">MIN(MAX((GX305*(1+GX$5/Setup!$C$36)+IF($V306=31,N($F306),0))-DB306,0),MAX($P306-SUM(DV306:EY306),0))</f>
        <v>0</v>
      </c>
      <c r="FA306" s="48" t="n">
        <f aca="false">MIN(MAX((GY305*(1+GY$5/Setup!$C$36)+IF($V306=32,N($F306),0))-DC306,0),MAX($P306-SUM(DV306:EZ306),0))</f>
        <v>0</v>
      </c>
      <c r="FB306" s="48" t="n">
        <f aca="false">MIN(MAX((GZ305*(1+GZ$5/Setup!$C$36)+IF($V306=33,N($F306),0))-DD306,0),MAX($P306-SUM(DV306:FA306),0))</f>
        <v>0</v>
      </c>
      <c r="FC306" s="48" t="n">
        <f aca="false">MIN(MAX((HA305*(1+HA$5/Setup!$C$36)+IF($V306=34,N($F306),0))-DE306,0),MAX($P306-SUM(DV306:FB306),0))</f>
        <v>0</v>
      </c>
      <c r="FD306" s="48" t="n">
        <f aca="false">MIN(MAX((HB305*(1+HB$5/Setup!$C$36)+IF($V306=35,N($F306),0))-DF306,0),MAX($P306-SUM(DV306:FC306),0))</f>
        <v>0</v>
      </c>
      <c r="FE306" s="48" t="n">
        <f aca="false">MIN(MAX((HC305*(1+HC$5/Setup!$C$36)+IF($V306=36,N($F306),0))-DG306,0),MAX($P306-SUM(DV306:FD306),0))</f>
        <v>0</v>
      </c>
      <c r="FF306" s="48" t="n">
        <f aca="false">MIN(MAX((HD305*(1+HD$5/Setup!$C$36)+IF($V306=37,N($F306),0))-DH306,0),MAX($P306-SUM(DV306:FE306),0))</f>
        <v>0</v>
      </c>
      <c r="FG306" s="48" t="n">
        <f aca="false">MIN(MAX((HE305*(1+HE$5/Setup!$C$36)+IF($V306=38,N($F306),0))-DI306,0),MAX($P306-SUM(DV306:FF306),0))</f>
        <v>0</v>
      </c>
      <c r="FH306" s="48" t="n">
        <f aca="false">MIN(MAX((HF305*(1+HF$5/Setup!$C$36)+IF($V306=39,N($F306),0))-DJ306,0),MAX($P306-SUM(DV306:FG306),0))</f>
        <v>0</v>
      </c>
      <c r="FI306" s="48" t="n">
        <f aca="false">MIN(MAX((HG305*(1+HG$5/Setup!$C$36)+IF($V306=40,N($F306),0))-DK306,0),MAX($P306-SUM(DV306:FH306),0))</f>
        <v>0</v>
      </c>
      <c r="FJ306" s="48" t="n">
        <f aca="false">MIN(MAX((HH305*(1+HH$5/Setup!$C$36)+IF($V306=41,N($F306),0))-DL306,0),MAX($P306-SUM(DV306:FI306),0))</f>
        <v>0</v>
      </c>
      <c r="FK306" s="48" t="n">
        <f aca="false">MIN(MAX((HI305*(1+HI$5/Setup!$C$36)+IF($V306=42,N($F306),0))-DM306,0),MAX($P306-SUM(DV306:FJ306),0))</f>
        <v>0</v>
      </c>
      <c r="FL306" s="48" t="n">
        <f aca="false">MIN(MAX((HJ305*(1+HJ$5/Setup!$C$36)+IF($V306=43,N($F306),0))-DN306,0),MAX($P306-SUM(DV306:FK306),0))</f>
        <v>0</v>
      </c>
      <c r="FM306" s="48" t="n">
        <f aca="false">MIN(MAX((HK305*(1+HK$5/Setup!$C$36)+IF($V306=44,N($F306),0))-DO306,0),MAX($P306-SUM(DV306:FL306),0))</f>
        <v>0</v>
      </c>
      <c r="FN306" s="48" t="n">
        <f aca="false">MIN(MAX((HL305*(1+HL$5/Setup!$C$36)+IF($V306=45,N($F306),0))-DP306,0),MAX($P306-SUM(DV306:FM306),0))</f>
        <v>0</v>
      </c>
      <c r="FO306" s="48" t="n">
        <f aca="false">MIN(MAX((HM305*(1+HM$5/Setup!$C$36)+IF($V306=46,N($F306),0))-DQ306,0),MAX($P306-SUM(DV306:FN306),0))</f>
        <v>0</v>
      </c>
      <c r="FP306" s="48" t="n">
        <f aca="false">MIN(MAX((HN305*(1+HN$5/Setup!$C$36)+IF($V306=47,N($F306),0))-DR306,0),MAX($P306-SUM(DV306:FO306),0))</f>
        <v>0</v>
      </c>
      <c r="FQ306" s="48" t="n">
        <f aca="false">MIN(MAX((HO305*(1+HO$5/Setup!$C$36)+IF($V306=48,N($F306),0))-DS306,0),MAX($P306-SUM(DV306:FP306),0))</f>
        <v>0</v>
      </c>
      <c r="FR306" s="48" t="n">
        <f aca="false">MIN(MAX((HP305*(1+HP$5/Setup!$C$36)+IF($V306=49,N($F306),0))-DT306,0),MAX($P306-SUM(DV306:FQ306),0))</f>
        <v>0</v>
      </c>
      <c r="FS306" s="48" t="n">
        <f aca="false">MIN(MAX((HQ305*(1+HQ$5/Setup!$C$36)+IF($V306=50,N($F306),0))-DU306,0),MAX($P306-SUM(DV306:FR306),0))</f>
        <v>0</v>
      </c>
      <c r="FT306" s="48" t="n">
        <f aca="false">IF((FT305*(1+FT$5/Setup!$C$36)+IF($V306=1,N($F306),0))-BX306-DV306&lt;0.005,0,(FT305*(1+FT$5/Setup!$C$36)+IF($V306=1,N($F306),0))-BX306-DV306)</f>
        <v>0</v>
      </c>
      <c r="FU306" s="48" t="n">
        <f aca="false">IF((FU305*(1+FU$5/Setup!$C$36)+IF($V306=2,N($F306),0))-BY306-DW306&lt;0.005,0,(FU305*(1+FU$5/Setup!$C$36)+IF($V306=2,N($F306),0))-BY306-DW306)</f>
        <v>0</v>
      </c>
      <c r="FV306" s="48" t="n">
        <f aca="false">IF((FV305*(1+FV$5/Setup!$C$36)+IF($V306=3,N($F306),0))-BZ306-DX306&lt;0.005,0,(FV305*(1+FV$5/Setup!$C$36)+IF($V306=3,N($F306),0))-BZ306-DX306)</f>
        <v>0</v>
      </c>
      <c r="FW306" s="48" t="n">
        <f aca="false">IF((FW305*(1+FW$5/Setup!$C$36)+IF($V306=4,N($F306),0))-CA306-DY306&lt;0.005,0,(FW305*(1+FW$5/Setup!$C$36)+IF($V306=4,N($F306),0))-CA306-DY306)</f>
        <v>0</v>
      </c>
      <c r="FX306" s="48" t="n">
        <f aca="false">IF((FX305*(1+FX$5/Setup!$C$36)+IF($V306=5,N($F306),0))-CB306-DZ306&lt;0.005,0,(FX305*(1+FX$5/Setup!$C$36)+IF($V306=5,N($F306),0))-CB306-DZ306)</f>
        <v>0</v>
      </c>
      <c r="FY306" s="48" t="n">
        <f aca="false">IF((FY305*(1+FY$5/Setup!$C$36)+IF($V306=6,N($F306),0))-CC306-EA306&lt;0.005,0,(FY305*(1+FY$5/Setup!$C$36)+IF($V306=6,N($F306),0))-CC306-EA306)</f>
        <v>0</v>
      </c>
      <c r="FZ306" s="48" t="n">
        <f aca="false">IF((FZ305*(1+FZ$5/Setup!$C$36)+IF($V306=7,N($F306),0))-CD306-EB306&lt;0.005,0,(FZ305*(1+FZ$5/Setup!$C$36)+IF($V306=7,N($F306),0))-CD306-EB306)</f>
        <v>0</v>
      </c>
      <c r="GA306" s="48" t="n">
        <f aca="false">IF((GA305*(1+GA$5/Setup!$C$36)+IF($V306=8,N($F306),0))-CE306-EC306&lt;0.005,0,(GA305*(1+GA$5/Setup!$C$36)+IF($V306=8,N($F306),0))-CE306-EC306)</f>
        <v>0</v>
      </c>
      <c r="GB306" s="48" t="n">
        <f aca="false">IF((GB305*(1+GB$5/Setup!$C$36)+IF($V306=9,N($F306),0))-CF306-ED306&lt;0.005,0,(GB305*(1+GB$5/Setup!$C$36)+IF($V306=9,N($F306),0))-CF306-ED306)</f>
        <v>0</v>
      </c>
      <c r="GC306" s="48" t="n">
        <f aca="false">IF((GC305*(1+GC$5/Setup!$C$36)+IF($V306=10,N($F306),0))-CG306-EE306&lt;0.005,0,(GC305*(1+GC$5/Setup!$C$36)+IF($V306=10,N($F306),0))-CG306-EE306)</f>
        <v>0</v>
      </c>
      <c r="GD306" s="48" t="n">
        <f aca="false">IF((GD305*(1+GD$5/Setup!$C$36)+IF($V306=11,N($F306),0))-CH306-EF306&lt;0.005,0,(GD305*(1+GD$5/Setup!$C$36)+IF($V306=11,N($F306),0))-CH306-EF306)</f>
        <v>0</v>
      </c>
      <c r="GE306" s="48" t="n">
        <f aca="false">IF((GE305*(1+GE$5/Setup!$C$36)+IF($V306=12,N($F306),0))-CI306-EG306&lt;0.005,0,(GE305*(1+GE$5/Setup!$C$36)+IF($V306=12,N($F306),0))-CI306-EG306)</f>
        <v>0</v>
      </c>
      <c r="GF306" s="48" t="n">
        <f aca="false">IF((GF305*(1+GF$5/Setup!$C$36)+IF($V306=13,N($F306),0))-CJ306-EH306&lt;0.005,0,(GF305*(1+GF$5/Setup!$C$36)+IF($V306=13,N($F306),0))-CJ306-EH306)</f>
        <v>0</v>
      </c>
      <c r="GG306" s="48" t="n">
        <f aca="false">IF((GG305*(1+GG$5/Setup!$C$36)+IF($V306=14,N($F306),0))-CK306-EI306&lt;0.005,0,(GG305*(1+GG$5/Setup!$C$36)+IF($V306=14,N($F306),0))-CK306-EI306)</f>
        <v>0</v>
      </c>
      <c r="GH306" s="48" t="n">
        <f aca="false">IF((GH305*(1+GH$5/Setup!$C$36)+IF($V306=15,N($F306),0))-CL306-EJ306&lt;0.005,0,(GH305*(1+GH$5/Setup!$C$36)+IF($V306=15,N($F306),0))-CL306-EJ306)</f>
        <v>0</v>
      </c>
      <c r="GI306" s="48" t="n">
        <f aca="false">IF((GI305*(1+GI$5/Setup!$C$36)+IF($V306=16,N($F306),0))-CM306-EK306&lt;0.005,0,(GI305*(1+GI$5/Setup!$C$36)+IF($V306=16,N($F306),0))-CM306-EK306)</f>
        <v>0</v>
      </c>
      <c r="GJ306" s="48" t="n">
        <f aca="false">IF((GJ305*(1+GJ$5/Setup!$C$36)+IF($V306=17,N($F306),0))-CN306-EL306&lt;0.005,0,(GJ305*(1+GJ$5/Setup!$C$36)+IF($V306=17,N($F306),0))-CN306-EL306)</f>
        <v>0</v>
      </c>
      <c r="GK306" s="48" t="n">
        <f aca="false">IF((GK305*(1+GK$5/Setup!$C$36)+IF($V306=18,N($F306),0))-CO306-EM306&lt;0.005,0,(GK305*(1+GK$5/Setup!$C$36)+IF($V306=18,N($F306),0))-CO306-EM306)</f>
        <v>0</v>
      </c>
      <c r="GL306" s="48" t="n">
        <f aca="false">IF((GL305*(1+GL$5/Setup!$C$36)+IF($V306=19,N($F306),0))-CP306-EN306&lt;0.005,0,(GL305*(1+GL$5/Setup!$C$36)+IF($V306=19,N($F306),0))-CP306-EN306)</f>
        <v>0</v>
      </c>
      <c r="GM306" s="48" t="n">
        <f aca="false">IF((GM305*(1+GM$5/Setup!$C$36)+IF($V306=20,N($F306),0))-CQ306-EO306&lt;0.005,0,(GM305*(1+GM$5/Setup!$C$36)+IF($V306=20,N($F306),0))-CQ306-EO306)</f>
        <v>0</v>
      </c>
      <c r="GN306" s="48" t="n">
        <f aca="false">IF((GN305*(1+GN$5/Setup!$C$36)+IF($V306=21,N($F306),0))-CR306-EP306&lt;0.005,0,(GN305*(1+GN$5/Setup!$C$36)+IF($V306=21,N($F306),0))-CR306-EP306)</f>
        <v>0</v>
      </c>
      <c r="GO306" s="48" t="n">
        <f aca="false">IF((GO305*(1+GO$5/Setup!$C$36)+IF($V306=22,N($F306),0))-CS306-EQ306&lt;0.005,0,(GO305*(1+GO$5/Setup!$C$36)+IF($V306=22,N($F306),0))-CS306-EQ306)</f>
        <v>0</v>
      </c>
      <c r="GP306" s="48" t="n">
        <f aca="false">IF((GP305*(1+GP$5/Setup!$C$36)+IF($V306=23,N($F306),0))-CT306-ER306&lt;0.005,0,(GP305*(1+GP$5/Setup!$C$36)+IF($V306=23,N($F306),0))-CT306-ER306)</f>
        <v>0</v>
      </c>
      <c r="GQ306" s="48" t="n">
        <f aca="false">IF((GQ305*(1+GQ$5/Setup!$C$36)+IF($V306=24,N($F306),0))-CU306-ES306&lt;0.005,0,(GQ305*(1+GQ$5/Setup!$C$36)+IF($V306=24,N($F306),0))-CU306-ES306)</f>
        <v>0</v>
      </c>
      <c r="GR306" s="48" t="n">
        <f aca="false">IF((GR305*(1+GR$5/Setup!$C$36)+IF($V306=25,N($F306),0))-CV306-ET306&lt;0.005,0,(GR305*(1+GR$5/Setup!$C$36)+IF($V306=25,N($F306),0))-CV306-ET306)</f>
        <v>0</v>
      </c>
      <c r="GS306" s="48" t="n">
        <f aca="false">IF((GS305*(1+GS$5/Setup!$C$36)+IF($V306=26,N($F306),0))-CW306-EU306&lt;0.005,0,(GS305*(1+GS$5/Setup!$C$36)+IF($V306=26,N($F306),0))-CW306-EU306)</f>
        <v>0</v>
      </c>
      <c r="GT306" s="48" t="n">
        <f aca="false">IF((GT305*(1+GT$5/Setup!$C$36)+IF($V306=27,N($F306),0))-CX306-EV306&lt;0.005,0,(GT305*(1+GT$5/Setup!$C$36)+IF($V306=27,N($F306),0))-CX306-EV306)</f>
        <v>0</v>
      </c>
      <c r="GU306" s="48" t="n">
        <f aca="false">IF((GU305*(1+GU$5/Setup!$C$36)+IF($V306=28,N($F306),0))-CY306-EW306&lt;0.005,0,(GU305*(1+GU$5/Setup!$C$36)+IF($V306=28,N($F306),0))-CY306-EW306)</f>
        <v>0</v>
      </c>
      <c r="GV306" s="48" t="n">
        <f aca="false">IF((GV305*(1+GV$5/Setup!$C$36)+IF($V306=29,N($F306),0))-CZ306-EX306&lt;0.005,0,(GV305*(1+GV$5/Setup!$C$36)+IF($V306=29,N($F306),0))-CZ306-EX306)</f>
        <v>0</v>
      </c>
      <c r="GW306" s="48" t="n">
        <f aca="false">IF((GW305*(1+GW$5/Setup!$C$36)+IF($V306=30,N($F306),0))-DA306-EY306&lt;0.005,0,(GW305*(1+GW$5/Setup!$C$36)+IF($V306=30,N($F306),0))-DA306-EY306)</f>
        <v>0</v>
      </c>
      <c r="GX306" s="48" t="n">
        <f aca="false">IF((GX305*(1+GX$5/Setup!$C$36)+IF($V306=31,N($F306),0))-DB306-EZ306&lt;0.005,0,(GX305*(1+GX$5/Setup!$C$36)+IF($V306=31,N($F306),0))-DB306-EZ306)</f>
        <v>0</v>
      </c>
      <c r="GY306" s="48" t="n">
        <f aca="false">IF((GY305*(1+GY$5/Setup!$C$36)+IF($V306=32,N($F306),0))-DC306-FA306&lt;0.005,0,(GY305*(1+GY$5/Setup!$C$36)+IF($V306=32,N($F306),0))-DC306-FA306)</f>
        <v>0</v>
      </c>
      <c r="GZ306" s="48" t="n">
        <f aca="false">IF((GZ305*(1+GZ$5/Setup!$C$36)+IF($V306=33,N($F306),0))-DD306-FB306&lt;0.005,0,(GZ305*(1+GZ$5/Setup!$C$36)+IF($V306=33,N($F306),0))-DD306-FB306)</f>
        <v>0</v>
      </c>
      <c r="HA306" s="48" t="n">
        <f aca="false">IF((HA305*(1+HA$5/Setup!$C$36)+IF($V306=34,N($F306),0))-DE306-FC306&lt;0.005,0,(HA305*(1+HA$5/Setup!$C$36)+IF($V306=34,N($F306),0))-DE306-FC306)</f>
        <v>0</v>
      </c>
      <c r="HB306" s="48" t="n">
        <f aca="false">IF((HB305*(1+HB$5/Setup!$C$36)+IF($V306=35,N($F306),0))-DF306-FD306&lt;0.005,0,(HB305*(1+HB$5/Setup!$C$36)+IF($V306=35,N($F306),0))-DF306-FD306)</f>
        <v>0</v>
      </c>
      <c r="HC306" s="48" t="n">
        <f aca="false">IF((HC305*(1+HC$5/Setup!$C$36)+IF($V306=36,N($F306),0))-DG306-FE306&lt;0.005,0,(HC305*(1+HC$5/Setup!$C$36)+IF($V306=36,N($F306),0))-DG306-FE306)</f>
        <v>0</v>
      </c>
      <c r="HD306" s="48" t="n">
        <f aca="false">IF((HD305*(1+HD$5/Setup!$C$36)+IF($V306=37,N($F306),0))-DH306-FF306&lt;0.005,0,(HD305*(1+HD$5/Setup!$C$36)+IF($V306=37,N($F306),0))-DH306-FF306)</f>
        <v>0</v>
      </c>
      <c r="HE306" s="48" t="n">
        <f aca="false">IF((HE305*(1+HE$5/Setup!$C$36)+IF($V306=38,N($F306),0))-DI306-FG306&lt;0.005,0,(HE305*(1+HE$5/Setup!$C$36)+IF($V306=38,N($F306),0))-DI306-FG306)</f>
        <v>0</v>
      </c>
      <c r="HF306" s="48" t="n">
        <f aca="false">IF((HF305*(1+HF$5/Setup!$C$36)+IF($V306=39,N($F306),0))-DJ306-FH306&lt;0.005,0,(HF305*(1+HF$5/Setup!$C$36)+IF($V306=39,N($F306),0))-DJ306-FH306)</f>
        <v>0</v>
      </c>
      <c r="HG306" s="48" t="n">
        <f aca="false">IF((HG305*(1+HG$5/Setup!$C$36)+IF($V306=40,N($F306),0))-DK306-FI306&lt;0.005,0,(HG305*(1+HG$5/Setup!$C$36)+IF($V306=40,N($F306),0))-DK306-FI306)</f>
        <v>0</v>
      </c>
      <c r="HH306" s="48" t="n">
        <f aca="false">IF((HH305*(1+HH$5/Setup!$C$36)+IF($V306=41,N($F306),0))-DL306-FJ306&lt;0.005,0,(HH305*(1+HH$5/Setup!$C$36)+IF($V306=41,N($F306),0))-DL306-FJ306)</f>
        <v>0</v>
      </c>
      <c r="HI306" s="48" t="n">
        <f aca="false">IF((HI305*(1+HI$5/Setup!$C$36)+IF($V306=42,N($F306),0))-DM306-FK306&lt;0.005,0,(HI305*(1+HI$5/Setup!$C$36)+IF($V306=42,N($F306),0))-DM306-FK306)</f>
        <v>0</v>
      </c>
      <c r="HJ306" s="48" t="n">
        <f aca="false">IF((HJ305*(1+HJ$5/Setup!$C$36)+IF($V306=43,N($F306),0))-DN306-FL306&lt;0.005,0,(HJ305*(1+HJ$5/Setup!$C$36)+IF($V306=43,N($F306),0))-DN306-FL306)</f>
        <v>0</v>
      </c>
      <c r="HK306" s="48" t="n">
        <f aca="false">IF((HK305*(1+HK$5/Setup!$C$36)+IF($V306=44,N($F306),0))-DO306-FM306&lt;0.005,0,(HK305*(1+HK$5/Setup!$C$36)+IF($V306=44,N($F306),0))-DO306-FM306)</f>
        <v>0</v>
      </c>
      <c r="HL306" s="48" t="n">
        <f aca="false">IF((HL305*(1+HL$5/Setup!$C$36)+IF($V306=45,N($F306),0))-DP306-FN306&lt;0.005,0,(HL305*(1+HL$5/Setup!$C$36)+IF($V306=45,N($F306),0))-DP306-FN306)</f>
        <v>0</v>
      </c>
      <c r="HM306" s="48" t="n">
        <f aca="false">IF((HM305*(1+HM$5/Setup!$C$36)+IF($V306=46,N($F306),0))-DQ306-FO306&lt;0.005,0,(HM305*(1+HM$5/Setup!$C$36)+IF($V306=46,N($F306),0))-DQ306-FO306)</f>
        <v>0</v>
      </c>
      <c r="HN306" s="48" t="n">
        <f aca="false">IF((HN305*(1+HN$5/Setup!$C$36)+IF($V306=47,N($F306),0))-DR306-FP306&lt;0.005,0,(HN305*(1+HN$5/Setup!$C$36)+IF($V306=47,N($F306),0))-DR306-FP306)</f>
        <v>0</v>
      </c>
      <c r="HO306" s="48" t="n">
        <f aca="false">IF((HO305*(1+HO$5/Setup!$C$36)+IF($V306=48,N($F306),0))-DS306-FQ306&lt;0.005,0,(HO305*(1+HO$5/Setup!$C$36)+IF($V306=48,N($F306),0))-DS306-FQ306)</f>
        <v>0</v>
      </c>
      <c r="HP306" s="48" t="n">
        <f aca="false">IF((HP305*(1+HP$5/Setup!$C$36)+IF($V306=49,N($F306),0))-DT306-FR306&lt;0.005,0,(HP305*(1+HP$5/Setup!$C$36)+IF($V306=49,N($F306),0))-DT306-FR306)</f>
        <v>0</v>
      </c>
      <c r="HQ306" s="48" t="n">
        <f aca="false">IF((HQ305*(1+HQ$5/Setup!$C$36)+IF($V306=50,N($F306),0))-DU306-FS306&lt;0.005,0,(HQ305*(1+HQ$5/Setup!$C$36)+IF($V306=50,N($F306),0))-DU306-FS306)</f>
        <v>0</v>
      </c>
    </row>
    <row r="307" customFormat="false" ht="15" hidden="false" customHeight="false" outlineLevel="0" collapsed="false">
      <c r="A307" s="44" t="n">
        <v>299</v>
      </c>
      <c r="B307" s="45" t="n">
        <f aca="false">IF(Setup!$C$7="Every month",EDATE(Setup!$C$8,($A307-1)),IF(Setup!$C$7="Twice a month",DATE(YEAR(Setup!$C$8),MONTH(Setup!$C$8)+INT((($A307-1)+Setup!$C$41)/2),MIN(IF(MOD(($A307-1)+Setup!$C$41,2)=0,Setup!$C$39,Setup!$C$40),DAY(EOMONTH(DATE(YEAR(Setup!$C$8),MONTH(Setup!$C$8)+INT((($A307-1)+Setup!$C$41)/2),1),0)))),Setup!$C$8+($A307-1)*IF(Setup!$C$7="Every week",7,14)))</f>
        <v>50497</v>
      </c>
      <c r="C307" s="45" t="n">
        <f aca="false">IF(Setup!$C$7="Every month",EDATE(Setup!$C$8,$A307),IF(Setup!$C$7="Twice a month",DATE(YEAR(Setup!$C$8),MONTH(Setup!$C$8)+INT(($A307+Setup!$C$41)/2),MIN(IF(MOD($A307+Setup!$C$41,2)=0,Setup!$C$39,Setup!$C$40),DAY(EOMONTH(DATE(YEAR(Setup!$C$8),MONTH(Setup!$C$8)+INT(($A307+Setup!$C$41)/2),1),0)))),Setup!$C$8+$A307*IF(Setup!$C$7="Every week",7,14)))</f>
        <v>50511</v>
      </c>
      <c r="D307" s="46"/>
      <c r="E307" s="47"/>
      <c r="F307" s="47"/>
      <c r="G307" s="47"/>
      <c r="H307" s="47"/>
      <c r="I307" s="48" t="n">
        <f aca="false">N(Setup!$C$11)+N(E307)</f>
        <v>100</v>
      </c>
      <c r="J307" s="48" t="n">
        <f aca="false">MIN(Setup!$C$37,MAX(I307,0))</f>
        <v>9.23076923076923</v>
      </c>
      <c r="K307" s="48" t="n">
        <f aca="false">MIN(MAX(N(Setup!$C$14)-L306,0),MAX(I307-J307,0))</f>
        <v>0</v>
      </c>
      <c r="L307" s="48" t="n">
        <f aca="false">L306+K307-N(G307)</f>
        <v>500</v>
      </c>
      <c r="M307" s="48" t="n">
        <f aca="false">M306+J307-N(H307)</f>
        <v>2760</v>
      </c>
      <c r="N307" s="48" t="n">
        <f aca="false">SUM(BX307:DU307)</f>
        <v>0</v>
      </c>
      <c r="O307" s="48" t="n">
        <f aca="false">SUM(Z307:BW307)-N307</f>
        <v>25</v>
      </c>
      <c r="P307" s="48" t="n">
        <f aca="false">MAX(I307-J307-K307,0)+O307</f>
        <v>115.769230769231</v>
      </c>
      <c r="Q307" s="48" t="n">
        <f aca="false">SUM(DV307:FS307)</f>
        <v>0</v>
      </c>
      <c r="R307" s="49" t="n">
        <f aca="false">N307+J307+K307+Q307</f>
        <v>9.23076923076923</v>
      </c>
      <c r="S307" s="48" t="n">
        <f aca="false">T307-T306-N(F307)+N307+Q307</f>
        <v>0</v>
      </c>
      <c r="T307" s="49" t="n">
        <f aca="false">SUM(FT307:HQ307)</f>
        <v>0</v>
      </c>
      <c r="U307" s="44" t="str">
        <f aca="false">IF(T306&lt;0.005,"",INDEX(Helpers!$C$2:$C$51,IF(_xlfn.MINIFS($DV$6:$FS$6,DV307:FS307,"&gt;0.005")=0,V307,_xlfn.MINIFS($DV$6:$FS$6,DV307:FS307,"&gt;0.005"))))</f>
        <v/>
      </c>
      <c r="V307" s="44" t="n">
        <f aca="false">IF(_xlfn.MINIFS($FT$6:$HQ$6,FT306:HQ306,"&gt;0.005")=0,1,_xlfn.MINIFS($FT$6:$HQ$6,FT306:HQ306,"&gt;0.005"))</f>
        <v>1</v>
      </c>
      <c r="W307" s="44" t="n">
        <f aca="false">IF(AND(D307&lt;&gt;"Paid",T306&gt;0.005),1,0)</f>
        <v>0</v>
      </c>
      <c r="X307" s="48" t="n">
        <f aca="false">SUMPRODUCT(((Helpers!$G$2:$G$51*(1+(Helpers!$D$2:$D$51+0.000000001)/12)^(($B307-Setup!$C$8)/(365.25/12))-Helpers!$E$2:$E$51*((1+(Helpers!$D$2:$D$51+0.000000001)/12)^(($B307-Setup!$C$8)/(365.25/12))-1)/((Helpers!$D$2:$D$51+0.000000001)/12))&gt;0)*(Helpers!$G$2:$G$51*(1+(Helpers!$D$2:$D$51+0.000000001)/12)^(($B307-Setup!$C$8)/(365.25/12))-Helpers!$E$2:$E$51*((1+(Helpers!$D$2:$D$51+0.000000001)/12)^(($B307-Setup!$C$8)/(365.25/12))-1)/((Helpers!$D$2:$D$51+0.000000001)/12)))</f>
        <v>0</v>
      </c>
      <c r="Y307" s="48"/>
      <c r="Z307" s="48" t="n">
        <f aca="false">IF(OR(N(Z$5)=0,Z$6=""),0,Z$5*((DATE(YEAR($B307),MONTH($B307),MIN(Z$6,DAY(EOMONTH($B307,0))))&gt;=$B307)*(DATE(YEAR($B307),MONTH($B307),MIN(Z$6,DAY(EOMONTH($B307,0))))&lt;$C307)+(DATE(YEAR($B307),MONTH($B307)+1,MIN(Z$6,DAY(EOMONTH($B307,1))))&gt;=$B307)*(DATE(YEAR($B307),MONTH($B307)+1,MIN(Z$6,DAY(EOMONTH($B307,1))))&lt;$C307)))</f>
        <v>25</v>
      </c>
      <c r="AA307" s="48" t="n">
        <f aca="false">IF(OR(N(AA$5)=0,AA$6=""),0,AA$5*((DATE(YEAR($B307),MONTH($B307),MIN(AA$6,DAY(EOMONTH($B307,0))))&gt;=$B307)*(DATE(YEAR($B307),MONTH($B307),MIN(AA$6,DAY(EOMONTH($B307,0))))&lt;$C307)+(DATE(YEAR($B307),MONTH($B307)+1,MIN(AA$6,DAY(EOMONTH($B307,1))))&gt;=$B307)*(DATE(YEAR($B307),MONTH($B307)+1,MIN(AA$6,DAY(EOMONTH($B307,1))))&lt;$C307)))</f>
        <v>0</v>
      </c>
      <c r="AB307" s="48" t="n">
        <f aca="false">IF(OR(N(AB$5)=0,AB$6=""),0,AB$5*((DATE(YEAR($B307),MONTH($B307),MIN(AB$6,DAY(EOMONTH($B307,0))))&gt;=$B307)*(DATE(YEAR($B307),MONTH($B307),MIN(AB$6,DAY(EOMONTH($B307,0))))&lt;$C307)+(DATE(YEAR($B307),MONTH($B307)+1,MIN(AB$6,DAY(EOMONTH($B307,1))))&gt;=$B307)*(DATE(YEAR($B307),MONTH($B307)+1,MIN(AB$6,DAY(EOMONTH($B307,1))))&lt;$C307)))</f>
        <v>0</v>
      </c>
      <c r="AC307" s="48" t="n">
        <f aca="false">IF(OR(N(AC$5)=0,AC$6=""),0,AC$5*((DATE(YEAR($B307),MONTH($B307),MIN(AC$6,DAY(EOMONTH($B307,0))))&gt;=$B307)*(DATE(YEAR($B307),MONTH($B307),MIN(AC$6,DAY(EOMONTH($B307,0))))&lt;$C307)+(DATE(YEAR($B307),MONTH($B307)+1,MIN(AC$6,DAY(EOMONTH($B307,1))))&gt;=$B307)*(DATE(YEAR($B307),MONTH($B307)+1,MIN(AC$6,DAY(EOMONTH($B307,1))))&lt;$C307)))</f>
        <v>0</v>
      </c>
      <c r="AD307" s="48" t="n">
        <f aca="false">IF(OR(N(AD$5)=0,AD$6=""),0,AD$5*((DATE(YEAR($B307),MONTH($B307),MIN(AD$6,DAY(EOMONTH($B307,0))))&gt;=$B307)*(DATE(YEAR($B307),MONTH($B307),MIN(AD$6,DAY(EOMONTH($B307,0))))&lt;$C307)+(DATE(YEAR($B307),MONTH($B307)+1,MIN(AD$6,DAY(EOMONTH($B307,1))))&gt;=$B307)*(DATE(YEAR($B307),MONTH($B307)+1,MIN(AD$6,DAY(EOMONTH($B307,1))))&lt;$C307)))</f>
        <v>0</v>
      </c>
      <c r="AE307" s="48" t="n">
        <f aca="false">IF(OR(N(AE$5)=0,AE$6=""),0,AE$5*((DATE(YEAR($B307),MONTH($B307),MIN(AE$6,DAY(EOMONTH($B307,0))))&gt;=$B307)*(DATE(YEAR($B307),MONTH($B307),MIN(AE$6,DAY(EOMONTH($B307,0))))&lt;$C307)+(DATE(YEAR($B307),MONTH($B307)+1,MIN(AE$6,DAY(EOMONTH($B307,1))))&gt;=$B307)*(DATE(YEAR($B307),MONTH($B307)+1,MIN(AE$6,DAY(EOMONTH($B307,1))))&lt;$C307)))</f>
        <v>0</v>
      </c>
      <c r="AF307" s="48" t="n">
        <f aca="false">IF(OR(N(AF$5)=0,AF$6=""),0,AF$5*((DATE(YEAR($B307),MONTH($B307),MIN(AF$6,DAY(EOMONTH($B307,0))))&gt;=$B307)*(DATE(YEAR($B307),MONTH($B307),MIN(AF$6,DAY(EOMONTH($B307,0))))&lt;$C307)+(DATE(YEAR($B307),MONTH($B307)+1,MIN(AF$6,DAY(EOMONTH($B307,1))))&gt;=$B307)*(DATE(YEAR($B307),MONTH($B307)+1,MIN(AF$6,DAY(EOMONTH($B307,1))))&lt;$C307)))</f>
        <v>0</v>
      </c>
      <c r="AG307" s="48" t="n">
        <f aca="false">IF(OR(N(AG$5)=0,AG$6=""),0,AG$5*((DATE(YEAR($B307),MONTH($B307),MIN(AG$6,DAY(EOMONTH($B307,0))))&gt;=$B307)*(DATE(YEAR($B307),MONTH($B307),MIN(AG$6,DAY(EOMONTH($B307,0))))&lt;$C307)+(DATE(YEAR($B307),MONTH($B307)+1,MIN(AG$6,DAY(EOMONTH($B307,1))))&gt;=$B307)*(DATE(YEAR($B307),MONTH($B307)+1,MIN(AG$6,DAY(EOMONTH($B307,1))))&lt;$C307)))</f>
        <v>0</v>
      </c>
      <c r="AH307" s="48" t="n">
        <f aca="false">IF(OR(N(AH$5)=0,AH$6=""),0,AH$5*((DATE(YEAR($B307),MONTH($B307),MIN(AH$6,DAY(EOMONTH($B307,0))))&gt;=$B307)*(DATE(YEAR($B307),MONTH($B307),MIN(AH$6,DAY(EOMONTH($B307,0))))&lt;$C307)+(DATE(YEAR($B307),MONTH($B307)+1,MIN(AH$6,DAY(EOMONTH($B307,1))))&gt;=$B307)*(DATE(YEAR($B307),MONTH($B307)+1,MIN(AH$6,DAY(EOMONTH($B307,1))))&lt;$C307)))</f>
        <v>0</v>
      </c>
      <c r="AI307" s="48" t="n">
        <f aca="false">IF(OR(N(AI$5)=0,AI$6=""),0,AI$5*((DATE(YEAR($B307),MONTH($B307),MIN(AI$6,DAY(EOMONTH($B307,0))))&gt;=$B307)*(DATE(YEAR($B307),MONTH($B307),MIN(AI$6,DAY(EOMONTH($B307,0))))&lt;$C307)+(DATE(YEAR($B307),MONTH($B307)+1,MIN(AI$6,DAY(EOMONTH($B307,1))))&gt;=$B307)*(DATE(YEAR($B307),MONTH($B307)+1,MIN(AI$6,DAY(EOMONTH($B307,1))))&lt;$C307)))</f>
        <v>0</v>
      </c>
      <c r="AJ307" s="48" t="n">
        <f aca="false">IF(OR(N(AJ$5)=0,AJ$6=""),0,AJ$5*((DATE(YEAR($B307),MONTH($B307),MIN(AJ$6,DAY(EOMONTH($B307,0))))&gt;=$B307)*(DATE(YEAR($B307),MONTH($B307),MIN(AJ$6,DAY(EOMONTH($B307,0))))&lt;$C307)+(DATE(YEAR($B307),MONTH($B307)+1,MIN(AJ$6,DAY(EOMONTH($B307,1))))&gt;=$B307)*(DATE(YEAR($B307),MONTH($B307)+1,MIN(AJ$6,DAY(EOMONTH($B307,1))))&lt;$C307)))</f>
        <v>0</v>
      </c>
      <c r="AK307" s="48" t="n">
        <f aca="false">IF(OR(N(AK$5)=0,AK$6=""),0,AK$5*((DATE(YEAR($B307),MONTH($B307),MIN(AK$6,DAY(EOMONTH($B307,0))))&gt;=$B307)*(DATE(YEAR($B307),MONTH($B307),MIN(AK$6,DAY(EOMONTH($B307,0))))&lt;$C307)+(DATE(YEAR($B307),MONTH($B307)+1,MIN(AK$6,DAY(EOMONTH($B307,1))))&gt;=$B307)*(DATE(YEAR($B307),MONTH($B307)+1,MIN(AK$6,DAY(EOMONTH($B307,1))))&lt;$C307)))</f>
        <v>0</v>
      </c>
      <c r="AL307" s="48" t="n">
        <f aca="false">IF(OR(N(AL$5)=0,AL$6=""),0,AL$5*((DATE(YEAR($B307),MONTH($B307),MIN(AL$6,DAY(EOMONTH($B307,0))))&gt;=$B307)*(DATE(YEAR($B307),MONTH($B307),MIN(AL$6,DAY(EOMONTH($B307,0))))&lt;$C307)+(DATE(YEAR($B307),MONTH($B307)+1,MIN(AL$6,DAY(EOMONTH($B307,1))))&gt;=$B307)*(DATE(YEAR($B307),MONTH($B307)+1,MIN(AL$6,DAY(EOMONTH($B307,1))))&lt;$C307)))</f>
        <v>0</v>
      </c>
      <c r="AM307" s="48" t="n">
        <f aca="false">IF(OR(N(AM$5)=0,AM$6=""),0,AM$5*((DATE(YEAR($B307),MONTH($B307),MIN(AM$6,DAY(EOMONTH($B307,0))))&gt;=$B307)*(DATE(YEAR($B307),MONTH($B307),MIN(AM$6,DAY(EOMONTH($B307,0))))&lt;$C307)+(DATE(YEAR($B307),MONTH($B307)+1,MIN(AM$6,DAY(EOMONTH($B307,1))))&gt;=$B307)*(DATE(YEAR($B307),MONTH($B307)+1,MIN(AM$6,DAY(EOMONTH($B307,1))))&lt;$C307)))</f>
        <v>0</v>
      </c>
      <c r="AN307" s="48" t="n">
        <f aca="false">IF(OR(N(AN$5)=0,AN$6=""),0,AN$5*((DATE(YEAR($B307),MONTH($B307),MIN(AN$6,DAY(EOMONTH($B307,0))))&gt;=$B307)*(DATE(YEAR($B307),MONTH($B307),MIN(AN$6,DAY(EOMONTH($B307,0))))&lt;$C307)+(DATE(YEAR($B307),MONTH($B307)+1,MIN(AN$6,DAY(EOMONTH($B307,1))))&gt;=$B307)*(DATE(YEAR($B307),MONTH($B307)+1,MIN(AN$6,DAY(EOMONTH($B307,1))))&lt;$C307)))</f>
        <v>0</v>
      </c>
      <c r="AO307" s="48" t="n">
        <f aca="false">IF(OR(N(AO$5)=0,AO$6=""),0,AO$5*((DATE(YEAR($B307),MONTH($B307),MIN(AO$6,DAY(EOMONTH($B307,0))))&gt;=$B307)*(DATE(YEAR($B307),MONTH($B307),MIN(AO$6,DAY(EOMONTH($B307,0))))&lt;$C307)+(DATE(YEAR($B307),MONTH($B307)+1,MIN(AO$6,DAY(EOMONTH($B307,1))))&gt;=$B307)*(DATE(YEAR($B307),MONTH($B307)+1,MIN(AO$6,DAY(EOMONTH($B307,1))))&lt;$C307)))</f>
        <v>0</v>
      </c>
      <c r="AP307" s="48" t="n">
        <f aca="false">IF(OR(N(AP$5)=0,AP$6=""),0,AP$5*((DATE(YEAR($B307),MONTH($B307),MIN(AP$6,DAY(EOMONTH($B307,0))))&gt;=$B307)*(DATE(YEAR($B307),MONTH($B307),MIN(AP$6,DAY(EOMONTH($B307,0))))&lt;$C307)+(DATE(YEAR($B307),MONTH($B307)+1,MIN(AP$6,DAY(EOMONTH($B307,1))))&gt;=$B307)*(DATE(YEAR($B307),MONTH($B307)+1,MIN(AP$6,DAY(EOMONTH($B307,1))))&lt;$C307)))</f>
        <v>0</v>
      </c>
      <c r="AQ307" s="48" t="n">
        <f aca="false">IF(OR(N(AQ$5)=0,AQ$6=""),0,AQ$5*((DATE(YEAR($B307),MONTH($B307),MIN(AQ$6,DAY(EOMONTH($B307,0))))&gt;=$B307)*(DATE(YEAR($B307),MONTH($B307),MIN(AQ$6,DAY(EOMONTH($B307,0))))&lt;$C307)+(DATE(YEAR($B307),MONTH($B307)+1,MIN(AQ$6,DAY(EOMONTH($B307,1))))&gt;=$B307)*(DATE(YEAR($B307),MONTH($B307)+1,MIN(AQ$6,DAY(EOMONTH($B307,1))))&lt;$C307)))</f>
        <v>0</v>
      </c>
      <c r="AR307" s="48" t="n">
        <f aca="false">IF(OR(N(AR$5)=0,AR$6=""),0,AR$5*((DATE(YEAR($B307),MONTH($B307),MIN(AR$6,DAY(EOMONTH($B307,0))))&gt;=$B307)*(DATE(YEAR($B307),MONTH($B307),MIN(AR$6,DAY(EOMONTH($B307,0))))&lt;$C307)+(DATE(YEAR($B307),MONTH($B307)+1,MIN(AR$6,DAY(EOMONTH($B307,1))))&gt;=$B307)*(DATE(YEAR($B307),MONTH($B307)+1,MIN(AR$6,DAY(EOMONTH($B307,1))))&lt;$C307)))</f>
        <v>0</v>
      </c>
      <c r="AS307" s="48" t="n">
        <f aca="false">IF(OR(N(AS$5)=0,AS$6=""),0,AS$5*((DATE(YEAR($B307),MONTH($B307),MIN(AS$6,DAY(EOMONTH($B307,0))))&gt;=$B307)*(DATE(YEAR($B307),MONTH($B307),MIN(AS$6,DAY(EOMONTH($B307,0))))&lt;$C307)+(DATE(YEAR($B307),MONTH($B307)+1,MIN(AS$6,DAY(EOMONTH($B307,1))))&gt;=$B307)*(DATE(YEAR($B307),MONTH($B307)+1,MIN(AS$6,DAY(EOMONTH($B307,1))))&lt;$C307)))</f>
        <v>0</v>
      </c>
      <c r="AT307" s="48" t="n">
        <f aca="false">IF(OR(N(AT$5)=0,AT$6=""),0,AT$5*((DATE(YEAR($B307),MONTH($B307),MIN(AT$6,DAY(EOMONTH($B307,0))))&gt;=$B307)*(DATE(YEAR($B307),MONTH($B307),MIN(AT$6,DAY(EOMONTH($B307,0))))&lt;$C307)+(DATE(YEAR($B307),MONTH($B307)+1,MIN(AT$6,DAY(EOMONTH($B307,1))))&gt;=$B307)*(DATE(YEAR($B307),MONTH($B307)+1,MIN(AT$6,DAY(EOMONTH($B307,1))))&lt;$C307)))</f>
        <v>0</v>
      </c>
      <c r="AU307" s="48" t="n">
        <f aca="false">IF(OR(N(AU$5)=0,AU$6=""),0,AU$5*((DATE(YEAR($B307),MONTH($B307),MIN(AU$6,DAY(EOMONTH($B307,0))))&gt;=$B307)*(DATE(YEAR($B307),MONTH($B307),MIN(AU$6,DAY(EOMONTH($B307,0))))&lt;$C307)+(DATE(YEAR($B307),MONTH($B307)+1,MIN(AU$6,DAY(EOMONTH($B307,1))))&gt;=$B307)*(DATE(YEAR($B307),MONTH($B307)+1,MIN(AU$6,DAY(EOMONTH($B307,1))))&lt;$C307)))</f>
        <v>0</v>
      </c>
      <c r="AV307" s="48" t="n">
        <f aca="false">IF(OR(N(AV$5)=0,AV$6=""),0,AV$5*((DATE(YEAR($B307),MONTH($B307),MIN(AV$6,DAY(EOMONTH($B307,0))))&gt;=$B307)*(DATE(YEAR($B307),MONTH($B307),MIN(AV$6,DAY(EOMONTH($B307,0))))&lt;$C307)+(DATE(YEAR($B307),MONTH($B307)+1,MIN(AV$6,DAY(EOMONTH($B307,1))))&gt;=$B307)*(DATE(YEAR($B307),MONTH($B307)+1,MIN(AV$6,DAY(EOMONTH($B307,1))))&lt;$C307)))</f>
        <v>0</v>
      </c>
      <c r="AW307" s="48" t="n">
        <f aca="false">IF(OR(N(AW$5)=0,AW$6=""),0,AW$5*((DATE(YEAR($B307),MONTH($B307),MIN(AW$6,DAY(EOMONTH($B307,0))))&gt;=$B307)*(DATE(YEAR($B307),MONTH($B307),MIN(AW$6,DAY(EOMONTH($B307,0))))&lt;$C307)+(DATE(YEAR($B307),MONTH($B307)+1,MIN(AW$6,DAY(EOMONTH($B307,1))))&gt;=$B307)*(DATE(YEAR($B307),MONTH($B307)+1,MIN(AW$6,DAY(EOMONTH($B307,1))))&lt;$C307)))</f>
        <v>0</v>
      </c>
      <c r="AX307" s="48" t="n">
        <f aca="false">IF(OR(N(AX$5)=0,AX$6=""),0,AX$5*((DATE(YEAR($B307),MONTH($B307),MIN(AX$6,DAY(EOMONTH($B307,0))))&gt;=$B307)*(DATE(YEAR($B307),MONTH($B307),MIN(AX$6,DAY(EOMONTH($B307,0))))&lt;$C307)+(DATE(YEAR($B307),MONTH($B307)+1,MIN(AX$6,DAY(EOMONTH($B307,1))))&gt;=$B307)*(DATE(YEAR($B307),MONTH($B307)+1,MIN(AX$6,DAY(EOMONTH($B307,1))))&lt;$C307)))</f>
        <v>0</v>
      </c>
      <c r="AY307" s="48" t="n">
        <f aca="false">IF(OR(N(AY$5)=0,AY$6=""),0,AY$5*((DATE(YEAR($B307),MONTH($B307),MIN(AY$6,DAY(EOMONTH($B307,0))))&gt;=$B307)*(DATE(YEAR($B307),MONTH($B307),MIN(AY$6,DAY(EOMONTH($B307,0))))&lt;$C307)+(DATE(YEAR($B307),MONTH($B307)+1,MIN(AY$6,DAY(EOMONTH($B307,1))))&gt;=$B307)*(DATE(YEAR($B307),MONTH($B307)+1,MIN(AY$6,DAY(EOMONTH($B307,1))))&lt;$C307)))</f>
        <v>0</v>
      </c>
      <c r="AZ307" s="48" t="n">
        <f aca="false">IF(OR(N(AZ$5)=0,AZ$6=""),0,AZ$5*((DATE(YEAR($B307),MONTH($B307),MIN(AZ$6,DAY(EOMONTH($B307,0))))&gt;=$B307)*(DATE(YEAR($B307),MONTH($B307),MIN(AZ$6,DAY(EOMONTH($B307,0))))&lt;$C307)+(DATE(YEAR($B307),MONTH($B307)+1,MIN(AZ$6,DAY(EOMONTH($B307,1))))&gt;=$B307)*(DATE(YEAR($B307),MONTH($B307)+1,MIN(AZ$6,DAY(EOMONTH($B307,1))))&lt;$C307)))</f>
        <v>0</v>
      </c>
      <c r="BA307" s="48" t="n">
        <f aca="false">IF(OR(N(BA$5)=0,BA$6=""),0,BA$5*((DATE(YEAR($B307),MONTH($B307),MIN(BA$6,DAY(EOMONTH($B307,0))))&gt;=$B307)*(DATE(YEAR($B307),MONTH($B307),MIN(BA$6,DAY(EOMONTH($B307,0))))&lt;$C307)+(DATE(YEAR($B307),MONTH($B307)+1,MIN(BA$6,DAY(EOMONTH($B307,1))))&gt;=$B307)*(DATE(YEAR($B307),MONTH($B307)+1,MIN(BA$6,DAY(EOMONTH($B307,1))))&lt;$C307)))</f>
        <v>0</v>
      </c>
      <c r="BB307" s="48" t="n">
        <f aca="false">IF(OR(N(BB$5)=0,BB$6=""),0,BB$5*((DATE(YEAR($B307),MONTH($B307),MIN(BB$6,DAY(EOMONTH($B307,0))))&gt;=$B307)*(DATE(YEAR($B307),MONTH($B307),MIN(BB$6,DAY(EOMONTH($B307,0))))&lt;$C307)+(DATE(YEAR($B307),MONTH($B307)+1,MIN(BB$6,DAY(EOMONTH($B307,1))))&gt;=$B307)*(DATE(YEAR($B307),MONTH($B307)+1,MIN(BB$6,DAY(EOMONTH($B307,1))))&lt;$C307)))</f>
        <v>0</v>
      </c>
      <c r="BC307" s="48" t="n">
        <f aca="false">IF(OR(N(BC$5)=0,BC$6=""),0,BC$5*((DATE(YEAR($B307),MONTH($B307),MIN(BC$6,DAY(EOMONTH($B307,0))))&gt;=$B307)*(DATE(YEAR($B307),MONTH($B307),MIN(BC$6,DAY(EOMONTH($B307,0))))&lt;$C307)+(DATE(YEAR($B307),MONTH($B307)+1,MIN(BC$6,DAY(EOMONTH($B307,1))))&gt;=$B307)*(DATE(YEAR($B307),MONTH($B307)+1,MIN(BC$6,DAY(EOMONTH($B307,1))))&lt;$C307)))</f>
        <v>0</v>
      </c>
      <c r="BD307" s="48" t="n">
        <f aca="false">IF(OR(N(BD$5)=0,BD$6=""),0,BD$5*((DATE(YEAR($B307),MONTH($B307),MIN(BD$6,DAY(EOMONTH($B307,0))))&gt;=$B307)*(DATE(YEAR($B307),MONTH($B307),MIN(BD$6,DAY(EOMONTH($B307,0))))&lt;$C307)+(DATE(YEAR($B307),MONTH($B307)+1,MIN(BD$6,DAY(EOMONTH($B307,1))))&gt;=$B307)*(DATE(YEAR($B307),MONTH($B307)+1,MIN(BD$6,DAY(EOMONTH($B307,1))))&lt;$C307)))</f>
        <v>0</v>
      </c>
      <c r="BE307" s="48" t="n">
        <f aca="false">IF(OR(N(BE$5)=0,BE$6=""),0,BE$5*((DATE(YEAR($B307),MONTH($B307),MIN(BE$6,DAY(EOMONTH($B307,0))))&gt;=$B307)*(DATE(YEAR($B307),MONTH($B307),MIN(BE$6,DAY(EOMONTH($B307,0))))&lt;$C307)+(DATE(YEAR($B307),MONTH($B307)+1,MIN(BE$6,DAY(EOMONTH($B307,1))))&gt;=$B307)*(DATE(YEAR($B307),MONTH($B307)+1,MIN(BE$6,DAY(EOMONTH($B307,1))))&lt;$C307)))</f>
        <v>0</v>
      </c>
      <c r="BF307" s="48" t="n">
        <f aca="false">IF(OR(N(BF$5)=0,BF$6=""),0,BF$5*((DATE(YEAR($B307),MONTH($B307),MIN(BF$6,DAY(EOMONTH($B307,0))))&gt;=$B307)*(DATE(YEAR($B307),MONTH($B307),MIN(BF$6,DAY(EOMONTH($B307,0))))&lt;$C307)+(DATE(YEAR($B307),MONTH($B307)+1,MIN(BF$6,DAY(EOMONTH($B307,1))))&gt;=$B307)*(DATE(YEAR($B307),MONTH($B307)+1,MIN(BF$6,DAY(EOMONTH($B307,1))))&lt;$C307)))</f>
        <v>0</v>
      </c>
      <c r="BG307" s="48" t="n">
        <f aca="false">IF(OR(N(BG$5)=0,BG$6=""),0,BG$5*((DATE(YEAR($B307),MONTH($B307),MIN(BG$6,DAY(EOMONTH($B307,0))))&gt;=$B307)*(DATE(YEAR($B307),MONTH($B307),MIN(BG$6,DAY(EOMONTH($B307,0))))&lt;$C307)+(DATE(YEAR($B307),MONTH($B307)+1,MIN(BG$6,DAY(EOMONTH($B307,1))))&gt;=$B307)*(DATE(YEAR($B307),MONTH($B307)+1,MIN(BG$6,DAY(EOMONTH($B307,1))))&lt;$C307)))</f>
        <v>0</v>
      </c>
      <c r="BH307" s="48" t="n">
        <f aca="false">IF(OR(N(BH$5)=0,BH$6=""),0,BH$5*((DATE(YEAR($B307),MONTH($B307),MIN(BH$6,DAY(EOMONTH($B307,0))))&gt;=$B307)*(DATE(YEAR($B307),MONTH($B307),MIN(BH$6,DAY(EOMONTH($B307,0))))&lt;$C307)+(DATE(YEAR($B307),MONTH($B307)+1,MIN(BH$6,DAY(EOMONTH($B307,1))))&gt;=$B307)*(DATE(YEAR($B307),MONTH($B307)+1,MIN(BH$6,DAY(EOMONTH($B307,1))))&lt;$C307)))</f>
        <v>0</v>
      </c>
      <c r="BI307" s="48" t="n">
        <f aca="false">IF(OR(N(BI$5)=0,BI$6=""),0,BI$5*((DATE(YEAR($B307),MONTH($B307),MIN(BI$6,DAY(EOMONTH($B307,0))))&gt;=$B307)*(DATE(YEAR($B307),MONTH($B307),MIN(BI$6,DAY(EOMONTH($B307,0))))&lt;$C307)+(DATE(YEAR($B307),MONTH($B307)+1,MIN(BI$6,DAY(EOMONTH($B307,1))))&gt;=$B307)*(DATE(YEAR($B307),MONTH($B307)+1,MIN(BI$6,DAY(EOMONTH($B307,1))))&lt;$C307)))</f>
        <v>0</v>
      </c>
      <c r="BJ307" s="48" t="n">
        <f aca="false">IF(OR(N(BJ$5)=0,BJ$6=""),0,BJ$5*((DATE(YEAR($B307),MONTH($B307),MIN(BJ$6,DAY(EOMONTH($B307,0))))&gt;=$B307)*(DATE(YEAR($B307),MONTH($B307),MIN(BJ$6,DAY(EOMONTH($B307,0))))&lt;$C307)+(DATE(YEAR($B307),MONTH($B307)+1,MIN(BJ$6,DAY(EOMONTH($B307,1))))&gt;=$B307)*(DATE(YEAR($B307),MONTH($B307)+1,MIN(BJ$6,DAY(EOMONTH($B307,1))))&lt;$C307)))</f>
        <v>0</v>
      </c>
      <c r="BK307" s="48" t="n">
        <f aca="false">IF(OR(N(BK$5)=0,BK$6=""),0,BK$5*((DATE(YEAR($B307),MONTH($B307),MIN(BK$6,DAY(EOMONTH($B307,0))))&gt;=$B307)*(DATE(YEAR($B307),MONTH($B307),MIN(BK$6,DAY(EOMONTH($B307,0))))&lt;$C307)+(DATE(YEAR($B307),MONTH($B307)+1,MIN(BK$6,DAY(EOMONTH($B307,1))))&gt;=$B307)*(DATE(YEAR($B307),MONTH($B307)+1,MIN(BK$6,DAY(EOMONTH($B307,1))))&lt;$C307)))</f>
        <v>0</v>
      </c>
      <c r="BL307" s="48" t="n">
        <f aca="false">IF(OR(N(BL$5)=0,BL$6=""),0,BL$5*((DATE(YEAR($B307),MONTH($B307),MIN(BL$6,DAY(EOMONTH($B307,0))))&gt;=$B307)*(DATE(YEAR($B307),MONTH($B307),MIN(BL$6,DAY(EOMONTH($B307,0))))&lt;$C307)+(DATE(YEAR($B307),MONTH($B307)+1,MIN(BL$6,DAY(EOMONTH($B307,1))))&gt;=$B307)*(DATE(YEAR($B307),MONTH($B307)+1,MIN(BL$6,DAY(EOMONTH($B307,1))))&lt;$C307)))</f>
        <v>0</v>
      </c>
      <c r="BM307" s="48" t="n">
        <f aca="false">IF(OR(N(BM$5)=0,BM$6=""),0,BM$5*((DATE(YEAR($B307),MONTH($B307),MIN(BM$6,DAY(EOMONTH($B307,0))))&gt;=$B307)*(DATE(YEAR($B307),MONTH($B307),MIN(BM$6,DAY(EOMONTH($B307,0))))&lt;$C307)+(DATE(YEAR($B307),MONTH($B307)+1,MIN(BM$6,DAY(EOMONTH($B307,1))))&gt;=$B307)*(DATE(YEAR($B307),MONTH($B307)+1,MIN(BM$6,DAY(EOMONTH($B307,1))))&lt;$C307)))</f>
        <v>0</v>
      </c>
      <c r="BN307" s="48" t="n">
        <f aca="false">IF(OR(N(BN$5)=0,BN$6=""),0,BN$5*((DATE(YEAR($B307),MONTH($B307),MIN(BN$6,DAY(EOMONTH($B307,0))))&gt;=$B307)*(DATE(YEAR($B307),MONTH($B307),MIN(BN$6,DAY(EOMONTH($B307,0))))&lt;$C307)+(DATE(YEAR($B307),MONTH($B307)+1,MIN(BN$6,DAY(EOMONTH($B307,1))))&gt;=$B307)*(DATE(YEAR($B307),MONTH($B307)+1,MIN(BN$6,DAY(EOMONTH($B307,1))))&lt;$C307)))</f>
        <v>0</v>
      </c>
      <c r="BO307" s="48" t="n">
        <f aca="false">IF(OR(N(BO$5)=0,BO$6=""),0,BO$5*((DATE(YEAR($B307),MONTH($B307),MIN(BO$6,DAY(EOMONTH($B307,0))))&gt;=$B307)*(DATE(YEAR($B307),MONTH($B307),MIN(BO$6,DAY(EOMONTH($B307,0))))&lt;$C307)+(DATE(YEAR($B307),MONTH($B307)+1,MIN(BO$6,DAY(EOMONTH($B307,1))))&gt;=$B307)*(DATE(YEAR($B307),MONTH($B307)+1,MIN(BO$6,DAY(EOMONTH($B307,1))))&lt;$C307)))</f>
        <v>0</v>
      </c>
      <c r="BP307" s="48" t="n">
        <f aca="false">IF(OR(N(BP$5)=0,BP$6=""),0,BP$5*((DATE(YEAR($B307),MONTH($B307),MIN(BP$6,DAY(EOMONTH($B307,0))))&gt;=$B307)*(DATE(YEAR($B307),MONTH($B307),MIN(BP$6,DAY(EOMONTH($B307,0))))&lt;$C307)+(DATE(YEAR($B307),MONTH($B307)+1,MIN(BP$6,DAY(EOMONTH($B307,1))))&gt;=$B307)*(DATE(YEAR($B307),MONTH($B307)+1,MIN(BP$6,DAY(EOMONTH($B307,1))))&lt;$C307)))</f>
        <v>0</v>
      </c>
      <c r="BQ307" s="48" t="n">
        <f aca="false">IF(OR(N(BQ$5)=0,BQ$6=""),0,BQ$5*((DATE(YEAR($B307),MONTH($B307),MIN(BQ$6,DAY(EOMONTH($B307,0))))&gt;=$B307)*(DATE(YEAR($B307),MONTH($B307),MIN(BQ$6,DAY(EOMONTH($B307,0))))&lt;$C307)+(DATE(YEAR($B307),MONTH($B307)+1,MIN(BQ$6,DAY(EOMONTH($B307,1))))&gt;=$B307)*(DATE(YEAR($B307),MONTH($B307)+1,MIN(BQ$6,DAY(EOMONTH($B307,1))))&lt;$C307)))</f>
        <v>0</v>
      </c>
      <c r="BR307" s="48" t="n">
        <f aca="false">IF(OR(N(BR$5)=0,BR$6=""),0,BR$5*((DATE(YEAR($B307),MONTH($B307),MIN(BR$6,DAY(EOMONTH($B307,0))))&gt;=$B307)*(DATE(YEAR($B307),MONTH($B307),MIN(BR$6,DAY(EOMONTH($B307,0))))&lt;$C307)+(DATE(YEAR($B307),MONTH($B307)+1,MIN(BR$6,DAY(EOMONTH($B307,1))))&gt;=$B307)*(DATE(YEAR($B307),MONTH($B307)+1,MIN(BR$6,DAY(EOMONTH($B307,1))))&lt;$C307)))</f>
        <v>0</v>
      </c>
      <c r="BS307" s="48" t="n">
        <f aca="false">IF(OR(N(BS$5)=0,BS$6=""),0,BS$5*((DATE(YEAR($B307),MONTH($B307),MIN(BS$6,DAY(EOMONTH($B307,0))))&gt;=$B307)*(DATE(YEAR($B307),MONTH($B307),MIN(BS$6,DAY(EOMONTH($B307,0))))&lt;$C307)+(DATE(YEAR($B307),MONTH($B307)+1,MIN(BS$6,DAY(EOMONTH($B307,1))))&gt;=$B307)*(DATE(YEAR($B307),MONTH($B307)+1,MIN(BS$6,DAY(EOMONTH($B307,1))))&lt;$C307)))</f>
        <v>0</v>
      </c>
      <c r="BT307" s="48" t="n">
        <f aca="false">IF(OR(N(BT$5)=0,BT$6=""),0,BT$5*((DATE(YEAR($B307),MONTH($B307),MIN(BT$6,DAY(EOMONTH($B307,0))))&gt;=$B307)*(DATE(YEAR($B307),MONTH($B307),MIN(BT$6,DAY(EOMONTH($B307,0))))&lt;$C307)+(DATE(YEAR($B307),MONTH($B307)+1,MIN(BT$6,DAY(EOMONTH($B307,1))))&gt;=$B307)*(DATE(YEAR($B307),MONTH($B307)+1,MIN(BT$6,DAY(EOMONTH($B307,1))))&lt;$C307)))</f>
        <v>0</v>
      </c>
      <c r="BU307" s="48" t="n">
        <f aca="false">IF(OR(N(BU$5)=0,BU$6=""),0,BU$5*((DATE(YEAR($B307),MONTH($B307),MIN(BU$6,DAY(EOMONTH($B307,0))))&gt;=$B307)*(DATE(YEAR($B307),MONTH($B307),MIN(BU$6,DAY(EOMONTH($B307,0))))&lt;$C307)+(DATE(YEAR($B307),MONTH($B307)+1,MIN(BU$6,DAY(EOMONTH($B307,1))))&gt;=$B307)*(DATE(YEAR($B307),MONTH($B307)+1,MIN(BU$6,DAY(EOMONTH($B307,1))))&lt;$C307)))</f>
        <v>0</v>
      </c>
      <c r="BV307" s="48" t="n">
        <f aca="false">IF(OR(N(BV$5)=0,BV$6=""),0,BV$5*((DATE(YEAR($B307),MONTH($B307),MIN(BV$6,DAY(EOMONTH($B307,0))))&gt;=$B307)*(DATE(YEAR($B307),MONTH($B307),MIN(BV$6,DAY(EOMONTH($B307,0))))&lt;$C307)+(DATE(YEAR($B307),MONTH($B307)+1,MIN(BV$6,DAY(EOMONTH($B307,1))))&gt;=$B307)*(DATE(YEAR($B307),MONTH($B307)+1,MIN(BV$6,DAY(EOMONTH($B307,1))))&lt;$C307)))</f>
        <v>0</v>
      </c>
      <c r="BW307" s="48" t="n">
        <f aca="false">IF(OR(N(BW$5)=0,BW$6=""),0,BW$5*((DATE(YEAR($B307),MONTH($B307),MIN(BW$6,DAY(EOMONTH($B307,0))))&gt;=$B307)*(DATE(YEAR($B307),MONTH($B307),MIN(BW$6,DAY(EOMONTH($B307,0))))&lt;$C307)+(DATE(YEAR($B307),MONTH($B307)+1,MIN(BW$6,DAY(EOMONTH($B307,1))))&gt;=$B307)*(DATE(YEAR($B307),MONTH($B307)+1,MIN(BW$6,DAY(EOMONTH($B307,1))))&lt;$C307)))</f>
        <v>0</v>
      </c>
      <c r="BX307" s="48" t="n">
        <f aca="false">MIN(Z307,(FT306*(1+FT$5/Setup!$C$36)+IF($V307=1,N($F307),0)))</f>
        <v>0</v>
      </c>
      <c r="BY307" s="48" t="n">
        <f aca="false">MIN(AA307,(FU306*(1+FU$5/Setup!$C$36)+IF($V307=2,N($F307),0)))</f>
        <v>0</v>
      </c>
      <c r="BZ307" s="48" t="n">
        <f aca="false">MIN(AB307,(FV306*(1+FV$5/Setup!$C$36)+IF($V307=3,N($F307),0)))</f>
        <v>0</v>
      </c>
      <c r="CA307" s="48" t="n">
        <f aca="false">MIN(AC307,(FW306*(1+FW$5/Setup!$C$36)+IF($V307=4,N($F307),0)))</f>
        <v>0</v>
      </c>
      <c r="CB307" s="48" t="n">
        <f aca="false">MIN(AD307,(FX306*(1+FX$5/Setup!$C$36)+IF($V307=5,N($F307),0)))</f>
        <v>0</v>
      </c>
      <c r="CC307" s="48" t="n">
        <f aca="false">MIN(AE307,(FY306*(1+FY$5/Setup!$C$36)+IF($V307=6,N($F307),0)))</f>
        <v>0</v>
      </c>
      <c r="CD307" s="48" t="n">
        <f aca="false">MIN(AF307,(FZ306*(1+FZ$5/Setup!$C$36)+IF($V307=7,N($F307),0)))</f>
        <v>0</v>
      </c>
      <c r="CE307" s="48" t="n">
        <f aca="false">MIN(AG307,(GA306*(1+GA$5/Setup!$C$36)+IF($V307=8,N($F307),0)))</f>
        <v>0</v>
      </c>
      <c r="CF307" s="48" t="n">
        <f aca="false">MIN(AH307,(GB306*(1+GB$5/Setup!$C$36)+IF($V307=9,N($F307),0)))</f>
        <v>0</v>
      </c>
      <c r="CG307" s="48" t="n">
        <f aca="false">MIN(AI307,(GC306*(1+GC$5/Setup!$C$36)+IF($V307=10,N($F307),0)))</f>
        <v>0</v>
      </c>
      <c r="CH307" s="48" t="n">
        <f aca="false">MIN(AJ307,(GD306*(1+GD$5/Setup!$C$36)+IF($V307=11,N($F307),0)))</f>
        <v>0</v>
      </c>
      <c r="CI307" s="48" t="n">
        <f aca="false">MIN(AK307,(GE306*(1+GE$5/Setup!$C$36)+IF($V307=12,N($F307),0)))</f>
        <v>0</v>
      </c>
      <c r="CJ307" s="48" t="n">
        <f aca="false">MIN(AL307,(GF306*(1+GF$5/Setup!$C$36)+IF($V307=13,N($F307),0)))</f>
        <v>0</v>
      </c>
      <c r="CK307" s="48" t="n">
        <f aca="false">MIN(AM307,(GG306*(1+GG$5/Setup!$C$36)+IF($V307=14,N($F307),0)))</f>
        <v>0</v>
      </c>
      <c r="CL307" s="48" t="n">
        <f aca="false">MIN(AN307,(GH306*(1+GH$5/Setup!$C$36)+IF($V307=15,N($F307),0)))</f>
        <v>0</v>
      </c>
      <c r="CM307" s="48" t="n">
        <f aca="false">MIN(AO307,(GI306*(1+GI$5/Setup!$C$36)+IF($V307=16,N($F307),0)))</f>
        <v>0</v>
      </c>
      <c r="CN307" s="48" t="n">
        <f aca="false">MIN(AP307,(GJ306*(1+GJ$5/Setup!$C$36)+IF($V307=17,N($F307),0)))</f>
        <v>0</v>
      </c>
      <c r="CO307" s="48" t="n">
        <f aca="false">MIN(AQ307,(GK306*(1+GK$5/Setup!$C$36)+IF($V307=18,N($F307),0)))</f>
        <v>0</v>
      </c>
      <c r="CP307" s="48" t="n">
        <f aca="false">MIN(AR307,(GL306*(1+GL$5/Setup!$C$36)+IF($V307=19,N($F307),0)))</f>
        <v>0</v>
      </c>
      <c r="CQ307" s="48" t="n">
        <f aca="false">MIN(AS307,(GM306*(1+GM$5/Setup!$C$36)+IF($V307=20,N($F307),0)))</f>
        <v>0</v>
      </c>
      <c r="CR307" s="48" t="n">
        <f aca="false">MIN(AT307,(GN306*(1+GN$5/Setup!$C$36)+IF($V307=21,N($F307),0)))</f>
        <v>0</v>
      </c>
      <c r="CS307" s="48" t="n">
        <f aca="false">MIN(AU307,(GO306*(1+GO$5/Setup!$C$36)+IF($V307=22,N($F307),0)))</f>
        <v>0</v>
      </c>
      <c r="CT307" s="48" t="n">
        <f aca="false">MIN(AV307,(GP306*(1+GP$5/Setup!$C$36)+IF($V307=23,N($F307),0)))</f>
        <v>0</v>
      </c>
      <c r="CU307" s="48" t="n">
        <f aca="false">MIN(AW307,(GQ306*(1+GQ$5/Setup!$C$36)+IF($V307=24,N($F307),0)))</f>
        <v>0</v>
      </c>
      <c r="CV307" s="48" t="n">
        <f aca="false">MIN(AX307,(GR306*(1+GR$5/Setup!$C$36)+IF($V307=25,N($F307),0)))</f>
        <v>0</v>
      </c>
      <c r="CW307" s="48" t="n">
        <f aca="false">MIN(AY307,(GS306*(1+GS$5/Setup!$C$36)+IF($V307=26,N($F307),0)))</f>
        <v>0</v>
      </c>
      <c r="CX307" s="48" t="n">
        <f aca="false">MIN(AZ307,(GT306*(1+GT$5/Setup!$C$36)+IF($V307=27,N($F307),0)))</f>
        <v>0</v>
      </c>
      <c r="CY307" s="48" t="n">
        <f aca="false">MIN(BA307,(GU306*(1+GU$5/Setup!$C$36)+IF($V307=28,N($F307),0)))</f>
        <v>0</v>
      </c>
      <c r="CZ307" s="48" t="n">
        <f aca="false">MIN(BB307,(GV306*(1+GV$5/Setup!$C$36)+IF($V307=29,N($F307),0)))</f>
        <v>0</v>
      </c>
      <c r="DA307" s="48" t="n">
        <f aca="false">MIN(BC307,(GW306*(1+GW$5/Setup!$C$36)+IF($V307=30,N($F307),0)))</f>
        <v>0</v>
      </c>
      <c r="DB307" s="48" t="n">
        <f aca="false">MIN(BD307,(GX306*(1+GX$5/Setup!$C$36)+IF($V307=31,N($F307),0)))</f>
        <v>0</v>
      </c>
      <c r="DC307" s="48" t="n">
        <f aca="false">MIN(BE307,(GY306*(1+GY$5/Setup!$C$36)+IF($V307=32,N($F307),0)))</f>
        <v>0</v>
      </c>
      <c r="DD307" s="48" t="n">
        <f aca="false">MIN(BF307,(GZ306*(1+GZ$5/Setup!$C$36)+IF($V307=33,N($F307),0)))</f>
        <v>0</v>
      </c>
      <c r="DE307" s="48" t="n">
        <f aca="false">MIN(BG307,(HA306*(1+HA$5/Setup!$C$36)+IF($V307=34,N($F307),0)))</f>
        <v>0</v>
      </c>
      <c r="DF307" s="48" t="n">
        <f aca="false">MIN(BH307,(HB306*(1+HB$5/Setup!$C$36)+IF($V307=35,N($F307),0)))</f>
        <v>0</v>
      </c>
      <c r="DG307" s="48" t="n">
        <f aca="false">MIN(BI307,(HC306*(1+HC$5/Setup!$C$36)+IF($V307=36,N($F307),0)))</f>
        <v>0</v>
      </c>
      <c r="DH307" s="48" t="n">
        <f aca="false">MIN(BJ307,(HD306*(1+HD$5/Setup!$C$36)+IF($V307=37,N($F307),0)))</f>
        <v>0</v>
      </c>
      <c r="DI307" s="48" t="n">
        <f aca="false">MIN(BK307,(HE306*(1+HE$5/Setup!$C$36)+IF($V307=38,N($F307),0)))</f>
        <v>0</v>
      </c>
      <c r="DJ307" s="48" t="n">
        <f aca="false">MIN(BL307,(HF306*(1+HF$5/Setup!$C$36)+IF($V307=39,N($F307),0)))</f>
        <v>0</v>
      </c>
      <c r="DK307" s="48" t="n">
        <f aca="false">MIN(BM307,(HG306*(1+HG$5/Setup!$C$36)+IF($V307=40,N($F307),0)))</f>
        <v>0</v>
      </c>
      <c r="DL307" s="48" t="n">
        <f aca="false">MIN(BN307,(HH306*(1+HH$5/Setup!$C$36)+IF($V307=41,N($F307),0)))</f>
        <v>0</v>
      </c>
      <c r="DM307" s="48" t="n">
        <f aca="false">MIN(BO307,(HI306*(1+HI$5/Setup!$C$36)+IF($V307=42,N($F307),0)))</f>
        <v>0</v>
      </c>
      <c r="DN307" s="48" t="n">
        <f aca="false">MIN(BP307,(HJ306*(1+HJ$5/Setup!$C$36)+IF($V307=43,N($F307),0)))</f>
        <v>0</v>
      </c>
      <c r="DO307" s="48" t="n">
        <f aca="false">MIN(BQ307,(HK306*(1+HK$5/Setup!$C$36)+IF($V307=44,N($F307),0)))</f>
        <v>0</v>
      </c>
      <c r="DP307" s="48" t="n">
        <f aca="false">MIN(BR307,(HL306*(1+HL$5/Setup!$C$36)+IF($V307=45,N($F307),0)))</f>
        <v>0</v>
      </c>
      <c r="DQ307" s="48" t="n">
        <f aca="false">MIN(BS307,(HM306*(1+HM$5/Setup!$C$36)+IF($V307=46,N($F307),0)))</f>
        <v>0</v>
      </c>
      <c r="DR307" s="48" t="n">
        <f aca="false">MIN(BT307,(HN306*(1+HN$5/Setup!$C$36)+IF($V307=47,N($F307),0)))</f>
        <v>0</v>
      </c>
      <c r="DS307" s="48" t="n">
        <f aca="false">MIN(BU307,(HO306*(1+HO$5/Setup!$C$36)+IF($V307=48,N($F307),0)))</f>
        <v>0</v>
      </c>
      <c r="DT307" s="48" t="n">
        <f aca="false">MIN(BV307,(HP306*(1+HP$5/Setup!$C$36)+IF($V307=49,N($F307),0)))</f>
        <v>0</v>
      </c>
      <c r="DU307" s="48" t="n">
        <f aca="false">MIN(BW307,(HQ306*(1+HQ$5/Setup!$C$36)+IF($V307=50,N($F307),0)))</f>
        <v>0</v>
      </c>
      <c r="DV307" s="48" t="n">
        <f aca="false">MIN(MAX((FT306*(1+FT$5/Setup!$C$36)+IF($V307=1,N($F307),0))-BX307,0),MAX($P307-0,0))</f>
        <v>0</v>
      </c>
      <c r="DW307" s="48" t="n">
        <f aca="false">MIN(MAX((FU306*(1+FU$5/Setup!$C$36)+IF($V307=2,N($F307),0))-BY307,0),MAX($P307-SUM(DV307:DV307),0))</f>
        <v>0</v>
      </c>
      <c r="DX307" s="48" t="n">
        <f aca="false">MIN(MAX((FV306*(1+FV$5/Setup!$C$36)+IF($V307=3,N($F307),0))-BZ307,0),MAX($P307-SUM(DV307:DW307),0))</f>
        <v>0</v>
      </c>
      <c r="DY307" s="48" t="n">
        <f aca="false">MIN(MAX((FW306*(1+FW$5/Setup!$C$36)+IF($V307=4,N($F307),0))-CA307,0),MAX($P307-SUM(DV307:DX307),0))</f>
        <v>0</v>
      </c>
      <c r="DZ307" s="48" t="n">
        <f aca="false">MIN(MAX((FX306*(1+FX$5/Setup!$C$36)+IF($V307=5,N($F307),0))-CB307,0),MAX($P307-SUM(DV307:DY307),0))</f>
        <v>0</v>
      </c>
      <c r="EA307" s="48" t="n">
        <f aca="false">MIN(MAX((FY306*(1+FY$5/Setup!$C$36)+IF($V307=6,N($F307),0))-CC307,0),MAX($P307-SUM(DV307:DZ307),0))</f>
        <v>0</v>
      </c>
      <c r="EB307" s="48" t="n">
        <f aca="false">MIN(MAX((FZ306*(1+FZ$5/Setup!$C$36)+IF($V307=7,N($F307),0))-CD307,0),MAX($P307-SUM(DV307:EA307),0))</f>
        <v>0</v>
      </c>
      <c r="EC307" s="48" t="n">
        <f aca="false">MIN(MAX((GA306*(1+GA$5/Setup!$C$36)+IF($V307=8,N($F307),0))-CE307,0),MAX($P307-SUM(DV307:EB307),0))</f>
        <v>0</v>
      </c>
      <c r="ED307" s="48" t="n">
        <f aca="false">MIN(MAX((GB306*(1+GB$5/Setup!$C$36)+IF($V307=9,N($F307),0))-CF307,0),MAX($P307-SUM(DV307:EC307),0))</f>
        <v>0</v>
      </c>
      <c r="EE307" s="48" t="n">
        <f aca="false">MIN(MAX((GC306*(1+GC$5/Setup!$C$36)+IF($V307=10,N($F307),0))-CG307,0),MAX($P307-SUM(DV307:ED307),0))</f>
        <v>0</v>
      </c>
      <c r="EF307" s="48" t="n">
        <f aca="false">MIN(MAX((GD306*(1+GD$5/Setup!$C$36)+IF($V307=11,N($F307),0))-CH307,0),MAX($P307-SUM(DV307:EE307),0))</f>
        <v>0</v>
      </c>
      <c r="EG307" s="48" t="n">
        <f aca="false">MIN(MAX((GE306*(1+GE$5/Setup!$C$36)+IF($V307=12,N($F307),0))-CI307,0),MAX($P307-SUM(DV307:EF307),0))</f>
        <v>0</v>
      </c>
      <c r="EH307" s="48" t="n">
        <f aca="false">MIN(MAX((GF306*(1+GF$5/Setup!$C$36)+IF($V307=13,N($F307),0))-CJ307,0),MAX($P307-SUM(DV307:EG307),0))</f>
        <v>0</v>
      </c>
      <c r="EI307" s="48" t="n">
        <f aca="false">MIN(MAX((GG306*(1+GG$5/Setup!$C$36)+IF($V307=14,N($F307),0))-CK307,0),MAX($P307-SUM(DV307:EH307),0))</f>
        <v>0</v>
      </c>
      <c r="EJ307" s="48" t="n">
        <f aca="false">MIN(MAX((GH306*(1+GH$5/Setup!$C$36)+IF($V307=15,N($F307),0))-CL307,0),MAX($P307-SUM(DV307:EI307),0))</f>
        <v>0</v>
      </c>
      <c r="EK307" s="48" t="n">
        <f aca="false">MIN(MAX((GI306*(1+GI$5/Setup!$C$36)+IF($V307=16,N($F307),0))-CM307,0),MAX($P307-SUM(DV307:EJ307),0))</f>
        <v>0</v>
      </c>
      <c r="EL307" s="48" t="n">
        <f aca="false">MIN(MAX((GJ306*(1+GJ$5/Setup!$C$36)+IF($V307=17,N($F307),0))-CN307,0),MAX($P307-SUM(DV307:EK307),0))</f>
        <v>0</v>
      </c>
      <c r="EM307" s="48" t="n">
        <f aca="false">MIN(MAX((GK306*(1+GK$5/Setup!$C$36)+IF($V307=18,N($F307),0))-CO307,0),MAX($P307-SUM(DV307:EL307),0))</f>
        <v>0</v>
      </c>
      <c r="EN307" s="48" t="n">
        <f aca="false">MIN(MAX((GL306*(1+GL$5/Setup!$C$36)+IF($V307=19,N($F307),0))-CP307,0),MAX($P307-SUM(DV307:EM307),0))</f>
        <v>0</v>
      </c>
      <c r="EO307" s="48" t="n">
        <f aca="false">MIN(MAX((GM306*(1+GM$5/Setup!$C$36)+IF($V307=20,N($F307),0))-CQ307,0),MAX($P307-SUM(DV307:EN307),0))</f>
        <v>0</v>
      </c>
      <c r="EP307" s="48" t="n">
        <f aca="false">MIN(MAX((GN306*(1+GN$5/Setup!$C$36)+IF($V307=21,N($F307),0))-CR307,0),MAX($P307-SUM(DV307:EO307),0))</f>
        <v>0</v>
      </c>
      <c r="EQ307" s="48" t="n">
        <f aca="false">MIN(MAX((GO306*(1+GO$5/Setup!$C$36)+IF($V307=22,N($F307),0))-CS307,0),MAX($P307-SUM(DV307:EP307),0))</f>
        <v>0</v>
      </c>
      <c r="ER307" s="48" t="n">
        <f aca="false">MIN(MAX((GP306*(1+GP$5/Setup!$C$36)+IF($V307=23,N($F307),0))-CT307,0),MAX($P307-SUM(DV307:EQ307),0))</f>
        <v>0</v>
      </c>
      <c r="ES307" s="48" t="n">
        <f aca="false">MIN(MAX((GQ306*(1+GQ$5/Setup!$C$36)+IF($V307=24,N($F307),0))-CU307,0),MAX($P307-SUM(DV307:ER307),0))</f>
        <v>0</v>
      </c>
      <c r="ET307" s="48" t="n">
        <f aca="false">MIN(MAX((GR306*(1+GR$5/Setup!$C$36)+IF($V307=25,N($F307),0))-CV307,0),MAX($P307-SUM(DV307:ES307),0))</f>
        <v>0</v>
      </c>
      <c r="EU307" s="48" t="n">
        <f aca="false">MIN(MAX((GS306*(1+GS$5/Setup!$C$36)+IF($V307=26,N($F307),0))-CW307,0),MAX($P307-SUM(DV307:ET307),0))</f>
        <v>0</v>
      </c>
      <c r="EV307" s="48" t="n">
        <f aca="false">MIN(MAX((GT306*(1+GT$5/Setup!$C$36)+IF($V307=27,N($F307),0))-CX307,0),MAX($P307-SUM(DV307:EU307),0))</f>
        <v>0</v>
      </c>
      <c r="EW307" s="48" t="n">
        <f aca="false">MIN(MAX((GU306*(1+GU$5/Setup!$C$36)+IF($V307=28,N($F307),0))-CY307,0),MAX($P307-SUM(DV307:EV307),0))</f>
        <v>0</v>
      </c>
      <c r="EX307" s="48" t="n">
        <f aca="false">MIN(MAX((GV306*(1+GV$5/Setup!$C$36)+IF($V307=29,N($F307),0))-CZ307,0),MAX($P307-SUM(DV307:EW307),0))</f>
        <v>0</v>
      </c>
      <c r="EY307" s="48" t="n">
        <f aca="false">MIN(MAX((GW306*(1+GW$5/Setup!$C$36)+IF($V307=30,N($F307),0))-DA307,0),MAX($P307-SUM(DV307:EX307),0))</f>
        <v>0</v>
      </c>
      <c r="EZ307" s="48" t="n">
        <f aca="false">MIN(MAX((GX306*(1+GX$5/Setup!$C$36)+IF($V307=31,N($F307),0))-DB307,0),MAX($P307-SUM(DV307:EY307),0))</f>
        <v>0</v>
      </c>
      <c r="FA307" s="48" t="n">
        <f aca="false">MIN(MAX((GY306*(1+GY$5/Setup!$C$36)+IF($V307=32,N($F307),0))-DC307,0),MAX($P307-SUM(DV307:EZ307),0))</f>
        <v>0</v>
      </c>
      <c r="FB307" s="48" t="n">
        <f aca="false">MIN(MAX((GZ306*(1+GZ$5/Setup!$C$36)+IF($V307=33,N($F307),0))-DD307,0),MAX($P307-SUM(DV307:FA307),0))</f>
        <v>0</v>
      </c>
      <c r="FC307" s="48" t="n">
        <f aca="false">MIN(MAX((HA306*(1+HA$5/Setup!$C$36)+IF($V307=34,N($F307),0))-DE307,0),MAX($P307-SUM(DV307:FB307),0))</f>
        <v>0</v>
      </c>
      <c r="FD307" s="48" t="n">
        <f aca="false">MIN(MAX((HB306*(1+HB$5/Setup!$C$36)+IF($V307=35,N($F307),0))-DF307,0),MAX($P307-SUM(DV307:FC307),0))</f>
        <v>0</v>
      </c>
      <c r="FE307" s="48" t="n">
        <f aca="false">MIN(MAX((HC306*(1+HC$5/Setup!$C$36)+IF($V307=36,N($F307),0))-DG307,0),MAX($P307-SUM(DV307:FD307),0))</f>
        <v>0</v>
      </c>
      <c r="FF307" s="48" t="n">
        <f aca="false">MIN(MAX((HD306*(1+HD$5/Setup!$C$36)+IF($V307=37,N($F307),0))-DH307,0),MAX($P307-SUM(DV307:FE307),0))</f>
        <v>0</v>
      </c>
      <c r="FG307" s="48" t="n">
        <f aca="false">MIN(MAX((HE306*(1+HE$5/Setup!$C$36)+IF($V307=38,N($F307),0))-DI307,0),MAX($P307-SUM(DV307:FF307),0))</f>
        <v>0</v>
      </c>
      <c r="FH307" s="48" t="n">
        <f aca="false">MIN(MAX((HF306*(1+HF$5/Setup!$C$36)+IF($V307=39,N($F307),0))-DJ307,0),MAX($P307-SUM(DV307:FG307),0))</f>
        <v>0</v>
      </c>
      <c r="FI307" s="48" t="n">
        <f aca="false">MIN(MAX((HG306*(1+HG$5/Setup!$C$36)+IF($V307=40,N($F307),0))-DK307,0),MAX($P307-SUM(DV307:FH307),0))</f>
        <v>0</v>
      </c>
      <c r="FJ307" s="48" t="n">
        <f aca="false">MIN(MAX((HH306*(1+HH$5/Setup!$C$36)+IF($V307=41,N($F307),0))-DL307,0),MAX($P307-SUM(DV307:FI307),0))</f>
        <v>0</v>
      </c>
      <c r="FK307" s="48" t="n">
        <f aca="false">MIN(MAX((HI306*(1+HI$5/Setup!$C$36)+IF($V307=42,N($F307),0))-DM307,0),MAX($P307-SUM(DV307:FJ307),0))</f>
        <v>0</v>
      </c>
      <c r="FL307" s="48" t="n">
        <f aca="false">MIN(MAX((HJ306*(1+HJ$5/Setup!$C$36)+IF($V307=43,N($F307),0))-DN307,0),MAX($P307-SUM(DV307:FK307),0))</f>
        <v>0</v>
      </c>
      <c r="FM307" s="48" t="n">
        <f aca="false">MIN(MAX((HK306*(1+HK$5/Setup!$C$36)+IF($V307=44,N($F307),0))-DO307,0),MAX($P307-SUM(DV307:FL307),0))</f>
        <v>0</v>
      </c>
      <c r="FN307" s="48" t="n">
        <f aca="false">MIN(MAX((HL306*(1+HL$5/Setup!$C$36)+IF($V307=45,N($F307),0))-DP307,0),MAX($P307-SUM(DV307:FM307),0))</f>
        <v>0</v>
      </c>
      <c r="FO307" s="48" t="n">
        <f aca="false">MIN(MAX((HM306*(1+HM$5/Setup!$C$36)+IF($V307=46,N($F307),0))-DQ307,0),MAX($P307-SUM(DV307:FN307),0))</f>
        <v>0</v>
      </c>
      <c r="FP307" s="48" t="n">
        <f aca="false">MIN(MAX((HN306*(1+HN$5/Setup!$C$36)+IF($V307=47,N($F307),0))-DR307,0),MAX($P307-SUM(DV307:FO307),0))</f>
        <v>0</v>
      </c>
      <c r="FQ307" s="48" t="n">
        <f aca="false">MIN(MAX((HO306*(1+HO$5/Setup!$C$36)+IF($V307=48,N($F307),0))-DS307,0),MAX($P307-SUM(DV307:FP307),0))</f>
        <v>0</v>
      </c>
      <c r="FR307" s="48" t="n">
        <f aca="false">MIN(MAX((HP306*(1+HP$5/Setup!$C$36)+IF($V307=49,N($F307),0))-DT307,0),MAX($P307-SUM(DV307:FQ307),0))</f>
        <v>0</v>
      </c>
      <c r="FS307" s="48" t="n">
        <f aca="false">MIN(MAX((HQ306*(1+HQ$5/Setup!$C$36)+IF($V307=50,N($F307),0))-DU307,0),MAX($P307-SUM(DV307:FR307),0))</f>
        <v>0</v>
      </c>
      <c r="FT307" s="48" t="n">
        <f aca="false">IF((FT306*(1+FT$5/Setup!$C$36)+IF($V307=1,N($F307),0))-BX307-DV307&lt;0.005,0,(FT306*(1+FT$5/Setup!$C$36)+IF($V307=1,N($F307),0))-BX307-DV307)</f>
        <v>0</v>
      </c>
      <c r="FU307" s="48" t="n">
        <f aca="false">IF((FU306*(1+FU$5/Setup!$C$36)+IF($V307=2,N($F307),0))-BY307-DW307&lt;0.005,0,(FU306*(1+FU$5/Setup!$C$36)+IF($V307=2,N($F307),0))-BY307-DW307)</f>
        <v>0</v>
      </c>
      <c r="FV307" s="48" t="n">
        <f aca="false">IF((FV306*(1+FV$5/Setup!$C$36)+IF($V307=3,N($F307),0))-BZ307-DX307&lt;0.005,0,(FV306*(1+FV$5/Setup!$C$36)+IF($V307=3,N($F307),0))-BZ307-DX307)</f>
        <v>0</v>
      </c>
      <c r="FW307" s="48" t="n">
        <f aca="false">IF((FW306*(1+FW$5/Setup!$C$36)+IF($V307=4,N($F307),0))-CA307-DY307&lt;0.005,0,(FW306*(1+FW$5/Setup!$C$36)+IF($V307=4,N($F307),0))-CA307-DY307)</f>
        <v>0</v>
      </c>
      <c r="FX307" s="48" t="n">
        <f aca="false">IF((FX306*(1+FX$5/Setup!$C$36)+IF($V307=5,N($F307),0))-CB307-DZ307&lt;0.005,0,(FX306*(1+FX$5/Setup!$C$36)+IF($V307=5,N($F307),0))-CB307-DZ307)</f>
        <v>0</v>
      </c>
      <c r="FY307" s="48" t="n">
        <f aca="false">IF((FY306*(1+FY$5/Setup!$C$36)+IF($V307=6,N($F307),0))-CC307-EA307&lt;0.005,0,(FY306*(1+FY$5/Setup!$C$36)+IF($V307=6,N($F307),0))-CC307-EA307)</f>
        <v>0</v>
      </c>
      <c r="FZ307" s="48" t="n">
        <f aca="false">IF((FZ306*(1+FZ$5/Setup!$C$36)+IF($V307=7,N($F307),0))-CD307-EB307&lt;0.005,0,(FZ306*(1+FZ$5/Setup!$C$36)+IF($V307=7,N($F307),0))-CD307-EB307)</f>
        <v>0</v>
      </c>
      <c r="GA307" s="48" t="n">
        <f aca="false">IF((GA306*(1+GA$5/Setup!$C$36)+IF($V307=8,N($F307),0))-CE307-EC307&lt;0.005,0,(GA306*(1+GA$5/Setup!$C$36)+IF($V307=8,N($F307),0))-CE307-EC307)</f>
        <v>0</v>
      </c>
      <c r="GB307" s="48" t="n">
        <f aca="false">IF((GB306*(1+GB$5/Setup!$C$36)+IF($V307=9,N($F307),0))-CF307-ED307&lt;0.005,0,(GB306*(1+GB$5/Setup!$C$36)+IF($V307=9,N($F307),0))-CF307-ED307)</f>
        <v>0</v>
      </c>
      <c r="GC307" s="48" t="n">
        <f aca="false">IF((GC306*(1+GC$5/Setup!$C$36)+IF($V307=10,N($F307),0))-CG307-EE307&lt;0.005,0,(GC306*(1+GC$5/Setup!$C$36)+IF($V307=10,N($F307),0))-CG307-EE307)</f>
        <v>0</v>
      </c>
      <c r="GD307" s="48" t="n">
        <f aca="false">IF((GD306*(1+GD$5/Setup!$C$36)+IF($V307=11,N($F307),0))-CH307-EF307&lt;0.005,0,(GD306*(1+GD$5/Setup!$C$36)+IF($V307=11,N($F307),0))-CH307-EF307)</f>
        <v>0</v>
      </c>
      <c r="GE307" s="48" t="n">
        <f aca="false">IF((GE306*(1+GE$5/Setup!$C$36)+IF($V307=12,N($F307),0))-CI307-EG307&lt;0.005,0,(GE306*(1+GE$5/Setup!$C$36)+IF($V307=12,N($F307),0))-CI307-EG307)</f>
        <v>0</v>
      </c>
      <c r="GF307" s="48" t="n">
        <f aca="false">IF((GF306*(1+GF$5/Setup!$C$36)+IF($V307=13,N($F307),0))-CJ307-EH307&lt;0.005,0,(GF306*(1+GF$5/Setup!$C$36)+IF($V307=13,N($F307),0))-CJ307-EH307)</f>
        <v>0</v>
      </c>
      <c r="GG307" s="48" t="n">
        <f aca="false">IF((GG306*(1+GG$5/Setup!$C$36)+IF($V307=14,N($F307),0))-CK307-EI307&lt;0.005,0,(GG306*(1+GG$5/Setup!$C$36)+IF($V307=14,N($F307),0))-CK307-EI307)</f>
        <v>0</v>
      </c>
      <c r="GH307" s="48" t="n">
        <f aca="false">IF((GH306*(1+GH$5/Setup!$C$36)+IF($V307=15,N($F307),0))-CL307-EJ307&lt;0.005,0,(GH306*(1+GH$5/Setup!$C$36)+IF($V307=15,N($F307),0))-CL307-EJ307)</f>
        <v>0</v>
      </c>
      <c r="GI307" s="48" t="n">
        <f aca="false">IF((GI306*(1+GI$5/Setup!$C$36)+IF($V307=16,N($F307),0))-CM307-EK307&lt;0.005,0,(GI306*(1+GI$5/Setup!$C$36)+IF($V307=16,N($F307),0))-CM307-EK307)</f>
        <v>0</v>
      </c>
      <c r="GJ307" s="48" t="n">
        <f aca="false">IF((GJ306*(1+GJ$5/Setup!$C$36)+IF($V307=17,N($F307),0))-CN307-EL307&lt;0.005,0,(GJ306*(1+GJ$5/Setup!$C$36)+IF($V307=17,N($F307),0))-CN307-EL307)</f>
        <v>0</v>
      </c>
      <c r="GK307" s="48" t="n">
        <f aca="false">IF((GK306*(1+GK$5/Setup!$C$36)+IF($V307=18,N($F307),0))-CO307-EM307&lt;0.005,0,(GK306*(1+GK$5/Setup!$C$36)+IF($V307=18,N($F307),0))-CO307-EM307)</f>
        <v>0</v>
      </c>
      <c r="GL307" s="48" t="n">
        <f aca="false">IF((GL306*(1+GL$5/Setup!$C$36)+IF($V307=19,N($F307),0))-CP307-EN307&lt;0.005,0,(GL306*(1+GL$5/Setup!$C$36)+IF($V307=19,N($F307),0))-CP307-EN307)</f>
        <v>0</v>
      </c>
      <c r="GM307" s="48" t="n">
        <f aca="false">IF((GM306*(1+GM$5/Setup!$C$36)+IF($V307=20,N($F307),0))-CQ307-EO307&lt;0.005,0,(GM306*(1+GM$5/Setup!$C$36)+IF($V307=20,N($F307),0))-CQ307-EO307)</f>
        <v>0</v>
      </c>
      <c r="GN307" s="48" t="n">
        <f aca="false">IF((GN306*(1+GN$5/Setup!$C$36)+IF($V307=21,N($F307),0))-CR307-EP307&lt;0.005,0,(GN306*(1+GN$5/Setup!$C$36)+IF($V307=21,N($F307),0))-CR307-EP307)</f>
        <v>0</v>
      </c>
      <c r="GO307" s="48" t="n">
        <f aca="false">IF((GO306*(1+GO$5/Setup!$C$36)+IF($V307=22,N($F307),0))-CS307-EQ307&lt;0.005,0,(GO306*(1+GO$5/Setup!$C$36)+IF($V307=22,N($F307),0))-CS307-EQ307)</f>
        <v>0</v>
      </c>
      <c r="GP307" s="48" t="n">
        <f aca="false">IF((GP306*(1+GP$5/Setup!$C$36)+IF($V307=23,N($F307),0))-CT307-ER307&lt;0.005,0,(GP306*(1+GP$5/Setup!$C$36)+IF($V307=23,N($F307),0))-CT307-ER307)</f>
        <v>0</v>
      </c>
      <c r="GQ307" s="48" t="n">
        <f aca="false">IF((GQ306*(1+GQ$5/Setup!$C$36)+IF($V307=24,N($F307),0))-CU307-ES307&lt;0.005,0,(GQ306*(1+GQ$5/Setup!$C$36)+IF($V307=24,N($F307),0))-CU307-ES307)</f>
        <v>0</v>
      </c>
      <c r="GR307" s="48" t="n">
        <f aca="false">IF((GR306*(1+GR$5/Setup!$C$36)+IF($V307=25,N($F307),0))-CV307-ET307&lt;0.005,0,(GR306*(1+GR$5/Setup!$C$36)+IF($V307=25,N($F307),0))-CV307-ET307)</f>
        <v>0</v>
      </c>
      <c r="GS307" s="48" t="n">
        <f aca="false">IF((GS306*(1+GS$5/Setup!$C$36)+IF($V307=26,N($F307),0))-CW307-EU307&lt;0.005,0,(GS306*(1+GS$5/Setup!$C$36)+IF($V307=26,N($F307),0))-CW307-EU307)</f>
        <v>0</v>
      </c>
      <c r="GT307" s="48" t="n">
        <f aca="false">IF((GT306*(1+GT$5/Setup!$C$36)+IF($V307=27,N($F307),0))-CX307-EV307&lt;0.005,0,(GT306*(1+GT$5/Setup!$C$36)+IF($V307=27,N($F307),0))-CX307-EV307)</f>
        <v>0</v>
      </c>
      <c r="GU307" s="48" t="n">
        <f aca="false">IF((GU306*(1+GU$5/Setup!$C$36)+IF($V307=28,N($F307),0))-CY307-EW307&lt;0.005,0,(GU306*(1+GU$5/Setup!$C$36)+IF($V307=28,N($F307),0))-CY307-EW307)</f>
        <v>0</v>
      </c>
      <c r="GV307" s="48" t="n">
        <f aca="false">IF((GV306*(1+GV$5/Setup!$C$36)+IF($V307=29,N($F307),0))-CZ307-EX307&lt;0.005,0,(GV306*(1+GV$5/Setup!$C$36)+IF($V307=29,N($F307),0))-CZ307-EX307)</f>
        <v>0</v>
      </c>
      <c r="GW307" s="48" t="n">
        <f aca="false">IF((GW306*(1+GW$5/Setup!$C$36)+IF($V307=30,N($F307),0))-DA307-EY307&lt;0.005,0,(GW306*(1+GW$5/Setup!$C$36)+IF($V307=30,N($F307),0))-DA307-EY307)</f>
        <v>0</v>
      </c>
      <c r="GX307" s="48" t="n">
        <f aca="false">IF((GX306*(1+GX$5/Setup!$C$36)+IF($V307=31,N($F307),0))-DB307-EZ307&lt;0.005,0,(GX306*(1+GX$5/Setup!$C$36)+IF($V307=31,N($F307),0))-DB307-EZ307)</f>
        <v>0</v>
      </c>
      <c r="GY307" s="48" t="n">
        <f aca="false">IF((GY306*(1+GY$5/Setup!$C$36)+IF($V307=32,N($F307),0))-DC307-FA307&lt;0.005,0,(GY306*(1+GY$5/Setup!$C$36)+IF($V307=32,N($F307),0))-DC307-FA307)</f>
        <v>0</v>
      </c>
      <c r="GZ307" s="48" t="n">
        <f aca="false">IF((GZ306*(1+GZ$5/Setup!$C$36)+IF($V307=33,N($F307),0))-DD307-FB307&lt;0.005,0,(GZ306*(1+GZ$5/Setup!$C$36)+IF($V307=33,N($F307),0))-DD307-FB307)</f>
        <v>0</v>
      </c>
      <c r="HA307" s="48" t="n">
        <f aca="false">IF((HA306*(1+HA$5/Setup!$C$36)+IF($V307=34,N($F307),0))-DE307-FC307&lt;0.005,0,(HA306*(1+HA$5/Setup!$C$36)+IF($V307=34,N($F307),0))-DE307-FC307)</f>
        <v>0</v>
      </c>
      <c r="HB307" s="48" t="n">
        <f aca="false">IF((HB306*(1+HB$5/Setup!$C$36)+IF($V307=35,N($F307),0))-DF307-FD307&lt;0.005,0,(HB306*(1+HB$5/Setup!$C$36)+IF($V307=35,N($F307),0))-DF307-FD307)</f>
        <v>0</v>
      </c>
      <c r="HC307" s="48" t="n">
        <f aca="false">IF((HC306*(1+HC$5/Setup!$C$36)+IF($V307=36,N($F307),0))-DG307-FE307&lt;0.005,0,(HC306*(1+HC$5/Setup!$C$36)+IF($V307=36,N($F307),0))-DG307-FE307)</f>
        <v>0</v>
      </c>
      <c r="HD307" s="48" t="n">
        <f aca="false">IF((HD306*(1+HD$5/Setup!$C$36)+IF($V307=37,N($F307),0))-DH307-FF307&lt;0.005,0,(HD306*(1+HD$5/Setup!$C$36)+IF($V307=37,N($F307),0))-DH307-FF307)</f>
        <v>0</v>
      </c>
      <c r="HE307" s="48" t="n">
        <f aca="false">IF((HE306*(1+HE$5/Setup!$C$36)+IF($V307=38,N($F307),0))-DI307-FG307&lt;0.005,0,(HE306*(1+HE$5/Setup!$C$36)+IF($V307=38,N($F307),0))-DI307-FG307)</f>
        <v>0</v>
      </c>
      <c r="HF307" s="48" t="n">
        <f aca="false">IF((HF306*(1+HF$5/Setup!$C$36)+IF($V307=39,N($F307),0))-DJ307-FH307&lt;0.005,0,(HF306*(1+HF$5/Setup!$C$36)+IF($V307=39,N($F307),0))-DJ307-FH307)</f>
        <v>0</v>
      </c>
      <c r="HG307" s="48" t="n">
        <f aca="false">IF((HG306*(1+HG$5/Setup!$C$36)+IF($V307=40,N($F307),0))-DK307-FI307&lt;0.005,0,(HG306*(1+HG$5/Setup!$C$36)+IF($V307=40,N($F307),0))-DK307-FI307)</f>
        <v>0</v>
      </c>
      <c r="HH307" s="48" t="n">
        <f aca="false">IF((HH306*(1+HH$5/Setup!$C$36)+IF($V307=41,N($F307),0))-DL307-FJ307&lt;0.005,0,(HH306*(1+HH$5/Setup!$C$36)+IF($V307=41,N($F307),0))-DL307-FJ307)</f>
        <v>0</v>
      </c>
      <c r="HI307" s="48" t="n">
        <f aca="false">IF((HI306*(1+HI$5/Setup!$C$36)+IF($V307=42,N($F307),0))-DM307-FK307&lt;0.005,0,(HI306*(1+HI$5/Setup!$C$36)+IF($V307=42,N($F307),0))-DM307-FK307)</f>
        <v>0</v>
      </c>
      <c r="HJ307" s="48" t="n">
        <f aca="false">IF((HJ306*(1+HJ$5/Setup!$C$36)+IF($V307=43,N($F307),0))-DN307-FL307&lt;0.005,0,(HJ306*(1+HJ$5/Setup!$C$36)+IF($V307=43,N($F307),0))-DN307-FL307)</f>
        <v>0</v>
      </c>
      <c r="HK307" s="48" t="n">
        <f aca="false">IF((HK306*(1+HK$5/Setup!$C$36)+IF($V307=44,N($F307),0))-DO307-FM307&lt;0.005,0,(HK306*(1+HK$5/Setup!$C$36)+IF($V307=44,N($F307),0))-DO307-FM307)</f>
        <v>0</v>
      </c>
      <c r="HL307" s="48" t="n">
        <f aca="false">IF((HL306*(1+HL$5/Setup!$C$36)+IF($V307=45,N($F307),0))-DP307-FN307&lt;0.005,0,(HL306*(1+HL$5/Setup!$C$36)+IF($V307=45,N($F307),0))-DP307-FN307)</f>
        <v>0</v>
      </c>
      <c r="HM307" s="48" t="n">
        <f aca="false">IF((HM306*(1+HM$5/Setup!$C$36)+IF($V307=46,N($F307),0))-DQ307-FO307&lt;0.005,0,(HM306*(1+HM$5/Setup!$C$36)+IF($V307=46,N($F307),0))-DQ307-FO307)</f>
        <v>0</v>
      </c>
      <c r="HN307" s="48" t="n">
        <f aca="false">IF((HN306*(1+HN$5/Setup!$C$36)+IF($V307=47,N($F307),0))-DR307-FP307&lt;0.005,0,(HN306*(1+HN$5/Setup!$C$36)+IF($V307=47,N($F307),0))-DR307-FP307)</f>
        <v>0</v>
      </c>
      <c r="HO307" s="48" t="n">
        <f aca="false">IF((HO306*(1+HO$5/Setup!$C$36)+IF($V307=48,N($F307),0))-DS307-FQ307&lt;0.005,0,(HO306*(1+HO$5/Setup!$C$36)+IF($V307=48,N($F307),0))-DS307-FQ307)</f>
        <v>0</v>
      </c>
      <c r="HP307" s="48" t="n">
        <f aca="false">IF((HP306*(1+HP$5/Setup!$C$36)+IF($V307=49,N($F307),0))-DT307-FR307&lt;0.005,0,(HP306*(1+HP$5/Setup!$C$36)+IF($V307=49,N($F307),0))-DT307-FR307)</f>
        <v>0</v>
      </c>
      <c r="HQ307" s="48" t="n">
        <f aca="false">IF((HQ306*(1+HQ$5/Setup!$C$36)+IF($V307=50,N($F307),0))-DU307-FS307&lt;0.005,0,(HQ306*(1+HQ$5/Setup!$C$36)+IF($V307=50,N($F307),0))-DU307-FS307)</f>
        <v>0</v>
      </c>
    </row>
    <row r="308" customFormat="false" ht="15" hidden="false" customHeight="false" outlineLevel="0" collapsed="false">
      <c r="A308" s="44" t="n">
        <v>300</v>
      </c>
      <c r="B308" s="45" t="n">
        <f aca="false">IF(Setup!$C$7="Every month",EDATE(Setup!$C$8,($A308-1)),IF(Setup!$C$7="Twice a month",DATE(YEAR(Setup!$C$8),MONTH(Setup!$C$8)+INT((($A308-1)+Setup!$C$41)/2),MIN(IF(MOD(($A308-1)+Setup!$C$41,2)=0,Setup!$C$39,Setup!$C$40),DAY(EOMONTH(DATE(YEAR(Setup!$C$8),MONTH(Setup!$C$8)+INT((($A308-1)+Setup!$C$41)/2),1),0)))),Setup!$C$8+($A308-1)*IF(Setup!$C$7="Every week",7,14)))</f>
        <v>50511</v>
      </c>
      <c r="C308" s="45" t="n">
        <f aca="false">IF(Setup!$C$7="Every month",EDATE(Setup!$C$8,$A308),IF(Setup!$C$7="Twice a month",DATE(YEAR(Setup!$C$8),MONTH(Setup!$C$8)+INT(($A308+Setup!$C$41)/2),MIN(IF(MOD($A308+Setup!$C$41,2)=0,Setup!$C$39,Setup!$C$40),DAY(EOMONTH(DATE(YEAR(Setup!$C$8),MONTH(Setup!$C$8)+INT(($A308+Setup!$C$41)/2),1),0)))),Setup!$C$8+$A308*IF(Setup!$C$7="Every week",7,14)))</f>
        <v>50525</v>
      </c>
      <c r="D308" s="46"/>
      <c r="E308" s="47"/>
      <c r="F308" s="47"/>
      <c r="G308" s="47"/>
      <c r="H308" s="47"/>
      <c r="I308" s="48" t="n">
        <f aca="false">N(Setup!$C$11)+N(E308)</f>
        <v>100</v>
      </c>
      <c r="J308" s="48" t="n">
        <f aca="false">MIN(Setup!$C$37,MAX(I308,0))</f>
        <v>9.23076923076923</v>
      </c>
      <c r="K308" s="48" t="n">
        <f aca="false">MIN(MAX(N(Setup!$C$14)-L307,0),MAX(I308-J308,0))</f>
        <v>0</v>
      </c>
      <c r="L308" s="48" t="n">
        <f aca="false">L307+K308-N(G308)</f>
        <v>500</v>
      </c>
      <c r="M308" s="48" t="n">
        <f aca="false">M307+J308-N(H308)</f>
        <v>2769.23076923076</v>
      </c>
      <c r="N308" s="48" t="n">
        <f aca="false">SUM(BX308:DU308)</f>
        <v>0</v>
      </c>
      <c r="O308" s="48" t="n">
        <f aca="false">SUM(Z308:BW308)-N308</f>
        <v>40</v>
      </c>
      <c r="P308" s="48" t="n">
        <f aca="false">MAX(I308-J308-K308,0)+O308</f>
        <v>130.769230769231</v>
      </c>
      <c r="Q308" s="48" t="n">
        <f aca="false">SUM(DV308:FS308)</f>
        <v>0</v>
      </c>
      <c r="R308" s="49" t="n">
        <f aca="false">N308+J308+K308+Q308</f>
        <v>9.23076923076923</v>
      </c>
      <c r="S308" s="48" t="n">
        <f aca="false">T308-T307-N(F308)+N308+Q308</f>
        <v>0</v>
      </c>
      <c r="T308" s="49" t="n">
        <f aca="false">SUM(FT308:HQ308)</f>
        <v>0</v>
      </c>
      <c r="U308" s="44" t="str">
        <f aca="false">IF(T307&lt;0.005,"",INDEX(Helpers!$C$2:$C$51,IF(_xlfn.MINIFS($DV$6:$FS$6,DV308:FS308,"&gt;0.005")=0,V308,_xlfn.MINIFS($DV$6:$FS$6,DV308:FS308,"&gt;0.005"))))</f>
        <v/>
      </c>
      <c r="V308" s="44" t="n">
        <f aca="false">IF(_xlfn.MINIFS($FT$6:$HQ$6,FT307:HQ307,"&gt;0.005")=0,1,_xlfn.MINIFS($FT$6:$HQ$6,FT307:HQ307,"&gt;0.005"))</f>
        <v>1</v>
      </c>
      <c r="W308" s="44" t="n">
        <f aca="false">IF(AND(D308&lt;&gt;"Paid",T307&gt;0.005),1,0)</f>
        <v>0</v>
      </c>
      <c r="X308" s="48" t="n">
        <f aca="false">SUMPRODUCT(((Helpers!$G$2:$G$51*(1+(Helpers!$D$2:$D$51+0.000000001)/12)^(($B308-Setup!$C$8)/(365.25/12))-Helpers!$E$2:$E$51*((1+(Helpers!$D$2:$D$51+0.000000001)/12)^(($B308-Setup!$C$8)/(365.25/12))-1)/((Helpers!$D$2:$D$51+0.000000001)/12))&gt;0)*(Helpers!$G$2:$G$51*(1+(Helpers!$D$2:$D$51+0.000000001)/12)^(($B308-Setup!$C$8)/(365.25/12))-Helpers!$E$2:$E$51*((1+(Helpers!$D$2:$D$51+0.000000001)/12)^(($B308-Setup!$C$8)/(365.25/12))-1)/((Helpers!$D$2:$D$51+0.000000001)/12)))</f>
        <v>0</v>
      </c>
      <c r="Y308" s="48"/>
      <c r="Z308" s="48" t="n">
        <f aca="false">IF(OR(N(Z$5)=0,Z$6=""),0,Z$5*((DATE(YEAR($B308),MONTH($B308),MIN(Z$6,DAY(EOMONTH($B308,0))))&gt;=$B308)*(DATE(YEAR($B308),MONTH($B308),MIN(Z$6,DAY(EOMONTH($B308,0))))&lt;$C308)+(DATE(YEAR($B308),MONTH($B308)+1,MIN(Z$6,DAY(EOMONTH($B308,1))))&gt;=$B308)*(DATE(YEAR($B308),MONTH($B308)+1,MIN(Z$6,DAY(EOMONTH($B308,1))))&lt;$C308)))</f>
        <v>0</v>
      </c>
      <c r="AA308" s="48" t="n">
        <f aca="false">IF(OR(N(AA$5)=0,AA$6=""),0,AA$5*((DATE(YEAR($B308),MONTH($B308),MIN(AA$6,DAY(EOMONTH($B308,0))))&gt;=$B308)*(DATE(YEAR($B308),MONTH($B308),MIN(AA$6,DAY(EOMONTH($B308,0))))&lt;$C308)+(DATE(YEAR($B308),MONTH($B308)+1,MIN(AA$6,DAY(EOMONTH($B308,1))))&gt;=$B308)*(DATE(YEAR($B308),MONTH($B308)+1,MIN(AA$6,DAY(EOMONTH($B308,1))))&lt;$C308)))</f>
        <v>40</v>
      </c>
      <c r="AB308" s="48" t="n">
        <f aca="false">IF(OR(N(AB$5)=0,AB$6=""),0,AB$5*((DATE(YEAR($B308),MONTH($B308),MIN(AB$6,DAY(EOMONTH($B308,0))))&gt;=$B308)*(DATE(YEAR($B308),MONTH($B308),MIN(AB$6,DAY(EOMONTH($B308,0))))&lt;$C308)+(DATE(YEAR($B308),MONTH($B308)+1,MIN(AB$6,DAY(EOMONTH($B308,1))))&gt;=$B308)*(DATE(YEAR($B308),MONTH($B308)+1,MIN(AB$6,DAY(EOMONTH($B308,1))))&lt;$C308)))</f>
        <v>0</v>
      </c>
      <c r="AC308" s="48" t="n">
        <f aca="false">IF(OR(N(AC$5)=0,AC$6=""),0,AC$5*((DATE(YEAR($B308),MONTH($B308),MIN(AC$6,DAY(EOMONTH($B308,0))))&gt;=$B308)*(DATE(YEAR($B308),MONTH($B308),MIN(AC$6,DAY(EOMONTH($B308,0))))&lt;$C308)+(DATE(YEAR($B308),MONTH($B308)+1,MIN(AC$6,DAY(EOMONTH($B308,1))))&gt;=$B308)*(DATE(YEAR($B308),MONTH($B308)+1,MIN(AC$6,DAY(EOMONTH($B308,1))))&lt;$C308)))</f>
        <v>0</v>
      </c>
      <c r="AD308" s="48" t="n">
        <f aca="false">IF(OR(N(AD$5)=0,AD$6=""),0,AD$5*((DATE(YEAR($B308),MONTH($B308),MIN(AD$6,DAY(EOMONTH($B308,0))))&gt;=$B308)*(DATE(YEAR($B308),MONTH($B308),MIN(AD$6,DAY(EOMONTH($B308,0))))&lt;$C308)+(DATE(YEAR($B308),MONTH($B308)+1,MIN(AD$6,DAY(EOMONTH($B308,1))))&gt;=$B308)*(DATE(YEAR($B308),MONTH($B308)+1,MIN(AD$6,DAY(EOMONTH($B308,1))))&lt;$C308)))</f>
        <v>0</v>
      </c>
      <c r="AE308" s="48" t="n">
        <f aca="false">IF(OR(N(AE$5)=0,AE$6=""),0,AE$5*((DATE(YEAR($B308),MONTH($B308),MIN(AE$6,DAY(EOMONTH($B308,0))))&gt;=$B308)*(DATE(YEAR($B308),MONTH($B308),MIN(AE$6,DAY(EOMONTH($B308,0))))&lt;$C308)+(DATE(YEAR($B308),MONTH($B308)+1,MIN(AE$6,DAY(EOMONTH($B308,1))))&gt;=$B308)*(DATE(YEAR($B308),MONTH($B308)+1,MIN(AE$6,DAY(EOMONTH($B308,1))))&lt;$C308)))</f>
        <v>0</v>
      </c>
      <c r="AF308" s="48" t="n">
        <f aca="false">IF(OR(N(AF$5)=0,AF$6=""),0,AF$5*((DATE(YEAR($B308),MONTH($B308),MIN(AF$6,DAY(EOMONTH($B308,0))))&gt;=$B308)*(DATE(YEAR($B308),MONTH($B308),MIN(AF$6,DAY(EOMONTH($B308,0))))&lt;$C308)+(DATE(YEAR($B308),MONTH($B308)+1,MIN(AF$6,DAY(EOMONTH($B308,1))))&gt;=$B308)*(DATE(YEAR($B308),MONTH($B308)+1,MIN(AF$6,DAY(EOMONTH($B308,1))))&lt;$C308)))</f>
        <v>0</v>
      </c>
      <c r="AG308" s="48" t="n">
        <f aca="false">IF(OR(N(AG$5)=0,AG$6=""),0,AG$5*((DATE(YEAR($B308),MONTH($B308),MIN(AG$6,DAY(EOMONTH($B308,0))))&gt;=$B308)*(DATE(YEAR($B308),MONTH($B308),MIN(AG$6,DAY(EOMONTH($B308,0))))&lt;$C308)+(DATE(YEAR($B308),MONTH($B308)+1,MIN(AG$6,DAY(EOMONTH($B308,1))))&gt;=$B308)*(DATE(YEAR($B308),MONTH($B308)+1,MIN(AG$6,DAY(EOMONTH($B308,1))))&lt;$C308)))</f>
        <v>0</v>
      </c>
      <c r="AH308" s="48" t="n">
        <f aca="false">IF(OR(N(AH$5)=0,AH$6=""),0,AH$5*((DATE(YEAR($B308),MONTH($B308),MIN(AH$6,DAY(EOMONTH($B308,0))))&gt;=$B308)*(DATE(YEAR($B308),MONTH($B308),MIN(AH$6,DAY(EOMONTH($B308,0))))&lt;$C308)+(DATE(YEAR($B308),MONTH($B308)+1,MIN(AH$6,DAY(EOMONTH($B308,1))))&gt;=$B308)*(DATE(YEAR($B308),MONTH($B308)+1,MIN(AH$6,DAY(EOMONTH($B308,1))))&lt;$C308)))</f>
        <v>0</v>
      </c>
      <c r="AI308" s="48" t="n">
        <f aca="false">IF(OR(N(AI$5)=0,AI$6=""),0,AI$5*((DATE(YEAR($B308),MONTH($B308),MIN(AI$6,DAY(EOMONTH($B308,0))))&gt;=$B308)*(DATE(YEAR($B308),MONTH($B308),MIN(AI$6,DAY(EOMONTH($B308,0))))&lt;$C308)+(DATE(YEAR($B308),MONTH($B308)+1,MIN(AI$6,DAY(EOMONTH($B308,1))))&gt;=$B308)*(DATE(YEAR($B308),MONTH($B308)+1,MIN(AI$6,DAY(EOMONTH($B308,1))))&lt;$C308)))</f>
        <v>0</v>
      </c>
      <c r="AJ308" s="48" t="n">
        <f aca="false">IF(OR(N(AJ$5)=0,AJ$6=""),0,AJ$5*((DATE(YEAR($B308),MONTH($B308),MIN(AJ$6,DAY(EOMONTH($B308,0))))&gt;=$B308)*(DATE(YEAR($B308),MONTH($B308),MIN(AJ$6,DAY(EOMONTH($B308,0))))&lt;$C308)+(DATE(YEAR($B308),MONTH($B308)+1,MIN(AJ$6,DAY(EOMONTH($B308,1))))&gt;=$B308)*(DATE(YEAR($B308),MONTH($B308)+1,MIN(AJ$6,DAY(EOMONTH($B308,1))))&lt;$C308)))</f>
        <v>0</v>
      </c>
      <c r="AK308" s="48" t="n">
        <f aca="false">IF(OR(N(AK$5)=0,AK$6=""),0,AK$5*((DATE(YEAR($B308),MONTH($B308),MIN(AK$6,DAY(EOMONTH($B308,0))))&gt;=$B308)*(DATE(YEAR($B308),MONTH($B308),MIN(AK$6,DAY(EOMONTH($B308,0))))&lt;$C308)+(DATE(YEAR($B308),MONTH($B308)+1,MIN(AK$6,DAY(EOMONTH($B308,1))))&gt;=$B308)*(DATE(YEAR($B308),MONTH($B308)+1,MIN(AK$6,DAY(EOMONTH($B308,1))))&lt;$C308)))</f>
        <v>0</v>
      </c>
      <c r="AL308" s="48" t="n">
        <f aca="false">IF(OR(N(AL$5)=0,AL$6=""),0,AL$5*((DATE(YEAR($B308),MONTH($B308),MIN(AL$6,DAY(EOMONTH($B308,0))))&gt;=$B308)*(DATE(YEAR($B308),MONTH($B308),MIN(AL$6,DAY(EOMONTH($B308,0))))&lt;$C308)+(DATE(YEAR($B308),MONTH($B308)+1,MIN(AL$6,DAY(EOMONTH($B308,1))))&gt;=$B308)*(DATE(YEAR($B308),MONTH($B308)+1,MIN(AL$6,DAY(EOMONTH($B308,1))))&lt;$C308)))</f>
        <v>0</v>
      </c>
      <c r="AM308" s="48" t="n">
        <f aca="false">IF(OR(N(AM$5)=0,AM$6=""),0,AM$5*((DATE(YEAR($B308),MONTH($B308),MIN(AM$6,DAY(EOMONTH($B308,0))))&gt;=$B308)*(DATE(YEAR($B308),MONTH($B308),MIN(AM$6,DAY(EOMONTH($B308,0))))&lt;$C308)+(DATE(YEAR($B308),MONTH($B308)+1,MIN(AM$6,DAY(EOMONTH($B308,1))))&gt;=$B308)*(DATE(YEAR($B308),MONTH($B308)+1,MIN(AM$6,DAY(EOMONTH($B308,1))))&lt;$C308)))</f>
        <v>0</v>
      </c>
      <c r="AN308" s="48" t="n">
        <f aca="false">IF(OR(N(AN$5)=0,AN$6=""),0,AN$5*((DATE(YEAR($B308),MONTH($B308),MIN(AN$6,DAY(EOMONTH($B308,0))))&gt;=$B308)*(DATE(YEAR($B308),MONTH($B308),MIN(AN$6,DAY(EOMONTH($B308,0))))&lt;$C308)+(DATE(YEAR($B308),MONTH($B308)+1,MIN(AN$6,DAY(EOMONTH($B308,1))))&gt;=$B308)*(DATE(YEAR($B308),MONTH($B308)+1,MIN(AN$6,DAY(EOMONTH($B308,1))))&lt;$C308)))</f>
        <v>0</v>
      </c>
      <c r="AO308" s="48" t="n">
        <f aca="false">IF(OR(N(AO$5)=0,AO$6=""),0,AO$5*((DATE(YEAR($B308),MONTH($B308),MIN(AO$6,DAY(EOMONTH($B308,0))))&gt;=$B308)*(DATE(YEAR($B308),MONTH($B308),MIN(AO$6,DAY(EOMONTH($B308,0))))&lt;$C308)+(DATE(YEAR($B308),MONTH($B308)+1,MIN(AO$6,DAY(EOMONTH($B308,1))))&gt;=$B308)*(DATE(YEAR($B308),MONTH($B308)+1,MIN(AO$6,DAY(EOMONTH($B308,1))))&lt;$C308)))</f>
        <v>0</v>
      </c>
      <c r="AP308" s="48" t="n">
        <f aca="false">IF(OR(N(AP$5)=0,AP$6=""),0,AP$5*((DATE(YEAR($B308),MONTH($B308),MIN(AP$6,DAY(EOMONTH($B308,0))))&gt;=$B308)*(DATE(YEAR($B308),MONTH($B308),MIN(AP$6,DAY(EOMONTH($B308,0))))&lt;$C308)+(DATE(YEAR($B308),MONTH($B308)+1,MIN(AP$6,DAY(EOMONTH($B308,1))))&gt;=$B308)*(DATE(YEAR($B308),MONTH($B308)+1,MIN(AP$6,DAY(EOMONTH($B308,1))))&lt;$C308)))</f>
        <v>0</v>
      </c>
      <c r="AQ308" s="48" t="n">
        <f aca="false">IF(OR(N(AQ$5)=0,AQ$6=""),0,AQ$5*((DATE(YEAR($B308),MONTH($B308),MIN(AQ$6,DAY(EOMONTH($B308,0))))&gt;=$B308)*(DATE(YEAR($B308),MONTH($B308),MIN(AQ$6,DAY(EOMONTH($B308,0))))&lt;$C308)+(DATE(YEAR($B308),MONTH($B308)+1,MIN(AQ$6,DAY(EOMONTH($B308,1))))&gt;=$B308)*(DATE(YEAR($B308),MONTH($B308)+1,MIN(AQ$6,DAY(EOMONTH($B308,1))))&lt;$C308)))</f>
        <v>0</v>
      </c>
      <c r="AR308" s="48" t="n">
        <f aca="false">IF(OR(N(AR$5)=0,AR$6=""),0,AR$5*((DATE(YEAR($B308),MONTH($B308),MIN(AR$6,DAY(EOMONTH($B308,0))))&gt;=$B308)*(DATE(YEAR($B308),MONTH($B308),MIN(AR$6,DAY(EOMONTH($B308,0))))&lt;$C308)+(DATE(YEAR($B308),MONTH($B308)+1,MIN(AR$6,DAY(EOMONTH($B308,1))))&gt;=$B308)*(DATE(YEAR($B308),MONTH($B308)+1,MIN(AR$6,DAY(EOMONTH($B308,1))))&lt;$C308)))</f>
        <v>0</v>
      </c>
      <c r="AS308" s="48" t="n">
        <f aca="false">IF(OR(N(AS$5)=0,AS$6=""),0,AS$5*((DATE(YEAR($B308),MONTH($B308),MIN(AS$6,DAY(EOMONTH($B308,0))))&gt;=$B308)*(DATE(YEAR($B308),MONTH($B308),MIN(AS$6,DAY(EOMONTH($B308,0))))&lt;$C308)+(DATE(YEAR($B308),MONTH($B308)+1,MIN(AS$6,DAY(EOMONTH($B308,1))))&gt;=$B308)*(DATE(YEAR($B308),MONTH($B308)+1,MIN(AS$6,DAY(EOMONTH($B308,1))))&lt;$C308)))</f>
        <v>0</v>
      </c>
      <c r="AT308" s="48" t="n">
        <f aca="false">IF(OR(N(AT$5)=0,AT$6=""),0,AT$5*((DATE(YEAR($B308),MONTH($B308),MIN(AT$6,DAY(EOMONTH($B308,0))))&gt;=$B308)*(DATE(YEAR($B308),MONTH($B308),MIN(AT$6,DAY(EOMONTH($B308,0))))&lt;$C308)+(DATE(YEAR($B308),MONTH($B308)+1,MIN(AT$6,DAY(EOMONTH($B308,1))))&gt;=$B308)*(DATE(YEAR($B308),MONTH($B308)+1,MIN(AT$6,DAY(EOMONTH($B308,1))))&lt;$C308)))</f>
        <v>0</v>
      </c>
      <c r="AU308" s="48" t="n">
        <f aca="false">IF(OR(N(AU$5)=0,AU$6=""),0,AU$5*((DATE(YEAR($B308),MONTH($B308),MIN(AU$6,DAY(EOMONTH($B308,0))))&gt;=$B308)*(DATE(YEAR($B308),MONTH($B308),MIN(AU$6,DAY(EOMONTH($B308,0))))&lt;$C308)+(DATE(YEAR($B308),MONTH($B308)+1,MIN(AU$6,DAY(EOMONTH($B308,1))))&gt;=$B308)*(DATE(YEAR($B308),MONTH($B308)+1,MIN(AU$6,DAY(EOMONTH($B308,1))))&lt;$C308)))</f>
        <v>0</v>
      </c>
      <c r="AV308" s="48" t="n">
        <f aca="false">IF(OR(N(AV$5)=0,AV$6=""),0,AV$5*((DATE(YEAR($B308),MONTH($B308),MIN(AV$6,DAY(EOMONTH($B308,0))))&gt;=$B308)*(DATE(YEAR($B308),MONTH($B308),MIN(AV$6,DAY(EOMONTH($B308,0))))&lt;$C308)+(DATE(YEAR($B308),MONTH($B308)+1,MIN(AV$6,DAY(EOMONTH($B308,1))))&gt;=$B308)*(DATE(YEAR($B308),MONTH($B308)+1,MIN(AV$6,DAY(EOMONTH($B308,1))))&lt;$C308)))</f>
        <v>0</v>
      </c>
      <c r="AW308" s="48" t="n">
        <f aca="false">IF(OR(N(AW$5)=0,AW$6=""),0,AW$5*((DATE(YEAR($B308),MONTH($B308),MIN(AW$6,DAY(EOMONTH($B308,0))))&gt;=$B308)*(DATE(YEAR($B308),MONTH($B308),MIN(AW$6,DAY(EOMONTH($B308,0))))&lt;$C308)+(DATE(YEAR($B308),MONTH($B308)+1,MIN(AW$6,DAY(EOMONTH($B308,1))))&gt;=$B308)*(DATE(YEAR($B308),MONTH($B308)+1,MIN(AW$6,DAY(EOMONTH($B308,1))))&lt;$C308)))</f>
        <v>0</v>
      </c>
      <c r="AX308" s="48" t="n">
        <f aca="false">IF(OR(N(AX$5)=0,AX$6=""),0,AX$5*((DATE(YEAR($B308),MONTH($B308),MIN(AX$6,DAY(EOMONTH($B308,0))))&gt;=$B308)*(DATE(YEAR($B308),MONTH($B308),MIN(AX$6,DAY(EOMONTH($B308,0))))&lt;$C308)+(DATE(YEAR($B308),MONTH($B308)+1,MIN(AX$6,DAY(EOMONTH($B308,1))))&gt;=$B308)*(DATE(YEAR($B308),MONTH($B308)+1,MIN(AX$6,DAY(EOMONTH($B308,1))))&lt;$C308)))</f>
        <v>0</v>
      </c>
      <c r="AY308" s="48" t="n">
        <f aca="false">IF(OR(N(AY$5)=0,AY$6=""),0,AY$5*((DATE(YEAR($B308),MONTH($B308),MIN(AY$6,DAY(EOMONTH($B308,0))))&gt;=$B308)*(DATE(YEAR($B308),MONTH($B308),MIN(AY$6,DAY(EOMONTH($B308,0))))&lt;$C308)+(DATE(YEAR($B308),MONTH($B308)+1,MIN(AY$6,DAY(EOMONTH($B308,1))))&gt;=$B308)*(DATE(YEAR($B308),MONTH($B308)+1,MIN(AY$6,DAY(EOMONTH($B308,1))))&lt;$C308)))</f>
        <v>0</v>
      </c>
      <c r="AZ308" s="48" t="n">
        <f aca="false">IF(OR(N(AZ$5)=0,AZ$6=""),0,AZ$5*((DATE(YEAR($B308),MONTH($B308),MIN(AZ$6,DAY(EOMONTH($B308,0))))&gt;=$B308)*(DATE(YEAR($B308),MONTH($B308),MIN(AZ$6,DAY(EOMONTH($B308,0))))&lt;$C308)+(DATE(YEAR($B308),MONTH($B308)+1,MIN(AZ$6,DAY(EOMONTH($B308,1))))&gt;=$B308)*(DATE(YEAR($B308),MONTH($B308)+1,MIN(AZ$6,DAY(EOMONTH($B308,1))))&lt;$C308)))</f>
        <v>0</v>
      </c>
      <c r="BA308" s="48" t="n">
        <f aca="false">IF(OR(N(BA$5)=0,BA$6=""),0,BA$5*((DATE(YEAR($B308),MONTH($B308),MIN(BA$6,DAY(EOMONTH($B308,0))))&gt;=$B308)*(DATE(YEAR($B308),MONTH($B308),MIN(BA$6,DAY(EOMONTH($B308,0))))&lt;$C308)+(DATE(YEAR($B308),MONTH($B308)+1,MIN(BA$6,DAY(EOMONTH($B308,1))))&gt;=$B308)*(DATE(YEAR($B308),MONTH($B308)+1,MIN(BA$6,DAY(EOMONTH($B308,1))))&lt;$C308)))</f>
        <v>0</v>
      </c>
      <c r="BB308" s="48" t="n">
        <f aca="false">IF(OR(N(BB$5)=0,BB$6=""),0,BB$5*((DATE(YEAR($B308),MONTH($B308),MIN(BB$6,DAY(EOMONTH($B308,0))))&gt;=$B308)*(DATE(YEAR($B308),MONTH($B308),MIN(BB$6,DAY(EOMONTH($B308,0))))&lt;$C308)+(DATE(YEAR($B308),MONTH($B308)+1,MIN(BB$6,DAY(EOMONTH($B308,1))))&gt;=$B308)*(DATE(YEAR($B308),MONTH($B308)+1,MIN(BB$6,DAY(EOMONTH($B308,1))))&lt;$C308)))</f>
        <v>0</v>
      </c>
      <c r="BC308" s="48" t="n">
        <f aca="false">IF(OR(N(BC$5)=0,BC$6=""),0,BC$5*((DATE(YEAR($B308),MONTH($B308),MIN(BC$6,DAY(EOMONTH($B308,0))))&gt;=$B308)*(DATE(YEAR($B308),MONTH($B308),MIN(BC$6,DAY(EOMONTH($B308,0))))&lt;$C308)+(DATE(YEAR($B308),MONTH($B308)+1,MIN(BC$6,DAY(EOMONTH($B308,1))))&gt;=$B308)*(DATE(YEAR($B308),MONTH($B308)+1,MIN(BC$6,DAY(EOMONTH($B308,1))))&lt;$C308)))</f>
        <v>0</v>
      </c>
      <c r="BD308" s="48" t="n">
        <f aca="false">IF(OR(N(BD$5)=0,BD$6=""),0,BD$5*((DATE(YEAR($B308),MONTH($B308),MIN(BD$6,DAY(EOMONTH($B308,0))))&gt;=$B308)*(DATE(YEAR($B308),MONTH($B308),MIN(BD$6,DAY(EOMONTH($B308,0))))&lt;$C308)+(DATE(YEAR($B308),MONTH($B308)+1,MIN(BD$6,DAY(EOMONTH($B308,1))))&gt;=$B308)*(DATE(YEAR($B308),MONTH($B308)+1,MIN(BD$6,DAY(EOMONTH($B308,1))))&lt;$C308)))</f>
        <v>0</v>
      </c>
      <c r="BE308" s="48" t="n">
        <f aca="false">IF(OR(N(BE$5)=0,BE$6=""),0,BE$5*((DATE(YEAR($B308),MONTH($B308),MIN(BE$6,DAY(EOMONTH($B308,0))))&gt;=$B308)*(DATE(YEAR($B308),MONTH($B308),MIN(BE$6,DAY(EOMONTH($B308,0))))&lt;$C308)+(DATE(YEAR($B308),MONTH($B308)+1,MIN(BE$6,DAY(EOMONTH($B308,1))))&gt;=$B308)*(DATE(YEAR($B308),MONTH($B308)+1,MIN(BE$6,DAY(EOMONTH($B308,1))))&lt;$C308)))</f>
        <v>0</v>
      </c>
      <c r="BF308" s="48" t="n">
        <f aca="false">IF(OR(N(BF$5)=0,BF$6=""),0,BF$5*((DATE(YEAR($B308),MONTH($B308),MIN(BF$6,DAY(EOMONTH($B308,0))))&gt;=$B308)*(DATE(YEAR($B308),MONTH($B308),MIN(BF$6,DAY(EOMONTH($B308,0))))&lt;$C308)+(DATE(YEAR($B308),MONTH($B308)+1,MIN(BF$6,DAY(EOMONTH($B308,1))))&gt;=$B308)*(DATE(YEAR($B308),MONTH($B308)+1,MIN(BF$6,DAY(EOMONTH($B308,1))))&lt;$C308)))</f>
        <v>0</v>
      </c>
      <c r="BG308" s="48" t="n">
        <f aca="false">IF(OR(N(BG$5)=0,BG$6=""),0,BG$5*((DATE(YEAR($B308),MONTH($B308),MIN(BG$6,DAY(EOMONTH($B308,0))))&gt;=$B308)*(DATE(YEAR($B308),MONTH($B308),MIN(BG$6,DAY(EOMONTH($B308,0))))&lt;$C308)+(DATE(YEAR($B308),MONTH($B308)+1,MIN(BG$6,DAY(EOMONTH($B308,1))))&gt;=$B308)*(DATE(YEAR($B308),MONTH($B308)+1,MIN(BG$6,DAY(EOMONTH($B308,1))))&lt;$C308)))</f>
        <v>0</v>
      </c>
      <c r="BH308" s="48" t="n">
        <f aca="false">IF(OR(N(BH$5)=0,BH$6=""),0,BH$5*((DATE(YEAR($B308),MONTH($B308),MIN(BH$6,DAY(EOMONTH($B308,0))))&gt;=$B308)*(DATE(YEAR($B308),MONTH($B308),MIN(BH$6,DAY(EOMONTH($B308,0))))&lt;$C308)+(DATE(YEAR($B308),MONTH($B308)+1,MIN(BH$6,DAY(EOMONTH($B308,1))))&gt;=$B308)*(DATE(YEAR($B308),MONTH($B308)+1,MIN(BH$6,DAY(EOMONTH($B308,1))))&lt;$C308)))</f>
        <v>0</v>
      </c>
      <c r="BI308" s="48" t="n">
        <f aca="false">IF(OR(N(BI$5)=0,BI$6=""),0,BI$5*((DATE(YEAR($B308),MONTH($B308),MIN(BI$6,DAY(EOMONTH($B308,0))))&gt;=$B308)*(DATE(YEAR($B308),MONTH($B308),MIN(BI$6,DAY(EOMONTH($B308,0))))&lt;$C308)+(DATE(YEAR($B308),MONTH($B308)+1,MIN(BI$6,DAY(EOMONTH($B308,1))))&gt;=$B308)*(DATE(YEAR($B308),MONTH($B308)+1,MIN(BI$6,DAY(EOMONTH($B308,1))))&lt;$C308)))</f>
        <v>0</v>
      </c>
      <c r="BJ308" s="48" t="n">
        <f aca="false">IF(OR(N(BJ$5)=0,BJ$6=""),0,BJ$5*((DATE(YEAR($B308),MONTH($B308),MIN(BJ$6,DAY(EOMONTH($B308,0))))&gt;=$B308)*(DATE(YEAR($B308),MONTH($B308),MIN(BJ$6,DAY(EOMONTH($B308,0))))&lt;$C308)+(DATE(YEAR($B308),MONTH($B308)+1,MIN(BJ$6,DAY(EOMONTH($B308,1))))&gt;=$B308)*(DATE(YEAR($B308),MONTH($B308)+1,MIN(BJ$6,DAY(EOMONTH($B308,1))))&lt;$C308)))</f>
        <v>0</v>
      </c>
      <c r="BK308" s="48" t="n">
        <f aca="false">IF(OR(N(BK$5)=0,BK$6=""),0,BK$5*((DATE(YEAR($B308),MONTH($B308),MIN(BK$6,DAY(EOMONTH($B308,0))))&gt;=$B308)*(DATE(YEAR($B308),MONTH($B308),MIN(BK$6,DAY(EOMONTH($B308,0))))&lt;$C308)+(DATE(YEAR($B308),MONTH($B308)+1,MIN(BK$6,DAY(EOMONTH($B308,1))))&gt;=$B308)*(DATE(YEAR($B308),MONTH($B308)+1,MIN(BK$6,DAY(EOMONTH($B308,1))))&lt;$C308)))</f>
        <v>0</v>
      </c>
      <c r="BL308" s="48" t="n">
        <f aca="false">IF(OR(N(BL$5)=0,BL$6=""),0,BL$5*((DATE(YEAR($B308),MONTH($B308),MIN(BL$6,DAY(EOMONTH($B308,0))))&gt;=$B308)*(DATE(YEAR($B308),MONTH($B308),MIN(BL$6,DAY(EOMONTH($B308,0))))&lt;$C308)+(DATE(YEAR($B308),MONTH($B308)+1,MIN(BL$6,DAY(EOMONTH($B308,1))))&gt;=$B308)*(DATE(YEAR($B308),MONTH($B308)+1,MIN(BL$6,DAY(EOMONTH($B308,1))))&lt;$C308)))</f>
        <v>0</v>
      </c>
      <c r="BM308" s="48" t="n">
        <f aca="false">IF(OR(N(BM$5)=0,BM$6=""),0,BM$5*((DATE(YEAR($B308),MONTH($B308),MIN(BM$6,DAY(EOMONTH($B308,0))))&gt;=$B308)*(DATE(YEAR($B308),MONTH($B308),MIN(BM$6,DAY(EOMONTH($B308,0))))&lt;$C308)+(DATE(YEAR($B308),MONTH($B308)+1,MIN(BM$6,DAY(EOMONTH($B308,1))))&gt;=$B308)*(DATE(YEAR($B308),MONTH($B308)+1,MIN(BM$6,DAY(EOMONTH($B308,1))))&lt;$C308)))</f>
        <v>0</v>
      </c>
      <c r="BN308" s="48" t="n">
        <f aca="false">IF(OR(N(BN$5)=0,BN$6=""),0,BN$5*((DATE(YEAR($B308),MONTH($B308),MIN(BN$6,DAY(EOMONTH($B308,0))))&gt;=$B308)*(DATE(YEAR($B308),MONTH($B308),MIN(BN$6,DAY(EOMONTH($B308,0))))&lt;$C308)+(DATE(YEAR($B308),MONTH($B308)+1,MIN(BN$6,DAY(EOMONTH($B308,1))))&gt;=$B308)*(DATE(YEAR($B308),MONTH($B308)+1,MIN(BN$6,DAY(EOMONTH($B308,1))))&lt;$C308)))</f>
        <v>0</v>
      </c>
      <c r="BO308" s="48" t="n">
        <f aca="false">IF(OR(N(BO$5)=0,BO$6=""),0,BO$5*((DATE(YEAR($B308),MONTH($B308),MIN(BO$6,DAY(EOMONTH($B308,0))))&gt;=$B308)*(DATE(YEAR($B308),MONTH($B308),MIN(BO$6,DAY(EOMONTH($B308,0))))&lt;$C308)+(DATE(YEAR($B308),MONTH($B308)+1,MIN(BO$6,DAY(EOMONTH($B308,1))))&gt;=$B308)*(DATE(YEAR($B308),MONTH($B308)+1,MIN(BO$6,DAY(EOMONTH($B308,1))))&lt;$C308)))</f>
        <v>0</v>
      </c>
      <c r="BP308" s="48" t="n">
        <f aca="false">IF(OR(N(BP$5)=0,BP$6=""),0,BP$5*((DATE(YEAR($B308),MONTH($B308),MIN(BP$6,DAY(EOMONTH($B308,0))))&gt;=$B308)*(DATE(YEAR($B308),MONTH($B308),MIN(BP$6,DAY(EOMONTH($B308,0))))&lt;$C308)+(DATE(YEAR($B308),MONTH($B308)+1,MIN(BP$6,DAY(EOMONTH($B308,1))))&gt;=$B308)*(DATE(YEAR($B308),MONTH($B308)+1,MIN(BP$6,DAY(EOMONTH($B308,1))))&lt;$C308)))</f>
        <v>0</v>
      </c>
      <c r="BQ308" s="48" t="n">
        <f aca="false">IF(OR(N(BQ$5)=0,BQ$6=""),0,BQ$5*((DATE(YEAR($B308),MONTH($B308),MIN(BQ$6,DAY(EOMONTH($B308,0))))&gt;=$B308)*(DATE(YEAR($B308),MONTH($B308),MIN(BQ$6,DAY(EOMONTH($B308,0))))&lt;$C308)+(DATE(YEAR($B308),MONTH($B308)+1,MIN(BQ$6,DAY(EOMONTH($B308,1))))&gt;=$B308)*(DATE(YEAR($B308),MONTH($B308)+1,MIN(BQ$6,DAY(EOMONTH($B308,1))))&lt;$C308)))</f>
        <v>0</v>
      </c>
      <c r="BR308" s="48" t="n">
        <f aca="false">IF(OR(N(BR$5)=0,BR$6=""),0,BR$5*((DATE(YEAR($B308),MONTH($B308),MIN(BR$6,DAY(EOMONTH($B308,0))))&gt;=$B308)*(DATE(YEAR($B308),MONTH($B308),MIN(BR$6,DAY(EOMONTH($B308,0))))&lt;$C308)+(DATE(YEAR($B308),MONTH($B308)+1,MIN(BR$6,DAY(EOMONTH($B308,1))))&gt;=$B308)*(DATE(YEAR($B308),MONTH($B308)+1,MIN(BR$6,DAY(EOMONTH($B308,1))))&lt;$C308)))</f>
        <v>0</v>
      </c>
      <c r="BS308" s="48" t="n">
        <f aca="false">IF(OR(N(BS$5)=0,BS$6=""),0,BS$5*((DATE(YEAR($B308),MONTH($B308),MIN(BS$6,DAY(EOMONTH($B308,0))))&gt;=$B308)*(DATE(YEAR($B308),MONTH($B308),MIN(BS$6,DAY(EOMONTH($B308,0))))&lt;$C308)+(DATE(YEAR($B308),MONTH($B308)+1,MIN(BS$6,DAY(EOMONTH($B308,1))))&gt;=$B308)*(DATE(YEAR($B308),MONTH($B308)+1,MIN(BS$6,DAY(EOMONTH($B308,1))))&lt;$C308)))</f>
        <v>0</v>
      </c>
      <c r="BT308" s="48" t="n">
        <f aca="false">IF(OR(N(BT$5)=0,BT$6=""),0,BT$5*((DATE(YEAR($B308),MONTH($B308),MIN(BT$6,DAY(EOMONTH($B308,0))))&gt;=$B308)*(DATE(YEAR($B308),MONTH($B308),MIN(BT$6,DAY(EOMONTH($B308,0))))&lt;$C308)+(DATE(YEAR($B308),MONTH($B308)+1,MIN(BT$6,DAY(EOMONTH($B308,1))))&gt;=$B308)*(DATE(YEAR($B308),MONTH($B308)+1,MIN(BT$6,DAY(EOMONTH($B308,1))))&lt;$C308)))</f>
        <v>0</v>
      </c>
      <c r="BU308" s="48" t="n">
        <f aca="false">IF(OR(N(BU$5)=0,BU$6=""),0,BU$5*((DATE(YEAR($B308),MONTH($B308),MIN(BU$6,DAY(EOMONTH($B308,0))))&gt;=$B308)*(DATE(YEAR($B308),MONTH($B308),MIN(BU$6,DAY(EOMONTH($B308,0))))&lt;$C308)+(DATE(YEAR($B308),MONTH($B308)+1,MIN(BU$6,DAY(EOMONTH($B308,1))))&gt;=$B308)*(DATE(YEAR($B308),MONTH($B308)+1,MIN(BU$6,DAY(EOMONTH($B308,1))))&lt;$C308)))</f>
        <v>0</v>
      </c>
      <c r="BV308" s="48" t="n">
        <f aca="false">IF(OR(N(BV$5)=0,BV$6=""),0,BV$5*((DATE(YEAR($B308),MONTH($B308),MIN(BV$6,DAY(EOMONTH($B308,0))))&gt;=$B308)*(DATE(YEAR($B308),MONTH($B308),MIN(BV$6,DAY(EOMONTH($B308,0))))&lt;$C308)+(DATE(YEAR($B308),MONTH($B308)+1,MIN(BV$6,DAY(EOMONTH($B308,1))))&gt;=$B308)*(DATE(YEAR($B308),MONTH($B308)+1,MIN(BV$6,DAY(EOMONTH($B308,1))))&lt;$C308)))</f>
        <v>0</v>
      </c>
      <c r="BW308" s="48" t="n">
        <f aca="false">IF(OR(N(BW$5)=0,BW$6=""),0,BW$5*((DATE(YEAR($B308),MONTH($B308),MIN(BW$6,DAY(EOMONTH($B308,0))))&gt;=$B308)*(DATE(YEAR($B308),MONTH($B308),MIN(BW$6,DAY(EOMONTH($B308,0))))&lt;$C308)+(DATE(YEAR($B308),MONTH($B308)+1,MIN(BW$6,DAY(EOMONTH($B308,1))))&gt;=$B308)*(DATE(YEAR($B308),MONTH($B308)+1,MIN(BW$6,DAY(EOMONTH($B308,1))))&lt;$C308)))</f>
        <v>0</v>
      </c>
      <c r="BX308" s="48" t="n">
        <f aca="false">MIN(Z308,(FT307*(1+FT$5/Setup!$C$36)+IF($V308=1,N($F308),0)))</f>
        <v>0</v>
      </c>
      <c r="BY308" s="48" t="n">
        <f aca="false">MIN(AA308,(FU307*(1+FU$5/Setup!$C$36)+IF($V308=2,N($F308),0)))</f>
        <v>0</v>
      </c>
      <c r="BZ308" s="48" t="n">
        <f aca="false">MIN(AB308,(FV307*(1+FV$5/Setup!$C$36)+IF($V308=3,N($F308),0)))</f>
        <v>0</v>
      </c>
      <c r="CA308" s="48" t="n">
        <f aca="false">MIN(AC308,(FW307*(1+FW$5/Setup!$C$36)+IF($V308=4,N($F308),0)))</f>
        <v>0</v>
      </c>
      <c r="CB308" s="48" t="n">
        <f aca="false">MIN(AD308,(FX307*(1+FX$5/Setup!$C$36)+IF($V308=5,N($F308),0)))</f>
        <v>0</v>
      </c>
      <c r="CC308" s="48" t="n">
        <f aca="false">MIN(AE308,(FY307*(1+FY$5/Setup!$C$36)+IF($V308=6,N($F308),0)))</f>
        <v>0</v>
      </c>
      <c r="CD308" s="48" t="n">
        <f aca="false">MIN(AF308,(FZ307*(1+FZ$5/Setup!$C$36)+IF($V308=7,N($F308),0)))</f>
        <v>0</v>
      </c>
      <c r="CE308" s="48" t="n">
        <f aca="false">MIN(AG308,(GA307*(1+GA$5/Setup!$C$36)+IF($V308=8,N($F308),0)))</f>
        <v>0</v>
      </c>
      <c r="CF308" s="48" t="n">
        <f aca="false">MIN(AH308,(GB307*(1+GB$5/Setup!$C$36)+IF($V308=9,N($F308),0)))</f>
        <v>0</v>
      </c>
      <c r="CG308" s="48" t="n">
        <f aca="false">MIN(AI308,(GC307*(1+GC$5/Setup!$C$36)+IF($V308=10,N($F308),0)))</f>
        <v>0</v>
      </c>
      <c r="CH308" s="48" t="n">
        <f aca="false">MIN(AJ308,(GD307*(1+GD$5/Setup!$C$36)+IF($V308=11,N($F308),0)))</f>
        <v>0</v>
      </c>
      <c r="CI308" s="48" t="n">
        <f aca="false">MIN(AK308,(GE307*(1+GE$5/Setup!$C$36)+IF($V308=12,N($F308),0)))</f>
        <v>0</v>
      </c>
      <c r="CJ308" s="48" t="n">
        <f aca="false">MIN(AL308,(GF307*(1+GF$5/Setup!$C$36)+IF($V308=13,N($F308),0)))</f>
        <v>0</v>
      </c>
      <c r="CK308" s="48" t="n">
        <f aca="false">MIN(AM308,(GG307*(1+GG$5/Setup!$C$36)+IF($V308=14,N($F308),0)))</f>
        <v>0</v>
      </c>
      <c r="CL308" s="48" t="n">
        <f aca="false">MIN(AN308,(GH307*(1+GH$5/Setup!$C$36)+IF($V308=15,N($F308),0)))</f>
        <v>0</v>
      </c>
      <c r="CM308" s="48" t="n">
        <f aca="false">MIN(AO308,(GI307*(1+GI$5/Setup!$C$36)+IF($V308=16,N($F308),0)))</f>
        <v>0</v>
      </c>
      <c r="CN308" s="48" t="n">
        <f aca="false">MIN(AP308,(GJ307*(1+GJ$5/Setup!$C$36)+IF($V308=17,N($F308),0)))</f>
        <v>0</v>
      </c>
      <c r="CO308" s="48" t="n">
        <f aca="false">MIN(AQ308,(GK307*(1+GK$5/Setup!$C$36)+IF($V308=18,N($F308),0)))</f>
        <v>0</v>
      </c>
      <c r="CP308" s="48" t="n">
        <f aca="false">MIN(AR308,(GL307*(1+GL$5/Setup!$C$36)+IF($V308=19,N($F308),0)))</f>
        <v>0</v>
      </c>
      <c r="CQ308" s="48" t="n">
        <f aca="false">MIN(AS308,(GM307*(1+GM$5/Setup!$C$36)+IF($V308=20,N($F308),0)))</f>
        <v>0</v>
      </c>
      <c r="CR308" s="48" t="n">
        <f aca="false">MIN(AT308,(GN307*(1+GN$5/Setup!$C$36)+IF($V308=21,N($F308),0)))</f>
        <v>0</v>
      </c>
      <c r="CS308" s="48" t="n">
        <f aca="false">MIN(AU308,(GO307*(1+GO$5/Setup!$C$36)+IF($V308=22,N($F308),0)))</f>
        <v>0</v>
      </c>
      <c r="CT308" s="48" t="n">
        <f aca="false">MIN(AV308,(GP307*(1+GP$5/Setup!$C$36)+IF($V308=23,N($F308),0)))</f>
        <v>0</v>
      </c>
      <c r="CU308" s="48" t="n">
        <f aca="false">MIN(AW308,(GQ307*(1+GQ$5/Setup!$C$36)+IF($V308=24,N($F308),0)))</f>
        <v>0</v>
      </c>
      <c r="CV308" s="48" t="n">
        <f aca="false">MIN(AX308,(GR307*(1+GR$5/Setup!$C$36)+IF($V308=25,N($F308),0)))</f>
        <v>0</v>
      </c>
      <c r="CW308" s="48" t="n">
        <f aca="false">MIN(AY308,(GS307*(1+GS$5/Setup!$C$36)+IF($V308=26,N($F308),0)))</f>
        <v>0</v>
      </c>
      <c r="CX308" s="48" t="n">
        <f aca="false">MIN(AZ308,(GT307*(1+GT$5/Setup!$C$36)+IF($V308=27,N($F308),0)))</f>
        <v>0</v>
      </c>
      <c r="CY308" s="48" t="n">
        <f aca="false">MIN(BA308,(GU307*(1+GU$5/Setup!$C$36)+IF($V308=28,N($F308),0)))</f>
        <v>0</v>
      </c>
      <c r="CZ308" s="48" t="n">
        <f aca="false">MIN(BB308,(GV307*(1+GV$5/Setup!$C$36)+IF($V308=29,N($F308),0)))</f>
        <v>0</v>
      </c>
      <c r="DA308" s="48" t="n">
        <f aca="false">MIN(BC308,(GW307*(1+GW$5/Setup!$C$36)+IF($V308=30,N($F308),0)))</f>
        <v>0</v>
      </c>
      <c r="DB308" s="48" t="n">
        <f aca="false">MIN(BD308,(GX307*(1+GX$5/Setup!$C$36)+IF($V308=31,N($F308),0)))</f>
        <v>0</v>
      </c>
      <c r="DC308" s="48" t="n">
        <f aca="false">MIN(BE308,(GY307*(1+GY$5/Setup!$C$36)+IF($V308=32,N($F308),0)))</f>
        <v>0</v>
      </c>
      <c r="DD308" s="48" t="n">
        <f aca="false">MIN(BF308,(GZ307*(1+GZ$5/Setup!$C$36)+IF($V308=33,N($F308),0)))</f>
        <v>0</v>
      </c>
      <c r="DE308" s="48" t="n">
        <f aca="false">MIN(BG308,(HA307*(1+HA$5/Setup!$C$36)+IF($V308=34,N($F308),0)))</f>
        <v>0</v>
      </c>
      <c r="DF308" s="48" t="n">
        <f aca="false">MIN(BH308,(HB307*(1+HB$5/Setup!$C$36)+IF($V308=35,N($F308),0)))</f>
        <v>0</v>
      </c>
      <c r="DG308" s="48" t="n">
        <f aca="false">MIN(BI308,(HC307*(1+HC$5/Setup!$C$36)+IF($V308=36,N($F308),0)))</f>
        <v>0</v>
      </c>
      <c r="DH308" s="48" t="n">
        <f aca="false">MIN(BJ308,(HD307*(1+HD$5/Setup!$C$36)+IF($V308=37,N($F308),0)))</f>
        <v>0</v>
      </c>
      <c r="DI308" s="48" t="n">
        <f aca="false">MIN(BK308,(HE307*(1+HE$5/Setup!$C$36)+IF($V308=38,N($F308),0)))</f>
        <v>0</v>
      </c>
      <c r="DJ308" s="48" t="n">
        <f aca="false">MIN(BL308,(HF307*(1+HF$5/Setup!$C$36)+IF($V308=39,N($F308),0)))</f>
        <v>0</v>
      </c>
      <c r="DK308" s="48" t="n">
        <f aca="false">MIN(BM308,(HG307*(1+HG$5/Setup!$C$36)+IF($V308=40,N($F308),0)))</f>
        <v>0</v>
      </c>
      <c r="DL308" s="48" t="n">
        <f aca="false">MIN(BN308,(HH307*(1+HH$5/Setup!$C$36)+IF($V308=41,N($F308),0)))</f>
        <v>0</v>
      </c>
      <c r="DM308" s="48" t="n">
        <f aca="false">MIN(BO308,(HI307*(1+HI$5/Setup!$C$36)+IF($V308=42,N($F308),0)))</f>
        <v>0</v>
      </c>
      <c r="DN308" s="48" t="n">
        <f aca="false">MIN(BP308,(HJ307*(1+HJ$5/Setup!$C$36)+IF($V308=43,N($F308),0)))</f>
        <v>0</v>
      </c>
      <c r="DO308" s="48" t="n">
        <f aca="false">MIN(BQ308,(HK307*(1+HK$5/Setup!$C$36)+IF($V308=44,N($F308),0)))</f>
        <v>0</v>
      </c>
      <c r="DP308" s="48" t="n">
        <f aca="false">MIN(BR308,(HL307*(1+HL$5/Setup!$C$36)+IF($V308=45,N($F308),0)))</f>
        <v>0</v>
      </c>
      <c r="DQ308" s="48" t="n">
        <f aca="false">MIN(BS308,(HM307*(1+HM$5/Setup!$C$36)+IF($V308=46,N($F308),0)))</f>
        <v>0</v>
      </c>
      <c r="DR308" s="48" t="n">
        <f aca="false">MIN(BT308,(HN307*(1+HN$5/Setup!$C$36)+IF($V308=47,N($F308),0)))</f>
        <v>0</v>
      </c>
      <c r="DS308" s="48" t="n">
        <f aca="false">MIN(BU308,(HO307*(1+HO$5/Setup!$C$36)+IF($V308=48,N($F308),0)))</f>
        <v>0</v>
      </c>
      <c r="DT308" s="48" t="n">
        <f aca="false">MIN(BV308,(HP307*(1+HP$5/Setup!$C$36)+IF($V308=49,N($F308),0)))</f>
        <v>0</v>
      </c>
      <c r="DU308" s="48" t="n">
        <f aca="false">MIN(BW308,(HQ307*(1+HQ$5/Setup!$C$36)+IF($V308=50,N($F308),0)))</f>
        <v>0</v>
      </c>
      <c r="DV308" s="48" t="n">
        <f aca="false">MIN(MAX((FT307*(1+FT$5/Setup!$C$36)+IF($V308=1,N($F308),0))-BX308,0),MAX($P308-0,0))</f>
        <v>0</v>
      </c>
      <c r="DW308" s="48" t="n">
        <f aca="false">MIN(MAX((FU307*(1+FU$5/Setup!$C$36)+IF($V308=2,N($F308),0))-BY308,0),MAX($P308-SUM(DV308:DV308),0))</f>
        <v>0</v>
      </c>
      <c r="DX308" s="48" t="n">
        <f aca="false">MIN(MAX((FV307*(1+FV$5/Setup!$C$36)+IF($V308=3,N($F308),0))-BZ308,0),MAX($P308-SUM(DV308:DW308),0))</f>
        <v>0</v>
      </c>
      <c r="DY308" s="48" t="n">
        <f aca="false">MIN(MAX((FW307*(1+FW$5/Setup!$C$36)+IF($V308=4,N($F308),0))-CA308,0),MAX($P308-SUM(DV308:DX308),0))</f>
        <v>0</v>
      </c>
      <c r="DZ308" s="48" t="n">
        <f aca="false">MIN(MAX((FX307*(1+FX$5/Setup!$C$36)+IF($V308=5,N($F308),0))-CB308,0),MAX($P308-SUM(DV308:DY308),0))</f>
        <v>0</v>
      </c>
      <c r="EA308" s="48" t="n">
        <f aca="false">MIN(MAX((FY307*(1+FY$5/Setup!$C$36)+IF($V308=6,N($F308),0))-CC308,0),MAX($P308-SUM(DV308:DZ308),0))</f>
        <v>0</v>
      </c>
      <c r="EB308" s="48" t="n">
        <f aca="false">MIN(MAX((FZ307*(1+FZ$5/Setup!$C$36)+IF($V308=7,N($F308),0))-CD308,0),MAX($P308-SUM(DV308:EA308),0))</f>
        <v>0</v>
      </c>
      <c r="EC308" s="48" t="n">
        <f aca="false">MIN(MAX((GA307*(1+GA$5/Setup!$C$36)+IF($V308=8,N($F308),0))-CE308,0),MAX($P308-SUM(DV308:EB308),0))</f>
        <v>0</v>
      </c>
      <c r="ED308" s="48" t="n">
        <f aca="false">MIN(MAX((GB307*(1+GB$5/Setup!$C$36)+IF($V308=9,N($F308),0))-CF308,0),MAX($P308-SUM(DV308:EC308),0))</f>
        <v>0</v>
      </c>
      <c r="EE308" s="48" t="n">
        <f aca="false">MIN(MAX((GC307*(1+GC$5/Setup!$C$36)+IF($V308=10,N($F308),0))-CG308,0),MAX($P308-SUM(DV308:ED308),0))</f>
        <v>0</v>
      </c>
      <c r="EF308" s="48" t="n">
        <f aca="false">MIN(MAX((GD307*(1+GD$5/Setup!$C$36)+IF($V308=11,N($F308),0))-CH308,0),MAX($P308-SUM(DV308:EE308),0))</f>
        <v>0</v>
      </c>
      <c r="EG308" s="48" t="n">
        <f aca="false">MIN(MAX((GE307*(1+GE$5/Setup!$C$36)+IF($V308=12,N($F308),0))-CI308,0),MAX($P308-SUM(DV308:EF308),0))</f>
        <v>0</v>
      </c>
      <c r="EH308" s="48" t="n">
        <f aca="false">MIN(MAX((GF307*(1+GF$5/Setup!$C$36)+IF($V308=13,N($F308),0))-CJ308,0),MAX($P308-SUM(DV308:EG308),0))</f>
        <v>0</v>
      </c>
      <c r="EI308" s="48" t="n">
        <f aca="false">MIN(MAX((GG307*(1+GG$5/Setup!$C$36)+IF($V308=14,N($F308),0))-CK308,0),MAX($P308-SUM(DV308:EH308),0))</f>
        <v>0</v>
      </c>
      <c r="EJ308" s="48" t="n">
        <f aca="false">MIN(MAX((GH307*(1+GH$5/Setup!$C$36)+IF($V308=15,N($F308),0))-CL308,0),MAX($P308-SUM(DV308:EI308),0))</f>
        <v>0</v>
      </c>
      <c r="EK308" s="48" t="n">
        <f aca="false">MIN(MAX((GI307*(1+GI$5/Setup!$C$36)+IF($V308=16,N($F308),0))-CM308,0),MAX($P308-SUM(DV308:EJ308),0))</f>
        <v>0</v>
      </c>
      <c r="EL308" s="48" t="n">
        <f aca="false">MIN(MAX((GJ307*(1+GJ$5/Setup!$C$36)+IF($V308=17,N($F308),0))-CN308,0),MAX($P308-SUM(DV308:EK308),0))</f>
        <v>0</v>
      </c>
      <c r="EM308" s="48" t="n">
        <f aca="false">MIN(MAX((GK307*(1+GK$5/Setup!$C$36)+IF($V308=18,N($F308),0))-CO308,0),MAX($P308-SUM(DV308:EL308),0))</f>
        <v>0</v>
      </c>
      <c r="EN308" s="48" t="n">
        <f aca="false">MIN(MAX((GL307*(1+GL$5/Setup!$C$36)+IF($V308=19,N($F308),0))-CP308,0),MAX($P308-SUM(DV308:EM308),0))</f>
        <v>0</v>
      </c>
      <c r="EO308" s="48" t="n">
        <f aca="false">MIN(MAX((GM307*(1+GM$5/Setup!$C$36)+IF($V308=20,N($F308),0))-CQ308,0),MAX($P308-SUM(DV308:EN308),0))</f>
        <v>0</v>
      </c>
      <c r="EP308" s="48" t="n">
        <f aca="false">MIN(MAX((GN307*(1+GN$5/Setup!$C$36)+IF($V308=21,N($F308),0))-CR308,0),MAX($P308-SUM(DV308:EO308),0))</f>
        <v>0</v>
      </c>
      <c r="EQ308" s="48" t="n">
        <f aca="false">MIN(MAX((GO307*(1+GO$5/Setup!$C$36)+IF($V308=22,N($F308),0))-CS308,0),MAX($P308-SUM(DV308:EP308),0))</f>
        <v>0</v>
      </c>
      <c r="ER308" s="48" t="n">
        <f aca="false">MIN(MAX((GP307*(1+GP$5/Setup!$C$36)+IF($V308=23,N($F308),0))-CT308,0),MAX($P308-SUM(DV308:EQ308),0))</f>
        <v>0</v>
      </c>
      <c r="ES308" s="48" t="n">
        <f aca="false">MIN(MAX((GQ307*(1+GQ$5/Setup!$C$36)+IF($V308=24,N($F308),0))-CU308,0),MAX($P308-SUM(DV308:ER308),0))</f>
        <v>0</v>
      </c>
      <c r="ET308" s="48" t="n">
        <f aca="false">MIN(MAX((GR307*(1+GR$5/Setup!$C$36)+IF($V308=25,N($F308),0))-CV308,0),MAX($P308-SUM(DV308:ES308),0))</f>
        <v>0</v>
      </c>
      <c r="EU308" s="48" t="n">
        <f aca="false">MIN(MAX((GS307*(1+GS$5/Setup!$C$36)+IF($V308=26,N($F308),0))-CW308,0),MAX($P308-SUM(DV308:ET308),0))</f>
        <v>0</v>
      </c>
      <c r="EV308" s="48" t="n">
        <f aca="false">MIN(MAX((GT307*(1+GT$5/Setup!$C$36)+IF($V308=27,N($F308),0))-CX308,0),MAX($P308-SUM(DV308:EU308),0))</f>
        <v>0</v>
      </c>
      <c r="EW308" s="48" t="n">
        <f aca="false">MIN(MAX((GU307*(1+GU$5/Setup!$C$36)+IF($V308=28,N($F308),0))-CY308,0),MAX($P308-SUM(DV308:EV308),0))</f>
        <v>0</v>
      </c>
      <c r="EX308" s="48" t="n">
        <f aca="false">MIN(MAX((GV307*(1+GV$5/Setup!$C$36)+IF($V308=29,N($F308),0))-CZ308,0),MAX($P308-SUM(DV308:EW308),0))</f>
        <v>0</v>
      </c>
      <c r="EY308" s="48" t="n">
        <f aca="false">MIN(MAX((GW307*(1+GW$5/Setup!$C$36)+IF($V308=30,N($F308),0))-DA308,0),MAX($P308-SUM(DV308:EX308),0))</f>
        <v>0</v>
      </c>
      <c r="EZ308" s="48" t="n">
        <f aca="false">MIN(MAX((GX307*(1+GX$5/Setup!$C$36)+IF($V308=31,N($F308),0))-DB308,0),MAX($P308-SUM(DV308:EY308),0))</f>
        <v>0</v>
      </c>
      <c r="FA308" s="48" t="n">
        <f aca="false">MIN(MAX((GY307*(1+GY$5/Setup!$C$36)+IF($V308=32,N($F308),0))-DC308,0),MAX($P308-SUM(DV308:EZ308),0))</f>
        <v>0</v>
      </c>
      <c r="FB308" s="48" t="n">
        <f aca="false">MIN(MAX((GZ307*(1+GZ$5/Setup!$C$36)+IF($V308=33,N($F308),0))-DD308,0),MAX($P308-SUM(DV308:FA308),0))</f>
        <v>0</v>
      </c>
      <c r="FC308" s="48" t="n">
        <f aca="false">MIN(MAX((HA307*(1+HA$5/Setup!$C$36)+IF($V308=34,N($F308),0))-DE308,0),MAX($P308-SUM(DV308:FB308),0))</f>
        <v>0</v>
      </c>
      <c r="FD308" s="48" t="n">
        <f aca="false">MIN(MAX((HB307*(1+HB$5/Setup!$C$36)+IF($V308=35,N($F308),0))-DF308,0),MAX($P308-SUM(DV308:FC308),0))</f>
        <v>0</v>
      </c>
      <c r="FE308" s="48" t="n">
        <f aca="false">MIN(MAX((HC307*(1+HC$5/Setup!$C$36)+IF($V308=36,N($F308),0))-DG308,0),MAX($P308-SUM(DV308:FD308),0))</f>
        <v>0</v>
      </c>
      <c r="FF308" s="48" t="n">
        <f aca="false">MIN(MAX((HD307*(1+HD$5/Setup!$C$36)+IF($V308=37,N($F308),0))-DH308,0),MAX($P308-SUM(DV308:FE308),0))</f>
        <v>0</v>
      </c>
      <c r="FG308" s="48" t="n">
        <f aca="false">MIN(MAX((HE307*(1+HE$5/Setup!$C$36)+IF($V308=38,N($F308),0))-DI308,0),MAX($P308-SUM(DV308:FF308),0))</f>
        <v>0</v>
      </c>
      <c r="FH308" s="48" t="n">
        <f aca="false">MIN(MAX((HF307*(1+HF$5/Setup!$C$36)+IF($V308=39,N($F308),0))-DJ308,0),MAX($P308-SUM(DV308:FG308),0))</f>
        <v>0</v>
      </c>
      <c r="FI308" s="48" t="n">
        <f aca="false">MIN(MAX((HG307*(1+HG$5/Setup!$C$36)+IF($V308=40,N($F308),0))-DK308,0),MAX($P308-SUM(DV308:FH308),0))</f>
        <v>0</v>
      </c>
      <c r="FJ308" s="48" t="n">
        <f aca="false">MIN(MAX((HH307*(1+HH$5/Setup!$C$36)+IF($V308=41,N($F308),0))-DL308,0),MAX($P308-SUM(DV308:FI308),0))</f>
        <v>0</v>
      </c>
      <c r="FK308" s="48" t="n">
        <f aca="false">MIN(MAX((HI307*(1+HI$5/Setup!$C$36)+IF($V308=42,N($F308),0))-DM308,0),MAX($P308-SUM(DV308:FJ308),0))</f>
        <v>0</v>
      </c>
      <c r="FL308" s="48" t="n">
        <f aca="false">MIN(MAX((HJ307*(1+HJ$5/Setup!$C$36)+IF($V308=43,N($F308),0))-DN308,0),MAX($P308-SUM(DV308:FK308),0))</f>
        <v>0</v>
      </c>
      <c r="FM308" s="48" t="n">
        <f aca="false">MIN(MAX((HK307*(1+HK$5/Setup!$C$36)+IF($V308=44,N($F308),0))-DO308,0),MAX($P308-SUM(DV308:FL308),0))</f>
        <v>0</v>
      </c>
      <c r="FN308" s="48" t="n">
        <f aca="false">MIN(MAX((HL307*(1+HL$5/Setup!$C$36)+IF($V308=45,N($F308),0))-DP308,0),MAX($P308-SUM(DV308:FM308),0))</f>
        <v>0</v>
      </c>
      <c r="FO308" s="48" t="n">
        <f aca="false">MIN(MAX((HM307*(1+HM$5/Setup!$C$36)+IF($V308=46,N($F308),0))-DQ308,0),MAX($P308-SUM(DV308:FN308),0))</f>
        <v>0</v>
      </c>
      <c r="FP308" s="48" t="n">
        <f aca="false">MIN(MAX((HN307*(1+HN$5/Setup!$C$36)+IF($V308=47,N($F308),0))-DR308,0),MAX($P308-SUM(DV308:FO308),0))</f>
        <v>0</v>
      </c>
      <c r="FQ308" s="48" t="n">
        <f aca="false">MIN(MAX((HO307*(1+HO$5/Setup!$C$36)+IF($V308=48,N($F308),0))-DS308,0),MAX($P308-SUM(DV308:FP308),0))</f>
        <v>0</v>
      </c>
      <c r="FR308" s="48" t="n">
        <f aca="false">MIN(MAX((HP307*(1+HP$5/Setup!$C$36)+IF($V308=49,N($F308),0))-DT308,0),MAX($P308-SUM(DV308:FQ308),0))</f>
        <v>0</v>
      </c>
      <c r="FS308" s="48" t="n">
        <f aca="false">MIN(MAX((HQ307*(1+HQ$5/Setup!$C$36)+IF($V308=50,N($F308),0))-DU308,0),MAX($P308-SUM(DV308:FR308),0))</f>
        <v>0</v>
      </c>
      <c r="FT308" s="48" t="n">
        <f aca="false">IF((FT307*(1+FT$5/Setup!$C$36)+IF($V308=1,N($F308),0))-BX308-DV308&lt;0.005,0,(FT307*(1+FT$5/Setup!$C$36)+IF($V308=1,N($F308),0))-BX308-DV308)</f>
        <v>0</v>
      </c>
      <c r="FU308" s="48" t="n">
        <f aca="false">IF((FU307*(1+FU$5/Setup!$C$36)+IF($V308=2,N($F308),0))-BY308-DW308&lt;0.005,0,(FU307*(1+FU$5/Setup!$C$36)+IF($V308=2,N($F308),0))-BY308-DW308)</f>
        <v>0</v>
      </c>
      <c r="FV308" s="48" t="n">
        <f aca="false">IF((FV307*(1+FV$5/Setup!$C$36)+IF($V308=3,N($F308),0))-BZ308-DX308&lt;0.005,0,(FV307*(1+FV$5/Setup!$C$36)+IF($V308=3,N($F308),0))-BZ308-DX308)</f>
        <v>0</v>
      </c>
      <c r="FW308" s="48" t="n">
        <f aca="false">IF((FW307*(1+FW$5/Setup!$C$36)+IF($V308=4,N($F308),0))-CA308-DY308&lt;0.005,0,(FW307*(1+FW$5/Setup!$C$36)+IF($V308=4,N($F308),0))-CA308-DY308)</f>
        <v>0</v>
      </c>
      <c r="FX308" s="48" t="n">
        <f aca="false">IF((FX307*(1+FX$5/Setup!$C$36)+IF($V308=5,N($F308),0))-CB308-DZ308&lt;0.005,0,(FX307*(1+FX$5/Setup!$C$36)+IF($V308=5,N($F308),0))-CB308-DZ308)</f>
        <v>0</v>
      </c>
      <c r="FY308" s="48" t="n">
        <f aca="false">IF((FY307*(1+FY$5/Setup!$C$36)+IF($V308=6,N($F308),0))-CC308-EA308&lt;0.005,0,(FY307*(1+FY$5/Setup!$C$36)+IF($V308=6,N($F308),0))-CC308-EA308)</f>
        <v>0</v>
      </c>
      <c r="FZ308" s="48" t="n">
        <f aca="false">IF((FZ307*(1+FZ$5/Setup!$C$36)+IF($V308=7,N($F308),0))-CD308-EB308&lt;0.005,0,(FZ307*(1+FZ$5/Setup!$C$36)+IF($V308=7,N($F308),0))-CD308-EB308)</f>
        <v>0</v>
      </c>
      <c r="GA308" s="48" t="n">
        <f aca="false">IF((GA307*(1+GA$5/Setup!$C$36)+IF($V308=8,N($F308),0))-CE308-EC308&lt;0.005,0,(GA307*(1+GA$5/Setup!$C$36)+IF($V308=8,N($F308),0))-CE308-EC308)</f>
        <v>0</v>
      </c>
      <c r="GB308" s="48" t="n">
        <f aca="false">IF((GB307*(1+GB$5/Setup!$C$36)+IF($V308=9,N($F308),0))-CF308-ED308&lt;0.005,0,(GB307*(1+GB$5/Setup!$C$36)+IF($V308=9,N($F308),0))-CF308-ED308)</f>
        <v>0</v>
      </c>
      <c r="GC308" s="48" t="n">
        <f aca="false">IF((GC307*(1+GC$5/Setup!$C$36)+IF($V308=10,N($F308),0))-CG308-EE308&lt;0.005,0,(GC307*(1+GC$5/Setup!$C$36)+IF($V308=10,N($F308),0))-CG308-EE308)</f>
        <v>0</v>
      </c>
      <c r="GD308" s="48" t="n">
        <f aca="false">IF((GD307*(1+GD$5/Setup!$C$36)+IF($V308=11,N($F308),0))-CH308-EF308&lt;0.005,0,(GD307*(1+GD$5/Setup!$C$36)+IF($V308=11,N($F308),0))-CH308-EF308)</f>
        <v>0</v>
      </c>
      <c r="GE308" s="48" t="n">
        <f aca="false">IF((GE307*(1+GE$5/Setup!$C$36)+IF($V308=12,N($F308),0))-CI308-EG308&lt;0.005,0,(GE307*(1+GE$5/Setup!$C$36)+IF($V308=12,N($F308),0))-CI308-EG308)</f>
        <v>0</v>
      </c>
      <c r="GF308" s="48" t="n">
        <f aca="false">IF((GF307*(1+GF$5/Setup!$C$36)+IF($V308=13,N($F308),0))-CJ308-EH308&lt;0.005,0,(GF307*(1+GF$5/Setup!$C$36)+IF($V308=13,N($F308),0))-CJ308-EH308)</f>
        <v>0</v>
      </c>
      <c r="GG308" s="48" t="n">
        <f aca="false">IF((GG307*(1+GG$5/Setup!$C$36)+IF($V308=14,N($F308),0))-CK308-EI308&lt;0.005,0,(GG307*(1+GG$5/Setup!$C$36)+IF($V308=14,N($F308),0))-CK308-EI308)</f>
        <v>0</v>
      </c>
      <c r="GH308" s="48" t="n">
        <f aca="false">IF((GH307*(1+GH$5/Setup!$C$36)+IF($V308=15,N($F308),0))-CL308-EJ308&lt;0.005,0,(GH307*(1+GH$5/Setup!$C$36)+IF($V308=15,N($F308),0))-CL308-EJ308)</f>
        <v>0</v>
      </c>
      <c r="GI308" s="48" t="n">
        <f aca="false">IF((GI307*(1+GI$5/Setup!$C$36)+IF($V308=16,N($F308),0))-CM308-EK308&lt;0.005,0,(GI307*(1+GI$5/Setup!$C$36)+IF($V308=16,N($F308),0))-CM308-EK308)</f>
        <v>0</v>
      </c>
      <c r="GJ308" s="48" t="n">
        <f aca="false">IF((GJ307*(1+GJ$5/Setup!$C$36)+IF($V308=17,N($F308),0))-CN308-EL308&lt;0.005,0,(GJ307*(1+GJ$5/Setup!$C$36)+IF($V308=17,N($F308),0))-CN308-EL308)</f>
        <v>0</v>
      </c>
      <c r="GK308" s="48" t="n">
        <f aca="false">IF((GK307*(1+GK$5/Setup!$C$36)+IF($V308=18,N($F308),0))-CO308-EM308&lt;0.005,0,(GK307*(1+GK$5/Setup!$C$36)+IF($V308=18,N($F308),0))-CO308-EM308)</f>
        <v>0</v>
      </c>
      <c r="GL308" s="48" t="n">
        <f aca="false">IF((GL307*(1+GL$5/Setup!$C$36)+IF($V308=19,N($F308),0))-CP308-EN308&lt;0.005,0,(GL307*(1+GL$5/Setup!$C$36)+IF($V308=19,N($F308),0))-CP308-EN308)</f>
        <v>0</v>
      </c>
      <c r="GM308" s="48" t="n">
        <f aca="false">IF((GM307*(1+GM$5/Setup!$C$36)+IF($V308=20,N($F308),0))-CQ308-EO308&lt;0.005,0,(GM307*(1+GM$5/Setup!$C$36)+IF($V308=20,N($F308),0))-CQ308-EO308)</f>
        <v>0</v>
      </c>
      <c r="GN308" s="48" t="n">
        <f aca="false">IF((GN307*(1+GN$5/Setup!$C$36)+IF($V308=21,N($F308),0))-CR308-EP308&lt;0.005,0,(GN307*(1+GN$5/Setup!$C$36)+IF($V308=21,N($F308),0))-CR308-EP308)</f>
        <v>0</v>
      </c>
      <c r="GO308" s="48" t="n">
        <f aca="false">IF((GO307*(1+GO$5/Setup!$C$36)+IF($V308=22,N($F308),0))-CS308-EQ308&lt;0.005,0,(GO307*(1+GO$5/Setup!$C$36)+IF($V308=22,N($F308),0))-CS308-EQ308)</f>
        <v>0</v>
      </c>
      <c r="GP308" s="48" t="n">
        <f aca="false">IF((GP307*(1+GP$5/Setup!$C$36)+IF($V308=23,N($F308),0))-CT308-ER308&lt;0.005,0,(GP307*(1+GP$5/Setup!$C$36)+IF($V308=23,N($F308),0))-CT308-ER308)</f>
        <v>0</v>
      </c>
      <c r="GQ308" s="48" t="n">
        <f aca="false">IF((GQ307*(1+GQ$5/Setup!$C$36)+IF($V308=24,N($F308),0))-CU308-ES308&lt;0.005,0,(GQ307*(1+GQ$5/Setup!$C$36)+IF($V308=24,N($F308),0))-CU308-ES308)</f>
        <v>0</v>
      </c>
      <c r="GR308" s="48" t="n">
        <f aca="false">IF((GR307*(1+GR$5/Setup!$C$36)+IF($V308=25,N($F308),0))-CV308-ET308&lt;0.005,0,(GR307*(1+GR$5/Setup!$C$36)+IF($V308=25,N($F308),0))-CV308-ET308)</f>
        <v>0</v>
      </c>
      <c r="GS308" s="48" t="n">
        <f aca="false">IF((GS307*(1+GS$5/Setup!$C$36)+IF($V308=26,N($F308),0))-CW308-EU308&lt;0.005,0,(GS307*(1+GS$5/Setup!$C$36)+IF($V308=26,N($F308),0))-CW308-EU308)</f>
        <v>0</v>
      </c>
      <c r="GT308" s="48" t="n">
        <f aca="false">IF((GT307*(1+GT$5/Setup!$C$36)+IF($V308=27,N($F308),0))-CX308-EV308&lt;0.005,0,(GT307*(1+GT$5/Setup!$C$36)+IF($V308=27,N($F308),0))-CX308-EV308)</f>
        <v>0</v>
      </c>
      <c r="GU308" s="48" t="n">
        <f aca="false">IF((GU307*(1+GU$5/Setup!$C$36)+IF($V308=28,N($F308),0))-CY308-EW308&lt;0.005,0,(GU307*(1+GU$5/Setup!$C$36)+IF($V308=28,N($F308),0))-CY308-EW308)</f>
        <v>0</v>
      </c>
      <c r="GV308" s="48" t="n">
        <f aca="false">IF((GV307*(1+GV$5/Setup!$C$36)+IF($V308=29,N($F308),0))-CZ308-EX308&lt;0.005,0,(GV307*(1+GV$5/Setup!$C$36)+IF($V308=29,N($F308),0))-CZ308-EX308)</f>
        <v>0</v>
      </c>
      <c r="GW308" s="48" t="n">
        <f aca="false">IF((GW307*(1+GW$5/Setup!$C$36)+IF($V308=30,N($F308),0))-DA308-EY308&lt;0.005,0,(GW307*(1+GW$5/Setup!$C$36)+IF($V308=30,N($F308),0))-DA308-EY308)</f>
        <v>0</v>
      </c>
      <c r="GX308" s="48" t="n">
        <f aca="false">IF((GX307*(1+GX$5/Setup!$C$36)+IF($V308=31,N($F308),0))-DB308-EZ308&lt;0.005,0,(GX307*(1+GX$5/Setup!$C$36)+IF($V308=31,N($F308),0))-DB308-EZ308)</f>
        <v>0</v>
      </c>
      <c r="GY308" s="48" t="n">
        <f aca="false">IF((GY307*(1+GY$5/Setup!$C$36)+IF($V308=32,N($F308),0))-DC308-FA308&lt;0.005,0,(GY307*(1+GY$5/Setup!$C$36)+IF($V308=32,N($F308),0))-DC308-FA308)</f>
        <v>0</v>
      </c>
      <c r="GZ308" s="48" t="n">
        <f aca="false">IF((GZ307*(1+GZ$5/Setup!$C$36)+IF($V308=33,N($F308),0))-DD308-FB308&lt;0.005,0,(GZ307*(1+GZ$5/Setup!$C$36)+IF($V308=33,N($F308),0))-DD308-FB308)</f>
        <v>0</v>
      </c>
      <c r="HA308" s="48" t="n">
        <f aca="false">IF((HA307*(1+HA$5/Setup!$C$36)+IF($V308=34,N($F308),0))-DE308-FC308&lt;0.005,0,(HA307*(1+HA$5/Setup!$C$36)+IF($V308=34,N($F308),0))-DE308-FC308)</f>
        <v>0</v>
      </c>
      <c r="HB308" s="48" t="n">
        <f aca="false">IF((HB307*(1+HB$5/Setup!$C$36)+IF($V308=35,N($F308),0))-DF308-FD308&lt;0.005,0,(HB307*(1+HB$5/Setup!$C$36)+IF($V308=35,N($F308),0))-DF308-FD308)</f>
        <v>0</v>
      </c>
      <c r="HC308" s="48" t="n">
        <f aca="false">IF((HC307*(1+HC$5/Setup!$C$36)+IF($V308=36,N($F308),0))-DG308-FE308&lt;0.005,0,(HC307*(1+HC$5/Setup!$C$36)+IF($V308=36,N($F308),0))-DG308-FE308)</f>
        <v>0</v>
      </c>
      <c r="HD308" s="48" t="n">
        <f aca="false">IF((HD307*(1+HD$5/Setup!$C$36)+IF($V308=37,N($F308),0))-DH308-FF308&lt;0.005,0,(HD307*(1+HD$5/Setup!$C$36)+IF($V308=37,N($F308),0))-DH308-FF308)</f>
        <v>0</v>
      </c>
      <c r="HE308" s="48" t="n">
        <f aca="false">IF((HE307*(1+HE$5/Setup!$C$36)+IF($V308=38,N($F308),0))-DI308-FG308&lt;0.005,0,(HE307*(1+HE$5/Setup!$C$36)+IF($V308=38,N($F308),0))-DI308-FG308)</f>
        <v>0</v>
      </c>
      <c r="HF308" s="48" t="n">
        <f aca="false">IF((HF307*(1+HF$5/Setup!$C$36)+IF($V308=39,N($F308),0))-DJ308-FH308&lt;0.005,0,(HF307*(1+HF$5/Setup!$C$36)+IF($V308=39,N($F308),0))-DJ308-FH308)</f>
        <v>0</v>
      </c>
      <c r="HG308" s="48" t="n">
        <f aca="false">IF((HG307*(1+HG$5/Setup!$C$36)+IF($V308=40,N($F308),0))-DK308-FI308&lt;0.005,0,(HG307*(1+HG$5/Setup!$C$36)+IF($V308=40,N($F308),0))-DK308-FI308)</f>
        <v>0</v>
      </c>
      <c r="HH308" s="48" t="n">
        <f aca="false">IF((HH307*(1+HH$5/Setup!$C$36)+IF($V308=41,N($F308),0))-DL308-FJ308&lt;0.005,0,(HH307*(1+HH$5/Setup!$C$36)+IF($V308=41,N($F308),0))-DL308-FJ308)</f>
        <v>0</v>
      </c>
      <c r="HI308" s="48" t="n">
        <f aca="false">IF((HI307*(1+HI$5/Setup!$C$36)+IF($V308=42,N($F308),0))-DM308-FK308&lt;0.005,0,(HI307*(1+HI$5/Setup!$C$36)+IF($V308=42,N($F308),0))-DM308-FK308)</f>
        <v>0</v>
      </c>
      <c r="HJ308" s="48" t="n">
        <f aca="false">IF((HJ307*(1+HJ$5/Setup!$C$36)+IF($V308=43,N($F308),0))-DN308-FL308&lt;0.005,0,(HJ307*(1+HJ$5/Setup!$C$36)+IF($V308=43,N($F308),0))-DN308-FL308)</f>
        <v>0</v>
      </c>
      <c r="HK308" s="48" t="n">
        <f aca="false">IF((HK307*(1+HK$5/Setup!$C$36)+IF($V308=44,N($F308),0))-DO308-FM308&lt;0.005,0,(HK307*(1+HK$5/Setup!$C$36)+IF($V308=44,N($F308),0))-DO308-FM308)</f>
        <v>0</v>
      </c>
      <c r="HL308" s="48" t="n">
        <f aca="false">IF((HL307*(1+HL$5/Setup!$C$36)+IF($V308=45,N($F308),0))-DP308-FN308&lt;0.005,0,(HL307*(1+HL$5/Setup!$C$36)+IF($V308=45,N($F308),0))-DP308-FN308)</f>
        <v>0</v>
      </c>
      <c r="HM308" s="48" t="n">
        <f aca="false">IF((HM307*(1+HM$5/Setup!$C$36)+IF($V308=46,N($F308),0))-DQ308-FO308&lt;0.005,0,(HM307*(1+HM$5/Setup!$C$36)+IF($V308=46,N($F308),0))-DQ308-FO308)</f>
        <v>0</v>
      </c>
      <c r="HN308" s="48" t="n">
        <f aca="false">IF((HN307*(1+HN$5/Setup!$C$36)+IF($V308=47,N($F308),0))-DR308-FP308&lt;0.005,0,(HN307*(1+HN$5/Setup!$C$36)+IF($V308=47,N($F308),0))-DR308-FP308)</f>
        <v>0</v>
      </c>
      <c r="HO308" s="48" t="n">
        <f aca="false">IF((HO307*(1+HO$5/Setup!$C$36)+IF($V308=48,N($F308),0))-DS308-FQ308&lt;0.005,0,(HO307*(1+HO$5/Setup!$C$36)+IF($V308=48,N($F308),0))-DS308-FQ308)</f>
        <v>0</v>
      </c>
      <c r="HP308" s="48" t="n">
        <f aca="false">IF((HP307*(1+HP$5/Setup!$C$36)+IF($V308=49,N($F308),0))-DT308-FR308&lt;0.005,0,(HP307*(1+HP$5/Setup!$C$36)+IF($V308=49,N($F308),0))-DT308-FR308)</f>
        <v>0</v>
      </c>
      <c r="HQ308" s="48" t="n">
        <f aca="false">IF((HQ307*(1+HQ$5/Setup!$C$36)+IF($V308=50,N($F308),0))-DU308-FS308&lt;0.005,0,(HQ307*(1+HQ$5/Setup!$C$36)+IF($V308=50,N($F308),0))-DU308-FS308)</f>
        <v>0</v>
      </c>
    </row>
    <row r="309" customFormat="false" ht="15" hidden="false" customHeight="false" outlineLevel="0" collapsed="false">
      <c r="A309" s="44" t="n">
        <v>301</v>
      </c>
      <c r="B309" s="45" t="n">
        <f aca="false">IF(Setup!$C$7="Every month",EDATE(Setup!$C$8,($A309-1)),IF(Setup!$C$7="Twice a month",DATE(YEAR(Setup!$C$8),MONTH(Setup!$C$8)+INT((($A309-1)+Setup!$C$41)/2),MIN(IF(MOD(($A309-1)+Setup!$C$41,2)=0,Setup!$C$39,Setup!$C$40),DAY(EOMONTH(DATE(YEAR(Setup!$C$8),MONTH(Setup!$C$8)+INT((($A309-1)+Setup!$C$41)/2),1),0)))),Setup!$C$8+($A309-1)*IF(Setup!$C$7="Every week",7,14)))</f>
        <v>50525</v>
      </c>
      <c r="C309" s="45" t="n">
        <f aca="false">IF(Setup!$C$7="Every month",EDATE(Setup!$C$8,$A309),IF(Setup!$C$7="Twice a month",DATE(YEAR(Setup!$C$8),MONTH(Setup!$C$8)+INT(($A309+Setup!$C$41)/2),MIN(IF(MOD($A309+Setup!$C$41,2)=0,Setup!$C$39,Setup!$C$40),DAY(EOMONTH(DATE(YEAR(Setup!$C$8),MONTH(Setup!$C$8)+INT(($A309+Setup!$C$41)/2),1),0)))),Setup!$C$8+$A309*IF(Setup!$C$7="Every week",7,14)))</f>
        <v>50539</v>
      </c>
      <c r="D309" s="46"/>
      <c r="E309" s="47"/>
      <c r="F309" s="47"/>
      <c r="G309" s="47"/>
      <c r="H309" s="47"/>
      <c r="I309" s="48" t="n">
        <f aca="false">N(Setup!$C$11)+N(E309)</f>
        <v>100</v>
      </c>
      <c r="J309" s="48" t="n">
        <f aca="false">MIN(Setup!$C$37,MAX(I309,0))</f>
        <v>9.23076923076923</v>
      </c>
      <c r="K309" s="48" t="n">
        <f aca="false">MIN(MAX(N(Setup!$C$14)-L308,0),MAX(I309-J309,0))</f>
        <v>0</v>
      </c>
      <c r="L309" s="48" t="n">
        <f aca="false">L308+K309-N(G309)</f>
        <v>500</v>
      </c>
      <c r="M309" s="48" t="n">
        <f aca="false">M308+J309-N(H309)</f>
        <v>2778.46153846153</v>
      </c>
      <c r="N309" s="48" t="n">
        <f aca="false">SUM(BX309:DU309)</f>
        <v>0</v>
      </c>
      <c r="O309" s="48" t="n">
        <f aca="false">SUM(Z309:BW309)-N309</f>
        <v>25</v>
      </c>
      <c r="P309" s="48" t="n">
        <f aca="false">MAX(I309-J309-K309,0)+O309</f>
        <v>115.769230769231</v>
      </c>
      <c r="Q309" s="48" t="n">
        <f aca="false">SUM(DV309:FS309)</f>
        <v>0</v>
      </c>
      <c r="R309" s="49" t="n">
        <f aca="false">N309+J309+K309+Q309</f>
        <v>9.23076923076923</v>
      </c>
      <c r="S309" s="48" t="n">
        <f aca="false">T309-T308-N(F309)+N309+Q309</f>
        <v>0</v>
      </c>
      <c r="T309" s="49" t="n">
        <f aca="false">SUM(FT309:HQ309)</f>
        <v>0</v>
      </c>
      <c r="U309" s="44" t="str">
        <f aca="false">IF(T308&lt;0.005,"",INDEX(Helpers!$C$2:$C$51,IF(_xlfn.MINIFS($DV$6:$FS$6,DV309:FS309,"&gt;0.005")=0,V309,_xlfn.MINIFS($DV$6:$FS$6,DV309:FS309,"&gt;0.005"))))</f>
        <v/>
      </c>
      <c r="V309" s="44" t="n">
        <f aca="false">IF(_xlfn.MINIFS($FT$6:$HQ$6,FT308:HQ308,"&gt;0.005")=0,1,_xlfn.MINIFS($FT$6:$HQ$6,FT308:HQ308,"&gt;0.005"))</f>
        <v>1</v>
      </c>
      <c r="W309" s="44" t="n">
        <f aca="false">IF(AND(D309&lt;&gt;"Paid",T308&gt;0.005),1,0)</f>
        <v>0</v>
      </c>
      <c r="X309" s="48" t="n">
        <f aca="false">SUMPRODUCT(((Helpers!$G$2:$G$51*(1+(Helpers!$D$2:$D$51+0.000000001)/12)^(($B309-Setup!$C$8)/(365.25/12))-Helpers!$E$2:$E$51*((1+(Helpers!$D$2:$D$51+0.000000001)/12)^(($B309-Setup!$C$8)/(365.25/12))-1)/((Helpers!$D$2:$D$51+0.000000001)/12))&gt;0)*(Helpers!$G$2:$G$51*(1+(Helpers!$D$2:$D$51+0.000000001)/12)^(($B309-Setup!$C$8)/(365.25/12))-Helpers!$E$2:$E$51*((1+(Helpers!$D$2:$D$51+0.000000001)/12)^(($B309-Setup!$C$8)/(365.25/12))-1)/((Helpers!$D$2:$D$51+0.000000001)/12)))</f>
        <v>0</v>
      </c>
      <c r="Y309" s="48"/>
      <c r="Z309" s="48" t="n">
        <f aca="false">IF(OR(N(Z$5)=0,Z$6=""),0,Z$5*((DATE(YEAR($B309),MONTH($B309),MIN(Z$6,DAY(EOMONTH($B309,0))))&gt;=$B309)*(DATE(YEAR($B309),MONTH($B309),MIN(Z$6,DAY(EOMONTH($B309,0))))&lt;$C309)+(DATE(YEAR($B309),MONTH($B309)+1,MIN(Z$6,DAY(EOMONTH($B309,1))))&gt;=$B309)*(DATE(YEAR($B309),MONTH($B309)+1,MIN(Z$6,DAY(EOMONTH($B309,1))))&lt;$C309)))</f>
        <v>25</v>
      </c>
      <c r="AA309" s="48" t="n">
        <f aca="false">IF(OR(N(AA$5)=0,AA$6=""),0,AA$5*((DATE(YEAR($B309),MONTH($B309),MIN(AA$6,DAY(EOMONTH($B309,0))))&gt;=$B309)*(DATE(YEAR($B309),MONTH($B309),MIN(AA$6,DAY(EOMONTH($B309,0))))&lt;$C309)+(DATE(YEAR($B309),MONTH($B309)+1,MIN(AA$6,DAY(EOMONTH($B309,1))))&gt;=$B309)*(DATE(YEAR($B309),MONTH($B309)+1,MIN(AA$6,DAY(EOMONTH($B309,1))))&lt;$C309)))</f>
        <v>0</v>
      </c>
      <c r="AB309" s="48" t="n">
        <f aca="false">IF(OR(N(AB$5)=0,AB$6=""),0,AB$5*((DATE(YEAR($B309),MONTH($B309),MIN(AB$6,DAY(EOMONTH($B309,0))))&gt;=$B309)*(DATE(YEAR($B309),MONTH($B309),MIN(AB$6,DAY(EOMONTH($B309,0))))&lt;$C309)+(DATE(YEAR($B309),MONTH($B309)+1,MIN(AB$6,DAY(EOMONTH($B309,1))))&gt;=$B309)*(DATE(YEAR($B309),MONTH($B309)+1,MIN(AB$6,DAY(EOMONTH($B309,1))))&lt;$C309)))</f>
        <v>0</v>
      </c>
      <c r="AC309" s="48" t="n">
        <f aca="false">IF(OR(N(AC$5)=0,AC$6=""),0,AC$5*((DATE(YEAR($B309),MONTH($B309),MIN(AC$6,DAY(EOMONTH($B309,0))))&gt;=$B309)*(DATE(YEAR($B309),MONTH($B309),MIN(AC$6,DAY(EOMONTH($B309,0))))&lt;$C309)+(DATE(YEAR($B309),MONTH($B309)+1,MIN(AC$6,DAY(EOMONTH($B309,1))))&gt;=$B309)*(DATE(YEAR($B309),MONTH($B309)+1,MIN(AC$6,DAY(EOMONTH($B309,1))))&lt;$C309)))</f>
        <v>0</v>
      </c>
      <c r="AD309" s="48" t="n">
        <f aca="false">IF(OR(N(AD$5)=0,AD$6=""),0,AD$5*((DATE(YEAR($B309),MONTH($B309),MIN(AD$6,DAY(EOMONTH($B309,0))))&gt;=$B309)*(DATE(YEAR($B309),MONTH($B309),MIN(AD$6,DAY(EOMONTH($B309,0))))&lt;$C309)+(DATE(YEAR($B309),MONTH($B309)+1,MIN(AD$6,DAY(EOMONTH($B309,1))))&gt;=$B309)*(DATE(YEAR($B309),MONTH($B309)+1,MIN(AD$6,DAY(EOMONTH($B309,1))))&lt;$C309)))</f>
        <v>0</v>
      </c>
      <c r="AE309" s="48" t="n">
        <f aca="false">IF(OR(N(AE$5)=0,AE$6=""),0,AE$5*((DATE(YEAR($B309),MONTH($B309),MIN(AE$6,DAY(EOMONTH($B309,0))))&gt;=$B309)*(DATE(YEAR($B309),MONTH($B309),MIN(AE$6,DAY(EOMONTH($B309,0))))&lt;$C309)+(DATE(YEAR($B309),MONTH($B309)+1,MIN(AE$6,DAY(EOMONTH($B309,1))))&gt;=$B309)*(DATE(YEAR($B309),MONTH($B309)+1,MIN(AE$6,DAY(EOMONTH($B309,1))))&lt;$C309)))</f>
        <v>0</v>
      </c>
      <c r="AF309" s="48" t="n">
        <f aca="false">IF(OR(N(AF$5)=0,AF$6=""),0,AF$5*((DATE(YEAR($B309),MONTH($B309),MIN(AF$6,DAY(EOMONTH($B309,0))))&gt;=$B309)*(DATE(YEAR($B309),MONTH($B309),MIN(AF$6,DAY(EOMONTH($B309,0))))&lt;$C309)+(DATE(YEAR($B309),MONTH($B309)+1,MIN(AF$6,DAY(EOMONTH($B309,1))))&gt;=$B309)*(DATE(YEAR($B309),MONTH($B309)+1,MIN(AF$6,DAY(EOMONTH($B309,1))))&lt;$C309)))</f>
        <v>0</v>
      </c>
      <c r="AG309" s="48" t="n">
        <f aca="false">IF(OR(N(AG$5)=0,AG$6=""),0,AG$5*((DATE(YEAR($B309),MONTH($B309),MIN(AG$6,DAY(EOMONTH($B309,0))))&gt;=$B309)*(DATE(YEAR($B309),MONTH($B309),MIN(AG$6,DAY(EOMONTH($B309,0))))&lt;$C309)+(DATE(YEAR($B309),MONTH($B309)+1,MIN(AG$6,DAY(EOMONTH($B309,1))))&gt;=$B309)*(DATE(YEAR($B309),MONTH($B309)+1,MIN(AG$6,DAY(EOMONTH($B309,1))))&lt;$C309)))</f>
        <v>0</v>
      </c>
      <c r="AH309" s="48" t="n">
        <f aca="false">IF(OR(N(AH$5)=0,AH$6=""),0,AH$5*((DATE(YEAR($B309),MONTH($B309),MIN(AH$6,DAY(EOMONTH($B309,0))))&gt;=$B309)*(DATE(YEAR($B309),MONTH($B309),MIN(AH$6,DAY(EOMONTH($B309,0))))&lt;$C309)+(DATE(YEAR($B309),MONTH($B309)+1,MIN(AH$6,DAY(EOMONTH($B309,1))))&gt;=$B309)*(DATE(YEAR($B309),MONTH($B309)+1,MIN(AH$6,DAY(EOMONTH($B309,1))))&lt;$C309)))</f>
        <v>0</v>
      </c>
      <c r="AI309" s="48" t="n">
        <f aca="false">IF(OR(N(AI$5)=0,AI$6=""),0,AI$5*((DATE(YEAR($B309),MONTH($B309),MIN(AI$6,DAY(EOMONTH($B309,0))))&gt;=$B309)*(DATE(YEAR($B309),MONTH($B309),MIN(AI$6,DAY(EOMONTH($B309,0))))&lt;$C309)+(DATE(YEAR($B309),MONTH($B309)+1,MIN(AI$6,DAY(EOMONTH($B309,1))))&gt;=$B309)*(DATE(YEAR($B309),MONTH($B309)+1,MIN(AI$6,DAY(EOMONTH($B309,1))))&lt;$C309)))</f>
        <v>0</v>
      </c>
      <c r="AJ309" s="48" t="n">
        <f aca="false">IF(OR(N(AJ$5)=0,AJ$6=""),0,AJ$5*((DATE(YEAR($B309),MONTH($B309),MIN(AJ$6,DAY(EOMONTH($B309,0))))&gt;=$B309)*(DATE(YEAR($B309),MONTH($B309),MIN(AJ$6,DAY(EOMONTH($B309,0))))&lt;$C309)+(DATE(YEAR($B309),MONTH($B309)+1,MIN(AJ$6,DAY(EOMONTH($B309,1))))&gt;=$B309)*(DATE(YEAR($B309),MONTH($B309)+1,MIN(AJ$6,DAY(EOMONTH($B309,1))))&lt;$C309)))</f>
        <v>0</v>
      </c>
      <c r="AK309" s="48" t="n">
        <f aca="false">IF(OR(N(AK$5)=0,AK$6=""),0,AK$5*((DATE(YEAR($B309),MONTH($B309),MIN(AK$6,DAY(EOMONTH($B309,0))))&gt;=$B309)*(DATE(YEAR($B309),MONTH($B309),MIN(AK$6,DAY(EOMONTH($B309,0))))&lt;$C309)+(DATE(YEAR($B309),MONTH($B309)+1,MIN(AK$6,DAY(EOMONTH($B309,1))))&gt;=$B309)*(DATE(YEAR($B309),MONTH($B309)+1,MIN(AK$6,DAY(EOMONTH($B309,1))))&lt;$C309)))</f>
        <v>0</v>
      </c>
      <c r="AL309" s="48" t="n">
        <f aca="false">IF(OR(N(AL$5)=0,AL$6=""),0,AL$5*((DATE(YEAR($B309),MONTH($B309),MIN(AL$6,DAY(EOMONTH($B309,0))))&gt;=$B309)*(DATE(YEAR($B309),MONTH($B309),MIN(AL$6,DAY(EOMONTH($B309,0))))&lt;$C309)+(DATE(YEAR($B309),MONTH($B309)+1,MIN(AL$6,DAY(EOMONTH($B309,1))))&gt;=$B309)*(DATE(YEAR($B309),MONTH($B309)+1,MIN(AL$6,DAY(EOMONTH($B309,1))))&lt;$C309)))</f>
        <v>0</v>
      </c>
      <c r="AM309" s="48" t="n">
        <f aca="false">IF(OR(N(AM$5)=0,AM$6=""),0,AM$5*((DATE(YEAR($B309),MONTH($B309),MIN(AM$6,DAY(EOMONTH($B309,0))))&gt;=$B309)*(DATE(YEAR($B309),MONTH($B309),MIN(AM$6,DAY(EOMONTH($B309,0))))&lt;$C309)+(DATE(YEAR($B309),MONTH($B309)+1,MIN(AM$6,DAY(EOMONTH($B309,1))))&gt;=$B309)*(DATE(YEAR($B309),MONTH($B309)+1,MIN(AM$6,DAY(EOMONTH($B309,1))))&lt;$C309)))</f>
        <v>0</v>
      </c>
      <c r="AN309" s="48" t="n">
        <f aca="false">IF(OR(N(AN$5)=0,AN$6=""),0,AN$5*((DATE(YEAR($B309),MONTH($B309),MIN(AN$6,DAY(EOMONTH($B309,0))))&gt;=$B309)*(DATE(YEAR($B309),MONTH($B309),MIN(AN$6,DAY(EOMONTH($B309,0))))&lt;$C309)+(DATE(YEAR($B309),MONTH($B309)+1,MIN(AN$6,DAY(EOMONTH($B309,1))))&gt;=$B309)*(DATE(YEAR($B309),MONTH($B309)+1,MIN(AN$6,DAY(EOMONTH($B309,1))))&lt;$C309)))</f>
        <v>0</v>
      </c>
      <c r="AO309" s="48" t="n">
        <f aca="false">IF(OR(N(AO$5)=0,AO$6=""),0,AO$5*((DATE(YEAR($B309),MONTH($B309),MIN(AO$6,DAY(EOMONTH($B309,0))))&gt;=$B309)*(DATE(YEAR($B309),MONTH($B309),MIN(AO$6,DAY(EOMONTH($B309,0))))&lt;$C309)+(DATE(YEAR($B309),MONTH($B309)+1,MIN(AO$6,DAY(EOMONTH($B309,1))))&gt;=$B309)*(DATE(YEAR($B309),MONTH($B309)+1,MIN(AO$6,DAY(EOMONTH($B309,1))))&lt;$C309)))</f>
        <v>0</v>
      </c>
      <c r="AP309" s="48" t="n">
        <f aca="false">IF(OR(N(AP$5)=0,AP$6=""),0,AP$5*((DATE(YEAR($B309),MONTH($B309),MIN(AP$6,DAY(EOMONTH($B309,0))))&gt;=$B309)*(DATE(YEAR($B309),MONTH($B309),MIN(AP$6,DAY(EOMONTH($B309,0))))&lt;$C309)+(DATE(YEAR($B309),MONTH($B309)+1,MIN(AP$6,DAY(EOMONTH($B309,1))))&gt;=$B309)*(DATE(YEAR($B309),MONTH($B309)+1,MIN(AP$6,DAY(EOMONTH($B309,1))))&lt;$C309)))</f>
        <v>0</v>
      </c>
      <c r="AQ309" s="48" t="n">
        <f aca="false">IF(OR(N(AQ$5)=0,AQ$6=""),0,AQ$5*((DATE(YEAR($B309),MONTH($B309),MIN(AQ$6,DAY(EOMONTH($B309,0))))&gt;=$B309)*(DATE(YEAR($B309),MONTH($B309),MIN(AQ$6,DAY(EOMONTH($B309,0))))&lt;$C309)+(DATE(YEAR($B309),MONTH($B309)+1,MIN(AQ$6,DAY(EOMONTH($B309,1))))&gt;=$B309)*(DATE(YEAR($B309),MONTH($B309)+1,MIN(AQ$6,DAY(EOMONTH($B309,1))))&lt;$C309)))</f>
        <v>0</v>
      </c>
      <c r="AR309" s="48" t="n">
        <f aca="false">IF(OR(N(AR$5)=0,AR$6=""),0,AR$5*((DATE(YEAR($B309),MONTH($B309),MIN(AR$6,DAY(EOMONTH($B309,0))))&gt;=$B309)*(DATE(YEAR($B309),MONTH($B309),MIN(AR$6,DAY(EOMONTH($B309,0))))&lt;$C309)+(DATE(YEAR($B309),MONTH($B309)+1,MIN(AR$6,DAY(EOMONTH($B309,1))))&gt;=$B309)*(DATE(YEAR($B309),MONTH($B309)+1,MIN(AR$6,DAY(EOMONTH($B309,1))))&lt;$C309)))</f>
        <v>0</v>
      </c>
      <c r="AS309" s="48" t="n">
        <f aca="false">IF(OR(N(AS$5)=0,AS$6=""),0,AS$5*((DATE(YEAR($B309),MONTH($B309),MIN(AS$6,DAY(EOMONTH($B309,0))))&gt;=$B309)*(DATE(YEAR($B309),MONTH($B309),MIN(AS$6,DAY(EOMONTH($B309,0))))&lt;$C309)+(DATE(YEAR($B309),MONTH($B309)+1,MIN(AS$6,DAY(EOMONTH($B309,1))))&gt;=$B309)*(DATE(YEAR($B309),MONTH($B309)+1,MIN(AS$6,DAY(EOMONTH($B309,1))))&lt;$C309)))</f>
        <v>0</v>
      </c>
      <c r="AT309" s="48" t="n">
        <f aca="false">IF(OR(N(AT$5)=0,AT$6=""),0,AT$5*((DATE(YEAR($B309),MONTH($B309),MIN(AT$6,DAY(EOMONTH($B309,0))))&gt;=$B309)*(DATE(YEAR($B309),MONTH($B309),MIN(AT$6,DAY(EOMONTH($B309,0))))&lt;$C309)+(DATE(YEAR($B309),MONTH($B309)+1,MIN(AT$6,DAY(EOMONTH($B309,1))))&gt;=$B309)*(DATE(YEAR($B309),MONTH($B309)+1,MIN(AT$6,DAY(EOMONTH($B309,1))))&lt;$C309)))</f>
        <v>0</v>
      </c>
      <c r="AU309" s="48" t="n">
        <f aca="false">IF(OR(N(AU$5)=0,AU$6=""),0,AU$5*((DATE(YEAR($B309),MONTH($B309),MIN(AU$6,DAY(EOMONTH($B309,0))))&gt;=$B309)*(DATE(YEAR($B309),MONTH($B309),MIN(AU$6,DAY(EOMONTH($B309,0))))&lt;$C309)+(DATE(YEAR($B309),MONTH($B309)+1,MIN(AU$6,DAY(EOMONTH($B309,1))))&gt;=$B309)*(DATE(YEAR($B309),MONTH($B309)+1,MIN(AU$6,DAY(EOMONTH($B309,1))))&lt;$C309)))</f>
        <v>0</v>
      </c>
      <c r="AV309" s="48" t="n">
        <f aca="false">IF(OR(N(AV$5)=0,AV$6=""),0,AV$5*((DATE(YEAR($B309),MONTH($B309),MIN(AV$6,DAY(EOMONTH($B309,0))))&gt;=$B309)*(DATE(YEAR($B309),MONTH($B309),MIN(AV$6,DAY(EOMONTH($B309,0))))&lt;$C309)+(DATE(YEAR($B309),MONTH($B309)+1,MIN(AV$6,DAY(EOMONTH($B309,1))))&gt;=$B309)*(DATE(YEAR($B309),MONTH($B309)+1,MIN(AV$6,DAY(EOMONTH($B309,1))))&lt;$C309)))</f>
        <v>0</v>
      </c>
      <c r="AW309" s="48" t="n">
        <f aca="false">IF(OR(N(AW$5)=0,AW$6=""),0,AW$5*((DATE(YEAR($B309),MONTH($B309),MIN(AW$6,DAY(EOMONTH($B309,0))))&gt;=$B309)*(DATE(YEAR($B309),MONTH($B309),MIN(AW$6,DAY(EOMONTH($B309,0))))&lt;$C309)+(DATE(YEAR($B309),MONTH($B309)+1,MIN(AW$6,DAY(EOMONTH($B309,1))))&gt;=$B309)*(DATE(YEAR($B309),MONTH($B309)+1,MIN(AW$6,DAY(EOMONTH($B309,1))))&lt;$C309)))</f>
        <v>0</v>
      </c>
      <c r="AX309" s="48" t="n">
        <f aca="false">IF(OR(N(AX$5)=0,AX$6=""),0,AX$5*((DATE(YEAR($B309),MONTH($B309),MIN(AX$6,DAY(EOMONTH($B309,0))))&gt;=$B309)*(DATE(YEAR($B309),MONTH($B309),MIN(AX$6,DAY(EOMONTH($B309,0))))&lt;$C309)+(DATE(YEAR($B309),MONTH($B309)+1,MIN(AX$6,DAY(EOMONTH($B309,1))))&gt;=$B309)*(DATE(YEAR($B309),MONTH($B309)+1,MIN(AX$6,DAY(EOMONTH($B309,1))))&lt;$C309)))</f>
        <v>0</v>
      </c>
      <c r="AY309" s="48" t="n">
        <f aca="false">IF(OR(N(AY$5)=0,AY$6=""),0,AY$5*((DATE(YEAR($B309),MONTH($B309),MIN(AY$6,DAY(EOMONTH($B309,0))))&gt;=$B309)*(DATE(YEAR($B309),MONTH($B309),MIN(AY$6,DAY(EOMONTH($B309,0))))&lt;$C309)+(DATE(YEAR($B309),MONTH($B309)+1,MIN(AY$6,DAY(EOMONTH($B309,1))))&gt;=$B309)*(DATE(YEAR($B309),MONTH($B309)+1,MIN(AY$6,DAY(EOMONTH($B309,1))))&lt;$C309)))</f>
        <v>0</v>
      </c>
      <c r="AZ309" s="48" t="n">
        <f aca="false">IF(OR(N(AZ$5)=0,AZ$6=""),0,AZ$5*((DATE(YEAR($B309),MONTH($B309),MIN(AZ$6,DAY(EOMONTH($B309,0))))&gt;=$B309)*(DATE(YEAR($B309),MONTH($B309),MIN(AZ$6,DAY(EOMONTH($B309,0))))&lt;$C309)+(DATE(YEAR($B309),MONTH($B309)+1,MIN(AZ$6,DAY(EOMONTH($B309,1))))&gt;=$B309)*(DATE(YEAR($B309),MONTH($B309)+1,MIN(AZ$6,DAY(EOMONTH($B309,1))))&lt;$C309)))</f>
        <v>0</v>
      </c>
      <c r="BA309" s="48" t="n">
        <f aca="false">IF(OR(N(BA$5)=0,BA$6=""),0,BA$5*((DATE(YEAR($B309),MONTH($B309),MIN(BA$6,DAY(EOMONTH($B309,0))))&gt;=$B309)*(DATE(YEAR($B309),MONTH($B309),MIN(BA$6,DAY(EOMONTH($B309,0))))&lt;$C309)+(DATE(YEAR($B309),MONTH($B309)+1,MIN(BA$6,DAY(EOMONTH($B309,1))))&gt;=$B309)*(DATE(YEAR($B309),MONTH($B309)+1,MIN(BA$6,DAY(EOMONTH($B309,1))))&lt;$C309)))</f>
        <v>0</v>
      </c>
      <c r="BB309" s="48" t="n">
        <f aca="false">IF(OR(N(BB$5)=0,BB$6=""),0,BB$5*((DATE(YEAR($B309),MONTH($B309),MIN(BB$6,DAY(EOMONTH($B309,0))))&gt;=$B309)*(DATE(YEAR($B309),MONTH($B309),MIN(BB$6,DAY(EOMONTH($B309,0))))&lt;$C309)+(DATE(YEAR($B309),MONTH($B309)+1,MIN(BB$6,DAY(EOMONTH($B309,1))))&gt;=$B309)*(DATE(YEAR($B309),MONTH($B309)+1,MIN(BB$6,DAY(EOMONTH($B309,1))))&lt;$C309)))</f>
        <v>0</v>
      </c>
      <c r="BC309" s="48" t="n">
        <f aca="false">IF(OR(N(BC$5)=0,BC$6=""),0,BC$5*((DATE(YEAR($B309),MONTH($B309),MIN(BC$6,DAY(EOMONTH($B309,0))))&gt;=$B309)*(DATE(YEAR($B309),MONTH($B309),MIN(BC$6,DAY(EOMONTH($B309,0))))&lt;$C309)+(DATE(YEAR($B309),MONTH($B309)+1,MIN(BC$6,DAY(EOMONTH($B309,1))))&gt;=$B309)*(DATE(YEAR($B309),MONTH($B309)+1,MIN(BC$6,DAY(EOMONTH($B309,1))))&lt;$C309)))</f>
        <v>0</v>
      </c>
      <c r="BD309" s="48" t="n">
        <f aca="false">IF(OR(N(BD$5)=0,BD$6=""),0,BD$5*((DATE(YEAR($B309),MONTH($B309),MIN(BD$6,DAY(EOMONTH($B309,0))))&gt;=$B309)*(DATE(YEAR($B309),MONTH($B309),MIN(BD$6,DAY(EOMONTH($B309,0))))&lt;$C309)+(DATE(YEAR($B309),MONTH($B309)+1,MIN(BD$6,DAY(EOMONTH($B309,1))))&gt;=$B309)*(DATE(YEAR($B309),MONTH($B309)+1,MIN(BD$6,DAY(EOMONTH($B309,1))))&lt;$C309)))</f>
        <v>0</v>
      </c>
      <c r="BE309" s="48" t="n">
        <f aca="false">IF(OR(N(BE$5)=0,BE$6=""),0,BE$5*((DATE(YEAR($B309),MONTH($B309),MIN(BE$6,DAY(EOMONTH($B309,0))))&gt;=$B309)*(DATE(YEAR($B309),MONTH($B309),MIN(BE$6,DAY(EOMONTH($B309,0))))&lt;$C309)+(DATE(YEAR($B309),MONTH($B309)+1,MIN(BE$6,DAY(EOMONTH($B309,1))))&gt;=$B309)*(DATE(YEAR($B309),MONTH($B309)+1,MIN(BE$6,DAY(EOMONTH($B309,1))))&lt;$C309)))</f>
        <v>0</v>
      </c>
      <c r="BF309" s="48" t="n">
        <f aca="false">IF(OR(N(BF$5)=0,BF$6=""),0,BF$5*((DATE(YEAR($B309),MONTH($B309),MIN(BF$6,DAY(EOMONTH($B309,0))))&gt;=$B309)*(DATE(YEAR($B309),MONTH($B309),MIN(BF$6,DAY(EOMONTH($B309,0))))&lt;$C309)+(DATE(YEAR($B309),MONTH($B309)+1,MIN(BF$6,DAY(EOMONTH($B309,1))))&gt;=$B309)*(DATE(YEAR($B309),MONTH($B309)+1,MIN(BF$6,DAY(EOMONTH($B309,1))))&lt;$C309)))</f>
        <v>0</v>
      </c>
      <c r="BG309" s="48" t="n">
        <f aca="false">IF(OR(N(BG$5)=0,BG$6=""),0,BG$5*((DATE(YEAR($B309),MONTH($B309),MIN(BG$6,DAY(EOMONTH($B309,0))))&gt;=$B309)*(DATE(YEAR($B309),MONTH($B309),MIN(BG$6,DAY(EOMONTH($B309,0))))&lt;$C309)+(DATE(YEAR($B309),MONTH($B309)+1,MIN(BG$6,DAY(EOMONTH($B309,1))))&gt;=$B309)*(DATE(YEAR($B309),MONTH($B309)+1,MIN(BG$6,DAY(EOMONTH($B309,1))))&lt;$C309)))</f>
        <v>0</v>
      </c>
      <c r="BH309" s="48" t="n">
        <f aca="false">IF(OR(N(BH$5)=0,BH$6=""),0,BH$5*((DATE(YEAR($B309),MONTH($B309),MIN(BH$6,DAY(EOMONTH($B309,0))))&gt;=$B309)*(DATE(YEAR($B309),MONTH($B309),MIN(BH$6,DAY(EOMONTH($B309,0))))&lt;$C309)+(DATE(YEAR($B309),MONTH($B309)+1,MIN(BH$6,DAY(EOMONTH($B309,1))))&gt;=$B309)*(DATE(YEAR($B309),MONTH($B309)+1,MIN(BH$6,DAY(EOMONTH($B309,1))))&lt;$C309)))</f>
        <v>0</v>
      </c>
      <c r="BI309" s="48" t="n">
        <f aca="false">IF(OR(N(BI$5)=0,BI$6=""),0,BI$5*((DATE(YEAR($B309),MONTH($B309),MIN(BI$6,DAY(EOMONTH($B309,0))))&gt;=$B309)*(DATE(YEAR($B309),MONTH($B309),MIN(BI$6,DAY(EOMONTH($B309,0))))&lt;$C309)+(DATE(YEAR($B309),MONTH($B309)+1,MIN(BI$6,DAY(EOMONTH($B309,1))))&gt;=$B309)*(DATE(YEAR($B309),MONTH($B309)+1,MIN(BI$6,DAY(EOMONTH($B309,1))))&lt;$C309)))</f>
        <v>0</v>
      </c>
      <c r="BJ309" s="48" t="n">
        <f aca="false">IF(OR(N(BJ$5)=0,BJ$6=""),0,BJ$5*((DATE(YEAR($B309),MONTH($B309),MIN(BJ$6,DAY(EOMONTH($B309,0))))&gt;=$B309)*(DATE(YEAR($B309),MONTH($B309),MIN(BJ$6,DAY(EOMONTH($B309,0))))&lt;$C309)+(DATE(YEAR($B309),MONTH($B309)+1,MIN(BJ$6,DAY(EOMONTH($B309,1))))&gt;=$B309)*(DATE(YEAR($B309),MONTH($B309)+1,MIN(BJ$6,DAY(EOMONTH($B309,1))))&lt;$C309)))</f>
        <v>0</v>
      </c>
      <c r="BK309" s="48" t="n">
        <f aca="false">IF(OR(N(BK$5)=0,BK$6=""),0,BK$5*((DATE(YEAR($B309),MONTH($B309),MIN(BK$6,DAY(EOMONTH($B309,0))))&gt;=$B309)*(DATE(YEAR($B309),MONTH($B309),MIN(BK$6,DAY(EOMONTH($B309,0))))&lt;$C309)+(DATE(YEAR($B309),MONTH($B309)+1,MIN(BK$6,DAY(EOMONTH($B309,1))))&gt;=$B309)*(DATE(YEAR($B309),MONTH($B309)+1,MIN(BK$6,DAY(EOMONTH($B309,1))))&lt;$C309)))</f>
        <v>0</v>
      </c>
      <c r="BL309" s="48" t="n">
        <f aca="false">IF(OR(N(BL$5)=0,BL$6=""),0,BL$5*((DATE(YEAR($B309),MONTH($B309),MIN(BL$6,DAY(EOMONTH($B309,0))))&gt;=$B309)*(DATE(YEAR($B309),MONTH($B309),MIN(BL$6,DAY(EOMONTH($B309,0))))&lt;$C309)+(DATE(YEAR($B309),MONTH($B309)+1,MIN(BL$6,DAY(EOMONTH($B309,1))))&gt;=$B309)*(DATE(YEAR($B309),MONTH($B309)+1,MIN(BL$6,DAY(EOMONTH($B309,1))))&lt;$C309)))</f>
        <v>0</v>
      </c>
      <c r="BM309" s="48" t="n">
        <f aca="false">IF(OR(N(BM$5)=0,BM$6=""),0,BM$5*((DATE(YEAR($B309),MONTH($B309),MIN(BM$6,DAY(EOMONTH($B309,0))))&gt;=$B309)*(DATE(YEAR($B309),MONTH($B309),MIN(BM$6,DAY(EOMONTH($B309,0))))&lt;$C309)+(DATE(YEAR($B309),MONTH($B309)+1,MIN(BM$6,DAY(EOMONTH($B309,1))))&gt;=$B309)*(DATE(YEAR($B309),MONTH($B309)+1,MIN(BM$6,DAY(EOMONTH($B309,1))))&lt;$C309)))</f>
        <v>0</v>
      </c>
      <c r="BN309" s="48" t="n">
        <f aca="false">IF(OR(N(BN$5)=0,BN$6=""),0,BN$5*((DATE(YEAR($B309),MONTH($B309),MIN(BN$6,DAY(EOMONTH($B309,0))))&gt;=$B309)*(DATE(YEAR($B309),MONTH($B309),MIN(BN$6,DAY(EOMONTH($B309,0))))&lt;$C309)+(DATE(YEAR($B309),MONTH($B309)+1,MIN(BN$6,DAY(EOMONTH($B309,1))))&gt;=$B309)*(DATE(YEAR($B309),MONTH($B309)+1,MIN(BN$6,DAY(EOMONTH($B309,1))))&lt;$C309)))</f>
        <v>0</v>
      </c>
      <c r="BO309" s="48" t="n">
        <f aca="false">IF(OR(N(BO$5)=0,BO$6=""),0,BO$5*((DATE(YEAR($B309),MONTH($B309),MIN(BO$6,DAY(EOMONTH($B309,0))))&gt;=$B309)*(DATE(YEAR($B309),MONTH($B309),MIN(BO$6,DAY(EOMONTH($B309,0))))&lt;$C309)+(DATE(YEAR($B309),MONTH($B309)+1,MIN(BO$6,DAY(EOMONTH($B309,1))))&gt;=$B309)*(DATE(YEAR($B309),MONTH($B309)+1,MIN(BO$6,DAY(EOMONTH($B309,1))))&lt;$C309)))</f>
        <v>0</v>
      </c>
      <c r="BP309" s="48" t="n">
        <f aca="false">IF(OR(N(BP$5)=0,BP$6=""),0,BP$5*((DATE(YEAR($B309),MONTH($B309),MIN(BP$6,DAY(EOMONTH($B309,0))))&gt;=$B309)*(DATE(YEAR($B309),MONTH($B309),MIN(BP$6,DAY(EOMONTH($B309,0))))&lt;$C309)+(DATE(YEAR($B309),MONTH($B309)+1,MIN(BP$6,DAY(EOMONTH($B309,1))))&gt;=$B309)*(DATE(YEAR($B309),MONTH($B309)+1,MIN(BP$6,DAY(EOMONTH($B309,1))))&lt;$C309)))</f>
        <v>0</v>
      </c>
      <c r="BQ309" s="48" t="n">
        <f aca="false">IF(OR(N(BQ$5)=0,BQ$6=""),0,BQ$5*((DATE(YEAR($B309),MONTH($B309),MIN(BQ$6,DAY(EOMONTH($B309,0))))&gt;=$B309)*(DATE(YEAR($B309),MONTH($B309),MIN(BQ$6,DAY(EOMONTH($B309,0))))&lt;$C309)+(DATE(YEAR($B309),MONTH($B309)+1,MIN(BQ$6,DAY(EOMONTH($B309,1))))&gt;=$B309)*(DATE(YEAR($B309),MONTH($B309)+1,MIN(BQ$6,DAY(EOMONTH($B309,1))))&lt;$C309)))</f>
        <v>0</v>
      </c>
      <c r="BR309" s="48" t="n">
        <f aca="false">IF(OR(N(BR$5)=0,BR$6=""),0,BR$5*((DATE(YEAR($B309),MONTH($B309),MIN(BR$6,DAY(EOMONTH($B309,0))))&gt;=$B309)*(DATE(YEAR($B309),MONTH($B309),MIN(BR$6,DAY(EOMONTH($B309,0))))&lt;$C309)+(DATE(YEAR($B309),MONTH($B309)+1,MIN(BR$6,DAY(EOMONTH($B309,1))))&gt;=$B309)*(DATE(YEAR($B309),MONTH($B309)+1,MIN(BR$6,DAY(EOMONTH($B309,1))))&lt;$C309)))</f>
        <v>0</v>
      </c>
      <c r="BS309" s="48" t="n">
        <f aca="false">IF(OR(N(BS$5)=0,BS$6=""),0,BS$5*((DATE(YEAR($B309),MONTH($B309),MIN(BS$6,DAY(EOMONTH($B309,0))))&gt;=$B309)*(DATE(YEAR($B309),MONTH($B309),MIN(BS$6,DAY(EOMONTH($B309,0))))&lt;$C309)+(DATE(YEAR($B309),MONTH($B309)+1,MIN(BS$6,DAY(EOMONTH($B309,1))))&gt;=$B309)*(DATE(YEAR($B309),MONTH($B309)+1,MIN(BS$6,DAY(EOMONTH($B309,1))))&lt;$C309)))</f>
        <v>0</v>
      </c>
      <c r="BT309" s="48" t="n">
        <f aca="false">IF(OR(N(BT$5)=0,BT$6=""),0,BT$5*((DATE(YEAR($B309),MONTH($B309),MIN(BT$6,DAY(EOMONTH($B309,0))))&gt;=$B309)*(DATE(YEAR($B309),MONTH($B309),MIN(BT$6,DAY(EOMONTH($B309,0))))&lt;$C309)+(DATE(YEAR($B309),MONTH($B309)+1,MIN(BT$6,DAY(EOMONTH($B309,1))))&gt;=$B309)*(DATE(YEAR($B309),MONTH($B309)+1,MIN(BT$6,DAY(EOMONTH($B309,1))))&lt;$C309)))</f>
        <v>0</v>
      </c>
      <c r="BU309" s="48" t="n">
        <f aca="false">IF(OR(N(BU$5)=0,BU$6=""),0,BU$5*((DATE(YEAR($B309),MONTH($B309),MIN(BU$6,DAY(EOMONTH($B309,0))))&gt;=$B309)*(DATE(YEAR($B309),MONTH($B309),MIN(BU$6,DAY(EOMONTH($B309,0))))&lt;$C309)+(DATE(YEAR($B309),MONTH($B309)+1,MIN(BU$6,DAY(EOMONTH($B309,1))))&gt;=$B309)*(DATE(YEAR($B309),MONTH($B309)+1,MIN(BU$6,DAY(EOMONTH($B309,1))))&lt;$C309)))</f>
        <v>0</v>
      </c>
      <c r="BV309" s="48" t="n">
        <f aca="false">IF(OR(N(BV$5)=0,BV$6=""),0,BV$5*((DATE(YEAR($B309),MONTH($B309),MIN(BV$6,DAY(EOMONTH($B309,0))))&gt;=$B309)*(DATE(YEAR($B309),MONTH($B309),MIN(BV$6,DAY(EOMONTH($B309,0))))&lt;$C309)+(DATE(YEAR($B309),MONTH($B309)+1,MIN(BV$6,DAY(EOMONTH($B309,1))))&gt;=$B309)*(DATE(YEAR($B309),MONTH($B309)+1,MIN(BV$6,DAY(EOMONTH($B309,1))))&lt;$C309)))</f>
        <v>0</v>
      </c>
      <c r="BW309" s="48" t="n">
        <f aca="false">IF(OR(N(BW$5)=0,BW$6=""),0,BW$5*((DATE(YEAR($B309),MONTH($B309),MIN(BW$6,DAY(EOMONTH($B309,0))))&gt;=$B309)*(DATE(YEAR($B309),MONTH($B309),MIN(BW$6,DAY(EOMONTH($B309,0))))&lt;$C309)+(DATE(YEAR($B309),MONTH($B309)+1,MIN(BW$6,DAY(EOMONTH($B309,1))))&gt;=$B309)*(DATE(YEAR($B309),MONTH($B309)+1,MIN(BW$6,DAY(EOMONTH($B309,1))))&lt;$C309)))</f>
        <v>0</v>
      </c>
      <c r="BX309" s="48" t="n">
        <f aca="false">MIN(Z309,(FT308*(1+FT$5/Setup!$C$36)+IF($V309=1,N($F309),0)))</f>
        <v>0</v>
      </c>
      <c r="BY309" s="48" t="n">
        <f aca="false">MIN(AA309,(FU308*(1+FU$5/Setup!$C$36)+IF($V309=2,N($F309),0)))</f>
        <v>0</v>
      </c>
      <c r="BZ309" s="48" t="n">
        <f aca="false">MIN(AB309,(FV308*(1+FV$5/Setup!$C$36)+IF($V309=3,N($F309),0)))</f>
        <v>0</v>
      </c>
      <c r="CA309" s="48" t="n">
        <f aca="false">MIN(AC309,(FW308*(1+FW$5/Setup!$C$36)+IF($V309=4,N($F309),0)))</f>
        <v>0</v>
      </c>
      <c r="CB309" s="48" t="n">
        <f aca="false">MIN(AD309,(FX308*(1+FX$5/Setup!$C$36)+IF($V309=5,N($F309),0)))</f>
        <v>0</v>
      </c>
      <c r="CC309" s="48" t="n">
        <f aca="false">MIN(AE309,(FY308*(1+FY$5/Setup!$C$36)+IF($V309=6,N($F309),0)))</f>
        <v>0</v>
      </c>
      <c r="CD309" s="48" t="n">
        <f aca="false">MIN(AF309,(FZ308*(1+FZ$5/Setup!$C$36)+IF($V309=7,N($F309),0)))</f>
        <v>0</v>
      </c>
      <c r="CE309" s="48" t="n">
        <f aca="false">MIN(AG309,(GA308*(1+GA$5/Setup!$C$36)+IF($V309=8,N($F309),0)))</f>
        <v>0</v>
      </c>
      <c r="CF309" s="48" t="n">
        <f aca="false">MIN(AH309,(GB308*(1+GB$5/Setup!$C$36)+IF($V309=9,N($F309),0)))</f>
        <v>0</v>
      </c>
      <c r="CG309" s="48" t="n">
        <f aca="false">MIN(AI309,(GC308*(1+GC$5/Setup!$C$36)+IF($V309=10,N($F309),0)))</f>
        <v>0</v>
      </c>
      <c r="CH309" s="48" t="n">
        <f aca="false">MIN(AJ309,(GD308*(1+GD$5/Setup!$C$36)+IF($V309=11,N($F309),0)))</f>
        <v>0</v>
      </c>
      <c r="CI309" s="48" t="n">
        <f aca="false">MIN(AK309,(GE308*(1+GE$5/Setup!$C$36)+IF($V309=12,N($F309),0)))</f>
        <v>0</v>
      </c>
      <c r="CJ309" s="48" t="n">
        <f aca="false">MIN(AL309,(GF308*(1+GF$5/Setup!$C$36)+IF($V309=13,N($F309),0)))</f>
        <v>0</v>
      </c>
      <c r="CK309" s="48" t="n">
        <f aca="false">MIN(AM309,(GG308*(1+GG$5/Setup!$C$36)+IF($V309=14,N($F309),0)))</f>
        <v>0</v>
      </c>
      <c r="CL309" s="48" t="n">
        <f aca="false">MIN(AN309,(GH308*(1+GH$5/Setup!$C$36)+IF($V309=15,N($F309),0)))</f>
        <v>0</v>
      </c>
      <c r="CM309" s="48" t="n">
        <f aca="false">MIN(AO309,(GI308*(1+GI$5/Setup!$C$36)+IF($V309=16,N($F309),0)))</f>
        <v>0</v>
      </c>
      <c r="CN309" s="48" t="n">
        <f aca="false">MIN(AP309,(GJ308*(1+GJ$5/Setup!$C$36)+IF($V309=17,N($F309),0)))</f>
        <v>0</v>
      </c>
      <c r="CO309" s="48" t="n">
        <f aca="false">MIN(AQ309,(GK308*(1+GK$5/Setup!$C$36)+IF($V309=18,N($F309),0)))</f>
        <v>0</v>
      </c>
      <c r="CP309" s="48" t="n">
        <f aca="false">MIN(AR309,(GL308*(1+GL$5/Setup!$C$36)+IF($V309=19,N($F309),0)))</f>
        <v>0</v>
      </c>
      <c r="CQ309" s="48" t="n">
        <f aca="false">MIN(AS309,(GM308*(1+GM$5/Setup!$C$36)+IF($V309=20,N($F309),0)))</f>
        <v>0</v>
      </c>
      <c r="CR309" s="48" t="n">
        <f aca="false">MIN(AT309,(GN308*(1+GN$5/Setup!$C$36)+IF($V309=21,N($F309),0)))</f>
        <v>0</v>
      </c>
      <c r="CS309" s="48" t="n">
        <f aca="false">MIN(AU309,(GO308*(1+GO$5/Setup!$C$36)+IF($V309=22,N($F309),0)))</f>
        <v>0</v>
      </c>
      <c r="CT309" s="48" t="n">
        <f aca="false">MIN(AV309,(GP308*(1+GP$5/Setup!$C$36)+IF($V309=23,N($F309),0)))</f>
        <v>0</v>
      </c>
      <c r="CU309" s="48" t="n">
        <f aca="false">MIN(AW309,(GQ308*(1+GQ$5/Setup!$C$36)+IF($V309=24,N($F309),0)))</f>
        <v>0</v>
      </c>
      <c r="CV309" s="48" t="n">
        <f aca="false">MIN(AX309,(GR308*(1+GR$5/Setup!$C$36)+IF($V309=25,N($F309),0)))</f>
        <v>0</v>
      </c>
      <c r="CW309" s="48" t="n">
        <f aca="false">MIN(AY309,(GS308*(1+GS$5/Setup!$C$36)+IF($V309=26,N($F309),0)))</f>
        <v>0</v>
      </c>
      <c r="CX309" s="48" t="n">
        <f aca="false">MIN(AZ309,(GT308*(1+GT$5/Setup!$C$36)+IF($V309=27,N($F309),0)))</f>
        <v>0</v>
      </c>
      <c r="CY309" s="48" t="n">
        <f aca="false">MIN(BA309,(GU308*(1+GU$5/Setup!$C$36)+IF($V309=28,N($F309),0)))</f>
        <v>0</v>
      </c>
      <c r="CZ309" s="48" t="n">
        <f aca="false">MIN(BB309,(GV308*(1+GV$5/Setup!$C$36)+IF($V309=29,N($F309),0)))</f>
        <v>0</v>
      </c>
      <c r="DA309" s="48" t="n">
        <f aca="false">MIN(BC309,(GW308*(1+GW$5/Setup!$C$36)+IF($V309=30,N($F309),0)))</f>
        <v>0</v>
      </c>
      <c r="DB309" s="48" t="n">
        <f aca="false">MIN(BD309,(GX308*(1+GX$5/Setup!$C$36)+IF($V309=31,N($F309),0)))</f>
        <v>0</v>
      </c>
      <c r="DC309" s="48" t="n">
        <f aca="false">MIN(BE309,(GY308*(1+GY$5/Setup!$C$36)+IF($V309=32,N($F309),0)))</f>
        <v>0</v>
      </c>
      <c r="DD309" s="48" t="n">
        <f aca="false">MIN(BF309,(GZ308*(1+GZ$5/Setup!$C$36)+IF($V309=33,N($F309),0)))</f>
        <v>0</v>
      </c>
      <c r="DE309" s="48" t="n">
        <f aca="false">MIN(BG309,(HA308*(1+HA$5/Setup!$C$36)+IF($V309=34,N($F309),0)))</f>
        <v>0</v>
      </c>
      <c r="DF309" s="48" t="n">
        <f aca="false">MIN(BH309,(HB308*(1+HB$5/Setup!$C$36)+IF($V309=35,N($F309),0)))</f>
        <v>0</v>
      </c>
      <c r="DG309" s="48" t="n">
        <f aca="false">MIN(BI309,(HC308*(1+HC$5/Setup!$C$36)+IF($V309=36,N($F309),0)))</f>
        <v>0</v>
      </c>
      <c r="DH309" s="48" t="n">
        <f aca="false">MIN(BJ309,(HD308*(1+HD$5/Setup!$C$36)+IF($V309=37,N($F309),0)))</f>
        <v>0</v>
      </c>
      <c r="DI309" s="48" t="n">
        <f aca="false">MIN(BK309,(HE308*(1+HE$5/Setup!$C$36)+IF($V309=38,N($F309),0)))</f>
        <v>0</v>
      </c>
      <c r="DJ309" s="48" t="n">
        <f aca="false">MIN(BL309,(HF308*(1+HF$5/Setup!$C$36)+IF($V309=39,N($F309),0)))</f>
        <v>0</v>
      </c>
      <c r="DK309" s="48" t="n">
        <f aca="false">MIN(BM309,(HG308*(1+HG$5/Setup!$C$36)+IF($V309=40,N($F309),0)))</f>
        <v>0</v>
      </c>
      <c r="DL309" s="48" t="n">
        <f aca="false">MIN(BN309,(HH308*(1+HH$5/Setup!$C$36)+IF($V309=41,N($F309),0)))</f>
        <v>0</v>
      </c>
      <c r="DM309" s="48" t="n">
        <f aca="false">MIN(BO309,(HI308*(1+HI$5/Setup!$C$36)+IF($V309=42,N($F309),0)))</f>
        <v>0</v>
      </c>
      <c r="DN309" s="48" t="n">
        <f aca="false">MIN(BP309,(HJ308*(1+HJ$5/Setup!$C$36)+IF($V309=43,N($F309),0)))</f>
        <v>0</v>
      </c>
      <c r="DO309" s="48" t="n">
        <f aca="false">MIN(BQ309,(HK308*(1+HK$5/Setup!$C$36)+IF($V309=44,N($F309),0)))</f>
        <v>0</v>
      </c>
      <c r="DP309" s="48" t="n">
        <f aca="false">MIN(BR309,(HL308*(1+HL$5/Setup!$C$36)+IF($V309=45,N($F309),0)))</f>
        <v>0</v>
      </c>
      <c r="DQ309" s="48" t="n">
        <f aca="false">MIN(BS309,(HM308*(1+HM$5/Setup!$C$36)+IF($V309=46,N($F309),0)))</f>
        <v>0</v>
      </c>
      <c r="DR309" s="48" t="n">
        <f aca="false">MIN(BT309,(HN308*(1+HN$5/Setup!$C$36)+IF($V309=47,N($F309),0)))</f>
        <v>0</v>
      </c>
      <c r="DS309" s="48" t="n">
        <f aca="false">MIN(BU309,(HO308*(1+HO$5/Setup!$C$36)+IF($V309=48,N($F309),0)))</f>
        <v>0</v>
      </c>
      <c r="DT309" s="48" t="n">
        <f aca="false">MIN(BV309,(HP308*(1+HP$5/Setup!$C$36)+IF($V309=49,N($F309),0)))</f>
        <v>0</v>
      </c>
      <c r="DU309" s="48" t="n">
        <f aca="false">MIN(BW309,(HQ308*(1+HQ$5/Setup!$C$36)+IF($V309=50,N($F309),0)))</f>
        <v>0</v>
      </c>
      <c r="DV309" s="48" t="n">
        <f aca="false">MIN(MAX((FT308*(1+FT$5/Setup!$C$36)+IF($V309=1,N($F309),0))-BX309,0),MAX($P309-0,0))</f>
        <v>0</v>
      </c>
      <c r="DW309" s="48" t="n">
        <f aca="false">MIN(MAX((FU308*(1+FU$5/Setup!$C$36)+IF($V309=2,N($F309),0))-BY309,0),MAX($P309-SUM(DV309:DV309),0))</f>
        <v>0</v>
      </c>
      <c r="DX309" s="48" t="n">
        <f aca="false">MIN(MAX((FV308*(1+FV$5/Setup!$C$36)+IF($V309=3,N($F309),0))-BZ309,0),MAX($P309-SUM(DV309:DW309),0))</f>
        <v>0</v>
      </c>
      <c r="DY309" s="48" t="n">
        <f aca="false">MIN(MAX((FW308*(1+FW$5/Setup!$C$36)+IF($V309=4,N($F309),0))-CA309,0),MAX($P309-SUM(DV309:DX309),0))</f>
        <v>0</v>
      </c>
      <c r="DZ309" s="48" t="n">
        <f aca="false">MIN(MAX((FX308*(1+FX$5/Setup!$C$36)+IF($V309=5,N($F309),0))-CB309,0),MAX($P309-SUM(DV309:DY309),0))</f>
        <v>0</v>
      </c>
      <c r="EA309" s="48" t="n">
        <f aca="false">MIN(MAX((FY308*(1+FY$5/Setup!$C$36)+IF($V309=6,N($F309),0))-CC309,0),MAX($P309-SUM(DV309:DZ309),0))</f>
        <v>0</v>
      </c>
      <c r="EB309" s="48" t="n">
        <f aca="false">MIN(MAX((FZ308*(1+FZ$5/Setup!$C$36)+IF($V309=7,N($F309),0))-CD309,0),MAX($P309-SUM(DV309:EA309),0))</f>
        <v>0</v>
      </c>
      <c r="EC309" s="48" t="n">
        <f aca="false">MIN(MAX((GA308*(1+GA$5/Setup!$C$36)+IF($V309=8,N($F309),0))-CE309,0),MAX($P309-SUM(DV309:EB309),0))</f>
        <v>0</v>
      </c>
      <c r="ED309" s="48" t="n">
        <f aca="false">MIN(MAX((GB308*(1+GB$5/Setup!$C$36)+IF($V309=9,N($F309),0))-CF309,0),MAX($P309-SUM(DV309:EC309),0))</f>
        <v>0</v>
      </c>
      <c r="EE309" s="48" t="n">
        <f aca="false">MIN(MAX((GC308*(1+GC$5/Setup!$C$36)+IF($V309=10,N($F309),0))-CG309,0),MAX($P309-SUM(DV309:ED309),0))</f>
        <v>0</v>
      </c>
      <c r="EF309" s="48" t="n">
        <f aca="false">MIN(MAX((GD308*(1+GD$5/Setup!$C$36)+IF($V309=11,N($F309),0))-CH309,0),MAX($P309-SUM(DV309:EE309),0))</f>
        <v>0</v>
      </c>
      <c r="EG309" s="48" t="n">
        <f aca="false">MIN(MAX((GE308*(1+GE$5/Setup!$C$36)+IF($V309=12,N($F309),0))-CI309,0),MAX($P309-SUM(DV309:EF309),0))</f>
        <v>0</v>
      </c>
      <c r="EH309" s="48" t="n">
        <f aca="false">MIN(MAX((GF308*(1+GF$5/Setup!$C$36)+IF($V309=13,N($F309),0))-CJ309,0),MAX($P309-SUM(DV309:EG309),0))</f>
        <v>0</v>
      </c>
      <c r="EI309" s="48" t="n">
        <f aca="false">MIN(MAX((GG308*(1+GG$5/Setup!$C$36)+IF($V309=14,N($F309),0))-CK309,0),MAX($P309-SUM(DV309:EH309),0))</f>
        <v>0</v>
      </c>
      <c r="EJ309" s="48" t="n">
        <f aca="false">MIN(MAX((GH308*(1+GH$5/Setup!$C$36)+IF($V309=15,N($F309),0))-CL309,0),MAX($P309-SUM(DV309:EI309),0))</f>
        <v>0</v>
      </c>
      <c r="EK309" s="48" t="n">
        <f aca="false">MIN(MAX((GI308*(1+GI$5/Setup!$C$36)+IF($V309=16,N($F309),0))-CM309,0),MAX($P309-SUM(DV309:EJ309),0))</f>
        <v>0</v>
      </c>
      <c r="EL309" s="48" t="n">
        <f aca="false">MIN(MAX((GJ308*(1+GJ$5/Setup!$C$36)+IF($V309=17,N($F309),0))-CN309,0),MAX($P309-SUM(DV309:EK309),0))</f>
        <v>0</v>
      </c>
      <c r="EM309" s="48" t="n">
        <f aca="false">MIN(MAX((GK308*(1+GK$5/Setup!$C$36)+IF($V309=18,N($F309),0))-CO309,0),MAX($P309-SUM(DV309:EL309),0))</f>
        <v>0</v>
      </c>
      <c r="EN309" s="48" t="n">
        <f aca="false">MIN(MAX((GL308*(1+GL$5/Setup!$C$36)+IF($V309=19,N($F309),0))-CP309,0),MAX($P309-SUM(DV309:EM309),0))</f>
        <v>0</v>
      </c>
      <c r="EO309" s="48" t="n">
        <f aca="false">MIN(MAX((GM308*(1+GM$5/Setup!$C$36)+IF($V309=20,N($F309),0))-CQ309,0),MAX($P309-SUM(DV309:EN309),0))</f>
        <v>0</v>
      </c>
      <c r="EP309" s="48" t="n">
        <f aca="false">MIN(MAX((GN308*(1+GN$5/Setup!$C$36)+IF($V309=21,N($F309),0))-CR309,0),MAX($P309-SUM(DV309:EO309),0))</f>
        <v>0</v>
      </c>
      <c r="EQ309" s="48" t="n">
        <f aca="false">MIN(MAX((GO308*(1+GO$5/Setup!$C$36)+IF($V309=22,N($F309),0))-CS309,0),MAX($P309-SUM(DV309:EP309),0))</f>
        <v>0</v>
      </c>
      <c r="ER309" s="48" t="n">
        <f aca="false">MIN(MAX((GP308*(1+GP$5/Setup!$C$36)+IF($V309=23,N($F309),0))-CT309,0),MAX($P309-SUM(DV309:EQ309),0))</f>
        <v>0</v>
      </c>
      <c r="ES309" s="48" t="n">
        <f aca="false">MIN(MAX((GQ308*(1+GQ$5/Setup!$C$36)+IF($V309=24,N($F309),0))-CU309,0),MAX($P309-SUM(DV309:ER309),0))</f>
        <v>0</v>
      </c>
      <c r="ET309" s="48" t="n">
        <f aca="false">MIN(MAX((GR308*(1+GR$5/Setup!$C$36)+IF($V309=25,N($F309),0))-CV309,0),MAX($P309-SUM(DV309:ES309),0))</f>
        <v>0</v>
      </c>
      <c r="EU309" s="48" t="n">
        <f aca="false">MIN(MAX((GS308*(1+GS$5/Setup!$C$36)+IF($V309=26,N($F309),0))-CW309,0),MAX($P309-SUM(DV309:ET309),0))</f>
        <v>0</v>
      </c>
      <c r="EV309" s="48" t="n">
        <f aca="false">MIN(MAX((GT308*(1+GT$5/Setup!$C$36)+IF($V309=27,N($F309),0))-CX309,0),MAX($P309-SUM(DV309:EU309),0))</f>
        <v>0</v>
      </c>
      <c r="EW309" s="48" t="n">
        <f aca="false">MIN(MAX((GU308*(1+GU$5/Setup!$C$36)+IF($V309=28,N($F309),0))-CY309,0),MAX($P309-SUM(DV309:EV309),0))</f>
        <v>0</v>
      </c>
      <c r="EX309" s="48" t="n">
        <f aca="false">MIN(MAX((GV308*(1+GV$5/Setup!$C$36)+IF($V309=29,N($F309),0))-CZ309,0),MAX($P309-SUM(DV309:EW309),0))</f>
        <v>0</v>
      </c>
      <c r="EY309" s="48" t="n">
        <f aca="false">MIN(MAX((GW308*(1+GW$5/Setup!$C$36)+IF($V309=30,N($F309),0))-DA309,0),MAX($P309-SUM(DV309:EX309),0))</f>
        <v>0</v>
      </c>
      <c r="EZ309" s="48" t="n">
        <f aca="false">MIN(MAX((GX308*(1+GX$5/Setup!$C$36)+IF($V309=31,N($F309),0))-DB309,0),MAX($P309-SUM(DV309:EY309),0))</f>
        <v>0</v>
      </c>
      <c r="FA309" s="48" t="n">
        <f aca="false">MIN(MAX((GY308*(1+GY$5/Setup!$C$36)+IF($V309=32,N($F309),0))-DC309,0),MAX($P309-SUM(DV309:EZ309),0))</f>
        <v>0</v>
      </c>
      <c r="FB309" s="48" t="n">
        <f aca="false">MIN(MAX((GZ308*(1+GZ$5/Setup!$C$36)+IF($V309=33,N($F309),0))-DD309,0),MAX($P309-SUM(DV309:FA309),0))</f>
        <v>0</v>
      </c>
      <c r="FC309" s="48" t="n">
        <f aca="false">MIN(MAX((HA308*(1+HA$5/Setup!$C$36)+IF($V309=34,N($F309),0))-DE309,0),MAX($P309-SUM(DV309:FB309),0))</f>
        <v>0</v>
      </c>
      <c r="FD309" s="48" t="n">
        <f aca="false">MIN(MAX((HB308*(1+HB$5/Setup!$C$36)+IF($V309=35,N($F309),0))-DF309,0),MAX($P309-SUM(DV309:FC309),0))</f>
        <v>0</v>
      </c>
      <c r="FE309" s="48" t="n">
        <f aca="false">MIN(MAX((HC308*(1+HC$5/Setup!$C$36)+IF($V309=36,N($F309),0))-DG309,0),MAX($P309-SUM(DV309:FD309),0))</f>
        <v>0</v>
      </c>
      <c r="FF309" s="48" t="n">
        <f aca="false">MIN(MAX((HD308*(1+HD$5/Setup!$C$36)+IF($V309=37,N($F309),0))-DH309,0),MAX($P309-SUM(DV309:FE309),0))</f>
        <v>0</v>
      </c>
      <c r="FG309" s="48" t="n">
        <f aca="false">MIN(MAX((HE308*(1+HE$5/Setup!$C$36)+IF($V309=38,N($F309),0))-DI309,0),MAX($P309-SUM(DV309:FF309),0))</f>
        <v>0</v>
      </c>
      <c r="FH309" s="48" t="n">
        <f aca="false">MIN(MAX((HF308*(1+HF$5/Setup!$C$36)+IF($V309=39,N($F309),0))-DJ309,0),MAX($P309-SUM(DV309:FG309),0))</f>
        <v>0</v>
      </c>
      <c r="FI309" s="48" t="n">
        <f aca="false">MIN(MAX((HG308*(1+HG$5/Setup!$C$36)+IF($V309=40,N($F309),0))-DK309,0),MAX($P309-SUM(DV309:FH309),0))</f>
        <v>0</v>
      </c>
      <c r="FJ309" s="48" t="n">
        <f aca="false">MIN(MAX((HH308*(1+HH$5/Setup!$C$36)+IF($V309=41,N($F309),0))-DL309,0),MAX($P309-SUM(DV309:FI309),0))</f>
        <v>0</v>
      </c>
      <c r="FK309" s="48" t="n">
        <f aca="false">MIN(MAX((HI308*(1+HI$5/Setup!$C$36)+IF($V309=42,N($F309),0))-DM309,0),MAX($P309-SUM(DV309:FJ309),0))</f>
        <v>0</v>
      </c>
      <c r="FL309" s="48" t="n">
        <f aca="false">MIN(MAX((HJ308*(1+HJ$5/Setup!$C$36)+IF($V309=43,N($F309),0))-DN309,0),MAX($P309-SUM(DV309:FK309),0))</f>
        <v>0</v>
      </c>
      <c r="FM309" s="48" t="n">
        <f aca="false">MIN(MAX((HK308*(1+HK$5/Setup!$C$36)+IF($V309=44,N($F309),0))-DO309,0),MAX($P309-SUM(DV309:FL309),0))</f>
        <v>0</v>
      </c>
      <c r="FN309" s="48" t="n">
        <f aca="false">MIN(MAX((HL308*(1+HL$5/Setup!$C$36)+IF($V309=45,N($F309),0))-DP309,0),MAX($P309-SUM(DV309:FM309),0))</f>
        <v>0</v>
      </c>
      <c r="FO309" s="48" t="n">
        <f aca="false">MIN(MAX((HM308*(1+HM$5/Setup!$C$36)+IF($V309=46,N($F309),0))-DQ309,0),MAX($P309-SUM(DV309:FN309),0))</f>
        <v>0</v>
      </c>
      <c r="FP309" s="48" t="n">
        <f aca="false">MIN(MAX((HN308*(1+HN$5/Setup!$C$36)+IF($V309=47,N($F309),0))-DR309,0),MAX($P309-SUM(DV309:FO309),0))</f>
        <v>0</v>
      </c>
      <c r="FQ309" s="48" t="n">
        <f aca="false">MIN(MAX((HO308*(1+HO$5/Setup!$C$36)+IF($V309=48,N($F309),0))-DS309,0),MAX($P309-SUM(DV309:FP309),0))</f>
        <v>0</v>
      </c>
      <c r="FR309" s="48" t="n">
        <f aca="false">MIN(MAX((HP308*(1+HP$5/Setup!$C$36)+IF($V309=49,N($F309),0))-DT309,0),MAX($P309-SUM(DV309:FQ309),0))</f>
        <v>0</v>
      </c>
      <c r="FS309" s="48" t="n">
        <f aca="false">MIN(MAX((HQ308*(1+HQ$5/Setup!$C$36)+IF($V309=50,N($F309),0))-DU309,0),MAX($P309-SUM(DV309:FR309),0))</f>
        <v>0</v>
      </c>
      <c r="FT309" s="48" t="n">
        <f aca="false">IF((FT308*(1+FT$5/Setup!$C$36)+IF($V309=1,N($F309),0))-BX309-DV309&lt;0.005,0,(FT308*(1+FT$5/Setup!$C$36)+IF($V309=1,N($F309),0))-BX309-DV309)</f>
        <v>0</v>
      </c>
      <c r="FU309" s="48" t="n">
        <f aca="false">IF((FU308*(1+FU$5/Setup!$C$36)+IF($V309=2,N($F309),0))-BY309-DW309&lt;0.005,0,(FU308*(1+FU$5/Setup!$C$36)+IF($V309=2,N($F309),0))-BY309-DW309)</f>
        <v>0</v>
      </c>
      <c r="FV309" s="48" t="n">
        <f aca="false">IF((FV308*(1+FV$5/Setup!$C$36)+IF($V309=3,N($F309),0))-BZ309-DX309&lt;0.005,0,(FV308*(1+FV$5/Setup!$C$36)+IF($V309=3,N($F309),0))-BZ309-DX309)</f>
        <v>0</v>
      </c>
      <c r="FW309" s="48" t="n">
        <f aca="false">IF((FW308*(1+FW$5/Setup!$C$36)+IF($V309=4,N($F309),0))-CA309-DY309&lt;0.005,0,(FW308*(1+FW$5/Setup!$C$36)+IF($V309=4,N($F309),0))-CA309-DY309)</f>
        <v>0</v>
      </c>
      <c r="FX309" s="48" t="n">
        <f aca="false">IF((FX308*(1+FX$5/Setup!$C$36)+IF($V309=5,N($F309),0))-CB309-DZ309&lt;0.005,0,(FX308*(1+FX$5/Setup!$C$36)+IF($V309=5,N($F309),0))-CB309-DZ309)</f>
        <v>0</v>
      </c>
      <c r="FY309" s="48" t="n">
        <f aca="false">IF((FY308*(1+FY$5/Setup!$C$36)+IF($V309=6,N($F309),0))-CC309-EA309&lt;0.005,0,(FY308*(1+FY$5/Setup!$C$36)+IF($V309=6,N($F309),0))-CC309-EA309)</f>
        <v>0</v>
      </c>
      <c r="FZ309" s="48" t="n">
        <f aca="false">IF((FZ308*(1+FZ$5/Setup!$C$36)+IF($V309=7,N($F309),0))-CD309-EB309&lt;0.005,0,(FZ308*(1+FZ$5/Setup!$C$36)+IF($V309=7,N($F309),0))-CD309-EB309)</f>
        <v>0</v>
      </c>
      <c r="GA309" s="48" t="n">
        <f aca="false">IF((GA308*(1+GA$5/Setup!$C$36)+IF($V309=8,N($F309),0))-CE309-EC309&lt;0.005,0,(GA308*(1+GA$5/Setup!$C$36)+IF($V309=8,N($F309),0))-CE309-EC309)</f>
        <v>0</v>
      </c>
      <c r="GB309" s="48" t="n">
        <f aca="false">IF((GB308*(1+GB$5/Setup!$C$36)+IF($V309=9,N($F309),0))-CF309-ED309&lt;0.005,0,(GB308*(1+GB$5/Setup!$C$36)+IF($V309=9,N($F309),0))-CF309-ED309)</f>
        <v>0</v>
      </c>
      <c r="GC309" s="48" t="n">
        <f aca="false">IF((GC308*(1+GC$5/Setup!$C$36)+IF($V309=10,N($F309),0))-CG309-EE309&lt;0.005,0,(GC308*(1+GC$5/Setup!$C$36)+IF($V309=10,N($F309),0))-CG309-EE309)</f>
        <v>0</v>
      </c>
      <c r="GD309" s="48" t="n">
        <f aca="false">IF((GD308*(1+GD$5/Setup!$C$36)+IF($V309=11,N($F309),0))-CH309-EF309&lt;0.005,0,(GD308*(1+GD$5/Setup!$C$36)+IF($V309=11,N($F309),0))-CH309-EF309)</f>
        <v>0</v>
      </c>
      <c r="GE309" s="48" t="n">
        <f aca="false">IF((GE308*(1+GE$5/Setup!$C$36)+IF($V309=12,N($F309),0))-CI309-EG309&lt;0.005,0,(GE308*(1+GE$5/Setup!$C$36)+IF($V309=12,N($F309),0))-CI309-EG309)</f>
        <v>0</v>
      </c>
      <c r="GF309" s="48" t="n">
        <f aca="false">IF((GF308*(1+GF$5/Setup!$C$36)+IF($V309=13,N($F309),0))-CJ309-EH309&lt;0.005,0,(GF308*(1+GF$5/Setup!$C$36)+IF($V309=13,N($F309),0))-CJ309-EH309)</f>
        <v>0</v>
      </c>
      <c r="GG309" s="48" t="n">
        <f aca="false">IF((GG308*(1+GG$5/Setup!$C$36)+IF($V309=14,N($F309),0))-CK309-EI309&lt;0.005,0,(GG308*(1+GG$5/Setup!$C$36)+IF($V309=14,N($F309),0))-CK309-EI309)</f>
        <v>0</v>
      </c>
      <c r="GH309" s="48" t="n">
        <f aca="false">IF((GH308*(1+GH$5/Setup!$C$36)+IF($V309=15,N($F309),0))-CL309-EJ309&lt;0.005,0,(GH308*(1+GH$5/Setup!$C$36)+IF($V309=15,N($F309),0))-CL309-EJ309)</f>
        <v>0</v>
      </c>
      <c r="GI309" s="48" t="n">
        <f aca="false">IF((GI308*(1+GI$5/Setup!$C$36)+IF($V309=16,N($F309),0))-CM309-EK309&lt;0.005,0,(GI308*(1+GI$5/Setup!$C$36)+IF($V309=16,N($F309),0))-CM309-EK309)</f>
        <v>0</v>
      </c>
      <c r="GJ309" s="48" t="n">
        <f aca="false">IF((GJ308*(1+GJ$5/Setup!$C$36)+IF($V309=17,N($F309),0))-CN309-EL309&lt;0.005,0,(GJ308*(1+GJ$5/Setup!$C$36)+IF($V309=17,N($F309),0))-CN309-EL309)</f>
        <v>0</v>
      </c>
      <c r="GK309" s="48" t="n">
        <f aca="false">IF((GK308*(1+GK$5/Setup!$C$36)+IF($V309=18,N($F309),0))-CO309-EM309&lt;0.005,0,(GK308*(1+GK$5/Setup!$C$36)+IF($V309=18,N($F309),0))-CO309-EM309)</f>
        <v>0</v>
      </c>
      <c r="GL309" s="48" t="n">
        <f aca="false">IF((GL308*(1+GL$5/Setup!$C$36)+IF($V309=19,N($F309),0))-CP309-EN309&lt;0.005,0,(GL308*(1+GL$5/Setup!$C$36)+IF($V309=19,N($F309),0))-CP309-EN309)</f>
        <v>0</v>
      </c>
      <c r="GM309" s="48" t="n">
        <f aca="false">IF((GM308*(1+GM$5/Setup!$C$36)+IF($V309=20,N($F309),0))-CQ309-EO309&lt;0.005,0,(GM308*(1+GM$5/Setup!$C$36)+IF($V309=20,N($F309),0))-CQ309-EO309)</f>
        <v>0</v>
      </c>
      <c r="GN309" s="48" t="n">
        <f aca="false">IF((GN308*(1+GN$5/Setup!$C$36)+IF($V309=21,N($F309),0))-CR309-EP309&lt;0.005,0,(GN308*(1+GN$5/Setup!$C$36)+IF($V309=21,N($F309),0))-CR309-EP309)</f>
        <v>0</v>
      </c>
      <c r="GO309" s="48" t="n">
        <f aca="false">IF((GO308*(1+GO$5/Setup!$C$36)+IF($V309=22,N($F309),0))-CS309-EQ309&lt;0.005,0,(GO308*(1+GO$5/Setup!$C$36)+IF($V309=22,N($F309),0))-CS309-EQ309)</f>
        <v>0</v>
      </c>
      <c r="GP309" s="48" t="n">
        <f aca="false">IF((GP308*(1+GP$5/Setup!$C$36)+IF($V309=23,N($F309),0))-CT309-ER309&lt;0.005,0,(GP308*(1+GP$5/Setup!$C$36)+IF($V309=23,N($F309),0))-CT309-ER309)</f>
        <v>0</v>
      </c>
      <c r="GQ309" s="48" t="n">
        <f aca="false">IF((GQ308*(1+GQ$5/Setup!$C$36)+IF($V309=24,N($F309),0))-CU309-ES309&lt;0.005,0,(GQ308*(1+GQ$5/Setup!$C$36)+IF($V309=24,N($F309),0))-CU309-ES309)</f>
        <v>0</v>
      </c>
      <c r="GR309" s="48" t="n">
        <f aca="false">IF((GR308*(1+GR$5/Setup!$C$36)+IF($V309=25,N($F309),0))-CV309-ET309&lt;0.005,0,(GR308*(1+GR$5/Setup!$C$36)+IF($V309=25,N($F309),0))-CV309-ET309)</f>
        <v>0</v>
      </c>
      <c r="GS309" s="48" t="n">
        <f aca="false">IF((GS308*(1+GS$5/Setup!$C$36)+IF($V309=26,N($F309),0))-CW309-EU309&lt;0.005,0,(GS308*(1+GS$5/Setup!$C$36)+IF($V309=26,N($F309),0))-CW309-EU309)</f>
        <v>0</v>
      </c>
      <c r="GT309" s="48" t="n">
        <f aca="false">IF((GT308*(1+GT$5/Setup!$C$36)+IF($V309=27,N($F309),0))-CX309-EV309&lt;0.005,0,(GT308*(1+GT$5/Setup!$C$36)+IF($V309=27,N($F309),0))-CX309-EV309)</f>
        <v>0</v>
      </c>
      <c r="GU309" s="48" t="n">
        <f aca="false">IF((GU308*(1+GU$5/Setup!$C$36)+IF($V309=28,N($F309),0))-CY309-EW309&lt;0.005,0,(GU308*(1+GU$5/Setup!$C$36)+IF($V309=28,N($F309),0))-CY309-EW309)</f>
        <v>0</v>
      </c>
      <c r="GV309" s="48" t="n">
        <f aca="false">IF((GV308*(1+GV$5/Setup!$C$36)+IF($V309=29,N($F309),0))-CZ309-EX309&lt;0.005,0,(GV308*(1+GV$5/Setup!$C$36)+IF($V309=29,N($F309),0))-CZ309-EX309)</f>
        <v>0</v>
      </c>
      <c r="GW309" s="48" t="n">
        <f aca="false">IF((GW308*(1+GW$5/Setup!$C$36)+IF($V309=30,N($F309),0))-DA309-EY309&lt;0.005,0,(GW308*(1+GW$5/Setup!$C$36)+IF($V309=30,N($F309),0))-DA309-EY309)</f>
        <v>0</v>
      </c>
      <c r="GX309" s="48" t="n">
        <f aca="false">IF((GX308*(1+GX$5/Setup!$C$36)+IF($V309=31,N($F309),0))-DB309-EZ309&lt;0.005,0,(GX308*(1+GX$5/Setup!$C$36)+IF($V309=31,N($F309),0))-DB309-EZ309)</f>
        <v>0</v>
      </c>
      <c r="GY309" s="48" t="n">
        <f aca="false">IF((GY308*(1+GY$5/Setup!$C$36)+IF($V309=32,N($F309),0))-DC309-FA309&lt;0.005,0,(GY308*(1+GY$5/Setup!$C$36)+IF($V309=32,N($F309),0))-DC309-FA309)</f>
        <v>0</v>
      </c>
      <c r="GZ309" s="48" t="n">
        <f aca="false">IF((GZ308*(1+GZ$5/Setup!$C$36)+IF($V309=33,N($F309),0))-DD309-FB309&lt;0.005,0,(GZ308*(1+GZ$5/Setup!$C$36)+IF($V309=33,N($F309),0))-DD309-FB309)</f>
        <v>0</v>
      </c>
      <c r="HA309" s="48" t="n">
        <f aca="false">IF((HA308*(1+HA$5/Setup!$C$36)+IF($V309=34,N($F309),0))-DE309-FC309&lt;0.005,0,(HA308*(1+HA$5/Setup!$C$36)+IF($V309=34,N($F309),0))-DE309-FC309)</f>
        <v>0</v>
      </c>
      <c r="HB309" s="48" t="n">
        <f aca="false">IF((HB308*(1+HB$5/Setup!$C$36)+IF($V309=35,N($F309),0))-DF309-FD309&lt;0.005,0,(HB308*(1+HB$5/Setup!$C$36)+IF($V309=35,N($F309),0))-DF309-FD309)</f>
        <v>0</v>
      </c>
      <c r="HC309" s="48" t="n">
        <f aca="false">IF((HC308*(1+HC$5/Setup!$C$36)+IF($V309=36,N($F309),0))-DG309-FE309&lt;0.005,0,(HC308*(1+HC$5/Setup!$C$36)+IF($V309=36,N($F309),0))-DG309-FE309)</f>
        <v>0</v>
      </c>
      <c r="HD309" s="48" t="n">
        <f aca="false">IF((HD308*(1+HD$5/Setup!$C$36)+IF($V309=37,N($F309),0))-DH309-FF309&lt;0.005,0,(HD308*(1+HD$5/Setup!$C$36)+IF($V309=37,N($F309),0))-DH309-FF309)</f>
        <v>0</v>
      </c>
      <c r="HE309" s="48" t="n">
        <f aca="false">IF((HE308*(1+HE$5/Setup!$C$36)+IF($V309=38,N($F309),0))-DI309-FG309&lt;0.005,0,(HE308*(1+HE$5/Setup!$C$36)+IF($V309=38,N($F309),0))-DI309-FG309)</f>
        <v>0</v>
      </c>
      <c r="HF309" s="48" t="n">
        <f aca="false">IF((HF308*(1+HF$5/Setup!$C$36)+IF($V309=39,N($F309),0))-DJ309-FH309&lt;0.005,0,(HF308*(1+HF$5/Setup!$C$36)+IF($V309=39,N($F309),0))-DJ309-FH309)</f>
        <v>0</v>
      </c>
      <c r="HG309" s="48" t="n">
        <f aca="false">IF((HG308*(1+HG$5/Setup!$C$36)+IF($V309=40,N($F309),0))-DK309-FI309&lt;0.005,0,(HG308*(1+HG$5/Setup!$C$36)+IF($V309=40,N($F309),0))-DK309-FI309)</f>
        <v>0</v>
      </c>
      <c r="HH309" s="48" t="n">
        <f aca="false">IF((HH308*(1+HH$5/Setup!$C$36)+IF($V309=41,N($F309),0))-DL309-FJ309&lt;0.005,0,(HH308*(1+HH$5/Setup!$C$36)+IF($V309=41,N($F309),0))-DL309-FJ309)</f>
        <v>0</v>
      </c>
      <c r="HI309" s="48" t="n">
        <f aca="false">IF((HI308*(1+HI$5/Setup!$C$36)+IF($V309=42,N($F309),0))-DM309-FK309&lt;0.005,0,(HI308*(1+HI$5/Setup!$C$36)+IF($V309=42,N($F309),0))-DM309-FK309)</f>
        <v>0</v>
      </c>
      <c r="HJ309" s="48" t="n">
        <f aca="false">IF((HJ308*(1+HJ$5/Setup!$C$36)+IF($V309=43,N($F309),0))-DN309-FL309&lt;0.005,0,(HJ308*(1+HJ$5/Setup!$C$36)+IF($V309=43,N($F309),0))-DN309-FL309)</f>
        <v>0</v>
      </c>
      <c r="HK309" s="48" t="n">
        <f aca="false">IF((HK308*(1+HK$5/Setup!$C$36)+IF($V309=44,N($F309),0))-DO309-FM309&lt;0.005,0,(HK308*(1+HK$5/Setup!$C$36)+IF($V309=44,N($F309),0))-DO309-FM309)</f>
        <v>0</v>
      </c>
      <c r="HL309" s="48" t="n">
        <f aca="false">IF((HL308*(1+HL$5/Setup!$C$36)+IF($V309=45,N($F309),0))-DP309-FN309&lt;0.005,0,(HL308*(1+HL$5/Setup!$C$36)+IF($V309=45,N($F309),0))-DP309-FN309)</f>
        <v>0</v>
      </c>
      <c r="HM309" s="48" t="n">
        <f aca="false">IF((HM308*(1+HM$5/Setup!$C$36)+IF($V309=46,N($F309),0))-DQ309-FO309&lt;0.005,0,(HM308*(1+HM$5/Setup!$C$36)+IF($V309=46,N($F309),0))-DQ309-FO309)</f>
        <v>0</v>
      </c>
      <c r="HN309" s="48" t="n">
        <f aca="false">IF((HN308*(1+HN$5/Setup!$C$36)+IF($V309=47,N($F309),0))-DR309-FP309&lt;0.005,0,(HN308*(1+HN$5/Setup!$C$36)+IF($V309=47,N($F309),0))-DR309-FP309)</f>
        <v>0</v>
      </c>
      <c r="HO309" s="48" t="n">
        <f aca="false">IF((HO308*(1+HO$5/Setup!$C$36)+IF($V309=48,N($F309),0))-DS309-FQ309&lt;0.005,0,(HO308*(1+HO$5/Setup!$C$36)+IF($V309=48,N($F309),0))-DS309-FQ309)</f>
        <v>0</v>
      </c>
      <c r="HP309" s="48" t="n">
        <f aca="false">IF((HP308*(1+HP$5/Setup!$C$36)+IF($V309=49,N($F309),0))-DT309-FR309&lt;0.005,0,(HP308*(1+HP$5/Setup!$C$36)+IF($V309=49,N($F309),0))-DT309-FR309)</f>
        <v>0</v>
      </c>
      <c r="HQ309" s="48" t="n">
        <f aca="false">IF((HQ308*(1+HQ$5/Setup!$C$36)+IF($V309=50,N($F309),0))-DU309-FS309&lt;0.005,0,(HQ308*(1+HQ$5/Setup!$C$36)+IF($V309=50,N($F309),0))-DU309-FS309)</f>
        <v>0</v>
      </c>
    </row>
    <row r="310" customFormat="false" ht="15" hidden="false" customHeight="false" outlineLevel="0" collapsed="false">
      <c r="A310" s="44" t="n">
        <v>302</v>
      </c>
      <c r="B310" s="45" t="n">
        <f aca="false">IF(Setup!$C$7="Every month",EDATE(Setup!$C$8,($A310-1)),IF(Setup!$C$7="Twice a month",DATE(YEAR(Setup!$C$8),MONTH(Setup!$C$8)+INT((($A310-1)+Setup!$C$41)/2),MIN(IF(MOD(($A310-1)+Setup!$C$41,2)=0,Setup!$C$39,Setup!$C$40),DAY(EOMONTH(DATE(YEAR(Setup!$C$8),MONTH(Setup!$C$8)+INT((($A310-1)+Setup!$C$41)/2),1),0)))),Setup!$C$8+($A310-1)*IF(Setup!$C$7="Every week",7,14)))</f>
        <v>50539</v>
      </c>
      <c r="C310" s="45" t="n">
        <f aca="false">IF(Setup!$C$7="Every month",EDATE(Setup!$C$8,$A310),IF(Setup!$C$7="Twice a month",DATE(YEAR(Setup!$C$8),MONTH(Setup!$C$8)+INT(($A310+Setup!$C$41)/2),MIN(IF(MOD($A310+Setup!$C$41,2)=0,Setup!$C$39,Setup!$C$40),DAY(EOMONTH(DATE(YEAR(Setup!$C$8),MONTH(Setup!$C$8)+INT(($A310+Setup!$C$41)/2),1),0)))),Setup!$C$8+$A310*IF(Setup!$C$7="Every week",7,14)))</f>
        <v>50553</v>
      </c>
      <c r="D310" s="46"/>
      <c r="E310" s="47"/>
      <c r="F310" s="47"/>
      <c r="G310" s="47"/>
      <c r="H310" s="47"/>
      <c r="I310" s="48" t="n">
        <f aca="false">N(Setup!$C$11)+N(E310)</f>
        <v>100</v>
      </c>
      <c r="J310" s="48" t="n">
        <f aca="false">MIN(Setup!$C$37,MAX(I310,0))</f>
        <v>9.23076923076923</v>
      </c>
      <c r="K310" s="48" t="n">
        <f aca="false">MIN(MAX(N(Setup!$C$14)-L309,0),MAX(I310-J310,0))</f>
        <v>0</v>
      </c>
      <c r="L310" s="48" t="n">
        <f aca="false">L309+K310-N(G310)</f>
        <v>500</v>
      </c>
      <c r="M310" s="48" t="n">
        <f aca="false">M309+J310-N(H310)</f>
        <v>2787.6923076923</v>
      </c>
      <c r="N310" s="48" t="n">
        <f aca="false">SUM(BX310:DU310)</f>
        <v>0</v>
      </c>
      <c r="O310" s="48" t="n">
        <f aca="false">SUM(Z310:BW310)-N310</f>
        <v>40</v>
      </c>
      <c r="P310" s="48" t="n">
        <f aca="false">MAX(I310-J310-K310,0)+O310</f>
        <v>130.769230769231</v>
      </c>
      <c r="Q310" s="48" t="n">
        <f aca="false">SUM(DV310:FS310)</f>
        <v>0</v>
      </c>
      <c r="R310" s="49" t="n">
        <f aca="false">N310+J310+K310+Q310</f>
        <v>9.23076923076923</v>
      </c>
      <c r="S310" s="48" t="n">
        <f aca="false">T310-T309-N(F310)+N310+Q310</f>
        <v>0</v>
      </c>
      <c r="T310" s="49" t="n">
        <f aca="false">SUM(FT310:HQ310)</f>
        <v>0</v>
      </c>
      <c r="U310" s="44" t="str">
        <f aca="false">IF(T309&lt;0.005,"",INDEX(Helpers!$C$2:$C$51,IF(_xlfn.MINIFS($DV$6:$FS$6,DV310:FS310,"&gt;0.005")=0,V310,_xlfn.MINIFS($DV$6:$FS$6,DV310:FS310,"&gt;0.005"))))</f>
        <v/>
      </c>
      <c r="V310" s="44" t="n">
        <f aca="false">IF(_xlfn.MINIFS($FT$6:$HQ$6,FT309:HQ309,"&gt;0.005")=0,1,_xlfn.MINIFS($FT$6:$HQ$6,FT309:HQ309,"&gt;0.005"))</f>
        <v>1</v>
      </c>
      <c r="W310" s="44" t="n">
        <f aca="false">IF(AND(D310&lt;&gt;"Paid",T309&gt;0.005),1,0)</f>
        <v>0</v>
      </c>
      <c r="X310" s="48" t="n">
        <f aca="false">SUMPRODUCT(((Helpers!$G$2:$G$51*(1+(Helpers!$D$2:$D$51+0.000000001)/12)^(($B310-Setup!$C$8)/(365.25/12))-Helpers!$E$2:$E$51*((1+(Helpers!$D$2:$D$51+0.000000001)/12)^(($B310-Setup!$C$8)/(365.25/12))-1)/((Helpers!$D$2:$D$51+0.000000001)/12))&gt;0)*(Helpers!$G$2:$G$51*(1+(Helpers!$D$2:$D$51+0.000000001)/12)^(($B310-Setup!$C$8)/(365.25/12))-Helpers!$E$2:$E$51*((1+(Helpers!$D$2:$D$51+0.000000001)/12)^(($B310-Setup!$C$8)/(365.25/12))-1)/((Helpers!$D$2:$D$51+0.000000001)/12)))</f>
        <v>0</v>
      </c>
      <c r="Y310" s="48"/>
      <c r="Z310" s="48" t="n">
        <f aca="false">IF(OR(N(Z$5)=0,Z$6=""),0,Z$5*((DATE(YEAR($B310),MONTH($B310),MIN(Z$6,DAY(EOMONTH($B310,0))))&gt;=$B310)*(DATE(YEAR($B310),MONTH($B310),MIN(Z$6,DAY(EOMONTH($B310,0))))&lt;$C310)+(DATE(YEAR($B310),MONTH($B310)+1,MIN(Z$6,DAY(EOMONTH($B310,1))))&gt;=$B310)*(DATE(YEAR($B310),MONTH($B310)+1,MIN(Z$6,DAY(EOMONTH($B310,1))))&lt;$C310)))</f>
        <v>0</v>
      </c>
      <c r="AA310" s="48" t="n">
        <f aca="false">IF(OR(N(AA$5)=0,AA$6=""),0,AA$5*((DATE(YEAR($B310),MONTH($B310),MIN(AA$6,DAY(EOMONTH($B310,0))))&gt;=$B310)*(DATE(YEAR($B310),MONTH($B310),MIN(AA$6,DAY(EOMONTH($B310,0))))&lt;$C310)+(DATE(YEAR($B310),MONTH($B310)+1,MIN(AA$6,DAY(EOMONTH($B310,1))))&gt;=$B310)*(DATE(YEAR($B310),MONTH($B310)+1,MIN(AA$6,DAY(EOMONTH($B310,1))))&lt;$C310)))</f>
        <v>40</v>
      </c>
      <c r="AB310" s="48" t="n">
        <f aca="false">IF(OR(N(AB$5)=0,AB$6=""),0,AB$5*((DATE(YEAR($B310),MONTH($B310),MIN(AB$6,DAY(EOMONTH($B310,0))))&gt;=$B310)*(DATE(YEAR($B310),MONTH($B310),MIN(AB$6,DAY(EOMONTH($B310,0))))&lt;$C310)+(DATE(YEAR($B310),MONTH($B310)+1,MIN(AB$6,DAY(EOMONTH($B310,1))))&gt;=$B310)*(DATE(YEAR($B310),MONTH($B310)+1,MIN(AB$6,DAY(EOMONTH($B310,1))))&lt;$C310)))</f>
        <v>0</v>
      </c>
      <c r="AC310" s="48" t="n">
        <f aca="false">IF(OR(N(AC$5)=0,AC$6=""),0,AC$5*((DATE(YEAR($B310),MONTH($B310),MIN(AC$6,DAY(EOMONTH($B310,0))))&gt;=$B310)*(DATE(YEAR($B310),MONTH($B310),MIN(AC$6,DAY(EOMONTH($B310,0))))&lt;$C310)+(DATE(YEAR($B310),MONTH($B310)+1,MIN(AC$6,DAY(EOMONTH($B310,1))))&gt;=$B310)*(DATE(YEAR($B310),MONTH($B310)+1,MIN(AC$6,DAY(EOMONTH($B310,1))))&lt;$C310)))</f>
        <v>0</v>
      </c>
      <c r="AD310" s="48" t="n">
        <f aca="false">IF(OR(N(AD$5)=0,AD$6=""),0,AD$5*((DATE(YEAR($B310),MONTH($B310),MIN(AD$6,DAY(EOMONTH($B310,0))))&gt;=$B310)*(DATE(YEAR($B310),MONTH($B310),MIN(AD$6,DAY(EOMONTH($B310,0))))&lt;$C310)+(DATE(YEAR($B310),MONTH($B310)+1,MIN(AD$6,DAY(EOMONTH($B310,1))))&gt;=$B310)*(DATE(YEAR($B310),MONTH($B310)+1,MIN(AD$6,DAY(EOMONTH($B310,1))))&lt;$C310)))</f>
        <v>0</v>
      </c>
      <c r="AE310" s="48" t="n">
        <f aca="false">IF(OR(N(AE$5)=0,AE$6=""),0,AE$5*((DATE(YEAR($B310),MONTH($B310),MIN(AE$6,DAY(EOMONTH($B310,0))))&gt;=$B310)*(DATE(YEAR($B310),MONTH($B310),MIN(AE$6,DAY(EOMONTH($B310,0))))&lt;$C310)+(DATE(YEAR($B310),MONTH($B310)+1,MIN(AE$6,DAY(EOMONTH($B310,1))))&gt;=$B310)*(DATE(YEAR($B310),MONTH($B310)+1,MIN(AE$6,DAY(EOMONTH($B310,1))))&lt;$C310)))</f>
        <v>0</v>
      </c>
      <c r="AF310" s="48" t="n">
        <f aca="false">IF(OR(N(AF$5)=0,AF$6=""),0,AF$5*((DATE(YEAR($B310),MONTH($B310),MIN(AF$6,DAY(EOMONTH($B310,0))))&gt;=$B310)*(DATE(YEAR($B310),MONTH($B310),MIN(AF$6,DAY(EOMONTH($B310,0))))&lt;$C310)+(DATE(YEAR($B310),MONTH($B310)+1,MIN(AF$6,DAY(EOMONTH($B310,1))))&gt;=$B310)*(DATE(YEAR($B310),MONTH($B310)+1,MIN(AF$6,DAY(EOMONTH($B310,1))))&lt;$C310)))</f>
        <v>0</v>
      </c>
      <c r="AG310" s="48" t="n">
        <f aca="false">IF(OR(N(AG$5)=0,AG$6=""),0,AG$5*((DATE(YEAR($B310),MONTH($B310),MIN(AG$6,DAY(EOMONTH($B310,0))))&gt;=$B310)*(DATE(YEAR($B310),MONTH($B310),MIN(AG$6,DAY(EOMONTH($B310,0))))&lt;$C310)+(DATE(YEAR($B310),MONTH($B310)+1,MIN(AG$6,DAY(EOMONTH($B310,1))))&gt;=$B310)*(DATE(YEAR($B310),MONTH($B310)+1,MIN(AG$6,DAY(EOMONTH($B310,1))))&lt;$C310)))</f>
        <v>0</v>
      </c>
      <c r="AH310" s="48" t="n">
        <f aca="false">IF(OR(N(AH$5)=0,AH$6=""),0,AH$5*((DATE(YEAR($B310),MONTH($B310),MIN(AH$6,DAY(EOMONTH($B310,0))))&gt;=$B310)*(DATE(YEAR($B310),MONTH($B310),MIN(AH$6,DAY(EOMONTH($B310,0))))&lt;$C310)+(DATE(YEAR($B310),MONTH($B310)+1,MIN(AH$6,DAY(EOMONTH($B310,1))))&gt;=$B310)*(DATE(YEAR($B310),MONTH($B310)+1,MIN(AH$6,DAY(EOMONTH($B310,1))))&lt;$C310)))</f>
        <v>0</v>
      </c>
      <c r="AI310" s="48" t="n">
        <f aca="false">IF(OR(N(AI$5)=0,AI$6=""),0,AI$5*((DATE(YEAR($B310),MONTH($B310),MIN(AI$6,DAY(EOMONTH($B310,0))))&gt;=$B310)*(DATE(YEAR($B310),MONTH($B310),MIN(AI$6,DAY(EOMONTH($B310,0))))&lt;$C310)+(DATE(YEAR($B310),MONTH($B310)+1,MIN(AI$6,DAY(EOMONTH($B310,1))))&gt;=$B310)*(DATE(YEAR($B310),MONTH($B310)+1,MIN(AI$6,DAY(EOMONTH($B310,1))))&lt;$C310)))</f>
        <v>0</v>
      </c>
      <c r="AJ310" s="48" t="n">
        <f aca="false">IF(OR(N(AJ$5)=0,AJ$6=""),0,AJ$5*((DATE(YEAR($B310),MONTH($B310),MIN(AJ$6,DAY(EOMONTH($B310,0))))&gt;=$B310)*(DATE(YEAR($B310),MONTH($B310),MIN(AJ$6,DAY(EOMONTH($B310,0))))&lt;$C310)+(DATE(YEAR($B310),MONTH($B310)+1,MIN(AJ$6,DAY(EOMONTH($B310,1))))&gt;=$B310)*(DATE(YEAR($B310),MONTH($B310)+1,MIN(AJ$6,DAY(EOMONTH($B310,1))))&lt;$C310)))</f>
        <v>0</v>
      </c>
      <c r="AK310" s="48" t="n">
        <f aca="false">IF(OR(N(AK$5)=0,AK$6=""),0,AK$5*((DATE(YEAR($B310),MONTH($B310),MIN(AK$6,DAY(EOMONTH($B310,0))))&gt;=$B310)*(DATE(YEAR($B310),MONTH($B310),MIN(AK$6,DAY(EOMONTH($B310,0))))&lt;$C310)+(DATE(YEAR($B310),MONTH($B310)+1,MIN(AK$6,DAY(EOMONTH($B310,1))))&gt;=$B310)*(DATE(YEAR($B310),MONTH($B310)+1,MIN(AK$6,DAY(EOMONTH($B310,1))))&lt;$C310)))</f>
        <v>0</v>
      </c>
      <c r="AL310" s="48" t="n">
        <f aca="false">IF(OR(N(AL$5)=0,AL$6=""),0,AL$5*((DATE(YEAR($B310),MONTH($B310),MIN(AL$6,DAY(EOMONTH($B310,0))))&gt;=$B310)*(DATE(YEAR($B310),MONTH($B310),MIN(AL$6,DAY(EOMONTH($B310,0))))&lt;$C310)+(DATE(YEAR($B310),MONTH($B310)+1,MIN(AL$6,DAY(EOMONTH($B310,1))))&gt;=$B310)*(DATE(YEAR($B310),MONTH($B310)+1,MIN(AL$6,DAY(EOMONTH($B310,1))))&lt;$C310)))</f>
        <v>0</v>
      </c>
      <c r="AM310" s="48" t="n">
        <f aca="false">IF(OR(N(AM$5)=0,AM$6=""),0,AM$5*((DATE(YEAR($B310),MONTH($B310),MIN(AM$6,DAY(EOMONTH($B310,0))))&gt;=$B310)*(DATE(YEAR($B310),MONTH($B310),MIN(AM$6,DAY(EOMONTH($B310,0))))&lt;$C310)+(DATE(YEAR($B310),MONTH($B310)+1,MIN(AM$6,DAY(EOMONTH($B310,1))))&gt;=$B310)*(DATE(YEAR($B310),MONTH($B310)+1,MIN(AM$6,DAY(EOMONTH($B310,1))))&lt;$C310)))</f>
        <v>0</v>
      </c>
      <c r="AN310" s="48" t="n">
        <f aca="false">IF(OR(N(AN$5)=0,AN$6=""),0,AN$5*((DATE(YEAR($B310),MONTH($B310),MIN(AN$6,DAY(EOMONTH($B310,0))))&gt;=$B310)*(DATE(YEAR($B310),MONTH($B310),MIN(AN$6,DAY(EOMONTH($B310,0))))&lt;$C310)+(DATE(YEAR($B310),MONTH($B310)+1,MIN(AN$6,DAY(EOMONTH($B310,1))))&gt;=$B310)*(DATE(YEAR($B310),MONTH($B310)+1,MIN(AN$6,DAY(EOMONTH($B310,1))))&lt;$C310)))</f>
        <v>0</v>
      </c>
      <c r="AO310" s="48" t="n">
        <f aca="false">IF(OR(N(AO$5)=0,AO$6=""),0,AO$5*((DATE(YEAR($B310),MONTH($B310),MIN(AO$6,DAY(EOMONTH($B310,0))))&gt;=$B310)*(DATE(YEAR($B310),MONTH($B310),MIN(AO$6,DAY(EOMONTH($B310,0))))&lt;$C310)+(DATE(YEAR($B310),MONTH($B310)+1,MIN(AO$6,DAY(EOMONTH($B310,1))))&gt;=$B310)*(DATE(YEAR($B310),MONTH($B310)+1,MIN(AO$6,DAY(EOMONTH($B310,1))))&lt;$C310)))</f>
        <v>0</v>
      </c>
      <c r="AP310" s="48" t="n">
        <f aca="false">IF(OR(N(AP$5)=0,AP$6=""),0,AP$5*((DATE(YEAR($B310),MONTH($B310),MIN(AP$6,DAY(EOMONTH($B310,0))))&gt;=$B310)*(DATE(YEAR($B310),MONTH($B310),MIN(AP$6,DAY(EOMONTH($B310,0))))&lt;$C310)+(DATE(YEAR($B310),MONTH($B310)+1,MIN(AP$6,DAY(EOMONTH($B310,1))))&gt;=$B310)*(DATE(YEAR($B310),MONTH($B310)+1,MIN(AP$6,DAY(EOMONTH($B310,1))))&lt;$C310)))</f>
        <v>0</v>
      </c>
      <c r="AQ310" s="48" t="n">
        <f aca="false">IF(OR(N(AQ$5)=0,AQ$6=""),0,AQ$5*((DATE(YEAR($B310),MONTH($B310),MIN(AQ$6,DAY(EOMONTH($B310,0))))&gt;=$B310)*(DATE(YEAR($B310),MONTH($B310),MIN(AQ$6,DAY(EOMONTH($B310,0))))&lt;$C310)+(DATE(YEAR($B310),MONTH($B310)+1,MIN(AQ$6,DAY(EOMONTH($B310,1))))&gt;=$B310)*(DATE(YEAR($B310),MONTH($B310)+1,MIN(AQ$6,DAY(EOMONTH($B310,1))))&lt;$C310)))</f>
        <v>0</v>
      </c>
      <c r="AR310" s="48" t="n">
        <f aca="false">IF(OR(N(AR$5)=0,AR$6=""),0,AR$5*((DATE(YEAR($B310),MONTH($B310),MIN(AR$6,DAY(EOMONTH($B310,0))))&gt;=$B310)*(DATE(YEAR($B310),MONTH($B310),MIN(AR$6,DAY(EOMONTH($B310,0))))&lt;$C310)+(DATE(YEAR($B310),MONTH($B310)+1,MIN(AR$6,DAY(EOMONTH($B310,1))))&gt;=$B310)*(DATE(YEAR($B310),MONTH($B310)+1,MIN(AR$6,DAY(EOMONTH($B310,1))))&lt;$C310)))</f>
        <v>0</v>
      </c>
      <c r="AS310" s="48" t="n">
        <f aca="false">IF(OR(N(AS$5)=0,AS$6=""),0,AS$5*((DATE(YEAR($B310),MONTH($B310),MIN(AS$6,DAY(EOMONTH($B310,0))))&gt;=$B310)*(DATE(YEAR($B310),MONTH($B310),MIN(AS$6,DAY(EOMONTH($B310,0))))&lt;$C310)+(DATE(YEAR($B310),MONTH($B310)+1,MIN(AS$6,DAY(EOMONTH($B310,1))))&gt;=$B310)*(DATE(YEAR($B310),MONTH($B310)+1,MIN(AS$6,DAY(EOMONTH($B310,1))))&lt;$C310)))</f>
        <v>0</v>
      </c>
      <c r="AT310" s="48" t="n">
        <f aca="false">IF(OR(N(AT$5)=0,AT$6=""),0,AT$5*((DATE(YEAR($B310),MONTH($B310),MIN(AT$6,DAY(EOMONTH($B310,0))))&gt;=$B310)*(DATE(YEAR($B310),MONTH($B310),MIN(AT$6,DAY(EOMONTH($B310,0))))&lt;$C310)+(DATE(YEAR($B310),MONTH($B310)+1,MIN(AT$6,DAY(EOMONTH($B310,1))))&gt;=$B310)*(DATE(YEAR($B310),MONTH($B310)+1,MIN(AT$6,DAY(EOMONTH($B310,1))))&lt;$C310)))</f>
        <v>0</v>
      </c>
      <c r="AU310" s="48" t="n">
        <f aca="false">IF(OR(N(AU$5)=0,AU$6=""),0,AU$5*((DATE(YEAR($B310),MONTH($B310),MIN(AU$6,DAY(EOMONTH($B310,0))))&gt;=$B310)*(DATE(YEAR($B310),MONTH($B310),MIN(AU$6,DAY(EOMONTH($B310,0))))&lt;$C310)+(DATE(YEAR($B310),MONTH($B310)+1,MIN(AU$6,DAY(EOMONTH($B310,1))))&gt;=$B310)*(DATE(YEAR($B310),MONTH($B310)+1,MIN(AU$6,DAY(EOMONTH($B310,1))))&lt;$C310)))</f>
        <v>0</v>
      </c>
      <c r="AV310" s="48" t="n">
        <f aca="false">IF(OR(N(AV$5)=0,AV$6=""),0,AV$5*((DATE(YEAR($B310),MONTH($B310),MIN(AV$6,DAY(EOMONTH($B310,0))))&gt;=$B310)*(DATE(YEAR($B310),MONTH($B310),MIN(AV$6,DAY(EOMONTH($B310,0))))&lt;$C310)+(DATE(YEAR($B310),MONTH($B310)+1,MIN(AV$6,DAY(EOMONTH($B310,1))))&gt;=$B310)*(DATE(YEAR($B310),MONTH($B310)+1,MIN(AV$6,DAY(EOMONTH($B310,1))))&lt;$C310)))</f>
        <v>0</v>
      </c>
      <c r="AW310" s="48" t="n">
        <f aca="false">IF(OR(N(AW$5)=0,AW$6=""),0,AW$5*((DATE(YEAR($B310),MONTH($B310),MIN(AW$6,DAY(EOMONTH($B310,0))))&gt;=$B310)*(DATE(YEAR($B310),MONTH($B310),MIN(AW$6,DAY(EOMONTH($B310,0))))&lt;$C310)+(DATE(YEAR($B310),MONTH($B310)+1,MIN(AW$6,DAY(EOMONTH($B310,1))))&gt;=$B310)*(DATE(YEAR($B310),MONTH($B310)+1,MIN(AW$6,DAY(EOMONTH($B310,1))))&lt;$C310)))</f>
        <v>0</v>
      </c>
      <c r="AX310" s="48" t="n">
        <f aca="false">IF(OR(N(AX$5)=0,AX$6=""),0,AX$5*((DATE(YEAR($B310),MONTH($B310),MIN(AX$6,DAY(EOMONTH($B310,0))))&gt;=$B310)*(DATE(YEAR($B310),MONTH($B310),MIN(AX$6,DAY(EOMONTH($B310,0))))&lt;$C310)+(DATE(YEAR($B310),MONTH($B310)+1,MIN(AX$6,DAY(EOMONTH($B310,1))))&gt;=$B310)*(DATE(YEAR($B310),MONTH($B310)+1,MIN(AX$6,DAY(EOMONTH($B310,1))))&lt;$C310)))</f>
        <v>0</v>
      </c>
      <c r="AY310" s="48" t="n">
        <f aca="false">IF(OR(N(AY$5)=0,AY$6=""),0,AY$5*((DATE(YEAR($B310),MONTH($B310),MIN(AY$6,DAY(EOMONTH($B310,0))))&gt;=$B310)*(DATE(YEAR($B310),MONTH($B310),MIN(AY$6,DAY(EOMONTH($B310,0))))&lt;$C310)+(DATE(YEAR($B310),MONTH($B310)+1,MIN(AY$6,DAY(EOMONTH($B310,1))))&gt;=$B310)*(DATE(YEAR($B310),MONTH($B310)+1,MIN(AY$6,DAY(EOMONTH($B310,1))))&lt;$C310)))</f>
        <v>0</v>
      </c>
      <c r="AZ310" s="48" t="n">
        <f aca="false">IF(OR(N(AZ$5)=0,AZ$6=""),0,AZ$5*((DATE(YEAR($B310),MONTH($B310),MIN(AZ$6,DAY(EOMONTH($B310,0))))&gt;=$B310)*(DATE(YEAR($B310),MONTH($B310),MIN(AZ$6,DAY(EOMONTH($B310,0))))&lt;$C310)+(DATE(YEAR($B310),MONTH($B310)+1,MIN(AZ$6,DAY(EOMONTH($B310,1))))&gt;=$B310)*(DATE(YEAR($B310),MONTH($B310)+1,MIN(AZ$6,DAY(EOMONTH($B310,1))))&lt;$C310)))</f>
        <v>0</v>
      </c>
      <c r="BA310" s="48" t="n">
        <f aca="false">IF(OR(N(BA$5)=0,BA$6=""),0,BA$5*((DATE(YEAR($B310),MONTH($B310),MIN(BA$6,DAY(EOMONTH($B310,0))))&gt;=$B310)*(DATE(YEAR($B310),MONTH($B310),MIN(BA$6,DAY(EOMONTH($B310,0))))&lt;$C310)+(DATE(YEAR($B310),MONTH($B310)+1,MIN(BA$6,DAY(EOMONTH($B310,1))))&gt;=$B310)*(DATE(YEAR($B310),MONTH($B310)+1,MIN(BA$6,DAY(EOMONTH($B310,1))))&lt;$C310)))</f>
        <v>0</v>
      </c>
      <c r="BB310" s="48" t="n">
        <f aca="false">IF(OR(N(BB$5)=0,BB$6=""),0,BB$5*((DATE(YEAR($B310),MONTH($B310),MIN(BB$6,DAY(EOMONTH($B310,0))))&gt;=$B310)*(DATE(YEAR($B310),MONTH($B310),MIN(BB$6,DAY(EOMONTH($B310,0))))&lt;$C310)+(DATE(YEAR($B310),MONTH($B310)+1,MIN(BB$6,DAY(EOMONTH($B310,1))))&gt;=$B310)*(DATE(YEAR($B310),MONTH($B310)+1,MIN(BB$6,DAY(EOMONTH($B310,1))))&lt;$C310)))</f>
        <v>0</v>
      </c>
      <c r="BC310" s="48" t="n">
        <f aca="false">IF(OR(N(BC$5)=0,BC$6=""),0,BC$5*((DATE(YEAR($B310),MONTH($B310),MIN(BC$6,DAY(EOMONTH($B310,0))))&gt;=$B310)*(DATE(YEAR($B310),MONTH($B310),MIN(BC$6,DAY(EOMONTH($B310,0))))&lt;$C310)+(DATE(YEAR($B310),MONTH($B310)+1,MIN(BC$6,DAY(EOMONTH($B310,1))))&gt;=$B310)*(DATE(YEAR($B310),MONTH($B310)+1,MIN(BC$6,DAY(EOMONTH($B310,1))))&lt;$C310)))</f>
        <v>0</v>
      </c>
      <c r="BD310" s="48" t="n">
        <f aca="false">IF(OR(N(BD$5)=0,BD$6=""),0,BD$5*((DATE(YEAR($B310),MONTH($B310),MIN(BD$6,DAY(EOMONTH($B310,0))))&gt;=$B310)*(DATE(YEAR($B310),MONTH($B310),MIN(BD$6,DAY(EOMONTH($B310,0))))&lt;$C310)+(DATE(YEAR($B310),MONTH($B310)+1,MIN(BD$6,DAY(EOMONTH($B310,1))))&gt;=$B310)*(DATE(YEAR($B310),MONTH($B310)+1,MIN(BD$6,DAY(EOMONTH($B310,1))))&lt;$C310)))</f>
        <v>0</v>
      </c>
      <c r="BE310" s="48" t="n">
        <f aca="false">IF(OR(N(BE$5)=0,BE$6=""),0,BE$5*((DATE(YEAR($B310),MONTH($B310),MIN(BE$6,DAY(EOMONTH($B310,0))))&gt;=$B310)*(DATE(YEAR($B310),MONTH($B310),MIN(BE$6,DAY(EOMONTH($B310,0))))&lt;$C310)+(DATE(YEAR($B310),MONTH($B310)+1,MIN(BE$6,DAY(EOMONTH($B310,1))))&gt;=$B310)*(DATE(YEAR($B310),MONTH($B310)+1,MIN(BE$6,DAY(EOMONTH($B310,1))))&lt;$C310)))</f>
        <v>0</v>
      </c>
      <c r="BF310" s="48" t="n">
        <f aca="false">IF(OR(N(BF$5)=0,BF$6=""),0,BF$5*((DATE(YEAR($B310),MONTH($B310),MIN(BF$6,DAY(EOMONTH($B310,0))))&gt;=$B310)*(DATE(YEAR($B310),MONTH($B310),MIN(BF$6,DAY(EOMONTH($B310,0))))&lt;$C310)+(DATE(YEAR($B310),MONTH($B310)+1,MIN(BF$6,DAY(EOMONTH($B310,1))))&gt;=$B310)*(DATE(YEAR($B310),MONTH($B310)+1,MIN(BF$6,DAY(EOMONTH($B310,1))))&lt;$C310)))</f>
        <v>0</v>
      </c>
      <c r="BG310" s="48" t="n">
        <f aca="false">IF(OR(N(BG$5)=0,BG$6=""),0,BG$5*((DATE(YEAR($B310),MONTH($B310),MIN(BG$6,DAY(EOMONTH($B310,0))))&gt;=$B310)*(DATE(YEAR($B310),MONTH($B310),MIN(BG$6,DAY(EOMONTH($B310,0))))&lt;$C310)+(DATE(YEAR($B310),MONTH($B310)+1,MIN(BG$6,DAY(EOMONTH($B310,1))))&gt;=$B310)*(DATE(YEAR($B310),MONTH($B310)+1,MIN(BG$6,DAY(EOMONTH($B310,1))))&lt;$C310)))</f>
        <v>0</v>
      </c>
      <c r="BH310" s="48" t="n">
        <f aca="false">IF(OR(N(BH$5)=0,BH$6=""),0,BH$5*((DATE(YEAR($B310),MONTH($B310),MIN(BH$6,DAY(EOMONTH($B310,0))))&gt;=$B310)*(DATE(YEAR($B310),MONTH($B310),MIN(BH$6,DAY(EOMONTH($B310,0))))&lt;$C310)+(DATE(YEAR($B310),MONTH($B310)+1,MIN(BH$6,DAY(EOMONTH($B310,1))))&gt;=$B310)*(DATE(YEAR($B310),MONTH($B310)+1,MIN(BH$6,DAY(EOMONTH($B310,1))))&lt;$C310)))</f>
        <v>0</v>
      </c>
      <c r="BI310" s="48" t="n">
        <f aca="false">IF(OR(N(BI$5)=0,BI$6=""),0,BI$5*((DATE(YEAR($B310),MONTH($B310),MIN(BI$6,DAY(EOMONTH($B310,0))))&gt;=$B310)*(DATE(YEAR($B310),MONTH($B310),MIN(BI$6,DAY(EOMONTH($B310,0))))&lt;$C310)+(DATE(YEAR($B310),MONTH($B310)+1,MIN(BI$6,DAY(EOMONTH($B310,1))))&gt;=$B310)*(DATE(YEAR($B310),MONTH($B310)+1,MIN(BI$6,DAY(EOMONTH($B310,1))))&lt;$C310)))</f>
        <v>0</v>
      </c>
      <c r="BJ310" s="48" t="n">
        <f aca="false">IF(OR(N(BJ$5)=0,BJ$6=""),0,BJ$5*((DATE(YEAR($B310),MONTH($B310),MIN(BJ$6,DAY(EOMONTH($B310,0))))&gt;=$B310)*(DATE(YEAR($B310),MONTH($B310),MIN(BJ$6,DAY(EOMONTH($B310,0))))&lt;$C310)+(DATE(YEAR($B310),MONTH($B310)+1,MIN(BJ$6,DAY(EOMONTH($B310,1))))&gt;=$B310)*(DATE(YEAR($B310),MONTH($B310)+1,MIN(BJ$6,DAY(EOMONTH($B310,1))))&lt;$C310)))</f>
        <v>0</v>
      </c>
      <c r="BK310" s="48" t="n">
        <f aca="false">IF(OR(N(BK$5)=0,BK$6=""),0,BK$5*((DATE(YEAR($B310),MONTH($B310),MIN(BK$6,DAY(EOMONTH($B310,0))))&gt;=$B310)*(DATE(YEAR($B310),MONTH($B310),MIN(BK$6,DAY(EOMONTH($B310,0))))&lt;$C310)+(DATE(YEAR($B310),MONTH($B310)+1,MIN(BK$6,DAY(EOMONTH($B310,1))))&gt;=$B310)*(DATE(YEAR($B310),MONTH($B310)+1,MIN(BK$6,DAY(EOMONTH($B310,1))))&lt;$C310)))</f>
        <v>0</v>
      </c>
      <c r="BL310" s="48" t="n">
        <f aca="false">IF(OR(N(BL$5)=0,BL$6=""),0,BL$5*((DATE(YEAR($B310),MONTH($B310),MIN(BL$6,DAY(EOMONTH($B310,0))))&gt;=$B310)*(DATE(YEAR($B310),MONTH($B310),MIN(BL$6,DAY(EOMONTH($B310,0))))&lt;$C310)+(DATE(YEAR($B310),MONTH($B310)+1,MIN(BL$6,DAY(EOMONTH($B310,1))))&gt;=$B310)*(DATE(YEAR($B310),MONTH($B310)+1,MIN(BL$6,DAY(EOMONTH($B310,1))))&lt;$C310)))</f>
        <v>0</v>
      </c>
      <c r="BM310" s="48" t="n">
        <f aca="false">IF(OR(N(BM$5)=0,BM$6=""),0,BM$5*((DATE(YEAR($B310),MONTH($B310),MIN(BM$6,DAY(EOMONTH($B310,0))))&gt;=$B310)*(DATE(YEAR($B310),MONTH($B310),MIN(BM$6,DAY(EOMONTH($B310,0))))&lt;$C310)+(DATE(YEAR($B310),MONTH($B310)+1,MIN(BM$6,DAY(EOMONTH($B310,1))))&gt;=$B310)*(DATE(YEAR($B310),MONTH($B310)+1,MIN(BM$6,DAY(EOMONTH($B310,1))))&lt;$C310)))</f>
        <v>0</v>
      </c>
      <c r="BN310" s="48" t="n">
        <f aca="false">IF(OR(N(BN$5)=0,BN$6=""),0,BN$5*((DATE(YEAR($B310),MONTH($B310),MIN(BN$6,DAY(EOMONTH($B310,0))))&gt;=$B310)*(DATE(YEAR($B310),MONTH($B310),MIN(BN$6,DAY(EOMONTH($B310,0))))&lt;$C310)+(DATE(YEAR($B310),MONTH($B310)+1,MIN(BN$6,DAY(EOMONTH($B310,1))))&gt;=$B310)*(DATE(YEAR($B310),MONTH($B310)+1,MIN(BN$6,DAY(EOMONTH($B310,1))))&lt;$C310)))</f>
        <v>0</v>
      </c>
      <c r="BO310" s="48" t="n">
        <f aca="false">IF(OR(N(BO$5)=0,BO$6=""),0,BO$5*((DATE(YEAR($B310),MONTH($B310),MIN(BO$6,DAY(EOMONTH($B310,0))))&gt;=$B310)*(DATE(YEAR($B310),MONTH($B310),MIN(BO$6,DAY(EOMONTH($B310,0))))&lt;$C310)+(DATE(YEAR($B310),MONTH($B310)+1,MIN(BO$6,DAY(EOMONTH($B310,1))))&gt;=$B310)*(DATE(YEAR($B310),MONTH($B310)+1,MIN(BO$6,DAY(EOMONTH($B310,1))))&lt;$C310)))</f>
        <v>0</v>
      </c>
      <c r="BP310" s="48" t="n">
        <f aca="false">IF(OR(N(BP$5)=0,BP$6=""),0,BP$5*((DATE(YEAR($B310),MONTH($B310),MIN(BP$6,DAY(EOMONTH($B310,0))))&gt;=$B310)*(DATE(YEAR($B310),MONTH($B310),MIN(BP$6,DAY(EOMONTH($B310,0))))&lt;$C310)+(DATE(YEAR($B310),MONTH($B310)+1,MIN(BP$6,DAY(EOMONTH($B310,1))))&gt;=$B310)*(DATE(YEAR($B310),MONTH($B310)+1,MIN(BP$6,DAY(EOMONTH($B310,1))))&lt;$C310)))</f>
        <v>0</v>
      </c>
      <c r="BQ310" s="48" t="n">
        <f aca="false">IF(OR(N(BQ$5)=0,BQ$6=""),0,BQ$5*((DATE(YEAR($B310),MONTH($B310),MIN(BQ$6,DAY(EOMONTH($B310,0))))&gt;=$B310)*(DATE(YEAR($B310),MONTH($B310),MIN(BQ$6,DAY(EOMONTH($B310,0))))&lt;$C310)+(DATE(YEAR($B310),MONTH($B310)+1,MIN(BQ$6,DAY(EOMONTH($B310,1))))&gt;=$B310)*(DATE(YEAR($B310),MONTH($B310)+1,MIN(BQ$6,DAY(EOMONTH($B310,1))))&lt;$C310)))</f>
        <v>0</v>
      </c>
      <c r="BR310" s="48" t="n">
        <f aca="false">IF(OR(N(BR$5)=0,BR$6=""),0,BR$5*((DATE(YEAR($B310),MONTH($B310),MIN(BR$6,DAY(EOMONTH($B310,0))))&gt;=$B310)*(DATE(YEAR($B310),MONTH($B310),MIN(BR$6,DAY(EOMONTH($B310,0))))&lt;$C310)+(DATE(YEAR($B310),MONTH($B310)+1,MIN(BR$6,DAY(EOMONTH($B310,1))))&gt;=$B310)*(DATE(YEAR($B310),MONTH($B310)+1,MIN(BR$6,DAY(EOMONTH($B310,1))))&lt;$C310)))</f>
        <v>0</v>
      </c>
      <c r="BS310" s="48" t="n">
        <f aca="false">IF(OR(N(BS$5)=0,BS$6=""),0,BS$5*((DATE(YEAR($B310),MONTH($B310),MIN(BS$6,DAY(EOMONTH($B310,0))))&gt;=$B310)*(DATE(YEAR($B310),MONTH($B310),MIN(BS$6,DAY(EOMONTH($B310,0))))&lt;$C310)+(DATE(YEAR($B310),MONTH($B310)+1,MIN(BS$6,DAY(EOMONTH($B310,1))))&gt;=$B310)*(DATE(YEAR($B310),MONTH($B310)+1,MIN(BS$6,DAY(EOMONTH($B310,1))))&lt;$C310)))</f>
        <v>0</v>
      </c>
      <c r="BT310" s="48" t="n">
        <f aca="false">IF(OR(N(BT$5)=0,BT$6=""),0,BT$5*((DATE(YEAR($B310),MONTH($B310),MIN(BT$6,DAY(EOMONTH($B310,0))))&gt;=$B310)*(DATE(YEAR($B310),MONTH($B310),MIN(BT$6,DAY(EOMONTH($B310,0))))&lt;$C310)+(DATE(YEAR($B310),MONTH($B310)+1,MIN(BT$6,DAY(EOMONTH($B310,1))))&gt;=$B310)*(DATE(YEAR($B310),MONTH($B310)+1,MIN(BT$6,DAY(EOMONTH($B310,1))))&lt;$C310)))</f>
        <v>0</v>
      </c>
      <c r="BU310" s="48" t="n">
        <f aca="false">IF(OR(N(BU$5)=0,BU$6=""),0,BU$5*((DATE(YEAR($B310),MONTH($B310),MIN(BU$6,DAY(EOMONTH($B310,0))))&gt;=$B310)*(DATE(YEAR($B310),MONTH($B310),MIN(BU$6,DAY(EOMONTH($B310,0))))&lt;$C310)+(DATE(YEAR($B310),MONTH($B310)+1,MIN(BU$6,DAY(EOMONTH($B310,1))))&gt;=$B310)*(DATE(YEAR($B310),MONTH($B310)+1,MIN(BU$6,DAY(EOMONTH($B310,1))))&lt;$C310)))</f>
        <v>0</v>
      </c>
      <c r="BV310" s="48" t="n">
        <f aca="false">IF(OR(N(BV$5)=0,BV$6=""),0,BV$5*((DATE(YEAR($B310),MONTH($B310),MIN(BV$6,DAY(EOMONTH($B310,0))))&gt;=$B310)*(DATE(YEAR($B310),MONTH($B310),MIN(BV$6,DAY(EOMONTH($B310,0))))&lt;$C310)+(DATE(YEAR($B310),MONTH($B310)+1,MIN(BV$6,DAY(EOMONTH($B310,1))))&gt;=$B310)*(DATE(YEAR($B310),MONTH($B310)+1,MIN(BV$6,DAY(EOMONTH($B310,1))))&lt;$C310)))</f>
        <v>0</v>
      </c>
      <c r="BW310" s="48" t="n">
        <f aca="false">IF(OR(N(BW$5)=0,BW$6=""),0,BW$5*((DATE(YEAR($B310),MONTH($B310),MIN(BW$6,DAY(EOMONTH($B310,0))))&gt;=$B310)*(DATE(YEAR($B310),MONTH($B310),MIN(BW$6,DAY(EOMONTH($B310,0))))&lt;$C310)+(DATE(YEAR($B310),MONTH($B310)+1,MIN(BW$6,DAY(EOMONTH($B310,1))))&gt;=$B310)*(DATE(YEAR($B310),MONTH($B310)+1,MIN(BW$6,DAY(EOMONTH($B310,1))))&lt;$C310)))</f>
        <v>0</v>
      </c>
      <c r="BX310" s="48" t="n">
        <f aca="false">MIN(Z310,(FT309*(1+FT$5/Setup!$C$36)+IF($V310=1,N($F310),0)))</f>
        <v>0</v>
      </c>
      <c r="BY310" s="48" t="n">
        <f aca="false">MIN(AA310,(FU309*(1+FU$5/Setup!$C$36)+IF($V310=2,N($F310),0)))</f>
        <v>0</v>
      </c>
      <c r="BZ310" s="48" t="n">
        <f aca="false">MIN(AB310,(FV309*(1+FV$5/Setup!$C$36)+IF($V310=3,N($F310),0)))</f>
        <v>0</v>
      </c>
      <c r="CA310" s="48" t="n">
        <f aca="false">MIN(AC310,(FW309*(1+FW$5/Setup!$C$36)+IF($V310=4,N($F310),0)))</f>
        <v>0</v>
      </c>
      <c r="CB310" s="48" t="n">
        <f aca="false">MIN(AD310,(FX309*(1+FX$5/Setup!$C$36)+IF($V310=5,N($F310),0)))</f>
        <v>0</v>
      </c>
      <c r="CC310" s="48" t="n">
        <f aca="false">MIN(AE310,(FY309*(1+FY$5/Setup!$C$36)+IF($V310=6,N($F310),0)))</f>
        <v>0</v>
      </c>
      <c r="CD310" s="48" t="n">
        <f aca="false">MIN(AF310,(FZ309*(1+FZ$5/Setup!$C$36)+IF($V310=7,N($F310),0)))</f>
        <v>0</v>
      </c>
      <c r="CE310" s="48" t="n">
        <f aca="false">MIN(AG310,(GA309*(1+GA$5/Setup!$C$36)+IF($V310=8,N($F310),0)))</f>
        <v>0</v>
      </c>
      <c r="CF310" s="48" t="n">
        <f aca="false">MIN(AH310,(GB309*(1+GB$5/Setup!$C$36)+IF($V310=9,N($F310),0)))</f>
        <v>0</v>
      </c>
      <c r="CG310" s="48" t="n">
        <f aca="false">MIN(AI310,(GC309*(1+GC$5/Setup!$C$36)+IF($V310=10,N($F310),0)))</f>
        <v>0</v>
      </c>
      <c r="CH310" s="48" t="n">
        <f aca="false">MIN(AJ310,(GD309*(1+GD$5/Setup!$C$36)+IF($V310=11,N($F310),0)))</f>
        <v>0</v>
      </c>
      <c r="CI310" s="48" t="n">
        <f aca="false">MIN(AK310,(GE309*(1+GE$5/Setup!$C$36)+IF($V310=12,N($F310),0)))</f>
        <v>0</v>
      </c>
      <c r="CJ310" s="48" t="n">
        <f aca="false">MIN(AL310,(GF309*(1+GF$5/Setup!$C$36)+IF($V310=13,N($F310),0)))</f>
        <v>0</v>
      </c>
      <c r="CK310" s="48" t="n">
        <f aca="false">MIN(AM310,(GG309*(1+GG$5/Setup!$C$36)+IF($V310=14,N($F310),0)))</f>
        <v>0</v>
      </c>
      <c r="CL310" s="48" t="n">
        <f aca="false">MIN(AN310,(GH309*(1+GH$5/Setup!$C$36)+IF($V310=15,N($F310),0)))</f>
        <v>0</v>
      </c>
      <c r="CM310" s="48" t="n">
        <f aca="false">MIN(AO310,(GI309*(1+GI$5/Setup!$C$36)+IF($V310=16,N($F310),0)))</f>
        <v>0</v>
      </c>
      <c r="CN310" s="48" t="n">
        <f aca="false">MIN(AP310,(GJ309*(1+GJ$5/Setup!$C$36)+IF($V310=17,N($F310),0)))</f>
        <v>0</v>
      </c>
      <c r="CO310" s="48" t="n">
        <f aca="false">MIN(AQ310,(GK309*(1+GK$5/Setup!$C$36)+IF($V310=18,N($F310),0)))</f>
        <v>0</v>
      </c>
      <c r="CP310" s="48" t="n">
        <f aca="false">MIN(AR310,(GL309*(1+GL$5/Setup!$C$36)+IF($V310=19,N($F310),0)))</f>
        <v>0</v>
      </c>
      <c r="CQ310" s="48" t="n">
        <f aca="false">MIN(AS310,(GM309*(1+GM$5/Setup!$C$36)+IF($V310=20,N($F310),0)))</f>
        <v>0</v>
      </c>
      <c r="CR310" s="48" t="n">
        <f aca="false">MIN(AT310,(GN309*(1+GN$5/Setup!$C$36)+IF($V310=21,N($F310),0)))</f>
        <v>0</v>
      </c>
      <c r="CS310" s="48" t="n">
        <f aca="false">MIN(AU310,(GO309*(1+GO$5/Setup!$C$36)+IF($V310=22,N($F310),0)))</f>
        <v>0</v>
      </c>
      <c r="CT310" s="48" t="n">
        <f aca="false">MIN(AV310,(GP309*(1+GP$5/Setup!$C$36)+IF($V310=23,N($F310),0)))</f>
        <v>0</v>
      </c>
      <c r="CU310" s="48" t="n">
        <f aca="false">MIN(AW310,(GQ309*(1+GQ$5/Setup!$C$36)+IF($V310=24,N($F310),0)))</f>
        <v>0</v>
      </c>
      <c r="CV310" s="48" t="n">
        <f aca="false">MIN(AX310,(GR309*(1+GR$5/Setup!$C$36)+IF($V310=25,N($F310),0)))</f>
        <v>0</v>
      </c>
      <c r="CW310" s="48" t="n">
        <f aca="false">MIN(AY310,(GS309*(1+GS$5/Setup!$C$36)+IF($V310=26,N($F310),0)))</f>
        <v>0</v>
      </c>
      <c r="CX310" s="48" t="n">
        <f aca="false">MIN(AZ310,(GT309*(1+GT$5/Setup!$C$36)+IF($V310=27,N($F310),0)))</f>
        <v>0</v>
      </c>
      <c r="CY310" s="48" t="n">
        <f aca="false">MIN(BA310,(GU309*(1+GU$5/Setup!$C$36)+IF($V310=28,N($F310),0)))</f>
        <v>0</v>
      </c>
      <c r="CZ310" s="48" t="n">
        <f aca="false">MIN(BB310,(GV309*(1+GV$5/Setup!$C$36)+IF($V310=29,N($F310),0)))</f>
        <v>0</v>
      </c>
      <c r="DA310" s="48" t="n">
        <f aca="false">MIN(BC310,(GW309*(1+GW$5/Setup!$C$36)+IF($V310=30,N($F310),0)))</f>
        <v>0</v>
      </c>
      <c r="DB310" s="48" t="n">
        <f aca="false">MIN(BD310,(GX309*(1+GX$5/Setup!$C$36)+IF($V310=31,N($F310),0)))</f>
        <v>0</v>
      </c>
      <c r="DC310" s="48" t="n">
        <f aca="false">MIN(BE310,(GY309*(1+GY$5/Setup!$C$36)+IF($V310=32,N($F310),0)))</f>
        <v>0</v>
      </c>
      <c r="DD310" s="48" t="n">
        <f aca="false">MIN(BF310,(GZ309*(1+GZ$5/Setup!$C$36)+IF($V310=33,N($F310),0)))</f>
        <v>0</v>
      </c>
      <c r="DE310" s="48" t="n">
        <f aca="false">MIN(BG310,(HA309*(1+HA$5/Setup!$C$36)+IF($V310=34,N($F310),0)))</f>
        <v>0</v>
      </c>
      <c r="DF310" s="48" t="n">
        <f aca="false">MIN(BH310,(HB309*(1+HB$5/Setup!$C$36)+IF($V310=35,N($F310),0)))</f>
        <v>0</v>
      </c>
      <c r="DG310" s="48" t="n">
        <f aca="false">MIN(BI310,(HC309*(1+HC$5/Setup!$C$36)+IF($V310=36,N($F310),0)))</f>
        <v>0</v>
      </c>
      <c r="DH310" s="48" t="n">
        <f aca="false">MIN(BJ310,(HD309*(1+HD$5/Setup!$C$36)+IF($V310=37,N($F310),0)))</f>
        <v>0</v>
      </c>
      <c r="DI310" s="48" t="n">
        <f aca="false">MIN(BK310,(HE309*(1+HE$5/Setup!$C$36)+IF($V310=38,N($F310),0)))</f>
        <v>0</v>
      </c>
      <c r="DJ310" s="48" t="n">
        <f aca="false">MIN(BL310,(HF309*(1+HF$5/Setup!$C$36)+IF($V310=39,N($F310),0)))</f>
        <v>0</v>
      </c>
      <c r="DK310" s="48" t="n">
        <f aca="false">MIN(BM310,(HG309*(1+HG$5/Setup!$C$36)+IF($V310=40,N($F310),0)))</f>
        <v>0</v>
      </c>
      <c r="DL310" s="48" t="n">
        <f aca="false">MIN(BN310,(HH309*(1+HH$5/Setup!$C$36)+IF($V310=41,N($F310),0)))</f>
        <v>0</v>
      </c>
      <c r="DM310" s="48" t="n">
        <f aca="false">MIN(BO310,(HI309*(1+HI$5/Setup!$C$36)+IF($V310=42,N($F310),0)))</f>
        <v>0</v>
      </c>
      <c r="DN310" s="48" t="n">
        <f aca="false">MIN(BP310,(HJ309*(1+HJ$5/Setup!$C$36)+IF($V310=43,N($F310),0)))</f>
        <v>0</v>
      </c>
      <c r="DO310" s="48" t="n">
        <f aca="false">MIN(BQ310,(HK309*(1+HK$5/Setup!$C$36)+IF($V310=44,N($F310),0)))</f>
        <v>0</v>
      </c>
      <c r="DP310" s="48" t="n">
        <f aca="false">MIN(BR310,(HL309*(1+HL$5/Setup!$C$36)+IF($V310=45,N($F310),0)))</f>
        <v>0</v>
      </c>
      <c r="DQ310" s="48" t="n">
        <f aca="false">MIN(BS310,(HM309*(1+HM$5/Setup!$C$36)+IF($V310=46,N($F310),0)))</f>
        <v>0</v>
      </c>
      <c r="DR310" s="48" t="n">
        <f aca="false">MIN(BT310,(HN309*(1+HN$5/Setup!$C$36)+IF($V310=47,N($F310),0)))</f>
        <v>0</v>
      </c>
      <c r="DS310" s="48" t="n">
        <f aca="false">MIN(BU310,(HO309*(1+HO$5/Setup!$C$36)+IF($V310=48,N($F310),0)))</f>
        <v>0</v>
      </c>
      <c r="DT310" s="48" t="n">
        <f aca="false">MIN(BV310,(HP309*(1+HP$5/Setup!$C$36)+IF($V310=49,N($F310),0)))</f>
        <v>0</v>
      </c>
      <c r="DU310" s="48" t="n">
        <f aca="false">MIN(BW310,(HQ309*(1+HQ$5/Setup!$C$36)+IF($V310=50,N($F310),0)))</f>
        <v>0</v>
      </c>
      <c r="DV310" s="48" t="n">
        <f aca="false">MIN(MAX((FT309*(1+FT$5/Setup!$C$36)+IF($V310=1,N($F310),0))-BX310,0),MAX($P310-0,0))</f>
        <v>0</v>
      </c>
      <c r="DW310" s="48" t="n">
        <f aca="false">MIN(MAX((FU309*(1+FU$5/Setup!$C$36)+IF($V310=2,N($F310),0))-BY310,0),MAX($P310-SUM(DV310:DV310),0))</f>
        <v>0</v>
      </c>
      <c r="DX310" s="48" t="n">
        <f aca="false">MIN(MAX((FV309*(1+FV$5/Setup!$C$36)+IF($V310=3,N($F310),0))-BZ310,0),MAX($P310-SUM(DV310:DW310),0))</f>
        <v>0</v>
      </c>
      <c r="DY310" s="48" t="n">
        <f aca="false">MIN(MAX((FW309*(1+FW$5/Setup!$C$36)+IF($V310=4,N($F310),0))-CA310,0),MAX($P310-SUM(DV310:DX310),0))</f>
        <v>0</v>
      </c>
      <c r="DZ310" s="48" t="n">
        <f aca="false">MIN(MAX((FX309*(1+FX$5/Setup!$C$36)+IF($V310=5,N($F310),0))-CB310,0),MAX($P310-SUM(DV310:DY310),0))</f>
        <v>0</v>
      </c>
      <c r="EA310" s="48" t="n">
        <f aca="false">MIN(MAX((FY309*(1+FY$5/Setup!$C$36)+IF($V310=6,N($F310),0))-CC310,0),MAX($P310-SUM(DV310:DZ310),0))</f>
        <v>0</v>
      </c>
      <c r="EB310" s="48" t="n">
        <f aca="false">MIN(MAX((FZ309*(1+FZ$5/Setup!$C$36)+IF($V310=7,N($F310),0))-CD310,0),MAX($P310-SUM(DV310:EA310),0))</f>
        <v>0</v>
      </c>
      <c r="EC310" s="48" t="n">
        <f aca="false">MIN(MAX((GA309*(1+GA$5/Setup!$C$36)+IF($V310=8,N($F310),0))-CE310,0),MAX($P310-SUM(DV310:EB310),0))</f>
        <v>0</v>
      </c>
      <c r="ED310" s="48" t="n">
        <f aca="false">MIN(MAX((GB309*(1+GB$5/Setup!$C$36)+IF($V310=9,N($F310),0))-CF310,0),MAX($P310-SUM(DV310:EC310),0))</f>
        <v>0</v>
      </c>
      <c r="EE310" s="48" t="n">
        <f aca="false">MIN(MAX((GC309*(1+GC$5/Setup!$C$36)+IF($V310=10,N($F310),0))-CG310,0),MAX($P310-SUM(DV310:ED310),0))</f>
        <v>0</v>
      </c>
      <c r="EF310" s="48" t="n">
        <f aca="false">MIN(MAX((GD309*(1+GD$5/Setup!$C$36)+IF($V310=11,N($F310),0))-CH310,0),MAX($P310-SUM(DV310:EE310),0))</f>
        <v>0</v>
      </c>
      <c r="EG310" s="48" t="n">
        <f aca="false">MIN(MAX((GE309*(1+GE$5/Setup!$C$36)+IF($V310=12,N($F310),0))-CI310,0),MAX($P310-SUM(DV310:EF310),0))</f>
        <v>0</v>
      </c>
      <c r="EH310" s="48" t="n">
        <f aca="false">MIN(MAX((GF309*(1+GF$5/Setup!$C$36)+IF($V310=13,N($F310),0))-CJ310,0),MAX($P310-SUM(DV310:EG310),0))</f>
        <v>0</v>
      </c>
      <c r="EI310" s="48" t="n">
        <f aca="false">MIN(MAX((GG309*(1+GG$5/Setup!$C$36)+IF($V310=14,N($F310),0))-CK310,0),MAX($P310-SUM(DV310:EH310),0))</f>
        <v>0</v>
      </c>
      <c r="EJ310" s="48" t="n">
        <f aca="false">MIN(MAX((GH309*(1+GH$5/Setup!$C$36)+IF($V310=15,N($F310),0))-CL310,0),MAX($P310-SUM(DV310:EI310),0))</f>
        <v>0</v>
      </c>
      <c r="EK310" s="48" t="n">
        <f aca="false">MIN(MAX((GI309*(1+GI$5/Setup!$C$36)+IF($V310=16,N($F310),0))-CM310,0),MAX($P310-SUM(DV310:EJ310),0))</f>
        <v>0</v>
      </c>
      <c r="EL310" s="48" t="n">
        <f aca="false">MIN(MAX((GJ309*(1+GJ$5/Setup!$C$36)+IF($V310=17,N($F310),0))-CN310,0),MAX($P310-SUM(DV310:EK310),0))</f>
        <v>0</v>
      </c>
      <c r="EM310" s="48" t="n">
        <f aca="false">MIN(MAX((GK309*(1+GK$5/Setup!$C$36)+IF($V310=18,N($F310),0))-CO310,0),MAX($P310-SUM(DV310:EL310),0))</f>
        <v>0</v>
      </c>
      <c r="EN310" s="48" t="n">
        <f aca="false">MIN(MAX((GL309*(1+GL$5/Setup!$C$36)+IF($V310=19,N($F310),0))-CP310,0),MAX($P310-SUM(DV310:EM310),0))</f>
        <v>0</v>
      </c>
      <c r="EO310" s="48" t="n">
        <f aca="false">MIN(MAX((GM309*(1+GM$5/Setup!$C$36)+IF($V310=20,N($F310),0))-CQ310,0),MAX($P310-SUM(DV310:EN310),0))</f>
        <v>0</v>
      </c>
      <c r="EP310" s="48" t="n">
        <f aca="false">MIN(MAX((GN309*(1+GN$5/Setup!$C$36)+IF($V310=21,N($F310),0))-CR310,0),MAX($P310-SUM(DV310:EO310),0))</f>
        <v>0</v>
      </c>
      <c r="EQ310" s="48" t="n">
        <f aca="false">MIN(MAX((GO309*(1+GO$5/Setup!$C$36)+IF($V310=22,N($F310),0))-CS310,0),MAX($P310-SUM(DV310:EP310),0))</f>
        <v>0</v>
      </c>
      <c r="ER310" s="48" t="n">
        <f aca="false">MIN(MAX((GP309*(1+GP$5/Setup!$C$36)+IF($V310=23,N($F310),0))-CT310,0),MAX($P310-SUM(DV310:EQ310),0))</f>
        <v>0</v>
      </c>
      <c r="ES310" s="48" t="n">
        <f aca="false">MIN(MAX((GQ309*(1+GQ$5/Setup!$C$36)+IF($V310=24,N($F310),0))-CU310,0),MAX($P310-SUM(DV310:ER310),0))</f>
        <v>0</v>
      </c>
      <c r="ET310" s="48" t="n">
        <f aca="false">MIN(MAX((GR309*(1+GR$5/Setup!$C$36)+IF($V310=25,N($F310),0))-CV310,0),MAX($P310-SUM(DV310:ES310),0))</f>
        <v>0</v>
      </c>
      <c r="EU310" s="48" t="n">
        <f aca="false">MIN(MAX((GS309*(1+GS$5/Setup!$C$36)+IF($V310=26,N($F310),0))-CW310,0),MAX($P310-SUM(DV310:ET310),0))</f>
        <v>0</v>
      </c>
      <c r="EV310" s="48" t="n">
        <f aca="false">MIN(MAX((GT309*(1+GT$5/Setup!$C$36)+IF($V310=27,N($F310),0))-CX310,0),MAX($P310-SUM(DV310:EU310),0))</f>
        <v>0</v>
      </c>
      <c r="EW310" s="48" t="n">
        <f aca="false">MIN(MAX((GU309*(1+GU$5/Setup!$C$36)+IF($V310=28,N($F310),0))-CY310,0),MAX($P310-SUM(DV310:EV310),0))</f>
        <v>0</v>
      </c>
      <c r="EX310" s="48" t="n">
        <f aca="false">MIN(MAX((GV309*(1+GV$5/Setup!$C$36)+IF($V310=29,N($F310),0))-CZ310,0),MAX($P310-SUM(DV310:EW310),0))</f>
        <v>0</v>
      </c>
      <c r="EY310" s="48" t="n">
        <f aca="false">MIN(MAX((GW309*(1+GW$5/Setup!$C$36)+IF($V310=30,N($F310),0))-DA310,0),MAX($P310-SUM(DV310:EX310),0))</f>
        <v>0</v>
      </c>
      <c r="EZ310" s="48" t="n">
        <f aca="false">MIN(MAX((GX309*(1+GX$5/Setup!$C$36)+IF($V310=31,N($F310),0))-DB310,0),MAX($P310-SUM(DV310:EY310),0))</f>
        <v>0</v>
      </c>
      <c r="FA310" s="48" t="n">
        <f aca="false">MIN(MAX((GY309*(1+GY$5/Setup!$C$36)+IF($V310=32,N($F310),0))-DC310,0),MAX($P310-SUM(DV310:EZ310),0))</f>
        <v>0</v>
      </c>
      <c r="FB310" s="48" t="n">
        <f aca="false">MIN(MAX((GZ309*(1+GZ$5/Setup!$C$36)+IF($V310=33,N($F310),0))-DD310,0),MAX($P310-SUM(DV310:FA310),0))</f>
        <v>0</v>
      </c>
      <c r="FC310" s="48" t="n">
        <f aca="false">MIN(MAX((HA309*(1+HA$5/Setup!$C$36)+IF($V310=34,N($F310),0))-DE310,0),MAX($P310-SUM(DV310:FB310),0))</f>
        <v>0</v>
      </c>
      <c r="FD310" s="48" t="n">
        <f aca="false">MIN(MAX((HB309*(1+HB$5/Setup!$C$36)+IF($V310=35,N($F310),0))-DF310,0),MAX($P310-SUM(DV310:FC310),0))</f>
        <v>0</v>
      </c>
      <c r="FE310" s="48" t="n">
        <f aca="false">MIN(MAX((HC309*(1+HC$5/Setup!$C$36)+IF($V310=36,N($F310),0))-DG310,0),MAX($P310-SUM(DV310:FD310),0))</f>
        <v>0</v>
      </c>
      <c r="FF310" s="48" t="n">
        <f aca="false">MIN(MAX((HD309*(1+HD$5/Setup!$C$36)+IF($V310=37,N($F310),0))-DH310,0),MAX($P310-SUM(DV310:FE310),0))</f>
        <v>0</v>
      </c>
      <c r="FG310" s="48" t="n">
        <f aca="false">MIN(MAX((HE309*(1+HE$5/Setup!$C$36)+IF($V310=38,N($F310),0))-DI310,0),MAX($P310-SUM(DV310:FF310),0))</f>
        <v>0</v>
      </c>
      <c r="FH310" s="48" t="n">
        <f aca="false">MIN(MAX((HF309*(1+HF$5/Setup!$C$36)+IF($V310=39,N($F310),0))-DJ310,0),MAX($P310-SUM(DV310:FG310),0))</f>
        <v>0</v>
      </c>
      <c r="FI310" s="48" t="n">
        <f aca="false">MIN(MAX((HG309*(1+HG$5/Setup!$C$36)+IF($V310=40,N($F310),0))-DK310,0),MAX($P310-SUM(DV310:FH310),0))</f>
        <v>0</v>
      </c>
      <c r="FJ310" s="48" t="n">
        <f aca="false">MIN(MAX((HH309*(1+HH$5/Setup!$C$36)+IF($V310=41,N($F310),0))-DL310,0),MAX($P310-SUM(DV310:FI310),0))</f>
        <v>0</v>
      </c>
      <c r="FK310" s="48" t="n">
        <f aca="false">MIN(MAX((HI309*(1+HI$5/Setup!$C$36)+IF($V310=42,N($F310),0))-DM310,0),MAX($P310-SUM(DV310:FJ310),0))</f>
        <v>0</v>
      </c>
      <c r="FL310" s="48" t="n">
        <f aca="false">MIN(MAX((HJ309*(1+HJ$5/Setup!$C$36)+IF($V310=43,N($F310),0))-DN310,0),MAX($P310-SUM(DV310:FK310),0))</f>
        <v>0</v>
      </c>
      <c r="FM310" s="48" t="n">
        <f aca="false">MIN(MAX((HK309*(1+HK$5/Setup!$C$36)+IF($V310=44,N($F310),0))-DO310,0),MAX($P310-SUM(DV310:FL310),0))</f>
        <v>0</v>
      </c>
      <c r="FN310" s="48" t="n">
        <f aca="false">MIN(MAX((HL309*(1+HL$5/Setup!$C$36)+IF($V310=45,N($F310),0))-DP310,0),MAX($P310-SUM(DV310:FM310),0))</f>
        <v>0</v>
      </c>
      <c r="FO310" s="48" t="n">
        <f aca="false">MIN(MAX((HM309*(1+HM$5/Setup!$C$36)+IF($V310=46,N($F310),0))-DQ310,0),MAX($P310-SUM(DV310:FN310),0))</f>
        <v>0</v>
      </c>
      <c r="FP310" s="48" t="n">
        <f aca="false">MIN(MAX((HN309*(1+HN$5/Setup!$C$36)+IF($V310=47,N($F310),0))-DR310,0),MAX($P310-SUM(DV310:FO310),0))</f>
        <v>0</v>
      </c>
      <c r="FQ310" s="48" t="n">
        <f aca="false">MIN(MAX((HO309*(1+HO$5/Setup!$C$36)+IF($V310=48,N($F310),0))-DS310,0),MAX($P310-SUM(DV310:FP310),0))</f>
        <v>0</v>
      </c>
      <c r="FR310" s="48" t="n">
        <f aca="false">MIN(MAX((HP309*(1+HP$5/Setup!$C$36)+IF($V310=49,N($F310),0))-DT310,0),MAX($P310-SUM(DV310:FQ310),0))</f>
        <v>0</v>
      </c>
      <c r="FS310" s="48" t="n">
        <f aca="false">MIN(MAX((HQ309*(1+HQ$5/Setup!$C$36)+IF($V310=50,N($F310),0))-DU310,0),MAX($P310-SUM(DV310:FR310),0))</f>
        <v>0</v>
      </c>
      <c r="FT310" s="48" t="n">
        <f aca="false">IF((FT309*(1+FT$5/Setup!$C$36)+IF($V310=1,N($F310),0))-BX310-DV310&lt;0.005,0,(FT309*(1+FT$5/Setup!$C$36)+IF($V310=1,N($F310),0))-BX310-DV310)</f>
        <v>0</v>
      </c>
      <c r="FU310" s="48" t="n">
        <f aca="false">IF((FU309*(1+FU$5/Setup!$C$36)+IF($V310=2,N($F310),0))-BY310-DW310&lt;0.005,0,(FU309*(1+FU$5/Setup!$C$36)+IF($V310=2,N($F310),0))-BY310-DW310)</f>
        <v>0</v>
      </c>
      <c r="FV310" s="48" t="n">
        <f aca="false">IF((FV309*(1+FV$5/Setup!$C$36)+IF($V310=3,N($F310),0))-BZ310-DX310&lt;0.005,0,(FV309*(1+FV$5/Setup!$C$36)+IF($V310=3,N($F310),0))-BZ310-DX310)</f>
        <v>0</v>
      </c>
      <c r="FW310" s="48" t="n">
        <f aca="false">IF((FW309*(1+FW$5/Setup!$C$36)+IF($V310=4,N($F310),0))-CA310-DY310&lt;0.005,0,(FW309*(1+FW$5/Setup!$C$36)+IF($V310=4,N($F310),0))-CA310-DY310)</f>
        <v>0</v>
      </c>
      <c r="FX310" s="48" t="n">
        <f aca="false">IF((FX309*(1+FX$5/Setup!$C$36)+IF($V310=5,N($F310),0))-CB310-DZ310&lt;0.005,0,(FX309*(1+FX$5/Setup!$C$36)+IF($V310=5,N($F310),0))-CB310-DZ310)</f>
        <v>0</v>
      </c>
      <c r="FY310" s="48" t="n">
        <f aca="false">IF((FY309*(1+FY$5/Setup!$C$36)+IF($V310=6,N($F310),0))-CC310-EA310&lt;0.005,0,(FY309*(1+FY$5/Setup!$C$36)+IF($V310=6,N($F310),0))-CC310-EA310)</f>
        <v>0</v>
      </c>
      <c r="FZ310" s="48" t="n">
        <f aca="false">IF((FZ309*(1+FZ$5/Setup!$C$36)+IF($V310=7,N($F310),0))-CD310-EB310&lt;0.005,0,(FZ309*(1+FZ$5/Setup!$C$36)+IF($V310=7,N($F310),0))-CD310-EB310)</f>
        <v>0</v>
      </c>
      <c r="GA310" s="48" t="n">
        <f aca="false">IF((GA309*(1+GA$5/Setup!$C$36)+IF($V310=8,N($F310),0))-CE310-EC310&lt;0.005,0,(GA309*(1+GA$5/Setup!$C$36)+IF($V310=8,N($F310),0))-CE310-EC310)</f>
        <v>0</v>
      </c>
      <c r="GB310" s="48" t="n">
        <f aca="false">IF((GB309*(1+GB$5/Setup!$C$36)+IF($V310=9,N($F310),0))-CF310-ED310&lt;0.005,0,(GB309*(1+GB$5/Setup!$C$36)+IF($V310=9,N($F310),0))-CF310-ED310)</f>
        <v>0</v>
      </c>
      <c r="GC310" s="48" t="n">
        <f aca="false">IF((GC309*(1+GC$5/Setup!$C$36)+IF($V310=10,N($F310),0))-CG310-EE310&lt;0.005,0,(GC309*(1+GC$5/Setup!$C$36)+IF($V310=10,N($F310),0))-CG310-EE310)</f>
        <v>0</v>
      </c>
      <c r="GD310" s="48" t="n">
        <f aca="false">IF((GD309*(1+GD$5/Setup!$C$36)+IF($V310=11,N($F310),0))-CH310-EF310&lt;0.005,0,(GD309*(1+GD$5/Setup!$C$36)+IF($V310=11,N($F310),0))-CH310-EF310)</f>
        <v>0</v>
      </c>
      <c r="GE310" s="48" t="n">
        <f aca="false">IF((GE309*(1+GE$5/Setup!$C$36)+IF($V310=12,N($F310),0))-CI310-EG310&lt;0.005,0,(GE309*(1+GE$5/Setup!$C$36)+IF($V310=12,N($F310),0))-CI310-EG310)</f>
        <v>0</v>
      </c>
      <c r="GF310" s="48" t="n">
        <f aca="false">IF((GF309*(1+GF$5/Setup!$C$36)+IF($V310=13,N($F310),0))-CJ310-EH310&lt;0.005,0,(GF309*(1+GF$5/Setup!$C$36)+IF($V310=13,N($F310),0))-CJ310-EH310)</f>
        <v>0</v>
      </c>
      <c r="GG310" s="48" t="n">
        <f aca="false">IF((GG309*(1+GG$5/Setup!$C$36)+IF($V310=14,N($F310),0))-CK310-EI310&lt;0.005,0,(GG309*(1+GG$5/Setup!$C$36)+IF($V310=14,N($F310),0))-CK310-EI310)</f>
        <v>0</v>
      </c>
      <c r="GH310" s="48" t="n">
        <f aca="false">IF((GH309*(1+GH$5/Setup!$C$36)+IF($V310=15,N($F310),0))-CL310-EJ310&lt;0.005,0,(GH309*(1+GH$5/Setup!$C$36)+IF($V310=15,N($F310),0))-CL310-EJ310)</f>
        <v>0</v>
      </c>
      <c r="GI310" s="48" t="n">
        <f aca="false">IF((GI309*(1+GI$5/Setup!$C$36)+IF($V310=16,N($F310),0))-CM310-EK310&lt;0.005,0,(GI309*(1+GI$5/Setup!$C$36)+IF($V310=16,N($F310),0))-CM310-EK310)</f>
        <v>0</v>
      </c>
      <c r="GJ310" s="48" t="n">
        <f aca="false">IF((GJ309*(1+GJ$5/Setup!$C$36)+IF($V310=17,N($F310),0))-CN310-EL310&lt;0.005,0,(GJ309*(1+GJ$5/Setup!$C$36)+IF($V310=17,N($F310),0))-CN310-EL310)</f>
        <v>0</v>
      </c>
      <c r="GK310" s="48" t="n">
        <f aca="false">IF((GK309*(1+GK$5/Setup!$C$36)+IF($V310=18,N($F310),0))-CO310-EM310&lt;0.005,0,(GK309*(1+GK$5/Setup!$C$36)+IF($V310=18,N($F310),0))-CO310-EM310)</f>
        <v>0</v>
      </c>
      <c r="GL310" s="48" t="n">
        <f aca="false">IF((GL309*(1+GL$5/Setup!$C$36)+IF($V310=19,N($F310),0))-CP310-EN310&lt;0.005,0,(GL309*(1+GL$5/Setup!$C$36)+IF($V310=19,N($F310),0))-CP310-EN310)</f>
        <v>0</v>
      </c>
      <c r="GM310" s="48" t="n">
        <f aca="false">IF((GM309*(1+GM$5/Setup!$C$36)+IF($V310=20,N($F310),0))-CQ310-EO310&lt;0.005,0,(GM309*(1+GM$5/Setup!$C$36)+IF($V310=20,N($F310),0))-CQ310-EO310)</f>
        <v>0</v>
      </c>
      <c r="GN310" s="48" t="n">
        <f aca="false">IF((GN309*(1+GN$5/Setup!$C$36)+IF($V310=21,N($F310),0))-CR310-EP310&lt;0.005,0,(GN309*(1+GN$5/Setup!$C$36)+IF($V310=21,N($F310),0))-CR310-EP310)</f>
        <v>0</v>
      </c>
      <c r="GO310" s="48" t="n">
        <f aca="false">IF((GO309*(1+GO$5/Setup!$C$36)+IF($V310=22,N($F310),0))-CS310-EQ310&lt;0.005,0,(GO309*(1+GO$5/Setup!$C$36)+IF($V310=22,N($F310),0))-CS310-EQ310)</f>
        <v>0</v>
      </c>
      <c r="GP310" s="48" t="n">
        <f aca="false">IF((GP309*(1+GP$5/Setup!$C$36)+IF($V310=23,N($F310),0))-CT310-ER310&lt;0.005,0,(GP309*(1+GP$5/Setup!$C$36)+IF($V310=23,N($F310),0))-CT310-ER310)</f>
        <v>0</v>
      </c>
      <c r="GQ310" s="48" t="n">
        <f aca="false">IF((GQ309*(1+GQ$5/Setup!$C$36)+IF($V310=24,N($F310),0))-CU310-ES310&lt;0.005,0,(GQ309*(1+GQ$5/Setup!$C$36)+IF($V310=24,N($F310),0))-CU310-ES310)</f>
        <v>0</v>
      </c>
      <c r="GR310" s="48" t="n">
        <f aca="false">IF((GR309*(1+GR$5/Setup!$C$36)+IF($V310=25,N($F310),0))-CV310-ET310&lt;0.005,0,(GR309*(1+GR$5/Setup!$C$36)+IF($V310=25,N($F310),0))-CV310-ET310)</f>
        <v>0</v>
      </c>
      <c r="GS310" s="48" t="n">
        <f aca="false">IF((GS309*(1+GS$5/Setup!$C$36)+IF($V310=26,N($F310),0))-CW310-EU310&lt;0.005,0,(GS309*(1+GS$5/Setup!$C$36)+IF($V310=26,N($F310),0))-CW310-EU310)</f>
        <v>0</v>
      </c>
      <c r="GT310" s="48" t="n">
        <f aca="false">IF((GT309*(1+GT$5/Setup!$C$36)+IF($V310=27,N($F310),0))-CX310-EV310&lt;0.005,0,(GT309*(1+GT$5/Setup!$C$36)+IF($V310=27,N($F310),0))-CX310-EV310)</f>
        <v>0</v>
      </c>
      <c r="GU310" s="48" t="n">
        <f aca="false">IF((GU309*(1+GU$5/Setup!$C$36)+IF($V310=28,N($F310),0))-CY310-EW310&lt;0.005,0,(GU309*(1+GU$5/Setup!$C$36)+IF($V310=28,N($F310),0))-CY310-EW310)</f>
        <v>0</v>
      </c>
      <c r="GV310" s="48" t="n">
        <f aca="false">IF((GV309*(1+GV$5/Setup!$C$36)+IF($V310=29,N($F310),0))-CZ310-EX310&lt;0.005,0,(GV309*(1+GV$5/Setup!$C$36)+IF($V310=29,N($F310),0))-CZ310-EX310)</f>
        <v>0</v>
      </c>
      <c r="GW310" s="48" t="n">
        <f aca="false">IF((GW309*(1+GW$5/Setup!$C$36)+IF($V310=30,N($F310),0))-DA310-EY310&lt;0.005,0,(GW309*(1+GW$5/Setup!$C$36)+IF($V310=30,N($F310),0))-DA310-EY310)</f>
        <v>0</v>
      </c>
      <c r="GX310" s="48" t="n">
        <f aca="false">IF((GX309*(1+GX$5/Setup!$C$36)+IF($V310=31,N($F310),0))-DB310-EZ310&lt;0.005,0,(GX309*(1+GX$5/Setup!$C$36)+IF($V310=31,N($F310),0))-DB310-EZ310)</f>
        <v>0</v>
      </c>
      <c r="GY310" s="48" t="n">
        <f aca="false">IF((GY309*(1+GY$5/Setup!$C$36)+IF($V310=32,N($F310),0))-DC310-FA310&lt;0.005,0,(GY309*(1+GY$5/Setup!$C$36)+IF($V310=32,N($F310),0))-DC310-FA310)</f>
        <v>0</v>
      </c>
      <c r="GZ310" s="48" t="n">
        <f aca="false">IF((GZ309*(1+GZ$5/Setup!$C$36)+IF($V310=33,N($F310),0))-DD310-FB310&lt;0.005,0,(GZ309*(1+GZ$5/Setup!$C$36)+IF($V310=33,N($F310),0))-DD310-FB310)</f>
        <v>0</v>
      </c>
      <c r="HA310" s="48" t="n">
        <f aca="false">IF((HA309*(1+HA$5/Setup!$C$36)+IF($V310=34,N($F310),0))-DE310-FC310&lt;0.005,0,(HA309*(1+HA$5/Setup!$C$36)+IF($V310=34,N($F310),0))-DE310-FC310)</f>
        <v>0</v>
      </c>
      <c r="HB310" s="48" t="n">
        <f aca="false">IF((HB309*(1+HB$5/Setup!$C$36)+IF($V310=35,N($F310),0))-DF310-FD310&lt;0.005,0,(HB309*(1+HB$5/Setup!$C$36)+IF($V310=35,N($F310),0))-DF310-FD310)</f>
        <v>0</v>
      </c>
      <c r="HC310" s="48" t="n">
        <f aca="false">IF((HC309*(1+HC$5/Setup!$C$36)+IF($V310=36,N($F310),0))-DG310-FE310&lt;0.005,0,(HC309*(1+HC$5/Setup!$C$36)+IF($V310=36,N($F310),0))-DG310-FE310)</f>
        <v>0</v>
      </c>
      <c r="HD310" s="48" t="n">
        <f aca="false">IF((HD309*(1+HD$5/Setup!$C$36)+IF($V310=37,N($F310),0))-DH310-FF310&lt;0.005,0,(HD309*(1+HD$5/Setup!$C$36)+IF($V310=37,N($F310),0))-DH310-FF310)</f>
        <v>0</v>
      </c>
      <c r="HE310" s="48" t="n">
        <f aca="false">IF((HE309*(1+HE$5/Setup!$C$36)+IF($V310=38,N($F310),0))-DI310-FG310&lt;0.005,0,(HE309*(1+HE$5/Setup!$C$36)+IF($V310=38,N($F310),0))-DI310-FG310)</f>
        <v>0</v>
      </c>
      <c r="HF310" s="48" t="n">
        <f aca="false">IF((HF309*(1+HF$5/Setup!$C$36)+IF($V310=39,N($F310),0))-DJ310-FH310&lt;0.005,0,(HF309*(1+HF$5/Setup!$C$36)+IF($V310=39,N($F310),0))-DJ310-FH310)</f>
        <v>0</v>
      </c>
      <c r="HG310" s="48" t="n">
        <f aca="false">IF((HG309*(1+HG$5/Setup!$C$36)+IF($V310=40,N($F310),0))-DK310-FI310&lt;0.005,0,(HG309*(1+HG$5/Setup!$C$36)+IF($V310=40,N($F310),0))-DK310-FI310)</f>
        <v>0</v>
      </c>
      <c r="HH310" s="48" t="n">
        <f aca="false">IF((HH309*(1+HH$5/Setup!$C$36)+IF($V310=41,N($F310),0))-DL310-FJ310&lt;0.005,0,(HH309*(1+HH$5/Setup!$C$36)+IF($V310=41,N($F310),0))-DL310-FJ310)</f>
        <v>0</v>
      </c>
      <c r="HI310" s="48" t="n">
        <f aca="false">IF((HI309*(1+HI$5/Setup!$C$36)+IF($V310=42,N($F310),0))-DM310-FK310&lt;0.005,0,(HI309*(1+HI$5/Setup!$C$36)+IF($V310=42,N($F310),0))-DM310-FK310)</f>
        <v>0</v>
      </c>
      <c r="HJ310" s="48" t="n">
        <f aca="false">IF((HJ309*(1+HJ$5/Setup!$C$36)+IF($V310=43,N($F310),0))-DN310-FL310&lt;0.005,0,(HJ309*(1+HJ$5/Setup!$C$36)+IF($V310=43,N($F310),0))-DN310-FL310)</f>
        <v>0</v>
      </c>
      <c r="HK310" s="48" t="n">
        <f aca="false">IF((HK309*(1+HK$5/Setup!$C$36)+IF($V310=44,N($F310),0))-DO310-FM310&lt;0.005,0,(HK309*(1+HK$5/Setup!$C$36)+IF($V310=44,N($F310),0))-DO310-FM310)</f>
        <v>0</v>
      </c>
      <c r="HL310" s="48" t="n">
        <f aca="false">IF((HL309*(1+HL$5/Setup!$C$36)+IF($V310=45,N($F310),0))-DP310-FN310&lt;0.005,0,(HL309*(1+HL$5/Setup!$C$36)+IF($V310=45,N($F310),0))-DP310-FN310)</f>
        <v>0</v>
      </c>
      <c r="HM310" s="48" t="n">
        <f aca="false">IF((HM309*(1+HM$5/Setup!$C$36)+IF($V310=46,N($F310),0))-DQ310-FO310&lt;0.005,0,(HM309*(1+HM$5/Setup!$C$36)+IF($V310=46,N($F310),0))-DQ310-FO310)</f>
        <v>0</v>
      </c>
      <c r="HN310" s="48" t="n">
        <f aca="false">IF((HN309*(1+HN$5/Setup!$C$36)+IF($V310=47,N($F310),0))-DR310-FP310&lt;0.005,0,(HN309*(1+HN$5/Setup!$C$36)+IF($V310=47,N($F310),0))-DR310-FP310)</f>
        <v>0</v>
      </c>
      <c r="HO310" s="48" t="n">
        <f aca="false">IF((HO309*(1+HO$5/Setup!$C$36)+IF($V310=48,N($F310),0))-DS310-FQ310&lt;0.005,0,(HO309*(1+HO$5/Setup!$C$36)+IF($V310=48,N($F310),0))-DS310-FQ310)</f>
        <v>0</v>
      </c>
      <c r="HP310" s="48" t="n">
        <f aca="false">IF((HP309*(1+HP$5/Setup!$C$36)+IF($V310=49,N($F310),0))-DT310-FR310&lt;0.005,0,(HP309*(1+HP$5/Setup!$C$36)+IF($V310=49,N($F310),0))-DT310-FR310)</f>
        <v>0</v>
      </c>
      <c r="HQ310" s="48" t="n">
        <f aca="false">IF((HQ309*(1+HQ$5/Setup!$C$36)+IF($V310=50,N($F310),0))-DU310-FS310&lt;0.005,0,(HQ309*(1+HQ$5/Setup!$C$36)+IF($V310=50,N($F310),0))-DU310-FS310)</f>
        <v>0</v>
      </c>
    </row>
    <row r="311" customFormat="false" ht="15" hidden="false" customHeight="false" outlineLevel="0" collapsed="false">
      <c r="A311" s="44" t="n">
        <v>303</v>
      </c>
      <c r="B311" s="45" t="n">
        <f aca="false">IF(Setup!$C$7="Every month",EDATE(Setup!$C$8,($A311-1)),IF(Setup!$C$7="Twice a month",DATE(YEAR(Setup!$C$8),MONTH(Setup!$C$8)+INT((($A311-1)+Setup!$C$41)/2),MIN(IF(MOD(($A311-1)+Setup!$C$41,2)=0,Setup!$C$39,Setup!$C$40),DAY(EOMONTH(DATE(YEAR(Setup!$C$8),MONTH(Setup!$C$8)+INT((($A311-1)+Setup!$C$41)/2),1),0)))),Setup!$C$8+($A311-1)*IF(Setup!$C$7="Every week",7,14)))</f>
        <v>50553</v>
      </c>
      <c r="C311" s="45" t="n">
        <f aca="false">IF(Setup!$C$7="Every month",EDATE(Setup!$C$8,$A311),IF(Setup!$C$7="Twice a month",DATE(YEAR(Setup!$C$8),MONTH(Setup!$C$8)+INT(($A311+Setup!$C$41)/2),MIN(IF(MOD($A311+Setup!$C$41,2)=0,Setup!$C$39,Setup!$C$40),DAY(EOMONTH(DATE(YEAR(Setup!$C$8),MONTH(Setup!$C$8)+INT(($A311+Setup!$C$41)/2),1),0)))),Setup!$C$8+$A311*IF(Setup!$C$7="Every week",7,14)))</f>
        <v>50567</v>
      </c>
      <c r="D311" s="46"/>
      <c r="E311" s="47"/>
      <c r="F311" s="47"/>
      <c r="G311" s="47"/>
      <c r="H311" s="47"/>
      <c r="I311" s="48" t="n">
        <f aca="false">N(Setup!$C$11)+N(E311)</f>
        <v>100</v>
      </c>
      <c r="J311" s="48" t="n">
        <f aca="false">MIN(Setup!$C$37,MAX(I311,0))</f>
        <v>9.23076923076923</v>
      </c>
      <c r="K311" s="48" t="n">
        <f aca="false">MIN(MAX(N(Setup!$C$14)-L310,0),MAX(I311-J311,0))</f>
        <v>0</v>
      </c>
      <c r="L311" s="48" t="n">
        <f aca="false">L310+K311-N(G311)</f>
        <v>500</v>
      </c>
      <c r="M311" s="48" t="n">
        <f aca="false">M310+J311-N(H311)</f>
        <v>2796.92307692307</v>
      </c>
      <c r="N311" s="48" t="n">
        <f aca="false">SUM(BX311:DU311)</f>
        <v>0</v>
      </c>
      <c r="O311" s="48" t="n">
        <f aca="false">SUM(Z311:BW311)-N311</f>
        <v>25</v>
      </c>
      <c r="P311" s="48" t="n">
        <f aca="false">MAX(I311-J311-K311,0)+O311</f>
        <v>115.769230769231</v>
      </c>
      <c r="Q311" s="48" t="n">
        <f aca="false">SUM(DV311:FS311)</f>
        <v>0</v>
      </c>
      <c r="R311" s="49" t="n">
        <f aca="false">N311+J311+K311+Q311</f>
        <v>9.23076923076923</v>
      </c>
      <c r="S311" s="48" t="n">
        <f aca="false">T311-T310-N(F311)+N311+Q311</f>
        <v>0</v>
      </c>
      <c r="T311" s="49" t="n">
        <f aca="false">SUM(FT311:HQ311)</f>
        <v>0</v>
      </c>
      <c r="U311" s="44" t="str">
        <f aca="false">IF(T310&lt;0.005,"",INDEX(Helpers!$C$2:$C$51,IF(_xlfn.MINIFS($DV$6:$FS$6,DV311:FS311,"&gt;0.005")=0,V311,_xlfn.MINIFS($DV$6:$FS$6,DV311:FS311,"&gt;0.005"))))</f>
        <v/>
      </c>
      <c r="V311" s="44" t="n">
        <f aca="false">IF(_xlfn.MINIFS($FT$6:$HQ$6,FT310:HQ310,"&gt;0.005")=0,1,_xlfn.MINIFS($FT$6:$HQ$6,FT310:HQ310,"&gt;0.005"))</f>
        <v>1</v>
      </c>
      <c r="W311" s="44" t="n">
        <f aca="false">IF(AND(D311&lt;&gt;"Paid",T310&gt;0.005),1,0)</f>
        <v>0</v>
      </c>
      <c r="X311" s="48" t="n">
        <f aca="false">SUMPRODUCT(((Helpers!$G$2:$G$51*(1+(Helpers!$D$2:$D$51+0.000000001)/12)^(($B311-Setup!$C$8)/(365.25/12))-Helpers!$E$2:$E$51*((1+(Helpers!$D$2:$D$51+0.000000001)/12)^(($B311-Setup!$C$8)/(365.25/12))-1)/((Helpers!$D$2:$D$51+0.000000001)/12))&gt;0)*(Helpers!$G$2:$G$51*(1+(Helpers!$D$2:$D$51+0.000000001)/12)^(($B311-Setup!$C$8)/(365.25/12))-Helpers!$E$2:$E$51*((1+(Helpers!$D$2:$D$51+0.000000001)/12)^(($B311-Setup!$C$8)/(365.25/12))-1)/((Helpers!$D$2:$D$51+0.000000001)/12)))</f>
        <v>0</v>
      </c>
      <c r="Y311" s="48"/>
      <c r="Z311" s="48" t="n">
        <f aca="false">IF(OR(N(Z$5)=0,Z$6=""),0,Z$5*((DATE(YEAR($B311),MONTH($B311),MIN(Z$6,DAY(EOMONTH($B311,0))))&gt;=$B311)*(DATE(YEAR($B311),MONTH($B311),MIN(Z$6,DAY(EOMONTH($B311,0))))&lt;$C311)+(DATE(YEAR($B311),MONTH($B311)+1,MIN(Z$6,DAY(EOMONTH($B311,1))))&gt;=$B311)*(DATE(YEAR($B311),MONTH($B311)+1,MIN(Z$6,DAY(EOMONTH($B311,1))))&lt;$C311)))</f>
        <v>25</v>
      </c>
      <c r="AA311" s="48" t="n">
        <f aca="false">IF(OR(N(AA$5)=0,AA$6=""),0,AA$5*((DATE(YEAR($B311),MONTH($B311),MIN(AA$6,DAY(EOMONTH($B311,0))))&gt;=$B311)*(DATE(YEAR($B311),MONTH($B311),MIN(AA$6,DAY(EOMONTH($B311,0))))&lt;$C311)+(DATE(YEAR($B311),MONTH($B311)+1,MIN(AA$6,DAY(EOMONTH($B311,1))))&gt;=$B311)*(DATE(YEAR($B311),MONTH($B311)+1,MIN(AA$6,DAY(EOMONTH($B311,1))))&lt;$C311)))</f>
        <v>0</v>
      </c>
      <c r="AB311" s="48" t="n">
        <f aca="false">IF(OR(N(AB$5)=0,AB$6=""),0,AB$5*((DATE(YEAR($B311),MONTH($B311),MIN(AB$6,DAY(EOMONTH($B311,0))))&gt;=$B311)*(DATE(YEAR($B311),MONTH($B311),MIN(AB$6,DAY(EOMONTH($B311,0))))&lt;$C311)+(DATE(YEAR($B311),MONTH($B311)+1,MIN(AB$6,DAY(EOMONTH($B311,1))))&gt;=$B311)*(DATE(YEAR($B311),MONTH($B311)+1,MIN(AB$6,DAY(EOMONTH($B311,1))))&lt;$C311)))</f>
        <v>0</v>
      </c>
      <c r="AC311" s="48" t="n">
        <f aca="false">IF(OR(N(AC$5)=0,AC$6=""),0,AC$5*((DATE(YEAR($B311),MONTH($B311),MIN(AC$6,DAY(EOMONTH($B311,0))))&gt;=$B311)*(DATE(YEAR($B311),MONTH($B311),MIN(AC$6,DAY(EOMONTH($B311,0))))&lt;$C311)+(DATE(YEAR($B311),MONTH($B311)+1,MIN(AC$6,DAY(EOMONTH($B311,1))))&gt;=$B311)*(DATE(YEAR($B311),MONTH($B311)+1,MIN(AC$6,DAY(EOMONTH($B311,1))))&lt;$C311)))</f>
        <v>0</v>
      </c>
      <c r="AD311" s="48" t="n">
        <f aca="false">IF(OR(N(AD$5)=0,AD$6=""),0,AD$5*((DATE(YEAR($B311),MONTH($B311),MIN(AD$6,DAY(EOMONTH($B311,0))))&gt;=$B311)*(DATE(YEAR($B311),MONTH($B311),MIN(AD$6,DAY(EOMONTH($B311,0))))&lt;$C311)+(DATE(YEAR($B311),MONTH($B311)+1,MIN(AD$6,DAY(EOMONTH($B311,1))))&gt;=$B311)*(DATE(YEAR($B311),MONTH($B311)+1,MIN(AD$6,DAY(EOMONTH($B311,1))))&lt;$C311)))</f>
        <v>0</v>
      </c>
      <c r="AE311" s="48" t="n">
        <f aca="false">IF(OR(N(AE$5)=0,AE$6=""),0,AE$5*((DATE(YEAR($B311),MONTH($B311),MIN(AE$6,DAY(EOMONTH($B311,0))))&gt;=$B311)*(DATE(YEAR($B311),MONTH($B311),MIN(AE$6,DAY(EOMONTH($B311,0))))&lt;$C311)+(DATE(YEAR($B311),MONTH($B311)+1,MIN(AE$6,DAY(EOMONTH($B311,1))))&gt;=$B311)*(DATE(YEAR($B311),MONTH($B311)+1,MIN(AE$6,DAY(EOMONTH($B311,1))))&lt;$C311)))</f>
        <v>0</v>
      </c>
      <c r="AF311" s="48" t="n">
        <f aca="false">IF(OR(N(AF$5)=0,AF$6=""),0,AF$5*((DATE(YEAR($B311),MONTH($B311),MIN(AF$6,DAY(EOMONTH($B311,0))))&gt;=$B311)*(DATE(YEAR($B311),MONTH($B311),MIN(AF$6,DAY(EOMONTH($B311,0))))&lt;$C311)+(DATE(YEAR($B311),MONTH($B311)+1,MIN(AF$6,DAY(EOMONTH($B311,1))))&gt;=$B311)*(DATE(YEAR($B311),MONTH($B311)+1,MIN(AF$6,DAY(EOMONTH($B311,1))))&lt;$C311)))</f>
        <v>0</v>
      </c>
      <c r="AG311" s="48" t="n">
        <f aca="false">IF(OR(N(AG$5)=0,AG$6=""),0,AG$5*((DATE(YEAR($B311),MONTH($B311),MIN(AG$6,DAY(EOMONTH($B311,0))))&gt;=$B311)*(DATE(YEAR($B311),MONTH($B311),MIN(AG$6,DAY(EOMONTH($B311,0))))&lt;$C311)+(DATE(YEAR($B311),MONTH($B311)+1,MIN(AG$6,DAY(EOMONTH($B311,1))))&gt;=$B311)*(DATE(YEAR($B311),MONTH($B311)+1,MIN(AG$6,DAY(EOMONTH($B311,1))))&lt;$C311)))</f>
        <v>0</v>
      </c>
      <c r="AH311" s="48" t="n">
        <f aca="false">IF(OR(N(AH$5)=0,AH$6=""),0,AH$5*((DATE(YEAR($B311),MONTH($B311),MIN(AH$6,DAY(EOMONTH($B311,0))))&gt;=$B311)*(DATE(YEAR($B311),MONTH($B311),MIN(AH$6,DAY(EOMONTH($B311,0))))&lt;$C311)+(DATE(YEAR($B311),MONTH($B311)+1,MIN(AH$6,DAY(EOMONTH($B311,1))))&gt;=$B311)*(DATE(YEAR($B311),MONTH($B311)+1,MIN(AH$6,DAY(EOMONTH($B311,1))))&lt;$C311)))</f>
        <v>0</v>
      </c>
      <c r="AI311" s="48" t="n">
        <f aca="false">IF(OR(N(AI$5)=0,AI$6=""),0,AI$5*((DATE(YEAR($B311),MONTH($B311),MIN(AI$6,DAY(EOMONTH($B311,0))))&gt;=$B311)*(DATE(YEAR($B311),MONTH($B311),MIN(AI$6,DAY(EOMONTH($B311,0))))&lt;$C311)+(DATE(YEAR($B311),MONTH($B311)+1,MIN(AI$6,DAY(EOMONTH($B311,1))))&gt;=$B311)*(DATE(YEAR($B311),MONTH($B311)+1,MIN(AI$6,DAY(EOMONTH($B311,1))))&lt;$C311)))</f>
        <v>0</v>
      </c>
      <c r="AJ311" s="48" t="n">
        <f aca="false">IF(OR(N(AJ$5)=0,AJ$6=""),0,AJ$5*((DATE(YEAR($B311),MONTH($B311),MIN(AJ$6,DAY(EOMONTH($B311,0))))&gt;=$B311)*(DATE(YEAR($B311),MONTH($B311),MIN(AJ$6,DAY(EOMONTH($B311,0))))&lt;$C311)+(DATE(YEAR($B311),MONTH($B311)+1,MIN(AJ$6,DAY(EOMONTH($B311,1))))&gt;=$B311)*(DATE(YEAR($B311),MONTH($B311)+1,MIN(AJ$6,DAY(EOMONTH($B311,1))))&lt;$C311)))</f>
        <v>0</v>
      </c>
      <c r="AK311" s="48" t="n">
        <f aca="false">IF(OR(N(AK$5)=0,AK$6=""),0,AK$5*((DATE(YEAR($B311),MONTH($B311),MIN(AK$6,DAY(EOMONTH($B311,0))))&gt;=$B311)*(DATE(YEAR($B311),MONTH($B311),MIN(AK$6,DAY(EOMONTH($B311,0))))&lt;$C311)+(DATE(YEAR($B311),MONTH($B311)+1,MIN(AK$6,DAY(EOMONTH($B311,1))))&gt;=$B311)*(DATE(YEAR($B311),MONTH($B311)+1,MIN(AK$6,DAY(EOMONTH($B311,1))))&lt;$C311)))</f>
        <v>0</v>
      </c>
      <c r="AL311" s="48" t="n">
        <f aca="false">IF(OR(N(AL$5)=0,AL$6=""),0,AL$5*((DATE(YEAR($B311),MONTH($B311),MIN(AL$6,DAY(EOMONTH($B311,0))))&gt;=$B311)*(DATE(YEAR($B311),MONTH($B311),MIN(AL$6,DAY(EOMONTH($B311,0))))&lt;$C311)+(DATE(YEAR($B311),MONTH($B311)+1,MIN(AL$6,DAY(EOMONTH($B311,1))))&gt;=$B311)*(DATE(YEAR($B311),MONTH($B311)+1,MIN(AL$6,DAY(EOMONTH($B311,1))))&lt;$C311)))</f>
        <v>0</v>
      </c>
      <c r="AM311" s="48" t="n">
        <f aca="false">IF(OR(N(AM$5)=0,AM$6=""),0,AM$5*((DATE(YEAR($B311),MONTH($B311),MIN(AM$6,DAY(EOMONTH($B311,0))))&gt;=$B311)*(DATE(YEAR($B311),MONTH($B311),MIN(AM$6,DAY(EOMONTH($B311,0))))&lt;$C311)+(DATE(YEAR($B311),MONTH($B311)+1,MIN(AM$6,DAY(EOMONTH($B311,1))))&gt;=$B311)*(DATE(YEAR($B311),MONTH($B311)+1,MIN(AM$6,DAY(EOMONTH($B311,1))))&lt;$C311)))</f>
        <v>0</v>
      </c>
      <c r="AN311" s="48" t="n">
        <f aca="false">IF(OR(N(AN$5)=0,AN$6=""),0,AN$5*((DATE(YEAR($B311),MONTH($B311),MIN(AN$6,DAY(EOMONTH($B311,0))))&gt;=$B311)*(DATE(YEAR($B311),MONTH($B311),MIN(AN$6,DAY(EOMONTH($B311,0))))&lt;$C311)+(DATE(YEAR($B311),MONTH($B311)+1,MIN(AN$6,DAY(EOMONTH($B311,1))))&gt;=$B311)*(DATE(YEAR($B311),MONTH($B311)+1,MIN(AN$6,DAY(EOMONTH($B311,1))))&lt;$C311)))</f>
        <v>0</v>
      </c>
      <c r="AO311" s="48" t="n">
        <f aca="false">IF(OR(N(AO$5)=0,AO$6=""),0,AO$5*((DATE(YEAR($B311),MONTH($B311),MIN(AO$6,DAY(EOMONTH($B311,0))))&gt;=$B311)*(DATE(YEAR($B311),MONTH($B311),MIN(AO$6,DAY(EOMONTH($B311,0))))&lt;$C311)+(DATE(YEAR($B311),MONTH($B311)+1,MIN(AO$6,DAY(EOMONTH($B311,1))))&gt;=$B311)*(DATE(YEAR($B311),MONTH($B311)+1,MIN(AO$6,DAY(EOMONTH($B311,1))))&lt;$C311)))</f>
        <v>0</v>
      </c>
      <c r="AP311" s="48" t="n">
        <f aca="false">IF(OR(N(AP$5)=0,AP$6=""),0,AP$5*((DATE(YEAR($B311),MONTH($B311),MIN(AP$6,DAY(EOMONTH($B311,0))))&gt;=$B311)*(DATE(YEAR($B311),MONTH($B311),MIN(AP$6,DAY(EOMONTH($B311,0))))&lt;$C311)+(DATE(YEAR($B311),MONTH($B311)+1,MIN(AP$6,DAY(EOMONTH($B311,1))))&gt;=$B311)*(DATE(YEAR($B311),MONTH($B311)+1,MIN(AP$6,DAY(EOMONTH($B311,1))))&lt;$C311)))</f>
        <v>0</v>
      </c>
      <c r="AQ311" s="48" t="n">
        <f aca="false">IF(OR(N(AQ$5)=0,AQ$6=""),0,AQ$5*((DATE(YEAR($B311),MONTH($B311),MIN(AQ$6,DAY(EOMONTH($B311,0))))&gt;=$B311)*(DATE(YEAR($B311),MONTH($B311),MIN(AQ$6,DAY(EOMONTH($B311,0))))&lt;$C311)+(DATE(YEAR($B311),MONTH($B311)+1,MIN(AQ$6,DAY(EOMONTH($B311,1))))&gt;=$B311)*(DATE(YEAR($B311),MONTH($B311)+1,MIN(AQ$6,DAY(EOMONTH($B311,1))))&lt;$C311)))</f>
        <v>0</v>
      </c>
      <c r="AR311" s="48" t="n">
        <f aca="false">IF(OR(N(AR$5)=0,AR$6=""),0,AR$5*((DATE(YEAR($B311),MONTH($B311),MIN(AR$6,DAY(EOMONTH($B311,0))))&gt;=$B311)*(DATE(YEAR($B311),MONTH($B311),MIN(AR$6,DAY(EOMONTH($B311,0))))&lt;$C311)+(DATE(YEAR($B311),MONTH($B311)+1,MIN(AR$6,DAY(EOMONTH($B311,1))))&gt;=$B311)*(DATE(YEAR($B311),MONTH($B311)+1,MIN(AR$6,DAY(EOMONTH($B311,1))))&lt;$C311)))</f>
        <v>0</v>
      </c>
      <c r="AS311" s="48" t="n">
        <f aca="false">IF(OR(N(AS$5)=0,AS$6=""),0,AS$5*((DATE(YEAR($B311),MONTH($B311),MIN(AS$6,DAY(EOMONTH($B311,0))))&gt;=$B311)*(DATE(YEAR($B311),MONTH($B311),MIN(AS$6,DAY(EOMONTH($B311,0))))&lt;$C311)+(DATE(YEAR($B311),MONTH($B311)+1,MIN(AS$6,DAY(EOMONTH($B311,1))))&gt;=$B311)*(DATE(YEAR($B311),MONTH($B311)+1,MIN(AS$6,DAY(EOMONTH($B311,1))))&lt;$C311)))</f>
        <v>0</v>
      </c>
      <c r="AT311" s="48" t="n">
        <f aca="false">IF(OR(N(AT$5)=0,AT$6=""),0,AT$5*((DATE(YEAR($B311),MONTH($B311),MIN(AT$6,DAY(EOMONTH($B311,0))))&gt;=$B311)*(DATE(YEAR($B311),MONTH($B311),MIN(AT$6,DAY(EOMONTH($B311,0))))&lt;$C311)+(DATE(YEAR($B311),MONTH($B311)+1,MIN(AT$6,DAY(EOMONTH($B311,1))))&gt;=$B311)*(DATE(YEAR($B311),MONTH($B311)+1,MIN(AT$6,DAY(EOMONTH($B311,1))))&lt;$C311)))</f>
        <v>0</v>
      </c>
      <c r="AU311" s="48" t="n">
        <f aca="false">IF(OR(N(AU$5)=0,AU$6=""),0,AU$5*((DATE(YEAR($B311),MONTH($B311),MIN(AU$6,DAY(EOMONTH($B311,0))))&gt;=$B311)*(DATE(YEAR($B311),MONTH($B311),MIN(AU$6,DAY(EOMONTH($B311,0))))&lt;$C311)+(DATE(YEAR($B311),MONTH($B311)+1,MIN(AU$6,DAY(EOMONTH($B311,1))))&gt;=$B311)*(DATE(YEAR($B311),MONTH($B311)+1,MIN(AU$6,DAY(EOMONTH($B311,1))))&lt;$C311)))</f>
        <v>0</v>
      </c>
      <c r="AV311" s="48" t="n">
        <f aca="false">IF(OR(N(AV$5)=0,AV$6=""),0,AV$5*((DATE(YEAR($B311),MONTH($B311),MIN(AV$6,DAY(EOMONTH($B311,0))))&gt;=$B311)*(DATE(YEAR($B311),MONTH($B311),MIN(AV$6,DAY(EOMONTH($B311,0))))&lt;$C311)+(DATE(YEAR($B311),MONTH($B311)+1,MIN(AV$6,DAY(EOMONTH($B311,1))))&gt;=$B311)*(DATE(YEAR($B311),MONTH($B311)+1,MIN(AV$6,DAY(EOMONTH($B311,1))))&lt;$C311)))</f>
        <v>0</v>
      </c>
      <c r="AW311" s="48" t="n">
        <f aca="false">IF(OR(N(AW$5)=0,AW$6=""),0,AW$5*((DATE(YEAR($B311),MONTH($B311),MIN(AW$6,DAY(EOMONTH($B311,0))))&gt;=$B311)*(DATE(YEAR($B311),MONTH($B311),MIN(AW$6,DAY(EOMONTH($B311,0))))&lt;$C311)+(DATE(YEAR($B311),MONTH($B311)+1,MIN(AW$6,DAY(EOMONTH($B311,1))))&gt;=$B311)*(DATE(YEAR($B311),MONTH($B311)+1,MIN(AW$6,DAY(EOMONTH($B311,1))))&lt;$C311)))</f>
        <v>0</v>
      </c>
      <c r="AX311" s="48" t="n">
        <f aca="false">IF(OR(N(AX$5)=0,AX$6=""),0,AX$5*((DATE(YEAR($B311),MONTH($B311),MIN(AX$6,DAY(EOMONTH($B311,0))))&gt;=$B311)*(DATE(YEAR($B311),MONTH($B311),MIN(AX$6,DAY(EOMONTH($B311,0))))&lt;$C311)+(DATE(YEAR($B311),MONTH($B311)+1,MIN(AX$6,DAY(EOMONTH($B311,1))))&gt;=$B311)*(DATE(YEAR($B311),MONTH($B311)+1,MIN(AX$6,DAY(EOMONTH($B311,1))))&lt;$C311)))</f>
        <v>0</v>
      </c>
      <c r="AY311" s="48" t="n">
        <f aca="false">IF(OR(N(AY$5)=0,AY$6=""),0,AY$5*((DATE(YEAR($B311),MONTH($B311),MIN(AY$6,DAY(EOMONTH($B311,0))))&gt;=$B311)*(DATE(YEAR($B311),MONTH($B311),MIN(AY$6,DAY(EOMONTH($B311,0))))&lt;$C311)+(DATE(YEAR($B311),MONTH($B311)+1,MIN(AY$6,DAY(EOMONTH($B311,1))))&gt;=$B311)*(DATE(YEAR($B311),MONTH($B311)+1,MIN(AY$6,DAY(EOMONTH($B311,1))))&lt;$C311)))</f>
        <v>0</v>
      </c>
      <c r="AZ311" s="48" t="n">
        <f aca="false">IF(OR(N(AZ$5)=0,AZ$6=""),0,AZ$5*((DATE(YEAR($B311),MONTH($B311),MIN(AZ$6,DAY(EOMONTH($B311,0))))&gt;=$B311)*(DATE(YEAR($B311),MONTH($B311),MIN(AZ$6,DAY(EOMONTH($B311,0))))&lt;$C311)+(DATE(YEAR($B311),MONTH($B311)+1,MIN(AZ$6,DAY(EOMONTH($B311,1))))&gt;=$B311)*(DATE(YEAR($B311),MONTH($B311)+1,MIN(AZ$6,DAY(EOMONTH($B311,1))))&lt;$C311)))</f>
        <v>0</v>
      </c>
      <c r="BA311" s="48" t="n">
        <f aca="false">IF(OR(N(BA$5)=0,BA$6=""),0,BA$5*((DATE(YEAR($B311),MONTH($B311),MIN(BA$6,DAY(EOMONTH($B311,0))))&gt;=$B311)*(DATE(YEAR($B311),MONTH($B311),MIN(BA$6,DAY(EOMONTH($B311,0))))&lt;$C311)+(DATE(YEAR($B311),MONTH($B311)+1,MIN(BA$6,DAY(EOMONTH($B311,1))))&gt;=$B311)*(DATE(YEAR($B311),MONTH($B311)+1,MIN(BA$6,DAY(EOMONTH($B311,1))))&lt;$C311)))</f>
        <v>0</v>
      </c>
      <c r="BB311" s="48" t="n">
        <f aca="false">IF(OR(N(BB$5)=0,BB$6=""),0,BB$5*((DATE(YEAR($B311),MONTH($B311),MIN(BB$6,DAY(EOMONTH($B311,0))))&gt;=$B311)*(DATE(YEAR($B311),MONTH($B311),MIN(BB$6,DAY(EOMONTH($B311,0))))&lt;$C311)+(DATE(YEAR($B311),MONTH($B311)+1,MIN(BB$6,DAY(EOMONTH($B311,1))))&gt;=$B311)*(DATE(YEAR($B311),MONTH($B311)+1,MIN(BB$6,DAY(EOMONTH($B311,1))))&lt;$C311)))</f>
        <v>0</v>
      </c>
      <c r="BC311" s="48" t="n">
        <f aca="false">IF(OR(N(BC$5)=0,BC$6=""),0,BC$5*((DATE(YEAR($B311),MONTH($B311),MIN(BC$6,DAY(EOMONTH($B311,0))))&gt;=$B311)*(DATE(YEAR($B311),MONTH($B311),MIN(BC$6,DAY(EOMONTH($B311,0))))&lt;$C311)+(DATE(YEAR($B311),MONTH($B311)+1,MIN(BC$6,DAY(EOMONTH($B311,1))))&gt;=$B311)*(DATE(YEAR($B311),MONTH($B311)+1,MIN(BC$6,DAY(EOMONTH($B311,1))))&lt;$C311)))</f>
        <v>0</v>
      </c>
      <c r="BD311" s="48" t="n">
        <f aca="false">IF(OR(N(BD$5)=0,BD$6=""),0,BD$5*((DATE(YEAR($B311),MONTH($B311),MIN(BD$6,DAY(EOMONTH($B311,0))))&gt;=$B311)*(DATE(YEAR($B311),MONTH($B311),MIN(BD$6,DAY(EOMONTH($B311,0))))&lt;$C311)+(DATE(YEAR($B311),MONTH($B311)+1,MIN(BD$6,DAY(EOMONTH($B311,1))))&gt;=$B311)*(DATE(YEAR($B311),MONTH($B311)+1,MIN(BD$6,DAY(EOMONTH($B311,1))))&lt;$C311)))</f>
        <v>0</v>
      </c>
      <c r="BE311" s="48" t="n">
        <f aca="false">IF(OR(N(BE$5)=0,BE$6=""),0,BE$5*((DATE(YEAR($B311),MONTH($B311),MIN(BE$6,DAY(EOMONTH($B311,0))))&gt;=$B311)*(DATE(YEAR($B311),MONTH($B311),MIN(BE$6,DAY(EOMONTH($B311,0))))&lt;$C311)+(DATE(YEAR($B311),MONTH($B311)+1,MIN(BE$6,DAY(EOMONTH($B311,1))))&gt;=$B311)*(DATE(YEAR($B311),MONTH($B311)+1,MIN(BE$6,DAY(EOMONTH($B311,1))))&lt;$C311)))</f>
        <v>0</v>
      </c>
      <c r="BF311" s="48" t="n">
        <f aca="false">IF(OR(N(BF$5)=0,BF$6=""),0,BF$5*((DATE(YEAR($B311),MONTH($B311),MIN(BF$6,DAY(EOMONTH($B311,0))))&gt;=$B311)*(DATE(YEAR($B311),MONTH($B311),MIN(BF$6,DAY(EOMONTH($B311,0))))&lt;$C311)+(DATE(YEAR($B311),MONTH($B311)+1,MIN(BF$6,DAY(EOMONTH($B311,1))))&gt;=$B311)*(DATE(YEAR($B311),MONTH($B311)+1,MIN(BF$6,DAY(EOMONTH($B311,1))))&lt;$C311)))</f>
        <v>0</v>
      </c>
      <c r="BG311" s="48" t="n">
        <f aca="false">IF(OR(N(BG$5)=0,BG$6=""),0,BG$5*((DATE(YEAR($B311),MONTH($B311),MIN(BG$6,DAY(EOMONTH($B311,0))))&gt;=$B311)*(DATE(YEAR($B311),MONTH($B311),MIN(BG$6,DAY(EOMONTH($B311,0))))&lt;$C311)+(DATE(YEAR($B311),MONTH($B311)+1,MIN(BG$6,DAY(EOMONTH($B311,1))))&gt;=$B311)*(DATE(YEAR($B311),MONTH($B311)+1,MIN(BG$6,DAY(EOMONTH($B311,1))))&lt;$C311)))</f>
        <v>0</v>
      </c>
      <c r="BH311" s="48" t="n">
        <f aca="false">IF(OR(N(BH$5)=0,BH$6=""),0,BH$5*((DATE(YEAR($B311),MONTH($B311),MIN(BH$6,DAY(EOMONTH($B311,0))))&gt;=$B311)*(DATE(YEAR($B311),MONTH($B311),MIN(BH$6,DAY(EOMONTH($B311,0))))&lt;$C311)+(DATE(YEAR($B311),MONTH($B311)+1,MIN(BH$6,DAY(EOMONTH($B311,1))))&gt;=$B311)*(DATE(YEAR($B311),MONTH($B311)+1,MIN(BH$6,DAY(EOMONTH($B311,1))))&lt;$C311)))</f>
        <v>0</v>
      </c>
      <c r="BI311" s="48" t="n">
        <f aca="false">IF(OR(N(BI$5)=0,BI$6=""),0,BI$5*((DATE(YEAR($B311),MONTH($B311),MIN(BI$6,DAY(EOMONTH($B311,0))))&gt;=$B311)*(DATE(YEAR($B311),MONTH($B311),MIN(BI$6,DAY(EOMONTH($B311,0))))&lt;$C311)+(DATE(YEAR($B311),MONTH($B311)+1,MIN(BI$6,DAY(EOMONTH($B311,1))))&gt;=$B311)*(DATE(YEAR($B311),MONTH($B311)+1,MIN(BI$6,DAY(EOMONTH($B311,1))))&lt;$C311)))</f>
        <v>0</v>
      </c>
      <c r="BJ311" s="48" t="n">
        <f aca="false">IF(OR(N(BJ$5)=0,BJ$6=""),0,BJ$5*((DATE(YEAR($B311),MONTH($B311),MIN(BJ$6,DAY(EOMONTH($B311,0))))&gt;=$B311)*(DATE(YEAR($B311),MONTH($B311),MIN(BJ$6,DAY(EOMONTH($B311,0))))&lt;$C311)+(DATE(YEAR($B311),MONTH($B311)+1,MIN(BJ$6,DAY(EOMONTH($B311,1))))&gt;=$B311)*(DATE(YEAR($B311),MONTH($B311)+1,MIN(BJ$6,DAY(EOMONTH($B311,1))))&lt;$C311)))</f>
        <v>0</v>
      </c>
      <c r="BK311" s="48" t="n">
        <f aca="false">IF(OR(N(BK$5)=0,BK$6=""),0,BK$5*((DATE(YEAR($B311),MONTH($B311),MIN(BK$6,DAY(EOMONTH($B311,0))))&gt;=$B311)*(DATE(YEAR($B311),MONTH($B311),MIN(BK$6,DAY(EOMONTH($B311,0))))&lt;$C311)+(DATE(YEAR($B311),MONTH($B311)+1,MIN(BK$6,DAY(EOMONTH($B311,1))))&gt;=$B311)*(DATE(YEAR($B311),MONTH($B311)+1,MIN(BK$6,DAY(EOMONTH($B311,1))))&lt;$C311)))</f>
        <v>0</v>
      </c>
      <c r="BL311" s="48" t="n">
        <f aca="false">IF(OR(N(BL$5)=0,BL$6=""),0,BL$5*((DATE(YEAR($B311),MONTH($B311),MIN(BL$6,DAY(EOMONTH($B311,0))))&gt;=$B311)*(DATE(YEAR($B311),MONTH($B311),MIN(BL$6,DAY(EOMONTH($B311,0))))&lt;$C311)+(DATE(YEAR($B311),MONTH($B311)+1,MIN(BL$6,DAY(EOMONTH($B311,1))))&gt;=$B311)*(DATE(YEAR($B311),MONTH($B311)+1,MIN(BL$6,DAY(EOMONTH($B311,1))))&lt;$C311)))</f>
        <v>0</v>
      </c>
      <c r="BM311" s="48" t="n">
        <f aca="false">IF(OR(N(BM$5)=0,BM$6=""),0,BM$5*((DATE(YEAR($B311),MONTH($B311),MIN(BM$6,DAY(EOMONTH($B311,0))))&gt;=$B311)*(DATE(YEAR($B311),MONTH($B311),MIN(BM$6,DAY(EOMONTH($B311,0))))&lt;$C311)+(DATE(YEAR($B311),MONTH($B311)+1,MIN(BM$6,DAY(EOMONTH($B311,1))))&gt;=$B311)*(DATE(YEAR($B311),MONTH($B311)+1,MIN(BM$6,DAY(EOMONTH($B311,1))))&lt;$C311)))</f>
        <v>0</v>
      </c>
      <c r="BN311" s="48" t="n">
        <f aca="false">IF(OR(N(BN$5)=0,BN$6=""),0,BN$5*((DATE(YEAR($B311),MONTH($B311),MIN(BN$6,DAY(EOMONTH($B311,0))))&gt;=$B311)*(DATE(YEAR($B311),MONTH($B311),MIN(BN$6,DAY(EOMONTH($B311,0))))&lt;$C311)+(DATE(YEAR($B311),MONTH($B311)+1,MIN(BN$6,DAY(EOMONTH($B311,1))))&gt;=$B311)*(DATE(YEAR($B311),MONTH($B311)+1,MIN(BN$6,DAY(EOMONTH($B311,1))))&lt;$C311)))</f>
        <v>0</v>
      </c>
      <c r="BO311" s="48" t="n">
        <f aca="false">IF(OR(N(BO$5)=0,BO$6=""),0,BO$5*((DATE(YEAR($B311),MONTH($B311),MIN(BO$6,DAY(EOMONTH($B311,0))))&gt;=$B311)*(DATE(YEAR($B311),MONTH($B311),MIN(BO$6,DAY(EOMONTH($B311,0))))&lt;$C311)+(DATE(YEAR($B311),MONTH($B311)+1,MIN(BO$6,DAY(EOMONTH($B311,1))))&gt;=$B311)*(DATE(YEAR($B311),MONTH($B311)+1,MIN(BO$6,DAY(EOMONTH($B311,1))))&lt;$C311)))</f>
        <v>0</v>
      </c>
      <c r="BP311" s="48" t="n">
        <f aca="false">IF(OR(N(BP$5)=0,BP$6=""),0,BP$5*((DATE(YEAR($B311),MONTH($B311),MIN(BP$6,DAY(EOMONTH($B311,0))))&gt;=$B311)*(DATE(YEAR($B311),MONTH($B311),MIN(BP$6,DAY(EOMONTH($B311,0))))&lt;$C311)+(DATE(YEAR($B311),MONTH($B311)+1,MIN(BP$6,DAY(EOMONTH($B311,1))))&gt;=$B311)*(DATE(YEAR($B311),MONTH($B311)+1,MIN(BP$6,DAY(EOMONTH($B311,1))))&lt;$C311)))</f>
        <v>0</v>
      </c>
      <c r="BQ311" s="48" t="n">
        <f aca="false">IF(OR(N(BQ$5)=0,BQ$6=""),0,BQ$5*((DATE(YEAR($B311),MONTH($B311),MIN(BQ$6,DAY(EOMONTH($B311,0))))&gt;=$B311)*(DATE(YEAR($B311),MONTH($B311),MIN(BQ$6,DAY(EOMONTH($B311,0))))&lt;$C311)+(DATE(YEAR($B311),MONTH($B311)+1,MIN(BQ$6,DAY(EOMONTH($B311,1))))&gt;=$B311)*(DATE(YEAR($B311),MONTH($B311)+1,MIN(BQ$6,DAY(EOMONTH($B311,1))))&lt;$C311)))</f>
        <v>0</v>
      </c>
      <c r="BR311" s="48" t="n">
        <f aca="false">IF(OR(N(BR$5)=0,BR$6=""),0,BR$5*((DATE(YEAR($B311),MONTH($B311),MIN(BR$6,DAY(EOMONTH($B311,0))))&gt;=$B311)*(DATE(YEAR($B311),MONTH($B311),MIN(BR$6,DAY(EOMONTH($B311,0))))&lt;$C311)+(DATE(YEAR($B311),MONTH($B311)+1,MIN(BR$6,DAY(EOMONTH($B311,1))))&gt;=$B311)*(DATE(YEAR($B311),MONTH($B311)+1,MIN(BR$6,DAY(EOMONTH($B311,1))))&lt;$C311)))</f>
        <v>0</v>
      </c>
      <c r="BS311" s="48" t="n">
        <f aca="false">IF(OR(N(BS$5)=0,BS$6=""),0,BS$5*((DATE(YEAR($B311),MONTH($B311),MIN(BS$6,DAY(EOMONTH($B311,0))))&gt;=$B311)*(DATE(YEAR($B311),MONTH($B311),MIN(BS$6,DAY(EOMONTH($B311,0))))&lt;$C311)+(DATE(YEAR($B311),MONTH($B311)+1,MIN(BS$6,DAY(EOMONTH($B311,1))))&gt;=$B311)*(DATE(YEAR($B311),MONTH($B311)+1,MIN(BS$6,DAY(EOMONTH($B311,1))))&lt;$C311)))</f>
        <v>0</v>
      </c>
      <c r="BT311" s="48" t="n">
        <f aca="false">IF(OR(N(BT$5)=0,BT$6=""),0,BT$5*((DATE(YEAR($B311),MONTH($B311),MIN(BT$6,DAY(EOMONTH($B311,0))))&gt;=$B311)*(DATE(YEAR($B311),MONTH($B311),MIN(BT$6,DAY(EOMONTH($B311,0))))&lt;$C311)+(DATE(YEAR($B311),MONTH($B311)+1,MIN(BT$6,DAY(EOMONTH($B311,1))))&gt;=$B311)*(DATE(YEAR($B311),MONTH($B311)+1,MIN(BT$6,DAY(EOMONTH($B311,1))))&lt;$C311)))</f>
        <v>0</v>
      </c>
      <c r="BU311" s="48" t="n">
        <f aca="false">IF(OR(N(BU$5)=0,BU$6=""),0,BU$5*((DATE(YEAR($B311),MONTH($B311),MIN(BU$6,DAY(EOMONTH($B311,0))))&gt;=$B311)*(DATE(YEAR($B311),MONTH($B311),MIN(BU$6,DAY(EOMONTH($B311,0))))&lt;$C311)+(DATE(YEAR($B311),MONTH($B311)+1,MIN(BU$6,DAY(EOMONTH($B311,1))))&gt;=$B311)*(DATE(YEAR($B311),MONTH($B311)+1,MIN(BU$6,DAY(EOMONTH($B311,1))))&lt;$C311)))</f>
        <v>0</v>
      </c>
      <c r="BV311" s="48" t="n">
        <f aca="false">IF(OR(N(BV$5)=0,BV$6=""),0,BV$5*((DATE(YEAR($B311),MONTH($B311),MIN(BV$6,DAY(EOMONTH($B311,0))))&gt;=$B311)*(DATE(YEAR($B311),MONTH($B311),MIN(BV$6,DAY(EOMONTH($B311,0))))&lt;$C311)+(DATE(YEAR($B311),MONTH($B311)+1,MIN(BV$6,DAY(EOMONTH($B311,1))))&gt;=$B311)*(DATE(YEAR($B311),MONTH($B311)+1,MIN(BV$6,DAY(EOMONTH($B311,1))))&lt;$C311)))</f>
        <v>0</v>
      </c>
      <c r="BW311" s="48" t="n">
        <f aca="false">IF(OR(N(BW$5)=0,BW$6=""),0,BW$5*((DATE(YEAR($B311),MONTH($B311),MIN(BW$6,DAY(EOMONTH($B311,0))))&gt;=$B311)*(DATE(YEAR($B311),MONTH($B311),MIN(BW$6,DAY(EOMONTH($B311,0))))&lt;$C311)+(DATE(YEAR($B311),MONTH($B311)+1,MIN(BW$6,DAY(EOMONTH($B311,1))))&gt;=$B311)*(DATE(YEAR($B311),MONTH($B311)+1,MIN(BW$6,DAY(EOMONTH($B311,1))))&lt;$C311)))</f>
        <v>0</v>
      </c>
      <c r="BX311" s="48" t="n">
        <f aca="false">MIN(Z311,(FT310*(1+FT$5/Setup!$C$36)+IF($V311=1,N($F311),0)))</f>
        <v>0</v>
      </c>
      <c r="BY311" s="48" t="n">
        <f aca="false">MIN(AA311,(FU310*(1+FU$5/Setup!$C$36)+IF($V311=2,N($F311),0)))</f>
        <v>0</v>
      </c>
      <c r="BZ311" s="48" t="n">
        <f aca="false">MIN(AB311,(FV310*(1+FV$5/Setup!$C$36)+IF($V311=3,N($F311),0)))</f>
        <v>0</v>
      </c>
      <c r="CA311" s="48" t="n">
        <f aca="false">MIN(AC311,(FW310*(1+FW$5/Setup!$C$36)+IF($V311=4,N($F311),0)))</f>
        <v>0</v>
      </c>
      <c r="CB311" s="48" t="n">
        <f aca="false">MIN(AD311,(FX310*(1+FX$5/Setup!$C$36)+IF($V311=5,N($F311),0)))</f>
        <v>0</v>
      </c>
      <c r="CC311" s="48" t="n">
        <f aca="false">MIN(AE311,(FY310*(1+FY$5/Setup!$C$36)+IF($V311=6,N($F311),0)))</f>
        <v>0</v>
      </c>
      <c r="CD311" s="48" t="n">
        <f aca="false">MIN(AF311,(FZ310*(1+FZ$5/Setup!$C$36)+IF($V311=7,N($F311),0)))</f>
        <v>0</v>
      </c>
      <c r="CE311" s="48" t="n">
        <f aca="false">MIN(AG311,(GA310*(1+GA$5/Setup!$C$36)+IF($V311=8,N($F311),0)))</f>
        <v>0</v>
      </c>
      <c r="CF311" s="48" t="n">
        <f aca="false">MIN(AH311,(GB310*(1+GB$5/Setup!$C$36)+IF($V311=9,N($F311),0)))</f>
        <v>0</v>
      </c>
      <c r="CG311" s="48" t="n">
        <f aca="false">MIN(AI311,(GC310*(1+GC$5/Setup!$C$36)+IF($V311=10,N($F311),0)))</f>
        <v>0</v>
      </c>
      <c r="CH311" s="48" t="n">
        <f aca="false">MIN(AJ311,(GD310*(1+GD$5/Setup!$C$36)+IF($V311=11,N($F311),0)))</f>
        <v>0</v>
      </c>
      <c r="CI311" s="48" t="n">
        <f aca="false">MIN(AK311,(GE310*(1+GE$5/Setup!$C$36)+IF($V311=12,N($F311),0)))</f>
        <v>0</v>
      </c>
      <c r="CJ311" s="48" t="n">
        <f aca="false">MIN(AL311,(GF310*(1+GF$5/Setup!$C$36)+IF($V311=13,N($F311),0)))</f>
        <v>0</v>
      </c>
      <c r="CK311" s="48" t="n">
        <f aca="false">MIN(AM311,(GG310*(1+GG$5/Setup!$C$36)+IF($V311=14,N($F311),0)))</f>
        <v>0</v>
      </c>
      <c r="CL311" s="48" t="n">
        <f aca="false">MIN(AN311,(GH310*(1+GH$5/Setup!$C$36)+IF($V311=15,N($F311),0)))</f>
        <v>0</v>
      </c>
      <c r="CM311" s="48" t="n">
        <f aca="false">MIN(AO311,(GI310*(1+GI$5/Setup!$C$36)+IF($V311=16,N($F311),0)))</f>
        <v>0</v>
      </c>
      <c r="CN311" s="48" t="n">
        <f aca="false">MIN(AP311,(GJ310*(1+GJ$5/Setup!$C$36)+IF($V311=17,N($F311),0)))</f>
        <v>0</v>
      </c>
      <c r="CO311" s="48" t="n">
        <f aca="false">MIN(AQ311,(GK310*(1+GK$5/Setup!$C$36)+IF($V311=18,N($F311),0)))</f>
        <v>0</v>
      </c>
      <c r="CP311" s="48" t="n">
        <f aca="false">MIN(AR311,(GL310*(1+GL$5/Setup!$C$36)+IF($V311=19,N($F311),0)))</f>
        <v>0</v>
      </c>
      <c r="CQ311" s="48" t="n">
        <f aca="false">MIN(AS311,(GM310*(1+GM$5/Setup!$C$36)+IF($V311=20,N($F311),0)))</f>
        <v>0</v>
      </c>
      <c r="CR311" s="48" t="n">
        <f aca="false">MIN(AT311,(GN310*(1+GN$5/Setup!$C$36)+IF($V311=21,N($F311),0)))</f>
        <v>0</v>
      </c>
      <c r="CS311" s="48" t="n">
        <f aca="false">MIN(AU311,(GO310*(1+GO$5/Setup!$C$36)+IF($V311=22,N($F311),0)))</f>
        <v>0</v>
      </c>
      <c r="CT311" s="48" t="n">
        <f aca="false">MIN(AV311,(GP310*(1+GP$5/Setup!$C$36)+IF($V311=23,N($F311),0)))</f>
        <v>0</v>
      </c>
      <c r="CU311" s="48" t="n">
        <f aca="false">MIN(AW311,(GQ310*(1+GQ$5/Setup!$C$36)+IF($V311=24,N($F311),0)))</f>
        <v>0</v>
      </c>
      <c r="CV311" s="48" t="n">
        <f aca="false">MIN(AX311,(GR310*(1+GR$5/Setup!$C$36)+IF($V311=25,N($F311),0)))</f>
        <v>0</v>
      </c>
      <c r="CW311" s="48" t="n">
        <f aca="false">MIN(AY311,(GS310*(1+GS$5/Setup!$C$36)+IF($V311=26,N($F311),0)))</f>
        <v>0</v>
      </c>
      <c r="CX311" s="48" t="n">
        <f aca="false">MIN(AZ311,(GT310*(1+GT$5/Setup!$C$36)+IF($V311=27,N($F311),0)))</f>
        <v>0</v>
      </c>
      <c r="CY311" s="48" t="n">
        <f aca="false">MIN(BA311,(GU310*(1+GU$5/Setup!$C$36)+IF($V311=28,N($F311),0)))</f>
        <v>0</v>
      </c>
      <c r="CZ311" s="48" t="n">
        <f aca="false">MIN(BB311,(GV310*(1+GV$5/Setup!$C$36)+IF($V311=29,N($F311),0)))</f>
        <v>0</v>
      </c>
      <c r="DA311" s="48" t="n">
        <f aca="false">MIN(BC311,(GW310*(1+GW$5/Setup!$C$36)+IF($V311=30,N($F311),0)))</f>
        <v>0</v>
      </c>
      <c r="DB311" s="48" t="n">
        <f aca="false">MIN(BD311,(GX310*(1+GX$5/Setup!$C$36)+IF($V311=31,N($F311),0)))</f>
        <v>0</v>
      </c>
      <c r="DC311" s="48" t="n">
        <f aca="false">MIN(BE311,(GY310*(1+GY$5/Setup!$C$36)+IF($V311=32,N($F311),0)))</f>
        <v>0</v>
      </c>
      <c r="DD311" s="48" t="n">
        <f aca="false">MIN(BF311,(GZ310*(1+GZ$5/Setup!$C$36)+IF($V311=33,N($F311),0)))</f>
        <v>0</v>
      </c>
      <c r="DE311" s="48" t="n">
        <f aca="false">MIN(BG311,(HA310*(1+HA$5/Setup!$C$36)+IF($V311=34,N($F311),0)))</f>
        <v>0</v>
      </c>
      <c r="DF311" s="48" t="n">
        <f aca="false">MIN(BH311,(HB310*(1+HB$5/Setup!$C$36)+IF($V311=35,N($F311),0)))</f>
        <v>0</v>
      </c>
      <c r="DG311" s="48" t="n">
        <f aca="false">MIN(BI311,(HC310*(1+HC$5/Setup!$C$36)+IF($V311=36,N($F311),0)))</f>
        <v>0</v>
      </c>
      <c r="DH311" s="48" t="n">
        <f aca="false">MIN(BJ311,(HD310*(1+HD$5/Setup!$C$36)+IF($V311=37,N($F311),0)))</f>
        <v>0</v>
      </c>
      <c r="DI311" s="48" t="n">
        <f aca="false">MIN(BK311,(HE310*(1+HE$5/Setup!$C$36)+IF($V311=38,N($F311),0)))</f>
        <v>0</v>
      </c>
      <c r="DJ311" s="48" t="n">
        <f aca="false">MIN(BL311,(HF310*(1+HF$5/Setup!$C$36)+IF($V311=39,N($F311),0)))</f>
        <v>0</v>
      </c>
      <c r="DK311" s="48" t="n">
        <f aca="false">MIN(BM311,(HG310*(1+HG$5/Setup!$C$36)+IF($V311=40,N($F311),0)))</f>
        <v>0</v>
      </c>
      <c r="DL311" s="48" t="n">
        <f aca="false">MIN(BN311,(HH310*(1+HH$5/Setup!$C$36)+IF($V311=41,N($F311),0)))</f>
        <v>0</v>
      </c>
      <c r="DM311" s="48" t="n">
        <f aca="false">MIN(BO311,(HI310*(1+HI$5/Setup!$C$36)+IF($V311=42,N($F311),0)))</f>
        <v>0</v>
      </c>
      <c r="DN311" s="48" t="n">
        <f aca="false">MIN(BP311,(HJ310*(1+HJ$5/Setup!$C$36)+IF($V311=43,N($F311),0)))</f>
        <v>0</v>
      </c>
      <c r="DO311" s="48" t="n">
        <f aca="false">MIN(BQ311,(HK310*(1+HK$5/Setup!$C$36)+IF($V311=44,N($F311),0)))</f>
        <v>0</v>
      </c>
      <c r="DP311" s="48" t="n">
        <f aca="false">MIN(BR311,(HL310*(1+HL$5/Setup!$C$36)+IF($V311=45,N($F311),0)))</f>
        <v>0</v>
      </c>
      <c r="DQ311" s="48" t="n">
        <f aca="false">MIN(BS311,(HM310*(1+HM$5/Setup!$C$36)+IF($V311=46,N($F311),0)))</f>
        <v>0</v>
      </c>
      <c r="DR311" s="48" t="n">
        <f aca="false">MIN(BT311,(HN310*(1+HN$5/Setup!$C$36)+IF($V311=47,N($F311),0)))</f>
        <v>0</v>
      </c>
      <c r="DS311" s="48" t="n">
        <f aca="false">MIN(BU311,(HO310*(1+HO$5/Setup!$C$36)+IF($V311=48,N($F311),0)))</f>
        <v>0</v>
      </c>
      <c r="DT311" s="48" t="n">
        <f aca="false">MIN(BV311,(HP310*(1+HP$5/Setup!$C$36)+IF($V311=49,N($F311),0)))</f>
        <v>0</v>
      </c>
      <c r="DU311" s="48" t="n">
        <f aca="false">MIN(BW311,(HQ310*(1+HQ$5/Setup!$C$36)+IF($V311=50,N($F311),0)))</f>
        <v>0</v>
      </c>
      <c r="DV311" s="48" t="n">
        <f aca="false">MIN(MAX((FT310*(1+FT$5/Setup!$C$36)+IF($V311=1,N($F311),0))-BX311,0),MAX($P311-0,0))</f>
        <v>0</v>
      </c>
      <c r="DW311" s="48" t="n">
        <f aca="false">MIN(MAX((FU310*(1+FU$5/Setup!$C$36)+IF($V311=2,N($F311),0))-BY311,0),MAX($P311-SUM(DV311:DV311),0))</f>
        <v>0</v>
      </c>
      <c r="DX311" s="48" t="n">
        <f aca="false">MIN(MAX((FV310*(1+FV$5/Setup!$C$36)+IF($V311=3,N($F311),0))-BZ311,0),MAX($P311-SUM(DV311:DW311),0))</f>
        <v>0</v>
      </c>
      <c r="DY311" s="48" t="n">
        <f aca="false">MIN(MAX((FW310*(1+FW$5/Setup!$C$36)+IF($V311=4,N($F311),0))-CA311,0),MAX($P311-SUM(DV311:DX311),0))</f>
        <v>0</v>
      </c>
      <c r="DZ311" s="48" t="n">
        <f aca="false">MIN(MAX((FX310*(1+FX$5/Setup!$C$36)+IF($V311=5,N($F311),0))-CB311,0),MAX($P311-SUM(DV311:DY311),0))</f>
        <v>0</v>
      </c>
      <c r="EA311" s="48" t="n">
        <f aca="false">MIN(MAX((FY310*(1+FY$5/Setup!$C$36)+IF($V311=6,N($F311),0))-CC311,0),MAX($P311-SUM(DV311:DZ311),0))</f>
        <v>0</v>
      </c>
      <c r="EB311" s="48" t="n">
        <f aca="false">MIN(MAX((FZ310*(1+FZ$5/Setup!$C$36)+IF($V311=7,N($F311),0))-CD311,0),MAX($P311-SUM(DV311:EA311),0))</f>
        <v>0</v>
      </c>
      <c r="EC311" s="48" t="n">
        <f aca="false">MIN(MAX((GA310*(1+GA$5/Setup!$C$36)+IF($V311=8,N($F311),0))-CE311,0),MAX($P311-SUM(DV311:EB311),0))</f>
        <v>0</v>
      </c>
      <c r="ED311" s="48" t="n">
        <f aca="false">MIN(MAX((GB310*(1+GB$5/Setup!$C$36)+IF($V311=9,N($F311),0))-CF311,0),MAX($P311-SUM(DV311:EC311),0))</f>
        <v>0</v>
      </c>
      <c r="EE311" s="48" t="n">
        <f aca="false">MIN(MAX((GC310*(1+GC$5/Setup!$C$36)+IF($V311=10,N($F311),0))-CG311,0),MAX($P311-SUM(DV311:ED311),0))</f>
        <v>0</v>
      </c>
      <c r="EF311" s="48" t="n">
        <f aca="false">MIN(MAX((GD310*(1+GD$5/Setup!$C$36)+IF($V311=11,N($F311),0))-CH311,0),MAX($P311-SUM(DV311:EE311),0))</f>
        <v>0</v>
      </c>
      <c r="EG311" s="48" t="n">
        <f aca="false">MIN(MAX((GE310*(1+GE$5/Setup!$C$36)+IF($V311=12,N($F311),0))-CI311,0),MAX($P311-SUM(DV311:EF311),0))</f>
        <v>0</v>
      </c>
      <c r="EH311" s="48" t="n">
        <f aca="false">MIN(MAX((GF310*(1+GF$5/Setup!$C$36)+IF($V311=13,N($F311),0))-CJ311,0),MAX($P311-SUM(DV311:EG311),0))</f>
        <v>0</v>
      </c>
      <c r="EI311" s="48" t="n">
        <f aca="false">MIN(MAX((GG310*(1+GG$5/Setup!$C$36)+IF($V311=14,N($F311),0))-CK311,0),MAX($P311-SUM(DV311:EH311),0))</f>
        <v>0</v>
      </c>
      <c r="EJ311" s="48" t="n">
        <f aca="false">MIN(MAX((GH310*(1+GH$5/Setup!$C$36)+IF($V311=15,N($F311),0))-CL311,0),MAX($P311-SUM(DV311:EI311),0))</f>
        <v>0</v>
      </c>
      <c r="EK311" s="48" t="n">
        <f aca="false">MIN(MAX((GI310*(1+GI$5/Setup!$C$36)+IF($V311=16,N($F311),0))-CM311,0),MAX($P311-SUM(DV311:EJ311),0))</f>
        <v>0</v>
      </c>
      <c r="EL311" s="48" t="n">
        <f aca="false">MIN(MAX((GJ310*(1+GJ$5/Setup!$C$36)+IF($V311=17,N($F311),0))-CN311,0),MAX($P311-SUM(DV311:EK311),0))</f>
        <v>0</v>
      </c>
      <c r="EM311" s="48" t="n">
        <f aca="false">MIN(MAX((GK310*(1+GK$5/Setup!$C$36)+IF($V311=18,N($F311),0))-CO311,0),MAX($P311-SUM(DV311:EL311),0))</f>
        <v>0</v>
      </c>
      <c r="EN311" s="48" t="n">
        <f aca="false">MIN(MAX((GL310*(1+GL$5/Setup!$C$36)+IF($V311=19,N($F311),0))-CP311,0),MAX($P311-SUM(DV311:EM311),0))</f>
        <v>0</v>
      </c>
      <c r="EO311" s="48" t="n">
        <f aca="false">MIN(MAX((GM310*(1+GM$5/Setup!$C$36)+IF($V311=20,N($F311),0))-CQ311,0),MAX($P311-SUM(DV311:EN311),0))</f>
        <v>0</v>
      </c>
      <c r="EP311" s="48" t="n">
        <f aca="false">MIN(MAX((GN310*(1+GN$5/Setup!$C$36)+IF($V311=21,N($F311),0))-CR311,0),MAX($P311-SUM(DV311:EO311),0))</f>
        <v>0</v>
      </c>
      <c r="EQ311" s="48" t="n">
        <f aca="false">MIN(MAX((GO310*(1+GO$5/Setup!$C$36)+IF($V311=22,N($F311),0))-CS311,0),MAX($P311-SUM(DV311:EP311),0))</f>
        <v>0</v>
      </c>
      <c r="ER311" s="48" t="n">
        <f aca="false">MIN(MAX((GP310*(1+GP$5/Setup!$C$36)+IF($V311=23,N($F311),0))-CT311,0),MAX($P311-SUM(DV311:EQ311),0))</f>
        <v>0</v>
      </c>
      <c r="ES311" s="48" t="n">
        <f aca="false">MIN(MAX((GQ310*(1+GQ$5/Setup!$C$36)+IF($V311=24,N($F311),0))-CU311,0),MAX($P311-SUM(DV311:ER311),0))</f>
        <v>0</v>
      </c>
      <c r="ET311" s="48" t="n">
        <f aca="false">MIN(MAX((GR310*(1+GR$5/Setup!$C$36)+IF($V311=25,N($F311),0))-CV311,0),MAX($P311-SUM(DV311:ES311),0))</f>
        <v>0</v>
      </c>
      <c r="EU311" s="48" t="n">
        <f aca="false">MIN(MAX((GS310*(1+GS$5/Setup!$C$36)+IF($V311=26,N($F311),0))-CW311,0),MAX($P311-SUM(DV311:ET311),0))</f>
        <v>0</v>
      </c>
      <c r="EV311" s="48" t="n">
        <f aca="false">MIN(MAX((GT310*(1+GT$5/Setup!$C$36)+IF($V311=27,N($F311),0))-CX311,0),MAX($P311-SUM(DV311:EU311),0))</f>
        <v>0</v>
      </c>
      <c r="EW311" s="48" t="n">
        <f aca="false">MIN(MAX((GU310*(1+GU$5/Setup!$C$36)+IF($V311=28,N($F311),0))-CY311,0),MAX($P311-SUM(DV311:EV311),0))</f>
        <v>0</v>
      </c>
      <c r="EX311" s="48" t="n">
        <f aca="false">MIN(MAX((GV310*(1+GV$5/Setup!$C$36)+IF($V311=29,N($F311),0))-CZ311,0),MAX($P311-SUM(DV311:EW311),0))</f>
        <v>0</v>
      </c>
      <c r="EY311" s="48" t="n">
        <f aca="false">MIN(MAX((GW310*(1+GW$5/Setup!$C$36)+IF($V311=30,N($F311),0))-DA311,0),MAX($P311-SUM(DV311:EX311),0))</f>
        <v>0</v>
      </c>
      <c r="EZ311" s="48" t="n">
        <f aca="false">MIN(MAX((GX310*(1+GX$5/Setup!$C$36)+IF($V311=31,N($F311),0))-DB311,0),MAX($P311-SUM(DV311:EY311),0))</f>
        <v>0</v>
      </c>
      <c r="FA311" s="48" t="n">
        <f aca="false">MIN(MAX((GY310*(1+GY$5/Setup!$C$36)+IF($V311=32,N($F311),0))-DC311,0),MAX($P311-SUM(DV311:EZ311),0))</f>
        <v>0</v>
      </c>
      <c r="FB311" s="48" t="n">
        <f aca="false">MIN(MAX((GZ310*(1+GZ$5/Setup!$C$36)+IF($V311=33,N($F311),0))-DD311,0),MAX($P311-SUM(DV311:FA311),0))</f>
        <v>0</v>
      </c>
      <c r="FC311" s="48" t="n">
        <f aca="false">MIN(MAX((HA310*(1+HA$5/Setup!$C$36)+IF($V311=34,N($F311),0))-DE311,0),MAX($P311-SUM(DV311:FB311),0))</f>
        <v>0</v>
      </c>
      <c r="FD311" s="48" t="n">
        <f aca="false">MIN(MAX((HB310*(1+HB$5/Setup!$C$36)+IF($V311=35,N($F311),0))-DF311,0),MAX($P311-SUM(DV311:FC311),0))</f>
        <v>0</v>
      </c>
      <c r="FE311" s="48" t="n">
        <f aca="false">MIN(MAX((HC310*(1+HC$5/Setup!$C$36)+IF($V311=36,N($F311),0))-DG311,0),MAX($P311-SUM(DV311:FD311),0))</f>
        <v>0</v>
      </c>
      <c r="FF311" s="48" t="n">
        <f aca="false">MIN(MAX((HD310*(1+HD$5/Setup!$C$36)+IF($V311=37,N($F311),0))-DH311,0),MAX($P311-SUM(DV311:FE311),0))</f>
        <v>0</v>
      </c>
      <c r="FG311" s="48" t="n">
        <f aca="false">MIN(MAX((HE310*(1+HE$5/Setup!$C$36)+IF($V311=38,N($F311),0))-DI311,0),MAX($P311-SUM(DV311:FF311),0))</f>
        <v>0</v>
      </c>
      <c r="FH311" s="48" t="n">
        <f aca="false">MIN(MAX((HF310*(1+HF$5/Setup!$C$36)+IF($V311=39,N($F311),0))-DJ311,0),MAX($P311-SUM(DV311:FG311),0))</f>
        <v>0</v>
      </c>
      <c r="FI311" s="48" t="n">
        <f aca="false">MIN(MAX((HG310*(1+HG$5/Setup!$C$36)+IF($V311=40,N($F311),0))-DK311,0),MAX($P311-SUM(DV311:FH311),0))</f>
        <v>0</v>
      </c>
      <c r="FJ311" s="48" t="n">
        <f aca="false">MIN(MAX((HH310*(1+HH$5/Setup!$C$36)+IF($V311=41,N($F311),0))-DL311,0),MAX($P311-SUM(DV311:FI311),0))</f>
        <v>0</v>
      </c>
      <c r="FK311" s="48" t="n">
        <f aca="false">MIN(MAX((HI310*(1+HI$5/Setup!$C$36)+IF($V311=42,N($F311),0))-DM311,0),MAX($P311-SUM(DV311:FJ311),0))</f>
        <v>0</v>
      </c>
      <c r="FL311" s="48" t="n">
        <f aca="false">MIN(MAX((HJ310*(1+HJ$5/Setup!$C$36)+IF($V311=43,N($F311),0))-DN311,0),MAX($P311-SUM(DV311:FK311),0))</f>
        <v>0</v>
      </c>
      <c r="FM311" s="48" t="n">
        <f aca="false">MIN(MAX((HK310*(1+HK$5/Setup!$C$36)+IF($V311=44,N($F311),0))-DO311,0),MAX($P311-SUM(DV311:FL311),0))</f>
        <v>0</v>
      </c>
      <c r="FN311" s="48" t="n">
        <f aca="false">MIN(MAX((HL310*(1+HL$5/Setup!$C$36)+IF($V311=45,N($F311),0))-DP311,0),MAX($P311-SUM(DV311:FM311),0))</f>
        <v>0</v>
      </c>
      <c r="FO311" s="48" t="n">
        <f aca="false">MIN(MAX((HM310*(1+HM$5/Setup!$C$36)+IF($V311=46,N($F311),0))-DQ311,0),MAX($P311-SUM(DV311:FN311),0))</f>
        <v>0</v>
      </c>
      <c r="FP311" s="48" t="n">
        <f aca="false">MIN(MAX((HN310*(1+HN$5/Setup!$C$36)+IF($V311=47,N($F311),0))-DR311,0),MAX($P311-SUM(DV311:FO311),0))</f>
        <v>0</v>
      </c>
      <c r="FQ311" s="48" t="n">
        <f aca="false">MIN(MAX((HO310*(1+HO$5/Setup!$C$36)+IF($V311=48,N($F311),0))-DS311,0),MAX($P311-SUM(DV311:FP311),0))</f>
        <v>0</v>
      </c>
      <c r="FR311" s="48" t="n">
        <f aca="false">MIN(MAX((HP310*(1+HP$5/Setup!$C$36)+IF($V311=49,N($F311),0))-DT311,0),MAX($P311-SUM(DV311:FQ311),0))</f>
        <v>0</v>
      </c>
      <c r="FS311" s="48" t="n">
        <f aca="false">MIN(MAX((HQ310*(1+HQ$5/Setup!$C$36)+IF($V311=50,N($F311),0))-DU311,0),MAX($P311-SUM(DV311:FR311),0))</f>
        <v>0</v>
      </c>
      <c r="FT311" s="48" t="n">
        <f aca="false">IF((FT310*(1+FT$5/Setup!$C$36)+IF($V311=1,N($F311),0))-BX311-DV311&lt;0.005,0,(FT310*(1+FT$5/Setup!$C$36)+IF($V311=1,N($F311),0))-BX311-DV311)</f>
        <v>0</v>
      </c>
      <c r="FU311" s="48" t="n">
        <f aca="false">IF((FU310*(1+FU$5/Setup!$C$36)+IF($V311=2,N($F311),0))-BY311-DW311&lt;0.005,0,(FU310*(1+FU$5/Setup!$C$36)+IF($V311=2,N($F311),0))-BY311-DW311)</f>
        <v>0</v>
      </c>
      <c r="FV311" s="48" t="n">
        <f aca="false">IF((FV310*(1+FV$5/Setup!$C$36)+IF($V311=3,N($F311),0))-BZ311-DX311&lt;0.005,0,(FV310*(1+FV$5/Setup!$C$36)+IF($V311=3,N($F311),0))-BZ311-DX311)</f>
        <v>0</v>
      </c>
      <c r="FW311" s="48" t="n">
        <f aca="false">IF((FW310*(1+FW$5/Setup!$C$36)+IF($V311=4,N($F311),0))-CA311-DY311&lt;0.005,0,(FW310*(1+FW$5/Setup!$C$36)+IF($V311=4,N($F311),0))-CA311-DY311)</f>
        <v>0</v>
      </c>
      <c r="FX311" s="48" t="n">
        <f aca="false">IF((FX310*(1+FX$5/Setup!$C$36)+IF($V311=5,N($F311),0))-CB311-DZ311&lt;0.005,0,(FX310*(1+FX$5/Setup!$C$36)+IF($V311=5,N($F311),0))-CB311-DZ311)</f>
        <v>0</v>
      </c>
      <c r="FY311" s="48" t="n">
        <f aca="false">IF((FY310*(1+FY$5/Setup!$C$36)+IF($V311=6,N($F311),0))-CC311-EA311&lt;0.005,0,(FY310*(1+FY$5/Setup!$C$36)+IF($V311=6,N($F311),0))-CC311-EA311)</f>
        <v>0</v>
      </c>
      <c r="FZ311" s="48" t="n">
        <f aca="false">IF((FZ310*(1+FZ$5/Setup!$C$36)+IF($V311=7,N($F311),0))-CD311-EB311&lt;0.005,0,(FZ310*(1+FZ$5/Setup!$C$36)+IF($V311=7,N($F311),0))-CD311-EB311)</f>
        <v>0</v>
      </c>
      <c r="GA311" s="48" t="n">
        <f aca="false">IF((GA310*(1+GA$5/Setup!$C$36)+IF($V311=8,N($F311),0))-CE311-EC311&lt;0.005,0,(GA310*(1+GA$5/Setup!$C$36)+IF($V311=8,N($F311),0))-CE311-EC311)</f>
        <v>0</v>
      </c>
      <c r="GB311" s="48" t="n">
        <f aca="false">IF((GB310*(1+GB$5/Setup!$C$36)+IF($V311=9,N($F311),0))-CF311-ED311&lt;0.005,0,(GB310*(1+GB$5/Setup!$C$36)+IF($V311=9,N($F311),0))-CF311-ED311)</f>
        <v>0</v>
      </c>
      <c r="GC311" s="48" t="n">
        <f aca="false">IF((GC310*(1+GC$5/Setup!$C$36)+IF($V311=10,N($F311),0))-CG311-EE311&lt;0.005,0,(GC310*(1+GC$5/Setup!$C$36)+IF($V311=10,N($F311),0))-CG311-EE311)</f>
        <v>0</v>
      </c>
      <c r="GD311" s="48" t="n">
        <f aca="false">IF((GD310*(1+GD$5/Setup!$C$36)+IF($V311=11,N($F311),0))-CH311-EF311&lt;0.005,0,(GD310*(1+GD$5/Setup!$C$36)+IF($V311=11,N($F311),0))-CH311-EF311)</f>
        <v>0</v>
      </c>
      <c r="GE311" s="48" t="n">
        <f aca="false">IF((GE310*(1+GE$5/Setup!$C$36)+IF($V311=12,N($F311),0))-CI311-EG311&lt;0.005,0,(GE310*(1+GE$5/Setup!$C$36)+IF($V311=12,N($F311),0))-CI311-EG311)</f>
        <v>0</v>
      </c>
      <c r="GF311" s="48" t="n">
        <f aca="false">IF((GF310*(1+GF$5/Setup!$C$36)+IF($V311=13,N($F311),0))-CJ311-EH311&lt;0.005,0,(GF310*(1+GF$5/Setup!$C$36)+IF($V311=13,N($F311),0))-CJ311-EH311)</f>
        <v>0</v>
      </c>
      <c r="GG311" s="48" t="n">
        <f aca="false">IF((GG310*(1+GG$5/Setup!$C$36)+IF($V311=14,N($F311),0))-CK311-EI311&lt;0.005,0,(GG310*(1+GG$5/Setup!$C$36)+IF($V311=14,N($F311),0))-CK311-EI311)</f>
        <v>0</v>
      </c>
      <c r="GH311" s="48" t="n">
        <f aca="false">IF((GH310*(1+GH$5/Setup!$C$36)+IF($V311=15,N($F311),0))-CL311-EJ311&lt;0.005,0,(GH310*(1+GH$5/Setup!$C$36)+IF($V311=15,N($F311),0))-CL311-EJ311)</f>
        <v>0</v>
      </c>
      <c r="GI311" s="48" t="n">
        <f aca="false">IF((GI310*(1+GI$5/Setup!$C$36)+IF($V311=16,N($F311),0))-CM311-EK311&lt;0.005,0,(GI310*(1+GI$5/Setup!$C$36)+IF($V311=16,N($F311),0))-CM311-EK311)</f>
        <v>0</v>
      </c>
      <c r="GJ311" s="48" t="n">
        <f aca="false">IF((GJ310*(1+GJ$5/Setup!$C$36)+IF($V311=17,N($F311),0))-CN311-EL311&lt;0.005,0,(GJ310*(1+GJ$5/Setup!$C$36)+IF($V311=17,N($F311),0))-CN311-EL311)</f>
        <v>0</v>
      </c>
      <c r="GK311" s="48" t="n">
        <f aca="false">IF((GK310*(1+GK$5/Setup!$C$36)+IF($V311=18,N($F311),0))-CO311-EM311&lt;0.005,0,(GK310*(1+GK$5/Setup!$C$36)+IF($V311=18,N($F311),0))-CO311-EM311)</f>
        <v>0</v>
      </c>
      <c r="GL311" s="48" t="n">
        <f aca="false">IF((GL310*(1+GL$5/Setup!$C$36)+IF($V311=19,N($F311),0))-CP311-EN311&lt;0.005,0,(GL310*(1+GL$5/Setup!$C$36)+IF($V311=19,N($F311),0))-CP311-EN311)</f>
        <v>0</v>
      </c>
      <c r="GM311" s="48" t="n">
        <f aca="false">IF((GM310*(1+GM$5/Setup!$C$36)+IF($V311=20,N($F311),0))-CQ311-EO311&lt;0.005,0,(GM310*(1+GM$5/Setup!$C$36)+IF($V311=20,N($F311),0))-CQ311-EO311)</f>
        <v>0</v>
      </c>
      <c r="GN311" s="48" t="n">
        <f aca="false">IF((GN310*(1+GN$5/Setup!$C$36)+IF($V311=21,N($F311),0))-CR311-EP311&lt;0.005,0,(GN310*(1+GN$5/Setup!$C$36)+IF($V311=21,N($F311),0))-CR311-EP311)</f>
        <v>0</v>
      </c>
      <c r="GO311" s="48" t="n">
        <f aca="false">IF((GO310*(1+GO$5/Setup!$C$36)+IF($V311=22,N($F311),0))-CS311-EQ311&lt;0.005,0,(GO310*(1+GO$5/Setup!$C$36)+IF($V311=22,N($F311),0))-CS311-EQ311)</f>
        <v>0</v>
      </c>
      <c r="GP311" s="48" t="n">
        <f aca="false">IF((GP310*(1+GP$5/Setup!$C$36)+IF($V311=23,N($F311),0))-CT311-ER311&lt;0.005,0,(GP310*(1+GP$5/Setup!$C$36)+IF($V311=23,N($F311),0))-CT311-ER311)</f>
        <v>0</v>
      </c>
      <c r="GQ311" s="48" t="n">
        <f aca="false">IF((GQ310*(1+GQ$5/Setup!$C$36)+IF($V311=24,N($F311),0))-CU311-ES311&lt;0.005,0,(GQ310*(1+GQ$5/Setup!$C$36)+IF($V311=24,N($F311),0))-CU311-ES311)</f>
        <v>0</v>
      </c>
      <c r="GR311" s="48" t="n">
        <f aca="false">IF((GR310*(1+GR$5/Setup!$C$36)+IF($V311=25,N($F311),0))-CV311-ET311&lt;0.005,0,(GR310*(1+GR$5/Setup!$C$36)+IF($V311=25,N($F311),0))-CV311-ET311)</f>
        <v>0</v>
      </c>
      <c r="GS311" s="48" t="n">
        <f aca="false">IF((GS310*(1+GS$5/Setup!$C$36)+IF($V311=26,N($F311),0))-CW311-EU311&lt;0.005,0,(GS310*(1+GS$5/Setup!$C$36)+IF($V311=26,N($F311),0))-CW311-EU311)</f>
        <v>0</v>
      </c>
      <c r="GT311" s="48" t="n">
        <f aca="false">IF((GT310*(1+GT$5/Setup!$C$36)+IF($V311=27,N($F311),0))-CX311-EV311&lt;0.005,0,(GT310*(1+GT$5/Setup!$C$36)+IF($V311=27,N($F311),0))-CX311-EV311)</f>
        <v>0</v>
      </c>
      <c r="GU311" s="48" t="n">
        <f aca="false">IF((GU310*(1+GU$5/Setup!$C$36)+IF($V311=28,N($F311),0))-CY311-EW311&lt;0.005,0,(GU310*(1+GU$5/Setup!$C$36)+IF($V311=28,N($F311),0))-CY311-EW311)</f>
        <v>0</v>
      </c>
      <c r="GV311" s="48" t="n">
        <f aca="false">IF((GV310*(1+GV$5/Setup!$C$36)+IF($V311=29,N($F311),0))-CZ311-EX311&lt;0.005,0,(GV310*(1+GV$5/Setup!$C$36)+IF($V311=29,N($F311),0))-CZ311-EX311)</f>
        <v>0</v>
      </c>
      <c r="GW311" s="48" t="n">
        <f aca="false">IF((GW310*(1+GW$5/Setup!$C$36)+IF($V311=30,N($F311),0))-DA311-EY311&lt;0.005,0,(GW310*(1+GW$5/Setup!$C$36)+IF($V311=30,N($F311),0))-DA311-EY311)</f>
        <v>0</v>
      </c>
      <c r="GX311" s="48" t="n">
        <f aca="false">IF((GX310*(1+GX$5/Setup!$C$36)+IF($V311=31,N($F311),0))-DB311-EZ311&lt;0.005,0,(GX310*(1+GX$5/Setup!$C$36)+IF($V311=31,N($F311),0))-DB311-EZ311)</f>
        <v>0</v>
      </c>
      <c r="GY311" s="48" t="n">
        <f aca="false">IF((GY310*(1+GY$5/Setup!$C$36)+IF($V311=32,N($F311),0))-DC311-FA311&lt;0.005,0,(GY310*(1+GY$5/Setup!$C$36)+IF($V311=32,N($F311),0))-DC311-FA311)</f>
        <v>0</v>
      </c>
      <c r="GZ311" s="48" t="n">
        <f aca="false">IF((GZ310*(1+GZ$5/Setup!$C$36)+IF($V311=33,N($F311),0))-DD311-FB311&lt;0.005,0,(GZ310*(1+GZ$5/Setup!$C$36)+IF($V311=33,N($F311),0))-DD311-FB311)</f>
        <v>0</v>
      </c>
      <c r="HA311" s="48" t="n">
        <f aca="false">IF((HA310*(1+HA$5/Setup!$C$36)+IF($V311=34,N($F311),0))-DE311-FC311&lt;0.005,0,(HA310*(1+HA$5/Setup!$C$36)+IF($V311=34,N($F311),0))-DE311-FC311)</f>
        <v>0</v>
      </c>
      <c r="HB311" s="48" t="n">
        <f aca="false">IF((HB310*(1+HB$5/Setup!$C$36)+IF($V311=35,N($F311),0))-DF311-FD311&lt;0.005,0,(HB310*(1+HB$5/Setup!$C$36)+IF($V311=35,N($F311),0))-DF311-FD311)</f>
        <v>0</v>
      </c>
      <c r="HC311" s="48" t="n">
        <f aca="false">IF((HC310*(1+HC$5/Setup!$C$36)+IF($V311=36,N($F311),0))-DG311-FE311&lt;0.005,0,(HC310*(1+HC$5/Setup!$C$36)+IF($V311=36,N($F311),0))-DG311-FE311)</f>
        <v>0</v>
      </c>
      <c r="HD311" s="48" t="n">
        <f aca="false">IF((HD310*(1+HD$5/Setup!$C$36)+IF($V311=37,N($F311),0))-DH311-FF311&lt;0.005,0,(HD310*(1+HD$5/Setup!$C$36)+IF($V311=37,N($F311),0))-DH311-FF311)</f>
        <v>0</v>
      </c>
      <c r="HE311" s="48" t="n">
        <f aca="false">IF((HE310*(1+HE$5/Setup!$C$36)+IF($V311=38,N($F311),0))-DI311-FG311&lt;0.005,0,(HE310*(1+HE$5/Setup!$C$36)+IF($V311=38,N($F311),0))-DI311-FG311)</f>
        <v>0</v>
      </c>
      <c r="HF311" s="48" t="n">
        <f aca="false">IF((HF310*(1+HF$5/Setup!$C$36)+IF($V311=39,N($F311),0))-DJ311-FH311&lt;0.005,0,(HF310*(1+HF$5/Setup!$C$36)+IF($V311=39,N($F311),0))-DJ311-FH311)</f>
        <v>0</v>
      </c>
      <c r="HG311" s="48" t="n">
        <f aca="false">IF((HG310*(1+HG$5/Setup!$C$36)+IF($V311=40,N($F311),0))-DK311-FI311&lt;0.005,0,(HG310*(1+HG$5/Setup!$C$36)+IF($V311=40,N($F311),0))-DK311-FI311)</f>
        <v>0</v>
      </c>
      <c r="HH311" s="48" t="n">
        <f aca="false">IF((HH310*(1+HH$5/Setup!$C$36)+IF($V311=41,N($F311),0))-DL311-FJ311&lt;0.005,0,(HH310*(1+HH$5/Setup!$C$36)+IF($V311=41,N($F311),0))-DL311-FJ311)</f>
        <v>0</v>
      </c>
      <c r="HI311" s="48" t="n">
        <f aca="false">IF((HI310*(1+HI$5/Setup!$C$36)+IF($V311=42,N($F311),0))-DM311-FK311&lt;0.005,0,(HI310*(1+HI$5/Setup!$C$36)+IF($V311=42,N($F311),0))-DM311-FK311)</f>
        <v>0</v>
      </c>
      <c r="HJ311" s="48" t="n">
        <f aca="false">IF((HJ310*(1+HJ$5/Setup!$C$36)+IF($V311=43,N($F311),0))-DN311-FL311&lt;0.005,0,(HJ310*(1+HJ$5/Setup!$C$36)+IF($V311=43,N($F311),0))-DN311-FL311)</f>
        <v>0</v>
      </c>
      <c r="HK311" s="48" t="n">
        <f aca="false">IF((HK310*(1+HK$5/Setup!$C$36)+IF($V311=44,N($F311),0))-DO311-FM311&lt;0.005,0,(HK310*(1+HK$5/Setup!$C$36)+IF($V311=44,N($F311),0))-DO311-FM311)</f>
        <v>0</v>
      </c>
      <c r="HL311" s="48" t="n">
        <f aca="false">IF((HL310*(1+HL$5/Setup!$C$36)+IF($V311=45,N($F311),0))-DP311-FN311&lt;0.005,0,(HL310*(1+HL$5/Setup!$C$36)+IF($V311=45,N($F311),0))-DP311-FN311)</f>
        <v>0</v>
      </c>
      <c r="HM311" s="48" t="n">
        <f aca="false">IF((HM310*(1+HM$5/Setup!$C$36)+IF($V311=46,N($F311),0))-DQ311-FO311&lt;0.005,0,(HM310*(1+HM$5/Setup!$C$36)+IF($V311=46,N($F311),0))-DQ311-FO311)</f>
        <v>0</v>
      </c>
      <c r="HN311" s="48" t="n">
        <f aca="false">IF((HN310*(1+HN$5/Setup!$C$36)+IF($V311=47,N($F311),0))-DR311-FP311&lt;0.005,0,(HN310*(1+HN$5/Setup!$C$36)+IF($V311=47,N($F311),0))-DR311-FP311)</f>
        <v>0</v>
      </c>
      <c r="HO311" s="48" t="n">
        <f aca="false">IF((HO310*(1+HO$5/Setup!$C$36)+IF($V311=48,N($F311),0))-DS311-FQ311&lt;0.005,0,(HO310*(1+HO$5/Setup!$C$36)+IF($V311=48,N($F311),0))-DS311-FQ311)</f>
        <v>0</v>
      </c>
      <c r="HP311" s="48" t="n">
        <f aca="false">IF((HP310*(1+HP$5/Setup!$C$36)+IF($V311=49,N($F311),0))-DT311-FR311&lt;0.005,0,(HP310*(1+HP$5/Setup!$C$36)+IF($V311=49,N($F311),0))-DT311-FR311)</f>
        <v>0</v>
      </c>
      <c r="HQ311" s="48" t="n">
        <f aca="false">IF((HQ310*(1+HQ$5/Setup!$C$36)+IF($V311=50,N($F311),0))-DU311-FS311&lt;0.005,0,(HQ310*(1+HQ$5/Setup!$C$36)+IF($V311=50,N($F311),0))-DU311-FS311)</f>
        <v>0</v>
      </c>
    </row>
    <row r="312" customFormat="false" ht="15" hidden="false" customHeight="false" outlineLevel="0" collapsed="false">
      <c r="A312" s="44" t="n">
        <v>304</v>
      </c>
      <c r="B312" s="45" t="n">
        <f aca="false">IF(Setup!$C$7="Every month",EDATE(Setup!$C$8,($A312-1)),IF(Setup!$C$7="Twice a month",DATE(YEAR(Setup!$C$8),MONTH(Setup!$C$8)+INT((($A312-1)+Setup!$C$41)/2),MIN(IF(MOD(($A312-1)+Setup!$C$41,2)=0,Setup!$C$39,Setup!$C$40),DAY(EOMONTH(DATE(YEAR(Setup!$C$8),MONTH(Setup!$C$8)+INT((($A312-1)+Setup!$C$41)/2),1),0)))),Setup!$C$8+($A312-1)*IF(Setup!$C$7="Every week",7,14)))</f>
        <v>50567</v>
      </c>
      <c r="C312" s="45" t="n">
        <f aca="false">IF(Setup!$C$7="Every month",EDATE(Setup!$C$8,$A312),IF(Setup!$C$7="Twice a month",DATE(YEAR(Setup!$C$8),MONTH(Setup!$C$8)+INT(($A312+Setup!$C$41)/2),MIN(IF(MOD($A312+Setup!$C$41,2)=0,Setup!$C$39,Setup!$C$40),DAY(EOMONTH(DATE(YEAR(Setup!$C$8),MONTH(Setup!$C$8)+INT(($A312+Setup!$C$41)/2),1),0)))),Setup!$C$8+$A312*IF(Setup!$C$7="Every week",7,14)))</f>
        <v>50581</v>
      </c>
      <c r="D312" s="46"/>
      <c r="E312" s="47"/>
      <c r="F312" s="47"/>
      <c r="G312" s="47"/>
      <c r="H312" s="47"/>
      <c r="I312" s="48" t="n">
        <f aca="false">N(Setup!$C$11)+N(E312)</f>
        <v>100</v>
      </c>
      <c r="J312" s="48" t="n">
        <f aca="false">MIN(Setup!$C$37,MAX(I312,0))</f>
        <v>9.23076923076923</v>
      </c>
      <c r="K312" s="48" t="n">
        <f aca="false">MIN(MAX(N(Setup!$C$14)-L311,0),MAX(I312-J312,0))</f>
        <v>0</v>
      </c>
      <c r="L312" s="48" t="n">
        <f aca="false">L311+K312-N(G312)</f>
        <v>500</v>
      </c>
      <c r="M312" s="48" t="n">
        <f aca="false">M311+J312-N(H312)</f>
        <v>2806.15384615384</v>
      </c>
      <c r="N312" s="48" t="n">
        <f aca="false">SUM(BX312:DU312)</f>
        <v>0</v>
      </c>
      <c r="O312" s="48" t="n">
        <f aca="false">SUM(Z312:BW312)-N312</f>
        <v>40</v>
      </c>
      <c r="P312" s="48" t="n">
        <f aca="false">MAX(I312-J312-K312,0)+O312</f>
        <v>130.769230769231</v>
      </c>
      <c r="Q312" s="48" t="n">
        <f aca="false">SUM(DV312:FS312)</f>
        <v>0</v>
      </c>
      <c r="R312" s="49" t="n">
        <f aca="false">N312+J312+K312+Q312</f>
        <v>9.23076923076923</v>
      </c>
      <c r="S312" s="48" t="n">
        <f aca="false">T312-T311-N(F312)+N312+Q312</f>
        <v>0</v>
      </c>
      <c r="T312" s="49" t="n">
        <f aca="false">SUM(FT312:HQ312)</f>
        <v>0</v>
      </c>
      <c r="U312" s="44" t="str">
        <f aca="false">IF(T311&lt;0.005,"",INDEX(Helpers!$C$2:$C$51,IF(_xlfn.MINIFS($DV$6:$FS$6,DV312:FS312,"&gt;0.005")=0,V312,_xlfn.MINIFS($DV$6:$FS$6,DV312:FS312,"&gt;0.005"))))</f>
        <v/>
      </c>
      <c r="V312" s="44" t="n">
        <f aca="false">IF(_xlfn.MINIFS($FT$6:$HQ$6,FT311:HQ311,"&gt;0.005")=0,1,_xlfn.MINIFS($FT$6:$HQ$6,FT311:HQ311,"&gt;0.005"))</f>
        <v>1</v>
      </c>
      <c r="W312" s="44" t="n">
        <f aca="false">IF(AND(D312&lt;&gt;"Paid",T311&gt;0.005),1,0)</f>
        <v>0</v>
      </c>
      <c r="X312" s="48" t="n">
        <f aca="false">SUMPRODUCT(((Helpers!$G$2:$G$51*(1+(Helpers!$D$2:$D$51+0.000000001)/12)^(($B312-Setup!$C$8)/(365.25/12))-Helpers!$E$2:$E$51*((1+(Helpers!$D$2:$D$51+0.000000001)/12)^(($B312-Setup!$C$8)/(365.25/12))-1)/((Helpers!$D$2:$D$51+0.000000001)/12))&gt;0)*(Helpers!$G$2:$G$51*(1+(Helpers!$D$2:$D$51+0.000000001)/12)^(($B312-Setup!$C$8)/(365.25/12))-Helpers!$E$2:$E$51*((1+(Helpers!$D$2:$D$51+0.000000001)/12)^(($B312-Setup!$C$8)/(365.25/12))-1)/((Helpers!$D$2:$D$51+0.000000001)/12)))</f>
        <v>0</v>
      </c>
      <c r="Y312" s="48"/>
      <c r="Z312" s="48" t="n">
        <f aca="false">IF(OR(N(Z$5)=0,Z$6=""),0,Z$5*((DATE(YEAR($B312),MONTH($B312),MIN(Z$6,DAY(EOMONTH($B312,0))))&gt;=$B312)*(DATE(YEAR($B312),MONTH($B312),MIN(Z$6,DAY(EOMONTH($B312,0))))&lt;$C312)+(DATE(YEAR($B312),MONTH($B312)+1,MIN(Z$6,DAY(EOMONTH($B312,1))))&gt;=$B312)*(DATE(YEAR($B312),MONTH($B312)+1,MIN(Z$6,DAY(EOMONTH($B312,1))))&lt;$C312)))</f>
        <v>0</v>
      </c>
      <c r="AA312" s="48" t="n">
        <f aca="false">IF(OR(N(AA$5)=0,AA$6=""),0,AA$5*((DATE(YEAR($B312),MONTH($B312),MIN(AA$6,DAY(EOMONTH($B312,0))))&gt;=$B312)*(DATE(YEAR($B312),MONTH($B312),MIN(AA$6,DAY(EOMONTH($B312,0))))&lt;$C312)+(DATE(YEAR($B312),MONTH($B312)+1,MIN(AA$6,DAY(EOMONTH($B312,1))))&gt;=$B312)*(DATE(YEAR($B312),MONTH($B312)+1,MIN(AA$6,DAY(EOMONTH($B312,1))))&lt;$C312)))</f>
        <v>40</v>
      </c>
      <c r="AB312" s="48" t="n">
        <f aca="false">IF(OR(N(AB$5)=0,AB$6=""),0,AB$5*((DATE(YEAR($B312),MONTH($B312),MIN(AB$6,DAY(EOMONTH($B312,0))))&gt;=$B312)*(DATE(YEAR($B312),MONTH($B312),MIN(AB$6,DAY(EOMONTH($B312,0))))&lt;$C312)+(DATE(YEAR($B312),MONTH($B312)+1,MIN(AB$6,DAY(EOMONTH($B312,1))))&gt;=$B312)*(DATE(YEAR($B312),MONTH($B312)+1,MIN(AB$6,DAY(EOMONTH($B312,1))))&lt;$C312)))</f>
        <v>0</v>
      </c>
      <c r="AC312" s="48" t="n">
        <f aca="false">IF(OR(N(AC$5)=0,AC$6=""),0,AC$5*((DATE(YEAR($B312),MONTH($B312),MIN(AC$6,DAY(EOMONTH($B312,0))))&gt;=$B312)*(DATE(YEAR($B312),MONTH($B312),MIN(AC$6,DAY(EOMONTH($B312,0))))&lt;$C312)+(DATE(YEAR($B312),MONTH($B312)+1,MIN(AC$6,DAY(EOMONTH($B312,1))))&gt;=$B312)*(DATE(YEAR($B312),MONTH($B312)+1,MIN(AC$6,DAY(EOMONTH($B312,1))))&lt;$C312)))</f>
        <v>0</v>
      </c>
      <c r="AD312" s="48" t="n">
        <f aca="false">IF(OR(N(AD$5)=0,AD$6=""),0,AD$5*((DATE(YEAR($B312),MONTH($B312),MIN(AD$6,DAY(EOMONTH($B312,0))))&gt;=$B312)*(DATE(YEAR($B312),MONTH($B312),MIN(AD$6,DAY(EOMONTH($B312,0))))&lt;$C312)+(DATE(YEAR($B312),MONTH($B312)+1,MIN(AD$6,DAY(EOMONTH($B312,1))))&gt;=$B312)*(DATE(YEAR($B312),MONTH($B312)+1,MIN(AD$6,DAY(EOMONTH($B312,1))))&lt;$C312)))</f>
        <v>0</v>
      </c>
      <c r="AE312" s="48" t="n">
        <f aca="false">IF(OR(N(AE$5)=0,AE$6=""),0,AE$5*((DATE(YEAR($B312),MONTH($B312),MIN(AE$6,DAY(EOMONTH($B312,0))))&gt;=$B312)*(DATE(YEAR($B312),MONTH($B312),MIN(AE$6,DAY(EOMONTH($B312,0))))&lt;$C312)+(DATE(YEAR($B312),MONTH($B312)+1,MIN(AE$6,DAY(EOMONTH($B312,1))))&gt;=$B312)*(DATE(YEAR($B312),MONTH($B312)+1,MIN(AE$6,DAY(EOMONTH($B312,1))))&lt;$C312)))</f>
        <v>0</v>
      </c>
      <c r="AF312" s="48" t="n">
        <f aca="false">IF(OR(N(AF$5)=0,AF$6=""),0,AF$5*((DATE(YEAR($B312),MONTH($B312),MIN(AF$6,DAY(EOMONTH($B312,0))))&gt;=$B312)*(DATE(YEAR($B312),MONTH($B312),MIN(AF$6,DAY(EOMONTH($B312,0))))&lt;$C312)+(DATE(YEAR($B312),MONTH($B312)+1,MIN(AF$6,DAY(EOMONTH($B312,1))))&gt;=$B312)*(DATE(YEAR($B312),MONTH($B312)+1,MIN(AF$6,DAY(EOMONTH($B312,1))))&lt;$C312)))</f>
        <v>0</v>
      </c>
      <c r="AG312" s="48" t="n">
        <f aca="false">IF(OR(N(AG$5)=0,AG$6=""),0,AG$5*((DATE(YEAR($B312),MONTH($B312),MIN(AG$6,DAY(EOMONTH($B312,0))))&gt;=$B312)*(DATE(YEAR($B312),MONTH($B312),MIN(AG$6,DAY(EOMONTH($B312,0))))&lt;$C312)+(DATE(YEAR($B312),MONTH($B312)+1,MIN(AG$6,DAY(EOMONTH($B312,1))))&gt;=$B312)*(DATE(YEAR($B312),MONTH($B312)+1,MIN(AG$6,DAY(EOMONTH($B312,1))))&lt;$C312)))</f>
        <v>0</v>
      </c>
      <c r="AH312" s="48" t="n">
        <f aca="false">IF(OR(N(AH$5)=0,AH$6=""),0,AH$5*((DATE(YEAR($B312),MONTH($B312),MIN(AH$6,DAY(EOMONTH($B312,0))))&gt;=$B312)*(DATE(YEAR($B312),MONTH($B312),MIN(AH$6,DAY(EOMONTH($B312,0))))&lt;$C312)+(DATE(YEAR($B312),MONTH($B312)+1,MIN(AH$6,DAY(EOMONTH($B312,1))))&gt;=$B312)*(DATE(YEAR($B312),MONTH($B312)+1,MIN(AH$6,DAY(EOMONTH($B312,1))))&lt;$C312)))</f>
        <v>0</v>
      </c>
      <c r="AI312" s="48" t="n">
        <f aca="false">IF(OR(N(AI$5)=0,AI$6=""),0,AI$5*((DATE(YEAR($B312),MONTH($B312),MIN(AI$6,DAY(EOMONTH($B312,0))))&gt;=$B312)*(DATE(YEAR($B312),MONTH($B312),MIN(AI$6,DAY(EOMONTH($B312,0))))&lt;$C312)+(DATE(YEAR($B312),MONTH($B312)+1,MIN(AI$6,DAY(EOMONTH($B312,1))))&gt;=$B312)*(DATE(YEAR($B312),MONTH($B312)+1,MIN(AI$6,DAY(EOMONTH($B312,1))))&lt;$C312)))</f>
        <v>0</v>
      </c>
      <c r="AJ312" s="48" t="n">
        <f aca="false">IF(OR(N(AJ$5)=0,AJ$6=""),0,AJ$5*((DATE(YEAR($B312),MONTH($B312),MIN(AJ$6,DAY(EOMONTH($B312,0))))&gt;=$B312)*(DATE(YEAR($B312),MONTH($B312),MIN(AJ$6,DAY(EOMONTH($B312,0))))&lt;$C312)+(DATE(YEAR($B312),MONTH($B312)+1,MIN(AJ$6,DAY(EOMONTH($B312,1))))&gt;=$B312)*(DATE(YEAR($B312),MONTH($B312)+1,MIN(AJ$6,DAY(EOMONTH($B312,1))))&lt;$C312)))</f>
        <v>0</v>
      </c>
      <c r="AK312" s="48" t="n">
        <f aca="false">IF(OR(N(AK$5)=0,AK$6=""),0,AK$5*((DATE(YEAR($B312),MONTH($B312),MIN(AK$6,DAY(EOMONTH($B312,0))))&gt;=$B312)*(DATE(YEAR($B312),MONTH($B312),MIN(AK$6,DAY(EOMONTH($B312,0))))&lt;$C312)+(DATE(YEAR($B312),MONTH($B312)+1,MIN(AK$6,DAY(EOMONTH($B312,1))))&gt;=$B312)*(DATE(YEAR($B312),MONTH($B312)+1,MIN(AK$6,DAY(EOMONTH($B312,1))))&lt;$C312)))</f>
        <v>0</v>
      </c>
      <c r="AL312" s="48" t="n">
        <f aca="false">IF(OR(N(AL$5)=0,AL$6=""),0,AL$5*((DATE(YEAR($B312),MONTH($B312),MIN(AL$6,DAY(EOMONTH($B312,0))))&gt;=$B312)*(DATE(YEAR($B312),MONTH($B312),MIN(AL$6,DAY(EOMONTH($B312,0))))&lt;$C312)+(DATE(YEAR($B312),MONTH($B312)+1,MIN(AL$6,DAY(EOMONTH($B312,1))))&gt;=$B312)*(DATE(YEAR($B312),MONTH($B312)+1,MIN(AL$6,DAY(EOMONTH($B312,1))))&lt;$C312)))</f>
        <v>0</v>
      </c>
      <c r="AM312" s="48" t="n">
        <f aca="false">IF(OR(N(AM$5)=0,AM$6=""),0,AM$5*((DATE(YEAR($B312),MONTH($B312),MIN(AM$6,DAY(EOMONTH($B312,0))))&gt;=$B312)*(DATE(YEAR($B312),MONTH($B312),MIN(AM$6,DAY(EOMONTH($B312,0))))&lt;$C312)+(DATE(YEAR($B312),MONTH($B312)+1,MIN(AM$6,DAY(EOMONTH($B312,1))))&gt;=$B312)*(DATE(YEAR($B312),MONTH($B312)+1,MIN(AM$6,DAY(EOMONTH($B312,1))))&lt;$C312)))</f>
        <v>0</v>
      </c>
      <c r="AN312" s="48" t="n">
        <f aca="false">IF(OR(N(AN$5)=0,AN$6=""),0,AN$5*((DATE(YEAR($B312),MONTH($B312),MIN(AN$6,DAY(EOMONTH($B312,0))))&gt;=$B312)*(DATE(YEAR($B312),MONTH($B312),MIN(AN$6,DAY(EOMONTH($B312,0))))&lt;$C312)+(DATE(YEAR($B312),MONTH($B312)+1,MIN(AN$6,DAY(EOMONTH($B312,1))))&gt;=$B312)*(DATE(YEAR($B312),MONTH($B312)+1,MIN(AN$6,DAY(EOMONTH($B312,1))))&lt;$C312)))</f>
        <v>0</v>
      </c>
      <c r="AO312" s="48" t="n">
        <f aca="false">IF(OR(N(AO$5)=0,AO$6=""),0,AO$5*((DATE(YEAR($B312),MONTH($B312),MIN(AO$6,DAY(EOMONTH($B312,0))))&gt;=$B312)*(DATE(YEAR($B312),MONTH($B312),MIN(AO$6,DAY(EOMONTH($B312,0))))&lt;$C312)+(DATE(YEAR($B312),MONTH($B312)+1,MIN(AO$6,DAY(EOMONTH($B312,1))))&gt;=$B312)*(DATE(YEAR($B312),MONTH($B312)+1,MIN(AO$6,DAY(EOMONTH($B312,1))))&lt;$C312)))</f>
        <v>0</v>
      </c>
      <c r="AP312" s="48" t="n">
        <f aca="false">IF(OR(N(AP$5)=0,AP$6=""),0,AP$5*((DATE(YEAR($B312),MONTH($B312),MIN(AP$6,DAY(EOMONTH($B312,0))))&gt;=$B312)*(DATE(YEAR($B312),MONTH($B312),MIN(AP$6,DAY(EOMONTH($B312,0))))&lt;$C312)+(DATE(YEAR($B312),MONTH($B312)+1,MIN(AP$6,DAY(EOMONTH($B312,1))))&gt;=$B312)*(DATE(YEAR($B312),MONTH($B312)+1,MIN(AP$6,DAY(EOMONTH($B312,1))))&lt;$C312)))</f>
        <v>0</v>
      </c>
      <c r="AQ312" s="48" t="n">
        <f aca="false">IF(OR(N(AQ$5)=0,AQ$6=""),0,AQ$5*((DATE(YEAR($B312),MONTH($B312),MIN(AQ$6,DAY(EOMONTH($B312,0))))&gt;=$B312)*(DATE(YEAR($B312),MONTH($B312),MIN(AQ$6,DAY(EOMONTH($B312,0))))&lt;$C312)+(DATE(YEAR($B312),MONTH($B312)+1,MIN(AQ$6,DAY(EOMONTH($B312,1))))&gt;=$B312)*(DATE(YEAR($B312),MONTH($B312)+1,MIN(AQ$6,DAY(EOMONTH($B312,1))))&lt;$C312)))</f>
        <v>0</v>
      </c>
      <c r="AR312" s="48" t="n">
        <f aca="false">IF(OR(N(AR$5)=0,AR$6=""),0,AR$5*((DATE(YEAR($B312),MONTH($B312),MIN(AR$6,DAY(EOMONTH($B312,0))))&gt;=$B312)*(DATE(YEAR($B312),MONTH($B312),MIN(AR$6,DAY(EOMONTH($B312,0))))&lt;$C312)+(DATE(YEAR($B312),MONTH($B312)+1,MIN(AR$6,DAY(EOMONTH($B312,1))))&gt;=$B312)*(DATE(YEAR($B312),MONTH($B312)+1,MIN(AR$6,DAY(EOMONTH($B312,1))))&lt;$C312)))</f>
        <v>0</v>
      </c>
      <c r="AS312" s="48" t="n">
        <f aca="false">IF(OR(N(AS$5)=0,AS$6=""),0,AS$5*((DATE(YEAR($B312),MONTH($B312),MIN(AS$6,DAY(EOMONTH($B312,0))))&gt;=$B312)*(DATE(YEAR($B312),MONTH($B312),MIN(AS$6,DAY(EOMONTH($B312,0))))&lt;$C312)+(DATE(YEAR($B312),MONTH($B312)+1,MIN(AS$6,DAY(EOMONTH($B312,1))))&gt;=$B312)*(DATE(YEAR($B312),MONTH($B312)+1,MIN(AS$6,DAY(EOMONTH($B312,1))))&lt;$C312)))</f>
        <v>0</v>
      </c>
      <c r="AT312" s="48" t="n">
        <f aca="false">IF(OR(N(AT$5)=0,AT$6=""),0,AT$5*((DATE(YEAR($B312),MONTH($B312),MIN(AT$6,DAY(EOMONTH($B312,0))))&gt;=$B312)*(DATE(YEAR($B312),MONTH($B312),MIN(AT$6,DAY(EOMONTH($B312,0))))&lt;$C312)+(DATE(YEAR($B312),MONTH($B312)+1,MIN(AT$6,DAY(EOMONTH($B312,1))))&gt;=$B312)*(DATE(YEAR($B312),MONTH($B312)+1,MIN(AT$6,DAY(EOMONTH($B312,1))))&lt;$C312)))</f>
        <v>0</v>
      </c>
      <c r="AU312" s="48" t="n">
        <f aca="false">IF(OR(N(AU$5)=0,AU$6=""),0,AU$5*((DATE(YEAR($B312),MONTH($B312),MIN(AU$6,DAY(EOMONTH($B312,0))))&gt;=$B312)*(DATE(YEAR($B312),MONTH($B312),MIN(AU$6,DAY(EOMONTH($B312,0))))&lt;$C312)+(DATE(YEAR($B312),MONTH($B312)+1,MIN(AU$6,DAY(EOMONTH($B312,1))))&gt;=$B312)*(DATE(YEAR($B312),MONTH($B312)+1,MIN(AU$6,DAY(EOMONTH($B312,1))))&lt;$C312)))</f>
        <v>0</v>
      </c>
      <c r="AV312" s="48" t="n">
        <f aca="false">IF(OR(N(AV$5)=0,AV$6=""),0,AV$5*((DATE(YEAR($B312),MONTH($B312),MIN(AV$6,DAY(EOMONTH($B312,0))))&gt;=$B312)*(DATE(YEAR($B312),MONTH($B312),MIN(AV$6,DAY(EOMONTH($B312,0))))&lt;$C312)+(DATE(YEAR($B312),MONTH($B312)+1,MIN(AV$6,DAY(EOMONTH($B312,1))))&gt;=$B312)*(DATE(YEAR($B312),MONTH($B312)+1,MIN(AV$6,DAY(EOMONTH($B312,1))))&lt;$C312)))</f>
        <v>0</v>
      </c>
      <c r="AW312" s="48" t="n">
        <f aca="false">IF(OR(N(AW$5)=0,AW$6=""),0,AW$5*((DATE(YEAR($B312),MONTH($B312),MIN(AW$6,DAY(EOMONTH($B312,0))))&gt;=$B312)*(DATE(YEAR($B312),MONTH($B312),MIN(AW$6,DAY(EOMONTH($B312,0))))&lt;$C312)+(DATE(YEAR($B312),MONTH($B312)+1,MIN(AW$6,DAY(EOMONTH($B312,1))))&gt;=$B312)*(DATE(YEAR($B312),MONTH($B312)+1,MIN(AW$6,DAY(EOMONTH($B312,1))))&lt;$C312)))</f>
        <v>0</v>
      </c>
      <c r="AX312" s="48" t="n">
        <f aca="false">IF(OR(N(AX$5)=0,AX$6=""),0,AX$5*((DATE(YEAR($B312),MONTH($B312),MIN(AX$6,DAY(EOMONTH($B312,0))))&gt;=$B312)*(DATE(YEAR($B312),MONTH($B312),MIN(AX$6,DAY(EOMONTH($B312,0))))&lt;$C312)+(DATE(YEAR($B312),MONTH($B312)+1,MIN(AX$6,DAY(EOMONTH($B312,1))))&gt;=$B312)*(DATE(YEAR($B312),MONTH($B312)+1,MIN(AX$6,DAY(EOMONTH($B312,1))))&lt;$C312)))</f>
        <v>0</v>
      </c>
      <c r="AY312" s="48" t="n">
        <f aca="false">IF(OR(N(AY$5)=0,AY$6=""),0,AY$5*((DATE(YEAR($B312),MONTH($B312),MIN(AY$6,DAY(EOMONTH($B312,0))))&gt;=$B312)*(DATE(YEAR($B312),MONTH($B312),MIN(AY$6,DAY(EOMONTH($B312,0))))&lt;$C312)+(DATE(YEAR($B312),MONTH($B312)+1,MIN(AY$6,DAY(EOMONTH($B312,1))))&gt;=$B312)*(DATE(YEAR($B312),MONTH($B312)+1,MIN(AY$6,DAY(EOMONTH($B312,1))))&lt;$C312)))</f>
        <v>0</v>
      </c>
      <c r="AZ312" s="48" t="n">
        <f aca="false">IF(OR(N(AZ$5)=0,AZ$6=""),0,AZ$5*((DATE(YEAR($B312),MONTH($B312),MIN(AZ$6,DAY(EOMONTH($B312,0))))&gt;=$B312)*(DATE(YEAR($B312),MONTH($B312),MIN(AZ$6,DAY(EOMONTH($B312,0))))&lt;$C312)+(DATE(YEAR($B312),MONTH($B312)+1,MIN(AZ$6,DAY(EOMONTH($B312,1))))&gt;=$B312)*(DATE(YEAR($B312),MONTH($B312)+1,MIN(AZ$6,DAY(EOMONTH($B312,1))))&lt;$C312)))</f>
        <v>0</v>
      </c>
      <c r="BA312" s="48" t="n">
        <f aca="false">IF(OR(N(BA$5)=0,BA$6=""),0,BA$5*((DATE(YEAR($B312),MONTH($B312),MIN(BA$6,DAY(EOMONTH($B312,0))))&gt;=$B312)*(DATE(YEAR($B312),MONTH($B312),MIN(BA$6,DAY(EOMONTH($B312,0))))&lt;$C312)+(DATE(YEAR($B312),MONTH($B312)+1,MIN(BA$6,DAY(EOMONTH($B312,1))))&gt;=$B312)*(DATE(YEAR($B312),MONTH($B312)+1,MIN(BA$6,DAY(EOMONTH($B312,1))))&lt;$C312)))</f>
        <v>0</v>
      </c>
      <c r="BB312" s="48" t="n">
        <f aca="false">IF(OR(N(BB$5)=0,BB$6=""),0,BB$5*((DATE(YEAR($B312),MONTH($B312),MIN(BB$6,DAY(EOMONTH($B312,0))))&gt;=$B312)*(DATE(YEAR($B312),MONTH($B312),MIN(BB$6,DAY(EOMONTH($B312,0))))&lt;$C312)+(DATE(YEAR($B312),MONTH($B312)+1,MIN(BB$6,DAY(EOMONTH($B312,1))))&gt;=$B312)*(DATE(YEAR($B312),MONTH($B312)+1,MIN(BB$6,DAY(EOMONTH($B312,1))))&lt;$C312)))</f>
        <v>0</v>
      </c>
      <c r="BC312" s="48" t="n">
        <f aca="false">IF(OR(N(BC$5)=0,BC$6=""),0,BC$5*((DATE(YEAR($B312),MONTH($B312),MIN(BC$6,DAY(EOMONTH($B312,0))))&gt;=$B312)*(DATE(YEAR($B312),MONTH($B312),MIN(BC$6,DAY(EOMONTH($B312,0))))&lt;$C312)+(DATE(YEAR($B312),MONTH($B312)+1,MIN(BC$6,DAY(EOMONTH($B312,1))))&gt;=$B312)*(DATE(YEAR($B312),MONTH($B312)+1,MIN(BC$6,DAY(EOMONTH($B312,1))))&lt;$C312)))</f>
        <v>0</v>
      </c>
      <c r="BD312" s="48" t="n">
        <f aca="false">IF(OR(N(BD$5)=0,BD$6=""),0,BD$5*((DATE(YEAR($B312),MONTH($B312),MIN(BD$6,DAY(EOMONTH($B312,0))))&gt;=$B312)*(DATE(YEAR($B312),MONTH($B312),MIN(BD$6,DAY(EOMONTH($B312,0))))&lt;$C312)+(DATE(YEAR($B312),MONTH($B312)+1,MIN(BD$6,DAY(EOMONTH($B312,1))))&gt;=$B312)*(DATE(YEAR($B312),MONTH($B312)+1,MIN(BD$6,DAY(EOMONTH($B312,1))))&lt;$C312)))</f>
        <v>0</v>
      </c>
      <c r="BE312" s="48" t="n">
        <f aca="false">IF(OR(N(BE$5)=0,BE$6=""),0,BE$5*((DATE(YEAR($B312),MONTH($B312),MIN(BE$6,DAY(EOMONTH($B312,0))))&gt;=$B312)*(DATE(YEAR($B312),MONTH($B312),MIN(BE$6,DAY(EOMONTH($B312,0))))&lt;$C312)+(DATE(YEAR($B312),MONTH($B312)+1,MIN(BE$6,DAY(EOMONTH($B312,1))))&gt;=$B312)*(DATE(YEAR($B312),MONTH($B312)+1,MIN(BE$6,DAY(EOMONTH($B312,1))))&lt;$C312)))</f>
        <v>0</v>
      </c>
      <c r="BF312" s="48" t="n">
        <f aca="false">IF(OR(N(BF$5)=0,BF$6=""),0,BF$5*((DATE(YEAR($B312),MONTH($B312),MIN(BF$6,DAY(EOMONTH($B312,0))))&gt;=$B312)*(DATE(YEAR($B312),MONTH($B312),MIN(BF$6,DAY(EOMONTH($B312,0))))&lt;$C312)+(DATE(YEAR($B312),MONTH($B312)+1,MIN(BF$6,DAY(EOMONTH($B312,1))))&gt;=$B312)*(DATE(YEAR($B312),MONTH($B312)+1,MIN(BF$6,DAY(EOMONTH($B312,1))))&lt;$C312)))</f>
        <v>0</v>
      </c>
      <c r="BG312" s="48" t="n">
        <f aca="false">IF(OR(N(BG$5)=0,BG$6=""),0,BG$5*((DATE(YEAR($B312),MONTH($B312),MIN(BG$6,DAY(EOMONTH($B312,0))))&gt;=$B312)*(DATE(YEAR($B312),MONTH($B312),MIN(BG$6,DAY(EOMONTH($B312,0))))&lt;$C312)+(DATE(YEAR($B312),MONTH($B312)+1,MIN(BG$6,DAY(EOMONTH($B312,1))))&gt;=$B312)*(DATE(YEAR($B312),MONTH($B312)+1,MIN(BG$6,DAY(EOMONTH($B312,1))))&lt;$C312)))</f>
        <v>0</v>
      </c>
      <c r="BH312" s="48" t="n">
        <f aca="false">IF(OR(N(BH$5)=0,BH$6=""),0,BH$5*((DATE(YEAR($B312),MONTH($B312),MIN(BH$6,DAY(EOMONTH($B312,0))))&gt;=$B312)*(DATE(YEAR($B312),MONTH($B312),MIN(BH$6,DAY(EOMONTH($B312,0))))&lt;$C312)+(DATE(YEAR($B312),MONTH($B312)+1,MIN(BH$6,DAY(EOMONTH($B312,1))))&gt;=$B312)*(DATE(YEAR($B312),MONTH($B312)+1,MIN(BH$6,DAY(EOMONTH($B312,1))))&lt;$C312)))</f>
        <v>0</v>
      </c>
      <c r="BI312" s="48" t="n">
        <f aca="false">IF(OR(N(BI$5)=0,BI$6=""),0,BI$5*((DATE(YEAR($B312),MONTH($B312),MIN(BI$6,DAY(EOMONTH($B312,0))))&gt;=$B312)*(DATE(YEAR($B312),MONTH($B312),MIN(BI$6,DAY(EOMONTH($B312,0))))&lt;$C312)+(DATE(YEAR($B312),MONTH($B312)+1,MIN(BI$6,DAY(EOMONTH($B312,1))))&gt;=$B312)*(DATE(YEAR($B312),MONTH($B312)+1,MIN(BI$6,DAY(EOMONTH($B312,1))))&lt;$C312)))</f>
        <v>0</v>
      </c>
      <c r="BJ312" s="48" t="n">
        <f aca="false">IF(OR(N(BJ$5)=0,BJ$6=""),0,BJ$5*((DATE(YEAR($B312),MONTH($B312),MIN(BJ$6,DAY(EOMONTH($B312,0))))&gt;=$B312)*(DATE(YEAR($B312),MONTH($B312),MIN(BJ$6,DAY(EOMONTH($B312,0))))&lt;$C312)+(DATE(YEAR($B312),MONTH($B312)+1,MIN(BJ$6,DAY(EOMONTH($B312,1))))&gt;=$B312)*(DATE(YEAR($B312),MONTH($B312)+1,MIN(BJ$6,DAY(EOMONTH($B312,1))))&lt;$C312)))</f>
        <v>0</v>
      </c>
      <c r="BK312" s="48" t="n">
        <f aca="false">IF(OR(N(BK$5)=0,BK$6=""),0,BK$5*((DATE(YEAR($B312),MONTH($B312),MIN(BK$6,DAY(EOMONTH($B312,0))))&gt;=$B312)*(DATE(YEAR($B312),MONTH($B312),MIN(BK$6,DAY(EOMONTH($B312,0))))&lt;$C312)+(DATE(YEAR($B312),MONTH($B312)+1,MIN(BK$6,DAY(EOMONTH($B312,1))))&gt;=$B312)*(DATE(YEAR($B312),MONTH($B312)+1,MIN(BK$6,DAY(EOMONTH($B312,1))))&lt;$C312)))</f>
        <v>0</v>
      </c>
      <c r="BL312" s="48" t="n">
        <f aca="false">IF(OR(N(BL$5)=0,BL$6=""),0,BL$5*((DATE(YEAR($B312),MONTH($B312),MIN(BL$6,DAY(EOMONTH($B312,0))))&gt;=$B312)*(DATE(YEAR($B312),MONTH($B312),MIN(BL$6,DAY(EOMONTH($B312,0))))&lt;$C312)+(DATE(YEAR($B312),MONTH($B312)+1,MIN(BL$6,DAY(EOMONTH($B312,1))))&gt;=$B312)*(DATE(YEAR($B312),MONTH($B312)+1,MIN(BL$6,DAY(EOMONTH($B312,1))))&lt;$C312)))</f>
        <v>0</v>
      </c>
      <c r="BM312" s="48" t="n">
        <f aca="false">IF(OR(N(BM$5)=0,BM$6=""),0,BM$5*((DATE(YEAR($B312),MONTH($B312),MIN(BM$6,DAY(EOMONTH($B312,0))))&gt;=$B312)*(DATE(YEAR($B312),MONTH($B312),MIN(BM$6,DAY(EOMONTH($B312,0))))&lt;$C312)+(DATE(YEAR($B312),MONTH($B312)+1,MIN(BM$6,DAY(EOMONTH($B312,1))))&gt;=$B312)*(DATE(YEAR($B312),MONTH($B312)+1,MIN(BM$6,DAY(EOMONTH($B312,1))))&lt;$C312)))</f>
        <v>0</v>
      </c>
      <c r="BN312" s="48" t="n">
        <f aca="false">IF(OR(N(BN$5)=0,BN$6=""),0,BN$5*((DATE(YEAR($B312),MONTH($B312),MIN(BN$6,DAY(EOMONTH($B312,0))))&gt;=$B312)*(DATE(YEAR($B312),MONTH($B312),MIN(BN$6,DAY(EOMONTH($B312,0))))&lt;$C312)+(DATE(YEAR($B312),MONTH($B312)+1,MIN(BN$6,DAY(EOMONTH($B312,1))))&gt;=$B312)*(DATE(YEAR($B312),MONTH($B312)+1,MIN(BN$6,DAY(EOMONTH($B312,1))))&lt;$C312)))</f>
        <v>0</v>
      </c>
      <c r="BO312" s="48" t="n">
        <f aca="false">IF(OR(N(BO$5)=0,BO$6=""),0,BO$5*((DATE(YEAR($B312),MONTH($B312),MIN(BO$6,DAY(EOMONTH($B312,0))))&gt;=$B312)*(DATE(YEAR($B312),MONTH($B312),MIN(BO$6,DAY(EOMONTH($B312,0))))&lt;$C312)+(DATE(YEAR($B312),MONTH($B312)+1,MIN(BO$6,DAY(EOMONTH($B312,1))))&gt;=$B312)*(DATE(YEAR($B312),MONTH($B312)+1,MIN(BO$6,DAY(EOMONTH($B312,1))))&lt;$C312)))</f>
        <v>0</v>
      </c>
      <c r="BP312" s="48" t="n">
        <f aca="false">IF(OR(N(BP$5)=0,BP$6=""),0,BP$5*((DATE(YEAR($B312),MONTH($B312),MIN(BP$6,DAY(EOMONTH($B312,0))))&gt;=$B312)*(DATE(YEAR($B312),MONTH($B312),MIN(BP$6,DAY(EOMONTH($B312,0))))&lt;$C312)+(DATE(YEAR($B312),MONTH($B312)+1,MIN(BP$6,DAY(EOMONTH($B312,1))))&gt;=$B312)*(DATE(YEAR($B312),MONTH($B312)+1,MIN(BP$6,DAY(EOMONTH($B312,1))))&lt;$C312)))</f>
        <v>0</v>
      </c>
      <c r="BQ312" s="48" t="n">
        <f aca="false">IF(OR(N(BQ$5)=0,BQ$6=""),0,BQ$5*((DATE(YEAR($B312),MONTH($B312),MIN(BQ$6,DAY(EOMONTH($B312,0))))&gt;=$B312)*(DATE(YEAR($B312),MONTH($B312),MIN(BQ$6,DAY(EOMONTH($B312,0))))&lt;$C312)+(DATE(YEAR($B312),MONTH($B312)+1,MIN(BQ$6,DAY(EOMONTH($B312,1))))&gt;=$B312)*(DATE(YEAR($B312),MONTH($B312)+1,MIN(BQ$6,DAY(EOMONTH($B312,1))))&lt;$C312)))</f>
        <v>0</v>
      </c>
      <c r="BR312" s="48" t="n">
        <f aca="false">IF(OR(N(BR$5)=0,BR$6=""),0,BR$5*((DATE(YEAR($B312),MONTH($B312),MIN(BR$6,DAY(EOMONTH($B312,0))))&gt;=$B312)*(DATE(YEAR($B312),MONTH($B312),MIN(BR$6,DAY(EOMONTH($B312,0))))&lt;$C312)+(DATE(YEAR($B312),MONTH($B312)+1,MIN(BR$6,DAY(EOMONTH($B312,1))))&gt;=$B312)*(DATE(YEAR($B312),MONTH($B312)+1,MIN(BR$6,DAY(EOMONTH($B312,1))))&lt;$C312)))</f>
        <v>0</v>
      </c>
      <c r="BS312" s="48" t="n">
        <f aca="false">IF(OR(N(BS$5)=0,BS$6=""),0,BS$5*((DATE(YEAR($B312),MONTH($B312),MIN(BS$6,DAY(EOMONTH($B312,0))))&gt;=$B312)*(DATE(YEAR($B312),MONTH($B312),MIN(BS$6,DAY(EOMONTH($B312,0))))&lt;$C312)+(DATE(YEAR($B312),MONTH($B312)+1,MIN(BS$6,DAY(EOMONTH($B312,1))))&gt;=$B312)*(DATE(YEAR($B312),MONTH($B312)+1,MIN(BS$6,DAY(EOMONTH($B312,1))))&lt;$C312)))</f>
        <v>0</v>
      </c>
      <c r="BT312" s="48" t="n">
        <f aca="false">IF(OR(N(BT$5)=0,BT$6=""),0,BT$5*((DATE(YEAR($B312),MONTH($B312),MIN(BT$6,DAY(EOMONTH($B312,0))))&gt;=$B312)*(DATE(YEAR($B312),MONTH($B312),MIN(BT$6,DAY(EOMONTH($B312,0))))&lt;$C312)+(DATE(YEAR($B312),MONTH($B312)+1,MIN(BT$6,DAY(EOMONTH($B312,1))))&gt;=$B312)*(DATE(YEAR($B312),MONTH($B312)+1,MIN(BT$6,DAY(EOMONTH($B312,1))))&lt;$C312)))</f>
        <v>0</v>
      </c>
      <c r="BU312" s="48" t="n">
        <f aca="false">IF(OR(N(BU$5)=0,BU$6=""),0,BU$5*((DATE(YEAR($B312),MONTH($B312),MIN(BU$6,DAY(EOMONTH($B312,0))))&gt;=$B312)*(DATE(YEAR($B312),MONTH($B312),MIN(BU$6,DAY(EOMONTH($B312,0))))&lt;$C312)+(DATE(YEAR($B312),MONTH($B312)+1,MIN(BU$6,DAY(EOMONTH($B312,1))))&gt;=$B312)*(DATE(YEAR($B312),MONTH($B312)+1,MIN(BU$6,DAY(EOMONTH($B312,1))))&lt;$C312)))</f>
        <v>0</v>
      </c>
      <c r="BV312" s="48" t="n">
        <f aca="false">IF(OR(N(BV$5)=0,BV$6=""),0,BV$5*((DATE(YEAR($B312),MONTH($B312),MIN(BV$6,DAY(EOMONTH($B312,0))))&gt;=$B312)*(DATE(YEAR($B312),MONTH($B312),MIN(BV$6,DAY(EOMONTH($B312,0))))&lt;$C312)+(DATE(YEAR($B312),MONTH($B312)+1,MIN(BV$6,DAY(EOMONTH($B312,1))))&gt;=$B312)*(DATE(YEAR($B312),MONTH($B312)+1,MIN(BV$6,DAY(EOMONTH($B312,1))))&lt;$C312)))</f>
        <v>0</v>
      </c>
      <c r="BW312" s="48" t="n">
        <f aca="false">IF(OR(N(BW$5)=0,BW$6=""),0,BW$5*((DATE(YEAR($B312),MONTH($B312),MIN(BW$6,DAY(EOMONTH($B312,0))))&gt;=$B312)*(DATE(YEAR($B312),MONTH($B312),MIN(BW$6,DAY(EOMONTH($B312,0))))&lt;$C312)+(DATE(YEAR($B312),MONTH($B312)+1,MIN(BW$6,DAY(EOMONTH($B312,1))))&gt;=$B312)*(DATE(YEAR($B312),MONTH($B312)+1,MIN(BW$6,DAY(EOMONTH($B312,1))))&lt;$C312)))</f>
        <v>0</v>
      </c>
      <c r="BX312" s="48" t="n">
        <f aca="false">MIN(Z312,(FT311*(1+FT$5/Setup!$C$36)+IF($V312=1,N($F312),0)))</f>
        <v>0</v>
      </c>
      <c r="BY312" s="48" t="n">
        <f aca="false">MIN(AA312,(FU311*(1+FU$5/Setup!$C$36)+IF($V312=2,N($F312),0)))</f>
        <v>0</v>
      </c>
      <c r="BZ312" s="48" t="n">
        <f aca="false">MIN(AB312,(FV311*(1+FV$5/Setup!$C$36)+IF($V312=3,N($F312),0)))</f>
        <v>0</v>
      </c>
      <c r="CA312" s="48" t="n">
        <f aca="false">MIN(AC312,(FW311*(1+FW$5/Setup!$C$36)+IF($V312=4,N($F312),0)))</f>
        <v>0</v>
      </c>
      <c r="CB312" s="48" t="n">
        <f aca="false">MIN(AD312,(FX311*(1+FX$5/Setup!$C$36)+IF($V312=5,N($F312),0)))</f>
        <v>0</v>
      </c>
      <c r="CC312" s="48" t="n">
        <f aca="false">MIN(AE312,(FY311*(1+FY$5/Setup!$C$36)+IF($V312=6,N($F312),0)))</f>
        <v>0</v>
      </c>
      <c r="CD312" s="48" t="n">
        <f aca="false">MIN(AF312,(FZ311*(1+FZ$5/Setup!$C$36)+IF($V312=7,N($F312),0)))</f>
        <v>0</v>
      </c>
      <c r="CE312" s="48" t="n">
        <f aca="false">MIN(AG312,(GA311*(1+GA$5/Setup!$C$36)+IF($V312=8,N($F312),0)))</f>
        <v>0</v>
      </c>
      <c r="CF312" s="48" t="n">
        <f aca="false">MIN(AH312,(GB311*(1+GB$5/Setup!$C$36)+IF($V312=9,N($F312),0)))</f>
        <v>0</v>
      </c>
      <c r="CG312" s="48" t="n">
        <f aca="false">MIN(AI312,(GC311*(1+GC$5/Setup!$C$36)+IF($V312=10,N($F312),0)))</f>
        <v>0</v>
      </c>
      <c r="CH312" s="48" t="n">
        <f aca="false">MIN(AJ312,(GD311*(1+GD$5/Setup!$C$36)+IF($V312=11,N($F312),0)))</f>
        <v>0</v>
      </c>
      <c r="CI312" s="48" t="n">
        <f aca="false">MIN(AK312,(GE311*(1+GE$5/Setup!$C$36)+IF($V312=12,N($F312),0)))</f>
        <v>0</v>
      </c>
      <c r="CJ312" s="48" t="n">
        <f aca="false">MIN(AL312,(GF311*(1+GF$5/Setup!$C$36)+IF($V312=13,N($F312),0)))</f>
        <v>0</v>
      </c>
      <c r="CK312" s="48" t="n">
        <f aca="false">MIN(AM312,(GG311*(1+GG$5/Setup!$C$36)+IF($V312=14,N($F312),0)))</f>
        <v>0</v>
      </c>
      <c r="CL312" s="48" t="n">
        <f aca="false">MIN(AN312,(GH311*(1+GH$5/Setup!$C$36)+IF($V312=15,N($F312),0)))</f>
        <v>0</v>
      </c>
      <c r="CM312" s="48" t="n">
        <f aca="false">MIN(AO312,(GI311*(1+GI$5/Setup!$C$36)+IF($V312=16,N($F312),0)))</f>
        <v>0</v>
      </c>
      <c r="CN312" s="48" t="n">
        <f aca="false">MIN(AP312,(GJ311*(1+GJ$5/Setup!$C$36)+IF($V312=17,N($F312),0)))</f>
        <v>0</v>
      </c>
      <c r="CO312" s="48" t="n">
        <f aca="false">MIN(AQ312,(GK311*(1+GK$5/Setup!$C$36)+IF($V312=18,N($F312),0)))</f>
        <v>0</v>
      </c>
      <c r="CP312" s="48" t="n">
        <f aca="false">MIN(AR312,(GL311*(1+GL$5/Setup!$C$36)+IF($V312=19,N($F312),0)))</f>
        <v>0</v>
      </c>
      <c r="CQ312" s="48" t="n">
        <f aca="false">MIN(AS312,(GM311*(1+GM$5/Setup!$C$36)+IF($V312=20,N($F312),0)))</f>
        <v>0</v>
      </c>
      <c r="CR312" s="48" t="n">
        <f aca="false">MIN(AT312,(GN311*(1+GN$5/Setup!$C$36)+IF($V312=21,N($F312),0)))</f>
        <v>0</v>
      </c>
      <c r="CS312" s="48" t="n">
        <f aca="false">MIN(AU312,(GO311*(1+GO$5/Setup!$C$36)+IF($V312=22,N($F312),0)))</f>
        <v>0</v>
      </c>
      <c r="CT312" s="48" t="n">
        <f aca="false">MIN(AV312,(GP311*(1+GP$5/Setup!$C$36)+IF($V312=23,N($F312),0)))</f>
        <v>0</v>
      </c>
      <c r="CU312" s="48" t="n">
        <f aca="false">MIN(AW312,(GQ311*(1+GQ$5/Setup!$C$36)+IF($V312=24,N($F312),0)))</f>
        <v>0</v>
      </c>
      <c r="CV312" s="48" t="n">
        <f aca="false">MIN(AX312,(GR311*(1+GR$5/Setup!$C$36)+IF($V312=25,N($F312),0)))</f>
        <v>0</v>
      </c>
      <c r="CW312" s="48" t="n">
        <f aca="false">MIN(AY312,(GS311*(1+GS$5/Setup!$C$36)+IF($V312=26,N($F312),0)))</f>
        <v>0</v>
      </c>
      <c r="CX312" s="48" t="n">
        <f aca="false">MIN(AZ312,(GT311*(1+GT$5/Setup!$C$36)+IF($V312=27,N($F312),0)))</f>
        <v>0</v>
      </c>
      <c r="CY312" s="48" t="n">
        <f aca="false">MIN(BA312,(GU311*(1+GU$5/Setup!$C$36)+IF($V312=28,N($F312),0)))</f>
        <v>0</v>
      </c>
      <c r="CZ312" s="48" t="n">
        <f aca="false">MIN(BB312,(GV311*(1+GV$5/Setup!$C$36)+IF($V312=29,N($F312),0)))</f>
        <v>0</v>
      </c>
      <c r="DA312" s="48" t="n">
        <f aca="false">MIN(BC312,(GW311*(1+GW$5/Setup!$C$36)+IF($V312=30,N($F312),0)))</f>
        <v>0</v>
      </c>
      <c r="DB312" s="48" t="n">
        <f aca="false">MIN(BD312,(GX311*(1+GX$5/Setup!$C$36)+IF($V312=31,N($F312),0)))</f>
        <v>0</v>
      </c>
      <c r="DC312" s="48" t="n">
        <f aca="false">MIN(BE312,(GY311*(1+GY$5/Setup!$C$36)+IF($V312=32,N($F312),0)))</f>
        <v>0</v>
      </c>
      <c r="DD312" s="48" t="n">
        <f aca="false">MIN(BF312,(GZ311*(1+GZ$5/Setup!$C$36)+IF($V312=33,N($F312),0)))</f>
        <v>0</v>
      </c>
      <c r="DE312" s="48" t="n">
        <f aca="false">MIN(BG312,(HA311*(1+HA$5/Setup!$C$36)+IF($V312=34,N($F312),0)))</f>
        <v>0</v>
      </c>
      <c r="DF312" s="48" t="n">
        <f aca="false">MIN(BH312,(HB311*(1+HB$5/Setup!$C$36)+IF($V312=35,N($F312),0)))</f>
        <v>0</v>
      </c>
      <c r="DG312" s="48" t="n">
        <f aca="false">MIN(BI312,(HC311*(1+HC$5/Setup!$C$36)+IF($V312=36,N($F312),0)))</f>
        <v>0</v>
      </c>
      <c r="DH312" s="48" t="n">
        <f aca="false">MIN(BJ312,(HD311*(1+HD$5/Setup!$C$36)+IF($V312=37,N($F312),0)))</f>
        <v>0</v>
      </c>
      <c r="DI312" s="48" t="n">
        <f aca="false">MIN(BK312,(HE311*(1+HE$5/Setup!$C$36)+IF($V312=38,N($F312),0)))</f>
        <v>0</v>
      </c>
      <c r="DJ312" s="48" t="n">
        <f aca="false">MIN(BL312,(HF311*(1+HF$5/Setup!$C$36)+IF($V312=39,N($F312),0)))</f>
        <v>0</v>
      </c>
      <c r="DK312" s="48" t="n">
        <f aca="false">MIN(BM312,(HG311*(1+HG$5/Setup!$C$36)+IF($V312=40,N($F312),0)))</f>
        <v>0</v>
      </c>
      <c r="DL312" s="48" t="n">
        <f aca="false">MIN(BN312,(HH311*(1+HH$5/Setup!$C$36)+IF($V312=41,N($F312),0)))</f>
        <v>0</v>
      </c>
      <c r="DM312" s="48" t="n">
        <f aca="false">MIN(BO312,(HI311*(1+HI$5/Setup!$C$36)+IF($V312=42,N($F312),0)))</f>
        <v>0</v>
      </c>
      <c r="DN312" s="48" t="n">
        <f aca="false">MIN(BP312,(HJ311*(1+HJ$5/Setup!$C$36)+IF($V312=43,N($F312),0)))</f>
        <v>0</v>
      </c>
      <c r="DO312" s="48" t="n">
        <f aca="false">MIN(BQ312,(HK311*(1+HK$5/Setup!$C$36)+IF($V312=44,N($F312),0)))</f>
        <v>0</v>
      </c>
      <c r="DP312" s="48" t="n">
        <f aca="false">MIN(BR312,(HL311*(1+HL$5/Setup!$C$36)+IF($V312=45,N($F312),0)))</f>
        <v>0</v>
      </c>
      <c r="DQ312" s="48" t="n">
        <f aca="false">MIN(BS312,(HM311*(1+HM$5/Setup!$C$36)+IF($V312=46,N($F312),0)))</f>
        <v>0</v>
      </c>
      <c r="DR312" s="48" t="n">
        <f aca="false">MIN(BT312,(HN311*(1+HN$5/Setup!$C$36)+IF($V312=47,N($F312),0)))</f>
        <v>0</v>
      </c>
      <c r="DS312" s="48" t="n">
        <f aca="false">MIN(BU312,(HO311*(1+HO$5/Setup!$C$36)+IF($V312=48,N($F312),0)))</f>
        <v>0</v>
      </c>
      <c r="DT312" s="48" t="n">
        <f aca="false">MIN(BV312,(HP311*(1+HP$5/Setup!$C$36)+IF($V312=49,N($F312),0)))</f>
        <v>0</v>
      </c>
      <c r="DU312" s="48" t="n">
        <f aca="false">MIN(BW312,(HQ311*(1+HQ$5/Setup!$C$36)+IF($V312=50,N($F312),0)))</f>
        <v>0</v>
      </c>
      <c r="DV312" s="48" t="n">
        <f aca="false">MIN(MAX((FT311*(1+FT$5/Setup!$C$36)+IF($V312=1,N($F312),0))-BX312,0),MAX($P312-0,0))</f>
        <v>0</v>
      </c>
      <c r="DW312" s="48" t="n">
        <f aca="false">MIN(MAX((FU311*(1+FU$5/Setup!$C$36)+IF($V312=2,N($F312),0))-BY312,0),MAX($P312-SUM(DV312:DV312),0))</f>
        <v>0</v>
      </c>
      <c r="DX312" s="48" t="n">
        <f aca="false">MIN(MAX((FV311*(1+FV$5/Setup!$C$36)+IF($V312=3,N($F312),0))-BZ312,0),MAX($P312-SUM(DV312:DW312),0))</f>
        <v>0</v>
      </c>
      <c r="DY312" s="48" t="n">
        <f aca="false">MIN(MAX((FW311*(1+FW$5/Setup!$C$36)+IF($V312=4,N($F312),0))-CA312,0),MAX($P312-SUM(DV312:DX312),0))</f>
        <v>0</v>
      </c>
      <c r="DZ312" s="48" t="n">
        <f aca="false">MIN(MAX((FX311*(1+FX$5/Setup!$C$36)+IF($V312=5,N($F312),0))-CB312,0),MAX($P312-SUM(DV312:DY312),0))</f>
        <v>0</v>
      </c>
      <c r="EA312" s="48" t="n">
        <f aca="false">MIN(MAX((FY311*(1+FY$5/Setup!$C$36)+IF($V312=6,N($F312),0))-CC312,0),MAX($P312-SUM(DV312:DZ312),0))</f>
        <v>0</v>
      </c>
      <c r="EB312" s="48" t="n">
        <f aca="false">MIN(MAX((FZ311*(1+FZ$5/Setup!$C$36)+IF($V312=7,N($F312),0))-CD312,0),MAX($P312-SUM(DV312:EA312),0))</f>
        <v>0</v>
      </c>
      <c r="EC312" s="48" t="n">
        <f aca="false">MIN(MAX((GA311*(1+GA$5/Setup!$C$36)+IF($V312=8,N($F312),0))-CE312,0),MAX($P312-SUM(DV312:EB312),0))</f>
        <v>0</v>
      </c>
      <c r="ED312" s="48" t="n">
        <f aca="false">MIN(MAX((GB311*(1+GB$5/Setup!$C$36)+IF($V312=9,N($F312),0))-CF312,0),MAX($P312-SUM(DV312:EC312),0))</f>
        <v>0</v>
      </c>
      <c r="EE312" s="48" t="n">
        <f aca="false">MIN(MAX((GC311*(1+GC$5/Setup!$C$36)+IF($V312=10,N($F312),0))-CG312,0),MAX($P312-SUM(DV312:ED312),0))</f>
        <v>0</v>
      </c>
      <c r="EF312" s="48" t="n">
        <f aca="false">MIN(MAX((GD311*(1+GD$5/Setup!$C$36)+IF($V312=11,N($F312),0))-CH312,0),MAX($P312-SUM(DV312:EE312),0))</f>
        <v>0</v>
      </c>
      <c r="EG312" s="48" t="n">
        <f aca="false">MIN(MAX((GE311*(1+GE$5/Setup!$C$36)+IF($V312=12,N($F312),0))-CI312,0),MAX($P312-SUM(DV312:EF312),0))</f>
        <v>0</v>
      </c>
      <c r="EH312" s="48" t="n">
        <f aca="false">MIN(MAX((GF311*(1+GF$5/Setup!$C$36)+IF($V312=13,N($F312),0))-CJ312,0),MAX($P312-SUM(DV312:EG312),0))</f>
        <v>0</v>
      </c>
      <c r="EI312" s="48" t="n">
        <f aca="false">MIN(MAX((GG311*(1+GG$5/Setup!$C$36)+IF($V312=14,N($F312),0))-CK312,0),MAX($P312-SUM(DV312:EH312),0))</f>
        <v>0</v>
      </c>
      <c r="EJ312" s="48" t="n">
        <f aca="false">MIN(MAX((GH311*(1+GH$5/Setup!$C$36)+IF($V312=15,N($F312),0))-CL312,0),MAX($P312-SUM(DV312:EI312),0))</f>
        <v>0</v>
      </c>
      <c r="EK312" s="48" t="n">
        <f aca="false">MIN(MAX((GI311*(1+GI$5/Setup!$C$36)+IF($V312=16,N($F312),0))-CM312,0),MAX($P312-SUM(DV312:EJ312),0))</f>
        <v>0</v>
      </c>
      <c r="EL312" s="48" t="n">
        <f aca="false">MIN(MAX((GJ311*(1+GJ$5/Setup!$C$36)+IF($V312=17,N($F312),0))-CN312,0),MAX($P312-SUM(DV312:EK312),0))</f>
        <v>0</v>
      </c>
      <c r="EM312" s="48" t="n">
        <f aca="false">MIN(MAX((GK311*(1+GK$5/Setup!$C$36)+IF($V312=18,N($F312),0))-CO312,0),MAX($P312-SUM(DV312:EL312),0))</f>
        <v>0</v>
      </c>
      <c r="EN312" s="48" t="n">
        <f aca="false">MIN(MAX((GL311*(1+GL$5/Setup!$C$36)+IF($V312=19,N($F312),0))-CP312,0),MAX($P312-SUM(DV312:EM312),0))</f>
        <v>0</v>
      </c>
      <c r="EO312" s="48" t="n">
        <f aca="false">MIN(MAX((GM311*(1+GM$5/Setup!$C$36)+IF($V312=20,N($F312),0))-CQ312,0),MAX($P312-SUM(DV312:EN312),0))</f>
        <v>0</v>
      </c>
      <c r="EP312" s="48" t="n">
        <f aca="false">MIN(MAX((GN311*(1+GN$5/Setup!$C$36)+IF($V312=21,N($F312),0))-CR312,0),MAX($P312-SUM(DV312:EO312),0))</f>
        <v>0</v>
      </c>
      <c r="EQ312" s="48" t="n">
        <f aca="false">MIN(MAX((GO311*(1+GO$5/Setup!$C$36)+IF($V312=22,N($F312),0))-CS312,0),MAX($P312-SUM(DV312:EP312),0))</f>
        <v>0</v>
      </c>
      <c r="ER312" s="48" t="n">
        <f aca="false">MIN(MAX((GP311*(1+GP$5/Setup!$C$36)+IF($V312=23,N($F312),0))-CT312,0),MAX($P312-SUM(DV312:EQ312),0))</f>
        <v>0</v>
      </c>
      <c r="ES312" s="48" t="n">
        <f aca="false">MIN(MAX((GQ311*(1+GQ$5/Setup!$C$36)+IF($V312=24,N($F312),0))-CU312,0),MAX($P312-SUM(DV312:ER312),0))</f>
        <v>0</v>
      </c>
      <c r="ET312" s="48" t="n">
        <f aca="false">MIN(MAX((GR311*(1+GR$5/Setup!$C$36)+IF($V312=25,N($F312),0))-CV312,0),MAX($P312-SUM(DV312:ES312),0))</f>
        <v>0</v>
      </c>
      <c r="EU312" s="48" t="n">
        <f aca="false">MIN(MAX((GS311*(1+GS$5/Setup!$C$36)+IF($V312=26,N($F312),0))-CW312,0),MAX($P312-SUM(DV312:ET312),0))</f>
        <v>0</v>
      </c>
      <c r="EV312" s="48" t="n">
        <f aca="false">MIN(MAX((GT311*(1+GT$5/Setup!$C$36)+IF($V312=27,N($F312),0))-CX312,0),MAX($P312-SUM(DV312:EU312),0))</f>
        <v>0</v>
      </c>
      <c r="EW312" s="48" t="n">
        <f aca="false">MIN(MAX((GU311*(1+GU$5/Setup!$C$36)+IF($V312=28,N($F312),0))-CY312,0),MAX($P312-SUM(DV312:EV312),0))</f>
        <v>0</v>
      </c>
      <c r="EX312" s="48" t="n">
        <f aca="false">MIN(MAX((GV311*(1+GV$5/Setup!$C$36)+IF($V312=29,N($F312),0))-CZ312,0),MAX($P312-SUM(DV312:EW312),0))</f>
        <v>0</v>
      </c>
      <c r="EY312" s="48" t="n">
        <f aca="false">MIN(MAX((GW311*(1+GW$5/Setup!$C$36)+IF($V312=30,N($F312),0))-DA312,0),MAX($P312-SUM(DV312:EX312),0))</f>
        <v>0</v>
      </c>
      <c r="EZ312" s="48" t="n">
        <f aca="false">MIN(MAX((GX311*(1+GX$5/Setup!$C$36)+IF($V312=31,N($F312),0))-DB312,0),MAX($P312-SUM(DV312:EY312),0))</f>
        <v>0</v>
      </c>
      <c r="FA312" s="48" t="n">
        <f aca="false">MIN(MAX((GY311*(1+GY$5/Setup!$C$36)+IF($V312=32,N($F312),0))-DC312,0),MAX($P312-SUM(DV312:EZ312),0))</f>
        <v>0</v>
      </c>
      <c r="FB312" s="48" t="n">
        <f aca="false">MIN(MAX((GZ311*(1+GZ$5/Setup!$C$36)+IF($V312=33,N($F312),0))-DD312,0),MAX($P312-SUM(DV312:FA312),0))</f>
        <v>0</v>
      </c>
      <c r="FC312" s="48" t="n">
        <f aca="false">MIN(MAX((HA311*(1+HA$5/Setup!$C$36)+IF($V312=34,N($F312),0))-DE312,0),MAX($P312-SUM(DV312:FB312),0))</f>
        <v>0</v>
      </c>
      <c r="FD312" s="48" t="n">
        <f aca="false">MIN(MAX((HB311*(1+HB$5/Setup!$C$36)+IF($V312=35,N($F312),0))-DF312,0),MAX($P312-SUM(DV312:FC312),0))</f>
        <v>0</v>
      </c>
      <c r="FE312" s="48" t="n">
        <f aca="false">MIN(MAX((HC311*(1+HC$5/Setup!$C$36)+IF($V312=36,N($F312),0))-DG312,0),MAX($P312-SUM(DV312:FD312),0))</f>
        <v>0</v>
      </c>
      <c r="FF312" s="48" t="n">
        <f aca="false">MIN(MAX((HD311*(1+HD$5/Setup!$C$36)+IF($V312=37,N($F312),0))-DH312,0),MAX($P312-SUM(DV312:FE312),0))</f>
        <v>0</v>
      </c>
      <c r="FG312" s="48" t="n">
        <f aca="false">MIN(MAX((HE311*(1+HE$5/Setup!$C$36)+IF($V312=38,N($F312),0))-DI312,0),MAX($P312-SUM(DV312:FF312),0))</f>
        <v>0</v>
      </c>
      <c r="FH312" s="48" t="n">
        <f aca="false">MIN(MAX((HF311*(1+HF$5/Setup!$C$36)+IF($V312=39,N($F312),0))-DJ312,0),MAX($P312-SUM(DV312:FG312),0))</f>
        <v>0</v>
      </c>
      <c r="FI312" s="48" t="n">
        <f aca="false">MIN(MAX((HG311*(1+HG$5/Setup!$C$36)+IF($V312=40,N($F312),0))-DK312,0),MAX($P312-SUM(DV312:FH312),0))</f>
        <v>0</v>
      </c>
      <c r="FJ312" s="48" t="n">
        <f aca="false">MIN(MAX((HH311*(1+HH$5/Setup!$C$36)+IF($V312=41,N($F312),0))-DL312,0),MAX($P312-SUM(DV312:FI312),0))</f>
        <v>0</v>
      </c>
      <c r="FK312" s="48" t="n">
        <f aca="false">MIN(MAX((HI311*(1+HI$5/Setup!$C$36)+IF($V312=42,N($F312),0))-DM312,0),MAX($P312-SUM(DV312:FJ312),0))</f>
        <v>0</v>
      </c>
      <c r="FL312" s="48" t="n">
        <f aca="false">MIN(MAX((HJ311*(1+HJ$5/Setup!$C$36)+IF($V312=43,N($F312),0))-DN312,0),MAX($P312-SUM(DV312:FK312),0))</f>
        <v>0</v>
      </c>
      <c r="FM312" s="48" t="n">
        <f aca="false">MIN(MAX((HK311*(1+HK$5/Setup!$C$36)+IF($V312=44,N($F312),0))-DO312,0),MAX($P312-SUM(DV312:FL312),0))</f>
        <v>0</v>
      </c>
      <c r="FN312" s="48" t="n">
        <f aca="false">MIN(MAX((HL311*(1+HL$5/Setup!$C$36)+IF($V312=45,N($F312),0))-DP312,0),MAX($P312-SUM(DV312:FM312),0))</f>
        <v>0</v>
      </c>
      <c r="FO312" s="48" t="n">
        <f aca="false">MIN(MAX((HM311*(1+HM$5/Setup!$C$36)+IF($V312=46,N($F312),0))-DQ312,0),MAX($P312-SUM(DV312:FN312),0))</f>
        <v>0</v>
      </c>
      <c r="FP312" s="48" t="n">
        <f aca="false">MIN(MAX((HN311*(1+HN$5/Setup!$C$36)+IF($V312=47,N($F312),0))-DR312,0),MAX($P312-SUM(DV312:FO312),0))</f>
        <v>0</v>
      </c>
      <c r="FQ312" s="48" t="n">
        <f aca="false">MIN(MAX((HO311*(1+HO$5/Setup!$C$36)+IF($V312=48,N($F312),0))-DS312,0),MAX($P312-SUM(DV312:FP312),0))</f>
        <v>0</v>
      </c>
      <c r="FR312" s="48" t="n">
        <f aca="false">MIN(MAX((HP311*(1+HP$5/Setup!$C$36)+IF($V312=49,N($F312),0))-DT312,0),MAX($P312-SUM(DV312:FQ312),0))</f>
        <v>0</v>
      </c>
      <c r="FS312" s="48" t="n">
        <f aca="false">MIN(MAX((HQ311*(1+HQ$5/Setup!$C$36)+IF($V312=50,N($F312),0))-DU312,0),MAX($P312-SUM(DV312:FR312),0))</f>
        <v>0</v>
      </c>
      <c r="FT312" s="48" t="n">
        <f aca="false">IF((FT311*(1+FT$5/Setup!$C$36)+IF($V312=1,N($F312),0))-BX312-DV312&lt;0.005,0,(FT311*(1+FT$5/Setup!$C$36)+IF($V312=1,N($F312),0))-BX312-DV312)</f>
        <v>0</v>
      </c>
      <c r="FU312" s="48" t="n">
        <f aca="false">IF((FU311*(1+FU$5/Setup!$C$36)+IF($V312=2,N($F312),0))-BY312-DW312&lt;0.005,0,(FU311*(1+FU$5/Setup!$C$36)+IF($V312=2,N($F312),0))-BY312-DW312)</f>
        <v>0</v>
      </c>
      <c r="FV312" s="48" t="n">
        <f aca="false">IF((FV311*(1+FV$5/Setup!$C$36)+IF($V312=3,N($F312),0))-BZ312-DX312&lt;0.005,0,(FV311*(1+FV$5/Setup!$C$36)+IF($V312=3,N($F312),0))-BZ312-DX312)</f>
        <v>0</v>
      </c>
      <c r="FW312" s="48" t="n">
        <f aca="false">IF((FW311*(1+FW$5/Setup!$C$36)+IF($V312=4,N($F312),0))-CA312-DY312&lt;0.005,0,(FW311*(1+FW$5/Setup!$C$36)+IF($V312=4,N($F312),0))-CA312-DY312)</f>
        <v>0</v>
      </c>
      <c r="FX312" s="48" t="n">
        <f aca="false">IF((FX311*(1+FX$5/Setup!$C$36)+IF($V312=5,N($F312),0))-CB312-DZ312&lt;0.005,0,(FX311*(1+FX$5/Setup!$C$36)+IF($V312=5,N($F312),0))-CB312-DZ312)</f>
        <v>0</v>
      </c>
      <c r="FY312" s="48" t="n">
        <f aca="false">IF((FY311*(1+FY$5/Setup!$C$36)+IF($V312=6,N($F312),0))-CC312-EA312&lt;0.005,0,(FY311*(1+FY$5/Setup!$C$36)+IF($V312=6,N($F312),0))-CC312-EA312)</f>
        <v>0</v>
      </c>
      <c r="FZ312" s="48" t="n">
        <f aca="false">IF((FZ311*(1+FZ$5/Setup!$C$36)+IF($V312=7,N($F312),0))-CD312-EB312&lt;0.005,0,(FZ311*(1+FZ$5/Setup!$C$36)+IF($V312=7,N($F312),0))-CD312-EB312)</f>
        <v>0</v>
      </c>
      <c r="GA312" s="48" t="n">
        <f aca="false">IF((GA311*(1+GA$5/Setup!$C$36)+IF($V312=8,N($F312),0))-CE312-EC312&lt;0.005,0,(GA311*(1+GA$5/Setup!$C$36)+IF($V312=8,N($F312),0))-CE312-EC312)</f>
        <v>0</v>
      </c>
      <c r="GB312" s="48" t="n">
        <f aca="false">IF((GB311*(1+GB$5/Setup!$C$36)+IF($V312=9,N($F312),0))-CF312-ED312&lt;0.005,0,(GB311*(1+GB$5/Setup!$C$36)+IF($V312=9,N($F312),0))-CF312-ED312)</f>
        <v>0</v>
      </c>
      <c r="GC312" s="48" t="n">
        <f aca="false">IF((GC311*(1+GC$5/Setup!$C$36)+IF($V312=10,N($F312),0))-CG312-EE312&lt;0.005,0,(GC311*(1+GC$5/Setup!$C$36)+IF($V312=10,N($F312),0))-CG312-EE312)</f>
        <v>0</v>
      </c>
      <c r="GD312" s="48" t="n">
        <f aca="false">IF((GD311*(1+GD$5/Setup!$C$36)+IF($V312=11,N($F312),0))-CH312-EF312&lt;0.005,0,(GD311*(1+GD$5/Setup!$C$36)+IF($V312=11,N($F312),0))-CH312-EF312)</f>
        <v>0</v>
      </c>
      <c r="GE312" s="48" t="n">
        <f aca="false">IF((GE311*(1+GE$5/Setup!$C$36)+IF($V312=12,N($F312),0))-CI312-EG312&lt;0.005,0,(GE311*(1+GE$5/Setup!$C$36)+IF($V312=12,N($F312),0))-CI312-EG312)</f>
        <v>0</v>
      </c>
      <c r="GF312" s="48" t="n">
        <f aca="false">IF((GF311*(1+GF$5/Setup!$C$36)+IF($V312=13,N($F312),0))-CJ312-EH312&lt;0.005,0,(GF311*(1+GF$5/Setup!$C$36)+IF($V312=13,N($F312),0))-CJ312-EH312)</f>
        <v>0</v>
      </c>
      <c r="GG312" s="48" t="n">
        <f aca="false">IF((GG311*(1+GG$5/Setup!$C$36)+IF($V312=14,N($F312),0))-CK312-EI312&lt;0.005,0,(GG311*(1+GG$5/Setup!$C$36)+IF($V312=14,N($F312),0))-CK312-EI312)</f>
        <v>0</v>
      </c>
      <c r="GH312" s="48" t="n">
        <f aca="false">IF((GH311*(1+GH$5/Setup!$C$36)+IF($V312=15,N($F312),0))-CL312-EJ312&lt;0.005,0,(GH311*(1+GH$5/Setup!$C$36)+IF($V312=15,N($F312),0))-CL312-EJ312)</f>
        <v>0</v>
      </c>
      <c r="GI312" s="48" t="n">
        <f aca="false">IF((GI311*(1+GI$5/Setup!$C$36)+IF($V312=16,N($F312),0))-CM312-EK312&lt;0.005,0,(GI311*(1+GI$5/Setup!$C$36)+IF($V312=16,N($F312),0))-CM312-EK312)</f>
        <v>0</v>
      </c>
      <c r="GJ312" s="48" t="n">
        <f aca="false">IF((GJ311*(1+GJ$5/Setup!$C$36)+IF($V312=17,N($F312),0))-CN312-EL312&lt;0.005,0,(GJ311*(1+GJ$5/Setup!$C$36)+IF($V312=17,N($F312),0))-CN312-EL312)</f>
        <v>0</v>
      </c>
      <c r="GK312" s="48" t="n">
        <f aca="false">IF((GK311*(1+GK$5/Setup!$C$36)+IF($V312=18,N($F312),0))-CO312-EM312&lt;0.005,0,(GK311*(1+GK$5/Setup!$C$36)+IF($V312=18,N($F312),0))-CO312-EM312)</f>
        <v>0</v>
      </c>
      <c r="GL312" s="48" t="n">
        <f aca="false">IF((GL311*(1+GL$5/Setup!$C$36)+IF($V312=19,N($F312),0))-CP312-EN312&lt;0.005,0,(GL311*(1+GL$5/Setup!$C$36)+IF($V312=19,N($F312),0))-CP312-EN312)</f>
        <v>0</v>
      </c>
      <c r="GM312" s="48" t="n">
        <f aca="false">IF((GM311*(1+GM$5/Setup!$C$36)+IF($V312=20,N($F312),0))-CQ312-EO312&lt;0.005,0,(GM311*(1+GM$5/Setup!$C$36)+IF($V312=20,N($F312),0))-CQ312-EO312)</f>
        <v>0</v>
      </c>
      <c r="GN312" s="48" t="n">
        <f aca="false">IF((GN311*(1+GN$5/Setup!$C$36)+IF($V312=21,N($F312),0))-CR312-EP312&lt;0.005,0,(GN311*(1+GN$5/Setup!$C$36)+IF($V312=21,N($F312),0))-CR312-EP312)</f>
        <v>0</v>
      </c>
      <c r="GO312" s="48" t="n">
        <f aca="false">IF((GO311*(1+GO$5/Setup!$C$36)+IF($V312=22,N($F312),0))-CS312-EQ312&lt;0.005,0,(GO311*(1+GO$5/Setup!$C$36)+IF($V312=22,N($F312),0))-CS312-EQ312)</f>
        <v>0</v>
      </c>
      <c r="GP312" s="48" t="n">
        <f aca="false">IF((GP311*(1+GP$5/Setup!$C$36)+IF($V312=23,N($F312),0))-CT312-ER312&lt;0.005,0,(GP311*(1+GP$5/Setup!$C$36)+IF($V312=23,N($F312),0))-CT312-ER312)</f>
        <v>0</v>
      </c>
      <c r="GQ312" s="48" t="n">
        <f aca="false">IF((GQ311*(1+GQ$5/Setup!$C$36)+IF($V312=24,N($F312),0))-CU312-ES312&lt;0.005,0,(GQ311*(1+GQ$5/Setup!$C$36)+IF($V312=24,N($F312),0))-CU312-ES312)</f>
        <v>0</v>
      </c>
      <c r="GR312" s="48" t="n">
        <f aca="false">IF((GR311*(1+GR$5/Setup!$C$36)+IF($V312=25,N($F312),0))-CV312-ET312&lt;0.005,0,(GR311*(1+GR$5/Setup!$C$36)+IF($V312=25,N($F312),0))-CV312-ET312)</f>
        <v>0</v>
      </c>
      <c r="GS312" s="48" t="n">
        <f aca="false">IF((GS311*(1+GS$5/Setup!$C$36)+IF($V312=26,N($F312),0))-CW312-EU312&lt;0.005,0,(GS311*(1+GS$5/Setup!$C$36)+IF($V312=26,N($F312),0))-CW312-EU312)</f>
        <v>0</v>
      </c>
      <c r="GT312" s="48" t="n">
        <f aca="false">IF((GT311*(1+GT$5/Setup!$C$36)+IF($V312=27,N($F312),0))-CX312-EV312&lt;0.005,0,(GT311*(1+GT$5/Setup!$C$36)+IF($V312=27,N($F312),0))-CX312-EV312)</f>
        <v>0</v>
      </c>
      <c r="GU312" s="48" t="n">
        <f aca="false">IF((GU311*(1+GU$5/Setup!$C$36)+IF($V312=28,N($F312),0))-CY312-EW312&lt;0.005,0,(GU311*(1+GU$5/Setup!$C$36)+IF($V312=28,N($F312),0))-CY312-EW312)</f>
        <v>0</v>
      </c>
      <c r="GV312" s="48" t="n">
        <f aca="false">IF((GV311*(1+GV$5/Setup!$C$36)+IF($V312=29,N($F312),0))-CZ312-EX312&lt;0.005,0,(GV311*(1+GV$5/Setup!$C$36)+IF($V312=29,N($F312),0))-CZ312-EX312)</f>
        <v>0</v>
      </c>
      <c r="GW312" s="48" t="n">
        <f aca="false">IF((GW311*(1+GW$5/Setup!$C$36)+IF($V312=30,N($F312),0))-DA312-EY312&lt;0.005,0,(GW311*(1+GW$5/Setup!$C$36)+IF($V312=30,N($F312),0))-DA312-EY312)</f>
        <v>0</v>
      </c>
      <c r="GX312" s="48" t="n">
        <f aca="false">IF((GX311*(1+GX$5/Setup!$C$36)+IF($V312=31,N($F312),0))-DB312-EZ312&lt;0.005,0,(GX311*(1+GX$5/Setup!$C$36)+IF($V312=31,N($F312),0))-DB312-EZ312)</f>
        <v>0</v>
      </c>
      <c r="GY312" s="48" t="n">
        <f aca="false">IF((GY311*(1+GY$5/Setup!$C$36)+IF($V312=32,N($F312),0))-DC312-FA312&lt;0.005,0,(GY311*(1+GY$5/Setup!$C$36)+IF($V312=32,N($F312),0))-DC312-FA312)</f>
        <v>0</v>
      </c>
      <c r="GZ312" s="48" t="n">
        <f aca="false">IF((GZ311*(1+GZ$5/Setup!$C$36)+IF($V312=33,N($F312),0))-DD312-FB312&lt;0.005,0,(GZ311*(1+GZ$5/Setup!$C$36)+IF($V312=33,N($F312),0))-DD312-FB312)</f>
        <v>0</v>
      </c>
      <c r="HA312" s="48" t="n">
        <f aca="false">IF((HA311*(1+HA$5/Setup!$C$36)+IF($V312=34,N($F312),0))-DE312-FC312&lt;0.005,0,(HA311*(1+HA$5/Setup!$C$36)+IF($V312=34,N($F312),0))-DE312-FC312)</f>
        <v>0</v>
      </c>
      <c r="HB312" s="48" t="n">
        <f aca="false">IF((HB311*(1+HB$5/Setup!$C$36)+IF($V312=35,N($F312),0))-DF312-FD312&lt;0.005,0,(HB311*(1+HB$5/Setup!$C$36)+IF($V312=35,N($F312),0))-DF312-FD312)</f>
        <v>0</v>
      </c>
      <c r="HC312" s="48" t="n">
        <f aca="false">IF((HC311*(1+HC$5/Setup!$C$36)+IF($V312=36,N($F312),0))-DG312-FE312&lt;0.005,0,(HC311*(1+HC$5/Setup!$C$36)+IF($V312=36,N($F312),0))-DG312-FE312)</f>
        <v>0</v>
      </c>
      <c r="HD312" s="48" t="n">
        <f aca="false">IF((HD311*(1+HD$5/Setup!$C$36)+IF($V312=37,N($F312),0))-DH312-FF312&lt;0.005,0,(HD311*(1+HD$5/Setup!$C$36)+IF($V312=37,N($F312),0))-DH312-FF312)</f>
        <v>0</v>
      </c>
      <c r="HE312" s="48" t="n">
        <f aca="false">IF((HE311*(1+HE$5/Setup!$C$36)+IF($V312=38,N($F312),0))-DI312-FG312&lt;0.005,0,(HE311*(1+HE$5/Setup!$C$36)+IF($V312=38,N($F312),0))-DI312-FG312)</f>
        <v>0</v>
      </c>
      <c r="HF312" s="48" t="n">
        <f aca="false">IF((HF311*(1+HF$5/Setup!$C$36)+IF($V312=39,N($F312),0))-DJ312-FH312&lt;0.005,0,(HF311*(1+HF$5/Setup!$C$36)+IF($V312=39,N($F312),0))-DJ312-FH312)</f>
        <v>0</v>
      </c>
      <c r="HG312" s="48" t="n">
        <f aca="false">IF((HG311*(1+HG$5/Setup!$C$36)+IF($V312=40,N($F312),0))-DK312-FI312&lt;0.005,0,(HG311*(1+HG$5/Setup!$C$36)+IF($V312=40,N($F312),0))-DK312-FI312)</f>
        <v>0</v>
      </c>
      <c r="HH312" s="48" t="n">
        <f aca="false">IF((HH311*(1+HH$5/Setup!$C$36)+IF($V312=41,N($F312),0))-DL312-FJ312&lt;0.005,0,(HH311*(1+HH$5/Setup!$C$36)+IF($V312=41,N($F312),0))-DL312-FJ312)</f>
        <v>0</v>
      </c>
      <c r="HI312" s="48" t="n">
        <f aca="false">IF((HI311*(1+HI$5/Setup!$C$36)+IF($V312=42,N($F312),0))-DM312-FK312&lt;0.005,0,(HI311*(1+HI$5/Setup!$C$36)+IF($V312=42,N($F312),0))-DM312-FK312)</f>
        <v>0</v>
      </c>
      <c r="HJ312" s="48" t="n">
        <f aca="false">IF((HJ311*(1+HJ$5/Setup!$C$36)+IF($V312=43,N($F312),0))-DN312-FL312&lt;0.005,0,(HJ311*(1+HJ$5/Setup!$C$36)+IF($V312=43,N($F312),0))-DN312-FL312)</f>
        <v>0</v>
      </c>
      <c r="HK312" s="48" t="n">
        <f aca="false">IF((HK311*(1+HK$5/Setup!$C$36)+IF($V312=44,N($F312),0))-DO312-FM312&lt;0.005,0,(HK311*(1+HK$5/Setup!$C$36)+IF($V312=44,N($F312),0))-DO312-FM312)</f>
        <v>0</v>
      </c>
      <c r="HL312" s="48" t="n">
        <f aca="false">IF((HL311*(1+HL$5/Setup!$C$36)+IF($V312=45,N($F312),0))-DP312-FN312&lt;0.005,0,(HL311*(1+HL$5/Setup!$C$36)+IF($V312=45,N($F312),0))-DP312-FN312)</f>
        <v>0</v>
      </c>
      <c r="HM312" s="48" t="n">
        <f aca="false">IF((HM311*(1+HM$5/Setup!$C$36)+IF($V312=46,N($F312),0))-DQ312-FO312&lt;0.005,0,(HM311*(1+HM$5/Setup!$C$36)+IF($V312=46,N($F312),0))-DQ312-FO312)</f>
        <v>0</v>
      </c>
      <c r="HN312" s="48" t="n">
        <f aca="false">IF((HN311*(1+HN$5/Setup!$C$36)+IF($V312=47,N($F312),0))-DR312-FP312&lt;0.005,0,(HN311*(1+HN$5/Setup!$C$36)+IF($V312=47,N($F312),0))-DR312-FP312)</f>
        <v>0</v>
      </c>
      <c r="HO312" s="48" t="n">
        <f aca="false">IF((HO311*(1+HO$5/Setup!$C$36)+IF($V312=48,N($F312),0))-DS312-FQ312&lt;0.005,0,(HO311*(1+HO$5/Setup!$C$36)+IF($V312=48,N($F312),0))-DS312-FQ312)</f>
        <v>0</v>
      </c>
      <c r="HP312" s="48" t="n">
        <f aca="false">IF((HP311*(1+HP$5/Setup!$C$36)+IF($V312=49,N($F312),0))-DT312-FR312&lt;0.005,0,(HP311*(1+HP$5/Setup!$C$36)+IF($V312=49,N($F312),0))-DT312-FR312)</f>
        <v>0</v>
      </c>
      <c r="HQ312" s="48" t="n">
        <f aca="false">IF((HQ311*(1+HQ$5/Setup!$C$36)+IF($V312=50,N($F312),0))-DU312-FS312&lt;0.005,0,(HQ311*(1+HQ$5/Setup!$C$36)+IF($V312=50,N($F312),0))-DU312-FS312)</f>
        <v>0</v>
      </c>
    </row>
    <row r="313" customFormat="false" ht="15" hidden="false" customHeight="false" outlineLevel="0" collapsed="false">
      <c r="A313" s="44" t="n">
        <v>305</v>
      </c>
      <c r="B313" s="45" t="n">
        <f aca="false">IF(Setup!$C$7="Every month",EDATE(Setup!$C$8,($A313-1)),IF(Setup!$C$7="Twice a month",DATE(YEAR(Setup!$C$8),MONTH(Setup!$C$8)+INT((($A313-1)+Setup!$C$41)/2),MIN(IF(MOD(($A313-1)+Setup!$C$41,2)=0,Setup!$C$39,Setup!$C$40),DAY(EOMONTH(DATE(YEAR(Setup!$C$8),MONTH(Setup!$C$8)+INT((($A313-1)+Setup!$C$41)/2),1),0)))),Setup!$C$8+($A313-1)*IF(Setup!$C$7="Every week",7,14)))</f>
        <v>50581</v>
      </c>
      <c r="C313" s="45" t="n">
        <f aca="false">IF(Setup!$C$7="Every month",EDATE(Setup!$C$8,$A313),IF(Setup!$C$7="Twice a month",DATE(YEAR(Setup!$C$8),MONTH(Setup!$C$8)+INT(($A313+Setup!$C$41)/2),MIN(IF(MOD($A313+Setup!$C$41,2)=0,Setup!$C$39,Setup!$C$40),DAY(EOMONTH(DATE(YEAR(Setup!$C$8),MONTH(Setup!$C$8)+INT(($A313+Setup!$C$41)/2),1),0)))),Setup!$C$8+$A313*IF(Setup!$C$7="Every week",7,14)))</f>
        <v>50595</v>
      </c>
      <c r="D313" s="46"/>
      <c r="E313" s="47"/>
      <c r="F313" s="47"/>
      <c r="G313" s="47"/>
      <c r="H313" s="47"/>
      <c r="I313" s="48" t="n">
        <f aca="false">N(Setup!$C$11)+N(E313)</f>
        <v>100</v>
      </c>
      <c r="J313" s="48" t="n">
        <f aca="false">MIN(Setup!$C$37,MAX(I313,0))</f>
        <v>9.23076923076923</v>
      </c>
      <c r="K313" s="48" t="n">
        <f aca="false">MIN(MAX(N(Setup!$C$14)-L312,0),MAX(I313-J313,0))</f>
        <v>0</v>
      </c>
      <c r="L313" s="48" t="n">
        <f aca="false">L312+K313-N(G313)</f>
        <v>500</v>
      </c>
      <c r="M313" s="48" t="n">
        <f aca="false">M312+J313-N(H313)</f>
        <v>2815.38461538461</v>
      </c>
      <c r="N313" s="48" t="n">
        <f aca="false">SUM(BX313:DU313)</f>
        <v>0</v>
      </c>
      <c r="O313" s="48" t="n">
        <f aca="false">SUM(Z313:BW313)-N313</f>
        <v>0</v>
      </c>
      <c r="P313" s="48" t="n">
        <f aca="false">MAX(I313-J313-K313,0)+O313</f>
        <v>90.7692307692308</v>
      </c>
      <c r="Q313" s="48" t="n">
        <f aca="false">SUM(DV313:FS313)</f>
        <v>0</v>
      </c>
      <c r="R313" s="49" t="n">
        <f aca="false">N313+J313+K313+Q313</f>
        <v>9.23076923076923</v>
      </c>
      <c r="S313" s="48" t="n">
        <f aca="false">T313-T312-N(F313)+N313+Q313</f>
        <v>0</v>
      </c>
      <c r="T313" s="49" t="n">
        <f aca="false">SUM(FT313:HQ313)</f>
        <v>0</v>
      </c>
      <c r="U313" s="44" t="str">
        <f aca="false">IF(T312&lt;0.005,"",INDEX(Helpers!$C$2:$C$51,IF(_xlfn.MINIFS($DV$6:$FS$6,DV313:FS313,"&gt;0.005")=0,V313,_xlfn.MINIFS($DV$6:$FS$6,DV313:FS313,"&gt;0.005"))))</f>
        <v/>
      </c>
      <c r="V313" s="44" t="n">
        <f aca="false">IF(_xlfn.MINIFS($FT$6:$HQ$6,FT312:HQ312,"&gt;0.005")=0,1,_xlfn.MINIFS($FT$6:$HQ$6,FT312:HQ312,"&gt;0.005"))</f>
        <v>1</v>
      </c>
      <c r="W313" s="44" t="n">
        <f aca="false">IF(AND(D313&lt;&gt;"Paid",T312&gt;0.005),1,0)</f>
        <v>0</v>
      </c>
      <c r="X313" s="48" t="n">
        <f aca="false">SUMPRODUCT(((Helpers!$G$2:$G$51*(1+(Helpers!$D$2:$D$51+0.000000001)/12)^(($B313-Setup!$C$8)/(365.25/12))-Helpers!$E$2:$E$51*((1+(Helpers!$D$2:$D$51+0.000000001)/12)^(($B313-Setup!$C$8)/(365.25/12))-1)/((Helpers!$D$2:$D$51+0.000000001)/12))&gt;0)*(Helpers!$G$2:$G$51*(1+(Helpers!$D$2:$D$51+0.000000001)/12)^(($B313-Setup!$C$8)/(365.25/12))-Helpers!$E$2:$E$51*((1+(Helpers!$D$2:$D$51+0.000000001)/12)^(($B313-Setup!$C$8)/(365.25/12))-1)/((Helpers!$D$2:$D$51+0.000000001)/12)))</f>
        <v>0</v>
      </c>
      <c r="Y313" s="48"/>
      <c r="Z313" s="48" t="n">
        <f aca="false">IF(OR(N(Z$5)=0,Z$6=""),0,Z$5*((DATE(YEAR($B313),MONTH($B313),MIN(Z$6,DAY(EOMONTH($B313,0))))&gt;=$B313)*(DATE(YEAR($B313),MONTH($B313),MIN(Z$6,DAY(EOMONTH($B313,0))))&lt;$C313)+(DATE(YEAR($B313),MONTH($B313)+1,MIN(Z$6,DAY(EOMONTH($B313,1))))&gt;=$B313)*(DATE(YEAR($B313),MONTH($B313)+1,MIN(Z$6,DAY(EOMONTH($B313,1))))&lt;$C313)))</f>
        <v>0</v>
      </c>
      <c r="AA313" s="48" t="n">
        <f aca="false">IF(OR(N(AA$5)=0,AA$6=""),0,AA$5*((DATE(YEAR($B313),MONTH($B313),MIN(AA$6,DAY(EOMONTH($B313,0))))&gt;=$B313)*(DATE(YEAR($B313),MONTH($B313),MIN(AA$6,DAY(EOMONTH($B313,0))))&lt;$C313)+(DATE(YEAR($B313),MONTH($B313)+1,MIN(AA$6,DAY(EOMONTH($B313,1))))&gt;=$B313)*(DATE(YEAR($B313),MONTH($B313)+1,MIN(AA$6,DAY(EOMONTH($B313,1))))&lt;$C313)))</f>
        <v>0</v>
      </c>
      <c r="AB313" s="48" t="n">
        <f aca="false">IF(OR(N(AB$5)=0,AB$6=""),0,AB$5*((DATE(YEAR($B313),MONTH($B313),MIN(AB$6,DAY(EOMONTH($B313,0))))&gt;=$B313)*(DATE(YEAR($B313),MONTH($B313),MIN(AB$6,DAY(EOMONTH($B313,0))))&lt;$C313)+(DATE(YEAR($B313),MONTH($B313)+1,MIN(AB$6,DAY(EOMONTH($B313,1))))&gt;=$B313)*(DATE(YEAR($B313),MONTH($B313)+1,MIN(AB$6,DAY(EOMONTH($B313,1))))&lt;$C313)))</f>
        <v>0</v>
      </c>
      <c r="AC313" s="48" t="n">
        <f aca="false">IF(OR(N(AC$5)=0,AC$6=""),0,AC$5*((DATE(YEAR($B313),MONTH($B313),MIN(AC$6,DAY(EOMONTH($B313,0))))&gt;=$B313)*(DATE(YEAR($B313),MONTH($B313),MIN(AC$6,DAY(EOMONTH($B313,0))))&lt;$C313)+(DATE(YEAR($B313),MONTH($B313)+1,MIN(AC$6,DAY(EOMONTH($B313,1))))&gt;=$B313)*(DATE(YEAR($B313),MONTH($B313)+1,MIN(AC$6,DAY(EOMONTH($B313,1))))&lt;$C313)))</f>
        <v>0</v>
      </c>
      <c r="AD313" s="48" t="n">
        <f aca="false">IF(OR(N(AD$5)=0,AD$6=""),0,AD$5*((DATE(YEAR($B313),MONTH($B313),MIN(AD$6,DAY(EOMONTH($B313,0))))&gt;=$B313)*(DATE(YEAR($B313),MONTH($B313),MIN(AD$6,DAY(EOMONTH($B313,0))))&lt;$C313)+(DATE(YEAR($B313),MONTH($B313)+1,MIN(AD$6,DAY(EOMONTH($B313,1))))&gt;=$B313)*(DATE(YEAR($B313),MONTH($B313)+1,MIN(AD$6,DAY(EOMONTH($B313,1))))&lt;$C313)))</f>
        <v>0</v>
      </c>
      <c r="AE313" s="48" t="n">
        <f aca="false">IF(OR(N(AE$5)=0,AE$6=""),0,AE$5*((DATE(YEAR($B313),MONTH($B313),MIN(AE$6,DAY(EOMONTH($B313,0))))&gt;=$B313)*(DATE(YEAR($B313),MONTH($B313),MIN(AE$6,DAY(EOMONTH($B313,0))))&lt;$C313)+(DATE(YEAR($B313),MONTH($B313)+1,MIN(AE$6,DAY(EOMONTH($B313,1))))&gt;=$B313)*(DATE(YEAR($B313),MONTH($B313)+1,MIN(AE$6,DAY(EOMONTH($B313,1))))&lt;$C313)))</f>
        <v>0</v>
      </c>
      <c r="AF313" s="48" t="n">
        <f aca="false">IF(OR(N(AF$5)=0,AF$6=""),0,AF$5*((DATE(YEAR($B313),MONTH($B313),MIN(AF$6,DAY(EOMONTH($B313,0))))&gt;=$B313)*(DATE(YEAR($B313),MONTH($B313),MIN(AF$6,DAY(EOMONTH($B313,0))))&lt;$C313)+(DATE(YEAR($B313),MONTH($B313)+1,MIN(AF$6,DAY(EOMONTH($B313,1))))&gt;=$B313)*(DATE(YEAR($B313),MONTH($B313)+1,MIN(AF$6,DAY(EOMONTH($B313,1))))&lt;$C313)))</f>
        <v>0</v>
      </c>
      <c r="AG313" s="48" t="n">
        <f aca="false">IF(OR(N(AG$5)=0,AG$6=""),0,AG$5*((DATE(YEAR($B313),MONTH($B313),MIN(AG$6,DAY(EOMONTH($B313,0))))&gt;=$B313)*(DATE(YEAR($B313),MONTH($B313),MIN(AG$6,DAY(EOMONTH($B313,0))))&lt;$C313)+(DATE(YEAR($B313),MONTH($B313)+1,MIN(AG$6,DAY(EOMONTH($B313,1))))&gt;=$B313)*(DATE(YEAR($B313),MONTH($B313)+1,MIN(AG$6,DAY(EOMONTH($B313,1))))&lt;$C313)))</f>
        <v>0</v>
      </c>
      <c r="AH313" s="48" t="n">
        <f aca="false">IF(OR(N(AH$5)=0,AH$6=""),0,AH$5*((DATE(YEAR($B313),MONTH($B313),MIN(AH$6,DAY(EOMONTH($B313,0))))&gt;=$B313)*(DATE(YEAR($B313),MONTH($B313),MIN(AH$6,DAY(EOMONTH($B313,0))))&lt;$C313)+(DATE(YEAR($B313),MONTH($B313)+1,MIN(AH$6,DAY(EOMONTH($B313,1))))&gt;=$B313)*(DATE(YEAR($B313),MONTH($B313)+1,MIN(AH$6,DAY(EOMONTH($B313,1))))&lt;$C313)))</f>
        <v>0</v>
      </c>
      <c r="AI313" s="48" t="n">
        <f aca="false">IF(OR(N(AI$5)=0,AI$6=""),0,AI$5*((DATE(YEAR($B313),MONTH($B313),MIN(AI$6,DAY(EOMONTH($B313,0))))&gt;=$B313)*(DATE(YEAR($B313),MONTH($B313),MIN(AI$6,DAY(EOMONTH($B313,0))))&lt;$C313)+(DATE(YEAR($B313),MONTH($B313)+1,MIN(AI$6,DAY(EOMONTH($B313,1))))&gt;=$B313)*(DATE(YEAR($B313),MONTH($B313)+1,MIN(AI$6,DAY(EOMONTH($B313,1))))&lt;$C313)))</f>
        <v>0</v>
      </c>
      <c r="AJ313" s="48" t="n">
        <f aca="false">IF(OR(N(AJ$5)=0,AJ$6=""),0,AJ$5*((DATE(YEAR($B313),MONTH($B313),MIN(AJ$6,DAY(EOMONTH($B313,0))))&gt;=$B313)*(DATE(YEAR($B313),MONTH($B313),MIN(AJ$6,DAY(EOMONTH($B313,0))))&lt;$C313)+(DATE(YEAR($B313),MONTH($B313)+1,MIN(AJ$6,DAY(EOMONTH($B313,1))))&gt;=$B313)*(DATE(YEAR($B313),MONTH($B313)+1,MIN(AJ$6,DAY(EOMONTH($B313,1))))&lt;$C313)))</f>
        <v>0</v>
      </c>
      <c r="AK313" s="48" t="n">
        <f aca="false">IF(OR(N(AK$5)=0,AK$6=""),0,AK$5*((DATE(YEAR($B313),MONTH($B313),MIN(AK$6,DAY(EOMONTH($B313,0))))&gt;=$B313)*(DATE(YEAR($B313),MONTH($B313),MIN(AK$6,DAY(EOMONTH($B313,0))))&lt;$C313)+(DATE(YEAR($B313),MONTH($B313)+1,MIN(AK$6,DAY(EOMONTH($B313,1))))&gt;=$B313)*(DATE(YEAR($B313),MONTH($B313)+1,MIN(AK$6,DAY(EOMONTH($B313,1))))&lt;$C313)))</f>
        <v>0</v>
      </c>
      <c r="AL313" s="48" t="n">
        <f aca="false">IF(OR(N(AL$5)=0,AL$6=""),0,AL$5*((DATE(YEAR($B313),MONTH($B313),MIN(AL$6,DAY(EOMONTH($B313,0))))&gt;=$B313)*(DATE(YEAR($B313),MONTH($B313),MIN(AL$6,DAY(EOMONTH($B313,0))))&lt;$C313)+(DATE(YEAR($B313),MONTH($B313)+1,MIN(AL$6,DAY(EOMONTH($B313,1))))&gt;=$B313)*(DATE(YEAR($B313),MONTH($B313)+1,MIN(AL$6,DAY(EOMONTH($B313,1))))&lt;$C313)))</f>
        <v>0</v>
      </c>
      <c r="AM313" s="48" t="n">
        <f aca="false">IF(OR(N(AM$5)=0,AM$6=""),0,AM$5*((DATE(YEAR($B313),MONTH($B313),MIN(AM$6,DAY(EOMONTH($B313,0))))&gt;=$B313)*(DATE(YEAR($B313),MONTH($B313),MIN(AM$6,DAY(EOMONTH($B313,0))))&lt;$C313)+(DATE(YEAR($B313),MONTH($B313)+1,MIN(AM$6,DAY(EOMONTH($B313,1))))&gt;=$B313)*(DATE(YEAR($B313),MONTH($B313)+1,MIN(AM$6,DAY(EOMONTH($B313,1))))&lt;$C313)))</f>
        <v>0</v>
      </c>
      <c r="AN313" s="48" t="n">
        <f aca="false">IF(OR(N(AN$5)=0,AN$6=""),0,AN$5*((DATE(YEAR($B313),MONTH($B313),MIN(AN$6,DAY(EOMONTH($B313,0))))&gt;=$B313)*(DATE(YEAR($B313),MONTH($B313),MIN(AN$6,DAY(EOMONTH($B313,0))))&lt;$C313)+(DATE(YEAR($B313),MONTH($B313)+1,MIN(AN$6,DAY(EOMONTH($B313,1))))&gt;=$B313)*(DATE(YEAR($B313),MONTH($B313)+1,MIN(AN$6,DAY(EOMONTH($B313,1))))&lt;$C313)))</f>
        <v>0</v>
      </c>
      <c r="AO313" s="48" t="n">
        <f aca="false">IF(OR(N(AO$5)=0,AO$6=""),0,AO$5*((DATE(YEAR($B313),MONTH($B313),MIN(AO$6,DAY(EOMONTH($B313,0))))&gt;=$B313)*(DATE(YEAR($B313),MONTH($B313),MIN(AO$6,DAY(EOMONTH($B313,0))))&lt;$C313)+(DATE(YEAR($B313),MONTH($B313)+1,MIN(AO$6,DAY(EOMONTH($B313,1))))&gt;=$B313)*(DATE(YEAR($B313),MONTH($B313)+1,MIN(AO$6,DAY(EOMONTH($B313,1))))&lt;$C313)))</f>
        <v>0</v>
      </c>
      <c r="AP313" s="48" t="n">
        <f aca="false">IF(OR(N(AP$5)=0,AP$6=""),0,AP$5*((DATE(YEAR($B313),MONTH($B313),MIN(AP$6,DAY(EOMONTH($B313,0))))&gt;=$B313)*(DATE(YEAR($B313),MONTH($B313),MIN(AP$6,DAY(EOMONTH($B313,0))))&lt;$C313)+(DATE(YEAR($B313),MONTH($B313)+1,MIN(AP$6,DAY(EOMONTH($B313,1))))&gt;=$B313)*(DATE(YEAR($B313),MONTH($B313)+1,MIN(AP$6,DAY(EOMONTH($B313,1))))&lt;$C313)))</f>
        <v>0</v>
      </c>
      <c r="AQ313" s="48" t="n">
        <f aca="false">IF(OR(N(AQ$5)=0,AQ$6=""),0,AQ$5*((DATE(YEAR($B313),MONTH($B313),MIN(AQ$6,DAY(EOMONTH($B313,0))))&gt;=$B313)*(DATE(YEAR($B313),MONTH($B313),MIN(AQ$6,DAY(EOMONTH($B313,0))))&lt;$C313)+(DATE(YEAR($B313),MONTH($B313)+1,MIN(AQ$6,DAY(EOMONTH($B313,1))))&gt;=$B313)*(DATE(YEAR($B313),MONTH($B313)+1,MIN(AQ$6,DAY(EOMONTH($B313,1))))&lt;$C313)))</f>
        <v>0</v>
      </c>
      <c r="AR313" s="48" t="n">
        <f aca="false">IF(OR(N(AR$5)=0,AR$6=""),0,AR$5*((DATE(YEAR($B313),MONTH($B313),MIN(AR$6,DAY(EOMONTH($B313,0))))&gt;=$B313)*(DATE(YEAR($B313),MONTH($B313),MIN(AR$6,DAY(EOMONTH($B313,0))))&lt;$C313)+(DATE(YEAR($B313),MONTH($B313)+1,MIN(AR$6,DAY(EOMONTH($B313,1))))&gt;=$B313)*(DATE(YEAR($B313),MONTH($B313)+1,MIN(AR$6,DAY(EOMONTH($B313,1))))&lt;$C313)))</f>
        <v>0</v>
      </c>
      <c r="AS313" s="48" t="n">
        <f aca="false">IF(OR(N(AS$5)=0,AS$6=""),0,AS$5*((DATE(YEAR($B313),MONTH($B313),MIN(AS$6,DAY(EOMONTH($B313,0))))&gt;=$B313)*(DATE(YEAR($B313),MONTH($B313),MIN(AS$6,DAY(EOMONTH($B313,0))))&lt;$C313)+(DATE(YEAR($B313),MONTH($B313)+1,MIN(AS$6,DAY(EOMONTH($B313,1))))&gt;=$B313)*(DATE(YEAR($B313),MONTH($B313)+1,MIN(AS$6,DAY(EOMONTH($B313,1))))&lt;$C313)))</f>
        <v>0</v>
      </c>
      <c r="AT313" s="48" t="n">
        <f aca="false">IF(OR(N(AT$5)=0,AT$6=""),0,AT$5*((DATE(YEAR($B313),MONTH($B313),MIN(AT$6,DAY(EOMONTH($B313,0))))&gt;=$B313)*(DATE(YEAR($B313),MONTH($B313),MIN(AT$6,DAY(EOMONTH($B313,0))))&lt;$C313)+(DATE(YEAR($B313),MONTH($B313)+1,MIN(AT$6,DAY(EOMONTH($B313,1))))&gt;=$B313)*(DATE(YEAR($B313),MONTH($B313)+1,MIN(AT$6,DAY(EOMONTH($B313,1))))&lt;$C313)))</f>
        <v>0</v>
      </c>
      <c r="AU313" s="48" t="n">
        <f aca="false">IF(OR(N(AU$5)=0,AU$6=""),0,AU$5*((DATE(YEAR($B313),MONTH($B313),MIN(AU$6,DAY(EOMONTH($B313,0))))&gt;=$B313)*(DATE(YEAR($B313),MONTH($B313),MIN(AU$6,DAY(EOMONTH($B313,0))))&lt;$C313)+(DATE(YEAR($B313),MONTH($B313)+1,MIN(AU$6,DAY(EOMONTH($B313,1))))&gt;=$B313)*(DATE(YEAR($B313),MONTH($B313)+1,MIN(AU$6,DAY(EOMONTH($B313,1))))&lt;$C313)))</f>
        <v>0</v>
      </c>
      <c r="AV313" s="48" t="n">
        <f aca="false">IF(OR(N(AV$5)=0,AV$6=""),0,AV$5*((DATE(YEAR($B313),MONTH($B313),MIN(AV$6,DAY(EOMONTH($B313,0))))&gt;=$B313)*(DATE(YEAR($B313),MONTH($B313),MIN(AV$6,DAY(EOMONTH($B313,0))))&lt;$C313)+(DATE(YEAR($B313),MONTH($B313)+1,MIN(AV$6,DAY(EOMONTH($B313,1))))&gt;=$B313)*(DATE(YEAR($B313),MONTH($B313)+1,MIN(AV$6,DAY(EOMONTH($B313,1))))&lt;$C313)))</f>
        <v>0</v>
      </c>
      <c r="AW313" s="48" t="n">
        <f aca="false">IF(OR(N(AW$5)=0,AW$6=""),0,AW$5*((DATE(YEAR($B313),MONTH($B313),MIN(AW$6,DAY(EOMONTH($B313,0))))&gt;=$B313)*(DATE(YEAR($B313),MONTH($B313),MIN(AW$6,DAY(EOMONTH($B313,0))))&lt;$C313)+(DATE(YEAR($B313),MONTH($B313)+1,MIN(AW$6,DAY(EOMONTH($B313,1))))&gt;=$B313)*(DATE(YEAR($B313),MONTH($B313)+1,MIN(AW$6,DAY(EOMONTH($B313,1))))&lt;$C313)))</f>
        <v>0</v>
      </c>
      <c r="AX313" s="48" t="n">
        <f aca="false">IF(OR(N(AX$5)=0,AX$6=""),0,AX$5*((DATE(YEAR($B313),MONTH($B313),MIN(AX$6,DAY(EOMONTH($B313,0))))&gt;=$B313)*(DATE(YEAR($B313),MONTH($B313),MIN(AX$6,DAY(EOMONTH($B313,0))))&lt;$C313)+(DATE(YEAR($B313),MONTH($B313)+1,MIN(AX$6,DAY(EOMONTH($B313,1))))&gt;=$B313)*(DATE(YEAR($B313),MONTH($B313)+1,MIN(AX$6,DAY(EOMONTH($B313,1))))&lt;$C313)))</f>
        <v>0</v>
      </c>
      <c r="AY313" s="48" t="n">
        <f aca="false">IF(OR(N(AY$5)=0,AY$6=""),0,AY$5*((DATE(YEAR($B313),MONTH($B313),MIN(AY$6,DAY(EOMONTH($B313,0))))&gt;=$B313)*(DATE(YEAR($B313),MONTH($B313),MIN(AY$6,DAY(EOMONTH($B313,0))))&lt;$C313)+(DATE(YEAR($B313),MONTH($B313)+1,MIN(AY$6,DAY(EOMONTH($B313,1))))&gt;=$B313)*(DATE(YEAR($B313),MONTH($B313)+1,MIN(AY$6,DAY(EOMONTH($B313,1))))&lt;$C313)))</f>
        <v>0</v>
      </c>
      <c r="AZ313" s="48" t="n">
        <f aca="false">IF(OR(N(AZ$5)=0,AZ$6=""),0,AZ$5*((DATE(YEAR($B313),MONTH($B313),MIN(AZ$6,DAY(EOMONTH($B313,0))))&gt;=$B313)*(DATE(YEAR($B313),MONTH($B313),MIN(AZ$6,DAY(EOMONTH($B313,0))))&lt;$C313)+(DATE(YEAR($B313),MONTH($B313)+1,MIN(AZ$6,DAY(EOMONTH($B313,1))))&gt;=$B313)*(DATE(YEAR($B313),MONTH($B313)+1,MIN(AZ$6,DAY(EOMONTH($B313,1))))&lt;$C313)))</f>
        <v>0</v>
      </c>
      <c r="BA313" s="48" t="n">
        <f aca="false">IF(OR(N(BA$5)=0,BA$6=""),0,BA$5*((DATE(YEAR($B313),MONTH($B313),MIN(BA$6,DAY(EOMONTH($B313,0))))&gt;=$B313)*(DATE(YEAR($B313),MONTH($B313),MIN(BA$6,DAY(EOMONTH($B313,0))))&lt;$C313)+(DATE(YEAR($B313),MONTH($B313)+1,MIN(BA$6,DAY(EOMONTH($B313,1))))&gt;=$B313)*(DATE(YEAR($B313),MONTH($B313)+1,MIN(BA$6,DAY(EOMONTH($B313,1))))&lt;$C313)))</f>
        <v>0</v>
      </c>
      <c r="BB313" s="48" t="n">
        <f aca="false">IF(OR(N(BB$5)=0,BB$6=""),0,BB$5*((DATE(YEAR($B313),MONTH($B313),MIN(BB$6,DAY(EOMONTH($B313,0))))&gt;=$B313)*(DATE(YEAR($B313),MONTH($B313),MIN(BB$6,DAY(EOMONTH($B313,0))))&lt;$C313)+(DATE(YEAR($B313),MONTH($B313)+1,MIN(BB$6,DAY(EOMONTH($B313,1))))&gt;=$B313)*(DATE(YEAR($B313),MONTH($B313)+1,MIN(BB$6,DAY(EOMONTH($B313,1))))&lt;$C313)))</f>
        <v>0</v>
      </c>
      <c r="BC313" s="48" t="n">
        <f aca="false">IF(OR(N(BC$5)=0,BC$6=""),0,BC$5*((DATE(YEAR($B313),MONTH($B313),MIN(BC$6,DAY(EOMONTH($B313,0))))&gt;=$B313)*(DATE(YEAR($B313),MONTH($B313),MIN(BC$6,DAY(EOMONTH($B313,0))))&lt;$C313)+(DATE(YEAR($B313),MONTH($B313)+1,MIN(BC$6,DAY(EOMONTH($B313,1))))&gt;=$B313)*(DATE(YEAR($B313),MONTH($B313)+1,MIN(BC$6,DAY(EOMONTH($B313,1))))&lt;$C313)))</f>
        <v>0</v>
      </c>
      <c r="BD313" s="48" t="n">
        <f aca="false">IF(OR(N(BD$5)=0,BD$6=""),0,BD$5*((DATE(YEAR($B313),MONTH($B313),MIN(BD$6,DAY(EOMONTH($B313,0))))&gt;=$B313)*(DATE(YEAR($B313),MONTH($B313),MIN(BD$6,DAY(EOMONTH($B313,0))))&lt;$C313)+(DATE(YEAR($B313),MONTH($B313)+1,MIN(BD$6,DAY(EOMONTH($B313,1))))&gt;=$B313)*(DATE(YEAR($B313),MONTH($B313)+1,MIN(BD$6,DAY(EOMONTH($B313,1))))&lt;$C313)))</f>
        <v>0</v>
      </c>
      <c r="BE313" s="48" t="n">
        <f aca="false">IF(OR(N(BE$5)=0,BE$6=""),0,BE$5*((DATE(YEAR($B313),MONTH($B313),MIN(BE$6,DAY(EOMONTH($B313,0))))&gt;=$B313)*(DATE(YEAR($B313),MONTH($B313),MIN(BE$6,DAY(EOMONTH($B313,0))))&lt;$C313)+(DATE(YEAR($B313),MONTH($B313)+1,MIN(BE$6,DAY(EOMONTH($B313,1))))&gt;=$B313)*(DATE(YEAR($B313),MONTH($B313)+1,MIN(BE$6,DAY(EOMONTH($B313,1))))&lt;$C313)))</f>
        <v>0</v>
      </c>
      <c r="BF313" s="48" t="n">
        <f aca="false">IF(OR(N(BF$5)=0,BF$6=""),0,BF$5*((DATE(YEAR($B313),MONTH($B313),MIN(BF$6,DAY(EOMONTH($B313,0))))&gt;=$B313)*(DATE(YEAR($B313),MONTH($B313),MIN(BF$6,DAY(EOMONTH($B313,0))))&lt;$C313)+(DATE(YEAR($B313),MONTH($B313)+1,MIN(BF$6,DAY(EOMONTH($B313,1))))&gt;=$B313)*(DATE(YEAR($B313),MONTH($B313)+1,MIN(BF$6,DAY(EOMONTH($B313,1))))&lt;$C313)))</f>
        <v>0</v>
      </c>
      <c r="BG313" s="48" t="n">
        <f aca="false">IF(OR(N(BG$5)=0,BG$6=""),0,BG$5*((DATE(YEAR($B313),MONTH($B313),MIN(BG$6,DAY(EOMONTH($B313,0))))&gt;=$B313)*(DATE(YEAR($B313),MONTH($B313),MIN(BG$6,DAY(EOMONTH($B313,0))))&lt;$C313)+(DATE(YEAR($B313),MONTH($B313)+1,MIN(BG$6,DAY(EOMONTH($B313,1))))&gt;=$B313)*(DATE(YEAR($B313),MONTH($B313)+1,MIN(BG$6,DAY(EOMONTH($B313,1))))&lt;$C313)))</f>
        <v>0</v>
      </c>
      <c r="BH313" s="48" t="n">
        <f aca="false">IF(OR(N(BH$5)=0,BH$6=""),0,BH$5*((DATE(YEAR($B313),MONTH($B313),MIN(BH$6,DAY(EOMONTH($B313,0))))&gt;=$B313)*(DATE(YEAR($B313),MONTH($B313),MIN(BH$6,DAY(EOMONTH($B313,0))))&lt;$C313)+(DATE(YEAR($B313),MONTH($B313)+1,MIN(BH$6,DAY(EOMONTH($B313,1))))&gt;=$B313)*(DATE(YEAR($B313),MONTH($B313)+1,MIN(BH$6,DAY(EOMONTH($B313,1))))&lt;$C313)))</f>
        <v>0</v>
      </c>
      <c r="BI313" s="48" t="n">
        <f aca="false">IF(OR(N(BI$5)=0,BI$6=""),0,BI$5*((DATE(YEAR($B313),MONTH($B313),MIN(BI$6,DAY(EOMONTH($B313,0))))&gt;=$B313)*(DATE(YEAR($B313),MONTH($B313),MIN(BI$6,DAY(EOMONTH($B313,0))))&lt;$C313)+(DATE(YEAR($B313),MONTH($B313)+1,MIN(BI$6,DAY(EOMONTH($B313,1))))&gt;=$B313)*(DATE(YEAR($B313),MONTH($B313)+1,MIN(BI$6,DAY(EOMONTH($B313,1))))&lt;$C313)))</f>
        <v>0</v>
      </c>
      <c r="BJ313" s="48" t="n">
        <f aca="false">IF(OR(N(BJ$5)=0,BJ$6=""),0,BJ$5*((DATE(YEAR($B313),MONTH($B313),MIN(BJ$6,DAY(EOMONTH($B313,0))))&gt;=$B313)*(DATE(YEAR($B313),MONTH($B313),MIN(BJ$6,DAY(EOMONTH($B313,0))))&lt;$C313)+(DATE(YEAR($B313),MONTH($B313)+1,MIN(BJ$6,DAY(EOMONTH($B313,1))))&gt;=$B313)*(DATE(YEAR($B313),MONTH($B313)+1,MIN(BJ$6,DAY(EOMONTH($B313,1))))&lt;$C313)))</f>
        <v>0</v>
      </c>
      <c r="BK313" s="48" t="n">
        <f aca="false">IF(OR(N(BK$5)=0,BK$6=""),0,BK$5*((DATE(YEAR($B313),MONTH($B313),MIN(BK$6,DAY(EOMONTH($B313,0))))&gt;=$B313)*(DATE(YEAR($B313),MONTH($B313),MIN(BK$6,DAY(EOMONTH($B313,0))))&lt;$C313)+(DATE(YEAR($B313),MONTH($B313)+1,MIN(BK$6,DAY(EOMONTH($B313,1))))&gt;=$B313)*(DATE(YEAR($B313),MONTH($B313)+1,MIN(BK$6,DAY(EOMONTH($B313,1))))&lt;$C313)))</f>
        <v>0</v>
      </c>
      <c r="BL313" s="48" t="n">
        <f aca="false">IF(OR(N(BL$5)=0,BL$6=""),0,BL$5*((DATE(YEAR($B313),MONTH($B313),MIN(BL$6,DAY(EOMONTH($B313,0))))&gt;=$B313)*(DATE(YEAR($B313),MONTH($B313),MIN(BL$6,DAY(EOMONTH($B313,0))))&lt;$C313)+(DATE(YEAR($B313),MONTH($B313)+1,MIN(BL$6,DAY(EOMONTH($B313,1))))&gt;=$B313)*(DATE(YEAR($B313),MONTH($B313)+1,MIN(BL$6,DAY(EOMONTH($B313,1))))&lt;$C313)))</f>
        <v>0</v>
      </c>
      <c r="BM313" s="48" t="n">
        <f aca="false">IF(OR(N(BM$5)=0,BM$6=""),0,BM$5*((DATE(YEAR($B313),MONTH($B313),MIN(BM$6,DAY(EOMONTH($B313,0))))&gt;=$B313)*(DATE(YEAR($B313),MONTH($B313),MIN(BM$6,DAY(EOMONTH($B313,0))))&lt;$C313)+(DATE(YEAR($B313),MONTH($B313)+1,MIN(BM$6,DAY(EOMONTH($B313,1))))&gt;=$B313)*(DATE(YEAR($B313),MONTH($B313)+1,MIN(BM$6,DAY(EOMONTH($B313,1))))&lt;$C313)))</f>
        <v>0</v>
      </c>
      <c r="BN313" s="48" t="n">
        <f aca="false">IF(OR(N(BN$5)=0,BN$6=""),0,BN$5*((DATE(YEAR($B313),MONTH($B313),MIN(BN$6,DAY(EOMONTH($B313,0))))&gt;=$B313)*(DATE(YEAR($B313),MONTH($B313),MIN(BN$6,DAY(EOMONTH($B313,0))))&lt;$C313)+(DATE(YEAR($B313),MONTH($B313)+1,MIN(BN$6,DAY(EOMONTH($B313,1))))&gt;=$B313)*(DATE(YEAR($B313),MONTH($B313)+1,MIN(BN$6,DAY(EOMONTH($B313,1))))&lt;$C313)))</f>
        <v>0</v>
      </c>
      <c r="BO313" s="48" t="n">
        <f aca="false">IF(OR(N(BO$5)=0,BO$6=""),0,BO$5*((DATE(YEAR($B313),MONTH($B313),MIN(BO$6,DAY(EOMONTH($B313,0))))&gt;=$B313)*(DATE(YEAR($B313),MONTH($B313),MIN(BO$6,DAY(EOMONTH($B313,0))))&lt;$C313)+(DATE(YEAR($B313),MONTH($B313)+1,MIN(BO$6,DAY(EOMONTH($B313,1))))&gt;=$B313)*(DATE(YEAR($B313),MONTH($B313)+1,MIN(BO$6,DAY(EOMONTH($B313,1))))&lt;$C313)))</f>
        <v>0</v>
      </c>
      <c r="BP313" s="48" t="n">
        <f aca="false">IF(OR(N(BP$5)=0,BP$6=""),0,BP$5*((DATE(YEAR($B313),MONTH($B313),MIN(BP$6,DAY(EOMONTH($B313,0))))&gt;=$B313)*(DATE(YEAR($B313),MONTH($B313),MIN(BP$6,DAY(EOMONTH($B313,0))))&lt;$C313)+(DATE(YEAR($B313),MONTH($B313)+1,MIN(BP$6,DAY(EOMONTH($B313,1))))&gt;=$B313)*(DATE(YEAR($B313),MONTH($B313)+1,MIN(BP$6,DAY(EOMONTH($B313,1))))&lt;$C313)))</f>
        <v>0</v>
      </c>
      <c r="BQ313" s="48" t="n">
        <f aca="false">IF(OR(N(BQ$5)=0,BQ$6=""),0,BQ$5*((DATE(YEAR($B313),MONTH($B313),MIN(BQ$6,DAY(EOMONTH($B313,0))))&gt;=$B313)*(DATE(YEAR($B313),MONTH($B313),MIN(BQ$6,DAY(EOMONTH($B313,0))))&lt;$C313)+(DATE(YEAR($B313),MONTH($B313)+1,MIN(BQ$6,DAY(EOMONTH($B313,1))))&gt;=$B313)*(DATE(YEAR($B313),MONTH($B313)+1,MIN(BQ$6,DAY(EOMONTH($B313,1))))&lt;$C313)))</f>
        <v>0</v>
      </c>
      <c r="BR313" s="48" t="n">
        <f aca="false">IF(OR(N(BR$5)=0,BR$6=""),0,BR$5*((DATE(YEAR($B313),MONTH($B313),MIN(BR$6,DAY(EOMONTH($B313,0))))&gt;=$B313)*(DATE(YEAR($B313),MONTH($B313),MIN(BR$6,DAY(EOMONTH($B313,0))))&lt;$C313)+(DATE(YEAR($B313),MONTH($B313)+1,MIN(BR$6,DAY(EOMONTH($B313,1))))&gt;=$B313)*(DATE(YEAR($B313),MONTH($B313)+1,MIN(BR$6,DAY(EOMONTH($B313,1))))&lt;$C313)))</f>
        <v>0</v>
      </c>
      <c r="BS313" s="48" t="n">
        <f aca="false">IF(OR(N(BS$5)=0,BS$6=""),0,BS$5*((DATE(YEAR($B313),MONTH($B313),MIN(BS$6,DAY(EOMONTH($B313,0))))&gt;=$B313)*(DATE(YEAR($B313),MONTH($B313),MIN(BS$6,DAY(EOMONTH($B313,0))))&lt;$C313)+(DATE(YEAR($B313),MONTH($B313)+1,MIN(BS$6,DAY(EOMONTH($B313,1))))&gt;=$B313)*(DATE(YEAR($B313),MONTH($B313)+1,MIN(BS$6,DAY(EOMONTH($B313,1))))&lt;$C313)))</f>
        <v>0</v>
      </c>
      <c r="BT313" s="48" t="n">
        <f aca="false">IF(OR(N(BT$5)=0,BT$6=""),0,BT$5*((DATE(YEAR($B313),MONTH($B313),MIN(BT$6,DAY(EOMONTH($B313,0))))&gt;=$B313)*(DATE(YEAR($B313),MONTH($B313),MIN(BT$6,DAY(EOMONTH($B313,0))))&lt;$C313)+(DATE(YEAR($B313),MONTH($B313)+1,MIN(BT$6,DAY(EOMONTH($B313,1))))&gt;=$B313)*(DATE(YEAR($B313),MONTH($B313)+1,MIN(BT$6,DAY(EOMONTH($B313,1))))&lt;$C313)))</f>
        <v>0</v>
      </c>
      <c r="BU313" s="48" t="n">
        <f aca="false">IF(OR(N(BU$5)=0,BU$6=""),0,BU$5*((DATE(YEAR($B313),MONTH($B313),MIN(BU$6,DAY(EOMONTH($B313,0))))&gt;=$B313)*(DATE(YEAR($B313),MONTH($B313),MIN(BU$6,DAY(EOMONTH($B313,0))))&lt;$C313)+(DATE(YEAR($B313),MONTH($B313)+1,MIN(BU$6,DAY(EOMONTH($B313,1))))&gt;=$B313)*(DATE(YEAR($B313),MONTH($B313)+1,MIN(BU$6,DAY(EOMONTH($B313,1))))&lt;$C313)))</f>
        <v>0</v>
      </c>
      <c r="BV313" s="48" t="n">
        <f aca="false">IF(OR(N(BV$5)=0,BV$6=""),0,BV$5*((DATE(YEAR($B313),MONTH($B313),MIN(BV$6,DAY(EOMONTH($B313,0))))&gt;=$B313)*(DATE(YEAR($B313),MONTH($B313),MIN(BV$6,DAY(EOMONTH($B313,0))))&lt;$C313)+(DATE(YEAR($B313),MONTH($B313)+1,MIN(BV$6,DAY(EOMONTH($B313,1))))&gt;=$B313)*(DATE(YEAR($B313),MONTH($B313)+1,MIN(BV$6,DAY(EOMONTH($B313,1))))&lt;$C313)))</f>
        <v>0</v>
      </c>
      <c r="BW313" s="48" t="n">
        <f aca="false">IF(OR(N(BW$5)=0,BW$6=""),0,BW$5*((DATE(YEAR($B313),MONTH($B313),MIN(BW$6,DAY(EOMONTH($B313,0))))&gt;=$B313)*(DATE(YEAR($B313),MONTH($B313),MIN(BW$6,DAY(EOMONTH($B313,0))))&lt;$C313)+(DATE(YEAR($B313),MONTH($B313)+1,MIN(BW$6,DAY(EOMONTH($B313,1))))&gt;=$B313)*(DATE(YEAR($B313),MONTH($B313)+1,MIN(BW$6,DAY(EOMONTH($B313,1))))&lt;$C313)))</f>
        <v>0</v>
      </c>
      <c r="BX313" s="48" t="n">
        <f aca="false">MIN(Z313,(FT312*(1+FT$5/Setup!$C$36)+IF($V313=1,N($F313),0)))</f>
        <v>0</v>
      </c>
      <c r="BY313" s="48" t="n">
        <f aca="false">MIN(AA313,(FU312*(1+FU$5/Setup!$C$36)+IF($V313=2,N($F313),0)))</f>
        <v>0</v>
      </c>
      <c r="BZ313" s="48" t="n">
        <f aca="false">MIN(AB313,(FV312*(1+FV$5/Setup!$C$36)+IF($V313=3,N($F313),0)))</f>
        <v>0</v>
      </c>
      <c r="CA313" s="48" t="n">
        <f aca="false">MIN(AC313,(FW312*(1+FW$5/Setup!$C$36)+IF($V313=4,N($F313),0)))</f>
        <v>0</v>
      </c>
      <c r="CB313" s="48" t="n">
        <f aca="false">MIN(AD313,(FX312*(1+FX$5/Setup!$C$36)+IF($V313=5,N($F313),0)))</f>
        <v>0</v>
      </c>
      <c r="CC313" s="48" t="n">
        <f aca="false">MIN(AE313,(FY312*(1+FY$5/Setup!$C$36)+IF($V313=6,N($F313),0)))</f>
        <v>0</v>
      </c>
      <c r="CD313" s="48" t="n">
        <f aca="false">MIN(AF313,(FZ312*(1+FZ$5/Setup!$C$36)+IF($V313=7,N($F313),0)))</f>
        <v>0</v>
      </c>
      <c r="CE313" s="48" t="n">
        <f aca="false">MIN(AG313,(GA312*(1+GA$5/Setup!$C$36)+IF($V313=8,N($F313),0)))</f>
        <v>0</v>
      </c>
      <c r="CF313" s="48" t="n">
        <f aca="false">MIN(AH313,(GB312*(1+GB$5/Setup!$C$36)+IF($V313=9,N($F313),0)))</f>
        <v>0</v>
      </c>
      <c r="CG313" s="48" t="n">
        <f aca="false">MIN(AI313,(GC312*(1+GC$5/Setup!$C$36)+IF($V313=10,N($F313),0)))</f>
        <v>0</v>
      </c>
      <c r="CH313" s="48" t="n">
        <f aca="false">MIN(AJ313,(GD312*(1+GD$5/Setup!$C$36)+IF($V313=11,N($F313),0)))</f>
        <v>0</v>
      </c>
      <c r="CI313" s="48" t="n">
        <f aca="false">MIN(AK313,(GE312*(1+GE$5/Setup!$C$36)+IF($V313=12,N($F313),0)))</f>
        <v>0</v>
      </c>
      <c r="CJ313" s="48" t="n">
        <f aca="false">MIN(AL313,(GF312*(1+GF$5/Setup!$C$36)+IF($V313=13,N($F313),0)))</f>
        <v>0</v>
      </c>
      <c r="CK313" s="48" t="n">
        <f aca="false">MIN(AM313,(GG312*(1+GG$5/Setup!$C$36)+IF($V313=14,N($F313),0)))</f>
        <v>0</v>
      </c>
      <c r="CL313" s="48" t="n">
        <f aca="false">MIN(AN313,(GH312*(1+GH$5/Setup!$C$36)+IF($V313=15,N($F313),0)))</f>
        <v>0</v>
      </c>
      <c r="CM313" s="48" t="n">
        <f aca="false">MIN(AO313,(GI312*(1+GI$5/Setup!$C$36)+IF($V313=16,N($F313),0)))</f>
        <v>0</v>
      </c>
      <c r="CN313" s="48" t="n">
        <f aca="false">MIN(AP313,(GJ312*(1+GJ$5/Setup!$C$36)+IF($V313=17,N($F313),0)))</f>
        <v>0</v>
      </c>
      <c r="CO313" s="48" t="n">
        <f aca="false">MIN(AQ313,(GK312*(1+GK$5/Setup!$C$36)+IF($V313=18,N($F313),0)))</f>
        <v>0</v>
      </c>
      <c r="CP313" s="48" t="n">
        <f aca="false">MIN(AR313,(GL312*(1+GL$5/Setup!$C$36)+IF($V313=19,N($F313),0)))</f>
        <v>0</v>
      </c>
      <c r="CQ313" s="48" t="n">
        <f aca="false">MIN(AS313,(GM312*(1+GM$5/Setup!$C$36)+IF($V313=20,N($F313),0)))</f>
        <v>0</v>
      </c>
      <c r="CR313" s="48" t="n">
        <f aca="false">MIN(AT313,(GN312*(1+GN$5/Setup!$C$36)+IF($V313=21,N($F313),0)))</f>
        <v>0</v>
      </c>
      <c r="CS313" s="48" t="n">
        <f aca="false">MIN(AU313,(GO312*(1+GO$5/Setup!$C$36)+IF($V313=22,N($F313),0)))</f>
        <v>0</v>
      </c>
      <c r="CT313" s="48" t="n">
        <f aca="false">MIN(AV313,(GP312*(1+GP$5/Setup!$C$36)+IF($V313=23,N($F313),0)))</f>
        <v>0</v>
      </c>
      <c r="CU313" s="48" t="n">
        <f aca="false">MIN(AW313,(GQ312*(1+GQ$5/Setup!$C$36)+IF($V313=24,N($F313),0)))</f>
        <v>0</v>
      </c>
      <c r="CV313" s="48" t="n">
        <f aca="false">MIN(AX313,(GR312*(1+GR$5/Setup!$C$36)+IF($V313=25,N($F313),0)))</f>
        <v>0</v>
      </c>
      <c r="CW313" s="48" t="n">
        <f aca="false">MIN(AY313,(GS312*(1+GS$5/Setup!$C$36)+IF($V313=26,N($F313),0)))</f>
        <v>0</v>
      </c>
      <c r="CX313" s="48" t="n">
        <f aca="false">MIN(AZ313,(GT312*(1+GT$5/Setup!$C$36)+IF($V313=27,N($F313),0)))</f>
        <v>0</v>
      </c>
      <c r="CY313" s="48" t="n">
        <f aca="false">MIN(BA313,(GU312*(1+GU$5/Setup!$C$36)+IF($V313=28,N($F313),0)))</f>
        <v>0</v>
      </c>
      <c r="CZ313" s="48" t="n">
        <f aca="false">MIN(BB313,(GV312*(1+GV$5/Setup!$C$36)+IF($V313=29,N($F313),0)))</f>
        <v>0</v>
      </c>
      <c r="DA313" s="48" t="n">
        <f aca="false">MIN(BC313,(GW312*(1+GW$5/Setup!$C$36)+IF($V313=30,N($F313),0)))</f>
        <v>0</v>
      </c>
      <c r="DB313" s="48" t="n">
        <f aca="false">MIN(BD313,(GX312*(1+GX$5/Setup!$C$36)+IF($V313=31,N($F313),0)))</f>
        <v>0</v>
      </c>
      <c r="DC313" s="48" t="n">
        <f aca="false">MIN(BE313,(GY312*(1+GY$5/Setup!$C$36)+IF($V313=32,N($F313),0)))</f>
        <v>0</v>
      </c>
      <c r="DD313" s="48" t="n">
        <f aca="false">MIN(BF313,(GZ312*(1+GZ$5/Setup!$C$36)+IF($V313=33,N($F313),0)))</f>
        <v>0</v>
      </c>
      <c r="DE313" s="48" t="n">
        <f aca="false">MIN(BG313,(HA312*(1+HA$5/Setup!$C$36)+IF($V313=34,N($F313),0)))</f>
        <v>0</v>
      </c>
      <c r="DF313" s="48" t="n">
        <f aca="false">MIN(BH313,(HB312*(1+HB$5/Setup!$C$36)+IF($V313=35,N($F313),0)))</f>
        <v>0</v>
      </c>
      <c r="DG313" s="48" t="n">
        <f aca="false">MIN(BI313,(HC312*(1+HC$5/Setup!$C$36)+IF($V313=36,N($F313),0)))</f>
        <v>0</v>
      </c>
      <c r="DH313" s="48" t="n">
        <f aca="false">MIN(BJ313,(HD312*(1+HD$5/Setup!$C$36)+IF($V313=37,N($F313),0)))</f>
        <v>0</v>
      </c>
      <c r="DI313" s="48" t="n">
        <f aca="false">MIN(BK313,(HE312*(1+HE$5/Setup!$C$36)+IF($V313=38,N($F313),0)))</f>
        <v>0</v>
      </c>
      <c r="DJ313" s="48" t="n">
        <f aca="false">MIN(BL313,(HF312*(1+HF$5/Setup!$C$36)+IF($V313=39,N($F313),0)))</f>
        <v>0</v>
      </c>
      <c r="DK313" s="48" t="n">
        <f aca="false">MIN(BM313,(HG312*(1+HG$5/Setup!$C$36)+IF($V313=40,N($F313),0)))</f>
        <v>0</v>
      </c>
      <c r="DL313" s="48" t="n">
        <f aca="false">MIN(BN313,(HH312*(1+HH$5/Setup!$C$36)+IF($V313=41,N($F313),0)))</f>
        <v>0</v>
      </c>
      <c r="DM313" s="48" t="n">
        <f aca="false">MIN(BO313,(HI312*(1+HI$5/Setup!$C$36)+IF($V313=42,N($F313),0)))</f>
        <v>0</v>
      </c>
      <c r="DN313" s="48" t="n">
        <f aca="false">MIN(BP313,(HJ312*(1+HJ$5/Setup!$C$36)+IF($V313=43,N($F313),0)))</f>
        <v>0</v>
      </c>
      <c r="DO313" s="48" t="n">
        <f aca="false">MIN(BQ313,(HK312*(1+HK$5/Setup!$C$36)+IF($V313=44,N($F313),0)))</f>
        <v>0</v>
      </c>
      <c r="DP313" s="48" t="n">
        <f aca="false">MIN(BR313,(HL312*(1+HL$5/Setup!$C$36)+IF($V313=45,N($F313),0)))</f>
        <v>0</v>
      </c>
      <c r="DQ313" s="48" t="n">
        <f aca="false">MIN(BS313,(HM312*(1+HM$5/Setup!$C$36)+IF($V313=46,N($F313),0)))</f>
        <v>0</v>
      </c>
      <c r="DR313" s="48" t="n">
        <f aca="false">MIN(BT313,(HN312*(1+HN$5/Setup!$C$36)+IF($V313=47,N($F313),0)))</f>
        <v>0</v>
      </c>
      <c r="DS313" s="48" t="n">
        <f aca="false">MIN(BU313,(HO312*(1+HO$5/Setup!$C$36)+IF($V313=48,N($F313),0)))</f>
        <v>0</v>
      </c>
      <c r="DT313" s="48" t="n">
        <f aca="false">MIN(BV313,(HP312*(1+HP$5/Setup!$C$36)+IF($V313=49,N($F313),0)))</f>
        <v>0</v>
      </c>
      <c r="DU313" s="48" t="n">
        <f aca="false">MIN(BW313,(HQ312*(1+HQ$5/Setup!$C$36)+IF($V313=50,N($F313),0)))</f>
        <v>0</v>
      </c>
      <c r="DV313" s="48" t="n">
        <f aca="false">MIN(MAX((FT312*(1+FT$5/Setup!$C$36)+IF($V313=1,N($F313),0))-BX313,0),MAX($P313-0,0))</f>
        <v>0</v>
      </c>
      <c r="DW313" s="48" t="n">
        <f aca="false">MIN(MAX((FU312*(1+FU$5/Setup!$C$36)+IF($V313=2,N($F313),0))-BY313,0),MAX($P313-SUM(DV313:DV313),0))</f>
        <v>0</v>
      </c>
      <c r="DX313" s="48" t="n">
        <f aca="false">MIN(MAX((FV312*(1+FV$5/Setup!$C$36)+IF($V313=3,N($F313),0))-BZ313,0),MAX($P313-SUM(DV313:DW313),0))</f>
        <v>0</v>
      </c>
      <c r="DY313" s="48" t="n">
        <f aca="false">MIN(MAX((FW312*(1+FW$5/Setup!$C$36)+IF($V313=4,N($F313),0))-CA313,0),MAX($P313-SUM(DV313:DX313),0))</f>
        <v>0</v>
      </c>
      <c r="DZ313" s="48" t="n">
        <f aca="false">MIN(MAX((FX312*(1+FX$5/Setup!$C$36)+IF($V313=5,N($F313),0))-CB313,0),MAX($P313-SUM(DV313:DY313),0))</f>
        <v>0</v>
      </c>
      <c r="EA313" s="48" t="n">
        <f aca="false">MIN(MAX((FY312*(1+FY$5/Setup!$C$36)+IF($V313=6,N($F313),0))-CC313,0),MAX($P313-SUM(DV313:DZ313),0))</f>
        <v>0</v>
      </c>
      <c r="EB313" s="48" t="n">
        <f aca="false">MIN(MAX((FZ312*(1+FZ$5/Setup!$C$36)+IF($V313=7,N($F313),0))-CD313,0),MAX($P313-SUM(DV313:EA313),0))</f>
        <v>0</v>
      </c>
      <c r="EC313" s="48" t="n">
        <f aca="false">MIN(MAX((GA312*(1+GA$5/Setup!$C$36)+IF($V313=8,N($F313),0))-CE313,0),MAX($P313-SUM(DV313:EB313),0))</f>
        <v>0</v>
      </c>
      <c r="ED313" s="48" t="n">
        <f aca="false">MIN(MAX((GB312*(1+GB$5/Setup!$C$36)+IF($V313=9,N($F313),0))-CF313,0),MAX($P313-SUM(DV313:EC313),0))</f>
        <v>0</v>
      </c>
      <c r="EE313" s="48" t="n">
        <f aca="false">MIN(MAX((GC312*(1+GC$5/Setup!$C$36)+IF($V313=10,N($F313),0))-CG313,0),MAX($P313-SUM(DV313:ED313),0))</f>
        <v>0</v>
      </c>
      <c r="EF313" s="48" t="n">
        <f aca="false">MIN(MAX((GD312*(1+GD$5/Setup!$C$36)+IF($V313=11,N($F313),0))-CH313,0),MAX($P313-SUM(DV313:EE313),0))</f>
        <v>0</v>
      </c>
      <c r="EG313" s="48" t="n">
        <f aca="false">MIN(MAX((GE312*(1+GE$5/Setup!$C$36)+IF($V313=12,N($F313),0))-CI313,0),MAX($P313-SUM(DV313:EF313),0))</f>
        <v>0</v>
      </c>
      <c r="EH313" s="48" t="n">
        <f aca="false">MIN(MAX((GF312*(1+GF$5/Setup!$C$36)+IF($V313=13,N($F313),0))-CJ313,0),MAX($P313-SUM(DV313:EG313),0))</f>
        <v>0</v>
      </c>
      <c r="EI313" s="48" t="n">
        <f aca="false">MIN(MAX((GG312*(1+GG$5/Setup!$C$36)+IF($V313=14,N($F313),0))-CK313,0),MAX($P313-SUM(DV313:EH313),0))</f>
        <v>0</v>
      </c>
      <c r="EJ313" s="48" t="n">
        <f aca="false">MIN(MAX((GH312*(1+GH$5/Setup!$C$36)+IF($V313=15,N($F313),0))-CL313,0),MAX($P313-SUM(DV313:EI313),0))</f>
        <v>0</v>
      </c>
      <c r="EK313" s="48" t="n">
        <f aca="false">MIN(MAX((GI312*(1+GI$5/Setup!$C$36)+IF($V313=16,N($F313),0))-CM313,0),MAX($P313-SUM(DV313:EJ313),0))</f>
        <v>0</v>
      </c>
      <c r="EL313" s="48" t="n">
        <f aca="false">MIN(MAX((GJ312*(1+GJ$5/Setup!$C$36)+IF($V313=17,N($F313),0))-CN313,0),MAX($P313-SUM(DV313:EK313),0))</f>
        <v>0</v>
      </c>
      <c r="EM313" s="48" t="n">
        <f aca="false">MIN(MAX((GK312*(1+GK$5/Setup!$C$36)+IF($V313=18,N($F313),0))-CO313,0),MAX($P313-SUM(DV313:EL313),0))</f>
        <v>0</v>
      </c>
      <c r="EN313" s="48" t="n">
        <f aca="false">MIN(MAX((GL312*(1+GL$5/Setup!$C$36)+IF($V313=19,N($F313),0))-CP313,0),MAX($P313-SUM(DV313:EM313),0))</f>
        <v>0</v>
      </c>
      <c r="EO313" s="48" t="n">
        <f aca="false">MIN(MAX((GM312*(1+GM$5/Setup!$C$36)+IF($V313=20,N($F313),0))-CQ313,0),MAX($P313-SUM(DV313:EN313),0))</f>
        <v>0</v>
      </c>
      <c r="EP313" s="48" t="n">
        <f aca="false">MIN(MAX((GN312*(1+GN$5/Setup!$C$36)+IF($V313=21,N($F313),0))-CR313,0),MAX($P313-SUM(DV313:EO313),0))</f>
        <v>0</v>
      </c>
      <c r="EQ313" s="48" t="n">
        <f aca="false">MIN(MAX((GO312*(1+GO$5/Setup!$C$36)+IF($V313=22,N($F313),0))-CS313,0),MAX($P313-SUM(DV313:EP313),0))</f>
        <v>0</v>
      </c>
      <c r="ER313" s="48" t="n">
        <f aca="false">MIN(MAX((GP312*(1+GP$5/Setup!$C$36)+IF($V313=23,N($F313),0))-CT313,0),MAX($P313-SUM(DV313:EQ313),0))</f>
        <v>0</v>
      </c>
      <c r="ES313" s="48" t="n">
        <f aca="false">MIN(MAX((GQ312*(1+GQ$5/Setup!$C$36)+IF($V313=24,N($F313),0))-CU313,0),MAX($P313-SUM(DV313:ER313),0))</f>
        <v>0</v>
      </c>
      <c r="ET313" s="48" t="n">
        <f aca="false">MIN(MAX((GR312*(1+GR$5/Setup!$C$36)+IF($V313=25,N($F313),0))-CV313,0),MAX($P313-SUM(DV313:ES313),0))</f>
        <v>0</v>
      </c>
      <c r="EU313" s="48" t="n">
        <f aca="false">MIN(MAX((GS312*(1+GS$5/Setup!$C$36)+IF($V313=26,N($F313),0))-CW313,0),MAX($P313-SUM(DV313:ET313),0))</f>
        <v>0</v>
      </c>
      <c r="EV313" s="48" t="n">
        <f aca="false">MIN(MAX((GT312*(1+GT$5/Setup!$C$36)+IF($V313=27,N($F313),0))-CX313,0),MAX($P313-SUM(DV313:EU313),0))</f>
        <v>0</v>
      </c>
      <c r="EW313" s="48" t="n">
        <f aca="false">MIN(MAX((GU312*(1+GU$5/Setup!$C$36)+IF($V313=28,N($F313),0))-CY313,0),MAX($P313-SUM(DV313:EV313),0))</f>
        <v>0</v>
      </c>
      <c r="EX313" s="48" t="n">
        <f aca="false">MIN(MAX((GV312*(1+GV$5/Setup!$C$36)+IF($V313=29,N($F313),0))-CZ313,0),MAX($P313-SUM(DV313:EW313),0))</f>
        <v>0</v>
      </c>
      <c r="EY313" s="48" t="n">
        <f aca="false">MIN(MAX((GW312*(1+GW$5/Setup!$C$36)+IF($V313=30,N($F313),0))-DA313,0),MAX($P313-SUM(DV313:EX313),0))</f>
        <v>0</v>
      </c>
      <c r="EZ313" s="48" t="n">
        <f aca="false">MIN(MAX((GX312*(1+GX$5/Setup!$C$36)+IF($V313=31,N($F313),0))-DB313,0),MAX($P313-SUM(DV313:EY313),0))</f>
        <v>0</v>
      </c>
      <c r="FA313" s="48" t="n">
        <f aca="false">MIN(MAX((GY312*(1+GY$5/Setup!$C$36)+IF($V313=32,N($F313),0))-DC313,0),MAX($P313-SUM(DV313:EZ313),0))</f>
        <v>0</v>
      </c>
      <c r="FB313" s="48" t="n">
        <f aca="false">MIN(MAX((GZ312*(1+GZ$5/Setup!$C$36)+IF($V313=33,N($F313),0))-DD313,0),MAX($P313-SUM(DV313:FA313),0))</f>
        <v>0</v>
      </c>
      <c r="FC313" s="48" t="n">
        <f aca="false">MIN(MAX((HA312*(1+HA$5/Setup!$C$36)+IF($V313=34,N($F313),0))-DE313,0),MAX($P313-SUM(DV313:FB313),0))</f>
        <v>0</v>
      </c>
      <c r="FD313" s="48" t="n">
        <f aca="false">MIN(MAX((HB312*(1+HB$5/Setup!$C$36)+IF($V313=35,N($F313),0))-DF313,0),MAX($P313-SUM(DV313:FC313),0))</f>
        <v>0</v>
      </c>
      <c r="FE313" s="48" t="n">
        <f aca="false">MIN(MAX((HC312*(1+HC$5/Setup!$C$36)+IF($V313=36,N($F313),0))-DG313,0),MAX($P313-SUM(DV313:FD313),0))</f>
        <v>0</v>
      </c>
      <c r="FF313" s="48" t="n">
        <f aca="false">MIN(MAX((HD312*(1+HD$5/Setup!$C$36)+IF($V313=37,N($F313),0))-DH313,0),MAX($P313-SUM(DV313:FE313),0))</f>
        <v>0</v>
      </c>
      <c r="FG313" s="48" t="n">
        <f aca="false">MIN(MAX((HE312*(1+HE$5/Setup!$C$36)+IF($V313=38,N($F313),0))-DI313,0),MAX($P313-SUM(DV313:FF313),0))</f>
        <v>0</v>
      </c>
      <c r="FH313" s="48" t="n">
        <f aca="false">MIN(MAX((HF312*(1+HF$5/Setup!$C$36)+IF($V313=39,N($F313),0))-DJ313,0),MAX($P313-SUM(DV313:FG313),0))</f>
        <v>0</v>
      </c>
      <c r="FI313" s="48" t="n">
        <f aca="false">MIN(MAX((HG312*(1+HG$5/Setup!$C$36)+IF($V313=40,N($F313),0))-DK313,0),MAX($P313-SUM(DV313:FH313),0))</f>
        <v>0</v>
      </c>
      <c r="FJ313" s="48" t="n">
        <f aca="false">MIN(MAX((HH312*(1+HH$5/Setup!$C$36)+IF($V313=41,N($F313),0))-DL313,0),MAX($P313-SUM(DV313:FI313),0))</f>
        <v>0</v>
      </c>
      <c r="FK313" s="48" t="n">
        <f aca="false">MIN(MAX((HI312*(1+HI$5/Setup!$C$36)+IF($V313=42,N($F313),0))-DM313,0),MAX($P313-SUM(DV313:FJ313),0))</f>
        <v>0</v>
      </c>
      <c r="FL313" s="48" t="n">
        <f aca="false">MIN(MAX((HJ312*(1+HJ$5/Setup!$C$36)+IF($V313=43,N($F313),0))-DN313,0),MAX($P313-SUM(DV313:FK313),0))</f>
        <v>0</v>
      </c>
      <c r="FM313" s="48" t="n">
        <f aca="false">MIN(MAX((HK312*(1+HK$5/Setup!$C$36)+IF($V313=44,N($F313),0))-DO313,0),MAX($P313-SUM(DV313:FL313),0))</f>
        <v>0</v>
      </c>
      <c r="FN313" s="48" t="n">
        <f aca="false">MIN(MAX((HL312*(1+HL$5/Setup!$C$36)+IF($V313=45,N($F313),0))-DP313,0),MAX($P313-SUM(DV313:FM313),0))</f>
        <v>0</v>
      </c>
      <c r="FO313" s="48" t="n">
        <f aca="false">MIN(MAX((HM312*(1+HM$5/Setup!$C$36)+IF($V313=46,N($F313),0))-DQ313,0),MAX($P313-SUM(DV313:FN313),0))</f>
        <v>0</v>
      </c>
      <c r="FP313" s="48" t="n">
        <f aca="false">MIN(MAX((HN312*(1+HN$5/Setup!$C$36)+IF($V313=47,N($F313),0))-DR313,0),MAX($P313-SUM(DV313:FO313),0))</f>
        <v>0</v>
      </c>
      <c r="FQ313" s="48" t="n">
        <f aca="false">MIN(MAX((HO312*(1+HO$5/Setup!$C$36)+IF($V313=48,N($F313),0))-DS313,0),MAX($P313-SUM(DV313:FP313),0))</f>
        <v>0</v>
      </c>
      <c r="FR313" s="48" t="n">
        <f aca="false">MIN(MAX((HP312*(1+HP$5/Setup!$C$36)+IF($V313=49,N($F313),0))-DT313,0),MAX($P313-SUM(DV313:FQ313),0))</f>
        <v>0</v>
      </c>
      <c r="FS313" s="48" t="n">
        <f aca="false">MIN(MAX((HQ312*(1+HQ$5/Setup!$C$36)+IF($V313=50,N($F313),0))-DU313,0),MAX($P313-SUM(DV313:FR313),0))</f>
        <v>0</v>
      </c>
      <c r="FT313" s="48" t="n">
        <f aca="false">IF((FT312*(1+FT$5/Setup!$C$36)+IF($V313=1,N($F313),0))-BX313-DV313&lt;0.005,0,(FT312*(1+FT$5/Setup!$C$36)+IF($V313=1,N($F313),0))-BX313-DV313)</f>
        <v>0</v>
      </c>
      <c r="FU313" s="48" t="n">
        <f aca="false">IF((FU312*(1+FU$5/Setup!$C$36)+IF($V313=2,N($F313),0))-BY313-DW313&lt;0.005,0,(FU312*(1+FU$5/Setup!$C$36)+IF($V313=2,N($F313),0))-BY313-DW313)</f>
        <v>0</v>
      </c>
      <c r="FV313" s="48" t="n">
        <f aca="false">IF((FV312*(1+FV$5/Setup!$C$36)+IF($V313=3,N($F313),0))-BZ313-DX313&lt;0.005,0,(FV312*(1+FV$5/Setup!$C$36)+IF($V313=3,N($F313),0))-BZ313-DX313)</f>
        <v>0</v>
      </c>
      <c r="FW313" s="48" t="n">
        <f aca="false">IF((FW312*(1+FW$5/Setup!$C$36)+IF($V313=4,N($F313),0))-CA313-DY313&lt;0.005,0,(FW312*(1+FW$5/Setup!$C$36)+IF($V313=4,N($F313),0))-CA313-DY313)</f>
        <v>0</v>
      </c>
      <c r="FX313" s="48" t="n">
        <f aca="false">IF((FX312*(1+FX$5/Setup!$C$36)+IF($V313=5,N($F313),0))-CB313-DZ313&lt;0.005,0,(FX312*(1+FX$5/Setup!$C$36)+IF($V313=5,N($F313),0))-CB313-DZ313)</f>
        <v>0</v>
      </c>
      <c r="FY313" s="48" t="n">
        <f aca="false">IF((FY312*(1+FY$5/Setup!$C$36)+IF($V313=6,N($F313),0))-CC313-EA313&lt;0.005,0,(FY312*(1+FY$5/Setup!$C$36)+IF($V313=6,N($F313),0))-CC313-EA313)</f>
        <v>0</v>
      </c>
      <c r="FZ313" s="48" t="n">
        <f aca="false">IF((FZ312*(1+FZ$5/Setup!$C$36)+IF($V313=7,N($F313),0))-CD313-EB313&lt;0.005,0,(FZ312*(1+FZ$5/Setup!$C$36)+IF($V313=7,N($F313),0))-CD313-EB313)</f>
        <v>0</v>
      </c>
      <c r="GA313" s="48" t="n">
        <f aca="false">IF((GA312*(1+GA$5/Setup!$C$36)+IF($V313=8,N($F313),0))-CE313-EC313&lt;0.005,0,(GA312*(1+GA$5/Setup!$C$36)+IF($V313=8,N($F313),0))-CE313-EC313)</f>
        <v>0</v>
      </c>
      <c r="GB313" s="48" t="n">
        <f aca="false">IF((GB312*(1+GB$5/Setup!$C$36)+IF($V313=9,N($F313),0))-CF313-ED313&lt;0.005,0,(GB312*(1+GB$5/Setup!$C$36)+IF($V313=9,N($F313),0))-CF313-ED313)</f>
        <v>0</v>
      </c>
      <c r="GC313" s="48" t="n">
        <f aca="false">IF((GC312*(1+GC$5/Setup!$C$36)+IF($V313=10,N($F313),0))-CG313-EE313&lt;0.005,0,(GC312*(1+GC$5/Setup!$C$36)+IF($V313=10,N($F313),0))-CG313-EE313)</f>
        <v>0</v>
      </c>
      <c r="GD313" s="48" t="n">
        <f aca="false">IF((GD312*(1+GD$5/Setup!$C$36)+IF($V313=11,N($F313),0))-CH313-EF313&lt;0.005,0,(GD312*(1+GD$5/Setup!$C$36)+IF($V313=11,N($F313),0))-CH313-EF313)</f>
        <v>0</v>
      </c>
      <c r="GE313" s="48" t="n">
        <f aca="false">IF((GE312*(1+GE$5/Setup!$C$36)+IF($V313=12,N($F313),0))-CI313-EG313&lt;0.005,0,(GE312*(1+GE$5/Setup!$C$36)+IF($V313=12,N($F313),0))-CI313-EG313)</f>
        <v>0</v>
      </c>
      <c r="GF313" s="48" t="n">
        <f aca="false">IF((GF312*(1+GF$5/Setup!$C$36)+IF($V313=13,N($F313),0))-CJ313-EH313&lt;0.005,0,(GF312*(1+GF$5/Setup!$C$36)+IF($V313=13,N($F313),0))-CJ313-EH313)</f>
        <v>0</v>
      </c>
      <c r="GG313" s="48" t="n">
        <f aca="false">IF((GG312*(1+GG$5/Setup!$C$36)+IF($V313=14,N($F313),0))-CK313-EI313&lt;0.005,0,(GG312*(1+GG$5/Setup!$C$36)+IF($V313=14,N($F313),0))-CK313-EI313)</f>
        <v>0</v>
      </c>
      <c r="GH313" s="48" t="n">
        <f aca="false">IF((GH312*(1+GH$5/Setup!$C$36)+IF($V313=15,N($F313),0))-CL313-EJ313&lt;0.005,0,(GH312*(1+GH$5/Setup!$C$36)+IF($V313=15,N($F313),0))-CL313-EJ313)</f>
        <v>0</v>
      </c>
      <c r="GI313" s="48" t="n">
        <f aca="false">IF((GI312*(1+GI$5/Setup!$C$36)+IF($V313=16,N($F313),0))-CM313-EK313&lt;0.005,0,(GI312*(1+GI$5/Setup!$C$36)+IF($V313=16,N($F313),0))-CM313-EK313)</f>
        <v>0</v>
      </c>
      <c r="GJ313" s="48" t="n">
        <f aca="false">IF((GJ312*(1+GJ$5/Setup!$C$36)+IF($V313=17,N($F313),0))-CN313-EL313&lt;0.005,0,(GJ312*(1+GJ$5/Setup!$C$36)+IF($V313=17,N($F313),0))-CN313-EL313)</f>
        <v>0</v>
      </c>
      <c r="GK313" s="48" t="n">
        <f aca="false">IF((GK312*(1+GK$5/Setup!$C$36)+IF($V313=18,N($F313),0))-CO313-EM313&lt;0.005,0,(GK312*(1+GK$5/Setup!$C$36)+IF($V313=18,N($F313),0))-CO313-EM313)</f>
        <v>0</v>
      </c>
      <c r="GL313" s="48" t="n">
        <f aca="false">IF((GL312*(1+GL$5/Setup!$C$36)+IF($V313=19,N($F313),0))-CP313-EN313&lt;0.005,0,(GL312*(1+GL$5/Setup!$C$36)+IF($V313=19,N($F313),0))-CP313-EN313)</f>
        <v>0</v>
      </c>
      <c r="GM313" s="48" t="n">
        <f aca="false">IF((GM312*(1+GM$5/Setup!$C$36)+IF($V313=20,N($F313),0))-CQ313-EO313&lt;0.005,0,(GM312*(1+GM$5/Setup!$C$36)+IF($V313=20,N($F313),0))-CQ313-EO313)</f>
        <v>0</v>
      </c>
      <c r="GN313" s="48" t="n">
        <f aca="false">IF((GN312*(1+GN$5/Setup!$C$36)+IF($V313=21,N($F313),0))-CR313-EP313&lt;0.005,0,(GN312*(1+GN$5/Setup!$C$36)+IF($V313=21,N($F313),0))-CR313-EP313)</f>
        <v>0</v>
      </c>
      <c r="GO313" s="48" t="n">
        <f aca="false">IF((GO312*(1+GO$5/Setup!$C$36)+IF($V313=22,N($F313),0))-CS313-EQ313&lt;0.005,0,(GO312*(1+GO$5/Setup!$C$36)+IF($V313=22,N($F313),0))-CS313-EQ313)</f>
        <v>0</v>
      </c>
      <c r="GP313" s="48" t="n">
        <f aca="false">IF((GP312*(1+GP$5/Setup!$C$36)+IF($V313=23,N($F313),0))-CT313-ER313&lt;0.005,0,(GP312*(1+GP$5/Setup!$C$36)+IF($V313=23,N($F313),0))-CT313-ER313)</f>
        <v>0</v>
      </c>
      <c r="GQ313" s="48" t="n">
        <f aca="false">IF((GQ312*(1+GQ$5/Setup!$C$36)+IF($V313=24,N($F313),0))-CU313-ES313&lt;0.005,0,(GQ312*(1+GQ$5/Setup!$C$36)+IF($V313=24,N($F313),0))-CU313-ES313)</f>
        <v>0</v>
      </c>
      <c r="GR313" s="48" t="n">
        <f aca="false">IF((GR312*(1+GR$5/Setup!$C$36)+IF($V313=25,N($F313),0))-CV313-ET313&lt;0.005,0,(GR312*(1+GR$5/Setup!$C$36)+IF($V313=25,N($F313),0))-CV313-ET313)</f>
        <v>0</v>
      </c>
      <c r="GS313" s="48" t="n">
        <f aca="false">IF((GS312*(1+GS$5/Setup!$C$36)+IF($V313=26,N($F313),0))-CW313-EU313&lt;0.005,0,(GS312*(1+GS$5/Setup!$C$36)+IF($V313=26,N($F313),0))-CW313-EU313)</f>
        <v>0</v>
      </c>
      <c r="GT313" s="48" t="n">
        <f aca="false">IF((GT312*(1+GT$5/Setup!$C$36)+IF($V313=27,N($F313),0))-CX313-EV313&lt;0.005,0,(GT312*(1+GT$5/Setup!$C$36)+IF($V313=27,N($F313),0))-CX313-EV313)</f>
        <v>0</v>
      </c>
      <c r="GU313" s="48" t="n">
        <f aca="false">IF((GU312*(1+GU$5/Setup!$C$36)+IF($V313=28,N($F313),0))-CY313-EW313&lt;0.005,0,(GU312*(1+GU$5/Setup!$C$36)+IF($V313=28,N($F313),0))-CY313-EW313)</f>
        <v>0</v>
      </c>
      <c r="GV313" s="48" t="n">
        <f aca="false">IF((GV312*(1+GV$5/Setup!$C$36)+IF($V313=29,N($F313),0))-CZ313-EX313&lt;0.005,0,(GV312*(1+GV$5/Setup!$C$36)+IF($V313=29,N($F313),0))-CZ313-EX313)</f>
        <v>0</v>
      </c>
      <c r="GW313" s="48" t="n">
        <f aca="false">IF((GW312*(1+GW$5/Setup!$C$36)+IF($V313=30,N($F313),0))-DA313-EY313&lt;0.005,0,(GW312*(1+GW$5/Setup!$C$36)+IF($V313=30,N($F313),0))-DA313-EY313)</f>
        <v>0</v>
      </c>
      <c r="GX313" s="48" t="n">
        <f aca="false">IF((GX312*(1+GX$5/Setup!$C$36)+IF($V313=31,N($F313),0))-DB313-EZ313&lt;0.005,0,(GX312*(1+GX$5/Setup!$C$36)+IF($V313=31,N($F313),0))-DB313-EZ313)</f>
        <v>0</v>
      </c>
      <c r="GY313" s="48" t="n">
        <f aca="false">IF((GY312*(1+GY$5/Setup!$C$36)+IF($V313=32,N($F313),0))-DC313-FA313&lt;0.005,0,(GY312*(1+GY$5/Setup!$C$36)+IF($V313=32,N($F313),0))-DC313-FA313)</f>
        <v>0</v>
      </c>
      <c r="GZ313" s="48" t="n">
        <f aca="false">IF((GZ312*(1+GZ$5/Setup!$C$36)+IF($V313=33,N($F313),0))-DD313-FB313&lt;0.005,0,(GZ312*(1+GZ$5/Setup!$C$36)+IF($V313=33,N($F313),0))-DD313-FB313)</f>
        <v>0</v>
      </c>
      <c r="HA313" s="48" t="n">
        <f aca="false">IF((HA312*(1+HA$5/Setup!$C$36)+IF($V313=34,N($F313),0))-DE313-FC313&lt;0.005,0,(HA312*(1+HA$5/Setup!$C$36)+IF($V313=34,N($F313),0))-DE313-FC313)</f>
        <v>0</v>
      </c>
      <c r="HB313" s="48" t="n">
        <f aca="false">IF((HB312*(1+HB$5/Setup!$C$36)+IF($V313=35,N($F313),0))-DF313-FD313&lt;0.005,0,(HB312*(1+HB$5/Setup!$C$36)+IF($V313=35,N($F313),0))-DF313-FD313)</f>
        <v>0</v>
      </c>
      <c r="HC313" s="48" t="n">
        <f aca="false">IF((HC312*(1+HC$5/Setup!$C$36)+IF($V313=36,N($F313),0))-DG313-FE313&lt;0.005,0,(HC312*(1+HC$5/Setup!$C$36)+IF($V313=36,N($F313),0))-DG313-FE313)</f>
        <v>0</v>
      </c>
      <c r="HD313" s="48" t="n">
        <f aca="false">IF((HD312*(1+HD$5/Setup!$C$36)+IF($V313=37,N($F313),0))-DH313-FF313&lt;0.005,0,(HD312*(1+HD$5/Setup!$C$36)+IF($V313=37,N($F313),0))-DH313-FF313)</f>
        <v>0</v>
      </c>
      <c r="HE313" s="48" t="n">
        <f aca="false">IF((HE312*(1+HE$5/Setup!$C$36)+IF($V313=38,N($F313),0))-DI313-FG313&lt;0.005,0,(HE312*(1+HE$5/Setup!$C$36)+IF($V313=38,N($F313),0))-DI313-FG313)</f>
        <v>0</v>
      </c>
      <c r="HF313" s="48" t="n">
        <f aca="false">IF((HF312*(1+HF$5/Setup!$C$36)+IF($V313=39,N($F313),0))-DJ313-FH313&lt;0.005,0,(HF312*(1+HF$5/Setup!$C$36)+IF($V313=39,N($F313),0))-DJ313-FH313)</f>
        <v>0</v>
      </c>
      <c r="HG313" s="48" t="n">
        <f aca="false">IF((HG312*(1+HG$5/Setup!$C$36)+IF($V313=40,N($F313),0))-DK313-FI313&lt;0.005,0,(HG312*(1+HG$5/Setup!$C$36)+IF($V313=40,N($F313),0))-DK313-FI313)</f>
        <v>0</v>
      </c>
      <c r="HH313" s="48" t="n">
        <f aca="false">IF((HH312*(1+HH$5/Setup!$C$36)+IF($V313=41,N($F313),0))-DL313-FJ313&lt;0.005,0,(HH312*(1+HH$5/Setup!$C$36)+IF($V313=41,N($F313),0))-DL313-FJ313)</f>
        <v>0</v>
      </c>
      <c r="HI313" s="48" t="n">
        <f aca="false">IF((HI312*(1+HI$5/Setup!$C$36)+IF($V313=42,N($F313),0))-DM313-FK313&lt;0.005,0,(HI312*(1+HI$5/Setup!$C$36)+IF($V313=42,N($F313),0))-DM313-FK313)</f>
        <v>0</v>
      </c>
      <c r="HJ313" s="48" t="n">
        <f aca="false">IF((HJ312*(1+HJ$5/Setup!$C$36)+IF($V313=43,N($F313),0))-DN313-FL313&lt;0.005,0,(HJ312*(1+HJ$5/Setup!$C$36)+IF($V313=43,N($F313),0))-DN313-FL313)</f>
        <v>0</v>
      </c>
      <c r="HK313" s="48" t="n">
        <f aca="false">IF((HK312*(1+HK$5/Setup!$C$36)+IF($V313=44,N($F313),0))-DO313-FM313&lt;0.005,0,(HK312*(1+HK$5/Setup!$C$36)+IF($V313=44,N($F313),0))-DO313-FM313)</f>
        <v>0</v>
      </c>
      <c r="HL313" s="48" t="n">
        <f aca="false">IF((HL312*(1+HL$5/Setup!$C$36)+IF($V313=45,N($F313),0))-DP313-FN313&lt;0.005,0,(HL312*(1+HL$5/Setup!$C$36)+IF($V313=45,N($F313),0))-DP313-FN313)</f>
        <v>0</v>
      </c>
      <c r="HM313" s="48" t="n">
        <f aca="false">IF((HM312*(1+HM$5/Setup!$C$36)+IF($V313=46,N($F313),0))-DQ313-FO313&lt;0.005,0,(HM312*(1+HM$5/Setup!$C$36)+IF($V313=46,N($F313),0))-DQ313-FO313)</f>
        <v>0</v>
      </c>
      <c r="HN313" s="48" t="n">
        <f aca="false">IF((HN312*(1+HN$5/Setup!$C$36)+IF($V313=47,N($F313),0))-DR313-FP313&lt;0.005,0,(HN312*(1+HN$5/Setup!$C$36)+IF($V313=47,N($F313),0))-DR313-FP313)</f>
        <v>0</v>
      </c>
      <c r="HO313" s="48" t="n">
        <f aca="false">IF((HO312*(1+HO$5/Setup!$C$36)+IF($V313=48,N($F313),0))-DS313-FQ313&lt;0.005,0,(HO312*(1+HO$5/Setup!$C$36)+IF($V313=48,N($F313),0))-DS313-FQ313)</f>
        <v>0</v>
      </c>
      <c r="HP313" s="48" t="n">
        <f aca="false">IF((HP312*(1+HP$5/Setup!$C$36)+IF($V313=49,N($F313),0))-DT313-FR313&lt;0.005,0,(HP312*(1+HP$5/Setup!$C$36)+IF($V313=49,N($F313),0))-DT313-FR313)</f>
        <v>0</v>
      </c>
      <c r="HQ313" s="48" t="n">
        <f aca="false">IF((HQ312*(1+HQ$5/Setup!$C$36)+IF($V313=50,N($F313),0))-DU313-FS313&lt;0.005,0,(HQ312*(1+HQ$5/Setup!$C$36)+IF($V313=50,N($F313),0))-DU313-FS313)</f>
        <v>0</v>
      </c>
    </row>
    <row r="314" customFormat="false" ht="15" hidden="false" customHeight="false" outlineLevel="0" collapsed="false">
      <c r="A314" s="44" t="n">
        <v>306</v>
      </c>
      <c r="B314" s="45" t="n">
        <f aca="false">IF(Setup!$C$7="Every month",EDATE(Setup!$C$8,($A314-1)),IF(Setup!$C$7="Twice a month",DATE(YEAR(Setup!$C$8),MONTH(Setup!$C$8)+INT((($A314-1)+Setup!$C$41)/2),MIN(IF(MOD(($A314-1)+Setup!$C$41,2)=0,Setup!$C$39,Setup!$C$40),DAY(EOMONTH(DATE(YEAR(Setup!$C$8),MONTH(Setup!$C$8)+INT((($A314-1)+Setup!$C$41)/2),1),0)))),Setup!$C$8+($A314-1)*IF(Setup!$C$7="Every week",7,14)))</f>
        <v>50595</v>
      </c>
      <c r="C314" s="45" t="n">
        <f aca="false">IF(Setup!$C$7="Every month",EDATE(Setup!$C$8,$A314),IF(Setup!$C$7="Twice a month",DATE(YEAR(Setup!$C$8),MONTH(Setup!$C$8)+INT(($A314+Setup!$C$41)/2),MIN(IF(MOD($A314+Setup!$C$41,2)=0,Setup!$C$39,Setup!$C$40),DAY(EOMONTH(DATE(YEAR(Setup!$C$8),MONTH(Setup!$C$8)+INT(($A314+Setup!$C$41)/2),1),0)))),Setup!$C$8+$A314*IF(Setup!$C$7="Every week",7,14)))</f>
        <v>50609</v>
      </c>
      <c r="D314" s="46"/>
      <c r="E314" s="47"/>
      <c r="F314" s="47"/>
      <c r="G314" s="47"/>
      <c r="H314" s="47"/>
      <c r="I314" s="48" t="n">
        <f aca="false">N(Setup!$C$11)+N(E314)</f>
        <v>100</v>
      </c>
      <c r="J314" s="48" t="n">
        <f aca="false">MIN(Setup!$C$37,MAX(I314,0))</f>
        <v>9.23076923076923</v>
      </c>
      <c r="K314" s="48" t="n">
        <f aca="false">MIN(MAX(N(Setup!$C$14)-L313,0),MAX(I314-J314,0))</f>
        <v>0</v>
      </c>
      <c r="L314" s="48" t="n">
        <f aca="false">L313+K314-N(G314)</f>
        <v>500</v>
      </c>
      <c r="M314" s="48" t="n">
        <f aca="false">M313+J314-N(H314)</f>
        <v>2824.61538461538</v>
      </c>
      <c r="N314" s="48" t="n">
        <f aca="false">SUM(BX314:DU314)</f>
        <v>0</v>
      </c>
      <c r="O314" s="48" t="n">
        <f aca="false">SUM(Z314:BW314)-N314</f>
        <v>65</v>
      </c>
      <c r="P314" s="48" t="n">
        <f aca="false">MAX(I314-J314-K314,0)+O314</f>
        <v>155.769230769231</v>
      </c>
      <c r="Q314" s="48" t="n">
        <f aca="false">SUM(DV314:FS314)</f>
        <v>0</v>
      </c>
      <c r="R314" s="49" t="n">
        <f aca="false">N314+J314+K314+Q314</f>
        <v>9.23076923076923</v>
      </c>
      <c r="S314" s="48" t="n">
        <f aca="false">T314-T313-N(F314)+N314+Q314</f>
        <v>0</v>
      </c>
      <c r="T314" s="49" t="n">
        <f aca="false">SUM(FT314:HQ314)</f>
        <v>0</v>
      </c>
      <c r="U314" s="44" t="str">
        <f aca="false">IF(T313&lt;0.005,"",INDEX(Helpers!$C$2:$C$51,IF(_xlfn.MINIFS($DV$6:$FS$6,DV314:FS314,"&gt;0.005")=0,V314,_xlfn.MINIFS($DV$6:$FS$6,DV314:FS314,"&gt;0.005"))))</f>
        <v/>
      </c>
      <c r="V314" s="44" t="n">
        <f aca="false">IF(_xlfn.MINIFS($FT$6:$HQ$6,FT313:HQ313,"&gt;0.005")=0,1,_xlfn.MINIFS($FT$6:$HQ$6,FT313:HQ313,"&gt;0.005"))</f>
        <v>1</v>
      </c>
      <c r="W314" s="44" t="n">
        <f aca="false">IF(AND(D314&lt;&gt;"Paid",T313&gt;0.005),1,0)</f>
        <v>0</v>
      </c>
      <c r="X314" s="48" t="n">
        <f aca="false">SUMPRODUCT(((Helpers!$G$2:$G$51*(1+(Helpers!$D$2:$D$51+0.000000001)/12)^(($B314-Setup!$C$8)/(365.25/12))-Helpers!$E$2:$E$51*((1+(Helpers!$D$2:$D$51+0.000000001)/12)^(($B314-Setup!$C$8)/(365.25/12))-1)/((Helpers!$D$2:$D$51+0.000000001)/12))&gt;0)*(Helpers!$G$2:$G$51*(1+(Helpers!$D$2:$D$51+0.000000001)/12)^(($B314-Setup!$C$8)/(365.25/12))-Helpers!$E$2:$E$51*((1+(Helpers!$D$2:$D$51+0.000000001)/12)^(($B314-Setup!$C$8)/(365.25/12))-1)/((Helpers!$D$2:$D$51+0.000000001)/12)))</f>
        <v>0</v>
      </c>
      <c r="Y314" s="48"/>
      <c r="Z314" s="48" t="n">
        <f aca="false">IF(OR(N(Z$5)=0,Z$6=""),0,Z$5*((DATE(YEAR($B314),MONTH($B314),MIN(Z$6,DAY(EOMONTH($B314,0))))&gt;=$B314)*(DATE(YEAR($B314),MONTH($B314),MIN(Z$6,DAY(EOMONTH($B314,0))))&lt;$C314)+(DATE(YEAR($B314),MONTH($B314)+1,MIN(Z$6,DAY(EOMONTH($B314,1))))&gt;=$B314)*(DATE(YEAR($B314),MONTH($B314)+1,MIN(Z$6,DAY(EOMONTH($B314,1))))&lt;$C314)))</f>
        <v>25</v>
      </c>
      <c r="AA314" s="48" t="n">
        <f aca="false">IF(OR(N(AA$5)=0,AA$6=""),0,AA$5*((DATE(YEAR($B314),MONTH($B314),MIN(AA$6,DAY(EOMONTH($B314,0))))&gt;=$B314)*(DATE(YEAR($B314),MONTH($B314),MIN(AA$6,DAY(EOMONTH($B314,0))))&lt;$C314)+(DATE(YEAR($B314),MONTH($B314)+1,MIN(AA$6,DAY(EOMONTH($B314,1))))&gt;=$B314)*(DATE(YEAR($B314),MONTH($B314)+1,MIN(AA$6,DAY(EOMONTH($B314,1))))&lt;$C314)))</f>
        <v>40</v>
      </c>
      <c r="AB314" s="48" t="n">
        <f aca="false">IF(OR(N(AB$5)=0,AB$6=""),0,AB$5*((DATE(YEAR($B314),MONTH($B314),MIN(AB$6,DAY(EOMONTH($B314,0))))&gt;=$B314)*(DATE(YEAR($B314),MONTH($B314),MIN(AB$6,DAY(EOMONTH($B314,0))))&lt;$C314)+(DATE(YEAR($B314),MONTH($B314)+1,MIN(AB$6,DAY(EOMONTH($B314,1))))&gt;=$B314)*(DATE(YEAR($B314),MONTH($B314)+1,MIN(AB$6,DAY(EOMONTH($B314,1))))&lt;$C314)))</f>
        <v>0</v>
      </c>
      <c r="AC314" s="48" t="n">
        <f aca="false">IF(OR(N(AC$5)=0,AC$6=""),0,AC$5*((DATE(YEAR($B314),MONTH($B314),MIN(AC$6,DAY(EOMONTH($B314,0))))&gt;=$B314)*(DATE(YEAR($B314),MONTH($B314),MIN(AC$6,DAY(EOMONTH($B314,0))))&lt;$C314)+(DATE(YEAR($B314),MONTH($B314)+1,MIN(AC$6,DAY(EOMONTH($B314,1))))&gt;=$B314)*(DATE(YEAR($B314),MONTH($B314)+1,MIN(AC$6,DAY(EOMONTH($B314,1))))&lt;$C314)))</f>
        <v>0</v>
      </c>
      <c r="AD314" s="48" t="n">
        <f aca="false">IF(OR(N(AD$5)=0,AD$6=""),0,AD$5*((DATE(YEAR($B314),MONTH($B314),MIN(AD$6,DAY(EOMONTH($B314,0))))&gt;=$B314)*(DATE(YEAR($B314),MONTH($B314),MIN(AD$6,DAY(EOMONTH($B314,0))))&lt;$C314)+(DATE(YEAR($B314),MONTH($B314)+1,MIN(AD$6,DAY(EOMONTH($B314,1))))&gt;=$B314)*(DATE(YEAR($B314),MONTH($B314)+1,MIN(AD$6,DAY(EOMONTH($B314,1))))&lt;$C314)))</f>
        <v>0</v>
      </c>
      <c r="AE314" s="48" t="n">
        <f aca="false">IF(OR(N(AE$5)=0,AE$6=""),0,AE$5*((DATE(YEAR($B314),MONTH($B314),MIN(AE$6,DAY(EOMONTH($B314,0))))&gt;=$B314)*(DATE(YEAR($B314),MONTH($B314),MIN(AE$6,DAY(EOMONTH($B314,0))))&lt;$C314)+(DATE(YEAR($B314),MONTH($B314)+1,MIN(AE$6,DAY(EOMONTH($B314,1))))&gt;=$B314)*(DATE(YEAR($B314),MONTH($B314)+1,MIN(AE$6,DAY(EOMONTH($B314,1))))&lt;$C314)))</f>
        <v>0</v>
      </c>
      <c r="AF314" s="48" t="n">
        <f aca="false">IF(OR(N(AF$5)=0,AF$6=""),0,AF$5*((DATE(YEAR($B314),MONTH($B314),MIN(AF$6,DAY(EOMONTH($B314,0))))&gt;=$B314)*(DATE(YEAR($B314),MONTH($B314),MIN(AF$6,DAY(EOMONTH($B314,0))))&lt;$C314)+(DATE(YEAR($B314),MONTH($B314)+1,MIN(AF$6,DAY(EOMONTH($B314,1))))&gt;=$B314)*(DATE(YEAR($B314),MONTH($B314)+1,MIN(AF$6,DAY(EOMONTH($B314,1))))&lt;$C314)))</f>
        <v>0</v>
      </c>
      <c r="AG314" s="48" t="n">
        <f aca="false">IF(OR(N(AG$5)=0,AG$6=""),0,AG$5*((DATE(YEAR($B314),MONTH($B314),MIN(AG$6,DAY(EOMONTH($B314,0))))&gt;=$B314)*(DATE(YEAR($B314),MONTH($B314),MIN(AG$6,DAY(EOMONTH($B314,0))))&lt;$C314)+(DATE(YEAR($B314),MONTH($B314)+1,MIN(AG$6,DAY(EOMONTH($B314,1))))&gt;=$B314)*(DATE(YEAR($B314),MONTH($B314)+1,MIN(AG$6,DAY(EOMONTH($B314,1))))&lt;$C314)))</f>
        <v>0</v>
      </c>
      <c r="AH314" s="48" t="n">
        <f aca="false">IF(OR(N(AH$5)=0,AH$6=""),0,AH$5*((DATE(YEAR($B314),MONTH($B314),MIN(AH$6,DAY(EOMONTH($B314,0))))&gt;=$B314)*(DATE(YEAR($B314),MONTH($B314),MIN(AH$6,DAY(EOMONTH($B314,0))))&lt;$C314)+(DATE(YEAR($B314),MONTH($B314)+1,MIN(AH$6,DAY(EOMONTH($B314,1))))&gt;=$B314)*(DATE(YEAR($B314),MONTH($B314)+1,MIN(AH$6,DAY(EOMONTH($B314,1))))&lt;$C314)))</f>
        <v>0</v>
      </c>
      <c r="AI314" s="48" t="n">
        <f aca="false">IF(OR(N(AI$5)=0,AI$6=""),0,AI$5*((DATE(YEAR($B314),MONTH($B314),MIN(AI$6,DAY(EOMONTH($B314,0))))&gt;=$B314)*(DATE(YEAR($B314),MONTH($B314),MIN(AI$6,DAY(EOMONTH($B314,0))))&lt;$C314)+(DATE(YEAR($B314),MONTH($B314)+1,MIN(AI$6,DAY(EOMONTH($B314,1))))&gt;=$B314)*(DATE(YEAR($B314),MONTH($B314)+1,MIN(AI$6,DAY(EOMONTH($B314,1))))&lt;$C314)))</f>
        <v>0</v>
      </c>
      <c r="AJ314" s="48" t="n">
        <f aca="false">IF(OR(N(AJ$5)=0,AJ$6=""),0,AJ$5*((DATE(YEAR($B314),MONTH($B314),MIN(AJ$6,DAY(EOMONTH($B314,0))))&gt;=$B314)*(DATE(YEAR($B314),MONTH($B314),MIN(AJ$6,DAY(EOMONTH($B314,0))))&lt;$C314)+(DATE(YEAR($B314),MONTH($B314)+1,MIN(AJ$6,DAY(EOMONTH($B314,1))))&gt;=$B314)*(DATE(YEAR($B314),MONTH($B314)+1,MIN(AJ$6,DAY(EOMONTH($B314,1))))&lt;$C314)))</f>
        <v>0</v>
      </c>
      <c r="AK314" s="48" t="n">
        <f aca="false">IF(OR(N(AK$5)=0,AK$6=""),0,AK$5*((DATE(YEAR($B314),MONTH($B314),MIN(AK$6,DAY(EOMONTH($B314,0))))&gt;=$B314)*(DATE(YEAR($B314),MONTH($B314),MIN(AK$6,DAY(EOMONTH($B314,0))))&lt;$C314)+(DATE(YEAR($B314),MONTH($B314)+1,MIN(AK$6,DAY(EOMONTH($B314,1))))&gt;=$B314)*(DATE(YEAR($B314),MONTH($B314)+1,MIN(AK$6,DAY(EOMONTH($B314,1))))&lt;$C314)))</f>
        <v>0</v>
      </c>
      <c r="AL314" s="48" t="n">
        <f aca="false">IF(OR(N(AL$5)=0,AL$6=""),0,AL$5*((DATE(YEAR($B314),MONTH($B314),MIN(AL$6,DAY(EOMONTH($B314,0))))&gt;=$B314)*(DATE(YEAR($B314),MONTH($B314),MIN(AL$6,DAY(EOMONTH($B314,0))))&lt;$C314)+(DATE(YEAR($B314),MONTH($B314)+1,MIN(AL$6,DAY(EOMONTH($B314,1))))&gt;=$B314)*(DATE(YEAR($B314),MONTH($B314)+1,MIN(AL$6,DAY(EOMONTH($B314,1))))&lt;$C314)))</f>
        <v>0</v>
      </c>
      <c r="AM314" s="48" t="n">
        <f aca="false">IF(OR(N(AM$5)=0,AM$6=""),0,AM$5*((DATE(YEAR($B314),MONTH($B314),MIN(AM$6,DAY(EOMONTH($B314,0))))&gt;=$B314)*(DATE(YEAR($B314),MONTH($B314),MIN(AM$6,DAY(EOMONTH($B314,0))))&lt;$C314)+(DATE(YEAR($B314),MONTH($B314)+1,MIN(AM$6,DAY(EOMONTH($B314,1))))&gt;=$B314)*(DATE(YEAR($B314),MONTH($B314)+1,MIN(AM$6,DAY(EOMONTH($B314,1))))&lt;$C314)))</f>
        <v>0</v>
      </c>
      <c r="AN314" s="48" t="n">
        <f aca="false">IF(OR(N(AN$5)=0,AN$6=""),0,AN$5*((DATE(YEAR($B314),MONTH($B314),MIN(AN$6,DAY(EOMONTH($B314,0))))&gt;=$B314)*(DATE(YEAR($B314),MONTH($B314),MIN(AN$6,DAY(EOMONTH($B314,0))))&lt;$C314)+(DATE(YEAR($B314),MONTH($B314)+1,MIN(AN$6,DAY(EOMONTH($B314,1))))&gt;=$B314)*(DATE(YEAR($B314),MONTH($B314)+1,MIN(AN$6,DAY(EOMONTH($B314,1))))&lt;$C314)))</f>
        <v>0</v>
      </c>
      <c r="AO314" s="48" t="n">
        <f aca="false">IF(OR(N(AO$5)=0,AO$6=""),0,AO$5*((DATE(YEAR($B314),MONTH($B314),MIN(AO$6,DAY(EOMONTH($B314,0))))&gt;=$B314)*(DATE(YEAR($B314),MONTH($B314),MIN(AO$6,DAY(EOMONTH($B314,0))))&lt;$C314)+(DATE(YEAR($B314),MONTH($B314)+1,MIN(AO$6,DAY(EOMONTH($B314,1))))&gt;=$B314)*(DATE(YEAR($B314),MONTH($B314)+1,MIN(AO$6,DAY(EOMONTH($B314,1))))&lt;$C314)))</f>
        <v>0</v>
      </c>
      <c r="AP314" s="48" t="n">
        <f aca="false">IF(OR(N(AP$5)=0,AP$6=""),0,AP$5*((DATE(YEAR($B314),MONTH($B314),MIN(AP$6,DAY(EOMONTH($B314,0))))&gt;=$B314)*(DATE(YEAR($B314),MONTH($B314),MIN(AP$6,DAY(EOMONTH($B314,0))))&lt;$C314)+(DATE(YEAR($B314),MONTH($B314)+1,MIN(AP$6,DAY(EOMONTH($B314,1))))&gt;=$B314)*(DATE(YEAR($B314),MONTH($B314)+1,MIN(AP$6,DAY(EOMONTH($B314,1))))&lt;$C314)))</f>
        <v>0</v>
      </c>
      <c r="AQ314" s="48" t="n">
        <f aca="false">IF(OR(N(AQ$5)=0,AQ$6=""),0,AQ$5*((DATE(YEAR($B314),MONTH($B314),MIN(AQ$6,DAY(EOMONTH($B314,0))))&gt;=$B314)*(DATE(YEAR($B314),MONTH($B314),MIN(AQ$6,DAY(EOMONTH($B314,0))))&lt;$C314)+(DATE(YEAR($B314),MONTH($B314)+1,MIN(AQ$6,DAY(EOMONTH($B314,1))))&gt;=$B314)*(DATE(YEAR($B314),MONTH($B314)+1,MIN(AQ$6,DAY(EOMONTH($B314,1))))&lt;$C314)))</f>
        <v>0</v>
      </c>
      <c r="AR314" s="48" t="n">
        <f aca="false">IF(OR(N(AR$5)=0,AR$6=""),0,AR$5*((DATE(YEAR($B314),MONTH($B314),MIN(AR$6,DAY(EOMONTH($B314,0))))&gt;=$B314)*(DATE(YEAR($B314),MONTH($B314),MIN(AR$6,DAY(EOMONTH($B314,0))))&lt;$C314)+(DATE(YEAR($B314),MONTH($B314)+1,MIN(AR$6,DAY(EOMONTH($B314,1))))&gt;=$B314)*(DATE(YEAR($B314),MONTH($B314)+1,MIN(AR$6,DAY(EOMONTH($B314,1))))&lt;$C314)))</f>
        <v>0</v>
      </c>
      <c r="AS314" s="48" t="n">
        <f aca="false">IF(OR(N(AS$5)=0,AS$6=""),0,AS$5*((DATE(YEAR($B314),MONTH($B314),MIN(AS$6,DAY(EOMONTH($B314,0))))&gt;=$B314)*(DATE(YEAR($B314),MONTH($B314),MIN(AS$6,DAY(EOMONTH($B314,0))))&lt;$C314)+(DATE(YEAR($B314),MONTH($B314)+1,MIN(AS$6,DAY(EOMONTH($B314,1))))&gt;=$B314)*(DATE(YEAR($B314),MONTH($B314)+1,MIN(AS$6,DAY(EOMONTH($B314,1))))&lt;$C314)))</f>
        <v>0</v>
      </c>
      <c r="AT314" s="48" t="n">
        <f aca="false">IF(OR(N(AT$5)=0,AT$6=""),0,AT$5*((DATE(YEAR($B314),MONTH($B314),MIN(AT$6,DAY(EOMONTH($B314,0))))&gt;=$B314)*(DATE(YEAR($B314),MONTH($B314),MIN(AT$6,DAY(EOMONTH($B314,0))))&lt;$C314)+(DATE(YEAR($B314),MONTH($B314)+1,MIN(AT$6,DAY(EOMONTH($B314,1))))&gt;=$B314)*(DATE(YEAR($B314),MONTH($B314)+1,MIN(AT$6,DAY(EOMONTH($B314,1))))&lt;$C314)))</f>
        <v>0</v>
      </c>
      <c r="AU314" s="48" t="n">
        <f aca="false">IF(OR(N(AU$5)=0,AU$6=""),0,AU$5*((DATE(YEAR($B314),MONTH($B314),MIN(AU$6,DAY(EOMONTH($B314,0))))&gt;=$B314)*(DATE(YEAR($B314),MONTH($B314),MIN(AU$6,DAY(EOMONTH($B314,0))))&lt;$C314)+(DATE(YEAR($B314),MONTH($B314)+1,MIN(AU$6,DAY(EOMONTH($B314,1))))&gt;=$B314)*(DATE(YEAR($B314),MONTH($B314)+1,MIN(AU$6,DAY(EOMONTH($B314,1))))&lt;$C314)))</f>
        <v>0</v>
      </c>
      <c r="AV314" s="48" t="n">
        <f aca="false">IF(OR(N(AV$5)=0,AV$6=""),0,AV$5*((DATE(YEAR($B314),MONTH($B314),MIN(AV$6,DAY(EOMONTH($B314,0))))&gt;=$B314)*(DATE(YEAR($B314),MONTH($B314),MIN(AV$6,DAY(EOMONTH($B314,0))))&lt;$C314)+(DATE(YEAR($B314),MONTH($B314)+1,MIN(AV$6,DAY(EOMONTH($B314,1))))&gt;=$B314)*(DATE(YEAR($B314),MONTH($B314)+1,MIN(AV$6,DAY(EOMONTH($B314,1))))&lt;$C314)))</f>
        <v>0</v>
      </c>
      <c r="AW314" s="48" t="n">
        <f aca="false">IF(OR(N(AW$5)=0,AW$6=""),0,AW$5*((DATE(YEAR($B314),MONTH($B314),MIN(AW$6,DAY(EOMONTH($B314,0))))&gt;=$B314)*(DATE(YEAR($B314),MONTH($B314),MIN(AW$6,DAY(EOMONTH($B314,0))))&lt;$C314)+(DATE(YEAR($B314),MONTH($B314)+1,MIN(AW$6,DAY(EOMONTH($B314,1))))&gt;=$B314)*(DATE(YEAR($B314),MONTH($B314)+1,MIN(AW$6,DAY(EOMONTH($B314,1))))&lt;$C314)))</f>
        <v>0</v>
      </c>
      <c r="AX314" s="48" t="n">
        <f aca="false">IF(OR(N(AX$5)=0,AX$6=""),0,AX$5*((DATE(YEAR($B314),MONTH($B314),MIN(AX$6,DAY(EOMONTH($B314,0))))&gt;=$B314)*(DATE(YEAR($B314),MONTH($B314),MIN(AX$6,DAY(EOMONTH($B314,0))))&lt;$C314)+(DATE(YEAR($B314),MONTH($B314)+1,MIN(AX$6,DAY(EOMONTH($B314,1))))&gt;=$B314)*(DATE(YEAR($B314),MONTH($B314)+1,MIN(AX$6,DAY(EOMONTH($B314,1))))&lt;$C314)))</f>
        <v>0</v>
      </c>
      <c r="AY314" s="48" t="n">
        <f aca="false">IF(OR(N(AY$5)=0,AY$6=""),0,AY$5*((DATE(YEAR($B314),MONTH($B314),MIN(AY$6,DAY(EOMONTH($B314,0))))&gt;=$B314)*(DATE(YEAR($B314),MONTH($B314),MIN(AY$6,DAY(EOMONTH($B314,0))))&lt;$C314)+(DATE(YEAR($B314),MONTH($B314)+1,MIN(AY$6,DAY(EOMONTH($B314,1))))&gt;=$B314)*(DATE(YEAR($B314),MONTH($B314)+1,MIN(AY$6,DAY(EOMONTH($B314,1))))&lt;$C314)))</f>
        <v>0</v>
      </c>
      <c r="AZ314" s="48" t="n">
        <f aca="false">IF(OR(N(AZ$5)=0,AZ$6=""),0,AZ$5*((DATE(YEAR($B314),MONTH($B314),MIN(AZ$6,DAY(EOMONTH($B314,0))))&gt;=$B314)*(DATE(YEAR($B314),MONTH($B314),MIN(AZ$6,DAY(EOMONTH($B314,0))))&lt;$C314)+(DATE(YEAR($B314),MONTH($B314)+1,MIN(AZ$6,DAY(EOMONTH($B314,1))))&gt;=$B314)*(DATE(YEAR($B314),MONTH($B314)+1,MIN(AZ$6,DAY(EOMONTH($B314,1))))&lt;$C314)))</f>
        <v>0</v>
      </c>
      <c r="BA314" s="48" t="n">
        <f aca="false">IF(OR(N(BA$5)=0,BA$6=""),0,BA$5*((DATE(YEAR($B314),MONTH($B314),MIN(BA$6,DAY(EOMONTH($B314,0))))&gt;=$B314)*(DATE(YEAR($B314),MONTH($B314),MIN(BA$6,DAY(EOMONTH($B314,0))))&lt;$C314)+(DATE(YEAR($B314),MONTH($B314)+1,MIN(BA$6,DAY(EOMONTH($B314,1))))&gt;=$B314)*(DATE(YEAR($B314),MONTH($B314)+1,MIN(BA$6,DAY(EOMONTH($B314,1))))&lt;$C314)))</f>
        <v>0</v>
      </c>
      <c r="BB314" s="48" t="n">
        <f aca="false">IF(OR(N(BB$5)=0,BB$6=""),0,BB$5*((DATE(YEAR($B314),MONTH($B314),MIN(BB$6,DAY(EOMONTH($B314,0))))&gt;=$B314)*(DATE(YEAR($B314),MONTH($B314),MIN(BB$6,DAY(EOMONTH($B314,0))))&lt;$C314)+(DATE(YEAR($B314),MONTH($B314)+1,MIN(BB$6,DAY(EOMONTH($B314,1))))&gt;=$B314)*(DATE(YEAR($B314),MONTH($B314)+1,MIN(BB$6,DAY(EOMONTH($B314,1))))&lt;$C314)))</f>
        <v>0</v>
      </c>
      <c r="BC314" s="48" t="n">
        <f aca="false">IF(OR(N(BC$5)=0,BC$6=""),0,BC$5*((DATE(YEAR($B314),MONTH($B314),MIN(BC$6,DAY(EOMONTH($B314,0))))&gt;=$B314)*(DATE(YEAR($B314),MONTH($B314),MIN(BC$6,DAY(EOMONTH($B314,0))))&lt;$C314)+(DATE(YEAR($B314),MONTH($B314)+1,MIN(BC$6,DAY(EOMONTH($B314,1))))&gt;=$B314)*(DATE(YEAR($B314),MONTH($B314)+1,MIN(BC$6,DAY(EOMONTH($B314,1))))&lt;$C314)))</f>
        <v>0</v>
      </c>
      <c r="BD314" s="48" t="n">
        <f aca="false">IF(OR(N(BD$5)=0,BD$6=""),0,BD$5*((DATE(YEAR($B314),MONTH($B314),MIN(BD$6,DAY(EOMONTH($B314,0))))&gt;=$B314)*(DATE(YEAR($B314),MONTH($B314),MIN(BD$6,DAY(EOMONTH($B314,0))))&lt;$C314)+(DATE(YEAR($B314),MONTH($B314)+1,MIN(BD$6,DAY(EOMONTH($B314,1))))&gt;=$B314)*(DATE(YEAR($B314),MONTH($B314)+1,MIN(BD$6,DAY(EOMONTH($B314,1))))&lt;$C314)))</f>
        <v>0</v>
      </c>
      <c r="BE314" s="48" t="n">
        <f aca="false">IF(OR(N(BE$5)=0,BE$6=""),0,BE$5*((DATE(YEAR($B314),MONTH($B314),MIN(BE$6,DAY(EOMONTH($B314,0))))&gt;=$B314)*(DATE(YEAR($B314),MONTH($B314),MIN(BE$6,DAY(EOMONTH($B314,0))))&lt;$C314)+(DATE(YEAR($B314),MONTH($B314)+1,MIN(BE$6,DAY(EOMONTH($B314,1))))&gt;=$B314)*(DATE(YEAR($B314),MONTH($B314)+1,MIN(BE$6,DAY(EOMONTH($B314,1))))&lt;$C314)))</f>
        <v>0</v>
      </c>
      <c r="BF314" s="48" t="n">
        <f aca="false">IF(OR(N(BF$5)=0,BF$6=""),0,BF$5*((DATE(YEAR($B314),MONTH($B314),MIN(BF$6,DAY(EOMONTH($B314,0))))&gt;=$B314)*(DATE(YEAR($B314),MONTH($B314),MIN(BF$6,DAY(EOMONTH($B314,0))))&lt;$C314)+(DATE(YEAR($B314),MONTH($B314)+1,MIN(BF$6,DAY(EOMONTH($B314,1))))&gt;=$B314)*(DATE(YEAR($B314),MONTH($B314)+1,MIN(BF$6,DAY(EOMONTH($B314,1))))&lt;$C314)))</f>
        <v>0</v>
      </c>
      <c r="BG314" s="48" t="n">
        <f aca="false">IF(OR(N(BG$5)=0,BG$6=""),0,BG$5*((DATE(YEAR($B314),MONTH($B314),MIN(BG$6,DAY(EOMONTH($B314,0))))&gt;=$B314)*(DATE(YEAR($B314),MONTH($B314),MIN(BG$6,DAY(EOMONTH($B314,0))))&lt;$C314)+(DATE(YEAR($B314),MONTH($B314)+1,MIN(BG$6,DAY(EOMONTH($B314,1))))&gt;=$B314)*(DATE(YEAR($B314),MONTH($B314)+1,MIN(BG$6,DAY(EOMONTH($B314,1))))&lt;$C314)))</f>
        <v>0</v>
      </c>
      <c r="BH314" s="48" t="n">
        <f aca="false">IF(OR(N(BH$5)=0,BH$6=""),0,BH$5*((DATE(YEAR($B314),MONTH($B314),MIN(BH$6,DAY(EOMONTH($B314,0))))&gt;=$B314)*(DATE(YEAR($B314),MONTH($B314),MIN(BH$6,DAY(EOMONTH($B314,0))))&lt;$C314)+(DATE(YEAR($B314),MONTH($B314)+1,MIN(BH$6,DAY(EOMONTH($B314,1))))&gt;=$B314)*(DATE(YEAR($B314),MONTH($B314)+1,MIN(BH$6,DAY(EOMONTH($B314,1))))&lt;$C314)))</f>
        <v>0</v>
      </c>
      <c r="BI314" s="48" t="n">
        <f aca="false">IF(OR(N(BI$5)=0,BI$6=""),0,BI$5*((DATE(YEAR($B314),MONTH($B314),MIN(BI$6,DAY(EOMONTH($B314,0))))&gt;=$B314)*(DATE(YEAR($B314),MONTH($B314),MIN(BI$6,DAY(EOMONTH($B314,0))))&lt;$C314)+(DATE(YEAR($B314),MONTH($B314)+1,MIN(BI$6,DAY(EOMONTH($B314,1))))&gt;=$B314)*(DATE(YEAR($B314),MONTH($B314)+1,MIN(BI$6,DAY(EOMONTH($B314,1))))&lt;$C314)))</f>
        <v>0</v>
      </c>
      <c r="BJ314" s="48" t="n">
        <f aca="false">IF(OR(N(BJ$5)=0,BJ$6=""),0,BJ$5*((DATE(YEAR($B314),MONTH($B314),MIN(BJ$6,DAY(EOMONTH($B314,0))))&gt;=$B314)*(DATE(YEAR($B314),MONTH($B314),MIN(BJ$6,DAY(EOMONTH($B314,0))))&lt;$C314)+(DATE(YEAR($B314),MONTH($B314)+1,MIN(BJ$6,DAY(EOMONTH($B314,1))))&gt;=$B314)*(DATE(YEAR($B314),MONTH($B314)+1,MIN(BJ$6,DAY(EOMONTH($B314,1))))&lt;$C314)))</f>
        <v>0</v>
      </c>
      <c r="BK314" s="48" t="n">
        <f aca="false">IF(OR(N(BK$5)=0,BK$6=""),0,BK$5*((DATE(YEAR($B314),MONTH($B314),MIN(BK$6,DAY(EOMONTH($B314,0))))&gt;=$B314)*(DATE(YEAR($B314),MONTH($B314),MIN(BK$6,DAY(EOMONTH($B314,0))))&lt;$C314)+(DATE(YEAR($B314),MONTH($B314)+1,MIN(BK$6,DAY(EOMONTH($B314,1))))&gt;=$B314)*(DATE(YEAR($B314),MONTH($B314)+1,MIN(BK$6,DAY(EOMONTH($B314,1))))&lt;$C314)))</f>
        <v>0</v>
      </c>
      <c r="BL314" s="48" t="n">
        <f aca="false">IF(OR(N(BL$5)=0,BL$6=""),0,BL$5*((DATE(YEAR($B314),MONTH($B314),MIN(BL$6,DAY(EOMONTH($B314,0))))&gt;=$B314)*(DATE(YEAR($B314),MONTH($B314),MIN(BL$6,DAY(EOMONTH($B314,0))))&lt;$C314)+(DATE(YEAR($B314),MONTH($B314)+1,MIN(BL$6,DAY(EOMONTH($B314,1))))&gt;=$B314)*(DATE(YEAR($B314),MONTH($B314)+1,MIN(BL$6,DAY(EOMONTH($B314,1))))&lt;$C314)))</f>
        <v>0</v>
      </c>
      <c r="BM314" s="48" t="n">
        <f aca="false">IF(OR(N(BM$5)=0,BM$6=""),0,BM$5*((DATE(YEAR($B314),MONTH($B314),MIN(BM$6,DAY(EOMONTH($B314,0))))&gt;=$B314)*(DATE(YEAR($B314),MONTH($B314),MIN(BM$6,DAY(EOMONTH($B314,0))))&lt;$C314)+(DATE(YEAR($B314),MONTH($B314)+1,MIN(BM$6,DAY(EOMONTH($B314,1))))&gt;=$B314)*(DATE(YEAR($B314),MONTH($B314)+1,MIN(BM$6,DAY(EOMONTH($B314,1))))&lt;$C314)))</f>
        <v>0</v>
      </c>
      <c r="BN314" s="48" t="n">
        <f aca="false">IF(OR(N(BN$5)=0,BN$6=""),0,BN$5*((DATE(YEAR($B314),MONTH($B314),MIN(BN$6,DAY(EOMONTH($B314,0))))&gt;=$B314)*(DATE(YEAR($B314),MONTH($B314),MIN(BN$6,DAY(EOMONTH($B314,0))))&lt;$C314)+(DATE(YEAR($B314),MONTH($B314)+1,MIN(BN$6,DAY(EOMONTH($B314,1))))&gt;=$B314)*(DATE(YEAR($B314),MONTH($B314)+1,MIN(BN$6,DAY(EOMONTH($B314,1))))&lt;$C314)))</f>
        <v>0</v>
      </c>
      <c r="BO314" s="48" t="n">
        <f aca="false">IF(OR(N(BO$5)=0,BO$6=""),0,BO$5*((DATE(YEAR($B314),MONTH($B314),MIN(BO$6,DAY(EOMONTH($B314,0))))&gt;=$B314)*(DATE(YEAR($B314),MONTH($B314),MIN(BO$6,DAY(EOMONTH($B314,0))))&lt;$C314)+(DATE(YEAR($B314),MONTH($B314)+1,MIN(BO$6,DAY(EOMONTH($B314,1))))&gt;=$B314)*(DATE(YEAR($B314),MONTH($B314)+1,MIN(BO$6,DAY(EOMONTH($B314,1))))&lt;$C314)))</f>
        <v>0</v>
      </c>
      <c r="BP314" s="48" t="n">
        <f aca="false">IF(OR(N(BP$5)=0,BP$6=""),0,BP$5*((DATE(YEAR($B314),MONTH($B314),MIN(BP$6,DAY(EOMONTH($B314,0))))&gt;=$B314)*(DATE(YEAR($B314),MONTH($B314),MIN(BP$6,DAY(EOMONTH($B314,0))))&lt;$C314)+(DATE(YEAR($B314),MONTH($B314)+1,MIN(BP$6,DAY(EOMONTH($B314,1))))&gt;=$B314)*(DATE(YEAR($B314),MONTH($B314)+1,MIN(BP$6,DAY(EOMONTH($B314,1))))&lt;$C314)))</f>
        <v>0</v>
      </c>
      <c r="BQ314" s="48" t="n">
        <f aca="false">IF(OR(N(BQ$5)=0,BQ$6=""),0,BQ$5*((DATE(YEAR($B314),MONTH($B314),MIN(BQ$6,DAY(EOMONTH($B314,0))))&gt;=$B314)*(DATE(YEAR($B314),MONTH($B314),MIN(BQ$6,DAY(EOMONTH($B314,0))))&lt;$C314)+(DATE(YEAR($B314),MONTH($B314)+1,MIN(BQ$6,DAY(EOMONTH($B314,1))))&gt;=$B314)*(DATE(YEAR($B314),MONTH($B314)+1,MIN(BQ$6,DAY(EOMONTH($B314,1))))&lt;$C314)))</f>
        <v>0</v>
      </c>
      <c r="BR314" s="48" t="n">
        <f aca="false">IF(OR(N(BR$5)=0,BR$6=""),0,BR$5*((DATE(YEAR($B314),MONTH($B314),MIN(BR$6,DAY(EOMONTH($B314,0))))&gt;=$B314)*(DATE(YEAR($B314),MONTH($B314),MIN(BR$6,DAY(EOMONTH($B314,0))))&lt;$C314)+(DATE(YEAR($B314),MONTH($B314)+1,MIN(BR$6,DAY(EOMONTH($B314,1))))&gt;=$B314)*(DATE(YEAR($B314),MONTH($B314)+1,MIN(BR$6,DAY(EOMONTH($B314,1))))&lt;$C314)))</f>
        <v>0</v>
      </c>
      <c r="BS314" s="48" t="n">
        <f aca="false">IF(OR(N(BS$5)=0,BS$6=""),0,BS$5*((DATE(YEAR($B314),MONTH($B314),MIN(BS$6,DAY(EOMONTH($B314,0))))&gt;=$B314)*(DATE(YEAR($B314),MONTH($B314),MIN(BS$6,DAY(EOMONTH($B314,0))))&lt;$C314)+(DATE(YEAR($B314),MONTH($B314)+1,MIN(BS$6,DAY(EOMONTH($B314,1))))&gt;=$B314)*(DATE(YEAR($B314),MONTH($B314)+1,MIN(BS$6,DAY(EOMONTH($B314,1))))&lt;$C314)))</f>
        <v>0</v>
      </c>
      <c r="BT314" s="48" t="n">
        <f aca="false">IF(OR(N(BT$5)=0,BT$6=""),0,BT$5*((DATE(YEAR($B314),MONTH($B314),MIN(BT$6,DAY(EOMONTH($B314,0))))&gt;=$B314)*(DATE(YEAR($B314),MONTH($B314),MIN(BT$6,DAY(EOMONTH($B314,0))))&lt;$C314)+(DATE(YEAR($B314),MONTH($B314)+1,MIN(BT$6,DAY(EOMONTH($B314,1))))&gt;=$B314)*(DATE(YEAR($B314),MONTH($B314)+1,MIN(BT$6,DAY(EOMONTH($B314,1))))&lt;$C314)))</f>
        <v>0</v>
      </c>
      <c r="BU314" s="48" t="n">
        <f aca="false">IF(OR(N(BU$5)=0,BU$6=""),0,BU$5*((DATE(YEAR($B314),MONTH($B314),MIN(BU$6,DAY(EOMONTH($B314,0))))&gt;=$B314)*(DATE(YEAR($B314),MONTH($B314),MIN(BU$6,DAY(EOMONTH($B314,0))))&lt;$C314)+(DATE(YEAR($B314),MONTH($B314)+1,MIN(BU$6,DAY(EOMONTH($B314,1))))&gt;=$B314)*(DATE(YEAR($B314),MONTH($B314)+1,MIN(BU$6,DAY(EOMONTH($B314,1))))&lt;$C314)))</f>
        <v>0</v>
      </c>
      <c r="BV314" s="48" t="n">
        <f aca="false">IF(OR(N(BV$5)=0,BV$6=""),0,BV$5*((DATE(YEAR($B314),MONTH($B314),MIN(BV$6,DAY(EOMONTH($B314,0))))&gt;=$B314)*(DATE(YEAR($B314),MONTH($B314),MIN(BV$6,DAY(EOMONTH($B314,0))))&lt;$C314)+(DATE(YEAR($B314),MONTH($B314)+1,MIN(BV$6,DAY(EOMONTH($B314,1))))&gt;=$B314)*(DATE(YEAR($B314),MONTH($B314)+1,MIN(BV$6,DAY(EOMONTH($B314,1))))&lt;$C314)))</f>
        <v>0</v>
      </c>
      <c r="BW314" s="48" t="n">
        <f aca="false">IF(OR(N(BW$5)=0,BW$6=""),0,BW$5*((DATE(YEAR($B314),MONTH($B314),MIN(BW$6,DAY(EOMONTH($B314,0))))&gt;=$B314)*(DATE(YEAR($B314),MONTH($B314),MIN(BW$6,DAY(EOMONTH($B314,0))))&lt;$C314)+(DATE(YEAR($B314),MONTH($B314)+1,MIN(BW$6,DAY(EOMONTH($B314,1))))&gt;=$B314)*(DATE(YEAR($B314),MONTH($B314)+1,MIN(BW$6,DAY(EOMONTH($B314,1))))&lt;$C314)))</f>
        <v>0</v>
      </c>
      <c r="BX314" s="48" t="n">
        <f aca="false">MIN(Z314,(FT313*(1+FT$5/Setup!$C$36)+IF($V314=1,N($F314),0)))</f>
        <v>0</v>
      </c>
      <c r="BY314" s="48" t="n">
        <f aca="false">MIN(AA314,(FU313*(1+FU$5/Setup!$C$36)+IF($V314=2,N($F314),0)))</f>
        <v>0</v>
      </c>
      <c r="BZ314" s="48" t="n">
        <f aca="false">MIN(AB314,(FV313*(1+FV$5/Setup!$C$36)+IF($V314=3,N($F314),0)))</f>
        <v>0</v>
      </c>
      <c r="CA314" s="48" t="n">
        <f aca="false">MIN(AC314,(FW313*(1+FW$5/Setup!$C$36)+IF($V314=4,N($F314),0)))</f>
        <v>0</v>
      </c>
      <c r="CB314" s="48" t="n">
        <f aca="false">MIN(AD314,(FX313*(1+FX$5/Setup!$C$36)+IF($V314=5,N($F314),0)))</f>
        <v>0</v>
      </c>
      <c r="CC314" s="48" t="n">
        <f aca="false">MIN(AE314,(FY313*(1+FY$5/Setup!$C$36)+IF($V314=6,N($F314),0)))</f>
        <v>0</v>
      </c>
      <c r="CD314" s="48" t="n">
        <f aca="false">MIN(AF314,(FZ313*(1+FZ$5/Setup!$C$36)+IF($V314=7,N($F314),0)))</f>
        <v>0</v>
      </c>
      <c r="CE314" s="48" t="n">
        <f aca="false">MIN(AG314,(GA313*(1+GA$5/Setup!$C$36)+IF($V314=8,N($F314),0)))</f>
        <v>0</v>
      </c>
      <c r="CF314" s="48" t="n">
        <f aca="false">MIN(AH314,(GB313*(1+GB$5/Setup!$C$36)+IF($V314=9,N($F314),0)))</f>
        <v>0</v>
      </c>
      <c r="CG314" s="48" t="n">
        <f aca="false">MIN(AI314,(GC313*(1+GC$5/Setup!$C$36)+IF($V314=10,N($F314),0)))</f>
        <v>0</v>
      </c>
      <c r="CH314" s="48" t="n">
        <f aca="false">MIN(AJ314,(GD313*(1+GD$5/Setup!$C$36)+IF($V314=11,N($F314),0)))</f>
        <v>0</v>
      </c>
      <c r="CI314" s="48" t="n">
        <f aca="false">MIN(AK314,(GE313*(1+GE$5/Setup!$C$36)+IF($V314=12,N($F314),0)))</f>
        <v>0</v>
      </c>
      <c r="CJ314" s="48" t="n">
        <f aca="false">MIN(AL314,(GF313*(1+GF$5/Setup!$C$36)+IF($V314=13,N($F314),0)))</f>
        <v>0</v>
      </c>
      <c r="CK314" s="48" t="n">
        <f aca="false">MIN(AM314,(GG313*(1+GG$5/Setup!$C$36)+IF($V314=14,N($F314),0)))</f>
        <v>0</v>
      </c>
      <c r="CL314" s="48" t="n">
        <f aca="false">MIN(AN314,(GH313*(1+GH$5/Setup!$C$36)+IF($V314=15,N($F314),0)))</f>
        <v>0</v>
      </c>
      <c r="CM314" s="48" t="n">
        <f aca="false">MIN(AO314,(GI313*(1+GI$5/Setup!$C$36)+IF($V314=16,N($F314),0)))</f>
        <v>0</v>
      </c>
      <c r="CN314" s="48" t="n">
        <f aca="false">MIN(AP314,(GJ313*(1+GJ$5/Setup!$C$36)+IF($V314=17,N($F314),0)))</f>
        <v>0</v>
      </c>
      <c r="CO314" s="48" t="n">
        <f aca="false">MIN(AQ314,(GK313*(1+GK$5/Setup!$C$36)+IF($V314=18,N($F314),0)))</f>
        <v>0</v>
      </c>
      <c r="CP314" s="48" t="n">
        <f aca="false">MIN(AR314,(GL313*(1+GL$5/Setup!$C$36)+IF($V314=19,N($F314),0)))</f>
        <v>0</v>
      </c>
      <c r="CQ314" s="48" t="n">
        <f aca="false">MIN(AS314,(GM313*(1+GM$5/Setup!$C$36)+IF($V314=20,N($F314),0)))</f>
        <v>0</v>
      </c>
      <c r="CR314" s="48" t="n">
        <f aca="false">MIN(AT314,(GN313*(1+GN$5/Setup!$C$36)+IF($V314=21,N($F314),0)))</f>
        <v>0</v>
      </c>
      <c r="CS314" s="48" t="n">
        <f aca="false">MIN(AU314,(GO313*(1+GO$5/Setup!$C$36)+IF($V314=22,N($F314),0)))</f>
        <v>0</v>
      </c>
      <c r="CT314" s="48" t="n">
        <f aca="false">MIN(AV314,(GP313*(1+GP$5/Setup!$C$36)+IF($V314=23,N($F314),0)))</f>
        <v>0</v>
      </c>
      <c r="CU314" s="48" t="n">
        <f aca="false">MIN(AW314,(GQ313*(1+GQ$5/Setup!$C$36)+IF($V314=24,N($F314),0)))</f>
        <v>0</v>
      </c>
      <c r="CV314" s="48" t="n">
        <f aca="false">MIN(AX314,(GR313*(1+GR$5/Setup!$C$36)+IF($V314=25,N($F314),0)))</f>
        <v>0</v>
      </c>
      <c r="CW314" s="48" t="n">
        <f aca="false">MIN(AY314,(GS313*(1+GS$5/Setup!$C$36)+IF($V314=26,N($F314),0)))</f>
        <v>0</v>
      </c>
      <c r="CX314" s="48" t="n">
        <f aca="false">MIN(AZ314,(GT313*(1+GT$5/Setup!$C$36)+IF($V314=27,N($F314),0)))</f>
        <v>0</v>
      </c>
      <c r="CY314" s="48" t="n">
        <f aca="false">MIN(BA314,(GU313*(1+GU$5/Setup!$C$36)+IF($V314=28,N($F314),0)))</f>
        <v>0</v>
      </c>
      <c r="CZ314" s="48" t="n">
        <f aca="false">MIN(BB314,(GV313*(1+GV$5/Setup!$C$36)+IF($V314=29,N($F314),0)))</f>
        <v>0</v>
      </c>
      <c r="DA314" s="48" t="n">
        <f aca="false">MIN(BC314,(GW313*(1+GW$5/Setup!$C$36)+IF($V314=30,N($F314),0)))</f>
        <v>0</v>
      </c>
      <c r="DB314" s="48" t="n">
        <f aca="false">MIN(BD314,(GX313*(1+GX$5/Setup!$C$36)+IF($V314=31,N($F314),0)))</f>
        <v>0</v>
      </c>
      <c r="DC314" s="48" t="n">
        <f aca="false">MIN(BE314,(GY313*(1+GY$5/Setup!$C$36)+IF($V314=32,N($F314),0)))</f>
        <v>0</v>
      </c>
      <c r="DD314" s="48" t="n">
        <f aca="false">MIN(BF314,(GZ313*(1+GZ$5/Setup!$C$36)+IF($V314=33,N($F314),0)))</f>
        <v>0</v>
      </c>
      <c r="DE314" s="48" t="n">
        <f aca="false">MIN(BG314,(HA313*(1+HA$5/Setup!$C$36)+IF($V314=34,N($F314),0)))</f>
        <v>0</v>
      </c>
      <c r="DF314" s="48" t="n">
        <f aca="false">MIN(BH314,(HB313*(1+HB$5/Setup!$C$36)+IF($V314=35,N($F314),0)))</f>
        <v>0</v>
      </c>
      <c r="DG314" s="48" t="n">
        <f aca="false">MIN(BI314,(HC313*(1+HC$5/Setup!$C$36)+IF($V314=36,N($F314),0)))</f>
        <v>0</v>
      </c>
      <c r="DH314" s="48" t="n">
        <f aca="false">MIN(BJ314,(HD313*(1+HD$5/Setup!$C$36)+IF($V314=37,N($F314),0)))</f>
        <v>0</v>
      </c>
      <c r="DI314" s="48" t="n">
        <f aca="false">MIN(BK314,(HE313*(1+HE$5/Setup!$C$36)+IF($V314=38,N($F314),0)))</f>
        <v>0</v>
      </c>
      <c r="DJ314" s="48" t="n">
        <f aca="false">MIN(BL314,(HF313*(1+HF$5/Setup!$C$36)+IF($V314=39,N($F314),0)))</f>
        <v>0</v>
      </c>
      <c r="DK314" s="48" t="n">
        <f aca="false">MIN(BM314,(HG313*(1+HG$5/Setup!$C$36)+IF($V314=40,N($F314),0)))</f>
        <v>0</v>
      </c>
      <c r="DL314" s="48" t="n">
        <f aca="false">MIN(BN314,(HH313*(1+HH$5/Setup!$C$36)+IF($V314=41,N($F314),0)))</f>
        <v>0</v>
      </c>
      <c r="DM314" s="48" t="n">
        <f aca="false">MIN(BO314,(HI313*(1+HI$5/Setup!$C$36)+IF($V314=42,N($F314),0)))</f>
        <v>0</v>
      </c>
      <c r="DN314" s="48" t="n">
        <f aca="false">MIN(BP314,(HJ313*(1+HJ$5/Setup!$C$36)+IF($V314=43,N($F314),0)))</f>
        <v>0</v>
      </c>
      <c r="DO314" s="48" t="n">
        <f aca="false">MIN(BQ314,(HK313*(1+HK$5/Setup!$C$36)+IF($V314=44,N($F314),0)))</f>
        <v>0</v>
      </c>
      <c r="DP314" s="48" t="n">
        <f aca="false">MIN(BR314,(HL313*(1+HL$5/Setup!$C$36)+IF($V314=45,N($F314),0)))</f>
        <v>0</v>
      </c>
      <c r="DQ314" s="48" t="n">
        <f aca="false">MIN(BS314,(HM313*(1+HM$5/Setup!$C$36)+IF($V314=46,N($F314),0)))</f>
        <v>0</v>
      </c>
      <c r="DR314" s="48" t="n">
        <f aca="false">MIN(BT314,(HN313*(1+HN$5/Setup!$C$36)+IF($V314=47,N($F314),0)))</f>
        <v>0</v>
      </c>
      <c r="DS314" s="48" t="n">
        <f aca="false">MIN(BU314,(HO313*(1+HO$5/Setup!$C$36)+IF($V314=48,N($F314),0)))</f>
        <v>0</v>
      </c>
      <c r="DT314" s="48" t="n">
        <f aca="false">MIN(BV314,(HP313*(1+HP$5/Setup!$C$36)+IF($V314=49,N($F314),0)))</f>
        <v>0</v>
      </c>
      <c r="DU314" s="48" t="n">
        <f aca="false">MIN(BW314,(HQ313*(1+HQ$5/Setup!$C$36)+IF($V314=50,N($F314),0)))</f>
        <v>0</v>
      </c>
      <c r="DV314" s="48" t="n">
        <f aca="false">MIN(MAX((FT313*(1+FT$5/Setup!$C$36)+IF($V314=1,N($F314),0))-BX314,0),MAX($P314-0,0))</f>
        <v>0</v>
      </c>
      <c r="DW314" s="48" t="n">
        <f aca="false">MIN(MAX((FU313*(1+FU$5/Setup!$C$36)+IF($V314=2,N($F314),0))-BY314,0),MAX($P314-SUM(DV314:DV314),0))</f>
        <v>0</v>
      </c>
      <c r="DX314" s="48" t="n">
        <f aca="false">MIN(MAX((FV313*(1+FV$5/Setup!$C$36)+IF($V314=3,N($F314),0))-BZ314,0),MAX($P314-SUM(DV314:DW314),0))</f>
        <v>0</v>
      </c>
      <c r="DY314" s="48" t="n">
        <f aca="false">MIN(MAX((FW313*(1+FW$5/Setup!$C$36)+IF($V314=4,N($F314),0))-CA314,0),MAX($P314-SUM(DV314:DX314),0))</f>
        <v>0</v>
      </c>
      <c r="DZ314" s="48" t="n">
        <f aca="false">MIN(MAX((FX313*(1+FX$5/Setup!$C$36)+IF($V314=5,N($F314),0))-CB314,0),MAX($P314-SUM(DV314:DY314),0))</f>
        <v>0</v>
      </c>
      <c r="EA314" s="48" t="n">
        <f aca="false">MIN(MAX((FY313*(1+FY$5/Setup!$C$36)+IF($V314=6,N($F314),0))-CC314,0),MAX($P314-SUM(DV314:DZ314),0))</f>
        <v>0</v>
      </c>
      <c r="EB314" s="48" t="n">
        <f aca="false">MIN(MAX((FZ313*(1+FZ$5/Setup!$C$36)+IF($V314=7,N($F314),0))-CD314,0),MAX($P314-SUM(DV314:EA314),0))</f>
        <v>0</v>
      </c>
      <c r="EC314" s="48" t="n">
        <f aca="false">MIN(MAX((GA313*(1+GA$5/Setup!$C$36)+IF($V314=8,N($F314),0))-CE314,0),MAX($P314-SUM(DV314:EB314),0))</f>
        <v>0</v>
      </c>
      <c r="ED314" s="48" t="n">
        <f aca="false">MIN(MAX((GB313*(1+GB$5/Setup!$C$36)+IF($V314=9,N($F314),0))-CF314,0),MAX($P314-SUM(DV314:EC314),0))</f>
        <v>0</v>
      </c>
      <c r="EE314" s="48" t="n">
        <f aca="false">MIN(MAX((GC313*(1+GC$5/Setup!$C$36)+IF($V314=10,N($F314),0))-CG314,0),MAX($P314-SUM(DV314:ED314),0))</f>
        <v>0</v>
      </c>
      <c r="EF314" s="48" t="n">
        <f aca="false">MIN(MAX((GD313*(1+GD$5/Setup!$C$36)+IF($V314=11,N($F314),0))-CH314,0),MAX($P314-SUM(DV314:EE314),0))</f>
        <v>0</v>
      </c>
      <c r="EG314" s="48" t="n">
        <f aca="false">MIN(MAX((GE313*(1+GE$5/Setup!$C$36)+IF($V314=12,N($F314),0))-CI314,0),MAX($P314-SUM(DV314:EF314),0))</f>
        <v>0</v>
      </c>
      <c r="EH314" s="48" t="n">
        <f aca="false">MIN(MAX((GF313*(1+GF$5/Setup!$C$36)+IF($V314=13,N($F314),0))-CJ314,0),MAX($P314-SUM(DV314:EG314),0))</f>
        <v>0</v>
      </c>
      <c r="EI314" s="48" t="n">
        <f aca="false">MIN(MAX((GG313*(1+GG$5/Setup!$C$36)+IF($V314=14,N($F314),0))-CK314,0),MAX($P314-SUM(DV314:EH314),0))</f>
        <v>0</v>
      </c>
      <c r="EJ314" s="48" t="n">
        <f aca="false">MIN(MAX((GH313*(1+GH$5/Setup!$C$36)+IF($V314=15,N($F314),0))-CL314,0),MAX($P314-SUM(DV314:EI314),0))</f>
        <v>0</v>
      </c>
      <c r="EK314" s="48" t="n">
        <f aca="false">MIN(MAX((GI313*(1+GI$5/Setup!$C$36)+IF($V314=16,N($F314),0))-CM314,0),MAX($P314-SUM(DV314:EJ314),0))</f>
        <v>0</v>
      </c>
      <c r="EL314" s="48" t="n">
        <f aca="false">MIN(MAX((GJ313*(1+GJ$5/Setup!$C$36)+IF($V314=17,N($F314),0))-CN314,0),MAX($P314-SUM(DV314:EK314),0))</f>
        <v>0</v>
      </c>
      <c r="EM314" s="48" t="n">
        <f aca="false">MIN(MAX((GK313*(1+GK$5/Setup!$C$36)+IF($V314=18,N($F314),0))-CO314,0),MAX($P314-SUM(DV314:EL314),0))</f>
        <v>0</v>
      </c>
      <c r="EN314" s="48" t="n">
        <f aca="false">MIN(MAX((GL313*(1+GL$5/Setup!$C$36)+IF($V314=19,N($F314),0))-CP314,0),MAX($P314-SUM(DV314:EM314),0))</f>
        <v>0</v>
      </c>
      <c r="EO314" s="48" t="n">
        <f aca="false">MIN(MAX((GM313*(1+GM$5/Setup!$C$36)+IF($V314=20,N($F314),0))-CQ314,0),MAX($P314-SUM(DV314:EN314),0))</f>
        <v>0</v>
      </c>
      <c r="EP314" s="48" t="n">
        <f aca="false">MIN(MAX((GN313*(1+GN$5/Setup!$C$36)+IF($V314=21,N($F314),0))-CR314,0),MAX($P314-SUM(DV314:EO314),0))</f>
        <v>0</v>
      </c>
      <c r="EQ314" s="48" t="n">
        <f aca="false">MIN(MAX((GO313*(1+GO$5/Setup!$C$36)+IF($V314=22,N($F314),0))-CS314,0),MAX($P314-SUM(DV314:EP314),0))</f>
        <v>0</v>
      </c>
      <c r="ER314" s="48" t="n">
        <f aca="false">MIN(MAX((GP313*(1+GP$5/Setup!$C$36)+IF($V314=23,N($F314),0))-CT314,0),MAX($P314-SUM(DV314:EQ314),0))</f>
        <v>0</v>
      </c>
      <c r="ES314" s="48" t="n">
        <f aca="false">MIN(MAX((GQ313*(1+GQ$5/Setup!$C$36)+IF($V314=24,N($F314),0))-CU314,0),MAX($P314-SUM(DV314:ER314),0))</f>
        <v>0</v>
      </c>
      <c r="ET314" s="48" t="n">
        <f aca="false">MIN(MAX((GR313*(1+GR$5/Setup!$C$36)+IF($V314=25,N($F314),0))-CV314,0),MAX($P314-SUM(DV314:ES314),0))</f>
        <v>0</v>
      </c>
      <c r="EU314" s="48" t="n">
        <f aca="false">MIN(MAX((GS313*(1+GS$5/Setup!$C$36)+IF($V314=26,N($F314),0))-CW314,0),MAX($P314-SUM(DV314:ET314),0))</f>
        <v>0</v>
      </c>
      <c r="EV314" s="48" t="n">
        <f aca="false">MIN(MAX((GT313*(1+GT$5/Setup!$C$36)+IF($V314=27,N($F314),0))-CX314,0),MAX($P314-SUM(DV314:EU314),0))</f>
        <v>0</v>
      </c>
      <c r="EW314" s="48" t="n">
        <f aca="false">MIN(MAX((GU313*(1+GU$5/Setup!$C$36)+IF($V314=28,N($F314),0))-CY314,0),MAX($P314-SUM(DV314:EV314),0))</f>
        <v>0</v>
      </c>
      <c r="EX314" s="48" t="n">
        <f aca="false">MIN(MAX((GV313*(1+GV$5/Setup!$C$36)+IF($V314=29,N($F314),0))-CZ314,0),MAX($P314-SUM(DV314:EW314),0))</f>
        <v>0</v>
      </c>
      <c r="EY314" s="48" t="n">
        <f aca="false">MIN(MAX((GW313*(1+GW$5/Setup!$C$36)+IF($V314=30,N($F314),0))-DA314,0),MAX($P314-SUM(DV314:EX314),0))</f>
        <v>0</v>
      </c>
      <c r="EZ314" s="48" t="n">
        <f aca="false">MIN(MAX((GX313*(1+GX$5/Setup!$C$36)+IF($V314=31,N($F314),0))-DB314,0),MAX($P314-SUM(DV314:EY314),0))</f>
        <v>0</v>
      </c>
      <c r="FA314" s="48" t="n">
        <f aca="false">MIN(MAX((GY313*(1+GY$5/Setup!$C$36)+IF($V314=32,N($F314),0))-DC314,0),MAX($P314-SUM(DV314:EZ314),0))</f>
        <v>0</v>
      </c>
      <c r="FB314" s="48" t="n">
        <f aca="false">MIN(MAX((GZ313*(1+GZ$5/Setup!$C$36)+IF($V314=33,N($F314),0))-DD314,0),MAX($P314-SUM(DV314:FA314),0))</f>
        <v>0</v>
      </c>
      <c r="FC314" s="48" t="n">
        <f aca="false">MIN(MAX((HA313*(1+HA$5/Setup!$C$36)+IF($V314=34,N($F314),0))-DE314,0),MAX($P314-SUM(DV314:FB314),0))</f>
        <v>0</v>
      </c>
      <c r="FD314" s="48" t="n">
        <f aca="false">MIN(MAX((HB313*(1+HB$5/Setup!$C$36)+IF($V314=35,N($F314),0))-DF314,0),MAX($P314-SUM(DV314:FC314),0))</f>
        <v>0</v>
      </c>
      <c r="FE314" s="48" t="n">
        <f aca="false">MIN(MAX((HC313*(1+HC$5/Setup!$C$36)+IF($V314=36,N($F314),0))-DG314,0),MAX($P314-SUM(DV314:FD314),0))</f>
        <v>0</v>
      </c>
      <c r="FF314" s="48" t="n">
        <f aca="false">MIN(MAX((HD313*(1+HD$5/Setup!$C$36)+IF($V314=37,N($F314),0))-DH314,0),MAX($P314-SUM(DV314:FE314),0))</f>
        <v>0</v>
      </c>
      <c r="FG314" s="48" t="n">
        <f aca="false">MIN(MAX((HE313*(1+HE$5/Setup!$C$36)+IF($V314=38,N($F314),0))-DI314,0),MAX($P314-SUM(DV314:FF314),0))</f>
        <v>0</v>
      </c>
      <c r="FH314" s="48" t="n">
        <f aca="false">MIN(MAX((HF313*(1+HF$5/Setup!$C$36)+IF($V314=39,N($F314),0))-DJ314,0),MAX($P314-SUM(DV314:FG314),0))</f>
        <v>0</v>
      </c>
      <c r="FI314" s="48" t="n">
        <f aca="false">MIN(MAX((HG313*(1+HG$5/Setup!$C$36)+IF($V314=40,N($F314),0))-DK314,0),MAX($P314-SUM(DV314:FH314),0))</f>
        <v>0</v>
      </c>
      <c r="FJ314" s="48" t="n">
        <f aca="false">MIN(MAX((HH313*(1+HH$5/Setup!$C$36)+IF($V314=41,N($F314),0))-DL314,0),MAX($P314-SUM(DV314:FI314),0))</f>
        <v>0</v>
      </c>
      <c r="FK314" s="48" t="n">
        <f aca="false">MIN(MAX((HI313*(1+HI$5/Setup!$C$36)+IF($V314=42,N($F314),0))-DM314,0),MAX($P314-SUM(DV314:FJ314),0))</f>
        <v>0</v>
      </c>
      <c r="FL314" s="48" t="n">
        <f aca="false">MIN(MAX((HJ313*(1+HJ$5/Setup!$C$36)+IF($V314=43,N($F314),0))-DN314,0),MAX($P314-SUM(DV314:FK314),0))</f>
        <v>0</v>
      </c>
      <c r="FM314" s="48" t="n">
        <f aca="false">MIN(MAX((HK313*(1+HK$5/Setup!$C$36)+IF($V314=44,N($F314),0))-DO314,0),MAX($P314-SUM(DV314:FL314),0))</f>
        <v>0</v>
      </c>
      <c r="FN314" s="48" t="n">
        <f aca="false">MIN(MAX((HL313*(1+HL$5/Setup!$C$36)+IF($V314=45,N($F314),0))-DP314,0),MAX($P314-SUM(DV314:FM314),0))</f>
        <v>0</v>
      </c>
      <c r="FO314" s="48" t="n">
        <f aca="false">MIN(MAX((HM313*(1+HM$5/Setup!$C$36)+IF($V314=46,N($F314),0))-DQ314,0),MAX($P314-SUM(DV314:FN314),0))</f>
        <v>0</v>
      </c>
      <c r="FP314" s="48" t="n">
        <f aca="false">MIN(MAX((HN313*(1+HN$5/Setup!$C$36)+IF($V314=47,N($F314),0))-DR314,0),MAX($P314-SUM(DV314:FO314),0))</f>
        <v>0</v>
      </c>
      <c r="FQ314" s="48" t="n">
        <f aca="false">MIN(MAX((HO313*(1+HO$5/Setup!$C$36)+IF($V314=48,N($F314),0))-DS314,0),MAX($P314-SUM(DV314:FP314),0))</f>
        <v>0</v>
      </c>
      <c r="FR314" s="48" t="n">
        <f aca="false">MIN(MAX((HP313*(1+HP$5/Setup!$C$36)+IF($V314=49,N($F314),0))-DT314,0),MAX($P314-SUM(DV314:FQ314),0))</f>
        <v>0</v>
      </c>
      <c r="FS314" s="48" t="n">
        <f aca="false">MIN(MAX((HQ313*(1+HQ$5/Setup!$C$36)+IF($V314=50,N($F314),0))-DU314,0),MAX($P314-SUM(DV314:FR314),0))</f>
        <v>0</v>
      </c>
      <c r="FT314" s="48" t="n">
        <f aca="false">IF((FT313*(1+FT$5/Setup!$C$36)+IF($V314=1,N($F314),0))-BX314-DV314&lt;0.005,0,(FT313*(1+FT$5/Setup!$C$36)+IF($V314=1,N($F314),0))-BX314-DV314)</f>
        <v>0</v>
      </c>
      <c r="FU314" s="48" t="n">
        <f aca="false">IF((FU313*(1+FU$5/Setup!$C$36)+IF($V314=2,N($F314),0))-BY314-DW314&lt;0.005,0,(FU313*(1+FU$5/Setup!$C$36)+IF($V314=2,N($F314),0))-BY314-DW314)</f>
        <v>0</v>
      </c>
      <c r="FV314" s="48" t="n">
        <f aca="false">IF((FV313*(1+FV$5/Setup!$C$36)+IF($V314=3,N($F314),0))-BZ314-DX314&lt;0.005,0,(FV313*(1+FV$5/Setup!$C$36)+IF($V314=3,N($F314),0))-BZ314-DX314)</f>
        <v>0</v>
      </c>
      <c r="FW314" s="48" t="n">
        <f aca="false">IF((FW313*(1+FW$5/Setup!$C$36)+IF($V314=4,N($F314),0))-CA314-DY314&lt;0.005,0,(FW313*(1+FW$5/Setup!$C$36)+IF($V314=4,N($F314),0))-CA314-DY314)</f>
        <v>0</v>
      </c>
      <c r="FX314" s="48" t="n">
        <f aca="false">IF((FX313*(1+FX$5/Setup!$C$36)+IF($V314=5,N($F314),0))-CB314-DZ314&lt;0.005,0,(FX313*(1+FX$5/Setup!$C$36)+IF($V314=5,N($F314),0))-CB314-DZ314)</f>
        <v>0</v>
      </c>
      <c r="FY314" s="48" t="n">
        <f aca="false">IF((FY313*(1+FY$5/Setup!$C$36)+IF($V314=6,N($F314),0))-CC314-EA314&lt;0.005,0,(FY313*(1+FY$5/Setup!$C$36)+IF($V314=6,N($F314),0))-CC314-EA314)</f>
        <v>0</v>
      </c>
      <c r="FZ314" s="48" t="n">
        <f aca="false">IF((FZ313*(1+FZ$5/Setup!$C$36)+IF($V314=7,N($F314),0))-CD314-EB314&lt;0.005,0,(FZ313*(1+FZ$5/Setup!$C$36)+IF($V314=7,N($F314),0))-CD314-EB314)</f>
        <v>0</v>
      </c>
      <c r="GA314" s="48" t="n">
        <f aca="false">IF((GA313*(1+GA$5/Setup!$C$36)+IF($V314=8,N($F314),0))-CE314-EC314&lt;0.005,0,(GA313*(1+GA$5/Setup!$C$36)+IF($V314=8,N($F314),0))-CE314-EC314)</f>
        <v>0</v>
      </c>
      <c r="GB314" s="48" t="n">
        <f aca="false">IF((GB313*(1+GB$5/Setup!$C$36)+IF($V314=9,N($F314),0))-CF314-ED314&lt;0.005,0,(GB313*(1+GB$5/Setup!$C$36)+IF($V314=9,N($F314),0))-CF314-ED314)</f>
        <v>0</v>
      </c>
      <c r="GC314" s="48" t="n">
        <f aca="false">IF((GC313*(1+GC$5/Setup!$C$36)+IF($V314=10,N($F314),0))-CG314-EE314&lt;0.005,0,(GC313*(1+GC$5/Setup!$C$36)+IF($V314=10,N($F314),0))-CG314-EE314)</f>
        <v>0</v>
      </c>
      <c r="GD314" s="48" t="n">
        <f aca="false">IF((GD313*(1+GD$5/Setup!$C$36)+IF($V314=11,N($F314),0))-CH314-EF314&lt;0.005,0,(GD313*(1+GD$5/Setup!$C$36)+IF($V314=11,N($F314),0))-CH314-EF314)</f>
        <v>0</v>
      </c>
      <c r="GE314" s="48" t="n">
        <f aca="false">IF((GE313*(1+GE$5/Setup!$C$36)+IF($V314=12,N($F314),0))-CI314-EG314&lt;0.005,0,(GE313*(1+GE$5/Setup!$C$36)+IF($V314=12,N($F314),0))-CI314-EG314)</f>
        <v>0</v>
      </c>
      <c r="GF314" s="48" t="n">
        <f aca="false">IF((GF313*(1+GF$5/Setup!$C$36)+IF($V314=13,N($F314),0))-CJ314-EH314&lt;0.005,0,(GF313*(1+GF$5/Setup!$C$36)+IF($V314=13,N($F314),0))-CJ314-EH314)</f>
        <v>0</v>
      </c>
      <c r="GG314" s="48" t="n">
        <f aca="false">IF((GG313*(1+GG$5/Setup!$C$36)+IF($V314=14,N($F314),0))-CK314-EI314&lt;0.005,0,(GG313*(1+GG$5/Setup!$C$36)+IF($V314=14,N($F314),0))-CK314-EI314)</f>
        <v>0</v>
      </c>
      <c r="GH314" s="48" t="n">
        <f aca="false">IF((GH313*(1+GH$5/Setup!$C$36)+IF($V314=15,N($F314),0))-CL314-EJ314&lt;0.005,0,(GH313*(1+GH$5/Setup!$C$36)+IF($V314=15,N($F314),0))-CL314-EJ314)</f>
        <v>0</v>
      </c>
      <c r="GI314" s="48" t="n">
        <f aca="false">IF((GI313*(1+GI$5/Setup!$C$36)+IF($V314=16,N($F314),0))-CM314-EK314&lt;0.005,0,(GI313*(1+GI$5/Setup!$C$36)+IF($V314=16,N($F314),0))-CM314-EK314)</f>
        <v>0</v>
      </c>
      <c r="GJ314" s="48" t="n">
        <f aca="false">IF((GJ313*(1+GJ$5/Setup!$C$36)+IF($V314=17,N($F314),0))-CN314-EL314&lt;0.005,0,(GJ313*(1+GJ$5/Setup!$C$36)+IF($V314=17,N($F314),0))-CN314-EL314)</f>
        <v>0</v>
      </c>
      <c r="GK314" s="48" t="n">
        <f aca="false">IF((GK313*(1+GK$5/Setup!$C$36)+IF($V314=18,N($F314),0))-CO314-EM314&lt;0.005,0,(GK313*(1+GK$5/Setup!$C$36)+IF($V314=18,N($F314),0))-CO314-EM314)</f>
        <v>0</v>
      </c>
      <c r="GL314" s="48" t="n">
        <f aca="false">IF((GL313*(1+GL$5/Setup!$C$36)+IF($V314=19,N($F314),0))-CP314-EN314&lt;0.005,0,(GL313*(1+GL$5/Setup!$C$36)+IF($V314=19,N($F314),0))-CP314-EN314)</f>
        <v>0</v>
      </c>
      <c r="GM314" s="48" t="n">
        <f aca="false">IF((GM313*(1+GM$5/Setup!$C$36)+IF($V314=20,N($F314),0))-CQ314-EO314&lt;0.005,0,(GM313*(1+GM$5/Setup!$C$36)+IF($V314=20,N($F314),0))-CQ314-EO314)</f>
        <v>0</v>
      </c>
      <c r="GN314" s="48" t="n">
        <f aca="false">IF((GN313*(1+GN$5/Setup!$C$36)+IF($V314=21,N($F314),0))-CR314-EP314&lt;0.005,0,(GN313*(1+GN$5/Setup!$C$36)+IF($V314=21,N($F314),0))-CR314-EP314)</f>
        <v>0</v>
      </c>
      <c r="GO314" s="48" t="n">
        <f aca="false">IF((GO313*(1+GO$5/Setup!$C$36)+IF($V314=22,N($F314),0))-CS314-EQ314&lt;0.005,0,(GO313*(1+GO$5/Setup!$C$36)+IF($V314=22,N($F314),0))-CS314-EQ314)</f>
        <v>0</v>
      </c>
      <c r="GP314" s="48" t="n">
        <f aca="false">IF((GP313*(1+GP$5/Setup!$C$36)+IF($V314=23,N($F314),0))-CT314-ER314&lt;0.005,0,(GP313*(1+GP$5/Setup!$C$36)+IF($V314=23,N($F314),0))-CT314-ER314)</f>
        <v>0</v>
      </c>
      <c r="GQ314" s="48" t="n">
        <f aca="false">IF((GQ313*(1+GQ$5/Setup!$C$36)+IF($V314=24,N($F314),0))-CU314-ES314&lt;0.005,0,(GQ313*(1+GQ$5/Setup!$C$36)+IF($V314=24,N($F314),0))-CU314-ES314)</f>
        <v>0</v>
      </c>
      <c r="GR314" s="48" t="n">
        <f aca="false">IF((GR313*(1+GR$5/Setup!$C$36)+IF($V314=25,N($F314),0))-CV314-ET314&lt;0.005,0,(GR313*(1+GR$5/Setup!$C$36)+IF($V314=25,N($F314),0))-CV314-ET314)</f>
        <v>0</v>
      </c>
      <c r="GS314" s="48" t="n">
        <f aca="false">IF((GS313*(1+GS$5/Setup!$C$36)+IF($V314=26,N($F314),0))-CW314-EU314&lt;0.005,0,(GS313*(1+GS$5/Setup!$C$36)+IF($V314=26,N($F314),0))-CW314-EU314)</f>
        <v>0</v>
      </c>
      <c r="GT314" s="48" t="n">
        <f aca="false">IF((GT313*(1+GT$5/Setup!$C$36)+IF($V314=27,N($F314),0))-CX314-EV314&lt;0.005,0,(GT313*(1+GT$5/Setup!$C$36)+IF($V314=27,N($F314),0))-CX314-EV314)</f>
        <v>0</v>
      </c>
      <c r="GU314" s="48" t="n">
        <f aca="false">IF((GU313*(1+GU$5/Setup!$C$36)+IF($V314=28,N($F314),0))-CY314-EW314&lt;0.005,0,(GU313*(1+GU$5/Setup!$C$36)+IF($V314=28,N($F314),0))-CY314-EW314)</f>
        <v>0</v>
      </c>
      <c r="GV314" s="48" t="n">
        <f aca="false">IF((GV313*(1+GV$5/Setup!$C$36)+IF($V314=29,N($F314),0))-CZ314-EX314&lt;0.005,0,(GV313*(1+GV$5/Setup!$C$36)+IF($V314=29,N($F314),0))-CZ314-EX314)</f>
        <v>0</v>
      </c>
      <c r="GW314" s="48" t="n">
        <f aca="false">IF((GW313*(1+GW$5/Setup!$C$36)+IF($V314=30,N($F314),0))-DA314-EY314&lt;0.005,0,(GW313*(1+GW$5/Setup!$C$36)+IF($V314=30,N($F314),0))-DA314-EY314)</f>
        <v>0</v>
      </c>
      <c r="GX314" s="48" t="n">
        <f aca="false">IF((GX313*(1+GX$5/Setup!$C$36)+IF($V314=31,N($F314),0))-DB314-EZ314&lt;0.005,0,(GX313*(1+GX$5/Setup!$C$36)+IF($V314=31,N($F314),0))-DB314-EZ314)</f>
        <v>0</v>
      </c>
      <c r="GY314" s="48" t="n">
        <f aca="false">IF((GY313*(1+GY$5/Setup!$C$36)+IF($V314=32,N($F314),0))-DC314-FA314&lt;0.005,0,(GY313*(1+GY$5/Setup!$C$36)+IF($V314=32,N($F314),0))-DC314-FA314)</f>
        <v>0</v>
      </c>
      <c r="GZ314" s="48" t="n">
        <f aca="false">IF((GZ313*(1+GZ$5/Setup!$C$36)+IF($V314=33,N($F314),0))-DD314-FB314&lt;0.005,0,(GZ313*(1+GZ$5/Setup!$C$36)+IF($V314=33,N($F314),0))-DD314-FB314)</f>
        <v>0</v>
      </c>
      <c r="HA314" s="48" t="n">
        <f aca="false">IF((HA313*(1+HA$5/Setup!$C$36)+IF($V314=34,N($F314),0))-DE314-FC314&lt;0.005,0,(HA313*(1+HA$5/Setup!$C$36)+IF($V314=34,N($F314),0))-DE314-FC314)</f>
        <v>0</v>
      </c>
      <c r="HB314" s="48" t="n">
        <f aca="false">IF((HB313*(1+HB$5/Setup!$C$36)+IF($V314=35,N($F314),0))-DF314-FD314&lt;0.005,0,(HB313*(1+HB$5/Setup!$C$36)+IF($V314=35,N($F314),0))-DF314-FD314)</f>
        <v>0</v>
      </c>
      <c r="HC314" s="48" t="n">
        <f aca="false">IF((HC313*(1+HC$5/Setup!$C$36)+IF($V314=36,N($F314),0))-DG314-FE314&lt;0.005,0,(HC313*(1+HC$5/Setup!$C$36)+IF($V314=36,N($F314),0))-DG314-FE314)</f>
        <v>0</v>
      </c>
      <c r="HD314" s="48" t="n">
        <f aca="false">IF((HD313*(1+HD$5/Setup!$C$36)+IF($V314=37,N($F314),0))-DH314-FF314&lt;0.005,0,(HD313*(1+HD$5/Setup!$C$36)+IF($V314=37,N($F314),0))-DH314-FF314)</f>
        <v>0</v>
      </c>
      <c r="HE314" s="48" t="n">
        <f aca="false">IF((HE313*(1+HE$5/Setup!$C$36)+IF($V314=38,N($F314),0))-DI314-FG314&lt;0.005,0,(HE313*(1+HE$5/Setup!$C$36)+IF($V314=38,N($F314),0))-DI314-FG314)</f>
        <v>0</v>
      </c>
      <c r="HF314" s="48" t="n">
        <f aca="false">IF((HF313*(1+HF$5/Setup!$C$36)+IF($V314=39,N($F314),0))-DJ314-FH314&lt;0.005,0,(HF313*(1+HF$5/Setup!$C$36)+IF($V314=39,N($F314),0))-DJ314-FH314)</f>
        <v>0</v>
      </c>
      <c r="HG314" s="48" t="n">
        <f aca="false">IF((HG313*(1+HG$5/Setup!$C$36)+IF($V314=40,N($F314),0))-DK314-FI314&lt;0.005,0,(HG313*(1+HG$5/Setup!$C$36)+IF($V314=40,N($F314),0))-DK314-FI314)</f>
        <v>0</v>
      </c>
      <c r="HH314" s="48" t="n">
        <f aca="false">IF((HH313*(1+HH$5/Setup!$C$36)+IF($V314=41,N($F314),0))-DL314-FJ314&lt;0.005,0,(HH313*(1+HH$5/Setup!$C$36)+IF($V314=41,N($F314),0))-DL314-FJ314)</f>
        <v>0</v>
      </c>
      <c r="HI314" s="48" t="n">
        <f aca="false">IF((HI313*(1+HI$5/Setup!$C$36)+IF($V314=42,N($F314),0))-DM314-FK314&lt;0.005,0,(HI313*(1+HI$5/Setup!$C$36)+IF($V314=42,N($F314),0))-DM314-FK314)</f>
        <v>0</v>
      </c>
      <c r="HJ314" s="48" t="n">
        <f aca="false">IF((HJ313*(1+HJ$5/Setup!$C$36)+IF($V314=43,N($F314),0))-DN314-FL314&lt;0.005,0,(HJ313*(1+HJ$5/Setup!$C$36)+IF($V314=43,N($F314),0))-DN314-FL314)</f>
        <v>0</v>
      </c>
      <c r="HK314" s="48" t="n">
        <f aca="false">IF((HK313*(1+HK$5/Setup!$C$36)+IF($V314=44,N($F314),0))-DO314-FM314&lt;0.005,0,(HK313*(1+HK$5/Setup!$C$36)+IF($V314=44,N($F314),0))-DO314-FM314)</f>
        <v>0</v>
      </c>
      <c r="HL314" s="48" t="n">
        <f aca="false">IF((HL313*(1+HL$5/Setup!$C$36)+IF($V314=45,N($F314),0))-DP314-FN314&lt;0.005,0,(HL313*(1+HL$5/Setup!$C$36)+IF($V314=45,N($F314),0))-DP314-FN314)</f>
        <v>0</v>
      </c>
      <c r="HM314" s="48" t="n">
        <f aca="false">IF((HM313*(1+HM$5/Setup!$C$36)+IF($V314=46,N($F314),0))-DQ314-FO314&lt;0.005,0,(HM313*(1+HM$5/Setup!$C$36)+IF($V314=46,N($F314),0))-DQ314-FO314)</f>
        <v>0</v>
      </c>
      <c r="HN314" s="48" t="n">
        <f aca="false">IF((HN313*(1+HN$5/Setup!$C$36)+IF($V314=47,N($F314),0))-DR314-FP314&lt;0.005,0,(HN313*(1+HN$5/Setup!$C$36)+IF($V314=47,N($F314),0))-DR314-FP314)</f>
        <v>0</v>
      </c>
      <c r="HO314" s="48" t="n">
        <f aca="false">IF((HO313*(1+HO$5/Setup!$C$36)+IF($V314=48,N($F314),0))-DS314-FQ314&lt;0.005,0,(HO313*(1+HO$5/Setup!$C$36)+IF($V314=48,N($F314),0))-DS314-FQ314)</f>
        <v>0</v>
      </c>
      <c r="HP314" s="48" t="n">
        <f aca="false">IF((HP313*(1+HP$5/Setup!$C$36)+IF($V314=49,N($F314),0))-DT314-FR314&lt;0.005,0,(HP313*(1+HP$5/Setup!$C$36)+IF($V314=49,N($F314),0))-DT314-FR314)</f>
        <v>0</v>
      </c>
      <c r="HQ314" s="48" t="n">
        <f aca="false">IF((HQ313*(1+HQ$5/Setup!$C$36)+IF($V314=50,N($F314),0))-DU314-FS314&lt;0.005,0,(HQ313*(1+HQ$5/Setup!$C$36)+IF($V314=50,N($F314),0))-DU314-FS314)</f>
        <v>0</v>
      </c>
    </row>
    <row r="315" customFormat="false" ht="15" hidden="false" customHeight="false" outlineLevel="0" collapsed="false">
      <c r="A315" s="44" t="n">
        <v>307</v>
      </c>
      <c r="B315" s="45" t="n">
        <f aca="false">IF(Setup!$C$7="Every month",EDATE(Setup!$C$8,($A315-1)),IF(Setup!$C$7="Twice a month",DATE(YEAR(Setup!$C$8),MONTH(Setup!$C$8)+INT((($A315-1)+Setup!$C$41)/2),MIN(IF(MOD(($A315-1)+Setup!$C$41,2)=0,Setup!$C$39,Setup!$C$40),DAY(EOMONTH(DATE(YEAR(Setup!$C$8),MONTH(Setup!$C$8)+INT((($A315-1)+Setup!$C$41)/2),1),0)))),Setup!$C$8+($A315-1)*IF(Setup!$C$7="Every week",7,14)))</f>
        <v>50609</v>
      </c>
      <c r="C315" s="45" t="n">
        <f aca="false">IF(Setup!$C$7="Every month",EDATE(Setup!$C$8,$A315),IF(Setup!$C$7="Twice a month",DATE(YEAR(Setup!$C$8),MONTH(Setup!$C$8)+INT(($A315+Setup!$C$41)/2),MIN(IF(MOD($A315+Setup!$C$41,2)=0,Setup!$C$39,Setup!$C$40),DAY(EOMONTH(DATE(YEAR(Setup!$C$8),MONTH(Setup!$C$8)+INT(($A315+Setup!$C$41)/2),1),0)))),Setup!$C$8+$A315*IF(Setup!$C$7="Every week",7,14)))</f>
        <v>50623</v>
      </c>
      <c r="D315" s="46"/>
      <c r="E315" s="47"/>
      <c r="F315" s="47"/>
      <c r="G315" s="47"/>
      <c r="H315" s="47"/>
      <c r="I315" s="48" t="n">
        <f aca="false">N(Setup!$C$11)+N(E315)</f>
        <v>100</v>
      </c>
      <c r="J315" s="48" t="n">
        <f aca="false">MIN(Setup!$C$37,MAX(I315,0))</f>
        <v>9.23076923076923</v>
      </c>
      <c r="K315" s="48" t="n">
        <f aca="false">MIN(MAX(N(Setup!$C$14)-L314,0),MAX(I315-J315,0))</f>
        <v>0</v>
      </c>
      <c r="L315" s="48" t="n">
        <f aca="false">L314+K315-N(G315)</f>
        <v>500</v>
      </c>
      <c r="M315" s="48" t="n">
        <f aca="false">M314+J315-N(H315)</f>
        <v>2833.84615384615</v>
      </c>
      <c r="N315" s="48" t="n">
        <f aca="false">SUM(BX315:DU315)</f>
        <v>0</v>
      </c>
      <c r="O315" s="48" t="n">
        <f aca="false">SUM(Z315:BW315)-N315</f>
        <v>0</v>
      </c>
      <c r="P315" s="48" t="n">
        <f aca="false">MAX(I315-J315-K315,0)+O315</f>
        <v>90.7692307692308</v>
      </c>
      <c r="Q315" s="48" t="n">
        <f aca="false">SUM(DV315:FS315)</f>
        <v>0</v>
      </c>
      <c r="R315" s="49" t="n">
        <f aca="false">N315+J315+K315+Q315</f>
        <v>9.23076923076923</v>
      </c>
      <c r="S315" s="48" t="n">
        <f aca="false">T315-T314-N(F315)+N315+Q315</f>
        <v>0</v>
      </c>
      <c r="T315" s="49" t="n">
        <f aca="false">SUM(FT315:HQ315)</f>
        <v>0</v>
      </c>
      <c r="U315" s="44" t="str">
        <f aca="false">IF(T314&lt;0.005,"",INDEX(Helpers!$C$2:$C$51,IF(_xlfn.MINIFS($DV$6:$FS$6,DV315:FS315,"&gt;0.005")=0,V315,_xlfn.MINIFS($DV$6:$FS$6,DV315:FS315,"&gt;0.005"))))</f>
        <v/>
      </c>
      <c r="V315" s="44" t="n">
        <f aca="false">IF(_xlfn.MINIFS($FT$6:$HQ$6,FT314:HQ314,"&gt;0.005")=0,1,_xlfn.MINIFS($FT$6:$HQ$6,FT314:HQ314,"&gt;0.005"))</f>
        <v>1</v>
      </c>
      <c r="W315" s="44" t="n">
        <f aca="false">IF(AND(D315&lt;&gt;"Paid",T314&gt;0.005),1,0)</f>
        <v>0</v>
      </c>
      <c r="X315" s="48" t="n">
        <f aca="false">SUMPRODUCT(((Helpers!$G$2:$G$51*(1+(Helpers!$D$2:$D$51+0.000000001)/12)^(($B315-Setup!$C$8)/(365.25/12))-Helpers!$E$2:$E$51*((1+(Helpers!$D$2:$D$51+0.000000001)/12)^(($B315-Setup!$C$8)/(365.25/12))-1)/((Helpers!$D$2:$D$51+0.000000001)/12))&gt;0)*(Helpers!$G$2:$G$51*(1+(Helpers!$D$2:$D$51+0.000000001)/12)^(($B315-Setup!$C$8)/(365.25/12))-Helpers!$E$2:$E$51*((1+(Helpers!$D$2:$D$51+0.000000001)/12)^(($B315-Setup!$C$8)/(365.25/12))-1)/((Helpers!$D$2:$D$51+0.000000001)/12)))</f>
        <v>0</v>
      </c>
      <c r="Y315" s="48"/>
      <c r="Z315" s="48" t="n">
        <f aca="false">IF(OR(N(Z$5)=0,Z$6=""),0,Z$5*((DATE(YEAR($B315),MONTH($B315),MIN(Z$6,DAY(EOMONTH($B315,0))))&gt;=$B315)*(DATE(YEAR($B315),MONTH($B315),MIN(Z$6,DAY(EOMONTH($B315,0))))&lt;$C315)+(DATE(YEAR($B315),MONTH($B315)+1,MIN(Z$6,DAY(EOMONTH($B315,1))))&gt;=$B315)*(DATE(YEAR($B315),MONTH($B315)+1,MIN(Z$6,DAY(EOMONTH($B315,1))))&lt;$C315)))</f>
        <v>0</v>
      </c>
      <c r="AA315" s="48" t="n">
        <f aca="false">IF(OR(N(AA$5)=0,AA$6=""),0,AA$5*((DATE(YEAR($B315),MONTH($B315),MIN(AA$6,DAY(EOMONTH($B315,0))))&gt;=$B315)*(DATE(YEAR($B315),MONTH($B315),MIN(AA$6,DAY(EOMONTH($B315,0))))&lt;$C315)+(DATE(YEAR($B315),MONTH($B315)+1,MIN(AA$6,DAY(EOMONTH($B315,1))))&gt;=$B315)*(DATE(YEAR($B315),MONTH($B315)+1,MIN(AA$6,DAY(EOMONTH($B315,1))))&lt;$C315)))</f>
        <v>0</v>
      </c>
      <c r="AB315" s="48" t="n">
        <f aca="false">IF(OR(N(AB$5)=0,AB$6=""),0,AB$5*((DATE(YEAR($B315),MONTH($B315),MIN(AB$6,DAY(EOMONTH($B315,0))))&gt;=$B315)*(DATE(YEAR($B315),MONTH($B315),MIN(AB$6,DAY(EOMONTH($B315,0))))&lt;$C315)+(DATE(YEAR($B315),MONTH($B315)+1,MIN(AB$6,DAY(EOMONTH($B315,1))))&gt;=$B315)*(DATE(YEAR($B315),MONTH($B315)+1,MIN(AB$6,DAY(EOMONTH($B315,1))))&lt;$C315)))</f>
        <v>0</v>
      </c>
      <c r="AC315" s="48" t="n">
        <f aca="false">IF(OR(N(AC$5)=0,AC$6=""),0,AC$5*((DATE(YEAR($B315),MONTH($B315),MIN(AC$6,DAY(EOMONTH($B315,0))))&gt;=$B315)*(DATE(YEAR($B315),MONTH($B315),MIN(AC$6,DAY(EOMONTH($B315,0))))&lt;$C315)+(DATE(YEAR($B315),MONTH($B315)+1,MIN(AC$6,DAY(EOMONTH($B315,1))))&gt;=$B315)*(DATE(YEAR($B315),MONTH($B315)+1,MIN(AC$6,DAY(EOMONTH($B315,1))))&lt;$C315)))</f>
        <v>0</v>
      </c>
      <c r="AD315" s="48" t="n">
        <f aca="false">IF(OR(N(AD$5)=0,AD$6=""),0,AD$5*((DATE(YEAR($B315),MONTH($B315),MIN(AD$6,DAY(EOMONTH($B315,0))))&gt;=$B315)*(DATE(YEAR($B315),MONTH($B315),MIN(AD$6,DAY(EOMONTH($B315,0))))&lt;$C315)+(DATE(YEAR($B315),MONTH($B315)+1,MIN(AD$6,DAY(EOMONTH($B315,1))))&gt;=$B315)*(DATE(YEAR($B315),MONTH($B315)+1,MIN(AD$6,DAY(EOMONTH($B315,1))))&lt;$C315)))</f>
        <v>0</v>
      </c>
      <c r="AE315" s="48" t="n">
        <f aca="false">IF(OR(N(AE$5)=0,AE$6=""),0,AE$5*((DATE(YEAR($B315),MONTH($B315),MIN(AE$6,DAY(EOMONTH($B315,0))))&gt;=$B315)*(DATE(YEAR($B315),MONTH($B315),MIN(AE$6,DAY(EOMONTH($B315,0))))&lt;$C315)+(DATE(YEAR($B315),MONTH($B315)+1,MIN(AE$6,DAY(EOMONTH($B315,1))))&gt;=$B315)*(DATE(YEAR($B315),MONTH($B315)+1,MIN(AE$6,DAY(EOMONTH($B315,1))))&lt;$C315)))</f>
        <v>0</v>
      </c>
      <c r="AF315" s="48" t="n">
        <f aca="false">IF(OR(N(AF$5)=0,AF$6=""),0,AF$5*((DATE(YEAR($B315),MONTH($B315),MIN(AF$6,DAY(EOMONTH($B315,0))))&gt;=$B315)*(DATE(YEAR($B315),MONTH($B315),MIN(AF$6,DAY(EOMONTH($B315,0))))&lt;$C315)+(DATE(YEAR($B315),MONTH($B315)+1,MIN(AF$6,DAY(EOMONTH($B315,1))))&gt;=$B315)*(DATE(YEAR($B315),MONTH($B315)+1,MIN(AF$6,DAY(EOMONTH($B315,1))))&lt;$C315)))</f>
        <v>0</v>
      </c>
      <c r="AG315" s="48" t="n">
        <f aca="false">IF(OR(N(AG$5)=0,AG$6=""),0,AG$5*((DATE(YEAR($B315),MONTH($B315),MIN(AG$6,DAY(EOMONTH($B315,0))))&gt;=$B315)*(DATE(YEAR($B315),MONTH($B315),MIN(AG$6,DAY(EOMONTH($B315,0))))&lt;$C315)+(DATE(YEAR($B315),MONTH($B315)+1,MIN(AG$6,DAY(EOMONTH($B315,1))))&gt;=$B315)*(DATE(YEAR($B315),MONTH($B315)+1,MIN(AG$6,DAY(EOMONTH($B315,1))))&lt;$C315)))</f>
        <v>0</v>
      </c>
      <c r="AH315" s="48" t="n">
        <f aca="false">IF(OR(N(AH$5)=0,AH$6=""),0,AH$5*((DATE(YEAR($B315),MONTH($B315),MIN(AH$6,DAY(EOMONTH($B315,0))))&gt;=$B315)*(DATE(YEAR($B315),MONTH($B315),MIN(AH$6,DAY(EOMONTH($B315,0))))&lt;$C315)+(DATE(YEAR($B315),MONTH($B315)+1,MIN(AH$6,DAY(EOMONTH($B315,1))))&gt;=$B315)*(DATE(YEAR($B315),MONTH($B315)+1,MIN(AH$6,DAY(EOMONTH($B315,1))))&lt;$C315)))</f>
        <v>0</v>
      </c>
      <c r="AI315" s="48" t="n">
        <f aca="false">IF(OR(N(AI$5)=0,AI$6=""),0,AI$5*((DATE(YEAR($B315),MONTH($B315),MIN(AI$6,DAY(EOMONTH($B315,0))))&gt;=$B315)*(DATE(YEAR($B315),MONTH($B315),MIN(AI$6,DAY(EOMONTH($B315,0))))&lt;$C315)+(DATE(YEAR($B315),MONTH($B315)+1,MIN(AI$6,DAY(EOMONTH($B315,1))))&gt;=$B315)*(DATE(YEAR($B315),MONTH($B315)+1,MIN(AI$6,DAY(EOMONTH($B315,1))))&lt;$C315)))</f>
        <v>0</v>
      </c>
      <c r="AJ315" s="48" t="n">
        <f aca="false">IF(OR(N(AJ$5)=0,AJ$6=""),0,AJ$5*((DATE(YEAR($B315),MONTH($B315),MIN(AJ$6,DAY(EOMONTH($B315,0))))&gt;=$B315)*(DATE(YEAR($B315),MONTH($B315),MIN(AJ$6,DAY(EOMONTH($B315,0))))&lt;$C315)+(DATE(YEAR($B315),MONTH($B315)+1,MIN(AJ$6,DAY(EOMONTH($B315,1))))&gt;=$B315)*(DATE(YEAR($B315),MONTH($B315)+1,MIN(AJ$6,DAY(EOMONTH($B315,1))))&lt;$C315)))</f>
        <v>0</v>
      </c>
      <c r="AK315" s="48" t="n">
        <f aca="false">IF(OR(N(AK$5)=0,AK$6=""),0,AK$5*((DATE(YEAR($B315),MONTH($B315),MIN(AK$6,DAY(EOMONTH($B315,0))))&gt;=$B315)*(DATE(YEAR($B315),MONTH($B315),MIN(AK$6,DAY(EOMONTH($B315,0))))&lt;$C315)+(DATE(YEAR($B315),MONTH($B315)+1,MIN(AK$6,DAY(EOMONTH($B315,1))))&gt;=$B315)*(DATE(YEAR($B315),MONTH($B315)+1,MIN(AK$6,DAY(EOMONTH($B315,1))))&lt;$C315)))</f>
        <v>0</v>
      </c>
      <c r="AL315" s="48" t="n">
        <f aca="false">IF(OR(N(AL$5)=0,AL$6=""),0,AL$5*((DATE(YEAR($B315),MONTH($B315),MIN(AL$6,DAY(EOMONTH($B315,0))))&gt;=$B315)*(DATE(YEAR($B315),MONTH($B315),MIN(AL$6,DAY(EOMONTH($B315,0))))&lt;$C315)+(DATE(YEAR($B315),MONTH($B315)+1,MIN(AL$6,DAY(EOMONTH($B315,1))))&gt;=$B315)*(DATE(YEAR($B315),MONTH($B315)+1,MIN(AL$6,DAY(EOMONTH($B315,1))))&lt;$C315)))</f>
        <v>0</v>
      </c>
      <c r="AM315" s="48" t="n">
        <f aca="false">IF(OR(N(AM$5)=0,AM$6=""),0,AM$5*((DATE(YEAR($B315),MONTH($B315),MIN(AM$6,DAY(EOMONTH($B315,0))))&gt;=$B315)*(DATE(YEAR($B315),MONTH($B315),MIN(AM$6,DAY(EOMONTH($B315,0))))&lt;$C315)+(DATE(YEAR($B315),MONTH($B315)+1,MIN(AM$6,DAY(EOMONTH($B315,1))))&gt;=$B315)*(DATE(YEAR($B315),MONTH($B315)+1,MIN(AM$6,DAY(EOMONTH($B315,1))))&lt;$C315)))</f>
        <v>0</v>
      </c>
      <c r="AN315" s="48" t="n">
        <f aca="false">IF(OR(N(AN$5)=0,AN$6=""),0,AN$5*((DATE(YEAR($B315),MONTH($B315),MIN(AN$6,DAY(EOMONTH($B315,0))))&gt;=$B315)*(DATE(YEAR($B315),MONTH($B315),MIN(AN$6,DAY(EOMONTH($B315,0))))&lt;$C315)+(DATE(YEAR($B315),MONTH($B315)+1,MIN(AN$6,DAY(EOMONTH($B315,1))))&gt;=$B315)*(DATE(YEAR($B315),MONTH($B315)+1,MIN(AN$6,DAY(EOMONTH($B315,1))))&lt;$C315)))</f>
        <v>0</v>
      </c>
      <c r="AO315" s="48" t="n">
        <f aca="false">IF(OR(N(AO$5)=0,AO$6=""),0,AO$5*((DATE(YEAR($B315),MONTH($B315),MIN(AO$6,DAY(EOMONTH($B315,0))))&gt;=$B315)*(DATE(YEAR($B315),MONTH($B315),MIN(AO$6,DAY(EOMONTH($B315,0))))&lt;$C315)+(DATE(YEAR($B315),MONTH($B315)+1,MIN(AO$6,DAY(EOMONTH($B315,1))))&gt;=$B315)*(DATE(YEAR($B315),MONTH($B315)+1,MIN(AO$6,DAY(EOMONTH($B315,1))))&lt;$C315)))</f>
        <v>0</v>
      </c>
      <c r="AP315" s="48" t="n">
        <f aca="false">IF(OR(N(AP$5)=0,AP$6=""),0,AP$5*((DATE(YEAR($B315),MONTH($B315),MIN(AP$6,DAY(EOMONTH($B315,0))))&gt;=$B315)*(DATE(YEAR($B315),MONTH($B315),MIN(AP$6,DAY(EOMONTH($B315,0))))&lt;$C315)+(DATE(YEAR($B315),MONTH($B315)+1,MIN(AP$6,DAY(EOMONTH($B315,1))))&gt;=$B315)*(DATE(YEAR($B315),MONTH($B315)+1,MIN(AP$6,DAY(EOMONTH($B315,1))))&lt;$C315)))</f>
        <v>0</v>
      </c>
      <c r="AQ315" s="48" t="n">
        <f aca="false">IF(OR(N(AQ$5)=0,AQ$6=""),0,AQ$5*((DATE(YEAR($B315),MONTH($B315),MIN(AQ$6,DAY(EOMONTH($B315,0))))&gt;=$B315)*(DATE(YEAR($B315),MONTH($B315),MIN(AQ$6,DAY(EOMONTH($B315,0))))&lt;$C315)+(DATE(YEAR($B315),MONTH($B315)+1,MIN(AQ$6,DAY(EOMONTH($B315,1))))&gt;=$B315)*(DATE(YEAR($B315),MONTH($B315)+1,MIN(AQ$6,DAY(EOMONTH($B315,1))))&lt;$C315)))</f>
        <v>0</v>
      </c>
      <c r="AR315" s="48" t="n">
        <f aca="false">IF(OR(N(AR$5)=0,AR$6=""),0,AR$5*((DATE(YEAR($B315),MONTH($B315),MIN(AR$6,DAY(EOMONTH($B315,0))))&gt;=$B315)*(DATE(YEAR($B315),MONTH($B315),MIN(AR$6,DAY(EOMONTH($B315,0))))&lt;$C315)+(DATE(YEAR($B315),MONTH($B315)+1,MIN(AR$6,DAY(EOMONTH($B315,1))))&gt;=$B315)*(DATE(YEAR($B315),MONTH($B315)+1,MIN(AR$6,DAY(EOMONTH($B315,1))))&lt;$C315)))</f>
        <v>0</v>
      </c>
      <c r="AS315" s="48" t="n">
        <f aca="false">IF(OR(N(AS$5)=0,AS$6=""),0,AS$5*((DATE(YEAR($B315),MONTH($B315),MIN(AS$6,DAY(EOMONTH($B315,0))))&gt;=$B315)*(DATE(YEAR($B315),MONTH($B315),MIN(AS$6,DAY(EOMONTH($B315,0))))&lt;$C315)+(DATE(YEAR($B315),MONTH($B315)+1,MIN(AS$6,DAY(EOMONTH($B315,1))))&gt;=$B315)*(DATE(YEAR($B315),MONTH($B315)+1,MIN(AS$6,DAY(EOMONTH($B315,1))))&lt;$C315)))</f>
        <v>0</v>
      </c>
      <c r="AT315" s="48" t="n">
        <f aca="false">IF(OR(N(AT$5)=0,AT$6=""),0,AT$5*((DATE(YEAR($B315),MONTH($B315),MIN(AT$6,DAY(EOMONTH($B315,0))))&gt;=$B315)*(DATE(YEAR($B315),MONTH($B315),MIN(AT$6,DAY(EOMONTH($B315,0))))&lt;$C315)+(DATE(YEAR($B315),MONTH($B315)+1,MIN(AT$6,DAY(EOMONTH($B315,1))))&gt;=$B315)*(DATE(YEAR($B315),MONTH($B315)+1,MIN(AT$6,DAY(EOMONTH($B315,1))))&lt;$C315)))</f>
        <v>0</v>
      </c>
      <c r="AU315" s="48" t="n">
        <f aca="false">IF(OR(N(AU$5)=0,AU$6=""),0,AU$5*((DATE(YEAR($B315),MONTH($B315),MIN(AU$6,DAY(EOMONTH($B315,0))))&gt;=$B315)*(DATE(YEAR($B315),MONTH($B315),MIN(AU$6,DAY(EOMONTH($B315,0))))&lt;$C315)+(DATE(YEAR($B315),MONTH($B315)+1,MIN(AU$6,DAY(EOMONTH($B315,1))))&gt;=$B315)*(DATE(YEAR($B315),MONTH($B315)+1,MIN(AU$6,DAY(EOMONTH($B315,1))))&lt;$C315)))</f>
        <v>0</v>
      </c>
      <c r="AV315" s="48" t="n">
        <f aca="false">IF(OR(N(AV$5)=0,AV$6=""),0,AV$5*((DATE(YEAR($B315),MONTH($B315),MIN(AV$6,DAY(EOMONTH($B315,0))))&gt;=$B315)*(DATE(YEAR($B315),MONTH($B315),MIN(AV$6,DAY(EOMONTH($B315,0))))&lt;$C315)+(DATE(YEAR($B315),MONTH($B315)+1,MIN(AV$6,DAY(EOMONTH($B315,1))))&gt;=$B315)*(DATE(YEAR($B315),MONTH($B315)+1,MIN(AV$6,DAY(EOMONTH($B315,1))))&lt;$C315)))</f>
        <v>0</v>
      </c>
      <c r="AW315" s="48" t="n">
        <f aca="false">IF(OR(N(AW$5)=0,AW$6=""),0,AW$5*((DATE(YEAR($B315),MONTH($B315),MIN(AW$6,DAY(EOMONTH($B315,0))))&gt;=$B315)*(DATE(YEAR($B315),MONTH($B315),MIN(AW$6,DAY(EOMONTH($B315,0))))&lt;$C315)+(DATE(YEAR($B315),MONTH($B315)+1,MIN(AW$6,DAY(EOMONTH($B315,1))))&gt;=$B315)*(DATE(YEAR($B315),MONTH($B315)+1,MIN(AW$6,DAY(EOMONTH($B315,1))))&lt;$C315)))</f>
        <v>0</v>
      </c>
      <c r="AX315" s="48" t="n">
        <f aca="false">IF(OR(N(AX$5)=0,AX$6=""),0,AX$5*((DATE(YEAR($B315),MONTH($B315),MIN(AX$6,DAY(EOMONTH($B315,0))))&gt;=$B315)*(DATE(YEAR($B315),MONTH($B315),MIN(AX$6,DAY(EOMONTH($B315,0))))&lt;$C315)+(DATE(YEAR($B315),MONTH($B315)+1,MIN(AX$6,DAY(EOMONTH($B315,1))))&gt;=$B315)*(DATE(YEAR($B315),MONTH($B315)+1,MIN(AX$6,DAY(EOMONTH($B315,1))))&lt;$C315)))</f>
        <v>0</v>
      </c>
      <c r="AY315" s="48" t="n">
        <f aca="false">IF(OR(N(AY$5)=0,AY$6=""),0,AY$5*((DATE(YEAR($B315),MONTH($B315),MIN(AY$6,DAY(EOMONTH($B315,0))))&gt;=$B315)*(DATE(YEAR($B315),MONTH($B315),MIN(AY$6,DAY(EOMONTH($B315,0))))&lt;$C315)+(DATE(YEAR($B315),MONTH($B315)+1,MIN(AY$6,DAY(EOMONTH($B315,1))))&gt;=$B315)*(DATE(YEAR($B315),MONTH($B315)+1,MIN(AY$6,DAY(EOMONTH($B315,1))))&lt;$C315)))</f>
        <v>0</v>
      </c>
      <c r="AZ315" s="48" t="n">
        <f aca="false">IF(OR(N(AZ$5)=0,AZ$6=""),0,AZ$5*((DATE(YEAR($B315),MONTH($B315),MIN(AZ$6,DAY(EOMONTH($B315,0))))&gt;=$B315)*(DATE(YEAR($B315),MONTH($B315),MIN(AZ$6,DAY(EOMONTH($B315,0))))&lt;$C315)+(DATE(YEAR($B315),MONTH($B315)+1,MIN(AZ$6,DAY(EOMONTH($B315,1))))&gt;=$B315)*(DATE(YEAR($B315),MONTH($B315)+1,MIN(AZ$6,DAY(EOMONTH($B315,1))))&lt;$C315)))</f>
        <v>0</v>
      </c>
      <c r="BA315" s="48" t="n">
        <f aca="false">IF(OR(N(BA$5)=0,BA$6=""),0,BA$5*((DATE(YEAR($B315),MONTH($B315),MIN(BA$6,DAY(EOMONTH($B315,0))))&gt;=$B315)*(DATE(YEAR($B315),MONTH($B315),MIN(BA$6,DAY(EOMONTH($B315,0))))&lt;$C315)+(DATE(YEAR($B315),MONTH($B315)+1,MIN(BA$6,DAY(EOMONTH($B315,1))))&gt;=$B315)*(DATE(YEAR($B315),MONTH($B315)+1,MIN(BA$6,DAY(EOMONTH($B315,1))))&lt;$C315)))</f>
        <v>0</v>
      </c>
      <c r="BB315" s="48" t="n">
        <f aca="false">IF(OR(N(BB$5)=0,BB$6=""),0,BB$5*((DATE(YEAR($B315),MONTH($B315),MIN(BB$6,DAY(EOMONTH($B315,0))))&gt;=$B315)*(DATE(YEAR($B315),MONTH($B315),MIN(BB$6,DAY(EOMONTH($B315,0))))&lt;$C315)+(DATE(YEAR($B315),MONTH($B315)+1,MIN(BB$6,DAY(EOMONTH($B315,1))))&gt;=$B315)*(DATE(YEAR($B315),MONTH($B315)+1,MIN(BB$6,DAY(EOMONTH($B315,1))))&lt;$C315)))</f>
        <v>0</v>
      </c>
      <c r="BC315" s="48" t="n">
        <f aca="false">IF(OR(N(BC$5)=0,BC$6=""),0,BC$5*((DATE(YEAR($B315),MONTH($B315),MIN(BC$6,DAY(EOMONTH($B315,0))))&gt;=$B315)*(DATE(YEAR($B315),MONTH($B315),MIN(BC$6,DAY(EOMONTH($B315,0))))&lt;$C315)+(DATE(YEAR($B315),MONTH($B315)+1,MIN(BC$6,DAY(EOMONTH($B315,1))))&gt;=$B315)*(DATE(YEAR($B315),MONTH($B315)+1,MIN(BC$6,DAY(EOMONTH($B315,1))))&lt;$C315)))</f>
        <v>0</v>
      </c>
      <c r="BD315" s="48" t="n">
        <f aca="false">IF(OR(N(BD$5)=0,BD$6=""),0,BD$5*((DATE(YEAR($B315),MONTH($B315),MIN(BD$6,DAY(EOMONTH($B315,0))))&gt;=$B315)*(DATE(YEAR($B315),MONTH($B315),MIN(BD$6,DAY(EOMONTH($B315,0))))&lt;$C315)+(DATE(YEAR($B315),MONTH($B315)+1,MIN(BD$6,DAY(EOMONTH($B315,1))))&gt;=$B315)*(DATE(YEAR($B315),MONTH($B315)+1,MIN(BD$6,DAY(EOMONTH($B315,1))))&lt;$C315)))</f>
        <v>0</v>
      </c>
      <c r="BE315" s="48" t="n">
        <f aca="false">IF(OR(N(BE$5)=0,BE$6=""),0,BE$5*((DATE(YEAR($B315),MONTH($B315),MIN(BE$6,DAY(EOMONTH($B315,0))))&gt;=$B315)*(DATE(YEAR($B315),MONTH($B315),MIN(BE$6,DAY(EOMONTH($B315,0))))&lt;$C315)+(DATE(YEAR($B315),MONTH($B315)+1,MIN(BE$6,DAY(EOMONTH($B315,1))))&gt;=$B315)*(DATE(YEAR($B315),MONTH($B315)+1,MIN(BE$6,DAY(EOMONTH($B315,1))))&lt;$C315)))</f>
        <v>0</v>
      </c>
      <c r="BF315" s="48" t="n">
        <f aca="false">IF(OR(N(BF$5)=0,BF$6=""),0,BF$5*((DATE(YEAR($B315),MONTH($B315),MIN(BF$6,DAY(EOMONTH($B315,0))))&gt;=$B315)*(DATE(YEAR($B315),MONTH($B315),MIN(BF$6,DAY(EOMONTH($B315,0))))&lt;$C315)+(DATE(YEAR($B315),MONTH($B315)+1,MIN(BF$6,DAY(EOMONTH($B315,1))))&gt;=$B315)*(DATE(YEAR($B315),MONTH($B315)+1,MIN(BF$6,DAY(EOMONTH($B315,1))))&lt;$C315)))</f>
        <v>0</v>
      </c>
      <c r="BG315" s="48" t="n">
        <f aca="false">IF(OR(N(BG$5)=0,BG$6=""),0,BG$5*((DATE(YEAR($B315),MONTH($B315),MIN(BG$6,DAY(EOMONTH($B315,0))))&gt;=$B315)*(DATE(YEAR($B315),MONTH($B315),MIN(BG$6,DAY(EOMONTH($B315,0))))&lt;$C315)+(DATE(YEAR($B315),MONTH($B315)+1,MIN(BG$6,DAY(EOMONTH($B315,1))))&gt;=$B315)*(DATE(YEAR($B315),MONTH($B315)+1,MIN(BG$6,DAY(EOMONTH($B315,1))))&lt;$C315)))</f>
        <v>0</v>
      </c>
      <c r="BH315" s="48" t="n">
        <f aca="false">IF(OR(N(BH$5)=0,BH$6=""),0,BH$5*((DATE(YEAR($B315),MONTH($B315),MIN(BH$6,DAY(EOMONTH($B315,0))))&gt;=$B315)*(DATE(YEAR($B315),MONTH($B315),MIN(BH$6,DAY(EOMONTH($B315,0))))&lt;$C315)+(DATE(YEAR($B315),MONTH($B315)+1,MIN(BH$6,DAY(EOMONTH($B315,1))))&gt;=$B315)*(DATE(YEAR($B315),MONTH($B315)+1,MIN(BH$6,DAY(EOMONTH($B315,1))))&lt;$C315)))</f>
        <v>0</v>
      </c>
      <c r="BI315" s="48" t="n">
        <f aca="false">IF(OR(N(BI$5)=0,BI$6=""),0,BI$5*((DATE(YEAR($B315),MONTH($B315),MIN(BI$6,DAY(EOMONTH($B315,0))))&gt;=$B315)*(DATE(YEAR($B315),MONTH($B315),MIN(BI$6,DAY(EOMONTH($B315,0))))&lt;$C315)+(DATE(YEAR($B315),MONTH($B315)+1,MIN(BI$6,DAY(EOMONTH($B315,1))))&gt;=$B315)*(DATE(YEAR($B315),MONTH($B315)+1,MIN(BI$6,DAY(EOMONTH($B315,1))))&lt;$C315)))</f>
        <v>0</v>
      </c>
      <c r="BJ315" s="48" t="n">
        <f aca="false">IF(OR(N(BJ$5)=0,BJ$6=""),0,BJ$5*((DATE(YEAR($B315),MONTH($B315),MIN(BJ$6,DAY(EOMONTH($B315,0))))&gt;=$B315)*(DATE(YEAR($B315),MONTH($B315),MIN(BJ$6,DAY(EOMONTH($B315,0))))&lt;$C315)+(DATE(YEAR($B315),MONTH($B315)+1,MIN(BJ$6,DAY(EOMONTH($B315,1))))&gt;=$B315)*(DATE(YEAR($B315),MONTH($B315)+1,MIN(BJ$6,DAY(EOMONTH($B315,1))))&lt;$C315)))</f>
        <v>0</v>
      </c>
      <c r="BK315" s="48" t="n">
        <f aca="false">IF(OR(N(BK$5)=0,BK$6=""),0,BK$5*((DATE(YEAR($B315),MONTH($B315),MIN(BK$6,DAY(EOMONTH($B315,0))))&gt;=$B315)*(DATE(YEAR($B315),MONTH($B315),MIN(BK$6,DAY(EOMONTH($B315,0))))&lt;$C315)+(DATE(YEAR($B315),MONTH($B315)+1,MIN(BK$6,DAY(EOMONTH($B315,1))))&gt;=$B315)*(DATE(YEAR($B315),MONTH($B315)+1,MIN(BK$6,DAY(EOMONTH($B315,1))))&lt;$C315)))</f>
        <v>0</v>
      </c>
      <c r="BL315" s="48" t="n">
        <f aca="false">IF(OR(N(BL$5)=0,BL$6=""),0,BL$5*((DATE(YEAR($B315),MONTH($B315),MIN(BL$6,DAY(EOMONTH($B315,0))))&gt;=$B315)*(DATE(YEAR($B315),MONTH($B315),MIN(BL$6,DAY(EOMONTH($B315,0))))&lt;$C315)+(DATE(YEAR($B315),MONTH($B315)+1,MIN(BL$6,DAY(EOMONTH($B315,1))))&gt;=$B315)*(DATE(YEAR($B315),MONTH($B315)+1,MIN(BL$6,DAY(EOMONTH($B315,1))))&lt;$C315)))</f>
        <v>0</v>
      </c>
      <c r="BM315" s="48" t="n">
        <f aca="false">IF(OR(N(BM$5)=0,BM$6=""),0,BM$5*((DATE(YEAR($B315),MONTH($B315),MIN(BM$6,DAY(EOMONTH($B315,0))))&gt;=$B315)*(DATE(YEAR($B315),MONTH($B315),MIN(BM$6,DAY(EOMONTH($B315,0))))&lt;$C315)+(DATE(YEAR($B315),MONTH($B315)+1,MIN(BM$6,DAY(EOMONTH($B315,1))))&gt;=$B315)*(DATE(YEAR($B315),MONTH($B315)+1,MIN(BM$6,DAY(EOMONTH($B315,1))))&lt;$C315)))</f>
        <v>0</v>
      </c>
      <c r="BN315" s="48" t="n">
        <f aca="false">IF(OR(N(BN$5)=0,BN$6=""),0,BN$5*((DATE(YEAR($B315),MONTH($B315),MIN(BN$6,DAY(EOMONTH($B315,0))))&gt;=$B315)*(DATE(YEAR($B315),MONTH($B315),MIN(BN$6,DAY(EOMONTH($B315,0))))&lt;$C315)+(DATE(YEAR($B315),MONTH($B315)+1,MIN(BN$6,DAY(EOMONTH($B315,1))))&gt;=$B315)*(DATE(YEAR($B315),MONTH($B315)+1,MIN(BN$6,DAY(EOMONTH($B315,1))))&lt;$C315)))</f>
        <v>0</v>
      </c>
      <c r="BO315" s="48" t="n">
        <f aca="false">IF(OR(N(BO$5)=0,BO$6=""),0,BO$5*((DATE(YEAR($B315),MONTH($B315),MIN(BO$6,DAY(EOMONTH($B315,0))))&gt;=$B315)*(DATE(YEAR($B315),MONTH($B315),MIN(BO$6,DAY(EOMONTH($B315,0))))&lt;$C315)+(DATE(YEAR($B315),MONTH($B315)+1,MIN(BO$6,DAY(EOMONTH($B315,1))))&gt;=$B315)*(DATE(YEAR($B315),MONTH($B315)+1,MIN(BO$6,DAY(EOMONTH($B315,1))))&lt;$C315)))</f>
        <v>0</v>
      </c>
      <c r="BP315" s="48" t="n">
        <f aca="false">IF(OR(N(BP$5)=0,BP$6=""),0,BP$5*((DATE(YEAR($B315),MONTH($B315),MIN(BP$6,DAY(EOMONTH($B315,0))))&gt;=$B315)*(DATE(YEAR($B315),MONTH($B315),MIN(BP$6,DAY(EOMONTH($B315,0))))&lt;$C315)+(DATE(YEAR($B315),MONTH($B315)+1,MIN(BP$6,DAY(EOMONTH($B315,1))))&gt;=$B315)*(DATE(YEAR($B315),MONTH($B315)+1,MIN(BP$6,DAY(EOMONTH($B315,1))))&lt;$C315)))</f>
        <v>0</v>
      </c>
      <c r="BQ315" s="48" t="n">
        <f aca="false">IF(OR(N(BQ$5)=0,BQ$6=""),0,BQ$5*((DATE(YEAR($B315),MONTH($B315),MIN(BQ$6,DAY(EOMONTH($B315,0))))&gt;=$B315)*(DATE(YEAR($B315),MONTH($B315),MIN(BQ$6,DAY(EOMONTH($B315,0))))&lt;$C315)+(DATE(YEAR($B315),MONTH($B315)+1,MIN(BQ$6,DAY(EOMONTH($B315,1))))&gt;=$B315)*(DATE(YEAR($B315),MONTH($B315)+1,MIN(BQ$6,DAY(EOMONTH($B315,1))))&lt;$C315)))</f>
        <v>0</v>
      </c>
      <c r="BR315" s="48" t="n">
        <f aca="false">IF(OR(N(BR$5)=0,BR$6=""),0,BR$5*((DATE(YEAR($B315),MONTH($B315),MIN(BR$6,DAY(EOMONTH($B315,0))))&gt;=$B315)*(DATE(YEAR($B315),MONTH($B315),MIN(BR$6,DAY(EOMONTH($B315,0))))&lt;$C315)+(DATE(YEAR($B315),MONTH($B315)+1,MIN(BR$6,DAY(EOMONTH($B315,1))))&gt;=$B315)*(DATE(YEAR($B315),MONTH($B315)+1,MIN(BR$6,DAY(EOMONTH($B315,1))))&lt;$C315)))</f>
        <v>0</v>
      </c>
      <c r="BS315" s="48" t="n">
        <f aca="false">IF(OR(N(BS$5)=0,BS$6=""),0,BS$5*((DATE(YEAR($B315),MONTH($B315),MIN(BS$6,DAY(EOMONTH($B315,0))))&gt;=$B315)*(DATE(YEAR($B315),MONTH($B315),MIN(BS$6,DAY(EOMONTH($B315,0))))&lt;$C315)+(DATE(YEAR($B315),MONTH($B315)+1,MIN(BS$6,DAY(EOMONTH($B315,1))))&gt;=$B315)*(DATE(YEAR($B315),MONTH($B315)+1,MIN(BS$6,DAY(EOMONTH($B315,1))))&lt;$C315)))</f>
        <v>0</v>
      </c>
      <c r="BT315" s="48" t="n">
        <f aca="false">IF(OR(N(BT$5)=0,BT$6=""),0,BT$5*((DATE(YEAR($B315),MONTH($B315),MIN(BT$6,DAY(EOMONTH($B315,0))))&gt;=$B315)*(DATE(YEAR($B315),MONTH($B315),MIN(BT$6,DAY(EOMONTH($B315,0))))&lt;$C315)+(DATE(YEAR($B315),MONTH($B315)+1,MIN(BT$6,DAY(EOMONTH($B315,1))))&gt;=$B315)*(DATE(YEAR($B315),MONTH($B315)+1,MIN(BT$6,DAY(EOMONTH($B315,1))))&lt;$C315)))</f>
        <v>0</v>
      </c>
      <c r="BU315" s="48" t="n">
        <f aca="false">IF(OR(N(BU$5)=0,BU$6=""),0,BU$5*((DATE(YEAR($B315),MONTH($B315),MIN(BU$6,DAY(EOMONTH($B315,0))))&gt;=$B315)*(DATE(YEAR($B315),MONTH($B315),MIN(BU$6,DAY(EOMONTH($B315,0))))&lt;$C315)+(DATE(YEAR($B315),MONTH($B315)+1,MIN(BU$6,DAY(EOMONTH($B315,1))))&gt;=$B315)*(DATE(YEAR($B315),MONTH($B315)+1,MIN(BU$6,DAY(EOMONTH($B315,1))))&lt;$C315)))</f>
        <v>0</v>
      </c>
      <c r="BV315" s="48" t="n">
        <f aca="false">IF(OR(N(BV$5)=0,BV$6=""),0,BV$5*((DATE(YEAR($B315),MONTH($B315),MIN(BV$6,DAY(EOMONTH($B315,0))))&gt;=$B315)*(DATE(YEAR($B315),MONTH($B315),MIN(BV$6,DAY(EOMONTH($B315,0))))&lt;$C315)+(DATE(YEAR($B315),MONTH($B315)+1,MIN(BV$6,DAY(EOMONTH($B315,1))))&gt;=$B315)*(DATE(YEAR($B315),MONTH($B315)+1,MIN(BV$6,DAY(EOMONTH($B315,1))))&lt;$C315)))</f>
        <v>0</v>
      </c>
      <c r="BW315" s="48" t="n">
        <f aca="false">IF(OR(N(BW$5)=0,BW$6=""),0,BW$5*((DATE(YEAR($B315),MONTH($B315),MIN(BW$6,DAY(EOMONTH($B315,0))))&gt;=$B315)*(DATE(YEAR($B315),MONTH($B315),MIN(BW$6,DAY(EOMONTH($B315,0))))&lt;$C315)+(DATE(YEAR($B315),MONTH($B315)+1,MIN(BW$6,DAY(EOMONTH($B315,1))))&gt;=$B315)*(DATE(YEAR($B315),MONTH($B315)+1,MIN(BW$6,DAY(EOMONTH($B315,1))))&lt;$C315)))</f>
        <v>0</v>
      </c>
      <c r="BX315" s="48" t="n">
        <f aca="false">MIN(Z315,(FT314*(1+FT$5/Setup!$C$36)+IF($V315=1,N($F315),0)))</f>
        <v>0</v>
      </c>
      <c r="BY315" s="48" t="n">
        <f aca="false">MIN(AA315,(FU314*(1+FU$5/Setup!$C$36)+IF($V315=2,N($F315),0)))</f>
        <v>0</v>
      </c>
      <c r="BZ315" s="48" t="n">
        <f aca="false">MIN(AB315,(FV314*(1+FV$5/Setup!$C$36)+IF($V315=3,N($F315),0)))</f>
        <v>0</v>
      </c>
      <c r="CA315" s="48" t="n">
        <f aca="false">MIN(AC315,(FW314*(1+FW$5/Setup!$C$36)+IF($V315=4,N($F315),0)))</f>
        <v>0</v>
      </c>
      <c r="CB315" s="48" t="n">
        <f aca="false">MIN(AD315,(FX314*(1+FX$5/Setup!$C$36)+IF($V315=5,N($F315),0)))</f>
        <v>0</v>
      </c>
      <c r="CC315" s="48" t="n">
        <f aca="false">MIN(AE315,(FY314*(1+FY$5/Setup!$C$36)+IF($V315=6,N($F315),0)))</f>
        <v>0</v>
      </c>
      <c r="CD315" s="48" t="n">
        <f aca="false">MIN(AF315,(FZ314*(1+FZ$5/Setup!$C$36)+IF($V315=7,N($F315),0)))</f>
        <v>0</v>
      </c>
      <c r="CE315" s="48" t="n">
        <f aca="false">MIN(AG315,(GA314*(1+GA$5/Setup!$C$36)+IF($V315=8,N($F315),0)))</f>
        <v>0</v>
      </c>
      <c r="CF315" s="48" t="n">
        <f aca="false">MIN(AH315,(GB314*(1+GB$5/Setup!$C$36)+IF($V315=9,N($F315),0)))</f>
        <v>0</v>
      </c>
      <c r="CG315" s="48" t="n">
        <f aca="false">MIN(AI315,(GC314*(1+GC$5/Setup!$C$36)+IF($V315=10,N($F315),0)))</f>
        <v>0</v>
      </c>
      <c r="CH315" s="48" t="n">
        <f aca="false">MIN(AJ315,(GD314*(1+GD$5/Setup!$C$36)+IF($V315=11,N($F315),0)))</f>
        <v>0</v>
      </c>
      <c r="CI315" s="48" t="n">
        <f aca="false">MIN(AK315,(GE314*(1+GE$5/Setup!$C$36)+IF($V315=12,N($F315),0)))</f>
        <v>0</v>
      </c>
      <c r="CJ315" s="48" t="n">
        <f aca="false">MIN(AL315,(GF314*(1+GF$5/Setup!$C$36)+IF($V315=13,N($F315),0)))</f>
        <v>0</v>
      </c>
      <c r="CK315" s="48" t="n">
        <f aca="false">MIN(AM315,(GG314*(1+GG$5/Setup!$C$36)+IF($V315=14,N($F315),0)))</f>
        <v>0</v>
      </c>
      <c r="CL315" s="48" t="n">
        <f aca="false">MIN(AN315,(GH314*(1+GH$5/Setup!$C$36)+IF($V315=15,N($F315),0)))</f>
        <v>0</v>
      </c>
      <c r="CM315" s="48" t="n">
        <f aca="false">MIN(AO315,(GI314*(1+GI$5/Setup!$C$36)+IF($V315=16,N($F315),0)))</f>
        <v>0</v>
      </c>
      <c r="CN315" s="48" t="n">
        <f aca="false">MIN(AP315,(GJ314*(1+GJ$5/Setup!$C$36)+IF($V315=17,N($F315),0)))</f>
        <v>0</v>
      </c>
      <c r="CO315" s="48" t="n">
        <f aca="false">MIN(AQ315,(GK314*(1+GK$5/Setup!$C$36)+IF($V315=18,N($F315),0)))</f>
        <v>0</v>
      </c>
      <c r="CP315" s="48" t="n">
        <f aca="false">MIN(AR315,(GL314*(1+GL$5/Setup!$C$36)+IF($V315=19,N($F315),0)))</f>
        <v>0</v>
      </c>
      <c r="CQ315" s="48" t="n">
        <f aca="false">MIN(AS315,(GM314*(1+GM$5/Setup!$C$36)+IF($V315=20,N($F315),0)))</f>
        <v>0</v>
      </c>
      <c r="CR315" s="48" t="n">
        <f aca="false">MIN(AT315,(GN314*(1+GN$5/Setup!$C$36)+IF($V315=21,N($F315),0)))</f>
        <v>0</v>
      </c>
      <c r="CS315" s="48" t="n">
        <f aca="false">MIN(AU315,(GO314*(1+GO$5/Setup!$C$36)+IF($V315=22,N($F315),0)))</f>
        <v>0</v>
      </c>
      <c r="CT315" s="48" t="n">
        <f aca="false">MIN(AV315,(GP314*(1+GP$5/Setup!$C$36)+IF($V315=23,N($F315),0)))</f>
        <v>0</v>
      </c>
      <c r="CU315" s="48" t="n">
        <f aca="false">MIN(AW315,(GQ314*(1+GQ$5/Setup!$C$36)+IF($V315=24,N($F315),0)))</f>
        <v>0</v>
      </c>
      <c r="CV315" s="48" t="n">
        <f aca="false">MIN(AX315,(GR314*(1+GR$5/Setup!$C$36)+IF($V315=25,N($F315),0)))</f>
        <v>0</v>
      </c>
      <c r="CW315" s="48" t="n">
        <f aca="false">MIN(AY315,(GS314*(1+GS$5/Setup!$C$36)+IF($V315=26,N($F315),0)))</f>
        <v>0</v>
      </c>
      <c r="CX315" s="48" t="n">
        <f aca="false">MIN(AZ315,(GT314*(1+GT$5/Setup!$C$36)+IF($V315=27,N($F315),0)))</f>
        <v>0</v>
      </c>
      <c r="CY315" s="48" t="n">
        <f aca="false">MIN(BA315,(GU314*(1+GU$5/Setup!$C$36)+IF($V315=28,N($F315),0)))</f>
        <v>0</v>
      </c>
      <c r="CZ315" s="48" t="n">
        <f aca="false">MIN(BB315,(GV314*(1+GV$5/Setup!$C$36)+IF($V315=29,N($F315),0)))</f>
        <v>0</v>
      </c>
      <c r="DA315" s="48" t="n">
        <f aca="false">MIN(BC315,(GW314*(1+GW$5/Setup!$C$36)+IF($V315=30,N($F315),0)))</f>
        <v>0</v>
      </c>
      <c r="DB315" s="48" t="n">
        <f aca="false">MIN(BD315,(GX314*(1+GX$5/Setup!$C$36)+IF($V315=31,N($F315),0)))</f>
        <v>0</v>
      </c>
      <c r="DC315" s="48" t="n">
        <f aca="false">MIN(BE315,(GY314*(1+GY$5/Setup!$C$36)+IF($V315=32,N($F315),0)))</f>
        <v>0</v>
      </c>
      <c r="DD315" s="48" t="n">
        <f aca="false">MIN(BF315,(GZ314*(1+GZ$5/Setup!$C$36)+IF($V315=33,N($F315),0)))</f>
        <v>0</v>
      </c>
      <c r="DE315" s="48" t="n">
        <f aca="false">MIN(BG315,(HA314*(1+HA$5/Setup!$C$36)+IF($V315=34,N($F315),0)))</f>
        <v>0</v>
      </c>
      <c r="DF315" s="48" t="n">
        <f aca="false">MIN(BH315,(HB314*(1+HB$5/Setup!$C$36)+IF($V315=35,N($F315),0)))</f>
        <v>0</v>
      </c>
      <c r="DG315" s="48" t="n">
        <f aca="false">MIN(BI315,(HC314*(1+HC$5/Setup!$C$36)+IF($V315=36,N($F315),0)))</f>
        <v>0</v>
      </c>
      <c r="DH315" s="48" t="n">
        <f aca="false">MIN(BJ315,(HD314*(1+HD$5/Setup!$C$36)+IF($V315=37,N($F315),0)))</f>
        <v>0</v>
      </c>
      <c r="DI315" s="48" t="n">
        <f aca="false">MIN(BK315,(HE314*(1+HE$5/Setup!$C$36)+IF($V315=38,N($F315),0)))</f>
        <v>0</v>
      </c>
      <c r="DJ315" s="48" t="n">
        <f aca="false">MIN(BL315,(HF314*(1+HF$5/Setup!$C$36)+IF($V315=39,N($F315),0)))</f>
        <v>0</v>
      </c>
      <c r="DK315" s="48" t="n">
        <f aca="false">MIN(BM315,(HG314*(1+HG$5/Setup!$C$36)+IF($V315=40,N($F315),0)))</f>
        <v>0</v>
      </c>
      <c r="DL315" s="48" t="n">
        <f aca="false">MIN(BN315,(HH314*(1+HH$5/Setup!$C$36)+IF($V315=41,N($F315),0)))</f>
        <v>0</v>
      </c>
      <c r="DM315" s="48" t="n">
        <f aca="false">MIN(BO315,(HI314*(1+HI$5/Setup!$C$36)+IF($V315=42,N($F315),0)))</f>
        <v>0</v>
      </c>
      <c r="DN315" s="48" t="n">
        <f aca="false">MIN(BP315,(HJ314*(1+HJ$5/Setup!$C$36)+IF($V315=43,N($F315),0)))</f>
        <v>0</v>
      </c>
      <c r="DO315" s="48" t="n">
        <f aca="false">MIN(BQ315,(HK314*(1+HK$5/Setup!$C$36)+IF($V315=44,N($F315),0)))</f>
        <v>0</v>
      </c>
      <c r="DP315" s="48" t="n">
        <f aca="false">MIN(BR315,(HL314*(1+HL$5/Setup!$C$36)+IF($V315=45,N($F315),0)))</f>
        <v>0</v>
      </c>
      <c r="DQ315" s="48" t="n">
        <f aca="false">MIN(BS315,(HM314*(1+HM$5/Setup!$C$36)+IF($V315=46,N($F315),0)))</f>
        <v>0</v>
      </c>
      <c r="DR315" s="48" t="n">
        <f aca="false">MIN(BT315,(HN314*(1+HN$5/Setup!$C$36)+IF($V315=47,N($F315),0)))</f>
        <v>0</v>
      </c>
      <c r="DS315" s="48" t="n">
        <f aca="false">MIN(BU315,(HO314*(1+HO$5/Setup!$C$36)+IF($V315=48,N($F315),0)))</f>
        <v>0</v>
      </c>
      <c r="DT315" s="48" t="n">
        <f aca="false">MIN(BV315,(HP314*(1+HP$5/Setup!$C$36)+IF($V315=49,N($F315),0)))</f>
        <v>0</v>
      </c>
      <c r="DU315" s="48" t="n">
        <f aca="false">MIN(BW315,(HQ314*(1+HQ$5/Setup!$C$36)+IF($V315=50,N($F315),0)))</f>
        <v>0</v>
      </c>
      <c r="DV315" s="48" t="n">
        <f aca="false">MIN(MAX((FT314*(1+FT$5/Setup!$C$36)+IF($V315=1,N($F315),0))-BX315,0),MAX($P315-0,0))</f>
        <v>0</v>
      </c>
      <c r="DW315" s="48" t="n">
        <f aca="false">MIN(MAX((FU314*(1+FU$5/Setup!$C$36)+IF($V315=2,N($F315),0))-BY315,0),MAX($P315-SUM(DV315:DV315),0))</f>
        <v>0</v>
      </c>
      <c r="DX315" s="48" t="n">
        <f aca="false">MIN(MAX((FV314*(1+FV$5/Setup!$C$36)+IF($V315=3,N($F315),0))-BZ315,0),MAX($P315-SUM(DV315:DW315),0))</f>
        <v>0</v>
      </c>
      <c r="DY315" s="48" t="n">
        <f aca="false">MIN(MAX((FW314*(1+FW$5/Setup!$C$36)+IF($V315=4,N($F315),0))-CA315,0),MAX($P315-SUM(DV315:DX315),0))</f>
        <v>0</v>
      </c>
      <c r="DZ315" s="48" t="n">
        <f aca="false">MIN(MAX((FX314*(1+FX$5/Setup!$C$36)+IF($V315=5,N($F315),0))-CB315,0),MAX($P315-SUM(DV315:DY315),0))</f>
        <v>0</v>
      </c>
      <c r="EA315" s="48" t="n">
        <f aca="false">MIN(MAX((FY314*(1+FY$5/Setup!$C$36)+IF($V315=6,N($F315),0))-CC315,0),MAX($P315-SUM(DV315:DZ315),0))</f>
        <v>0</v>
      </c>
      <c r="EB315" s="48" t="n">
        <f aca="false">MIN(MAX((FZ314*(1+FZ$5/Setup!$C$36)+IF($V315=7,N($F315),0))-CD315,0),MAX($P315-SUM(DV315:EA315),0))</f>
        <v>0</v>
      </c>
      <c r="EC315" s="48" t="n">
        <f aca="false">MIN(MAX((GA314*(1+GA$5/Setup!$C$36)+IF($V315=8,N($F315),0))-CE315,0),MAX($P315-SUM(DV315:EB315),0))</f>
        <v>0</v>
      </c>
      <c r="ED315" s="48" t="n">
        <f aca="false">MIN(MAX((GB314*(1+GB$5/Setup!$C$36)+IF($V315=9,N($F315),0))-CF315,0),MAX($P315-SUM(DV315:EC315),0))</f>
        <v>0</v>
      </c>
      <c r="EE315" s="48" t="n">
        <f aca="false">MIN(MAX((GC314*(1+GC$5/Setup!$C$36)+IF($V315=10,N($F315),0))-CG315,0),MAX($P315-SUM(DV315:ED315),0))</f>
        <v>0</v>
      </c>
      <c r="EF315" s="48" t="n">
        <f aca="false">MIN(MAX((GD314*(1+GD$5/Setup!$C$36)+IF($V315=11,N($F315),0))-CH315,0),MAX($P315-SUM(DV315:EE315),0))</f>
        <v>0</v>
      </c>
      <c r="EG315" s="48" t="n">
        <f aca="false">MIN(MAX((GE314*(1+GE$5/Setup!$C$36)+IF($V315=12,N($F315),0))-CI315,0),MAX($P315-SUM(DV315:EF315),0))</f>
        <v>0</v>
      </c>
      <c r="EH315" s="48" t="n">
        <f aca="false">MIN(MAX((GF314*(1+GF$5/Setup!$C$36)+IF($V315=13,N($F315),0))-CJ315,0),MAX($P315-SUM(DV315:EG315),0))</f>
        <v>0</v>
      </c>
      <c r="EI315" s="48" t="n">
        <f aca="false">MIN(MAX((GG314*(1+GG$5/Setup!$C$36)+IF($V315=14,N($F315),0))-CK315,0),MAX($P315-SUM(DV315:EH315),0))</f>
        <v>0</v>
      </c>
      <c r="EJ315" s="48" t="n">
        <f aca="false">MIN(MAX((GH314*(1+GH$5/Setup!$C$36)+IF($V315=15,N($F315),0))-CL315,0),MAX($P315-SUM(DV315:EI315),0))</f>
        <v>0</v>
      </c>
      <c r="EK315" s="48" t="n">
        <f aca="false">MIN(MAX((GI314*(1+GI$5/Setup!$C$36)+IF($V315=16,N($F315),0))-CM315,0),MAX($P315-SUM(DV315:EJ315),0))</f>
        <v>0</v>
      </c>
      <c r="EL315" s="48" t="n">
        <f aca="false">MIN(MAX((GJ314*(1+GJ$5/Setup!$C$36)+IF($V315=17,N($F315),0))-CN315,0),MAX($P315-SUM(DV315:EK315),0))</f>
        <v>0</v>
      </c>
      <c r="EM315" s="48" t="n">
        <f aca="false">MIN(MAX((GK314*(1+GK$5/Setup!$C$36)+IF($V315=18,N($F315),0))-CO315,0),MAX($P315-SUM(DV315:EL315),0))</f>
        <v>0</v>
      </c>
      <c r="EN315" s="48" t="n">
        <f aca="false">MIN(MAX((GL314*(1+GL$5/Setup!$C$36)+IF($V315=19,N($F315),0))-CP315,0),MAX($P315-SUM(DV315:EM315),0))</f>
        <v>0</v>
      </c>
      <c r="EO315" s="48" t="n">
        <f aca="false">MIN(MAX((GM314*(1+GM$5/Setup!$C$36)+IF($V315=20,N($F315),0))-CQ315,0),MAX($P315-SUM(DV315:EN315),0))</f>
        <v>0</v>
      </c>
      <c r="EP315" s="48" t="n">
        <f aca="false">MIN(MAX((GN314*(1+GN$5/Setup!$C$36)+IF($V315=21,N($F315),0))-CR315,0),MAX($P315-SUM(DV315:EO315),0))</f>
        <v>0</v>
      </c>
      <c r="EQ315" s="48" t="n">
        <f aca="false">MIN(MAX((GO314*(1+GO$5/Setup!$C$36)+IF($V315=22,N($F315),0))-CS315,0),MAX($P315-SUM(DV315:EP315),0))</f>
        <v>0</v>
      </c>
      <c r="ER315" s="48" t="n">
        <f aca="false">MIN(MAX((GP314*(1+GP$5/Setup!$C$36)+IF($V315=23,N($F315),0))-CT315,0),MAX($P315-SUM(DV315:EQ315),0))</f>
        <v>0</v>
      </c>
      <c r="ES315" s="48" t="n">
        <f aca="false">MIN(MAX((GQ314*(1+GQ$5/Setup!$C$36)+IF($V315=24,N($F315),0))-CU315,0),MAX($P315-SUM(DV315:ER315),0))</f>
        <v>0</v>
      </c>
      <c r="ET315" s="48" t="n">
        <f aca="false">MIN(MAX((GR314*(1+GR$5/Setup!$C$36)+IF($V315=25,N($F315),0))-CV315,0),MAX($P315-SUM(DV315:ES315),0))</f>
        <v>0</v>
      </c>
      <c r="EU315" s="48" t="n">
        <f aca="false">MIN(MAX((GS314*(1+GS$5/Setup!$C$36)+IF($V315=26,N($F315),0))-CW315,0),MAX($P315-SUM(DV315:ET315),0))</f>
        <v>0</v>
      </c>
      <c r="EV315" s="48" t="n">
        <f aca="false">MIN(MAX((GT314*(1+GT$5/Setup!$C$36)+IF($V315=27,N($F315),0))-CX315,0),MAX($P315-SUM(DV315:EU315),0))</f>
        <v>0</v>
      </c>
      <c r="EW315" s="48" t="n">
        <f aca="false">MIN(MAX((GU314*(1+GU$5/Setup!$C$36)+IF($V315=28,N($F315),0))-CY315,0),MAX($P315-SUM(DV315:EV315),0))</f>
        <v>0</v>
      </c>
      <c r="EX315" s="48" t="n">
        <f aca="false">MIN(MAX((GV314*(1+GV$5/Setup!$C$36)+IF($V315=29,N($F315),0))-CZ315,0),MAX($P315-SUM(DV315:EW315),0))</f>
        <v>0</v>
      </c>
      <c r="EY315" s="48" t="n">
        <f aca="false">MIN(MAX((GW314*(1+GW$5/Setup!$C$36)+IF($V315=30,N($F315),0))-DA315,0),MAX($P315-SUM(DV315:EX315),0))</f>
        <v>0</v>
      </c>
      <c r="EZ315" s="48" t="n">
        <f aca="false">MIN(MAX((GX314*(1+GX$5/Setup!$C$36)+IF($V315=31,N($F315),0))-DB315,0),MAX($P315-SUM(DV315:EY315),0))</f>
        <v>0</v>
      </c>
      <c r="FA315" s="48" t="n">
        <f aca="false">MIN(MAX((GY314*(1+GY$5/Setup!$C$36)+IF($V315=32,N($F315),0))-DC315,0),MAX($P315-SUM(DV315:EZ315),0))</f>
        <v>0</v>
      </c>
      <c r="FB315" s="48" t="n">
        <f aca="false">MIN(MAX((GZ314*(1+GZ$5/Setup!$C$36)+IF($V315=33,N($F315),0))-DD315,0),MAX($P315-SUM(DV315:FA315),0))</f>
        <v>0</v>
      </c>
      <c r="FC315" s="48" t="n">
        <f aca="false">MIN(MAX((HA314*(1+HA$5/Setup!$C$36)+IF($V315=34,N($F315),0))-DE315,0),MAX($P315-SUM(DV315:FB315),0))</f>
        <v>0</v>
      </c>
      <c r="FD315" s="48" t="n">
        <f aca="false">MIN(MAX((HB314*(1+HB$5/Setup!$C$36)+IF($V315=35,N($F315),0))-DF315,0),MAX($P315-SUM(DV315:FC315),0))</f>
        <v>0</v>
      </c>
      <c r="FE315" s="48" t="n">
        <f aca="false">MIN(MAX((HC314*(1+HC$5/Setup!$C$36)+IF($V315=36,N($F315),0))-DG315,0),MAX($P315-SUM(DV315:FD315),0))</f>
        <v>0</v>
      </c>
      <c r="FF315" s="48" t="n">
        <f aca="false">MIN(MAX((HD314*(1+HD$5/Setup!$C$36)+IF($V315=37,N($F315),0))-DH315,0),MAX($P315-SUM(DV315:FE315),0))</f>
        <v>0</v>
      </c>
      <c r="FG315" s="48" t="n">
        <f aca="false">MIN(MAX((HE314*(1+HE$5/Setup!$C$36)+IF($V315=38,N($F315),0))-DI315,0),MAX($P315-SUM(DV315:FF315),0))</f>
        <v>0</v>
      </c>
      <c r="FH315" s="48" t="n">
        <f aca="false">MIN(MAX((HF314*(1+HF$5/Setup!$C$36)+IF($V315=39,N($F315),0))-DJ315,0),MAX($P315-SUM(DV315:FG315),0))</f>
        <v>0</v>
      </c>
      <c r="FI315" s="48" t="n">
        <f aca="false">MIN(MAX((HG314*(1+HG$5/Setup!$C$36)+IF($V315=40,N($F315),0))-DK315,0),MAX($P315-SUM(DV315:FH315),0))</f>
        <v>0</v>
      </c>
      <c r="FJ315" s="48" t="n">
        <f aca="false">MIN(MAX((HH314*(1+HH$5/Setup!$C$36)+IF($V315=41,N($F315),0))-DL315,0),MAX($P315-SUM(DV315:FI315),0))</f>
        <v>0</v>
      </c>
      <c r="FK315" s="48" t="n">
        <f aca="false">MIN(MAX((HI314*(1+HI$5/Setup!$C$36)+IF($V315=42,N($F315),0))-DM315,0),MAX($P315-SUM(DV315:FJ315),0))</f>
        <v>0</v>
      </c>
      <c r="FL315" s="48" t="n">
        <f aca="false">MIN(MAX((HJ314*(1+HJ$5/Setup!$C$36)+IF($V315=43,N($F315),0))-DN315,0),MAX($P315-SUM(DV315:FK315),0))</f>
        <v>0</v>
      </c>
      <c r="FM315" s="48" t="n">
        <f aca="false">MIN(MAX((HK314*(1+HK$5/Setup!$C$36)+IF($V315=44,N($F315),0))-DO315,0),MAX($P315-SUM(DV315:FL315),0))</f>
        <v>0</v>
      </c>
      <c r="FN315" s="48" t="n">
        <f aca="false">MIN(MAX((HL314*(1+HL$5/Setup!$C$36)+IF($V315=45,N($F315),0))-DP315,0),MAX($P315-SUM(DV315:FM315),0))</f>
        <v>0</v>
      </c>
      <c r="FO315" s="48" t="n">
        <f aca="false">MIN(MAX((HM314*(1+HM$5/Setup!$C$36)+IF($V315=46,N($F315),0))-DQ315,0),MAX($P315-SUM(DV315:FN315),0))</f>
        <v>0</v>
      </c>
      <c r="FP315" s="48" t="n">
        <f aca="false">MIN(MAX((HN314*(1+HN$5/Setup!$C$36)+IF($V315=47,N($F315),0))-DR315,0),MAX($P315-SUM(DV315:FO315),0))</f>
        <v>0</v>
      </c>
      <c r="FQ315" s="48" t="n">
        <f aca="false">MIN(MAX((HO314*(1+HO$5/Setup!$C$36)+IF($V315=48,N($F315),0))-DS315,0),MAX($P315-SUM(DV315:FP315),0))</f>
        <v>0</v>
      </c>
      <c r="FR315" s="48" t="n">
        <f aca="false">MIN(MAX((HP314*(1+HP$5/Setup!$C$36)+IF($V315=49,N($F315),0))-DT315,0),MAX($P315-SUM(DV315:FQ315),0))</f>
        <v>0</v>
      </c>
      <c r="FS315" s="48" t="n">
        <f aca="false">MIN(MAX((HQ314*(1+HQ$5/Setup!$C$36)+IF($V315=50,N($F315),0))-DU315,0),MAX($P315-SUM(DV315:FR315),0))</f>
        <v>0</v>
      </c>
      <c r="FT315" s="48" t="n">
        <f aca="false">IF((FT314*(1+FT$5/Setup!$C$36)+IF($V315=1,N($F315),0))-BX315-DV315&lt;0.005,0,(FT314*(1+FT$5/Setup!$C$36)+IF($V315=1,N($F315),0))-BX315-DV315)</f>
        <v>0</v>
      </c>
      <c r="FU315" s="48" t="n">
        <f aca="false">IF((FU314*(1+FU$5/Setup!$C$36)+IF($V315=2,N($F315),0))-BY315-DW315&lt;0.005,0,(FU314*(1+FU$5/Setup!$C$36)+IF($V315=2,N($F315),0))-BY315-DW315)</f>
        <v>0</v>
      </c>
      <c r="FV315" s="48" t="n">
        <f aca="false">IF((FV314*(1+FV$5/Setup!$C$36)+IF($V315=3,N($F315),0))-BZ315-DX315&lt;0.005,0,(FV314*(1+FV$5/Setup!$C$36)+IF($V315=3,N($F315),0))-BZ315-DX315)</f>
        <v>0</v>
      </c>
      <c r="FW315" s="48" t="n">
        <f aca="false">IF((FW314*(1+FW$5/Setup!$C$36)+IF($V315=4,N($F315),0))-CA315-DY315&lt;0.005,0,(FW314*(1+FW$5/Setup!$C$36)+IF($V315=4,N($F315),0))-CA315-DY315)</f>
        <v>0</v>
      </c>
      <c r="FX315" s="48" t="n">
        <f aca="false">IF((FX314*(1+FX$5/Setup!$C$36)+IF($V315=5,N($F315),0))-CB315-DZ315&lt;0.005,0,(FX314*(1+FX$5/Setup!$C$36)+IF($V315=5,N($F315),0))-CB315-DZ315)</f>
        <v>0</v>
      </c>
      <c r="FY315" s="48" t="n">
        <f aca="false">IF((FY314*(1+FY$5/Setup!$C$36)+IF($V315=6,N($F315),0))-CC315-EA315&lt;0.005,0,(FY314*(1+FY$5/Setup!$C$36)+IF($V315=6,N($F315),0))-CC315-EA315)</f>
        <v>0</v>
      </c>
      <c r="FZ315" s="48" t="n">
        <f aca="false">IF((FZ314*(1+FZ$5/Setup!$C$36)+IF($V315=7,N($F315),0))-CD315-EB315&lt;0.005,0,(FZ314*(1+FZ$5/Setup!$C$36)+IF($V315=7,N($F315),0))-CD315-EB315)</f>
        <v>0</v>
      </c>
      <c r="GA315" s="48" t="n">
        <f aca="false">IF((GA314*(1+GA$5/Setup!$C$36)+IF($V315=8,N($F315),0))-CE315-EC315&lt;0.005,0,(GA314*(1+GA$5/Setup!$C$36)+IF($V315=8,N($F315),0))-CE315-EC315)</f>
        <v>0</v>
      </c>
      <c r="GB315" s="48" t="n">
        <f aca="false">IF((GB314*(1+GB$5/Setup!$C$36)+IF($V315=9,N($F315),0))-CF315-ED315&lt;0.005,0,(GB314*(1+GB$5/Setup!$C$36)+IF($V315=9,N($F315),0))-CF315-ED315)</f>
        <v>0</v>
      </c>
      <c r="GC315" s="48" t="n">
        <f aca="false">IF((GC314*(1+GC$5/Setup!$C$36)+IF($V315=10,N($F315),0))-CG315-EE315&lt;0.005,0,(GC314*(1+GC$5/Setup!$C$36)+IF($V315=10,N($F315),0))-CG315-EE315)</f>
        <v>0</v>
      </c>
      <c r="GD315" s="48" t="n">
        <f aca="false">IF((GD314*(1+GD$5/Setup!$C$36)+IF($V315=11,N($F315),0))-CH315-EF315&lt;0.005,0,(GD314*(1+GD$5/Setup!$C$36)+IF($V315=11,N($F315),0))-CH315-EF315)</f>
        <v>0</v>
      </c>
      <c r="GE315" s="48" t="n">
        <f aca="false">IF((GE314*(1+GE$5/Setup!$C$36)+IF($V315=12,N($F315),0))-CI315-EG315&lt;0.005,0,(GE314*(1+GE$5/Setup!$C$36)+IF($V315=12,N($F315),0))-CI315-EG315)</f>
        <v>0</v>
      </c>
      <c r="GF315" s="48" t="n">
        <f aca="false">IF((GF314*(1+GF$5/Setup!$C$36)+IF($V315=13,N($F315),0))-CJ315-EH315&lt;0.005,0,(GF314*(1+GF$5/Setup!$C$36)+IF($V315=13,N($F315),0))-CJ315-EH315)</f>
        <v>0</v>
      </c>
      <c r="GG315" s="48" t="n">
        <f aca="false">IF((GG314*(1+GG$5/Setup!$C$36)+IF($V315=14,N($F315),0))-CK315-EI315&lt;0.005,0,(GG314*(1+GG$5/Setup!$C$36)+IF($V315=14,N($F315),0))-CK315-EI315)</f>
        <v>0</v>
      </c>
      <c r="GH315" s="48" t="n">
        <f aca="false">IF((GH314*(1+GH$5/Setup!$C$36)+IF($V315=15,N($F315),0))-CL315-EJ315&lt;0.005,0,(GH314*(1+GH$5/Setup!$C$36)+IF($V315=15,N($F315),0))-CL315-EJ315)</f>
        <v>0</v>
      </c>
      <c r="GI315" s="48" t="n">
        <f aca="false">IF((GI314*(1+GI$5/Setup!$C$36)+IF($V315=16,N($F315),0))-CM315-EK315&lt;0.005,0,(GI314*(1+GI$5/Setup!$C$36)+IF($V315=16,N($F315),0))-CM315-EK315)</f>
        <v>0</v>
      </c>
      <c r="GJ315" s="48" t="n">
        <f aca="false">IF((GJ314*(1+GJ$5/Setup!$C$36)+IF($V315=17,N($F315),0))-CN315-EL315&lt;0.005,0,(GJ314*(1+GJ$5/Setup!$C$36)+IF($V315=17,N($F315),0))-CN315-EL315)</f>
        <v>0</v>
      </c>
      <c r="GK315" s="48" t="n">
        <f aca="false">IF((GK314*(1+GK$5/Setup!$C$36)+IF($V315=18,N($F315),0))-CO315-EM315&lt;0.005,0,(GK314*(1+GK$5/Setup!$C$36)+IF($V315=18,N($F315),0))-CO315-EM315)</f>
        <v>0</v>
      </c>
      <c r="GL315" s="48" t="n">
        <f aca="false">IF((GL314*(1+GL$5/Setup!$C$36)+IF($V315=19,N($F315),0))-CP315-EN315&lt;0.005,0,(GL314*(1+GL$5/Setup!$C$36)+IF($V315=19,N($F315),0))-CP315-EN315)</f>
        <v>0</v>
      </c>
      <c r="GM315" s="48" t="n">
        <f aca="false">IF((GM314*(1+GM$5/Setup!$C$36)+IF($V315=20,N($F315),0))-CQ315-EO315&lt;0.005,0,(GM314*(1+GM$5/Setup!$C$36)+IF($V315=20,N($F315),0))-CQ315-EO315)</f>
        <v>0</v>
      </c>
      <c r="GN315" s="48" t="n">
        <f aca="false">IF((GN314*(1+GN$5/Setup!$C$36)+IF($V315=21,N($F315),0))-CR315-EP315&lt;0.005,0,(GN314*(1+GN$5/Setup!$C$36)+IF($V315=21,N($F315),0))-CR315-EP315)</f>
        <v>0</v>
      </c>
      <c r="GO315" s="48" t="n">
        <f aca="false">IF((GO314*(1+GO$5/Setup!$C$36)+IF($V315=22,N($F315),0))-CS315-EQ315&lt;0.005,0,(GO314*(1+GO$5/Setup!$C$36)+IF($V315=22,N($F315),0))-CS315-EQ315)</f>
        <v>0</v>
      </c>
      <c r="GP315" s="48" t="n">
        <f aca="false">IF((GP314*(1+GP$5/Setup!$C$36)+IF($V315=23,N($F315),0))-CT315-ER315&lt;0.005,0,(GP314*(1+GP$5/Setup!$C$36)+IF($V315=23,N($F315),0))-CT315-ER315)</f>
        <v>0</v>
      </c>
      <c r="GQ315" s="48" t="n">
        <f aca="false">IF((GQ314*(1+GQ$5/Setup!$C$36)+IF($V315=24,N($F315),0))-CU315-ES315&lt;0.005,0,(GQ314*(1+GQ$5/Setup!$C$36)+IF($V315=24,N($F315),0))-CU315-ES315)</f>
        <v>0</v>
      </c>
      <c r="GR315" s="48" t="n">
        <f aca="false">IF((GR314*(1+GR$5/Setup!$C$36)+IF($V315=25,N($F315),0))-CV315-ET315&lt;0.005,0,(GR314*(1+GR$5/Setup!$C$36)+IF($V315=25,N($F315),0))-CV315-ET315)</f>
        <v>0</v>
      </c>
      <c r="GS315" s="48" t="n">
        <f aca="false">IF((GS314*(1+GS$5/Setup!$C$36)+IF($V315=26,N($F315),0))-CW315-EU315&lt;0.005,0,(GS314*(1+GS$5/Setup!$C$36)+IF($V315=26,N($F315),0))-CW315-EU315)</f>
        <v>0</v>
      </c>
      <c r="GT315" s="48" t="n">
        <f aca="false">IF((GT314*(1+GT$5/Setup!$C$36)+IF($V315=27,N($F315),0))-CX315-EV315&lt;0.005,0,(GT314*(1+GT$5/Setup!$C$36)+IF($V315=27,N($F315),0))-CX315-EV315)</f>
        <v>0</v>
      </c>
      <c r="GU315" s="48" t="n">
        <f aca="false">IF((GU314*(1+GU$5/Setup!$C$36)+IF($V315=28,N($F315),0))-CY315-EW315&lt;0.005,0,(GU314*(1+GU$5/Setup!$C$36)+IF($V315=28,N($F315),0))-CY315-EW315)</f>
        <v>0</v>
      </c>
      <c r="GV315" s="48" t="n">
        <f aca="false">IF((GV314*(1+GV$5/Setup!$C$36)+IF($V315=29,N($F315),0))-CZ315-EX315&lt;0.005,0,(GV314*(1+GV$5/Setup!$C$36)+IF($V315=29,N($F315),0))-CZ315-EX315)</f>
        <v>0</v>
      </c>
      <c r="GW315" s="48" t="n">
        <f aca="false">IF((GW314*(1+GW$5/Setup!$C$36)+IF($V315=30,N($F315),0))-DA315-EY315&lt;0.005,0,(GW314*(1+GW$5/Setup!$C$36)+IF($V315=30,N($F315),0))-DA315-EY315)</f>
        <v>0</v>
      </c>
      <c r="GX315" s="48" t="n">
        <f aca="false">IF((GX314*(1+GX$5/Setup!$C$36)+IF($V315=31,N($F315),0))-DB315-EZ315&lt;0.005,0,(GX314*(1+GX$5/Setup!$C$36)+IF($V315=31,N($F315),0))-DB315-EZ315)</f>
        <v>0</v>
      </c>
      <c r="GY315" s="48" t="n">
        <f aca="false">IF((GY314*(1+GY$5/Setup!$C$36)+IF($V315=32,N($F315),0))-DC315-FA315&lt;0.005,0,(GY314*(1+GY$5/Setup!$C$36)+IF($V315=32,N($F315),0))-DC315-FA315)</f>
        <v>0</v>
      </c>
      <c r="GZ315" s="48" t="n">
        <f aca="false">IF((GZ314*(1+GZ$5/Setup!$C$36)+IF($V315=33,N($F315),0))-DD315-FB315&lt;0.005,0,(GZ314*(1+GZ$5/Setup!$C$36)+IF($V315=33,N($F315),0))-DD315-FB315)</f>
        <v>0</v>
      </c>
      <c r="HA315" s="48" t="n">
        <f aca="false">IF((HA314*(1+HA$5/Setup!$C$36)+IF($V315=34,N($F315),0))-DE315-FC315&lt;0.005,0,(HA314*(1+HA$5/Setup!$C$36)+IF($V315=34,N($F315),0))-DE315-FC315)</f>
        <v>0</v>
      </c>
      <c r="HB315" s="48" t="n">
        <f aca="false">IF((HB314*(1+HB$5/Setup!$C$36)+IF($V315=35,N($F315),0))-DF315-FD315&lt;0.005,0,(HB314*(1+HB$5/Setup!$C$36)+IF($V315=35,N($F315),0))-DF315-FD315)</f>
        <v>0</v>
      </c>
      <c r="HC315" s="48" t="n">
        <f aca="false">IF((HC314*(1+HC$5/Setup!$C$36)+IF($V315=36,N($F315),0))-DG315-FE315&lt;0.005,0,(HC314*(1+HC$5/Setup!$C$36)+IF($V315=36,N($F315),0))-DG315-FE315)</f>
        <v>0</v>
      </c>
      <c r="HD315" s="48" t="n">
        <f aca="false">IF((HD314*(1+HD$5/Setup!$C$36)+IF($V315=37,N($F315),0))-DH315-FF315&lt;0.005,0,(HD314*(1+HD$5/Setup!$C$36)+IF($V315=37,N($F315),0))-DH315-FF315)</f>
        <v>0</v>
      </c>
      <c r="HE315" s="48" t="n">
        <f aca="false">IF((HE314*(1+HE$5/Setup!$C$36)+IF($V315=38,N($F315),0))-DI315-FG315&lt;0.005,0,(HE314*(1+HE$5/Setup!$C$36)+IF($V315=38,N($F315),0))-DI315-FG315)</f>
        <v>0</v>
      </c>
      <c r="HF315" s="48" t="n">
        <f aca="false">IF((HF314*(1+HF$5/Setup!$C$36)+IF($V315=39,N($F315),0))-DJ315-FH315&lt;0.005,0,(HF314*(1+HF$5/Setup!$C$36)+IF($V315=39,N($F315),0))-DJ315-FH315)</f>
        <v>0</v>
      </c>
      <c r="HG315" s="48" t="n">
        <f aca="false">IF((HG314*(1+HG$5/Setup!$C$36)+IF($V315=40,N($F315),0))-DK315-FI315&lt;0.005,0,(HG314*(1+HG$5/Setup!$C$36)+IF($V315=40,N($F315),0))-DK315-FI315)</f>
        <v>0</v>
      </c>
      <c r="HH315" s="48" t="n">
        <f aca="false">IF((HH314*(1+HH$5/Setup!$C$36)+IF($V315=41,N($F315),0))-DL315-FJ315&lt;0.005,0,(HH314*(1+HH$5/Setup!$C$36)+IF($V315=41,N($F315),0))-DL315-FJ315)</f>
        <v>0</v>
      </c>
      <c r="HI315" s="48" t="n">
        <f aca="false">IF((HI314*(1+HI$5/Setup!$C$36)+IF($V315=42,N($F315),0))-DM315-FK315&lt;0.005,0,(HI314*(1+HI$5/Setup!$C$36)+IF($V315=42,N($F315),0))-DM315-FK315)</f>
        <v>0</v>
      </c>
      <c r="HJ315" s="48" t="n">
        <f aca="false">IF((HJ314*(1+HJ$5/Setup!$C$36)+IF($V315=43,N($F315),0))-DN315-FL315&lt;0.005,0,(HJ314*(1+HJ$5/Setup!$C$36)+IF($V315=43,N($F315),0))-DN315-FL315)</f>
        <v>0</v>
      </c>
      <c r="HK315" s="48" t="n">
        <f aca="false">IF((HK314*(1+HK$5/Setup!$C$36)+IF($V315=44,N($F315),0))-DO315-FM315&lt;0.005,0,(HK314*(1+HK$5/Setup!$C$36)+IF($V315=44,N($F315),0))-DO315-FM315)</f>
        <v>0</v>
      </c>
      <c r="HL315" s="48" t="n">
        <f aca="false">IF((HL314*(1+HL$5/Setup!$C$36)+IF($V315=45,N($F315),0))-DP315-FN315&lt;0.005,0,(HL314*(1+HL$5/Setup!$C$36)+IF($V315=45,N($F315),0))-DP315-FN315)</f>
        <v>0</v>
      </c>
      <c r="HM315" s="48" t="n">
        <f aca="false">IF((HM314*(1+HM$5/Setup!$C$36)+IF($V315=46,N($F315),0))-DQ315-FO315&lt;0.005,0,(HM314*(1+HM$5/Setup!$C$36)+IF($V315=46,N($F315),0))-DQ315-FO315)</f>
        <v>0</v>
      </c>
      <c r="HN315" s="48" t="n">
        <f aca="false">IF((HN314*(1+HN$5/Setup!$C$36)+IF($V315=47,N($F315),0))-DR315-FP315&lt;0.005,0,(HN314*(1+HN$5/Setup!$C$36)+IF($V315=47,N($F315),0))-DR315-FP315)</f>
        <v>0</v>
      </c>
      <c r="HO315" s="48" t="n">
        <f aca="false">IF((HO314*(1+HO$5/Setup!$C$36)+IF($V315=48,N($F315),0))-DS315-FQ315&lt;0.005,0,(HO314*(1+HO$5/Setup!$C$36)+IF($V315=48,N($F315),0))-DS315-FQ315)</f>
        <v>0</v>
      </c>
      <c r="HP315" s="48" t="n">
        <f aca="false">IF((HP314*(1+HP$5/Setup!$C$36)+IF($V315=49,N($F315),0))-DT315-FR315&lt;0.005,0,(HP314*(1+HP$5/Setup!$C$36)+IF($V315=49,N($F315),0))-DT315-FR315)</f>
        <v>0</v>
      </c>
      <c r="HQ315" s="48" t="n">
        <f aca="false">IF((HQ314*(1+HQ$5/Setup!$C$36)+IF($V315=50,N($F315),0))-DU315-FS315&lt;0.005,0,(HQ314*(1+HQ$5/Setup!$C$36)+IF($V315=50,N($F315),0))-DU315-FS315)</f>
        <v>0</v>
      </c>
    </row>
    <row r="316" customFormat="false" ht="15" hidden="false" customHeight="false" outlineLevel="0" collapsed="false">
      <c r="A316" s="44" t="n">
        <v>308</v>
      </c>
      <c r="B316" s="45" t="n">
        <f aca="false">IF(Setup!$C$7="Every month",EDATE(Setup!$C$8,($A316-1)),IF(Setup!$C$7="Twice a month",DATE(YEAR(Setup!$C$8),MONTH(Setup!$C$8)+INT((($A316-1)+Setup!$C$41)/2),MIN(IF(MOD(($A316-1)+Setup!$C$41,2)=0,Setup!$C$39,Setup!$C$40),DAY(EOMONTH(DATE(YEAR(Setup!$C$8),MONTH(Setup!$C$8)+INT((($A316-1)+Setup!$C$41)/2),1),0)))),Setup!$C$8+($A316-1)*IF(Setup!$C$7="Every week",7,14)))</f>
        <v>50623</v>
      </c>
      <c r="C316" s="45" t="n">
        <f aca="false">IF(Setup!$C$7="Every month",EDATE(Setup!$C$8,$A316),IF(Setup!$C$7="Twice a month",DATE(YEAR(Setup!$C$8),MONTH(Setup!$C$8)+INT(($A316+Setup!$C$41)/2),MIN(IF(MOD($A316+Setup!$C$41,2)=0,Setup!$C$39,Setup!$C$40),DAY(EOMONTH(DATE(YEAR(Setup!$C$8),MONTH(Setup!$C$8)+INT(($A316+Setup!$C$41)/2),1),0)))),Setup!$C$8+$A316*IF(Setup!$C$7="Every week",7,14)))</f>
        <v>50637</v>
      </c>
      <c r="D316" s="46"/>
      <c r="E316" s="47"/>
      <c r="F316" s="47"/>
      <c r="G316" s="47"/>
      <c r="H316" s="47"/>
      <c r="I316" s="48" t="n">
        <f aca="false">N(Setup!$C$11)+N(E316)</f>
        <v>100</v>
      </c>
      <c r="J316" s="48" t="n">
        <f aca="false">MIN(Setup!$C$37,MAX(I316,0))</f>
        <v>9.23076923076923</v>
      </c>
      <c r="K316" s="48" t="n">
        <f aca="false">MIN(MAX(N(Setup!$C$14)-L315,0),MAX(I316-J316,0))</f>
        <v>0</v>
      </c>
      <c r="L316" s="48" t="n">
        <f aca="false">L315+K316-N(G316)</f>
        <v>500</v>
      </c>
      <c r="M316" s="48" t="n">
        <f aca="false">M315+J316-N(H316)</f>
        <v>2843.07692307692</v>
      </c>
      <c r="N316" s="48" t="n">
        <f aca="false">SUM(BX316:DU316)</f>
        <v>0</v>
      </c>
      <c r="O316" s="48" t="n">
        <f aca="false">SUM(Z316:BW316)-N316</f>
        <v>25</v>
      </c>
      <c r="P316" s="48" t="n">
        <f aca="false">MAX(I316-J316-K316,0)+O316</f>
        <v>115.769230769231</v>
      </c>
      <c r="Q316" s="48" t="n">
        <f aca="false">SUM(DV316:FS316)</f>
        <v>0</v>
      </c>
      <c r="R316" s="49" t="n">
        <f aca="false">N316+J316+K316+Q316</f>
        <v>9.23076923076923</v>
      </c>
      <c r="S316" s="48" t="n">
        <f aca="false">T316-T315-N(F316)+N316+Q316</f>
        <v>0</v>
      </c>
      <c r="T316" s="49" t="n">
        <f aca="false">SUM(FT316:HQ316)</f>
        <v>0</v>
      </c>
      <c r="U316" s="44" t="str">
        <f aca="false">IF(T315&lt;0.005,"",INDEX(Helpers!$C$2:$C$51,IF(_xlfn.MINIFS($DV$6:$FS$6,DV316:FS316,"&gt;0.005")=0,V316,_xlfn.MINIFS($DV$6:$FS$6,DV316:FS316,"&gt;0.005"))))</f>
        <v/>
      </c>
      <c r="V316" s="44" t="n">
        <f aca="false">IF(_xlfn.MINIFS($FT$6:$HQ$6,FT315:HQ315,"&gt;0.005")=0,1,_xlfn.MINIFS($FT$6:$HQ$6,FT315:HQ315,"&gt;0.005"))</f>
        <v>1</v>
      </c>
      <c r="W316" s="44" t="n">
        <f aca="false">IF(AND(D316&lt;&gt;"Paid",T315&gt;0.005),1,0)</f>
        <v>0</v>
      </c>
      <c r="X316" s="48" t="n">
        <f aca="false">SUMPRODUCT(((Helpers!$G$2:$G$51*(1+(Helpers!$D$2:$D$51+0.000000001)/12)^(($B316-Setup!$C$8)/(365.25/12))-Helpers!$E$2:$E$51*((1+(Helpers!$D$2:$D$51+0.000000001)/12)^(($B316-Setup!$C$8)/(365.25/12))-1)/((Helpers!$D$2:$D$51+0.000000001)/12))&gt;0)*(Helpers!$G$2:$G$51*(1+(Helpers!$D$2:$D$51+0.000000001)/12)^(($B316-Setup!$C$8)/(365.25/12))-Helpers!$E$2:$E$51*((1+(Helpers!$D$2:$D$51+0.000000001)/12)^(($B316-Setup!$C$8)/(365.25/12))-1)/((Helpers!$D$2:$D$51+0.000000001)/12)))</f>
        <v>0</v>
      </c>
      <c r="Y316" s="48"/>
      <c r="Z316" s="48" t="n">
        <f aca="false">IF(OR(N(Z$5)=0,Z$6=""),0,Z$5*((DATE(YEAR($B316),MONTH($B316),MIN(Z$6,DAY(EOMONTH($B316,0))))&gt;=$B316)*(DATE(YEAR($B316),MONTH($B316),MIN(Z$6,DAY(EOMONTH($B316,0))))&lt;$C316)+(DATE(YEAR($B316),MONTH($B316)+1,MIN(Z$6,DAY(EOMONTH($B316,1))))&gt;=$B316)*(DATE(YEAR($B316),MONTH($B316)+1,MIN(Z$6,DAY(EOMONTH($B316,1))))&lt;$C316)))</f>
        <v>25</v>
      </c>
      <c r="AA316" s="48" t="n">
        <f aca="false">IF(OR(N(AA$5)=0,AA$6=""),0,AA$5*((DATE(YEAR($B316),MONTH($B316),MIN(AA$6,DAY(EOMONTH($B316,0))))&gt;=$B316)*(DATE(YEAR($B316),MONTH($B316),MIN(AA$6,DAY(EOMONTH($B316,0))))&lt;$C316)+(DATE(YEAR($B316),MONTH($B316)+1,MIN(AA$6,DAY(EOMONTH($B316,1))))&gt;=$B316)*(DATE(YEAR($B316),MONTH($B316)+1,MIN(AA$6,DAY(EOMONTH($B316,1))))&lt;$C316)))</f>
        <v>0</v>
      </c>
      <c r="AB316" s="48" t="n">
        <f aca="false">IF(OR(N(AB$5)=0,AB$6=""),0,AB$5*((DATE(YEAR($B316),MONTH($B316),MIN(AB$6,DAY(EOMONTH($B316,0))))&gt;=$B316)*(DATE(YEAR($B316),MONTH($B316),MIN(AB$6,DAY(EOMONTH($B316,0))))&lt;$C316)+(DATE(YEAR($B316),MONTH($B316)+1,MIN(AB$6,DAY(EOMONTH($B316,1))))&gt;=$B316)*(DATE(YEAR($B316),MONTH($B316)+1,MIN(AB$6,DAY(EOMONTH($B316,1))))&lt;$C316)))</f>
        <v>0</v>
      </c>
      <c r="AC316" s="48" t="n">
        <f aca="false">IF(OR(N(AC$5)=0,AC$6=""),0,AC$5*((DATE(YEAR($B316),MONTH($B316),MIN(AC$6,DAY(EOMONTH($B316,0))))&gt;=$B316)*(DATE(YEAR($B316),MONTH($B316),MIN(AC$6,DAY(EOMONTH($B316,0))))&lt;$C316)+(DATE(YEAR($B316),MONTH($B316)+1,MIN(AC$6,DAY(EOMONTH($B316,1))))&gt;=$B316)*(DATE(YEAR($B316),MONTH($B316)+1,MIN(AC$6,DAY(EOMONTH($B316,1))))&lt;$C316)))</f>
        <v>0</v>
      </c>
      <c r="AD316" s="48" t="n">
        <f aca="false">IF(OR(N(AD$5)=0,AD$6=""),0,AD$5*((DATE(YEAR($B316),MONTH($B316),MIN(AD$6,DAY(EOMONTH($B316,0))))&gt;=$B316)*(DATE(YEAR($B316),MONTH($B316),MIN(AD$6,DAY(EOMONTH($B316,0))))&lt;$C316)+(DATE(YEAR($B316),MONTH($B316)+1,MIN(AD$6,DAY(EOMONTH($B316,1))))&gt;=$B316)*(DATE(YEAR($B316),MONTH($B316)+1,MIN(AD$6,DAY(EOMONTH($B316,1))))&lt;$C316)))</f>
        <v>0</v>
      </c>
      <c r="AE316" s="48" t="n">
        <f aca="false">IF(OR(N(AE$5)=0,AE$6=""),0,AE$5*((DATE(YEAR($B316),MONTH($B316),MIN(AE$6,DAY(EOMONTH($B316,0))))&gt;=$B316)*(DATE(YEAR($B316),MONTH($B316),MIN(AE$6,DAY(EOMONTH($B316,0))))&lt;$C316)+(DATE(YEAR($B316),MONTH($B316)+1,MIN(AE$6,DAY(EOMONTH($B316,1))))&gt;=$B316)*(DATE(YEAR($B316),MONTH($B316)+1,MIN(AE$6,DAY(EOMONTH($B316,1))))&lt;$C316)))</f>
        <v>0</v>
      </c>
      <c r="AF316" s="48" t="n">
        <f aca="false">IF(OR(N(AF$5)=0,AF$6=""),0,AF$5*((DATE(YEAR($B316),MONTH($B316),MIN(AF$6,DAY(EOMONTH($B316,0))))&gt;=$B316)*(DATE(YEAR($B316),MONTH($B316),MIN(AF$6,DAY(EOMONTH($B316,0))))&lt;$C316)+(DATE(YEAR($B316),MONTH($B316)+1,MIN(AF$6,DAY(EOMONTH($B316,1))))&gt;=$B316)*(DATE(YEAR($B316),MONTH($B316)+1,MIN(AF$6,DAY(EOMONTH($B316,1))))&lt;$C316)))</f>
        <v>0</v>
      </c>
      <c r="AG316" s="48" t="n">
        <f aca="false">IF(OR(N(AG$5)=0,AG$6=""),0,AG$5*((DATE(YEAR($B316),MONTH($B316),MIN(AG$6,DAY(EOMONTH($B316,0))))&gt;=$B316)*(DATE(YEAR($B316),MONTH($B316),MIN(AG$6,DAY(EOMONTH($B316,0))))&lt;$C316)+(DATE(YEAR($B316),MONTH($B316)+1,MIN(AG$6,DAY(EOMONTH($B316,1))))&gt;=$B316)*(DATE(YEAR($B316),MONTH($B316)+1,MIN(AG$6,DAY(EOMONTH($B316,1))))&lt;$C316)))</f>
        <v>0</v>
      </c>
      <c r="AH316" s="48" t="n">
        <f aca="false">IF(OR(N(AH$5)=0,AH$6=""),0,AH$5*((DATE(YEAR($B316),MONTH($B316),MIN(AH$6,DAY(EOMONTH($B316,0))))&gt;=$B316)*(DATE(YEAR($B316),MONTH($B316),MIN(AH$6,DAY(EOMONTH($B316,0))))&lt;$C316)+(DATE(YEAR($B316),MONTH($B316)+1,MIN(AH$6,DAY(EOMONTH($B316,1))))&gt;=$B316)*(DATE(YEAR($B316),MONTH($B316)+1,MIN(AH$6,DAY(EOMONTH($B316,1))))&lt;$C316)))</f>
        <v>0</v>
      </c>
      <c r="AI316" s="48" t="n">
        <f aca="false">IF(OR(N(AI$5)=0,AI$6=""),0,AI$5*((DATE(YEAR($B316),MONTH($B316),MIN(AI$6,DAY(EOMONTH($B316,0))))&gt;=$B316)*(DATE(YEAR($B316),MONTH($B316),MIN(AI$6,DAY(EOMONTH($B316,0))))&lt;$C316)+(DATE(YEAR($B316),MONTH($B316)+1,MIN(AI$6,DAY(EOMONTH($B316,1))))&gt;=$B316)*(DATE(YEAR($B316),MONTH($B316)+1,MIN(AI$6,DAY(EOMONTH($B316,1))))&lt;$C316)))</f>
        <v>0</v>
      </c>
      <c r="AJ316" s="48" t="n">
        <f aca="false">IF(OR(N(AJ$5)=0,AJ$6=""),0,AJ$5*((DATE(YEAR($B316),MONTH($B316),MIN(AJ$6,DAY(EOMONTH($B316,0))))&gt;=$B316)*(DATE(YEAR($B316),MONTH($B316),MIN(AJ$6,DAY(EOMONTH($B316,0))))&lt;$C316)+(DATE(YEAR($B316),MONTH($B316)+1,MIN(AJ$6,DAY(EOMONTH($B316,1))))&gt;=$B316)*(DATE(YEAR($B316),MONTH($B316)+1,MIN(AJ$6,DAY(EOMONTH($B316,1))))&lt;$C316)))</f>
        <v>0</v>
      </c>
      <c r="AK316" s="48" t="n">
        <f aca="false">IF(OR(N(AK$5)=0,AK$6=""),0,AK$5*((DATE(YEAR($B316),MONTH($B316),MIN(AK$6,DAY(EOMONTH($B316,0))))&gt;=$B316)*(DATE(YEAR($B316),MONTH($B316),MIN(AK$6,DAY(EOMONTH($B316,0))))&lt;$C316)+(DATE(YEAR($B316),MONTH($B316)+1,MIN(AK$6,DAY(EOMONTH($B316,1))))&gt;=$B316)*(DATE(YEAR($B316),MONTH($B316)+1,MIN(AK$6,DAY(EOMONTH($B316,1))))&lt;$C316)))</f>
        <v>0</v>
      </c>
      <c r="AL316" s="48" t="n">
        <f aca="false">IF(OR(N(AL$5)=0,AL$6=""),0,AL$5*((DATE(YEAR($B316),MONTH($B316),MIN(AL$6,DAY(EOMONTH($B316,0))))&gt;=$B316)*(DATE(YEAR($B316),MONTH($B316),MIN(AL$6,DAY(EOMONTH($B316,0))))&lt;$C316)+(DATE(YEAR($B316),MONTH($B316)+1,MIN(AL$6,DAY(EOMONTH($B316,1))))&gt;=$B316)*(DATE(YEAR($B316),MONTH($B316)+1,MIN(AL$6,DAY(EOMONTH($B316,1))))&lt;$C316)))</f>
        <v>0</v>
      </c>
      <c r="AM316" s="48" t="n">
        <f aca="false">IF(OR(N(AM$5)=0,AM$6=""),0,AM$5*((DATE(YEAR($B316),MONTH($B316),MIN(AM$6,DAY(EOMONTH($B316,0))))&gt;=$B316)*(DATE(YEAR($B316),MONTH($B316),MIN(AM$6,DAY(EOMONTH($B316,0))))&lt;$C316)+(DATE(YEAR($B316),MONTH($B316)+1,MIN(AM$6,DAY(EOMONTH($B316,1))))&gt;=$B316)*(DATE(YEAR($B316),MONTH($B316)+1,MIN(AM$6,DAY(EOMONTH($B316,1))))&lt;$C316)))</f>
        <v>0</v>
      </c>
      <c r="AN316" s="48" t="n">
        <f aca="false">IF(OR(N(AN$5)=0,AN$6=""),0,AN$5*((DATE(YEAR($B316),MONTH($B316),MIN(AN$6,DAY(EOMONTH($B316,0))))&gt;=$B316)*(DATE(YEAR($B316),MONTH($B316),MIN(AN$6,DAY(EOMONTH($B316,0))))&lt;$C316)+(DATE(YEAR($B316),MONTH($B316)+1,MIN(AN$6,DAY(EOMONTH($B316,1))))&gt;=$B316)*(DATE(YEAR($B316),MONTH($B316)+1,MIN(AN$6,DAY(EOMONTH($B316,1))))&lt;$C316)))</f>
        <v>0</v>
      </c>
      <c r="AO316" s="48" t="n">
        <f aca="false">IF(OR(N(AO$5)=0,AO$6=""),0,AO$5*((DATE(YEAR($B316),MONTH($B316),MIN(AO$6,DAY(EOMONTH($B316,0))))&gt;=$B316)*(DATE(YEAR($B316),MONTH($B316),MIN(AO$6,DAY(EOMONTH($B316,0))))&lt;$C316)+(DATE(YEAR($B316),MONTH($B316)+1,MIN(AO$6,DAY(EOMONTH($B316,1))))&gt;=$B316)*(DATE(YEAR($B316),MONTH($B316)+1,MIN(AO$6,DAY(EOMONTH($B316,1))))&lt;$C316)))</f>
        <v>0</v>
      </c>
      <c r="AP316" s="48" t="n">
        <f aca="false">IF(OR(N(AP$5)=0,AP$6=""),0,AP$5*((DATE(YEAR($B316),MONTH($B316),MIN(AP$6,DAY(EOMONTH($B316,0))))&gt;=$B316)*(DATE(YEAR($B316),MONTH($B316),MIN(AP$6,DAY(EOMONTH($B316,0))))&lt;$C316)+(DATE(YEAR($B316),MONTH($B316)+1,MIN(AP$6,DAY(EOMONTH($B316,1))))&gt;=$B316)*(DATE(YEAR($B316),MONTH($B316)+1,MIN(AP$6,DAY(EOMONTH($B316,1))))&lt;$C316)))</f>
        <v>0</v>
      </c>
      <c r="AQ316" s="48" t="n">
        <f aca="false">IF(OR(N(AQ$5)=0,AQ$6=""),0,AQ$5*((DATE(YEAR($B316),MONTH($B316),MIN(AQ$6,DAY(EOMONTH($B316,0))))&gt;=$B316)*(DATE(YEAR($B316),MONTH($B316),MIN(AQ$6,DAY(EOMONTH($B316,0))))&lt;$C316)+(DATE(YEAR($B316),MONTH($B316)+1,MIN(AQ$6,DAY(EOMONTH($B316,1))))&gt;=$B316)*(DATE(YEAR($B316),MONTH($B316)+1,MIN(AQ$6,DAY(EOMONTH($B316,1))))&lt;$C316)))</f>
        <v>0</v>
      </c>
      <c r="AR316" s="48" t="n">
        <f aca="false">IF(OR(N(AR$5)=0,AR$6=""),0,AR$5*((DATE(YEAR($B316),MONTH($B316),MIN(AR$6,DAY(EOMONTH($B316,0))))&gt;=$B316)*(DATE(YEAR($B316),MONTH($B316),MIN(AR$6,DAY(EOMONTH($B316,0))))&lt;$C316)+(DATE(YEAR($B316),MONTH($B316)+1,MIN(AR$6,DAY(EOMONTH($B316,1))))&gt;=$B316)*(DATE(YEAR($B316),MONTH($B316)+1,MIN(AR$6,DAY(EOMONTH($B316,1))))&lt;$C316)))</f>
        <v>0</v>
      </c>
      <c r="AS316" s="48" t="n">
        <f aca="false">IF(OR(N(AS$5)=0,AS$6=""),0,AS$5*((DATE(YEAR($B316),MONTH($B316),MIN(AS$6,DAY(EOMONTH($B316,0))))&gt;=$B316)*(DATE(YEAR($B316),MONTH($B316),MIN(AS$6,DAY(EOMONTH($B316,0))))&lt;$C316)+(DATE(YEAR($B316),MONTH($B316)+1,MIN(AS$6,DAY(EOMONTH($B316,1))))&gt;=$B316)*(DATE(YEAR($B316),MONTH($B316)+1,MIN(AS$6,DAY(EOMONTH($B316,1))))&lt;$C316)))</f>
        <v>0</v>
      </c>
      <c r="AT316" s="48" t="n">
        <f aca="false">IF(OR(N(AT$5)=0,AT$6=""),0,AT$5*((DATE(YEAR($B316),MONTH($B316),MIN(AT$6,DAY(EOMONTH($B316,0))))&gt;=$B316)*(DATE(YEAR($B316),MONTH($B316),MIN(AT$6,DAY(EOMONTH($B316,0))))&lt;$C316)+(DATE(YEAR($B316),MONTH($B316)+1,MIN(AT$6,DAY(EOMONTH($B316,1))))&gt;=$B316)*(DATE(YEAR($B316),MONTH($B316)+1,MIN(AT$6,DAY(EOMONTH($B316,1))))&lt;$C316)))</f>
        <v>0</v>
      </c>
      <c r="AU316" s="48" t="n">
        <f aca="false">IF(OR(N(AU$5)=0,AU$6=""),0,AU$5*((DATE(YEAR($B316),MONTH($B316),MIN(AU$6,DAY(EOMONTH($B316,0))))&gt;=$B316)*(DATE(YEAR($B316),MONTH($B316),MIN(AU$6,DAY(EOMONTH($B316,0))))&lt;$C316)+(DATE(YEAR($B316),MONTH($B316)+1,MIN(AU$6,DAY(EOMONTH($B316,1))))&gt;=$B316)*(DATE(YEAR($B316),MONTH($B316)+1,MIN(AU$6,DAY(EOMONTH($B316,1))))&lt;$C316)))</f>
        <v>0</v>
      </c>
      <c r="AV316" s="48" t="n">
        <f aca="false">IF(OR(N(AV$5)=0,AV$6=""),0,AV$5*((DATE(YEAR($B316),MONTH($B316),MIN(AV$6,DAY(EOMONTH($B316,0))))&gt;=$B316)*(DATE(YEAR($B316),MONTH($B316),MIN(AV$6,DAY(EOMONTH($B316,0))))&lt;$C316)+(DATE(YEAR($B316),MONTH($B316)+1,MIN(AV$6,DAY(EOMONTH($B316,1))))&gt;=$B316)*(DATE(YEAR($B316),MONTH($B316)+1,MIN(AV$6,DAY(EOMONTH($B316,1))))&lt;$C316)))</f>
        <v>0</v>
      </c>
      <c r="AW316" s="48" t="n">
        <f aca="false">IF(OR(N(AW$5)=0,AW$6=""),0,AW$5*((DATE(YEAR($B316),MONTH($B316),MIN(AW$6,DAY(EOMONTH($B316,0))))&gt;=$B316)*(DATE(YEAR($B316),MONTH($B316),MIN(AW$6,DAY(EOMONTH($B316,0))))&lt;$C316)+(DATE(YEAR($B316),MONTH($B316)+1,MIN(AW$6,DAY(EOMONTH($B316,1))))&gt;=$B316)*(DATE(YEAR($B316),MONTH($B316)+1,MIN(AW$6,DAY(EOMONTH($B316,1))))&lt;$C316)))</f>
        <v>0</v>
      </c>
      <c r="AX316" s="48" t="n">
        <f aca="false">IF(OR(N(AX$5)=0,AX$6=""),0,AX$5*((DATE(YEAR($B316),MONTH($B316),MIN(AX$6,DAY(EOMONTH($B316,0))))&gt;=$B316)*(DATE(YEAR($B316),MONTH($B316),MIN(AX$6,DAY(EOMONTH($B316,0))))&lt;$C316)+(DATE(YEAR($B316),MONTH($B316)+1,MIN(AX$6,DAY(EOMONTH($B316,1))))&gt;=$B316)*(DATE(YEAR($B316),MONTH($B316)+1,MIN(AX$6,DAY(EOMONTH($B316,1))))&lt;$C316)))</f>
        <v>0</v>
      </c>
      <c r="AY316" s="48" t="n">
        <f aca="false">IF(OR(N(AY$5)=0,AY$6=""),0,AY$5*((DATE(YEAR($B316),MONTH($B316),MIN(AY$6,DAY(EOMONTH($B316,0))))&gt;=$B316)*(DATE(YEAR($B316),MONTH($B316),MIN(AY$6,DAY(EOMONTH($B316,0))))&lt;$C316)+(DATE(YEAR($B316),MONTH($B316)+1,MIN(AY$6,DAY(EOMONTH($B316,1))))&gt;=$B316)*(DATE(YEAR($B316),MONTH($B316)+1,MIN(AY$6,DAY(EOMONTH($B316,1))))&lt;$C316)))</f>
        <v>0</v>
      </c>
      <c r="AZ316" s="48" t="n">
        <f aca="false">IF(OR(N(AZ$5)=0,AZ$6=""),0,AZ$5*((DATE(YEAR($B316),MONTH($B316),MIN(AZ$6,DAY(EOMONTH($B316,0))))&gt;=$B316)*(DATE(YEAR($B316),MONTH($B316),MIN(AZ$6,DAY(EOMONTH($B316,0))))&lt;$C316)+(DATE(YEAR($B316),MONTH($B316)+1,MIN(AZ$6,DAY(EOMONTH($B316,1))))&gt;=$B316)*(DATE(YEAR($B316),MONTH($B316)+1,MIN(AZ$6,DAY(EOMONTH($B316,1))))&lt;$C316)))</f>
        <v>0</v>
      </c>
      <c r="BA316" s="48" t="n">
        <f aca="false">IF(OR(N(BA$5)=0,BA$6=""),0,BA$5*((DATE(YEAR($B316),MONTH($B316),MIN(BA$6,DAY(EOMONTH($B316,0))))&gt;=$B316)*(DATE(YEAR($B316),MONTH($B316),MIN(BA$6,DAY(EOMONTH($B316,0))))&lt;$C316)+(DATE(YEAR($B316),MONTH($B316)+1,MIN(BA$6,DAY(EOMONTH($B316,1))))&gt;=$B316)*(DATE(YEAR($B316),MONTH($B316)+1,MIN(BA$6,DAY(EOMONTH($B316,1))))&lt;$C316)))</f>
        <v>0</v>
      </c>
      <c r="BB316" s="48" t="n">
        <f aca="false">IF(OR(N(BB$5)=0,BB$6=""),0,BB$5*((DATE(YEAR($B316),MONTH($B316),MIN(BB$6,DAY(EOMONTH($B316,0))))&gt;=$B316)*(DATE(YEAR($B316),MONTH($B316),MIN(BB$6,DAY(EOMONTH($B316,0))))&lt;$C316)+(DATE(YEAR($B316),MONTH($B316)+1,MIN(BB$6,DAY(EOMONTH($B316,1))))&gt;=$B316)*(DATE(YEAR($B316),MONTH($B316)+1,MIN(BB$6,DAY(EOMONTH($B316,1))))&lt;$C316)))</f>
        <v>0</v>
      </c>
      <c r="BC316" s="48" t="n">
        <f aca="false">IF(OR(N(BC$5)=0,BC$6=""),0,BC$5*((DATE(YEAR($B316),MONTH($B316),MIN(BC$6,DAY(EOMONTH($B316,0))))&gt;=$B316)*(DATE(YEAR($B316),MONTH($B316),MIN(BC$6,DAY(EOMONTH($B316,0))))&lt;$C316)+(DATE(YEAR($B316),MONTH($B316)+1,MIN(BC$6,DAY(EOMONTH($B316,1))))&gt;=$B316)*(DATE(YEAR($B316),MONTH($B316)+1,MIN(BC$6,DAY(EOMONTH($B316,1))))&lt;$C316)))</f>
        <v>0</v>
      </c>
      <c r="BD316" s="48" t="n">
        <f aca="false">IF(OR(N(BD$5)=0,BD$6=""),0,BD$5*((DATE(YEAR($B316),MONTH($B316),MIN(BD$6,DAY(EOMONTH($B316,0))))&gt;=$B316)*(DATE(YEAR($B316),MONTH($B316),MIN(BD$6,DAY(EOMONTH($B316,0))))&lt;$C316)+(DATE(YEAR($B316),MONTH($B316)+1,MIN(BD$6,DAY(EOMONTH($B316,1))))&gt;=$B316)*(DATE(YEAR($B316),MONTH($B316)+1,MIN(BD$6,DAY(EOMONTH($B316,1))))&lt;$C316)))</f>
        <v>0</v>
      </c>
      <c r="BE316" s="48" t="n">
        <f aca="false">IF(OR(N(BE$5)=0,BE$6=""),0,BE$5*((DATE(YEAR($B316),MONTH($B316),MIN(BE$6,DAY(EOMONTH($B316,0))))&gt;=$B316)*(DATE(YEAR($B316),MONTH($B316),MIN(BE$6,DAY(EOMONTH($B316,0))))&lt;$C316)+(DATE(YEAR($B316),MONTH($B316)+1,MIN(BE$6,DAY(EOMONTH($B316,1))))&gt;=$B316)*(DATE(YEAR($B316),MONTH($B316)+1,MIN(BE$6,DAY(EOMONTH($B316,1))))&lt;$C316)))</f>
        <v>0</v>
      </c>
      <c r="BF316" s="48" t="n">
        <f aca="false">IF(OR(N(BF$5)=0,BF$6=""),0,BF$5*((DATE(YEAR($B316),MONTH($B316),MIN(BF$6,DAY(EOMONTH($B316,0))))&gt;=$B316)*(DATE(YEAR($B316),MONTH($B316),MIN(BF$6,DAY(EOMONTH($B316,0))))&lt;$C316)+(DATE(YEAR($B316),MONTH($B316)+1,MIN(BF$6,DAY(EOMONTH($B316,1))))&gt;=$B316)*(DATE(YEAR($B316),MONTH($B316)+1,MIN(BF$6,DAY(EOMONTH($B316,1))))&lt;$C316)))</f>
        <v>0</v>
      </c>
      <c r="BG316" s="48" t="n">
        <f aca="false">IF(OR(N(BG$5)=0,BG$6=""),0,BG$5*((DATE(YEAR($B316),MONTH($B316),MIN(BG$6,DAY(EOMONTH($B316,0))))&gt;=$B316)*(DATE(YEAR($B316),MONTH($B316),MIN(BG$6,DAY(EOMONTH($B316,0))))&lt;$C316)+(DATE(YEAR($B316),MONTH($B316)+1,MIN(BG$6,DAY(EOMONTH($B316,1))))&gt;=$B316)*(DATE(YEAR($B316),MONTH($B316)+1,MIN(BG$6,DAY(EOMONTH($B316,1))))&lt;$C316)))</f>
        <v>0</v>
      </c>
      <c r="BH316" s="48" t="n">
        <f aca="false">IF(OR(N(BH$5)=0,BH$6=""),0,BH$5*((DATE(YEAR($B316),MONTH($B316),MIN(BH$6,DAY(EOMONTH($B316,0))))&gt;=$B316)*(DATE(YEAR($B316),MONTH($B316),MIN(BH$6,DAY(EOMONTH($B316,0))))&lt;$C316)+(DATE(YEAR($B316),MONTH($B316)+1,MIN(BH$6,DAY(EOMONTH($B316,1))))&gt;=$B316)*(DATE(YEAR($B316),MONTH($B316)+1,MIN(BH$6,DAY(EOMONTH($B316,1))))&lt;$C316)))</f>
        <v>0</v>
      </c>
      <c r="BI316" s="48" t="n">
        <f aca="false">IF(OR(N(BI$5)=0,BI$6=""),0,BI$5*((DATE(YEAR($B316),MONTH($B316),MIN(BI$6,DAY(EOMONTH($B316,0))))&gt;=$B316)*(DATE(YEAR($B316),MONTH($B316),MIN(BI$6,DAY(EOMONTH($B316,0))))&lt;$C316)+(DATE(YEAR($B316),MONTH($B316)+1,MIN(BI$6,DAY(EOMONTH($B316,1))))&gt;=$B316)*(DATE(YEAR($B316),MONTH($B316)+1,MIN(BI$6,DAY(EOMONTH($B316,1))))&lt;$C316)))</f>
        <v>0</v>
      </c>
      <c r="BJ316" s="48" t="n">
        <f aca="false">IF(OR(N(BJ$5)=0,BJ$6=""),0,BJ$5*((DATE(YEAR($B316),MONTH($B316),MIN(BJ$6,DAY(EOMONTH($B316,0))))&gt;=$B316)*(DATE(YEAR($B316),MONTH($B316),MIN(BJ$6,DAY(EOMONTH($B316,0))))&lt;$C316)+(DATE(YEAR($B316),MONTH($B316)+1,MIN(BJ$6,DAY(EOMONTH($B316,1))))&gt;=$B316)*(DATE(YEAR($B316),MONTH($B316)+1,MIN(BJ$6,DAY(EOMONTH($B316,1))))&lt;$C316)))</f>
        <v>0</v>
      </c>
      <c r="BK316" s="48" t="n">
        <f aca="false">IF(OR(N(BK$5)=0,BK$6=""),0,BK$5*((DATE(YEAR($B316),MONTH($B316),MIN(BK$6,DAY(EOMONTH($B316,0))))&gt;=$B316)*(DATE(YEAR($B316),MONTH($B316),MIN(BK$6,DAY(EOMONTH($B316,0))))&lt;$C316)+(DATE(YEAR($B316),MONTH($B316)+1,MIN(BK$6,DAY(EOMONTH($B316,1))))&gt;=$B316)*(DATE(YEAR($B316),MONTH($B316)+1,MIN(BK$6,DAY(EOMONTH($B316,1))))&lt;$C316)))</f>
        <v>0</v>
      </c>
      <c r="BL316" s="48" t="n">
        <f aca="false">IF(OR(N(BL$5)=0,BL$6=""),0,BL$5*((DATE(YEAR($B316),MONTH($B316),MIN(BL$6,DAY(EOMONTH($B316,0))))&gt;=$B316)*(DATE(YEAR($B316),MONTH($B316),MIN(BL$6,DAY(EOMONTH($B316,0))))&lt;$C316)+(DATE(YEAR($B316),MONTH($B316)+1,MIN(BL$6,DAY(EOMONTH($B316,1))))&gt;=$B316)*(DATE(YEAR($B316),MONTH($B316)+1,MIN(BL$6,DAY(EOMONTH($B316,1))))&lt;$C316)))</f>
        <v>0</v>
      </c>
      <c r="BM316" s="48" t="n">
        <f aca="false">IF(OR(N(BM$5)=0,BM$6=""),0,BM$5*((DATE(YEAR($B316),MONTH($B316),MIN(BM$6,DAY(EOMONTH($B316,0))))&gt;=$B316)*(DATE(YEAR($B316),MONTH($B316),MIN(BM$6,DAY(EOMONTH($B316,0))))&lt;$C316)+(DATE(YEAR($B316),MONTH($B316)+1,MIN(BM$6,DAY(EOMONTH($B316,1))))&gt;=$B316)*(DATE(YEAR($B316),MONTH($B316)+1,MIN(BM$6,DAY(EOMONTH($B316,1))))&lt;$C316)))</f>
        <v>0</v>
      </c>
      <c r="BN316" s="48" t="n">
        <f aca="false">IF(OR(N(BN$5)=0,BN$6=""),0,BN$5*((DATE(YEAR($B316),MONTH($B316),MIN(BN$6,DAY(EOMONTH($B316,0))))&gt;=$B316)*(DATE(YEAR($B316),MONTH($B316),MIN(BN$6,DAY(EOMONTH($B316,0))))&lt;$C316)+(DATE(YEAR($B316),MONTH($B316)+1,MIN(BN$6,DAY(EOMONTH($B316,1))))&gt;=$B316)*(DATE(YEAR($B316),MONTH($B316)+1,MIN(BN$6,DAY(EOMONTH($B316,1))))&lt;$C316)))</f>
        <v>0</v>
      </c>
      <c r="BO316" s="48" t="n">
        <f aca="false">IF(OR(N(BO$5)=0,BO$6=""),0,BO$5*((DATE(YEAR($B316),MONTH($B316),MIN(BO$6,DAY(EOMONTH($B316,0))))&gt;=$B316)*(DATE(YEAR($B316),MONTH($B316),MIN(BO$6,DAY(EOMONTH($B316,0))))&lt;$C316)+(DATE(YEAR($B316),MONTH($B316)+1,MIN(BO$6,DAY(EOMONTH($B316,1))))&gt;=$B316)*(DATE(YEAR($B316),MONTH($B316)+1,MIN(BO$6,DAY(EOMONTH($B316,1))))&lt;$C316)))</f>
        <v>0</v>
      </c>
      <c r="BP316" s="48" t="n">
        <f aca="false">IF(OR(N(BP$5)=0,BP$6=""),0,BP$5*((DATE(YEAR($B316),MONTH($B316),MIN(BP$6,DAY(EOMONTH($B316,0))))&gt;=$B316)*(DATE(YEAR($B316),MONTH($B316),MIN(BP$6,DAY(EOMONTH($B316,0))))&lt;$C316)+(DATE(YEAR($B316),MONTH($B316)+1,MIN(BP$6,DAY(EOMONTH($B316,1))))&gt;=$B316)*(DATE(YEAR($B316),MONTH($B316)+1,MIN(BP$6,DAY(EOMONTH($B316,1))))&lt;$C316)))</f>
        <v>0</v>
      </c>
      <c r="BQ316" s="48" t="n">
        <f aca="false">IF(OR(N(BQ$5)=0,BQ$6=""),0,BQ$5*((DATE(YEAR($B316),MONTH($B316),MIN(BQ$6,DAY(EOMONTH($B316,0))))&gt;=$B316)*(DATE(YEAR($B316),MONTH($B316),MIN(BQ$6,DAY(EOMONTH($B316,0))))&lt;$C316)+(DATE(YEAR($B316),MONTH($B316)+1,MIN(BQ$6,DAY(EOMONTH($B316,1))))&gt;=$B316)*(DATE(YEAR($B316),MONTH($B316)+1,MIN(BQ$6,DAY(EOMONTH($B316,1))))&lt;$C316)))</f>
        <v>0</v>
      </c>
      <c r="BR316" s="48" t="n">
        <f aca="false">IF(OR(N(BR$5)=0,BR$6=""),0,BR$5*((DATE(YEAR($B316),MONTH($B316),MIN(BR$6,DAY(EOMONTH($B316,0))))&gt;=$B316)*(DATE(YEAR($B316),MONTH($B316),MIN(BR$6,DAY(EOMONTH($B316,0))))&lt;$C316)+(DATE(YEAR($B316),MONTH($B316)+1,MIN(BR$6,DAY(EOMONTH($B316,1))))&gt;=$B316)*(DATE(YEAR($B316),MONTH($B316)+1,MIN(BR$6,DAY(EOMONTH($B316,1))))&lt;$C316)))</f>
        <v>0</v>
      </c>
      <c r="BS316" s="48" t="n">
        <f aca="false">IF(OR(N(BS$5)=0,BS$6=""),0,BS$5*((DATE(YEAR($B316),MONTH($B316),MIN(BS$6,DAY(EOMONTH($B316,0))))&gt;=$B316)*(DATE(YEAR($B316),MONTH($B316),MIN(BS$6,DAY(EOMONTH($B316,0))))&lt;$C316)+(DATE(YEAR($B316),MONTH($B316)+1,MIN(BS$6,DAY(EOMONTH($B316,1))))&gt;=$B316)*(DATE(YEAR($B316),MONTH($B316)+1,MIN(BS$6,DAY(EOMONTH($B316,1))))&lt;$C316)))</f>
        <v>0</v>
      </c>
      <c r="BT316" s="48" t="n">
        <f aca="false">IF(OR(N(BT$5)=0,BT$6=""),0,BT$5*((DATE(YEAR($B316),MONTH($B316),MIN(BT$6,DAY(EOMONTH($B316,0))))&gt;=$B316)*(DATE(YEAR($B316),MONTH($B316),MIN(BT$6,DAY(EOMONTH($B316,0))))&lt;$C316)+(DATE(YEAR($B316),MONTH($B316)+1,MIN(BT$6,DAY(EOMONTH($B316,1))))&gt;=$B316)*(DATE(YEAR($B316),MONTH($B316)+1,MIN(BT$6,DAY(EOMONTH($B316,1))))&lt;$C316)))</f>
        <v>0</v>
      </c>
      <c r="BU316" s="48" t="n">
        <f aca="false">IF(OR(N(BU$5)=0,BU$6=""),0,BU$5*((DATE(YEAR($B316),MONTH($B316),MIN(BU$6,DAY(EOMONTH($B316,0))))&gt;=$B316)*(DATE(YEAR($B316),MONTH($B316),MIN(BU$6,DAY(EOMONTH($B316,0))))&lt;$C316)+(DATE(YEAR($B316),MONTH($B316)+1,MIN(BU$6,DAY(EOMONTH($B316,1))))&gt;=$B316)*(DATE(YEAR($B316),MONTH($B316)+1,MIN(BU$6,DAY(EOMONTH($B316,1))))&lt;$C316)))</f>
        <v>0</v>
      </c>
      <c r="BV316" s="48" t="n">
        <f aca="false">IF(OR(N(BV$5)=0,BV$6=""),0,BV$5*((DATE(YEAR($B316),MONTH($B316),MIN(BV$6,DAY(EOMONTH($B316,0))))&gt;=$B316)*(DATE(YEAR($B316),MONTH($B316),MIN(BV$6,DAY(EOMONTH($B316,0))))&lt;$C316)+(DATE(YEAR($B316),MONTH($B316)+1,MIN(BV$6,DAY(EOMONTH($B316,1))))&gt;=$B316)*(DATE(YEAR($B316),MONTH($B316)+1,MIN(BV$6,DAY(EOMONTH($B316,1))))&lt;$C316)))</f>
        <v>0</v>
      </c>
      <c r="BW316" s="48" t="n">
        <f aca="false">IF(OR(N(BW$5)=0,BW$6=""),0,BW$5*((DATE(YEAR($B316),MONTH($B316),MIN(BW$6,DAY(EOMONTH($B316,0))))&gt;=$B316)*(DATE(YEAR($B316),MONTH($B316),MIN(BW$6,DAY(EOMONTH($B316,0))))&lt;$C316)+(DATE(YEAR($B316),MONTH($B316)+1,MIN(BW$6,DAY(EOMONTH($B316,1))))&gt;=$B316)*(DATE(YEAR($B316),MONTH($B316)+1,MIN(BW$6,DAY(EOMONTH($B316,1))))&lt;$C316)))</f>
        <v>0</v>
      </c>
      <c r="BX316" s="48" t="n">
        <f aca="false">MIN(Z316,(FT315*(1+FT$5/Setup!$C$36)+IF($V316=1,N($F316),0)))</f>
        <v>0</v>
      </c>
      <c r="BY316" s="48" t="n">
        <f aca="false">MIN(AA316,(FU315*(1+FU$5/Setup!$C$36)+IF($V316=2,N($F316),0)))</f>
        <v>0</v>
      </c>
      <c r="BZ316" s="48" t="n">
        <f aca="false">MIN(AB316,(FV315*(1+FV$5/Setup!$C$36)+IF($V316=3,N($F316),0)))</f>
        <v>0</v>
      </c>
      <c r="CA316" s="48" t="n">
        <f aca="false">MIN(AC316,(FW315*(1+FW$5/Setup!$C$36)+IF($V316=4,N($F316),0)))</f>
        <v>0</v>
      </c>
      <c r="CB316" s="48" t="n">
        <f aca="false">MIN(AD316,(FX315*(1+FX$5/Setup!$C$36)+IF($V316=5,N($F316),0)))</f>
        <v>0</v>
      </c>
      <c r="CC316" s="48" t="n">
        <f aca="false">MIN(AE316,(FY315*(1+FY$5/Setup!$C$36)+IF($V316=6,N($F316),0)))</f>
        <v>0</v>
      </c>
      <c r="CD316" s="48" t="n">
        <f aca="false">MIN(AF316,(FZ315*(1+FZ$5/Setup!$C$36)+IF($V316=7,N($F316),0)))</f>
        <v>0</v>
      </c>
      <c r="CE316" s="48" t="n">
        <f aca="false">MIN(AG316,(GA315*(1+GA$5/Setup!$C$36)+IF($V316=8,N($F316),0)))</f>
        <v>0</v>
      </c>
      <c r="CF316" s="48" t="n">
        <f aca="false">MIN(AH316,(GB315*(1+GB$5/Setup!$C$36)+IF($V316=9,N($F316),0)))</f>
        <v>0</v>
      </c>
      <c r="CG316" s="48" t="n">
        <f aca="false">MIN(AI316,(GC315*(1+GC$5/Setup!$C$36)+IF($V316=10,N($F316),0)))</f>
        <v>0</v>
      </c>
      <c r="CH316" s="48" t="n">
        <f aca="false">MIN(AJ316,(GD315*(1+GD$5/Setup!$C$36)+IF($V316=11,N($F316),0)))</f>
        <v>0</v>
      </c>
      <c r="CI316" s="48" t="n">
        <f aca="false">MIN(AK316,(GE315*(1+GE$5/Setup!$C$36)+IF($V316=12,N($F316),0)))</f>
        <v>0</v>
      </c>
      <c r="CJ316" s="48" t="n">
        <f aca="false">MIN(AL316,(GF315*(1+GF$5/Setup!$C$36)+IF($V316=13,N($F316),0)))</f>
        <v>0</v>
      </c>
      <c r="CK316" s="48" t="n">
        <f aca="false">MIN(AM316,(GG315*(1+GG$5/Setup!$C$36)+IF($V316=14,N($F316),0)))</f>
        <v>0</v>
      </c>
      <c r="CL316" s="48" t="n">
        <f aca="false">MIN(AN316,(GH315*(1+GH$5/Setup!$C$36)+IF($V316=15,N($F316),0)))</f>
        <v>0</v>
      </c>
      <c r="CM316" s="48" t="n">
        <f aca="false">MIN(AO316,(GI315*(1+GI$5/Setup!$C$36)+IF($V316=16,N($F316),0)))</f>
        <v>0</v>
      </c>
      <c r="CN316" s="48" t="n">
        <f aca="false">MIN(AP316,(GJ315*(1+GJ$5/Setup!$C$36)+IF($V316=17,N($F316),0)))</f>
        <v>0</v>
      </c>
      <c r="CO316" s="48" t="n">
        <f aca="false">MIN(AQ316,(GK315*(1+GK$5/Setup!$C$36)+IF($V316=18,N($F316),0)))</f>
        <v>0</v>
      </c>
      <c r="CP316" s="48" t="n">
        <f aca="false">MIN(AR316,(GL315*(1+GL$5/Setup!$C$36)+IF($V316=19,N($F316),0)))</f>
        <v>0</v>
      </c>
      <c r="CQ316" s="48" t="n">
        <f aca="false">MIN(AS316,(GM315*(1+GM$5/Setup!$C$36)+IF($V316=20,N($F316),0)))</f>
        <v>0</v>
      </c>
      <c r="CR316" s="48" t="n">
        <f aca="false">MIN(AT316,(GN315*(1+GN$5/Setup!$C$36)+IF($V316=21,N($F316),0)))</f>
        <v>0</v>
      </c>
      <c r="CS316" s="48" t="n">
        <f aca="false">MIN(AU316,(GO315*(1+GO$5/Setup!$C$36)+IF($V316=22,N($F316),0)))</f>
        <v>0</v>
      </c>
      <c r="CT316" s="48" t="n">
        <f aca="false">MIN(AV316,(GP315*(1+GP$5/Setup!$C$36)+IF($V316=23,N($F316),0)))</f>
        <v>0</v>
      </c>
      <c r="CU316" s="48" t="n">
        <f aca="false">MIN(AW316,(GQ315*(1+GQ$5/Setup!$C$36)+IF($V316=24,N($F316),0)))</f>
        <v>0</v>
      </c>
      <c r="CV316" s="48" t="n">
        <f aca="false">MIN(AX316,(GR315*(1+GR$5/Setup!$C$36)+IF($V316=25,N($F316),0)))</f>
        <v>0</v>
      </c>
      <c r="CW316" s="48" t="n">
        <f aca="false">MIN(AY316,(GS315*(1+GS$5/Setup!$C$36)+IF($V316=26,N($F316),0)))</f>
        <v>0</v>
      </c>
      <c r="CX316" s="48" t="n">
        <f aca="false">MIN(AZ316,(GT315*(1+GT$5/Setup!$C$36)+IF($V316=27,N($F316),0)))</f>
        <v>0</v>
      </c>
      <c r="CY316" s="48" t="n">
        <f aca="false">MIN(BA316,(GU315*(1+GU$5/Setup!$C$36)+IF($V316=28,N($F316),0)))</f>
        <v>0</v>
      </c>
      <c r="CZ316" s="48" t="n">
        <f aca="false">MIN(BB316,(GV315*(1+GV$5/Setup!$C$36)+IF($V316=29,N($F316),0)))</f>
        <v>0</v>
      </c>
      <c r="DA316" s="48" t="n">
        <f aca="false">MIN(BC316,(GW315*(1+GW$5/Setup!$C$36)+IF($V316=30,N($F316),0)))</f>
        <v>0</v>
      </c>
      <c r="DB316" s="48" t="n">
        <f aca="false">MIN(BD316,(GX315*(1+GX$5/Setup!$C$36)+IF($V316=31,N($F316),0)))</f>
        <v>0</v>
      </c>
      <c r="DC316" s="48" t="n">
        <f aca="false">MIN(BE316,(GY315*(1+GY$5/Setup!$C$36)+IF($V316=32,N($F316),0)))</f>
        <v>0</v>
      </c>
      <c r="DD316" s="48" t="n">
        <f aca="false">MIN(BF316,(GZ315*(1+GZ$5/Setup!$C$36)+IF($V316=33,N($F316),0)))</f>
        <v>0</v>
      </c>
      <c r="DE316" s="48" t="n">
        <f aca="false">MIN(BG316,(HA315*(1+HA$5/Setup!$C$36)+IF($V316=34,N($F316),0)))</f>
        <v>0</v>
      </c>
      <c r="DF316" s="48" t="n">
        <f aca="false">MIN(BH316,(HB315*(1+HB$5/Setup!$C$36)+IF($V316=35,N($F316),0)))</f>
        <v>0</v>
      </c>
      <c r="DG316" s="48" t="n">
        <f aca="false">MIN(BI316,(HC315*(1+HC$5/Setup!$C$36)+IF($V316=36,N($F316),0)))</f>
        <v>0</v>
      </c>
      <c r="DH316" s="48" t="n">
        <f aca="false">MIN(BJ316,(HD315*(1+HD$5/Setup!$C$36)+IF($V316=37,N($F316),0)))</f>
        <v>0</v>
      </c>
      <c r="DI316" s="48" t="n">
        <f aca="false">MIN(BK316,(HE315*(1+HE$5/Setup!$C$36)+IF($V316=38,N($F316),0)))</f>
        <v>0</v>
      </c>
      <c r="DJ316" s="48" t="n">
        <f aca="false">MIN(BL316,(HF315*(1+HF$5/Setup!$C$36)+IF($V316=39,N($F316),0)))</f>
        <v>0</v>
      </c>
      <c r="DK316" s="48" t="n">
        <f aca="false">MIN(BM316,(HG315*(1+HG$5/Setup!$C$36)+IF($V316=40,N($F316),0)))</f>
        <v>0</v>
      </c>
      <c r="DL316" s="48" t="n">
        <f aca="false">MIN(BN316,(HH315*(1+HH$5/Setup!$C$36)+IF($V316=41,N($F316),0)))</f>
        <v>0</v>
      </c>
      <c r="DM316" s="48" t="n">
        <f aca="false">MIN(BO316,(HI315*(1+HI$5/Setup!$C$36)+IF($V316=42,N($F316),0)))</f>
        <v>0</v>
      </c>
      <c r="DN316" s="48" t="n">
        <f aca="false">MIN(BP316,(HJ315*(1+HJ$5/Setup!$C$36)+IF($V316=43,N($F316),0)))</f>
        <v>0</v>
      </c>
      <c r="DO316" s="48" t="n">
        <f aca="false">MIN(BQ316,(HK315*(1+HK$5/Setup!$C$36)+IF($V316=44,N($F316),0)))</f>
        <v>0</v>
      </c>
      <c r="DP316" s="48" t="n">
        <f aca="false">MIN(BR316,(HL315*(1+HL$5/Setup!$C$36)+IF($V316=45,N($F316),0)))</f>
        <v>0</v>
      </c>
      <c r="DQ316" s="48" t="n">
        <f aca="false">MIN(BS316,(HM315*(1+HM$5/Setup!$C$36)+IF($V316=46,N($F316),0)))</f>
        <v>0</v>
      </c>
      <c r="DR316" s="48" t="n">
        <f aca="false">MIN(BT316,(HN315*(1+HN$5/Setup!$C$36)+IF($V316=47,N($F316),0)))</f>
        <v>0</v>
      </c>
      <c r="DS316" s="48" t="n">
        <f aca="false">MIN(BU316,(HO315*(1+HO$5/Setup!$C$36)+IF($V316=48,N($F316),0)))</f>
        <v>0</v>
      </c>
      <c r="DT316" s="48" t="n">
        <f aca="false">MIN(BV316,(HP315*(1+HP$5/Setup!$C$36)+IF($V316=49,N($F316),0)))</f>
        <v>0</v>
      </c>
      <c r="DU316" s="48" t="n">
        <f aca="false">MIN(BW316,(HQ315*(1+HQ$5/Setup!$C$36)+IF($V316=50,N($F316),0)))</f>
        <v>0</v>
      </c>
      <c r="DV316" s="48" t="n">
        <f aca="false">MIN(MAX((FT315*(1+FT$5/Setup!$C$36)+IF($V316=1,N($F316),0))-BX316,0),MAX($P316-0,0))</f>
        <v>0</v>
      </c>
      <c r="DW316" s="48" t="n">
        <f aca="false">MIN(MAX((FU315*(1+FU$5/Setup!$C$36)+IF($V316=2,N($F316),0))-BY316,0),MAX($P316-SUM(DV316:DV316),0))</f>
        <v>0</v>
      </c>
      <c r="DX316" s="48" t="n">
        <f aca="false">MIN(MAX((FV315*(1+FV$5/Setup!$C$36)+IF($V316=3,N($F316),0))-BZ316,0),MAX($P316-SUM(DV316:DW316),0))</f>
        <v>0</v>
      </c>
      <c r="DY316" s="48" t="n">
        <f aca="false">MIN(MAX((FW315*(1+FW$5/Setup!$C$36)+IF($V316=4,N($F316),0))-CA316,0),MAX($P316-SUM(DV316:DX316),0))</f>
        <v>0</v>
      </c>
      <c r="DZ316" s="48" t="n">
        <f aca="false">MIN(MAX((FX315*(1+FX$5/Setup!$C$36)+IF($V316=5,N($F316),0))-CB316,0),MAX($P316-SUM(DV316:DY316),0))</f>
        <v>0</v>
      </c>
      <c r="EA316" s="48" t="n">
        <f aca="false">MIN(MAX((FY315*(1+FY$5/Setup!$C$36)+IF($V316=6,N($F316),0))-CC316,0),MAX($P316-SUM(DV316:DZ316),0))</f>
        <v>0</v>
      </c>
      <c r="EB316" s="48" t="n">
        <f aca="false">MIN(MAX((FZ315*(1+FZ$5/Setup!$C$36)+IF($V316=7,N($F316),0))-CD316,0),MAX($P316-SUM(DV316:EA316),0))</f>
        <v>0</v>
      </c>
      <c r="EC316" s="48" t="n">
        <f aca="false">MIN(MAX((GA315*(1+GA$5/Setup!$C$36)+IF($V316=8,N($F316),0))-CE316,0),MAX($P316-SUM(DV316:EB316),0))</f>
        <v>0</v>
      </c>
      <c r="ED316" s="48" t="n">
        <f aca="false">MIN(MAX((GB315*(1+GB$5/Setup!$C$36)+IF($V316=9,N($F316),0))-CF316,0),MAX($P316-SUM(DV316:EC316),0))</f>
        <v>0</v>
      </c>
      <c r="EE316" s="48" t="n">
        <f aca="false">MIN(MAX((GC315*(1+GC$5/Setup!$C$36)+IF($V316=10,N($F316),0))-CG316,0),MAX($P316-SUM(DV316:ED316),0))</f>
        <v>0</v>
      </c>
      <c r="EF316" s="48" t="n">
        <f aca="false">MIN(MAX((GD315*(1+GD$5/Setup!$C$36)+IF($V316=11,N($F316),0))-CH316,0),MAX($P316-SUM(DV316:EE316),0))</f>
        <v>0</v>
      </c>
      <c r="EG316" s="48" t="n">
        <f aca="false">MIN(MAX((GE315*(1+GE$5/Setup!$C$36)+IF($V316=12,N($F316),0))-CI316,0),MAX($P316-SUM(DV316:EF316),0))</f>
        <v>0</v>
      </c>
      <c r="EH316" s="48" t="n">
        <f aca="false">MIN(MAX((GF315*(1+GF$5/Setup!$C$36)+IF($V316=13,N($F316),0))-CJ316,0),MAX($P316-SUM(DV316:EG316),0))</f>
        <v>0</v>
      </c>
      <c r="EI316" s="48" t="n">
        <f aca="false">MIN(MAX((GG315*(1+GG$5/Setup!$C$36)+IF($V316=14,N($F316),0))-CK316,0),MAX($P316-SUM(DV316:EH316),0))</f>
        <v>0</v>
      </c>
      <c r="EJ316" s="48" t="n">
        <f aca="false">MIN(MAX((GH315*(1+GH$5/Setup!$C$36)+IF($V316=15,N($F316),0))-CL316,0),MAX($P316-SUM(DV316:EI316),0))</f>
        <v>0</v>
      </c>
      <c r="EK316" s="48" t="n">
        <f aca="false">MIN(MAX((GI315*(1+GI$5/Setup!$C$36)+IF($V316=16,N($F316),0))-CM316,0),MAX($P316-SUM(DV316:EJ316),0))</f>
        <v>0</v>
      </c>
      <c r="EL316" s="48" t="n">
        <f aca="false">MIN(MAX((GJ315*(1+GJ$5/Setup!$C$36)+IF($V316=17,N($F316),0))-CN316,0),MAX($P316-SUM(DV316:EK316),0))</f>
        <v>0</v>
      </c>
      <c r="EM316" s="48" t="n">
        <f aca="false">MIN(MAX((GK315*(1+GK$5/Setup!$C$36)+IF($V316=18,N($F316),0))-CO316,0),MAX($P316-SUM(DV316:EL316),0))</f>
        <v>0</v>
      </c>
      <c r="EN316" s="48" t="n">
        <f aca="false">MIN(MAX((GL315*(1+GL$5/Setup!$C$36)+IF($V316=19,N($F316),0))-CP316,0),MAX($P316-SUM(DV316:EM316),0))</f>
        <v>0</v>
      </c>
      <c r="EO316" s="48" t="n">
        <f aca="false">MIN(MAX((GM315*(1+GM$5/Setup!$C$36)+IF($V316=20,N($F316),0))-CQ316,0),MAX($P316-SUM(DV316:EN316),0))</f>
        <v>0</v>
      </c>
      <c r="EP316" s="48" t="n">
        <f aca="false">MIN(MAX((GN315*(1+GN$5/Setup!$C$36)+IF($V316=21,N($F316),0))-CR316,0),MAX($P316-SUM(DV316:EO316),0))</f>
        <v>0</v>
      </c>
      <c r="EQ316" s="48" t="n">
        <f aca="false">MIN(MAX((GO315*(1+GO$5/Setup!$C$36)+IF($V316=22,N($F316),0))-CS316,0),MAX($P316-SUM(DV316:EP316),0))</f>
        <v>0</v>
      </c>
      <c r="ER316" s="48" t="n">
        <f aca="false">MIN(MAX((GP315*(1+GP$5/Setup!$C$36)+IF($V316=23,N($F316),0))-CT316,0),MAX($P316-SUM(DV316:EQ316),0))</f>
        <v>0</v>
      </c>
      <c r="ES316" s="48" t="n">
        <f aca="false">MIN(MAX((GQ315*(1+GQ$5/Setup!$C$36)+IF($V316=24,N($F316),0))-CU316,0),MAX($P316-SUM(DV316:ER316),0))</f>
        <v>0</v>
      </c>
      <c r="ET316" s="48" t="n">
        <f aca="false">MIN(MAX((GR315*(1+GR$5/Setup!$C$36)+IF($V316=25,N($F316),0))-CV316,0),MAX($P316-SUM(DV316:ES316),0))</f>
        <v>0</v>
      </c>
      <c r="EU316" s="48" t="n">
        <f aca="false">MIN(MAX((GS315*(1+GS$5/Setup!$C$36)+IF($V316=26,N($F316),0))-CW316,0),MAX($P316-SUM(DV316:ET316),0))</f>
        <v>0</v>
      </c>
      <c r="EV316" s="48" t="n">
        <f aca="false">MIN(MAX((GT315*(1+GT$5/Setup!$C$36)+IF($V316=27,N($F316),0))-CX316,0),MAX($P316-SUM(DV316:EU316),0))</f>
        <v>0</v>
      </c>
      <c r="EW316" s="48" t="n">
        <f aca="false">MIN(MAX((GU315*(1+GU$5/Setup!$C$36)+IF($V316=28,N($F316),0))-CY316,0),MAX($P316-SUM(DV316:EV316),0))</f>
        <v>0</v>
      </c>
      <c r="EX316" s="48" t="n">
        <f aca="false">MIN(MAX((GV315*(1+GV$5/Setup!$C$36)+IF($V316=29,N($F316),0))-CZ316,0),MAX($P316-SUM(DV316:EW316),0))</f>
        <v>0</v>
      </c>
      <c r="EY316" s="48" t="n">
        <f aca="false">MIN(MAX((GW315*(1+GW$5/Setup!$C$36)+IF($V316=30,N($F316),0))-DA316,0),MAX($P316-SUM(DV316:EX316),0))</f>
        <v>0</v>
      </c>
      <c r="EZ316" s="48" t="n">
        <f aca="false">MIN(MAX((GX315*(1+GX$5/Setup!$C$36)+IF($V316=31,N($F316),0))-DB316,0),MAX($P316-SUM(DV316:EY316),0))</f>
        <v>0</v>
      </c>
      <c r="FA316" s="48" t="n">
        <f aca="false">MIN(MAX((GY315*(1+GY$5/Setup!$C$36)+IF($V316=32,N($F316),0))-DC316,0),MAX($P316-SUM(DV316:EZ316),0))</f>
        <v>0</v>
      </c>
      <c r="FB316" s="48" t="n">
        <f aca="false">MIN(MAX((GZ315*(1+GZ$5/Setup!$C$36)+IF($V316=33,N($F316),0))-DD316,0),MAX($P316-SUM(DV316:FA316),0))</f>
        <v>0</v>
      </c>
      <c r="FC316" s="48" t="n">
        <f aca="false">MIN(MAX((HA315*(1+HA$5/Setup!$C$36)+IF($V316=34,N($F316),0))-DE316,0),MAX($P316-SUM(DV316:FB316),0))</f>
        <v>0</v>
      </c>
      <c r="FD316" s="48" t="n">
        <f aca="false">MIN(MAX((HB315*(1+HB$5/Setup!$C$36)+IF($V316=35,N($F316),0))-DF316,0),MAX($P316-SUM(DV316:FC316),0))</f>
        <v>0</v>
      </c>
      <c r="FE316" s="48" t="n">
        <f aca="false">MIN(MAX((HC315*(1+HC$5/Setup!$C$36)+IF($V316=36,N($F316),0))-DG316,0),MAX($P316-SUM(DV316:FD316),0))</f>
        <v>0</v>
      </c>
      <c r="FF316" s="48" t="n">
        <f aca="false">MIN(MAX((HD315*(1+HD$5/Setup!$C$36)+IF($V316=37,N($F316),0))-DH316,0),MAX($P316-SUM(DV316:FE316),0))</f>
        <v>0</v>
      </c>
      <c r="FG316" s="48" t="n">
        <f aca="false">MIN(MAX((HE315*(1+HE$5/Setup!$C$36)+IF($V316=38,N($F316),0))-DI316,0),MAX($P316-SUM(DV316:FF316),0))</f>
        <v>0</v>
      </c>
      <c r="FH316" s="48" t="n">
        <f aca="false">MIN(MAX((HF315*(1+HF$5/Setup!$C$36)+IF($V316=39,N($F316),0))-DJ316,0),MAX($P316-SUM(DV316:FG316),0))</f>
        <v>0</v>
      </c>
      <c r="FI316" s="48" t="n">
        <f aca="false">MIN(MAX((HG315*(1+HG$5/Setup!$C$36)+IF($V316=40,N($F316),0))-DK316,0),MAX($P316-SUM(DV316:FH316),0))</f>
        <v>0</v>
      </c>
      <c r="FJ316" s="48" t="n">
        <f aca="false">MIN(MAX((HH315*(1+HH$5/Setup!$C$36)+IF($V316=41,N($F316),0))-DL316,0),MAX($P316-SUM(DV316:FI316),0))</f>
        <v>0</v>
      </c>
      <c r="FK316" s="48" t="n">
        <f aca="false">MIN(MAX((HI315*(1+HI$5/Setup!$C$36)+IF($V316=42,N($F316),0))-DM316,0),MAX($P316-SUM(DV316:FJ316),0))</f>
        <v>0</v>
      </c>
      <c r="FL316" s="48" t="n">
        <f aca="false">MIN(MAX((HJ315*(1+HJ$5/Setup!$C$36)+IF($V316=43,N($F316),0))-DN316,0),MAX($P316-SUM(DV316:FK316),0))</f>
        <v>0</v>
      </c>
      <c r="FM316" s="48" t="n">
        <f aca="false">MIN(MAX((HK315*(1+HK$5/Setup!$C$36)+IF($V316=44,N($F316),0))-DO316,0),MAX($P316-SUM(DV316:FL316),0))</f>
        <v>0</v>
      </c>
      <c r="FN316" s="48" t="n">
        <f aca="false">MIN(MAX((HL315*(1+HL$5/Setup!$C$36)+IF($V316=45,N($F316),0))-DP316,0),MAX($P316-SUM(DV316:FM316),0))</f>
        <v>0</v>
      </c>
      <c r="FO316" s="48" t="n">
        <f aca="false">MIN(MAX((HM315*(1+HM$5/Setup!$C$36)+IF($V316=46,N($F316),0))-DQ316,0),MAX($P316-SUM(DV316:FN316),0))</f>
        <v>0</v>
      </c>
      <c r="FP316" s="48" t="n">
        <f aca="false">MIN(MAX((HN315*(1+HN$5/Setup!$C$36)+IF($V316=47,N($F316),0))-DR316,0),MAX($P316-SUM(DV316:FO316),0))</f>
        <v>0</v>
      </c>
      <c r="FQ316" s="48" t="n">
        <f aca="false">MIN(MAX((HO315*(1+HO$5/Setup!$C$36)+IF($V316=48,N($F316),0))-DS316,0),MAX($P316-SUM(DV316:FP316),0))</f>
        <v>0</v>
      </c>
      <c r="FR316" s="48" t="n">
        <f aca="false">MIN(MAX((HP315*(1+HP$5/Setup!$C$36)+IF($V316=49,N($F316),0))-DT316,0),MAX($P316-SUM(DV316:FQ316),0))</f>
        <v>0</v>
      </c>
      <c r="FS316" s="48" t="n">
        <f aca="false">MIN(MAX((HQ315*(1+HQ$5/Setup!$C$36)+IF($V316=50,N($F316),0))-DU316,0),MAX($P316-SUM(DV316:FR316),0))</f>
        <v>0</v>
      </c>
      <c r="FT316" s="48" t="n">
        <f aca="false">IF((FT315*(1+FT$5/Setup!$C$36)+IF($V316=1,N($F316),0))-BX316-DV316&lt;0.005,0,(FT315*(1+FT$5/Setup!$C$36)+IF($V316=1,N($F316),0))-BX316-DV316)</f>
        <v>0</v>
      </c>
      <c r="FU316" s="48" t="n">
        <f aca="false">IF((FU315*(1+FU$5/Setup!$C$36)+IF($V316=2,N($F316),0))-BY316-DW316&lt;0.005,0,(FU315*(1+FU$5/Setup!$C$36)+IF($V316=2,N($F316),0))-BY316-DW316)</f>
        <v>0</v>
      </c>
      <c r="FV316" s="48" t="n">
        <f aca="false">IF((FV315*(1+FV$5/Setup!$C$36)+IF($V316=3,N($F316),0))-BZ316-DX316&lt;0.005,0,(FV315*(1+FV$5/Setup!$C$36)+IF($V316=3,N($F316),0))-BZ316-DX316)</f>
        <v>0</v>
      </c>
      <c r="FW316" s="48" t="n">
        <f aca="false">IF((FW315*(1+FW$5/Setup!$C$36)+IF($V316=4,N($F316),0))-CA316-DY316&lt;0.005,0,(FW315*(1+FW$5/Setup!$C$36)+IF($V316=4,N($F316),0))-CA316-DY316)</f>
        <v>0</v>
      </c>
      <c r="FX316" s="48" t="n">
        <f aca="false">IF((FX315*(1+FX$5/Setup!$C$36)+IF($V316=5,N($F316),0))-CB316-DZ316&lt;0.005,0,(FX315*(1+FX$5/Setup!$C$36)+IF($V316=5,N($F316),0))-CB316-DZ316)</f>
        <v>0</v>
      </c>
      <c r="FY316" s="48" t="n">
        <f aca="false">IF((FY315*(1+FY$5/Setup!$C$36)+IF($V316=6,N($F316),0))-CC316-EA316&lt;0.005,0,(FY315*(1+FY$5/Setup!$C$36)+IF($V316=6,N($F316),0))-CC316-EA316)</f>
        <v>0</v>
      </c>
      <c r="FZ316" s="48" t="n">
        <f aca="false">IF((FZ315*(1+FZ$5/Setup!$C$36)+IF($V316=7,N($F316),0))-CD316-EB316&lt;0.005,0,(FZ315*(1+FZ$5/Setup!$C$36)+IF($V316=7,N($F316),0))-CD316-EB316)</f>
        <v>0</v>
      </c>
      <c r="GA316" s="48" t="n">
        <f aca="false">IF((GA315*(1+GA$5/Setup!$C$36)+IF($V316=8,N($F316),0))-CE316-EC316&lt;0.005,0,(GA315*(1+GA$5/Setup!$C$36)+IF($V316=8,N($F316),0))-CE316-EC316)</f>
        <v>0</v>
      </c>
      <c r="GB316" s="48" t="n">
        <f aca="false">IF((GB315*(1+GB$5/Setup!$C$36)+IF($V316=9,N($F316),0))-CF316-ED316&lt;0.005,0,(GB315*(1+GB$5/Setup!$C$36)+IF($V316=9,N($F316),0))-CF316-ED316)</f>
        <v>0</v>
      </c>
      <c r="GC316" s="48" t="n">
        <f aca="false">IF((GC315*(1+GC$5/Setup!$C$36)+IF($V316=10,N($F316),0))-CG316-EE316&lt;0.005,0,(GC315*(1+GC$5/Setup!$C$36)+IF($V316=10,N($F316),0))-CG316-EE316)</f>
        <v>0</v>
      </c>
      <c r="GD316" s="48" t="n">
        <f aca="false">IF((GD315*(1+GD$5/Setup!$C$36)+IF($V316=11,N($F316),0))-CH316-EF316&lt;0.005,0,(GD315*(1+GD$5/Setup!$C$36)+IF($V316=11,N($F316),0))-CH316-EF316)</f>
        <v>0</v>
      </c>
      <c r="GE316" s="48" t="n">
        <f aca="false">IF((GE315*(1+GE$5/Setup!$C$36)+IF($V316=12,N($F316),0))-CI316-EG316&lt;0.005,0,(GE315*(1+GE$5/Setup!$C$36)+IF($V316=12,N($F316),0))-CI316-EG316)</f>
        <v>0</v>
      </c>
      <c r="GF316" s="48" t="n">
        <f aca="false">IF((GF315*(1+GF$5/Setup!$C$36)+IF($V316=13,N($F316),0))-CJ316-EH316&lt;0.005,0,(GF315*(1+GF$5/Setup!$C$36)+IF($V316=13,N($F316),0))-CJ316-EH316)</f>
        <v>0</v>
      </c>
      <c r="GG316" s="48" t="n">
        <f aca="false">IF((GG315*(1+GG$5/Setup!$C$36)+IF($V316=14,N($F316),0))-CK316-EI316&lt;0.005,0,(GG315*(1+GG$5/Setup!$C$36)+IF($V316=14,N($F316),0))-CK316-EI316)</f>
        <v>0</v>
      </c>
      <c r="GH316" s="48" t="n">
        <f aca="false">IF((GH315*(1+GH$5/Setup!$C$36)+IF($V316=15,N($F316),0))-CL316-EJ316&lt;0.005,0,(GH315*(1+GH$5/Setup!$C$36)+IF($V316=15,N($F316),0))-CL316-EJ316)</f>
        <v>0</v>
      </c>
      <c r="GI316" s="48" t="n">
        <f aca="false">IF((GI315*(1+GI$5/Setup!$C$36)+IF($V316=16,N($F316),0))-CM316-EK316&lt;0.005,0,(GI315*(1+GI$5/Setup!$C$36)+IF($V316=16,N($F316),0))-CM316-EK316)</f>
        <v>0</v>
      </c>
      <c r="GJ316" s="48" t="n">
        <f aca="false">IF((GJ315*(1+GJ$5/Setup!$C$36)+IF($V316=17,N($F316),0))-CN316-EL316&lt;0.005,0,(GJ315*(1+GJ$5/Setup!$C$36)+IF($V316=17,N($F316),0))-CN316-EL316)</f>
        <v>0</v>
      </c>
      <c r="GK316" s="48" t="n">
        <f aca="false">IF((GK315*(1+GK$5/Setup!$C$36)+IF($V316=18,N($F316),0))-CO316-EM316&lt;0.005,0,(GK315*(1+GK$5/Setup!$C$36)+IF($V316=18,N($F316),0))-CO316-EM316)</f>
        <v>0</v>
      </c>
      <c r="GL316" s="48" t="n">
        <f aca="false">IF((GL315*(1+GL$5/Setup!$C$36)+IF($V316=19,N($F316),0))-CP316-EN316&lt;0.005,0,(GL315*(1+GL$5/Setup!$C$36)+IF($V316=19,N($F316),0))-CP316-EN316)</f>
        <v>0</v>
      </c>
      <c r="GM316" s="48" t="n">
        <f aca="false">IF((GM315*(1+GM$5/Setup!$C$36)+IF($V316=20,N($F316),0))-CQ316-EO316&lt;0.005,0,(GM315*(1+GM$5/Setup!$C$36)+IF($V316=20,N($F316),0))-CQ316-EO316)</f>
        <v>0</v>
      </c>
      <c r="GN316" s="48" t="n">
        <f aca="false">IF((GN315*(1+GN$5/Setup!$C$36)+IF($V316=21,N($F316),0))-CR316-EP316&lt;0.005,0,(GN315*(1+GN$5/Setup!$C$36)+IF($V316=21,N($F316),0))-CR316-EP316)</f>
        <v>0</v>
      </c>
      <c r="GO316" s="48" t="n">
        <f aca="false">IF((GO315*(1+GO$5/Setup!$C$36)+IF($V316=22,N($F316),0))-CS316-EQ316&lt;0.005,0,(GO315*(1+GO$5/Setup!$C$36)+IF($V316=22,N($F316),0))-CS316-EQ316)</f>
        <v>0</v>
      </c>
      <c r="GP316" s="48" t="n">
        <f aca="false">IF((GP315*(1+GP$5/Setup!$C$36)+IF($V316=23,N($F316),0))-CT316-ER316&lt;0.005,0,(GP315*(1+GP$5/Setup!$C$36)+IF($V316=23,N($F316),0))-CT316-ER316)</f>
        <v>0</v>
      </c>
      <c r="GQ316" s="48" t="n">
        <f aca="false">IF((GQ315*(1+GQ$5/Setup!$C$36)+IF($V316=24,N($F316),0))-CU316-ES316&lt;0.005,0,(GQ315*(1+GQ$5/Setup!$C$36)+IF($V316=24,N($F316),0))-CU316-ES316)</f>
        <v>0</v>
      </c>
      <c r="GR316" s="48" t="n">
        <f aca="false">IF((GR315*(1+GR$5/Setup!$C$36)+IF($V316=25,N($F316),0))-CV316-ET316&lt;0.005,0,(GR315*(1+GR$5/Setup!$C$36)+IF($V316=25,N($F316),0))-CV316-ET316)</f>
        <v>0</v>
      </c>
      <c r="GS316" s="48" t="n">
        <f aca="false">IF((GS315*(1+GS$5/Setup!$C$36)+IF($V316=26,N($F316),0))-CW316-EU316&lt;0.005,0,(GS315*(1+GS$5/Setup!$C$36)+IF($V316=26,N($F316),0))-CW316-EU316)</f>
        <v>0</v>
      </c>
      <c r="GT316" s="48" t="n">
        <f aca="false">IF((GT315*(1+GT$5/Setup!$C$36)+IF($V316=27,N($F316),0))-CX316-EV316&lt;0.005,0,(GT315*(1+GT$5/Setup!$C$36)+IF($V316=27,N($F316),0))-CX316-EV316)</f>
        <v>0</v>
      </c>
      <c r="GU316" s="48" t="n">
        <f aca="false">IF((GU315*(1+GU$5/Setup!$C$36)+IF($V316=28,N($F316),0))-CY316-EW316&lt;0.005,0,(GU315*(1+GU$5/Setup!$C$36)+IF($V316=28,N($F316),0))-CY316-EW316)</f>
        <v>0</v>
      </c>
      <c r="GV316" s="48" t="n">
        <f aca="false">IF((GV315*(1+GV$5/Setup!$C$36)+IF($V316=29,N($F316),0))-CZ316-EX316&lt;0.005,0,(GV315*(1+GV$5/Setup!$C$36)+IF($V316=29,N($F316),0))-CZ316-EX316)</f>
        <v>0</v>
      </c>
      <c r="GW316" s="48" t="n">
        <f aca="false">IF((GW315*(1+GW$5/Setup!$C$36)+IF($V316=30,N($F316),0))-DA316-EY316&lt;0.005,0,(GW315*(1+GW$5/Setup!$C$36)+IF($V316=30,N($F316),0))-DA316-EY316)</f>
        <v>0</v>
      </c>
      <c r="GX316" s="48" t="n">
        <f aca="false">IF((GX315*(1+GX$5/Setup!$C$36)+IF($V316=31,N($F316),0))-DB316-EZ316&lt;0.005,0,(GX315*(1+GX$5/Setup!$C$36)+IF($V316=31,N($F316),0))-DB316-EZ316)</f>
        <v>0</v>
      </c>
      <c r="GY316" s="48" t="n">
        <f aca="false">IF((GY315*(1+GY$5/Setup!$C$36)+IF($V316=32,N($F316),0))-DC316-FA316&lt;0.005,0,(GY315*(1+GY$5/Setup!$C$36)+IF($V316=32,N($F316),0))-DC316-FA316)</f>
        <v>0</v>
      </c>
      <c r="GZ316" s="48" t="n">
        <f aca="false">IF((GZ315*(1+GZ$5/Setup!$C$36)+IF($V316=33,N($F316),0))-DD316-FB316&lt;0.005,0,(GZ315*(1+GZ$5/Setup!$C$36)+IF($V316=33,N($F316),0))-DD316-FB316)</f>
        <v>0</v>
      </c>
      <c r="HA316" s="48" t="n">
        <f aca="false">IF((HA315*(1+HA$5/Setup!$C$36)+IF($V316=34,N($F316),0))-DE316-FC316&lt;0.005,0,(HA315*(1+HA$5/Setup!$C$36)+IF($V316=34,N($F316),0))-DE316-FC316)</f>
        <v>0</v>
      </c>
      <c r="HB316" s="48" t="n">
        <f aca="false">IF((HB315*(1+HB$5/Setup!$C$36)+IF($V316=35,N($F316),0))-DF316-FD316&lt;0.005,0,(HB315*(1+HB$5/Setup!$C$36)+IF($V316=35,N($F316),0))-DF316-FD316)</f>
        <v>0</v>
      </c>
      <c r="HC316" s="48" t="n">
        <f aca="false">IF((HC315*(1+HC$5/Setup!$C$36)+IF($V316=36,N($F316),0))-DG316-FE316&lt;0.005,0,(HC315*(1+HC$5/Setup!$C$36)+IF($V316=36,N($F316),0))-DG316-FE316)</f>
        <v>0</v>
      </c>
      <c r="HD316" s="48" t="n">
        <f aca="false">IF((HD315*(1+HD$5/Setup!$C$36)+IF($V316=37,N($F316),0))-DH316-FF316&lt;0.005,0,(HD315*(1+HD$5/Setup!$C$36)+IF($V316=37,N($F316),0))-DH316-FF316)</f>
        <v>0</v>
      </c>
      <c r="HE316" s="48" t="n">
        <f aca="false">IF((HE315*(1+HE$5/Setup!$C$36)+IF($V316=38,N($F316),0))-DI316-FG316&lt;0.005,0,(HE315*(1+HE$5/Setup!$C$36)+IF($V316=38,N($F316),0))-DI316-FG316)</f>
        <v>0</v>
      </c>
      <c r="HF316" s="48" t="n">
        <f aca="false">IF((HF315*(1+HF$5/Setup!$C$36)+IF($V316=39,N($F316),0))-DJ316-FH316&lt;0.005,0,(HF315*(1+HF$5/Setup!$C$36)+IF($V316=39,N($F316),0))-DJ316-FH316)</f>
        <v>0</v>
      </c>
      <c r="HG316" s="48" t="n">
        <f aca="false">IF((HG315*(1+HG$5/Setup!$C$36)+IF($V316=40,N($F316),0))-DK316-FI316&lt;0.005,0,(HG315*(1+HG$5/Setup!$C$36)+IF($V316=40,N($F316),0))-DK316-FI316)</f>
        <v>0</v>
      </c>
      <c r="HH316" s="48" t="n">
        <f aca="false">IF((HH315*(1+HH$5/Setup!$C$36)+IF($V316=41,N($F316),0))-DL316-FJ316&lt;0.005,0,(HH315*(1+HH$5/Setup!$C$36)+IF($V316=41,N($F316),0))-DL316-FJ316)</f>
        <v>0</v>
      </c>
      <c r="HI316" s="48" t="n">
        <f aca="false">IF((HI315*(1+HI$5/Setup!$C$36)+IF($V316=42,N($F316),0))-DM316-FK316&lt;0.005,0,(HI315*(1+HI$5/Setup!$C$36)+IF($V316=42,N($F316),0))-DM316-FK316)</f>
        <v>0</v>
      </c>
      <c r="HJ316" s="48" t="n">
        <f aca="false">IF((HJ315*(1+HJ$5/Setup!$C$36)+IF($V316=43,N($F316),0))-DN316-FL316&lt;0.005,0,(HJ315*(1+HJ$5/Setup!$C$36)+IF($V316=43,N($F316),0))-DN316-FL316)</f>
        <v>0</v>
      </c>
      <c r="HK316" s="48" t="n">
        <f aca="false">IF((HK315*(1+HK$5/Setup!$C$36)+IF($V316=44,N($F316),0))-DO316-FM316&lt;0.005,0,(HK315*(1+HK$5/Setup!$C$36)+IF($V316=44,N($F316),0))-DO316-FM316)</f>
        <v>0</v>
      </c>
      <c r="HL316" s="48" t="n">
        <f aca="false">IF((HL315*(1+HL$5/Setup!$C$36)+IF($V316=45,N($F316),0))-DP316-FN316&lt;0.005,0,(HL315*(1+HL$5/Setup!$C$36)+IF($V316=45,N($F316),0))-DP316-FN316)</f>
        <v>0</v>
      </c>
      <c r="HM316" s="48" t="n">
        <f aca="false">IF((HM315*(1+HM$5/Setup!$C$36)+IF($V316=46,N($F316),0))-DQ316-FO316&lt;0.005,0,(HM315*(1+HM$5/Setup!$C$36)+IF($V316=46,N($F316),0))-DQ316-FO316)</f>
        <v>0</v>
      </c>
      <c r="HN316" s="48" t="n">
        <f aca="false">IF((HN315*(1+HN$5/Setup!$C$36)+IF($V316=47,N($F316),0))-DR316-FP316&lt;0.005,0,(HN315*(1+HN$5/Setup!$C$36)+IF($V316=47,N($F316),0))-DR316-FP316)</f>
        <v>0</v>
      </c>
      <c r="HO316" s="48" t="n">
        <f aca="false">IF((HO315*(1+HO$5/Setup!$C$36)+IF($V316=48,N($F316),0))-DS316-FQ316&lt;0.005,0,(HO315*(1+HO$5/Setup!$C$36)+IF($V316=48,N($F316),0))-DS316-FQ316)</f>
        <v>0</v>
      </c>
      <c r="HP316" s="48" t="n">
        <f aca="false">IF((HP315*(1+HP$5/Setup!$C$36)+IF($V316=49,N($F316),0))-DT316-FR316&lt;0.005,0,(HP315*(1+HP$5/Setup!$C$36)+IF($V316=49,N($F316),0))-DT316-FR316)</f>
        <v>0</v>
      </c>
      <c r="HQ316" s="48" t="n">
        <f aca="false">IF((HQ315*(1+HQ$5/Setup!$C$36)+IF($V316=50,N($F316),0))-DU316-FS316&lt;0.005,0,(HQ315*(1+HQ$5/Setup!$C$36)+IF($V316=50,N($F316),0))-DU316-FS316)</f>
        <v>0</v>
      </c>
    </row>
    <row r="317" customFormat="false" ht="15" hidden="false" customHeight="false" outlineLevel="0" collapsed="false">
      <c r="A317" s="44" t="n">
        <v>309</v>
      </c>
      <c r="B317" s="45" t="n">
        <f aca="false">IF(Setup!$C$7="Every month",EDATE(Setup!$C$8,($A317-1)),IF(Setup!$C$7="Twice a month",DATE(YEAR(Setup!$C$8),MONTH(Setup!$C$8)+INT((($A317-1)+Setup!$C$41)/2),MIN(IF(MOD(($A317-1)+Setup!$C$41,2)=0,Setup!$C$39,Setup!$C$40),DAY(EOMONTH(DATE(YEAR(Setup!$C$8),MONTH(Setup!$C$8)+INT((($A317-1)+Setup!$C$41)/2),1),0)))),Setup!$C$8+($A317-1)*IF(Setup!$C$7="Every week",7,14)))</f>
        <v>50637</v>
      </c>
      <c r="C317" s="45" t="n">
        <f aca="false">IF(Setup!$C$7="Every month",EDATE(Setup!$C$8,$A317),IF(Setup!$C$7="Twice a month",DATE(YEAR(Setup!$C$8),MONTH(Setup!$C$8)+INT(($A317+Setup!$C$41)/2),MIN(IF(MOD($A317+Setup!$C$41,2)=0,Setup!$C$39,Setup!$C$40),DAY(EOMONTH(DATE(YEAR(Setup!$C$8),MONTH(Setup!$C$8)+INT(($A317+Setup!$C$41)/2),1),0)))),Setup!$C$8+$A317*IF(Setup!$C$7="Every week",7,14)))</f>
        <v>50651</v>
      </c>
      <c r="D317" s="46"/>
      <c r="E317" s="47"/>
      <c r="F317" s="47"/>
      <c r="G317" s="47"/>
      <c r="H317" s="47"/>
      <c r="I317" s="48" t="n">
        <f aca="false">N(Setup!$C$11)+N(E317)</f>
        <v>100</v>
      </c>
      <c r="J317" s="48" t="n">
        <f aca="false">MIN(Setup!$C$37,MAX(I317,0))</f>
        <v>9.23076923076923</v>
      </c>
      <c r="K317" s="48" t="n">
        <f aca="false">MIN(MAX(N(Setup!$C$14)-L316,0),MAX(I317-J317,0))</f>
        <v>0</v>
      </c>
      <c r="L317" s="48" t="n">
        <f aca="false">L316+K317-N(G317)</f>
        <v>500</v>
      </c>
      <c r="M317" s="48" t="n">
        <f aca="false">M316+J317-N(H317)</f>
        <v>2852.30769230769</v>
      </c>
      <c r="N317" s="48" t="n">
        <f aca="false">SUM(BX317:DU317)</f>
        <v>0</v>
      </c>
      <c r="O317" s="48" t="n">
        <f aca="false">SUM(Z317:BW317)-N317</f>
        <v>40</v>
      </c>
      <c r="P317" s="48" t="n">
        <f aca="false">MAX(I317-J317-K317,0)+O317</f>
        <v>130.769230769231</v>
      </c>
      <c r="Q317" s="48" t="n">
        <f aca="false">SUM(DV317:FS317)</f>
        <v>0</v>
      </c>
      <c r="R317" s="49" t="n">
        <f aca="false">N317+J317+K317+Q317</f>
        <v>9.23076923076923</v>
      </c>
      <c r="S317" s="48" t="n">
        <f aca="false">T317-T316-N(F317)+N317+Q317</f>
        <v>0</v>
      </c>
      <c r="T317" s="49" t="n">
        <f aca="false">SUM(FT317:HQ317)</f>
        <v>0</v>
      </c>
      <c r="U317" s="44" t="str">
        <f aca="false">IF(T316&lt;0.005,"",INDEX(Helpers!$C$2:$C$51,IF(_xlfn.MINIFS($DV$6:$FS$6,DV317:FS317,"&gt;0.005")=0,V317,_xlfn.MINIFS($DV$6:$FS$6,DV317:FS317,"&gt;0.005"))))</f>
        <v/>
      </c>
      <c r="V317" s="44" t="n">
        <f aca="false">IF(_xlfn.MINIFS($FT$6:$HQ$6,FT316:HQ316,"&gt;0.005")=0,1,_xlfn.MINIFS($FT$6:$HQ$6,FT316:HQ316,"&gt;0.005"))</f>
        <v>1</v>
      </c>
      <c r="W317" s="44" t="n">
        <f aca="false">IF(AND(D317&lt;&gt;"Paid",T316&gt;0.005),1,0)</f>
        <v>0</v>
      </c>
      <c r="X317" s="48" t="n">
        <f aca="false">SUMPRODUCT(((Helpers!$G$2:$G$51*(1+(Helpers!$D$2:$D$51+0.000000001)/12)^(($B317-Setup!$C$8)/(365.25/12))-Helpers!$E$2:$E$51*((1+(Helpers!$D$2:$D$51+0.000000001)/12)^(($B317-Setup!$C$8)/(365.25/12))-1)/((Helpers!$D$2:$D$51+0.000000001)/12))&gt;0)*(Helpers!$G$2:$G$51*(1+(Helpers!$D$2:$D$51+0.000000001)/12)^(($B317-Setup!$C$8)/(365.25/12))-Helpers!$E$2:$E$51*((1+(Helpers!$D$2:$D$51+0.000000001)/12)^(($B317-Setup!$C$8)/(365.25/12))-1)/((Helpers!$D$2:$D$51+0.000000001)/12)))</f>
        <v>0</v>
      </c>
      <c r="Y317" s="48"/>
      <c r="Z317" s="48" t="n">
        <f aca="false">IF(OR(N(Z$5)=0,Z$6=""),0,Z$5*((DATE(YEAR($B317),MONTH($B317),MIN(Z$6,DAY(EOMONTH($B317,0))))&gt;=$B317)*(DATE(YEAR($B317),MONTH($B317),MIN(Z$6,DAY(EOMONTH($B317,0))))&lt;$C317)+(DATE(YEAR($B317),MONTH($B317)+1,MIN(Z$6,DAY(EOMONTH($B317,1))))&gt;=$B317)*(DATE(YEAR($B317),MONTH($B317)+1,MIN(Z$6,DAY(EOMONTH($B317,1))))&lt;$C317)))</f>
        <v>0</v>
      </c>
      <c r="AA317" s="48" t="n">
        <f aca="false">IF(OR(N(AA$5)=0,AA$6=""),0,AA$5*((DATE(YEAR($B317),MONTH($B317),MIN(AA$6,DAY(EOMONTH($B317,0))))&gt;=$B317)*(DATE(YEAR($B317),MONTH($B317),MIN(AA$6,DAY(EOMONTH($B317,0))))&lt;$C317)+(DATE(YEAR($B317),MONTH($B317)+1,MIN(AA$6,DAY(EOMONTH($B317,1))))&gt;=$B317)*(DATE(YEAR($B317),MONTH($B317)+1,MIN(AA$6,DAY(EOMONTH($B317,1))))&lt;$C317)))</f>
        <v>40</v>
      </c>
      <c r="AB317" s="48" t="n">
        <f aca="false">IF(OR(N(AB$5)=0,AB$6=""),0,AB$5*((DATE(YEAR($B317),MONTH($B317),MIN(AB$6,DAY(EOMONTH($B317,0))))&gt;=$B317)*(DATE(YEAR($B317),MONTH($B317),MIN(AB$6,DAY(EOMONTH($B317,0))))&lt;$C317)+(DATE(YEAR($B317),MONTH($B317)+1,MIN(AB$6,DAY(EOMONTH($B317,1))))&gt;=$B317)*(DATE(YEAR($B317),MONTH($B317)+1,MIN(AB$6,DAY(EOMONTH($B317,1))))&lt;$C317)))</f>
        <v>0</v>
      </c>
      <c r="AC317" s="48" t="n">
        <f aca="false">IF(OR(N(AC$5)=0,AC$6=""),0,AC$5*((DATE(YEAR($B317),MONTH($B317),MIN(AC$6,DAY(EOMONTH($B317,0))))&gt;=$B317)*(DATE(YEAR($B317),MONTH($B317),MIN(AC$6,DAY(EOMONTH($B317,0))))&lt;$C317)+(DATE(YEAR($B317),MONTH($B317)+1,MIN(AC$6,DAY(EOMONTH($B317,1))))&gt;=$B317)*(DATE(YEAR($B317),MONTH($B317)+1,MIN(AC$6,DAY(EOMONTH($B317,1))))&lt;$C317)))</f>
        <v>0</v>
      </c>
      <c r="AD317" s="48" t="n">
        <f aca="false">IF(OR(N(AD$5)=0,AD$6=""),0,AD$5*((DATE(YEAR($B317),MONTH($B317),MIN(AD$6,DAY(EOMONTH($B317,0))))&gt;=$B317)*(DATE(YEAR($B317),MONTH($B317),MIN(AD$6,DAY(EOMONTH($B317,0))))&lt;$C317)+(DATE(YEAR($B317),MONTH($B317)+1,MIN(AD$6,DAY(EOMONTH($B317,1))))&gt;=$B317)*(DATE(YEAR($B317),MONTH($B317)+1,MIN(AD$6,DAY(EOMONTH($B317,1))))&lt;$C317)))</f>
        <v>0</v>
      </c>
      <c r="AE317" s="48" t="n">
        <f aca="false">IF(OR(N(AE$5)=0,AE$6=""),0,AE$5*((DATE(YEAR($B317),MONTH($B317),MIN(AE$6,DAY(EOMONTH($B317,0))))&gt;=$B317)*(DATE(YEAR($B317),MONTH($B317),MIN(AE$6,DAY(EOMONTH($B317,0))))&lt;$C317)+(DATE(YEAR($B317),MONTH($B317)+1,MIN(AE$6,DAY(EOMONTH($B317,1))))&gt;=$B317)*(DATE(YEAR($B317),MONTH($B317)+1,MIN(AE$6,DAY(EOMONTH($B317,1))))&lt;$C317)))</f>
        <v>0</v>
      </c>
      <c r="AF317" s="48" t="n">
        <f aca="false">IF(OR(N(AF$5)=0,AF$6=""),0,AF$5*((DATE(YEAR($B317),MONTH($B317),MIN(AF$6,DAY(EOMONTH($B317,0))))&gt;=$B317)*(DATE(YEAR($B317),MONTH($B317),MIN(AF$6,DAY(EOMONTH($B317,0))))&lt;$C317)+(DATE(YEAR($B317),MONTH($B317)+1,MIN(AF$6,DAY(EOMONTH($B317,1))))&gt;=$B317)*(DATE(YEAR($B317),MONTH($B317)+1,MIN(AF$6,DAY(EOMONTH($B317,1))))&lt;$C317)))</f>
        <v>0</v>
      </c>
      <c r="AG317" s="48" t="n">
        <f aca="false">IF(OR(N(AG$5)=0,AG$6=""),0,AG$5*((DATE(YEAR($B317),MONTH($B317),MIN(AG$6,DAY(EOMONTH($B317,0))))&gt;=$B317)*(DATE(YEAR($B317),MONTH($B317),MIN(AG$6,DAY(EOMONTH($B317,0))))&lt;$C317)+(DATE(YEAR($B317),MONTH($B317)+1,MIN(AG$6,DAY(EOMONTH($B317,1))))&gt;=$B317)*(DATE(YEAR($B317),MONTH($B317)+1,MIN(AG$6,DAY(EOMONTH($B317,1))))&lt;$C317)))</f>
        <v>0</v>
      </c>
      <c r="AH317" s="48" t="n">
        <f aca="false">IF(OR(N(AH$5)=0,AH$6=""),0,AH$5*((DATE(YEAR($B317),MONTH($B317),MIN(AH$6,DAY(EOMONTH($B317,0))))&gt;=$B317)*(DATE(YEAR($B317),MONTH($B317),MIN(AH$6,DAY(EOMONTH($B317,0))))&lt;$C317)+(DATE(YEAR($B317),MONTH($B317)+1,MIN(AH$6,DAY(EOMONTH($B317,1))))&gt;=$B317)*(DATE(YEAR($B317),MONTH($B317)+1,MIN(AH$6,DAY(EOMONTH($B317,1))))&lt;$C317)))</f>
        <v>0</v>
      </c>
      <c r="AI317" s="48" t="n">
        <f aca="false">IF(OR(N(AI$5)=0,AI$6=""),0,AI$5*((DATE(YEAR($B317),MONTH($B317),MIN(AI$6,DAY(EOMONTH($B317,0))))&gt;=$B317)*(DATE(YEAR($B317),MONTH($B317),MIN(AI$6,DAY(EOMONTH($B317,0))))&lt;$C317)+(DATE(YEAR($B317),MONTH($B317)+1,MIN(AI$6,DAY(EOMONTH($B317,1))))&gt;=$B317)*(DATE(YEAR($B317),MONTH($B317)+1,MIN(AI$6,DAY(EOMONTH($B317,1))))&lt;$C317)))</f>
        <v>0</v>
      </c>
      <c r="AJ317" s="48" t="n">
        <f aca="false">IF(OR(N(AJ$5)=0,AJ$6=""),0,AJ$5*((DATE(YEAR($B317),MONTH($B317),MIN(AJ$6,DAY(EOMONTH($B317,0))))&gt;=$B317)*(DATE(YEAR($B317),MONTH($B317),MIN(AJ$6,DAY(EOMONTH($B317,0))))&lt;$C317)+(DATE(YEAR($B317),MONTH($B317)+1,MIN(AJ$6,DAY(EOMONTH($B317,1))))&gt;=$B317)*(DATE(YEAR($B317),MONTH($B317)+1,MIN(AJ$6,DAY(EOMONTH($B317,1))))&lt;$C317)))</f>
        <v>0</v>
      </c>
      <c r="AK317" s="48" t="n">
        <f aca="false">IF(OR(N(AK$5)=0,AK$6=""),0,AK$5*((DATE(YEAR($B317),MONTH($B317),MIN(AK$6,DAY(EOMONTH($B317,0))))&gt;=$B317)*(DATE(YEAR($B317),MONTH($B317),MIN(AK$6,DAY(EOMONTH($B317,0))))&lt;$C317)+(DATE(YEAR($B317),MONTH($B317)+1,MIN(AK$6,DAY(EOMONTH($B317,1))))&gt;=$B317)*(DATE(YEAR($B317),MONTH($B317)+1,MIN(AK$6,DAY(EOMONTH($B317,1))))&lt;$C317)))</f>
        <v>0</v>
      </c>
      <c r="AL317" s="48" t="n">
        <f aca="false">IF(OR(N(AL$5)=0,AL$6=""),0,AL$5*((DATE(YEAR($B317),MONTH($B317),MIN(AL$6,DAY(EOMONTH($B317,0))))&gt;=$B317)*(DATE(YEAR($B317),MONTH($B317),MIN(AL$6,DAY(EOMONTH($B317,0))))&lt;$C317)+(DATE(YEAR($B317),MONTH($B317)+1,MIN(AL$6,DAY(EOMONTH($B317,1))))&gt;=$B317)*(DATE(YEAR($B317),MONTH($B317)+1,MIN(AL$6,DAY(EOMONTH($B317,1))))&lt;$C317)))</f>
        <v>0</v>
      </c>
      <c r="AM317" s="48" t="n">
        <f aca="false">IF(OR(N(AM$5)=0,AM$6=""),0,AM$5*((DATE(YEAR($B317),MONTH($B317),MIN(AM$6,DAY(EOMONTH($B317,0))))&gt;=$B317)*(DATE(YEAR($B317),MONTH($B317),MIN(AM$6,DAY(EOMONTH($B317,0))))&lt;$C317)+(DATE(YEAR($B317),MONTH($B317)+1,MIN(AM$6,DAY(EOMONTH($B317,1))))&gt;=$B317)*(DATE(YEAR($B317),MONTH($B317)+1,MIN(AM$6,DAY(EOMONTH($B317,1))))&lt;$C317)))</f>
        <v>0</v>
      </c>
      <c r="AN317" s="48" t="n">
        <f aca="false">IF(OR(N(AN$5)=0,AN$6=""),0,AN$5*((DATE(YEAR($B317),MONTH($B317),MIN(AN$6,DAY(EOMONTH($B317,0))))&gt;=$B317)*(DATE(YEAR($B317),MONTH($B317),MIN(AN$6,DAY(EOMONTH($B317,0))))&lt;$C317)+(DATE(YEAR($B317),MONTH($B317)+1,MIN(AN$6,DAY(EOMONTH($B317,1))))&gt;=$B317)*(DATE(YEAR($B317),MONTH($B317)+1,MIN(AN$6,DAY(EOMONTH($B317,1))))&lt;$C317)))</f>
        <v>0</v>
      </c>
      <c r="AO317" s="48" t="n">
        <f aca="false">IF(OR(N(AO$5)=0,AO$6=""),0,AO$5*((DATE(YEAR($B317),MONTH($B317),MIN(AO$6,DAY(EOMONTH($B317,0))))&gt;=$B317)*(DATE(YEAR($B317),MONTH($B317),MIN(AO$6,DAY(EOMONTH($B317,0))))&lt;$C317)+(DATE(YEAR($B317),MONTH($B317)+1,MIN(AO$6,DAY(EOMONTH($B317,1))))&gt;=$B317)*(DATE(YEAR($B317),MONTH($B317)+1,MIN(AO$6,DAY(EOMONTH($B317,1))))&lt;$C317)))</f>
        <v>0</v>
      </c>
      <c r="AP317" s="48" t="n">
        <f aca="false">IF(OR(N(AP$5)=0,AP$6=""),0,AP$5*((DATE(YEAR($B317),MONTH($B317),MIN(AP$6,DAY(EOMONTH($B317,0))))&gt;=$B317)*(DATE(YEAR($B317),MONTH($B317),MIN(AP$6,DAY(EOMONTH($B317,0))))&lt;$C317)+(DATE(YEAR($B317),MONTH($B317)+1,MIN(AP$6,DAY(EOMONTH($B317,1))))&gt;=$B317)*(DATE(YEAR($B317),MONTH($B317)+1,MIN(AP$6,DAY(EOMONTH($B317,1))))&lt;$C317)))</f>
        <v>0</v>
      </c>
      <c r="AQ317" s="48" t="n">
        <f aca="false">IF(OR(N(AQ$5)=0,AQ$6=""),0,AQ$5*((DATE(YEAR($B317),MONTH($B317),MIN(AQ$6,DAY(EOMONTH($B317,0))))&gt;=$B317)*(DATE(YEAR($B317),MONTH($B317),MIN(AQ$6,DAY(EOMONTH($B317,0))))&lt;$C317)+(DATE(YEAR($B317),MONTH($B317)+1,MIN(AQ$6,DAY(EOMONTH($B317,1))))&gt;=$B317)*(DATE(YEAR($B317),MONTH($B317)+1,MIN(AQ$6,DAY(EOMONTH($B317,1))))&lt;$C317)))</f>
        <v>0</v>
      </c>
      <c r="AR317" s="48" t="n">
        <f aca="false">IF(OR(N(AR$5)=0,AR$6=""),0,AR$5*((DATE(YEAR($B317),MONTH($B317),MIN(AR$6,DAY(EOMONTH($B317,0))))&gt;=$B317)*(DATE(YEAR($B317),MONTH($B317),MIN(AR$6,DAY(EOMONTH($B317,0))))&lt;$C317)+(DATE(YEAR($B317),MONTH($B317)+1,MIN(AR$6,DAY(EOMONTH($B317,1))))&gt;=$B317)*(DATE(YEAR($B317),MONTH($B317)+1,MIN(AR$6,DAY(EOMONTH($B317,1))))&lt;$C317)))</f>
        <v>0</v>
      </c>
      <c r="AS317" s="48" t="n">
        <f aca="false">IF(OR(N(AS$5)=0,AS$6=""),0,AS$5*((DATE(YEAR($B317),MONTH($B317),MIN(AS$6,DAY(EOMONTH($B317,0))))&gt;=$B317)*(DATE(YEAR($B317),MONTH($B317),MIN(AS$6,DAY(EOMONTH($B317,0))))&lt;$C317)+(DATE(YEAR($B317),MONTH($B317)+1,MIN(AS$6,DAY(EOMONTH($B317,1))))&gt;=$B317)*(DATE(YEAR($B317),MONTH($B317)+1,MIN(AS$6,DAY(EOMONTH($B317,1))))&lt;$C317)))</f>
        <v>0</v>
      </c>
      <c r="AT317" s="48" t="n">
        <f aca="false">IF(OR(N(AT$5)=0,AT$6=""),0,AT$5*((DATE(YEAR($B317),MONTH($B317),MIN(AT$6,DAY(EOMONTH($B317,0))))&gt;=$B317)*(DATE(YEAR($B317),MONTH($B317),MIN(AT$6,DAY(EOMONTH($B317,0))))&lt;$C317)+(DATE(YEAR($B317),MONTH($B317)+1,MIN(AT$6,DAY(EOMONTH($B317,1))))&gt;=$B317)*(DATE(YEAR($B317),MONTH($B317)+1,MIN(AT$6,DAY(EOMONTH($B317,1))))&lt;$C317)))</f>
        <v>0</v>
      </c>
      <c r="AU317" s="48" t="n">
        <f aca="false">IF(OR(N(AU$5)=0,AU$6=""),0,AU$5*((DATE(YEAR($B317),MONTH($B317),MIN(AU$6,DAY(EOMONTH($B317,0))))&gt;=$B317)*(DATE(YEAR($B317),MONTH($B317),MIN(AU$6,DAY(EOMONTH($B317,0))))&lt;$C317)+(DATE(YEAR($B317),MONTH($B317)+1,MIN(AU$6,DAY(EOMONTH($B317,1))))&gt;=$B317)*(DATE(YEAR($B317),MONTH($B317)+1,MIN(AU$6,DAY(EOMONTH($B317,1))))&lt;$C317)))</f>
        <v>0</v>
      </c>
      <c r="AV317" s="48" t="n">
        <f aca="false">IF(OR(N(AV$5)=0,AV$6=""),0,AV$5*((DATE(YEAR($B317),MONTH($B317),MIN(AV$6,DAY(EOMONTH($B317,0))))&gt;=$B317)*(DATE(YEAR($B317),MONTH($B317),MIN(AV$6,DAY(EOMONTH($B317,0))))&lt;$C317)+(DATE(YEAR($B317),MONTH($B317)+1,MIN(AV$6,DAY(EOMONTH($B317,1))))&gt;=$B317)*(DATE(YEAR($B317),MONTH($B317)+1,MIN(AV$6,DAY(EOMONTH($B317,1))))&lt;$C317)))</f>
        <v>0</v>
      </c>
      <c r="AW317" s="48" t="n">
        <f aca="false">IF(OR(N(AW$5)=0,AW$6=""),0,AW$5*((DATE(YEAR($B317),MONTH($B317),MIN(AW$6,DAY(EOMONTH($B317,0))))&gt;=$B317)*(DATE(YEAR($B317),MONTH($B317),MIN(AW$6,DAY(EOMONTH($B317,0))))&lt;$C317)+(DATE(YEAR($B317),MONTH($B317)+1,MIN(AW$6,DAY(EOMONTH($B317,1))))&gt;=$B317)*(DATE(YEAR($B317),MONTH($B317)+1,MIN(AW$6,DAY(EOMONTH($B317,1))))&lt;$C317)))</f>
        <v>0</v>
      </c>
      <c r="AX317" s="48" t="n">
        <f aca="false">IF(OR(N(AX$5)=0,AX$6=""),0,AX$5*((DATE(YEAR($B317),MONTH($B317),MIN(AX$6,DAY(EOMONTH($B317,0))))&gt;=$B317)*(DATE(YEAR($B317),MONTH($B317),MIN(AX$6,DAY(EOMONTH($B317,0))))&lt;$C317)+(DATE(YEAR($B317),MONTH($B317)+1,MIN(AX$6,DAY(EOMONTH($B317,1))))&gt;=$B317)*(DATE(YEAR($B317),MONTH($B317)+1,MIN(AX$6,DAY(EOMONTH($B317,1))))&lt;$C317)))</f>
        <v>0</v>
      </c>
      <c r="AY317" s="48" t="n">
        <f aca="false">IF(OR(N(AY$5)=0,AY$6=""),0,AY$5*((DATE(YEAR($B317),MONTH($B317),MIN(AY$6,DAY(EOMONTH($B317,0))))&gt;=$B317)*(DATE(YEAR($B317),MONTH($B317),MIN(AY$6,DAY(EOMONTH($B317,0))))&lt;$C317)+(DATE(YEAR($B317),MONTH($B317)+1,MIN(AY$6,DAY(EOMONTH($B317,1))))&gt;=$B317)*(DATE(YEAR($B317),MONTH($B317)+1,MIN(AY$6,DAY(EOMONTH($B317,1))))&lt;$C317)))</f>
        <v>0</v>
      </c>
      <c r="AZ317" s="48" t="n">
        <f aca="false">IF(OR(N(AZ$5)=0,AZ$6=""),0,AZ$5*((DATE(YEAR($B317),MONTH($B317),MIN(AZ$6,DAY(EOMONTH($B317,0))))&gt;=$B317)*(DATE(YEAR($B317),MONTH($B317),MIN(AZ$6,DAY(EOMONTH($B317,0))))&lt;$C317)+(DATE(YEAR($B317),MONTH($B317)+1,MIN(AZ$6,DAY(EOMONTH($B317,1))))&gt;=$B317)*(DATE(YEAR($B317),MONTH($B317)+1,MIN(AZ$6,DAY(EOMONTH($B317,1))))&lt;$C317)))</f>
        <v>0</v>
      </c>
      <c r="BA317" s="48" t="n">
        <f aca="false">IF(OR(N(BA$5)=0,BA$6=""),0,BA$5*((DATE(YEAR($B317),MONTH($B317),MIN(BA$6,DAY(EOMONTH($B317,0))))&gt;=$B317)*(DATE(YEAR($B317),MONTH($B317),MIN(BA$6,DAY(EOMONTH($B317,0))))&lt;$C317)+(DATE(YEAR($B317),MONTH($B317)+1,MIN(BA$6,DAY(EOMONTH($B317,1))))&gt;=$B317)*(DATE(YEAR($B317),MONTH($B317)+1,MIN(BA$6,DAY(EOMONTH($B317,1))))&lt;$C317)))</f>
        <v>0</v>
      </c>
      <c r="BB317" s="48" t="n">
        <f aca="false">IF(OR(N(BB$5)=0,BB$6=""),0,BB$5*((DATE(YEAR($B317),MONTH($B317),MIN(BB$6,DAY(EOMONTH($B317,0))))&gt;=$B317)*(DATE(YEAR($B317),MONTH($B317),MIN(BB$6,DAY(EOMONTH($B317,0))))&lt;$C317)+(DATE(YEAR($B317),MONTH($B317)+1,MIN(BB$6,DAY(EOMONTH($B317,1))))&gt;=$B317)*(DATE(YEAR($B317),MONTH($B317)+1,MIN(BB$6,DAY(EOMONTH($B317,1))))&lt;$C317)))</f>
        <v>0</v>
      </c>
      <c r="BC317" s="48" t="n">
        <f aca="false">IF(OR(N(BC$5)=0,BC$6=""),0,BC$5*((DATE(YEAR($B317),MONTH($B317),MIN(BC$6,DAY(EOMONTH($B317,0))))&gt;=$B317)*(DATE(YEAR($B317),MONTH($B317),MIN(BC$6,DAY(EOMONTH($B317,0))))&lt;$C317)+(DATE(YEAR($B317),MONTH($B317)+1,MIN(BC$6,DAY(EOMONTH($B317,1))))&gt;=$B317)*(DATE(YEAR($B317),MONTH($B317)+1,MIN(BC$6,DAY(EOMONTH($B317,1))))&lt;$C317)))</f>
        <v>0</v>
      </c>
      <c r="BD317" s="48" t="n">
        <f aca="false">IF(OR(N(BD$5)=0,BD$6=""),0,BD$5*((DATE(YEAR($B317),MONTH($B317),MIN(BD$6,DAY(EOMONTH($B317,0))))&gt;=$B317)*(DATE(YEAR($B317),MONTH($B317),MIN(BD$6,DAY(EOMONTH($B317,0))))&lt;$C317)+(DATE(YEAR($B317),MONTH($B317)+1,MIN(BD$6,DAY(EOMONTH($B317,1))))&gt;=$B317)*(DATE(YEAR($B317),MONTH($B317)+1,MIN(BD$6,DAY(EOMONTH($B317,1))))&lt;$C317)))</f>
        <v>0</v>
      </c>
      <c r="BE317" s="48" t="n">
        <f aca="false">IF(OR(N(BE$5)=0,BE$6=""),0,BE$5*((DATE(YEAR($B317),MONTH($B317),MIN(BE$6,DAY(EOMONTH($B317,0))))&gt;=$B317)*(DATE(YEAR($B317),MONTH($B317),MIN(BE$6,DAY(EOMONTH($B317,0))))&lt;$C317)+(DATE(YEAR($B317),MONTH($B317)+1,MIN(BE$6,DAY(EOMONTH($B317,1))))&gt;=$B317)*(DATE(YEAR($B317),MONTH($B317)+1,MIN(BE$6,DAY(EOMONTH($B317,1))))&lt;$C317)))</f>
        <v>0</v>
      </c>
      <c r="BF317" s="48" t="n">
        <f aca="false">IF(OR(N(BF$5)=0,BF$6=""),0,BF$5*((DATE(YEAR($B317),MONTH($B317),MIN(BF$6,DAY(EOMONTH($B317,0))))&gt;=$B317)*(DATE(YEAR($B317),MONTH($B317),MIN(BF$6,DAY(EOMONTH($B317,0))))&lt;$C317)+(DATE(YEAR($B317),MONTH($B317)+1,MIN(BF$6,DAY(EOMONTH($B317,1))))&gt;=$B317)*(DATE(YEAR($B317),MONTH($B317)+1,MIN(BF$6,DAY(EOMONTH($B317,1))))&lt;$C317)))</f>
        <v>0</v>
      </c>
      <c r="BG317" s="48" t="n">
        <f aca="false">IF(OR(N(BG$5)=0,BG$6=""),0,BG$5*((DATE(YEAR($B317),MONTH($B317),MIN(BG$6,DAY(EOMONTH($B317,0))))&gt;=$B317)*(DATE(YEAR($B317),MONTH($B317),MIN(BG$6,DAY(EOMONTH($B317,0))))&lt;$C317)+(DATE(YEAR($B317),MONTH($B317)+1,MIN(BG$6,DAY(EOMONTH($B317,1))))&gt;=$B317)*(DATE(YEAR($B317),MONTH($B317)+1,MIN(BG$6,DAY(EOMONTH($B317,1))))&lt;$C317)))</f>
        <v>0</v>
      </c>
      <c r="BH317" s="48" t="n">
        <f aca="false">IF(OR(N(BH$5)=0,BH$6=""),0,BH$5*((DATE(YEAR($B317),MONTH($B317),MIN(BH$6,DAY(EOMONTH($B317,0))))&gt;=$B317)*(DATE(YEAR($B317),MONTH($B317),MIN(BH$6,DAY(EOMONTH($B317,0))))&lt;$C317)+(DATE(YEAR($B317),MONTH($B317)+1,MIN(BH$6,DAY(EOMONTH($B317,1))))&gt;=$B317)*(DATE(YEAR($B317),MONTH($B317)+1,MIN(BH$6,DAY(EOMONTH($B317,1))))&lt;$C317)))</f>
        <v>0</v>
      </c>
      <c r="BI317" s="48" t="n">
        <f aca="false">IF(OR(N(BI$5)=0,BI$6=""),0,BI$5*((DATE(YEAR($B317),MONTH($B317),MIN(BI$6,DAY(EOMONTH($B317,0))))&gt;=$B317)*(DATE(YEAR($B317),MONTH($B317),MIN(BI$6,DAY(EOMONTH($B317,0))))&lt;$C317)+(DATE(YEAR($B317),MONTH($B317)+1,MIN(BI$6,DAY(EOMONTH($B317,1))))&gt;=$B317)*(DATE(YEAR($B317),MONTH($B317)+1,MIN(BI$6,DAY(EOMONTH($B317,1))))&lt;$C317)))</f>
        <v>0</v>
      </c>
      <c r="BJ317" s="48" t="n">
        <f aca="false">IF(OR(N(BJ$5)=0,BJ$6=""),0,BJ$5*((DATE(YEAR($B317),MONTH($B317),MIN(BJ$6,DAY(EOMONTH($B317,0))))&gt;=$B317)*(DATE(YEAR($B317),MONTH($B317),MIN(BJ$6,DAY(EOMONTH($B317,0))))&lt;$C317)+(DATE(YEAR($B317),MONTH($B317)+1,MIN(BJ$6,DAY(EOMONTH($B317,1))))&gt;=$B317)*(DATE(YEAR($B317),MONTH($B317)+1,MIN(BJ$6,DAY(EOMONTH($B317,1))))&lt;$C317)))</f>
        <v>0</v>
      </c>
      <c r="BK317" s="48" t="n">
        <f aca="false">IF(OR(N(BK$5)=0,BK$6=""),0,BK$5*((DATE(YEAR($B317),MONTH($B317),MIN(BK$6,DAY(EOMONTH($B317,0))))&gt;=$B317)*(DATE(YEAR($B317),MONTH($B317),MIN(BK$6,DAY(EOMONTH($B317,0))))&lt;$C317)+(DATE(YEAR($B317),MONTH($B317)+1,MIN(BK$6,DAY(EOMONTH($B317,1))))&gt;=$B317)*(DATE(YEAR($B317),MONTH($B317)+1,MIN(BK$6,DAY(EOMONTH($B317,1))))&lt;$C317)))</f>
        <v>0</v>
      </c>
      <c r="BL317" s="48" t="n">
        <f aca="false">IF(OR(N(BL$5)=0,BL$6=""),0,BL$5*((DATE(YEAR($B317),MONTH($B317),MIN(BL$6,DAY(EOMONTH($B317,0))))&gt;=$B317)*(DATE(YEAR($B317),MONTH($B317),MIN(BL$6,DAY(EOMONTH($B317,0))))&lt;$C317)+(DATE(YEAR($B317),MONTH($B317)+1,MIN(BL$6,DAY(EOMONTH($B317,1))))&gt;=$B317)*(DATE(YEAR($B317),MONTH($B317)+1,MIN(BL$6,DAY(EOMONTH($B317,1))))&lt;$C317)))</f>
        <v>0</v>
      </c>
      <c r="BM317" s="48" t="n">
        <f aca="false">IF(OR(N(BM$5)=0,BM$6=""),0,BM$5*((DATE(YEAR($B317),MONTH($B317),MIN(BM$6,DAY(EOMONTH($B317,0))))&gt;=$B317)*(DATE(YEAR($B317),MONTH($B317),MIN(BM$6,DAY(EOMONTH($B317,0))))&lt;$C317)+(DATE(YEAR($B317),MONTH($B317)+1,MIN(BM$6,DAY(EOMONTH($B317,1))))&gt;=$B317)*(DATE(YEAR($B317),MONTH($B317)+1,MIN(BM$6,DAY(EOMONTH($B317,1))))&lt;$C317)))</f>
        <v>0</v>
      </c>
      <c r="BN317" s="48" t="n">
        <f aca="false">IF(OR(N(BN$5)=0,BN$6=""),0,BN$5*((DATE(YEAR($B317),MONTH($B317),MIN(BN$6,DAY(EOMONTH($B317,0))))&gt;=$B317)*(DATE(YEAR($B317),MONTH($B317),MIN(BN$6,DAY(EOMONTH($B317,0))))&lt;$C317)+(DATE(YEAR($B317),MONTH($B317)+1,MIN(BN$6,DAY(EOMONTH($B317,1))))&gt;=$B317)*(DATE(YEAR($B317),MONTH($B317)+1,MIN(BN$6,DAY(EOMONTH($B317,1))))&lt;$C317)))</f>
        <v>0</v>
      </c>
      <c r="BO317" s="48" t="n">
        <f aca="false">IF(OR(N(BO$5)=0,BO$6=""),0,BO$5*((DATE(YEAR($B317),MONTH($B317),MIN(BO$6,DAY(EOMONTH($B317,0))))&gt;=$B317)*(DATE(YEAR($B317),MONTH($B317),MIN(BO$6,DAY(EOMONTH($B317,0))))&lt;$C317)+(DATE(YEAR($B317),MONTH($B317)+1,MIN(BO$6,DAY(EOMONTH($B317,1))))&gt;=$B317)*(DATE(YEAR($B317),MONTH($B317)+1,MIN(BO$6,DAY(EOMONTH($B317,1))))&lt;$C317)))</f>
        <v>0</v>
      </c>
      <c r="BP317" s="48" t="n">
        <f aca="false">IF(OR(N(BP$5)=0,BP$6=""),0,BP$5*((DATE(YEAR($B317),MONTH($B317),MIN(BP$6,DAY(EOMONTH($B317,0))))&gt;=$B317)*(DATE(YEAR($B317),MONTH($B317),MIN(BP$6,DAY(EOMONTH($B317,0))))&lt;$C317)+(DATE(YEAR($B317),MONTH($B317)+1,MIN(BP$6,DAY(EOMONTH($B317,1))))&gt;=$B317)*(DATE(YEAR($B317),MONTH($B317)+1,MIN(BP$6,DAY(EOMONTH($B317,1))))&lt;$C317)))</f>
        <v>0</v>
      </c>
      <c r="BQ317" s="48" t="n">
        <f aca="false">IF(OR(N(BQ$5)=0,BQ$6=""),0,BQ$5*((DATE(YEAR($B317),MONTH($B317),MIN(BQ$6,DAY(EOMONTH($B317,0))))&gt;=$B317)*(DATE(YEAR($B317),MONTH($B317),MIN(BQ$6,DAY(EOMONTH($B317,0))))&lt;$C317)+(DATE(YEAR($B317),MONTH($B317)+1,MIN(BQ$6,DAY(EOMONTH($B317,1))))&gt;=$B317)*(DATE(YEAR($B317),MONTH($B317)+1,MIN(BQ$6,DAY(EOMONTH($B317,1))))&lt;$C317)))</f>
        <v>0</v>
      </c>
      <c r="BR317" s="48" t="n">
        <f aca="false">IF(OR(N(BR$5)=0,BR$6=""),0,BR$5*((DATE(YEAR($B317),MONTH($B317),MIN(BR$6,DAY(EOMONTH($B317,0))))&gt;=$B317)*(DATE(YEAR($B317),MONTH($B317),MIN(BR$6,DAY(EOMONTH($B317,0))))&lt;$C317)+(DATE(YEAR($B317),MONTH($B317)+1,MIN(BR$6,DAY(EOMONTH($B317,1))))&gt;=$B317)*(DATE(YEAR($B317),MONTH($B317)+1,MIN(BR$6,DAY(EOMONTH($B317,1))))&lt;$C317)))</f>
        <v>0</v>
      </c>
      <c r="BS317" s="48" t="n">
        <f aca="false">IF(OR(N(BS$5)=0,BS$6=""),0,BS$5*((DATE(YEAR($B317),MONTH($B317),MIN(BS$6,DAY(EOMONTH($B317,0))))&gt;=$B317)*(DATE(YEAR($B317),MONTH($B317),MIN(BS$6,DAY(EOMONTH($B317,0))))&lt;$C317)+(DATE(YEAR($B317),MONTH($B317)+1,MIN(BS$6,DAY(EOMONTH($B317,1))))&gt;=$B317)*(DATE(YEAR($B317),MONTH($B317)+1,MIN(BS$6,DAY(EOMONTH($B317,1))))&lt;$C317)))</f>
        <v>0</v>
      </c>
      <c r="BT317" s="48" t="n">
        <f aca="false">IF(OR(N(BT$5)=0,BT$6=""),0,BT$5*((DATE(YEAR($B317),MONTH($B317),MIN(BT$6,DAY(EOMONTH($B317,0))))&gt;=$B317)*(DATE(YEAR($B317),MONTH($B317),MIN(BT$6,DAY(EOMONTH($B317,0))))&lt;$C317)+(DATE(YEAR($B317),MONTH($B317)+1,MIN(BT$6,DAY(EOMONTH($B317,1))))&gt;=$B317)*(DATE(YEAR($B317),MONTH($B317)+1,MIN(BT$6,DAY(EOMONTH($B317,1))))&lt;$C317)))</f>
        <v>0</v>
      </c>
      <c r="BU317" s="48" t="n">
        <f aca="false">IF(OR(N(BU$5)=0,BU$6=""),0,BU$5*((DATE(YEAR($B317),MONTH($B317),MIN(BU$6,DAY(EOMONTH($B317,0))))&gt;=$B317)*(DATE(YEAR($B317),MONTH($B317),MIN(BU$6,DAY(EOMONTH($B317,0))))&lt;$C317)+(DATE(YEAR($B317),MONTH($B317)+1,MIN(BU$6,DAY(EOMONTH($B317,1))))&gt;=$B317)*(DATE(YEAR($B317),MONTH($B317)+1,MIN(BU$6,DAY(EOMONTH($B317,1))))&lt;$C317)))</f>
        <v>0</v>
      </c>
      <c r="BV317" s="48" t="n">
        <f aca="false">IF(OR(N(BV$5)=0,BV$6=""),0,BV$5*((DATE(YEAR($B317),MONTH($B317),MIN(BV$6,DAY(EOMONTH($B317,0))))&gt;=$B317)*(DATE(YEAR($B317),MONTH($B317),MIN(BV$6,DAY(EOMONTH($B317,0))))&lt;$C317)+(DATE(YEAR($B317),MONTH($B317)+1,MIN(BV$6,DAY(EOMONTH($B317,1))))&gt;=$B317)*(DATE(YEAR($B317),MONTH($B317)+1,MIN(BV$6,DAY(EOMONTH($B317,1))))&lt;$C317)))</f>
        <v>0</v>
      </c>
      <c r="BW317" s="48" t="n">
        <f aca="false">IF(OR(N(BW$5)=0,BW$6=""),0,BW$5*((DATE(YEAR($B317),MONTH($B317),MIN(BW$6,DAY(EOMONTH($B317,0))))&gt;=$B317)*(DATE(YEAR($B317),MONTH($B317),MIN(BW$6,DAY(EOMONTH($B317,0))))&lt;$C317)+(DATE(YEAR($B317),MONTH($B317)+1,MIN(BW$6,DAY(EOMONTH($B317,1))))&gt;=$B317)*(DATE(YEAR($B317),MONTH($B317)+1,MIN(BW$6,DAY(EOMONTH($B317,1))))&lt;$C317)))</f>
        <v>0</v>
      </c>
      <c r="BX317" s="48" t="n">
        <f aca="false">MIN(Z317,(FT316*(1+FT$5/Setup!$C$36)+IF($V317=1,N($F317),0)))</f>
        <v>0</v>
      </c>
      <c r="BY317" s="48" t="n">
        <f aca="false">MIN(AA317,(FU316*(1+FU$5/Setup!$C$36)+IF($V317=2,N($F317),0)))</f>
        <v>0</v>
      </c>
      <c r="BZ317" s="48" t="n">
        <f aca="false">MIN(AB317,(FV316*(1+FV$5/Setup!$C$36)+IF($V317=3,N($F317),0)))</f>
        <v>0</v>
      </c>
      <c r="CA317" s="48" t="n">
        <f aca="false">MIN(AC317,(FW316*(1+FW$5/Setup!$C$36)+IF($V317=4,N($F317),0)))</f>
        <v>0</v>
      </c>
      <c r="CB317" s="48" t="n">
        <f aca="false">MIN(AD317,(FX316*(1+FX$5/Setup!$C$36)+IF($V317=5,N($F317),0)))</f>
        <v>0</v>
      </c>
      <c r="CC317" s="48" t="n">
        <f aca="false">MIN(AE317,(FY316*(1+FY$5/Setup!$C$36)+IF($V317=6,N($F317),0)))</f>
        <v>0</v>
      </c>
      <c r="CD317" s="48" t="n">
        <f aca="false">MIN(AF317,(FZ316*(1+FZ$5/Setup!$C$36)+IF($V317=7,N($F317),0)))</f>
        <v>0</v>
      </c>
      <c r="CE317" s="48" t="n">
        <f aca="false">MIN(AG317,(GA316*(1+GA$5/Setup!$C$36)+IF($V317=8,N($F317),0)))</f>
        <v>0</v>
      </c>
      <c r="CF317" s="48" t="n">
        <f aca="false">MIN(AH317,(GB316*(1+GB$5/Setup!$C$36)+IF($V317=9,N($F317),0)))</f>
        <v>0</v>
      </c>
      <c r="CG317" s="48" t="n">
        <f aca="false">MIN(AI317,(GC316*(1+GC$5/Setup!$C$36)+IF($V317=10,N($F317),0)))</f>
        <v>0</v>
      </c>
      <c r="CH317" s="48" t="n">
        <f aca="false">MIN(AJ317,(GD316*(1+GD$5/Setup!$C$36)+IF($V317=11,N($F317),0)))</f>
        <v>0</v>
      </c>
      <c r="CI317" s="48" t="n">
        <f aca="false">MIN(AK317,(GE316*(1+GE$5/Setup!$C$36)+IF($V317=12,N($F317),0)))</f>
        <v>0</v>
      </c>
      <c r="CJ317" s="48" t="n">
        <f aca="false">MIN(AL317,(GF316*(1+GF$5/Setup!$C$36)+IF($V317=13,N($F317),0)))</f>
        <v>0</v>
      </c>
      <c r="CK317" s="48" t="n">
        <f aca="false">MIN(AM317,(GG316*(1+GG$5/Setup!$C$36)+IF($V317=14,N($F317),0)))</f>
        <v>0</v>
      </c>
      <c r="CL317" s="48" t="n">
        <f aca="false">MIN(AN317,(GH316*(1+GH$5/Setup!$C$36)+IF($V317=15,N($F317),0)))</f>
        <v>0</v>
      </c>
      <c r="CM317" s="48" t="n">
        <f aca="false">MIN(AO317,(GI316*(1+GI$5/Setup!$C$36)+IF($V317=16,N($F317),0)))</f>
        <v>0</v>
      </c>
      <c r="CN317" s="48" t="n">
        <f aca="false">MIN(AP317,(GJ316*(1+GJ$5/Setup!$C$36)+IF($V317=17,N($F317),0)))</f>
        <v>0</v>
      </c>
      <c r="CO317" s="48" t="n">
        <f aca="false">MIN(AQ317,(GK316*(1+GK$5/Setup!$C$36)+IF($V317=18,N($F317),0)))</f>
        <v>0</v>
      </c>
      <c r="CP317" s="48" t="n">
        <f aca="false">MIN(AR317,(GL316*(1+GL$5/Setup!$C$36)+IF($V317=19,N($F317),0)))</f>
        <v>0</v>
      </c>
      <c r="CQ317" s="48" t="n">
        <f aca="false">MIN(AS317,(GM316*(1+GM$5/Setup!$C$36)+IF($V317=20,N($F317),0)))</f>
        <v>0</v>
      </c>
      <c r="CR317" s="48" t="n">
        <f aca="false">MIN(AT317,(GN316*(1+GN$5/Setup!$C$36)+IF($V317=21,N($F317),0)))</f>
        <v>0</v>
      </c>
      <c r="CS317" s="48" t="n">
        <f aca="false">MIN(AU317,(GO316*(1+GO$5/Setup!$C$36)+IF($V317=22,N($F317),0)))</f>
        <v>0</v>
      </c>
      <c r="CT317" s="48" t="n">
        <f aca="false">MIN(AV317,(GP316*(1+GP$5/Setup!$C$36)+IF($V317=23,N($F317),0)))</f>
        <v>0</v>
      </c>
      <c r="CU317" s="48" t="n">
        <f aca="false">MIN(AW317,(GQ316*(1+GQ$5/Setup!$C$36)+IF($V317=24,N($F317),0)))</f>
        <v>0</v>
      </c>
      <c r="CV317" s="48" t="n">
        <f aca="false">MIN(AX317,(GR316*(1+GR$5/Setup!$C$36)+IF($V317=25,N($F317),0)))</f>
        <v>0</v>
      </c>
      <c r="CW317" s="48" t="n">
        <f aca="false">MIN(AY317,(GS316*(1+GS$5/Setup!$C$36)+IF($V317=26,N($F317),0)))</f>
        <v>0</v>
      </c>
      <c r="CX317" s="48" t="n">
        <f aca="false">MIN(AZ317,(GT316*(1+GT$5/Setup!$C$36)+IF($V317=27,N($F317),0)))</f>
        <v>0</v>
      </c>
      <c r="CY317" s="48" t="n">
        <f aca="false">MIN(BA317,(GU316*(1+GU$5/Setup!$C$36)+IF($V317=28,N($F317),0)))</f>
        <v>0</v>
      </c>
      <c r="CZ317" s="48" t="n">
        <f aca="false">MIN(BB317,(GV316*(1+GV$5/Setup!$C$36)+IF($V317=29,N($F317),0)))</f>
        <v>0</v>
      </c>
      <c r="DA317" s="48" t="n">
        <f aca="false">MIN(BC317,(GW316*(1+GW$5/Setup!$C$36)+IF($V317=30,N($F317),0)))</f>
        <v>0</v>
      </c>
      <c r="DB317" s="48" t="n">
        <f aca="false">MIN(BD317,(GX316*(1+GX$5/Setup!$C$36)+IF($V317=31,N($F317),0)))</f>
        <v>0</v>
      </c>
      <c r="DC317" s="48" t="n">
        <f aca="false">MIN(BE317,(GY316*(1+GY$5/Setup!$C$36)+IF($V317=32,N($F317),0)))</f>
        <v>0</v>
      </c>
      <c r="DD317" s="48" t="n">
        <f aca="false">MIN(BF317,(GZ316*(1+GZ$5/Setup!$C$36)+IF($V317=33,N($F317),0)))</f>
        <v>0</v>
      </c>
      <c r="DE317" s="48" t="n">
        <f aca="false">MIN(BG317,(HA316*(1+HA$5/Setup!$C$36)+IF($V317=34,N($F317),0)))</f>
        <v>0</v>
      </c>
      <c r="DF317" s="48" t="n">
        <f aca="false">MIN(BH317,(HB316*(1+HB$5/Setup!$C$36)+IF($V317=35,N($F317),0)))</f>
        <v>0</v>
      </c>
      <c r="DG317" s="48" t="n">
        <f aca="false">MIN(BI317,(HC316*(1+HC$5/Setup!$C$36)+IF($V317=36,N($F317),0)))</f>
        <v>0</v>
      </c>
      <c r="DH317" s="48" t="n">
        <f aca="false">MIN(BJ317,(HD316*(1+HD$5/Setup!$C$36)+IF($V317=37,N($F317),0)))</f>
        <v>0</v>
      </c>
      <c r="DI317" s="48" t="n">
        <f aca="false">MIN(BK317,(HE316*(1+HE$5/Setup!$C$36)+IF($V317=38,N($F317),0)))</f>
        <v>0</v>
      </c>
      <c r="DJ317" s="48" t="n">
        <f aca="false">MIN(BL317,(HF316*(1+HF$5/Setup!$C$36)+IF($V317=39,N($F317),0)))</f>
        <v>0</v>
      </c>
      <c r="DK317" s="48" t="n">
        <f aca="false">MIN(BM317,(HG316*(1+HG$5/Setup!$C$36)+IF($V317=40,N($F317),0)))</f>
        <v>0</v>
      </c>
      <c r="DL317" s="48" t="n">
        <f aca="false">MIN(BN317,(HH316*(1+HH$5/Setup!$C$36)+IF($V317=41,N($F317),0)))</f>
        <v>0</v>
      </c>
      <c r="DM317" s="48" t="n">
        <f aca="false">MIN(BO317,(HI316*(1+HI$5/Setup!$C$36)+IF($V317=42,N($F317),0)))</f>
        <v>0</v>
      </c>
      <c r="DN317" s="48" t="n">
        <f aca="false">MIN(BP317,(HJ316*(1+HJ$5/Setup!$C$36)+IF($V317=43,N($F317),0)))</f>
        <v>0</v>
      </c>
      <c r="DO317" s="48" t="n">
        <f aca="false">MIN(BQ317,(HK316*(1+HK$5/Setup!$C$36)+IF($V317=44,N($F317),0)))</f>
        <v>0</v>
      </c>
      <c r="DP317" s="48" t="n">
        <f aca="false">MIN(BR317,(HL316*(1+HL$5/Setup!$C$36)+IF($V317=45,N($F317),0)))</f>
        <v>0</v>
      </c>
      <c r="DQ317" s="48" t="n">
        <f aca="false">MIN(BS317,(HM316*(1+HM$5/Setup!$C$36)+IF($V317=46,N($F317),0)))</f>
        <v>0</v>
      </c>
      <c r="DR317" s="48" t="n">
        <f aca="false">MIN(BT317,(HN316*(1+HN$5/Setup!$C$36)+IF($V317=47,N($F317),0)))</f>
        <v>0</v>
      </c>
      <c r="DS317" s="48" t="n">
        <f aca="false">MIN(BU317,(HO316*(1+HO$5/Setup!$C$36)+IF($V317=48,N($F317),0)))</f>
        <v>0</v>
      </c>
      <c r="DT317" s="48" t="n">
        <f aca="false">MIN(BV317,(HP316*(1+HP$5/Setup!$C$36)+IF($V317=49,N($F317),0)))</f>
        <v>0</v>
      </c>
      <c r="DU317" s="48" t="n">
        <f aca="false">MIN(BW317,(HQ316*(1+HQ$5/Setup!$C$36)+IF($V317=50,N($F317),0)))</f>
        <v>0</v>
      </c>
      <c r="DV317" s="48" t="n">
        <f aca="false">MIN(MAX((FT316*(1+FT$5/Setup!$C$36)+IF($V317=1,N($F317),0))-BX317,0),MAX($P317-0,0))</f>
        <v>0</v>
      </c>
      <c r="DW317" s="48" t="n">
        <f aca="false">MIN(MAX((FU316*(1+FU$5/Setup!$C$36)+IF($V317=2,N($F317),0))-BY317,0),MAX($P317-SUM(DV317:DV317),0))</f>
        <v>0</v>
      </c>
      <c r="DX317" s="48" t="n">
        <f aca="false">MIN(MAX((FV316*(1+FV$5/Setup!$C$36)+IF($V317=3,N($F317),0))-BZ317,0),MAX($P317-SUM(DV317:DW317),0))</f>
        <v>0</v>
      </c>
      <c r="DY317" s="48" t="n">
        <f aca="false">MIN(MAX((FW316*(1+FW$5/Setup!$C$36)+IF($V317=4,N($F317),0))-CA317,0),MAX($P317-SUM(DV317:DX317),0))</f>
        <v>0</v>
      </c>
      <c r="DZ317" s="48" t="n">
        <f aca="false">MIN(MAX((FX316*(1+FX$5/Setup!$C$36)+IF($V317=5,N($F317),0))-CB317,0),MAX($P317-SUM(DV317:DY317),0))</f>
        <v>0</v>
      </c>
      <c r="EA317" s="48" t="n">
        <f aca="false">MIN(MAX((FY316*(1+FY$5/Setup!$C$36)+IF($V317=6,N($F317),0))-CC317,0),MAX($P317-SUM(DV317:DZ317),0))</f>
        <v>0</v>
      </c>
      <c r="EB317" s="48" t="n">
        <f aca="false">MIN(MAX((FZ316*(1+FZ$5/Setup!$C$36)+IF($V317=7,N($F317),0))-CD317,0),MAX($P317-SUM(DV317:EA317),0))</f>
        <v>0</v>
      </c>
      <c r="EC317" s="48" t="n">
        <f aca="false">MIN(MAX((GA316*(1+GA$5/Setup!$C$36)+IF($V317=8,N($F317),0))-CE317,0),MAX($P317-SUM(DV317:EB317),0))</f>
        <v>0</v>
      </c>
      <c r="ED317" s="48" t="n">
        <f aca="false">MIN(MAX((GB316*(1+GB$5/Setup!$C$36)+IF($V317=9,N($F317),0))-CF317,0),MAX($P317-SUM(DV317:EC317),0))</f>
        <v>0</v>
      </c>
      <c r="EE317" s="48" t="n">
        <f aca="false">MIN(MAX((GC316*(1+GC$5/Setup!$C$36)+IF($V317=10,N($F317),0))-CG317,0),MAX($P317-SUM(DV317:ED317),0))</f>
        <v>0</v>
      </c>
      <c r="EF317" s="48" t="n">
        <f aca="false">MIN(MAX((GD316*(1+GD$5/Setup!$C$36)+IF($V317=11,N($F317),0))-CH317,0),MAX($P317-SUM(DV317:EE317),0))</f>
        <v>0</v>
      </c>
      <c r="EG317" s="48" t="n">
        <f aca="false">MIN(MAX((GE316*(1+GE$5/Setup!$C$36)+IF($V317=12,N($F317),0))-CI317,0),MAX($P317-SUM(DV317:EF317),0))</f>
        <v>0</v>
      </c>
      <c r="EH317" s="48" t="n">
        <f aca="false">MIN(MAX((GF316*(1+GF$5/Setup!$C$36)+IF($V317=13,N($F317),0))-CJ317,0),MAX($P317-SUM(DV317:EG317),0))</f>
        <v>0</v>
      </c>
      <c r="EI317" s="48" t="n">
        <f aca="false">MIN(MAX((GG316*(1+GG$5/Setup!$C$36)+IF($V317=14,N($F317),0))-CK317,0),MAX($P317-SUM(DV317:EH317),0))</f>
        <v>0</v>
      </c>
      <c r="EJ317" s="48" t="n">
        <f aca="false">MIN(MAX((GH316*(1+GH$5/Setup!$C$36)+IF($V317=15,N($F317),0))-CL317,0),MAX($P317-SUM(DV317:EI317),0))</f>
        <v>0</v>
      </c>
      <c r="EK317" s="48" t="n">
        <f aca="false">MIN(MAX((GI316*(1+GI$5/Setup!$C$36)+IF($V317=16,N($F317),0))-CM317,0),MAX($P317-SUM(DV317:EJ317),0))</f>
        <v>0</v>
      </c>
      <c r="EL317" s="48" t="n">
        <f aca="false">MIN(MAX((GJ316*(1+GJ$5/Setup!$C$36)+IF($V317=17,N($F317),0))-CN317,0),MAX($P317-SUM(DV317:EK317),0))</f>
        <v>0</v>
      </c>
      <c r="EM317" s="48" t="n">
        <f aca="false">MIN(MAX((GK316*(1+GK$5/Setup!$C$36)+IF($V317=18,N($F317),0))-CO317,0),MAX($P317-SUM(DV317:EL317),0))</f>
        <v>0</v>
      </c>
      <c r="EN317" s="48" t="n">
        <f aca="false">MIN(MAX((GL316*(1+GL$5/Setup!$C$36)+IF($V317=19,N($F317),0))-CP317,0),MAX($P317-SUM(DV317:EM317),0))</f>
        <v>0</v>
      </c>
      <c r="EO317" s="48" t="n">
        <f aca="false">MIN(MAX((GM316*(1+GM$5/Setup!$C$36)+IF($V317=20,N($F317),0))-CQ317,0),MAX($P317-SUM(DV317:EN317),0))</f>
        <v>0</v>
      </c>
      <c r="EP317" s="48" t="n">
        <f aca="false">MIN(MAX((GN316*(1+GN$5/Setup!$C$36)+IF($V317=21,N($F317),0))-CR317,0),MAX($P317-SUM(DV317:EO317),0))</f>
        <v>0</v>
      </c>
      <c r="EQ317" s="48" t="n">
        <f aca="false">MIN(MAX((GO316*(1+GO$5/Setup!$C$36)+IF($V317=22,N($F317),0))-CS317,0),MAX($P317-SUM(DV317:EP317),0))</f>
        <v>0</v>
      </c>
      <c r="ER317" s="48" t="n">
        <f aca="false">MIN(MAX((GP316*(1+GP$5/Setup!$C$36)+IF($V317=23,N($F317),0))-CT317,0),MAX($P317-SUM(DV317:EQ317),0))</f>
        <v>0</v>
      </c>
      <c r="ES317" s="48" t="n">
        <f aca="false">MIN(MAX((GQ316*(1+GQ$5/Setup!$C$36)+IF($V317=24,N($F317),0))-CU317,0),MAX($P317-SUM(DV317:ER317),0))</f>
        <v>0</v>
      </c>
      <c r="ET317" s="48" t="n">
        <f aca="false">MIN(MAX((GR316*(1+GR$5/Setup!$C$36)+IF($V317=25,N($F317),0))-CV317,0),MAX($P317-SUM(DV317:ES317),0))</f>
        <v>0</v>
      </c>
      <c r="EU317" s="48" t="n">
        <f aca="false">MIN(MAX((GS316*(1+GS$5/Setup!$C$36)+IF($V317=26,N($F317),0))-CW317,0),MAX($P317-SUM(DV317:ET317),0))</f>
        <v>0</v>
      </c>
      <c r="EV317" s="48" t="n">
        <f aca="false">MIN(MAX((GT316*(1+GT$5/Setup!$C$36)+IF($V317=27,N($F317),0))-CX317,0),MAX($P317-SUM(DV317:EU317),0))</f>
        <v>0</v>
      </c>
      <c r="EW317" s="48" t="n">
        <f aca="false">MIN(MAX((GU316*(1+GU$5/Setup!$C$36)+IF($V317=28,N($F317),0))-CY317,0),MAX($P317-SUM(DV317:EV317),0))</f>
        <v>0</v>
      </c>
      <c r="EX317" s="48" t="n">
        <f aca="false">MIN(MAX((GV316*(1+GV$5/Setup!$C$36)+IF($V317=29,N($F317),0))-CZ317,0),MAX($P317-SUM(DV317:EW317),0))</f>
        <v>0</v>
      </c>
      <c r="EY317" s="48" t="n">
        <f aca="false">MIN(MAX((GW316*(1+GW$5/Setup!$C$36)+IF($V317=30,N($F317),0))-DA317,0),MAX($P317-SUM(DV317:EX317),0))</f>
        <v>0</v>
      </c>
      <c r="EZ317" s="48" t="n">
        <f aca="false">MIN(MAX((GX316*(1+GX$5/Setup!$C$36)+IF($V317=31,N($F317),0))-DB317,0),MAX($P317-SUM(DV317:EY317),0))</f>
        <v>0</v>
      </c>
      <c r="FA317" s="48" t="n">
        <f aca="false">MIN(MAX((GY316*(1+GY$5/Setup!$C$36)+IF($V317=32,N($F317),0))-DC317,0),MAX($P317-SUM(DV317:EZ317),0))</f>
        <v>0</v>
      </c>
      <c r="FB317" s="48" t="n">
        <f aca="false">MIN(MAX((GZ316*(1+GZ$5/Setup!$C$36)+IF($V317=33,N($F317),0))-DD317,0),MAX($P317-SUM(DV317:FA317),0))</f>
        <v>0</v>
      </c>
      <c r="FC317" s="48" t="n">
        <f aca="false">MIN(MAX((HA316*(1+HA$5/Setup!$C$36)+IF($V317=34,N($F317),0))-DE317,0),MAX($P317-SUM(DV317:FB317),0))</f>
        <v>0</v>
      </c>
      <c r="FD317" s="48" t="n">
        <f aca="false">MIN(MAX((HB316*(1+HB$5/Setup!$C$36)+IF($V317=35,N($F317),0))-DF317,0),MAX($P317-SUM(DV317:FC317),0))</f>
        <v>0</v>
      </c>
      <c r="FE317" s="48" t="n">
        <f aca="false">MIN(MAX((HC316*(1+HC$5/Setup!$C$36)+IF($V317=36,N($F317),0))-DG317,0),MAX($P317-SUM(DV317:FD317),0))</f>
        <v>0</v>
      </c>
      <c r="FF317" s="48" t="n">
        <f aca="false">MIN(MAX((HD316*(1+HD$5/Setup!$C$36)+IF($V317=37,N($F317),0))-DH317,0),MAX($P317-SUM(DV317:FE317),0))</f>
        <v>0</v>
      </c>
      <c r="FG317" s="48" t="n">
        <f aca="false">MIN(MAX((HE316*(1+HE$5/Setup!$C$36)+IF($V317=38,N($F317),0))-DI317,0),MAX($P317-SUM(DV317:FF317),0))</f>
        <v>0</v>
      </c>
      <c r="FH317" s="48" t="n">
        <f aca="false">MIN(MAX((HF316*(1+HF$5/Setup!$C$36)+IF($V317=39,N($F317),0))-DJ317,0),MAX($P317-SUM(DV317:FG317),0))</f>
        <v>0</v>
      </c>
      <c r="FI317" s="48" t="n">
        <f aca="false">MIN(MAX((HG316*(1+HG$5/Setup!$C$36)+IF($V317=40,N($F317),0))-DK317,0),MAX($P317-SUM(DV317:FH317),0))</f>
        <v>0</v>
      </c>
      <c r="FJ317" s="48" t="n">
        <f aca="false">MIN(MAX((HH316*(1+HH$5/Setup!$C$36)+IF($V317=41,N($F317),0))-DL317,0),MAX($P317-SUM(DV317:FI317),0))</f>
        <v>0</v>
      </c>
      <c r="FK317" s="48" t="n">
        <f aca="false">MIN(MAX((HI316*(1+HI$5/Setup!$C$36)+IF($V317=42,N($F317),0))-DM317,0),MAX($P317-SUM(DV317:FJ317),0))</f>
        <v>0</v>
      </c>
      <c r="FL317" s="48" t="n">
        <f aca="false">MIN(MAX((HJ316*(1+HJ$5/Setup!$C$36)+IF($V317=43,N($F317),0))-DN317,0),MAX($P317-SUM(DV317:FK317),0))</f>
        <v>0</v>
      </c>
      <c r="FM317" s="48" t="n">
        <f aca="false">MIN(MAX((HK316*(1+HK$5/Setup!$C$36)+IF($V317=44,N($F317),0))-DO317,0),MAX($P317-SUM(DV317:FL317),0))</f>
        <v>0</v>
      </c>
      <c r="FN317" s="48" t="n">
        <f aca="false">MIN(MAX((HL316*(1+HL$5/Setup!$C$36)+IF($V317=45,N($F317),0))-DP317,0),MAX($P317-SUM(DV317:FM317),0))</f>
        <v>0</v>
      </c>
      <c r="FO317" s="48" t="n">
        <f aca="false">MIN(MAX((HM316*(1+HM$5/Setup!$C$36)+IF($V317=46,N($F317),0))-DQ317,0),MAX($P317-SUM(DV317:FN317),0))</f>
        <v>0</v>
      </c>
      <c r="FP317" s="48" t="n">
        <f aca="false">MIN(MAX((HN316*(1+HN$5/Setup!$C$36)+IF($V317=47,N($F317),0))-DR317,0),MAX($P317-SUM(DV317:FO317),0))</f>
        <v>0</v>
      </c>
      <c r="FQ317" s="48" t="n">
        <f aca="false">MIN(MAX((HO316*(1+HO$5/Setup!$C$36)+IF($V317=48,N($F317),0))-DS317,0),MAX($P317-SUM(DV317:FP317),0))</f>
        <v>0</v>
      </c>
      <c r="FR317" s="48" t="n">
        <f aca="false">MIN(MAX((HP316*(1+HP$5/Setup!$C$36)+IF($V317=49,N($F317),0))-DT317,0),MAX($P317-SUM(DV317:FQ317),0))</f>
        <v>0</v>
      </c>
      <c r="FS317" s="48" t="n">
        <f aca="false">MIN(MAX((HQ316*(1+HQ$5/Setup!$C$36)+IF($V317=50,N($F317),0))-DU317,0),MAX($P317-SUM(DV317:FR317),0))</f>
        <v>0</v>
      </c>
      <c r="FT317" s="48" t="n">
        <f aca="false">IF((FT316*(1+FT$5/Setup!$C$36)+IF($V317=1,N($F317),0))-BX317-DV317&lt;0.005,0,(FT316*(1+FT$5/Setup!$C$36)+IF($V317=1,N($F317),0))-BX317-DV317)</f>
        <v>0</v>
      </c>
      <c r="FU317" s="48" t="n">
        <f aca="false">IF((FU316*(1+FU$5/Setup!$C$36)+IF($V317=2,N($F317),0))-BY317-DW317&lt;0.005,0,(FU316*(1+FU$5/Setup!$C$36)+IF($V317=2,N($F317),0))-BY317-DW317)</f>
        <v>0</v>
      </c>
      <c r="FV317" s="48" t="n">
        <f aca="false">IF((FV316*(1+FV$5/Setup!$C$36)+IF($V317=3,N($F317),0))-BZ317-DX317&lt;0.005,0,(FV316*(1+FV$5/Setup!$C$36)+IF($V317=3,N($F317),0))-BZ317-DX317)</f>
        <v>0</v>
      </c>
      <c r="FW317" s="48" t="n">
        <f aca="false">IF((FW316*(1+FW$5/Setup!$C$36)+IF($V317=4,N($F317),0))-CA317-DY317&lt;0.005,0,(FW316*(1+FW$5/Setup!$C$36)+IF($V317=4,N($F317),0))-CA317-DY317)</f>
        <v>0</v>
      </c>
      <c r="FX317" s="48" t="n">
        <f aca="false">IF((FX316*(1+FX$5/Setup!$C$36)+IF($V317=5,N($F317),0))-CB317-DZ317&lt;0.005,0,(FX316*(1+FX$5/Setup!$C$36)+IF($V317=5,N($F317),0))-CB317-DZ317)</f>
        <v>0</v>
      </c>
      <c r="FY317" s="48" t="n">
        <f aca="false">IF((FY316*(1+FY$5/Setup!$C$36)+IF($V317=6,N($F317),0))-CC317-EA317&lt;0.005,0,(FY316*(1+FY$5/Setup!$C$36)+IF($V317=6,N($F317),0))-CC317-EA317)</f>
        <v>0</v>
      </c>
      <c r="FZ317" s="48" t="n">
        <f aca="false">IF((FZ316*(1+FZ$5/Setup!$C$36)+IF($V317=7,N($F317),0))-CD317-EB317&lt;0.005,0,(FZ316*(1+FZ$5/Setup!$C$36)+IF($V317=7,N($F317),0))-CD317-EB317)</f>
        <v>0</v>
      </c>
      <c r="GA317" s="48" t="n">
        <f aca="false">IF((GA316*(1+GA$5/Setup!$C$36)+IF($V317=8,N($F317),0))-CE317-EC317&lt;0.005,0,(GA316*(1+GA$5/Setup!$C$36)+IF($V317=8,N($F317),0))-CE317-EC317)</f>
        <v>0</v>
      </c>
      <c r="GB317" s="48" t="n">
        <f aca="false">IF((GB316*(1+GB$5/Setup!$C$36)+IF($V317=9,N($F317),0))-CF317-ED317&lt;0.005,0,(GB316*(1+GB$5/Setup!$C$36)+IF($V317=9,N($F317),0))-CF317-ED317)</f>
        <v>0</v>
      </c>
      <c r="GC317" s="48" t="n">
        <f aca="false">IF((GC316*(1+GC$5/Setup!$C$36)+IF($V317=10,N($F317),0))-CG317-EE317&lt;0.005,0,(GC316*(1+GC$5/Setup!$C$36)+IF($V317=10,N($F317),0))-CG317-EE317)</f>
        <v>0</v>
      </c>
      <c r="GD317" s="48" t="n">
        <f aca="false">IF((GD316*(1+GD$5/Setup!$C$36)+IF($V317=11,N($F317),0))-CH317-EF317&lt;0.005,0,(GD316*(1+GD$5/Setup!$C$36)+IF($V317=11,N($F317),0))-CH317-EF317)</f>
        <v>0</v>
      </c>
      <c r="GE317" s="48" t="n">
        <f aca="false">IF((GE316*(1+GE$5/Setup!$C$36)+IF($V317=12,N($F317),0))-CI317-EG317&lt;0.005,0,(GE316*(1+GE$5/Setup!$C$36)+IF($V317=12,N($F317),0))-CI317-EG317)</f>
        <v>0</v>
      </c>
      <c r="GF317" s="48" t="n">
        <f aca="false">IF((GF316*(1+GF$5/Setup!$C$36)+IF($V317=13,N($F317),0))-CJ317-EH317&lt;0.005,0,(GF316*(1+GF$5/Setup!$C$36)+IF($V317=13,N($F317),0))-CJ317-EH317)</f>
        <v>0</v>
      </c>
      <c r="GG317" s="48" t="n">
        <f aca="false">IF((GG316*(1+GG$5/Setup!$C$36)+IF($V317=14,N($F317),0))-CK317-EI317&lt;0.005,0,(GG316*(1+GG$5/Setup!$C$36)+IF($V317=14,N($F317),0))-CK317-EI317)</f>
        <v>0</v>
      </c>
      <c r="GH317" s="48" t="n">
        <f aca="false">IF((GH316*(1+GH$5/Setup!$C$36)+IF($V317=15,N($F317),0))-CL317-EJ317&lt;0.005,0,(GH316*(1+GH$5/Setup!$C$36)+IF($V317=15,N($F317),0))-CL317-EJ317)</f>
        <v>0</v>
      </c>
      <c r="GI317" s="48" t="n">
        <f aca="false">IF((GI316*(1+GI$5/Setup!$C$36)+IF($V317=16,N($F317),0))-CM317-EK317&lt;0.005,0,(GI316*(1+GI$5/Setup!$C$36)+IF($V317=16,N($F317),0))-CM317-EK317)</f>
        <v>0</v>
      </c>
      <c r="GJ317" s="48" t="n">
        <f aca="false">IF((GJ316*(1+GJ$5/Setup!$C$36)+IF($V317=17,N($F317),0))-CN317-EL317&lt;0.005,0,(GJ316*(1+GJ$5/Setup!$C$36)+IF($V317=17,N($F317),0))-CN317-EL317)</f>
        <v>0</v>
      </c>
      <c r="GK317" s="48" t="n">
        <f aca="false">IF((GK316*(1+GK$5/Setup!$C$36)+IF($V317=18,N($F317),0))-CO317-EM317&lt;0.005,0,(GK316*(1+GK$5/Setup!$C$36)+IF($V317=18,N($F317),0))-CO317-EM317)</f>
        <v>0</v>
      </c>
      <c r="GL317" s="48" t="n">
        <f aca="false">IF((GL316*(1+GL$5/Setup!$C$36)+IF($V317=19,N($F317),0))-CP317-EN317&lt;0.005,0,(GL316*(1+GL$5/Setup!$C$36)+IF($V317=19,N($F317),0))-CP317-EN317)</f>
        <v>0</v>
      </c>
      <c r="GM317" s="48" t="n">
        <f aca="false">IF((GM316*(1+GM$5/Setup!$C$36)+IF($V317=20,N($F317),0))-CQ317-EO317&lt;0.005,0,(GM316*(1+GM$5/Setup!$C$36)+IF($V317=20,N($F317),0))-CQ317-EO317)</f>
        <v>0</v>
      </c>
      <c r="GN317" s="48" t="n">
        <f aca="false">IF((GN316*(1+GN$5/Setup!$C$36)+IF($V317=21,N($F317),0))-CR317-EP317&lt;0.005,0,(GN316*(1+GN$5/Setup!$C$36)+IF($V317=21,N($F317),0))-CR317-EP317)</f>
        <v>0</v>
      </c>
      <c r="GO317" s="48" t="n">
        <f aca="false">IF((GO316*(1+GO$5/Setup!$C$36)+IF($V317=22,N($F317),0))-CS317-EQ317&lt;0.005,0,(GO316*(1+GO$5/Setup!$C$36)+IF($V317=22,N($F317),0))-CS317-EQ317)</f>
        <v>0</v>
      </c>
      <c r="GP317" s="48" t="n">
        <f aca="false">IF((GP316*(1+GP$5/Setup!$C$36)+IF($V317=23,N($F317),0))-CT317-ER317&lt;0.005,0,(GP316*(1+GP$5/Setup!$C$36)+IF($V317=23,N($F317),0))-CT317-ER317)</f>
        <v>0</v>
      </c>
      <c r="GQ317" s="48" t="n">
        <f aca="false">IF((GQ316*(1+GQ$5/Setup!$C$36)+IF($V317=24,N($F317),0))-CU317-ES317&lt;0.005,0,(GQ316*(1+GQ$5/Setup!$C$36)+IF($V317=24,N($F317),0))-CU317-ES317)</f>
        <v>0</v>
      </c>
      <c r="GR317" s="48" t="n">
        <f aca="false">IF((GR316*(1+GR$5/Setup!$C$36)+IF($V317=25,N($F317),0))-CV317-ET317&lt;0.005,0,(GR316*(1+GR$5/Setup!$C$36)+IF($V317=25,N($F317),0))-CV317-ET317)</f>
        <v>0</v>
      </c>
      <c r="GS317" s="48" t="n">
        <f aca="false">IF((GS316*(1+GS$5/Setup!$C$36)+IF($V317=26,N($F317),0))-CW317-EU317&lt;0.005,0,(GS316*(1+GS$5/Setup!$C$36)+IF($V317=26,N($F317),0))-CW317-EU317)</f>
        <v>0</v>
      </c>
      <c r="GT317" s="48" t="n">
        <f aca="false">IF((GT316*(1+GT$5/Setup!$C$36)+IF($V317=27,N($F317),0))-CX317-EV317&lt;0.005,0,(GT316*(1+GT$5/Setup!$C$36)+IF($V317=27,N($F317),0))-CX317-EV317)</f>
        <v>0</v>
      </c>
      <c r="GU317" s="48" t="n">
        <f aca="false">IF((GU316*(1+GU$5/Setup!$C$36)+IF($V317=28,N($F317),0))-CY317-EW317&lt;0.005,0,(GU316*(1+GU$5/Setup!$C$36)+IF($V317=28,N($F317),0))-CY317-EW317)</f>
        <v>0</v>
      </c>
      <c r="GV317" s="48" t="n">
        <f aca="false">IF((GV316*(1+GV$5/Setup!$C$36)+IF($V317=29,N($F317),0))-CZ317-EX317&lt;0.005,0,(GV316*(1+GV$5/Setup!$C$36)+IF($V317=29,N($F317),0))-CZ317-EX317)</f>
        <v>0</v>
      </c>
      <c r="GW317" s="48" t="n">
        <f aca="false">IF((GW316*(1+GW$5/Setup!$C$36)+IF($V317=30,N($F317),0))-DA317-EY317&lt;0.005,0,(GW316*(1+GW$5/Setup!$C$36)+IF($V317=30,N($F317),0))-DA317-EY317)</f>
        <v>0</v>
      </c>
      <c r="GX317" s="48" t="n">
        <f aca="false">IF((GX316*(1+GX$5/Setup!$C$36)+IF($V317=31,N($F317),0))-DB317-EZ317&lt;0.005,0,(GX316*(1+GX$5/Setup!$C$36)+IF($V317=31,N($F317),0))-DB317-EZ317)</f>
        <v>0</v>
      </c>
      <c r="GY317" s="48" t="n">
        <f aca="false">IF((GY316*(1+GY$5/Setup!$C$36)+IF($V317=32,N($F317),0))-DC317-FA317&lt;0.005,0,(GY316*(1+GY$5/Setup!$C$36)+IF($V317=32,N($F317),0))-DC317-FA317)</f>
        <v>0</v>
      </c>
      <c r="GZ317" s="48" t="n">
        <f aca="false">IF((GZ316*(1+GZ$5/Setup!$C$36)+IF($V317=33,N($F317),0))-DD317-FB317&lt;0.005,0,(GZ316*(1+GZ$5/Setup!$C$36)+IF($V317=33,N($F317),0))-DD317-FB317)</f>
        <v>0</v>
      </c>
      <c r="HA317" s="48" t="n">
        <f aca="false">IF((HA316*(1+HA$5/Setup!$C$36)+IF($V317=34,N($F317),0))-DE317-FC317&lt;0.005,0,(HA316*(1+HA$5/Setup!$C$36)+IF($V317=34,N($F317),0))-DE317-FC317)</f>
        <v>0</v>
      </c>
      <c r="HB317" s="48" t="n">
        <f aca="false">IF((HB316*(1+HB$5/Setup!$C$36)+IF($V317=35,N($F317),0))-DF317-FD317&lt;0.005,0,(HB316*(1+HB$5/Setup!$C$36)+IF($V317=35,N($F317),0))-DF317-FD317)</f>
        <v>0</v>
      </c>
      <c r="HC317" s="48" t="n">
        <f aca="false">IF((HC316*(1+HC$5/Setup!$C$36)+IF($V317=36,N($F317),0))-DG317-FE317&lt;0.005,0,(HC316*(1+HC$5/Setup!$C$36)+IF($V317=36,N($F317),0))-DG317-FE317)</f>
        <v>0</v>
      </c>
      <c r="HD317" s="48" t="n">
        <f aca="false">IF((HD316*(1+HD$5/Setup!$C$36)+IF($V317=37,N($F317),0))-DH317-FF317&lt;0.005,0,(HD316*(1+HD$5/Setup!$C$36)+IF($V317=37,N($F317),0))-DH317-FF317)</f>
        <v>0</v>
      </c>
      <c r="HE317" s="48" t="n">
        <f aca="false">IF((HE316*(1+HE$5/Setup!$C$36)+IF($V317=38,N($F317),0))-DI317-FG317&lt;0.005,0,(HE316*(1+HE$5/Setup!$C$36)+IF($V317=38,N($F317),0))-DI317-FG317)</f>
        <v>0</v>
      </c>
      <c r="HF317" s="48" t="n">
        <f aca="false">IF((HF316*(1+HF$5/Setup!$C$36)+IF($V317=39,N($F317),0))-DJ317-FH317&lt;0.005,0,(HF316*(1+HF$5/Setup!$C$36)+IF($V317=39,N($F317),0))-DJ317-FH317)</f>
        <v>0</v>
      </c>
      <c r="HG317" s="48" t="n">
        <f aca="false">IF((HG316*(1+HG$5/Setup!$C$36)+IF($V317=40,N($F317),0))-DK317-FI317&lt;0.005,0,(HG316*(1+HG$5/Setup!$C$36)+IF($V317=40,N($F317),0))-DK317-FI317)</f>
        <v>0</v>
      </c>
      <c r="HH317" s="48" t="n">
        <f aca="false">IF((HH316*(1+HH$5/Setup!$C$36)+IF($V317=41,N($F317),0))-DL317-FJ317&lt;0.005,0,(HH316*(1+HH$5/Setup!$C$36)+IF($V317=41,N($F317),0))-DL317-FJ317)</f>
        <v>0</v>
      </c>
      <c r="HI317" s="48" t="n">
        <f aca="false">IF((HI316*(1+HI$5/Setup!$C$36)+IF($V317=42,N($F317),0))-DM317-FK317&lt;0.005,0,(HI316*(1+HI$5/Setup!$C$36)+IF($V317=42,N($F317),0))-DM317-FK317)</f>
        <v>0</v>
      </c>
      <c r="HJ317" s="48" t="n">
        <f aca="false">IF((HJ316*(1+HJ$5/Setup!$C$36)+IF($V317=43,N($F317),0))-DN317-FL317&lt;0.005,0,(HJ316*(1+HJ$5/Setup!$C$36)+IF($V317=43,N($F317),0))-DN317-FL317)</f>
        <v>0</v>
      </c>
      <c r="HK317" s="48" t="n">
        <f aca="false">IF((HK316*(1+HK$5/Setup!$C$36)+IF($V317=44,N($F317),0))-DO317-FM317&lt;0.005,0,(HK316*(1+HK$5/Setup!$C$36)+IF($V317=44,N($F317),0))-DO317-FM317)</f>
        <v>0</v>
      </c>
      <c r="HL317" s="48" t="n">
        <f aca="false">IF((HL316*(1+HL$5/Setup!$C$36)+IF($V317=45,N($F317),0))-DP317-FN317&lt;0.005,0,(HL316*(1+HL$5/Setup!$C$36)+IF($V317=45,N($F317),0))-DP317-FN317)</f>
        <v>0</v>
      </c>
      <c r="HM317" s="48" t="n">
        <f aca="false">IF((HM316*(1+HM$5/Setup!$C$36)+IF($V317=46,N($F317),0))-DQ317-FO317&lt;0.005,0,(HM316*(1+HM$5/Setup!$C$36)+IF($V317=46,N($F317),0))-DQ317-FO317)</f>
        <v>0</v>
      </c>
      <c r="HN317" s="48" t="n">
        <f aca="false">IF((HN316*(1+HN$5/Setup!$C$36)+IF($V317=47,N($F317),0))-DR317-FP317&lt;0.005,0,(HN316*(1+HN$5/Setup!$C$36)+IF($V317=47,N($F317),0))-DR317-FP317)</f>
        <v>0</v>
      </c>
      <c r="HO317" s="48" t="n">
        <f aca="false">IF((HO316*(1+HO$5/Setup!$C$36)+IF($V317=48,N($F317),0))-DS317-FQ317&lt;0.005,0,(HO316*(1+HO$5/Setup!$C$36)+IF($V317=48,N($F317),0))-DS317-FQ317)</f>
        <v>0</v>
      </c>
      <c r="HP317" s="48" t="n">
        <f aca="false">IF((HP316*(1+HP$5/Setup!$C$36)+IF($V317=49,N($F317),0))-DT317-FR317&lt;0.005,0,(HP316*(1+HP$5/Setup!$C$36)+IF($V317=49,N($F317),0))-DT317-FR317)</f>
        <v>0</v>
      </c>
      <c r="HQ317" s="48" t="n">
        <f aca="false">IF((HQ316*(1+HQ$5/Setup!$C$36)+IF($V317=50,N($F317),0))-DU317-FS317&lt;0.005,0,(HQ316*(1+HQ$5/Setup!$C$36)+IF($V317=50,N($F317),0))-DU317-FS317)</f>
        <v>0</v>
      </c>
    </row>
    <row r="318" customFormat="false" ht="15" hidden="false" customHeight="false" outlineLevel="0" collapsed="false">
      <c r="A318" s="44" t="n">
        <v>310</v>
      </c>
      <c r="B318" s="45" t="n">
        <f aca="false">IF(Setup!$C$7="Every month",EDATE(Setup!$C$8,($A318-1)),IF(Setup!$C$7="Twice a month",DATE(YEAR(Setup!$C$8),MONTH(Setup!$C$8)+INT((($A318-1)+Setup!$C$41)/2),MIN(IF(MOD(($A318-1)+Setup!$C$41,2)=0,Setup!$C$39,Setup!$C$40),DAY(EOMONTH(DATE(YEAR(Setup!$C$8),MONTH(Setup!$C$8)+INT((($A318-1)+Setup!$C$41)/2),1),0)))),Setup!$C$8+($A318-1)*IF(Setup!$C$7="Every week",7,14)))</f>
        <v>50651</v>
      </c>
      <c r="C318" s="45" t="n">
        <f aca="false">IF(Setup!$C$7="Every month",EDATE(Setup!$C$8,$A318),IF(Setup!$C$7="Twice a month",DATE(YEAR(Setup!$C$8),MONTH(Setup!$C$8)+INT(($A318+Setup!$C$41)/2),MIN(IF(MOD($A318+Setup!$C$41,2)=0,Setup!$C$39,Setup!$C$40),DAY(EOMONTH(DATE(YEAR(Setup!$C$8),MONTH(Setup!$C$8)+INT(($A318+Setup!$C$41)/2),1),0)))),Setup!$C$8+$A318*IF(Setup!$C$7="Every week",7,14)))</f>
        <v>50665</v>
      </c>
      <c r="D318" s="46"/>
      <c r="E318" s="47"/>
      <c r="F318" s="47"/>
      <c r="G318" s="47"/>
      <c r="H318" s="47"/>
      <c r="I318" s="48" t="n">
        <f aca="false">N(Setup!$C$11)+N(E318)</f>
        <v>100</v>
      </c>
      <c r="J318" s="48" t="n">
        <f aca="false">MIN(Setup!$C$37,MAX(I318,0))</f>
        <v>9.23076923076923</v>
      </c>
      <c r="K318" s="48" t="n">
        <f aca="false">MIN(MAX(N(Setup!$C$14)-L317,0),MAX(I318-J318,0))</f>
        <v>0</v>
      </c>
      <c r="L318" s="48" t="n">
        <f aca="false">L317+K318-N(G318)</f>
        <v>500</v>
      </c>
      <c r="M318" s="48" t="n">
        <f aca="false">M317+J318-N(H318)</f>
        <v>2861.53846153845</v>
      </c>
      <c r="N318" s="48" t="n">
        <f aca="false">SUM(BX318:DU318)</f>
        <v>0</v>
      </c>
      <c r="O318" s="48" t="n">
        <f aca="false">SUM(Z318:BW318)-N318</f>
        <v>25</v>
      </c>
      <c r="P318" s="48" t="n">
        <f aca="false">MAX(I318-J318-K318,0)+O318</f>
        <v>115.769230769231</v>
      </c>
      <c r="Q318" s="48" t="n">
        <f aca="false">SUM(DV318:FS318)</f>
        <v>0</v>
      </c>
      <c r="R318" s="49" t="n">
        <f aca="false">N318+J318+K318+Q318</f>
        <v>9.23076923076923</v>
      </c>
      <c r="S318" s="48" t="n">
        <f aca="false">T318-T317-N(F318)+N318+Q318</f>
        <v>0</v>
      </c>
      <c r="T318" s="49" t="n">
        <f aca="false">SUM(FT318:HQ318)</f>
        <v>0</v>
      </c>
      <c r="U318" s="44" t="str">
        <f aca="false">IF(T317&lt;0.005,"",INDEX(Helpers!$C$2:$C$51,IF(_xlfn.MINIFS($DV$6:$FS$6,DV318:FS318,"&gt;0.005")=0,V318,_xlfn.MINIFS($DV$6:$FS$6,DV318:FS318,"&gt;0.005"))))</f>
        <v/>
      </c>
      <c r="V318" s="44" t="n">
        <f aca="false">IF(_xlfn.MINIFS($FT$6:$HQ$6,FT317:HQ317,"&gt;0.005")=0,1,_xlfn.MINIFS($FT$6:$HQ$6,FT317:HQ317,"&gt;0.005"))</f>
        <v>1</v>
      </c>
      <c r="W318" s="44" t="n">
        <f aca="false">IF(AND(D318&lt;&gt;"Paid",T317&gt;0.005),1,0)</f>
        <v>0</v>
      </c>
      <c r="X318" s="48" t="n">
        <f aca="false">SUMPRODUCT(((Helpers!$G$2:$G$51*(1+(Helpers!$D$2:$D$51+0.000000001)/12)^(($B318-Setup!$C$8)/(365.25/12))-Helpers!$E$2:$E$51*((1+(Helpers!$D$2:$D$51+0.000000001)/12)^(($B318-Setup!$C$8)/(365.25/12))-1)/((Helpers!$D$2:$D$51+0.000000001)/12))&gt;0)*(Helpers!$G$2:$G$51*(1+(Helpers!$D$2:$D$51+0.000000001)/12)^(($B318-Setup!$C$8)/(365.25/12))-Helpers!$E$2:$E$51*((1+(Helpers!$D$2:$D$51+0.000000001)/12)^(($B318-Setup!$C$8)/(365.25/12))-1)/((Helpers!$D$2:$D$51+0.000000001)/12)))</f>
        <v>0</v>
      </c>
      <c r="Y318" s="48"/>
      <c r="Z318" s="48" t="n">
        <f aca="false">IF(OR(N(Z$5)=0,Z$6=""),0,Z$5*((DATE(YEAR($B318),MONTH($B318),MIN(Z$6,DAY(EOMONTH($B318,0))))&gt;=$B318)*(DATE(YEAR($B318),MONTH($B318),MIN(Z$6,DAY(EOMONTH($B318,0))))&lt;$C318)+(DATE(YEAR($B318),MONTH($B318)+1,MIN(Z$6,DAY(EOMONTH($B318,1))))&gt;=$B318)*(DATE(YEAR($B318),MONTH($B318)+1,MIN(Z$6,DAY(EOMONTH($B318,1))))&lt;$C318)))</f>
        <v>25</v>
      </c>
      <c r="AA318" s="48" t="n">
        <f aca="false">IF(OR(N(AA$5)=0,AA$6=""),0,AA$5*((DATE(YEAR($B318),MONTH($B318),MIN(AA$6,DAY(EOMONTH($B318,0))))&gt;=$B318)*(DATE(YEAR($B318),MONTH($B318),MIN(AA$6,DAY(EOMONTH($B318,0))))&lt;$C318)+(DATE(YEAR($B318),MONTH($B318)+1,MIN(AA$6,DAY(EOMONTH($B318,1))))&gt;=$B318)*(DATE(YEAR($B318),MONTH($B318)+1,MIN(AA$6,DAY(EOMONTH($B318,1))))&lt;$C318)))</f>
        <v>0</v>
      </c>
      <c r="AB318" s="48" t="n">
        <f aca="false">IF(OR(N(AB$5)=0,AB$6=""),0,AB$5*((DATE(YEAR($B318),MONTH($B318),MIN(AB$6,DAY(EOMONTH($B318,0))))&gt;=$B318)*(DATE(YEAR($B318),MONTH($B318),MIN(AB$6,DAY(EOMONTH($B318,0))))&lt;$C318)+(DATE(YEAR($B318),MONTH($B318)+1,MIN(AB$6,DAY(EOMONTH($B318,1))))&gt;=$B318)*(DATE(YEAR($B318),MONTH($B318)+1,MIN(AB$6,DAY(EOMONTH($B318,1))))&lt;$C318)))</f>
        <v>0</v>
      </c>
      <c r="AC318" s="48" t="n">
        <f aca="false">IF(OR(N(AC$5)=0,AC$6=""),0,AC$5*((DATE(YEAR($B318),MONTH($B318),MIN(AC$6,DAY(EOMONTH($B318,0))))&gt;=$B318)*(DATE(YEAR($B318),MONTH($B318),MIN(AC$6,DAY(EOMONTH($B318,0))))&lt;$C318)+(DATE(YEAR($B318),MONTH($B318)+1,MIN(AC$6,DAY(EOMONTH($B318,1))))&gt;=$B318)*(DATE(YEAR($B318),MONTH($B318)+1,MIN(AC$6,DAY(EOMONTH($B318,1))))&lt;$C318)))</f>
        <v>0</v>
      </c>
      <c r="AD318" s="48" t="n">
        <f aca="false">IF(OR(N(AD$5)=0,AD$6=""),0,AD$5*((DATE(YEAR($B318),MONTH($B318),MIN(AD$6,DAY(EOMONTH($B318,0))))&gt;=$B318)*(DATE(YEAR($B318),MONTH($B318),MIN(AD$6,DAY(EOMONTH($B318,0))))&lt;$C318)+(DATE(YEAR($B318),MONTH($B318)+1,MIN(AD$6,DAY(EOMONTH($B318,1))))&gt;=$B318)*(DATE(YEAR($B318),MONTH($B318)+1,MIN(AD$6,DAY(EOMONTH($B318,1))))&lt;$C318)))</f>
        <v>0</v>
      </c>
      <c r="AE318" s="48" t="n">
        <f aca="false">IF(OR(N(AE$5)=0,AE$6=""),0,AE$5*((DATE(YEAR($B318),MONTH($B318),MIN(AE$6,DAY(EOMONTH($B318,0))))&gt;=$B318)*(DATE(YEAR($B318),MONTH($B318),MIN(AE$6,DAY(EOMONTH($B318,0))))&lt;$C318)+(DATE(YEAR($B318),MONTH($B318)+1,MIN(AE$6,DAY(EOMONTH($B318,1))))&gt;=$B318)*(DATE(YEAR($B318),MONTH($B318)+1,MIN(AE$6,DAY(EOMONTH($B318,1))))&lt;$C318)))</f>
        <v>0</v>
      </c>
      <c r="AF318" s="48" t="n">
        <f aca="false">IF(OR(N(AF$5)=0,AF$6=""),0,AF$5*((DATE(YEAR($B318),MONTH($B318),MIN(AF$6,DAY(EOMONTH($B318,0))))&gt;=$B318)*(DATE(YEAR($B318),MONTH($B318),MIN(AF$6,DAY(EOMONTH($B318,0))))&lt;$C318)+(DATE(YEAR($B318),MONTH($B318)+1,MIN(AF$6,DAY(EOMONTH($B318,1))))&gt;=$B318)*(DATE(YEAR($B318),MONTH($B318)+1,MIN(AF$6,DAY(EOMONTH($B318,1))))&lt;$C318)))</f>
        <v>0</v>
      </c>
      <c r="AG318" s="48" t="n">
        <f aca="false">IF(OR(N(AG$5)=0,AG$6=""),0,AG$5*((DATE(YEAR($B318),MONTH($B318),MIN(AG$6,DAY(EOMONTH($B318,0))))&gt;=$B318)*(DATE(YEAR($B318),MONTH($B318),MIN(AG$6,DAY(EOMONTH($B318,0))))&lt;$C318)+(DATE(YEAR($B318),MONTH($B318)+1,MIN(AG$6,DAY(EOMONTH($B318,1))))&gt;=$B318)*(DATE(YEAR($B318),MONTH($B318)+1,MIN(AG$6,DAY(EOMONTH($B318,1))))&lt;$C318)))</f>
        <v>0</v>
      </c>
      <c r="AH318" s="48" t="n">
        <f aca="false">IF(OR(N(AH$5)=0,AH$6=""),0,AH$5*((DATE(YEAR($B318),MONTH($B318),MIN(AH$6,DAY(EOMONTH($B318,0))))&gt;=$B318)*(DATE(YEAR($B318),MONTH($B318),MIN(AH$6,DAY(EOMONTH($B318,0))))&lt;$C318)+(DATE(YEAR($B318),MONTH($B318)+1,MIN(AH$6,DAY(EOMONTH($B318,1))))&gt;=$B318)*(DATE(YEAR($B318),MONTH($B318)+1,MIN(AH$6,DAY(EOMONTH($B318,1))))&lt;$C318)))</f>
        <v>0</v>
      </c>
      <c r="AI318" s="48" t="n">
        <f aca="false">IF(OR(N(AI$5)=0,AI$6=""),0,AI$5*((DATE(YEAR($B318),MONTH($B318),MIN(AI$6,DAY(EOMONTH($B318,0))))&gt;=$B318)*(DATE(YEAR($B318),MONTH($B318),MIN(AI$6,DAY(EOMONTH($B318,0))))&lt;$C318)+(DATE(YEAR($B318),MONTH($B318)+1,MIN(AI$6,DAY(EOMONTH($B318,1))))&gt;=$B318)*(DATE(YEAR($B318),MONTH($B318)+1,MIN(AI$6,DAY(EOMONTH($B318,1))))&lt;$C318)))</f>
        <v>0</v>
      </c>
      <c r="AJ318" s="48" t="n">
        <f aca="false">IF(OR(N(AJ$5)=0,AJ$6=""),0,AJ$5*((DATE(YEAR($B318),MONTH($B318),MIN(AJ$6,DAY(EOMONTH($B318,0))))&gt;=$B318)*(DATE(YEAR($B318),MONTH($B318),MIN(AJ$6,DAY(EOMONTH($B318,0))))&lt;$C318)+(DATE(YEAR($B318),MONTH($B318)+1,MIN(AJ$6,DAY(EOMONTH($B318,1))))&gt;=$B318)*(DATE(YEAR($B318),MONTH($B318)+1,MIN(AJ$6,DAY(EOMONTH($B318,1))))&lt;$C318)))</f>
        <v>0</v>
      </c>
      <c r="AK318" s="48" t="n">
        <f aca="false">IF(OR(N(AK$5)=0,AK$6=""),0,AK$5*((DATE(YEAR($B318),MONTH($B318),MIN(AK$6,DAY(EOMONTH($B318,0))))&gt;=$B318)*(DATE(YEAR($B318),MONTH($B318),MIN(AK$6,DAY(EOMONTH($B318,0))))&lt;$C318)+(DATE(YEAR($B318),MONTH($B318)+1,MIN(AK$6,DAY(EOMONTH($B318,1))))&gt;=$B318)*(DATE(YEAR($B318),MONTH($B318)+1,MIN(AK$6,DAY(EOMONTH($B318,1))))&lt;$C318)))</f>
        <v>0</v>
      </c>
      <c r="AL318" s="48" t="n">
        <f aca="false">IF(OR(N(AL$5)=0,AL$6=""),0,AL$5*((DATE(YEAR($B318),MONTH($B318),MIN(AL$6,DAY(EOMONTH($B318,0))))&gt;=$B318)*(DATE(YEAR($B318),MONTH($B318),MIN(AL$6,DAY(EOMONTH($B318,0))))&lt;$C318)+(DATE(YEAR($B318),MONTH($B318)+1,MIN(AL$6,DAY(EOMONTH($B318,1))))&gt;=$B318)*(DATE(YEAR($B318),MONTH($B318)+1,MIN(AL$6,DAY(EOMONTH($B318,1))))&lt;$C318)))</f>
        <v>0</v>
      </c>
      <c r="AM318" s="48" t="n">
        <f aca="false">IF(OR(N(AM$5)=0,AM$6=""),0,AM$5*((DATE(YEAR($B318),MONTH($B318),MIN(AM$6,DAY(EOMONTH($B318,0))))&gt;=$B318)*(DATE(YEAR($B318),MONTH($B318),MIN(AM$6,DAY(EOMONTH($B318,0))))&lt;$C318)+(DATE(YEAR($B318),MONTH($B318)+1,MIN(AM$6,DAY(EOMONTH($B318,1))))&gt;=$B318)*(DATE(YEAR($B318),MONTH($B318)+1,MIN(AM$6,DAY(EOMONTH($B318,1))))&lt;$C318)))</f>
        <v>0</v>
      </c>
      <c r="AN318" s="48" t="n">
        <f aca="false">IF(OR(N(AN$5)=0,AN$6=""),0,AN$5*((DATE(YEAR($B318),MONTH($B318),MIN(AN$6,DAY(EOMONTH($B318,0))))&gt;=$B318)*(DATE(YEAR($B318),MONTH($B318),MIN(AN$6,DAY(EOMONTH($B318,0))))&lt;$C318)+(DATE(YEAR($B318),MONTH($B318)+1,MIN(AN$6,DAY(EOMONTH($B318,1))))&gt;=$B318)*(DATE(YEAR($B318),MONTH($B318)+1,MIN(AN$6,DAY(EOMONTH($B318,1))))&lt;$C318)))</f>
        <v>0</v>
      </c>
      <c r="AO318" s="48" t="n">
        <f aca="false">IF(OR(N(AO$5)=0,AO$6=""),0,AO$5*((DATE(YEAR($B318),MONTH($B318),MIN(AO$6,DAY(EOMONTH($B318,0))))&gt;=$B318)*(DATE(YEAR($B318),MONTH($B318),MIN(AO$6,DAY(EOMONTH($B318,0))))&lt;$C318)+(DATE(YEAR($B318),MONTH($B318)+1,MIN(AO$6,DAY(EOMONTH($B318,1))))&gt;=$B318)*(DATE(YEAR($B318),MONTH($B318)+1,MIN(AO$6,DAY(EOMONTH($B318,1))))&lt;$C318)))</f>
        <v>0</v>
      </c>
      <c r="AP318" s="48" t="n">
        <f aca="false">IF(OR(N(AP$5)=0,AP$6=""),0,AP$5*((DATE(YEAR($B318),MONTH($B318),MIN(AP$6,DAY(EOMONTH($B318,0))))&gt;=$B318)*(DATE(YEAR($B318),MONTH($B318),MIN(AP$6,DAY(EOMONTH($B318,0))))&lt;$C318)+(DATE(YEAR($B318),MONTH($B318)+1,MIN(AP$6,DAY(EOMONTH($B318,1))))&gt;=$B318)*(DATE(YEAR($B318),MONTH($B318)+1,MIN(AP$6,DAY(EOMONTH($B318,1))))&lt;$C318)))</f>
        <v>0</v>
      </c>
      <c r="AQ318" s="48" t="n">
        <f aca="false">IF(OR(N(AQ$5)=0,AQ$6=""),0,AQ$5*((DATE(YEAR($B318),MONTH($B318),MIN(AQ$6,DAY(EOMONTH($B318,0))))&gt;=$B318)*(DATE(YEAR($B318),MONTH($B318),MIN(AQ$6,DAY(EOMONTH($B318,0))))&lt;$C318)+(DATE(YEAR($B318),MONTH($B318)+1,MIN(AQ$6,DAY(EOMONTH($B318,1))))&gt;=$B318)*(DATE(YEAR($B318),MONTH($B318)+1,MIN(AQ$6,DAY(EOMONTH($B318,1))))&lt;$C318)))</f>
        <v>0</v>
      </c>
      <c r="AR318" s="48" t="n">
        <f aca="false">IF(OR(N(AR$5)=0,AR$6=""),0,AR$5*((DATE(YEAR($B318),MONTH($B318),MIN(AR$6,DAY(EOMONTH($B318,0))))&gt;=$B318)*(DATE(YEAR($B318),MONTH($B318),MIN(AR$6,DAY(EOMONTH($B318,0))))&lt;$C318)+(DATE(YEAR($B318),MONTH($B318)+1,MIN(AR$6,DAY(EOMONTH($B318,1))))&gt;=$B318)*(DATE(YEAR($B318),MONTH($B318)+1,MIN(AR$6,DAY(EOMONTH($B318,1))))&lt;$C318)))</f>
        <v>0</v>
      </c>
      <c r="AS318" s="48" t="n">
        <f aca="false">IF(OR(N(AS$5)=0,AS$6=""),0,AS$5*((DATE(YEAR($B318),MONTH($B318),MIN(AS$6,DAY(EOMONTH($B318,0))))&gt;=$B318)*(DATE(YEAR($B318),MONTH($B318),MIN(AS$6,DAY(EOMONTH($B318,0))))&lt;$C318)+(DATE(YEAR($B318),MONTH($B318)+1,MIN(AS$6,DAY(EOMONTH($B318,1))))&gt;=$B318)*(DATE(YEAR($B318),MONTH($B318)+1,MIN(AS$6,DAY(EOMONTH($B318,1))))&lt;$C318)))</f>
        <v>0</v>
      </c>
      <c r="AT318" s="48" t="n">
        <f aca="false">IF(OR(N(AT$5)=0,AT$6=""),0,AT$5*((DATE(YEAR($B318),MONTH($B318),MIN(AT$6,DAY(EOMONTH($B318,0))))&gt;=$B318)*(DATE(YEAR($B318),MONTH($B318),MIN(AT$6,DAY(EOMONTH($B318,0))))&lt;$C318)+(DATE(YEAR($B318),MONTH($B318)+1,MIN(AT$6,DAY(EOMONTH($B318,1))))&gt;=$B318)*(DATE(YEAR($B318),MONTH($B318)+1,MIN(AT$6,DAY(EOMONTH($B318,1))))&lt;$C318)))</f>
        <v>0</v>
      </c>
      <c r="AU318" s="48" t="n">
        <f aca="false">IF(OR(N(AU$5)=0,AU$6=""),0,AU$5*((DATE(YEAR($B318),MONTH($B318),MIN(AU$6,DAY(EOMONTH($B318,0))))&gt;=$B318)*(DATE(YEAR($B318),MONTH($B318),MIN(AU$6,DAY(EOMONTH($B318,0))))&lt;$C318)+(DATE(YEAR($B318),MONTH($B318)+1,MIN(AU$6,DAY(EOMONTH($B318,1))))&gt;=$B318)*(DATE(YEAR($B318),MONTH($B318)+1,MIN(AU$6,DAY(EOMONTH($B318,1))))&lt;$C318)))</f>
        <v>0</v>
      </c>
      <c r="AV318" s="48" t="n">
        <f aca="false">IF(OR(N(AV$5)=0,AV$6=""),0,AV$5*((DATE(YEAR($B318),MONTH($B318),MIN(AV$6,DAY(EOMONTH($B318,0))))&gt;=$B318)*(DATE(YEAR($B318),MONTH($B318),MIN(AV$6,DAY(EOMONTH($B318,0))))&lt;$C318)+(DATE(YEAR($B318),MONTH($B318)+1,MIN(AV$6,DAY(EOMONTH($B318,1))))&gt;=$B318)*(DATE(YEAR($B318),MONTH($B318)+1,MIN(AV$6,DAY(EOMONTH($B318,1))))&lt;$C318)))</f>
        <v>0</v>
      </c>
      <c r="AW318" s="48" t="n">
        <f aca="false">IF(OR(N(AW$5)=0,AW$6=""),0,AW$5*((DATE(YEAR($B318),MONTH($B318),MIN(AW$6,DAY(EOMONTH($B318,0))))&gt;=$B318)*(DATE(YEAR($B318),MONTH($B318),MIN(AW$6,DAY(EOMONTH($B318,0))))&lt;$C318)+(DATE(YEAR($B318),MONTH($B318)+1,MIN(AW$6,DAY(EOMONTH($B318,1))))&gt;=$B318)*(DATE(YEAR($B318),MONTH($B318)+1,MIN(AW$6,DAY(EOMONTH($B318,1))))&lt;$C318)))</f>
        <v>0</v>
      </c>
      <c r="AX318" s="48" t="n">
        <f aca="false">IF(OR(N(AX$5)=0,AX$6=""),0,AX$5*((DATE(YEAR($B318),MONTH($B318),MIN(AX$6,DAY(EOMONTH($B318,0))))&gt;=$B318)*(DATE(YEAR($B318),MONTH($B318),MIN(AX$6,DAY(EOMONTH($B318,0))))&lt;$C318)+(DATE(YEAR($B318),MONTH($B318)+1,MIN(AX$6,DAY(EOMONTH($B318,1))))&gt;=$B318)*(DATE(YEAR($B318),MONTH($B318)+1,MIN(AX$6,DAY(EOMONTH($B318,1))))&lt;$C318)))</f>
        <v>0</v>
      </c>
      <c r="AY318" s="48" t="n">
        <f aca="false">IF(OR(N(AY$5)=0,AY$6=""),0,AY$5*((DATE(YEAR($B318),MONTH($B318),MIN(AY$6,DAY(EOMONTH($B318,0))))&gt;=$B318)*(DATE(YEAR($B318),MONTH($B318),MIN(AY$6,DAY(EOMONTH($B318,0))))&lt;$C318)+(DATE(YEAR($B318),MONTH($B318)+1,MIN(AY$6,DAY(EOMONTH($B318,1))))&gt;=$B318)*(DATE(YEAR($B318),MONTH($B318)+1,MIN(AY$6,DAY(EOMONTH($B318,1))))&lt;$C318)))</f>
        <v>0</v>
      </c>
      <c r="AZ318" s="48" t="n">
        <f aca="false">IF(OR(N(AZ$5)=0,AZ$6=""),0,AZ$5*((DATE(YEAR($B318),MONTH($B318),MIN(AZ$6,DAY(EOMONTH($B318,0))))&gt;=$B318)*(DATE(YEAR($B318),MONTH($B318),MIN(AZ$6,DAY(EOMONTH($B318,0))))&lt;$C318)+(DATE(YEAR($B318),MONTH($B318)+1,MIN(AZ$6,DAY(EOMONTH($B318,1))))&gt;=$B318)*(DATE(YEAR($B318),MONTH($B318)+1,MIN(AZ$6,DAY(EOMONTH($B318,1))))&lt;$C318)))</f>
        <v>0</v>
      </c>
      <c r="BA318" s="48" t="n">
        <f aca="false">IF(OR(N(BA$5)=0,BA$6=""),0,BA$5*((DATE(YEAR($B318),MONTH($B318),MIN(BA$6,DAY(EOMONTH($B318,0))))&gt;=$B318)*(DATE(YEAR($B318),MONTH($B318),MIN(BA$6,DAY(EOMONTH($B318,0))))&lt;$C318)+(DATE(YEAR($B318),MONTH($B318)+1,MIN(BA$6,DAY(EOMONTH($B318,1))))&gt;=$B318)*(DATE(YEAR($B318),MONTH($B318)+1,MIN(BA$6,DAY(EOMONTH($B318,1))))&lt;$C318)))</f>
        <v>0</v>
      </c>
      <c r="BB318" s="48" t="n">
        <f aca="false">IF(OR(N(BB$5)=0,BB$6=""),0,BB$5*((DATE(YEAR($B318),MONTH($B318),MIN(BB$6,DAY(EOMONTH($B318,0))))&gt;=$B318)*(DATE(YEAR($B318),MONTH($B318),MIN(BB$6,DAY(EOMONTH($B318,0))))&lt;$C318)+(DATE(YEAR($B318),MONTH($B318)+1,MIN(BB$6,DAY(EOMONTH($B318,1))))&gt;=$B318)*(DATE(YEAR($B318),MONTH($B318)+1,MIN(BB$6,DAY(EOMONTH($B318,1))))&lt;$C318)))</f>
        <v>0</v>
      </c>
      <c r="BC318" s="48" t="n">
        <f aca="false">IF(OR(N(BC$5)=0,BC$6=""),0,BC$5*((DATE(YEAR($B318),MONTH($B318),MIN(BC$6,DAY(EOMONTH($B318,0))))&gt;=$B318)*(DATE(YEAR($B318),MONTH($B318),MIN(BC$6,DAY(EOMONTH($B318,0))))&lt;$C318)+(DATE(YEAR($B318),MONTH($B318)+1,MIN(BC$6,DAY(EOMONTH($B318,1))))&gt;=$B318)*(DATE(YEAR($B318),MONTH($B318)+1,MIN(BC$6,DAY(EOMONTH($B318,1))))&lt;$C318)))</f>
        <v>0</v>
      </c>
      <c r="BD318" s="48" t="n">
        <f aca="false">IF(OR(N(BD$5)=0,BD$6=""),0,BD$5*((DATE(YEAR($B318),MONTH($B318),MIN(BD$6,DAY(EOMONTH($B318,0))))&gt;=$B318)*(DATE(YEAR($B318),MONTH($B318),MIN(BD$6,DAY(EOMONTH($B318,0))))&lt;$C318)+(DATE(YEAR($B318),MONTH($B318)+1,MIN(BD$6,DAY(EOMONTH($B318,1))))&gt;=$B318)*(DATE(YEAR($B318),MONTH($B318)+1,MIN(BD$6,DAY(EOMONTH($B318,1))))&lt;$C318)))</f>
        <v>0</v>
      </c>
      <c r="BE318" s="48" t="n">
        <f aca="false">IF(OR(N(BE$5)=0,BE$6=""),0,BE$5*((DATE(YEAR($B318),MONTH($B318),MIN(BE$6,DAY(EOMONTH($B318,0))))&gt;=$B318)*(DATE(YEAR($B318),MONTH($B318),MIN(BE$6,DAY(EOMONTH($B318,0))))&lt;$C318)+(DATE(YEAR($B318),MONTH($B318)+1,MIN(BE$6,DAY(EOMONTH($B318,1))))&gt;=$B318)*(DATE(YEAR($B318),MONTH($B318)+1,MIN(BE$6,DAY(EOMONTH($B318,1))))&lt;$C318)))</f>
        <v>0</v>
      </c>
      <c r="BF318" s="48" t="n">
        <f aca="false">IF(OR(N(BF$5)=0,BF$6=""),0,BF$5*((DATE(YEAR($B318),MONTH($B318),MIN(BF$6,DAY(EOMONTH($B318,0))))&gt;=$B318)*(DATE(YEAR($B318),MONTH($B318),MIN(BF$6,DAY(EOMONTH($B318,0))))&lt;$C318)+(DATE(YEAR($B318),MONTH($B318)+1,MIN(BF$6,DAY(EOMONTH($B318,1))))&gt;=$B318)*(DATE(YEAR($B318),MONTH($B318)+1,MIN(BF$6,DAY(EOMONTH($B318,1))))&lt;$C318)))</f>
        <v>0</v>
      </c>
      <c r="BG318" s="48" t="n">
        <f aca="false">IF(OR(N(BG$5)=0,BG$6=""),0,BG$5*((DATE(YEAR($B318),MONTH($B318),MIN(BG$6,DAY(EOMONTH($B318,0))))&gt;=$B318)*(DATE(YEAR($B318),MONTH($B318),MIN(BG$6,DAY(EOMONTH($B318,0))))&lt;$C318)+(DATE(YEAR($B318),MONTH($B318)+1,MIN(BG$6,DAY(EOMONTH($B318,1))))&gt;=$B318)*(DATE(YEAR($B318),MONTH($B318)+1,MIN(BG$6,DAY(EOMONTH($B318,1))))&lt;$C318)))</f>
        <v>0</v>
      </c>
      <c r="BH318" s="48" t="n">
        <f aca="false">IF(OR(N(BH$5)=0,BH$6=""),0,BH$5*((DATE(YEAR($B318),MONTH($B318),MIN(BH$6,DAY(EOMONTH($B318,0))))&gt;=$B318)*(DATE(YEAR($B318),MONTH($B318),MIN(BH$6,DAY(EOMONTH($B318,0))))&lt;$C318)+(DATE(YEAR($B318),MONTH($B318)+1,MIN(BH$6,DAY(EOMONTH($B318,1))))&gt;=$B318)*(DATE(YEAR($B318),MONTH($B318)+1,MIN(BH$6,DAY(EOMONTH($B318,1))))&lt;$C318)))</f>
        <v>0</v>
      </c>
      <c r="BI318" s="48" t="n">
        <f aca="false">IF(OR(N(BI$5)=0,BI$6=""),0,BI$5*((DATE(YEAR($B318),MONTH($B318),MIN(BI$6,DAY(EOMONTH($B318,0))))&gt;=$B318)*(DATE(YEAR($B318),MONTH($B318),MIN(BI$6,DAY(EOMONTH($B318,0))))&lt;$C318)+(DATE(YEAR($B318),MONTH($B318)+1,MIN(BI$6,DAY(EOMONTH($B318,1))))&gt;=$B318)*(DATE(YEAR($B318),MONTH($B318)+1,MIN(BI$6,DAY(EOMONTH($B318,1))))&lt;$C318)))</f>
        <v>0</v>
      </c>
      <c r="BJ318" s="48" t="n">
        <f aca="false">IF(OR(N(BJ$5)=0,BJ$6=""),0,BJ$5*((DATE(YEAR($B318),MONTH($B318),MIN(BJ$6,DAY(EOMONTH($B318,0))))&gt;=$B318)*(DATE(YEAR($B318),MONTH($B318),MIN(BJ$6,DAY(EOMONTH($B318,0))))&lt;$C318)+(DATE(YEAR($B318),MONTH($B318)+1,MIN(BJ$6,DAY(EOMONTH($B318,1))))&gt;=$B318)*(DATE(YEAR($B318),MONTH($B318)+1,MIN(BJ$6,DAY(EOMONTH($B318,1))))&lt;$C318)))</f>
        <v>0</v>
      </c>
      <c r="BK318" s="48" t="n">
        <f aca="false">IF(OR(N(BK$5)=0,BK$6=""),0,BK$5*((DATE(YEAR($B318),MONTH($B318),MIN(BK$6,DAY(EOMONTH($B318,0))))&gt;=$B318)*(DATE(YEAR($B318),MONTH($B318),MIN(BK$6,DAY(EOMONTH($B318,0))))&lt;$C318)+(DATE(YEAR($B318),MONTH($B318)+1,MIN(BK$6,DAY(EOMONTH($B318,1))))&gt;=$B318)*(DATE(YEAR($B318),MONTH($B318)+1,MIN(BK$6,DAY(EOMONTH($B318,1))))&lt;$C318)))</f>
        <v>0</v>
      </c>
      <c r="BL318" s="48" t="n">
        <f aca="false">IF(OR(N(BL$5)=0,BL$6=""),0,BL$5*((DATE(YEAR($B318),MONTH($B318),MIN(BL$6,DAY(EOMONTH($B318,0))))&gt;=$B318)*(DATE(YEAR($B318),MONTH($B318),MIN(BL$6,DAY(EOMONTH($B318,0))))&lt;$C318)+(DATE(YEAR($B318),MONTH($B318)+1,MIN(BL$6,DAY(EOMONTH($B318,1))))&gt;=$B318)*(DATE(YEAR($B318),MONTH($B318)+1,MIN(BL$6,DAY(EOMONTH($B318,1))))&lt;$C318)))</f>
        <v>0</v>
      </c>
      <c r="BM318" s="48" t="n">
        <f aca="false">IF(OR(N(BM$5)=0,BM$6=""),0,BM$5*((DATE(YEAR($B318),MONTH($B318),MIN(BM$6,DAY(EOMONTH($B318,0))))&gt;=$B318)*(DATE(YEAR($B318),MONTH($B318),MIN(BM$6,DAY(EOMONTH($B318,0))))&lt;$C318)+(DATE(YEAR($B318),MONTH($B318)+1,MIN(BM$6,DAY(EOMONTH($B318,1))))&gt;=$B318)*(DATE(YEAR($B318),MONTH($B318)+1,MIN(BM$6,DAY(EOMONTH($B318,1))))&lt;$C318)))</f>
        <v>0</v>
      </c>
      <c r="BN318" s="48" t="n">
        <f aca="false">IF(OR(N(BN$5)=0,BN$6=""),0,BN$5*((DATE(YEAR($B318),MONTH($B318),MIN(BN$6,DAY(EOMONTH($B318,0))))&gt;=$B318)*(DATE(YEAR($B318),MONTH($B318),MIN(BN$6,DAY(EOMONTH($B318,0))))&lt;$C318)+(DATE(YEAR($B318),MONTH($B318)+1,MIN(BN$6,DAY(EOMONTH($B318,1))))&gt;=$B318)*(DATE(YEAR($B318),MONTH($B318)+1,MIN(BN$6,DAY(EOMONTH($B318,1))))&lt;$C318)))</f>
        <v>0</v>
      </c>
      <c r="BO318" s="48" t="n">
        <f aca="false">IF(OR(N(BO$5)=0,BO$6=""),0,BO$5*((DATE(YEAR($B318),MONTH($B318),MIN(BO$6,DAY(EOMONTH($B318,0))))&gt;=$B318)*(DATE(YEAR($B318),MONTH($B318),MIN(BO$6,DAY(EOMONTH($B318,0))))&lt;$C318)+(DATE(YEAR($B318),MONTH($B318)+1,MIN(BO$6,DAY(EOMONTH($B318,1))))&gt;=$B318)*(DATE(YEAR($B318),MONTH($B318)+1,MIN(BO$6,DAY(EOMONTH($B318,1))))&lt;$C318)))</f>
        <v>0</v>
      </c>
      <c r="BP318" s="48" t="n">
        <f aca="false">IF(OR(N(BP$5)=0,BP$6=""),0,BP$5*((DATE(YEAR($B318),MONTH($B318),MIN(BP$6,DAY(EOMONTH($B318,0))))&gt;=$B318)*(DATE(YEAR($B318),MONTH($B318),MIN(BP$6,DAY(EOMONTH($B318,0))))&lt;$C318)+(DATE(YEAR($B318),MONTH($B318)+1,MIN(BP$6,DAY(EOMONTH($B318,1))))&gt;=$B318)*(DATE(YEAR($B318),MONTH($B318)+1,MIN(BP$6,DAY(EOMONTH($B318,1))))&lt;$C318)))</f>
        <v>0</v>
      </c>
      <c r="BQ318" s="48" t="n">
        <f aca="false">IF(OR(N(BQ$5)=0,BQ$6=""),0,BQ$5*((DATE(YEAR($B318),MONTH($B318),MIN(BQ$6,DAY(EOMONTH($B318,0))))&gt;=$B318)*(DATE(YEAR($B318),MONTH($B318),MIN(BQ$6,DAY(EOMONTH($B318,0))))&lt;$C318)+(DATE(YEAR($B318),MONTH($B318)+1,MIN(BQ$6,DAY(EOMONTH($B318,1))))&gt;=$B318)*(DATE(YEAR($B318),MONTH($B318)+1,MIN(BQ$6,DAY(EOMONTH($B318,1))))&lt;$C318)))</f>
        <v>0</v>
      </c>
      <c r="BR318" s="48" t="n">
        <f aca="false">IF(OR(N(BR$5)=0,BR$6=""),0,BR$5*((DATE(YEAR($B318),MONTH($B318),MIN(BR$6,DAY(EOMONTH($B318,0))))&gt;=$B318)*(DATE(YEAR($B318),MONTH($B318),MIN(BR$6,DAY(EOMONTH($B318,0))))&lt;$C318)+(DATE(YEAR($B318),MONTH($B318)+1,MIN(BR$6,DAY(EOMONTH($B318,1))))&gt;=$B318)*(DATE(YEAR($B318),MONTH($B318)+1,MIN(BR$6,DAY(EOMONTH($B318,1))))&lt;$C318)))</f>
        <v>0</v>
      </c>
      <c r="BS318" s="48" t="n">
        <f aca="false">IF(OR(N(BS$5)=0,BS$6=""),0,BS$5*((DATE(YEAR($B318),MONTH($B318),MIN(BS$6,DAY(EOMONTH($B318,0))))&gt;=$B318)*(DATE(YEAR($B318),MONTH($B318),MIN(BS$6,DAY(EOMONTH($B318,0))))&lt;$C318)+(DATE(YEAR($B318),MONTH($B318)+1,MIN(BS$6,DAY(EOMONTH($B318,1))))&gt;=$B318)*(DATE(YEAR($B318),MONTH($B318)+1,MIN(BS$6,DAY(EOMONTH($B318,1))))&lt;$C318)))</f>
        <v>0</v>
      </c>
      <c r="BT318" s="48" t="n">
        <f aca="false">IF(OR(N(BT$5)=0,BT$6=""),0,BT$5*((DATE(YEAR($B318),MONTH($B318),MIN(BT$6,DAY(EOMONTH($B318,0))))&gt;=$B318)*(DATE(YEAR($B318),MONTH($B318),MIN(BT$6,DAY(EOMONTH($B318,0))))&lt;$C318)+(DATE(YEAR($B318),MONTH($B318)+1,MIN(BT$6,DAY(EOMONTH($B318,1))))&gt;=$B318)*(DATE(YEAR($B318),MONTH($B318)+1,MIN(BT$6,DAY(EOMONTH($B318,1))))&lt;$C318)))</f>
        <v>0</v>
      </c>
      <c r="BU318" s="48" t="n">
        <f aca="false">IF(OR(N(BU$5)=0,BU$6=""),0,BU$5*((DATE(YEAR($B318),MONTH($B318),MIN(BU$6,DAY(EOMONTH($B318,0))))&gt;=$B318)*(DATE(YEAR($B318),MONTH($B318),MIN(BU$6,DAY(EOMONTH($B318,0))))&lt;$C318)+(DATE(YEAR($B318),MONTH($B318)+1,MIN(BU$6,DAY(EOMONTH($B318,1))))&gt;=$B318)*(DATE(YEAR($B318),MONTH($B318)+1,MIN(BU$6,DAY(EOMONTH($B318,1))))&lt;$C318)))</f>
        <v>0</v>
      </c>
      <c r="BV318" s="48" t="n">
        <f aca="false">IF(OR(N(BV$5)=0,BV$6=""),0,BV$5*((DATE(YEAR($B318),MONTH($B318),MIN(BV$6,DAY(EOMONTH($B318,0))))&gt;=$B318)*(DATE(YEAR($B318),MONTH($B318),MIN(BV$6,DAY(EOMONTH($B318,0))))&lt;$C318)+(DATE(YEAR($B318),MONTH($B318)+1,MIN(BV$6,DAY(EOMONTH($B318,1))))&gt;=$B318)*(DATE(YEAR($B318),MONTH($B318)+1,MIN(BV$6,DAY(EOMONTH($B318,1))))&lt;$C318)))</f>
        <v>0</v>
      </c>
      <c r="BW318" s="48" t="n">
        <f aca="false">IF(OR(N(BW$5)=0,BW$6=""),0,BW$5*((DATE(YEAR($B318),MONTH($B318),MIN(BW$6,DAY(EOMONTH($B318,0))))&gt;=$B318)*(DATE(YEAR($B318),MONTH($B318),MIN(BW$6,DAY(EOMONTH($B318,0))))&lt;$C318)+(DATE(YEAR($B318),MONTH($B318)+1,MIN(BW$6,DAY(EOMONTH($B318,1))))&gt;=$B318)*(DATE(YEAR($B318),MONTH($B318)+1,MIN(BW$6,DAY(EOMONTH($B318,1))))&lt;$C318)))</f>
        <v>0</v>
      </c>
      <c r="BX318" s="48" t="n">
        <f aca="false">MIN(Z318,(FT317*(1+FT$5/Setup!$C$36)+IF($V318=1,N($F318),0)))</f>
        <v>0</v>
      </c>
      <c r="BY318" s="48" t="n">
        <f aca="false">MIN(AA318,(FU317*(1+FU$5/Setup!$C$36)+IF($V318=2,N($F318),0)))</f>
        <v>0</v>
      </c>
      <c r="BZ318" s="48" t="n">
        <f aca="false">MIN(AB318,(FV317*(1+FV$5/Setup!$C$36)+IF($V318=3,N($F318),0)))</f>
        <v>0</v>
      </c>
      <c r="CA318" s="48" t="n">
        <f aca="false">MIN(AC318,(FW317*(1+FW$5/Setup!$C$36)+IF($V318=4,N($F318),0)))</f>
        <v>0</v>
      </c>
      <c r="CB318" s="48" t="n">
        <f aca="false">MIN(AD318,(FX317*(1+FX$5/Setup!$C$36)+IF($V318=5,N($F318),0)))</f>
        <v>0</v>
      </c>
      <c r="CC318" s="48" t="n">
        <f aca="false">MIN(AE318,(FY317*(1+FY$5/Setup!$C$36)+IF($V318=6,N($F318),0)))</f>
        <v>0</v>
      </c>
      <c r="CD318" s="48" t="n">
        <f aca="false">MIN(AF318,(FZ317*(1+FZ$5/Setup!$C$36)+IF($V318=7,N($F318),0)))</f>
        <v>0</v>
      </c>
      <c r="CE318" s="48" t="n">
        <f aca="false">MIN(AG318,(GA317*(1+GA$5/Setup!$C$36)+IF($V318=8,N($F318),0)))</f>
        <v>0</v>
      </c>
      <c r="CF318" s="48" t="n">
        <f aca="false">MIN(AH318,(GB317*(1+GB$5/Setup!$C$36)+IF($V318=9,N($F318),0)))</f>
        <v>0</v>
      </c>
      <c r="CG318" s="48" t="n">
        <f aca="false">MIN(AI318,(GC317*(1+GC$5/Setup!$C$36)+IF($V318=10,N($F318),0)))</f>
        <v>0</v>
      </c>
      <c r="CH318" s="48" t="n">
        <f aca="false">MIN(AJ318,(GD317*(1+GD$5/Setup!$C$36)+IF($V318=11,N($F318),0)))</f>
        <v>0</v>
      </c>
      <c r="CI318" s="48" t="n">
        <f aca="false">MIN(AK318,(GE317*(1+GE$5/Setup!$C$36)+IF($V318=12,N($F318),0)))</f>
        <v>0</v>
      </c>
      <c r="CJ318" s="48" t="n">
        <f aca="false">MIN(AL318,(GF317*(1+GF$5/Setup!$C$36)+IF($V318=13,N($F318),0)))</f>
        <v>0</v>
      </c>
      <c r="CK318" s="48" t="n">
        <f aca="false">MIN(AM318,(GG317*(1+GG$5/Setup!$C$36)+IF($V318=14,N($F318),0)))</f>
        <v>0</v>
      </c>
      <c r="CL318" s="48" t="n">
        <f aca="false">MIN(AN318,(GH317*(1+GH$5/Setup!$C$36)+IF($V318=15,N($F318),0)))</f>
        <v>0</v>
      </c>
      <c r="CM318" s="48" t="n">
        <f aca="false">MIN(AO318,(GI317*(1+GI$5/Setup!$C$36)+IF($V318=16,N($F318),0)))</f>
        <v>0</v>
      </c>
      <c r="CN318" s="48" t="n">
        <f aca="false">MIN(AP318,(GJ317*(1+GJ$5/Setup!$C$36)+IF($V318=17,N($F318),0)))</f>
        <v>0</v>
      </c>
      <c r="CO318" s="48" t="n">
        <f aca="false">MIN(AQ318,(GK317*(1+GK$5/Setup!$C$36)+IF($V318=18,N($F318),0)))</f>
        <v>0</v>
      </c>
      <c r="CP318" s="48" t="n">
        <f aca="false">MIN(AR318,(GL317*(1+GL$5/Setup!$C$36)+IF($V318=19,N($F318),0)))</f>
        <v>0</v>
      </c>
      <c r="CQ318" s="48" t="n">
        <f aca="false">MIN(AS318,(GM317*(1+GM$5/Setup!$C$36)+IF($V318=20,N($F318),0)))</f>
        <v>0</v>
      </c>
      <c r="CR318" s="48" t="n">
        <f aca="false">MIN(AT318,(GN317*(1+GN$5/Setup!$C$36)+IF($V318=21,N($F318),0)))</f>
        <v>0</v>
      </c>
      <c r="CS318" s="48" t="n">
        <f aca="false">MIN(AU318,(GO317*(1+GO$5/Setup!$C$36)+IF($V318=22,N($F318),0)))</f>
        <v>0</v>
      </c>
      <c r="CT318" s="48" t="n">
        <f aca="false">MIN(AV318,(GP317*(1+GP$5/Setup!$C$36)+IF($V318=23,N($F318),0)))</f>
        <v>0</v>
      </c>
      <c r="CU318" s="48" t="n">
        <f aca="false">MIN(AW318,(GQ317*(1+GQ$5/Setup!$C$36)+IF($V318=24,N($F318),0)))</f>
        <v>0</v>
      </c>
      <c r="CV318" s="48" t="n">
        <f aca="false">MIN(AX318,(GR317*(1+GR$5/Setup!$C$36)+IF($V318=25,N($F318),0)))</f>
        <v>0</v>
      </c>
      <c r="CW318" s="48" t="n">
        <f aca="false">MIN(AY318,(GS317*(1+GS$5/Setup!$C$36)+IF($V318=26,N($F318),0)))</f>
        <v>0</v>
      </c>
      <c r="CX318" s="48" t="n">
        <f aca="false">MIN(AZ318,(GT317*(1+GT$5/Setup!$C$36)+IF($V318=27,N($F318),0)))</f>
        <v>0</v>
      </c>
      <c r="CY318" s="48" t="n">
        <f aca="false">MIN(BA318,(GU317*(1+GU$5/Setup!$C$36)+IF($V318=28,N($F318),0)))</f>
        <v>0</v>
      </c>
      <c r="CZ318" s="48" t="n">
        <f aca="false">MIN(BB318,(GV317*(1+GV$5/Setup!$C$36)+IF($V318=29,N($F318),0)))</f>
        <v>0</v>
      </c>
      <c r="DA318" s="48" t="n">
        <f aca="false">MIN(BC318,(GW317*(1+GW$5/Setup!$C$36)+IF($V318=30,N($F318),0)))</f>
        <v>0</v>
      </c>
      <c r="DB318" s="48" t="n">
        <f aca="false">MIN(BD318,(GX317*(1+GX$5/Setup!$C$36)+IF($V318=31,N($F318),0)))</f>
        <v>0</v>
      </c>
      <c r="DC318" s="48" t="n">
        <f aca="false">MIN(BE318,(GY317*(1+GY$5/Setup!$C$36)+IF($V318=32,N($F318),0)))</f>
        <v>0</v>
      </c>
      <c r="DD318" s="48" t="n">
        <f aca="false">MIN(BF318,(GZ317*(1+GZ$5/Setup!$C$36)+IF($V318=33,N($F318),0)))</f>
        <v>0</v>
      </c>
      <c r="DE318" s="48" t="n">
        <f aca="false">MIN(BG318,(HA317*(1+HA$5/Setup!$C$36)+IF($V318=34,N($F318),0)))</f>
        <v>0</v>
      </c>
      <c r="DF318" s="48" t="n">
        <f aca="false">MIN(BH318,(HB317*(1+HB$5/Setup!$C$36)+IF($V318=35,N($F318),0)))</f>
        <v>0</v>
      </c>
      <c r="DG318" s="48" t="n">
        <f aca="false">MIN(BI318,(HC317*(1+HC$5/Setup!$C$36)+IF($V318=36,N($F318),0)))</f>
        <v>0</v>
      </c>
      <c r="DH318" s="48" t="n">
        <f aca="false">MIN(BJ318,(HD317*(1+HD$5/Setup!$C$36)+IF($V318=37,N($F318),0)))</f>
        <v>0</v>
      </c>
      <c r="DI318" s="48" t="n">
        <f aca="false">MIN(BK318,(HE317*(1+HE$5/Setup!$C$36)+IF($V318=38,N($F318),0)))</f>
        <v>0</v>
      </c>
      <c r="DJ318" s="48" t="n">
        <f aca="false">MIN(BL318,(HF317*(1+HF$5/Setup!$C$36)+IF($V318=39,N($F318),0)))</f>
        <v>0</v>
      </c>
      <c r="DK318" s="48" t="n">
        <f aca="false">MIN(BM318,(HG317*(1+HG$5/Setup!$C$36)+IF($V318=40,N($F318),0)))</f>
        <v>0</v>
      </c>
      <c r="DL318" s="48" t="n">
        <f aca="false">MIN(BN318,(HH317*(1+HH$5/Setup!$C$36)+IF($V318=41,N($F318),0)))</f>
        <v>0</v>
      </c>
      <c r="DM318" s="48" t="n">
        <f aca="false">MIN(BO318,(HI317*(1+HI$5/Setup!$C$36)+IF($V318=42,N($F318),0)))</f>
        <v>0</v>
      </c>
      <c r="DN318" s="48" t="n">
        <f aca="false">MIN(BP318,(HJ317*(1+HJ$5/Setup!$C$36)+IF($V318=43,N($F318),0)))</f>
        <v>0</v>
      </c>
      <c r="DO318" s="48" t="n">
        <f aca="false">MIN(BQ318,(HK317*(1+HK$5/Setup!$C$36)+IF($V318=44,N($F318),0)))</f>
        <v>0</v>
      </c>
      <c r="DP318" s="48" t="n">
        <f aca="false">MIN(BR318,(HL317*(1+HL$5/Setup!$C$36)+IF($V318=45,N($F318),0)))</f>
        <v>0</v>
      </c>
      <c r="DQ318" s="48" t="n">
        <f aca="false">MIN(BS318,(HM317*(1+HM$5/Setup!$C$36)+IF($V318=46,N($F318),0)))</f>
        <v>0</v>
      </c>
      <c r="DR318" s="48" t="n">
        <f aca="false">MIN(BT318,(HN317*(1+HN$5/Setup!$C$36)+IF($V318=47,N($F318),0)))</f>
        <v>0</v>
      </c>
      <c r="DS318" s="48" t="n">
        <f aca="false">MIN(BU318,(HO317*(1+HO$5/Setup!$C$36)+IF($V318=48,N($F318),0)))</f>
        <v>0</v>
      </c>
      <c r="DT318" s="48" t="n">
        <f aca="false">MIN(BV318,(HP317*(1+HP$5/Setup!$C$36)+IF($V318=49,N($F318),0)))</f>
        <v>0</v>
      </c>
      <c r="DU318" s="48" t="n">
        <f aca="false">MIN(BW318,(HQ317*(1+HQ$5/Setup!$C$36)+IF($V318=50,N($F318),0)))</f>
        <v>0</v>
      </c>
      <c r="DV318" s="48" t="n">
        <f aca="false">MIN(MAX((FT317*(1+FT$5/Setup!$C$36)+IF($V318=1,N($F318),0))-BX318,0),MAX($P318-0,0))</f>
        <v>0</v>
      </c>
      <c r="DW318" s="48" t="n">
        <f aca="false">MIN(MAX((FU317*(1+FU$5/Setup!$C$36)+IF($V318=2,N($F318),0))-BY318,0),MAX($P318-SUM(DV318:DV318),0))</f>
        <v>0</v>
      </c>
      <c r="DX318" s="48" t="n">
        <f aca="false">MIN(MAX((FV317*(1+FV$5/Setup!$C$36)+IF($V318=3,N($F318),0))-BZ318,0),MAX($P318-SUM(DV318:DW318),0))</f>
        <v>0</v>
      </c>
      <c r="DY318" s="48" t="n">
        <f aca="false">MIN(MAX((FW317*(1+FW$5/Setup!$C$36)+IF($V318=4,N($F318),0))-CA318,0),MAX($P318-SUM(DV318:DX318),0))</f>
        <v>0</v>
      </c>
      <c r="DZ318" s="48" t="n">
        <f aca="false">MIN(MAX((FX317*(1+FX$5/Setup!$C$36)+IF($V318=5,N($F318),0))-CB318,0),MAX($P318-SUM(DV318:DY318),0))</f>
        <v>0</v>
      </c>
      <c r="EA318" s="48" t="n">
        <f aca="false">MIN(MAX((FY317*(1+FY$5/Setup!$C$36)+IF($V318=6,N($F318),0))-CC318,0),MAX($P318-SUM(DV318:DZ318),0))</f>
        <v>0</v>
      </c>
      <c r="EB318" s="48" t="n">
        <f aca="false">MIN(MAX((FZ317*(1+FZ$5/Setup!$C$36)+IF($V318=7,N($F318),0))-CD318,0),MAX($P318-SUM(DV318:EA318),0))</f>
        <v>0</v>
      </c>
      <c r="EC318" s="48" t="n">
        <f aca="false">MIN(MAX((GA317*(1+GA$5/Setup!$C$36)+IF($V318=8,N($F318),0))-CE318,0),MAX($P318-SUM(DV318:EB318),0))</f>
        <v>0</v>
      </c>
      <c r="ED318" s="48" t="n">
        <f aca="false">MIN(MAX((GB317*(1+GB$5/Setup!$C$36)+IF($V318=9,N($F318),0))-CF318,0),MAX($P318-SUM(DV318:EC318),0))</f>
        <v>0</v>
      </c>
      <c r="EE318" s="48" t="n">
        <f aca="false">MIN(MAX((GC317*(1+GC$5/Setup!$C$36)+IF($V318=10,N($F318),0))-CG318,0),MAX($P318-SUM(DV318:ED318),0))</f>
        <v>0</v>
      </c>
      <c r="EF318" s="48" t="n">
        <f aca="false">MIN(MAX((GD317*(1+GD$5/Setup!$C$36)+IF($V318=11,N($F318),0))-CH318,0),MAX($P318-SUM(DV318:EE318),0))</f>
        <v>0</v>
      </c>
      <c r="EG318" s="48" t="n">
        <f aca="false">MIN(MAX((GE317*(1+GE$5/Setup!$C$36)+IF($V318=12,N($F318),0))-CI318,0),MAX($P318-SUM(DV318:EF318),0))</f>
        <v>0</v>
      </c>
      <c r="EH318" s="48" t="n">
        <f aca="false">MIN(MAX((GF317*(1+GF$5/Setup!$C$36)+IF($V318=13,N($F318),0))-CJ318,0),MAX($P318-SUM(DV318:EG318),0))</f>
        <v>0</v>
      </c>
      <c r="EI318" s="48" t="n">
        <f aca="false">MIN(MAX((GG317*(1+GG$5/Setup!$C$36)+IF($V318=14,N($F318),0))-CK318,0),MAX($P318-SUM(DV318:EH318),0))</f>
        <v>0</v>
      </c>
      <c r="EJ318" s="48" t="n">
        <f aca="false">MIN(MAX((GH317*(1+GH$5/Setup!$C$36)+IF($V318=15,N($F318),0))-CL318,0),MAX($P318-SUM(DV318:EI318),0))</f>
        <v>0</v>
      </c>
      <c r="EK318" s="48" t="n">
        <f aca="false">MIN(MAX((GI317*(1+GI$5/Setup!$C$36)+IF($V318=16,N($F318),0))-CM318,0),MAX($P318-SUM(DV318:EJ318),0))</f>
        <v>0</v>
      </c>
      <c r="EL318" s="48" t="n">
        <f aca="false">MIN(MAX((GJ317*(1+GJ$5/Setup!$C$36)+IF($V318=17,N($F318),0))-CN318,0),MAX($P318-SUM(DV318:EK318),0))</f>
        <v>0</v>
      </c>
      <c r="EM318" s="48" t="n">
        <f aca="false">MIN(MAX((GK317*(1+GK$5/Setup!$C$36)+IF($V318=18,N($F318),0))-CO318,0),MAX($P318-SUM(DV318:EL318),0))</f>
        <v>0</v>
      </c>
      <c r="EN318" s="48" t="n">
        <f aca="false">MIN(MAX((GL317*(1+GL$5/Setup!$C$36)+IF($V318=19,N($F318),0))-CP318,0),MAX($P318-SUM(DV318:EM318),0))</f>
        <v>0</v>
      </c>
      <c r="EO318" s="48" t="n">
        <f aca="false">MIN(MAX((GM317*(1+GM$5/Setup!$C$36)+IF($V318=20,N($F318),0))-CQ318,0),MAX($P318-SUM(DV318:EN318),0))</f>
        <v>0</v>
      </c>
      <c r="EP318" s="48" t="n">
        <f aca="false">MIN(MAX((GN317*(1+GN$5/Setup!$C$36)+IF($V318=21,N($F318),0))-CR318,0),MAX($P318-SUM(DV318:EO318),0))</f>
        <v>0</v>
      </c>
      <c r="EQ318" s="48" t="n">
        <f aca="false">MIN(MAX((GO317*(1+GO$5/Setup!$C$36)+IF($V318=22,N($F318),0))-CS318,0),MAX($P318-SUM(DV318:EP318),0))</f>
        <v>0</v>
      </c>
      <c r="ER318" s="48" t="n">
        <f aca="false">MIN(MAX((GP317*(1+GP$5/Setup!$C$36)+IF($V318=23,N($F318),0))-CT318,0),MAX($P318-SUM(DV318:EQ318),0))</f>
        <v>0</v>
      </c>
      <c r="ES318" s="48" t="n">
        <f aca="false">MIN(MAX((GQ317*(1+GQ$5/Setup!$C$36)+IF($V318=24,N($F318),0))-CU318,0),MAX($P318-SUM(DV318:ER318),0))</f>
        <v>0</v>
      </c>
      <c r="ET318" s="48" t="n">
        <f aca="false">MIN(MAX((GR317*(1+GR$5/Setup!$C$36)+IF($V318=25,N($F318),0))-CV318,0),MAX($P318-SUM(DV318:ES318),0))</f>
        <v>0</v>
      </c>
      <c r="EU318" s="48" t="n">
        <f aca="false">MIN(MAX((GS317*(1+GS$5/Setup!$C$36)+IF($V318=26,N($F318),0))-CW318,0),MAX($P318-SUM(DV318:ET318),0))</f>
        <v>0</v>
      </c>
      <c r="EV318" s="48" t="n">
        <f aca="false">MIN(MAX((GT317*(1+GT$5/Setup!$C$36)+IF($V318=27,N($F318),0))-CX318,0),MAX($P318-SUM(DV318:EU318),0))</f>
        <v>0</v>
      </c>
      <c r="EW318" s="48" t="n">
        <f aca="false">MIN(MAX((GU317*(1+GU$5/Setup!$C$36)+IF($V318=28,N($F318),0))-CY318,0),MAX($P318-SUM(DV318:EV318),0))</f>
        <v>0</v>
      </c>
      <c r="EX318" s="48" t="n">
        <f aca="false">MIN(MAX((GV317*(1+GV$5/Setup!$C$36)+IF($V318=29,N($F318),0))-CZ318,0),MAX($P318-SUM(DV318:EW318),0))</f>
        <v>0</v>
      </c>
      <c r="EY318" s="48" t="n">
        <f aca="false">MIN(MAX((GW317*(1+GW$5/Setup!$C$36)+IF($V318=30,N($F318),0))-DA318,0),MAX($P318-SUM(DV318:EX318),0))</f>
        <v>0</v>
      </c>
      <c r="EZ318" s="48" t="n">
        <f aca="false">MIN(MAX((GX317*(1+GX$5/Setup!$C$36)+IF($V318=31,N($F318),0))-DB318,0),MAX($P318-SUM(DV318:EY318),0))</f>
        <v>0</v>
      </c>
      <c r="FA318" s="48" t="n">
        <f aca="false">MIN(MAX((GY317*(1+GY$5/Setup!$C$36)+IF($V318=32,N($F318),0))-DC318,0),MAX($P318-SUM(DV318:EZ318),0))</f>
        <v>0</v>
      </c>
      <c r="FB318" s="48" t="n">
        <f aca="false">MIN(MAX((GZ317*(1+GZ$5/Setup!$C$36)+IF($V318=33,N($F318),0))-DD318,0),MAX($P318-SUM(DV318:FA318),0))</f>
        <v>0</v>
      </c>
      <c r="FC318" s="48" t="n">
        <f aca="false">MIN(MAX((HA317*(1+HA$5/Setup!$C$36)+IF($V318=34,N($F318),0))-DE318,0),MAX($P318-SUM(DV318:FB318),0))</f>
        <v>0</v>
      </c>
      <c r="FD318" s="48" t="n">
        <f aca="false">MIN(MAX((HB317*(1+HB$5/Setup!$C$36)+IF($V318=35,N($F318),0))-DF318,0),MAX($P318-SUM(DV318:FC318),0))</f>
        <v>0</v>
      </c>
      <c r="FE318" s="48" t="n">
        <f aca="false">MIN(MAX((HC317*(1+HC$5/Setup!$C$36)+IF($V318=36,N($F318),0))-DG318,0),MAX($P318-SUM(DV318:FD318),0))</f>
        <v>0</v>
      </c>
      <c r="FF318" s="48" t="n">
        <f aca="false">MIN(MAX((HD317*(1+HD$5/Setup!$C$36)+IF($V318=37,N($F318),0))-DH318,0),MAX($P318-SUM(DV318:FE318),0))</f>
        <v>0</v>
      </c>
      <c r="FG318" s="48" t="n">
        <f aca="false">MIN(MAX((HE317*(1+HE$5/Setup!$C$36)+IF($V318=38,N($F318),0))-DI318,0),MAX($P318-SUM(DV318:FF318),0))</f>
        <v>0</v>
      </c>
      <c r="FH318" s="48" t="n">
        <f aca="false">MIN(MAX((HF317*(1+HF$5/Setup!$C$36)+IF($V318=39,N($F318),0))-DJ318,0),MAX($P318-SUM(DV318:FG318),0))</f>
        <v>0</v>
      </c>
      <c r="FI318" s="48" t="n">
        <f aca="false">MIN(MAX((HG317*(1+HG$5/Setup!$C$36)+IF($V318=40,N($F318),0))-DK318,0),MAX($P318-SUM(DV318:FH318),0))</f>
        <v>0</v>
      </c>
      <c r="FJ318" s="48" t="n">
        <f aca="false">MIN(MAX((HH317*(1+HH$5/Setup!$C$36)+IF($V318=41,N($F318),0))-DL318,0),MAX($P318-SUM(DV318:FI318),0))</f>
        <v>0</v>
      </c>
      <c r="FK318" s="48" t="n">
        <f aca="false">MIN(MAX((HI317*(1+HI$5/Setup!$C$36)+IF($V318=42,N($F318),0))-DM318,0),MAX($P318-SUM(DV318:FJ318),0))</f>
        <v>0</v>
      </c>
      <c r="FL318" s="48" t="n">
        <f aca="false">MIN(MAX((HJ317*(1+HJ$5/Setup!$C$36)+IF($V318=43,N($F318),0))-DN318,0),MAX($P318-SUM(DV318:FK318),0))</f>
        <v>0</v>
      </c>
      <c r="FM318" s="48" t="n">
        <f aca="false">MIN(MAX((HK317*(1+HK$5/Setup!$C$36)+IF($V318=44,N($F318),0))-DO318,0),MAX($P318-SUM(DV318:FL318),0))</f>
        <v>0</v>
      </c>
      <c r="FN318" s="48" t="n">
        <f aca="false">MIN(MAX((HL317*(1+HL$5/Setup!$C$36)+IF($V318=45,N($F318),0))-DP318,0),MAX($P318-SUM(DV318:FM318),0))</f>
        <v>0</v>
      </c>
      <c r="FO318" s="48" t="n">
        <f aca="false">MIN(MAX((HM317*(1+HM$5/Setup!$C$36)+IF($V318=46,N($F318),0))-DQ318,0),MAX($P318-SUM(DV318:FN318),0))</f>
        <v>0</v>
      </c>
      <c r="FP318" s="48" t="n">
        <f aca="false">MIN(MAX((HN317*(1+HN$5/Setup!$C$36)+IF($V318=47,N($F318),0))-DR318,0),MAX($P318-SUM(DV318:FO318),0))</f>
        <v>0</v>
      </c>
      <c r="FQ318" s="48" t="n">
        <f aca="false">MIN(MAX((HO317*(1+HO$5/Setup!$C$36)+IF($V318=48,N($F318),0))-DS318,0),MAX($P318-SUM(DV318:FP318),0))</f>
        <v>0</v>
      </c>
      <c r="FR318" s="48" t="n">
        <f aca="false">MIN(MAX((HP317*(1+HP$5/Setup!$C$36)+IF($V318=49,N($F318),0))-DT318,0),MAX($P318-SUM(DV318:FQ318),0))</f>
        <v>0</v>
      </c>
      <c r="FS318" s="48" t="n">
        <f aca="false">MIN(MAX((HQ317*(1+HQ$5/Setup!$C$36)+IF($V318=50,N($F318),0))-DU318,0),MAX($P318-SUM(DV318:FR318),0))</f>
        <v>0</v>
      </c>
      <c r="FT318" s="48" t="n">
        <f aca="false">IF((FT317*(1+FT$5/Setup!$C$36)+IF($V318=1,N($F318),0))-BX318-DV318&lt;0.005,0,(FT317*(1+FT$5/Setup!$C$36)+IF($V318=1,N($F318),0))-BX318-DV318)</f>
        <v>0</v>
      </c>
      <c r="FU318" s="48" t="n">
        <f aca="false">IF((FU317*(1+FU$5/Setup!$C$36)+IF($V318=2,N($F318),0))-BY318-DW318&lt;0.005,0,(FU317*(1+FU$5/Setup!$C$36)+IF($V318=2,N($F318),0))-BY318-DW318)</f>
        <v>0</v>
      </c>
      <c r="FV318" s="48" t="n">
        <f aca="false">IF((FV317*(1+FV$5/Setup!$C$36)+IF($V318=3,N($F318),0))-BZ318-DX318&lt;0.005,0,(FV317*(1+FV$5/Setup!$C$36)+IF($V318=3,N($F318),0))-BZ318-DX318)</f>
        <v>0</v>
      </c>
      <c r="FW318" s="48" t="n">
        <f aca="false">IF((FW317*(1+FW$5/Setup!$C$36)+IF($V318=4,N($F318),0))-CA318-DY318&lt;0.005,0,(FW317*(1+FW$5/Setup!$C$36)+IF($V318=4,N($F318),0))-CA318-DY318)</f>
        <v>0</v>
      </c>
      <c r="FX318" s="48" t="n">
        <f aca="false">IF((FX317*(1+FX$5/Setup!$C$36)+IF($V318=5,N($F318),0))-CB318-DZ318&lt;0.005,0,(FX317*(1+FX$5/Setup!$C$36)+IF($V318=5,N($F318),0))-CB318-DZ318)</f>
        <v>0</v>
      </c>
      <c r="FY318" s="48" t="n">
        <f aca="false">IF((FY317*(1+FY$5/Setup!$C$36)+IF($V318=6,N($F318),0))-CC318-EA318&lt;0.005,0,(FY317*(1+FY$5/Setup!$C$36)+IF($V318=6,N($F318),0))-CC318-EA318)</f>
        <v>0</v>
      </c>
      <c r="FZ318" s="48" t="n">
        <f aca="false">IF((FZ317*(1+FZ$5/Setup!$C$36)+IF($V318=7,N($F318),0))-CD318-EB318&lt;0.005,0,(FZ317*(1+FZ$5/Setup!$C$36)+IF($V318=7,N($F318),0))-CD318-EB318)</f>
        <v>0</v>
      </c>
      <c r="GA318" s="48" t="n">
        <f aca="false">IF((GA317*(1+GA$5/Setup!$C$36)+IF($V318=8,N($F318),0))-CE318-EC318&lt;0.005,0,(GA317*(1+GA$5/Setup!$C$36)+IF($V318=8,N($F318),0))-CE318-EC318)</f>
        <v>0</v>
      </c>
      <c r="GB318" s="48" t="n">
        <f aca="false">IF((GB317*(1+GB$5/Setup!$C$36)+IF($V318=9,N($F318),0))-CF318-ED318&lt;0.005,0,(GB317*(1+GB$5/Setup!$C$36)+IF($V318=9,N($F318),0))-CF318-ED318)</f>
        <v>0</v>
      </c>
      <c r="GC318" s="48" t="n">
        <f aca="false">IF((GC317*(1+GC$5/Setup!$C$36)+IF($V318=10,N($F318),0))-CG318-EE318&lt;0.005,0,(GC317*(1+GC$5/Setup!$C$36)+IF($V318=10,N($F318),0))-CG318-EE318)</f>
        <v>0</v>
      </c>
      <c r="GD318" s="48" t="n">
        <f aca="false">IF((GD317*(1+GD$5/Setup!$C$36)+IF($V318=11,N($F318),0))-CH318-EF318&lt;0.005,0,(GD317*(1+GD$5/Setup!$C$36)+IF($V318=11,N($F318),0))-CH318-EF318)</f>
        <v>0</v>
      </c>
      <c r="GE318" s="48" t="n">
        <f aca="false">IF((GE317*(1+GE$5/Setup!$C$36)+IF($V318=12,N($F318),0))-CI318-EG318&lt;0.005,0,(GE317*(1+GE$5/Setup!$C$36)+IF($V318=12,N($F318),0))-CI318-EG318)</f>
        <v>0</v>
      </c>
      <c r="GF318" s="48" t="n">
        <f aca="false">IF((GF317*(1+GF$5/Setup!$C$36)+IF($V318=13,N($F318),0))-CJ318-EH318&lt;0.005,0,(GF317*(1+GF$5/Setup!$C$36)+IF($V318=13,N($F318),0))-CJ318-EH318)</f>
        <v>0</v>
      </c>
      <c r="GG318" s="48" t="n">
        <f aca="false">IF((GG317*(1+GG$5/Setup!$C$36)+IF($V318=14,N($F318),0))-CK318-EI318&lt;0.005,0,(GG317*(1+GG$5/Setup!$C$36)+IF($V318=14,N($F318),0))-CK318-EI318)</f>
        <v>0</v>
      </c>
      <c r="GH318" s="48" t="n">
        <f aca="false">IF((GH317*(1+GH$5/Setup!$C$36)+IF($V318=15,N($F318),0))-CL318-EJ318&lt;0.005,0,(GH317*(1+GH$5/Setup!$C$36)+IF($V318=15,N($F318),0))-CL318-EJ318)</f>
        <v>0</v>
      </c>
      <c r="GI318" s="48" t="n">
        <f aca="false">IF((GI317*(1+GI$5/Setup!$C$36)+IF($V318=16,N($F318),0))-CM318-EK318&lt;0.005,0,(GI317*(1+GI$5/Setup!$C$36)+IF($V318=16,N($F318),0))-CM318-EK318)</f>
        <v>0</v>
      </c>
      <c r="GJ318" s="48" t="n">
        <f aca="false">IF((GJ317*(1+GJ$5/Setup!$C$36)+IF($V318=17,N($F318),0))-CN318-EL318&lt;0.005,0,(GJ317*(1+GJ$5/Setup!$C$36)+IF($V318=17,N($F318),0))-CN318-EL318)</f>
        <v>0</v>
      </c>
      <c r="GK318" s="48" t="n">
        <f aca="false">IF((GK317*(1+GK$5/Setup!$C$36)+IF($V318=18,N($F318),0))-CO318-EM318&lt;0.005,0,(GK317*(1+GK$5/Setup!$C$36)+IF($V318=18,N($F318),0))-CO318-EM318)</f>
        <v>0</v>
      </c>
      <c r="GL318" s="48" t="n">
        <f aca="false">IF((GL317*(1+GL$5/Setup!$C$36)+IF($V318=19,N($F318),0))-CP318-EN318&lt;0.005,0,(GL317*(1+GL$5/Setup!$C$36)+IF($V318=19,N($F318),0))-CP318-EN318)</f>
        <v>0</v>
      </c>
      <c r="GM318" s="48" t="n">
        <f aca="false">IF((GM317*(1+GM$5/Setup!$C$36)+IF($V318=20,N($F318),0))-CQ318-EO318&lt;0.005,0,(GM317*(1+GM$5/Setup!$C$36)+IF($V318=20,N($F318),0))-CQ318-EO318)</f>
        <v>0</v>
      </c>
      <c r="GN318" s="48" t="n">
        <f aca="false">IF((GN317*(1+GN$5/Setup!$C$36)+IF($V318=21,N($F318),0))-CR318-EP318&lt;0.005,0,(GN317*(1+GN$5/Setup!$C$36)+IF($V318=21,N($F318),0))-CR318-EP318)</f>
        <v>0</v>
      </c>
      <c r="GO318" s="48" t="n">
        <f aca="false">IF((GO317*(1+GO$5/Setup!$C$36)+IF($V318=22,N($F318),0))-CS318-EQ318&lt;0.005,0,(GO317*(1+GO$5/Setup!$C$36)+IF($V318=22,N($F318),0))-CS318-EQ318)</f>
        <v>0</v>
      </c>
      <c r="GP318" s="48" t="n">
        <f aca="false">IF((GP317*(1+GP$5/Setup!$C$36)+IF($V318=23,N($F318),0))-CT318-ER318&lt;0.005,0,(GP317*(1+GP$5/Setup!$C$36)+IF($V318=23,N($F318),0))-CT318-ER318)</f>
        <v>0</v>
      </c>
      <c r="GQ318" s="48" t="n">
        <f aca="false">IF((GQ317*(1+GQ$5/Setup!$C$36)+IF($V318=24,N($F318),0))-CU318-ES318&lt;0.005,0,(GQ317*(1+GQ$5/Setup!$C$36)+IF($V318=24,N($F318),0))-CU318-ES318)</f>
        <v>0</v>
      </c>
      <c r="GR318" s="48" t="n">
        <f aca="false">IF((GR317*(1+GR$5/Setup!$C$36)+IF($V318=25,N($F318),0))-CV318-ET318&lt;0.005,0,(GR317*(1+GR$5/Setup!$C$36)+IF($V318=25,N($F318),0))-CV318-ET318)</f>
        <v>0</v>
      </c>
      <c r="GS318" s="48" t="n">
        <f aca="false">IF((GS317*(1+GS$5/Setup!$C$36)+IF($V318=26,N($F318),0))-CW318-EU318&lt;0.005,0,(GS317*(1+GS$5/Setup!$C$36)+IF($V318=26,N($F318),0))-CW318-EU318)</f>
        <v>0</v>
      </c>
      <c r="GT318" s="48" t="n">
        <f aca="false">IF((GT317*(1+GT$5/Setup!$C$36)+IF($V318=27,N($F318),0))-CX318-EV318&lt;0.005,0,(GT317*(1+GT$5/Setup!$C$36)+IF($V318=27,N($F318),0))-CX318-EV318)</f>
        <v>0</v>
      </c>
      <c r="GU318" s="48" t="n">
        <f aca="false">IF((GU317*(1+GU$5/Setup!$C$36)+IF($V318=28,N($F318),0))-CY318-EW318&lt;0.005,0,(GU317*(1+GU$5/Setup!$C$36)+IF($V318=28,N($F318),0))-CY318-EW318)</f>
        <v>0</v>
      </c>
      <c r="GV318" s="48" t="n">
        <f aca="false">IF((GV317*(1+GV$5/Setup!$C$36)+IF($V318=29,N($F318),0))-CZ318-EX318&lt;0.005,0,(GV317*(1+GV$5/Setup!$C$36)+IF($V318=29,N($F318),0))-CZ318-EX318)</f>
        <v>0</v>
      </c>
      <c r="GW318" s="48" t="n">
        <f aca="false">IF((GW317*(1+GW$5/Setup!$C$36)+IF($V318=30,N($F318),0))-DA318-EY318&lt;0.005,0,(GW317*(1+GW$5/Setup!$C$36)+IF($V318=30,N($F318),0))-DA318-EY318)</f>
        <v>0</v>
      </c>
      <c r="GX318" s="48" t="n">
        <f aca="false">IF((GX317*(1+GX$5/Setup!$C$36)+IF($V318=31,N($F318),0))-DB318-EZ318&lt;0.005,0,(GX317*(1+GX$5/Setup!$C$36)+IF($V318=31,N($F318),0))-DB318-EZ318)</f>
        <v>0</v>
      </c>
      <c r="GY318" s="48" t="n">
        <f aca="false">IF((GY317*(1+GY$5/Setup!$C$36)+IF($V318=32,N($F318),0))-DC318-FA318&lt;0.005,0,(GY317*(1+GY$5/Setup!$C$36)+IF($V318=32,N($F318),0))-DC318-FA318)</f>
        <v>0</v>
      </c>
      <c r="GZ318" s="48" t="n">
        <f aca="false">IF((GZ317*(1+GZ$5/Setup!$C$36)+IF($V318=33,N($F318),0))-DD318-FB318&lt;0.005,0,(GZ317*(1+GZ$5/Setup!$C$36)+IF($V318=33,N($F318),0))-DD318-FB318)</f>
        <v>0</v>
      </c>
      <c r="HA318" s="48" t="n">
        <f aca="false">IF((HA317*(1+HA$5/Setup!$C$36)+IF($V318=34,N($F318),0))-DE318-FC318&lt;0.005,0,(HA317*(1+HA$5/Setup!$C$36)+IF($V318=34,N($F318),0))-DE318-FC318)</f>
        <v>0</v>
      </c>
      <c r="HB318" s="48" t="n">
        <f aca="false">IF((HB317*(1+HB$5/Setup!$C$36)+IF($V318=35,N($F318),0))-DF318-FD318&lt;0.005,0,(HB317*(1+HB$5/Setup!$C$36)+IF($V318=35,N($F318),0))-DF318-FD318)</f>
        <v>0</v>
      </c>
      <c r="HC318" s="48" t="n">
        <f aca="false">IF((HC317*(1+HC$5/Setup!$C$36)+IF($V318=36,N($F318),0))-DG318-FE318&lt;0.005,0,(HC317*(1+HC$5/Setup!$C$36)+IF($V318=36,N($F318),0))-DG318-FE318)</f>
        <v>0</v>
      </c>
      <c r="HD318" s="48" t="n">
        <f aca="false">IF((HD317*(1+HD$5/Setup!$C$36)+IF($V318=37,N($F318),0))-DH318-FF318&lt;0.005,0,(HD317*(1+HD$5/Setup!$C$36)+IF($V318=37,N($F318),0))-DH318-FF318)</f>
        <v>0</v>
      </c>
      <c r="HE318" s="48" t="n">
        <f aca="false">IF((HE317*(1+HE$5/Setup!$C$36)+IF($V318=38,N($F318),0))-DI318-FG318&lt;0.005,0,(HE317*(1+HE$5/Setup!$C$36)+IF($V318=38,N($F318),0))-DI318-FG318)</f>
        <v>0</v>
      </c>
      <c r="HF318" s="48" t="n">
        <f aca="false">IF((HF317*(1+HF$5/Setup!$C$36)+IF($V318=39,N($F318),0))-DJ318-FH318&lt;0.005,0,(HF317*(1+HF$5/Setup!$C$36)+IF($V318=39,N($F318),0))-DJ318-FH318)</f>
        <v>0</v>
      </c>
      <c r="HG318" s="48" t="n">
        <f aca="false">IF((HG317*(1+HG$5/Setup!$C$36)+IF($V318=40,N($F318),0))-DK318-FI318&lt;0.005,0,(HG317*(1+HG$5/Setup!$C$36)+IF($V318=40,N($F318),0))-DK318-FI318)</f>
        <v>0</v>
      </c>
      <c r="HH318" s="48" t="n">
        <f aca="false">IF((HH317*(1+HH$5/Setup!$C$36)+IF($V318=41,N($F318),0))-DL318-FJ318&lt;0.005,0,(HH317*(1+HH$5/Setup!$C$36)+IF($V318=41,N($F318),0))-DL318-FJ318)</f>
        <v>0</v>
      </c>
      <c r="HI318" s="48" t="n">
        <f aca="false">IF((HI317*(1+HI$5/Setup!$C$36)+IF($V318=42,N($F318),0))-DM318-FK318&lt;0.005,0,(HI317*(1+HI$5/Setup!$C$36)+IF($V318=42,N($F318),0))-DM318-FK318)</f>
        <v>0</v>
      </c>
      <c r="HJ318" s="48" t="n">
        <f aca="false">IF((HJ317*(1+HJ$5/Setup!$C$36)+IF($V318=43,N($F318),0))-DN318-FL318&lt;0.005,0,(HJ317*(1+HJ$5/Setup!$C$36)+IF($V318=43,N($F318),0))-DN318-FL318)</f>
        <v>0</v>
      </c>
      <c r="HK318" s="48" t="n">
        <f aca="false">IF((HK317*(1+HK$5/Setup!$C$36)+IF($V318=44,N($F318),0))-DO318-FM318&lt;0.005,0,(HK317*(1+HK$5/Setup!$C$36)+IF($V318=44,N($F318),0))-DO318-FM318)</f>
        <v>0</v>
      </c>
      <c r="HL318" s="48" t="n">
        <f aca="false">IF((HL317*(1+HL$5/Setup!$C$36)+IF($V318=45,N($F318),0))-DP318-FN318&lt;0.005,0,(HL317*(1+HL$5/Setup!$C$36)+IF($V318=45,N($F318),0))-DP318-FN318)</f>
        <v>0</v>
      </c>
      <c r="HM318" s="48" t="n">
        <f aca="false">IF((HM317*(1+HM$5/Setup!$C$36)+IF($V318=46,N($F318),0))-DQ318-FO318&lt;0.005,0,(HM317*(1+HM$5/Setup!$C$36)+IF($V318=46,N($F318),0))-DQ318-FO318)</f>
        <v>0</v>
      </c>
      <c r="HN318" s="48" t="n">
        <f aca="false">IF((HN317*(1+HN$5/Setup!$C$36)+IF($V318=47,N($F318),0))-DR318-FP318&lt;0.005,0,(HN317*(1+HN$5/Setup!$C$36)+IF($V318=47,N($F318),0))-DR318-FP318)</f>
        <v>0</v>
      </c>
      <c r="HO318" s="48" t="n">
        <f aca="false">IF((HO317*(1+HO$5/Setup!$C$36)+IF($V318=48,N($F318),0))-DS318-FQ318&lt;0.005,0,(HO317*(1+HO$5/Setup!$C$36)+IF($V318=48,N($F318),0))-DS318-FQ318)</f>
        <v>0</v>
      </c>
      <c r="HP318" s="48" t="n">
        <f aca="false">IF((HP317*(1+HP$5/Setup!$C$36)+IF($V318=49,N($F318),0))-DT318-FR318&lt;0.005,0,(HP317*(1+HP$5/Setup!$C$36)+IF($V318=49,N($F318),0))-DT318-FR318)</f>
        <v>0</v>
      </c>
      <c r="HQ318" s="48" t="n">
        <f aca="false">IF((HQ317*(1+HQ$5/Setup!$C$36)+IF($V318=50,N($F318),0))-DU318-FS318&lt;0.005,0,(HQ317*(1+HQ$5/Setup!$C$36)+IF($V318=50,N($F318),0))-DU318-FS318)</f>
        <v>0</v>
      </c>
    </row>
    <row r="319" customFormat="false" ht="15" hidden="false" customHeight="false" outlineLevel="0" collapsed="false">
      <c r="A319" s="44" t="n">
        <v>311</v>
      </c>
      <c r="B319" s="45" t="n">
        <f aca="false">IF(Setup!$C$7="Every month",EDATE(Setup!$C$8,($A319-1)),IF(Setup!$C$7="Twice a month",DATE(YEAR(Setup!$C$8),MONTH(Setup!$C$8)+INT((($A319-1)+Setup!$C$41)/2),MIN(IF(MOD(($A319-1)+Setup!$C$41,2)=0,Setup!$C$39,Setup!$C$40),DAY(EOMONTH(DATE(YEAR(Setup!$C$8),MONTH(Setup!$C$8)+INT((($A319-1)+Setup!$C$41)/2),1),0)))),Setup!$C$8+($A319-1)*IF(Setup!$C$7="Every week",7,14)))</f>
        <v>50665</v>
      </c>
      <c r="C319" s="45" t="n">
        <f aca="false">IF(Setup!$C$7="Every month",EDATE(Setup!$C$8,$A319),IF(Setup!$C$7="Twice a month",DATE(YEAR(Setup!$C$8),MONTH(Setup!$C$8)+INT(($A319+Setup!$C$41)/2),MIN(IF(MOD($A319+Setup!$C$41,2)=0,Setup!$C$39,Setup!$C$40),DAY(EOMONTH(DATE(YEAR(Setup!$C$8),MONTH(Setup!$C$8)+INT(($A319+Setup!$C$41)/2),1),0)))),Setup!$C$8+$A319*IF(Setup!$C$7="Every week",7,14)))</f>
        <v>50679</v>
      </c>
      <c r="D319" s="46"/>
      <c r="E319" s="47"/>
      <c r="F319" s="47"/>
      <c r="G319" s="47"/>
      <c r="H319" s="47"/>
      <c r="I319" s="48" t="n">
        <f aca="false">N(Setup!$C$11)+N(E319)</f>
        <v>100</v>
      </c>
      <c r="J319" s="48" t="n">
        <f aca="false">MIN(Setup!$C$37,MAX(I319,0))</f>
        <v>9.23076923076923</v>
      </c>
      <c r="K319" s="48" t="n">
        <f aca="false">MIN(MAX(N(Setup!$C$14)-L318,0),MAX(I319-J319,0))</f>
        <v>0</v>
      </c>
      <c r="L319" s="48" t="n">
        <f aca="false">L318+K319-N(G319)</f>
        <v>500</v>
      </c>
      <c r="M319" s="48" t="n">
        <f aca="false">M318+J319-N(H319)</f>
        <v>2870.76923076922</v>
      </c>
      <c r="N319" s="48" t="n">
        <f aca="false">SUM(BX319:DU319)</f>
        <v>0</v>
      </c>
      <c r="O319" s="48" t="n">
        <f aca="false">SUM(Z319:BW319)-N319</f>
        <v>40</v>
      </c>
      <c r="P319" s="48" t="n">
        <f aca="false">MAX(I319-J319-K319,0)+O319</f>
        <v>130.769230769231</v>
      </c>
      <c r="Q319" s="48" t="n">
        <f aca="false">SUM(DV319:FS319)</f>
        <v>0</v>
      </c>
      <c r="R319" s="49" t="n">
        <f aca="false">N319+J319+K319+Q319</f>
        <v>9.23076923076923</v>
      </c>
      <c r="S319" s="48" t="n">
        <f aca="false">T319-T318-N(F319)+N319+Q319</f>
        <v>0</v>
      </c>
      <c r="T319" s="49" t="n">
        <f aca="false">SUM(FT319:HQ319)</f>
        <v>0</v>
      </c>
      <c r="U319" s="44" t="str">
        <f aca="false">IF(T318&lt;0.005,"",INDEX(Helpers!$C$2:$C$51,IF(_xlfn.MINIFS($DV$6:$FS$6,DV319:FS319,"&gt;0.005")=0,V319,_xlfn.MINIFS($DV$6:$FS$6,DV319:FS319,"&gt;0.005"))))</f>
        <v/>
      </c>
      <c r="V319" s="44" t="n">
        <f aca="false">IF(_xlfn.MINIFS($FT$6:$HQ$6,FT318:HQ318,"&gt;0.005")=0,1,_xlfn.MINIFS($FT$6:$HQ$6,FT318:HQ318,"&gt;0.005"))</f>
        <v>1</v>
      </c>
      <c r="W319" s="44" t="n">
        <f aca="false">IF(AND(D319&lt;&gt;"Paid",T318&gt;0.005),1,0)</f>
        <v>0</v>
      </c>
      <c r="X319" s="48" t="n">
        <f aca="false">SUMPRODUCT(((Helpers!$G$2:$G$51*(1+(Helpers!$D$2:$D$51+0.000000001)/12)^(($B319-Setup!$C$8)/(365.25/12))-Helpers!$E$2:$E$51*((1+(Helpers!$D$2:$D$51+0.000000001)/12)^(($B319-Setup!$C$8)/(365.25/12))-1)/((Helpers!$D$2:$D$51+0.000000001)/12))&gt;0)*(Helpers!$G$2:$G$51*(1+(Helpers!$D$2:$D$51+0.000000001)/12)^(($B319-Setup!$C$8)/(365.25/12))-Helpers!$E$2:$E$51*((1+(Helpers!$D$2:$D$51+0.000000001)/12)^(($B319-Setup!$C$8)/(365.25/12))-1)/((Helpers!$D$2:$D$51+0.000000001)/12)))</f>
        <v>0</v>
      </c>
      <c r="Y319" s="48"/>
      <c r="Z319" s="48" t="n">
        <f aca="false">IF(OR(N(Z$5)=0,Z$6=""),0,Z$5*((DATE(YEAR($B319),MONTH($B319),MIN(Z$6,DAY(EOMONTH($B319,0))))&gt;=$B319)*(DATE(YEAR($B319),MONTH($B319),MIN(Z$6,DAY(EOMONTH($B319,0))))&lt;$C319)+(DATE(YEAR($B319),MONTH($B319)+1,MIN(Z$6,DAY(EOMONTH($B319,1))))&gt;=$B319)*(DATE(YEAR($B319),MONTH($B319)+1,MIN(Z$6,DAY(EOMONTH($B319,1))))&lt;$C319)))</f>
        <v>0</v>
      </c>
      <c r="AA319" s="48" t="n">
        <f aca="false">IF(OR(N(AA$5)=0,AA$6=""),0,AA$5*((DATE(YEAR($B319),MONTH($B319),MIN(AA$6,DAY(EOMONTH($B319,0))))&gt;=$B319)*(DATE(YEAR($B319),MONTH($B319),MIN(AA$6,DAY(EOMONTH($B319,0))))&lt;$C319)+(DATE(YEAR($B319),MONTH($B319)+1,MIN(AA$6,DAY(EOMONTH($B319,1))))&gt;=$B319)*(DATE(YEAR($B319),MONTH($B319)+1,MIN(AA$6,DAY(EOMONTH($B319,1))))&lt;$C319)))</f>
        <v>40</v>
      </c>
      <c r="AB319" s="48" t="n">
        <f aca="false">IF(OR(N(AB$5)=0,AB$6=""),0,AB$5*((DATE(YEAR($B319),MONTH($B319),MIN(AB$6,DAY(EOMONTH($B319,0))))&gt;=$B319)*(DATE(YEAR($B319),MONTH($B319),MIN(AB$6,DAY(EOMONTH($B319,0))))&lt;$C319)+(DATE(YEAR($B319),MONTH($B319)+1,MIN(AB$6,DAY(EOMONTH($B319,1))))&gt;=$B319)*(DATE(YEAR($B319),MONTH($B319)+1,MIN(AB$6,DAY(EOMONTH($B319,1))))&lt;$C319)))</f>
        <v>0</v>
      </c>
      <c r="AC319" s="48" t="n">
        <f aca="false">IF(OR(N(AC$5)=0,AC$6=""),0,AC$5*((DATE(YEAR($B319),MONTH($B319),MIN(AC$6,DAY(EOMONTH($B319,0))))&gt;=$B319)*(DATE(YEAR($B319),MONTH($B319),MIN(AC$6,DAY(EOMONTH($B319,0))))&lt;$C319)+(DATE(YEAR($B319),MONTH($B319)+1,MIN(AC$6,DAY(EOMONTH($B319,1))))&gt;=$B319)*(DATE(YEAR($B319),MONTH($B319)+1,MIN(AC$6,DAY(EOMONTH($B319,1))))&lt;$C319)))</f>
        <v>0</v>
      </c>
      <c r="AD319" s="48" t="n">
        <f aca="false">IF(OR(N(AD$5)=0,AD$6=""),0,AD$5*((DATE(YEAR($B319),MONTH($B319),MIN(AD$6,DAY(EOMONTH($B319,0))))&gt;=$B319)*(DATE(YEAR($B319),MONTH($B319),MIN(AD$6,DAY(EOMONTH($B319,0))))&lt;$C319)+(DATE(YEAR($B319),MONTH($B319)+1,MIN(AD$6,DAY(EOMONTH($B319,1))))&gt;=$B319)*(DATE(YEAR($B319),MONTH($B319)+1,MIN(AD$6,DAY(EOMONTH($B319,1))))&lt;$C319)))</f>
        <v>0</v>
      </c>
      <c r="AE319" s="48" t="n">
        <f aca="false">IF(OR(N(AE$5)=0,AE$6=""),0,AE$5*((DATE(YEAR($B319),MONTH($B319),MIN(AE$6,DAY(EOMONTH($B319,0))))&gt;=$B319)*(DATE(YEAR($B319),MONTH($B319),MIN(AE$6,DAY(EOMONTH($B319,0))))&lt;$C319)+(DATE(YEAR($B319),MONTH($B319)+1,MIN(AE$6,DAY(EOMONTH($B319,1))))&gt;=$B319)*(DATE(YEAR($B319),MONTH($B319)+1,MIN(AE$6,DAY(EOMONTH($B319,1))))&lt;$C319)))</f>
        <v>0</v>
      </c>
      <c r="AF319" s="48" t="n">
        <f aca="false">IF(OR(N(AF$5)=0,AF$6=""),0,AF$5*((DATE(YEAR($B319),MONTH($B319),MIN(AF$6,DAY(EOMONTH($B319,0))))&gt;=$B319)*(DATE(YEAR($B319),MONTH($B319),MIN(AF$6,DAY(EOMONTH($B319,0))))&lt;$C319)+(DATE(YEAR($B319),MONTH($B319)+1,MIN(AF$6,DAY(EOMONTH($B319,1))))&gt;=$B319)*(DATE(YEAR($B319),MONTH($B319)+1,MIN(AF$6,DAY(EOMONTH($B319,1))))&lt;$C319)))</f>
        <v>0</v>
      </c>
      <c r="AG319" s="48" t="n">
        <f aca="false">IF(OR(N(AG$5)=0,AG$6=""),0,AG$5*((DATE(YEAR($B319),MONTH($B319),MIN(AG$6,DAY(EOMONTH($B319,0))))&gt;=$B319)*(DATE(YEAR($B319),MONTH($B319),MIN(AG$6,DAY(EOMONTH($B319,0))))&lt;$C319)+(DATE(YEAR($B319),MONTH($B319)+1,MIN(AG$6,DAY(EOMONTH($B319,1))))&gt;=$B319)*(DATE(YEAR($B319),MONTH($B319)+1,MIN(AG$6,DAY(EOMONTH($B319,1))))&lt;$C319)))</f>
        <v>0</v>
      </c>
      <c r="AH319" s="48" t="n">
        <f aca="false">IF(OR(N(AH$5)=0,AH$6=""),0,AH$5*((DATE(YEAR($B319),MONTH($B319),MIN(AH$6,DAY(EOMONTH($B319,0))))&gt;=$B319)*(DATE(YEAR($B319),MONTH($B319),MIN(AH$6,DAY(EOMONTH($B319,0))))&lt;$C319)+(DATE(YEAR($B319),MONTH($B319)+1,MIN(AH$6,DAY(EOMONTH($B319,1))))&gt;=$B319)*(DATE(YEAR($B319),MONTH($B319)+1,MIN(AH$6,DAY(EOMONTH($B319,1))))&lt;$C319)))</f>
        <v>0</v>
      </c>
      <c r="AI319" s="48" t="n">
        <f aca="false">IF(OR(N(AI$5)=0,AI$6=""),0,AI$5*((DATE(YEAR($B319),MONTH($B319),MIN(AI$6,DAY(EOMONTH($B319,0))))&gt;=$B319)*(DATE(YEAR($B319),MONTH($B319),MIN(AI$6,DAY(EOMONTH($B319,0))))&lt;$C319)+(DATE(YEAR($B319),MONTH($B319)+1,MIN(AI$6,DAY(EOMONTH($B319,1))))&gt;=$B319)*(DATE(YEAR($B319),MONTH($B319)+1,MIN(AI$6,DAY(EOMONTH($B319,1))))&lt;$C319)))</f>
        <v>0</v>
      </c>
      <c r="AJ319" s="48" t="n">
        <f aca="false">IF(OR(N(AJ$5)=0,AJ$6=""),0,AJ$5*((DATE(YEAR($B319),MONTH($B319),MIN(AJ$6,DAY(EOMONTH($B319,0))))&gt;=$B319)*(DATE(YEAR($B319),MONTH($B319),MIN(AJ$6,DAY(EOMONTH($B319,0))))&lt;$C319)+(DATE(YEAR($B319),MONTH($B319)+1,MIN(AJ$6,DAY(EOMONTH($B319,1))))&gt;=$B319)*(DATE(YEAR($B319),MONTH($B319)+1,MIN(AJ$6,DAY(EOMONTH($B319,1))))&lt;$C319)))</f>
        <v>0</v>
      </c>
      <c r="AK319" s="48" t="n">
        <f aca="false">IF(OR(N(AK$5)=0,AK$6=""),0,AK$5*((DATE(YEAR($B319),MONTH($B319),MIN(AK$6,DAY(EOMONTH($B319,0))))&gt;=$B319)*(DATE(YEAR($B319),MONTH($B319),MIN(AK$6,DAY(EOMONTH($B319,0))))&lt;$C319)+(DATE(YEAR($B319),MONTH($B319)+1,MIN(AK$6,DAY(EOMONTH($B319,1))))&gt;=$B319)*(DATE(YEAR($B319),MONTH($B319)+1,MIN(AK$6,DAY(EOMONTH($B319,1))))&lt;$C319)))</f>
        <v>0</v>
      </c>
      <c r="AL319" s="48" t="n">
        <f aca="false">IF(OR(N(AL$5)=0,AL$6=""),0,AL$5*((DATE(YEAR($B319),MONTH($B319),MIN(AL$6,DAY(EOMONTH($B319,0))))&gt;=$B319)*(DATE(YEAR($B319),MONTH($B319),MIN(AL$6,DAY(EOMONTH($B319,0))))&lt;$C319)+(DATE(YEAR($B319),MONTH($B319)+1,MIN(AL$6,DAY(EOMONTH($B319,1))))&gt;=$B319)*(DATE(YEAR($B319),MONTH($B319)+1,MIN(AL$6,DAY(EOMONTH($B319,1))))&lt;$C319)))</f>
        <v>0</v>
      </c>
      <c r="AM319" s="48" t="n">
        <f aca="false">IF(OR(N(AM$5)=0,AM$6=""),0,AM$5*((DATE(YEAR($B319),MONTH($B319),MIN(AM$6,DAY(EOMONTH($B319,0))))&gt;=$B319)*(DATE(YEAR($B319),MONTH($B319),MIN(AM$6,DAY(EOMONTH($B319,0))))&lt;$C319)+(DATE(YEAR($B319),MONTH($B319)+1,MIN(AM$6,DAY(EOMONTH($B319,1))))&gt;=$B319)*(DATE(YEAR($B319),MONTH($B319)+1,MIN(AM$6,DAY(EOMONTH($B319,1))))&lt;$C319)))</f>
        <v>0</v>
      </c>
      <c r="AN319" s="48" t="n">
        <f aca="false">IF(OR(N(AN$5)=0,AN$6=""),0,AN$5*((DATE(YEAR($B319),MONTH($B319),MIN(AN$6,DAY(EOMONTH($B319,0))))&gt;=$B319)*(DATE(YEAR($B319),MONTH($B319),MIN(AN$6,DAY(EOMONTH($B319,0))))&lt;$C319)+(DATE(YEAR($B319),MONTH($B319)+1,MIN(AN$6,DAY(EOMONTH($B319,1))))&gt;=$B319)*(DATE(YEAR($B319),MONTH($B319)+1,MIN(AN$6,DAY(EOMONTH($B319,1))))&lt;$C319)))</f>
        <v>0</v>
      </c>
      <c r="AO319" s="48" t="n">
        <f aca="false">IF(OR(N(AO$5)=0,AO$6=""),0,AO$5*((DATE(YEAR($B319),MONTH($B319),MIN(AO$6,DAY(EOMONTH($B319,0))))&gt;=$B319)*(DATE(YEAR($B319),MONTH($B319),MIN(AO$6,DAY(EOMONTH($B319,0))))&lt;$C319)+(DATE(YEAR($B319),MONTH($B319)+1,MIN(AO$6,DAY(EOMONTH($B319,1))))&gt;=$B319)*(DATE(YEAR($B319),MONTH($B319)+1,MIN(AO$6,DAY(EOMONTH($B319,1))))&lt;$C319)))</f>
        <v>0</v>
      </c>
      <c r="AP319" s="48" t="n">
        <f aca="false">IF(OR(N(AP$5)=0,AP$6=""),0,AP$5*((DATE(YEAR($B319),MONTH($B319),MIN(AP$6,DAY(EOMONTH($B319,0))))&gt;=$B319)*(DATE(YEAR($B319),MONTH($B319),MIN(AP$6,DAY(EOMONTH($B319,0))))&lt;$C319)+(DATE(YEAR($B319),MONTH($B319)+1,MIN(AP$6,DAY(EOMONTH($B319,1))))&gt;=$B319)*(DATE(YEAR($B319),MONTH($B319)+1,MIN(AP$6,DAY(EOMONTH($B319,1))))&lt;$C319)))</f>
        <v>0</v>
      </c>
      <c r="AQ319" s="48" t="n">
        <f aca="false">IF(OR(N(AQ$5)=0,AQ$6=""),0,AQ$5*((DATE(YEAR($B319),MONTH($B319),MIN(AQ$6,DAY(EOMONTH($B319,0))))&gt;=$B319)*(DATE(YEAR($B319),MONTH($B319),MIN(AQ$6,DAY(EOMONTH($B319,0))))&lt;$C319)+(DATE(YEAR($B319),MONTH($B319)+1,MIN(AQ$6,DAY(EOMONTH($B319,1))))&gt;=$B319)*(DATE(YEAR($B319),MONTH($B319)+1,MIN(AQ$6,DAY(EOMONTH($B319,1))))&lt;$C319)))</f>
        <v>0</v>
      </c>
      <c r="AR319" s="48" t="n">
        <f aca="false">IF(OR(N(AR$5)=0,AR$6=""),0,AR$5*((DATE(YEAR($B319),MONTH($B319),MIN(AR$6,DAY(EOMONTH($B319,0))))&gt;=$B319)*(DATE(YEAR($B319),MONTH($B319),MIN(AR$6,DAY(EOMONTH($B319,0))))&lt;$C319)+(DATE(YEAR($B319),MONTH($B319)+1,MIN(AR$6,DAY(EOMONTH($B319,1))))&gt;=$B319)*(DATE(YEAR($B319),MONTH($B319)+1,MIN(AR$6,DAY(EOMONTH($B319,1))))&lt;$C319)))</f>
        <v>0</v>
      </c>
      <c r="AS319" s="48" t="n">
        <f aca="false">IF(OR(N(AS$5)=0,AS$6=""),0,AS$5*((DATE(YEAR($B319),MONTH($B319),MIN(AS$6,DAY(EOMONTH($B319,0))))&gt;=$B319)*(DATE(YEAR($B319),MONTH($B319),MIN(AS$6,DAY(EOMONTH($B319,0))))&lt;$C319)+(DATE(YEAR($B319),MONTH($B319)+1,MIN(AS$6,DAY(EOMONTH($B319,1))))&gt;=$B319)*(DATE(YEAR($B319),MONTH($B319)+1,MIN(AS$6,DAY(EOMONTH($B319,1))))&lt;$C319)))</f>
        <v>0</v>
      </c>
      <c r="AT319" s="48" t="n">
        <f aca="false">IF(OR(N(AT$5)=0,AT$6=""),0,AT$5*((DATE(YEAR($B319),MONTH($B319),MIN(AT$6,DAY(EOMONTH($B319,0))))&gt;=$B319)*(DATE(YEAR($B319),MONTH($B319),MIN(AT$6,DAY(EOMONTH($B319,0))))&lt;$C319)+(DATE(YEAR($B319),MONTH($B319)+1,MIN(AT$6,DAY(EOMONTH($B319,1))))&gt;=$B319)*(DATE(YEAR($B319),MONTH($B319)+1,MIN(AT$6,DAY(EOMONTH($B319,1))))&lt;$C319)))</f>
        <v>0</v>
      </c>
      <c r="AU319" s="48" t="n">
        <f aca="false">IF(OR(N(AU$5)=0,AU$6=""),0,AU$5*((DATE(YEAR($B319),MONTH($B319),MIN(AU$6,DAY(EOMONTH($B319,0))))&gt;=$B319)*(DATE(YEAR($B319),MONTH($B319),MIN(AU$6,DAY(EOMONTH($B319,0))))&lt;$C319)+(DATE(YEAR($B319),MONTH($B319)+1,MIN(AU$6,DAY(EOMONTH($B319,1))))&gt;=$B319)*(DATE(YEAR($B319),MONTH($B319)+1,MIN(AU$6,DAY(EOMONTH($B319,1))))&lt;$C319)))</f>
        <v>0</v>
      </c>
      <c r="AV319" s="48" t="n">
        <f aca="false">IF(OR(N(AV$5)=0,AV$6=""),0,AV$5*((DATE(YEAR($B319),MONTH($B319),MIN(AV$6,DAY(EOMONTH($B319,0))))&gt;=$B319)*(DATE(YEAR($B319),MONTH($B319),MIN(AV$6,DAY(EOMONTH($B319,0))))&lt;$C319)+(DATE(YEAR($B319),MONTH($B319)+1,MIN(AV$6,DAY(EOMONTH($B319,1))))&gt;=$B319)*(DATE(YEAR($B319),MONTH($B319)+1,MIN(AV$6,DAY(EOMONTH($B319,1))))&lt;$C319)))</f>
        <v>0</v>
      </c>
      <c r="AW319" s="48" t="n">
        <f aca="false">IF(OR(N(AW$5)=0,AW$6=""),0,AW$5*((DATE(YEAR($B319),MONTH($B319),MIN(AW$6,DAY(EOMONTH($B319,0))))&gt;=$B319)*(DATE(YEAR($B319),MONTH($B319),MIN(AW$6,DAY(EOMONTH($B319,0))))&lt;$C319)+(DATE(YEAR($B319),MONTH($B319)+1,MIN(AW$6,DAY(EOMONTH($B319,1))))&gt;=$B319)*(DATE(YEAR($B319),MONTH($B319)+1,MIN(AW$6,DAY(EOMONTH($B319,1))))&lt;$C319)))</f>
        <v>0</v>
      </c>
      <c r="AX319" s="48" t="n">
        <f aca="false">IF(OR(N(AX$5)=0,AX$6=""),0,AX$5*((DATE(YEAR($B319),MONTH($B319),MIN(AX$6,DAY(EOMONTH($B319,0))))&gt;=$B319)*(DATE(YEAR($B319),MONTH($B319),MIN(AX$6,DAY(EOMONTH($B319,0))))&lt;$C319)+(DATE(YEAR($B319),MONTH($B319)+1,MIN(AX$6,DAY(EOMONTH($B319,1))))&gt;=$B319)*(DATE(YEAR($B319),MONTH($B319)+1,MIN(AX$6,DAY(EOMONTH($B319,1))))&lt;$C319)))</f>
        <v>0</v>
      </c>
      <c r="AY319" s="48" t="n">
        <f aca="false">IF(OR(N(AY$5)=0,AY$6=""),0,AY$5*((DATE(YEAR($B319),MONTH($B319),MIN(AY$6,DAY(EOMONTH($B319,0))))&gt;=$B319)*(DATE(YEAR($B319),MONTH($B319),MIN(AY$6,DAY(EOMONTH($B319,0))))&lt;$C319)+(DATE(YEAR($B319),MONTH($B319)+1,MIN(AY$6,DAY(EOMONTH($B319,1))))&gt;=$B319)*(DATE(YEAR($B319),MONTH($B319)+1,MIN(AY$6,DAY(EOMONTH($B319,1))))&lt;$C319)))</f>
        <v>0</v>
      </c>
      <c r="AZ319" s="48" t="n">
        <f aca="false">IF(OR(N(AZ$5)=0,AZ$6=""),0,AZ$5*((DATE(YEAR($B319),MONTH($B319),MIN(AZ$6,DAY(EOMONTH($B319,0))))&gt;=$B319)*(DATE(YEAR($B319),MONTH($B319),MIN(AZ$6,DAY(EOMONTH($B319,0))))&lt;$C319)+(DATE(YEAR($B319),MONTH($B319)+1,MIN(AZ$6,DAY(EOMONTH($B319,1))))&gt;=$B319)*(DATE(YEAR($B319),MONTH($B319)+1,MIN(AZ$6,DAY(EOMONTH($B319,1))))&lt;$C319)))</f>
        <v>0</v>
      </c>
      <c r="BA319" s="48" t="n">
        <f aca="false">IF(OR(N(BA$5)=0,BA$6=""),0,BA$5*((DATE(YEAR($B319),MONTH($B319),MIN(BA$6,DAY(EOMONTH($B319,0))))&gt;=$B319)*(DATE(YEAR($B319),MONTH($B319),MIN(BA$6,DAY(EOMONTH($B319,0))))&lt;$C319)+(DATE(YEAR($B319),MONTH($B319)+1,MIN(BA$6,DAY(EOMONTH($B319,1))))&gt;=$B319)*(DATE(YEAR($B319),MONTH($B319)+1,MIN(BA$6,DAY(EOMONTH($B319,1))))&lt;$C319)))</f>
        <v>0</v>
      </c>
      <c r="BB319" s="48" t="n">
        <f aca="false">IF(OR(N(BB$5)=0,BB$6=""),0,BB$5*((DATE(YEAR($B319),MONTH($B319),MIN(BB$6,DAY(EOMONTH($B319,0))))&gt;=$B319)*(DATE(YEAR($B319),MONTH($B319),MIN(BB$6,DAY(EOMONTH($B319,0))))&lt;$C319)+(DATE(YEAR($B319),MONTH($B319)+1,MIN(BB$6,DAY(EOMONTH($B319,1))))&gt;=$B319)*(DATE(YEAR($B319),MONTH($B319)+1,MIN(BB$6,DAY(EOMONTH($B319,1))))&lt;$C319)))</f>
        <v>0</v>
      </c>
      <c r="BC319" s="48" t="n">
        <f aca="false">IF(OR(N(BC$5)=0,BC$6=""),0,BC$5*((DATE(YEAR($B319),MONTH($B319),MIN(BC$6,DAY(EOMONTH($B319,0))))&gt;=$B319)*(DATE(YEAR($B319),MONTH($B319),MIN(BC$6,DAY(EOMONTH($B319,0))))&lt;$C319)+(DATE(YEAR($B319),MONTH($B319)+1,MIN(BC$6,DAY(EOMONTH($B319,1))))&gt;=$B319)*(DATE(YEAR($B319),MONTH($B319)+1,MIN(BC$6,DAY(EOMONTH($B319,1))))&lt;$C319)))</f>
        <v>0</v>
      </c>
      <c r="BD319" s="48" t="n">
        <f aca="false">IF(OR(N(BD$5)=0,BD$6=""),0,BD$5*((DATE(YEAR($B319),MONTH($B319),MIN(BD$6,DAY(EOMONTH($B319,0))))&gt;=$B319)*(DATE(YEAR($B319),MONTH($B319),MIN(BD$6,DAY(EOMONTH($B319,0))))&lt;$C319)+(DATE(YEAR($B319),MONTH($B319)+1,MIN(BD$6,DAY(EOMONTH($B319,1))))&gt;=$B319)*(DATE(YEAR($B319),MONTH($B319)+1,MIN(BD$6,DAY(EOMONTH($B319,1))))&lt;$C319)))</f>
        <v>0</v>
      </c>
      <c r="BE319" s="48" t="n">
        <f aca="false">IF(OR(N(BE$5)=0,BE$6=""),0,BE$5*((DATE(YEAR($B319),MONTH($B319),MIN(BE$6,DAY(EOMONTH($B319,0))))&gt;=$B319)*(DATE(YEAR($B319),MONTH($B319),MIN(BE$6,DAY(EOMONTH($B319,0))))&lt;$C319)+(DATE(YEAR($B319),MONTH($B319)+1,MIN(BE$6,DAY(EOMONTH($B319,1))))&gt;=$B319)*(DATE(YEAR($B319),MONTH($B319)+1,MIN(BE$6,DAY(EOMONTH($B319,1))))&lt;$C319)))</f>
        <v>0</v>
      </c>
      <c r="BF319" s="48" t="n">
        <f aca="false">IF(OR(N(BF$5)=0,BF$6=""),0,BF$5*((DATE(YEAR($B319),MONTH($B319),MIN(BF$6,DAY(EOMONTH($B319,0))))&gt;=$B319)*(DATE(YEAR($B319),MONTH($B319),MIN(BF$6,DAY(EOMONTH($B319,0))))&lt;$C319)+(DATE(YEAR($B319),MONTH($B319)+1,MIN(BF$6,DAY(EOMONTH($B319,1))))&gt;=$B319)*(DATE(YEAR($B319),MONTH($B319)+1,MIN(BF$6,DAY(EOMONTH($B319,1))))&lt;$C319)))</f>
        <v>0</v>
      </c>
      <c r="BG319" s="48" t="n">
        <f aca="false">IF(OR(N(BG$5)=0,BG$6=""),0,BG$5*((DATE(YEAR($B319),MONTH($B319),MIN(BG$6,DAY(EOMONTH($B319,0))))&gt;=$B319)*(DATE(YEAR($B319),MONTH($B319),MIN(BG$6,DAY(EOMONTH($B319,0))))&lt;$C319)+(DATE(YEAR($B319),MONTH($B319)+1,MIN(BG$6,DAY(EOMONTH($B319,1))))&gt;=$B319)*(DATE(YEAR($B319),MONTH($B319)+1,MIN(BG$6,DAY(EOMONTH($B319,1))))&lt;$C319)))</f>
        <v>0</v>
      </c>
      <c r="BH319" s="48" t="n">
        <f aca="false">IF(OR(N(BH$5)=0,BH$6=""),0,BH$5*((DATE(YEAR($B319),MONTH($B319),MIN(BH$6,DAY(EOMONTH($B319,0))))&gt;=$B319)*(DATE(YEAR($B319),MONTH($B319),MIN(BH$6,DAY(EOMONTH($B319,0))))&lt;$C319)+(DATE(YEAR($B319),MONTH($B319)+1,MIN(BH$6,DAY(EOMONTH($B319,1))))&gt;=$B319)*(DATE(YEAR($B319),MONTH($B319)+1,MIN(BH$6,DAY(EOMONTH($B319,1))))&lt;$C319)))</f>
        <v>0</v>
      </c>
      <c r="BI319" s="48" t="n">
        <f aca="false">IF(OR(N(BI$5)=0,BI$6=""),0,BI$5*((DATE(YEAR($B319),MONTH($B319),MIN(BI$6,DAY(EOMONTH($B319,0))))&gt;=$B319)*(DATE(YEAR($B319),MONTH($B319),MIN(BI$6,DAY(EOMONTH($B319,0))))&lt;$C319)+(DATE(YEAR($B319),MONTH($B319)+1,MIN(BI$6,DAY(EOMONTH($B319,1))))&gt;=$B319)*(DATE(YEAR($B319),MONTH($B319)+1,MIN(BI$6,DAY(EOMONTH($B319,1))))&lt;$C319)))</f>
        <v>0</v>
      </c>
      <c r="BJ319" s="48" t="n">
        <f aca="false">IF(OR(N(BJ$5)=0,BJ$6=""),0,BJ$5*((DATE(YEAR($B319),MONTH($B319),MIN(BJ$6,DAY(EOMONTH($B319,0))))&gt;=$B319)*(DATE(YEAR($B319),MONTH($B319),MIN(BJ$6,DAY(EOMONTH($B319,0))))&lt;$C319)+(DATE(YEAR($B319),MONTH($B319)+1,MIN(BJ$6,DAY(EOMONTH($B319,1))))&gt;=$B319)*(DATE(YEAR($B319),MONTH($B319)+1,MIN(BJ$6,DAY(EOMONTH($B319,1))))&lt;$C319)))</f>
        <v>0</v>
      </c>
      <c r="BK319" s="48" t="n">
        <f aca="false">IF(OR(N(BK$5)=0,BK$6=""),0,BK$5*((DATE(YEAR($B319),MONTH($B319),MIN(BK$6,DAY(EOMONTH($B319,0))))&gt;=$B319)*(DATE(YEAR($B319),MONTH($B319),MIN(BK$6,DAY(EOMONTH($B319,0))))&lt;$C319)+(DATE(YEAR($B319),MONTH($B319)+1,MIN(BK$6,DAY(EOMONTH($B319,1))))&gt;=$B319)*(DATE(YEAR($B319),MONTH($B319)+1,MIN(BK$6,DAY(EOMONTH($B319,1))))&lt;$C319)))</f>
        <v>0</v>
      </c>
      <c r="BL319" s="48" t="n">
        <f aca="false">IF(OR(N(BL$5)=0,BL$6=""),0,BL$5*((DATE(YEAR($B319),MONTH($B319),MIN(BL$6,DAY(EOMONTH($B319,0))))&gt;=$B319)*(DATE(YEAR($B319),MONTH($B319),MIN(BL$6,DAY(EOMONTH($B319,0))))&lt;$C319)+(DATE(YEAR($B319),MONTH($B319)+1,MIN(BL$6,DAY(EOMONTH($B319,1))))&gt;=$B319)*(DATE(YEAR($B319),MONTH($B319)+1,MIN(BL$6,DAY(EOMONTH($B319,1))))&lt;$C319)))</f>
        <v>0</v>
      </c>
      <c r="BM319" s="48" t="n">
        <f aca="false">IF(OR(N(BM$5)=0,BM$6=""),0,BM$5*((DATE(YEAR($B319),MONTH($B319),MIN(BM$6,DAY(EOMONTH($B319,0))))&gt;=$B319)*(DATE(YEAR($B319),MONTH($B319),MIN(BM$6,DAY(EOMONTH($B319,0))))&lt;$C319)+(DATE(YEAR($B319),MONTH($B319)+1,MIN(BM$6,DAY(EOMONTH($B319,1))))&gt;=$B319)*(DATE(YEAR($B319),MONTH($B319)+1,MIN(BM$6,DAY(EOMONTH($B319,1))))&lt;$C319)))</f>
        <v>0</v>
      </c>
      <c r="BN319" s="48" t="n">
        <f aca="false">IF(OR(N(BN$5)=0,BN$6=""),0,BN$5*((DATE(YEAR($B319),MONTH($B319),MIN(BN$6,DAY(EOMONTH($B319,0))))&gt;=$B319)*(DATE(YEAR($B319),MONTH($B319),MIN(BN$6,DAY(EOMONTH($B319,0))))&lt;$C319)+(DATE(YEAR($B319),MONTH($B319)+1,MIN(BN$6,DAY(EOMONTH($B319,1))))&gt;=$B319)*(DATE(YEAR($B319),MONTH($B319)+1,MIN(BN$6,DAY(EOMONTH($B319,1))))&lt;$C319)))</f>
        <v>0</v>
      </c>
      <c r="BO319" s="48" t="n">
        <f aca="false">IF(OR(N(BO$5)=0,BO$6=""),0,BO$5*((DATE(YEAR($B319),MONTH($B319),MIN(BO$6,DAY(EOMONTH($B319,0))))&gt;=$B319)*(DATE(YEAR($B319),MONTH($B319),MIN(BO$6,DAY(EOMONTH($B319,0))))&lt;$C319)+(DATE(YEAR($B319),MONTH($B319)+1,MIN(BO$6,DAY(EOMONTH($B319,1))))&gt;=$B319)*(DATE(YEAR($B319),MONTH($B319)+1,MIN(BO$6,DAY(EOMONTH($B319,1))))&lt;$C319)))</f>
        <v>0</v>
      </c>
      <c r="BP319" s="48" t="n">
        <f aca="false">IF(OR(N(BP$5)=0,BP$6=""),0,BP$5*((DATE(YEAR($B319),MONTH($B319),MIN(BP$6,DAY(EOMONTH($B319,0))))&gt;=$B319)*(DATE(YEAR($B319),MONTH($B319),MIN(BP$6,DAY(EOMONTH($B319,0))))&lt;$C319)+(DATE(YEAR($B319),MONTH($B319)+1,MIN(BP$6,DAY(EOMONTH($B319,1))))&gt;=$B319)*(DATE(YEAR($B319),MONTH($B319)+1,MIN(BP$6,DAY(EOMONTH($B319,1))))&lt;$C319)))</f>
        <v>0</v>
      </c>
      <c r="BQ319" s="48" t="n">
        <f aca="false">IF(OR(N(BQ$5)=0,BQ$6=""),0,BQ$5*((DATE(YEAR($B319),MONTH($B319),MIN(BQ$6,DAY(EOMONTH($B319,0))))&gt;=$B319)*(DATE(YEAR($B319),MONTH($B319),MIN(BQ$6,DAY(EOMONTH($B319,0))))&lt;$C319)+(DATE(YEAR($B319),MONTH($B319)+1,MIN(BQ$6,DAY(EOMONTH($B319,1))))&gt;=$B319)*(DATE(YEAR($B319),MONTH($B319)+1,MIN(BQ$6,DAY(EOMONTH($B319,1))))&lt;$C319)))</f>
        <v>0</v>
      </c>
      <c r="BR319" s="48" t="n">
        <f aca="false">IF(OR(N(BR$5)=0,BR$6=""),0,BR$5*((DATE(YEAR($B319),MONTH($B319),MIN(BR$6,DAY(EOMONTH($B319,0))))&gt;=$B319)*(DATE(YEAR($B319),MONTH($B319),MIN(BR$6,DAY(EOMONTH($B319,0))))&lt;$C319)+(DATE(YEAR($B319),MONTH($B319)+1,MIN(BR$6,DAY(EOMONTH($B319,1))))&gt;=$B319)*(DATE(YEAR($B319),MONTH($B319)+1,MIN(BR$6,DAY(EOMONTH($B319,1))))&lt;$C319)))</f>
        <v>0</v>
      </c>
      <c r="BS319" s="48" t="n">
        <f aca="false">IF(OR(N(BS$5)=0,BS$6=""),0,BS$5*((DATE(YEAR($B319),MONTH($B319),MIN(BS$6,DAY(EOMONTH($B319,0))))&gt;=$B319)*(DATE(YEAR($B319),MONTH($B319),MIN(BS$6,DAY(EOMONTH($B319,0))))&lt;$C319)+(DATE(YEAR($B319),MONTH($B319)+1,MIN(BS$6,DAY(EOMONTH($B319,1))))&gt;=$B319)*(DATE(YEAR($B319),MONTH($B319)+1,MIN(BS$6,DAY(EOMONTH($B319,1))))&lt;$C319)))</f>
        <v>0</v>
      </c>
      <c r="BT319" s="48" t="n">
        <f aca="false">IF(OR(N(BT$5)=0,BT$6=""),0,BT$5*((DATE(YEAR($B319),MONTH($B319),MIN(BT$6,DAY(EOMONTH($B319,0))))&gt;=$B319)*(DATE(YEAR($B319),MONTH($B319),MIN(BT$6,DAY(EOMONTH($B319,0))))&lt;$C319)+(DATE(YEAR($B319),MONTH($B319)+1,MIN(BT$6,DAY(EOMONTH($B319,1))))&gt;=$B319)*(DATE(YEAR($B319),MONTH($B319)+1,MIN(BT$6,DAY(EOMONTH($B319,1))))&lt;$C319)))</f>
        <v>0</v>
      </c>
      <c r="BU319" s="48" t="n">
        <f aca="false">IF(OR(N(BU$5)=0,BU$6=""),0,BU$5*((DATE(YEAR($B319),MONTH($B319),MIN(BU$6,DAY(EOMONTH($B319,0))))&gt;=$B319)*(DATE(YEAR($B319),MONTH($B319),MIN(BU$6,DAY(EOMONTH($B319,0))))&lt;$C319)+(DATE(YEAR($B319),MONTH($B319)+1,MIN(BU$6,DAY(EOMONTH($B319,1))))&gt;=$B319)*(DATE(YEAR($B319),MONTH($B319)+1,MIN(BU$6,DAY(EOMONTH($B319,1))))&lt;$C319)))</f>
        <v>0</v>
      </c>
      <c r="BV319" s="48" t="n">
        <f aca="false">IF(OR(N(BV$5)=0,BV$6=""),0,BV$5*((DATE(YEAR($B319),MONTH($B319),MIN(BV$6,DAY(EOMONTH($B319,0))))&gt;=$B319)*(DATE(YEAR($B319),MONTH($B319),MIN(BV$6,DAY(EOMONTH($B319,0))))&lt;$C319)+(DATE(YEAR($B319),MONTH($B319)+1,MIN(BV$6,DAY(EOMONTH($B319,1))))&gt;=$B319)*(DATE(YEAR($B319),MONTH($B319)+1,MIN(BV$6,DAY(EOMONTH($B319,1))))&lt;$C319)))</f>
        <v>0</v>
      </c>
      <c r="BW319" s="48" t="n">
        <f aca="false">IF(OR(N(BW$5)=0,BW$6=""),0,BW$5*((DATE(YEAR($B319),MONTH($B319),MIN(BW$6,DAY(EOMONTH($B319,0))))&gt;=$B319)*(DATE(YEAR($B319),MONTH($B319),MIN(BW$6,DAY(EOMONTH($B319,0))))&lt;$C319)+(DATE(YEAR($B319),MONTH($B319)+1,MIN(BW$6,DAY(EOMONTH($B319,1))))&gt;=$B319)*(DATE(YEAR($B319),MONTH($B319)+1,MIN(BW$6,DAY(EOMONTH($B319,1))))&lt;$C319)))</f>
        <v>0</v>
      </c>
      <c r="BX319" s="48" t="n">
        <f aca="false">MIN(Z319,(FT318*(1+FT$5/Setup!$C$36)+IF($V319=1,N($F319),0)))</f>
        <v>0</v>
      </c>
      <c r="BY319" s="48" t="n">
        <f aca="false">MIN(AA319,(FU318*(1+FU$5/Setup!$C$36)+IF($V319=2,N($F319),0)))</f>
        <v>0</v>
      </c>
      <c r="BZ319" s="48" t="n">
        <f aca="false">MIN(AB319,(FV318*(1+FV$5/Setup!$C$36)+IF($V319=3,N($F319),0)))</f>
        <v>0</v>
      </c>
      <c r="CA319" s="48" t="n">
        <f aca="false">MIN(AC319,(FW318*(1+FW$5/Setup!$C$36)+IF($V319=4,N($F319),0)))</f>
        <v>0</v>
      </c>
      <c r="CB319" s="48" t="n">
        <f aca="false">MIN(AD319,(FX318*(1+FX$5/Setup!$C$36)+IF($V319=5,N($F319),0)))</f>
        <v>0</v>
      </c>
      <c r="CC319" s="48" t="n">
        <f aca="false">MIN(AE319,(FY318*(1+FY$5/Setup!$C$36)+IF($V319=6,N($F319),0)))</f>
        <v>0</v>
      </c>
      <c r="CD319" s="48" t="n">
        <f aca="false">MIN(AF319,(FZ318*(1+FZ$5/Setup!$C$36)+IF($V319=7,N($F319),0)))</f>
        <v>0</v>
      </c>
      <c r="CE319" s="48" t="n">
        <f aca="false">MIN(AG319,(GA318*(1+GA$5/Setup!$C$36)+IF($V319=8,N($F319),0)))</f>
        <v>0</v>
      </c>
      <c r="CF319" s="48" t="n">
        <f aca="false">MIN(AH319,(GB318*(1+GB$5/Setup!$C$36)+IF($V319=9,N($F319),0)))</f>
        <v>0</v>
      </c>
      <c r="CG319" s="48" t="n">
        <f aca="false">MIN(AI319,(GC318*(1+GC$5/Setup!$C$36)+IF($V319=10,N($F319),0)))</f>
        <v>0</v>
      </c>
      <c r="CH319" s="48" t="n">
        <f aca="false">MIN(AJ319,(GD318*(1+GD$5/Setup!$C$36)+IF($V319=11,N($F319),0)))</f>
        <v>0</v>
      </c>
      <c r="CI319" s="48" t="n">
        <f aca="false">MIN(AK319,(GE318*(1+GE$5/Setup!$C$36)+IF($V319=12,N($F319),0)))</f>
        <v>0</v>
      </c>
      <c r="CJ319" s="48" t="n">
        <f aca="false">MIN(AL319,(GF318*(1+GF$5/Setup!$C$36)+IF($V319=13,N($F319),0)))</f>
        <v>0</v>
      </c>
      <c r="CK319" s="48" t="n">
        <f aca="false">MIN(AM319,(GG318*(1+GG$5/Setup!$C$36)+IF($V319=14,N($F319),0)))</f>
        <v>0</v>
      </c>
      <c r="CL319" s="48" t="n">
        <f aca="false">MIN(AN319,(GH318*(1+GH$5/Setup!$C$36)+IF($V319=15,N($F319),0)))</f>
        <v>0</v>
      </c>
      <c r="CM319" s="48" t="n">
        <f aca="false">MIN(AO319,(GI318*(1+GI$5/Setup!$C$36)+IF($V319=16,N($F319),0)))</f>
        <v>0</v>
      </c>
      <c r="CN319" s="48" t="n">
        <f aca="false">MIN(AP319,(GJ318*(1+GJ$5/Setup!$C$36)+IF($V319=17,N($F319),0)))</f>
        <v>0</v>
      </c>
      <c r="CO319" s="48" t="n">
        <f aca="false">MIN(AQ319,(GK318*(1+GK$5/Setup!$C$36)+IF($V319=18,N($F319),0)))</f>
        <v>0</v>
      </c>
      <c r="CP319" s="48" t="n">
        <f aca="false">MIN(AR319,(GL318*(1+GL$5/Setup!$C$36)+IF($V319=19,N($F319),0)))</f>
        <v>0</v>
      </c>
      <c r="CQ319" s="48" t="n">
        <f aca="false">MIN(AS319,(GM318*(1+GM$5/Setup!$C$36)+IF($V319=20,N($F319),0)))</f>
        <v>0</v>
      </c>
      <c r="CR319" s="48" t="n">
        <f aca="false">MIN(AT319,(GN318*(1+GN$5/Setup!$C$36)+IF($V319=21,N($F319),0)))</f>
        <v>0</v>
      </c>
      <c r="CS319" s="48" t="n">
        <f aca="false">MIN(AU319,(GO318*(1+GO$5/Setup!$C$36)+IF($V319=22,N($F319),0)))</f>
        <v>0</v>
      </c>
      <c r="CT319" s="48" t="n">
        <f aca="false">MIN(AV319,(GP318*(1+GP$5/Setup!$C$36)+IF($V319=23,N($F319),0)))</f>
        <v>0</v>
      </c>
      <c r="CU319" s="48" t="n">
        <f aca="false">MIN(AW319,(GQ318*(1+GQ$5/Setup!$C$36)+IF($V319=24,N($F319),0)))</f>
        <v>0</v>
      </c>
      <c r="CV319" s="48" t="n">
        <f aca="false">MIN(AX319,(GR318*(1+GR$5/Setup!$C$36)+IF($V319=25,N($F319),0)))</f>
        <v>0</v>
      </c>
      <c r="CW319" s="48" t="n">
        <f aca="false">MIN(AY319,(GS318*(1+GS$5/Setup!$C$36)+IF($V319=26,N($F319),0)))</f>
        <v>0</v>
      </c>
      <c r="CX319" s="48" t="n">
        <f aca="false">MIN(AZ319,(GT318*(1+GT$5/Setup!$C$36)+IF($V319=27,N($F319),0)))</f>
        <v>0</v>
      </c>
      <c r="CY319" s="48" t="n">
        <f aca="false">MIN(BA319,(GU318*(1+GU$5/Setup!$C$36)+IF($V319=28,N($F319),0)))</f>
        <v>0</v>
      </c>
      <c r="CZ319" s="48" t="n">
        <f aca="false">MIN(BB319,(GV318*(1+GV$5/Setup!$C$36)+IF($V319=29,N($F319),0)))</f>
        <v>0</v>
      </c>
      <c r="DA319" s="48" t="n">
        <f aca="false">MIN(BC319,(GW318*(1+GW$5/Setup!$C$36)+IF($V319=30,N($F319),0)))</f>
        <v>0</v>
      </c>
      <c r="DB319" s="48" t="n">
        <f aca="false">MIN(BD319,(GX318*(1+GX$5/Setup!$C$36)+IF($V319=31,N($F319),0)))</f>
        <v>0</v>
      </c>
      <c r="DC319" s="48" t="n">
        <f aca="false">MIN(BE319,(GY318*(1+GY$5/Setup!$C$36)+IF($V319=32,N($F319),0)))</f>
        <v>0</v>
      </c>
      <c r="DD319" s="48" t="n">
        <f aca="false">MIN(BF319,(GZ318*(1+GZ$5/Setup!$C$36)+IF($V319=33,N($F319),0)))</f>
        <v>0</v>
      </c>
      <c r="DE319" s="48" t="n">
        <f aca="false">MIN(BG319,(HA318*(1+HA$5/Setup!$C$36)+IF($V319=34,N($F319),0)))</f>
        <v>0</v>
      </c>
      <c r="DF319" s="48" t="n">
        <f aca="false">MIN(BH319,(HB318*(1+HB$5/Setup!$C$36)+IF($V319=35,N($F319),0)))</f>
        <v>0</v>
      </c>
      <c r="DG319" s="48" t="n">
        <f aca="false">MIN(BI319,(HC318*(1+HC$5/Setup!$C$36)+IF($V319=36,N($F319),0)))</f>
        <v>0</v>
      </c>
      <c r="DH319" s="48" t="n">
        <f aca="false">MIN(BJ319,(HD318*(1+HD$5/Setup!$C$36)+IF($V319=37,N($F319),0)))</f>
        <v>0</v>
      </c>
      <c r="DI319" s="48" t="n">
        <f aca="false">MIN(BK319,(HE318*(1+HE$5/Setup!$C$36)+IF($V319=38,N($F319),0)))</f>
        <v>0</v>
      </c>
      <c r="DJ319" s="48" t="n">
        <f aca="false">MIN(BL319,(HF318*(1+HF$5/Setup!$C$36)+IF($V319=39,N($F319),0)))</f>
        <v>0</v>
      </c>
      <c r="DK319" s="48" t="n">
        <f aca="false">MIN(BM319,(HG318*(1+HG$5/Setup!$C$36)+IF($V319=40,N($F319),0)))</f>
        <v>0</v>
      </c>
      <c r="DL319" s="48" t="n">
        <f aca="false">MIN(BN319,(HH318*(1+HH$5/Setup!$C$36)+IF($V319=41,N($F319),0)))</f>
        <v>0</v>
      </c>
      <c r="DM319" s="48" t="n">
        <f aca="false">MIN(BO319,(HI318*(1+HI$5/Setup!$C$36)+IF($V319=42,N($F319),0)))</f>
        <v>0</v>
      </c>
      <c r="DN319" s="48" t="n">
        <f aca="false">MIN(BP319,(HJ318*(1+HJ$5/Setup!$C$36)+IF($V319=43,N($F319),0)))</f>
        <v>0</v>
      </c>
      <c r="DO319" s="48" t="n">
        <f aca="false">MIN(BQ319,(HK318*(1+HK$5/Setup!$C$36)+IF($V319=44,N($F319),0)))</f>
        <v>0</v>
      </c>
      <c r="DP319" s="48" t="n">
        <f aca="false">MIN(BR319,(HL318*(1+HL$5/Setup!$C$36)+IF($V319=45,N($F319),0)))</f>
        <v>0</v>
      </c>
      <c r="DQ319" s="48" t="n">
        <f aca="false">MIN(BS319,(HM318*(1+HM$5/Setup!$C$36)+IF($V319=46,N($F319),0)))</f>
        <v>0</v>
      </c>
      <c r="DR319" s="48" t="n">
        <f aca="false">MIN(BT319,(HN318*(1+HN$5/Setup!$C$36)+IF($V319=47,N($F319),0)))</f>
        <v>0</v>
      </c>
      <c r="DS319" s="48" t="n">
        <f aca="false">MIN(BU319,(HO318*(1+HO$5/Setup!$C$36)+IF($V319=48,N($F319),0)))</f>
        <v>0</v>
      </c>
      <c r="DT319" s="48" t="n">
        <f aca="false">MIN(BV319,(HP318*(1+HP$5/Setup!$C$36)+IF($V319=49,N($F319),0)))</f>
        <v>0</v>
      </c>
      <c r="DU319" s="48" t="n">
        <f aca="false">MIN(BW319,(HQ318*(1+HQ$5/Setup!$C$36)+IF($V319=50,N($F319),0)))</f>
        <v>0</v>
      </c>
      <c r="DV319" s="48" t="n">
        <f aca="false">MIN(MAX((FT318*(1+FT$5/Setup!$C$36)+IF($V319=1,N($F319),0))-BX319,0),MAX($P319-0,0))</f>
        <v>0</v>
      </c>
      <c r="DW319" s="48" t="n">
        <f aca="false">MIN(MAX((FU318*(1+FU$5/Setup!$C$36)+IF($V319=2,N($F319),0))-BY319,0),MAX($P319-SUM(DV319:DV319),0))</f>
        <v>0</v>
      </c>
      <c r="DX319" s="48" t="n">
        <f aca="false">MIN(MAX((FV318*(1+FV$5/Setup!$C$36)+IF($V319=3,N($F319),0))-BZ319,0),MAX($P319-SUM(DV319:DW319),0))</f>
        <v>0</v>
      </c>
      <c r="DY319" s="48" t="n">
        <f aca="false">MIN(MAX((FW318*(1+FW$5/Setup!$C$36)+IF($V319=4,N($F319),0))-CA319,0),MAX($P319-SUM(DV319:DX319),0))</f>
        <v>0</v>
      </c>
      <c r="DZ319" s="48" t="n">
        <f aca="false">MIN(MAX((FX318*(1+FX$5/Setup!$C$36)+IF($V319=5,N($F319),0))-CB319,0),MAX($P319-SUM(DV319:DY319),0))</f>
        <v>0</v>
      </c>
      <c r="EA319" s="48" t="n">
        <f aca="false">MIN(MAX((FY318*(1+FY$5/Setup!$C$36)+IF($V319=6,N($F319),0))-CC319,0),MAX($P319-SUM(DV319:DZ319),0))</f>
        <v>0</v>
      </c>
      <c r="EB319" s="48" t="n">
        <f aca="false">MIN(MAX((FZ318*(1+FZ$5/Setup!$C$36)+IF($V319=7,N($F319),0))-CD319,0),MAX($P319-SUM(DV319:EA319),0))</f>
        <v>0</v>
      </c>
      <c r="EC319" s="48" t="n">
        <f aca="false">MIN(MAX((GA318*(1+GA$5/Setup!$C$36)+IF($V319=8,N($F319),0))-CE319,0),MAX($P319-SUM(DV319:EB319),0))</f>
        <v>0</v>
      </c>
      <c r="ED319" s="48" t="n">
        <f aca="false">MIN(MAX((GB318*(1+GB$5/Setup!$C$36)+IF($V319=9,N($F319),0))-CF319,0),MAX($P319-SUM(DV319:EC319),0))</f>
        <v>0</v>
      </c>
      <c r="EE319" s="48" t="n">
        <f aca="false">MIN(MAX((GC318*(1+GC$5/Setup!$C$36)+IF($V319=10,N($F319),0))-CG319,0),MAX($P319-SUM(DV319:ED319),0))</f>
        <v>0</v>
      </c>
      <c r="EF319" s="48" t="n">
        <f aca="false">MIN(MAX((GD318*(1+GD$5/Setup!$C$36)+IF($V319=11,N($F319),0))-CH319,0),MAX($P319-SUM(DV319:EE319),0))</f>
        <v>0</v>
      </c>
      <c r="EG319" s="48" t="n">
        <f aca="false">MIN(MAX((GE318*(1+GE$5/Setup!$C$36)+IF($V319=12,N($F319),0))-CI319,0),MAX($P319-SUM(DV319:EF319),0))</f>
        <v>0</v>
      </c>
      <c r="EH319" s="48" t="n">
        <f aca="false">MIN(MAX((GF318*(1+GF$5/Setup!$C$36)+IF($V319=13,N($F319),0))-CJ319,0),MAX($P319-SUM(DV319:EG319),0))</f>
        <v>0</v>
      </c>
      <c r="EI319" s="48" t="n">
        <f aca="false">MIN(MAX((GG318*(1+GG$5/Setup!$C$36)+IF($V319=14,N($F319),0))-CK319,0),MAX($P319-SUM(DV319:EH319),0))</f>
        <v>0</v>
      </c>
      <c r="EJ319" s="48" t="n">
        <f aca="false">MIN(MAX((GH318*(1+GH$5/Setup!$C$36)+IF($V319=15,N($F319),0))-CL319,0),MAX($P319-SUM(DV319:EI319),0))</f>
        <v>0</v>
      </c>
      <c r="EK319" s="48" t="n">
        <f aca="false">MIN(MAX((GI318*(1+GI$5/Setup!$C$36)+IF($V319=16,N($F319),0))-CM319,0),MAX($P319-SUM(DV319:EJ319),0))</f>
        <v>0</v>
      </c>
      <c r="EL319" s="48" t="n">
        <f aca="false">MIN(MAX((GJ318*(1+GJ$5/Setup!$C$36)+IF($V319=17,N($F319),0))-CN319,0),MAX($P319-SUM(DV319:EK319),0))</f>
        <v>0</v>
      </c>
      <c r="EM319" s="48" t="n">
        <f aca="false">MIN(MAX((GK318*(1+GK$5/Setup!$C$36)+IF($V319=18,N($F319),0))-CO319,0),MAX($P319-SUM(DV319:EL319),0))</f>
        <v>0</v>
      </c>
      <c r="EN319" s="48" t="n">
        <f aca="false">MIN(MAX((GL318*(1+GL$5/Setup!$C$36)+IF($V319=19,N($F319),0))-CP319,0),MAX($P319-SUM(DV319:EM319),0))</f>
        <v>0</v>
      </c>
      <c r="EO319" s="48" t="n">
        <f aca="false">MIN(MAX((GM318*(1+GM$5/Setup!$C$36)+IF($V319=20,N($F319),0))-CQ319,0),MAX($P319-SUM(DV319:EN319),0))</f>
        <v>0</v>
      </c>
      <c r="EP319" s="48" t="n">
        <f aca="false">MIN(MAX((GN318*(1+GN$5/Setup!$C$36)+IF($V319=21,N($F319),0))-CR319,0),MAX($P319-SUM(DV319:EO319),0))</f>
        <v>0</v>
      </c>
      <c r="EQ319" s="48" t="n">
        <f aca="false">MIN(MAX((GO318*(1+GO$5/Setup!$C$36)+IF($V319=22,N($F319),0))-CS319,0),MAX($P319-SUM(DV319:EP319),0))</f>
        <v>0</v>
      </c>
      <c r="ER319" s="48" t="n">
        <f aca="false">MIN(MAX((GP318*(1+GP$5/Setup!$C$36)+IF($V319=23,N($F319),0))-CT319,0),MAX($P319-SUM(DV319:EQ319),0))</f>
        <v>0</v>
      </c>
      <c r="ES319" s="48" t="n">
        <f aca="false">MIN(MAX((GQ318*(1+GQ$5/Setup!$C$36)+IF($V319=24,N($F319),0))-CU319,0),MAX($P319-SUM(DV319:ER319),0))</f>
        <v>0</v>
      </c>
      <c r="ET319" s="48" t="n">
        <f aca="false">MIN(MAX((GR318*(1+GR$5/Setup!$C$36)+IF($V319=25,N($F319),0))-CV319,0),MAX($P319-SUM(DV319:ES319),0))</f>
        <v>0</v>
      </c>
      <c r="EU319" s="48" t="n">
        <f aca="false">MIN(MAX((GS318*(1+GS$5/Setup!$C$36)+IF($V319=26,N($F319),0))-CW319,0),MAX($P319-SUM(DV319:ET319),0))</f>
        <v>0</v>
      </c>
      <c r="EV319" s="48" t="n">
        <f aca="false">MIN(MAX((GT318*(1+GT$5/Setup!$C$36)+IF($V319=27,N($F319),0))-CX319,0),MAX($P319-SUM(DV319:EU319),0))</f>
        <v>0</v>
      </c>
      <c r="EW319" s="48" t="n">
        <f aca="false">MIN(MAX((GU318*(1+GU$5/Setup!$C$36)+IF($V319=28,N($F319),0))-CY319,0),MAX($P319-SUM(DV319:EV319),0))</f>
        <v>0</v>
      </c>
      <c r="EX319" s="48" t="n">
        <f aca="false">MIN(MAX((GV318*(1+GV$5/Setup!$C$36)+IF($V319=29,N($F319),0))-CZ319,0),MAX($P319-SUM(DV319:EW319),0))</f>
        <v>0</v>
      </c>
      <c r="EY319" s="48" t="n">
        <f aca="false">MIN(MAX((GW318*(1+GW$5/Setup!$C$36)+IF($V319=30,N($F319),0))-DA319,0),MAX($P319-SUM(DV319:EX319),0))</f>
        <v>0</v>
      </c>
      <c r="EZ319" s="48" t="n">
        <f aca="false">MIN(MAX((GX318*(1+GX$5/Setup!$C$36)+IF($V319=31,N($F319),0))-DB319,0),MAX($P319-SUM(DV319:EY319),0))</f>
        <v>0</v>
      </c>
      <c r="FA319" s="48" t="n">
        <f aca="false">MIN(MAX((GY318*(1+GY$5/Setup!$C$36)+IF($V319=32,N($F319),0))-DC319,0),MAX($P319-SUM(DV319:EZ319),0))</f>
        <v>0</v>
      </c>
      <c r="FB319" s="48" t="n">
        <f aca="false">MIN(MAX((GZ318*(1+GZ$5/Setup!$C$36)+IF($V319=33,N($F319),0))-DD319,0),MAX($P319-SUM(DV319:FA319),0))</f>
        <v>0</v>
      </c>
      <c r="FC319" s="48" t="n">
        <f aca="false">MIN(MAX((HA318*(1+HA$5/Setup!$C$36)+IF($V319=34,N($F319),0))-DE319,0),MAX($P319-SUM(DV319:FB319),0))</f>
        <v>0</v>
      </c>
      <c r="FD319" s="48" t="n">
        <f aca="false">MIN(MAX((HB318*(1+HB$5/Setup!$C$36)+IF($V319=35,N($F319),0))-DF319,0),MAX($P319-SUM(DV319:FC319),0))</f>
        <v>0</v>
      </c>
      <c r="FE319" s="48" t="n">
        <f aca="false">MIN(MAX((HC318*(1+HC$5/Setup!$C$36)+IF($V319=36,N($F319),0))-DG319,0),MAX($P319-SUM(DV319:FD319),0))</f>
        <v>0</v>
      </c>
      <c r="FF319" s="48" t="n">
        <f aca="false">MIN(MAX((HD318*(1+HD$5/Setup!$C$36)+IF($V319=37,N($F319),0))-DH319,0),MAX($P319-SUM(DV319:FE319),0))</f>
        <v>0</v>
      </c>
      <c r="FG319" s="48" t="n">
        <f aca="false">MIN(MAX((HE318*(1+HE$5/Setup!$C$36)+IF($V319=38,N($F319),0))-DI319,0),MAX($P319-SUM(DV319:FF319),0))</f>
        <v>0</v>
      </c>
      <c r="FH319" s="48" t="n">
        <f aca="false">MIN(MAX((HF318*(1+HF$5/Setup!$C$36)+IF($V319=39,N($F319),0))-DJ319,0),MAX($P319-SUM(DV319:FG319),0))</f>
        <v>0</v>
      </c>
      <c r="FI319" s="48" t="n">
        <f aca="false">MIN(MAX((HG318*(1+HG$5/Setup!$C$36)+IF($V319=40,N($F319),0))-DK319,0),MAX($P319-SUM(DV319:FH319),0))</f>
        <v>0</v>
      </c>
      <c r="FJ319" s="48" t="n">
        <f aca="false">MIN(MAX((HH318*(1+HH$5/Setup!$C$36)+IF($V319=41,N($F319),0))-DL319,0),MAX($P319-SUM(DV319:FI319),0))</f>
        <v>0</v>
      </c>
      <c r="FK319" s="48" t="n">
        <f aca="false">MIN(MAX((HI318*(1+HI$5/Setup!$C$36)+IF($V319=42,N($F319),0))-DM319,0),MAX($P319-SUM(DV319:FJ319),0))</f>
        <v>0</v>
      </c>
      <c r="FL319" s="48" t="n">
        <f aca="false">MIN(MAX((HJ318*(1+HJ$5/Setup!$C$36)+IF($V319=43,N($F319),0))-DN319,0),MAX($P319-SUM(DV319:FK319),0))</f>
        <v>0</v>
      </c>
      <c r="FM319" s="48" t="n">
        <f aca="false">MIN(MAX((HK318*(1+HK$5/Setup!$C$36)+IF($V319=44,N($F319),0))-DO319,0),MAX($P319-SUM(DV319:FL319),0))</f>
        <v>0</v>
      </c>
      <c r="FN319" s="48" t="n">
        <f aca="false">MIN(MAX((HL318*(1+HL$5/Setup!$C$36)+IF($V319=45,N($F319),0))-DP319,0),MAX($P319-SUM(DV319:FM319),0))</f>
        <v>0</v>
      </c>
      <c r="FO319" s="48" t="n">
        <f aca="false">MIN(MAX((HM318*(1+HM$5/Setup!$C$36)+IF($V319=46,N($F319),0))-DQ319,0),MAX($P319-SUM(DV319:FN319),0))</f>
        <v>0</v>
      </c>
      <c r="FP319" s="48" t="n">
        <f aca="false">MIN(MAX((HN318*(1+HN$5/Setup!$C$36)+IF($V319=47,N($F319),0))-DR319,0),MAX($P319-SUM(DV319:FO319),0))</f>
        <v>0</v>
      </c>
      <c r="FQ319" s="48" t="n">
        <f aca="false">MIN(MAX((HO318*(1+HO$5/Setup!$C$36)+IF($V319=48,N($F319),0))-DS319,0),MAX($P319-SUM(DV319:FP319),0))</f>
        <v>0</v>
      </c>
      <c r="FR319" s="48" t="n">
        <f aca="false">MIN(MAX((HP318*(1+HP$5/Setup!$C$36)+IF($V319=49,N($F319),0))-DT319,0),MAX($P319-SUM(DV319:FQ319),0))</f>
        <v>0</v>
      </c>
      <c r="FS319" s="48" t="n">
        <f aca="false">MIN(MAX((HQ318*(1+HQ$5/Setup!$C$36)+IF($V319=50,N($F319),0))-DU319,0),MAX($P319-SUM(DV319:FR319),0))</f>
        <v>0</v>
      </c>
      <c r="FT319" s="48" t="n">
        <f aca="false">IF((FT318*(1+FT$5/Setup!$C$36)+IF($V319=1,N($F319),0))-BX319-DV319&lt;0.005,0,(FT318*(1+FT$5/Setup!$C$36)+IF($V319=1,N($F319),0))-BX319-DV319)</f>
        <v>0</v>
      </c>
      <c r="FU319" s="48" t="n">
        <f aca="false">IF((FU318*(1+FU$5/Setup!$C$36)+IF($V319=2,N($F319),0))-BY319-DW319&lt;0.005,0,(FU318*(1+FU$5/Setup!$C$36)+IF($V319=2,N($F319),0))-BY319-DW319)</f>
        <v>0</v>
      </c>
      <c r="FV319" s="48" t="n">
        <f aca="false">IF((FV318*(1+FV$5/Setup!$C$36)+IF($V319=3,N($F319),0))-BZ319-DX319&lt;0.005,0,(FV318*(1+FV$5/Setup!$C$36)+IF($V319=3,N($F319),0))-BZ319-DX319)</f>
        <v>0</v>
      </c>
      <c r="FW319" s="48" t="n">
        <f aca="false">IF((FW318*(1+FW$5/Setup!$C$36)+IF($V319=4,N($F319),0))-CA319-DY319&lt;0.005,0,(FW318*(1+FW$5/Setup!$C$36)+IF($V319=4,N($F319),0))-CA319-DY319)</f>
        <v>0</v>
      </c>
      <c r="FX319" s="48" t="n">
        <f aca="false">IF((FX318*(1+FX$5/Setup!$C$36)+IF($V319=5,N($F319),0))-CB319-DZ319&lt;0.005,0,(FX318*(1+FX$5/Setup!$C$36)+IF($V319=5,N($F319),0))-CB319-DZ319)</f>
        <v>0</v>
      </c>
      <c r="FY319" s="48" t="n">
        <f aca="false">IF((FY318*(1+FY$5/Setup!$C$36)+IF($V319=6,N($F319),0))-CC319-EA319&lt;0.005,0,(FY318*(1+FY$5/Setup!$C$36)+IF($V319=6,N($F319),0))-CC319-EA319)</f>
        <v>0</v>
      </c>
      <c r="FZ319" s="48" t="n">
        <f aca="false">IF((FZ318*(1+FZ$5/Setup!$C$36)+IF($V319=7,N($F319),0))-CD319-EB319&lt;0.005,0,(FZ318*(1+FZ$5/Setup!$C$36)+IF($V319=7,N($F319),0))-CD319-EB319)</f>
        <v>0</v>
      </c>
      <c r="GA319" s="48" t="n">
        <f aca="false">IF((GA318*(1+GA$5/Setup!$C$36)+IF($V319=8,N($F319),0))-CE319-EC319&lt;0.005,0,(GA318*(1+GA$5/Setup!$C$36)+IF($V319=8,N($F319),0))-CE319-EC319)</f>
        <v>0</v>
      </c>
      <c r="GB319" s="48" t="n">
        <f aca="false">IF((GB318*(1+GB$5/Setup!$C$36)+IF($V319=9,N($F319),0))-CF319-ED319&lt;0.005,0,(GB318*(1+GB$5/Setup!$C$36)+IF($V319=9,N($F319),0))-CF319-ED319)</f>
        <v>0</v>
      </c>
      <c r="GC319" s="48" t="n">
        <f aca="false">IF((GC318*(1+GC$5/Setup!$C$36)+IF($V319=10,N($F319),0))-CG319-EE319&lt;0.005,0,(GC318*(1+GC$5/Setup!$C$36)+IF($V319=10,N($F319),0))-CG319-EE319)</f>
        <v>0</v>
      </c>
      <c r="GD319" s="48" t="n">
        <f aca="false">IF((GD318*(1+GD$5/Setup!$C$36)+IF($V319=11,N($F319),0))-CH319-EF319&lt;0.005,0,(GD318*(1+GD$5/Setup!$C$36)+IF($V319=11,N($F319),0))-CH319-EF319)</f>
        <v>0</v>
      </c>
      <c r="GE319" s="48" t="n">
        <f aca="false">IF((GE318*(1+GE$5/Setup!$C$36)+IF($V319=12,N($F319),0))-CI319-EG319&lt;0.005,0,(GE318*(1+GE$5/Setup!$C$36)+IF($V319=12,N($F319),0))-CI319-EG319)</f>
        <v>0</v>
      </c>
      <c r="GF319" s="48" t="n">
        <f aca="false">IF((GF318*(1+GF$5/Setup!$C$36)+IF($V319=13,N($F319),0))-CJ319-EH319&lt;0.005,0,(GF318*(1+GF$5/Setup!$C$36)+IF($V319=13,N($F319),0))-CJ319-EH319)</f>
        <v>0</v>
      </c>
      <c r="GG319" s="48" t="n">
        <f aca="false">IF((GG318*(1+GG$5/Setup!$C$36)+IF($V319=14,N($F319),0))-CK319-EI319&lt;0.005,0,(GG318*(1+GG$5/Setup!$C$36)+IF($V319=14,N($F319),0))-CK319-EI319)</f>
        <v>0</v>
      </c>
      <c r="GH319" s="48" t="n">
        <f aca="false">IF((GH318*(1+GH$5/Setup!$C$36)+IF($V319=15,N($F319),0))-CL319-EJ319&lt;0.005,0,(GH318*(1+GH$5/Setup!$C$36)+IF($V319=15,N($F319),0))-CL319-EJ319)</f>
        <v>0</v>
      </c>
      <c r="GI319" s="48" t="n">
        <f aca="false">IF((GI318*(1+GI$5/Setup!$C$36)+IF($V319=16,N($F319),0))-CM319-EK319&lt;0.005,0,(GI318*(1+GI$5/Setup!$C$36)+IF($V319=16,N($F319),0))-CM319-EK319)</f>
        <v>0</v>
      </c>
      <c r="GJ319" s="48" t="n">
        <f aca="false">IF((GJ318*(1+GJ$5/Setup!$C$36)+IF($V319=17,N($F319),0))-CN319-EL319&lt;0.005,0,(GJ318*(1+GJ$5/Setup!$C$36)+IF($V319=17,N($F319),0))-CN319-EL319)</f>
        <v>0</v>
      </c>
      <c r="GK319" s="48" t="n">
        <f aca="false">IF((GK318*(1+GK$5/Setup!$C$36)+IF($V319=18,N($F319),0))-CO319-EM319&lt;0.005,0,(GK318*(1+GK$5/Setup!$C$36)+IF($V319=18,N($F319),0))-CO319-EM319)</f>
        <v>0</v>
      </c>
      <c r="GL319" s="48" t="n">
        <f aca="false">IF((GL318*(1+GL$5/Setup!$C$36)+IF($V319=19,N($F319),0))-CP319-EN319&lt;0.005,0,(GL318*(1+GL$5/Setup!$C$36)+IF($V319=19,N($F319),0))-CP319-EN319)</f>
        <v>0</v>
      </c>
      <c r="GM319" s="48" t="n">
        <f aca="false">IF((GM318*(1+GM$5/Setup!$C$36)+IF($V319=20,N($F319),0))-CQ319-EO319&lt;0.005,0,(GM318*(1+GM$5/Setup!$C$36)+IF($V319=20,N($F319),0))-CQ319-EO319)</f>
        <v>0</v>
      </c>
      <c r="GN319" s="48" t="n">
        <f aca="false">IF((GN318*(1+GN$5/Setup!$C$36)+IF($V319=21,N($F319),0))-CR319-EP319&lt;0.005,0,(GN318*(1+GN$5/Setup!$C$36)+IF($V319=21,N($F319),0))-CR319-EP319)</f>
        <v>0</v>
      </c>
      <c r="GO319" s="48" t="n">
        <f aca="false">IF((GO318*(1+GO$5/Setup!$C$36)+IF($V319=22,N($F319),0))-CS319-EQ319&lt;0.005,0,(GO318*(1+GO$5/Setup!$C$36)+IF($V319=22,N($F319),0))-CS319-EQ319)</f>
        <v>0</v>
      </c>
      <c r="GP319" s="48" t="n">
        <f aca="false">IF((GP318*(1+GP$5/Setup!$C$36)+IF($V319=23,N($F319),0))-CT319-ER319&lt;0.005,0,(GP318*(1+GP$5/Setup!$C$36)+IF($V319=23,N($F319),0))-CT319-ER319)</f>
        <v>0</v>
      </c>
      <c r="GQ319" s="48" t="n">
        <f aca="false">IF((GQ318*(1+GQ$5/Setup!$C$36)+IF($V319=24,N($F319),0))-CU319-ES319&lt;0.005,0,(GQ318*(1+GQ$5/Setup!$C$36)+IF($V319=24,N($F319),0))-CU319-ES319)</f>
        <v>0</v>
      </c>
      <c r="GR319" s="48" t="n">
        <f aca="false">IF((GR318*(1+GR$5/Setup!$C$36)+IF($V319=25,N($F319),0))-CV319-ET319&lt;0.005,0,(GR318*(1+GR$5/Setup!$C$36)+IF($V319=25,N($F319),0))-CV319-ET319)</f>
        <v>0</v>
      </c>
      <c r="GS319" s="48" t="n">
        <f aca="false">IF((GS318*(1+GS$5/Setup!$C$36)+IF($V319=26,N($F319),0))-CW319-EU319&lt;0.005,0,(GS318*(1+GS$5/Setup!$C$36)+IF($V319=26,N($F319),0))-CW319-EU319)</f>
        <v>0</v>
      </c>
      <c r="GT319" s="48" t="n">
        <f aca="false">IF((GT318*(1+GT$5/Setup!$C$36)+IF($V319=27,N($F319),0))-CX319-EV319&lt;0.005,0,(GT318*(1+GT$5/Setup!$C$36)+IF($V319=27,N($F319),0))-CX319-EV319)</f>
        <v>0</v>
      </c>
      <c r="GU319" s="48" t="n">
        <f aca="false">IF((GU318*(1+GU$5/Setup!$C$36)+IF($V319=28,N($F319),0))-CY319-EW319&lt;0.005,0,(GU318*(1+GU$5/Setup!$C$36)+IF($V319=28,N($F319),0))-CY319-EW319)</f>
        <v>0</v>
      </c>
      <c r="GV319" s="48" t="n">
        <f aca="false">IF((GV318*(1+GV$5/Setup!$C$36)+IF($V319=29,N($F319),0))-CZ319-EX319&lt;0.005,0,(GV318*(1+GV$5/Setup!$C$36)+IF($V319=29,N($F319),0))-CZ319-EX319)</f>
        <v>0</v>
      </c>
      <c r="GW319" s="48" t="n">
        <f aca="false">IF((GW318*(1+GW$5/Setup!$C$36)+IF($V319=30,N($F319),0))-DA319-EY319&lt;0.005,0,(GW318*(1+GW$5/Setup!$C$36)+IF($V319=30,N($F319),0))-DA319-EY319)</f>
        <v>0</v>
      </c>
      <c r="GX319" s="48" t="n">
        <f aca="false">IF((GX318*(1+GX$5/Setup!$C$36)+IF($V319=31,N($F319),0))-DB319-EZ319&lt;0.005,0,(GX318*(1+GX$5/Setup!$C$36)+IF($V319=31,N($F319),0))-DB319-EZ319)</f>
        <v>0</v>
      </c>
      <c r="GY319" s="48" t="n">
        <f aca="false">IF((GY318*(1+GY$5/Setup!$C$36)+IF($V319=32,N($F319),0))-DC319-FA319&lt;0.005,0,(GY318*(1+GY$5/Setup!$C$36)+IF($V319=32,N($F319),0))-DC319-FA319)</f>
        <v>0</v>
      </c>
      <c r="GZ319" s="48" t="n">
        <f aca="false">IF((GZ318*(1+GZ$5/Setup!$C$36)+IF($V319=33,N($F319),0))-DD319-FB319&lt;0.005,0,(GZ318*(1+GZ$5/Setup!$C$36)+IF($V319=33,N($F319),0))-DD319-FB319)</f>
        <v>0</v>
      </c>
      <c r="HA319" s="48" t="n">
        <f aca="false">IF((HA318*(1+HA$5/Setup!$C$36)+IF($V319=34,N($F319),0))-DE319-FC319&lt;0.005,0,(HA318*(1+HA$5/Setup!$C$36)+IF($V319=34,N($F319),0))-DE319-FC319)</f>
        <v>0</v>
      </c>
      <c r="HB319" s="48" t="n">
        <f aca="false">IF((HB318*(1+HB$5/Setup!$C$36)+IF($V319=35,N($F319),0))-DF319-FD319&lt;0.005,0,(HB318*(1+HB$5/Setup!$C$36)+IF($V319=35,N($F319),0))-DF319-FD319)</f>
        <v>0</v>
      </c>
      <c r="HC319" s="48" t="n">
        <f aca="false">IF((HC318*(1+HC$5/Setup!$C$36)+IF($V319=36,N($F319),0))-DG319-FE319&lt;0.005,0,(HC318*(1+HC$5/Setup!$C$36)+IF($V319=36,N($F319),0))-DG319-FE319)</f>
        <v>0</v>
      </c>
      <c r="HD319" s="48" t="n">
        <f aca="false">IF((HD318*(1+HD$5/Setup!$C$36)+IF($V319=37,N($F319),0))-DH319-FF319&lt;0.005,0,(HD318*(1+HD$5/Setup!$C$36)+IF($V319=37,N($F319),0))-DH319-FF319)</f>
        <v>0</v>
      </c>
      <c r="HE319" s="48" t="n">
        <f aca="false">IF((HE318*(1+HE$5/Setup!$C$36)+IF($V319=38,N($F319),0))-DI319-FG319&lt;0.005,0,(HE318*(1+HE$5/Setup!$C$36)+IF($V319=38,N($F319),0))-DI319-FG319)</f>
        <v>0</v>
      </c>
      <c r="HF319" s="48" t="n">
        <f aca="false">IF((HF318*(1+HF$5/Setup!$C$36)+IF($V319=39,N($F319),0))-DJ319-FH319&lt;0.005,0,(HF318*(1+HF$5/Setup!$C$36)+IF($V319=39,N($F319),0))-DJ319-FH319)</f>
        <v>0</v>
      </c>
      <c r="HG319" s="48" t="n">
        <f aca="false">IF((HG318*(1+HG$5/Setup!$C$36)+IF($V319=40,N($F319),0))-DK319-FI319&lt;0.005,0,(HG318*(1+HG$5/Setup!$C$36)+IF($V319=40,N($F319),0))-DK319-FI319)</f>
        <v>0</v>
      </c>
      <c r="HH319" s="48" t="n">
        <f aca="false">IF((HH318*(1+HH$5/Setup!$C$36)+IF($V319=41,N($F319),0))-DL319-FJ319&lt;0.005,0,(HH318*(1+HH$5/Setup!$C$36)+IF($V319=41,N($F319),0))-DL319-FJ319)</f>
        <v>0</v>
      </c>
      <c r="HI319" s="48" t="n">
        <f aca="false">IF((HI318*(1+HI$5/Setup!$C$36)+IF($V319=42,N($F319),0))-DM319-FK319&lt;0.005,0,(HI318*(1+HI$5/Setup!$C$36)+IF($V319=42,N($F319),0))-DM319-FK319)</f>
        <v>0</v>
      </c>
      <c r="HJ319" s="48" t="n">
        <f aca="false">IF((HJ318*(1+HJ$5/Setup!$C$36)+IF($V319=43,N($F319),0))-DN319-FL319&lt;0.005,0,(HJ318*(1+HJ$5/Setup!$C$36)+IF($V319=43,N($F319),0))-DN319-FL319)</f>
        <v>0</v>
      </c>
      <c r="HK319" s="48" t="n">
        <f aca="false">IF((HK318*(1+HK$5/Setup!$C$36)+IF($V319=44,N($F319),0))-DO319-FM319&lt;0.005,0,(HK318*(1+HK$5/Setup!$C$36)+IF($V319=44,N($F319),0))-DO319-FM319)</f>
        <v>0</v>
      </c>
      <c r="HL319" s="48" t="n">
        <f aca="false">IF((HL318*(1+HL$5/Setup!$C$36)+IF($V319=45,N($F319),0))-DP319-FN319&lt;0.005,0,(HL318*(1+HL$5/Setup!$C$36)+IF($V319=45,N($F319),0))-DP319-FN319)</f>
        <v>0</v>
      </c>
      <c r="HM319" s="48" t="n">
        <f aca="false">IF((HM318*(1+HM$5/Setup!$C$36)+IF($V319=46,N($F319),0))-DQ319-FO319&lt;0.005,0,(HM318*(1+HM$5/Setup!$C$36)+IF($V319=46,N($F319),0))-DQ319-FO319)</f>
        <v>0</v>
      </c>
      <c r="HN319" s="48" t="n">
        <f aca="false">IF((HN318*(1+HN$5/Setup!$C$36)+IF($V319=47,N($F319),0))-DR319-FP319&lt;0.005,0,(HN318*(1+HN$5/Setup!$C$36)+IF($V319=47,N($F319),0))-DR319-FP319)</f>
        <v>0</v>
      </c>
      <c r="HO319" s="48" t="n">
        <f aca="false">IF((HO318*(1+HO$5/Setup!$C$36)+IF($V319=48,N($F319),0))-DS319-FQ319&lt;0.005,0,(HO318*(1+HO$5/Setup!$C$36)+IF($V319=48,N($F319),0))-DS319-FQ319)</f>
        <v>0</v>
      </c>
      <c r="HP319" s="48" t="n">
        <f aca="false">IF((HP318*(1+HP$5/Setup!$C$36)+IF($V319=49,N($F319),0))-DT319-FR319&lt;0.005,0,(HP318*(1+HP$5/Setup!$C$36)+IF($V319=49,N($F319),0))-DT319-FR319)</f>
        <v>0</v>
      </c>
      <c r="HQ319" s="48" t="n">
        <f aca="false">IF((HQ318*(1+HQ$5/Setup!$C$36)+IF($V319=50,N($F319),0))-DU319-FS319&lt;0.005,0,(HQ318*(1+HQ$5/Setup!$C$36)+IF($V319=50,N($F319),0))-DU319-FS319)</f>
        <v>0</v>
      </c>
    </row>
    <row r="320" customFormat="false" ht="15" hidden="false" customHeight="false" outlineLevel="0" collapsed="false">
      <c r="A320" s="44" t="n">
        <v>312</v>
      </c>
      <c r="B320" s="45" t="n">
        <f aca="false">IF(Setup!$C$7="Every month",EDATE(Setup!$C$8,($A320-1)),IF(Setup!$C$7="Twice a month",DATE(YEAR(Setup!$C$8),MONTH(Setup!$C$8)+INT((($A320-1)+Setup!$C$41)/2),MIN(IF(MOD(($A320-1)+Setup!$C$41,2)=0,Setup!$C$39,Setup!$C$40),DAY(EOMONTH(DATE(YEAR(Setup!$C$8),MONTH(Setup!$C$8)+INT((($A320-1)+Setup!$C$41)/2),1),0)))),Setup!$C$8+($A320-1)*IF(Setup!$C$7="Every week",7,14)))</f>
        <v>50679</v>
      </c>
      <c r="C320" s="45" t="n">
        <f aca="false">IF(Setup!$C$7="Every month",EDATE(Setup!$C$8,$A320),IF(Setup!$C$7="Twice a month",DATE(YEAR(Setup!$C$8),MONTH(Setup!$C$8)+INT(($A320+Setup!$C$41)/2),MIN(IF(MOD($A320+Setup!$C$41,2)=0,Setup!$C$39,Setup!$C$40),DAY(EOMONTH(DATE(YEAR(Setup!$C$8),MONTH(Setup!$C$8)+INT(($A320+Setup!$C$41)/2),1),0)))),Setup!$C$8+$A320*IF(Setup!$C$7="Every week",7,14)))</f>
        <v>50693</v>
      </c>
      <c r="D320" s="46"/>
      <c r="E320" s="47"/>
      <c r="F320" s="47"/>
      <c r="G320" s="47"/>
      <c r="H320" s="47"/>
      <c r="I320" s="48" t="n">
        <f aca="false">N(Setup!$C$11)+N(E320)</f>
        <v>100</v>
      </c>
      <c r="J320" s="48" t="n">
        <f aca="false">MIN(Setup!$C$37,MAX(I320,0))</f>
        <v>9.23076923076923</v>
      </c>
      <c r="K320" s="48" t="n">
        <f aca="false">MIN(MAX(N(Setup!$C$14)-L319,0),MAX(I320-J320,0))</f>
        <v>0</v>
      </c>
      <c r="L320" s="48" t="n">
        <f aca="false">L319+K320-N(G320)</f>
        <v>500</v>
      </c>
      <c r="M320" s="48" t="n">
        <f aca="false">M319+J320-N(H320)</f>
        <v>2879.99999999999</v>
      </c>
      <c r="N320" s="48" t="n">
        <f aca="false">SUM(BX320:DU320)</f>
        <v>0</v>
      </c>
      <c r="O320" s="48" t="n">
        <f aca="false">SUM(Z320:BW320)-N320</f>
        <v>25</v>
      </c>
      <c r="P320" s="48" t="n">
        <f aca="false">MAX(I320-J320-K320,0)+O320</f>
        <v>115.769230769231</v>
      </c>
      <c r="Q320" s="48" t="n">
        <f aca="false">SUM(DV320:FS320)</f>
        <v>0</v>
      </c>
      <c r="R320" s="49" t="n">
        <f aca="false">N320+J320+K320+Q320</f>
        <v>9.23076923076923</v>
      </c>
      <c r="S320" s="48" t="n">
        <f aca="false">T320-T319-N(F320)+N320+Q320</f>
        <v>0</v>
      </c>
      <c r="T320" s="49" t="n">
        <f aca="false">SUM(FT320:HQ320)</f>
        <v>0</v>
      </c>
      <c r="U320" s="44" t="str">
        <f aca="false">IF(T319&lt;0.005,"",INDEX(Helpers!$C$2:$C$51,IF(_xlfn.MINIFS($DV$6:$FS$6,DV320:FS320,"&gt;0.005")=0,V320,_xlfn.MINIFS($DV$6:$FS$6,DV320:FS320,"&gt;0.005"))))</f>
        <v/>
      </c>
      <c r="V320" s="44" t="n">
        <f aca="false">IF(_xlfn.MINIFS($FT$6:$HQ$6,FT319:HQ319,"&gt;0.005")=0,1,_xlfn.MINIFS($FT$6:$HQ$6,FT319:HQ319,"&gt;0.005"))</f>
        <v>1</v>
      </c>
      <c r="W320" s="44" t="n">
        <f aca="false">IF(AND(D320&lt;&gt;"Paid",T319&gt;0.005),1,0)</f>
        <v>0</v>
      </c>
      <c r="X320" s="48" t="n">
        <f aca="false">SUMPRODUCT(((Helpers!$G$2:$G$51*(1+(Helpers!$D$2:$D$51+0.000000001)/12)^(($B320-Setup!$C$8)/(365.25/12))-Helpers!$E$2:$E$51*((1+(Helpers!$D$2:$D$51+0.000000001)/12)^(($B320-Setup!$C$8)/(365.25/12))-1)/((Helpers!$D$2:$D$51+0.000000001)/12))&gt;0)*(Helpers!$G$2:$G$51*(1+(Helpers!$D$2:$D$51+0.000000001)/12)^(($B320-Setup!$C$8)/(365.25/12))-Helpers!$E$2:$E$51*((1+(Helpers!$D$2:$D$51+0.000000001)/12)^(($B320-Setup!$C$8)/(365.25/12))-1)/((Helpers!$D$2:$D$51+0.000000001)/12)))</f>
        <v>0</v>
      </c>
      <c r="Y320" s="48"/>
      <c r="Z320" s="48" t="n">
        <f aca="false">IF(OR(N(Z$5)=0,Z$6=""),0,Z$5*((DATE(YEAR($B320),MONTH($B320),MIN(Z$6,DAY(EOMONTH($B320,0))))&gt;=$B320)*(DATE(YEAR($B320),MONTH($B320),MIN(Z$6,DAY(EOMONTH($B320,0))))&lt;$C320)+(DATE(YEAR($B320),MONTH($B320)+1,MIN(Z$6,DAY(EOMONTH($B320,1))))&gt;=$B320)*(DATE(YEAR($B320),MONTH($B320)+1,MIN(Z$6,DAY(EOMONTH($B320,1))))&lt;$C320)))</f>
        <v>25</v>
      </c>
      <c r="AA320" s="48" t="n">
        <f aca="false">IF(OR(N(AA$5)=0,AA$6=""),0,AA$5*((DATE(YEAR($B320),MONTH($B320),MIN(AA$6,DAY(EOMONTH($B320,0))))&gt;=$B320)*(DATE(YEAR($B320),MONTH($B320),MIN(AA$6,DAY(EOMONTH($B320,0))))&lt;$C320)+(DATE(YEAR($B320),MONTH($B320)+1,MIN(AA$6,DAY(EOMONTH($B320,1))))&gt;=$B320)*(DATE(YEAR($B320),MONTH($B320)+1,MIN(AA$6,DAY(EOMONTH($B320,1))))&lt;$C320)))</f>
        <v>0</v>
      </c>
      <c r="AB320" s="48" t="n">
        <f aca="false">IF(OR(N(AB$5)=0,AB$6=""),0,AB$5*((DATE(YEAR($B320),MONTH($B320),MIN(AB$6,DAY(EOMONTH($B320,0))))&gt;=$B320)*(DATE(YEAR($B320),MONTH($B320),MIN(AB$6,DAY(EOMONTH($B320,0))))&lt;$C320)+(DATE(YEAR($B320),MONTH($B320)+1,MIN(AB$6,DAY(EOMONTH($B320,1))))&gt;=$B320)*(DATE(YEAR($B320),MONTH($B320)+1,MIN(AB$6,DAY(EOMONTH($B320,1))))&lt;$C320)))</f>
        <v>0</v>
      </c>
      <c r="AC320" s="48" t="n">
        <f aca="false">IF(OR(N(AC$5)=0,AC$6=""),0,AC$5*((DATE(YEAR($B320),MONTH($B320),MIN(AC$6,DAY(EOMONTH($B320,0))))&gt;=$B320)*(DATE(YEAR($B320),MONTH($B320),MIN(AC$6,DAY(EOMONTH($B320,0))))&lt;$C320)+(DATE(YEAR($B320),MONTH($B320)+1,MIN(AC$6,DAY(EOMONTH($B320,1))))&gt;=$B320)*(DATE(YEAR($B320),MONTH($B320)+1,MIN(AC$6,DAY(EOMONTH($B320,1))))&lt;$C320)))</f>
        <v>0</v>
      </c>
      <c r="AD320" s="48" t="n">
        <f aca="false">IF(OR(N(AD$5)=0,AD$6=""),0,AD$5*((DATE(YEAR($B320),MONTH($B320),MIN(AD$6,DAY(EOMONTH($B320,0))))&gt;=$B320)*(DATE(YEAR($B320),MONTH($B320),MIN(AD$6,DAY(EOMONTH($B320,0))))&lt;$C320)+(DATE(YEAR($B320),MONTH($B320)+1,MIN(AD$6,DAY(EOMONTH($B320,1))))&gt;=$B320)*(DATE(YEAR($B320),MONTH($B320)+1,MIN(AD$6,DAY(EOMONTH($B320,1))))&lt;$C320)))</f>
        <v>0</v>
      </c>
      <c r="AE320" s="48" t="n">
        <f aca="false">IF(OR(N(AE$5)=0,AE$6=""),0,AE$5*((DATE(YEAR($B320),MONTH($B320),MIN(AE$6,DAY(EOMONTH($B320,0))))&gt;=$B320)*(DATE(YEAR($B320),MONTH($B320),MIN(AE$6,DAY(EOMONTH($B320,0))))&lt;$C320)+(DATE(YEAR($B320),MONTH($B320)+1,MIN(AE$6,DAY(EOMONTH($B320,1))))&gt;=$B320)*(DATE(YEAR($B320),MONTH($B320)+1,MIN(AE$6,DAY(EOMONTH($B320,1))))&lt;$C320)))</f>
        <v>0</v>
      </c>
      <c r="AF320" s="48" t="n">
        <f aca="false">IF(OR(N(AF$5)=0,AF$6=""),0,AF$5*((DATE(YEAR($B320),MONTH($B320),MIN(AF$6,DAY(EOMONTH($B320,0))))&gt;=$B320)*(DATE(YEAR($B320),MONTH($B320),MIN(AF$6,DAY(EOMONTH($B320,0))))&lt;$C320)+(DATE(YEAR($B320),MONTH($B320)+1,MIN(AF$6,DAY(EOMONTH($B320,1))))&gt;=$B320)*(DATE(YEAR($B320),MONTH($B320)+1,MIN(AF$6,DAY(EOMONTH($B320,1))))&lt;$C320)))</f>
        <v>0</v>
      </c>
      <c r="AG320" s="48" t="n">
        <f aca="false">IF(OR(N(AG$5)=0,AG$6=""),0,AG$5*((DATE(YEAR($B320),MONTH($B320),MIN(AG$6,DAY(EOMONTH($B320,0))))&gt;=$B320)*(DATE(YEAR($B320),MONTH($B320),MIN(AG$6,DAY(EOMONTH($B320,0))))&lt;$C320)+(DATE(YEAR($B320),MONTH($B320)+1,MIN(AG$6,DAY(EOMONTH($B320,1))))&gt;=$B320)*(DATE(YEAR($B320),MONTH($B320)+1,MIN(AG$6,DAY(EOMONTH($B320,1))))&lt;$C320)))</f>
        <v>0</v>
      </c>
      <c r="AH320" s="48" t="n">
        <f aca="false">IF(OR(N(AH$5)=0,AH$6=""),0,AH$5*((DATE(YEAR($B320),MONTH($B320),MIN(AH$6,DAY(EOMONTH($B320,0))))&gt;=$B320)*(DATE(YEAR($B320),MONTH($B320),MIN(AH$6,DAY(EOMONTH($B320,0))))&lt;$C320)+(DATE(YEAR($B320),MONTH($B320)+1,MIN(AH$6,DAY(EOMONTH($B320,1))))&gt;=$B320)*(DATE(YEAR($B320),MONTH($B320)+1,MIN(AH$6,DAY(EOMONTH($B320,1))))&lt;$C320)))</f>
        <v>0</v>
      </c>
      <c r="AI320" s="48" t="n">
        <f aca="false">IF(OR(N(AI$5)=0,AI$6=""),0,AI$5*((DATE(YEAR($B320),MONTH($B320),MIN(AI$6,DAY(EOMONTH($B320,0))))&gt;=$B320)*(DATE(YEAR($B320),MONTH($B320),MIN(AI$6,DAY(EOMONTH($B320,0))))&lt;$C320)+(DATE(YEAR($B320),MONTH($B320)+1,MIN(AI$6,DAY(EOMONTH($B320,1))))&gt;=$B320)*(DATE(YEAR($B320),MONTH($B320)+1,MIN(AI$6,DAY(EOMONTH($B320,1))))&lt;$C320)))</f>
        <v>0</v>
      </c>
      <c r="AJ320" s="48" t="n">
        <f aca="false">IF(OR(N(AJ$5)=0,AJ$6=""),0,AJ$5*((DATE(YEAR($B320),MONTH($B320),MIN(AJ$6,DAY(EOMONTH($B320,0))))&gt;=$B320)*(DATE(YEAR($B320),MONTH($B320),MIN(AJ$6,DAY(EOMONTH($B320,0))))&lt;$C320)+(DATE(YEAR($B320),MONTH($B320)+1,MIN(AJ$6,DAY(EOMONTH($B320,1))))&gt;=$B320)*(DATE(YEAR($B320),MONTH($B320)+1,MIN(AJ$6,DAY(EOMONTH($B320,1))))&lt;$C320)))</f>
        <v>0</v>
      </c>
      <c r="AK320" s="48" t="n">
        <f aca="false">IF(OR(N(AK$5)=0,AK$6=""),0,AK$5*((DATE(YEAR($B320),MONTH($B320),MIN(AK$6,DAY(EOMONTH($B320,0))))&gt;=$B320)*(DATE(YEAR($B320),MONTH($B320),MIN(AK$6,DAY(EOMONTH($B320,0))))&lt;$C320)+(DATE(YEAR($B320),MONTH($B320)+1,MIN(AK$6,DAY(EOMONTH($B320,1))))&gt;=$B320)*(DATE(YEAR($B320),MONTH($B320)+1,MIN(AK$6,DAY(EOMONTH($B320,1))))&lt;$C320)))</f>
        <v>0</v>
      </c>
      <c r="AL320" s="48" t="n">
        <f aca="false">IF(OR(N(AL$5)=0,AL$6=""),0,AL$5*((DATE(YEAR($B320),MONTH($B320),MIN(AL$6,DAY(EOMONTH($B320,0))))&gt;=$B320)*(DATE(YEAR($B320),MONTH($B320),MIN(AL$6,DAY(EOMONTH($B320,0))))&lt;$C320)+(DATE(YEAR($B320),MONTH($B320)+1,MIN(AL$6,DAY(EOMONTH($B320,1))))&gt;=$B320)*(DATE(YEAR($B320),MONTH($B320)+1,MIN(AL$6,DAY(EOMONTH($B320,1))))&lt;$C320)))</f>
        <v>0</v>
      </c>
      <c r="AM320" s="48" t="n">
        <f aca="false">IF(OR(N(AM$5)=0,AM$6=""),0,AM$5*((DATE(YEAR($B320),MONTH($B320),MIN(AM$6,DAY(EOMONTH($B320,0))))&gt;=$B320)*(DATE(YEAR($B320),MONTH($B320),MIN(AM$6,DAY(EOMONTH($B320,0))))&lt;$C320)+(DATE(YEAR($B320),MONTH($B320)+1,MIN(AM$6,DAY(EOMONTH($B320,1))))&gt;=$B320)*(DATE(YEAR($B320),MONTH($B320)+1,MIN(AM$6,DAY(EOMONTH($B320,1))))&lt;$C320)))</f>
        <v>0</v>
      </c>
      <c r="AN320" s="48" t="n">
        <f aca="false">IF(OR(N(AN$5)=0,AN$6=""),0,AN$5*((DATE(YEAR($B320),MONTH($B320),MIN(AN$6,DAY(EOMONTH($B320,0))))&gt;=$B320)*(DATE(YEAR($B320),MONTH($B320),MIN(AN$6,DAY(EOMONTH($B320,0))))&lt;$C320)+(DATE(YEAR($B320),MONTH($B320)+1,MIN(AN$6,DAY(EOMONTH($B320,1))))&gt;=$B320)*(DATE(YEAR($B320),MONTH($B320)+1,MIN(AN$6,DAY(EOMONTH($B320,1))))&lt;$C320)))</f>
        <v>0</v>
      </c>
      <c r="AO320" s="48" t="n">
        <f aca="false">IF(OR(N(AO$5)=0,AO$6=""),0,AO$5*((DATE(YEAR($B320),MONTH($B320),MIN(AO$6,DAY(EOMONTH($B320,0))))&gt;=$B320)*(DATE(YEAR($B320),MONTH($B320),MIN(AO$6,DAY(EOMONTH($B320,0))))&lt;$C320)+(DATE(YEAR($B320),MONTH($B320)+1,MIN(AO$6,DAY(EOMONTH($B320,1))))&gt;=$B320)*(DATE(YEAR($B320),MONTH($B320)+1,MIN(AO$6,DAY(EOMONTH($B320,1))))&lt;$C320)))</f>
        <v>0</v>
      </c>
      <c r="AP320" s="48" t="n">
        <f aca="false">IF(OR(N(AP$5)=0,AP$6=""),0,AP$5*((DATE(YEAR($B320),MONTH($B320),MIN(AP$6,DAY(EOMONTH($B320,0))))&gt;=$B320)*(DATE(YEAR($B320),MONTH($B320),MIN(AP$6,DAY(EOMONTH($B320,0))))&lt;$C320)+(DATE(YEAR($B320),MONTH($B320)+1,MIN(AP$6,DAY(EOMONTH($B320,1))))&gt;=$B320)*(DATE(YEAR($B320),MONTH($B320)+1,MIN(AP$6,DAY(EOMONTH($B320,1))))&lt;$C320)))</f>
        <v>0</v>
      </c>
      <c r="AQ320" s="48" t="n">
        <f aca="false">IF(OR(N(AQ$5)=0,AQ$6=""),0,AQ$5*((DATE(YEAR($B320),MONTH($B320),MIN(AQ$6,DAY(EOMONTH($B320,0))))&gt;=$B320)*(DATE(YEAR($B320),MONTH($B320),MIN(AQ$6,DAY(EOMONTH($B320,0))))&lt;$C320)+(DATE(YEAR($B320),MONTH($B320)+1,MIN(AQ$6,DAY(EOMONTH($B320,1))))&gt;=$B320)*(DATE(YEAR($B320),MONTH($B320)+1,MIN(AQ$6,DAY(EOMONTH($B320,1))))&lt;$C320)))</f>
        <v>0</v>
      </c>
      <c r="AR320" s="48" t="n">
        <f aca="false">IF(OR(N(AR$5)=0,AR$6=""),0,AR$5*((DATE(YEAR($B320),MONTH($B320),MIN(AR$6,DAY(EOMONTH($B320,0))))&gt;=$B320)*(DATE(YEAR($B320),MONTH($B320),MIN(AR$6,DAY(EOMONTH($B320,0))))&lt;$C320)+(DATE(YEAR($B320),MONTH($B320)+1,MIN(AR$6,DAY(EOMONTH($B320,1))))&gt;=$B320)*(DATE(YEAR($B320),MONTH($B320)+1,MIN(AR$6,DAY(EOMONTH($B320,1))))&lt;$C320)))</f>
        <v>0</v>
      </c>
      <c r="AS320" s="48" t="n">
        <f aca="false">IF(OR(N(AS$5)=0,AS$6=""),0,AS$5*((DATE(YEAR($B320),MONTH($B320),MIN(AS$6,DAY(EOMONTH($B320,0))))&gt;=$B320)*(DATE(YEAR($B320),MONTH($B320),MIN(AS$6,DAY(EOMONTH($B320,0))))&lt;$C320)+(DATE(YEAR($B320),MONTH($B320)+1,MIN(AS$6,DAY(EOMONTH($B320,1))))&gt;=$B320)*(DATE(YEAR($B320),MONTH($B320)+1,MIN(AS$6,DAY(EOMONTH($B320,1))))&lt;$C320)))</f>
        <v>0</v>
      </c>
      <c r="AT320" s="48" t="n">
        <f aca="false">IF(OR(N(AT$5)=0,AT$6=""),0,AT$5*((DATE(YEAR($B320),MONTH($B320),MIN(AT$6,DAY(EOMONTH($B320,0))))&gt;=$B320)*(DATE(YEAR($B320),MONTH($B320),MIN(AT$6,DAY(EOMONTH($B320,0))))&lt;$C320)+(DATE(YEAR($B320),MONTH($B320)+1,MIN(AT$6,DAY(EOMONTH($B320,1))))&gt;=$B320)*(DATE(YEAR($B320),MONTH($B320)+1,MIN(AT$6,DAY(EOMONTH($B320,1))))&lt;$C320)))</f>
        <v>0</v>
      </c>
      <c r="AU320" s="48" t="n">
        <f aca="false">IF(OR(N(AU$5)=0,AU$6=""),0,AU$5*((DATE(YEAR($B320),MONTH($B320),MIN(AU$6,DAY(EOMONTH($B320,0))))&gt;=$B320)*(DATE(YEAR($B320),MONTH($B320),MIN(AU$6,DAY(EOMONTH($B320,0))))&lt;$C320)+(DATE(YEAR($B320),MONTH($B320)+1,MIN(AU$6,DAY(EOMONTH($B320,1))))&gt;=$B320)*(DATE(YEAR($B320),MONTH($B320)+1,MIN(AU$6,DAY(EOMONTH($B320,1))))&lt;$C320)))</f>
        <v>0</v>
      </c>
      <c r="AV320" s="48" t="n">
        <f aca="false">IF(OR(N(AV$5)=0,AV$6=""),0,AV$5*((DATE(YEAR($B320),MONTH($B320),MIN(AV$6,DAY(EOMONTH($B320,0))))&gt;=$B320)*(DATE(YEAR($B320),MONTH($B320),MIN(AV$6,DAY(EOMONTH($B320,0))))&lt;$C320)+(DATE(YEAR($B320),MONTH($B320)+1,MIN(AV$6,DAY(EOMONTH($B320,1))))&gt;=$B320)*(DATE(YEAR($B320),MONTH($B320)+1,MIN(AV$6,DAY(EOMONTH($B320,1))))&lt;$C320)))</f>
        <v>0</v>
      </c>
      <c r="AW320" s="48" t="n">
        <f aca="false">IF(OR(N(AW$5)=0,AW$6=""),0,AW$5*((DATE(YEAR($B320),MONTH($B320),MIN(AW$6,DAY(EOMONTH($B320,0))))&gt;=$B320)*(DATE(YEAR($B320),MONTH($B320),MIN(AW$6,DAY(EOMONTH($B320,0))))&lt;$C320)+(DATE(YEAR($B320),MONTH($B320)+1,MIN(AW$6,DAY(EOMONTH($B320,1))))&gt;=$B320)*(DATE(YEAR($B320),MONTH($B320)+1,MIN(AW$6,DAY(EOMONTH($B320,1))))&lt;$C320)))</f>
        <v>0</v>
      </c>
      <c r="AX320" s="48" t="n">
        <f aca="false">IF(OR(N(AX$5)=0,AX$6=""),0,AX$5*((DATE(YEAR($B320),MONTH($B320),MIN(AX$6,DAY(EOMONTH($B320,0))))&gt;=$B320)*(DATE(YEAR($B320),MONTH($B320),MIN(AX$6,DAY(EOMONTH($B320,0))))&lt;$C320)+(DATE(YEAR($B320),MONTH($B320)+1,MIN(AX$6,DAY(EOMONTH($B320,1))))&gt;=$B320)*(DATE(YEAR($B320),MONTH($B320)+1,MIN(AX$6,DAY(EOMONTH($B320,1))))&lt;$C320)))</f>
        <v>0</v>
      </c>
      <c r="AY320" s="48" t="n">
        <f aca="false">IF(OR(N(AY$5)=0,AY$6=""),0,AY$5*((DATE(YEAR($B320),MONTH($B320),MIN(AY$6,DAY(EOMONTH($B320,0))))&gt;=$B320)*(DATE(YEAR($B320),MONTH($B320),MIN(AY$6,DAY(EOMONTH($B320,0))))&lt;$C320)+(DATE(YEAR($B320),MONTH($B320)+1,MIN(AY$6,DAY(EOMONTH($B320,1))))&gt;=$B320)*(DATE(YEAR($B320),MONTH($B320)+1,MIN(AY$6,DAY(EOMONTH($B320,1))))&lt;$C320)))</f>
        <v>0</v>
      </c>
      <c r="AZ320" s="48" t="n">
        <f aca="false">IF(OR(N(AZ$5)=0,AZ$6=""),0,AZ$5*((DATE(YEAR($B320),MONTH($B320),MIN(AZ$6,DAY(EOMONTH($B320,0))))&gt;=$B320)*(DATE(YEAR($B320),MONTH($B320),MIN(AZ$6,DAY(EOMONTH($B320,0))))&lt;$C320)+(DATE(YEAR($B320),MONTH($B320)+1,MIN(AZ$6,DAY(EOMONTH($B320,1))))&gt;=$B320)*(DATE(YEAR($B320),MONTH($B320)+1,MIN(AZ$6,DAY(EOMONTH($B320,1))))&lt;$C320)))</f>
        <v>0</v>
      </c>
      <c r="BA320" s="48" t="n">
        <f aca="false">IF(OR(N(BA$5)=0,BA$6=""),0,BA$5*((DATE(YEAR($B320),MONTH($B320),MIN(BA$6,DAY(EOMONTH($B320,0))))&gt;=$B320)*(DATE(YEAR($B320),MONTH($B320),MIN(BA$6,DAY(EOMONTH($B320,0))))&lt;$C320)+(DATE(YEAR($B320),MONTH($B320)+1,MIN(BA$6,DAY(EOMONTH($B320,1))))&gt;=$B320)*(DATE(YEAR($B320),MONTH($B320)+1,MIN(BA$6,DAY(EOMONTH($B320,1))))&lt;$C320)))</f>
        <v>0</v>
      </c>
      <c r="BB320" s="48" t="n">
        <f aca="false">IF(OR(N(BB$5)=0,BB$6=""),0,BB$5*((DATE(YEAR($B320),MONTH($B320),MIN(BB$6,DAY(EOMONTH($B320,0))))&gt;=$B320)*(DATE(YEAR($B320),MONTH($B320),MIN(BB$6,DAY(EOMONTH($B320,0))))&lt;$C320)+(DATE(YEAR($B320),MONTH($B320)+1,MIN(BB$6,DAY(EOMONTH($B320,1))))&gt;=$B320)*(DATE(YEAR($B320),MONTH($B320)+1,MIN(BB$6,DAY(EOMONTH($B320,1))))&lt;$C320)))</f>
        <v>0</v>
      </c>
      <c r="BC320" s="48" t="n">
        <f aca="false">IF(OR(N(BC$5)=0,BC$6=""),0,BC$5*((DATE(YEAR($B320),MONTH($B320),MIN(BC$6,DAY(EOMONTH($B320,0))))&gt;=$B320)*(DATE(YEAR($B320),MONTH($B320),MIN(BC$6,DAY(EOMONTH($B320,0))))&lt;$C320)+(DATE(YEAR($B320),MONTH($B320)+1,MIN(BC$6,DAY(EOMONTH($B320,1))))&gt;=$B320)*(DATE(YEAR($B320),MONTH($B320)+1,MIN(BC$6,DAY(EOMONTH($B320,1))))&lt;$C320)))</f>
        <v>0</v>
      </c>
      <c r="BD320" s="48" t="n">
        <f aca="false">IF(OR(N(BD$5)=0,BD$6=""),0,BD$5*((DATE(YEAR($B320),MONTH($B320),MIN(BD$6,DAY(EOMONTH($B320,0))))&gt;=$B320)*(DATE(YEAR($B320),MONTH($B320),MIN(BD$6,DAY(EOMONTH($B320,0))))&lt;$C320)+(DATE(YEAR($B320),MONTH($B320)+1,MIN(BD$6,DAY(EOMONTH($B320,1))))&gt;=$B320)*(DATE(YEAR($B320),MONTH($B320)+1,MIN(BD$6,DAY(EOMONTH($B320,1))))&lt;$C320)))</f>
        <v>0</v>
      </c>
      <c r="BE320" s="48" t="n">
        <f aca="false">IF(OR(N(BE$5)=0,BE$6=""),0,BE$5*((DATE(YEAR($B320),MONTH($B320),MIN(BE$6,DAY(EOMONTH($B320,0))))&gt;=$B320)*(DATE(YEAR($B320),MONTH($B320),MIN(BE$6,DAY(EOMONTH($B320,0))))&lt;$C320)+(DATE(YEAR($B320),MONTH($B320)+1,MIN(BE$6,DAY(EOMONTH($B320,1))))&gt;=$B320)*(DATE(YEAR($B320),MONTH($B320)+1,MIN(BE$6,DAY(EOMONTH($B320,1))))&lt;$C320)))</f>
        <v>0</v>
      </c>
      <c r="BF320" s="48" t="n">
        <f aca="false">IF(OR(N(BF$5)=0,BF$6=""),0,BF$5*((DATE(YEAR($B320),MONTH($B320),MIN(BF$6,DAY(EOMONTH($B320,0))))&gt;=$B320)*(DATE(YEAR($B320),MONTH($B320),MIN(BF$6,DAY(EOMONTH($B320,0))))&lt;$C320)+(DATE(YEAR($B320),MONTH($B320)+1,MIN(BF$6,DAY(EOMONTH($B320,1))))&gt;=$B320)*(DATE(YEAR($B320),MONTH($B320)+1,MIN(BF$6,DAY(EOMONTH($B320,1))))&lt;$C320)))</f>
        <v>0</v>
      </c>
      <c r="BG320" s="48" t="n">
        <f aca="false">IF(OR(N(BG$5)=0,BG$6=""),0,BG$5*((DATE(YEAR($B320),MONTH($B320),MIN(BG$6,DAY(EOMONTH($B320,0))))&gt;=$B320)*(DATE(YEAR($B320),MONTH($B320),MIN(BG$6,DAY(EOMONTH($B320,0))))&lt;$C320)+(DATE(YEAR($B320),MONTH($B320)+1,MIN(BG$6,DAY(EOMONTH($B320,1))))&gt;=$B320)*(DATE(YEAR($B320),MONTH($B320)+1,MIN(BG$6,DAY(EOMONTH($B320,1))))&lt;$C320)))</f>
        <v>0</v>
      </c>
      <c r="BH320" s="48" t="n">
        <f aca="false">IF(OR(N(BH$5)=0,BH$6=""),0,BH$5*((DATE(YEAR($B320),MONTH($B320),MIN(BH$6,DAY(EOMONTH($B320,0))))&gt;=$B320)*(DATE(YEAR($B320),MONTH($B320),MIN(BH$6,DAY(EOMONTH($B320,0))))&lt;$C320)+(DATE(YEAR($B320),MONTH($B320)+1,MIN(BH$6,DAY(EOMONTH($B320,1))))&gt;=$B320)*(DATE(YEAR($B320),MONTH($B320)+1,MIN(BH$6,DAY(EOMONTH($B320,1))))&lt;$C320)))</f>
        <v>0</v>
      </c>
      <c r="BI320" s="48" t="n">
        <f aca="false">IF(OR(N(BI$5)=0,BI$6=""),0,BI$5*((DATE(YEAR($B320),MONTH($B320),MIN(BI$6,DAY(EOMONTH($B320,0))))&gt;=$B320)*(DATE(YEAR($B320),MONTH($B320),MIN(BI$6,DAY(EOMONTH($B320,0))))&lt;$C320)+(DATE(YEAR($B320),MONTH($B320)+1,MIN(BI$6,DAY(EOMONTH($B320,1))))&gt;=$B320)*(DATE(YEAR($B320),MONTH($B320)+1,MIN(BI$6,DAY(EOMONTH($B320,1))))&lt;$C320)))</f>
        <v>0</v>
      </c>
      <c r="BJ320" s="48" t="n">
        <f aca="false">IF(OR(N(BJ$5)=0,BJ$6=""),0,BJ$5*((DATE(YEAR($B320),MONTH($B320),MIN(BJ$6,DAY(EOMONTH($B320,0))))&gt;=$B320)*(DATE(YEAR($B320),MONTH($B320),MIN(BJ$6,DAY(EOMONTH($B320,0))))&lt;$C320)+(DATE(YEAR($B320),MONTH($B320)+1,MIN(BJ$6,DAY(EOMONTH($B320,1))))&gt;=$B320)*(DATE(YEAR($B320),MONTH($B320)+1,MIN(BJ$6,DAY(EOMONTH($B320,1))))&lt;$C320)))</f>
        <v>0</v>
      </c>
      <c r="BK320" s="48" t="n">
        <f aca="false">IF(OR(N(BK$5)=0,BK$6=""),0,BK$5*((DATE(YEAR($B320),MONTH($B320),MIN(BK$6,DAY(EOMONTH($B320,0))))&gt;=$B320)*(DATE(YEAR($B320),MONTH($B320),MIN(BK$6,DAY(EOMONTH($B320,0))))&lt;$C320)+(DATE(YEAR($B320),MONTH($B320)+1,MIN(BK$6,DAY(EOMONTH($B320,1))))&gt;=$B320)*(DATE(YEAR($B320),MONTH($B320)+1,MIN(BK$6,DAY(EOMONTH($B320,1))))&lt;$C320)))</f>
        <v>0</v>
      </c>
      <c r="BL320" s="48" t="n">
        <f aca="false">IF(OR(N(BL$5)=0,BL$6=""),0,BL$5*((DATE(YEAR($B320),MONTH($B320),MIN(BL$6,DAY(EOMONTH($B320,0))))&gt;=$B320)*(DATE(YEAR($B320),MONTH($B320),MIN(BL$6,DAY(EOMONTH($B320,0))))&lt;$C320)+(DATE(YEAR($B320),MONTH($B320)+1,MIN(BL$6,DAY(EOMONTH($B320,1))))&gt;=$B320)*(DATE(YEAR($B320),MONTH($B320)+1,MIN(BL$6,DAY(EOMONTH($B320,1))))&lt;$C320)))</f>
        <v>0</v>
      </c>
      <c r="BM320" s="48" t="n">
        <f aca="false">IF(OR(N(BM$5)=0,BM$6=""),0,BM$5*((DATE(YEAR($B320),MONTH($B320),MIN(BM$6,DAY(EOMONTH($B320,0))))&gt;=$B320)*(DATE(YEAR($B320),MONTH($B320),MIN(BM$6,DAY(EOMONTH($B320,0))))&lt;$C320)+(DATE(YEAR($B320),MONTH($B320)+1,MIN(BM$6,DAY(EOMONTH($B320,1))))&gt;=$B320)*(DATE(YEAR($B320),MONTH($B320)+1,MIN(BM$6,DAY(EOMONTH($B320,1))))&lt;$C320)))</f>
        <v>0</v>
      </c>
      <c r="BN320" s="48" t="n">
        <f aca="false">IF(OR(N(BN$5)=0,BN$6=""),0,BN$5*((DATE(YEAR($B320),MONTH($B320),MIN(BN$6,DAY(EOMONTH($B320,0))))&gt;=$B320)*(DATE(YEAR($B320),MONTH($B320),MIN(BN$6,DAY(EOMONTH($B320,0))))&lt;$C320)+(DATE(YEAR($B320),MONTH($B320)+1,MIN(BN$6,DAY(EOMONTH($B320,1))))&gt;=$B320)*(DATE(YEAR($B320),MONTH($B320)+1,MIN(BN$6,DAY(EOMONTH($B320,1))))&lt;$C320)))</f>
        <v>0</v>
      </c>
      <c r="BO320" s="48" t="n">
        <f aca="false">IF(OR(N(BO$5)=0,BO$6=""),0,BO$5*((DATE(YEAR($B320),MONTH($B320),MIN(BO$6,DAY(EOMONTH($B320,0))))&gt;=$B320)*(DATE(YEAR($B320),MONTH($B320),MIN(BO$6,DAY(EOMONTH($B320,0))))&lt;$C320)+(DATE(YEAR($B320),MONTH($B320)+1,MIN(BO$6,DAY(EOMONTH($B320,1))))&gt;=$B320)*(DATE(YEAR($B320),MONTH($B320)+1,MIN(BO$6,DAY(EOMONTH($B320,1))))&lt;$C320)))</f>
        <v>0</v>
      </c>
      <c r="BP320" s="48" t="n">
        <f aca="false">IF(OR(N(BP$5)=0,BP$6=""),0,BP$5*((DATE(YEAR($B320),MONTH($B320),MIN(BP$6,DAY(EOMONTH($B320,0))))&gt;=$B320)*(DATE(YEAR($B320),MONTH($B320),MIN(BP$6,DAY(EOMONTH($B320,0))))&lt;$C320)+(DATE(YEAR($B320),MONTH($B320)+1,MIN(BP$6,DAY(EOMONTH($B320,1))))&gt;=$B320)*(DATE(YEAR($B320),MONTH($B320)+1,MIN(BP$6,DAY(EOMONTH($B320,1))))&lt;$C320)))</f>
        <v>0</v>
      </c>
      <c r="BQ320" s="48" t="n">
        <f aca="false">IF(OR(N(BQ$5)=0,BQ$6=""),0,BQ$5*((DATE(YEAR($B320),MONTH($B320),MIN(BQ$6,DAY(EOMONTH($B320,0))))&gt;=$B320)*(DATE(YEAR($B320),MONTH($B320),MIN(BQ$6,DAY(EOMONTH($B320,0))))&lt;$C320)+(DATE(YEAR($B320),MONTH($B320)+1,MIN(BQ$6,DAY(EOMONTH($B320,1))))&gt;=$B320)*(DATE(YEAR($B320),MONTH($B320)+1,MIN(BQ$6,DAY(EOMONTH($B320,1))))&lt;$C320)))</f>
        <v>0</v>
      </c>
      <c r="BR320" s="48" t="n">
        <f aca="false">IF(OR(N(BR$5)=0,BR$6=""),0,BR$5*((DATE(YEAR($B320),MONTH($B320),MIN(BR$6,DAY(EOMONTH($B320,0))))&gt;=$B320)*(DATE(YEAR($B320),MONTH($B320),MIN(BR$6,DAY(EOMONTH($B320,0))))&lt;$C320)+(DATE(YEAR($B320),MONTH($B320)+1,MIN(BR$6,DAY(EOMONTH($B320,1))))&gt;=$B320)*(DATE(YEAR($B320),MONTH($B320)+1,MIN(BR$6,DAY(EOMONTH($B320,1))))&lt;$C320)))</f>
        <v>0</v>
      </c>
      <c r="BS320" s="48" t="n">
        <f aca="false">IF(OR(N(BS$5)=0,BS$6=""),0,BS$5*((DATE(YEAR($B320),MONTH($B320),MIN(BS$6,DAY(EOMONTH($B320,0))))&gt;=$B320)*(DATE(YEAR($B320),MONTH($B320),MIN(BS$6,DAY(EOMONTH($B320,0))))&lt;$C320)+(DATE(YEAR($B320),MONTH($B320)+1,MIN(BS$6,DAY(EOMONTH($B320,1))))&gt;=$B320)*(DATE(YEAR($B320),MONTH($B320)+1,MIN(BS$6,DAY(EOMONTH($B320,1))))&lt;$C320)))</f>
        <v>0</v>
      </c>
      <c r="BT320" s="48" t="n">
        <f aca="false">IF(OR(N(BT$5)=0,BT$6=""),0,BT$5*((DATE(YEAR($B320),MONTH($B320),MIN(BT$6,DAY(EOMONTH($B320,0))))&gt;=$B320)*(DATE(YEAR($B320),MONTH($B320),MIN(BT$6,DAY(EOMONTH($B320,0))))&lt;$C320)+(DATE(YEAR($B320),MONTH($B320)+1,MIN(BT$6,DAY(EOMONTH($B320,1))))&gt;=$B320)*(DATE(YEAR($B320),MONTH($B320)+1,MIN(BT$6,DAY(EOMONTH($B320,1))))&lt;$C320)))</f>
        <v>0</v>
      </c>
      <c r="BU320" s="48" t="n">
        <f aca="false">IF(OR(N(BU$5)=0,BU$6=""),0,BU$5*((DATE(YEAR($B320),MONTH($B320),MIN(BU$6,DAY(EOMONTH($B320,0))))&gt;=$B320)*(DATE(YEAR($B320),MONTH($B320),MIN(BU$6,DAY(EOMONTH($B320,0))))&lt;$C320)+(DATE(YEAR($B320),MONTH($B320)+1,MIN(BU$6,DAY(EOMONTH($B320,1))))&gt;=$B320)*(DATE(YEAR($B320),MONTH($B320)+1,MIN(BU$6,DAY(EOMONTH($B320,1))))&lt;$C320)))</f>
        <v>0</v>
      </c>
      <c r="BV320" s="48" t="n">
        <f aca="false">IF(OR(N(BV$5)=0,BV$6=""),0,BV$5*((DATE(YEAR($B320),MONTH($B320),MIN(BV$6,DAY(EOMONTH($B320,0))))&gt;=$B320)*(DATE(YEAR($B320),MONTH($B320),MIN(BV$6,DAY(EOMONTH($B320,0))))&lt;$C320)+(DATE(YEAR($B320),MONTH($B320)+1,MIN(BV$6,DAY(EOMONTH($B320,1))))&gt;=$B320)*(DATE(YEAR($B320),MONTH($B320)+1,MIN(BV$6,DAY(EOMONTH($B320,1))))&lt;$C320)))</f>
        <v>0</v>
      </c>
      <c r="BW320" s="48" t="n">
        <f aca="false">IF(OR(N(BW$5)=0,BW$6=""),0,BW$5*((DATE(YEAR($B320),MONTH($B320),MIN(BW$6,DAY(EOMONTH($B320,0))))&gt;=$B320)*(DATE(YEAR($B320),MONTH($B320),MIN(BW$6,DAY(EOMONTH($B320,0))))&lt;$C320)+(DATE(YEAR($B320),MONTH($B320)+1,MIN(BW$6,DAY(EOMONTH($B320,1))))&gt;=$B320)*(DATE(YEAR($B320),MONTH($B320)+1,MIN(BW$6,DAY(EOMONTH($B320,1))))&lt;$C320)))</f>
        <v>0</v>
      </c>
      <c r="BX320" s="48" t="n">
        <f aca="false">MIN(Z320,(FT319*(1+FT$5/Setup!$C$36)+IF($V320=1,N($F320),0)))</f>
        <v>0</v>
      </c>
      <c r="BY320" s="48" t="n">
        <f aca="false">MIN(AA320,(FU319*(1+FU$5/Setup!$C$36)+IF($V320=2,N($F320),0)))</f>
        <v>0</v>
      </c>
      <c r="BZ320" s="48" t="n">
        <f aca="false">MIN(AB320,(FV319*(1+FV$5/Setup!$C$36)+IF($V320=3,N($F320),0)))</f>
        <v>0</v>
      </c>
      <c r="CA320" s="48" t="n">
        <f aca="false">MIN(AC320,(FW319*(1+FW$5/Setup!$C$36)+IF($V320=4,N($F320),0)))</f>
        <v>0</v>
      </c>
      <c r="CB320" s="48" t="n">
        <f aca="false">MIN(AD320,(FX319*(1+FX$5/Setup!$C$36)+IF($V320=5,N($F320),0)))</f>
        <v>0</v>
      </c>
      <c r="CC320" s="48" t="n">
        <f aca="false">MIN(AE320,(FY319*(1+FY$5/Setup!$C$36)+IF($V320=6,N($F320),0)))</f>
        <v>0</v>
      </c>
      <c r="CD320" s="48" t="n">
        <f aca="false">MIN(AF320,(FZ319*(1+FZ$5/Setup!$C$36)+IF($V320=7,N($F320),0)))</f>
        <v>0</v>
      </c>
      <c r="CE320" s="48" t="n">
        <f aca="false">MIN(AG320,(GA319*(1+GA$5/Setup!$C$36)+IF($V320=8,N($F320),0)))</f>
        <v>0</v>
      </c>
      <c r="CF320" s="48" t="n">
        <f aca="false">MIN(AH320,(GB319*(1+GB$5/Setup!$C$36)+IF($V320=9,N($F320),0)))</f>
        <v>0</v>
      </c>
      <c r="CG320" s="48" t="n">
        <f aca="false">MIN(AI320,(GC319*(1+GC$5/Setup!$C$36)+IF($V320=10,N($F320),0)))</f>
        <v>0</v>
      </c>
      <c r="CH320" s="48" t="n">
        <f aca="false">MIN(AJ320,(GD319*(1+GD$5/Setup!$C$36)+IF($V320=11,N($F320),0)))</f>
        <v>0</v>
      </c>
      <c r="CI320" s="48" t="n">
        <f aca="false">MIN(AK320,(GE319*(1+GE$5/Setup!$C$36)+IF($V320=12,N($F320),0)))</f>
        <v>0</v>
      </c>
      <c r="CJ320" s="48" t="n">
        <f aca="false">MIN(AL320,(GF319*(1+GF$5/Setup!$C$36)+IF($V320=13,N($F320),0)))</f>
        <v>0</v>
      </c>
      <c r="CK320" s="48" t="n">
        <f aca="false">MIN(AM320,(GG319*(1+GG$5/Setup!$C$36)+IF($V320=14,N($F320),0)))</f>
        <v>0</v>
      </c>
      <c r="CL320" s="48" t="n">
        <f aca="false">MIN(AN320,(GH319*(1+GH$5/Setup!$C$36)+IF($V320=15,N($F320),0)))</f>
        <v>0</v>
      </c>
      <c r="CM320" s="48" t="n">
        <f aca="false">MIN(AO320,(GI319*(1+GI$5/Setup!$C$36)+IF($V320=16,N($F320),0)))</f>
        <v>0</v>
      </c>
      <c r="CN320" s="48" t="n">
        <f aca="false">MIN(AP320,(GJ319*(1+GJ$5/Setup!$C$36)+IF($V320=17,N($F320),0)))</f>
        <v>0</v>
      </c>
      <c r="CO320" s="48" t="n">
        <f aca="false">MIN(AQ320,(GK319*(1+GK$5/Setup!$C$36)+IF($V320=18,N($F320),0)))</f>
        <v>0</v>
      </c>
      <c r="CP320" s="48" t="n">
        <f aca="false">MIN(AR320,(GL319*(1+GL$5/Setup!$C$36)+IF($V320=19,N($F320),0)))</f>
        <v>0</v>
      </c>
      <c r="CQ320" s="48" t="n">
        <f aca="false">MIN(AS320,(GM319*(1+GM$5/Setup!$C$36)+IF($V320=20,N($F320),0)))</f>
        <v>0</v>
      </c>
      <c r="CR320" s="48" t="n">
        <f aca="false">MIN(AT320,(GN319*(1+GN$5/Setup!$C$36)+IF($V320=21,N($F320),0)))</f>
        <v>0</v>
      </c>
      <c r="CS320" s="48" t="n">
        <f aca="false">MIN(AU320,(GO319*(1+GO$5/Setup!$C$36)+IF($V320=22,N($F320),0)))</f>
        <v>0</v>
      </c>
      <c r="CT320" s="48" t="n">
        <f aca="false">MIN(AV320,(GP319*(1+GP$5/Setup!$C$36)+IF($V320=23,N($F320),0)))</f>
        <v>0</v>
      </c>
      <c r="CU320" s="48" t="n">
        <f aca="false">MIN(AW320,(GQ319*(1+GQ$5/Setup!$C$36)+IF($V320=24,N($F320),0)))</f>
        <v>0</v>
      </c>
      <c r="CV320" s="48" t="n">
        <f aca="false">MIN(AX320,(GR319*(1+GR$5/Setup!$C$36)+IF($V320=25,N($F320),0)))</f>
        <v>0</v>
      </c>
      <c r="CW320" s="48" t="n">
        <f aca="false">MIN(AY320,(GS319*(1+GS$5/Setup!$C$36)+IF($V320=26,N($F320),0)))</f>
        <v>0</v>
      </c>
      <c r="CX320" s="48" t="n">
        <f aca="false">MIN(AZ320,(GT319*(1+GT$5/Setup!$C$36)+IF($V320=27,N($F320),0)))</f>
        <v>0</v>
      </c>
      <c r="CY320" s="48" t="n">
        <f aca="false">MIN(BA320,(GU319*(1+GU$5/Setup!$C$36)+IF($V320=28,N($F320),0)))</f>
        <v>0</v>
      </c>
      <c r="CZ320" s="48" t="n">
        <f aca="false">MIN(BB320,(GV319*(1+GV$5/Setup!$C$36)+IF($V320=29,N($F320),0)))</f>
        <v>0</v>
      </c>
      <c r="DA320" s="48" t="n">
        <f aca="false">MIN(BC320,(GW319*(1+GW$5/Setup!$C$36)+IF($V320=30,N($F320),0)))</f>
        <v>0</v>
      </c>
      <c r="DB320" s="48" t="n">
        <f aca="false">MIN(BD320,(GX319*(1+GX$5/Setup!$C$36)+IF($V320=31,N($F320),0)))</f>
        <v>0</v>
      </c>
      <c r="DC320" s="48" t="n">
        <f aca="false">MIN(BE320,(GY319*(1+GY$5/Setup!$C$36)+IF($V320=32,N($F320),0)))</f>
        <v>0</v>
      </c>
      <c r="DD320" s="48" t="n">
        <f aca="false">MIN(BF320,(GZ319*(1+GZ$5/Setup!$C$36)+IF($V320=33,N($F320),0)))</f>
        <v>0</v>
      </c>
      <c r="DE320" s="48" t="n">
        <f aca="false">MIN(BG320,(HA319*(1+HA$5/Setup!$C$36)+IF($V320=34,N($F320),0)))</f>
        <v>0</v>
      </c>
      <c r="DF320" s="48" t="n">
        <f aca="false">MIN(BH320,(HB319*(1+HB$5/Setup!$C$36)+IF($V320=35,N($F320),0)))</f>
        <v>0</v>
      </c>
      <c r="DG320" s="48" t="n">
        <f aca="false">MIN(BI320,(HC319*(1+HC$5/Setup!$C$36)+IF($V320=36,N($F320),0)))</f>
        <v>0</v>
      </c>
      <c r="DH320" s="48" t="n">
        <f aca="false">MIN(BJ320,(HD319*(1+HD$5/Setup!$C$36)+IF($V320=37,N($F320),0)))</f>
        <v>0</v>
      </c>
      <c r="DI320" s="48" t="n">
        <f aca="false">MIN(BK320,(HE319*(1+HE$5/Setup!$C$36)+IF($V320=38,N($F320),0)))</f>
        <v>0</v>
      </c>
      <c r="DJ320" s="48" t="n">
        <f aca="false">MIN(BL320,(HF319*(1+HF$5/Setup!$C$36)+IF($V320=39,N($F320),0)))</f>
        <v>0</v>
      </c>
      <c r="DK320" s="48" t="n">
        <f aca="false">MIN(BM320,(HG319*(1+HG$5/Setup!$C$36)+IF($V320=40,N($F320),0)))</f>
        <v>0</v>
      </c>
      <c r="DL320" s="48" t="n">
        <f aca="false">MIN(BN320,(HH319*(1+HH$5/Setup!$C$36)+IF($V320=41,N($F320),0)))</f>
        <v>0</v>
      </c>
      <c r="DM320" s="48" t="n">
        <f aca="false">MIN(BO320,(HI319*(1+HI$5/Setup!$C$36)+IF($V320=42,N($F320),0)))</f>
        <v>0</v>
      </c>
      <c r="DN320" s="48" t="n">
        <f aca="false">MIN(BP320,(HJ319*(1+HJ$5/Setup!$C$36)+IF($V320=43,N($F320),0)))</f>
        <v>0</v>
      </c>
      <c r="DO320" s="48" t="n">
        <f aca="false">MIN(BQ320,(HK319*(1+HK$5/Setup!$C$36)+IF($V320=44,N($F320),0)))</f>
        <v>0</v>
      </c>
      <c r="DP320" s="48" t="n">
        <f aca="false">MIN(BR320,(HL319*(1+HL$5/Setup!$C$36)+IF($V320=45,N($F320),0)))</f>
        <v>0</v>
      </c>
      <c r="DQ320" s="48" t="n">
        <f aca="false">MIN(BS320,(HM319*(1+HM$5/Setup!$C$36)+IF($V320=46,N($F320),0)))</f>
        <v>0</v>
      </c>
      <c r="DR320" s="48" t="n">
        <f aca="false">MIN(BT320,(HN319*(1+HN$5/Setup!$C$36)+IF($V320=47,N($F320),0)))</f>
        <v>0</v>
      </c>
      <c r="DS320" s="48" t="n">
        <f aca="false">MIN(BU320,(HO319*(1+HO$5/Setup!$C$36)+IF($V320=48,N($F320),0)))</f>
        <v>0</v>
      </c>
      <c r="DT320" s="48" t="n">
        <f aca="false">MIN(BV320,(HP319*(1+HP$5/Setup!$C$36)+IF($V320=49,N($F320),0)))</f>
        <v>0</v>
      </c>
      <c r="DU320" s="48" t="n">
        <f aca="false">MIN(BW320,(HQ319*(1+HQ$5/Setup!$C$36)+IF($V320=50,N($F320),0)))</f>
        <v>0</v>
      </c>
      <c r="DV320" s="48" t="n">
        <f aca="false">MIN(MAX((FT319*(1+FT$5/Setup!$C$36)+IF($V320=1,N($F320),0))-BX320,0),MAX($P320-0,0))</f>
        <v>0</v>
      </c>
      <c r="DW320" s="48" t="n">
        <f aca="false">MIN(MAX((FU319*(1+FU$5/Setup!$C$36)+IF($V320=2,N($F320),0))-BY320,0),MAX($P320-SUM(DV320:DV320),0))</f>
        <v>0</v>
      </c>
      <c r="DX320" s="48" t="n">
        <f aca="false">MIN(MAX((FV319*(1+FV$5/Setup!$C$36)+IF($V320=3,N($F320),0))-BZ320,0),MAX($P320-SUM(DV320:DW320),0))</f>
        <v>0</v>
      </c>
      <c r="DY320" s="48" t="n">
        <f aca="false">MIN(MAX((FW319*(1+FW$5/Setup!$C$36)+IF($V320=4,N($F320),0))-CA320,0),MAX($P320-SUM(DV320:DX320),0))</f>
        <v>0</v>
      </c>
      <c r="DZ320" s="48" t="n">
        <f aca="false">MIN(MAX((FX319*(1+FX$5/Setup!$C$36)+IF($V320=5,N($F320),0))-CB320,0),MAX($P320-SUM(DV320:DY320),0))</f>
        <v>0</v>
      </c>
      <c r="EA320" s="48" t="n">
        <f aca="false">MIN(MAX((FY319*(1+FY$5/Setup!$C$36)+IF($V320=6,N($F320),0))-CC320,0),MAX($P320-SUM(DV320:DZ320),0))</f>
        <v>0</v>
      </c>
      <c r="EB320" s="48" t="n">
        <f aca="false">MIN(MAX((FZ319*(1+FZ$5/Setup!$C$36)+IF($V320=7,N($F320),0))-CD320,0),MAX($P320-SUM(DV320:EA320),0))</f>
        <v>0</v>
      </c>
      <c r="EC320" s="48" t="n">
        <f aca="false">MIN(MAX((GA319*(1+GA$5/Setup!$C$36)+IF($V320=8,N($F320),0))-CE320,0),MAX($P320-SUM(DV320:EB320),0))</f>
        <v>0</v>
      </c>
      <c r="ED320" s="48" t="n">
        <f aca="false">MIN(MAX((GB319*(1+GB$5/Setup!$C$36)+IF($V320=9,N($F320),0))-CF320,0),MAX($P320-SUM(DV320:EC320),0))</f>
        <v>0</v>
      </c>
      <c r="EE320" s="48" t="n">
        <f aca="false">MIN(MAX((GC319*(1+GC$5/Setup!$C$36)+IF($V320=10,N($F320),0))-CG320,0),MAX($P320-SUM(DV320:ED320),0))</f>
        <v>0</v>
      </c>
      <c r="EF320" s="48" t="n">
        <f aca="false">MIN(MAX((GD319*(1+GD$5/Setup!$C$36)+IF($V320=11,N($F320),0))-CH320,0),MAX($P320-SUM(DV320:EE320),0))</f>
        <v>0</v>
      </c>
      <c r="EG320" s="48" t="n">
        <f aca="false">MIN(MAX((GE319*(1+GE$5/Setup!$C$36)+IF($V320=12,N($F320),0))-CI320,0),MAX($P320-SUM(DV320:EF320),0))</f>
        <v>0</v>
      </c>
      <c r="EH320" s="48" t="n">
        <f aca="false">MIN(MAX((GF319*(1+GF$5/Setup!$C$36)+IF($V320=13,N($F320),0))-CJ320,0),MAX($P320-SUM(DV320:EG320),0))</f>
        <v>0</v>
      </c>
      <c r="EI320" s="48" t="n">
        <f aca="false">MIN(MAX((GG319*(1+GG$5/Setup!$C$36)+IF($V320=14,N($F320),0))-CK320,0),MAX($P320-SUM(DV320:EH320),0))</f>
        <v>0</v>
      </c>
      <c r="EJ320" s="48" t="n">
        <f aca="false">MIN(MAX((GH319*(1+GH$5/Setup!$C$36)+IF($V320=15,N($F320),0))-CL320,0),MAX($P320-SUM(DV320:EI320),0))</f>
        <v>0</v>
      </c>
      <c r="EK320" s="48" t="n">
        <f aca="false">MIN(MAX((GI319*(1+GI$5/Setup!$C$36)+IF($V320=16,N($F320),0))-CM320,0),MAX($P320-SUM(DV320:EJ320),0))</f>
        <v>0</v>
      </c>
      <c r="EL320" s="48" t="n">
        <f aca="false">MIN(MAX((GJ319*(1+GJ$5/Setup!$C$36)+IF($V320=17,N($F320),0))-CN320,0),MAX($P320-SUM(DV320:EK320),0))</f>
        <v>0</v>
      </c>
      <c r="EM320" s="48" t="n">
        <f aca="false">MIN(MAX((GK319*(1+GK$5/Setup!$C$36)+IF($V320=18,N($F320),0))-CO320,0),MAX($P320-SUM(DV320:EL320),0))</f>
        <v>0</v>
      </c>
      <c r="EN320" s="48" t="n">
        <f aca="false">MIN(MAX((GL319*(1+GL$5/Setup!$C$36)+IF($V320=19,N($F320),0))-CP320,0),MAX($P320-SUM(DV320:EM320),0))</f>
        <v>0</v>
      </c>
      <c r="EO320" s="48" t="n">
        <f aca="false">MIN(MAX((GM319*(1+GM$5/Setup!$C$36)+IF($V320=20,N($F320),0))-CQ320,0),MAX($P320-SUM(DV320:EN320),0))</f>
        <v>0</v>
      </c>
      <c r="EP320" s="48" t="n">
        <f aca="false">MIN(MAX((GN319*(1+GN$5/Setup!$C$36)+IF($V320=21,N($F320),0))-CR320,0),MAX($P320-SUM(DV320:EO320),0))</f>
        <v>0</v>
      </c>
      <c r="EQ320" s="48" t="n">
        <f aca="false">MIN(MAX((GO319*(1+GO$5/Setup!$C$36)+IF($V320=22,N($F320),0))-CS320,0),MAX($P320-SUM(DV320:EP320),0))</f>
        <v>0</v>
      </c>
      <c r="ER320" s="48" t="n">
        <f aca="false">MIN(MAX((GP319*(1+GP$5/Setup!$C$36)+IF($V320=23,N($F320),0))-CT320,0),MAX($P320-SUM(DV320:EQ320),0))</f>
        <v>0</v>
      </c>
      <c r="ES320" s="48" t="n">
        <f aca="false">MIN(MAX((GQ319*(1+GQ$5/Setup!$C$36)+IF($V320=24,N($F320),0))-CU320,0),MAX($P320-SUM(DV320:ER320),0))</f>
        <v>0</v>
      </c>
      <c r="ET320" s="48" t="n">
        <f aca="false">MIN(MAX((GR319*(1+GR$5/Setup!$C$36)+IF($V320=25,N($F320),0))-CV320,0),MAX($P320-SUM(DV320:ES320),0))</f>
        <v>0</v>
      </c>
      <c r="EU320" s="48" t="n">
        <f aca="false">MIN(MAX((GS319*(1+GS$5/Setup!$C$36)+IF($V320=26,N($F320),0))-CW320,0),MAX($P320-SUM(DV320:ET320),0))</f>
        <v>0</v>
      </c>
      <c r="EV320" s="48" t="n">
        <f aca="false">MIN(MAX((GT319*(1+GT$5/Setup!$C$36)+IF($V320=27,N($F320),0))-CX320,0),MAX($P320-SUM(DV320:EU320),0))</f>
        <v>0</v>
      </c>
      <c r="EW320" s="48" t="n">
        <f aca="false">MIN(MAX((GU319*(1+GU$5/Setup!$C$36)+IF($V320=28,N($F320),0))-CY320,0),MAX($P320-SUM(DV320:EV320),0))</f>
        <v>0</v>
      </c>
      <c r="EX320" s="48" t="n">
        <f aca="false">MIN(MAX((GV319*(1+GV$5/Setup!$C$36)+IF($V320=29,N($F320),0))-CZ320,0),MAX($P320-SUM(DV320:EW320),0))</f>
        <v>0</v>
      </c>
      <c r="EY320" s="48" t="n">
        <f aca="false">MIN(MAX((GW319*(1+GW$5/Setup!$C$36)+IF($V320=30,N($F320),0))-DA320,0),MAX($P320-SUM(DV320:EX320),0))</f>
        <v>0</v>
      </c>
      <c r="EZ320" s="48" t="n">
        <f aca="false">MIN(MAX((GX319*(1+GX$5/Setup!$C$36)+IF($V320=31,N($F320),0))-DB320,0),MAX($P320-SUM(DV320:EY320),0))</f>
        <v>0</v>
      </c>
      <c r="FA320" s="48" t="n">
        <f aca="false">MIN(MAX((GY319*(1+GY$5/Setup!$C$36)+IF($V320=32,N($F320),0))-DC320,0),MAX($P320-SUM(DV320:EZ320),0))</f>
        <v>0</v>
      </c>
      <c r="FB320" s="48" t="n">
        <f aca="false">MIN(MAX((GZ319*(1+GZ$5/Setup!$C$36)+IF($V320=33,N($F320),0))-DD320,0),MAX($P320-SUM(DV320:FA320),0))</f>
        <v>0</v>
      </c>
      <c r="FC320" s="48" t="n">
        <f aca="false">MIN(MAX((HA319*(1+HA$5/Setup!$C$36)+IF($V320=34,N($F320),0))-DE320,0),MAX($P320-SUM(DV320:FB320),0))</f>
        <v>0</v>
      </c>
      <c r="FD320" s="48" t="n">
        <f aca="false">MIN(MAX((HB319*(1+HB$5/Setup!$C$36)+IF($V320=35,N($F320),0))-DF320,0),MAX($P320-SUM(DV320:FC320),0))</f>
        <v>0</v>
      </c>
      <c r="FE320" s="48" t="n">
        <f aca="false">MIN(MAX((HC319*(1+HC$5/Setup!$C$36)+IF($V320=36,N($F320),0))-DG320,0),MAX($P320-SUM(DV320:FD320),0))</f>
        <v>0</v>
      </c>
      <c r="FF320" s="48" t="n">
        <f aca="false">MIN(MAX((HD319*(1+HD$5/Setup!$C$36)+IF($V320=37,N($F320),0))-DH320,0),MAX($P320-SUM(DV320:FE320),0))</f>
        <v>0</v>
      </c>
      <c r="FG320" s="48" t="n">
        <f aca="false">MIN(MAX((HE319*(1+HE$5/Setup!$C$36)+IF($V320=38,N($F320),0))-DI320,0),MAX($P320-SUM(DV320:FF320),0))</f>
        <v>0</v>
      </c>
      <c r="FH320" s="48" t="n">
        <f aca="false">MIN(MAX((HF319*(1+HF$5/Setup!$C$36)+IF($V320=39,N($F320),0))-DJ320,0),MAX($P320-SUM(DV320:FG320),0))</f>
        <v>0</v>
      </c>
      <c r="FI320" s="48" t="n">
        <f aca="false">MIN(MAX((HG319*(1+HG$5/Setup!$C$36)+IF($V320=40,N($F320),0))-DK320,0),MAX($P320-SUM(DV320:FH320),0))</f>
        <v>0</v>
      </c>
      <c r="FJ320" s="48" t="n">
        <f aca="false">MIN(MAX((HH319*(1+HH$5/Setup!$C$36)+IF($V320=41,N($F320),0))-DL320,0),MAX($P320-SUM(DV320:FI320),0))</f>
        <v>0</v>
      </c>
      <c r="FK320" s="48" t="n">
        <f aca="false">MIN(MAX((HI319*(1+HI$5/Setup!$C$36)+IF($V320=42,N($F320),0))-DM320,0),MAX($P320-SUM(DV320:FJ320),0))</f>
        <v>0</v>
      </c>
      <c r="FL320" s="48" t="n">
        <f aca="false">MIN(MAX((HJ319*(1+HJ$5/Setup!$C$36)+IF($V320=43,N($F320),0))-DN320,0),MAX($P320-SUM(DV320:FK320),0))</f>
        <v>0</v>
      </c>
      <c r="FM320" s="48" t="n">
        <f aca="false">MIN(MAX((HK319*(1+HK$5/Setup!$C$36)+IF($V320=44,N($F320),0))-DO320,0),MAX($P320-SUM(DV320:FL320),0))</f>
        <v>0</v>
      </c>
      <c r="FN320" s="48" t="n">
        <f aca="false">MIN(MAX((HL319*(1+HL$5/Setup!$C$36)+IF($V320=45,N($F320),0))-DP320,0),MAX($P320-SUM(DV320:FM320),0))</f>
        <v>0</v>
      </c>
      <c r="FO320" s="48" t="n">
        <f aca="false">MIN(MAX((HM319*(1+HM$5/Setup!$C$36)+IF($V320=46,N($F320),0))-DQ320,0),MAX($P320-SUM(DV320:FN320),0))</f>
        <v>0</v>
      </c>
      <c r="FP320" s="48" t="n">
        <f aca="false">MIN(MAX((HN319*(1+HN$5/Setup!$C$36)+IF($V320=47,N($F320),0))-DR320,0),MAX($P320-SUM(DV320:FO320),0))</f>
        <v>0</v>
      </c>
      <c r="FQ320" s="48" t="n">
        <f aca="false">MIN(MAX((HO319*(1+HO$5/Setup!$C$36)+IF($V320=48,N($F320),0))-DS320,0),MAX($P320-SUM(DV320:FP320),0))</f>
        <v>0</v>
      </c>
      <c r="FR320" s="48" t="n">
        <f aca="false">MIN(MAX((HP319*(1+HP$5/Setup!$C$36)+IF($V320=49,N($F320),0))-DT320,0),MAX($P320-SUM(DV320:FQ320),0))</f>
        <v>0</v>
      </c>
      <c r="FS320" s="48" t="n">
        <f aca="false">MIN(MAX((HQ319*(1+HQ$5/Setup!$C$36)+IF($V320=50,N($F320),0))-DU320,0),MAX($P320-SUM(DV320:FR320),0))</f>
        <v>0</v>
      </c>
      <c r="FT320" s="48" t="n">
        <f aca="false">IF((FT319*(1+FT$5/Setup!$C$36)+IF($V320=1,N($F320),0))-BX320-DV320&lt;0.005,0,(FT319*(1+FT$5/Setup!$C$36)+IF($V320=1,N($F320),0))-BX320-DV320)</f>
        <v>0</v>
      </c>
      <c r="FU320" s="48" t="n">
        <f aca="false">IF((FU319*(1+FU$5/Setup!$C$36)+IF($V320=2,N($F320),0))-BY320-DW320&lt;0.005,0,(FU319*(1+FU$5/Setup!$C$36)+IF($V320=2,N($F320),0))-BY320-DW320)</f>
        <v>0</v>
      </c>
      <c r="FV320" s="48" t="n">
        <f aca="false">IF((FV319*(1+FV$5/Setup!$C$36)+IF($V320=3,N($F320),0))-BZ320-DX320&lt;0.005,0,(FV319*(1+FV$5/Setup!$C$36)+IF($V320=3,N($F320),0))-BZ320-DX320)</f>
        <v>0</v>
      </c>
      <c r="FW320" s="48" t="n">
        <f aca="false">IF((FW319*(1+FW$5/Setup!$C$36)+IF($V320=4,N($F320),0))-CA320-DY320&lt;0.005,0,(FW319*(1+FW$5/Setup!$C$36)+IF($V320=4,N($F320),0))-CA320-DY320)</f>
        <v>0</v>
      </c>
      <c r="FX320" s="48" t="n">
        <f aca="false">IF((FX319*(1+FX$5/Setup!$C$36)+IF($V320=5,N($F320),0))-CB320-DZ320&lt;0.005,0,(FX319*(1+FX$5/Setup!$C$36)+IF($V320=5,N($F320),0))-CB320-DZ320)</f>
        <v>0</v>
      </c>
      <c r="FY320" s="48" t="n">
        <f aca="false">IF((FY319*(1+FY$5/Setup!$C$36)+IF($V320=6,N($F320),0))-CC320-EA320&lt;0.005,0,(FY319*(1+FY$5/Setup!$C$36)+IF($V320=6,N($F320),0))-CC320-EA320)</f>
        <v>0</v>
      </c>
      <c r="FZ320" s="48" t="n">
        <f aca="false">IF((FZ319*(1+FZ$5/Setup!$C$36)+IF($V320=7,N($F320),0))-CD320-EB320&lt;0.005,0,(FZ319*(1+FZ$5/Setup!$C$36)+IF($V320=7,N($F320),0))-CD320-EB320)</f>
        <v>0</v>
      </c>
      <c r="GA320" s="48" t="n">
        <f aca="false">IF((GA319*(1+GA$5/Setup!$C$36)+IF($V320=8,N($F320),0))-CE320-EC320&lt;0.005,0,(GA319*(1+GA$5/Setup!$C$36)+IF($V320=8,N($F320),0))-CE320-EC320)</f>
        <v>0</v>
      </c>
      <c r="GB320" s="48" t="n">
        <f aca="false">IF((GB319*(1+GB$5/Setup!$C$36)+IF($V320=9,N($F320),0))-CF320-ED320&lt;0.005,0,(GB319*(1+GB$5/Setup!$C$36)+IF($V320=9,N($F320),0))-CF320-ED320)</f>
        <v>0</v>
      </c>
      <c r="GC320" s="48" t="n">
        <f aca="false">IF((GC319*(1+GC$5/Setup!$C$36)+IF($V320=10,N($F320),0))-CG320-EE320&lt;0.005,0,(GC319*(1+GC$5/Setup!$C$36)+IF($V320=10,N($F320),0))-CG320-EE320)</f>
        <v>0</v>
      </c>
      <c r="GD320" s="48" t="n">
        <f aca="false">IF((GD319*(1+GD$5/Setup!$C$36)+IF($V320=11,N($F320),0))-CH320-EF320&lt;0.005,0,(GD319*(1+GD$5/Setup!$C$36)+IF($V320=11,N($F320),0))-CH320-EF320)</f>
        <v>0</v>
      </c>
      <c r="GE320" s="48" t="n">
        <f aca="false">IF((GE319*(1+GE$5/Setup!$C$36)+IF($V320=12,N($F320),0))-CI320-EG320&lt;0.005,0,(GE319*(1+GE$5/Setup!$C$36)+IF($V320=12,N($F320),0))-CI320-EG320)</f>
        <v>0</v>
      </c>
      <c r="GF320" s="48" t="n">
        <f aca="false">IF((GF319*(1+GF$5/Setup!$C$36)+IF($V320=13,N($F320),0))-CJ320-EH320&lt;0.005,0,(GF319*(1+GF$5/Setup!$C$36)+IF($V320=13,N($F320),0))-CJ320-EH320)</f>
        <v>0</v>
      </c>
      <c r="GG320" s="48" t="n">
        <f aca="false">IF((GG319*(1+GG$5/Setup!$C$36)+IF($V320=14,N($F320),0))-CK320-EI320&lt;0.005,0,(GG319*(1+GG$5/Setup!$C$36)+IF($V320=14,N($F320),0))-CK320-EI320)</f>
        <v>0</v>
      </c>
      <c r="GH320" s="48" t="n">
        <f aca="false">IF((GH319*(1+GH$5/Setup!$C$36)+IF($V320=15,N($F320),0))-CL320-EJ320&lt;0.005,0,(GH319*(1+GH$5/Setup!$C$36)+IF($V320=15,N($F320),0))-CL320-EJ320)</f>
        <v>0</v>
      </c>
      <c r="GI320" s="48" t="n">
        <f aca="false">IF((GI319*(1+GI$5/Setup!$C$36)+IF($V320=16,N($F320),0))-CM320-EK320&lt;0.005,0,(GI319*(1+GI$5/Setup!$C$36)+IF($V320=16,N($F320),0))-CM320-EK320)</f>
        <v>0</v>
      </c>
      <c r="GJ320" s="48" t="n">
        <f aca="false">IF((GJ319*(1+GJ$5/Setup!$C$36)+IF($V320=17,N($F320),0))-CN320-EL320&lt;0.005,0,(GJ319*(1+GJ$5/Setup!$C$36)+IF($V320=17,N($F320),0))-CN320-EL320)</f>
        <v>0</v>
      </c>
      <c r="GK320" s="48" t="n">
        <f aca="false">IF((GK319*(1+GK$5/Setup!$C$36)+IF($V320=18,N($F320),0))-CO320-EM320&lt;0.005,0,(GK319*(1+GK$5/Setup!$C$36)+IF($V320=18,N($F320),0))-CO320-EM320)</f>
        <v>0</v>
      </c>
      <c r="GL320" s="48" t="n">
        <f aca="false">IF((GL319*(1+GL$5/Setup!$C$36)+IF($V320=19,N($F320),0))-CP320-EN320&lt;0.005,0,(GL319*(1+GL$5/Setup!$C$36)+IF($V320=19,N($F320),0))-CP320-EN320)</f>
        <v>0</v>
      </c>
      <c r="GM320" s="48" t="n">
        <f aca="false">IF((GM319*(1+GM$5/Setup!$C$36)+IF($V320=20,N($F320),0))-CQ320-EO320&lt;0.005,0,(GM319*(1+GM$5/Setup!$C$36)+IF($V320=20,N($F320),0))-CQ320-EO320)</f>
        <v>0</v>
      </c>
      <c r="GN320" s="48" t="n">
        <f aca="false">IF((GN319*(1+GN$5/Setup!$C$36)+IF($V320=21,N($F320),0))-CR320-EP320&lt;0.005,0,(GN319*(1+GN$5/Setup!$C$36)+IF($V320=21,N($F320),0))-CR320-EP320)</f>
        <v>0</v>
      </c>
      <c r="GO320" s="48" t="n">
        <f aca="false">IF((GO319*(1+GO$5/Setup!$C$36)+IF($V320=22,N($F320),0))-CS320-EQ320&lt;0.005,0,(GO319*(1+GO$5/Setup!$C$36)+IF($V320=22,N($F320),0))-CS320-EQ320)</f>
        <v>0</v>
      </c>
      <c r="GP320" s="48" t="n">
        <f aca="false">IF((GP319*(1+GP$5/Setup!$C$36)+IF($V320=23,N($F320),0))-CT320-ER320&lt;0.005,0,(GP319*(1+GP$5/Setup!$C$36)+IF($V320=23,N($F320),0))-CT320-ER320)</f>
        <v>0</v>
      </c>
      <c r="GQ320" s="48" t="n">
        <f aca="false">IF((GQ319*(1+GQ$5/Setup!$C$36)+IF($V320=24,N($F320),0))-CU320-ES320&lt;0.005,0,(GQ319*(1+GQ$5/Setup!$C$36)+IF($V320=24,N($F320),0))-CU320-ES320)</f>
        <v>0</v>
      </c>
      <c r="GR320" s="48" t="n">
        <f aca="false">IF((GR319*(1+GR$5/Setup!$C$36)+IF($V320=25,N($F320),0))-CV320-ET320&lt;0.005,0,(GR319*(1+GR$5/Setup!$C$36)+IF($V320=25,N($F320),0))-CV320-ET320)</f>
        <v>0</v>
      </c>
      <c r="GS320" s="48" t="n">
        <f aca="false">IF((GS319*(1+GS$5/Setup!$C$36)+IF($V320=26,N($F320),0))-CW320-EU320&lt;0.005,0,(GS319*(1+GS$5/Setup!$C$36)+IF($V320=26,N($F320),0))-CW320-EU320)</f>
        <v>0</v>
      </c>
      <c r="GT320" s="48" t="n">
        <f aca="false">IF((GT319*(1+GT$5/Setup!$C$36)+IF($V320=27,N($F320),0))-CX320-EV320&lt;0.005,0,(GT319*(1+GT$5/Setup!$C$36)+IF($V320=27,N($F320),0))-CX320-EV320)</f>
        <v>0</v>
      </c>
      <c r="GU320" s="48" t="n">
        <f aca="false">IF((GU319*(1+GU$5/Setup!$C$36)+IF($V320=28,N($F320),0))-CY320-EW320&lt;0.005,0,(GU319*(1+GU$5/Setup!$C$36)+IF($V320=28,N($F320),0))-CY320-EW320)</f>
        <v>0</v>
      </c>
      <c r="GV320" s="48" t="n">
        <f aca="false">IF((GV319*(1+GV$5/Setup!$C$36)+IF($V320=29,N($F320),0))-CZ320-EX320&lt;0.005,0,(GV319*(1+GV$5/Setup!$C$36)+IF($V320=29,N($F320),0))-CZ320-EX320)</f>
        <v>0</v>
      </c>
      <c r="GW320" s="48" t="n">
        <f aca="false">IF((GW319*(1+GW$5/Setup!$C$36)+IF($V320=30,N($F320),0))-DA320-EY320&lt;0.005,0,(GW319*(1+GW$5/Setup!$C$36)+IF($V320=30,N($F320),0))-DA320-EY320)</f>
        <v>0</v>
      </c>
      <c r="GX320" s="48" t="n">
        <f aca="false">IF((GX319*(1+GX$5/Setup!$C$36)+IF($V320=31,N($F320),0))-DB320-EZ320&lt;0.005,0,(GX319*(1+GX$5/Setup!$C$36)+IF($V320=31,N($F320),0))-DB320-EZ320)</f>
        <v>0</v>
      </c>
      <c r="GY320" s="48" t="n">
        <f aca="false">IF((GY319*(1+GY$5/Setup!$C$36)+IF($V320=32,N($F320),0))-DC320-FA320&lt;0.005,0,(GY319*(1+GY$5/Setup!$C$36)+IF($V320=32,N($F320),0))-DC320-FA320)</f>
        <v>0</v>
      </c>
      <c r="GZ320" s="48" t="n">
        <f aca="false">IF((GZ319*(1+GZ$5/Setup!$C$36)+IF($V320=33,N($F320),0))-DD320-FB320&lt;0.005,0,(GZ319*(1+GZ$5/Setup!$C$36)+IF($V320=33,N($F320),0))-DD320-FB320)</f>
        <v>0</v>
      </c>
      <c r="HA320" s="48" t="n">
        <f aca="false">IF((HA319*(1+HA$5/Setup!$C$36)+IF($V320=34,N($F320),0))-DE320-FC320&lt;0.005,0,(HA319*(1+HA$5/Setup!$C$36)+IF($V320=34,N($F320),0))-DE320-FC320)</f>
        <v>0</v>
      </c>
      <c r="HB320" s="48" t="n">
        <f aca="false">IF((HB319*(1+HB$5/Setup!$C$36)+IF($V320=35,N($F320),0))-DF320-FD320&lt;0.005,0,(HB319*(1+HB$5/Setup!$C$36)+IF($V320=35,N($F320),0))-DF320-FD320)</f>
        <v>0</v>
      </c>
      <c r="HC320" s="48" t="n">
        <f aca="false">IF((HC319*(1+HC$5/Setup!$C$36)+IF($V320=36,N($F320),0))-DG320-FE320&lt;0.005,0,(HC319*(1+HC$5/Setup!$C$36)+IF($V320=36,N($F320),0))-DG320-FE320)</f>
        <v>0</v>
      </c>
      <c r="HD320" s="48" t="n">
        <f aca="false">IF((HD319*(1+HD$5/Setup!$C$36)+IF($V320=37,N($F320),0))-DH320-FF320&lt;0.005,0,(HD319*(1+HD$5/Setup!$C$36)+IF($V320=37,N($F320),0))-DH320-FF320)</f>
        <v>0</v>
      </c>
      <c r="HE320" s="48" t="n">
        <f aca="false">IF((HE319*(1+HE$5/Setup!$C$36)+IF($V320=38,N($F320),0))-DI320-FG320&lt;0.005,0,(HE319*(1+HE$5/Setup!$C$36)+IF($V320=38,N($F320),0))-DI320-FG320)</f>
        <v>0</v>
      </c>
      <c r="HF320" s="48" t="n">
        <f aca="false">IF((HF319*(1+HF$5/Setup!$C$36)+IF($V320=39,N($F320),0))-DJ320-FH320&lt;0.005,0,(HF319*(1+HF$5/Setup!$C$36)+IF($V320=39,N($F320),0))-DJ320-FH320)</f>
        <v>0</v>
      </c>
      <c r="HG320" s="48" t="n">
        <f aca="false">IF((HG319*(1+HG$5/Setup!$C$36)+IF($V320=40,N($F320),0))-DK320-FI320&lt;0.005,0,(HG319*(1+HG$5/Setup!$C$36)+IF($V320=40,N($F320),0))-DK320-FI320)</f>
        <v>0</v>
      </c>
      <c r="HH320" s="48" t="n">
        <f aca="false">IF((HH319*(1+HH$5/Setup!$C$36)+IF($V320=41,N($F320),0))-DL320-FJ320&lt;0.005,0,(HH319*(1+HH$5/Setup!$C$36)+IF($V320=41,N($F320),0))-DL320-FJ320)</f>
        <v>0</v>
      </c>
      <c r="HI320" s="48" t="n">
        <f aca="false">IF((HI319*(1+HI$5/Setup!$C$36)+IF($V320=42,N($F320),0))-DM320-FK320&lt;0.005,0,(HI319*(1+HI$5/Setup!$C$36)+IF($V320=42,N($F320),0))-DM320-FK320)</f>
        <v>0</v>
      </c>
      <c r="HJ320" s="48" t="n">
        <f aca="false">IF((HJ319*(1+HJ$5/Setup!$C$36)+IF($V320=43,N($F320),0))-DN320-FL320&lt;0.005,0,(HJ319*(1+HJ$5/Setup!$C$36)+IF($V320=43,N($F320),0))-DN320-FL320)</f>
        <v>0</v>
      </c>
      <c r="HK320" s="48" t="n">
        <f aca="false">IF((HK319*(1+HK$5/Setup!$C$36)+IF($V320=44,N($F320),0))-DO320-FM320&lt;0.005,0,(HK319*(1+HK$5/Setup!$C$36)+IF($V320=44,N($F320),0))-DO320-FM320)</f>
        <v>0</v>
      </c>
      <c r="HL320" s="48" t="n">
        <f aca="false">IF((HL319*(1+HL$5/Setup!$C$36)+IF($V320=45,N($F320),0))-DP320-FN320&lt;0.005,0,(HL319*(1+HL$5/Setup!$C$36)+IF($V320=45,N($F320),0))-DP320-FN320)</f>
        <v>0</v>
      </c>
      <c r="HM320" s="48" t="n">
        <f aca="false">IF((HM319*(1+HM$5/Setup!$C$36)+IF($V320=46,N($F320),0))-DQ320-FO320&lt;0.005,0,(HM319*(1+HM$5/Setup!$C$36)+IF($V320=46,N($F320),0))-DQ320-FO320)</f>
        <v>0</v>
      </c>
      <c r="HN320" s="48" t="n">
        <f aca="false">IF((HN319*(1+HN$5/Setup!$C$36)+IF($V320=47,N($F320),0))-DR320-FP320&lt;0.005,0,(HN319*(1+HN$5/Setup!$C$36)+IF($V320=47,N($F320),0))-DR320-FP320)</f>
        <v>0</v>
      </c>
      <c r="HO320" s="48" t="n">
        <f aca="false">IF((HO319*(1+HO$5/Setup!$C$36)+IF($V320=48,N($F320),0))-DS320-FQ320&lt;0.005,0,(HO319*(1+HO$5/Setup!$C$36)+IF($V320=48,N($F320),0))-DS320-FQ320)</f>
        <v>0</v>
      </c>
      <c r="HP320" s="48" t="n">
        <f aca="false">IF((HP319*(1+HP$5/Setup!$C$36)+IF($V320=49,N($F320),0))-DT320-FR320&lt;0.005,0,(HP319*(1+HP$5/Setup!$C$36)+IF($V320=49,N($F320),0))-DT320-FR320)</f>
        <v>0</v>
      </c>
      <c r="HQ320" s="48" t="n">
        <f aca="false">IF((HQ319*(1+HQ$5/Setup!$C$36)+IF($V320=50,N($F320),0))-DU320-FS320&lt;0.005,0,(HQ319*(1+HQ$5/Setup!$C$36)+IF($V320=50,N($F320),0))-DU320-FS320)</f>
        <v>0</v>
      </c>
    </row>
    <row r="321" customFormat="false" ht="15" hidden="false" customHeight="false" outlineLevel="0" collapsed="false">
      <c r="A321" s="44" t="n">
        <v>313</v>
      </c>
      <c r="B321" s="45" t="n">
        <f aca="false">IF(Setup!$C$7="Every month",EDATE(Setup!$C$8,($A321-1)),IF(Setup!$C$7="Twice a month",DATE(YEAR(Setup!$C$8),MONTH(Setup!$C$8)+INT((($A321-1)+Setup!$C$41)/2),MIN(IF(MOD(($A321-1)+Setup!$C$41,2)=0,Setup!$C$39,Setup!$C$40),DAY(EOMONTH(DATE(YEAR(Setup!$C$8),MONTH(Setup!$C$8)+INT((($A321-1)+Setup!$C$41)/2),1),0)))),Setup!$C$8+($A321-1)*IF(Setup!$C$7="Every week",7,14)))</f>
        <v>50693</v>
      </c>
      <c r="C321" s="45" t="n">
        <f aca="false">IF(Setup!$C$7="Every month",EDATE(Setup!$C$8,$A321),IF(Setup!$C$7="Twice a month",DATE(YEAR(Setup!$C$8),MONTH(Setup!$C$8)+INT(($A321+Setup!$C$41)/2),MIN(IF(MOD($A321+Setup!$C$41,2)=0,Setup!$C$39,Setup!$C$40),DAY(EOMONTH(DATE(YEAR(Setup!$C$8),MONTH(Setup!$C$8)+INT(($A321+Setup!$C$41)/2),1),0)))),Setup!$C$8+$A321*IF(Setup!$C$7="Every week",7,14)))</f>
        <v>50707</v>
      </c>
      <c r="D321" s="46"/>
      <c r="E321" s="47"/>
      <c r="F321" s="47"/>
      <c r="G321" s="47"/>
      <c r="H321" s="47"/>
      <c r="I321" s="48" t="n">
        <f aca="false">N(Setup!$C$11)+N(E321)</f>
        <v>100</v>
      </c>
      <c r="J321" s="48" t="n">
        <f aca="false">MIN(Setup!$C$37,MAX(I321,0))</f>
        <v>9.23076923076923</v>
      </c>
      <c r="K321" s="48" t="n">
        <f aca="false">MIN(MAX(N(Setup!$C$14)-L320,0),MAX(I321-J321,0))</f>
        <v>0</v>
      </c>
      <c r="L321" s="48" t="n">
        <f aca="false">L320+K321-N(G321)</f>
        <v>500</v>
      </c>
      <c r="M321" s="48" t="n">
        <f aca="false">M320+J321-N(H321)</f>
        <v>2889.23076923076</v>
      </c>
      <c r="N321" s="48" t="n">
        <f aca="false">SUM(BX321:DU321)</f>
        <v>0</v>
      </c>
      <c r="O321" s="48" t="n">
        <f aca="false">SUM(Z321:BW321)-N321</f>
        <v>40</v>
      </c>
      <c r="P321" s="48" t="n">
        <f aca="false">MAX(I321-J321-K321,0)+O321</f>
        <v>130.769230769231</v>
      </c>
      <c r="Q321" s="48" t="n">
        <f aca="false">SUM(DV321:FS321)</f>
        <v>0</v>
      </c>
      <c r="R321" s="49" t="n">
        <f aca="false">N321+J321+K321+Q321</f>
        <v>9.23076923076923</v>
      </c>
      <c r="S321" s="48" t="n">
        <f aca="false">T321-T320-N(F321)+N321+Q321</f>
        <v>0</v>
      </c>
      <c r="T321" s="49" t="n">
        <f aca="false">SUM(FT321:HQ321)</f>
        <v>0</v>
      </c>
      <c r="U321" s="44" t="str">
        <f aca="false">IF(T320&lt;0.005,"",INDEX(Helpers!$C$2:$C$51,IF(_xlfn.MINIFS($DV$6:$FS$6,DV321:FS321,"&gt;0.005")=0,V321,_xlfn.MINIFS($DV$6:$FS$6,DV321:FS321,"&gt;0.005"))))</f>
        <v/>
      </c>
      <c r="V321" s="44" t="n">
        <f aca="false">IF(_xlfn.MINIFS($FT$6:$HQ$6,FT320:HQ320,"&gt;0.005")=0,1,_xlfn.MINIFS($FT$6:$HQ$6,FT320:HQ320,"&gt;0.005"))</f>
        <v>1</v>
      </c>
      <c r="W321" s="44" t="n">
        <f aca="false">IF(AND(D321&lt;&gt;"Paid",T320&gt;0.005),1,0)</f>
        <v>0</v>
      </c>
      <c r="X321" s="48" t="n">
        <f aca="false">SUMPRODUCT(((Helpers!$G$2:$G$51*(1+(Helpers!$D$2:$D$51+0.000000001)/12)^(($B321-Setup!$C$8)/(365.25/12))-Helpers!$E$2:$E$51*((1+(Helpers!$D$2:$D$51+0.000000001)/12)^(($B321-Setup!$C$8)/(365.25/12))-1)/((Helpers!$D$2:$D$51+0.000000001)/12))&gt;0)*(Helpers!$G$2:$G$51*(1+(Helpers!$D$2:$D$51+0.000000001)/12)^(($B321-Setup!$C$8)/(365.25/12))-Helpers!$E$2:$E$51*((1+(Helpers!$D$2:$D$51+0.000000001)/12)^(($B321-Setup!$C$8)/(365.25/12))-1)/((Helpers!$D$2:$D$51+0.000000001)/12)))</f>
        <v>0</v>
      </c>
      <c r="Y321" s="48"/>
      <c r="Z321" s="48" t="n">
        <f aca="false">IF(OR(N(Z$5)=0,Z$6=""),0,Z$5*((DATE(YEAR($B321),MONTH($B321),MIN(Z$6,DAY(EOMONTH($B321,0))))&gt;=$B321)*(DATE(YEAR($B321),MONTH($B321),MIN(Z$6,DAY(EOMONTH($B321,0))))&lt;$C321)+(DATE(YEAR($B321),MONTH($B321)+1,MIN(Z$6,DAY(EOMONTH($B321,1))))&gt;=$B321)*(DATE(YEAR($B321),MONTH($B321)+1,MIN(Z$6,DAY(EOMONTH($B321,1))))&lt;$C321)))</f>
        <v>0</v>
      </c>
      <c r="AA321" s="48" t="n">
        <f aca="false">IF(OR(N(AA$5)=0,AA$6=""),0,AA$5*((DATE(YEAR($B321),MONTH($B321),MIN(AA$6,DAY(EOMONTH($B321,0))))&gt;=$B321)*(DATE(YEAR($B321),MONTH($B321),MIN(AA$6,DAY(EOMONTH($B321,0))))&lt;$C321)+(DATE(YEAR($B321),MONTH($B321)+1,MIN(AA$6,DAY(EOMONTH($B321,1))))&gt;=$B321)*(DATE(YEAR($B321),MONTH($B321)+1,MIN(AA$6,DAY(EOMONTH($B321,1))))&lt;$C321)))</f>
        <v>40</v>
      </c>
      <c r="AB321" s="48" t="n">
        <f aca="false">IF(OR(N(AB$5)=0,AB$6=""),0,AB$5*((DATE(YEAR($B321),MONTH($B321),MIN(AB$6,DAY(EOMONTH($B321,0))))&gt;=$B321)*(DATE(YEAR($B321),MONTH($B321),MIN(AB$6,DAY(EOMONTH($B321,0))))&lt;$C321)+(DATE(YEAR($B321),MONTH($B321)+1,MIN(AB$6,DAY(EOMONTH($B321,1))))&gt;=$B321)*(DATE(YEAR($B321),MONTH($B321)+1,MIN(AB$6,DAY(EOMONTH($B321,1))))&lt;$C321)))</f>
        <v>0</v>
      </c>
      <c r="AC321" s="48" t="n">
        <f aca="false">IF(OR(N(AC$5)=0,AC$6=""),0,AC$5*((DATE(YEAR($B321),MONTH($B321),MIN(AC$6,DAY(EOMONTH($B321,0))))&gt;=$B321)*(DATE(YEAR($B321),MONTH($B321),MIN(AC$6,DAY(EOMONTH($B321,0))))&lt;$C321)+(DATE(YEAR($B321),MONTH($B321)+1,MIN(AC$6,DAY(EOMONTH($B321,1))))&gt;=$B321)*(DATE(YEAR($B321),MONTH($B321)+1,MIN(AC$6,DAY(EOMONTH($B321,1))))&lt;$C321)))</f>
        <v>0</v>
      </c>
      <c r="AD321" s="48" t="n">
        <f aca="false">IF(OR(N(AD$5)=0,AD$6=""),0,AD$5*((DATE(YEAR($B321),MONTH($B321),MIN(AD$6,DAY(EOMONTH($B321,0))))&gt;=$B321)*(DATE(YEAR($B321),MONTH($B321),MIN(AD$6,DAY(EOMONTH($B321,0))))&lt;$C321)+(DATE(YEAR($B321),MONTH($B321)+1,MIN(AD$6,DAY(EOMONTH($B321,1))))&gt;=$B321)*(DATE(YEAR($B321),MONTH($B321)+1,MIN(AD$6,DAY(EOMONTH($B321,1))))&lt;$C321)))</f>
        <v>0</v>
      </c>
      <c r="AE321" s="48" t="n">
        <f aca="false">IF(OR(N(AE$5)=0,AE$6=""),0,AE$5*((DATE(YEAR($B321),MONTH($B321),MIN(AE$6,DAY(EOMONTH($B321,0))))&gt;=$B321)*(DATE(YEAR($B321),MONTH($B321),MIN(AE$6,DAY(EOMONTH($B321,0))))&lt;$C321)+(DATE(YEAR($B321),MONTH($B321)+1,MIN(AE$6,DAY(EOMONTH($B321,1))))&gt;=$B321)*(DATE(YEAR($B321),MONTH($B321)+1,MIN(AE$6,DAY(EOMONTH($B321,1))))&lt;$C321)))</f>
        <v>0</v>
      </c>
      <c r="AF321" s="48" t="n">
        <f aca="false">IF(OR(N(AF$5)=0,AF$6=""),0,AF$5*((DATE(YEAR($B321),MONTH($B321),MIN(AF$6,DAY(EOMONTH($B321,0))))&gt;=$B321)*(DATE(YEAR($B321),MONTH($B321),MIN(AF$6,DAY(EOMONTH($B321,0))))&lt;$C321)+(DATE(YEAR($B321),MONTH($B321)+1,MIN(AF$6,DAY(EOMONTH($B321,1))))&gt;=$B321)*(DATE(YEAR($B321),MONTH($B321)+1,MIN(AF$6,DAY(EOMONTH($B321,1))))&lt;$C321)))</f>
        <v>0</v>
      </c>
      <c r="AG321" s="48" t="n">
        <f aca="false">IF(OR(N(AG$5)=0,AG$6=""),0,AG$5*((DATE(YEAR($B321),MONTH($B321),MIN(AG$6,DAY(EOMONTH($B321,0))))&gt;=$B321)*(DATE(YEAR($B321),MONTH($B321),MIN(AG$6,DAY(EOMONTH($B321,0))))&lt;$C321)+(DATE(YEAR($B321),MONTH($B321)+1,MIN(AG$6,DAY(EOMONTH($B321,1))))&gt;=$B321)*(DATE(YEAR($B321),MONTH($B321)+1,MIN(AG$6,DAY(EOMONTH($B321,1))))&lt;$C321)))</f>
        <v>0</v>
      </c>
      <c r="AH321" s="48" t="n">
        <f aca="false">IF(OR(N(AH$5)=0,AH$6=""),0,AH$5*((DATE(YEAR($B321),MONTH($B321),MIN(AH$6,DAY(EOMONTH($B321,0))))&gt;=$B321)*(DATE(YEAR($B321),MONTH($B321),MIN(AH$6,DAY(EOMONTH($B321,0))))&lt;$C321)+(DATE(YEAR($B321),MONTH($B321)+1,MIN(AH$6,DAY(EOMONTH($B321,1))))&gt;=$B321)*(DATE(YEAR($B321),MONTH($B321)+1,MIN(AH$6,DAY(EOMONTH($B321,1))))&lt;$C321)))</f>
        <v>0</v>
      </c>
      <c r="AI321" s="48" t="n">
        <f aca="false">IF(OR(N(AI$5)=0,AI$6=""),0,AI$5*((DATE(YEAR($B321),MONTH($B321),MIN(AI$6,DAY(EOMONTH($B321,0))))&gt;=$B321)*(DATE(YEAR($B321),MONTH($B321),MIN(AI$6,DAY(EOMONTH($B321,0))))&lt;$C321)+(DATE(YEAR($B321),MONTH($B321)+1,MIN(AI$6,DAY(EOMONTH($B321,1))))&gt;=$B321)*(DATE(YEAR($B321),MONTH($B321)+1,MIN(AI$6,DAY(EOMONTH($B321,1))))&lt;$C321)))</f>
        <v>0</v>
      </c>
      <c r="AJ321" s="48" t="n">
        <f aca="false">IF(OR(N(AJ$5)=0,AJ$6=""),0,AJ$5*((DATE(YEAR($B321),MONTH($B321),MIN(AJ$6,DAY(EOMONTH($B321,0))))&gt;=$B321)*(DATE(YEAR($B321),MONTH($B321),MIN(AJ$6,DAY(EOMONTH($B321,0))))&lt;$C321)+(DATE(YEAR($B321),MONTH($B321)+1,MIN(AJ$6,DAY(EOMONTH($B321,1))))&gt;=$B321)*(DATE(YEAR($B321),MONTH($B321)+1,MIN(AJ$6,DAY(EOMONTH($B321,1))))&lt;$C321)))</f>
        <v>0</v>
      </c>
      <c r="AK321" s="48" t="n">
        <f aca="false">IF(OR(N(AK$5)=0,AK$6=""),0,AK$5*((DATE(YEAR($B321),MONTH($B321),MIN(AK$6,DAY(EOMONTH($B321,0))))&gt;=$B321)*(DATE(YEAR($B321),MONTH($B321),MIN(AK$6,DAY(EOMONTH($B321,0))))&lt;$C321)+(DATE(YEAR($B321),MONTH($B321)+1,MIN(AK$6,DAY(EOMONTH($B321,1))))&gt;=$B321)*(DATE(YEAR($B321),MONTH($B321)+1,MIN(AK$6,DAY(EOMONTH($B321,1))))&lt;$C321)))</f>
        <v>0</v>
      </c>
      <c r="AL321" s="48" t="n">
        <f aca="false">IF(OR(N(AL$5)=0,AL$6=""),0,AL$5*((DATE(YEAR($B321),MONTH($B321),MIN(AL$6,DAY(EOMONTH($B321,0))))&gt;=$B321)*(DATE(YEAR($B321),MONTH($B321),MIN(AL$6,DAY(EOMONTH($B321,0))))&lt;$C321)+(DATE(YEAR($B321),MONTH($B321)+1,MIN(AL$6,DAY(EOMONTH($B321,1))))&gt;=$B321)*(DATE(YEAR($B321),MONTH($B321)+1,MIN(AL$6,DAY(EOMONTH($B321,1))))&lt;$C321)))</f>
        <v>0</v>
      </c>
      <c r="AM321" s="48" t="n">
        <f aca="false">IF(OR(N(AM$5)=0,AM$6=""),0,AM$5*((DATE(YEAR($B321),MONTH($B321),MIN(AM$6,DAY(EOMONTH($B321,0))))&gt;=$B321)*(DATE(YEAR($B321),MONTH($B321),MIN(AM$6,DAY(EOMONTH($B321,0))))&lt;$C321)+(DATE(YEAR($B321),MONTH($B321)+1,MIN(AM$6,DAY(EOMONTH($B321,1))))&gt;=$B321)*(DATE(YEAR($B321),MONTH($B321)+1,MIN(AM$6,DAY(EOMONTH($B321,1))))&lt;$C321)))</f>
        <v>0</v>
      </c>
      <c r="AN321" s="48" t="n">
        <f aca="false">IF(OR(N(AN$5)=0,AN$6=""),0,AN$5*((DATE(YEAR($B321),MONTH($B321),MIN(AN$6,DAY(EOMONTH($B321,0))))&gt;=$B321)*(DATE(YEAR($B321),MONTH($B321),MIN(AN$6,DAY(EOMONTH($B321,0))))&lt;$C321)+(DATE(YEAR($B321),MONTH($B321)+1,MIN(AN$6,DAY(EOMONTH($B321,1))))&gt;=$B321)*(DATE(YEAR($B321),MONTH($B321)+1,MIN(AN$6,DAY(EOMONTH($B321,1))))&lt;$C321)))</f>
        <v>0</v>
      </c>
      <c r="AO321" s="48" t="n">
        <f aca="false">IF(OR(N(AO$5)=0,AO$6=""),0,AO$5*((DATE(YEAR($B321),MONTH($B321),MIN(AO$6,DAY(EOMONTH($B321,0))))&gt;=$B321)*(DATE(YEAR($B321),MONTH($B321),MIN(AO$6,DAY(EOMONTH($B321,0))))&lt;$C321)+(DATE(YEAR($B321),MONTH($B321)+1,MIN(AO$6,DAY(EOMONTH($B321,1))))&gt;=$B321)*(DATE(YEAR($B321),MONTH($B321)+1,MIN(AO$6,DAY(EOMONTH($B321,1))))&lt;$C321)))</f>
        <v>0</v>
      </c>
      <c r="AP321" s="48" t="n">
        <f aca="false">IF(OR(N(AP$5)=0,AP$6=""),0,AP$5*((DATE(YEAR($B321),MONTH($B321),MIN(AP$6,DAY(EOMONTH($B321,0))))&gt;=$B321)*(DATE(YEAR($B321),MONTH($B321),MIN(AP$6,DAY(EOMONTH($B321,0))))&lt;$C321)+(DATE(YEAR($B321),MONTH($B321)+1,MIN(AP$6,DAY(EOMONTH($B321,1))))&gt;=$B321)*(DATE(YEAR($B321),MONTH($B321)+1,MIN(AP$6,DAY(EOMONTH($B321,1))))&lt;$C321)))</f>
        <v>0</v>
      </c>
      <c r="AQ321" s="48" t="n">
        <f aca="false">IF(OR(N(AQ$5)=0,AQ$6=""),0,AQ$5*((DATE(YEAR($B321),MONTH($B321),MIN(AQ$6,DAY(EOMONTH($B321,0))))&gt;=$B321)*(DATE(YEAR($B321),MONTH($B321),MIN(AQ$6,DAY(EOMONTH($B321,0))))&lt;$C321)+(DATE(YEAR($B321),MONTH($B321)+1,MIN(AQ$6,DAY(EOMONTH($B321,1))))&gt;=$B321)*(DATE(YEAR($B321),MONTH($B321)+1,MIN(AQ$6,DAY(EOMONTH($B321,1))))&lt;$C321)))</f>
        <v>0</v>
      </c>
      <c r="AR321" s="48" t="n">
        <f aca="false">IF(OR(N(AR$5)=0,AR$6=""),0,AR$5*((DATE(YEAR($B321),MONTH($B321),MIN(AR$6,DAY(EOMONTH($B321,0))))&gt;=$B321)*(DATE(YEAR($B321),MONTH($B321),MIN(AR$6,DAY(EOMONTH($B321,0))))&lt;$C321)+(DATE(YEAR($B321),MONTH($B321)+1,MIN(AR$6,DAY(EOMONTH($B321,1))))&gt;=$B321)*(DATE(YEAR($B321),MONTH($B321)+1,MIN(AR$6,DAY(EOMONTH($B321,1))))&lt;$C321)))</f>
        <v>0</v>
      </c>
      <c r="AS321" s="48" t="n">
        <f aca="false">IF(OR(N(AS$5)=0,AS$6=""),0,AS$5*((DATE(YEAR($B321),MONTH($B321),MIN(AS$6,DAY(EOMONTH($B321,0))))&gt;=$B321)*(DATE(YEAR($B321),MONTH($B321),MIN(AS$6,DAY(EOMONTH($B321,0))))&lt;$C321)+(DATE(YEAR($B321),MONTH($B321)+1,MIN(AS$6,DAY(EOMONTH($B321,1))))&gt;=$B321)*(DATE(YEAR($B321),MONTH($B321)+1,MIN(AS$6,DAY(EOMONTH($B321,1))))&lt;$C321)))</f>
        <v>0</v>
      </c>
      <c r="AT321" s="48" t="n">
        <f aca="false">IF(OR(N(AT$5)=0,AT$6=""),0,AT$5*((DATE(YEAR($B321),MONTH($B321),MIN(AT$6,DAY(EOMONTH($B321,0))))&gt;=$B321)*(DATE(YEAR($B321),MONTH($B321),MIN(AT$6,DAY(EOMONTH($B321,0))))&lt;$C321)+(DATE(YEAR($B321),MONTH($B321)+1,MIN(AT$6,DAY(EOMONTH($B321,1))))&gt;=$B321)*(DATE(YEAR($B321),MONTH($B321)+1,MIN(AT$6,DAY(EOMONTH($B321,1))))&lt;$C321)))</f>
        <v>0</v>
      </c>
      <c r="AU321" s="48" t="n">
        <f aca="false">IF(OR(N(AU$5)=0,AU$6=""),0,AU$5*((DATE(YEAR($B321),MONTH($B321),MIN(AU$6,DAY(EOMONTH($B321,0))))&gt;=$B321)*(DATE(YEAR($B321),MONTH($B321),MIN(AU$6,DAY(EOMONTH($B321,0))))&lt;$C321)+(DATE(YEAR($B321),MONTH($B321)+1,MIN(AU$6,DAY(EOMONTH($B321,1))))&gt;=$B321)*(DATE(YEAR($B321),MONTH($B321)+1,MIN(AU$6,DAY(EOMONTH($B321,1))))&lt;$C321)))</f>
        <v>0</v>
      </c>
      <c r="AV321" s="48" t="n">
        <f aca="false">IF(OR(N(AV$5)=0,AV$6=""),0,AV$5*((DATE(YEAR($B321),MONTH($B321),MIN(AV$6,DAY(EOMONTH($B321,0))))&gt;=$B321)*(DATE(YEAR($B321),MONTH($B321),MIN(AV$6,DAY(EOMONTH($B321,0))))&lt;$C321)+(DATE(YEAR($B321),MONTH($B321)+1,MIN(AV$6,DAY(EOMONTH($B321,1))))&gt;=$B321)*(DATE(YEAR($B321),MONTH($B321)+1,MIN(AV$6,DAY(EOMONTH($B321,1))))&lt;$C321)))</f>
        <v>0</v>
      </c>
      <c r="AW321" s="48" t="n">
        <f aca="false">IF(OR(N(AW$5)=0,AW$6=""),0,AW$5*((DATE(YEAR($B321),MONTH($B321),MIN(AW$6,DAY(EOMONTH($B321,0))))&gt;=$B321)*(DATE(YEAR($B321),MONTH($B321),MIN(AW$6,DAY(EOMONTH($B321,0))))&lt;$C321)+(DATE(YEAR($B321),MONTH($B321)+1,MIN(AW$6,DAY(EOMONTH($B321,1))))&gt;=$B321)*(DATE(YEAR($B321),MONTH($B321)+1,MIN(AW$6,DAY(EOMONTH($B321,1))))&lt;$C321)))</f>
        <v>0</v>
      </c>
      <c r="AX321" s="48" t="n">
        <f aca="false">IF(OR(N(AX$5)=0,AX$6=""),0,AX$5*((DATE(YEAR($B321),MONTH($B321),MIN(AX$6,DAY(EOMONTH($B321,0))))&gt;=$B321)*(DATE(YEAR($B321),MONTH($B321),MIN(AX$6,DAY(EOMONTH($B321,0))))&lt;$C321)+(DATE(YEAR($B321),MONTH($B321)+1,MIN(AX$6,DAY(EOMONTH($B321,1))))&gt;=$B321)*(DATE(YEAR($B321),MONTH($B321)+1,MIN(AX$6,DAY(EOMONTH($B321,1))))&lt;$C321)))</f>
        <v>0</v>
      </c>
      <c r="AY321" s="48" t="n">
        <f aca="false">IF(OR(N(AY$5)=0,AY$6=""),0,AY$5*((DATE(YEAR($B321),MONTH($B321),MIN(AY$6,DAY(EOMONTH($B321,0))))&gt;=$B321)*(DATE(YEAR($B321),MONTH($B321),MIN(AY$6,DAY(EOMONTH($B321,0))))&lt;$C321)+(DATE(YEAR($B321),MONTH($B321)+1,MIN(AY$6,DAY(EOMONTH($B321,1))))&gt;=$B321)*(DATE(YEAR($B321),MONTH($B321)+1,MIN(AY$6,DAY(EOMONTH($B321,1))))&lt;$C321)))</f>
        <v>0</v>
      </c>
      <c r="AZ321" s="48" t="n">
        <f aca="false">IF(OR(N(AZ$5)=0,AZ$6=""),0,AZ$5*((DATE(YEAR($B321),MONTH($B321),MIN(AZ$6,DAY(EOMONTH($B321,0))))&gt;=$B321)*(DATE(YEAR($B321),MONTH($B321),MIN(AZ$6,DAY(EOMONTH($B321,0))))&lt;$C321)+(DATE(YEAR($B321),MONTH($B321)+1,MIN(AZ$6,DAY(EOMONTH($B321,1))))&gt;=$B321)*(DATE(YEAR($B321),MONTH($B321)+1,MIN(AZ$6,DAY(EOMONTH($B321,1))))&lt;$C321)))</f>
        <v>0</v>
      </c>
      <c r="BA321" s="48" t="n">
        <f aca="false">IF(OR(N(BA$5)=0,BA$6=""),0,BA$5*((DATE(YEAR($B321),MONTH($B321),MIN(BA$6,DAY(EOMONTH($B321,0))))&gt;=$B321)*(DATE(YEAR($B321),MONTH($B321),MIN(BA$6,DAY(EOMONTH($B321,0))))&lt;$C321)+(DATE(YEAR($B321),MONTH($B321)+1,MIN(BA$6,DAY(EOMONTH($B321,1))))&gt;=$B321)*(DATE(YEAR($B321),MONTH($B321)+1,MIN(BA$6,DAY(EOMONTH($B321,1))))&lt;$C321)))</f>
        <v>0</v>
      </c>
      <c r="BB321" s="48" t="n">
        <f aca="false">IF(OR(N(BB$5)=0,BB$6=""),0,BB$5*((DATE(YEAR($B321),MONTH($B321),MIN(BB$6,DAY(EOMONTH($B321,0))))&gt;=$B321)*(DATE(YEAR($B321),MONTH($B321),MIN(BB$6,DAY(EOMONTH($B321,0))))&lt;$C321)+(DATE(YEAR($B321),MONTH($B321)+1,MIN(BB$6,DAY(EOMONTH($B321,1))))&gt;=$B321)*(DATE(YEAR($B321),MONTH($B321)+1,MIN(BB$6,DAY(EOMONTH($B321,1))))&lt;$C321)))</f>
        <v>0</v>
      </c>
      <c r="BC321" s="48" t="n">
        <f aca="false">IF(OR(N(BC$5)=0,BC$6=""),0,BC$5*((DATE(YEAR($B321),MONTH($B321),MIN(BC$6,DAY(EOMONTH($B321,0))))&gt;=$B321)*(DATE(YEAR($B321),MONTH($B321),MIN(BC$6,DAY(EOMONTH($B321,0))))&lt;$C321)+(DATE(YEAR($B321),MONTH($B321)+1,MIN(BC$6,DAY(EOMONTH($B321,1))))&gt;=$B321)*(DATE(YEAR($B321),MONTH($B321)+1,MIN(BC$6,DAY(EOMONTH($B321,1))))&lt;$C321)))</f>
        <v>0</v>
      </c>
      <c r="BD321" s="48" t="n">
        <f aca="false">IF(OR(N(BD$5)=0,BD$6=""),0,BD$5*((DATE(YEAR($B321),MONTH($B321),MIN(BD$6,DAY(EOMONTH($B321,0))))&gt;=$B321)*(DATE(YEAR($B321),MONTH($B321),MIN(BD$6,DAY(EOMONTH($B321,0))))&lt;$C321)+(DATE(YEAR($B321),MONTH($B321)+1,MIN(BD$6,DAY(EOMONTH($B321,1))))&gt;=$B321)*(DATE(YEAR($B321),MONTH($B321)+1,MIN(BD$6,DAY(EOMONTH($B321,1))))&lt;$C321)))</f>
        <v>0</v>
      </c>
      <c r="BE321" s="48" t="n">
        <f aca="false">IF(OR(N(BE$5)=0,BE$6=""),0,BE$5*((DATE(YEAR($B321),MONTH($B321),MIN(BE$6,DAY(EOMONTH($B321,0))))&gt;=$B321)*(DATE(YEAR($B321),MONTH($B321),MIN(BE$6,DAY(EOMONTH($B321,0))))&lt;$C321)+(DATE(YEAR($B321),MONTH($B321)+1,MIN(BE$6,DAY(EOMONTH($B321,1))))&gt;=$B321)*(DATE(YEAR($B321),MONTH($B321)+1,MIN(BE$6,DAY(EOMONTH($B321,1))))&lt;$C321)))</f>
        <v>0</v>
      </c>
      <c r="BF321" s="48" t="n">
        <f aca="false">IF(OR(N(BF$5)=0,BF$6=""),0,BF$5*((DATE(YEAR($B321),MONTH($B321),MIN(BF$6,DAY(EOMONTH($B321,0))))&gt;=$B321)*(DATE(YEAR($B321),MONTH($B321),MIN(BF$6,DAY(EOMONTH($B321,0))))&lt;$C321)+(DATE(YEAR($B321),MONTH($B321)+1,MIN(BF$6,DAY(EOMONTH($B321,1))))&gt;=$B321)*(DATE(YEAR($B321),MONTH($B321)+1,MIN(BF$6,DAY(EOMONTH($B321,1))))&lt;$C321)))</f>
        <v>0</v>
      </c>
      <c r="BG321" s="48" t="n">
        <f aca="false">IF(OR(N(BG$5)=0,BG$6=""),0,BG$5*((DATE(YEAR($B321),MONTH($B321),MIN(BG$6,DAY(EOMONTH($B321,0))))&gt;=$B321)*(DATE(YEAR($B321),MONTH($B321),MIN(BG$6,DAY(EOMONTH($B321,0))))&lt;$C321)+(DATE(YEAR($B321),MONTH($B321)+1,MIN(BG$6,DAY(EOMONTH($B321,1))))&gt;=$B321)*(DATE(YEAR($B321),MONTH($B321)+1,MIN(BG$6,DAY(EOMONTH($B321,1))))&lt;$C321)))</f>
        <v>0</v>
      </c>
      <c r="BH321" s="48" t="n">
        <f aca="false">IF(OR(N(BH$5)=0,BH$6=""),0,BH$5*((DATE(YEAR($B321),MONTH($B321),MIN(BH$6,DAY(EOMONTH($B321,0))))&gt;=$B321)*(DATE(YEAR($B321),MONTH($B321),MIN(BH$6,DAY(EOMONTH($B321,0))))&lt;$C321)+(DATE(YEAR($B321),MONTH($B321)+1,MIN(BH$6,DAY(EOMONTH($B321,1))))&gt;=$B321)*(DATE(YEAR($B321),MONTH($B321)+1,MIN(BH$6,DAY(EOMONTH($B321,1))))&lt;$C321)))</f>
        <v>0</v>
      </c>
      <c r="BI321" s="48" t="n">
        <f aca="false">IF(OR(N(BI$5)=0,BI$6=""),0,BI$5*((DATE(YEAR($B321),MONTH($B321),MIN(BI$6,DAY(EOMONTH($B321,0))))&gt;=$B321)*(DATE(YEAR($B321),MONTH($B321),MIN(BI$6,DAY(EOMONTH($B321,0))))&lt;$C321)+(DATE(YEAR($B321),MONTH($B321)+1,MIN(BI$6,DAY(EOMONTH($B321,1))))&gt;=$B321)*(DATE(YEAR($B321),MONTH($B321)+1,MIN(BI$6,DAY(EOMONTH($B321,1))))&lt;$C321)))</f>
        <v>0</v>
      </c>
      <c r="BJ321" s="48" t="n">
        <f aca="false">IF(OR(N(BJ$5)=0,BJ$6=""),0,BJ$5*((DATE(YEAR($B321),MONTH($B321),MIN(BJ$6,DAY(EOMONTH($B321,0))))&gt;=$B321)*(DATE(YEAR($B321),MONTH($B321),MIN(BJ$6,DAY(EOMONTH($B321,0))))&lt;$C321)+(DATE(YEAR($B321),MONTH($B321)+1,MIN(BJ$6,DAY(EOMONTH($B321,1))))&gt;=$B321)*(DATE(YEAR($B321),MONTH($B321)+1,MIN(BJ$6,DAY(EOMONTH($B321,1))))&lt;$C321)))</f>
        <v>0</v>
      </c>
      <c r="BK321" s="48" t="n">
        <f aca="false">IF(OR(N(BK$5)=0,BK$6=""),0,BK$5*((DATE(YEAR($B321),MONTH($B321),MIN(BK$6,DAY(EOMONTH($B321,0))))&gt;=$B321)*(DATE(YEAR($B321),MONTH($B321),MIN(BK$6,DAY(EOMONTH($B321,0))))&lt;$C321)+(DATE(YEAR($B321),MONTH($B321)+1,MIN(BK$6,DAY(EOMONTH($B321,1))))&gt;=$B321)*(DATE(YEAR($B321),MONTH($B321)+1,MIN(BK$6,DAY(EOMONTH($B321,1))))&lt;$C321)))</f>
        <v>0</v>
      </c>
      <c r="BL321" s="48" t="n">
        <f aca="false">IF(OR(N(BL$5)=0,BL$6=""),0,BL$5*((DATE(YEAR($B321),MONTH($B321),MIN(BL$6,DAY(EOMONTH($B321,0))))&gt;=$B321)*(DATE(YEAR($B321),MONTH($B321),MIN(BL$6,DAY(EOMONTH($B321,0))))&lt;$C321)+(DATE(YEAR($B321),MONTH($B321)+1,MIN(BL$6,DAY(EOMONTH($B321,1))))&gt;=$B321)*(DATE(YEAR($B321),MONTH($B321)+1,MIN(BL$6,DAY(EOMONTH($B321,1))))&lt;$C321)))</f>
        <v>0</v>
      </c>
      <c r="BM321" s="48" t="n">
        <f aca="false">IF(OR(N(BM$5)=0,BM$6=""),0,BM$5*((DATE(YEAR($B321),MONTH($B321),MIN(BM$6,DAY(EOMONTH($B321,0))))&gt;=$B321)*(DATE(YEAR($B321),MONTH($B321),MIN(BM$6,DAY(EOMONTH($B321,0))))&lt;$C321)+(DATE(YEAR($B321),MONTH($B321)+1,MIN(BM$6,DAY(EOMONTH($B321,1))))&gt;=$B321)*(DATE(YEAR($B321),MONTH($B321)+1,MIN(BM$6,DAY(EOMONTH($B321,1))))&lt;$C321)))</f>
        <v>0</v>
      </c>
      <c r="BN321" s="48" t="n">
        <f aca="false">IF(OR(N(BN$5)=0,BN$6=""),0,BN$5*((DATE(YEAR($B321),MONTH($B321),MIN(BN$6,DAY(EOMONTH($B321,0))))&gt;=$B321)*(DATE(YEAR($B321),MONTH($B321),MIN(BN$6,DAY(EOMONTH($B321,0))))&lt;$C321)+(DATE(YEAR($B321),MONTH($B321)+1,MIN(BN$6,DAY(EOMONTH($B321,1))))&gt;=$B321)*(DATE(YEAR($B321),MONTH($B321)+1,MIN(BN$6,DAY(EOMONTH($B321,1))))&lt;$C321)))</f>
        <v>0</v>
      </c>
      <c r="BO321" s="48" t="n">
        <f aca="false">IF(OR(N(BO$5)=0,BO$6=""),0,BO$5*((DATE(YEAR($B321),MONTH($B321),MIN(BO$6,DAY(EOMONTH($B321,0))))&gt;=$B321)*(DATE(YEAR($B321),MONTH($B321),MIN(BO$6,DAY(EOMONTH($B321,0))))&lt;$C321)+(DATE(YEAR($B321),MONTH($B321)+1,MIN(BO$6,DAY(EOMONTH($B321,1))))&gt;=$B321)*(DATE(YEAR($B321),MONTH($B321)+1,MIN(BO$6,DAY(EOMONTH($B321,1))))&lt;$C321)))</f>
        <v>0</v>
      </c>
      <c r="BP321" s="48" t="n">
        <f aca="false">IF(OR(N(BP$5)=0,BP$6=""),0,BP$5*((DATE(YEAR($B321),MONTH($B321),MIN(BP$6,DAY(EOMONTH($B321,0))))&gt;=$B321)*(DATE(YEAR($B321),MONTH($B321),MIN(BP$6,DAY(EOMONTH($B321,0))))&lt;$C321)+(DATE(YEAR($B321),MONTH($B321)+1,MIN(BP$6,DAY(EOMONTH($B321,1))))&gt;=$B321)*(DATE(YEAR($B321),MONTH($B321)+1,MIN(BP$6,DAY(EOMONTH($B321,1))))&lt;$C321)))</f>
        <v>0</v>
      </c>
      <c r="BQ321" s="48" t="n">
        <f aca="false">IF(OR(N(BQ$5)=0,BQ$6=""),0,BQ$5*((DATE(YEAR($B321),MONTH($B321),MIN(BQ$6,DAY(EOMONTH($B321,0))))&gt;=$B321)*(DATE(YEAR($B321),MONTH($B321),MIN(BQ$6,DAY(EOMONTH($B321,0))))&lt;$C321)+(DATE(YEAR($B321),MONTH($B321)+1,MIN(BQ$6,DAY(EOMONTH($B321,1))))&gt;=$B321)*(DATE(YEAR($B321),MONTH($B321)+1,MIN(BQ$6,DAY(EOMONTH($B321,1))))&lt;$C321)))</f>
        <v>0</v>
      </c>
      <c r="BR321" s="48" t="n">
        <f aca="false">IF(OR(N(BR$5)=0,BR$6=""),0,BR$5*((DATE(YEAR($B321),MONTH($B321),MIN(BR$6,DAY(EOMONTH($B321,0))))&gt;=$B321)*(DATE(YEAR($B321),MONTH($B321),MIN(BR$6,DAY(EOMONTH($B321,0))))&lt;$C321)+(DATE(YEAR($B321),MONTH($B321)+1,MIN(BR$6,DAY(EOMONTH($B321,1))))&gt;=$B321)*(DATE(YEAR($B321),MONTH($B321)+1,MIN(BR$6,DAY(EOMONTH($B321,1))))&lt;$C321)))</f>
        <v>0</v>
      </c>
      <c r="BS321" s="48" t="n">
        <f aca="false">IF(OR(N(BS$5)=0,BS$6=""),0,BS$5*((DATE(YEAR($B321),MONTH($B321),MIN(BS$6,DAY(EOMONTH($B321,0))))&gt;=$B321)*(DATE(YEAR($B321),MONTH($B321),MIN(BS$6,DAY(EOMONTH($B321,0))))&lt;$C321)+(DATE(YEAR($B321),MONTH($B321)+1,MIN(BS$6,DAY(EOMONTH($B321,1))))&gt;=$B321)*(DATE(YEAR($B321),MONTH($B321)+1,MIN(BS$6,DAY(EOMONTH($B321,1))))&lt;$C321)))</f>
        <v>0</v>
      </c>
      <c r="BT321" s="48" t="n">
        <f aca="false">IF(OR(N(BT$5)=0,BT$6=""),0,BT$5*((DATE(YEAR($B321),MONTH($B321),MIN(BT$6,DAY(EOMONTH($B321,0))))&gt;=$B321)*(DATE(YEAR($B321),MONTH($B321),MIN(BT$6,DAY(EOMONTH($B321,0))))&lt;$C321)+(DATE(YEAR($B321),MONTH($B321)+1,MIN(BT$6,DAY(EOMONTH($B321,1))))&gt;=$B321)*(DATE(YEAR($B321),MONTH($B321)+1,MIN(BT$6,DAY(EOMONTH($B321,1))))&lt;$C321)))</f>
        <v>0</v>
      </c>
      <c r="BU321" s="48" t="n">
        <f aca="false">IF(OR(N(BU$5)=0,BU$6=""),0,BU$5*((DATE(YEAR($B321),MONTH($B321),MIN(BU$6,DAY(EOMONTH($B321,0))))&gt;=$B321)*(DATE(YEAR($B321),MONTH($B321),MIN(BU$6,DAY(EOMONTH($B321,0))))&lt;$C321)+(DATE(YEAR($B321),MONTH($B321)+1,MIN(BU$6,DAY(EOMONTH($B321,1))))&gt;=$B321)*(DATE(YEAR($B321),MONTH($B321)+1,MIN(BU$6,DAY(EOMONTH($B321,1))))&lt;$C321)))</f>
        <v>0</v>
      </c>
      <c r="BV321" s="48" t="n">
        <f aca="false">IF(OR(N(BV$5)=0,BV$6=""),0,BV$5*((DATE(YEAR($B321),MONTH($B321),MIN(BV$6,DAY(EOMONTH($B321,0))))&gt;=$B321)*(DATE(YEAR($B321),MONTH($B321),MIN(BV$6,DAY(EOMONTH($B321,0))))&lt;$C321)+(DATE(YEAR($B321),MONTH($B321)+1,MIN(BV$6,DAY(EOMONTH($B321,1))))&gt;=$B321)*(DATE(YEAR($B321),MONTH($B321)+1,MIN(BV$6,DAY(EOMONTH($B321,1))))&lt;$C321)))</f>
        <v>0</v>
      </c>
      <c r="BW321" s="48" t="n">
        <f aca="false">IF(OR(N(BW$5)=0,BW$6=""),0,BW$5*((DATE(YEAR($B321),MONTH($B321),MIN(BW$6,DAY(EOMONTH($B321,0))))&gt;=$B321)*(DATE(YEAR($B321),MONTH($B321),MIN(BW$6,DAY(EOMONTH($B321,0))))&lt;$C321)+(DATE(YEAR($B321),MONTH($B321)+1,MIN(BW$6,DAY(EOMONTH($B321,1))))&gt;=$B321)*(DATE(YEAR($B321),MONTH($B321)+1,MIN(BW$6,DAY(EOMONTH($B321,1))))&lt;$C321)))</f>
        <v>0</v>
      </c>
      <c r="BX321" s="48" t="n">
        <f aca="false">MIN(Z321,(FT320*(1+FT$5/Setup!$C$36)+IF($V321=1,N($F321),0)))</f>
        <v>0</v>
      </c>
      <c r="BY321" s="48" t="n">
        <f aca="false">MIN(AA321,(FU320*(1+FU$5/Setup!$C$36)+IF($V321=2,N($F321),0)))</f>
        <v>0</v>
      </c>
      <c r="BZ321" s="48" t="n">
        <f aca="false">MIN(AB321,(FV320*(1+FV$5/Setup!$C$36)+IF($V321=3,N($F321),0)))</f>
        <v>0</v>
      </c>
      <c r="CA321" s="48" t="n">
        <f aca="false">MIN(AC321,(FW320*(1+FW$5/Setup!$C$36)+IF($V321=4,N($F321),0)))</f>
        <v>0</v>
      </c>
      <c r="CB321" s="48" t="n">
        <f aca="false">MIN(AD321,(FX320*(1+FX$5/Setup!$C$36)+IF($V321=5,N($F321),0)))</f>
        <v>0</v>
      </c>
      <c r="CC321" s="48" t="n">
        <f aca="false">MIN(AE321,(FY320*(1+FY$5/Setup!$C$36)+IF($V321=6,N($F321),0)))</f>
        <v>0</v>
      </c>
      <c r="CD321" s="48" t="n">
        <f aca="false">MIN(AF321,(FZ320*(1+FZ$5/Setup!$C$36)+IF($V321=7,N($F321),0)))</f>
        <v>0</v>
      </c>
      <c r="CE321" s="48" t="n">
        <f aca="false">MIN(AG321,(GA320*(1+GA$5/Setup!$C$36)+IF($V321=8,N($F321),0)))</f>
        <v>0</v>
      </c>
      <c r="CF321" s="48" t="n">
        <f aca="false">MIN(AH321,(GB320*(1+GB$5/Setup!$C$36)+IF($V321=9,N($F321),0)))</f>
        <v>0</v>
      </c>
      <c r="CG321" s="48" t="n">
        <f aca="false">MIN(AI321,(GC320*(1+GC$5/Setup!$C$36)+IF($V321=10,N($F321),0)))</f>
        <v>0</v>
      </c>
      <c r="CH321" s="48" t="n">
        <f aca="false">MIN(AJ321,(GD320*(1+GD$5/Setup!$C$36)+IF($V321=11,N($F321),0)))</f>
        <v>0</v>
      </c>
      <c r="CI321" s="48" t="n">
        <f aca="false">MIN(AK321,(GE320*(1+GE$5/Setup!$C$36)+IF($V321=12,N($F321),0)))</f>
        <v>0</v>
      </c>
      <c r="CJ321" s="48" t="n">
        <f aca="false">MIN(AL321,(GF320*(1+GF$5/Setup!$C$36)+IF($V321=13,N($F321),0)))</f>
        <v>0</v>
      </c>
      <c r="CK321" s="48" t="n">
        <f aca="false">MIN(AM321,(GG320*(1+GG$5/Setup!$C$36)+IF($V321=14,N($F321),0)))</f>
        <v>0</v>
      </c>
      <c r="CL321" s="48" t="n">
        <f aca="false">MIN(AN321,(GH320*(1+GH$5/Setup!$C$36)+IF($V321=15,N($F321),0)))</f>
        <v>0</v>
      </c>
      <c r="CM321" s="48" t="n">
        <f aca="false">MIN(AO321,(GI320*(1+GI$5/Setup!$C$36)+IF($V321=16,N($F321),0)))</f>
        <v>0</v>
      </c>
      <c r="CN321" s="48" t="n">
        <f aca="false">MIN(AP321,(GJ320*(1+GJ$5/Setup!$C$36)+IF($V321=17,N($F321),0)))</f>
        <v>0</v>
      </c>
      <c r="CO321" s="48" t="n">
        <f aca="false">MIN(AQ321,(GK320*(1+GK$5/Setup!$C$36)+IF($V321=18,N($F321),0)))</f>
        <v>0</v>
      </c>
      <c r="CP321" s="48" t="n">
        <f aca="false">MIN(AR321,(GL320*(1+GL$5/Setup!$C$36)+IF($V321=19,N($F321),0)))</f>
        <v>0</v>
      </c>
      <c r="CQ321" s="48" t="n">
        <f aca="false">MIN(AS321,(GM320*(1+GM$5/Setup!$C$36)+IF($V321=20,N($F321),0)))</f>
        <v>0</v>
      </c>
      <c r="CR321" s="48" t="n">
        <f aca="false">MIN(AT321,(GN320*(1+GN$5/Setup!$C$36)+IF($V321=21,N($F321),0)))</f>
        <v>0</v>
      </c>
      <c r="CS321" s="48" t="n">
        <f aca="false">MIN(AU321,(GO320*(1+GO$5/Setup!$C$36)+IF($V321=22,N($F321),0)))</f>
        <v>0</v>
      </c>
      <c r="CT321" s="48" t="n">
        <f aca="false">MIN(AV321,(GP320*(1+GP$5/Setup!$C$36)+IF($V321=23,N($F321),0)))</f>
        <v>0</v>
      </c>
      <c r="CU321" s="48" t="n">
        <f aca="false">MIN(AW321,(GQ320*(1+GQ$5/Setup!$C$36)+IF($V321=24,N($F321),0)))</f>
        <v>0</v>
      </c>
      <c r="CV321" s="48" t="n">
        <f aca="false">MIN(AX321,(GR320*(1+GR$5/Setup!$C$36)+IF($V321=25,N($F321),0)))</f>
        <v>0</v>
      </c>
      <c r="CW321" s="48" t="n">
        <f aca="false">MIN(AY321,(GS320*(1+GS$5/Setup!$C$36)+IF($V321=26,N($F321),0)))</f>
        <v>0</v>
      </c>
      <c r="CX321" s="48" t="n">
        <f aca="false">MIN(AZ321,(GT320*(1+GT$5/Setup!$C$36)+IF($V321=27,N($F321),0)))</f>
        <v>0</v>
      </c>
      <c r="CY321" s="48" t="n">
        <f aca="false">MIN(BA321,(GU320*(1+GU$5/Setup!$C$36)+IF($V321=28,N($F321),0)))</f>
        <v>0</v>
      </c>
      <c r="CZ321" s="48" t="n">
        <f aca="false">MIN(BB321,(GV320*(1+GV$5/Setup!$C$36)+IF($V321=29,N($F321),0)))</f>
        <v>0</v>
      </c>
      <c r="DA321" s="48" t="n">
        <f aca="false">MIN(BC321,(GW320*(1+GW$5/Setup!$C$36)+IF($V321=30,N($F321),0)))</f>
        <v>0</v>
      </c>
      <c r="DB321" s="48" t="n">
        <f aca="false">MIN(BD321,(GX320*(1+GX$5/Setup!$C$36)+IF($V321=31,N($F321),0)))</f>
        <v>0</v>
      </c>
      <c r="DC321" s="48" t="n">
        <f aca="false">MIN(BE321,(GY320*(1+GY$5/Setup!$C$36)+IF($V321=32,N($F321),0)))</f>
        <v>0</v>
      </c>
      <c r="DD321" s="48" t="n">
        <f aca="false">MIN(BF321,(GZ320*(1+GZ$5/Setup!$C$36)+IF($V321=33,N($F321),0)))</f>
        <v>0</v>
      </c>
      <c r="DE321" s="48" t="n">
        <f aca="false">MIN(BG321,(HA320*(1+HA$5/Setup!$C$36)+IF($V321=34,N($F321),0)))</f>
        <v>0</v>
      </c>
      <c r="DF321" s="48" t="n">
        <f aca="false">MIN(BH321,(HB320*(1+HB$5/Setup!$C$36)+IF($V321=35,N($F321),0)))</f>
        <v>0</v>
      </c>
      <c r="DG321" s="48" t="n">
        <f aca="false">MIN(BI321,(HC320*(1+HC$5/Setup!$C$36)+IF($V321=36,N($F321),0)))</f>
        <v>0</v>
      </c>
      <c r="DH321" s="48" t="n">
        <f aca="false">MIN(BJ321,(HD320*(1+HD$5/Setup!$C$36)+IF($V321=37,N($F321),0)))</f>
        <v>0</v>
      </c>
      <c r="DI321" s="48" t="n">
        <f aca="false">MIN(BK321,(HE320*(1+HE$5/Setup!$C$36)+IF($V321=38,N($F321),0)))</f>
        <v>0</v>
      </c>
      <c r="DJ321" s="48" t="n">
        <f aca="false">MIN(BL321,(HF320*(1+HF$5/Setup!$C$36)+IF($V321=39,N($F321),0)))</f>
        <v>0</v>
      </c>
      <c r="DK321" s="48" t="n">
        <f aca="false">MIN(BM321,(HG320*(1+HG$5/Setup!$C$36)+IF($V321=40,N($F321),0)))</f>
        <v>0</v>
      </c>
      <c r="DL321" s="48" t="n">
        <f aca="false">MIN(BN321,(HH320*(1+HH$5/Setup!$C$36)+IF($V321=41,N($F321),0)))</f>
        <v>0</v>
      </c>
      <c r="DM321" s="48" t="n">
        <f aca="false">MIN(BO321,(HI320*(1+HI$5/Setup!$C$36)+IF($V321=42,N($F321),0)))</f>
        <v>0</v>
      </c>
      <c r="DN321" s="48" t="n">
        <f aca="false">MIN(BP321,(HJ320*(1+HJ$5/Setup!$C$36)+IF($V321=43,N($F321),0)))</f>
        <v>0</v>
      </c>
      <c r="DO321" s="48" t="n">
        <f aca="false">MIN(BQ321,(HK320*(1+HK$5/Setup!$C$36)+IF($V321=44,N($F321),0)))</f>
        <v>0</v>
      </c>
      <c r="DP321" s="48" t="n">
        <f aca="false">MIN(BR321,(HL320*(1+HL$5/Setup!$C$36)+IF($V321=45,N($F321),0)))</f>
        <v>0</v>
      </c>
      <c r="DQ321" s="48" t="n">
        <f aca="false">MIN(BS321,(HM320*(1+HM$5/Setup!$C$36)+IF($V321=46,N($F321),0)))</f>
        <v>0</v>
      </c>
      <c r="DR321" s="48" t="n">
        <f aca="false">MIN(BT321,(HN320*(1+HN$5/Setup!$C$36)+IF($V321=47,N($F321),0)))</f>
        <v>0</v>
      </c>
      <c r="DS321" s="48" t="n">
        <f aca="false">MIN(BU321,(HO320*(1+HO$5/Setup!$C$36)+IF($V321=48,N($F321),0)))</f>
        <v>0</v>
      </c>
      <c r="DT321" s="48" t="n">
        <f aca="false">MIN(BV321,(HP320*(1+HP$5/Setup!$C$36)+IF($V321=49,N($F321),0)))</f>
        <v>0</v>
      </c>
      <c r="DU321" s="48" t="n">
        <f aca="false">MIN(BW321,(HQ320*(1+HQ$5/Setup!$C$36)+IF($V321=50,N($F321),0)))</f>
        <v>0</v>
      </c>
      <c r="DV321" s="48" t="n">
        <f aca="false">MIN(MAX((FT320*(1+FT$5/Setup!$C$36)+IF($V321=1,N($F321),0))-BX321,0),MAX($P321-0,0))</f>
        <v>0</v>
      </c>
      <c r="DW321" s="48" t="n">
        <f aca="false">MIN(MAX((FU320*(1+FU$5/Setup!$C$36)+IF($V321=2,N($F321),0))-BY321,0),MAX($P321-SUM(DV321:DV321),0))</f>
        <v>0</v>
      </c>
      <c r="DX321" s="48" t="n">
        <f aca="false">MIN(MAX((FV320*(1+FV$5/Setup!$C$36)+IF($V321=3,N($F321),0))-BZ321,0),MAX($P321-SUM(DV321:DW321),0))</f>
        <v>0</v>
      </c>
      <c r="DY321" s="48" t="n">
        <f aca="false">MIN(MAX((FW320*(1+FW$5/Setup!$C$36)+IF($V321=4,N($F321),0))-CA321,0),MAX($P321-SUM(DV321:DX321),0))</f>
        <v>0</v>
      </c>
      <c r="DZ321" s="48" t="n">
        <f aca="false">MIN(MAX((FX320*(1+FX$5/Setup!$C$36)+IF($V321=5,N($F321),0))-CB321,0),MAX($P321-SUM(DV321:DY321),0))</f>
        <v>0</v>
      </c>
      <c r="EA321" s="48" t="n">
        <f aca="false">MIN(MAX((FY320*(1+FY$5/Setup!$C$36)+IF($V321=6,N($F321),0))-CC321,0),MAX($P321-SUM(DV321:DZ321),0))</f>
        <v>0</v>
      </c>
      <c r="EB321" s="48" t="n">
        <f aca="false">MIN(MAX((FZ320*(1+FZ$5/Setup!$C$36)+IF($V321=7,N($F321),0))-CD321,0),MAX($P321-SUM(DV321:EA321),0))</f>
        <v>0</v>
      </c>
      <c r="EC321" s="48" t="n">
        <f aca="false">MIN(MAX((GA320*(1+GA$5/Setup!$C$36)+IF($V321=8,N($F321),0))-CE321,0),MAX($P321-SUM(DV321:EB321),0))</f>
        <v>0</v>
      </c>
      <c r="ED321" s="48" t="n">
        <f aca="false">MIN(MAX((GB320*(1+GB$5/Setup!$C$36)+IF($V321=9,N($F321),0))-CF321,0),MAX($P321-SUM(DV321:EC321),0))</f>
        <v>0</v>
      </c>
      <c r="EE321" s="48" t="n">
        <f aca="false">MIN(MAX((GC320*(1+GC$5/Setup!$C$36)+IF($V321=10,N($F321),0))-CG321,0),MAX($P321-SUM(DV321:ED321),0))</f>
        <v>0</v>
      </c>
      <c r="EF321" s="48" t="n">
        <f aca="false">MIN(MAX((GD320*(1+GD$5/Setup!$C$36)+IF($V321=11,N($F321),0))-CH321,0),MAX($P321-SUM(DV321:EE321),0))</f>
        <v>0</v>
      </c>
      <c r="EG321" s="48" t="n">
        <f aca="false">MIN(MAX((GE320*(1+GE$5/Setup!$C$36)+IF($V321=12,N($F321),0))-CI321,0),MAX($P321-SUM(DV321:EF321),0))</f>
        <v>0</v>
      </c>
      <c r="EH321" s="48" t="n">
        <f aca="false">MIN(MAX((GF320*(1+GF$5/Setup!$C$36)+IF($V321=13,N($F321),0))-CJ321,0),MAX($P321-SUM(DV321:EG321),0))</f>
        <v>0</v>
      </c>
      <c r="EI321" s="48" t="n">
        <f aca="false">MIN(MAX((GG320*(1+GG$5/Setup!$C$36)+IF($V321=14,N($F321),0))-CK321,0),MAX($P321-SUM(DV321:EH321),0))</f>
        <v>0</v>
      </c>
      <c r="EJ321" s="48" t="n">
        <f aca="false">MIN(MAX((GH320*(1+GH$5/Setup!$C$36)+IF($V321=15,N($F321),0))-CL321,0),MAX($P321-SUM(DV321:EI321),0))</f>
        <v>0</v>
      </c>
      <c r="EK321" s="48" t="n">
        <f aca="false">MIN(MAX((GI320*(1+GI$5/Setup!$C$36)+IF($V321=16,N($F321),0))-CM321,0),MAX($P321-SUM(DV321:EJ321),0))</f>
        <v>0</v>
      </c>
      <c r="EL321" s="48" t="n">
        <f aca="false">MIN(MAX((GJ320*(1+GJ$5/Setup!$C$36)+IF($V321=17,N($F321),0))-CN321,0),MAX($P321-SUM(DV321:EK321),0))</f>
        <v>0</v>
      </c>
      <c r="EM321" s="48" t="n">
        <f aca="false">MIN(MAX((GK320*(1+GK$5/Setup!$C$36)+IF($V321=18,N($F321),0))-CO321,0),MAX($P321-SUM(DV321:EL321),0))</f>
        <v>0</v>
      </c>
      <c r="EN321" s="48" t="n">
        <f aca="false">MIN(MAX((GL320*(1+GL$5/Setup!$C$36)+IF($V321=19,N($F321),0))-CP321,0),MAX($P321-SUM(DV321:EM321),0))</f>
        <v>0</v>
      </c>
      <c r="EO321" s="48" t="n">
        <f aca="false">MIN(MAX((GM320*(1+GM$5/Setup!$C$36)+IF($V321=20,N($F321),0))-CQ321,0),MAX($P321-SUM(DV321:EN321),0))</f>
        <v>0</v>
      </c>
      <c r="EP321" s="48" t="n">
        <f aca="false">MIN(MAX((GN320*(1+GN$5/Setup!$C$36)+IF($V321=21,N($F321),0))-CR321,0),MAX($P321-SUM(DV321:EO321),0))</f>
        <v>0</v>
      </c>
      <c r="EQ321" s="48" t="n">
        <f aca="false">MIN(MAX((GO320*(1+GO$5/Setup!$C$36)+IF($V321=22,N($F321),0))-CS321,0),MAX($P321-SUM(DV321:EP321),0))</f>
        <v>0</v>
      </c>
      <c r="ER321" s="48" t="n">
        <f aca="false">MIN(MAX((GP320*(1+GP$5/Setup!$C$36)+IF($V321=23,N($F321),0))-CT321,0),MAX($P321-SUM(DV321:EQ321),0))</f>
        <v>0</v>
      </c>
      <c r="ES321" s="48" t="n">
        <f aca="false">MIN(MAX((GQ320*(1+GQ$5/Setup!$C$36)+IF($V321=24,N($F321),0))-CU321,0),MAX($P321-SUM(DV321:ER321),0))</f>
        <v>0</v>
      </c>
      <c r="ET321" s="48" t="n">
        <f aca="false">MIN(MAX((GR320*(1+GR$5/Setup!$C$36)+IF($V321=25,N($F321),0))-CV321,0),MAX($P321-SUM(DV321:ES321),0))</f>
        <v>0</v>
      </c>
      <c r="EU321" s="48" t="n">
        <f aca="false">MIN(MAX((GS320*(1+GS$5/Setup!$C$36)+IF($V321=26,N($F321),0))-CW321,0),MAX($P321-SUM(DV321:ET321),0))</f>
        <v>0</v>
      </c>
      <c r="EV321" s="48" t="n">
        <f aca="false">MIN(MAX((GT320*(1+GT$5/Setup!$C$36)+IF($V321=27,N($F321),0))-CX321,0),MAX($P321-SUM(DV321:EU321),0))</f>
        <v>0</v>
      </c>
      <c r="EW321" s="48" t="n">
        <f aca="false">MIN(MAX((GU320*(1+GU$5/Setup!$C$36)+IF($V321=28,N($F321),0))-CY321,0),MAX($P321-SUM(DV321:EV321),0))</f>
        <v>0</v>
      </c>
      <c r="EX321" s="48" t="n">
        <f aca="false">MIN(MAX((GV320*(1+GV$5/Setup!$C$36)+IF($V321=29,N($F321),0))-CZ321,0),MAX($P321-SUM(DV321:EW321),0))</f>
        <v>0</v>
      </c>
      <c r="EY321" s="48" t="n">
        <f aca="false">MIN(MAX((GW320*(1+GW$5/Setup!$C$36)+IF($V321=30,N($F321),0))-DA321,0),MAX($P321-SUM(DV321:EX321),0))</f>
        <v>0</v>
      </c>
      <c r="EZ321" s="48" t="n">
        <f aca="false">MIN(MAX((GX320*(1+GX$5/Setup!$C$36)+IF($V321=31,N($F321),0))-DB321,0),MAX($P321-SUM(DV321:EY321),0))</f>
        <v>0</v>
      </c>
      <c r="FA321" s="48" t="n">
        <f aca="false">MIN(MAX((GY320*(1+GY$5/Setup!$C$36)+IF($V321=32,N($F321),0))-DC321,0),MAX($P321-SUM(DV321:EZ321),0))</f>
        <v>0</v>
      </c>
      <c r="FB321" s="48" t="n">
        <f aca="false">MIN(MAX((GZ320*(1+GZ$5/Setup!$C$36)+IF($V321=33,N($F321),0))-DD321,0),MAX($P321-SUM(DV321:FA321),0))</f>
        <v>0</v>
      </c>
      <c r="FC321" s="48" t="n">
        <f aca="false">MIN(MAX((HA320*(1+HA$5/Setup!$C$36)+IF($V321=34,N($F321),0))-DE321,0),MAX($P321-SUM(DV321:FB321),0))</f>
        <v>0</v>
      </c>
      <c r="FD321" s="48" t="n">
        <f aca="false">MIN(MAX((HB320*(1+HB$5/Setup!$C$36)+IF($V321=35,N($F321),0))-DF321,0),MAX($P321-SUM(DV321:FC321),0))</f>
        <v>0</v>
      </c>
      <c r="FE321" s="48" t="n">
        <f aca="false">MIN(MAX((HC320*(1+HC$5/Setup!$C$36)+IF($V321=36,N($F321),0))-DG321,0),MAX($P321-SUM(DV321:FD321),0))</f>
        <v>0</v>
      </c>
      <c r="FF321" s="48" t="n">
        <f aca="false">MIN(MAX((HD320*(1+HD$5/Setup!$C$36)+IF($V321=37,N($F321),0))-DH321,0),MAX($P321-SUM(DV321:FE321),0))</f>
        <v>0</v>
      </c>
      <c r="FG321" s="48" t="n">
        <f aca="false">MIN(MAX((HE320*(1+HE$5/Setup!$C$36)+IF($V321=38,N($F321),0))-DI321,0),MAX($P321-SUM(DV321:FF321),0))</f>
        <v>0</v>
      </c>
      <c r="FH321" s="48" t="n">
        <f aca="false">MIN(MAX((HF320*(1+HF$5/Setup!$C$36)+IF($V321=39,N($F321),0))-DJ321,0),MAX($P321-SUM(DV321:FG321),0))</f>
        <v>0</v>
      </c>
      <c r="FI321" s="48" t="n">
        <f aca="false">MIN(MAX((HG320*(1+HG$5/Setup!$C$36)+IF($V321=40,N($F321),0))-DK321,0),MAX($P321-SUM(DV321:FH321),0))</f>
        <v>0</v>
      </c>
      <c r="FJ321" s="48" t="n">
        <f aca="false">MIN(MAX((HH320*(1+HH$5/Setup!$C$36)+IF($V321=41,N($F321),0))-DL321,0),MAX($P321-SUM(DV321:FI321),0))</f>
        <v>0</v>
      </c>
      <c r="FK321" s="48" t="n">
        <f aca="false">MIN(MAX((HI320*(1+HI$5/Setup!$C$36)+IF($V321=42,N($F321),0))-DM321,0),MAX($P321-SUM(DV321:FJ321),0))</f>
        <v>0</v>
      </c>
      <c r="FL321" s="48" t="n">
        <f aca="false">MIN(MAX((HJ320*(1+HJ$5/Setup!$C$36)+IF($V321=43,N($F321),0))-DN321,0),MAX($P321-SUM(DV321:FK321),0))</f>
        <v>0</v>
      </c>
      <c r="FM321" s="48" t="n">
        <f aca="false">MIN(MAX((HK320*(1+HK$5/Setup!$C$36)+IF($V321=44,N($F321),0))-DO321,0),MAX($P321-SUM(DV321:FL321),0))</f>
        <v>0</v>
      </c>
      <c r="FN321" s="48" t="n">
        <f aca="false">MIN(MAX((HL320*(1+HL$5/Setup!$C$36)+IF($V321=45,N($F321),0))-DP321,0),MAX($P321-SUM(DV321:FM321),0))</f>
        <v>0</v>
      </c>
      <c r="FO321" s="48" t="n">
        <f aca="false">MIN(MAX((HM320*(1+HM$5/Setup!$C$36)+IF($V321=46,N($F321),0))-DQ321,0),MAX($P321-SUM(DV321:FN321),0))</f>
        <v>0</v>
      </c>
      <c r="FP321" s="48" t="n">
        <f aca="false">MIN(MAX((HN320*(1+HN$5/Setup!$C$36)+IF($V321=47,N($F321),0))-DR321,0),MAX($P321-SUM(DV321:FO321),0))</f>
        <v>0</v>
      </c>
      <c r="FQ321" s="48" t="n">
        <f aca="false">MIN(MAX((HO320*(1+HO$5/Setup!$C$36)+IF($V321=48,N($F321),0))-DS321,0),MAX($P321-SUM(DV321:FP321),0))</f>
        <v>0</v>
      </c>
      <c r="FR321" s="48" t="n">
        <f aca="false">MIN(MAX((HP320*(1+HP$5/Setup!$C$36)+IF($V321=49,N($F321),0))-DT321,0),MAX($P321-SUM(DV321:FQ321),0))</f>
        <v>0</v>
      </c>
      <c r="FS321" s="48" t="n">
        <f aca="false">MIN(MAX((HQ320*(1+HQ$5/Setup!$C$36)+IF($V321=50,N($F321),0))-DU321,0),MAX($P321-SUM(DV321:FR321),0))</f>
        <v>0</v>
      </c>
      <c r="FT321" s="48" t="n">
        <f aca="false">IF((FT320*(1+FT$5/Setup!$C$36)+IF($V321=1,N($F321),0))-BX321-DV321&lt;0.005,0,(FT320*(1+FT$5/Setup!$C$36)+IF($V321=1,N($F321),0))-BX321-DV321)</f>
        <v>0</v>
      </c>
      <c r="FU321" s="48" t="n">
        <f aca="false">IF((FU320*(1+FU$5/Setup!$C$36)+IF($V321=2,N($F321),0))-BY321-DW321&lt;0.005,0,(FU320*(1+FU$5/Setup!$C$36)+IF($V321=2,N($F321),0))-BY321-DW321)</f>
        <v>0</v>
      </c>
      <c r="FV321" s="48" t="n">
        <f aca="false">IF((FV320*(1+FV$5/Setup!$C$36)+IF($V321=3,N($F321),0))-BZ321-DX321&lt;0.005,0,(FV320*(1+FV$5/Setup!$C$36)+IF($V321=3,N($F321),0))-BZ321-DX321)</f>
        <v>0</v>
      </c>
      <c r="FW321" s="48" t="n">
        <f aca="false">IF((FW320*(1+FW$5/Setup!$C$36)+IF($V321=4,N($F321),0))-CA321-DY321&lt;0.005,0,(FW320*(1+FW$5/Setup!$C$36)+IF($V321=4,N($F321),0))-CA321-DY321)</f>
        <v>0</v>
      </c>
      <c r="FX321" s="48" t="n">
        <f aca="false">IF((FX320*(1+FX$5/Setup!$C$36)+IF($V321=5,N($F321),0))-CB321-DZ321&lt;0.005,0,(FX320*(1+FX$5/Setup!$C$36)+IF($V321=5,N($F321),0))-CB321-DZ321)</f>
        <v>0</v>
      </c>
      <c r="FY321" s="48" t="n">
        <f aca="false">IF((FY320*(1+FY$5/Setup!$C$36)+IF($V321=6,N($F321),0))-CC321-EA321&lt;0.005,0,(FY320*(1+FY$5/Setup!$C$36)+IF($V321=6,N($F321),0))-CC321-EA321)</f>
        <v>0</v>
      </c>
      <c r="FZ321" s="48" t="n">
        <f aca="false">IF((FZ320*(1+FZ$5/Setup!$C$36)+IF($V321=7,N($F321),0))-CD321-EB321&lt;0.005,0,(FZ320*(1+FZ$5/Setup!$C$36)+IF($V321=7,N($F321),0))-CD321-EB321)</f>
        <v>0</v>
      </c>
      <c r="GA321" s="48" t="n">
        <f aca="false">IF((GA320*(1+GA$5/Setup!$C$36)+IF($V321=8,N($F321),0))-CE321-EC321&lt;0.005,0,(GA320*(1+GA$5/Setup!$C$36)+IF($V321=8,N($F321),0))-CE321-EC321)</f>
        <v>0</v>
      </c>
      <c r="GB321" s="48" t="n">
        <f aca="false">IF((GB320*(1+GB$5/Setup!$C$36)+IF($V321=9,N($F321),0))-CF321-ED321&lt;0.005,0,(GB320*(1+GB$5/Setup!$C$36)+IF($V321=9,N($F321),0))-CF321-ED321)</f>
        <v>0</v>
      </c>
      <c r="GC321" s="48" t="n">
        <f aca="false">IF((GC320*(1+GC$5/Setup!$C$36)+IF($V321=10,N($F321),0))-CG321-EE321&lt;0.005,0,(GC320*(1+GC$5/Setup!$C$36)+IF($V321=10,N($F321),0))-CG321-EE321)</f>
        <v>0</v>
      </c>
      <c r="GD321" s="48" t="n">
        <f aca="false">IF((GD320*(1+GD$5/Setup!$C$36)+IF($V321=11,N($F321),0))-CH321-EF321&lt;0.005,0,(GD320*(1+GD$5/Setup!$C$36)+IF($V321=11,N($F321),0))-CH321-EF321)</f>
        <v>0</v>
      </c>
      <c r="GE321" s="48" t="n">
        <f aca="false">IF((GE320*(1+GE$5/Setup!$C$36)+IF($V321=12,N($F321),0))-CI321-EG321&lt;0.005,0,(GE320*(1+GE$5/Setup!$C$36)+IF($V321=12,N($F321),0))-CI321-EG321)</f>
        <v>0</v>
      </c>
      <c r="GF321" s="48" t="n">
        <f aca="false">IF((GF320*(1+GF$5/Setup!$C$36)+IF($V321=13,N($F321),0))-CJ321-EH321&lt;0.005,0,(GF320*(1+GF$5/Setup!$C$36)+IF($V321=13,N($F321),0))-CJ321-EH321)</f>
        <v>0</v>
      </c>
      <c r="GG321" s="48" t="n">
        <f aca="false">IF((GG320*(1+GG$5/Setup!$C$36)+IF($V321=14,N($F321),0))-CK321-EI321&lt;0.005,0,(GG320*(1+GG$5/Setup!$C$36)+IF($V321=14,N($F321),0))-CK321-EI321)</f>
        <v>0</v>
      </c>
      <c r="GH321" s="48" t="n">
        <f aca="false">IF((GH320*(1+GH$5/Setup!$C$36)+IF($V321=15,N($F321),0))-CL321-EJ321&lt;0.005,0,(GH320*(1+GH$5/Setup!$C$36)+IF($V321=15,N($F321),0))-CL321-EJ321)</f>
        <v>0</v>
      </c>
      <c r="GI321" s="48" t="n">
        <f aca="false">IF((GI320*(1+GI$5/Setup!$C$36)+IF($V321=16,N($F321),0))-CM321-EK321&lt;0.005,0,(GI320*(1+GI$5/Setup!$C$36)+IF($V321=16,N($F321),0))-CM321-EK321)</f>
        <v>0</v>
      </c>
      <c r="GJ321" s="48" t="n">
        <f aca="false">IF((GJ320*(1+GJ$5/Setup!$C$36)+IF($V321=17,N($F321),0))-CN321-EL321&lt;0.005,0,(GJ320*(1+GJ$5/Setup!$C$36)+IF($V321=17,N($F321),0))-CN321-EL321)</f>
        <v>0</v>
      </c>
      <c r="GK321" s="48" t="n">
        <f aca="false">IF((GK320*(1+GK$5/Setup!$C$36)+IF($V321=18,N($F321),0))-CO321-EM321&lt;0.005,0,(GK320*(1+GK$5/Setup!$C$36)+IF($V321=18,N($F321),0))-CO321-EM321)</f>
        <v>0</v>
      </c>
      <c r="GL321" s="48" t="n">
        <f aca="false">IF((GL320*(1+GL$5/Setup!$C$36)+IF($V321=19,N($F321),0))-CP321-EN321&lt;0.005,0,(GL320*(1+GL$5/Setup!$C$36)+IF($V321=19,N($F321),0))-CP321-EN321)</f>
        <v>0</v>
      </c>
      <c r="GM321" s="48" t="n">
        <f aca="false">IF((GM320*(1+GM$5/Setup!$C$36)+IF($V321=20,N($F321),0))-CQ321-EO321&lt;0.005,0,(GM320*(1+GM$5/Setup!$C$36)+IF($V321=20,N($F321),0))-CQ321-EO321)</f>
        <v>0</v>
      </c>
      <c r="GN321" s="48" t="n">
        <f aca="false">IF((GN320*(1+GN$5/Setup!$C$36)+IF($V321=21,N($F321),0))-CR321-EP321&lt;0.005,0,(GN320*(1+GN$5/Setup!$C$36)+IF($V321=21,N($F321),0))-CR321-EP321)</f>
        <v>0</v>
      </c>
      <c r="GO321" s="48" t="n">
        <f aca="false">IF((GO320*(1+GO$5/Setup!$C$36)+IF($V321=22,N($F321),0))-CS321-EQ321&lt;0.005,0,(GO320*(1+GO$5/Setup!$C$36)+IF($V321=22,N($F321),0))-CS321-EQ321)</f>
        <v>0</v>
      </c>
      <c r="GP321" s="48" t="n">
        <f aca="false">IF((GP320*(1+GP$5/Setup!$C$36)+IF($V321=23,N($F321),0))-CT321-ER321&lt;0.005,0,(GP320*(1+GP$5/Setup!$C$36)+IF($V321=23,N($F321),0))-CT321-ER321)</f>
        <v>0</v>
      </c>
      <c r="GQ321" s="48" t="n">
        <f aca="false">IF((GQ320*(1+GQ$5/Setup!$C$36)+IF($V321=24,N($F321),0))-CU321-ES321&lt;0.005,0,(GQ320*(1+GQ$5/Setup!$C$36)+IF($V321=24,N($F321),0))-CU321-ES321)</f>
        <v>0</v>
      </c>
      <c r="GR321" s="48" t="n">
        <f aca="false">IF((GR320*(1+GR$5/Setup!$C$36)+IF($V321=25,N($F321),0))-CV321-ET321&lt;0.005,0,(GR320*(1+GR$5/Setup!$C$36)+IF($V321=25,N($F321),0))-CV321-ET321)</f>
        <v>0</v>
      </c>
      <c r="GS321" s="48" t="n">
        <f aca="false">IF((GS320*(1+GS$5/Setup!$C$36)+IF($V321=26,N($F321),0))-CW321-EU321&lt;0.005,0,(GS320*(1+GS$5/Setup!$C$36)+IF($V321=26,N($F321),0))-CW321-EU321)</f>
        <v>0</v>
      </c>
      <c r="GT321" s="48" t="n">
        <f aca="false">IF((GT320*(1+GT$5/Setup!$C$36)+IF($V321=27,N($F321),0))-CX321-EV321&lt;0.005,0,(GT320*(1+GT$5/Setup!$C$36)+IF($V321=27,N($F321),0))-CX321-EV321)</f>
        <v>0</v>
      </c>
      <c r="GU321" s="48" t="n">
        <f aca="false">IF((GU320*(1+GU$5/Setup!$C$36)+IF($V321=28,N($F321),0))-CY321-EW321&lt;0.005,0,(GU320*(1+GU$5/Setup!$C$36)+IF($V321=28,N($F321),0))-CY321-EW321)</f>
        <v>0</v>
      </c>
      <c r="GV321" s="48" t="n">
        <f aca="false">IF((GV320*(1+GV$5/Setup!$C$36)+IF($V321=29,N($F321),0))-CZ321-EX321&lt;0.005,0,(GV320*(1+GV$5/Setup!$C$36)+IF($V321=29,N($F321),0))-CZ321-EX321)</f>
        <v>0</v>
      </c>
      <c r="GW321" s="48" t="n">
        <f aca="false">IF((GW320*(1+GW$5/Setup!$C$36)+IF($V321=30,N($F321),0))-DA321-EY321&lt;0.005,0,(GW320*(1+GW$5/Setup!$C$36)+IF($V321=30,N($F321),0))-DA321-EY321)</f>
        <v>0</v>
      </c>
      <c r="GX321" s="48" t="n">
        <f aca="false">IF((GX320*(1+GX$5/Setup!$C$36)+IF($V321=31,N($F321),0))-DB321-EZ321&lt;0.005,0,(GX320*(1+GX$5/Setup!$C$36)+IF($V321=31,N($F321),0))-DB321-EZ321)</f>
        <v>0</v>
      </c>
      <c r="GY321" s="48" t="n">
        <f aca="false">IF((GY320*(1+GY$5/Setup!$C$36)+IF($V321=32,N($F321),0))-DC321-FA321&lt;0.005,0,(GY320*(1+GY$5/Setup!$C$36)+IF($V321=32,N($F321),0))-DC321-FA321)</f>
        <v>0</v>
      </c>
      <c r="GZ321" s="48" t="n">
        <f aca="false">IF((GZ320*(1+GZ$5/Setup!$C$36)+IF($V321=33,N($F321),0))-DD321-FB321&lt;0.005,0,(GZ320*(1+GZ$5/Setup!$C$36)+IF($V321=33,N($F321),0))-DD321-FB321)</f>
        <v>0</v>
      </c>
      <c r="HA321" s="48" t="n">
        <f aca="false">IF((HA320*(1+HA$5/Setup!$C$36)+IF($V321=34,N($F321),0))-DE321-FC321&lt;0.005,0,(HA320*(1+HA$5/Setup!$C$36)+IF($V321=34,N($F321),0))-DE321-FC321)</f>
        <v>0</v>
      </c>
      <c r="HB321" s="48" t="n">
        <f aca="false">IF((HB320*(1+HB$5/Setup!$C$36)+IF($V321=35,N($F321),0))-DF321-FD321&lt;0.005,0,(HB320*(1+HB$5/Setup!$C$36)+IF($V321=35,N($F321),0))-DF321-FD321)</f>
        <v>0</v>
      </c>
      <c r="HC321" s="48" t="n">
        <f aca="false">IF((HC320*(1+HC$5/Setup!$C$36)+IF($V321=36,N($F321),0))-DG321-FE321&lt;0.005,0,(HC320*(1+HC$5/Setup!$C$36)+IF($V321=36,N($F321),0))-DG321-FE321)</f>
        <v>0</v>
      </c>
      <c r="HD321" s="48" t="n">
        <f aca="false">IF((HD320*(1+HD$5/Setup!$C$36)+IF($V321=37,N($F321),0))-DH321-FF321&lt;0.005,0,(HD320*(1+HD$5/Setup!$C$36)+IF($V321=37,N($F321),0))-DH321-FF321)</f>
        <v>0</v>
      </c>
      <c r="HE321" s="48" t="n">
        <f aca="false">IF((HE320*(1+HE$5/Setup!$C$36)+IF($V321=38,N($F321),0))-DI321-FG321&lt;0.005,0,(HE320*(1+HE$5/Setup!$C$36)+IF($V321=38,N($F321),0))-DI321-FG321)</f>
        <v>0</v>
      </c>
      <c r="HF321" s="48" t="n">
        <f aca="false">IF((HF320*(1+HF$5/Setup!$C$36)+IF($V321=39,N($F321),0))-DJ321-FH321&lt;0.005,0,(HF320*(1+HF$5/Setup!$C$36)+IF($V321=39,N($F321),0))-DJ321-FH321)</f>
        <v>0</v>
      </c>
      <c r="HG321" s="48" t="n">
        <f aca="false">IF((HG320*(1+HG$5/Setup!$C$36)+IF($V321=40,N($F321),0))-DK321-FI321&lt;0.005,0,(HG320*(1+HG$5/Setup!$C$36)+IF($V321=40,N($F321),0))-DK321-FI321)</f>
        <v>0</v>
      </c>
      <c r="HH321" s="48" t="n">
        <f aca="false">IF((HH320*(1+HH$5/Setup!$C$36)+IF($V321=41,N($F321),0))-DL321-FJ321&lt;0.005,0,(HH320*(1+HH$5/Setup!$C$36)+IF($V321=41,N($F321),0))-DL321-FJ321)</f>
        <v>0</v>
      </c>
      <c r="HI321" s="48" t="n">
        <f aca="false">IF((HI320*(1+HI$5/Setup!$C$36)+IF($V321=42,N($F321),0))-DM321-FK321&lt;0.005,0,(HI320*(1+HI$5/Setup!$C$36)+IF($V321=42,N($F321),0))-DM321-FK321)</f>
        <v>0</v>
      </c>
      <c r="HJ321" s="48" t="n">
        <f aca="false">IF((HJ320*(1+HJ$5/Setup!$C$36)+IF($V321=43,N($F321),0))-DN321-FL321&lt;0.005,0,(HJ320*(1+HJ$5/Setup!$C$36)+IF($V321=43,N($F321),0))-DN321-FL321)</f>
        <v>0</v>
      </c>
      <c r="HK321" s="48" t="n">
        <f aca="false">IF((HK320*(1+HK$5/Setup!$C$36)+IF($V321=44,N($F321),0))-DO321-FM321&lt;0.005,0,(HK320*(1+HK$5/Setup!$C$36)+IF($V321=44,N($F321),0))-DO321-FM321)</f>
        <v>0</v>
      </c>
      <c r="HL321" s="48" t="n">
        <f aca="false">IF((HL320*(1+HL$5/Setup!$C$36)+IF($V321=45,N($F321),0))-DP321-FN321&lt;0.005,0,(HL320*(1+HL$5/Setup!$C$36)+IF($V321=45,N($F321),0))-DP321-FN321)</f>
        <v>0</v>
      </c>
      <c r="HM321" s="48" t="n">
        <f aca="false">IF((HM320*(1+HM$5/Setup!$C$36)+IF($V321=46,N($F321),0))-DQ321-FO321&lt;0.005,0,(HM320*(1+HM$5/Setup!$C$36)+IF($V321=46,N($F321),0))-DQ321-FO321)</f>
        <v>0</v>
      </c>
      <c r="HN321" s="48" t="n">
        <f aca="false">IF((HN320*(1+HN$5/Setup!$C$36)+IF($V321=47,N($F321),0))-DR321-FP321&lt;0.005,0,(HN320*(1+HN$5/Setup!$C$36)+IF($V321=47,N($F321),0))-DR321-FP321)</f>
        <v>0</v>
      </c>
      <c r="HO321" s="48" t="n">
        <f aca="false">IF((HO320*(1+HO$5/Setup!$C$36)+IF($V321=48,N($F321),0))-DS321-FQ321&lt;0.005,0,(HO320*(1+HO$5/Setup!$C$36)+IF($V321=48,N($F321),0))-DS321-FQ321)</f>
        <v>0</v>
      </c>
      <c r="HP321" s="48" t="n">
        <f aca="false">IF((HP320*(1+HP$5/Setup!$C$36)+IF($V321=49,N($F321),0))-DT321-FR321&lt;0.005,0,(HP320*(1+HP$5/Setup!$C$36)+IF($V321=49,N($F321),0))-DT321-FR321)</f>
        <v>0</v>
      </c>
      <c r="HQ321" s="48" t="n">
        <f aca="false">IF((HQ320*(1+HQ$5/Setup!$C$36)+IF($V321=50,N($F321),0))-DU321-FS321&lt;0.005,0,(HQ320*(1+HQ$5/Setup!$C$36)+IF($V321=50,N($F321),0))-DU321-FS321)</f>
        <v>0</v>
      </c>
    </row>
    <row r="322" customFormat="false" ht="15" hidden="false" customHeight="false" outlineLevel="0" collapsed="false">
      <c r="A322" s="44" t="n">
        <v>314</v>
      </c>
      <c r="B322" s="45" t="n">
        <f aca="false">IF(Setup!$C$7="Every month",EDATE(Setup!$C$8,($A322-1)),IF(Setup!$C$7="Twice a month",DATE(YEAR(Setup!$C$8),MONTH(Setup!$C$8)+INT((($A322-1)+Setup!$C$41)/2),MIN(IF(MOD(($A322-1)+Setup!$C$41,2)=0,Setup!$C$39,Setup!$C$40),DAY(EOMONTH(DATE(YEAR(Setup!$C$8),MONTH(Setup!$C$8)+INT((($A322-1)+Setup!$C$41)/2),1),0)))),Setup!$C$8+($A322-1)*IF(Setup!$C$7="Every week",7,14)))</f>
        <v>50707</v>
      </c>
      <c r="C322" s="45" t="n">
        <f aca="false">IF(Setup!$C$7="Every month",EDATE(Setup!$C$8,$A322),IF(Setup!$C$7="Twice a month",DATE(YEAR(Setup!$C$8),MONTH(Setup!$C$8)+INT(($A322+Setup!$C$41)/2),MIN(IF(MOD($A322+Setup!$C$41,2)=0,Setup!$C$39,Setup!$C$40),DAY(EOMONTH(DATE(YEAR(Setup!$C$8),MONTH(Setup!$C$8)+INT(($A322+Setup!$C$41)/2),1),0)))),Setup!$C$8+$A322*IF(Setup!$C$7="Every week",7,14)))</f>
        <v>50721</v>
      </c>
      <c r="D322" s="46"/>
      <c r="E322" s="47"/>
      <c r="F322" s="47"/>
      <c r="G322" s="47"/>
      <c r="H322" s="47"/>
      <c r="I322" s="48" t="n">
        <f aca="false">N(Setup!$C$11)+N(E322)</f>
        <v>100</v>
      </c>
      <c r="J322" s="48" t="n">
        <f aca="false">MIN(Setup!$C$37,MAX(I322,0))</f>
        <v>9.23076923076923</v>
      </c>
      <c r="K322" s="48" t="n">
        <f aca="false">MIN(MAX(N(Setup!$C$14)-L321,0),MAX(I322-J322,0))</f>
        <v>0</v>
      </c>
      <c r="L322" s="48" t="n">
        <f aca="false">L321+K322-N(G322)</f>
        <v>500</v>
      </c>
      <c r="M322" s="48" t="n">
        <f aca="false">M321+J322-N(H322)</f>
        <v>2898.46153846153</v>
      </c>
      <c r="N322" s="48" t="n">
        <f aca="false">SUM(BX322:DU322)</f>
        <v>0</v>
      </c>
      <c r="O322" s="48" t="n">
        <f aca="false">SUM(Z322:BW322)-N322</f>
        <v>25</v>
      </c>
      <c r="P322" s="48" t="n">
        <f aca="false">MAX(I322-J322-K322,0)+O322</f>
        <v>115.769230769231</v>
      </c>
      <c r="Q322" s="48" t="n">
        <f aca="false">SUM(DV322:FS322)</f>
        <v>0</v>
      </c>
      <c r="R322" s="49" t="n">
        <f aca="false">N322+J322+K322+Q322</f>
        <v>9.23076923076923</v>
      </c>
      <c r="S322" s="48" t="n">
        <f aca="false">T322-T321-N(F322)+N322+Q322</f>
        <v>0</v>
      </c>
      <c r="T322" s="49" t="n">
        <f aca="false">SUM(FT322:HQ322)</f>
        <v>0</v>
      </c>
      <c r="U322" s="44" t="str">
        <f aca="false">IF(T321&lt;0.005,"",INDEX(Helpers!$C$2:$C$51,IF(_xlfn.MINIFS($DV$6:$FS$6,DV322:FS322,"&gt;0.005")=0,V322,_xlfn.MINIFS($DV$6:$FS$6,DV322:FS322,"&gt;0.005"))))</f>
        <v/>
      </c>
      <c r="V322" s="44" t="n">
        <f aca="false">IF(_xlfn.MINIFS($FT$6:$HQ$6,FT321:HQ321,"&gt;0.005")=0,1,_xlfn.MINIFS($FT$6:$HQ$6,FT321:HQ321,"&gt;0.005"))</f>
        <v>1</v>
      </c>
      <c r="W322" s="44" t="n">
        <f aca="false">IF(AND(D322&lt;&gt;"Paid",T321&gt;0.005),1,0)</f>
        <v>0</v>
      </c>
      <c r="X322" s="48" t="n">
        <f aca="false">SUMPRODUCT(((Helpers!$G$2:$G$51*(1+(Helpers!$D$2:$D$51+0.000000001)/12)^(($B322-Setup!$C$8)/(365.25/12))-Helpers!$E$2:$E$51*((1+(Helpers!$D$2:$D$51+0.000000001)/12)^(($B322-Setup!$C$8)/(365.25/12))-1)/((Helpers!$D$2:$D$51+0.000000001)/12))&gt;0)*(Helpers!$G$2:$G$51*(1+(Helpers!$D$2:$D$51+0.000000001)/12)^(($B322-Setup!$C$8)/(365.25/12))-Helpers!$E$2:$E$51*((1+(Helpers!$D$2:$D$51+0.000000001)/12)^(($B322-Setup!$C$8)/(365.25/12))-1)/((Helpers!$D$2:$D$51+0.000000001)/12)))</f>
        <v>0</v>
      </c>
      <c r="Y322" s="48"/>
      <c r="Z322" s="48" t="n">
        <f aca="false">IF(OR(N(Z$5)=0,Z$6=""),0,Z$5*((DATE(YEAR($B322),MONTH($B322),MIN(Z$6,DAY(EOMONTH($B322,0))))&gt;=$B322)*(DATE(YEAR($B322),MONTH($B322),MIN(Z$6,DAY(EOMONTH($B322,0))))&lt;$C322)+(DATE(YEAR($B322),MONTH($B322)+1,MIN(Z$6,DAY(EOMONTH($B322,1))))&gt;=$B322)*(DATE(YEAR($B322),MONTH($B322)+1,MIN(Z$6,DAY(EOMONTH($B322,1))))&lt;$C322)))</f>
        <v>25</v>
      </c>
      <c r="AA322" s="48" t="n">
        <f aca="false">IF(OR(N(AA$5)=0,AA$6=""),0,AA$5*((DATE(YEAR($B322),MONTH($B322),MIN(AA$6,DAY(EOMONTH($B322,0))))&gt;=$B322)*(DATE(YEAR($B322),MONTH($B322),MIN(AA$6,DAY(EOMONTH($B322,0))))&lt;$C322)+(DATE(YEAR($B322),MONTH($B322)+1,MIN(AA$6,DAY(EOMONTH($B322,1))))&gt;=$B322)*(DATE(YEAR($B322),MONTH($B322)+1,MIN(AA$6,DAY(EOMONTH($B322,1))))&lt;$C322)))</f>
        <v>0</v>
      </c>
      <c r="AB322" s="48" t="n">
        <f aca="false">IF(OR(N(AB$5)=0,AB$6=""),0,AB$5*((DATE(YEAR($B322),MONTH($B322),MIN(AB$6,DAY(EOMONTH($B322,0))))&gt;=$B322)*(DATE(YEAR($B322),MONTH($B322),MIN(AB$6,DAY(EOMONTH($B322,0))))&lt;$C322)+(DATE(YEAR($B322),MONTH($B322)+1,MIN(AB$6,DAY(EOMONTH($B322,1))))&gt;=$B322)*(DATE(YEAR($B322),MONTH($B322)+1,MIN(AB$6,DAY(EOMONTH($B322,1))))&lt;$C322)))</f>
        <v>0</v>
      </c>
      <c r="AC322" s="48" t="n">
        <f aca="false">IF(OR(N(AC$5)=0,AC$6=""),0,AC$5*((DATE(YEAR($B322),MONTH($B322),MIN(AC$6,DAY(EOMONTH($B322,0))))&gt;=$B322)*(DATE(YEAR($B322),MONTH($B322),MIN(AC$6,DAY(EOMONTH($B322,0))))&lt;$C322)+(DATE(YEAR($B322),MONTH($B322)+1,MIN(AC$6,DAY(EOMONTH($B322,1))))&gt;=$B322)*(DATE(YEAR($B322),MONTH($B322)+1,MIN(AC$6,DAY(EOMONTH($B322,1))))&lt;$C322)))</f>
        <v>0</v>
      </c>
      <c r="AD322" s="48" t="n">
        <f aca="false">IF(OR(N(AD$5)=0,AD$6=""),0,AD$5*((DATE(YEAR($B322),MONTH($B322),MIN(AD$6,DAY(EOMONTH($B322,0))))&gt;=$B322)*(DATE(YEAR($B322),MONTH($B322),MIN(AD$6,DAY(EOMONTH($B322,0))))&lt;$C322)+(DATE(YEAR($B322),MONTH($B322)+1,MIN(AD$6,DAY(EOMONTH($B322,1))))&gt;=$B322)*(DATE(YEAR($B322),MONTH($B322)+1,MIN(AD$6,DAY(EOMONTH($B322,1))))&lt;$C322)))</f>
        <v>0</v>
      </c>
      <c r="AE322" s="48" t="n">
        <f aca="false">IF(OR(N(AE$5)=0,AE$6=""),0,AE$5*((DATE(YEAR($B322),MONTH($B322),MIN(AE$6,DAY(EOMONTH($B322,0))))&gt;=$B322)*(DATE(YEAR($B322),MONTH($B322),MIN(AE$6,DAY(EOMONTH($B322,0))))&lt;$C322)+(DATE(YEAR($B322),MONTH($B322)+1,MIN(AE$6,DAY(EOMONTH($B322,1))))&gt;=$B322)*(DATE(YEAR($B322),MONTH($B322)+1,MIN(AE$6,DAY(EOMONTH($B322,1))))&lt;$C322)))</f>
        <v>0</v>
      </c>
      <c r="AF322" s="48" t="n">
        <f aca="false">IF(OR(N(AF$5)=0,AF$6=""),0,AF$5*((DATE(YEAR($B322),MONTH($B322),MIN(AF$6,DAY(EOMONTH($B322,0))))&gt;=$B322)*(DATE(YEAR($B322),MONTH($B322),MIN(AF$6,DAY(EOMONTH($B322,0))))&lt;$C322)+(DATE(YEAR($B322),MONTH($B322)+1,MIN(AF$6,DAY(EOMONTH($B322,1))))&gt;=$B322)*(DATE(YEAR($B322),MONTH($B322)+1,MIN(AF$6,DAY(EOMONTH($B322,1))))&lt;$C322)))</f>
        <v>0</v>
      </c>
      <c r="AG322" s="48" t="n">
        <f aca="false">IF(OR(N(AG$5)=0,AG$6=""),0,AG$5*((DATE(YEAR($B322),MONTH($B322),MIN(AG$6,DAY(EOMONTH($B322,0))))&gt;=$B322)*(DATE(YEAR($B322),MONTH($B322),MIN(AG$6,DAY(EOMONTH($B322,0))))&lt;$C322)+(DATE(YEAR($B322),MONTH($B322)+1,MIN(AG$6,DAY(EOMONTH($B322,1))))&gt;=$B322)*(DATE(YEAR($B322),MONTH($B322)+1,MIN(AG$6,DAY(EOMONTH($B322,1))))&lt;$C322)))</f>
        <v>0</v>
      </c>
      <c r="AH322" s="48" t="n">
        <f aca="false">IF(OR(N(AH$5)=0,AH$6=""),0,AH$5*((DATE(YEAR($B322),MONTH($B322),MIN(AH$6,DAY(EOMONTH($B322,0))))&gt;=$B322)*(DATE(YEAR($B322),MONTH($B322),MIN(AH$6,DAY(EOMONTH($B322,0))))&lt;$C322)+(DATE(YEAR($B322),MONTH($B322)+1,MIN(AH$6,DAY(EOMONTH($B322,1))))&gt;=$B322)*(DATE(YEAR($B322),MONTH($B322)+1,MIN(AH$6,DAY(EOMONTH($B322,1))))&lt;$C322)))</f>
        <v>0</v>
      </c>
      <c r="AI322" s="48" t="n">
        <f aca="false">IF(OR(N(AI$5)=0,AI$6=""),0,AI$5*((DATE(YEAR($B322),MONTH($B322),MIN(AI$6,DAY(EOMONTH($B322,0))))&gt;=$B322)*(DATE(YEAR($B322),MONTH($B322),MIN(AI$6,DAY(EOMONTH($B322,0))))&lt;$C322)+(DATE(YEAR($B322),MONTH($B322)+1,MIN(AI$6,DAY(EOMONTH($B322,1))))&gt;=$B322)*(DATE(YEAR($B322),MONTH($B322)+1,MIN(AI$6,DAY(EOMONTH($B322,1))))&lt;$C322)))</f>
        <v>0</v>
      </c>
      <c r="AJ322" s="48" t="n">
        <f aca="false">IF(OR(N(AJ$5)=0,AJ$6=""),0,AJ$5*((DATE(YEAR($B322),MONTH($B322),MIN(AJ$6,DAY(EOMONTH($B322,0))))&gt;=$B322)*(DATE(YEAR($B322),MONTH($B322),MIN(AJ$6,DAY(EOMONTH($B322,0))))&lt;$C322)+(DATE(YEAR($B322),MONTH($B322)+1,MIN(AJ$6,DAY(EOMONTH($B322,1))))&gt;=$B322)*(DATE(YEAR($B322),MONTH($B322)+1,MIN(AJ$6,DAY(EOMONTH($B322,1))))&lt;$C322)))</f>
        <v>0</v>
      </c>
      <c r="AK322" s="48" t="n">
        <f aca="false">IF(OR(N(AK$5)=0,AK$6=""),0,AK$5*((DATE(YEAR($B322),MONTH($B322),MIN(AK$6,DAY(EOMONTH($B322,0))))&gt;=$B322)*(DATE(YEAR($B322),MONTH($B322),MIN(AK$6,DAY(EOMONTH($B322,0))))&lt;$C322)+(DATE(YEAR($B322),MONTH($B322)+1,MIN(AK$6,DAY(EOMONTH($B322,1))))&gt;=$B322)*(DATE(YEAR($B322),MONTH($B322)+1,MIN(AK$6,DAY(EOMONTH($B322,1))))&lt;$C322)))</f>
        <v>0</v>
      </c>
      <c r="AL322" s="48" t="n">
        <f aca="false">IF(OR(N(AL$5)=0,AL$6=""),0,AL$5*((DATE(YEAR($B322),MONTH($B322),MIN(AL$6,DAY(EOMONTH($B322,0))))&gt;=$B322)*(DATE(YEAR($B322),MONTH($B322),MIN(AL$6,DAY(EOMONTH($B322,0))))&lt;$C322)+(DATE(YEAR($B322),MONTH($B322)+1,MIN(AL$6,DAY(EOMONTH($B322,1))))&gt;=$B322)*(DATE(YEAR($B322),MONTH($B322)+1,MIN(AL$6,DAY(EOMONTH($B322,1))))&lt;$C322)))</f>
        <v>0</v>
      </c>
      <c r="AM322" s="48" t="n">
        <f aca="false">IF(OR(N(AM$5)=0,AM$6=""),0,AM$5*((DATE(YEAR($B322),MONTH($B322),MIN(AM$6,DAY(EOMONTH($B322,0))))&gt;=$B322)*(DATE(YEAR($B322),MONTH($B322),MIN(AM$6,DAY(EOMONTH($B322,0))))&lt;$C322)+(DATE(YEAR($B322),MONTH($B322)+1,MIN(AM$6,DAY(EOMONTH($B322,1))))&gt;=$B322)*(DATE(YEAR($B322),MONTH($B322)+1,MIN(AM$6,DAY(EOMONTH($B322,1))))&lt;$C322)))</f>
        <v>0</v>
      </c>
      <c r="AN322" s="48" t="n">
        <f aca="false">IF(OR(N(AN$5)=0,AN$6=""),0,AN$5*((DATE(YEAR($B322),MONTH($B322),MIN(AN$6,DAY(EOMONTH($B322,0))))&gt;=$B322)*(DATE(YEAR($B322),MONTH($B322),MIN(AN$6,DAY(EOMONTH($B322,0))))&lt;$C322)+(DATE(YEAR($B322),MONTH($B322)+1,MIN(AN$6,DAY(EOMONTH($B322,1))))&gt;=$B322)*(DATE(YEAR($B322),MONTH($B322)+1,MIN(AN$6,DAY(EOMONTH($B322,1))))&lt;$C322)))</f>
        <v>0</v>
      </c>
      <c r="AO322" s="48" t="n">
        <f aca="false">IF(OR(N(AO$5)=0,AO$6=""),0,AO$5*((DATE(YEAR($B322),MONTH($B322),MIN(AO$6,DAY(EOMONTH($B322,0))))&gt;=$B322)*(DATE(YEAR($B322),MONTH($B322),MIN(AO$6,DAY(EOMONTH($B322,0))))&lt;$C322)+(DATE(YEAR($B322),MONTH($B322)+1,MIN(AO$6,DAY(EOMONTH($B322,1))))&gt;=$B322)*(DATE(YEAR($B322),MONTH($B322)+1,MIN(AO$6,DAY(EOMONTH($B322,1))))&lt;$C322)))</f>
        <v>0</v>
      </c>
      <c r="AP322" s="48" t="n">
        <f aca="false">IF(OR(N(AP$5)=0,AP$6=""),0,AP$5*((DATE(YEAR($B322),MONTH($B322),MIN(AP$6,DAY(EOMONTH($B322,0))))&gt;=$B322)*(DATE(YEAR($B322),MONTH($B322),MIN(AP$6,DAY(EOMONTH($B322,0))))&lt;$C322)+(DATE(YEAR($B322),MONTH($B322)+1,MIN(AP$6,DAY(EOMONTH($B322,1))))&gt;=$B322)*(DATE(YEAR($B322),MONTH($B322)+1,MIN(AP$6,DAY(EOMONTH($B322,1))))&lt;$C322)))</f>
        <v>0</v>
      </c>
      <c r="AQ322" s="48" t="n">
        <f aca="false">IF(OR(N(AQ$5)=0,AQ$6=""),0,AQ$5*((DATE(YEAR($B322),MONTH($B322),MIN(AQ$6,DAY(EOMONTH($B322,0))))&gt;=$B322)*(DATE(YEAR($B322),MONTH($B322),MIN(AQ$6,DAY(EOMONTH($B322,0))))&lt;$C322)+(DATE(YEAR($B322),MONTH($B322)+1,MIN(AQ$6,DAY(EOMONTH($B322,1))))&gt;=$B322)*(DATE(YEAR($B322),MONTH($B322)+1,MIN(AQ$6,DAY(EOMONTH($B322,1))))&lt;$C322)))</f>
        <v>0</v>
      </c>
      <c r="AR322" s="48" t="n">
        <f aca="false">IF(OR(N(AR$5)=0,AR$6=""),0,AR$5*((DATE(YEAR($B322),MONTH($B322),MIN(AR$6,DAY(EOMONTH($B322,0))))&gt;=$B322)*(DATE(YEAR($B322),MONTH($B322),MIN(AR$6,DAY(EOMONTH($B322,0))))&lt;$C322)+(DATE(YEAR($B322),MONTH($B322)+1,MIN(AR$6,DAY(EOMONTH($B322,1))))&gt;=$B322)*(DATE(YEAR($B322),MONTH($B322)+1,MIN(AR$6,DAY(EOMONTH($B322,1))))&lt;$C322)))</f>
        <v>0</v>
      </c>
      <c r="AS322" s="48" t="n">
        <f aca="false">IF(OR(N(AS$5)=0,AS$6=""),0,AS$5*((DATE(YEAR($B322),MONTH($B322),MIN(AS$6,DAY(EOMONTH($B322,0))))&gt;=$B322)*(DATE(YEAR($B322),MONTH($B322),MIN(AS$6,DAY(EOMONTH($B322,0))))&lt;$C322)+(DATE(YEAR($B322),MONTH($B322)+1,MIN(AS$6,DAY(EOMONTH($B322,1))))&gt;=$B322)*(DATE(YEAR($B322),MONTH($B322)+1,MIN(AS$6,DAY(EOMONTH($B322,1))))&lt;$C322)))</f>
        <v>0</v>
      </c>
      <c r="AT322" s="48" t="n">
        <f aca="false">IF(OR(N(AT$5)=0,AT$6=""),0,AT$5*((DATE(YEAR($B322),MONTH($B322),MIN(AT$6,DAY(EOMONTH($B322,0))))&gt;=$B322)*(DATE(YEAR($B322),MONTH($B322),MIN(AT$6,DAY(EOMONTH($B322,0))))&lt;$C322)+(DATE(YEAR($B322),MONTH($B322)+1,MIN(AT$6,DAY(EOMONTH($B322,1))))&gt;=$B322)*(DATE(YEAR($B322),MONTH($B322)+1,MIN(AT$6,DAY(EOMONTH($B322,1))))&lt;$C322)))</f>
        <v>0</v>
      </c>
      <c r="AU322" s="48" t="n">
        <f aca="false">IF(OR(N(AU$5)=0,AU$6=""),0,AU$5*((DATE(YEAR($B322),MONTH($B322),MIN(AU$6,DAY(EOMONTH($B322,0))))&gt;=$B322)*(DATE(YEAR($B322),MONTH($B322),MIN(AU$6,DAY(EOMONTH($B322,0))))&lt;$C322)+(DATE(YEAR($B322),MONTH($B322)+1,MIN(AU$6,DAY(EOMONTH($B322,1))))&gt;=$B322)*(DATE(YEAR($B322),MONTH($B322)+1,MIN(AU$6,DAY(EOMONTH($B322,1))))&lt;$C322)))</f>
        <v>0</v>
      </c>
      <c r="AV322" s="48" t="n">
        <f aca="false">IF(OR(N(AV$5)=0,AV$6=""),0,AV$5*((DATE(YEAR($B322),MONTH($B322),MIN(AV$6,DAY(EOMONTH($B322,0))))&gt;=$B322)*(DATE(YEAR($B322),MONTH($B322),MIN(AV$6,DAY(EOMONTH($B322,0))))&lt;$C322)+(DATE(YEAR($B322),MONTH($B322)+1,MIN(AV$6,DAY(EOMONTH($B322,1))))&gt;=$B322)*(DATE(YEAR($B322),MONTH($B322)+1,MIN(AV$6,DAY(EOMONTH($B322,1))))&lt;$C322)))</f>
        <v>0</v>
      </c>
      <c r="AW322" s="48" t="n">
        <f aca="false">IF(OR(N(AW$5)=0,AW$6=""),0,AW$5*((DATE(YEAR($B322),MONTH($B322),MIN(AW$6,DAY(EOMONTH($B322,0))))&gt;=$B322)*(DATE(YEAR($B322),MONTH($B322),MIN(AW$6,DAY(EOMONTH($B322,0))))&lt;$C322)+(DATE(YEAR($B322),MONTH($B322)+1,MIN(AW$6,DAY(EOMONTH($B322,1))))&gt;=$B322)*(DATE(YEAR($B322),MONTH($B322)+1,MIN(AW$6,DAY(EOMONTH($B322,1))))&lt;$C322)))</f>
        <v>0</v>
      </c>
      <c r="AX322" s="48" t="n">
        <f aca="false">IF(OR(N(AX$5)=0,AX$6=""),0,AX$5*((DATE(YEAR($B322),MONTH($B322),MIN(AX$6,DAY(EOMONTH($B322,0))))&gt;=$B322)*(DATE(YEAR($B322),MONTH($B322),MIN(AX$6,DAY(EOMONTH($B322,0))))&lt;$C322)+(DATE(YEAR($B322),MONTH($B322)+1,MIN(AX$6,DAY(EOMONTH($B322,1))))&gt;=$B322)*(DATE(YEAR($B322),MONTH($B322)+1,MIN(AX$6,DAY(EOMONTH($B322,1))))&lt;$C322)))</f>
        <v>0</v>
      </c>
      <c r="AY322" s="48" t="n">
        <f aca="false">IF(OR(N(AY$5)=0,AY$6=""),0,AY$5*((DATE(YEAR($B322),MONTH($B322),MIN(AY$6,DAY(EOMONTH($B322,0))))&gt;=$B322)*(DATE(YEAR($B322),MONTH($B322),MIN(AY$6,DAY(EOMONTH($B322,0))))&lt;$C322)+(DATE(YEAR($B322),MONTH($B322)+1,MIN(AY$6,DAY(EOMONTH($B322,1))))&gt;=$B322)*(DATE(YEAR($B322),MONTH($B322)+1,MIN(AY$6,DAY(EOMONTH($B322,1))))&lt;$C322)))</f>
        <v>0</v>
      </c>
      <c r="AZ322" s="48" t="n">
        <f aca="false">IF(OR(N(AZ$5)=0,AZ$6=""),0,AZ$5*((DATE(YEAR($B322),MONTH($B322),MIN(AZ$6,DAY(EOMONTH($B322,0))))&gt;=$B322)*(DATE(YEAR($B322),MONTH($B322),MIN(AZ$6,DAY(EOMONTH($B322,0))))&lt;$C322)+(DATE(YEAR($B322),MONTH($B322)+1,MIN(AZ$6,DAY(EOMONTH($B322,1))))&gt;=$B322)*(DATE(YEAR($B322),MONTH($B322)+1,MIN(AZ$6,DAY(EOMONTH($B322,1))))&lt;$C322)))</f>
        <v>0</v>
      </c>
      <c r="BA322" s="48" t="n">
        <f aca="false">IF(OR(N(BA$5)=0,BA$6=""),0,BA$5*((DATE(YEAR($B322),MONTH($B322),MIN(BA$6,DAY(EOMONTH($B322,0))))&gt;=$B322)*(DATE(YEAR($B322),MONTH($B322),MIN(BA$6,DAY(EOMONTH($B322,0))))&lt;$C322)+(DATE(YEAR($B322),MONTH($B322)+1,MIN(BA$6,DAY(EOMONTH($B322,1))))&gt;=$B322)*(DATE(YEAR($B322),MONTH($B322)+1,MIN(BA$6,DAY(EOMONTH($B322,1))))&lt;$C322)))</f>
        <v>0</v>
      </c>
      <c r="BB322" s="48" t="n">
        <f aca="false">IF(OR(N(BB$5)=0,BB$6=""),0,BB$5*((DATE(YEAR($B322),MONTH($B322),MIN(BB$6,DAY(EOMONTH($B322,0))))&gt;=$B322)*(DATE(YEAR($B322),MONTH($B322),MIN(BB$6,DAY(EOMONTH($B322,0))))&lt;$C322)+(DATE(YEAR($B322),MONTH($B322)+1,MIN(BB$6,DAY(EOMONTH($B322,1))))&gt;=$B322)*(DATE(YEAR($B322),MONTH($B322)+1,MIN(BB$6,DAY(EOMONTH($B322,1))))&lt;$C322)))</f>
        <v>0</v>
      </c>
      <c r="BC322" s="48" t="n">
        <f aca="false">IF(OR(N(BC$5)=0,BC$6=""),0,BC$5*((DATE(YEAR($B322),MONTH($B322),MIN(BC$6,DAY(EOMONTH($B322,0))))&gt;=$B322)*(DATE(YEAR($B322),MONTH($B322),MIN(BC$6,DAY(EOMONTH($B322,0))))&lt;$C322)+(DATE(YEAR($B322),MONTH($B322)+1,MIN(BC$6,DAY(EOMONTH($B322,1))))&gt;=$B322)*(DATE(YEAR($B322),MONTH($B322)+1,MIN(BC$6,DAY(EOMONTH($B322,1))))&lt;$C322)))</f>
        <v>0</v>
      </c>
      <c r="BD322" s="48" t="n">
        <f aca="false">IF(OR(N(BD$5)=0,BD$6=""),0,BD$5*((DATE(YEAR($B322),MONTH($B322),MIN(BD$6,DAY(EOMONTH($B322,0))))&gt;=$B322)*(DATE(YEAR($B322),MONTH($B322),MIN(BD$6,DAY(EOMONTH($B322,0))))&lt;$C322)+(DATE(YEAR($B322),MONTH($B322)+1,MIN(BD$6,DAY(EOMONTH($B322,1))))&gt;=$B322)*(DATE(YEAR($B322),MONTH($B322)+1,MIN(BD$6,DAY(EOMONTH($B322,1))))&lt;$C322)))</f>
        <v>0</v>
      </c>
      <c r="BE322" s="48" t="n">
        <f aca="false">IF(OR(N(BE$5)=0,BE$6=""),0,BE$5*((DATE(YEAR($B322),MONTH($B322),MIN(BE$6,DAY(EOMONTH($B322,0))))&gt;=$B322)*(DATE(YEAR($B322),MONTH($B322),MIN(BE$6,DAY(EOMONTH($B322,0))))&lt;$C322)+(DATE(YEAR($B322),MONTH($B322)+1,MIN(BE$6,DAY(EOMONTH($B322,1))))&gt;=$B322)*(DATE(YEAR($B322),MONTH($B322)+1,MIN(BE$6,DAY(EOMONTH($B322,1))))&lt;$C322)))</f>
        <v>0</v>
      </c>
      <c r="BF322" s="48" t="n">
        <f aca="false">IF(OR(N(BF$5)=0,BF$6=""),0,BF$5*((DATE(YEAR($B322),MONTH($B322),MIN(BF$6,DAY(EOMONTH($B322,0))))&gt;=$B322)*(DATE(YEAR($B322),MONTH($B322),MIN(BF$6,DAY(EOMONTH($B322,0))))&lt;$C322)+(DATE(YEAR($B322),MONTH($B322)+1,MIN(BF$6,DAY(EOMONTH($B322,1))))&gt;=$B322)*(DATE(YEAR($B322),MONTH($B322)+1,MIN(BF$6,DAY(EOMONTH($B322,1))))&lt;$C322)))</f>
        <v>0</v>
      </c>
      <c r="BG322" s="48" t="n">
        <f aca="false">IF(OR(N(BG$5)=0,BG$6=""),0,BG$5*((DATE(YEAR($B322),MONTH($B322),MIN(BG$6,DAY(EOMONTH($B322,0))))&gt;=$B322)*(DATE(YEAR($B322),MONTH($B322),MIN(BG$6,DAY(EOMONTH($B322,0))))&lt;$C322)+(DATE(YEAR($B322),MONTH($B322)+1,MIN(BG$6,DAY(EOMONTH($B322,1))))&gt;=$B322)*(DATE(YEAR($B322),MONTH($B322)+1,MIN(BG$6,DAY(EOMONTH($B322,1))))&lt;$C322)))</f>
        <v>0</v>
      </c>
      <c r="BH322" s="48" t="n">
        <f aca="false">IF(OR(N(BH$5)=0,BH$6=""),0,BH$5*((DATE(YEAR($B322),MONTH($B322),MIN(BH$6,DAY(EOMONTH($B322,0))))&gt;=$B322)*(DATE(YEAR($B322),MONTH($B322),MIN(BH$6,DAY(EOMONTH($B322,0))))&lt;$C322)+(DATE(YEAR($B322),MONTH($B322)+1,MIN(BH$6,DAY(EOMONTH($B322,1))))&gt;=$B322)*(DATE(YEAR($B322),MONTH($B322)+1,MIN(BH$6,DAY(EOMONTH($B322,1))))&lt;$C322)))</f>
        <v>0</v>
      </c>
      <c r="BI322" s="48" t="n">
        <f aca="false">IF(OR(N(BI$5)=0,BI$6=""),0,BI$5*((DATE(YEAR($B322),MONTH($B322),MIN(BI$6,DAY(EOMONTH($B322,0))))&gt;=$B322)*(DATE(YEAR($B322),MONTH($B322),MIN(BI$6,DAY(EOMONTH($B322,0))))&lt;$C322)+(DATE(YEAR($B322),MONTH($B322)+1,MIN(BI$6,DAY(EOMONTH($B322,1))))&gt;=$B322)*(DATE(YEAR($B322),MONTH($B322)+1,MIN(BI$6,DAY(EOMONTH($B322,1))))&lt;$C322)))</f>
        <v>0</v>
      </c>
      <c r="BJ322" s="48" t="n">
        <f aca="false">IF(OR(N(BJ$5)=0,BJ$6=""),0,BJ$5*((DATE(YEAR($B322),MONTH($B322),MIN(BJ$6,DAY(EOMONTH($B322,0))))&gt;=$B322)*(DATE(YEAR($B322),MONTH($B322),MIN(BJ$6,DAY(EOMONTH($B322,0))))&lt;$C322)+(DATE(YEAR($B322),MONTH($B322)+1,MIN(BJ$6,DAY(EOMONTH($B322,1))))&gt;=$B322)*(DATE(YEAR($B322),MONTH($B322)+1,MIN(BJ$6,DAY(EOMONTH($B322,1))))&lt;$C322)))</f>
        <v>0</v>
      </c>
      <c r="BK322" s="48" t="n">
        <f aca="false">IF(OR(N(BK$5)=0,BK$6=""),0,BK$5*((DATE(YEAR($B322),MONTH($B322),MIN(BK$6,DAY(EOMONTH($B322,0))))&gt;=$B322)*(DATE(YEAR($B322),MONTH($B322),MIN(BK$6,DAY(EOMONTH($B322,0))))&lt;$C322)+(DATE(YEAR($B322),MONTH($B322)+1,MIN(BK$6,DAY(EOMONTH($B322,1))))&gt;=$B322)*(DATE(YEAR($B322),MONTH($B322)+1,MIN(BK$6,DAY(EOMONTH($B322,1))))&lt;$C322)))</f>
        <v>0</v>
      </c>
      <c r="BL322" s="48" t="n">
        <f aca="false">IF(OR(N(BL$5)=0,BL$6=""),0,BL$5*((DATE(YEAR($B322),MONTH($B322),MIN(BL$6,DAY(EOMONTH($B322,0))))&gt;=$B322)*(DATE(YEAR($B322),MONTH($B322),MIN(BL$6,DAY(EOMONTH($B322,0))))&lt;$C322)+(DATE(YEAR($B322),MONTH($B322)+1,MIN(BL$6,DAY(EOMONTH($B322,1))))&gt;=$B322)*(DATE(YEAR($B322),MONTH($B322)+1,MIN(BL$6,DAY(EOMONTH($B322,1))))&lt;$C322)))</f>
        <v>0</v>
      </c>
      <c r="BM322" s="48" t="n">
        <f aca="false">IF(OR(N(BM$5)=0,BM$6=""),0,BM$5*((DATE(YEAR($B322),MONTH($B322),MIN(BM$6,DAY(EOMONTH($B322,0))))&gt;=$B322)*(DATE(YEAR($B322),MONTH($B322),MIN(BM$6,DAY(EOMONTH($B322,0))))&lt;$C322)+(DATE(YEAR($B322),MONTH($B322)+1,MIN(BM$6,DAY(EOMONTH($B322,1))))&gt;=$B322)*(DATE(YEAR($B322),MONTH($B322)+1,MIN(BM$6,DAY(EOMONTH($B322,1))))&lt;$C322)))</f>
        <v>0</v>
      </c>
      <c r="BN322" s="48" t="n">
        <f aca="false">IF(OR(N(BN$5)=0,BN$6=""),0,BN$5*((DATE(YEAR($B322),MONTH($B322),MIN(BN$6,DAY(EOMONTH($B322,0))))&gt;=$B322)*(DATE(YEAR($B322),MONTH($B322),MIN(BN$6,DAY(EOMONTH($B322,0))))&lt;$C322)+(DATE(YEAR($B322),MONTH($B322)+1,MIN(BN$6,DAY(EOMONTH($B322,1))))&gt;=$B322)*(DATE(YEAR($B322),MONTH($B322)+1,MIN(BN$6,DAY(EOMONTH($B322,1))))&lt;$C322)))</f>
        <v>0</v>
      </c>
      <c r="BO322" s="48" t="n">
        <f aca="false">IF(OR(N(BO$5)=0,BO$6=""),0,BO$5*((DATE(YEAR($B322),MONTH($B322),MIN(BO$6,DAY(EOMONTH($B322,0))))&gt;=$B322)*(DATE(YEAR($B322),MONTH($B322),MIN(BO$6,DAY(EOMONTH($B322,0))))&lt;$C322)+(DATE(YEAR($B322),MONTH($B322)+1,MIN(BO$6,DAY(EOMONTH($B322,1))))&gt;=$B322)*(DATE(YEAR($B322),MONTH($B322)+1,MIN(BO$6,DAY(EOMONTH($B322,1))))&lt;$C322)))</f>
        <v>0</v>
      </c>
      <c r="BP322" s="48" t="n">
        <f aca="false">IF(OR(N(BP$5)=0,BP$6=""),0,BP$5*((DATE(YEAR($B322),MONTH($B322),MIN(BP$6,DAY(EOMONTH($B322,0))))&gt;=$B322)*(DATE(YEAR($B322),MONTH($B322),MIN(BP$6,DAY(EOMONTH($B322,0))))&lt;$C322)+(DATE(YEAR($B322),MONTH($B322)+1,MIN(BP$6,DAY(EOMONTH($B322,1))))&gt;=$B322)*(DATE(YEAR($B322),MONTH($B322)+1,MIN(BP$6,DAY(EOMONTH($B322,1))))&lt;$C322)))</f>
        <v>0</v>
      </c>
      <c r="BQ322" s="48" t="n">
        <f aca="false">IF(OR(N(BQ$5)=0,BQ$6=""),0,BQ$5*((DATE(YEAR($B322),MONTH($B322),MIN(BQ$6,DAY(EOMONTH($B322,0))))&gt;=$B322)*(DATE(YEAR($B322),MONTH($B322),MIN(BQ$6,DAY(EOMONTH($B322,0))))&lt;$C322)+(DATE(YEAR($B322),MONTH($B322)+1,MIN(BQ$6,DAY(EOMONTH($B322,1))))&gt;=$B322)*(DATE(YEAR($B322),MONTH($B322)+1,MIN(BQ$6,DAY(EOMONTH($B322,1))))&lt;$C322)))</f>
        <v>0</v>
      </c>
      <c r="BR322" s="48" t="n">
        <f aca="false">IF(OR(N(BR$5)=0,BR$6=""),0,BR$5*((DATE(YEAR($B322),MONTH($B322),MIN(BR$6,DAY(EOMONTH($B322,0))))&gt;=$B322)*(DATE(YEAR($B322),MONTH($B322),MIN(BR$6,DAY(EOMONTH($B322,0))))&lt;$C322)+(DATE(YEAR($B322),MONTH($B322)+1,MIN(BR$6,DAY(EOMONTH($B322,1))))&gt;=$B322)*(DATE(YEAR($B322),MONTH($B322)+1,MIN(BR$6,DAY(EOMONTH($B322,1))))&lt;$C322)))</f>
        <v>0</v>
      </c>
      <c r="BS322" s="48" t="n">
        <f aca="false">IF(OR(N(BS$5)=0,BS$6=""),0,BS$5*((DATE(YEAR($B322),MONTH($B322),MIN(BS$6,DAY(EOMONTH($B322,0))))&gt;=$B322)*(DATE(YEAR($B322),MONTH($B322),MIN(BS$6,DAY(EOMONTH($B322,0))))&lt;$C322)+(DATE(YEAR($B322),MONTH($B322)+1,MIN(BS$6,DAY(EOMONTH($B322,1))))&gt;=$B322)*(DATE(YEAR($B322),MONTH($B322)+1,MIN(BS$6,DAY(EOMONTH($B322,1))))&lt;$C322)))</f>
        <v>0</v>
      </c>
      <c r="BT322" s="48" t="n">
        <f aca="false">IF(OR(N(BT$5)=0,BT$6=""),0,BT$5*((DATE(YEAR($B322),MONTH($B322),MIN(BT$6,DAY(EOMONTH($B322,0))))&gt;=$B322)*(DATE(YEAR($B322),MONTH($B322),MIN(BT$6,DAY(EOMONTH($B322,0))))&lt;$C322)+(DATE(YEAR($B322),MONTH($B322)+1,MIN(BT$6,DAY(EOMONTH($B322,1))))&gt;=$B322)*(DATE(YEAR($B322),MONTH($B322)+1,MIN(BT$6,DAY(EOMONTH($B322,1))))&lt;$C322)))</f>
        <v>0</v>
      </c>
      <c r="BU322" s="48" t="n">
        <f aca="false">IF(OR(N(BU$5)=0,BU$6=""),0,BU$5*((DATE(YEAR($B322),MONTH($B322),MIN(BU$6,DAY(EOMONTH($B322,0))))&gt;=$B322)*(DATE(YEAR($B322),MONTH($B322),MIN(BU$6,DAY(EOMONTH($B322,0))))&lt;$C322)+(DATE(YEAR($B322),MONTH($B322)+1,MIN(BU$6,DAY(EOMONTH($B322,1))))&gt;=$B322)*(DATE(YEAR($B322),MONTH($B322)+1,MIN(BU$6,DAY(EOMONTH($B322,1))))&lt;$C322)))</f>
        <v>0</v>
      </c>
      <c r="BV322" s="48" t="n">
        <f aca="false">IF(OR(N(BV$5)=0,BV$6=""),0,BV$5*((DATE(YEAR($B322),MONTH($B322),MIN(BV$6,DAY(EOMONTH($B322,0))))&gt;=$B322)*(DATE(YEAR($B322),MONTH($B322),MIN(BV$6,DAY(EOMONTH($B322,0))))&lt;$C322)+(DATE(YEAR($B322),MONTH($B322)+1,MIN(BV$6,DAY(EOMONTH($B322,1))))&gt;=$B322)*(DATE(YEAR($B322),MONTH($B322)+1,MIN(BV$6,DAY(EOMONTH($B322,1))))&lt;$C322)))</f>
        <v>0</v>
      </c>
      <c r="BW322" s="48" t="n">
        <f aca="false">IF(OR(N(BW$5)=0,BW$6=""),0,BW$5*((DATE(YEAR($B322),MONTH($B322),MIN(BW$6,DAY(EOMONTH($B322,0))))&gt;=$B322)*(DATE(YEAR($B322),MONTH($B322),MIN(BW$6,DAY(EOMONTH($B322,0))))&lt;$C322)+(DATE(YEAR($B322),MONTH($B322)+1,MIN(BW$6,DAY(EOMONTH($B322,1))))&gt;=$B322)*(DATE(YEAR($B322),MONTH($B322)+1,MIN(BW$6,DAY(EOMONTH($B322,1))))&lt;$C322)))</f>
        <v>0</v>
      </c>
      <c r="BX322" s="48" t="n">
        <f aca="false">MIN(Z322,(FT321*(1+FT$5/Setup!$C$36)+IF($V322=1,N($F322),0)))</f>
        <v>0</v>
      </c>
      <c r="BY322" s="48" t="n">
        <f aca="false">MIN(AA322,(FU321*(1+FU$5/Setup!$C$36)+IF($V322=2,N($F322),0)))</f>
        <v>0</v>
      </c>
      <c r="BZ322" s="48" t="n">
        <f aca="false">MIN(AB322,(FV321*(1+FV$5/Setup!$C$36)+IF($V322=3,N($F322),0)))</f>
        <v>0</v>
      </c>
      <c r="CA322" s="48" t="n">
        <f aca="false">MIN(AC322,(FW321*(1+FW$5/Setup!$C$36)+IF($V322=4,N($F322),0)))</f>
        <v>0</v>
      </c>
      <c r="CB322" s="48" t="n">
        <f aca="false">MIN(AD322,(FX321*(1+FX$5/Setup!$C$36)+IF($V322=5,N($F322),0)))</f>
        <v>0</v>
      </c>
      <c r="CC322" s="48" t="n">
        <f aca="false">MIN(AE322,(FY321*(1+FY$5/Setup!$C$36)+IF($V322=6,N($F322),0)))</f>
        <v>0</v>
      </c>
      <c r="CD322" s="48" t="n">
        <f aca="false">MIN(AF322,(FZ321*(1+FZ$5/Setup!$C$36)+IF($V322=7,N($F322),0)))</f>
        <v>0</v>
      </c>
      <c r="CE322" s="48" t="n">
        <f aca="false">MIN(AG322,(GA321*(1+GA$5/Setup!$C$36)+IF($V322=8,N($F322),0)))</f>
        <v>0</v>
      </c>
      <c r="CF322" s="48" t="n">
        <f aca="false">MIN(AH322,(GB321*(1+GB$5/Setup!$C$36)+IF($V322=9,N($F322),0)))</f>
        <v>0</v>
      </c>
      <c r="CG322" s="48" t="n">
        <f aca="false">MIN(AI322,(GC321*(1+GC$5/Setup!$C$36)+IF($V322=10,N($F322),0)))</f>
        <v>0</v>
      </c>
      <c r="CH322" s="48" t="n">
        <f aca="false">MIN(AJ322,(GD321*(1+GD$5/Setup!$C$36)+IF($V322=11,N($F322),0)))</f>
        <v>0</v>
      </c>
      <c r="CI322" s="48" t="n">
        <f aca="false">MIN(AK322,(GE321*(1+GE$5/Setup!$C$36)+IF($V322=12,N($F322),0)))</f>
        <v>0</v>
      </c>
      <c r="CJ322" s="48" t="n">
        <f aca="false">MIN(AL322,(GF321*(1+GF$5/Setup!$C$36)+IF($V322=13,N($F322),0)))</f>
        <v>0</v>
      </c>
      <c r="CK322" s="48" t="n">
        <f aca="false">MIN(AM322,(GG321*(1+GG$5/Setup!$C$36)+IF($V322=14,N($F322),0)))</f>
        <v>0</v>
      </c>
      <c r="CL322" s="48" t="n">
        <f aca="false">MIN(AN322,(GH321*(1+GH$5/Setup!$C$36)+IF($V322=15,N($F322),0)))</f>
        <v>0</v>
      </c>
      <c r="CM322" s="48" t="n">
        <f aca="false">MIN(AO322,(GI321*(1+GI$5/Setup!$C$36)+IF($V322=16,N($F322),0)))</f>
        <v>0</v>
      </c>
      <c r="CN322" s="48" t="n">
        <f aca="false">MIN(AP322,(GJ321*(1+GJ$5/Setup!$C$36)+IF($V322=17,N($F322),0)))</f>
        <v>0</v>
      </c>
      <c r="CO322" s="48" t="n">
        <f aca="false">MIN(AQ322,(GK321*(1+GK$5/Setup!$C$36)+IF($V322=18,N($F322),0)))</f>
        <v>0</v>
      </c>
      <c r="CP322" s="48" t="n">
        <f aca="false">MIN(AR322,(GL321*(1+GL$5/Setup!$C$36)+IF($V322=19,N($F322),0)))</f>
        <v>0</v>
      </c>
      <c r="CQ322" s="48" t="n">
        <f aca="false">MIN(AS322,(GM321*(1+GM$5/Setup!$C$36)+IF($V322=20,N($F322),0)))</f>
        <v>0</v>
      </c>
      <c r="CR322" s="48" t="n">
        <f aca="false">MIN(AT322,(GN321*(1+GN$5/Setup!$C$36)+IF($V322=21,N($F322),0)))</f>
        <v>0</v>
      </c>
      <c r="CS322" s="48" t="n">
        <f aca="false">MIN(AU322,(GO321*(1+GO$5/Setup!$C$36)+IF($V322=22,N($F322),0)))</f>
        <v>0</v>
      </c>
      <c r="CT322" s="48" t="n">
        <f aca="false">MIN(AV322,(GP321*(1+GP$5/Setup!$C$36)+IF($V322=23,N($F322),0)))</f>
        <v>0</v>
      </c>
      <c r="CU322" s="48" t="n">
        <f aca="false">MIN(AW322,(GQ321*(1+GQ$5/Setup!$C$36)+IF($V322=24,N($F322),0)))</f>
        <v>0</v>
      </c>
      <c r="CV322" s="48" t="n">
        <f aca="false">MIN(AX322,(GR321*(1+GR$5/Setup!$C$36)+IF($V322=25,N($F322),0)))</f>
        <v>0</v>
      </c>
      <c r="CW322" s="48" t="n">
        <f aca="false">MIN(AY322,(GS321*(1+GS$5/Setup!$C$36)+IF($V322=26,N($F322),0)))</f>
        <v>0</v>
      </c>
      <c r="CX322" s="48" t="n">
        <f aca="false">MIN(AZ322,(GT321*(1+GT$5/Setup!$C$36)+IF($V322=27,N($F322),0)))</f>
        <v>0</v>
      </c>
      <c r="CY322" s="48" t="n">
        <f aca="false">MIN(BA322,(GU321*(1+GU$5/Setup!$C$36)+IF($V322=28,N($F322),0)))</f>
        <v>0</v>
      </c>
      <c r="CZ322" s="48" t="n">
        <f aca="false">MIN(BB322,(GV321*(1+GV$5/Setup!$C$36)+IF($V322=29,N($F322),0)))</f>
        <v>0</v>
      </c>
      <c r="DA322" s="48" t="n">
        <f aca="false">MIN(BC322,(GW321*(1+GW$5/Setup!$C$36)+IF($V322=30,N($F322),0)))</f>
        <v>0</v>
      </c>
      <c r="DB322" s="48" t="n">
        <f aca="false">MIN(BD322,(GX321*(1+GX$5/Setup!$C$36)+IF($V322=31,N($F322),0)))</f>
        <v>0</v>
      </c>
      <c r="DC322" s="48" t="n">
        <f aca="false">MIN(BE322,(GY321*(1+GY$5/Setup!$C$36)+IF($V322=32,N($F322),0)))</f>
        <v>0</v>
      </c>
      <c r="DD322" s="48" t="n">
        <f aca="false">MIN(BF322,(GZ321*(1+GZ$5/Setup!$C$36)+IF($V322=33,N($F322),0)))</f>
        <v>0</v>
      </c>
      <c r="DE322" s="48" t="n">
        <f aca="false">MIN(BG322,(HA321*(1+HA$5/Setup!$C$36)+IF($V322=34,N($F322),0)))</f>
        <v>0</v>
      </c>
      <c r="DF322" s="48" t="n">
        <f aca="false">MIN(BH322,(HB321*(1+HB$5/Setup!$C$36)+IF($V322=35,N($F322),0)))</f>
        <v>0</v>
      </c>
      <c r="DG322" s="48" t="n">
        <f aca="false">MIN(BI322,(HC321*(1+HC$5/Setup!$C$36)+IF($V322=36,N($F322),0)))</f>
        <v>0</v>
      </c>
      <c r="DH322" s="48" t="n">
        <f aca="false">MIN(BJ322,(HD321*(1+HD$5/Setup!$C$36)+IF($V322=37,N($F322),0)))</f>
        <v>0</v>
      </c>
      <c r="DI322" s="48" t="n">
        <f aca="false">MIN(BK322,(HE321*(1+HE$5/Setup!$C$36)+IF($V322=38,N($F322),0)))</f>
        <v>0</v>
      </c>
      <c r="DJ322" s="48" t="n">
        <f aca="false">MIN(BL322,(HF321*(1+HF$5/Setup!$C$36)+IF($V322=39,N($F322),0)))</f>
        <v>0</v>
      </c>
      <c r="DK322" s="48" t="n">
        <f aca="false">MIN(BM322,(HG321*(1+HG$5/Setup!$C$36)+IF($V322=40,N($F322),0)))</f>
        <v>0</v>
      </c>
      <c r="DL322" s="48" t="n">
        <f aca="false">MIN(BN322,(HH321*(1+HH$5/Setup!$C$36)+IF($V322=41,N($F322),0)))</f>
        <v>0</v>
      </c>
      <c r="DM322" s="48" t="n">
        <f aca="false">MIN(BO322,(HI321*(1+HI$5/Setup!$C$36)+IF($V322=42,N($F322),0)))</f>
        <v>0</v>
      </c>
      <c r="DN322" s="48" t="n">
        <f aca="false">MIN(BP322,(HJ321*(1+HJ$5/Setup!$C$36)+IF($V322=43,N($F322),0)))</f>
        <v>0</v>
      </c>
      <c r="DO322" s="48" t="n">
        <f aca="false">MIN(BQ322,(HK321*(1+HK$5/Setup!$C$36)+IF($V322=44,N($F322),0)))</f>
        <v>0</v>
      </c>
      <c r="DP322" s="48" t="n">
        <f aca="false">MIN(BR322,(HL321*(1+HL$5/Setup!$C$36)+IF($V322=45,N($F322),0)))</f>
        <v>0</v>
      </c>
      <c r="DQ322" s="48" t="n">
        <f aca="false">MIN(BS322,(HM321*(1+HM$5/Setup!$C$36)+IF($V322=46,N($F322),0)))</f>
        <v>0</v>
      </c>
      <c r="DR322" s="48" t="n">
        <f aca="false">MIN(BT322,(HN321*(1+HN$5/Setup!$C$36)+IF($V322=47,N($F322),0)))</f>
        <v>0</v>
      </c>
      <c r="DS322" s="48" t="n">
        <f aca="false">MIN(BU322,(HO321*(1+HO$5/Setup!$C$36)+IF($V322=48,N($F322),0)))</f>
        <v>0</v>
      </c>
      <c r="DT322" s="48" t="n">
        <f aca="false">MIN(BV322,(HP321*(1+HP$5/Setup!$C$36)+IF($V322=49,N($F322),0)))</f>
        <v>0</v>
      </c>
      <c r="DU322" s="48" t="n">
        <f aca="false">MIN(BW322,(HQ321*(1+HQ$5/Setup!$C$36)+IF($V322=50,N($F322),0)))</f>
        <v>0</v>
      </c>
      <c r="DV322" s="48" t="n">
        <f aca="false">MIN(MAX((FT321*(1+FT$5/Setup!$C$36)+IF($V322=1,N($F322),0))-BX322,0),MAX($P322-0,0))</f>
        <v>0</v>
      </c>
      <c r="DW322" s="48" t="n">
        <f aca="false">MIN(MAX((FU321*(1+FU$5/Setup!$C$36)+IF($V322=2,N($F322),0))-BY322,0),MAX($P322-SUM(DV322:DV322),0))</f>
        <v>0</v>
      </c>
      <c r="DX322" s="48" t="n">
        <f aca="false">MIN(MAX((FV321*(1+FV$5/Setup!$C$36)+IF($V322=3,N($F322),0))-BZ322,0),MAX($P322-SUM(DV322:DW322),0))</f>
        <v>0</v>
      </c>
      <c r="DY322" s="48" t="n">
        <f aca="false">MIN(MAX((FW321*(1+FW$5/Setup!$C$36)+IF($V322=4,N($F322),0))-CA322,0),MAX($P322-SUM(DV322:DX322),0))</f>
        <v>0</v>
      </c>
      <c r="DZ322" s="48" t="n">
        <f aca="false">MIN(MAX((FX321*(1+FX$5/Setup!$C$36)+IF($V322=5,N($F322),0))-CB322,0),MAX($P322-SUM(DV322:DY322),0))</f>
        <v>0</v>
      </c>
      <c r="EA322" s="48" t="n">
        <f aca="false">MIN(MAX((FY321*(1+FY$5/Setup!$C$36)+IF($V322=6,N($F322),0))-CC322,0),MAX($P322-SUM(DV322:DZ322),0))</f>
        <v>0</v>
      </c>
      <c r="EB322" s="48" t="n">
        <f aca="false">MIN(MAX((FZ321*(1+FZ$5/Setup!$C$36)+IF($V322=7,N($F322),0))-CD322,0),MAX($P322-SUM(DV322:EA322),0))</f>
        <v>0</v>
      </c>
      <c r="EC322" s="48" t="n">
        <f aca="false">MIN(MAX((GA321*(1+GA$5/Setup!$C$36)+IF($V322=8,N($F322),0))-CE322,0),MAX($P322-SUM(DV322:EB322),0))</f>
        <v>0</v>
      </c>
      <c r="ED322" s="48" t="n">
        <f aca="false">MIN(MAX((GB321*(1+GB$5/Setup!$C$36)+IF($V322=9,N($F322),0))-CF322,0),MAX($P322-SUM(DV322:EC322),0))</f>
        <v>0</v>
      </c>
      <c r="EE322" s="48" t="n">
        <f aca="false">MIN(MAX((GC321*(1+GC$5/Setup!$C$36)+IF($V322=10,N($F322),0))-CG322,0),MAX($P322-SUM(DV322:ED322),0))</f>
        <v>0</v>
      </c>
      <c r="EF322" s="48" t="n">
        <f aca="false">MIN(MAX((GD321*(1+GD$5/Setup!$C$36)+IF($V322=11,N($F322),0))-CH322,0),MAX($P322-SUM(DV322:EE322),0))</f>
        <v>0</v>
      </c>
      <c r="EG322" s="48" t="n">
        <f aca="false">MIN(MAX((GE321*(1+GE$5/Setup!$C$36)+IF($V322=12,N($F322),0))-CI322,0),MAX($P322-SUM(DV322:EF322),0))</f>
        <v>0</v>
      </c>
      <c r="EH322" s="48" t="n">
        <f aca="false">MIN(MAX((GF321*(1+GF$5/Setup!$C$36)+IF($V322=13,N($F322),0))-CJ322,0),MAX($P322-SUM(DV322:EG322),0))</f>
        <v>0</v>
      </c>
      <c r="EI322" s="48" t="n">
        <f aca="false">MIN(MAX((GG321*(1+GG$5/Setup!$C$36)+IF($V322=14,N($F322),0))-CK322,0),MAX($P322-SUM(DV322:EH322),0))</f>
        <v>0</v>
      </c>
      <c r="EJ322" s="48" t="n">
        <f aca="false">MIN(MAX((GH321*(1+GH$5/Setup!$C$36)+IF($V322=15,N($F322),0))-CL322,0),MAX($P322-SUM(DV322:EI322),0))</f>
        <v>0</v>
      </c>
      <c r="EK322" s="48" t="n">
        <f aca="false">MIN(MAX((GI321*(1+GI$5/Setup!$C$36)+IF($V322=16,N($F322),0))-CM322,0),MAX($P322-SUM(DV322:EJ322),0))</f>
        <v>0</v>
      </c>
      <c r="EL322" s="48" t="n">
        <f aca="false">MIN(MAX((GJ321*(1+GJ$5/Setup!$C$36)+IF($V322=17,N($F322),0))-CN322,0),MAX($P322-SUM(DV322:EK322),0))</f>
        <v>0</v>
      </c>
      <c r="EM322" s="48" t="n">
        <f aca="false">MIN(MAX((GK321*(1+GK$5/Setup!$C$36)+IF($V322=18,N($F322),0))-CO322,0),MAX($P322-SUM(DV322:EL322),0))</f>
        <v>0</v>
      </c>
      <c r="EN322" s="48" t="n">
        <f aca="false">MIN(MAX((GL321*(1+GL$5/Setup!$C$36)+IF($V322=19,N($F322),0))-CP322,0),MAX($P322-SUM(DV322:EM322),0))</f>
        <v>0</v>
      </c>
      <c r="EO322" s="48" t="n">
        <f aca="false">MIN(MAX((GM321*(1+GM$5/Setup!$C$36)+IF($V322=20,N($F322),0))-CQ322,0),MAX($P322-SUM(DV322:EN322),0))</f>
        <v>0</v>
      </c>
      <c r="EP322" s="48" t="n">
        <f aca="false">MIN(MAX((GN321*(1+GN$5/Setup!$C$36)+IF($V322=21,N($F322),0))-CR322,0),MAX($P322-SUM(DV322:EO322),0))</f>
        <v>0</v>
      </c>
      <c r="EQ322" s="48" t="n">
        <f aca="false">MIN(MAX((GO321*(1+GO$5/Setup!$C$36)+IF($V322=22,N($F322),0))-CS322,0),MAX($P322-SUM(DV322:EP322),0))</f>
        <v>0</v>
      </c>
      <c r="ER322" s="48" t="n">
        <f aca="false">MIN(MAX((GP321*(1+GP$5/Setup!$C$36)+IF($V322=23,N($F322),0))-CT322,0),MAX($P322-SUM(DV322:EQ322),0))</f>
        <v>0</v>
      </c>
      <c r="ES322" s="48" t="n">
        <f aca="false">MIN(MAX((GQ321*(1+GQ$5/Setup!$C$36)+IF($V322=24,N($F322),0))-CU322,0),MAX($P322-SUM(DV322:ER322),0))</f>
        <v>0</v>
      </c>
      <c r="ET322" s="48" t="n">
        <f aca="false">MIN(MAX((GR321*(1+GR$5/Setup!$C$36)+IF($V322=25,N($F322),0))-CV322,0),MAX($P322-SUM(DV322:ES322),0))</f>
        <v>0</v>
      </c>
      <c r="EU322" s="48" t="n">
        <f aca="false">MIN(MAX((GS321*(1+GS$5/Setup!$C$36)+IF($V322=26,N($F322),0))-CW322,0),MAX($P322-SUM(DV322:ET322),0))</f>
        <v>0</v>
      </c>
      <c r="EV322" s="48" t="n">
        <f aca="false">MIN(MAX((GT321*(1+GT$5/Setup!$C$36)+IF($V322=27,N($F322),0))-CX322,0),MAX($P322-SUM(DV322:EU322),0))</f>
        <v>0</v>
      </c>
      <c r="EW322" s="48" t="n">
        <f aca="false">MIN(MAX((GU321*(1+GU$5/Setup!$C$36)+IF($V322=28,N($F322),0))-CY322,0),MAX($P322-SUM(DV322:EV322),0))</f>
        <v>0</v>
      </c>
      <c r="EX322" s="48" t="n">
        <f aca="false">MIN(MAX((GV321*(1+GV$5/Setup!$C$36)+IF($V322=29,N($F322),0))-CZ322,0),MAX($P322-SUM(DV322:EW322),0))</f>
        <v>0</v>
      </c>
      <c r="EY322" s="48" t="n">
        <f aca="false">MIN(MAX((GW321*(1+GW$5/Setup!$C$36)+IF($V322=30,N($F322),0))-DA322,0),MAX($P322-SUM(DV322:EX322),0))</f>
        <v>0</v>
      </c>
      <c r="EZ322" s="48" t="n">
        <f aca="false">MIN(MAX((GX321*(1+GX$5/Setup!$C$36)+IF($V322=31,N($F322),0))-DB322,0),MAX($P322-SUM(DV322:EY322),0))</f>
        <v>0</v>
      </c>
      <c r="FA322" s="48" t="n">
        <f aca="false">MIN(MAX((GY321*(1+GY$5/Setup!$C$36)+IF($V322=32,N($F322),0))-DC322,0),MAX($P322-SUM(DV322:EZ322),0))</f>
        <v>0</v>
      </c>
      <c r="FB322" s="48" t="n">
        <f aca="false">MIN(MAX((GZ321*(1+GZ$5/Setup!$C$36)+IF($V322=33,N($F322),0))-DD322,0),MAX($P322-SUM(DV322:FA322),0))</f>
        <v>0</v>
      </c>
      <c r="FC322" s="48" t="n">
        <f aca="false">MIN(MAX((HA321*(1+HA$5/Setup!$C$36)+IF($V322=34,N($F322),0))-DE322,0),MAX($P322-SUM(DV322:FB322),0))</f>
        <v>0</v>
      </c>
      <c r="FD322" s="48" t="n">
        <f aca="false">MIN(MAX((HB321*(1+HB$5/Setup!$C$36)+IF($V322=35,N($F322),0))-DF322,0),MAX($P322-SUM(DV322:FC322),0))</f>
        <v>0</v>
      </c>
      <c r="FE322" s="48" t="n">
        <f aca="false">MIN(MAX((HC321*(1+HC$5/Setup!$C$36)+IF($V322=36,N($F322),0))-DG322,0),MAX($P322-SUM(DV322:FD322),0))</f>
        <v>0</v>
      </c>
      <c r="FF322" s="48" t="n">
        <f aca="false">MIN(MAX((HD321*(1+HD$5/Setup!$C$36)+IF($V322=37,N($F322),0))-DH322,0),MAX($P322-SUM(DV322:FE322),0))</f>
        <v>0</v>
      </c>
      <c r="FG322" s="48" t="n">
        <f aca="false">MIN(MAX((HE321*(1+HE$5/Setup!$C$36)+IF($V322=38,N($F322),0))-DI322,0),MAX($P322-SUM(DV322:FF322),0))</f>
        <v>0</v>
      </c>
      <c r="FH322" s="48" t="n">
        <f aca="false">MIN(MAX((HF321*(1+HF$5/Setup!$C$36)+IF($V322=39,N($F322),0))-DJ322,0),MAX($P322-SUM(DV322:FG322),0))</f>
        <v>0</v>
      </c>
      <c r="FI322" s="48" t="n">
        <f aca="false">MIN(MAX((HG321*(1+HG$5/Setup!$C$36)+IF($V322=40,N($F322),0))-DK322,0),MAX($P322-SUM(DV322:FH322),0))</f>
        <v>0</v>
      </c>
      <c r="FJ322" s="48" t="n">
        <f aca="false">MIN(MAX((HH321*(1+HH$5/Setup!$C$36)+IF($V322=41,N($F322),0))-DL322,0),MAX($P322-SUM(DV322:FI322),0))</f>
        <v>0</v>
      </c>
      <c r="FK322" s="48" t="n">
        <f aca="false">MIN(MAX((HI321*(1+HI$5/Setup!$C$36)+IF($V322=42,N($F322),0))-DM322,0),MAX($P322-SUM(DV322:FJ322),0))</f>
        <v>0</v>
      </c>
      <c r="FL322" s="48" t="n">
        <f aca="false">MIN(MAX((HJ321*(1+HJ$5/Setup!$C$36)+IF($V322=43,N($F322),0))-DN322,0),MAX($P322-SUM(DV322:FK322),0))</f>
        <v>0</v>
      </c>
      <c r="FM322" s="48" t="n">
        <f aca="false">MIN(MAX((HK321*(1+HK$5/Setup!$C$36)+IF($V322=44,N($F322),0))-DO322,0),MAX($P322-SUM(DV322:FL322),0))</f>
        <v>0</v>
      </c>
      <c r="FN322" s="48" t="n">
        <f aca="false">MIN(MAX((HL321*(1+HL$5/Setup!$C$36)+IF($V322=45,N($F322),0))-DP322,0),MAX($P322-SUM(DV322:FM322),0))</f>
        <v>0</v>
      </c>
      <c r="FO322" s="48" t="n">
        <f aca="false">MIN(MAX((HM321*(1+HM$5/Setup!$C$36)+IF($V322=46,N($F322),0))-DQ322,0),MAX($P322-SUM(DV322:FN322),0))</f>
        <v>0</v>
      </c>
      <c r="FP322" s="48" t="n">
        <f aca="false">MIN(MAX((HN321*(1+HN$5/Setup!$C$36)+IF($V322=47,N($F322),0))-DR322,0),MAX($P322-SUM(DV322:FO322),0))</f>
        <v>0</v>
      </c>
      <c r="FQ322" s="48" t="n">
        <f aca="false">MIN(MAX((HO321*(1+HO$5/Setup!$C$36)+IF($V322=48,N($F322),0))-DS322,0),MAX($P322-SUM(DV322:FP322),0))</f>
        <v>0</v>
      </c>
      <c r="FR322" s="48" t="n">
        <f aca="false">MIN(MAX((HP321*(1+HP$5/Setup!$C$36)+IF($V322=49,N($F322),0))-DT322,0),MAX($P322-SUM(DV322:FQ322),0))</f>
        <v>0</v>
      </c>
      <c r="FS322" s="48" t="n">
        <f aca="false">MIN(MAX((HQ321*(1+HQ$5/Setup!$C$36)+IF($V322=50,N($F322),0))-DU322,0),MAX($P322-SUM(DV322:FR322),0))</f>
        <v>0</v>
      </c>
      <c r="FT322" s="48" t="n">
        <f aca="false">IF((FT321*(1+FT$5/Setup!$C$36)+IF($V322=1,N($F322),0))-BX322-DV322&lt;0.005,0,(FT321*(1+FT$5/Setup!$C$36)+IF($V322=1,N($F322),0))-BX322-DV322)</f>
        <v>0</v>
      </c>
      <c r="FU322" s="48" t="n">
        <f aca="false">IF((FU321*(1+FU$5/Setup!$C$36)+IF($V322=2,N($F322),0))-BY322-DW322&lt;0.005,0,(FU321*(1+FU$5/Setup!$C$36)+IF($V322=2,N($F322),0))-BY322-DW322)</f>
        <v>0</v>
      </c>
      <c r="FV322" s="48" t="n">
        <f aca="false">IF((FV321*(1+FV$5/Setup!$C$36)+IF($V322=3,N($F322),0))-BZ322-DX322&lt;0.005,0,(FV321*(1+FV$5/Setup!$C$36)+IF($V322=3,N($F322),0))-BZ322-DX322)</f>
        <v>0</v>
      </c>
      <c r="FW322" s="48" t="n">
        <f aca="false">IF((FW321*(1+FW$5/Setup!$C$36)+IF($V322=4,N($F322),0))-CA322-DY322&lt;0.005,0,(FW321*(1+FW$5/Setup!$C$36)+IF($V322=4,N($F322),0))-CA322-DY322)</f>
        <v>0</v>
      </c>
      <c r="FX322" s="48" t="n">
        <f aca="false">IF((FX321*(1+FX$5/Setup!$C$36)+IF($V322=5,N($F322),0))-CB322-DZ322&lt;0.005,0,(FX321*(1+FX$5/Setup!$C$36)+IF($V322=5,N($F322),0))-CB322-DZ322)</f>
        <v>0</v>
      </c>
      <c r="FY322" s="48" t="n">
        <f aca="false">IF((FY321*(1+FY$5/Setup!$C$36)+IF($V322=6,N($F322),0))-CC322-EA322&lt;0.005,0,(FY321*(1+FY$5/Setup!$C$36)+IF($V322=6,N($F322),0))-CC322-EA322)</f>
        <v>0</v>
      </c>
      <c r="FZ322" s="48" t="n">
        <f aca="false">IF((FZ321*(1+FZ$5/Setup!$C$36)+IF($V322=7,N($F322),0))-CD322-EB322&lt;0.005,0,(FZ321*(1+FZ$5/Setup!$C$36)+IF($V322=7,N($F322),0))-CD322-EB322)</f>
        <v>0</v>
      </c>
      <c r="GA322" s="48" t="n">
        <f aca="false">IF((GA321*(1+GA$5/Setup!$C$36)+IF($V322=8,N($F322),0))-CE322-EC322&lt;0.005,0,(GA321*(1+GA$5/Setup!$C$36)+IF($V322=8,N($F322),0))-CE322-EC322)</f>
        <v>0</v>
      </c>
      <c r="GB322" s="48" t="n">
        <f aca="false">IF((GB321*(1+GB$5/Setup!$C$36)+IF($V322=9,N($F322),0))-CF322-ED322&lt;0.005,0,(GB321*(1+GB$5/Setup!$C$36)+IF($V322=9,N($F322),0))-CF322-ED322)</f>
        <v>0</v>
      </c>
      <c r="GC322" s="48" t="n">
        <f aca="false">IF((GC321*(1+GC$5/Setup!$C$36)+IF($V322=10,N($F322),0))-CG322-EE322&lt;0.005,0,(GC321*(1+GC$5/Setup!$C$36)+IF($V322=10,N($F322),0))-CG322-EE322)</f>
        <v>0</v>
      </c>
      <c r="GD322" s="48" t="n">
        <f aca="false">IF((GD321*(1+GD$5/Setup!$C$36)+IF($V322=11,N($F322),0))-CH322-EF322&lt;0.005,0,(GD321*(1+GD$5/Setup!$C$36)+IF($V322=11,N($F322),0))-CH322-EF322)</f>
        <v>0</v>
      </c>
      <c r="GE322" s="48" t="n">
        <f aca="false">IF((GE321*(1+GE$5/Setup!$C$36)+IF($V322=12,N($F322),0))-CI322-EG322&lt;0.005,0,(GE321*(1+GE$5/Setup!$C$36)+IF($V322=12,N($F322),0))-CI322-EG322)</f>
        <v>0</v>
      </c>
      <c r="GF322" s="48" t="n">
        <f aca="false">IF((GF321*(1+GF$5/Setup!$C$36)+IF($V322=13,N($F322),0))-CJ322-EH322&lt;0.005,0,(GF321*(1+GF$5/Setup!$C$36)+IF($V322=13,N($F322),0))-CJ322-EH322)</f>
        <v>0</v>
      </c>
      <c r="GG322" s="48" t="n">
        <f aca="false">IF((GG321*(1+GG$5/Setup!$C$36)+IF($V322=14,N($F322),0))-CK322-EI322&lt;0.005,0,(GG321*(1+GG$5/Setup!$C$36)+IF($V322=14,N($F322),0))-CK322-EI322)</f>
        <v>0</v>
      </c>
      <c r="GH322" s="48" t="n">
        <f aca="false">IF((GH321*(1+GH$5/Setup!$C$36)+IF($V322=15,N($F322),0))-CL322-EJ322&lt;0.005,0,(GH321*(1+GH$5/Setup!$C$36)+IF($V322=15,N($F322),0))-CL322-EJ322)</f>
        <v>0</v>
      </c>
      <c r="GI322" s="48" t="n">
        <f aca="false">IF((GI321*(1+GI$5/Setup!$C$36)+IF($V322=16,N($F322),0))-CM322-EK322&lt;0.005,0,(GI321*(1+GI$5/Setup!$C$36)+IF($V322=16,N($F322),0))-CM322-EK322)</f>
        <v>0</v>
      </c>
      <c r="GJ322" s="48" t="n">
        <f aca="false">IF((GJ321*(1+GJ$5/Setup!$C$36)+IF($V322=17,N($F322),0))-CN322-EL322&lt;0.005,0,(GJ321*(1+GJ$5/Setup!$C$36)+IF($V322=17,N($F322),0))-CN322-EL322)</f>
        <v>0</v>
      </c>
      <c r="GK322" s="48" t="n">
        <f aca="false">IF((GK321*(1+GK$5/Setup!$C$36)+IF($V322=18,N($F322),0))-CO322-EM322&lt;0.005,0,(GK321*(1+GK$5/Setup!$C$36)+IF($V322=18,N($F322),0))-CO322-EM322)</f>
        <v>0</v>
      </c>
      <c r="GL322" s="48" t="n">
        <f aca="false">IF((GL321*(1+GL$5/Setup!$C$36)+IF($V322=19,N($F322),0))-CP322-EN322&lt;0.005,0,(GL321*(1+GL$5/Setup!$C$36)+IF($V322=19,N($F322),0))-CP322-EN322)</f>
        <v>0</v>
      </c>
      <c r="GM322" s="48" t="n">
        <f aca="false">IF((GM321*(1+GM$5/Setup!$C$36)+IF($V322=20,N($F322),0))-CQ322-EO322&lt;0.005,0,(GM321*(1+GM$5/Setup!$C$36)+IF($V322=20,N($F322),0))-CQ322-EO322)</f>
        <v>0</v>
      </c>
      <c r="GN322" s="48" t="n">
        <f aca="false">IF((GN321*(1+GN$5/Setup!$C$36)+IF($V322=21,N($F322),0))-CR322-EP322&lt;0.005,0,(GN321*(1+GN$5/Setup!$C$36)+IF($V322=21,N($F322),0))-CR322-EP322)</f>
        <v>0</v>
      </c>
      <c r="GO322" s="48" t="n">
        <f aca="false">IF((GO321*(1+GO$5/Setup!$C$36)+IF($V322=22,N($F322),0))-CS322-EQ322&lt;0.005,0,(GO321*(1+GO$5/Setup!$C$36)+IF($V322=22,N($F322),0))-CS322-EQ322)</f>
        <v>0</v>
      </c>
      <c r="GP322" s="48" t="n">
        <f aca="false">IF((GP321*(1+GP$5/Setup!$C$36)+IF($V322=23,N($F322),0))-CT322-ER322&lt;0.005,0,(GP321*(1+GP$5/Setup!$C$36)+IF($V322=23,N($F322),0))-CT322-ER322)</f>
        <v>0</v>
      </c>
      <c r="GQ322" s="48" t="n">
        <f aca="false">IF((GQ321*(1+GQ$5/Setup!$C$36)+IF($V322=24,N($F322),0))-CU322-ES322&lt;0.005,0,(GQ321*(1+GQ$5/Setup!$C$36)+IF($V322=24,N($F322),0))-CU322-ES322)</f>
        <v>0</v>
      </c>
      <c r="GR322" s="48" t="n">
        <f aca="false">IF((GR321*(1+GR$5/Setup!$C$36)+IF($V322=25,N($F322),0))-CV322-ET322&lt;0.005,0,(GR321*(1+GR$5/Setup!$C$36)+IF($V322=25,N($F322),0))-CV322-ET322)</f>
        <v>0</v>
      </c>
      <c r="GS322" s="48" t="n">
        <f aca="false">IF((GS321*(1+GS$5/Setup!$C$36)+IF($V322=26,N($F322),0))-CW322-EU322&lt;0.005,0,(GS321*(1+GS$5/Setup!$C$36)+IF($V322=26,N($F322),0))-CW322-EU322)</f>
        <v>0</v>
      </c>
      <c r="GT322" s="48" t="n">
        <f aca="false">IF((GT321*(1+GT$5/Setup!$C$36)+IF($V322=27,N($F322),0))-CX322-EV322&lt;0.005,0,(GT321*(1+GT$5/Setup!$C$36)+IF($V322=27,N($F322),0))-CX322-EV322)</f>
        <v>0</v>
      </c>
      <c r="GU322" s="48" t="n">
        <f aca="false">IF((GU321*(1+GU$5/Setup!$C$36)+IF($V322=28,N($F322),0))-CY322-EW322&lt;0.005,0,(GU321*(1+GU$5/Setup!$C$36)+IF($V322=28,N($F322),0))-CY322-EW322)</f>
        <v>0</v>
      </c>
      <c r="GV322" s="48" t="n">
        <f aca="false">IF((GV321*(1+GV$5/Setup!$C$36)+IF($V322=29,N($F322),0))-CZ322-EX322&lt;0.005,0,(GV321*(1+GV$5/Setup!$C$36)+IF($V322=29,N($F322),0))-CZ322-EX322)</f>
        <v>0</v>
      </c>
      <c r="GW322" s="48" t="n">
        <f aca="false">IF((GW321*(1+GW$5/Setup!$C$36)+IF($V322=30,N($F322),0))-DA322-EY322&lt;0.005,0,(GW321*(1+GW$5/Setup!$C$36)+IF($V322=30,N($F322),0))-DA322-EY322)</f>
        <v>0</v>
      </c>
      <c r="GX322" s="48" t="n">
        <f aca="false">IF((GX321*(1+GX$5/Setup!$C$36)+IF($V322=31,N($F322),0))-DB322-EZ322&lt;0.005,0,(GX321*(1+GX$5/Setup!$C$36)+IF($V322=31,N($F322),0))-DB322-EZ322)</f>
        <v>0</v>
      </c>
      <c r="GY322" s="48" t="n">
        <f aca="false">IF((GY321*(1+GY$5/Setup!$C$36)+IF($V322=32,N($F322),0))-DC322-FA322&lt;0.005,0,(GY321*(1+GY$5/Setup!$C$36)+IF($V322=32,N($F322),0))-DC322-FA322)</f>
        <v>0</v>
      </c>
      <c r="GZ322" s="48" t="n">
        <f aca="false">IF((GZ321*(1+GZ$5/Setup!$C$36)+IF($V322=33,N($F322),0))-DD322-FB322&lt;0.005,0,(GZ321*(1+GZ$5/Setup!$C$36)+IF($V322=33,N($F322),0))-DD322-FB322)</f>
        <v>0</v>
      </c>
      <c r="HA322" s="48" t="n">
        <f aca="false">IF((HA321*(1+HA$5/Setup!$C$36)+IF($V322=34,N($F322),0))-DE322-FC322&lt;0.005,0,(HA321*(1+HA$5/Setup!$C$36)+IF($V322=34,N($F322),0))-DE322-FC322)</f>
        <v>0</v>
      </c>
      <c r="HB322" s="48" t="n">
        <f aca="false">IF((HB321*(1+HB$5/Setup!$C$36)+IF($V322=35,N($F322),0))-DF322-FD322&lt;0.005,0,(HB321*(1+HB$5/Setup!$C$36)+IF($V322=35,N($F322),0))-DF322-FD322)</f>
        <v>0</v>
      </c>
      <c r="HC322" s="48" t="n">
        <f aca="false">IF((HC321*(1+HC$5/Setup!$C$36)+IF($V322=36,N($F322),0))-DG322-FE322&lt;0.005,0,(HC321*(1+HC$5/Setup!$C$36)+IF($V322=36,N($F322),0))-DG322-FE322)</f>
        <v>0</v>
      </c>
      <c r="HD322" s="48" t="n">
        <f aca="false">IF((HD321*(1+HD$5/Setup!$C$36)+IF($V322=37,N($F322),0))-DH322-FF322&lt;0.005,0,(HD321*(1+HD$5/Setup!$C$36)+IF($V322=37,N($F322),0))-DH322-FF322)</f>
        <v>0</v>
      </c>
      <c r="HE322" s="48" t="n">
        <f aca="false">IF((HE321*(1+HE$5/Setup!$C$36)+IF($V322=38,N($F322),0))-DI322-FG322&lt;0.005,0,(HE321*(1+HE$5/Setup!$C$36)+IF($V322=38,N($F322),0))-DI322-FG322)</f>
        <v>0</v>
      </c>
      <c r="HF322" s="48" t="n">
        <f aca="false">IF((HF321*(1+HF$5/Setup!$C$36)+IF($V322=39,N($F322),0))-DJ322-FH322&lt;0.005,0,(HF321*(1+HF$5/Setup!$C$36)+IF($V322=39,N($F322),0))-DJ322-FH322)</f>
        <v>0</v>
      </c>
      <c r="HG322" s="48" t="n">
        <f aca="false">IF((HG321*(1+HG$5/Setup!$C$36)+IF($V322=40,N($F322),0))-DK322-FI322&lt;0.005,0,(HG321*(1+HG$5/Setup!$C$36)+IF($V322=40,N($F322),0))-DK322-FI322)</f>
        <v>0</v>
      </c>
      <c r="HH322" s="48" t="n">
        <f aca="false">IF((HH321*(1+HH$5/Setup!$C$36)+IF($V322=41,N($F322),0))-DL322-FJ322&lt;0.005,0,(HH321*(1+HH$5/Setup!$C$36)+IF($V322=41,N($F322),0))-DL322-FJ322)</f>
        <v>0</v>
      </c>
      <c r="HI322" s="48" t="n">
        <f aca="false">IF((HI321*(1+HI$5/Setup!$C$36)+IF($V322=42,N($F322),0))-DM322-FK322&lt;0.005,0,(HI321*(1+HI$5/Setup!$C$36)+IF($V322=42,N($F322),0))-DM322-FK322)</f>
        <v>0</v>
      </c>
      <c r="HJ322" s="48" t="n">
        <f aca="false">IF((HJ321*(1+HJ$5/Setup!$C$36)+IF($V322=43,N($F322),0))-DN322-FL322&lt;0.005,0,(HJ321*(1+HJ$5/Setup!$C$36)+IF($V322=43,N($F322),0))-DN322-FL322)</f>
        <v>0</v>
      </c>
      <c r="HK322" s="48" t="n">
        <f aca="false">IF((HK321*(1+HK$5/Setup!$C$36)+IF($V322=44,N($F322),0))-DO322-FM322&lt;0.005,0,(HK321*(1+HK$5/Setup!$C$36)+IF($V322=44,N($F322),0))-DO322-FM322)</f>
        <v>0</v>
      </c>
      <c r="HL322" s="48" t="n">
        <f aca="false">IF((HL321*(1+HL$5/Setup!$C$36)+IF($V322=45,N($F322),0))-DP322-FN322&lt;0.005,0,(HL321*(1+HL$5/Setup!$C$36)+IF($V322=45,N($F322),0))-DP322-FN322)</f>
        <v>0</v>
      </c>
      <c r="HM322" s="48" t="n">
        <f aca="false">IF((HM321*(1+HM$5/Setup!$C$36)+IF($V322=46,N($F322),0))-DQ322-FO322&lt;0.005,0,(HM321*(1+HM$5/Setup!$C$36)+IF($V322=46,N($F322),0))-DQ322-FO322)</f>
        <v>0</v>
      </c>
      <c r="HN322" s="48" t="n">
        <f aca="false">IF((HN321*(1+HN$5/Setup!$C$36)+IF($V322=47,N($F322),0))-DR322-FP322&lt;0.005,0,(HN321*(1+HN$5/Setup!$C$36)+IF($V322=47,N($F322),0))-DR322-FP322)</f>
        <v>0</v>
      </c>
      <c r="HO322" s="48" t="n">
        <f aca="false">IF((HO321*(1+HO$5/Setup!$C$36)+IF($V322=48,N($F322),0))-DS322-FQ322&lt;0.005,0,(HO321*(1+HO$5/Setup!$C$36)+IF($V322=48,N($F322),0))-DS322-FQ322)</f>
        <v>0</v>
      </c>
      <c r="HP322" s="48" t="n">
        <f aca="false">IF((HP321*(1+HP$5/Setup!$C$36)+IF($V322=49,N($F322),0))-DT322-FR322&lt;0.005,0,(HP321*(1+HP$5/Setup!$C$36)+IF($V322=49,N($F322),0))-DT322-FR322)</f>
        <v>0</v>
      </c>
      <c r="HQ322" s="48" t="n">
        <f aca="false">IF((HQ321*(1+HQ$5/Setup!$C$36)+IF($V322=50,N($F322),0))-DU322-FS322&lt;0.005,0,(HQ321*(1+HQ$5/Setup!$C$36)+IF($V322=50,N($F322),0))-DU322-FS322)</f>
        <v>0</v>
      </c>
    </row>
    <row r="323" customFormat="false" ht="15" hidden="false" customHeight="false" outlineLevel="0" collapsed="false">
      <c r="A323" s="44" t="n">
        <v>315</v>
      </c>
      <c r="B323" s="45" t="n">
        <f aca="false">IF(Setup!$C$7="Every month",EDATE(Setup!$C$8,($A323-1)),IF(Setup!$C$7="Twice a month",DATE(YEAR(Setup!$C$8),MONTH(Setup!$C$8)+INT((($A323-1)+Setup!$C$41)/2),MIN(IF(MOD(($A323-1)+Setup!$C$41,2)=0,Setup!$C$39,Setup!$C$40),DAY(EOMONTH(DATE(YEAR(Setup!$C$8),MONTH(Setup!$C$8)+INT((($A323-1)+Setup!$C$41)/2),1),0)))),Setup!$C$8+($A323-1)*IF(Setup!$C$7="Every week",7,14)))</f>
        <v>50721</v>
      </c>
      <c r="C323" s="45" t="n">
        <f aca="false">IF(Setup!$C$7="Every month",EDATE(Setup!$C$8,$A323),IF(Setup!$C$7="Twice a month",DATE(YEAR(Setup!$C$8),MONTH(Setup!$C$8)+INT(($A323+Setup!$C$41)/2),MIN(IF(MOD($A323+Setup!$C$41,2)=0,Setup!$C$39,Setup!$C$40),DAY(EOMONTH(DATE(YEAR(Setup!$C$8),MONTH(Setup!$C$8)+INT(($A323+Setup!$C$41)/2),1),0)))),Setup!$C$8+$A323*IF(Setup!$C$7="Every week",7,14)))</f>
        <v>50735</v>
      </c>
      <c r="D323" s="46"/>
      <c r="E323" s="47"/>
      <c r="F323" s="47"/>
      <c r="G323" s="47"/>
      <c r="H323" s="47"/>
      <c r="I323" s="48" t="n">
        <f aca="false">N(Setup!$C$11)+N(E323)</f>
        <v>100</v>
      </c>
      <c r="J323" s="48" t="n">
        <f aca="false">MIN(Setup!$C$37,MAX(I323,0))</f>
        <v>9.23076923076923</v>
      </c>
      <c r="K323" s="48" t="n">
        <f aca="false">MIN(MAX(N(Setup!$C$14)-L322,0),MAX(I323-J323,0))</f>
        <v>0</v>
      </c>
      <c r="L323" s="48" t="n">
        <f aca="false">L322+K323-N(G323)</f>
        <v>500</v>
      </c>
      <c r="M323" s="48" t="n">
        <f aca="false">M322+J323-N(H323)</f>
        <v>2907.6923076923</v>
      </c>
      <c r="N323" s="48" t="n">
        <f aca="false">SUM(BX323:DU323)</f>
        <v>0</v>
      </c>
      <c r="O323" s="48" t="n">
        <f aca="false">SUM(Z323:BW323)-N323</f>
        <v>40</v>
      </c>
      <c r="P323" s="48" t="n">
        <f aca="false">MAX(I323-J323-K323,0)+O323</f>
        <v>130.769230769231</v>
      </c>
      <c r="Q323" s="48" t="n">
        <f aca="false">SUM(DV323:FS323)</f>
        <v>0</v>
      </c>
      <c r="R323" s="49" t="n">
        <f aca="false">N323+J323+K323+Q323</f>
        <v>9.23076923076923</v>
      </c>
      <c r="S323" s="48" t="n">
        <f aca="false">T323-T322-N(F323)+N323+Q323</f>
        <v>0</v>
      </c>
      <c r="T323" s="49" t="n">
        <f aca="false">SUM(FT323:HQ323)</f>
        <v>0</v>
      </c>
      <c r="U323" s="44" t="str">
        <f aca="false">IF(T322&lt;0.005,"",INDEX(Helpers!$C$2:$C$51,IF(_xlfn.MINIFS($DV$6:$FS$6,DV323:FS323,"&gt;0.005")=0,V323,_xlfn.MINIFS($DV$6:$FS$6,DV323:FS323,"&gt;0.005"))))</f>
        <v/>
      </c>
      <c r="V323" s="44" t="n">
        <f aca="false">IF(_xlfn.MINIFS($FT$6:$HQ$6,FT322:HQ322,"&gt;0.005")=0,1,_xlfn.MINIFS($FT$6:$HQ$6,FT322:HQ322,"&gt;0.005"))</f>
        <v>1</v>
      </c>
      <c r="W323" s="44" t="n">
        <f aca="false">IF(AND(D323&lt;&gt;"Paid",T322&gt;0.005),1,0)</f>
        <v>0</v>
      </c>
      <c r="X323" s="48" t="n">
        <f aca="false">SUMPRODUCT(((Helpers!$G$2:$G$51*(1+(Helpers!$D$2:$D$51+0.000000001)/12)^(($B323-Setup!$C$8)/(365.25/12))-Helpers!$E$2:$E$51*((1+(Helpers!$D$2:$D$51+0.000000001)/12)^(($B323-Setup!$C$8)/(365.25/12))-1)/((Helpers!$D$2:$D$51+0.000000001)/12))&gt;0)*(Helpers!$G$2:$G$51*(1+(Helpers!$D$2:$D$51+0.000000001)/12)^(($B323-Setup!$C$8)/(365.25/12))-Helpers!$E$2:$E$51*((1+(Helpers!$D$2:$D$51+0.000000001)/12)^(($B323-Setup!$C$8)/(365.25/12))-1)/((Helpers!$D$2:$D$51+0.000000001)/12)))</f>
        <v>0</v>
      </c>
      <c r="Y323" s="48"/>
      <c r="Z323" s="48" t="n">
        <f aca="false">IF(OR(N(Z$5)=0,Z$6=""),0,Z$5*((DATE(YEAR($B323),MONTH($B323),MIN(Z$6,DAY(EOMONTH($B323,0))))&gt;=$B323)*(DATE(YEAR($B323),MONTH($B323),MIN(Z$6,DAY(EOMONTH($B323,0))))&lt;$C323)+(DATE(YEAR($B323),MONTH($B323)+1,MIN(Z$6,DAY(EOMONTH($B323,1))))&gt;=$B323)*(DATE(YEAR($B323),MONTH($B323)+1,MIN(Z$6,DAY(EOMONTH($B323,1))))&lt;$C323)))</f>
        <v>0</v>
      </c>
      <c r="AA323" s="48" t="n">
        <f aca="false">IF(OR(N(AA$5)=0,AA$6=""),0,AA$5*((DATE(YEAR($B323),MONTH($B323),MIN(AA$6,DAY(EOMONTH($B323,0))))&gt;=$B323)*(DATE(YEAR($B323),MONTH($B323),MIN(AA$6,DAY(EOMONTH($B323,0))))&lt;$C323)+(DATE(YEAR($B323),MONTH($B323)+1,MIN(AA$6,DAY(EOMONTH($B323,1))))&gt;=$B323)*(DATE(YEAR($B323),MONTH($B323)+1,MIN(AA$6,DAY(EOMONTH($B323,1))))&lt;$C323)))</f>
        <v>40</v>
      </c>
      <c r="AB323" s="48" t="n">
        <f aca="false">IF(OR(N(AB$5)=0,AB$6=""),0,AB$5*((DATE(YEAR($B323),MONTH($B323),MIN(AB$6,DAY(EOMONTH($B323,0))))&gt;=$B323)*(DATE(YEAR($B323),MONTH($B323),MIN(AB$6,DAY(EOMONTH($B323,0))))&lt;$C323)+(DATE(YEAR($B323),MONTH($B323)+1,MIN(AB$6,DAY(EOMONTH($B323,1))))&gt;=$B323)*(DATE(YEAR($B323),MONTH($B323)+1,MIN(AB$6,DAY(EOMONTH($B323,1))))&lt;$C323)))</f>
        <v>0</v>
      </c>
      <c r="AC323" s="48" t="n">
        <f aca="false">IF(OR(N(AC$5)=0,AC$6=""),0,AC$5*((DATE(YEAR($B323),MONTH($B323),MIN(AC$6,DAY(EOMONTH($B323,0))))&gt;=$B323)*(DATE(YEAR($B323),MONTH($B323),MIN(AC$6,DAY(EOMONTH($B323,0))))&lt;$C323)+(DATE(YEAR($B323),MONTH($B323)+1,MIN(AC$6,DAY(EOMONTH($B323,1))))&gt;=$B323)*(DATE(YEAR($B323),MONTH($B323)+1,MIN(AC$6,DAY(EOMONTH($B323,1))))&lt;$C323)))</f>
        <v>0</v>
      </c>
      <c r="AD323" s="48" t="n">
        <f aca="false">IF(OR(N(AD$5)=0,AD$6=""),0,AD$5*((DATE(YEAR($B323),MONTH($B323),MIN(AD$6,DAY(EOMONTH($B323,0))))&gt;=$B323)*(DATE(YEAR($B323),MONTH($B323),MIN(AD$6,DAY(EOMONTH($B323,0))))&lt;$C323)+(DATE(YEAR($B323),MONTH($B323)+1,MIN(AD$6,DAY(EOMONTH($B323,1))))&gt;=$B323)*(DATE(YEAR($B323),MONTH($B323)+1,MIN(AD$6,DAY(EOMONTH($B323,1))))&lt;$C323)))</f>
        <v>0</v>
      </c>
      <c r="AE323" s="48" t="n">
        <f aca="false">IF(OR(N(AE$5)=0,AE$6=""),0,AE$5*((DATE(YEAR($B323),MONTH($B323),MIN(AE$6,DAY(EOMONTH($B323,0))))&gt;=$B323)*(DATE(YEAR($B323),MONTH($B323),MIN(AE$6,DAY(EOMONTH($B323,0))))&lt;$C323)+(DATE(YEAR($B323),MONTH($B323)+1,MIN(AE$6,DAY(EOMONTH($B323,1))))&gt;=$B323)*(DATE(YEAR($B323),MONTH($B323)+1,MIN(AE$6,DAY(EOMONTH($B323,1))))&lt;$C323)))</f>
        <v>0</v>
      </c>
      <c r="AF323" s="48" t="n">
        <f aca="false">IF(OR(N(AF$5)=0,AF$6=""),0,AF$5*((DATE(YEAR($B323),MONTH($B323),MIN(AF$6,DAY(EOMONTH($B323,0))))&gt;=$B323)*(DATE(YEAR($B323),MONTH($B323),MIN(AF$6,DAY(EOMONTH($B323,0))))&lt;$C323)+(DATE(YEAR($B323),MONTH($B323)+1,MIN(AF$6,DAY(EOMONTH($B323,1))))&gt;=$B323)*(DATE(YEAR($B323),MONTH($B323)+1,MIN(AF$6,DAY(EOMONTH($B323,1))))&lt;$C323)))</f>
        <v>0</v>
      </c>
      <c r="AG323" s="48" t="n">
        <f aca="false">IF(OR(N(AG$5)=0,AG$6=""),0,AG$5*((DATE(YEAR($B323),MONTH($B323),MIN(AG$6,DAY(EOMONTH($B323,0))))&gt;=$B323)*(DATE(YEAR($B323),MONTH($B323),MIN(AG$6,DAY(EOMONTH($B323,0))))&lt;$C323)+(DATE(YEAR($B323),MONTH($B323)+1,MIN(AG$6,DAY(EOMONTH($B323,1))))&gt;=$B323)*(DATE(YEAR($B323),MONTH($B323)+1,MIN(AG$6,DAY(EOMONTH($B323,1))))&lt;$C323)))</f>
        <v>0</v>
      </c>
      <c r="AH323" s="48" t="n">
        <f aca="false">IF(OR(N(AH$5)=0,AH$6=""),0,AH$5*((DATE(YEAR($B323),MONTH($B323),MIN(AH$6,DAY(EOMONTH($B323,0))))&gt;=$B323)*(DATE(YEAR($B323),MONTH($B323),MIN(AH$6,DAY(EOMONTH($B323,0))))&lt;$C323)+(DATE(YEAR($B323),MONTH($B323)+1,MIN(AH$6,DAY(EOMONTH($B323,1))))&gt;=$B323)*(DATE(YEAR($B323),MONTH($B323)+1,MIN(AH$6,DAY(EOMONTH($B323,1))))&lt;$C323)))</f>
        <v>0</v>
      </c>
      <c r="AI323" s="48" t="n">
        <f aca="false">IF(OR(N(AI$5)=0,AI$6=""),0,AI$5*((DATE(YEAR($B323),MONTH($B323),MIN(AI$6,DAY(EOMONTH($B323,0))))&gt;=$B323)*(DATE(YEAR($B323),MONTH($B323),MIN(AI$6,DAY(EOMONTH($B323,0))))&lt;$C323)+(DATE(YEAR($B323),MONTH($B323)+1,MIN(AI$6,DAY(EOMONTH($B323,1))))&gt;=$B323)*(DATE(YEAR($B323),MONTH($B323)+1,MIN(AI$6,DAY(EOMONTH($B323,1))))&lt;$C323)))</f>
        <v>0</v>
      </c>
      <c r="AJ323" s="48" t="n">
        <f aca="false">IF(OR(N(AJ$5)=0,AJ$6=""),0,AJ$5*((DATE(YEAR($B323),MONTH($B323),MIN(AJ$6,DAY(EOMONTH($B323,0))))&gt;=$B323)*(DATE(YEAR($B323),MONTH($B323),MIN(AJ$6,DAY(EOMONTH($B323,0))))&lt;$C323)+(DATE(YEAR($B323),MONTH($B323)+1,MIN(AJ$6,DAY(EOMONTH($B323,1))))&gt;=$B323)*(DATE(YEAR($B323),MONTH($B323)+1,MIN(AJ$6,DAY(EOMONTH($B323,1))))&lt;$C323)))</f>
        <v>0</v>
      </c>
      <c r="AK323" s="48" t="n">
        <f aca="false">IF(OR(N(AK$5)=0,AK$6=""),0,AK$5*((DATE(YEAR($B323),MONTH($B323),MIN(AK$6,DAY(EOMONTH($B323,0))))&gt;=$B323)*(DATE(YEAR($B323),MONTH($B323),MIN(AK$6,DAY(EOMONTH($B323,0))))&lt;$C323)+(DATE(YEAR($B323),MONTH($B323)+1,MIN(AK$6,DAY(EOMONTH($B323,1))))&gt;=$B323)*(DATE(YEAR($B323),MONTH($B323)+1,MIN(AK$6,DAY(EOMONTH($B323,1))))&lt;$C323)))</f>
        <v>0</v>
      </c>
      <c r="AL323" s="48" t="n">
        <f aca="false">IF(OR(N(AL$5)=0,AL$6=""),0,AL$5*((DATE(YEAR($B323),MONTH($B323),MIN(AL$6,DAY(EOMONTH($B323,0))))&gt;=$B323)*(DATE(YEAR($B323),MONTH($B323),MIN(AL$6,DAY(EOMONTH($B323,0))))&lt;$C323)+(DATE(YEAR($B323),MONTH($B323)+1,MIN(AL$6,DAY(EOMONTH($B323,1))))&gt;=$B323)*(DATE(YEAR($B323),MONTH($B323)+1,MIN(AL$6,DAY(EOMONTH($B323,1))))&lt;$C323)))</f>
        <v>0</v>
      </c>
      <c r="AM323" s="48" t="n">
        <f aca="false">IF(OR(N(AM$5)=0,AM$6=""),0,AM$5*((DATE(YEAR($B323),MONTH($B323),MIN(AM$6,DAY(EOMONTH($B323,0))))&gt;=$B323)*(DATE(YEAR($B323),MONTH($B323),MIN(AM$6,DAY(EOMONTH($B323,0))))&lt;$C323)+(DATE(YEAR($B323),MONTH($B323)+1,MIN(AM$6,DAY(EOMONTH($B323,1))))&gt;=$B323)*(DATE(YEAR($B323),MONTH($B323)+1,MIN(AM$6,DAY(EOMONTH($B323,1))))&lt;$C323)))</f>
        <v>0</v>
      </c>
      <c r="AN323" s="48" t="n">
        <f aca="false">IF(OR(N(AN$5)=0,AN$6=""),0,AN$5*((DATE(YEAR($B323),MONTH($B323),MIN(AN$6,DAY(EOMONTH($B323,0))))&gt;=$B323)*(DATE(YEAR($B323),MONTH($B323),MIN(AN$6,DAY(EOMONTH($B323,0))))&lt;$C323)+(DATE(YEAR($B323),MONTH($B323)+1,MIN(AN$6,DAY(EOMONTH($B323,1))))&gt;=$B323)*(DATE(YEAR($B323),MONTH($B323)+1,MIN(AN$6,DAY(EOMONTH($B323,1))))&lt;$C323)))</f>
        <v>0</v>
      </c>
      <c r="AO323" s="48" t="n">
        <f aca="false">IF(OR(N(AO$5)=0,AO$6=""),0,AO$5*((DATE(YEAR($B323),MONTH($B323),MIN(AO$6,DAY(EOMONTH($B323,0))))&gt;=$B323)*(DATE(YEAR($B323),MONTH($B323),MIN(AO$6,DAY(EOMONTH($B323,0))))&lt;$C323)+(DATE(YEAR($B323),MONTH($B323)+1,MIN(AO$6,DAY(EOMONTH($B323,1))))&gt;=$B323)*(DATE(YEAR($B323),MONTH($B323)+1,MIN(AO$6,DAY(EOMONTH($B323,1))))&lt;$C323)))</f>
        <v>0</v>
      </c>
      <c r="AP323" s="48" t="n">
        <f aca="false">IF(OR(N(AP$5)=0,AP$6=""),0,AP$5*((DATE(YEAR($B323),MONTH($B323),MIN(AP$6,DAY(EOMONTH($B323,0))))&gt;=$B323)*(DATE(YEAR($B323),MONTH($B323),MIN(AP$6,DAY(EOMONTH($B323,0))))&lt;$C323)+(DATE(YEAR($B323),MONTH($B323)+1,MIN(AP$6,DAY(EOMONTH($B323,1))))&gt;=$B323)*(DATE(YEAR($B323),MONTH($B323)+1,MIN(AP$6,DAY(EOMONTH($B323,1))))&lt;$C323)))</f>
        <v>0</v>
      </c>
      <c r="AQ323" s="48" t="n">
        <f aca="false">IF(OR(N(AQ$5)=0,AQ$6=""),0,AQ$5*((DATE(YEAR($B323),MONTH($B323),MIN(AQ$6,DAY(EOMONTH($B323,0))))&gt;=$B323)*(DATE(YEAR($B323),MONTH($B323),MIN(AQ$6,DAY(EOMONTH($B323,0))))&lt;$C323)+(DATE(YEAR($B323),MONTH($B323)+1,MIN(AQ$6,DAY(EOMONTH($B323,1))))&gt;=$B323)*(DATE(YEAR($B323),MONTH($B323)+1,MIN(AQ$6,DAY(EOMONTH($B323,1))))&lt;$C323)))</f>
        <v>0</v>
      </c>
      <c r="AR323" s="48" t="n">
        <f aca="false">IF(OR(N(AR$5)=0,AR$6=""),0,AR$5*((DATE(YEAR($B323),MONTH($B323),MIN(AR$6,DAY(EOMONTH($B323,0))))&gt;=$B323)*(DATE(YEAR($B323),MONTH($B323),MIN(AR$6,DAY(EOMONTH($B323,0))))&lt;$C323)+(DATE(YEAR($B323),MONTH($B323)+1,MIN(AR$6,DAY(EOMONTH($B323,1))))&gt;=$B323)*(DATE(YEAR($B323),MONTH($B323)+1,MIN(AR$6,DAY(EOMONTH($B323,1))))&lt;$C323)))</f>
        <v>0</v>
      </c>
      <c r="AS323" s="48" t="n">
        <f aca="false">IF(OR(N(AS$5)=0,AS$6=""),0,AS$5*((DATE(YEAR($B323),MONTH($B323),MIN(AS$6,DAY(EOMONTH($B323,0))))&gt;=$B323)*(DATE(YEAR($B323),MONTH($B323),MIN(AS$6,DAY(EOMONTH($B323,0))))&lt;$C323)+(DATE(YEAR($B323),MONTH($B323)+1,MIN(AS$6,DAY(EOMONTH($B323,1))))&gt;=$B323)*(DATE(YEAR($B323),MONTH($B323)+1,MIN(AS$6,DAY(EOMONTH($B323,1))))&lt;$C323)))</f>
        <v>0</v>
      </c>
      <c r="AT323" s="48" t="n">
        <f aca="false">IF(OR(N(AT$5)=0,AT$6=""),0,AT$5*((DATE(YEAR($B323),MONTH($B323),MIN(AT$6,DAY(EOMONTH($B323,0))))&gt;=$B323)*(DATE(YEAR($B323),MONTH($B323),MIN(AT$6,DAY(EOMONTH($B323,0))))&lt;$C323)+(DATE(YEAR($B323),MONTH($B323)+1,MIN(AT$6,DAY(EOMONTH($B323,1))))&gt;=$B323)*(DATE(YEAR($B323),MONTH($B323)+1,MIN(AT$6,DAY(EOMONTH($B323,1))))&lt;$C323)))</f>
        <v>0</v>
      </c>
      <c r="AU323" s="48" t="n">
        <f aca="false">IF(OR(N(AU$5)=0,AU$6=""),0,AU$5*((DATE(YEAR($B323),MONTH($B323),MIN(AU$6,DAY(EOMONTH($B323,0))))&gt;=$B323)*(DATE(YEAR($B323),MONTH($B323),MIN(AU$6,DAY(EOMONTH($B323,0))))&lt;$C323)+(DATE(YEAR($B323),MONTH($B323)+1,MIN(AU$6,DAY(EOMONTH($B323,1))))&gt;=$B323)*(DATE(YEAR($B323),MONTH($B323)+1,MIN(AU$6,DAY(EOMONTH($B323,1))))&lt;$C323)))</f>
        <v>0</v>
      </c>
      <c r="AV323" s="48" t="n">
        <f aca="false">IF(OR(N(AV$5)=0,AV$6=""),0,AV$5*((DATE(YEAR($B323),MONTH($B323),MIN(AV$6,DAY(EOMONTH($B323,0))))&gt;=$B323)*(DATE(YEAR($B323),MONTH($B323),MIN(AV$6,DAY(EOMONTH($B323,0))))&lt;$C323)+(DATE(YEAR($B323),MONTH($B323)+1,MIN(AV$6,DAY(EOMONTH($B323,1))))&gt;=$B323)*(DATE(YEAR($B323),MONTH($B323)+1,MIN(AV$6,DAY(EOMONTH($B323,1))))&lt;$C323)))</f>
        <v>0</v>
      </c>
      <c r="AW323" s="48" t="n">
        <f aca="false">IF(OR(N(AW$5)=0,AW$6=""),0,AW$5*((DATE(YEAR($B323),MONTH($B323),MIN(AW$6,DAY(EOMONTH($B323,0))))&gt;=$B323)*(DATE(YEAR($B323),MONTH($B323),MIN(AW$6,DAY(EOMONTH($B323,0))))&lt;$C323)+(DATE(YEAR($B323),MONTH($B323)+1,MIN(AW$6,DAY(EOMONTH($B323,1))))&gt;=$B323)*(DATE(YEAR($B323),MONTH($B323)+1,MIN(AW$6,DAY(EOMONTH($B323,1))))&lt;$C323)))</f>
        <v>0</v>
      </c>
      <c r="AX323" s="48" t="n">
        <f aca="false">IF(OR(N(AX$5)=0,AX$6=""),0,AX$5*((DATE(YEAR($B323),MONTH($B323),MIN(AX$6,DAY(EOMONTH($B323,0))))&gt;=$B323)*(DATE(YEAR($B323),MONTH($B323),MIN(AX$6,DAY(EOMONTH($B323,0))))&lt;$C323)+(DATE(YEAR($B323),MONTH($B323)+1,MIN(AX$6,DAY(EOMONTH($B323,1))))&gt;=$B323)*(DATE(YEAR($B323),MONTH($B323)+1,MIN(AX$6,DAY(EOMONTH($B323,1))))&lt;$C323)))</f>
        <v>0</v>
      </c>
      <c r="AY323" s="48" t="n">
        <f aca="false">IF(OR(N(AY$5)=0,AY$6=""),0,AY$5*((DATE(YEAR($B323),MONTH($B323),MIN(AY$6,DAY(EOMONTH($B323,0))))&gt;=$B323)*(DATE(YEAR($B323),MONTH($B323),MIN(AY$6,DAY(EOMONTH($B323,0))))&lt;$C323)+(DATE(YEAR($B323),MONTH($B323)+1,MIN(AY$6,DAY(EOMONTH($B323,1))))&gt;=$B323)*(DATE(YEAR($B323),MONTH($B323)+1,MIN(AY$6,DAY(EOMONTH($B323,1))))&lt;$C323)))</f>
        <v>0</v>
      </c>
      <c r="AZ323" s="48" t="n">
        <f aca="false">IF(OR(N(AZ$5)=0,AZ$6=""),0,AZ$5*((DATE(YEAR($B323),MONTH($B323),MIN(AZ$6,DAY(EOMONTH($B323,0))))&gt;=$B323)*(DATE(YEAR($B323),MONTH($B323),MIN(AZ$6,DAY(EOMONTH($B323,0))))&lt;$C323)+(DATE(YEAR($B323),MONTH($B323)+1,MIN(AZ$6,DAY(EOMONTH($B323,1))))&gt;=$B323)*(DATE(YEAR($B323),MONTH($B323)+1,MIN(AZ$6,DAY(EOMONTH($B323,1))))&lt;$C323)))</f>
        <v>0</v>
      </c>
      <c r="BA323" s="48" t="n">
        <f aca="false">IF(OR(N(BA$5)=0,BA$6=""),0,BA$5*((DATE(YEAR($B323),MONTH($B323),MIN(BA$6,DAY(EOMONTH($B323,0))))&gt;=$B323)*(DATE(YEAR($B323),MONTH($B323),MIN(BA$6,DAY(EOMONTH($B323,0))))&lt;$C323)+(DATE(YEAR($B323),MONTH($B323)+1,MIN(BA$6,DAY(EOMONTH($B323,1))))&gt;=$B323)*(DATE(YEAR($B323),MONTH($B323)+1,MIN(BA$6,DAY(EOMONTH($B323,1))))&lt;$C323)))</f>
        <v>0</v>
      </c>
      <c r="BB323" s="48" t="n">
        <f aca="false">IF(OR(N(BB$5)=0,BB$6=""),0,BB$5*((DATE(YEAR($B323),MONTH($B323),MIN(BB$6,DAY(EOMONTH($B323,0))))&gt;=$B323)*(DATE(YEAR($B323),MONTH($B323),MIN(BB$6,DAY(EOMONTH($B323,0))))&lt;$C323)+(DATE(YEAR($B323),MONTH($B323)+1,MIN(BB$6,DAY(EOMONTH($B323,1))))&gt;=$B323)*(DATE(YEAR($B323),MONTH($B323)+1,MIN(BB$6,DAY(EOMONTH($B323,1))))&lt;$C323)))</f>
        <v>0</v>
      </c>
      <c r="BC323" s="48" t="n">
        <f aca="false">IF(OR(N(BC$5)=0,BC$6=""),0,BC$5*((DATE(YEAR($B323),MONTH($B323),MIN(BC$6,DAY(EOMONTH($B323,0))))&gt;=$B323)*(DATE(YEAR($B323),MONTH($B323),MIN(BC$6,DAY(EOMONTH($B323,0))))&lt;$C323)+(DATE(YEAR($B323),MONTH($B323)+1,MIN(BC$6,DAY(EOMONTH($B323,1))))&gt;=$B323)*(DATE(YEAR($B323),MONTH($B323)+1,MIN(BC$6,DAY(EOMONTH($B323,1))))&lt;$C323)))</f>
        <v>0</v>
      </c>
      <c r="BD323" s="48" t="n">
        <f aca="false">IF(OR(N(BD$5)=0,BD$6=""),0,BD$5*((DATE(YEAR($B323),MONTH($B323),MIN(BD$6,DAY(EOMONTH($B323,0))))&gt;=$B323)*(DATE(YEAR($B323),MONTH($B323),MIN(BD$6,DAY(EOMONTH($B323,0))))&lt;$C323)+(DATE(YEAR($B323),MONTH($B323)+1,MIN(BD$6,DAY(EOMONTH($B323,1))))&gt;=$B323)*(DATE(YEAR($B323),MONTH($B323)+1,MIN(BD$6,DAY(EOMONTH($B323,1))))&lt;$C323)))</f>
        <v>0</v>
      </c>
      <c r="BE323" s="48" t="n">
        <f aca="false">IF(OR(N(BE$5)=0,BE$6=""),0,BE$5*((DATE(YEAR($B323),MONTH($B323),MIN(BE$6,DAY(EOMONTH($B323,0))))&gt;=$B323)*(DATE(YEAR($B323),MONTH($B323),MIN(BE$6,DAY(EOMONTH($B323,0))))&lt;$C323)+(DATE(YEAR($B323),MONTH($B323)+1,MIN(BE$6,DAY(EOMONTH($B323,1))))&gt;=$B323)*(DATE(YEAR($B323),MONTH($B323)+1,MIN(BE$6,DAY(EOMONTH($B323,1))))&lt;$C323)))</f>
        <v>0</v>
      </c>
      <c r="BF323" s="48" t="n">
        <f aca="false">IF(OR(N(BF$5)=0,BF$6=""),0,BF$5*((DATE(YEAR($B323),MONTH($B323),MIN(BF$6,DAY(EOMONTH($B323,0))))&gt;=$B323)*(DATE(YEAR($B323),MONTH($B323),MIN(BF$6,DAY(EOMONTH($B323,0))))&lt;$C323)+(DATE(YEAR($B323),MONTH($B323)+1,MIN(BF$6,DAY(EOMONTH($B323,1))))&gt;=$B323)*(DATE(YEAR($B323),MONTH($B323)+1,MIN(BF$6,DAY(EOMONTH($B323,1))))&lt;$C323)))</f>
        <v>0</v>
      </c>
      <c r="BG323" s="48" t="n">
        <f aca="false">IF(OR(N(BG$5)=0,BG$6=""),0,BG$5*((DATE(YEAR($B323),MONTH($B323),MIN(BG$6,DAY(EOMONTH($B323,0))))&gt;=$B323)*(DATE(YEAR($B323),MONTH($B323),MIN(BG$6,DAY(EOMONTH($B323,0))))&lt;$C323)+(DATE(YEAR($B323),MONTH($B323)+1,MIN(BG$6,DAY(EOMONTH($B323,1))))&gt;=$B323)*(DATE(YEAR($B323),MONTH($B323)+1,MIN(BG$6,DAY(EOMONTH($B323,1))))&lt;$C323)))</f>
        <v>0</v>
      </c>
      <c r="BH323" s="48" t="n">
        <f aca="false">IF(OR(N(BH$5)=0,BH$6=""),0,BH$5*((DATE(YEAR($B323),MONTH($B323),MIN(BH$6,DAY(EOMONTH($B323,0))))&gt;=$B323)*(DATE(YEAR($B323),MONTH($B323),MIN(BH$6,DAY(EOMONTH($B323,0))))&lt;$C323)+(DATE(YEAR($B323),MONTH($B323)+1,MIN(BH$6,DAY(EOMONTH($B323,1))))&gt;=$B323)*(DATE(YEAR($B323),MONTH($B323)+1,MIN(BH$6,DAY(EOMONTH($B323,1))))&lt;$C323)))</f>
        <v>0</v>
      </c>
      <c r="BI323" s="48" t="n">
        <f aca="false">IF(OR(N(BI$5)=0,BI$6=""),0,BI$5*((DATE(YEAR($B323),MONTH($B323),MIN(BI$6,DAY(EOMONTH($B323,0))))&gt;=$B323)*(DATE(YEAR($B323),MONTH($B323),MIN(BI$6,DAY(EOMONTH($B323,0))))&lt;$C323)+(DATE(YEAR($B323),MONTH($B323)+1,MIN(BI$6,DAY(EOMONTH($B323,1))))&gt;=$B323)*(DATE(YEAR($B323),MONTH($B323)+1,MIN(BI$6,DAY(EOMONTH($B323,1))))&lt;$C323)))</f>
        <v>0</v>
      </c>
      <c r="BJ323" s="48" t="n">
        <f aca="false">IF(OR(N(BJ$5)=0,BJ$6=""),0,BJ$5*((DATE(YEAR($B323),MONTH($B323),MIN(BJ$6,DAY(EOMONTH($B323,0))))&gt;=$B323)*(DATE(YEAR($B323),MONTH($B323),MIN(BJ$6,DAY(EOMONTH($B323,0))))&lt;$C323)+(DATE(YEAR($B323),MONTH($B323)+1,MIN(BJ$6,DAY(EOMONTH($B323,1))))&gt;=$B323)*(DATE(YEAR($B323),MONTH($B323)+1,MIN(BJ$6,DAY(EOMONTH($B323,1))))&lt;$C323)))</f>
        <v>0</v>
      </c>
      <c r="BK323" s="48" t="n">
        <f aca="false">IF(OR(N(BK$5)=0,BK$6=""),0,BK$5*((DATE(YEAR($B323),MONTH($B323),MIN(BK$6,DAY(EOMONTH($B323,0))))&gt;=$B323)*(DATE(YEAR($B323),MONTH($B323),MIN(BK$6,DAY(EOMONTH($B323,0))))&lt;$C323)+(DATE(YEAR($B323),MONTH($B323)+1,MIN(BK$6,DAY(EOMONTH($B323,1))))&gt;=$B323)*(DATE(YEAR($B323),MONTH($B323)+1,MIN(BK$6,DAY(EOMONTH($B323,1))))&lt;$C323)))</f>
        <v>0</v>
      </c>
      <c r="BL323" s="48" t="n">
        <f aca="false">IF(OR(N(BL$5)=0,BL$6=""),0,BL$5*((DATE(YEAR($B323),MONTH($B323),MIN(BL$6,DAY(EOMONTH($B323,0))))&gt;=$B323)*(DATE(YEAR($B323),MONTH($B323),MIN(BL$6,DAY(EOMONTH($B323,0))))&lt;$C323)+(DATE(YEAR($B323),MONTH($B323)+1,MIN(BL$6,DAY(EOMONTH($B323,1))))&gt;=$B323)*(DATE(YEAR($B323),MONTH($B323)+1,MIN(BL$6,DAY(EOMONTH($B323,1))))&lt;$C323)))</f>
        <v>0</v>
      </c>
      <c r="BM323" s="48" t="n">
        <f aca="false">IF(OR(N(BM$5)=0,BM$6=""),0,BM$5*((DATE(YEAR($B323),MONTH($B323),MIN(BM$6,DAY(EOMONTH($B323,0))))&gt;=$B323)*(DATE(YEAR($B323),MONTH($B323),MIN(BM$6,DAY(EOMONTH($B323,0))))&lt;$C323)+(DATE(YEAR($B323),MONTH($B323)+1,MIN(BM$6,DAY(EOMONTH($B323,1))))&gt;=$B323)*(DATE(YEAR($B323),MONTH($B323)+1,MIN(BM$6,DAY(EOMONTH($B323,1))))&lt;$C323)))</f>
        <v>0</v>
      </c>
      <c r="BN323" s="48" t="n">
        <f aca="false">IF(OR(N(BN$5)=0,BN$6=""),0,BN$5*((DATE(YEAR($B323),MONTH($B323),MIN(BN$6,DAY(EOMONTH($B323,0))))&gt;=$B323)*(DATE(YEAR($B323),MONTH($B323),MIN(BN$6,DAY(EOMONTH($B323,0))))&lt;$C323)+(DATE(YEAR($B323),MONTH($B323)+1,MIN(BN$6,DAY(EOMONTH($B323,1))))&gt;=$B323)*(DATE(YEAR($B323),MONTH($B323)+1,MIN(BN$6,DAY(EOMONTH($B323,1))))&lt;$C323)))</f>
        <v>0</v>
      </c>
      <c r="BO323" s="48" t="n">
        <f aca="false">IF(OR(N(BO$5)=0,BO$6=""),0,BO$5*((DATE(YEAR($B323),MONTH($B323),MIN(BO$6,DAY(EOMONTH($B323,0))))&gt;=$B323)*(DATE(YEAR($B323),MONTH($B323),MIN(BO$6,DAY(EOMONTH($B323,0))))&lt;$C323)+(DATE(YEAR($B323),MONTH($B323)+1,MIN(BO$6,DAY(EOMONTH($B323,1))))&gt;=$B323)*(DATE(YEAR($B323),MONTH($B323)+1,MIN(BO$6,DAY(EOMONTH($B323,1))))&lt;$C323)))</f>
        <v>0</v>
      </c>
      <c r="BP323" s="48" t="n">
        <f aca="false">IF(OR(N(BP$5)=0,BP$6=""),0,BP$5*((DATE(YEAR($B323),MONTH($B323),MIN(BP$6,DAY(EOMONTH($B323,0))))&gt;=$B323)*(DATE(YEAR($B323),MONTH($B323),MIN(BP$6,DAY(EOMONTH($B323,0))))&lt;$C323)+(DATE(YEAR($B323),MONTH($B323)+1,MIN(BP$6,DAY(EOMONTH($B323,1))))&gt;=$B323)*(DATE(YEAR($B323),MONTH($B323)+1,MIN(BP$6,DAY(EOMONTH($B323,1))))&lt;$C323)))</f>
        <v>0</v>
      </c>
      <c r="BQ323" s="48" t="n">
        <f aca="false">IF(OR(N(BQ$5)=0,BQ$6=""),0,BQ$5*((DATE(YEAR($B323),MONTH($B323),MIN(BQ$6,DAY(EOMONTH($B323,0))))&gt;=$B323)*(DATE(YEAR($B323),MONTH($B323),MIN(BQ$6,DAY(EOMONTH($B323,0))))&lt;$C323)+(DATE(YEAR($B323),MONTH($B323)+1,MIN(BQ$6,DAY(EOMONTH($B323,1))))&gt;=$B323)*(DATE(YEAR($B323),MONTH($B323)+1,MIN(BQ$6,DAY(EOMONTH($B323,1))))&lt;$C323)))</f>
        <v>0</v>
      </c>
      <c r="BR323" s="48" t="n">
        <f aca="false">IF(OR(N(BR$5)=0,BR$6=""),0,BR$5*((DATE(YEAR($B323),MONTH($B323),MIN(BR$6,DAY(EOMONTH($B323,0))))&gt;=$B323)*(DATE(YEAR($B323),MONTH($B323),MIN(BR$6,DAY(EOMONTH($B323,0))))&lt;$C323)+(DATE(YEAR($B323),MONTH($B323)+1,MIN(BR$6,DAY(EOMONTH($B323,1))))&gt;=$B323)*(DATE(YEAR($B323),MONTH($B323)+1,MIN(BR$6,DAY(EOMONTH($B323,1))))&lt;$C323)))</f>
        <v>0</v>
      </c>
      <c r="BS323" s="48" t="n">
        <f aca="false">IF(OR(N(BS$5)=0,BS$6=""),0,BS$5*((DATE(YEAR($B323),MONTH($B323),MIN(BS$6,DAY(EOMONTH($B323,0))))&gt;=$B323)*(DATE(YEAR($B323),MONTH($B323),MIN(BS$6,DAY(EOMONTH($B323,0))))&lt;$C323)+(DATE(YEAR($B323),MONTH($B323)+1,MIN(BS$6,DAY(EOMONTH($B323,1))))&gt;=$B323)*(DATE(YEAR($B323),MONTH($B323)+1,MIN(BS$6,DAY(EOMONTH($B323,1))))&lt;$C323)))</f>
        <v>0</v>
      </c>
      <c r="BT323" s="48" t="n">
        <f aca="false">IF(OR(N(BT$5)=0,BT$6=""),0,BT$5*((DATE(YEAR($B323),MONTH($B323),MIN(BT$6,DAY(EOMONTH($B323,0))))&gt;=$B323)*(DATE(YEAR($B323),MONTH($B323),MIN(BT$6,DAY(EOMONTH($B323,0))))&lt;$C323)+(DATE(YEAR($B323),MONTH($B323)+1,MIN(BT$6,DAY(EOMONTH($B323,1))))&gt;=$B323)*(DATE(YEAR($B323),MONTH($B323)+1,MIN(BT$6,DAY(EOMONTH($B323,1))))&lt;$C323)))</f>
        <v>0</v>
      </c>
      <c r="BU323" s="48" t="n">
        <f aca="false">IF(OR(N(BU$5)=0,BU$6=""),0,BU$5*((DATE(YEAR($B323),MONTH($B323),MIN(BU$6,DAY(EOMONTH($B323,0))))&gt;=$B323)*(DATE(YEAR($B323),MONTH($B323),MIN(BU$6,DAY(EOMONTH($B323,0))))&lt;$C323)+(DATE(YEAR($B323),MONTH($B323)+1,MIN(BU$6,DAY(EOMONTH($B323,1))))&gt;=$B323)*(DATE(YEAR($B323),MONTH($B323)+1,MIN(BU$6,DAY(EOMONTH($B323,1))))&lt;$C323)))</f>
        <v>0</v>
      </c>
      <c r="BV323" s="48" t="n">
        <f aca="false">IF(OR(N(BV$5)=0,BV$6=""),0,BV$5*((DATE(YEAR($B323),MONTH($B323),MIN(BV$6,DAY(EOMONTH($B323,0))))&gt;=$B323)*(DATE(YEAR($B323),MONTH($B323),MIN(BV$6,DAY(EOMONTH($B323,0))))&lt;$C323)+(DATE(YEAR($B323),MONTH($B323)+1,MIN(BV$6,DAY(EOMONTH($B323,1))))&gt;=$B323)*(DATE(YEAR($B323),MONTH($B323)+1,MIN(BV$6,DAY(EOMONTH($B323,1))))&lt;$C323)))</f>
        <v>0</v>
      </c>
      <c r="BW323" s="48" t="n">
        <f aca="false">IF(OR(N(BW$5)=0,BW$6=""),0,BW$5*((DATE(YEAR($B323),MONTH($B323),MIN(BW$6,DAY(EOMONTH($B323,0))))&gt;=$B323)*(DATE(YEAR($B323),MONTH($B323),MIN(BW$6,DAY(EOMONTH($B323,0))))&lt;$C323)+(DATE(YEAR($B323),MONTH($B323)+1,MIN(BW$6,DAY(EOMONTH($B323,1))))&gt;=$B323)*(DATE(YEAR($B323),MONTH($B323)+1,MIN(BW$6,DAY(EOMONTH($B323,1))))&lt;$C323)))</f>
        <v>0</v>
      </c>
      <c r="BX323" s="48" t="n">
        <f aca="false">MIN(Z323,(FT322*(1+FT$5/Setup!$C$36)+IF($V323=1,N($F323),0)))</f>
        <v>0</v>
      </c>
      <c r="BY323" s="48" t="n">
        <f aca="false">MIN(AA323,(FU322*(1+FU$5/Setup!$C$36)+IF($V323=2,N($F323),0)))</f>
        <v>0</v>
      </c>
      <c r="BZ323" s="48" t="n">
        <f aca="false">MIN(AB323,(FV322*(1+FV$5/Setup!$C$36)+IF($V323=3,N($F323),0)))</f>
        <v>0</v>
      </c>
      <c r="CA323" s="48" t="n">
        <f aca="false">MIN(AC323,(FW322*(1+FW$5/Setup!$C$36)+IF($V323=4,N($F323),0)))</f>
        <v>0</v>
      </c>
      <c r="CB323" s="48" t="n">
        <f aca="false">MIN(AD323,(FX322*(1+FX$5/Setup!$C$36)+IF($V323=5,N($F323),0)))</f>
        <v>0</v>
      </c>
      <c r="CC323" s="48" t="n">
        <f aca="false">MIN(AE323,(FY322*(1+FY$5/Setup!$C$36)+IF($V323=6,N($F323),0)))</f>
        <v>0</v>
      </c>
      <c r="CD323" s="48" t="n">
        <f aca="false">MIN(AF323,(FZ322*(1+FZ$5/Setup!$C$36)+IF($V323=7,N($F323),0)))</f>
        <v>0</v>
      </c>
      <c r="CE323" s="48" t="n">
        <f aca="false">MIN(AG323,(GA322*(1+GA$5/Setup!$C$36)+IF($V323=8,N($F323),0)))</f>
        <v>0</v>
      </c>
      <c r="CF323" s="48" t="n">
        <f aca="false">MIN(AH323,(GB322*(1+GB$5/Setup!$C$36)+IF($V323=9,N($F323),0)))</f>
        <v>0</v>
      </c>
      <c r="CG323" s="48" t="n">
        <f aca="false">MIN(AI323,(GC322*(1+GC$5/Setup!$C$36)+IF($V323=10,N($F323),0)))</f>
        <v>0</v>
      </c>
      <c r="CH323" s="48" t="n">
        <f aca="false">MIN(AJ323,(GD322*(1+GD$5/Setup!$C$36)+IF($V323=11,N($F323),0)))</f>
        <v>0</v>
      </c>
      <c r="CI323" s="48" t="n">
        <f aca="false">MIN(AK323,(GE322*(1+GE$5/Setup!$C$36)+IF($V323=12,N($F323),0)))</f>
        <v>0</v>
      </c>
      <c r="CJ323" s="48" t="n">
        <f aca="false">MIN(AL323,(GF322*(1+GF$5/Setup!$C$36)+IF($V323=13,N($F323),0)))</f>
        <v>0</v>
      </c>
      <c r="CK323" s="48" t="n">
        <f aca="false">MIN(AM323,(GG322*(1+GG$5/Setup!$C$36)+IF($V323=14,N($F323),0)))</f>
        <v>0</v>
      </c>
      <c r="CL323" s="48" t="n">
        <f aca="false">MIN(AN323,(GH322*(1+GH$5/Setup!$C$36)+IF($V323=15,N($F323),0)))</f>
        <v>0</v>
      </c>
      <c r="CM323" s="48" t="n">
        <f aca="false">MIN(AO323,(GI322*(1+GI$5/Setup!$C$36)+IF($V323=16,N($F323),0)))</f>
        <v>0</v>
      </c>
      <c r="CN323" s="48" t="n">
        <f aca="false">MIN(AP323,(GJ322*(1+GJ$5/Setup!$C$36)+IF($V323=17,N($F323),0)))</f>
        <v>0</v>
      </c>
      <c r="CO323" s="48" t="n">
        <f aca="false">MIN(AQ323,(GK322*(1+GK$5/Setup!$C$36)+IF($V323=18,N($F323),0)))</f>
        <v>0</v>
      </c>
      <c r="CP323" s="48" t="n">
        <f aca="false">MIN(AR323,(GL322*(1+GL$5/Setup!$C$36)+IF($V323=19,N($F323),0)))</f>
        <v>0</v>
      </c>
      <c r="CQ323" s="48" t="n">
        <f aca="false">MIN(AS323,(GM322*(1+GM$5/Setup!$C$36)+IF($V323=20,N($F323),0)))</f>
        <v>0</v>
      </c>
      <c r="CR323" s="48" t="n">
        <f aca="false">MIN(AT323,(GN322*(1+GN$5/Setup!$C$36)+IF($V323=21,N($F323),0)))</f>
        <v>0</v>
      </c>
      <c r="CS323" s="48" t="n">
        <f aca="false">MIN(AU323,(GO322*(1+GO$5/Setup!$C$36)+IF($V323=22,N($F323),0)))</f>
        <v>0</v>
      </c>
      <c r="CT323" s="48" t="n">
        <f aca="false">MIN(AV323,(GP322*(1+GP$5/Setup!$C$36)+IF($V323=23,N($F323),0)))</f>
        <v>0</v>
      </c>
      <c r="CU323" s="48" t="n">
        <f aca="false">MIN(AW323,(GQ322*(1+GQ$5/Setup!$C$36)+IF($V323=24,N($F323),0)))</f>
        <v>0</v>
      </c>
      <c r="CV323" s="48" t="n">
        <f aca="false">MIN(AX323,(GR322*(1+GR$5/Setup!$C$36)+IF($V323=25,N($F323),0)))</f>
        <v>0</v>
      </c>
      <c r="CW323" s="48" t="n">
        <f aca="false">MIN(AY323,(GS322*(1+GS$5/Setup!$C$36)+IF($V323=26,N($F323),0)))</f>
        <v>0</v>
      </c>
      <c r="CX323" s="48" t="n">
        <f aca="false">MIN(AZ323,(GT322*(1+GT$5/Setup!$C$36)+IF($V323=27,N($F323),0)))</f>
        <v>0</v>
      </c>
      <c r="CY323" s="48" t="n">
        <f aca="false">MIN(BA323,(GU322*(1+GU$5/Setup!$C$36)+IF($V323=28,N($F323),0)))</f>
        <v>0</v>
      </c>
      <c r="CZ323" s="48" t="n">
        <f aca="false">MIN(BB323,(GV322*(1+GV$5/Setup!$C$36)+IF($V323=29,N($F323),0)))</f>
        <v>0</v>
      </c>
      <c r="DA323" s="48" t="n">
        <f aca="false">MIN(BC323,(GW322*(1+GW$5/Setup!$C$36)+IF($V323=30,N($F323),0)))</f>
        <v>0</v>
      </c>
      <c r="DB323" s="48" t="n">
        <f aca="false">MIN(BD323,(GX322*(1+GX$5/Setup!$C$36)+IF($V323=31,N($F323),0)))</f>
        <v>0</v>
      </c>
      <c r="DC323" s="48" t="n">
        <f aca="false">MIN(BE323,(GY322*(1+GY$5/Setup!$C$36)+IF($V323=32,N($F323),0)))</f>
        <v>0</v>
      </c>
      <c r="DD323" s="48" t="n">
        <f aca="false">MIN(BF323,(GZ322*(1+GZ$5/Setup!$C$36)+IF($V323=33,N($F323),0)))</f>
        <v>0</v>
      </c>
      <c r="DE323" s="48" t="n">
        <f aca="false">MIN(BG323,(HA322*(1+HA$5/Setup!$C$36)+IF($V323=34,N($F323),0)))</f>
        <v>0</v>
      </c>
      <c r="DF323" s="48" t="n">
        <f aca="false">MIN(BH323,(HB322*(1+HB$5/Setup!$C$36)+IF($V323=35,N($F323),0)))</f>
        <v>0</v>
      </c>
      <c r="DG323" s="48" t="n">
        <f aca="false">MIN(BI323,(HC322*(1+HC$5/Setup!$C$36)+IF($V323=36,N($F323),0)))</f>
        <v>0</v>
      </c>
      <c r="DH323" s="48" t="n">
        <f aca="false">MIN(BJ323,(HD322*(1+HD$5/Setup!$C$36)+IF($V323=37,N($F323),0)))</f>
        <v>0</v>
      </c>
      <c r="DI323" s="48" t="n">
        <f aca="false">MIN(BK323,(HE322*(1+HE$5/Setup!$C$36)+IF($V323=38,N($F323),0)))</f>
        <v>0</v>
      </c>
      <c r="DJ323" s="48" t="n">
        <f aca="false">MIN(BL323,(HF322*(1+HF$5/Setup!$C$36)+IF($V323=39,N($F323),0)))</f>
        <v>0</v>
      </c>
      <c r="DK323" s="48" t="n">
        <f aca="false">MIN(BM323,(HG322*(1+HG$5/Setup!$C$36)+IF($V323=40,N($F323),0)))</f>
        <v>0</v>
      </c>
      <c r="DL323" s="48" t="n">
        <f aca="false">MIN(BN323,(HH322*(1+HH$5/Setup!$C$36)+IF($V323=41,N($F323),0)))</f>
        <v>0</v>
      </c>
      <c r="DM323" s="48" t="n">
        <f aca="false">MIN(BO323,(HI322*(1+HI$5/Setup!$C$36)+IF($V323=42,N($F323),0)))</f>
        <v>0</v>
      </c>
      <c r="DN323" s="48" t="n">
        <f aca="false">MIN(BP323,(HJ322*(1+HJ$5/Setup!$C$36)+IF($V323=43,N($F323),0)))</f>
        <v>0</v>
      </c>
      <c r="DO323" s="48" t="n">
        <f aca="false">MIN(BQ323,(HK322*(1+HK$5/Setup!$C$36)+IF($V323=44,N($F323),0)))</f>
        <v>0</v>
      </c>
      <c r="DP323" s="48" t="n">
        <f aca="false">MIN(BR323,(HL322*(1+HL$5/Setup!$C$36)+IF($V323=45,N($F323),0)))</f>
        <v>0</v>
      </c>
      <c r="DQ323" s="48" t="n">
        <f aca="false">MIN(BS323,(HM322*(1+HM$5/Setup!$C$36)+IF($V323=46,N($F323),0)))</f>
        <v>0</v>
      </c>
      <c r="DR323" s="48" t="n">
        <f aca="false">MIN(BT323,(HN322*(1+HN$5/Setup!$C$36)+IF($V323=47,N($F323),0)))</f>
        <v>0</v>
      </c>
      <c r="DS323" s="48" t="n">
        <f aca="false">MIN(BU323,(HO322*(1+HO$5/Setup!$C$36)+IF($V323=48,N($F323),0)))</f>
        <v>0</v>
      </c>
      <c r="DT323" s="48" t="n">
        <f aca="false">MIN(BV323,(HP322*(1+HP$5/Setup!$C$36)+IF($V323=49,N($F323),0)))</f>
        <v>0</v>
      </c>
      <c r="DU323" s="48" t="n">
        <f aca="false">MIN(BW323,(HQ322*(1+HQ$5/Setup!$C$36)+IF($V323=50,N($F323),0)))</f>
        <v>0</v>
      </c>
      <c r="DV323" s="48" t="n">
        <f aca="false">MIN(MAX((FT322*(1+FT$5/Setup!$C$36)+IF($V323=1,N($F323),0))-BX323,0),MAX($P323-0,0))</f>
        <v>0</v>
      </c>
      <c r="DW323" s="48" t="n">
        <f aca="false">MIN(MAX((FU322*(1+FU$5/Setup!$C$36)+IF($V323=2,N($F323),0))-BY323,0),MAX($P323-SUM(DV323:DV323),0))</f>
        <v>0</v>
      </c>
      <c r="DX323" s="48" t="n">
        <f aca="false">MIN(MAX((FV322*(1+FV$5/Setup!$C$36)+IF($V323=3,N($F323),0))-BZ323,0),MAX($P323-SUM(DV323:DW323),0))</f>
        <v>0</v>
      </c>
      <c r="DY323" s="48" t="n">
        <f aca="false">MIN(MAX((FW322*(1+FW$5/Setup!$C$36)+IF($V323=4,N($F323),0))-CA323,0),MAX($P323-SUM(DV323:DX323),0))</f>
        <v>0</v>
      </c>
      <c r="DZ323" s="48" t="n">
        <f aca="false">MIN(MAX((FX322*(1+FX$5/Setup!$C$36)+IF($V323=5,N($F323),0))-CB323,0),MAX($P323-SUM(DV323:DY323),0))</f>
        <v>0</v>
      </c>
      <c r="EA323" s="48" t="n">
        <f aca="false">MIN(MAX((FY322*(1+FY$5/Setup!$C$36)+IF($V323=6,N($F323),0))-CC323,0),MAX($P323-SUM(DV323:DZ323),0))</f>
        <v>0</v>
      </c>
      <c r="EB323" s="48" t="n">
        <f aca="false">MIN(MAX((FZ322*(1+FZ$5/Setup!$C$36)+IF($V323=7,N($F323),0))-CD323,0),MAX($P323-SUM(DV323:EA323),0))</f>
        <v>0</v>
      </c>
      <c r="EC323" s="48" t="n">
        <f aca="false">MIN(MAX((GA322*(1+GA$5/Setup!$C$36)+IF($V323=8,N($F323),0))-CE323,0),MAX($P323-SUM(DV323:EB323),0))</f>
        <v>0</v>
      </c>
      <c r="ED323" s="48" t="n">
        <f aca="false">MIN(MAX((GB322*(1+GB$5/Setup!$C$36)+IF($V323=9,N($F323),0))-CF323,0),MAX($P323-SUM(DV323:EC323),0))</f>
        <v>0</v>
      </c>
      <c r="EE323" s="48" t="n">
        <f aca="false">MIN(MAX((GC322*(1+GC$5/Setup!$C$36)+IF($V323=10,N($F323),0))-CG323,0),MAX($P323-SUM(DV323:ED323),0))</f>
        <v>0</v>
      </c>
      <c r="EF323" s="48" t="n">
        <f aca="false">MIN(MAX((GD322*(1+GD$5/Setup!$C$36)+IF($V323=11,N($F323),0))-CH323,0),MAX($P323-SUM(DV323:EE323),0))</f>
        <v>0</v>
      </c>
      <c r="EG323" s="48" t="n">
        <f aca="false">MIN(MAX((GE322*(1+GE$5/Setup!$C$36)+IF($V323=12,N($F323),0))-CI323,0),MAX($P323-SUM(DV323:EF323),0))</f>
        <v>0</v>
      </c>
      <c r="EH323" s="48" t="n">
        <f aca="false">MIN(MAX((GF322*(1+GF$5/Setup!$C$36)+IF($V323=13,N($F323),0))-CJ323,0),MAX($P323-SUM(DV323:EG323),0))</f>
        <v>0</v>
      </c>
      <c r="EI323" s="48" t="n">
        <f aca="false">MIN(MAX((GG322*(1+GG$5/Setup!$C$36)+IF($V323=14,N($F323),0))-CK323,0),MAX($P323-SUM(DV323:EH323),0))</f>
        <v>0</v>
      </c>
      <c r="EJ323" s="48" t="n">
        <f aca="false">MIN(MAX((GH322*(1+GH$5/Setup!$C$36)+IF($V323=15,N($F323),0))-CL323,0),MAX($P323-SUM(DV323:EI323),0))</f>
        <v>0</v>
      </c>
      <c r="EK323" s="48" t="n">
        <f aca="false">MIN(MAX((GI322*(1+GI$5/Setup!$C$36)+IF($V323=16,N($F323),0))-CM323,0),MAX($P323-SUM(DV323:EJ323),0))</f>
        <v>0</v>
      </c>
      <c r="EL323" s="48" t="n">
        <f aca="false">MIN(MAX((GJ322*(1+GJ$5/Setup!$C$36)+IF($V323=17,N($F323),0))-CN323,0),MAX($P323-SUM(DV323:EK323),0))</f>
        <v>0</v>
      </c>
      <c r="EM323" s="48" t="n">
        <f aca="false">MIN(MAX((GK322*(1+GK$5/Setup!$C$36)+IF($V323=18,N($F323),0))-CO323,0),MAX($P323-SUM(DV323:EL323),0))</f>
        <v>0</v>
      </c>
      <c r="EN323" s="48" t="n">
        <f aca="false">MIN(MAX((GL322*(1+GL$5/Setup!$C$36)+IF($V323=19,N($F323),0))-CP323,0),MAX($P323-SUM(DV323:EM323),0))</f>
        <v>0</v>
      </c>
      <c r="EO323" s="48" t="n">
        <f aca="false">MIN(MAX((GM322*(1+GM$5/Setup!$C$36)+IF($V323=20,N($F323),0))-CQ323,0),MAX($P323-SUM(DV323:EN323),0))</f>
        <v>0</v>
      </c>
      <c r="EP323" s="48" t="n">
        <f aca="false">MIN(MAX((GN322*(1+GN$5/Setup!$C$36)+IF($V323=21,N($F323),0))-CR323,0),MAX($P323-SUM(DV323:EO323),0))</f>
        <v>0</v>
      </c>
      <c r="EQ323" s="48" t="n">
        <f aca="false">MIN(MAX((GO322*(1+GO$5/Setup!$C$36)+IF($V323=22,N($F323),0))-CS323,0),MAX($P323-SUM(DV323:EP323),0))</f>
        <v>0</v>
      </c>
      <c r="ER323" s="48" t="n">
        <f aca="false">MIN(MAX((GP322*(1+GP$5/Setup!$C$36)+IF($V323=23,N($F323),0))-CT323,0),MAX($P323-SUM(DV323:EQ323),0))</f>
        <v>0</v>
      </c>
      <c r="ES323" s="48" t="n">
        <f aca="false">MIN(MAX((GQ322*(1+GQ$5/Setup!$C$36)+IF($V323=24,N($F323),0))-CU323,0),MAX($P323-SUM(DV323:ER323),0))</f>
        <v>0</v>
      </c>
      <c r="ET323" s="48" t="n">
        <f aca="false">MIN(MAX((GR322*(1+GR$5/Setup!$C$36)+IF($V323=25,N($F323),0))-CV323,0),MAX($P323-SUM(DV323:ES323),0))</f>
        <v>0</v>
      </c>
      <c r="EU323" s="48" t="n">
        <f aca="false">MIN(MAX((GS322*(1+GS$5/Setup!$C$36)+IF($V323=26,N($F323),0))-CW323,0),MAX($P323-SUM(DV323:ET323),0))</f>
        <v>0</v>
      </c>
      <c r="EV323" s="48" t="n">
        <f aca="false">MIN(MAX((GT322*(1+GT$5/Setup!$C$36)+IF($V323=27,N($F323),0))-CX323,0),MAX($P323-SUM(DV323:EU323),0))</f>
        <v>0</v>
      </c>
      <c r="EW323" s="48" t="n">
        <f aca="false">MIN(MAX((GU322*(1+GU$5/Setup!$C$36)+IF($V323=28,N($F323),0))-CY323,0),MAX($P323-SUM(DV323:EV323),0))</f>
        <v>0</v>
      </c>
      <c r="EX323" s="48" t="n">
        <f aca="false">MIN(MAX((GV322*(1+GV$5/Setup!$C$36)+IF($V323=29,N($F323),0))-CZ323,0),MAX($P323-SUM(DV323:EW323),0))</f>
        <v>0</v>
      </c>
      <c r="EY323" s="48" t="n">
        <f aca="false">MIN(MAX((GW322*(1+GW$5/Setup!$C$36)+IF($V323=30,N($F323),0))-DA323,0),MAX($P323-SUM(DV323:EX323),0))</f>
        <v>0</v>
      </c>
      <c r="EZ323" s="48" t="n">
        <f aca="false">MIN(MAX((GX322*(1+GX$5/Setup!$C$36)+IF($V323=31,N($F323),0))-DB323,0),MAX($P323-SUM(DV323:EY323),0))</f>
        <v>0</v>
      </c>
      <c r="FA323" s="48" t="n">
        <f aca="false">MIN(MAX((GY322*(1+GY$5/Setup!$C$36)+IF($V323=32,N($F323),0))-DC323,0),MAX($P323-SUM(DV323:EZ323),0))</f>
        <v>0</v>
      </c>
      <c r="FB323" s="48" t="n">
        <f aca="false">MIN(MAX((GZ322*(1+GZ$5/Setup!$C$36)+IF($V323=33,N($F323),0))-DD323,0),MAX($P323-SUM(DV323:FA323),0))</f>
        <v>0</v>
      </c>
      <c r="FC323" s="48" t="n">
        <f aca="false">MIN(MAX((HA322*(1+HA$5/Setup!$C$36)+IF($V323=34,N($F323),0))-DE323,0),MAX($P323-SUM(DV323:FB323),0))</f>
        <v>0</v>
      </c>
      <c r="FD323" s="48" t="n">
        <f aca="false">MIN(MAX((HB322*(1+HB$5/Setup!$C$36)+IF($V323=35,N($F323),0))-DF323,0),MAX($P323-SUM(DV323:FC323),0))</f>
        <v>0</v>
      </c>
      <c r="FE323" s="48" t="n">
        <f aca="false">MIN(MAX((HC322*(1+HC$5/Setup!$C$36)+IF($V323=36,N($F323),0))-DG323,0),MAX($P323-SUM(DV323:FD323),0))</f>
        <v>0</v>
      </c>
      <c r="FF323" s="48" t="n">
        <f aca="false">MIN(MAX((HD322*(1+HD$5/Setup!$C$36)+IF($V323=37,N($F323),0))-DH323,0),MAX($P323-SUM(DV323:FE323),0))</f>
        <v>0</v>
      </c>
      <c r="FG323" s="48" t="n">
        <f aca="false">MIN(MAX((HE322*(1+HE$5/Setup!$C$36)+IF($V323=38,N($F323),0))-DI323,0),MAX($P323-SUM(DV323:FF323),0))</f>
        <v>0</v>
      </c>
      <c r="FH323" s="48" t="n">
        <f aca="false">MIN(MAX((HF322*(1+HF$5/Setup!$C$36)+IF($V323=39,N($F323),0))-DJ323,0),MAX($P323-SUM(DV323:FG323),0))</f>
        <v>0</v>
      </c>
      <c r="FI323" s="48" t="n">
        <f aca="false">MIN(MAX((HG322*(1+HG$5/Setup!$C$36)+IF($V323=40,N($F323),0))-DK323,0),MAX($P323-SUM(DV323:FH323),0))</f>
        <v>0</v>
      </c>
      <c r="FJ323" s="48" t="n">
        <f aca="false">MIN(MAX((HH322*(1+HH$5/Setup!$C$36)+IF($V323=41,N($F323),0))-DL323,0),MAX($P323-SUM(DV323:FI323),0))</f>
        <v>0</v>
      </c>
      <c r="FK323" s="48" t="n">
        <f aca="false">MIN(MAX((HI322*(1+HI$5/Setup!$C$36)+IF($V323=42,N($F323),0))-DM323,0),MAX($P323-SUM(DV323:FJ323),0))</f>
        <v>0</v>
      </c>
      <c r="FL323" s="48" t="n">
        <f aca="false">MIN(MAX((HJ322*(1+HJ$5/Setup!$C$36)+IF($V323=43,N($F323),0))-DN323,0),MAX($P323-SUM(DV323:FK323),0))</f>
        <v>0</v>
      </c>
      <c r="FM323" s="48" t="n">
        <f aca="false">MIN(MAX((HK322*(1+HK$5/Setup!$C$36)+IF($V323=44,N($F323),0))-DO323,0),MAX($P323-SUM(DV323:FL323),0))</f>
        <v>0</v>
      </c>
      <c r="FN323" s="48" t="n">
        <f aca="false">MIN(MAX((HL322*(1+HL$5/Setup!$C$36)+IF($V323=45,N($F323),0))-DP323,0),MAX($P323-SUM(DV323:FM323),0))</f>
        <v>0</v>
      </c>
      <c r="FO323" s="48" t="n">
        <f aca="false">MIN(MAX((HM322*(1+HM$5/Setup!$C$36)+IF($V323=46,N($F323),0))-DQ323,0),MAX($P323-SUM(DV323:FN323),0))</f>
        <v>0</v>
      </c>
      <c r="FP323" s="48" t="n">
        <f aca="false">MIN(MAX((HN322*(1+HN$5/Setup!$C$36)+IF($V323=47,N($F323),0))-DR323,0),MAX($P323-SUM(DV323:FO323),0))</f>
        <v>0</v>
      </c>
      <c r="FQ323" s="48" t="n">
        <f aca="false">MIN(MAX((HO322*(1+HO$5/Setup!$C$36)+IF($V323=48,N($F323),0))-DS323,0),MAX($P323-SUM(DV323:FP323),0))</f>
        <v>0</v>
      </c>
      <c r="FR323" s="48" t="n">
        <f aca="false">MIN(MAX((HP322*(1+HP$5/Setup!$C$36)+IF($V323=49,N($F323),0))-DT323,0),MAX($P323-SUM(DV323:FQ323),0))</f>
        <v>0</v>
      </c>
      <c r="FS323" s="48" t="n">
        <f aca="false">MIN(MAX((HQ322*(1+HQ$5/Setup!$C$36)+IF($V323=50,N($F323),0))-DU323,0),MAX($P323-SUM(DV323:FR323),0))</f>
        <v>0</v>
      </c>
      <c r="FT323" s="48" t="n">
        <f aca="false">IF((FT322*(1+FT$5/Setup!$C$36)+IF($V323=1,N($F323),0))-BX323-DV323&lt;0.005,0,(FT322*(1+FT$5/Setup!$C$36)+IF($V323=1,N($F323),0))-BX323-DV323)</f>
        <v>0</v>
      </c>
      <c r="FU323" s="48" t="n">
        <f aca="false">IF((FU322*(1+FU$5/Setup!$C$36)+IF($V323=2,N($F323),0))-BY323-DW323&lt;0.005,0,(FU322*(1+FU$5/Setup!$C$36)+IF($V323=2,N($F323),0))-BY323-DW323)</f>
        <v>0</v>
      </c>
      <c r="FV323" s="48" t="n">
        <f aca="false">IF((FV322*(1+FV$5/Setup!$C$36)+IF($V323=3,N($F323),0))-BZ323-DX323&lt;0.005,0,(FV322*(1+FV$5/Setup!$C$36)+IF($V323=3,N($F323),0))-BZ323-DX323)</f>
        <v>0</v>
      </c>
      <c r="FW323" s="48" t="n">
        <f aca="false">IF((FW322*(1+FW$5/Setup!$C$36)+IF($V323=4,N($F323),0))-CA323-DY323&lt;0.005,0,(FW322*(1+FW$5/Setup!$C$36)+IF($V323=4,N($F323),0))-CA323-DY323)</f>
        <v>0</v>
      </c>
      <c r="FX323" s="48" t="n">
        <f aca="false">IF((FX322*(1+FX$5/Setup!$C$36)+IF($V323=5,N($F323),0))-CB323-DZ323&lt;0.005,0,(FX322*(1+FX$5/Setup!$C$36)+IF($V323=5,N($F323),0))-CB323-DZ323)</f>
        <v>0</v>
      </c>
      <c r="FY323" s="48" t="n">
        <f aca="false">IF((FY322*(1+FY$5/Setup!$C$36)+IF($V323=6,N($F323),0))-CC323-EA323&lt;0.005,0,(FY322*(1+FY$5/Setup!$C$36)+IF($V323=6,N($F323),0))-CC323-EA323)</f>
        <v>0</v>
      </c>
      <c r="FZ323" s="48" t="n">
        <f aca="false">IF((FZ322*(1+FZ$5/Setup!$C$36)+IF($V323=7,N($F323),0))-CD323-EB323&lt;0.005,0,(FZ322*(1+FZ$5/Setup!$C$36)+IF($V323=7,N($F323),0))-CD323-EB323)</f>
        <v>0</v>
      </c>
      <c r="GA323" s="48" t="n">
        <f aca="false">IF((GA322*(1+GA$5/Setup!$C$36)+IF($V323=8,N($F323),0))-CE323-EC323&lt;0.005,0,(GA322*(1+GA$5/Setup!$C$36)+IF($V323=8,N($F323),0))-CE323-EC323)</f>
        <v>0</v>
      </c>
      <c r="GB323" s="48" t="n">
        <f aca="false">IF((GB322*(1+GB$5/Setup!$C$36)+IF($V323=9,N($F323),0))-CF323-ED323&lt;0.005,0,(GB322*(1+GB$5/Setup!$C$36)+IF($V323=9,N($F323),0))-CF323-ED323)</f>
        <v>0</v>
      </c>
      <c r="GC323" s="48" t="n">
        <f aca="false">IF((GC322*(1+GC$5/Setup!$C$36)+IF($V323=10,N($F323),0))-CG323-EE323&lt;0.005,0,(GC322*(1+GC$5/Setup!$C$36)+IF($V323=10,N($F323),0))-CG323-EE323)</f>
        <v>0</v>
      </c>
      <c r="GD323" s="48" t="n">
        <f aca="false">IF((GD322*(1+GD$5/Setup!$C$36)+IF($V323=11,N($F323),0))-CH323-EF323&lt;0.005,0,(GD322*(1+GD$5/Setup!$C$36)+IF($V323=11,N($F323),0))-CH323-EF323)</f>
        <v>0</v>
      </c>
      <c r="GE323" s="48" t="n">
        <f aca="false">IF((GE322*(1+GE$5/Setup!$C$36)+IF($V323=12,N($F323),0))-CI323-EG323&lt;0.005,0,(GE322*(1+GE$5/Setup!$C$36)+IF($V323=12,N($F323),0))-CI323-EG323)</f>
        <v>0</v>
      </c>
      <c r="GF323" s="48" t="n">
        <f aca="false">IF((GF322*(1+GF$5/Setup!$C$36)+IF($V323=13,N($F323),0))-CJ323-EH323&lt;0.005,0,(GF322*(1+GF$5/Setup!$C$36)+IF($V323=13,N($F323),0))-CJ323-EH323)</f>
        <v>0</v>
      </c>
      <c r="GG323" s="48" t="n">
        <f aca="false">IF((GG322*(1+GG$5/Setup!$C$36)+IF($V323=14,N($F323),0))-CK323-EI323&lt;0.005,0,(GG322*(1+GG$5/Setup!$C$36)+IF($V323=14,N($F323),0))-CK323-EI323)</f>
        <v>0</v>
      </c>
      <c r="GH323" s="48" t="n">
        <f aca="false">IF((GH322*(1+GH$5/Setup!$C$36)+IF($V323=15,N($F323),0))-CL323-EJ323&lt;0.005,0,(GH322*(1+GH$5/Setup!$C$36)+IF($V323=15,N($F323),0))-CL323-EJ323)</f>
        <v>0</v>
      </c>
      <c r="GI323" s="48" t="n">
        <f aca="false">IF((GI322*(1+GI$5/Setup!$C$36)+IF($V323=16,N($F323),0))-CM323-EK323&lt;0.005,0,(GI322*(1+GI$5/Setup!$C$36)+IF($V323=16,N($F323),0))-CM323-EK323)</f>
        <v>0</v>
      </c>
      <c r="GJ323" s="48" t="n">
        <f aca="false">IF((GJ322*(1+GJ$5/Setup!$C$36)+IF($V323=17,N($F323),0))-CN323-EL323&lt;0.005,0,(GJ322*(1+GJ$5/Setup!$C$36)+IF($V323=17,N($F323),0))-CN323-EL323)</f>
        <v>0</v>
      </c>
      <c r="GK323" s="48" t="n">
        <f aca="false">IF((GK322*(1+GK$5/Setup!$C$36)+IF($V323=18,N($F323),0))-CO323-EM323&lt;0.005,0,(GK322*(1+GK$5/Setup!$C$36)+IF($V323=18,N($F323),0))-CO323-EM323)</f>
        <v>0</v>
      </c>
      <c r="GL323" s="48" t="n">
        <f aca="false">IF((GL322*(1+GL$5/Setup!$C$36)+IF($V323=19,N($F323),0))-CP323-EN323&lt;0.005,0,(GL322*(1+GL$5/Setup!$C$36)+IF($V323=19,N($F323),0))-CP323-EN323)</f>
        <v>0</v>
      </c>
      <c r="GM323" s="48" t="n">
        <f aca="false">IF((GM322*(1+GM$5/Setup!$C$36)+IF($V323=20,N($F323),0))-CQ323-EO323&lt;0.005,0,(GM322*(1+GM$5/Setup!$C$36)+IF($V323=20,N($F323),0))-CQ323-EO323)</f>
        <v>0</v>
      </c>
      <c r="GN323" s="48" t="n">
        <f aca="false">IF((GN322*(1+GN$5/Setup!$C$36)+IF($V323=21,N($F323),0))-CR323-EP323&lt;0.005,0,(GN322*(1+GN$5/Setup!$C$36)+IF($V323=21,N($F323),0))-CR323-EP323)</f>
        <v>0</v>
      </c>
      <c r="GO323" s="48" t="n">
        <f aca="false">IF((GO322*(1+GO$5/Setup!$C$36)+IF($V323=22,N($F323),0))-CS323-EQ323&lt;0.005,0,(GO322*(1+GO$5/Setup!$C$36)+IF($V323=22,N($F323),0))-CS323-EQ323)</f>
        <v>0</v>
      </c>
      <c r="GP323" s="48" t="n">
        <f aca="false">IF((GP322*(1+GP$5/Setup!$C$36)+IF($V323=23,N($F323),0))-CT323-ER323&lt;0.005,0,(GP322*(1+GP$5/Setup!$C$36)+IF($V323=23,N($F323),0))-CT323-ER323)</f>
        <v>0</v>
      </c>
      <c r="GQ323" s="48" t="n">
        <f aca="false">IF((GQ322*(1+GQ$5/Setup!$C$36)+IF($V323=24,N($F323),0))-CU323-ES323&lt;0.005,0,(GQ322*(1+GQ$5/Setup!$C$36)+IF($V323=24,N($F323),0))-CU323-ES323)</f>
        <v>0</v>
      </c>
      <c r="GR323" s="48" t="n">
        <f aca="false">IF((GR322*(1+GR$5/Setup!$C$36)+IF($V323=25,N($F323),0))-CV323-ET323&lt;0.005,0,(GR322*(1+GR$5/Setup!$C$36)+IF($V323=25,N($F323),0))-CV323-ET323)</f>
        <v>0</v>
      </c>
      <c r="GS323" s="48" t="n">
        <f aca="false">IF((GS322*(1+GS$5/Setup!$C$36)+IF($V323=26,N($F323),0))-CW323-EU323&lt;0.005,0,(GS322*(1+GS$5/Setup!$C$36)+IF($V323=26,N($F323),0))-CW323-EU323)</f>
        <v>0</v>
      </c>
      <c r="GT323" s="48" t="n">
        <f aca="false">IF((GT322*(1+GT$5/Setup!$C$36)+IF($V323=27,N($F323),0))-CX323-EV323&lt;0.005,0,(GT322*(1+GT$5/Setup!$C$36)+IF($V323=27,N($F323),0))-CX323-EV323)</f>
        <v>0</v>
      </c>
      <c r="GU323" s="48" t="n">
        <f aca="false">IF((GU322*(1+GU$5/Setup!$C$36)+IF($V323=28,N($F323),0))-CY323-EW323&lt;0.005,0,(GU322*(1+GU$5/Setup!$C$36)+IF($V323=28,N($F323),0))-CY323-EW323)</f>
        <v>0</v>
      </c>
      <c r="GV323" s="48" t="n">
        <f aca="false">IF((GV322*(1+GV$5/Setup!$C$36)+IF($V323=29,N($F323),0))-CZ323-EX323&lt;0.005,0,(GV322*(1+GV$5/Setup!$C$36)+IF($V323=29,N($F323),0))-CZ323-EX323)</f>
        <v>0</v>
      </c>
      <c r="GW323" s="48" t="n">
        <f aca="false">IF((GW322*(1+GW$5/Setup!$C$36)+IF($V323=30,N($F323),0))-DA323-EY323&lt;0.005,0,(GW322*(1+GW$5/Setup!$C$36)+IF($V323=30,N($F323),0))-DA323-EY323)</f>
        <v>0</v>
      </c>
      <c r="GX323" s="48" t="n">
        <f aca="false">IF((GX322*(1+GX$5/Setup!$C$36)+IF($V323=31,N($F323),0))-DB323-EZ323&lt;0.005,0,(GX322*(1+GX$5/Setup!$C$36)+IF($V323=31,N($F323),0))-DB323-EZ323)</f>
        <v>0</v>
      </c>
      <c r="GY323" s="48" t="n">
        <f aca="false">IF((GY322*(1+GY$5/Setup!$C$36)+IF($V323=32,N($F323),0))-DC323-FA323&lt;0.005,0,(GY322*(1+GY$5/Setup!$C$36)+IF($V323=32,N($F323),0))-DC323-FA323)</f>
        <v>0</v>
      </c>
      <c r="GZ323" s="48" t="n">
        <f aca="false">IF((GZ322*(1+GZ$5/Setup!$C$36)+IF($V323=33,N($F323),0))-DD323-FB323&lt;0.005,0,(GZ322*(1+GZ$5/Setup!$C$36)+IF($V323=33,N($F323),0))-DD323-FB323)</f>
        <v>0</v>
      </c>
      <c r="HA323" s="48" t="n">
        <f aca="false">IF((HA322*(1+HA$5/Setup!$C$36)+IF($V323=34,N($F323),0))-DE323-FC323&lt;0.005,0,(HA322*(1+HA$5/Setup!$C$36)+IF($V323=34,N($F323),0))-DE323-FC323)</f>
        <v>0</v>
      </c>
      <c r="HB323" s="48" t="n">
        <f aca="false">IF((HB322*(1+HB$5/Setup!$C$36)+IF($V323=35,N($F323),0))-DF323-FD323&lt;0.005,0,(HB322*(1+HB$5/Setup!$C$36)+IF($V323=35,N($F323),0))-DF323-FD323)</f>
        <v>0</v>
      </c>
      <c r="HC323" s="48" t="n">
        <f aca="false">IF((HC322*(1+HC$5/Setup!$C$36)+IF($V323=36,N($F323),0))-DG323-FE323&lt;0.005,0,(HC322*(1+HC$5/Setup!$C$36)+IF($V323=36,N($F323),0))-DG323-FE323)</f>
        <v>0</v>
      </c>
      <c r="HD323" s="48" t="n">
        <f aca="false">IF((HD322*(1+HD$5/Setup!$C$36)+IF($V323=37,N($F323),0))-DH323-FF323&lt;0.005,0,(HD322*(1+HD$5/Setup!$C$36)+IF($V323=37,N($F323),0))-DH323-FF323)</f>
        <v>0</v>
      </c>
      <c r="HE323" s="48" t="n">
        <f aca="false">IF((HE322*(1+HE$5/Setup!$C$36)+IF($V323=38,N($F323),0))-DI323-FG323&lt;0.005,0,(HE322*(1+HE$5/Setup!$C$36)+IF($V323=38,N($F323),0))-DI323-FG323)</f>
        <v>0</v>
      </c>
      <c r="HF323" s="48" t="n">
        <f aca="false">IF((HF322*(1+HF$5/Setup!$C$36)+IF($V323=39,N($F323),0))-DJ323-FH323&lt;0.005,0,(HF322*(1+HF$5/Setup!$C$36)+IF($V323=39,N($F323),0))-DJ323-FH323)</f>
        <v>0</v>
      </c>
      <c r="HG323" s="48" t="n">
        <f aca="false">IF((HG322*(1+HG$5/Setup!$C$36)+IF($V323=40,N($F323),0))-DK323-FI323&lt;0.005,0,(HG322*(1+HG$5/Setup!$C$36)+IF($V323=40,N($F323),0))-DK323-FI323)</f>
        <v>0</v>
      </c>
      <c r="HH323" s="48" t="n">
        <f aca="false">IF((HH322*(1+HH$5/Setup!$C$36)+IF($V323=41,N($F323),0))-DL323-FJ323&lt;0.005,0,(HH322*(1+HH$5/Setup!$C$36)+IF($V323=41,N($F323),0))-DL323-FJ323)</f>
        <v>0</v>
      </c>
      <c r="HI323" s="48" t="n">
        <f aca="false">IF((HI322*(1+HI$5/Setup!$C$36)+IF($V323=42,N($F323),0))-DM323-FK323&lt;0.005,0,(HI322*(1+HI$5/Setup!$C$36)+IF($V323=42,N($F323),0))-DM323-FK323)</f>
        <v>0</v>
      </c>
      <c r="HJ323" s="48" t="n">
        <f aca="false">IF((HJ322*(1+HJ$5/Setup!$C$36)+IF($V323=43,N($F323),0))-DN323-FL323&lt;0.005,0,(HJ322*(1+HJ$5/Setup!$C$36)+IF($V323=43,N($F323),0))-DN323-FL323)</f>
        <v>0</v>
      </c>
      <c r="HK323" s="48" t="n">
        <f aca="false">IF((HK322*(1+HK$5/Setup!$C$36)+IF($V323=44,N($F323),0))-DO323-FM323&lt;0.005,0,(HK322*(1+HK$5/Setup!$C$36)+IF($V323=44,N($F323),0))-DO323-FM323)</f>
        <v>0</v>
      </c>
      <c r="HL323" s="48" t="n">
        <f aca="false">IF((HL322*(1+HL$5/Setup!$C$36)+IF($V323=45,N($F323),0))-DP323-FN323&lt;0.005,0,(HL322*(1+HL$5/Setup!$C$36)+IF($V323=45,N($F323),0))-DP323-FN323)</f>
        <v>0</v>
      </c>
      <c r="HM323" s="48" t="n">
        <f aca="false">IF((HM322*(1+HM$5/Setup!$C$36)+IF($V323=46,N($F323),0))-DQ323-FO323&lt;0.005,0,(HM322*(1+HM$5/Setup!$C$36)+IF($V323=46,N($F323),0))-DQ323-FO323)</f>
        <v>0</v>
      </c>
      <c r="HN323" s="48" t="n">
        <f aca="false">IF((HN322*(1+HN$5/Setup!$C$36)+IF($V323=47,N($F323),0))-DR323-FP323&lt;0.005,0,(HN322*(1+HN$5/Setup!$C$36)+IF($V323=47,N($F323),0))-DR323-FP323)</f>
        <v>0</v>
      </c>
      <c r="HO323" s="48" t="n">
        <f aca="false">IF((HO322*(1+HO$5/Setup!$C$36)+IF($V323=48,N($F323),0))-DS323-FQ323&lt;0.005,0,(HO322*(1+HO$5/Setup!$C$36)+IF($V323=48,N($F323),0))-DS323-FQ323)</f>
        <v>0</v>
      </c>
      <c r="HP323" s="48" t="n">
        <f aca="false">IF((HP322*(1+HP$5/Setup!$C$36)+IF($V323=49,N($F323),0))-DT323-FR323&lt;0.005,0,(HP322*(1+HP$5/Setup!$C$36)+IF($V323=49,N($F323),0))-DT323-FR323)</f>
        <v>0</v>
      </c>
      <c r="HQ323" s="48" t="n">
        <f aca="false">IF((HQ322*(1+HQ$5/Setup!$C$36)+IF($V323=50,N($F323),0))-DU323-FS323&lt;0.005,0,(HQ322*(1+HQ$5/Setup!$C$36)+IF($V323=50,N($F323),0))-DU323-FS323)</f>
        <v>0</v>
      </c>
    </row>
    <row r="324" customFormat="false" ht="15" hidden="false" customHeight="false" outlineLevel="0" collapsed="false">
      <c r="A324" s="44" t="n">
        <v>316</v>
      </c>
      <c r="B324" s="45" t="n">
        <f aca="false">IF(Setup!$C$7="Every month",EDATE(Setup!$C$8,($A324-1)),IF(Setup!$C$7="Twice a month",DATE(YEAR(Setup!$C$8),MONTH(Setup!$C$8)+INT((($A324-1)+Setup!$C$41)/2),MIN(IF(MOD(($A324-1)+Setup!$C$41,2)=0,Setup!$C$39,Setup!$C$40),DAY(EOMONTH(DATE(YEAR(Setup!$C$8),MONTH(Setup!$C$8)+INT((($A324-1)+Setup!$C$41)/2),1),0)))),Setup!$C$8+($A324-1)*IF(Setup!$C$7="Every week",7,14)))</f>
        <v>50735</v>
      </c>
      <c r="C324" s="45" t="n">
        <f aca="false">IF(Setup!$C$7="Every month",EDATE(Setup!$C$8,$A324),IF(Setup!$C$7="Twice a month",DATE(YEAR(Setup!$C$8),MONTH(Setup!$C$8)+INT(($A324+Setup!$C$41)/2),MIN(IF(MOD($A324+Setup!$C$41,2)=0,Setup!$C$39,Setup!$C$40),DAY(EOMONTH(DATE(YEAR(Setup!$C$8),MONTH(Setup!$C$8)+INT(($A324+Setup!$C$41)/2),1),0)))),Setup!$C$8+$A324*IF(Setup!$C$7="Every week",7,14)))</f>
        <v>50749</v>
      </c>
      <c r="D324" s="46"/>
      <c r="E324" s="47"/>
      <c r="F324" s="47"/>
      <c r="G324" s="47"/>
      <c r="H324" s="47"/>
      <c r="I324" s="48" t="n">
        <f aca="false">N(Setup!$C$11)+N(E324)</f>
        <v>100</v>
      </c>
      <c r="J324" s="48" t="n">
        <f aca="false">MIN(Setup!$C$37,MAX(I324,0))</f>
        <v>9.23076923076923</v>
      </c>
      <c r="K324" s="48" t="n">
        <f aca="false">MIN(MAX(N(Setup!$C$14)-L323,0),MAX(I324-J324,0))</f>
        <v>0</v>
      </c>
      <c r="L324" s="48" t="n">
        <f aca="false">L323+K324-N(G324)</f>
        <v>500</v>
      </c>
      <c r="M324" s="48" t="n">
        <f aca="false">M323+J324-N(H324)</f>
        <v>2916.92307692307</v>
      </c>
      <c r="N324" s="48" t="n">
        <f aca="false">SUM(BX324:DU324)</f>
        <v>0</v>
      </c>
      <c r="O324" s="48" t="n">
        <f aca="false">SUM(Z324:BW324)-N324</f>
        <v>0</v>
      </c>
      <c r="P324" s="48" t="n">
        <f aca="false">MAX(I324-J324-K324,0)+O324</f>
        <v>90.7692307692308</v>
      </c>
      <c r="Q324" s="48" t="n">
        <f aca="false">SUM(DV324:FS324)</f>
        <v>0</v>
      </c>
      <c r="R324" s="49" t="n">
        <f aca="false">N324+J324+K324+Q324</f>
        <v>9.23076923076923</v>
      </c>
      <c r="S324" s="48" t="n">
        <f aca="false">T324-T323-N(F324)+N324+Q324</f>
        <v>0</v>
      </c>
      <c r="T324" s="49" t="n">
        <f aca="false">SUM(FT324:HQ324)</f>
        <v>0</v>
      </c>
      <c r="U324" s="44" t="str">
        <f aca="false">IF(T323&lt;0.005,"",INDEX(Helpers!$C$2:$C$51,IF(_xlfn.MINIFS($DV$6:$FS$6,DV324:FS324,"&gt;0.005")=0,V324,_xlfn.MINIFS($DV$6:$FS$6,DV324:FS324,"&gt;0.005"))))</f>
        <v/>
      </c>
      <c r="V324" s="44" t="n">
        <f aca="false">IF(_xlfn.MINIFS($FT$6:$HQ$6,FT323:HQ323,"&gt;0.005")=0,1,_xlfn.MINIFS($FT$6:$HQ$6,FT323:HQ323,"&gt;0.005"))</f>
        <v>1</v>
      </c>
      <c r="W324" s="44" t="n">
        <f aca="false">IF(AND(D324&lt;&gt;"Paid",T323&gt;0.005),1,0)</f>
        <v>0</v>
      </c>
      <c r="X324" s="48" t="n">
        <f aca="false">SUMPRODUCT(((Helpers!$G$2:$G$51*(1+(Helpers!$D$2:$D$51+0.000000001)/12)^(($B324-Setup!$C$8)/(365.25/12))-Helpers!$E$2:$E$51*((1+(Helpers!$D$2:$D$51+0.000000001)/12)^(($B324-Setup!$C$8)/(365.25/12))-1)/((Helpers!$D$2:$D$51+0.000000001)/12))&gt;0)*(Helpers!$G$2:$G$51*(1+(Helpers!$D$2:$D$51+0.000000001)/12)^(($B324-Setup!$C$8)/(365.25/12))-Helpers!$E$2:$E$51*((1+(Helpers!$D$2:$D$51+0.000000001)/12)^(($B324-Setup!$C$8)/(365.25/12))-1)/((Helpers!$D$2:$D$51+0.000000001)/12)))</f>
        <v>0</v>
      </c>
      <c r="Y324" s="48"/>
      <c r="Z324" s="48" t="n">
        <f aca="false">IF(OR(N(Z$5)=0,Z$6=""),0,Z$5*((DATE(YEAR($B324),MONTH($B324),MIN(Z$6,DAY(EOMONTH($B324,0))))&gt;=$B324)*(DATE(YEAR($B324),MONTH($B324),MIN(Z$6,DAY(EOMONTH($B324,0))))&lt;$C324)+(DATE(YEAR($B324),MONTH($B324)+1,MIN(Z$6,DAY(EOMONTH($B324,1))))&gt;=$B324)*(DATE(YEAR($B324),MONTH($B324)+1,MIN(Z$6,DAY(EOMONTH($B324,1))))&lt;$C324)))</f>
        <v>0</v>
      </c>
      <c r="AA324" s="48" t="n">
        <f aca="false">IF(OR(N(AA$5)=0,AA$6=""),0,AA$5*((DATE(YEAR($B324),MONTH($B324),MIN(AA$6,DAY(EOMONTH($B324,0))))&gt;=$B324)*(DATE(YEAR($B324),MONTH($B324),MIN(AA$6,DAY(EOMONTH($B324,0))))&lt;$C324)+(DATE(YEAR($B324),MONTH($B324)+1,MIN(AA$6,DAY(EOMONTH($B324,1))))&gt;=$B324)*(DATE(YEAR($B324),MONTH($B324)+1,MIN(AA$6,DAY(EOMONTH($B324,1))))&lt;$C324)))</f>
        <v>0</v>
      </c>
      <c r="AB324" s="48" t="n">
        <f aca="false">IF(OR(N(AB$5)=0,AB$6=""),0,AB$5*((DATE(YEAR($B324),MONTH($B324),MIN(AB$6,DAY(EOMONTH($B324,0))))&gt;=$B324)*(DATE(YEAR($B324),MONTH($B324),MIN(AB$6,DAY(EOMONTH($B324,0))))&lt;$C324)+(DATE(YEAR($B324),MONTH($B324)+1,MIN(AB$6,DAY(EOMONTH($B324,1))))&gt;=$B324)*(DATE(YEAR($B324),MONTH($B324)+1,MIN(AB$6,DAY(EOMONTH($B324,1))))&lt;$C324)))</f>
        <v>0</v>
      </c>
      <c r="AC324" s="48" t="n">
        <f aca="false">IF(OR(N(AC$5)=0,AC$6=""),0,AC$5*((DATE(YEAR($B324),MONTH($B324),MIN(AC$6,DAY(EOMONTH($B324,0))))&gt;=$B324)*(DATE(YEAR($B324),MONTH($B324),MIN(AC$6,DAY(EOMONTH($B324,0))))&lt;$C324)+(DATE(YEAR($B324),MONTH($B324)+1,MIN(AC$6,DAY(EOMONTH($B324,1))))&gt;=$B324)*(DATE(YEAR($B324),MONTH($B324)+1,MIN(AC$6,DAY(EOMONTH($B324,1))))&lt;$C324)))</f>
        <v>0</v>
      </c>
      <c r="AD324" s="48" t="n">
        <f aca="false">IF(OR(N(AD$5)=0,AD$6=""),0,AD$5*((DATE(YEAR($B324),MONTH($B324),MIN(AD$6,DAY(EOMONTH($B324,0))))&gt;=$B324)*(DATE(YEAR($B324),MONTH($B324),MIN(AD$6,DAY(EOMONTH($B324,0))))&lt;$C324)+(DATE(YEAR($B324),MONTH($B324)+1,MIN(AD$6,DAY(EOMONTH($B324,1))))&gt;=$B324)*(DATE(YEAR($B324),MONTH($B324)+1,MIN(AD$6,DAY(EOMONTH($B324,1))))&lt;$C324)))</f>
        <v>0</v>
      </c>
      <c r="AE324" s="48" t="n">
        <f aca="false">IF(OR(N(AE$5)=0,AE$6=""),0,AE$5*((DATE(YEAR($B324),MONTH($B324),MIN(AE$6,DAY(EOMONTH($B324,0))))&gt;=$B324)*(DATE(YEAR($B324),MONTH($B324),MIN(AE$6,DAY(EOMONTH($B324,0))))&lt;$C324)+(DATE(YEAR($B324),MONTH($B324)+1,MIN(AE$6,DAY(EOMONTH($B324,1))))&gt;=$B324)*(DATE(YEAR($B324),MONTH($B324)+1,MIN(AE$6,DAY(EOMONTH($B324,1))))&lt;$C324)))</f>
        <v>0</v>
      </c>
      <c r="AF324" s="48" t="n">
        <f aca="false">IF(OR(N(AF$5)=0,AF$6=""),0,AF$5*((DATE(YEAR($B324),MONTH($B324),MIN(AF$6,DAY(EOMONTH($B324,0))))&gt;=$B324)*(DATE(YEAR($B324),MONTH($B324),MIN(AF$6,DAY(EOMONTH($B324,0))))&lt;$C324)+(DATE(YEAR($B324),MONTH($B324)+1,MIN(AF$6,DAY(EOMONTH($B324,1))))&gt;=$B324)*(DATE(YEAR($B324),MONTH($B324)+1,MIN(AF$6,DAY(EOMONTH($B324,1))))&lt;$C324)))</f>
        <v>0</v>
      </c>
      <c r="AG324" s="48" t="n">
        <f aca="false">IF(OR(N(AG$5)=0,AG$6=""),0,AG$5*((DATE(YEAR($B324),MONTH($B324),MIN(AG$6,DAY(EOMONTH($B324,0))))&gt;=$B324)*(DATE(YEAR($B324),MONTH($B324),MIN(AG$6,DAY(EOMONTH($B324,0))))&lt;$C324)+(DATE(YEAR($B324),MONTH($B324)+1,MIN(AG$6,DAY(EOMONTH($B324,1))))&gt;=$B324)*(DATE(YEAR($B324),MONTH($B324)+1,MIN(AG$6,DAY(EOMONTH($B324,1))))&lt;$C324)))</f>
        <v>0</v>
      </c>
      <c r="AH324" s="48" t="n">
        <f aca="false">IF(OR(N(AH$5)=0,AH$6=""),0,AH$5*((DATE(YEAR($B324),MONTH($B324),MIN(AH$6,DAY(EOMONTH($B324,0))))&gt;=$B324)*(DATE(YEAR($B324),MONTH($B324),MIN(AH$6,DAY(EOMONTH($B324,0))))&lt;$C324)+(DATE(YEAR($B324),MONTH($B324)+1,MIN(AH$6,DAY(EOMONTH($B324,1))))&gt;=$B324)*(DATE(YEAR($B324),MONTH($B324)+1,MIN(AH$6,DAY(EOMONTH($B324,1))))&lt;$C324)))</f>
        <v>0</v>
      </c>
      <c r="AI324" s="48" t="n">
        <f aca="false">IF(OR(N(AI$5)=0,AI$6=""),0,AI$5*((DATE(YEAR($B324),MONTH($B324),MIN(AI$6,DAY(EOMONTH($B324,0))))&gt;=$B324)*(DATE(YEAR($B324),MONTH($B324),MIN(AI$6,DAY(EOMONTH($B324,0))))&lt;$C324)+(DATE(YEAR($B324),MONTH($B324)+1,MIN(AI$6,DAY(EOMONTH($B324,1))))&gt;=$B324)*(DATE(YEAR($B324),MONTH($B324)+1,MIN(AI$6,DAY(EOMONTH($B324,1))))&lt;$C324)))</f>
        <v>0</v>
      </c>
      <c r="AJ324" s="48" t="n">
        <f aca="false">IF(OR(N(AJ$5)=0,AJ$6=""),0,AJ$5*((DATE(YEAR($B324),MONTH($B324),MIN(AJ$6,DAY(EOMONTH($B324,0))))&gt;=$B324)*(DATE(YEAR($B324),MONTH($B324),MIN(AJ$6,DAY(EOMONTH($B324,0))))&lt;$C324)+(DATE(YEAR($B324),MONTH($B324)+1,MIN(AJ$6,DAY(EOMONTH($B324,1))))&gt;=$B324)*(DATE(YEAR($B324),MONTH($B324)+1,MIN(AJ$6,DAY(EOMONTH($B324,1))))&lt;$C324)))</f>
        <v>0</v>
      </c>
      <c r="AK324" s="48" t="n">
        <f aca="false">IF(OR(N(AK$5)=0,AK$6=""),0,AK$5*((DATE(YEAR($B324),MONTH($B324),MIN(AK$6,DAY(EOMONTH($B324,0))))&gt;=$B324)*(DATE(YEAR($B324),MONTH($B324),MIN(AK$6,DAY(EOMONTH($B324,0))))&lt;$C324)+(DATE(YEAR($B324),MONTH($B324)+1,MIN(AK$6,DAY(EOMONTH($B324,1))))&gt;=$B324)*(DATE(YEAR($B324),MONTH($B324)+1,MIN(AK$6,DAY(EOMONTH($B324,1))))&lt;$C324)))</f>
        <v>0</v>
      </c>
      <c r="AL324" s="48" t="n">
        <f aca="false">IF(OR(N(AL$5)=0,AL$6=""),0,AL$5*((DATE(YEAR($B324),MONTH($B324),MIN(AL$6,DAY(EOMONTH($B324,0))))&gt;=$B324)*(DATE(YEAR($B324),MONTH($B324),MIN(AL$6,DAY(EOMONTH($B324,0))))&lt;$C324)+(DATE(YEAR($B324),MONTH($B324)+1,MIN(AL$6,DAY(EOMONTH($B324,1))))&gt;=$B324)*(DATE(YEAR($B324),MONTH($B324)+1,MIN(AL$6,DAY(EOMONTH($B324,1))))&lt;$C324)))</f>
        <v>0</v>
      </c>
      <c r="AM324" s="48" t="n">
        <f aca="false">IF(OR(N(AM$5)=0,AM$6=""),0,AM$5*((DATE(YEAR($B324),MONTH($B324),MIN(AM$6,DAY(EOMONTH($B324,0))))&gt;=$B324)*(DATE(YEAR($B324),MONTH($B324),MIN(AM$6,DAY(EOMONTH($B324,0))))&lt;$C324)+(DATE(YEAR($B324),MONTH($B324)+1,MIN(AM$6,DAY(EOMONTH($B324,1))))&gt;=$B324)*(DATE(YEAR($B324),MONTH($B324)+1,MIN(AM$6,DAY(EOMONTH($B324,1))))&lt;$C324)))</f>
        <v>0</v>
      </c>
      <c r="AN324" s="48" t="n">
        <f aca="false">IF(OR(N(AN$5)=0,AN$6=""),0,AN$5*((DATE(YEAR($B324),MONTH($B324),MIN(AN$6,DAY(EOMONTH($B324,0))))&gt;=$B324)*(DATE(YEAR($B324),MONTH($B324),MIN(AN$6,DAY(EOMONTH($B324,0))))&lt;$C324)+(DATE(YEAR($B324),MONTH($B324)+1,MIN(AN$6,DAY(EOMONTH($B324,1))))&gt;=$B324)*(DATE(YEAR($B324),MONTH($B324)+1,MIN(AN$6,DAY(EOMONTH($B324,1))))&lt;$C324)))</f>
        <v>0</v>
      </c>
      <c r="AO324" s="48" t="n">
        <f aca="false">IF(OR(N(AO$5)=0,AO$6=""),0,AO$5*((DATE(YEAR($B324),MONTH($B324),MIN(AO$6,DAY(EOMONTH($B324,0))))&gt;=$B324)*(DATE(YEAR($B324),MONTH($B324),MIN(AO$6,DAY(EOMONTH($B324,0))))&lt;$C324)+(DATE(YEAR($B324),MONTH($B324)+1,MIN(AO$6,DAY(EOMONTH($B324,1))))&gt;=$B324)*(DATE(YEAR($B324),MONTH($B324)+1,MIN(AO$6,DAY(EOMONTH($B324,1))))&lt;$C324)))</f>
        <v>0</v>
      </c>
      <c r="AP324" s="48" t="n">
        <f aca="false">IF(OR(N(AP$5)=0,AP$6=""),0,AP$5*((DATE(YEAR($B324),MONTH($B324),MIN(AP$6,DAY(EOMONTH($B324,0))))&gt;=$B324)*(DATE(YEAR($B324),MONTH($B324),MIN(AP$6,DAY(EOMONTH($B324,0))))&lt;$C324)+(DATE(YEAR($B324),MONTH($B324)+1,MIN(AP$6,DAY(EOMONTH($B324,1))))&gt;=$B324)*(DATE(YEAR($B324),MONTH($B324)+1,MIN(AP$6,DAY(EOMONTH($B324,1))))&lt;$C324)))</f>
        <v>0</v>
      </c>
      <c r="AQ324" s="48" t="n">
        <f aca="false">IF(OR(N(AQ$5)=0,AQ$6=""),0,AQ$5*((DATE(YEAR($B324),MONTH($B324),MIN(AQ$6,DAY(EOMONTH($B324,0))))&gt;=$B324)*(DATE(YEAR($B324),MONTH($B324),MIN(AQ$6,DAY(EOMONTH($B324,0))))&lt;$C324)+(DATE(YEAR($B324),MONTH($B324)+1,MIN(AQ$6,DAY(EOMONTH($B324,1))))&gt;=$B324)*(DATE(YEAR($B324),MONTH($B324)+1,MIN(AQ$6,DAY(EOMONTH($B324,1))))&lt;$C324)))</f>
        <v>0</v>
      </c>
      <c r="AR324" s="48" t="n">
        <f aca="false">IF(OR(N(AR$5)=0,AR$6=""),0,AR$5*((DATE(YEAR($B324),MONTH($B324),MIN(AR$6,DAY(EOMONTH($B324,0))))&gt;=$B324)*(DATE(YEAR($B324),MONTH($B324),MIN(AR$6,DAY(EOMONTH($B324,0))))&lt;$C324)+(DATE(YEAR($B324),MONTH($B324)+1,MIN(AR$6,DAY(EOMONTH($B324,1))))&gt;=$B324)*(DATE(YEAR($B324),MONTH($B324)+1,MIN(AR$6,DAY(EOMONTH($B324,1))))&lt;$C324)))</f>
        <v>0</v>
      </c>
      <c r="AS324" s="48" t="n">
        <f aca="false">IF(OR(N(AS$5)=0,AS$6=""),0,AS$5*((DATE(YEAR($B324),MONTH($B324),MIN(AS$6,DAY(EOMONTH($B324,0))))&gt;=$B324)*(DATE(YEAR($B324),MONTH($B324),MIN(AS$6,DAY(EOMONTH($B324,0))))&lt;$C324)+(DATE(YEAR($B324),MONTH($B324)+1,MIN(AS$6,DAY(EOMONTH($B324,1))))&gt;=$B324)*(DATE(YEAR($B324),MONTH($B324)+1,MIN(AS$6,DAY(EOMONTH($B324,1))))&lt;$C324)))</f>
        <v>0</v>
      </c>
      <c r="AT324" s="48" t="n">
        <f aca="false">IF(OR(N(AT$5)=0,AT$6=""),0,AT$5*((DATE(YEAR($B324),MONTH($B324),MIN(AT$6,DAY(EOMONTH($B324,0))))&gt;=$B324)*(DATE(YEAR($B324),MONTH($B324),MIN(AT$6,DAY(EOMONTH($B324,0))))&lt;$C324)+(DATE(YEAR($B324),MONTH($B324)+1,MIN(AT$6,DAY(EOMONTH($B324,1))))&gt;=$B324)*(DATE(YEAR($B324),MONTH($B324)+1,MIN(AT$6,DAY(EOMONTH($B324,1))))&lt;$C324)))</f>
        <v>0</v>
      </c>
      <c r="AU324" s="48" t="n">
        <f aca="false">IF(OR(N(AU$5)=0,AU$6=""),0,AU$5*((DATE(YEAR($B324),MONTH($B324),MIN(AU$6,DAY(EOMONTH($B324,0))))&gt;=$B324)*(DATE(YEAR($B324),MONTH($B324),MIN(AU$6,DAY(EOMONTH($B324,0))))&lt;$C324)+(DATE(YEAR($B324),MONTH($B324)+1,MIN(AU$6,DAY(EOMONTH($B324,1))))&gt;=$B324)*(DATE(YEAR($B324),MONTH($B324)+1,MIN(AU$6,DAY(EOMONTH($B324,1))))&lt;$C324)))</f>
        <v>0</v>
      </c>
      <c r="AV324" s="48" t="n">
        <f aca="false">IF(OR(N(AV$5)=0,AV$6=""),0,AV$5*((DATE(YEAR($B324),MONTH($B324),MIN(AV$6,DAY(EOMONTH($B324,0))))&gt;=$B324)*(DATE(YEAR($B324),MONTH($B324),MIN(AV$6,DAY(EOMONTH($B324,0))))&lt;$C324)+(DATE(YEAR($B324),MONTH($B324)+1,MIN(AV$6,DAY(EOMONTH($B324,1))))&gt;=$B324)*(DATE(YEAR($B324),MONTH($B324)+1,MIN(AV$6,DAY(EOMONTH($B324,1))))&lt;$C324)))</f>
        <v>0</v>
      </c>
      <c r="AW324" s="48" t="n">
        <f aca="false">IF(OR(N(AW$5)=0,AW$6=""),0,AW$5*((DATE(YEAR($B324),MONTH($B324),MIN(AW$6,DAY(EOMONTH($B324,0))))&gt;=$B324)*(DATE(YEAR($B324),MONTH($B324),MIN(AW$6,DAY(EOMONTH($B324,0))))&lt;$C324)+(DATE(YEAR($B324),MONTH($B324)+1,MIN(AW$6,DAY(EOMONTH($B324,1))))&gt;=$B324)*(DATE(YEAR($B324),MONTH($B324)+1,MIN(AW$6,DAY(EOMONTH($B324,1))))&lt;$C324)))</f>
        <v>0</v>
      </c>
      <c r="AX324" s="48" t="n">
        <f aca="false">IF(OR(N(AX$5)=0,AX$6=""),0,AX$5*((DATE(YEAR($B324),MONTH($B324),MIN(AX$6,DAY(EOMONTH($B324,0))))&gt;=$B324)*(DATE(YEAR($B324),MONTH($B324),MIN(AX$6,DAY(EOMONTH($B324,0))))&lt;$C324)+(DATE(YEAR($B324),MONTH($B324)+1,MIN(AX$6,DAY(EOMONTH($B324,1))))&gt;=$B324)*(DATE(YEAR($B324),MONTH($B324)+1,MIN(AX$6,DAY(EOMONTH($B324,1))))&lt;$C324)))</f>
        <v>0</v>
      </c>
      <c r="AY324" s="48" t="n">
        <f aca="false">IF(OR(N(AY$5)=0,AY$6=""),0,AY$5*((DATE(YEAR($B324),MONTH($B324),MIN(AY$6,DAY(EOMONTH($B324,0))))&gt;=$B324)*(DATE(YEAR($B324),MONTH($B324),MIN(AY$6,DAY(EOMONTH($B324,0))))&lt;$C324)+(DATE(YEAR($B324),MONTH($B324)+1,MIN(AY$6,DAY(EOMONTH($B324,1))))&gt;=$B324)*(DATE(YEAR($B324),MONTH($B324)+1,MIN(AY$6,DAY(EOMONTH($B324,1))))&lt;$C324)))</f>
        <v>0</v>
      </c>
      <c r="AZ324" s="48" t="n">
        <f aca="false">IF(OR(N(AZ$5)=0,AZ$6=""),0,AZ$5*((DATE(YEAR($B324),MONTH($B324),MIN(AZ$6,DAY(EOMONTH($B324,0))))&gt;=$B324)*(DATE(YEAR($B324),MONTH($B324),MIN(AZ$6,DAY(EOMONTH($B324,0))))&lt;$C324)+(DATE(YEAR($B324),MONTH($B324)+1,MIN(AZ$6,DAY(EOMONTH($B324,1))))&gt;=$B324)*(DATE(YEAR($B324),MONTH($B324)+1,MIN(AZ$6,DAY(EOMONTH($B324,1))))&lt;$C324)))</f>
        <v>0</v>
      </c>
      <c r="BA324" s="48" t="n">
        <f aca="false">IF(OR(N(BA$5)=0,BA$6=""),0,BA$5*((DATE(YEAR($B324),MONTH($B324),MIN(BA$6,DAY(EOMONTH($B324,0))))&gt;=$B324)*(DATE(YEAR($B324),MONTH($B324),MIN(BA$6,DAY(EOMONTH($B324,0))))&lt;$C324)+(DATE(YEAR($B324),MONTH($B324)+1,MIN(BA$6,DAY(EOMONTH($B324,1))))&gt;=$B324)*(DATE(YEAR($B324),MONTH($B324)+1,MIN(BA$6,DAY(EOMONTH($B324,1))))&lt;$C324)))</f>
        <v>0</v>
      </c>
      <c r="BB324" s="48" t="n">
        <f aca="false">IF(OR(N(BB$5)=0,BB$6=""),0,BB$5*((DATE(YEAR($B324),MONTH($B324),MIN(BB$6,DAY(EOMONTH($B324,0))))&gt;=$B324)*(DATE(YEAR($B324),MONTH($B324),MIN(BB$6,DAY(EOMONTH($B324,0))))&lt;$C324)+(DATE(YEAR($B324),MONTH($B324)+1,MIN(BB$6,DAY(EOMONTH($B324,1))))&gt;=$B324)*(DATE(YEAR($B324),MONTH($B324)+1,MIN(BB$6,DAY(EOMONTH($B324,1))))&lt;$C324)))</f>
        <v>0</v>
      </c>
      <c r="BC324" s="48" t="n">
        <f aca="false">IF(OR(N(BC$5)=0,BC$6=""),0,BC$5*((DATE(YEAR($B324),MONTH($B324),MIN(BC$6,DAY(EOMONTH($B324,0))))&gt;=$B324)*(DATE(YEAR($B324),MONTH($B324),MIN(BC$6,DAY(EOMONTH($B324,0))))&lt;$C324)+(DATE(YEAR($B324),MONTH($B324)+1,MIN(BC$6,DAY(EOMONTH($B324,1))))&gt;=$B324)*(DATE(YEAR($B324),MONTH($B324)+1,MIN(BC$6,DAY(EOMONTH($B324,1))))&lt;$C324)))</f>
        <v>0</v>
      </c>
      <c r="BD324" s="48" t="n">
        <f aca="false">IF(OR(N(BD$5)=0,BD$6=""),0,BD$5*((DATE(YEAR($B324),MONTH($B324),MIN(BD$6,DAY(EOMONTH($B324,0))))&gt;=$B324)*(DATE(YEAR($B324),MONTH($B324),MIN(BD$6,DAY(EOMONTH($B324,0))))&lt;$C324)+(DATE(YEAR($B324),MONTH($B324)+1,MIN(BD$6,DAY(EOMONTH($B324,1))))&gt;=$B324)*(DATE(YEAR($B324),MONTH($B324)+1,MIN(BD$6,DAY(EOMONTH($B324,1))))&lt;$C324)))</f>
        <v>0</v>
      </c>
      <c r="BE324" s="48" t="n">
        <f aca="false">IF(OR(N(BE$5)=0,BE$6=""),0,BE$5*((DATE(YEAR($B324),MONTH($B324),MIN(BE$6,DAY(EOMONTH($B324,0))))&gt;=$B324)*(DATE(YEAR($B324),MONTH($B324),MIN(BE$6,DAY(EOMONTH($B324,0))))&lt;$C324)+(DATE(YEAR($B324),MONTH($B324)+1,MIN(BE$6,DAY(EOMONTH($B324,1))))&gt;=$B324)*(DATE(YEAR($B324),MONTH($B324)+1,MIN(BE$6,DAY(EOMONTH($B324,1))))&lt;$C324)))</f>
        <v>0</v>
      </c>
      <c r="BF324" s="48" t="n">
        <f aca="false">IF(OR(N(BF$5)=0,BF$6=""),0,BF$5*((DATE(YEAR($B324),MONTH($B324),MIN(BF$6,DAY(EOMONTH($B324,0))))&gt;=$B324)*(DATE(YEAR($B324),MONTH($B324),MIN(BF$6,DAY(EOMONTH($B324,0))))&lt;$C324)+(DATE(YEAR($B324),MONTH($B324)+1,MIN(BF$6,DAY(EOMONTH($B324,1))))&gt;=$B324)*(DATE(YEAR($B324),MONTH($B324)+1,MIN(BF$6,DAY(EOMONTH($B324,1))))&lt;$C324)))</f>
        <v>0</v>
      </c>
      <c r="BG324" s="48" t="n">
        <f aca="false">IF(OR(N(BG$5)=0,BG$6=""),0,BG$5*((DATE(YEAR($B324),MONTH($B324),MIN(BG$6,DAY(EOMONTH($B324,0))))&gt;=$B324)*(DATE(YEAR($B324),MONTH($B324),MIN(BG$6,DAY(EOMONTH($B324,0))))&lt;$C324)+(DATE(YEAR($B324),MONTH($B324)+1,MIN(BG$6,DAY(EOMONTH($B324,1))))&gt;=$B324)*(DATE(YEAR($B324),MONTH($B324)+1,MIN(BG$6,DAY(EOMONTH($B324,1))))&lt;$C324)))</f>
        <v>0</v>
      </c>
      <c r="BH324" s="48" t="n">
        <f aca="false">IF(OR(N(BH$5)=0,BH$6=""),0,BH$5*((DATE(YEAR($B324),MONTH($B324),MIN(BH$6,DAY(EOMONTH($B324,0))))&gt;=$B324)*(DATE(YEAR($B324),MONTH($B324),MIN(BH$6,DAY(EOMONTH($B324,0))))&lt;$C324)+(DATE(YEAR($B324),MONTH($B324)+1,MIN(BH$6,DAY(EOMONTH($B324,1))))&gt;=$B324)*(DATE(YEAR($B324),MONTH($B324)+1,MIN(BH$6,DAY(EOMONTH($B324,1))))&lt;$C324)))</f>
        <v>0</v>
      </c>
      <c r="BI324" s="48" t="n">
        <f aca="false">IF(OR(N(BI$5)=0,BI$6=""),0,BI$5*((DATE(YEAR($B324),MONTH($B324),MIN(BI$6,DAY(EOMONTH($B324,0))))&gt;=$B324)*(DATE(YEAR($B324),MONTH($B324),MIN(BI$6,DAY(EOMONTH($B324,0))))&lt;$C324)+(DATE(YEAR($B324),MONTH($B324)+1,MIN(BI$6,DAY(EOMONTH($B324,1))))&gt;=$B324)*(DATE(YEAR($B324),MONTH($B324)+1,MIN(BI$6,DAY(EOMONTH($B324,1))))&lt;$C324)))</f>
        <v>0</v>
      </c>
      <c r="BJ324" s="48" t="n">
        <f aca="false">IF(OR(N(BJ$5)=0,BJ$6=""),0,BJ$5*((DATE(YEAR($B324),MONTH($B324),MIN(BJ$6,DAY(EOMONTH($B324,0))))&gt;=$B324)*(DATE(YEAR($B324),MONTH($B324),MIN(BJ$6,DAY(EOMONTH($B324,0))))&lt;$C324)+(DATE(YEAR($B324),MONTH($B324)+1,MIN(BJ$6,DAY(EOMONTH($B324,1))))&gt;=$B324)*(DATE(YEAR($B324),MONTH($B324)+1,MIN(BJ$6,DAY(EOMONTH($B324,1))))&lt;$C324)))</f>
        <v>0</v>
      </c>
      <c r="BK324" s="48" t="n">
        <f aca="false">IF(OR(N(BK$5)=0,BK$6=""),0,BK$5*((DATE(YEAR($B324),MONTH($B324),MIN(BK$6,DAY(EOMONTH($B324,0))))&gt;=$B324)*(DATE(YEAR($B324),MONTH($B324),MIN(BK$6,DAY(EOMONTH($B324,0))))&lt;$C324)+(DATE(YEAR($B324),MONTH($B324)+1,MIN(BK$6,DAY(EOMONTH($B324,1))))&gt;=$B324)*(DATE(YEAR($B324),MONTH($B324)+1,MIN(BK$6,DAY(EOMONTH($B324,1))))&lt;$C324)))</f>
        <v>0</v>
      </c>
      <c r="BL324" s="48" t="n">
        <f aca="false">IF(OR(N(BL$5)=0,BL$6=""),0,BL$5*((DATE(YEAR($B324),MONTH($B324),MIN(BL$6,DAY(EOMONTH($B324,0))))&gt;=$B324)*(DATE(YEAR($B324),MONTH($B324),MIN(BL$6,DAY(EOMONTH($B324,0))))&lt;$C324)+(DATE(YEAR($B324),MONTH($B324)+1,MIN(BL$6,DAY(EOMONTH($B324,1))))&gt;=$B324)*(DATE(YEAR($B324),MONTH($B324)+1,MIN(BL$6,DAY(EOMONTH($B324,1))))&lt;$C324)))</f>
        <v>0</v>
      </c>
      <c r="BM324" s="48" t="n">
        <f aca="false">IF(OR(N(BM$5)=0,BM$6=""),0,BM$5*((DATE(YEAR($B324),MONTH($B324),MIN(BM$6,DAY(EOMONTH($B324,0))))&gt;=$B324)*(DATE(YEAR($B324),MONTH($B324),MIN(BM$6,DAY(EOMONTH($B324,0))))&lt;$C324)+(DATE(YEAR($B324),MONTH($B324)+1,MIN(BM$6,DAY(EOMONTH($B324,1))))&gt;=$B324)*(DATE(YEAR($B324),MONTH($B324)+1,MIN(BM$6,DAY(EOMONTH($B324,1))))&lt;$C324)))</f>
        <v>0</v>
      </c>
      <c r="BN324" s="48" t="n">
        <f aca="false">IF(OR(N(BN$5)=0,BN$6=""),0,BN$5*((DATE(YEAR($B324),MONTH($B324),MIN(BN$6,DAY(EOMONTH($B324,0))))&gt;=$B324)*(DATE(YEAR($B324),MONTH($B324),MIN(BN$6,DAY(EOMONTH($B324,0))))&lt;$C324)+(DATE(YEAR($B324),MONTH($B324)+1,MIN(BN$6,DAY(EOMONTH($B324,1))))&gt;=$B324)*(DATE(YEAR($B324),MONTH($B324)+1,MIN(BN$6,DAY(EOMONTH($B324,1))))&lt;$C324)))</f>
        <v>0</v>
      </c>
      <c r="BO324" s="48" t="n">
        <f aca="false">IF(OR(N(BO$5)=0,BO$6=""),0,BO$5*((DATE(YEAR($B324),MONTH($B324),MIN(BO$6,DAY(EOMONTH($B324,0))))&gt;=$B324)*(DATE(YEAR($B324),MONTH($B324),MIN(BO$6,DAY(EOMONTH($B324,0))))&lt;$C324)+(DATE(YEAR($B324),MONTH($B324)+1,MIN(BO$6,DAY(EOMONTH($B324,1))))&gt;=$B324)*(DATE(YEAR($B324),MONTH($B324)+1,MIN(BO$6,DAY(EOMONTH($B324,1))))&lt;$C324)))</f>
        <v>0</v>
      </c>
      <c r="BP324" s="48" t="n">
        <f aca="false">IF(OR(N(BP$5)=0,BP$6=""),0,BP$5*((DATE(YEAR($B324),MONTH($B324),MIN(BP$6,DAY(EOMONTH($B324,0))))&gt;=$B324)*(DATE(YEAR($B324),MONTH($B324),MIN(BP$6,DAY(EOMONTH($B324,0))))&lt;$C324)+(DATE(YEAR($B324),MONTH($B324)+1,MIN(BP$6,DAY(EOMONTH($B324,1))))&gt;=$B324)*(DATE(YEAR($B324),MONTH($B324)+1,MIN(BP$6,DAY(EOMONTH($B324,1))))&lt;$C324)))</f>
        <v>0</v>
      </c>
      <c r="BQ324" s="48" t="n">
        <f aca="false">IF(OR(N(BQ$5)=0,BQ$6=""),0,BQ$5*((DATE(YEAR($B324),MONTH($B324),MIN(BQ$6,DAY(EOMONTH($B324,0))))&gt;=$B324)*(DATE(YEAR($B324),MONTH($B324),MIN(BQ$6,DAY(EOMONTH($B324,0))))&lt;$C324)+(DATE(YEAR($B324),MONTH($B324)+1,MIN(BQ$6,DAY(EOMONTH($B324,1))))&gt;=$B324)*(DATE(YEAR($B324),MONTH($B324)+1,MIN(BQ$6,DAY(EOMONTH($B324,1))))&lt;$C324)))</f>
        <v>0</v>
      </c>
      <c r="BR324" s="48" t="n">
        <f aca="false">IF(OR(N(BR$5)=0,BR$6=""),0,BR$5*((DATE(YEAR($B324),MONTH($B324),MIN(BR$6,DAY(EOMONTH($B324,0))))&gt;=$B324)*(DATE(YEAR($B324),MONTH($B324),MIN(BR$6,DAY(EOMONTH($B324,0))))&lt;$C324)+(DATE(YEAR($B324),MONTH($B324)+1,MIN(BR$6,DAY(EOMONTH($B324,1))))&gt;=$B324)*(DATE(YEAR($B324),MONTH($B324)+1,MIN(BR$6,DAY(EOMONTH($B324,1))))&lt;$C324)))</f>
        <v>0</v>
      </c>
      <c r="BS324" s="48" t="n">
        <f aca="false">IF(OR(N(BS$5)=0,BS$6=""),0,BS$5*((DATE(YEAR($B324),MONTH($B324),MIN(BS$6,DAY(EOMONTH($B324,0))))&gt;=$B324)*(DATE(YEAR($B324),MONTH($B324),MIN(BS$6,DAY(EOMONTH($B324,0))))&lt;$C324)+(DATE(YEAR($B324),MONTH($B324)+1,MIN(BS$6,DAY(EOMONTH($B324,1))))&gt;=$B324)*(DATE(YEAR($B324),MONTH($B324)+1,MIN(BS$6,DAY(EOMONTH($B324,1))))&lt;$C324)))</f>
        <v>0</v>
      </c>
      <c r="BT324" s="48" t="n">
        <f aca="false">IF(OR(N(BT$5)=0,BT$6=""),0,BT$5*((DATE(YEAR($B324),MONTH($B324),MIN(BT$6,DAY(EOMONTH($B324,0))))&gt;=$B324)*(DATE(YEAR($B324),MONTH($B324),MIN(BT$6,DAY(EOMONTH($B324,0))))&lt;$C324)+(DATE(YEAR($B324),MONTH($B324)+1,MIN(BT$6,DAY(EOMONTH($B324,1))))&gt;=$B324)*(DATE(YEAR($B324),MONTH($B324)+1,MIN(BT$6,DAY(EOMONTH($B324,1))))&lt;$C324)))</f>
        <v>0</v>
      </c>
      <c r="BU324" s="48" t="n">
        <f aca="false">IF(OR(N(BU$5)=0,BU$6=""),0,BU$5*((DATE(YEAR($B324),MONTH($B324),MIN(BU$6,DAY(EOMONTH($B324,0))))&gt;=$B324)*(DATE(YEAR($B324),MONTH($B324),MIN(BU$6,DAY(EOMONTH($B324,0))))&lt;$C324)+(DATE(YEAR($B324),MONTH($B324)+1,MIN(BU$6,DAY(EOMONTH($B324,1))))&gt;=$B324)*(DATE(YEAR($B324),MONTH($B324)+1,MIN(BU$6,DAY(EOMONTH($B324,1))))&lt;$C324)))</f>
        <v>0</v>
      </c>
      <c r="BV324" s="48" t="n">
        <f aca="false">IF(OR(N(BV$5)=0,BV$6=""),0,BV$5*((DATE(YEAR($B324),MONTH($B324),MIN(BV$6,DAY(EOMONTH($B324,0))))&gt;=$B324)*(DATE(YEAR($B324),MONTH($B324),MIN(BV$6,DAY(EOMONTH($B324,0))))&lt;$C324)+(DATE(YEAR($B324),MONTH($B324)+1,MIN(BV$6,DAY(EOMONTH($B324,1))))&gt;=$B324)*(DATE(YEAR($B324),MONTH($B324)+1,MIN(BV$6,DAY(EOMONTH($B324,1))))&lt;$C324)))</f>
        <v>0</v>
      </c>
      <c r="BW324" s="48" t="n">
        <f aca="false">IF(OR(N(BW$5)=0,BW$6=""),0,BW$5*((DATE(YEAR($B324),MONTH($B324),MIN(BW$6,DAY(EOMONTH($B324,0))))&gt;=$B324)*(DATE(YEAR($B324),MONTH($B324),MIN(BW$6,DAY(EOMONTH($B324,0))))&lt;$C324)+(DATE(YEAR($B324),MONTH($B324)+1,MIN(BW$6,DAY(EOMONTH($B324,1))))&gt;=$B324)*(DATE(YEAR($B324),MONTH($B324)+1,MIN(BW$6,DAY(EOMONTH($B324,1))))&lt;$C324)))</f>
        <v>0</v>
      </c>
      <c r="BX324" s="48" t="n">
        <f aca="false">MIN(Z324,(FT323*(1+FT$5/Setup!$C$36)+IF($V324=1,N($F324),0)))</f>
        <v>0</v>
      </c>
      <c r="BY324" s="48" t="n">
        <f aca="false">MIN(AA324,(FU323*(1+FU$5/Setup!$C$36)+IF($V324=2,N($F324),0)))</f>
        <v>0</v>
      </c>
      <c r="BZ324" s="48" t="n">
        <f aca="false">MIN(AB324,(FV323*(1+FV$5/Setup!$C$36)+IF($V324=3,N($F324),0)))</f>
        <v>0</v>
      </c>
      <c r="CA324" s="48" t="n">
        <f aca="false">MIN(AC324,(FW323*(1+FW$5/Setup!$C$36)+IF($V324=4,N($F324),0)))</f>
        <v>0</v>
      </c>
      <c r="CB324" s="48" t="n">
        <f aca="false">MIN(AD324,(FX323*(1+FX$5/Setup!$C$36)+IF($V324=5,N($F324),0)))</f>
        <v>0</v>
      </c>
      <c r="CC324" s="48" t="n">
        <f aca="false">MIN(AE324,(FY323*(1+FY$5/Setup!$C$36)+IF($V324=6,N($F324),0)))</f>
        <v>0</v>
      </c>
      <c r="CD324" s="48" t="n">
        <f aca="false">MIN(AF324,(FZ323*(1+FZ$5/Setup!$C$36)+IF($V324=7,N($F324),0)))</f>
        <v>0</v>
      </c>
      <c r="CE324" s="48" t="n">
        <f aca="false">MIN(AG324,(GA323*(1+GA$5/Setup!$C$36)+IF($V324=8,N($F324),0)))</f>
        <v>0</v>
      </c>
      <c r="CF324" s="48" t="n">
        <f aca="false">MIN(AH324,(GB323*(1+GB$5/Setup!$C$36)+IF($V324=9,N($F324),0)))</f>
        <v>0</v>
      </c>
      <c r="CG324" s="48" t="n">
        <f aca="false">MIN(AI324,(GC323*(1+GC$5/Setup!$C$36)+IF($V324=10,N($F324),0)))</f>
        <v>0</v>
      </c>
      <c r="CH324" s="48" t="n">
        <f aca="false">MIN(AJ324,(GD323*(1+GD$5/Setup!$C$36)+IF($V324=11,N($F324),0)))</f>
        <v>0</v>
      </c>
      <c r="CI324" s="48" t="n">
        <f aca="false">MIN(AK324,(GE323*(1+GE$5/Setup!$C$36)+IF($V324=12,N($F324),0)))</f>
        <v>0</v>
      </c>
      <c r="CJ324" s="48" t="n">
        <f aca="false">MIN(AL324,(GF323*(1+GF$5/Setup!$C$36)+IF($V324=13,N($F324),0)))</f>
        <v>0</v>
      </c>
      <c r="CK324" s="48" t="n">
        <f aca="false">MIN(AM324,(GG323*(1+GG$5/Setup!$C$36)+IF($V324=14,N($F324),0)))</f>
        <v>0</v>
      </c>
      <c r="CL324" s="48" t="n">
        <f aca="false">MIN(AN324,(GH323*(1+GH$5/Setup!$C$36)+IF($V324=15,N($F324),0)))</f>
        <v>0</v>
      </c>
      <c r="CM324" s="48" t="n">
        <f aca="false">MIN(AO324,(GI323*(1+GI$5/Setup!$C$36)+IF($V324=16,N($F324),0)))</f>
        <v>0</v>
      </c>
      <c r="CN324" s="48" t="n">
        <f aca="false">MIN(AP324,(GJ323*(1+GJ$5/Setup!$C$36)+IF($V324=17,N($F324),0)))</f>
        <v>0</v>
      </c>
      <c r="CO324" s="48" t="n">
        <f aca="false">MIN(AQ324,(GK323*(1+GK$5/Setup!$C$36)+IF($V324=18,N($F324),0)))</f>
        <v>0</v>
      </c>
      <c r="CP324" s="48" t="n">
        <f aca="false">MIN(AR324,(GL323*(1+GL$5/Setup!$C$36)+IF($V324=19,N($F324),0)))</f>
        <v>0</v>
      </c>
      <c r="CQ324" s="48" t="n">
        <f aca="false">MIN(AS324,(GM323*(1+GM$5/Setup!$C$36)+IF($V324=20,N($F324),0)))</f>
        <v>0</v>
      </c>
      <c r="CR324" s="48" t="n">
        <f aca="false">MIN(AT324,(GN323*(1+GN$5/Setup!$C$36)+IF($V324=21,N($F324),0)))</f>
        <v>0</v>
      </c>
      <c r="CS324" s="48" t="n">
        <f aca="false">MIN(AU324,(GO323*(1+GO$5/Setup!$C$36)+IF($V324=22,N($F324),0)))</f>
        <v>0</v>
      </c>
      <c r="CT324" s="48" t="n">
        <f aca="false">MIN(AV324,(GP323*(1+GP$5/Setup!$C$36)+IF($V324=23,N($F324),0)))</f>
        <v>0</v>
      </c>
      <c r="CU324" s="48" t="n">
        <f aca="false">MIN(AW324,(GQ323*(1+GQ$5/Setup!$C$36)+IF($V324=24,N($F324),0)))</f>
        <v>0</v>
      </c>
      <c r="CV324" s="48" t="n">
        <f aca="false">MIN(AX324,(GR323*(1+GR$5/Setup!$C$36)+IF($V324=25,N($F324),0)))</f>
        <v>0</v>
      </c>
      <c r="CW324" s="48" t="n">
        <f aca="false">MIN(AY324,(GS323*(1+GS$5/Setup!$C$36)+IF($V324=26,N($F324),0)))</f>
        <v>0</v>
      </c>
      <c r="CX324" s="48" t="n">
        <f aca="false">MIN(AZ324,(GT323*(1+GT$5/Setup!$C$36)+IF($V324=27,N($F324),0)))</f>
        <v>0</v>
      </c>
      <c r="CY324" s="48" t="n">
        <f aca="false">MIN(BA324,(GU323*(1+GU$5/Setup!$C$36)+IF($V324=28,N($F324),0)))</f>
        <v>0</v>
      </c>
      <c r="CZ324" s="48" t="n">
        <f aca="false">MIN(BB324,(GV323*(1+GV$5/Setup!$C$36)+IF($V324=29,N($F324),0)))</f>
        <v>0</v>
      </c>
      <c r="DA324" s="48" t="n">
        <f aca="false">MIN(BC324,(GW323*(1+GW$5/Setup!$C$36)+IF($V324=30,N($F324),0)))</f>
        <v>0</v>
      </c>
      <c r="DB324" s="48" t="n">
        <f aca="false">MIN(BD324,(GX323*(1+GX$5/Setup!$C$36)+IF($V324=31,N($F324),0)))</f>
        <v>0</v>
      </c>
      <c r="DC324" s="48" t="n">
        <f aca="false">MIN(BE324,(GY323*(1+GY$5/Setup!$C$36)+IF($V324=32,N($F324),0)))</f>
        <v>0</v>
      </c>
      <c r="DD324" s="48" t="n">
        <f aca="false">MIN(BF324,(GZ323*(1+GZ$5/Setup!$C$36)+IF($V324=33,N($F324),0)))</f>
        <v>0</v>
      </c>
      <c r="DE324" s="48" t="n">
        <f aca="false">MIN(BG324,(HA323*(1+HA$5/Setup!$C$36)+IF($V324=34,N($F324),0)))</f>
        <v>0</v>
      </c>
      <c r="DF324" s="48" t="n">
        <f aca="false">MIN(BH324,(HB323*(1+HB$5/Setup!$C$36)+IF($V324=35,N($F324),0)))</f>
        <v>0</v>
      </c>
      <c r="DG324" s="48" t="n">
        <f aca="false">MIN(BI324,(HC323*(1+HC$5/Setup!$C$36)+IF($V324=36,N($F324),0)))</f>
        <v>0</v>
      </c>
      <c r="DH324" s="48" t="n">
        <f aca="false">MIN(BJ324,(HD323*(1+HD$5/Setup!$C$36)+IF($V324=37,N($F324),0)))</f>
        <v>0</v>
      </c>
      <c r="DI324" s="48" t="n">
        <f aca="false">MIN(BK324,(HE323*(1+HE$5/Setup!$C$36)+IF($V324=38,N($F324),0)))</f>
        <v>0</v>
      </c>
      <c r="DJ324" s="48" t="n">
        <f aca="false">MIN(BL324,(HF323*(1+HF$5/Setup!$C$36)+IF($V324=39,N($F324),0)))</f>
        <v>0</v>
      </c>
      <c r="DK324" s="48" t="n">
        <f aca="false">MIN(BM324,(HG323*(1+HG$5/Setup!$C$36)+IF($V324=40,N($F324),0)))</f>
        <v>0</v>
      </c>
      <c r="DL324" s="48" t="n">
        <f aca="false">MIN(BN324,(HH323*(1+HH$5/Setup!$C$36)+IF($V324=41,N($F324),0)))</f>
        <v>0</v>
      </c>
      <c r="DM324" s="48" t="n">
        <f aca="false">MIN(BO324,(HI323*(1+HI$5/Setup!$C$36)+IF($V324=42,N($F324),0)))</f>
        <v>0</v>
      </c>
      <c r="DN324" s="48" t="n">
        <f aca="false">MIN(BP324,(HJ323*(1+HJ$5/Setup!$C$36)+IF($V324=43,N($F324),0)))</f>
        <v>0</v>
      </c>
      <c r="DO324" s="48" t="n">
        <f aca="false">MIN(BQ324,(HK323*(1+HK$5/Setup!$C$36)+IF($V324=44,N($F324),0)))</f>
        <v>0</v>
      </c>
      <c r="DP324" s="48" t="n">
        <f aca="false">MIN(BR324,(HL323*(1+HL$5/Setup!$C$36)+IF($V324=45,N($F324),0)))</f>
        <v>0</v>
      </c>
      <c r="DQ324" s="48" t="n">
        <f aca="false">MIN(BS324,(HM323*(1+HM$5/Setup!$C$36)+IF($V324=46,N($F324),0)))</f>
        <v>0</v>
      </c>
      <c r="DR324" s="48" t="n">
        <f aca="false">MIN(BT324,(HN323*(1+HN$5/Setup!$C$36)+IF($V324=47,N($F324),0)))</f>
        <v>0</v>
      </c>
      <c r="DS324" s="48" t="n">
        <f aca="false">MIN(BU324,(HO323*(1+HO$5/Setup!$C$36)+IF($V324=48,N($F324),0)))</f>
        <v>0</v>
      </c>
      <c r="DT324" s="48" t="n">
        <f aca="false">MIN(BV324,(HP323*(1+HP$5/Setup!$C$36)+IF($V324=49,N($F324),0)))</f>
        <v>0</v>
      </c>
      <c r="DU324" s="48" t="n">
        <f aca="false">MIN(BW324,(HQ323*(1+HQ$5/Setup!$C$36)+IF($V324=50,N($F324),0)))</f>
        <v>0</v>
      </c>
      <c r="DV324" s="48" t="n">
        <f aca="false">MIN(MAX((FT323*(1+FT$5/Setup!$C$36)+IF($V324=1,N($F324),0))-BX324,0),MAX($P324-0,0))</f>
        <v>0</v>
      </c>
      <c r="DW324" s="48" t="n">
        <f aca="false">MIN(MAX((FU323*(1+FU$5/Setup!$C$36)+IF($V324=2,N($F324),0))-BY324,0),MAX($P324-SUM(DV324:DV324),0))</f>
        <v>0</v>
      </c>
      <c r="DX324" s="48" t="n">
        <f aca="false">MIN(MAX((FV323*(1+FV$5/Setup!$C$36)+IF($V324=3,N($F324),0))-BZ324,0),MAX($P324-SUM(DV324:DW324),0))</f>
        <v>0</v>
      </c>
      <c r="DY324" s="48" t="n">
        <f aca="false">MIN(MAX((FW323*(1+FW$5/Setup!$C$36)+IF($V324=4,N($F324),0))-CA324,0),MAX($P324-SUM(DV324:DX324),0))</f>
        <v>0</v>
      </c>
      <c r="DZ324" s="48" t="n">
        <f aca="false">MIN(MAX((FX323*(1+FX$5/Setup!$C$36)+IF($V324=5,N($F324),0))-CB324,0),MAX($P324-SUM(DV324:DY324),0))</f>
        <v>0</v>
      </c>
      <c r="EA324" s="48" t="n">
        <f aca="false">MIN(MAX((FY323*(1+FY$5/Setup!$C$36)+IF($V324=6,N($F324),0))-CC324,0),MAX($P324-SUM(DV324:DZ324),0))</f>
        <v>0</v>
      </c>
      <c r="EB324" s="48" t="n">
        <f aca="false">MIN(MAX((FZ323*(1+FZ$5/Setup!$C$36)+IF($V324=7,N($F324),0))-CD324,0),MAX($P324-SUM(DV324:EA324),0))</f>
        <v>0</v>
      </c>
      <c r="EC324" s="48" t="n">
        <f aca="false">MIN(MAX((GA323*(1+GA$5/Setup!$C$36)+IF($V324=8,N($F324),0))-CE324,0),MAX($P324-SUM(DV324:EB324),0))</f>
        <v>0</v>
      </c>
      <c r="ED324" s="48" t="n">
        <f aca="false">MIN(MAX((GB323*(1+GB$5/Setup!$C$36)+IF($V324=9,N($F324),0))-CF324,0),MAX($P324-SUM(DV324:EC324),0))</f>
        <v>0</v>
      </c>
      <c r="EE324" s="48" t="n">
        <f aca="false">MIN(MAX((GC323*(1+GC$5/Setup!$C$36)+IF($V324=10,N($F324),0))-CG324,0),MAX($P324-SUM(DV324:ED324),0))</f>
        <v>0</v>
      </c>
      <c r="EF324" s="48" t="n">
        <f aca="false">MIN(MAX((GD323*(1+GD$5/Setup!$C$36)+IF($V324=11,N($F324),0))-CH324,0),MAX($P324-SUM(DV324:EE324),0))</f>
        <v>0</v>
      </c>
      <c r="EG324" s="48" t="n">
        <f aca="false">MIN(MAX((GE323*(1+GE$5/Setup!$C$36)+IF($V324=12,N($F324),0))-CI324,0),MAX($P324-SUM(DV324:EF324),0))</f>
        <v>0</v>
      </c>
      <c r="EH324" s="48" t="n">
        <f aca="false">MIN(MAX((GF323*(1+GF$5/Setup!$C$36)+IF($V324=13,N($F324),0))-CJ324,0),MAX($P324-SUM(DV324:EG324),0))</f>
        <v>0</v>
      </c>
      <c r="EI324" s="48" t="n">
        <f aca="false">MIN(MAX((GG323*(1+GG$5/Setup!$C$36)+IF($V324=14,N($F324),0))-CK324,0),MAX($P324-SUM(DV324:EH324),0))</f>
        <v>0</v>
      </c>
      <c r="EJ324" s="48" t="n">
        <f aca="false">MIN(MAX((GH323*(1+GH$5/Setup!$C$36)+IF($V324=15,N($F324),0))-CL324,0),MAX($P324-SUM(DV324:EI324),0))</f>
        <v>0</v>
      </c>
      <c r="EK324" s="48" t="n">
        <f aca="false">MIN(MAX((GI323*(1+GI$5/Setup!$C$36)+IF($V324=16,N($F324),0))-CM324,0),MAX($P324-SUM(DV324:EJ324),0))</f>
        <v>0</v>
      </c>
      <c r="EL324" s="48" t="n">
        <f aca="false">MIN(MAX((GJ323*(1+GJ$5/Setup!$C$36)+IF($V324=17,N($F324),0))-CN324,0),MAX($P324-SUM(DV324:EK324),0))</f>
        <v>0</v>
      </c>
      <c r="EM324" s="48" t="n">
        <f aca="false">MIN(MAX((GK323*(1+GK$5/Setup!$C$36)+IF($V324=18,N($F324),0))-CO324,0),MAX($P324-SUM(DV324:EL324),0))</f>
        <v>0</v>
      </c>
      <c r="EN324" s="48" t="n">
        <f aca="false">MIN(MAX((GL323*(1+GL$5/Setup!$C$36)+IF($V324=19,N($F324),0))-CP324,0),MAX($P324-SUM(DV324:EM324),0))</f>
        <v>0</v>
      </c>
      <c r="EO324" s="48" t="n">
        <f aca="false">MIN(MAX((GM323*(1+GM$5/Setup!$C$36)+IF($V324=20,N($F324),0))-CQ324,0),MAX($P324-SUM(DV324:EN324),0))</f>
        <v>0</v>
      </c>
      <c r="EP324" s="48" t="n">
        <f aca="false">MIN(MAX((GN323*(1+GN$5/Setup!$C$36)+IF($V324=21,N($F324),0))-CR324,0),MAX($P324-SUM(DV324:EO324),0))</f>
        <v>0</v>
      </c>
      <c r="EQ324" s="48" t="n">
        <f aca="false">MIN(MAX((GO323*(1+GO$5/Setup!$C$36)+IF($V324=22,N($F324),0))-CS324,0),MAX($P324-SUM(DV324:EP324),0))</f>
        <v>0</v>
      </c>
      <c r="ER324" s="48" t="n">
        <f aca="false">MIN(MAX((GP323*(1+GP$5/Setup!$C$36)+IF($V324=23,N($F324),0))-CT324,0),MAX($P324-SUM(DV324:EQ324),0))</f>
        <v>0</v>
      </c>
      <c r="ES324" s="48" t="n">
        <f aca="false">MIN(MAX((GQ323*(1+GQ$5/Setup!$C$36)+IF($V324=24,N($F324),0))-CU324,0),MAX($P324-SUM(DV324:ER324),0))</f>
        <v>0</v>
      </c>
      <c r="ET324" s="48" t="n">
        <f aca="false">MIN(MAX((GR323*(1+GR$5/Setup!$C$36)+IF($V324=25,N($F324),0))-CV324,0),MAX($P324-SUM(DV324:ES324),0))</f>
        <v>0</v>
      </c>
      <c r="EU324" s="48" t="n">
        <f aca="false">MIN(MAX((GS323*(1+GS$5/Setup!$C$36)+IF($V324=26,N($F324),0))-CW324,0),MAX($P324-SUM(DV324:ET324),0))</f>
        <v>0</v>
      </c>
      <c r="EV324" s="48" t="n">
        <f aca="false">MIN(MAX((GT323*(1+GT$5/Setup!$C$36)+IF($V324=27,N($F324),0))-CX324,0),MAX($P324-SUM(DV324:EU324),0))</f>
        <v>0</v>
      </c>
      <c r="EW324" s="48" t="n">
        <f aca="false">MIN(MAX((GU323*(1+GU$5/Setup!$C$36)+IF($V324=28,N($F324),0))-CY324,0),MAX($P324-SUM(DV324:EV324),0))</f>
        <v>0</v>
      </c>
      <c r="EX324" s="48" t="n">
        <f aca="false">MIN(MAX((GV323*(1+GV$5/Setup!$C$36)+IF($V324=29,N($F324),0))-CZ324,0),MAX($P324-SUM(DV324:EW324),0))</f>
        <v>0</v>
      </c>
      <c r="EY324" s="48" t="n">
        <f aca="false">MIN(MAX((GW323*(1+GW$5/Setup!$C$36)+IF($V324=30,N($F324),0))-DA324,0),MAX($P324-SUM(DV324:EX324),0))</f>
        <v>0</v>
      </c>
      <c r="EZ324" s="48" t="n">
        <f aca="false">MIN(MAX((GX323*(1+GX$5/Setup!$C$36)+IF($V324=31,N($F324),0))-DB324,0),MAX($P324-SUM(DV324:EY324),0))</f>
        <v>0</v>
      </c>
      <c r="FA324" s="48" t="n">
        <f aca="false">MIN(MAX((GY323*(1+GY$5/Setup!$C$36)+IF($V324=32,N($F324),0))-DC324,0),MAX($P324-SUM(DV324:EZ324),0))</f>
        <v>0</v>
      </c>
      <c r="FB324" s="48" t="n">
        <f aca="false">MIN(MAX((GZ323*(1+GZ$5/Setup!$C$36)+IF($V324=33,N($F324),0))-DD324,0),MAX($P324-SUM(DV324:FA324),0))</f>
        <v>0</v>
      </c>
      <c r="FC324" s="48" t="n">
        <f aca="false">MIN(MAX((HA323*(1+HA$5/Setup!$C$36)+IF($V324=34,N($F324),0))-DE324,0),MAX($P324-SUM(DV324:FB324),0))</f>
        <v>0</v>
      </c>
      <c r="FD324" s="48" t="n">
        <f aca="false">MIN(MAX((HB323*(1+HB$5/Setup!$C$36)+IF($V324=35,N($F324),0))-DF324,0),MAX($P324-SUM(DV324:FC324),0))</f>
        <v>0</v>
      </c>
      <c r="FE324" s="48" t="n">
        <f aca="false">MIN(MAX((HC323*(1+HC$5/Setup!$C$36)+IF($V324=36,N($F324),0))-DG324,0),MAX($P324-SUM(DV324:FD324),0))</f>
        <v>0</v>
      </c>
      <c r="FF324" s="48" t="n">
        <f aca="false">MIN(MAX((HD323*(1+HD$5/Setup!$C$36)+IF($V324=37,N($F324),0))-DH324,0),MAX($P324-SUM(DV324:FE324),0))</f>
        <v>0</v>
      </c>
      <c r="FG324" s="48" t="n">
        <f aca="false">MIN(MAX((HE323*(1+HE$5/Setup!$C$36)+IF($V324=38,N($F324),0))-DI324,0),MAX($P324-SUM(DV324:FF324),0))</f>
        <v>0</v>
      </c>
      <c r="FH324" s="48" t="n">
        <f aca="false">MIN(MAX((HF323*(1+HF$5/Setup!$C$36)+IF($V324=39,N($F324),0))-DJ324,0),MAX($P324-SUM(DV324:FG324),0))</f>
        <v>0</v>
      </c>
      <c r="FI324" s="48" t="n">
        <f aca="false">MIN(MAX((HG323*(1+HG$5/Setup!$C$36)+IF($V324=40,N($F324),0))-DK324,0),MAX($P324-SUM(DV324:FH324),0))</f>
        <v>0</v>
      </c>
      <c r="FJ324" s="48" t="n">
        <f aca="false">MIN(MAX((HH323*(1+HH$5/Setup!$C$36)+IF($V324=41,N($F324),0))-DL324,0),MAX($P324-SUM(DV324:FI324),0))</f>
        <v>0</v>
      </c>
      <c r="FK324" s="48" t="n">
        <f aca="false">MIN(MAX((HI323*(1+HI$5/Setup!$C$36)+IF($V324=42,N($F324),0))-DM324,0),MAX($P324-SUM(DV324:FJ324),0))</f>
        <v>0</v>
      </c>
      <c r="FL324" s="48" t="n">
        <f aca="false">MIN(MAX((HJ323*(1+HJ$5/Setup!$C$36)+IF($V324=43,N($F324),0))-DN324,0),MAX($P324-SUM(DV324:FK324),0))</f>
        <v>0</v>
      </c>
      <c r="FM324" s="48" t="n">
        <f aca="false">MIN(MAX((HK323*(1+HK$5/Setup!$C$36)+IF($V324=44,N($F324),0))-DO324,0),MAX($P324-SUM(DV324:FL324),0))</f>
        <v>0</v>
      </c>
      <c r="FN324" s="48" t="n">
        <f aca="false">MIN(MAX((HL323*(1+HL$5/Setup!$C$36)+IF($V324=45,N($F324),0))-DP324,0),MAX($P324-SUM(DV324:FM324),0))</f>
        <v>0</v>
      </c>
      <c r="FO324" s="48" t="n">
        <f aca="false">MIN(MAX((HM323*(1+HM$5/Setup!$C$36)+IF($V324=46,N($F324),0))-DQ324,0),MAX($P324-SUM(DV324:FN324),0))</f>
        <v>0</v>
      </c>
      <c r="FP324" s="48" t="n">
        <f aca="false">MIN(MAX((HN323*(1+HN$5/Setup!$C$36)+IF($V324=47,N($F324),0))-DR324,0),MAX($P324-SUM(DV324:FO324),0))</f>
        <v>0</v>
      </c>
      <c r="FQ324" s="48" t="n">
        <f aca="false">MIN(MAX((HO323*(1+HO$5/Setup!$C$36)+IF($V324=48,N($F324),0))-DS324,0),MAX($P324-SUM(DV324:FP324),0))</f>
        <v>0</v>
      </c>
      <c r="FR324" s="48" t="n">
        <f aca="false">MIN(MAX((HP323*(1+HP$5/Setup!$C$36)+IF($V324=49,N($F324),0))-DT324,0),MAX($P324-SUM(DV324:FQ324),0))</f>
        <v>0</v>
      </c>
      <c r="FS324" s="48" t="n">
        <f aca="false">MIN(MAX((HQ323*(1+HQ$5/Setup!$C$36)+IF($V324=50,N($F324),0))-DU324,0),MAX($P324-SUM(DV324:FR324),0))</f>
        <v>0</v>
      </c>
      <c r="FT324" s="48" t="n">
        <f aca="false">IF((FT323*(1+FT$5/Setup!$C$36)+IF($V324=1,N($F324),0))-BX324-DV324&lt;0.005,0,(FT323*(1+FT$5/Setup!$C$36)+IF($V324=1,N($F324),0))-BX324-DV324)</f>
        <v>0</v>
      </c>
      <c r="FU324" s="48" t="n">
        <f aca="false">IF((FU323*(1+FU$5/Setup!$C$36)+IF($V324=2,N($F324),0))-BY324-DW324&lt;0.005,0,(FU323*(1+FU$5/Setup!$C$36)+IF($V324=2,N($F324),0))-BY324-DW324)</f>
        <v>0</v>
      </c>
      <c r="FV324" s="48" t="n">
        <f aca="false">IF((FV323*(1+FV$5/Setup!$C$36)+IF($V324=3,N($F324),0))-BZ324-DX324&lt;0.005,0,(FV323*(1+FV$5/Setup!$C$36)+IF($V324=3,N($F324),0))-BZ324-DX324)</f>
        <v>0</v>
      </c>
      <c r="FW324" s="48" t="n">
        <f aca="false">IF((FW323*(1+FW$5/Setup!$C$36)+IF($V324=4,N($F324),0))-CA324-DY324&lt;0.005,0,(FW323*(1+FW$5/Setup!$C$36)+IF($V324=4,N($F324),0))-CA324-DY324)</f>
        <v>0</v>
      </c>
      <c r="FX324" s="48" t="n">
        <f aca="false">IF((FX323*(1+FX$5/Setup!$C$36)+IF($V324=5,N($F324),0))-CB324-DZ324&lt;0.005,0,(FX323*(1+FX$5/Setup!$C$36)+IF($V324=5,N($F324),0))-CB324-DZ324)</f>
        <v>0</v>
      </c>
      <c r="FY324" s="48" t="n">
        <f aca="false">IF((FY323*(1+FY$5/Setup!$C$36)+IF($V324=6,N($F324),0))-CC324-EA324&lt;0.005,0,(FY323*(1+FY$5/Setup!$C$36)+IF($V324=6,N($F324),0))-CC324-EA324)</f>
        <v>0</v>
      </c>
      <c r="FZ324" s="48" t="n">
        <f aca="false">IF((FZ323*(1+FZ$5/Setup!$C$36)+IF($V324=7,N($F324),0))-CD324-EB324&lt;0.005,0,(FZ323*(1+FZ$5/Setup!$C$36)+IF($V324=7,N($F324),0))-CD324-EB324)</f>
        <v>0</v>
      </c>
      <c r="GA324" s="48" t="n">
        <f aca="false">IF((GA323*(1+GA$5/Setup!$C$36)+IF($V324=8,N($F324),0))-CE324-EC324&lt;0.005,0,(GA323*(1+GA$5/Setup!$C$36)+IF($V324=8,N($F324),0))-CE324-EC324)</f>
        <v>0</v>
      </c>
      <c r="GB324" s="48" t="n">
        <f aca="false">IF((GB323*(1+GB$5/Setup!$C$36)+IF($V324=9,N($F324),0))-CF324-ED324&lt;0.005,0,(GB323*(1+GB$5/Setup!$C$36)+IF($V324=9,N($F324),0))-CF324-ED324)</f>
        <v>0</v>
      </c>
      <c r="GC324" s="48" t="n">
        <f aca="false">IF((GC323*(1+GC$5/Setup!$C$36)+IF($V324=10,N($F324),0))-CG324-EE324&lt;0.005,0,(GC323*(1+GC$5/Setup!$C$36)+IF($V324=10,N($F324),0))-CG324-EE324)</f>
        <v>0</v>
      </c>
      <c r="GD324" s="48" t="n">
        <f aca="false">IF((GD323*(1+GD$5/Setup!$C$36)+IF($V324=11,N($F324),0))-CH324-EF324&lt;0.005,0,(GD323*(1+GD$5/Setup!$C$36)+IF($V324=11,N($F324),0))-CH324-EF324)</f>
        <v>0</v>
      </c>
      <c r="GE324" s="48" t="n">
        <f aca="false">IF((GE323*(1+GE$5/Setup!$C$36)+IF($V324=12,N($F324),0))-CI324-EG324&lt;0.005,0,(GE323*(1+GE$5/Setup!$C$36)+IF($V324=12,N($F324),0))-CI324-EG324)</f>
        <v>0</v>
      </c>
      <c r="GF324" s="48" t="n">
        <f aca="false">IF((GF323*(1+GF$5/Setup!$C$36)+IF($V324=13,N($F324),0))-CJ324-EH324&lt;0.005,0,(GF323*(1+GF$5/Setup!$C$36)+IF($V324=13,N($F324),0))-CJ324-EH324)</f>
        <v>0</v>
      </c>
      <c r="GG324" s="48" t="n">
        <f aca="false">IF((GG323*(1+GG$5/Setup!$C$36)+IF($V324=14,N($F324),0))-CK324-EI324&lt;0.005,0,(GG323*(1+GG$5/Setup!$C$36)+IF($V324=14,N($F324),0))-CK324-EI324)</f>
        <v>0</v>
      </c>
      <c r="GH324" s="48" t="n">
        <f aca="false">IF((GH323*(1+GH$5/Setup!$C$36)+IF($V324=15,N($F324),0))-CL324-EJ324&lt;0.005,0,(GH323*(1+GH$5/Setup!$C$36)+IF($V324=15,N($F324),0))-CL324-EJ324)</f>
        <v>0</v>
      </c>
      <c r="GI324" s="48" t="n">
        <f aca="false">IF((GI323*(1+GI$5/Setup!$C$36)+IF($V324=16,N($F324),0))-CM324-EK324&lt;0.005,0,(GI323*(1+GI$5/Setup!$C$36)+IF($V324=16,N($F324),0))-CM324-EK324)</f>
        <v>0</v>
      </c>
      <c r="GJ324" s="48" t="n">
        <f aca="false">IF((GJ323*(1+GJ$5/Setup!$C$36)+IF($V324=17,N($F324),0))-CN324-EL324&lt;0.005,0,(GJ323*(1+GJ$5/Setup!$C$36)+IF($V324=17,N($F324),0))-CN324-EL324)</f>
        <v>0</v>
      </c>
      <c r="GK324" s="48" t="n">
        <f aca="false">IF((GK323*(1+GK$5/Setup!$C$36)+IF($V324=18,N($F324),0))-CO324-EM324&lt;0.005,0,(GK323*(1+GK$5/Setup!$C$36)+IF($V324=18,N($F324),0))-CO324-EM324)</f>
        <v>0</v>
      </c>
      <c r="GL324" s="48" t="n">
        <f aca="false">IF((GL323*(1+GL$5/Setup!$C$36)+IF($V324=19,N($F324),0))-CP324-EN324&lt;0.005,0,(GL323*(1+GL$5/Setup!$C$36)+IF($V324=19,N($F324),0))-CP324-EN324)</f>
        <v>0</v>
      </c>
      <c r="GM324" s="48" t="n">
        <f aca="false">IF((GM323*(1+GM$5/Setup!$C$36)+IF($V324=20,N($F324),0))-CQ324-EO324&lt;0.005,0,(GM323*(1+GM$5/Setup!$C$36)+IF($V324=20,N($F324),0))-CQ324-EO324)</f>
        <v>0</v>
      </c>
      <c r="GN324" s="48" t="n">
        <f aca="false">IF((GN323*(1+GN$5/Setup!$C$36)+IF($V324=21,N($F324),0))-CR324-EP324&lt;0.005,0,(GN323*(1+GN$5/Setup!$C$36)+IF($V324=21,N($F324),0))-CR324-EP324)</f>
        <v>0</v>
      </c>
      <c r="GO324" s="48" t="n">
        <f aca="false">IF((GO323*(1+GO$5/Setup!$C$36)+IF($V324=22,N($F324),0))-CS324-EQ324&lt;0.005,0,(GO323*(1+GO$5/Setup!$C$36)+IF($V324=22,N($F324),0))-CS324-EQ324)</f>
        <v>0</v>
      </c>
      <c r="GP324" s="48" t="n">
        <f aca="false">IF((GP323*(1+GP$5/Setup!$C$36)+IF($V324=23,N($F324),0))-CT324-ER324&lt;0.005,0,(GP323*(1+GP$5/Setup!$C$36)+IF($V324=23,N($F324),0))-CT324-ER324)</f>
        <v>0</v>
      </c>
      <c r="GQ324" s="48" t="n">
        <f aca="false">IF((GQ323*(1+GQ$5/Setup!$C$36)+IF($V324=24,N($F324),0))-CU324-ES324&lt;0.005,0,(GQ323*(1+GQ$5/Setup!$C$36)+IF($V324=24,N($F324),0))-CU324-ES324)</f>
        <v>0</v>
      </c>
      <c r="GR324" s="48" t="n">
        <f aca="false">IF((GR323*(1+GR$5/Setup!$C$36)+IF($V324=25,N($F324),0))-CV324-ET324&lt;0.005,0,(GR323*(1+GR$5/Setup!$C$36)+IF($V324=25,N($F324),0))-CV324-ET324)</f>
        <v>0</v>
      </c>
      <c r="GS324" s="48" t="n">
        <f aca="false">IF((GS323*(1+GS$5/Setup!$C$36)+IF($V324=26,N($F324),0))-CW324-EU324&lt;0.005,0,(GS323*(1+GS$5/Setup!$C$36)+IF($V324=26,N($F324),0))-CW324-EU324)</f>
        <v>0</v>
      </c>
      <c r="GT324" s="48" t="n">
        <f aca="false">IF((GT323*(1+GT$5/Setup!$C$36)+IF($V324=27,N($F324),0))-CX324-EV324&lt;0.005,0,(GT323*(1+GT$5/Setup!$C$36)+IF($V324=27,N($F324),0))-CX324-EV324)</f>
        <v>0</v>
      </c>
      <c r="GU324" s="48" t="n">
        <f aca="false">IF((GU323*(1+GU$5/Setup!$C$36)+IF($V324=28,N($F324),0))-CY324-EW324&lt;0.005,0,(GU323*(1+GU$5/Setup!$C$36)+IF($V324=28,N($F324),0))-CY324-EW324)</f>
        <v>0</v>
      </c>
      <c r="GV324" s="48" t="n">
        <f aca="false">IF((GV323*(1+GV$5/Setup!$C$36)+IF($V324=29,N($F324),0))-CZ324-EX324&lt;0.005,0,(GV323*(1+GV$5/Setup!$C$36)+IF($V324=29,N($F324),0))-CZ324-EX324)</f>
        <v>0</v>
      </c>
      <c r="GW324" s="48" t="n">
        <f aca="false">IF((GW323*(1+GW$5/Setup!$C$36)+IF($V324=30,N($F324),0))-DA324-EY324&lt;0.005,0,(GW323*(1+GW$5/Setup!$C$36)+IF($V324=30,N($F324),0))-DA324-EY324)</f>
        <v>0</v>
      </c>
      <c r="GX324" s="48" t="n">
        <f aca="false">IF((GX323*(1+GX$5/Setup!$C$36)+IF($V324=31,N($F324),0))-DB324-EZ324&lt;0.005,0,(GX323*(1+GX$5/Setup!$C$36)+IF($V324=31,N($F324),0))-DB324-EZ324)</f>
        <v>0</v>
      </c>
      <c r="GY324" s="48" t="n">
        <f aca="false">IF((GY323*(1+GY$5/Setup!$C$36)+IF($V324=32,N($F324),0))-DC324-FA324&lt;0.005,0,(GY323*(1+GY$5/Setup!$C$36)+IF($V324=32,N($F324),0))-DC324-FA324)</f>
        <v>0</v>
      </c>
      <c r="GZ324" s="48" t="n">
        <f aca="false">IF((GZ323*(1+GZ$5/Setup!$C$36)+IF($V324=33,N($F324),0))-DD324-FB324&lt;0.005,0,(GZ323*(1+GZ$5/Setup!$C$36)+IF($V324=33,N($F324),0))-DD324-FB324)</f>
        <v>0</v>
      </c>
      <c r="HA324" s="48" t="n">
        <f aca="false">IF((HA323*(1+HA$5/Setup!$C$36)+IF($V324=34,N($F324),0))-DE324-FC324&lt;0.005,0,(HA323*(1+HA$5/Setup!$C$36)+IF($V324=34,N($F324),0))-DE324-FC324)</f>
        <v>0</v>
      </c>
      <c r="HB324" s="48" t="n">
        <f aca="false">IF((HB323*(1+HB$5/Setup!$C$36)+IF($V324=35,N($F324),0))-DF324-FD324&lt;0.005,0,(HB323*(1+HB$5/Setup!$C$36)+IF($V324=35,N($F324),0))-DF324-FD324)</f>
        <v>0</v>
      </c>
      <c r="HC324" s="48" t="n">
        <f aca="false">IF((HC323*(1+HC$5/Setup!$C$36)+IF($V324=36,N($F324),0))-DG324-FE324&lt;0.005,0,(HC323*(1+HC$5/Setup!$C$36)+IF($V324=36,N($F324),0))-DG324-FE324)</f>
        <v>0</v>
      </c>
      <c r="HD324" s="48" t="n">
        <f aca="false">IF((HD323*(1+HD$5/Setup!$C$36)+IF($V324=37,N($F324),0))-DH324-FF324&lt;0.005,0,(HD323*(1+HD$5/Setup!$C$36)+IF($V324=37,N($F324),0))-DH324-FF324)</f>
        <v>0</v>
      </c>
      <c r="HE324" s="48" t="n">
        <f aca="false">IF((HE323*(1+HE$5/Setup!$C$36)+IF($V324=38,N($F324),0))-DI324-FG324&lt;0.005,0,(HE323*(1+HE$5/Setup!$C$36)+IF($V324=38,N($F324),0))-DI324-FG324)</f>
        <v>0</v>
      </c>
      <c r="HF324" s="48" t="n">
        <f aca="false">IF((HF323*(1+HF$5/Setup!$C$36)+IF($V324=39,N($F324),0))-DJ324-FH324&lt;0.005,0,(HF323*(1+HF$5/Setup!$C$36)+IF($V324=39,N($F324),0))-DJ324-FH324)</f>
        <v>0</v>
      </c>
      <c r="HG324" s="48" t="n">
        <f aca="false">IF((HG323*(1+HG$5/Setup!$C$36)+IF($V324=40,N($F324),0))-DK324-FI324&lt;0.005,0,(HG323*(1+HG$5/Setup!$C$36)+IF($V324=40,N($F324),0))-DK324-FI324)</f>
        <v>0</v>
      </c>
      <c r="HH324" s="48" t="n">
        <f aca="false">IF((HH323*(1+HH$5/Setup!$C$36)+IF($V324=41,N($F324),0))-DL324-FJ324&lt;0.005,0,(HH323*(1+HH$5/Setup!$C$36)+IF($V324=41,N($F324),0))-DL324-FJ324)</f>
        <v>0</v>
      </c>
      <c r="HI324" s="48" t="n">
        <f aca="false">IF((HI323*(1+HI$5/Setup!$C$36)+IF($V324=42,N($F324),0))-DM324-FK324&lt;0.005,0,(HI323*(1+HI$5/Setup!$C$36)+IF($V324=42,N($F324),0))-DM324-FK324)</f>
        <v>0</v>
      </c>
      <c r="HJ324" s="48" t="n">
        <f aca="false">IF((HJ323*(1+HJ$5/Setup!$C$36)+IF($V324=43,N($F324),0))-DN324-FL324&lt;0.005,0,(HJ323*(1+HJ$5/Setup!$C$36)+IF($V324=43,N($F324),0))-DN324-FL324)</f>
        <v>0</v>
      </c>
      <c r="HK324" s="48" t="n">
        <f aca="false">IF((HK323*(1+HK$5/Setup!$C$36)+IF($V324=44,N($F324),0))-DO324-FM324&lt;0.005,0,(HK323*(1+HK$5/Setup!$C$36)+IF($V324=44,N($F324),0))-DO324-FM324)</f>
        <v>0</v>
      </c>
      <c r="HL324" s="48" t="n">
        <f aca="false">IF((HL323*(1+HL$5/Setup!$C$36)+IF($V324=45,N($F324),0))-DP324-FN324&lt;0.005,0,(HL323*(1+HL$5/Setup!$C$36)+IF($V324=45,N($F324),0))-DP324-FN324)</f>
        <v>0</v>
      </c>
      <c r="HM324" s="48" t="n">
        <f aca="false">IF((HM323*(1+HM$5/Setup!$C$36)+IF($V324=46,N($F324),0))-DQ324-FO324&lt;0.005,0,(HM323*(1+HM$5/Setup!$C$36)+IF($V324=46,N($F324),0))-DQ324-FO324)</f>
        <v>0</v>
      </c>
      <c r="HN324" s="48" t="n">
        <f aca="false">IF((HN323*(1+HN$5/Setup!$C$36)+IF($V324=47,N($F324),0))-DR324-FP324&lt;0.005,0,(HN323*(1+HN$5/Setup!$C$36)+IF($V324=47,N($F324),0))-DR324-FP324)</f>
        <v>0</v>
      </c>
      <c r="HO324" s="48" t="n">
        <f aca="false">IF((HO323*(1+HO$5/Setup!$C$36)+IF($V324=48,N($F324),0))-DS324-FQ324&lt;0.005,0,(HO323*(1+HO$5/Setup!$C$36)+IF($V324=48,N($F324),0))-DS324-FQ324)</f>
        <v>0</v>
      </c>
      <c r="HP324" s="48" t="n">
        <f aca="false">IF((HP323*(1+HP$5/Setup!$C$36)+IF($V324=49,N($F324),0))-DT324-FR324&lt;0.005,0,(HP323*(1+HP$5/Setup!$C$36)+IF($V324=49,N($F324),0))-DT324-FR324)</f>
        <v>0</v>
      </c>
      <c r="HQ324" s="48" t="n">
        <f aca="false">IF((HQ323*(1+HQ$5/Setup!$C$36)+IF($V324=50,N($F324),0))-DU324-FS324&lt;0.005,0,(HQ323*(1+HQ$5/Setup!$C$36)+IF($V324=50,N($F324),0))-DU324-FS324)</f>
        <v>0</v>
      </c>
    </row>
    <row r="325" customFormat="false" ht="15" hidden="false" customHeight="false" outlineLevel="0" collapsed="false">
      <c r="A325" s="44" t="n">
        <v>317</v>
      </c>
      <c r="B325" s="45" t="n">
        <f aca="false">IF(Setup!$C$7="Every month",EDATE(Setup!$C$8,($A325-1)),IF(Setup!$C$7="Twice a month",DATE(YEAR(Setup!$C$8),MONTH(Setup!$C$8)+INT((($A325-1)+Setup!$C$41)/2),MIN(IF(MOD(($A325-1)+Setup!$C$41,2)=0,Setup!$C$39,Setup!$C$40),DAY(EOMONTH(DATE(YEAR(Setup!$C$8),MONTH(Setup!$C$8)+INT((($A325-1)+Setup!$C$41)/2),1),0)))),Setup!$C$8+($A325-1)*IF(Setup!$C$7="Every week",7,14)))</f>
        <v>50749</v>
      </c>
      <c r="C325" s="45" t="n">
        <f aca="false">IF(Setup!$C$7="Every month",EDATE(Setup!$C$8,$A325),IF(Setup!$C$7="Twice a month",DATE(YEAR(Setup!$C$8),MONTH(Setup!$C$8)+INT(($A325+Setup!$C$41)/2),MIN(IF(MOD($A325+Setup!$C$41,2)=0,Setup!$C$39,Setup!$C$40),DAY(EOMONTH(DATE(YEAR(Setup!$C$8),MONTH(Setup!$C$8)+INT(($A325+Setup!$C$41)/2),1),0)))),Setup!$C$8+$A325*IF(Setup!$C$7="Every week",7,14)))</f>
        <v>50763</v>
      </c>
      <c r="D325" s="46"/>
      <c r="E325" s="47"/>
      <c r="F325" s="47"/>
      <c r="G325" s="47"/>
      <c r="H325" s="47"/>
      <c r="I325" s="48" t="n">
        <f aca="false">N(Setup!$C$11)+N(E325)</f>
        <v>100</v>
      </c>
      <c r="J325" s="48" t="n">
        <f aca="false">MIN(Setup!$C$37,MAX(I325,0))</f>
        <v>9.23076923076923</v>
      </c>
      <c r="K325" s="48" t="n">
        <f aca="false">MIN(MAX(N(Setup!$C$14)-L324,0),MAX(I325-J325,0))</f>
        <v>0</v>
      </c>
      <c r="L325" s="48" t="n">
        <f aca="false">L324+K325-N(G325)</f>
        <v>500</v>
      </c>
      <c r="M325" s="48" t="n">
        <f aca="false">M324+J325-N(H325)</f>
        <v>2926.15384615384</v>
      </c>
      <c r="N325" s="48" t="n">
        <f aca="false">SUM(BX325:DU325)</f>
        <v>0</v>
      </c>
      <c r="O325" s="48" t="n">
        <f aca="false">SUM(Z325:BW325)-N325</f>
        <v>65</v>
      </c>
      <c r="P325" s="48" t="n">
        <f aca="false">MAX(I325-J325-K325,0)+O325</f>
        <v>155.769230769231</v>
      </c>
      <c r="Q325" s="48" t="n">
        <f aca="false">SUM(DV325:FS325)</f>
        <v>0</v>
      </c>
      <c r="R325" s="49" t="n">
        <f aca="false">N325+J325+K325+Q325</f>
        <v>9.23076923076923</v>
      </c>
      <c r="S325" s="48" t="n">
        <f aca="false">T325-T324-N(F325)+N325+Q325</f>
        <v>0</v>
      </c>
      <c r="T325" s="49" t="n">
        <f aca="false">SUM(FT325:HQ325)</f>
        <v>0</v>
      </c>
      <c r="U325" s="44" t="str">
        <f aca="false">IF(T324&lt;0.005,"",INDEX(Helpers!$C$2:$C$51,IF(_xlfn.MINIFS($DV$6:$FS$6,DV325:FS325,"&gt;0.005")=0,V325,_xlfn.MINIFS($DV$6:$FS$6,DV325:FS325,"&gt;0.005"))))</f>
        <v/>
      </c>
      <c r="V325" s="44" t="n">
        <f aca="false">IF(_xlfn.MINIFS($FT$6:$HQ$6,FT324:HQ324,"&gt;0.005")=0,1,_xlfn.MINIFS($FT$6:$HQ$6,FT324:HQ324,"&gt;0.005"))</f>
        <v>1</v>
      </c>
      <c r="W325" s="44" t="n">
        <f aca="false">IF(AND(D325&lt;&gt;"Paid",T324&gt;0.005),1,0)</f>
        <v>0</v>
      </c>
      <c r="X325" s="48" t="n">
        <f aca="false">SUMPRODUCT(((Helpers!$G$2:$G$51*(1+(Helpers!$D$2:$D$51+0.000000001)/12)^(($B325-Setup!$C$8)/(365.25/12))-Helpers!$E$2:$E$51*((1+(Helpers!$D$2:$D$51+0.000000001)/12)^(($B325-Setup!$C$8)/(365.25/12))-1)/((Helpers!$D$2:$D$51+0.000000001)/12))&gt;0)*(Helpers!$G$2:$G$51*(1+(Helpers!$D$2:$D$51+0.000000001)/12)^(($B325-Setup!$C$8)/(365.25/12))-Helpers!$E$2:$E$51*((1+(Helpers!$D$2:$D$51+0.000000001)/12)^(($B325-Setup!$C$8)/(365.25/12))-1)/((Helpers!$D$2:$D$51+0.000000001)/12)))</f>
        <v>0</v>
      </c>
      <c r="Y325" s="48"/>
      <c r="Z325" s="48" t="n">
        <f aca="false">IF(OR(N(Z$5)=0,Z$6=""),0,Z$5*((DATE(YEAR($B325),MONTH($B325),MIN(Z$6,DAY(EOMONTH($B325,0))))&gt;=$B325)*(DATE(YEAR($B325),MONTH($B325),MIN(Z$6,DAY(EOMONTH($B325,0))))&lt;$C325)+(DATE(YEAR($B325),MONTH($B325)+1,MIN(Z$6,DAY(EOMONTH($B325,1))))&gt;=$B325)*(DATE(YEAR($B325),MONTH($B325)+1,MIN(Z$6,DAY(EOMONTH($B325,1))))&lt;$C325)))</f>
        <v>25</v>
      </c>
      <c r="AA325" s="48" t="n">
        <f aca="false">IF(OR(N(AA$5)=0,AA$6=""),0,AA$5*((DATE(YEAR($B325),MONTH($B325),MIN(AA$6,DAY(EOMONTH($B325,0))))&gt;=$B325)*(DATE(YEAR($B325),MONTH($B325),MIN(AA$6,DAY(EOMONTH($B325,0))))&lt;$C325)+(DATE(YEAR($B325),MONTH($B325)+1,MIN(AA$6,DAY(EOMONTH($B325,1))))&gt;=$B325)*(DATE(YEAR($B325),MONTH($B325)+1,MIN(AA$6,DAY(EOMONTH($B325,1))))&lt;$C325)))</f>
        <v>40</v>
      </c>
      <c r="AB325" s="48" t="n">
        <f aca="false">IF(OR(N(AB$5)=0,AB$6=""),0,AB$5*((DATE(YEAR($B325),MONTH($B325),MIN(AB$6,DAY(EOMONTH($B325,0))))&gt;=$B325)*(DATE(YEAR($B325),MONTH($B325),MIN(AB$6,DAY(EOMONTH($B325,0))))&lt;$C325)+(DATE(YEAR($B325),MONTH($B325)+1,MIN(AB$6,DAY(EOMONTH($B325,1))))&gt;=$B325)*(DATE(YEAR($B325),MONTH($B325)+1,MIN(AB$6,DAY(EOMONTH($B325,1))))&lt;$C325)))</f>
        <v>0</v>
      </c>
      <c r="AC325" s="48" t="n">
        <f aca="false">IF(OR(N(AC$5)=0,AC$6=""),0,AC$5*((DATE(YEAR($B325),MONTH($B325),MIN(AC$6,DAY(EOMONTH($B325,0))))&gt;=$B325)*(DATE(YEAR($B325),MONTH($B325),MIN(AC$6,DAY(EOMONTH($B325,0))))&lt;$C325)+(DATE(YEAR($B325),MONTH($B325)+1,MIN(AC$6,DAY(EOMONTH($B325,1))))&gt;=$B325)*(DATE(YEAR($B325),MONTH($B325)+1,MIN(AC$6,DAY(EOMONTH($B325,1))))&lt;$C325)))</f>
        <v>0</v>
      </c>
      <c r="AD325" s="48" t="n">
        <f aca="false">IF(OR(N(AD$5)=0,AD$6=""),0,AD$5*((DATE(YEAR($B325),MONTH($B325),MIN(AD$6,DAY(EOMONTH($B325,0))))&gt;=$B325)*(DATE(YEAR($B325),MONTH($B325),MIN(AD$6,DAY(EOMONTH($B325,0))))&lt;$C325)+(DATE(YEAR($B325),MONTH($B325)+1,MIN(AD$6,DAY(EOMONTH($B325,1))))&gt;=$B325)*(DATE(YEAR($B325),MONTH($B325)+1,MIN(AD$6,DAY(EOMONTH($B325,1))))&lt;$C325)))</f>
        <v>0</v>
      </c>
      <c r="AE325" s="48" t="n">
        <f aca="false">IF(OR(N(AE$5)=0,AE$6=""),0,AE$5*((DATE(YEAR($B325),MONTH($B325),MIN(AE$6,DAY(EOMONTH($B325,0))))&gt;=$B325)*(DATE(YEAR($B325),MONTH($B325),MIN(AE$6,DAY(EOMONTH($B325,0))))&lt;$C325)+(DATE(YEAR($B325),MONTH($B325)+1,MIN(AE$6,DAY(EOMONTH($B325,1))))&gt;=$B325)*(DATE(YEAR($B325),MONTH($B325)+1,MIN(AE$6,DAY(EOMONTH($B325,1))))&lt;$C325)))</f>
        <v>0</v>
      </c>
      <c r="AF325" s="48" t="n">
        <f aca="false">IF(OR(N(AF$5)=0,AF$6=""),0,AF$5*((DATE(YEAR($B325),MONTH($B325),MIN(AF$6,DAY(EOMONTH($B325,0))))&gt;=$B325)*(DATE(YEAR($B325),MONTH($B325),MIN(AF$6,DAY(EOMONTH($B325,0))))&lt;$C325)+(DATE(YEAR($B325),MONTH($B325)+1,MIN(AF$6,DAY(EOMONTH($B325,1))))&gt;=$B325)*(DATE(YEAR($B325),MONTH($B325)+1,MIN(AF$6,DAY(EOMONTH($B325,1))))&lt;$C325)))</f>
        <v>0</v>
      </c>
      <c r="AG325" s="48" t="n">
        <f aca="false">IF(OR(N(AG$5)=0,AG$6=""),0,AG$5*((DATE(YEAR($B325),MONTH($B325),MIN(AG$6,DAY(EOMONTH($B325,0))))&gt;=$B325)*(DATE(YEAR($B325),MONTH($B325),MIN(AG$6,DAY(EOMONTH($B325,0))))&lt;$C325)+(DATE(YEAR($B325),MONTH($B325)+1,MIN(AG$6,DAY(EOMONTH($B325,1))))&gt;=$B325)*(DATE(YEAR($B325),MONTH($B325)+1,MIN(AG$6,DAY(EOMONTH($B325,1))))&lt;$C325)))</f>
        <v>0</v>
      </c>
      <c r="AH325" s="48" t="n">
        <f aca="false">IF(OR(N(AH$5)=0,AH$6=""),0,AH$5*((DATE(YEAR($B325),MONTH($B325),MIN(AH$6,DAY(EOMONTH($B325,0))))&gt;=$B325)*(DATE(YEAR($B325),MONTH($B325),MIN(AH$6,DAY(EOMONTH($B325,0))))&lt;$C325)+(DATE(YEAR($B325),MONTH($B325)+1,MIN(AH$6,DAY(EOMONTH($B325,1))))&gt;=$B325)*(DATE(YEAR($B325),MONTH($B325)+1,MIN(AH$6,DAY(EOMONTH($B325,1))))&lt;$C325)))</f>
        <v>0</v>
      </c>
      <c r="AI325" s="48" t="n">
        <f aca="false">IF(OR(N(AI$5)=0,AI$6=""),0,AI$5*((DATE(YEAR($B325),MONTH($B325),MIN(AI$6,DAY(EOMONTH($B325,0))))&gt;=$B325)*(DATE(YEAR($B325),MONTH($B325),MIN(AI$6,DAY(EOMONTH($B325,0))))&lt;$C325)+(DATE(YEAR($B325),MONTH($B325)+1,MIN(AI$6,DAY(EOMONTH($B325,1))))&gt;=$B325)*(DATE(YEAR($B325),MONTH($B325)+1,MIN(AI$6,DAY(EOMONTH($B325,1))))&lt;$C325)))</f>
        <v>0</v>
      </c>
      <c r="AJ325" s="48" t="n">
        <f aca="false">IF(OR(N(AJ$5)=0,AJ$6=""),0,AJ$5*((DATE(YEAR($B325),MONTH($B325),MIN(AJ$6,DAY(EOMONTH($B325,0))))&gt;=$B325)*(DATE(YEAR($B325),MONTH($B325),MIN(AJ$6,DAY(EOMONTH($B325,0))))&lt;$C325)+(DATE(YEAR($B325),MONTH($B325)+1,MIN(AJ$6,DAY(EOMONTH($B325,1))))&gt;=$B325)*(DATE(YEAR($B325),MONTH($B325)+1,MIN(AJ$6,DAY(EOMONTH($B325,1))))&lt;$C325)))</f>
        <v>0</v>
      </c>
      <c r="AK325" s="48" t="n">
        <f aca="false">IF(OR(N(AK$5)=0,AK$6=""),0,AK$5*((DATE(YEAR($B325),MONTH($B325),MIN(AK$6,DAY(EOMONTH($B325,0))))&gt;=$B325)*(DATE(YEAR($B325),MONTH($B325),MIN(AK$6,DAY(EOMONTH($B325,0))))&lt;$C325)+(DATE(YEAR($B325),MONTH($B325)+1,MIN(AK$6,DAY(EOMONTH($B325,1))))&gt;=$B325)*(DATE(YEAR($B325),MONTH($B325)+1,MIN(AK$6,DAY(EOMONTH($B325,1))))&lt;$C325)))</f>
        <v>0</v>
      </c>
      <c r="AL325" s="48" t="n">
        <f aca="false">IF(OR(N(AL$5)=0,AL$6=""),0,AL$5*((DATE(YEAR($B325),MONTH($B325),MIN(AL$6,DAY(EOMONTH($B325,0))))&gt;=$B325)*(DATE(YEAR($B325),MONTH($B325),MIN(AL$6,DAY(EOMONTH($B325,0))))&lt;$C325)+(DATE(YEAR($B325),MONTH($B325)+1,MIN(AL$6,DAY(EOMONTH($B325,1))))&gt;=$B325)*(DATE(YEAR($B325),MONTH($B325)+1,MIN(AL$6,DAY(EOMONTH($B325,1))))&lt;$C325)))</f>
        <v>0</v>
      </c>
      <c r="AM325" s="48" t="n">
        <f aca="false">IF(OR(N(AM$5)=0,AM$6=""),0,AM$5*((DATE(YEAR($B325),MONTH($B325),MIN(AM$6,DAY(EOMONTH($B325,0))))&gt;=$B325)*(DATE(YEAR($B325),MONTH($B325),MIN(AM$6,DAY(EOMONTH($B325,0))))&lt;$C325)+(DATE(YEAR($B325),MONTH($B325)+1,MIN(AM$6,DAY(EOMONTH($B325,1))))&gt;=$B325)*(DATE(YEAR($B325),MONTH($B325)+1,MIN(AM$6,DAY(EOMONTH($B325,1))))&lt;$C325)))</f>
        <v>0</v>
      </c>
      <c r="AN325" s="48" t="n">
        <f aca="false">IF(OR(N(AN$5)=0,AN$6=""),0,AN$5*((DATE(YEAR($B325),MONTH($B325),MIN(AN$6,DAY(EOMONTH($B325,0))))&gt;=$B325)*(DATE(YEAR($B325),MONTH($B325),MIN(AN$6,DAY(EOMONTH($B325,0))))&lt;$C325)+(DATE(YEAR($B325),MONTH($B325)+1,MIN(AN$6,DAY(EOMONTH($B325,1))))&gt;=$B325)*(DATE(YEAR($B325),MONTH($B325)+1,MIN(AN$6,DAY(EOMONTH($B325,1))))&lt;$C325)))</f>
        <v>0</v>
      </c>
      <c r="AO325" s="48" t="n">
        <f aca="false">IF(OR(N(AO$5)=0,AO$6=""),0,AO$5*((DATE(YEAR($B325),MONTH($B325),MIN(AO$6,DAY(EOMONTH($B325,0))))&gt;=$B325)*(DATE(YEAR($B325),MONTH($B325),MIN(AO$6,DAY(EOMONTH($B325,0))))&lt;$C325)+(DATE(YEAR($B325),MONTH($B325)+1,MIN(AO$6,DAY(EOMONTH($B325,1))))&gt;=$B325)*(DATE(YEAR($B325),MONTH($B325)+1,MIN(AO$6,DAY(EOMONTH($B325,1))))&lt;$C325)))</f>
        <v>0</v>
      </c>
      <c r="AP325" s="48" t="n">
        <f aca="false">IF(OR(N(AP$5)=0,AP$6=""),0,AP$5*((DATE(YEAR($B325),MONTH($B325),MIN(AP$6,DAY(EOMONTH($B325,0))))&gt;=$B325)*(DATE(YEAR($B325),MONTH($B325),MIN(AP$6,DAY(EOMONTH($B325,0))))&lt;$C325)+(DATE(YEAR($B325),MONTH($B325)+1,MIN(AP$6,DAY(EOMONTH($B325,1))))&gt;=$B325)*(DATE(YEAR($B325),MONTH($B325)+1,MIN(AP$6,DAY(EOMONTH($B325,1))))&lt;$C325)))</f>
        <v>0</v>
      </c>
      <c r="AQ325" s="48" t="n">
        <f aca="false">IF(OR(N(AQ$5)=0,AQ$6=""),0,AQ$5*((DATE(YEAR($B325),MONTH($B325),MIN(AQ$6,DAY(EOMONTH($B325,0))))&gt;=$B325)*(DATE(YEAR($B325),MONTH($B325),MIN(AQ$6,DAY(EOMONTH($B325,0))))&lt;$C325)+(DATE(YEAR($B325),MONTH($B325)+1,MIN(AQ$6,DAY(EOMONTH($B325,1))))&gt;=$B325)*(DATE(YEAR($B325),MONTH($B325)+1,MIN(AQ$6,DAY(EOMONTH($B325,1))))&lt;$C325)))</f>
        <v>0</v>
      </c>
      <c r="AR325" s="48" t="n">
        <f aca="false">IF(OR(N(AR$5)=0,AR$6=""),0,AR$5*((DATE(YEAR($B325),MONTH($B325),MIN(AR$6,DAY(EOMONTH($B325,0))))&gt;=$B325)*(DATE(YEAR($B325),MONTH($B325),MIN(AR$6,DAY(EOMONTH($B325,0))))&lt;$C325)+(DATE(YEAR($B325),MONTH($B325)+1,MIN(AR$6,DAY(EOMONTH($B325,1))))&gt;=$B325)*(DATE(YEAR($B325),MONTH($B325)+1,MIN(AR$6,DAY(EOMONTH($B325,1))))&lt;$C325)))</f>
        <v>0</v>
      </c>
      <c r="AS325" s="48" t="n">
        <f aca="false">IF(OR(N(AS$5)=0,AS$6=""),0,AS$5*((DATE(YEAR($B325),MONTH($B325),MIN(AS$6,DAY(EOMONTH($B325,0))))&gt;=$B325)*(DATE(YEAR($B325),MONTH($B325),MIN(AS$6,DAY(EOMONTH($B325,0))))&lt;$C325)+(DATE(YEAR($B325),MONTH($B325)+1,MIN(AS$6,DAY(EOMONTH($B325,1))))&gt;=$B325)*(DATE(YEAR($B325),MONTH($B325)+1,MIN(AS$6,DAY(EOMONTH($B325,1))))&lt;$C325)))</f>
        <v>0</v>
      </c>
      <c r="AT325" s="48" t="n">
        <f aca="false">IF(OR(N(AT$5)=0,AT$6=""),0,AT$5*((DATE(YEAR($B325),MONTH($B325),MIN(AT$6,DAY(EOMONTH($B325,0))))&gt;=$B325)*(DATE(YEAR($B325),MONTH($B325),MIN(AT$6,DAY(EOMONTH($B325,0))))&lt;$C325)+(DATE(YEAR($B325),MONTH($B325)+1,MIN(AT$6,DAY(EOMONTH($B325,1))))&gt;=$B325)*(DATE(YEAR($B325),MONTH($B325)+1,MIN(AT$6,DAY(EOMONTH($B325,1))))&lt;$C325)))</f>
        <v>0</v>
      </c>
      <c r="AU325" s="48" t="n">
        <f aca="false">IF(OR(N(AU$5)=0,AU$6=""),0,AU$5*((DATE(YEAR($B325),MONTH($B325),MIN(AU$6,DAY(EOMONTH($B325,0))))&gt;=$B325)*(DATE(YEAR($B325),MONTH($B325),MIN(AU$6,DAY(EOMONTH($B325,0))))&lt;$C325)+(DATE(YEAR($B325),MONTH($B325)+1,MIN(AU$6,DAY(EOMONTH($B325,1))))&gt;=$B325)*(DATE(YEAR($B325),MONTH($B325)+1,MIN(AU$6,DAY(EOMONTH($B325,1))))&lt;$C325)))</f>
        <v>0</v>
      </c>
      <c r="AV325" s="48" t="n">
        <f aca="false">IF(OR(N(AV$5)=0,AV$6=""),0,AV$5*((DATE(YEAR($B325),MONTH($B325),MIN(AV$6,DAY(EOMONTH($B325,0))))&gt;=$B325)*(DATE(YEAR($B325),MONTH($B325),MIN(AV$6,DAY(EOMONTH($B325,0))))&lt;$C325)+(DATE(YEAR($B325),MONTH($B325)+1,MIN(AV$6,DAY(EOMONTH($B325,1))))&gt;=$B325)*(DATE(YEAR($B325),MONTH($B325)+1,MIN(AV$6,DAY(EOMONTH($B325,1))))&lt;$C325)))</f>
        <v>0</v>
      </c>
      <c r="AW325" s="48" t="n">
        <f aca="false">IF(OR(N(AW$5)=0,AW$6=""),0,AW$5*((DATE(YEAR($B325),MONTH($B325),MIN(AW$6,DAY(EOMONTH($B325,0))))&gt;=$B325)*(DATE(YEAR($B325),MONTH($B325),MIN(AW$6,DAY(EOMONTH($B325,0))))&lt;$C325)+(DATE(YEAR($B325),MONTH($B325)+1,MIN(AW$6,DAY(EOMONTH($B325,1))))&gt;=$B325)*(DATE(YEAR($B325),MONTH($B325)+1,MIN(AW$6,DAY(EOMONTH($B325,1))))&lt;$C325)))</f>
        <v>0</v>
      </c>
      <c r="AX325" s="48" t="n">
        <f aca="false">IF(OR(N(AX$5)=0,AX$6=""),0,AX$5*((DATE(YEAR($B325),MONTH($B325),MIN(AX$6,DAY(EOMONTH($B325,0))))&gt;=$B325)*(DATE(YEAR($B325),MONTH($B325),MIN(AX$6,DAY(EOMONTH($B325,0))))&lt;$C325)+(DATE(YEAR($B325),MONTH($B325)+1,MIN(AX$6,DAY(EOMONTH($B325,1))))&gt;=$B325)*(DATE(YEAR($B325),MONTH($B325)+1,MIN(AX$6,DAY(EOMONTH($B325,1))))&lt;$C325)))</f>
        <v>0</v>
      </c>
      <c r="AY325" s="48" t="n">
        <f aca="false">IF(OR(N(AY$5)=0,AY$6=""),0,AY$5*((DATE(YEAR($B325),MONTH($B325),MIN(AY$6,DAY(EOMONTH($B325,0))))&gt;=$B325)*(DATE(YEAR($B325),MONTH($B325),MIN(AY$6,DAY(EOMONTH($B325,0))))&lt;$C325)+(DATE(YEAR($B325),MONTH($B325)+1,MIN(AY$6,DAY(EOMONTH($B325,1))))&gt;=$B325)*(DATE(YEAR($B325),MONTH($B325)+1,MIN(AY$6,DAY(EOMONTH($B325,1))))&lt;$C325)))</f>
        <v>0</v>
      </c>
      <c r="AZ325" s="48" t="n">
        <f aca="false">IF(OR(N(AZ$5)=0,AZ$6=""),0,AZ$5*((DATE(YEAR($B325),MONTH($B325),MIN(AZ$6,DAY(EOMONTH($B325,0))))&gt;=$B325)*(DATE(YEAR($B325),MONTH($B325),MIN(AZ$6,DAY(EOMONTH($B325,0))))&lt;$C325)+(DATE(YEAR($B325),MONTH($B325)+1,MIN(AZ$6,DAY(EOMONTH($B325,1))))&gt;=$B325)*(DATE(YEAR($B325),MONTH($B325)+1,MIN(AZ$6,DAY(EOMONTH($B325,1))))&lt;$C325)))</f>
        <v>0</v>
      </c>
      <c r="BA325" s="48" t="n">
        <f aca="false">IF(OR(N(BA$5)=0,BA$6=""),0,BA$5*((DATE(YEAR($B325),MONTH($B325),MIN(BA$6,DAY(EOMONTH($B325,0))))&gt;=$B325)*(DATE(YEAR($B325),MONTH($B325),MIN(BA$6,DAY(EOMONTH($B325,0))))&lt;$C325)+(DATE(YEAR($B325),MONTH($B325)+1,MIN(BA$6,DAY(EOMONTH($B325,1))))&gt;=$B325)*(DATE(YEAR($B325),MONTH($B325)+1,MIN(BA$6,DAY(EOMONTH($B325,1))))&lt;$C325)))</f>
        <v>0</v>
      </c>
      <c r="BB325" s="48" t="n">
        <f aca="false">IF(OR(N(BB$5)=0,BB$6=""),0,BB$5*((DATE(YEAR($B325),MONTH($B325),MIN(BB$6,DAY(EOMONTH($B325,0))))&gt;=$B325)*(DATE(YEAR($B325),MONTH($B325),MIN(BB$6,DAY(EOMONTH($B325,0))))&lt;$C325)+(DATE(YEAR($B325),MONTH($B325)+1,MIN(BB$6,DAY(EOMONTH($B325,1))))&gt;=$B325)*(DATE(YEAR($B325),MONTH($B325)+1,MIN(BB$6,DAY(EOMONTH($B325,1))))&lt;$C325)))</f>
        <v>0</v>
      </c>
      <c r="BC325" s="48" t="n">
        <f aca="false">IF(OR(N(BC$5)=0,BC$6=""),0,BC$5*((DATE(YEAR($B325),MONTH($B325),MIN(BC$6,DAY(EOMONTH($B325,0))))&gt;=$B325)*(DATE(YEAR($B325),MONTH($B325),MIN(BC$6,DAY(EOMONTH($B325,0))))&lt;$C325)+(DATE(YEAR($B325),MONTH($B325)+1,MIN(BC$6,DAY(EOMONTH($B325,1))))&gt;=$B325)*(DATE(YEAR($B325),MONTH($B325)+1,MIN(BC$6,DAY(EOMONTH($B325,1))))&lt;$C325)))</f>
        <v>0</v>
      </c>
      <c r="BD325" s="48" t="n">
        <f aca="false">IF(OR(N(BD$5)=0,BD$6=""),0,BD$5*((DATE(YEAR($B325),MONTH($B325),MIN(BD$6,DAY(EOMONTH($B325,0))))&gt;=$B325)*(DATE(YEAR($B325),MONTH($B325),MIN(BD$6,DAY(EOMONTH($B325,0))))&lt;$C325)+(DATE(YEAR($B325),MONTH($B325)+1,MIN(BD$6,DAY(EOMONTH($B325,1))))&gt;=$B325)*(DATE(YEAR($B325),MONTH($B325)+1,MIN(BD$6,DAY(EOMONTH($B325,1))))&lt;$C325)))</f>
        <v>0</v>
      </c>
      <c r="BE325" s="48" t="n">
        <f aca="false">IF(OR(N(BE$5)=0,BE$6=""),0,BE$5*((DATE(YEAR($B325),MONTH($B325),MIN(BE$6,DAY(EOMONTH($B325,0))))&gt;=$B325)*(DATE(YEAR($B325),MONTH($B325),MIN(BE$6,DAY(EOMONTH($B325,0))))&lt;$C325)+(DATE(YEAR($B325),MONTH($B325)+1,MIN(BE$6,DAY(EOMONTH($B325,1))))&gt;=$B325)*(DATE(YEAR($B325),MONTH($B325)+1,MIN(BE$6,DAY(EOMONTH($B325,1))))&lt;$C325)))</f>
        <v>0</v>
      </c>
      <c r="BF325" s="48" t="n">
        <f aca="false">IF(OR(N(BF$5)=0,BF$6=""),0,BF$5*((DATE(YEAR($B325),MONTH($B325),MIN(BF$6,DAY(EOMONTH($B325,0))))&gt;=$B325)*(DATE(YEAR($B325),MONTH($B325),MIN(BF$6,DAY(EOMONTH($B325,0))))&lt;$C325)+(DATE(YEAR($B325),MONTH($B325)+1,MIN(BF$6,DAY(EOMONTH($B325,1))))&gt;=$B325)*(DATE(YEAR($B325),MONTH($B325)+1,MIN(BF$6,DAY(EOMONTH($B325,1))))&lt;$C325)))</f>
        <v>0</v>
      </c>
      <c r="BG325" s="48" t="n">
        <f aca="false">IF(OR(N(BG$5)=0,BG$6=""),0,BG$5*((DATE(YEAR($B325),MONTH($B325),MIN(BG$6,DAY(EOMONTH($B325,0))))&gt;=$B325)*(DATE(YEAR($B325),MONTH($B325),MIN(BG$6,DAY(EOMONTH($B325,0))))&lt;$C325)+(DATE(YEAR($B325),MONTH($B325)+1,MIN(BG$6,DAY(EOMONTH($B325,1))))&gt;=$B325)*(DATE(YEAR($B325),MONTH($B325)+1,MIN(BG$6,DAY(EOMONTH($B325,1))))&lt;$C325)))</f>
        <v>0</v>
      </c>
      <c r="BH325" s="48" t="n">
        <f aca="false">IF(OR(N(BH$5)=0,BH$6=""),0,BH$5*((DATE(YEAR($B325),MONTH($B325),MIN(BH$6,DAY(EOMONTH($B325,0))))&gt;=$B325)*(DATE(YEAR($B325),MONTH($B325),MIN(BH$6,DAY(EOMONTH($B325,0))))&lt;$C325)+(DATE(YEAR($B325),MONTH($B325)+1,MIN(BH$6,DAY(EOMONTH($B325,1))))&gt;=$B325)*(DATE(YEAR($B325),MONTH($B325)+1,MIN(BH$6,DAY(EOMONTH($B325,1))))&lt;$C325)))</f>
        <v>0</v>
      </c>
      <c r="BI325" s="48" t="n">
        <f aca="false">IF(OR(N(BI$5)=0,BI$6=""),0,BI$5*((DATE(YEAR($B325),MONTH($B325),MIN(BI$6,DAY(EOMONTH($B325,0))))&gt;=$B325)*(DATE(YEAR($B325),MONTH($B325),MIN(BI$6,DAY(EOMONTH($B325,0))))&lt;$C325)+(DATE(YEAR($B325),MONTH($B325)+1,MIN(BI$6,DAY(EOMONTH($B325,1))))&gt;=$B325)*(DATE(YEAR($B325),MONTH($B325)+1,MIN(BI$6,DAY(EOMONTH($B325,1))))&lt;$C325)))</f>
        <v>0</v>
      </c>
      <c r="BJ325" s="48" t="n">
        <f aca="false">IF(OR(N(BJ$5)=0,BJ$6=""),0,BJ$5*((DATE(YEAR($B325),MONTH($B325),MIN(BJ$6,DAY(EOMONTH($B325,0))))&gt;=$B325)*(DATE(YEAR($B325),MONTH($B325),MIN(BJ$6,DAY(EOMONTH($B325,0))))&lt;$C325)+(DATE(YEAR($B325),MONTH($B325)+1,MIN(BJ$6,DAY(EOMONTH($B325,1))))&gt;=$B325)*(DATE(YEAR($B325),MONTH($B325)+1,MIN(BJ$6,DAY(EOMONTH($B325,1))))&lt;$C325)))</f>
        <v>0</v>
      </c>
      <c r="BK325" s="48" t="n">
        <f aca="false">IF(OR(N(BK$5)=0,BK$6=""),0,BK$5*((DATE(YEAR($B325),MONTH($B325),MIN(BK$6,DAY(EOMONTH($B325,0))))&gt;=$B325)*(DATE(YEAR($B325),MONTH($B325),MIN(BK$6,DAY(EOMONTH($B325,0))))&lt;$C325)+(DATE(YEAR($B325),MONTH($B325)+1,MIN(BK$6,DAY(EOMONTH($B325,1))))&gt;=$B325)*(DATE(YEAR($B325),MONTH($B325)+1,MIN(BK$6,DAY(EOMONTH($B325,1))))&lt;$C325)))</f>
        <v>0</v>
      </c>
      <c r="BL325" s="48" t="n">
        <f aca="false">IF(OR(N(BL$5)=0,BL$6=""),0,BL$5*((DATE(YEAR($B325),MONTH($B325),MIN(BL$6,DAY(EOMONTH($B325,0))))&gt;=$B325)*(DATE(YEAR($B325),MONTH($B325),MIN(BL$6,DAY(EOMONTH($B325,0))))&lt;$C325)+(DATE(YEAR($B325),MONTH($B325)+1,MIN(BL$6,DAY(EOMONTH($B325,1))))&gt;=$B325)*(DATE(YEAR($B325),MONTH($B325)+1,MIN(BL$6,DAY(EOMONTH($B325,1))))&lt;$C325)))</f>
        <v>0</v>
      </c>
      <c r="BM325" s="48" t="n">
        <f aca="false">IF(OR(N(BM$5)=0,BM$6=""),0,BM$5*((DATE(YEAR($B325),MONTH($B325),MIN(BM$6,DAY(EOMONTH($B325,0))))&gt;=$B325)*(DATE(YEAR($B325),MONTH($B325),MIN(BM$6,DAY(EOMONTH($B325,0))))&lt;$C325)+(DATE(YEAR($B325),MONTH($B325)+1,MIN(BM$6,DAY(EOMONTH($B325,1))))&gt;=$B325)*(DATE(YEAR($B325),MONTH($B325)+1,MIN(BM$6,DAY(EOMONTH($B325,1))))&lt;$C325)))</f>
        <v>0</v>
      </c>
      <c r="BN325" s="48" t="n">
        <f aca="false">IF(OR(N(BN$5)=0,BN$6=""),0,BN$5*((DATE(YEAR($B325),MONTH($B325),MIN(BN$6,DAY(EOMONTH($B325,0))))&gt;=$B325)*(DATE(YEAR($B325),MONTH($B325),MIN(BN$6,DAY(EOMONTH($B325,0))))&lt;$C325)+(DATE(YEAR($B325),MONTH($B325)+1,MIN(BN$6,DAY(EOMONTH($B325,1))))&gt;=$B325)*(DATE(YEAR($B325),MONTH($B325)+1,MIN(BN$6,DAY(EOMONTH($B325,1))))&lt;$C325)))</f>
        <v>0</v>
      </c>
      <c r="BO325" s="48" t="n">
        <f aca="false">IF(OR(N(BO$5)=0,BO$6=""),0,BO$5*((DATE(YEAR($B325),MONTH($B325),MIN(BO$6,DAY(EOMONTH($B325,0))))&gt;=$B325)*(DATE(YEAR($B325),MONTH($B325),MIN(BO$6,DAY(EOMONTH($B325,0))))&lt;$C325)+(DATE(YEAR($B325),MONTH($B325)+1,MIN(BO$6,DAY(EOMONTH($B325,1))))&gt;=$B325)*(DATE(YEAR($B325),MONTH($B325)+1,MIN(BO$6,DAY(EOMONTH($B325,1))))&lt;$C325)))</f>
        <v>0</v>
      </c>
      <c r="BP325" s="48" t="n">
        <f aca="false">IF(OR(N(BP$5)=0,BP$6=""),0,BP$5*((DATE(YEAR($B325),MONTH($B325),MIN(BP$6,DAY(EOMONTH($B325,0))))&gt;=$B325)*(DATE(YEAR($B325),MONTH($B325),MIN(BP$6,DAY(EOMONTH($B325,0))))&lt;$C325)+(DATE(YEAR($B325),MONTH($B325)+1,MIN(BP$6,DAY(EOMONTH($B325,1))))&gt;=$B325)*(DATE(YEAR($B325),MONTH($B325)+1,MIN(BP$6,DAY(EOMONTH($B325,1))))&lt;$C325)))</f>
        <v>0</v>
      </c>
      <c r="BQ325" s="48" t="n">
        <f aca="false">IF(OR(N(BQ$5)=0,BQ$6=""),0,BQ$5*((DATE(YEAR($B325),MONTH($B325),MIN(BQ$6,DAY(EOMONTH($B325,0))))&gt;=$B325)*(DATE(YEAR($B325),MONTH($B325),MIN(BQ$6,DAY(EOMONTH($B325,0))))&lt;$C325)+(DATE(YEAR($B325),MONTH($B325)+1,MIN(BQ$6,DAY(EOMONTH($B325,1))))&gt;=$B325)*(DATE(YEAR($B325),MONTH($B325)+1,MIN(BQ$6,DAY(EOMONTH($B325,1))))&lt;$C325)))</f>
        <v>0</v>
      </c>
      <c r="BR325" s="48" t="n">
        <f aca="false">IF(OR(N(BR$5)=0,BR$6=""),0,BR$5*((DATE(YEAR($B325),MONTH($B325),MIN(BR$6,DAY(EOMONTH($B325,0))))&gt;=$B325)*(DATE(YEAR($B325),MONTH($B325),MIN(BR$6,DAY(EOMONTH($B325,0))))&lt;$C325)+(DATE(YEAR($B325),MONTH($B325)+1,MIN(BR$6,DAY(EOMONTH($B325,1))))&gt;=$B325)*(DATE(YEAR($B325),MONTH($B325)+1,MIN(BR$6,DAY(EOMONTH($B325,1))))&lt;$C325)))</f>
        <v>0</v>
      </c>
      <c r="BS325" s="48" t="n">
        <f aca="false">IF(OR(N(BS$5)=0,BS$6=""),0,BS$5*((DATE(YEAR($B325),MONTH($B325),MIN(BS$6,DAY(EOMONTH($B325,0))))&gt;=$B325)*(DATE(YEAR($B325),MONTH($B325),MIN(BS$6,DAY(EOMONTH($B325,0))))&lt;$C325)+(DATE(YEAR($B325),MONTH($B325)+1,MIN(BS$6,DAY(EOMONTH($B325,1))))&gt;=$B325)*(DATE(YEAR($B325),MONTH($B325)+1,MIN(BS$6,DAY(EOMONTH($B325,1))))&lt;$C325)))</f>
        <v>0</v>
      </c>
      <c r="BT325" s="48" t="n">
        <f aca="false">IF(OR(N(BT$5)=0,BT$6=""),0,BT$5*((DATE(YEAR($B325),MONTH($B325),MIN(BT$6,DAY(EOMONTH($B325,0))))&gt;=$B325)*(DATE(YEAR($B325),MONTH($B325),MIN(BT$6,DAY(EOMONTH($B325,0))))&lt;$C325)+(DATE(YEAR($B325),MONTH($B325)+1,MIN(BT$6,DAY(EOMONTH($B325,1))))&gt;=$B325)*(DATE(YEAR($B325),MONTH($B325)+1,MIN(BT$6,DAY(EOMONTH($B325,1))))&lt;$C325)))</f>
        <v>0</v>
      </c>
      <c r="BU325" s="48" t="n">
        <f aca="false">IF(OR(N(BU$5)=0,BU$6=""),0,BU$5*((DATE(YEAR($B325),MONTH($B325),MIN(BU$6,DAY(EOMONTH($B325,0))))&gt;=$B325)*(DATE(YEAR($B325),MONTH($B325),MIN(BU$6,DAY(EOMONTH($B325,0))))&lt;$C325)+(DATE(YEAR($B325),MONTH($B325)+1,MIN(BU$6,DAY(EOMONTH($B325,1))))&gt;=$B325)*(DATE(YEAR($B325),MONTH($B325)+1,MIN(BU$6,DAY(EOMONTH($B325,1))))&lt;$C325)))</f>
        <v>0</v>
      </c>
      <c r="BV325" s="48" t="n">
        <f aca="false">IF(OR(N(BV$5)=0,BV$6=""),0,BV$5*((DATE(YEAR($B325),MONTH($B325),MIN(BV$6,DAY(EOMONTH($B325,0))))&gt;=$B325)*(DATE(YEAR($B325),MONTH($B325),MIN(BV$6,DAY(EOMONTH($B325,0))))&lt;$C325)+(DATE(YEAR($B325),MONTH($B325)+1,MIN(BV$6,DAY(EOMONTH($B325,1))))&gt;=$B325)*(DATE(YEAR($B325),MONTH($B325)+1,MIN(BV$6,DAY(EOMONTH($B325,1))))&lt;$C325)))</f>
        <v>0</v>
      </c>
      <c r="BW325" s="48" t="n">
        <f aca="false">IF(OR(N(BW$5)=0,BW$6=""),0,BW$5*((DATE(YEAR($B325),MONTH($B325),MIN(BW$6,DAY(EOMONTH($B325,0))))&gt;=$B325)*(DATE(YEAR($B325),MONTH($B325),MIN(BW$6,DAY(EOMONTH($B325,0))))&lt;$C325)+(DATE(YEAR($B325),MONTH($B325)+1,MIN(BW$6,DAY(EOMONTH($B325,1))))&gt;=$B325)*(DATE(YEAR($B325),MONTH($B325)+1,MIN(BW$6,DAY(EOMONTH($B325,1))))&lt;$C325)))</f>
        <v>0</v>
      </c>
      <c r="BX325" s="48" t="n">
        <f aca="false">MIN(Z325,(FT324*(1+FT$5/Setup!$C$36)+IF($V325=1,N($F325),0)))</f>
        <v>0</v>
      </c>
      <c r="BY325" s="48" t="n">
        <f aca="false">MIN(AA325,(FU324*(1+FU$5/Setup!$C$36)+IF($V325=2,N($F325),0)))</f>
        <v>0</v>
      </c>
      <c r="BZ325" s="48" t="n">
        <f aca="false">MIN(AB325,(FV324*(1+FV$5/Setup!$C$36)+IF($V325=3,N($F325),0)))</f>
        <v>0</v>
      </c>
      <c r="CA325" s="48" t="n">
        <f aca="false">MIN(AC325,(FW324*(1+FW$5/Setup!$C$36)+IF($V325=4,N($F325),0)))</f>
        <v>0</v>
      </c>
      <c r="CB325" s="48" t="n">
        <f aca="false">MIN(AD325,(FX324*(1+FX$5/Setup!$C$36)+IF($V325=5,N($F325),0)))</f>
        <v>0</v>
      </c>
      <c r="CC325" s="48" t="n">
        <f aca="false">MIN(AE325,(FY324*(1+FY$5/Setup!$C$36)+IF($V325=6,N($F325),0)))</f>
        <v>0</v>
      </c>
      <c r="CD325" s="48" t="n">
        <f aca="false">MIN(AF325,(FZ324*(1+FZ$5/Setup!$C$36)+IF($V325=7,N($F325),0)))</f>
        <v>0</v>
      </c>
      <c r="CE325" s="48" t="n">
        <f aca="false">MIN(AG325,(GA324*(1+GA$5/Setup!$C$36)+IF($V325=8,N($F325),0)))</f>
        <v>0</v>
      </c>
      <c r="CF325" s="48" t="n">
        <f aca="false">MIN(AH325,(GB324*(1+GB$5/Setup!$C$36)+IF($V325=9,N($F325),0)))</f>
        <v>0</v>
      </c>
      <c r="CG325" s="48" t="n">
        <f aca="false">MIN(AI325,(GC324*(1+GC$5/Setup!$C$36)+IF($V325=10,N($F325),0)))</f>
        <v>0</v>
      </c>
      <c r="CH325" s="48" t="n">
        <f aca="false">MIN(AJ325,(GD324*(1+GD$5/Setup!$C$36)+IF($V325=11,N($F325),0)))</f>
        <v>0</v>
      </c>
      <c r="CI325" s="48" t="n">
        <f aca="false">MIN(AK325,(GE324*(1+GE$5/Setup!$C$36)+IF($V325=12,N($F325),0)))</f>
        <v>0</v>
      </c>
      <c r="CJ325" s="48" t="n">
        <f aca="false">MIN(AL325,(GF324*(1+GF$5/Setup!$C$36)+IF($V325=13,N($F325),0)))</f>
        <v>0</v>
      </c>
      <c r="CK325" s="48" t="n">
        <f aca="false">MIN(AM325,(GG324*(1+GG$5/Setup!$C$36)+IF($V325=14,N($F325),0)))</f>
        <v>0</v>
      </c>
      <c r="CL325" s="48" t="n">
        <f aca="false">MIN(AN325,(GH324*(1+GH$5/Setup!$C$36)+IF($V325=15,N($F325),0)))</f>
        <v>0</v>
      </c>
      <c r="CM325" s="48" t="n">
        <f aca="false">MIN(AO325,(GI324*(1+GI$5/Setup!$C$36)+IF($V325=16,N($F325),0)))</f>
        <v>0</v>
      </c>
      <c r="CN325" s="48" t="n">
        <f aca="false">MIN(AP325,(GJ324*(1+GJ$5/Setup!$C$36)+IF($V325=17,N($F325),0)))</f>
        <v>0</v>
      </c>
      <c r="CO325" s="48" t="n">
        <f aca="false">MIN(AQ325,(GK324*(1+GK$5/Setup!$C$36)+IF($V325=18,N($F325),0)))</f>
        <v>0</v>
      </c>
      <c r="CP325" s="48" t="n">
        <f aca="false">MIN(AR325,(GL324*(1+GL$5/Setup!$C$36)+IF($V325=19,N($F325),0)))</f>
        <v>0</v>
      </c>
      <c r="CQ325" s="48" t="n">
        <f aca="false">MIN(AS325,(GM324*(1+GM$5/Setup!$C$36)+IF($V325=20,N($F325),0)))</f>
        <v>0</v>
      </c>
      <c r="CR325" s="48" t="n">
        <f aca="false">MIN(AT325,(GN324*(1+GN$5/Setup!$C$36)+IF($V325=21,N($F325),0)))</f>
        <v>0</v>
      </c>
      <c r="CS325" s="48" t="n">
        <f aca="false">MIN(AU325,(GO324*(1+GO$5/Setup!$C$36)+IF($V325=22,N($F325),0)))</f>
        <v>0</v>
      </c>
      <c r="CT325" s="48" t="n">
        <f aca="false">MIN(AV325,(GP324*(1+GP$5/Setup!$C$36)+IF($V325=23,N($F325),0)))</f>
        <v>0</v>
      </c>
      <c r="CU325" s="48" t="n">
        <f aca="false">MIN(AW325,(GQ324*(1+GQ$5/Setup!$C$36)+IF($V325=24,N($F325),0)))</f>
        <v>0</v>
      </c>
      <c r="CV325" s="48" t="n">
        <f aca="false">MIN(AX325,(GR324*(1+GR$5/Setup!$C$36)+IF($V325=25,N($F325),0)))</f>
        <v>0</v>
      </c>
      <c r="CW325" s="48" t="n">
        <f aca="false">MIN(AY325,(GS324*(1+GS$5/Setup!$C$36)+IF($V325=26,N($F325),0)))</f>
        <v>0</v>
      </c>
      <c r="CX325" s="48" t="n">
        <f aca="false">MIN(AZ325,(GT324*(1+GT$5/Setup!$C$36)+IF($V325=27,N($F325),0)))</f>
        <v>0</v>
      </c>
      <c r="CY325" s="48" t="n">
        <f aca="false">MIN(BA325,(GU324*(1+GU$5/Setup!$C$36)+IF($V325=28,N($F325),0)))</f>
        <v>0</v>
      </c>
      <c r="CZ325" s="48" t="n">
        <f aca="false">MIN(BB325,(GV324*(1+GV$5/Setup!$C$36)+IF($V325=29,N($F325),0)))</f>
        <v>0</v>
      </c>
      <c r="DA325" s="48" t="n">
        <f aca="false">MIN(BC325,(GW324*(1+GW$5/Setup!$C$36)+IF($V325=30,N($F325),0)))</f>
        <v>0</v>
      </c>
      <c r="DB325" s="48" t="n">
        <f aca="false">MIN(BD325,(GX324*(1+GX$5/Setup!$C$36)+IF($V325=31,N($F325),0)))</f>
        <v>0</v>
      </c>
      <c r="DC325" s="48" t="n">
        <f aca="false">MIN(BE325,(GY324*(1+GY$5/Setup!$C$36)+IF($V325=32,N($F325),0)))</f>
        <v>0</v>
      </c>
      <c r="DD325" s="48" t="n">
        <f aca="false">MIN(BF325,(GZ324*(1+GZ$5/Setup!$C$36)+IF($V325=33,N($F325),0)))</f>
        <v>0</v>
      </c>
      <c r="DE325" s="48" t="n">
        <f aca="false">MIN(BG325,(HA324*(1+HA$5/Setup!$C$36)+IF($V325=34,N($F325),0)))</f>
        <v>0</v>
      </c>
      <c r="DF325" s="48" t="n">
        <f aca="false">MIN(BH325,(HB324*(1+HB$5/Setup!$C$36)+IF($V325=35,N($F325),0)))</f>
        <v>0</v>
      </c>
      <c r="DG325" s="48" t="n">
        <f aca="false">MIN(BI325,(HC324*(1+HC$5/Setup!$C$36)+IF($V325=36,N($F325),0)))</f>
        <v>0</v>
      </c>
      <c r="DH325" s="48" t="n">
        <f aca="false">MIN(BJ325,(HD324*(1+HD$5/Setup!$C$36)+IF($V325=37,N($F325),0)))</f>
        <v>0</v>
      </c>
      <c r="DI325" s="48" t="n">
        <f aca="false">MIN(BK325,(HE324*(1+HE$5/Setup!$C$36)+IF($V325=38,N($F325),0)))</f>
        <v>0</v>
      </c>
      <c r="DJ325" s="48" t="n">
        <f aca="false">MIN(BL325,(HF324*(1+HF$5/Setup!$C$36)+IF($V325=39,N($F325),0)))</f>
        <v>0</v>
      </c>
      <c r="DK325" s="48" t="n">
        <f aca="false">MIN(BM325,(HG324*(1+HG$5/Setup!$C$36)+IF($V325=40,N($F325),0)))</f>
        <v>0</v>
      </c>
      <c r="DL325" s="48" t="n">
        <f aca="false">MIN(BN325,(HH324*(1+HH$5/Setup!$C$36)+IF($V325=41,N($F325),0)))</f>
        <v>0</v>
      </c>
      <c r="DM325" s="48" t="n">
        <f aca="false">MIN(BO325,(HI324*(1+HI$5/Setup!$C$36)+IF($V325=42,N($F325),0)))</f>
        <v>0</v>
      </c>
      <c r="DN325" s="48" t="n">
        <f aca="false">MIN(BP325,(HJ324*(1+HJ$5/Setup!$C$36)+IF($V325=43,N($F325),0)))</f>
        <v>0</v>
      </c>
      <c r="DO325" s="48" t="n">
        <f aca="false">MIN(BQ325,(HK324*(1+HK$5/Setup!$C$36)+IF($V325=44,N($F325),0)))</f>
        <v>0</v>
      </c>
      <c r="DP325" s="48" t="n">
        <f aca="false">MIN(BR325,(HL324*(1+HL$5/Setup!$C$36)+IF($V325=45,N($F325),0)))</f>
        <v>0</v>
      </c>
      <c r="DQ325" s="48" t="n">
        <f aca="false">MIN(BS325,(HM324*(1+HM$5/Setup!$C$36)+IF($V325=46,N($F325),0)))</f>
        <v>0</v>
      </c>
      <c r="DR325" s="48" t="n">
        <f aca="false">MIN(BT325,(HN324*(1+HN$5/Setup!$C$36)+IF($V325=47,N($F325),0)))</f>
        <v>0</v>
      </c>
      <c r="DS325" s="48" t="n">
        <f aca="false">MIN(BU325,(HO324*(1+HO$5/Setup!$C$36)+IF($V325=48,N($F325),0)))</f>
        <v>0</v>
      </c>
      <c r="DT325" s="48" t="n">
        <f aca="false">MIN(BV325,(HP324*(1+HP$5/Setup!$C$36)+IF($V325=49,N($F325),0)))</f>
        <v>0</v>
      </c>
      <c r="DU325" s="48" t="n">
        <f aca="false">MIN(BW325,(HQ324*(1+HQ$5/Setup!$C$36)+IF($V325=50,N($F325),0)))</f>
        <v>0</v>
      </c>
      <c r="DV325" s="48" t="n">
        <f aca="false">MIN(MAX((FT324*(1+FT$5/Setup!$C$36)+IF($V325=1,N($F325),0))-BX325,0),MAX($P325-0,0))</f>
        <v>0</v>
      </c>
      <c r="DW325" s="48" t="n">
        <f aca="false">MIN(MAX((FU324*(1+FU$5/Setup!$C$36)+IF($V325=2,N($F325),0))-BY325,0),MAX($P325-SUM(DV325:DV325),0))</f>
        <v>0</v>
      </c>
      <c r="DX325" s="48" t="n">
        <f aca="false">MIN(MAX((FV324*(1+FV$5/Setup!$C$36)+IF($V325=3,N($F325),0))-BZ325,0),MAX($P325-SUM(DV325:DW325),0))</f>
        <v>0</v>
      </c>
      <c r="DY325" s="48" t="n">
        <f aca="false">MIN(MAX((FW324*(1+FW$5/Setup!$C$36)+IF($V325=4,N($F325),0))-CA325,0),MAX($P325-SUM(DV325:DX325),0))</f>
        <v>0</v>
      </c>
      <c r="DZ325" s="48" t="n">
        <f aca="false">MIN(MAX((FX324*(1+FX$5/Setup!$C$36)+IF($V325=5,N($F325),0))-CB325,0),MAX($P325-SUM(DV325:DY325),0))</f>
        <v>0</v>
      </c>
      <c r="EA325" s="48" t="n">
        <f aca="false">MIN(MAX((FY324*(1+FY$5/Setup!$C$36)+IF($V325=6,N($F325),0))-CC325,0),MAX($P325-SUM(DV325:DZ325),0))</f>
        <v>0</v>
      </c>
      <c r="EB325" s="48" t="n">
        <f aca="false">MIN(MAX((FZ324*(1+FZ$5/Setup!$C$36)+IF($V325=7,N($F325),0))-CD325,0),MAX($P325-SUM(DV325:EA325),0))</f>
        <v>0</v>
      </c>
      <c r="EC325" s="48" t="n">
        <f aca="false">MIN(MAX((GA324*(1+GA$5/Setup!$C$36)+IF($V325=8,N($F325),0))-CE325,0),MAX($P325-SUM(DV325:EB325),0))</f>
        <v>0</v>
      </c>
      <c r="ED325" s="48" t="n">
        <f aca="false">MIN(MAX((GB324*(1+GB$5/Setup!$C$36)+IF($V325=9,N($F325),0))-CF325,0),MAX($P325-SUM(DV325:EC325),0))</f>
        <v>0</v>
      </c>
      <c r="EE325" s="48" t="n">
        <f aca="false">MIN(MAX((GC324*(1+GC$5/Setup!$C$36)+IF($V325=10,N($F325),0))-CG325,0),MAX($P325-SUM(DV325:ED325),0))</f>
        <v>0</v>
      </c>
      <c r="EF325" s="48" t="n">
        <f aca="false">MIN(MAX((GD324*(1+GD$5/Setup!$C$36)+IF($V325=11,N($F325),0))-CH325,0),MAX($P325-SUM(DV325:EE325),0))</f>
        <v>0</v>
      </c>
      <c r="EG325" s="48" t="n">
        <f aca="false">MIN(MAX((GE324*(1+GE$5/Setup!$C$36)+IF($V325=12,N($F325),0))-CI325,0),MAX($P325-SUM(DV325:EF325),0))</f>
        <v>0</v>
      </c>
      <c r="EH325" s="48" t="n">
        <f aca="false">MIN(MAX((GF324*(1+GF$5/Setup!$C$36)+IF($V325=13,N($F325),0))-CJ325,0),MAX($P325-SUM(DV325:EG325),0))</f>
        <v>0</v>
      </c>
      <c r="EI325" s="48" t="n">
        <f aca="false">MIN(MAX((GG324*(1+GG$5/Setup!$C$36)+IF($V325=14,N($F325),0))-CK325,0),MAX($P325-SUM(DV325:EH325),0))</f>
        <v>0</v>
      </c>
      <c r="EJ325" s="48" t="n">
        <f aca="false">MIN(MAX((GH324*(1+GH$5/Setup!$C$36)+IF($V325=15,N($F325),0))-CL325,0),MAX($P325-SUM(DV325:EI325),0))</f>
        <v>0</v>
      </c>
      <c r="EK325" s="48" t="n">
        <f aca="false">MIN(MAX((GI324*(1+GI$5/Setup!$C$36)+IF($V325=16,N($F325),0))-CM325,0),MAX($P325-SUM(DV325:EJ325),0))</f>
        <v>0</v>
      </c>
      <c r="EL325" s="48" t="n">
        <f aca="false">MIN(MAX((GJ324*(1+GJ$5/Setup!$C$36)+IF($V325=17,N($F325),0))-CN325,0),MAX($P325-SUM(DV325:EK325),0))</f>
        <v>0</v>
      </c>
      <c r="EM325" s="48" t="n">
        <f aca="false">MIN(MAX((GK324*(1+GK$5/Setup!$C$36)+IF($V325=18,N($F325),0))-CO325,0),MAX($P325-SUM(DV325:EL325),0))</f>
        <v>0</v>
      </c>
      <c r="EN325" s="48" t="n">
        <f aca="false">MIN(MAX((GL324*(1+GL$5/Setup!$C$36)+IF($V325=19,N($F325),0))-CP325,0),MAX($P325-SUM(DV325:EM325),0))</f>
        <v>0</v>
      </c>
      <c r="EO325" s="48" t="n">
        <f aca="false">MIN(MAX((GM324*(1+GM$5/Setup!$C$36)+IF($V325=20,N($F325),0))-CQ325,0),MAX($P325-SUM(DV325:EN325),0))</f>
        <v>0</v>
      </c>
      <c r="EP325" s="48" t="n">
        <f aca="false">MIN(MAX((GN324*(1+GN$5/Setup!$C$36)+IF($V325=21,N($F325),0))-CR325,0),MAX($P325-SUM(DV325:EO325),0))</f>
        <v>0</v>
      </c>
      <c r="EQ325" s="48" t="n">
        <f aca="false">MIN(MAX((GO324*(1+GO$5/Setup!$C$36)+IF($V325=22,N($F325),0))-CS325,0),MAX($P325-SUM(DV325:EP325),0))</f>
        <v>0</v>
      </c>
      <c r="ER325" s="48" t="n">
        <f aca="false">MIN(MAX((GP324*(1+GP$5/Setup!$C$36)+IF($V325=23,N($F325),0))-CT325,0),MAX($P325-SUM(DV325:EQ325),0))</f>
        <v>0</v>
      </c>
      <c r="ES325" s="48" t="n">
        <f aca="false">MIN(MAX((GQ324*(1+GQ$5/Setup!$C$36)+IF($V325=24,N($F325),0))-CU325,0),MAX($P325-SUM(DV325:ER325),0))</f>
        <v>0</v>
      </c>
      <c r="ET325" s="48" t="n">
        <f aca="false">MIN(MAX((GR324*(1+GR$5/Setup!$C$36)+IF($V325=25,N($F325),0))-CV325,0),MAX($P325-SUM(DV325:ES325),0))</f>
        <v>0</v>
      </c>
      <c r="EU325" s="48" t="n">
        <f aca="false">MIN(MAX((GS324*(1+GS$5/Setup!$C$36)+IF($V325=26,N($F325),0))-CW325,0),MAX($P325-SUM(DV325:ET325),0))</f>
        <v>0</v>
      </c>
      <c r="EV325" s="48" t="n">
        <f aca="false">MIN(MAX((GT324*(1+GT$5/Setup!$C$36)+IF($V325=27,N($F325),0))-CX325,0),MAX($P325-SUM(DV325:EU325),0))</f>
        <v>0</v>
      </c>
      <c r="EW325" s="48" t="n">
        <f aca="false">MIN(MAX((GU324*(1+GU$5/Setup!$C$36)+IF($V325=28,N($F325),0))-CY325,0),MAX($P325-SUM(DV325:EV325),0))</f>
        <v>0</v>
      </c>
      <c r="EX325" s="48" t="n">
        <f aca="false">MIN(MAX((GV324*(1+GV$5/Setup!$C$36)+IF($V325=29,N($F325),0))-CZ325,0),MAX($P325-SUM(DV325:EW325),0))</f>
        <v>0</v>
      </c>
      <c r="EY325" s="48" t="n">
        <f aca="false">MIN(MAX((GW324*(1+GW$5/Setup!$C$36)+IF($V325=30,N($F325),0))-DA325,0),MAX($P325-SUM(DV325:EX325),0))</f>
        <v>0</v>
      </c>
      <c r="EZ325" s="48" t="n">
        <f aca="false">MIN(MAX((GX324*(1+GX$5/Setup!$C$36)+IF($V325=31,N($F325),0))-DB325,0),MAX($P325-SUM(DV325:EY325),0))</f>
        <v>0</v>
      </c>
      <c r="FA325" s="48" t="n">
        <f aca="false">MIN(MAX((GY324*(1+GY$5/Setup!$C$36)+IF($V325=32,N($F325),0))-DC325,0),MAX($P325-SUM(DV325:EZ325),0))</f>
        <v>0</v>
      </c>
      <c r="FB325" s="48" t="n">
        <f aca="false">MIN(MAX((GZ324*(1+GZ$5/Setup!$C$36)+IF($V325=33,N($F325),0))-DD325,0),MAX($P325-SUM(DV325:FA325),0))</f>
        <v>0</v>
      </c>
      <c r="FC325" s="48" t="n">
        <f aca="false">MIN(MAX((HA324*(1+HA$5/Setup!$C$36)+IF($V325=34,N($F325),0))-DE325,0),MAX($P325-SUM(DV325:FB325),0))</f>
        <v>0</v>
      </c>
      <c r="FD325" s="48" t="n">
        <f aca="false">MIN(MAX((HB324*(1+HB$5/Setup!$C$36)+IF($V325=35,N($F325),0))-DF325,0),MAX($P325-SUM(DV325:FC325),0))</f>
        <v>0</v>
      </c>
      <c r="FE325" s="48" t="n">
        <f aca="false">MIN(MAX((HC324*(1+HC$5/Setup!$C$36)+IF($V325=36,N($F325),0))-DG325,0),MAX($P325-SUM(DV325:FD325),0))</f>
        <v>0</v>
      </c>
      <c r="FF325" s="48" t="n">
        <f aca="false">MIN(MAX((HD324*(1+HD$5/Setup!$C$36)+IF($V325=37,N($F325),0))-DH325,0),MAX($P325-SUM(DV325:FE325),0))</f>
        <v>0</v>
      </c>
      <c r="FG325" s="48" t="n">
        <f aca="false">MIN(MAX((HE324*(1+HE$5/Setup!$C$36)+IF($V325=38,N($F325),0))-DI325,0),MAX($P325-SUM(DV325:FF325),0))</f>
        <v>0</v>
      </c>
      <c r="FH325" s="48" t="n">
        <f aca="false">MIN(MAX((HF324*(1+HF$5/Setup!$C$36)+IF($V325=39,N($F325),0))-DJ325,0),MAX($P325-SUM(DV325:FG325),0))</f>
        <v>0</v>
      </c>
      <c r="FI325" s="48" t="n">
        <f aca="false">MIN(MAX((HG324*(1+HG$5/Setup!$C$36)+IF($V325=40,N($F325),0))-DK325,0),MAX($P325-SUM(DV325:FH325),0))</f>
        <v>0</v>
      </c>
      <c r="FJ325" s="48" t="n">
        <f aca="false">MIN(MAX((HH324*(1+HH$5/Setup!$C$36)+IF($V325=41,N($F325),0))-DL325,0),MAX($P325-SUM(DV325:FI325),0))</f>
        <v>0</v>
      </c>
      <c r="FK325" s="48" t="n">
        <f aca="false">MIN(MAX((HI324*(1+HI$5/Setup!$C$36)+IF($V325=42,N($F325),0))-DM325,0),MAX($P325-SUM(DV325:FJ325),0))</f>
        <v>0</v>
      </c>
      <c r="FL325" s="48" t="n">
        <f aca="false">MIN(MAX((HJ324*(1+HJ$5/Setup!$C$36)+IF($V325=43,N($F325),0))-DN325,0),MAX($P325-SUM(DV325:FK325),0))</f>
        <v>0</v>
      </c>
      <c r="FM325" s="48" t="n">
        <f aca="false">MIN(MAX((HK324*(1+HK$5/Setup!$C$36)+IF($V325=44,N($F325),0))-DO325,0),MAX($P325-SUM(DV325:FL325),0))</f>
        <v>0</v>
      </c>
      <c r="FN325" s="48" t="n">
        <f aca="false">MIN(MAX((HL324*(1+HL$5/Setup!$C$36)+IF($V325=45,N($F325),0))-DP325,0),MAX($P325-SUM(DV325:FM325),0))</f>
        <v>0</v>
      </c>
      <c r="FO325" s="48" t="n">
        <f aca="false">MIN(MAX((HM324*(1+HM$5/Setup!$C$36)+IF($V325=46,N($F325),0))-DQ325,0),MAX($P325-SUM(DV325:FN325),0))</f>
        <v>0</v>
      </c>
      <c r="FP325" s="48" t="n">
        <f aca="false">MIN(MAX((HN324*(1+HN$5/Setup!$C$36)+IF($V325=47,N($F325),0))-DR325,0),MAX($P325-SUM(DV325:FO325),0))</f>
        <v>0</v>
      </c>
      <c r="FQ325" s="48" t="n">
        <f aca="false">MIN(MAX((HO324*(1+HO$5/Setup!$C$36)+IF($V325=48,N($F325),0))-DS325,0),MAX($P325-SUM(DV325:FP325),0))</f>
        <v>0</v>
      </c>
      <c r="FR325" s="48" t="n">
        <f aca="false">MIN(MAX((HP324*(1+HP$5/Setup!$C$36)+IF($V325=49,N($F325),0))-DT325,0),MAX($P325-SUM(DV325:FQ325),0))</f>
        <v>0</v>
      </c>
      <c r="FS325" s="48" t="n">
        <f aca="false">MIN(MAX((HQ324*(1+HQ$5/Setup!$C$36)+IF($V325=50,N($F325),0))-DU325,0),MAX($P325-SUM(DV325:FR325),0))</f>
        <v>0</v>
      </c>
      <c r="FT325" s="48" t="n">
        <f aca="false">IF((FT324*(1+FT$5/Setup!$C$36)+IF($V325=1,N($F325),0))-BX325-DV325&lt;0.005,0,(FT324*(1+FT$5/Setup!$C$36)+IF($V325=1,N($F325),0))-BX325-DV325)</f>
        <v>0</v>
      </c>
      <c r="FU325" s="48" t="n">
        <f aca="false">IF((FU324*(1+FU$5/Setup!$C$36)+IF($V325=2,N($F325),0))-BY325-DW325&lt;0.005,0,(FU324*(1+FU$5/Setup!$C$36)+IF($V325=2,N($F325),0))-BY325-DW325)</f>
        <v>0</v>
      </c>
      <c r="FV325" s="48" t="n">
        <f aca="false">IF((FV324*(1+FV$5/Setup!$C$36)+IF($V325=3,N($F325),0))-BZ325-DX325&lt;0.005,0,(FV324*(1+FV$5/Setup!$C$36)+IF($V325=3,N($F325),0))-BZ325-DX325)</f>
        <v>0</v>
      </c>
      <c r="FW325" s="48" t="n">
        <f aca="false">IF((FW324*(1+FW$5/Setup!$C$36)+IF($V325=4,N($F325),0))-CA325-DY325&lt;0.005,0,(FW324*(1+FW$5/Setup!$C$36)+IF($V325=4,N($F325),0))-CA325-DY325)</f>
        <v>0</v>
      </c>
      <c r="FX325" s="48" t="n">
        <f aca="false">IF((FX324*(1+FX$5/Setup!$C$36)+IF($V325=5,N($F325),0))-CB325-DZ325&lt;0.005,0,(FX324*(1+FX$5/Setup!$C$36)+IF($V325=5,N($F325),0))-CB325-DZ325)</f>
        <v>0</v>
      </c>
      <c r="FY325" s="48" t="n">
        <f aca="false">IF((FY324*(1+FY$5/Setup!$C$36)+IF($V325=6,N($F325),0))-CC325-EA325&lt;0.005,0,(FY324*(1+FY$5/Setup!$C$36)+IF($V325=6,N($F325),0))-CC325-EA325)</f>
        <v>0</v>
      </c>
      <c r="FZ325" s="48" t="n">
        <f aca="false">IF((FZ324*(1+FZ$5/Setup!$C$36)+IF($V325=7,N($F325),0))-CD325-EB325&lt;0.005,0,(FZ324*(1+FZ$5/Setup!$C$36)+IF($V325=7,N($F325),0))-CD325-EB325)</f>
        <v>0</v>
      </c>
      <c r="GA325" s="48" t="n">
        <f aca="false">IF((GA324*(1+GA$5/Setup!$C$36)+IF($V325=8,N($F325),0))-CE325-EC325&lt;0.005,0,(GA324*(1+GA$5/Setup!$C$36)+IF($V325=8,N($F325),0))-CE325-EC325)</f>
        <v>0</v>
      </c>
      <c r="GB325" s="48" t="n">
        <f aca="false">IF((GB324*(1+GB$5/Setup!$C$36)+IF($V325=9,N($F325),0))-CF325-ED325&lt;0.005,0,(GB324*(1+GB$5/Setup!$C$36)+IF($V325=9,N($F325),0))-CF325-ED325)</f>
        <v>0</v>
      </c>
      <c r="GC325" s="48" t="n">
        <f aca="false">IF((GC324*(1+GC$5/Setup!$C$36)+IF($V325=10,N($F325),0))-CG325-EE325&lt;0.005,0,(GC324*(1+GC$5/Setup!$C$36)+IF($V325=10,N($F325),0))-CG325-EE325)</f>
        <v>0</v>
      </c>
      <c r="GD325" s="48" t="n">
        <f aca="false">IF((GD324*(1+GD$5/Setup!$C$36)+IF($V325=11,N($F325),0))-CH325-EF325&lt;0.005,0,(GD324*(1+GD$5/Setup!$C$36)+IF($V325=11,N($F325),0))-CH325-EF325)</f>
        <v>0</v>
      </c>
      <c r="GE325" s="48" t="n">
        <f aca="false">IF((GE324*(1+GE$5/Setup!$C$36)+IF($V325=12,N($F325),0))-CI325-EG325&lt;0.005,0,(GE324*(1+GE$5/Setup!$C$36)+IF($V325=12,N($F325),0))-CI325-EG325)</f>
        <v>0</v>
      </c>
      <c r="GF325" s="48" t="n">
        <f aca="false">IF((GF324*(1+GF$5/Setup!$C$36)+IF($V325=13,N($F325),0))-CJ325-EH325&lt;0.005,0,(GF324*(1+GF$5/Setup!$C$36)+IF($V325=13,N($F325),0))-CJ325-EH325)</f>
        <v>0</v>
      </c>
      <c r="GG325" s="48" t="n">
        <f aca="false">IF((GG324*(1+GG$5/Setup!$C$36)+IF($V325=14,N($F325),0))-CK325-EI325&lt;0.005,0,(GG324*(1+GG$5/Setup!$C$36)+IF($V325=14,N($F325),0))-CK325-EI325)</f>
        <v>0</v>
      </c>
      <c r="GH325" s="48" t="n">
        <f aca="false">IF((GH324*(1+GH$5/Setup!$C$36)+IF($V325=15,N($F325),0))-CL325-EJ325&lt;0.005,0,(GH324*(1+GH$5/Setup!$C$36)+IF($V325=15,N($F325),0))-CL325-EJ325)</f>
        <v>0</v>
      </c>
      <c r="GI325" s="48" t="n">
        <f aca="false">IF((GI324*(1+GI$5/Setup!$C$36)+IF($V325=16,N($F325),0))-CM325-EK325&lt;0.005,0,(GI324*(1+GI$5/Setup!$C$36)+IF($V325=16,N($F325),0))-CM325-EK325)</f>
        <v>0</v>
      </c>
      <c r="GJ325" s="48" t="n">
        <f aca="false">IF((GJ324*(1+GJ$5/Setup!$C$36)+IF($V325=17,N($F325),0))-CN325-EL325&lt;0.005,0,(GJ324*(1+GJ$5/Setup!$C$36)+IF($V325=17,N($F325),0))-CN325-EL325)</f>
        <v>0</v>
      </c>
      <c r="GK325" s="48" t="n">
        <f aca="false">IF((GK324*(1+GK$5/Setup!$C$36)+IF($V325=18,N($F325),0))-CO325-EM325&lt;0.005,0,(GK324*(1+GK$5/Setup!$C$36)+IF($V325=18,N($F325),0))-CO325-EM325)</f>
        <v>0</v>
      </c>
      <c r="GL325" s="48" t="n">
        <f aca="false">IF((GL324*(1+GL$5/Setup!$C$36)+IF($V325=19,N($F325),0))-CP325-EN325&lt;0.005,0,(GL324*(1+GL$5/Setup!$C$36)+IF($V325=19,N($F325),0))-CP325-EN325)</f>
        <v>0</v>
      </c>
      <c r="GM325" s="48" t="n">
        <f aca="false">IF((GM324*(1+GM$5/Setup!$C$36)+IF($V325=20,N($F325),0))-CQ325-EO325&lt;0.005,0,(GM324*(1+GM$5/Setup!$C$36)+IF($V325=20,N($F325),0))-CQ325-EO325)</f>
        <v>0</v>
      </c>
      <c r="GN325" s="48" t="n">
        <f aca="false">IF((GN324*(1+GN$5/Setup!$C$36)+IF($V325=21,N($F325),0))-CR325-EP325&lt;0.005,0,(GN324*(1+GN$5/Setup!$C$36)+IF($V325=21,N($F325),0))-CR325-EP325)</f>
        <v>0</v>
      </c>
      <c r="GO325" s="48" t="n">
        <f aca="false">IF((GO324*(1+GO$5/Setup!$C$36)+IF($V325=22,N($F325),0))-CS325-EQ325&lt;0.005,0,(GO324*(1+GO$5/Setup!$C$36)+IF($V325=22,N($F325),0))-CS325-EQ325)</f>
        <v>0</v>
      </c>
      <c r="GP325" s="48" t="n">
        <f aca="false">IF((GP324*(1+GP$5/Setup!$C$36)+IF($V325=23,N($F325),0))-CT325-ER325&lt;0.005,0,(GP324*(1+GP$5/Setup!$C$36)+IF($V325=23,N($F325),0))-CT325-ER325)</f>
        <v>0</v>
      </c>
      <c r="GQ325" s="48" t="n">
        <f aca="false">IF((GQ324*(1+GQ$5/Setup!$C$36)+IF($V325=24,N($F325),0))-CU325-ES325&lt;0.005,0,(GQ324*(1+GQ$5/Setup!$C$36)+IF($V325=24,N($F325),0))-CU325-ES325)</f>
        <v>0</v>
      </c>
      <c r="GR325" s="48" t="n">
        <f aca="false">IF((GR324*(1+GR$5/Setup!$C$36)+IF($V325=25,N($F325),0))-CV325-ET325&lt;0.005,0,(GR324*(1+GR$5/Setup!$C$36)+IF($V325=25,N($F325),0))-CV325-ET325)</f>
        <v>0</v>
      </c>
      <c r="GS325" s="48" t="n">
        <f aca="false">IF((GS324*(1+GS$5/Setup!$C$36)+IF($V325=26,N($F325),0))-CW325-EU325&lt;0.005,0,(GS324*(1+GS$5/Setup!$C$36)+IF($V325=26,N($F325),0))-CW325-EU325)</f>
        <v>0</v>
      </c>
      <c r="GT325" s="48" t="n">
        <f aca="false">IF((GT324*(1+GT$5/Setup!$C$36)+IF($V325=27,N($F325),0))-CX325-EV325&lt;0.005,0,(GT324*(1+GT$5/Setup!$C$36)+IF($V325=27,N($F325),0))-CX325-EV325)</f>
        <v>0</v>
      </c>
      <c r="GU325" s="48" t="n">
        <f aca="false">IF((GU324*(1+GU$5/Setup!$C$36)+IF($V325=28,N($F325),0))-CY325-EW325&lt;0.005,0,(GU324*(1+GU$5/Setup!$C$36)+IF($V325=28,N($F325),0))-CY325-EW325)</f>
        <v>0</v>
      </c>
      <c r="GV325" s="48" t="n">
        <f aca="false">IF((GV324*(1+GV$5/Setup!$C$36)+IF($V325=29,N($F325),0))-CZ325-EX325&lt;0.005,0,(GV324*(1+GV$5/Setup!$C$36)+IF($V325=29,N($F325),0))-CZ325-EX325)</f>
        <v>0</v>
      </c>
      <c r="GW325" s="48" t="n">
        <f aca="false">IF((GW324*(1+GW$5/Setup!$C$36)+IF($V325=30,N($F325),0))-DA325-EY325&lt;0.005,0,(GW324*(1+GW$5/Setup!$C$36)+IF($V325=30,N($F325),0))-DA325-EY325)</f>
        <v>0</v>
      </c>
      <c r="GX325" s="48" t="n">
        <f aca="false">IF((GX324*(1+GX$5/Setup!$C$36)+IF($V325=31,N($F325),0))-DB325-EZ325&lt;0.005,0,(GX324*(1+GX$5/Setup!$C$36)+IF($V325=31,N($F325),0))-DB325-EZ325)</f>
        <v>0</v>
      </c>
      <c r="GY325" s="48" t="n">
        <f aca="false">IF((GY324*(1+GY$5/Setup!$C$36)+IF($V325=32,N($F325),0))-DC325-FA325&lt;0.005,0,(GY324*(1+GY$5/Setup!$C$36)+IF($V325=32,N($F325),0))-DC325-FA325)</f>
        <v>0</v>
      </c>
      <c r="GZ325" s="48" t="n">
        <f aca="false">IF((GZ324*(1+GZ$5/Setup!$C$36)+IF($V325=33,N($F325),0))-DD325-FB325&lt;0.005,0,(GZ324*(1+GZ$5/Setup!$C$36)+IF($V325=33,N($F325),0))-DD325-FB325)</f>
        <v>0</v>
      </c>
      <c r="HA325" s="48" t="n">
        <f aca="false">IF((HA324*(1+HA$5/Setup!$C$36)+IF($V325=34,N($F325),0))-DE325-FC325&lt;0.005,0,(HA324*(1+HA$5/Setup!$C$36)+IF($V325=34,N($F325),0))-DE325-FC325)</f>
        <v>0</v>
      </c>
      <c r="HB325" s="48" t="n">
        <f aca="false">IF((HB324*(1+HB$5/Setup!$C$36)+IF($V325=35,N($F325),0))-DF325-FD325&lt;0.005,0,(HB324*(1+HB$5/Setup!$C$36)+IF($V325=35,N($F325),0))-DF325-FD325)</f>
        <v>0</v>
      </c>
      <c r="HC325" s="48" t="n">
        <f aca="false">IF((HC324*(1+HC$5/Setup!$C$36)+IF($V325=36,N($F325),0))-DG325-FE325&lt;0.005,0,(HC324*(1+HC$5/Setup!$C$36)+IF($V325=36,N($F325),0))-DG325-FE325)</f>
        <v>0</v>
      </c>
      <c r="HD325" s="48" t="n">
        <f aca="false">IF((HD324*(1+HD$5/Setup!$C$36)+IF($V325=37,N($F325),0))-DH325-FF325&lt;0.005,0,(HD324*(1+HD$5/Setup!$C$36)+IF($V325=37,N($F325),0))-DH325-FF325)</f>
        <v>0</v>
      </c>
      <c r="HE325" s="48" t="n">
        <f aca="false">IF((HE324*(1+HE$5/Setup!$C$36)+IF($V325=38,N($F325),0))-DI325-FG325&lt;0.005,0,(HE324*(1+HE$5/Setup!$C$36)+IF($V325=38,N($F325),0))-DI325-FG325)</f>
        <v>0</v>
      </c>
      <c r="HF325" s="48" t="n">
        <f aca="false">IF((HF324*(1+HF$5/Setup!$C$36)+IF($V325=39,N($F325),0))-DJ325-FH325&lt;0.005,0,(HF324*(1+HF$5/Setup!$C$36)+IF($V325=39,N($F325),0))-DJ325-FH325)</f>
        <v>0</v>
      </c>
      <c r="HG325" s="48" t="n">
        <f aca="false">IF((HG324*(1+HG$5/Setup!$C$36)+IF($V325=40,N($F325),0))-DK325-FI325&lt;0.005,0,(HG324*(1+HG$5/Setup!$C$36)+IF($V325=40,N($F325),0))-DK325-FI325)</f>
        <v>0</v>
      </c>
      <c r="HH325" s="48" t="n">
        <f aca="false">IF((HH324*(1+HH$5/Setup!$C$36)+IF($V325=41,N($F325),0))-DL325-FJ325&lt;0.005,0,(HH324*(1+HH$5/Setup!$C$36)+IF($V325=41,N($F325),0))-DL325-FJ325)</f>
        <v>0</v>
      </c>
      <c r="HI325" s="48" t="n">
        <f aca="false">IF((HI324*(1+HI$5/Setup!$C$36)+IF($V325=42,N($F325),0))-DM325-FK325&lt;0.005,0,(HI324*(1+HI$5/Setup!$C$36)+IF($V325=42,N($F325),0))-DM325-FK325)</f>
        <v>0</v>
      </c>
      <c r="HJ325" s="48" t="n">
        <f aca="false">IF((HJ324*(1+HJ$5/Setup!$C$36)+IF($V325=43,N($F325),0))-DN325-FL325&lt;0.005,0,(HJ324*(1+HJ$5/Setup!$C$36)+IF($V325=43,N($F325),0))-DN325-FL325)</f>
        <v>0</v>
      </c>
      <c r="HK325" s="48" t="n">
        <f aca="false">IF((HK324*(1+HK$5/Setup!$C$36)+IF($V325=44,N($F325),0))-DO325-FM325&lt;0.005,0,(HK324*(1+HK$5/Setup!$C$36)+IF($V325=44,N($F325),0))-DO325-FM325)</f>
        <v>0</v>
      </c>
      <c r="HL325" s="48" t="n">
        <f aca="false">IF((HL324*(1+HL$5/Setup!$C$36)+IF($V325=45,N($F325),0))-DP325-FN325&lt;0.005,0,(HL324*(1+HL$5/Setup!$C$36)+IF($V325=45,N($F325),0))-DP325-FN325)</f>
        <v>0</v>
      </c>
      <c r="HM325" s="48" t="n">
        <f aca="false">IF((HM324*(1+HM$5/Setup!$C$36)+IF($V325=46,N($F325),0))-DQ325-FO325&lt;0.005,0,(HM324*(1+HM$5/Setup!$C$36)+IF($V325=46,N($F325),0))-DQ325-FO325)</f>
        <v>0</v>
      </c>
      <c r="HN325" s="48" t="n">
        <f aca="false">IF((HN324*(1+HN$5/Setup!$C$36)+IF($V325=47,N($F325),0))-DR325-FP325&lt;0.005,0,(HN324*(1+HN$5/Setup!$C$36)+IF($V325=47,N($F325),0))-DR325-FP325)</f>
        <v>0</v>
      </c>
      <c r="HO325" s="48" t="n">
        <f aca="false">IF((HO324*(1+HO$5/Setup!$C$36)+IF($V325=48,N($F325),0))-DS325-FQ325&lt;0.005,0,(HO324*(1+HO$5/Setup!$C$36)+IF($V325=48,N($F325),0))-DS325-FQ325)</f>
        <v>0</v>
      </c>
      <c r="HP325" s="48" t="n">
        <f aca="false">IF((HP324*(1+HP$5/Setup!$C$36)+IF($V325=49,N($F325),0))-DT325-FR325&lt;0.005,0,(HP324*(1+HP$5/Setup!$C$36)+IF($V325=49,N($F325),0))-DT325-FR325)</f>
        <v>0</v>
      </c>
      <c r="HQ325" s="48" t="n">
        <f aca="false">IF((HQ324*(1+HQ$5/Setup!$C$36)+IF($V325=50,N($F325),0))-DU325-FS325&lt;0.005,0,(HQ324*(1+HQ$5/Setup!$C$36)+IF($V325=50,N($F325),0))-DU325-FS325)</f>
        <v>0</v>
      </c>
    </row>
    <row r="326" customFormat="false" ht="15" hidden="false" customHeight="false" outlineLevel="0" collapsed="false">
      <c r="A326" s="44" t="n">
        <v>318</v>
      </c>
      <c r="B326" s="45" t="n">
        <f aca="false">IF(Setup!$C$7="Every month",EDATE(Setup!$C$8,($A326-1)),IF(Setup!$C$7="Twice a month",DATE(YEAR(Setup!$C$8),MONTH(Setup!$C$8)+INT((($A326-1)+Setup!$C$41)/2),MIN(IF(MOD(($A326-1)+Setup!$C$41,2)=0,Setup!$C$39,Setup!$C$40),DAY(EOMONTH(DATE(YEAR(Setup!$C$8),MONTH(Setup!$C$8)+INT((($A326-1)+Setup!$C$41)/2),1),0)))),Setup!$C$8+($A326-1)*IF(Setup!$C$7="Every week",7,14)))</f>
        <v>50763</v>
      </c>
      <c r="C326" s="45" t="n">
        <f aca="false">IF(Setup!$C$7="Every month",EDATE(Setup!$C$8,$A326),IF(Setup!$C$7="Twice a month",DATE(YEAR(Setup!$C$8),MONTH(Setup!$C$8)+INT(($A326+Setup!$C$41)/2),MIN(IF(MOD($A326+Setup!$C$41,2)=0,Setup!$C$39,Setup!$C$40),DAY(EOMONTH(DATE(YEAR(Setup!$C$8),MONTH(Setup!$C$8)+INT(($A326+Setup!$C$41)/2),1),0)))),Setup!$C$8+$A326*IF(Setup!$C$7="Every week",7,14)))</f>
        <v>50777</v>
      </c>
      <c r="D326" s="46"/>
      <c r="E326" s="47"/>
      <c r="F326" s="47"/>
      <c r="G326" s="47"/>
      <c r="H326" s="47"/>
      <c r="I326" s="48" t="n">
        <f aca="false">N(Setup!$C$11)+N(E326)</f>
        <v>100</v>
      </c>
      <c r="J326" s="48" t="n">
        <f aca="false">MIN(Setup!$C$37,MAX(I326,0))</f>
        <v>9.23076923076923</v>
      </c>
      <c r="K326" s="48" t="n">
        <f aca="false">MIN(MAX(N(Setup!$C$14)-L325,0),MAX(I326-J326,0))</f>
        <v>0</v>
      </c>
      <c r="L326" s="48" t="n">
        <f aca="false">L325+K326-N(G326)</f>
        <v>500</v>
      </c>
      <c r="M326" s="48" t="n">
        <f aca="false">M325+J326-N(H326)</f>
        <v>2935.38461538461</v>
      </c>
      <c r="N326" s="48" t="n">
        <f aca="false">SUM(BX326:DU326)</f>
        <v>0</v>
      </c>
      <c r="O326" s="48" t="n">
        <f aca="false">SUM(Z326:BW326)-N326</f>
        <v>0</v>
      </c>
      <c r="P326" s="48" t="n">
        <f aca="false">MAX(I326-J326-K326,0)+O326</f>
        <v>90.7692307692308</v>
      </c>
      <c r="Q326" s="48" t="n">
        <f aca="false">SUM(DV326:FS326)</f>
        <v>0</v>
      </c>
      <c r="R326" s="49" t="n">
        <f aca="false">N326+J326+K326+Q326</f>
        <v>9.23076923076923</v>
      </c>
      <c r="S326" s="48" t="n">
        <f aca="false">T326-T325-N(F326)+N326+Q326</f>
        <v>0</v>
      </c>
      <c r="T326" s="49" t="n">
        <f aca="false">SUM(FT326:HQ326)</f>
        <v>0</v>
      </c>
      <c r="U326" s="44" t="str">
        <f aca="false">IF(T325&lt;0.005,"",INDEX(Helpers!$C$2:$C$51,IF(_xlfn.MINIFS($DV$6:$FS$6,DV326:FS326,"&gt;0.005")=0,V326,_xlfn.MINIFS($DV$6:$FS$6,DV326:FS326,"&gt;0.005"))))</f>
        <v/>
      </c>
      <c r="V326" s="44" t="n">
        <f aca="false">IF(_xlfn.MINIFS($FT$6:$HQ$6,FT325:HQ325,"&gt;0.005")=0,1,_xlfn.MINIFS($FT$6:$HQ$6,FT325:HQ325,"&gt;0.005"))</f>
        <v>1</v>
      </c>
      <c r="W326" s="44" t="n">
        <f aca="false">IF(AND(D326&lt;&gt;"Paid",T325&gt;0.005),1,0)</f>
        <v>0</v>
      </c>
      <c r="X326" s="48" t="n">
        <f aca="false">SUMPRODUCT(((Helpers!$G$2:$G$51*(1+(Helpers!$D$2:$D$51+0.000000001)/12)^(($B326-Setup!$C$8)/(365.25/12))-Helpers!$E$2:$E$51*((1+(Helpers!$D$2:$D$51+0.000000001)/12)^(($B326-Setup!$C$8)/(365.25/12))-1)/((Helpers!$D$2:$D$51+0.000000001)/12))&gt;0)*(Helpers!$G$2:$G$51*(1+(Helpers!$D$2:$D$51+0.000000001)/12)^(($B326-Setup!$C$8)/(365.25/12))-Helpers!$E$2:$E$51*((1+(Helpers!$D$2:$D$51+0.000000001)/12)^(($B326-Setup!$C$8)/(365.25/12))-1)/((Helpers!$D$2:$D$51+0.000000001)/12)))</f>
        <v>0</v>
      </c>
      <c r="Y326" s="48"/>
      <c r="Z326" s="48" t="n">
        <f aca="false">IF(OR(N(Z$5)=0,Z$6=""),0,Z$5*((DATE(YEAR($B326),MONTH($B326),MIN(Z$6,DAY(EOMONTH($B326,0))))&gt;=$B326)*(DATE(YEAR($B326),MONTH($B326),MIN(Z$6,DAY(EOMONTH($B326,0))))&lt;$C326)+(DATE(YEAR($B326),MONTH($B326)+1,MIN(Z$6,DAY(EOMONTH($B326,1))))&gt;=$B326)*(DATE(YEAR($B326),MONTH($B326)+1,MIN(Z$6,DAY(EOMONTH($B326,1))))&lt;$C326)))</f>
        <v>0</v>
      </c>
      <c r="AA326" s="48" t="n">
        <f aca="false">IF(OR(N(AA$5)=0,AA$6=""),0,AA$5*((DATE(YEAR($B326),MONTH($B326),MIN(AA$6,DAY(EOMONTH($B326,0))))&gt;=$B326)*(DATE(YEAR($B326),MONTH($B326),MIN(AA$6,DAY(EOMONTH($B326,0))))&lt;$C326)+(DATE(YEAR($B326),MONTH($B326)+1,MIN(AA$6,DAY(EOMONTH($B326,1))))&gt;=$B326)*(DATE(YEAR($B326),MONTH($B326)+1,MIN(AA$6,DAY(EOMONTH($B326,1))))&lt;$C326)))</f>
        <v>0</v>
      </c>
      <c r="AB326" s="48" t="n">
        <f aca="false">IF(OR(N(AB$5)=0,AB$6=""),0,AB$5*((DATE(YEAR($B326),MONTH($B326),MIN(AB$6,DAY(EOMONTH($B326,0))))&gt;=$B326)*(DATE(YEAR($B326),MONTH($B326),MIN(AB$6,DAY(EOMONTH($B326,0))))&lt;$C326)+(DATE(YEAR($B326),MONTH($B326)+1,MIN(AB$6,DAY(EOMONTH($B326,1))))&gt;=$B326)*(DATE(YEAR($B326),MONTH($B326)+1,MIN(AB$6,DAY(EOMONTH($B326,1))))&lt;$C326)))</f>
        <v>0</v>
      </c>
      <c r="AC326" s="48" t="n">
        <f aca="false">IF(OR(N(AC$5)=0,AC$6=""),0,AC$5*((DATE(YEAR($B326),MONTH($B326),MIN(AC$6,DAY(EOMONTH($B326,0))))&gt;=$B326)*(DATE(YEAR($B326),MONTH($B326),MIN(AC$6,DAY(EOMONTH($B326,0))))&lt;$C326)+(DATE(YEAR($B326),MONTH($B326)+1,MIN(AC$6,DAY(EOMONTH($B326,1))))&gt;=$B326)*(DATE(YEAR($B326),MONTH($B326)+1,MIN(AC$6,DAY(EOMONTH($B326,1))))&lt;$C326)))</f>
        <v>0</v>
      </c>
      <c r="AD326" s="48" t="n">
        <f aca="false">IF(OR(N(AD$5)=0,AD$6=""),0,AD$5*((DATE(YEAR($B326),MONTH($B326),MIN(AD$6,DAY(EOMONTH($B326,0))))&gt;=$B326)*(DATE(YEAR($B326),MONTH($B326),MIN(AD$6,DAY(EOMONTH($B326,0))))&lt;$C326)+(DATE(YEAR($B326),MONTH($B326)+1,MIN(AD$6,DAY(EOMONTH($B326,1))))&gt;=$B326)*(DATE(YEAR($B326),MONTH($B326)+1,MIN(AD$6,DAY(EOMONTH($B326,1))))&lt;$C326)))</f>
        <v>0</v>
      </c>
      <c r="AE326" s="48" t="n">
        <f aca="false">IF(OR(N(AE$5)=0,AE$6=""),0,AE$5*((DATE(YEAR($B326),MONTH($B326),MIN(AE$6,DAY(EOMONTH($B326,0))))&gt;=$B326)*(DATE(YEAR($B326),MONTH($B326),MIN(AE$6,DAY(EOMONTH($B326,0))))&lt;$C326)+(DATE(YEAR($B326),MONTH($B326)+1,MIN(AE$6,DAY(EOMONTH($B326,1))))&gt;=$B326)*(DATE(YEAR($B326),MONTH($B326)+1,MIN(AE$6,DAY(EOMONTH($B326,1))))&lt;$C326)))</f>
        <v>0</v>
      </c>
      <c r="AF326" s="48" t="n">
        <f aca="false">IF(OR(N(AF$5)=0,AF$6=""),0,AF$5*((DATE(YEAR($B326),MONTH($B326),MIN(AF$6,DAY(EOMONTH($B326,0))))&gt;=$B326)*(DATE(YEAR($B326),MONTH($B326),MIN(AF$6,DAY(EOMONTH($B326,0))))&lt;$C326)+(DATE(YEAR($B326),MONTH($B326)+1,MIN(AF$6,DAY(EOMONTH($B326,1))))&gt;=$B326)*(DATE(YEAR($B326),MONTH($B326)+1,MIN(AF$6,DAY(EOMONTH($B326,1))))&lt;$C326)))</f>
        <v>0</v>
      </c>
      <c r="AG326" s="48" t="n">
        <f aca="false">IF(OR(N(AG$5)=0,AG$6=""),0,AG$5*((DATE(YEAR($B326),MONTH($B326),MIN(AG$6,DAY(EOMONTH($B326,0))))&gt;=$B326)*(DATE(YEAR($B326),MONTH($B326),MIN(AG$6,DAY(EOMONTH($B326,0))))&lt;$C326)+(DATE(YEAR($B326),MONTH($B326)+1,MIN(AG$6,DAY(EOMONTH($B326,1))))&gt;=$B326)*(DATE(YEAR($B326),MONTH($B326)+1,MIN(AG$6,DAY(EOMONTH($B326,1))))&lt;$C326)))</f>
        <v>0</v>
      </c>
      <c r="AH326" s="48" t="n">
        <f aca="false">IF(OR(N(AH$5)=0,AH$6=""),0,AH$5*((DATE(YEAR($B326),MONTH($B326),MIN(AH$6,DAY(EOMONTH($B326,0))))&gt;=$B326)*(DATE(YEAR($B326),MONTH($B326),MIN(AH$6,DAY(EOMONTH($B326,0))))&lt;$C326)+(DATE(YEAR($B326),MONTH($B326)+1,MIN(AH$6,DAY(EOMONTH($B326,1))))&gt;=$B326)*(DATE(YEAR($B326),MONTH($B326)+1,MIN(AH$6,DAY(EOMONTH($B326,1))))&lt;$C326)))</f>
        <v>0</v>
      </c>
      <c r="AI326" s="48" t="n">
        <f aca="false">IF(OR(N(AI$5)=0,AI$6=""),0,AI$5*((DATE(YEAR($B326),MONTH($B326),MIN(AI$6,DAY(EOMONTH($B326,0))))&gt;=$B326)*(DATE(YEAR($B326),MONTH($B326),MIN(AI$6,DAY(EOMONTH($B326,0))))&lt;$C326)+(DATE(YEAR($B326),MONTH($B326)+1,MIN(AI$6,DAY(EOMONTH($B326,1))))&gt;=$B326)*(DATE(YEAR($B326),MONTH($B326)+1,MIN(AI$6,DAY(EOMONTH($B326,1))))&lt;$C326)))</f>
        <v>0</v>
      </c>
      <c r="AJ326" s="48" t="n">
        <f aca="false">IF(OR(N(AJ$5)=0,AJ$6=""),0,AJ$5*((DATE(YEAR($B326),MONTH($B326),MIN(AJ$6,DAY(EOMONTH($B326,0))))&gt;=$B326)*(DATE(YEAR($B326),MONTH($B326),MIN(AJ$6,DAY(EOMONTH($B326,0))))&lt;$C326)+(DATE(YEAR($B326),MONTH($B326)+1,MIN(AJ$6,DAY(EOMONTH($B326,1))))&gt;=$B326)*(DATE(YEAR($B326),MONTH($B326)+1,MIN(AJ$6,DAY(EOMONTH($B326,1))))&lt;$C326)))</f>
        <v>0</v>
      </c>
      <c r="AK326" s="48" t="n">
        <f aca="false">IF(OR(N(AK$5)=0,AK$6=""),0,AK$5*((DATE(YEAR($B326),MONTH($B326),MIN(AK$6,DAY(EOMONTH($B326,0))))&gt;=$B326)*(DATE(YEAR($B326),MONTH($B326),MIN(AK$6,DAY(EOMONTH($B326,0))))&lt;$C326)+(DATE(YEAR($B326),MONTH($B326)+1,MIN(AK$6,DAY(EOMONTH($B326,1))))&gt;=$B326)*(DATE(YEAR($B326),MONTH($B326)+1,MIN(AK$6,DAY(EOMONTH($B326,1))))&lt;$C326)))</f>
        <v>0</v>
      </c>
      <c r="AL326" s="48" t="n">
        <f aca="false">IF(OR(N(AL$5)=0,AL$6=""),0,AL$5*((DATE(YEAR($B326),MONTH($B326),MIN(AL$6,DAY(EOMONTH($B326,0))))&gt;=$B326)*(DATE(YEAR($B326),MONTH($B326),MIN(AL$6,DAY(EOMONTH($B326,0))))&lt;$C326)+(DATE(YEAR($B326),MONTH($B326)+1,MIN(AL$6,DAY(EOMONTH($B326,1))))&gt;=$B326)*(DATE(YEAR($B326),MONTH($B326)+1,MIN(AL$6,DAY(EOMONTH($B326,1))))&lt;$C326)))</f>
        <v>0</v>
      </c>
      <c r="AM326" s="48" t="n">
        <f aca="false">IF(OR(N(AM$5)=0,AM$6=""),0,AM$5*((DATE(YEAR($B326),MONTH($B326),MIN(AM$6,DAY(EOMONTH($B326,0))))&gt;=$B326)*(DATE(YEAR($B326),MONTH($B326),MIN(AM$6,DAY(EOMONTH($B326,0))))&lt;$C326)+(DATE(YEAR($B326),MONTH($B326)+1,MIN(AM$6,DAY(EOMONTH($B326,1))))&gt;=$B326)*(DATE(YEAR($B326),MONTH($B326)+1,MIN(AM$6,DAY(EOMONTH($B326,1))))&lt;$C326)))</f>
        <v>0</v>
      </c>
      <c r="AN326" s="48" t="n">
        <f aca="false">IF(OR(N(AN$5)=0,AN$6=""),0,AN$5*((DATE(YEAR($B326),MONTH($B326),MIN(AN$6,DAY(EOMONTH($B326,0))))&gt;=$B326)*(DATE(YEAR($B326),MONTH($B326),MIN(AN$6,DAY(EOMONTH($B326,0))))&lt;$C326)+(DATE(YEAR($B326),MONTH($B326)+1,MIN(AN$6,DAY(EOMONTH($B326,1))))&gt;=$B326)*(DATE(YEAR($B326),MONTH($B326)+1,MIN(AN$6,DAY(EOMONTH($B326,1))))&lt;$C326)))</f>
        <v>0</v>
      </c>
      <c r="AO326" s="48" t="n">
        <f aca="false">IF(OR(N(AO$5)=0,AO$6=""),0,AO$5*((DATE(YEAR($B326),MONTH($B326),MIN(AO$6,DAY(EOMONTH($B326,0))))&gt;=$B326)*(DATE(YEAR($B326),MONTH($B326),MIN(AO$6,DAY(EOMONTH($B326,0))))&lt;$C326)+(DATE(YEAR($B326),MONTH($B326)+1,MIN(AO$6,DAY(EOMONTH($B326,1))))&gt;=$B326)*(DATE(YEAR($B326),MONTH($B326)+1,MIN(AO$6,DAY(EOMONTH($B326,1))))&lt;$C326)))</f>
        <v>0</v>
      </c>
      <c r="AP326" s="48" t="n">
        <f aca="false">IF(OR(N(AP$5)=0,AP$6=""),0,AP$5*((DATE(YEAR($B326),MONTH($B326),MIN(AP$6,DAY(EOMONTH($B326,0))))&gt;=$B326)*(DATE(YEAR($B326),MONTH($B326),MIN(AP$6,DAY(EOMONTH($B326,0))))&lt;$C326)+(DATE(YEAR($B326),MONTH($B326)+1,MIN(AP$6,DAY(EOMONTH($B326,1))))&gt;=$B326)*(DATE(YEAR($B326),MONTH($B326)+1,MIN(AP$6,DAY(EOMONTH($B326,1))))&lt;$C326)))</f>
        <v>0</v>
      </c>
      <c r="AQ326" s="48" t="n">
        <f aca="false">IF(OR(N(AQ$5)=0,AQ$6=""),0,AQ$5*((DATE(YEAR($B326),MONTH($B326),MIN(AQ$6,DAY(EOMONTH($B326,0))))&gt;=$B326)*(DATE(YEAR($B326),MONTH($B326),MIN(AQ$6,DAY(EOMONTH($B326,0))))&lt;$C326)+(DATE(YEAR($B326),MONTH($B326)+1,MIN(AQ$6,DAY(EOMONTH($B326,1))))&gt;=$B326)*(DATE(YEAR($B326),MONTH($B326)+1,MIN(AQ$6,DAY(EOMONTH($B326,1))))&lt;$C326)))</f>
        <v>0</v>
      </c>
      <c r="AR326" s="48" t="n">
        <f aca="false">IF(OR(N(AR$5)=0,AR$6=""),0,AR$5*((DATE(YEAR($B326),MONTH($B326),MIN(AR$6,DAY(EOMONTH($B326,0))))&gt;=$B326)*(DATE(YEAR($B326),MONTH($B326),MIN(AR$6,DAY(EOMONTH($B326,0))))&lt;$C326)+(DATE(YEAR($B326),MONTH($B326)+1,MIN(AR$6,DAY(EOMONTH($B326,1))))&gt;=$B326)*(DATE(YEAR($B326),MONTH($B326)+1,MIN(AR$6,DAY(EOMONTH($B326,1))))&lt;$C326)))</f>
        <v>0</v>
      </c>
      <c r="AS326" s="48" t="n">
        <f aca="false">IF(OR(N(AS$5)=0,AS$6=""),0,AS$5*((DATE(YEAR($B326),MONTH($B326),MIN(AS$6,DAY(EOMONTH($B326,0))))&gt;=$B326)*(DATE(YEAR($B326),MONTH($B326),MIN(AS$6,DAY(EOMONTH($B326,0))))&lt;$C326)+(DATE(YEAR($B326),MONTH($B326)+1,MIN(AS$6,DAY(EOMONTH($B326,1))))&gt;=$B326)*(DATE(YEAR($B326),MONTH($B326)+1,MIN(AS$6,DAY(EOMONTH($B326,1))))&lt;$C326)))</f>
        <v>0</v>
      </c>
      <c r="AT326" s="48" t="n">
        <f aca="false">IF(OR(N(AT$5)=0,AT$6=""),0,AT$5*((DATE(YEAR($B326),MONTH($B326),MIN(AT$6,DAY(EOMONTH($B326,0))))&gt;=$B326)*(DATE(YEAR($B326),MONTH($B326),MIN(AT$6,DAY(EOMONTH($B326,0))))&lt;$C326)+(DATE(YEAR($B326),MONTH($B326)+1,MIN(AT$6,DAY(EOMONTH($B326,1))))&gt;=$B326)*(DATE(YEAR($B326),MONTH($B326)+1,MIN(AT$6,DAY(EOMONTH($B326,1))))&lt;$C326)))</f>
        <v>0</v>
      </c>
      <c r="AU326" s="48" t="n">
        <f aca="false">IF(OR(N(AU$5)=0,AU$6=""),0,AU$5*((DATE(YEAR($B326),MONTH($B326),MIN(AU$6,DAY(EOMONTH($B326,0))))&gt;=$B326)*(DATE(YEAR($B326),MONTH($B326),MIN(AU$6,DAY(EOMONTH($B326,0))))&lt;$C326)+(DATE(YEAR($B326),MONTH($B326)+1,MIN(AU$6,DAY(EOMONTH($B326,1))))&gt;=$B326)*(DATE(YEAR($B326),MONTH($B326)+1,MIN(AU$6,DAY(EOMONTH($B326,1))))&lt;$C326)))</f>
        <v>0</v>
      </c>
      <c r="AV326" s="48" t="n">
        <f aca="false">IF(OR(N(AV$5)=0,AV$6=""),0,AV$5*((DATE(YEAR($B326),MONTH($B326),MIN(AV$6,DAY(EOMONTH($B326,0))))&gt;=$B326)*(DATE(YEAR($B326),MONTH($B326),MIN(AV$6,DAY(EOMONTH($B326,0))))&lt;$C326)+(DATE(YEAR($B326),MONTH($B326)+1,MIN(AV$6,DAY(EOMONTH($B326,1))))&gt;=$B326)*(DATE(YEAR($B326),MONTH($B326)+1,MIN(AV$6,DAY(EOMONTH($B326,1))))&lt;$C326)))</f>
        <v>0</v>
      </c>
      <c r="AW326" s="48" t="n">
        <f aca="false">IF(OR(N(AW$5)=0,AW$6=""),0,AW$5*((DATE(YEAR($B326),MONTH($B326),MIN(AW$6,DAY(EOMONTH($B326,0))))&gt;=$B326)*(DATE(YEAR($B326),MONTH($B326),MIN(AW$6,DAY(EOMONTH($B326,0))))&lt;$C326)+(DATE(YEAR($B326),MONTH($B326)+1,MIN(AW$6,DAY(EOMONTH($B326,1))))&gt;=$B326)*(DATE(YEAR($B326),MONTH($B326)+1,MIN(AW$6,DAY(EOMONTH($B326,1))))&lt;$C326)))</f>
        <v>0</v>
      </c>
      <c r="AX326" s="48" t="n">
        <f aca="false">IF(OR(N(AX$5)=0,AX$6=""),0,AX$5*((DATE(YEAR($B326),MONTH($B326),MIN(AX$6,DAY(EOMONTH($B326,0))))&gt;=$B326)*(DATE(YEAR($B326),MONTH($B326),MIN(AX$6,DAY(EOMONTH($B326,0))))&lt;$C326)+(DATE(YEAR($B326),MONTH($B326)+1,MIN(AX$6,DAY(EOMONTH($B326,1))))&gt;=$B326)*(DATE(YEAR($B326),MONTH($B326)+1,MIN(AX$6,DAY(EOMONTH($B326,1))))&lt;$C326)))</f>
        <v>0</v>
      </c>
      <c r="AY326" s="48" t="n">
        <f aca="false">IF(OR(N(AY$5)=0,AY$6=""),0,AY$5*((DATE(YEAR($B326),MONTH($B326),MIN(AY$6,DAY(EOMONTH($B326,0))))&gt;=$B326)*(DATE(YEAR($B326),MONTH($B326),MIN(AY$6,DAY(EOMONTH($B326,0))))&lt;$C326)+(DATE(YEAR($B326),MONTH($B326)+1,MIN(AY$6,DAY(EOMONTH($B326,1))))&gt;=$B326)*(DATE(YEAR($B326),MONTH($B326)+1,MIN(AY$6,DAY(EOMONTH($B326,1))))&lt;$C326)))</f>
        <v>0</v>
      </c>
      <c r="AZ326" s="48" t="n">
        <f aca="false">IF(OR(N(AZ$5)=0,AZ$6=""),0,AZ$5*((DATE(YEAR($B326),MONTH($B326),MIN(AZ$6,DAY(EOMONTH($B326,0))))&gt;=$B326)*(DATE(YEAR($B326),MONTH($B326),MIN(AZ$6,DAY(EOMONTH($B326,0))))&lt;$C326)+(DATE(YEAR($B326),MONTH($B326)+1,MIN(AZ$6,DAY(EOMONTH($B326,1))))&gt;=$B326)*(DATE(YEAR($B326),MONTH($B326)+1,MIN(AZ$6,DAY(EOMONTH($B326,1))))&lt;$C326)))</f>
        <v>0</v>
      </c>
      <c r="BA326" s="48" t="n">
        <f aca="false">IF(OR(N(BA$5)=0,BA$6=""),0,BA$5*((DATE(YEAR($B326),MONTH($B326),MIN(BA$6,DAY(EOMONTH($B326,0))))&gt;=$B326)*(DATE(YEAR($B326),MONTH($B326),MIN(BA$6,DAY(EOMONTH($B326,0))))&lt;$C326)+(DATE(YEAR($B326),MONTH($B326)+1,MIN(BA$6,DAY(EOMONTH($B326,1))))&gt;=$B326)*(DATE(YEAR($B326),MONTH($B326)+1,MIN(BA$6,DAY(EOMONTH($B326,1))))&lt;$C326)))</f>
        <v>0</v>
      </c>
      <c r="BB326" s="48" t="n">
        <f aca="false">IF(OR(N(BB$5)=0,BB$6=""),0,BB$5*((DATE(YEAR($B326),MONTH($B326),MIN(BB$6,DAY(EOMONTH($B326,0))))&gt;=$B326)*(DATE(YEAR($B326),MONTH($B326),MIN(BB$6,DAY(EOMONTH($B326,0))))&lt;$C326)+(DATE(YEAR($B326),MONTH($B326)+1,MIN(BB$6,DAY(EOMONTH($B326,1))))&gt;=$B326)*(DATE(YEAR($B326),MONTH($B326)+1,MIN(BB$6,DAY(EOMONTH($B326,1))))&lt;$C326)))</f>
        <v>0</v>
      </c>
      <c r="BC326" s="48" t="n">
        <f aca="false">IF(OR(N(BC$5)=0,BC$6=""),0,BC$5*((DATE(YEAR($B326),MONTH($B326),MIN(BC$6,DAY(EOMONTH($B326,0))))&gt;=$B326)*(DATE(YEAR($B326),MONTH($B326),MIN(BC$6,DAY(EOMONTH($B326,0))))&lt;$C326)+(DATE(YEAR($B326),MONTH($B326)+1,MIN(BC$6,DAY(EOMONTH($B326,1))))&gt;=$B326)*(DATE(YEAR($B326),MONTH($B326)+1,MIN(BC$6,DAY(EOMONTH($B326,1))))&lt;$C326)))</f>
        <v>0</v>
      </c>
      <c r="BD326" s="48" t="n">
        <f aca="false">IF(OR(N(BD$5)=0,BD$6=""),0,BD$5*((DATE(YEAR($B326),MONTH($B326),MIN(BD$6,DAY(EOMONTH($B326,0))))&gt;=$B326)*(DATE(YEAR($B326),MONTH($B326),MIN(BD$6,DAY(EOMONTH($B326,0))))&lt;$C326)+(DATE(YEAR($B326),MONTH($B326)+1,MIN(BD$6,DAY(EOMONTH($B326,1))))&gt;=$B326)*(DATE(YEAR($B326),MONTH($B326)+1,MIN(BD$6,DAY(EOMONTH($B326,1))))&lt;$C326)))</f>
        <v>0</v>
      </c>
      <c r="BE326" s="48" t="n">
        <f aca="false">IF(OR(N(BE$5)=0,BE$6=""),0,BE$5*((DATE(YEAR($B326),MONTH($B326),MIN(BE$6,DAY(EOMONTH($B326,0))))&gt;=$B326)*(DATE(YEAR($B326),MONTH($B326),MIN(BE$6,DAY(EOMONTH($B326,0))))&lt;$C326)+(DATE(YEAR($B326),MONTH($B326)+1,MIN(BE$6,DAY(EOMONTH($B326,1))))&gt;=$B326)*(DATE(YEAR($B326),MONTH($B326)+1,MIN(BE$6,DAY(EOMONTH($B326,1))))&lt;$C326)))</f>
        <v>0</v>
      </c>
      <c r="BF326" s="48" t="n">
        <f aca="false">IF(OR(N(BF$5)=0,BF$6=""),0,BF$5*((DATE(YEAR($B326),MONTH($B326),MIN(BF$6,DAY(EOMONTH($B326,0))))&gt;=$B326)*(DATE(YEAR($B326),MONTH($B326),MIN(BF$6,DAY(EOMONTH($B326,0))))&lt;$C326)+(DATE(YEAR($B326),MONTH($B326)+1,MIN(BF$6,DAY(EOMONTH($B326,1))))&gt;=$B326)*(DATE(YEAR($B326),MONTH($B326)+1,MIN(BF$6,DAY(EOMONTH($B326,1))))&lt;$C326)))</f>
        <v>0</v>
      </c>
      <c r="BG326" s="48" t="n">
        <f aca="false">IF(OR(N(BG$5)=0,BG$6=""),0,BG$5*((DATE(YEAR($B326),MONTH($B326),MIN(BG$6,DAY(EOMONTH($B326,0))))&gt;=$B326)*(DATE(YEAR($B326),MONTH($B326),MIN(BG$6,DAY(EOMONTH($B326,0))))&lt;$C326)+(DATE(YEAR($B326),MONTH($B326)+1,MIN(BG$6,DAY(EOMONTH($B326,1))))&gt;=$B326)*(DATE(YEAR($B326),MONTH($B326)+1,MIN(BG$6,DAY(EOMONTH($B326,1))))&lt;$C326)))</f>
        <v>0</v>
      </c>
      <c r="BH326" s="48" t="n">
        <f aca="false">IF(OR(N(BH$5)=0,BH$6=""),0,BH$5*((DATE(YEAR($B326),MONTH($B326),MIN(BH$6,DAY(EOMONTH($B326,0))))&gt;=$B326)*(DATE(YEAR($B326),MONTH($B326),MIN(BH$6,DAY(EOMONTH($B326,0))))&lt;$C326)+(DATE(YEAR($B326),MONTH($B326)+1,MIN(BH$6,DAY(EOMONTH($B326,1))))&gt;=$B326)*(DATE(YEAR($B326),MONTH($B326)+1,MIN(BH$6,DAY(EOMONTH($B326,1))))&lt;$C326)))</f>
        <v>0</v>
      </c>
      <c r="BI326" s="48" t="n">
        <f aca="false">IF(OR(N(BI$5)=0,BI$6=""),0,BI$5*((DATE(YEAR($B326),MONTH($B326),MIN(BI$6,DAY(EOMONTH($B326,0))))&gt;=$B326)*(DATE(YEAR($B326),MONTH($B326),MIN(BI$6,DAY(EOMONTH($B326,0))))&lt;$C326)+(DATE(YEAR($B326),MONTH($B326)+1,MIN(BI$6,DAY(EOMONTH($B326,1))))&gt;=$B326)*(DATE(YEAR($B326),MONTH($B326)+1,MIN(BI$6,DAY(EOMONTH($B326,1))))&lt;$C326)))</f>
        <v>0</v>
      </c>
      <c r="BJ326" s="48" t="n">
        <f aca="false">IF(OR(N(BJ$5)=0,BJ$6=""),0,BJ$5*((DATE(YEAR($B326),MONTH($B326),MIN(BJ$6,DAY(EOMONTH($B326,0))))&gt;=$B326)*(DATE(YEAR($B326),MONTH($B326),MIN(BJ$6,DAY(EOMONTH($B326,0))))&lt;$C326)+(DATE(YEAR($B326),MONTH($B326)+1,MIN(BJ$6,DAY(EOMONTH($B326,1))))&gt;=$B326)*(DATE(YEAR($B326),MONTH($B326)+1,MIN(BJ$6,DAY(EOMONTH($B326,1))))&lt;$C326)))</f>
        <v>0</v>
      </c>
      <c r="BK326" s="48" t="n">
        <f aca="false">IF(OR(N(BK$5)=0,BK$6=""),0,BK$5*((DATE(YEAR($B326),MONTH($B326),MIN(BK$6,DAY(EOMONTH($B326,0))))&gt;=$B326)*(DATE(YEAR($B326),MONTH($B326),MIN(BK$6,DAY(EOMONTH($B326,0))))&lt;$C326)+(DATE(YEAR($B326),MONTH($B326)+1,MIN(BK$6,DAY(EOMONTH($B326,1))))&gt;=$B326)*(DATE(YEAR($B326),MONTH($B326)+1,MIN(BK$6,DAY(EOMONTH($B326,1))))&lt;$C326)))</f>
        <v>0</v>
      </c>
      <c r="BL326" s="48" t="n">
        <f aca="false">IF(OR(N(BL$5)=0,BL$6=""),0,BL$5*((DATE(YEAR($B326),MONTH($B326),MIN(BL$6,DAY(EOMONTH($B326,0))))&gt;=$B326)*(DATE(YEAR($B326),MONTH($B326),MIN(BL$6,DAY(EOMONTH($B326,0))))&lt;$C326)+(DATE(YEAR($B326),MONTH($B326)+1,MIN(BL$6,DAY(EOMONTH($B326,1))))&gt;=$B326)*(DATE(YEAR($B326),MONTH($B326)+1,MIN(BL$6,DAY(EOMONTH($B326,1))))&lt;$C326)))</f>
        <v>0</v>
      </c>
      <c r="BM326" s="48" t="n">
        <f aca="false">IF(OR(N(BM$5)=0,BM$6=""),0,BM$5*((DATE(YEAR($B326),MONTH($B326),MIN(BM$6,DAY(EOMONTH($B326,0))))&gt;=$B326)*(DATE(YEAR($B326),MONTH($B326),MIN(BM$6,DAY(EOMONTH($B326,0))))&lt;$C326)+(DATE(YEAR($B326),MONTH($B326)+1,MIN(BM$6,DAY(EOMONTH($B326,1))))&gt;=$B326)*(DATE(YEAR($B326),MONTH($B326)+1,MIN(BM$6,DAY(EOMONTH($B326,1))))&lt;$C326)))</f>
        <v>0</v>
      </c>
      <c r="BN326" s="48" t="n">
        <f aca="false">IF(OR(N(BN$5)=0,BN$6=""),0,BN$5*((DATE(YEAR($B326),MONTH($B326),MIN(BN$6,DAY(EOMONTH($B326,0))))&gt;=$B326)*(DATE(YEAR($B326),MONTH($B326),MIN(BN$6,DAY(EOMONTH($B326,0))))&lt;$C326)+(DATE(YEAR($B326),MONTH($B326)+1,MIN(BN$6,DAY(EOMONTH($B326,1))))&gt;=$B326)*(DATE(YEAR($B326),MONTH($B326)+1,MIN(BN$6,DAY(EOMONTH($B326,1))))&lt;$C326)))</f>
        <v>0</v>
      </c>
      <c r="BO326" s="48" t="n">
        <f aca="false">IF(OR(N(BO$5)=0,BO$6=""),0,BO$5*((DATE(YEAR($B326),MONTH($B326),MIN(BO$6,DAY(EOMONTH($B326,0))))&gt;=$B326)*(DATE(YEAR($B326),MONTH($B326),MIN(BO$6,DAY(EOMONTH($B326,0))))&lt;$C326)+(DATE(YEAR($B326),MONTH($B326)+1,MIN(BO$6,DAY(EOMONTH($B326,1))))&gt;=$B326)*(DATE(YEAR($B326),MONTH($B326)+1,MIN(BO$6,DAY(EOMONTH($B326,1))))&lt;$C326)))</f>
        <v>0</v>
      </c>
      <c r="BP326" s="48" t="n">
        <f aca="false">IF(OR(N(BP$5)=0,BP$6=""),0,BP$5*((DATE(YEAR($B326),MONTH($B326),MIN(BP$6,DAY(EOMONTH($B326,0))))&gt;=$B326)*(DATE(YEAR($B326),MONTH($B326),MIN(BP$6,DAY(EOMONTH($B326,0))))&lt;$C326)+(DATE(YEAR($B326),MONTH($B326)+1,MIN(BP$6,DAY(EOMONTH($B326,1))))&gt;=$B326)*(DATE(YEAR($B326),MONTH($B326)+1,MIN(BP$6,DAY(EOMONTH($B326,1))))&lt;$C326)))</f>
        <v>0</v>
      </c>
      <c r="BQ326" s="48" t="n">
        <f aca="false">IF(OR(N(BQ$5)=0,BQ$6=""),0,BQ$5*((DATE(YEAR($B326),MONTH($B326),MIN(BQ$6,DAY(EOMONTH($B326,0))))&gt;=$B326)*(DATE(YEAR($B326),MONTH($B326),MIN(BQ$6,DAY(EOMONTH($B326,0))))&lt;$C326)+(DATE(YEAR($B326),MONTH($B326)+1,MIN(BQ$6,DAY(EOMONTH($B326,1))))&gt;=$B326)*(DATE(YEAR($B326),MONTH($B326)+1,MIN(BQ$6,DAY(EOMONTH($B326,1))))&lt;$C326)))</f>
        <v>0</v>
      </c>
      <c r="BR326" s="48" t="n">
        <f aca="false">IF(OR(N(BR$5)=0,BR$6=""),0,BR$5*((DATE(YEAR($B326),MONTH($B326),MIN(BR$6,DAY(EOMONTH($B326,0))))&gt;=$B326)*(DATE(YEAR($B326),MONTH($B326),MIN(BR$6,DAY(EOMONTH($B326,0))))&lt;$C326)+(DATE(YEAR($B326),MONTH($B326)+1,MIN(BR$6,DAY(EOMONTH($B326,1))))&gt;=$B326)*(DATE(YEAR($B326),MONTH($B326)+1,MIN(BR$6,DAY(EOMONTH($B326,1))))&lt;$C326)))</f>
        <v>0</v>
      </c>
      <c r="BS326" s="48" t="n">
        <f aca="false">IF(OR(N(BS$5)=0,BS$6=""),0,BS$5*((DATE(YEAR($B326),MONTH($B326),MIN(BS$6,DAY(EOMONTH($B326,0))))&gt;=$B326)*(DATE(YEAR($B326),MONTH($B326),MIN(BS$6,DAY(EOMONTH($B326,0))))&lt;$C326)+(DATE(YEAR($B326),MONTH($B326)+1,MIN(BS$6,DAY(EOMONTH($B326,1))))&gt;=$B326)*(DATE(YEAR($B326),MONTH($B326)+1,MIN(BS$6,DAY(EOMONTH($B326,1))))&lt;$C326)))</f>
        <v>0</v>
      </c>
      <c r="BT326" s="48" t="n">
        <f aca="false">IF(OR(N(BT$5)=0,BT$6=""),0,BT$5*((DATE(YEAR($B326),MONTH($B326),MIN(BT$6,DAY(EOMONTH($B326,0))))&gt;=$B326)*(DATE(YEAR($B326),MONTH($B326),MIN(BT$6,DAY(EOMONTH($B326,0))))&lt;$C326)+(DATE(YEAR($B326),MONTH($B326)+1,MIN(BT$6,DAY(EOMONTH($B326,1))))&gt;=$B326)*(DATE(YEAR($B326),MONTH($B326)+1,MIN(BT$6,DAY(EOMONTH($B326,1))))&lt;$C326)))</f>
        <v>0</v>
      </c>
      <c r="BU326" s="48" t="n">
        <f aca="false">IF(OR(N(BU$5)=0,BU$6=""),0,BU$5*((DATE(YEAR($B326),MONTH($B326),MIN(BU$6,DAY(EOMONTH($B326,0))))&gt;=$B326)*(DATE(YEAR($B326),MONTH($B326),MIN(BU$6,DAY(EOMONTH($B326,0))))&lt;$C326)+(DATE(YEAR($B326),MONTH($B326)+1,MIN(BU$6,DAY(EOMONTH($B326,1))))&gt;=$B326)*(DATE(YEAR($B326),MONTH($B326)+1,MIN(BU$6,DAY(EOMONTH($B326,1))))&lt;$C326)))</f>
        <v>0</v>
      </c>
      <c r="BV326" s="48" t="n">
        <f aca="false">IF(OR(N(BV$5)=0,BV$6=""),0,BV$5*((DATE(YEAR($B326),MONTH($B326),MIN(BV$6,DAY(EOMONTH($B326,0))))&gt;=$B326)*(DATE(YEAR($B326),MONTH($B326),MIN(BV$6,DAY(EOMONTH($B326,0))))&lt;$C326)+(DATE(YEAR($B326),MONTH($B326)+1,MIN(BV$6,DAY(EOMONTH($B326,1))))&gt;=$B326)*(DATE(YEAR($B326),MONTH($B326)+1,MIN(BV$6,DAY(EOMONTH($B326,1))))&lt;$C326)))</f>
        <v>0</v>
      </c>
      <c r="BW326" s="48" t="n">
        <f aca="false">IF(OR(N(BW$5)=0,BW$6=""),0,BW$5*((DATE(YEAR($B326),MONTH($B326),MIN(BW$6,DAY(EOMONTH($B326,0))))&gt;=$B326)*(DATE(YEAR($B326),MONTH($B326),MIN(BW$6,DAY(EOMONTH($B326,0))))&lt;$C326)+(DATE(YEAR($B326),MONTH($B326)+1,MIN(BW$6,DAY(EOMONTH($B326,1))))&gt;=$B326)*(DATE(YEAR($B326),MONTH($B326)+1,MIN(BW$6,DAY(EOMONTH($B326,1))))&lt;$C326)))</f>
        <v>0</v>
      </c>
      <c r="BX326" s="48" t="n">
        <f aca="false">MIN(Z326,(FT325*(1+FT$5/Setup!$C$36)+IF($V326=1,N($F326),0)))</f>
        <v>0</v>
      </c>
      <c r="BY326" s="48" t="n">
        <f aca="false">MIN(AA326,(FU325*(1+FU$5/Setup!$C$36)+IF($V326=2,N($F326),0)))</f>
        <v>0</v>
      </c>
      <c r="BZ326" s="48" t="n">
        <f aca="false">MIN(AB326,(FV325*(1+FV$5/Setup!$C$36)+IF($V326=3,N($F326),0)))</f>
        <v>0</v>
      </c>
      <c r="CA326" s="48" t="n">
        <f aca="false">MIN(AC326,(FW325*(1+FW$5/Setup!$C$36)+IF($V326=4,N($F326),0)))</f>
        <v>0</v>
      </c>
      <c r="CB326" s="48" t="n">
        <f aca="false">MIN(AD326,(FX325*(1+FX$5/Setup!$C$36)+IF($V326=5,N($F326),0)))</f>
        <v>0</v>
      </c>
      <c r="CC326" s="48" t="n">
        <f aca="false">MIN(AE326,(FY325*(1+FY$5/Setup!$C$36)+IF($V326=6,N($F326),0)))</f>
        <v>0</v>
      </c>
      <c r="CD326" s="48" t="n">
        <f aca="false">MIN(AF326,(FZ325*(1+FZ$5/Setup!$C$36)+IF($V326=7,N($F326),0)))</f>
        <v>0</v>
      </c>
      <c r="CE326" s="48" t="n">
        <f aca="false">MIN(AG326,(GA325*(1+GA$5/Setup!$C$36)+IF($V326=8,N($F326),0)))</f>
        <v>0</v>
      </c>
      <c r="CF326" s="48" t="n">
        <f aca="false">MIN(AH326,(GB325*(1+GB$5/Setup!$C$36)+IF($V326=9,N($F326),0)))</f>
        <v>0</v>
      </c>
      <c r="CG326" s="48" t="n">
        <f aca="false">MIN(AI326,(GC325*(1+GC$5/Setup!$C$36)+IF($V326=10,N($F326),0)))</f>
        <v>0</v>
      </c>
      <c r="CH326" s="48" t="n">
        <f aca="false">MIN(AJ326,(GD325*(1+GD$5/Setup!$C$36)+IF($V326=11,N($F326),0)))</f>
        <v>0</v>
      </c>
      <c r="CI326" s="48" t="n">
        <f aca="false">MIN(AK326,(GE325*(1+GE$5/Setup!$C$36)+IF($V326=12,N($F326),0)))</f>
        <v>0</v>
      </c>
      <c r="CJ326" s="48" t="n">
        <f aca="false">MIN(AL326,(GF325*(1+GF$5/Setup!$C$36)+IF($V326=13,N($F326),0)))</f>
        <v>0</v>
      </c>
      <c r="CK326" s="48" t="n">
        <f aca="false">MIN(AM326,(GG325*(1+GG$5/Setup!$C$36)+IF($V326=14,N($F326),0)))</f>
        <v>0</v>
      </c>
      <c r="CL326" s="48" t="n">
        <f aca="false">MIN(AN326,(GH325*(1+GH$5/Setup!$C$36)+IF($V326=15,N($F326),0)))</f>
        <v>0</v>
      </c>
      <c r="CM326" s="48" t="n">
        <f aca="false">MIN(AO326,(GI325*(1+GI$5/Setup!$C$36)+IF($V326=16,N($F326),0)))</f>
        <v>0</v>
      </c>
      <c r="CN326" s="48" t="n">
        <f aca="false">MIN(AP326,(GJ325*(1+GJ$5/Setup!$C$36)+IF($V326=17,N($F326),0)))</f>
        <v>0</v>
      </c>
      <c r="CO326" s="48" t="n">
        <f aca="false">MIN(AQ326,(GK325*(1+GK$5/Setup!$C$36)+IF($V326=18,N($F326),0)))</f>
        <v>0</v>
      </c>
      <c r="CP326" s="48" t="n">
        <f aca="false">MIN(AR326,(GL325*(1+GL$5/Setup!$C$36)+IF($V326=19,N($F326),0)))</f>
        <v>0</v>
      </c>
      <c r="CQ326" s="48" t="n">
        <f aca="false">MIN(AS326,(GM325*(1+GM$5/Setup!$C$36)+IF($V326=20,N($F326),0)))</f>
        <v>0</v>
      </c>
      <c r="CR326" s="48" t="n">
        <f aca="false">MIN(AT326,(GN325*(1+GN$5/Setup!$C$36)+IF($V326=21,N($F326),0)))</f>
        <v>0</v>
      </c>
      <c r="CS326" s="48" t="n">
        <f aca="false">MIN(AU326,(GO325*(1+GO$5/Setup!$C$36)+IF($V326=22,N($F326),0)))</f>
        <v>0</v>
      </c>
      <c r="CT326" s="48" t="n">
        <f aca="false">MIN(AV326,(GP325*(1+GP$5/Setup!$C$36)+IF($V326=23,N($F326),0)))</f>
        <v>0</v>
      </c>
      <c r="CU326" s="48" t="n">
        <f aca="false">MIN(AW326,(GQ325*(1+GQ$5/Setup!$C$36)+IF($V326=24,N($F326),0)))</f>
        <v>0</v>
      </c>
      <c r="CV326" s="48" t="n">
        <f aca="false">MIN(AX326,(GR325*(1+GR$5/Setup!$C$36)+IF($V326=25,N($F326),0)))</f>
        <v>0</v>
      </c>
      <c r="CW326" s="48" t="n">
        <f aca="false">MIN(AY326,(GS325*(1+GS$5/Setup!$C$36)+IF($V326=26,N($F326),0)))</f>
        <v>0</v>
      </c>
      <c r="CX326" s="48" t="n">
        <f aca="false">MIN(AZ326,(GT325*(1+GT$5/Setup!$C$36)+IF($V326=27,N($F326),0)))</f>
        <v>0</v>
      </c>
      <c r="CY326" s="48" t="n">
        <f aca="false">MIN(BA326,(GU325*(1+GU$5/Setup!$C$36)+IF($V326=28,N($F326),0)))</f>
        <v>0</v>
      </c>
      <c r="CZ326" s="48" t="n">
        <f aca="false">MIN(BB326,(GV325*(1+GV$5/Setup!$C$36)+IF($V326=29,N($F326),0)))</f>
        <v>0</v>
      </c>
      <c r="DA326" s="48" t="n">
        <f aca="false">MIN(BC326,(GW325*(1+GW$5/Setup!$C$36)+IF($V326=30,N($F326),0)))</f>
        <v>0</v>
      </c>
      <c r="DB326" s="48" t="n">
        <f aca="false">MIN(BD326,(GX325*(1+GX$5/Setup!$C$36)+IF($V326=31,N($F326),0)))</f>
        <v>0</v>
      </c>
      <c r="DC326" s="48" t="n">
        <f aca="false">MIN(BE326,(GY325*(1+GY$5/Setup!$C$36)+IF($V326=32,N($F326),0)))</f>
        <v>0</v>
      </c>
      <c r="DD326" s="48" t="n">
        <f aca="false">MIN(BF326,(GZ325*(1+GZ$5/Setup!$C$36)+IF($V326=33,N($F326),0)))</f>
        <v>0</v>
      </c>
      <c r="DE326" s="48" t="n">
        <f aca="false">MIN(BG326,(HA325*(1+HA$5/Setup!$C$36)+IF($V326=34,N($F326),0)))</f>
        <v>0</v>
      </c>
      <c r="DF326" s="48" t="n">
        <f aca="false">MIN(BH326,(HB325*(1+HB$5/Setup!$C$36)+IF($V326=35,N($F326),0)))</f>
        <v>0</v>
      </c>
      <c r="DG326" s="48" t="n">
        <f aca="false">MIN(BI326,(HC325*(1+HC$5/Setup!$C$36)+IF($V326=36,N($F326),0)))</f>
        <v>0</v>
      </c>
      <c r="DH326" s="48" t="n">
        <f aca="false">MIN(BJ326,(HD325*(1+HD$5/Setup!$C$36)+IF($V326=37,N($F326),0)))</f>
        <v>0</v>
      </c>
      <c r="DI326" s="48" t="n">
        <f aca="false">MIN(BK326,(HE325*(1+HE$5/Setup!$C$36)+IF($V326=38,N($F326),0)))</f>
        <v>0</v>
      </c>
      <c r="DJ326" s="48" t="n">
        <f aca="false">MIN(BL326,(HF325*(1+HF$5/Setup!$C$36)+IF($V326=39,N($F326),0)))</f>
        <v>0</v>
      </c>
      <c r="DK326" s="48" t="n">
        <f aca="false">MIN(BM326,(HG325*(1+HG$5/Setup!$C$36)+IF($V326=40,N($F326),0)))</f>
        <v>0</v>
      </c>
      <c r="DL326" s="48" t="n">
        <f aca="false">MIN(BN326,(HH325*(1+HH$5/Setup!$C$36)+IF($V326=41,N($F326),0)))</f>
        <v>0</v>
      </c>
      <c r="DM326" s="48" t="n">
        <f aca="false">MIN(BO326,(HI325*(1+HI$5/Setup!$C$36)+IF($V326=42,N($F326),0)))</f>
        <v>0</v>
      </c>
      <c r="DN326" s="48" t="n">
        <f aca="false">MIN(BP326,(HJ325*(1+HJ$5/Setup!$C$36)+IF($V326=43,N($F326),0)))</f>
        <v>0</v>
      </c>
      <c r="DO326" s="48" t="n">
        <f aca="false">MIN(BQ326,(HK325*(1+HK$5/Setup!$C$36)+IF($V326=44,N($F326),0)))</f>
        <v>0</v>
      </c>
      <c r="DP326" s="48" t="n">
        <f aca="false">MIN(BR326,(HL325*(1+HL$5/Setup!$C$36)+IF($V326=45,N($F326),0)))</f>
        <v>0</v>
      </c>
      <c r="DQ326" s="48" t="n">
        <f aca="false">MIN(BS326,(HM325*(1+HM$5/Setup!$C$36)+IF($V326=46,N($F326),0)))</f>
        <v>0</v>
      </c>
      <c r="DR326" s="48" t="n">
        <f aca="false">MIN(BT326,(HN325*(1+HN$5/Setup!$C$36)+IF($V326=47,N($F326),0)))</f>
        <v>0</v>
      </c>
      <c r="DS326" s="48" t="n">
        <f aca="false">MIN(BU326,(HO325*(1+HO$5/Setup!$C$36)+IF($V326=48,N($F326),0)))</f>
        <v>0</v>
      </c>
      <c r="DT326" s="48" t="n">
        <f aca="false">MIN(BV326,(HP325*(1+HP$5/Setup!$C$36)+IF($V326=49,N($F326),0)))</f>
        <v>0</v>
      </c>
      <c r="DU326" s="48" t="n">
        <f aca="false">MIN(BW326,(HQ325*(1+HQ$5/Setup!$C$36)+IF($V326=50,N($F326),0)))</f>
        <v>0</v>
      </c>
      <c r="DV326" s="48" t="n">
        <f aca="false">MIN(MAX((FT325*(1+FT$5/Setup!$C$36)+IF($V326=1,N($F326),0))-BX326,0),MAX($P326-0,0))</f>
        <v>0</v>
      </c>
      <c r="DW326" s="48" t="n">
        <f aca="false">MIN(MAX((FU325*(1+FU$5/Setup!$C$36)+IF($V326=2,N($F326),0))-BY326,0),MAX($P326-SUM(DV326:DV326),0))</f>
        <v>0</v>
      </c>
      <c r="DX326" s="48" t="n">
        <f aca="false">MIN(MAX((FV325*(1+FV$5/Setup!$C$36)+IF($V326=3,N($F326),0))-BZ326,0),MAX($P326-SUM(DV326:DW326),0))</f>
        <v>0</v>
      </c>
      <c r="DY326" s="48" t="n">
        <f aca="false">MIN(MAX((FW325*(1+FW$5/Setup!$C$36)+IF($V326=4,N($F326),0))-CA326,0),MAX($P326-SUM(DV326:DX326),0))</f>
        <v>0</v>
      </c>
      <c r="DZ326" s="48" t="n">
        <f aca="false">MIN(MAX((FX325*(1+FX$5/Setup!$C$36)+IF($V326=5,N($F326),0))-CB326,0),MAX($P326-SUM(DV326:DY326),0))</f>
        <v>0</v>
      </c>
      <c r="EA326" s="48" t="n">
        <f aca="false">MIN(MAX((FY325*(1+FY$5/Setup!$C$36)+IF($V326=6,N($F326),0))-CC326,0),MAX($P326-SUM(DV326:DZ326),0))</f>
        <v>0</v>
      </c>
      <c r="EB326" s="48" t="n">
        <f aca="false">MIN(MAX((FZ325*(1+FZ$5/Setup!$C$36)+IF($V326=7,N($F326),0))-CD326,0),MAX($P326-SUM(DV326:EA326),0))</f>
        <v>0</v>
      </c>
      <c r="EC326" s="48" t="n">
        <f aca="false">MIN(MAX((GA325*(1+GA$5/Setup!$C$36)+IF($V326=8,N($F326),0))-CE326,0),MAX($P326-SUM(DV326:EB326),0))</f>
        <v>0</v>
      </c>
      <c r="ED326" s="48" t="n">
        <f aca="false">MIN(MAX((GB325*(1+GB$5/Setup!$C$36)+IF($V326=9,N($F326),0))-CF326,0),MAX($P326-SUM(DV326:EC326),0))</f>
        <v>0</v>
      </c>
      <c r="EE326" s="48" t="n">
        <f aca="false">MIN(MAX((GC325*(1+GC$5/Setup!$C$36)+IF($V326=10,N($F326),0))-CG326,0),MAX($P326-SUM(DV326:ED326),0))</f>
        <v>0</v>
      </c>
      <c r="EF326" s="48" t="n">
        <f aca="false">MIN(MAX((GD325*(1+GD$5/Setup!$C$36)+IF($V326=11,N($F326),0))-CH326,0),MAX($P326-SUM(DV326:EE326),0))</f>
        <v>0</v>
      </c>
      <c r="EG326" s="48" t="n">
        <f aca="false">MIN(MAX((GE325*(1+GE$5/Setup!$C$36)+IF($V326=12,N($F326),0))-CI326,0),MAX($P326-SUM(DV326:EF326),0))</f>
        <v>0</v>
      </c>
      <c r="EH326" s="48" t="n">
        <f aca="false">MIN(MAX((GF325*(1+GF$5/Setup!$C$36)+IF($V326=13,N($F326),0))-CJ326,0),MAX($P326-SUM(DV326:EG326),0))</f>
        <v>0</v>
      </c>
      <c r="EI326" s="48" t="n">
        <f aca="false">MIN(MAX((GG325*(1+GG$5/Setup!$C$36)+IF($V326=14,N($F326),0))-CK326,0),MAX($P326-SUM(DV326:EH326),0))</f>
        <v>0</v>
      </c>
      <c r="EJ326" s="48" t="n">
        <f aca="false">MIN(MAX((GH325*(1+GH$5/Setup!$C$36)+IF($V326=15,N($F326),0))-CL326,0),MAX($P326-SUM(DV326:EI326),0))</f>
        <v>0</v>
      </c>
      <c r="EK326" s="48" t="n">
        <f aca="false">MIN(MAX((GI325*(1+GI$5/Setup!$C$36)+IF($V326=16,N($F326),0))-CM326,0),MAX($P326-SUM(DV326:EJ326),0))</f>
        <v>0</v>
      </c>
      <c r="EL326" s="48" t="n">
        <f aca="false">MIN(MAX((GJ325*(1+GJ$5/Setup!$C$36)+IF($V326=17,N($F326),0))-CN326,0),MAX($P326-SUM(DV326:EK326),0))</f>
        <v>0</v>
      </c>
      <c r="EM326" s="48" t="n">
        <f aca="false">MIN(MAX((GK325*(1+GK$5/Setup!$C$36)+IF($V326=18,N($F326),0))-CO326,0),MAX($P326-SUM(DV326:EL326),0))</f>
        <v>0</v>
      </c>
      <c r="EN326" s="48" t="n">
        <f aca="false">MIN(MAX((GL325*(1+GL$5/Setup!$C$36)+IF($V326=19,N($F326),0))-CP326,0),MAX($P326-SUM(DV326:EM326),0))</f>
        <v>0</v>
      </c>
      <c r="EO326" s="48" t="n">
        <f aca="false">MIN(MAX((GM325*(1+GM$5/Setup!$C$36)+IF($V326=20,N($F326),0))-CQ326,0),MAX($P326-SUM(DV326:EN326),0))</f>
        <v>0</v>
      </c>
      <c r="EP326" s="48" t="n">
        <f aca="false">MIN(MAX((GN325*(1+GN$5/Setup!$C$36)+IF($V326=21,N($F326),0))-CR326,0),MAX($P326-SUM(DV326:EO326),0))</f>
        <v>0</v>
      </c>
      <c r="EQ326" s="48" t="n">
        <f aca="false">MIN(MAX((GO325*(1+GO$5/Setup!$C$36)+IF($V326=22,N($F326),0))-CS326,0),MAX($P326-SUM(DV326:EP326),0))</f>
        <v>0</v>
      </c>
      <c r="ER326" s="48" t="n">
        <f aca="false">MIN(MAX((GP325*(1+GP$5/Setup!$C$36)+IF($V326=23,N($F326),0))-CT326,0),MAX($P326-SUM(DV326:EQ326),0))</f>
        <v>0</v>
      </c>
      <c r="ES326" s="48" t="n">
        <f aca="false">MIN(MAX((GQ325*(1+GQ$5/Setup!$C$36)+IF($V326=24,N($F326),0))-CU326,0),MAX($P326-SUM(DV326:ER326),0))</f>
        <v>0</v>
      </c>
      <c r="ET326" s="48" t="n">
        <f aca="false">MIN(MAX((GR325*(1+GR$5/Setup!$C$36)+IF($V326=25,N($F326),0))-CV326,0),MAX($P326-SUM(DV326:ES326),0))</f>
        <v>0</v>
      </c>
      <c r="EU326" s="48" t="n">
        <f aca="false">MIN(MAX((GS325*(1+GS$5/Setup!$C$36)+IF($V326=26,N($F326),0))-CW326,0),MAX($P326-SUM(DV326:ET326),0))</f>
        <v>0</v>
      </c>
      <c r="EV326" s="48" t="n">
        <f aca="false">MIN(MAX((GT325*(1+GT$5/Setup!$C$36)+IF($V326=27,N($F326),0))-CX326,0),MAX($P326-SUM(DV326:EU326),0))</f>
        <v>0</v>
      </c>
      <c r="EW326" s="48" t="n">
        <f aca="false">MIN(MAX((GU325*(1+GU$5/Setup!$C$36)+IF($V326=28,N($F326),0))-CY326,0),MAX($P326-SUM(DV326:EV326),0))</f>
        <v>0</v>
      </c>
      <c r="EX326" s="48" t="n">
        <f aca="false">MIN(MAX((GV325*(1+GV$5/Setup!$C$36)+IF($V326=29,N($F326),0))-CZ326,0),MAX($P326-SUM(DV326:EW326),0))</f>
        <v>0</v>
      </c>
      <c r="EY326" s="48" t="n">
        <f aca="false">MIN(MAX((GW325*(1+GW$5/Setup!$C$36)+IF($V326=30,N($F326),0))-DA326,0),MAX($P326-SUM(DV326:EX326),0))</f>
        <v>0</v>
      </c>
      <c r="EZ326" s="48" t="n">
        <f aca="false">MIN(MAX((GX325*(1+GX$5/Setup!$C$36)+IF($V326=31,N($F326),0))-DB326,0),MAX($P326-SUM(DV326:EY326),0))</f>
        <v>0</v>
      </c>
      <c r="FA326" s="48" t="n">
        <f aca="false">MIN(MAX((GY325*(1+GY$5/Setup!$C$36)+IF($V326=32,N($F326),0))-DC326,0),MAX($P326-SUM(DV326:EZ326),0))</f>
        <v>0</v>
      </c>
      <c r="FB326" s="48" t="n">
        <f aca="false">MIN(MAX((GZ325*(1+GZ$5/Setup!$C$36)+IF($V326=33,N($F326),0))-DD326,0),MAX($P326-SUM(DV326:FA326),0))</f>
        <v>0</v>
      </c>
      <c r="FC326" s="48" t="n">
        <f aca="false">MIN(MAX((HA325*(1+HA$5/Setup!$C$36)+IF($V326=34,N($F326),0))-DE326,0),MAX($P326-SUM(DV326:FB326),0))</f>
        <v>0</v>
      </c>
      <c r="FD326" s="48" t="n">
        <f aca="false">MIN(MAX((HB325*(1+HB$5/Setup!$C$36)+IF($V326=35,N($F326),0))-DF326,0),MAX($P326-SUM(DV326:FC326),0))</f>
        <v>0</v>
      </c>
      <c r="FE326" s="48" t="n">
        <f aca="false">MIN(MAX((HC325*(1+HC$5/Setup!$C$36)+IF($V326=36,N($F326),0))-DG326,0),MAX($P326-SUM(DV326:FD326),0))</f>
        <v>0</v>
      </c>
      <c r="FF326" s="48" t="n">
        <f aca="false">MIN(MAX((HD325*(1+HD$5/Setup!$C$36)+IF($V326=37,N($F326),0))-DH326,0),MAX($P326-SUM(DV326:FE326),0))</f>
        <v>0</v>
      </c>
      <c r="FG326" s="48" t="n">
        <f aca="false">MIN(MAX((HE325*(1+HE$5/Setup!$C$36)+IF($V326=38,N($F326),0))-DI326,0),MAX($P326-SUM(DV326:FF326),0))</f>
        <v>0</v>
      </c>
      <c r="FH326" s="48" t="n">
        <f aca="false">MIN(MAX((HF325*(1+HF$5/Setup!$C$36)+IF($V326=39,N($F326),0))-DJ326,0),MAX($P326-SUM(DV326:FG326),0))</f>
        <v>0</v>
      </c>
      <c r="FI326" s="48" t="n">
        <f aca="false">MIN(MAX((HG325*(1+HG$5/Setup!$C$36)+IF($V326=40,N($F326),0))-DK326,0),MAX($P326-SUM(DV326:FH326),0))</f>
        <v>0</v>
      </c>
      <c r="FJ326" s="48" t="n">
        <f aca="false">MIN(MAX((HH325*(1+HH$5/Setup!$C$36)+IF($V326=41,N($F326),0))-DL326,0),MAX($P326-SUM(DV326:FI326),0))</f>
        <v>0</v>
      </c>
      <c r="FK326" s="48" t="n">
        <f aca="false">MIN(MAX((HI325*(1+HI$5/Setup!$C$36)+IF($V326=42,N($F326),0))-DM326,0),MAX($P326-SUM(DV326:FJ326),0))</f>
        <v>0</v>
      </c>
      <c r="FL326" s="48" t="n">
        <f aca="false">MIN(MAX((HJ325*(1+HJ$5/Setup!$C$36)+IF($V326=43,N($F326),0))-DN326,0),MAX($P326-SUM(DV326:FK326),0))</f>
        <v>0</v>
      </c>
      <c r="FM326" s="48" t="n">
        <f aca="false">MIN(MAX((HK325*(1+HK$5/Setup!$C$36)+IF($V326=44,N($F326),0))-DO326,0),MAX($P326-SUM(DV326:FL326),0))</f>
        <v>0</v>
      </c>
      <c r="FN326" s="48" t="n">
        <f aca="false">MIN(MAX((HL325*(1+HL$5/Setup!$C$36)+IF($V326=45,N($F326),0))-DP326,0),MAX($P326-SUM(DV326:FM326),0))</f>
        <v>0</v>
      </c>
      <c r="FO326" s="48" t="n">
        <f aca="false">MIN(MAX((HM325*(1+HM$5/Setup!$C$36)+IF($V326=46,N($F326),0))-DQ326,0),MAX($P326-SUM(DV326:FN326),0))</f>
        <v>0</v>
      </c>
      <c r="FP326" s="48" t="n">
        <f aca="false">MIN(MAX((HN325*(1+HN$5/Setup!$C$36)+IF($V326=47,N($F326),0))-DR326,0),MAX($P326-SUM(DV326:FO326),0))</f>
        <v>0</v>
      </c>
      <c r="FQ326" s="48" t="n">
        <f aca="false">MIN(MAX((HO325*(1+HO$5/Setup!$C$36)+IF($V326=48,N($F326),0))-DS326,0),MAX($P326-SUM(DV326:FP326),0))</f>
        <v>0</v>
      </c>
      <c r="FR326" s="48" t="n">
        <f aca="false">MIN(MAX((HP325*(1+HP$5/Setup!$C$36)+IF($V326=49,N($F326),0))-DT326,0),MAX($P326-SUM(DV326:FQ326),0))</f>
        <v>0</v>
      </c>
      <c r="FS326" s="48" t="n">
        <f aca="false">MIN(MAX((HQ325*(1+HQ$5/Setup!$C$36)+IF($V326=50,N($F326),0))-DU326,0),MAX($P326-SUM(DV326:FR326),0))</f>
        <v>0</v>
      </c>
      <c r="FT326" s="48" t="n">
        <f aca="false">IF((FT325*(1+FT$5/Setup!$C$36)+IF($V326=1,N($F326),0))-BX326-DV326&lt;0.005,0,(FT325*(1+FT$5/Setup!$C$36)+IF($V326=1,N($F326),0))-BX326-DV326)</f>
        <v>0</v>
      </c>
      <c r="FU326" s="48" t="n">
        <f aca="false">IF((FU325*(1+FU$5/Setup!$C$36)+IF($V326=2,N($F326),0))-BY326-DW326&lt;0.005,0,(FU325*(1+FU$5/Setup!$C$36)+IF($V326=2,N($F326),0))-BY326-DW326)</f>
        <v>0</v>
      </c>
      <c r="FV326" s="48" t="n">
        <f aca="false">IF((FV325*(1+FV$5/Setup!$C$36)+IF($V326=3,N($F326),0))-BZ326-DX326&lt;0.005,0,(FV325*(1+FV$5/Setup!$C$36)+IF($V326=3,N($F326),0))-BZ326-DX326)</f>
        <v>0</v>
      </c>
      <c r="FW326" s="48" t="n">
        <f aca="false">IF((FW325*(1+FW$5/Setup!$C$36)+IF($V326=4,N($F326),0))-CA326-DY326&lt;0.005,0,(FW325*(1+FW$5/Setup!$C$36)+IF($V326=4,N($F326),0))-CA326-DY326)</f>
        <v>0</v>
      </c>
      <c r="FX326" s="48" t="n">
        <f aca="false">IF((FX325*(1+FX$5/Setup!$C$36)+IF($V326=5,N($F326),0))-CB326-DZ326&lt;0.005,0,(FX325*(1+FX$5/Setup!$C$36)+IF($V326=5,N($F326),0))-CB326-DZ326)</f>
        <v>0</v>
      </c>
      <c r="FY326" s="48" t="n">
        <f aca="false">IF((FY325*(1+FY$5/Setup!$C$36)+IF($V326=6,N($F326),0))-CC326-EA326&lt;0.005,0,(FY325*(1+FY$5/Setup!$C$36)+IF($V326=6,N($F326),0))-CC326-EA326)</f>
        <v>0</v>
      </c>
      <c r="FZ326" s="48" t="n">
        <f aca="false">IF((FZ325*(1+FZ$5/Setup!$C$36)+IF($V326=7,N($F326),0))-CD326-EB326&lt;0.005,0,(FZ325*(1+FZ$5/Setup!$C$36)+IF($V326=7,N($F326),0))-CD326-EB326)</f>
        <v>0</v>
      </c>
      <c r="GA326" s="48" t="n">
        <f aca="false">IF((GA325*(1+GA$5/Setup!$C$36)+IF($V326=8,N($F326),0))-CE326-EC326&lt;0.005,0,(GA325*(1+GA$5/Setup!$C$36)+IF($V326=8,N($F326),0))-CE326-EC326)</f>
        <v>0</v>
      </c>
      <c r="GB326" s="48" t="n">
        <f aca="false">IF((GB325*(1+GB$5/Setup!$C$36)+IF($V326=9,N($F326),0))-CF326-ED326&lt;0.005,0,(GB325*(1+GB$5/Setup!$C$36)+IF($V326=9,N($F326),0))-CF326-ED326)</f>
        <v>0</v>
      </c>
      <c r="GC326" s="48" t="n">
        <f aca="false">IF((GC325*(1+GC$5/Setup!$C$36)+IF($V326=10,N($F326),0))-CG326-EE326&lt;0.005,0,(GC325*(1+GC$5/Setup!$C$36)+IF($V326=10,N($F326),0))-CG326-EE326)</f>
        <v>0</v>
      </c>
      <c r="GD326" s="48" t="n">
        <f aca="false">IF((GD325*(1+GD$5/Setup!$C$36)+IF($V326=11,N($F326),0))-CH326-EF326&lt;0.005,0,(GD325*(1+GD$5/Setup!$C$36)+IF($V326=11,N($F326),0))-CH326-EF326)</f>
        <v>0</v>
      </c>
      <c r="GE326" s="48" t="n">
        <f aca="false">IF((GE325*(1+GE$5/Setup!$C$36)+IF($V326=12,N($F326),0))-CI326-EG326&lt;0.005,0,(GE325*(1+GE$5/Setup!$C$36)+IF($V326=12,N($F326),0))-CI326-EG326)</f>
        <v>0</v>
      </c>
      <c r="GF326" s="48" t="n">
        <f aca="false">IF((GF325*(1+GF$5/Setup!$C$36)+IF($V326=13,N($F326),0))-CJ326-EH326&lt;0.005,0,(GF325*(1+GF$5/Setup!$C$36)+IF($V326=13,N($F326),0))-CJ326-EH326)</f>
        <v>0</v>
      </c>
      <c r="GG326" s="48" t="n">
        <f aca="false">IF((GG325*(1+GG$5/Setup!$C$36)+IF($V326=14,N($F326),0))-CK326-EI326&lt;0.005,0,(GG325*(1+GG$5/Setup!$C$36)+IF($V326=14,N($F326),0))-CK326-EI326)</f>
        <v>0</v>
      </c>
      <c r="GH326" s="48" t="n">
        <f aca="false">IF((GH325*(1+GH$5/Setup!$C$36)+IF($V326=15,N($F326),0))-CL326-EJ326&lt;0.005,0,(GH325*(1+GH$5/Setup!$C$36)+IF($V326=15,N($F326),0))-CL326-EJ326)</f>
        <v>0</v>
      </c>
      <c r="GI326" s="48" t="n">
        <f aca="false">IF((GI325*(1+GI$5/Setup!$C$36)+IF($V326=16,N($F326),0))-CM326-EK326&lt;0.005,0,(GI325*(1+GI$5/Setup!$C$36)+IF($V326=16,N($F326),0))-CM326-EK326)</f>
        <v>0</v>
      </c>
      <c r="GJ326" s="48" t="n">
        <f aca="false">IF((GJ325*(1+GJ$5/Setup!$C$36)+IF($V326=17,N($F326),0))-CN326-EL326&lt;0.005,0,(GJ325*(1+GJ$5/Setup!$C$36)+IF($V326=17,N($F326),0))-CN326-EL326)</f>
        <v>0</v>
      </c>
      <c r="GK326" s="48" t="n">
        <f aca="false">IF((GK325*(1+GK$5/Setup!$C$36)+IF($V326=18,N($F326),0))-CO326-EM326&lt;0.005,0,(GK325*(1+GK$5/Setup!$C$36)+IF($V326=18,N($F326),0))-CO326-EM326)</f>
        <v>0</v>
      </c>
      <c r="GL326" s="48" t="n">
        <f aca="false">IF((GL325*(1+GL$5/Setup!$C$36)+IF($V326=19,N($F326),0))-CP326-EN326&lt;0.005,0,(GL325*(1+GL$5/Setup!$C$36)+IF($V326=19,N($F326),0))-CP326-EN326)</f>
        <v>0</v>
      </c>
      <c r="GM326" s="48" t="n">
        <f aca="false">IF((GM325*(1+GM$5/Setup!$C$36)+IF($V326=20,N($F326),0))-CQ326-EO326&lt;0.005,0,(GM325*(1+GM$5/Setup!$C$36)+IF($V326=20,N($F326),0))-CQ326-EO326)</f>
        <v>0</v>
      </c>
      <c r="GN326" s="48" t="n">
        <f aca="false">IF((GN325*(1+GN$5/Setup!$C$36)+IF($V326=21,N($F326),0))-CR326-EP326&lt;0.005,0,(GN325*(1+GN$5/Setup!$C$36)+IF($V326=21,N($F326),0))-CR326-EP326)</f>
        <v>0</v>
      </c>
      <c r="GO326" s="48" t="n">
        <f aca="false">IF((GO325*(1+GO$5/Setup!$C$36)+IF($V326=22,N($F326),0))-CS326-EQ326&lt;0.005,0,(GO325*(1+GO$5/Setup!$C$36)+IF($V326=22,N($F326),0))-CS326-EQ326)</f>
        <v>0</v>
      </c>
      <c r="GP326" s="48" t="n">
        <f aca="false">IF((GP325*(1+GP$5/Setup!$C$36)+IF($V326=23,N($F326),0))-CT326-ER326&lt;0.005,0,(GP325*(1+GP$5/Setup!$C$36)+IF($V326=23,N($F326),0))-CT326-ER326)</f>
        <v>0</v>
      </c>
      <c r="GQ326" s="48" t="n">
        <f aca="false">IF((GQ325*(1+GQ$5/Setup!$C$36)+IF($V326=24,N($F326),0))-CU326-ES326&lt;0.005,0,(GQ325*(1+GQ$5/Setup!$C$36)+IF($V326=24,N($F326),0))-CU326-ES326)</f>
        <v>0</v>
      </c>
      <c r="GR326" s="48" t="n">
        <f aca="false">IF((GR325*(1+GR$5/Setup!$C$36)+IF($V326=25,N($F326),0))-CV326-ET326&lt;0.005,0,(GR325*(1+GR$5/Setup!$C$36)+IF($V326=25,N($F326),0))-CV326-ET326)</f>
        <v>0</v>
      </c>
      <c r="GS326" s="48" t="n">
        <f aca="false">IF((GS325*(1+GS$5/Setup!$C$36)+IF($V326=26,N($F326),0))-CW326-EU326&lt;0.005,0,(GS325*(1+GS$5/Setup!$C$36)+IF($V326=26,N($F326),0))-CW326-EU326)</f>
        <v>0</v>
      </c>
      <c r="GT326" s="48" t="n">
        <f aca="false">IF((GT325*(1+GT$5/Setup!$C$36)+IF($V326=27,N($F326),0))-CX326-EV326&lt;0.005,0,(GT325*(1+GT$5/Setup!$C$36)+IF($V326=27,N($F326),0))-CX326-EV326)</f>
        <v>0</v>
      </c>
      <c r="GU326" s="48" t="n">
        <f aca="false">IF((GU325*(1+GU$5/Setup!$C$36)+IF($V326=28,N($F326),0))-CY326-EW326&lt;0.005,0,(GU325*(1+GU$5/Setup!$C$36)+IF($V326=28,N($F326),0))-CY326-EW326)</f>
        <v>0</v>
      </c>
      <c r="GV326" s="48" t="n">
        <f aca="false">IF((GV325*(1+GV$5/Setup!$C$36)+IF($V326=29,N($F326),0))-CZ326-EX326&lt;0.005,0,(GV325*(1+GV$5/Setup!$C$36)+IF($V326=29,N($F326),0))-CZ326-EX326)</f>
        <v>0</v>
      </c>
      <c r="GW326" s="48" t="n">
        <f aca="false">IF((GW325*(1+GW$5/Setup!$C$36)+IF($V326=30,N($F326),0))-DA326-EY326&lt;0.005,0,(GW325*(1+GW$5/Setup!$C$36)+IF($V326=30,N($F326),0))-DA326-EY326)</f>
        <v>0</v>
      </c>
      <c r="GX326" s="48" t="n">
        <f aca="false">IF((GX325*(1+GX$5/Setup!$C$36)+IF($V326=31,N($F326),0))-DB326-EZ326&lt;0.005,0,(GX325*(1+GX$5/Setup!$C$36)+IF($V326=31,N($F326),0))-DB326-EZ326)</f>
        <v>0</v>
      </c>
      <c r="GY326" s="48" t="n">
        <f aca="false">IF((GY325*(1+GY$5/Setup!$C$36)+IF($V326=32,N($F326),0))-DC326-FA326&lt;0.005,0,(GY325*(1+GY$5/Setup!$C$36)+IF($V326=32,N($F326),0))-DC326-FA326)</f>
        <v>0</v>
      </c>
      <c r="GZ326" s="48" t="n">
        <f aca="false">IF((GZ325*(1+GZ$5/Setup!$C$36)+IF($V326=33,N($F326),0))-DD326-FB326&lt;0.005,0,(GZ325*(1+GZ$5/Setup!$C$36)+IF($V326=33,N($F326),0))-DD326-FB326)</f>
        <v>0</v>
      </c>
      <c r="HA326" s="48" t="n">
        <f aca="false">IF((HA325*(1+HA$5/Setup!$C$36)+IF($V326=34,N($F326),0))-DE326-FC326&lt;0.005,0,(HA325*(1+HA$5/Setup!$C$36)+IF($V326=34,N($F326),0))-DE326-FC326)</f>
        <v>0</v>
      </c>
      <c r="HB326" s="48" t="n">
        <f aca="false">IF((HB325*(1+HB$5/Setup!$C$36)+IF($V326=35,N($F326),0))-DF326-FD326&lt;0.005,0,(HB325*(1+HB$5/Setup!$C$36)+IF($V326=35,N($F326),0))-DF326-FD326)</f>
        <v>0</v>
      </c>
      <c r="HC326" s="48" t="n">
        <f aca="false">IF((HC325*(1+HC$5/Setup!$C$36)+IF($V326=36,N($F326),0))-DG326-FE326&lt;0.005,0,(HC325*(1+HC$5/Setup!$C$36)+IF($V326=36,N($F326),0))-DG326-FE326)</f>
        <v>0</v>
      </c>
      <c r="HD326" s="48" t="n">
        <f aca="false">IF((HD325*(1+HD$5/Setup!$C$36)+IF($V326=37,N($F326),0))-DH326-FF326&lt;0.005,0,(HD325*(1+HD$5/Setup!$C$36)+IF($V326=37,N($F326),0))-DH326-FF326)</f>
        <v>0</v>
      </c>
      <c r="HE326" s="48" t="n">
        <f aca="false">IF((HE325*(1+HE$5/Setup!$C$36)+IF($V326=38,N($F326),0))-DI326-FG326&lt;0.005,0,(HE325*(1+HE$5/Setup!$C$36)+IF($V326=38,N($F326),0))-DI326-FG326)</f>
        <v>0</v>
      </c>
      <c r="HF326" s="48" t="n">
        <f aca="false">IF((HF325*(1+HF$5/Setup!$C$36)+IF($V326=39,N($F326),0))-DJ326-FH326&lt;0.005,0,(HF325*(1+HF$5/Setup!$C$36)+IF($V326=39,N($F326),0))-DJ326-FH326)</f>
        <v>0</v>
      </c>
      <c r="HG326" s="48" t="n">
        <f aca="false">IF((HG325*(1+HG$5/Setup!$C$36)+IF($V326=40,N($F326),0))-DK326-FI326&lt;0.005,0,(HG325*(1+HG$5/Setup!$C$36)+IF($V326=40,N($F326),0))-DK326-FI326)</f>
        <v>0</v>
      </c>
      <c r="HH326" s="48" t="n">
        <f aca="false">IF((HH325*(1+HH$5/Setup!$C$36)+IF($V326=41,N($F326),0))-DL326-FJ326&lt;0.005,0,(HH325*(1+HH$5/Setup!$C$36)+IF($V326=41,N($F326),0))-DL326-FJ326)</f>
        <v>0</v>
      </c>
      <c r="HI326" s="48" t="n">
        <f aca="false">IF((HI325*(1+HI$5/Setup!$C$36)+IF($V326=42,N($F326),0))-DM326-FK326&lt;0.005,0,(HI325*(1+HI$5/Setup!$C$36)+IF($V326=42,N($F326),0))-DM326-FK326)</f>
        <v>0</v>
      </c>
      <c r="HJ326" s="48" t="n">
        <f aca="false">IF((HJ325*(1+HJ$5/Setup!$C$36)+IF($V326=43,N($F326),0))-DN326-FL326&lt;0.005,0,(HJ325*(1+HJ$5/Setup!$C$36)+IF($V326=43,N($F326),0))-DN326-FL326)</f>
        <v>0</v>
      </c>
      <c r="HK326" s="48" t="n">
        <f aca="false">IF((HK325*(1+HK$5/Setup!$C$36)+IF($V326=44,N($F326),0))-DO326-FM326&lt;0.005,0,(HK325*(1+HK$5/Setup!$C$36)+IF($V326=44,N($F326),0))-DO326-FM326)</f>
        <v>0</v>
      </c>
      <c r="HL326" s="48" t="n">
        <f aca="false">IF((HL325*(1+HL$5/Setup!$C$36)+IF($V326=45,N($F326),0))-DP326-FN326&lt;0.005,0,(HL325*(1+HL$5/Setup!$C$36)+IF($V326=45,N($F326),0))-DP326-FN326)</f>
        <v>0</v>
      </c>
      <c r="HM326" s="48" t="n">
        <f aca="false">IF((HM325*(1+HM$5/Setup!$C$36)+IF($V326=46,N($F326),0))-DQ326-FO326&lt;0.005,0,(HM325*(1+HM$5/Setup!$C$36)+IF($V326=46,N($F326),0))-DQ326-FO326)</f>
        <v>0</v>
      </c>
      <c r="HN326" s="48" t="n">
        <f aca="false">IF((HN325*(1+HN$5/Setup!$C$36)+IF($V326=47,N($F326),0))-DR326-FP326&lt;0.005,0,(HN325*(1+HN$5/Setup!$C$36)+IF($V326=47,N($F326),0))-DR326-FP326)</f>
        <v>0</v>
      </c>
      <c r="HO326" s="48" t="n">
        <f aca="false">IF((HO325*(1+HO$5/Setup!$C$36)+IF($V326=48,N($F326),0))-DS326-FQ326&lt;0.005,0,(HO325*(1+HO$5/Setup!$C$36)+IF($V326=48,N($F326),0))-DS326-FQ326)</f>
        <v>0</v>
      </c>
      <c r="HP326" s="48" t="n">
        <f aca="false">IF((HP325*(1+HP$5/Setup!$C$36)+IF($V326=49,N($F326),0))-DT326-FR326&lt;0.005,0,(HP325*(1+HP$5/Setup!$C$36)+IF($V326=49,N($F326),0))-DT326-FR326)</f>
        <v>0</v>
      </c>
      <c r="HQ326" s="48" t="n">
        <f aca="false">IF((HQ325*(1+HQ$5/Setup!$C$36)+IF($V326=50,N($F326),0))-DU326-FS326&lt;0.005,0,(HQ325*(1+HQ$5/Setup!$C$36)+IF($V326=50,N($F326),0))-DU326-FS326)</f>
        <v>0</v>
      </c>
    </row>
    <row r="327" customFormat="false" ht="15" hidden="false" customHeight="false" outlineLevel="0" collapsed="false">
      <c r="A327" s="44" t="n">
        <v>319</v>
      </c>
      <c r="B327" s="45" t="n">
        <f aca="false">IF(Setup!$C$7="Every month",EDATE(Setup!$C$8,($A327-1)),IF(Setup!$C$7="Twice a month",DATE(YEAR(Setup!$C$8),MONTH(Setup!$C$8)+INT((($A327-1)+Setup!$C$41)/2),MIN(IF(MOD(($A327-1)+Setup!$C$41,2)=0,Setup!$C$39,Setup!$C$40),DAY(EOMONTH(DATE(YEAR(Setup!$C$8),MONTH(Setup!$C$8)+INT((($A327-1)+Setup!$C$41)/2),1),0)))),Setup!$C$8+($A327-1)*IF(Setup!$C$7="Every week",7,14)))</f>
        <v>50777</v>
      </c>
      <c r="C327" s="45" t="n">
        <f aca="false">IF(Setup!$C$7="Every month",EDATE(Setup!$C$8,$A327),IF(Setup!$C$7="Twice a month",DATE(YEAR(Setup!$C$8),MONTH(Setup!$C$8)+INT(($A327+Setup!$C$41)/2),MIN(IF(MOD($A327+Setup!$C$41,2)=0,Setup!$C$39,Setup!$C$40),DAY(EOMONTH(DATE(YEAR(Setup!$C$8),MONTH(Setup!$C$8)+INT(($A327+Setup!$C$41)/2),1),0)))),Setup!$C$8+$A327*IF(Setup!$C$7="Every week",7,14)))</f>
        <v>50791</v>
      </c>
      <c r="D327" s="46"/>
      <c r="E327" s="47"/>
      <c r="F327" s="47"/>
      <c r="G327" s="47"/>
      <c r="H327" s="47"/>
      <c r="I327" s="48" t="n">
        <f aca="false">N(Setup!$C$11)+N(E327)</f>
        <v>100</v>
      </c>
      <c r="J327" s="48" t="n">
        <f aca="false">MIN(Setup!$C$37,MAX(I327,0))</f>
        <v>9.23076923076923</v>
      </c>
      <c r="K327" s="48" t="n">
        <f aca="false">MIN(MAX(N(Setup!$C$14)-L326,0),MAX(I327-J327,0))</f>
        <v>0</v>
      </c>
      <c r="L327" s="48" t="n">
        <f aca="false">L326+K327-N(G327)</f>
        <v>500</v>
      </c>
      <c r="M327" s="48" t="n">
        <f aca="false">M326+J327-N(H327)</f>
        <v>2944.61538461538</v>
      </c>
      <c r="N327" s="48" t="n">
        <f aca="false">SUM(BX327:DU327)</f>
        <v>0</v>
      </c>
      <c r="O327" s="48" t="n">
        <f aca="false">SUM(Z327:BW327)-N327</f>
        <v>65</v>
      </c>
      <c r="P327" s="48" t="n">
        <f aca="false">MAX(I327-J327-K327,0)+O327</f>
        <v>155.769230769231</v>
      </c>
      <c r="Q327" s="48" t="n">
        <f aca="false">SUM(DV327:FS327)</f>
        <v>0</v>
      </c>
      <c r="R327" s="49" t="n">
        <f aca="false">N327+J327+K327+Q327</f>
        <v>9.23076923076923</v>
      </c>
      <c r="S327" s="48" t="n">
        <f aca="false">T327-T326-N(F327)+N327+Q327</f>
        <v>0</v>
      </c>
      <c r="T327" s="49" t="n">
        <f aca="false">SUM(FT327:HQ327)</f>
        <v>0</v>
      </c>
      <c r="U327" s="44" t="str">
        <f aca="false">IF(T326&lt;0.005,"",INDEX(Helpers!$C$2:$C$51,IF(_xlfn.MINIFS($DV$6:$FS$6,DV327:FS327,"&gt;0.005")=0,V327,_xlfn.MINIFS($DV$6:$FS$6,DV327:FS327,"&gt;0.005"))))</f>
        <v/>
      </c>
      <c r="V327" s="44" t="n">
        <f aca="false">IF(_xlfn.MINIFS($FT$6:$HQ$6,FT326:HQ326,"&gt;0.005")=0,1,_xlfn.MINIFS($FT$6:$HQ$6,FT326:HQ326,"&gt;0.005"))</f>
        <v>1</v>
      </c>
      <c r="W327" s="44" t="n">
        <f aca="false">IF(AND(D327&lt;&gt;"Paid",T326&gt;0.005),1,0)</f>
        <v>0</v>
      </c>
      <c r="X327" s="48" t="n">
        <f aca="false">SUMPRODUCT(((Helpers!$G$2:$G$51*(1+(Helpers!$D$2:$D$51+0.000000001)/12)^(($B327-Setup!$C$8)/(365.25/12))-Helpers!$E$2:$E$51*((1+(Helpers!$D$2:$D$51+0.000000001)/12)^(($B327-Setup!$C$8)/(365.25/12))-1)/((Helpers!$D$2:$D$51+0.000000001)/12))&gt;0)*(Helpers!$G$2:$G$51*(1+(Helpers!$D$2:$D$51+0.000000001)/12)^(($B327-Setup!$C$8)/(365.25/12))-Helpers!$E$2:$E$51*((1+(Helpers!$D$2:$D$51+0.000000001)/12)^(($B327-Setup!$C$8)/(365.25/12))-1)/((Helpers!$D$2:$D$51+0.000000001)/12)))</f>
        <v>0</v>
      </c>
      <c r="Y327" s="48"/>
      <c r="Z327" s="48" t="n">
        <f aca="false">IF(OR(N(Z$5)=0,Z$6=""),0,Z$5*((DATE(YEAR($B327),MONTH($B327),MIN(Z$6,DAY(EOMONTH($B327,0))))&gt;=$B327)*(DATE(YEAR($B327),MONTH($B327),MIN(Z$6,DAY(EOMONTH($B327,0))))&lt;$C327)+(DATE(YEAR($B327),MONTH($B327)+1,MIN(Z$6,DAY(EOMONTH($B327,1))))&gt;=$B327)*(DATE(YEAR($B327),MONTH($B327)+1,MIN(Z$6,DAY(EOMONTH($B327,1))))&lt;$C327)))</f>
        <v>25</v>
      </c>
      <c r="AA327" s="48" t="n">
        <f aca="false">IF(OR(N(AA$5)=0,AA$6=""),0,AA$5*((DATE(YEAR($B327),MONTH($B327),MIN(AA$6,DAY(EOMONTH($B327,0))))&gt;=$B327)*(DATE(YEAR($B327),MONTH($B327),MIN(AA$6,DAY(EOMONTH($B327,0))))&lt;$C327)+(DATE(YEAR($B327),MONTH($B327)+1,MIN(AA$6,DAY(EOMONTH($B327,1))))&gt;=$B327)*(DATE(YEAR($B327),MONTH($B327)+1,MIN(AA$6,DAY(EOMONTH($B327,1))))&lt;$C327)))</f>
        <v>40</v>
      </c>
      <c r="AB327" s="48" t="n">
        <f aca="false">IF(OR(N(AB$5)=0,AB$6=""),0,AB$5*((DATE(YEAR($B327),MONTH($B327),MIN(AB$6,DAY(EOMONTH($B327,0))))&gt;=$B327)*(DATE(YEAR($B327),MONTH($B327),MIN(AB$6,DAY(EOMONTH($B327,0))))&lt;$C327)+(DATE(YEAR($B327),MONTH($B327)+1,MIN(AB$6,DAY(EOMONTH($B327,1))))&gt;=$B327)*(DATE(YEAR($B327),MONTH($B327)+1,MIN(AB$6,DAY(EOMONTH($B327,1))))&lt;$C327)))</f>
        <v>0</v>
      </c>
      <c r="AC327" s="48" t="n">
        <f aca="false">IF(OR(N(AC$5)=0,AC$6=""),0,AC$5*((DATE(YEAR($B327),MONTH($B327),MIN(AC$6,DAY(EOMONTH($B327,0))))&gt;=$B327)*(DATE(YEAR($B327),MONTH($B327),MIN(AC$6,DAY(EOMONTH($B327,0))))&lt;$C327)+(DATE(YEAR($B327),MONTH($B327)+1,MIN(AC$6,DAY(EOMONTH($B327,1))))&gt;=$B327)*(DATE(YEAR($B327),MONTH($B327)+1,MIN(AC$6,DAY(EOMONTH($B327,1))))&lt;$C327)))</f>
        <v>0</v>
      </c>
      <c r="AD327" s="48" t="n">
        <f aca="false">IF(OR(N(AD$5)=0,AD$6=""),0,AD$5*((DATE(YEAR($B327),MONTH($B327),MIN(AD$6,DAY(EOMONTH($B327,0))))&gt;=$B327)*(DATE(YEAR($B327),MONTH($B327),MIN(AD$6,DAY(EOMONTH($B327,0))))&lt;$C327)+(DATE(YEAR($B327),MONTH($B327)+1,MIN(AD$6,DAY(EOMONTH($B327,1))))&gt;=$B327)*(DATE(YEAR($B327),MONTH($B327)+1,MIN(AD$6,DAY(EOMONTH($B327,1))))&lt;$C327)))</f>
        <v>0</v>
      </c>
      <c r="AE327" s="48" t="n">
        <f aca="false">IF(OR(N(AE$5)=0,AE$6=""),0,AE$5*((DATE(YEAR($B327),MONTH($B327),MIN(AE$6,DAY(EOMONTH($B327,0))))&gt;=$B327)*(DATE(YEAR($B327),MONTH($B327),MIN(AE$6,DAY(EOMONTH($B327,0))))&lt;$C327)+(DATE(YEAR($B327),MONTH($B327)+1,MIN(AE$6,DAY(EOMONTH($B327,1))))&gt;=$B327)*(DATE(YEAR($B327),MONTH($B327)+1,MIN(AE$6,DAY(EOMONTH($B327,1))))&lt;$C327)))</f>
        <v>0</v>
      </c>
      <c r="AF327" s="48" t="n">
        <f aca="false">IF(OR(N(AF$5)=0,AF$6=""),0,AF$5*((DATE(YEAR($B327),MONTH($B327),MIN(AF$6,DAY(EOMONTH($B327,0))))&gt;=$B327)*(DATE(YEAR($B327),MONTH($B327),MIN(AF$6,DAY(EOMONTH($B327,0))))&lt;$C327)+(DATE(YEAR($B327),MONTH($B327)+1,MIN(AF$6,DAY(EOMONTH($B327,1))))&gt;=$B327)*(DATE(YEAR($B327),MONTH($B327)+1,MIN(AF$6,DAY(EOMONTH($B327,1))))&lt;$C327)))</f>
        <v>0</v>
      </c>
      <c r="AG327" s="48" t="n">
        <f aca="false">IF(OR(N(AG$5)=0,AG$6=""),0,AG$5*((DATE(YEAR($B327),MONTH($B327),MIN(AG$6,DAY(EOMONTH($B327,0))))&gt;=$B327)*(DATE(YEAR($B327),MONTH($B327),MIN(AG$6,DAY(EOMONTH($B327,0))))&lt;$C327)+(DATE(YEAR($B327),MONTH($B327)+1,MIN(AG$6,DAY(EOMONTH($B327,1))))&gt;=$B327)*(DATE(YEAR($B327),MONTH($B327)+1,MIN(AG$6,DAY(EOMONTH($B327,1))))&lt;$C327)))</f>
        <v>0</v>
      </c>
      <c r="AH327" s="48" t="n">
        <f aca="false">IF(OR(N(AH$5)=0,AH$6=""),0,AH$5*((DATE(YEAR($B327),MONTH($B327),MIN(AH$6,DAY(EOMONTH($B327,0))))&gt;=$B327)*(DATE(YEAR($B327),MONTH($B327),MIN(AH$6,DAY(EOMONTH($B327,0))))&lt;$C327)+(DATE(YEAR($B327),MONTH($B327)+1,MIN(AH$6,DAY(EOMONTH($B327,1))))&gt;=$B327)*(DATE(YEAR($B327),MONTH($B327)+1,MIN(AH$6,DAY(EOMONTH($B327,1))))&lt;$C327)))</f>
        <v>0</v>
      </c>
      <c r="AI327" s="48" t="n">
        <f aca="false">IF(OR(N(AI$5)=0,AI$6=""),0,AI$5*((DATE(YEAR($B327),MONTH($B327),MIN(AI$6,DAY(EOMONTH($B327,0))))&gt;=$B327)*(DATE(YEAR($B327),MONTH($B327),MIN(AI$6,DAY(EOMONTH($B327,0))))&lt;$C327)+(DATE(YEAR($B327),MONTH($B327)+1,MIN(AI$6,DAY(EOMONTH($B327,1))))&gt;=$B327)*(DATE(YEAR($B327),MONTH($B327)+1,MIN(AI$6,DAY(EOMONTH($B327,1))))&lt;$C327)))</f>
        <v>0</v>
      </c>
      <c r="AJ327" s="48" t="n">
        <f aca="false">IF(OR(N(AJ$5)=0,AJ$6=""),0,AJ$5*((DATE(YEAR($B327),MONTH($B327),MIN(AJ$6,DAY(EOMONTH($B327,0))))&gt;=$B327)*(DATE(YEAR($B327),MONTH($B327),MIN(AJ$6,DAY(EOMONTH($B327,0))))&lt;$C327)+(DATE(YEAR($B327),MONTH($B327)+1,MIN(AJ$6,DAY(EOMONTH($B327,1))))&gt;=$B327)*(DATE(YEAR($B327),MONTH($B327)+1,MIN(AJ$6,DAY(EOMONTH($B327,1))))&lt;$C327)))</f>
        <v>0</v>
      </c>
      <c r="AK327" s="48" t="n">
        <f aca="false">IF(OR(N(AK$5)=0,AK$6=""),0,AK$5*((DATE(YEAR($B327),MONTH($B327),MIN(AK$6,DAY(EOMONTH($B327,0))))&gt;=$B327)*(DATE(YEAR($B327),MONTH($B327),MIN(AK$6,DAY(EOMONTH($B327,0))))&lt;$C327)+(DATE(YEAR($B327),MONTH($B327)+1,MIN(AK$6,DAY(EOMONTH($B327,1))))&gt;=$B327)*(DATE(YEAR($B327),MONTH($B327)+1,MIN(AK$6,DAY(EOMONTH($B327,1))))&lt;$C327)))</f>
        <v>0</v>
      </c>
      <c r="AL327" s="48" t="n">
        <f aca="false">IF(OR(N(AL$5)=0,AL$6=""),0,AL$5*((DATE(YEAR($B327),MONTH($B327),MIN(AL$6,DAY(EOMONTH($B327,0))))&gt;=$B327)*(DATE(YEAR($B327),MONTH($B327),MIN(AL$6,DAY(EOMONTH($B327,0))))&lt;$C327)+(DATE(YEAR($B327),MONTH($B327)+1,MIN(AL$6,DAY(EOMONTH($B327,1))))&gt;=$B327)*(DATE(YEAR($B327),MONTH($B327)+1,MIN(AL$6,DAY(EOMONTH($B327,1))))&lt;$C327)))</f>
        <v>0</v>
      </c>
      <c r="AM327" s="48" t="n">
        <f aca="false">IF(OR(N(AM$5)=0,AM$6=""),0,AM$5*((DATE(YEAR($B327),MONTH($B327),MIN(AM$6,DAY(EOMONTH($B327,0))))&gt;=$B327)*(DATE(YEAR($B327),MONTH($B327),MIN(AM$6,DAY(EOMONTH($B327,0))))&lt;$C327)+(DATE(YEAR($B327),MONTH($B327)+1,MIN(AM$6,DAY(EOMONTH($B327,1))))&gt;=$B327)*(DATE(YEAR($B327),MONTH($B327)+1,MIN(AM$6,DAY(EOMONTH($B327,1))))&lt;$C327)))</f>
        <v>0</v>
      </c>
      <c r="AN327" s="48" t="n">
        <f aca="false">IF(OR(N(AN$5)=0,AN$6=""),0,AN$5*((DATE(YEAR($B327),MONTH($B327),MIN(AN$6,DAY(EOMONTH($B327,0))))&gt;=$B327)*(DATE(YEAR($B327),MONTH($B327),MIN(AN$6,DAY(EOMONTH($B327,0))))&lt;$C327)+(DATE(YEAR($B327),MONTH($B327)+1,MIN(AN$6,DAY(EOMONTH($B327,1))))&gt;=$B327)*(DATE(YEAR($B327),MONTH($B327)+1,MIN(AN$6,DAY(EOMONTH($B327,1))))&lt;$C327)))</f>
        <v>0</v>
      </c>
      <c r="AO327" s="48" t="n">
        <f aca="false">IF(OR(N(AO$5)=0,AO$6=""),0,AO$5*((DATE(YEAR($B327),MONTH($B327),MIN(AO$6,DAY(EOMONTH($B327,0))))&gt;=$B327)*(DATE(YEAR($B327),MONTH($B327),MIN(AO$6,DAY(EOMONTH($B327,0))))&lt;$C327)+(DATE(YEAR($B327),MONTH($B327)+1,MIN(AO$6,DAY(EOMONTH($B327,1))))&gt;=$B327)*(DATE(YEAR($B327),MONTH($B327)+1,MIN(AO$6,DAY(EOMONTH($B327,1))))&lt;$C327)))</f>
        <v>0</v>
      </c>
      <c r="AP327" s="48" t="n">
        <f aca="false">IF(OR(N(AP$5)=0,AP$6=""),0,AP$5*((DATE(YEAR($B327),MONTH($B327),MIN(AP$6,DAY(EOMONTH($B327,0))))&gt;=$B327)*(DATE(YEAR($B327),MONTH($B327),MIN(AP$6,DAY(EOMONTH($B327,0))))&lt;$C327)+(DATE(YEAR($B327),MONTH($B327)+1,MIN(AP$6,DAY(EOMONTH($B327,1))))&gt;=$B327)*(DATE(YEAR($B327),MONTH($B327)+1,MIN(AP$6,DAY(EOMONTH($B327,1))))&lt;$C327)))</f>
        <v>0</v>
      </c>
      <c r="AQ327" s="48" t="n">
        <f aca="false">IF(OR(N(AQ$5)=0,AQ$6=""),0,AQ$5*((DATE(YEAR($B327),MONTH($B327),MIN(AQ$6,DAY(EOMONTH($B327,0))))&gt;=$B327)*(DATE(YEAR($B327),MONTH($B327),MIN(AQ$6,DAY(EOMONTH($B327,0))))&lt;$C327)+(DATE(YEAR($B327),MONTH($B327)+1,MIN(AQ$6,DAY(EOMONTH($B327,1))))&gt;=$B327)*(DATE(YEAR($B327),MONTH($B327)+1,MIN(AQ$6,DAY(EOMONTH($B327,1))))&lt;$C327)))</f>
        <v>0</v>
      </c>
      <c r="AR327" s="48" t="n">
        <f aca="false">IF(OR(N(AR$5)=0,AR$6=""),0,AR$5*((DATE(YEAR($B327),MONTH($B327),MIN(AR$6,DAY(EOMONTH($B327,0))))&gt;=$B327)*(DATE(YEAR($B327),MONTH($B327),MIN(AR$6,DAY(EOMONTH($B327,0))))&lt;$C327)+(DATE(YEAR($B327),MONTH($B327)+1,MIN(AR$6,DAY(EOMONTH($B327,1))))&gt;=$B327)*(DATE(YEAR($B327),MONTH($B327)+1,MIN(AR$6,DAY(EOMONTH($B327,1))))&lt;$C327)))</f>
        <v>0</v>
      </c>
      <c r="AS327" s="48" t="n">
        <f aca="false">IF(OR(N(AS$5)=0,AS$6=""),0,AS$5*((DATE(YEAR($B327),MONTH($B327),MIN(AS$6,DAY(EOMONTH($B327,0))))&gt;=$B327)*(DATE(YEAR($B327),MONTH($B327),MIN(AS$6,DAY(EOMONTH($B327,0))))&lt;$C327)+(DATE(YEAR($B327),MONTH($B327)+1,MIN(AS$6,DAY(EOMONTH($B327,1))))&gt;=$B327)*(DATE(YEAR($B327),MONTH($B327)+1,MIN(AS$6,DAY(EOMONTH($B327,1))))&lt;$C327)))</f>
        <v>0</v>
      </c>
      <c r="AT327" s="48" t="n">
        <f aca="false">IF(OR(N(AT$5)=0,AT$6=""),0,AT$5*((DATE(YEAR($B327),MONTH($B327),MIN(AT$6,DAY(EOMONTH($B327,0))))&gt;=$B327)*(DATE(YEAR($B327),MONTH($B327),MIN(AT$6,DAY(EOMONTH($B327,0))))&lt;$C327)+(DATE(YEAR($B327),MONTH($B327)+1,MIN(AT$6,DAY(EOMONTH($B327,1))))&gt;=$B327)*(DATE(YEAR($B327),MONTH($B327)+1,MIN(AT$6,DAY(EOMONTH($B327,1))))&lt;$C327)))</f>
        <v>0</v>
      </c>
      <c r="AU327" s="48" t="n">
        <f aca="false">IF(OR(N(AU$5)=0,AU$6=""),0,AU$5*((DATE(YEAR($B327),MONTH($B327),MIN(AU$6,DAY(EOMONTH($B327,0))))&gt;=$B327)*(DATE(YEAR($B327),MONTH($B327),MIN(AU$6,DAY(EOMONTH($B327,0))))&lt;$C327)+(DATE(YEAR($B327),MONTH($B327)+1,MIN(AU$6,DAY(EOMONTH($B327,1))))&gt;=$B327)*(DATE(YEAR($B327),MONTH($B327)+1,MIN(AU$6,DAY(EOMONTH($B327,1))))&lt;$C327)))</f>
        <v>0</v>
      </c>
      <c r="AV327" s="48" t="n">
        <f aca="false">IF(OR(N(AV$5)=0,AV$6=""),0,AV$5*((DATE(YEAR($B327),MONTH($B327),MIN(AV$6,DAY(EOMONTH($B327,0))))&gt;=$B327)*(DATE(YEAR($B327),MONTH($B327),MIN(AV$6,DAY(EOMONTH($B327,0))))&lt;$C327)+(DATE(YEAR($B327),MONTH($B327)+1,MIN(AV$6,DAY(EOMONTH($B327,1))))&gt;=$B327)*(DATE(YEAR($B327),MONTH($B327)+1,MIN(AV$6,DAY(EOMONTH($B327,1))))&lt;$C327)))</f>
        <v>0</v>
      </c>
      <c r="AW327" s="48" t="n">
        <f aca="false">IF(OR(N(AW$5)=0,AW$6=""),0,AW$5*((DATE(YEAR($B327),MONTH($B327),MIN(AW$6,DAY(EOMONTH($B327,0))))&gt;=$B327)*(DATE(YEAR($B327),MONTH($B327),MIN(AW$6,DAY(EOMONTH($B327,0))))&lt;$C327)+(DATE(YEAR($B327),MONTH($B327)+1,MIN(AW$6,DAY(EOMONTH($B327,1))))&gt;=$B327)*(DATE(YEAR($B327),MONTH($B327)+1,MIN(AW$6,DAY(EOMONTH($B327,1))))&lt;$C327)))</f>
        <v>0</v>
      </c>
      <c r="AX327" s="48" t="n">
        <f aca="false">IF(OR(N(AX$5)=0,AX$6=""),0,AX$5*((DATE(YEAR($B327),MONTH($B327),MIN(AX$6,DAY(EOMONTH($B327,0))))&gt;=$B327)*(DATE(YEAR($B327),MONTH($B327),MIN(AX$6,DAY(EOMONTH($B327,0))))&lt;$C327)+(DATE(YEAR($B327),MONTH($B327)+1,MIN(AX$6,DAY(EOMONTH($B327,1))))&gt;=$B327)*(DATE(YEAR($B327),MONTH($B327)+1,MIN(AX$6,DAY(EOMONTH($B327,1))))&lt;$C327)))</f>
        <v>0</v>
      </c>
      <c r="AY327" s="48" t="n">
        <f aca="false">IF(OR(N(AY$5)=0,AY$6=""),0,AY$5*((DATE(YEAR($B327),MONTH($B327),MIN(AY$6,DAY(EOMONTH($B327,0))))&gt;=$B327)*(DATE(YEAR($B327),MONTH($B327),MIN(AY$6,DAY(EOMONTH($B327,0))))&lt;$C327)+(DATE(YEAR($B327),MONTH($B327)+1,MIN(AY$6,DAY(EOMONTH($B327,1))))&gt;=$B327)*(DATE(YEAR($B327),MONTH($B327)+1,MIN(AY$6,DAY(EOMONTH($B327,1))))&lt;$C327)))</f>
        <v>0</v>
      </c>
      <c r="AZ327" s="48" t="n">
        <f aca="false">IF(OR(N(AZ$5)=0,AZ$6=""),0,AZ$5*((DATE(YEAR($B327),MONTH($B327),MIN(AZ$6,DAY(EOMONTH($B327,0))))&gt;=$B327)*(DATE(YEAR($B327),MONTH($B327),MIN(AZ$6,DAY(EOMONTH($B327,0))))&lt;$C327)+(DATE(YEAR($B327),MONTH($B327)+1,MIN(AZ$6,DAY(EOMONTH($B327,1))))&gt;=$B327)*(DATE(YEAR($B327),MONTH($B327)+1,MIN(AZ$6,DAY(EOMONTH($B327,1))))&lt;$C327)))</f>
        <v>0</v>
      </c>
      <c r="BA327" s="48" t="n">
        <f aca="false">IF(OR(N(BA$5)=0,BA$6=""),0,BA$5*((DATE(YEAR($B327),MONTH($B327),MIN(BA$6,DAY(EOMONTH($B327,0))))&gt;=$B327)*(DATE(YEAR($B327),MONTH($B327),MIN(BA$6,DAY(EOMONTH($B327,0))))&lt;$C327)+(DATE(YEAR($B327),MONTH($B327)+1,MIN(BA$6,DAY(EOMONTH($B327,1))))&gt;=$B327)*(DATE(YEAR($B327),MONTH($B327)+1,MIN(BA$6,DAY(EOMONTH($B327,1))))&lt;$C327)))</f>
        <v>0</v>
      </c>
      <c r="BB327" s="48" t="n">
        <f aca="false">IF(OR(N(BB$5)=0,BB$6=""),0,BB$5*((DATE(YEAR($B327),MONTH($B327),MIN(BB$6,DAY(EOMONTH($B327,0))))&gt;=$B327)*(DATE(YEAR($B327),MONTH($B327),MIN(BB$6,DAY(EOMONTH($B327,0))))&lt;$C327)+(DATE(YEAR($B327),MONTH($B327)+1,MIN(BB$6,DAY(EOMONTH($B327,1))))&gt;=$B327)*(DATE(YEAR($B327),MONTH($B327)+1,MIN(BB$6,DAY(EOMONTH($B327,1))))&lt;$C327)))</f>
        <v>0</v>
      </c>
      <c r="BC327" s="48" t="n">
        <f aca="false">IF(OR(N(BC$5)=0,BC$6=""),0,BC$5*((DATE(YEAR($B327),MONTH($B327),MIN(BC$6,DAY(EOMONTH($B327,0))))&gt;=$B327)*(DATE(YEAR($B327),MONTH($B327),MIN(BC$6,DAY(EOMONTH($B327,0))))&lt;$C327)+(DATE(YEAR($B327),MONTH($B327)+1,MIN(BC$6,DAY(EOMONTH($B327,1))))&gt;=$B327)*(DATE(YEAR($B327),MONTH($B327)+1,MIN(BC$6,DAY(EOMONTH($B327,1))))&lt;$C327)))</f>
        <v>0</v>
      </c>
      <c r="BD327" s="48" t="n">
        <f aca="false">IF(OR(N(BD$5)=0,BD$6=""),0,BD$5*((DATE(YEAR($B327),MONTH($B327),MIN(BD$6,DAY(EOMONTH($B327,0))))&gt;=$B327)*(DATE(YEAR($B327),MONTH($B327),MIN(BD$6,DAY(EOMONTH($B327,0))))&lt;$C327)+(DATE(YEAR($B327),MONTH($B327)+1,MIN(BD$6,DAY(EOMONTH($B327,1))))&gt;=$B327)*(DATE(YEAR($B327),MONTH($B327)+1,MIN(BD$6,DAY(EOMONTH($B327,1))))&lt;$C327)))</f>
        <v>0</v>
      </c>
      <c r="BE327" s="48" t="n">
        <f aca="false">IF(OR(N(BE$5)=0,BE$6=""),0,BE$5*((DATE(YEAR($B327),MONTH($B327),MIN(BE$6,DAY(EOMONTH($B327,0))))&gt;=$B327)*(DATE(YEAR($B327),MONTH($B327),MIN(BE$6,DAY(EOMONTH($B327,0))))&lt;$C327)+(DATE(YEAR($B327),MONTH($B327)+1,MIN(BE$6,DAY(EOMONTH($B327,1))))&gt;=$B327)*(DATE(YEAR($B327),MONTH($B327)+1,MIN(BE$6,DAY(EOMONTH($B327,1))))&lt;$C327)))</f>
        <v>0</v>
      </c>
      <c r="BF327" s="48" t="n">
        <f aca="false">IF(OR(N(BF$5)=0,BF$6=""),0,BF$5*((DATE(YEAR($B327),MONTH($B327),MIN(BF$6,DAY(EOMONTH($B327,0))))&gt;=$B327)*(DATE(YEAR($B327),MONTH($B327),MIN(BF$6,DAY(EOMONTH($B327,0))))&lt;$C327)+(DATE(YEAR($B327),MONTH($B327)+1,MIN(BF$6,DAY(EOMONTH($B327,1))))&gt;=$B327)*(DATE(YEAR($B327),MONTH($B327)+1,MIN(BF$6,DAY(EOMONTH($B327,1))))&lt;$C327)))</f>
        <v>0</v>
      </c>
      <c r="BG327" s="48" t="n">
        <f aca="false">IF(OR(N(BG$5)=0,BG$6=""),0,BG$5*((DATE(YEAR($B327),MONTH($B327),MIN(BG$6,DAY(EOMONTH($B327,0))))&gt;=$B327)*(DATE(YEAR($B327),MONTH($B327),MIN(BG$6,DAY(EOMONTH($B327,0))))&lt;$C327)+(DATE(YEAR($B327),MONTH($B327)+1,MIN(BG$6,DAY(EOMONTH($B327,1))))&gt;=$B327)*(DATE(YEAR($B327),MONTH($B327)+1,MIN(BG$6,DAY(EOMONTH($B327,1))))&lt;$C327)))</f>
        <v>0</v>
      </c>
      <c r="BH327" s="48" t="n">
        <f aca="false">IF(OR(N(BH$5)=0,BH$6=""),0,BH$5*((DATE(YEAR($B327),MONTH($B327),MIN(BH$6,DAY(EOMONTH($B327,0))))&gt;=$B327)*(DATE(YEAR($B327),MONTH($B327),MIN(BH$6,DAY(EOMONTH($B327,0))))&lt;$C327)+(DATE(YEAR($B327),MONTH($B327)+1,MIN(BH$6,DAY(EOMONTH($B327,1))))&gt;=$B327)*(DATE(YEAR($B327),MONTH($B327)+1,MIN(BH$6,DAY(EOMONTH($B327,1))))&lt;$C327)))</f>
        <v>0</v>
      </c>
      <c r="BI327" s="48" t="n">
        <f aca="false">IF(OR(N(BI$5)=0,BI$6=""),0,BI$5*((DATE(YEAR($B327),MONTH($B327),MIN(BI$6,DAY(EOMONTH($B327,0))))&gt;=$B327)*(DATE(YEAR($B327),MONTH($B327),MIN(BI$6,DAY(EOMONTH($B327,0))))&lt;$C327)+(DATE(YEAR($B327),MONTH($B327)+1,MIN(BI$6,DAY(EOMONTH($B327,1))))&gt;=$B327)*(DATE(YEAR($B327),MONTH($B327)+1,MIN(BI$6,DAY(EOMONTH($B327,1))))&lt;$C327)))</f>
        <v>0</v>
      </c>
      <c r="BJ327" s="48" t="n">
        <f aca="false">IF(OR(N(BJ$5)=0,BJ$6=""),0,BJ$5*((DATE(YEAR($B327),MONTH($B327),MIN(BJ$6,DAY(EOMONTH($B327,0))))&gt;=$B327)*(DATE(YEAR($B327),MONTH($B327),MIN(BJ$6,DAY(EOMONTH($B327,0))))&lt;$C327)+(DATE(YEAR($B327),MONTH($B327)+1,MIN(BJ$6,DAY(EOMONTH($B327,1))))&gt;=$B327)*(DATE(YEAR($B327),MONTH($B327)+1,MIN(BJ$6,DAY(EOMONTH($B327,1))))&lt;$C327)))</f>
        <v>0</v>
      </c>
      <c r="BK327" s="48" t="n">
        <f aca="false">IF(OR(N(BK$5)=0,BK$6=""),0,BK$5*((DATE(YEAR($B327),MONTH($B327),MIN(BK$6,DAY(EOMONTH($B327,0))))&gt;=$B327)*(DATE(YEAR($B327),MONTH($B327),MIN(BK$6,DAY(EOMONTH($B327,0))))&lt;$C327)+(DATE(YEAR($B327),MONTH($B327)+1,MIN(BK$6,DAY(EOMONTH($B327,1))))&gt;=$B327)*(DATE(YEAR($B327),MONTH($B327)+1,MIN(BK$6,DAY(EOMONTH($B327,1))))&lt;$C327)))</f>
        <v>0</v>
      </c>
      <c r="BL327" s="48" t="n">
        <f aca="false">IF(OR(N(BL$5)=0,BL$6=""),0,BL$5*((DATE(YEAR($B327),MONTH($B327),MIN(BL$6,DAY(EOMONTH($B327,0))))&gt;=$B327)*(DATE(YEAR($B327),MONTH($B327),MIN(BL$6,DAY(EOMONTH($B327,0))))&lt;$C327)+(DATE(YEAR($B327),MONTH($B327)+1,MIN(BL$6,DAY(EOMONTH($B327,1))))&gt;=$B327)*(DATE(YEAR($B327),MONTH($B327)+1,MIN(BL$6,DAY(EOMONTH($B327,1))))&lt;$C327)))</f>
        <v>0</v>
      </c>
      <c r="BM327" s="48" t="n">
        <f aca="false">IF(OR(N(BM$5)=0,BM$6=""),0,BM$5*((DATE(YEAR($B327),MONTH($B327),MIN(BM$6,DAY(EOMONTH($B327,0))))&gt;=$B327)*(DATE(YEAR($B327),MONTH($B327),MIN(BM$6,DAY(EOMONTH($B327,0))))&lt;$C327)+(DATE(YEAR($B327),MONTH($B327)+1,MIN(BM$6,DAY(EOMONTH($B327,1))))&gt;=$B327)*(DATE(YEAR($B327),MONTH($B327)+1,MIN(BM$6,DAY(EOMONTH($B327,1))))&lt;$C327)))</f>
        <v>0</v>
      </c>
      <c r="BN327" s="48" t="n">
        <f aca="false">IF(OR(N(BN$5)=0,BN$6=""),0,BN$5*((DATE(YEAR($B327),MONTH($B327),MIN(BN$6,DAY(EOMONTH($B327,0))))&gt;=$B327)*(DATE(YEAR($B327),MONTH($B327),MIN(BN$6,DAY(EOMONTH($B327,0))))&lt;$C327)+(DATE(YEAR($B327),MONTH($B327)+1,MIN(BN$6,DAY(EOMONTH($B327,1))))&gt;=$B327)*(DATE(YEAR($B327),MONTH($B327)+1,MIN(BN$6,DAY(EOMONTH($B327,1))))&lt;$C327)))</f>
        <v>0</v>
      </c>
      <c r="BO327" s="48" t="n">
        <f aca="false">IF(OR(N(BO$5)=0,BO$6=""),0,BO$5*((DATE(YEAR($B327),MONTH($B327),MIN(BO$6,DAY(EOMONTH($B327,0))))&gt;=$B327)*(DATE(YEAR($B327),MONTH($B327),MIN(BO$6,DAY(EOMONTH($B327,0))))&lt;$C327)+(DATE(YEAR($B327),MONTH($B327)+1,MIN(BO$6,DAY(EOMONTH($B327,1))))&gt;=$B327)*(DATE(YEAR($B327),MONTH($B327)+1,MIN(BO$6,DAY(EOMONTH($B327,1))))&lt;$C327)))</f>
        <v>0</v>
      </c>
      <c r="BP327" s="48" t="n">
        <f aca="false">IF(OR(N(BP$5)=0,BP$6=""),0,BP$5*((DATE(YEAR($B327),MONTH($B327),MIN(BP$6,DAY(EOMONTH($B327,0))))&gt;=$B327)*(DATE(YEAR($B327),MONTH($B327),MIN(BP$6,DAY(EOMONTH($B327,0))))&lt;$C327)+(DATE(YEAR($B327),MONTH($B327)+1,MIN(BP$6,DAY(EOMONTH($B327,1))))&gt;=$B327)*(DATE(YEAR($B327),MONTH($B327)+1,MIN(BP$6,DAY(EOMONTH($B327,1))))&lt;$C327)))</f>
        <v>0</v>
      </c>
      <c r="BQ327" s="48" t="n">
        <f aca="false">IF(OR(N(BQ$5)=0,BQ$6=""),0,BQ$5*((DATE(YEAR($B327),MONTH($B327),MIN(BQ$6,DAY(EOMONTH($B327,0))))&gt;=$B327)*(DATE(YEAR($B327),MONTH($B327),MIN(BQ$6,DAY(EOMONTH($B327,0))))&lt;$C327)+(DATE(YEAR($B327),MONTH($B327)+1,MIN(BQ$6,DAY(EOMONTH($B327,1))))&gt;=$B327)*(DATE(YEAR($B327),MONTH($B327)+1,MIN(BQ$6,DAY(EOMONTH($B327,1))))&lt;$C327)))</f>
        <v>0</v>
      </c>
      <c r="BR327" s="48" t="n">
        <f aca="false">IF(OR(N(BR$5)=0,BR$6=""),0,BR$5*((DATE(YEAR($B327),MONTH($B327),MIN(BR$6,DAY(EOMONTH($B327,0))))&gt;=$B327)*(DATE(YEAR($B327),MONTH($B327),MIN(BR$6,DAY(EOMONTH($B327,0))))&lt;$C327)+(DATE(YEAR($B327),MONTH($B327)+1,MIN(BR$6,DAY(EOMONTH($B327,1))))&gt;=$B327)*(DATE(YEAR($B327),MONTH($B327)+1,MIN(BR$6,DAY(EOMONTH($B327,1))))&lt;$C327)))</f>
        <v>0</v>
      </c>
      <c r="BS327" s="48" t="n">
        <f aca="false">IF(OR(N(BS$5)=0,BS$6=""),0,BS$5*((DATE(YEAR($B327),MONTH($B327),MIN(BS$6,DAY(EOMONTH($B327,0))))&gt;=$B327)*(DATE(YEAR($B327),MONTH($B327),MIN(BS$6,DAY(EOMONTH($B327,0))))&lt;$C327)+(DATE(YEAR($B327),MONTH($B327)+1,MIN(BS$6,DAY(EOMONTH($B327,1))))&gt;=$B327)*(DATE(YEAR($B327),MONTH($B327)+1,MIN(BS$6,DAY(EOMONTH($B327,1))))&lt;$C327)))</f>
        <v>0</v>
      </c>
      <c r="BT327" s="48" t="n">
        <f aca="false">IF(OR(N(BT$5)=0,BT$6=""),0,BT$5*((DATE(YEAR($B327),MONTH($B327),MIN(BT$6,DAY(EOMONTH($B327,0))))&gt;=$B327)*(DATE(YEAR($B327),MONTH($B327),MIN(BT$6,DAY(EOMONTH($B327,0))))&lt;$C327)+(DATE(YEAR($B327),MONTH($B327)+1,MIN(BT$6,DAY(EOMONTH($B327,1))))&gt;=$B327)*(DATE(YEAR($B327),MONTH($B327)+1,MIN(BT$6,DAY(EOMONTH($B327,1))))&lt;$C327)))</f>
        <v>0</v>
      </c>
      <c r="BU327" s="48" t="n">
        <f aca="false">IF(OR(N(BU$5)=0,BU$6=""),0,BU$5*((DATE(YEAR($B327),MONTH($B327),MIN(BU$6,DAY(EOMONTH($B327,0))))&gt;=$B327)*(DATE(YEAR($B327),MONTH($B327),MIN(BU$6,DAY(EOMONTH($B327,0))))&lt;$C327)+(DATE(YEAR($B327),MONTH($B327)+1,MIN(BU$6,DAY(EOMONTH($B327,1))))&gt;=$B327)*(DATE(YEAR($B327),MONTH($B327)+1,MIN(BU$6,DAY(EOMONTH($B327,1))))&lt;$C327)))</f>
        <v>0</v>
      </c>
      <c r="BV327" s="48" t="n">
        <f aca="false">IF(OR(N(BV$5)=0,BV$6=""),0,BV$5*((DATE(YEAR($B327),MONTH($B327),MIN(BV$6,DAY(EOMONTH($B327,0))))&gt;=$B327)*(DATE(YEAR($B327),MONTH($B327),MIN(BV$6,DAY(EOMONTH($B327,0))))&lt;$C327)+(DATE(YEAR($B327),MONTH($B327)+1,MIN(BV$6,DAY(EOMONTH($B327,1))))&gt;=$B327)*(DATE(YEAR($B327),MONTH($B327)+1,MIN(BV$6,DAY(EOMONTH($B327,1))))&lt;$C327)))</f>
        <v>0</v>
      </c>
      <c r="BW327" s="48" t="n">
        <f aca="false">IF(OR(N(BW$5)=0,BW$6=""),0,BW$5*((DATE(YEAR($B327),MONTH($B327),MIN(BW$6,DAY(EOMONTH($B327,0))))&gt;=$B327)*(DATE(YEAR($B327),MONTH($B327),MIN(BW$6,DAY(EOMONTH($B327,0))))&lt;$C327)+(DATE(YEAR($B327),MONTH($B327)+1,MIN(BW$6,DAY(EOMONTH($B327,1))))&gt;=$B327)*(DATE(YEAR($B327),MONTH($B327)+1,MIN(BW$6,DAY(EOMONTH($B327,1))))&lt;$C327)))</f>
        <v>0</v>
      </c>
      <c r="BX327" s="48" t="n">
        <f aca="false">MIN(Z327,(FT326*(1+FT$5/Setup!$C$36)+IF($V327=1,N($F327),0)))</f>
        <v>0</v>
      </c>
      <c r="BY327" s="48" t="n">
        <f aca="false">MIN(AA327,(FU326*(1+FU$5/Setup!$C$36)+IF($V327=2,N($F327),0)))</f>
        <v>0</v>
      </c>
      <c r="BZ327" s="48" t="n">
        <f aca="false">MIN(AB327,(FV326*(1+FV$5/Setup!$C$36)+IF($V327=3,N($F327),0)))</f>
        <v>0</v>
      </c>
      <c r="CA327" s="48" t="n">
        <f aca="false">MIN(AC327,(FW326*(1+FW$5/Setup!$C$36)+IF($V327=4,N($F327),0)))</f>
        <v>0</v>
      </c>
      <c r="CB327" s="48" t="n">
        <f aca="false">MIN(AD327,(FX326*(1+FX$5/Setup!$C$36)+IF($V327=5,N($F327),0)))</f>
        <v>0</v>
      </c>
      <c r="CC327" s="48" t="n">
        <f aca="false">MIN(AE327,(FY326*(1+FY$5/Setup!$C$36)+IF($V327=6,N($F327),0)))</f>
        <v>0</v>
      </c>
      <c r="CD327" s="48" t="n">
        <f aca="false">MIN(AF327,(FZ326*(1+FZ$5/Setup!$C$36)+IF($V327=7,N($F327),0)))</f>
        <v>0</v>
      </c>
      <c r="CE327" s="48" t="n">
        <f aca="false">MIN(AG327,(GA326*(1+GA$5/Setup!$C$36)+IF($V327=8,N($F327),0)))</f>
        <v>0</v>
      </c>
      <c r="CF327" s="48" t="n">
        <f aca="false">MIN(AH327,(GB326*(1+GB$5/Setup!$C$36)+IF($V327=9,N($F327),0)))</f>
        <v>0</v>
      </c>
      <c r="CG327" s="48" t="n">
        <f aca="false">MIN(AI327,(GC326*(1+GC$5/Setup!$C$36)+IF($V327=10,N($F327),0)))</f>
        <v>0</v>
      </c>
      <c r="CH327" s="48" t="n">
        <f aca="false">MIN(AJ327,(GD326*(1+GD$5/Setup!$C$36)+IF($V327=11,N($F327),0)))</f>
        <v>0</v>
      </c>
      <c r="CI327" s="48" t="n">
        <f aca="false">MIN(AK327,(GE326*(1+GE$5/Setup!$C$36)+IF($V327=12,N($F327),0)))</f>
        <v>0</v>
      </c>
      <c r="CJ327" s="48" t="n">
        <f aca="false">MIN(AL327,(GF326*(1+GF$5/Setup!$C$36)+IF($V327=13,N($F327),0)))</f>
        <v>0</v>
      </c>
      <c r="CK327" s="48" t="n">
        <f aca="false">MIN(AM327,(GG326*(1+GG$5/Setup!$C$36)+IF($V327=14,N($F327),0)))</f>
        <v>0</v>
      </c>
      <c r="CL327" s="48" t="n">
        <f aca="false">MIN(AN327,(GH326*(1+GH$5/Setup!$C$36)+IF($V327=15,N($F327),0)))</f>
        <v>0</v>
      </c>
      <c r="CM327" s="48" t="n">
        <f aca="false">MIN(AO327,(GI326*(1+GI$5/Setup!$C$36)+IF($V327=16,N($F327),0)))</f>
        <v>0</v>
      </c>
      <c r="CN327" s="48" t="n">
        <f aca="false">MIN(AP327,(GJ326*(1+GJ$5/Setup!$C$36)+IF($V327=17,N($F327),0)))</f>
        <v>0</v>
      </c>
      <c r="CO327" s="48" t="n">
        <f aca="false">MIN(AQ327,(GK326*(1+GK$5/Setup!$C$36)+IF($V327=18,N($F327),0)))</f>
        <v>0</v>
      </c>
      <c r="CP327" s="48" t="n">
        <f aca="false">MIN(AR327,(GL326*(1+GL$5/Setup!$C$36)+IF($V327=19,N($F327),0)))</f>
        <v>0</v>
      </c>
      <c r="CQ327" s="48" t="n">
        <f aca="false">MIN(AS327,(GM326*(1+GM$5/Setup!$C$36)+IF($V327=20,N($F327),0)))</f>
        <v>0</v>
      </c>
      <c r="CR327" s="48" t="n">
        <f aca="false">MIN(AT327,(GN326*(1+GN$5/Setup!$C$36)+IF($V327=21,N($F327),0)))</f>
        <v>0</v>
      </c>
      <c r="CS327" s="48" t="n">
        <f aca="false">MIN(AU327,(GO326*(1+GO$5/Setup!$C$36)+IF($V327=22,N($F327),0)))</f>
        <v>0</v>
      </c>
      <c r="CT327" s="48" t="n">
        <f aca="false">MIN(AV327,(GP326*(1+GP$5/Setup!$C$36)+IF($V327=23,N($F327),0)))</f>
        <v>0</v>
      </c>
      <c r="CU327" s="48" t="n">
        <f aca="false">MIN(AW327,(GQ326*(1+GQ$5/Setup!$C$36)+IF($V327=24,N($F327),0)))</f>
        <v>0</v>
      </c>
      <c r="CV327" s="48" t="n">
        <f aca="false">MIN(AX327,(GR326*(1+GR$5/Setup!$C$36)+IF($V327=25,N($F327),0)))</f>
        <v>0</v>
      </c>
      <c r="CW327" s="48" t="n">
        <f aca="false">MIN(AY327,(GS326*(1+GS$5/Setup!$C$36)+IF($V327=26,N($F327),0)))</f>
        <v>0</v>
      </c>
      <c r="CX327" s="48" t="n">
        <f aca="false">MIN(AZ327,(GT326*(1+GT$5/Setup!$C$36)+IF($V327=27,N($F327),0)))</f>
        <v>0</v>
      </c>
      <c r="CY327" s="48" t="n">
        <f aca="false">MIN(BA327,(GU326*(1+GU$5/Setup!$C$36)+IF($V327=28,N($F327),0)))</f>
        <v>0</v>
      </c>
      <c r="CZ327" s="48" t="n">
        <f aca="false">MIN(BB327,(GV326*(1+GV$5/Setup!$C$36)+IF($V327=29,N($F327),0)))</f>
        <v>0</v>
      </c>
      <c r="DA327" s="48" t="n">
        <f aca="false">MIN(BC327,(GW326*(1+GW$5/Setup!$C$36)+IF($V327=30,N($F327),0)))</f>
        <v>0</v>
      </c>
      <c r="DB327" s="48" t="n">
        <f aca="false">MIN(BD327,(GX326*(1+GX$5/Setup!$C$36)+IF($V327=31,N($F327),0)))</f>
        <v>0</v>
      </c>
      <c r="DC327" s="48" t="n">
        <f aca="false">MIN(BE327,(GY326*(1+GY$5/Setup!$C$36)+IF($V327=32,N($F327),0)))</f>
        <v>0</v>
      </c>
      <c r="DD327" s="48" t="n">
        <f aca="false">MIN(BF327,(GZ326*(1+GZ$5/Setup!$C$36)+IF($V327=33,N($F327),0)))</f>
        <v>0</v>
      </c>
      <c r="DE327" s="48" t="n">
        <f aca="false">MIN(BG327,(HA326*(1+HA$5/Setup!$C$36)+IF($V327=34,N($F327),0)))</f>
        <v>0</v>
      </c>
      <c r="DF327" s="48" t="n">
        <f aca="false">MIN(BH327,(HB326*(1+HB$5/Setup!$C$36)+IF($V327=35,N($F327),0)))</f>
        <v>0</v>
      </c>
      <c r="DG327" s="48" t="n">
        <f aca="false">MIN(BI327,(HC326*(1+HC$5/Setup!$C$36)+IF($V327=36,N($F327),0)))</f>
        <v>0</v>
      </c>
      <c r="DH327" s="48" t="n">
        <f aca="false">MIN(BJ327,(HD326*(1+HD$5/Setup!$C$36)+IF($V327=37,N($F327),0)))</f>
        <v>0</v>
      </c>
      <c r="DI327" s="48" t="n">
        <f aca="false">MIN(BK327,(HE326*(1+HE$5/Setup!$C$36)+IF($V327=38,N($F327),0)))</f>
        <v>0</v>
      </c>
      <c r="DJ327" s="48" t="n">
        <f aca="false">MIN(BL327,(HF326*(1+HF$5/Setup!$C$36)+IF($V327=39,N($F327),0)))</f>
        <v>0</v>
      </c>
      <c r="DK327" s="48" t="n">
        <f aca="false">MIN(BM327,(HG326*(1+HG$5/Setup!$C$36)+IF($V327=40,N($F327),0)))</f>
        <v>0</v>
      </c>
      <c r="DL327" s="48" t="n">
        <f aca="false">MIN(BN327,(HH326*(1+HH$5/Setup!$C$36)+IF($V327=41,N($F327),0)))</f>
        <v>0</v>
      </c>
      <c r="DM327" s="48" t="n">
        <f aca="false">MIN(BO327,(HI326*(1+HI$5/Setup!$C$36)+IF($V327=42,N($F327),0)))</f>
        <v>0</v>
      </c>
      <c r="DN327" s="48" t="n">
        <f aca="false">MIN(BP327,(HJ326*(1+HJ$5/Setup!$C$36)+IF($V327=43,N($F327),0)))</f>
        <v>0</v>
      </c>
      <c r="DO327" s="48" t="n">
        <f aca="false">MIN(BQ327,(HK326*(1+HK$5/Setup!$C$36)+IF($V327=44,N($F327),0)))</f>
        <v>0</v>
      </c>
      <c r="DP327" s="48" t="n">
        <f aca="false">MIN(BR327,(HL326*(1+HL$5/Setup!$C$36)+IF($V327=45,N($F327),0)))</f>
        <v>0</v>
      </c>
      <c r="DQ327" s="48" t="n">
        <f aca="false">MIN(BS327,(HM326*(1+HM$5/Setup!$C$36)+IF($V327=46,N($F327),0)))</f>
        <v>0</v>
      </c>
      <c r="DR327" s="48" t="n">
        <f aca="false">MIN(BT327,(HN326*(1+HN$5/Setup!$C$36)+IF($V327=47,N($F327),0)))</f>
        <v>0</v>
      </c>
      <c r="DS327" s="48" t="n">
        <f aca="false">MIN(BU327,(HO326*(1+HO$5/Setup!$C$36)+IF($V327=48,N($F327),0)))</f>
        <v>0</v>
      </c>
      <c r="DT327" s="48" t="n">
        <f aca="false">MIN(BV327,(HP326*(1+HP$5/Setup!$C$36)+IF($V327=49,N($F327),0)))</f>
        <v>0</v>
      </c>
      <c r="DU327" s="48" t="n">
        <f aca="false">MIN(BW327,(HQ326*(1+HQ$5/Setup!$C$36)+IF($V327=50,N($F327),0)))</f>
        <v>0</v>
      </c>
      <c r="DV327" s="48" t="n">
        <f aca="false">MIN(MAX((FT326*(1+FT$5/Setup!$C$36)+IF($V327=1,N($F327),0))-BX327,0),MAX($P327-0,0))</f>
        <v>0</v>
      </c>
      <c r="DW327" s="48" t="n">
        <f aca="false">MIN(MAX((FU326*(1+FU$5/Setup!$C$36)+IF($V327=2,N($F327),0))-BY327,0),MAX($P327-SUM(DV327:DV327),0))</f>
        <v>0</v>
      </c>
      <c r="DX327" s="48" t="n">
        <f aca="false">MIN(MAX((FV326*(1+FV$5/Setup!$C$36)+IF($V327=3,N($F327),0))-BZ327,0),MAX($P327-SUM(DV327:DW327),0))</f>
        <v>0</v>
      </c>
      <c r="DY327" s="48" t="n">
        <f aca="false">MIN(MAX((FW326*(1+FW$5/Setup!$C$36)+IF($V327=4,N($F327),0))-CA327,0),MAX($P327-SUM(DV327:DX327),0))</f>
        <v>0</v>
      </c>
      <c r="DZ327" s="48" t="n">
        <f aca="false">MIN(MAX((FX326*(1+FX$5/Setup!$C$36)+IF($V327=5,N($F327),0))-CB327,0),MAX($P327-SUM(DV327:DY327),0))</f>
        <v>0</v>
      </c>
      <c r="EA327" s="48" t="n">
        <f aca="false">MIN(MAX((FY326*(1+FY$5/Setup!$C$36)+IF($V327=6,N($F327),0))-CC327,0),MAX($P327-SUM(DV327:DZ327),0))</f>
        <v>0</v>
      </c>
      <c r="EB327" s="48" t="n">
        <f aca="false">MIN(MAX((FZ326*(1+FZ$5/Setup!$C$36)+IF($V327=7,N($F327),0))-CD327,0),MAX($P327-SUM(DV327:EA327),0))</f>
        <v>0</v>
      </c>
      <c r="EC327" s="48" t="n">
        <f aca="false">MIN(MAX((GA326*(1+GA$5/Setup!$C$36)+IF($V327=8,N($F327),0))-CE327,0),MAX($P327-SUM(DV327:EB327),0))</f>
        <v>0</v>
      </c>
      <c r="ED327" s="48" t="n">
        <f aca="false">MIN(MAX((GB326*(1+GB$5/Setup!$C$36)+IF($V327=9,N($F327),0))-CF327,0),MAX($P327-SUM(DV327:EC327),0))</f>
        <v>0</v>
      </c>
      <c r="EE327" s="48" t="n">
        <f aca="false">MIN(MAX((GC326*(1+GC$5/Setup!$C$36)+IF($V327=10,N($F327),0))-CG327,0),MAX($P327-SUM(DV327:ED327),0))</f>
        <v>0</v>
      </c>
      <c r="EF327" s="48" t="n">
        <f aca="false">MIN(MAX((GD326*(1+GD$5/Setup!$C$36)+IF($V327=11,N($F327),0))-CH327,0),MAX($P327-SUM(DV327:EE327),0))</f>
        <v>0</v>
      </c>
      <c r="EG327" s="48" t="n">
        <f aca="false">MIN(MAX((GE326*(1+GE$5/Setup!$C$36)+IF($V327=12,N($F327),0))-CI327,0),MAX($P327-SUM(DV327:EF327),0))</f>
        <v>0</v>
      </c>
      <c r="EH327" s="48" t="n">
        <f aca="false">MIN(MAX((GF326*(1+GF$5/Setup!$C$36)+IF($V327=13,N($F327),0))-CJ327,0),MAX($P327-SUM(DV327:EG327),0))</f>
        <v>0</v>
      </c>
      <c r="EI327" s="48" t="n">
        <f aca="false">MIN(MAX((GG326*(1+GG$5/Setup!$C$36)+IF($V327=14,N($F327),0))-CK327,0),MAX($P327-SUM(DV327:EH327),0))</f>
        <v>0</v>
      </c>
      <c r="EJ327" s="48" t="n">
        <f aca="false">MIN(MAX((GH326*(1+GH$5/Setup!$C$36)+IF($V327=15,N($F327),0))-CL327,0),MAX($P327-SUM(DV327:EI327),0))</f>
        <v>0</v>
      </c>
      <c r="EK327" s="48" t="n">
        <f aca="false">MIN(MAX((GI326*(1+GI$5/Setup!$C$36)+IF($V327=16,N($F327),0))-CM327,0),MAX($P327-SUM(DV327:EJ327),0))</f>
        <v>0</v>
      </c>
      <c r="EL327" s="48" t="n">
        <f aca="false">MIN(MAX((GJ326*(1+GJ$5/Setup!$C$36)+IF($V327=17,N($F327),0))-CN327,0),MAX($P327-SUM(DV327:EK327),0))</f>
        <v>0</v>
      </c>
      <c r="EM327" s="48" t="n">
        <f aca="false">MIN(MAX((GK326*(1+GK$5/Setup!$C$36)+IF($V327=18,N($F327),0))-CO327,0),MAX($P327-SUM(DV327:EL327),0))</f>
        <v>0</v>
      </c>
      <c r="EN327" s="48" t="n">
        <f aca="false">MIN(MAX((GL326*(1+GL$5/Setup!$C$36)+IF($V327=19,N($F327),0))-CP327,0),MAX($P327-SUM(DV327:EM327),0))</f>
        <v>0</v>
      </c>
      <c r="EO327" s="48" t="n">
        <f aca="false">MIN(MAX((GM326*(1+GM$5/Setup!$C$36)+IF($V327=20,N($F327),0))-CQ327,0),MAX($P327-SUM(DV327:EN327),0))</f>
        <v>0</v>
      </c>
      <c r="EP327" s="48" t="n">
        <f aca="false">MIN(MAX((GN326*(1+GN$5/Setup!$C$36)+IF($V327=21,N($F327),0))-CR327,0),MAX($P327-SUM(DV327:EO327),0))</f>
        <v>0</v>
      </c>
      <c r="EQ327" s="48" t="n">
        <f aca="false">MIN(MAX((GO326*(1+GO$5/Setup!$C$36)+IF($V327=22,N($F327),0))-CS327,0),MAX($P327-SUM(DV327:EP327),0))</f>
        <v>0</v>
      </c>
      <c r="ER327" s="48" t="n">
        <f aca="false">MIN(MAX((GP326*(1+GP$5/Setup!$C$36)+IF($V327=23,N($F327),0))-CT327,0),MAX($P327-SUM(DV327:EQ327),0))</f>
        <v>0</v>
      </c>
      <c r="ES327" s="48" t="n">
        <f aca="false">MIN(MAX((GQ326*(1+GQ$5/Setup!$C$36)+IF($V327=24,N($F327),0))-CU327,0),MAX($P327-SUM(DV327:ER327),0))</f>
        <v>0</v>
      </c>
      <c r="ET327" s="48" t="n">
        <f aca="false">MIN(MAX((GR326*(1+GR$5/Setup!$C$36)+IF($V327=25,N($F327),0))-CV327,0),MAX($P327-SUM(DV327:ES327),0))</f>
        <v>0</v>
      </c>
      <c r="EU327" s="48" t="n">
        <f aca="false">MIN(MAX((GS326*(1+GS$5/Setup!$C$36)+IF($V327=26,N($F327),0))-CW327,0),MAX($P327-SUM(DV327:ET327),0))</f>
        <v>0</v>
      </c>
      <c r="EV327" s="48" t="n">
        <f aca="false">MIN(MAX((GT326*(1+GT$5/Setup!$C$36)+IF($V327=27,N($F327),0))-CX327,0),MAX($P327-SUM(DV327:EU327),0))</f>
        <v>0</v>
      </c>
      <c r="EW327" s="48" t="n">
        <f aca="false">MIN(MAX((GU326*(1+GU$5/Setup!$C$36)+IF($V327=28,N($F327),0))-CY327,0),MAX($P327-SUM(DV327:EV327),0))</f>
        <v>0</v>
      </c>
      <c r="EX327" s="48" t="n">
        <f aca="false">MIN(MAX((GV326*(1+GV$5/Setup!$C$36)+IF($V327=29,N($F327),0))-CZ327,0),MAX($P327-SUM(DV327:EW327),0))</f>
        <v>0</v>
      </c>
      <c r="EY327" s="48" t="n">
        <f aca="false">MIN(MAX((GW326*(1+GW$5/Setup!$C$36)+IF($V327=30,N($F327),0))-DA327,0),MAX($P327-SUM(DV327:EX327),0))</f>
        <v>0</v>
      </c>
      <c r="EZ327" s="48" t="n">
        <f aca="false">MIN(MAX((GX326*(1+GX$5/Setup!$C$36)+IF($V327=31,N($F327),0))-DB327,0),MAX($P327-SUM(DV327:EY327),0))</f>
        <v>0</v>
      </c>
      <c r="FA327" s="48" t="n">
        <f aca="false">MIN(MAX((GY326*(1+GY$5/Setup!$C$36)+IF($V327=32,N($F327),0))-DC327,0),MAX($P327-SUM(DV327:EZ327),0))</f>
        <v>0</v>
      </c>
      <c r="FB327" s="48" t="n">
        <f aca="false">MIN(MAX((GZ326*(1+GZ$5/Setup!$C$36)+IF($V327=33,N($F327),0))-DD327,0),MAX($P327-SUM(DV327:FA327),0))</f>
        <v>0</v>
      </c>
      <c r="FC327" s="48" t="n">
        <f aca="false">MIN(MAX((HA326*(1+HA$5/Setup!$C$36)+IF($V327=34,N($F327),0))-DE327,0),MAX($P327-SUM(DV327:FB327),0))</f>
        <v>0</v>
      </c>
      <c r="FD327" s="48" t="n">
        <f aca="false">MIN(MAX((HB326*(1+HB$5/Setup!$C$36)+IF($V327=35,N($F327),0))-DF327,0),MAX($P327-SUM(DV327:FC327),0))</f>
        <v>0</v>
      </c>
      <c r="FE327" s="48" t="n">
        <f aca="false">MIN(MAX((HC326*(1+HC$5/Setup!$C$36)+IF($V327=36,N($F327),0))-DG327,0),MAX($P327-SUM(DV327:FD327),0))</f>
        <v>0</v>
      </c>
      <c r="FF327" s="48" t="n">
        <f aca="false">MIN(MAX((HD326*(1+HD$5/Setup!$C$36)+IF($V327=37,N($F327),0))-DH327,0),MAX($P327-SUM(DV327:FE327),0))</f>
        <v>0</v>
      </c>
      <c r="FG327" s="48" t="n">
        <f aca="false">MIN(MAX((HE326*(1+HE$5/Setup!$C$36)+IF($V327=38,N($F327),0))-DI327,0),MAX($P327-SUM(DV327:FF327),0))</f>
        <v>0</v>
      </c>
      <c r="FH327" s="48" t="n">
        <f aca="false">MIN(MAX((HF326*(1+HF$5/Setup!$C$36)+IF($V327=39,N($F327),0))-DJ327,0),MAX($P327-SUM(DV327:FG327),0))</f>
        <v>0</v>
      </c>
      <c r="FI327" s="48" t="n">
        <f aca="false">MIN(MAX((HG326*(1+HG$5/Setup!$C$36)+IF($V327=40,N($F327),0))-DK327,0),MAX($P327-SUM(DV327:FH327),0))</f>
        <v>0</v>
      </c>
      <c r="FJ327" s="48" t="n">
        <f aca="false">MIN(MAX((HH326*(1+HH$5/Setup!$C$36)+IF($V327=41,N($F327),0))-DL327,0),MAX($P327-SUM(DV327:FI327),0))</f>
        <v>0</v>
      </c>
      <c r="FK327" s="48" t="n">
        <f aca="false">MIN(MAX((HI326*(1+HI$5/Setup!$C$36)+IF($V327=42,N($F327),0))-DM327,0),MAX($P327-SUM(DV327:FJ327),0))</f>
        <v>0</v>
      </c>
      <c r="FL327" s="48" t="n">
        <f aca="false">MIN(MAX((HJ326*(1+HJ$5/Setup!$C$36)+IF($V327=43,N($F327),0))-DN327,0),MAX($P327-SUM(DV327:FK327),0))</f>
        <v>0</v>
      </c>
      <c r="FM327" s="48" t="n">
        <f aca="false">MIN(MAX((HK326*(1+HK$5/Setup!$C$36)+IF($V327=44,N($F327),0))-DO327,0),MAX($P327-SUM(DV327:FL327),0))</f>
        <v>0</v>
      </c>
      <c r="FN327" s="48" t="n">
        <f aca="false">MIN(MAX((HL326*(1+HL$5/Setup!$C$36)+IF($V327=45,N($F327),0))-DP327,0),MAX($P327-SUM(DV327:FM327),0))</f>
        <v>0</v>
      </c>
      <c r="FO327" s="48" t="n">
        <f aca="false">MIN(MAX((HM326*(1+HM$5/Setup!$C$36)+IF($V327=46,N($F327),0))-DQ327,0),MAX($P327-SUM(DV327:FN327),0))</f>
        <v>0</v>
      </c>
      <c r="FP327" s="48" t="n">
        <f aca="false">MIN(MAX((HN326*(1+HN$5/Setup!$C$36)+IF($V327=47,N($F327),0))-DR327,0),MAX($P327-SUM(DV327:FO327),0))</f>
        <v>0</v>
      </c>
      <c r="FQ327" s="48" t="n">
        <f aca="false">MIN(MAX((HO326*(1+HO$5/Setup!$C$36)+IF($V327=48,N($F327),0))-DS327,0),MAX($P327-SUM(DV327:FP327),0))</f>
        <v>0</v>
      </c>
      <c r="FR327" s="48" t="n">
        <f aca="false">MIN(MAX((HP326*(1+HP$5/Setup!$C$36)+IF($V327=49,N($F327),0))-DT327,0),MAX($P327-SUM(DV327:FQ327),0))</f>
        <v>0</v>
      </c>
      <c r="FS327" s="48" t="n">
        <f aca="false">MIN(MAX((HQ326*(1+HQ$5/Setup!$C$36)+IF($V327=50,N($F327),0))-DU327,0),MAX($P327-SUM(DV327:FR327),0))</f>
        <v>0</v>
      </c>
      <c r="FT327" s="48" t="n">
        <f aca="false">IF((FT326*(1+FT$5/Setup!$C$36)+IF($V327=1,N($F327),0))-BX327-DV327&lt;0.005,0,(FT326*(1+FT$5/Setup!$C$36)+IF($V327=1,N($F327),0))-BX327-DV327)</f>
        <v>0</v>
      </c>
      <c r="FU327" s="48" t="n">
        <f aca="false">IF((FU326*(1+FU$5/Setup!$C$36)+IF($V327=2,N($F327),0))-BY327-DW327&lt;0.005,0,(FU326*(1+FU$5/Setup!$C$36)+IF($V327=2,N($F327),0))-BY327-DW327)</f>
        <v>0</v>
      </c>
      <c r="FV327" s="48" t="n">
        <f aca="false">IF((FV326*(1+FV$5/Setup!$C$36)+IF($V327=3,N($F327),0))-BZ327-DX327&lt;0.005,0,(FV326*(1+FV$5/Setup!$C$36)+IF($V327=3,N($F327),0))-BZ327-DX327)</f>
        <v>0</v>
      </c>
      <c r="FW327" s="48" t="n">
        <f aca="false">IF((FW326*(1+FW$5/Setup!$C$36)+IF($V327=4,N($F327),0))-CA327-DY327&lt;0.005,0,(FW326*(1+FW$5/Setup!$C$36)+IF($V327=4,N($F327),0))-CA327-DY327)</f>
        <v>0</v>
      </c>
      <c r="FX327" s="48" t="n">
        <f aca="false">IF((FX326*(1+FX$5/Setup!$C$36)+IF($V327=5,N($F327),0))-CB327-DZ327&lt;0.005,0,(FX326*(1+FX$5/Setup!$C$36)+IF($V327=5,N($F327),0))-CB327-DZ327)</f>
        <v>0</v>
      </c>
      <c r="FY327" s="48" t="n">
        <f aca="false">IF((FY326*(1+FY$5/Setup!$C$36)+IF($V327=6,N($F327),0))-CC327-EA327&lt;0.005,0,(FY326*(1+FY$5/Setup!$C$36)+IF($V327=6,N($F327),0))-CC327-EA327)</f>
        <v>0</v>
      </c>
      <c r="FZ327" s="48" t="n">
        <f aca="false">IF((FZ326*(1+FZ$5/Setup!$C$36)+IF($V327=7,N($F327),0))-CD327-EB327&lt;0.005,0,(FZ326*(1+FZ$5/Setup!$C$36)+IF($V327=7,N($F327),0))-CD327-EB327)</f>
        <v>0</v>
      </c>
      <c r="GA327" s="48" t="n">
        <f aca="false">IF((GA326*(1+GA$5/Setup!$C$36)+IF($V327=8,N($F327),0))-CE327-EC327&lt;0.005,0,(GA326*(1+GA$5/Setup!$C$36)+IF($V327=8,N($F327),0))-CE327-EC327)</f>
        <v>0</v>
      </c>
      <c r="GB327" s="48" t="n">
        <f aca="false">IF((GB326*(1+GB$5/Setup!$C$36)+IF($V327=9,N($F327),0))-CF327-ED327&lt;0.005,0,(GB326*(1+GB$5/Setup!$C$36)+IF($V327=9,N($F327),0))-CF327-ED327)</f>
        <v>0</v>
      </c>
      <c r="GC327" s="48" t="n">
        <f aca="false">IF((GC326*(1+GC$5/Setup!$C$36)+IF($V327=10,N($F327),0))-CG327-EE327&lt;0.005,0,(GC326*(1+GC$5/Setup!$C$36)+IF($V327=10,N($F327),0))-CG327-EE327)</f>
        <v>0</v>
      </c>
      <c r="GD327" s="48" t="n">
        <f aca="false">IF((GD326*(1+GD$5/Setup!$C$36)+IF($V327=11,N($F327),0))-CH327-EF327&lt;0.005,0,(GD326*(1+GD$5/Setup!$C$36)+IF($V327=11,N($F327),0))-CH327-EF327)</f>
        <v>0</v>
      </c>
      <c r="GE327" s="48" t="n">
        <f aca="false">IF((GE326*(1+GE$5/Setup!$C$36)+IF($V327=12,N($F327),0))-CI327-EG327&lt;0.005,0,(GE326*(1+GE$5/Setup!$C$36)+IF($V327=12,N($F327),0))-CI327-EG327)</f>
        <v>0</v>
      </c>
      <c r="GF327" s="48" t="n">
        <f aca="false">IF((GF326*(1+GF$5/Setup!$C$36)+IF($V327=13,N($F327),0))-CJ327-EH327&lt;0.005,0,(GF326*(1+GF$5/Setup!$C$36)+IF($V327=13,N($F327),0))-CJ327-EH327)</f>
        <v>0</v>
      </c>
      <c r="GG327" s="48" t="n">
        <f aca="false">IF((GG326*(1+GG$5/Setup!$C$36)+IF($V327=14,N($F327),0))-CK327-EI327&lt;0.005,0,(GG326*(1+GG$5/Setup!$C$36)+IF($V327=14,N($F327),0))-CK327-EI327)</f>
        <v>0</v>
      </c>
      <c r="GH327" s="48" t="n">
        <f aca="false">IF((GH326*(1+GH$5/Setup!$C$36)+IF($V327=15,N($F327),0))-CL327-EJ327&lt;0.005,0,(GH326*(1+GH$5/Setup!$C$36)+IF($V327=15,N($F327),0))-CL327-EJ327)</f>
        <v>0</v>
      </c>
      <c r="GI327" s="48" t="n">
        <f aca="false">IF((GI326*(1+GI$5/Setup!$C$36)+IF($V327=16,N($F327),0))-CM327-EK327&lt;0.005,0,(GI326*(1+GI$5/Setup!$C$36)+IF($V327=16,N($F327),0))-CM327-EK327)</f>
        <v>0</v>
      </c>
      <c r="GJ327" s="48" t="n">
        <f aca="false">IF((GJ326*(1+GJ$5/Setup!$C$36)+IF($V327=17,N($F327),0))-CN327-EL327&lt;0.005,0,(GJ326*(1+GJ$5/Setup!$C$36)+IF($V327=17,N($F327),0))-CN327-EL327)</f>
        <v>0</v>
      </c>
      <c r="GK327" s="48" t="n">
        <f aca="false">IF((GK326*(1+GK$5/Setup!$C$36)+IF($V327=18,N($F327),0))-CO327-EM327&lt;0.005,0,(GK326*(1+GK$5/Setup!$C$36)+IF($V327=18,N($F327),0))-CO327-EM327)</f>
        <v>0</v>
      </c>
      <c r="GL327" s="48" t="n">
        <f aca="false">IF((GL326*(1+GL$5/Setup!$C$36)+IF($V327=19,N($F327),0))-CP327-EN327&lt;0.005,0,(GL326*(1+GL$5/Setup!$C$36)+IF($V327=19,N($F327),0))-CP327-EN327)</f>
        <v>0</v>
      </c>
      <c r="GM327" s="48" t="n">
        <f aca="false">IF((GM326*(1+GM$5/Setup!$C$36)+IF($V327=20,N($F327),0))-CQ327-EO327&lt;0.005,0,(GM326*(1+GM$5/Setup!$C$36)+IF($V327=20,N($F327),0))-CQ327-EO327)</f>
        <v>0</v>
      </c>
      <c r="GN327" s="48" t="n">
        <f aca="false">IF((GN326*(1+GN$5/Setup!$C$36)+IF($V327=21,N($F327),0))-CR327-EP327&lt;0.005,0,(GN326*(1+GN$5/Setup!$C$36)+IF($V327=21,N($F327),0))-CR327-EP327)</f>
        <v>0</v>
      </c>
      <c r="GO327" s="48" t="n">
        <f aca="false">IF((GO326*(1+GO$5/Setup!$C$36)+IF($V327=22,N($F327),0))-CS327-EQ327&lt;0.005,0,(GO326*(1+GO$5/Setup!$C$36)+IF($V327=22,N($F327),0))-CS327-EQ327)</f>
        <v>0</v>
      </c>
      <c r="GP327" s="48" t="n">
        <f aca="false">IF((GP326*(1+GP$5/Setup!$C$36)+IF($V327=23,N($F327),0))-CT327-ER327&lt;0.005,0,(GP326*(1+GP$5/Setup!$C$36)+IF($V327=23,N($F327),0))-CT327-ER327)</f>
        <v>0</v>
      </c>
      <c r="GQ327" s="48" t="n">
        <f aca="false">IF((GQ326*(1+GQ$5/Setup!$C$36)+IF($V327=24,N($F327),0))-CU327-ES327&lt;0.005,0,(GQ326*(1+GQ$5/Setup!$C$36)+IF($V327=24,N($F327),0))-CU327-ES327)</f>
        <v>0</v>
      </c>
      <c r="GR327" s="48" t="n">
        <f aca="false">IF((GR326*(1+GR$5/Setup!$C$36)+IF($V327=25,N($F327),0))-CV327-ET327&lt;0.005,0,(GR326*(1+GR$5/Setup!$C$36)+IF($V327=25,N($F327),0))-CV327-ET327)</f>
        <v>0</v>
      </c>
      <c r="GS327" s="48" t="n">
        <f aca="false">IF((GS326*(1+GS$5/Setup!$C$36)+IF($V327=26,N($F327),0))-CW327-EU327&lt;0.005,0,(GS326*(1+GS$5/Setup!$C$36)+IF($V327=26,N($F327),0))-CW327-EU327)</f>
        <v>0</v>
      </c>
      <c r="GT327" s="48" t="n">
        <f aca="false">IF((GT326*(1+GT$5/Setup!$C$36)+IF($V327=27,N($F327),0))-CX327-EV327&lt;0.005,0,(GT326*(1+GT$5/Setup!$C$36)+IF($V327=27,N($F327),0))-CX327-EV327)</f>
        <v>0</v>
      </c>
      <c r="GU327" s="48" t="n">
        <f aca="false">IF((GU326*(1+GU$5/Setup!$C$36)+IF($V327=28,N($F327),0))-CY327-EW327&lt;0.005,0,(GU326*(1+GU$5/Setup!$C$36)+IF($V327=28,N($F327),0))-CY327-EW327)</f>
        <v>0</v>
      </c>
      <c r="GV327" s="48" t="n">
        <f aca="false">IF((GV326*(1+GV$5/Setup!$C$36)+IF($V327=29,N($F327),0))-CZ327-EX327&lt;0.005,0,(GV326*(1+GV$5/Setup!$C$36)+IF($V327=29,N($F327),0))-CZ327-EX327)</f>
        <v>0</v>
      </c>
      <c r="GW327" s="48" t="n">
        <f aca="false">IF((GW326*(1+GW$5/Setup!$C$36)+IF($V327=30,N($F327),0))-DA327-EY327&lt;0.005,0,(GW326*(1+GW$5/Setup!$C$36)+IF($V327=30,N($F327),0))-DA327-EY327)</f>
        <v>0</v>
      </c>
      <c r="GX327" s="48" t="n">
        <f aca="false">IF((GX326*(1+GX$5/Setup!$C$36)+IF($V327=31,N($F327),0))-DB327-EZ327&lt;0.005,0,(GX326*(1+GX$5/Setup!$C$36)+IF($V327=31,N($F327),0))-DB327-EZ327)</f>
        <v>0</v>
      </c>
      <c r="GY327" s="48" t="n">
        <f aca="false">IF((GY326*(1+GY$5/Setup!$C$36)+IF($V327=32,N($F327),0))-DC327-FA327&lt;0.005,0,(GY326*(1+GY$5/Setup!$C$36)+IF($V327=32,N($F327),0))-DC327-FA327)</f>
        <v>0</v>
      </c>
      <c r="GZ327" s="48" t="n">
        <f aca="false">IF((GZ326*(1+GZ$5/Setup!$C$36)+IF($V327=33,N($F327),0))-DD327-FB327&lt;0.005,0,(GZ326*(1+GZ$5/Setup!$C$36)+IF($V327=33,N($F327),0))-DD327-FB327)</f>
        <v>0</v>
      </c>
      <c r="HA327" s="48" t="n">
        <f aca="false">IF((HA326*(1+HA$5/Setup!$C$36)+IF($V327=34,N($F327),0))-DE327-FC327&lt;0.005,0,(HA326*(1+HA$5/Setup!$C$36)+IF($V327=34,N($F327),0))-DE327-FC327)</f>
        <v>0</v>
      </c>
      <c r="HB327" s="48" t="n">
        <f aca="false">IF((HB326*(1+HB$5/Setup!$C$36)+IF($V327=35,N($F327),0))-DF327-FD327&lt;0.005,0,(HB326*(1+HB$5/Setup!$C$36)+IF($V327=35,N($F327),0))-DF327-FD327)</f>
        <v>0</v>
      </c>
      <c r="HC327" s="48" t="n">
        <f aca="false">IF((HC326*(1+HC$5/Setup!$C$36)+IF($V327=36,N($F327),0))-DG327-FE327&lt;0.005,0,(HC326*(1+HC$5/Setup!$C$36)+IF($V327=36,N($F327),0))-DG327-FE327)</f>
        <v>0</v>
      </c>
      <c r="HD327" s="48" t="n">
        <f aca="false">IF((HD326*(1+HD$5/Setup!$C$36)+IF($V327=37,N($F327),0))-DH327-FF327&lt;0.005,0,(HD326*(1+HD$5/Setup!$C$36)+IF($V327=37,N($F327),0))-DH327-FF327)</f>
        <v>0</v>
      </c>
      <c r="HE327" s="48" t="n">
        <f aca="false">IF((HE326*(1+HE$5/Setup!$C$36)+IF($V327=38,N($F327),0))-DI327-FG327&lt;0.005,0,(HE326*(1+HE$5/Setup!$C$36)+IF($V327=38,N($F327),0))-DI327-FG327)</f>
        <v>0</v>
      </c>
      <c r="HF327" s="48" t="n">
        <f aca="false">IF((HF326*(1+HF$5/Setup!$C$36)+IF($V327=39,N($F327),0))-DJ327-FH327&lt;0.005,0,(HF326*(1+HF$5/Setup!$C$36)+IF($V327=39,N($F327),0))-DJ327-FH327)</f>
        <v>0</v>
      </c>
      <c r="HG327" s="48" t="n">
        <f aca="false">IF((HG326*(1+HG$5/Setup!$C$36)+IF($V327=40,N($F327),0))-DK327-FI327&lt;0.005,0,(HG326*(1+HG$5/Setup!$C$36)+IF($V327=40,N($F327),0))-DK327-FI327)</f>
        <v>0</v>
      </c>
      <c r="HH327" s="48" t="n">
        <f aca="false">IF((HH326*(1+HH$5/Setup!$C$36)+IF($V327=41,N($F327),0))-DL327-FJ327&lt;0.005,0,(HH326*(1+HH$5/Setup!$C$36)+IF($V327=41,N($F327),0))-DL327-FJ327)</f>
        <v>0</v>
      </c>
      <c r="HI327" s="48" t="n">
        <f aca="false">IF((HI326*(1+HI$5/Setup!$C$36)+IF($V327=42,N($F327),0))-DM327-FK327&lt;0.005,0,(HI326*(1+HI$5/Setup!$C$36)+IF($V327=42,N($F327),0))-DM327-FK327)</f>
        <v>0</v>
      </c>
      <c r="HJ327" s="48" t="n">
        <f aca="false">IF((HJ326*(1+HJ$5/Setup!$C$36)+IF($V327=43,N($F327),0))-DN327-FL327&lt;0.005,0,(HJ326*(1+HJ$5/Setup!$C$36)+IF($V327=43,N($F327),0))-DN327-FL327)</f>
        <v>0</v>
      </c>
      <c r="HK327" s="48" t="n">
        <f aca="false">IF((HK326*(1+HK$5/Setup!$C$36)+IF($V327=44,N($F327),0))-DO327-FM327&lt;0.005,0,(HK326*(1+HK$5/Setup!$C$36)+IF($V327=44,N($F327),0))-DO327-FM327)</f>
        <v>0</v>
      </c>
      <c r="HL327" s="48" t="n">
        <f aca="false">IF((HL326*(1+HL$5/Setup!$C$36)+IF($V327=45,N($F327),0))-DP327-FN327&lt;0.005,0,(HL326*(1+HL$5/Setup!$C$36)+IF($V327=45,N($F327),0))-DP327-FN327)</f>
        <v>0</v>
      </c>
      <c r="HM327" s="48" t="n">
        <f aca="false">IF((HM326*(1+HM$5/Setup!$C$36)+IF($V327=46,N($F327),0))-DQ327-FO327&lt;0.005,0,(HM326*(1+HM$5/Setup!$C$36)+IF($V327=46,N($F327),0))-DQ327-FO327)</f>
        <v>0</v>
      </c>
      <c r="HN327" s="48" t="n">
        <f aca="false">IF((HN326*(1+HN$5/Setup!$C$36)+IF($V327=47,N($F327),0))-DR327-FP327&lt;0.005,0,(HN326*(1+HN$5/Setup!$C$36)+IF($V327=47,N($F327),0))-DR327-FP327)</f>
        <v>0</v>
      </c>
      <c r="HO327" s="48" t="n">
        <f aca="false">IF((HO326*(1+HO$5/Setup!$C$36)+IF($V327=48,N($F327),0))-DS327-FQ327&lt;0.005,0,(HO326*(1+HO$5/Setup!$C$36)+IF($V327=48,N($F327),0))-DS327-FQ327)</f>
        <v>0</v>
      </c>
      <c r="HP327" s="48" t="n">
        <f aca="false">IF((HP326*(1+HP$5/Setup!$C$36)+IF($V327=49,N($F327),0))-DT327-FR327&lt;0.005,0,(HP326*(1+HP$5/Setup!$C$36)+IF($V327=49,N($F327),0))-DT327-FR327)</f>
        <v>0</v>
      </c>
      <c r="HQ327" s="48" t="n">
        <f aca="false">IF((HQ326*(1+HQ$5/Setup!$C$36)+IF($V327=50,N($F327),0))-DU327-FS327&lt;0.005,0,(HQ326*(1+HQ$5/Setup!$C$36)+IF($V327=50,N($F327),0))-DU327-FS327)</f>
        <v>0</v>
      </c>
    </row>
    <row r="328" customFormat="false" ht="15" hidden="false" customHeight="false" outlineLevel="0" collapsed="false">
      <c r="A328" s="44" t="n">
        <v>320</v>
      </c>
      <c r="B328" s="45" t="n">
        <f aca="false">IF(Setup!$C$7="Every month",EDATE(Setup!$C$8,($A328-1)),IF(Setup!$C$7="Twice a month",DATE(YEAR(Setup!$C$8),MONTH(Setup!$C$8)+INT((($A328-1)+Setup!$C$41)/2),MIN(IF(MOD(($A328-1)+Setup!$C$41,2)=0,Setup!$C$39,Setup!$C$40),DAY(EOMONTH(DATE(YEAR(Setup!$C$8),MONTH(Setup!$C$8)+INT((($A328-1)+Setup!$C$41)/2),1),0)))),Setup!$C$8+($A328-1)*IF(Setup!$C$7="Every week",7,14)))</f>
        <v>50791</v>
      </c>
      <c r="C328" s="45" t="n">
        <f aca="false">IF(Setup!$C$7="Every month",EDATE(Setup!$C$8,$A328),IF(Setup!$C$7="Twice a month",DATE(YEAR(Setup!$C$8),MONTH(Setup!$C$8)+INT(($A328+Setup!$C$41)/2),MIN(IF(MOD($A328+Setup!$C$41,2)=0,Setup!$C$39,Setup!$C$40),DAY(EOMONTH(DATE(YEAR(Setup!$C$8),MONTH(Setup!$C$8)+INT(($A328+Setup!$C$41)/2),1),0)))),Setup!$C$8+$A328*IF(Setup!$C$7="Every week",7,14)))</f>
        <v>50805</v>
      </c>
      <c r="D328" s="46"/>
      <c r="E328" s="47"/>
      <c r="F328" s="47"/>
      <c r="G328" s="47"/>
      <c r="H328" s="47"/>
      <c r="I328" s="48" t="n">
        <f aca="false">N(Setup!$C$11)+N(E328)</f>
        <v>100</v>
      </c>
      <c r="J328" s="48" t="n">
        <f aca="false">MIN(Setup!$C$37,MAX(I328,0))</f>
        <v>9.23076923076923</v>
      </c>
      <c r="K328" s="48" t="n">
        <f aca="false">MIN(MAX(N(Setup!$C$14)-L327,0),MAX(I328-J328,0))</f>
        <v>0</v>
      </c>
      <c r="L328" s="48" t="n">
        <f aca="false">L327+K328-N(G328)</f>
        <v>500</v>
      </c>
      <c r="M328" s="48" t="n">
        <f aca="false">M327+J328-N(H328)</f>
        <v>2953.84615384615</v>
      </c>
      <c r="N328" s="48" t="n">
        <f aca="false">SUM(BX328:DU328)</f>
        <v>0</v>
      </c>
      <c r="O328" s="48" t="n">
        <f aca="false">SUM(Z328:BW328)-N328</f>
        <v>0</v>
      </c>
      <c r="P328" s="48" t="n">
        <f aca="false">MAX(I328-J328-K328,0)+O328</f>
        <v>90.7692307692308</v>
      </c>
      <c r="Q328" s="48" t="n">
        <f aca="false">SUM(DV328:FS328)</f>
        <v>0</v>
      </c>
      <c r="R328" s="49" t="n">
        <f aca="false">N328+J328+K328+Q328</f>
        <v>9.23076923076923</v>
      </c>
      <c r="S328" s="48" t="n">
        <f aca="false">T328-T327-N(F328)+N328+Q328</f>
        <v>0</v>
      </c>
      <c r="T328" s="49" t="n">
        <f aca="false">SUM(FT328:HQ328)</f>
        <v>0</v>
      </c>
      <c r="U328" s="44" t="str">
        <f aca="false">IF(T327&lt;0.005,"",INDEX(Helpers!$C$2:$C$51,IF(_xlfn.MINIFS($DV$6:$FS$6,DV328:FS328,"&gt;0.005")=0,V328,_xlfn.MINIFS($DV$6:$FS$6,DV328:FS328,"&gt;0.005"))))</f>
        <v/>
      </c>
      <c r="V328" s="44" t="n">
        <f aca="false">IF(_xlfn.MINIFS($FT$6:$HQ$6,FT327:HQ327,"&gt;0.005")=0,1,_xlfn.MINIFS($FT$6:$HQ$6,FT327:HQ327,"&gt;0.005"))</f>
        <v>1</v>
      </c>
      <c r="W328" s="44" t="n">
        <f aca="false">IF(AND(D328&lt;&gt;"Paid",T327&gt;0.005),1,0)</f>
        <v>0</v>
      </c>
      <c r="X328" s="48" t="n">
        <f aca="false">SUMPRODUCT(((Helpers!$G$2:$G$51*(1+(Helpers!$D$2:$D$51+0.000000001)/12)^(($B328-Setup!$C$8)/(365.25/12))-Helpers!$E$2:$E$51*((1+(Helpers!$D$2:$D$51+0.000000001)/12)^(($B328-Setup!$C$8)/(365.25/12))-1)/((Helpers!$D$2:$D$51+0.000000001)/12))&gt;0)*(Helpers!$G$2:$G$51*(1+(Helpers!$D$2:$D$51+0.000000001)/12)^(($B328-Setup!$C$8)/(365.25/12))-Helpers!$E$2:$E$51*((1+(Helpers!$D$2:$D$51+0.000000001)/12)^(($B328-Setup!$C$8)/(365.25/12))-1)/((Helpers!$D$2:$D$51+0.000000001)/12)))</f>
        <v>0</v>
      </c>
      <c r="Y328" s="48"/>
      <c r="Z328" s="48" t="n">
        <f aca="false">IF(OR(N(Z$5)=0,Z$6=""),0,Z$5*((DATE(YEAR($B328),MONTH($B328),MIN(Z$6,DAY(EOMONTH($B328,0))))&gt;=$B328)*(DATE(YEAR($B328),MONTH($B328),MIN(Z$6,DAY(EOMONTH($B328,0))))&lt;$C328)+(DATE(YEAR($B328),MONTH($B328)+1,MIN(Z$6,DAY(EOMONTH($B328,1))))&gt;=$B328)*(DATE(YEAR($B328),MONTH($B328)+1,MIN(Z$6,DAY(EOMONTH($B328,1))))&lt;$C328)))</f>
        <v>0</v>
      </c>
      <c r="AA328" s="48" t="n">
        <f aca="false">IF(OR(N(AA$5)=0,AA$6=""),0,AA$5*((DATE(YEAR($B328),MONTH($B328),MIN(AA$6,DAY(EOMONTH($B328,0))))&gt;=$B328)*(DATE(YEAR($B328),MONTH($B328),MIN(AA$6,DAY(EOMONTH($B328,0))))&lt;$C328)+(DATE(YEAR($B328),MONTH($B328)+1,MIN(AA$6,DAY(EOMONTH($B328,1))))&gt;=$B328)*(DATE(YEAR($B328),MONTH($B328)+1,MIN(AA$6,DAY(EOMONTH($B328,1))))&lt;$C328)))</f>
        <v>0</v>
      </c>
      <c r="AB328" s="48" t="n">
        <f aca="false">IF(OR(N(AB$5)=0,AB$6=""),0,AB$5*((DATE(YEAR($B328),MONTH($B328),MIN(AB$6,DAY(EOMONTH($B328,0))))&gt;=$B328)*(DATE(YEAR($B328),MONTH($B328),MIN(AB$6,DAY(EOMONTH($B328,0))))&lt;$C328)+(DATE(YEAR($B328),MONTH($B328)+1,MIN(AB$6,DAY(EOMONTH($B328,1))))&gt;=$B328)*(DATE(YEAR($B328),MONTH($B328)+1,MIN(AB$6,DAY(EOMONTH($B328,1))))&lt;$C328)))</f>
        <v>0</v>
      </c>
      <c r="AC328" s="48" t="n">
        <f aca="false">IF(OR(N(AC$5)=0,AC$6=""),0,AC$5*((DATE(YEAR($B328),MONTH($B328),MIN(AC$6,DAY(EOMONTH($B328,0))))&gt;=$B328)*(DATE(YEAR($B328),MONTH($B328),MIN(AC$6,DAY(EOMONTH($B328,0))))&lt;$C328)+(DATE(YEAR($B328),MONTH($B328)+1,MIN(AC$6,DAY(EOMONTH($B328,1))))&gt;=$B328)*(DATE(YEAR($B328),MONTH($B328)+1,MIN(AC$6,DAY(EOMONTH($B328,1))))&lt;$C328)))</f>
        <v>0</v>
      </c>
      <c r="AD328" s="48" t="n">
        <f aca="false">IF(OR(N(AD$5)=0,AD$6=""),0,AD$5*((DATE(YEAR($B328),MONTH($B328),MIN(AD$6,DAY(EOMONTH($B328,0))))&gt;=$B328)*(DATE(YEAR($B328),MONTH($B328),MIN(AD$6,DAY(EOMONTH($B328,0))))&lt;$C328)+(DATE(YEAR($B328),MONTH($B328)+1,MIN(AD$6,DAY(EOMONTH($B328,1))))&gt;=$B328)*(DATE(YEAR($B328),MONTH($B328)+1,MIN(AD$6,DAY(EOMONTH($B328,1))))&lt;$C328)))</f>
        <v>0</v>
      </c>
      <c r="AE328" s="48" t="n">
        <f aca="false">IF(OR(N(AE$5)=0,AE$6=""),0,AE$5*((DATE(YEAR($B328),MONTH($B328),MIN(AE$6,DAY(EOMONTH($B328,0))))&gt;=$B328)*(DATE(YEAR($B328),MONTH($B328),MIN(AE$6,DAY(EOMONTH($B328,0))))&lt;$C328)+(DATE(YEAR($B328),MONTH($B328)+1,MIN(AE$6,DAY(EOMONTH($B328,1))))&gt;=$B328)*(DATE(YEAR($B328),MONTH($B328)+1,MIN(AE$6,DAY(EOMONTH($B328,1))))&lt;$C328)))</f>
        <v>0</v>
      </c>
      <c r="AF328" s="48" t="n">
        <f aca="false">IF(OR(N(AF$5)=0,AF$6=""),0,AF$5*((DATE(YEAR($B328),MONTH($B328),MIN(AF$6,DAY(EOMONTH($B328,0))))&gt;=$B328)*(DATE(YEAR($B328),MONTH($B328),MIN(AF$6,DAY(EOMONTH($B328,0))))&lt;$C328)+(DATE(YEAR($B328),MONTH($B328)+1,MIN(AF$6,DAY(EOMONTH($B328,1))))&gt;=$B328)*(DATE(YEAR($B328),MONTH($B328)+1,MIN(AF$6,DAY(EOMONTH($B328,1))))&lt;$C328)))</f>
        <v>0</v>
      </c>
      <c r="AG328" s="48" t="n">
        <f aca="false">IF(OR(N(AG$5)=0,AG$6=""),0,AG$5*((DATE(YEAR($B328),MONTH($B328),MIN(AG$6,DAY(EOMONTH($B328,0))))&gt;=$B328)*(DATE(YEAR($B328),MONTH($B328),MIN(AG$6,DAY(EOMONTH($B328,0))))&lt;$C328)+(DATE(YEAR($B328),MONTH($B328)+1,MIN(AG$6,DAY(EOMONTH($B328,1))))&gt;=$B328)*(DATE(YEAR($B328),MONTH($B328)+1,MIN(AG$6,DAY(EOMONTH($B328,1))))&lt;$C328)))</f>
        <v>0</v>
      </c>
      <c r="AH328" s="48" t="n">
        <f aca="false">IF(OR(N(AH$5)=0,AH$6=""),0,AH$5*((DATE(YEAR($B328),MONTH($B328),MIN(AH$6,DAY(EOMONTH($B328,0))))&gt;=$B328)*(DATE(YEAR($B328),MONTH($B328),MIN(AH$6,DAY(EOMONTH($B328,0))))&lt;$C328)+(DATE(YEAR($B328),MONTH($B328)+1,MIN(AH$6,DAY(EOMONTH($B328,1))))&gt;=$B328)*(DATE(YEAR($B328),MONTH($B328)+1,MIN(AH$6,DAY(EOMONTH($B328,1))))&lt;$C328)))</f>
        <v>0</v>
      </c>
      <c r="AI328" s="48" t="n">
        <f aca="false">IF(OR(N(AI$5)=0,AI$6=""),0,AI$5*((DATE(YEAR($B328),MONTH($B328),MIN(AI$6,DAY(EOMONTH($B328,0))))&gt;=$B328)*(DATE(YEAR($B328),MONTH($B328),MIN(AI$6,DAY(EOMONTH($B328,0))))&lt;$C328)+(DATE(YEAR($B328),MONTH($B328)+1,MIN(AI$6,DAY(EOMONTH($B328,1))))&gt;=$B328)*(DATE(YEAR($B328),MONTH($B328)+1,MIN(AI$6,DAY(EOMONTH($B328,1))))&lt;$C328)))</f>
        <v>0</v>
      </c>
      <c r="AJ328" s="48" t="n">
        <f aca="false">IF(OR(N(AJ$5)=0,AJ$6=""),0,AJ$5*((DATE(YEAR($B328),MONTH($B328),MIN(AJ$6,DAY(EOMONTH($B328,0))))&gt;=$B328)*(DATE(YEAR($B328),MONTH($B328),MIN(AJ$6,DAY(EOMONTH($B328,0))))&lt;$C328)+(DATE(YEAR($B328),MONTH($B328)+1,MIN(AJ$6,DAY(EOMONTH($B328,1))))&gt;=$B328)*(DATE(YEAR($B328),MONTH($B328)+1,MIN(AJ$6,DAY(EOMONTH($B328,1))))&lt;$C328)))</f>
        <v>0</v>
      </c>
      <c r="AK328" s="48" t="n">
        <f aca="false">IF(OR(N(AK$5)=0,AK$6=""),0,AK$5*((DATE(YEAR($B328),MONTH($B328),MIN(AK$6,DAY(EOMONTH($B328,0))))&gt;=$B328)*(DATE(YEAR($B328),MONTH($B328),MIN(AK$6,DAY(EOMONTH($B328,0))))&lt;$C328)+(DATE(YEAR($B328),MONTH($B328)+1,MIN(AK$6,DAY(EOMONTH($B328,1))))&gt;=$B328)*(DATE(YEAR($B328),MONTH($B328)+1,MIN(AK$6,DAY(EOMONTH($B328,1))))&lt;$C328)))</f>
        <v>0</v>
      </c>
      <c r="AL328" s="48" t="n">
        <f aca="false">IF(OR(N(AL$5)=0,AL$6=""),0,AL$5*((DATE(YEAR($B328),MONTH($B328),MIN(AL$6,DAY(EOMONTH($B328,0))))&gt;=$B328)*(DATE(YEAR($B328),MONTH($B328),MIN(AL$6,DAY(EOMONTH($B328,0))))&lt;$C328)+(DATE(YEAR($B328),MONTH($B328)+1,MIN(AL$6,DAY(EOMONTH($B328,1))))&gt;=$B328)*(DATE(YEAR($B328),MONTH($B328)+1,MIN(AL$6,DAY(EOMONTH($B328,1))))&lt;$C328)))</f>
        <v>0</v>
      </c>
      <c r="AM328" s="48" t="n">
        <f aca="false">IF(OR(N(AM$5)=0,AM$6=""),0,AM$5*((DATE(YEAR($B328),MONTH($B328),MIN(AM$6,DAY(EOMONTH($B328,0))))&gt;=$B328)*(DATE(YEAR($B328),MONTH($B328),MIN(AM$6,DAY(EOMONTH($B328,0))))&lt;$C328)+(DATE(YEAR($B328),MONTH($B328)+1,MIN(AM$6,DAY(EOMONTH($B328,1))))&gt;=$B328)*(DATE(YEAR($B328),MONTH($B328)+1,MIN(AM$6,DAY(EOMONTH($B328,1))))&lt;$C328)))</f>
        <v>0</v>
      </c>
      <c r="AN328" s="48" t="n">
        <f aca="false">IF(OR(N(AN$5)=0,AN$6=""),0,AN$5*((DATE(YEAR($B328),MONTH($B328),MIN(AN$6,DAY(EOMONTH($B328,0))))&gt;=$B328)*(DATE(YEAR($B328),MONTH($B328),MIN(AN$6,DAY(EOMONTH($B328,0))))&lt;$C328)+(DATE(YEAR($B328),MONTH($B328)+1,MIN(AN$6,DAY(EOMONTH($B328,1))))&gt;=$B328)*(DATE(YEAR($B328),MONTH($B328)+1,MIN(AN$6,DAY(EOMONTH($B328,1))))&lt;$C328)))</f>
        <v>0</v>
      </c>
      <c r="AO328" s="48" t="n">
        <f aca="false">IF(OR(N(AO$5)=0,AO$6=""),0,AO$5*((DATE(YEAR($B328),MONTH($B328),MIN(AO$6,DAY(EOMONTH($B328,0))))&gt;=$B328)*(DATE(YEAR($B328),MONTH($B328),MIN(AO$6,DAY(EOMONTH($B328,0))))&lt;$C328)+(DATE(YEAR($B328),MONTH($B328)+1,MIN(AO$6,DAY(EOMONTH($B328,1))))&gt;=$B328)*(DATE(YEAR($B328),MONTH($B328)+1,MIN(AO$6,DAY(EOMONTH($B328,1))))&lt;$C328)))</f>
        <v>0</v>
      </c>
      <c r="AP328" s="48" t="n">
        <f aca="false">IF(OR(N(AP$5)=0,AP$6=""),0,AP$5*((DATE(YEAR($B328),MONTH($B328),MIN(AP$6,DAY(EOMONTH($B328,0))))&gt;=$B328)*(DATE(YEAR($B328),MONTH($B328),MIN(AP$6,DAY(EOMONTH($B328,0))))&lt;$C328)+(DATE(YEAR($B328),MONTH($B328)+1,MIN(AP$6,DAY(EOMONTH($B328,1))))&gt;=$B328)*(DATE(YEAR($B328),MONTH($B328)+1,MIN(AP$6,DAY(EOMONTH($B328,1))))&lt;$C328)))</f>
        <v>0</v>
      </c>
      <c r="AQ328" s="48" t="n">
        <f aca="false">IF(OR(N(AQ$5)=0,AQ$6=""),0,AQ$5*((DATE(YEAR($B328),MONTH($B328),MIN(AQ$6,DAY(EOMONTH($B328,0))))&gt;=$B328)*(DATE(YEAR($B328),MONTH($B328),MIN(AQ$6,DAY(EOMONTH($B328,0))))&lt;$C328)+(DATE(YEAR($B328),MONTH($B328)+1,MIN(AQ$6,DAY(EOMONTH($B328,1))))&gt;=$B328)*(DATE(YEAR($B328),MONTH($B328)+1,MIN(AQ$6,DAY(EOMONTH($B328,1))))&lt;$C328)))</f>
        <v>0</v>
      </c>
      <c r="AR328" s="48" t="n">
        <f aca="false">IF(OR(N(AR$5)=0,AR$6=""),0,AR$5*((DATE(YEAR($B328),MONTH($B328),MIN(AR$6,DAY(EOMONTH($B328,0))))&gt;=$B328)*(DATE(YEAR($B328),MONTH($B328),MIN(AR$6,DAY(EOMONTH($B328,0))))&lt;$C328)+(DATE(YEAR($B328),MONTH($B328)+1,MIN(AR$6,DAY(EOMONTH($B328,1))))&gt;=$B328)*(DATE(YEAR($B328),MONTH($B328)+1,MIN(AR$6,DAY(EOMONTH($B328,1))))&lt;$C328)))</f>
        <v>0</v>
      </c>
      <c r="AS328" s="48" t="n">
        <f aca="false">IF(OR(N(AS$5)=0,AS$6=""),0,AS$5*((DATE(YEAR($B328),MONTH($B328),MIN(AS$6,DAY(EOMONTH($B328,0))))&gt;=$B328)*(DATE(YEAR($B328),MONTH($B328),MIN(AS$6,DAY(EOMONTH($B328,0))))&lt;$C328)+(DATE(YEAR($B328),MONTH($B328)+1,MIN(AS$6,DAY(EOMONTH($B328,1))))&gt;=$B328)*(DATE(YEAR($B328),MONTH($B328)+1,MIN(AS$6,DAY(EOMONTH($B328,1))))&lt;$C328)))</f>
        <v>0</v>
      </c>
      <c r="AT328" s="48" t="n">
        <f aca="false">IF(OR(N(AT$5)=0,AT$6=""),0,AT$5*((DATE(YEAR($B328),MONTH($B328),MIN(AT$6,DAY(EOMONTH($B328,0))))&gt;=$B328)*(DATE(YEAR($B328),MONTH($B328),MIN(AT$6,DAY(EOMONTH($B328,0))))&lt;$C328)+(DATE(YEAR($B328),MONTH($B328)+1,MIN(AT$6,DAY(EOMONTH($B328,1))))&gt;=$B328)*(DATE(YEAR($B328),MONTH($B328)+1,MIN(AT$6,DAY(EOMONTH($B328,1))))&lt;$C328)))</f>
        <v>0</v>
      </c>
      <c r="AU328" s="48" t="n">
        <f aca="false">IF(OR(N(AU$5)=0,AU$6=""),0,AU$5*((DATE(YEAR($B328),MONTH($B328),MIN(AU$6,DAY(EOMONTH($B328,0))))&gt;=$B328)*(DATE(YEAR($B328),MONTH($B328),MIN(AU$6,DAY(EOMONTH($B328,0))))&lt;$C328)+(DATE(YEAR($B328),MONTH($B328)+1,MIN(AU$6,DAY(EOMONTH($B328,1))))&gt;=$B328)*(DATE(YEAR($B328),MONTH($B328)+1,MIN(AU$6,DAY(EOMONTH($B328,1))))&lt;$C328)))</f>
        <v>0</v>
      </c>
      <c r="AV328" s="48" t="n">
        <f aca="false">IF(OR(N(AV$5)=0,AV$6=""),0,AV$5*((DATE(YEAR($B328),MONTH($B328),MIN(AV$6,DAY(EOMONTH($B328,0))))&gt;=$B328)*(DATE(YEAR($B328),MONTH($B328),MIN(AV$6,DAY(EOMONTH($B328,0))))&lt;$C328)+(DATE(YEAR($B328),MONTH($B328)+1,MIN(AV$6,DAY(EOMONTH($B328,1))))&gt;=$B328)*(DATE(YEAR($B328),MONTH($B328)+1,MIN(AV$6,DAY(EOMONTH($B328,1))))&lt;$C328)))</f>
        <v>0</v>
      </c>
      <c r="AW328" s="48" t="n">
        <f aca="false">IF(OR(N(AW$5)=0,AW$6=""),0,AW$5*((DATE(YEAR($B328),MONTH($B328),MIN(AW$6,DAY(EOMONTH($B328,0))))&gt;=$B328)*(DATE(YEAR($B328),MONTH($B328),MIN(AW$6,DAY(EOMONTH($B328,0))))&lt;$C328)+(DATE(YEAR($B328),MONTH($B328)+1,MIN(AW$6,DAY(EOMONTH($B328,1))))&gt;=$B328)*(DATE(YEAR($B328),MONTH($B328)+1,MIN(AW$6,DAY(EOMONTH($B328,1))))&lt;$C328)))</f>
        <v>0</v>
      </c>
      <c r="AX328" s="48" t="n">
        <f aca="false">IF(OR(N(AX$5)=0,AX$6=""),0,AX$5*((DATE(YEAR($B328),MONTH($B328),MIN(AX$6,DAY(EOMONTH($B328,0))))&gt;=$B328)*(DATE(YEAR($B328),MONTH($B328),MIN(AX$6,DAY(EOMONTH($B328,0))))&lt;$C328)+(DATE(YEAR($B328),MONTH($B328)+1,MIN(AX$6,DAY(EOMONTH($B328,1))))&gt;=$B328)*(DATE(YEAR($B328),MONTH($B328)+1,MIN(AX$6,DAY(EOMONTH($B328,1))))&lt;$C328)))</f>
        <v>0</v>
      </c>
      <c r="AY328" s="48" t="n">
        <f aca="false">IF(OR(N(AY$5)=0,AY$6=""),0,AY$5*((DATE(YEAR($B328),MONTH($B328),MIN(AY$6,DAY(EOMONTH($B328,0))))&gt;=$B328)*(DATE(YEAR($B328),MONTH($B328),MIN(AY$6,DAY(EOMONTH($B328,0))))&lt;$C328)+(DATE(YEAR($B328),MONTH($B328)+1,MIN(AY$6,DAY(EOMONTH($B328,1))))&gt;=$B328)*(DATE(YEAR($B328),MONTH($B328)+1,MIN(AY$6,DAY(EOMONTH($B328,1))))&lt;$C328)))</f>
        <v>0</v>
      </c>
      <c r="AZ328" s="48" t="n">
        <f aca="false">IF(OR(N(AZ$5)=0,AZ$6=""),0,AZ$5*((DATE(YEAR($B328),MONTH($B328),MIN(AZ$6,DAY(EOMONTH($B328,0))))&gt;=$B328)*(DATE(YEAR($B328),MONTH($B328),MIN(AZ$6,DAY(EOMONTH($B328,0))))&lt;$C328)+(DATE(YEAR($B328),MONTH($B328)+1,MIN(AZ$6,DAY(EOMONTH($B328,1))))&gt;=$B328)*(DATE(YEAR($B328),MONTH($B328)+1,MIN(AZ$6,DAY(EOMONTH($B328,1))))&lt;$C328)))</f>
        <v>0</v>
      </c>
      <c r="BA328" s="48" t="n">
        <f aca="false">IF(OR(N(BA$5)=0,BA$6=""),0,BA$5*((DATE(YEAR($B328),MONTH($B328),MIN(BA$6,DAY(EOMONTH($B328,0))))&gt;=$B328)*(DATE(YEAR($B328),MONTH($B328),MIN(BA$6,DAY(EOMONTH($B328,0))))&lt;$C328)+(DATE(YEAR($B328),MONTH($B328)+1,MIN(BA$6,DAY(EOMONTH($B328,1))))&gt;=$B328)*(DATE(YEAR($B328),MONTH($B328)+1,MIN(BA$6,DAY(EOMONTH($B328,1))))&lt;$C328)))</f>
        <v>0</v>
      </c>
      <c r="BB328" s="48" t="n">
        <f aca="false">IF(OR(N(BB$5)=0,BB$6=""),0,BB$5*((DATE(YEAR($B328),MONTH($B328),MIN(BB$6,DAY(EOMONTH($B328,0))))&gt;=$B328)*(DATE(YEAR($B328),MONTH($B328),MIN(BB$6,DAY(EOMONTH($B328,0))))&lt;$C328)+(DATE(YEAR($B328),MONTH($B328)+1,MIN(BB$6,DAY(EOMONTH($B328,1))))&gt;=$B328)*(DATE(YEAR($B328),MONTH($B328)+1,MIN(BB$6,DAY(EOMONTH($B328,1))))&lt;$C328)))</f>
        <v>0</v>
      </c>
      <c r="BC328" s="48" t="n">
        <f aca="false">IF(OR(N(BC$5)=0,BC$6=""),0,BC$5*((DATE(YEAR($B328),MONTH($B328),MIN(BC$6,DAY(EOMONTH($B328,0))))&gt;=$B328)*(DATE(YEAR($B328),MONTH($B328),MIN(BC$6,DAY(EOMONTH($B328,0))))&lt;$C328)+(DATE(YEAR($B328),MONTH($B328)+1,MIN(BC$6,DAY(EOMONTH($B328,1))))&gt;=$B328)*(DATE(YEAR($B328),MONTH($B328)+1,MIN(BC$6,DAY(EOMONTH($B328,1))))&lt;$C328)))</f>
        <v>0</v>
      </c>
      <c r="BD328" s="48" t="n">
        <f aca="false">IF(OR(N(BD$5)=0,BD$6=""),0,BD$5*((DATE(YEAR($B328),MONTH($B328),MIN(BD$6,DAY(EOMONTH($B328,0))))&gt;=$B328)*(DATE(YEAR($B328),MONTH($B328),MIN(BD$6,DAY(EOMONTH($B328,0))))&lt;$C328)+(DATE(YEAR($B328),MONTH($B328)+1,MIN(BD$6,DAY(EOMONTH($B328,1))))&gt;=$B328)*(DATE(YEAR($B328),MONTH($B328)+1,MIN(BD$6,DAY(EOMONTH($B328,1))))&lt;$C328)))</f>
        <v>0</v>
      </c>
      <c r="BE328" s="48" t="n">
        <f aca="false">IF(OR(N(BE$5)=0,BE$6=""),0,BE$5*((DATE(YEAR($B328),MONTH($B328),MIN(BE$6,DAY(EOMONTH($B328,0))))&gt;=$B328)*(DATE(YEAR($B328),MONTH($B328),MIN(BE$6,DAY(EOMONTH($B328,0))))&lt;$C328)+(DATE(YEAR($B328),MONTH($B328)+1,MIN(BE$6,DAY(EOMONTH($B328,1))))&gt;=$B328)*(DATE(YEAR($B328),MONTH($B328)+1,MIN(BE$6,DAY(EOMONTH($B328,1))))&lt;$C328)))</f>
        <v>0</v>
      </c>
      <c r="BF328" s="48" t="n">
        <f aca="false">IF(OR(N(BF$5)=0,BF$6=""),0,BF$5*((DATE(YEAR($B328),MONTH($B328),MIN(BF$6,DAY(EOMONTH($B328,0))))&gt;=$B328)*(DATE(YEAR($B328),MONTH($B328),MIN(BF$6,DAY(EOMONTH($B328,0))))&lt;$C328)+(DATE(YEAR($B328),MONTH($B328)+1,MIN(BF$6,DAY(EOMONTH($B328,1))))&gt;=$B328)*(DATE(YEAR($B328),MONTH($B328)+1,MIN(BF$6,DAY(EOMONTH($B328,1))))&lt;$C328)))</f>
        <v>0</v>
      </c>
      <c r="BG328" s="48" t="n">
        <f aca="false">IF(OR(N(BG$5)=0,BG$6=""),0,BG$5*((DATE(YEAR($B328),MONTH($B328),MIN(BG$6,DAY(EOMONTH($B328,0))))&gt;=$B328)*(DATE(YEAR($B328),MONTH($B328),MIN(BG$6,DAY(EOMONTH($B328,0))))&lt;$C328)+(DATE(YEAR($B328),MONTH($B328)+1,MIN(BG$6,DAY(EOMONTH($B328,1))))&gt;=$B328)*(DATE(YEAR($B328),MONTH($B328)+1,MIN(BG$6,DAY(EOMONTH($B328,1))))&lt;$C328)))</f>
        <v>0</v>
      </c>
      <c r="BH328" s="48" t="n">
        <f aca="false">IF(OR(N(BH$5)=0,BH$6=""),0,BH$5*((DATE(YEAR($B328),MONTH($B328),MIN(BH$6,DAY(EOMONTH($B328,0))))&gt;=$B328)*(DATE(YEAR($B328),MONTH($B328),MIN(BH$6,DAY(EOMONTH($B328,0))))&lt;$C328)+(DATE(YEAR($B328),MONTH($B328)+1,MIN(BH$6,DAY(EOMONTH($B328,1))))&gt;=$B328)*(DATE(YEAR($B328),MONTH($B328)+1,MIN(BH$6,DAY(EOMONTH($B328,1))))&lt;$C328)))</f>
        <v>0</v>
      </c>
      <c r="BI328" s="48" t="n">
        <f aca="false">IF(OR(N(BI$5)=0,BI$6=""),0,BI$5*((DATE(YEAR($B328),MONTH($B328),MIN(BI$6,DAY(EOMONTH($B328,0))))&gt;=$B328)*(DATE(YEAR($B328),MONTH($B328),MIN(BI$6,DAY(EOMONTH($B328,0))))&lt;$C328)+(DATE(YEAR($B328),MONTH($B328)+1,MIN(BI$6,DAY(EOMONTH($B328,1))))&gt;=$B328)*(DATE(YEAR($B328),MONTH($B328)+1,MIN(BI$6,DAY(EOMONTH($B328,1))))&lt;$C328)))</f>
        <v>0</v>
      </c>
      <c r="BJ328" s="48" t="n">
        <f aca="false">IF(OR(N(BJ$5)=0,BJ$6=""),0,BJ$5*((DATE(YEAR($B328),MONTH($B328),MIN(BJ$6,DAY(EOMONTH($B328,0))))&gt;=$B328)*(DATE(YEAR($B328),MONTH($B328),MIN(BJ$6,DAY(EOMONTH($B328,0))))&lt;$C328)+(DATE(YEAR($B328),MONTH($B328)+1,MIN(BJ$6,DAY(EOMONTH($B328,1))))&gt;=$B328)*(DATE(YEAR($B328),MONTH($B328)+1,MIN(BJ$6,DAY(EOMONTH($B328,1))))&lt;$C328)))</f>
        <v>0</v>
      </c>
      <c r="BK328" s="48" t="n">
        <f aca="false">IF(OR(N(BK$5)=0,BK$6=""),0,BK$5*((DATE(YEAR($B328),MONTH($B328),MIN(BK$6,DAY(EOMONTH($B328,0))))&gt;=$B328)*(DATE(YEAR($B328),MONTH($B328),MIN(BK$6,DAY(EOMONTH($B328,0))))&lt;$C328)+(DATE(YEAR($B328),MONTH($B328)+1,MIN(BK$6,DAY(EOMONTH($B328,1))))&gt;=$B328)*(DATE(YEAR($B328),MONTH($B328)+1,MIN(BK$6,DAY(EOMONTH($B328,1))))&lt;$C328)))</f>
        <v>0</v>
      </c>
      <c r="BL328" s="48" t="n">
        <f aca="false">IF(OR(N(BL$5)=0,BL$6=""),0,BL$5*((DATE(YEAR($B328),MONTH($B328),MIN(BL$6,DAY(EOMONTH($B328,0))))&gt;=$B328)*(DATE(YEAR($B328),MONTH($B328),MIN(BL$6,DAY(EOMONTH($B328,0))))&lt;$C328)+(DATE(YEAR($B328),MONTH($B328)+1,MIN(BL$6,DAY(EOMONTH($B328,1))))&gt;=$B328)*(DATE(YEAR($B328),MONTH($B328)+1,MIN(BL$6,DAY(EOMONTH($B328,1))))&lt;$C328)))</f>
        <v>0</v>
      </c>
      <c r="BM328" s="48" t="n">
        <f aca="false">IF(OR(N(BM$5)=0,BM$6=""),0,BM$5*((DATE(YEAR($B328),MONTH($B328),MIN(BM$6,DAY(EOMONTH($B328,0))))&gt;=$B328)*(DATE(YEAR($B328),MONTH($B328),MIN(BM$6,DAY(EOMONTH($B328,0))))&lt;$C328)+(DATE(YEAR($B328),MONTH($B328)+1,MIN(BM$6,DAY(EOMONTH($B328,1))))&gt;=$B328)*(DATE(YEAR($B328),MONTH($B328)+1,MIN(BM$6,DAY(EOMONTH($B328,1))))&lt;$C328)))</f>
        <v>0</v>
      </c>
      <c r="BN328" s="48" t="n">
        <f aca="false">IF(OR(N(BN$5)=0,BN$6=""),0,BN$5*((DATE(YEAR($B328),MONTH($B328),MIN(BN$6,DAY(EOMONTH($B328,0))))&gt;=$B328)*(DATE(YEAR($B328),MONTH($B328),MIN(BN$6,DAY(EOMONTH($B328,0))))&lt;$C328)+(DATE(YEAR($B328),MONTH($B328)+1,MIN(BN$6,DAY(EOMONTH($B328,1))))&gt;=$B328)*(DATE(YEAR($B328),MONTH($B328)+1,MIN(BN$6,DAY(EOMONTH($B328,1))))&lt;$C328)))</f>
        <v>0</v>
      </c>
      <c r="BO328" s="48" t="n">
        <f aca="false">IF(OR(N(BO$5)=0,BO$6=""),0,BO$5*((DATE(YEAR($B328),MONTH($B328),MIN(BO$6,DAY(EOMONTH($B328,0))))&gt;=$B328)*(DATE(YEAR($B328),MONTH($B328),MIN(BO$6,DAY(EOMONTH($B328,0))))&lt;$C328)+(DATE(YEAR($B328),MONTH($B328)+1,MIN(BO$6,DAY(EOMONTH($B328,1))))&gt;=$B328)*(DATE(YEAR($B328),MONTH($B328)+1,MIN(BO$6,DAY(EOMONTH($B328,1))))&lt;$C328)))</f>
        <v>0</v>
      </c>
      <c r="BP328" s="48" t="n">
        <f aca="false">IF(OR(N(BP$5)=0,BP$6=""),0,BP$5*((DATE(YEAR($B328),MONTH($B328),MIN(BP$6,DAY(EOMONTH($B328,0))))&gt;=$B328)*(DATE(YEAR($B328),MONTH($B328),MIN(BP$6,DAY(EOMONTH($B328,0))))&lt;$C328)+(DATE(YEAR($B328),MONTH($B328)+1,MIN(BP$6,DAY(EOMONTH($B328,1))))&gt;=$B328)*(DATE(YEAR($B328),MONTH($B328)+1,MIN(BP$6,DAY(EOMONTH($B328,1))))&lt;$C328)))</f>
        <v>0</v>
      </c>
      <c r="BQ328" s="48" t="n">
        <f aca="false">IF(OR(N(BQ$5)=0,BQ$6=""),0,BQ$5*((DATE(YEAR($B328),MONTH($B328),MIN(BQ$6,DAY(EOMONTH($B328,0))))&gt;=$B328)*(DATE(YEAR($B328),MONTH($B328),MIN(BQ$6,DAY(EOMONTH($B328,0))))&lt;$C328)+(DATE(YEAR($B328),MONTH($B328)+1,MIN(BQ$6,DAY(EOMONTH($B328,1))))&gt;=$B328)*(DATE(YEAR($B328),MONTH($B328)+1,MIN(BQ$6,DAY(EOMONTH($B328,1))))&lt;$C328)))</f>
        <v>0</v>
      </c>
      <c r="BR328" s="48" t="n">
        <f aca="false">IF(OR(N(BR$5)=0,BR$6=""),0,BR$5*((DATE(YEAR($B328),MONTH($B328),MIN(BR$6,DAY(EOMONTH($B328,0))))&gt;=$B328)*(DATE(YEAR($B328),MONTH($B328),MIN(BR$6,DAY(EOMONTH($B328,0))))&lt;$C328)+(DATE(YEAR($B328),MONTH($B328)+1,MIN(BR$6,DAY(EOMONTH($B328,1))))&gt;=$B328)*(DATE(YEAR($B328),MONTH($B328)+1,MIN(BR$6,DAY(EOMONTH($B328,1))))&lt;$C328)))</f>
        <v>0</v>
      </c>
      <c r="BS328" s="48" t="n">
        <f aca="false">IF(OR(N(BS$5)=0,BS$6=""),0,BS$5*((DATE(YEAR($B328),MONTH($B328),MIN(BS$6,DAY(EOMONTH($B328,0))))&gt;=$B328)*(DATE(YEAR($B328),MONTH($B328),MIN(BS$6,DAY(EOMONTH($B328,0))))&lt;$C328)+(DATE(YEAR($B328),MONTH($B328)+1,MIN(BS$6,DAY(EOMONTH($B328,1))))&gt;=$B328)*(DATE(YEAR($B328),MONTH($B328)+1,MIN(BS$6,DAY(EOMONTH($B328,1))))&lt;$C328)))</f>
        <v>0</v>
      </c>
      <c r="BT328" s="48" t="n">
        <f aca="false">IF(OR(N(BT$5)=0,BT$6=""),0,BT$5*((DATE(YEAR($B328),MONTH($B328),MIN(BT$6,DAY(EOMONTH($B328,0))))&gt;=$B328)*(DATE(YEAR($B328),MONTH($B328),MIN(BT$6,DAY(EOMONTH($B328,0))))&lt;$C328)+(DATE(YEAR($B328),MONTH($B328)+1,MIN(BT$6,DAY(EOMONTH($B328,1))))&gt;=$B328)*(DATE(YEAR($B328),MONTH($B328)+1,MIN(BT$6,DAY(EOMONTH($B328,1))))&lt;$C328)))</f>
        <v>0</v>
      </c>
      <c r="BU328" s="48" t="n">
        <f aca="false">IF(OR(N(BU$5)=0,BU$6=""),0,BU$5*((DATE(YEAR($B328),MONTH($B328),MIN(BU$6,DAY(EOMONTH($B328,0))))&gt;=$B328)*(DATE(YEAR($B328),MONTH($B328),MIN(BU$6,DAY(EOMONTH($B328,0))))&lt;$C328)+(DATE(YEAR($B328),MONTH($B328)+1,MIN(BU$6,DAY(EOMONTH($B328,1))))&gt;=$B328)*(DATE(YEAR($B328),MONTH($B328)+1,MIN(BU$6,DAY(EOMONTH($B328,1))))&lt;$C328)))</f>
        <v>0</v>
      </c>
      <c r="BV328" s="48" t="n">
        <f aca="false">IF(OR(N(BV$5)=0,BV$6=""),0,BV$5*((DATE(YEAR($B328),MONTH($B328),MIN(BV$6,DAY(EOMONTH($B328,0))))&gt;=$B328)*(DATE(YEAR($B328),MONTH($B328),MIN(BV$6,DAY(EOMONTH($B328,0))))&lt;$C328)+(DATE(YEAR($B328),MONTH($B328)+1,MIN(BV$6,DAY(EOMONTH($B328,1))))&gt;=$B328)*(DATE(YEAR($B328),MONTH($B328)+1,MIN(BV$6,DAY(EOMONTH($B328,1))))&lt;$C328)))</f>
        <v>0</v>
      </c>
      <c r="BW328" s="48" t="n">
        <f aca="false">IF(OR(N(BW$5)=0,BW$6=""),0,BW$5*((DATE(YEAR($B328),MONTH($B328),MIN(BW$6,DAY(EOMONTH($B328,0))))&gt;=$B328)*(DATE(YEAR($B328),MONTH($B328),MIN(BW$6,DAY(EOMONTH($B328,0))))&lt;$C328)+(DATE(YEAR($B328),MONTH($B328)+1,MIN(BW$6,DAY(EOMONTH($B328,1))))&gt;=$B328)*(DATE(YEAR($B328),MONTH($B328)+1,MIN(BW$6,DAY(EOMONTH($B328,1))))&lt;$C328)))</f>
        <v>0</v>
      </c>
      <c r="BX328" s="48" t="n">
        <f aca="false">MIN(Z328,(FT327*(1+FT$5/Setup!$C$36)+IF($V328=1,N($F328),0)))</f>
        <v>0</v>
      </c>
      <c r="BY328" s="48" t="n">
        <f aca="false">MIN(AA328,(FU327*(1+FU$5/Setup!$C$36)+IF($V328=2,N($F328),0)))</f>
        <v>0</v>
      </c>
      <c r="BZ328" s="48" t="n">
        <f aca="false">MIN(AB328,(FV327*(1+FV$5/Setup!$C$36)+IF($V328=3,N($F328),0)))</f>
        <v>0</v>
      </c>
      <c r="CA328" s="48" t="n">
        <f aca="false">MIN(AC328,(FW327*(1+FW$5/Setup!$C$36)+IF($V328=4,N($F328),0)))</f>
        <v>0</v>
      </c>
      <c r="CB328" s="48" t="n">
        <f aca="false">MIN(AD328,(FX327*(1+FX$5/Setup!$C$36)+IF($V328=5,N($F328),0)))</f>
        <v>0</v>
      </c>
      <c r="CC328" s="48" t="n">
        <f aca="false">MIN(AE328,(FY327*(1+FY$5/Setup!$C$36)+IF($V328=6,N($F328),0)))</f>
        <v>0</v>
      </c>
      <c r="CD328" s="48" t="n">
        <f aca="false">MIN(AF328,(FZ327*(1+FZ$5/Setup!$C$36)+IF($V328=7,N($F328),0)))</f>
        <v>0</v>
      </c>
      <c r="CE328" s="48" t="n">
        <f aca="false">MIN(AG328,(GA327*(1+GA$5/Setup!$C$36)+IF($V328=8,N($F328),0)))</f>
        <v>0</v>
      </c>
      <c r="CF328" s="48" t="n">
        <f aca="false">MIN(AH328,(GB327*(1+GB$5/Setup!$C$36)+IF($V328=9,N($F328),0)))</f>
        <v>0</v>
      </c>
      <c r="CG328" s="48" t="n">
        <f aca="false">MIN(AI328,(GC327*(1+GC$5/Setup!$C$36)+IF($V328=10,N($F328),0)))</f>
        <v>0</v>
      </c>
      <c r="CH328" s="48" t="n">
        <f aca="false">MIN(AJ328,(GD327*(1+GD$5/Setup!$C$36)+IF($V328=11,N($F328),0)))</f>
        <v>0</v>
      </c>
      <c r="CI328" s="48" t="n">
        <f aca="false">MIN(AK328,(GE327*(1+GE$5/Setup!$C$36)+IF($V328=12,N($F328),0)))</f>
        <v>0</v>
      </c>
      <c r="CJ328" s="48" t="n">
        <f aca="false">MIN(AL328,(GF327*(1+GF$5/Setup!$C$36)+IF($V328=13,N($F328),0)))</f>
        <v>0</v>
      </c>
      <c r="CK328" s="48" t="n">
        <f aca="false">MIN(AM328,(GG327*(1+GG$5/Setup!$C$36)+IF($V328=14,N($F328),0)))</f>
        <v>0</v>
      </c>
      <c r="CL328" s="48" t="n">
        <f aca="false">MIN(AN328,(GH327*(1+GH$5/Setup!$C$36)+IF($V328=15,N($F328),0)))</f>
        <v>0</v>
      </c>
      <c r="CM328" s="48" t="n">
        <f aca="false">MIN(AO328,(GI327*(1+GI$5/Setup!$C$36)+IF($V328=16,N($F328),0)))</f>
        <v>0</v>
      </c>
      <c r="CN328" s="48" t="n">
        <f aca="false">MIN(AP328,(GJ327*(1+GJ$5/Setup!$C$36)+IF($V328=17,N($F328),0)))</f>
        <v>0</v>
      </c>
      <c r="CO328" s="48" t="n">
        <f aca="false">MIN(AQ328,(GK327*(1+GK$5/Setup!$C$36)+IF($V328=18,N($F328),0)))</f>
        <v>0</v>
      </c>
      <c r="CP328" s="48" t="n">
        <f aca="false">MIN(AR328,(GL327*(1+GL$5/Setup!$C$36)+IF($V328=19,N($F328),0)))</f>
        <v>0</v>
      </c>
      <c r="CQ328" s="48" t="n">
        <f aca="false">MIN(AS328,(GM327*(1+GM$5/Setup!$C$36)+IF($V328=20,N($F328),0)))</f>
        <v>0</v>
      </c>
      <c r="CR328" s="48" t="n">
        <f aca="false">MIN(AT328,(GN327*(1+GN$5/Setup!$C$36)+IF($V328=21,N($F328),0)))</f>
        <v>0</v>
      </c>
      <c r="CS328" s="48" t="n">
        <f aca="false">MIN(AU328,(GO327*(1+GO$5/Setup!$C$36)+IF($V328=22,N($F328),0)))</f>
        <v>0</v>
      </c>
      <c r="CT328" s="48" t="n">
        <f aca="false">MIN(AV328,(GP327*(1+GP$5/Setup!$C$36)+IF($V328=23,N($F328),0)))</f>
        <v>0</v>
      </c>
      <c r="CU328" s="48" t="n">
        <f aca="false">MIN(AW328,(GQ327*(1+GQ$5/Setup!$C$36)+IF($V328=24,N($F328),0)))</f>
        <v>0</v>
      </c>
      <c r="CV328" s="48" t="n">
        <f aca="false">MIN(AX328,(GR327*(1+GR$5/Setup!$C$36)+IF($V328=25,N($F328),0)))</f>
        <v>0</v>
      </c>
      <c r="CW328" s="48" t="n">
        <f aca="false">MIN(AY328,(GS327*(1+GS$5/Setup!$C$36)+IF($V328=26,N($F328),0)))</f>
        <v>0</v>
      </c>
      <c r="CX328" s="48" t="n">
        <f aca="false">MIN(AZ328,(GT327*(1+GT$5/Setup!$C$36)+IF($V328=27,N($F328),0)))</f>
        <v>0</v>
      </c>
      <c r="CY328" s="48" t="n">
        <f aca="false">MIN(BA328,(GU327*(1+GU$5/Setup!$C$36)+IF($V328=28,N($F328),0)))</f>
        <v>0</v>
      </c>
      <c r="CZ328" s="48" t="n">
        <f aca="false">MIN(BB328,(GV327*(1+GV$5/Setup!$C$36)+IF($V328=29,N($F328),0)))</f>
        <v>0</v>
      </c>
      <c r="DA328" s="48" t="n">
        <f aca="false">MIN(BC328,(GW327*(1+GW$5/Setup!$C$36)+IF($V328=30,N($F328),0)))</f>
        <v>0</v>
      </c>
      <c r="DB328" s="48" t="n">
        <f aca="false">MIN(BD328,(GX327*(1+GX$5/Setup!$C$36)+IF($V328=31,N($F328),0)))</f>
        <v>0</v>
      </c>
      <c r="DC328" s="48" t="n">
        <f aca="false">MIN(BE328,(GY327*(1+GY$5/Setup!$C$36)+IF($V328=32,N($F328),0)))</f>
        <v>0</v>
      </c>
      <c r="DD328" s="48" t="n">
        <f aca="false">MIN(BF328,(GZ327*(1+GZ$5/Setup!$C$36)+IF($V328=33,N($F328),0)))</f>
        <v>0</v>
      </c>
      <c r="DE328" s="48" t="n">
        <f aca="false">MIN(BG328,(HA327*(1+HA$5/Setup!$C$36)+IF($V328=34,N($F328),0)))</f>
        <v>0</v>
      </c>
      <c r="DF328" s="48" t="n">
        <f aca="false">MIN(BH328,(HB327*(1+HB$5/Setup!$C$36)+IF($V328=35,N($F328),0)))</f>
        <v>0</v>
      </c>
      <c r="DG328" s="48" t="n">
        <f aca="false">MIN(BI328,(HC327*(1+HC$5/Setup!$C$36)+IF($V328=36,N($F328),0)))</f>
        <v>0</v>
      </c>
      <c r="DH328" s="48" t="n">
        <f aca="false">MIN(BJ328,(HD327*(1+HD$5/Setup!$C$36)+IF($V328=37,N($F328),0)))</f>
        <v>0</v>
      </c>
      <c r="DI328" s="48" t="n">
        <f aca="false">MIN(BK328,(HE327*(1+HE$5/Setup!$C$36)+IF($V328=38,N($F328),0)))</f>
        <v>0</v>
      </c>
      <c r="DJ328" s="48" t="n">
        <f aca="false">MIN(BL328,(HF327*(1+HF$5/Setup!$C$36)+IF($V328=39,N($F328),0)))</f>
        <v>0</v>
      </c>
      <c r="DK328" s="48" t="n">
        <f aca="false">MIN(BM328,(HG327*(1+HG$5/Setup!$C$36)+IF($V328=40,N($F328),0)))</f>
        <v>0</v>
      </c>
      <c r="DL328" s="48" t="n">
        <f aca="false">MIN(BN328,(HH327*(1+HH$5/Setup!$C$36)+IF($V328=41,N($F328),0)))</f>
        <v>0</v>
      </c>
      <c r="DM328" s="48" t="n">
        <f aca="false">MIN(BO328,(HI327*(1+HI$5/Setup!$C$36)+IF($V328=42,N($F328),0)))</f>
        <v>0</v>
      </c>
      <c r="DN328" s="48" t="n">
        <f aca="false">MIN(BP328,(HJ327*(1+HJ$5/Setup!$C$36)+IF($V328=43,N($F328),0)))</f>
        <v>0</v>
      </c>
      <c r="DO328" s="48" t="n">
        <f aca="false">MIN(BQ328,(HK327*(1+HK$5/Setup!$C$36)+IF($V328=44,N($F328),0)))</f>
        <v>0</v>
      </c>
      <c r="DP328" s="48" t="n">
        <f aca="false">MIN(BR328,(HL327*(1+HL$5/Setup!$C$36)+IF($V328=45,N($F328),0)))</f>
        <v>0</v>
      </c>
      <c r="DQ328" s="48" t="n">
        <f aca="false">MIN(BS328,(HM327*(1+HM$5/Setup!$C$36)+IF($V328=46,N($F328),0)))</f>
        <v>0</v>
      </c>
      <c r="DR328" s="48" t="n">
        <f aca="false">MIN(BT328,(HN327*(1+HN$5/Setup!$C$36)+IF($V328=47,N($F328),0)))</f>
        <v>0</v>
      </c>
      <c r="DS328" s="48" t="n">
        <f aca="false">MIN(BU328,(HO327*(1+HO$5/Setup!$C$36)+IF($V328=48,N($F328),0)))</f>
        <v>0</v>
      </c>
      <c r="DT328" s="48" t="n">
        <f aca="false">MIN(BV328,(HP327*(1+HP$5/Setup!$C$36)+IF($V328=49,N($F328),0)))</f>
        <v>0</v>
      </c>
      <c r="DU328" s="48" t="n">
        <f aca="false">MIN(BW328,(HQ327*(1+HQ$5/Setup!$C$36)+IF($V328=50,N($F328),0)))</f>
        <v>0</v>
      </c>
      <c r="DV328" s="48" t="n">
        <f aca="false">MIN(MAX((FT327*(1+FT$5/Setup!$C$36)+IF($V328=1,N($F328),0))-BX328,0),MAX($P328-0,0))</f>
        <v>0</v>
      </c>
      <c r="DW328" s="48" t="n">
        <f aca="false">MIN(MAX((FU327*(1+FU$5/Setup!$C$36)+IF($V328=2,N($F328),0))-BY328,0),MAX($P328-SUM(DV328:DV328),0))</f>
        <v>0</v>
      </c>
      <c r="DX328" s="48" t="n">
        <f aca="false">MIN(MAX((FV327*(1+FV$5/Setup!$C$36)+IF($V328=3,N($F328),0))-BZ328,0),MAX($P328-SUM(DV328:DW328),0))</f>
        <v>0</v>
      </c>
      <c r="DY328" s="48" t="n">
        <f aca="false">MIN(MAX((FW327*(1+FW$5/Setup!$C$36)+IF($V328=4,N($F328),0))-CA328,0),MAX($P328-SUM(DV328:DX328),0))</f>
        <v>0</v>
      </c>
      <c r="DZ328" s="48" t="n">
        <f aca="false">MIN(MAX((FX327*(1+FX$5/Setup!$C$36)+IF($V328=5,N($F328),0))-CB328,0),MAX($P328-SUM(DV328:DY328),0))</f>
        <v>0</v>
      </c>
      <c r="EA328" s="48" t="n">
        <f aca="false">MIN(MAX((FY327*(1+FY$5/Setup!$C$36)+IF($V328=6,N($F328),0))-CC328,0),MAX($P328-SUM(DV328:DZ328),0))</f>
        <v>0</v>
      </c>
      <c r="EB328" s="48" t="n">
        <f aca="false">MIN(MAX((FZ327*(1+FZ$5/Setup!$C$36)+IF($V328=7,N($F328),0))-CD328,0),MAX($P328-SUM(DV328:EA328),0))</f>
        <v>0</v>
      </c>
      <c r="EC328" s="48" t="n">
        <f aca="false">MIN(MAX((GA327*(1+GA$5/Setup!$C$36)+IF($V328=8,N($F328),0))-CE328,0),MAX($P328-SUM(DV328:EB328),0))</f>
        <v>0</v>
      </c>
      <c r="ED328" s="48" t="n">
        <f aca="false">MIN(MAX((GB327*(1+GB$5/Setup!$C$36)+IF($V328=9,N($F328),0))-CF328,0),MAX($P328-SUM(DV328:EC328),0))</f>
        <v>0</v>
      </c>
      <c r="EE328" s="48" t="n">
        <f aca="false">MIN(MAX((GC327*(1+GC$5/Setup!$C$36)+IF($V328=10,N($F328),0))-CG328,0),MAX($P328-SUM(DV328:ED328),0))</f>
        <v>0</v>
      </c>
      <c r="EF328" s="48" t="n">
        <f aca="false">MIN(MAX((GD327*(1+GD$5/Setup!$C$36)+IF($V328=11,N($F328),0))-CH328,0),MAX($P328-SUM(DV328:EE328),0))</f>
        <v>0</v>
      </c>
      <c r="EG328" s="48" t="n">
        <f aca="false">MIN(MAX((GE327*(1+GE$5/Setup!$C$36)+IF($V328=12,N($F328),0))-CI328,0),MAX($P328-SUM(DV328:EF328),0))</f>
        <v>0</v>
      </c>
      <c r="EH328" s="48" t="n">
        <f aca="false">MIN(MAX((GF327*(1+GF$5/Setup!$C$36)+IF($V328=13,N($F328),0))-CJ328,0),MAX($P328-SUM(DV328:EG328),0))</f>
        <v>0</v>
      </c>
      <c r="EI328" s="48" t="n">
        <f aca="false">MIN(MAX((GG327*(1+GG$5/Setup!$C$36)+IF($V328=14,N($F328),0))-CK328,0),MAX($P328-SUM(DV328:EH328),0))</f>
        <v>0</v>
      </c>
      <c r="EJ328" s="48" t="n">
        <f aca="false">MIN(MAX((GH327*(1+GH$5/Setup!$C$36)+IF($V328=15,N($F328),0))-CL328,0),MAX($P328-SUM(DV328:EI328),0))</f>
        <v>0</v>
      </c>
      <c r="EK328" s="48" t="n">
        <f aca="false">MIN(MAX((GI327*(1+GI$5/Setup!$C$36)+IF($V328=16,N($F328),0))-CM328,0),MAX($P328-SUM(DV328:EJ328),0))</f>
        <v>0</v>
      </c>
      <c r="EL328" s="48" t="n">
        <f aca="false">MIN(MAX((GJ327*(1+GJ$5/Setup!$C$36)+IF($V328=17,N($F328),0))-CN328,0),MAX($P328-SUM(DV328:EK328),0))</f>
        <v>0</v>
      </c>
      <c r="EM328" s="48" t="n">
        <f aca="false">MIN(MAX((GK327*(1+GK$5/Setup!$C$36)+IF($V328=18,N($F328),0))-CO328,0),MAX($P328-SUM(DV328:EL328),0))</f>
        <v>0</v>
      </c>
      <c r="EN328" s="48" t="n">
        <f aca="false">MIN(MAX((GL327*(1+GL$5/Setup!$C$36)+IF($V328=19,N($F328),0))-CP328,0),MAX($P328-SUM(DV328:EM328),0))</f>
        <v>0</v>
      </c>
      <c r="EO328" s="48" t="n">
        <f aca="false">MIN(MAX((GM327*(1+GM$5/Setup!$C$36)+IF($V328=20,N($F328),0))-CQ328,0),MAX($P328-SUM(DV328:EN328),0))</f>
        <v>0</v>
      </c>
      <c r="EP328" s="48" t="n">
        <f aca="false">MIN(MAX((GN327*(1+GN$5/Setup!$C$36)+IF($V328=21,N($F328),0))-CR328,0),MAX($P328-SUM(DV328:EO328),0))</f>
        <v>0</v>
      </c>
      <c r="EQ328" s="48" t="n">
        <f aca="false">MIN(MAX((GO327*(1+GO$5/Setup!$C$36)+IF($V328=22,N($F328),0))-CS328,0),MAX($P328-SUM(DV328:EP328),0))</f>
        <v>0</v>
      </c>
      <c r="ER328" s="48" t="n">
        <f aca="false">MIN(MAX((GP327*(1+GP$5/Setup!$C$36)+IF($V328=23,N($F328),0))-CT328,0),MAX($P328-SUM(DV328:EQ328),0))</f>
        <v>0</v>
      </c>
      <c r="ES328" s="48" t="n">
        <f aca="false">MIN(MAX((GQ327*(1+GQ$5/Setup!$C$36)+IF($V328=24,N($F328),0))-CU328,0),MAX($P328-SUM(DV328:ER328),0))</f>
        <v>0</v>
      </c>
      <c r="ET328" s="48" t="n">
        <f aca="false">MIN(MAX((GR327*(1+GR$5/Setup!$C$36)+IF($V328=25,N($F328),0))-CV328,0),MAX($P328-SUM(DV328:ES328),0))</f>
        <v>0</v>
      </c>
      <c r="EU328" s="48" t="n">
        <f aca="false">MIN(MAX((GS327*(1+GS$5/Setup!$C$36)+IF($V328=26,N($F328),0))-CW328,0),MAX($P328-SUM(DV328:ET328),0))</f>
        <v>0</v>
      </c>
      <c r="EV328" s="48" t="n">
        <f aca="false">MIN(MAX((GT327*(1+GT$5/Setup!$C$36)+IF($V328=27,N($F328),0))-CX328,0),MAX($P328-SUM(DV328:EU328),0))</f>
        <v>0</v>
      </c>
      <c r="EW328" s="48" t="n">
        <f aca="false">MIN(MAX((GU327*(1+GU$5/Setup!$C$36)+IF($V328=28,N($F328),0))-CY328,0),MAX($P328-SUM(DV328:EV328),0))</f>
        <v>0</v>
      </c>
      <c r="EX328" s="48" t="n">
        <f aca="false">MIN(MAX((GV327*(1+GV$5/Setup!$C$36)+IF($V328=29,N($F328),0))-CZ328,0),MAX($P328-SUM(DV328:EW328),0))</f>
        <v>0</v>
      </c>
      <c r="EY328" s="48" t="n">
        <f aca="false">MIN(MAX((GW327*(1+GW$5/Setup!$C$36)+IF($V328=30,N($F328),0))-DA328,0),MAX($P328-SUM(DV328:EX328),0))</f>
        <v>0</v>
      </c>
      <c r="EZ328" s="48" t="n">
        <f aca="false">MIN(MAX((GX327*(1+GX$5/Setup!$C$36)+IF($V328=31,N($F328),0))-DB328,0),MAX($P328-SUM(DV328:EY328),0))</f>
        <v>0</v>
      </c>
      <c r="FA328" s="48" t="n">
        <f aca="false">MIN(MAX((GY327*(1+GY$5/Setup!$C$36)+IF($V328=32,N($F328),0))-DC328,0),MAX($P328-SUM(DV328:EZ328),0))</f>
        <v>0</v>
      </c>
      <c r="FB328" s="48" t="n">
        <f aca="false">MIN(MAX((GZ327*(1+GZ$5/Setup!$C$36)+IF($V328=33,N($F328),0))-DD328,0),MAX($P328-SUM(DV328:FA328),0))</f>
        <v>0</v>
      </c>
      <c r="FC328" s="48" t="n">
        <f aca="false">MIN(MAX((HA327*(1+HA$5/Setup!$C$36)+IF($V328=34,N($F328),0))-DE328,0),MAX($P328-SUM(DV328:FB328),0))</f>
        <v>0</v>
      </c>
      <c r="FD328" s="48" t="n">
        <f aca="false">MIN(MAX((HB327*(1+HB$5/Setup!$C$36)+IF($V328=35,N($F328),0))-DF328,0),MAX($P328-SUM(DV328:FC328),0))</f>
        <v>0</v>
      </c>
      <c r="FE328" s="48" t="n">
        <f aca="false">MIN(MAX((HC327*(1+HC$5/Setup!$C$36)+IF($V328=36,N($F328),0))-DG328,0),MAX($P328-SUM(DV328:FD328),0))</f>
        <v>0</v>
      </c>
      <c r="FF328" s="48" t="n">
        <f aca="false">MIN(MAX((HD327*(1+HD$5/Setup!$C$36)+IF($V328=37,N($F328),0))-DH328,0),MAX($P328-SUM(DV328:FE328),0))</f>
        <v>0</v>
      </c>
      <c r="FG328" s="48" t="n">
        <f aca="false">MIN(MAX((HE327*(1+HE$5/Setup!$C$36)+IF($V328=38,N($F328),0))-DI328,0),MAX($P328-SUM(DV328:FF328),0))</f>
        <v>0</v>
      </c>
      <c r="FH328" s="48" t="n">
        <f aca="false">MIN(MAX((HF327*(1+HF$5/Setup!$C$36)+IF($V328=39,N($F328),0))-DJ328,0),MAX($P328-SUM(DV328:FG328),0))</f>
        <v>0</v>
      </c>
      <c r="FI328" s="48" t="n">
        <f aca="false">MIN(MAX((HG327*(1+HG$5/Setup!$C$36)+IF($V328=40,N($F328),0))-DK328,0),MAX($P328-SUM(DV328:FH328),0))</f>
        <v>0</v>
      </c>
      <c r="FJ328" s="48" t="n">
        <f aca="false">MIN(MAX((HH327*(1+HH$5/Setup!$C$36)+IF($V328=41,N($F328),0))-DL328,0),MAX($P328-SUM(DV328:FI328),0))</f>
        <v>0</v>
      </c>
      <c r="FK328" s="48" t="n">
        <f aca="false">MIN(MAX((HI327*(1+HI$5/Setup!$C$36)+IF($V328=42,N($F328),0))-DM328,0),MAX($P328-SUM(DV328:FJ328),0))</f>
        <v>0</v>
      </c>
      <c r="FL328" s="48" t="n">
        <f aca="false">MIN(MAX((HJ327*(1+HJ$5/Setup!$C$36)+IF($V328=43,N($F328),0))-DN328,0),MAX($P328-SUM(DV328:FK328),0))</f>
        <v>0</v>
      </c>
      <c r="FM328" s="48" t="n">
        <f aca="false">MIN(MAX((HK327*(1+HK$5/Setup!$C$36)+IF($V328=44,N($F328),0))-DO328,0),MAX($P328-SUM(DV328:FL328),0))</f>
        <v>0</v>
      </c>
      <c r="FN328" s="48" t="n">
        <f aca="false">MIN(MAX((HL327*(1+HL$5/Setup!$C$36)+IF($V328=45,N($F328),0))-DP328,0),MAX($P328-SUM(DV328:FM328),0))</f>
        <v>0</v>
      </c>
      <c r="FO328" s="48" t="n">
        <f aca="false">MIN(MAX((HM327*(1+HM$5/Setup!$C$36)+IF($V328=46,N($F328),0))-DQ328,0),MAX($P328-SUM(DV328:FN328),0))</f>
        <v>0</v>
      </c>
      <c r="FP328" s="48" t="n">
        <f aca="false">MIN(MAX((HN327*(1+HN$5/Setup!$C$36)+IF($V328=47,N($F328),0))-DR328,0),MAX($P328-SUM(DV328:FO328),0))</f>
        <v>0</v>
      </c>
      <c r="FQ328" s="48" t="n">
        <f aca="false">MIN(MAX((HO327*(1+HO$5/Setup!$C$36)+IF($V328=48,N($F328),0))-DS328,0),MAX($P328-SUM(DV328:FP328),0))</f>
        <v>0</v>
      </c>
      <c r="FR328" s="48" t="n">
        <f aca="false">MIN(MAX((HP327*(1+HP$5/Setup!$C$36)+IF($V328=49,N($F328),0))-DT328,0),MAX($P328-SUM(DV328:FQ328),0))</f>
        <v>0</v>
      </c>
      <c r="FS328" s="48" t="n">
        <f aca="false">MIN(MAX((HQ327*(1+HQ$5/Setup!$C$36)+IF($V328=50,N($F328),0))-DU328,0),MAX($P328-SUM(DV328:FR328),0))</f>
        <v>0</v>
      </c>
      <c r="FT328" s="48" t="n">
        <f aca="false">IF((FT327*(1+FT$5/Setup!$C$36)+IF($V328=1,N($F328),0))-BX328-DV328&lt;0.005,0,(FT327*(1+FT$5/Setup!$C$36)+IF($V328=1,N($F328),0))-BX328-DV328)</f>
        <v>0</v>
      </c>
      <c r="FU328" s="48" t="n">
        <f aca="false">IF((FU327*(1+FU$5/Setup!$C$36)+IF($V328=2,N($F328),0))-BY328-DW328&lt;0.005,0,(FU327*(1+FU$5/Setup!$C$36)+IF($V328=2,N($F328),0))-BY328-DW328)</f>
        <v>0</v>
      </c>
      <c r="FV328" s="48" t="n">
        <f aca="false">IF((FV327*(1+FV$5/Setup!$C$36)+IF($V328=3,N($F328),0))-BZ328-DX328&lt;0.005,0,(FV327*(1+FV$5/Setup!$C$36)+IF($V328=3,N($F328),0))-BZ328-DX328)</f>
        <v>0</v>
      </c>
      <c r="FW328" s="48" t="n">
        <f aca="false">IF((FW327*(1+FW$5/Setup!$C$36)+IF($V328=4,N($F328),0))-CA328-DY328&lt;0.005,0,(FW327*(1+FW$5/Setup!$C$36)+IF($V328=4,N($F328),0))-CA328-DY328)</f>
        <v>0</v>
      </c>
      <c r="FX328" s="48" t="n">
        <f aca="false">IF((FX327*(1+FX$5/Setup!$C$36)+IF($V328=5,N($F328),0))-CB328-DZ328&lt;0.005,0,(FX327*(1+FX$5/Setup!$C$36)+IF($V328=5,N($F328),0))-CB328-DZ328)</f>
        <v>0</v>
      </c>
      <c r="FY328" s="48" t="n">
        <f aca="false">IF((FY327*(1+FY$5/Setup!$C$36)+IF($V328=6,N($F328),0))-CC328-EA328&lt;0.005,0,(FY327*(1+FY$5/Setup!$C$36)+IF($V328=6,N($F328),0))-CC328-EA328)</f>
        <v>0</v>
      </c>
      <c r="FZ328" s="48" t="n">
        <f aca="false">IF((FZ327*(1+FZ$5/Setup!$C$36)+IF($V328=7,N($F328),0))-CD328-EB328&lt;0.005,0,(FZ327*(1+FZ$5/Setup!$C$36)+IF($V328=7,N($F328),0))-CD328-EB328)</f>
        <v>0</v>
      </c>
      <c r="GA328" s="48" t="n">
        <f aca="false">IF((GA327*(1+GA$5/Setup!$C$36)+IF($V328=8,N($F328),0))-CE328-EC328&lt;0.005,0,(GA327*(1+GA$5/Setup!$C$36)+IF($V328=8,N($F328),0))-CE328-EC328)</f>
        <v>0</v>
      </c>
      <c r="GB328" s="48" t="n">
        <f aca="false">IF((GB327*(1+GB$5/Setup!$C$36)+IF($V328=9,N($F328),0))-CF328-ED328&lt;0.005,0,(GB327*(1+GB$5/Setup!$C$36)+IF($V328=9,N($F328),0))-CF328-ED328)</f>
        <v>0</v>
      </c>
      <c r="GC328" s="48" t="n">
        <f aca="false">IF((GC327*(1+GC$5/Setup!$C$36)+IF($V328=10,N($F328),0))-CG328-EE328&lt;0.005,0,(GC327*(1+GC$5/Setup!$C$36)+IF($V328=10,N($F328),0))-CG328-EE328)</f>
        <v>0</v>
      </c>
      <c r="GD328" s="48" t="n">
        <f aca="false">IF((GD327*(1+GD$5/Setup!$C$36)+IF($V328=11,N($F328),0))-CH328-EF328&lt;0.005,0,(GD327*(1+GD$5/Setup!$C$36)+IF($V328=11,N($F328),0))-CH328-EF328)</f>
        <v>0</v>
      </c>
      <c r="GE328" s="48" t="n">
        <f aca="false">IF((GE327*(1+GE$5/Setup!$C$36)+IF($V328=12,N($F328),0))-CI328-EG328&lt;0.005,0,(GE327*(1+GE$5/Setup!$C$36)+IF($V328=12,N($F328),0))-CI328-EG328)</f>
        <v>0</v>
      </c>
      <c r="GF328" s="48" t="n">
        <f aca="false">IF((GF327*(1+GF$5/Setup!$C$36)+IF($V328=13,N($F328),0))-CJ328-EH328&lt;0.005,0,(GF327*(1+GF$5/Setup!$C$36)+IF($V328=13,N($F328),0))-CJ328-EH328)</f>
        <v>0</v>
      </c>
      <c r="GG328" s="48" t="n">
        <f aca="false">IF((GG327*(1+GG$5/Setup!$C$36)+IF($V328=14,N($F328),0))-CK328-EI328&lt;0.005,0,(GG327*(1+GG$5/Setup!$C$36)+IF($V328=14,N($F328),0))-CK328-EI328)</f>
        <v>0</v>
      </c>
      <c r="GH328" s="48" t="n">
        <f aca="false">IF((GH327*(1+GH$5/Setup!$C$36)+IF($V328=15,N($F328),0))-CL328-EJ328&lt;0.005,0,(GH327*(1+GH$5/Setup!$C$36)+IF($V328=15,N($F328),0))-CL328-EJ328)</f>
        <v>0</v>
      </c>
      <c r="GI328" s="48" t="n">
        <f aca="false">IF((GI327*(1+GI$5/Setup!$C$36)+IF($V328=16,N($F328),0))-CM328-EK328&lt;0.005,0,(GI327*(1+GI$5/Setup!$C$36)+IF($V328=16,N($F328),0))-CM328-EK328)</f>
        <v>0</v>
      </c>
      <c r="GJ328" s="48" t="n">
        <f aca="false">IF((GJ327*(1+GJ$5/Setup!$C$36)+IF($V328=17,N($F328),0))-CN328-EL328&lt;0.005,0,(GJ327*(1+GJ$5/Setup!$C$36)+IF($V328=17,N($F328),0))-CN328-EL328)</f>
        <v>0</v>
      </c>
      <c r="GK328" s="48" t="n">
        <f aca="false">IF((GK327*(1+GK$5/Setup!$C$36)+IF($V328=18,N($F328),0))-CO328-EM328&lt;0.005,0,(GK327*(1+GK$5/Setup!$C$36)+IF($V328=18,N($F328),0))-CO328-EM328)</f>
        <v>0</v>
      </c>
      <c r="GL328" s="48" t="n">
        <f aca="false">IF((GL327*(1+GL$5/Setup!$C$36)+IF($V328=19,N($F328),0))-CP328-EN328&lt;0.005,0,(GL327*(1+GL$5/Setup!$C$36)+IF($V328=19,N($F328),0))-CP328-EN328)</f>
        <v>0</v>
      </c>
      <c r="GM328" s="48" t="n">
        <f aca="false">IF((GM327*(1+GM$5/Setup!$C$36)+IF($V328=20,N($F328),0))-CQ328-EO328&lt;0.005,0,(GM327*(1+GM$5/Setup!$C$36)+IF($V328=20,N($F328),0))-CQ328-EO328)</f>
        <v>0</v>
      </c>
      <c r="GN328" s="48" t="n">
        <f aca="false">IF((GN327*(1+GN$5/Setup!$C$36)+IF($V328=21,N($F328),0))-CR328-EP328&lt;0.005,0,(GN327*(1+GN$5/Setup!$C$36)+IF($V328=21,N($F328),0))-CR328-EP328)</f>
        <v>0</v>
      </c>
      <c r="GO328" s="48" t="n">
        <f aca="false">IF((GO327*(1+GO$5/Setup!$C$36)+IF($V328=22,N($F328),0))-CS328-EQ328&lt;0.005,0,(GO327*(1+GO$5/Setup!$C$36)+IF($V328=22,N($F328),0))-CS328-EQ328)</f>
        <v>0</v>
      </c>
      <c r="GP328" s="48" t="n">
        <f aca="false">IF((GP327*(1+GP$5/Setup!$C$36)+IF($V328=23,N($F328),0))-CT328-ER328&lt;0.005,0,(GP327*(1+GP$5/Setup!$C$36)+IF($V328=23,N($F328),0))-CT328-ER328)</f>
        <v>0</v>
      </c>
      <c r="GQ328" s="48" t="n">
        <f aca="false">IF((GQ327*(1+GQ$5/Setup!$C$36)+IF($V328=24,N($F328),0))-CU328-ES328&lt;0.005,0,(GQ327*(1+GQ$5/Setup!$C$36)+IF($V328=24,N($F328),0))-CU328-ES328)</f>
        <v>0</v>
      </c>
      <c r="GR328" s="48" t="n">
        <f aca="false">IF((GR327*(1+GR$5/Setup!$C$36)+IF($V328=25,N($F328),0))-CV328-ET328&lt;0.005,0,(GR327*(1+GR$5/Setup!$C$36)+IF($V328=25,N($F328),0))-CV328-ET328)</f>
        <v>0</v>
      </c>
      <c r="GS328" s="48" t="n">
        <f aca="false">IF((GS327*(1+GS$5/Setup!$C$36)+IF($V328=26,N($F328),0))-CW328-EU328&lt;0.005,0,(GS327*(1+GS$5/Setup!$C$36)+IF($V328=26,N($F328),0))-CW328-EU328)</f>
        <v>0</v>
      </c>
      <c r="GT328" s="48" t="n">
        <f aca="false">IF((GT327*(1+GT$5/Setup!$C$36)+IF($V328=27,N($F328),0))-CX328-EV328&lt;0.005,0,(GT327*(1+GT$5/Setup!$C$36)+IF($V328=27,N($F328),0))-CX328-EV328)</f>
        <v>0</v>
      </c>
      <c r="GU328" s="48" t="n">
        <f aca="false">IF((GU327*(1+GU$5/Setup!$C$36)+IF($V328=28,N($F328),0))-CY328-EW328&lt;0.005,0,(GU327*(1+GU$5/Setup!$C$36)+IF($V328=28,N($F328),0))-CY328-EW328)</f>
        <v>0</v>
      </c>
      <c r="GV328" s="48" t="n">
        <f aca="false">IF((GV327*(1+GV$5/Setup!$C$36)+IF($V328=29,N($F328),0))-CZ328-EX328&lt;0.005,0,(GV327*(1+GV$5/Setup!$C$36)+IF($V328=29,N($F328),0))-CZ328-EX328)</f>
        <v>0</v>
      </c>
      <c r="GW328" s="48" t="n">
        <f aca="false">IF((GW327*(1+GW$5/Setup!$C$36)+IF($V328=30,N($F328),0))-DA328-EY328&lt;0.005,0,(GW327*(1+GW$5/Setup!$C$36)+IF($V328=30,N($F328),0))-DA328-EY328)</f>
        <v>0</v>
      </c>
      <c r="GX328" s="48" t="n">
        <f aca="false">IF((GX327*(1+GX$5/Setup!$C$36)+IF($V328=31,N($F328),0))-DB328-EZ328&lt;0.005,0,(GX327*(1+GX$5/Setup!$C$36)+IF($V328=31,N($F328),0))-DB328-EZ328)</f>
        <v>0</v>
      </c>
      <c r="GY328" s="48" t="n">
        <f aca="false">IF((GY327*(1+GY$5/Setup!$C$36)+IF($V328=32,N($F328),0))-DC328-FA328&lt;0.005,0,(GY327*(1+GY$5/Setup!$C$36)+IF($V328=32,N($F328),0))-DC328-FA328)</f>
        <v>0</v>
      </c>
      <c r="GZ328" s="48" t="n">
        <f aca="false">IF((GZ327*(1+GZ$5/Setup!$C$36)+IF($V328=33,N($F328),0))-DD328-FB328&lt;0.005,0,(GZ327*(1+GZ$5/Setup!$C$36)+IF($V328=33,N($F328),0))-DD328-FB328)</f>
        <v>0</v>
      </c>
      <c r="HA328" s="48" t="n">
        <f aca="false">IF((HA327*(1+HA$5/Setup!$C$36)+IF($V328=34,N($F328),0))-DE328-FC328&lt;0.005,0,(HA327*(1+HA$5/Setup!$C$36)+IF($V328=34,N($F328),0))-DE328-FC328)</f>
        <v>0</v>
      </c>
      <c r="HB328" s="48" t="n">
        <f aca="false">IF((HB327*(1+HB$5/Setup!$C$36)+IF($V328=35,N($F328),0))-DF328-FD328&lt;0.005,0,(HB327*(1+HB$5/Setup!$C$36)+IF($V328=35,N($F328),0))-DF328-FD328)</f>
        <v>0</v>
      </c>
      <c r="HC328" s="48" t="n">
        <f aca="false">IF((HC327*(1+HC$5/Setup!$C$36)+IF($V328=36,N($F328),0))-DG328-FE328&lt;0.005,0,(HC327*(1+HC$5/Setup!$C$36)+IF($V328=36,N($F328),0))-DG328-FE328)</f>
        <v>0</v>
      </c>
      <c r="HD328" s="48" t="n">
        <f aca="false">IF((HD327*(1+HD$5/Setup!$C$36)+IF($V328=37,N($F328),0))-DH328-FF328&lt;0.005,0,(HD327*(1+HD$5/Setup!$C$36)+IF($V328=37,N($F328),0))-DH328-FF328)</f>
        <v>0</v>
      </c>
      <c r="HE328" s="48" t="n">
        <f aca="false">IF((HE327*(1+HE$5/Setup!$C$36)+IF($V328=38,N($F328),0))-DI328-FG328&lt;0.005,0,(HE327*(1+HE$5/Setup!$C$36)+IF($V328=38,N($F328),0))-DI328-FG328)</f>
        <v>0</v>
      </c>
      <c r="HF328" s="48" t="n">
        <f aca="false">IF((HF327*(1+HF$5/Setup!$C$36)+IF($V328=39,N($F328),0))-DJ328-FH328&lt;0.005,0,(HF327*(1+HF$5/Setup!$C$36)+IF($V328=39,N($F328),0))-DJ328-FH328)</f>
        <v>0</v>
      </c>
      <c r="HG328" s="48" t="n">
        <f aca="false">IF((HG327*(1+HG$5/Setup!$C$36)+IF($V328=40,N($F328),0))-DK328-FI328&lt;0.005,0,(HG327*(1+HG$5/Setup!$C$36)+IF($V328=40,N($F328),0))-DK328-FI328)</f>
        <v>0</v>
      </c>
      <c r="HH328" s="48" t="n">
        <f aca="false">IF((HH327*(1+HH$5/Setup!$C$36)+IF($V328=41,N($F328),0))-DL328-FJ328&lt;0.005,0,(HH327*(1+HH$5/Setup!$C$36)+IF($V328=41,N($F328),0))-DL328-FJ328)</f>
        <v>0</v>
      </c>
      <c r="HI328" s="48" t="n">
        <f aca="false">IF((HI327*(1+HI$5/Setup!$C$36)+IF($V328=42,N($F328),0))-DM328-FK328&lt;0.005,0,(HI327*(1+HI$5/Setup!$C$36)+IF($V328=42,N($F328),0))-DM328-FK328)</f>
        <v>0</v>
      </c>
      <c r="HJ328" s="48" t="n">
        <f aca="false">IF((HJ327*(1+HJ$5/Setup!$C$36)+IF($V328=43,N($F328),0))-DN328-FL328&lt;0.005,0,(HJ327*(1+HJ$5/Setup!$C$36)+IF($V328=43,N($F328),0))-DN328-FL328)</f>
        <v>0</v>
      </c>
      <c r="HK328" s="48" t="n">
        <f aca="false">IF((HK327*(1+HK$5/Setup!$C$36)+IF($V328=44,N($F328),0))-DO328-FM328&lt;0.005,0,(HK327*(1+HK$5/Setup!$C$36)+IF($V328=44,N($F328),0))-DO328-FM328)</f>
        <v>0</v>
      </c>
      <c r="HL328" s="48" t="n">
        <f aca="false">IF((HL327*(1+HL$5/Setup!$C$36)+IF($V328=45,N($F328),0))-DP328-FN328&lt;0.005,0,(HL327*(1+HL$5/Setup!$C$36)+IF($V328=45,N($F328),0))-DP328-FN328)</f>
        <v>0</v>
      </c>
      <c r="HM328" s="48" t="n">
        <f aca="false">IF((HM327*(1+HM$5/Setup!$C$36)+IF($V328=46,N($F328),0))-DQ328-FO328&lt;0.005,0,(HM327*(1+HM$5/Setup!$C$36)+IF($V328=46,N($F328),0))-DQ328-FO328)</f>
        <v>0</v>
      </c>
      <c r="HN328" s="48" t="n">
        <f aca="false">IF((HN327*(1+HN$5/Setup!$C$36)+IF($V328=47,N($F328),0))-DR328-FP328&lt;0.005,0,(HN327*(1+HN$5/Setup!$C$36)+IF($V328=47,N($F328),0))-DR328-FP328)</f>
        <v>0</v>
      </c>
      <c r="HO328" s="48" t="n">
        <f aca="false">IF((HO327*(1+HO$5/Setup!$C$36)+IF($V328=48,N($F328),0))-DS328-FQ328&lt;0.005,0,(HO327*(1+HO$5/Setup!$C$36)+IF($V328=48,N($F328),0))-DS328-FQ328)</f>
        <v>0</v>
      </c>
      <c r="HP328" s="48" t="n">
        <f aca="false">IF((HP327*(1+HP$5/Setup!$C$36)+IF($V328=49,N($F328),0))-DT328-FR328&lt;0.005,0,(HP327*(1+HP$5/Setup!$C$36)+IF($V328=49,N($F328),0))-DT328-FR328)</f>
        <v>0</v>
      </c>
      <c r="HQ328" s="48" t="n">
        <f aca="false">IF((HQ327*(1+HQ$5/Setup!$C$36)+IF($V328=50,N($F328),0))-DU328-FS328&lt;0.005,0,(HQ327*(1+HQ$5/Setup!$C$36)+IF($V328=50,N($F328),0))-DU328-FS328)</f>
        <v>0</v>
      </c>
    </row>
    <row r="329" customFormat="false" ht="15" hidden="false" customHeight="false" outlineLevel="0" collapsed="false">
      <c r="A329" s="44" t="n">
        <v>321</v>
      </c>
      <c r="B329" s="45" t="n">
        <f aca="false">IF(Setup!$C$7="Every month",EDATE(Setup!$C$8,($A329-1)),IF(Setup!$C$7="Twice a month",DATE(YEAR(Setup!$C$8),MONTH(Setup!$C$8)+INT((($A329-1)+Setup!$C$41)/2),MIN(IF(MOD(($A329-1)+Setup!$C$41,2)=0,Setup!$C$39,Setup!$C$40),DAY(EOMONTH(DATE(YEAR(Setup!$C$8),MONTH(Setup!$C$8)+INT((($A329-1)+Setup!$C$41)/2),1),0)))),Setup!$C$8+($A329-1)*IF(Setup!$C$7="Every week",7,14)))</f>
        <v>50805</v>
      </c>
      <c r="C329" s="45" t="n">
        <f aca="false">IF(Setup!$C$7="Every month",EDATE(Setup!$C$8,$A329),IF(Setup!$C$7="Twice a month",DATE(YEAR(Setup!$C$8),MONTH(Setup!$C$8)+INT(($A329+Setup!$C$41)/2),MIN(IF(MOD($A329+Setup!$C$41,2)=0,Setup!$C$39,Setup!$C$40),DAY(EOMONTH(DATE(YEAR(Setup!$C$8),MONTH(Setup!$C$8)+INT(($A329+Setup!$C$41)/2),1),0)))),Setup!$C$8+$A329*IF(Setup!$C$7="Every week",7,14)))</f>
        <v>50819</v>
      </c>
      <c r="D329" s="46"/>
      <c r="E329" s="47"/>
      <c r="F329" s="47"/>
      <c r="G329" s="47"/>
      <c r="H329" s="47"/>
      <c r="I329" s="48" t="n">
        <f aca="false">N(Setup!$C$11)+N(E329)</f>
        <v>100</v>
      </c>
      <c r="J329" s="48" t="n">
        <f aca="false">MIN(Setup!$C$37,MAX(I329,0))</f>
        <v>9.23076923076923</v>
      </c>
      <c r="K329" s="48" t="n">
        <f aca="false">MIN(MAX(N(Setup!$C$14)-L328,0),MAX(I329-J329,0))</f>
        <v>0</v>
      </c>
      <c r="L329" s="48" t="n">
        <f aca="false">L328+K329-N(G329)</f>
        <v>500</v>
      </c>
      <c r="M329" s="48" t="n">
        <f aca="false">M328+J329-N(H329)</f>
        <v>2963.07692307691</v>
      </c>
      <c r="N329" s="48" t="n">
        <f aca="false">SUM(BX329:DU329)</f>
        <v>0</v>
      </c>
      <c r="O329" s="48" t="n">
        <f aca="false">SUM(Z329:BW329)-N329</f>
        <v>25</v>
      </c>
      <c r="P329" s="48" t="n">
        <f aca="false">MAX(I329-J329-K329,0)+O329</f>
        <v>115.769230769231</v>
      </c>
      <c r="Q329" s="48" t="n">
        <f aca="false">SUM(DV329:FS329)</f>
        <v>0</v>
      </c>
      <c r="R329" s="49" t="n">
        <f aca="false">N329+J329+K329+Q329</f>
        <v>9.23076923076923</v>
      </c>
      <c r="S329" s="48" t="n">
        <f aca="false">T329-T328-N(F329)+N329+Q329</f>
        <v>0</v>
      </c>
      <c r="T329" s="49" t="n">
        <f aca="false">SUM(FT329:HQ329)</f>
        <v>0</v>
      </c>
      <c r="U329" s="44" t="str">
        <f aca="false">IF(T328&lt;0.005,"",INDEX(Helpers!$C$2:$C$51,IF(_xlfn.MINIFS($DV$6:$FS$6,DV329:FS329,"&gt;0.005")=0,V329,_xlfn.MINIFS($DV$6:$FS$6,DV329:FS329,"&gt;0.005"))))</f>
        <v/>
      </c>
      <c r="V329" s="44" t="n">
        <f aca="false">IF(_xlfn.MINIFS($FT$6:$HQ$6,FT328:HQ328,"&gt;0.005")=0,1,_xlfn.MINIFS($FT$6:$HQ$6,FT328:HQ328,"&gt;0.005"))</f>
        <v>1</v>
      </c>
      <c r="W329" s="44" t="n">
        <f aca="false">IF(AND(D329&lt;&gt;"Paid",T328&gt;0.005),1,0)</f>
        <v>0</v>
      </c>
      <c r="X329" s="48" t="n">
        <f aca="false">SUMPRODUCT(((Helpers!$G$2:$G$51*(1+(Helpers!$D$2:$D$51+0.000000001)/12)^(($B329-Setup!$C$8)/(365.25/12))-Helpers!$E$2:$E$51*((1+(Helpers!$D$2:$D$51+0.000000001)/12)^(($B329-Setup!$C$8)/(365.25/12))-1)/((Helpers!$D$2:$D$51+0.000000001)/12))&gt;0)*(Helpers!$G$2:$G$51*(1+(Helpers!$D$2:$D$51+0.000000001)/12)^(($B329-Setup!$C$8)/(365.25/12))-Helpers!$E$2:$E$51*((1+(Helpers!$D$2:$D$51+0.000000001)/12)^(($B329-Setup!$C$8)/(365.25/12))-1)/((Helpers!$D$2:$D$51+0.000000001)/12)))</f>
        <v>0</v>
      </c>
      <c r="Y329" s="48"/>
      <c r="Z329" s="48" t="n">
        <f aca="false">IF(OR(N(Z$5)=0,Z$6=""),0,Z$5*((DATE(YEAR($B329),MONTH($B329),MIN(Z$6,DAY(EOMONTH($B329,0))))&gt;=$B329)*(DATE(YEAR($B329),MONTH($B329),MIN(Z$6,DAY(EOMONTH($B329,0))))&lt;$C329)+(DATE(YEAR($B329),MONTH($B329)+1,MIN(Z$6,DAY(EOMONTH($B329,1))))&gt;=$B329)*(DATE(YEAR($B329),MONTH($B329)+1,MIN(Z$6,DAY(EOMONTH($B329,1))))&lt;$C329)))</f>
        <v>25</v>
      </c>
      <c r="AA329" s="48" t="n">
        <f aca="false">IF(OR(N(AA$5)=0,AA$6=""),0,AA$5*((DATE(YEAR($B329),MONTH($B329),MIN(AA$6,DAY(EOMONTH($B329,0))))&gt;=$B329)*(DATE(YEAR($B329),MONTH($B329),MIN(AA$6,DAY(EOMONTH($B329,0))))&lt;$C329)+(DATE(YEAR($B329),MONTH($B329)+1,MIN(AA$6,DAY(EOMONTH($B329,1))))&gt;=$B329)*(DATE(YEAR($B329),MONTH($B329)+1,MIN(AA$6,DAY(EOMONTH($B329,1))))&lt;$C329)))</f>
        <v>0</v>
      </c>
      <c r="AB329" s="48" t="n">
        <f aca="false">IF(OR(N(AB$5)=0,AB$6=""),0,AB$5*((DATE(YEAR($B329),MONTH($B329),MIN(AB$6,DAY(EOMONTH($B329,0))))&gt;=$B329)*(DATE(YEAR($B329),MONTH($B329),MIN(AB$6,DAY(EOMONTH($B329,0))))&lt;$C329)+(DATE(YEAR($B329),MONTH($B329)+1,MIN(AB$6,DAY(EOMONTH($B329,1))))&gt;=$B329)*(DATE(YEAR($B329),MONTH($B329)+1,MIN(AB$6,DAY(EOMONTH($B329,1))))&lt;$C329)))</f>
        <v>0</v>
      </c>
      <c r="AC329" s="48" t="n">
        <f aca="false">IF(OR(N(AC$5)=0,AC$6=""),0,AC$5*((DATE(YEAR($B329),MONTH($B329),MIN(AC$6,DAY(EOMONTH($B329,0))))&gt;=$B329)*(DATE(YEAR($B329),MONTH($B329),MIN(AC$6,DAY(EOMONTH($B329,0))))&lt;$C329)+(DATE(YEAR($B329),MONTH($B329)+1,MIN(AC$6,DAY(EOMONTH($B329,1))))&gt;=$B329)*(DATE(YEAR($B329),MONTH($B329)+1,MIN(AC$6,DAY(EOMONTH($B329,1))))&lt;$C329)))</f>
        <v>0</v>
      </c>
      <c r="AD329" s="48" t="n">
        <f aca="false">IF(OR(N(AD$5)=0,AD$6=""),0,AD$5*((DATE(YEAR($B329),MONTH($B329),MIN(AD$6,DAY(EOMONTH($B329,0))))&gt;=$B329)*(DATE(YEAR($B329),MONTH($B329),MIN(AD$6,DAY(EOMONTH($B329,0))))&lt;$C329)+(DATE(YEAR($B329),MONTH($B329)+1,MIN(AD$6,DAY(EOMONTH($B329,1))))&gt;=$B329)*(DATE(YEAR($B329),MONTH($B329)+1,MIN(AD$6,DAY(EOMONTH($B329,1))))&lt;$C329)))</f>
        <v>0</v>
      </c>
      <c r="AE329" s="48" t="n">
        <f aca="false">IF(OR(N(AE$5)=0,AE$6=""),0,AE$5*((DATE(YEAR($B329),MONTH($B329),MIN(AE$6,DAY(EOMONTH($B329,0))))&gt;=$B329)*(DATE(YEAR($B329),MONTH($B329),MIN(AE$6,DAY(EOMONTH($B329,0))))&lt;$C329)+(DATE(YEAR($B329),MONTH($B329)+1,MIN(AE$6,DAY(EOMONTH($B329,1))))&gt;=$B329)*(DATE(YEAR($B329),MONTH($B329)+1,MIN(AE$6,DAY(EOMONTH($B329,1))))&lt;$C329)))</f>
        <v>0</v>
      </c>
      <c r="AF329" s="48" t="n">
        <f aca="false">IF(OR(N(AF$5)=0,AF$6=""),0,AF$5*((DATE(YEAR($B329),MONTH($B329),MIN(AF$6,DAY(EOMONTH($B329,0))))&gt;=$B329)*(DATE(YEAR($B329),MONTH($B329),MIN(AF$6,DAY(EOMONTH($B329,0))))&lt;$C329)+(DATE(YEAR($B329),MONTH($B329)+1,MIN(AF$6,DAY(EOMONTH($B329,1))))&gt;=$B329)*(DATE(YEAR($B329),MONTH($B329)+1,MIN(AF$6,DAY(EOMONTH($B329,1))))&lt;$C329)))</f>
        <v>0</v>
      </c>
      <c r="AG329" s="48" t="n">
        <f aca="false">IF(OR(N(AG$5)=0,AG$6=""),0,AG$5*((DATE(YEAR($B329),MONTH($B329),MIN(AG$6,DAY(EOMONTH($B329,0))))&gt;=$B329)*(DATE(YEAR($B329),MONTH($B329),MIN(AG$6,DAY(EOMONTH($B329,0))))&lt;$C329)+(DATE(YEAR($B329),MONTH($B329)+1,MIN(AG$6,DAY(EOMONTH($B329,1))))&gt;=$B329)*(DATE(YEAR($B329),MONTH($B329)+1,MIN(AG$6,DAY(EOMONTH($B329,1))))&lt;$C329)))</f>
        <v>0</v>
      </c>
      <c r="AH329" s="48" t="n">
        <f aca="false">IF(OR(N(AH$5)=0,AH$6=""),0,AH$5*((DATE(YEAR($B329),MONTH($B329),MIN(AH$6,DAY(EOMONTH($B329,0))))&gt;=$B329)*(DATE(YEAR($B329),MONTH($B329),MIN(AH$6,DAY(EOMONTH($B329,0))))&lt;$C329)+(DATE(YEAR($B329),MONTH($B329)+1,MIN(AH$6,DAY(EOMONTH($B329,1))))&gt;=$B329)*(DATE(YEAR($B329),MONTH($B329)+1,MIN(AH$6,DAY(EOMONTH($B329,1))))&lt;$C329)))</f>
        <v>0</v>
      </c>
      <c r="AI329" s="48" t="n">
        <f aca="false">IF(OR(N(AI$5)=0,AI$6=""),0,AI$5*((DATE(YEAR($B329),MONTH($B329),MIN(AI$6,DAY(EOMONTH($B329,0))))&gt;=$B329)*(DATE(YEAR($B329),MONTH($B329),MIN(AI$6,DAY(EOMONTH($B329,0))))&lt;$C329)+(DATE(YEAR($B329),MONTH($B329)+1,MIN(AI$6,DAY(EOMONTH($B329,1))))&gt;=$B329)*(DATE(YEAR($B329),MONTH($B329)+1,MIN(AI$6,DAY(EOMONTH($B329,1))))&lt;$C329)))</f>
        <v>0</v>
      </c>
      <c r="AJ329" s="48" t="n">
        <f aca="false">IF(OR(N(AJ$5)=0,AJ$6=""),0,AJ$5*((DATE(YEAR($B329),MONTH($B329),MIN(AJ$6,DAY(EOMONTH($B329,0))))&gt;=$B329)*(DATE(YEAR($B329),MONTH($B329),MIN(AJ$6,DAY(EOMONTH($B329,0))))&lt;$C329)+(DATE(YEAR($B329),MONTH($B329)+1,MIN(AJ$6,DAY(EOMONTH($B329,1))))&gt;=$B329)*(DATE(YEAR($B329),MONTH($B329)+1,MIN(AJ$6,DAY(EOMONTH($B329,1))))&lt;$C329)))</f>
        <v>0</v>
      </c>
      <c r="AK329" s="48" t="n">
        <f aca="false">IF(OR(N(AK$5)=0,AK$6=""),0,AK$5*((DATE(YEAR($B329),MONTH($B329),MIN(AK$6,DAY(EOMONTH($B329,0))))&gt;=$B329)*(DATE(YEAR($B329),MONTH($B329),MIN(AK$6,DAY(EOMONTH($B329,0))))&lt;$C329)+(DATE(YEAR($B329),MONTH($B329)+1,MIN(AK$6,DAY(EOMONTH($B329,1))))&gt;=$B329)*(DATE(YEAR($B329),MONTH($B329)+1,MIN(AK$6,DAY(EOMONTH($B329,1))))&lt;$C329)))</f>
        <v>0</v>
      </c>
      <c r="AL329" s="48" t="n">
        <f aca="false">IF(OR(N(AL$5)=0,AL$6=""),0,AL$5*((DATE(YEAR($B329),MONTH($B329),MIN(AL$6,DAY(EOMONTH($B329,0))))&gt;=$B329)*(DATE(YEAR($B329),MONTH($B329),MIN(AL$6,DAY(EOMONTH($B329,0))))&lt;$C329)+(DATE(YEAR($B329),MONTH($B329)+1,MIN(AL$6,DAY(EOMONTH($B329,1))))&gt;=$B329)*(DATE(YEAR($B329),MONTH($B329)+1,MIN(AL$6,DAY(EOMONTH($B329,1))))&lt;$C329)))</f>
        <v>0</v>
      </c>
      <c r="AM329" s="48" t="n">
        <f aca="false">IF(OR(N(AM$5)=0,AM$6=""),0,AM$5*((DATE(YEAR($B329),MONTH($B329),MIN(AM$6,DAY(EOMONTH($B329,0))))&gt;=$B329)*(DATE(YEAR($B329),MONTH($B329),MIN(AM$6,DAY(EOMONTH($B329,0))))&lt;$C329)+(DATE(YEAR($B329),MONTH($B329)+1,MIN(AM$6,DAY(EOMONTH($B329,1))))&gt;=$B329)*(DATE(YEAR($B329),MONTH($B329)+1,MIN(AM$6,DAY(EOMONTH($B329,1))))&lt;$C329)))</f>
        <v>0</v>
      </c>
      <c r="AN329" s="48" t="n">
        <f aca="false">IF(OR(N(AN$5)=0,AN$6=""),0,AN$5*((DATE(YEAR($B329),MONTH($B329),MIN(AN$6,DAY(EOMONTH($B329,0))))&gt;=$B329)*(DATE(YEAR($B329),MONTH($B329),MIN(AN$6,DAY(EOMONTH($B329,0))))&lt;$C329)+(DATE(YEAR($B329),MONTH($B329)+1,MIN(AN$6,DAY(EOMONTH($B329,1))))&gt;=$B329)*(DATE(YEAR($B329),MONTH($B329)+1,MIN(AN$6,DAY(EOMONTH($B329,1))))&lt;$C329)))</f>
        <v>0</v>
      </c>
      <c r="AO329" s="48" t="n">
        <f aca="false">IF(OR(N(AO$5)=0,AO$6=""),0,AO$5*((DATE(YEAR($B329),MONTH($B329),MIN(AO$6,DAY(EOMONTH($B329,0))))&gt;=$B329)*(DATE(YEAR($B329),MONTH($B329),MIN(AO$6,DAY(EOMONTH($B329,0))))&lt;$C329)+(DATE(YEAR($B329),MONTH($B329)+1,MIN(AO$6,DAY(EOMONTH($B329,1))))&gt;=$B329)*(DATE(YEAR($B329),MONTH($B329)+1,MIN(AO$6,DAY(EOMONTH($B329,1))))&lt;$C329)))</f>
        <v>0</v>
      </c>
      <c r="AP329" s="48" t="n">
        <f aca="false">IF(OR(N(AP$5)=0,AP$6=""),0,AP$5*((DATE(YEAR($B329),MONTH($B329),MIN(AP$6,DAY(EOMONTH($B329,0))))&gt;=$B329)*(DATE(YEAR($B329),MONTH($B329),MIN(AP$6,DAY(EOMONTH($B329,0))))&lt;$C329)+(DATE(YEAR($B329),MONTH($B329)+1,MIN(AP$6,DAY(EOMONTH($B329,1))))&gt;=$B329)*(DATE(YEAR($B329),MONTH($B329)+1,MIN(AP$6,DAY(EOMONTH($B329,1))))&lt;$C329)))</f>
        <v>0</v>
      </c>
      <c r="AQ329" s="48" t="n">
        <f aca="false">IF(OR(N(AQ$5)=0,AQ$6=""),0,AQ$5*((DATE(YEAR($B329),MONTH($B329),MIN(AQ$6,DAY(EOMONTH($B329,0))))&gt;=$B329)*(DATE(YEAR($B329),MONTH($B329),MIN(AQ$6,DAY(EOMONTH($B329,0))))&lt;$C329)+(DATE(YEAR($B329),MONTH($B329)+1,MIN(AQ$6,DAY(EOMONTH($B329,1))))&gt;=$B329)*(DATE(YEAR($B329),MONTH($B329)+1,MIN(AQ$6,DAY(EOMONTH($B329,1))))&lt;$C329)))</f>
        <v>0</v>
      </c>
      <c r="AR329" s="48" t="n">
        <f aca="false">IF(OR(N(AR$5)=0,AR$6=""),0,AR$5*((DATE(YEAR($B329),MONTH($B329),MIN(AR$6,DAY(EOMONTH($B329,0))))&gt;=$B329)*(DATE(YEAR($B329),MONTH($B329),MIN(AR$6,DAY(EOMONTH($B329,0))))&lt;$C329)+(DATE(YEAR($B329),MONTH($B329)+1,MIN(AR$6,DAY(EOMONTH($B329,1))))&gt;=$B329)*(DATE(YEAR($B329),MONTH($B329)+1,MIN(AR$6,DAY(EOMONTH($B329,1))))&lt;$C329)))</f>
        <v>0</v>
      </c>
      <c r="AS329" s="48" t="n">
        <f aca="false">IF(OR(N(AS$5)=0,AS$6=""),0,AS$5*((DATE(YEAR($B329),MONTH($B329),MIN(AS$6,DAY(EOMONTH($B329,0))))&gt;=$B329)*(DATE(YEAR($B329),MONTH($B329),MIN(AS$6,DAY(EOMONTH($B329,0))))&lt;$C329)+(DATE(YEAR($B329),MONTH($B329)+1,MIN(AS$6,DAY(EOMONTH($B329,1))))&gt;=$B329)*(DATE(YEAR($B329),MONTH($B329)+1,MIN(AS$6,DAY(EOMONTH($B329,1))))&lt;$C329)))</f>
        <v>0</v>
      </c>
      <c r="AT329" s="48" t="n">
        <f aca="false">IF(OR(N(AT$5)=0,AT$6=""),0,AT$5*((DATE(YEAR($B329),MONTH($B329),MIN(AT$6,DAY(EOMONTH($B329,0))))&gt;=$B329)*(DATE(YEAR($B329),MONTH($B329),MIN(AT$6,DAY(EOMONTH($B329,0))))&lt;$C329)+(DATE(YEAR($B329),MONTH($B329)+1,MIN(AT$6,DAY(EOMONTH($B329,1))))&gt;=$B329)*(DATE(YEAR($B329),MONTH($B329)+1,MIN(AT$6,DAY(EOMONTH($B329,1))))&lt;$C329)))</f>
        <v>0</v>
      </c>
      <c r="AU329" s="48" t="n">
        <f aca="false">IF(OR(N(AU$5)=0,AU$6=""),0,AU$5*((DATE(YEAR($B329),MONTH($B329),MIN(AU$6,DAY(EOMONTH($B329,0))))&gt;=$B329)*(DATE(YEAR($B329),MONTH($B329),MIN(AU$6,DAY(EOMONTH($B329,0))))&lt;$C329)+(DATE(YEAR($B329),MONTH($B329)+1,MIN(AU$6,DAY(EOMONTH($B329,1))))&gt;=$B329)*(DATE(YEAR($B329),MONTH($B329)+1,MIN(AU$6,DAY(EOMONTH($B329,1))))&lt;$C329)))</f>
        <v>0</v>
      </c>
      <c r="AV329" s="48" t="n">
        <f aca="false">IF(OR(N(AV$5)=0,AV$6=""),0,AV$5*((DATE(YEAR($B329),MONTH($B329),MIN(AV$6,DAY(EOMONTH($B329,0))))&gt;=$B329)*(DATE(YEAR($B329),MONTH($B329),MIN(AV$6,DAY(EOMONTH($B329,0))))&lt;$C329)+(DATE(YEAR($B329),MONTH($B329)+1,MIN(AV$6,DAY(EOMONTH($B329,1))))&gt;=$B329)*(DATE(YEAR($B329),MONTH($B329)+1,MIN(AV$6,DAY(EOMONTH($B329,1))))&lt;$C329)))</f>
        <v>0</v>
      </c>
      <c r="AW329" s="48" t="n">
        <f aca="false">IF(OR(N(AW$5)=0,AW$6=""),0,AW$5*((DATE(YEAR($B329),MONTH($B329),MIN(AW$6,DAY(EOMONTH($B329,0))))&gt;=$B329)*(DATE(YEAR($B329),MONTH($B329),MIN(AW$6,DAY(EOMONTH($B329,0))))&lt;$C329)+(DATE(YEAR($B329),MONTH($B329)+1,MIN(AW$6,DAY(EOMONTH($B329,1))))&gt;=$B329)*(DATE(YEAR($B329),MONTH($B329)+1,MIN(AW$6,DAY(EOMONTH($B329,1))))&lt;$C329)))</f>
        <v>0</v>
      </c>
      <c r="AX329" s="48" t="n">
        <f aca="false">IF(OR(N(AX$5)=0,AX$6=""),0,AX$5*((DATE(YEAR($B329),MONTH($B329),MIN(AX$6,DAY(EOMONTH($B329,0))))&gt;=$B329)*(DATE(YEAR($B329),MONTH($B329),MIN(AX$6,DAY(EOMONTH($B329,0))))&lt;$C329)+(DATE(YEAR($B329),MONTH($B329)+1,MIN(AX$6,DAY(EOMONTH($B329,1))))&gt;=$B329)*(DATE(YEAR($B329),MONTH($B329)+1,MIN(AX$6,DAY(EOMONTH($B329,1))))&lt;$C329)))</f>
        <v>0</v>
      </c>
      <c r="AY329" s="48" t="n">
        <f aca="false">IF(OR(N(AY$5)=0,AY$6=""),0,AY$5*((DATE(YEAR($B329),MONTH($B329),MIN(AY$6,DAY(EOMONTH($B329,0))))&gt;=$B329)*(DATE(YEAR($B329),MONTH($B329),MIN(AY$6,DAY(EOMONTH($B329,0))))&lt;$C329)+(DATE(YEAR($B329),MONTH($B329)+1,MIN(AY$6,DAY(EOMONTH($B329,1))))&gt;=$B329)*(DATE(YEAR($B329),MONTH($B329)+1,MIN(AY$6,DAY(EOMONTH($B329,1))))&lt;$C329)))</f>
        <v>0</v>
      </c>
      <c r="AZ329" s="48" t="n">
        <f aca="false">IF(OR(N(AZ$5)=0,AZ$6=""),0,AZ$5*((DATE(YEAR($B329),MONTH($B329),MIN(AZ$6,DAY(EOMONTH($B329,0))))&gt;=$B329)*(DATE(YEAR($B329),MONTH($B329),MIN(AZ$6,DAY(EOMONTH($B329,0))))&lt;$C329)+(DATE(YEAR($B329),MONTH($B329)+1,MIN(AZ$6,DAY(EOMONTH($B329,1))))&gt;=$B329)*(DATE(YEAR($B329),MONTH($B329)+1,MIN(AZ$6,DAY(EOMONTH($B329,1))))&lt;$C329)))</f>
        <v>0</v>
      </c>
      <c r="BA329" s="48" t="n">
        <f aca="false">IF(OR(N(BA$5)=0,BA$6=""),0,BA$5*((DATE(YEAR($B329),MONTH($B329),MIN(BA$6,DAY(EOMONTH($B329,0))))&gt;=$B329)*(DATE(YEAR($B329),MONTH($B329),MIN(BA$6,DAY(EOMONTH($B329,0))))&lt;$C329)+(DATE(YEAR($B329),MONTH($B329)+1,MIN(BA$6,DAY(EOMONTH($B329,1))))&gt;=$B329)*(DATE(YEAR($B329),MONTH($B329)+1,MIN(BA$6,DAY(EOMONTH($B329,1))))&lt;$C329)))</f>
        <v>0</v>
      </c>
      <c r="BB329" s="48" t="n">
        <f aca="false">IF(OR(N(BB$5)=0,BB$6=""),0,BB$5*((DATE(YEAR($B329),MONTH($B329),MIN(BB$6,DAY(EOMONTH($B329,0))))&gt;=$B329)*(DATE(YEAR($B329),MONTH($B329),MIN(BB$6,DAY(EOMONTH($B329,0))))&lt;$C329)+(DATE(YEAR($B329),MONTH($B329)+1,MIN(BB$6,DAY(EOMONTH($B329,1))))&gt;=$B329)*(DATE(YEAR($B329),MONTH($B329)+1,MIN(BB$6,DAY(EOMONTH($B329,1))))&lt;$C329)))</f>
        <v>0</v>
      </c>
      <c r="BC329" s="48" t="n">
        <f aca="false">IF(OR(N(BC$5)=0,BC$6=""),0,BC$5*((DATE(YEAR($B329),MONTH($B329),MIN(BC$6,DAY(EOMONTH($B329,0))))&gt;=$B329)*(DATE(YEAR($B329),MONTH($B329),MIN(BC$6,DAY(EOMONTH($B329,0))))&lt;$C329)+(DATE(YEAR($B329),MONTH($B329)+1,MIN(BC$6,DAY(EOMONTH($B329,1))))&gt;=$B329)*(DATE(YEAR($B329),MONTH($B329)+1,MIN(BC$6,DAY(EOMONTH($B329,1))))&lt;$C329)))</f>
        <v>0</v>
      </c>
      <c r="BD329" s="48" t="n">
        <f aca="false">IF(OR(N(BD$5)=0,BD$6=""),0,BD$5*((DATE(YEAR($B329),MONTH($B329),MIN(BD$6,DAY(EOMONTH($B329,0))))&gt;=$B329)*(DATE(YEAR($B329),MONTH($B329),MIN(BD$6,DAY(EOMONTH($B329,0))))&lt;$C329)+(DATE(YEAR($B329),MONTH($B329)+1,MIN(BD$6,DAY(EOMONTH($B329,1))))&gt;=$B329)*(DATE(YEAR($B329),MONTH($B329)+1,MIN(BD$6,DAY(EOMONTH($B329,1))))&lt;$C329)))</f>
        <v>0</v>
      </c>
      <c r="BE329" s="48" t="n">
        <f aca="false">IF(OR(N(BE$5)=0,BE$6=""),0,BE$5*((DATE(YEAR($B329),MONTH($B329),MIN(BE$6,DAY(EOMONTH($B329,0))))&gt;=$B329)*(DATE(YEAR($B329),MONTH($B329),MIN(BE$6,DAY(EOMONTH($B329,0))))&lt;$C329)+(DATE(YEAR($B329),MONTH($B329)+1,MIN(BE$6,DAY(EOMONTH($B329,1))))&gt;=$B329)*(DATE(YEAR($B329),MONTH($B329)+1,MIN(BE$6,DAY(EOMONTH($B329,1))))&lt;$C329)))</f>
        <v>0</v>
      </c>
      <c r="BF329" s="48" t="n">
        <f aca="false">IF(OR(N(BF$5)=0,BF$6=""),0,BF$5*((DATE(YEAR($B329),MONTH($B329),MIN(BF$6,DAY(EOMONTH($B329,0))))&gt;=$B329)*(DATE(YEAR($B329),MONTH($B329),MIN(BF$6,DAY(EOMONTH($B329,0))))&lt;$C329)+(DATE(YEAR($B329),MONTH($B329)+1,MIN(BF$6,DAY(EOMONTH($B329,1))))&gt;=$B329)*(DATE(YEAR($B329),MONTH($B329)+1,MIN(BF$6,DAY(EOMONTH($B329,1))))&lt;$C329)))</f>
        <v>0</v>
      </c>
      <c r="BG329" s="48" t="n">
        <f aca="false">IF(OR(N(BG$5)=0,BG$6=""),0,BG$5*((DATE(YEAR($B329),MONTH($B329),MIN(BG$6,DAY(EOMONTH($B329,0))))&gt;=$B329)*(DATE(YEAR($B329),MONTH($B329),MIN(BG$6,DAY(EOMONTH($B329,0))))&lt;$C329)+(DATE(YEAR($B329),MONTH($B329)+1,MIN(BG$6,DAY(EOMONTH($B329,1))))&gt;=$B329)*(DATE(YEAR($B329),MONTH($B329)+1,MIN(BG$6,DAY(EOMONTH($B329,1))))&lt;$C329)))</f>
        <v>0</v>
      </c>
      <c r="BH329" s="48" t="n">
        <f aca="false">IF(OR(N(BH$5)=0,BH$6=""),0,BH$5*((DATE(YEAR($B329),MONTH($B329),MIN(BH$6,DAY(EOMONTH($B329,0))))&gt;=$B329)*(DATE(YEAR($B329),MONTH($B329),MIN(BH$6,DAY(EOMONTH($B329,0))))&lt;$C329)+(DATE(YEAR($B329),MONTH($B329)+1,MIN(BH$6,DAY(EOMONTH($B329,1))))&gt;=$B329)*(DATE(YEAR($B329),MONTH($B329)+1,MIN(BH$6,DAY(EOMONTH($B329,1))))&lt;$C329)))</f>
        <v>0</v>
      </c>
      <c r="BI329" s="48" t="n">
        <f aca="false">IF(OR(N(BI$5)=0,BI$6=""),0,BI$5*((DATE(YEAR($B329),MONTH($B329),MIN(BI$6,DAY(EOMONTH($B329,0))))&gt;=$B329)*(DATE(YEAR($B329),MONTH($B329),MIN(BI$6,DAY(EOMONTH($B329,0))))&lt;$C329)+(DATE(YEAR($B329),MONTH($B329)+1,MIN(BI$6,DAY(EOMONTH($B329,1))))&gt;=$B329)*(DATE(YEAR($B329),MONTH($B329)+1,MIN(BI$6,DAY(EOMONTH($B329,1))))&lt;$C329)))</f>
        <v>0</v>
      </c>
      <c r="BJ329" s="48" t="n">
        <f aca="false">IF(OR(N(BJ$5)=0,BJ$6=""),0,BJ$5*((DATE(YEAR($B329),MONTH($B329),MIN(BJ$6,DAY(EOMONTH($B329,0))))&gt;=$B329)*(DATE(YEAR($B329),MONTH($B329),MIN(BJ$6,DAY(EOMONTH($B329,0))))&lt;$C329)+(DATE(YEAR($B329),MONTH($B329)+1,MIN(BJ$6,DAY(EOMONTH($B329,1))))&gt;=$B329)*(DATE(YEAR($B329),MONTH($B329)+1,MIN(BJ$6,DAY(EOMONTH($B329,1))))&lt;$C329)))</f>
        <v>0</v>
      </c>
      <c r="BK329" s="48" t="n">
        <f aca="false">IF(OR(N(BK$5)=0,BK$6=""),0,BK$5*((DATE(YEAR($B329),MONTH($B329),MIN(BK$6,DAY(EOMONTH($B329,0))))&gt;=$B329)*(DATE(YEAR($B329),MONTH($B329),MIN(BK$6,DAY(EOMONTH($B329,0))))&lt;$C329)+(DATE(YEAR($B329),MONTH($B329)+1,MIN(BK$6,DAY(EOMONTH($B329,1))))&gt;=$B329)*(DATE(YEAR($B329),MONTH($B329)+1,MIN(BK$6,DAY(EOMONTH($B329,1))))&lt;$C329)))</f>
        <v>0</v>
      </c>
      <c r="BL329" s="48" t="n">
        <f aca="false">IF(OR(N(BL$5)=0,BL$6=""),0,BL$5*((DATE(YEAR($B329),MONTH($B329),MIN(BL$6,DAY(EOMONTH($B329,0))))&gt;=$B329)*(DATE(YEAR($B329),MONTH($B329),MIN(BL$6,DAY(EOMONTH($B329,0))))&lt;$C329)+(DATE(YEAR($B329),MONTH($B329)+1,MIN(BL$6,DAY(EOMONTH($B329,1))))&gt;=$B329)*(DATE(YEAR($B329),MONTH($B329)+1,MIN(BL$6,DAY(EOMONTH($B329,1))))&lt;$C329)))</f>
        <v>0</v>
      </c>
      <c r="BM329" s="48" t="n">
        <f aca="false">IF(OR(N(BM$5)=0,BM$6=""),0,BM$5*((DATE(YEAR($B329),MONTH($B329),MIN(BM$6,DAY(EOMONTH($B329,0))))&gt;=$B329)*(DATE(YEAR($B329),MONTH($B329),MIN(BM$6,DAY(EOMONTH($B329,0))))&lt;$C329)+(DATE(YEAR($B329),MONTH($B329)+1,MIN(BM$6,DAY(EOMONTH($B329,1))))&gt;=$B329)*(DATE(YEAR($B329),MONTH($B329)+1,MIN(BM$6,DAY(EOMONTH($B329,1))))&lt;$C329)))</f>
        <v>0</v>
      </c>
      <c r="BN329" s="48" t="n">
        <f aca="false">IF(OR(N(BN$5)=0,BN$6=""),0,BN$5*((DATE(YEAR($B329),MONTH($B329),MIN(BN$6,DAY(EOMONTH($B329,0))))&gt;=$B329)*(DATE(YEAR($B329),MONTH($B329),MIN(BN$6,DAY(EOMONTH($B329,0))))&lt;$C329)+(DATE(YEAR($B329),MONTH($B329)+1,MIN(BN$6,DAY(EOMONTH($B329,1))))&gt;=$B329)*(DATE(YEAR($B329),MONTH($B329)+1,MIN(BN$6,DAY(EOMONTH($B329,1))))&lt;$C329)))</f>
        <v>0</v>
      </c>
      <c r="BO329" s="48" t="n">
        <f aca="false">IF(OR(N(BO$5)=0,BO$6=""),0,BO$5*((DATE(YEAR($B329),MONTH($B329),MIN(BO$6,DAY(EOMONTH($B329,0))))&gt;=$B329)*(DATE(YEAR($B329),MONTH($B329),MIN(BO$6,DAY(EOMONTH($B329,0))))&lt;$C329)+(DATE(YEAR($B329),MONTH($B329)+1,MIN(BO$6,DAY(EOMONTH($B329,1))))&gt;=$B329)*(DATE(YEAR($B329),MONTH($B329)+1,MIN(BO$6,DAY(EOMONTH($B329,1))))&lt;$C329)))</f>
        <v>0</v>
      </c>
      <c r="BP329" s="48" t="n">
        <f aca="false">IF(OR(N(BP$5)=0,BP$6=""),0,BP$5*((DATE(YEAR($B329),MONTH($B329),MIN(BP$6,DAY(EOMONTH($B329,0))))&gt;=$B329)*(DATE(YEAR($B329),MONTH($B329),MIN(BP$6,DAY(EOMONTH($B329,0))))&lt;$C329)+(DATE(YEAR($B329),MONTH($B329)+1,MIN(BP$6,DAY(EOMONTH($B329,1))))&gt;=$B329)*(DATE(YEAR($B329),MONTH($B329)+1,MIN(BP$6,DAY(EOMONTH($B329,1))))&lt;$C329)))</f>
        <v>0</v>
      </c>
      <c r="BQ329" s="48" t="n">
        <f aca="false">IF(OR(N(BQ$5)=0,BQ$6=""),0,BQ$5*((DATE(YEAR($B329),MONTH($B329),MIN(BQ$6,DAY(EOMONTH($B329,0))))&gt;=$B329)*(DATE(YEAR($B329),MONTH($B329),MIN(BQ$6,DAY(EOMONTH($B329,0))))&lt;$C329)+(DATE(YEAR($B329),MONTH($B329)+1,MIN(BQ$6,DAY(EOMONTH($B329,1))))&gt;=$B329)*(DATE(YEAR($B329),MONTH($B329)+1,MIN(BQ$6,DAY(EOMONTH($B329,1))))&lt;$C329)))</f>
        <v>0</v>
      </c>
      <c r="BR329" s="48" t="n">
        <f aca="false">IF(OR(N(BR$5)=0,BR$6=""),0,BR$5*((DATE(YEAR($B329),MONTH($B329),MIN(BR$6,DAY(EOMONTH($B329,0))))&gt;=$B329)*(DATE(YEAR($B329),MONTH($B329),MIN(BR$6,DAY(EOMONTH($B329,0))))&lt;$C329)+(DATE(YEAR($B329),MONTH($B329)+1,MIN(BR$6,DAY(EOMONTH($B329,1))))&gt;=$B329)*(DATE(YEAR($B329),MONTH($B329)+1,MIN(BR$6,DAY(EOMONTH($B329,1))))&lt;$C329)))</f>
        <v>0</v>
      </c>
      <c r="BS329" s="48" t="n">
        <f aca="false">IF(OR(N(BS$5)=0,BS$6=""),0,BS$5*((DATE(YEAR($B329),MONTH($B329),MIN(BS$6,DAY(EOMONTH($B329,0))))&gt;=$B329)*(DATE(YEAR($B329),MONTH($B329),MIN(BS$6,DAY(EOMONTH($B329,0))))&lt;$C329)+(DATE(YEAR($B329),MONTH($B329)+1,MIN(BS$6,DAY(EOMONTH($B329,1))))&gt;=$B329)*(DATE(YEAR($B329),MONTH($B329)+1,MIN(BS$6,DAY(EOMONTH($B329,1))))&lt;$C329)))</f>
        <v>0</v>
      </c>
      <c r="BT329" s="48" t="n">
        <f aca="false">IF(OR(N(BT$5)=0,BT$6=""),0,BT$5*((DATE(YEAR($B329),MONTH($B329),MIN(BT$6,DAY(EOMONTH($B329,0))))&gt;=$B329)*(DATE(YEAR($B329),MONTH($B329),MIN(BT$6,DAY(EOMONTH($B329,0))))&lt;$C329)+(DATE(YEAR($B329),MONTH($B329)+1,MIN(BT$6,DAY(EOMONTH($B329,1))))&gt;=$B329)*(DATE(YEAR($B329),MONTH($B329)+1,MIN(BT$6,DAY(EOMONTH($B329,1))))&lt;$C329)))</f>
        <v>0</v>
      </c>
      <c r="BU329" s="48" t="n">
        <f aca="false">IF(OR(N(BU$5)=0,BU$6=""),0,BU$5*((DATE(YEAR($B329),MONTH($B329),MIN(BU$6,DAY(EOMONTH($B329,0))))&gt;=$B329)*(DATE(YEAR($B329),MONTH($B329),MIN(BU$6,DAY(EOMONTH($B329,0))))&lt;$C329)+(DATE(YEAR($B329),MONTH($B329)+1,MIN(BU$6,DAY(EOMONTH($B329,1))))&gt;=$B329)*(DATE(YEAR($B329),MONTH($B329)+1,MIN(BU$6,DAY(EOMONTH($B329,1))))&lt;$C329)))</f>
        <v>0</v>
      </c>
      <c r="BV329" s="48" t="n">
        <f aca="false">IF(OR(N(BV$5)=0,BV$6=""),0,BV$5*((DATE(YEAR($B329),MONTH($B329),MIN(BV$6,DAY(EOMONTH($B329,0))))&gt;=$B329)*(DATE(YEAR($B329),MONTH($B329),MIN(BV$6,DAY(EOMONTH($B329,0))))&lt;$C329)+(DATE(YEAR($B329),MONTH($B329)+1,MIN(BV$6,DAY(EOMONTH($B329,1))))&gt;=$B329)*(DATE(YEAR($B329),MONTH($B329)+1,MIN(BV$6,DAY(EOMONTH($B329,1))))&lt;$C329)))</f>
        <v>0</v>
      </c>
      <c r="BW329" s="48" t="n">
        <f aca="false">IF(OR(N(BW$5)=0,BW$6=""),0,BW$5*((DATE(YEAR($B329),MONTH($B329),MIN(BW$6,DAY(EOMONTH($B329,0))))&gt;=$B329)*(DATE(YEAR($B329),MONTH($B329),MIN(BW$6,DAY(EOMONTH($B329,0))))&lt;$C329)+(DATE(YEAR($B329),MONTH($B329)+1,MIN(BW$6,DAY(EOMONTH($B329,1))))&gt;=$B329)*(DATE(YEAR($B329),MONTH($B329)+1,MIN(BW$6,DAY(EOMONTH($B329,1))))&lt;$C329)))</f>
        <v>0</v>
      </c>
      <c r="BX329" s="48" t="n">
        <f aca="false">MIN(Z329,(FT328*(1+FT$5/Setup!$C$36)+IF($V329=1,N($F329),0)))</f>
        <v>0</v>
      </c>
      <c r="BY329" s="48" t="n">
        <f aca="false">MIN(AA329,(FU328*(1+FU$5/Setup!$C$36)+IF($V329=2,N($F329),0)))</f>
        <v>0</v>
      </c>
      <c r="BZ329" s="48" t="n">
        <f aca="false">MIN(AB329,(FV328*(1+FV$5/Setup!$C$36)+IF($V329=3,N($F329),0)))</f>
        <v>0</v>
      </c>
      <c r="CA329" s="48" t="n">
        <f aca="false">MIN(AC329,(FW328*(1+FW$5/Setup!$C$36)+IF($V329=4,N($F329),0)))</f>
        <v>0</v>
      </c>
      <c r="CB329" s="48" t="n">
        <f aca="false">MIN(AD329,(FX328*(1+FX$5/Setup!$C$36)+IF($V329=5,N($F329),0)))</f>
        <v>0</v>
      </c>
      <c r="CC329" s="48" t="n">
        <f aca="false">MIN(AE329,(FY328*(1+FY$5/Setup!$C$36)+IF($V329=6,N($F329),0)))</f>
        <v>0</v>
      </c>
      <c r="CD329" s="48" t="n">
        <f aca="false">MIN(AF329,(FZ328*(1+FZ$5/Setup!$C$36)+IF($V329=7,N($F329),0)))</f>
        <v>0</v>
      </c>
      <c r="CE329" s="48" t="n">
        <f aca="false">MIN(AG329,(GA328*(1+GA$5/Setup!$C$36)+IF($V329=8,N($F329),0)))</f>
        <v>0</v>
      </c>
      <c r="CF329" s="48" t="n">
        <f aca="false">MIN(AH329,(GB328*(1+GB$5/Setup!$C$36)+IF($V329=9,N($F329),0)))</f>
        <v>0</v>
      </c>
      <c r="CG329" s="48" t="n">
        <f aca="false">MIN(AI329,(GC328*(1+GC$5/Setup!$C$36)+IF($V329=10,N($F329),0)))</f>
        <v>0</v>
      </c>
      <c r="CH329" s="48" t="n">
        <f aca="false">MIN(AJ329,(GD328*(1+GD$5/Setup!$C$36)+IF($V329=11,N($F329),0)))</f>
        <v>0</v>
      </c>
      <c r="CI329" s="48" t="n">
        <f aca="false">MIN(AK329,(GE328*(1+GE$5/Setup!$C$36)+IF($V329=12,N($F329),0)))</f>
        <v>0</v>
      </c>
      <c r="CJ329" s="48" t="n">
        <f aca="false">MIN(AL329,(GF328*(1+GF$5/Setup!$C$36)+IF($V329=13,N($F329),0)))</f>
        <v>0</v>
      </c>
      <c r="CK329" s="48" t="n">
        <f aca="false">MIN(AM329,(GG328*(1+GG$5/Setup!$C$36)+IF($V329=14,N($F329),0)))</f>
        <v>0</v>
      </c>
      <c r="CL329" s="48" t="n">
        <f aca="false">MIN(AN329,(GH328*(1+GH$5/Setup!$C$36)+IF($V329=15,N($F329),0)))</f>
        <v>0</v>
      </c>
      <c r="CM329" s="48" t="n">
        <f aca="false">MIN(AO329,(GI328*(1+GI$5/Setup!$C$36)+IF($V329=16,N($F329),0)))</f>
        <v>0</v>
      </c>
      <c r="CN329" s="48" t="n">
        <f aca="false">MIN(AP329,(GJ328*(1+GJ$5/Setup!$C$36)+IF($V329=17,N($F329),0)))</f>
        <v>0</v>
      </c>
      <c r="CO329" s="48" t="n">
        <f aca="false">MIN(AQ329,(GK328*(1+GK$5/Setup!$C$36)+IF($V329=18,N($F329),0)))</f>
        <v>0</v>
      </c>
      <c r="CP329" s="48" t="n">
        <f aca="false">MIN(AR329,(GL328*(1+GL$5/Setup!$C$36)+IF($V329=19,N($F329),0)))</f>
        <v>0</v>
      </c>
      <c r="CQ329" s="48" t="n">
        <f aca="false">MIN(AS329,(GM328*(1+GM$5/Setup!$C$36)+IF($V329=20,N($F329),0)))</f>
        <v>0</v>
      </c>
      <c r="CR329" s="48" t="n">
        <f aca="false">MIN(AT329,(GN328*(1+GN$5/Setup!$C$36)+IF($V329=21,N($F329),0)))</f>
        <v>0</v>
      </c>
      <c r="CS329" s="48" t="n">
        <f aca="false">MIN(AU329,(GO328*(1+GO$5/Setup!$C$36)+IF($V329=22,N($F329),0)))</f>
        <v>0</v>
      </c>
      <c r="CT329" s="48" t="n">
        <f aca="false">MIN(AV329,(GP328*(1+GP$5/Setup!$C$36)+IF($V329=23,N($F329),0)))</f>
        <v>0</v>
      </c>
      <c r="CU329" s="48" t="n">
        <f aca="false">MIN(AW329,(GQ328*(1+GQ$5/Setup!$C$36)+IF($V329=24,N($F329),0)))</f>
        <v>0</v>
      </c>
      <c r="CV329" s="48" t="n">
        <f aca="false">MIN(AX329,(GR328*(1+GR$5/Setup!$C$36)+IF($V329=25,N($F329),0)))</f>
        <v>0</v>
      </c>
      <c r="CW329" s="48" t="n">
        <f aca="false">MIN(AY329,(GS328*(1+GS$5/Setup!$C$36)+IF($V329=26,N($F329),0)))</f>
        <v>0</v>
      </c>
      <c r="CX329" s="48" t="n">
        <f aca="false">MIN(AZ329,(GT328*(1+GT$5/Setup!$C$36)+IF($V329=27,N($F329),0)))</f>
        <v>0</v>
      </c>
      <c r="CY329" s="48" t="n">
        <f aca="false">MIN(BA329,(GU328*(1+GU$5/Setup!$C$36)+IF($V329=28,N($F329),0)))</f>
        <v>0</v>
      </c>
      <c r="CZ329" s="48" t="n">
        <f aca="false">MIN(BB329,(GV328*(1+GV$5/Setup!$C$36)+IF($V329=29,N($F329),0)))</f>
        <v>0</v>
      </c>
      <c r="DA329" s="48" t="n">
        <f aca="false">MIN(BC329,(GW328*(1+GW$5/Setup!$C$36)+IF($V329=30,N($F329),0)))</f>
        <v>0</v>
      </c>
      <c r="DB329" s="48" t="n">
        <f aca="false">MIN(BD329,(GX328*(1+GX$5/Setup!$C$36)+IF($V329=31,N($F329),0)))</f>
        <v>0</v>
      </c>
      <c r="DC329" s="48" t="n">
        <f aca="false">MIN(BE329,(GY328*(1+GY$5/Setup!$C$36)+IF($V329=32,N($F329),0)))</f>
        <v>0</v>
      </c>
      <c r="DD329" s="48" t="n">
        <f aca="false">MIN(BF329,(GZ328*(1+GZ$5/Setup!$C$36)+IF($V329=33,N($F329),0)))</f>
        <v>0</v>
      </c>
      <c r="DE329" s="48" t="n">
        <f aca="false">MIN(BG329,(HA328*(1+HA$5/Setup!$C$36)+IF($V329=34,N($F329),0)))</f>
        <v>0</v>
      </c>
      <c r="DF329" s="48" t="n">
        <f aca="false">MIN(BH329,(HB328*(1+HB$5/Setup!$C$36)+IF($V329=35,N($F329),0)))</f>
        <v>0</v>
      </c>
      <c r="DG329" s="48" t="n">
        <f aca="false">MIN(BI329,(HC328*(1+HC$5/Setup!$C$36)+IF($V329=36,N($F329),0)))</f>
        <v>0</v>
      </c>
      <c r="DH329" s="48" t="n">
        <f aca="false">MIN(BJ329,(HD328*(1+HD$5/Setup!$C$36)+IF($V329=37,N($F329),0)))</f>
        <v>0</v>
      </c>
      <c r="DI329" s="48" t="n">
        <f aca="false">MIN(BK329,(HE328*(1+HE$5/Setup!$C$36)+IF($V329=38,N($F329),0)))</f>
        <v>0</v>
      </c>
      <c r="DJ329" s="48" t="n">
        <f aca="false">MIN(BL329,(HF328*(1+HF$5/Setup!$C$36)+IF($V329=39,N($F329),0)))</f>
        <v>0</v>
      </c>
      <c r="DK329" s="48" t="n">
        <f aca="false">MIN(BM329,(HG328*(1+HG$5/Setup!$C$36)+IF($V329=40,N($F329),0)))</f>
        <v>0</v>
      </c>
      <c r="DL329" s="48" t="n">
        <f aca="false">MIN(BN329,(HH328*(1+HH$5/Setup!$C$36)+IF($V329=41,N($F329),0)))</f>
        <v>0</v>
      </c>
      <c r="DM329" s="48" t="n">
        <f aca="false">MIN(BO329,(HI328*(1+HI$5/Setup!$C$36)+IF($V329=42,N($F329),0)))</f>
        <v>0</v>
      </c>
      <c r="DN329" s="48" t="n">
        <f aca="false">MIN(BP329,(HJ328*(1+HJ$5/Setup!$C$36)+IF($V329=43,N($F329),0)))</f>
        <v>0</v>
      </c>
      <c r="DO329" s="48" t="n">
        <f aca="false">MIN(BQ329,(HK328*(1+HK$5/Setup!$C$36)+IF($V329=44,N($F329),0)))</f>
        <v>0</v>
      </c>
      <c r="DP329" s="48" t="n">
        <f aca="false">MIN(BR329,(HL328*(1+HL$5/Setup!$C$36)+IF($V329=45,N($F329),0)))</f>
        <v>0</v>
      </c>
      <c r="DQ329" s="48" t="n">
        <f aca="false">MIN(BS329,(HM328*(1+HM$5/Setup!$C$36)+IF($V329=46,N($F329),0)))</f>
        <v>0</v>
      </c>
      <c r="DR329" s="48" t="n">
        <f aca="false">MIN(BT329,(HN328*(1+HN$5/Setup!$C$36)+IF($V329=47,N($F329),0)))</f>
        <v>0</v>
      </c>
      <c r="DS329" s="48" t="n">
        <f aca="false">MIN(BU329,(HO328*(1+HO$5/Setup!$C$36)+IF($V329=48,N($F329),0)))</f>
        <v>0</v>
      </c>
      <c r="DT329" s="48" t="n">
        <f aca="false">MIN(BV329,(HP328*(1+HP$5/Setup!$C$36)+IF($V329=49,N($F329),0)))</f>
        <v>0</v>
      </c>
      <c r="DU329" s="48" t="n">
        <f aca="false">MIN(BW329,(HQ328*(1+HQ$5/Setup!$C$36)+IF($V329=50,N($F329),0)))</f>
        <v>0</v>
      </c>
      <c r="DV329" s="48" t="n">
        <f aca="false">MIN(MAX((FT328*(1+FT$5/Setup!$C$36)+IF($V329=1,N($F329),0))-BX329,0),MAX($P329-0,0))</f>
        <v>0</v>
      </c>
      <c r="DW329" s="48" t="n">
        <f aca="false">MIN(MAX((FU328*(1+FU$5/Setup!$C$36)+IF($V329=2,N($F329),0))-BY329,0),MAX($P329-SUM(DV329:DV329),0))</f>
        <v>0</v>
      </c>
      <c r="DX329" s="48" t="n">
        <f aca="false">MIN(MAX((FV328*(1+FV$5/Setup!$C$36)+IF($V329=3,N($F329),0))-BZ329,0),MAX($P329-SUM(DV329:DW329),0))</f>
        <v>0</v>
      </c>
      <c r="DY329" s="48" t="n">
        <f aca="false">MIN(MAX((FW328*(1+FW$5/Setup!$C$36)+IF($V329=4,N($F329),0))-CA329,0),MAX($P329-SUM(DV329:DX329),0))</f>
        <v>0</v>
      </c>
      <c r="DZ329" s="48" t="n">
        <f aca="false">MIN(MAX((FX328*(1+FX$5/Setup!$C$36)+IF($V329=5,N($F329),0))-CB329,0),MAX($P329-SUM(DV329:DY329),0))</f>
        <v>0</v>
      </c>
      <c r="EA329" s="48" t="n">
        <f aca="false">MIN(MAX((FY328*(1+FY$5/Setup!$C$36)+IF($V329=6,N($F329),0))-CC329,0),MAX($P329-SUM(DV329:DZ329),0))</f>
        <v>0</v>
      </c>
      <c r="EB329" s="48" t="n">
        <f aca="false">MIN(MAX((FZ328*(1+FZ$5/Setup!$C$36)+IF($V329=7,N($F329),0))-CD329,0),MAX($P329-SUM(DV329:EA329),0))</f>
        <v>0</v>
      </c>
      <c r="EC329" s="48" t="n">
        <f aca="false">MIN(MAX((GA328*(1+GA$5/Setup!$C$36)+IF($V329=8,N($F329),0))-CE329,0),MAX($P329-SUM(DV329:EB329),0))</f>
        <v>0</v>
      </c>
      <c r="ED329" s="48" t="n">
        <f aca="false">MIN(MAX((GB328*(1+GB$5/Setup!$C$36)+IF($V329=9,N($F329),0))-CF329,0),MAX($P329-SUM(DV329:EC329),0))</f>
        <v>0</v>
      </c>
      <c r="EE329" s="48" t="n">
        <f aca="false">MIN(MAX((GC328*(1+GC$5/Setup!$C$36)+IF($V329=10,N($F329),0))-CG329,0),MAX($P329-SUM(DV329:ED329),0))</f>
        <v>0</v>
      </c>
      <c r="EF329" s="48" t="n">
        <f aca="false">MIN(MAX((GD328*(1+GD$5/Setup!$C$36)+IF($V329=11,N($F329),0))-CH329,0),MAX($P329-SUM(DV329:EE329),0))</f>
        <v>0</v>
      </c>
      <c r="EG329" s="48" t="n">
        <f aca="false">MIN(MAX((GE328*(1+GE$5/Setup!$C$36)+IF($V329=12,N($F329),0))-CI329,0),MAX($P329-SUM(DV329:EF329),0))</f>
        <v>0</v>
      </c>
      <c r="EH329" s="48" t="n">
        <f aca="false">MIN(MAX((GF328*(1+GF$5/Setup!$C$36)+IF($V329=13,N($F329),0))-CJ329,0),MAX($P329-SUM(DV329:EG329),0))</f>
        <v>0</v>
      </c>
      <c r="EI329" s="48" t="n">
        <f aca="false">MIN(MAX((GG328*(1+GG$5/Setup!$C$36)+IF($V329=14,N($F329),0))-CK329,0),MAX($P329-SUM(DV329:EH329),0))</f>
        <v>0</v>
      </c>
      <c r="EJ329" s="48" t="n">
        <f aca="false">MIN(MAX((GH328*(1+GH$5/Setup!$C$36)+IF($V329=15,N($F329),0))-CL329,0),MAX($P329-SUM(DV329:EI329),0))</f>
        <v>0</v>
      </c>
      <c r="EK329" s="48" t="n">
        <f aca="false">MIN(MAX((GI328*(1+GI$5/Setup!$C$36)+IF($V329=16,N($F329),0))-CM329,0),MAX($P329-SUM(DV329:EJ329),0))</f>
        <v>0</v>
      </c>
      <c r="EL329" s="48" t="n">
        <f aca="false">MIN(MAX((GJ328*(1+GJ$5/Setup!$C$36)+IF($V329=17,N($F329),0))-CN329,0),MAX($P329-SUM(DV329:EK329),0))</f>
        <v>0</v>
      </c>
      <c r="EM329" s="48" t="n">
        <f aca="false">MIN(MAX((GK328*(1+GK$5/Setup!$C$36)+IF($V329=18,N($F329),0))-CO329,0),MAX($P329-SUM(DV329:EL329),0))</f>
        <v>0</v>
      </c>
      <c r="EN329" s="48" t="n">
        <f aca="false">MIN(MAX((GL328*(1+GL$5/Setup!$C$36)+IF($V329=19,N($F329),0))-CP329,0),MAX($P329-SUM(DV329:EM329),0))</f>
        <v>0</v>
      </c>
      <c r="EO329" s="48" t="n">
        <f aca="false">MIN(MAX((GM328*(1+GM$5/Setup!$C$36)+IF($V329=20,N($F329),0))-CQ329,0),MAX($P329-SUM(DV329:EN329),0))</f>
        <v>0</v>
      </c>
      <c r="EP329" s="48" t="n">
        <f aca="false">MIN(MAX((GN328*(1+GN$5/Setup!$C$36)+IF($V329=21,N($F329),0))-CR329,0),MAX($P329-SUM(DV329:EO329),0))</f>
        <v>0</v>
      </c>
      <c r="EQ329" s="48" t="n">
        <f aca="false">MIN(MAX((GO328*(1+GO$5/Setup!$C$36)+IF($V329=22,N($F329),0))-CS329,0),MAX($P329-SUM(DV329:EP329),0))</f>
        <v>0</v>
      </c>
      <c r="ER329" s="48" t="n">
        <f aca="false">MIN(MAX((GP328*(1+GP$5/Setup!$C$36)+IF($V329=23,N($F329),0))-CT329,0),MAX($P329-SUM(DV329:EQ329),0))</f>
        <v>0</v>
      </c>
      <c r="ES329" s="48" t="n">
        <f aca="false">MIN(MAX((GQ328*(1+GQ$5/Setup!$C$36)+IF($V329=24,N($F329),0))-CU329,0),MAX($P329-SUM(DV329:ER329),0))</f>
        <v>0</v>
      </c>
      <c r="ET329" s="48" t="n">
        <f aca="false">MIN(MAX((GR328*(1+GR$5/Setup!$C$36)+IF($V329=25,N($F329),0))-CV329,0),MAX($P329-SUM(DV329:ES329),0))</f>
        <v>0</v>
      </c>
      <c r="EU329" s="48" t="n">
        <f aca="false">MIN(MAX((GS328*(1+GS$5/Setup!$C$36)+IF($V329=26,N($F329),0))-CW329,0),MAX($P329-SUM(DV329:ET329),0))</f>
        <v>0</v>
      </c>
      <c r="EV329" s="48" t="n">
        <f aca="false">MIN(MAX((GT328*(1+GT$5/Setup!$C$36)+IF($V329=27,N($F329),0))-CX329,0),MAX($P329-SUM(DV329:EU329),0))</f>
        <v>0</v>
      </c>
      <c r="EW329" s="48" t="n">
        <f aca="false">MIN(MAX((GU328*(1+GU$5/Setup!$C$36)+IF($V329=28,N($F329),0))-CY329,0),MAX($P329-SUM(DV329:EV329),0))</f>
        <v>0</v>
      </c>
      <c r="EX329" s="48" t="n">
        <f aca="false">MIN(MAX((GV328*(1+GV$5/Setup!$C$36)+IF($V329=29,N($F329),0))-CZ329,0),MAX($P329-SUM(DV329:EW329),0))</f>
        <v>0</v>
      </c>
      <c r="EY329" s="48" t="n">
        <f aca="false">MIN(MAX((GW328*(1+GW$5/Setup!$C$36)+IF($V329=30,N($F329),0))-DA329,0),MAX($P329-SUM(DV329:EX329),0))</f>
        <v>0</v>
      </c>
      <c r="EZ329" s="48" t="n">
        <f aca="false">MIN(MAX((GX328*(1+GX$5/Setup!$C$36)+IF($V329=31,N($F329),0))-DB329,0),MAX($P329-SUM(DV329:EY329),0))</f>
        <v>0</v>
      </c>
      <c r="FA329" s="48" t="n">
        <f aca="false">MIN(MAX((GY328*(1+GY$5/Setup!$C$36)+IF($V329=32,N($F329),0))-DC329,0),MAX($P329-SUM(DV329:EZ329),0))</f>
        <v>0</v>
      </c>
      <c r="FB329" s="48" t="n">
        <f aca="false">MIN(MAX((GZ328*(1+GZ$5/Setup!$C$36)+IF($V329=33,N($F329),0))-DD329,0),MAX($P329-SUM(DV329:FA329),0))</f>
        <v>0</v>
      </c>
      <c r="FC329" s="48" t="n">
        <f aca="false">MIN(MAX((HA328*(1+HA$5/Setup!$C$36)+IF($V329=34,N($F329),0))-DE329,0),MAX($P329-SUM(DV329:FB329),0))</f>
        <v>0</v>
      </c>
      <c r="FD329" s="48" t="n">
        <f aca="false">MIN(MAX((HB328*(1+HB$5/Setup!$C$36)+IF($V329=35,N($F329),0))-DF329,0),MAX($P329-SUM(DV329:FC329),0))</f>
        <v>0</v>
      </c>
      <c r="FE329" s="48" t="n">
        <f aca="false">MIN(MAX((HC328*(1+HC$5/Setup!$C$36)+IF($V329=36,N($F329),0))-DG329,0),MAX($P329-SUM(DV329:FD329),0))</f>
        <v>0</v>
      </c>
      <c r="FF329" s="48" t="n">
        <f aca="false">MIN(MAX((HD328*(1+HD$5/Setup!$C$36)+IF($V329=37,N($F329),0))-DH329,0),MAX($P329-SUM(DV329:FE329),0))</f>
        <v>0</v>
      </c>
      <c r="FG329" s="48" t="n">
        <f aca="false">MIN(MAX((HE328*(1+HE$5/Setup!$C$36)+IF($V329=38,N($F329),0))-DI329,0),MAX($P329-SUM(DV329:FF329),0))</f>
        <v>0</v>
      </c>
      <c r="FH329" s="48" t="n">
        <f aca="false">MIN(MAX((HF328*(1+HF$5/Setup!$C$36)+IF($V329=39,N($F329),0))-DJ329,0),MAX($P329-SUM(DV329:FG329),0))</f>
        <v>0</v>
      </c>
      <c r="FI329" s="48" t="n">
        <f aca="false">MIN(MAX((HG328*(1+HG$5/Setup!$C$36)+IF($V329=40,N($F329),0))-DK329,0),MAX($P329-SUM(DV329:FH329),0))</f>
        <v>0</v>
      </c>
      <c r="FJ329" s="48" t="n">
        <f aca="false">MIN(MAX((HH328*(1+HH$5/Setup!$C$36)+IF($V329=41,N($F329),0))-DL329,0),MAX($P329-SUM(DV329:FI329),0))</f>
        <v>0</v>
      </c>
      <c r="FK329" s="48" t="n">
        <f aca="false">MIN(MAX((HI328*(1+HI$5/Setup!$C$36)+IF($V329=42,N($F329),0))-DM329,0),MAX($P329-SUM(DV329:FJ329),0))</f>
        <v>0</v>
      </c>
      <c r="FL329" s="48" t="n">
        <f aca="false">MIN(MAX((HJ328*(1+HJ$5/Setup!$C$36)+IF($V329=43,N($F329),0))-DN329,0),MAX($P329-SUM(DV329:FK329),0))</f>
        <v>0</v>
      </c>
      <c r="FM329" s="48" t="n">
        <f aca="false">MIN(MAX((HK328*(1+HK$5/Setup!$C$36)+IF($V329=44,N($F329),0))-DO329,0),MAX($P329-SUM(DV329:FL329),0))</f>
        <v>0</v>
      </c>
      <c r="FN329" s="48" t="n">
        <f aca="false">MIN(MAX((HL328*(1+HL$5/Setup!$C$36)+IF($V329=45,N($F329),0))-DP329,0),MAX($P329-SUM(DV329:FM329),0))</f>
        <v>0</v>
      </c>
      <c r="FO329" s="48" t="n">
        <f aca="false">MIN(MAX((HM328*(1+HM$5/Setup!$C$36)+IF($V329=46,N($F329),0))-DQ329,0),MAX($P329-SUM(DV329:FN329),0))</f>
        <v>0</v>
      </c>
      <c r="FP329" s="48" t="n">
        <f aca="false">MIN(MAX((HN328*(1+HN$5/Setup!$C$36)+IF($V329=47,N($F329),0))-DR329,0),MAX($P329-SUM(DV329:FO329),0))</f>
        <v>0</v>
      </c>
      <c r="FQ329" s="48" t="n">
        <f aca="false">MIN(MAX((HO328*(1+HO$5/Setup!$C$36)+IF($V329=48,N($F329),0))-DS329,0),MAX($P329-SUM(DV329:FP329),0))</f>
        <v>0</v>
      </c>
      <c r="FR329" s="48" t="n">
        <f aca="false">MIN(MAX((HP328*(1+HP$5/Setup!$C$36)+IF($V329=49,N($F329),0))-DT329,0),MAX($P329-SUM(DV329:FQ329),0))</f>
        <v>0</v>
      </c>
      <c r="FS329" s="48" t="n">
        <f aca="false">MIN(MAX((HQ328*(1+HQ$5/Setup!$C$36)+IF($V329=50,N($F329),0))-DU329,0),MAX($P329-SUM(DV329:FR329),0))</f>
        <v>0</v>
      </c>
      <c r="FT329" s="48" t="n">
        <f aca="false">IF((FT328*(1+FT$5/Setup!$C$36)+IF($V329=1,N($F329),0))-BX329-DV329&lt;0.005,0,(FT328*(1+FT$5/Setup!$C$36)+IF($V329=1,N($F329),0))-BX329-DV329)</f>
        <v>0</v>
      </c>
      <c r="FU329" s="48" t="n">
        <f aca="false">IF((FU328*(1+FU$5/Setup!$C$36)+IF($V329=2,N($F329),0))-BY329-DW329&lt;0.005,0,(FU328*(1+FU$5/Setup!$C$36)+IF($V329=2,N($F329),0))-BY329-DW329)</f>
        <v>0</v>
      </c>
      <c r="FV329" s="48" t="n">
        <f aca="false">IF((FV328*(1+FV$5/Setup!$C$36)+IF($V329=3,N($F329),0))-BZ329-DX329&lt;0.005,0,(FV328*(1+FV$5/Setup!$C$36)+IF($V329=3,N($F329),0))-BZ329-DX329)</f>
        <v>0</v>
      </c>
      <c r="FW329" s="48" t="n">
        <f aca="false">IF((FW328*(1+FW$5/Setup!$C$36)+IF($V329=4,N($F329),0))-CA329-DY329&lt;0.005,0,(FW328*(1+FW$5/Setup!$C$36)+IF($V329=4,N($F329),0))-CA329-DY329)</f>
        <v>0</v>
      </c>
      <c r="FX329" s="48" t="n">
        <f aca="false">IF((FX328*(1+FX$5/Setup!$C$36)+IF($V329=5,N($F329),0))-CB329-DZ329&lt;0.005,0,(FX328*(1+FX$5/Setup!$C$36)+IF($V329=5,N($F329),0))-CB329-DZ329)</f>
        <v>0</v>
      </c>
      <c r="FY329" s="48" t="n">
        <f aca="false">IF((FY328*(1+FY$5/Setup!$C$36)+IF($V329=6,N($F329),0))-CC329-EA329&lt;0.005,0,(FY328*(1+FY$5/Setup!$C$36)+IF($V329=6,N($F329),0))-CC329-EA329)</f>
        <v>0</v>
      </c>
      <c r="FZ329" s="48" t="n">
        <f aca="false">IF((FZ328*(1+FZ$5/Setup!$C$36)+IF($V329=7,N($F329),0))-CD329-EB329&lt;0.005,0,(FZ328*(1+FZ$5/Setup!$C$36)+IF($V329=7,N($F329),0))-CD329-EB329)</f>
        <v>0</v>
      </c>
      <c r="GA329" s="48" t="n">
        <f aca="false">IF((GA328*(1+GA$5/Setup!$C$36)+IF($V329=8,N($F329),0))-CE329-EC329&lt;0.005,0,(GA328*(1+GA$5/Setup!$C$36)+IF($V329=8,N($F329),0))-CE329-EC329)</f>
        <v>0</v>
      </c>
      <c r="GB329" s="48" t="n">
        <f aca="false">IF((GB328*(1+GB$5/Setup!$C$36)+IF($V329=9,N($F329),0))-CF329-ED329&lt;0.005,0,(GB328*(1+GB$5/Setup!$C$36)+IF($V329=9,N($F329),0))-CF329-ED329)</f>
        <v>0</v>
      </c>
      <c r="GC329" s="48" t="n">
        <f aca="false">IF((GC328*(1+GC$5/Setup!$C$36)+IF($V329=10,N($F329),0))-CG329-EE329&lt;0.005,0,(GC328*(1+GC$5/Setup!$C$36)+IF($V329=10,N($F329),0))-CG329-EE329)</f>
        <v>0</v>
      </c>
      <c r="GD329" s="48" t="n">
        <f aca="false">IF((GD328*(1+GD$5/Setup!$C$36)+IF($V329=11,N($F329),0))-CH329-EF329&lt;0.005,0,(GD328*(1+GD$5/Setup!$C$36)+IF($V329=11,N($F329),0))-CH329-EF329)</f>
        <v>0</v>
      </c>
      <c r="GE329" s="48" t="n">
        <f aca="false">IF((GE328*(1+GE$5/Setup!$C$36)+IF($V329=12,N($F329),0))-CI329-EG329&lt;0.005,0,(GE328*(1+GE$5/Setup!$C$36)+IF($V329=12,N($F329),0))-CI329-EG329)</f>
        <v>0</v>
      </c>
      <c r="GF329" s="48" t="n">
        <f aca="false">IF((GF328*(1+GF$5/Setup!$C$36)+IF($V329=13,N($F329),0))-CJ329-EH329&lt;0.005,0,(GF328*(1+GF$5/Setup!$C$36)+IF($V329=13,N($F329),0))-CJ329-EH329)</f>
        <v>0</v>
      </c>
      <c r="GG329" s="48" t="n">
        <f aca="false">IF((GG328*(1+GG$5/Setup!$C$36)+IF($V329=14,N($F329),0))-CK329-EI329&lt;0.005,0,(GG328*(1+GG$5/Setup!$C$36)+IF($V329=14,N($F329),0))-CK329-EI329)</f>
        <v>0</v>
      </c>
      <c r="GH329" s="48" t="n">
        <f aca="false">IF((GH328*(1+GH$5/Setup!$C$36)+IF($V329=15,N($F329),0))-CL329-EJ329&lt;0.005,0,(GH328*(1+GH$5/Setup!$C$36)+IF($V329=15,N($F329),0))-CL329-EJ329)</f>
        <v>0</v>
      </c>
      <c r="GI329" s="48" t="n">
        <f aca="false">IF((GI328*(1+GI$5/Setup!$C$36)+IF($V329=16,N($F329),0))-CM329-EK329&lt;0.005,0,(GI328*(1+GI$5/Setup!$C$36)+IF($V329=16,N($F329),0))-CM329-EK329)</f>
        <v>0</v>
      </c>
      <c r="GJ329" s="48" t="n">
        <f aca="false">IF((GJ328*(1+GJ$5/Setup!$C$36)+IF($V329=17,N($F329),0))-CN329-EL329&lt;0.005,0,(GJ328*(1+GJ$5/Setup!$C$36)+IF($V329=17,N($F329),0))-CN329-EL329)</f>
        <v>0</v>
      </c>
      <c r="GK329" s="48" t="n">
        <f aca="false">IF((GK328*(1+GK$5/Setup!$C$36)+IF($V329=18,N($F329),0))-CO329-EM329&lt;0.005,0,(GK328*(1+GK$5/Setup!$C$36)+IF($V329=18,N($F329),0))-CO329-EM329)</f>
        <v>0</v>
      </c>
      <c r="GL329" s="48" t="n">
        <f aca="false">IF((GL328*(1+GL$5/Setup!$C$36)+IF($V329=19,N($F329),0))-CP329-EN329&lt;0.005,0,(GL328*(1+GL$5/Setup!$C$36)+IF($V329=19,N($F329),0))-CP329-EN329)</f>
        <v>0</v>
      </c>
      <c r="GM329" s="48" t="n">
        <f aca="false">IF((GM328*(1+GM$5/Setup!$C$36)+IF($V329=20,N($F329),0))-CQ329-EO329&lt;0.005,0,(GM328*(1+GM$5/Setup!$C$36)+IF($V329=20,N($F329),0))-CQ329-EO329)</f>
        <v>0</v>
      </c>
      <c r="GN329" s="48" t="n">
        <f aca="false">IF((GN328*(1+GN$5/Setup!$C$36)+IF($V329=21,N($F329),0))-CR329-EP329&lt;0.005,0,(GN328*(1+GN$5/Setup!$C$36)+IF($V329=21,N($F329),0))-CR329-EP329)</f>
        <v>0</v>
      </c>
      <c r="GO329" s="48" t="n">
        <f aca="false">IF((GO328*(1+GO$5/Setup!$C$36)+IF($V329=22,N($F329),0))-CS329-EQ329&lt;0.005,0,(GO328*(1+GO$5/Setup!$C$36)+IF($V329=22,N($F329),0))-CS329-EQ329)</f>
        <v>0</v>
      </c>
      <c r="GP329" s="48" t="n">
        <f aca="false">IF((GP328*(1+GP$5/Setup!$C$36)+IF($V329=23,N($F329),0))-CT329-ER329&lt;0.005,0,(GP328*(1+GP$5/Setup!$C$36)+IF($V329=23,N($F329),0))-CT329-ER329)</f>
        <v>0</v>
      </c>
      <c r="GQ329" s="48" t="n">
        <f aca="false">IF((GQ328*(1+GQ$5/Setup!$C$36)+IF($V329=24,N($F329),0))-CU329-ES329&lt;0.005,0,(GQ328*(1+GQ$5/Setup!$C$36)+IF($V329=24,N($F329),0))-CU329-ES329)</f>
        <v>0</v>
      </c>
      <c r="GR329" s="48" t="n">
        <f aca="false">IF((GR328*(1+GR$5/Setup!$C$36)+IF($V329=25,N($F329),0))-CV329-ET329&lt;0.005,0,(GR328*(1+GR$5/Setup!$C$36)+IF($V329=25,N($F329),0))-CV329-ET329)</f>
        <v>0</v>
      </c>
      <c r="GS329" s="48" t="n">
        <f aca="false">IF((GS328*(1+GS$5/Setup!$C$36)+IF($V329=26,N($F329),0))-CW329-EU329&lt;0.005,0,(GS328*(1+GS$5/Setup!$C$36)+IF($V329=26,N($F329),0))-CW329-EU329)</f>
        <v>0</v>
      </c>
      <c r="GT329" s="48" t="n">
        <f aca="false">IF((GT328*(1+GT$5/Setup!$C$36)+IF($V329=27,N($F329),0))-CX329-EV329&lt;0.005,0,(GT328*(1+GT$5/Setup!$C$36)+IF($V329=27,N($F329),0))-CX329-EV329)</f>
        <v>0</v>
      </c>
      <c r="GU329" s="48" t="n">
        <f aca="false">IF((GU328*(1+GU$5/Setup!$C$36)+IF($V329=28,N($F329),0))-CY329-EW329&lt;0.005,0,(GU328*(1+GU$5/Setup!$C$36)+IF($V329=28,N($F329),0))-CY329-EW329)</f>
        <v>0</v>
      </c>
      <c r="GV329" s="48" t="n">
        <f aca="false">IF((GV328*(1+GV$5/Setup!$C$36)+IF($V329=29,N($F329),0))-CZ329-EX329&lt;0.005,0,(GV328*(1+GV$5/Setup!$C$36)+IF($V329=29,N($F329),0))-CZ329-EX329)</f>
        <v>0</v>
      </c>
      <c r="GW329" s="48" t="n">
        <f aca="false">IF((GW328*(1+GW$5/Setup!$C$36)+IF($V329=30,N($F329),0))-DA329-EY329&lt;0.005,0,(GW328*(1+GW$5/Setup!$C$36)+IF($V329=30,N($F329),0))-DA329-EY329)</f>
        <v>0</v>
      </c>
      <c r="GX329" s="48" t="n">
        <f aca="false">IF((GX328*(1+GX$5/Setup!$C$36)+IF($V329=31,N($F329),0))-DB329-EZ329&lt;0.005,0,(GX328*(1+GX$5/Setup!$C$36)+IF($V329=31,N($F329),0))-DB329-EZ329)</f>
        <v>0</v>
      </c>
      <c r="GY329" s="48" t="n">
        <f aca="false">IF((GY328*(1+GY$5/Setup!$C$36)+IF($V329=32,N($F329),0))-DC329-FA329&lt;0.005,0,(GY328*(1+GY$5/Setup!$C$36)+IF($V329=32,N($F329),0))-DC329-FA329)</f>
        <v>0</v>
      </c>
      <c r="GZ329" s="48" t="n">
        <f aca="false">IF((GZ328*(1+GZ$5/Setup!$C$36)+IF($V329=33,N($F329),0))-DD329-FB329&lt;0.005,0,(GZ328*(1+GZ$5/Setup!$C$36)+IF($V329=33,N($F329),0))-DD329-FB329)</f>
        <v>0</v>
      </c>
      <c r="HA329" s="48" t="n">
        <f aca="false">IF((HA328*(1+HA$5/Setup!$C$36)+IF($V329=34,N($F329),0))-DE329-FC329&lt;0.005,0,(HA328*(1+HA$5/Setup!$C$36)+IF($V329=34,N($F329),0))-DE329-FC329)</f>
        <v>0</v>
      </c>
      <c r="HB329" s="48" t="n">
        <f aca="false">IF((HB328*(1+HB$5/Setup!$C$36)+IF($V329=35,N($F329),0))-DF329-FD329&lt;0.005,0,(HB328*(1+HB$5/Setup!$C$36)+IF($V329=35,N($F329),0))-DF329-FD329)</f>
        <v>0</v>
      </c>
      <c r="HC329" s="48" t="n">
        <f aca="false">IF((HC328*(1+HC$5/Setup!$C$36)+IF($V329=36,N($F329),0))-DG329-FE329&lt;0.005,0,(HC328*(1+HC$5/Setup!$C$36)+IF($V329=36,N($F329),0))-DG329-FE329)</f>
        <v>0</v>
      </c>
      <c r="HD329" s="48" t="n">
        <f aca="false">IF((HD328*(1+HD$5/Setup!$C$36)+IF($V329=37,N($F329),0))-DH329-FF329&lt;0.005,0,(HD328*(1+HD$5/Setup!$C$36)+IF($V329=37,N($F329),0))-DH329-FF329)</f>
        <v>0</v>
      </c>
      <c r="HE329" s="48" t="n">
        <f aca="false">IF((HE328*(1+HE$5/Setup!$C$36)+IF($V329=38,N($F329),0))-DI329-FG329&lt;0.005,0,(HE328*(1+HE$5/Setup!$C$36)+IF($V329=38,N($F329),0))-DI329-FG329)</f>
        <v>0</v>
      </c>
      <c r="HF329" s="48" t="n">
        <f aca="false">IF((HF328*(1+HF$5/Setup!$C$36)+IF($V329=39,N($F329),0))-DJ329-FH329&lt;0.005,0,(HF328*(1+HF$5/Setup!$C$36)+IF($V329=39,N($F329),0))-DJ329-FH329)</f>
        <v>0</v>
      </c>
      <c r="HG329" s="48" t="n">
        <f aca="false">IF((HG328*(1+HG$5/Setup!$C$36)+IF($V329=40,N($F329),0))-DK329-FI329&lt;0.005,0,(HG328*(1+HG$5/Setup!$C$36)+IF($V329=40,N($F329),0))-DK329-FI329)</f>
        <v>0</v>
      </c>
      <c r="HH329" s="48" t="n">
        <f aca="false">IF((HH328*(1+HH$5/Setup!$C$36)+IF($V329=41,N($F329),0))-DL329-FJ329&lt;0.005,0,(HH328*(1+HH$5/Setup!$C$36)+IF($V329=41,N($F329),0))-DL329-FJ329)</f>
        <v>0</v>
      </c>
      <c r="HI329" s="48" t="n">
        <f aca="false">IF((HI328*(1+HI$5/Setup!$C$36)+IF($V329=42,N($F329),0))-DM329-FK329&lt;0.005,0,(HI328*(1+HI$5/Setup!$C$36)+IF($V329=42,N($F329),0))-DM329-FK329)</f>
        <v>0</v>
      </c>
      <c r="HJ329" s="48" t="n">
        <f aca="false">IF((HJ328*(1+HJ$5/Setup!$C$36)+IF($V329=43,N($F329),0))-DN329-FL329&lt;0.005,0,(HJ328*(1+HJ$5/Setup!$C$36)+IF($V329=43,N($F329),0))-DN329-FL329)</f>
        <v>0</v>
      </c>
      <c r="HK329" s="48" t="n">
        <f aca="false">IF((HK328*(1+HK$5/Setup!$C$36)+IF($V329=44,N($F329),0))-DO329-FM329&lt;0.005,0,(HK328*(1+HK$5/Setup!$C$36)+IF($V329=44,N($F329),0))-DO329-FM329)</f>
        <v>0</v>
      </c>
      <c r="HL329" s="48" t="n">
        <f aca="false">IF((HL328*(1+HL$5/Setup!$C$36)+IF($V329=45,N($F329),0))-DP329-FN329&lt;0.005,0,(HL328*(1+HL$5/Setup!$C$36)+IF($V329=45,N($F329),0))-DP329-FN329)</f>
        <v>0</v>
      </c>
      <c r="HM329" s="48" t="n">
        <f aca="false">IF((HM328*(1+HM$5/Setup!$C$36)+IF($V329=46,N($F329),0))-DQ329-FO329&lt;0.005,0,(HM328*(1+HM$5/Setup!$C$36)+IF($V329=46,N($F329),0))-DQ329-FO329)</f>
        <v>0</v>
      </c>
      <c r="HN329" s="48" t="n">
        <f aca="false">IF((HN328*(1+HN$5/Setup!$C$36)+IF($V329=47,N($F329),0))-DR329-FP329&lt;0.005,0,(HN328*(1+HN$5/Setup!$C$36)+IF($V329=47,N($F329),0))-DR329-FP329)</f>
        <v>0</v>
      </c>
      <c r="HO329" s="48" t="n">
        <f aca="false">IF((HO328*(1+HO$5/Setup!$C$36)+IF($V329=48,N($F329),0))-DS329-FQ329&lt;0.005,0,(HO328*(1+HO$5/Setup!$C$36)+IF($V329=48,N($F329),0))-DS329-FQ329)</f>
        <v>0</v>
      </c>
      <c r="HP329" s="48" t="n">
        <f aca="false">IF((HP328*(1+HP$5/Setup!$C$36)+IF($V329=49,N($F329),0))-DT329-FR329&lt;0.005,0,(HP328*(1+HP$5/Setup!$C$36)+IF($V329=49,N($F329),0))-DT329-FR329)</f>
        <v>0</v>
      </c>
      <c r="HQ329" s="48" t="n">
        <f aca="false">IF((HQ328*(1+HQ$5/Setup!$C$36)+IF($V329=50,N($F329),0))-DU329-FS329&lt;0.005,0,(HQ328*(1+HQ$5/Setup!$C$36)+IF($V329=50,N($F329),0))-DU329-FS329)</f>
        <v>0</v>
      </c>
    </row>
    <row r="330" customFormat="false" ht="15" hidden="false" customHeight="false" outlineLevel="0" collapsed="false">
      <c r="A330" s="44" t="n">
        <v>322</v>
      </c>
      <c r="B330" s="45" t="n">
        <f aca="false">IF(Setup!$C$7="Every month",EDATE(Setup!$C$8,($A330-1)),IF(Setup!$C$7="Twice a month",DATE(YEAR(Setup!$C$8),MONTH(Setup!$C$8)+INT((($A330-1)+Setup!$C$41)/2),MIN(IF(MOD(($A330-1)+Setup!$C$41,2)=0,Setup!$C$39,Setup!$C$40),DAY(EOMONTH(DATE(YEAR(Setup!$C$8),MONTH(Setup!$C$8)+INT((($A330-1)+Setup!$C$41)/2),1),0)))),Setup!$C$8+($A330-1)*IF(Setup!$C$7="Every week",7,14)))</f>
        <v>50819</v>
      </c>
      <c r="C330" s="45" t="n">
        <f aca="false">IF(Setup!$C$7="Every month",EDATE(Setup!$C$8,$A330),IF(Setup!$C$7="Twice a month",DATE(YEAR(Setup!$C$8),MONTH(Setup!$C$8)+INT(($A330+Setup!$C$41)/2),MIN(IF(MOD($A330+Setup!$C$41,2)=0,Setup!$C$39,Setup!$C$40),DAY(EOMONTH(DATE(YEAR(Setup!$C$8),MONTH(Setup!$C$8)+INT(($A330+Setup!$C$41)/2),1),0)))),Setup!$C$8+$A330*IF(Setup!$C$7="Every week",7,14)))</f>
        <v>50833</v>
      </c>
      <c r="D330" s="46"/>
      <c r="E330" s="47"/>
      <c r="F330" s="47"/>
      <c r="G330" s="47"/>
      <c r="H330" s="47"/>
      <c r="I330" s="48" t="n">
        <f aca="false">N(Setup!$C$11)+N(E330)</f>
        <v>100</v>
      </c>
      <c r="J330" s="48" t="n">
        <f aca="false">MIN(Setup!$C$37,MAX(I330,0))</f>
        <v>9.23076923076923</v>
      </c>
      <c r="K330" s="48" t="n">
        <f aca="false">MIN(MAX(N(Setup!$C$14)-L329,0),MAX(I330-J330,0))</f>
        <v>0</v>
      </c>
      <c r="L330" s="48" t="n">
        <f aca="false">L329+K330-N(G330)</f>
        <v>500</v>
      </c>
      <c r="M330" s="48" t="n">
        <f aca="false">M329+J330-N(H330)</f>
        <v>2972.30769230768</v>
      </c>
      <c r="N330" s="48" t="n">
        <f aca="false">SUM(BX330:DU330)</f>
        <v>0</v>
      </c>
      <c r="O330" s="48" t="n">
        <f aca="false">SUM(Z330:BW330)-N330</f>
        <v>40</v>
      </c>
      <c r="P330" s="48" t="n">
        <f aca="false">MAX(I330-J330-K330,0)+O330</f>
        <v>130.769230769231</v>
      </c>
      <c r="Q330" s="48" t="n">
        <f aca="false">SUM(DV330:FS330)</f>
        <v>0</v>
      </c>
      <c r="R330" s="49" t="n">
        <f aca="false">N330+J330+K330+Q330</f>
        <v>9.23076923076923</v>
      </c>
      <c r="S330" s="48" t="n">
        <f aca="false">T330-T329-N(F330)+N330+Q330</f>
        <v>0</v>
      </c>
      <c r="T330" s="49" t="n">
        <f aca="false">SUM(FT330:HQ330)</f>
        <v>0</v>
      </c>
      <c r="U330" s="44" t="str">
        <f aca="false">IF(T329&lt;0.005,"",INDEX(Helpers!$C$2:$C$51,IF(_xlfn.MINIFS($DV$6:$FS$6,DV330:FS330,"&gt;0.005")=0,V330,_xlfn.MINIFS($DV$6:$FS$6,DV330:FS330,"&gt;0.005"))))</f>
        <v/>
      </c>
      <c r="V330" s="44" t="n">
        <f aca="false">IF(_xlfn.MINIFS($FT$6:$HQ$6,FT329:HQ329,"&gt;0.005")=0,1,_xlfn.MINIFS($FT$6:$HQ$6,FT329:HQ329,"&gt;0.005"))</f>
        <v>1</v>
      </c>
      <c r="W330" s="44" t="n">
        <f aca="false">IF(AND(D330&lt;&gt;"Paid",T329&gt;0.005),1,0)</f>
        <v>0</v>
      </c>
      <c r="X330" s="48" t="n">
        <f aca="false">SUMPRODUCT(((Helpers!$G$2:$G$51*(1+(Helpers!$D$2:$D$51+0.000000001)/12)^(($B330-Setup!$C$8)/(365.25/12))-Helpers!$E$2:$E$51*((1+(Helpers!$D$2:$D$51+0.000000001)/12)^(($B330-Setup!$C$8)/(365.25/12))-1)/((Helpers!$D$2:$D$51+0.000000001)/12))&gt;0)*(Helpers!$G$2:$G$51*(1+(Helpers!$D$2:$D$51+0.000000001)/12)^(($B330-Setup!$C$8)/(365.25/12))-Helpers!$E$2:$E$51*((1+(Helpers!$D$2:$D$51+0.000000001)/12)^(($B330-Setup!$C$8)/(365.25/12))-1)/((Helpers!$D$2:$D$51+0.000000001)/12)))</f>
        <v>0</v>
      </c>
      <c r="Y330" s="48"/>
      <c r="Z330" s="48" t="n">
        <f aca="false">IF(OR(N(Z$5)=0,Z$6=""),0,Z$5*((DATE(YEAR($B330),MONTH($B330),MIN(Z$6,DAY(EOMONTH($B330,0))))&gt;=$B330)*(DATE(YEAR($B330),MONTH($B330),MIN(Z$6,DAY(EOMONTH($B330,0))))&lt;$C330)+(DATE(YEAR($B330),MONTH($B330)+1,MIN(Z$6,DAY(EOMONTH($B330,1))))&gt;=$B330)*(DATE(YEAR($B330),MONTH($B330)+1,MIN(Z$6,DAY(EOMONTH($B330,1))))&lt;$C330)))</f>
        <v>0</v>
      </c>
      <c r="AA330" s="48" t="n">
        <f aca="false">IF(OR(N(AA$5)=0,AA$6=""),0,AA$5*((DATE(YEAR($B330),MONTH($B330),MIN(AA$6,DAY(EOMONTH($B330,0))))&gt;=$B330)*(DATE(YEAR($B330),MONTH($B330),MIN(AA$6,DAY(EOMONTH($B330,0))))&lt;$C330)+(DATE(YEAR($B330),MONTH($B330)+1,MIN(AA$6,DAY(EOMONTH($B330,1))))&gt;=$B330)*(DATE(YEAR($B330),MONTH($B330)+1,MIN(AA$6,DAY(EOMONTH($B330,1))))&lt;$C330)))</f>
        <v>40</v>
      </c>
      <c r="AB330" s="48" t="n">
        <f aca="false">IF(OR(N(AB$5)=0,AB$6=""),0,AB$5*((DATE(YEAR($B330),MONTH($B330),MIN(AB$6,DAY(EOMONTH($B330,0))))&gt;=$B330)*(DATE(YEAR($B330),MONTH($B330),MIN(AB$6,DAY(EOMONTH($B330,0))))&lt;$C330)+(DATE(YEAR($B330),MONTH($B330)+1,MIN(AB$6,DAY(EOMONTH($B330,1))))&gt;=$B330)*(DATE(YEAR($B330),MONTH($B330)+1,MIN(AB$6,DAY(EOMONTH($B330,1))))&lt;$C330)))</f>
        <v>0</v>
      </c>
      <c r="AC330" s="48" t="n">
        <f aca="false">IF(OR(N(AC$5)=0,AC$6=""),0,AC$5*((DATE(YEAR($B330),MONTH($B330),MIN(AC$6,DAY(EOMONTH($B330,0))))&gt;=$B330)*(DATE(YEAR($B330),MONTH($B330),MIN(AC$6,DAY(EOMONTH($B330,0))))&lt;$C330)+(DATE(YEAR($B330),MONTH($B330)+1,MIN(AC$6,DAY(EOMONTH($B330,1))))&gt;=$B330)*(DATE(YEAR($B330),MONTH($B330)+1,MIN(AC$6,DAY(EOMONTH($B330,1))))&lt;$C330)))</f>
        <v>0</v>
      </c>
      <c r="AD330" s="48" t="n">
        <f aca="false">IF(OR(N(AD$5)=0,AD$6=""),0,AD$5*((DATE(YEAR($B330),MONTH($B330),MIN(AD$6,DAY(EOMONTH($B330,0))))&gt;=$B330)*(DATE(YEAR($B330),MONTH($B330),MIN(AD$6,DAY(EOMONTH($B330,0))))&lt;$C330)+(DATE(YEAR($B330),MONTH($B330)+1,MIN(AD$6,DAY(EOMONTH($B330,1))))&gt;=$B330)*(DATE(YEAR($B330),MONTH($B330)+1,MIN(AD$6,DAY(EOMONTH($B330,1))))&lt;$C330)))</f>
        <v>0</v>
      </c>
      <c r="AE330" s="48" t="n">
        <f aca="false">IF(OR(N(AE$5)=0,AE$6=""),0,AE$5*((DATE(YEAR($B330),MONTH($B330),MIN(AE$6,DAY(EOMONTH($B330,0))))&gt;=$B330)*(DATE(YEAR($B330),MONTH($B330),MIN(AE$6,DAY(EOMONTH($B330,0))))&lt;$C330)+(DATE(YEAR($B330),MONTH($B330)+1,MIN(AE$6,DAY(EOMONTH($B330,1))))&gt;=$B330)*(DATE(YEAR($B330),MONTH($B330)+1,MIN(AE$6,DAY(EOMONTH($B330,1))))&lt;$C330)))</f>
        <v>0</v>
      </c>
      <c r="AF330" s="48" t="n">
        <f aca="false">IF(OR(N(AF$5)=0,AF$6=""),0,AF$5*((DATE(YEAR($B330),MONTH($B330),MIN(AF$6,DAY(EOMONTH($B330,0))))&gt;=$B330)*(DATE(YEAR($B330),MONTH($B330),MIN(AF$6,DAY(EOMONTH($B330,0))))&lt;$C330)+(DATE(YEAR($B330),MONTH($B330)+1,MIN(AF$6,DAY(EOMONTH($B330,1))))&gt;=$B330)*(DATE(YEAR($B330),MONTH($B330)+1,MIN(AF$6,DAY(EOMONTH($B330,1))))&lt;$C330)))</f>
        <v>0</v>
      </c>
      <c r="AG330" s="48" t="n">
        <f aca="false">IF(OR(N(AG$5)=0,AG$6=""),0,AG$5*((DATE(YEAR($B330),MONTH($B330),MIN(AG$6,DAY(EOMONTH($B330,0))))&gt;=$B330)*(DATE(YEAR($B330),MONTH($B330),MIN(AG$6,DAY(EOMONTH($B330,0))))&lt;$C330)+(DATE(YEAR($B330),MONTH($B330)+1,MIN(AG$6,DAY(EOMONTH($B330,1))))&gt;=$B330)*(DATE(YEAR($B330),MONTH($B330)+1,MIN(AG$6,DAY(EOMONTH($B330,1))))&lt;$C330)))</f>
        <v>0</v>
      </c>
      <c r="AH330" s="48" t="n">
        <f aca="false">IF(OR(N(AH$5)=0,AH$6=""),0,AH$5*((DATE(YEAR($B330),MONTH($B330),MIN(AH$6,DAY(EOMONTH($B330,0))))&gt;=$B330)*(DATE(YEAR($B330),MONTH($B330),MIN(AH$6,DAY(EOMONTH($B330,0))))&lt;$C330)+(DATE(YEAR($B330),MONTH($B330)+1,MIN(AH$6,DAY(EOMONTH($B330,1))))&gt;=$B330)*(DATE(YEAR($B330),MONTH($B330)+1,MIN(AH$6,DAY(EOMONTH($B330,1))))&lt;$C330)))</f>
        <v>0</v>
      </c>
      <c r="AI330" s="48" t="n">
        <f aca="false">IF(OR(N(AI$5)=0,AI$6=""),0,AI$5*((DATE(YEAR($B330),MONTH($B330),MIN(AI$6,DAY(EOMONTH($B330,0))))&gt;=$B330)*(DATE(YEAR($B330),MONTH($B330),MIN(AI$6,DAY(EOMONTH($B330,0))))&lt;$C330)+(DATE(YEAR($B330),MONTH($B330)+1,MIN(AI$6,DAY(EOMONTH($B330,1))))&gt;=$B330)*(DATE(YEAR($B330),MONTH($B330)+1,MIN(AI$6,DAY(EOMONTH($B330,1))))&lt;$C330)))</f>
        <v>0</v>
      </c>
      <c r="AJ330" s="48" t="n">
        <f aca="false">IF(OR(N(AJ$5)=0,AJ$6=""),0,AJ$5*((DATE(YEAR($B330),MONTH($B330),MIN(AJ$6,DAY(EOMONTH($B330,0))))&gt;=$B330)*(DATE(YEAR($B330),MONTH($B330),MIN(AJ$6,DAY(EOMONTH($B330,0))))&lt;$C330)+(DATE(YEAR($B330),MONTH($B330)+1,MIN(AJ$6,DAY(EOMONTH($B330,1))))&gt;=$B330)*(DATE(YEAR($B330),MONTH($B330)+1,MIN(AJ$6,DAY(EOMONTH($B330,1))))&lt;$C330)))</f>
        <v>0</v>
      </c>
      <c r="AK330" s="48" t="n">
        <f aca="false">IF(OR(N(AK$5)=0,AK$6=""),0,AK$5*((DATE(YEAR($B330),MONTH($B330),MIN(AK$6,DAY(EOMONTH($B330,0))))&gt;=$B330)*(DATE(YEAR($B330),MONTH($B330),MIN(AK$6,DAY(EOMONTH($B330,0))))&lt;$C330)+(DATE(YEAR($B330),MONTH($B330)+1,MIN(AK$6,DAY(EOMONTH($B330,1))))&gt;=$B330)*(DATE(YEAR($B330),MONTH($B330)+1,MIN(AK$6,DAY(EOMONTH($B330,1))))&lt;$C330)))</f>
        <v>0</v>
      </c>
      <c r="AL330" s="48" t="n">
        <f aca="false">IF(OR(N(AL$5)=0,AL$6=""),0,AL$5*((DATE(YEAR($B330),MONTH($B330),MIN(AL$6,DAY(EOMONTH($B330,0))))&gt;=$B330)*(DATE(YEAR($B330),MONTH($B330),MIN(AL$6,DAY(EOMONTH($B330,0))))&lt;$C330)+(DATE(YEAR($B330),MONTH($B330)+1,MIN(AL$6,DAY(EOMONTH($B330,1))))&gt;=$B330)*(DATE(YEAR($B330),MONTH($B330)+1,MIN(AL$6,DAY(EOMONTH($B330,1))))&lt;$C330)))</f>
        <v>0</v>
      </c>
      <c r="AM330" s="48" t="n">
        <f aca="false">IF(OR(N(AM$5)=0,AM$6=""),0,AM$5*((DATE(YEAR($B330),MONTH($B330),MIN(AM$6,DAY(EOMONTH($B330,0))))&gt;=$B330)*(DATE(YEAR($B330),MONTH($B330),MIN(AM$6,DAY(EOMONTH($B330,0))))&lt;$C330)+(DATE(YEAR($B330),MONTH($B330)+1,MIN(AM$6,DAY(EOMONTH($B330,1))))&gt;=$B330)*(DATE(YEAR($B330),MONTH($B330)+1,MIN(AM$6,DAY(EOMONTH($B330,1))))&lt;$C330)))</f>
        <v>0</v>
      </c>
      <c r="AN330" s="48" t="n">
        <f aca="false">IF(OR(N(AN$5)=0,AN$6=""),0,AN$5*((DATE(YEAR($B330),MONTH($B330),MIN(AN$6,DAY(EOMONTH($B330,0))))&gt;=$B330)*(DATE(YEAR($B330),MONTH($B330),MIN(AN$6,DAY(EOMONTH($B330,0))))&lt;$C330)+(DATE(YEAR($B330),MONTH($B330)+1,MIN(AN$6,DAY(EOMONTH($B330,1))))&gt;=$B330)*(DATE(YEAR($B330),MONTH($B330)+1,MIN(AN$6,DAY(EOMONTH($B330,1))))&lt;$C330)))</f>
        <v>0</v>
      </c>
      <c r="AO330" s="48" t="n">
        <f aca="false">IF(OR(N(AO$5)=0,AO$6=""),0,AO$5*((DATE(YEAR($B330),MONTH($B330),MIN(AO$6,DAY(EOMONTH($B330,0))))&gt;=$B330)*(DATE(YEAR($B330),MONTH($B330),MIN(AO$6,DAY(EOMONTH($B330,0))))&lt;$C330)+(DATE(YEAR($B330),MONTH($B330)+1,MIN(AO$6,DAY(EOMONTH($B330,1))))&gt;=$B330)*(DATE(YEAR($B330),MONTH($B330)+1,MIN(AO$6,DAY(EOMONTH($B330,1))))&lt;$C330)))</f>
        <v>0</v>
      </c>
      <c r="AP330" s="48" t="n">
        <f aca="false">IF(OR(N(AP$5)=0,AP$6=""),0,AP$5*((DATE(YEAR($B330),MONTH($B330),MIN(AP$6,DAY(EOMONTH($B330,0))))&gt;=$B330)*(DATE(YEAR($B330),MONTH($B330),MIN(AP$6,DAY(EOMONTH($B330,0))))&lt;$C330)+(DATE(YEAR($B330),MONTH($B330)+1,MIN(AP$6,DAY(EOMONTH($B330,1))))&gt;=$B330)*(DATE(YEAR($B330),MONTH($B330)+1,MIN(AP$6,DAY(EOMONTH($B330,1))))&lt;$C330)))</f>
        <v>0</v>
      </c>
      <c r="AQ330" s="48" t="n">
        <f aca="false">IF(OR(N(AQ$5)=0,AQ$6=""),0,AQ$5*((DATE(YEAR($B330),MONTH($B330),MIN(AQ$6,DAY(EOMONTH($B330,0))))&gt;=$B330)*(DATE(YEAR($B330),MONTH($B330),MIN(AQ$6,DAY(EOMONTH($B330,0))))&lt;$C330)+(DATE(YEAR($B330),MONTH($B330)+1,MIN(AQ$6,DAY(EOMONTH($B330,1))))&gt;=$B330)*(DATE(YEAR($B330),MONTH($B330)+1,MIN(AQ$6,DAY(EOMONTH($B330,1))))&lt;$C330)))</f>
        <v>0</v>
      </c>
      <c r="AR330" s="48" t="n">
        <f aca="false">IF(OR(N(AR$5)=0,AR$6=""),0,AR$5*((DATE(YEAR($B330),MONTH($B330),MIN(AR$6,DAY(EOMONTH($B330,0))))&gt;=$B330)*(DATE(YEAR($B330),MONTH($B330),MIN(AR$6,DAY(EOMONTH($B330,0))))&lt;$C330)+(DATE(YEAR($B330),MONTH($B330)+1,MIN(AR$6,DAY(EOMONTH($B330,1))))&gt;=$B330)*(DATE(YEAR($B330),MONTH($B330)+1,MIN(AR$6,DAY(EOMONTH($B330,1))))&lt;$C330)))</f>
        <v>0</v>
      </c>
      <c r="AS330" s="48" t="n">
        <f aca="false">IF(OR(N(AS$5)=0,AS$6=""),0,AS$5*((DATE(YEAR($B330),MONTH($B330),MIN(AS$6,DAY(EOMONTH($B330,0))))&gt;=$B330)*(DATE(YEAR($B330),MONTH($B330),MIN(AS$6,DAY(EOMONTH($B330,0))))&lt;$C330)+(DATE(YEAR($B330),MONTH($B330)+1,MIN(AS$6,DAY(EOMONTH($B330,1))))&gt;=$B330)*(DATE(YEAR($B330),MONTH($B330)+1,MIN(AS$6,DAY(EOMONTH($B330,1))))&lt;$C330)))</f>
        <v>0</v>
      </c>
      <c r="AT330" s="48" t="n">
        <f aca="false">IF(OR(N(AT$5)=0,AT$6=""),0,AT$5*((DATE(YEAR($B330),MONTH($B330),MIN(AT$6,DAY(EOMONTH($B330,0))))&gt;=$B330)*(DATE(YEAR($B330),MONTH($B330),MIN(AT$6,DAY(EOMONTH($B330,0))))&lt;$C330)+(DATE(YEAR($B330),MONTH($B330)+1,MIN(AT$6,DAY(EOMONTH($B330,1))))&gt;=$B330)*(DATE(YEAR($B330),MONTH($B330)+1,MIN(AT$6,DAY(EOMONTH($B330,1))))&lt;$C330)))</f>
        <v>0</v>
      </c>
      <c r="AU330" s="48" t="n">
        <f aca="false">IF(OR(N(AU$5)=0,AU$6=""),0,AU$5*((DATE(YEAR($B330),MONTH($B330),MIN(AU$6,DAY(EOMONTH($B330,0))))&gt;=$B330)*(DATE(YEAR($B330),MONTH($B330),MIN(AU$6,DAY(EOMONTH($B330,0))))&lt;$C330)+(DATE(YEAR($B330),MONTH($B330)+1,MIN(AU$6,DAY(EOMONTH($B330,1))))&gt;=$B330)*(DATE(YEAR($B330),MONTH($B330)+1,MIN(AU$6,DAY(EOMONTH($B330,1))))&lt;$C330)))</f>
        <v>0</v>
      </c>
      <c r="AV330" s="48" t="n">
        <f aca="false">IF(OR(N(AV$5)=0,AV$6=""),0,AV$5*((DATE(YEAR($B330),MONTH($B330),MIN(AV$6,DAY(EOMONTH($B330,0))))&gt;=$B330)*(DATE(YEAR($B330),MONTH($B330),MIN(AV$6,DAY(EOMONTH($B330,0))))&lt;$C330)+(DATE(YEAR($B330),MONTH($B330)+1,MIN(AV$6,DAY(EOMONTH($B330,1))))&gt;=$B330)*(DATE(YEAR($B330),MONTH($B330)+1,MIN(AV$6,DAY(EOMONTH($B330,1))))&lt;$C330)))</f>
        <v>0</v>
      </c>
      <c r="AW330" s="48" t="n">
        <f aca="false">IF(OR(N(AW$5)=0,AW$6=""),0,AW$5*((DATE(YEAR($B330),MONTH($B330),MIN(AW$6,DAY(EOMONTH($B330,0))))&gt;=$B330)*(DATE(YEAR($B330),MONTH($B330),MIN(AW$6,DAY(EOMONTH($B330,0))))&lt;$C330)+(DATE(YEAR($B330),MONTH($B330)+1,MIN(AW$6,DAY(EOMONTH($B330,1))))&gt;=$B330)*(DATE(YEAR($B330),MONTH($B330)+1,MIN(AW$6,DAY(EOMONTH($B330,1))))&lt;$C330)))</f>
        <v>0</v>
      </c>
      <c r="AX330" s="48" t="n">
        <f aca="false">IF(OR(N(AX$5)=0,AX$6=""),0,AX$5*((DATE(YEAR($B330),MONTH($B330),MIN(AX$6,DAY(EOMONTH($B330,0))))&gt;=$B330)*(DATE(YEAR($B330),MONTH($B330),MIN(AX$6,DAY(EOMONTH($B330,0))))&lt;$C330)+(DATE(YEAR($B330),MONTH($B330)+1,MIN(AX$6,DAY(EOMONTH($B330,1))))&gt;=$B330)*(DATE(YEAR($B330),MONTH($B330)+1,MIN(AX$6,DAY(EOMONTH($B330,1))))&lt;$C330)))</f>
        <v>0</v>
      </c>
      <c r="AY330" s="48" t="n">
        <f aca="false">IF(OR(N(AY$5)=0,AY$6=""),0,AY$5*((DATE(YEAR($B330),MONTH($B330),MIN(AY$6,DAY(EOMONTH($B330,0))))&gt;=$B330)*(DATE(YEAR($B330),MONTH($B330),MIN(AY$6,DAY(EOMONTH($B330,0))))&lt;$C330)+(DATE(YEAR($B330),MONTH($B330)+1,MIN(AY$6,DAY(EOMONTH($B330,1))))&gt;=$B330)*(DATE(YEAR($B330),MONTH($B330)+1,MIN(AY$6,DAY(EOMONTH($B330,1))))&lt;$C330)))</f>
        <v>0</v>
      </c>
      <c r="AZ330" s="48" t="n">
        <f aca="false">IF(OR(N(AZ$5)=0,AZ$6=""),0,AZ$5*((DATE(YEAR($B330),MONTH($B330),MIN(AZ$6,DAY(EOMONTH($B330,0))))&gt;=$B330)*(DATE(YEAR($B330),MONTH($B330),MIN(AZ$6,DAY(EOMONTH($B330,0))))&lt;$C330)+(DATE(YEAR($B330),MONTH($B330)+1,MIN(AZ$6,DAY(EOMONTH($B330,1))))&gt;=$B330)*(DATE(YEAR($B330),MONTH($B330)+1,MIN(AZ$6,DAY(EOMONTH($B330,1))))&lt;$C330)))</f>
        <v>0</v>
      </c>
      <c r="BA330" s="48" t="n">
        <f aca="false">IF(OR(N(BA$5)=0,BA$6=""),0,BA$5*((DATE(YEAR($B330),MONTH($B330),MIN(BA$6,DAY(EOMONTH($B330,0))))&gt;=$B330)*(DATE(YEAR($B330),MONTH($B330),MIN(BA$6,DAY(EOMONTH($B330,0))))&lt;$C330)+(DATE(YEAR($B330),MONTH($B330)+1,MIN(BA$6,DAY(EOMONTH($B330,1))))&gt;=$B330)*(DATE(YEAR($B330),MONTH($B330)+1,MIN(BA$6,DAY(EOMONTH($B330,1))))&lt;$C330)))</f>
        <v>0</v>
      </c>
      <c r="BB330" s="48" t="n">
        <f aca="false">IF(OR(N(BB$5)=0,BB$6=""),0,BB$5*((DATE(YEAR($B330),MONTH($B330),MIN(BB$6,DAY(EOMONTH($B330,0))))&gt;=$B330)*(DATE(YEAR($B330),MONTH($B330),MIN(BB$6,DAY(EOMONTH($B330,0))))&lt;$C330)+(DATE(YEAR($B330),MONTH($B330)+1,MIN(BB$6,DAY(EOMONTH($B330,1))))&gt;=$B330)*(DATE(YEAR($B330),MONTH($B330)+1,MIN(BB$6,DAY(EOMONTH($B330,1))))&lt;$C330)))</f>
        <v>0</v>
      </c>
      <c r="BC330" s="48" t="n">
        <f aca="false">IF(OR(N(BC$5)=0,BC$6=""),0,BC$5*((DATE(YEAR($B330),MONTH($B330),MIN(BC$6,DAY(EOMONTH($B330,0))))&gt;=$B330)*(DATE(YEAR($B330),MONTH($B330),MIN(BC$6,DAY(EOMONTH($B330,0))))&lt;$C330)+(DATE(YEAR($B330),MONTH($B330)+1,MIN(BC$6,DAY(EOMONTH($B330,1))))&gt;=$B330)*(DATE(YEAR($B330),MONTH($B330)+1,MIN(BC$6,DAY(EOMONTH($B330,1))))&lt;$C330)))</f>
        <v>0</v>
      </c>
      <c r="BD330" s="48" t="n">
        <f aca="false">IF(OR(N(BD$5)=0,BD$6=""),0,BD$5*((DATE(YEAR($B330),MONTH($B330),MIN(BD$6,DAY(EOMONTH($B330,0))))&gt;=$B330)*(DATE(YEAR($B330),MONTH($B330),MIN(BD$6,DAY(EOMONTH($B330,0))))&lt;$C330)+(DATE(YEAR($B330),MONTH($B330)+1,MIN(BD$6,DAY(EOMONTH($B330,1))))&gt;=$B330)*(DATE(YEAR($B330),MONTH($B330)+1,MIN(BD$6,DAY(EOMONTH($B330,1))))&lt;$C330)))</f>
        <v>0</v>
      </c>
      <c r="BE330" s="48" t="n">
        <f aca="false">IF(OR(N(BE$5)=0,BE$6=""),0,BE$5*((DATE(YEAR($B330),MONTH($B330),MIN(BE$6,DAY(EOMONTH($B330,0))))&gt;=$B330)*(DATE(YEAR($B330),MONTH($B330),MIN(BE$6,DAY(EOMONTH($B330,0))))&lt;$C330)+(DATE(YEAR($B330),MONTH($B330)+1,MIN(BE$6,DAY(EOMONTH($B330,1))))&gt;=$B330)*(DATE(YEAR($B330),MONTH($B330)+1,MIN(BE$6,DAY(EOMONTH($B330,1))))&lt;$C330)))</f>
        <v>0</v>
      </c>
      <c r="BF330" s="48" t="n">
        <f aca="false">IF(OR(N(BF$5)=0,BF$6=""),0,BF$5*((DATE(YEAR($B330),MONTH($B330),MIN(BF$6,DAY(EOMONTH($B330,0))))&gt;=$B330)*(DATE(YEAR($B330),MONTH($B330),MIN(BF$6,DAY(EOMONTH($B330,0))))&lt;$C330)+(DATE(YEAR($B330),MONTH($B330)+1,MIN(BF$6,DAY(EOMONTH($B330,1))))&gt;=$B330)*(DATE(YEAR($B330),MONTH($B330)+1,MIN(BF$6,DAY(EOMONTH($B330,1))))&lt;$C330)))</f>
        <v>0</v>
      </c>
      <c r="BG330" s="48" t="n">
        <f aca="false">IF(OR(N(BG$5)=0,BG$6=""),0,BG$5*((DATE(YEAR($B330),MONTH($B330),MIN(BG$6,DAY(EOMONTH($B330,0))))&gt;=$B330)*(DATE(YEAR($B330),MONTH($B330),MIN(BG$6,DAY(EOMONTH($B330,0))))&lt;$C330)+(DATE(YEAR($B330),MONTH($B330)+1,MIN(BG$6,DAY(EOMONTH($B330,1))))&gt;=$B330)*(DATE(YEAR($B330),MONTH($B330)+1,MIN(BG$6,DAY(EOMONTH($B330,1))))&lt;$C330)))</f>
        <v>0</v>
      </c>
      <c r="BH330" s="48" t="n">
        <f aca="false">IF(OR(N(BH$5)=0,BH$6=""),0,BH$5*((DATE(YEAR($B330),MONTH($B330),MIN(BH$6,DAY(EOMONTH($B330,0))))&gt;=$B330)*(DATE(YEAR($B330),MONTH($B330),MIN(BH$6,DAY(EOMONTH($B330,0))))&lt;$C330)+(DATE(YEAR($B330),MONTH($B330)+1,MIN(BH$6,DAY(EOMONTH($B330,1))))&gt;=$B330)*(DATE(YEAR($B330),MONTH($B330)+1,MIN(BH$6,DAY(EOMONTH($B330,1))))&lt;$C330)))</f>
        <v>0</v>
      </c>
      <c r="BI330" s="48" t="n">
        <f aca="false">IF(OR(N(BI$5)=0,BI$6=""),0,BI$5*((DATE(YEAR($B330),MONTH($B330),MIN(BI$6,DAY(EOMONTH($B330,0))))&gt;=$B330)*(DATE(YEAR($B330),MONTH($B330),MIN(BI$6,DAY(EOMONTH($B330,0))))&lt;$C330)+(DATE(YEAR($B330),MONTH($B330)+1,MIN(BI$6,DAY(EOMONTH($B330,1))))&gt;=$B330)*(DATE(YEAR($B330),MONTH($B330)+1,MIN(BI$6,DAY(EOMONTH($B330,1))))&lt;$C330)))</f>
        <v>0</v>
      </c>
      <c r="BJ330" s="48" t="n">
        <f aca="false">IF(OR(N(BJ$5)=0,BJ$6=""),0,BJ$5*((DATE(YEAR($B330),MONTH($B330),MIN(BJ$6,DAY(EOMONTH($B330,0))))&gt;=$B330)*(DATE(YEAR($B330),MONTH($B330),MIN(BJ$6,DAY(EOMONTH($B330,0))))&lt;$C330)+(DATE(YEAR($B330),MONTH($B330)+1,MIN(BJ$6,DAY(EOMONTH($B330,1))))&gt;=$B330)*(DATE(YEAR($B330),MONTH($B330)+1,MIN(BJ$6,DAY(EOMONTH($B330,1))))&lt;$C330)))</f>
        <v>0</v>
      </c>
      <c r="BK330" s="48" t="n">
        <f aca="false">IF(OR(N(BK$5)=0,BK$6=""),0,BK$5*((DATE(YEAR($B330),MONTH($B330),MIN(BK$6,DAY(EOMONTH($B330,0))))&gt;=$B330)*(DATE(YEAR($B330),MONTH($B330),MIN(BK$6,DAY(EOMONTH($B330,0))))&lt;$C330)+(DATE(YEAR($B330),MONTH($B330)+1,MIN(BK$6,DAY(EOMONTH($B330,1))))&gt;=$B330)*(DATE(YEAR($B330),MONTH($B330)+1,MIN(BK$6,DAY(EOMONTH($B330,1))))&lt;$C330)))</f>
        <v>0</v>
      </c>
      <c r="BL330" s="48" t="n">
        <f aca="false">IF(OR(N(BL$5)=0,BL$6=""),0,BL$5*((DATE(YEAR($B330),MONTH($B330),MIN(BL$6,DAY(EOMONTH($B330,0))))&gt;=$B330)*(DATE(YEAR($B330),MONTH($B330),MIN(BL$6,DAY(EOMONTH($B330,0))))&lt;$C330)+(DATE(YEAR($B330),MONTH($B330)+1,MIN(BL$6,DAY(EOMONTH($B330,1))))&gt;=$B330)*(DATE(YEAR($B330),MONTH($B330)+1,MIN(BL$6,DAY(EOMONTH($B330,1))))&lt;$C330)))</f>
        <v>0</v>
      </c>
      <c r="BM330" s="48" t="n">
        <f aca="false">IF(OR(N(BM$5)=0,BM$6=""),0,BM$5*((DATE(YEAR($B330),MONTH($B330),MIN(BM$6,DAY(EOMONTH($B330,0))))&gt;=$B330)*(DATE(YEAR($B330),MONTH($B330),MIN(BM$6,DAY(EOMONTH($B330,0))))&lt;$C330)+(DATE(YEAR($B330),MONTH($B330)+1,MIN(BM$6,DAY(EOMONTH($B330,1))))&gt;=$B330)*(DATE(YEAR($B330),MONTH($B330)+1,MIN(BM$6,DAY(EOMONTH($B330,1))))&lt;$C330)))</f>
        <v>0</v>
      </c>
      <c r="BN330" s="48" t="n">
        <f aca="false">IF(OR(N(BN$5)=0,BN$6=""),0,BN$5*((DATE(YEAR($B330),MONTH($B330),MIN(BN$6,DAY(EOMONTH($B330,0))))&gt;=$B330)*(DATE(YEAR($B330),MONTH($B330),MIN(BN$6,DAY(EOMONTH($B330,0))))&lt;$C330)+(DATE(YEAR($B330),MONTH($B330)+1,MIN(BN$6,DAY(EOMONTH($B330,1))))&gt;=$B330)*(DATE(YEAR($B330),MONTH($B330)+1,MIN(BN$6,DAY(EOMONTH($B330,1))))&lt;$C330)))</f>
        <v>0</v>
      </c>
      <c r="BO330" s="48" t="n">
        <f aca="false">IF(OR(N(BO$5)=0,BO$6=""),0,BO$5*((DATE(YEAR($B330),MONTH($B330),MIN(BO$6,DAY(EOMONTH($B330,0))))&gt;=$B330)*(DATE(YEAR($B330),MONTH($B330),MIN(BO$6,DAY(EOMONTH($B330,0))))&lt;$C330)+(DATE(YEAR($B330),MONTH($B330)+1,MIN(BO$6,DAY(EOMONTH($B330,1))))&gt;=$B330)*(DATE(YEAR($B330),MONTH($B330)+1,MIN(BO$6,DAY(EOMONTH($B330,1))))&lt;$C330)))</f>
        <v>0</v>
      </c>
      <c r="BP330" s="48" t="n">
        <f aca="false">IF(OR(N(BP$5)=0,BP$6=""),0,BP$5*((DATE(YEAR($B330),MONTH($B330),MIN(BP$6,DAY(EOMONTH($B330,0))))&gt;=$B330)*(DATE(YEAR($B330),MONTH($B330),MIN(BP$6,DAY(EOMONTH($B330,0))))&lt;$C330)+(DATE(YEAR($B330),MONTH($B330)+1,MIN(BP$6,DAY(EOMONTH($B330,1))))&gt;=$B330)*(DATE(YEAR($B330),MONTH($B330)+1,MIN(BP$6,DAY(EOMONTH($B330,1))))&lt;$C330)))</f>
        <v>0</v>
      </c>
      <c r="BQ330" s="48" t="n">
        <f aca="false">IF(OR(N(BQ$5)=0,BQ$6=""),0,BQ$5*((DATE(YEAR($B330),MONTH($B330),MIN(BQ$6,DAY(EOMONTH($B330,0))))&gt;=$B330)*(DATE(YEAR($B330),MONTH($B330),MIN(BQ$6,DAY(EOMONTH($B330,0))))&lt;$C330)+(DATE(YEAR($B330),MONTH($B330)+1,MIN(BQ$6,DAY(EOMONTH($B330,1))))&gt;=$B330)*(DATE(YEAR($B330),MONTH($B330)+1,MIN(BQ$6,DAY(EOMONTH($B330,1))))&lt;$C330)))</f>
        <v>0</v>
      </c>
      <c r="BR330" s="48" t="n">
        <f aca="false">IF(OR(N(BR$5)=0,BR$6=""),0,BR$5*((DATE(YEAR($B330),MONTH($B330),MIN(BR$6,DAY(EOMONTH($B330,0))))&gt;=$B330)*(DATE(YEAR($B330),MONTH($B330),MIN(BR$6,DAY(EOMONTH($B330,0))))&lt;$C330)+(DATE(YEAR($B330),MONTH($B330)+1,MIN(BR$6,DAY(EOMONTH($B330,1))))&gt;=$B330)*(DATE(YEAR($B330),MONTH($B330)+1,MIN(BR$6,DAY(EOMONTH($B330,1))))&lt;$C330)))</f>
        <v>0</v>
      </c>
      <c r="BS330" s="48" t="n">
        <f aca="false">IF(OR(N(BS$5)=0,BS$6=""),0,BS$5*((DATE(YEAR($B330),MONTH($B330),MIN(BS$6,DAY(EOMONTH($B330,0))))&gt;=$B330)*(DATE(YEAR($B330),MONTH($B330),MIN(BS$6,DAY(EOMONTH($B330,0))))&lt;$C330)+(DATE(YEAR($B330),MONTH($B330)+1,MIN(BS$6,DAY(EOMONTH($B330,1))))&gt;=$B330)*(DATE(YEAR($B330),MONTH($B330)+1,MIN(BS$6,DAY(EOMONTH($B330,1))))&lt;$C330)))</f>
        <v>0</v>
      </c>
      <c r="BT330" s="48" t="n">
        <f aca="false">IF(OR(N(BT$5)=0,BT$6=""),0,BT$5*((DATE(YEAR($B330),MONTH($B330),MIN(BT$6,DAY(EOMONTH($B330,0))))&gt;=$B330)*(DATE(YEAR($B330),MONTH($B330),MIN(BT$6,DAY(EOMONTH($B330,0))))&lt;$C330)+(DATE(YEAR($B330),MONTH($B330)+1,MIN(BT$6,DAY(EOMONTH($B330,1))))&gt;=$B330)*(DATE(YEAR($B330),MONTH($B330)+1,MIN(BT$6,DAY(EOMONTH($B330,1))))&lt;$C330)))</f>
        <v>0</v>
      </c>
      <c r="BU330" s="48" t="n">
        <f aca="false">IF(OR(N(BU$5)=0,BU$6=""),0,BU$5*((DATE(YEAR($B330),MONTH($B330),MIN(BU$6,DAY(EOMONTH($B330,0))))&gt;=$B330)*(DATE(YEAR($B330),MONTH($B330),MIN(BU$6,DAY(EOMONTH($B330,0))))&lt;$C330)+(DATE(YEAR($B330),MONTH($B330)+1,MIN(BU$6,DAY(EOMONTH($B330,1))))&gt;=$B330)*(DATE(YEAR($B330),MONTH($B330)+1,MIN(BU$6,DAY(EOMONTH($B330,1))))&lt;$C330)))</f>
        <v>0</v>
      </c>
      <c r="BV330" s="48" t="n">
        <f aca="false">IF(OR(N(BV$5)=0,BV$6=""),0,BV$5*((DATE(YEAR($B330),MONTH($B330),MIN(BV$6,DAY(EOMONTH($B330,0))))&gt;=$B330)*(DATE(YEAR($B330),MONTH($B330),MIN(BV$6,DAY(EOMONTH($B330,0))))&lt;$C330)+(DATE(YEAR($B330),MONTH($B330)+1,MIN(BV$6,DAY(EOMONTH($B330,1))))&gt;=$B330)*(DATE(YEAR($B330),MONTH($B330)+1,MIN(BV$6,DAY(EOMONTH($B330,1))))&lt;$C330)))</f>
        <v>0</v>
      </c>
      <c r="BW330" s="48" t="n">
        <f aca="false">IF(OR(N(BW$5)=0,BW$6=""),0,BW$5*((DATE(YEAR($B330),MONTH($B330),MIN(BW$6,DAY(EOMONTH($B330,0))))&gt;=$B330)*(DATE(YEAR($B330),MONTH($B330),MIN(BW$6,DAY(EOMONTH($B330,0))))&lt;$C330)+(DATE(YEAR($B330),MONTH($B330)+1,MIN(BW$6,DAY(EOMONTH($B330,1))))&gt;=$B330)*(DATE(YEAR($B330),MONTH($B330)+1,MIN(BW$6,DAY(EOMONTH($B330,1))))&lt;$C330)))</f>
        <v>0</v>
      </c>
      <c r="BX330" s="48" t="n">
        <f aca="false">MIN(Z330,(FT329*(1+FT$5/Setup!$C$36)+IF($V330=1,N($F330),0)))</f>
        <v>0</v>
      </c>
      <c r="BY330" s="48" t="n">
        <f aca="false">MIN(AA330,(FU329*(1+FU$5/Setup!$C$36)+IF($V330=2,N($F330),0)))</f>
        <v>0</v>
      </c>
      <c r="BZ330" s="48" t="n">
        <f aca="false">MIN(AB330,(FV329*(1+FV$5/Setup!$C$36)+IF($V330=3,N($F330),0)))</f>
        <v>0</v>
      </c>
      <c r="CA330" s="48" t="n">
        <f aca="false">MIN(AC330,(FW329*(1+FW$5/Setup!$C$36)+IF($V330=4,N($F330),0)))</f>
        <v>0</v>
      </c>
      <c r="CB330" s="48" t="n">
        <f aca="false">MIN(AD330,(FX329*(1+FX$5/Setup!$C$36)+IF($V330=5,N($F330),0)))</f>
        <v>0</v>
      </c>
      <c r="CC330" s="48" t="n">
        <f aca="false">MIN(AE330,(FY329*(1+FY$5/Setup!$C$36)+IF($V330=6,N($F330),0)))</f>
        <v>0</v>
      </c>
      <c r="CD330" s="48" t="n">
        <f aca="false">MIN(AF330,(FZ329*(1+FZ$5/Setup!$C$36)+IF($V330=7,N($F330),0)))</f>
        <v>0</v>
      </c>
      <c r="CE330" s="48" t="n">
        <f aca="false">MIN(AG330,(GA329*(1+GA$5/Setup!$C$36)+IF($V330=8,N($F330),0)))</f>
        <v>0</v>
      </c>
      <c r="CF330" s="48" t="n">
        <f aca="false">MIN(AH330,(GB329*(1+GB$5/Setup!$C$36)+IF($V330=9,N($F330),0)))</f>
        <v>0</v>
      </c>
      <c r="CG330" s="48" t="n">
        <f aca="false">MIN(AI330,(GC329*(1+GC$5/Setup!$C$36)+IF($V330=10,N($F330),0)))</f>
        <v>0</v>
      </c>
      <c r="CH330" s="48" t="n">
        <f aca="false">MIN(AJ330,(GD329*(1+GD$5/Setup!$C$36)+IF($V330=11,N($F330),0)))</f>
        <v>0</v>
      </c>
      <c r="CI330" s="48" t="n">
        <f aca="false">MIN(AK330,(GE329*(1+GE$5/Setup!$C$36)+IF($V330=12,N($F330),0)))</f>
        <v>0</v>
      </c>
      <c r="CJ330" s="48" t="n">
        <f aca="false">MIN(AL330,(GF329*(1+GF$5/Setup!$C$36)+IF($V330=13,N($F330),0)))</f>
        <v>0</v>
      </c>
      <c r="CK330" s="48" t="n">
        <f aca="false">MIN(AM330,(GG329*(1+GG$5/Setup!$C$36)+IF($V330=14,N($F330),0)))</f>
        <v>0</v>
      </c>
      <c r="CL330" s="48" t="n">
        <f aca="false">MIN(AN330,(GH329*(1+GH$5/Setup!$C$36)+IF($V330=15,N($F330),0)))</f>
        <v>0</v>
      </c>
      <c r="CM330" s="48" t="n">
        <f aca="false">MIN(AO330,(GI329*(1+GI$5/Setup!$C$36)+IF($V330=16,N($F330),0)))</f>
        <v>0</v>
      </c>
      <c r="CN330" s="48" t="n">
        <f aca="false">MIN(AP330,(GJ329*(1+GJ$5/Setup!$C$36)+IF($V330=17,N($F330),0)))</f>
        <v>0</v>
      </c>
      <c r="CO330" s="48" t="n">
        <f aca="false">MIN(AQ330,(GK329*(1+GK$5/Setup!$C$36)+IF($V330=18,N($F330),0)))</f>
        <v>0</v>
      </c>
      <c r="CP330" s="48" t="n">
        <f aca="false">MIN(AR330,(GL329*(1+GL$5/Setup!$C$36)+IF($V330=19,N($F330),0)))</f>
        <v>0</v>
      </c>
      <c r="CQ330" s="48" t="n">
        <f aca="false">MIN(AS330,(GM329*(1+GM$5/Setup!$C$36)+IF($V330=20,N($F330),0)))</f>
        <v>0</v>
      </c>
      <c r="CR330" s="48" t="n">
        <f aca="false">MIN(AT330,(GN329*(1+GN$5/Setup!$C$36)+IF($V330=21,N($F330),0)))</f>
        <v>0</v>
      </c>
      <c r="CS330" s="48" t="n">
        <f aca="false">MIN(AU330,(GO329*(1+GO$5/Setup!$C$36)+IF($V330=22,N($F330),0)))</f>
        <v>0</v>
      </c>
      <c r="CT330" s="48" t="n">
        <f aca="false">MIN(AV330,(GP329*(1+GP$5/Setup!$C$36)+IF($V330=23,N($F330),0)))</f>
        <v>0</v>
      </c>
      <c r="CU330" s="48" t="n">
        <f aca="false">MIN(AW330,(GQ329*(1+GQ$5/Setup!$C$36)+IF($V330=24,N($F330),0)))</f>
        <v>0</v>
      </c>
      <c r="CV330" s="48" t="n">
        <f aca="false">MIN(AX330,(GR329*(1+GR$5/Setup!$C$36)+IF($V330=25,N($F330),0)))</f>
        <v>0</v>
      </c>
      <c r="CW330" s="48" t="n">
        <f aca="false">MIN(AY330,(GS329*(1+GS$5/Setup!$C$36)+IF($V330=26,N($F330),0)))</f>
        <v>0</v>
      </c>
      <c r="CX330" s="48" t="n">
        <f aca="false">MIN(AZ330,(GT329*(1+GT$5/Setup!$C$36)+IF($V330=27,N($F330),0)))</f>
        <v>0</v>
      </c>
      <c r="CY330" s="48" t="n">
        <f aca="false">MIN(BA330,(GU329*(1+GU$5/Setup!$C$36)+IF($V330=28,N($F330),0)))</f>
        <v>0</v>
      </c>
      <c r="CZ330" s="48" t="n">
        <f aca="false">MIN(BB330,(GV329*(1+GV$5/Setup!$C$36)+IF($V330=29,N($F330),0)))</f>
        <v>0</v>
      </c>
      <c r="DA330" s="48" t="n">
        <f aca="false">MIN(BC330,(GW329*(1+GW$5/Setup!$C$36)+IF($V330=30,N($F330),0)))</f>
        <v>0</v>
      </c>
      <c r="DB330" s="48" t="n">
        <f aca="false">MIN(BD330,(GX329*(1+GX$5/Setup!$C$36)+IF($V330=31,N($F330),0)))</f>
        <v>0</v>
      </c>
      <c r="DC330" s="48" t="n">
        <f aca="false">MIN(BE330,(GY329*(1+GY$5/Setup!$C$36)+IF($V330=32,N($F330),0)))</f>
        <v>0</v>
      </c>
      <c r="DD330" s="48" t="n">
        <f aca="false">MIN(BF330,(GZ329*(1+GZ$5/Setup!$C$36)+IF($V330=33,N($F330),0)))</f>
        <v>0</v>
      </c>
      <c r="DE330" s="48" t="n">
        <f aca="false">MIN(BG330,(HA329*(1+HA$5/Setup!$C$36)+IF($V330=34,N($F330),0)))</f>
        <v>0</v>
      </c>
      <c r="DF330" s="48" t="n">
        <f aca="false">MIN(BH330,(HB329*(1+HB$5/Setup!$C$36)+IF($V330=35,N($F330),0)))</f>
        <v>0</v>
      </c>
      <c r="DG330" s="48" t="n">
        <f aca="false">MIN(BI330,(HC329*(1+HC$5/Setup!$C$36)+IF($V330=36,N($F330),0)))</f>
        <v>0</v>
      </c>
      <c r="DH330" s="48" t="n">
        <f aca="false">MIN(BJ330,(HD329*(1+HD$5/Setup!$C$36)+IF($V330=37,N($F330),0)))</f>
        <v>0</v>
      </c>
      <c r="DI330" s="48" t="n">
        <f aca="false">MIN(BK330,(HE329*(1+HE$5/Setup!$C$36)+IF($V330=38,N($F330),0)))</f>
        <v>0</v>
      </c>
      <c r="DJ330" s="48" t="n">
        <f aca="false">MIN(BL330,(HF329*(1+HF$5/Setup!$C$36)+IF($V330=39,N($F330),0)))</f>
        <v>0</v>
      </c>
      <c r="DK330" s="48" t="n">
        <f aca="false">MIN(BM330,(HG329*(1+HG$5/Setup!$C$36)+IF($V330=40,N($F330),0)))</f>
        <v>0</v>
      </c>
      <c r="DL330" s="48" t="n">
        <f aca="false">MIN(BN330,(HH329*(1+HH$5/Setup!$C$36)+IF($V330=41,N($F330),0)))</f>
        <v>0</v>
      </c>
      <c r="DM330" s="48" t="n">
        <f aca="false">MIN(BO330,(HI329*(1+HI$5/Setup!$C$36)+IF($V330=42,N($F330),0)))</f>
        <v>0</v>
      </c>
      <c r="DN330" s="48" t="n">
        <f aca="false">MIN(BP330,(HJ329*(1+HJ$5/Setup!$C$36)+IF($V330=43,N($F330),0)))</f>
        <v>0</v>
      </c>
      <c r="DO330" s="48" t="n">
        <f aca="false">MIN(BQ330,(HK329*(1+HK$5/Setup!$C$36)+IF($V330=44,N($F330),0)))</f>
        <v>0</v>
      </c>
      <c r="DP330" s="48" t="n">
        <f aca="false">MIN(BR330,(HL329*(1+HL$5/Setup!$C$36)+IF($V330=45,N($F330),0)))</f>
        <v>0</v>
      </c>
      <c r="DQ330" s="48" t="n">
        <f aca="false">MIN(BS330,(HM329*(1+HM$5/Setup!$C$36)+IF($V330=46,N($F330),0)))</f>
        <v>0</v>
      </c>
      <c r="DR330" s="48" t="n">
        <f aca="false">MIN(BT330,(HN329*(1+HN$5/Setup!$C$36)+IF($V330=47,N($F330),0)))</f>
        <v>0</v>
      </c>
      <c r="DS330" s="48" t="n">
        <f aca="false">MIN(BU330,(HO329*(1+HO$5/Setup!$C$36)+IF($V330=48,N($F330),0)))</f>
        <v>0</v>
      </c>
      <c r="DT330" s="48" t="n">
        <f aca="false">MIN(BV330,(HP329*(1+HP$5/Setup!$C$36)+IF($V330=49,N($F330),0)))</f>
        <v>0</v>
      </c>
      <c r="DU330" s="48" t="n">
        <f aca="false">MIN(BW330,(HQ329*(1+HQ$5/Setup!$C$36)+IF($V330=50,N($F330),0)))</f>
        <v>0</v>
      </c>
      <c r="DV330" s="48" t="n">
        <f aca="false">MIN(MAX((FT329*(1+FT$5/Setup!$C$36)+IF($V330=1,N($F330),0))-BX330,0),MAX($P330-0,0))</f>
        <v>0</v>
      </c>
      <c r="DW330" s="48" t="n">
        <f aca="false">MIN(MAX((FU329*(1+FU$5/Setup!$C$36)+IF($V330=2,N($F330),0))-BY330,0),MAX($P330-SUM(DV330:DV330),0))</f>
        <v>0</v>
      </c>
      <c r="DX330" s="48" t="n">
        <f aca="false">MIN(MAX((FV329*(1+FV$5/Setup!$C$36)+IF($V330=3,N($F330),0))-BZ330,0),MAX($P330-SUM(DV330:DW330),0))</f>
        <v>0</v>
      </c>
      <c r="DY330" s="48" t="n">
        <f aca="false">MIN(MAX((FW329*(1+FW$5/Setup!$C$36)+IF($V330=4,N($F330),0))-CA330,0),MAX($P330-SUM(DV330:DX330),0))</f>
        <v>0</v>
      </c>
      <c r="DZ330" s="48" t="n">
        <f aca="false">MIN(MAX((FX329*(1+FX$5/Setup!$C$36)+IF($V330=5,N($F330),0))-CB330,0),MAX($P330-SUM(DV330:DY330),0))</f>
        <v>0</v>
      </c>
      <c r="EA330" s="48" t="n">
        <f aca="false">MIN(MAX((FY329*(1+FY$5/Setup!$C$36)+IF($V330=6,N($F330),0))-CC330,0),MAX($P330-SUM(DV330:DZ330),0))</f>
        <v>0</v>
      </c>
      <c r="EB330" s="48" t="n">
        <f aca="false">MIN(MAX((FZ329*(1+FZ$5/Setup!$C$36)+IF($V330=7,N($F330),0))-CD330,0),MAX($P330-SUM(DV330:EA330),0))</f>
        <v>0</v>
      </c>
      <c r="EC330" s="48" t="n">
        <f aca="false">MIN(MAX((GA329*(1+GA$5/Setup!$C$36)+IF($V330=8,N($F330),0))-CE330,0),MAX($P330-SUM(DV330:EB330),0))</f>
        <v>0</v>
      </c>
      <c r="ED330" s="48" t="n">
        <f aca="false">MIN(MAX((GB329*(1+GB$5/Setup!$C$36)+IF($V330=9,N($F330),0))-CF330,0),MAX($P330-SUM(DV330:EC330),0))</f>
        <v>0</v>
      </c>
      <c r="EE330" s="48" t="n">
        <f aca="false">MIN(MAX((GC329*(1+GC$5/Setup!$C$36)+IF($V330=10,N($F330),0))-CG330,0),MAX($P330-SUM(DV330:ED330),0))</f>
        <v>0</v>
      </c>
      <c r="EF330" s="48" t="n">
        <f aca="false">MIN(MAX((GD329*(1+GD$5/Setup!$C$36)+IF($V330=11,N($F330),0))-CH330,0),MAX($P330-SUM(DV330:EE330),0))</f>
        <v>0</v>
      </c>
      <c r="EG330" s="48" t="n">
        <f aca="false">MIN(MAX((GE329*(1+GE$5/Setup!$C$36)+IF($V330=12,N($F330),0))-CI330,0),MAX($P330-SUM(DV330:EF330),0))</f>
        <v>0</v>
      </c>
      <c r="EH330" s="48" t="n">
        <f aca="false">MIN(MAX((GF329*(1+GF$5/Setup!$C$36)+IF($V330=13,N($F330),0))-CJ330,0),MAX($P330-SUM(DV330:EG330),0))</f>
        <v>0</v>
      </c>
      <c r="EI330" s="48" t="n">
        <f aca="false">MIN(MAX((GG329*(1+GG$5/Setup!$C$36)+IF($V330=14,N($F330),0))-CK330,0),MAX($P330-SUM(DV330:EH330),0))</f>
        <v>0</v>
      </c>
      <c r="EJ330" s="48" t="n">
        <f aca="false">MIN(MAX((GH329*(1+GH$5/Setup!$C$36)+IF($V330=15,N($F330),0))-CL330,0),MAX($P330-SUM(DV330:EI330),0))</f>
        <v>0</v>
      </c>
      <c r="EK330" s="48" t="n">
        <f aca="false">MIN(MAX((GI329*(1+GI$5/Setup!$C$36)+IF($V330=16,N($F330),0))-CM330,0),MAX($P330-SUM(DV330:EJ330),0))</f>
        <v>0</v>
      </c>
      <c r="EL330" s="48" t="n">
        <f aca="false">MIN(MAX((GJ329*(1+GJ$5/Setup!$C$36)+IF($V330=17,N($F330),0))-CN330,0),MAX($P330-SUM(DV330:EK330),0))</f>
        <v>0</v>
      </c>
      <c r="EM330" s="48" t="n">
        <f aca="false">MIN(MAX((GK329*(1+GK$5/Setup!$C$36)+IF($V330=18,N($F330),0))-CO330,0),MAX($P330-SUM(DV330:EL330),0))</f>
        <v>0</v>
      </c>
      <c r="EN330" s="48" t="n">
        <f aca="false">MIN(MAX((GL329*(1+GL$5/Setup!$C$36)+IF($V330=19,N($F330),0))-CP330,0),MAX($P330-SUM(DV330:EM330),0))</f>
        <v>0</v>
      </c>
      <c r="EO330" s="48" t="n">
        <f aca="false">MIN(MAX((GM329*(1+GM$5/Setup!$C$36)+IF($V330=20,N($F330),0))-CQ330,0),MAX($P330-SUM(DV330:EN330),0))</f>
        <v>0</v>
      </c>
      <c r="EP330" s="48" t="n">
        <f aca="false">MIN(MAX((GN329*(1+GN$5/Setup!$C$36)+IF($V330=21,N($F330),0))-CR330,0),MAX($P330-SUM(DV330:EO330),0))</f>
        <v>0</v>
      </c>
      <c r="EQ330" s="48" t="n">
        <f aca="false">MIN(MAX((GO329*(1+GO$5/Setup!$C$36)+IF($V330=22,N($F330),0))-CS330,0),MAX($P330-SUM(DV330:EP330),0))</f>
        <v>0</v>
      </c>
      <c r="ER330" s="48" t="n">
        <f aca="false">MIN(MAX((GP329*(1+GP$5/Setup!$C$36)+IF($V330=23,N($F330),0))-CT330,0),MAX($P330-SUM(DV330:EQ330),0))</f>
        <v>0</v>
      </c>
      <c r="ES330" s="48" t="n">
        <f aca="false">MIN(MAX((GQ329*(1+GQ$5/Setup!$C$36)+IF($V330=24,N($F330),0))-CU330,0),MAX($P330-SUM(DV330:ER330),0))</f>
        <v>0</v>
      </c>
      <c r="ET330" s="48" t="n">
        <f aca="false">MIN(MAX((GR329*(1+GR$5/Setup!$C$36)+IF($V330=25,N($F330),0))-CV330,0),MAX($P330-SUM(DV330:ES330),0))</f>
        <v>0</v>
      </c>
      <c r="EU330" s="48" t="n">
        <f aca="false">MIN(MAX((GS329*(1+GS$5/Setup!$C$36)+IF($V330=26,N($F330),0))-CW330,0),MAX($P330-SUM(DV330:ET330),0))</f>
        <v>0</v>
      </c>
      <c r="EV330" s="48" t="n">
        <f aca="false">MIN(MAX((GT329*(1+GT$5/Setup!$C$36)+IF($V330=27,N($F330),0))-CX330,0),MAX($P330-SUM(DV330:EU330),0))</f>
        <v>0</v>
      </c>
      <c r="EW330" s="48" t="n">
        <f aca="false">MIN(MAX((GU329*(1+GU$5/Setup!$C$36)+IF($V330=28,N($F330),0))-CY330,0),MAX($P330-SUM(DV330:EV330),0))</f>
        <v>0</v>
      </c>
      <c r="EX330" s="48" t="n">
        <f aca="false">MIN(MAX((GV329*(1+GV$5/Setup!$C$36)+IF($V330=29,N($F330),0))-CZ330,0),MAX($P330-SUM(DV330:EW330),0))</f>
        <v>0</v>
      </c>
      <c r="EY330" s="48" t="n">
        <f aca="false">MIN(MAX((GW329*(1+GW$5/Setup!$C$36)+IF($V330=30,N($F330),0))-DA330,0),MAX($P330-SUM(DV330:EX330),0))</f>
        <v>0</v>
      </c>
      <c r="EZ330" s="48" t="n">
        <f aca="false">MIN(MAX((GX329*(1+GX$5/Setup!$C$36)+IF($V330=31,N($F330),0))-DB330,0),MAX($P330-SUM(DV330:EY330),0))</f>
        <v>0</v>
      </c>
      <c r="FA330" s="48" t="n">
        <f aca="false">MIN(MAX((GY329*(1+GY$5/Setup!$C$36)+IF($V330=32,N($F330),0))-DC330,0),MAX($P330-SUM(DV330:EZ330),0))</f>
        <v>0</v>
      </c>
      <c r="FB330" s="48" t="n">
        <f aca="false">MIN(MAX((GZ329*(1+GZ$5/Setup!$C$36)+IF($V330=33,N($F330),0))-DD330,0),MAX($P330-SUM(DV330:FA330),0))</f>
        <v>0</v>
      </c>
      <c r="FC330" s="48" t="n">
        <f aca="false">MIN(MAX((HA329*(1+HA$5/Setup!$C$36)+IF($V330=34,N($F330),0))-DE330,0),MAX($P330-SUM(DV330:FB330),0))</f>
        <v>0</v>
      </c>
      <c r="FD330" s="48" t="n">
        <f aca="false">MIN(MAX((HB329*(1+HB$5/Setup!$C$36)+IF($V330=35,N($F330),0))-DF330,0),MAX($P330-SUM(DV330:FC330),0))</f>
        <v>0</v>
      </c>
      <c r="FE330" s="48" t="n">
        <f aca="false">MIN(MAX((HC329*(1+HC$5/Setup!$C$36)+IF($V330=36,N($F330),0))-DG330,0),MAX($P330-SUM(DV330:FD330),0))</f>
        <v>0</v>
      </c>
      <c r="FF330" s="48" t="n">
        <f aca="false">MIN(MAX((HD329*(1+HD$5/Setup!$C$36)+IF($V330=37,N($F330),0))-DH330,0),MAX($P330-SUM(DV330:FE330),0))</f>
        <v>0</v>
      </c>
      <c r="FG330" s="48" t="n">
        <f aca="false">MIN(MAX((HE329*(1+HE$5/Setup!$C$36)+IF($V330=38,N($F330),0))-DI330,0),MAX($P330-SUM(DV330:FF330),0))</f>
        <v>0</v>
      </c>
      <c r="FH330" s="48" t="n">
        <f aca="false">MIN(MAX((HF329*(1+HF$5/Setup!$C$36)+IF($V330=39,N($F330),0))-DJ330,0),MAX($P330-SUM(DV330:FG330),0))</f>
        <v>0</v>
      </c>
      <c r="FI330" s="48" t="n">
        <f aca="false">MIN(MAX((HG329*(1+HG$5/Setup!$C$36)+IF($V330=40,N($F330),0))-DK330,0),MAX($P330-SUM(DV330:FH330),0))</f>
        <v>0</v>
      </c>
      <c r="FJ330" s="48" t="n">
        <f aca="false">MIN(MAX((HH329*(1+HH$5/Setup!$C$36)+IF($V330=41,N($F330),0))-DL330,0),MAX($P330-SUM(DV330:FI330),0))</f>
        <v>0</v>
      </c>
      <c r="FK330" s="48" t="n">
        <f aca="false">MIN(MAX((HI329*(1+HI$5/Setup!$C$36)+IF($V330=42,N($F330),0))-DM330,0),MAX($P330-SUM(DV330:FJ330),0))</f>
        <v>0</v>
      </c>
      <c r="FL330" s="48" t="n">
        <f aca="false">MIN(MAX((HJ329*(1+HJ$5/Setup!$C$36)+IF($V330=43,N($F330),0))-DN330,0),MAX($P330-SUM(DV330:FK330),0))</f>
        <v>0</v>
      </c>
      <c r="FM330" s="48" t="n">
        <f aca="false">MIN(MAX((HK329*(1+HK$5/Setup!$C$36)+IF($V330=44,N($F330),0))-DO330,0),MAX($P330-SUM(DV330:FL330),0))</f>
        <v>0</v>
      </c>
      <c r="FN330" s="48" t="n">
        <f aca="false">MIN(MAX((HL329*(1+HL$5/Setup!$C$36)+IF($V330=45,N($F330),0))-DP330,0),MAX($P330-SUM(DV330:FM330),0))</f>
        <v>0</v>
      </c>
      <c r="FO330" s="48" t="n">
        <f aca="false">MIN(MAX((HM329*(1+HM$5/Setup!$C$36)+IF($V330=46,N($F330),0))-DQ330,0),MAX($P330-SUM(DV330:FN330),0))</f>
        <v>0</v>
      </c>
      <c r="FP330" s="48" t="n">
        <f aca="false">MIN(MAX((HN329*(1+HN$5/Setup!$C$36)+IF($V330=47,N($F330),0))-DR330,0),MAX($P330-SUM(DV330:FO330),0))</f>
        <v>0</v>
      </c>
      <c r="FQ330" s="48" t="n">
        <f aca="false">MIN(MAX((HO329*(1+HO$5/Setup!$C$36)+IF($V330=48,N($F330),0))-DS330,0),MAX($P330-SUM(DV330:FP330),0))</f>
        <v>0</v>
      </c>
      <c r="FR330" s="48" t="n">
        <f aca="false">MIN(MAX((HP329*(1+HP$5/Setup!$C$36)+IF($V330=49,N($F330),0))-DT330,0),MAX($P330-SUM(DV330:FQ330),0))</f>
        <v>0</v>
      </c>
      <c r="FS330" s="48" t="n">
        <f aca="false">MIN(MAX((HQ329*(1+HQ$5/Setup!$C$36)+IF($V330=50,N($F330),0))-DU330,0),MAX($P330-SUM(DV330:FR330),0))</f>
        <v>0</v>
      </c>
      <c r="FT330" s="48" t="n">
        <f aca="false">IF((FT329*(1+FT$5/Setup!$C$36)+IF($V330=1,N($F330),0))-BX330-DV330&lt;0.005,0,(FT329*(1+FT$5/Setup!$C$36)+IF($V330=1,N($F330),0))-BX330-DV330)</f>
        <v>0</v>
      </c>
      <c r="FU330" s="48" t="n">
        <f aca="false">IF((FU329*(1+FU$5/Setup!$C$36)+IF($V330=2,N($F330),0))-BY330-DW330&lt;0.005,0,(FU329*(1+FU$5/Setup!$C$36)+IF($V330=2,N($F330),0))-BY330-DW330)</f>
        <v>0</v>
      </c>
      <c r="FV330" s="48" t="n">
        <f aca="false">IF((FV329*(1+FV$5/Setup!$C$36)+IF($V330=3,N($F330),0))-BZ330-DX330&lt;0.005,0,(FV329*(1+FV$5/Setup!$C$36)+IF($V330=3,N($F330),0))-BZ330-DX330)</f>
        <v>0</v>
      </c>
      <c r="FW330" s="48" t="n">
        <f aca="false">IF((FW329*(1+FW$5/Setup!$C$36)+IF($V330=4,N($F330),0))-CA330-DY330&lt;0.005,0,(FW329*(1+FW$5/Setup!$C$36)+IF($V330=4,N($F330),0))-CA330-DY330)</f>
        <v>0</v>
      </c>
      <c r="FX330" s="48" t="n">
        <f aca="false">IF((FX329*(1+FX$5/Setup!$C$36)+IF($V330=5,N($F330),0))-CB330-DZ330&lt;0.005,0,(FX329*(1+FX$5/Setup!$C$36)+IF($V330=5,N($F330),0))-CB330-DZ330)</f>
        <v>0</v>
      </c>
      <c r="FY330" s="48" t="n">
        <f aca="false">IF((FY329*(1+FY$5/Setup!$C$36)+IF($V330=6,N($F330),0))-CC330-EA330&lt;0.005,0,(FY329*(1+FY$5/Setup!$C$36)+IF($V330=6,N($F330),0))-CC330-EA330)</f>
        <v>0</v>
      </c>
      <c r="FZ330" s="48" t="n">
        <f aca="false">IF((FZ329*(1+FZ$5/Setup!$C$36)+IF($V330=7,N($F330),0))-CD330-EB330&lt;0.005,0,(FZ329*(1+FZ$5/Setup!$C$36)+IF($V330=7,N($F330),0))-CD330-EB330)</f>
        <v>0</v>
      </c>
      <c r="GA330" s="48" t="n">
        <f aca="false">IF((GA329*(1+GA$5/Setup!$C$36)+IF($V330=8,N($F330),0))-CE330-EC330&lt;0.005,0,(GA329*(1+GA$5/Setup!$C$36)+IF($V330=8,N($F330),0))-CE330-EC330)</f>
        <v>0</v>
      </c>
      <c r="GB330" s="48" t="n">
        <f aca="false">IF((GB329*(1+GB$5/Setup!$C$36)+IF($V330=9,N($F330),0))-CF330-ED330&lt;0.005,0,(GB329*(1+GB$5/Setup!$C$36)+IF($V330=9,N($F330),0))-CF330-ED330)</f>
        <v>0</v>
      </c>
      <c r="GC330" s="48" t="n">
        <f aca="false">IF((GC329*(1+GC$5/Setup!$C$36)+IF($V330=10,N($F330),0))-CG330-EE330&lt;0.005,0,(GC329*(1+GC$5/Setup!$C$36)+IF($V330=10,N($F330),0))-CG330-EE330)</f>
        <v>0</v>
      </c>
      <c r="GD330" s="48" t="n">
        <f aca="false">IF((GD329*(1+GD$5/Setup!$C$36)+IF($V330=11,N($F330),0))-CH330-EF330&lt;0.005,0,(GD329*(1+GD$5/Setup!$C$36)+IF($V330=11,N($F330),0))-CH330-EF330)</f>
        <v>0</v>
      </c>
      <c r="GE330" s="48" t="n">
        <f aca="false">IF((GE329*(1+GE$5/Setup!$C$36)+IF($V330=12,N($F330),0))-CI330-EG330&lt;0.005,0,(GE329*(1+GE$5/Setup!$C$36)+IF($V330=12,N($F330),0))-CI330-EG330)</f>
        <v>0</v>
      </c>
      <c r="GF330" s="48" t="n">
        <f aca="false">IF((GF329*(1+GF$5/Setup!$C$36)+IF($V330=13,N($F330),0))-CJ330-EH330&lt;0.005,0,(GF329*(1+GF$5/Setup!$C$36)+IF($V330=13,N($F330),0))-CJ330-EH330)</f>
        <v>0</v>
      </c>
      <c r="GG330" s="48" t="n">
        <f aca="false">IF((GG329*(1+GG$5/Setup!$C$36)+IF($V330=14,N($F330),0))-CK330-EI330&lt;0.005,0,(GG329*(1+GG$5/Setup!$C$36)+IF($V330=14,N($F330),0))-CK330-EI330)</f>
        <v>0</v>
      </c>
      <c r="GH330" s="48" t="n">
        <f aca="false">IF((GH329*(1+GH$5/Setup!$C$36)+IF($V330=15,N($F330),0))-CL330-EJ330&lt;0.005,0,(GH329*(1+GH$5/Setup!$C$36)+IF($V330=15,N($F330),0))-CL330-EJ330)</f>
        <v>0</v>
      </c>
      <c r="GI330" s="48" t="n">
        <f aca="false">IF((GI329*(1+GI$5/Setup!$C$36)+IF($V330=16,N($F330),0))-CM330-EK330&lt;0.005,0,(GI329*(1+GI$5/Setup!$C$36)+IF($V330=16,N($F330),0))-CM330-EK330)</f>
        <v>0</v>
      </c>
      <c r="GJ330" s="48" t="n">
        <f aca="false">IF((GJ329*(1+GJ$5/Setup!$C$36)+IF($V330=17,N($F330),0))-CN330-EL330&lt;0.005,0,(GJ329*(1+GJ$5/Setup!$C$36)+IF($V330=17,N($F330),0))-CN330-EL330)</f>
        <v>0</v>
      </c>
      <c r="GK330" s="48" t="n">
        <f aca="false">IF((GK329*(1+GK$5/Setup!$C$36)+IF($V330=18,N($F330),0))-CO330-EM330&lt;0.005,0,(GK329*(1+GK$5/Setup!$C$36)+IF($V330=18,N($F330),0))-CO330-EM330)</f>
        <v>0</v>
      </c>
      <c r="GL330" s="48" t="n">
        <f aca="false">IF((GL329*(1+GL$5/Setup!$C$36)+IF($V330=19,N($F330),0))-CP330-EN330&lt;0.005,0,(GL329*(1+GL$5/Setup!$C$36)+IF($V330=19,N($F330),0))-CP330-EN330)</f>
        <v>0</v>
      </c>
      <c r="GM330" s="48" t="n">
        <f aca="false">IF((GM329*(1+GM$5/Setup!$C$36)+IF($V330=20,N($F330),0))-CQ330-EO330&lt;0.005,0,(GM329*(1+GM$5/Setup!$C$36)+IF($V330=20,N($F330),0))-CQ330-EO330)</f>
        <v>0</v>
      </c>
      <c r="GN330" s="48" t="n">
        <f aca="false">IF((GN329*(1+GN$5/Setup!$C$36)+IF($V330=21,N($F330),0))-CR330-EP330&lt;0.005,0,(GN329*(1+GN$5/Setup!$C$36)+IF($V330=21,N($F330),0))-CR330-EP330)</f>
        <v>0</v>
      </c>
      <c r="GO330" s="48" t="n">
        <f aca="false">IF((GO329*(1+GO$5/Setup!$C$36)+IF($V330=22,N($F330),0))-CS330-EQ330&lt;0.005,0,(GO329*(1+GO$5/Setup!$C$36)+IF($V330=22,N($F330),0))-CS330-EQ330)</f>
        <v>0</v>
      </c>
      <c r="GP330" s="48" t="n">
        <f aca="false">IF((GP329*(1+GP$5/Setup!$C$36)+IF($V330=23,N($F330),0))-CT330-ER330&lt;0.005,0,(GP329*(1+GP$5/Setup!$C$36)+IF($V330=23,N($F330),0))-CT330-ER330)</f>
        <v>0</v>
      </c>
      <c r="GQ330" s="48" t="n">
        <f aca="false">IF((GQ329*(1+GQ$5/Setup!$C$36)+IF($V330=24,N($F330),0))-CU330-ES330&lt;0.005,0,(GQ329*(1+GQ$5/Setup!$C$36)+IF($V330=24,N($F330),0))-CU330-ES330)</f>
        <v>0</v>
      </c>
      <c r="GR330" s="48" t="n">
        <f aca="false">IF((GR329*(1+GR$5/Setup!$C$36)+IF($V330=25,N($F330),0))-CV330-ET330&lt;0.005,0,(GR329*(1+GR$5/Setup!$C$36)+IF($V330=25,N($F330),0))-CV330-ET330)</f>
        <v>0</v>
      </c>
      <c r="GS330" s="48" t="n">
        <f aca="false">IF((GS329*(1+GS$5/Setup!$C$36)+IF($V330=26,N($F330),0))-CW330-EU330&lt;0.005,0,(GS329*(1+GS$5/Setup!$C$36)+IF($V330=26,N($F330),0))-CW330-EU330)</f>
        <v>0</v>
      </c>
      <c r="GT330" s="48" t="n">
        <f aca="false">IF((GT329*(1+GT$5/Setup!$C$36)+IF($V330=27,N($F330),0))-CX330-EV330&lt;0.005,0,(GT329*(1+GT$5/Setup!$C$36)+IF($V330=27,N($F330),0))-CX330-EV330)</f>
        <v>0</v>
      </c>
      <c r="GU330" s="48" t="n">
        <f aca="false">IF((GU329*(1+GU$5/Setup!$C$36)+IF($V330=28,N($F330),0))-CY330-EW330&lt;0.005,0,(GU329*(1+GU$5/Setup!$C$36)+IF($V330=28,N($F330),0))-CY330-EW330)</f>
        <v>0</v>
      </c>
      <c r="GV330" s="48" t="n">
        <f aca="false">IF((GV329*(1+GV$5/Setup!$C$36)+IF($V330=29,N($F330),0))-CZ330-EX330&lt;0.005,0,(GV329*(1+GV$5/Setup!$C$36)+IF($V330=29,N($F330),0))-CZ330-EX330)</f>
        <v>0</v>
      </c>
      <c r="GW330" s="48" t="n">
        <f aca="false">IF((GW329*(1+GW$5/Setup!$C$36)+IF($V330=30,N($F330),0))-DA330-EY330&lt;0.005,0,(GW329*(1+GW$5/Setup!$C$36)+IF($V330=30,N($F330),0))-DA330-EY330)</f>
        <v>0</v>
      </c>
      <c r="GX330" s="48" t="n">
        <f aca="false">IF((GX329*(1+GX$5/Setup!$C$36)+IF($V330=31,N($F330),0))-DB330-EZ330&lt;0.005,0,(GX329*(1+GX$5/Setup!$C$36)+IF($V330=31,N($F330),0))-DB330-EZ330)</f>
        <v>0</v>
      </c>
      <c r="GY330" s="48" t="n">
        <f aca="false">IF((GY329*(1+GY$5/Setup!$C$36)+IF($V330=32,N($F330),0))-DC330-FA330&lt;0.005,0,(GY329*(1+GY$5/Setup!$C$36)+IF($V330=32,N($F330),0))-DC330-FA330)</f>
        <v>0</v>
      </c>
      <c r="GZ330" s="48" t="n">
        <f aca="false">IF((GZ329*(1+GZ$5/Setup!$C$36)+IF($V330=33,N($F330),0))-DD330-FB330&lt;0.005,0,(GZ329*(1+GZ$5/Setup!$C$36)+IF($V330=33,N($F330),0))-DD330-FB330)</f>
        <v>0</v>
      </c>
      <c r="HA330" s="48" t="n">
        <f aca="false">IF((HA329*(1+HA$5/Setup!$C$36)+IF($V330=34,N($F330),0))-DE330-FC330&lt;0.005,0,(HA329*(1+HA$5/Setup!$C$36)+IF($V330=34,N($F330),0))-DE330-FC330)</f>
        <v>0</v>
      </c>
      <c r="HB330" s="48" t="n">
        <f aca="false">IF((HB329*(1+HB$5/Setup!$C$36)+IF($V330=35,N($F330),0))-DF330-FD330&lt;0.005,0,(HB329*(1+HB$5/Setup!$C$36)+IF($V330=35,N($F330),0))-DF330-FD330)</f>
        <v>0</v>
      </c>
      <c r="HC330" s="48" t="n">
        <f aca="false">IF((HC329*(1+HC$5/Setup!$C$36)+IF($V330=36,N($F330),0))-DG330-FE330&lt;0.005,0,(HC329*(1+HC$5/Setup!$C$36)+IF($V330=36,N($F330),0))-DG330-FE330)</f>
        <v>0</v>
      </c>
      <c r="HD330" s="48" t="n">
        <f aca="false">IF((HD329*(1+HD$5/Setup!$C$36)+IF($V330=37,N($F330),0))-DH330-FF330&lt;0.005,0,(HD329*(1+HD$5/Setup!$C$36)+IF($V330=37,N($F330),0))-DH330-FF330)</f>
        <v>0</v>
      </c>
      <c r="HE330" s="48" t="n">
        <f aca="false">IF((HE329*(1+HE$5/Setup!$C$36)+IF($V330=38,N($F330),0))-DI330-FG330&lt;0.005,0,(HE329*(1+HE$5/Setup!$C$36)+IF($V330=38,N($F330),0))-DI330-FG330)</f>
        <v>0</v>
      </c>
      <c r="HF330" s="48" t="n">
        <f aca="false">IF((HF329*(1+HF$5/Setup!$C$36)+IF($V330=39,N($F330),0))-DJ330-FH330&lt;0.005,0,(HF329*(1+HF$5/Setup!$C$36)+IF($V330=39,N($F330),0))-DJ330-FH330)</f>
        <v>0</v>
      </c>
      <c r="HG330" s="48" t="n">
        <f aca="false">IF((HG329*(1+HG$5/Setup!$C$36)+IF($V330=40,N($F330),0))-DK330-FI330&lt;0.005,0,(HG329*(1+HG$5/Setup!$C$36)+IF($V330=40,N($F330),0))-DK330-FI330)</f>
        <v>0</v>
      </c>
      <c r="HH330" s="48" t="n">
        <f aca="false">IF((HH329*(1+HH$5/Setup!$C$36)+IF($V330=41,N($F330),0))-DL330-FJ330&lt;0.005,0,(HH329*(1+HH$5/Setup!$C$36)+IF($V330=41,N($F330),0))-DL330-FJ330)</f>
        <v>0</v>
      </c>
      <c r="HI330" s="48" t="n">
        <f aca="false">IF((HI329*(1+HI$5/Setup!$C$36)+IF($V330=42,N($F330),0))-DM330-FK330&lt;0.005,0,(HI329*(1+HI$5/Setup!$C$36)+IF($V330=42,N($F330),0))-DM330-FK330)</f>
        <v>0</v>
      </c>
      <c r="HJ330" s="48" t="n">
        <f aca="false">IF((HJ329*(1+HJ$5/Setup!$C$36)+IF($V330=43,N($F330),0))-DN330-FL330&lt;0.005,0,(HJ329*(1+HJ$5/Setup!$C$36)+IF($V330=43,N($F330),0))-DN330-FL330)</f>
        <v>0</v>
      </c>
      <c r="HK330" s="48" t="n">
        <f aca="false">IF((HK329*(1+HK$5/Setup!$C$36)+IF($V330=44,N($F330),0))-DO330-FM330&lt;0.005,0,(HK329*(1+HK$5/Setup!$C$36)+IF($V330=44,N($F330),0))-DO330-FM330)</f>
        <v>0</v>
      </c>
      <c r="HL330" s="48" t="n">
        <f aca="false">IF((HL329*(1+HL$5/Setup!$C$36)+IF($V330=45,N($F330),0))-DP330-FN330&lt;0.005,0,(HL329*(1+HL$5/Setup!$C$36)+IF($V330=45,N($F330),0))-DP330-FN330)</f>
        <v>0</v>
      </c>
      <c r="HM330" s="48" t="n">
        <f aca="false">IF((HM329*(1+HM$5/Setup!$C$36)+IF($V330=46,N($F330),0))-DQ330-FO330&lt;0.005,0,(HM329*(1+HM$5/Setup!$C$36)+IF($V330=46,N($F330),0))-DQ330-FO330)</f>
        <v>0</v>
      </c>
      <c r="HN330" s="48" t="n">
        <f aca="false">IF((HN329*(1+HN$5/Setup!$C$36)+IF($V330=47,N($F330),0))-DR330-FP330&lt;0.005,0,(HN329*(1+HN$5/Setup!$C$36)+IF($V330=47,N($F330),0))-DR330-FP330)</f>
        <v>0</v>
      </c>
      <c r="HO330" s="48" t="n">
        <f aca="false">IF((HO329*(1+HO$5/Setup!$C$36)+IF($V330=48,N($F330),0))-DS330-FQ330&lt;0.005,0,(HO329*(1+HO$5/Setup!$C$36)+IF($V330=48,N($F330),0))-DS330-FQ330)</f>
        <v>0</v>
      </c>
      <c r="HP330" s="48" t="n">
        <f aca="false">IF((HP329*(1+HP$5/Setup!$C$36)+IF($V330=49,N($F330),0))-DT330-FR330&lt;0.005,0,(HP329*(1+HP$5/Setup!$C$36)+IF($V330=49,N($F330),0))-DT330-FR330)</f>
        <v>0</v>
      </c>
      <c r="HQ330" s="48" t="n">
        <f aca="false">IF((HQ329*(1+HQ$5/Setup!$C$36)+IF($V330=50,N($F330),0))-DU330-FS330&lt;0.005,0,(HQ329*(1+HQ$5/Setup!$C$36)+IF($V330=50,N($F330),0))-DU330-FS330)</f>
        <v>0</v>
      </c>
    </row>
    <row r="331" customFormat="false" ht="15" hidden="false" customHeight="false" outlineLevel="0" collapsed="false">
      <c r="A331" s="44" t="n">
        <v>323</v>
      </c>
      <c r="B331" s="45" t="n">
        <f aca="false">IF(Setup!$C$7="Every month",EDATE(Setup!$C$8,($A331-1)),IF(Setup!$C$7="Twice a month",DATE(YEAR(Setup!$C$8),MONTH(Setup!$C$8)+INT((($A331-1)+Setup!$C$41)/2),MIN(IF(MOD(($A331-1)+Setup!$C$41,2)=0,Setup!$C$39,Setup!$C$40),DAY(EOMONTH(DATE(YEAR(Setup!$C$8),MONTH(Setup!$C$8)+INT((($A331-1)+Setup!$C$41)/2),1),0)))),Setup!$C$8+($A331-1)*IF(Setup!$C$7="Every week",7,14)))</f>
        <v>50833</v>
      </c>
      <c r="C331" s="45" t="n">
        <f aca="false">IF(Setup!$C$7="Every month",EDATE(Setup!$C$8,$A331),IF(Setup!$C$7="Twice a month",DATE(YEAR(Setup!$C$8),MONTH(Setup!$C$8)+INT(($A331+Setup!$C$41)/2),MIN(IF(MOD($A331+Setup!$C$41,2)=0,Setup!$C$39,Setup!$C$40),DAY(EOMONTH(DATE(YEAR(Setup!$C$8),MONTH(Setup!$C$8)+INT(($A331+Setup!$C$41)/2),1),0)))),Setup!$C$8+$A331*IF(Setup!$C$7="Every week",7,14)))</f>
        <v>50847</v>
      </c>
      <c r="D331" s="46"/>
      <c r="E331" s="47"/>
      <c r="F331" s="47"/>
      <c r="G331" s="47"/>
      <c r="H331" s="47"/>
      <c r="I331" s="48" t="n">
        <f aca="false">N(Setup!$C$11)+N(E331)</f>
        <v>100</v>
      </c>
      <c r="J331" s="48" t="n">
        <f aca="false">MIN(Setup!$C$37,MAX(I331,0))</f>
        <v>9.23076923076923</v>
      </c>
      <c r="K331" s="48" t="n">
        <f aca="false">MIN(MAX(N(Setup!$C$14)-L330,0),MAX(I331-J331,0))</f>
        <v>0</v>
      </c>
      <c r="L331" s="48" t="n">
        <f aca="false">L330+K331-N(G331)</f>
        <v>500</v>
      </c>
      <c r="M331" s="48" t="n">
        <f aca="false">M330+J331-N(H331)</f>
        <v>2981.53846153845</v>
      </c>
      <c r="N331" s="48" t="n">
        <f aca="false">SUM(BX331:DU331)</f>
        <v>0</v>
      </c>
      <c r="O331" s="48" t="n">
        <f aca="false">SUM(Z331:BW331)-N331</f>
        <v>25</v>
      </c>
      <c r="P331" s="48" t="n">
        <f aca="false">MAX(I331-J331-K331,0)+O331</f>
        <v>115.769230769231</v>
      </c>
      <c r="Q331" s="48" t="n">
        <f aca="false">SUM(DV331:FS331)</f>
        <v>0</v>
      </c>
      <c r="R331" s="49" t="n">
        <f aca="false">N331+J331+K331+Q331</f>
        <v>9.23076923076923</v>
      </c>
      <c r="S331" s="48" t="n">
        <f aca="false">T331-T330-N(F331)+N331+Q331</f>
        <v>0</v>
      </c>
      <c r="T331" s="49" t="n">
        <f aca="false">SUM(FT331:HQ331)</f>
        <v>0</v>
      </c>
      <c r="U331" s="44" t="str">
        <f aca="false">IF(T330&lt;0.005,"",INDEX(Helpers!$C$2:$C$51,IF(_xlfn.MINIFS($DV$6:$FS$6,DV331:FS331,"&gt;0.005")=0,V331,_xlfn.MINIFS($DV$6:$FS$6,DV331:FS331,"&gt;0.005"))))</f>
        <v/>
      </c>
      <c r="V331" s="44" t="n">
        <f aca="false">IF(_xlfn.MINIFS($FT$6:$HQ$6,FT330:HQ330,"&gt;0.005")=0,1,_xlfn.MINIFS($FT$6:$HQ$6,FT330:HQ330,"&gt;0.005"))</f>
        <v>1</v>
      </c>
      <c r="W331" s="44" t="n">
        <f aca="false">IF(AND(D331&lt;&gt;"Paid",T330&gt;0.005),1,0)</f>
        <v>0</v>
      </c>
      <c r="X331" s="48" t="n">
        <f aca="false">SUMPRODUCT(((Helpers!$G$2:$G$51*(1+(Helpers!$D$2:$D$51+0.000000001)/12)^(($B331-Setup!$C$8)/(365.25/12))-Helpers!$E$2:$E$51*((1+(Helpers!$D$2:$D$51+0.000000001)/12)^(($B331-Setup!$C$8)/(365.25/12))-1)/((Helpers!$D$2:$D$51+0.000000001)/12))&gt;0)*(Helpers!$G$2:$G$51*(1+(Helpers!$D$2:$D$51+0.000000001)/12)^(($B331-Setup!$C$8)/(365.25/12))-Helpers!$E$2:$E$51*((1+(Helpers!$D$2:$D$51+0.000000001)/12)^(($B331-Setup!$C$8)/(365.25/12))-1)/((Helpers!$D$2:$D$51+0.000000001)/12)))</f>
        <v>0</v>
      </c>
      <c r="Y331" s="48"/>
      <c r="Z331" s="48" t="n">
        <f aca="false">IF(OR(N(Z$5)=0,Z$6=""),0,Z$5*((DATE(YEAR($B331),MONTH($B331),MIN(Z$6,DAY(EOMONTH($B331,0))))&gt;=$B331)*(DATE(YEAR($B331),MONTH($B331),MIN(Z$6,DAY(EOMONTH($B331,0))))&lt;$C331)+(DATE(YEAR($B331),MONTH($B331)+1,MIN(Z$6,DAY(EOMONTH($B331,1))))&gt;=$B331)*(DATE(YEAR($B331),MONTH($B331)+1,MIN(Z$6,DAY(EOMONTH($B331,1))))&lt;$C331)))</f>
        <v>25</v>
      </c>
      <c r="AA331" s="48" t="n">
        <f aca="false">IF(OR(N(AA$5)=0,AA$6=""),0,AA$5*((DATE(YEAR($B331),MONTH($B331),MIN(AA$6,DAY(EOMONTH($B331,0))))&gt;=$B331)*(DATE(YEAR($B331),MONTH($B331),MIN(AA$6,DAY(EOMONTH($B331,0))))&lt;$C331)+(DATE(YEAR($B331),MONTH($B331)+1,MIN(AA$6,DAY(EOMONTH($B331,1))))&gt;=$B331)*(DATE(YEAR($B331),MONTH($B331)+1,MIN(AA$6,DAY(EOMONTH($B331,1))))&lt;$C331)))</f>
        <v>0</v>
      </c>
      <c r="AB331" s="48" t="n">
        <f aca="false">IF(OR(N(AB$5)=0,AB$6=""),0,AB$5*((DATE(YEAR($B331),MONTH($B331),MIN(AB$6,DAY(EOMONTH($B331,0))))&gt;=$B331)*(DATE(YEAR($B331),MONTH($B331),MIN(AB$6,DAY(EOMONTH($B331,0))))&lt;$C331)+(DATE(YEAR($B331),MONTH($B331)+1,MIN(AB$6,DAY(EOMONTH($B331,1))))&gt;=$B331)*(DATE(YEAR($B331),MONTH($B331)+1,MIN(AB$6,DAY(EOMONTH($B331,1))))&lt;$C331)))</f>
        <v>0</v>
      </c>
      <c r="AC331" s="48" t="n">
        <f aca="false">IF(OR(N(AC$5)=0,AC$6=""),0,AC$5*((DATE(YEAR($B331),MONTH($B331),MIN(AC$6,DAY(EOMONTH($B331,0))))&gt;=$B331)*(DATE(YEAR($B331),MONTH($B331),MIN(AC$6,DAY(EOMONTH($B331,0))))&lt;$C331)+(DATE(YEAR($B331),MONTH($B331)+1,MIN(AC$6,DAY(EOMONTH($B331,1))))&gt;=$B331)*(DATE(YEAR($B331),MONTH($B331)+1,MIN(AC$6,DAY(EOMONTH($B331,1))))&lt;$C331)))</f>
        <v>0</v>
      </c>
      <c r="AD331" s="48" t="n">
        <f aca="false">IF(OR(N(AD$5)=0,AD$6=""),0,AD$5*((DATE(YEAR($B331),MONTH($B331),MIN(AD$6,DAY(EOMONTH($B331,0))))&gt;=$B331)*(DATE(YEAR($B331),MONTH($B331),MIN(AD$6,DAY(EOMONTH($B331,0))))&lt;$C331)+(DATE(YEAR($B331),MONTH($B331)+1,MIN(AD$6,DAY(EOMONTH($B331,1))))&gt;=$B331)*(DATE(YEAR($B331),MONTH($B331)+1,MIN(AD$6,DAY(EOMONTH($B331,1))))&lt;$C331)))</f>
        <v>0</v>
      </c>
      <c r="AE331" s="48" t="n">
        <f aca="false">IF(OR(N(AE$5)=0,AE$6=""),0,AE$5*((DATE(YEAR($B331),MONTH($B331),MIN(AE$6,DAY(EOMONTH($B331,0))))&gt;=$B331)*(DATE(YEAR($B331),MONTH($B331),MIN(AE$6,DAY(EOMONTH($B331,0))))&lt;$C331)+(DATE(YEAR($B331),MONTH($B331)+1,MIN(AE$6,DAY(EOMONTH($B331,1))))&gt;=$B331)*(DATE(YEAR($B331),MONTH($B331)+1,MIN(AE$6,DAY(EOMONTH($B331,1))))&lt;$C331)))</f>
        <v>0</v>
      </c>
      <c r="AF331" s="48" t="n">
        <f aca="false">IF(OR(N(AF$5)=0,AF$6=""),0,AF$5*((DATE(YEAR($B331),MONTH($B331),MIN(AF$6,DAY(EOMONTH($B331,0))))&gt;=$B331)*(DATE(YEAR($B331),MONTH($B331),MIN(AF$6,DAY(EOMONTH($B331,0))))&lt;$C331)+(DATE(YEAR($B331),MONTH($B331)+1,MIN(AF$6,DAY(EOMONTH($B331,1))))&gt;=$B331)*(DATE(YEAR($B331),MONTH($B331)+1,MIN(AF$6,DAY(EOMONTH($B331,1))))&lt;$C331)))</f>
        <v>0</v>
      </c>
      <c r="AG331" s="48" t="n">
        <f aca="false">IF(OR(N(AG$5)=0,AG$6=""),0,AG$5*((DATE(YEAR($B331),MONTH($B331),MIN(AG$6,DAY(EOMONTH($B331,0))))&gt;=$B331)*(DATE(YEAR($B331),MONTH($B331),MIN(AG$6,DAY(EOMONTH($B331,0))))&lt;$C331)+(DATE(YEAR($B331),MONTH($B331)+1,MIN(AG$6,DAY(EOMONTH($B331,1))))&gt;=$B331)*(DATE(YEAR($B331),MONTH($B331)+1,MIN(AG$6,DAY(EOMONTH($B331,1))))&lt;$C331)))</f>
        <v>0</v>
      </c>
      <c r="AH331" s="48" t="n">
        <f aca="false">IF(OR(N(AH$5)=0,AH$6=""),0,AH$5*((DATE(YEAR($B331),MONTH($B331),MIN(AH$6,DAY(EOMONTH($B331,0))))&gt;=$B331)*(DATE(YEAR($B331),MONTH($B331),MIN(AH$6,DAY(EOMONTH($B331,0))))&lt;$C331)+(DATE(YEAR($B331),MONTH($B331)+1,MIN(AH$6,DAY(EOMONTH($B331,1))))&gt;=$B331)*(DATE(YEAR($B331),MONTH($B331)+1,MIN(AH$6,DAY(EOMONTH($B331,1))))&lt;$C331)))</f>
        <v>0</v>
      </c>
      <c r="AI331" s="48" t="n">
        <f aca="false">IF(OR(N(AI$5)=0,AI$6=""),0,AI$5*((DATE(YEAR($B331),MONTH($B331),MIN(AI$6,DAY(EOMONTH($B331,0))))&gt;=$B331)*(DATE(YEAR($B331),MONTH($B331),MIN(AI$6,DAY(EOMONTH($B331,0))))&lt;$C331)+(DATE(YEAR($B331),MONTH($B331)+1,MIN(AI$6,DAY(EOMONTH($B331,1))))&gt;=$B331)*(DATE(YEAR($B331),MONTH($B331)+1,MIN(AI$6,DAY(EOMONTH($B331,1))))&lt;$C331)))</f>
        <v>0</v>
      </c>
      <c r="AJ331" s="48" t="n">
        <f aca="false">IF(OR(N(AJ$5)=0,AJ$6=""),0,AJ$5*((DATE(YEAR($B331),MONTH($B331),MIN(AJ$6,DAY(EOMONTH($B331,0))))&gt;=$B331)*(DATE(YEAR($B331),MONTH($B331),MIN(AJ$6,DAY(EOMONTH($B331,0))))&lt;$C331)+(DATE(YEAR($B331),MONTH($B331)+1,MIN(AJ$6,DAY(EOMONTH($B331,1))))&gt;=$B331)*(DATE(YEAR($B331),MONTH($B331)+1,MIN(AJ$6,DAY(EOMONTH($B331,1))))&lt;$C331)))</f>
        <v>0</v>
      </c>
      <c r="AK331" s="48" t="n">
        <f aca="false">IF(OR(N(AK$5)=0,AK$6=""),0,AK$5*((DATE(YEAR($B331),MONTH($B331),MIN(AK$6,DAY(EOMONTH($B331,0))))&gt;=$B331)*(DATE(YEAR($B331),MONTH($B331),MIN(AK$6,DAY(EOMONTH($B331,0))))&lt;$C331)+(DATE(YEAR($B331),MONTH($B331)+1,MIN(AK$6,DAY(EOMONTH($B331,1))))&gt;=$B331)*(DATE(YEAR($B331),MONTH($B331)+1,MIN(AK$6,DAY(EOMONTH($B331,1))))&lt;$C331)))</f>
        <v>0</v>
      </c>
      <c r="AL331" s="48" t="n">
        <f aca="false">IF(OR(N(AL$5)=0,AL$6=""),0,AL$5*((DATE(YEAR($B331),MONTH($B331),MIN(AL$6,DAY(EOMONTH($B331,0))))&gt;=$B331)*(DATE(YEAR($B331),MONTH($B331),MIN(AL$6,DAY(EOMONTH($B331,0))))&lt;$C331)+(DATE(YEAR($B331),MONTH($B331)+1,MIN(AL$6,DAY(EOMONTH($B331,1))))&gt;=$B331)*(DATE(YEAR($B331),MONTH($B331)+1,MIN(AL$6,DAY(EOMONTH($B331,1))))&lt;$C331)))</f>
        <v>0</v>
      </c>
      <c r="AM331" s="48" t="n">
        <f aca="false">IF(OR(N(AM$5)=0,AM$6=""),0,AM$5*((DATE(YEAR($B331),MONTH($B331),MIN(AM$6,DAY(EOMONTH($B331,0))))&gt;=$B331)*(DATE(YEAR($B331),MONTH($B331),MIN(AM$6,DAY(EOMONTH($B331,0))))&lt;$C331)+(DATE(YEAR($B331),MONTH($B331)+1,MIN(AM$6,DAY(EOMONTH($B331,1))))&gt;=$B331)*(DATE(YEAR($B331),MONTH($B331)+1,MIN(AM$6,DAY(EOMONTH($B331,1))))&lt;$C331)))</f>
        <v>0</v>
      </c>
      <c r="AN331" s="48" t="n">
        <f aca="false">IF(OR(N(AN$5)=0,AN$6=""),0,AN$5*((DATE(YEAR($B331),MONTH($B331),MIN(AN$6,DAY(EOMONTH($B331,0))))&gt;=$B331)*(DATE(YEAR($B331),MONTH($B331),MIN(AN$6,DAY(EOMONTH($B331,0))))&lt;$C331)+(DATE(YEAR($B331),MONTH($B331)+1,MIN(AN$6,DAY(EOMONTH($B331,1))))&gt;=$B331)*(DATE(YEAR($B331),MONTH($B331)+1,MIN(AN$6,DAY(EOMONTH($B331,1))))&lt;$C331)))</f>
        <v>0</v>
      </c>
      <c r="AO331" s="48" t="n">
        <f aca="false">IF(OR(N(AO$5)=0,AO$6=""),0,AO$5*((DATE(YEAR($B331),MONTH($B331),MIN(AO$6,DAY(EOMONTH($B331,0))))&gt;=$B331)*(DATE(YEAR($B331),MONTH($B331),MIN(AO$6,DAY(EOMONTH($B331,0))))&lt;$C331)+(DATE(YEAR($B331),MONTH($B331)+1,MIN(AO$6,DAY(EOMONTH($B331,1))))&gt;=$B331)*(DATE(YEAR($B331),MONTH($B331)+1,MIN(AO$6,DAY(EOMONTH($B331,1))))&lt;$C331)))</f>
        <v>0</v>
      </c>
      <c r="AP331" s="48" t="n">
        <f aca="false">IF(OR(N(AP$5)=0,AP$6=""),0,AP$5*((DATE(YEAR($B331),MONTH($B331),MIN(AP$6,DAY(EOMONTH($B331,0))))&gt;=$B331)*(DATE(YEAR($B331),MONTH($B331),MIN(AP$6,DAY(EOMONTH($B331,0))))&lt;$C331)+(DATE(YEAR($B331),MONTH($B331)+1,MIN(AP$6,DAY(EOMONTH($B331,1))))&gt;=$B331)*(DATE(YEAR($B331),MONTH($B331)+1,MIN(AP$6,DAY(EOMONTH($B331,1))))&lt;$C331)))</f>
        <v>0</v>
      </c>
      <c r="AQ331" s="48" t="n">
        <f aca="false">IF(OR(N(AQ$5)=0,AQ$6=""),0,AQ$5*((DATE(YEAR($B331),MONTH($B331),MIN(AQ$6,DAY(EOMONTH($B331,0))))&gt;=$B331)*(DATE(YEAR($B331),MONTH($B331),MIN(AQ$6,DAY(EOMONTH($B331,0))))&lt;$C331)+(DATE(YEAR($B331),MONTH($B331)+1,MIN(AQ$6,DAY(EOMONTH($B331,1))))&gt;=$B331)*(DATE(YEAR($B331),MONTH($B331)+1,MIN(AQ$6,DAY(EOMONTH($B331,1))))&lt;$C331)))</f>
        <v>0</v>
      </c>
      <c r="AR331" s="48" t="n">
        <f aca="false">IF(OR(N(AR$5)=0,AR$6=""),0,AR$5*((DATE(YEAR($B331),MONTH($B331),MIN(AR$6,DAY(EOMONTH($B331,0))))&gt;=$B331)*(DATE(YEAR($B331),MONTH($B331),MIN(AR$6,DAY(EOMONTH($B331,0))))&lt;$C331)+(DATE(YEAR($B331),MONTH($B331)+1,MIN(AR$6,DAY(EOMONTH($B331,1))))&gt;=$B331)*(DATE(YEAR($B331),MONTH($B331)+1,MIN(AR$6,DAY(EOMONTH($B331,1))))&lt;$C331)))</f>
        <v>0</v>
      </c>
      <c r="AS331" s="48" t="n">
        <f aca="false">IF(OR(N(AS$5)=0,AS$6=""),0,AS$5*((DATE(YEAR($B331),MONTH($B331),MIN(AS$6,DAY(EOMONTH($B331,0))))&gt;=$B331)*(DATE(YEAR($B331),MONTH($B331),MIN(AS$6,DAY(EOMONTH($B331,0))))&lt;$C331)+(DATE(YEAR($B331),MONTH($B331)+1,MIN(AS$6,DAY(EOMONTH($B331,1))))&gt;=$B331)*(DATE(YEAR($B331),MONTH($B331)+1,MIN(AS$6,DAY(EOMONTH($B331,1))))&lt;$C331)))</f>
        <v>0</v>
      </c>
      <c r="AT331" s="48" t="n">
        <f aca="false">IF(OR(N(AT$5)=0,AT$6=""),0,AT$5*((DATE(YEAR($B331),MONTH($B331),MIN(AT$6,DAY(EOMONTH($B331,0))))&gt;=$B331)*(DATE(YEAR($B331),MONTH($B331),MIN(AT$6,DAY(EOMONTH($B331,0))))&lt;$C331)+(DATE(YEAR($B331),MONTH($B331)+1,MIN(AT$6,DAY(EOMONTH($B331,1))))&gt;=$B331)*(DATE(YEAR($B331),MONTH($B331)+1,MIN(AT$6,DAY(EOMONTH($B331,1))))&lt;$C331)))</f>
        <v>0</v>
      </c>
      <c r="AU331" s="48" t="n">
        <f aca="false">IF(OR(N(AU$5)=0,AU$6=""),0,AU$5*((DATE(YEAR($B331),MONTH($B331),MIN(AU$6,DAY(EOMONTH($B331,0))))&gt;=$B331)*(DATE(YEAR($B331),MONTH($B331),MIN(AU$6,DAY(EOMONTH($B331,0))))&lt;$C331)+(DATE(YEAR($B331),MONTH($B331)+1,MIN(AU$6,DAY(EOMONTH($B331,1))))&gt;=$B331)*(DATE(YEAR($B331),MONTH($B331)+1,MIN(AU$6,DAY(EOMONTH($B331,1))))&lt;$C331)))</f>
        <v>0</v>
      </c>
      <c r="AV331" s="48" t="n">
        <f aca="false">IF(OR(N(AV$5)=0,AV$6=""),0,AV$5*((DATE(YEAR($B331),MONTH($B331),MIN(AV$6,DAY(EOMONTH($B331,0))))&gt;=$B331)*(DATE(YEAR($B331),MONTH($B331),MIN(AV$6,DAY(EOMONTH($B331,0))))&lt;$C331)+(DATE(YEAR($B331),MONTH($B331)+1,MIN(AV$6,DAY(EOMONTH($B331,1))))&gt;=$B331)*(DATE(YEAR($B331),MONTH($B331)+1,MIN(AV$6,DAY(EOMONTH($B331,1))))&lt;$C331)))</f>
        <v>0</v>
      </c>
      <c r="AW331" s="48" t="n">
        <f aca="false">IF(OR(N(AW$5)=0,AW$6=""),0,AW$5*((DATE(YEAR($B331),MONTH($B331),MIN(AW$6,DAY(EOMONTH($B331,0))))&gt;=$B331)*(DATE(YEAR($B331),MONTH($B331),MIN(AW$6,DAY(EOMONTH($B331,0))))&lt;$C331)+(DATE(YEAR($B331),MONTH($B331)+1,MIN(AW$6,DAY(EOMONTH($B331,1))))&gt;=$B331)*(DATE(YEAR($B331),MONTH($B331)+1,MIN(AW$6,DAY(EOMONTH($B331,1))))&lt;$C331)))</f>
        <v>0</v>
      </c>
      <c r="AX331" s="48" t="n">
        <f aca="false">IF(OR(N(AX$5)=0,AX$6=""),0,AX$5*((DATE(YEAR($B331),MONTH($B331),MIN(AX$6,DAY(EOMONTH($B331,0))))&gt;=$B331)*(DATE(YEAR($B331),MONTH($B331),MIN(AX$6,DAY(EOMONTH($B331,0))))&lt;$C331)+(DATE(YEAR($B331),MONTH($B331)+1,MIN(AX$6,DAY(EOMONTH($B331,1))))&gt;=$B331)*(DATE(YEAR($B331),MONTH($B331)+1,MIN(AX$6,DAY(EOMONTH($B331,1))))&lt;$C331)))</f>
        <v>0</v>
      </c>
      <c r="AY331" s="48" t="n">
        <f aca="false">IF(OR(N(AY$5)=0,AY$6=""),0,AY$5*((DATE(YEAR($B331),MONTH($B331),MIN(AY$6,DAY(EOMONTH($B331,0))))&gt;=$B331)*(DATE(YEAR($B331),MONTH($B331),MIN(AY$6,DAY(EOMONTH($B331,0))))&lt;$C331)+(DATE(YEAR($B331),MONTH($B331)+1,MIN(AY$6,DAY(EOMONTH($B331,1))))&gt;=$B331)*(DATE(YEAR($B331),MONTH($B331)+1,MIN(AY$6,DAY(EOMONTH($B331,1))))&lt;$C331)))</f>
        <v>0</v>
      </c>
      <c r="AZ331" s="48" t="n">
        <f aca="false">IF(OR(N(AZ$5)=0,AZ$6=""),0,AZ$5*((DATE(YEAR($B331),MONTH($B331),MIN(AZ$6,DAY(EOMONTH($B331,0))))&gt;=$B331)*(DATE(YEAR($B331),MONTH($B331),MIN(AZ$6,DAY(EOMONTH($B331,0))))&lt;$C331)+(DATE(YEAR($B331),MONTH($B331)+1,MIN(AZ$6,DAY(EOMONTH($B331,1))))&gt;=$B331)*(DATE(YEAR($B331),MONTH($B331)+1,MIN(AZ$6,DAY(EOMONTH($B331,1))))&lt;$C331)))</f>
        <v>0</v>
      </c>
      <c r="BA331" s="48" t="n">
        <f aca="false">IF(OR(N(BA$5)=0,BA$6=""),0,BA$5*((DATE(YEAR($B331),MONTH($B331),MIN(BA$6,DAY(EOMONTH($B331,0))))&gt;=$B331)*(DATE(YEAR($B331),MONTH($B331),MIN(BA$6,DAY(EOMONTH($B331,0))))&lt;$C331)+(DATE(YEAR($B331),MONTH($B331)+1,MIN(BA$6,DAY(EOMONTH($B331,1))))&gt;=$B331)*(DATE(YEAR($B331),MONTH($B331)+1,MIN(BA$6,DAY(EOMONTH($B331,1))))&lt;$C331)))</f>
        <v>0</v>
      </c>
      <c r="BB331" s="48" t="n">
        <f aca="false">IF(OR(N(BB$5)=0,BB$6=""),0,BB$5*((DATE(YEAR($B331),MONTH($B331),MIN(BB$6,DAY(EOMONTH($B331,0))))&gt;=$B331)*(DATE(YEAR($B331),MONTH($B331),MIN(BB$6,DAY(EOMONTH($B331,0))))&lt;$C331)+(DATE(YEAR($B331),MONTH($B331)+1,MIN(BB$6,DAY(EOMONTH($B331,1))))&gt;=$B331)*(DATE(YEAR($B331),MONTH($B331)+1,MIN(BB$6,DAY(EOMONTH($B331,1))))&lt;$C331)))</f>
        <v>0</v>
      </c>
      <c r="BC331" s="48" t="n">
        <f aca="false">IF(OR(N(BC$5)=0,BC$6=""),0,BC$5*((DATE(YEAR($B331),MONTH($B331),MIN(BC$6,DAY(EOMONTH($B331,0))))&gt;=$B331)*(DATE(YEAR($B331),MONTH($B331),MIN(BC$6,DAY(EOMONTH($B331,0))))&lt;$C331)+(DATE(YEAR($B331),MONTH($B331)+1,MIN(BC$6,DAY(EOMONTH($B331,1))))&gt;=$B331)*(DATE(YEAR($B331),MONTH($B331)+1,MIN(BC$6,DAY(EOMONTH($B331,1))))&lt;$C331)))</f>
        <v>0</v>
      </c>
      <c r="BD331" s="48" t="n">
        <f aca="false">IF(OR(N(BD$5)=0,BD$6=""),0,BD$5*((DATE(YEAR($B331),MONTH($B331),MIN(BD$6,DAY(EOMONTH($B331,0))))&gt;=$B331)*(DATE(YEAR($B331),MONTH($B331),MIN(BD$6,DAY(EOMONTH($B331,0))))&lt;$C331)+(DATE(YEAR($B331),MONTH($B331)+1,MIN(BD$6,DAY(EOMONTH($B331,1))))&gt;=$B331)*(DATE(YEAR($B331),MONTH($B331)+1,MIN(BD$6,DAY(EOMONTH($B331,1))))&lt;$C331)))</f>
        <v>0</v>
      </c>
      <c r="BE331" s="48" t="n">
        <f aca="false">IF(OR(N(BE$5)=0,BE$6=""),0,BE$5*((DATE(YEAR($B331),MONTH($B331),MIN(BE$6,DAY(EOMONTH($B331,0))))&gt;=$B331)*(DATE(YEAR($B331),MONTH($B331),MIN(BE$6,DAY(EOMONTH($B331,0))))&lt;$C331)+(DATE(YEAR($B331),MONTH($B331)+1,MIN(BE$6,DAY(EOMONTH($B331,1))))&gt;=$B331)*(DATE(YEAR($B331),MONTH($B331)+1,MIN(BE$6,DAY(EOMONTH($B331,1))))&lt;$C331)))</f>
        <v>0</v>
      </c>
      <c r="BF331" s="48" t="n">
        <f aca="false">IF(OR(N(BF$5)=0,BF$6=""),0,BF$5*((DATE(YEAR($B331),MONTH($B331),MIN(BF$6,DAY(EOMONTH($B331,0))))&gt;=$B331)*(DATE(YEAR($B331),MONTH($B331),MIN(BF$6,DAY(EOMONTH($B331,0))))&lt;$C331)+(DATE(YEAR($B331),MONTH($B331)+1,MIN(BF$6,DAY(EOMONTH($B331,1))))&gt;=$B331)*(DATE(YEAR($B331),MONTH($B331)+1,MIN(BF$6,DAY(EOMONTH($B331,1))))&lt;$C331)))</f>
        <v>0</v>
      </c>
      <c r="BG331" s="48" t="n">
        <f aca="false">IF(OR(N(BG$5)=0,BG$6=""),0,BG$5*((DATE(YEAR($B331),MONTH($B331),MIN(BG$6,DAY(EOMONTH($B331,0))))&gt;=$B331)*(DATE(YEAR($B331),MONTH($B331),MIN(BG$6,DAY(EOMONTH($B331,0))))&lt;$C331)+(DATE(YEAR($B331),MONTH($B331)+1,MIN(BG$6,DAY(EOMONTH($B331,1))))&gt;=$B331)*(DATE(YEAR($B331),MONTH($B331)+1,MIN(BG$6,DAY(EOMONTH($B331,1))))&lt;$C331)))</f>
        <v>0</v>
      </c>
      <c r="BH331" s="48" t="n">
        <f aca="false">IF(OR(N(BH$5)=0,BH$6=""),0,BH$5*((DATE(YEAR($B331),MONTH($B331),MIN(BH$6,DAY(EOMONTH($B331,0))))&gt;=$B331)*(DATE(YEAR($B331),MONTH($B331),MIN(BH$6,DAY(EOMONTH($B331,0))))&lt;$C331)+(DATE(YEAR($B331),MONTH($B331)+1,MIN(BH$6,DAY(EOMONTH($B331,1))))&gt;=$B331)*(DATE(YEAR($B331),MONTH($B331)+1,MIN(BH$6,DAY(EOMONTH($B331,1))))&lt;$C331)))</f>
        <v>0</v>
      </c>
      <c r="BI331" s="48" t="n">
        <f aca="false">IF(OR(N(BI$5)=0,BI$6=""),0,BI$5*((DATE(YEAR($B331),MONTH($B331),MIN(BI$6,DAY(EOMONTH($B331,0))))&gt;=$B331)*(DATE(YEAR($B331),MONTH($B331),MIN(BI$6,DAY(EOMONTH($B331,0))))&lt;$C331)+(DATE(YEAR($B331),MONTH($B331)+1,MIN(BI$6,DAY(EOMONTH($B331,1))))&gt;=$B331)*(DATE(YEAR($B331),MONTH($B331)+1,MIN(BI$6,DAY(EOMONTH($B331,1))))&lt;$C331)))</f>
        <v>0</v>
      </c>
      <c r="BJ331" s="48" t="n">
        <f aca="false">IF(OR(N(BJ$5)=0,BJ$6=""),0,BJ$5*((DATE(YEAR($B331),MONTH($B331),MIN(BJ$6,DAY(EOMONTH($B331,0))))&gt;=$B331)*(DATE(YEAR($B331),MONTH($B331),MIN(BJ$6,DAY(EOMONTH($B331,0))))&lt;$C331)+(DATE(YEAR($B331),MONTH($B331)+1,MIN(BJ$6,DAY(EOMONTH($B331,1))))&gt;=$B331)*(DATE(YEAR($B331),MONTH($B331)+1,MIN(BJ$6,DAY(EOMONTH($B331,1))))&lt;$C331)))</f>
        <v>0</v>
      </c>
      <c r="BK331" s="48" t="n">
        <f aca="false">IF(OR(N(BK$5)=0,BK$6=""),0,BK$5*((DATE(YEAR($B331),MONTH($B331),MIN(BK$6,DAY(EOMONTH($B331,0))))&gt;=$B331)*(DATE(YEAR($B331),MONTH($B331),MIN(BK$6,DAY(EOMONTH($B331,0))))&lt;$C331)+(DATE(YEAR($B331),MONTH($B331)+1,MIN(BK$6,DAY(EOMONTH($B331,1))))&gt;=$B331)*(DATE(YEAR($B331),MONTH($B331)+1,MIN(BK$6,DAY(EOMONTH($B331,1))))&lt;$C331)))</f>
        <v>0</v>
      </c>
      <c r="BL331" s="48" t="n">
        <f aca="false">IF(OR(N(BL$5)=0,BL$6=""),0,BL$5*((DATE(YEAR($B331),MONTH($B331),MIN(BL$6,DAY(EOMONTH($B331,0))))&gt;=$B331)*(DATE(YEAR($B331),MONTH($B331),MIN(BL$6,DAY(EOMONTH($B331,0))))&lt;$C331)+(DATE(YEAR($B331),MONTH($B331)+1,MIN(BL$6,DAY(EOMONTH($B331,1))))&gt;=$B331)*(DATE(YEAR($B331),MONTH($B331)+1,MIN(BL$6,DAY(EOMONTH($B331,1))))&lt;$C331)))</f>
        <v>0</v>
      </c>
      <c r="BM331" s="48" t="n">
        <f aca="false">IF(OR(N(BM$5)=0,BM$6=""),0,BM$5*((DATE(YEAR($B331),MONTH($B331),MIN(BM$6,DAY(EOMONTH($B331,0))))&gt;=$B331)*(DATE(YEAR($B331),MONTH($B331),MIN(BM$6,DAY(EOMONTH($B331,0))))&lt;$C331)+(DATE(YEAR($B331),MONTH($B331)+1,MIN(BM$6,DAY(EOMONTH($B331,1))))&gt;=$B331)*(DATE(YEAR($B331),MONTH($B331)+1,MIN(BM$6,DAY(EOMONTH($B331,1))))&lt;$C331)))</f>
        <v>0</v>
      </c>
      <c r="BN331" s="48" t="n">
        <f aca="false">IF(OR(N(BN$5)=0,BN$6=""),0,BN$5*((DATE(YEAR($B331),MONTH($B331),MIN(BN$6,DAY(EOMONTH($B331,0))))&gt;=$B331)*(DATE(YEAR($B331),MONTH($B331),MIN(BN$6,DAY(EOMONTH($B331,0))))&lt;$C331)+(DATE(YEAR($B331),MONTH($B331)+1,MIN(BN$6,DAY(EOMONTH($B331,1))))&gt;=$B331)*(DATE(YEAR($B331),MONTH($B331)+1,MIN(BN$6,DAY(EOMONTH($B331,1))))&lt;$C331)))</f>
        <v>0</v>
      </c>
      <c r="BO331" s="48" t="n">
        <f aca="false">IF(OR(N(BO$5)=0,BO$6=""),0,BO$5*((DATE(YEAR($B331),MONTH($B331),MIN(BO$6,DAY(EOMONTH($B331,0))))&gt;=$B331)*(DATE(YEAR($B331),MONTH($B331),MIN(BO$6,DAY(EOMONTH($B331,0))))&lt;$C331)+(DATE(YEAR($B331),MONTH($B331)+1,MIN(BO$6,DAY(EOMONTH($B331,1))))&gt;=$B331)*(DATE(YEAR($B331),MONTH($B331)+1,MIN(BO$6,DAY(EOMONTH($B331,1))))&lt;$C331)))</f>
        <v>0</v>
      </c>
      <c r="BP331" s="48" t="n">
        <f aca="false">IF(OR(N(BP$5)=0,BP$6=""),0,BP$5*((DATE(YEAR($B331),MONTH($B331),MIN(BP$6,DAY(EOMONTH($B331,0))))&gt;=$B331)*(DATE(YEAR($B331),MONTH($B331),MIN(BP$6,DAY(EOMONTH($B331,0))))&lt;$C331)+(DATE(YEAR($B331),MONTH($B331)+1,MIN(BP$6,DAY(EOMONTH($B331,1))))&gt;=$B331)*(DATE(YEAR($B331),MONTH($B331)+1,MIN(BP$6,DAY(EOMONTH($B331,1))))&lt;$C331)))</f>
        <v>0</v>
      </c>
      <c r="BQ331" s="48" t="n">
        <f aca="false">IF(OR(N(BQ$5)=0,BQ$6=""),0,BQ$5*((DATE(YEAR($B331),MONTH($B331),MIN(BQ$6,DAY(EOMONTH($B331,0))))&gt;=$B331)*(DATE(YEAR($B331),MONTH($B331),MIN(BQ$6,DAY(EOMONTH($B331,0))))&lt;$C331)+(DATE(YEAR($B331),MONTH($B331)+1,MIN(BQ$6,DAY(EOMONTH($B331,1))))&gt;=$B331)*(DATE(YEAR($B331),MONTH($B331)+1,MIN(BQ$6,DAY(EOMONTH($B331,1))))&lt;$C331)))</f>
        <v>0</v>
      </c>
      <c r="BR331" s="48" t="n">
        <f aca="false">IF(OR(N(BR$5)=0,BR$6=""),0,BR$5*((DATE(YEAR($B331),MONTH($B331),MIN(BR$6,DAY(EOMONTH($B331,0))))&gt;=$B331)*(DATE(YEAR($B331),MONTH($B331),MIN(BR$6,DAY(EOMONTH($B331,0))))&lt;$C331)+(DATE(YEAR($B331),MONTH($B331)+1,MIN(BR$6,DAY(EOMONTH($B331,1))))&gt;=$B331)*(DATE(YEAR($B331),MONTH($B331)+1,MIN(BR$6,DAY(EOMONTH($B331,1))))&lt;$C331)))</f>
        <v>0</v>
      </c>
      <c r="BS331" s="48" t="n">
        <f aca="false">IF(OR(N(BS$5)=0,BS$6=""),0,BS$5*((DATE(YEAR($B331),MONTH($B331),MIN(BS$6,DAY(EOMONTH($B331,0))))&gt;=$B331)*(DATE(YEAR($B331),MONTH($B331),MIN(BS$6,DAY(EOMONTH($B331,0))))&lt;$C331)+(DATE(YEAR($B331),MONTH($B331)+1,MIN(BS$6,DAY(EOMONTH($B331,1))))&gt;=$B331)*(DATE(YEAR($B331),MONTH($B331)+1,MIN(BS$6,DAY(EOMONTH($B331,1))))&lt;$C331)))</f>
        <v>0</v>
      </c>
      <c r="BT331" s="48" t="n">
        <f aca="false">IF(OR(N(BT$5)=0,BT$6=""),0,BT$5*((DATE(YEAR($B331),MONTH($B331),MIN(BT$6,DAY(EOMONTH($B331,0))))&gt;=$B331)*(DATE(YEAR($B331),MONTH($B331),MIN(BT$6,DAY(EOMONTH($B331,0))))&lt;$C331)+(DATE(YEAR($B331),MONTH($B331)+1,MIN(BT$6,DAY(EOMONTH($B331,1))))&gt;=$B331)*(DATE(YEAR($B331),MONTH($B331)+1,MIN(BT$6,DAY(EOMONTH($B331,1))))&lt;$C331)))</f>
        <v>0</v>
      </c>
      <c r="BU331" s="48" t="n">
        <f aca="false">IF(OR(N(BU$5)=0,BU$6=""),0,BU$5*((DATE(YEAR($B331),MONTH($B331),MIN(BU$6,DAY(EOMONTH($B331,0))))&gt;=$B331)*(DATE(YEAR($B331),MONTH($B331),MIN(BU$6,DAY(EOMONTH($B331,0))))&lt;$C331)+(DATE(YEAR($B331),MONTH($B331)+1,MIN(BU$6,DAY(EOMONTH($B331,1))))&gt;=$B331)*(DATE(YEAR($B331),MONTH($B331)+1,MIN(BU$6,DAY(EOMONTH($B331,1))))&lt;$C331)))</f>
        <v>0</v>
      </c>
      <c r="BV331" s="48" t="n">
        <f aca="false">IF(OR(N(BV$5)=0,BV$6=""),0,BV$5*((DATE(YEAR($B331),MONTH($B331),MIN(BV$6,DAY(EOMONTH($B331,0))))&gt;=$B331)*(DATE(YEAR($B331),MONTH($B331),MIN(BV$6,DAY(EOMONTH($B331,0))))&lt;$C331)+(DATE(YEAR($B331),MONTH($B331)+1,MIN(BV$6,DAY(EOMONTH($B331,1))))&gt;=$B331)*(DATE(YEAR($B331),MONTH($B331)+1,MIN(BV$6,DAY(EOMONTH($B331,1))))&lt;$C331)))</f>
        <v>0</v>
      </c>
      <c r="BW331" s="48" t="n">
        <f aca="false">IF(OR(N(BW$5)=0,BW$6=""),0,BW$5*((DATE(YEAR($B331),MONTH($B331),MIN(BW$6,DAY(EOMONTH($B331,0))))&gt;=$B331)*(DATE(YEAR($B331),MONTH($B331),MIN(BW$6,DAY(EOMONTH($B331,0))))&lt;$C331)+(DATE(YEAR($B331),MONTH($B331)+1,MIN(BW$6,DAY(EOMONTH($B331,1))))&gt;=$B331)*(DATE(YEAR($B331),MONTH($B331)+1,MIN(BW$6,DAY(EOMONTH($B331,1))))&lt;$C331)))</f>
        <v>0</v>
      </c>
      <c r="BX331" s="48" t="n">
        <f aca="false">MIN(Z331,(FT330*(1+FT$5/Setup!$C$36)+IF($V331=1,N($F331),0)))</f>
        <v>0</v>
      </c>
      <c r="BY331" s="48" t="n">
        <f aca="false">MIN(AA331,(FU330*(1+FU$5/Setup!$C$36)+IF($V331=2,N($F331),0)))</f>
        <v>0</v>
      </c>
      <c r="BZ331" s="48" t="n">
        <f aca="false">MIN(AB331,(FV330*(1+FV$5/Setup!$C$36)+IF($V331=3,N($F331),0)))</f>
        <v>0</v>
      </c>
      <c r="CA331" s="48" t="n">
        <f aca="false">MIN(AC331,(FW330*(1+FW$5/Setup!$C$36)+IF($V331=4,N($F331),0)))</f>
        <v>0</v>
      </c>
      <c r="CB331" s="48" t="n">
        <f aca="false">MIN(AD331,(FX330*(1+FX$5/Setup!$C$36)+IF($V331=5,N($F331),0)))</f>
        <v>0</v>
      </c>
      <c r="CC331" s="48" t="n">
        <f aca="false">MIN(AE331,(FY330*(1+FY$5/Setup!$C$36)+IF($V331=6,N($F331),0)))</f>
        <v>0</v>
      </c>
      <c r="CD331" s="48" t="n">
        <f aca="false">MIN(AF331,(FZ330*(1+FZ$5/Setup!$C$36)+IF($V331=7,N($F331),0)))</f>
        <v>0</v>
      </c>
      <c r="CE331" s="48" t="n">
        <f aca="false">MIN(AG331,(GA330*(1+GA$5/Setup!$C$36)+IF($V331=8,N($F331),0)))</f>
        <v>0</v>
      </c>
      <c r="CF331" s="48" t="n">
        <f aca="false">MIN(AH331,(GB330*(1+GB$5/Setup!$C$36)+IF($V331=9,N($F331),0)))</f>
        <v>0</v>
      </c>
      <c r="CG331" s="48" t="n">
        <f aca="false">MIN(AI331,(GC330*(1+GC$5/Setup!$C$36)+IF($V331=10,N($F331),0)))</f>
        <v>0</v>
      </c>
      <c r="CH331" s="48" t="n">
        <f aca="false">MIN(AJ331,(GD330*(1+GD$5/Setup!$C$36)+IF($V331=11,N($F331),0)))</f>
        <v>0</v>
      </c>
      <c r="CI331" s="48" t="n">
        <f aca="false">MIN(AK331,(GE330*(1+GE$5/Setup!$C$36)+IF($V331=12,N($F331),0)))</f>
        <v>0</v>
      </c>
      <c r="CJ331" s="48" t="n">
        <f aca="false">MIN(AL331,(GF330*(1+GF$5/Setup!$C$36)+IF($V331=13,N($F331),0)))</f>
        <v>0</v>
      </c>
      <c r="CK331" s="48" t="n">
        <f aca="false">MIN(AM331,(GG330*(1+GG$5/Setup!$C$36)+IF($V331=14,N($F331),0)))</f>
        <v>0</v>
      </c>
      <c r="CL331" s="48" t="n">
        <f aca="false">MIN(AN331,(GH330*(1+GH$5/Setup!$C$36)+IF($V331=15,N($F331),0)))</f>
        <v>0</v>
      </c>
      <c r="CM331" s="48" t="n">
        <f aca="false">MIN(AO331,(GI330*(1+GI$5/Setup!$C$36)+IF($V331=16,N($F331),0)))</f>
        <v>0</v>
      </c>
      <c r="CN331" s="48" t="n">
        <f aca="false">MIN(AP331,(GJ330*(1+GJ$5/Setup!$C$36)+IF($V331=17,N($F331),0)))</f>
        <v>0</v>
      </c>
      <c r="CO331" s="48" t="n">
        <f aca="false">MIN(AQ331,(GK330*(1+GK$5/Setup!$C$36)+IF($V331=18,N($F331),0)))</f>
        <v>0</v>
      </c>
      <c r="CP331" s="48" t="n">
        <f aca="false">MIN(AR331,(GL330*(1+GL$5/Setup!$C$36)+IF($V331=19,N($F331),0)))</f>
        <v>0</v>
      </c>
      <c r="CQ331" s="48" t="n">
        <f aca="false">MIN(AS331,(GM330*(1+GM$5/Setup!$C$36)+IF($V331=20,N($F331),0)))</f>
        <v>0</v>
      </c>
      <c r="CR331" s="48" t="n">
        <f aca="false">MIN(AT331,(GN330*(1+GN$5/Setup!$C$36)+IF($V331=21,N($F331),0)))</f>
        <v>0</v>
      </c>
      <c r="CS331" s="48" t="n">
        <f aca="false">MIN(AU331,(GO330*(1+GO$5/Setup!$C$36)+IF($V331=22,N($F331),0)))</f>
        <v>0</v>
      </c>
      <c r="CT331" s="48" t="n">
        <f aca="false">MIN(AV331,(GP330*(1+GP$5/Setup!$C$36)+IF($V331=23,N($F331),0)))</f>
        <v>0</v>
      </c>
      <c r="CU331" s="48" t="n">
        <f aca="false">MIN(AW331,(GQ330*(1+GQ$5/Setup!$C$36)+IF($V331=24,N($F331),0)))</f>
        <v>0</v>
      </c>
      <c r="CV331" s="48" t="n">
        <f aca="false">MIN(AX331,(GR330*(1+GR$5/Setup!$C$36)+IF($V331=25,N($F331),0)))</f>
        <v>0</v>
      </c>
      <c r="CW331" s="48" t="n">
        <f aca="false">MIN(AY331,(GS330*(1+GS$5/Setup!$C$36)+IF($V331=26,N($F331),0)))</f>
        <v>0</v>
      </c>
      <c r="CX331" s="48" t="n">
        <f aca="false">MIN(AZ331,(GT330*(1+GT$5/Setup!$C$36)+IF($V331=27,N($F331),0)))</f>
        <v>0</v>
      </c>
      <c r="CY331" s="48" t="n">
        <f aca="false">MIN(BA331,(GU330*(1+GU$5/Setup!$C$36)+IF($V331=28,N($F331),0)))</f>
        <v>0</v>
      </c>
      <c r="CZ331" s="48" t="n">
        <f aca="false">MIN(BB331,(GV330*(1+GV$5/Setup!$C$36)+IF($V331=29,N($F331),0)))</f>
        <v>0</v>
      </c>
      <c r="DA331" s="48" t="n">
        <f aca="false">MIN(BC331,(GW330*(1+GW$5/Setup!$C$36)+IF($V331=30,N($F331),0)))</f>
        <v>0</v>
      </c>
      <c r="DB331" s="48" t="n">
        <f aca="false">MIN(BD331,(GX330*(1+GX$5/Setup!$C$36)+IF($V331=31,N($F331),0)))</f>
        <v>0</v>
      </c>
      <c r="DC331" s="48" t="n">
        <f aca="false">MIN(BE331,(GY330*(1+GY$5/Setup!$C$36)+IF($V331=32,N($F331),0)))</f>
        <v>0</v>
      </c>
      <c r="DD331" s="48" t="n">
        <f aca="false">MIN(BF331,(GZ330*(1+GZ$5/Setup!$C$36)+IF($V331=33,N($F331),0)))</f>
        <v>0</v>
      </c>
      <c r="DE331" s="48" t="n">
        <f aca="false">MIN(BG331,(HA330*(1+HA$5/Setup!$C$36)+IF($V331=34,N($F331),0)))</f>
        <v>0</v>
      </c>
      <c r="DF331" s="48" t="n">
        <f aca="false">MIN(BH331,(HB330*(1+HB$5/Setup!$C$36)+IF($V331=35,N($F331),0)))</f>
        <v>0</v>
      </c>
      <c r="DG331" s="48" t="n">
        <f aca="false">MIN(BI331,(HC330*(1+HC$5/Setup!$C$36)+IF($V331=36,N($F331),0)))</f>
        <v>0</v>
      </c>
      <c r="DH331" s="48" t="n">
        <f aca="false">MIN(BJ331,(HD330*(1+HD$5/Setup!$C$36)+IF($V331=37,N($F331),0)))</f>
        <v>0</v>
      </c>
      <c r="DI331" s="48" t="n">
        <f aca="false">MIN(BK331,(HE330*(1+HE$5/Setup!$C$36)+IF($V331=38,N($F331),0)))</f>
        <v>0</v>
      </c>
      <c r="DJ331" s="48" t="n">
        <f aca="false">MIN(BL331,(HF330*(1+HF$5/Setup!$C$36)+IF($V331=39,N($F331),0)))</f>
        <v>0</v>
      </c>
      <c r="DK331" s="48" t="n">
        <f aca="false">MIN(BM331,(HG330*(1+HG$5/Setup!$C$36)+IF($V331=40,N($F331),0)))</f>
        <v>0</v>
      </c>
      <c r="DL331" s="48" t="n">
        <f aca="false">MIN(BN331,(HH330*(1+HH$5/Setup!$C$36)+IF($V331=41,N($F331),0)))</f>
        <v>0</v>
      </c>
      <c r="DM331" s="48" t="n">
        <f aca="false">MIN(BO331,(HI330*(1+HI$5/Setup!$C$36)+IF($V331=42,N($F331),0)))</f>
        <v>0</v>
      </c>
      <c r="DN331" s="48" t="n">
        <f aca="false">MIN(BP331,(HJ330*(1+HJ$5/Setup!$C$36)+IF($V331=43,N($F331),0)))</f>
        <v>0</v>
      </c>
      <c r="DO331" s="48" t="n">
        <f aca="false">MIN(BQ331,(HK330*(1+HK$5/Setup!$C$36)+IF($V331=44,N($F331),0)))</f>
        <v>0</v>
      </c>
      <c r="DP331" s="48" t="n">
        <f aca="false">MIN(BR331,(HL330*(1+HL$5/Setup!$C$36)+IF($V331=45,N($F331),0)))</f>
        <v>0</v>
      </c>
      <c r="DQ331" s="48" t="n">
        <f aca="false">MIN(BS331,(HM330*(1+HM$5/Setup!$C$36)+IF($V331=46,N($F331),0)))</f>
        <v>0</v>
      </c>
      <c r="DR331" s="48" t="n">
        <f aca="false">MIN(BT331,(HN330*(1+HN$5/Setup!$C$36)+IF($V331=47,N($F331),0)))</f>
        <v>0</v>
      </c>
      <c r="DS331" s="48" t="n">
        <f aca="false">MIN(BU331,(HO330*(1+HO$5/Setup!$C$36)+IF($V331=48,N($F331),0)))</f>
        <v>0</v>
      </c>
      <c r="DT331" s="48" t="n">
        <f aca="false">MIN(BV331,(HP330*(1+HP$5/Setup!$C$36)+IF($V331=49,N($F331),0)))</f>
        <v>0</v>
      </c>
      <c r="DU331" s="48" t="n">
        <f aca="false">MIN(BW331,(HQ330*(1+HQ$5/Setup!$C$36)+IF($V331=50,N($F331),0)))</f>
        <v>0</v>
      </c>
      <c r="DV331" s="48" t="n">
        <f aca="false">MIN(MAX((FT330*(1+FT$5/Setup!$C$36)+IF($V331=1,N($F331),0))-BX331,0),MAX($P331-0,0))</f>
        <v>0</v>
      </c>
      <c r="DW331" s="48" t="n">
        <f aca="false">MIN(MAX((FU330*(1+FU$5/Setup!$C$36)+IF($V331=2,N($F331),0))-BY331,0),MAX($P331-SUM(DV331:DV331),0))</f>
        <v>0</v>
      </c>
      <c r="DX331" s="48" t="n">
        <f aca="false">MIN(MAX((FV330*(1+FV$5/Setup!$C$36)+IF($V331=3,N($F331),0))-BZ331,0),MAX($P331-SUM(DV331:DW331),0))</f>
        <v>0</v>
      </c>
      <c r="DY331" s="48" t="n">
        <f aca="false">MIN(MAX((FW330*(1+FW$5/Setup!$C$36)+IF($V331=4,N($F331),0))-CA331,0),MAX($P331-SUM(DV331:DX331),0))</f>
        <v>0</v>
      </c>
      <c r="DZ331" s="48" t="n">
        <f aca="false">MIN(MAX((FX330*(1+FX$5/Setup!$C$36)+IF($V331=5,N($F331),0))-CB331,0),MAX($P331-SUM(DV331:DY331),0))</f>
        <v>0</v>
      </c>
      <c r="EA331" s="48" t="n">
        <f aca="false">MIN(MAX((FY330*(1+FY$5/Setup!$C$36)+IF($V331=6,N($F331),0))-CC331,0),MAX($P331-SUM(DV331:DZ331),0))</f>
        <v>0</v>
      </c>
      <c r="EB331" s="48" t="n">
        <f aca="false">MIN(MAX((FZ330*(1+FZ$5/Setup!$C$36)+IF($V331=7,N($F331),0))-CD331,0),MAX($P331-SUM(DV331:EA331),0))</f>
        <v>0</v>
      </c>
      <c r="EC331" s="48" t="n">
        <f aca="false">MIN(MAX((GA330*(1+GA$5/Setup!$C$36)+IF($V331=8,N($F331),0))-CE331,0),MAX($P331-SUM(DV331:EB331),0))</f>
        <v>0</v>
      </c>
      <c r="ED331" s="48" t="n">
        <f aca="false">MIN(MAX((GB330*(1+GB$5/Setup!$C$36)+IF($V331=9,N($F331),0))-CF331,0),MAX($P331-SUM(DV331:EC331),0))</f>
        <v>0</v>
      </c>
      <c r="EE331" s="48" t="n">
        <f aca="false">MIN(MAX((GC330*(1+GC$5/Setup!$C$36)+IF($V331=10,N($F331),0))-CG331,0),MAX($P331-SUM(DV331:ED331),0))</f>
        <v>0</v>
      </c>
      <c r="EF331" s="48" t="n">
        <f aca="false">MIN(MAX((GD330*(1+GD$5/Setup!$C$36)+IF($V331=11,N($F331),0))-CH331,0),MAX($P331-SUM(DV331:EE331),0))</f>
        <v>0</v>
      </c>
      <c r="EG331" s="48" t="n">
        <f aca="false">MIN(MAX((GE330*(1+GE$5/Setup!$C$36)+IF($V331=12,N($F331),0))-CI331,0),MAX($P331-SUM(DV331:EF331),0))</f>
        <v>0</v>
      </c>
      <c r="EH331" s="48" t="n">
        <f aca="false">MIN(MAX((GF330*(1+GF$5/Setup!$C$36)+IF($V331=13,N($F331),0))-CJ331,0),MAX($P331-SUM(DV331:EG331),0))</f>
        <v>0</v>
      </c>
      <c r="EI331" s="48" t="n">
        <f aca="false">MIN(MAX((GG330*(1+GG$5/Setup!$C$36)+IF($V331=14,N($F331),0))-CK331,0),MAX($P331-SUM(DV331:EH331),0))</f>
        <v>0</v>
      </c>
      <c r="EJ331" s="48" t="n">
        <f aca="false">MIN(MAX((GH330*(1+GH$5/Setup!$C$36)+IF($V331=15,N($F331),0))-CL331,0),MAX($P331-SUM(DV331:EI331),0))</f>
        <v>0</v>
      </c>
      <c r="EK331" s="48" t="n">
        <f aca="false">MIN(MAX((GI330*(1+GI$5/Setup!$C$36)+IF($V331=16,N($F331),0))-CM331,0),MAX($P331-SUM(DV331:EJ331),0))</f>
        <v>0</v>
      </c>
      <c r="EL331" s="48" t="n">
        <f aca="false">MIN(MAX((GJ330*(1+GJ$5/Setup!$C$36)+IF($V331=17,N($F331),0))-CN331,0),MAX($P331-SUM(DV331:EK331),0))</f>
        <v>0</v>
      </c>
      <c r="EM331" s="48" t="n">
        <f aca="false">MIN(MAX((GK330*(1+GK$5/Setup!$C$36)+IF($V331=18,N($F331),0))-CO331,0),MAX($P331-SUM(DV331:EL331),0))</f>
        <v>0</v>
      </c>
      <c r="EN331" s="48" t="n">
        <f aca="false">MIN(MAX((GL330*(1+GL$5/Setup!$C$36)+IF($V331=19,N($F331),0))-CP331,0),MAX($P331-SUM(DV331:EM331),0))</f>
        <v>0</v>
      </c>
      <c r="EO331" s="48" t="n">
        <f aca="false">MIN(MAX((GM330*(1+GM$5/Setup!$C$36)+IF($V331=20,N($F331),0))-CQ331,0),MAX($P331-SUM(DV331:EN331),0))</f>
        <v>0</v>
      </c>
      <c r="EP331" s="48" t="n">
        <f aca="false">MIN(MAX((GN330*(1+GN$5/Setup!$C$36)+IF($V331=21,N($F331),0))-CR331,0),MAX($P331-SUM(DV331:EO331),0))</f>
        <v>0</v>
      </c>
      <c r="EQ331" s="48" t="n">
        <f aca="false">MIN(MAX((GO330*(1+GO$5/Setup!$C$36)+IF($V331=22,N($F331),0))-CS331,0),MAX($P331-SUM(DV331:EP331),0))</f>
        <v>0</v>
      </c>
      <c r="ER331" s="48" t="n">
        <f aca="false">MIN(MAX((GP330*(1+GP$5/Setup!$C$36)+IF($V331=23,N($F331),0))-CT331,0),MAX($P331-SUM(DV331:EQ331),0))</f>
        <v>0</v>
      </c>
      <c r="ES331" s="48" t="n">
        <f aca="false">MIN(MAX((GQ330*(1+GQ$5/Setup!$C$36)+IF($V331=24,N($F331),0))-CU331,0),MAX($P331-SUM(DV331:ER331),0))</f>
        <v>0</v>
      </c>
      <c r="ET331" s="48" t="n">
        <f aca="false">MIN(MAX((GR330*(1+GR$5/Setup!$C$36)+IF($V331=25,N($F331),0))-CV331,0),MAX($P331-SUM(DV331:ES331),0))</f>
        <v>0</v>
      </c>
      <c r="EU331" s="48" t="n">
        <f aca="false">MIN(MAX((GS330*(1+GS$5/Setup!$C$36)+IF($V331=26,N($F331),0))-CW331,0),MAX($P331-SUM(DV331:ET331),0))</f>
        <v>0</v>
      </c>
      <c r="EV331" s="48" t="n">
        <f aca="false">MIN(MAX((GT330*(1+GT$5/Setup!$C$36)+IF($V331=27,N($F331),0))-CX331,0),MAX($P331-SUM(DV331:EU331),0))</f>
        <v>0</v>
      </c>
      <c r="EW331" s="48" t="n">
        <f aca="false">MIN(MAX((GU330*(1+GU$5/Setup!$C$36)+IF($V331=28,N($F331),0))-CY331,0),MAX($P331-SUM(DV331:EV331),0))</f>
        <v>0</v>
      </c>
      <c r="EX331" s="48" t="n">
        <f aca="false">MIN(MAX((GV330*(1+GV$5/Setup!$C$36)+IF($V331=29,N($F331),0))-CZ331,0),MAX($P331-SUM(DV331:EW331),0))</f>
        <v>0</v>
      </c>
      <c r="EY331" s="48" t="n">
        <f aca="false">MIN(MAX((GW330*(1+GW$5/Setup!$C$36)+IF($V331=30,N($F331),0))-DA331,0),MAX($P331-SUM(DV331:EX331),0))</f>
        <v>0</v>
      </c>
      <c r="EZ331" s="48" t="n">
        <f aca="false">MIN(MAX((GX330*(1+GX$5/Setup!$C$36)+IF($V331=31,N($F331),0))-DB331,0),MAX($P331-SUM(DV331:EY331),0))</f>
        <v>0</v>
      </c>
      <c r="FA331" s="48" t="n">
        <f aca="false">MIN(MAX((GY330*(1+GY$5/Setup!$C$36)+IF($V331=32,N($F331),0))-DC331,0),MAX($P331-SUM(DV331:EZ331),0))</f>
        <v>0</v>
      </c>
      <c r="FB331" s="48" t="n">
        <f aca="false">MIN(MAX((GZ330*(1+GZ$5/Setup!$C$36)+IF($V331=33,N($F331),0))-DD331,0),MAX($P331-SUM(DV331:FA331),0))</f>
        <v>0</v>
      </c>
      <c r="FC331" s="48" t="n">
        <f aca="false">MIN(MAX((HA330*(1+HA$5/Setup!$C$36)+IF($V331=34,N($F331),0))-DE331,0),MAX($P331-SUM(DV331:FB331),0))</f>
        <v>0</v>
      </c>
      <c r="FD331" s="48" t="n">
        <f aca="false">MIN(MAX((HB330*(1+HB$5/Setup!$C$36)+IF($V331=35,N($F331),0))-DF331,0),MAX($P331-SUM(DV331:FC331),0))</f>
        <v>0</v>
      </c>
      <c r="FE331" s="48" t="n">
        <f aca="false">MIN(MAX((HC330*(1+HC$5/Setup!$C$36)+IF($V331=36,N($F331),0))-DG331,0),MAX($P331-SUM(DV331:FD331),0))</f>
        <v>0</v>
      </c>
      <c r="FF331" s="48" t="n">
        <f aca="false">MIN(MAX((HD330*(1+HD$5/Setup!$C$36)+IF($V331=37,N($F331),0))-DH331,0),MAX($P331-SUM(DV331:FE331),0))</f>
        <v>0</v>
      </c>
      <c r="FG331" s="48" t="n">
        <f aca="false">MIN(MAX((HE330*(1+HE$5/Setup!$C$36)+IF($V331=38,N($F331),0))-DI331,0),MAX($P331-SUM(DV331:FF331),0))</f>
        <v>0</v>
      </c>
      <c r="FH331" s="48" t="n">
        <f aca="false">MIN(MAX((HF330*(1+HF$5/Setup!$C$36)+IF($V331=39,N($F331),0))-DJ331,0),MAX($P331-SUM(DV331:FG331),0))</f>
        <v>0</v>
      </c>
      <c r="FI331" s="48" t="n">
        <f aca="false">MIN(MAX((HG330*(1+HG$5/Setup!$C$36)+IF($V331=40,N($F331),0))-DK331,0),MAX($P331-SUM(DV331:FH331),0))</f>
        <v>0</v>
      </c>
      <c r="FJ331" s="48" t="n">
        <f aca="false">MIN(MAX((HH330*(1+HH$5/Setup!$C$36)+IF($V331=41,N($F331),0))-DL331,0),MAX($P331-SUM(DV331:FI331),0))</f>
        <v>0</v>
      </c>
      <c r="FK331" s="48" t="n">
        <f aca="false">MIN(MAX((HI330*(1+HI$5/Setup!$C$36)+IF($V331=42,N($F331),0))-DM331,0),MAX($P331-SUM(DV331:FJ331),0))</f>
        <v>0</v>
      </c>
      <c r="FL331" s="48" t="n">
        <f aca="false">MIN(MAX((HJ330*(1+HJ$5/Setup!$C$36)+IF($V331=43,N($F331),0))-DN331,0),MAX($P331-SUM(DV331:FK331),0))</f>
        <v>0</v>
      </c>
      <c r="FM331" s="48" t="n">
        <f aca="false">MIN(MAX((HK330*(1+HK$5/Setup!$C$36)+IF($V331=44,N($F331),0))-DO331,0),MAX($P331-SUM(DV331:FL331),0))</f>
        <v>0</v>
      </c>
      <c r="FN331" s="48" t="n">
        <f aca="false">MIN(MAX((HL330*(1+HL$5/Setup!$C$36)+IF($V331=45,N($F331),0))-DP331,0),MAX($P331-SUM(DV331:FM331),0))</f>
        <v>0</v>
      </c>
      <c r="FO331" s="48" t="n">
        <f aca="false">MIN(MAX((HM330*(1+HM$5/Setup!$C$36)+IF($V331=46,N($F331),0))-DQ331,0),MAX($P331-SUM(DV331:FN331),0))</f>
        <v>0</v>
      </c>
      <c r="FP331" s="48" t="n">
        <f aca="false">MIN(MAX((HN330*(1+HN$5/Setup!$C$36)+IF($V331=47,N($F331),0))-DR331,0),MAX($P331-SUM(DV331:FO331),0))</f>
        <v>0</v>
      </c>
      <c r="FQ331" s="48" t="n">
        <f aca="false">MIN(MAX((HO330*(1+HO$5/Setup!$C$36)+IF($V331=48,N($F331),0))-DS331,0),MAX($P331-SUM(DV331:FP331),0))</f>
        <v>0</v>
      </c>
      <c r="FR331" s="48" t="n">
        <f aca="false">MIN(MAX((HP330*(1+HP$5/Setup!$C$36)+IF($V331=49,N($F331),0))-DT331,0),MAX($P331-SUM(DV331:FQ331),0))</f>
        <v>0</v>
      </c>
      <c r="FS331" s="48" t="n">
        <f aca="false">MIN(MAX((HQ330*(1+HQ$5/Setup!$C$36)+IF($V331=50,N($F331),0))-DU331,0),MAX($P331-SUM(DV331:FR331),0))</f>
        <v>0</v>
      </c>
      <c r="FT331" s="48" t="n">
        <f aca="false">IF((FT330*(1+FT$5/Setup!$C$36)+IF($V331=1,N($F331),0))-BX331-DV331&lt;0.005,0,(FT330*(1+FT$5/Setup!$C$36)+IF($V331=1,N($F331),0))-BX331-DV331)</f>
        <v>0</v>
      </c>
      <c r="FU331" s="48" t="n">
        <f aca="false">IF((FU330*(1+FU$5/Setup!$C$36)+IF($V331=2,N($F331),0))-BY331-DW331&lt;0.005,0,(FU330*(1+FU$5/Setup!$C$36)+IF($V331=2,N($F331),0))-BY331-DW331)</f>
        <v>0</v>
      </c>
      <c r="FV331" s="48" t="n">
        <f aca="false">IF((FV330*(1+FV$5/Setup!$C$36)+IF($V331=3,N($F331),0))-BZ331-DX331&lt;0.005,0,(FV330*(1+FV$5/Setup!$C$36)+IF($V331=3,N($F331),0))-BZ331-DX331)</f>
        <v>0</v>
      </c>
      <c r="FW331" s="48" t="n">
        <f aca="false">IF((FW330*(1+FW$5/Setup!$C$36)+IF($V331=4,N($F331),0))-CA331-DY331&lt;0.005,0,(FW330*(1+FW$5/Setup!$C$36)+IF($V331=4,N($F331),0))-CA331-DY331)</f>
        <v>0</v>
      </c>
      <c r="FX331" s="48" t="n">
        <f aca="false">IF((FX330*(1+FX$5/Setup!$C$36)+IF($V331=5,N($F331),0))-CB331-DZ331&lt;0.005,0,(FX330*(1+FX$5/Setup!$C$36)+IF($V331=5,N($F331),0))-CB331-DZ331)</f>
        <v>0</v>
      </c>
      <c r="FY331" s="48" t="n">
        <f aca="false">IF((FY330*(1+FY$5/Setup!$C$36)+IF($V331=6,N($F331),0))-CC331-EA331&lt;0.005,0,(FY330*(1+FY$5/Setup!$C$36)+IF($V331=6,N($F331),0))-CC331-EA331)</f>
        <v>0</v>
      </c>
      <c r="FZ331" s="48" t="n">
        <f aca="false">IF((FZ330*(1+FZ$5/Setup!$C$36)+IF($V331=7,N($F331),0))-CD331-EB331&lt;0.005,0,(FZ330*(1+FZ$5/Setup!$C$36)+IF($V331=7,N($F331),0))-CD331-EB331)</f>
        <v>0</v>
      </c>
      <c r="GA331" s="48" t="n">
        <f aca="false">IF((GA330*(1+GA$5/Setup!$C$36)+IF($V331=8,N($F331),0))-CE331-EC331&lt;0.005,0,(GA330*(1+GA$5/Setup!$C$36)+IF($V331=8,N($F331),0))-CE331-EC331)</f>
        <v>0</v>
      </c>
      <c r="GB331" s="48" t="n">
        <f aca="false">IF((GB330*(1+GB$5/Setup!$C$36)+IF($V331=9,N($F331),0))-CF331-ED331&lt;0.005,0,(GB330*(1+GB$5/Setup!$C$36)+IF($V331=9,N($F331),0))-CF331-ED331)</f>
        <v>0</v>
      </c>
      <c r="GC331" s="48" t="n">
        <f aca="false">IF((GC330*(1+GC$5/Setup!$C$36)+IF($V331=10,N($F331),0))-CG331-EE331&lt;0.005,0,(GC330*(1+GC$5/Setup!$C$36)+IF($V331=10,N($F331),0))-CG331-EE331)</f>
        <v>0</v>
      </c>
      <c r="GD331" s="48" t="n">
        <f aca="false">IF((GD330*(1+GD$5/Setup!$C$36)+IF($V331=11,N($F331),0))-CH331-EF331&lt;0.005,0,(GD330*(1+GD$5/Setup!$C$36)+IF($V331=11,N($F331),0))-CH331-EF331)</f>
        <v>0</v>
      </c>
      <c r="GE331" s="48" t="n">
        <f aca="false">IF((GE330*(1+GE$5/Setup!$C$36)+IF($V331=12,N($F331),0))-CI331-EG331&lt;0.005,0,(GE330*(1+GE$5/Setup!$C$36)+IF($V331=12,N($F331),0))-CI331-EG331)</f>
        <v>0</v>
      </c>
      <c r="GF331" s="48" t="n">
        <f aca="false">IF((GF330*(1+GF$5/Setup!$C$36)+IF($V331=13,N($F331),0))-CJ331-EH331&lt;0.005,0,(GF330*(1+GF$5/Setup!$C$36)+IF($V331=13,N($F331),0))-CJ331-EH331)</f>
        <v>0</v>
      </c>
      <c r="GG331" s="48" t="n">
        <f aca="false">IF((GG330*(1+GG$5/Setup!$C$36)+IF($V331=14,N($F331),0))-CK331-EI331&lt;0.005,0,(GG330*(1+GG$5/Setup!$C$36)+IF($V331=14,N($F331),0))-CK331-EI331)</f>
        <v>0</v>
      </c>
      <c r="GH331" s="48" t="n">
        <f aca="false">IF((GH330*(1+GH$5/Setup!$C$36)+IF($V331=15,N($F331),0))-CL331-EJ331&lt;0.005,0,(GH330*(1+GH$5/Setup!$C$36)+IF($V331=15,N($F331),0))-CL331-EJ331)</f>
        <v>0</v>
      </c>
      <c r="GI331" s="48" t="n">
        <f aca="false">IF((GI330*(1+GI$5/Setup!$C$36)+IF($V331=16,N($F331),0))-CM331-EK331&lt;0.005,0,(GI330*(1+GI$5/Setup!$C$36)+IF($V331=16,N($F331),0))-CM331-EK331)</f>
        <v>0</v>
      </c>
      <c r="GJ331" s="48" t="n">
        <f aca="false">IF((GJ330*(1+GJ$5/Setup!$C$36)+IF($V331=17,N($F331),0))-CN331-EL331&lt;0.005,0,(GJ330*(1+GJ$5/Setup!$C$36)+IF($V331=17,N($F331),0))-CN331-EL331)</f>
        <v>0</v>
      </c>
      <c r="GK331" s="48" t="n">
        <f aca="false">IF((GK330*(1+GK$5/Setup!$C$36)+IF($V331=18,N($F331),0))-CO331-EM331&lt;0.005,0,(GK330*(1+GK$5/Setup!$C$36)+IF($V331=18,N($F331),0))-CO331-EM331)</f>
        <v>0</v>
      </c>
      <c r="GL331" s="48" t="n">
        <f aca="false">IF((GL330*(1+GL$5/Setup!$C$36)+IF($V331=19,N($F331),0))-CP331-EN331&lt;0.005,0,(GL330*(1+GL$5/Setup!$C$36)+IF($V331=19,N($F331),0))-CP331-EN331)</f>
        <v>0</v>
      </c>
      <c r="GM331" s="48" t="n">
        <f aca="false">IF((GM330*(1+GM$5/Setup!$C$36)+IF($V331=20,N($F331),0))-CQ331-EO331&lt;0.005,0,(GM330*(1+GM$5/Setup!$C$36)+IF($V331=20,N($F331),0))-CQ331-EO331)</f>
        <v>0</v>
      </c>
      <c r="GN331" s="48" t="n">
        <f aca="false">IF((GN330*(1+GN$5/Setup!$C$36)+IF($V331=21,N($F331),0))-CR331-EP331&lt;0.005,0,(GN330*(1+GN$5/Setup!$C$36)+IF($V331=21,N($F331),0))-CR331-EP331)</f>
        <v>0</v>
      </c>
      <c r="GO331" s="48" t="n">
        <f aca="false">IF((GO330*(1+GO$5/Setup!$C$36)+IF($V331=22,N($F331),0))-CS331-EQ331&lt;0.005,0,(GO330*(1+GO$5/Setup!$C$36)+IF($V331=22,N($F331),0))-CS331-EQ331)</f>
        <v>0</v>
      </c>
      <c r="GP331" s="48" t="n">
        <f aca="false">IF((GP330*(1+GP$5/Setup!$C$36)+IF($V331=23,N($F331),0))-CT331-ER331&lt;0.005,0,(GP330*(1+GP$5/Setup!$C$36)+IF($V331=23,N($F331),0))-CT331-ER331)</f>
        <v>0</v>
      </c>
      <c r="GQ331" s="48" t="n">
        <f aca="false">IF((GQ330*(1+GQ$5/Setup!$C$36)+IF($V331=24,N($F331),0))-CU331-ES331&lt;0.005,0,(GQ330*(1+GQ$5/Setup!$C$36)+IF($V331=24,N($F331),0))-CU331-ES331)</f>
        <v>0</v>
      </c>
      <c r="GR331" s="48" t="n">
        <f aca="false">IF((GR330*(1+GR$5/Setup!$C$36)+IF($V331=25,N($F331),0))-CV331-ET331&lt;0.005,0,(GR330*(1+GR$5/Setup!$C$36)+IF($V331=25,N($F331),0))-CV331-ET331)</f>
        <v>0</v>
      </c>
      <c r="GS331" s="48" t="n">
        <f aca="false">IF((GS330*(1+GS$5/Setup!$C$36)+IF($V331=26,N($F331),0))-CW331-EU331&lt;0.005,0,(GS330*(1+GS$5/Setup!$C$36)+IF($V331=26,N($F331),0))-CW331-EU331)</f>
        <v>0</v>
      </c>
      <c r="GT331" s="48" t="n">
        <f aca="false">IF((GT330*(1+GT$5/Setup!$C$36)+IF($V331=27,N($F331),0))-CX331-EV331&lt;0.005,0,(GT330*(1+GT$5/Setup!$C$36)+IF($V331=27,N($F331),0))-CX331-EV331)</f>
        <v>0</v>
      </c>
      <c r="GU331" s="48" t="n">
        <f aca="false">IF((GU330*(1+GU$5/Setup!$C$36)+IF($V331=28,N($F331),0))-CY331-EW331&lt;0.005,0,(GU330*(1+GU$5/Setup!$C$36)+IF($V331=28,N($F331),0))-CY331-EW331)</f>
        <v>0</v>
      </c>
      <c r="GV331" s="48" t="n">
        <f aca="false">IF((GV330*(1+GV$5/Setup!$C$36)+IF($V331=29,N($F331),0))-CZ331-EX331&lt;0.005,0,(GV330*(1+GV$5/Setup!$C$36)+IF($V331=29,N($F331),0))-CZ331-EX331)</f>
        <v>0</v>
      </c>
      <c r="GW331" s="48" t="n">
        <f aca="false">IF((GW330*(1+GW$5/Setup!$C$36)+IF($V331=30,N($F331),0))-DA331-EY331&lt;0.005,0,(GW330*(1+GW$5/Setup!$C$36)+IF($V331=30,N($F331),0))-DA331-EY331)</f>
        <v>0</v>
      </c>
      <c r="GX331" s="48" t="n">
        <f aca="false">IF((GX330*(1+GX$5/Setup!$C$36)+IF($V331=31,N($F331),0))-DB331-EZ331&lt;0.005,0,(GX330*(1+GX$5/Setup!$C$36)+IF($V331=31,N($F331),0))-DB331-EZ331)</f>
        <v>0</v>
      </c>
      <c r="GY331" s="48" t="n">
        <f aca="false">IF((GY330*(1+GY$5/Setup!$C$36)+IF($V331=32,N($F331),0))-DC331-FA331&lt;0.005,0,(GY330*(1+GY$5/Setup!$C$36)+IF($V331=32,N($F331),0))-DC331-FA331)</f>
        <v>0</v>
      </c>
      <c r="GZ331" s="48" t="n">
        <f aca="false">IF((GZ330*(1+GZ$5/Setup!$C$36)+IF($V331=33,N($F331),0))-DD331-FB331&lt;0.005,0,(GZ330*(1+GZ$5/Setup!$C$36)+IF($V331=33,N($F331),0))-DD331-FB331)</f>
        <v>0</v>
      </c>
      <c r="HA331" s="48" t="n">
        <f aca="false">IF((HA330*(1+HA$5/Setup!$C$36)+IF($V331=34,N($F331),0))-DE331-FC331&lt;0.005,0,(HA330*(1+HA$5/Setup!$C$36)+IF($V331=34,N($F331),0))-DE331-FC331)</f>
        <v>0</v>
      </c>
      <c r="HB331" s="48" t="n">
        <f aca="false">IF((HB330*(1+HB$5/Setup!$C$36)+IF($V331=35,N($F331),0))-DF331-FD331&lt;0.005,0,(HB330*(1+HB$5/Setup!$C$36)+IF($V331=35,N($F331),0))-DF331-FD331)</f>
        <v>0</v>
      </c>
      <c r="HC331" s="48" t="n">
        <f aca="false">IF((HC330*(1+HC$5/Setup!$C$36)+IF($V331=36,N($F331),0))-DG331-FE331&lt;0.005,0,(HC330*(1+HC$5/Setup!$C$36)+IF($V331=36,N($F331),0))-DG331-FE331)</f>
        <v>0</v>
      </c>
      <c r="HD331" s="48" t="n">
        <f aca="false">IF((HD330*(1+HD$5/Setup!$C$36)+IF($V331=37,N($F331),0))-DH331-FF331&lt;0.005,0,(HD330*(1+HD$5/Setup!$C$36)+IF($V331=37,N($F331),0))-DH331-FF331)</f>
        <v>0</v>
      </c>
      <c r="HE331" s="48" t="n">
        <f aca="false">IF((HE330*(1+HE$5/Setup!$C$36)+IF($V331=38,N($F331),0))-DI331-FG331&lt;0.005,0,(HE330*(1+HE$5/Setup!$C$36)+IF($V331=38,N($F331),0))-DI331-FG331)</f>
        <v>0</v>
      </c>
      <c r="HF331" s="48" t="n">
        <f aca="false">IF((HF330*(1+HF$5/Setup!$C$36)+IF($V331=39,N($F331),0))-DJ331-FH331&lt;0.005,0,(HF330*(1+HF$5/Setup!$C$36)+IF($V331=39,N($F331),0))-DJ331-FH331)</f>
        <v>0</v>
      </c>
      <c r="HG331" s="48" t="n">
        <f aca="false">IF((HG330*(1+HG$5/Setup!$C$36)+IF($V331=40,N($F331),0))-DK331-FI331&lt;0.005,0,(HG330*(1+HG$5/Setup!$C$36)+IF($V331=40,N($F331),0))-DK331-FI331)</f>
        <v>0</v>
      </c>
      <c r="HH331" s="48" t="n">
        <f aca="false">IF((HH330*(1+HH$5/Setup!$C$36)+IF($V331=41,N($F331),0))-DL331-FJ331&lt;0.005,0,(HH330*(1+HH$5/Setup!$C$36)+IF($V331=41,N($F331),0))-DL331-FJ331)</f>
        <v>0</v>
      </c>
      <c r="HI331" s="48" t="n">
        <f aca="false">IF((HI330*(1+HI$5/Setup!$C$36)+IF($V331=42,N($F331),0))-DM331-FK331&lt;0.005,0,(HI330*(1+HI$5/Setup!$C$36)+IF($V331=42,N($F331),0))-DM331-FK331)</f>
        <v>0</v>
      </c>
      <c r="HJ331" s="48" t="n">
        <f aca="false">IF((HJ330*(1+HJ$5/Setup!$C$36)+IF($V331=43,N($F331),0))-DN331-FL331&lt;0.005,0,(HJ330*(1+HJ$5/Setup!$C$36)+IF($V331=43,N($F331),0))-DN331-FL331)</f>
        <v>0</v>
      </c>
      <c r="HK331" s="48" t="n">
        <f aca="false">IF((HK330*(1+HK$5/Setup!$C$36)+IF($V331=44,N($F331),0))-DO331-FM331&lt;0.005,0,(HK330*(1+HK$5/Setup!$C$36)+IF($V331=44,N($F331),0))-DO331-FM331)</f>
        <v>0</v>
      </c>
      <c r="HL331" s="48" t="n">
        <f aca="false">IF((HL330*(1+HL$5/Setup!$C$36)+IF($V331=45,N($F331),0))-DP331-FN331&lt;0.005,0,(HL330*(1+HL$5/Setup!$C$36)+IF($V331=45,N($F331),0))-DP331-FN331)</f>
        <v>0</v>
      </c>
      <c r="HM331" s="48" t="n">
        <f aca="false">IF((HM330*(1+HM$5/Setup!$C$36)+IF($V331=46,N($F331),0))-DQ331-FO331&lt;0.005,0,(HM330*(1+HM$5/Setup!$C$36)+IF($V331=46,N($F331),0))-DQ331-FO331)</f>
        <v>0</v>
      </c>
      <c r="HN331" s="48" t="n">
        <f aca="false">IF((HN330*(1+HN$5/Setup!$C$36)+IF($V331=47,N($F331),0))-DR331-FP331&lt;0.005,0,(HN330*(1+HN$5/Setup!$C$36)+IF($V331=47,N($F331),0))-DR331-FP331)</f>
        <v>0</v>
      </c>
      <c r="HO331" s="48" t="n">
        <f aca="false">IF((HO330*(1+HO$5/Setup!$C$36)+IF($V331=48,N($F331),0))-DS331-FQ331&lt;0.005,0,(HO330*(1+HO$5/Setup!$C$36)+IF($V331=48,N($F331),0))-DS331-FQ331)</f>
        <v>0</v>
      </c>
      <c r="HP331" s="48" t="n">
        <f aca="false">IF((HP330*(1+HP$5/Setup!$C$36)+IF($V331=49,N($F331),0))-DT331-FR331&lt;0.005,0,(HP330*(1+HP$5/Setup!$C$36)+IF($V331=49,N($F331),0))-DT331-FR331)</f>
        <v>0</v>
      </c>
      <c r="HQ331" s="48" t="n">
        <f aca="false">IF((HQ330*(1+HQ$5/Setup!$C$36)+IF($V331=50,N($F331),0))-DU331-FS331&lt;0.005,0,(HQ330*(1+HQ$5/Setup!$C$36)+IF($V331=50,N($F331),0))-DU331-FS331)</f>
        <v>0</v>
      </c>
    </row>
    <row r="332" customFormat="false" ht="15" hidden="false" customHeight="false" outlineLevel="0" collapsed="false">
      <c r="A332" s="44" t="n">
        <v>324</v>
      </c>
      <c r="B332" s="45" t="n">
        <f aca="false">IF(Setup!$C$7="Every month",EDATE(Setup!$C$8,($A332-1)),IF(Setup!$C$7="Twice a month",DATE(YEAR(Setup!$C$8),MONTH(Setup!$C$8)+INT((($A332-1)+Setup!$C$41)/2),MIN(IF(MOD(($A332-1)+Setup!$C$41,2)=0,Setup!$C$39,Setup!$C$40),DAY(EOMONTH(DATE(YEAR(Setup!$C$8),MONTH(Setup!$C$8)+INT((($A332-1)+Setup!$C$41)/2),1),0)))),Setup!$C$8+($A332-1)*IF(Setup!$C$7="Every week",7,14)))</f>
        <v>50847</v>
      </c>
      <c r="C332" s="45" t="n">
        <f aca="false">IF(Setup!$C$7="Every month",EDATE(Setup!$C$8,$A332),IF(Setup!$C$7="Twice a month",DATE(YEAR(Setup!$C$8),MONTH(Setup!$C$8)+INT(($A332+Setup!$C$41)/2),MIN(IF(MOD($A332+Setup!$C$41,2)=0,Setup!$C$39,Setup!$C$40),DAY(EOMONTH(DATE(YEAR(Setup!$C$8),MONTH(Setup!$C$8)+INT(($A332+Setup!$C$41)/2),1),0)))),Setup!$C$8+$A332*IF(Setup!$C$7="Every week",7,14)))</f>
        <v>50861</v>
      </c>
      <c r="D332" s="46"/>
      <c r="E332" s="47"/>
      <c r="F332" s="47"/>
      <c r="G332" s="47"/>
      <c r="H332" s="47"/>
      <c r="I332" s="48" t="n">
        <f aca="false">N(Setup!$C$11)+N(E332)</f>
        <v>100</v>
      </c>
      <c r="J332" s="48" t="n">
        <f aca="false">MIN(Setup!$C$37,MAX(I332,0))</f>
        <v>9.23076923076923</v>
      </c>
      <c r="K332" s="48" t="n">
        <f aca="false">MIN(MAX(N(Setup!$C$14)-L331,0),MAX(I332-J332,0))</f>
        <v>0</v>
      </c>
      <c r="L332" s="48" t="n">
        <f aca="false">L331+K332-N(G332)</f>
        <v>500</v>
      </c>
      <c r="M332" s="48" t="n">
        <f aca="false">M331+J332-N(H332)</f>
        <v>2990.76923076922</v>
      </c>
      <c r="N332" s="48" t="n">
        <f aca="false">SUM(BX332:DU332)</f>
        <v>0</v>
      </c>
      <c r="O332" s="48" t="n">
        <f aca="false">SUM(Z332:BW332)-N332</f>
        <v>40</v>
      </c>
      <c r="P332" s="48" t="n">
        <f aca="false">MAX(I332-J332-K332,0)+O332</f>
        <v>130.769230769231</v>
      </c>
      <c r="Q332" s="48" t="n">
        <f aca="false">SUM(DV332:FS332)</f>
        <v>0</v>
      </c>
      <c r="R332" s="49" t="n">
        <f aca="false">N332+J332+K332+Q332</f>
        <v>9.23076923076923</v>
      </c>
      <c r="S332" s="48" t="n">
        <f aca="false">T332-T331-N(F332)+N332+Q332</f>
        <v>0</v>
      </c>
      <c r="T332" s="49" t="n">
        <f aca="false">SUM(FT332:HQ332)</f>
        <v>0</v>
      </c>
      <c r="U332" s="44" t="str">
        <f aca="false">IF(T331&lt;0.005,"",INDEX(Helpers!$C$2:$C$51,IF(_xlfn.MINIFS($DV$6:$FS$6,DV332:FS332,"&gt;0.005")=0,V332,_xlfn.MINIFS($DV$6:$FS$6,DV332:FS332,"&gt;0.005"))))</f>
        <v/>
      </c>
      <c r="V332" s="44" t="n">
        <f aca="false">IF(_xlfn.MINIFS($FT$6:$HQ$6,FT331:HQ331,"&gt;0.005")=0,1,_xlfn.MINIFS($FT$6:$HQ$6,FT331:HQ331,"&gt;0.005"))</f>
        <v>1</v>
      </c>
      <c r="W332" s="44" t="n">
        <f aca="false">IF(AND(D332&lt;&gt;"Paid",T331&gt;0.005),1,0)</f>
        <v>0</v>
      </c>
      <c r="X332" s="48" t="n">
        <f aca="false">SUMPRODUCT(((Helpers!$G$2:$G$51*(1+(Helpers!$D$2:$D$51+0.000000001)/12)^(($B332-Setup!$C$8)/(365.25/12))-Helpers!$E$2:$E$51*((1+(Helpers!$D$2:$D$51+0.000000001)/12)^(($B332-Setup!$C$8)/(365.25/12))-1)/((Helpers!$D$2:$D$51+0.000000001)/12))&gt;0)*(Helpers!$G$2:$G$51*(1+(Helpers!$D$2:$D$51+0.000000001)/12)^(($B332-Setup!$C$8)/(365.25/12))-Helpers!$E$2:$E$51*((1+(Helpers!$D$2:$D$51+0.000000001)/12)^(($B332-Setup!$C$8)/(365.25/12))-1)/((Helpers!$D$2:$D$51+0.000000001)/12)))</f>
        <v>0</v>
      </c>
      <c r="Y332" s="48"/>
      <c r="Z332" s="48" t="n">
        <f aca="false">IF(OR(N(Z$5)=0,Z$6=""),0,Z$5*((DATE(YEAR($B332),MONTH($B332),MIN(Z$6,DAY(EOMONTH($B332,0))))&gt;=$B332)*(DATE(YEAR($B332),MONTH($B332),MIN(Z$6,DAY(EOMONTH($B332,0))))&lt;$C332)+(DATE(YEAR($B332),MONTH($B332)+1,MIN(Z$6,DAY(EOMONTH($B332,1))))&gt;=$B332)*(DATE(YEAR($B332),MONTH($B332)+1,MIN(Z$6,DAY(EOMONTH($B332,1))))&lt;$C332)))</f>
        <v>0</v>
      </c>
      <c r="AA332" s="48" t="n">
        <f aca="false">IF(OR(N(AA$5)=0,AA$6=""),0,AA$5*((DATE(YEAR($B332),MONTH($B332),MIN(AA$6,DAY(EOMONTH($B332,0))))&gt;=$B332)*(DATE(YEAR($B332),MONTH($B332),MIN(AA$6,DAY(EOMONTH($B332,0))))&lt;$C332)+(DATE(YEAR($B332),MONTH($B332)+1,MIN(AA$6,DAY(EOMONTH($B332,1))))&gt;=$B332)*(DATE(YEAR($B332),MONTH($B332)+1,MIN(AA$6,DAY(EOMONTH($B332,1))))&lt;$C332)))</f>
        <v>40</v>
      </c>
      <c r="AB332" s="48" t="n">
        <f aca="false">IF(OR(N(AB$5)=0,AB$6=""),0,AB$5*((DATE(YEAR($B332),MONTH($B332),MIN(AB$6,DAY(EOMONTH($B332,0))))&gt;=$B332)*(DATE(YEAR($B332),MONTH($B332),MIN(AB$6,DAY(EOMONTH($B332,0))))&lt;$C332)+(DATE(YEAR($B332),MONTH($B332)+1,MIN(AB$6,DAY(EOMONTH($B332,1))))&gt;=$B332)*(DATE(YEAR($B332),MONTH($B332)+1,MIN(AB$6,DAY(EOMONTH($B332,1))))&lt;$C332)))</f>
        <v>0</v>
      </c>
      <c r="AC332" s="48" t="n">
        <f aca="false">IF(OR(N(AC$5)=0,AC$6=""),0,AC$5*((DATE(YEAR($B332),MONTH($B332),MIN(AC$6,DAY(EOMONTH($B332,0))))&gt;=$B332)*(DATE(YEAR($B332),MONTH($B332),MIN(AC$6,DAY(EOMONTH($B332,0))))&lt;$C332)+(DATE(YEAR($B332),MONTH($B332)+1,MIN(AC$6,DAY(EOMONTH($B332,1))))&gt;=$B332)*(DATE(YEAR($B332),MONTH($B332)+1,MIN(AC$6,DAY(EOMONTH($B332,1))))&lt;$C332)))</f>
        <v>0</v>
      </c>
      <c r="AD332" s="48" t="n">
        <f aca="false">IF(OR(N(AD$5)=0,AD$6=""),0,AD$5*((DATE(YEAR($B332),MONTH($B332),MIN(AD$6,DAY(EOMONTH($B332,0))))&gt;=$B332)*(DATE(YEAR($B332),MONTH($B332),MIN(AD$6,DAY(EOMONTH($B332,0))))&lt;$C332)+(DATE(YEAR($B332),MONTH($B332)+1,MIN(AD$6,DAY(EOMONTH($B332,1))))&gt;=$B332)*(DATE(YEAR($B332),MONTH($B332)+1,MIN(AD$6,DAY(EOMONTH($B332,1))))&lt;$C332)))</f>
        <v>0</v>
      </c>
      <c r="AE332" s="48" t="n">
        <f aca="false">IF(OR(N(AE$5)=0,AE$6=""),0,AE$5*((DATE(YEAR($B332),MONTH($B332),MIN(AE$6,DAY(EOMONTH($B332,0))))&gt;=$B332)*(DATE(YEAR($B332),MONTH($B332),MIN(AE$6,DAY(EOMONTH($B332,0))))&lt;$C332)+(DATE(YEAR($B332),MONTH($B332)+1,MIN(AE$6,DAY(EOMONTH($B332,1))))&gt;=$B332)*(DATE(YEAR($B332),MONTH($B332)+1,MIN(AE$6,DAY(EOMONTH($B332,1))))&lt;$C332)))</f>
        <v>0</v>
      </c>
      <c r="AF332" s="48" t="n">
        <f aca="false">IF(OR(N(AF$5)=0,AF$6=""),0,AF$5*((DATE(YEAR($B332),MONTH($B332),MIN(AF$6,DAY(EOMONTH($B332,0))))&gt;=$B332)*(DATE(YEAR($B332),MONTH($B332),MIN(AF$6,DAY(EOMONTH($B332,0))))&lt;$C332)+(DATE(YEAR($B332),MONTH($B332)+1,MIN(AF$6,DAY(EOMONTH($B332,1))))&gt;=$B332)*(DATE(YEAR($B332),MONTH($B332)+1,MIN(AF$6,DAY(EOMONTH($B332,1))))&lt;$C332)))</f>
        <v>0</v>
      </c>
      <c r="AG332" s="48" t="n">
        <f aca="false">IF(OR(N(AG$5)=0,AG$6=""),0,AG$5*((DATE(YEAR($B332),MONTH($B332),MIN(AG$6,DAY(EOMONTH($B332,0))))&gt;=$B332)*(DATE(YEAR($B332),MONTH($B332),MIN(AG$6,DAY(EOMONTH($B332,0))))&lt;$C332)+(DATE(YEAR($B332),MONTH($B332)+1,MIN(AG$6,DAY(EOMONTH($B332,1))))&gt;=$B332)*(DATE(YEAR($B332),MONTH($B332)+1,MIN(AG$6,DAY(EOMONTH($B332,1))))&lt;$C332)))</f>
        <v>0</v>
      </c>
      <c r="AH332" s="48" t="n">
        <f aca="false">IF(OR(N(AH$5)=0,AH$6=""),0,AH$5*((DATE(YEAR($B332),MONTH($B332),MIN(AH$6,DAY(EOMONTH($B332,0))))&gt;=$B332)*(DATE(YEAR($B332),MONTH($B332),MIN(AH$6,DAY(EOMONTH($B332,0))))&lt;$C332)+(DATE(YEAR($B332),MONTH($B332)+1,MIN(AH$6,DAY(EOMONTH($B332,1))))&gt;=$B332)*(DATE(YEAR($B332),MONTH($B332)+1,MIN(AH$6,DAY(EOMONTH($B332,1))))&lt;$C332)))</f>
        <v>0</v>
      </c>
      <c r="AI332" s="48" t="n">
        <f aca="false">IF(OR(N(AI$5)=0,AI$6=""),0,AI$5*((DATE(YEAR($B332),MONTH($B332),MIN(AI$6,DAY(EOMONTH($B332,0))))&gt;=$B332)*(DATE(YEAR($B332),MONTH($B332),MIN(AI$6,DAY(EOMONTH($B332,0))))&lt;$C332)+(DATE(YEAR($B332),MONTH($B332)+1,MIN(AI$6,DAY(EOMONTH($B332,1))))&gt;=$B332)*(DATE(YEAR($B332),MONTH($B332)+1,MIN(AI$6,DAY(EOMONTH($B332,1))))&lt;$C332)))</f>
        <v>0</v>
      </c>
      <c r="AJ332" s="48" t="n">
        <f aca="false">IF(OR(N(AJ$5)=0,AJ$6=""),0,AJ$5*((DATE(YEAR($B332),MONTH($B332),MIN(AJ$6,DAY(EOMONTH($B332,0))))&gt;=$B332)*(DATE(YEAR($B332),MONTH($B332),MIN(AJ$6,DAY(EOMONTH($B332,0))))&lt;$C332)+(DATE(YEAR($B332),MONTH($B332)+1,MIN(AJ$6,DAY(EOMONTH($B332,1))))&gt;=$B332)*(DATE(YEAR($B332),MONTH($B332)+1,MIN(AJ$6,DAY(EOMONTH($B332,1))))&lt;$C332)))</f>
        <v>0</v>
      </c>
      <c r="AK332" s="48" t="n">
        <f aca="false">IF(OR(N(AK$5)=0,AK$6=""),0,AK$5*((DATE(YEAR($B332),MONTH($B332),MIN(AK$6,DAY(EOMONTH($B332,0))))&gt;=$B332)*(DATE(YEAR($B332),MONTH($B332),MIN(AK$6,DAY(EOMONTH($B332,0))))&lt;$C332)+(DATE(YEAR($B332),MONTH($B332)+1,MIN(AK$6,DAY(EOMONTH($B332,1))))&gt;=$B332)*(DATE(YEAR($B332),MONTH($B332)+1,MIN(AK$6,DAY(EOMONTH($B332,1))))&lt;$C332)))</f>
        <v>0</v>
      </c>
      <c r="AL332" s="48" t="n">
        <f aca="false">IF(OR(N(AL$5)=0,AL$6=""),0,AL$5*((DATE(YEAR($B332),MONTH($B332),MIN(AL$6,DAY(EOMONTH($B332,0))))&gt;=$B332)*(DATE(YEAR($B332),MONTH($B332),MIN(AL$6,DAY(EOMONTH($B332,0))))&lt;$C332)+(DATE(YEAR($B332),MONTH($B332)+1,MIN(AL$6,DAY(EOMONTH($B332,1))))&gt;=$B332)*(DATE(YEAR($B332),MONTH($B332)+1,MIN(AL$6,DAY(EOMONTH($B332,1))))&lt;$C332)))</f>
        <v>0</v>
      </c>
      <c r="AM332" s="48" t="n">
        <f aca="false">IF(OR(N(AM$5)=0,AM$6=""),0,AM$5*((DATE(YEAR($B332),MONTH($B332),MIN(AM$6,DAY(EOMONTH($B332,0))))&gt;=$B332)*(DATE(YEAR($B332),MONTH($B332),MIN(AM$6,DAY(EOMONTH($B332,0))))&lt;$C332)+(DATE(YEAR($B332),MONTH($B332)+1,MIN(AM$6,DAY(EOMONTH($B332,1))))&gt;=$B332)*(DATE(YEAR($B332),MONTH($B332)+1,MIN(AM$6,DAY(EOMONTH($B332,1))))&lt;$C332)))</f>
        <v>0</v>
      </c>
      <c r="AN332" s="48" t="n">
        <f aca="false">IF(OR(N(AN$5)=0,AN$6=""),0,AN$5*((DATE(YEAR($B332),MONTH($B332),MIN(AN$6,DAY(EOMONTH($B332,0))))&gt;=$B332)*(DATE(YEAR($B332),MONTH($B332),MIN(AN$6,DAY(EOMONTH($B332,0))))&lt;$C332)+(DATE(YEAR($B332),MONTH($B332)+1,MIN(AN$6,DAY(EOMONTH($B332,1))))&gt;=$B332)*(DATE(YEAR($B332),MONTH($B332)+1,MIN(AN$6,DAY(EOMONTH($B332,1))))&lt;$C332)))</f>
        <v>0</v>
      </c>
      <c r="AO332" s="48" t="n">
        <f aca="false">IF(OR(N(AO$5)=0,AO$6=""),0,AO$5*((DATE(YEAR($B332),MONTH($B332),MIN(AO$6,DAY(EOMONTH($B332,0))))&gt;=$B332)*(DATE(YEAR($B332),MONTH($B332),MIN(AO$6,DAY(EOMONTH($B332,0))))&lt;$C332)+(DATE(YEAR($B332),MONTH($B332)+1,MIN(AO$6,DAY(EOMONTH($B332,1))))&gt;=$B332)*(DATE(YEAR($B332),MONTH($B332)+1,MIN(AO$6,DAY(EOMONTH($B332,1))))&lt;$C332)))</f>
        <v>0</v>
      </c>
      <c r="AP332" s="48" t="n">
        <f aca="false">IF(OR(N(AP$5)=0,AP$6=""),0,AP$5*((DATE(YEAR($B332),MONTH($B332),MIN(AP$6,DAY(EOMONTH($B332,0))))&gt;=$B332)*(DATE(YEAR($B332),MONTH($B332),MIN(AP$6,DAY(EOMONTH($B332,0))))&lt;$C332)+(DATE(YEAR($B332),MONTH($B332)+1,MIN(AP$6,DAY(EOMONTH($B332,1))))&gt;=$B332)*(DATE(YEAR($B332),MONTH($B332)+1,MIN(AP$6,DAY(EOMONTH($B332,1))))&lt;$C332)))</f>
        <v>0</v>
      </c>
      <c r="AQ332" s="48" t="n">
        <f aca="false">IF(OR(N(AQ$5)=0,AQ$6=""),0,AQ$5*((DATE(YEAR($B332),MONTH($B332),MIN(AQ$6,DAY(EOMONTH($B332,0))))&gt;=$B332)*(DATE(YEAR($B332),MONTH($B332),MIN(AQ$6,DAY(EOMONTH($B332,0))))&lt;$C332)+(DATE(YEAR($B332),MONTH($B332)+1,MIN(AQ$6,DAY(EOMONTH($B332,1))))&gt;=$B332)*(DATE(YEAR($B332),MONTH($B332)+1,MIN(AQ$6,DAY(EOMONTH($B332,1))))&lt;$C332)))</f>
        <v>0</v>
      </c>
      <c r="AR332" s="48" t="n">
        <f aca="false">IF(OR(N(AR$5)=0,AR$6=""),0,AR$5*((DATE(YEAR($B332),MONTH($B332),MIN(AR$6,DAY(EOMONTH($B332,0))))&gt;=$B332)*(DATE(YEAR($B332),MONTH($B332),MIN(AR$6,DAY(EOMONTH($B332,0))))&lt;$C332)+(DATE(YEAR($B332),MONTH($B332)+1,MIN(AR$6,DAY(EOMONTH($B332,1))))&gt;=$B332)*(DATE(YEAR($B332),MONTH($B332)+1,MIN(AR$6,DAY(EOMONTH($B332,1))))&lt;$C332)))</f>
        <v>0</v>
      </c>
      <c r="AS332" s="48" t="n">
        <f aca="false">IF(OR(N(AS$5)=0,AS$6=""),0,AS$5*((DATE(YEAR($B332),MONTH($B332),MIN(AS$6,DAY(EOMONTH($B332,0))))&gt;=$B332)*(DATE(YEAR($B332),MONTH($B332),MIN(AS$6,DAY(EOMONTH($B332,0))))&lt;$C332)+(DATE(YEAR($B332),MONTH($B332)+1,MIN(AS$6,DAY(EOMONTH($B332,1))))&gt;=$B332)*(DATE(YEAR($B332),MONTH($B332)+1,MIN(AS$6,DAY(EOMONTH($B332,1))))&lt;$C332)))</f>
        <v>0</v>
      </c>
      <c r="AT332" s="48" t="n">
        <f aca="false">IF(OR(N(AT$5)=0,AT$6=""),0,AT$5*((DATE(YEAR($B332),MONTH($B332),MIN(AT$6,DAY(EOMONTH($B332,0))))&gt;=$B332)*(DATE(YEAR($B332),MONTH($B332),MIN(AT$6,DAY(EOMONTH($B332,0))))&lt;$C332)+(DATE(YEAR($B332),MONTH($B332)+1,MIN(AT$6,DAY(EOMONTH($B332,1))))&gt;=$B332)*(DATE(YEAR($B332),MONTH($B332)+1,MIN(AT$6,DAY(EOMONTH($B332,1))))&lt;$C332)))</f>
        <v>0</v>
      </c>
      <c r="AU332" s="48" t="n">
        <f aca="false">IF(OR(N(AU$5)=0,AU$6=""),0,AU$5*((DATE(YEAR($B332),MONTH($B332),MIN(AU$6,DAY(EOMONTH($B332,0))))&gt;=$B332)*(DATE(YEAR($B332),MONTH($B332),MIN(AU$6,DAY(EOMONTH($B332,0))))&lt;$C332)+(DATE(YEAR($B332),MONTH($B332)+1,MIN(AU$6,DAY(EOMONTH($B332,1))))&gt;=$B332)*(DATE(YEAR($B332),MONTH($B332)+1,MIN(AU$6,DAY(EOMONTH($B332,1))))&lt;$C332)))</f>
        <v>0</v>
      </c>
      <c r="AV332" s="48" t="n">
        <f aca="false">IF(OR(N(AV$5)=0,AV$6=""),0,AV$5*((DATE(YEAR($B332),MONTH($B332),MIN(AV$6,DAY(EOMONTH($B332,0))))&gt;=$B332)*(DATE(YEAR($B332),MONTH($B332),MIN(AV$6,DAY(EOMONTH($B332,0))))&lt;$C332)+(DATE(YEAR($B332),MONTH($B332)+1,MIN(AV$6,DAY(EOMONTH($B332,1))))&gt;=$B332)*(DATE(YEAR($B332),MONTH($B332)+1,MIN(AV$6,DAY(EOMONTH($B332,1))))&lt;$C332)))</f>
        <v>0</v>
      </c>
      <c r="AW332" s="48" t="n">
        <f aca="false">IF(OR(N(AW$5)=0,AW$6=""),0,AW$5*((DATE(YEAR($B332),MONTH($B332),MIN(AW$6,DAY(EOMONTH($B332,0))))&gt;=$B332)*(DATE(YEAR($B332),MONTH($B332),MIN(AW$6,DAY(EOMONTH($B332,0))))&lt;$C332)+(DATE(YEAR($B332),MONTH($B332)+1,MIN(AW$6,DAY(EOMONTH($B332,1))))&gt;=$B332)*(DATE(YEAR($B332),MONTH($B332)+1,MIN(AW$6,DAY(EOMONTH($B332,1))))&lt;$C332)))</f>
        <v>0</v>
      </c>
      <c r="AX332" s="48" t="n">
        <f aca="false">IF(OR(N(AX$5)=0,AX$6=""),0,AX$5*((DATE(YEAR($B332),MONTH($B332),MIN(AX$6,DAY(EOMONTH($B332,0))))&gt;=$B332)*(DATE(YEAR($B332),MONTH($B332),MIN(AX$6,DAY(EOMONTH($B332,0))))&lt;$C332)+(DATE(YEAR($B332),MONTH($B332)+1,MIN(AX$6,DAY(EOMONTH($B332,1))))&gt;=$B332)*(DATE(YEAR($B332),MONTH($B332)+1,MIN(AX$6,DAY(EOMONTH($B332,1))))&lt;$C332)))</f>
        <v>0</v>
      </c>
      <c r="AY332" s="48" t="n">
        <f aca="false">IF(OR(N(AY$5)=0,AY$6=""),0,AY$5*((DATE(YEAR($B332),MONTH($B332),MIN(AY$6,DAY(EOMONTH($B332,0))))&gt;=$B332)*(DATE(YEAR($B332),MONTH($B332),MIN(AY$6,DAY(EOMONTH($B332,0))))&lt;$C332)+(DATE(YEAR($B332),MONTH($B332)+1,MIN(AY$6,DAY(EOMONTH($B332,1))))&gt;=$B332)*(DATE(YEAR($B332),MONTH($B332)+1,MIN(AY$6,DAY(EOMONTH($B332,1))))&lt;$C332)))</f>
        <v>0</v>
      </c>
      <c r="AZ332" s="48" t="n">
        <f aca="false">IF(OR(N(AZ$5)=0,AZ$6=""),0,AZ$5*((DATE(YEAR($B332),MONTH($B332),MIN(AZ$6,DAY(EOMONTH($B332,0))))&gt;=$B332)*(DATE(YEAR($B332),MONTH($B332),MIN(AZ$6,DAY(EOMONTH($B332,0))))&lt;$C332)+(DATE(YEAR($B332),MONTH($B332)+1,MIN(AZ$6,DAY(EOMONTH($B332,1))))&gt;=$B332)*(DATE(YEAR($B332),MONTH($B332)+1,MIN(AZ$6,DAY(EOMONTH($B332,1))))&lt;$C332)))</f>
        <v>0</v>
      </c>
      <c r="BA332" s="48" t="n">
        <f aca="false">IF(OR(N(BA$5)=0,BA$6=""),0,BA$5*((DATE(YEAR($B332),MONTH($B332),MIN(BA$6,DAY(EOMONTH($B332,0))))&gt;=$B332)*(DATE(YEAR($B332),MONTH($B332),MIN(BA$6,DAY(EOMONTH($B332,0))))&lt;$C332)+(DATE(YEAR($B332),MONTH($B332)+1,MIN(BA$6,DAY(EOMONTH($B332,1))))&gt;=$B332)*(DATE(YEAR($B332),MONTH($B332)+1,MIN(BA$6,DAY(EOMONTH($B332,1))))&lt;$C332)))</f>
        <v>0</v>
      </c>
      <c r="BB332" s="48" t="n">
        <f aca="false">IF(OR(N(BB$5)=0,BB$6=""),0,BB$5*((DATE(YEAR($B332),MONTH($B332),MIN(BB$6,DAY(EOMONTH($B332,0))))&gt;=$B332)*(DATE(YEAR($B332),MONTH($B332),MIN(BB$6,DAY(EOMONTH($B332,0))))&lt;$C332)+(DATE(YEAR($B332),MONTH($B332)+1,MIN(BB$6,DAY(EOMONTH($B332,1))))&gt;=$B332)*(DATE(YEAR($B332),MONTH($B332)+1,MIN(BB$6,DAY(EOMONTH($B332,1))))&lt;$C332)))</f>
        <v>0</v>
      </c>
      <c r="BC332" s="48" t="n">
        <f aca="false">IF(OR(N(BC$5)=0,BC$6=""),0,BC$5*((DATE(YEAR($B332),MONTH($B332),MIN(BC$6,DAY(EOMONTH($B332,0))))&gt;=$B332)*(DATE(YEAR($B332),MONTH($B332),MIN(BC$6,DAY(EOMONTH($B332,0))))&lt;$C332)+(DATE(YEAR($B332),MONTH($B332)+1,MIN(BC$6,DAY(EOMONTH($B332,1))))&gt;=$B332)*(DATE(YEAR($B332),MONTH($B332)+1,MIN(BC$6,DAY(EOMONTH($B332,1))))&lt;$C332)))</f>
        <v>0</v>
      </c>
      <c r="BD332" s="48" t="n">
        <f aca="false">IF(OR(N(BD$5)=0,BD$6=""),0,BD$5*((DATE(YEAR($B332),MONTH($B332),MIN(BD$6,DAY(EOMONTH($B332,0))))&gt;=$B332)*(DATE(YEAR($B332),MONTH($B332),MIN(BD$6,DAY(EOMONTH($B332,0))))&lt;$C332)+(DATE(YEAR($B332),MONTH($B332)+1,MIN(BD$6,DAY(EOMONTH($B332,1))))&gt;=$B332)*(DATE(YEAR($B332),MONTH($B332)+1,MIN(BD$6,DAY(EOMONTH($B332,1))))&lt;$C332)))</f>
        <v>0</v>
      </c>
      <c r="BE332" s="48" t="n">
        <f aca="false">IF(OR(N(BE$5)=0,BE$6=""),0,BE$5*((DATE(YEAR($B332),MONTH($B332),MIN(BE$6,DAY(EOMONTH($B332,0))))&gt;=$B332)*(DATE(YEAR($B332),MONTH($B332),MIN(BE$6,DAY(EOMONTH($B332,0))))&lt;$C332)+(DATE(YEAR($B332),MONTH($B332)+1,MIN(BE$6,DAY(EOMONTH($B332,1))))&gt;=$B332)*(DATE(YEAR($B332),MONTH($B332)+1,MIN(BE$6,DAY(EOMONTH($B332,1))))&lt;$C332)))</f>
        <v>0</v>
      </c>
      <c r="BF332" s="48" t="n">
        <f aca="false">IF(OR(N(BF$5)=0,BF$6=""),0,BF$5*((DATE(YEAR($B332),MONTH($B332),MIN(BF$6,DAY(EOMONTH($B332,0))))&gt;=$B332)*(DATE(YEAR($B332),MONTH($B332),MIN(BF$6,DAY(EOMONTH($B332,0))))&lt;$C332)+(DATE(YEAR($B332),MONTH($B332)+1,MIN(BF$6,DAY(EOMONTH($B332,1))))&gt;=$B332)*(DATE(YEAR($B332),MONTH($B332)+1,MIN(BF$6,DAY(EOMONTH($B332,1))))&lt;$C332)))</f>
        <v>0</v>
      </c>
      <c r="BG332" s="48" t="n">
        <f aca="false">IF(OR(N(BG$5)=0,BG$6=""),0,BG$5*((DATE(YEAR($B332),MONTH($B332),MIN(BG$6,DAY(EOMONTH($B332,0))))&gt;=$B332)*(DATE(YEAR($B332),MONTH($B332),MIN(BG$6,DAY(EOMONTH($B332,0))))&lt;$C332)+(DATE(YEAR($B332),MONTH($B332)+1,MIN(BG$6,DAY(EOMONTH($B332,1))))&gt;=$B332)*(DATE(YEAR($B332),MONTH($B332)+1,MIN(BG$6,DAY(EOMONTH($B332,1))))&lt;$C332)))</f>
        <v>0</v>
      </c>
      <c r="BH332" s="48" t="n">
        <f aca="false">IF(OR(N(BH$5)=0,BH$6=""),0,BH$5*((DATE(YEAR($B332),MONTH($B332),MIN(BH$6,DAY(EOMONTH($B332,0))))&gt;=$B332)*(DATE(YEAR($B332),MONTH($B332),MIN(BH$6,DAY(EOMONTH($B332,0))))&lt;$C332)+(DATE(YEAR($B332),MONTH($B332)+1,MIN(BH$6,DAY(EOMONTH($B332,1))))&gt;=$B332)*(DATE(YEAR($B332),MONTH($B332)+1,MIN(BH$6,DAY(EOMONTH($B332,1))))&lt;$C332)))</f>
        <v>0</v>
      </c>
      <c r="BI332" s="48" t="n">
        <f aca="false">IF(OR(N(BI$5)=0,BI$6=""),0,BI$5*((DATE(YEAR($B332),MONTH($B332),MIN(BI$6,DAY(EOMONTH($B332,0))))&gt;=$B332)*(DATE(YEAR($B332),MONTH($B332),MIN(BI$6,DAY(EOMONTH($B332,0))))&lt;$C332)+(DATE(YEAR($B332),MONTH($B332)+1,MIN(BI$6,DAY(EOMONTH($B332,1))))&gt;=$B332)*(DATE(YEAR($B332),MONTH($B332)+1,MIN(BI$6,DAY(EOMONTH($B332,1))))&lt;$C332)))</f>
        <v>0</v>
      </c>
      <c r="BJ332" s="48" t="n">
        <f aca="false">IF(OR(N(BJ$5)=0,BJ$6=""),0,BJ$5*((DATE(YEAR($B332),MONTH($B332),MIN(BJ$6,DAY(EOMONTH($B332,0))))&gt;=$B332)*(DATE(YEAR($B332),MONTH($B332),MIN(BJ$6,DAY(EOMONTH($B332,0))))&lt;$C332)+(DATE(YEAR($B332),MONTH($B332)+1,MIN(BJ$6,DAY(EOMONTH($B332,1))))&gt;=$B332)*(DATE(YEAR($B332),MONTH($B332)+1,MIN(BJ$6,DAY(EOMONTH($B332,1))))&lt;$C332)))</f>
        <v>0</v>
      </c>
      <c r="BK332" s="48" t="n">
        <f aca="false">IF(OR(N(BK$5)=0,BK$6=""),0,BK$5*((DATE(YEAR($B332),MONTH($B332),MIN(BK$6,DAY(EOMONTH($B332,0))))&gt;=$B332)*(DATE(YEAR($B332),MONTH($B332),MIN(BK$6,DAY(EOMONTH($B332,0))))&lt;$C332)+(DATE(YEAR($B332),MONTH($B332)+1,MIN(BK$6,DAY(EOMONTH($B332,1))))&gt;=$B332)*(DATE(YEAR($B332),MONTH($B332)+1,MIN(BK$6,DAY(EOMONTH($B332,1))))&lt;$C332)))</f>
        <v>0</v>
      </c>
      <c r="BL332" s="48" t="n">
        <f aca="false">IF(OR(N(BL$5)=0,BL$6=""),0,BL$5*((DATE(YEAR($B332),MONTH($B332),MIN(BL$6,DAY(EOMONTH($B332,0))))&gt;=$B332)*(DATE(YEAR($B332),MONTH($B332),MIN(BL$6,DAY(EOMONTH($B332,0))))&lt;$C332)+(DATE(YEAR($B332),MONTH($B332)+1,MIN(BL$6,DAY(EOMONTH($B332,1))))&gt;=$B332)*(DATE(YEAR($B332),MONTH($B332)+1,MIN(BL$6,DAY(EOMONTH($B332,1))))&lt;$C332)))</f>
        <v>0</v>
      </c>
      <c r="BM332" s="48" t="n">
        <f aca="false">IF(OR(N(BM$5)=0,BM$6=""),0,BM$5*((DATE(YEAR($B332),MONTH($B332),MIN(BM$6,DAY(EOMONTH($B332,0))))&gt;=$B332)*(DATE(YEAR($B332),MONTH($B332),MIN(BM$6,DAY(EOMONTH($B332,0))))&lt;$C332)+(DATE(YEAR($B332),MONTH($B332)+1,MIN(BM$6,DAY(EOMONTH($B332,1))))&gt;=$B332)*(DATE(YEAR($B332),MONTH($B332)+1,MIN(BM$6,DAY(EOMONTH($B332,1))))&lt;$C332)))</f>
        <v>0</v>
      </c>
      <c r="BN332" s="48" t="n">
        <f aca="false">IF(OR(N(BN$5)=0,BN$6=""),0,BN$5*((DATE(YEAR($B332),MONTH($B332),MIN(BN$6,DAY(EOMONTH($B332,0))))&gt;=$B332)*(DATE(YEAR($B332),MONTH($B332),MIN(BN$6,DAY(EOMONTH($B332,0))))&lt;$C332)+(DATE(YEAR($B332),MONTH($B332)+1,MIN(BN$6,DAY(EOMONTH($B332,1))))&gt;=$B332)*(DATE(YEAR($B332),MONTH($B332)+1,MIN(BN$6,DAY(EOMONTH($B332,1))))&lt;$C332)))</f>
        <v>0</v>
      </c>
      <c r="BO332" s="48" t="n">
        <f aca="false">IF(OR(N(BO$5)=0,BO$6=""),0,BO$5*((DATE(YEAR($B332),MONTH($B332),MIN(BO$6,DAY(EOMONTH($B332,0))))&gt;=$B332)*(DATE(YEAR($B332),MONTH($B332),MIN(BO$6,DAY(EOMONTH($B332,0))))&lt;$C332)+(DATE(YEAR($B332),MONTH($B332)+1,MIN(BO$6,DAY(EOMONTH($B332,1))))&gt;=$B332)*(DATE(YEAR($B332),MONTH($B332)+1,MIN(BO$6,DAY(EOMONTH($B332,1))))&lt;$C332)))</f>
        <v>0</v>
      </c>
      <c r="BP332" s="48" t="n">
        <f aca="false">IF(OR(N(BP$5)=0,BP$6=""),0,BP$5*((DATE(YEAR($B332),MONTH($B332),MIN(BP$6,DAY(EOMONTH($B332,0))))&gt;=$B332)*(DATE(YEAR($B332),MONTH($B332),MIN(BP$6,DAY(EOMONTH($B332,0))))&lt;$C332)+(DATE(YEAR($B332),MONTH($B332)+1,MIN(BP$6,DAY(EOMONTH($B332,1))))&gt;=$B332)*(DATE(YEAR($B332),MONTH($B332)+1,MIN(BP$6,DAY(EOMONTH($B332,1))))&lt;$C332)))</f>
        <v>0</v>
      </c>
      <c r="BQ332" s="48" t="n">
        <f aca="false">IF(OR(N(BQ$5)=0,BQ$6=""),0,BQ$5*((DATE(YEAR($B332),MONTH($B332),MIN(BQ$6,DAY(EOMONTH($B332,0))))&gt;=$B332)*(DATE(YEAR($B332),MONTH($B332),MIN(BQ$6,DAY(EOMONTH($B332,0))))&lt;$C332)+(DATE(YEAR($B332),MONTH($B332)+1,MIN(BQ$6,DAY(EOMONTH($B332,1))))&gt;=$B332)*(DATE(YEAR($B332),MONTH($B332)+1,MIN(BQ$6,DAY(EOMONTH($B332,1))))&lt;$C332)))</f>
        <v>0</v>
      </c>
      <c r="BR332" s="48" t="n">
        <f aca="false">IF(OR(N(BR$5)=0,BR$6=""),0,BR$5*((DATE(YEAR($B332),MONTH($B332),MIN(BR$6,DAY(EOMONTH($B332,0))))&gt;=$B332)*(DATE(YEAR($B332),MONTH($B332),MIN(BR$6,DAY(EOMONTH($B332,0))))&lt;$C332)+(DATE(YEAR($B332),MONTH($B332)+1,MIN(BR$6,DAY(EOMONTH($B332,1))))&gt;=$B332)*(DATE(YEAR($B332),MONTH($B332)+1,MIN(BR$6,DAY(EOMONTH($B332,1))))&lt;$C332)))</f>
        <v>0</v>
      </c>
      <c r="BS332" s="48" t="n">
        <f aca="false">IF(OR(N(BS$5)=0,BS$6=""),0,BS$5*((DATE(YEAR($B332),MONTH($B332),MIN(BS$6,DAY(EOMONTH($B332,0))))&gt;=$B332)*(DATE(YEAR($B332),MONTH($B332),MIN(BS$6,DAY(EOMONTH($B332,0))))&lt;$C332)+(DATE(YEAR($B332),MONTH($B332)+1,MIN(BS$6,DAY(EOMONTH($B332,1))))&gt;=$B332)*(DATE(YEAR($B332),MONTH($B332)+1,MIN(BS$6,DAY(EOMONTH($B332,1))))&lt;$C332)))</f>
        <v>0</v>
      </c>
      <c r="BT332" s="48" t="n">
        <f aca="false">IF(OR(N(BT$5)=0,BT$6=""),0,BT$5*((DATE(YEAR($B332),MONTH($B332),MIN(BT$6,DAY(EOMONTH($B332,0))))&gt;=$B332)*(DATE(YEAR($B332),MONTH($B332),MIN(BT$6,DAY(EOMONTH($B332,0))))&lt;$C332)+(DATE(YEAR($B332),MONTH($B332)+1,MIN(BT$6,DAY(EOMONTH($B332,1))))&gt;=$B332)*(DATE(YEAR($B332),MONTH($B332)+1,MIN(BT$6,DAY(EOMONTH($B332,1))))&lt;$C332)))</f>
        <v>0</v>
      </c>
      <c r="BU332" s="48" t="n">
        <f aca="false">IF(OR(N(BU$5)=0,BU$6=""),0,BU$5*((DATE(YEAR($B332),MONTH($B332),MIN(BU$6,DAY(EOMONTH($B332,0))))&gt;=$B332)*(DATE(YEAR($B332),MONTH($B332),MIN(BU$6,DAY(EOMONTH($B332,0))))&lt;$C332)+(DATE(YEAR($B332),MONTH($B332)+1,MIN(BU$6,DAY(EOMONTH($B332,1))))&gt;=$B332)*(DATE(YEAR($B332),MONTH($B332)+1,MIN(BU$6,DAY(EOMONTH($B332,1))))&lt;$C332)))</f>
        <v>0</v>
      </c>
      <c r="BV332" s="48" t="n">
        <f aca="false">IF(OR(N(BV$5)=0,BV$6=""),0,BV$5*((DATE(YEAR($B332),MONTH($B332),MIN(BV$6,DAY(EOMONTH($B332,0))))&gt;=$B332)*(DATE(YEAR($B332),MONTH($B332),MIN(BV$6,DAY(EOMONTH($B332,0))))&lt;$C332)+(DATE(YEAR($B332),MONTH($B332)+1,MIN(BV$6,DAY(EOMONTH($B332,1))))&gt;=$B332)*(DATE(YEAR($B332),MONTH($B332)+1,MIN(BV$6,DAY(EOMONTH($B332,1))))&lt;$C332)))</f>
        <v>0</v>
      </c>
      <c r="BW332" s="48" t="n">
        <f aca="false">IF(OR(N(BW$5)=0,BW$6=""),0,BW$5*((DATE(YEAR($B332),MONTH($B332),MIN(BW$6,DAY(EOMONTH($B332,0))))&gt;=$B332)*(DATE(YEAR($B332),MONTH($B332),MIN(BW$6,DAY(EOMONTH($B332,0))))&lt;$C332)+(DATE(YEAR($B332),MONTH($B332)+1,MIN(BW$6,DAY(EOMONTH($B332,1))))&gt;=$B332)*(DATE(YEAR($B332),MONTH($B332)+1,MIN(BW$6,DAY(EOMONTH($B332,1))))&lt;$C332)))</f>
        <v>0</v>
      </c>
      <c r="BX332" s="48" t="n">
        <f aca="false">MIN(Z332,(FT331*(1+FT$5/Setup!$C$36)+IF($V332=1,N($F332),0)))</f>
        <v>0</v>
      </c>
      <c r="BY332" s="48" t="n">
        <f aca="false">MIN(AA332,(FU331*(1+FU$5/Setup!$C$36)+IF($V332=2,N($F332),0)))</f>
        <v>0</v>
      </c>
      <c r="BZ332" s="48" t="n">
        <f aca="false">MIN(AB332,(FV331*(1+FV$5/Setup!$C$36)+IF($V332=3,N($F332),0)))</f>
        <v>0</v>
      </c>
      <c r="CA332" s="48" t="n">
        <f aca="false">MIN(AC332,(FW331*(1+FW$5/Setup!$C$36)+IF($V332=4,N($F332),0)))</f>
        <v>0</v>
      </c>
      <c r="CB332" s="48" t="n">
        <f aca="false">MIN(AD332,(FX331*(1+FX$5/Setup!$C$36)+IF($V332=5,N($F332),0)))</f>
        <v>0</v>
      </c>
      <c r="CC332" s="48" t="n">
        <f aca="false">MIN(AE332,(FY331*(1+FY$5/Setup!$C$36)+IF($V332=6,N($F332),0)))</f>
        <v>0</v>
      </c>
      <c r="CD332" s="48" t="n">
        <f aca="false">MIN(AF332,(FZ331*(1+FZ$5/Setup!$C$36)+IF($V332=7,N($F332),0)))</f>
        <v>0</v>
      </c>
      <c r="CE332" s="48" t="n">
        <f aca="false">MIN(AG332,(GA331*(1+GA$5/Setup!$C$36)+IF($V332=8,N($F332),0)))</f>
        <v>0</v>
      </c>
      <c r="CF332" s="48" t="n">
        <f aca="false">MIN(AH332,(GB331*(1+GB$5/Setup!$C$36)+IF($V332=9,N($F332),0)))</f>
        <v>0</v>
      </c>
      <c r="CG332" s="48" t="n">
        <f aca="false">MIN(AI332,(GC331*(1+GC$5/Setup!$C$36)+IF($V332=10,N($F332),0)))</f>
        <v>0</v>
      </c>
      <c r="CH332" s="48" t="n">
        <f aca="false">MIN(AJ332,(GD331*(1+GD$5/Setup!$C$36)+IF($V332=11,N($F332),0)))</f>
        <v>0</v>
      </c>
      <c r="CI332" s="48" t="n">
        <f aca="false">MIN(AK332,(GE331*(1+GE$5/Setup!$C$36)+IF($V332=12,N($F332),0)))</f>
        <v>0</v>
      </c>
      <c r="CJ332" s="48" t="n">
        <f aca="false">MIN(AL332,(GF331*(1+GF$5/Setup!$C$36)+IF($V332=13,N($F332),0)))</f>
        <v>0</v>
      </c>
      <c r="CK332" s="48" t="n">
        <f aca="false">MIN(AM332,(GG331*(1+GG$5/Setup!$C$36)+IF($V332=14,N($F332),0)))</f>
        <v>0</v>
      </c>
      <c r="CL332" s="48" t="n">
        <f aca="false">MIN(AN332,(GH331*(1+GH$5/Setup!$C$36)+IF($V332=15,N($F332),0)))</f>
        <v>0</v>
      </c>
      <c r="CM332" s="48" t="n">
        <f aca="false">MIN(AO332,(GI331*(1+GI$5/Setup!$C$36)+IF($V332=16,N($F332),0)))</f>
        <v>0</v>
      </c>
      <c r="CN332" s="48" t="n">
        <f aca="false">MIN(AP332,(GJ331*(1+GJ$5/Setup!$C$36)+IF($V332=17,N($F332),0)))</f>
        <v>0</v>
      </c>
      <c r="CO332" s="48" t="n">
        <f aca="false">MIN(AQ332,(GK331*(1+GK$5/Setup!$C$36)+IF($V332=18,N($F332),0)))</f>
        <v>0</v>
      </c>
      <c r="CP332" s="48" t="n">
        <f aca="false">MIN(AR332,(GL331*(1+GL$5/Setup!$C$36)+IF($V332=19,N($F332),0)))</f>
        <v>0</v>
      </c>
      <c r="CQ332" s="48" t="n">
        <f aca="false">MIN(AS332,(GM331*(1+GM$5/Setup!$C$36)+IF($V332=20,N($F332),0)))</f>
        <v>0</v>
      </c>
      <c r="CR332" s="48" t="n">
        <f aca="false">MIN(AT332,(GN331*(1+GN$5/Setup!$C$36)+IF($V332=21,N($F332),0)))</f>
        <v>0</v>
      </c>
      <c r="CS332" s="48" t="n">
        <f aca="false">MIN(AU332,(GO331*(1+GO$5/Setup!$C$36)+IF($V332=22,N($F332),0)))</f>
        <v>0</v>
      </c>
      <c r="CT332" s="48" t="n">
        <f aca="false">MIN(AV332,(GP331*(1+GP$5/Setup!$C$36)+IF($V332=23,N($F332),0)))</f>
        <v>0</v>
      </c>
      <c r="CU332" s="48" t="n">
        <f aca="false">MIN(AW332,(GQ331*(1+GQ$5/Setup!$C$36)+IF($V332=24,N($F332),0)))</f>
        <v>0</v>
      </c>
      <c r="CV332" s="48" t="n">
        <f aca="false">MIN(AX332,(GR331*(1+GR$5/Setup!$C$36)+IF($V332=25,N($F332),0)))</f>
        <v>0</v>
      </c>
      <c r="CW332" s="48" t="n">
        <f aca="false">MIN(AY332,(GS331*(1+GS$5/Setup!$C$36)+IF($V332=26,N($F332),0)))</f>
        <v>0</v>
      </c>
      <c r="CX332" s="48" t="n">
        <f aca="false">MIN(AZ332,(GT331*(1+GT$5/Setup!$C$36)+IF($V332=27,N($F332),0)))</f>
        <v>0</v>
      </c>
      <c r="CY332" s="48" t="n">
        <f aca="false">MIN(BA332,(GU331*(1+GU$5/Setup!$C$36)+IF($V332=28,N($F332),0)))</f>
        <v>0</v>
      </c>
      <c r="CZ332" s="48" t="n">
        <f aca="false">MIN(BB332,(GV331*(1+GV$5/Setup!$C$36)+IF($V332=29,N($F332),0)))</f>
        <v>0</v>
      </c>
      <c r="DA332" s="48" t="n">
        <f aca="false">MIN(BC332,(GW331*(1+GW$5/Setup!$C$36)+IF($V332=30,N($F332),0)))</f>
        <v>0</v>
      </c>
      <c r="DB332" s="48" t="n">
        <f aca="false">MIN(BD332,(GX331*(1+GX$5/Setup!$C$36)+IF($V332=31,N($F332),0)))</f>
        <v>0</v>
      </c>
      <c r="DC332" s="48" t="n">
        <f aca="false">MIN(BE332,(GY331*(1+GY$5/Setup!$C$36)+IF($V332=32,N($F332),0)))</f>
        <v>0</v>
      </c>
      <c r="DD332" s="48" t="n">
        <f aca="false">MIN(BF332,(GZ331*(1+GZ$5/Setup!$C$36)+IF($V332=33,N($F332),0)))</f>
        <v>0</v>
      </c>
      <c r="DE332" s="48" t="n">
        <f aca="false">MIN(BG332,(HA331*(1+HA$5/Setup!$C$36)+IF($V332=34,N($F332),0)))</f>
        <v>0</v>
      </c>
      <c r="DF332" s="48" t="n">
        <f aca="false">MIN(BH332,(HB331*(1+HB$5/Setup!$C$36)+IF($V332=35,N($F332),0)))</f>
        <v>0</v>
      </c>
      <c r="DG332" s="48" t="n">
        <f aca="false">MIN(BI332,(HC331*(1+HC$5/Setup!$C$36)+IF($V332=36,N($F332),0)))</f>
        <v>0</v>
      </c>
      <c r="DH332" s="48" t="n">
        <f aca="false">MIN(BJ332,(HD331*(1+HD$5/Setup!$C$36)+IF($V332=37,N($F332),0)))</f>
        <v>0</v>
      </c>
      <c r="DI332" s="48" t="n">
        <f aca="false">MIN(BK332,(HE331*(1+HE$5/Setup!$C$36)+IF($V332=38,N($F332),0)))</f>
        <v>0</v>
      </c>
      <c r="DJ332" s="48" t="n">
        <f aca="false">MIN(BL332,(HF331*(1+HF$5/Setup!$C$36)+IF($V332=39,N($F332),0)))</f>
        <v>0</v>
      </c>
      <c r="DK332" s="48" t="n">
        <f aca="false">MIN(BM332,(HG331*(1+HG$5/Setup!$C$36)+IF($V332=40,N($F332),0)))</f>
        <v>0</v>
      </c>
      <c r="DL332" s="48" t="n">
        <f aca="false">MIN(BN332,(HH331*(1+HH$5/Setup!$C$36)+IF($V332=41,N($F332),0)))</f>
        <v>0</v>
      </c>
      <c r="DM332" s="48" t="n">
        <f aca="false">MIN(BO332,(HI331*(1+HI$5/Setup!$C$36)+IF($V332=42,N($F332),0)))</f>
        <v>0</v>
      </c>
      <c r="DN332" s="48" t="n">
        <f aca="false">MIN(BP332,(HJ331*(1+HJ$5/Setup!$C$36)+IF($V332=43,N($F332),0)))</f>
        <v>0</v>
      </c>
      <c r="DO332" s="48" t="n">
        <f aca="false">MIN(BQ332,(HK331*(1+HK$5/Setup!$C$36)+IF($V332=44,N($F332),0)))</f>
        <v>0</v>
      </c>
      <c r="DP332" s="48" t="n">
        <f aca="false">MIN(BR332,(HL331*(1+HL$5/Setup!$C$36)+IF($V332=45,N($F332),0)))</f>
        <v>0</v>
      </c>
      <c r="DQ332" s="48" t="n">
        <f aca="false">MIN(BS332,(HM331*(1+HM$5/Setup!$C$36)+IF($V332=46,N($F332),0)))</f>
        <v>0</v>
      </c>
      <c r="DR332" s="48" t="n">
        <f aca="false">MIN(BT332,(HN331*(1+HN$5/Setup!$C$36)+IF($V332=47,N($F332),0)))</f>
        <v>0</v>
      </c>
      <c r="DS332" s="48" t="n">
        <f aca="false">MIN(BU332,(HO331*(1+HO$5/Setup!$C$36)+IF($V332=48,N($F332),0)))</f>
        <v>0</v>
      </c>
      <c r="DT332" s="48" t="n">
        <f aca="false">MIN(BV332,(HP331*(1+HP$5/Setup!$C$36)+IF($V332=49,N($F332),0)))</f>
        <v>0</v>
      </c>
      <c r="DU332" s="48" t="n">
        <f aca="false">MIN(BW332,(HQ331*(1+HQ$5/Setup!$C$36)+IF($V332=50,N($F332),0)))</f>
        <v>0</v>
      </c>
      <c r="DV332" s="48" t="n">
        <f aca="false">MIN(MAX((FT331*(1+FT$5/Setup!$C$36)+IF($V332=1,N($F332),0))-BX332,0),MAX($P332-0,0))</f>
        <v>0</v>
      </c>
      <c r="DW332" s="48" t="n">
        <f aca="false">MIN(MAX((FU331*(1+FU$5/Setup!$C$36)+IF($V332=2,N($F332),0))-BY332,0),MAX($P332-SUM(DV332:DV332),0))</f>
        <v>0</v>
      </c>
      <c r="DX332" s="48" t="n">
        <f aca="false">MIN(MAX((FV331*(1+FV$5/Setup!$C$36)+IF($V332=3,N($F332),0))-BZ332,0),MAX($P332-SUM(DV332:DW332),0))</f>
        <v>0</v>
      </c>
      <c r="DY332" s="48" t="n">
        <f aca="false">MIN(MAX((FW331*(1+FW$5/Setup!$C$36)+IF($V332=4,N($F332),0))-CA332,0),MAX($P332-SUM(DV332:DX332),0))</f>
        <v>0</v>
      </c>
      <c r="DZ332" s="48" t="n">
        <f aca="false">MIN(MAX((FX331*(1+FX$5/Setup!$C$36)+IF($V332=5,N($F332),0))-CB332,0),MAX($P332-SUM(DV332:DY332),0))</f>
        <v>0</v>
      </c>
      <c r="EA332" s="48" t="n">
        <f aca="false">MIN(MAX((FY331*(1+FY$5/Setup!$C$36)+IF($V332=6,N($F332),0))-CC332,0),MAX($P332-SUM(DV332:DZ332),0))</f>
        <v>0</v>
      </c>
      <c r="EB332" s="48" t="n">
        <f aca="false">MIN(MAX((FZ331*(1+FZ$5/Setup!$C$36)+IF($V332=7,N($F332),0))-CD332,0),MAX($P332-SUM(DV332:EA332),0))</f>
        <v>0</v>
      </c>
      <c r="EC332" s="48" t="n">
        <f aca="false">MIN(MAX((GA331*(1+GA$5/Setup!$C$36)+IF($V332=8,N($F332),0))-CE332,0),MAX($P332-SUM(DV332:EB332),0))</f>
        <v>0</v>
      </c>
      <c r="ED332" s="48" t="n">
        <f aca="false">MIN(MAX((GB331*(1+GB$5/Setup!$C$36)+IF($V332=9,N($F332),0))-CF332,0),MAX($P332-SUM(DV332:EC332),0))</f>
        <v>0</v>
      </c>
      <c r="EE332" s="48" t="n">
        <f aca="false">MIN(MAX((GC331*(1+GC$5/Setup!$C$36)+IF($V332=10,N($F332),0))-CG332,0),MAX($P332-SUM(DV332:ED332),0))</f>
        <v>0</v>
      </c>
      <c r="EF332" s="48" t="n">
        <f aca="false">MIN(MAX((GD331*(1+GD$5/Setup!$C$36)+IF($V332=11,N($F332),0))-CH332,0),MAX($P332-SUM(DV332:EE332),0))</f>
        <v>0</v>
      </c>
      <c r="EG332" s="48" t="n">
        <f aca="false">MIN(MAX((GE331*(1+GE$5/Setup!$C$36)+IF($V332=12,N($F332),0))-CI332,0),MAX($P332-SUM(DV332:EF332),0))</f>
        <v>0</v>
      </c>
      <c r="EH332" s="48" t="n">
        <f aca="false">MIN(MAX((GF331*(1+GF$5/Setup!$C$36)+IF($V332=13,N($F332),0))-CJ332,0),MAX($P332-SUM(DV332:EG332),0))</f>
        <v>0</v>
      </c>
      <c r="EI332" s="48" t="n">
        <f aca="false">MIN(MAX((GG331*(1+GG$5/Setup!$C$36)+IF($V332=14,N($F332),0))-CK332,0),MAX($P332-SUM(DV332:EH332),0))</f>
        <v>0</v>
      </c>
      <c r="EJ332" s="48" t="n">
        <f aca="false">MIN(MAX((GH331*(1+GH$5/Setup!$C$36)+IF($V332=15,N($F332),0))-CL332,0),MAX($P332-SUM(DV332:EI332),0))</f>
        <v>0</v>
      </c>
      <c r="EK332" s="48" t="n">
        <f aca="false">MIN(MAX((GI331*(1+GI$5/Setup!$C$36)+IF($V332=16,N($F332),0))-CM332,0),MAX($P332-SUM(DV332:EJ332),0))</f>
        <v>0</v>
      </c>
      <c r="EL332" s="48" t="n">
        <f aca="false">MIN(MAX((GJ331*(1+GJ$5/Setup!$C$36)+IF($V332=17,N($F332),0))-CN332,0),MAX($P332-SUM(DV332:EK332),0))</f>
        <v>0</v>
      </c>
      <c r="EM332" s="48" t="n">
        <f aca="false">MIN(MAX((GK331*(1+GK$5/Setup!$C$36)+IF($V332=18,N($F332),0))-CO332,0),MAX($P332-SUM(DV332:EL332),0))</f>
        <v>0</v>
      </c>
      <c r="EN332" s="48" t="n">
        <f aca="false">MIN(MAX((GL331*(1+GL$5/Setup!$C$36)+IF($V332=19,N($F332),0))-CP332,0),MAX($P332-SUM(DV332:EM332),0))</f>
        <v>0</v>
      </c>
      <c r="EO332" s="48" t="n">
        <f aca="false">MIN(MAX((GM331*(1+GM$5/Setup!$C$36)+IF($V332=20,N($F332),0))-CQ332,0),MAX($P332-SUM(DV332:EN332),0))</f>
        <v>0</v>
      </c>
      <c r="EP332" s="48" t="n">
        <f aca="false">MIN(MAX((GN331*(1+GN$5/Setup!$C$36)+IF($V332=21,N($F332),0))-CR332,0),MAX($P332-SUM(DV332:EO332),0))</f>
        <v>0</v>
      </c>
      <c r="EQ332" s="48" t="n">
        <f aca="false">MIN(MAX((GO331*(1+GO$5/Setup!$C$36)+IF($V332=22,N($F332),0))-CS332,0),MAX($P332-SUM(DV332:EP332),0))</f>
        <v>0</v>
      </c>
      <c r="ER332" s="48" t="n">
        <f aca="false">MIN(MAX((GP331*(1+GP$5/Setup!$C$36)+IF($V332=23,N($F332),0))-CT332,0),MAX($P332-SUM(DV332:EQ332),0))</f>
        <v>0</v>
      </c>
      <c r="ES332" s="48" t="n">
        <f aca="false">MIN(MAX((GQ331*(1+GQ$5/Setup!$C$36)+IF($V332=24,N($F332),0))-CU332,0),MAX($P332-SUM(DV332:ER332),0))</f>
        <v>0</v>
      </c>
      <c r="ET332" s="48" t="n">
        <f aca="false">MIN(MAX((GR331*(1+GR$5/Setup!$C$36)+IF($V332=25,N($F332),0))-CV332,0),MAX($P332-SUM(DV332:ES332),0))</f>
        <v>0</v>
      </c>
      <c r="EU332" s="48" t="n">
        <f aca="false">MIN(MAX((GS331*(1+GS$5/Setup!$C$36)+IF($V332=26,N($F332),0))-CW332,0),MAX($P332-SUM(DV332:ET332),0))</f>
        <v>0</v>
      </c>
      <c r="EV332" s="48" t="n">
        <f aca="false">MIN(MAX((GT331*(1+GT$5/Setup!$C$36)+IF($V332=27,N($F332),0))-CX332,0),MAX($P332-SUM(DV332:EU332),0))</f>
        <v>0</v>
      </c>
      <c r="EW332" s="48" t="n">
        <f aca="false">MIN(MAX((GU331*(1+GU$5/Setup!$C$36)+IF($V332=28,N($F332),0))-CY332,0),MAX($P332-SUM(DV332:EV332),0))</f>
        <v>0</v>
      </c>
      <c r="EX332" s="48" t="n">
        <f aca="false">MIN(MAX((GV331*(1+GV$5/Setup!$C$36)+IF($V332=29,N($F332),0))-CZ332,0),MAX($P332-SUM(DV332:EW332),0))</f>
        <v>0</v>
      </c>
      <c r="EY332" s="48" t="n">
        <f aca="false">MIN(MAX((GW331*(1+GW$5/Setup!$C$36)+IF($V332=30,N($F332),0))-DA332,0),MAX($P332-SUM(DV332:EX332),0))</f>
        <v>0</v>
      </c>
      <c r="EZ332" s="48" t="n">
        <f aca="false">MIN(MAX((GX331*(1+GX$5/Setup!$C$36)+IF($V332=31,N($F332),0))-DB332,0),MAX($P332-SUM(DV332:EY332),0))</f>
        <v>0</v>
      </c>
      <c r="FA332" s="48" t="n">
        <f aca="false">MIN(MAX((GY331*(1+GY$5/Setup!$C$36)+IF($V332=32,N($F332),0))-DC332,0),MAX($P332-SUM(DV332:EZ332),0))</f>
        <v>0</v>
      </c>
      <c r="FB332" s="48" t="n">
        <f aca="false">MIN(MAX((GZ331*(1+GZ$5/Setup!$C$36)+IF($V332=33,N($F332),0))-DD332,0),MAX($P332-SUM(DV332:FA332),0))</f>
        <v>0</v>
      </c>
      <c r="FC332" s="48" t="n">
        <f aca="false">MIN(MAX((HA331*(1+HA$5/Setup!$C$36)+IF($V332=34,N($F332),0))-DE332,0),MAX($P332-SUM(DV332:FB332),0))</f>
        <v>0</v>
      </c>
      <c r="FD332" s="48" t="n">
        <f aca="false">MIN(MAX((HB331*(1+HB$5/Setup!$C$36)+IF($V332=35,N($F332),0))-DF332,0),MAX($P332-SUM(DV332:FC332),0))</f>
        <v>0</v>
      </c>
      <c r="FE332" s="48" t="n">
        <f aca="false">MIN(MAX((HC331*(1+HC$5/Setup!$C$36)+IF($V332=36,N($F332),0))-DG332,0),MAX($P332-SUM(DV332:FD332),0))</f>
        <v>0</v>
      </c>
      <c r="FF332" s="48" t="n">
        <f aca="false">MIN(MAX((HD331*(1+HD$5/Setup!$C$36)+IF($V332=37,N($F332),0))-DH332,0),MAX($P332-SUM(DV332:FE332),0))</f>
        <v>0</v>
      </c>
      <c r="FG332" s="48" t="n">
        <f aca="false">MIN(MAX((HE331*(1+HE$5/Setup!$C$36)+IF($V332=38,N($F332),0))-DI332,0),MAX($P332-SUM(DV332:FF332),0))</f>
        <v>0</v>
      </c>
      <c r="FH332" s="48" t="n">
        <f aca="false">MIN(MAX((HF331*(1+HF$5/Setup!$C$36)+IF($V332=39,N($F332),0))-DJ332,0),MAX($P332-SUM(DV332:FG332),0))</f>
        <v>0</v>
      </c>
      <c r="FI332" s="48" t="n">
        <f aca="false">MIN(MAX((HG331*(1+HG$5/Setup!$C$36)+IF($V332=40,N($F332),0))-DK332,0),MAX($P332-SUM(DV332:FH332),0))</f>
        <v>0</v>
      </c>
      <c r="FJ332" s="48" t="n">
        <f aca="false">MIN(MAX((HH331*(1+HH$5/Setup!$C$36)+IF($V332=41,N($F332),0))-DL332,0),MAX($P332-SUM(DV332:FI332),0))</f>
        <v>0</v>
      </c>
      <c r="FK332" s="48" t="n">
        <f aca="false">MIN(MAX((HI331*(1+HI$5/Setup!$C$36)+IF($V332=42,N($F332),0))-DM332,0),MAX($P332-SUM(DV332:FJ332),0))</f>
        <v>0</v>
      </c>
      <c r="FL332" s="48" t="n">
        <f aca="false">MIN(MAX((HJ331*(1+HJ$5/Setup!$C$36)+IF($V332=43,N($F332),0))-DN332,0),MAX($P332-SUM(DV332:FK332),0))</f>
        <v>0</v>
      </c>
      <c r="FM332" s="48" t="n">
        <f aca="false">MIN(MAX((HK331*(1+HK$5/Setup!$C$36)+IF($V332=44,N($F332),0))-DO332,0),MAX($P332-SUM(DV332:FL332),0))</f>
        <v>0</v>
      </c>
      <c r="FN332" s="48" t="n">
        <f aca="false">MIN(MAX((HL331*(1+HL$5/Setup!$C$36)+IF($V332=45,N($F332),0))-DP332,0),MAX($P332-SUM(DV332:FM332),0))</f>
        <v>0</v>
      </c>
      <c r="FO332" s="48" t="n">
        <f aca="false">MIN(MAX((HM331*(1+HM$5/Setup!$C$36)+IF($V332=46,N($F332),0))-DQ332,0),MAX($P332-SUM(DV332:FN332),0))</f>
        <v>0</v>
      </c>
      <c r="FP332" s="48" t="n">
        <f aca="false">MIN(MAX((HN331*(1+HN$5/Setup!$C$36)+IF($V332=47,N($F332),0))-DR332,0),MAX($P332-SUM(DV332:FO332),0))</f>
        <v>0</v>
      </c>
      <c r="FQ332" s="48" t="n">
        <f aca="false">MIN(MAX((HO331*(1+HO$5/Setup!$C$36)+IF($V332=48,N($F332),0))-DS332,0),MAX($P332-SUM(DV332:FP332),0))</f>
        <v>0</v>
      </c>
      <c r="FR332" s="48" t="n">
        <f aca="false">MIN(MAX((HP331*(1+HP$5/Setup!$C$36)+IF($V332=49,N($F332),0))-DT332,0),MAX($P332-SUM(DV332:FQ332),0))</f>
        <v>0</v>
      </c>
      <c r="FS332" s="48" t="n">
        <f aca="false">MIN(MAX((HQ331*(1+HQ$5/Setup!$C$36)+IF($V332=50,N($F332),0))-DU332,0),MAX($P332-SUM(DV332:FR332),0))</f>
        <v>0</v>
      </c>
      <c r="FT332" s="48" t="n">
        <f aca="false">IF((FT331*(1+FT$5/Setup!$C$36)+IF($V332=1,N($F332),0))-BX332-DV332&lt;0.005,0,(FT331*(1+FT$5/Setup!$C$36)+IF($V332=1,N($F332),0))-BX332-DV332)</f>
        <v>0</v>
      </c>
      <c r="FU332" s="48" t="n">
        <f aca="false">IF((FU331*(1+FU$5/Setup!$C$36)+IF($V332=2,N($F332),0))-BY332-DW332&lt;0.005,0,(FU331*(1+FU$5/Setup!$C$36)+IF($V332=2,N($F332),0))-BY332-DW332)</f>
        <v>0</v>
      </c>
      <c r="FV332" s="48" t="n">
        <f aca="false">IF((FV331*(1+FV$5/Setup!$C$36)+IF($V332=3,N($F332),0))-BZ332-DX332&lt;0.005,0,(FV331*(1+FV$5/Setup!$C$36)+IF($V332=3,N($F332),0))-BZ332-DX332)</f>
        <v>0</v>
      </c>
      <c r="FW332" s="48" t="n">
        <f aca="false">IF((FW331*(1+FW$5/Setup!$C$36)+IF($V332=4,N($F332),0))-CA332-DY332&lt;0.005,0,(FW331*(1+FW$5/Setup!$C$36)+IF($V332=4,N($F332),0))-CA332-DY332)</f>
        <v>0</v>
      </c>
      <c r="FX332" s="48" t="n">
        <f aca="false">IF((FX331*(1+FX$5/Setup!$C$36)+IF($V332=5,N($F332),0))-CB332-DZ332&lt;0.005,0,(FX331*(1+FX$5/Setup!$C$36)+IF($V332=5,N($F332),0))-CB332-DZ332)</f>
        <v>0</v>
      </c>
      <c r="FY332" s="48" t="n">
        <f aca="false">IF((FY331*(1+FY$5/Setup!$C$36)+IF($V332=6,N($F332),0))-CC332-EA332&lt;0.005,0,(FY331*(1+FY$5/Setup!$C$36)+IF($V332=6,N($F332),0))-CC332-EA332)</f>
        <v>0</v>
      </c>
      <c r="FZ332" s="48" t="n">
        <f aca="false">IF((FZ331*(1+FZ$5/Setup!$C$36)+IF($V332=7,N($F332),0))-CD332-EB332&lt;0.005,0,(FZ331*(1+FZ$5/Setup!$C$36)+IF($V332=7,N($F332),0))-CD332-EB332)</f>
        <v>0</v>
      </c>
      <c r="GA332" s="48" t="n">
        <f aca="false">IF((GA331*(1+GA$5/Setup!$C$36)+IF($V332=8,N($F332),0))-CE332-EC332&lt;0.005,0,(GA331*(1+GA$5/Setup!$C$36)+IF($V332=8,N($F332),0))-CE332-EC332)</f>
        <v>0</v>
      </c>
      <c r="GB332" s="48" t="n">
        <f aca="false">IF((GB331*(1+GB$5/Setup!$C$36)+IF($V332=9,N($F332),0))-CF332-ED332&lt;0.005,0,(GB331*(1+GB$5/Setup!$C$36)+IF($V332=9,N($F332),0))-CF332-ED332)</f>
        <v>0</v>
      </c>
      <c r="GC332" s="48" t="n">
        <f aca="false">IF((GC331*(1+GC$5/Setup!$C$36)+IF($V332=10,N($F332),0))-CG332-EE332&lt;0.005,0,(GC331*(1+GC$5/Setup!$C$36)+IF($V332=10,N($F332),0))-CG332-EE332)</f>
        <v>0</v>
      </c>
      <c r="GD332" s="48" t="n">
        <f aca="false">IF((GD331*(1+GD$5/Setup!$C$36)+IF($V332=11,N($F332),0))-CH332-EF332&lt;0.005,0,(GD331*(1+GD$5/Setup!$C$36)+IF($V332=11,N($F332),0))-CH332-EF332)</f>
        <v>0</v>
      </c>
      <c r="GE332" s="48" t="n">
        <f aca="false">IF((GE331*(1+GE$5/Setup!$C$36)+IF($V332=12,N($F332),0))-CI332-EG332&lt;0.005,0,(GE331*(1+GE$5/Setup!$C$36)+IF($V332=12,N($F332),0))-CI332-EG332)</f>
        <v>0</v>
      </c>
      <c r="GF332" s="48" t="n">
        <f aca="false">IF((GF331*(1+GF$5/Setup!$C$36)+IF($V332=13,N($F332),0))-CJ332-EH332&lt;0.005,0,(GF331*(1+GF$5/Setup!$C$36)+IF($V332=13,N($F332),0))-CJ332-EH332)</f>
        <v>0</v>
      </c>
      <c r="GG332" s="48" t="n">
        <f aca="false">IF((GG331*(1+GG$5/Setup!$C$36)+IF($V332=14,N($F332),0))-CK332-EI332&lt;0.005,0,(GG331*(1+GG$5/Setup!$C$36)+IF($V332=14,N($F332),0))-CK332-EI332)</f>
        <v>0</v>
      </c>
      <c r="GH332" s="48" t="n">
        <f aca="false">IF((GH331*(1+GH$5/Setup!$C$36)+IF($V332=15,N($F332),0))-CL332-EJ332&lt;0.005,0,(GH331*(1+GH$5/Setup!$C$36)+IF($V332=15,N($F332),0))-CL332-EJ332)</f>
        <v>0</v>
      </c>
      <c r="GI332" s="48" t="n">
        <f aca="false">IF((GI331*(1+GI$5/Setup!$C$36)+IF($V332=16,N($F332),0))-CM332-EK332&lt;0.005,0,(GI331*(1+GI$5/Setup!$C$36)+IF($V332=16,N($F332),0))-CM332-EK332)</f>
        <v>0</v>
      </c>
      <c r="GJ332" s="48" t="n">
        <f aca="false">IF((GJ331*(1+GJ$5/Setup!$C$36)+IF($V332=17,N($F332),0))-CN332-EL332&lt;0.005,0,(GJ331*(1+GJ$5/Setup!$C$36)+IF($V332=17,N($F332),0))-CN332-EL332)</f>
        <v>0</v>
      </c>
      <c r="GK332" s="48" t="n">
        <f aca="false">IF((GK331*(1+GK$5/Setup!$C$36)+IF($V332=18,N($F332),0))-CO332-EM332&lt;0.005,0,(GK331*(1+GK$5/Setup!$C$36)+IF($V332=18,N($F332),0))-CO332-EM332)</f>
        <v>0</v>
      </c>
      <c r="GL332" s="48" t="n">
        <f aca="false">IF((GL331*(1+GL$5/Setup!$C$36)+IF($V332=19,N($F332),0))-CP332-EN332&lt;0.005,0,(GL331*(1+GL$5/Setup!$C$36)+IF($V332=19,N($F332),0))-CP332-EN332)</f>
        <v>0</v>
      </c>
      <c r="GM332" s="48" t="n">
        <f aca="false">IF((GM331*(1+GM$5/Setup!$C$36)+IF($V332=20,N($F332),0))-CQ332-EO332&lt;0.005,0,(GM331*(1+GM$5/Setup!$C$36)+IF($V332=20,N($F332),0))-CQ332-EO332)</f>
        <v>0</v>
      </c>
      <c r="GN332" s="48" t="n">
        <f aca="false">IF((GN331*(1+GN$5/Setup!$C$36)+IF($V332=21,N($F332),0))-CR332-EP332&lt;0.005,0,(GN331*(1+GN$5/Setup!$C$36)+IF($V332=21,N($F332),0))-CR332-EP332)</f>
        <v>0</v>
      </c>
      <c r="GO332" s="48" t="n">
        <f aca="false">IF((GO331*(1+GO$5/Setup!$C$36)+IF($V332=22,N($F332),0))-CS332-EQ332&lt;0.005,0,(GO331*(1+GO$5/Setup!$C$36)+IF($V332=22,N($F332),0))-CS332-EQ332)</f>
        <v>0</v>
      </c>
      <c r="GP332" s="48" t="n">
        <f aca="false">IF((GP331*(1+GP$5/Setup!$C$36)+IF($V332=23,N($F332),0))-CT332-ER332&lt;0.005,0,(GP331*(1+GP$5/Setup!$C$36)+IF($V332=23,N($F332),0))-CT332-ER332)</f>
        <v>0</v>
      </c>
      <c r="GQ332" s="48" t="n">
        <f aca="false">IF((GQ331*(1+GQ$5/Setup!$C$36)+IF($V332=24,N($F332),0))-CU332-ES332&lt;0.005,0,(GQ331*(1+GQ$5/Setup!$C$36)+IF($V332=24,N($F332),0))-CU332-ES332)</f>
        <v>0</v>
      </c>
      <c r="GR332" s="48" t="n">
        <f aca="false">IF((GR331*(1+GR$5/Setup!$C$36)+IF($V332=25,N($F332),0))-CV332-ET332&lt;0.005,0,(GR331*(1+GR$5/Setup!$C$36)+IF($V332=25,N($F332),0))-CV332-ET332)</f>
        <v>0</v>
      </c>
      <c r="GS332" s="48" t="n">
        <f aca="false">IF((GS331*(1+GS$5/Setup!$C$36)+IF($V332=26,N($F332),0))-CW332-EU332&lt;0.005,0,(GS331*(1+GS$5/Setup!$C$36)+IF($V332=26,N($F332),0))-CW332-EU332)</f>
        <v>0</v>
      </c>
      <c r="GT332" s="48" t="n">
        <f aca="false">IF((GT331*(1+GT$5/Setup!$C$36)+IF($V332=27,N($F332),0))-CX332-EV332&lt;0.005,0,(GT331*(1+GT$5/Setup!$C$36)+IF($V332=27,N($F332),0))-CX332-EV332)</f>
        <v>0</v>
      </c>
      <c r="GU332" s="48" t="n">
        <f aca="false">IF((GU331*(1+GU$5/Setup!$C$36)+IF($V332=28,N($F332),0))-CY332-EW332&lt;0.005,0,(GU331*(1+GU$5/Setup!$C$36)+IF($V332=28,N($F332),0))-CY332-EW332)</f>
        <v>0</v>
      </c>
      <c r="GV332" s="48" t="n">
        <f aca="false">IF((GV331*(1+GV$5/Setup!$C$36)+IF($V332=29,N($F332),0))-CZ332-EX332&lt;0.005,0,(GV331*(1+GV$5/Setup!$C$36)+IF($V332=29,N($F332),0))-CZ332-EX332)</f>
        <v>0</v>
      </c>
      <c r="GW332" s="48" t="n">
        <f aca="false">IF((GW331*(1+GW$5/Setup!$C$36)+IF($V332=30,N($F332),0))-DA332-EY332&lt;0.005,0,(GW331*(1+GW$5/Setup!$C$36)+IF($V332=30,N($F332),0))-DA332-EY332)</f>
        <v>0</v>
      </c>
      <c r="GX332" s="48" t="n">
        <f aca="false">IF((GX331*(1+GX$5/Setup!$C$36)+IF($V332=31,N($F332),0))-DB332-EZ332&lt;0.005,0,(GX331*(1+GX$5/Setup!$C$36)+IF($V332=31,N($F332),0))-DB332-EZ332)</f>
        <v>0</v>
      </c>
      <c r="GY332" s="48" t="n">
        <f aca="false">IF((GY331*(1+GY$5/Setup!$C$36)+IF($V332=32,N($F332),0))-DC332-FA332&lt;0.005,0,(GY331*(1+GY$5/Setup!$C$36)+IF($V332=32,N($F332),0))-DC332-FA332)</f>
        <v>0</v>
      </c>
      <c r="GZ332" s="48" t="n">
        <f aca="false">IF((GZ331*(1+GZ$5/Setup!$C$36)+IF($V332=33,N($F332),0))-DD332-FB332&lt;0.005,0,(GZ331*(1+GZ$5/Setup!$C$36)+IF($V332=33,N($F332),0))-DD332-FB332)</f>
        <v>0</v>
      </c>
      <c r="HA332" s="48" t="n">
        <f aca="false">IF((HA331*(1+HA$5/Setup!$C$36)+IF($V332=34,N($F332),0))-DE332-FC332&lt;0.005,0,(HA331*(1+HA$5/Setup!$C$36)+IF($V332=34,N($F332),0))-DE332-FC332)</f>
        <v>0</v>
      </c>
      <c r="HB332" s="48" t="n">
        <f aca="false">IF((HB331*(1+HB$5/Setup!$C$36)+IF($V332=35,N($F332),0))-DF332-FD332&lt;0.005,0,(HB331*(1+HB$5/Setup!$C$36)+IF($V332=35,N($F332),0))-DF332-FD332)</f>
        <v>0</v>
      </c>
      <c r="HC332" s="48" t="n">
        <f aca="false">IF((HC331*(1+HC$5/Setup!$C$36)+IF($V332=36,N($F332),0))-DG332-FE332&lt;0.005,0,(HC331*(1+HC$5/Setup!$C$36)+IF($V332=36,N($F332),0))-DG332-FE332)</f>
        <v>0</v>
      </c>
      <c r="HD332" s="48" t="n">
        <f aca="false">IF((HD331*(1+HD$5/Setup!$C$36)+IF($V332=37,N($F332),0))-DH332-FF332&lt;0.005,0,(HD331*(1+HD$5/Setup!$C$36)+IF($V332=37,N($F332),0))-DH332-FF332)</f>
        <v>0</v>
      </c>
      <c r="HE332" s="48" t="n">
        <f aca="false">IF((HE331*(1+HE$5/Setup!$C$36)+IF($V332=38,N($F332),0))-DI332-FG332&lt;0.005,0,(HE331*(1+HE$5/Setup!$C$36)+IF($V332=38,N($F332),0))-DI332-FG332)</f>
        <v>0</v>
      </c>
      <c r="HF332" s="48" t="n">
        <f aca="false">IF((HF331*(1+HF$5/Setup!$C$36)+IF($V332=39,N($F332),0))-DJ332-FH332&lt;0.005,0,(HF331*(1+HF$5/Setup!$C$36)+IF($V332=39,N($F332),0))-DJ332-FH332)</f>
        <v>0</v>
      </c>
      <c r="HG332" s="48" t="n">
        <f aca="false">IF((HG331*(1+HG$5/Setup!$C$36)+IF($V332=40,N($F332),0))-DK332-FI332&lt;0.005,0,(HG331*(1+HG$5/Setup!$C$36)+IF($V332=40,N($F332),0))-DK332-FI332)</f>
        <v>0</v>
      </c>
      <c r="HH332" s="48" t="n">
        <f aca="false">IF((HH331*(1+HH$5/Setup!$C$36)+IF($V332=41,N($F332),0))-DL332-FJ332&lt;0.005,0,(HH331*(1+HH$5/Setup!$C$36)+IF($V332=41,N($F332),0))-DL332-FJ332)</f>
        <v>0</v>
      </c>
      <c r="HI332" s="48" t="n">
        <f aca="false">IF((HI331*(1+HI$5/Setup!$C$36)+IF($V332=42,N($F332),0))-DM332-FK332&lt;0.005,0,(HI331*(1+HI$5/Setup!$C$36)+IF($V332=42,N($F332),0))-DM332-FK332)</f>
        <v>0</v>
      </c>
      <c r="HJ332" s="48" t="n">
        <f aca="false">IF((HJ331*(1+HJ$5/Setup!$C$36)+IF($V332=43,N($F332),0))-DN332-FL332&lt;0.005,0,(HJ331*(1+HJ$5/Setup!$C$36)+IF($V332=43,N($F332),0))-DN332-FL332)</f>
        <v>0</v>
      </c>
      <c r="HK332" s="48" t="n">
        <f aca="false">IF((HK331*(1+HK$5/Setup!$C$36)+IF($V332=44,N($F332),0))-DO332-FM332&lt;0.005,0,(HK331*(1+HK$5/Setup!$C$36)+IF($V332=44,N($F332),0))-DO332-FM332)</f>
        <v>0</v>
      </c>
      <c r="HL332" s="48" t="n">
        <f aca="false">IF((HL331*(1+HL$5/Setup!$C$36)+IF($V332=45,N($F332),0))-DP332-FN332&lt;0.005,0,(HL331*(1+HL$5/Setup!$C$36)+IF($V332=45,N($F332),0))-DP332-FN332)</f>
        <v>0</v>
      </c>
      <c r="HM332" s="48" t="n">
        <f aca="false">IF((HM331*(1+HM$5/Setup!$C$36)+IF($V332=46,N($F332),0))-DQ332-FO332&lt;0.005,0,(HM331*(1+HM$5/Setup!$C$36)+IF($V332=46,N($F332),0))-DQ332-FO332)</f>
        <v>0</v>
      </c>
      <c r="HN332" s="48" t="n">
        <f aca="false">IF((HN331*(1+HN$5/Setup!$C$36)+IF($V332=47,N($F332),0))-DR332-FP332&lt;0.005,0,(HN331*(1+HN$5/Setup!$C$36)+IF($V332=47,N($F332),0))-DR332-FP332)</f>
        <v>0</v>
      </c>
      <c r="HO332" s="48" t="n">
        <f aca="false">IF((HO331*(1+HO$5/Setup!$C$36)+IF($V332=48,N($F332),0))-DS332-FQ332&lt;0.005,0,(HO331*(1+HO$5/Setup!$C$36)+IF($V332=48,N($F332),0))-DS332-FQ332)</f>
        <v>0</v>
      </c>
      <c r="HP332" s="48" t="n">
        <f aca="false">IF((HP331*(1+HP$5/Setup!$C$36)+IF($V332=49,N($F332),0))-DT332-FR332&lt;0.005,0,(HP331*(1+HP$5/Setup!$C$36)+IF($V332=49,N($F332),0))-DT332-FR332)</f>
        <v>0</v>
      </c>
      <c r="HQ332" s="48" t="n">
        <f aca="false">IF((HQ331*(1+HQ$5/Setup!$C$36)+IF($V332=50,N($F332),0))-DU332-FS332&lt;0.005,0,(HQ331*(1+HQ$5/Setup!$C$36)+IF($V332=50,N($F332),0))-DU332-FS332)</f>
        <v>0</v>
      </c>
    </row>
    <row r="333" customFormat="false" ht="15" hidden="false" customHeight="false" outlineLevel="0" collapsed="false">
      <c r="A333" s="44" t="n">
        <v>325</v>
      </c>
      <c r="B333" s="45" t="n">
        <f aca="false">IF(Setup!$C$7="Every month",EDATE(Setup!$C$8,($A333-1)),IF(Setup!$C$7="Twice a month",DATE(YEAR(Setup!$C$8),MONTH(Setup!$C$8)+INT((($A333-1)+Setup!$C$41)/2),MIN(IF(MOD(($A333-1)+Setup!$C$41,2)=0,Setup!$C$39,Setup!$C$40),DAY(EOMONTH(DATE(YEAR(Setup!$C$8),MONTH(Setup!$C$8)+INT((($A333-1)+Setup!$C$41)/2),1),0)))),Setup!$C$8+($A333-1)*IF(Setup!$C$7="Every week",7,14)))</f>
        <v>50861</v>
      </c>
      <c r="C333" s="45" t="n">
        <f aca="false">IF(Setup!$C$7="Every month",EDATE(Setup!$C$8,$A333),IF(Setup!$C$7="Twice a month",DATE(YEAR(Setup!$C$8),MONTH(Setup!$C$8)+INT(($A333+Setup!$C$41)/2),MIN(IF(MOD($A333+Setup!$C$41,2)=0,Setup!$C$39,Setup!$C$40),DAY(EOMONTH(DATE(YEAR(Setup!$C$8),MONTH(Setup!$C$8)+INT(($A333+Setup!$C$41)/2),1),0)))),Setup!$C$8+$A333*IF(Setup!$C$7="Every week",7,14)))</f>
        <v>50875</v>
      </c>
      <c r="D333" s="46"/>
      <c r="E333" s="47"/>
      <c r="F333" s="47"/>
      <c r="G333" s="47"/>
      <c r="H333" s="47"/>
      <c r="I333" s="48" t="n">
        <f aca="false">N(Setup!$C$11)+N(E333)</f>
        <v>100</v>
      </c>
      <c r="J333" s="48" t="n">
        <f aca="false">MIN(Setup!$C$37,MAX(I333,0))</f>
        <v>9.23076923076923</v>
      </c>
      <c r="K333" s="48" t="n">
        <f aca="false">MIN(MAX(N(Setup!$C$14)-L332,0),MAX(I333-J333,0))</f>
        <v>0</v>
      </c>
      <c r="L333" s="48" t="n">
        <f aca="false">L332+K333-N(G333)</f>
        <v>500</v>
      </c>
      <c r="M333" s="48" t="n">
        <f aca="false">M332+J333-N(H333)</f>
        <v>2999.99999999999</v>
      </c>
      <c r="N333" s="48" t="n">
        <f aca="false">SUM(BX333:DU333)</f>
        <v>0</v>
      </c>
      <c r="O333" s="48" t="n">
        <f aca="false">SUM(Z333:BW333)-N333</f>
        <v>25</v>
      </c>
      <c r="P333" s="48" t="n">
        <f aca="false">MAX(I333-J333-K333,0)+O333</f>
        <v>115.769230769231</v>
      </c>
      <c r="Q333" s="48" t="n">
        <f aca="false">SUM(DV333:FS333)</f>
        <v>0</v>
      </c>
      <c r="R333" s="49" t="n">
        <f aca="false">N333+J333+K333+Q333</f>
        <v>9.23076923076923</v>
      </c>
      <c r="S333" s="48" t="n">
        <f aca="false">T333-T332-N(F333)+N333+Q333</f>
        <v>0</v>
      </c>
      <c r="T333" s="49" t="n">
        <f aca="false">SUM(FT333:HQ333)</f>
        <v>0</v>
      </c>
      <c r="U333" s="44" t="str">
        <f aca="false">IF(T332&lt;0.005,"",INDEX(Helpers!$C$2:$C$51,IF(_xlfn.MINIFS($DV$6:$FS$6,DV333:FS333,"&gt;0.005")=0,V333,_xlfn.MINIFS($DV$6:$FS$6,DV333:FS333,"&gt;0.005"))))</f>
        <v/>
      </c>
      <c r="V333" s="44" t="n">
        <f aca="false">IF(_xlfn.MINIFS($FT$6:$HQ$6,FT332:HQ332,"&gt;0.005")=0,1,_xlfn.MINIFS($FT$6:$HQ$6,FT332:HQ332,"&gt;0.005"))</f>
        <v>1</v>
      </c>
      <c r="W333" s="44" t="n">
        <f aca="false">IF(AND(D333&lt;&gt;"Paid",T332&gt;0.005),1,0)</f>
        <v>0</v>
      </c>
      <c r="X333" s="48" t="n">
        <f aca="false">SUMPRODUCT(((Helpers!$G$2:$G$51*(1+(Helpers!$D$2:$D$51+0.000000001)/12)^(($B333-Setup!$C$8)/(365.25/12))-Helpers!$E$2:$E$51*((1+(Helpers!$D$2:$D$51+0.000000001)/12)^(($B333-Setup!$C$8)/(365.25/12))-1)/((Helpers!$D$2:$D$51+0.000000001)/12))&gt;0)*(Helpers!$G$2:$G$51*(1+(Helpers!$D$2:$D$51+0.000000001)/12)^(($B333-Setup!$C$8)/(365.25/12))-Helpers!$E$2:$E$51*((1+(Helpers!$D$2:$D$51+0.000000001)/12)^(($B333-Setup!$C$8)/(365.25/12))-1)/((Helpers!$D$2:$D$51+0.000000001)/12)))</f>
        <v>0</v>
      </c>
      <c r="Y333" s="48"/>
      <c r="Z333" s="48" t="n">
        <f aca="false">IF(OR(N(Z$5)=0,Z$6=""),0,Z$5*((DATE(YEAR($B333),MONTH($B333),MIN(Z$6,DAY(EOMONTH($B333,0))))&gt;=$B333)*(DATE(YEAR($B333),MONTH($B333),MIN(Z$6,DAY(EOMONTH($B333,0))))&lt;$C333)+(DATE(YEAR($B333),MONTH($B333)+1,MIN(Z$6,DAY(EOMONTH($B333,1))))&gt;=$B333)*(DATE(YEAR($B333),MONTH($B333)+1,MIN(Z$6,DAY(EOMONTH($B333,1))))&lt;$C333)))</f>
        <v>25</v>
      </c>
      <c r="AA333" s="48" t="n">
        <f aca="false">IF(OR(N(AA$5)=0,AA$6=""),0,AA$5*((DATE(YEAR($B333),MONTH($B333),MIN(AA$6,DAY(EOMONTH($B333,0))))&gt;=$B333)*(DATE(YEAR($B333),MONTH($B333),MIN(AA$6,DAY(EOMONTH($B333,0))))&lt;$C333)+(DATE(YEAR($B333),MONTH($B333)+1,MIN(AA$6,DAY(EOMONTH($B333,1))))&gt;=$B333)*(DATE(YEAR($B333),MONTH($B333)+1,MIN(AA$6,DAY(EOMONTH($B333,1))))&lt;$C333)))</f>
        <v>0</v>
      </c>
      <c r="AB333" s="48" t="n">
        <f aca="false">IF(OR(N(AB$5)=0,AB$6=""),0,AB$5*((DATE(YEAR($B333),MONTH($B333),MIN(AB$6,DAY(EOMONTH($B333,0))))&gt;=$B333)*(DATE(YEAR($B333),MONTH($B333),MIN(AB$6,DAY(EOMONTH($B333,0))))&lt;$C333)+(DATE(YEAR($B333),MONTH($B333)+1,MIN(AB$6,DAY(EOMONTH($B333,1))))&gt;=$B333)*(DATE(YEAR($B333),MONTH($B333)+1,MIN(AB$6,DAY(EOMONTH($B333,1))))&lt;$C333)))</f>
        <v>0</v>
      </c>
      <c r="AC333" s="48" t="n">
        <f aca="false">IF(OR(N(AC$5)=0,AC$6=""),0,AC$5*((DATE(YEAR($B333),MONTH($B333),MIN(AC$6,DAY(EOMONTH($B333,0))))&gt;=$B333)*(DATE(YEAR($B333),MONTH($B333),MIN(AC$6,DAY(EOMONTH($B333,0))))&lt;$C333)+(DATE(YEAR($B333),MONTH($B333)+1,MIN(AC$6,DAY(EOMONTH($B333,1))))&gt;=$B333)*(DATE(YEAR($B333),MONTH($B333)+1,MIN(AC$6,DAY(EOMONTH($B333,1))))&lt;$C333)))</f>
        <v>0</v>
      </c>
      <c r="AD333" s="48" t="n">
        <f aca="false">IF(OR(N(AD$5)=0,AD$6=""),0,AD$5*((DATE(YEAR($B333),MONTH($B333),MIN(AD$6,DAY(EOMONTH($B333,0))))&gt;=$B333)*(DATE(YEAR($B333),MONTH($B333),MIN(AD$6,DAY(EOMONTH($B333,0))))&lt;$C333)+(DATE(YEAR($B333),MONTH($B333)+1,MIN(AD$6,DAY(EOMONTH($B333,1))))&gt;=$B333)*(DATE(YEAR($B333),MONTH($B333)+1,MIN(AD$6,DAY(EOMONTH($B333,1))))&lt;$C333)))</f>
        <v>0</v>
      </c>
      <c r="AE333" s="48" t="n">
        <f aca="false">IF(OR(N(AE$5)=0,AE$6=""),0,AE$5*((DATE(YEAR($B333),MONTH($B333),MIN(AE$6,DAY(EOMONTH($B333,0))))&gt;=$B333)*(DATE(YEAR($B333),MONTH($B333),MIN(AE$6,DAY(EOMONTH($B333,0))))&lt;$C333)+(DATE(YEAR($B333),MONTH($B333)+1,MIN(AE$6,DAY(EOMONTH($B333,1))))&gt;=$B333)*(DATE(YEAR($B333),MONTH($B333)+1,MIN(AE$6,DAY(EOMONTH($B333,1))))&lt;$C333)))</f>
        <v>0</v>
      </c>
      <c r="AF333" s="48" t="n">
        <f aca="false">IF(OR(N(AF$5)=0,AF$6=""),0,AF$5*((DATE(YEAR($B333),MONTH($B333),MIN(AF$6,DAY(EOMONTH($B333,0))))&gt;=$B333)*(DATE(YEAR($B333),MONTH($B333),MIN(AF$6,DAY(EOMONTH($B333,0))))&lt;$C333)+(DATE(YEAR($B333),MONTH($B333)+1,MIN(AF$6,DAY(EOMONTH($B333,1))))&gt;=$B333)*(DATE(YEAR($B333),MONTH($B333)+1,MIN(AF$6,DAY(EOMONTH($B333,1))))&lt;$C333)))</f>
        <v>0</v>
      </c>
      <c r="AG333" s="48" t="n">
        <f aca="false">IF(OR(N(AG$5)=0,AG$6=""),0,AG$5*((DATE(YEAR($B333),MONTH($B333),MIN(AG$6,DAY(EOMONTH($B333,0))))&gt;=$B333)*(DATE(YEAR($B333),MONTH($B333),MIN(AG$6,DAY(EOMONTH($B333,0))))&lt;$C333)+(DATE(YEAR($B333),MONTH($B333)+1,MIN(AG$6,DAY(EOMONTH($B333,1))))&gt;=$B333)*(DATE(YEAR($B333),MONTH($B333)+1,MIN(AG$6,DAY(EOMONTH($B333,1))))&lt;$C333)))</f>
        <v>0</v>
      </c>
      <c r="AH333" s="48" t="n">
        <f aca="false">IF(OR(N(AH$5)=0,AH$6=""),0,AH$5*((DATE(YEAR($B333),MONTH($B333),MIN(AH$6,DAY(EOMONTH($B333,0))))&gt;=$B333)*(DATE(YEAR($B333),MONTH($B333),MIN(AH$6,DAY(EOMONTH($B333,0))))&lt;$C333)+(DATE(YEAR($B333),MONTH($B333)+1,MIN(AH$6,DAY(EOMONTH($B333,1))))&gt;=$B333)*(DATE(YEAR($B333),MONTH($B333)+1,MIN(AH$6,DAY(EOMONTH($B333,1))))&lt;$C333)))</f>
        <v>0</v>
      </c>
      <c r="AI333" s="48" t="n">
        <f aca="false">IF(OR(N(AI$5)=0,AI$6=""),0,AI$5*((DATE(YEAR($B333),MONTH($B333),MIN(AI$6,DAY(EOMONTH($B333,0))))&gt;=$B333)*(DATE(YEAR($B333),MONTH($B333),MIN(AI$6,DAY(EOMONTH($B333,0))))&lt;$C333)+(DATE(YEAR($B333),MONTH($B333)+1,MIN(AI$6,DAY(EOMONTH($B333,1))))&gt;=$B333)*(DATE(YEAR($B333),MONTH($B333)+1,MIN(AI$6,DAY(EOMONTH($B333,1))))&lt;$C333)))</f>
        <v>0</v>
      </c>
      <c r="AJ333" s="48" t="n">
        <f aca="false">IF(OR(N(AJ$5)=0,AJ$6=""),0,AJ$5*((DATE(YEAR($B333),MONTH($B333),MIN(AJ$6,DAY(EOMONTH($B333,0))))&gt;=$B333)*(DATE(YEAR($B333),MONTH($B333),MIN(AJ$6,DAY(EOMONTH($B333,0))))&lt;$C333)+(DATE(YEAR($B333),MONTH($B333)+1,MIN(AJ$6,DAY(EOMONTH($B333,1))))&gt;=$B333)*(DATE(YEAR($B333),MONTH($B333)+1,MIN(AJ$6,DAY(EOMONTH($B333,1))))&lt;$C333)))</f>
        <v>0</v>
      </c>
      <c r="AK333" s="48" t="n">
        <f aca="false">IF(OR(N(AK$5)=0,AK$6=""),0,AK$5*((DATE(YEAR($B333),MONTH($B333),MIN(AK$6,DAY(EOMONTH($B333,0))))&gt;=$B333)*(DATE(YEAR($B333),MONTH($B333),MIN(AK$6,DAY(EOMONTH($B333,0))))&lt;$C333)+(DATE(YEAR($B333),MONTH($B333)+1,MIN(AK$6,DAY(EOMONTH($B333,1))))&gt;=$B333)*(DATE(YEAR($B333),MONTH($B333)+1,MIN(AK$6,DAY(EOMONTH($B333,1))))&lt;$C333)))</f>
        <v>0</v>
      </c>
      <c r="AL333" s="48" t="n">
        <f aca="false">IF(OR(N(AL$5)=0,AL$6=""),0,AL$5*((DATE(YEAR($B333),MONTH($B333),MIN(AL$6,DAY(EOMONTH($B333,0))))&gt;=$B333)*(DATE(YEAR($B333),MONTH($B333),MIN(AL$6,DAY(EOMONTH($B333,0))))&lt;$C333)+(DATE(YEAR($B333),MONTH($B333)+1,MIN(AL$6,DAY(EOMONTH($B333,1))))&gt;=$B333)*(DATE(YEAR($B333),MONTH($B333)+1,MIN(AL$6,DAY(EOMONTH($B333,1))))&lt;$C333)))</f>
        <v>0</v>
      </c>
      <c r="AM333" s="48" t="n">
        <f aca="false">IF(OR(N(AM$5)=0,AM$6=""),0,AM$5*((DATE(YEAR($B333),MONTH($B333),MIN(AM$6,DAY(EOMONTH($B333,0))))&gt;=$B333)*(DATE(YEAR($B333),MONTH($B333),MIN(AM$6,DAY(EOMONTH($B333,0))))&lt;$C333)+(DATE(YEAR($B333),MONTH($B333)+1,MIN(AM$6,DAY(EOMONTH($B333,1))))&gt;=$B333)*(DATE(YEAR($B333),MONTH($B333)+1,MIN(AM$6,DAY(EOMONTH($B333,1))))&lt;$C333)))</f>
        <v>0</v>
      </c>
      <c r="AN333" s="48" t="n">
        <f aca="false">IF(OR(N(AN$5)=0,AN$6=""),0,AN$5*((DATE(YEAR($B333),MONTH($B333),MIN(AN$6,DAY(EOMONTH($B333,0))))&gt;=$B333)*(DATE(YEAR($B333),MONTH($B333),MIN(AN$6,DAY(EOMONTH($B333,0))))&lt;$C333)+(DATE(YEAR($B333),MONTH($B333)+1,MIN(AN$6,DAY(EOMONTH($B333,1))))&gt;=$B333)*(DATE(YEAR($B333),MONTH($B333)+1,MIN(AN$6,DAY(EOMONTH($B333,1))))&lt;$C333)))</f>
        <v>0</v>
      </c>
      <c r="AO333" s="48" t="n">
        <f aca="false">IF(OR(N(AO$5)=0,AO$6=""),0,AO$5*((DATE(YEAR($B333),MONTH($B333),MIN(AO$6,DAY(EOMONTH($B333,0))))&gt;=$B333)*(DATE(YEAR($B333),MONTH($B333),MIN(AO$6,DAY(EOMONTH($B333,0))))&lt;$C333)+(DATE(YEAR($B333),MONTH($B333)+1,MIN(AO$6,DAY(EOMONTH($B333,1))))&gt;=$B333)*(DATE(YEAR($B333),MONTH($B333)+1,MIN(AO$6,DAY(EOMONTH($B333,1))))&lt;$C333)))</f>
        <v>0</v>
      </c>
      <c r="AP333" s="48" t="n">
        <f aca="false">IF(OR(N(AP$5)=0,AP$6=""),0,AP$5*((DATE(YEAR($B333),MONTH($B333),MIN(AP$6,DAY(EOMONTH($B333,0))))&gt;=$B333)*(DATE(YEAR($B333),MONTH($B333),MIN(AP$6,DAY(EOMONTH($B333,0))))&lt;$C333)+(DATE(YEAR($B333),MONTH($B333)+1,MIN(AP$6,DAY(EOMONTH($B333,1))))&gt;=$B333)*(DATE(YEAR($B333),MONTH($B333)+1,MIN(AP$6,DAY(EOMONTH($B333,1))))&lt;$C333)))</f>
        <v>0</v>
      </c>
      <c r="AQ333" s="48" t="n">
        <f aca="false">IF(OR(N(AQ$5)=0,AQ$6=""),0,AQ$5*((DATE(YEAR($B333),MONTH($B333),MIN(AQ$6,DAY(EOMONTH($B333,0))))&gt;=$B333)*(DATE(YEAR($B333),MONTH($B333),MIN(AQ$6,DAY(EOMONTH($B333,0))))&lt;$C333)+(DATE(YEAR($B333),MONTH($B333)+1,MIN(AQ$6,DAY(EOMONTH($B333,1))))&gt;=$B333)*(DATE(YEAR($B333),MONTH($B333)+1,MIN(AQ$6,DAY(EOMONTH($B333,1))))&lt;$C333)))</f>
        <v>0</v>
      </c>
      <c r="AR333" s="48" t="n">
        <f aca="false">IF(OR(N(AR$5)=0,AR$6=""),0,AR$5*((DATE(YEAR($B333),MONTH($B333),MIN(AR$6,DAY(EOMONTH($B333,0))))&gt;=$B333)*(DATE(YEAR($B333),MONTH($B333),MIN(AR$6,DAY(EOMONTH($B333,0))))&lt;$C333)+(DATE(YEAR($B333),MONTH($B333)+1,MIN(AR$6,DAY(EOMONTH($B333,1))))&gt;=$B333)*(DATE(YEAR($B333),MONTH($B333)+1,MIN(AR$6,DAY(EOMONTH($B333,1))))&lt;$C333)))</f>
        <v>0</v>
      </c>
      <c r="AS333" s="48" t="n">
        <f aca="false">IF(OR(N(AS$5)=0,AS$6=""),0,AS$5*((DATE(YEAR($B333),MONTH($B333),MIN(AS$6,DAY(EOMONTH($B333,0))))&gt;=$B333)*(DATE(YEAR($B333),MONTH($B333),MIN(AS$6,DAY(EOMONTH($B333,0))))&lt;$C333)+(DATE(YEAR($B333),MONTH($B333)+1,MIN(AS$6,DAY(EOMONTH($B333,1))))&gt;=$B333)*(DATE(YEAR($B333),MONTH($B333)+1,MIN(AS$6,DAY(EOMONTH($B333,1))))&lt;$C333)))</f>
        <v>0</v>
      </c>
      <c r="AT333" s="48" t="n">
        <f aca="false">IF(OR(N(AT$5)=0,AT$6=""),0,AT$5*((DATE(YEAR($B333),MONTH($B333),MIN(AT$6,DAY(EOMONTH($B333,0))))&gt;=$B333)*(DATE(YEAR($B333),MONTH($B333),MIN(AT$6,DAY(EOMONTH($B333,0))))&lt;$C333)+(DATE(YEAR($B333),MONTH($B333)+1,MIN(AT$6,DAY(EOMONTH($B333,1))))&gt;=$B333)*(DATE(YEAR($B333),MONTH($B333)+1,MIN(AT$6,DAY(EOMONTH($B333,1))))&lt;$C333)))</f>
        <v>0</v>
      </c>
      <c r="AU333" s="48" t="n">
        <f aca="false">IF(OR(N(AU$5)=0,AU$6=""),0,AU$5*((DATE(YEAR($B333),MONTH($B333),MIN(AU$6,DAY(EOMONTH($B333,0))))&gt;=$B333)*(DATE(YEAR($B333),MONTH($B333),MIN(AU$6,DAY(EOMONTH($B333,0))))&lt;$C333)+(DATE(YEAR($B333),MONTH($B333)+1,MIN(AU$6,DAY(EOMONTH($B333,1))))&gt;=$B333)*(DATE(YEAR($B333),MONTH($B333)+1,MIN(AU$6,DAY(EOMONTH($B333,1))))&lt;$C333)))</f>
        <v>0</v>
      </c>
      <c r="AV333" s="48" t="n">
        <f aca="false">IF(OR(N(AV$5)=0,AV$6=""),0,AV$5*((DATE(YEAR($B333),MONTH($B333),MIN(AV$6,DAY(EOMONTH($B333,0))))&gt;=$B333)*(DATE(YEAR($B333),MONTH($B333),MIN(AV$6,DAY(EOMONTH($B333,0))))&lt;$C333)+(DATE(YEAR($B333),MONTH($B333)+1,MIN(AV$6,DAY(EOMONTH($B333,1))))&gt;=$B333)*(DATE(YEAR($B333),MONTH($B333)+1,MIN(AV$6,DAY(EOMONTH($B333,1))))&lt;$C333)))</f>
        <v>0</v>
      </c>
      <c r="AW333" s="48" t="n">
        <f aca="false">IF(OR(N(AW$5)=0,AW$6=""),0,AW$5*((DATE(YEAR($B333),MONTH($B333),MIN(AW$6,DAY(EOMONTH($B333,0))))&gt;=$B333)*(DATE(YEAR($B333),MONTH($B333),MIN(AW$6,DAY(EOMONTH($B333,0))))&lt;$C333)+(DATE(YEAR($B333),MONTH($B333)+1,MIN(AW$6,DAY(EOMONTH($B333,1))))&gt;=$B333)*(DATE(YEAR($B333),MONTH($B333)+1,MIN(AW$6,DAY(EOMONTH($B333,1))))&lt;$C333)))</f>
        <v>0</v>
      </c>
      <c r="AX333" s="48" t="n">
        <f aca="false">IF(OR(N(AX$5)=0,AX$6=""),0,AX$5*((DATE(YEAR($B333),MONTH($B333),MIN(AX$6,DAY(EOMONTH($B333,0))))&gt;=$B333)*(DATE(YEAR($B333),MONTH($B333),MIN(AX$6,DAY(EOMONTH($B333,0))))&lt;$C333)+(DATE(YEAR($B333),MONTH($B333)+1,MIN(AX$6,DAY(EOMONTH($B333,1))))&gt;=$B333)*(DATE(YEAR($B333),MONTH($B333)+1,MIN(AX$6,DAY(EOMONTH($B333,1))))&lt;$C333)))</f>
        <v>0</v>
      </c>
      <c r="AY333" s="48" t="n">
        <f aca="false">IF(OR(N(AY$5)=0,AY$6=""),0,AY$5*((DATE(YEAR($B333),MONTH($B333),MIN(AY$6,DAY(EOMONTH($B333,0))))&gt;=$B333)*(DATE(YEAR($B333),MONTH($B333),MIN(AY$6,DAY(EOMONTH($B333,0))))&lt;$C333)+(DATE(YEAR($B333),MONTH($B333)+1,MIN(AY$6,DAY(EOMONTH($B333,1))))&gt;=$B333)*(DATE(YEAR($B333),MONTH($B333)+1,MIN(AY$6,DAY(EOMONTH($B333,1))))&lt;$C333)))</f>
        <v>0</v>
      </c>
      <c r="AZ333" s="48" t="n">
        <f aca="false">IF(OR(N(AZ$5)=0,AZ$6=""),0,AZ$5*((DATE(YEAR($B333),MONTH($B333),MIN(AZ$6,DAY(EOMONTH($B333,0))))&gt;=$B333)*(DATE(YEAR($B333),MONTH($B333),MIN(AZ$6,DAY(EOMONTH($B333,0))))&lt;$C333)+(DATE(YEAR($B333),MONTH($B333)+1,MIN(AZ$6,DAY(EOMONTH($B333,1))))&gt;=$B333)*(DATE(YEAR($B333),MONTH($B333)+1,MIN(AZ$6,DAY(EOMONTH($B333,1))))&lt;$C333)))</f>
        <v>0</v>
      </c>
      <c r="BA333" s="48" t="n">
        <f aca="false">IF(OR(N(BA$5)=0,BA$6=""),0,BA$5*((DATE(YEAR($B333),MONTH($B333),MIN(BA$6,DAY(EOMONTH($B333,0))))&gt;=$B333)*(DATE(YEAR($B333),MONTH($B333),MIN(BA$6,DAY(EOMONTH($B333,0))))&lt;$C333)+(DATE(YEAR($B333),MONTH($B333)+1,MIN(BA$6,DAY(EOMONTH($B333,1))))&gt;=$B333)*(DATE(YEAR($B333),MONTH($B333)+1,MIN(BA$6,DAY(EOMONTH($B333,1))))&lt;$C333)))</f>
        <v>0</v>
      </c>
      <c r="BB333" s="48" t="n">
        <f aca="false">IF(OR(N(BB$5)=0,BB$6=""),0,BB$5*((DATE(YEAR($B333),MONTH($B333),MIN(BB$6,DAY(EOMONTH($B333,0))))&gt;=$B333)*(DATE(YEAR($B333),MONTH($B333),MIN(BB$6,DAY(EOMONTH($B333,0))))&lt;$C333)+(DATE(YEAR($B333),MONTH($B333)+1,MIN(BB$6,DAY(EOMONTH($B333,1))))&gt;=$B333)*(DATE(YEAR($B333),MONTH($B333)+1,MIN(BB$6,DAY(EOMONTH($B333,1))))&lt;$C333)))</f>
        <v>0</v>
      </c>
      <c r="BC333" s="48" t="n">
        <f aca="false">IF(OR(N(BC$5)=0,BC$6=""),0,BC$5*((DATE(YEAR($B333),MONTH($B333),MIN(BC$6,DAY(EOMONTH($B333,0))))&gt;=$B333)*(DATE(YEAR($B333),MONTH($B333),MIN(BC$6,DAY(EOMONTH($B333,0))))&lt;$C333)+(DATE(YEAR($B333),MONTH($B333)+1,MIN(BC$6,DAY(EOMONTH($B333,1))))&gt;=$B333)*(DATE(YEAR($B333),MONTH($B333)+1,MIN(BC$6,DAY(EOMONTH($B333,1))))&lt;$C333)))</f>
        <v>0</v>
      </c>
      <c r="BD333" s="48" t="n">
        <f aca="false">IF(OR(N(BD$5)=0,BD$6=""),0,BD$5*((DATE(YEAR($B333),MONTH($B333),MIN(BD$6,DAY(EOMONTH($B333,0))))&gt;=$B333)*(DATE(YEAR($B333),MONTH($B333),MIN(BD$6,DAY(EOMONTH($B333,0))))&lt;$C333)+(DATE(YEAR($B333),MONTH($B333)+1,MIN(BD$6,DAY(EOMONTH($B333,1))))&gt;=$B333)*(DATE(YEAR($B333),MONTH($B333)+1,MIN(BD$6,DAY(EOMONTH($B333,1))))&lt;$C333)))</f>
        <v>0</v>
      </c>
      <c r="BE333" s="48" t="n">
        <f aca="false">IF(OR(N(BE$5)=0,BE$6=""),0,BE$5*((DATE(YEAR($B333),MONTH($B333),MIN(BE$6,DAY(EOMONTH($B333,0))))&gt;=$B333)*(DATE(YEAR($B333),MONTH($B333),MIN(BE$6,DAY(EOMONTH($B333,0))))&lt;$C333)+(DATE(YEAR($B333),MONTH($B333)+1,MIN(BE$6,DAY(EOMONTH($B333,1))))&gt;=$B333)*(DATE(YEAR($B333),MONTH($B333)+1,MIN(BE$6,DAY(EOMONTH($B333,1))))&lt;$C333)))</f>
        <v>0</v>
      </c>
      <c r="BF333" s="48" t="n">
        <f aca="false">IF(OR(N(BF$5)=0,BF$6=""),0,BF$5*((DATE(YEAR($B333),MONTH($B333),MIN(BF$6,DAY(EOMONTH($B333,0))))&gt;=$B333)*(DATE(YEAR($B333),MONTH($B333),MIN(BF$6,DAY(EOMONTH($B333,0))))&lt;$C333)+(DATE(YEAR($B333),MONTH($B333)+1,MIN(BF$6,DAY(EOMONTH($B333,1))))&gt;=$B333)*(DATE(YEAR($B333),MONTH($B333)+1,MIN(BF$6,DAY(EOMONTH($B333,1))))&lt;$C333)))</f>
        <v>0</v>
      </c>
      <c r="BG333" s="48" t="n">
        <f aca="false">IF(OR(N(BG$5)=0,BG$6=""),0,BG$5*((DATE(YEAR($B333),MONTH($B333),MIN(BG$6,DAY(EOMONTH($B333,0))))&gt;=$B333)*(DATE(YEAR($B333),MONTH($B333),MIN(BG$6,DAY(EOMONTH($B333,0))))&lt;$C333)+(DATE(YEAR($B333),MONTH($B333)+1,MIN(BG$6,DAY(EOMONTH($B333,1))))&gt;=$B333)*(DATE(YEAR($B333),MONTH($B333)+1,MIN(BG$6,DAY(EOMONTH($B333,1))))&lt;$C333)))</f>
        <v>0</v>
      </c>
      <c r="BH333" s="48" t="n">
        <f aca="false">IF(OR(N(BH$5)=0,BH$6=""),0,BH$5*((DATE(YEAR($B333),MONTH($B333),MIN(BH$6,DAY(EOMONTH($B333,0))))&gt;=$B333)*(DATE(YEAR($B333),MONTH($B333),MIN(BH$6,DAY(EOMONTH($B333,0))))&lt;$C333)+(DATE(YEAR($B333),MONTH($B333)+1,MIN(BH$6,DAY(EOMONTH($B333,1))))&gt;=$B333)*(DATE(YEAR($B333),MONTH($B333)+1,MIN(BH$6,DAY(EOMONTH($B333,1))))&lt;$C333)))</f>
        <v>0</v>
      </c>
      <c r="BI333" s="48" t="n">
        <f aca="false">IF(OR(N(BI$5)=0,BI$6=""),0,BI$5*((DATE(YEAR($B333),MONTH($B333),MIN(BI$6,DAY(EOMONTH($B333,0))))&gt;=$B333)*(DATE(YEAR($B333),MONTH($B333),MIN(BI$6,DAY(EOMONTH($B333,0))))&lt;$C333)+(DATE(YEAR($B333),MONTH($B333)+1,MIN(BI$6,DAY(EOMONTH($B333,1))))&gt;=$B333)*(DATE(YEAR($B333),MONTH($B333)+1,MIN(BI$6,DAY(EOMONTH($B333,1))))&lt;$C333)))</f>
        <v>0</v>
      </c>
      <c r="BJ333" s="48" t="n">
        <f aca="false">IF(OR(N(BJ$5)=0,BJ$6=""),0,BJ$5*((DATE(YEAR($B333),MONTH($B333),MIN(BJ$6,DAY(EOMONTH($B333,0))))&gt;=$B333)*(DATE(YEAR($B333),MONTH($B333),MIN(BJ$6,DAY(EOMONTH($B333,0))))&lt;$C333)+(DATE(YEAR($B333),MONTH($B333)+1,MIN(BJ$6,DAY(EOMONTH($B333,1))))&gt;=$B333)*(DATE(YEAR($B333),MONTH($B333)+1,MIN(BJ$6,DAY(EOMONTH($B333,1))))&lt;$C333)))</f>
        <v>0</v>
      </c>
      <c r="BK333" s="48" t="n">
        <f aca="false">IF(OR(N(BK$5)=0,BK$6=""),0,BK$5*((DATE(YEAR($B333),MONTH($B333),MIN(BK$6,DAY(EOMONTH($B333,0))))&gt;=$B333)*(DATE(YEAR($B333),MONTH($B333),MIN(BK$6,DAY(EOMONTH($B333,0))))&lt;$C333)+(DATE(YEAR($B333),MONTH($B333)+1,MIN(BK$6,DAY(EOMONTH($B333,1))))&gt;=$B333)*(DATE(YEAR($B333),MONTH($B333)+1,MIN(BK$6,DAY(EOMONTH($B333,1))))&lt;$C333)))</f>
        <v>0</v>
      </c>
      <c r="BL333" s="48" t="n">
        <f aca="false">IF(OR(N(BL$5)=0,BL$6=""),0,BL$5*((DATE(YEAR($B333),MONTH($B333),MIN(BL$6,DAY(EOMONTH($B333,0))))&gt;=$B333)*(DATE(YEAR($B333),MONTH($B333),MIN(BL$6,DAY(EOMONTH($B333,0))))&lt;$C333)+(DATE(YEAR($B333),MONTH($B333)+1,MIN(BL$6,DAY(EOMONTH($B333,1))))&gt;=$B333)*(DATE(YEAR($B333),MONTH($B333)+1,MIN(BL$6,DAY(EOMONTH($B333,1))))&lt;$C333)))</f>
        <v>0</v>
      </c>
      <c r="BM333" s="48" t="n">
        <f aca="false">IF(OR(N(BM$5)=0,BM$6=""),0,BM$5*((DATE(YEAR($B333),MONTH($B333),MIN(BM$6,DAY(EOMONTH($B333,0))))&gt;=$B333)*(DATE(YEAR($B333),MONTH($B333),MIN(BM$6,DAY(EOMONTH($B333,0))))&lt;$C333)+(DATE(YEAR($B333),MONTH($B333)+1,MIN(BM$6,DAY(EOMONTH($B333,1))))&gt;=$B333)*(DATE(YEAR($B333),MONTH($B333)+1,MIN(BM$6,DAY(EOMONTH($B333,1))))&lt;$C333)))</f>
        <v>0</v>
      </c>
      <c r="BN333" s="48" t="n">
        <f aca="false">IF(OR(N(BN$5)=0,BN$6=""),0,BN$5*((DATE(YEAR($B333),MONTH($B333),MIN(BN$6,DAY(EOMONTH($B333,0))))&gt;=$B333)*(DATE(YEAR($B333),MONTH($B333),MIN(BN$6,DAY(EOMONTH($B333,0))))&lt;$C333)+(DATE(YEAR($B333),MONTH($B333)+1,MIN(BN$6,DAY(EOMONTH($B333,1))))&gt;=$B333)*(DATE(YEAR($B333),MONTH($B333)+1,MIN(BN$6,DAY(EOMONTH($B333,1))))&lt;$C333)))</f>
        <v>0</v>
      </c>
      <c r="BO333" s="48" t="n">
        <f aca="false">IF(OR(N(BO$5)=0,BO$6=""),0,BO$5*((DATE(YEAR($B333),MONTH($B333),MIN(BO$6,DAY(EOMONTH($B333,0))))&gt;=$B333)*(DATE(YEAR($B333),MONTH($B333),MIN(BO$6,DAY(EOMONTH($B333,0))))&lt;$C333)+(DATE(YEAR($B333),MONTH($B333)+1,MIN(BO$6,DAY(EOMONTH($B333,1))))&gt;=$B333)*(DATE(YEAR($B333),MONTH($B333)+1,MIN(BO$6,DAY(EOMONTH($B333,1))))&lt;$C333)))</f>
        <v>0</v>
      </c>
      <c r="BP333" s="48" t="n">
        <f aca="false">IF(OR(N(BP$5)=0,BP$6=""),0,BP$5*((DATE(YEAR($B333),MONTH($B333),MIN(BP$6,DAY(EOMONTH($B333,0))))&gt;=$B333)*(DATE(YEAR($B333),MONTH($B333),MIN(BP$6,DAY(EOMONTH($B333,0))))&lt;$C333)+(DATE(YEAR($B333),MONTH($B333)+1,MIN(BP$6,DAY(EOMONTH($B333,1))))&gt;=$B333)*(DATE(YEAR($B333),MONTH($B333)+1,MIN(BP$6,DAY(EOMONTH($B333,1))))&lt;$C333)))</f>
        <v>0</v>
      </c>
      <c r="BQ333" s="48" t="n">
        <f aca="false">IF(OR(N(BQ$5)=0,BQ$6=""),0,BQ$5*((DATE(YEAR($B333),MONTH($B333),MIN(BQ$6,DAY(EOMONTH($B333,0))))&gt;=$B333)*(DATE(YEAR($B333),MONTH($B333),MIN(BQ$6,DAY(EOMONTH($B333,0))))&lt;$C333)+(DATE(YEAR($B333),MONTH($B333)+1,MIN(BQ$6,DAY(EOMONTH($B333,1))))&gt;=$B333)*(DATE(YEAR($B333),MONTH($B333)+1,MIN(BQ$6,DAY(EOMONTH($B333,1))))&lt;$C333)))</f>
        <v>0</v>
      </c>
      <c r="BR333" s="48" t="n">
        <f aca="false">IF(OR(N(BR$5)=0,BR$6=""),0,BR$5*((DATE(YEAR($B333),MONTH($B333),MIN(BR$6,DAY(EOMONTH($B333,0))))&gt;=$B333)*(DATE(YEAR($B333),MONTH($B333),MIN(BR$6,DAY(EOMONTH($B333,0))))&lt;$C333)+(DATE(YEAR($B333),MONTH($B333)+1,MIN(BR$6,DAY(EOMONTH($B333,1))))&gt;=$B333)*(DATE(YEAR($B333),MONTH($B333)+1,MIN(BR$6,DAY(EOMONTH($B333,1))))&lt;$C333)))</f>
        <v>0</v>
      </c>
      <c r="BS333" s="48" t="n">
        <f aca="false">IF(OR(N(BS$5)=0,BS$6=""),0,BS$5*((DATE(YEAR($B333),MONTH($B333),MIN(BS$6,DAY(EOMONTH($B333,0))))&gt;=$B333)*(DATE(YEAR($B333),MONTH($B333),MIN(BS$6,DAY(EOMONTH($B333,0))))&lt;$C333)+(DATE(YEAR($B333),MONTH($B333)+1,MIN(BS$6,DAY(EOMONTH($B333,1))))&gt;=$B333)*(DATE(YEAR($B333),MONTH($B333)+1,MIN(BS$6,DAY(EOMONTH($B333,1))))&lt;$C333)))</f>
        <v>0</v>
      </c>
      <c r="BT333" s="48" t="n">
        <f aca="false">IF(OR(N(BT$5)=0,BT$6=""),0,BT$5*((DATE(YEAR($B333),MONTH($B333),MIN(BT$6,DAY(EOMONTH($B333,0))))&gt;=$B333)*(DATE(YEAR($B333),MONTH($B333),MIN(BT$6,DAY(EOMONTH($B333,0))))&lt;$C333)+(DATE(YEAR($B333),MONTH($B333)+1,MIN(BT$6,DAY(EOMONTH($B333,1))))&gt;=$B333)*(DATE(YEAR($B333),MONTH($B333)+1,MIN(BT$6,DAY(EOMONTH($B333,1))))&lt;$C333)))</f>
        <v>0</v>
      </c>
      <c r="BU333" s="48" t="n">
        <f aca="false">IF(OR(N(BU$5)=0,BU$6=""),0,BU$5*((DATE(YEAR($B333),MONTH($B333),MIN(BU$6,DAY(EOMONTH($B333,0))))&gt;=$B333)*(DATE(YEAR($B333),MONTH($B333),MIN(BU$6,DAY(EOMONTH($B333,0))))&lt;$C333)+(DATE(YEAR($B333),MONTH($B333)+1,MIN(BU$6,DAY(EOMONTH($B333,1))))&gt;=$B333)*(DATE(YEAR($B333),MONTH($B333)+1,MIN(BU$6,DAY(EOMONTH($B333,1))))&lt;$C333)))</f>
        <v>0</v>
      </c>
      <c r="BV333" s="48" t="n">
        <f aca="false">IF(OR(N(BV$5)=0,BV$6=""),0,BV$5*((DATE(YEAR($B333),MONTH($B333),MIN(BV$6,DAY(EOMONTH($B333,0))))&gt;=$B333)*(DATE(YEAR($B333),MONTH($B333),MIN(BV$6,DAY(EOMONTH($B333,0))))&lt;$C333)+(DATE(YEAR($B333),MONTH($B333)+1,MIN(BV$6,DAY(EOMONTH($B333,1))))&gt;=$B333)*(DATE(YEAR($B333),MONTH($B333)+1,MIN(BV$6,DAY(EOMONTH($B333,1))))&lt;$C333)))</f>
        <v>0</v>
      </c>
      <c r="BW333" s="48" t="n">
        <f aca="false">IF(OR(N(BW$5)=0,BW$6=""),0,BW$5*((DATE(YEAR($B333),MONTH($B333),MIN(BW$6,DAY(EOMONTH($B333,0))))&gt;=$B333)*(DATE(YEAR($B333),MONTH($B333),MIN(BW$6,DAY(EOMONTH($B333,0))))&lt;$C333)+(DATE(YEAR($B333),MONTH($B333)+1,MIN(BW$6,DAY(EOMONTH($B333,1))))&gt;=$B333)*(DATE(YEAR($B333),MONTH($B333)+1,MIN(BW$6,DAY(EOMONTH($B333,1))))&lt;$C333)))</f>
        <v>0</v>
      </c>
      <c r="BX333" s="48" t="n">
        <f aca="false">MIN(Z333,(FT332*(1+FT$5/Setup!$C$36)+IF($V333=1,N($F333),0)))</f>
        <v>0</v>
      </c>
      <c r="BY333" s="48" t="n">
        <f aca="false">MIN(AA333,(FU332*(1+FU$5/Setup!$C$36)+IF($V333=2,N($F333),0)))</f>
        <v>0</v>
      </c>
      <c r="BZ333" s="48" t="n">
        <f aca="false">MIN(AB333,(FV332*(1+FV$5/Setup!$C$36)+IF($V333=3,N($F333),0)))</f>
        <v>0</v>
      </c>
      <c r="CA333" s="48" t="n">
        <f aca="false">MIN(AC333,(FW332*(1+FW$5/Setup!$C$36)+IF($V333=4,N($F333),0)))</f>
        <v>0</v>
      </c>
      <c r="CB333" s="48" t="n">
        <f aca="false">MIN(AD333,(FX332*(1+FX$5/Setup!$C$36)+IF($V333=5,N($F333),0)))</f>
        <v>0</v>
      </c>
      <c r="CC333" s="48" t="n">
        <f aca="false">MIN(AE333,(FY332*(1+FY$5/Setup!$C$36)+IF($V333=6,N($F333),0)))</f>
        <v>0</v>
      </c>
      <c r="CD333" s="48" t="n">
        <f aca="false">MIN(AF333,(FZ332*(1+FZ$5/Setup!$C$36)+IF($V333=7,N($F333),0)))</f>
        <v>0</v>
      </c>
      <c r="CE333" s="48" t="n">
        <f aca="false">MIN(AG333,(GA332*(1+GA$5/Setup!$C$36)+IF($V333=8,N($F333),0)))</f>
        <v>0</v>
      </c>
      <c r="CF333" s="48" t="n">
        <f aca="false">MIN(AH333,(GB332*(1+GB$5/Setup!$C$36)+IF($V333=9,N($F333),0)))</f>
        <v>0</v>
      </c>
      <c r="CG333" s="48" t="n">
        <f aca="false">MIN(AI333,(GC332*(1+GC$5/Setup!$C$36)+IF($V333=10,N($F333),0)))</f>
        <v>0</v>
      </c>
      <c r="CH333" s="48" t="n">
        <f aca="false">MIN(AJ333,(GD332*(1+GD$5/Setup!$C$36)+IF($V333=11,N($F333),0)))</f>
        <v>0</v>
      </c>
      <c r="CI333" s="48" t="n">
        <f aca="false">MIN(AK333,(GE332*(1+GE$5/Setup!$C$36)+IF($V333=12,N($F333),0)))</f>
        <v>0</v>
      </c>
      <c r="CJ333" s="48" t="n">
        <f aca="false">MIN(AL333,(GF332*(1+GF$5/Setup!$C$36)+IF($V333=13,N($F333),0)))</f>
        <v>0</v>
      </c>
      <c r="CK333" s="48" t="n">
        <f aca="false">MIN(AM333,(GG332*(1+GG$5/Setup!$C$36)+IF($V333=14,N($F333),0)))</f>
        <v>0</v>
      </c>
      <c r="CL333" s="48" t="n">
        <f aca="false">MIN(AN333,(GH332*(1+GH$5/Setup!$C$36)+IF($V333=15,N($F333),0)))</f>
        <v>0</v>
      </c>
      <c r="CM333" s="48" t="n">
        <f aca="false">MIN(AO333,(GI332*(1+GI$5/Setup!$C$36)+IF($V333=16,N($F333),0)))</f>
        <v>0</v>
      </c>
      <c r="CN333" s="48" t="n">
        <f aca="false">MIN(AP333,(GJ332*(1+GJ$5/Setup!$C$36)+IF($V333=17,N($F333),0)))</f>
        <v>0</v>
      </c>
      <c r="CO333" s="48" t="n">
        <f aca="false">MIN(AQ333,(GK332*(1+GK$5/Setup!$C$36)+IF($V333=18,N($F333),0)))</f>
        <v>0</v>
      </c>
      <c r="CP333" s="48" t="n">
        <f aca="false">MIN(AR333,(GL332*(1+GL$5/Setup!$C$36)+IF($V333=19,N($F333),0)))</f>
        <v>0</v>
      </c>
      <c r="CQ333" s="48" t="n">
        <f aca="false">MIN(AS333,(GM332*(1+GM$5/Setup!$C$36)+IF($V333=20,N($F333),0)))</f>
        <v>0</v>
      </c>
      <c r="CR333" s="48" t="n">
        <f aca="false">MIN(AT333,(GN332*(1+GN$5/Setup!$C$36)+IF($V333=21,N($F333),0)))</f>
        <v>0</v>
      </c>
      <c r="CS333" s="48" t="n">
        <f aca="false">MIN(AU333,(GO332*(1+GO$5/Setup!$C$36)+IF($V333=22,N($F333),0)))</f>
        <v>0</v>
      </c>
      <c r="CT333" s="48" t="n">
        <f aca="false">MIN(AV333,(GP332*(1+GP$5/Setup!$C$36)+IF($V333=23,N($F333),0)))</f>
        <v>0</v>
      </c>
      <c r="CU333" s="48" t="n">
        <f aca="false">MIN(AW333,(GQ332*(1+GQ$5/Setup!$C$36)+IF($V333=24,N($F333),0)))</f>
        <v>0</v>
      </c>
      <c r="CV333" s="48" t="n">
        <f aca="false">MIN(AX333,(GR332*(1+GR$5/Setup!$C$36)+IF($V333=25,N($F333),0)))</f>
        <v>0</v>
      </c>
      <c r="CW333" s="48" t="n">
        <f aca="false">MIN(AY333,(GS332*(1+GS$5/Setup!$C$36)+IF($V333=26,N($F333),0)))</f>
        <v>0</v>
      </c>
      <c r="CX333" s="48" t="n">
        <f aca="false">MIN(AZ333,(GT332*(1+GT$5/Setup!$C$36)+IF($V333=27,N($F333),0)))</f>
        <v>0</v>
      </c>
      <c r="CY333" s="48" t="n">
        <f aca="false">MIN(BA333,(GU332*(1+GU$5/Setup!$C$36)+IF($V333=28,N($F333),0)))</f>
        <v>0</v>
      </c>
      <c r="CZ333" s="48" t="n">
        <f aca="false">MIN(BB333,(GV332*(1+GV$5/Setup!$C$36)+IF($V333=29,N($F333),0)))</f>
        <v>0</v>
      </c>
      <c r="DA333" s="48" t="n">
        <f aca="false">MIN(BC333,(GW332*(1+GW$5/Setup!$C$36)+IF($V333=30,N($F333),0)))</f>
        <v>0</v>
      </c>
      <c r="DB333" s="48" t="n">
        <f aca="false">MIN(BD333,(GX332*(1+GX$5/Setup!$C$36)+IF($V333=31,N($F333),0)))</f>
        <v>0</v>
      </c>
      <c r="DC333" s="48" t="n">
        <f aca="false">MIN(BE333,(GY332*(1+GY$5/Setup!$C$36)+IF($V333=32,N($F333),0)))</f>
        <v>0</v>
      </c>
      <c r="DD333" s="48" t="n">
        <f aca="false">MIN(BF333,(GZ332*(1+GZ$5/Setup!$C$36)+IF($V333=33,N($F333),0)))</f>
        <v>0</v>
      </c>
      <c r="DE333" s="48" t="n">
        <f aca="false">MIN(BG333,(HA332*(1+HA$5/Setup!$C$36)+IF($V333=34,N($F333),0)))</f>
        <v>0</v>
      </c>
      <c r="DF333" s="48" t="n">
        <f aca="false">MIN(BH333,(HB332*(1+HB$5/Setup!$C$36)+IF($V333=35,N($F333),0)))</f>
        <v>0</v>
      </c>
      <c r="DG333" s="48" t="n">
        <f aca="false">MIN(BI333,(HC332*(1+HC$5/Setup!$C$36)+IF($V333=36,N($F333),0)))</f>
        <v>0</v>
      </c>
      <c r="DH333" s="48" t="n">
        <f aca="false">MIN(BJ333,(HD332*(1+HD$5/Setup!$C$36)+IF($V333=37,N($F333),0)))</f>
        <v>0</v>
      </c>
      <c r="DI333" s="48" t="n">
        <f aca="false">MIN(BK333,(HE332*(1+HE$5/Setup!$C$36)+IF($V333=38,N($F333),0)))</f>
        <v>0</v>
      </c>
      <c r="DJ333" s="48" t="n">
        <f aca="false">MIN(BL333,(HF332*(1+HF$5/Setup!$C$36)+IF($V333=39,N($F333),0)))</f>
        <v>0</v>
      </c>
      <c r="DK333" s="48" t="n">
        <f aca="false">MIN(BM333,(HG332*(1+HG$5/Setup!$C$36)+IF($V333=40,N($F333),0)))</f>
        <v>0</v>
      </c>
      <c r="DL333" s="48" t="n">
        <f aca="false">MIN(BN333,(HH332*(1+HH$5/Setup!$C$36)+IF($V333=41,N($F333),0)))</f>
        <v>0</v>
      </c>
      <c r="DM333" s="48" t="n">
        <f aca="false">MIN(BO333,(HI332*(1+HI$5/Setup!$C$36)+IF($V333=42,N($F333),0)))</f>
        <v>0</v>
      </c>
      <c r="DN333" s="48" t="n">
        <f aca="false">MIN(BP333,(HJ332*(1+HJ$5/Setup!$C$36)+IF($V333=43,N($F333),0)))</f>
        <v>0</v>
      </c>
      <c r="DO333" s="48" t="n">
        <f aca="false">MIN(BQ333,(HK332*(1+HK$5/Setup!$C$36)+IF($V333=44,N($F333),0)))</f>
        <v>0</v>
      </c>
      <c r="DP333" s="48" t="n">
        <f aca="false">MIN(BR333,(HL332*(1+HL$5/Setup!$C$36)+IF($V333=45,N($F333),0)))</f>
        <v>0</v>
      </c>
      <c r="DQ333" s="48" t="n">
        <f aca="false">MIN(BS333,(HM332*(1+HM$5/Setup!$C$36)+IF($V333=46,N($F333),0)))</f>
        <v>0</v>
      </c>
      <c r="DR333" s="48" t="n">
        <f aca="false">MIN(BT333,(HN332*(1+HN$5/Setup!$C$36)+IF($V333=47,N($F333),0)))</f>
        <v>0</v>
      </c>
      <c r="DS333" s="48" t="n">
        <f aca="false">MIN(BU333,(HO332*(1+HO$5/Setup!$C$36)+IF($V333=48,N($F333),0)))</f>
        <v>0</v>
      </c>
      <c r="DT333" s="48" t="n">
        <f aca="false">MIN(BV333,(HP332*(1+HP$5/Setup!$C$36)+IF($V333=49,N($F333),0)))</f>
        <v>0</v>
      </c>
      <c r="DU333" s="48" t="n">
        <f aca="false">MIN(BW333,(HQ332*(1+HQ$5/Setup!$C$36)+IF($V333=50,N($F333),0)))</f>
        <v>0</v>
      </c>
      <c r="DV333" s="48" t="n">
        <f aca="false">MIN(MAX((FT332*(1+FT$5/Setup!$C$36)+IF($V333=1,N($F333),0))-BX333,0),MAX($P333-0,0))</f>
        <v>0</v>
      </c>
      <c r="DW333" s="48" t="n">
        <f aca="false">MIN(MAX((FU332*(1+FU$5/Setup!$C$36)+IF($V333=2,N($F333),0))-BY333,0),MAX($P333-SUM(DV333:DV333),0))</f>
        <v>0</v>
      </c>
      <c r="DX333" s="48" t="n">
        <f aca="false">MIN(MAX((FV332*(1+FV$5/Setup!$C$36)+IF($V333=3,N($F333),0))-BZ333,0),MAX($P333-SUM(DV333:DW333),0))</f>
        <v>0</v>
      </c>
      <c r="DY333" s="48" t="n">
        <f aca="false">MIN(MAX((FW332*(1+FW$5/Setup!$C$36)+IF($V333=4,N($F333),0))-CA333,0),MAX($P333-SUM(DV333:DX333),0))</f>
        <v>0</v>
      </c>
      <c r="DZ333" s="48" t="n">
        <f aca="false">MIN(MAX((FX332*(1+FX$5/Setup!$C$36)+IF($V333=5,N($F333),0))-CB333,0),MAX($P333-SUM(DV333:DY333),0))</f>
        <v>0</v>
      </c>
      <c r="EA333" s="48" t="n">
        <f aca="false">MIN(MAX((FY332*(1+FY$5/Setup!$C$36)+IF($V333=6,N($F333),0))-CC333,0),MAX($P333-SUM(DV333:DZ333),0))</f>
        <v>0</v>
      </c>
      <c r="EB333" s="48" t="n">
        <f aca="false">MIN(MAX((FZ332*(1+FZ$5/Setup!$C$36)+IF($V333=7,N($F333),0))-CD333,0),MAX($P333-SUM(DV333:EA333),0))</f>
        <v>0</v>
      </c>
      <c r="EC333" s="48" t="n">
        <f aca="false">MIN(MAX((GA332*(1+GA$5/Setup!$C$36)+IF($V333=8,N($F333),0))-CE333,0),MAX($P333-SUM(DV333:EB333),0))</f>
        <v>0</v>
      </c>
      <c r="ED333" s="48" t="n">
        <f aca="false">MIN(MAX((GB332*(1+GB$5/Setup!$C$36)+IF($V333=9,N($F333),0))-CF333,0),MAX($P333-SUM(DV333:EC333),0))</f>
        <v>0</v>
      </c>
      <c r="EE333" s="48" t="n">
        <f aca="false">MIN(MAX((GC332*(1+GC$5/Setup!$C$36)+IF($V333=10,N($F333),0))-CG333,0),MAX($P333-SUM(DV333:ED333),0))</f>
        <v>0</v>
      </c>
      <c r="EF333" s="48" t="n">
        <f aca="false">MIN(MAX((GD332*(1+GD$5/Setup!$C$36)+IF($V333=11,N($F333),0))-CH333,0),MAX($P333-SUM(DV333:EE333),0))</f>
        <v>0</v>
      </c>
      <c r="EG333" s="48" t="n">
        <f aca="false">MIN(MAX((GE332*(1+GE$5/Setup!$C$36)+IF($V333=12,N($F333),0))-CI333,0),MAX($P333-SUM(DV333:EF333),0))</f>
        <v>0</v>
      </c>
      <c r="EH333" s="48" t="n">
        <f aca="false">MIN(MAX((GF332*(1+GF$5/Setup!$C$36)+IF($V333=13,N($F333),0))-CJ333,0),MAX($P333-SUM(DV333:EG333),0))</f>
        <v>0</v>
      </c>
      <c r="EI333" s="48" t="n">
        <f aca="false">MIN(MAX((GG332*(1+GG$5/Setup!$C$36)+IF($V333=14,N($F333),0))-CK333,0),MAX($P333-SUM(DV333:EH333),0))</f>
        <v>0</v>
      </c>
      <c r="EJ333" s="48" t="n">
        <f aca="false">MIN(MAX((GH332*(1+GH$5/Setup!$C$36)+IF($V333=15,N($F333),0))-CL333,0),MAX($P333-SUM(DV333:EI333),0))</f>
        <v>0</v>
      </c>
      <c r="EK333" s="48" t="n">
        <f aca="false">MIN(MAX((GI332*(1+GI$5/Setup!$C$36)+IF($V333=16,N($F333),0))-CM333,0),MAX($P333-SUM(DV333:EJ333),0))</f>
        <v>0</v>
      </c>
      <c r="EL333" s="48" t="n">
        <f aca="false">MIN(MAX((GJ332*(1+GJ$5/Setup!$C$36)+IF($V333=17,N($F333),0))-CN333,0),MAX($P333-SUM(DV333:EK333),0))</f>
        <v>0</v>
      </c>
      <c r="EM333" s="48" t="n">
        <f aca="false">MIN(MAX((GK332*(1+GK$5/Setup!$C$36)+IF($V333=18,N($F333),0))-CO333,0),MAX($P333-SUM(DV333:EL333),0))</f>
        <v>0</v>
      </c>
      <c r="EN333" s="48" t="n">
        <f aca="false">MIN(MAX((GL332*(1+GL$5/Setup!$C$36)+IF($V333=19,N($F333),0))-CP333,0),MAX($P333-SUM(DV333:EM333),0))</f>
        <v>0</v>
      </c>
      <c r="EO333" s="48" t="n">
        <f aca="false">MIN(MAX((GM332*(1+GM$5/Setup!$C$36)+IF($V333=20,N($F333),0))-CQ333,0),MAX($P333-SUM(DV333:EN333),0))</f>
        <v>0</v>
      </c>
      <c r="EP333" s="48" t="n">
        <f aca="false">MIN(MAX((GN332*(1+GN$5/Setup!$C$36)+IF($V333=21,N($F333),0))-CR333,0),MAX($P333-SUM(DV333:EO333),0))</f>
        <v>0</v>
      </c>
      <c r="EQ333" s="48" t="n">
        <f aca="false">MIN(MAX((GO332*(1+GO$5/Setup!$C$36)+IF($V333=22,N($F333),0))-CS333,0),MAX($P333-SUM(DV333:EP333),0))</f>
        <v>0</v>
      </c>
      <c r="ER333" s="48" t="n">
        <f aca="false">MIN(MAX((GP332*(1+GP$5/Setup!$C$36)+IF($V333=23,N($F333),0))-CT333,0),MAX($P333-SUM(DV333:EQ333),0))</f>
        <v>0</v>
      </c>
      <c r="ES333" s="48" t="n">
        <f aca="false">MIN(MAX((GQ332*(1+GQ$5/Setup!$C$36)+IF($V333=24,N($F333),0))-CU333,0),MAX($P333-SUM(DV333:ER333),0))</f>
        <v>0</v>
      </c>
      <c r="ET333" s="48" t="n">
        <f aca="false">MIN(MAX((GR332*(1+GR$5/Setup!$C$36)+IF($V333=25,N($F333),0))-CV333,0),MAX($P333-SUM(DV333:ES333),0))</f>
        <v>0</v>
      </c>
      <c r="EU333" s="48" t="n">
        <f aca="false">MIN(MAX((GS332*(1+GS$5/Setup!$C$36)+IF($V333=26,N($F333),0))-CW333,0),MAX($P333-SUM(DV333:ET333),0))</f>
        <v>0</v>
      </c>
      <c r="EV333" s="48" t="n">
        <f aca="false">MIN(MAX((GT332*(1+GT$5/Setup!$C$36)+IF($V333=27,N($F333),0))-CX333,0),MAX($P333-SUM(DV333:EU333),0))</f>
        <v>0</v>
      </c>
      <c r="EW333" s="48" t="n">
        <f aca="false">MIN(MAX((GU332*(1+GU$5/Setup!$C$36)+IF($V333=28,N($F333),0))-CY333,0),MAX($P333-SUM(DV333:EV333),0))</f>
        <v>0</v>
      </c>
      <c r="EX333" s="48" t="n">
        <f aca="false">MIN(MAX((GV332*(1+GV$5/Setup!$C$36)+IF($V333=29,N($F333),0))-CZ333,0),MAX($P333-SUM(DV333:EW333),0))</f>
        <v>0</v>
      </c>
      <c r="EY333" s="48" t="n">
        <f aca="false">MIN(MAX((GW332*(1+GW$5/Setup!$C$36)+IF($V333=30,N($F333),0))-DA333,0),MAX($P333-SUM(DV333:EX333),0))</f>
        <v>0</v>
      </c>
      <c r="EZ333" s="48" t="n">
        <f aca="false">MIN(MAX((GX332*(1+GX$5/Setup!$C$36)+IF($V333=31,N($F333),0))-DB333,0),MAX($P333-SUM(DV333:EY333),0))</f>
        <v>0</v>
      </c>
      <c r="FA333" s="48" t="n">
        <f aca="false">MIN(MAX((GY332*(1+GY$5/Setup!$C$36)+IF($V333=32,N($F333),0))-DC333,0),MAX($P333-SUM(DV333:EZ333),0))</f>
        <v>0</v>
      </c>
      <c r="FB333" s="48" t="n">
        <f aca="false">MIN(MAX((GZ332*(1+GZ$5/Setup!$C$36)+IF($V333=33,N($F333),0))-DD333,0),MAX($P333-SUM(DV333:FA333),0))</f>
        <v>0</v>
      </c>
      <c r="FC333" s="48" t="n">
        <f aca="false">MIN(MAX((HA332*(1+HA$5/Setup!$C$36)+IF($V333=34,N($F333),0))-DE333,0),MAX($P333-SUM(DV333:FB333),0))</f>
        <v>0</v>
      </c>
      <c r="FD333" s="48" t="n">
        <f aca="false">MIN(MAX((HB332*(1+HB$5/Setup!$C$36)+IF($V333=35,N($F333),0))-DF333,0),MAX($P333-SUM(DV333:FC333),0))</f>
        <v>0</v>
      </c>
      <c r="FE333" s="48" t="n">
        <f aca="false">MIN(MAX((HC332*(1+HC$5/Setup!$C$36)+IF($V333=36,N($F333),0))-DG333,0),MAX($P333-SUM(DV333:FD333),0))</f>
        <v>0</v>
      </c>
      <c r="FF333" s="48" t="n">
        <f aca="false">MIN(MAX((HD332*(1+HD$5/Setup!$C$36)+IF($V333=37,N($F333),0))-DH333,0),MAX($P333-SUM(DV333:FE333),0))</f>
        <v>0</v>
      </c>
      <c r="FG333" s="48" t="n">
        <f aca="false">MIN(MAX((HE332*(1+HE$5/Setup!$C$36)+IF($V333=38,N($F333),0))-DI333,0),MAX($P333-SUM(DV333:FF333),0))</f>
        <v>0</v>
      </c>
      <c r="FH333" s="48" t="n">
        <f aca="false">MIN(MAX((HF332*(1+HF$5/Setup!$C$36)+IF($V333=39,N($F333),0))-DJ333,0),MAX($P333-SUM(DV333:FG333),0))</f>
        <v>0</v>
      </c>
      <c r="FI333" s="48" t="n">
        <f aca="false">MIN(MAX((HG332*(1+HG$5/Setup!$C$36)+IF($V333=40,N($F333),0))-DK333,0),MAX($P333-SUM(DV333:FH333),0))</f>
        <v>0</v>
      </c>
      <c r="FJ333" s="48" t="n">
        <f aca="false">MIN(MAX((HH332*(1+HH$5/Setup!$C$36)+IF($V333=41,N($F333),0))-DL333,0),MAX($P333-SUM(DV333:FI333),0))</f>
        <v>0</v>
      </c>
      <c r="FK333" s="48" t="n">
        <f aca="false">MIN(MAX((HI332*(1+HI$5/Setup!$C$36)+IF($V333=42,N($F333),0))-DM333,0),MAX($P333-SUM(DV333:FJ333),0))</f>
        <v>0</v>
      </c>
      <c r="FL333" s="48" t="n">
        <f aca="false">MIN(MAX((HJ332*(1+HJ$5/Setup!$C$36)+IF($V333=43,N($F333),0))-DN333,0),MAX($P333-SUM(DV333:FK333),0))</f>
        <v>0</v>
      </c>
      <c r="FM333" s="48" t="n">
        <f aca="false">MIN(MAX((HK332*(1+HK$5/Setup!$C$36)+IF($V333=44,N($F333),0))-DO333,0),MAX($P333-SUM(DV333:FL333),0))</f>
        <v>0</v>
      </c>
      <c r="FN333" s="48" t="n">
        <f aca="false">MIN(MAX((HL332*(1+HL$5/Setup!$C$36)+IF($V333=45,N($F333),0))-DP333,0),MAX($P333-SUM(DV333:FM333),0))</f>
        <v>0</v>
      </c>
      <c r="FO333" s="48" t="n">
        <f aca="false">MIN(MAX((HM332*(1+HM$5/Setup!$C$36)+IF($V333=46,N($F333),0))-DQ333,0),MAX($P333-SUM(DV333:FN333),0))</f>
        <v>0</v>
      </c>
      <c r="FP333" s="48" t="n">
        <f aca="false">MIN(MAX((HN332*(1+HN$5/Setup!$C$36)+IF($V333=47,N($F333),0))-DR333,0),MAX($P333-SUM(DV333:FO333),0))</f>
        <v>0</v>
      </c>
      <c r="FQ333" s="48" t="n">
        <f aca="false">MIN(MAX((HO332*(1+HO$5/Setup!$C$36)+IF($V333=48,N($F333),0))-DS333,0),MAX($P333-SUM(DV333:FP333),0))</f>
        <v>0</v>
      </c>
      <c r="FR333" s="48" t="n">
        <f aca="false">MIN(MAX((HP332*(1+HP$5/Setup!$C$36)+IF($V333=49,N($F333),0))-DT333,0),MAX($P333-SUM(DV333:FQ333),0))</f>
        <v>0</v>
      </c>
      <c r="FS333" s="48" t="n">
        <f aca="false">MIN(MAX((HQ332*(1+HQ$5/Setup!$C$36)+IF($V333=50,N($F333),0))-DU333,0),MAX($P333-SUM(DV333:FR333),0))</f>
        <v>0</v>
      </c>
      <c r="FT333" s="48" t="n">
        <f aca="false">IF((FT332*(1+FT$5/Setup!$C$36)+IF($V333=1,N($F333),0))-BX333-DV333&lt;0.005,0,(FT332*(1+FT$5/Setup!$C$36)+IF($V333=1,N($F333),0))-BX333-DV333)</f>
        <v>0</v>
      </c>
      <c r="FU333" s="48" t="n">
        <f aca="false">IF((FU332*(1+FU$5/Setup!$C$36)+IF($V333=2,N($F333),0))-BY333-DW333&lt;0.005,0,(FU332*(1+FU$5/Setup!$C$36)+IF($V333=2,N($F333),0))-BY333-DW333)</f>
        <v>0</v>
      </c>
      <c r="FV333" s="48" t="n">
        <f aca="false">IF((FV332*(1+FV$5/Setup!$C$36)+IF($V333=3,N($F333),0))-BZ333-DX333&lt;0.005,0,(FV332*(1+FV$5/Setup!$C$36)+IF($V333=3,N($F333),0))-BZ333-DX333)</f>
        <v>0</v>
      </c>
      <c r="FW333" s="48" t="n">
        <f aca="false">IF((FW332*(1+FW$5/Setup!$C$36)+IF($V333=4,N($F333),0))-CA333-DY333&lt;0.005,0,(FW332*(1+FW$5/Setup!$C$36)+IF($V333=4,N($F333),0))-CA333-DY333)</f>
        <v>0</v>
      </c>
      <c r="FX333" s="48" t="n">
        <f aca="false">IF((FX332*(1+FX$5/Setup!$C$36)+IF($V333=5,N($F333),0))-CB333-DZ333&lt;0.005,0,(FX332*(1+FX$5/Setup!$C$36)+IF($V333=5,N($F333),0))-CB333-DZ333)</f>
        <v>0</v>
      </c>
      <c r="FY333" s="48" t="n">
        <f aca="false">IF((FY332*(1+FY$5/Setup!$C$36)+IF($V333=6,N($F333),0))-CC333-EA333&lt;0.005,0,(FY332*(1+FY$5/Setup!$C$36)+IF($V333=6,N($F333),0))-CC333-EA333)</f>
        <v>0</v>
      </c>
      <c r="FZ333" s="48" t="n">
        <f aca="false">IF((FZ332*(1+FZ$5/Setup!$C$36)+IF($V333=7,N($F333),0))-CD333-EB333&lt;0.005,0,(FZ332*(1+FZ$5/Setup!$C$36)+IF($V333=7,N($F333),0))-CD333-EB333)</f>
        <v>0</v>
      </c>
      <c r="GA333" s="48" t="n">
        <f aca="false">IF((GA332*(1+GA$5/Setup!$C$36)+IF($V333=8,N($F333),0))-CE333-EC333&lt;0.005,0,(GA332*(1+GA$5/Setup!$C$36)+IF($V333=8,N($F333),0))-CE333-EC333)</f>
        <v>0</v>
      </c>
      <c r="GB333" s="48" t="n">
        <f aca="false">IF((GB332*(1+GB$5/Setup!$C$36)+IF($V333=9,N($F333),0))-CF333-ED333&lt;0.005,0,(GB332*(1+GB$5/Setup!$C$36)+IF($V333=9,N($F333),0))-CF333-ED333)</f>
        <v>0</v>
      </c>
      <c r="GC333" s="48" t="n">
        <f aca="false">IF((GC332*(1+GC$5/Setup!$C$36)+IF($V333=10,N($F333),0))-CG333-EE333&lt;0.005,0,(GC332*(1+GC$5/Setup!$C$36)+IF($V333=10,N($F333),0))-CG333-EE333)</f>
        <v>0</v>
      </c>
      <c r="GD333" s="48" t="n">
        <f aca="false">IF((GD332*(1+GD$5/Setup!$C$36)+IF($V333=11,N($F333),0))-CH333-EF333&lt;0.005,0,(GD332*(1+GD$5/Setup!$C$36)+IF($V333=11,N($F333),0))-CH333-EF333)</f>
        <v>0</v>
      </c>
      <c r="GE333" s="48" t="n">
        <f aca="false">IF((GE332*(1+GE$5/Setup!$C$36)+IF($V333=12,N($F333),0))-CI333-EG333&lt;0.005,0,(GE332*(1+GE$5/Setup!$C$36)+IF($V333=12,N($F333),0))-CI333-EG333)</f>
        <v>0</v>
      </c>
      <c r="GF333" s="48" t="n">
        <f aca="false">IF((GF332*(1+GF$5/Setup!$C$36)+IF($V333=13,N($F333),0))-CJ333-EH333&lt;0.005,0,(GF332*(1+GF$5/Setup!$C$36)+IF($V333=13,N($F333),0))-CJ333-EH333)</f>
        <v>0</v>
      </c>
      <c r="GG333" s="48" t="n">
        <f aca="false">IF((GG332*(1+GG$5/Setup!$C$36)+IF($V333=14,N($F333),0))-CK333-EI333&lt;0.005,0,(GG332*(1+GG$5/Setup!$C$36)+IF($V333=14,N($F333),0))-CK333-EI333)</f>
        <v>0</v>
      </c>
      <c r="GH333" s="48" t="n">
        <f aca="false">IF((GH332*(1+GH$5/Setup!$C$36)+IF($V333=15,N($F333),0))-CL333-EJ333&lt;0.005,0,(GH332*(1+GH$5/Setup!$C$36)+IF($V333=15,N($F333),0))-CL333-EJ333)</f>
        <v>0</v>
      </c>
      <c r="GI333" s="48" t="n">
        <f aca="false">IF((GI332*(1+GI$5/Setup!$C$36)+IF($V333=16,N($F333),0))-CM333-EK333&lt;0.005,0,(GI332*(1+GI$5/Setup!$C$36)+IF($V333=16,N($F333),0))-CM333-EK333)</f>
        <v>0</v>
      </c>
      <c r="GJ333" s="48" t="n">
        <f aca="false">IF((GJ332*(1+GJ$5/Setup!$C$36)+IF($V333=17,N($F333),0))-CN333-EL333&lt;0.005,0,(GJ332*(1+GJ$5/Setup!$C$36)+IF($V333=17,N($F333),0))-CN333-EL333)</f>
        <v>0</v>
      </c>
      <c r="GK333" s="48" t="n">
        <f aca="false">IF((GK332*(1+GK$5/Setup!$C$36)+IF($V333=18,N($F333),0))-CO333-EM333&lt;0.005,0,(GK332*(1+GK$5/Setup!$C$36)+IF($V333=18,N($F333),0))-CO333-EM333)</f>
        <v>0</v>
      </c>
      <c r="GL333" s="48" t="n">
        <f aca="false">IF((GL332*(1+GL$5/Setup!$C$36)+IF($V333=19,N($F333),0))-CP333-EN333&lt;0.005,0,(GL332*(1+GL$5/Setup!$C$36)+IF($V333=19,N($F333),0))-CP333-EN333)</f>
        <v>0</v>
      </c>
      <c r="GM333" s="48" t="n">
        <f aca="false">IF((GM332*(1+GM$5/Setup!$C$36)+IF($V333=20,N($F333),0))-CQ333-EO333&lt;0.005,0,(GM332*(1+GM$5/Setup!$C$36)+IF($V333=20,N($F333),0))-CQ333-EO333)</f>
        <v>0</v>
      </c>
      <c r="GN333" s="48" t="n">
        <f aca="false">IF((GN332*(1+GN$5/Setup!$C$36)+IF($V333=21,N($F333),0))-CR333-EP333&lt;0.005,0,(GN332*(1+GN$5/Setup!$C$36)+IF($V333=21,N($F333),0))-CR333-EP333)</f>
        <v>0</v>
      </c>
      <c r="GO333" s="48" t="n">
        <f aca="false">IF((GO332*(1+GO$5/Setup!$C$36)+IF($V333=22,N($F333),0))-CS333-EQ333&lt;0.005,0,(GO332*(1+GO$5/Setup!$C$36)+IF($V333=22,N($F333),0))-CS333-EQ333)</f>
        <v>0</v>
      </c>
      <c r="GP333" s="48" t="n">
        <f aca="false">IF((GP332*(1+GP$5/Setup!$C$36)+IF($V333=23,N($F333),0))-CT333-ER333&lt;0.005,0,(GP332*(1+GP$5/Setup!$C$36)+IF($V333=23,N($F333),0))-CT333-ER333)</f>
        <v>0</v>
      </c>
      <c r="GQ333" s="48" t="n">
        <f aca="false">IF((GQ332*(1+GQ$5/Setup!$C$36)+IF($V333=24,N($F333),0))-CU333-ES333&lt;0.005,0,(GQ332*(1+GQ$5/Setup!$C$36)+IF($V333=24,N($F333),0))-CU333-ES333)</f>
        <v>0</v>
      </c>
      <c r="GR333" s="48" t="n">
        <f aca="false">IF((GR332*(1+GR$5/Setup!$C$36)+IF($V333=25,N($F333),0))-CV333-ET333&lt;0.005,0,(GR332*(1+GR$5/Setup!$C$36)+IF($V333=25,N($F333),0))-CV333-ET333)</f>
        <v>0</v>
      </c>
      <c r="GS333" s="48" t="n">
        <f aca="false">IF((GS332*(1+GS$5/Setup!$C$36)+IF($V333=26,N($F333),0))-CW333-EU333&lt;0.005,0,(GS332*(1+GS$5/Setup!$C$36)+IF($V333=26,N($F333),0))-CW333-EU333)</f>
        <v>0</v>
      </c>
      <c r="GT333" s="48" t="n">
        <f aca="false">IF((GT332*(1+GT$5/Setup!$C$36)+IF($V333=27,N($F333),0))-CX333-EV333&lt;0.005,0,(GT332*(1+GT$5/Setup!$C$36)+IF($V333=27,N($F333),0))-CX333-EV333)</f>
        <v>0</v>
      </c>
      <c r="GU333" s="48" t="n">
        <f aca="false">IF((GU332*(1+GU$5/Setup!$C$36)+IF($V333=28,N($F333),0))-CY333-EW333&lt;0.005,0,(GU332*(1+GU$5/Setup!$C$36)+IF($V333=28,N($F333),0))-CY333-EW333)</f>
        <v>0</v>
      </c>
      <c r="GV333" s="48" t="n">
        <f aca="false">IF((GV332*(1+GV$5/Setup!$C$36)+IF($V333=29,N($F333),0))-CZ333-EX333&lt;0.005,0,(GV332*(1+GV$5/Setup!$C$36)+IF($V333=29,N($F333),0))-CZ333-EX333)</f>
        <v>0</v>
      </c>
      <c r="GW333" s="48" t="n">
        <f aca="false">IF((GW332*(1+GW$5/Setup!$C$36)+IF($V333=30,N($F333),0))-DA333-EY333&lt;0.005,0,(GW332*(1+GW$5/Setup!$C$36)+IF($V333=30,N($F333),0))-DA333-EY333)</f>
        <v>0</v>
      </c>
      <c r="GX333" s="48" t="n">
        <f aca="false">IF((GX332*(1+GX$5/Setup!$C$36)+IF($V333=31,N($F333),0))-DB333-EZ333&lt;0.005,0,(GX332*(1+GX$5/Setup!$C$36)+IF($V333=31,N($F333),0))-DB333-EZ333)</f>
        <v>0</v>
      </c>
      <c r="GY333" s="48" t="n">
        <f aca="false">IF((GY332*(1+GY$5/Setup!$C$36)+IF($V333=32,N($F333),0))-DC333-FA333&lt;0.005,0,(GY332*(1+GY$5/Setup!$C$36)+IF($V333=32,N($F333),0))-DC333-FA333)</f>
        <v>0</v>
      </c>
      <c r="GZ333" s="48" t="n">
        <f aca="false">IF((GZ332*(1+GZ$5/Setup!$C$36)+IF($V333=33,N($F333),0))-DD333-FB333&lt;0.005,0,(GZ332*(1+GZ$5/Setup!$C$36)+IF($V333=33,N($F333),0))-DD333-FB333)</f>
        <v>0</v>
      </c>
      <c r="HA333" s="48" t="n">
        <f aca="false">IF((HA332*(1+HA$5/Setup!$C$36)+IF($V333=34,N($F333),0))-DE333-FC333&lt;0.005,0,(HA332*(1+HA$5/Setup!$C$36)+IF($V333=34,N($F333),0))-DE333-FC333)</f>
        <v>0</v>
      </c>
      <c r="HB333" s="48" t="n">
        <f aca="false">IF((HB332*(1+HB$5/Setup!$C$36)+IF($V333=35,N($F333),0))-DF333-FD333&lt;0.005,0,(HB332*(1+HB$5/Setup!$C$36)+IF($V333=35,N($F333),0))-DF333-FD333)</f>
        <v>0</v>
      </c>
      <c r="HC333" s="48" t="n">
        <f aca="false">IF((HC332*(1+HC$5/Setup!$C$36)+IF($V333=36,N($F333),0))-DG333-FE333&lt;0.005,0,(HC332*(1+HC$5/Setup!$C$36)+IF($V333=36,N($F333),0))-DG333-FE333)</f>
        <v>0</v>
      </c>
      <c r="HD333" s="48" t="n">
        <f aca="false">IF((HD332*(1+HD$5/Setup!$C$36)+IF($V333=37,N($F333),0))-DH333-FF333&lt;0.005,0,(HD332*(1+HD$5/Setup!$C$36)+IF($V333=37,N($F333),0))-DH333-FF333)</f>
        <v>0</v>
      </c>
      <c r="HE333" s="48" t="n">
        <f aca="false">IF((HE332*(1+HE$5/Setup!$C$36)+IF($V333=38,N($F333),0))-DI333-FG333&lt;0.005,0,(HE332*(1+HE$5/Setup!$C$36)+IF($V333=38,N($F333),0))-DI333-FG333)</f>
        <v>0</v>
      </c>
      <c r="HF333" s="48" t="n">
        <f aca="false">IF((HF332*(1+HF$5/Setup!$C$36)+IF($V333=39,N($F333),0))-DJ333-FH333&lt;0.005,0,(HF332*(1+HF$5/Setup!$C$36)+IF($V333=39,N($F333),0))-DJ333-FH333)</f>
        <v>0</v>
      </c>
      <c r="HG333" s="48" t="n">
        <f aca="false">IF((HG332*(1+HG$5/Setup!$C$36)+IF($V333=40,N($F333),0))-DK333-FI333&lt;0.005,0,(HG332*(1+HG$5/Setup!$C$36)+IF($V333=40,N($F333),0))-DK333-FI333)</f>
        <v>0</v>
      </c>
      <c r="HH333" s="48" t="n">
        <f aca="false">IF((HH332*(1+HH$5/Setup!$C$36)+IF($V333=41,N($F333),0))-DL333-FJ333&lt;0.005,0,(HH332*(1+HH$5/Setup!$C$36)+IF($V333=41,N($F333),0))-DL333-FJ333)</f>
        <v>0</v>
      </c>
      <c r="HI333" s="48" t="n">
        <f aca="false">IF((HI332*(1+HI$5/Setup!$C$36)+IF($V333=42,N($F333),0))-DM333-FK333&lt;0.005,0,(HI332*(1+HI$5/Setup!$C$36)+IF($V333=42,N($F333),0))-DM333-FK333)</f>
        <v>0</v>
      </c>
      <c r="HJ333" s="48" t="n">
        <f aca="false">IF((HJ332*(1+HJ$5/Setup!$C$36)+IF($V333=43,N($F333),0))-DN333-FL333&lt;0.005,0,(HJ332*(1+HJ$5/Setup!$C$36)+IF($V333=43,N($F333),0))-DN333-FL333)</f>
        <v>0</v>
      </c>
      <c r="HK333" s="48" t="n">
        <f aca="false">IF((HK332*(1+HK$5/Setup!$C$36)+IF($V333=44,N($F333),0))-DO333-FM333&lt;0.005,0,(HK332*(1+HK$5/Setup!$C$36)+IF($V333=44,N($F333),0))-DO333-FM333)</f>
        <v>0</v>
      </c>
      <c r="HL333" s="48" t="n">
        <f aca="false">IF((HL332*(1+HL$5/Setup!$C$36)+IF($V333=45,N($F333),0))-DP333-FN333&lt;0.005,0,(HL332*(1+HL$5/Setup!$C$36)+IF($V333=45,N($F333),0))-DP333-FN333)</f>
        <v>0</v>
      </c>
      <c r="HM333" s="48" t="n">
        <f aca="false">IF((HM332*(1+HM$5/Setup!$C$36)+IF($V333=46,N($F333),0))-DQ333-FO333&lt;0.005,0,(HM332*(1+HM$5/Setup!$C$36)+IF($V333=46,N($F333),0))-DQ333-FO333)</f>
        <v>0</v>
      </c>
      <c r="HN333" s="48" t="n">
        <f aca="false">IF((HN332*(1+HN$5/Setup!$C$36)+IF($V333=47,N($F333),0))-DR333-FP333&lt;0.005,0,(HN332*(1+HN$5/Setup!$C$36)+IF($V333=47,N($F333),0))-DR333-FP333)</f>
        <v>0</v>
      </c>
      <c r="HO333" s="48" t="n">
        <f aca="false">IF((HO332*(1+HO$5/Setup!$C$36)+IF($V333=48,N($F333),0))-DS333-FQ333&lt;0.005,0,(HO332*(1+HO$5/Setup!$C$36)+IF($V333=48,N($F333),0))-DS333-FQ333)</f>
        <v>0</v>
      </c>
      <c r="HP333" s="48" t="n">
        <f aca="false">IF((HP332*(1+HP$5/Setup!$C$36)+IF($V333=49,N($F333),0))-DT333-FR333&lt;0.005,0,(HP332*(1+HP$5/Setup!$C$36)+IF($V333=49,N($F333),0))-DT333-FR333)</f>
        <v>0</v>
      </c>
      <c r="HQ333" s="48" t="n">
        <f aca="false">IF((HQ332*(1+HQ$5/Setup!$C$36)+IF($V333=50,N($F333),0))-DU333-FS333&lt;0.005,0,(HQ332*(1+HQ$5/Setup!$C$36)+IF($V333=50,N($F333),0))-DU333-FS333)</f>
        <v>0</v>
      </c>
    </row>
    <row r="334" customFormat="false" ht="15" hidden="false" customHeight="false" outlineLevel="0" collapsed="false">
      <c r="A334" s="44" t="n">
        <v>326</v>
      </c>
      <c r="B334" s="45" t="n">
        <f aca="false">IF(Setup!$C$7="Every month",EDATE(Setup!$C$8,($A334-1)),IF(Setup!$C$7="Twice a month",DATE(YEAR(Setup!$C$8),MONTH(Setup!$C$8)+INT((($A334-1)+Setup!$C$41)/2),MIN(IF(MOD(($A334-1)+Setup!$C$41,2)=0,Setup!$C$39,Setup!$C$40),DAY(EOMONTH(DATE(YEAR(Setup!$C$8),MONTH(Setup!$C$8)+INT((($A334-1)+Setup!$C$41)/2),1),0)))),Setup!$C$8+($A334-1)*IF(Setup!$C$7="Every week",7,14)))</f>
        <v>50875</v>
      </c>
      <c r="C334" s="45" t="n">
        <f aca="false">IF(Setup!$C$7="Every month",EDATE(Setup!$C$8,$A334),IF(Setup!$C$7="Twice a month",DATE(YEAR(Setup!$C$8),MONTH(Setup!$C$8)+INT(($A334+Setup!$C$41)/2),MIN(IF(MOD($A334+Setup!$C$41,2)=0,Setup!$C$39,Setup!$C$40),DAY(EOMONTH(DATE(YEAR(Setup!$C$8),MONTH(Setup!$C$8)+INT(($A334+Setup!$C$41)/2),1),0)))),Setup!$C$8+$A334*IF(Setup!$C$7="Every week",7,14)))</f>
        <v>50889</v>
      </c>
      <c r="D334" s="46"/>
      <c r="E334" s="47"/>
      <c r="F334" s="47"/>
      <c r="G334" s="47"/>
      <c r="H334" s="47"/>
      <c r="I334" s="48" t="n">
        <f aca="false">N(Setup!$C$11)+N(E334)</f>
        <v>100</v>
      </c>
      <c r="J334" s="48" t="n">
        <f aca="false">MIN(Setup!$C$37,MAX(I334,0))</f>
        <v>9.23076923076923</v>
      </c>
      <c r="K334" s="48" t="n">
        <f aca="false">MIN(MAX(N(Setup!$C$14)-L333,0),MAX(I334-J334,0))</f>
        <v>0</v>
      </c>
      <c r="L334" s="48" t="n">
        <f aca="false">L333+K334-N(G334)</f>
        <v>500</v>
      </c>
      <c r="M334" s="48" t="n">
        <f aca="false">M333+J334-N(H334)</f>
        <v>3009.23076923076</v>
      </c>
      <c r="N334" s="48" t="n">
        <f aca="false">SUM(BX334:DU334)</f>
        <v>0</v>
      </c>
      <c r="O334" s="48" t="n">
        <f aca="false">SUM(Z334:BW334)-N334</f>
        <v>40</v>
      </c>
      <c r="P334" s="48" t="n">
        <f aca="false">MAX(I334-J334-K334,0)+O334</f>
        <v>130.769230769231</v>
      </c>
      <c r="Q334" s="48" t="n">
        <f aca="false">SUM(DV334:FS334)</f>
        <v>0</v>
      </c>
      <c r="R334" s="49" t="n">
        <f aca="false">N334+J334+K334+Q334</f>
        <v>9.23076923076923</v>
      </c>
      <c r="S334" s="48" t="n">
        <f aca="false">T334-T333-N(F334)+N334+Q334</f>
        <v>0</v>
      </c>
      <c r="T334" s="49" t="n">
        <f aca="false">SUM(FT334:HQ334)</f>
        <v>0</v>
      </c>
      <c r="U334" s="44" t="str">
        <f aca="false">IF(T333&lt;0.005,"",INDEX(Helpers!$C$2:$C$51,IF(_xlfn.MINIFS($DV$6:$FS$6,DV334:FS334,"&gt;0.005")=0,V334,_xlfn.MINIFS($DV$6:$FS$6,DV334:FS334,"&gt;0.005"))))</f>
        <v/>
      </c>
      <c r="V334" s="44" t="n">
        <f aca="false">IF(_xlfn.MINIFS($FT$6:$HQ$6,FT333:HQ333,"&gt;0.005")=0,1,_xlfn.MINIFS($FT$6:$HQ$6,FT333:HQ333,"&gt;0.005"))</f>
        <v>1</v>
      </c>
      <c r="W334" s="44" t="n">
        <f aca="false">IF(AND(D334&lt;&gt;"Paid",T333&gt;0.005),1,0)</f>
        <v>0</v>
      </c>
      <c r="X334" s="48" t="n">
        <f aca="false">SUMPRODUCT(((Helpers!$G$2:$G$51*(1+(Helpers!$D$2:$D$51+0.000000001)/12)^(($B334-Setup!$C$8)/(365.25/12))-Helpers!$E$2:$E$51*((1+(Helpers!$D$2:$D$51+0.000000001)/12)^(($B334-Setup!$C$8)/(365.25/12))-1)/((Helpers!$D$2:$D$51+0.000000001)/12))&gt;0)*(Helpers!$G$2:$G$51*(1+(Helpers!$D$2:$D$51+0.000000001)/12)^(($B334-Setup!$C$8)/(365.25/12))-Helpers!$E$2:$E$51*((1+(Helpers!$D$2:$D$51+0.000000001)/12)^(($B334-Setup!$C$8)/(365.25/12))-1)/((Helpers!$D$2:$D$51+0.000000001)/12)))</f>
        <v>0</v>
      </c>
      <c r="Y334" s="48"/>
      <c r="Z334" s="48" t="n">
        <f aca="false">IF(OR(N(Z$5)=0,Z$6=""),0,Z$5*((DATE(YEAR($B334),MONTH($B334),MIN(Z$6,DAY(EOMONTH($B334,0))))&gt;=$B334)*(DATE(YEAR($B334),MONTH($B334),MIN(Z$6,DAY(EOMONTH($B334,0))))&lt;$C334)+(DATE(YEAR($B334),MONTH($B334)+1,MIN(Z$6,DAY(EOMONTH($B334,1))))&gt;=$B334)*(DATE(YEAR($B334),MONTH($B334)+1,MIN(Z$6,DAY(EOMONTH($B334,1))))&lt;$C334)))</f>
        <v>0</v>
      </c>
      <c r="AA334" s="48" t="n">
        <f aca="false">IF(OR(N(AA$5)=0,AA$6=""),0,AA$5*((DATE(YEAR($B334),MONTH($B334),MIN(AA$6,DAY(EOMONTH($B334,0))))&gt;=$B334)*(DATE(YEAR($B334),MONTH($B334),MIN(AA$6,DAY(EOMONTH($B334,0))))&lt;$C334)+(DATE(YEAR($B334),MONTH($B334)+1,MIN(AA$6,DAY(EOMONTH($B334,1))))&gt;=$B334)*(DATE(YEAR($B334),MONTH($B334)+1,MIN(AA$6,DAY(EOMONTH($B334,1))))&lt;$C334)))</f>
        <v>40</v>
      </c>
      <c r="AB334" s="48" t="n">
        <f aca="false">IF(OR(N(AB$5)=0,AB$6=""),0,AB$5*((DATE(YEAR($B334),MONTH($B334),MIN(AB$6,DAY(EOMONTH($B334,0))))&gt;=$B334)*(DATE(YEAR($B334),MONTH($B334),MIN(AB$6,DAY(EOMONTH($B334,0))))&lt;$C334)+(DATE(YEAR($B334),MONTH($B334)+1,MIN(AB$6,DAY(EOMONTH($B334,1))))&gt;=$B334)*(DATE(YEAR($B334),MONTH($B334)+1,MIN(AB$6,DAY(EOMONTH($B334,1))))&lt;$C334)))</f>
        <v>0</v>
      </c>
      <c r="AC334" s="48" t="n">
        <f aca="false">IF(OR(N(AC$5)=0,AC$6=""),0,AC$5*((DATE(YEAR($B334),MONTH($B334),MIN(AC$6,DAY(EOMONTH($B334,0))))&gt;=$B334)*(DATE(YEAR($B334),MONTH($B334),MIN(AC$6,DAY(EOMONTH($B334,0))))&lt;$C334)+(DATE(YEAR($B334),MONTH($B334)+1,MIN(AC$6,DAY(EOMONTH($B334,1))))&gt;=$B334)*(DATE(YEAR($B334),MONTH($B334)+1,MIN(AC$6,DAY(EOMONTH($B334,1))))&lt;$C334)))</f>
        <v>0</v>
      </c>
      <c r="AD334" s="48" t="n">
        <f aca="false">IF(OR(N(AD$5)=0,AD$6=""),0,AD$5*((DATE(YEAR($B334),MONTH($B334),MIN(AD$6,DAY(EOMONTH($B334,0))))&gt;=$B334)*(DATE(YEAR($B334),MONTH($B334),MIN(AD$6,DAY(EOMONTH($B334,0))))&lt;$C334)+(DATE(YEAR($B334),MONTH($B334)+1,MIN(AD$6,DAY(EOMONTH($B334,1))))&gt;=$B334)*(DATE(YEAR($B334),MONTH($B334)+1,MIN(AD$6,DAY(EOMONTH($B334,1))))&lt;$C334)))</f>
        <v>0</v>
      </c>
      <c r="AE334" s="48" t="n">
        <f aca="false">IF(OR(N(AE$5)=0,AE$6=""),0,AE$5*((DATE(YEAR($B334),MONTH($B334),MIN(AE$6,DAY(EOMONTH($B334,0))))&gt;=$B334)*(DATE(YEAR($B334),MONTH($B334),MIN(AE$6,DAY(EOMONTH($B334,0))))&lt;$C334)+(DATE(YEAR($B334),MONTH($B334)+1,MIN(AE$6,DAY(EOMONTH($B334,1))))&gt;=$B334)*(DATE(YEAR($B334),MONTH($B334)+1,MIN(AE$6,DAY(EOMONTH($B334,1))))&lt;$C334)))</f>
        <v>0</v>
      </c>
      <c r="AF334" s="48" t="n">
        <f aca="false">IF(OR(N(AF$5)=0,AF$6=""),0,AF$5*((DATE(YEAR($B334),MONTH($B334),MIN(AF$6,DAY(EOMONTH($B334,0))))&gt;=$B334)*(DATE(YEAR($B334),MONTH($B334),MIN(AF$6,DAY(EOMONTH($B334,0))))&lt;$C334)+(DATE(YEAR($B334),MONTH($B334)+1,MIN(AF$6,DAY(EOMONTH($B334,1))))&gt;=$B334)*(DATE(YEAR($B334),MONTH($B334)+1,MIN(AF$6,DAY(EOMONTH($B334,1))))&lt;$C334)))</f>
        <v>0</v>
      </c>
      <c r="AG334" s="48" t="n">
        <f aca="false">IF(OR(N(AG$5)=0,AG$6=""),0,AG$5*((DATE(YEAR($B334),MONTH($B334),MIN(AG$6,DAY(EOMONTH($B334,0))))&gt;=$B334)*(DATE(YEAR($B334),MONTH($B334),MIN(AG$6,DAY(EOMONTH($B334,0))))&lt;$C334)+(DATE(YEAR($B334),MONTH($B334)+1,MIN(AG$6,DAY(EOMONTH($B334,1))))&gt;=$B334)*(DATE(YEAR($B334),MONTH($B334)+1,MIN(AG$6,DAY(EOMONTH($B334,1))))&lt;$C334)))</f>
        <v>0</v>
      </c>
      <c r="AH334" s="48" t="n">
        <f aca="false">IF(OR(N(AH$5)=0,AH$6=""),0,AH$5*((DATE(YEAR($B334),MONTH($B334),MIN(AH$6,DAY(EOMONTH($B334,0))))&gt;=$B334)*(DATE(YEAR($B334),MONTH($B334),MIN(AH$6,DAY(EOMONTH($B334,0))))&lt;$C334)+(DATE(YEAR($B334),MONTH($B334)+1,MIN(AH$6,DAY(EOMONTH($B334,1))))&gt;=$B334)*(DATE(YEAR($B334),MONTH($B334)+1,MIN(AH$6,DAY(EOMONTH($B334,1))))&lt;$C334)))</f>
        <v>0</v>
      </c>
      <c r="AI334" s="48" t="n">
        <f aca="false">IF(OR(N(AI$5)=0,AI$6=""),0,AI$5*((DATE(YEAR($B334),MONTH($B334),MIN(AI$6,DAY(EOMONTH($B334,0))))&gt;=$B334)*(DATE(YEAR($B334),MONTH($B334),MIN(AI$6,DAY(EOMONTH($B334,0))))&lt;$C334)+(DATE(YEAR($B334),MONTH($B334)+1,MIN(AI$6,DAY(EOMONTH($B334,1))))&gt;=$B334)*(DATE(YEAR($B334),MONTH($B334)+1,MIN(AI$6,DAY(EOMONTH($B334,1))))&lt;$C334)))</f>
        <v>0</v>
      </c>
      <c r="AJ334" s="48" t="n">
        <f aca="false">IF(OR(N(AJ$5)=0,AJ$6=""),0,AJ$5*((DATE(YEAR($B334),MONTH($B334),MIN(AJ$6,DAY(EOMONTH($B334,0))))&gt;=$B334)*(DATE(YEAR($B334),MONTH($B334),MIN(AJ$6,DAY(EOMONTH($B334,0))))&lt;$C334)+(DATE(YEAR($B334),MONTH($B334)+1,MIN(AJ$6,DAY(EOMONTH($B334,1))))&gt;=$B334)*(DATE(YEAR($B334),MONTH($B334)+1,MIN(AJ$6,DAY(EOMONTH($B334,1))))&lt;$C334)))</f>
        <v>0</v>
      </c>
      <c r="AK334" s="48" t="n">
        <f aca="false">IF(OR(N(AK$5)=0,AK$6=""),0,AK$5*((DATE(YEAR($B334),MONTH($B334),MIN(AK$6,DAY(EOMONTH($B334,0))))&gt;=$B334)*(DATE(YEAR($B334),MONTH($B334),MIN(AK$6,DAY(EOMONTH($B334,0))))&lt;$C334)+(DATE(YEAR($B334),MONTH($B334)+1,MIN(AK$6,DAY(EOMONTH($B334,1))))&gt;=$B334)*(DATE(YEAR($B334),MONTH($B334)+1,MIN(AK$6,DAY(EOMONTH($B334,1))))&lt;$C334)))</f>
        <v>0</v>
      </c>
      <c r="AL334" s="48" t="n">
        <f aca="false">IF(OR(N(AL$5)=0,AL$6=""),0,AL$5*((DATE(YEAR($B334),MONTH($B334),MIN(AL$6,DAY(EOMONTH($B334,0))))&gt;=$B334)*(DATE(YEAR($B334),MONTH($B334),MIN(AL$6,DAY(EOMONTH($B334,0))))&lt;$C334)+(DATE(YEAR($B334),MONTH($B334)+1,MIN(AL$6,DAY(EOMONTH($B334,1))))&gt;=$B334)*(DATE(YEAR($B334),MONTH($B334)+1,MIN(AL$6,DAY(EOMONTH($B334,1))))&lt;$C334)))</f>
        <v>0</v>
      </c>
      <c r="AM334" s="48" t="n">
        <f aca="false">IF(OR(N(AM$5)=0,AM$6=""),0,AM$5*((DATE(YEAR($B334),MONTH($B334),MIN(AM$6,DAY(EOMONTH($B334,0))))&gt;=$B334)*(DATE(YEAR($B334),MONTH($B334),MIN(AM$6,DAY(EOMONTH($B334,0))))&lt;$C334)+(DATE(YEAR($B334),MONTH($B334)+1,MIN(AM$6,DAY(EOMONTH($B334,1))))&gt;=$B334)*(DATE(YEAR($B334),MONTH($B334)+1,MIN(AM$6,DAY(EOMONTH($B334,1))))&lt;$C334)))</f>
        <v>0</v>
      </c>
      <c r="AN334" s="48" t="n">
        <f aca="false">IF(OR(N(AN$5)=0,AN$6=""),0,AN$5*((DATE(YEAR($B334),MONTH($B334),MIN(AN$6,DAY(EOMONTH($B334,0))))&gt;=$B334)*(DATE(YEAR($B334),MONTH($B334),MIN(AN$6,DAY(EOMONTH($B334,0))))&lt;$C334)+(DATE(YEAR($B334),MONTH($B334)+1,MIN(AN$6,DAY(EOMONTH($B334,1))))&gt;=$B334)*(DATE(YEAR($B334),MONTH($B334)+1,MIN(AN$6,DAY(EOMONTH($B334,1))))&lt;$C334)))</f>
        <v>0</v>
      </c>
      <c r="AO334" s="48" t="n">
        <f aca="false">IF(OR(N(AO$5)=0,AO$6=""),0,AO$5*((DATE(YEAR($B334),MONTH($B334),MIN(AO$6,DAY(EOMONTH($B334,0))))&gt;=$B334)*(DATE(YEAR($B334),MONTH($B334),MIN(AO$6,DAY(EOMONTH($B334,0))))&lt;$C334)+(DATE(YEAR($B334),MONTH($B334)+1,MIN(AO$6,DAY(EOMONTH($B334,1))))&gt;=$B334)*(DATE(YEAR($B334),MONTH($B334)+1,MIN(AO$6,DAY(EOMONTH($B334,1))))&lt;$C334)))</f>
        <v>0</v>
      </c>
      <c r="AP334" s="48" t="n">
        <f aca="false">IF(OR(N(AP$5)=0,AP$6=""),0,AP$5*((DATE(YEAR($B334),MONTH($B334),MIN(AP$6,DAY(EOMONTH($B334,0))))&gt;=$B334)*(DATE(YEAR($B334),MONTH($B334),MIN(AP$6,DAY(EOMONTH($B334,0))))&lt;$C334)+(DATE(YEAR($B334),MONTH($B334)+1,MIN(AP$6,DAY(EOMONTH($B334,1))))&gt;=$B334)*(DATE(YEAR($B334),MONTH($B334)+1,MIN(AP$6,DAY(EOMONTH($B334,1))))&lt;$C334)))</f>
        <v>0</v>
      </c>
      <c r="AQ334" s="48" t="n">
        <f aca="false">IF(OR(N(AQ$5)=0,AQ$6=""),0,AQ$5*((DATE(YEAR($B334),MONTH($B334),MIN(AQ$6,DAY(EOMONTH($B334,0))))&gt;=$B334)*(DATE(YEAR($B334),MONTH($B334),MIN(AQ$6,DAY(EOMONTH($B334,0))))&lt;$C334)+(DATE(YEAR($B334),MONTH($B334)+1,MIN(AQ$6,DAY(EOMONTH($B334,1))))&gt;=$B334)*(DATE(YEAR($B334),MONTH($B334)+1,MIN(AQ$6,DAY(EOMONTH($B334,1))))&lt;$C334)))</f>
        <v>0</v>
      </c>
      <c r="AR334" s="48" t="n">
        <f aca="false">IF(OR(N(AR$5)=0,AR$6=""),0,AR$5*((DATE(YEAR($B334),MONTH($B334),MIN(AR$6,DAY(EOMONTH($B334,0))))&gt;=$B334)*(DATE(YEAR($B334),MONTH($B334),MIN(AR$6,DAY(EOMONTH($B334,0))))&lt;$C334)+(DATE(YEAR($B334),MONTH($B334)+1,MIN(AR$6,DAY(EOMONTH($B334,1))))&gt;=$B334)*(DATE(YEAR($B334),MONTH($B334)+1,MIN(AR$6,DAY(EOMONTH($B334,1))))&lt;$C334)))</f>
        <v>0</v>
      </c>
      <c r="AS334" s="48" t="n">
        <f aca="false">IF(OR(N(AS$5)=0,AS$6=""),0,AS$5*((DATE(YEAR($B334),MONTH($B334),MIN(AS$6,DAY(EOMONTH($B334,0))))&gt;=$B334)*(DATE(YEAR($B334),MONTH($B334),MIN(AS$6,DAY(EOMONTH($B334,0))))&lt;$C334)+(DATE(YEAR($B334),MONTH($B334)+1,MIN(AS$6,DAY(EOMONTH($B334,1))))&gt;=$B334)*(DATE(YEAR($B334),MONTH($B334)+1,MIN(AS$6,DAY(EOMONTH($B334,1))))&lt;$C334)))</f>
        <v>0</v>
      </c>
      <c r="AT334" s="48" t="n">
        <f aca="false">IF(OR(N(AT$5)=0,AT$6=""),0,AT$5*((DATE(YEAR($B334),MONTH($B334),MIN(AT$6,DAY(EOMONTH($B334,0))))&gt;=$B334)*(DATE(YEAR($B334),MONTH($B334),MIN(AT$6,DAY(EOMONTH($B334,0))))&lt;$C334)+(DATE(YEAR($B334),MONTH($B334)+1,MIN(AT$6,DAY(EOMONTH($B334,1))))&gt;=$B334)*(DATE(YEAR($B334),MONTH($B334)+1,MIN(AT$6,DAY(EOMONTH($B334,1))))&lt;$C334)))</f>
        <v>0</v>
      </c>
      <c r="AU334" s="48" t="n">
        <f aca="false">IF(OR(N(AU$5)=0,AU$6=""),0,AU$5*((DATE(YEAR($B334),MONTH($B334),MIN(AU$6,DAY(EOMONTH($B334,0))))&gt;=$B334)*(DATE(YEAR($B334),MONTH($B334),MIN(AU$6,DAY(EOMONTH($B334,0))))&lt;$C334)+(DATE(YEAR($B334),MONTH($B334)+1,MIN(AU$6,DAY(EOMONTH($B334,1))))&gt;=$B334)*(DATE(YEAR($B334),MONTH($B334)+1,MIN(AU$6,DAY(EOMONTH($B334,1))))&lt;$C334)))</f>
        <v>0</v>
      </c>
      <c r="AV334" s="48" t="n">
        <f aca="false">IF(OR(N(AV$5)=0,AV$6=""),0,AV$5*((DATE(YEAR($B334),MONTH($B334),MIN(AV$6,DAY(EOMONTH($B334,0))))&gt;=$B334)*(DATE(YEAR($B334),MONTH($B334),MIN(AV$6,DAY(EOMONTH($B334,0))))&lt;$C334)+(DATE(YEAR($B334),MONTH($B334)+1,MIN(AV$6,DAY(EOMONTH($B334,1))))&gt;=$B334)*(DATE(YEAR($B334),MONTH($B334)+1,MIN(AV$6,DAY(EOMONTH($B334,1))))&lt;$C334)))</f>
        <v>0</v>
      </c>
      <c r="AW334" s="48" t="n">
        <f aca="false">IF(OR(N(AW$5)=0,AW$6=""),0,AW$5*((DATE(YEAR($B334),MONTH($B334),MIN(AW$6,DAY(EOMONTH($B334,0))))&gt;=$B334)*(DATE(YEAR($B334),MONTH($B334),MIN(AW$6,DAY(EOMONTH($B334,0))))&lt;$C334)+(DATE(YEAR($B334),MONTH($B334)+1,MIN(AW$6,DAY(EOMONTH($B334,1))))&gt;=$B334)*(DATE(YEAR($B334),MONTH($B334)+1,MIN(AW$6,DAY(EOMONTH($B334,1))))&lt;$C334)))</f>
        <v>0</v>
      </c>
      <c r="AX334" s="48" t="n">
        <f aca="false">IF(OR(N(AX$5)=0,AX$6=""),0,AX$5*((DATE(YEAR($B334),MONTH($B334),MIN(AX$6,DAY(EOMONTH($B334,0))))&gt;=$B334)*(DATE(YEAR($B334),MONTH($B334),MIN(AX$6,DAY(EOMONTH($B334,0))))&lt;$C334)+(DATE(YEAR($B334),MONTH($B334)+1,MIN(AX$6,DAY(EOMONTH($B334,1))))&gt;=$B334)*(DATE(YEAR($B334),MONTH($B334)+1,MIN(AX$6,DAY(EOMONTH($B334,1))))&lt;$C334)))</f>
        <v>0</v>
      </c>
      <c r="AY334" s="48" t="n">
        <f aca="false">IF(OR(N(AY$5)=0,AY$6=""),0,AY$5*((DATE(YEAR($B334),MONTH($B334),MIN(AY$6,DAY(EOMONTH($B334,0))))&gt;=$B334)*(DATE(YEAR($B334),MONTH($B334),MIN(AY$6,DAY(EOMONTH($B334,0))))&lt;$C334)+(DATE(YEAR($B334),MONTH($B334)+1,MIN(AY$6,DAY(EOMONTH($B334,1))))&gt;=$B334)*(DATE(YEAR($B334),MONTH($B334)+1,MIN(AY$6,DAY(EOMONTH($B334,1))))&lt;$C334)))</f>
        <v>0</v>
      </c>
      <c r="AZ334" s="48" t="n">
        <f aca="false">IF(OR(N(AZ$5)=0,AZ$6=""),0,AZ$5*((DATE(YEAR($B334),MONTH($B334),MIN(AZ$6,DAY(EOMONTH($B334,0))))&gt;=$B334)*(DATE(YEAR($B334),MONTH($B334),MIN(AZ$6,DAY(EOMONTH($B334,0))))&lt;$C334)+(DATE(YEAR($B334),MONTH($B334)+1,MIN(AZ$6,DAY(EOMONTH($B334,1))))&gt;=$B334)*(DATE(YEAR($B334),MONTH($B334)+1,MIN(AZ$6,DAY(EOMONTH($B334,1))))&lt;$C334)))</f>
        <v>0</v>
      </c>
      <c r="BA334" s="48" t="n">
        <f aca="false">IF(OR(N(BA$5)=0,BA$6=""),0,BA$5*((DATE(YEAR($B334),MONTH($B334),MIN(BA$6,DAY(EOMONTH($B334,0))))&gt;=$B334)*(DATE(YEAR($B334),MONTH($B334),MIN(BA$6,DAY(EOMONTH($B334,0))))&lt;$C334)+(DATE(YEAR($B334),MONTH($B334)+1,MIN(BA$6,DAY(EOMONTH($B334,1))))&gt;=$B334)*(DATE(YEAR($B334),MONTH($B334)+1,MIN(BA$6,DAY(EOMONTH($B334,1))))&lt;$C334)))</f>
        <v>0</v>
      </c>
      <c r="BB334" s="48" t="n">
        <f aca="false">IF(OR(N(BB$5)=0,BB$6=""),0,BB$5*((DATE(YEAR($B334),MONTH($B334),MIN(BB$6,DAY(EOMONTH($B334,0))))&gt;=$B334)*(DATE(YEAR($B334),MONTH($B334),MIN(BB$6,DAY(EOMONTH($B334,0))))&lt;$C334)+(DATE(YEAR($B334),MONTH($B334)+1,MIN(BB$6,DAY(EOMONTH($B334,1))))&gt;=$B334)*(DATE(YEAR($B334),MONTH($B334)+1,MIN(BB$6,DAY(EOMONTH($B334,1))))&lt;$C334)))</f>
        <v>0</v>
      </c>
      <c r="BC334" s="48" t="n">
        <f aca="false">IF(OR(N(BC$5)=0,BC$6=""),0,BC$5*((DATE(YEAR($B334),MONTH($B334),MIN(BC$6,DAY(EOMONTH($B334,0))))&gt;=$B334)*(DATE(YEAR($B334),MONTH($B334),MIN(BC$6,DAY(EOMONTH($B334,0))))&lt;$C334)+(DATE(YEAR($B334),MONTH($B334)+1,MIN(BC$6,DAY(EOMONTH($B334,1))))&gt;=$B334)*(DATE(YEAR($B334),MONTH($B334)+1,MIN(BC$6,DAY(EOMONTH($B334,1))))&lt;$C334)))</f>
        <v>0</v>
      </c>
      <c r="BD334" s="48" t="n">
        <f aca="false">IF(OR(N(BD$5)=0,BD$6=""),0,BD$5*((DATE(YEAR($B334),MONTH($B334),MIN(BD$6,DAY(EOMONTH($B334,0))))&gt;=$B334)*(DATE(YEAR($B334),MONTH($B334),MIN(BD$6,DAY(EOMONTH($B334,0))))&lt;$C334)+(DATE(YEAR($B334),MONTH($B334)+1,MIN(BD$6,DAY(EOMONTH($B334,1))))&gt;=$B334)*(DATE(YEAR($B334),MONTH($B334)+1,MIN(BD$6,DAY(EOMONTH($B334,1))))&lt;$C334)))</f>
        <v>0</v>
      </c>
      <c r="BE334" s="48" t="n">
        <f aca="false">IF(OR(N(BE$5)=0,BE$6=""),0,BE$5*((DATE(YEAR($B334),MONTH($B334),MIN(BE$6,DAY(EOMONTH($B334,0))))&gt;=$B334)*(DATE(YEAR($B334),MONTH($B334),MIN(BE$6,DAY(EOMONTH($B334,0))))&lt;$C334)+(DATE(YEAR($B334),MONTH($B334)+1,MIN(BE$6,DAY(EOMONTH($B334,1))))&gt;=$B334)*(DATE(YEAR($B334),MONTH($B334)+1,MIN(BE$6,DAY(EOMONTH($B334,1))))&lt;$C334)))</f>
        <v>0</v>
      </c>
      <c r="BF334" s="48" t="n">
        <f aca="false">IF(OR(N(BF$5)=0,BF$6=""),0,BF$5*((DATE(YEAR($B334),MONTH($B334),MIN(BF$6,DAY(EOMONTH($B334,0))))&gt;=$B334)*(DATE(YEAR($B334),MONTH($B334),MIN(BF$6,DAY(EOMONTH($B334,0))))&lt;$C334)+(DATE(YEAR($B334),MONTH($B334)+1,MIN(BF$6,DAY(EOMONTH($B334,1))))&gt;=$B334)*(DATE(YEAR($B334),MONTH($B334)+1,MIN(BF$6,DAY(EOMONTH($B334,1))))&lt;$C334)))</f>
        <v>0</v>
      </c>
      <c r="BG334" s="48" t="n">
        <f aca="false">IF(OR(N(BG$5)=0,BG$6=""),0,BG$5*((DATE(YEAR($B334),MONTH($B334),MIN(BG$6,DAY(EOMONTH($B334,0))))&gt;=$B334)*(DATE(YEAR($B334),MONTH($B334),MIN(BG$6,DAY(EOMONTH($B334,0))))&lt;$C334)+(DATE(YEAR($B334),MONTH($B334)+1,MIN(BG$6,DAY(EOMONTH($B334,1))))&gt;=$B334)*(DATE(YEAR($B334),MONTH($B334)+1,MIN(BG$6,DAY(EOMONTH($B334,1))))&lt;$C334)))</f>
        <v>0</v>
      </c>
      <c r="BH334" s="48" t="n">
        <f aca="false">IF(OR(N(BH$5)=0,BH$6=""),0,BH$5*((DATE(YEAR($B334),MONTH($B334),MIN(BH$6,DAY(EOMONTH($B334,0))))&gt;=$B334)*(DATE(YEAR($B334),MONTH($B334),MIN(BH$6,DAY(EOMONTH($B334,0))))&lt;$C334)+(DATE(YEAR($B334),MONTH($B334)+1,MIN(BH$6,DAY(EOMONTH($B334,1))))&gt;=$B334)*(DATE(YEAR($B334),MONTH($B334)+1,MIN(BH$6,DAY(EOMONTH($B334,1))))&lt;$C334)))</f>
        <v>0</v>
      </c>
      <c r="BI334" s="48" t="n">
        <f aca="false">IF(OR(N(BI$5)=0,BI$6=""),0,BI$5*((DATE(YEAR($B334),MONTH($B334),MIN(BI$6,DAY(EOMONTH($B334,0))))&gt;=$B334)*(DATE(YEAR($B334),MONTH($B334),MIN(BI$6,DAY(EOMONTH($B334,0))))&lt;$C334)+(DATE(YEAR($B334),MONTH($B334)+1,MIN(BI$6,DAY(EOMONTH($B334,1))))&gt;=$B334)*(DATE(YEAR($B334),MONTH($B334)+1,MIN(BI$6,DAY(EOMONTH($B334,1))))&lt;$C334)))</f>
        <v>0</v>
      </c>
      <c r="BJ334" s="48" t="n">
        <f aca="false">IF(OR(N(BJ$5)=0,BJ$6=""),0,BJ$5*((DATE(YEAR($B334),MONTH($B334),MIN(BJ$6,DAY(EOMONTH($B334,0))))&gt;=$B334)*(DATE(YEAR($B334),MONTH($B334),MIN(BJ$6,DAY(EOMONTH($B334,0))))&lt;$C334)+(DATE(YEAR($B334),MONTH($B334)+1,MIN(BJ$6,DAY(EOMONTH($B334,1))))&gt;=$B334)*(DATE(YEAR($B334),MONTH($B334)+1,MIN(BJ$6,DAY(EOMONTH($B334,1))))&lt;$C334)))</f>
        <v>0</v>
      </c>
      <c r="BK334" s="48" t="n">
        <f aca="false">IF(OR(N(BK$5)=0,BK$6=""),0,BK$5*((DATE(YEAR($B334),MONTH($B334),MIN(BK$6,DAY(EOMONTH($B334,0))))&gt;=$B334)*(DATE(YEAR($B334),MONTH($B334),MIN(BK$6,DAY(EOMONTH($B334,0))))&lt;$C334)+(DATE(YEAR($B334),MONTH($B334)+1,MIN(BK$6,DAY(EOMONTH($B334,1))))&gt;=$B334)*(DATE(YEAR($B334),MONTH($B334)+1,MIN(BK$6,DAY(EOMONTH($B334,1))))&lt;$C334)))</f>
        <v>0</v>
      </c>
      <c r="BL334" s="48" t="n">
        <f aca="false">IF(OR(N(BL$5)=0,BL$6=""),0,BL$5*((DATE(YEAR($B334),MONTH($B334),MIN(BL$6,DAY(EOMONTH($B334,0))))&gt;=$B334)*(DATE(YEAR($B334),MONTH($B334),MIN(BL$6,DAY(EOMONTH($B334,0))))&lt;$C334)+(DATE(YEAR($B334),MONTH($B334)+1,MIN(BL$6,DAY(EOMONTH($B334,1))))&gt;=$B334)*(DATE(YEAR($B334),MONTH($B334)+1,MIN(BL$6,DAY(EOMONTH($B334,1))))&lt;$C334)))</f>
        <v>0</v>
      </c>
      <c r="BM334" s="48" t="n">
        <f aca="false">IF(OR(N(BM$5)=0,BM$6=""),0,BM$5*((DATE(YEAR($B334),MONTH($B334),MIN(BM$6,DAY(EOMONTH($B334,0))))&gt;=$B334)*(DATE(YEAR($B334),MONTH($B334),MIN(BM$6,DAY(EOMONTH($B334,0))))&lt;$C334)+(DATE(YEAR($B334),MONTH($B334)+1,MIN(BM$6,DAY(EOMONTH($B334,1))))&gt;=$B334)*(DATE(YEAR($B334),MONTH($B334)+1,MIN(BM$6,DAY(EOMONTH($B334,1))))&lt;$C334)))</f>
        <v>0</v>
      </c>
      <c r="BN334" s="48" t="n">
        <f aca="false">IF(OR(N(BN$5)=0,BN$6=""),0,BN$5*((DATE(YEAR($B334),MONTH($B334),MIN(BN$6,DAY(EOMONTH($B334,0))))&gt;=$B334)*(DATE(YEAR($B334),MONTH($B334),MIN(BN$6,DAY(EOMONTH($B334,0))))&lt;$C334)+(DATE(YEAR($B334),MONTH($B334)+1,MIN(BN$6,DAY(EOMONTH($B334,1))))&gt;=$B334)*(DATE(YEAR($B334),MONTH($B334)+1,MIN(BN$6,DAY(EOMONTH($B334,1))))&lt;$C334)))</f>
        <v>0</v>
      </c>
      <c r="BO334" s="48" t="n">
        <f aca="false">IF(OR(N(BO$5)=0,BO$6=""),0,BO$5*((DATE(YEAR($B334),MONTH($B334),MIN(BO$6,DAY(EOMONTH($B334,0))))&gt;=$B334)*(DATE(YEAR($B334),MONTH($B334),MIN(BO$6,DAY(EOMONTH($B334,0))))&lt;$C334)+(DATE(YEAR($B334),MONTH($B334)+1,MIN(BO$6,DAY(EOMONTH($B334,1))))&gt;=$B334)*(DATE(YEAR($B334),MONTH($B334)+1,MIN(BO$6,DAY(EOMONTH($B334,1))))&lt;$C334)))</f>
        <v>0</v>
      </c>
      <c r="BP334" s="48" t="n">
        <f aca="false">IF(OR(N(BP$5)=0,BP$6=""),0,BP$5*((DATE(YEAR($B334),MONTH($B334),MIN(BP$6,DAY(EOMONTH($B334,0))))&gt;=$B334)*(DATE(YEAR($B334),MONTH($B334),MIN(BP$6,DAY(EOMONTH($B334,0))))&lt;$C334)+(DATE(YEAR($B334),MONTH($B334)+1,MIN(BP$6,DAY(EOMONTH($B334,1))))&gt;=$B334)*(DATE(YEAR($B334),MONTH($B334)+1,MIN(BP$6,DAY(EOMONTH($B334,1))))&lt;$C334)))</f>
        <v>0</v>
      </c>
      <c r="BQ334" s="48" t="n">
        <f aca="false">IF(OR(N(BQ$5)=0,BQ$6=""),0,BQ$5*((DATE(YEAR($B334),MONTH($B334),MIN(BQ$6,DAY(EOMONTH($B334,0))))&gt;=$B334)*(DATE(YEAR($B334),MONTH($B334),MIN(BQ$6,DAY(EOMONTH($B334,0))))&lt;$C334)+(DATE(YEAR($B334),MONTH($B334)+1,MIN(BQ$6,DAY(EOMONTH($B334,1))))&gt;=$B334)*(DATE(YEAR($B334),MONTH($B334)+1,MIN(BQ$6,DAY(EOMONTH($B334,1))))&lt;$C334)))</f>
        <v>0</v>
      </c>
      <c r="BR334" s="48" t="n">
        <f aca="false">IF(OR(N(BR$5)=0,BR$6=""),0,BR$5*((DATE(YEAR($B334),MONTH($B334),MIN(BR$6,DAY(EOMONTH($B334,0))))&gt;=$B334)*(DATE(YEAR($B334),MONTH($B334),MIN(BR$6,DAY(EOMONTH($B334,0))))&lt;$C334)+(DATE(YEAR($B334),MONTH($B334)+1,MIN(BR$6,DAY(EOMONTH($B334,1))))&gt;=$B334)*(DATE(YEAR($B334),MONTH($B334)+1,MIN(BR$6,DAY(EOMONTH($B334,1))))&lt;$C334)))</f>
        <v>0</v>
      </c>
      <c r="BS334" s="48" t="n">
        <f aca="false">IF(OR(N(BS$5)=0,BS$6=""),0,BS$5*((DATE(YEAR($B334),MONTH($B334),MIN(BS$6,DAY(EOMONTH($B334,0))))&gt;=$B334)*(DATE(YEAR($B334),MONTH($B334),MIN(BS$6,DAY(EOMONTH($B334,0))))&lt;$C334)+(DATE(YEAR($B334),MONTH($B334)+1,MIN(BS$6,DAY(EOMONTH($B334,1))))&gt;=$B334)*(DATE(YEAR($B334),MONTH($B334)+1,MIN(BS$6,DAY(EOMONTH($B334,1))))&lt;$C334)))</f>
        <v>0</v>
      </c>
      <c r="BT334" s="48" t="n">
        <f aca="false">IF(OR(N(BT$5)=0,BT$6=""),0,BT$5*((DATE(YEAR($B334),MONTH($B334),MIN(BT$6,DAY(EOMONTH($B334,0))))&gt;=$B334)*(DATE(YEAR($B334),MONTH($B334),MIN(BT$6,DAY(EOMONTH($B334,0))))&lt;$C334)+(DATE(YEAR($B334),MONTH($B334)+1,MIN(BT$6,DAY(EOMONTH($B334,1))))&gt;=$B334)*(DATE(YEAR($B334),MONTH($B334)+1,MIN(BT$6,DAY(EOMONTH($B334,1))))&lt;$C334)))</f>
        <v>0</v>
      </c>
      <c r="BU334" s="48" t="n">
        <f aca="false">IF(OR(N(BU$5)=0,BU$6=""),0,BU$5*((DATE(YEAR($B334),MONTH($B334),MIN(BU$6,DAY(EOMONTH($B334,0))))&gt;=$B334)*(DATE(YEAR($B334),MONTH($B334),MIN(BU$6,DAY(EOMONTH($B334,0))))&lt;$C334)+(DATE(YEAR($B334),MONTH($B334)+1,MIN(BU$6,DAY(EOMONTH($B334,1))))&gt;=$B334)*(DATE(YEAR($B334),MONTH($B334)+1,MIN(BU$6,DAY(EOMONTH($B334,1))))&lt;$C334)))</f>
        <v>0</v>
      </c>
      <c r="BV334" s="48" t="n">
        <f aca="false">IF(OR(N(BV$5)=0,BV$6=""),0,BV$5*((DATE(YEAR($B334),MONTH($B334),MIN(BV$6,DAY(EOMONTH($B334,0))))&gt;=$B334)*(DATE(YEAR($B334),MONTH($B334),MIN(BV$6,DAY(EOMONTH($B334,0))))&lt;$C334)+(DATE(YEAR($B334),MONTH($B334)+1,MIN(BV$6,DAY(EOMONTH($B334,1))))&gt;=$B334)*(DATE(YEAR($B334),MONTH($B334)+1,MIN(BV$6,DAY(EOMONTH($B334,1))))&lt;$C334)))</f>
        <v>0</v>
      </c>
      <c r="BW334" s="48" t="n">
        <f aca="false">IF(OR(N(BW$5)=0,BW$6=""),0,BW$5*((DATE(YEAR($B334),MONTH($B334),MIN(BW$6,DAY(EOMONTH($B334,0))))&gt;=$B334)*(DATE(YEAR($B334),MONTH($B334),MIN(BW$6,DAY(EOMONTH($B334,0))))&lt;$C334)+(DATE(YEAR($B334),MONTH($B334)+1,MIN(BW$6,DAY(EOMONTH($B334,1))))&gt;=$B334)*(DATE(YEAR($B334),MONTH($B334)+1,MIN(BW$6,DAY(EOMONTH($B334,1))))&lt;$C334)))</f>
        <v>0</v>
      </c>
      <c r="BX334" s="48" t="n">
        <f aca="false">MIN(Z334,(FT333*(1+FT$5/Setup!$C$36)+IF($V334=1,N($F334),0)))</f>
        <v>0</v>
      </c>
      <c r="BY334" s="48" t="n">
        <f aca="false">MIN(AA334,(FU333*(1+FU$5/Setup!$C$36)+IF($V334=2,N($F334),0)))</f>
        <v>0</v>
      </c>
      <c r="BZ334" s="48" t="n">
        <f aca="false">MIN(AB334,(FV333*(1+FV$5/Setup!$C$36)+IF($V334=3,N($F334),0)))</f>
        <v>0</v>
      </c>
      <c r="CA334" s="48" t="n">
        <f aca="false">MIN(AC334,(FW333*(1+FW$5/Setup!$C$36)+IF($V334=4,N($F334),0)))</f>
        <v>0</v>
      </c>
      <c r="CB334" s="48" t="n">
        <f aca="false">MIN(AD334,(FX333*(1+FX$5/Setup!$C$36)+IF($V334=5,N($F334),0)))</f>
        <v>0</v>
      </c>
      <c r="CC334" s="48" t="n">
        <f aca="false">MIN(AE334,(FY333*(1+FY$5/Setup!$C$36)+IF($V334=6,N($F334),0)))</f>
        <v>0</v>
      </c>
      <c r="CD334" s="48" t="n">
        <f aca="false">MIN(AF334,(FZ333*(1+FZ$5/Setup!$C$36)+IF($V334=7,N($F334),0)))</f>
        <v>0</v>
      </c>
      <c r="CE334" s="48" t="n">
        <f aca="false">MIN(AG334,(GA333*(1+GA$5/Setup!$C$36)+IF($V334=8,N($F334),0)))</f>
        <v>0</v>
      </c>
      <c r="CF334" s="48" t="n">
        <f aca="false">MIN(AH334,(GB333*(1+GB$5/Setup!$C$36)+IF($V334=9,N($F334),0)))</f>
        <v>0</v>
      </c>
      <c r="CG334" s="48" t="n">
        <f aca="false">MIN(AI334,(GC333*(1+GC$5/Setup!$C$36)+IF($V334=10,N($F334),0)))</f>
        <v>0</v>
      </c>
      <c r="CH334" s="48" t="n">
        <f aca="false">MIN(AJ334,(GD333*(1+GD$5/Setup!$C$36)+IF($V334=11,N($F334),0)))</f>
        <v>0</v>
      </c>
      <c r="CI334" s="48" t="n">
        <f aca="false">MIN(AK334,(GE333*(1+GE$5/Setup!$C$36)+IF($V334=12,N($F334),0)))</f>
        <v>0</v>
      </c>
      <c r="CJ334" s="48" t="n">
        <f aca="false">MIN(AL334,(GF333*(1+GF$5/Setup!$C$36)+IF($V334=13,N($F334),0)))</f>
        <v>0</v>
      </c>
      <c r="CK334" s="48" t="n">
        <f aca="false">MIN(AM334,(GG333*(1+GG$5/Setup!$C$36)+IF($V334=14,N($F334),0)))</f>
        <v>0</v>
      </c>
      <c r="CL334" s="48" t="n">
        <f aca="false">MIN(AN334,(GH333*(1+GH$5/Setup!$C$36)+IF($V334=15,N($F334),0)))</f>
        <v>0</v>
      </c>
      <c r="CM334" s="48" t="n">
        <f aca="false">MIN(AO334,(GI333*(1+GI$5/Setup!$C$36)+IF($V334=16,N($F334),0)))</f>
        <v>0</v>
      </c>
      <c r="CN334" s="48" t="n">
        <f aca="false">MIN(AP334,(GJ333*(1+GJ$5/Setup!$C$36)+IF($V334=17,N($F334),0)))</f>
        <v>0</v>
      </c>
      <c r="CO334" s="48" t="n">
        <f aca="false">MIN(AQ334,(GK333*(1+GK$5/Setup!$C$36)+IF($V334=18,N($F334),0)))</f>
        <v>0</v>
      </c>
      <c r="CP334" s="48" t="n">
        <f aca="false">MIN(AR334,(GL333*(1+GL$5/Setup!$C$36)+IF($V334=19,N($F334),0)))</f>
        <v>0</v>
      </c>
      <c r="CQ334" s="48" t="n">
        <f aca="false">MIN(AS334,(GM333*(1+GM$5/Setup!$C$36)+IF($V334=20,N($F334),0)))</f>
        <v>0</v>
      </c>
      <c r="CR334" s="48" t="n">
        <f aca="false">MIN(AT334,(GN333*(1+GN$5/Setup!$C$36)+IF($V334=21,N($F334),0)))</f>
        <v>0</v>
      </c>
      <c r="CS334" s="48" t="n">
        <f aca="false">MIN(AU334,(GO333*(1+GO$5/Setup!$C$36)+IF($V334=22,N($F334),0)))</f>
        <v>0</v>
      </c>
      <c r="CT334" s="48" t="n">
        <f aca="false">MIN(AV334,(GP333*(1+GP$5/Setup!$C$36)+IF($V334=23,N($F334),0)))</f>
        <v>0</v>
      </c>
      <c r="CU334" s="48" t="n">
        <f aca="false">MIN(AW334,(GQ333*(1+GQ$5/Setup!$C$36)+IF($V334=24,N($F334),0)))</f>
        <v>0</v>
      </c>
      <c r="CV334" s="48" t="n">
        <f aca="false">MIN(AX334,(GR333*(1+GR$5/Setup!$C$36)+IF($V334=25,N($F334),0)))</f>
        <v>0</v>
      </c>
      <c r="CW334" s="48" t="n">
        <f aca="false">MIN(AY334,(GS333*(1+GS$5/Setup!$C$36)+IF($V334=26,N($F334),0)))</f>
        <v>0</v>
      </c>
      <c r="CX334" s="48" t="n">
        <f aca="false">MIN(AZ334,(GT333*(1+GT$5/Setup!$C$36)+IF($V334=27,N($F334),0)))</f>
        <v>0</v>
      </c>
      <c r="CY334" s="48" t="n">
        <f aca="false">MIN(BA334,(GU333*(1+GU$5/Setup!$C$36)+IF($V334=28,N($F334),0)))</f>
        <v>0</v>
      </c>
      <c r="CZ334" s="48" t="n">
        <f aca="false">MIN(BB334,(GV333*(1+GV$5/Setup!$C$36)+IF($V334=29,N($F334),0)))</f>
        <v>0</v>
      </c>
      <c r="DA334" s="48" t="n">
        <f aca="false">MIN(BC334,(GW333*(1+GW$5/Setup!$C$36)+IF($V334=30,N($F334),0)))</f>
        <v>0</v>
      </c>
      <c r="DB334" s="48" t="n">
        <f aca="false">MIN(BD334,(GX333*(1+GX$5/Setup!$C$36)+IF($V334=31,N($F334),0)))</f>
        <v>0</v>
      </c>
      <c r="DC334" s="48" t="n">
        <f aca="false">MIN(BE334,(GY333*(1+GY$5/Setup!$C$36)+IF($V334=32,N($F334),0)))</f>
        <v>0</v>
      </c>
      <c r="DD334" s="48" t="n">
        <f aca="false">MIN(BF334,(GZ333*(1+GZ$5/Setup!$C$36)+IF($V334=33,N($F334),0)))</f>
        <v>0</v>
      </c>
      <c r="DE334" s="48" t="n">
        <f aca="false">MIN(BG334,(HA333*(1+HA$5/Setup!$C$36)+IF($V334=34,N($F334),0)))</f>
        <v>0</v>
      </c>
      <c r="DF334" s="48" t="n">
        <f aca="false">MIN(BH334,(HB333*(1+HB$5/Setup!$C$36)+IF($V334=35,N($F334),0)))</f>
        <v>0</v>
      </c>
      <c r="DG334" s="48" t="n">
        <f aca="false">MIN(BI334,(HC333*(1+HC$5/Setup!$C$36)+IF($V334=36,N($F334),0)))</f>
        <v>0</v>
      </c>
      <c r="DH334" s="48" t="n">
        <f aca="false">MIN(BJ334,(HD333*(1+HD$5/Setup!$C$36)+IF($V334=37,N($F334),0)))</f>
        <v>0</v>
      </c>
      <c r="DI334" s="48" t="n">
        <f aca="false">MIN(BK334,(HE333*(1+HE$5/Setup!$C$36)+IF($V334=38,N($F334),0)))</f>
        <v>0</v>
      </c>
      <c r="DJ334" s="48" t="n">
        <f aca="false">MIN(BL334,(HF333*(1+HF$5/Setup!$C$36)+IF($V334=39,N($F334),0)))</f>
        <v>0</v>
      </c>
      <c r="DK334" s="48" t="n">
        <f aca="false">MIN(BM334,(HG333*(1+HG$5/Setup!$C$36)+IF($V334=40,N($F334),0)))</f>
        <v>0</v>
      </c>
      <c r="DL334" s="48" t="n">
        <f aca="false">MIN(BN334,(HH333*(1+HH$5/Setup!$C$36)+IF($V334=41,N($F334),0)))</f>
        <v>0</v>
      </c>
      <c r="DM334" s="48" t="n">
        <f aca="false">MIN(BO334,(HI333*(1+HI$5/Setup!$C$36)+IF($V334=42,N($F334),0)))</f>
        <v>0</v>
      </c>
      <c r="DN334" s="48" t="n">
        <f aca="false">MIN(BP334,(HJ333*(1+HJ$5/Setup!$C$36)+IF($V334=43,N($F334),0)))</f>
        <v>0</v>
      </c>
      <c r="DO334" s="48" t="n">
        <f aca="false">MIN(BQ334,(HK333*(1+HK$5/Setup!$C$36)+IF($V334=44,N($F334),0)))</f>
        <v>0</v>
      </c>
      <c r="DP334" s="48" t="n">
        <f aca="false">MIN(BR334,(HL333*(1+HL$5/Setup!$C$36)+IF($V334=45,N($F334),0)))</f>
        <v>0</v>
      </c>
      <c r="DQ334" s="48" t="n">
        <f aca="false">MIN(BS334,(HM333*(1+HM$5/Setup!$C$36)+IF($V334=46,N($F334),0)))</f>
        <v>0</v>
      </c>
      <c r="DR334" s="48" t="n">
        <f aca="false">MIN(BT334,(HN333*(1+HN$5/Setup!$C$36)+IF($V334=47,N($F334),0)))</f>
        <v>0</v>
      </c>
      <c r="DS334" s="48" t="n">
        <f aca="false">MIN(BU334,(HO333*(1+HO$5/Setup!$C$36)+IF($V334=48,N($F334),0)))</f>
        <v>0</v>
      </c>
      <c r="DT334" s="48" t="n">
        <f aca="false">MIN(BV334,(HP333*(1+HP$5/Setup!$C$36)+IF($V334=49,N($F334),0)))</f>
        <v>0</v>
      </c>
      <c r="DU334" s="48" t="n">
        <f aca="false">MIN(BW334,(HQ333*(1+HQ$5/Setup!$C$36)+IF($V334=50,N($F334),0)))</f>
        <v>0</v>
      </c>
      <c r="DV334" s="48" t="n">
        <f aca="false">MIN(MAX((FT333*(1+FT$5/Setup!$C$36)+IF($V334=1,N($F334),0))-BX334,0),MAX($P334-0,0))</f>
        <v>0</v>
      </c>
      <c r="DW334" s="48" t="n">
        <f aca="false">MIN(MAX((FU333*(1+FU$5/Setup!$C$36)+IF($V334=2,N($F334),0))-BY334,0),MAX($P334-SUM(DV334:DV334),0))</f>
        <v>0</v>
      </c>
      <c r="DX334" s="48" t="n">
        <f aca="false">MIN(MAX((FV333*(1+FV$5/Setup!$C$36)+IF($V334=3,N($F334),0))-BZ334,0),MAX($P334-SUM(DV334:DW334),0))</f>
        <v>0</v>
      </c>
      <c r="DY334" s="48" t="n">
        <f aca="false">MIN(MAX((FW333*(1+FW$5/Setup!$C$36)+IF($V334=4,N($F334),0))-CA334,0),MAX($P334-SUM(DV334:DX334),0))</f>
        <v>0</v>
      </c>
      <c r="DZ334" s="48" t="n">
        <f aca="false">MIN(MAX((FX333*(1+FX$5/Setup!$C$36)+IF($V334=5,N($F334),0))-CB334,0),MAX($P334-SUM(DV334:DY334),0))</f>
        <v>0</v>
      </c>
      <c r="EA334" s="48" t="n">
        <f aca="false">MIN(MAX((FY333*(1+FY$5/Setup!$C$36)+IF($V334=6,N($F334),0))-CC334,0),MAX($P334-SUM(DV334:DZ334),0))</f>
        <v>0</v>
      </c>
      <c r="EB334" s="48" t="n">
        <f aca="false">MIN(MAX((FZ333*(1+FZ$5/Setup!$C$36)+IF($V334=7,N($F334),0))-CD334,0),MAX($P334-SUM(DV334:EA334),0))</f>
        <v>0</v>
      </c>
      <c r="EC334" s="48" t="n">
        <f aca="false">MIN(MAX((GA333*(1+GA$5/Setup!$C$36)+IF($V334=8,N($F334),0))-CE334,0),MAX($P334-SUM(DV334:EB334),0))</f>
        <v>0</v>
      </c>
      <c r="ED334" s="48" t="n">
        <f aca="false">MIN(MAX((GB333*(1+GB$5/Setup!$C$36)+IF($V334=9,N($F334),0))-CF334,0),MAX($P334-SUM(DV334:EC334),0))</f>
        <v>0</v>
      </c>
      <c r="EE334" s="48" t="n">
        <f aca="false">MIN(MAX((GC333*(1+GC$5/Setup!$C$36)+IF($V334=10,N($F334),0))-CG334,0),MAX($P334-SUM(DV334:ED334),0))</f>
        <v>0</v>
      </c>
      <c r="EF334" s="48" t="n">
        <f aca="false">MIN(MAX((GD333*(1+GD$5/Setup!$C$36)+IF($V334=11,N($F334),0))-CH334,0),MAX($P334-SUM(DV334:EE334),0))</f>
        <v>0</v>
      </c>
      <c r="EG334" s="48" t="n">
        <f aca="false">MIN(MAX((GE333*(1+GE$5/Setup!$C$36)+IF($V334=12,N($F334),0))-CI334,0),MAX($P334-SUM(DV334:EF334),0))</f>
        <v>0</v>
      </c>
      <c r="EH334" s="48" t="n">
        <f aca="false">MIN(MAX((GF333*(1+GF$5/Setup!$C$36)+IF($V334=13,N($F334),0))-CJ334,0),MAX($P334-SUM(DV334:EG334),0))</f>
        <v>0</v>
      </c>
      <c r="EI334" s="48" t="n">
        <f aca="false">MIN(MAX((GG333*(1+GG$5/Setup!$C$36)+IF($V334=14,N($F334),0))-CK334,0),MAX($P334-SUM(DV334:EH334),0))</f>
        <v>0</v>
      </c>
      <c r="EJ334" s="48" t="n">
        <f aca="false">MIN(MAX((GH333*(1+GH$5/Setup!$C$36)+IF($V334=15,N($F334),0))-CL334,0),MAX($P334-SUM(DV334:EI334),0))</f>
        <v>0</v>
      </c>
      <c r="EK334" s="48" t="n">
        <f aca="false">MIN(MAX((GI333*(1+GI$5/Setup!$C$36)+IF($V334=16,N($F334),0))-CM334,0),MAX($P334-SUM(DV334:EJ334),0))</f>
        <v>0</v>
      </c>
      <c r="EL334" s="48" t="n">
        <f aca="false">MIN(MAX((GJ333*(1+GJ$5/Setup!$C$36)+IF($V334=17,N($F334),0))-CN334,0),MAX($P334-SUM(DV334:EK334),0))</f>
        <v>0</v>
      </c>
      <c r="EM334" s="48" t="n">
        <f aca="false">MIN(MAX((GK333*(1+GK$5/Setup!$C$36)+IF($V334=18,N($F334),0))-CO334,0),MAX($P334-SUM(DV334:EL334),0))</f>
        <v>0</v>
      </c>
      <c r="EN334" s="48" t="n">
        <f aca="false">MIN(MAX((GL333*(1+GL$5/Setup!$C$36)+IF($V334=19,N($F334),0))-CP334,0),MAX($P334-SUM(DV334:EM334),0))</f>
        <v>0</v>
      </c>
      <c r="EO334" s="48" t="n">
        <f aca="false">MIN(MAX((GM333*(1+GM$5/Setup!$C$36)+IF($V334=20,N($F334),0))-CQ334,0),MAX($P334-SUM(DV334:EN334),0))</f>
        <v>0</v>
      </c>
      <c r="EP334" s="48" t="n">
        <f aca="false">MIN(MAX((GN333*(1+GN$5/Setup!$C$36)+IF($V334=21,N($F334),0))-CR334,0),MAX($P334-SUM(DV334:EO334),0))</f>
        <v>0</v>
      </c>
      <c r="EQ334" s="48" t="n">
        <f aca="false">MIN(MAX((GO333*(1+GO$5/Setup!$C$36)+IF($V334=22,N($F334),0))-CS334,0),MAX($P334-SUM(DV334:EP334),0))</f>
        <v>0</v>
      </c>
      <c r="ER334" s="48" t="n">
        <f aca="false">MIN(MAX((GP333*(1+GP$5/Setup!$C$36)+IF($V334=23,N($F334),0))-CT334,0),MAX($P334-SUM(DV334:EQ334),0))</f>
        <v>0</v>
      </c>
      <c r="ES334" s="48" t="n">
        <f aca="false">MIN(MAX((GQ333*(1+GQ$5/Setup!$C$36)+IF($V334=24,N($F334),0))-CU334,0),MAX($P334-SUM(DV334:ER334),0))</f>
        <v>0</v>
      </c>
      <c r="ET334" s="48" t="n">
        <f aca="false">MIN(MAX((GR333*(1+GR$5/Setup!$C$36)+IF($V334=25,N($F334),0))-CV334,0),MAX($P334-SUM(DV334:ES334),0))</f>
        <v>0</v>
      </c>
      <c r="EU334" s="48" t="n">
        <f aca="false">MIN(MAX((GS333*(1+GS$5/Setup!$C$36)+IF($V334=26,N($F334),0))-CW334,0),MAX($P334-SUM(DV334:ET334),0))</f>
        <v>0</v>
      </c>
      <c r="EV334" s="48" t="n">
        <f aca="false">MIN(MAX((GT333*(1+GT$5/Setup!$C$36)+IF($V334=27,N($F334),0))-CX334,0),MAX($P334-SUM(DV334:EU334),0))</f>
        <v>0</v>
      </c>
      <c r="EW334" s="48" t="n">
        <f aca="false">MIN(MAX((GU333*(1+GU$5/Setup!$C$36)+IF($V334=28,N($F334),0))-CY334,0),MAX($P334-SUM(DV334:EV334),0))</f>
        <v>0</v>
      </c>
      <c r="EX334" s="48" t="n">
        <f aca="false">MIN(MAX((GV333*(1+GV$5/Setup!$C$36)+IF($V334=29,N($F334),0))-CZ334,0),MAX($P334-SUM(DV334:EW334),0))</f>
        <v>0</v>
      </c>
      <c r="EY334" s="48" t="n">
        <f aca="false">MIN(MAX((GW333*(1+GW$5/Setup!$C$36)+IF($V334=30,N($F334),0))-DA334,0),MAX($P334-SUM(DV334:EX334),0))</f>
        <v>0</v>
      </c>
      <c r="EZ334" s="48" t="n">
        <f aca="false">MIN(MAX((GX333*(1+GX$5/Setup!$C$36)+IF($V334=31,N($F334),0))-DB334,0),MAX($P334-SUM(DV334:EY334),0))</f>
        <v>0</v>
      </c>
      <c r="FA334" s="48" t="n">
        <f aca="false">MIN(MAX((GY333*(1+GY$5/Setup!$C$36)+IF($V334=32,N($F334),0))-DC334,0),MAX($P334-SUM(DV334:EZ334),0))</f>
        <v>0</v>
      </c>
      <c r="FB334" s="48" t="n">
        <f aca="false">MIN(MAX((GZ333*(1+GZ$5/Setup!$C$36)+IF($V334=33,N($F334),0))-DD334,0),MAX($P334-SUM(DV334:FA334),0))</f>
        <v>0</v>
      </c>
      <c r="FC334" s="48" t="n">
        <f aca="false">MIN(MAX((HA333*(1+HA$5/Setup!$C$36)+IF($V334=34,N($F334),0))-DE334,0),MAX($P334-SUM(DV334:FB334),0))</f>
        <v>0</v>
      </c>
      <c r="FD334" s="48" t="n">
        <f aca="false">MIN(MAX((HB333*(1+HB$5/Setup!$C$36)+IF($V334=35,N($F334),0))-DF334,0),MAX($P334-SUM(DV334:FC334),0))</f>
        <v>0</v>
      </c>
      <c r="FE334" s="48" t="n">
        <f aca="false">MIN(MAX((HC333*(1+HC$5/Setup!$C$36)+IF($V334=36,N($F334),0))-DG334,0),MAX($P334-SUM(DV334:FD334),0))</f>
        <v>0</v>
      </c>
      <c r="FF334" s="48" t="n">
        <f aca="false">MIN(MAX((HD333*(1+HD$5/Setup!$C$36)+IF($V334=37,N($F334),0))-DH334,0),MAX($P334-SUM(DV334:FE334),0))</f>
        <v>0</v>
      </c>
      <c r="FG334" s="48" t="n">
        <f aca="false">MIN(MAX((HE333*(1+HE$5/Setup!$C$36)+IF($V334=38,N($F334),0))-DI334,0),MAX($P334-SUM(DV334:FF334),0))</f>
        <v>0</v>
      </c>
      <c r="FH334" s="48" t="n">
        <f aca="false">MIN(MAX((HF333*(1+HF$5/Setup!$C$36)+IF($V334=39,N($F334),0))-DJ334,0),MAX($P334-SUM(DV334:FG334),0))</f>
        <v>0</v>
      </c>
      <c r="FI334" s="48" t="n">
        <f aca="false">MIN(MAX((HG333*(1+HG$5/Setup!$C$36)+IF($V334=40,N($F334),0))-DK334,0),MAX($P334-SUM(DV334:FH334),0))</f>
        <v>0</v>
      </c>
      <c r="FJ334" s="48" t="n">
        <f aca="false">MIN(MAX((HH333*(1+HH$5/Setup!$C$36)+IF($V334=41,N($F334),0))-DL334,0),MAX($P334-SUM(DV334:FI334),0))</f>
        <v>0</v>
      </c>
      <c r="FK334" s="48" t="n">
        <f aca="false">MIN(MAX((HI333*(1+HI$5/Setup!$C$36)+IF($V334=42,N($F334),0))-DM334,0),MAX($P334-SUM(DV334:FJ334),0))</f>
        <v>0</v>
      </c>
      <c r="FL334" s="48" t="n">
        <f aca="false">MIN(MAX((HJ333*(1+HJ$5/Setup!$C$36)+IF($V334=43,N($F334),0))-DN334,0),MAX($P334-SUM(DV334:FK334),0))</f>
        <v>0</v>
      </c>
      <c r="FM334" s="48" t="n">
        <f aca="false">MIN(MAX((HK333*(1+HK$5/Setup!$C$36)+IF($V334=44,N($F334),0))-DO334,0),MAX($P334-SUM(DV334:FL334),0))</f>
        <v>0</v>
      </c>
      <c r="FN334" s="48" t="n">
        <f aca="false">MIN(MAX((HL333*(1+HL$5/Setup!$C$36)+IF($V334=45,N($F334),0))-DP334,0),MAX($P334-SUM(DV334:FM334),0))</f>
        <v>0</v>
      </c>
      <c r="FO334" s="48" t="n">
        <f aca="false">MIN(MAX((HM333*(1+HM$5/Setup!$C$36)+IF($V334=46,N($F334),0))-DQ334,0),MAX($P334-SUM(DV334:FN334),0))</f>
        <v>0</v>
      </c>
      <c r="FP334" s="48" t="n">
        <f aca="false">MIN(MAX((HN333*(1+HN$5/Setup!$C$36)+IF($V334=47,N($F334),0))-DR334,0),MAX($P334-SUM(DV334:FO334),0))</f>
        <v>0</v>
      </c>
      <c r="FQ334" s="48" t="n">
        <f aca="false">MIN(MAX((HO333*(1+HO$5/Setup!$C$36)+IF($V334=48,N($F334),0))-DS334,0),MAX($P334-SUM(DV334:FP334),0))</f>
        <v>0</v>
      </c>
      <c r="FR334" s="48" t="n">
        <f aca="false">MIN(MAX((HP333*(1+HP$5/Setup!$C$36)+IF($V334=49,N($F334),0))-DT334,0),MAX($P334-SUM(DV334:FQ334),0))</f>
        <v>0</v>
      </c>
      <c r="FS334" s="48" t="n">
        <f aca="false">MIN(MAX((HQ333*(1+HQ$5/Setup!$C$36)+IF($V334=50,N($F334),0))-DU334,0),MAX($P334-SUM(DV334:FR334),0))</f>
        <v>0</v>
      </c>
      <c r="FT334" s="48" t="n">
        <f aca="false">IF((FT333*(1+FT$5/Setup!$C$36)+IF($V334=1,N($F334),0))-BX334-DV334&lt;0.005,0,(FT333*(1+FT$5/Setup!$C$36)+IF($V334=1,N($F334),0))-BX334-DV334)</f>
        <v>0</v>
      </c>
      <c r="FU334" s="48" t="n">
        <f aca="false">IF((FU333*(1+FU$5/Setup!$C$36)+IF($V334=2,N($F334),0))-BY334-DW334&lt;0.005,0,(FU333*(1+FU$5/Setup!$C$36)+IF($V334=2,N($F334),0))-BY334-DW334)</f>
        <v>0</v>
      </c>
      <c r="FV334" s="48" t="n">
        <f aca="false">IF((FV333*(1+FV$5/Setup!$C$36)+IF($V334=3,N($F334),0))-BZ334-DX334&lt;0.005,0,(FV333*(1+FV$5/Setup!$C$36)+IF($V334=3,N($F334),0))-BZ334-DX334)</f>
        <v>0</v>
      </c>
      <c r="FW334" s="48" t="n">
        <f aca="false">IF((FW333*(1+FW$5/Setup!$C$36)+IF($V334=4,N($F334),0))-CA334-DY334&lt;0.005,0,(FW333*(1+FW$5/Setup!$C$36)+IF($V334=4,N($F334),0))-CA334-DY334)</f>
        <v>0</v>
      </c>
      <c r="FX334" s="48" t="n">
        <f aca="false">IF((FX333*(1+FX$5/Setup!$C$36)+IF($V334=5,N($F334),0))-CB334-DZ334&lt;0.005,0,(FX333*(1+FX$5/Setup!$C$36)+IF($V334=5,N($F334),0))-CB334-DZ334)</f>
        <v>0</v>
      </c>
      <c r="FY334" s="48" t="n">
        <f aca="false">IF((FY333*(1+FY$5/Setup!$C$36)+IF($V334=6,N($F334),0))-CC334-EA334&lt;0.005,0,(FY333*(1+FY$5/Setup!$C$36)+IF($V334=6,N($F334),0))-CC334-EA334)</f>
        <v>0</v>
      </c>
      <c r="FZ334" s="48" t="n">
        <f aca="false">IF((FZ333*(1+FZ$5/Setup!$C$36)+IF($V334=7,N($F334),0))-CD334-EB334&lt;0.005,0,(FZ333*(1+FZ$5/Setup!$C$36)+IF($V334=7,N($F334),0))-CD334-EB334)</f>
        <v>0</v>
      </c>
      <c r="GA334" s="48" t="n">
        <f aca="false">IF((GA333*(1+GA$5/Setup!$C$36)+IF($V334=8,N($F334),0))-CE334-EC334&lt;0.005,0,(GA333*(1+GA$5/Setup!$C$36)+IF($V334=8,N($F334),0))-CE334-EC334)</f>
        <v>0</v>
      </c>
      <c r="GB334" s="48" t="n">
        <f aca="false">IF((GB333*(1+GB$5/Setup!$C$36)+IF($V334=9,N($F334),0))-CF334-ED334&lt;0.005,0,(GB333*(1+GB$5/Setup!$C$36)+IF($V334=9,N($F334),0))-CF334-ED334)</f>
        <v>0</v>
      </c>
      <c r="GC334" s="48" t="n">
        <f aca="false">IF((GC333*(1+GC$5/Setup!$C$36)+IF($V334=10,N($F334),0))-CG334-EE334&lt;0.005,0,(GC333*(1+GC$5/Setup!$C$36)+IF($V334=10,N($F334),0))-CG334-EE334)</f>
        <v>0</v>
      </c>
      <c r="GD334" s="48" t="n">
        <f aca="false">IF((GD333*(1+GD$5/Setup!$C$36)+IF($V334=11,N($F334),0))-CH334-EF334&lt;0.005,0,(GD333*(1+GD$5/Setup!$C$36)+IF($V334=11,N($F334),0))-CH334-EF334)</f>
        <v>0</v>
      </c>
      <c r="GE334" s="48" t="n">
        <f aca="false">IF((GE333*(1+GE$5/Setup!$C$36)+IF($V334=12,N($F334),0))-CI334-EG334&lt;0.005,0,(GE333*(1+GE$5/Setup!$C$36)+IF($V334=12,N($F334),0))-CI334-EG334)</f>
        <v>0</v>
      </c>
      <c r="GF334" s="48" t="n">
        <f aca="false">IF((GF333*(1+GF$5/Setup!$C$36)+IF($V334=13,N($F334),0))-CJ334-EH334&lt;0.005,0,(GF333*(1+GF$5/Setup!$C$36)+IF($V334=13,N($F334),0))-CJ334-EH334)</f>
        <v>0</v>
      </c>
      <c r="GG334" s="48" t="n">
        <f aca="false">IF((GG333*(1+GG$5/Setup!$C$36)+IF($V334=14,N($F334),0))-CK334-EI334&lt;0.005,0,(GG333*(1+GG$5/Setup!$C$36)+IF($V334=14,N($F334),0))-CK334-EI334)</f>
        <v>0</v>
      </c>
      <c r="GH334" s="48" t="n">
        <f aca="false">IF((GH333*(1+GH$5/Setup!$C$36)+IF($V334=15,N($F334),0))-CL334-EJ334&lt;0.005,0,(GH333*(1+GH$5/Setup!$C$36)+IF($V334=15,N($F334),0))-CL334-EJ334)</f>
        <v>0</v>
      </c>
      <c r="GI334" s="48" t="n">
        <f aca="false">IF((GI333*(1+GI$5/Setup!$C$36)+IF($V334=16,N($F334),0))-CM334-EK334&lt;0.005,0,(GI333*(1+GI$5/Setup!$C$36)+IF($V334=16,N($F334),0))-CM334-EK334)</f>
        <v>0</v>
      </c>
      <c r="GJ334" s="48" t="n">
        <f aca="false">IF((GJ333*(1+GJ$5/Setup!$C$36)+IF($V334=17,N($F334),0))-CN334-EL334&lt;0.005,0,(GJ333*(1+GJ$5/Setup!$C$36)+IF($V334=17,N($F334),0))-CN334-EL334)</f>
        <v>0</v>
      </c>
      <c r="GK334" s="48" t="n">
        <f aca="false">IF((GK333*(1+GK$5/Setup!$C$36)+IF($V334=18,N($F334),0))-CO334-EM334&lt;0.005,0,(GK333*(1+GK$5/Setup!$C$36)+IF($V334=18,N($F334),0))-CO334-EM334)</f>
        <v>0</v>
      </c>
      <c r="GL334" s="48" t="n">
        <f aca="false">IF((GL333*(1+GL$5/Setup!$C$36)+IF($V334=19,N($F334),0))-CP334-EN334&lt;0.005,0,(GL333*(1+GL$5/Setup!$C$36)+IF($V334=19,N($F334),0))-CP334-EN334)</f>
        <v>0</v>
      </c>
      <c r="GM334" s="48" t="n">
        <f aca="false">IF((GM333*(1+GM$5/Setup!$C$36)+IF($V334=20,N($F334),0))-CQ334-EO334&lt;0.005,0,(GM333*(1+GM$5/Setup!$C$36)+IF($V334=20,N($F334),0))-CQ334-EO334)</f>
        <v>0</v>
      </c>
      <c r="GN334" s="48" t="n">
        <f aca="false">IF((GN333*(1+GN$5/Setup!$C$36)+IF($V334=21,N($F334),0))-CR334-EP334&lt;0.005,0,(GN333*(1+GN$5/Setup!$C$36)+IF($V334=21,N($F334),0))-CR334-EP334)</f>
        <v>0</v>
      </c>
      <c r="GO334" s="48" t="n">
        <f aca="false">IF((GO333*(1+GO$5/Setup!$C$36)+IF($V334=22,N($F334),0))-CS334-EQ334&lt;0.005,0,(GO333*(1+GO$5/Setup!$C$36)+IF($V334=22,N($F334),0))-CS334-EQ334)</f>
        <v>0</v>
      </c>
      <c r="GP334" s="48" t="n">
        <f aca="false">IF((GP333*(1+GP$5/Setup!$C$36)+IF($V334=23,N($F334),0))-CT334-ER334&lt;0.005,0,(GP333*(1+GP$5/Setup!$C$36)+IF($V334=23,N($F334),0))-CT334-ER334)</f>
        <v>0</v>
      </c>
      <c r="GQ334" s="48" t="n">
        <f aca="false">IF((GQ333*(1+GQ$5/Setup!$C$36)+IF($V334=24,N($F334),0))-CU334-ES334&lt;0.005,0,(GQ333*(1+GQ$5/Setup!$C$36)+IF($V334=24,N($F334),0))-CU334-ES334)</f>
        <v>0</v>
      </c>
      <c r="GR334" s="48" t="n">
        <f aca="false">IF((GR333*(1+GR$5/Setup!$C$36)+IF($V334=25,N($F334),0))-CV334-ET334&lt;0.005,0,(GR333*(1+GR$5/Setup!$C$36)+IF($V334=25,N($F334),0))-CV334-ET334)</f>
        <v>0</v>
      </c>
      <c r="GS334" s="48" t="n">
        <f aca="false">IF((GS333*(1+GS$5/Setup!$C$36)+IF($V334=26,N($F334),0))-CW334-EU334&lt;0.005,0,(GS333*(1+GS$5/Setup!$C$36)+IF($V334=26,N($F334),0))-CW334-EU334)</f>
        <v>0</v>
      </c>
      <c r="GT334" s="48" t="n">
        <f aca="false">IF((GT333*(1+GT$5/Setup!$C$36)+IF($V334=27,N($F334),0))-CX334-EV334&lt;0.005,0,(GT333*(1+GT$5/Setup!$C$36)+IF($V334=27,N($F334),0))-CX334-EV334)</f>
        <v>0</v>
      </c>
      <c r="GU334" s="48" t="n">
        <f aca="false">IF((GU333*(1+GU$5/Setup!$C$36)+IF($V334=28,N($F334),0))-CY334-EW334&lt;0.005,0,(GU333*(1+GU$5/Setup!$C$36)+IF($V334=28,N($F334),0))-CY334-EW334)</f>
        <v>0</v>
      </c>
      <c r="GV334" s="48" t="n">
        <f aca="false">IF((GV333*(1+GV$5/Setup!$C$36)+IF($V334=29,N($F334),0))-CZ334-EX334&lt;0.005,0,(GV333*(1+GV$5/Setup!$C$36)+IF($V334=29,N($F334),0))-CZ334-EX334)</f>
        <v>0</v>
      </c>
      <c r="GW334" s="48" t="n">
        <f aca="false">IF((GW333*(1+GW$5/Setup!$C$36)+IF($V334=30,N($F334),0))-DA334-EY334&lt;0.005,0,(GW333*(1+GW$5/Setup!$C$36)+IF($V334=30,N($F334),0))-DA334-EY334)</f>
        <v>0</v>
      </c>
      <c r="GX334" s="48" t="n">
        <f aca="false">IF((GX333*(1+GX$5/Setup!$C$36)+IF($V334=31,N($F334),0))-DB334-EZ334&lt;0.005,0,(GX333*(1+GX$5/Setup!$C$36)+IF($V334=31,N($F334),0))-DB334-EZ334)</f>
        <v>0</v>
      </c>
      <c r="GY334" s="48" t="n">
        <f aca="false">IF((GY333*(1+GY$5/Setup!$C$36)+IF($V334=32,N($F334),0))-DC334-FA334&lt;0.005,0,(GY333*(1+GY$5/Setup!$C$36)+IF($V334=32,N($F334),0))-DC334-FA334)</f>
        <v>0</v>
      </c>
      <c r="GZ334" s="48" t="n">
        <f aca="false">IF((GZ333*(1+GZ$5/Setup!$C$36)+IF($V334=33,N($F334),0))-DD334-FB334&lt;0.005,0,(GZ333*(1+GZ$5/Setup!$C$36)+IF($V334=33,N($F334),0))-DD334-FB334)</f>
        <v>0</v>
      </c>
      <c r="HA334" s="48" t="n">
        <f aca="false">IF((HA333*(1+HA$5/Setup!$C$36)+IF($V334=34,N($F334),0))-DE334-FC334&lt;0.005,0,(HA333*(1+HA$5/Setup!$C$36)+IF($V334=34,N($F334),0))-DE334-FC334)</f>
        <v>0</v>
      </c>
      <c r="HB334" s="48" t="n">
        <f aca="false">IF((HB333*(1+HB$5/Setup!$C$36)+IF($V334=35,N($F334),0))-DF334-FD334&lt;0.005,0,(HB333*(1+HB$5/Setup!$C$36)+IF($V334=35,N($F334),0))-DF334-FD334)</f>
        <v>0</v>
      </c>
      <c r="HC334" s="48" t="n">
        <f aca="false">IF((HC333*(1+HC$5/Setup!$C$36)+IF($V334=36,N($F334),0))-DG334-FE334&lt;0.005,0,(HC333*(1+HC$5/Setup!$C$36)+IF($V334=36,N($F334),0))-DG334-FE334)</f>
        <v>0</v>
      </c>
      <c r="HD334" s="48" t="n">
        <f aca="false">IF((HD333*(1+HD$5/Setup!$C$36)+IF($V334=37,N($F334),0))-DH334-FF334&lt;0.005,0,(HD333*(1+HD$5/Setup!$C$36)+IF($V334=37,N($F334),0))-DH334-FF334)</f>
        <v>0</v>
      </c>
      <c r="HE334" s="48" t="n">
        <f aca="false">IF((HE333*(1+HE$5/Setup!$C$36)+IF($V334=38,N($F334),0))-DI334-FG334&lt;0.005,0,(HE333*(1+HE$5/Setup!$C$36)+IF($V334=38,N($F334),0))-DI334-FG334)</f>
        <v>0</v>
      </c>
      <c r="HF334" s="48" t="n">
        <f aca="false">IF((HF333*(1+HF$5/Setup!$C$36)+IF($V334=39,N($F334),0))-DJ334-FH334&lt;0.005,0,(HF333*(1+HF$5/Setup!$C$36)+IF($V334=39,N($F334),0))-DJ334-FH334)</f>
        <v>0</v>
      </c>
      <c r="HG334" s="48" t="n">
        <f aca="false">IF((HG333*(1+HG$5/Setup!$C$36)+IF($V334=40,N($F334),0))-DK334-FI334&lt;0.005,0,(HG333*(1+HG$5/Setup!$C$36)+IF($V334=40,N($F334),0))-DK334-FI334)</f>
        <v>0</v>
      </c>
      <c r="HH334" s="48" t="n">
        <f aca="false">IF((HH333*(1+HH$5/Setup!$C$36)+IF($V334=41,N($F334),0))-DL334-FJ334&lt;0.005,0,(HH333*(1+HH$5/Setup!$C$36)+IF($V334=41,N($F334),0))-DL334-FJ334)</f>
        <v>0</v>
      </c>
      <c r="HI334" s="48" t="n">
        <f aca="false">IF((HI333*(1+HI$5/Setup!$C$36)+IF($V334=42,N($F334),0))-DM334-FK334&lt;0.005,0,(HI333*(1+HI$5/Setup!$C$36)+IF($V334=42,N($F334),0))-DM334-FK334)</f>
        <v>0</v>
      </c>
      <c r="HJ334" s="48" t="n">
        <f aca="false">IF((HJ333*(1+HJ$5/Setup!$C$36)+IF($V334=43,N($F334),0))-DN334-FL334&lt;0.005,0,(HJ333*(1+HJ$5/Setup!$C$36)+IF($V334=43,N($F334),0))-DN334-FL334)</f>
        <v>0</v>
      </c>
      <c r="HK334" s="48" t="n">
        <f aca="false">IF((HK333*(1+HK$5/Setup!$C$36)+IF($V334=44,N($F334),0))-DO334-FM334&lt;0.005,0,(HK333*(1+HK$5/Setup!$C$36)+IF($V334=44,N($F334),0))-DO334-FM334)</f>
        <v>0</v>
      </c>
      <c r="HL334" s="48" t="n">
        <f aca="false">IF((HL333*(1+HL$5/Setup!$C$36)+IF($V334=45,N($F334),0))-DP334-FN334&lt;0.005,0,(HL333*(1+HL$5/Setup!$C$36)+IF($V334=45,N($F334),0))-DP334-FN334)</f>
        <v>0</v>
      </c>
      <c r="HM334" s="48" t="n">
        <f aca="false">IF((HM333*(1+HM$5/Setup!$C$36)+IF($V334=46,N($F334),0))-DQ334-FO334&lt;0.005,0,(HM333*(1+HM$5/Setup!$C$36)+IF($V334=46,N($F334),0))-DQ334-FO334)</f>
        <v>0</v>
      </c>
      <c r="HN334" s="48" t="n">
        <f aca="false">IF((HN333*(1+HN$5/Setup!$C$36)+IF($V334=47,N($F334),0))-DR334-FP334&lt;0.005,0,(HN333*(1+HN$5/Setup!$C$36)+IF($V334=47,N($F334),0))-DR334-FP334)</f>
        <v>0</v>
      </c>
      <c r="HO334" s="48" t="n">
        <f aca="false">IF((HO333*(1+HO$5/Setup!$C$36)+IF($V334=48,N($F334),0))-DS334-FQ334&lt;0.005,0,(HO333*(1+HO$5/Setup!$C$36)+IF($V334=48,N($F334),0))-DS334-FQ334)</f>
        <v>0</v>
      </c>
      <c r="HP334" s="48" t="n">
        <f aca="false">IF((HP333*(1+HP$5/Setup!$C$36)+IF($V334=49,N($F334),0))-DT334-FR334&lt;0.005,0,(HP333*(1+HP$5/Setup!$C$36)+IF($V334=49,N($F334),0))-DT334-FR334)</f>
        <v>0</v>
      </c>
      <c r="HQ334" s="48" t="n">
        <f aca="false">IF((HQ333*(1+HQ$5/Setup!$C$36)+IF($V334=50,N($F334),0))-DU334-FS334&lt;0.005,0,(HQ333*(1+HQ$5/Setup!$C$36)+IF($V334=50,N($F334),0))-DU334-FS334)</f>
        <v>0</v>
      </c>
    </row>
    <row r="335" customFormat="false" ht="15" hidden="false" customHeight="false" outlineLevel="0" collapsed="false">
      <c r="A335" s="44" t="n">
        <v>327</v>
      </c>
      <c r="B335" s="45" t="n">
        <f aca="false">IF(Setup!$C$7="Every month",EDATE(Setup!$C$8,($A335-1)),IF(Setup!$C$7="Twice a month",DATE(YEAR(Setup!$C$8),MONTH(Setup!$C$8)+INT((($A335-1)+Setup!$C$41)/2),MIN(IF(MOD(($A335-1)+Setup!$C$41,2)=0,Setup!$C$39,Setup!$C$40),DAY(EOMONTH(DATE(YEAR(Setup!$C$8),MONTH(Setup!$C$8)+INT((($A335-1)+Setup!$C$41)/2),1),0)))),Setup!$C$8+($A335-1)*IF(Setup!$C$7="Every week",7,14)))</f>
        <v>50889</v>
      </c>
      <c r="C335" s="45" t="n">
        <f aca="false">IF(Setup!$C$7="Every month",EDATE(Setup!$C$8,$A335),IF(Setup!$C$7="Twice a month",DATE(YEAR(Setup!$C$8),MONTH(Setup!$C$8)+INT(($A335+Setup!$C$41)/2),MIN(IF(MOD($A335+Setup!$C$41,2)=0,Setup!$C$39,Setup!$C$40),DAY(EOMONTH(DATE(YEAR(Setup!$C$8),MONTH(Setup!$C$8)+INT(($A335+Setup!$C$41)/2),1),0)))),Setup!$C$8+$A335*IF(Setup!$C$7="Every week",7,14)))</f>
        <v>50903</v>
      </c>
      <c r="D335" s="46"/>
      <c r="E335" s="47"/>
      <c r="F335" s="47"/>
      <c r="G335" s="47"/>
      <c r="H335" s="47"/>
      <c r="I335" s="48" t="n">
        <f aca="false">N(Setup!$C$11)+N(E335)</f>
        <v>100</v>
      </c>
      <c r="J335" s="48" t="n">
        <f aca="false">MIN(Setup!$C$37,MAX(I335,0))</f>
        <v>9.23076923076923</v>
      </c>
      <c r="K335" s="48" t="n">
        <f aca="false">MIN(MAX(N(Setup!$C$14)-L334,0),MAX(I335-J335,0))</f>
        <v>0</v>
      </c>
      <c r="L335" s="48" t="n">
        <f aca="false">L334+K335-N(G335)</f>
        <v>500</v>
      </c>
      <c r="M335" s="48" t="n">
        <f aca="false">M334+J335-N(H335)</f>
        <v>3018.46153846153</v>
      </c>
      <c r="N335" s="48" t="n">
        <f aca="false">SUM(BX335:DU335)</f>
        <v>0</v>
      </c>
      <c r="O335" s="48" t="n">
        <f aca="false">SUM(Z335:BW335)-N335</f>
        <v>25</v>
      </c>
      <c r="P335" s="48" t="n">
        <f aca="false">MAX(I335-J335-K335,0)+O335</f>
        <v>115.769230769231</v>
      </c>
      <c r="Q335" s="48" t="n">
        <f aca="false">SUM(DV335:FS335)</f>
        <v>0</v>
      </c>
      <c r="R335" s="49" t="n">
        <f aca="false">N335+J335+K335+Q335</f>
        <v>9.23076923076923</v>
      </c>
      <c r="S335" s="48" t="n">
        <f aca="false">T335-T334-N(F335)+N335+Q335</f>
        <v>0</v>
      </c>
      <c r="T335" s="49" t="n">
        <f aca="false">SUM(FT335:HQ335)</f>
        <v>0</v>
      </c>
      <c r="U335" s="44" t="str">
        <f aca="false">IF(T334&lt;0.005,"",INDEX(Helpers!$C$2:$C$51,IF(_xlfn.MINIFS($DV$6:$FS$6,DV335:FS335,"&gt;0.005")=0,V335,_xlfn.MINIFS($DV$6:$FS$6,DV335:FS335,"&gt;0.005"))))</f>
        <v/>
      </c>
      <c r="V335" s="44" t="n">
        <f aca="false">IF(_xlfn.MINIFS($FT$6:$HQ$6,FT334:HQ334,"&gt;0.005")=0,1,_xlfn.MINIFS($FT$6:$HQ$6,FT334:HQ334,"&gt;0.005"))</f>
        <v>1</v>
      </c>
      <c r="W335" s="44" t="n">
        <f aca="false">IF(AND(D335&lt;&gt;"Paid",T334&gt;0.005),1,0)</f>
        <v>0</v>
      </c>
      <c r="X335" s="48" t="n">
        <f aca="false">SUMPRODUCT(((Helpers!$G$2:$G$51*(1+(Helpers!$D$2:$D$51+0.000000001)/12)^(($B335-Setup!$C$8)/(365.25/12))-Helpers!$E$2:$E$51*((1+(Helpers!$D$2:$D$51+0.000000001)/12)^(($B335-Setup!$C$8)/(365.25/12))-1)/((Helpers!$D$2:$D$51+0.000000001)/12))&gt;0)*(Helpers!$G$2:$G$51*(1+(Helpers!$D$2:$D$51+0.000000001)/12)^(($B335-Setup!$C$8)/(365.25/12))-Helpers!$E$2:$E$51*((1+(Helpers!$D$2:$D$51+0.000000001)/12)^(($B335-Setup!$C$8)/(365.25/12))-1)/((Helpers!$D$2:$D$51+0.000000001)/12)))</f>
        <v>0</v>
      </c>
      <c r="Y335" s="48"/>
      <c r="Z335" s="48" t="n">
        <f aca="false">IF(OR(N(Z$5)=0,Z$6=""),0,Z$5*((DATE(YEAR($B335),MONTH($B335),MIN(Z$6,DAY(EOMONTH($B335,0))))&gt;=$B335)*(DATE(YEAR($B335),MONTH($B335),MIN(Z$6,DAY(EOMONTH($B335,0))))&lt;$C335)+(DATE(YEAR($B335),MONTH($B335)+1,MIN(Z$6,DAY(EOMONTH($B335,1))))&gt;=$B335)*(DATE(YEAR($B335),MONTH($B335)+1,MIN(Z$6,DAY(EOMONTH($B335,1))))&lt;$C335)))</f>
        <v>25</v>
      </c>
      <c r="AA335" s="48" t="n">
        <f aca="false">IF(OR(N(AA$5)=0,AA$6=""),0,AA$5*((DATE(YEAR($B335),MONTH($B335),MIN(AA$6,DAY(EOMONTH($B335,0))))&gt;=$B335)*(DATE(YEAR($B335),MONTH($B335),MIN(AA$6,DAY(EOMONTH($B335,0))))&lt;$C335)+(DATE(YEAR($B335),MONTH($B335)+1,MIN(AA$6,DAY(EOMONTH($B335,1))))&gt;=$B335)*(DATE(YEAR($B335),MONTH($B335)+1,MIN(AA$6,DAY(EOMONTH($B335,1))))&lt;$C335)))</f>
        <v>0</v>
      </c>
      <c r="AB335" s="48" t="n">
        <f aca="false">IF(OR(N(AB$5)=0,AB$6=""),0,AB$5*((DATE(YEAR($B335),MONTH($B335),MIN(AB$6,DAY(EOMONTH($B335,0))))&gt;=$B335)*(DATE(YEAR($B335),MONTH($B335),MIN(AB$6,DAY(EOMONTH($B335,0))))&lt;$C335)+(DATE(YEAR($B335),MONTH($B335)+1,MIN(AB$6,DAY(EOMONTH($B335,1))))&gt;=$B335)*(DATE(YEAR($B335),MONTH($B335)+1,MIN(AB$6,DAY(EOMONTH($B335,1))))&lt;$C335)))</f>
        <v>0</v>
      </c>
      <c r="AC335" s="48" t="n">
        <f aca="false">IF(OR(N(AC$5)=0,AC$6=""),0,AC$5*((DATE(YEAR($B335),MONTH($B335),MIN(AC$6,DAY(EOMONTH($B335,0))))&gt;=$B335)*(DATE(YEAR($B335),MONTH($B335),MIN(AC$6,DAY(EOMONTH($B335,0))))&lt;$C335)+(DATE(YEAR($B335),MONTH($B335)+1,MIN(AC$6,DAY(EOMONTH($B335,1))))&gt;=$B335)*(DATE(YEAR($B335),MONTH($B335)+1,MIN(AC$6,DAY(EOMONTH($B335,1))))&lt;$C335)))</f>
        <v>0</v>
      </c>
      <c r="AD335" s="48" t="n">
        <f aca="false">IF(OR(N(AD$5)=0,AD$6=""),0,AD$5*((DATE(YEAR($B335),MONTH($B335),MIN(AD$6,DAY(EOMONTH($B335,0))))&gt;=$B335)*(DATE(YEAR($B335),MONTH($B335),MIN(AD$6,DAY(EOMONTH($B335,0))))&lt;$C335)+(DATE(YEAR($B335),MONTH($B335)+1,MIN(AD$6,DAY(EOMONTH($B335,1))))&gt;=$B335)*(DATE(YEAR($B335),MONTH($B335)+1,MIN(AD$6,DAY(EOMONTH($B335,1))))&lt;$C335)))</f>
        <v>0</v>
      </c>
      <c r="AE335" s="48" t="n">
        <f aca="false">IF(OR(N(AE$5)=0,AE$6=""),0,AE$5*((DATE(YEAR($B335),MONTH($B335),MIN(AE$6,DAY(EOMONTH($B335,0))))&gt;=$B335)*(DATE(YEAR($B335),MONTH($B335),MIN(AE$6,DAY(EOMONTH($B335,0))))&lt;$C335)+(DATE(YEAR($B335),MONTH($B335)+1,MIN(AE$6,DAY(EOMONTH($B335,1))))&gt;=$B335)*(DATE(YEAR($B335),MONTH($B335)+1,MIN(AE$6,DAY(EOMONTH($B335,1))))&lt;$C335)))</f>
        <v>0</v>
      </c>
      <c r="AF335" s="48" t="n">
        <f aca="false">IF(OR(N(AF$5)=0,AF$6=""),0,AF$5*((DATE(YEAR($B335),MONTH($B335),MIN(AF$6,DAY(EOMONTH($B335,0))))&gt;=$B335)*(DATE(YEAR($B335),MONTH($B335),MIN(AF$6,DAY(EOMONTH($B335,0))))&lt;$C335)+(DATE(YEAR($B335),MONTH($B335)+1,MIN(AF$6,DAY(EOMONTH($B335,1))))&gt;=$B335)*(DATE(YEAR($B335),MONTH($B335)+1,MIN(AF$6,DAY(EOMONTH($B335,1))))&lt;$C335)))</f>
        <v>0</v>
      </c>
      <c r="AG335" s="48" t="n">
        <f aca="false">IF(OR(N(AG$5)=0,AG$6=""),0,AG$5*((DATE(YEAR($B335),MONTH($B335),MIN(AG$6,DAY(EOMONTH($B335,0))))&gt;=$B335)*(DATE(YEAR($B335),MONTH($B335),MIN(AG$6,DAY(EOMONTH($B335,0))))&lt;$C335)+(DATE(YEAR($B335),MONTH($B335)+1,MIN(AG$6,DAY(EOMONTH($B335,1))))&gt;=$B335)*(DATE(YEAR($B335),MONTH($B335)+1,MIN(AG$6,DAY(EOMONTH($B335,1))))&lt;$C335)))</f>
        <v>0</v>
      </c>
      <c r="AH335" s="48" t="n">
        <f aca="false">IF(OR(N(AH$5)=0,AH$6=""),0,AH$5*((DATE(YEAR($B335),MONTH($B335),MIN(AH$6,DAY(EOMONTH($B335,0))))&gt;=$B335)*(DATE(YEAR($B335),MONTH($B335),MIN(AH$6,DAY(EOMONTH($B335,0))))&lt;$C335)+(DATE(YEAR($B335),MONTH($B335)+1,MIN(AH$6,DAY(EOMONTH($B335,1))))&gt;=$B335)*(DATE(YEAR($B335),MONTH($B335)+1,MIN(AH$6,DAY(EOMONTH($B335,1))))&lt;$C335)))</f>
        <v>0</v>
      </c>
      <c r="AI335" s="48" t="n">
        <f aca="false">IF(OR(N(AI$5)=0,AI$6=""),0,AI$5*((DATE(YEAR($B335),MONTH($B335),MIN(AI$6,DAY(EOMONTH($B335,0))))&gt;=$B335)*(DATE(YEAR($B335),MONTH($B335),MIN(AI$6,DAY(EOMONTH($B335,0))))&lt;$C335)+(DATE(YEAR($B335),MONTH($B335)+1,MIN(AI$6,DAY(EOMONTH($B335,1))))&gt;=$B335)*(DATE(YEAR($B335),MONTH($B335)+1,MIN(AI$6,DAY(EOMONTH($B335,1))))&lt;$C335)))</f>
        <v>0</v>
      </c>
      <c r="AJ335" s="48" t="n">
        <f aca="false">IF(OR(N(AJ$5)=0,AJ$6=""),0,AJ$5*((DATE(YEAR($B335),MONTH($B335),MIN(AJ$6,DAY(EOMONTH($B335,0))))&gt;=$B335)*(DATE(YEAR($B335),MONTH($B335),MIN(AJ$6,DAY(EOMONTH($B335,0))))&lt;$C335)+(DATE(YEAR($B335),MONTH($B335)+1,MIN(AJ$6,DAY(EOMONTH($B335,1))))&gt;=$B335)*(DATE(YEAR($B335),MONTH($B335)+1,MIN(AJ$6,DAY(EOMONTH($B335,1))))&lt;$C335)))</f>
        <v>0</v>
      </c>
      <c r="AK335" s="48" t="n">
        <f aca="false">IF(OR(N(AK$5)=0,AK$6=""),0,AK$5*((DATE(YEAR($B335),MONTH($B335),MIN(AK$6,DAY(EOMONTH($B335,0))))&gt;=$B335)*(DATE(YEAR($B335),MONTH($B335),MIN(AK$6,DAY(EOMONTH($B335,0))))&lt;$C335)+(DATE(YEAR($B335),MONTH($B335)+1,MIN(AK$6,DAY(EOMONTH($B335,1))))&gt;=$B335)*(DATE(YEAR($B335),MONTH($B335)+1,MIN(AK$6,DAY(EOMONTH($B335,1))))&lt;$C335)))</f>
        <v>0</v>
      </c>
      <c r="AL335" s="48" t="n">
        <f aca="false">IF(OR(N(AL$5)=0,AL$6=""),0,AL$5*((DATE(YEAR($B335),MONTH($B335),MIN(AL$6,DAY(EOMONTH($B335,0))))&gt;=$B335)*(DATE(YEAR($B335),MONTH($B335),MIN(AL$6,DAY(EOMONTH($B335,0))))&lt;$C335)+(DATE(YEAR($B335),MONTH($B335)+1,MIN(AL$6,DAY(EOMONTH($B335,1))))&gt;=$B335)*(DATE(YEAR($B335),MONTH($B335)+1,MIN(AL$6,DAY(EOMONTH($B335,1))))&lt;$C335)))</f>
        <v>0</v>
      </c>
      <c r="AM335" s="48" t="n">
        <f aca="false">IF(OR(N(AM$5)=0,AM$6=""),0,AM$5*((DATE(YEAR($B335),MONTH($B335),MIN(AM$6,DAY(EOMONTH($B335,0))))&gt;=$B335)*(DATE(YEAR($B335),MONTH($B335),MIN(AM$6,DAY(EOMONTH($B335,0))))&lt;$C335)+(DATE(YEAR($B335),MONTH($B335)+1,MIN(AM$6,DAY(EOMONTH($B335,1))))&gt;=$B335)*(DATE(YEAR($B335),MONTH($B335)+1,MIN(AM$6,DAY(EOMONTH($B335,1))))&lt;$C335)))</f>
        <v>0</v>
      </c>
      <c r="AN335" s="48" t="n">
        <f aca="false">IF(OR(N(AN$5)=0,AN$6=""),0,AN$5*((DATE(YEAR($B335),MONTH($B335),MIN(AN$6,DAY(EOMONTH($B335,0))))&gt;=$B335)*(DATE(YEAR($B335),MONTH($B335),MIN(AN$6,DAY(EOMONTH($B335,0))))&lt;$C335)+(DATE(YEAR($B335),MONTH($B335)+1,MIN(AN$6,DAY(EOMONTH($B335,1))))&gt;=$B335)*(DATE(YEAR($B335),MONTH($B335)+1,MIN(AN$6,DAY(EOMONTH($B335,1))))&lt;$C335)))</f>
        <v>0</v>
      </c>
      <c r="AO335" s="48" t="n">
        <f aca="false">IF(OR(N(AO$5)=0,AO$6=""),0,AO$5*((DATE(YEAR($B335),MONTH($B335),MIN(AO$6,DAY(EOMONTH($B335,0))))&gt;=$B335)*(DATE(YEAR($B335),MONTH($B335),MIN(AO$6,DAY(EOMONTH($B335,0))))&lt;$C335)+(DATE(YEAR($B335),MONTH($B335)+1,MIN(AO$6,DAY(EOMONTH($B335,1))))&gt;=$B335)*(DATE(YEAR($B335),MONTH($B335)+1,MIN(AO$6,DAY(EOMONTH($B335,1))))&lt;$C335)))</f>
        <v>0</v>
      </c>
      <c r="AP335" s="48" t="n">
        <f aca="false">IF(OR(N(AP$5)=0,AP$6=""),0,AP$5*((DATE(YEAR($B335),MONTH($B335),MIN(AP$6,DAY(EOMONTH($B335,0))))&gt;=$B335)*(DATE(YEAR($B335),MONTH($B335),MIN(AP$6,DAY(EOMONTH($B335,0))))&lt;$C335)+(DATE(YEAR($B335),MONTH($B335)+1,MIN(AP$6,DAY(EOMONTH($B335,1))))&gt;=$B335)*(DATE(YEAR($B335),MONTH($B335)+1,MIN(AP$6,DAY(EOMONTH($B335,1))))&lt;$C335)))</f>
        <v>0</v>
      </c>
      <c r="AQ335" s="48" t="n">
        <f aca="false">IF(OR(N(AQ$5)=0,AQ$6=""),0,AQ$5*((DATE(YEAR($B335),MONTH($B335),MIN(AQ$6,DAY(EOMONTH($B335,0))))&gt;=$B335)*(DATE(YEAR($B335),MONTH($B335),MIN(AQ$6,DAY(EOMONTH($B335,0))))&lt;$C335)+(DATE(YEAR($B335),MONTH($B335)+1,MIN(AQ$6,DAY(EOMONTH($B335,1))))&gt;=$B335)*(DATE(YEAR($B335),MONTH($B335)+1,MIN(AQ$6,DAY(EOMONTH($B335,1))))&lt;$C335)))</f>
        <v>0</v>
      </c>
      <c r="AR335" s="48" t="n">
        <f aca="false">IF(OR(N(AR$5)=0,AR$6=""),0,AR$5*((DATE(YEAR($B335),MONTH($B335),MIN(AR$6,DAY(EOMONTH($B335,0))))&gt;=$B335)*(DATE(YEAR($B335),MONTH($B335),MIN(AR$6,DAY(EOMONTH($B335,0))))&lt;$C335)+(DATE(YEAR($B335),MONTH($B335)+1,MIN(AR$6,DAY(EOMONTH($B335,1))))&gt;=$B335)*(DATE(YEAR($B335),MONTH($B335)+1,MIN(AR$6,DAY(EOMONTH($B335,1))))&lt;$C335)))</f>
        <v>0</v>
      </c>
      <c r="AS335" s="48" t="n">
        <f aca="false">IF(OR(N(AS$5)=0,AS$6=""),0,AS$5*((DATE(YEAR($B335),MONTH($B335),MIN(AS$6,DAY(EOMONTH($B335,0))))&gt;=$B335)*(DATE(YEAR($B335),MONTH($B335),MIN(AS$6,DAY(EOMONTH($B335,0))))&lt;$C335)+(DATE(YEAR($B335),MONTH($B335)+1,MIN(AS$6,DAY(EOMONTH($B335,1))))&gt;=$B335)*(DATE(YEAR($B335),MONTH($B335)+1,MIN(AS$6,DAY(EOMONTH($B335,1))))&lt;$C335)))</f>
        <v>0</v>
      </c>
      <c r="AT335" s="48" t="n">
        <f aca="false">IF(OR(N(AT$5)=0,AT$6=""),0,AT$5*((DATE(YEAR($B335),MONTH($B335),MIN(AT$6,DAY(EOMONTH($B335,0))))&gt;=$B335)*(DATE(YEAR($B335),MONTH($B335),MIN(AT$6,DAY(EOMONTH($B335,0))))&lt;$C335)+(DATE(YEAR($B335),MONTH($B335)+1,MIN(AT$6,DAY(EOMONTH($B335,1))))&gt;=$B335)*(DATE(YEAR($B335),MONTH($B335)+1,MIN(AT$6,DAY(EOMONTH($B335,1))))&lt;$C335)))</f>
        <v>0</v>
      </c>
      <c r="AU335" s="48" t="n">
        <f aca="false">IF(OR(N(AU$5)=0,AU$6=""),0,AU$5*((DATE(YEAR($B335),MONTH($B335),MIN(AU$6,DAY(EOMONTH($B335,0))))&gt;=$B335)*(DATE(YEAR($B335),MONTH($B335),MIN(AU$6,DAY(EOMONTH($B335,0))))&lt;$C335)+(DATE(YEAR($B335),MONTH($B335)+1,MIN(AU$6,DAY(EOMONTH($B335,1))))&gt;=$B335)*(DATE(YEAR($B335),MONTH($B335)+1,MIN(AU$6,DAY(EOMONTH($B335,1))))&lt;$C335)))</f>
        <v>0</v>
      </c>
      <c r="AV335" s="48" t="n">
        <f aca="false">IF(OR(N(AV$5)=0,AV$6=""),0,AV$5*((DATE(YEAR($B335),MONTH($B335),MIN(AV$6,DAY(EOMONTH($B335,0))))&gt;=$B335)*(DATE(YEAR($B335),MONTH($B335),MIN(AV$6,DAY(EOMONTH($B335,0))))&lt;$C335)+(DATE(YEAR($B335),MONTH($B335)+1,MIN(AV$6,DAY(EOMONTH($B335,1))))&gt;=$B335)*(DATE(YEAR($B335),MONTH($B335)+1,MIN(AV$6,DAY(EOMONTH($B335,1))))&lt;$C335)))</f>
        <v>0</v>
      </c>
      <c r="AW335" s="48" t="n">
        <f aca="false">IF(OR(N(AW$5)=0,AW$6=""),0,AW$5*((DATE(YEAR($B335),MONTH($B335),MIN(AW$6,DAY(EOMONTH($B335,0))))&gt;=$B335)*(DATE(YEAR($B335),MONTH($B335),MIN(AW$6,DAY(EOMONTH($B335,0))))&lt;$C335)+(DATE(YEAR($B335),MONTH($B335)+1,MIN(AW$6,DAY(EOMONTH($B335,1))))&gt;=$B335)*(DATE(YEAR($B335),MONTH($B335)+1,MIN(AW$6,DAY(EOMONTH($B335,1))))&lt;$C335)))</f>
        <v>0</v>
      </c>
      <c r="AX335" s="48" t="n">
        <f aca="false">IF(OR(N(AX$5)=0,AX$6=""),0,AX$5*((DATE(YEAR($B335),MONTH($B335),MIN(AX$6,DAY(EOMONTH($B335,0))))&gt;=$B335)*(DATE(YEAR($B335),MONTH($B335),MIN(AX$6,DAY(EOMONTH($B335,0))))&lt;$C335)+(DATE(YEAR($B335),MONTH($B335)+1,MIN(AX$6,DAY(EOMONTH($B335,1))))&gt;=$B335)*(DATE(YEAR($B335),MONTH($B335)+1,MIN(AX$6,DAY(EOMONTH($B335,1))))&lt;$C335)))</f>
        <v>0</v>
      </c>
      <c r="AY335" s="48" t="n">
        <f aca="false">IF(OR(N(AY$5)=0,AY$6=""),0,AY$5*((DATE(YEAR($B335),MONTH($B335),MIN(AY$6,DAY(EOMONTH($B335,0))))&gt;=$B335)*(DATE(YEAR($B335),MONTH($B335),MIN(AY$6,DAY(EOMONTH($B335,0))))&lt;$C335)+(DATE(YEAR($B335),MONTH($B335)+1,MIN(AY$6,DAY(EOMONTH($B335,1))))&gt;=$B335)*(DATE(YEAR($B335),MONTH($B335)+1,MIN(AY$6,DAY(EOMONTH($B335,1))))&lt;$C335)))</f>
        <v>0</v>
      </c>
      <c r="AZ335" s="48" t="n">
        <f aca="false">IF(OR(N(AZ$5)=0,AZ$6=""),0,AZ$5*((DATE(YEAR($B335),MONTH($B335),MIN(AZ$6,DAY(EOMONTH($B335,0))))&gt;=$B335)*(DATE(YEAR($B335),MONTH($B335),MIN(AZ$6,DAY(EOMONTH($B335,0))))&lt;$C335)+(DATE(YEAR($B335),MONTH($B335)+1,MIN(AZ$6,DAY(EOMONTH($B335,1))))&gt;=$B335)*(DATE(YEAR($B335),MONTH($B335)+1,MIN(AZ$6,DAY(EOMONTH($B335,1))))&lt;$C335)))</f>
        <v>0</v>
      </c>
      <c r="BA335" s="48" t="n">
        <f aca="false">IF(OR(N(BA$5)=0,BA$6=""),0,BA$5*((DATE(YEAR($B335),MONTH($B335),MIN(BA$6,DAY(EOMONTH($B335,0))))&gt;=$B335)*(DATE(YEAR($B335),MONTH($B335),MIN(BA$6,DAY(EOMONTH($B335,0))))&lt;$C335)+(DATE(YEAR($B335),MONTH($B335)+1,MIN(BA$6,DAY(EOMONTH($B335,1))))&gt;=$B335)*(DATE(YEAR($B335),MONTH($B335)+1,MIN(BA$6,DAY(EOMONTH($B335,1))))&lt;$C335)))</f>
        <v>0</v>
      </c>
      <c r="BB335" s="48" t="n">
        <f aca="false">IF(OR(N(BB$5)=0,BB$6=""),0,BB$5*((DATE(YEAR($B335),MONTH($B335),MIN(BB$6,DAY(EOMONTH($B335,0))))&gt;=$B335)*(DATE(YEAR($B335),MONTH($B335),MIN(BB$6,DAY(EOMONTH($B335,0))))&lt;$C335)+(DATE(YEAR($B335),MONTH($B335)+1,MIN(BB$6,DAY(EOMONTH($B335,1))))&gt;=$B335)*(DATE(YEAR($B335),MONTH($B335)+1,MIN(BB$6,DAY(EOMONTH($B335,1))))&lt;$C335)))</f>
        <v>0</v>
      </c>
      <c r="BC335" s="48" t="n">
        <f aca="false">IF(OR(N(BC$5)=0,BC$6=""),0,BC$5*((DATE(YEAR($B335),MONTH($B335),MIN(BC$6,DAY(EOMONTH($B335,0))))&gt;=$B335)*(DATE(YEAR($B335),MONTH($B335),MIN(BC$6,DAY(EOMONTH($B335,0))))&lt;$C335)+(DATE(YEAR($B335),MONTH($B335)+1,MIN(BC$6,DAY(EOMONTH($B335,1))))&gt;=$B335)*(DATE(YEAR($B335),MONTH($B335)+1,MIN(BC$6,DAY(EOMONTH($B335,1))))&lt;$C335)))</f>
        <v>0</v>
      </c>
      <c r="BD335" s="48" t="n">
        <f aca="false">IF(OR(N(BD$5)=0,BD$6=""),0,BD$5*((DATE(YEAR($B335),MONTH($B335),MIN(BD$6,DAY(EOMONTH($B335,0))))&gt;=$B335)*(DATE(YEAR($B335),MONTH($B335),MIN(BD$6,DAY(EOMONTH($B335,0))))&lt;$C335)+(DATE(YEAR($B335),MONTH($B335)+1,MIN(BD$6,DAY(EOMONTH($B335,1))))&gt;=$B335)*(DATE(YEAR($B335),MONTH($B335)+1,MIN(BD$6,DAY(EOMONTH($B335,1))))&lt;$C335)))</f>
        <v>0</v>
      </c>
      <c r="BE335" s="48" t="n">
        <f aca="false">IF(OR(N(BE$5)=0,BE$6=""),0,BE$5*((DATE(YEAR($B335),MONTH($B335),MIN(BE$6,DAY(EOMONTH($B335,0))))&gt;=$B335)*(DATE(YEAR($B335),MONTH($B335),MIN(BE$6,DAY(EOMONTH($B335,0))))&lt;$C335)+(DATE(YEAR($B335),MONTH($B335)+1,MIN(BE$6,DAY(EOMONTH($B335,1))))&gt;=$B335)*(DATE(YEAR($B335),MONTH($B335)+1,MIN(BE$6,DAY(EOMONTH($B335,1))))&lt;$C335)))</f>
        <v>0</v>
      </c>
      <c r="BF335" s="48" t="n">
        <f aca="false">IF(OR(N(BF$5)=0,BF$6=""),0,BF$5*((DATE(YEAR($B335),MONTH($B335),MIN(BF$6,DAY(EOMONTH($B335,0))))&gt;=$B335)*(DATE(YEAR($B335),MONTH($B335),MIN(BF$6,DAY(EOMONTH($B335,0))))&lt;$C335)+(DATE(YEAR($B335),MONTH($B335)+1,MIN(BF$6,DAY(EOMONTH($B335,1))))&gt;=$B335)*(DATE(YEAR($B335),MONTH($B335)+1,MIN(BF$6,DAY(EOMONTH($B335,1))))&lt;$C335)))</f>
        <v>0</v>
      </c>
      <c r="BG335" s="48" t="n">
        <f aca="false">IF(OR(N(BG$5)=0,BG$6=""),0,BG$5*((DATE(YEAR($B335),MONTH($B335),MIN(BG$6,DAY(EOMONTH($B335,0))))&gt;=$B335)*(DATE(YEAR($B335),MONTH($B335),MIN(BG$6,DAY(EOMONTH($B335,0))))&lt;$C335)+(DATE(YEAR($B335),MONTH($B335)+1,MIN(BG$6,DAY(EOMONTH($B335,1))))&gt;=$B335)*(DATE(YEAR($B335),MONTH($B335)+1,MIN(BG$6,DAY(EOMONTH($B335,1))))&lt;$C335)))</f>
        <v>0</v>
      </c>
      <c r="BH335" s="48" t="n">
        <f aca="false">IF(OR(N(BH$5)=0,BH$6=""),0,BH$5*((DATE(YEAR($B335),MONTH($B335),MIN(BH$6,DAY(EOMONTH($B335,0))))&gt;=$B335)*(DATE(YEAR($B335),MONTH($B335),MIN(BH$6,DAY(EOMONTH($B335,0))))&lt;$C335)+(DATE(YEAR($B335),MONTH($B335)+1,MIN(BH$6,DAY(EOMONTH($B335,1))))&gt;=$B335)*(DATE(YEAR($B335),MONTH($B335)+1,MIN(BH$6,DAY(EOMONTH($B335,1))))&lt;$C335)))</f>
        <v>0</v>
      </c>
      <c r="BI335" s="48" t="n">
        <f aca="false">IF(OR(N(BI$5)=0,BI$6=""),0,BI$5*((DATE(YEAR($B335),MONTH($B335),MIN(BI$6,DAY(EOMONTH($B335,0))))&gt;=$B335)*(DATE(YEAR($B335),MONTH($B335),MIN(BI$6,DAY(EOMONTH($B335,0))))&lt;$C335)+(DATE(YEAR($B335),MONTH($B335)+1,MIN(BI$6,DAY(EOMONTH($B335,1))))&gt;=$B335)*(DATE(YEAR($B335),MONTH($B335)+1,MIN(BI$6,DAY(EOMONTH($B335,1))))&lt;$C335)))</f>
        <v>0</v>
      </c>
      <c r="BJ335" s="48" t="n">
        <f aca="false">IF(OR(N(BJ$5)=0,BJ$6=""),0,BJ$5*((DATE(YEAR($B335),MONTH($B335),MIN(BJ$6,DAY(EOMONTH($B335,0))))&gt;=$B335)*(DATE(YEAR($B335),MONTH($B335),MIN(BJ$6,DAY(EOMONTH($B335,0))))&lt;$C335)+(DATE(YEAR($B335),MONTH($B335)+1,MIN(BJ$6,DAY(EOMONTH($B335,1))))&gt;=$B335)*(DATE(YEAR($B335),MONTH($B335)+1,MIN(BJ$6,DAY(EOMONTH($B335,1))))&lt;$C335)))</f>
        <v>0</v>
      </c>
      <c r="BK335" s="48" t="n">
        <f aca="false">IF(OR(N(BK$5)=0,BK$6=""),0,BK$5*((DATE(YEAR($B335),MONTH($B335),MIN(BK$6,DAY(EOMONTH($B335,0))))&gt;=$B335)*(DATE(YEAR($B335),MONTH($B335),MIN(BK$6,DAY(EOMONTH($B335,0))))&lt;$C335)+(DATE(YEAR($B335),MONTH($B335)+1,MIN(BK$6,DAY(EOMONTH($B335,1))))&gt;=$B335)*(DATE(YEAR($B335),MONTH($B335)+1,MIN(BK$6,DAY(EOMONTH($B335,1))))&lt;$C335)))</f>
        <v>0</v>
      </c>
      <c r="BL335" s="48" t="n">
        <f aca="false">IF(OR(N(BL$5)=0,BL$6=""),0,BL$5*((DATE(YEAR($B335),MONTH($B335),MIN(BL$6,DAY(EOMONTH($B335,0))))&gt;=$B335)*(DATE(YEAR($B335),MONTH($B335),MIN(BL$6,DAY(EOMONTH($B335,0))))&lt;$C335)+(DATE(YEAR($B335),MONTH($B335)+1,MIN(BL$6,DAY(EOMONTH($B335,1))))&gt;=$B335)*(DATE(YEAR($B335),MONTH($B335)+1,MIN(BL$6,DAY(EOMONTH($B335,1))))&lt;$C335)))</f>
        <v>0</v>
      </c>
      <c r="BM335" s="48" t="n">
        <f aca="false">IF(OR(N(BM$5)=0,BM$6=""),0,BM$5*((DATE(YEAR($B335),MONTH($B335),MIN(BM$6,DAY(EOMONTH($B335,0))))&gt;=$B335)*(DATE(YEAR($B335),MONTH($B335),MIN(BM$6,DAY(EOMONTH($B335,0))))&lt;$C335)+(DATE(YEAR($B335),MONTH($B335)+1,MIN(BM$6,DAY(EOMONTH($B335,1))))&gt;=$B335)*(DATE(YEAR($B335),MONTH($B335)+1,MIN(BM$6,DAY(EOMONTH($B335,1))))&lt;$C335)))</f>
        <v>0</v>
      </c>
      <c r="BN335" s="48" t="n">
        <f aca="false">IF(OR(N(BN$5)=0,BN$6=""),0,BN$5*((DATE(YEAR($B335),MONTH($B335),MIN(BN$6,DAY(EOMONTH($B335,0))))&gt;=$B335)*(DATE(YEAR($B335),MONTH($B335),MIN(BN$6,DAY(EOMONTH($B335,0))))&lt;$C335)+(DATE(YEAR($B335),MONTH($B335)+1,MIN(BN$6,DAY(EOMONTH($B335,1))))&gt;=$B335)*(DATE(YEAR($B335),MONTH($B335)+1,MIN(BN$6,DAY(EOMONTH($B335,1))))&lt;$C335)))</f>
        <v>0</v>
      </c>
      <c r="BO335" s="48" t="n">
        <f aca="false">IF(OR(N(BO$5)=0,BO$6=""),0,BO$5*((DATE(YEAR($B335),MONTH($B335),MIN(BO$6,DAY(EOMONTH($B335,0))))&gt;=$B335)*(DATE(YEAR($B335),MONTH($B335),MIN(BO$6,DAY(EOMONTH($B335,0))))&lt;$C335)+(DATE(YEAR($B335),MONTH($B335)+1,MIN(BO$6,DAY(EOMONTH($B335,1))))&gt;=$B335)*(DATE(YEAR($B335),MONTH($B335)+1,MIN(BO$6,DAY(EOMONTH($B335,1))))&lt;$C335)))</f>
        <v>0</v>
      </c>
      <c r="BP335" s="48" t="n">
        <f aca="false">IF(OR(N(BP$5)=0,BP$6=""),0,BP$5*((DATE(YEAR($B335),MONTH($B335),MIN(BP$6,DAY(EOMONTH($B335,0))))&gt;=$B335)*(DATE(YEAR($B335),MONTH($B335),MIN(BP$6,DAY(EOMONTH($B335,0))))&lt;$C335)+(DATE(YEAR($B335),MONTH($B335)+1,MIN(BP$6,DAY(EOMONTH($B335,1))))&gt;=$B335)*(DATE(YEAR($B335),MONTH($B335)+1,MIN(BP$6,DAY(EOMONTH($B335,1))))&lt;$C335)))</f>
        <v>0</v>
      </c>
      <c r="BQ335" s="48" t="n">
        <f aca="false">IF(OR(N(BQ$5)=0,BQ$6=""),0,BQ$5*((DATE(YEAR($B335),MONTH($B335),MIN(BQ$6,DAY(EOMONTH($B335,0))))&gt;=$B335)*(DATE(YEAR($B335),MONTH($B335),MIN(BQ$6,DAY(EOMONTH($B335,0))))&lt;$C335)+(DATE(YEAR($B335),MONTH($B335)+1,MIN(BQ$6,DAY(EOMONTH($B335,1))))&gt;=$B335)*(DATE(YEAR($B335),MONTH($B335)+1,MIN(BQ$6,DAY(EOMONTH($B335,1))))&lt;$C335)))</f>
        <v>0</v>
      </c>
      <c r="BR335" s="48" t="n">
        <f aca="false">IF(OR(N(BR$5)=0,BR$6=""),0,BR$5*((DATE(YEAR($B335),MONTH($B335),MIN(BR$6,DAY(EOMONTH($B335,0))))&gt;=$B335)*(DATE(YEAR($B335),MONTH($B335),MIN(BR$6,DAY(EOMONTH($B335,0))))&lt;$C335)+(DATE(YEAR($B335),MONTH($B335)+1,MIN(BR$6,DAY(EOMONTH($B335,1))))&gt;=$B335)*(DATE(YEAR($B335),MONTH($B335)+1,MIN(BR$6,DAY(EOMONTH($B335,1))))&lt;$C335)))</f>
        <v>0</v>
      </c>
      <c r="BS335" s="48" t="n">
        <f aca="false">IF(OR(N(BS$5)=0,BS$6=""),0,BS$5*((DATE(YEAR($B335),MONTH($B335),MIN(BS$6,DAY(EOMONTH($B335,0))))&gt;=$B335)*(DATE(YEAR($B335),MONTH($B335),MIN(BS$6,DAY(EOMONTH($B335,0))))&lt;$C335)+(DATE(YEAR($B335),MONTH($B335)+1,MIN(BS$6,DAY(EOMONTH($B335,1))))&gt;=$B335)*(DATE(YEAR($B335),MONTH($B335)+1,MIN(BS$6,DAY(EOMONTH($B335,1))))&lt;$C335)))</f>
        <v>0</v>
      </c>
      <c r="BT335" s="48" t="n">
        <f aca="false">IF(OR(N(BT$5)=0,BT$6=""),0,BT$5*((DATE(YEAR($B335),MONTH($B335),MIN(BT$6,DAY(EOMONTH($B335,0))))&gt;=$B335)*(DATE(YEAR($B335),MONTH($B335),MIN(BT$6,DAY(EOMONTH($B335,0))))&lt;$C335)+(DATE(YEAR($B335),MONTH($B335)+1,MIN(BT$6,DAY(EOMONTH($B335,1))))&gt;=$B335)*(DATE(YEAR($B335),MONTH($B335)+1,MIN(BT$6,DAY(EOMONTH($B335,1))))&lt;$C335)))</f>
        <v>0</v>
      </c>
      <c r="BU335" s="48" t="n">
        <f aca="false">IF(OR(N(BU$5)=0,BU$6=""),0,BU$5*((DATE(YEAR($B335),MONTH($B335),MIN(BU$6,DAY(EOMONTH($B335,0))))&gt;=$B335)*(DATE(YEAR($B335),MONTH($B335),MIN(BU$6,DAY(EOMONTH($B335,0))))&lt;$C335)+(DATE(YEAR($B335),MONTH($B335)+1,MIN(BU$6,DAY(EOMONTH($B335,1))))&gt;=$B335)*(DATE(YEAR($B335),MONTH($B335)+1,MIN(BU$6,DAY(EOMONTH($B335,1))))&lt;$C335)))</f>
        <v>0</v>
      </c>
      <c r="BV335" s="48" t="n">
        <f aca="false">IF(OR(N(BV$5)=0,BV$6=""),0,BV$5*((DATE(YEAR($B335),MONTH($B335),MIN(BV$6,DAY(EOMONTH($B335,0))))&gt;=$B335)*(DATE(YEAR($B335),MONTH($B335),MIN(BV$6,DAY(EOMONTH($B335,0))))&lt;$C335)+(DATE(YEAR($B335),MONTH($B335)+1,MIN(BV$6,DAY(EOMONTH($B335,1))))&gt;=$B335)*(DATE(YEAR($B335),MONTH($B335)+1,MIN(BV$6,DAY(EOMONTH($B335,1))))&lt;$C335)))</f>
        <v>0</v>
      </c>
      <c r="BW335" s="48" t="n">
        <f aca="false">IF(OR(N(BW$5)=0,BW$6=""),0,BW$5*((DATE(YEAR($B335),MONTH($B335),MIN(BW$6,DAY(EOMONTH($B335,0))))&gt;=$B335)*(DATE(YEAR($B335),MONTH($B335),MIN(BW$6,DAY(EOMONTH($B335,0))))&lt;$C335)+(DATE(YEAR($B335),MONTH($B335)+1,MIN(BW$6,DAY(EOMONTH($B335,1))))&gt;=$B335)*(DATE(YEAR($B335),MONTH($B335)+1,MIN(BW$6,DAY(EOMONTH($B335,1))))&lt;$C335)))</f>
        <v>0</v>
      </c>
      <c r="BX335" s="48" t="n">
        <f aca="false">MIN(Z335,(FT334*(1+FT$5/Setup!$C$36)+IF($V335=1,N($F335),0)))</f>
        <v>0</v>
      </c>
      <c r="BY335" s="48" t="n">
        <f aca="false">MIN(AA335,(FU334*(1+FU$5/Setup!$C$36)+IF($V335=2,N($F335),0)))</f>
        <v>0</v>
      </c>
      <c r="BZ335" s="48" t="n">
        <f aca="false">MIN(AB335,(FV334*(1+FV$5/Setup!$C$36)+IF($V335=3,N($F335),0)))</f>
        <v>0</v>
      </c>
      <c r="CA335" s="48" t="n">
        <f aca="false">MIN(AC335,(FW334*(1+FW$5/Setup!$C$36)+IF($V335=4,N($F335),0)))</f>
        <v>0</v>
      </c>
      <c r="CB335" s="48" t="n">
        <f aca="false">MIN(AD335,(FX334*(1+FX$5/Setup!$C$36)+IF($V335=5,N($F335),0)))</f>
        <v>0</v>
      </c>
      <c r="CC335" s="48" t="n">
        <f aca="false">MIN(AE335,(FY334*(1+FY$5/Setup!$C$36)+IF($V335=6,N($F335),0)))</f>
        <v>0</v>
      </c>
      <c r="CD335" s="48" t="n">
        <f aca="false">MIN(AF335,(FZ334*(1+FZ$5/Setup!$C$36)+IF($V335=7,N($F335),0)))</f>
        <v>0</v>
      </c>
      <c r="CE335" s="48" t="n">
        <f aca="false">MIN(AG335,(GA334*(1+GA$5/Setup!$C$36)+IF($V335=8,N($F335),0)))</f>
        <v>0</v>
      </c>
      <c r="CF335" s="48" t="n">
        <f aca="false">MIN(AH335,(GB334*(1+GB$5/Setup!$C$36)+IF($V335=9,N($F335),0)))</f>
        <v>0</v>
      </c>
      <c r="CG335" s="48" t="n">
        <f aca="false">MIN(AI335,(GC334*(1+GC$5/Setup!$C$36)+IF($V335=10,N($F335),0)))</f>
        <v>0</v>
      </c>
      <c r="CH335" s="48" t="n">
        <f aca="false">MIN(AJ335,(GD334*(1+GD$5/Setup!$C$36)+IF($V335=11,N($F335),0)))</f>
        <v>0</v>
      </c>
      <c r="CI335" s="48" t="n">
        <f aca="false">MIN(AK335,(GE334*(1+GE$5/Setup!$C$36)+IF($V335=12,N($F335),0)))</f>
        <v>0</v>
      </c>
      <c r="CJ335" s="48" t="n">
        <f aca="false">MIN(AL335,(GF334*(1+GF$5/Setup!$C$36)+IF($V335=13,N($F335),0)))</f>
        <v>0</v>
      </c>
      <c r="CK335" s="48" t="n">
        <f aca="false">MIN(AM335,(GG334*(1+GG$5/Setup!$C$36)+IF($V335=14,N($F335),0)))</f>
        <v>0</v>
      </c>
      <c r="CL335" s="48" t="n">
        <f aca="false">MIN(AN335,(GH334*(1+GH$5/Setup!$C$36)+IF($V335=15,N($F335),0)))</f>
        <v>0</v>
      </c>
      <c r="CM335" s="48" t="n">
        <f aca="false">MIN(AO335,(GI334*(1+GI$5/Setup!$C$36)+IF($V335=16,N($F335),0)))</f>
        <v>0</v>
      </c>
      <c r="CN335" s="48" t="n">
        <f aca="false">MIN(AP335,(GJ334*(1+GJ$5/Setup!$C$36)+IF($V335=17,N($F335),0)))</f>
        <v>0</v>
      </c>
      <c r="CO335" s="48" t="n">
        <f aca="false">MIN(AQ335,(GK334*(1+GK$5/Setup!$C$36)+IF($V335=18,N($F335),0)))</f>
        <v>0</v>
      </c>
      <c r="CP335" s="48" t="n">
        <f aca="false">MIN(AR335,(GL334*(1+GL$5/Setup!$C$36)+IF($V335=19,N($F335),0)))</f>
        <v>0</v>
      </c>
      <c r="CQ335" s="48" t="n">
        <f aca="false">MIN(AS335,(GM334*(1+GM$5/Setup!$C$36)+IF($V335=20,N($F335),0)))</f>
        <v>0</v>
      </c>
      <c r="CR335" s="48" t="n">
        <f aca="false">MIN(AT335,(GN334*(1+GN$5/Setup!$C$36)+IF($V335=21,N($F335),0)))</f>
        <v>0</v>
      </c>
      <c r="CS335" s="48" t="n">
        <f aca="false">MIN(AU335,(GO334*(1+GO$5/Setup!$C$36)+IF($V335=22,N($F335),0)))</f>
        <v>0</v>
      </c>
      <c r="CT335" s="48" t="n">
        <f aca="false">MIN(AV335,(GP334*(1+GP$5/Setup!$C$36)+IF($V335=23,N($F335),0)))</f>
        <v>0</v>
      </c>
      <c r="CU335" s="48" t="n">
        <f aca="false">MIN(AW335,(GQ334*(1+GQ$5/Setup!$C$36)+IF($V335=24,N($F335),0)))</f>
        <v>0</v>
      </c>
      <c r="CV335" s="48" t="n">
        <f aca="false">MIN(AX335,(GR334*(1+GR$5/Setup!$C$36)+IF($V335=25,N($F335),0)))</f>
        <v>0</v>
      </c>
      <c r="CW335" s="48" t="n">
        <f aca="false">MIN(AY335,(GS334*(1+GS$5/Setup!$C$36)+IF($V335=26,N($F335),0)))</f>
        <v>0</v>
      </c>
      <c r="CX335" s="48" t="n">
        <f aca="false">MIN(AZ335,(GT334*(1+GT$5/Setup!$C$36)+IF($V335=27,N($F335),0)))</f>
        <v>0</v>
      </c>
      <c r="CY335" s="48" t="n">
        <f aca="false">MIN(BA335,(GU334*(1+GU$5/Setup!$C$36)+IF($V335=28,N($F335),0)))</f>
        <v>0</v>
      </c>
      <c r="CZ335" s="48" t="n">
        <f aca="false">MIN(BB335,(GV334*(1+GV$5/Setup!$C$36)+IF($V335=29,N($F335),0)))</f>
        <v>0</v>
      </c>
      <c r="DA335" s="48" t="n">
        <f aca="false">MIN(BC335,(GW334*(1+GW$5/Setup!$C$36)+IF($V335=30,N($F335),0)))</f>
        <v>0</v>
      </c>
      <c r="DB335" s="48" t="n">
        <f aca="false">MIN(BD335,(GX334*(1+GX$5/Setup!$C$36)+IF($V335=31,N($F335),0)))</f>
        <v>0</v>
      </c>
      <c r="DC335" s="48" t="n">
        <f aca="false">MIN(BE335,(GY334*(1+GY$5/Setup!$C$36)+IF($V335=32,N($F335),0)))</f>
        <v>0</v>
      </c>
      <c r="DD335" s="48" t="n">
        <f aca="false">MIN(BF335,(GZ334*(1+GZ$5/Setup!$C$36)+IF($V335=33,N($F335),0)))</f>
        <v>0</v>
      </c>
      <c r="DE335" s="48" t="n">
        <f aca="false">MIN(BG335,(HA334*(1+HA$5/Setup!$C$36)+IF($V335=34,N($F335),0)))</f>
        <v>0</v>
      </c>
      <c r="DF335" s="48" t="n">
        <f aca="false">MIN(BH335,(HB334*(1+HB$5/Setup!$C$36)+IF($V335=35,N($F335),0)))</f>
        <v>0</v>
      </c>
      <c r="DG335" s="48" t="n">
        <f aca="false">MIN(BI335,(HC334*(1+HC$5/Setup!$C$36)+IF($V335=36,N($F335),0)))</f>
        <v>0</v>
      </c>
      <c r="DH335" s="48" t="n">
        <f aca="false">MIN(BJ335,(HD334*(1+HD$5/Setup!$C$36)+IF($V335=37,N($F335),0)))</f>
        <v>0</v>
      </c>
      <c r="DI335" s="48" t="n">
        <f aca="false">MIN(BK335,(HE334*(1+HE$5/Setup!$C$36)+IF($V335=38,N($F335),0)))</f>
        <v>0</v>
      </c>
      <c r="DJ335" s="48" t="n">
        <f aca="false">MIN(BL335,(HF334*(1+HF$5/Setup!$C$36)+IF($V335=39,N($F335),0)))</f>
        <v>0</v>
      </c>
      <c r="DK335" s="48" t="n">
        <f aca="false">MIN(BM335,(HG334*(1+HG$5/Setup!$C$36)+IF($V335=40,N($F335),0)))</f>
        <v>0</v>
      </c>
      <c r="DL335" s="48" t="n">
        <f aca="false">MIN(BN335,(HH334*(1+HH$5/Setup!$C$36)+IF($V335=41,N($F335),0)))</f>
        <v>0</v>
      </c>
      <c r="DM335" s="48" t="n">
        <f aca="false">MIN(BO335,(HI334*(1+HI$5/Setup!$C$36)+IF($V335=42,N($F335),0)))</f>
        <v>0</v>
      </c>
      <c r="DN335" s="48" t="n">
        <f aca="false">MIN(BP335,(HJ334*(1+HJ$5/Setup!$C$36)+IF($V335=43,N($F335),0)))</f>
        <v>0</v>
      </c>
      <c r="DO335" s="48" t="n">
        <f aca="false">MIN(BQ335,(HK334*(1+HK$5/Setup!$C$36)+IF($V335=44,N($F335),0)))</f>
        <v>0</v>
      </c>
      <c r="DP335" s="48" t="n">
        <f aca="false">MIN(BR335,(HL334*(1+HL$5/Setup!$C$36)+IF($V335=45,N($F335),0)))</f>
        <v>0</v>
      </c>
      <c r="DQ335" s="48" t="n">
        <f aca="false">MIN(BS335,(HM334*(1+HM$5/Setup!$C$36)+IF($V335=46,N($F335),0)))</f>
        <v>0</v>
      </c>
      <c r="DR335" s="48" t="n">
        <f aca="false">MIN(BT335,(HN334*(1+HN$5/Setup!$C$36)+IF($V335=47,N($F335),0)))</f>
        <v>0</v>
      </c>
      <c r="DS335" s="48" t="n">
        <f aca="false">MIN(BU335,(HO334*(1+HO$5/Setup!$C$36)+IF($V335=48,N($F335),0)))</f>
        <v>0</v>
      </c>
      <c r="DT335" s="48" t="n">
        <f aca="false">MIN(BV335,(HP334*(1+HP$5/Setup!$C$36)+IF($V335=49,N($F335),0)))</f>
        <v>0</v>
      </c>
      <c r="DU335" s="48" t="n">
        <f aca="false">MIN(BW335,(HQ334*(1+HQ$5/Setup!$C$36)+IF($V335=50,N($F335),0)))</f>
        <v>0</v>
      </c>
      <c r="DV335" s="48" t="n">
        <f aca="false">MIN(MAX((FT334*(1+FT$5/Setup!$C$36)+IF($V335=1,N($F335),0))-BX335,0),MAX($P335-0,0))</f>
        <v>0</v>
      </c>
      <c r="DW335" s="48" t="n">
        <f aca="false">MIN(MAX((FU334*(1+FU$5/Setup!$C$36)+IF($V335=2,N($F335),0))-BY335,0),MAX($P335-SUM(DV335:DV335),0))</f>
        <v>0</v>
      </c>
      <c r="DX335" s="48" t="n">
        <f aca="false">MIN(MAX((FV334*(1+FV$5/Setup!$C$36)+IF($V335=3,N($F335),0))-BZ335,0),MAX($P335-SUM(DV335:DW335),0))</f>
        <v>0</v>
      </c>
      <c r="DY335" s="48" t="n">
        <f aca="false">MIN(MAX((FW334*(1+FW$5/Setup!$C$36)+IF($V335=4,N($F335),0))-CA335,0),MAX($P335-SUM(DV335:DX335),0))</f>
        <v>0</v>
      </c>
      <c r="DZ335" s="48" t="n">
        <f aca="false">MIN(MAX((FX334*(1+FX$5/Setup!$C$36)+IF($V335=5,N($F335),0))-CB335,0),MAX($P335-SUM(DV335:DY335),0))</f>
        <v>0</v>
      </c>
      <c r="EA335" s="48" t="n">
        <f aca="false">MIN(MAX((FY334*(1+FY$5/Setup!$C$36)+IF($V335=6,N($F335),0))-CC335,0),MAX($P335-SUM(DV335:DZ335),0))</f>
        <v>0</v>
      </c>
      <c r="EB335" s="48" t="n">
        <f aca="false">MIN(MAX((FZ334*(1+FZ$5/Setup!$C$36)+IF($V335=7,N($F335),0))-CD335,0),MAX($P335-SUM(DV335:EA335),0))</f>
        <v>0</v>
      </c>
      <c r="EC335" s="48" t="n">
        <f aca="false">MIN(MAX((GA334*(1+GA$5/Setup!$C$36)+IF($V335=8,N($F335),0))-CE335,0),MAX($P335-SUM(DV335:EB335),0))</f>
        <v>0</v>
      </c>
      <c r="ED335" s="48" t="n">
        <f aca="false">MIN(MAX((GB334*(1+GB$5/Setup!$C$36)+IF($V335=9,N($F335),0))-CF335,0),MAX($P335-SUM(DV335:EC335),0))</f>
        <v>0</v>
      </c>
      <c r="EE335" s="48" t="n">
        <f aca="false">MIN(MAX((GC334*(1+GC$5/Setup!$C$36)+IF($V335=10,N($F335),0))-CG335,0),MAX($P335-SUM(DV335:ED335),0))</f>
        <v>0</v>
      </c>
      <c r="EF335" s="48" t="n">
        <f aca="false">MIN(MAX((GD334*(1+GD$5/Setup!$C$36)+IF($V335=11,N($F335),0))-CH335,0),MAX($P335-SUM(DV335:EE335),0))</f>
        <v>0</v>
      </c>
      <c r="EG335" s="48" t="n">
        <f aca="false">MIN(MAX((GE334*(1+GE$5/Setup!$C$36)+IF($V335=12,N($F335),0))-CI335,0),MAX($P335-SUM(DV335:EF335),0))</f>
        <v>0</v>
      </c>
      <c r="EH335" s="48" t="n">
        <f aca="false">MIN(MAX((GF334*(1+GF$5/Setup!$C$36)+IF($V335=13,N($F335),0))-CJ335,0),MAX($P335-SUM(DV335:EG335),0))</f>
        <v>0</v>
      </c>
      <c r="EI335" s="48" t="n">
        <f aca="false">MIN(MAX((GG334*(1+GG$5/Setup!$C$36)+IF($V335=14,N($F335),0))-CK335,0),MAX($P335-SUM(DV335:EH335),0))</f>
        <v>0</v>
      </c>
      <c r="EJ335" s="48" t="n">
        <f aca="false">MIN(MAX((GH334*(1+GH$5/Setup!$C$36)+IF($V335=15,N($F335),0))-CL335,0),MAX($P335-SUM(DV335:EI335),0))</f>
        <v>0</v>
      </c>
      <c r="EK335" s="48" t="n">
        <f aca="false">MIN(MAX((GI334*(1+GI$5/Setup!$C$36)+IF($V335=16,N($F335),0))-CM335,0),MAX($P335-SUM(DV335:EJ335),0))</f>
        <v>0</v>
      </c>
      <c r="EL335" s="48" t="n">
        <f aca="false">MIN(MAX((GJ334*(1+GJ$5/Setup!$C$36)+IF($V335=17,N($F335),0))-CN335,0),MAX($P335-SUM(DV335:EK335),0))</f>
        <v>0</v>
      </c>
      <c r="EM335" s="48" t="n">
        <f aca="false">MIN(MAX((GK334*(1+GK$5/Setup!$C$36)+IF($V335=18,N($F335),0))-CO335,0),MAX($P335-SUM(DV335:EL335),0))</f>
        <v>0</v>
      </c>
      <c r="EN335" s="48" t="n">
        <f aca="false">MIN(MAX((GL334*(1+GL$5/Setup!$C$36)+IF($V335=19,N($F335),0))-CP335,0),MAX($P335-SUM(DV335:EM335),0))</f>
        <v>0</v>
      </c>
      <c r="EO335" s="48" t="n">
        <f aca="false">MIN(MAX((GM334*(1+GM$5/Setup!$C$36)+IF($V335=20,N($F335),0))-CQ335,0),MAX($P335-SUM(DV335:EN335),0))</f>
        <v>0</v>
      </c>
      <c r="EP335" s="48" t="n">
        <f aca="false">MIN(MAX((GN334*(1+GN$5/Setup!$C$36)+IF($V335=21,N($F335),0))-CR335,0),MAX($P335-SUM(DV335:EO335),0))</f>
        <v>0</v>
      </c>
      <c r="EQ335" s="48" t="n">
        <f aca="false">MIN(MAX((GO334*(1+GO$5/Setup!$C$36)+IF($V335=22,N($F335),0))-CS335,0),MAX($P335-SUM(DV335:EP335),0))</f>
        <v>0</v>
      </c>
      <c r="ER335" s="48" t="n">
        <f aca="false">MIN(MAX((GP334*(1+GP$5/Setup!$C$36)+IF($V335=23,N($F335),0))-CT335,0),MAX($P335-SUM(DV335:EQ335),0))</f>
        <v>0</v>
      </c>
      <c r="ES335" s="48" t="n">
        <f aca="false">MIN(MAX((GQ334*(1+GQ$5/Setup!$C$36)+IF($V335=24,N($F335),0))-CU335,0),MAX($P335-SUM(DV335:ER335),0))</f>
        <v>0</v>
      </c>
      <c r="ET335" s="48" t="n">
        <f aca="false">MIN(MAX((GR334*(1+GR$5/Setup!$C$36)+IF($V335=25,N($F335),0))-CV335,0),MAX($P335-SUM(DV335:ES335),0))</f>
        <v>0</v>
      </c>
      <c r="EU335" s="48" t="n">
        <f aca="false">MIN(MAX((GS334*(1+GS$5/Setup!$C$36)+IF($V335=26,N($F335),0))-CW335,0),MAX($P335-SUM(DV335:ET335),0))</f>
        <v>0</v>
      </c>
      <c r="EV335" s="48" t="n">
        <f aca="false">MIN(MAX((GT334*(1+GT$5/Setup!$C$36)+IF($V335=27,N($F335),0))-CX335,0),MAX($P335-SUM(DV335:EU335),0))</f>
        <v>0</v>
      </c>
      <c r="EW335" s="48" t="n">
        <f aca="false">MIN(MAX((GU334*(1+GU$5/Setup!$C$36)+IF($V335=28,N($F335),0))-CY335,0),MAX($P335-SUM(DV335:EV335),0))</f>
        <v>0</v>
      </c>
      <c r="EX335" s="48" t="n">
        <f aca="false">MIN(MAX((GV334*(1+GV$5/Setup!$C$36)+IF($V335=29,N($F335),0))-CZ335,0),MAX($P335-SUM(DV335:EW335),0))</f>
        <v>0</v>
      </c>
      <c r="EY335" s="48" t="n">
        <f aca="false">MIN(MAX((GW334*(1+GW$5/Setup!$C$36)+IF($V335=30,N($F335),0))-DA335,0),MAX($P335-SUM(DV335:EX335),0))</f>
        <v>0</v>
      </c>
      <c r="EZ335" s="48" t="n">
        <f aca="false">MIN(MAX((GX334*(1+GX$5/Setup!$C$36)+IF($V335=31,N($F335),0))-DB335,0),MAX($P335-SUM(DV335:EY335),0))</f>
        <v>0</v>
      </c>
      <c r="FA335" s="48" t="n">
        <f aca="false">MIN(MAX((GY334*(1+GY$5/Setup!$C$36)+IF($V335=32,N($F335),0))-DC335,0),MAX($P335-SUM(DV335:EZ335),0))</f>
        <v>0</v>
      </c>
      <c r="FB335" s="48" t="n">
        <f aca="false">MIN(MAX((GZ334*(1+GZ$5/Setup!$C$36)+IF($V335=33,N($F335),0))-DD335,0),MAX($P335-SUM(DV335:FA335),0))</f>
        <v>0</v>
      </c>
      <c r="FC335" s="48" t="n">
        <f aca="false">MIN(MAX((HA334*(1+HA$5/Setup!$C$36)+IF($V335=34,N($F335),0))-DE335,0),MAX($P335-SUM(DV335:FB335),0))</f>
        <v>0</v>
      </c>
      <c r="FD335" s="48" t="n">
        <f aca="false">MIN(MAX((HB334*(1+HB$5/Setup!$C$36)+IF($V335=35,N($F335),0))-DF335,0),MAX($P335-SUM(DV335:FC335),0))</f>
        <v>0</v>
      </c>
      <c r="FE335" s="48" t="n">
        <f aca="false">MIN(MAX((HC334*(1+HC$5/Setup!$C$36)+IF($V335=36,N($F335),0))-DG335,0),MAX($P335-SUM(DV335:FD335),0))</f>
        <v>0</v>
      </c>
      <c r="FF335" s="48" t="n">
        <f aca="false">MIN(MAX((HD334*(1+HD$5/Setup!$C$36)+IF($V335=37,N($F335),0))-DH335,0),MAX($P335-SUM(DV335:FE335),0))</f>
        <v>0</v>
      </c>
      <c r="FG335" s="48" t="n">
        <f aca="false">MIN(MAX((HE334*(1+HE$5/Setup!$C$36)+IF($V335=38,N($F335),0))-DI335,0),MAX($P335-SUM(DV335:FF335),0))</f>
        <v>0</v>
      </c>
      <c r="FH335" s="48" t="n">
        <f aca="false">MIN(MAX((HF334*(1+HF$5/Setup!$C$36)+IF($V335=39,N($F335),0))-DJ335,0),MAX($P335-SUM(DV335:FG335),0))</f>
        <v>0</v>
      </c>
      <c r="FI335" s="48" t="n">
        <f aca="false">MIN(MAX((HG334*(1+HG$5/Setup!$C$36)+IF($V335=40,N($F335),0))-DK335,0),MAX($P335-SUM(DV335:FH335),0))</f>
        <v>0</v>
      </c>
      <c r="FJ335" s="48" t="n">
        <f aca="false">MIN(MAX((HH334*(1+HH$5/Setup!$C$36)+IF($V335=41,N($F335),0))-DL335,0),MAX($P335-SUM(DV335:FI335),0))</f>
        <v>0</v>
      </c>
      <c r="FK335" s="48" t="n">
        <f aca="false">MIN(MAX((HI334*(1+HI$5/Setup!$C$36)+IF($V335=42,N($F335),0))-DM335,0),MAX($P335-SUM(DV335:FJ335),0))</f>
        <v>0</v>
      </c>
      <c r="FL335" s="48" t="n">
        <f aca="false">MIN(MAX((HJ334*(1+HJ$5/Setup!$C$36)+IF($V335=43,N($F335),0))-DN335,0),MAX($P335-SUM(DV335:FK335),0))</f>
        <v>0</v>
      </c>
      <c r="FM335" s="48" t="n">
        <f aca="false">MIN(MAX((HK334*(1+HK$5/Setup!$C$36)+IF($V335=44,N($F335),0))-DO335,0),MAX($P335-SUM(DV335:FL335),0))</f>
        <v>0</v>
      </c>
      <c r="FN335" s="48" t="n">
        <f aca="false">MIN(MAX((HL334*(1+HL$5/Setup!$C$36)+IF($V335=45,N($F335),0))-DP335,0),MAX($P335-SUM(DV335:FM335),0))</f>
        <v>0</v>
      </c>
      <c r="FO335" s="48" t="n">
        <f aca="false">MIN(MAX((HM334*(1+HM$5/Setup!$C$36)+IF($V335=46,N($F335),0))-DQ335,0),MAX($P335-SUM(DV335:FN335),0))</f>
        <v>0</v>
      </c>
      <c r="FP335" s="48" t="n">
        <f aca="false">MIN(MAX((HN334*(1+HN$5/Setup!$C$36)+IF($V335=47,N($F335),0))-DR335,0),MAX($P335-SUM(DV335:FO335),0))</f>
        <v>0</v>
      </c>
      <c r="FQ335" s="48" t="n">
        <f aca="false">MIN(MAX((HO334*(1+HO$5/Setup!$C$36)+IF($V335=48,N($F335),0))-DS335,0),MAX($P335-SUM(DV335:FP335),0))</f>
        <v>0</v>
      </c>
      <c r="FR335" s="48" t="n">
        <f aca="false">MIN(MAX((HP334*(1+HP$5/Setup!$C$36)+IF($V335=49,N($F335),0))-DT335,0),MAX($P335-SUM(DV335:FQ335),0))</f>
        <v>0</v>
      </c>
      <c r="FS335" s="48" t="n">
        <f aca="false">MIN(MAX((HQ334*(1+HQ$5/Setup!$C$36)+IF($V335=50,N($F335),0))-DU335,0),MAX($P335-SUM(DV335:FR335),0))</f>
        <v>0</v>
      </c>
      <c r="FT335" s="48" t="n">
        <f aca="false">IF((FT334*(1+FT$5/Setup!$C$36)+IF($V335=1,N($F335),0))-BX335-DV335&lt;0.005,0,(FT334*(1+FT$5/Setup!$C$36)+IF($V335=1,N($F335),0))-BX335-DV335)</f>
        <v>0</v>
      </c>
      <c r="FU335" s="48" t="n">
        <f aca="false">IF((FU334*(1+FU$5/Setup!$C$36)+IF($V335=2,N($F335),0))-BY335-DW335&lt;0.005,0,(FU334*(1+FU$5/Setup!$C$36)+IF($V335=2,N($F335),0))-BY335-DW335)</f>
        <v>0</v>
      </c>
      <c r="FV335" s="48" t="n">
        <f aca="false">IF((FV334*(1+FV$5/Setup!$C$36)+IF($V335=3,N($F335),0))-BZ335-DX335&lt;0.005,0,(FV334*(1+FV$5/Setup!$C$36)+IF($V335=3,N($F335),0))-BZ335-DX335)</f>
        <v>0</v>
      </c>
      <c r="FW335" s="48" t="n">
        <f aca="false">IF((FW334*(1+FW$5/Setup!$C$36)+IF($V335=4,N($F335),0))-CA335-DY335&lt;0.005,0,(FW334*(1+FW$5/Setup!$C$36)+IF($V335=4,N($F335),0))-CA335-DY335)</f>
        <v>0</v>
      </c>
      <c r="FX335" s="48" t="n">
        <f aca="false">IF((FX334*(1+FX$5/Setup!$C$36)+IF($V335=5,N($F335),0))-CB335-DZ335&lt;0.005,0,(FX334*(1+FX$5/Setup!$C$36)+IF($V335=5,N($F335),0))-CB335-DZ335)</f>
        <v>0</v>
      </c>
      <c r="FY335" s="48" t="n">
        <f aca="false">IF((FY334*(1+FY$5/Setup!$C$36)+IF($V335=6,N($F335),0))-CC335-EA335&lt;0.005,0,(FY334*(1+FY$5/Setup!$C$36)+IF($V335=6,N($F335),0))-CC335-EA335)</f>
        <v>0</v>
      </c>
      <c r="FZ335" s="48" t="n">
        <f aca="false">IF((FZ334*(1+FZ$5/Setup!$C$36)+IF($V335=7,N($F335),0))-CD335-EB335&lt;0.005,0,(FZ334*(1+FZ$5/Setup!$C$36)+IF($V335=7,N($F335),0))-CD335-EB335)</f>
        <v>0</v>
      </c>
      <c r="GA335" s="48" t="n">
        <f aca="false">IF((GA334*(1+GA$5/Setup!$C$36)+IF($V335=8,N($F335),0))-CE335-EC335&lt;0.005,0,(GA334*(1+GA$5/Setup!$C$36)+IF($V335=8,N($F335),0))-CE335-EC335)</f>
        <v>0</v>
      </c>
      <c r="GB335" s="48" t="n">
        <f aca="false">IF((GB334*(1+GB$5/Setup!$C$36)+IF($V335=9,N($F335),0))-CF335-ED335&lt;0.005,0,(GB334*(1+GB$5/Setup!$C$36)+IF($V335=9,N($F335),0))-CF335-ED335)</f>
        <v>0</v>
      </c>
      <c r="GC335" s="48" t="n">
        <f aca="false">IF((GC334*(1+GC$5/Setup!$C$36)+IF($V335=10,N($F335),0))-CG335-EE335&lt;0.005,0,(GC334*(1+GC$5/Setup!$C$36)+IF($V335=10,N($F335),0))-CG335-EE335)</f>
        <v>0</v>
      </c>
      <c r="GD335" s="48" t="n">
        <f aca="false">IF((GD334*(1+GD$5/Setup!$C$36)+IF($V335=11,N($F335),0))-CH335-EF335&lt;0.005,0,(GD334*(1+GD$5/Setup!$C$36)+IF($V335=11,N($F335),0))-CH335-EF335)</f>
        <v>0</v>
      </c>
      <c r="GE335" s="48" t="n">
        <f aca="false">IF((GE334*(1+GE$5/Setup!$C$36)+IF($V335=12,N($F335),0))-CI335-EG335&lt;0.005,0,(GE334*(1+GE$5/Setup!$C$36)+IF($V335=12,N($F335),0))-CI335-EG335)</f>
        <v>0</v>
      </c>
      <c r="GF335" s="48" t="n">
        <f aca="false">IF((GF334*(1+GF$5/Setup!$C$36)+IF($V335=13,N($F335),0))-CJ335-EH335&lt;0.005,0,(GF334*(1+GF$5/Setup!$C$36)+IF($V335=13,N($F335),0))-CJ335-EH335)</f>
        <v>0</v>
      </c>
      <c r="GG335" s="48" t="n">
        <f aca="false">IF((GG334*(1+GG$5/Setup!$C$36)+IF($V335=14,N($F335),0))-CK335-EI335&lt;0.005,0,(GG334*(1+GG$5/Setup!$C$36)+IF($V335=14,N($F335),0))-CK335-EI335)</f>
        <v>0</v>
      </c>
      <c r="GH335" s="48" t="n">
        <f aca="false">IF((GH334*(1+GH$5/Setup!$C$36)+IF($V335=15,N($F335),0))-CL335-EJ335&lt;0.005,0,(GH334*(1+GH$5/Setup!$C$36)+IF($V335=15,N($F335),0))-CL335-EJ335)</f>
        <v>0</v>
      </c>
      <c r="GI335" s="48" t="n">
        <f aca="false">IF((GI334*(1+GI$5/Setup!$C$36)+IF($V335=16,N($F335),0))-CM335-EK335&lt;0.005,0,(GI334*(1+GI$5/Setup!$C$36)+IF($V335=16,N($F335),0))-CM335-EK335)</f>
        <v>0</v>
      </c>
      <c r="GJ335" s="48" t="n">
        <f aca="false">IF((GJ334*(1+GJ$5/Setup!$C$36)+IF($V335=17,N($F335),0))-CN335-EL335&lt;0.005,0,(GJ334*(1+GJ$5/Setup!$C$36)+IF($V335=17,N($F335),0))-CN335-EL335)</f>
        <v>0</v>
      </c>
      <c r="GK335" s="48" t="n">
        <f aca="false">IF((GK334*(1+GK$5/Setup!$C$36)+IF($V335=18,N($F335),0))-CO335-EM335&lt;0.005,0,(GK334*(1+GK$5/Setup!$C$36)+IF($V335=18,N($F335),0))-CO335-EM335)</f>
        <v>0</v>
      </c>
      <c r="GL335" s="48" t="n">
        <f aca="false">IF((GL334*(1+GL$5/Setup!$C$36)+IF($V335=19,N($F335),0))-CP335-EN335&lt;0.005,0,(GL334*(1+GL$5/Setup!$C$36)+IF($V335=19,N($F335),0))-CP335-EN335)</f>
        <v>0</v>
      </c>
      <c r="GM335" s="48" t="n">
        <f aca="false">IF((GM334*(1+GM$5/Setup!$C$36)+IF($V335=20,N($F335),0))-CQ335-EO335&lt;0.005,0,(GM334*(1+GM$5/Setup!$C$36)+IF($V335=20,N($F335),0))-CQ335-EO335)</f>
        <v>0</v>
      </c>
      <c r="GN335" s="48" t="n">
        <f aca="false">IF((GN334*(1+GN$5/Setup!$C$36)+IF($V335=21,N($F335),0))-CR335-EP335&lt;0.005,0,(GN334*(1+GN$5/Setup!$C$36)+IF($V335=21,N($F335),0))-CR335-EP335)</f>
        <v>0</v>
      </c>
      <c r="GO335" s="48" t="n">
        <f aca="false">IF((GO334*(1+GO$5/Setup!$C$36)+IF($V335=22,N($F335),0))-CS335-EQ335&lt;0.005,0,(GO334*(1+GO$5/Setup!$C$36)+IF($V335=22,N($F335),0))-CS335-EQ335)</f>
        <v>0</v>
      </c>
      <c r="GP335" s="48" t="n">
        <f aca="false">IF((GP334*(1+GP$5/Setup!$C$36)+IF($V335=23,N($F335),0))-CT335-ER335&lt;0.005,0,(GP334*(1+GP$5/Setup!$C$36)+IF($V335=23,N($F335),0))-CT335-ER335)</f>
        <v>0</v>
      </c>
      <c r="GQ335" s="48" t="n">
        <f aca="false">IF((GQ334*(1+GQ$5/Setup!$C$36)+IF($V335=24,N($F335),0))-CU335-ES335&lt;0.005,0,(GQ334*(1+GQ$5/Setup!$C$36)+IF($V335=24,N($F335),0))-CU335-ES335)</f>
        <v>0</v>
      </c>
      <c r="GR335" s="48" t="n">
        <f aca="false">IF((GR334*(1+GR$5/Setup!$C$36)+IF($V335=25,N($F335),0))-CV335-ET335&lt;0.005,0,(GR334*(1+GR$5/Setup!$C$36)+IF($V335=25,N($F335),0))-CV335-ET335)</f>
        <v>0</v>
      </c>
      <c r="GS335" s="48" t="n">
        <f aca="false">IF((GS334*(1+GS$5/Setup!$C$36)+IF($V335=26,N($F335),0))-CW335-EU335&lt;0.005,0,(GS334*(1+GS$5/Setup!$C$36)+IF($V335=26,N($F335),0))-CW335-EU335)</f>
        <v>0</v>
      </c>
      <c r="GT335" s="48" t="n">
        <f aca="false">IF((GT334*(1+GT$5/Setup!$C$36)+IF($V335=27,N($F335),0))-CX335-EV335&lt;0.005,0,(GT334*(1+GT$5/Setup!$C$36)+IF($V335=27,N($F335),0))-CX335-EV335)</f>
        <v>0</v>
      </c>
      <c r="GU335" s="48" t="n">
        <f aca="false">IF((GU334*(1+GU$5/Setup!$C$36)+IF($V335=28,N($F335),0))-CY335-EW335&lt;0.005,0,(GU334*(1+GU$5/Setup!$C$36)+IF($V335=28,N($F335),0))-CY335-EW335)</f>
        <v>0</v>
      </c>
      <c r="GV335" s="48" t="n">
        <f aca="false">IF((GV334*(1+GV$5/Setup!$C$36)+IF($V335=29,N($F335),0))-CZ335-EX335&lt;0.005,0,(GV334*(1+GV$5/Setup!$C$36)+IF($V335=29,N($F335),0))-CZ335-EX335)</f>
        <v>0</v>
      </c>
      <c r="GW335" s="48" t="n">
        <f aca="false">IF((GW334*(1+GW$5/Setup!$C$36)+IF($V335=30,N($F335),0))-DA335-EY335&lt;0.005,0,(GW334*(1+GW$5/Setup!$C$36)+IF($V335=30,N($F335),0))-DA335-EY335)</f>
        <v>0</v>
      </c>
      <c r="GX335" s="48" t="n">
        <f aca="false">IF((GX334*(1+GX$5/Setup!$C$36)+IF($V335=31,N($F335),0))-DB335-EZ335&lt;0.005,0,(GX334*(1+GX$5/Setup!$C$36)+IF($V335=31,N($F335),0))-DB335-EZ335)</f>
        <v>0</v>
      </c>
      <c r="GY335" s="48" t="n">
        <f aca="false">IF((GY334*(1+GY$5/Setup!$C$36)+IF($V335=32,N($F335),0))-DC335-FA335&lt;0.005,0,(GY334*(1+GY$5/Setup!$C$36)+IF($V335=32,N($F335),0))-DC335-FA335)</f>
        <v>0</v>
      </c>
      <c r="GZ335" s="48" t="n">
        <f aca="false">IF((GZ334*(1+GZ$5/Setup!$C$36)+IF($V335=33,N($F335),0))-DD335-FB335&lt;0.005,0,(GZ334*(1+GZ$5/Setup!$C$36)+IF($V335=33,N($F335),0))-DD335-FB335)</f>
        <v>0</v>
      </c>
      <c r="HA335" s="48" t="n">
        <f aca="false">IF((HA334*(1+HA$5/Setup!$C$36)+IF($V335=34,N($F335),0))-DE335-FC335&lt;0.005,0,(HA334*(1+HA$5/Setup!$C$36)+IF($V335=34,N($F335),0))-DE335-FC335)</f>
        <v>0</v>
      </c>
      <c r="HB335" s="48" t="n">
        <f aca="false">IF((HB334*(1+HB$5/Setup!$C$36)+IF($V335=35,N($F335),0))-DF335-FD335&lt;0.005,0,(HB334*(1+HB$5/Setup!$C$36)+IF($V335=35,N($F335),0))-DF335-FD335)</f>
        <v>0</v>
      </c>
      <c r="HC335" s="48" t="n">
        <f aca="false">IF((HC334*(1+HC$5/Setup!$C$36)+IF($V335=36,N($F335),0))-DG335-FE335&lt;0.005,0,(HC334*(1+HC$5/Setup!$C$36)+IF($V335=36,N($F335),0))-DG335-FE335)</f>
        <v>0</v>
      </c>
      <c r="HD335" s="48" t="n">
        <f aca="false">IF((HD334*(1+HD$5/Setup!$C$36)+IF($V335=37,N($F335),0))-DH335-FF335&lt;0.005,0,(HD334*(1+HD$5/Setup!$C$36)+IF($V335=37,N($F335),0))-DH335-FF335)</f>
        <v>0</v>
      </c>
      <c r="HE335" s="48" t="n">
        <f aca="false">IF((HE334*(1+HE$5/Setup!$C$36)+IF($V335=38,N($F335),0))-DI335-FG335&lt;0.005,0,(HE334*(1+HE$5/Setup!$C$36)+IF($V335=38,N($F335),0))-DI335-FG335)</f>
        <v>0</v>
      </c>
      <c r="HF335" s="48" t="n">
        <f aca="false">IF((HF334*(1+HF$5/Setup!$C$36)+IF($V335=39,N($F335),0))-DJ335-FH335&lt;0.005,0,(HF334*(1+HF$5/Setup!$C$36)+IF($V335=39,N($F335),0))-DJ335-FH335)</f>
        <v>0</v>
      </c>
      <c r="HG335" s="48" t="n">
        <f aca="false">IF((HG334*(1+HG$5/Setup!$C$36)+IF($V335=40,N($F335),0))-DK335-FI335&lt;0.005,0,(HG334*(1+HG$5/Setup!$C$36)+IF($V335=40,N($F335),0))-DK335-FI335)</f>
        <v>0</v>
      </c>
      <c r="HH335" s="48" t="n">
        <f aca="false">IF((HH334*(1+HH$5/Setup!$C$36)+IF($V335=41,N($F335),0))-DL335-FJ335&lt;0.005,0,(HH334*(1+HH$5/Setup!$C$36)+IF($V335=41,N($F335),0))-DL335-FJ335)</f>
        <v>0</v>
      </c>
      <c r="HI335" s="48" t="n">
        <f aca="false">IF((HI334*(1+HI$5/Setup!$C$36)+IF($V335=42,N($F335),0))-DM335-FK335&lt;0.005,0,(HI334*(1+HI$5/Setup!$C$36)+IF($V335=42,N($F335),0))-DM335-FK335)</f>
        <v>0</v>
      </c>
      <c r="HJ335" s="48" t="n">
        <f aca="false">IF((HJ334*(1+HJ$5/Setup!$C$36)+IF($V335=43,N($F335),0))-DN335-FL335&lt;0.005,0,(HJ334*(1+HJ$5/Setup!$C$36)+IF($V335=43,N($F335),0))-DN335-FL335)</f>
        <v>0</v>
      </c>
      <c r="HK335" s="48" t="n">
        <f aca="false">IF((HK334*(1+HK$5/Setup!$C$36)+IF($V335=44,N($F335),0))-DO335-FM335&lt;0.005,0,(HK334*(1+HK$5/Setup!$C$36)+IF($V335=44,N($F335),0))-DO335-FM335)</f>
        <v>0</v>
      </c>
      <c r="HL335" s="48" t="n">
        <f aca="false">IF((HL334*(1+HL$5/Setup!$C$36)+IF($V335=45,N($F335),0))-DP335-FN335&lt;0.005,0,(HL334*(1+HL$5/Setup!$C$36)+IF($V335=45,N($F335),0))-DP335-FN335)</f>
        <v>0</v>
      </c>
      <c r="HM335" s="48" t="n">
        <f aca="false">IF((HM334*(1+HM$5/Setup!$C$36)+IF($V335=46,N($F335),0))-DQ335-FO335&lt;0.005,0,(HM334*(1+HM$5/Setup!$C$36)+IF($V335=46,N($F335),0))-DQ335-FO335)</f>
        <v>0</v>
      </c>
      <c r="HN335" s="48" t="n">
        <f aca="false">IF((HN334*(1+HN$5/Setup!$C$36)+IF($V335=47,N($F335),0))-DR335-FP335&lt;0.005,0,(HN334*(1+HN$5/Setup!$C$36)+IF($V335=47,N($F335),0))-DR335-FP335)</f>
        <v>0</v>
      </c>
      <c r="HO335" s="48" t="n">
        <f aca="false">IF((HO334*(1+HO$5/Setup!$C$36)+IF($V335=48,N($F335),0))-DS335-FQ335&lt;0.005,0,(HO334*(1+HO$5/Setup!$C$36)+IF($V335=48,N($F335),0))-DS335-FQ335)</f>
        <v>0</v>
      </c>
      <c r="HP335" s="48" t="n">
        <f aca="false">IF((HP334*(1+HP$5/Setup!$C$36)+IF($V335=49,N($F335),0))-DT335-FR335&lt;0.005,0,(HP334*(1+HP$5/Setup!$C$36)+IF($V335=49,N($F335),0))-DT335-FR335)</f>
        <v>0</v>
      </c>
      <c r="HQ335" s="48" t="n">
        <f aca="false">IF((HQ334*(1+HQ$5/Setup!$C$36)+IF($V335=50,N($F335),0))-DU335-FS335&lt;0.005,0,(HQ334*(1+HQ$5/Setup!$C$36)+IF($V335=50,N($F335),0))-DU335-FS335)</f>
        <v>0</v>
      </c>
    </row>
    <row r="336" customFormat="false" ht="15" hidden="false" customHeight="false" outlineLevel="0" collapsed="false">
      <c r="A336" s="44" t="n">
        <v>328</v>
      </c>
      <c r="B336" s="45" t="n">
        <f aca="false">IF(Setup!$C$7="Every month",EDATE(Setup!$C$8,($A336-1)),IF(Setup!$C$7="Twice a month",DATE(YEAR(Setup!$C$8),MONTH(Setup!$C$8)+INT((($A336-1)+Setup!$C$41)/2),MIN(IF(MOD(($A336-1)+Setup!$C$41,2)=0,Setup!$C$39,Setup!$C$40),DAY(EOMONTH(DATE(YEAR(Setup!$C$8),MONTH(Setup!$C$8)+INT((($A336-1)+Setup!$C$41)/2),1),0)))),Setup!$C$8+($A336-1)*IF(Setup!$C$7="Every week",7,14)))</f>
        <v>50903</v>
      </c>
      <c r="C336" s="45" t="n">
        <f aca="false">IF(Setup!$C$7="Every month",EDATE(Setup!$C$8,$A336),IF(Setup!$C$7="Twice a month",DATE(YEAR(Setup!$C$8),MONTH(Setup!$C$8)+INT(($A336+Setup!$C$41)/2),MIN(IF(MOD($A336+Setup!$C$41,2)=0,Setup!$C$39,Setup!$C$40),DAY(EOMONTH(DATE(YEAR(Setup!$C$8),MONTH(Setup!$C$8)+INT(($A336+Setup!$C$41)/2),1),0)))),Setup!$C$8+$A336*IF(Setup!$C$7="Every week",7,14)))</f>
        <v>50917</v>
      </c>
      <c r="D336" s="46"/>
      <c r="E336" s="47"/>
      <c r="F336" s="47"/>
      <c r="G336" s="47"/>
      <c r="H336" s="47"/>
      <c r="I336" s="48" t="n">
        <f aca="false">N(Setup!$C$11)+N(E336)</f>
        <v>100</v>
      </c>
      <c r="J336" s="48" t="n">
        <f aca="false">MIN(Setup!$C$37,MAX(I336,0))</f>
        <v>9.23076923076923</v>
      </c>
      <c r="K336" s="48" t="n">
        <f aca="false">MIN(MAX(N(Setup!$C$14)-L335,0),MAX(I336-J336,0))</f>
        <v>0</v>
      </c>
      <c r="L336" s="48" t="n">
        <f aca="false">L335+K336-N(G336)</f>
        <v>500</v>
      </c>
      <c r="M336" s="48" t="n">
        <f aca="false">M335+J336-N(H336)</f>
        <v>3027.6923076923</v>
      </c>
      <c r="N336" s="48" t="n">
        <f aca="false">SUM(BX336:DU336)</f>
        <v>0</v>
      </c>
      <c r="O336" s="48" t="n">
        <f aca="false">SUM(Z336:BW336)-N336</f>
        <v>40</v>
      </c>
      <c r="P336" s="48" t="n">
        <f aca="false">MAX(I336-J336-K336,0)+O336</f>
        <v>130.769230769231</v>
      </c>
      <c r="Q336" s="48" t="n">
        <f aca="false">SUM(DV336:FS336)</f>
        <v>0</v>
      </c>
      <c r="R336" s="49" t="n">
        <f aca="false">N336+J336+K336+Q336</f>
        <v>9.23076923076923</v>
      </c>
      <c r="S336" s="48" t="n">
        <f aca="false">T336-T335-N(F336)+N336+Q336</f>
        <v>0</v>
      </c>
      <c r="T336" s="49" t="n">
        <f aca="false">SUM(FT336:HQ336)</f>
        <v>0</v>
      </c>
      <c r="U336" s="44" t="str">
        <f aca="false">IF(T335&lt;0.005,"",INDEX(Helpers!$C$2:$C$51,IF(_xlfn.MINIFS($DV$6:$FS$6,DV336:FS336,"&gt;0.005")=0,V336,_xlfn.MINIFS($DV$6:$FS$6,DV336:FS336,"&gt;0.005"))))</f>
        <v/>
      </c>
      <c r="V336" s="44" t="n">
        <f aca="false">IF(_xlfn.MINIFS($FT$6:$HQ$6,FT335:HQ335,"&gt;0.005")=0,1,_xlfn.MINIFS($FT$6:$HQ$6,FT335:HQ335,"&gt;0.005"))</f>
        <v>1</v>
      </c>
      <c r="W336" s="44" t="n">
        <f aca="false">IF(AND(D336&lt;&gt;"Paid",T335&gt;0.005),1,0)</f>
        <v>0</v>
      </c>
      <c r="X336" s="48" t="n">
        <f aca="false">SUMPRODUCT(((Helpers!$G$2:$G$51*(1+(Helpers!$D$2:$D$51+0.000000001)/12)^(($B336-Setup!$C$8)/(365.25/12))-Helpers!$E$2:$E$51*((1+(Helpers!$D$2:$D$51+0.000000001)/12)^(($B336-Setup!$C$8)/(365.25/12))-1)/((Helpers!$D$2:$D$51+0.000000001)/12))&gt;0)*(Helpers!$G$2:$G$51*(1+(Helpers!$D$2:$D$51+0.000000001)/12)^(($B336-Setup!$C$8)/(365.25/12))-Helpers!$E$2:$E$51*((1+(Helpers!$D$2:$D$51+0.000000001)/12)^(($B336-Setup!$C$8)/(365.25/12))-1)/((Helpers!$D$2:$D$51+0.000000001)/12)))</f>
        <v>0</v>
      </c>
      <c r="Y336" s="48"/>
      <c r="Z336" s="48" t="n">
        <f aca="false">IF(OR(N(Z$5)=0,Z$6=""),0,Z$5*((DATE(YEAR($B336),MONTH($B336),MIN(Z$6,DAY(EOMONTH($B336,0))))&gt;=$B336)*(DATE(YEAR($B336),MONTH($B336),MIN(Z$6,DAY(EOMONTH($B336,0))))&lt;$C336)+(DATE(YEAR($B336),MONTH($B336)+1,MIN(Z$6,DAY(EOMONTH($B336,1))))&gt;=$B336)*(DATE(YEAR($B336),MONTH($B336)+1,MIN(Z$6,DAY(EOMONTH($B336,1))))&lt;$C336)))</f>
        <v>0</v>
      </c>
      <c r="AA336" s="48" t="n">
        <f aca="false">IF(OR(N(AA$5)=0,AA$6=""),0,AA$5*((DATE(YEAR($B336),MONTH($B336),MIN(AA$6,DAY(EOMONTH($B336,0))))&gt;=$B336)*(DATE(YEAR($B336),MONTH($B336),MIN(AA$6,DAY(EOMONTH($B336,0))))&lt;$C336)+(DATE(YEAR($B336),MONTH($B336)+1,MIN(AA$6,DAY(EOMONTH($B336,1))))&gt;=$B336)*(DATE(YEAR($B336),MONTH($B336)+1,MIN(AA$6,DAY(EOMONTH($B336,1))))&lt;$C336)))</f>
        <v>40</v>
      </c>
      <c r="AB336" s="48" t="n">
        <f aca="false">IF(OR(N(AB$5)=0,AB$6=""),0,AB$5*((DATE(YEAR($B336),MONTH($B336),MIN(AB$6,DAY(EOMONTH($B336,0))))&gt;=$B336)*(DATE(YEAR($B336),MONTH($B336),MIN(AB$6,DAY(EOMONTH($B336,0))))&lt;$C336)+(DATE(YEAR($B336),MONTH($B336)+1,MIN(AB$6,DAY(EOMONTH($B336,1))))&gt;=$B336)*(DATE(YEAR($B336),MONTH($B336)+1,MIN(AB$6,DAY(EOMONTH($B336,1))))&lt;$C336)))</f>
        <v>0</v>
      </c>
      <c r="AC336" s="48" t="n">
        <f aca="false">IF(OR(N(AC$5)=0,AC$6=""),0,AC$5*((DATE(YEAR($B336),MONTH($B336),MIN(AC$6,DAY(EOMONTH($B336,0))))&gt;=$B336)*(DATE(YEAR($B336),MONTH($B336),MIN(AC$6,DAY(EOMONTH($B336,0))))&lt;$C336)+(DATE(YEAR($B336),MONTH($B336)+1,MIN(AC$6,DAY(EOMONTH($B336,1))))&gt;=$B336)*(DATE(YEAR($B336),MONTH($B336)+1,MIN(AC$6,DAY(EOMONTH($B336,1))))&lt;$C336)))</f>
        <v>0</v>
      </c>
      <c r="AD336" s="48" t="n">
        <f aca="false">IF(OR(N(AD$5)=0,AD$6=""),0,AD$5*((DATE(YEAR($B336),MONTH($B336),MIN(AD$6,DAY(EOMONTH($B336,0))))&gt;=$B336)*(DATE(YEAR($B336),MONTH($B336),MIN(AD$6,DAY(EOMONTH($B336,0))))&lt;$C336)+(DATE(YEAR($B336),MONTH($B336)+1,MIN(AD$6,DAY(EOMONTH($B336,1))))&gt;=$B336)*(DATE(YEAR($B336),MONTH($B336)+1,MIN(AD$6,DAY(EOMONTH($B336,1))))&lt;$C336)))</f>
        <v>0</v>
      </c>
      <c r="AE336" s="48" t="n">
        <f aca="false">IF(OR(N(AE$5)=0,AE$6=""),0,AE$5*((DATE(YEAR($B336),MONTH($B336),MIN(AE$6,DAY(EOMONTH($B336,0))))&gt;=$B336)*(DATE(YEAR($B336),MONTH($B336),MIN(AE$6,DAY(EOMONTH($B336,0))))&lt;$C336)+(DATE(YEAR($B336),MONTH($B336)+1,MIN(AE$6,DAY(EOMONTH($B336,1))))&gt;=$B336)*(DATE(YEAR($B336),MONTH($B336)+1,MIN(AE$6,DAY(EOMONTH($B336,1))))&lt;$C336)))</f>
        <v>0</v>
      </c>
      <c r="AF336" s="48" t="n">
        <f aca="false">IF(OR(N(AF$5)=0,AF$6=""),0,AF$5*((DATE(YEAR($B336),MONTH($B336),MIN(AF$6,DAY(EOMONTH($B336,0))))&gt;=$B336)*(DATE(YEAR($B336),MONTH($B336),MIN(AF$6,DAY(EOMONTH($B336,0))))&lt;$C336)+(DATE(YEAR($B336),MONTH($B336)+1,MIN(AF$6,DAY(EOMONTH($B336,1))))&gt;=$B336)*(DATE(YEAR($B336),MONTH($B336)+1,MIN(AF$6,DAY(EOMONTH($B336,1))))&lt;$C336)))</f>
        <v>0</v>
      </c>
      <c r="AG336" s="48" t="n">
        <f aca="false">IF(OR(N(AG$5)=0,AG$6=""),0,AG$5*((DATE(YEAR($B336),MONTH($B336),MIN(AG$6,DAY(EOMONTH($B336,0))))&gt;=$B336)*(DATE(YEAR($B336),MONTH($B336),MIN(AG$6,DAY(EOMONTH($B336,0))))&lt;$C336)+(DATE(YEAR($B336),MONTH($B336)+1,MIN(AG$6,DAY(EOMONTH($B336,1))))&gt;=$B336)*(DATE(YEAR($B336),MONTH($B336)+1,MIN(AG$6,DAY(EOMONTH($B336,1))))&lt;$C336)))</f>
        <v>0</v>
      </c>
      <c r="AH336" s="48" t="n">
        <f aca="false">IF(OR(N(AH$5)=0,AH$6=""),0,AH$5*((DATE(YEAR($B336),MONTH($B336),MIN(AH$6,DAY(EOMONTH($B336,0))))&gt;=$B336)*(DATE(YEAR($B336),MONTH($B336),MIN(AH$6,DAY(EOMONTH($B336,0))))&lt;$C336)+(DATE(YEAR($B336),MONTH($B336)+1,MIN(AH$6,DAY(EOMONTH($B336,1))))&gt;=$B336)*(DATE(YEAR($B336),MONTH($B336)+1,MIN(AH$6,DAY(EOMONTH($B336,1))))&lt;$C336)))</f>
        <v>0</v>
      </c>
      <c r="AI336" s="48" t="n">
        <f aca="false">IF(OR(N(AI$5)=0,AI$6=""),0,AI$5*((DATE(YEAR($B336),MONTH($B336),MIN(AI$6,DAY(EOMONTH($B336,0))))&gt;=$B336)*(DATE(YEAR($B336),MONTH($B336),MIN(AI$6,DAY(EOMONTH($B336,0))))&lt;$C336)+(DATE(YEAR($B336),MONTH($B336)+1,MIN(AI$6,DAY(EOMONTH($B336,1))))&gt;=$B336)*(DATE(YEAR($B336),MONTH($B336)+1,MIN(AI$6,DAY(EOMONTH($B336,1))))&lt;$C336)))</f>
        <v>0</v>
      </c>
      <c r="AJ336" s="48" t="n">
        <f aca="false">IF(OR(N(AJ$5)=0,AJ$6=""),0,AJ$5*((DATE(YEAR($B336),MONTH($B336),MIN(AJ$6,DAY(EOMONTH($B336,0))))&gt;=$B336)*(DATE(YEAR($B336),MONTH($B336),MIN(AJ$6,DAY(EOMONTH($B336,0))))&lt;$C336)+(DATE(YEAR($B336),MONTH($B336)+1,MIN(AJ$6,DAY(EOMONTH($B336,1))))&gt;=$B336)*(DATE(YEAR($B336),MONTH($B336)+1,MIN(AJ$6,DAY(EOMONTH($B336,1))))&lt;$C336)))</f>
        <v>0</v>
      </c>
      <c r="AK336" s="48" t="n">
        <f aca="false">IF(OR(N(AK$5)=0,AK$6=""),0,AK$5*((DATE(YEAR($B336),MONTH($B336),MIN(AK$6,DAY(EOMONTH($B336,0))))&gt;=$B336)*(DATE(YEAR($B336),MONTH($B336),MIN(AK$6,DAY(EOMONTH($B336,0))))&lt;$C336)+(DATE(YEAR($B336),MONTH($B336)+1,MIN(AK$6,DAY(EOMONTH($B336,1))))&gt;=$B336)*(DATE(YEAR($B336),MONTH($B336)+1,MIN(AK$6,DAY(EOMONTH($B336,1))))&lt;$C336)))</f>
        <v>0</v>
      </c>
      <c r="AL336" s="48" t="n">
        <f aca="false">IF(OR(N(AL$5)=0,AL$6=""),0,AL$5*((DATE(YEAR($B336),MONTH($B336),MIN(AL$6,DAY(EOMONTH($B336,0))))&gt;=$B336)*(DATE(YEAR($B336),MONTH($B336),MIN(AL$6,DAY(EOMONTH($B336,0))))&lt;$C336)+(DATE(YEAR($B336),MONTH($B336)+1,MIN(AL$6,DAY(EOMONTH($B336,1))))&gt;=$B336)*(DATE(YEAR($B336),MONTH($B336)+1,MIN(AL$6,DAY(EOMONTH($B336,1))))&lt;$C336)))</f>
        <v>0</v>
      </c>
      <c r="AM336" s="48" t="n">
        <f aca="false">IF(OR(N(AM$5)=0,AM$6=""),0,AM$5*((DATE(YEAR($B336),MONTH($B336),MIN(AM$6,DAY(EOMONTH($B336,0))))&gt;=$B336)*(DATE(YEAR($B336),MONTH($B336),MIN(AM$6,DAY(EOMONTH($B336,0))))&lt;$C336)+(DATE(YEAR($B336),MONTH($B336)+1,MIN(AM$6,DAY(EOMONTH($B336,1))))&gt;=$B336)*(DATE(YEAR($B336),MONTH($B336)+1,MIN(AM$6,DAY(EOMONTH($B336,1))))&lt;$C336)))</f>
        <v>0</v>
      </c>
      <c r="AN336" s="48" t="n">
        <f aca="false">IF(OR(N(AN$5)=0,AN$6=""),0,AN$5*((DATE(YEAR($B336),MONTH($B336),MIN(AN$6,DAY(EOMONTH($B336,0))))&gt;=$B336)*(DATE(YEAR($B336),MONTH($B336),MIN(AN$6,DAY(EOMONTH($B336,0))))&lt;$C336)+(DATE(YEAR($B336),MONTH($B336)+1,MIN(AN$6,DAY(EOMONTH($B336,1))))&gt;=$B336)*(DATE(YEAR($B336),MONTH($B336)+1,MIN(AN$6,DAY(EOMONTH($B336,1))))&lt;$C336)))</f>
        <v>0</v>
      </c>
      <c r="AO336" s="48" t="n">
        <f aca="false">IF(OR(N(AO$5)=0,AO$6=""),0,AO$5*((DATE(YEAR($B336),MONTH($B336),MIN(AO$6,DAY(EOMONTH($B336,0))))&gt;=$B336)*(DATE(YEAR($B336),MONTH($B336),MIN(AO$6,DAY(EOMONTH($B336,0))))&lt;$C336)+(DATE(YEAR($B336),MONTH($B336)+1,MIN(AO$6,DAY(EOMONTH($B336,1))))&gt;=$B336)*(DATE(YEAR($B336),MONTH($B336)+1,MIN(AO$6,DAY(EOMONTH($B336,1))))&lt;$C336)))</f>
        <v>0</v>
      </c>
      <c r="AP336" s="48" t="n">
        <f aca="false">IF(OR(N(AP$5)=0,AP$6=""),0,AP$5*((DATE(YEAR($B336),MONTH($B336),MIN(AP$6,DAY(EOMONTH($B336,0))))&gt;=$B336)*(DATE(YEAR($B336),MONTH($B336),MIN(AP$6,DAY(EOMONTH($B336,0))))&lt;$C336)+(DATE(YEAR($B336),MONTH($B336)+1,MIN(AP$6,DAY(EOMONTH($B336,1))))&gt;=$B336)*(DATE(YEAR($B336),MONTH($B336)+1,MIN(AP$6,DAY(EOMONTH($B336,1))))&lt;$C336)))</f>
        <v>0</v>
      </c>
      <c r="AQ336" s="48" t="n">
        <f aca="false">IF(OR(N(AQ$5)=0,AQ$6=""),0,AQ$5*((DATE(YEAR($B336),MONTH($B336),MIN(AQ$6,DAY(EOMONTH($B336,0))))&gt;=$B336)*(DATE(YEAR($B336),MONTH($B336),MIN(AQ$6,DAY(EOMONTH($B336,0))))&lt;$C336)+(DATE(YEAR($B336),MONTH($B336)+1,MIN(AQ$6,DAY(EOMONTH($B336,1))))&gt;=$B336)*(DATE(YEAR($B336),MONTH($B336)+1,MIN(AQ$6,DAY(EOMONTH($B336,1))))&lt;$C336)))</f>
        <v>0</v>
      </c>
      <c r="AR336" s="48" t="n">
        <f aca="false">IF(OR(N(AR$5)=0,AR$6=""),0,AR$5*((DATE(YEAR($B336),MONTH($B336),MIN(AR$6,DAY(EOMONTH($B336,0))))&gt;=$B336)*(DATE(YEAR($B336),MONTH($B336),MIN(AR$6,DAY(EOMONTH($B336,0))))&lt;$C336)+(DATE(YEAR($B336),MONTH($B336)+1,MIN(AR$6,DAY(EOMONTH($B336,1))))&gt;=$B336)*(DATE(YEAR($B336),MONTH($B336)+1,MIN(AR$6,DAY(EOMONTH($B336,1))))&lt;$C336)))</f>
        <v>0</v>
      </c>
      <c r="AS336" s="48" t="n">
        <f aca="false">IF(OR(N(AS$5)=0,AS$6=""),0,AS$5*((DATE(YEAR($B336),MONTH($B336),MIN(AS$6,DAY(EOMONTH($B336,0))))&gt;=$B336)*(DATE(YEAR($B336),MONTH($B336),MIN(AS$6,DAY(EOMONTH($B336,0))))&lt;$C336)+(DATE(YEAR($B336),MONTH($B336)+1,MIN(AS$6,DAY(EOMONTH($B336,1))))&gt;=$B336)*(DATE(YEAR($B336),MONTH($B336)+1,MIN(AS$6,DAY(EOMONTH($B336,1))))&lt;$C336)))</f>
        <v>0</v>
      </c>
      <c r="AT336" s="48" t="n">
        <f aca="false">IF(OR(N(AT$5)=0,AT$6=""),0,AT$5*((DATE(YEAR($B336),MONTH($B336),MIN(AT$6,DAY(EOMONTH($B336,0))))&gt;=$B336)*(DATE(YEAR($B336),MONTH($B336),MIN(AT$6,DAY(EOMONTH($B336,0))))&lt;$C336)+(DATE(YEAR($B336),MONTH($B336)+1,MIN(AT$6,DAY(EOMONTH($B336,1))))&gt;=$B336)*(DATE(YEAR($B336),MONTH($B336)+1,MIN(AT$6,DAY(EOMONTH($B336,1))))&lt;$C336)))</f>
        <v>0</v>
      </c>
      <c r="AU336" s="48" t="n">
        <f aca="false">IF(OR(N(AU$5)=0,AU$6=""),0,AU$5*((DATE(YEAR($B336),MONTH($B336),MIN(AU$6,DAY(EOMONTH($B336,0))))&gt;=$B336)*(DATE(YEAR($B336),MONTH($B336),MIN(AU$6,DAY(EOMONTH($B336,0))))&lt;$C336)+(DATE(YEAR($B336),MONTH($B336)+1,MIN(AU$6,DAY(EOMONTH($B336,1))))&gt;=$B336)*(DATE(YEAR($B336),MONTH($B336)+1,MIN(AU$6,DAY(EOMONTH($B336,1))))&lt;$C336)))</f>
        <v>0</v>
      </c>
      <c r="AV336" s="48" t="n">
        <f aca="false">IF(OR(N(AV$5)=0,AV$6=""),0,AV$5*((DATE(YEAR($B336),MONTH($B336),MIN(AV$6,DAY(EOMONTH($B336,0))))&gt;=$B336)*(DATE(YEAR($B336),MONTH($B336),MIN(AV$6,DAY(EOMONTH($B336,0))))&lt;$C336)+(DATE(YEAR($B336),MONTH($B336)+1,MIN(AV$6,DAY(EOMONTH($B336,1))))&gt;=$B336)*(DATE(YEAR($B336),MONTH($B336)+1,MIN(AV$6,DAY(EOMONTH($B336,1))))&lt;$C336)))</f>
        <v>0</v>
      </c>
      <c r="AW336" s="48" t="n">
        <f aca="false">IF(OR(N(AW$5)=0,AW$6=""),0,AW$5*((DATE(YEAR($B336),MONTH($B336),MIN(AW$6,DAY(EOMONTH($B336,0))))&gt;=$B336)*(DATE(YEAR($B336),MONTH($B336),MIN(AW$6,DAY(EOMONTH($B336,0))))&lt;$C336)+(DATE(YEAR($B336),MONTH($B336)+1,MIN(AW$6,DAY(EOMONTH($B336,1))))&gt;=$B336)*(DATE(YEAR($B336),MONTH($B336)+1,MIN(AW$6,DAY(EOMONTH($B336,1))))&lt;$C336)))</f>
        <v>0</v>
      </c>
      <c r="AX336" s="48" t="n">
        <f aca="false">IF(OR(N(AX$5)=0,AX$6=""),0,AX$5*((DATE(YEAR($B336),MONTH($B336),MIN(AX$6,DAY(EOMONTH($B336,0))))&gt;=$B336)*(DATE(YEAR($B336),MONTH($B336),MIN(AX$6,DAY(EOMONTH($B336,0))))&lt;$C336)+(DATE(YEAR($B336),MONTH($B336)+1,MIN(AX$6,DAY(EOMONTH($B336,1))))&gt;=$B336)*(DATE(YEAR($B336),MONTH($B336)+1,MIN(AX$6,DAY(EOMONTH($B336,1))))&lt;$C336)))</f>
        <v>0</v>
      </c>
      <c r="AY336" s="48" t="n">
        <f aca="false">IF(OR(N(AY$5)=0,AY$6=""),0,AY$5*((DATE(YEAR($B336),MONTH($B336),MIN(AY$6,DAY(EOMONTH($B336,0))))&gt;=$B336)*(DATE(YEAR($B336),MONTH($B336),MIN(AY$6,DAY(EOMONTH($B336,0))))&lt;$C336)+(DATE(YEAR($B336),MONTH($B336)+1,MIN(AY$6,DAY(EOMONTH($B336,1))))&gt;=$B336)*(DATE(YEAR($B336),MONTH($B336)+1,MIN(AY$6,DAY(EOMONTH($B336,1))))&lt;$C336)))</f>
        <v>0</v>
      </c>
      <c r="AZ336" s="48" t="n">
        <f aca="false">IF(OR(N(AZ$5)=0,AZ$6=""),0,AZ$5*((DATE(YEAR($B336),MONTH($B336),MIN(AZ$6,DAY(EOMONTH($B336,0))))&gt;=$B336)*(DATE(YEAR($B336),MONTH($B336),MIN(AZ$6,DAY(EOMONTH($B336,0))))&lt;$C336)+(DATE(YEAR($B336),MONTH($B336)+1,MIN(AZ$6,DAY(EOMONTH($B336,1))))&gt;=$B336)*(DATE(YEAR($B336),MONTH($B336)+1,MIN(AZ$6,DAY(EOMONTH($B336,1))))&lt;$C336)))</f>
        <v>0</v>
      </c>
      <c r="BA336" s="48" t="n">
        <f aca="false">IF(OR(N(BA$5)=0,BA$6=""),0,BA$5*((DATE(YEAR($B336),MONTH($B336),MIN(BA$6,DAY(EOMONTH($B336,0))))&gt;=$B336)*(DATE(YEAR($B336),MONTH($B336),MIN(BA$6,DAY(EOMONTH($B336,0))))&lt;$C336)+(DATE(YEAR($B336),MONTH($B336)+1,MIN(BA$6,DAY(EOMONTH($B336,1))))&gt;=$B336)*(DATE(YEAR($B336),MONTH($B336)+1,MIN(BA$6,DAY(EOMONTH($B336,1))))&lt;$C336)))</f>
        <v>0</v>
      </c>
      <c r="BB336" s="48" t="n">
        <f aca="false">IF(OR(N(BB$5)=0,BB$6=""),0,BB$5*((DATE(YEAR($B336),MONTH($B336),MIN(BB$6,DAY(EOMONTH($B336,0))))&gt;=$B336)*(DATE(YEAR($B336),MONTH($B336),MIN(BB$6,DAY(EOMONTH($B336,0))))&lt;$C336)+(DATE(YEAR($B336),MONTH($B336)+1,MIN(BB$6,DAY(EOMONTH($B336,1))))&gt;=$B336)*(DATE(YEAR($B336),MONTH($B336)+1,MIN(BB$6,DAY(EOMONTH($B336,1))))&lt;$C336)))</f>
        <v>0</v>
      </c>
      <c r="BC336" s="48" t="n">
        <f aca="false">IF(OR(N(BC$5)=0,BC$6=""),0,BC$5*((DATE(YEAR($B336),MONTH($B336),MIN(BC$6,DAY(EOMONTH($B336,0))))&gt;=$B336)*(DATE(YEAR($B336),MONTH($B336),MIN(BC$6,DAY(EOMONTH($B336,0))))&lt;$C336)+(DATE(YEAR($B336),MONTH($B336)+1,MIN(BC$6,DAY(EOMONTH($B336,1))))&gt;=$B336)*(DATE(YEAR($B336),MONTH($B336)+1,MIN(BC$6,DAY(EOMONTH($B336,1))))&lt;$C336)))</f>
        <v>0</v>
      </c>
      <c r="BD336" s="48" t="n">
        <f aca="false">IF(OR(N(BD$5)=0,BD$6=""),0,BD$5*((DATE(YEAR($B336),MONTH($B336),MIN(BD$6,DAY(EOMONTH($B336,0))))&gt;=$B336)*(DATE(YEAR($B336),MONTH($B336),MIN(BD$6,DAY(EOMONTH($B336,0))))&lt;$C336)+(DATE(YEAR($B336),MONTH($B336)+1,MIN(BD$6,DAY(EOMONTH($B336,1))))&gt;=$B336)*(DATE(YEAR($B336),MONTH($B336)+1,MIN(BD$6,DAY(EOMONTH($B336,1))))&lt;$C336)))</f>
        <v>0</v>
      </c>
      <c r="BE336" s="48" t="n">
        <f aca="false">IF(OR(N(BE$5)=0,BE$6=""),0,BE$5*((DATE(YEAR($B336),MONTH($B336),MIN(BE$6,DAY(EOMONTH($B336,0))))&gt;=$B336)*(DATE(YEAR($B336),MONTH($B336),MIN(BE$6,DAY(EOMONTH($B336,0))))&lt;$C336)+(DATE(YEAR($B336),MONTH($B336)+1,MIN(BE$6,DAY(EOMONTH($B336,1))))&gt;=$B336)*(DATE(YEAR($B336),MONTH($B336)+1,MIN(BE$6,DAY(EOMONTH($B336,1))))&lt;$C336)))</f>
        <v>0</v>
      </c>
      <c r="BF336" s="48" t="n">
        <f aca="false">IF(OR(N(BF$5)=0,BF$6=""),0,BF$5*((DATE(YEAR($B336),MONTH($B336),MIN(BF$6,DAY(EOMONTH($B336,0))))&gt;=$B336)*(DATE(YEAR($B336),MONTH($B336),MIN(BF$6,DAY(EOMONTH($B336,0))))&lt;$C336)+(DATE(YEAR($B336),MONTH($B336)+1,MIN(BF$6,DAY(EOMONTH($B336,1))))&gt;=$B336)*(DATE(YEAR($B336),MONTH($B336)+1,MIN(BF$6,DAY(EOMONTH($B336,1))))&lt;$C336)))</f>
        <v>0</v>
      </c>
      <c r="BG336" s="48" t="n">
        <f aca="false">IF(OR(N(BG$5)=0,BG$6=""),0,BG$5*((DATE(YEAR($B336),MONTH($B336),MIN(BG$6,DAY(EOMONTH($B336,0))))&gt;=$B336)*(DATE(YEAR($B336),MONTH($B336),MIN(BG$6,DAY(EOMONTH($B336,0))))&lt;$C336)+(DATE(YEAR($B336),MONTH($B336)+1,MIN(BG$6,DAY(EOMONTH($B336,1))))&gt;=$B336)*(DATE(YEAR($B336),MONTH($B336)+1,MIN(BG$6,DAY(EOMONTH($B336,1))))&lt;$C336)))</f>
        <v>0</v>
      </c>
      <c r="BH336" s="48" t="n">
        <f aca="false">IF(OR(N(BH$5)=0,BH$6=""),0,BH$5*((DATE(YEAR($B336),MONTH($B336),MIN(BH$6,DAY(EOMONTH($B336,0))))&gt;=$B336)*(DATE(YEAR($B336),MONTH($B336),MIN(BH$6,DAY(EOMONTH($B336,0))))&lt;$C336)+(DATE(YEAR($B336),MONTH($B336)+1,MIN(BH$6,DAY(EOMONTH($B336,1))))&gt;=$B336)*(DATE(YEAR($B336),MONTH($B336)+1,MIN(BH$6,DAY(EOMONTH($B336,1))))&lt;$C336)))</f>
        <v>0</v>
      </c>
      <c r="BI336" s="48" t="n">
        <f aca="false">IF(OR(N(BI$5)=0,BI$6=""),0,BI$5*((DATE(YEAR($B336),MONTH($B336),MIN(BI$6,DAY(EOMONTH($B336,0))))&gt;=$B336)*(DATE(YEAR($B336),MONTH($B336),MIN(BI$6,DAY(EOMONTH($B336,0))))&lt;$C336)+(DATE(YEAR($B336),MONTH($B336)+1,MIN(BI$6,DAY(EOMONTH($B336,1))))&gt;=$B336)*(DATE(YEAR($B336),MONTH($B336)+1,MIN(BI$6,DAY(EOMONTH($B336,1))))&lt;$C336)))</f>
        <v>0</v>
      </c>
      <c r="BJ336" s="48" t="n">
        <f aca="false">IF(OR(N(BJ$5)=0,BJ$6=""),0,BJ$5*((DATE(YEAR($B336),MONTH($B336),MIN(BJ$6,DAY(EOMONTH($B336,0))))&gt;=$B336)*(DATE(YEAR($B336),MONTH($B336),MIN(BJ$6,DAY(EOMONTH($B336,0))))&lt;$C336)+(DATE(YEAR($B336),MONTH($B336)+1,MIN(BJ$6,DAY(EOMONTH($B336,1))))&gt;=$B336)*(DATE(YEAR($B336),MONTH($B336)+1,MIN(BJ$6,DAY(EOMONTH($B336,1))))&lt;$C336)))</f>
        <v>0</v>
      </c>
      <c r="BK336" s="48" t="n">
        <f aca="false">IF(OR(N(BK$5)=0,BK$6=""),0,BK$5*((DATE(YEAR($B336),MONTH($B336),MIN(BK$6,DAY(EOMONTH($B336,0))))&gt;=$B336)*(DATE(YEAR($B336),MONTH($B336),MIN(BK$6,DAY(EOMONTH($B336,0))))&lt;$C336)+(DATE(YEAR($B336),MONTH($B336)+1,MIN(BK$6,DAY(EOMONTH($B336,1))))&gt;=$B336)*(DATE(YEAR($B336),MONTH($B336)+1,MIN(BK$6,DAY(EOMONTH($B336,1))))&lt;$C336)))</f>
        <v>0</v>
      </c>
      <c r="BL336" s="48" t="n">
        <f aca="false">IF(OR(N(BL$5)=0,BL$6=""),0,BL$5*((DATE(YEAR($B336),MONTH($B336),MIN(BL$6,DAY(EOMONTH($B336,0))))&gt;=$B336)*(DATE(YEAR($B336),MONTH($B336),MIN(BL$6,DAY(EOMONTH($B336,0))))&lt;$C336)+(DATE(YEAR($B336),MONTH($B336)+1,MIN(BL$6,DAY(EOMONTH($B336,1))))&gt;=$B336)*(DATE(YEAR($B336),MONTH($B336)+1,MIN(BL$6,DAY(EOMONTH($B336,1))))&lt;$C336)))</f>
        <v>0</v>
      </c>
      <c r="BM336" s="48" t="n">
        <f aca="false">IF(OR(N(BM$5)=0,BM$6=""),0,BM$5*((DATE(YEAR($B336),MONTH($B336),MIN(BM$6,DAY(EOMONTH($B336,0))))&gt;=$B336)*(DATE(YEAR($B336),MONTH($B336),MIN(BM$6,DAY(EOMONTH($B336,0))))&lt;$C336)+(DATE(YEAR($B336),MONTH($B336)+1,MIN(BM$6,DAY(EOMONTH($B336,1))))&gt;=$B336)*(DATE(YEAR($B336),MONTH($B336)+1,MIN(BM$6,DAY(EOMONTH($B336,1))))&lt;$C336)))</f>
        <v>0</v>
      </c>
      <c r="BN336" s="48" t="n">
        <f aca="false">IF(OR(N(BN$5)=0,BN$6=""),0,BN$5*((DATE(YEAR($B336),MONTH($B336),MIN(BN$6,DAY(EOMONTH($B336,0))))&gt;=$B336)*(DATE(YEAR($B336),MONTH($B336),MIN(BN$6,DAY(EOMONTH($B336,0))))&lt;$C336)+(DATE(YEAR($B336),MONTH($B336)+1,MIN(BN$6,DAY(EOMONTH($B336,1))))&gt;=$B336)*(DATE(YEAR($B336),MONTH($B336)+1,MIN(BN$6,DAY(EOMONTH($B336,1))))&lt;$C336)))</f>
        <v>0</v>
      </c>
      <c r="BO336" s="48" t="n">
        <f aca="false">IF(OR(N(BO$5)=0,BO$6=""),0,BO$5*((DATE(YEAR($B336),MONTH($B336),MIN(BO$6,DAY(EOMONTH($B336,0))))&gt;=$B336)*(DATE(YEAR($B336),MONTH($B336),MIN(BO$6,DAY(EOMONTH($B336,0))))&lt;$C336)+(DATE(YEAR($B336),MONTH($B336)+1,MIN(BO$6,DAY(EOMONTH($B336,1))))&gt;=$B336)*(DATE(YEAR($B336),MONTH($B336)+1,MIN(BO$6,DAY(EOMONTH($B336,1))))&lt;$C336)))</f>
        <v>0</v>
      </c>
      <c r="BP336" s="48" t="n">
        <f aca="false">IF(OR(N(BP$5)=0,BP$6=""),0,BP$5*((DATE(YEAR($B336),MONTH($B336),MIN(BP$6,DAY(EOMONTH($B336,0))))&gt;=$B336)*(DATE(YEAR($B336),MONTH($B336),MIN(BP$6,DAY(EOMONTH($B336,0))))&lt;$C336)+(DATE(YEAR($B336),MONTH($B336)+1,MIN(BP$6,DAY(EOMONTH($B336,1))))&gt;=$B336)*(DATE(YEAR($B336),MONTH($B336)+1,MIN(BP$6,DAY(EOMONTH($B336,1))))&lt;$C336)))</f>
        <v>0</v>
      </c>
      <c r="BQ336" s="48" t="n">
        <f aca="false">IF(OR(N(BQ$5)=0,BQ$6=""),0,BQ$5*((DATE(YEAR($B336),MONTH($B336),MIN(BQ$6,DAY(EOMONTH($B336,0))))&gt;=$B336)*(DATE(YEAR($B336),MONTH($B336),MIN(BQ$6,DAY(EOMONTH($B336,0))))&lt;$C336)+(DATE(YEAR($B336),MONTH($B336)+1,MIN(BQ$6,DAY(EOMONTH($B336,1))))&gt;=$B336)*(DATE(YEAR($B336),MONTH($B336)+1,MIN(BQ$6,DAY(EOMONTH($B336,1))))&lt;$C336)))</f>
        <v>0</v>
      </c>
      <c r="BR336" s="48" t="n">
        <f aca="false">IF(OR(N(BR$5)=0,BR$6=""),0,BR$5*((DATE(YEAR($B336),MONTH($B336),MIN(BR$6,DAY(EOMONTH($B336,0))))&gt;=$B336)*(DATE(YEAR($B336),MONTH($B336),MIN(BR$6,DAY(EOMONTH($B336,0))))&lt;$C336)+(DATE(YEAR($B336),MONTH($B336)+1,MIN(BR$6,DAY(EOMONTH($B336,1))))&gt;=$B336)*(DATE(YEAR($B336),MONTH($B336)+1,MIN(BR$6,DAY(EOMONTH($B336,1))))&lt;$C336)))</f>
        <v>0</v>
      </c>
      <c r="BS336" s="48" t="n">
        <f aca="false">IF(OR(N(BS$5)=0,BS$6=""),0,BS$5*((DATE(YEAR($B336),MONTH($B336),MIN(BS$6,DAY(EOMONTH($B336,0))))&gt;=$B336)*(DATE(YEAR($B336),MONTH($B336),MIN(BS$6,DAY(EOMONTH($B336,0))))&lt;$C336)+(DATE(YEAR($B336),MONTH($B336)+1,MIN(BS$6,DAY(EOMONTH($B336,1))))&gt;=$B336)*(DATE(YEAR($B336),MONTH($B336)+1,MIN(BS$6,DAY(EOMONTH($B336,1))))&lt;$C336)))</f>
        <v>0</v>
      </c>
      <c r="BT336" s="48" t="n">
        <f aca="false">IF(OR(N(BT$5)=0,BT$6=""),0,BT$5*((DATE(YEAR($B336),MONTH($B336),MIN(BT$6,DAY(EOMONTH($B336,0))))&gt;=$B336)*(DATE(YEAR($B336),MONTH($B336),MIN(BT$6,DAY(EOMONTH($B336,0))))&lt;$C336)+(DATE(YEAR($B336),MONTH($B336)+1,MIN(BT$6,DAY(EOMONTH($B336,1))))&gt;=$B336)*(DATE(YEAR($B336),MONTH($B336)+1,MIN(BT$6,DAY(EOMONTH($B336,1))))&lt;$C336)))</f>
        <v>0</v>
      </c>
      <c r="BU336" s="48" t="n">
        <f aca="false">IF(OR(N(BU$5)=0,BU$6=""),0,BU$5*((DATE(YEAR($B336),MONTH($B336),MIN(BU$6,DAY(EOMONTH($B336,0))))&gt;=$B336)*(DATE(YEAR($B336),MONTH($B336),MIN(BU$6,DAY(EOMONTH($B336,0))))&lt;$C336)+(DATE(YEAR($B336),MONTH($B336)+1,MIN(BU$6,DAY(EOMONTH($B336,1))))&gt;=$B336)*(DATE(YEAR($B336),MONTH($B336)+1,MIN(BU$6,DAY(EOMONTH($B336,1))))&lt;$C336)))</f>
        <v>0</v>
      </c>
      <c r="BV336" s="48" t="n">
        <f aca="false">IF(OR(N(BV$5)=0,BV$6=""),0,BV$5*((DATE(YEAR($B336),MONTH($B336),MIN(BV$6,DAY(EOMONTH($B336,0))))&gt;=$B336)*(DATE(YEAR($B336),MONTH($B336),MIN(BV$6,DAY(EOMONTH($B336,0))))&lt;$C336)+(DATE(YEAR($B336),MONTH($B336)+1,MIN(BV$6,DAY(EOMONTH($B336,1))))&gt;=$B336)*(DATE(YEAR($B336),MONTH($B336)+1,MIN(BV$6,DAY(EOMONTH($B336,1))))&lt;$C336)))</f>
        <v>0</v>
      </c>
      <c r="BW336" s="48" t="n">
        <f aca="false">IF(OR(N(BW$5)=0,BW$6=""),0,BW$5*((DATE(YEAR($B336),MONTH($B336),MIN(BW$6,DAY(EOMONTH($B336,0))))&gt;=$B336)*(DATE(YEAR($B336),MONTH($B336),MIN(BW$6,DAY(EOMONTH($B336,0))))&lt;$C336)+(DATE(YEAR($B336),MONTH($B336)+1,MIN(BW$6,DAY(EOMONTH($B336,1))))&gt;=$B336)*(DATE(YEAR($B336),MONTH($B336)+1,MIN(BW$6,DAY(EOMONTH($B336,1))))&lt;$C336)))</f>
        <v>0</v>
      </c>
      <c r="BX336" s="48" t="n">
        <f aca="false">MIN(Z336,(FT335*(1+FT$5/Setup!$C$36)+IF($V336=1,N($F336),0)))</f>
        <v>0</v>
      </c>
      <c r="BY336" s="48" t="n">
        <f aca="false">MIN(AA336,(FU335*(1+FU$5/Setup!$C$36)+IF($V336=2,N($F336),0)))</f>
        <v>0</v>
      </c>
      <c r="BZ336" s="48" t="n">
        <f aca="false">MIN(AB336,(FV335*(1+FV$5/Setup!$C$36)+IF($V336=3,N($F336),0)))</f>
        <v>0</v>
      </c>
      <c r="CA336" s="48" t="n">
        <f aca="false">MIN(AC336,(FW335*(1+FW$5/Setup!$C$36)+IF($V336=4,N($F336),0)))</f>
        <v>0</v>
      </c>
      <c r="CB336" s="48" t="n">
        <f aca="false">MIN(AD336,(FX335*(1+FX$5/Setup!$C$36)+IF($V336=5,N($F336),0)))</f>
        <v>0</v>
      </c>
      <c r="CC336" s="48" t="n">
        <f aca="false">MIN(AE336,(FY335*(1+FY$5/Setup!$C$36)+IF($V336=6,N($F336),0)))</f>
        <v>0</v>
      </c>
      <c r="CD336" s="48" t="n">
        <f aca="false">MIN(AF336,(FZ335*(1+FZ$5/Setup!$C$36)+IF($V336=7,N($F336),0)))</f>
        <v>0</v>
      </c>
      <c r="CE336" s="48" t="n">
        <f aca="false">MIN(AG336,(GA335*(1+GA$5/Setup!$C$36)+IF($V336=8,N($F336),0)))</f>
        <v>0</v>
      </c>
      <c r="CF336" s="48" t="n">
        <f aca="false">MIN(AH336,(GB335*(1+GB$5/Setup!$C$36)+IF($V336=9,N($F336),0)))</f>
        <v>0</v>
      </c>
      <c r="CG336" s="48" t="n">
        <f aca="false">MIN(AI336,(GC335*(1+GC$5/Setup!$C$36)+IF($V336=10,N($F336),0)))</f>
        <v>0</v>
      </c>
      <c r="CH336" s="48" t="n">
        <f aca="false">MIN(AJ336,(GD335*(1+GD$5/Setup!$C$36)+IF($V336=11,N($F336),0)))</f>
        <v>0</v>
      </c>
      <c r="CI336" s="48" t="n">
        <f aca="false">MIN(AK336,(GE335*(1+GE$5/Setup!$C$36)+IF($V336=12,N($F336),0)))</f>
        <v>0</v>
      </c>
      <c r="CJ336" s="48" t="n">
        <f aca="false">MIN(AL336,(GF335*(1+GF$5/Setup!$C$36)+IF($V336=13,N($F336),0)))</f>
        <v>0</v>
      </c>
      <c r="CK336" s="48" t="n">
        <f aca="false">MIN(AM336,(GG335*(1+GG$5/Setup!$C$36)+IF($V336=14,N($F336),0)))</f>
        <v>0</v>
      </c>
      <c r="CL336" s="48" t="n">
        <f aca="false">MIN(AN336,(GH335*(1+GH$5/Setup!$C$36)+IF($V336=15,N($F336),0)))</f>
        <v>0</v>
      </c>
      <c r="CM336" s="48" t="n">
        <f aca="false">MIN(AO336,(GI335*(1+GI$5/Setup!$C$36)+IF($V336=16,N($F336),0)))</f>
        <v>0</v>
      </c>
      <c r="CN336" s="48" t="n">
        <f aca="false">MIN(AP336,(GJ335*(1+GJ$5/Setup!$C$36)+IF($V336=17,N($F336),0)))</f>
        <v>0</v>
      </c>
      <c r="CO336" s="48" t="n">
        <f aca="false">MIN(AQ336,(GK335*(1+GK$5/Setup!$C$36)+IF($V336=18,N($F336),0)))</f>
        <v>0</v>
      </c>
      <c r="CP336" s="48" t="n">
        <f aca="false">MIN(AR336,(GL335*(1+GL$5/Setup!$C$36)+IF($V336=19,N($F336),0)))</f>
        <v>0</v>
      </c>
      <c r="CQ336" s="48" t="n">
        <f aca="false">MIN(AS336,(GM335*(1+GM$5/Setup!$C$36)+IF($V336=20,N($F336),0)))</f>
        <v>0</v>
      </c>
      <c r="CR336" s="48" t="n">
        <f aca="false">MIN(AT336,(GN335*(1+GN$5/Setup!$C$36)+IF($V336=21,N($F336),0)))</f>
        <v>0</v>
      </c>
      <c r="CS336" s="48" t="n">
        <f aca="false">MIN(AU336,(GO335*(1+GO$5/Setup!$C$36)+IF($V336=22,N($F336),0)))</f>
        <v>0</v>
      </c>
      <c r="CT336" s="48" t="n">
        <f aca="false">MIN(AV336,(GP335*(1+GP$5/Setup!$C$36)+IF($V336=23,N($F336),0)))</f>
        <v>0</v>
      </c>
      <c r="CU336" s="48" t="n">
        <f aca="false">MIN(AW336,(GQ335*(1+GQ$5/Setup!$C$36)+IF($V336=24,N($F336),0)))</f>
        <v>0</v>
      </c>
      <c r="CV336" s="48" t="n">
        <f aca="false">MIN(AX336,(GR335*(1+GR$5/Setup!$C$36)+IF($V336=25,N($F336),0)))</f>
        <v>0</v>
      </c>
      <c r="CW336" s="48" t="n">
        <f aca="false">MIN(AY336,(GS335*(1+GS$5/Setup!$C$36)+IF($V336=26,N($F336),0)))</f>
        <v>0</v>
      </c>
      <c r="CX336" s="48" t="n">
        <f aca="false">MIN(AZ336,(GT335*(1+GT$5/Setup!$C$36)+IF($V336=27,N($F336),0)))</f>
        <v>0</v>
      </c>
      <c r="CY336" s="48" t="n">
        <f aca="false">MIN(BA336,(GU335*(1+GU$5/Setup!$C$36)+IF($V336=28,N($F336),0)))</f>
        <v>0</v>
      </c>
      <c r="CZ336" s="48" t="n">
        <f aca="false">MIN(BB336,(GV335*(1+GV$5/Setup!$C$36)+IF($V336=29,N($F336),0)))</f>
        <v>0</v>
      </c>
      <c r="DA336" s="48" t="n">
        <f aca="false">MIN(BC336,(GW335*(1+GW$5/Setup!$C$36)+IF($V336=30,N($F336),0)))</f>
        <v>0</v>
      </c>
      <c r="DB336" s="48" t="n">
        <f aca="false">MIN(BD336,(GX335*(1+GX$5/Setup!$C$36)+IF($V336=31,N($F336),0)))</f>
        <v>0</v>
      </c>
      <c r="DC336" s="48" t="n">
        <f aca="false">MIN(BE336,(GY335*(1+GY$5/Setup!$C$36)+IF($V336=32,N($F336),0)))</f>
        <v>0</v>
      </c>
      <c r="DD336" s="48" t="n">
        <f aca="false">MIN(BF336,(GZ335*(1+GZ$5/Setup!$C$36)+IF($V336=33,N($F336),0)))</f>
        <v>0</v>
      </c>
      <c r="DE336" s="48" t="n">
        <f aca="false">MIN(BG336,(HA335*(1+HA$5/Setup!$C$36)+IF($V336=34,N($F336),0)))</f>
        <v>0</v>
      </c>
      <c r="DF336" s="48" t="n">
        <f aca="false">MIN(BH336,(HB335*(1+HB$5/Setup!$C$36)+IF($V336=35,N($F336),0)))</f>
        <v>0</v>
      </c>
      <c r="DG336" s="48" t="n">
        <f aca="false">MIN(BI336,(HC335*(1+HC$5/Setup!$C$36)+IF($V336=36,N($F336),0)))</f>
        <v>0</v>
      </c>
      <c r="DH336" s="48" t="n">
        <f aca="false">MIN(BJ336,(HD335*(1+HD$5/Setup!$C$36)+IF($V336=37,N($F336),0)))</f>
        <v>0</v>
      </c>
      <c r="DI336" s="48" t="n">
        <f aca="false">MIN(BK336,(HE335*(1+HE$5/Setup!$C$36)+IF($V336=38,N($F336),0)))</f>
        <v>0</v>
      </c>
      <c r="DJ336" s="48" t="n">
        <f aca="false">MIN(BL336,(HF335*(1+HF$5/Setup!$C$36)+IF($V336=39,N($F336),0)))</f>
        <v>0</v>
      </c>
      <c r="DK336" s="48" t="n">
        <f aca="false">MIN(BM336,(HG335*(1+HG$5/Setup!$C$36)+IF($V336=40,N($F336),0)))</f>
        <v>0</v>
      </c>
      <c r="DL336" s="48" t="n">
        <f aca="false">MIN(BN336,(HH335*(1+HH$5/Setup!$C$36)+IF($V336=41,N($F336),0)))</f>
        <v>0</v>
      </c>
      <c r="DM336" s="48" t="n">
        <f aca="false">MIN(BO336,(HI335*(1+HI$5/Setup!$C$36)+IF($V336=42,N($F336),0)))</f>
        <v>0</v>
      </c>
      <c r="DN336" s="48" t="n">
        <f aca="false">MIN(BP336,(HJ335*(1+HJ$5/Setup!$C$36)+IF($V336=43,N($F336),0)))</f>
        <v>0</v>
      </c>
      <c r="DO336" s="48" t="n">
        <f aca="false">MIN(BQ336,(HK335*(1+HK$5/Setup!$C$36)+IF($V336=44,N($F336),0)))</f>
        <v>0</v>
      </c>
      <c r="DP336" s="48" t="n">
        <f aca="false">MIN(BR336,(HL335*(1+HL$5/Setup!$C$36)+IF($V336=45,N($F336),0)))</f>
        <v>0</v>
      </c>
      <c r="DQ336" s="48" t="n">
        <f aca="false">MIN(BS336,(HM335*(1+HM$5/Setup!$C$36)+IF($V336=46,N($F336),0)))</f>
        <v>0</v>
      </c>
      <c r="DR336" s="48" t="n">
        <f aca="false">MIN(BT336,(HN335*(1+HN$5/Setup!$C$36)+IF($V336=47,N($F336),0)))</f>
        <v>0</v>
      </c>
      <c r="DS336" s="48" t="n">
        <f aca="false">MIN(BU336,(HO335*(1+HO$5/Setup!$C$36)+IF($V336=48,N($F336),0)))</f>
        <v>0</v>
      </c>
      <c r="DT336" s="48" t="n">
        <f aca="false">MIN(BV336,(HP335*(1+HP$5/Setup!$C$36)+IF($V336=49,N($F336),0)))</f>
        <v>0</v>
      </c>
      <c r="DU336" s="48" t="n">
        <f aca="false">MIN(BW336,(HQ335*(1+HQ$5/Setup!$C$36)+IF($V336=50,N($F336),0)))</f>
        <v>0</v>
      </c>
      <c r="DV336" s="48" t="n">
        <f aca="false">MIN(MAX((FT335*(1+FT$5/Setup!$C$36)+IF($V336=1,N($F336),0))-BX336,0),MAX($P336-0,0))</f>
        <v>0</v>
      </c>
      <c r="DW336" s="48" t="n">
        <f aca="false">MIN(MAX((FU335*(1+FU$5/Setup!$C$36)+IF($V336=2,N($F336),0))-BY336,0),MAX($P336-SUM(DV336:DV336),0))</f>
        <v>0</v>
      </c>
      <c r="DX336" s="48" t="n">
        <f aca="false">MIN(MAX((FV335*(1+FV$5/Setup!$C$36)+IF($V336=3,N($F336),0))-BZ336,0),MAX($P336-SUM(DV336:DW336),0))</f>
        <v>0</v>
      </c>
      <c r="DY336" s="48" t="n">
        <f aca="false">MIN(MAX((FW335*(1+FW$5/Setup!$C$36)+IF($V336=4,N($F336),0))-CA336,0),MAX($P336-SUM(DV336:DX336),0))</f>
        <v>0</v>
      </c>
      <c r="DZ336" s="48" t="n">
        <f aca="false">MIN(MAX((FX335*(1+FX$5/Setup!$C$36)+IF($V336=5,N($F336),0))-CB336,0),MAX($P336-SUM(DV336:DY336),0))</f>
        <v>0</v>
      </c>
      <c r="EA336" s="48" t="n">
        <f aca="false">MIN(MAX((FY335*(1+FY$5/Setup!$C$36)+IF($V336=6,N($F336),0))-CC336,0),MAX($P336-SUM(DV336:DZ336),0))</f>
        <v>0</v>
      </c>
      <c r="EB336" s="48" t="n">
        <f aca="false">MIN(MAX((FZ335*(1+FZ$5/Setup!$C$36)+IF($V336=7,N($F336),0))-CD336,0),MAX($P336-SUM(DV336:EA336),0))</f>
        <v>0</v>
      </c>
      <c r="EC336" s="48" t="n">
        <f aca="false">MIN(MAX((GA335*(1+GA$5/Setup!$C$36)+IF($V336=8,N($F336),0))-CE336,0),MAX($P336-SUM(DV336:EB336),0))</f>
        <v>0</v>
      </c>
      <c r="ED336" s="48" t="n">
        <f aca="false">MIN(MAX((GB335*(1+GB$5/Setup!$C$36)+IF($V336=9,N($F336),0))-CF336,0),MAX($P336-SUM(DV336:EC336),0))</f>
        <v>0</v>
      </c>
      <c r="EE336" s="48" t="n">
        <f aca="false">MIN(MAX((GC335*(1+GC$5/Setup!$C$36)+IF($V336=10,N($F336),0))-CG336,0),MAX($P336-SUM(DV336:ED336),0))</f>
        <v>0</v>
      </c>
      <c r="EF336" s="48" t="n">
        <f aca="false">MIN(MAX((GD335*(1+GD$5/Setup!$C$36)+IF($V336=11,N($F336),0))-CH336,0),MAX($P336-SUM(DV336:EE336),0))</f>
        <v>0</v>
      </c>
      <c r="EG336" s="48" t="n">
        <f aca="false">MIN(MAX((GE335*(1+GE$5/Setup!$C$36)+IF($V336=12,N($F336),0))-CI336,0),MAX($P336-SUM(DV336:EF336),0))</f>
        <v>0</v>
      </c>
      <c r="EH336" s="48" t="n">
        <f aca="false">MIN(MAX((GF335*(1+GF$5/Setup!$C$36)+IF($V336=13,N($F336),0))-CJ336,0),MAX($P336-SUM(DV336:EG336),0))</f>
        <v>0</v>
      </c>
      <c r="EI336" s="48" t="n">
        <f aca="false">MIN(MAX((GG335*(1+GG$5/Setup!$C$36)+IF($V336=14,N($F336),0))-CK336,0),MAX($P336-SUM(DV336:EH336),0))</f>
        <v>0</v>
      </c>
      <c r="EJ336" s="48" t="n">
        <f aca="false">MIN(MAX((GH335*(1+GH$5/Setup!$C$36)+IF($V336=15,N($F336),0))-CL336,0),MAX($P336-SUM(DV336:EI336),0))</f>
        <v>0</v>
      </c>
      <c r="EK336" s="48" t="n">
        <f aca="false">MIN(MAX((GI335*(1+GI$5/Setup!$C$36)+IF($V336=16,N($F336),0))-CM336,0),MAX($P336-SUM(DV336:EJ336),0))</f>
        <v>0</v>
      </c>
      <c r="EL336" s="48" t="n">
        <f aca="false">MIN(MAX((GJ335*(1+GJ$5/Setup!$C$36)+IF($V336=17,N($F336),0))-CN336,0),MAX($P336-SUM(DV336:EK336),0))</f>
        <v>0</v>
      </c>
      <c r="EM336" s="48" t="n">
        <f aca="false">MIN(MAX((GK335*(1+GK$5/Setup!$C$36)+IF($V336=18,N($F336),0))-CO336,0),MAX($P336-SUM(DV336:EL336),0))</f>
        <v>0</v>
      </c>
      <c r="EN336" s="48" t="n">
        <f aca="false">MIN(MAX((GL335*(1+GL$5/Setup!$C$36)+IF($V336=19,N($F336),0))-CP336,0),MAX($P336-SUM(DV336:EM336),0))</f>
        <v>0</v>
      </c>
      <c r="EO336" s="48" t="n">
        <f aca="false">MIN(MAX((GM335*(1+GM$5/Setup!$C$36)+IF($V336=20,N($F336),0))-CQ336,0),MAX($P336-SUM(DV336:EN336),0))</f>
        <v>0</v>
      </c>
      <c r="EP336" s="48" t="n">
        <f aca="false">MIN(MAX((GN335*(1+GN$5/Setup!$C$36)+IF($V336=21,N($F336),0))-CR336,0),MAX($P336-SUM(DV336:EO336),0))</f>
        <v>0</v>
      </c>
      <c r="EQ336" s="48" t="n">
        <f aca="false">MIN(MAX((GO335*(1+GO$5/Setup!$C$36)+IF($V336=22,N($F336),0))-CS336,0),MAX($P336-SUM(DV336:EP336),0))</f>
        <v>0</v>
      </c>
      <c r="ER336" s="48" t="n">
        <f aca="false">MIN(MAX((GP335*(1+GP$5/Setup!$C$36)+IF($V336=23,N($F336),0))-CT336,0),MAX($P336-SUM(DV336:EQ336),0))</f>
        <v>0</v>
      </c>
      <c r="ES336" s="48" t="n">
        <f aca="false">MIN(MAX((GQ335*(1+GQ$5/Setup!$C$36)+IF($V336=24,N($F336),0))-CU336,0),MAX($P336-SUM(DV336:ER336),0))</f>
        <v>0</v>
      </c>
      <c r="ET336" s="48" t="n">
        <f aca="false">MIN(MAX((GR335*(1+GR$5/Setup!$C$36)+IF($V336=25,N($F336),0))-CV336,0),MAX($P336-SUM(DV336:ES336),0))</f>
        <v>0</v>
      </c>
      <c r="EU336" s="48" t="n">
        <f aca="false">MIN(MAX((GS335*(1+GS$5/Setup!$C$36)+IF($V336=26,N($F336),0))-CW336,0),MAX($P336-SUM(DV336:ET336),0))</f>
        <v>0</v>
      </c>
      <c r="EV336" s="48" t="n">
        <f aca="false">MIN(MAX((GT335*(1+GT$5/Setup!$C$36)+IF($V336=27,N($F336),0))-CX336,0),MAX($P336-SUM(DV336:EU336),0))</f>
        <v>0</v>
      </c>
      <c r="EW336" s="48" t="n">
        <f aca="false">MIN(MAX((GU335*(1+GU$5/Setup!$C$36)+IF($V336=28,N($F336),0))-CY336,0),MAX($P336-SUM(DV336:EV336),0))</f>
        <v>0</v>
      </c>
      <c r="EX336" s="48" t="n">
        <f aca="false">MIN(MAX((GV335*(1+GV$5/Setup!$C$36)+IF($V336=29,N($F336),0))-CZ336,0),MAX($P336-SUM(DV336:EW336),0))</f>
        <v>0</v>
      </c>
      <c r="EY336" s="48" t="n">
        <f aca="false">MIN(MAX((GW335*(1+GW$5/Setup!$C$36)+IF($V336=30,N($F336),0))-DA336,0),MAX($P336-SUM(DV336:EX336),0))</f>
        <v>0</v>
      </c>
      <c r="EZ336" s="48" t="n">
        <f aca="false">MIN(MAX((GX335*(1+GX$5/Setup!$C$36)+IF($V336=31,N($F336),0))-DB336,0),MAX($P336-SUM(DV336:EY336),0))</f>
        <v>0</v>
      </c>
      <c r="FA336" s="48" t="n">
        <f aca="false">MIN(MAX((GY335*(1+GY$5/Setup!$C$36)+IF($V336=32,N($F336),0))-DC336,0),MAX($P336-SUM(DV336:EZ336),0))</f>
        <v>0</v>
      </c>
      <c r="FB336" s="48" t="n">
        <f aca="false">MIN(MAX((GZ335*(1+GZ$5/Setup!$C$36)+IF($V336=33,N($F336),0))-DD336,0),MAX($P336-SUM(DV336:FA336),0))</f>
        <v>0</v>
      </c>
      <c r="FC336" s="48" t="n">
        <f aca="false">MIN(MAX((HA335*(1+HA$5/Setup!$C$36)+IF($V336=34,N($F336),0))-DE336,0),MAX($P336-SUM(DV336:FB336),0))</f>
        <v>0</v>
      </c>
      <c r="FD336" s="48" t="n">
        <f aca="false">MIN(MAX((HB335*(1+HB$5/Setup!$C$36)+IF($V336=35,N($F336),0))-DF336,0),MAX($P336-SUM(DV336:FC336),0))</f>
        <v>0</v>
      </c>
      <c r="FE336" s="48" t="n">
        <f aca="false">MIN(MAX((HC335*(1+HC$5/Setup!$C$36)+IF($V336=36,N($F336),0))-DG336,0),MAX($P336-SUM(DV336:FD336),0))</f>
        <v>0</v>
      </c>
      <c r="FF336" s="48" t="n">
        <f aca="false">MIN(MAX((HD335*(1+HD$5/Setup!$C$36)+IF($V336=37,N($F336),0))-DH336,0),MAX($P336-SUM(DV336:FE336),0))</f>
        <v>0</v>
      </c>
      <c r="FG336" s="48" t="n">
        <f aca="false">MIN(MAX((HE335*(1+HE$5/Setup!$C$36)+IF($V336=38,N($F336),0))-DI336,0),MAX($P336-SUM(DV336:FF336),0))</f>
        <v>0</v>
      </c>
      <c r="FH336" s="48" t="n">
        <f aca="false">MIN(MAX((HF335*(1+HF$5/Setup!$C$36)+IF($V336=39,N($F336),0))-DJ336,0),MAX($P336-SUM(DV336:FG336),0))</f>
        <v>0</v>
      </c>
      <c r="FI336" s="48" t="n">
        <f aca="false">MIN(MAX((HG335*(1+HG$5/Setup!$C$36)+IF($V336=40,N($F336),0))-DK336,0),MAX($P336-SUM(DV336:FH336),0))</f>
        <v>0</v>
      </c>
      <c r="FJ336" s="48" t="n">
        <f aca="false">MIN(MAX((HH335*(1+HH$5/Setup!$C$36)+IF($V336=41,N($F336),0))-DL336,0),MAX($P336-SUM(DV336:FI336),0))</f>
        <v>0</v>
      </c>
      <c r="FK336" s="48" t="n">
        <f aca="false">MIN(MAX((HI335*(1+HI$5/Setup!$C$36)+IF($V336=42,N($F336),0))-DM336,0),MAX($P336-SUM(DV336:FJ336),0))</f>
        <v>0</v>
      </c>
      <c r="FL336" s="48" t="n">
        <f aca="false">MIN(MAX((HJ335*(1+HJ$5/Setup!$C$36)+IF($V336=43,N($F336),0))-DN336,0),MAX($P336-SUM(DV336:FK336),0))</f>
        <v>0</v>
      </c>
      <c r="FM336" s="48" t="n">
        <f aca="false">MIN(MAX((HK335*(1+HK$5/Setup!$C$36)+IF($V336=44,N($F336),0))-DO336,0),MAX($P336-SUM(DV336:FL336),0))</f>
        <v>0</v>
      </c>
      <c r="FN336" s="48" t="n">
        <f aca="false">MIN(MAX((HL335*(1+HL$5/Setup!$C$36)+IF($V336=45,N($F336),0))-DP336,0),MAX($P336-SUM(DV336:FM336),0))</f>
        <v>0</v>
      </c>
      <c r="FO336" s="48" t="n">
        <f aca="false">MIN(MAX((HM335*(1+HM$5/Setup!$C$36)+IF($V336=46,N($F336),0))-DQ336,0),MAX($P336-SUM(DV336:FN336),0))</f>
        <v>0</v>
      </c>
      <c r="FP336" s="48" t="n">
        <f aca="false">MIN(MAX((HN335*(1+HN$5/Setup!$C$36)+IF($V336=47,N($F336),0))-DR336,0),MAX($P336-SUM(DV336:FO336),0))</f>
        <v>0</v>
      </c>
      <c r="FQ336" s="48" t="n">
        <f aca="false">MIN(MAX((HO335*(1+HO$5/Setup!$C$36)+IF($V336=48,N($F336),0))-DS336,0),MAX($P336-SUM(DV336:FP336),0))</f>
        <v>0</v>
      </c>
      <c r="FR336" s="48" t="n">
        <f aca="false">MIN(MAX((HP335*(1+HP$5/Setup!$C$36)+IF($V336=49,N($F336),0))-DT336,0),MAX($P336-SUM(DV336:FQ336),0))</f>
        <v>0</v>
      </c>
      <c r="FS336" s="48" t="n">
        <f aca="false">MIN(MAX((HQ335*(1+HQ$5/Setup!$C$36)+IF($V336=50,N($F336),0))-DU336,0),MAX($P336-SUM(DV336:FR336),0))</f>
        <v>0</v>
      </c>
      <c r="FT336" s="48" t="n">
        <f aca="false">IF((FT335*(1+FT$5/Setup!$C$36)+IF($V336=1,N($F336),0))-BX336-DV336&lt;0.005,0,(FT335*(1+FT$5/Setup!$C$36)+IF($V336=1,N($F336),0))-BX336-DV336)</f>
        <v>0</v>
      </c>
      <c r="FU336" s="48" t="n">
        <f aca="false">IF((FU335*(1+FU$5/Setup!$C$36)+IF($V336=2,N($F336),0))-BY336-DW336&lt;0.005,0,(FU335*(1+FU$5/Setup!$C$36)+IF($V336=2,N($F336),0))-BY336-DW336)</f>
        <v>0</v>
      </c>
      <c r="FV336" s="48" t="n">
        <f aca="false">IF((FV335*(1+FV$5/Setup!$C$36)+IF($V336=3,N($F336),0))-BZ336-DX336&lt;0.005,0,(FV335*(1+FV$5/Setup!$C$36)+IF($V336=3,N($F336),0))-BZ336-DX336)</f>
        <v>0</v>
      </c>
      <c r="FW336" s="48" t="n">
        <f aca="false">IF((FW335*(1+FW$5/Setup!$C$36)+IF($V336=4,N($F336),0))-CA336-DY336&lt;0.005,0,(FW335*(1+FW$5/Setup!$C$36)+IF($V336=4,N($F336),0))-CA336-DY336)</f>
        <v>0</v>
      </c>
      <c r="FX336" s="48" t="n">
        <f aca="false">IF((FX335*(1+FX$5/Setup!$C$36)+IF($V336=5,N($F336),0))-CB336-DZ336&lt;0.005,0,(FX335*(1+FX$5/Setup!$C$36)+IF($V336=5,N($F336),0))-CB336-DZ336)</f>
        <v>0</v>
      </c>
      <c r="FY336" s="48" t="n">
        <f aca="false">IF((FY335*(1+FY$5/Setup!$C$36)+IF($V336=6,N($F336),0))-CC336-EA336&lt;0.005,0,(FY335*(1+FY$5/Setup!$C$36)+IF($V336=6,N($F336),0))-CC336-EA336)</f>
        <v>0</v>
      </c>
      <c r="FZ336" s="48" t="n">
        <f aca="false">IF((FZ335*(1+FZ$5/Setup!$C$36)+IF($V336=7,N($F336),0))-CD336-EB336&lt;0.005,0,(FZ335*(1+FZ$5/Setup!$C$36)+IF($V336=7,N($F336),0))-CD336-EB336)</f>
        <v>0</v>
      </c>
      <c r="GA336" s="48" t="n">
        <f aca="false">IF((GA335*(1+GA$5/Setup!$C$36)+IF($V336=8,N($F336),0))-CE336-EC336&lt;0.005,0,(GA335*(1+GA$5/Setup!$C$36)+IF($V336=8,N($F336),0))-CE336-EC336)</f>
        <v>0</v>
      </c>
      <c r="GB336" s="48" t="n">
        <f aca="false">IF((GB335*(1+GB$5/Setup!$C$36)+IF($V336=9,N($F336),0))-CF336-ED336&lt;0.005,0,(GB335*(1+GB$5/Setup!$C$36)+IF($V336=9,N($F336),0))-CF336-ED336)</f>
        <v>0</v>
      </c>
      <c r="GC336" s="48" t="n">
        <f aca="false">IF((GC335*(1+GC$5/Setup!$C$36)+IF($V336=10,N($F336),0))-CG336-EE336&lt;0.005,0,(GC335*(1+GC$5/Setup!$C$36)+IF($V336=10,N($F336),0))-CG336-EE336)</f>
        <v>0</v>
      </c>
      <c r="GD336" s="48" t="n">
        <f aca="false">IF((GD335*(1+GD$5/Setup!$C$36)+IF($V336=11,N($F336),0))-CH336-EF336&lt;0.005,0,(GD335*(1+GD$5/Setup!$C$36)+IF($V336=11,N($F336),0))-CH336-EF336)</f>
        <v>0</v>
      </c>
      <c r="GE336" s="48" t="n">
        <f aca="false">IF((GE335*(1+GE$5/Setup!$C$36)+IF($V336=12,N($F336),0))-CI336-EG336&lt;0.005,0,(GE335*(1+GE$5/Setup!$C$36)+IF($V336=12,N($F336),0))-CI336-EG336)</f>
        <v>0</v>
      </c>
      <c r="GF336" s="48" t="n">
        <f aca="false">IF((GF335*(1+GF$5/Setup!$C$36)+IF($V336=13,N($F336),0))-CJ336-EH336&lt;0.005,0,(GF335*(1+GF$5/Setup!$C$36)+IF($V336=13,N($F336),0))-CJ336-EH336)</f>
        <v>0</v>
      </c>
      <c r="GG336" s="48" t="n">
        <f aca="false">IF((GG335*(1+GG$5/Setup!$C$36)+IF($V336=14,N($F336),0))-CK336-EI336&lt;0.005,0,(GG335*(1+GG$5/Setup!$C$36)+IF($V336=14,N($F336),0))-CK336-EI336)</f>
        <v>0</v>
      </c>
      <c r="GH336" s="48" t="n">
        <f aca="false">IF((GH335*(1+GH$5/Setup!$C$36)+IF($V336=15,N($F336),0))-CL336-EJ336&lt;0.005,0,(GH335*(1+GH$5/Setup!$C$36)+IF($V336=15,N($F336),0))-CL336-EJ336)</f>
        <v>0</v>
      </c>
      <c r="GI336" s="48" t="n">
        <f aca="false">IF((GI335*(1+GI$5/Setup!$C$36)+IF($V336=16,N($F336),0))-CM336-EK336&lt;0.005,0,(GI335*(1+GI$5/Setup!$C$36)+IF($V336=16,N($F336),0))-CM336-EK336)</f>
        <v>0</v>
      </c>
      <c r="GJ336" s="48" t="n">
        <f aca="false">IF((GJ335*(1+GJ$5/Setup!$C$36)+IF($V336=17,N($F336),0))-CN336-EL336&lt;0.005,0,(GJ335*(1+GJ$5/Setup!$C$36)+IF($V336=17,N($F336),0))-CN336-EL336)</f>
        <v>0</v>
      </c>
      <c r="GK336" s="48" t="n">
        <f aca="false">IF((GK335*(1+GK$5/Setup!$C$36)+IF($V336=18,N($F336),0))-CO336-EM336&lt;0.005,0,(GK335*(1+GK$5/Setup!$C$36)+IF($V336=18,N($F336),0))-CO336-EM336)</f>
        <v>0</v>
      </c>
      <c r="GL336" s="48" t="n">
        <f aca="false">IF((GL335*(1+GL$5/Setup!$C$36)+IF($V336=19,N($F336),0))-CP336-EN336&lt;0.005,0,(GL335*(1+GL$5/Setup!$C$36)+IF($V336=19,N($F336),0))-CP336-EN336)</f>
        <v>0</v>
      </c>
      <c r="GM336" s="48" t="n">
        <f aca="false">IF((GM335*(1+GM$5/Setup!$C$36)+IF($V336=20,N($F336),0))-CQ336-EO336&lt;0.005,0,(GM335*(1+GM$5/Setup!$C$36)+IF($V336=20,N($F336),0))-CQ336-EO336)</f>
        <v>0</v>
      </c>
      <c r="GN336" s="48" t="n">
        <f aca="false">IF((GN335*(1+GN$5/Setup!$C$36)+IF($V336=21,N($F336),0))-CR336-EP336&lt;0.005,0,(GN335*(1+GN$5/Setup!$C$36)+IF($V336=21,N($F336),0))-CR336-EP336)</f>
        <v>0</v>
      </c>
      <c r="GO336" s="48" t="n">
        <f aca="false">IF((GO335*(1+GO$5/Setup!$C$36)+IF($V336=22,N($F336),0))-CS336-EQ336&lt;0.005,0,(GO335*(1+GO$5/Setup!$C$36)+IF($V336=22,N($F336),0))-CS336-EQ336)</f>
        <v>0</v>
      </c>
      <c r="GP336" s="48" t="n">
        <f aca="false">IF((GP335*(1+GP$5/Setup!$C$36)+IF($V336=23,N($F336),0))-CT336-ER336&lt;0.005,0,(GP335*(1+GP$5/Setup!$C$36)+IF($V336=23,N($F336),0))-CT336-ER336)</f>
        <v>0</v>
      </c>
      <c r="GQ336" s="48" t="n">
        <f aca="false">IF((GQ335*(1+GQ$5/Setup!$C$36)+IF($V336=24,N($F336),0))-CU336-ES336&lt;0.005,0,(GQ335*(1+GQ$5/Setup!$C$36)+IF($V336=24,N($F336),0))-CU336-ES336)</f>
        <v>0</v>
      </c>
      <c r="GR336" s="48" t="n">
        <f aca="false">IF((GR335*(1+GR$5/Setup!$C$36)+IF($V336=25,N($F336),0))-CV336-ET336&lt;0.005,0,(GR335*(1+GR$5/Setup!$C$36)+IF($V336=25,N($F336),0))-CV336-ET336)</f>
        <v>0</v>
      </c>
      <c r="GS336" s="48" t="n">
        <f aca="false">IF((GS335*(1+GS$5/Setup!$C$36)+IF($V336=26,N($F336),0))-CW336-EU336&lt;0.005,0,(GS335*(1+GS$5/Setup!$C$36)+IF($V336=26,N($F336),0))-CW336-EU336)</f>
        <v>0</v>
      </c>
      <c r="GT336" s="48" t="n">
        <f aca="false">IF((GT335*(1+GT$5/Setup!$C$36)+IF($V336=27,N($F336),0))-CX336-EV336&lt;0.005,0,(GT335*(1+GT$5/Setup!$C$36)+IF($V336=27,N($F336),0))-CX336-EV336)</f>
        <v>0</v>
      </c>
      <c r="GU336" s="48" t="n">
        <f aca="false">IF((GU335*(1+GU$5/Setup!$C$36)+IF($V336=28,N($F336),0))-CY336-EW336&lt;0.005,0,(GU335*(1+GU$5/Setup!$C$36)+IF($V336=28,N($F336),0))-CY336-EW336)</f>
        <v>0</v>
      </c>
      <c r="GV336" s="48" t="n">
        <f aca="false">IF((GV335*(1+GV$5/Setup!$C$36)+IF($V336=29,N($F336),0))-CZ336-EX336&lt;0.005,0,(GV335*(1+GV$5/Setup!$C$36)+IF($V336=29,N($F336),0))-CZ336-EX336)</f>
        <v>0</v>
      </c>
      <c r="GW336" s="48" t="n">
        <f aca="false">IF((GW335*(1+GW$5/Setup!$C$36)+IF($V336=30,N($F336),0))-DA336-EY336&lt;0.005,0,(GW335*(1+GW$5/Setup!$C$36)+IF($V336=30,N($F336),0))-DA336-EY336)</f>
        <v>0</v>
      </c>
      <c r="GX336" s="48" t="n">
        <f aca="false">IF((GX335*(1+GX$5/Setup!$C$36)+IF($V336=31,N($F336),0))-DB336-EZ336&lt;0.005,0,(GX335*(1+GX$5/Setup!$C$36)+IF($V336=31,N($F336),0))-DB336-EZ336)</f>
        <v>0</v>
      </c>
      <c r="GY336" s="48" t="n">
        <f aca="false">IF((GY335*(1+GY$5/Setup!$C$36)+IF($V336=32,N($F336),0))-DC336-FA336&lt;0.005,0,(GY335*(1+GY$5/Setup!$C$36)+IF($V336=32,N($F336),0))-DC336-FA336)</f>
        <v>0</v>
      </c>
      <c r="GZ336" s="48" t="n">
        <f aca="false">IF((GZ335*(1+GZ$5/Setup!$C$36)+IF($V336=33,N($F336),0))-DD336-FB336&lt;0.005,0,(GZ335*(1+GZ$5/Setup!$C$36)+IF($V336=33,N($F336),0))-DD336-FB336)</f>
        <v>0</v>
      </c>
      <c r="HA336" s="48" t="n">
        <f aca="false">IF((HA335*(1+HA$5/Setup!$C$36)+IF($V336=34,N($F336),0))-DE336-FC336&lt;0.005,0,(HA335*(1+HA$5/Setup!$C$36)+IF($V336=34,N($F336),0))-DE336-FC336)</f>
        <v>0</v>
      </c>
      <c r="HB336" s="48" t="n">
        <f aca="false">IF((HB335*(1+HB$5/Setup!$C$36)+IF($V336=35,N($F336),0))-DF336-FD336&lt;0.005,0,(HB335*(1+HB$5/Setup!$C$36)+IF($V336=35,N($F336),0))-DF336-FD336)</f>
        <v>0</v>
      </c>
      <c r="HC336" s="48" t="n">
        <f aca="false">IF((HC335*(1+HC$5/Setup!$C$36)+IF($V336=36,N($F336),0))-DG336-FE336&lt;0.005,0,(HC335*(1+HC$5/Setup!$C$36)+IF($V336=36,N($F336),0))-DG336-FE336)</f>
        <v>0</v>
      </c>
      <c r="HD336" s="48" t="n">
        <f aca="false">IF((HD335*(1+HD$5/Setup!$C$36)+IF($V336=37,N($F336),0))-DH336-FF336&lt;0.005,0,(HD335*(1+HD$5/Setup!$C$36)+IF($V336=37,N($F336),0))-DH336-FF336)</f>
        <v>0</v>
      </c>
      <c r="HE336" s="48" t="n">
        <f aca="false">IF((HE335*(1+HE$5/Setup!$C$36)+IF($V336=38,N($F336),0))-DI336-FG336&lt;0.005,0,(HE335*(1+HE$5/Setup!$C$36)+IF($V336=38,N($F336),0))-DI336-FG336)</f>
        <v>0</v>
      </c>
      <c r="HF336" s="48" t="n">
        <f aca="false">IF((HF335*(1+HF$5/Setup!$C$36)+IF($V336=39,N($F336),0))-DJ336-FH336&lt;0.005,0,(HF335*(1+HF$5/Setup!$C$36)+IF($V336=39,N($F336),0))-DJ336-FH336)</f>
        <v>0</v>
      </c>
      <c r="HG336" s="48" t="n">
        <f aca="false">IF((HG335*(1+HG$5/Setup!$C$36)+IF($V336=40,N($F336),0))-DK336-FI336&lt;0.005,0,(HG335*(1+HG$5/Setup!$C$36)+IF($V336=40,N($F336),0))-DK336-FI336)</f>
        <v>0</v>
      </c>
      <c r="HH336" s="48" t="n">
        <f aca="false">IF((HH335*(1+HH$5/Setup!$C$36)+IF($V336=41,N($F336),0))-DL336-FJ336&lt;0.005,0,(HH335*(1+HH$5/Setup!$C$36)+IF($V336=41,N($F336),0))-DL336-FJ336)</f>
        <v>0</v>
      </c>
      <c r="HI336" s="48" t="n">
        <f aca="false">IF((HI335*(1+HI$5/Setup!$C$36)+IF($V336=42,N($F336),0))-DM336-FK336&lt;0.005,0,(HI335*(1+HI$5/Setup!$C$36)+IF($V336=42,N($F336),0))-DM336-FK336)</f>
        <v>0</v>
      </c>
      <c r="HJ336" s="48" t="n">
        <f aca="false">IF((HJ335*(1+HJ$5/Setup!$C$36)+IF($V336=43,N($F336),0))-DN336-FL336&lt;0.005,0,(HJ335*(1+HJ$5/Setup!$C$36)+IF($V336=43,N($F336),0))-DN336-FL336)</f>
        <v>0</v>
      </c>
      <c r="HK336" s="48" t="n">
        <f aca="false">IF((HK335*(1+HK$5/Setup!$C$36)+IF($V336=44,N($F336),0))-DO336-FM336&lt;0.005,0,(HK335*(1+HK$5/Setup!$C$36)+IF($V336=44,N($F336),0))-DO336-FM336)</f>
        <v>0</v>
      </c>
      <c r="HL336" s="48" t="n">
        <f aca="false">IF((HL335*(1+HL$5/Setup!$C$36)+IF($V336=45,N($F336),0))-DP336-FN336&lt;0.005,0,(HL335*(1+HL$5/Setup!$C$36)+IF($V336=45,N($F336),0))-DP336-FN336)</f>
        <v>0</v>
      </c>
      <c r="HM336" s="48" t="n">
        <f aca="false">IF((HM335*(1+HM$5/Setup!$C$36)+IF($V336=46,N($F336),0))-DQ336-FO336&lt;0.005,0,(HM335*(1+HM$5/Setup!$C$36)+IF($V336=46,N($F336),0))-DQ336-FO336)</f>
        <v>0</v>
      </c>
      <c r="HN336" s="48" t="n">
        <f aca="false">IF((HN335*(1+HN$5/Setup!$C$36)+IF($V336=47,N($F336),0))-DR336-FP336&lt;0.005,0,(HN335*(1+HN$5/Setup!$C$36)+IF($V336=47,N($F336),0))-DR336-FP336)</f>
        <v>0</v>
      </c>
      <c r="HO336" s="48" t="n">
        <f aca="false">IF((HO335*(1+HO$5/Setup!$C$36)+IF($V336=48,N($F336),0))-DS336-FQ336&lt;0.005,0,(HO335*(1+HO$5/Setup!$C$36)+IF($V336=48,N($F336),0))-DS336-FQ336)</f>
        <v>0</v>
      </c>
      <c r="HP336" s="48" t="n">
        <f aca="false">IF((HP335*(1+HP$5/Setup!$C$36)+IF($V336=49,N($F336),0))-DT336-FR336&lt;0.005,0,(HP335*(1+HP$5/Setup!$C$36)+IF($V336=49,N($F336),0))-DT336-FR336)</f>
        <v>0</v>
      </c>
      <c r="HQ336" s="48" t="n">
        <f aca="false">IF((HQ335*(1+HQ$5/Setup!$C$36)+IF($V336=50,N($F336),0))-DU336-FS336&lt;0.005,0,(HQ335*(1+HQ$5/Setup!$C$36)+IF($V336=50,N($F336),0))-DU336-FS336)</f>
        <v>0</v>
      </c>
    </row>
    <row r="337" customFormat="false" ht="15" hidden="false" customHeight="false" outlineLevel="0" collapsed="false">
      <c r="A337" s="44" t="n">
        <v>329</v>
      </c>
      <c r="B337" s="45" t="n">
        <f aca="false">IF(Setup!$C$7="Every month",EDATE(Setup!$C$8,($A337-1)),IF(Setup!$C$7="Twice a month",DATE(YEAR(Setup!$C$8),MONTH(Setup!$C$8)+INT((($A337-1)+Setup!$C$41)/2),MIN(IF(MOD(($A337-1)+Setup!$C$41,2)=0,Setup!$C$39,Setup!$C$40),DAY(EOMONTH(DATE(YEAR(Setup!$C$8),MONTH(Setup!$C$8)+INT((($A337-1)+Setup!$C$41)/2),1),0)))),Setup!$C$8+($A337-1)*IF(Setup!$C$7="Every week",7,14)))</f>
        <v>50917</v>
      </c>
      <c r="C337" s="45" t="n">
        <f aca="false">IF(Setup!$C$7="Every month",EDATE(Setup!$C$8,$A337),IF(Setup!$C$7="Twice a month",DATE(YEAR(Setup!$C$8),MONTH(Setup!$C$8)+INT(($A337+Setup!$C$41)/2),MIN(IF(MOD($A337+Setup!$C$41,2)=0,Setup!$C$39,Setup!$C$40),DAY(EOMONTH(DATE(YEAR(Setup!$C$8),MONTH(Setup!$C$8)+INT(($A337+Setup!$C$41)/2),1),0)))),Setup!$C$8+$A337*IF(Setup!$C$7="Every week",7,14)))</f>
        <v>50931</v>
      </c>
      <c r="D337" s="46"/>
      <c r="E337" s="47"/>
      <c r="F337" s="47"/>
      <c r="G337" s="47"/>
      <c r="H337" s="47"/>
      <c r="I337" s="48" t="n">
        <f aca="false">N(Setup!$C$11)+N(E337)</f>
        <v>100</v>
      </c>
      <c r="J337" s="48" t="n">
        <f aca="false">MIN(Setup!$C$37,MAX(I337,0))</f>
        <v>9.23076923076923</v>
      </c>
      <c r="K337" s="48" t="n">
        <f aca="false">MIN(MAX(N(Setup!$C$14)-L336,0),MAX(I337-J337,0))</f>
        <v>0</v>
      </c>
      <c r="L337" s="48" t="n">
        <f aca="false">L336+K337-N(G337)</f>
        <v>500</v>
      </c>
      <c r="M337" s="48" t="n">
        <f aca="false">M336+J337-N(H337)</f>
        <v>3036.92307692307</v>
      </c>
      <c r="N337" s="48" t="n">
        <f aca="false">SUM(BX337:DU337)</f>
        <v>0</v>
      </c>
      <c r="O337" s="48" t="n">
        <f aca="false">SUM(Z337:BW337)-N337</f>
        <v>0</v>
      </c>
      <c r="P337" s="48" t="n">
        <f aca="false">MAX(I337-J337-K337,0)+O337</f>
        <v>90.7692307692308</v>
      </c>
      <c r="Q337" s="48" t="n">
        <f aca="false">SUM(DV337:FS337)</f>
        <v>0</v>
      </c>
      <c r="R337" s="49" t="n">
        <f aca="false">N337+J337+K337+Q337</f>
        <v>9.23076923076923</v>
      </c>
      <c r="S337" s="48" t="n">
        <f aca="false">T337-T336-N(F337)+N337+Q337</f>
        <v>0</v>
      </c>
      <c r="T337" s="49" t="n">
        <f aca="false">SUM(FT337:HQ337)</f>
        <v>0</v>
      </c>
      <c r="U337" s="44" t="str">
        <f aca="false">IF(T336&lt;0.005,"",INDEX(Helpers!$C$2:$C$51,IF(_xlfn.MINIFS($DV$6:$FS$6,DV337:FS337,"&gt;0.005")=0,V337,_xlfn.MINIFS($DV$6:$FS$6,DV337:FS337,"&gt;0.005"))))</f>
        <v/>
      </c>
      <c r="V337" s="44" t="n">
        <f aca="false">IF(_xlfn.MINIFS($FT$6:$HQ$6,FT336:HQ336,"&gt;0.005")=0,1,_xlfn.MINIFS($FT$6:$HQ$6,FT336:HQ336,"&gt;0.005"))</f>
        <v>1</v>
      </c>
      <c r="W337" s="44" t="n">
        <f aca="false">IF(AND(D337&lt;&gt;"Paid",T336&gt;0.005),1,0)</f>
        <v>0</v>
      </c>
      <c r="X337" s="48" t="n">
        <f aca="false">SUMPRODUCT(((Helpers!$G$2:$G$51*(1+(Helpers!$D$2:$D$51+0.000000001)/12)^(($B337-Setup!$C$8)/(365.25/12))-Helpers!$E$2:$E$51*((1+(Helpers!$D$2:$D$51+0.000000001)/12)^(($B337-Setup!$C$8)/(365.25/12))-1)/((Helpers!$D$2:$D$51+0.000000001)/12))&gt;0)*(Helpers!$G$2:$G$51*(1+(Helpers!$D$2:$D$51+0.000000001)/12)^(($B337-Setup!$C$8)/(365.25/12))-Helpers!$E$2:$E$51*((1+(Helpers!$D$2:$D$51+0.000000001)/12)^(($B337-Setup!$C$8)/(365.25/12))-1)/((Helpers!$D$2:$D$51+0.000000001)/12)))</f>
        <v>0</v>
      </c>
      <c r="Y337" s="48"/>
      <c r="Z337" s="48" t="n">
        <f aca="false">IF(OR(N(Z$5)=0,Z$6=""),0,Z$5*((DATE(YEAR($B337),MONTH($B337),MIN(Z$6,DAY(EOMONTH($B337,0))))&gt;=$B337)*(DATE(YEAR($B337),MONTH($B337),MIN(Z$6,DAY(EOMONTH($B337,0))))&lt;$C337)+(DATE(YEAR($B337),MONTH($B337)+1,MIN(Z$6,DAY(EOMONTH($B337,1))))&gt;=$B337)*(DATE(YEAR($B337),MONTH($B337)+1,MIN(Z$6,DAY(EOMONTH($B337,1))))&lt;$C337)))</f>
        <v>0</v>
      </c>
      <c r="AA337" s="48" t="n">
        <f aca="false">IF(OR(N(AA$5)=0,AA$6=""),0,AA$5*((DATE(YEAR($B337),MONTH($B337),MIN(AA$6,DAY(EOMONTH($B337,0))))&gt;=$B337)*(DATE(YEAR($B337),MONTH($B337),MIN(AA$6,DAY(EOMONTH($B337,0))))&lt;$C337)+(DATE(YEAR($B337),MONTH($B337)+1,MIN(AA$6,DAY(EOMONTH($B337,1))))&gt;=$B337)*(DATE(YEAR($B337),MONTH($B337)+1,MIN(AA$6,DAY(EOMONTH($B337,1))))&lt;$C337)))</f>
        <v>0</v>
      </c>
      <c r="AB337" s="48" t="n">
        <f aca="false">IF(OR(N(AB$5)=0,AB$6=""),0,AB$5*((DATE(YEAR($B337),MONTH($B337),MIN(AB$6,DAY(EOMONTH($B337,0))))&gt;=$B337)*(DATE(YEAR($B337),MONTH($B337),MIN(AB$6,DAY(EOMONTH($B337,0))))&lt;$C337)+(DATE(YEAR($B337),MONTH($B337)+1,MIN(AB$6,DAY(EOMONTH($B337,1))))&gt;=$B337)*(DATE(YEAR($B337),MONTH($B337)+1,MIN(AB$6,DAY(EOMONTH($B337,1))))&lt;$C337)))</f>
        <v>0</v>
      </c>
      <c r="AC337" s="48" t="n">
        <f aca="false">IF(OR(N(AC$5)=0,AC$6=""),0,AC$5*((DATE(YEAR($B337),MONTH($B337),MIN(AC$6,DAY(EOMONTH($B337,0))))&gt;=$B337)*(DATE(YEAR($B337),MONTH($B337),MIN(AC$6,DAY(EOMONTH($B337,0))))&lt;$C337)+(DATE(YEAR($B337),MONTH($B337)+1,MIN(AC$6,DAY(EOMONTH($B337,1))))&gt;=$B337)*(DATE(YEAR($B337),MONTH($B337)+1,MIN(AC$6,DAY(EOMONTH($B337,1))))&lt;$C337)))</f>
        <v>0</v>
      </c>
      <c r="AD337" s="48" t="n">
        <f aca="false">IF(OR(N(AD$5)=0,AD$6=""),0,AD$5*((DATE(YEAR($B337),MONTH($B337),MIN(AD$6,DAY(EOMONTH($B337,0))))&gt;=$B337)*(DATE(YEAR($B337),MONTH($B337),MIN(AD$6,DAY(EOMONTH($B337,0))))&lt;$C337)+(DATE(YEAR($B337),MONTH($B337)+1,MIN(AD$6,DAY(EOMONTH($B337,1))))&gt;=$B337)*(DATE(YEAR($B337),MONTH($B337)+1,MIN(AD$6,DAY(EOMONTH($B337,1))))&lt;$C337)))</f>
        <v>0</v>
      </c>
      <c r="AE337" s="48" t="n">
        <f aca="false">IF(OR(N(AE$5)=0,AE$6=""),0,AE$5*((DATE(YEAR($B337),MONTH($B337),MIN(AE$6,DAY(EOMONTH($B337,0))))&gt;=$B337)*(DATE(YEAR($B337),MONTH($B337),MIN(AE$6,DAY(EOMONTH($B337,0))))&lt;$C337)+(DATE(YEAR($B337),MONTH($B337)+1,MIN(AE$6,DAY(EOMONTH($B337,1))))&gt;=$B337)*(DATE(YEAR($B337),MONTH($B337)+1,MIN(AE$6,DAY(EOMONTH($B337,1))))&lt;$C337)))</f>
        <v>0</v>
      </c>
      <c r="AF337" s="48" t="n">
        <f aca="false">IF(OR(N(AF$5)=0,AF$6=""),0,AF$5*((DATE(YEAR($B337),MONTH($B337),MIN(AF$6,DAY(EOMONTH($B337,0))))&gt;=$B337)*(DATE(YEAR($B337),MONTH($B337),MIN(AF$6,DAY(EOMONTH($B337,0))))&lt;$C337)+(DATE(YEAR($B337),MONTH($B337)+1,MIN(AF$6,DAY(EOMONTH($B337,1))))&gt;=$B337)*(DATE(YEAR($B337),MONTH($B337)+1,MIN(AF$6,DAY(EOMONTH($B337,1))))&lt;$C337)))</f>
        <v>0</v>
      </c>
      <c r="AG337" s="48" t="n">
        <f aca="false">IF(OR(N(AG$5)=0,AG$6=""),0,AG$5*((DATE(YEAR($B337),MONTH($B337),MIN(AG$6,DAY(EOMONTH($B337,0))))&gt;=$B337)*(DATE(YEAR($B337),MONTH($B337),MIN(AG$6,DAY(EOMONTH($B337,0))))&lt;$C337)+(DATE(YEAR($B337),MONTH($B337)+1,MIN(AG$6,DAY(EOMONTH($B337,1))))&gt;=$B337)*(DATE(YEAR($B337),MONTH($B337)+1,MIN(AG$6,DAY(EOMONTH($B337,1))))&lt;$C337)))</f>
        <v>0</v>
      </c>
      <c r="AH337" s="48" t="n">
        <f aca="false">IF(OR(N(AH$5)=0,AH$6=""),0,AH$5*((DATE(YEAR($B337),MONTH($B337),MIN(AH$6,DAY(EOMONTH($B337,0))))&gt;=$B337)*(DATE(YEAR($B337),MONTH($B337),MIN(AH$6,DAY(EOMONTH($B337,0))))&lt;$C337)+(DATE(YEAR($B337),MONTH($B337)+1,MIN(AH$6,DAY(EOMONTH($B337,1))))&gt;=$B337)*(DATE(YEAR($B337),MONTH($B337)+1,MIN(AH$6,DAY(EOMONTH($B337,1))))&lt;$C337)))</f>
        <v>0</v>
      </c>
      <c r="AI337" s="48" t="n">
        <f aca="false">IF(OR(N(AI$5)=0,AI$6=""),0,AI$5*((DATE(YEAR($B337),MONTH($B337),MIN(AI$6,DAY(EOMONTH($B337,0))))&gt;=$B337)*(DATE(YEAR($B337),MONTH($B337),MIN(AI$6,DAY(EOMONTH($B337,0))))&lt;$C337)+(DATE(YEAR($B337),MONTH($B337)+1,MIN(AI$6,DAY(EOMONTH($B337,1))))&gt;=$B337)*(DATE(YEAR($B337),MONTH($B337)+1,MIN(AI$6,DAY(EOMONTH($B337,1))))&lt;$C337)))</f>
        <v>0</v>
      </c>
      <c r="AJ337" s="48" t="n">
        <f aca="false">IF(OR(N(AJ$5)=0,AJ$6=""),0,AJ$5*((DATE(YEAR($B337),MONTH($B337),MIN(AJ$6,DAY(EOMONTH($B337,0))))&gt;=$B337)*(DATE(YEAR($B337),MONTH($B337),MIN(AJ$6,DAY(EOMONTH($B337,0))))&lt;$C337)+(DATE(YEAR($B337),MONTH($B337)+1,MIN(AJ$6,DAY(EOMONTH($B337,1))))&gt;=$B337)*(DATE(YEAR($B337),MONTH($B337)+1,MIN(AJ$6,DAY(EOMONTH($B337,1))))&lt;$C337)))</f>
        <v>0</v>
      </c>
      <c r="AK337" s="48" t="n">
        <f aca="false">IF(OR(N(AK$5)=0,AK$6=""),0,AK$5*((DATE(YEAR($B337),MONTH($B337),MIN(AK$6,DAY(EOMONTH($B337,0))))&gt;=$B337)*(DATE(YEAR($B337),MONTH($B337),MIN(AK$6,DAY(EOMONTH($B337,0))))&lt;$C337)+(DATE(YEAR($B337),MONTH($B337)+1,MIN(AK$6,DAY(EOMONTH($B337,1))))&gt;=$B337)*(DATE(YEAR($B337),MONTH($B337)+1,MIN(AK$6,DAY(EOMONTH($B337,1))))&lt;$C337)))</f>
        <v>0</v>
      </c>
      <c r="AL337" s="48" t="n">
        <f aca="false">IF(OR(N(AL$5)=0,AL$6=""),0,AL$5*((DATE(YEAR($B337),MONTH($B337),MIN(AL$6,DAY(EOMONTH($B337,0))))&gt;=$B337)*(DATE(YEAR($B337),MONTH($B337),MIN(AL$6,DAY(EOMONTH($B337,0))))&lt;$C337)+(DATE(YEAR($B337),MONTH($B337)+1,MIN(AL$6,DAY(EOMONTH($B337,1))))&gt;=$B337)*(DATE(YEAR($B337),MONTH($B337)+1,MIN(AL$6,DAY(EOMONTH($B337,1))))&lt;$C337)))</f>
        <v>0</v>
      </c>
      <c r="AM337" s="48" t="n">
        <f aca="false">IF(OR(N(AM$5)=0,AM$6=""),0,AM$5*((DATE(YEAR($B337),MONTH($B337),MIN(AM$6,DAY(EOMONTH($B337,0))))&gt;=$B337)*(DATE(YEAR($B337),MONTH($B337),MIN(AM$6,DAY(EOMONTH($B337,0))))&lt;$C337)+(DATE(YEAR($B337),MONTH($B337)+1,MIN(AM$6,DAY(EOMONTH($B337,1))))&gt;=$B337)*(DATE(YEAR($B337),MONTH($B337)+1,MIN(AM$6,DAY(EOMONTH($B337,1))))&lt;$C337)))</f>
        <v>0</v>
      </c>
      <c r="AN337" s="48" t="n">
        <f aca="false">IF(OR(N(AN$5)=0,AN$6=""),0,AN$5*((DATE(YEAR($B337),MONTH($B337),MIN(AN$6,DAY(EOMONTH($B337,0))))&gt;=$B337)*(DATE(YEAR($B337),MONTH($B337),MIN(AN$6,DAY(EOMONTH($B337,0))))&lt;$C337)+(DATE(YEAR($B337),MONTH($B337)+1,MIN(AN$6,DAY(EOMONTH($B337,1))))&gt;=$B337)*(DATE(YEAR($B337),MONTH($B337)+1,MIN(AN$6,DAY(EOMONTH($B337,1))))&lt;$C337)))</f>
        <v>0</v>
      </c>
      <c r="AO337" s="48" t="n">
        <f aca="false">IF(OR(N(AO$5)=0,AO$6=""),0,AO$5*((DATE(YEAR($B337),MONTH($B337),MIN(AO$6,DAY(EOMONTH($B337,0))))&gt;=$B337)*(DATE(YEAR($B337),MONTH($B337),MIN(AO$6,DAY(EOMONTH($B337,0))))&lt;$C337)+(DATE(YEAR($B337),MONTH($B337)+1,MIN(AO$6,DAY(EOMONTH($B337,1))))&gt;=$B337)*(DATE(YEAR($B337),MONTH($B337)+1,MIN(AO$6,DAY(EOMONTH($B337,1))))&lt;$C337)))</f>
        <v>0</v>
      </c>
      <c r="AP337" s="48" t="n">
        <f aca="false">IF(OR(N(AP$5)=0,AP$6=""),0,AP$5*((DATE(YEAR($B337),MONTH($B337),MIN(AP$6,DAY(EOMONTH($B337,0))))&gt;=$B337)*(DATE(YEAR($B337),MONTH($B337),MIN(AP$6,DAY(EOMONTH($B337,0))))&lt;$C337)+(DATE(YEAR($B337),MONTH($B337)+1,MIN(AP$6,DAY(EOMONTH($B337,1))))&gt;=$B337)*(DATE(YEAR($B337),MONTH($B337)+1,MIN(AP$6,DAY(EOMONTH($B337,1))))&lt;$C337)))</f>
        <v>0</v>
      </c>
      <c r="AQ337" s="48" t="n">
        <f aca="false">IF(OR(N(AQ$5)=0,AQ$6=""),0,AQ$5*((DATE(YEAR($B337),MONTH($B337),MIN(AQ$6,DAY(EOMONTH($B337,0))))&gt;=$B337)*(DATE(YEAR($B337),MONTH($B337),MIN(AQ$6,DAY(EOMONTH($B337,0))))&lt;$C337)+(DATE(YEAR($B337),MONTH($B337)+1,MIN(AQ$6,DAY(EOMONTH($B337,1))))&gt;=$B337)*(DATE(YEAR($B337),MONTH($B337)+1,MIN(AQ$6,DAY(EOMONTH($B337,1))))&lt;$C337)))</f>
        <v>0</v>
      </c>
      <c r="AR337" s="48" t="n">
        <f aca="false">IF(OR(N(AR$5)=0,AR$6=""),0,AR$5*((DATE(YEAR($B337),MONTH($B337),MIN(AR$6,DAY(EOMONTH($B337,0))))&gt;=$B337)*(DATE(YEAR($B337),MONTH($B337),MIN(AR$6,DAY(EOMONTH($B337,0))))&lt;$C337)+(DATE(YEAR($B337),MONTH($B337)+1,MIN(AR$6,DAY(EOMONTH($B337,1))))&gt;=$B337)*(DATE(YEAR($B337),MONTH($B337)+1,MIN(AR$6,DAY(EOMONTH($B337,1))))&lt;$C337)))</f>
        <v>0</v>
      </c>
      <c r="AS337" s="48" t="n">
        <f aca="false">IF(OR(N(AS$5)=0,AS$6=""),0,AS$5*((DATE(YEAR($B337),MONTH($B337),MIN(AS$6,DAY(EOMONTH($B337,0))))&gt;=$B337)*(DATE(YEAR($B337),MONTH($B337),MIN(AS$6,DAY(EOMONTH($B337,0))))&lt;$C337)+(DATE(YEAR($B337),MONTH($B337)+1,MIN(AS$6,DAY(EOMONTH($B337,1))))&gt;=$B337)*(DATE(YEAR($B337),MONTH($B337)+1,MIN(AS$6,DAY(EOMONTH($B337,1))))&lt;$C337)))</f>
        <v>0</v>
      </c>
      <c r="AT337" s="48" t="n">
        <f aca="false">IF(OR(N(AT$5)=0,AT$6=""),0,AT$5*((DATE(YEAR($B337),MONTH($B337),MIN(AT$6,DAY(EOMONTH($B337,0))))&gt;=$B337)*(DATE(YEAR($B337),MONTH($B337),MIN(AT$6,DAY(EOMONTH($B337,0))))&lt;$C337)+(DATE(YEAR($B337),MONTH($B337)+1,MIN(AT$6,DAY(EOMONTH($B337,1))))&gt;=$B337)*(DATE(YEAR($B337),MONTH($B337)+1,MIN(AT$6,DAY(EOMONTH($B337,1))))&lt;$C337)))</f>
        <v>0</v>
      </c>
      <c r="AU337" s="48" t="n">
        <f aca="false">IF(OR(N(AU$5)=0,AU$6=""),0,AU$5*((DATE(YEAR($B337),MONTH($B337),MIN(AU$6,DAY(EOMONTH($B337,0))))&gt;=$B337)*(DATE(YEAR($B337),MONTH($B337),MIN(AU$6,DAY(EOMONTH($B337,0))))&lt;$C337)+(DATE(YEAR($B337),MONTH($B337)+1,MIN(AU$6,DAY(EOMONTH($B337,1))))&gt;=$B337)*(DATE(YEAR($B337),MONTH($B337)+1,MIN(AU$6,DAY(EOMONTH($B337,1))))&lt;$C337)))</f>
        <v>0</v>
      </c>
      <c r="AV337" s="48" t="n">
        <f aca="false">IF(OR(N(AV$5)=0,AV$6=""),0,AV$5*((DATE(YEAR($B337),MONTH($B337),MIN(AV$6,DAY(EOMONTH($B337,0))))&gt;=$B337)*(DATE(YEAR($B337),MONTH($B337),MIN(AV$6,DAY(EOMONTH($B337,0))))&lt;$C337)+(DATE(YEAR($B337),MONTH($B337)+1,MIN(AV$6,DAY(EOMONTH($B337,1))))&gt;=$B337)*(DATE(YEAR($B337),MONTH($B337)+1,MIN(AV$6,DAY(EOMONTH($B337,1))))&lt;$C337)))</f>
        <v>0</v>
      </c>
      <c r="AW337" s="48" t="n">
        <f aca="false">IF(OR(N(AW$5)=0,AW$6=""),0,AW$5*((DATE(YEAR($B337),MONTH($B337),MIN(AW$6,DAY(EOMONTH($B337,0))))&gt;=$B337)*(DATE(YEAR($B337),MONTH($B337),MIN(AW$6,DAY(EOMONTH($B337,0))))&lt;$C337)+(DATE(YEAR($B337),MONTH($B337)+1,MIN(AW$6,DAY(EOMONTH($B337,1))))&gt;=$B337)*(DATE(YEAR($B337),MONTH($B337)+1,MIN(AW$6,DAY(EOMONTH($B337,1))))&lt;$C337)))</f>
        <v>0</v>
      </c>
      <c r="AX337" s="48" t="n">
        <f aca="false">IF(OR(N(AX$5)=0,AX$6=""),0,AX$5*((DATE(YEAR($B337),MONTH($B337),MIN(AX$6,DAY(EOMONTH($B337,0))))&gt;=$B337)*(DATE(YEAR($B337),MONTH($B337),MIN(AX$6,DAY(EOMONTH($B337,0))))&lt;$C337)+(DATE(YEAR($B337),MONTH($B337)+1,MIN(AX$6,DAY(EOMONTH($B337,1))))&gt;=$B337)*(DATE(YEAR($B337),MONTH($B337)+1,MIN(AX$6,DAY(EOMONTH($B337,1))))&lt;$C337)))</f>
        <v>0</v>
      </c>
      <c r="AY337" s="48" t="n">
        <f aca="false">IF(OR(N(AY$5)=0,AY$6=""),0,AY$5*((DATE(YEAR($B337),MONTH($B337),MIN(AY$6,DAY(EOMONTH($B337,0))))&gt;=$B337)*(DATE(YEAR($B337),MONTH($B337),MIN(AY$6,DAY(EOMONTH($B337,0))))&lt;$C337)+(DATE(YEAR($B337),MONTH($B337)+1,MIN(AY$6,DAY(EOMONTH($B337,1))))&gt;=$B337)*(DATE(YEAR($B337),MONTH($B337)+1,MIN(AY$6,DAY(EOMONTH($B337,1))))&lt;$C337)))</f>
        <v>0</v>
      </c>
      <c r="AZ337" s="48" t="n">
        <f aca="false">IF(OR(N(AZ$5)=0,AZ$6=""),0,AZ$5*((DATE(YEAR($B337),MONTH($B337),MIN(AZ$6,DAY(EOMONTH($B337,0))))&gt;=$B337)*(DATE(YEAR($B337),MONTH($B337),MIN(AZ$6,DAY(EOMONTH($B337,0))))&lt;$C337)+(DATE(YEAR($B337),MONTH($B337)+1,MIN(AZ$6,DAY(EOMONTH($B337,1))))&gt;=$B337)*(DATE(YEAR($B337),MONTH($B337)+1,MIN(AZ$6,DAY(EOMONTH($B337,1))))&lt;$C337)))</f>
        <v>0</v>
      </c>
      <c r="BA337" s="48" t="n">
        <f aca="false">IF(OR(N(BA$5)=0,BA$6=""),0,BA$5*((DATE(YEAR($B337),MONTH($B337),MIN(BA$6,DAY(EOMONTH($B337,0))))&gt;=$B337)*(DATE(YEAR($B337),MONTH($B337),MIN(BA$6,DAY(EOMONTH($B337,0))))&lt;$C337)+(DATE(YEAR($B337),MONTH($B337)+1,MIN(BA$6,DAY(EOMONTH($B337,1))))&gt;=$B337)*(DATE(YEAR($B337),MONTH($B337)+1,MIN(BA$6,DAY(EOMONTH($B337,1))))&lt;$C337)))</f>
        <v>0</v>
      </c>
      <c r="BB337" s="48" t="n">
        <f aca="false">IF(OR(N(BB$5)=0,BB$6=""),0,BB$5*((DATE(YEAR($B337),MONTH($B337),MIN(BB$6,DAY(EOMONTH($B337,0))))&gt;=$B337)*(DATE(YEAR($B337),MONTH($B337),MIN(BB$6,DAY(EOMONTH($B337,0))))&lt;$C337)+(DATE(YEAR($B337),MONTH($B337)+1,MIN(BB$6,DAY(EOMONTH($B337,1))))&gt;=$B337)*(DATE(YEAR($B337),MONTH($B337)+1,MIN(BB$6,DAY(EOMONTH($B337,1))))&lt;$C337)))</f>
        <v>0</v>
      </c>
      <c r="BC337" s="48" t="n">
        <f aca="false">IF(OR(N(BC$5)=0,BC$6=""),0,BC$5*((DATE(YEAR($B337),MONTH($B337),MIN(BC$6,DAY(EOMONTH($B337,0))))&gt;=$B337)*(DATE(YEAR($B337),MONTH($B337),MIN(BC$6,DAY(EOMONTH($B337,0))))&lt;$C337)+(DATE(YEAR($B337),MONTH($B337)+1,MIN(BC$6,DAY(EOMONTH($B337,1))))&gt;=$B337)*(DATE(YEAR($B337),MONTH($B337)+1,MIN(BC$6,DAY(EOMONTH($B337,1))))&lt;$C337)))</f>
        <v>0</v>
      </c>
      <c r="BD337" s="48" t="n">
        <f aca="false">IF(OR(N(BD$5)=0,BD$6=""),0,BD$5*((DATE(YEAR($B337),MONTH($B337),MIN(BD$6,DAY(EOMONTH($B337,0))))&gt;=$B337)*(DATE(YEAR($B337),MONTH($B337),MIN(BD$6,DAY(EOMONTH($B337,0))))&lt;$C337)+(DATE(YEAR($B337),MONTH($B337)+1,MIN(BD$6,DAY(EOMONTH($B337,1))))&gt;=$B337)*(DATE(YEAR($B337),MONTH($B337)+1,MIN(BD$6,DAY(EOMONTH($B337,1))))&lt;$C337)))</f>
        <v>0</v>
      </c>
      <c r="BE337" s="48" t="n">
        <f aca="false">IF(OR(N(BE$5)=0,BE$6=""),0,BE$5*((DATE(YEAR($B337),MONTH($B337),MIN(BE$6,DAY(EOMONTH($B337,0))))&gt;=$B337)*(DATE(YEAR($B337),MONTH($B337),MIN(BE$6,DAY(EOMONTH($B337,0))))&lt;$C337)+(DATE(YEAR($B337),MONTH($B337)+1,MIN(BE$6,DAY(EOMONTH($B337,1))))&gt;=$B337)*(DATE(YEAR($B337),MONTH($B337)+1,MIN(BE$6,DAY(EOMONTH($B337,1))))&lt;$C337)))</f>
        <v>0</v>
      </c>
      <c r="BF337" s="48" t="n">
        <f aca="false">IF(OR(N(BF$5)=0,BF$6=""),0,BF$5*((DATE(YEAR($B337),MONTH($B337),MIN(BF$6,DAY(EOMONTH($B337,0))))&gt;=$B337)*(DATE(YEAR($B337),MONTH($B337),MIN(BF$6,DAY(EOMONTH($B337,0))))&lt;$C337)+(DATE(YEAR($B337),MONTH($B337)+1,MIN(BF$6,DAY(EOMONTH($B337,1))))&gt;=$B337)*(DATE(YEAR($B337),MONTH($B337)+1,MIN(BF$6,DAY(EOMONTH($B337,1))))&lt;$C337)))</f>
        <v>0</v>
      </c>
      <c r="BG337" s="48" t="n">
        <f aca="false">IF(OR(N(BG$5)=0,BG$6=""),0,BG$5*((DATE(YEAR($B337),MONTH($B337),MIN(BG$6,DAY(EOMONTH($B337,0))))&gt;=$B337)*(DATE(YEAR($B337),MONTH($B337),MIN(BG$6,DAY(EOMONTH($B337,0))))&lt;$C337)+(DATE(YEAR($B337),MONTH($B337)+1,MIN(BG$6,DAY(EOMONTH($B337,1))))&gt;=$B337)*(DATE(YEAR($B337),MONTH($B337)+1,MIN(BG$6,DAY(EOMONTH($B337,1))))&lt;$C337)))</f>
        <v>0</v>
      </c>
      <c r="BH337" s="48" t="n">
        <f aca="false">IF(OR(N(BH$5)=0,BH$6=""),0,BH$5*((DATE(YEAR($B337),MONTH($B337),MIN(BH$6,DAY(EOMONTH($B337,0))))&gt;=$B337)*(DATE(YEAR($B337),MONTH($B337),MIN(BH$6,DAY(EOMONTH($B337,0))))&lt;$C337)+(DATE(YEAR($B337),MONTH($B337)+1,MIN(BH$6,DAY(EOMONTH($B337,1))))&gt;=$B337)*(DATE(YEAR($B337),MONTH($B337)+1,MIN(BH$6,DAY(EOMONTH($B337,1))))&lt;$C337)))</f>
        <v>0</v>
      </c>
      <c r="BI337" s="48" t="n">
        <f aca="false">IF(OR(N(BI$5)=0,BI$6=""),0,BI$5*((DATE(YEAR($B337),MONTH($B337),MIN(BI$6,DAY(EOMONTH($B337,0))))&gt;=$B337)*(DATE(YEAR($B337),MONTH($B337),MIN(BI$6,DAY(EOMONTH($B337,0))))&lt;$C337)+(DATE(YEAR($B337),MONTH($B337)+1,MIN(BI$6,DAY(EOMONTH($B337,1))))&gt;=$B337)*(DATE(YEAR($B337),MONTH($B337)+1,MIN(BI$6,DAY(EOMONTH($B337,1))))&lt;$C337)))</f>
        <v>0</v>
      </c>
      <c r="BJ337" s="48" t="n">
        <f aca="false">IF(OR(N(BJ$5)=0,BJ$6=""),0,BJ$5*((DATE(YEAR($B337),MONTH($B337),MIN(BJ$6,DAY(EOMONTH($B337,0))))&gt;=$B337)*(DATE(YEAR($B337),MONTH($B337),MIN(BJ$6,DAY(EOMONTH($B337,0))))&lt;$C337)+(DATE(YEAR($B337),MONTH($B337)+1,MIN(BJ$6,DAY(EOMONTH($B337,1))))&gt;=$B337)*(DATE(YEAR($B337),MONTH($B337)+1,MIN(BJ$6,DAY(EOMONTH($B337,1))))&lt;$C337)))</f>
        <v>0</v>
      </c>
      <c r="BK337" s="48" t="n">
        <f aca="false">IF(OR(N(BK$5)=0,BK$6=""),0,BK$5*((DATE(YEAR($B337),MONTH($B337),MIN(BK$6,DAY(EOMONTH($B337,0))))&gt;=$B337)*(DATE(YEAR($B337),MONTH($B337),MIN(BK$6,DAY(EOMONTH($B337,0))))&lt;$C337)+(DATE(YEAR($B337),MONTH($B337)+1,MIN(BK$6,DAY(EOMONTH($B337,1))))&gt;=$B337)*(DATE(YEAR($B337),MONTH($B337)+1,MIN(BK$6,DAY(EOMONTH($B337,1))))&lt;$C337)))</f>
        <v>0</v>
      </c>
      <c r="BL337" s="48" t="n">
        <f aca="false">IF(OR(N(BL$5)=0,BL$6=""),0,BL$5*((DATE(YEAR($B337),MONTH($B337),MIN(BL$6,DAY(EOMONTH($B337,0))))&gt;=$B337)*(DATE(YEAR($B337),MONTH($B337),MIN(BL$6,DAY(EOMONTH($B337,0))))&lt;$C337)+(DATE(YEAR($B337),MONTH($B337)+1,MIN(BL$6,DAY(EOMONTH($B337,1))))&gt;=$B337)*(DATE(YEAR($B337),MONTH($B337)+1,MIN(BL$6,DAY(EOMONTH($B337,1))))&lt;$C337)))</f>
        <v>0</v>
      </c>
      <c r="BM337" s="48" t="n">
        <f aca="false">IF(OR(N(BM$5)=0,BM$6=""),0,BM$5*((DATE(YEAR($B337),MONTH($B337),MIN(BM$6,DAY(EOMONTH($B337,0))))&gt;=$B337)*(DATE(YEAR($B337),MONTH($B337),MIN(BM$6,DAY(EOMONTH($B337,0))))&lt;$C337)+(DATE(YEAR($B337),MONTH($B337)+1,MIN(BM$6,DAY(EOMONTH($B337,1))))&gt;=$B337)*(DATE(YEAR($B337),MONTH($B337)+1,MIN(BM$6,DAY(EOMONTH($B337,1))))&lt;$C337)))</f>
        <v>0</v>
      </c>
      <c r="BN337" s="48" t="n">
        <f aca="false">IF(OR(N(BN$5)=0,BN$6=""),0,BN$5*((DATE(YEAR($B337),MONTH($B337),MIN(BN$6,DAY(EOMONTH($B337,0))))&gt;=$B337)*(DATE(YEAR($B337),MONTH($B337),MIN(BN$6,DAY(EOMONTH($B337,0))))&lt;$C337)+(DATE(YEAR($B337),MONTH($B337)+1,MIN(BN$6,DAY(EOMONTH($B337,1))))&gt;=$B337)*(DATE(YEAR($B337),MONTH($B337)+1,MIN(BN$6,DAY(EOMONTH($B337,1))))&lt;$C337)))</f>
        <v>0</v>
      </c>
      <c r="BO337" s="48" t="n">
        <f aca="false">IF(OR(N(BO$5)=0,BO$6=""),0,BO$5*((DATE(YEAR($B337),MONTH($B337),MIN(BO$6,DAY(EOMONTH($B337,0))))&gt;=$B337)*(DATE(YEAR($B337),MONTH($B337),MIN(BO$6,DAY(EOMONTH($B337,0))))&lt;$C337)+(DATE(YEAR($B337),MONTH($B337)+1,MIN(BO$6,DAY(EOMONTH($B337,1))))&gt;=$B337)*(DATE(YEAR($B337),MONTH($B337)+1,MIN(BO$6,DAY(EOMONTH($B337,1))))&lt;$C337)))</f>
        <v>0</v>
      </c>
      <c r="BP337" s="48" t="n">
        <f aca="false">IF(OR(N(BP$5)=0,BP$6=""),0,BP$5*((DATE(YEAR($B337),MONTH($B337),MIN(BP$6,DAY(EOMONTH($B337,0))))&gt;=$B337)*(DATE(YEAR($B337),MONTH($B337),MIN(BP$6,DAY(EOMONTH($B337,0))))&lt;$C337)+(DATE(YEAR($B337),MONTH($B337)+1,MIN(BP$6,DAY(EOMONTH($B337,1))))&gt;=$B337)*(DATE(YEAR($B337),MONTH($B337)+1,MIN(BP$6,DAY(EOMONTH($B337,1))))&lt;$C337)))</f>
        <v>0</v>
      </c>
      <c r="BQ337" s="48" t="n">
        <f aca="false">IF(OR(N(BQ$5)=0,BQ$6=""),0,BQ$5*((DATE(YEAR($B337),MONTH($B337),MIN(BQ$6,DAY(EOMONTH($B337,0))))&gt;=$B337)*(DATE(YEAR($B337),MONTH($B337),MIN(BQ$6,DAY(EOMONTH($B337,0))))&lt;$C337)+(DATE(YEAR($B337),MONTH($B337)+1,MIN(BQ$6,DAY(EOMONTH($B337,1))))&gt;=$B337)*(DATE(YEAR($B337),MONTH($B337)+1,MIN(BQ$6,DAY(EOMONTH($B337,1))))&lt;$C337)))</f>
        <v>0</v>
      </c>
      <c r="BR337" s="48" t="n">
        <f aca="false">IF(OR(N(BR$5)=0,BR$6=""),0,BR$5*((DATE(YEAR($B337),MONTH($B337),MIN(BR$6,DAY(EOMONTH($B337,0))))&gt;=$B337)*(DATE(YEAR($B337),MONTH($B337),MIN(BR$6,DAY(EOMONTH($B337,0))))&lt;$C337)+(DATE(YEAR($B337),MONTH($B337)+1,MIN(BR$6,DAY(EOMONTH($B337,1))))&gt;=$B337)*(DATE(YEAR($B337),MONTH($B337)+1,MIN(BR$6,DAY(EOMONTH($B337,1))))&lt;$C337)))</f>
        <v>0</v>
      </c>
      <c r="BS337" s="48" t="n">
        <f aca="false">IF(OR(N(BS$5)=0,BS$6=""),0,BS$5*((DATE(YEAR($B337),MONTH($B337),MIN(BS$6,DAY(EOMONTH($B337,0))))&gt;=$B337)*(DATE(YEAR($B337),MONTH($B337),MIN(BS$6,DAY(EOMONTH($B337,0))))&lt;$C337)+(DATE(YEAR($B337),MONTH($B337)+1,MIN(BS$6,DAY(EOMONTH($B337,1))))&gt;=$B337)*(DATE(YEAR($B337),MONTH($B337)+1,MIN(BS$6,DAY(EOMONTH($B337,1))))&lt;$C337)))</f>
        <v>0</v>
      </c>
      <c r="BT337" s="48" t="n">
        <f aca="false">IF(OR(N(BT$5)=0,BT$6=""),0,BT$5*((DATE(YEAR($B337),MONTH($B337),MIN(BT$6,DAY(EOMONTH($B337,0))))&gt;=$B337)*(DATE(YEAR($B337),MONTH($B337),MIN(BT$6,DAY(EOMONTH($B337,0))))&lt;$C337)+(DATE(YEAR($B337),MONTH($B337)+1,MIN(BT$6,DAY(EOMONTH($B337,1))))&gt;=$B337)*(DATE(YEAR($B337),MONTH($B337)+1,MIN(BT$6,DAY(EOMONTH($B337,1))))&lt;$C337)))</f>
        <v>0</v>
      </c>
      <c r="BU337" s="48" t="n">
        <f aca="false">IF(OR(N(BU$5)=0,BU$6=""),0,BU$5*((DATE(YEAR($B337),MONTH($B337),MIN(BU$6,DAY(EOMONTH($B337,0))))&gt;=$B337)*(DATE(YEAR($B337),MONTH($B337),MIN(BU$6,DAY(EOMONTH($B337,0))))&lt;$C337)+(DATE(YEAR($B337),MONTH($B337)+1,MIN(BU$6,DAY(EOMONTH($B337,1))))&gt;=$B337)*(DATE(YEAR($B337),MONTH($B337)+1,MIN(BU$6,DAY(EOMONTH($B337,1))))&lt;$C337)))</f>
        <v>0</v>
      </c>
      <c r="BV337" s="48" t="n">
        <f aca="false">IF(OR(N(BV$5)=0,BV$6=""),0,BV$5*((DATE(YEAR($B337),MONTH($B337),MIN(BV$6,DAY(EOMONTH($B337,0))))&gt;=$B337)*(DATE(YEAR($B337),MONTH($B337),MIN(BV$6,DAY(EOMONTH($B337,0))))&lt;$C337)+(DATE(YEAR($B337),MONTH($B337)+1,MIN(BV$6,DAY(EOMONTH($B337,1))))&gt;=$B337)*(DATE(YEAR($B337),MONTH($B337)+1,MIN(BV$6,DAY(EOMONTH($B337,1))))&lt;$C337)))</f>
        <v>0</v>
      </c>
      <c r="BW337" s="48" t="n">
        <f aca="false">IF(OR(N(BW$5)=0,BW$6=""),0,BW$5*((DATE(YEAR($B337),MONTH($B337),MIN(BW$6,DAY(EOMONTH($B337,0))))&gt;=$B337)*(DATE(YEAR($B337),MONTH($B337),MIN(BW$6,DAY(EOMONTH($B337,0))))&lt;$C337)+(DATE(YEAR($B337),MONTH($B337)+1,MIN(BW$6,DAY(EOMONTH($B337,1))))&gt;=$B337)*(DATE(YEAR($B337),MONTH($B337)+1,MIN(BW$6,DAY(EOMONTH($B337,1))))&lt;$C337)))</f>
        <v>0</v>
      </c>
      <c r="BX337" s="48" t="n">
        <f aca="false">MIN(Z337,(FT336*(1+FT$5/Setup!$C$36)+IF($V337=1,N($F337),0)))</f>
        <v>0</v>
      </c>
      <c r="BY337" s="48" t="n">
        <f aca="false">MIN(AA337,(FU336*(1+FU$5/Setup!$C$36)+IF($V337=2,N($F337),0)))</f>
        <v>0</v>
      </c>
      <c r="BZ337" s="48" t="n">
        <f aca="false">MIN(AB337,(FV336*(1+FV$5/Setup!$C$36)+IF($V337=3,N($F337),0)))</f>
        <v>0</v>
      </c>
      <c r="CA337" s="48" t="n">
        <f aca="false">MIN(AC337,(FW336*(1+FW$5/Setup!$C$36)+IF($V337=4,N($F337),0)))</f>
        <v>0</v>
      </c>
      <c r="CB337" s="48" t="n">
        <f aca="false">MIN(AD337,(FX336*(1+FX$5/Setup!$C$36)+IF($V337=5,N($F337),0)))</f>
        <v>0</v>
      </c>
      <c r="CC337" s="48" t="n">
        <f aca="false">MIN(AE337,(FY336*(1+FY$5/Setup!$C$36)+IF($V337=6,N($F337),0)))</f>
        <v>0</v>
      </c>
      <c r="CD337" s="48" t="n">
        <f aca="false">MIN(AF337,(FZ336*(1+FZ$5/Setup!$C$36)+IF($V337=7,N($F337),0)))</f>
        <v>0</v>
      </c>
      <c r="CE337" s="48" t="n">
        <f aca="false">MIN(AG337,(GA336*(1+GA$5/Setup!$C$36)+IF($V337=8,N($F337),0)))</f>
        <v>0</v>
      </c>
      <c r="CF337" s="48" t="n">
        <f aca="false">MIN(AH337,(GB336*(1+GB$5/Setup!$C$36)+IF($V337=9,N($F337),0)))</f>
        <v>0</v>
      </c>
      <c r="CG337" s="48" t="n">
        <f aca="false">MIN(AI337,(GC336*(1+GC$5/Setup!$C$36)+IF($V337=10,N($F337),0)))</f>
        <v>0</v>
      </c>
      <c r="CH337" s="48" t="n">
        <f aca="false">MIN(AJ337,(GD336*(1+GD$5/Setup!$C$36)+IF($V337=11,N($F337),0)))</f>
        <v>0</v>
      </c>
      <c r="CI337" s="48" t="n">
        <f aca="false">MIN(AK337,(GE336*(1+GE$5/Setup!$C$36)+IF($V337=12,N($F337),0)))</f>
        <v>0</v>
      </c>
      <c r="CJ337" s="48" t="n">
        <f aca="false">MIN(AL337,(GF336*(1+GF$5/Setup!$C$36)+IF($V337=13,N($F337),0)))</f>
        <v>0</v>
      </c>
      <c r="CK337" s="48" t="n">
        <f aca="false">MIN(AM337,(GG336*(1+GG$5/Setup!$C$36)+IF($V337=14,N($F337),0)))</f>
        <v>0</v>
      </c>
      <c r="CL337" s="48" t="n">
        <f aca="false">MIN(AN337,(GH336*(1+GH$5/Setup!$C$36)+IF($V337=15,N($F337),0)))</f>
        <v>0</v>
      </c>
      <c r="CM337" s="48" t="n">
        <f aca="false">MIN(AO337,(GI336*(1+GI$5/Setup!$C$36)+IF($V337=16,N($F337),0)))</f>
        <v>0</v>
      </c>
      <c r="CN337" s="48" t="n">
        <f aca="false">MIN(AP337,(GJ336*(1+GJ$5/Setup!$C$36)+IF($V337=17,N($F337),0)))</f>
        <v>0</v>
      </c>
      <c r="CO337" s="48" t="n">
        <f aca="false">MIN(AQ337,(GK336*(1+GK$5/Setup!$C$36)+IF($V337=18,N($F337),0)))</f>
        <v>0</v>
      </c>
      <c r="CP337" s="48" t="n">
        <f aca="false">MIN(AR337,(GL336*(1+GL$5/Setup!$C$36)+IF($V337=19,N($F337),0)))</f>
        <v>0</v>
      </c>
      <c r="CQ337" s="48" t="n">
        <f aca="false">MIN(AS337,(GM336*(1+GM$5/Setup!$C$36)+IF($V337=20,N($F337),0)))</f>
        <v>0</v>
      </c>
      <c r="CR337" s="48" t="n">
        <f aca="false">MIN(AT337,(GN336*(1+GN$5/Setup!$C$36)+IF($V337=21,N($F337),0)))</f>
        <v>0</v>
      </c>
      <c r="CS337" s="48" t="n">
        <f aca="false">MIN(AU337,(GO336*(1+GO$5/Setup!$C$36)+IF($V337=22,N($F337),0)))</f>
        <v>0</v>
      </c>
      <c r="CT337" s="48" t="n">
        <f aca="false">MIN(AV337,(GP336*(1+GP$5/Setup!$C$36)+IF($V337=23,N($F337),0)))</f>
        <v>0</v>
      </c>
      <c r="CU337" s="48" t="n">
        <f aca="false">MIN(AW337,(GQ336*(1+GQ$5/Setup!$C$36)+IF($V337=24,N($F337),0)))</f>
        <v>0</v>
      </c>
      <c r="CV337" s="48" t="n">
        <f aca="false">MIN(AX337,(GR336*(1+GR$5/Setup!$C$36)+IF($V337=25,N($F337),0)))</f>
        <v>0</v>
      </c>
      <c r="CW337" s="48" t="n">
        <f aca="false">MIN(AY337,(GS336*(1+GS$5/Setup!$C$36)+IF($V337=26,N($F337),0)))</f>
        <v>0</v>
      </c>
      <c r="CX337" s="48" t="n">
        <f aca="false">MIN(AZ337,(GT336*(1+GT$5/Setup!$C$36)+IF($V337=27,N($F337),0)))</f>
        <v>0</v>
      </c>
      <c r="CY337" s="48" t="n">
        <f aca="false">MIN(BA337,(GU336*(1+GU$5/Setup!$C$36)+IF($V337=28,N($F337),0)))</f>
        <v>0</v>
      </c>
      <c r="CZ337" s="48" t="n">
        <f aca="false">MIN(BB337,(GV336*(1+GV$5/Setup!$C$36)+IF($V337=29,N($F337),0)))</f>
        <v>0</v>
      </c>
      <c r="DA337" s="48" t="n">
        <f aca="false">MIN(BC337,(GW336*(1+GW$5/Setup!$C$36)+IF($V337=30,N($F337),0)))</f>
        <v>0</v>
      </c>
      <c r="DB337" s="48" t="n">
        <f aca="false">MIN(BD337,(GX336*(1+GX$5/Setup!$C$36)+IF($V337=31,N($F337),0)))</f>
        <v>0</v>
      </c>
      <c r="DC337" s="48" t="n">
        <f aca="false">MIN(BE337,(GY336*(1+GY$5/Setup!$C$36)+IF($V337=32,N($F337),0)))</f>
        <v>0</v>
      </c>
      <c r="DD337" s="48" t="n">
        <f aca="false">MIN(BF337,(GZ336*(1+GZ$5/Setup!$C$36)+IF($V337=33,N($F337),0)))</f>
        <v>0</v>
      </c>
      <c r="DE337" s="48" t="n">
        <f aca="false">MIN(BG337,(HA336*(1+HA$5/Setup!$C$36)+IF($V337=34,N($F337),0)))</f>
        <v>0</v>
      </c>
      <c r="DF337" s="48" t="n">
        <f aca="false">MIN(BH337,(HB336*(1+HB$5/Setup!$C$36)+IF($V337=35,N($F337),0)))</f>
        <v>0</v>
      </c>
      <c r="DG337" s="48" t="n">
        <f aca="false">MIN(BI337,(HC336*(1+HC$5/Setup!$C$36)+IF($V337=36,N($F337),0)))</f>
        <v>0</v>
      </c>
      <c r="DH337" s="48" t="n">
        <f aca="false">MIN(BJ337,(HD336*(1+HD$5/Setup!$C$36)+IF($V337=37,N($F337),0)))</f>
        <v>0</v>
      </c>
      <c r="DI337" s="48" t="n">
        <f aca="false">MIN(BK337,(HE336*(1+HE$5/Setup!$C$36)+IF($V337=38,N($F337),0)))</f>
        <v>0</v>
      </c>
      <c r="DJ337" s="48" t="n">
        <f aca="false">MIN(BL337,(HF336*(1+HF$5/Setup!$C$36)+IF($V337=39,N($F337),0)))</f>
        <v>0</v>
      </c>
      <c r="DK337" s="48" t="n">
        <f aca="false">MIN(BM337,(HG336*(1+HG$5/Setup!$C$36)+IF($V337=40,N($F337),0)))</f>
        <v>0</v>
      </c>
      <c r="DL337" s="48" t="n">
        <f aca="false">MIN(BN337,(HH336*(1+HH$5/Setup!$C$36)+IF($V337=41,N($F337),0)))</f>
        <v>0</v>
      </c>
      <c r="DM337" s="48" t="n">
        <f aca="false">MIN(BO337,(HI336*(1+HI$5/Setup!$C$36)+IF($V337=42,N($F337),0)))</f>
        <v>0</v>
      </c>
      <c r="DN337" s="48" t="n">
        <f aca="false">MIN(BP337,(HJ336*(1+HJ$5/Setup!$C$36)+IF($V337=43,N($F337),0)))</f>
        <v>0</v>
      </c>
      <c r="DO337" s="48" t="n">
        <f aca="false">MIN(BQ337,(HK336*(1+HK$5/Setup!$C$36)+IF($V337=44,N($F337),0)))</f>
        <v>0</v>
      </c>
      <c r="DP337" s="48" t="n">
        <f aca="false">MIN(BR337,(HL336*(1+HL$5/Setup!$C$36)+IF($V337=45,N($F337),0)))</f>
        <v>0</v>
      </c>
      <c r="DQ337" s="48" t="n">
        <f aca="false">MIN(BS337,(HM336*(1+HM$5/Setup!$C$36)+IF($V337=46,N($F337),0)))</f>
        <v>0</v>
      </c>
      <c r="DR337" s="48" t="n">
        <f aca="false">MIN(BT337,(HN336*(1+HN$5/Setup!$C$36)+IF($V337=47,N($F337),0)))</f>
        <v>0</v>
      </c>
      <c r="DS337" s="48" t="n">
        <f aca="false">MIN(BU337,(HO336*(1+HO$5/Setup!$C$36)+IF($V337=48,N($F337),0)))</f>
        <v>0</v>
      </c>
      <c r="DT337" s="48" t="n">
        <f aca="false">MIN(BV337,(HP336*(1+HP$5/Setup!$C$36)+IF($V337=49,N($F337),0)))</f>
        <v>0</v>
      </c>
      <c r="DU337" s="48" t="n">
        <f aca="false">MIN(BW337,(HQ336*(1+HQ$5/Setup!$C$36)+IF($V337=50,N($F337),0)))</f>
        <v>0</v>
      </c>
      <c r="DV337" s="48" t="n">
        <f aca="false">MIN(MAX((FT336*(1+FT$5/Setup!$C$36)+IF($V337=1,N($F337),0))-BX337,0),MAX($P337-0,0))</f>
        <v>0</v>
      </c>
      <c r="DW337" s="48" t="n">
        <f aca="false">MIN(MAX((FU336*(1+FU$5/Setup!$C$36)+IF($V337=2,N($F337),0))-BY337,0),MAX($P337-SUM(DV337:DV337),0))</f>
        <v>0</v>
      </c>
      <c r="DX337" s="48" t="n">
        <f aca="false">MIN(MAX((FV336*(1+FV$5/Setup!$C$36)+IF($V337=3,N($F337),0))-BZ337,0),MAX($P337-SUM(DV337:DW337),0))</f>
        <v>0</v>
      </c>
      <c r="DY337" s="48" t="n">
        <f aca="false">MIN(MAX((FW336*(1+FW$5/Setup!$C$36)+IF($V337=4,N($F337),0))-CA337,0),MAX($P337-SUM(DV337:DX337),0))</f>
        <v>0</v>
      </c>
      <c r="DZ337" s="48" t="n">
        <f aca="false">MIN(MAX((FX336*(1+FX$5/Setup!$C$36)+IF($V337=5,N($F337),0))-CB337,0),MAX($P337-SUM(DV337:DY337),0))</f>
        <v>0</v>
      </c>
      <c r="EA337" s="48" t="n">
        <f aca="false">MIN(MAX((FY336*(1+FY$5/Setup!$C$36)+IF($V337=6,N($F337),0))-CC337,0),MAX($P337-SUM(DV337:DZ337),0))</f>
        <v>0</v>
      </c>
      <c r="EB337" s="48" t="n">
        <f aca="false">MIN(MAX((FZ336*(1+FZ$5/Setup!$C$36)+IF($V337=7,N($F337),0))-CD337,0),MAX($P337-SUM(DV337:EA337),0))</f>
        <v>0</v>
      </c>
      <c r="EC337" s="48" t="n">
        <f aca="false">MIN(MAX((GA336*(1+GA$5/Setup!$C$36)+IF($V337=8,N($F337),0))-CE337,0),MAX($P337-SUM(DV337:EB337),0))</f>
        <v>0</v>
      </c>
      <c r="ED337" s="48" t="n">
        <f aca="false">MIN(MAX((GB336*(1+GB$5/Setup!$C$36)+IF($V337=9,N($F337),0))-CF337,0),MAX($P337-SUM(DV337:EC337),0))</f>
        <v>0</v>
      </c>
      <c r="EE337" s="48" t="n">
        <f aca="false">MIN(MAX((GC336*(1+GC$5/Setup!$C$36)+IF($V337=10,N($F337),0))-CG337,0),MAX($P337-SUM(DV337:ED337),0))</f>
        <v>0</v>
      </c>
      <c r="EF337" s="48" t="n">
        <f aca="false">MIN(MAX((GD336*(1+GD$5/Setup!$C$36)+IF($V337=11,N($F337),0))-CH337,0),MAX($P337-SUM(DV337:EE337),0))</f>
        <v>0</v>
      </c>
      <c r="EG337" s="48" t="n">
        <f aca="false">MIN(MAX((GE336*(1+GE$5/Setup!$C$36)+IF($V337=12,N($F337),0))-CI337,0),MAX($P337-SUM(DV337:EF337),0))</f>
        <v>0</v>
      </c>
      <c r="EH337" s="48" t="n">
        <f aca="false">MIN(MAX((GF336*(1+GF$5/Setup!$C$36)+IF($V337=13,N($F337),0))-CJ337,0),MAX($P337-SUM(DV337:EG337),0))</f>
        <v>0</v>
      </c>
      <c r="EI337" s="48" t="n">
        <f aca="false">MIN(MAX((GG336*(1+GG$5/Setup!$C$36)+IF($V337=14,N($F337),0))-CK337,0),MAX($P337-SUM(DV337:EH337),0))</f>
        <v>0</v>
      </c>
      <c r="EJ337" s="48" t="n">
        <f aca="false">MIN(MAX((GH336*(1+GH$5/Setup!$C$36)+IF($V337=15,N($F337),0))-CL337,0),MAX($P337-SUM(DV337:EI337),0))</f>
        <v>0</v>
      </c>
      <c r="EK337" s="48" t="n">
        <f aca="false">MIN(MAX((GI336*(1+GI$5/Setup!$C$36)+IF($V337=16,N($F337),0))-CM337,0),MAX($P337-SUM(DV337:EJ337),0))</f>
        <v>0</v>
      </c>
      <c r="EL337" s="48" t="n">
        <f aca="false">MIN(MAX((GJ336*(1+GJ$5/Setup!$C$36)+IF($V337=17,N($F337),0))-CN337,0),MAX($P337-SUM(DV337:EK337),0))</f>
        <v>0</v>
      </c>
      <c r="EM337" s="48" t="n">
        <f aca="false">MIN(MAX((GK336*(1+GK$5/Setup!$C$36)+IF($V337=18,N($F337),0))-CO337,0),MAX($P337-SUM(DV337:EL337),0))</f>
        <v>0</v>
      </c>
      <c r="EN337" s="48" t="n">
        <f aca="false">MIN(MAX((GL336*(1+GL$5/Setup!$C$36)+IF($V337=19,N($F337),0))-CP337,0),MAX($P337-SUM(DV337:EM337),0))</f>
        <v>0</v>
      </c>
      <c r="EO337" s="48" t="n">
        <f aca="false">MIN(MAX((GM336*(1+GM$5/Setup!$C$36)+IF($V337=20,N($F337),0))-CQ337,0),MAX($P337-SUM(DV337:EN337),0))</f>
        <v>0</v>
      </c>
      <c r="EP337" s="48" t="n">
        <f aca="false">MIN(MAX((GN336*(1+GN$5/Setup!$C$36)+IF($V337=21,N($F337),0))-CR337,0),MAX($P337-SUM(DV337:EO337),0))</f>
        <v>0</v>
      </c>
      <c r="EQ337" s="48" t="n">
        <f aca="false">MIN(MAX((GO336*(1+GO$5/Setup!$C$36)+IF($V337=22,N($F337),0))-CS337,0),MAX($P337-SUM(DV337:EP337),0))</f>
        <v>0</v>
      </c>
      <c r="ER337" s="48" t="n">
        <f aca="false">MIN(MAX((GP336*(1+GP$5/Setup!$C$36)+IF($V337=23,N($F337),0))-CT337,0),MAX($P337-SUM(DV337:EQ337),0))</f>
        <v>0</v>
      </c>
      <c r="ES337" s="48" t="n">
        <f aca="false">MIN(MAX((GQ336*(1+GQ$5/Setup!$C$36)+IF($V337=24,N($F337),0))-CU337,0),MAX($P337-SUM(DV337:ER337),0))</f>
        <v>0</v>
      </c>
      <c r="ET337" s="48" t="n">
        <f aca="false">MIN(MAX((GR336*(1+GR$5/Setup!$C$36)+IF($V337=25,N($F337),0))-CV337,0),MAX($P337-SUM(DV337:ES337),0))</f>
        <v>0</v>
      </c>
      <c r="EU337" s="48" t="n">
        <f aca="false">MIN(MAX((GS336*(1+GS$5/Setup!$C$36)+IF($V337=26,N($F337),0))-CW337,0),MAX($P337-SUM(DV337:ET337),0))</f>
        <v>0</v>
      </c>
      <c r="EV337" s="48" t="n">
        <f aca="false">MIN(MAX((GT336*(1+GT$5/Setup!$C$36)+IF($V337=27,N($F337),0))-CX337,0),MAX($P337-SUM(DV337:EU337),0))</f>
        <v>0</v>
      </c>
      <c r="EW337" s="48" t="n">
        <f aca="false">MIN(MAX((GU336*(1+GU$5/Setup!$C$36)+IF($V337=28,N($F337),0))-CY337,0),MAX($P337-SUM(DV337:EV337),0))</f>
        <v>0</v>
      </c>
      <c r="EX337" s="48" t="n">
        <f aca="false">MIN(MAX((GV336*(1+GV$5/Setup!$C$36)+IF($V337=29,N($F337),0))-CZ337,0),MAX($P337-SUM(DV337:EW337),0))</f>
        <v>0</v>
      </c>
      <c r="EY337" s="48" t="n">
        <f aca="false">MIN(MAX((GW336*(1+GW$5/Setup!$C$36)+IF($V337=30,N($F337),0))-DA337,0),MAX($P337-SUM(DV337:EX337),0))</f>
        <v>0</v>
      </c>
      <c r="EZ337" s="48" t="n">
        <f aca="false">MIN(MAX((GX336*(1+GX$5/Setup!$C$36)+IF($V337=31,N($F337),0))-DB337,0),MAX($P337-SUM(DV337:EY337),0))</f>
        <v>0</v>
      </c>
      <c r="FA337" s="48" t="n">
        <f aca="false">MIN(MAX((GY336*(1+GY$5/Setup!$C$36)+IF($V337=32,N($F337),0))-DC337,0),MAX($P337-SUM(DV337:EZ337),0))</f>
        <v>0</v>
      </c>
      <c r="FB337" s="48" t="n">
        <f aca="false">MIN(MAX((GZ336*(1+GZ$5/Setup!$C$36)+IF($V337=33,N($F337),0))-DD337,0),MAX($P337-SUM(DV337:FA337),0))</f>
        <v>0</v>
      </c>
      <c r="FC337" s="48" t="n">
        <f aca="false">MIN(MAX((HA336*(1+HA$5/Setup!$C$36)+IF($V337=34,N($F337),0))-DE337,0),MAX($P337-SUM(DV337:FB337),0))</f>
        <v>0</v>
      </c>
      <c r="FD337" s="48" t="n">
        <f aca="false">MIN(MAX((HB336*(1+HB$5/Setup!$C$36)+IF($V337=35,N($F337),0))-DF337,0),MAX($P337-SUM(DV337:FC337),0))</f>
        <v>0</v>
      </c>
      <c r="FE337" s="48" t="n">
        <f aca="false">MIN(MAX((HC336*(1+HC$5/Setup!$C$36)+IF($V337=36,N($F337),0))-DG337,0),MAX($P337-SUM(DV337:FD337),0))</f>
        <v>0</v>
      </c>
      <c r="FF337" s="48" t="n">
        <f aca="false">MIN(MAX((HD336*(1+HD$5/Setup!$C$36)+IF($V337=37,N($F337),0))-DH337,0),MAX($P337-SUM(DV337:FE337),0))</f>
        <v>0</v>
      </c>
      <c r="FG337" s="48" t="n">
        <f aca="false">MIN(MAX((HE336*(1+HE$5/Setup!$C$36)+IF($V337=38,N($F337),0))-DI337,0),MAX($P337-SUM(DV337:FF337),0))</f>
        <v>0</v>
      </c>
      <c r="FH337" s="48" t="n">
        <f aca="false">MIN(MAX((HF336*(1+HF$5/Setup!$C$36)+IF($V337=39,N($F337),0))-DJ337,0),MAX($P337-SUM(DV337:FG337),0))</f>
        <v>0</v>
      </c>
      <c r="FI337" s="48" t="n">
        <f aca="false">MIN(MAX((HG336*(1+HG$5/Setup!$C$36)+IF($V337=40,N($F337),0))-DK337,0),MAX($P337-SUM(DV337:FH337),0))</f>
        <v>0</v>
      </c>
      <c r="FJ337" s="48" t="n">
        <f aca="false">MIN(MAX((HH336*(1+HH$5/Setup!$C$36)+IF($V337=41,N($F337),0))-DL337,0),MAX($P337-SUM(DV337:FI337),0))</f>
        <v>0</v>
      </c>
      <c r="FK337" s="48" t="n">
        <f aca="false">MIN(MAX((HI336*(1+HI$5/Setup!$C$36)+IF($V337=42,N($F337),0))-DM337,0),MAX($P337-SUM(DV337:FJ337),0))</f>
        <v>0</v>
      </c>
      <c r="FL337" s="48" t="n">
        <f aca="false">MIN(MAX((HJ336*(1+HJ$5/Setup!$C$36)+IF($V337=43,N($F337),0))-DN337,0),MAX($P337-SUM(DV337:FK337),0))</f>
        <v>0</v>
      </c>
      <c r="FM337" s="48" t="n">
        <f aca="false">MIN(MAX((HK336*(1+HK$5/Setup!$C$36)+IF($V337=44,N($F337),0))-DO337,0),MAX($P337-SUM(DV337:FL337),0))</f>
        <v>0</v>
      </c>
      <c r="FN337" s="48" t="n">
        <f aca="false">MIN(MAX((HL336*(1+HL$5/Setup!$C$36)+IF($V337=45,N($F337),0))-DP337,0),MAX($P337-SUM(DV337:FM337),0))</f>
        <v>0</v>
      </c>
      <c r="FO337" s="48" t="n">
        <f aca="false">MIN(MAX((HM336*(1+HM$5/Setup!$C$36)+IF($V337=46,N($F337),0))-DQ337,0),MAX($P337-SUM(DV337:FN337),0))</f>
        <v>0</v>
      </c>
      <c r="FP337" s="48" t="n">
        <f aca="false">MIN(MAX((HN336*(1+HN$5/Setup!$C$36)+IF($V337=47,N($F337),0))-DR337,0),MAX($P337-SUM(DV337:FO337),0))</f>
        <v>0</v>
      </c>
      <c r="FQ337" s="48" t="n">
        <f aca="false">MIN(MAX((HO336*(1+HO$5/Setup!$C$36)+IF($V337=48,N($F337),0))-DS337,0),MAX($P337-SUM(DV337:FP337),0))</f>
        <v>0</v>
      </c>
      <c r="FR337" s="48" t="n">
        <f aca="false">MIN(MAX((HP336*(1+HP$5/Setup!$C$36)+IF($V337=49,N($F337),0))-DT337,0),MAX($P337-SUM(DV337:FQ337),0))</f>
        <v>0</v>
      </c>
      <c r="FS337" s="48" t="n">
        <f aca="false">MIN(MAX((HQ336*(1+HQ$5/Setup!$C$36)+IF($V337=50,N($F337),0))-DU337,0),MAX($P337-SUM(DV337:FR337),0))</f>
        <v>0</v>
      </c>
      <c r="FT337" s="48" t="n">
        <f aca="false">IF((FT336*(1+FT$5/Setup!$C$36)+IF($V337=1,N($F337),0))-BX337-DV337&lt;0.005,0,(FT336*(1+FT$5/Setup!$C$36)+IF($V337=1,N($F337),0))-BX337-DV337)</f>
        <v>0</v>
      </c>
      <c r="FU337" s="48" t="n">
        <f aca="false">IF((FU336*(1+FU$5/Setup!$C$36)+IF($V337=2,N($F337),0))-BY337-DW337&lt;0.005,0,(FU336*(1+FU$5/Setup!$C$36)+IF($V337=2,N($F337),0))-BY337-DW337)</f>
        <v>0</v>
      </c>
      <c r="FV337" s="48" t="n">
        <f aca="false">IF((FV336*(1+FV$5/Setup!$C$36)+IF($V337=3,N($F337),0))-BZ337-DX337&lt;0.005,0,(FV336*(1+FV$5/Setup!$C$36)+IF($V337=3,N($F337),0))-BZ337-DX337)</f>
        <v>0</v>
      </c>
      <c r="FW337" s="48" t="n">
        <f aca="false">IF((FW336*(1+FW$5/Setup!$C$36)+IF($V337=4,N($F337),0))-CA337-DY337&lt;0.005,0,(FW336*(1+FW$5/Setup!$C$36)+IF($V337=4,N($F337),0))-CA337-DY337)</f>
        <v>0</v>
      </c>
      <c r="FX337" s="48" t="n">
        <f aca="false">IF((FX336*(1+FX$5/Setup!$C$36)+IF($V337=5,N($F337),0))-CB337-DZ337&lt;0.005,0,(FX336*(1+FX$5/Setup!$C$36)+IF($V337=5,N($F337),0))-CB337-DZ337)</f>
        <v>0</v>
      </c>
      <c r="FY337" s="48" t="n">
        <f aca="false">IF((FY336*(1+FY$5/Setup!$C$36)+IF($V337=6,N($F337),0))-CC337-EA337&lt;0.005,0,(FY336*(1+FY$5/Setup!$C$36)+IF($V337=6,N($F337),0))-CC337-EA337)</f>
        <v>0</v>
      </c>
      <c r="FZ337" s="48" t="n">
        <f aca="false">IF((FZ336*(1+FZ$5/Setup!$C$36)+IF($V337=7,N($F337),0))-CD337-EB337&lt;0.005,0,(FZ336*(1+FZ$5/Setup!$C$36)+IF($V337=7,N($F337),0))-CD337-EB337)</f>
        <v>0</v>
      </c>
      <c r="GA337" s="48" t="n">
        <f aca="false">IF((GA336*(1+GA$5/Setup!$C$36)+IF($V337=8,N($F337),0))-CE337-EC337&lt;0.005,0,(GA336*(1+GA$5/Setup!$C$36)+IF($V337=8,N($F337),0))-CE337-EC337)</f>
        <v>0</v>
      </c>
      <c r="GB337" s="48" t="n">
        <f aca="false">IF((GB336*(1+GB$5/Setup!$C$36)+IF($V337=9,N($F337),0))-CF337-ED337&lt;0.005,0,(GB336*(1+GB$5/Setup!$C$36)+IF($V337=9,N($F337),0))-CF337-ED337)</f>
        <v>0</v>
      </c>
      <c r="GC337" s="48" t="n">
        <f aca="false">IF((GC336*(1+GC$5/Setup!$C$36)+IF($V337=10,N($F337),0))-CG337-EE337&lt;0.005,0,(GC336*(1+GC$5/Setup!$C$36)+IF($V337=10,N($F337),0))-CG337-EE337)</f>
        <v>0</v>
      </c>
      <c r="GD337" s="48" t="n">
        <f aca="false">IF((GD336*(1+GD$5/Setup!$C$36)+IF($V337=11,N($F337),0))-CH337-EF337&lt;0.005,0,(GD336*(1+GD$5/Setup!$C$36)+IF($V337=11,N($F337),0))-CH337-EF337)</f>
        <v>0</v>
      </c>
      <c r="GE337" s="48" t="n">
        <f aca="false">IF((GE336*(1+GE$5/Setup!$C$36)+IF($V337=12,N($F337),0))-CI337-EG337&lt;0.005,0,(GE336*(1+GE$5/Setup!$C$36)+IF($V337=12,N($F337),0))-CI337-EG337)</f>
        <v>0</v>
      </c>
      <c r="GF337" s="48" t="n">
        <f aca="false">IF((GF336*(1+GF$5/Setup!$C$36)+IF($V337=13,N($F337),0))-CJ337-EH337&lt;0.005,0,(GF336*(1+GF$5/Setup!$C$36)+IF($V337=13,N($F337),0))-CJ337-EH337)</f>
        <v>0</v>
      </c>
      <c r="GG337" s="48" t="n">
        <f aca="false">IF((GG336*(1+GG$5/Setup!$C$36)+IF($V337=14,N($F337),0))-CK337-EI337&lt;0.005,0,(GG336*(1+GG$5/Setup!$C$36)+IF($V337=14,N($F337),0))-CK337-EI337)</f>
        <v>0</v>
      </c>
      <c r="GH337" s="48" t="n">
        <f aca="false">IF((GH336*(1+GH$5/Setup!$C$36)+IF($V337=15,N($F337),0))-CL337-EJ337&lt;0.005,0,(GH336*(1+GH$5/Setup!$C$36)+IF($V337=15,N($F337),0))-CL337-EJ337)</f>
        <v>0</v>
      </c>
      <c r="GI337" s="48" t="n">
        <f aca="false">IF((GI336*(1+GI$5/Setup!$C$36)+IF($V337=16,N($F337),0))-CM337-EK337&lt;0.005,0,(GI336*(1+GI$5/Setup!$C$36)+IF($V337=16,N($F337),0))-CM337-EK337)</f>
        <v>0</v>
      </c>
      <c r="GJ337" s="48" t="n">
        <f aca="false">IF((GJ336*(1+GJ$5/Setup!$C$36)+IF($V337=17,N($F337),0))-CN337-EL337&lt;0.005,0,(GJ336*(1+GJ$5/Setup!$C$36)+IF($V337=17,N($F337),0))-CN337-EL337)</f>
        <v>0</v>
      </c>
      <c r="GK337" s="48" t="n">
        <f aca="false">IF((GK336*(1+GK$5/Setup!$C$36)+IF($V337=18,N($F337),0))-CO337-EM337&lt;0.005,0,(GK336*(1+GK$5/Setup!$C$36)+IF($V337=18,N($F337),0))-CO337-EM337)</f>
        <v>0</v>
      </c>
      <c r="GL337" s="48" t="n">
        <f aca="false">IF((GL336*(1+GL$5/Setup!$C$36)+IF($V337=19,N($F337),0))-CP337-EN337&lt;0.005,0,(GL336*(1+GL$5/Setup!$C$36)+IF($V337=19,N($F337),0))-CP337-EN337)</f>
        <v>0</v>
      </c>
      <c r="GM337" s="48" t="n">
        <f aca="false">IF((GM336*(1+GM$5/Setup!$C$36)+IF($V337=20,N($F337),0))-CQ337-EO337&lt;0.005,0,(GM336*(1+GM$5/Setup!$C$36)+IF($V337=20,N($F337),0))-CQ337-EO337)</f>
        <v>0</v>
      </c>
      <c r="GN337" s="48" t="n">
        <f aca="false">IF((GN336*(1+GN$5/Setup!$C$36)+IF($V337=21,N($F337),0))-CR337-EP337&lt;0.005,0,(GN336*(1+GN$5/Setup!$C$36)+IF($V337=21,N($F337),0))-CR337-EP337)</f>
        <v>0</v>
      </c>
      <c r="GO337" s="48" t="n">
        <f aca="false">IF((GO336*(1+GO$5/Setup!$C$36)+IF($V337=22,N($F337),0))-CS337-EQ337&lt;0.005,0,(GO336*(1+GO$5/Setup!$C$36)+IF($V337=22,N($F337),0))-CS337-EQ337)</f>
        <v>0</v>
      </c>
      <c r="GP337" s="48" t="n">
        <f aca="false">IF((GP336*(1+GP$5/Setup!$C$36)+IF($V337=23,N($F337),0))-CT337-ER337&lt;0.005,0,(GP336*(1+GP$5/Setup!$C$36)+IF($V337=23,N($F337),0))-CT337-ER337)</f>
        <v>0</v>
      </c>
      <c r="GQ337" s="48" t="n">
        <f aca="false">IF((GQ336*(1+GQ$5/Setup!$C$36)+IF($V337=24,N($F337),0))-CU337-ES337&lt;0.005,0,(GQ336*(1+GQ$5/Setup!$C$36)+IF($V337=24,N($F337),0))-CU337-ES337)</f>
        <v>0</v>
      </c>
      <c r="GR337" s="48" t="n">
        <f aca="false">IF((GR336*(1+GR$5/Setup!$C$36)+IF($V337=25,N($F337),0))-CV337-ET337&lt;0.005,0,(GR336*(1+GR$5/Setup!$C$36)+IF($V337=25,N($F337),0))-CV337-ET337)</f>
        <v>0</v>
      </c>
      <c r="GS337" s="48" t="n">
        <f aca="false">IF((GS336*(1+GS$5/Setup!$C$36)+IF($V337=26,N($F337),0))-CW337-EU337&lt;0.005,0,(GS336*(1+GS$5/Setup!$C$36)+IF($V337=26,N($F337),0))-CW337-EU337)</f>
        <v>0</v>
      </c>
      <c r="GT337" s="48" t="n">
        <f aca="false">IF((GT336*(1+GT$5/Setup!$C$36)+IF($V337=27,N($F337),0))-CX337-EV337&lt;0.005,0,(GT336*(1+GT$5/Setup!$C$36)+IF($V337=27,N($F337),0))-CX337-EV337)</f>
        <v>0</v>
      </c>
      <c r="GU337" s="48" t="n">
        <f aca="false">IF((GU336*(1+GU$5/Setup!$C$36)+IF($V337=28,N($F337),0))-CY337-EW337&lt;0.005,0,(GU336*(1+GU$5/Setup!$C$36)+IF($V337=28,N($F337),0))-CY337-EW337)</f>
        <v>0</v>
      </c>
      <c r="GV337" s="48" t="n">
        <f aca="false">IF((GV336*(1+GV$5/Setup!$C$36)+IF($V337=29,N($F337),0))-CZ337-EX337&lt;0.005,0,(GV336*(1+GV$5/Setup!$C$36)+IF($V337=29,N($F337),0))-CZ337-EX337)</f>
        <v>0</v>
      </c>
      <c r="GW337" s="48" t="n">
        <f aca="false">IF((GW336*(1+GW$5/Setup!$C$36)+IF($V337=30,N($F337),0))-DA337-EY337&lt;0.005,0,(GW336*(1+GW$5/Setup!$C$36)+IF($V337=30,N($F337),0))-DA337-EY337)</f>
        <v>0</v>
      </c>
      <c r="GX337" s="48" t="n">
        <f aca="false">IF((GX336*(1+GX$5/Setup!$C$36)+IF($V337=31,N($F337),0))-DB337-EZ337&lt;0.005,0,(GX336*(1+GX$5/Setup!$C$36)+IF($V337=31,N($F337),0))-DB337-EZ337)</f>
        <v>0</v>
      </c>
      <c r="GY337" s="48" t="n">
        <f aca="false">IF((GY336*(1+GY$5/Setup!$C$36)+IF($V337=32,N($F337),0))-DC337-FA337&lt;0.005,0,(GY336*(1+GY$5/Setup!$C$36)+IF($V337=32,N($F337),0))-DC337-FA337)</f>
        <v>0</v>
      </c>
      <c r="GZ337" s="48" t="n">
        <f aca="false">IF((GZ336*(1+GZ$5/Setup!$C$36)+IF($V337=33,N($F337),0))-DD337-FB337&lt;0.005,0,(GZ336*(1+GZ$5/Setup!$C$36)+IF($V337=33,N($F337),0))-DD337-FB337)</f>
        <v>0</v>
      </c>
      <c r="HA337" s="48" t="n">
        <f aca="false">IF((HA336*(1+HA$5/Setup!$C$36)+IF($V337=34,N($F337),0))-DE337-FC337&lt;0.005,0,(HA336*(1+HA$5/Setup!$C$36)+IF($V337=34,N($F337),0))-DE337-FC337)</f>
        <v>0</v>
      </c>
      <c r="HB337" s="48" t="n">
        <f aca="false">IF((HB336*(1+HB$5/Setup!$C$36)+IF($V337=35,N($F337),0))-DF337-FD337&lt;0.005,0,(HB336*(1+HB$5/Setup!$C$36)+IF($V337=35,N($F337),0))-DF337-FD337)</f>
        <v>0</v>
      </c>
      <c r="HC337" s="48" t="n">
        <f aca="false">IF((HC336*(1+HC$5/Setup!$C$36)+IF($V337=36,N($F337),0))-DG337-FE337&lt;0.005,0,(HC336*(1+HC$5/Setup!$C$36)+IF($V337=36,N($F337),0))-DG337-FE337)</f>
        <v>0</v>
      </c>
      <c r="HD337" s="48" t="n">
        <f aca="false">IF((HD336*(1+HD$5/Setup!$C$36)+IF($V337=37,N($F337),0))-DH337-FF337&lt;0.005,0,(HD336*(1+HD$5/Setup!$C$36)+IF($V337=37,N($F337),0))-DH337-FF337)</f>
        <v>0</v>
      </c>
      <c r="HE337" s="48" t="n">
        <f aca="false">IF((HE336*(1+HE$5/Setup!$C$36)+IF($V337=38,N($F337),0))-DI337-FG337&lt;0.005,0,(HE336*(1+HE$5/Setup!$C$36)+IF($V337=38,N($F337),0))-DI337-FG337)</f>
        <v>0</v>
      </c>
      <c r="HF337" s="48" t="n">
        <f aca="false">IF((HF336*(1+HF$5/Setup!$C$36)+IF($V337=39,N($F337),0))-DJ337-FH337&lt;0.005,0,(HF336*(1+HF$5/Setup!$C$36)+IF($V337=39,N($F337),0))-DJ337-FH337)</f>
        <v>0</v>
      </c>
      <c r="HG337" s="48" t="n">
        <f aca="false">IF((HG336*(1+HG$5/Setup!$C$36)+IF($V337=40,N($F337),0))-DK337-FI337&lt;0.005,0,(HG336*(1+HG$5/Setup!$C$36)+IF($V337=40,N($F337),0))-DK337-FI337)</f>
        <v>0</v>
      </c>
      <c r="HH337" s="48" t="n">
        <f aca="false">IF((HH336*(1+HH$5/Setup!$C$36)+IF($V337=41,N($F337),0))-DL337-FJ337&lt;0.005,0,(HH336*(1+HH$5/Setup!$C$36)+IF($V337=41,N($F337),0))-DL337-FJ337)</f>
        <v>0</v>
      </c>
      <c r="HI337" s="48" t="n">
        <f aca="false">IF((HI336*(1+HI$5/Setup!$C$36)+IF($V337=42,N($F337),0))-DM337-FK337&lt;0.005,0,(HI336*(1+HI$5/Setup!$C$36)+IF($V337=42,N($F337),0))-DM337-FK337)</f>
        <v>0</v>
      </c>
      <c r="HJ337" s="48" t="n">
        <f aca="false">IF((HJ336*(1+HJ$5/Setup!$C$36)+IF($V337=43,N($F337),0))-DN337-FL337&lt;0.005,0,(HJ336*(1+HJ$5/Setup!$C$36)+IF($V337=43,N($F337),0))-DN337-FL337)</f>
        <v>0</v>
      </c>
      <c r="HK337" s="48" t="n">
        <f aca="false">IF((HK336*(1+HK$5/Setup!$C$36)+IF($V337=44,N($F337),0))-DO337-FM337&lt;0.005,0,(HK336*(1+HK$5/Setup!$C$36)+IF($V337=44,N($F337),0))-DO337-FM337)</f>
        <v>0</v>
      </c>
      <c r="HL337" s="48" t="n">
        <f aca="false">IF((HL336*(1+HL$5/Setup!$C$36)+IF($V337=45,N($F337),0))-DP337-FN337&lt;0.005,0,(HL336*(1+HL$5/Setup!$C$36)+IF($V337=45,N($F337),0))-DP337-FN337)</f>
        <v>0</v>
      </c>
      <c r="HM337" s="48" t="n">
        <f aca="false">IF((HM336*(1+HM$5/Setup!$C$36)+IF($V337=46,N($F337),0))-DQ337-FO337&lt;0.005,0,(HM336*(1+HM$5/Setup!$C$36)+IF($V337=46,N($F337),0))-DQ337-FO337)</f>
        <v>0</v>
      </c>
      <c r="HN337" s="48" t="n">
        <f aca="false">IF((HN336*(1+HN$5/Setup!$C$36)+IF($V337=47,N($F337),0))-DR337-FP337&lt;0.005,0,(HN336*(1+HN$5/Setup!$C$36)+IF($V337=47,N($F337),0))-DR337-FP337)</f>
        <v>0</v>
      </c>
      <c r="HO337" s="48" t="n">
        <f aca="false">IF((HO336*(1+HO$5/Setup!$C$36)+IF($V337=48,N($F337),0))-DS337-FQ337&lt;0.005,0,(HO336*(1+HO$5/Setup!$C$36)+IF($V337=48,N($F337),0))-DS337-FQ337)</f>
        <v>0</v>
      </c>
      <c r="HP337" s="48" t="n">
        <f aca="false">IF((HP336*(1+HP$5/Setup!$C$36)+IF($V337=49,N($F337),0))-DT337-FR337&lt;0.005,0,(HP336*(1+HP$5/Setup!$C$36)+IF($V337=49,N($F337),0))-DT337-FR337)</f>
        <v>0</v>
      </c>
      <c r="HQ337" s="48" t="n">
        <f aca="false">IF((HQ336*(1+HQ$5/Setup!$C$36)+IF($V337=50,N($F337),0))-DU337-FS337&lt;0.005,0,(HQ336*(1+HQ$5/Setup!$C$36)+IF($V337=50,N($F337),0))-DU337-FS337)</f>
        <v>0</v>
      </c>
    </row>
    <row r="338" customFormat="false" ht="15" hidden="false" customHeight="false" outlineLevel="0" collapsed="false">
      <c r="A338" s="44" t="n">
        <v>330</v>
      </c>
      <c r="B338" s="45" t="n">
        <f aca="false">IF(Setup!$C$7="Every month",EDATE(Setup!$C$8,($A338-1)),IF(Setup!$C$7="Twice a month",DATE(YEAR(Setup!$C$8),MONTH(Setup!$C$8)+INT((($A338-1)+Setup!$C$41)/2),MIN(IF(MOD(($A338-1)+Setup!$C$41,2)=0,Setup!$C$39,Setup!$C$40),DAY(EOMONTH(DATE(YEAR(Setup!$C$8),MONTH(Setup!$C$8)+INT((($A338-1)+Setup!$C$41)/2),1),0)))),Setup!$C$8+($A338-1)*IF(Setup!$C$7="Every week",7,14)))</f>
        <v>50931</v>
      </c>
      <c r="C338" s="45" t="n">
        <f aca="false">IF(Setup!$C$7="Every month",EDATE(Setup!$C$8,$A338),IF(Setup!$C$7="Twice a month",DATE(YEAR(Setup!$C$8),MONTH(Setup!$C$8)+INT(($A338+Setup!$C$41)/2),MIN(IF(MOD($A338+Setup!$C$41,2)=0,Setup!$C$39,Setup!$C$40),DAY(EOMONTH(DATE(YEAR(Setup!$C$8),MONTH(Setup!$C$8)+INT(($A338+Setup!$C$41)/2),1),0)))),Setup!$C$8+$A338*IF(Setup!$C$7="Every week",7,14)))</f>
        <v>50945</v>
      </c>
      <c r="D338" s="46"/>
      <c r="E338" s="47"/>
      <c r="F338" s="47"/>
      <c r="G338" s="47"/>
      <c r="H338" s="47"/>
      <c r="I338" s="48" t="n">
        <f aca="false">N(Setup!$C$11)+N(E338)</f>
        <v>100</v>
      </c>
      <c r="J338" s="48" t="n">
        <f aca="false">MIN(Setup!$C$37,MAX(I338,0))</f>
        <v>9.23076923076923</v>
      </c>
      <c r="K338" s="48" t="n">
        <f aca="false">MIN(MAX(N(Setup!$C$14)-L337,0),MAX(I338-J338,0))</f>
        <v>0</v>
      </c>
      <c r="L338" s="48" t="n">
        <f aca="false">L337+K338-N(G338)</f>
        <v>500</v>
      </c>
      <c r="M338" s="48" t="n">
        <f aca="false">M337+J338-N(H338)</f>
        <v>3046.15384615384</v>
      </c>
      <c r="N338" s="48" t="n">
        <f aca="false">SUM(BX338:DU338)</f>
        <v>0</v>
      </c>
      <c r="O338" s="48" t="n">
        <f aca="false">SUM(Z338:BW338)-N338</f>
        <v>65</v>
      </c>
      <c r="P338" s="48" t="n">
        <f aca="false">MAX(I338-J338-K338,0)+O338</f>
        <v>155.769230769231</v>
      </c>
      <c r="Q338" s="48" t="n">
        <f aca="false">SUM(DV338:FS338)</f>
        <v>0</v>
      </c>
      <c r="R338" s="49" t="n">
        <f aca="false">N338+J338+K338+Q338</f>
        <v>9.23076923076923</v>
      </c>
      <c r="S338" s="48" t="n">
        <f aca="false">T338-T337-N(F338)+N338+Q338</f>
        <v>0</v>
      </c>
      <c r="T338" s="49" t="n">
        <f aca="false">SUM(FT338:HQ338)</f>
        <v>0</v>
      </c>
      <c r="U338" s="44" t="str">
        <f aca="false">IF(T337&lt;0.005,"",INDEX(Helpers!$C$2:$C$51,IF(_xlfn.MINIFS($DV$6:$FS$6,DV338:FS338,"&gt;0.005")=0,V338,_xlfn.MINIFS($DV$6:$FS$6,DV338:FS338,"&gt;0.005"))))</f>
        <v/>
      </c>
      <c r="V338" s="44" t="n">
        <f aca="false">IF(_xlfn.MINIFS($FT$6:$HQ$6,FT337:HQ337,"&gt;0.005")=0,1,_xlfn.MINIFS($FT$6:$HQ$6,FT337:HQ337,"&gt;0.005"))</f>
        <v>1</v>
      </c>
      <c r="W338" s="44" t="n">
        <f aca="false">IF(AND(D338&lt;&gt;"Paid",T337&gt;0.005),1,0)</f>
        <v>0</v>
      </c>
      <c r="X338" s="48" t="n">
        <f aca="false">SUMPRODUCT(((Helpers!$G$2:$G$51*(1+(Helpers!$D$2:$D$51+0.000000001)/12)^(($B338-Setup!$C$8)/(365.25/12))-Helpers!$E$2:$E$51*((1+(Helpers!$D$2:$D$51+0.000000001)/12)^(($B338-Setup!$C$8)/(365.25/12))-1)/((Helpers!$D$2:$D$51+0.000000001)/12))&gt;0)*(Helpers!$G$2:$G$51*(1+(Helpers!$D$2:$D$51+0.000000001)/12)^(($B338-Setup!$C$8)/(365.25/12))-Helpers!$E$2:$E$51*((1+(Helpers!$D$2:$D$51+0.000000001)/12)^(($B338-Setup!$C$8)/(365.25/12))-1)/((Helpers!$D$2:$D$51+0.000000001)/12)))</f>
        <v>0</v>
      </c>
      <c r="Y338" s="48"/>
      <c r="Z338" s="48" t="n">
        <f aca="false">IF(OR(N(Z$5)=0,Z$6=""),0,Z$5*((DATE(YEAR($B338),MONTH($B338),MIN(Z$6,DAY(EOMONTH($B338,0))))&gt;=$B338)*(DATE(YEAR($B338),MONTH($B338),MIN(Z$6,DAY(EOMONTH($B338,0))))&lt;$C338)+(DATE(YEAR($B338),MONTH($B338)+1,MIN(Z$6,DAY(EOMONTH($B338,1))))&gt;=$B338)*(DATE(YEAR($B338),MONTH($B338)+1,MIN(Z$6,DAY(EOMONTH($B338,1))))&lt;$C338)))</f>
        <v>25</v>
      </c>
      <c r="AA338" s="48" t="n">
        <f aca="false">IF(OR(N(AA$5)=0,AA$6=""),0,AA$5*((DATE(YEAR($B338),MONTH($B338),MIN(AA$6,DAY(EOMONTH($B338,0))))&gt;=$B338)*(DATE(YEAR($B338),MONTH($B338),MIN(AA$6,DAY(EOMONTH($B338,0))))&lt;$C338)+(DATE(YEAR($B338),MONTH($B338)+1,MIN(AA$6,DAY(EOMONTH($B338,1))))&gt;=$B338)*(DATE(YEAR($B338),MONTH($B338)+1,MIN(AA$6,DAY(EOMONTH($B338,1))))&lt;$C338)))</f>
        <v>40</v>
      </c>
      <c r="AB338" s="48" t="n">
        <f aca="false">IF(OR(N(AB$5)=0,AB$6=""),0,AB$5*((DATE(YEAR($B338),MONTH($B338),MIN(AB$6,DAY(EOMONTH($B338,0))))&gt;=$B338)*(DATE(YEAR($B338),MONTH($B338),MIN(AB$6,DAY(EOMONTH($B338,0))))&lt;$C338)+(DATE(YEAR($B338),MONTH($B338)+1,MIN(AB$6,DAY(EOMONTH($B338,1))))&gt;=$B338)*(DATE(YEAR($B338),MONTH($B338)+1,MIN(AB$6,DAY(EOMONTH($B338,1))))&lt;$C338)))</f>
        <v>0</v>
      </c>
      <c r="AC338" s="48" t="n">
        <f aca="false">IF(OR(N(AC$5)=0,AC$6=""),0,AC$5*((DATE(YEAR($B338),MONTH($B338),MIN(AC$6,DAY(EOMONTH($B338,0))))&gt;=$B338)*(DATE(YEAR($B338),MONTH($B338),MIN(AC$6,DAY(EOMONTH($B338,0))))&lt;$C338)+(DATE(YEAR($B338),MONTH($B338)+1,MIN(AC$6,DAY(EOMONTH($B338,1))))&gt;=$B338)*(DATE(YEAR($B338),MONTH($B338)+1,MIN(AC$6,DAY(EOMONTH($B338,1))))&lt;$C338)))</f>
        <v>0</v>
      </c>
      <c r="AD338" s="48" t="n">
        <f aca="false">IF(OR(N(AD$5)=0,AD$6=""),0,AD$5*((DATE(YEAR($B338),MONTH($B338),MIN(AD$6,DAY(EOMONTH($B338,0))))&gt;=$B338)*(DATE(YEAR($B338),MONTH($B338),MIN(AD$6,DAY(EOMONTH($B338,0))))&lt;$C338)+(DATE(YEAR($B338),MONTH($B338)+1,MIN(AD$6,DAY(EOMONTH($B338,1))))&gt;=$B338)*(DATE(YEAR($B338),MONTH($B338)+1,MIN(AD$6,DAY(EOMONTH($B338,1))))&lt;$C338)))</f>
        <v>0</v>
      </c>
      <c r="AE338" s="48" t="n">
        <f aca="false">IF(OR(N(AE$5)=0,AE$6=""),0,AE$5*((DATE(YEAR($B338),MONTH($B338),MIN(AE$6,DAY(EOMONTH($B338,0))))&gt;=$B338)*(DATE(YEAR($B338),MONTH($B338),MIN(AE$6,DAY(EOMONTH($B338,0))))&lt;$C338)+(DATE(YEAR($B338),MONTH($B338)+1,MIN(AE$6,DAY(EOMONTH($B338,1))))&gt;=$B338)*(DATE(YEAR($B338),MONTH($B338)+1,MIN(AE$6,DAY(EOMONTH($B338,1))))&lt;$C338)))</f>
        <v>0</v>
      </c>
      <c r="AF338" s="48" t="n">
        <f aca="false">IF(OR(N(AF$5)=0,AF$6=""),0,AF$5*((DATE(YEAR($B338),MONTH($B338),MIN(AF$6,DAY(EOMONTH($B338,0))))&gt;=$B338)*(DATE(YEAR($B338),MONTH($B338),MIN(AF$6,DAY(EOMONTH($B338,0))))&lt;$C338)+(DATE(YEAR($B338),MONTH($B338)+1,MIN(AF$6,DAY(EOMONTH($B338,1))))&gt;=$B338)*(DATE(YEAR($B338),MONTH($B338)+1,MIN(AF$6,DAY(EOMONTH($B338,1))))&lt;$C338)))</f>
        <v>0</v>
      </c>
      <c r="AG338" s="48" t="n">
        <f aca="false">IF(OR(N(AG$5)=0,AG$6=""),0,AG$5*((DATE(YEAR($B338),MONTH($B338),MIN(AG$6,DAY(EOMONTH($B338,0))))&gt;=$B338)*(DATE(YEAR($B338),MONTH($B338),MIN(AG$6,DAY(EOMONTH($B338,0))))&lt;$C338)+(DATE(YEAR($B338),MONTH($B338)+1,MIN(AG$6,DAY(EOMONTH($B338,1))))&gt;=$B338)*(DATE(YEAR($B338),MONTH($B338)+1,MIN(AG$6,DAY(EOMONTH($B338,1))))&lt;$C338)))</f>
        <v>0</v>
      </c>
      <c r="AH338" s="48" t="n">
        <f aca="false">IF(OR(N(AH$5)=0,AH$6=""),0,AH$5*((DATE(YEAR($B338),MONTH($B338),MIN(AH$6,DAY(EOMONTH($B338,0))))&gt;=$B338)*(DATE(YEAR($B338),MONTH($B338),MIN(AH$6,DAY(EOMONTH($B338,0))))&lt;$C338)+(DATE(YEAR($B338),MONTH($B338)+1,MIN(AH$6,DAY(EOMONTH($B338,1))))&gt;=$B338)*(DATE(YEAR($B338),MONTH($B338)+1,MIN(AH$6,DAY(EOMONTH($B338,1))))&lt;$C338)))</f>
        <v>0</v>
      </c>
      <c r="AI338" s="48" t="n">
        <f aca="false">IF(OR(N(AI$5)=0,AI$6=""),0,AI$5*((DATE(YEAR($B338),MONTH($B338),MIN(AI$6,DAY(EOMONTH($B338,0))))&gt;=$B338)*(DATE(YEAR($B338),MONTH($B338),MIN(AI$6,DAY(EOMONTH($B338,0))))&lt;$C338)+(DATE(YEAR($B338),MONTH($B338)+1,MIN(AI$6,DAY(EOMONTH($B338,1))))&gt;=$B338)*(DATE(YEAR($B338),MONTH($B338)+1,MIN(AI$6,DAY(EOMONTH($B338,1))))&lt;$C338)))</f>
        <v>0</v>
      </c>
      <c r="AJ338" s="48" t="n">
        <f aca="false">IF(OR(N(AJ$5)=0,AJ$6=""),0,AJ$5*((DATE(YEAR($B338),MONTH($B338),MIN(AJ$6,DAY(EOMONTH($B338,0))))&gt;=$B338)*(DATE(YEAR($B338),MONTH($B338),MIN(AJ$6,DAY(EOMONTH($B338,0))))&lt;$C338)+(DATE(YEAR($B338),MONTH($B338)+1,MIN(AJ$6,DAY(EOMONTH($B338,1))))&gt;=$B338)*(DATE(YEAR($B338),MONTH($B338)+1,MIN(AJ$6,DAY(EOMONTH($B338,1))))&lt;$C338)))</f>
        <v>0</v>
      </c>
      <c r="AK338" s="48" t="n">
        <f aca="false">IF(OR(N(AK$5)=0,AK$6=""),0,AK$5*((DATE(YEAR($B338),MONTH($B338),MIN(AK$6,DAY(EOMONTH($B338,0))))&gt;=$B338)*(DATE(YEAR($B338),MONTH($B338),MIN(AK$6,DAY(EOMONTH($B338,0))))&lt;$C338)+(DATE(YEAR($B338),MONTH($B338)+1,MIN(AK$6,DAY(EOMONTH($B338,1))))&gt;=$B338)*(DATE(YEAR($B338),MONTH($B338)+1,MIN(AK$6,DAY(EOMONTH($B338,1))))&lt;$C338)))</f>
        <v>0</v>
      </c>
      <c r="AL338" s="48" t="n">
        <f aca="false">IF(OR(N(AL$5)=0,AL$6=""),0,AL$5*((DATE(YEAR($B338),MONTH($B338),MIN(AL$6,DAY(EOMONTH($B338,0))))&gt;=$B338)*(DATE(YEAR($B338),MONTH($B338),MIN(AL$6,DAY(EOMONTH($B338,0))))&lt;$C338)+(DATE(YEAR($B338),MONTH($B338)+1,MIN(AL$6,DAY(EOMONTH($B338,1))))&gt;=$B338)*(DATE(YEAR($B338),MONTH($B338)+1,MIN(AL$6,DAY(EOMONTH($B338,1))))&lt;$C338)))</f>
        <v>0</v>
      </c>
      <c r="AM338" s="48" t="n">
        <f aca="false">IF(OR(N(AM$5)=0,AM$6=""),0,AM$5*((DATE(YEAR($B338),MONTH($B338),MIN(AM$6,DAY(EOMONTH($B338,0))))&gt;=$B338)*(DATE(YEAR($B338),MONTH($B338),MIN(AM$6,DAY(EOMONTH($B338,0))))&lt;$C338)+(DATE(YEAR($B338),MONTH($B338)+1,MIN(AM$6,DAY(EOMONTH($B338,1))))&gt;=$B338)*(DATE(YEAR($B338),MONTH($B338)+1,MIN(AM$6,DAY(EOMONTH($B338,1))))&lt;$C338)))</f>
        <v>0</v>
      </c>
      <c r="AN338" s="48" t="n">
        <f aca="false">IF(OR(N(AN$5)=0,AN$6=""),0,AN$5*((DATE(YEAR($B338),MONTH($B338),MIN(AN$6,DAY(EOMONTH($B338,0))))&gt;=$B338)*(DATE(YEAR($B338),MONTH($B338),MIN(AN$6,DAY(EOMONTH($B338,0))))&lt;$C338)+(DATE(YEAR($B338),MONTH($B338)+1,MIN(AN$6,DAY(EOMONTH($B338,1))))&gt;=$B338)*(DATE(YEAR($B338),MONTH($B338)+1,MIN(AN$6,DAY(EOMONTH($B338,1))))&lt;$C338)))</f>
        <v>0</v>
      </c>
      <c r="AO338" s="48" t="n">
        <f aca="false">IF(OR(N(AO$5)=0,AO$6=""),0,AO$5*((DATE(YEAR($B338),MONTH($B338),MIN(AO$6,DAY(EOMONTH($B338,0))))&gt;=$B338)*(DATE(YEAR($B338),MONTH($B338),MIN(AO$6,DAY(EOMONTH($B338,0))))&lt;$C338)+(DATE(YEAR($B338),MONTH($B338)+1,MIN(AO$6,DAY(EOMONTH($B338,1))))&gt;=$B338)*(DATE(YEAR($B338),MONTH($B338)+1,MIN(AO$6,DAY(EOMONTH($B338,1))))&lt;$C338)))</f>
        <v>0</v>
      </c>
      <c r="AP338" s="48" t="n">
        <f aca="false">IF(OR(N(AP$5)=0,AP$6=""),0,AP$5*((DATE(YEAR($B338),MONTH($B338),MIN(AP$6,DAY(EOMONTH($B338,0))))&gt;=$B338)*(DATE(YEAR($B338),MONTH($B338),MIN(AP$6,DAY(EOMONTH($B338,0))))&lt;$C338)+(DATE(YEAR($B338),MONTH($B338)+1,MIN(AP$6,DAY(EOMONTH($B338,1))))&gt;=$B338)*(DATE(YEAR($B338),MONTH($B338)+1,MIN(AP$6,DAY(EOMONTH($B338,1))))&lt;$C338)))</f>
        <v>0</v>
      </c>
      <c r="AQ338" s="48" t="n">
        <f aca="false">IF(OR(N(AQ$5)=0,AQ$6=""),0,AQ$5*((DATE(YEAR($B338),MONTH($B338),MIN(AQ$6,DAY(EOMONTH($B338,0))))&gt;=$B338)*(DATE(YEAR($B338),MONTH($B338),MIN(AQ$6,DAY(EOMONTH($B338,0))))&lt;$C338)+(DATE(YEAR($B338),MONTH($B338)+1,MIN(AQ$6,DAY(EOMONTH($B338,1))))&gt;=$B338)*(DATE(YEAR($B338),MONTH($B338)+1,MIN(AQ$6,DAY(EOMONTH($B338,1))))&lt;$C338)))</f>
        <v>0</v>
      </c>
      <c r="AR338" s="48" t="n">
        <f aca="false">IF(OR(N(AR$5)=0,AR$6=""),0,AR$5*((DATE(YEAR($B338),MONTH($B338),MIN(AR$6,DAY(EOMONTH($B338,0))))&gt;=$B338)*(DATE(YEAR($B338),MONTH($B338),MIN(AR$6,DAY(EOMONTH($B338,0))))&lt;$C338)+(DATE(YEAR($B338),MONTH($B338)+1,MIN(AR$6,DAY(EOMONTH($B338,1))))&gt;=$B338)*(DATE(YEAR($B338),MONTH($B338)+1,MIN(AR$6,DAY(EOMONTH($B338,1))))&lt;$C338)))</f>
        <v>0</v>
      </c>
      <c r="AS338" s="48" t="n">
        <f aca="false">IF(OR(N(AS$5)=0,AS$6=""),0,AS$5*((DATE(YEAR($B338),MONTH($B338),MIN(AS$6,DAY(EOMONTH($B338,0))))&gt;=$B338)*(DATE(YEAR($B338),MONTH($B338),MIN(AS$6,DAY(EOMONTH($B338,0))))&lt;$C338)+(DATE(YEAR($B338),MONTH($B338)+1,MIN(AS$6,DAY(EOMONTH($B338,1))))&gt;=$B338)*(DATE(YEAR($B338),MONTH($B338)+1,MIN(AS$6,DAY(EOMONTH($B338,1))))&lt;$C338)))</f>
        <v>0</v>
      </c>
      <c r="AT338" s="48" t="n">
        <f aca="false">IF(OR(N(AT$5)=0,AT$6=""),0,AT$5*((DATE(YEAR($B338),MONTH($B338),MIN(AT$6,DAY(EOMONTH($B338,0))))&gt;=$B338)*(DATE(YEAR($B338),MONTH($B338),MIN(AT$6,DAY(EOMONTH($B338,0))))&lt;$C338)+(DATE(YEAR($B338),MONTH($B338)+1,MIN(AT$6,DAY(EOMONTH($B338,1))))&gt;=$B338)*(DATE(YEAR($B338),MONTH($B338)+1,MIN(AT$6,DAY(EOMONTH($B338,1))))&lt;$C338)))</f>
        <v>0</v>
      </c>
      <c r="AU338" s="48" t="n">
        <f aca="false">IF(OR(N(AU$5)=0,AU$6=""),0,AU$5*((DATE(YEAR($B338),MONTH($B338),MIN(AU$6,DAY(EOMONTH($B338,0))))&gt;=$B338)*(DATE(YEAR($B338),MONTH($B338),MIN(AU$6,DAY(EOMONTH($B338,0))))&lt;$C338)+(DATE(YEAR($B338),MONTH($B338)+1,MIN(AU$6,DAY(EOMONTH($B338,1))))&gt;=$B338)*(DATE(YEAR($B338),MONTH($B338)+1,MIN(AU$6,DAY(EOMONTH($B338,1))))&lt;$C338)))</f>
        <v>0</v>
      </c>
      <c r="AV338" s="48" t="n">
        <f aca="false">IF(OR(N(AV$5)=0,AV$6=""),0,AV$5*((DATE(YEAR($B338),MONTH($B338),MIN(AV$6,DAY(EOMONTH($B338,0))))&gt;=$B338)*(DATE(YEAR($B338),MONTH($B338),MIN(AV$6,DAY(EOMONTH($B338,0))))&lt;$C338)+(DATE(YEAR($B338),MONTH($B338)+1,MIN(AV$6,DAY(EOMONTH($B338,1))))&gt;=$B338)*(DATE(YEAR($B338),MONTH($B338)+1,MIN(AV$6,DAY(EOMONTH($B338,1))))&lt;$C338)))</f>
        <v>0</v>
      </c>
      <c r="AW338" s="48" t="n">
        <f aca="false">IF(OR(N(AW$5)=0,AW$6=""),0,AW$5*((DATE(YEAR($B338),MONTH($B338),MIN(AW$6,DAY(EOMONTH($B338,0))))&gt;=$B338)*(DATE(YEAR($B338),MONTH($B338),MIN(AW$6,DAY(EOMONTH($B338,0))))&lt;$C338)+(DATE(YEAR($B338),MONTH($B338)+1,MIN(AW$6,DAY(EOMONTH($B338,1))))&gt;=$B338)*(DATE(YEAR($B338),MONTH($B338)+1,MIN(AW$6,DAY(EOMONTH($B338,1))))&lt;$C338)))</f>
        <v>0</v>
      </c>
      <c r="AX338" s="48" t="n">
        <f aca="false">IF(OR(N(AX$5)=0,AX$6=""),0,AX$5*((DATE(YEAR($B338),MONTH($B338),MIN(AX$6,DAY(EOMONTH($B338,0))))&gt;=$B338)*(DATE(YEAR($B338),MONTH($B338),MIN(AX$6,DAY(EOMONTH($B338,0))))&lt;$C338)+(DATE(YEAR($B338),MONTH($B338)+1,MIN(AX$6,DAY(EOMONTH($B338,1))))&gt;=$B338)*(DATE(YEAR($B338),MONTH($B338)+1,MIN(AX$6,DAY(EOMONTH($B338,1))))&lt;$C338)))</f>
        <v>0</v>
      </c>
      <c r="AY338" s="48" t="n">
        <f aca="false">IF(OR(N(AY$5)=0,AY$6=""),0,AY$5*((DATE(YEAR($B338),MONTH($B338),MIN(AY$6,DAY(EOMONTH($B338,0))))&gt;=$B338)*(DATE(YEAR($B338),MONTH($B338),MIN(AY$6,DAY(EOMONTH($B338,0))))&lt;$C338)+(DATE(YEAR($B338),MONTH($B338)+1,MIN(AY$6,DAY(EOMONTH($B338,1))))&gt;=$B338)*(DATE(YEAR($B338),MONTH($B338)+1,MIN(AY$6,DAY(EOMONTH($B338,1))))&lt;$C338)))</f>
        <v>0</v>
      </c>
      <c r="AZ338" s="48" t="n">
        <f aca="false">IF(OR(N(AZ$5)=0,AZ$6=""),0,AZ$5*((DATE(YEAR($B338),MONTH($B338),MIN(AZ$6,DAY(EOMONTH($B338,0))))&gt;=$B338)*(DATE(YEAR($B338),MONTH($B338),MIN(AZ$6,DAY(EOMONTH($B338,0))))&lt;$C338)+(DATE(YEAR($B338),MONTH($B338)+1,MIN(AZ$6,DAY(EOMONTH($B338,1))))&gt;=$B338)*(DATE(YEAR($B338),MONTH($B338)+1,MIN(AZ$6,DAY(EOMONTH($B338,1))))&lt;$C338)))</f>
        <v>0</v>
      </c>
      <c r="BA338" s="48" t="n">
        <f aca="false">IF(OR(N(BA$5)=0,BA$6=""),0,BA$5*((DATE(YEAR($B338),MONTH($B338),MIN(BA$6,DAY(EOMONTH($B338,0))))&gt;=$B338)*(DATE(YEAR($B338),MONTH($B338),MIN(BA$6,DAY(EOMONTH($B338,0))))&lt;$C338)+(DATE(YEAR($B338),MONTH($B338)+1,MIN(BA$6,DAY(EOMONTH($B338,1))))&gt;=$B338)*(DATE(YEAR($B338),MONTH($B338)+1,MIN(BA$6,DAY(EOMONTH($B338,1))))&lt;$C338)))</f>
        <v>0</v>
      </c>
      <c r="BB338" s="48" t="n">
        <f aca="false">IF(OR(N(BB$5)=0,BB$6=""),0,BB$5*((DATE(YEAR($B338),MONTH($B338),MIN(BB$6,DAY(EOMONTH($B338,0))))&gt;=$B338)*(DATE(YEAR($B338),MONTH($B338),MIN(BB$6,DAY(EOMONTH($B338,0))))&lt;$C338)+(DATE(YEAR($B338),MONTH($B338)+1,MIN(BB$6,DAY(EOMONTH($B338,1))))&gt;=$B338)*(DATE(YEAR($B338),MONTH($B338)+1,MIN(BB$6,DAY(EOMONTH($B338,1))))&lt;$C338)))</f>
        <v>0</v>
      </c>
      <c r="BC338" s="48" t="n">
        <f aca="false">IF(OR(N(BC$5)=0,BC$6=""),0,BC$5*((DATE(YEAR($B338),MONTH($B338),MIN(BC$6,DAY(EOMONTH($B338,0))))&gt;=$B338)*(DATE(YEAR($B338),MONTH($B338),MIN(BC$6,DAY(EOMONTH($B338,0))))&lt;$C338)+(DATE(YEAR($B338),MONTH($B338)+1,MIN(BC$6,DAY(EOMONTH($B338,1))))&gt;=$B338)*(DATE(YEAR($B338),MONTH($B338)+1,MIN(BC$6,DAY(EOMONTH($B338,1))))&lt;$C338)))</f>
        <v>0</v>
      </c>
      <c r="BD338" s="48" t="n">
        <f aca="false">IF(OR(N(BD$5)=0,BD$6=""),0,BD$5*((DATE(YEAR($B338),MONTH($B338),MIN(BD$6,DAY(EOMONTH($B338,0))))&gt;=$B338)*(DATE(YEAR($B338),MONTH($B338),MIN(BD$6,DAY(EOMONTH($B338,0))))&lt;$C338)+(DATE(YEAR($B338),MONTH($B338)+1,MIN(BD$6,DAY(EOMONTH($B338,1))))&gt;=$B338)*(DATE(YEAR($B338),MONTH($B338)+1,MIN(BD$6,DAY(EOMONTH($B338,1))))&lt;$C338)))</f>
        <v>0</v>
      </c>
      <c r="BE338" s="48" t="n">
        <f aca="false">IF(OR(N(BE$5)=0,BE$6=""),0,BE$5*((DATE(YEAR($B338),MONTH($B338),MIN(BE$6,DAY(EOMONTH($B338,0))))&gt;=$B338)*(DATE(YEAR($B338),MONTH($B338),MIN(BE$6,DAY(EOMONTH($B338,0))))&lt;$C338)+(DATE(YEAR($B338),MONTH($B338)+1,MIN(BE$6,DAY(EOMONTH($B338,1))))&gt;=$B338)*(DATE(YEAR($B338),MONTH($B338)+1,MIN(BE$6,DAY(EOMONTH($B338,1))))&lt;$C338)))</f>
        <v>0</v>
      </c>
      <c r="BF338" s="48" t="n">
        <f aca="false">IF(OR(N(BF$5)=0,BF$6=""),0,BF$5*((DATE(YEAR($B338),MONTH($B338),MIN(BF$6,DAY(EOMONTH($B338,0))))&gt;=$B338)*(DATE(YEAR($B338),MONTH($B338),MIN(BF$6,DAY(EOMONTH($B338,0))))&lt;$C338)+(DATE(YEAR($B338),MONTH($B338)+1,MIN(BF$6,DAY(EOMONTH($B338,1))))&gt;=$B338)*(DATE(YEAR($B338),MONTH($B338)+1,MIN(BF$6,DAY(EOMONTH($B338,1))))&lt;$C338)))</f>
        <v>0</v>
      </c>
      <c r="BG338" s="48" t="n">
        <f aca="false">IF(OR(N(BG$5)=0,BG$6=""),0,BG$5*((DATE(YEAR($B338),MONTH($B338),MIN(BG$6,DAY(EOMONTH($B338,0))))&gt;=$B338)*(DATE(YEAR($B338),MONTH($B338),MIN(BG$6,DAY(EOMONTH($B338,0))))&lt;$C338)+(DATE(YEAR($B338),MONTH($B338)+1,MIN(BG$6,DAY(EOMONTH($B338,1))))&gt;=$B338)*(DATE(YEAR($B338),MONTH($B338)+1,MIN(BG$6,DAY(EOMONTH($B338,1))))&lt;$C338)))</f>
        <v>0</v>
      </c>
      <c r="BH338" s="48" t="n">
        <f aca="false">IF(OR(N(BH$5)=0,BH$6=""),0,BH$5*((DATE(YEAR($B338),MONTH($B338),MIN(BH$6,DAY(EOMONTH($B338,0))))&gt;=$B338)*(DATE(YEAR($B338),MONTH($B338),MIN(BH$6,DAY(EOMONTH($B338,0))))&lt;$C338)+(DATE(YEAR($B338),MONTH($B338)+1,MIN(BH$6,DAY(EOMONTH($B338,1))))&gt;=$B338)*(DATE(YEAR($B338),MONTH($B338)+1,MIN(BH$6,DAY(EOMONTH($B338,1))))&lt;$C338)))</f>
        <v>0</v>
      </c>
      <c r="BI338" s="48" t="n">
        <f aca="false">IF(OR(N(BI$5)=0,BI$6=""),0,BI$5*((DATE(YEAR($B338),MONTH($B338),MIN(BI$6,DAY(EOMONTH($B338,0))))&gt;=$B338)*(DATE(YEAR($B338),MONTH($B338),MIN(BI$6,DAY(EOMONTH($B338,0))))&lt;$C338)+(DATE(YEAR($B338),MONTH($B338)+1,MIN(BI$6,DAY(EOMONTH($B338,1))))&gt;=$B338)*(DATE(YEAR($B338),MONTH($B338)+1,MIN(BI$6,DAY(EOMONTH($B338,1))))&lt;$C338)))</f>
        <v>0</v>
      </c>
      <c r="BJ338" s="48" t="n">
        <f aca="false">IF(OR(N(BJ$5)=0,BJ$6=""),0,BJ$5*((DATE(YEAR($B338),MONTH($B338),MIN(BJ$6,DAY(EOMONTH($B338,0))))&gt;=$B338)*(DATE(YEAR($B338),MONTH($B338),MIN(BJ$6,DAY(EOMONTH($B338,0))))&lt;$C338)+(DATE(YEAR($B338),MONTH($B338)+1,MIN(BJ$6,DAY(EOMONTH($B338,1))))&gt;=$B338)*(DATE(YEAR($B338),MONTH($B338)+1,MIN(BJ$6,DAY(EOMONTH($B338,1))))&lt;$C338)))</f>
        <v>0</v>
      </c>
      <c r="BK338" s="48" t="n">
        <f aca="false">IF(OR(N(BK$5)=0,BK$6=""),0,BK$5*((DATE(YEAR($B338),MONTH($B338),MIN(BK$6,DAY(EOMONTH($B338,0))))&gt;=$B338)*(DATE(YEAR($B338),MONTH($B338),MIN(BK$6,DAY(EOMONTH($B338,0))))&lt;$C338)+(DATE(YEAR($B338),MONTH($B338)+1,MIN(BK$6,DAY(EOMONTH($B338,1))))&gt;=$B338)*(DATE(YEAR($B338),MONTH($B338)+1,MIN(BK$6,DAY(EOMONTH($B338,1))))&lt;$C338)))</f>
        <v>0</v>
      </c>
      <c r="BL338" s="48" t="n">
        <f aca="false">IF(OR(N(BL$5)=0,BL$6=""),0,BL$5*((DATE(YEAR($B338),MONTH($B338),MIN(BL$6,DAY(EOMONTH($B338,0))))&gt;=$B338)*(DATE(YEAR($B338),MONTH($B338),MIN(BL$6,DAY(EOMONTH($B338,0))))&lt;$C338)+(DATE(YEAR($B338),MONTH($B338)+1,MIN(BL$6,DAY(EOMONTH($B338,1))))&gt;=$B338)*(DATE(YEAR($B338),MONTH($B338)+1,MIN(BL$6,DAY(EOMONTH($B338,1))))&lt;$C338)))</f>
        <v>0</v>
      </c>
      <c r="BM338" s="48" t="n">
        <f aca="false">IF(OR(N(BM$5)=0,BM$6=""),0,BM$5*((DATE(YEAR($B338),MONTH($B338),MIN(BM$6,DAY(EOMONTH($B338,0))))&gt;=$B338)*(DATE(YEAR($B338),MONTH($B338),MIN(BM$6,DAY(EOMONTH($B338,0))))&lt;$C338)+(DATE(YEAR($B338),MONTH($B338)+1,MIN(BM$6,DAY(EOMONTH($B338,1))))&gt;=$B338)*(DATE(YEAR($B338),MONTH($B338)+1,MIN(BM$6,DAY(EOMONTH($B338,1))))&lt;$C338)))</f>
        <v>0</v>
      </c>
      <c r="BN338" s="48" t="n">
        <f aca="false">IF(OR(N(BN$5)=0,BN$6=""),0,BN$5*((DATE(YEAR($B338),MONTH($B338),MIN(BN$6,DAY(EOMONTH($B338,0))))&gt;=$B338)*(DATE(YEAR($B338),MONTH($B338),MIN(BN$6,DAY(EOMONTH($B338,0))))&lt;$C338)+(DATE(YEAR($B338),MONTH($B338)+1,MIN(BN$6,DAY(EOMONTH($B338,1))))&gt;=$B338)*(DATE(YEAR($B338),MONTH($B338)+1,MIN(BN$6,DAY(EOMONTH($B338,1))))&lt;$C338)))</f>
        <v>0</v>
      </c>
      <c r="BO338" s="48" t="n">
        <f aca="false">IF(OR(N(BO$5)=0,BO$6=""),0,BO$5*((DATE(YEAR($B338),MONTH($B338),MIN(BO$6,DAY(EOMONTH($B338,0))))&gt;=$B338)*(DATE(YEAR($B338),MONTH($B338),MIN(BO$6,DAY(EOMONTH($B338,0))))&lt;$C338)+(DATE(YEAR($B338),MONTH($B338)+1,MIN(BO$6,DAY(EOMONTH($B338,1))))&gt;=$B338)*(DATE(YEAR($B338),MONTH($B338)+1,MIN(BO$6,DAY(EOMONTH($B338,1))))&lt;$C338)))</f>
        <v>0</v>
      </c>
      <c r="BP338" s="48" t="n">
        <f aca="false">IF(OR(N(BP$5)=0,BP$6=""),0,BP$5*((DATE(YEAR($B338),MONTH($B338),MIN(BP$6,DAY(EOMONTH($B338,0))))&gt;=$B338)*(DATE(YEAR($B338),MONTH($B338),MIN(BP$6,DAY(EOMONTH($B338,0))))&lt;$C338)+(DATE(YEAR($B338),MONTH($B338)+1,MIN(BP$6,DAY(EOMONTH($B338,1))))&gt;=$B338)*(DATE(YEAR($B338),MONTH($B338)+1,MIN(BP$6,DAY(EOMONTH($B338,1))))&lt;$C338)))</f>
        <v>0</v>
      </c>
      <c r="BQ338" s="48" t="n">
        <f aca="false">IF(OR(N(BQ$5)=0,BQ$6=""),0,BQ$5*((DATE(YEAR($B338),MONTH($B338),MIN(BQ$6,DAY(EOMONTH($B338,0))))&gt;=$B338)*(DATE(YEAR($B338),MONTH($B338),MIN(BQ$6,DAY(EOMONTH($B338,0))))&lt;$C338)+(DATE(YEAR($B338),MONTH($B338)+1,MIN(BQ$6,DAY(EOMONTH($B338,1))))&gt;=$B338)*(DATE(YEAR($B338),MONTH($B338)+1,MIN(BQ$6,DAY(EOMONTH($B338,1))))&lt;$C338)))</f>
        <v>0</v>
      </c>
      <c r="BR338" s="48" t="n">
        <f aca="false">IF(OR(N(BR$5)=0,BR$6=""),0,BR$5*((DATE(YEAR($B338),MONTH($B338),MIN(BR$6,DAY(EOMONTH($B338,0))))&gt;=$B338)*(DATE(YEAR($B338),MONTH($B338),MIN(BR$6,DAY(EOMONTH($B338,0))))&lt;$C338)+(DATE(YEAR($B338),MONTH($B338)+1,MIN(BR$6,DAY(EOMONTH($B338,1))))&gt;=$B338)*(DATE(YEAR($B338),MONTH($B338)+1,MIN(BR$6,DAY(EOMONTH($B338,1))))&lt;$C338)))</f>
        <v>0</v>
      </c>
      <c r="BS338" s="48" t="n">
        <f aca="false">IF(OR(N(BS$5)=0,BS$6=""),0,BS$5*((DATE(YEAR($B338),MONTH($B338),MIN(BS$6,DAY(EOMONTH($B338,0))))&gt;=$B338)*(DATE(YEAR($B338),MONTH($B338),MIN(BS$6,DAY(EOMONTH($B338,0))))&lt;$C338)+(DATE(YEAR($B338),MONTH($B338)+1,MIN(BS$6,DAY(EOMONTH($B338,1))))&gt;=$B338)*(DATE(YEAR($B338),MONTH($B338)+1,MIN(BS$6,DAY(EOMONTH($B338,1))))&lt;$C338)))</f>
        <v>0</v>
      </c>
      <c r="BT338" s="48" t="n">
        <f aca="false">IF(OR(N(BT$5)=0,BT$6=""),0,BT$5*((DATE(YEAR($B338),MONTH($B338),MIN(BT$6,DAY(EOMONTH($B338,0))))&gt;=$B338)*(DATE(YEAR($B338),MONTH($B338),MIN(BT$6,DAY(EOMONTH($B338,0))))&lt;$C338)+(DATE(YEAR($B338),MONTH($B338)+1,MIN(BT$6,DAY(EOMONTH($B338,1))))&gt;=$B338)*(DATE(YEAR($B338),MONTH($B338)+1,MIN(BT$6,DAY(EOMONTH($B338,1))))&lt;$C338)))</f>
        <v>0</v>
      </c>
      <c r="BU338" s="48" t="n">
        <f aca="false">IF(OR(N(BU$5)=0,BU$6=""),0,BU$5*((DATE(YEAR($B338),MONTH($B338),MIN(BU$6,DAY(EOMONTH($B338,0))))&gt;=$B338)*(DATE(YEAR($B338),MONTH($B338),MIN(BU$6,DAY(EOMONTH($B338,0))))&lt;$C338)+(DATE(YEAR($B338),MONTH($B338)+1,MIN(BU$6,DAY(EOMONTH($B338,1))))&gt;=$B338)*(DATE(YEAR($B338),MONTH($B338)+1,MIN(BU$6,DAY(EOMONTH($B338,1))))&lt;$C338)))</f>
        <v>0</v>
      </c>
      <c r="BV338" s="48" t="n">
        <f aca="false">IF(OR(N(BV$5)=0,BV$6=""),0,BV$5*((DATE(YEAR($B338),MONTH($B338),MIN(BV$6,DAY(EOMONTH($B338,0))))&gt;=$B338)*(DATE(YEAR($B338),MONTH($B338),MIN(BV$6,DAY(EOMONTH($B338,0))))&lt;$C338)+(DATE(YEAR($B338),MONTH($B338)+1,MIN(BV$6,DAY(EOMONTH($B338,1))))&gt;=$B338)*(DATE(YEAR($B338),MONTH($B338)+1,MIN(BV$6,DAY(EOMONTH($B338,1))))&lt;$C338)))</f>
        <v>0</v>
      </c>
      <c r="BW338" s="48" t="n">
        <f aca="false">IF(OR(N(BW$5)=0,BW$6=""),0,BW$5*((DATE(YEAR($B338),MONTH($B338),MIN(BW$6,DAY(EOMONTH($B338,0))))&gt;=$B338)*(DATE(YEAR($B338),MONTH($B338),MIN(BW$6,DAY(EOMONTH($B338,0))))&lt;$C338)+(DATE(YEAR($B338),MONTH($B338)+1,MIN(BW$6,DAY(EOMONTH($B338,1))))&gt;=$B338)*(DATE(YEAR($B338),MONTH($B338)+1,MIN(BW$6,DAY(EOMONTH($B338,1))))&lt;$C338)))</f>
        <v>0</v>
      </c>
      <c r="BX338" s="48" t="n">
        <f aca="false">MIN(Z338,(FT337*(1+FT$5/Setup!$C$36)+IF($V338=1,N($F338),0)))</f>
        <v>0</v>
      </c>
      <c r="BY338" s="48" t="n">
        <f aca="false">MIN(AA338,(FU337*(1+FU$5/Setup!$C$36)+IF($V338=2,N($F338),0)))</f>
        <v>0</v>
      </c>
      <c r="BZ338" s="48" t="n">
        <f aca="false">MIN(AB338,(FV337*(1+FV$5/Setup!$C$36)+IF($V338=3,N($F338),0)))</f>
        <v>0</v>
      </c>
      <c r="CA338" s="48" t="n">
        <f aca="false">MIN(AC338,(FW337*(1+FW$5/Setup!$C$36)+IF($V338=4,N($F338),0)))</f>
        <v>0</v>
      </c>
      <c r="CB338" s="48" t="n">
        <f aca="false">MIN(AD338,(FX337*(1+FX$5/Setup!$C$36)+IF($V338=5,N($F338),0)))</f>
        <v>0</v>
      </c>
      <c r="CC338" s="48" t="n">
        <f aca="false">MIN(AE338,(FY337*(1+FY$5/Setup!$C$36)+IF($V338=6,N($F338),0)))</f>
        <v>0</v>
      </c>
      <c r="CD338" s="48" t="n">
        <f aca="false">MIN(AF338,(FZ337*(1+FZ$5/Setup!$C$36)+IF($V338=7,N($F338),0)))</f>
        <v>0</v>
      </c>
      <c r="CE338" s="48" t="n">
        <f aca="false">MIN(AG338,(GA337*(1+GA$5/Setup!$C$36)+IF($V338=8,N($F338),0)))</f>
        <v>0</v>
      </c>
      <c r="CF338" s="48" t="n">
        <f aca="false">MIN(AH338,(GB337*(1+GB$5/Setup!$C$36)+IF($V338=9,N($F338),0)))</f>
        <v>0</v>
      </c>
      <c r="CG338" s="48" t="n">
        <f aca="false">MIN(AI338,(GC337*(1+GC$5/Setup!$C$36)+IF($V338=10,N($F338),0)))</f>
        <v>0</v>
      </c>
      <c r="CH338" s="48" t="n">
        <f aca="false">MIN(AJ338,(GD337*(1+GD$5/Setup!$C$36)+IF($V338=11,N($F338),0)))</f>
        <v>0</v>
      </c>
      <c r="CI338" s="48" t="n">
        <f aca="false">MIN(AK338,(GE337*(1+GE$5/Setup!$C$36)+IF($V338=12,N($F338),0)))</f>
        <v>0</v>
      </c>
      <c r="CJ338" s="48" t="n">
        <f aca="false">MIN(AL338,(GF337*(1+GF$5/Setup!$C$36)+IF($V338=13,N($F338),0)))</f>
        <v>0</v>
      </c>
      <c r="CK338" s="48" t="n">
        <f aca="false">MIN(AM338,(GG337*(1+GG$5/Setup!$C$36)+IF($V338=14,N($F338),0)))</f>
        <v>0</v>
      </c>
      <c r="CL338" s="48" t="n">
        <f aca="false">MIN(AN338,(GH337*(1+GH$5/Setup!$C$36)+IF($V338=15,N($F338),0)))</f>
        <v>0</v>
      </c>
      <c r="CM338" s="48" t="n">
        <f aca="false">MIN(AO338,(GI337*(1+GI$5/Setup!$C$36)+IF($V338=16,N($F338),0)))</f>
        <v>0</v>
      </c>
      <c r="CN338" s="48" t="n">
        <f aca="false">MIN(AP338,(GJ337*(1+GJ$5/Setup!$C$36)+IF($V338=17,N($F338),0)))</f>
        <v>0</v>
      </c>
      <c r="CO338" s="48" t="n">
        <f aca="false">MIN(AQ338,(GK337*(1+GK$5/Setup!$C$36)+IF($V338=18,N($F338),0)))</f>
        <v>0</v>
      </c>
      <c r="CP338" s="48" t="n">
        <f aca="false">MIN(AR338,(GL337*(1+GL$5/Setup!$C$36)+IF($V338=19,N($F338),0)))</f>
        <v>0</v>
      </c>
      <c r="CQ338" s="48" t="n">
        <f aca="false">MIN(AS338,(GM337*(1+GM$5/Setup!$C$36)+IF($V338=20,N($F338),0)))</f>
        <v>0</v>
      </c>
      <c r="CR338" s="48" t="n">
        <f aca="false">MIN(AT338,(GN337*(1+GN$5/Setup!$C$36)+IF($V338=21,N($F338),0)))</f>
        <v>0</v>
      </c>
      <c r="CS338" s="48" t="n">
        <f aca="false">MIN(AU338,(GO337*(1+GO$5/Setup!$C$36)+IF($V338=22,N($F338),0)))</f>
        <v>0</v>
      </c>
      <c r="CT338" s="48" t="n">
        <f aca="false">MIN(AV338,(GP337*(1+GP$5/Setup!$C$36)+IF($V338=23,N($F338),0)))</f>
        <v>0</v>
      </c>
      <c r="CU338" s="48" t="n">
        <f aca="false">MIN(AW338,(GQ337*(1+GQ$5/Setup!$C$36)+IF($V338=24,N($F338),0)))</f>
        <v>0</v>
      </c>
      <c r="CV338" s="48" t="n">
        <f aca="false">MIN(AX338,(GR337*(1+GR$5/Setup!$C$36)+IF($V338=25,N($F338),0)))</f>
        <v>0</v>
      </c>
      <c r="CW338" s="48" t="n">
        <f aca="false">MIN(AY338,(GS337*(1+GS$5/Setup!$C$36)+IF($V338=26,N($F338),0)))</f>
        <v>0</v>
      </c>
      <c r="CX338" s="48" t="n">
        <f aca="false">MIN(AZ338,(GT337*(1+GT$5/Setup!$C$36)+IF($V338=27,N($F338),0)))</f>
        <v>0</v>
      </c>
      <c r="CY338" s="48" t="n">
        <f aca="false">MIN(BA338,(GU337*(1+GU$5/Setup!$C$36)+IF($V338=28,N($F338),0)))</f>
        <v>0</v>
      </c>
      <c r="CZ338" s="48" t="n">
        <f aca="false">MIN(BB338,(GV337*(1+GV$5/Setup!$C$36)+IF($V338=29,N($F338),0)))</f>
        <v>0</v>
      </c>
      <c r="DA338" s="48" t="n">
        <f aca="false">MIN(BC338,(GW337*(1+GW$5/Setup!$C$36)+IF($V338=30,N($F338),0)))</f>
        <v>0</v>
      </c>
      <c r="DB338" s="48" t="n">
        <f aca="false">MIN(BD338,(GX337*(1+GX$5/Setup!$C$36)+IF($V338=31,N($F338),0)))</f>
        <v>0</v>
      </c>
      <c r="DC338" s="48" t="n">
        <f aca="false">MIN(BE338,(GY337*(1+GY$5/Setup!$C$36)+IF($V338=32,N($F338),0)))</f>
        <v>0</v>
      </c>
      <c r="DD338" s="48" t="n">
        <f aca="false">MIN(BF338,(GZ337*(1+GZ$5/Setup!$C$36)+IF($V338=33,N($F338),0)))</f>
        <v>0</v>
      </c>
      <c r="DE338" s="48" t="n">
        <f aca="false">MIN(BG338,(HA337*(1+HA$5/Setup!$C$36)+IF($V338=34,N($F338),0)))</f>
        <v>0</v>
      </c>
      <c r="DF338" s="48" t="n">
        <f aca="false">MIN(BH338,(HB337*(1+HB$5/Setup!$C$36)+IF($V338=35,N($F338),0)))</f>
        <v>0</v>
      </c>
      <c r="DG338" s="48" t="n">
        <f aca="false">MIN(BI338,(HC337*(1+HC$5/Setup!$C$36)+IF($V338=36,N($F338),0)))</f>
        <v>0</v>
      </c>
      <c r="DH338" s="48" t="n">
        <f aca="false">MIN(BJ338,(HD337*(1+HD$5/Setup!$C$36)+IF($V338=37,N($F338),0)))</f>
        <v>0</v>
      </c>
      <c r="DI338" s="48" t="n">
        <f aca="false">MIN(BK338,(HE337*(1+HE$5/Setup!$C$36)+IF($V338=38,N($F338),0)))</f>
        <v>0</v>
      </c>
      <c r="DJ338" s="48" t="n">
        <f aca="false">MIN(BL338,(HF337*(1+HF$5/Setup!$C$36)+IF($V338=39,N($F338),0)))</f>
        <v>0</v>
      </c>
      <c r="DK338" s="48" t="n">
        <f aca="false">MIN(BM338,(HG337*(1+HG$5/Setup!$C$36)+IF($V338=40,N($F338),0)))</f>
        <v>0</v>
      </c>
      <c r="DL338" s="48" t="n">
        <f aca="false">MIN(BN338,(HH337*(1+HH$5/Setup!$C$36)+IF($V338=41,N($F338),0)))</f>
        <v>0</v>
      </c>
      <c r="DM338" s="48" t="n">
        <f aca="false">MIN(BO338,(HI337*(1+HI$5/Setup!$C$36)+IF($V338=42,N($F338),0)))</f>
        <v>0</v>
      </c>
      <c r="DN338" s="48" t="n">
        <f aca="false">MIN(BP338,(HJ337*(1+HJ$5/Setup!$C$36)+IF($V338=43,N($F338),0)))</f>
        <v>0</v>
      </c>
      <c r="DO338" s="48" t="n">
        <f aca="false">MIN(BQ338,(HK337*(1+HK$5/Setup!$C$36)+IF($V338=44,N($F338),0)))</f>
        <v>0</v>
      </c>
      <c r="DP338" s="48" t="n">
        <f aca="false">MIN(BR338,(HL337*(1+HL$5/Setup!$C$36)+IF($V338=45,N($F338),0)))</f>
        <v>0</v>
      </c>
      <c r="DQ338" s="48" t="n">
        <f aca="false">MIN(BS338,(HM337*(1+HM$5/Setup!$C$36)+IF($V338=46,N($F338),0)))</f>
        <v>0</v>
      </c>
      <c r="DR338" s="48" t="n">
        <f aca="false">MIN(BT338,(HN337*(1+HN$5/Setup!$C$36)+IF($V338=47,N($F338),0)))</f>
        <v>0</v>
      </c>
      <c r="DS338" s="48" t="n">
        <f aca="false">MIN(BU338,(HO337*(1+HO$5/Setup!$C$36)+IF($V338=48,N($F338),0)))</f>
        <v>0</v>
      </c>
      <c r="DT338" s="48" t="n">
        <f aca="false">MIN(BV338,(HP337*(1+HP$5/Setup!$C$36)+IF($V338=49,N($F338),0)))</f>
        <v>0</v>
      </c>
      <c r="DU338" s="48" t="n">
        <f aca="false">MIN(BW338,(HQ337*(1+HQ$5/Setup!$C$36)+IF($V338=50,N($F338),0)))</f>
        <v>0</v>
      </c>
      <c r="DV338" s="48" t="n">
        <f aca="false">MIN(MAX((FT337*(1+FT$5/Setup!$C$36)+IF($V338=1,N($F338),0))-BX338,0),MAX($P338-0,0))</f>
        <v>0</v>
      </c>
      <c r="DW338" s="48" t="n">
        <f aca="false">MIN(MAX((FU337*(1+FU$5/Setup!$C$36)+IF($V338=2,N($F338),0))-BY338,0),MAX($P338-SUM(DV338:DV338),0))</f>
        <v>0</v>
      </c>
      <c r="DX338" s="48" t="n">
        <f aca="false">MIN(MAX((FV337*(1+FV$5/Setup!$C$36)+IF($V338=3,N($F338),0))-BZ338,0),MAX($P338-SUM(DV338:DW338),0))</f>
        <v>0</v>
      </c>
      <c r="DY338" s="48" t="n">
        <f aca="false">MIN(MAX((FW337*(1+FW$5/Setup!$C$36)+IF($V338=4,N($F338),0))-CA338,0),MAX($P338-SUM(DV338:DX338),0))</f>
        <v>0</v>
      </c>
      <c r="DZ338" s="48" t="n">
        <f aca="false">MIN(MAX((FX337*(1+FX$5/Setup!$C$36)+IF($V338=5,N($F338),0))-CB338,0),MAX($P338-SUM(DV338:DY338),0))</f>
        <v>0</v>
      </c>
      <c r="EA338" s="48" t="n">
        <f aca="false">MIN(MAX((FY337*(1+FY$5/Setup!$C$36)+IF($V338=6,N($F338),0))-CC338,0),MAX($P338-SUM(DV338:DZ338),0))</f>
        <v>0</v>
      </c>
      <c r="EB338" s="48" t="n">
        <f aca="false">MIN(MAX((FZ337*(1+FZ$5/Setup!$C$36)+IF($V338=7,N($F338),0))-CD338,0),MAX($P338-SUM(DV338:EA338),0))</f>
        <v>0</v>
      </c>
      <c r="EC338" s="48" t="n">
        <f aca="false">MIN(MAX((GA337*(1+GA$5/Setup!$C$36)+IF($V338=8,N($F338),0))-CE338,0),MAX($P338-SUM(DV338:EB338),0))</f>
        <v>0</v>
      </c>
      <c r="ED338" s="48" t="n">
        <f aca="false">MIN(MAX((GB337*(1+GB$5/Setup!$C$36)+IF($V338=9,N($F338),0))-CF338,0),MAX($P338-SUM(DV338:EC338),0))</f>
        <v>0</v>
      </c>
      <c r="EE338" s="48" t="n">
        <f aca="false">MIN(MAX((GC337*(1+GC$5/Setup!$C$36)+IF($V338=10,N($F338),0))-CG338,0),MAX($P338-SUM(DV338:ED338),0))</f>
        <v>0</v>
      </c>
      <c r="EF338" s="48" t="n">
        <f aca="false">MIN(MAX((GD337*(1+GD$5/Setup!$C$36)+IF($V338=11,N($F338),0))-CH338,0),MAX($P338-SUM(DV338:EE338),0))</f>
        <v>0</v>
      </c>
      <c r="EG338" s="48" t="n">
        <f aca="false">MIN(MAX((GE337*(1+GE$5/Setup!$C$36)+IF($V338=12,N($F338),0))-CI338,0),MAX($P338-SUM(DV338:EF338),0))</f>
        <v>0</v>
      </c>
      <c r="EH338" s="48" t="n">
        <f aca="false">MIN(MAX((GF337*(1+GF$5/Setup!$C$36)+IF($V338=13,N($F338),0))-CJ338,0),MAX($P338-SUM(DV338:EG338),0))</f>
        <v>0</v>
      </c>
      <c r="EI338" s="48" t="n">
        <f aca="false">MIN(MAX((GG337*(1+GG$5/Setup!$C$36)+IF($V338=14,N($F338),0))-CK338,0),MAX($P338-SUM(DV338:EH338),0))</f>
        <v>0</v>
      </c>
      <c r="EJ338" s="48" t="n">
        <f aca="false">MIN(MAX((GH337*(1+GH$5/Setup!$C$36)+IF($V338=15,N($F338),0))-CL338,0),MAX($P338-SUM(DV338:EI338),0))</f>
        <v>0</v>
      </c>
      <c r="EK338" s="48" t="n">
        <f aca="false">MIN(MAX((GI337*(1+GI$5/Setup!$C$36)+IF($V338=16,N($F338),0))-CM338,0),MAX($P338-SUM(DV338:EJ338),0))</f>
        <v>0</v>
      </c>
      <c r="EL338" s="48" t="n">
        <f aca="false">MIN(MAX((GJ337*(1+GJ$5/Setup!$C$36)+IF($V338=17,N($F338),0))-CN338,0),MAX($P338-SUM(DV338:EK338),0))</f>
        <v>0</v>
      </c>
      <c r="EM338" s="48" t="n">
        <f aca="false">MIN(MAX((GK337*(1+GK$5/Setup!$C$36)+IF($V338=18,N($F338),0))-CO338,0),MAX($P338-SUM(DV338:EL338),0))</f>
        <v>0</v>
      </c>
      <c r="EN338" s="48" t="n">
        <f aca="false">MIN(MAX((GL337*(1+GL$5/Setup!$C$36)+IF($V338=19,N($F338),0))-CP338,0),MAX($P338-SUM(DV338:EM338),0))</f>
        <v>0</v>
      </c>
      <c r="EO338" s="48" t="n">
        <f aca="false">MIN(MAX((GM337*(1+GM$5/Setup!$C$36)+IF($V338=20,N($F338),0))-CQ338,0),MAX($P338-SUM(DV338:EN338),0))</f>
        <v>0</v>
      </c>
      <c r="EP338" s="48" t="n">
        <f aca="false">MIN(MAX((GN337*(1+GN$5/Setup!$C$36)+IF($V338=21,N($F338),0))-CR338,0),MAX($P338-SUM(DV338:EO338),0))</f>
        <v>0</v>
      </c>
      <c r="EQ338" s="48" t="n">
        <f aca="false">MIN(MAX((GO337*(1+GO$5/Setup!$C$36)+IF($V338=22,N($F338),0))-CS338,0),MAX($P338-SUM(DV338:EP338),0))</f>
        <v>0</v>
      </c>
      <c r="ER338" s="48" t="n">
        <f aca="false">MIN(MAX((GP337*(1+GP$5/Setup!$C$36)+IF($V338=23,N($F338),0))-CT338,0),MAX($P338-SUM(DV338:EQ338),0))</f>
        <v>0</v>
      </c>
      <c r="ES338" s="48" t="n">
        <f aca="false">MIN(MAX((GQ337*(1+GQ$5/Setup!$C$36)+IF($V338=24,N($F338),0))-CU338,0),MAX($P338-SUM(DV338:ER338),0))</f>
        <v>0</v>
      </c>
      <c r="ET338" s="48" t="n">
        <f aca="false">MIN(MAX((GR337*(1+GR$5/Setup!$C$36)+IF($V338=25,N($F338),0))-CV338,0),MAX($P338-SUM(DV338:ES338),0))</f>
        <v>0</v>
      </c>
      <c r="EU338" s="48" t="n">
        <f aca="false">MIN(MAX((GS337*(1+GS$5/Setup!$C$36)+IF($V338=26,N($F338),0))-CW338,0),MAX($P338-SUM(DV338:ET338),0))</f>
        <v>0</v>
      </c>
      <c r="EV338" s="48" t="n">
        <f aca="false">MIN(MAX((GT337*(1+GT$5/Setup!$C$36)+IF($V338=27,N($F338),0))-CX338,0),MAX($P338-SUM(DV338:EU338),0))</f>
        <v>0</v>
      </c>
      <c r="EW338" s="48" t="n">
        <f aca="false">MIN(MAX((GU337*(1+GU$5/Setup!$C$36)+IF($V338=28,N($F338),0))-CY338,0),MAX($P338-SUM(DV338:EV338),0))</f>
        <v>0</v>
      </c>
      <c r="EX338" s="48" t="n">
        <f aca="false">MIN(MAX((GV337*(1+GV$5/Setup!$C$36)+IF($V338=29,N($F338),0))-CZ338,0),MAX($P338-SUM(DV338:EW338),0))</f>
        <v>0</v>
      </c>
      <c r="EY338" s="48" t="n">
        <f aca="false">MIN(MAX((GW337*(1+GW$5/Setup!$C$36)+IF($V338=30,N($F338),0))-DA338,0),MAX($P338-SUM(DV338:EX338),0))</f>
        <v>0</v>
      </c>
      <c r="EZ338" s="48" t="n">
        <f aca="false">MIN(MAX((GX337*(1+GX$5/Setup!$C$36)+IF($V338=31,N($F338),0))-DB338,0),MAX($P338-SUM(DV338:EY338),0))</f>
        <v>0</v>
      </c>
      <c r="FA338" s="48" t="n">
        <f aca="false">MIN(MAX((GY337*(1+GY$5/Setup!$C$36)+IF($V338=32,N($F338),0))-DC338,0),MAX($P338-SUM(DV338:EZ338),0))</f>
        <v>0</v>
      </c>
      <c r="FB338" s="48" t="n">
        <f aca="false">MIN(MAX((GZ337*(1+GZ$5/Setup!$C$36)+IF($V338=33,N($F338),0))-DD338,0),MAX($P338-SUM(DV338:FA338),0))</f>
        <v>0</v>
      </c>
      <c r="FC338" s="48" t="n">
        <f aca="false">MIN(MAX((HA337*(1+HA$5/Setup!$C$36)+IF($V338=34,N($F338),0))-DE338,0),MAX($P338-SUM(DV338:FB338),0))</f>
        <v>0</v>
      </c>
      <c r="FD338" s="48" t="n">
        <f aca="false">MIN(MAX((HB337*(1+HB$5/Setup!$C$36)+IF($V338=35,N($F338),0))-DF338,0),MAX($P338-SUM(DV338:FC338),0))</f>
        <v>0</v>
      </c>
      <c r="FE338" s="48" t="n">
        <f aca="false">MIN(MAX((HC337*(1+HC$5/Setup!$C$36)+IF($V338=36,N($F338),0))-DG338,0),MAX($P338-SUM(DV338:FD338),0))</f>
        <v>0</v>
      </c>
      <c r="FF338" s="48" t="n">
        <f aca="false">MIN(MAX((HD337*(1+HD$5/Setup!$C$36)+IF($V338=37,N($F338),0))-DH338,0),MAX($P338-SUM(DV338:FE338),0))</f>
        <v>0</v>
      </c>
      <c r="FG338" s="48" t="n">
        <f aca="false">MIN(MAX((HE337*(1+HE$5/Setup!$C$36)+IF($V338=38,N($F338),0))-DI338,0),MAX($P338-SUM(DV338:FF338),0))</f>
        <v>0</v>
      </c>
      <c r="FH338" s="48" t="n">
        <f aca="false">MIN(MAX((HF337*(1+HF$5/Setup!$C$36)+IF($V338=39,N($F338),0))-DJ338,0),MAX($P338-SUM(DV338:FG338),0))</f>
        <v>0</v>
      </c>
      <c r="FI338" s="48" t="n">
        <f aca="false">MIN(MAX((HG337*(1+HG$5/Setup!$C$36)+IF($V338=40,N($F338),0))-DK338,0),MAX($P338-SUM(DV338:FH338),0))</f>
        <v>0</v>
      </c>
      <c r="FJ338" s="48" t="n">
        <f aca="false">MIN(MAX((HH337*(1+HH$5/Setup!$C$36)+IF($V338=41,N($F338),0))-DL338,0),MAX($P338-SUM(DV338:FI338),0))</f>
        <v>0</v>
      </c>
      <c r="FK338" s="48" t="n">
        <f aca="false">MIN(MAX((HI337*(1+HI$5/Setup!$C$36)+IF($V338=42,N($F338),0))-DM338,0),MAX($P338-SUM(DV338:FJ338),0))</f>
        <v>0</v>
      </c>
      <c r="FL338" s="48" t="n">
        <f aca="false">MIN(MAX((HJ337*(1+HJ$5/Setup!$C$36)+IF($V338=43,N($F338),0))-DN338,0),MAX($P338-SUM(DV338:FK338),0))</f>
        <v>0</v>
      </c>
      <c r="FM338" s="48" t="n">
        <f aca="false">MIN(MAX((HK337*(1+HK$5/Setup!$C$36)+IF($V338=44,N($F338),0))-DO338,0),MAX($P338-SUM(DV338:FL338),0))</f>
        <v>0</v>
      </c>
      <c r="FN338" s="48" t="n">
        <f aca="false">MIN(MAX((HL337*(1+HL$5/Setup!$C$36)+IF($V338=45,N($F338),0))-DP338,0),MAX($P338-SUM(DV338:FM338),0))</f>
        <v>0</v>
      </c>
      <c r="FO338" s="48" t="n">
        <f aca="false">MIN(MAX((HM337*(1+HM$5/Setup!$C$36)+IF($V338=46,N($F338),0))-DQ338,0),MAX($P338-SUM(DV338:FN338),0))</f>
        <v>0</v>
      </c>
      <c r="FP338" s="48" t="n">
        <f aca="false">MIN(MAX((HN337*(1+HN$5/Setup!$C$36)+IF($V338=47,N($F338),0))-DR338,0),MAX($P338-SUM(DV338:FO338),0))</f>
        <v>0</v>
      </c>
      <c r="FQ338" s="48" t="n">
        <f aca="false">MIN(MAX((HO337*(1+HO$5/Setup!$C$36)+IF($V338=48,N($F338),0))-DS338,0),MAX($P338-SUM(DV338:FP338),0))</f>
        <v>0</v>
      </c>
      <c r="FR338" s="48" t="n">
        <f aca="false">MIN(MAX((HP337*(1+HP$5/Setup!$C$36)+IF($V338=49,N($F338),0))-DT338,0),MAX($P338-SUM(DV338:FQ338),0))</f>
        <v>0</v>
      </c>
      <c r="FS338" s="48" t="n">
        <f aca="false">MIN(MAX((HQ337*(1+HQ$5/Setup!$C$36)+IF($V338=50,N($F338),0))-DU338,0),MAX($P338-SUM(DV338:FR338),0))</f>
        <v>0</v>
      </c>
      <c r="FT338" s="48" t="n">
        <f aca="false">IF((FT337*(1+FT$5/Setup!$C$36)+IF($V338=1,N($F338),0))-BX338-DV338&lt;0.005,0,(FT337*(1+FT$5/Setup!$C$36)+IF($V338=1,N($F338),0))-BX338-DV338)</f>
        <v>0</v>
      </c>
      <c r="FU338" s="48" t="n">
        <f aca="false">IF((FU337*(1+FU$5/Setup!$C$36)+IF($V338=2,N($F338),0))-BY338-DW338&lt;0.005,0,(FU337*(1+FU$5/Setup!$C$36)+IF($V338=2,N($F338),0))-BY338-DW338)</f>
        <v>0</v>
      </c>
      <c r="FV338" s="48" t="n">
        <f aca="false">IF((FV337*(1+FV$5/Setup!$C$36)+IF($V338=3,N($F338),0))-BZ338-DX338&lt;0.005,0,(FV337*(1+FV$5/Setup!$C$36)+IF($V338=3,N($F338),0))-BZ338-DX338)</f>
        <v>0</v>
      </c>
      <c r="FW338" s="48" t="n">
        <f aca="false">IF((FW337*(1+FW$5/Setup!$C$36)+IF($V338=4,N($F338),0))-CA338-DY338&lt;0.005,0,(FW337*(1+FW$5/Setup!$C$36)+IF($V338=4,N($F338),0))-CA338-DY338)</f>
        <v>0</v>
      </c>
      <c r="FX338" s="48" t="n">
        <f aca="false">IF((FX337*(1+FX$5/Setup!$C$36)+IF($V338=5,N($F338),0))-CB338-DZ338&lt;0.005,0,(FX337*(1+FX$5/Setup!$C$36)+IF($V338=5,N($F338),0))-CB338-DZ338)</f>
        <v>0</v>
      </c>
      <c r="FY338" s="48" t="n">
        <f aca="false">IF((FY337*(1+FY$5/Setup!$C$36)+IF($V338=6,N($F338),0))-CC338-EA338&lt;0.005,0,(FY337*(1+FY$5/Setup!$C$36)+IF($V338=6,N($F338),0))-CC338-EA338)</f>
        <v>0</v>
      </c>
      <c r="FZ338" s="48" t="n">
        <f aca="false">IF((FZ337*(1+FZ$5/Setup!$C$36)+IF($V338=7,N($F338),0))-CD338-EB338&lt;0.005,0,(FZ337*(1+FZ$5/Setup!$C$36)+IF($V338=7,N($F338),0))-CD338-EB338)</f>
        <v>0</v>
      </c>
      <c r="GA338" s="48" t="n">
        <f aca="false">IF((GA337*(1+GA$5/Setup!$C$36)+IF($V338=8,N($F338),0))-CE338-EC338&lt;0.005,0,(GA337*(1+GA$5/Setup!$C$36)+IF($V338=8,N($F338),0))-CE338-EC338)</f>
        <v>0</v>
      </c>
      <c r="GB338" s="48" t="n">
        <f aca="false">IF((GB337*(1+GB$5/Setup!$C$36)+IF($V338=9,N($F338),0))-CF338-ED338&lt;0.005,0,(GB337*(1+GB$5/Setup!$C$36)+IF($V338=9,N($F338),0))-CF338-ED338)</f>
        <v>0</v>
      </c>
      <c r="GC338" s="48" t="n">
        <f aca="false">IF((GC337*(1+GC$5/Setup!$C$36)+IF($V338=10,N($F338),0))-CG338-EE338&lt;0.005,0,(GC337*(1+GC$5/Setup!$C$36)+IF($V338=10,N($F338),0))-CG338-EE338)</f>
        <v>0</v>
      </c>
      <c r="GD338" s="48" t="n">
        <f aca="false">IF((GD337*(1+GD$5/Setup!$C$36)+IF($V338=11,N($F338),0))-CH338-EF338&lt;0.005,0,(GD337*(1+GD$5/Setup!$C$36)+IF($V338=11,N($F338),0))-CH338-EF338)</f>
        <v>0</v>
      </c>
      <c r="GE338" s="48" t="n">
        <f aca="false">IF((GE337*(1+GE$5/Setup!$C$36)+IF($V338=12,N($F338),0))-CI338-EG338&lt;0.005,0,(GE337*(1+GE$5/Setup!$C$36)+IF($V338=12,N($F338),0))-CI338-EG338)</f>
        <v>0</v>
      </c>
      <c r="GF338" s="48" t="n">
        <f aca="false">IF((GF337*(1+GF$5/Setup!$C$36)+IF($V338=13,N($F338),0))-CJ338-EH338&lt;0.005,0,(GF337*(1+GF$5/Setup!$C$36)+IF($V338=13,N($F338),0))-CJ338-EH338)</f>
        <v>0</v>
      </c>
      <c r="GG338" s="48" t="n">
        <f aca="false">IF((GG337*(1+GG$5/Setup!$C$36)+IF($V338=14,N($F338),0))-CK338-EI338&lt;0.005,0,(GG337*(1+GG$5/Setup!$C$36)+IF($V338=14,N($F338),0))-CK338-EI338)</f>
        <v>0</v>
      </c>
      <c r="GH338" s="48" t="n">
        <f aca="false">IF((GH337*(1+GH$5/Setup!$C$36)+IF($V338=15,N($F338),0))-CL338-EJ338&lt;0.005,0,(GH337*(1+GH$5/Setup!$C$36)+IF($V338=15,N($F338),0))-CL338-EJ338)</f>
        <v>0</v>
      </c>
      <c r="GI338" s="48" t="n">
        <f aca="false">IF((GI337*(1+GI$5/Setup!$C$36)+IF($V338=16,N($F338),0))-CM338-EK338&lt;0.005,0,(GI337*(1+GI$5/Setup!$C$36)+IF($V338=16,N($F338),0))-CM338-EK338)</f>
        <v>0</v>
      </c>
      <c r="GJ338" s="48" t="n">
        <f aca="false">IF((GJ337*(1+GJ$5/Setup!$C$36)+IF($V338=17,N($F338),0))-CN338-EL338&lt;0.005,0,(GJ337*(1+GJ$5/Setup!$C$36)+IF($V338=17,N($F338),0))-CN338-EL338)</f>
        <v>0</v>
      </c>
      <c r="GK338" s="48" t="n">
        <f aca="false">IF((GK337*(1+GK$5/Setup!$C$36)+IF($V338=18,N($F338),0))-CO338-EM338&lt;0.005,0,(GK337*(1+GK$5/Setup!$C$36)+IF($V338=18,N($F338),0))-CO338-EM338)</f>
        <v>0</v>
      </c>
      <c r="GL338" s="48" t="n">
        <f aca="false">IF((GL337*(1+GL$5/Setup!$C$36)+IF($V338=19,N($F338),0))-CP338-EN338&lt;0.005,0,(GL337*(1+GL$5/Setup!$C$36)+IF($V338=19,N($F338),0))-CP338-EN338)</f>
        <v>0</v>
      </c>
      <c r="GM338" s="48" t="n">
        <f aca="false">IF((GM337*(1+GM$5/Setup!$C$36)+IF($V338=20,N($F338),0))-CQ338-EO338&lt;0.005,0,(GM337*(1+GM$5/Setup!$C$36)+IF($V338=20,N($F338),0))-CQ338-EO338)</f>
        <v>0</v>
      </c>
      <c r="GN338" s="48" t="n">
        <f aca="false">IF((GN337*(1+GN$5/Setup!$C$36)+IF($V338=21,N($F338),0))-CR338-EP338&lt;0.005,0,(GN337*(1+GN$5/Setup!$C$36)+IF($V338=21,N($F338),0))-CR338-EP338)</f>
        <v>0</v>
      </c>
      <c r="GO338" s="48" t="n">
        <f aca="false">IF((GO337*(1+GO$5/Setup!$C$36)+IF($V338=22,N($F338),0))-CS338-EQ338&lt;0.005,0,(GO337*(1+GO$5/Setup!$C$36)+IF($V338=22,N($F338),0))-CS338-EQ338)</f>
        <v>0</v>
      </c>
      <c r="GP338" s="48" t="n">
        <f aca="false">IF((GP337*(1+GP$5/Setup!$C$36)+IF($V338=23,N($F338),0))-CT338-ER338&lt;0.005,0,(GP337*(1+GP$5/Setup!$C$36)+IF($V338=23,N($F338),0))-CT338-ER338)</f>
        <v>0</v>
      </c>
      <c r="GQ338" s="48" t="n">
        <f aca="false">IF((GQ337*(1+GQ$5/Setup!$C$36)+IF($V338=24,N($F338),0))-CU338-ES338&lt;0.005,0,(GQ337*(1+GQ$5/Setup!$C$36)+IF($V338=24,N($F338),0))-CU338-ES338)</f>
        <v>0</v>
      </c>
      <c r="GR338" s="48" t="n">
        <f aca="false">IF((GR337*(1+GR$5/Setup!$C$36)+IF($V338=25,N($F338),0))-CV338-ET338&lt;0.005,0,(GR337*(1+GR$5/Setup!$C$36)+IF($V338=25,N($F338),0))-CV338-ET338)</f>
        <v>0</v>
      </c>
      <c r="GS338" s="48" t="n">
        <f aca="false">IF((GS337*(1+GS$5/Setup!$C$36)+IF($V338=26,N($F338),0))-CW338-EU338&lt;0.005,0,(GS337*(1+GS$5/Setup!$C$36)+IF($V338=26,N($F338),0))-CW338-EU338)</f>
        <v>0</v>
      </c>
      <c r="GT338" s="48" t="n">
        <f aca="false">IF((GT337*(1+GT$5/Setup!$C$36)+IF($V338=27,N($F338),0))-CX338-EV338&lt;0.005,0,(GT337*(1+GT$5/Setup!$C$36)+IF($V338=27,N($F338),0))-CX338-EV338)</f>
        <v>0</v>
      </c>
      <c r="GU338" s="48" t="n">
        <f aca="false">IF((GU337*(1+GU$5/Setup!$C$36)+IF($V338=28,N($F338),0))-CY338-EW338&lt;0.005,0,(GU337*(1+GU$5/Setup!$C$36)+IF($V338=28,N($F338),0))-CY338-EW338)</f>
        <v>0</v>
      </c>
      <c r="GV338" s="48" t="n">
        <f aca="false">IF((GV337*(1+GV$5/Setup!$C$36)+IF($V338=29,N($F338),0))-CZ338-EX338&lt;0.005,0,(GV337*(1+GV$5/Setup!$C$36)+IF($V338=29,N($F338),0))-CZ338-EX338)</f>
        <v>0</v>
      </c>
      <c r="GW338" s="48" t="n">
        <f aca="false">IF((GW337*(1+GW$5/Setup!$C$36)+IF($V338=30,N($F338),0))-DA338-EY338&lt;0.005,0,(GW337*(1+GW$5/Setup!$C$36)+IF($V338=30,N($F338),0))-DA338-EY338)</f>
        <v>0</v>
      </c>
      <c r="GX338" s="48" t="n">
        <f aca="false">IF((GX337*(1+GX$5/Setup!$C$36)+IF($V338=31,N($F338),0))-DB338-EZ338&lt;0.005,0,(GX337*(1+GX$5/Setup!$C$36)+IF($V338=31,N($F338),0))-DB338-EZ338)</f>
        <v>0</v>
      </c>
      <c r="GY338" s="48" t="n">
        <f aca="false">IF((GY337*(1+GY$5/Setup!$C$36)+IF($V338=32,N($F338),0))-DC338-FA338&lt;0.005,0,(GY337*(1+GY$5/Setup!$C$36)+IF($V338=32,N($F338),0))-DC338-FA338)</f>
        <v>0</v>
      </c>
      <c r="GZ338" s="48" t="n">
        <f aca="false">IF((GZ337*(1+GZ$5/Setup!$C$36)+IF($V338=33,N($F338),0))-DD338-FB338&lt;0.005,0,(GZ337*(1+GZ$5/Setup!$C$36)+IF($V338=33,N($F338),0))-DD338-FB338)</f>
        <v>0</v>
      </c>
      <c r="HA338" s="48" t="n">
        <f aca="false">IF((HA337*(1+HA$5/Setup!$C$36)+IF($V338=34,N($F338),0))-DE338-FC338&lt;0.005,0,(HA337*(1+HA$5/Setup!$C$36)+IF($V338=34,N($F338),0))-DE338-FC338)</f>
        <v>0</v>
      </c>
      <c r="HB338" s="48" t="n">
        <f aca="false">IF((HB337*(1+HB$5/Setup!$C$36)+IF($V338=35,N($F338),0))-DF338-FD338&lt;0.005,0,(HB337*(1+HB$5/Setup!$C$36)+IF($V338=35,N($F338),0))-DF338-FD338)</f>
        <v>0</v>
      </c>
      <c r="HC338" s="48" t="n">
        <f aca="false">IF((HC337*(1+HC$5/Setup!$C$36)+IF($V338=36,N($F338),0))-DG338-FE338&lt;0.005,0,(HC337*(1+HC$5/Setup!$C$36)+IF($V338=36,N($F338),0))-DG338-FE338)</f>
        <v>0</v>
      </c>
      <c r="HD338" s="48" t="n">
        <f aca="false">IF((HD337*(1+HD$5/Setup!$C$36)+IF($V338=37,N($F338),0))-DH338-FF338&lt;0.005,0,(HD337*(1+HD$5/Setup!$C$36)+IF($V338=37,N($F338),0))-DH338-FF338)</f>
        <v>0</v>
      </c>
      <c r="HE338" s="48" t="n">
        <f aca="false">IF((HE337*(1+HE$5/Setup!$C$36)+IF($V338=38,N($F338),0))-DI338-FG338&lt;0.005,0,(HE337*(1+HE$5/Setup!$C$36)+IF($V338=38,N($F338),0))-DI338-FG338)</f>
        <v>0</v>
      </c>
      <c r="HF338" s="48" t="n">
        <f aca="false">IF((HF337*(1+HF$5/Setup!$C$36)+IF($V338=39,N($F338),0))-DJ338-FH338&lt;0.005,0,(HF337*(1+HF$5/Setup!$C$36)+IF($V338=39,N($F338),0))-DJ338-FH338)</f>
        <v>0</v>
      </c>
      <c r="HG338" s="48" t="n">
        <f aca="false">IF((HG337*(1+HG$5/Setup!$C$36)+IF($V338=40,N($F338),0))-DK338-FI338&lt;0.005,0,(HG337*(1+HG$5/Setup!$C$36)+IF($V338=40,N($F338),0))-DK338-FI338)</f>
        <v>0</v>
      </c>
      <c r="HH338" s="48" t="n">
        <f aca="false">IF((HH337*(1+HH$5/Setup!$C$36)+IF($V338=41,N($F338),0))-DL338-FJ338&lt;0.005,0,(HH337*(1+HH$5/Setup!$C$36)+IF($V338=41,N($F338),0))-DL338-FJ338)</f>
        <v>0</v>
      </c>
      <c r="HI338" s="48" t="n">
        <f aca="false">IF((HI337*(1+HI$5/Setup!$C$36)+IF($V338=42,N($F338),0))-DM338-FK338&lt;0.005,0,(HI337*(1+HI$5/Setup!$C$36)+IF($V338=42,N($F338),0))-DM338-FK338)</f>
        <v>0</v>
      </c>
      <c r="HJ338" s="48" t="n">
        <f aca="false">IF((HJ337*(1+HJ$5/Setup!$C$36)+IF($V338=43,N($F338),0))-DN338-FL338&lt;0.005,0,(HJ337*(1+HJ$5/Setup!$C$36)+IF($V338=43,N($F338),0))-DN338-FL338)</f>
        <v>0</v>
      </c>
      <c r="HK338" s="48" t="n">
        <f aca="false">IF((HK337*(1+HK$5/Setup!$C$36)+IF($V338=44,N($F338),0))-DO338-FM338&lt;0.005,0,(HK337*(1+HK$5/Setup!$C$36)+IF($V338=44,N($F338),0))-DO338-FM338)</f>
        <v>0</v>
      </c>
      <c r="HL338" s="48" t="n">
        <f aca="false">IF((HL337*(1+HL$5/Setup!$C$36)+IF($V338=45,N($F338),0))-DP338-FN338&lt;0.005,0,(HL337*(1+HL$5/Setup!$C$36)+IF($V338=45,N($F338),0))-DP338-FN338)</f>
        <v>0</v>
      </c>
      <c r="HM338" s="48" t="n">
        <f aca="false">IF((HM337*(1+HM$5/Setup!$C$36)+IF($V338=46,N($F338),0))-DQ338-FO338&lt;0.005,0,(HM337*(1+HM$5/Setup!$C$36)+IF($V338=46,N($F338),0))-DQ338-FO338)</f>
        <v>0</v>
      </c>
      <c r="HN338" s="48" t="n">
        <f aca="false">IF((HN337*(1+HN$5/Setup!$C$36)+IF($V338=47,N($F338),0))-DR338-FP338&lt;0.005,0,(HN337*(1+HN$5/Setup!$C$36)+IF($V338=47,N($F338),0))-DR338-FP338)</f>
        <v>0</v>
      </c>
      <c r="HO338" s="48" t="n">
        <f aca="false">IF((HO337*(1+HO$5/Setup!$C$36)+IF($V338=48,N($F338),0))-DS338-FQ338&lt;0.005,0,(HO337*(1+HO$5/Setup!$C$36)+IF($V338=48,N($F338),0))-DS338-FQ338)</f>
        <v>0</v>
      </c>
      <c r="HP338" s="48" t="n">
        <f aca="false">IF((HP337*(1+HP$5/Setup!$C$36)+IF($V338=49,N($F338),0))-DT338-FR338&lt;0.005,0,(HP337*(1+HP$5/Setup!$C$36)+IF($V338=49,N($F338),0))-DT338-FR338)</f>
        <v>0</v>
      </c>
      <c r="HQ338" s="48" t="n">
        <f aca="false">IF((HQ337*(1+HQ$5/Setup!$C$36)+IF($V338=50,N($F338),0))-DU338-FS338&lt;0.005,0,(HQ337*(1+HQ$5/Setup!$C$36)+IF($V338=50,N($F338),0))-DU338-FS338)</f>
        <v>0</v>
      </c>
    </row>
    <row r="339" customFormat="false" ht="15" hidden="false" customHeight="false" outlineLevel="0" collapsed="false">
      <c r="A339" s="44" t="n">
        <v>331</v>
      </c>
      <c r="B339" s="45" t="n">
        <f aca="false">IF(Setup!$C$7="Every month",EDATE(Setup!$C$8,($A339-1)),IF(Setup!$C$7="Twice a month",DATE(YEAR(Setup!$C$8),MONTH(Setup!$C$8)+INT((($A339-1)+Setup!$C$41)/2),MIN(IF(MOD(($A339-1)+Setup!$C$41,2)=0,Setup!$C$39,Setup!$C$40),DAY(EOMONTH(DATE(YEAR(Setup!$C$8),MONTH(Setup!$C$8)+INT((($A339-1)+Setup!$C$41)/2),1),0)))),Setup!$C$8+($A339-1)*IF(Setup!$C$7="Every week",7,14)))</f>
        <v>50945</v>
      </c>
      <c r="C339" s="45" t="n">
        <f aca="false">IF(Setup!$C$7="Every month",EDATE(Setup!$C$8,$A339),IF(Setup!$C$7="Twice a month",DATE(YEAR(Setup!$C$8),MONTH(Setup!$C$8)+INT(($A339+Setup!$C$41)/2),MIN(IF(MOD($A339+Setup!$C$41,2)=0,Setup!$C$39,Setup!$C$40),DAY(EOMONTH(DATE(YEAR(Setup!$C$8),MONTH(Setup!$C$8)+INT(($A339+Setup!$C$41)/2),1),0)))),Setup!$C$8+$A339*IF(Setup!$C$7="Every week",7,14)))</f>
        <v>50959</v>
      </c>
      <c r="D339" s="46"/>
      <c r="E339" s="47"/>
      <c r="F339" s="47"/>
      <c r="G339" s="47"/>
      <c r="H339" s="47"/>
      <c r="I339" s="48" t="n">
        <f aca="false">N(Setup!$C$11)+N(E339)</f>
        <v>100</v>
      </c>
      <c r="J339" s="48" t="n">
        <f aca="false">MIN(Setup!$C$37,MAX(I339,0))</f>
        <v>9.23076923076923</v>
      </c>
      <c r="K339" s="48" t="n">
        <f aca="false">MIN(MAX(N(Setup!$C$14)-L338,0),MAX(I339-J339,0))</f>
        <v>0</v>
      </c>
      <c r="L339" s="48" t="n">
        <f aca="false">L338+K339-N(G339)</f>
        <v>500</v>
      </c>
      <c r="M339" s="48" t="n">
        <f aca="false">M338+J339-N(H339)</f>
        <v>3055.38461538461</v>
      </c>
      <c r="N339" s="48" t="n">
        <f aca="false">SUM(BX339:DU339)</f>
        <v>0</v>
      </c>
      <c r="O339" s="48" t="n">
        <f aca="false">SUM(Z339:BW339)-N339</f>
        <v>0</v>
      </c>
      <c r="P339" s="48" t="n">
        <f aca="false">MAX(I339-J339-K339,0)+O339</f>
        <v>90.7692307692308</v>
      </c>
      <c r="Q339" s="48" t="n">
        <f aca="false">SUM(DV339:FS339)</f>
        <v>0</v>
      </c>
      <c r="R339" s="49" t="n">
        <f aca="false">N339+J339+K339+Q339</f>
        <v>9.23076923076923</v>
      </c>
      <c r="S339" s="48" t="n">
        <f aca="false">T339-T338-N(F339)+N339+Q339</f>
        <v>0</v>
      </c>
      <c r="T339" s="49" t="n">
        <f aca="false">SUM(FT339:HQ339)</f>
        <v>0</v>
      </c>
      <c r="U339" s="44" t="str">
        <f aca="false">IF(T338&lt;0.005,"",INDEX(Helpers!$C$2:$C$51,IF(_xlfn.MINIFS($DV$6:$FS$6,DV339:FS339,"&gt;0.005")=0,V339,_xlfn.MINIFS($DV$6:$FS$6,DV339:FS339,"&gt;0.005"))))</f>
        <v/>
      </c>
      <c r="V339" s="44" t="n">
        <f aca="false">IF(_xlfn.MINIFS($FT$6:$HQ$6,FT338:HQ338,"&gt;0.005")=0,1,_xlfn.MINIFS($FT$6:$HQ$6,FT338:HQ338,"&gt;0.005"))</f>
        <v>1</v>
      </c>
      <c r="W339" s="44" t="n">
        <f aca="false">IF(AND(D339&lt;&gt;"Paid",T338&gt;0.005),1,0)</f>
        <v>0</v>
      </c>
      <c r="X339" s="48" t="n">
        <f aca="false">SUMPRODUCT(((Helpers!$G$2:$G$51*(1+(Helpers!$D$2:$D$51+0.000000001)/12)^(($B339-Setup!$C$8)/(365.25/12))-Helpers!$E$2:$E$51*((1+(Helpers!$D$2:$D$51+0.000000001)/12)^(($B339-Setup!$C$8)/(365.25/12))-1)/((Helpers!$D$2:$D$51+0.000000001)/12))&gt;0)*(Helpers!$G$2:$G$51*(1+(Helpers!$D$2:$D$51+0.000000001)/12)^(($B339-Setup!$C$8)/(365.25/12))-Helpers!$E$2:$E$51*((1+(Helpers!$D$2:$D$51+0.000000001)/12)^(($B339-Setup!$C$8)/(365.25/12))-1)/((Helpers!$D$2:$D$51+0.000000001)/12)))</f>
        <v>0</v>
      </c>
      <c r="Y339" s="48"/>
      <c r="Z339" s="48" t="n">
        <f aca="false">IF(OR(N(Z$5)=0,Z$6=""),0,Z$5*((DATE(YEAR($B339),MONTH($B339),MIN(Z$6,DAY(EOMONTH($B339,0))))&gt;=$B339)*(DATE(YEAR($B339),MONTH($B339),MIN(Z$6,DAY(EOMONTH($B339,0))))&lt;$C339)+(DATE(YEAR($B339),MONTH($B339)+1,MIN(Z$6,DAY(EOMONTH($B339,1))))&gt;=$B339)*(DATE(YEAR($B339),MONTH($B339)+1,MIN(Z$6,DAY(EOMONTH($B339,1))))&lt;$C339)))</f>
        <v>0</v>
      </c>
      <c r="AA339" s="48" t="n">
        <f aca="false">IF(OR(N(AA$5)=0,AA$6=""),0,AA$5*((DATE(YEAR($B339),MONTH($B339),MIN(AA$6,DAY(EOMONTH($B339,0))))&gt;=$B339)*(DATE(YEAR($B339),MONTH($B339),MIN(AA$6,DAY(EOMONTH($B339,0))))&lt;$C339)+(DATE(YEAR($B339),MONTH($B339)+1,MIN(AA$6,DAY(EOMONTH($B339,1))))&gt;=$B339)*(DATE(YEAR($B339),MONTH($B339)+1,MIN(AA$6,DAY(EOMONTH($B339,1))))&lt;$C339)))</f>
        <v>0</v>
      </c>
      <c r="AB339" s="48" t="n">
        <f aca="false">IF(OR(N(AB$5)=0,AB$6=""),0,AB$5*((DATE(YEAR($B339),MONTH($B339),MIN(AB$6,DAY(EOMONTH($B339,0))))&gt;=$B339)*(DATE(YEAR($B339),MONTH($B339),MIN(AB$6,DAY(EOMONTH($B339,0))))&lt;$C339)+(DATE(YEAR($B339),MONTH($B339)+1,MIN(AB$6,DAY(EOMONTH($B339,1))))&gt;=$B339)*(DATE(YEAR($B339),MONTH($B339)+1,MIN(AB$6,DAY(EOMONTH($B339,1))))&lt;$C339)))</f>
        <v>0</v>
      </c>
      <c r="AC339" s="48" t="n">
        <f aca="false">IF(OR(N(AC$5)=0,AC$6=""),0,AC$5*((DATE(YEAR($B339),MONTH($B339),MIN(AC$6,DAY(EOMONTH($B339,0))))&gt;=$B339)*(DATE(YEAR($B339),MONTH($B339),MIN(AC$6,DAY(EOMONTH($B339,0))))&lt;$C339)+(DATE(YEAR($B339),MONTH($B339)+1,MIN(AC$6,DAY(EOMONTH($B339,1))))&gt;=$B339)*(DATE(YEAR($B339),MONTH($B339)+1,MIN(AC$6,DAY(EOMONTH($B339,1))))&lt;$C339)))</f>
        <v>0</v>
      </c>
      <c r="AD339" s="48" t="n">
        <f aca="false">IF(OR(N(AD$5)=0,AD$6=""),0,AD$5*((DATE(YEAR($B339),MONTH($B339),MIN(AD$6,DAY(EOMONTH($B339,0))))&gt;=$B339)*(DATE(YEAR($B339),MONTH($B339),MIN(AD$6,DAY(EOMONTH($B339,0))))&lt;$C339)+(DATE(YEAR($B339),MONTH($B339)+1,MIN(AD$6,DAY(EOMONTH($B339,1))))&gt;=$B339)*(DATE(YEAR($B339),MONTH($B339)+1,MIN(AD$6,DAY(EOMONTH($B339,1))))&lt;$C339)))</f>
        <v>0</v>
      </c>
      <c r="AE339" s="48" t="n">
        <f aca="false">IF(OR(N(AE$5)=0,AE$6=""),0,AE$5*((DATE(YEAR($B339),MONTH($B339),MIN(AE$6,DAY(EOMONTH($B339,0))))&gt;=$B339)*(DATE(YEAR($B339),MONTH($B339),MIN(AE$6,DAY(EOMONTH($B339,0))))&lt;$C339)+(DATE(YEAR($B339),MONTH($B339)+1,MIN(AE$6,DAY(EOMONTH($B339,1))))&gt;=$B339)*(DATE(YEAR($B339),MONTH($B339)+1,MIN(AE$6,DAY(EOMONTH($B339,1))))&lt;$C339)))</f>
        <v>0</v>
      </c>
      <c r="AF339" s="48" t="n">
        <f aca="false">IF(OR(N(AF$5)=0,AF$6=""),0,AF$5*((DATE(YEAR($B339),MONTH($B339),MIN(AF$6,DAY(EOMONTH($B339,0))))&gt;=$B339)*(DATE(YEAR($B339),MONTH($B339),MIN(AF$6,DAY(EOMONTH($B339,0))))&lt;$C339)+(DATE(YEAR($B339),MONTH($B339)+1,MIN(AF$6,DAY(EOMONTH($B339,1))))&gt;=$B339)*(DATE(YEAR($B339),MONTH($B339)+1,MIN(AF$6,DAY(EOMONTH($B339,1))))&lt;$C339)))</f>
        <v>0</v>
      </c>
      <c r="AG339" s="48" t="n">
        <f aca="false">IF(OR(N(AG$5)=0,AG$6=""),0,AG$5*((DATE(YEAR($B339),MONTH($B339),MIN(AG$6,DAY(EOMONTH($B339,0))))&gt;=$B339)*(DATE(YEAR($B339),MONTH($B339),MIN(AG$6,DAY(EOMONTH($B339,0))))&lt;$C339)+(DATE(YEAR($B339),MONTH($B339)+1,MIN(AG$6,DAY(EOMONTH($B339,1))))&gt;=$B339)*(DATE(YEAR($B339),MONTH($B339)+1,MIN(AG$6,DAY(EOMONTH($B339,1))))&lt;$C339)))</f>
        <v>0</v>
      </c>
      <c r="AH339" s="48" t="n">
        <f aca="false">IF(OR(N(AH$5)=0,AH$6=""),0,AH$5*((DATE(YEAR($B339),MONTH($B339),MIN(AH$6,DAY(EOMONTH($B339,0))))&gt;=$B339)*(DATE(YEAR($B339),MONTH($B339),MIN(AH$6,DAY(EOMONTH($B339,0))))&lt;$C339)+(DATE(YEAR($B339),MONTH($B339)+1,MIN(AH$6,DAY(EOMONTH($B339,1))))&gt;=$B339)*(DATE(YEAR($B339),MONTH($B339)+1,MIN(AH$6,DAY(EOMONTH($B339,1))))&lt;$C339)))</f>
        <v>0</v>
      </c>
      <c r="AI339" s="48" t="n">
        <f aca="false">IF(OR(N(AI$5)=0,AI$6=""),0,AI$5*((DATE(YEAR($B339),MONTH($B339),MIN(AI$6,DAY(EOMONTH($B339,0))))&gt;=$B339)*(DATE(YEAR($B339),MONTH($B339),MIN(AI$6,DAY(EOMONTH($B339,0))))&lt;$C339)+(DATE(YEAR($B339),MONTH($B339)+1,MIN(AI$6,DAY(EOMONTH($B339,1))))&gt;=$B339)*(DATE(YEAR($B339),MONTH($B339)+1,MIN(AI$6,DAY(EOMONTH($B339,1))))&lt;$C339)))</f>
        <v>0</v>
      </c>
      <c r="AJ339" s="48" t="n">
        <f aca="false">IF(OR(N(AJ$5)=0,AJ$6=""),0,AJ$5*((DATE(YEAR($B339),MONTH($B339),MIN(AJ$6,DAY(EOMONTH($B339,0))))&gt;=$B339)*(DATE(YEAR($B339),MONTH($B339),MIN(AJ$6,DAY(EOMONTH($B339,0))))&lt;$C339)+(DATE(YEAR($B339),MONTH($B339)+1,MIN(AJ$6,DAY(EOMONTH($B339,1))))&gt;=$B339)*(DATE(YEAR($B339),MONTH($B339)+1,MIN(AJ$6,DAY(EOMONTH($B339,1))))&lt;$C339)))</f>
        <v>0</v>
      </c>
      <c r="AK339" s="48" t="n">
        <f aca="false">IF(OR(N(AK$5)=0,AK$6=""),0,AK$5*((DATE(YEAR($B339),MONTH($B339),MIN(AK$6,DAY(EOMONTH($B339,0))))&gt;=$B339)*(DATE(YEAR($B339),MONTH($B339),MIN(AK$6,DAY(EOMONTH($B339,0))))&lt;$C339)+(DATE(YEAR($B339),MONTH($B339)+1,MIN(AK$6,DAY(EOMONTH($B339,1))))&gt;=$B339)*(DATE(YEAR($B339),MONTH($B339)+1,MIN(AK$6,DAY(EOMONTH($B339,1))))&lt;$C339)))</f>
        <v>0</v>
      </c>
      <c r="AL339" s="48" t="n">
        <f aca="false">IF(OR(N(AL$5)=0,AL$6=""),0,AL$5*((DATE(YEAR($B339),MONTH($B339),MIN(AL$6,DAY(EOMONTH($B339,0))))&gt;=$B339)*(DATE(YEAR($B339),MONTH($B339),MIN(AL$6,DAY(EOMONTH($B339,0))))&lt;$C339)+(DATE(YEAR($B339),MONTH($B339)+1,MIN(AL$6,DAY(EOMONTH($B339,1))))&gt;=$B339)*(DATE(YEAR($B339),MONTH($B339)+1,MIN(AL$6,DAY(EOMONTH($B339,1))))&lt;$C339)))</f>
        <v>0</v>
      </c>
      <c r="AM339" s="48" t="n">
        <f aca="false">IF(OR(N(AM$5)=0,AM$6=""),0,AM$5*((DATE(YEAR($B339),MONTH($B339),MIN(AM$6,DAY(EOMONTH($B339,0))))&gt;=$B339)*(DATE(YEAR($B339),MONTH($B339),MIN(AM$6,DAY(EOMONTH($B339,0))))&lt;$C339)+(DATE(YEAR($B339),MONTH($B339)+1,MIN(AM$6,DAY(EOMONTH($B339,1))))&gt;=$B339)*(DATE(YEAR($B339),MONTH($B339)+1,MIN(AM$6,DAY(EOMONTH($B339,1))))&lt;$C339)))</f>
        <v>0</v>
      </c>
      <c r="AN339" s="48" t="n">
        <f aca="false">IF(OR(N(AN$5)=0,AN$6=""),0,AN$5*((DATE(YEAR($B339),MONTH($B339),MIN(AN$6,DAY(EOMONTH($B339,0))))&gt;=$B339)*(DATE(YEAR($B339),MONTH($B339),MIN(AN$6,DAY(EOMONTH($B339,0))))&lt;$C339)+(DATE(YEAR($B339),MONTH($B339)+1,MIN(AN$6,DAY(EOMONTH($B339,1))))&gt;=$B339)*(DATE(YEAR($B339),MONTH($B339)+1,MIN(AN$6,DAY(EOMONTH($B339,1))))&lt;$C339)))</f>
        <v>0</v>
      </c>
      <c r="AO339" s="48" t="n">
        <f aca="false">IF(OR(N(AO$5)=0,AO$6=""),0,AO$5*((DATE(YEAR($B339),MONTH($B339),MIN(AO$6,DAY(EOMONTH($B339,0))))&gt;=$B339)*(DATE(YEAR($B339),MONTH($B339),MIN(AO$6,DAY(EOMONTH($B339,0))))&lt;$C339)+(DATE(YEAR($B339),MONTH($B339)+1,MIN(AO$6,DAY(EOMONTH($B339,1))))&gt;=$B339)*(DATE(YEAR($B339),MONTH($B339)+1,MIN(AO$6,DAY(EOMONTH($B339,1))))&lt;$C339)))</f>
        <v>0</v>
      </c>
      <c r="AP339" s="48" t="n">
        <f aca="false">IF(OR(N(AP$5)=0,AP$6=""),0,AP$5*((DATE(YEAR($B339),MONTH($B339),MIN(AP$6,DAY(EOMONTH($B339,0))))&gt;=$B339)*(DATE(YEAR($B339),MONTH($B339),MIN(AP$6,DAY(EOMONTH($B339,0))))&lt;$C339)+(DATE(YEAR($B339),MONTH($B339)+1,MIN(AP$6,DAY(EOMONTH($B339,1))))&gt;=$B339)*(DATE(YEAR($B339),MONTH($B339)+1,MIN(AP$6,DAY(EOMONTH($B339,1))))&lt;$C339)))</f>
        <v>0</v>
      </c>
      <c r="AQ339" s="48" t="n">
        <f aca="false">IF(OR(N(AQ$5)=0,AQ$6=""),0,AQ$5*((DATE(YEAR($B339),MONTH($B339),MIN(AQ$6,DAY(EOMONTH($B339,0))))&gt;=$B339)*(DATE(YEAR($B339),MONTH($B339),MIN(AQ$6,DAY(EOMONTH($B339,0))))&lt;$C339)+(DATE(YEAR($B339),MONTH($B339)+1,MIN(AQ$6,DAY(EOMONTH($B339,1))))&gt;=$B339)*(DATE(YEAR($B339),MONTH($B339)+1,MIN(AQ$6,DAY(EOMONTH($B339,1))))&lt;$C339)))</f>
        <v>0</v>
      </c>
      <c r="AR339" s="48" t="n">
        <f aca="false">IF(OR(N(AR$5)=0,AR$6=""),0,AR$5*((DATE(YEAR($B339),MONTH($B339),MIN(AR$6,DAY(EOMONTH($B339,0))))&gt;=$B339)*(DATE(YEAR($B339),MONTH($B339),MIN(AR$6,DAY(EOMONTH($B339,0))))&lt;$C339)+(DATE(YEAR($B339),MONTH($B339)+1,MIN(AR$6,DAY(EOMONTH($B339,1))))&gt;=$B339)*(DATE(YEAR($B339),MONTH($B339)+1,MIN(AR$6,DAY(EOMONTH($B339,1))))&lt;$C339)))</f>
        <v>0</v>
      </c>
      <c r="AS339" s="48" t="n">
        <f aca="false">IF(OR(N(AS$5)=0,AS$6=""),0,AS$5*((DATE(YEAR($B339),MONTH($B339),MIN(AS$6,DAY(EOMONTH($B339,0))))&gt;=$B339)*(DATE(YEAR($B339),MONTH($B339),MIN(AS$6,DAY(EOMONTH($B339,0))))&lt;$C339)+(DATE(YEAR($B339),MONTH($B339)+1,MIN(AS$6,DAY(EOMONTH($B339,1))))&gt;=$B339)*(DATE(YEAR($B339),MONTH($B339)+1,MIN(AS$6,DAY(EOMONTH($B339,1))))&lt;$C339)))</f>
        <v>0</v>
      </c>
      <c r="AT339" s="48" t="n">
        <f aca="false">IF(OR(N(AT$5)=0,AT$6=""),0,AT$5*((DATE(YEAR($B339),MONTH($B339),MIN(AT$6,DAY(EOMONTH($B339,0))))&gt;=$B339)*(DATE(YEAR($B339),MONTH($B339),MIN(AT$6,DAY(EOMONTH($B339,0))))&lt;$C339)+(DATE(YEAR($B339),MONTH($B339)+1,MIN(AT$6,DAY(EOMONTH($B339,1))))&gt;=$B339)*(DATE(YEAR($B339),MONTH($B339)+1,MIN(AT$6,DAY(EOMONTH($B339,1))))&lt;$C339)))</f>
        <v>0</v>
      </c>
      <c r="AU339" s="48" t="n">
        <f aca="false">IF(OR(N(AU$5)=0,AU$6=""),0,AU$5*((DATE(YEAR($B339),MONTH($B339),MIN(AU$6,DAY(EOMONTH($B339,0))))&gt;=$B339)*(DATE(YEAR($B339),MONTH($B339),MIN(AU$6,DAY(EOMONTH($B339,0))))&lt;$C339)+(DATE(YEAR($B339),MONTH($B339)+1,MIN(AU$6,DAY(EOMONTH($B339,1))))&gt;=$B339)*(DATE(YEAR($B339),MONTH($B339)+1,MIN(AU$6,DAY(EOMONTH($B339,1))))&lt;$C339)))</f>
        <v>0</v>
      </c>
      <c r="AV339" s="48" t="n">
        <f aca="false">IF(OR(N(AV$5)=0,AV$6=""),0,AV$5*((DATE(YEAR($B339),MONTH($B339),MIN(AV$6,DAY(EOMONTH($B339,0))))&gt;=$B339)*(DATE(YEAR($B339),MONTH($B339),MIN(AV$6,DAY(EOMONTH($B339,0))))&lt;$C339)+(DATE(YEAR($B339),MONTH($B339)+1,MIN(AV$6,DAY(EOMONTH($B339,1))))&gt;=$B339)*(DATE(YEAR($B339),MONTH($B339)+1,MIN(AV$6,DAY(EOMONTH($B339,1))))&lt;$C339)))</f>
        <v>0</v>
      </c>
      <c r="AW339" s="48" t="n">
        <f aca="false">IF(OR(N(AW$5)=0,AW$6=""),0,AW$5*((DATE(YEAR($B339),MONTH($B339),MIN(AW$6,DAY(EOMONTH($B339,0))))&gt;=$B339)*(DATE(YEAR($B339),MONTH($B339),MIN(AW$6,DAY(EOMONTH($B339,0))))&lt;$C339)+(DATE(YEAR($B339),MONTH($B339)+1,MIN(AW$6,DAY(EOMONTH($B339,1))))&gt;=$B339)*(DATE(YEAR($B339),MONTH($B339)+1,MIN(AW$6,DAY(EOMONTH($B339,1))))&lt;$C339)))</f>
        <v>0</v>
      </c>
      <c r="AX339" s="48" t="n">
        <f aca="false">IF(OR(N(AX$5)=0,AX$6=""),0,AX$5*((DATE(YEAR($B339),MONTH($B339),MIN(AX$6,DAY(EOMONTH($B339,0))))&gt;=$B339)*(DATE(YEAR($B339),MONTH($B339),MIN(AX$6,DAY(EOMONTH($B339,0))))&lt;$C339)+(DATE(YEAR($B339),MONTH($B339)+1,MIN(AX$6,DAY(EOMONTH($B339,1))))&gt;=$B339)*(DATE(YEAR($B339),MONTH($B339)+1,MIN(AX$6,DAY(EOMONTH($B339,1))))&lt;$C339)))</f>
        <v>0</v>
      </c>
      <c r="AY339" s="48" t="n">
        <f aca="false">IF(OR(N(AY$5)=0,AY$6=""),0,AY$5*((DATE(YEAR($B339),MONTH($B339),MIN(AY$6,DAY(EOMONTH($B339,0))))&gt;=$B339)*(DATE(YEAR($B339),MONTH($B339),MIN(AY$6,DAY(EOMONTH($B339,0))))&lt;$C339)+(DATE(YEAR($B339),MONTH($B339)+1,MIN(AY$6,DAY(EOMONTH($B339,1))))&gt;=$B339)*(DATE(YEAR($B339),MONTH($B339)+1,MIN(AY$6,DAY(EOMONTH($B339,1))))&lt;$C339)))</f>
        <v>0</v>
      </c>
      <c r="AZ339" s="48" t="n">
        <f aca="false">IF(OR(N(AZ$5)=0,AZ$6=""),0,AZ$5*((DATE(YEAR($B339),MONTH($B339),MIN(AZ$6,DAY(EOMONTH($B339,0))))&gt;=$B339)*(DATE(YEAR($B339),MONTH($B339),MIN(AZ$6,DAY(EOMONTH($B339,0))))&lt;$C339)+(DATE(YEAR($B339),MONTH($B339)+1,MIN(AZ$6,DAY(EOMONTH($B339,1))))&gt;=$B339)*(DATE(YEAR($B339),MONTH($B339)+1,MIN(AZ$6,DAY(EOMONTH($B339,1))))&lt;$C339)))</f>
        <v>0</v>
      </c>
      <c r="BA339" s="48" t="n">
        <f aca="false">IF(OR(N(BA$5)=0,BA$6=""),0,BA$5*((DATE(YEAR($B339),MONTH($B339),MIN(BA$6,DAY(EOMONTH($B339,0))))&gt;=$B339)*(DATE(YEAR($B339),MONTH($B339),MIN(BA$6,DAY(EOMONTH($B339,0))))&lt;$C339)+(DATE(YEAR($B339),MONTH($B339)+1,MIN(BA$6,DAY(EOMONTH($B339,1))))&gt;=$B339)*(DATE(YEAR($B339),MONTH($B339)+1,MIN(BA$6,DAY(EOMONTH($B339,1))))&lt;$C339)))</f>
        <v>0</v>
      </c>
      <c r="BB339" s="48" t="n">
        <f aca="false">IF(OR(N(BB$5)=0,BB$6=""),0,BB$5*((DATE(YEAR($B339),MONTH($B339),MIN(BB$6,DAY(EOMONTH($B339,0))))&gt;=$B339)*(DATE(YEAR($B339),MONTH($B339),MIN(BB$6,DAY(EOMONTH($B339,0))))&lt;$C339)+(DATE(YEAR($B339),MONTH($B339)+1,MIN(BB$6,DAY(EOMONTH($B339,1))))&gt;=$B339)*(DATE(YEAR($B339),MONTH($B339)+1,MIN(BB$6,DAY(EOMONTH($B339,1))))&lt;$C339)))</f>
        <v>0</v>
      </c>
      <c r="BC339" s="48" t="n">
        <f aca="false">IF(OR(N(BC$5)=0,BC$6=""),0,BC$5*((DATE(YEAR($B339),MONTH($B339),MIN(BC$6,DAY(EOMONTH($B339,0))))&gt;=$B339)*(DATE(YEAR($B339),MONTH($B339),MIN(BC$6,DAY(EOMONTH($B339,0))))&lt;$C339)+(DATE(YEAR($B339),MONTH($B339)+1,MIN(BC$6,DAY(EOMONTH($B339,1))))&gt;=$B339)*(DATE(YEAR($B339),MONTH($B339)+1,MIN(BC$6,DAY(EOMONTH($B339,1))))&lt;$C339)))</f>
        <v>0</v>
      </c>
      <c r="BD339" s="48" t="n">
        <f aca="false">IF(OR(N(BD$5)=0,BD$6=""),0,BD$5*((DATE(YEAR($B339),MONTH($B339),MIN(BD$6,DAY(EOMONTH($B339,0))))&gt;=$B339)*(DATE(YEAR($B339),MONTH($B339),MIN(BD$6,DAY(EOMONTH($B339,0))))&lt;$C339)+(DATE(YEAR($B339),MONTH($B339)+1,MIN(BD$6,DAY(EOMONTH($B339,1))))&gt;=$B339)*(DATE(YEAR($B339),MONTH($B339)+1,MIN(BD$6,DAY(EOMONTH($B339,1))))&lt;$C339)))</f>
        <v>0</v>
      </c>
      <c r="BE339" s="48" t="n">
        <f aca="false">IF(OR(N(BE$5)=0,BE$6=""),0,BE$5*((DATE(YEAR($B339),MONTH($B339),MIN(BE$6,DAY(EOMONTH($B339,0))))&gt;=$B339)*(DATE(YEAR($B339),MONTH($B339),MIN(BE$6,DAY(EOMONTH($B339,0))))&lt;$C339)+(DATE(YEAR($B339),MONTH($B339)+1,MIN(BE$6,DAY(EOMONTH($B339,1))))&gt;=$B339)*(DATE(YEAR($B339),MONTH($B339)+1,MIN(BE$6,DAY(EOMONTH($B339,1))))&lt;$C339)))</f>
        <v>0</v>
      </c>
      <c r="BF339" s="48" t="n">
        <f aca="false">IF(OR(N(BF$5)=0,BF$6=""),0,BF$5*((DATE(YEAR($B339),MONTH($B339),MIN(BF$6,DAY(EOMONTH($B339,0))))&gt;=$B339)*(DATE(YEAR($B339),MONTH($B339),MIN(BF$6,DAY(EOMONTH($B339,0))))&lt;$C339)+(DATE(YEAR($B339),MONTH($B339)+1,MIN(BF$6,DAY(EOMONTH($B339,1))))&gt;=$B339)*(DATE(YEAR($B339),MONTH($B339)+1,MIN(BF$6,DAY(EOMONTH($B339,1))))&lt;$C339)))</f>
        <v>0</v>
      </c>
      <c r="BG339" s="48" t="n">
        <f aca="false">IF(OR(N(BG$5)=0,BG$6=""),0,BG$5*((DATE(YEAR($B339),MONTH($B339),MIN(BG$6,DAY(EOMONTH($B339,0))))&gt;=$B339)*(DATE(YEAR($B339),MONTH($B339),MIN(BG$6,DAY(EOMONTH($B339,0))))&lt;$C339)+(DATE(YEAR($B339),MONTH($B339)+1,MIN(BG$6,DAY(EOMONTH($B339,1))))&gt;=$B339)*(DATE(YEAR($B339),MONTH($B339)+1,MIN(BG$6,DAY(EOMONTH($B339,1))))&lt;$C339)))</f>
        <v>0</v>
      </c>
      <c r="BH339" s="48" t="n">
        <f aca="false">IF(OR(N(BH$5)=0,BH$6=""),0,BH$5*((DATE(YEAR($B339),MONTH($B339),MIN(BH$6,DAY(EOMONTH($B339,0))))&gt;=$B339)*(DATE(YEAR($B339),MONTH($B339),MIN(BH$6,DAY(EOMONTH($B339,0))))&lt;$C339)+(DATE(YEAR($B339),MONTH($B339)+1,MIN(BH$6,DAY(EOMONTH($B339,1))))&gt;=$B339)*(DATE(YEAR($B339),MONTH($B339)+1,MIN(BH$6,DAY(EOMONTH($B339,1))))&lt;$C339)))</f>
        <v>0</v>
      </c>
      <c r="BI339" s="48" t="n">
        <f aca="false">IF(OR(N(BI$5)=0,BI$6=""),0,BI$5*((DATE(YEAR($B339),MONTH($B339),MIN(BI$6,DAY(EOMONTH($B339,0))))&gt;=$B339)*(DATE(YEAR($B339),MONTH($B339),MIN(BI$6,DAY(EOMONTH($B339,0))))&lt;$C339)+(DATE(YEAR($B339),MONTH($B339)+1,MIN(BI$6,DAY(EOMONTH($B339,1))))&gt;=$B339)*(DATE(YEAR($B339),MONTH($B339)+1,MIN(BI$6,DAY(EOMONTH($B339,1))))&lt;$C339)))</f>
        <v>0</v>
      </c>
      <c r="BJ339" s="48" t="n">
        <f aca="false">IF(OR(N(BJ$5)=0,BJ$6=""),0,BJ$5*((DATE(YEAR($B339),MONTH($B339),MIN(BJ$6,DAY(EOMONTH($B339,0))))&gt;=$B339)*(DATE(YEAR($B339),MONTH($B339),MIN(BJ$6,DAY(EOMONTH($B339,0))))&lt;$C339)+(DATE(YEAR($B339),MONTH($B339)+1,MIN(BJ$6,DAY(EOMONTH($B339,1))))&gt;=$B339)*(DATE(YEAR($B339),MONTH($B339)+1,MIN(BJ$6,DAY(EOMONTH($B339,1))))&lt;$C339)))</f>
        <v>0</v>
      </c>
      <c r="BK339" s="48" t="n">
        <f aca="false">IF(OR(N(BK$5)=0,BK$6=""),0,BK$5*((DATE(YEAR($B339),MONTH($B339),MIN(BK$6,DAY(EOMONTH($B339,0))))&gt;=$B339)*(DATE(YEAR($B339),MONTH($B339),MIN(BK$6,DAY(EOMONTH($B339,0))))&lt;$C339)+(DATE(YEAR($B339),MONTH($B339)+1,MIN(BK$6,DAY(EOMONTH($B339,1))))&gt;=$B339)*(DATE(YEAR($B339),MONTH($B339)+1,MIN(BK$6,DAY(EOMONTH($B339,1))))&lt;$C339)))</f>
        <v>0</v>
      </c>
      <c r="BL339" s="48" t="n">
        <f aca="false">IF(OR(N(BL$5)=0,BL$6=""),0,BL$5*((DATE(YEAR($B339),MONTH($B339),MIN(BL$6,DAY(EOMONTH($B339,0))))&gt;=$B339)*(DATE(YEAR($B339),MONTH($B339),MIN(BL$6,DAY(EOMONTH($B339,0))))&lt;$C339)+(DATE(YEAR($B339),MONTH($B339)+1,MIN(BL$6,DAY(EOMONTH($B339,1))))&gt;=$B339)*(DATE(YEAR($B339),MONTH($B339)+1,MIN(BL$6,DAY(EOMONTH($B339,1))))&lt;$C339)))</f>
        <v>0</v>
      </c>
      <c r="BM339" s="48" t="n">
        <f aca="false">IF(OR(N(BM$5)=0,BM$6=""),0,BM$5*((DATE(YEAR($B339),MONTH($B339),MIN(BM$6,DAY(EOMONTH($B339,0))))&gt;=$B339)*(DATE(YEAR($B339),MONTH($B339),MIN(BM$6,DAY(EOMONTH($B339,0))))&lt;$C339)+(DATE(YEAR($B339),MONTH($B339)+1,MIN(BM$6,DAY(EOMONTH($B339,1))))&gt;=$B339)*(DATE(YEAR($B339),MONTH($B339)+1,MIN(BM$6,DAY(EOMONTH($B339,1))))&lt;$C339)))</f>
        <v>0</v>
      </c>
      <c r="BN339" s="48" t="n">
        <f aca="false">IF(OR(N(BN$5)=0,BN$6=""),0,BN$5*((DATE(YEAR($B339),MONTH($B339),MIN(BN$6,DAY(EOMONTH($B339,0))))&gt;=$B339)*(DATE(YEAR($B339),MONTH($B339),MIN(BN$6,DAY(EOMONTH($B339,0))))&lt;$C339)+(DATE(YEAR($B339),MONTH($B339)+1,MIN(BN$6,DAY(EOMONTH($B339,1))))&gt;=$B339)*(DATE(YEAR($B339),MONTH($B339)+1,MIN(BN$6,DAY(EOMONTH($B339,1))))&lt;$C339)))</f>
        <v>0</v>
      </c>
      <c r="BO339" s="48" t="n">
        <f aca="false">IF(OR(N(BO$5)=0,BO$6=""),0,BO$5*((DATE(YEAR($B339),MONTH($B339),MIN(BO$6,DAY(EOMONTH($B339,0))))&gt;=$B339)*(DATE(YEAR($B339),MONTH($B339),MIN(BO$6,DAY(EOMONTH($B339,0))))&lt;$C339)+(DATE(YEAR($B339),MONTH($B339)+1,MIN(BO$6,DAY(EOMONTH($B339,1))))&gt;=$B339)*(DATE(YEAR($B339),MONTH($B339)+1,MIN(BO$6,DAY(EOMONTH($B339,1))))&lt;$C339)))</f>
        <v>0</v>
      </c>
      <c r="BP339" s="48" t="n">
        <f aca="false">IF(OR(N(BP$5)=0,BP$6=""),0,BP$5*((DATE(YEAR($B339),MONTH($B339),MIN(BP$6,DAY(EOMONTH($B339,0))))&gt;=$B339)*(DATE(YEAR($B339),MONTH($B339),MIN(BP$6,DAY(EOMONTH($B339,0))))&lt;$C339)+(DATE(YEAR($B339),MONTH($B339)+1,MIN(BP$6,DAY(EOMONTH($B339,1))))&gt;=$B339)*(DATE(YEAR($B339),MONTH($B339)+1,MIN(BP$6,DAY(EOMONTH($B339,1))))&lt;$C339)))</f>
        <v>0</v>
      </c>
      <c r="BQ339" s="48" t="n">
        <f aca="false">IF(OR(N(BQ$5)=0,BQ$6=""),0,BQ$5*((DATE(YEAR($B339),MONTH($B339),MIN(BQ$6,DAY(EOMONTH($B339,0))))&gt;=$B339)*(DATE(YEAR($B339),MONTH($B339),MIN(BQ$6,DAY(EOMONTH($B339,0))))&lt;$C339)+(DATE(YEAR($B339),MONTH($B339)+1,MIN(BQ$6,DAY(EOMONTH($B339,1))))&gt;=$B339)*(DATE(YEAR($B339),MONTH($B339)+1,MIN(BQ$6,DAY(EOMONTH($B339,1))))&lt;$C339)))</f>
        <v>0</v>
      </c>
      <c r="BR339" s="48" t="n">
        <f aca="false">IF(OR(N(BR$5)=0,BR$6=""),0,BR$5*((DATE(YEAR($B339),MONTH($B339),MIN(BR$6,DAY(EOMONTH($B339,0))))&gt;=$B339)*(DATE(YEAR($B339),MONTH($B339),MIN(BR$6,DAY(EOMONTH($B339,0))))&lt;$C339)+(DATE(YEAR($B339),MONTH($B339)+1,MIN(BR$6,DAY(EOMONTH($B339,1))))&gt;=$B339)*(DATE(YEAR($B339),MONTH($B339)+1,MIN(BR$6,DAY(EOMONTH($B339,1))))&lt;$C339)))</f>
        <v>0</v>
      </c>
      <c r="BS339" s="48" t="n">
        <f aca="false">IF(OR(N(BS$5)=0,BS$6=""),0,BS$5*((DATE(YEAR($B339),MONTH($B339),MIN(BS$6,DAY(EOMONTH($B339,0))))&gt;=$B339)*(DATE(YEAR($B339),MONTH($B339),MIN(BS$6,DAY(EOMONTH($B339,0))))&lt;$C339)+(DATE(YEAR($B339),MONTH($B339)+1,MIN(BS$6,DAY(EOMONTH($B339,1))))&gt;=$B339)*(DATE(YEAR($B339),MONTH($B339)+1,MIN(BS$6,DAY(EOMONTH($B339,1))))&lt;$C339)))</f>
        <v>0</v>
      </c>
      <c r="BT339" s="48" t="n">
        <f aca="false">IF(OR(N(BT$5)=0,BT$6=""),0,BT$5*((DATE(YEAR($B339),MONTH($B339),MIN(BT$6,DAY(EOMONTH($B339,0))))&gt;=$B339)*(DATE(YEAR($B339),MONTH($B339),MIN(BT$6,DAY(EOMONTH($B339,0))))&lt;$C339)+(DATE(YEAR($B339),MONTH($B339)+1,MIN(BT$6,DAY(EOMONTH($B339,1))))&gt;=$B339)*(DATE(YEAR($B339),MONTH($B339)+1,MIN(BT$6,DAY(EOMONTH($B339,1))))&lt;$C339)))</f>
        <v>0</v>
      </c>
      <c r="BU339" s="48" t="n">
        <f aca="false">IF(OR(N(BU$5)=0,BU$6=""),0,BU$5*((DATE(YEAR($B339),MONTH($B339),MIN(BU$6,DAY(EOMONTH($B339,0))))&gt;=$B339)*(DATE(YEAR($B339),MONTH($B339),MIN(BU$6,DAY(EOMONTH($B339,0))))&lt;$C339)+(DATE(YEAR($B339),MONTH($B339)+1,MIN(BU$6,DAY(EOMONTH($B339,1))))&gt;=$B339)*(DATE(YEAR($B339),MONTH($B339)+1,MIN(BU$6,DAY(EOMONTH($B339,1))))&lt;$C339)))</f>
        <v>0</v>
      </c>
      <c r="BV339" s="48" t="n">
        <f aca="false">IF(OR(N(BV$5)=0,BV$6=""),0,BV$5*((DATE(YEAR($B339),MONTH($B339),MIN(BV$6,DAY(EOMONTH($B339,0))))&gt;=$B339)*(DATE(YEAR($B339),MONTH($B339),MIN(BV$6,DAY(EOMONTH($B339,0))))&lt;$C339)+(DATE(YEAR($B339),MONTH($B339)+1,MIN(BV$6,DAY(EOMONTH($B339,1))))&gt;=$B339)*(DATE(YEAR($B339),MONTH($B339)+1,MIN(BV$6,DAY(EOMONTH($B339,1))))&lt;$C339)))</f>
        <v>0</v>
      </c>
      <c r="BW339" s="48" t="n">
        <f aca="false">IF(OR(N(BW$5)=0,BW$6=""),0,BW$5*((DATE(YEAR($B339),MONTH($B339),MIN(BW$6,DAY(EOMONTH($B339,0))))&gt;=$B339)*(DATE(YEAR($B339),MONTH($B339),MIN(BW$6,DAY(EOMONTH($B339,0))))&lt;$C339)+(DATE(YEAR($B339),MONTH($B339)+1,MIN(BW$6,DAY(EOMONTH($B339,1))))&gt;=$B339)*(DATE(YEAR($B339),MONTH($B339)+1,MIN(BW$6,DAY(EOMONTH($B339,1))))&lt;$C339)))</f>
        <v>0</v>
      </c>
      <c r="BX339" s="48" t="n">
        <f aca="false">MIN(Z339,(FT338*(1+FT$5/Setup!$C$36)+IF($V339=1,N($F339),0)))</f>
        <v>0</v>
      </c>
      <c r="BY339" s="48" t="n">
        <f aca="false">MIN(AA339,(FU338*(1+FU$5/Setup!$C$36)+IF($V339=2,N($F339),0)))</f>
        <v>0</v>
      </c>
      <c r="BZ339" s="48" t="n">
        <f aca="false">MIN(AB339,(FV338*(1+FV$5/Setup!$C$36)+IF($V339=3,N($F339),0)))</f>
        <v>0</v>
      </c>
      <c r="CA339" s="48" t="n">
        <f aca="false">MIN(AC339,(FW338*(1+FW$5/Setup!$C$36)+IF($V339=4,N($F339),0)))</f>
        <v>0</v>
      </c>
      <c r="CB339" s="48" t="n">
        <f aca="false">MIN(AD339,(FX338*(1+FX$5/Setup!$C$36)+IF($V339=5,N($F339),0)))</f>
        <v>0</v>
      </c>
      <c r="CC339" s="48" t="n">
        <f aca="false">MIN(AE339,(FY338*(1+FY$5/Setup!$C$36)+IF($V339=6,N($F339),0)))</f>
        <v>0</v>
      </c>
      <c r="CD339" s="48" t="n">
        <f aca="false">MIN(AF339,(FZ338*(1+FZ$5/Setup!$C$36)+IF($V339=7,N($F339),0)))</f>
        <v>0</v>
      </c>
      <c r="CE339" s="48" t="n">
        <f aca="false">MIN(AG339,(GA338*(1+GA$5/Setup!$C$36)+IF($V339=8,N($F339),0)))</f>
        <v>0</v>
      </c>
      <c r="CF339" s="48" t="n">
        <f aca="false">MIN(AH339,(GB338*(1+GB$5/Setup!$C$36)+IF($V339=9,N($F339),0)))</f>
        <v>0</v>
      </c>
      <c r="CG339" s="48" t="n">
        <f aca="false">MIN(AI339,(GC338*(1+GC$5/Setup!$C$36)+IF($V339=10,N($F339),0)))</f>
        <v>0</v>
      </c>
      <c r="CH339" s="48" t="n">
        <f aca="false">MIN(AJ339,(GD338*(1+GD$5/Setup!$C$36)+IF($V339=11,N($F339),0)))</f>
        <v>0</v>
      </c>
      <c r="CI339" s="48" t="n">
        <f aca="false">MIN(AK339,(GE338*(1+GE$5/Setup!$C$36)+IF($V339=12,N($F339),0)))</f>
        <v>0</v>
      </c>
      <c r="CJ339" s="48" t="n">
        <f aca="false">MIN(AL339,(GF338*(1+GF$5/Setup!$C$36)+IF($V339=13,N($F339),0)))</f>
        <v>0</v>
      </c>
      <c r="CK339" s="48" t="n">
        <f aca="false">MIN(AM339,(GG338*(1+GG$5/Setup!$C$36)+IF($V339=14,N($F339),0)))</f>
        <v>0</v>
      </c>
      <c r="CL339" s="48" t="n">
        <f aca="false">MIN(AN339,(GH338*(1+GH$5/Setup!$C$36)+IF($V339=15,N($F339),0)))</f>
        <v>0</v>
      </c>
      <c r="CM339" s="48" t="n">
        <f aca="false">MIN(AO339,(GI338*(1+GI$5/Setup!$C$36)+IF($V339=16,N($F339),0)))</f>
        <v>0</v>
      </c>
      <c r="CN339" s="48" t="n">
        <f aca="false">MIN(AP339,(GJ338*(1+GJ$5/Setup!$C$36)+IF($V339=17,N($F339),0)))</f>
        <v>0</v>
      </c>
      <c r="CO339" s="48" t="n">
        <f aca="false">MIN(AQ339,(GK338*(1+GK$5/Setup!$C$36)+IF($V339=18,N($F339),0)))</f>
        <v>0</v>
      </c>
      <c r="CP339" s="48" t="n">
        <f aca="false">MIN(AR339,(GL338*(1+GL$5/Setup!$C$36)+IF($V339=19,N($F339),0)))</f>
        <v>0</v>
      </c>
      <c r="CQ339" s="48" t="n">
        <f aca="false">MIN(AS339,(GM338*(1+GM$5/Setup!$C$36)+IF($V339=20,N($F339),0)))</f>
        <v>0</v>
      </c>
      <c r="CR339" s="48" t="n">
        <f aca="false">MIN(AT339,(GN338*(1+GN$5/Setup!$C$36)+IF($V339=21,N($F339),0)))</f>
        <v>0</v>
      </c>
      <c r="CS339" s="48" t="n">
        <f aca="false">MIN(AU339,(GO338*(1+GO$5/Setup!$C$36)+IF($V339=22,N($F339),0)))</f>
        <v>0</v>
      </c>
      <c r="CT339" s="48" t="n">
        <f aca="false">MIN(AV339,(GP338*(1+GP$5/Setup!$C$36)+IF($V339=23,N($F339),0)))</f>
        <v>0</v>
      </c>
      <c r="CU339" s="48" t="n">
        <f aca="false">MIN(AW339,(GQ338*(1+GQ$5/Setup!$C$36)+IF($V339=24,N($F339),0)))</f>
        <v>0</v>
      </c>
      <c r="CV339" s="48" t="n">
        <f aca="false">MIN(AX339,(GR338*(1+GR$5/Setup!$C$36)+IF($V339=25,N($F339),0)))</f>
        <v>0</v>
      </c>
      <c r="CW339" s="48" t="n">
        <f aca="false">MIN(AY339,(GS338*(1+GS$5/Setup!$C$36)+IF($V339=26,N($F339),0)))</f>
        <v>0</v>
      </c>
      <c r="CX339" s="48" t="n">
        <f aca="false">MIN(AZ339,(GT338*(1+GT$5/Setup!$C$36)+IF($V339=27,N($F339),0)))</f>
        <v>0</v>
      </c>
      <c r="CY339" s="48" t="n">
        <f aca="false">MIN(BA339,(GU338*(1+GU$5/Setup!$C$36)+IF($V339=28,N($F339),0)))</f>
        <v>0</v>
      </c>
      <c r="CZ339" s="48" t="n">
        <f aca="false">MIN(BB339,(GV338*(1+GV$5/Setup!$C$36)+IF($V339=29,N($F339),0)))</f>
        <v>0</v>
      </c>
      <c r="DA339" s="48" t="n">
        <f aca="false">MIN(BC339,(GW338*(1+GW$5/Setup!$C$36)+IF($V339=30,N($F339),0)))</f>
        <v>0</v>
      </c>
      <c r="DB339" s="48" t="n">
        <f aca="false">MIN(BD339,(GX338*(1+GX$5/Setup!$C$36)+IF($V339=31,N($F339),0)))</f>
        <v>0</v>
      </c>
      <c r="DC339" s="48" t="n">
        <f aca="false">MIN(BE339,(GY338*(1+GY$5/Setup!$C$36)+IF($V339=32,N($F339),0)))</f>
        <v>0</v>
      </c>
      <c r="DD339" s="48" t="n">
        <f aca="false">MIN(BF339,(GZ338*(1+GZ$5/Setup!$C$36)+IF($V339=33,N($F339),0)))</f>
        <v>0</v>
      </c>
      <c r="DE339" s="48" t="n">
        <f aca="false">MIN(BG339,(HA338*(1+HA$5/Setup!$C$36)+IF($V339=34,N($F339),0)))</f>
        <v>0</v>
      </c>
      <c r="DF339" s="48" t="n">
        <f aca="false">MIN(BH339,(HB338*(1+HB$5/Setup!$C$36)+IF($V339=35,N($F339),0)))</f>
        <v>0</v>
      </c>
      <c r="DG339" s="48" t="n">
        <f aca="false">MIN(BI339,(HC338*(1+HC$5/Setup!$C$36)+IF($V339=36,N($F339),0)))</f>
        <v>0</v>
      </c>
      <c r="DH339" s="48" t="n">
        <f aca="false">MIN(BJ339,(HD338*(1+HD$5/Setup!$C$36)+IF($V339=37,N($F339),0)))</f>
        <v>0</v>
      </c>
      <c r="DI339" s="48" t="n">
        <f aca="false">MIN(BK339,(HE338*(1+HE$5/Setup!$C$36)+IF($V339=38,N($F339),0)))</f>
        <v>0</v>
      </c>
      <c r="DJ339" s="48" t="n">
        <f aca="false">MIN(BL339,(HF338*(1+HF$5/Setup!$C$36)+IF($V339=39,N($F339),0)))</f>
        <v>0</v>
      </c>
      <c r="DK339" s="48" t="n">
        <f aca="false">MIN(BM339,(HG338*(1+HG$5/Setup!$C$36)+IF($V339=40,N($F339),0)))</f>
        <v>0</v>
      </c>
      <c r="DL339" s="48" t="n">
        <f aca="false">MIN(BN339,(HH338*(1+HH$5/Setup!$C$36)+IF($V339=41,N($F339),0)))</f>
        <v>0</v>
      </c>
      <c r="DM339" s="48" t="n">
        <f aca="false">MIN(BO339,(HI338*(1+HI$5/Setup!$C$36)+IF($V339=42,N($F339),0)))</f>
        <v>0</v>
      </c>
      <c r="DN339" s="48" t="n">
        <f aca="false">MIN(BP339,(HJ338*(1+HJ$5/Setup!$C$36)+IF($V339=43,N($F339),0)))</f>
        <v>0</v>
      </c>
      <c r="DO339" s="48" t="n">
        <f aca="false">MIN(BQ339,(HK338*(1+HK$5/Setup!$C$36)+IF($V339=44,N($F339),0)))</f>
        <v>0</v>
      </c>
      <c r="DP339" s="48" t="n">
        <f aca="false">MIN(BR339,(HL338*(1+HL$5/Setup!$C$36)+IF($V339=45,N($F339),0)))</f>
        <v>0</v>
      </c>
      <c r="DQ339" s="48" t="n">
        <f aca="false">MIN(BS339,(HM338*(1+HM$5/Setup!$C$36)+IF($V339=46,N($F339),0)))</f>
        <v>0</v>
      </c>
      <c r="DR339" s="48" t="n">
        <f aca="false">MIN(BT339,(HN338*(1+HN$5/Setup!$C$36)+IF($V339=47,N($F339),0)))</f>
        <v>0</v>
      </c>
      <c r="DS339" s="48" t="n">
        <f aca="false">MIN(BU339,(HO338*(1+HO$5/Setup!$C$36)+IF($V339=48,N($F339),0)))</f>
        <v>0</v>
      </c>
      <c r="DT339" s="48" t="n">
        <f aca="false">MIN(BV339,(HP338*(1+HP$5/Setup!$C$36)+IF($V339=49,N($F339),0)))</f>
        <v>0</v>
      </c>
      <c r="DU339" s="48" t="n">
        <f aca="false">MIN(BW339,(HQ338*(1+HQ$5/Setup!$C$36)+IF($V339=50,N($F339),0)))</f>
        <v>0</v>
      </c>
      <c r="DV339" s="48" t="n">
        <f aca="false">MIN(MAX((FT338*(1+FT$5/Setup!$C$36)+IF($V339=1,N($F339),0))-BX339,0),MAX($P339-0,0))</f>
        <v>0</v>
      </c>
      <c r="DW339" s="48" t="n">
        <f aca="false">MIN(MAX((FU338*(1+FU$5/Setup!$C$36)+IF($V339=2,N($F339),0))-BY339,0),MAX($P339-SUM(DV339:DV339),0))</f>
        <v>0</v>
      </c>
      <c r="DX339" s="48" t="n">
        <f aca="false">MIN(MAX((FV338*(1+FV$5/Setup!$C$36)+IF($V339=3,N($F339),0))-BZ339,0),MAX($P339-SUM(DV339:DW339),0))</f>
        <v>0</v>
      </c>
      <c r="DY339" s="48" t="n">
        <f aca="false">MIN(MAX((FW338*(1+FW$5/Setup!$C$36)+IF($V339=4,N($F339),0))-CA339,0),MAX($P339-SUM(DV339:DX339),0))</f>
        <v>0</v>
      </c>
      <c r="DZ339" s="48" t="n">
        <f aca="false">MIN(MAX((FX338*(1+FX$5/Setup!$C$36)+IF($V339=5,N($F339),0))-CB339,0),MAX($P339-SUM(DV339:DY339),0))</f>
        <v>0</v>
      </c>
      <c r="EA339" s="48" t="n">
        <f aca="false">MIN(MAX((FY338*(1+FY$5/Setup!$C$36)+IF($V339=6,N($F339),0))-CC339,0),MAX($P339-SUM(DV339:DZ339),0))</f>
        <v>0</v>
      </c>
      <c r="EB339" s="48" t="n">
        <f aca="false">MIN(MAX((FZ338*(1+FZ$5/Setup!$C$36)+IF($V339=7,N($F339),0))-CD339,0),MAX($P339-SUM(DV339:EA339),0))</f>
        <v>0</v>
      </c>
      <c r="EC339" s="48" t="n">
        <f aca="false">MIN(MAX((GA338*(1+GA$5/Setup!$C$36)+IF($V339=8,N($F339),0))-CE339,0),MAX($P339-SUM(DV339:EB339),0))</f>
        <v>0</v>
      </c>
      <c r="ED339" s="48" t="n">
        <f aca="false">MIN(MAX((GB338*(1+GB$5/Setup!$C$36)+IF($V339=9,N($F339),0))-CF339,0),MAX($P339-SUM(DV339:EC339),0))</f>
        <v>0</v>
      </c>
      <c r="EE339" s="48" t="n">
        <f aca="false">MIN(MAX((GC338*(1+GC$5/Setup!$C$36)+IF($V339=10,N($F339),0))-CG339,0),MAX($P339-SUM(DV339:ED339),0))</f>
        <v>0</v>
      </c>
      <c r="EF339" s="48" t="n">
        <f aca="false">MIN(MAX((GD338*(1+GD$5/Setup!$C$36)+IF($V339=11,N($F339),0))-CH339,0),MAX($P339-SUM(DV339:EE339),0))</f>
        <v>0</v>
      </c>
      <c r="EG339" s="48" t="n">
        <f aca="false">MIN(MAX((GE338*(1+GE$5/Setup!$C$36)+IF($V339=12,N($F339),0))-CI339,0),MAX($P339-SUM(DV339:EF339),0))</f>
        <v>0</v>
      </c>
      <c r="EH339" s="48" t="n">
        <f aca="false">MIN(MAX((GF338*(1+GF$5/Setup!$C$36)+IF($V339=13,N($F339),0))-CJ339,0),MAX($P339-SUM(DV339:EG339),0))</f>
        <v>0</v>
      </c>
      <c r="EI339" s="48" t="n">
        <f aca="false">MIN(MAX((GG338*(1+GG$5/Setup!$C$36)+IF($V339=14,N($F339),0))-CK339,0),MAX($P339-SUM(DV339:EH339),0))</f>
        <v>0</v>
      </c>
      <c r="EJ339" s="48" t="n">
        <f aca="false">MIN(MAX((GH338*(1+GH$5/Setup!$C$36)+IF($V339=15,N($F339),0))-CL339,0),MAX($P339-SUM(DV339:EI339),0))</f>
        <v>0</v>
      </c>
      <c r="EK339" s="48" t="n">
        <f aca="false">MIN(MAX((GI338*(1+GI$5/Setup!$C$36)+IF($V339=16,N($F339),0))-CM339,0),MAX($P339-SUM(DV339:EJ339),0))</f>
        <v>0</v>
      </c>
      <c r="EL339" s="48" t="n">
        <f aca="false">MIN(MAX((GJ338*(1+GJ$5/Setup!$C$36)+IF($V339=17,N($F339),0))-CN339,0),MAX($P339-SUM(DV339:EK339),0))</f>
        <v>0</v>
      </c>
      <c r="EM339" s="48" t="n">
        <f aca="false">MIN(MAX((GK338*(1+GK$5/Setup!$C$36)+IF($V339=18,N($F339),0))-CO339,0),MAX($P339-SUM(DV339:EL339),0))</f>
        <v>0</v>
      </c>
      <c r="EN339" s="48" t="n">
        <f aca="false">MIN(MAX((GL338*(1+GL$5/Setup!$C$36)+IF($V339=19,N($F339),0))-CP339,0),MAX($P339-SUM(DV339:EM339),0))</f>
        <v>0</v>
      </c>
      <c r="EO339" s="48" t="n">
        <f aca="false">MIN(MAX((GM338*(1+GM$5/Setup!$C$36)+IF($V339=20,N($F339),0))-CQ339,0),MAX($P339-SUM(DV339:EN339),0))</f>
        <v>0</v>
      </c>
      <c r="EP339" s="48" t="n">
        <f aca="false">MIN(MAX((GN338*(1+GN$5/Setup!$C$36)+IF($V339=21,N($F339),0))-CR339,0),MAX($P339-SUM(DV339:EO339),0))</f>
        <v>0</v>
      </c>
      <c r="EQ339" s="48" t="n">
        <f aca="false">MIN(MAX((GO338*(1+GO$5/Setup!$C$36)+IF($V339=22,N($F339),0))-CS339,0),MAX($P339-SUM(DV339:EP339),0))</f>
        <v>0</v>
      </c>
      <c r="ER339" s="48" t="n">
        <f aca="false">MIN(MAX((GP338*(1+GP$5/Setup!$C$36)+IF($V339=23,N($F339),0))-CT339,0),MAX($P339-SUM(DV339:EQ339),0))</f>
        <v>0</v>
      </c>
      <c r="ES339" s="48" t="n">
        <f aca="false">MIN(MAX((GQ338*(1+GQ$5/Setup!$C$36)+IF($V339=24,N($F339),0))-CU339,0),MAX($P339-SUM(DV339:ER339),0))</f>
        <v>0</v>
      </c>
      <c r="ET339" s="48" t="n">
        <f aca="false">MIN(MAX((GR338*(1+GR$5/Setup!$C$36)+IF($V339=25,N($F339),0))-CV339,0),MAX($P339-SUM(DV339:ES339),0))</f>
        <v>0</v>
      </c>
      <c r="EU339" s="48" t="n">
        <f aca="false">MIN(MAX((GS338*(1+GS$5/Setup!$C$36)+IF($V339=26,N($F339),0))-CW339,0),MAX($P339-SUM(DV339:ET339),0))</f>
        <v>0</v>
      </c>
      <c r="EV339" s="48" t="n">
        <f aca="false">MIN(MAX((GT338*(1+GT$5/Setup!$C$36)+IF($V339=27,N($F339),0))-CX339,0),MAX($P339-SUM(DV339:EU339),0))</f>
        <v>0</v>
      </c>
      <c r="EW339" s="48" t="n">
        <f aca="false">MIN(MAX((GU338*(1+GU$5/Setup!$C$36)+IF($V339=28,N($F339),0))-CY339,0),MAX($P339-SUM(DV339:EV339),0))</f>
        <v>0</v>
      </c>
      <c r="EX339" s="48" t="n">
        <f aca="false">MIN(MAX((GV338*(1+GV$5/Setup!$C$36)+IF($V339=29,N($F339),0))-CZ339,0),MAX($P339-SUM(DV339:EW339),0))</f>
        <v>0</v>
      </c>
      <c r="EY339" s="48" t="n">
        <f aca="false">MIN(MAX((GW338*(1+GW$5/Setup!$C$36)+IF($V339=30,N($F339),0))-DA339,0),MAX($P339-SUM(DV339:EX339),0))</f>
        <v>0</v>
      </c>
      <c r="EZ339" s="48" t="n">
        <f aca="false">MIN(MAX((GX338*(1+GX$5/Setup!$C$36)+IF($V339=31,N($F339),0))-DB339,0),MAX($P339-SUM(DV339:EY339),0))</f>
        <v>0</v>
      </c>
      <c r="FA339" s="48" t="n">
        <f aca="false">MIN(MAX((GY338*(1+GY$5/Setup!$C$36)+IF($V339=32,N($F339),0))-DC339,0),MAX($P339-SUM(DV339:EZ339),0))</f>
        <v>0</v>
      </c>
      <c r="FB339" s="48" t="n">
        <f aca="false">MIN(MAX((GZ338*(1+GZ$5/Setup!$C$36)+IF($V339=33,N($F339),0))-DD339,0),MAX($P339-SUM(DV339:FA339),0))</f>
        <v>0</v>
      </c>
      <c r="FC339" s="48" t="n">
        <f aca="false">MIN(MAX((HA338*(1+HA$5/Setup!$C$36)+IF($V339=34,N($F339),0))-DE339,0),MAX($P339-SUM(DV339:FB339),0))</f>
        <v>0</v>
      </c>
      <c r="FD339" s="48" t="n">
        <f aca="false">MIN(MAX((HB338*(1+HB$5/Setup!$C$36)+IF($V339=35,N($F339),0))-DF339,0),MAX($P339-SUM(DV339:FC339),0))</f>
        <v>0</v>
      </c>
      <c r="FE339" s="48" t="n">
        <f aca="false">MIN(MAX((HC338*(1+HC$5/Setup!$C$36)+IF($V339=36,N($F339),0))-DG339,0),MAX($P339-SUM(DV339:FD339),0))</f>
        <v>0</v>
      </c>
      <c r="FF339" s="48" t="n">
        <f aca="false">MIN(MAX((HD338*(1+HD$5/Setup!$C$36)+IF($V339=37,N($F339),0))-DH339,0),MAX($P339-SUM(DV339:FE339),0))</f>
        <v>0</v>
      </c>
      <c r="FG339" s="48" t="n">
        <f aca="false">MIN(MAX((HE338*(1+HE$5/Setup!$C$36)+IF($V339=38,N($F339),0))-DI339,0),MAX($P339-SUM(DV339:FF339),0))</f>
        <v>0</v>
      </c>
      <c r="FH339" s="48" t="n">
        <f aca="false">MIN(MAX((HF338*(1+HF$5/Setup!$C$36)+IF($V339=39,N($F339),0))-DJ339,0),MAX($P339-SUM(DV339:FG339),0))</f>
        <v>0</v>
      </c>
      <c r="FI339" s="48" t="n">
        <f aca="false">MIN(MAX((HG338*(1+HG$5/Setup!$C$36)+IF($V339=40,N($F339),0))-DK339,0),MAX($P339-SUM(DV339:FH339),0))</f>
        <v>0</v>
      </c>
      <c r="FJ339" s="48" t="n">
        <f aca="false">MIN(MAX((HH338*(1+HH$5/Setup!$C$36)+IF($V339=41,N($F339),0))-DL339,0),MAX($P339-SUM(DV339:FI339),0))</f>
        <v>0</v>
      </c>
      <c r="FK339" s="48" t="n">
        <f aca="false">MIN(MAX((HI338*(1+HI$5/Setup!$C$36)+IF($V339=42,N($F339),0))-DM339,0),MAX($P339-SUM(DV339:FJ339),0))</f>
        <v>0</v>
      </c>
      <c r="FL339" s="48" t="n">
        <f aca="false">MIN(MAX((HJ338*(1+HJ$5/Setup!$C$36)+IF($V339=43,N($F339),0))-DN339,0),MAX($P339-SUM(DV339:FK339),0))</f>
        <v>0</v>
      </c>
      <c r="FM339" s="48" t="n">
        <f aca="false">MIN(MAX((HK338*(1+HK$5/Setup!$C$36)+IF($V339=44,N($F339),0))-DO339,0),MAX($P339-SUM(DV339:FL339),0))</f>
        <v>0</v>
      </c>
      <c r="FN339" s="48" t="n">
        <f aca="false">MIN(MAX((HL338*(1+HL$5/Setup!$C$36)+IF($V339=45,N($F339),0))-DP339,0),MAX($P339-SUM(DV339:FM339),0))</f>
        <v>0</v>
      </c>
      <c r="FO339" s="48" t="n">
        <f aca="false">MIN(MAX((HM338*(1+HM$5/Setup!$C$36)+IF($V339=46,N($F339),0))-DQ339,0),MAX($P339-SUM(DV339:FN339),0))</f>
        <v>0</v>
      </c>
      <c r="FP339" s="48" t="n">
        <f aca="false">MIN(MAX((HN338*(1+HN$5/Setup!$C$36)+IF($V339=47,N($F339),0))-DR339,0),MAX($P339-SUM(DV339:FO339),0))</f>
        <v>0</v>
      </c>
      <c r="FQ339" s="48" t="n">
        <f aca="false">MIN(MAX((HO338*(1+HO$5/Setup!$C$36)+IF($V339=48,N($F339),0))-DS339,0),MAX($P339-SUM(DV339:FP339),0))</f>
        <v>0</v>
      </c>
      <c r="FR339" s="48" t="n">
        <f aca="false">MIN(MAX((HP338*(1+HP$5/Setup!$C$36)+IF($V339=49,N($F339),0))-DT339,0),MAX($P339-SUM(DV339:FQ339),0))</f>
        <v>0</v>
      </c>
      <c r="FS339" s="48" t="n">
        <f aca="false">MIN(MAX((HQ338*(1+HQ$5/Setup!$C$36)+IF($V339=50,N($F339),0))-DU339,0),MAX($P339-SUM(DV339:FR339),0))</f>
        <v>0</v>
      </c>
      <c r="FT339" s="48" t="n">
        <f aca="false">IF((FT338*(1+FT$5/Setup!$C$36)+IF($V339=1,N($F339),0))-BX339-DV339&lt;0.005,0,(FT338*(1+FT$5/Setup!$C$36)+IF($V339=1,N($F339),0))-BX339-DV339)</f>
        <v>0</v>
      </c>
      <c r="FU339" s="48" t="n">
        <f aca="false">IF((FU338*(1+FU$5/Setup!$C$36)+IF($V339=2,N($F339),0))-BY339-DW339&lt;0.005,0,(FU338*(1+FU$5/Setup!$C$36)+IF($V339=2,N($F339),0))-BY339-DW339)</f>
        <v>0</v>
      </c>
      <c r="FV339" s="48" t="n">
        <f aca="false">IF((FV338*(1+FV$5/Setup!$C$36)+IF($V339=3,N($F339),0))-BZ339-DX339&lt;0.005,0,(FV338*(1+FV$5/Setup!$C$36)+IF($V339=3,N($F339),0))-BZ339-DX339)</f>
        <v>0</v>
      </c>
      <c r="FW339" s="48" t="n">
        <f aca="false">IF((FW338*(1+FW$5/Setup!$C$36)+IF($V339=4,N($F339),0))-CA339-DY339&lt;0.005,0,(FW338*(1+FW$5/Setup!$C$36)+IF($V339=4,N($F339),0))-CA339-DY339)</f>
        <v>0</v>
      </c>
      <c r="FX339" s="48" t="n">
        <f aca="false">IF((FX338*(1+FX$5/Setup!$C$36)+IF($V339=5,N($F339),0))-CB339-DZ339&lt;0.005,0,(FX338*(1+FX$5/Setup!$C$36)+IF($V339=5,N($F339),0))-CB339-DZ339)</f>
        <v>0</v>
      </c>
      <c r="FY339" s="48" t="n">
        <f aca="false">IF((FY338*(1+FY$5/Setup!$C$36)+IF($V339=6,N($F339),0))-CC339-EA339&lt;0.005,0,(FY338*(1+FY$5/Setup!$C$36)+IF($V339=6,N($F339),0))-CC339-EA339)</f>
        <v>0</v>
      </c>
      <c r="FZ339" s="48" t="n">
        <f aca="false">IF((FZ338*(1+FZ$5/Setup!$C$36)+IF($V339=7,N($F339),0))-CD339-EB339&lt;0.005,0,(FZ338*(1+FZ$5/Setup!$C$36)+IF($V339=7,N($F339),0))-CD339-EB339)</f>
        <v>0</v>
      </c>
      <c r="GA339" s="48" t="n">
        <f aca="false">IF((GA338*(1+GA$5/Setup!$C$36)+IF($V339=8,N($F339),0))-CE339-EC339&lt;0.005,0,(GA338*(1+GA$5/Setup!$C$36)+IF($V339=8,N($F339),0))-CE339-EC339)</f>
        <v>0</v>
      </c>
      <c r="GB339" s="48" t="n">
        <f aca="false">IF((GB338*(1+GB$5/Setup!$C$36)+IF($V339=9,N($F339),0))-CF339-ED339&lt;0.005,0,(GB338*(1+GB$5/Setup!$C$36)+IF($V339=9,N($F339),0))-CF339-ED339)</f>
        <v>0</v>
      </c>
      <c r="GC339" s="48" t="n">
        <f aca="false">IF((GC338*(1+GC$5/Setup!$C$36)+IF($V339=10,N($F339),0))-CG339-EE339&lt;0.005,0,(GC338*(1+GC$5/Setup!$C$36)+IF($V339=10,N($F339),0))-CG339-EE339)</f>
        <v>0</v>
      </c>
      <c r="GD339" s="48" t="n">
        <f aca="false">IF((GD338*(1+GD$5/Setup!$C$36)+IF($V339=11,N($F339),0))-CH339-EF339&lt;0.005,0,(GD338*(1+GD$5/Setup!$C$36)+IF($V339=11,N($F339),0))-CH339-EF339)</f>
        <v>0</v>
      </c>
      <c r="GE339" s="48" t="n">
        <f aca="false">IF((GE338*(1+GE$5/Setup!$C$36)+IF($V339=12,N($F339),0))-CI339-EG339&lt;0.005,0,(GE338*(1+GE$5/Setup!$C$36)+IF($V339=12,N($F339),0))-CI339-EG339)</f>
        <v>0</v>
      </c>
      <c r="GF339" s="48" t="n">
        <f aca="false">IF((GF338*(1+GF$5/Setup!$C$36)+IF($V339=13,N($F339),0))-CJ339-EH339&lt;0.005,0,(GF338*(1+GF$5/Setup!$C$36)+IF($V339=13,N($F339),0))-CJ339-EH339)</f>
        <v>0</v>
      </c>
      <c r="GG339" s="48" t="n">
        <f aca="false">IF((GG338*(1+GG$5/Setup!$C$36)+IF($V339=14,N($F339),0))-CK339-EI339&lt;0.005,0,(GG338*(1+GG$5/Setup!$C$36)+IF($V339=14,N($F339),0))-CK339-EI339)</f>
        <v>0</v>
      </c>
      <c r="GH339" s="48" t="n">
        <f aca="false">IF((GH338*(1+GH$5/Setup!$C$36)+IF($V339=15,N($F339),0))-CL339-EJ339&lt;0.005,0,(GH338*(1+GH$5/Setup!$C$36)+IF($V339=15,N($F339),0))-CL339-EJ339)</f>
        <v>0</v>
      </c>
      <c r="GI339" s="48" t="n">
        <f aca="false">IF((GI338*(1+GI$5/Setup!$C$36)+IF($V339=16,N($F339),0))-CM339-EK339&lt;0.005,0,(GI338*(1+GI$5/Setup!$C$36)+IF($V339=16,N($F339),0))-CM339-EK339)</f>
        <v>0</v>
      </c>
      <c r="GJ339" s="48" t="n">
        <f aca="false">IF((GJ338*(1+GJ$5/Setup!$C$36)+IF($V339=17,N($F339),0))-CN339-EL339&lt;0.005,0,(GJ338*(1+GJ$5/Setup!$C$36)+IF($V339=17,N($F339),0))-CN339-EL339)</f>
        <v>0</v>
      </c>
      <c r="GK339" s="48" t="n">
        <f aca="false">IF((GK338*(1+GK$5/Setup!$C$36)+IF($V339=18,N($F339),0))-CO339-EM339&lt;0.005,0,(GK338*(1+GK$5/Setup!$C$36)+IF($V339=18,N($F339),0))-CO339-EM339)</f>
        <v>0</v>
      </c>
      <c r="GL339" s="48" t="n">
        <f aca="false">IF((GL338*(1+GL$5/Setup!$C$36)+IF($V339=19,N($F339),0))-CP339-EN339&lt;0.005,0,(GL338*(1+GL$5/Setup!$C$36)+IF($V339=19,N($F339),0))-CP339-EN339)</f>
        <v>0</v>
      </c>
      <c r="GM339" s="48" t="n">
        <f aca="false">IF((GM338*(1+GM$5/Setup!$C$36)+IF($V339=20,N($F339),0))-CQ339-EO339&lt;0.005,0,(GM338*(1+GM$5/Setup!$C$36)+IF($V339=20,N($F339),0))-CQ339-EO339)</f>
        <v>0</v>
      </c>
      <c r="GN339" s="48" t="n">
        <f aca="false">IF((GN338*(1+GN$5/Setup!$C$36)+IF($V339=21,N($F339),0))-CR339-EP339&lt;0.005,0,(GN338*(1+GN$5/Setup!$C$36)+IF($V339=21,N($F339),0))-CR339-EP339)</f>
        <v>0</v>
      </c>
      <c r="GO339" s="48" t="n">
        <f aca="false">IF((GO338*(1+GO$5/Setup!$C$36)+IF($V339=22,N($F339),0))-CS339-EQ339&lt;0.005,0,(GO338*(1+GO$5/Setup!$C$36)+IF($V339=22,N($F339),0))-CS339-EQ339)</f>
        <v>0</v>
      </c>
      <c r="GP339" s="48" t="n">
        <f aca="false">IF((GP338*(1+GP$5/Setup!$C$36)+IF($V339=23,N($F339),0))-CT339-ER339&lt;0.005,0,(GP338*(1+GP$5/Setup!$C$36)+IF($V339=23,N($F339),0))-CT339-ER339)</f>
        <v>0</v>
      </c>
      <c r="GQ339" s="48" t="n">
        <f aca="false">IF((GQ338*(1+GQ$5/Setup!$C$36)+IF($V339=24,N($F339),0))-CU339-ES339&lt;0.005,0,(GQ338*(1+GQ$5/Setup!$C$36)+IF($V339=24,N($F339),0))-CU339-ES339)</f>
        <v>0</v>
      </c>
      <c r="GR339" s="48" t="n">
        <f aca="false">IF((GR338*(1+GR$5/Setup!$C$36)+IF($V339=25,N($F339),0))-CV339-ET339&lt;0.005,0,(GR338*(1+GR$5/Setup!$C$36)+IF($V339=25,N($F339),0))-CV339-ET339)</f>
        <v>0</v>
      </c>
      <c r="GS339" s="48" t="n">
        <f aca="false">IF((GS338*(1+GS$5/Setup!$C$36)+IF($V339=26,N($F339),0))-CW339-EU339&lt;0.005,0,(GS338*(1+GS$5/Setup!$C$36)+IF($V339=26,N($F339),0))-CW339-EU339)</f>
        <v>0</v>
      </c>
      <c r="GT339" s="48" t="n">
        <f aca="false">IF((GT338*(1+GT$5/Setup!$C$36)+IF($V339=27,N($F339),0))-CX339-EV339&lt;0.005,0,(GT338*(1+GT$5/Setup!$C$36)+IF($V339=27,N($F339),0))-CX339-EV339)</f>
        <v>0</v>
      </c>
      <c r="GU339" s="48" t="n">
        <f aca="false">IF((GU338*(1+GU$5/Setup!$C$36)+IF($V339=28,N($F339),0))-CY339-EW339&lt;0.005,0,(GU338*(1+GU$5/Setup!$C$36)+IF($V339=28,N($F339),0))-CY339-EW339)</f>
        <v>0</v>
      </c>
      <c r="GV339" s="48" t="n">
        <f aca="false">IF((GV338*(1+GV$5/Setup!$C$36)+IF($V339=29,N($F339),0))-CZ339-EX339&lt;0.005,0,(GV338*(1+GV$5/Setup!$C$36)+IF($V339=29,N($F339),0))-CZ339-EX339)</f>
        <v>0</v>
      </c>
      <c r="GW339" s="48" t="n">
        <f aca="false">IF((GW338*(1+GW$5/Setup!$C$36)+IF($V339=30,N($F339),0))-DA339-EY339&lt;0.005,0,(GW338*(1+GW$5/Setup!$C$36)+IF($V339=30,N($F339),0))-DA339-EY339)</f>
        <v>0</v>
      </c>
      <c r="GX339" s="48" t="n">
        <f aca="false">IF((GX338*(1+GX$5/Setup!$C$36)+IF($V339=31,N($F339),0))-DB339-EZ339&lt;0.005,0,(GX338*(1+GX$5/Setup!$C$36)+IF($V339=31,N($F339),0))-DB339-EZ339)</f>
        <v>0</v>
      </c>
      <c r="GY339" s="48" t="n">
        <f aca="false">IF((GY338*(1+GY$5/Setup!$C$36)+IF($V339=32,N($F339),0))-DC339-FA339&lt;0.005,0,(GY338*(1+GY$5/Setup!$C$36)+IF($V339=32,N($F339),0))-DC339-FA339)</f>
        <v>0</v>
      </c>
      <c r="GZ339" s="48" t="n">
        <f aca="false">IF((GZ338*(1+GZ$5/Setup!$C$36)+IF($V339=33,N($F339),0))-DD339-FB339&lt;0.005,0,(GZ338*(1+GZ$5/Setup!$C$36)+IF($V339=33,N($F339),0))-DD339-FB339)</f>
        <v>0</v>
      </c>
      <c r="HA339" s="48" t="n">
        <f aca="false">IF((HA338*(1+HA$5/Setup!$C$36)+IF($V339=34,N($F339),0))-DE339-FC339&lt;0.005,0,(HA338*(1+HA$5/Setup!$C$36)+IF($V339=34,N($F339),0))-DE339-FC339)</f>
        <v>0</v>
      </c>
      <c r="HB339" s="48" t="n">
        <f aca="false">IF((HB338*(1+HB$5/Setup!$C$36)+IF($V339=35,N($F339),0))-DF339-FD339&lt;0.005,0,(HB338*(1+HB$5/Setup!$C$36)+IF($V339=35,N($F339),0))-DF339-FD339)</f>
        <v>0</v>
      </c>
      <c r="HC339" s="48" t="n">
        <f aca="false">IF((HC338*(1+HC$5/Setup!$C$36)+IF($V339=36,N($F339),0))-DG339-FE339&lt;0.005,0,(HC338*(1+HC$5/Setup!$C$36)+IF($V339=36,N($F339),0))-DG339-FE339)</f>
        <v>0</v>
      </c>
      <c r="HD339" s="48" t="n">
        <f aca="false">IF((HD338*(1+HD$5/Setup!$C$36)+IF($V339=37,N($F339),0))-DH339-FF339&lt;0.005,0,(HD338*(1+HD$5/Setup!$C$36)+IF($V339=37,N($F339),0))-DH339-FF339)</f>
        <v>0</v>
      </c>
      <c r="HE339" s="48" t="n">
        <f aca="false">IF((HE338*(1+HE$5/Setup!$C$36)+IF($V339=38,N($F339),0))-DI339-FG339&lt;0.005,0,(HE338*(1+HE$5/Setup!$C$36)+IF($V339=38,N($F339),0))-DI339-FG339)</f>
        <v>0</v>
      </c>
      <c r="HF339" s="48" t="n">
        <f aca="false">IF((HF338*(1+HF$5/Setup!$C$36)+IF($V339=39,N($F339),0))-DJ339-FH339&lt;0.005,0,(HF338*(1+HF$5/Setup!$C$36)+IF($V339=39,N($F339),0))-DJ339-FH339)</f>
        <v>0</v>
      </c>
      <c r="HG339" s="48" t="n">
        <f aca="false">IF((HG338*(1+HG$5/Setup!$C$36)+IF($V339=40,N($F339),0))-DK339-FI339&lt;0.005,0,(HG338*(1+HG$5/Setup!$C$36)+IF($V339=40,N($F339),0))-DK339-FI339)</f>
        <v>0</v>
      </c>
      <c r="HH339" s="48" t="n">
        <f aca="false">IF((HH338*(1+HH$5/Setup!$C$36)+IF($V339=41,N($F339),0))-DL339-FJ339&lt;0.005,0,(HH338*(1+HH$5/Setup!$C$36)+IF($V339=41,N($F339),0))-DL339-FJ339)</f>
        <v>0</v>
      </c>
      <c r="HI339" s="48" t="n">
        <f aca="false">IF((HI338*(1+HI$5/Setup!$C$36)+IF($V339=42,N($F339),0))-DM339-FK339&lt;0.005,0,(HI338*(1+HI$5/Setup!$C$36)+IF($V339=42,N($F339),0))-DM339-FK339)</f>
        <v>0</v>
      </c>
      <c r="HJ339" s="48" t="n">
        <f aca="false">IF((HJ338*(1+HJ$5/Setup!$C$36)+IF($V339=43,N($F339),0))-DN339-FL339&lt;0.005,0,(HJ338*(1+HJ$5/Setup!$C$36)+IF($V339=43,N($F339),0))-DN339-FL339)</f>
        <v>0</v>
      </c>
      <c r="HK339" s="48" t="n">
        <f aca="false">IF((HK338*(1+HK$5/Setup!$C$36)+IF($V339=44,N($F339),0))-DO339-FM339&lt;0.005,0,(HK338*(1+HK$5/Setup!$C$36)+IF($V339=44,N($F339),0))-DO339-FM339)</f>
        <v>0</v>
      </c>
      <c r="HL339" s="48" t="n">
        <f aca="false">IF((HL338*(1+HL$5/Setup!$C$36)+IF($V339=45,N($F339),0))-DP339-FN339&lt;0.005,0,(HL338*(1+HL$5/Setup!$C$36)+IF($V339=45,N($F339),0))-DP339-FN339)</f>
        <v>0</v>
      </c>
      <c r="HM339" s="48" t="n">
        <f aca="false">IF((HM338*(1+HM$5/Setup!$C$36)+IF($V339=46,N($F339),0))-DQ339-FO339&lt;0.005,0,(HM338*(1+HM$5/Setup!$C$36)+IF($V339=46,N($F339),0))-DQ339-FO339)</f>
        <v>0</v>
      </c>
      <c r="HN339" s="48" t="n">
        <f aca="false">IF((HN338*(1+HN$5/Setup!$C$36)+IF($V339=47,N($F339),0))-DR339-FP339&lt;0.005,0,(HN338*(1+HN$5/Setup!$C$36)+IF($V339=47,N($F339),0))-DR339-FP339)</f>
        <v>0</v>
      </c>
      <c r="HO339" s="48" t="n">
        <f aca="false">IF((HO338*(1+HO$5/Setup!$C$36)+IF($V339=48,N($F339),0))-DS339-FQ339&lt;0.005,0,(HO338*(1+HO$5/Setup!$C$36)+IF($V339=48,N($F339),0))-DS339-FQ339)</f>
        <v>0</v>
      </c>
      <c r="HP339" s="48" t="n">
        <f aca="false">IF((HP338*(1+HP$5/Setup!$C$36)+IF($V339=49,N($F339),0))-DT339-FR339&lt;0.005,0,(HP338*(1+HP$5/Setup!$C$36)+IF($V339=49,N($F339),0))-DT339-FR339)</f>
        <v>0</v>
      </c>
      <c r="HQ339" s="48" t="n">
        <f aca="false">IF((HQ338*(1+HQ$5/Setup!$C$36)+IF($V339=50,N($F339),0))-DU339-FS339&lt;0.005,0,(HQ338*(1+HQ$5/Setup!$C$36)+IF($V339=50,N($F339),0))-DU339-FS339)</f>
        <v>0</v>
      </c>
    </row>
    <row r="340" customFormat="false" ht="15" hidden="false" customHeight="false" outlineLevel="0" collapsed="false">
      <c r="A340" s="44" t="n">
        <v>332</v>
      </c>
      <c r="B340" s="45" t="n">
        <f aca="false">IF(Setup!$C$7="Every month",EDATE(Setup!$C$8,($A340-1)),IF(Setup!$C$7="Twice a month",DATE(YEAR(Setup!$C$8),MONTH(Setup!$C$8)+INT((($A340-1)+Setup!$C$41)/2),MIN(IF(MOD(($A340-1)+Setup!$C$41,2)=0,Setup!$C$39,Setup!$C$40),DAY(EOMONTH(DATE(YEAR(Setup!$C$8),MONTH(Setup!$C$8)+INT((($A340-1)+Setup!$C$41)/2),1),0)))),Setup!$C$8+($A340-1)*IF(Setup!$C$7="Every week",7,14)))</f>
        <v>50959</v>
      </c>
      <c r="C340" s="45" t="n">
        <f aca="false">IF(Setup!$C$7="Every month",EDATE(Setup!$C$8,$A340),IF(Setup!$C$7="Twice a month",DATE(YEAR(Setup!$C$8),MONTH(Setup!$C$8)+INT(($A340+Setup!$C$41)/2),MIN(IF(MOD($A340+Setup!$C$41,2)=0,Setup!$C$39,Setup!$C$40),DAY(EOMONTH(DATE(YEAR(Setup!$C$8),MONTH(Setup!$C$8)+INT(($A340+Setup!$C$41)/2),1),0)))),Setup!$C$8+$A340*IF(Setup!$C$7="Every week",7,14)))</f>
        <v>50973</v>
      </c>
      <c r="D340" s="46"/>
      <c r="E340" s="47"/>
      <c r="F340" s="47"/>
      <c r="G340" s="47"/>
      <c r="H340" s="47"/>
      <c r="I340" s="48" t="n">
        <f aca="false">N(Setup!$C$11)+N(E340)</f>
        <v>100</v>
      </c>
      <c r="J340" s="48" t="n">
        <f aca="false">MIN(Setup!$C$37,MAX(I340,0))</f>
        <v>9.23076923076923</v>
      </c>
      <c r="K340" s="48" t="n">
        <f aca="false">MIN(MAX(N(Setup!$C$14)-L339,0),MAX(I340-J340,0))</f>
        <v>0</v>
      </c>
      <c r="L340" s="48" t="n">
        <f aca="false">L339+K340-N(G340)</f>
        <v>500</v>
      </c>
      <c r="M340" s="48" t="n">
        <f aca="false">M339+J340-N(H340)</f>
        <v>3064.61538461537</v>
      </c>
      <c r="N340" s="48" t="n">
        <f aca="false">SUM(BX340:DU340)</f>
        <v>0</v>
      </c>
      <c r="O340" s="48" t="n">
        <f aca="false">SUM(Z340:BW340)-N340</f>
        <v>65</v>
      </c>
      <c r="P340" s="48" t="n">
        <f aca="false">MAX(I340-J340-K340,0)+O340</f>
        <v>155.769230769231</v>
      </c>
      <c r="Q340" s="48" t="n">
        <f aca="false">SUM(DV340:FS340)</f>
        <v>0</v>
      </c>
      <c r="R340" s="49" t="n">
        <f aca="false">N340+J340+K340+Q340</f>
        <v>9.23076923076923</v>
      </c>
      <c r="S340" s="48" t="n">
        <f aca="false">T340-T339-N(F340)+N340+Q340</f>
        <v>0</v>
      </c>
      <c r="T340" s="49" t="n">
        <f aca="false">SUM(FT340:HQ340)</f>
        <v>0</v>
      </c>
      <c r="U340" s="44" t="str">
        <f aca="false">IF(T339&lt;0.005,"",INDEX(Helpers!$C$2:$C$51,IF(_xlfn.MINIFS($DV$6:$FS$6,DV340:FS340,"&gt;0.005")=0,V340,_xlfn.MINIFS($DV$6:$FS$6,DV340:FS340,"&gt;0.005"))))</f>
        <v/>
      </c>
      <c r="V340" s="44" t="n">
        <f aca="false">IF(_xlfn.MINIFS($FT$6:$HQ$6,FT339:HQ339,"&gt;0.005")=0,1,_xlfn.MINIFS($FT$6:$HQ$6,FT339:HQ339,"&gt;0.005"))</f>
        <v>1</v>
      </c>
      <c r="W340" s="44" t="n">
        <f aca="false">IF(AND(D340&lt;&gt;"Paid",T339&gt;0.005),1,0)</f>
        <v>0</v>
      </c>
      <c r="X340" s="48" t="n">
        <f aca="false">SUMPRODUCT(((Helpers!$G$2:$G$51*(1+(Helpers!$D$2:$D$51+0.000000001)/12)^(($B340-Setup!$C$8)/(365.25/12))-Helpers!$E$2:$E$51*((1+(Helpers!$D$2:$D$51+0.000000001)/12)^(($B340-Setup!$C$8)/(365.25/12))-1)/((Helpers!$D$2:$D$51+0.000000001)/12))&gt;0)*(Helpers!$G$2:$G$51*(1+(Helpers!$D$2:$D$51+0.000000001)/12)^(($B340-Setup!$C$8)/(365.25/12))-Helpers!$E$2:$E$51*((1+(Helpers!$D$2:$D$51+0.000000001)/12)^(($B340-Setup!$C$8)/(365.25/12))-1)/((Helpers!$D$2:$D$51+0.000000001)/12)))</f>
        <v>0</v>
      </c>
      <c r="Y340" s="48"/>
      <c r="Z340" s="48" t="n">
        <f aca="false">IF(OR(N(Z$5)=0,Z$6=""),0,Z$5*((DATE(YEAR($B340),MONTH($B340),MIN(Z$6,DAY(EOMONTH($B340,0))))&gt;=$B340)*(DATE(YEAR($B340),MONTH($B340),MIN(Z$6,DAY(EOMONTH($B340,0))))&lt;$C340)+(DATE(YEAR($B340),MONTH($B340)+1,MIN(Z$6,DAY(EOMONTH($B340,1))))&gt;=$B340)*(DATE(YEAR($B340),MONTH($B340)+1,MIN(Z$6,DAY(EOMONTH($B340,1))))&lt;$C340)))</f>
        <v>25</v>
      </c>
      <c r="AA340" s="48" t="n">
        <f aca="false">IF(OR(N(AA$5)=0,AA$6=""),0,AA$5*((DATE(YEAR($B340),MONTH($B340),MIN(AA$6,DAY(EOMONTH($B340,0))))&gt;=$B340)*(DATE(YEAR($B340),MONTH($B340),MIN(AA$6,DAY(EOMONTH($B340,0))))&lt;$C340)+(DATE(YEAR($B340),MONTH($B340)+1,MIN(AA$6,DAY(EOMONTH($B340,1))))&gt;=$B340)*(DATE(YEAR($B340),MONTH($B340)+1,MIN(AA$6,DAY(EOMONTH($B340,1))))&lt;$C340)))</f>
        <v>40</v>
      </c>
      <c r="AB340" s="48" t="n">
        <f aca="false">IF(OR(N(AB$5)=0,AB$6=""),0,AB$5*((DATE(YEAR($B340),MONTH($B340),MIN(AB$6,DAY(EOMONTH($B340,0))))&gt;=$B340)*(DATE(YEAR($B340),MONTH($B340),MIN(AB$6,DAY(EOMONTH($B340,0))))&lt;$C340)+(DATE(YEAR($B340),MONTH($B340)+1,MIN(AB$6,DAY(EOMONTH($B340,1))))&gt;=$B340)*(DATE(YEAR($B340),MONTH($B340)+1,MIN(AB$6,DAY(EOMONTH($B340,1))))&lt;$C340)))</f>
        <v>0</v>
      </c>
      <c r="AC340" s="48" t="n">
        <f aca="false">IF(OR(N(AC$5)=0,AC$6=""),0,AC$5*((DATE(YEAR($B340),MONTH($B340),MIN(AC$6,DAY(EOMONTH($B340,0))))&gt;=$B340)*(DATE(YEAR($B340),MONTH($B340),MIN(AC$6,DAY(EOMONTH($B340,0))))&lt;$C340)+(DATE(YEAR($B340),MONTH($B340)+1,MIN(AC$6,DAY(EOMONTH($B340,1))))&gt;=$B340)*(DATE(YEAR($B340),MONTH($B340)+1,MIN(AC$6,DAY(EOMONTH($B340,1))))&lt;$C340)))</f>
        <v>0</v>
      </c>
      <c r="AD340" s="48" t="n">
        <f aca="false">IF(OR(N(AD$5)=0,AD$6=""),0,AD$5*((DATE(YEAR($B340),MONTH($B340),MIN(AD$6,DAY(EOMONTH($B340,0))))&gt;=$B340)*(DATE(YEAR($B340),MONTH($B340),MIN(AD$6,DAY(EOMONTH($B340,0))))&lt;$C340)+(DATE(YEAR($B340),MONTH($B340)+1,MIN(AD$6,DAY(EOMONTH($B340,1))))&gt;=$B340)*(DATE(YEAR($B340),MONTH($B340)+1,MIN(AD$6,DAY(EOMONTH($B340,1))))&lt;$C340)))</f>
        <v>0</v>
      </c>
      <c r="AE340" s="48" t="n">
        <f aca="false">IF(OR(N(AE$5)=0,AE$6=""),0,AE$5*((DATE(YEAR($B340),MONTH($B340),MIN(AE$6,DAY(EOMONTH($B340,0))))&gt;=$B340)*(DATE(YEAR($B340),MONTH($B340),MIN(AE$6,DAY(EOMONTH($B340,0))))&lt;$C340)+(DATE(YEAR($B340),MONTH($B340)+1,MIN(AE$6,DAY(EOMONTH($B340,1))))&gt;=$B340)*(DATE(YEAR($B340),MONTH($B340)+1,MIN(AE$6,DAY(EOMONTH($B340,1))))&lt;$C340)))</f>
        <v>0</v>
      </c>
      <c r="AF340" s="48" t="n">
        <f aca="false">IF(OR(N(AF$5)=0,AF$6=""),0,AF$5*((DATE(YEAR($B340),MONTH($B340),MIN(AF$6,DAY(EOMONTH($B340,0))))&gt;=$B340)*(DATE(YEAR($B340),MONTH($B340),MIN(AF$6,DAY(EOMONTH($B340,0))))&lt;$C340)+(DATE(YEAR($B340),MONTH($B340)+1,MIN(AF$6,DAY(EOMONTH($B340,1))))&gt;=$B340)*(DATE(YEAR($B340),MONTH($B340)+1,MIN(AF$6,DAY(EOMONTH($B340,1))))&lt;$C340)))</f>
        <v>0</v>
      </c>
      <c r="AG340" s="48" t="n">
        <f aca="false">IF(OR(N(AG$5)=0,AG$6=""),0,AG$5*((DATE(YEAR($B340),MONTH($B340),MIN(AG$6,DAY(EOMONTH($B340,0))))&gt;=$B340)*(DATE(YEAR($B340),MONTH($B340),MIN(AG$6,DAY(EOMONTH($B340,0))))&lt;$C340)+(DATE(YEAR($B340),MONTH($B340)+1,MIN(AG$6,DAY(EOMONTH($B340,1))))&gt;=$B340)*(DATE(YEAR($B340),MONTH($B340)+1,MIN(AG$6,DAY(EOMONTH($B340,1))))&lt;$C340)))</f>
        <v>0</v>
      </c>
      <c r="AH340" s="48" t="n">
        <f aca="false">IF(OR(N(AH$5)=0,AH$6=""),0,AH$5*((DATE(YEAR($B340),MONTH($B340),MIN(AH$6,DAY(EOMONTH($B340,0))))&gt;=$B340)*(DATE(YEAR($B340),MONTH($B340),MIN(AH$6,DAY(EOMONTH($B340,0))))&lt;$C340)+(DATE(YEAR($B340),MONTH($B340)+1,MIN(AH$6,DAY(EOMONTH($B340,1))))&gt;=$B340)*(DATE(YEAR($B340),MONTH($B340)+1,MIN(AH$6,DAY(EOMONTH($B340,1))))&lt;$C340)))</f>
        <v>0</v>
      </c>
      <c r="AI340" s="48" t="n">
        <f aca="false">IF(OR(N(AI$5)=0,AI$6=""),0,AI$5*((DATE(YEAR($B340),MONTH($B340),MIN(AI$6,DAY(EOMONTH($B340,0))))&gt;=$B340)*(DATE(YEAR($B340),MONTH($B340),MIN(AI$6,DAY(EOMONTH($B340,0))))&lt;$C340)+(DATE(YEAR($B340),MONTH($B340)+1,MIN(AI$6,DAY(EOMONTH($B340,1))))&gt;=$B340)*(DATE(YEAR($B340),MONTH($B340)+1,MIN(AI$6,DAY(EOMONTH($B340,1))))&lt;$C340)))</f>
        <v>0</v>
      </c>
      <c r="AJ340" s="48" t="n">
        <f aca="false">IF(OR(N(AJ$5)=0,AJ$6=""),0,AJ$5*((DATE(YEAR($B340),MONTH($B340),MIN(AJ$6,DAY(EOMONTH($B340,0))))&gt;=$B340)*(DATE(YEAR($B340),MONTH($B340),MIN(AJ$6,DAY(EOMONTH($B340,0))))&lt;$C340)+(DATE(YEAR($B340),MONTH($B340)+1,MIN(AJ$6,DAY(EOMONTH($B340,1))))&gt;=$B340)*(DATE(YEAR($B340),MONTH($B340)+1,MIN(AJ$6,DAY(EOMONTH($B340,1))))&lt;$C340)))</f>
        <v>0</v>
      </c>
      <c r="AK340" s="48" t="n">
        <f aca="false">IF(OR(N(AK$5)=0,AK$6=""),0,AK$5*((DATE(YEAR($B340),MONTH($B340),MIN(AK$6,DAY(EOMONTH($B340,0))))&gt;=$B340)*(DATE(YEAR($B340),MONTH($B340),MIN(AK$6,DAY(EOMONTH($B340,0))))&lt;$C340)+(DATE(YEAR($B340),MONTH($B340)+1,MIN(AK$6,DAY(EOMONTH($B340,1))))&gt;=$B340)*(DATE(YEAR($B340),MONTH($B340)+1,MIN(AK$6,DAY(EOMONTH($B340,1))))&lt;$C340)))</f>
        <v>0</v>
      </c>
      <c r="AL340" s="48" t="n">
        <f aca="false">IF(OR(N(AL$5)=0,AL$6=""),0,AL$5*((DATE(YEAR($B340),MONTH($B340),MIN(AL$6,DAY(EOMONTH($B340,0))))&gt;=$B340)*(DATE(YEAR($B340),MONTH($B340),MIN(AL$6,DAY(EOMONTH($B340,0))))&lt;$C340)+(DATE(YEAR($B340),MONTH($B340)+1,MIN(AL$6,DAY(EOMONTH($B340,1))))&gt;=$B340)*(DATE(YEAR($B340),MONTH($B340)+1,MIN(AL$6,DAY(EOMONTH($B340,1))))&lt;$C340)))</f>
        <v>0</v>
      </c>
      <c r="AM340" s="48" t="n">
        <f aca="false">IF(OR(N(AM$5)=0,AM$6=""),0,AM$5*((DATE(YEAR($B340),MONTH($B340),MIN(AM$6,DAY(EOMONTH($B340,0))))&gt;=$B340)*(DATE(YEAR($B340),MONTH($B340),MIN(AM$6,DAY(EOMONTH($B340,0))))&lt;$C340)+(DATE(YEAR($B340),MONTH($B340)+1,MIN(AM$6,DAY(EOMONTH($B340,1))))&gt;=$B340)*(DATE(YEAR($B340),MONTH($B340)+1,MIN(AM$6,DAY(EOMONTH($B340,1))))&lt;$C340)))</f>
        <v>0</v>
      </c>
      <c r="AN340" s="48" t="n">
        <f aca="false">IF(OR(N(AN$5)=0,AN$6=""),0,AN$5*((DATE(YEAR($B340),MONTH($B340),MIN(AN$6,DAY(EOMONTH($B340,0))))&gt;=$B340)*(DATE(YEAR($B340),MONTH($B340),MIN(AN$6,DAY(EOMONTH($B340,0))))&lt;$C340)+(DATE(YEAR($B340),MONTH($B340)+1,MIN(AN$6,DAY(EOMONTH($B340,1))))&gt;=$B340)*(DATE(YEAR($B340),MONTH($B340)+1,MIN(AN$6,DAY(EOMONTH($B340,1))))&lt;$C340)))</f>
        <v>0</v>
      </c>
      <c r="AO340" s="48" t="n">
        <f aca="false">IF(OR(N(AO$5)=0,AO$6=""),0,AO$5*((DATE(YEAR($B340),MONTH($B340),MIN(AO$6,DAY(EOMONTH($B340,0))))&gt;=$B340)*(DATE(YEAR($B340),MONTH($B340),MIN(AO$6,DAY(EOMONTH($B340,0))))&lt;$C340)+(DATE(YEAR($B340),MONTH($B340)+1,MIN(AO$6,DAY(EOMONTH($B340,1))))&gt;=$B340)*(DATE(YEAR($B340),MONTH($B340)+1,MIN(AO$6,DAY(EOMONTH($B340,1))))&lt;$C340)))</f>
        <v>0</v>
      </c>
      <c r="AP340" s="48" t="n">
        <f aca="false">IF(OR(N(AP$5)=0,AP$6=""),0,AP$5*((DATE(YEAR($B340),MONTH($B340),MIN(AP$6,DAY(EOMONTH($B340,0))))&gt;=$B340)*(DATE(YEAR($B340),MONTH($B340),MIN(AP$6,DAY(EOMONTH($B340,0))))&lt;$C340)+(DATE(YEAR($B340),MONTH($B340)+1,MIN(AP$6,DAY(EOMONTH($B340,1))))&gt;=$B340)*(DATE(YEAR($B340),MONTH($B340)+1,MIN(AP$6,DAY(EOMONTH($B340,1))))&lt;$C340)))</f>
        <v>0</v>
      </c>
      <c r="AQ340" s="48" t="n">
        <f aca="false">IF(OR(N(AQ$5)=0,AQ$6=""),0,AQ$5*((DATE(YEAR($B340),MONTH($B340),MIN(AQ$6,DAY(EOMONTH($B340,0))))&gt;=$B340)*(DATE(YEAR($B340),MONTH($B340),MIN(AQ$6,DAY(EOMONTH($B340,0))))&lt;$C340)+(DATE(YEAR($B340),MONTH($B340)+1,MIN(AQ$6,DAY(EOMONTH($B340,1))))&gt;=$B340)*(DATE(YEAR($B340),MONTH($B340)+1,MIN(AQ$6,DAY(EOMONTH($B340,1))))&lt;$C340)))</f>
        <v>0</v>
      </c>
      <c r="AR340" s="48" t="n">
        <f aca="false">IF(OR(N(AR$5)=0,AR$6=""),0,AR$5*((DATE(YEAR($B340),MONTH($B340),MIN(AR$6,DAY(EOMONTH($B340,0))))&gt;=$B340)*(DATE(YEAR($B340),MONTH($B340),MIN(AR$6,DAY(EOMONTH($B340,0))))&lt;$C340)+(DATE(YEAR($B340),MONTH($B340)+1,MIN(AR$6,DAY(EOMONTH($B340,1))))&gt;=$B340)*(DATE(YEAR($B340),MONTH($B340)+1,MIN(AR$6,DAY(EOMONTH($B340,1))))&lt;$C340)))</f>
        <v>0</v>
      </c>
      <c r="AS340" s="48" t="n">
        <f aca="false">IF(OR(N(AS$5)=0,AS$6=""),0,AS$5*((DATE(YEAR($B340),MONTH($B340),MIN(AS$6,DAY(EOMONTH($B340,0))))&gt;=$B340)*(DATE(YEAR($B340),MONTH($B340),MIN(AS$6,DAY(EOMONTH($B340,0))))&lt;$C340)+(DATE(YEAR($B340),MONTH($B340)+1,MIN(AS$6,DAY(EOMONTH($B340,1))))&gt;=$B340)*(DATE(YEAR($B340),MONTH($B340)+1,MIN(AS$6,DAY(EOMONTH($B340,1))))&lt;$C340)))</f>
        <v>0</v>
      </c>
      <c r="AT340" s="48" t="n">
        <f aca="false">IF(OR(N(AT$5)=0,AT$6=""),0,AT$5*((DATE(YEAR($B340),MONTH($B340),MIN(AT$6,DAY(EOMONTH($B340,0))))&gt;=$B340)*(DATE(YEAR($B340),MONTH($B340),MIN(AT$6,DAY(EOMONTH($B340,0))))&lt;$C340)+(DATE(YEAR($B340),MONTH($B340)+1,MIN(AT$6,DAY(EOMONTH($B340,1))))&gt;=$B340)*(DATE(YEAR($B340),MONTH($B340)+1,MIN(AT$6,DAY(EOMONTH($B340,1))))&lt;$C340)))</f>
        <v>0</v>
      </c>
      <c r="AU340" s="48" t="n">
        <f aca="false">IF(OR(N(AU$5)=0,AU$6=""),0,AU$5*((DATE(YEAR($B340),MONTH($B340),MIN(AU$6,DAY(EOMONTH($B340,0))))&gt;=$B340)*(DATE(YEAR($B340),MONTH($B340),MIN(AU$6,DAY(EOMONTH($B340,0))))&lt;$C340)+(DATE(YEAR($B340),MONTH($B340)+1,MIN(AU$6,DAY(EOMONTH($B340,1))))&gt;=$B340)*(DATE(YEAR($B340),MONTH($B340)+1,MIN(AU$6,DAY(EOMONTH($B340,1))))&lt;$C340)))</f>
        <v>0</v>
      </c>
      <c r="AV340" s="48" t="n">
        <f aca="false">IF(OR(N(AV$5)=0,AV$6=""),0,AV$5*((DATE(YEAR($B340),MONTH($B340),MIN(AV$6,DAY(EOMONTH($B340,0))))&gt;=$B340)*(DATE(YEAR($B340),MONTH($B340),MIN(AV$6,DAY(EOMONTH($B340,0))))&lt;$C340)+(DATE(YEAR($B340),MONTH($B340)+1,MIN(AV$6,DAY(EOMONTH($B340,1))))&gt;=$B340)*(DATE(YEAR($B340),MONTH($B340)+1,MIN(AV$6,DAY(EOMONTH($B340,1))))&lt;$C340)))</f>
        <v>0</v>
      </c>
      <c r="AW340" s="48" t="n">
        <f aca="false">IF(OR(N(AW$5)=0,AW$6=""),0,AW$5*((DATE(YEAR($B340),MONTH($B340),MIN(AW$6,DAY(EOMONTH($B340,0))))&gt;=$B340)*(DATE(YEAR($B340),MONTH($B340),MIN(AW$6,DAY(EOMONTH($B340,0))))&lt;$C340)+(DATE(YEAR($B340),MONTH($B340)+1,MIN(AW$6,DAY(EOMONTH($B340,1))))&gt;=$B340)*(DATE(YEAR($B340),MONTH($B340)+1,MIN(AW$6,DAY(EOMONTH($B340,1))))&lt;$C340)))</f>
        <v>0</v>
      </c>
      <c r="AX340" s="48" t="n">
        <f aca="false">IF(OR(N(AX$5)=0,AX$6=""),0,AX$5*((DATE(YEAR($B340),MONTH($B340),MIN(AX$6,DAY(EOMONTH($B340,0))))&gt;=$B340)*(DATE(YEAR($B340),MONTH($B340),MIN(AX$6,DAY(EOMONTH($B340,0))))&lt;$C340)+(DATE(YEAR($B340),MONTH($B340)+1,MIN(AX$6,DAY(EOMONTH($B340,1))))&gt;=$B340)*(DATE(YEAR($B340),MONTH($B340)+1,MIN(AX$6,DAY(EOMONTH($B340,1))))&lt;$C340)))</f>
        <v>0</v>
      </c>
      <c r="AY340" s="48" t="n">
        <f aca="false">IF(OR(N(AY$5)=0,AY$6=""),0,AY$5*((DATE(YEAR($B340),MONTH($B340),MIN(AY$6,DAY(EOMONTH($B340,0))))&gt;=$B340)*(DATE(YEAR($B340),MONTH($B340),MIN(AY$6,DAY(EOMONTH($B340,0))))&lt;$C340)+(DATE(YEAR($B340),MONTH($B340)+1,MIN(AY$6,DAY(EOMONTH($B340,1))))&gt;=$B340)*(DATE(YEAR($B340),MONTH($B340)+1,MIN(AY$6,DAY(EOMONTH($B340,1))))&lt;$C340)))</f>
        <v>0</v>
      </c>
      <c r="AZ340" s="48" t="n">
        <f aca="false">IF(OR(N(AZ$5)=0,AZ$6=""),0,AZ$5*((DATE(YEAR($B340),MONTH($B340),MIN(AZ$6,DAY(EOMONTH($B340,0))))&gt;=$B340)*(DATE(YEAR($B340),MONTH($B340),MIN(AZ$6,DAY(EOMONTH($B340,0))))&lt;$C340)+(DATE(YEAR($B340),MONTH($B340)+1,MIN(AZ$6,DAY(EOMONTH($B340,1))))&gt;=$B340)*(DATE(YEAR($B340),MONTH($B340)+1,MIN(AZ$6,DAY(EOMONTH($B340,1))))&lt;$C340)))</f>
        <v>0</v>
      </c>
      <c r="BA340" s="48" t="n">
        <f aca="false">IF(OR(N(BA$5)=0,BA$6=""),0,BA$5*((DATE(YEAR($B340),MONTH($B340),MIN(BA$6,DAY(EOMONTH($B340,0))))&gt;=$B340)*(DATE(YEAR($B340),MONTH($B340),MIN(BA$6,DAY(EOMONTH($B340,0))))&lt;$C340)+(DATE(YEAR($B340),MONTH($B340)+1,MIN(BA$6,DAY(EOMONTH($B340,1))))&gt;=$B340)*(DATE(YEAR($B340),MONTH($B340)+1,MIN(BA$6,DAY(EOMONTH($B340,1))))&lt;$C340)))</f>
        <v>0</v>
      </c>
      <c r="BB340" s="48" t="n">
        <f aca="false">IF(OR(N(BB$5)=0,BB$6=""),0,BB$5*((DATE(YEAR($B340),MONTH($B340),MIN(BB$6,DAY(EOMONTH($B340,0))))&gt;=$B340)*(DATE(YEAR($B340),MONTH($B340),MIN(BB$6,DAY(EOMONTH($B340,0))))&lt;$C340)+(DATE(YEAR($B340),MONTH($B340)+1,MIN(BB$6,DAY(EOMONTH($B340,1))))&gt;=$B340)*(DATE(YEAR($B340),MONTH($B340)+1,MIN(BB$6,DAY(EOMONTH($B340,1))))&lt;$C340)))</f>
        <v>0</v>
      </c>
      <c r="BC340" s="48" t="n">
        <f aca="false">IF(OR(N(BC$5)=0,BC$6=""),0,BC$5*((DATE(YEAR($B340),MONTH($B340),MIN(BC$6,DAY(EOMONTH($B340,0))))&gt;=$B340)*(DATE(YEAR($B340),MONTH($B340),MIN(BC$6,DAY(EOMONTH($B340,0))))&lt;$C340)+(DATE(YEAR($B340),MONTH($B340)+1,MIN(BC$6,DAY(EOMONTH($B340,1))))&gt;=$B340)*(DATE(YEAR($B340),MONTH($B340)+1,MIN(BC$6,DAY(EOMONTH($B340,1))))&lt;$C340)))</f>
        <v>0</v>
      </c>
      <c r="BD340" s="48" t="n">
        <f aca="false">IF(OR(N(BD$5)=0,BD$6=""),0,BD$5*((DATE(YEAR($B340),MONTH($B340),MIN(BD$6,DAY(EOMONTH($B340,0))))&gt;=$B340)*(DATE(YEAR($B340),MONTH($B340),MIN(BD$6,DAY(EOMONTH($B340,0))))&lt;$C340)+(DATE(YEAR($B340),MONTH($B340)+1,MIN(BD$6,DAY(EOMONTH($B340,1))))&gt;=$B340)*(DATE(YEAR($B340),MONTH($B340)+1,MIN(BD$6,DAY(EOMONTH($B340,1))))&lt;$C340)))</f>
        <v>0</v>
      </c>
      <c r="BE340" s="48" t="n">
        <f aca="false">IF(OR(N(BE$5)=0,BE$6=""),0,BE$5*((DATE(YEAR($B340),MONTH($B340),MIN(BE$6,DAY(EOMONTH($B340,0))))&gt;=$B340)*(DATE(YEAR($B340),MONTH($B340),MIN(BE$6,DAY(EOMONTH($B340,0))))&lt;$C340)+(DATE(YEAR($B340),MONTH($B340)+1,MIN(BE$6,DAY(EOMONTH($B340,1))))&gt;=$B340)*(DATE(YEAR($B340),MONTH($B340)+1,MIN(BE$6,DAY(EOMONTH($B340,1))))&lt;$C340)))</f>
        <v>0</v>
      </c>
      <c r="BF340" s="48" t="n">
        <f aca="false">IF(OR(N(BF$5)=0,BF$6=""),0,BF$5*((DATE(YEAR($B340),MONTH($B340),MIN(BF$6,DAY(EOMONTH($B340,0))))&gt;=$B340)*(DATE(YEAR($B340),MONTH($B340),MIN(BF$6,DAY(EOMONTH($B340,0))))&lt;$C340)+(DATE(YEAR($B340),MONTH($B340)+1,MIN(BF$6,DAY(EOMONTH($B340,1))))&gt;=$B340)*(DATE(YEAR($B340),MONTH($B340)+1,MIN(BF$6,DAY(EOMONTH($B340,1))))&lt;$C340)))</f>
        <v>0</v>
      </c>
      <c r="BG340" s="48" t="n">
        <f aca="false">IF(OR(N(BG$5)=0,BG$6=""),0,BG$5*((DATE(YEAR($B340),MONTH($B340),MIN(BG$6,DAY(EOMONTH($B340,0))))&gt;=$B340)*(DATE(YEAR($B340),MONTH($B340),MIN(BG$6,DAY(EOMONTH($B340,0))))&lt;$C340)+(DATE(YEAR($B340),MONTH($B340)+1,MIN(BG$6,DAY(EOMONTH($B340,1))))&gt;=$B340)*(DATE(YEAR($B340),MONTH($B340)+1,MIN(BG$6,DAY(EOMONTH($B340,1))))&lt;$C340)))</f>
        <v>0</v>
      </c>
      <c r="BH340" s="48" t="n">
        <f aca="false">IF(OR(N(BH$5)=0,BH$6=""),0,BH$5*((DATE(YEAR($B340),MONTH($B340),MIN(BH$6,DAY(EOMONTH($B340,0))))&gt;=$B340)*(DATE(YEAR($B340),MONTH($B340),MIN(BH$6,DAY(EOMONTH($B340,0))))&lt;$C340)+(DATE(YEAR($B340),MONTH($B340)+1,MIN(BH$6,DAY(EOMONTH($B340,1))))&gt;=$B340)*(DATE(YEAR($B340),MONTH($B340)+1,MIN(BH$6,DAY(EOMONTH($B340,1))))&lt;$C340)))</f>
        <v>0</v>
      </c>
      <c r="BI340" s="48" t="n">
        <f aca="false">IF(OR(N(BI$5)=0,BI$6=""),0,BI$5*((DATE(YEAR($B340),MONTH($B340),MIN(BI$6,DAY(EOMONTH($B340,0))))&gt;=$B340)*(DATE(YEAR($B340),MONTH($B340),MIN(BI$6,DAY(EOMONTH($B340,0))))&lt;$C340)+(DATE(YEAR($B340),MONTH($B340)+1,MIN(BI$6,DAY(EOMONTH($B340,1))))&gt;=$B340)*(DATE(YEAR($B340),MONTH($B340)+1,MIN(BI$6,DAY(EOMONTH($B340,1))))&lt;$C340)))</f>
        <v>0</v>
      </c>
      <c r="BJ340" s="48" t="n">
        <f aca="false">IF(OR(N(BJ$5)=0,BJ$6=""),0,BJ$5*((DATE(YEAR($B340),MONTH($B340),MIN(BJ$6,DAY(EOMONTH($B340,0))))&gt;=$B340)*(DATE(YEAR($B340),MONTH($B340),MIN(BJ$6,DAY(EOMONTH($B340,0))))&lt;$C340)+(DATE(YEAR($B340),MONTH($B340)+1,MIN(BJ$6,DAY(EOMONTH($B340,1))))&gt;=$B340)*(DATE(YEAR($B340),MONTH($B340)+1,MIN(BJ$6,DAY(EOMONTH($B340,1))))&lt;$C340)))</f>
        <v>0</v>
      </c>
      <c r="BK340" s="48" t="n">
        <f aca="false">IF(OR(N(BK$5)=0,BK$6=""),0,BK$5*((DATE(YEAR($B340),MONTH($B340),MIN(BK$6,DAY(EOMONTH($B340,0))))&gt;=$B340)*(DATE(YEAR($B340),MONTH($B340),MIN(BK$6,DAY(EOMONTH($B340,0))))&lt;$C340)+(DATE(YEAR($B340),MONTH($B340)+1,MIN(BK$6,DAY(EOMONTH($B340,1))))&gt;=$B340)*(DATE(YEAR($B340),MONTH($B340)+1,MIN(BK$6,DAY(EOMONTH($B340,1))))&lt;$C340)))</f>
        <v>0</v>
      </c>
      <c r="BL340" s="48" t="n">
        <f aca="false">IF(OR(N(BL$5)=0,BL$6=""),0,BL$5*((DATE(YEAR($B340),MONTH($B340),MIN(BL$6,DAY(EOMONTH($B340,0))))&gt;=$B340)*(DATE(YEAR($B340),MONTH($B340),MIN(BL$6,DAY(EOMONTH($B340,0))))&lt;$C340)+(DATE(YEAR($B340),MONTH($B340)+1,MIN(BL$6,DAY(EOMONTH($B340,1))))&gt;=$B340)*(DATE(YEAR($B340),MONTH($B340)+1,MIN(BL$6,DAY(EOMONTH($B340,1))))&lt;$C340)))</f>
        <v>0</v>
      </c>
      <c r="BM340" s="48" t="n">
        <f aca="false">IF(OR(N(BM$5)=0,BM$6=""),0,BM$5*((DATE(YEAR($B340),MONTH($B340),MIN(BM$6,DAY(EOMONTH($B340,0))))&gt;=$B340)*(DATE(YEAR($B340),MONTH($B340),MIN(BM$6,DAY(EOMONTH($B340,0))))&lt;$C340)+(DATE(YEAR($B340),MONTH($B340)+1,MIN(BM$6,DAY(EOMONTH($B340,1))))&gt;=$B340)*(DATE(YEAR($B340),MONTH($B340)+1,MIN(BM$6,DAY(EOMONTH($B340,1))))&lt;$C340)))</f>
        <v>0</v>
      </c>
      <c r="BN340" s="48" t="n">
        <f aca="false">IF(OR(N(BN$5)=0,BN$6=""),0,BN$5*((DATE(YEAR($B340),MONTH($B340),MIN(BN$6,DAY(EOMONTH($B340,0))))&gt;=$B340)*(DATE(YEAR($B340),MONTH($B340),MIN(BN$6,DAY(EOMONTH($B340,0))))&lt;$C340)+(DATE(YEAR($B340),MONTH($B340)+1,MIN(BN$6,DAY(EOMONTH($B340,1))))&gt;=$B340)*(DATE(YEAR($B340),MONTH($B340)+1,MIN(BN$6,DAY(EOMONTH($B340,1))))&lt;$C340)))</f>
        <v>0</v>
      </c>
      <c r="BO340" s="48" t="n">
        <f aca="false">IF(OR(N(BO$5)=0,BO$6=""),0,BO$5*((DATE(YEAR($B340),MONTH($B340),MIN(BO$6,DAY(EOMONTH($B340,0))))&gt;=$B340)*(DATE(YEAR($B340),MONTH($B340),MIN(BO$6,DAY(EOMONTH($B340,0))))&lt;$C340)+(DATE(YEAR($B340),MONTH($B340)+1,MIN(BO$6,DAY(EOMONTH($B340,1))))&gt;=$B340)*(DATE(YEAR($B340),MONTH($B340)+1,MIN(BO$6,DAY(EOMONTH($B340,1))))&lt;$C340)))</f>
        <v>0</v>
      </c>
      <c r="BP340" s="48" t="n">
        <f aca="false">IF(OR(N(BP$5)=0,BP$6=""),0,BP$5*((DATE(YEAR($B340),MONTH($B340),MIN(BP$6,DAY(EOMONTH($B340,0))))&gt;=$B340)*(DATE(YEAR($B340),MONTH($B340),MIN(BP$6,DAY(EOMONTH($B340,0))))&lt;$C340)+(DATE(YEAR($B340),MONTH($B340)+1,MIN(BP$6,DAY(EOMONTH($B340,1))))&gt;=$B340)*(DATE(YEAR($B340),MONTH($B340)+1,MIN(BP$6,DAY(EOMONTH($B340,1))))&lt;$C340)))</f>
        <v>0</v>
      </c>
      <c r="BQ340" s="48" t="n">
        <f aca="false">IF(OR(N(BQ$5)=0,BQ$6=""),0,BQ$5*((DATE(YEAR($B340),MONTH($B340),MIN(BQ$6,DAY(EOMONTH($B340,0))))&gt;=$B340)*(DATE(YEAR($B340),MONTH($B340),MIN(BQ$6,DAY(EOMONTH($B340,0))))&lt;$C340)+(DATE(YEAR($B340),MONTH($B340)+1,MIN(BQ$6,DAY(EOMONTH($B340,1))))&gt;=$B340)*(DATE(YEAR($B340),MONTH($B340)+1,MIN(BQ$6,DAY(EOMONTH($B340,1))))&lt;$C340)))</f>
        <v>0</v>
      </c>
      <c r="BR340" s="48" t="n">
        <f aca="false">IF(OR(N(BR$5)=0,BR$6=""),0,BR$5*((DATE(YEAR($B340),MONTH($B340),MIN(BR$6,DAY(EOMONTH($B340,0))))&gt;=$B340)*(DATE(YEAR($B340),MONTH($B340),MIN(BR$6,DAY(EOMONTH($B340,0))))&lt;$C340)+(DATE(YEAR($B340),MONTH($B340)+1,MIN(BR$6,DAY(EOMONTH($B340,1))))&gt;=$B340)*(DATE(YEAR($B340),MONTH($B340)+1,MIN(BR$6,DAY(EOMONTH($B340,1))))&lt;$C340)))</f>
        <v>0</v>
      </c>
      <c r="BS340" s="48" t="n">
        <f aca="false">IF(OR(N(BS$5)=0,BS$6=""),0,BS$5*((DATE(YEAR($B340),MONTH($B340),MIN(BS$6,DAY(EOMONTH($B340,0))))&gt;=$B340)*(DATE(YEAR($B340),MONTH($B340),MIN(BS$6,DAY(EOMONTH($B340,0))))&lt;$C340)+(DATE(YEAR($B340),MONTH($B340)+1,MIN(BS$6,DAY(EOMONTH($B340,1))))&gt;=$B340)*(DATE(YEAR($B340),MONTH($B340)+1,MIN(BS$6,DAY(EOMONTH($B340,1))))&lt;$C340)))</f>
        <v>0</v>
      </c>
      <c r="BT340" s="48" t="n">
        <f aca="false">IF(OR(N(BT$5)=0,BT$6=""),0,BT$5*((DATE(YEAR($B340),MONTH($B340),MIN(BT$6,DAY(EOMONTH($B340,0))))&gt;=$B340)*(DATE(YEAR($B340),MONTH($B340),MIN(BT$6,DAY(EOMONTH($B340,0))))&lt;$C340)+(DATE(YEAR($B340),MONTH($B340)+1,MIN(BT$6,DAY(EOMONTH($B340,1))))&gt;=$B340)*(DATE(YEAR($B340),MONTH($B340)+1,MIN(BT$6,DAY(EOMONTH($B340,1))))&lt;$C340)))</f>
        <v>0</v>
      </c>
      <c r="BU340" s="48" t="n">
        <f aca="false">IF(OR(N(BU$5)=0,BU$6=""),0,BU$5*((DATE(YEAR($B340),MONTH($B340),MIN(BU$6,DAY(EOMONTH($B340,0))))&gt;=$B340)*(DATE(YEAR($B340),MONTH($B340),MIN(BU$6,DAY(EOMONTH($B340,0))))&lt;$C340)+(DATE(YEAR($B340),MONTH($B340)+1,MIN(BU$6,DAY(EOMONTH($B340,1))))&gt;=$B340)*(DATE(YEAR($B340),MONTH($B340)+1,MIN(BU$6,DAY(EOMONTH($B340,1))))&lt;$C340)))</f>
        <v>0</v>
      </c>
      <c r="BV340" s="48" t="n">
        <f aca="false">IF(OR(N(BV$5)=0,BV$6=""),0,BV$5*((DATE(YEAR($B340),MONTH($B340),MIN(BV$6,DAY(EOMONTH($B340,0))))&gt;=$B340)*(DATE(YEAR($B340),MONTH($B340),MIN(BV$6,DAY(EOMONTH($B340,0))))&lt;$C340)+(DATE(YEAR($B340),MONTH($B340)+1,MIN(BV$6,DAY(EOMONTH($B340,1))))&gt;=$B340)*(DATE(YEAR($B340),MONTH($B340)+1,MIN(BV$6,DAY(EOMONTH($B340,1))))&lt;$C340)))</f>
        <v>0</v>
      </c>
      <c r="BW340" s="48" t="n">
        <f aca="false">IF(OR(N(BW$5)=0,BW$6=""),0,BW$5*((DATE(YEAR($B340),MONTH($B340),MIN(BW$6,DAY(EOMONTH($B340,0))))&gt;=$B340)*(DATE(YEAR($B340),MONTH($B340),MIN(BW$6,DAY(EOMONTH($B340,0))))&lt;$C340)+(DATE(YEAR($B340),MONTH($B340)+1,MIN(BW$6,DAY(EOMONTH($B340,1))))&gt;=$B340)*(DATE(YEAR($B340),MONTH($B340)+1,MIN(BW$6,DAY(EOMONTH($B340,1))))&lt;$C340)))</f>
        <v>0</v>
      </c>
      <c r="BX340" s="48" t="n">
        <f aca="false">MIN(Z340,(FT339*(1+FT$5/Setup!$C$36)+IF($V340=1,N($F340),0)))</f>
        <v>0</v>
      </c>
      <c r="BY340" s="48" t="n">
        <f aca="false">MIN(AA340,(FU339*(1+FU$5/Setup!$C$36)+IF($V340=2,N($F340),0)))</f>
        <v>0</v>
      </c>
      <c r="BZ340" s="48" t="n">
        <f aca="false">MIN(AB340,(FV339*(1+FV$5/Setup!$C$36)+IF($V340=3,N($F340),0)))</f>
        <v>0</v>
      </c>
      <c r="CA340" s="48" t="n">
        <f aca="false">MIN(AC340,(FW339*(1+FW$5/Setup!$C$36)+IF($V340=4,N($F340),0)))</f>
        <v>0</v>
      </c>
      <c r="CB340" s="48" t="n">
        <f aca="false">MIN(AD340,(FX339*(1+FX$5/Setup!$C$36)+IF($V340=5,N($F340),0)))</f>
        <v>0</v>
      </c>
      <c r="CC340" s="48" t="n">
        <f aca="false">MIN(AE340,(FY339*(1+FY$5/Setup!$C$36)+IF($V340=6,N($F340),0)))</f>
        <v>0</v>
      </c>
      <c r="CD340" s="48" t="n">
        <f aca="false">MIN(AF340,(FZ339*(1+FZ$5/Setup!$C$36)+IF($V340=7,N($F340),0)))</f>
        <v>0</v>
      </c>
      <c r="CE340" s="48" t="n">
        <f aca="false">MIN(AG340,(GA339*(1+GA$5/Setup!$C$36)+IF($V340=8,N($F340),0)))</f>
        <v>0</v>
      </c>
      <c r="CF340" s="48" t="n">
        <f aca="false">MIN(AH340,(GB339*(1+GB$5/Setup!$C$36)+IF($V340=9,N($F340),0)))</f>
        <v>0</v>
      </c>
      <c r="CG340" s="48" t="n">
        <f aca="false">MIN(AI340,(GC339*(1+GC$5/Setup!$C$36)+IF($V340=10,N($F340),0)))</f>
        <v>0</v>
      </c>
      <c r="CH340" s="48" t="n">
        <f aca="false">MIN(AJ340,(GD339*(1+GD$5/Setup!$C$36)+IF($V340=11,N($F340),0)))</f>
        <v>0</v>
      </c>
      <c r="CI340" s="48" t="n">
        <f aca="false">MIN(AK340,(GE339*(1+GE$5/Setup!$C$36)+IF($V340=12,N($F340),0)))</f>
        <v>0</v>
      </c>
      <c r="CJ340" s="48" t="n">
        <f aca="false">MIN(AL340,(GF339*(1+GF$5/Setup!$C$36)+IF($V340=13,N($F340),0)))</f>
        <v>0</v>
      </c>
      <c r="CK340" s="48" t="n">
        <f aca="false">MIN(AM340,(GG339*(1+GG$5/Setup!$C$36)+IF($V340=14,N($F340),0)))</f>
        <v>0</v>
      </c>
      <c r="CL340" s="48" t="n">
        <f aca="false">MIN(AN340,(GH339*(1+GH$5/Setup!$C$36)+IF($V340=15,N($F340),0)))</f>
        <v>0</v>
      </c>
      <c r="CM340" s="48" t="n">
        <f aca="false">MIN(AO340,(GI339*(1+GI$5/Setup!$C$36)+IF($V340=16,N($F340),0)))</f>
        <v>0</v>
      </c>
      <c r="CN340" s="48" t="n">
        <f aca="false">MIN(AP340,(GJ339*(1+GJ$5/Setup!$C$36)+IF($V340=17,N($F340),0)))</f>
        <v>0</v>
      </c>
      <c r="CO340" s="48" t="n">
        <f aca="false">MIN(AQ340,(GK339*(1+GK$5/Setup!$C$36)+IF($V340=18,N($F340),0)))</f>
        <v>0</v>
      </c>
      <c r="CP340" s="48" t="n">
        <f aca="false">MIN(AR340,(GL339*(1+GL$5/Setup!$C$36)+IF($V340=19,N($F340),0)))</f>
        <v>0</v>
      </c>
      <c r="CQ340" s="48" t="n">
        <f aca="false">MIN(AS340,(GM339*(1+GM$5/Setup!$C$36)+IF($V340=20,N($F340),0)))</f>
        <v>0</v>
      </c>
      <c r="CR340" s="48" t="n">
        <f aca="false">MIN(AT340,(GN339*(1+GN$5/Setup!$C$36)+IF($V340=21,N($F340),0)))</f>
        <v>0</v>
      </c>
      <c r="CS340" s="48" t="n">
        <f aca="false">MIN(AU340,(GO339*(1+GO$5/Setup!$C$36)+IF($V340=22,N($F340),0)))</f>
        <v>0</v>
      </c>
      <c r="CT340" s="48" t="n">
        <f aca="false">MIN(AV340,(GP339*(1+GP$5/Setup!$C$36)+IF($V340=23,N($F340),0)))</f>
        <v>0</v>
      </c>
      <c r="CU340" s="48" t="n">
        <f aca="false">MIN(AW340,(GQ339*(1+GQ$5/Setup!$C$36)+IF($V340=24,N($F340),0)))</f>
        <v>0</v>
      </c>
      <c r="CV340" s="48" t="n">
        <f aca="false">MIN(AX340,(GR339*(1+GR$5/Setup!$C$36)+IF($V340=25,N($F340),0)))</f>
        <v>0</v>
      </c>
      <c r="CW340" s="48" t="n">
        <f aca="false">MIN(AY340,(GS339*(1+GS$5/Setup!$C$36)+IF($V340=26,N($F340),0)))</f>
        <v>0</v>
      </c>
      <c r="CX340" s="48" t="n">
        <f aca="false">MIN(AZ340,(GT339*(1+GT$5/Setup!$C$36)+IF($V340=27,N($F340),0)))</f>
        <v>0</v>
      </c>
      <c r="CY340" s="48" t="n">
        <f aca="false">MIN(BA340,(GU339*(1+GU$5/Setup!$C$36)+IF($V340=28,N($F340),0)))</f>
        <v>0</v>
      </c>
      <c r="CZ340" s="48" t="n">
        <f aca="false">MIN(BB340,(GV339*(1+GV$5/Setup!$C$36)+IF($V340=29,N($F340),0)))</f>
        <v>0</v>
      </c>
      <c r="DA340" s="48" t="n">
        <f aca="false">MIN(BC340,(GW339*(1+GW$5/Setup!$C$36)+IF($V340=30,N($F340),0)))</f>
        <v>0</v>
      </c>
      <c r="DB340" s="48" t="n">
        <f aca="false">MIN(BD340,(GX339*(1+GX$5/Setup!$C$36)+IF($V340=31,N($F340),0)))</f>
        <v>0</v>
      </c>
      <c r="DC340" s="48" t="n">
        <f aca="false">MIN(BE340,(GY339*(1+GY$5/Setup!$C$36)+IF($V340=32,N($F340),0)))</f>
        <v>0</v>
      </c>
      <c r="DD340" s="48" t="n">
        <f aca="false">MIN(BF340,(GZ339*(1+GZ$5/Setup!$C$36)+IF($V340=33,N($F340),0)))</f>
        <v>0</v>
      </c>
      <c r="DE340" s="48" t="n">
        <f aca="false">MIN(BG340,(HA339*(1+HA$5/Setup!$C$36)+IF($V340=34,N($F340),0)))</f>
        <v>0</v>
      </c>
      <c r="DF340" s="48" t="n">
        <f aca="false">MIN(BH340,(HB339*(1+HB$5/Setup!$C$36)+IF($V340=35,N($F340),0)))</f>
        <v>0</v>
      </c>
      <c r="DG340" s="48" t="n">
        <f aca="false">MIN(BI340,(HC339*(1+HC$5/Setup!$C$36)+IF($V340=36,N($F340),0)))</f>
        <v>0</v>
      </c>
      <c r="DH340" s="48" t="n">
        <f aca="false">MIN(BJ340,(HD339*(1+HD$5/Setup!$C$36)+IF($V340=37,N($F340),0)))</f>
        <v>0</v>
      </c>
      <c r="DI340" s="48" t="n">
        <f aca="false">MIN(BK340,(HE339*(1+HE$5/Setup!$C$36)+IF($V340=38,N($F340),0)))</f>
        <v>0</v>
      </c>
      <c r="DJ340" s="48" t="n">
        <f aca="false">MIN(BL340,(HF339*(1+HF$5/Setup!$C$36)+IF($V340=39,N($F340),0)))</f>
        <v>0</v>
      </c>
      <c r="DK340" s="48" t="n">
        <f aca="false">MIN(BM340,(HG339*(1+HG$5/Setup!$C$36)+IF($V340=40,N($F340),0)))</f>
        <v>0</v>
      </c>
      <c r="DL340" s="48" t="n">
        <f aca="false">MIN(BN340,(HH339*(1+HH$5/Setup!$C$36)+IF($V340=41,N($F340),0)))</f>
        <v>0</v>
      </c>
      <c r="DM340" s="48" t="n">
        <f aca="false">MIN(BO340,(HI339*(1+HI$5/Setup!$C$36)+IF($V340=42,N($F340),0)))</f>
        <v>0</v>
      </c>
      <c r="DN340" s="48" t="n">
        <f aca="false">MIN(BP340,(HJ339*(1+HJ$5/Setup!$C$36)+IF($V340=43,N($F340),0)))</f>
        <v>0</v>
      </c>
      <c r="DO340" s="48" t="n">
        <f aca="false">MIN(BQ340,(HK339*(1+HK$5/Setup!$C$36)+IF($V340=44,N($F340),0)))</f>
        <v>0</v>
      </c>
      <c r="DP340" s="48" t="n">
        <f aca="false">MIN(BR340,(HL339*(1+HL$5/Setup!$C$36)+IF($V340=45,N($F340),0)))</f>
        <v>0</v>
      </c>
      <c r="DQ340" s="48" t="n">
        <f aca="false">MIN(BS340,(HM339*(1+HM$5/Setup!$C$36)+IF($V340=46,N($F340),0)))</f>
        <v>0</v>
      </c>
      <c r="DR340" s="48" t="n">
        <f aca="false">MIN(BT340,(HN339*(1+HN$5/Setup!$C$36)+IF($V340=47,N($F340),0)))</f>
        <v>0</v>
      </c>
      <c r="DS340" s="48" t="n">
        <f aca="false">MIN(BU340,(HO339*(1+HO$5/Setup!$C$36)+IF($V340=48,N($F340),0)))</f>
        <v>0</v>
      </c>
      <c r="DT340" s="48" t="n">
        <f aca="false">MIN(BV340,(HP339*(1+HP$5/Setup!$C$36)+IF($V340=49,N($F340),0)))</f>
        <v>0</v>
      </c>
      <c r="DU340" s="48" t="n">
        <f aca="false">MIN(BW340,(HQ339*(1+HQ$5/Setup!$C$36)+IF($V340=50,N($F340),0)))</f>
        <v>0</v>
      </c>
      <c r="DV340" s="48" t="n">
        <f aca="false">MIN(MAX((FT339*(1+FT$5/Setup!$C$36)+IF($V340=1,N($F340),0))-BX340,0),MAX($P340-0,0))</f>
        <v>0</v>
      </c>
      <c r="DW340" s="48" t="n">
        <f aca="false">MIN(MAX((FU339*(1+FU$5/Setup!$C$36)+IF($V340=2,N($F340),0))-BY340,0),MAX($P340-SUM(DV340:DV340),0))</f>
        <v>0</v>
      </c>
      <c r="DX340" s="48" t="n">
        <f aca="false">MIN(MAX((FV339*(1+FV$5/Setup!$C$36)+IF($V340=3,N($F340),0))-BZ340,0),MAX($P340-SUM(DV340:DW340),0))</f>
        <v>0</v>
      </c>
      <c r="DY340" s="48" t="n">
        <f aca="false">MIN(MAX((FW339*(1+FW$5/Setup!$C$36)+IF($V340=4,N($F340),0))-CA340,0),MAX($P340-SUM(DV340:DX340),0))</f>
        <v>0</v>
      </c>
      <c r="DZ340" s="48" t="n">
        <f aca="false">MIN(MAX((FX339*(1+FX$5/Setup!$C$36)+IF($V340=5,N($F340),0))-CB340,0),MAX($P340-SUM(DV340:DY340),0))</f>
        <v>0</v>
      </c>
      <c r="EA340" s="48" t="n">
        <f aca="false">MIN(MAX((FY339*(1+FY$5/Setup!$C$36)+IF($V340=6,N($F340),0))-CC340,0),MAX($P340-SUM(DV340:DZ340),0))</f>
        <v>0</v>
      </c>
      <c r="EB340" s="48" t="n">
        <f aca="false">MIN(MAX((FZ339*(1+FZ$5/Setup!$C$36)+IF($V340=7,N($F340),0))-CD340,0),MAX($P340-SUM(DV340:EA340),0))</f>
        <v>0</v>
      </c>
      <c r="EC340" s="48" t="n">
        <f aca="false">MIN(MAX((GA339*(1+GA$5/Setup!$C$36)+IF($V340=8,N($F340),0))-CE340,0),MAX($P340-SUM(DV340:EB340),0))</f>
        <v>0</v>
      </c>
      <c r="ED340" s="48" t="n">
        <f aca="false">MIN(MAX((GB339*(1+GB$5/Setup!$C$36)+IF($V340=9,N($F340),0))-CF340,0),MAX($P340-SUM(DV340:EC340),0))</f>
        <v>0</v>
      </c>
      <c r="EE340" s="48" t="n">
        <f aca="false">MIN(MAX((GC339*(1+GC$5/Setup!$C$36)+IF($V340=10,N($F340),0))-CG340,0),MAX($P340-SUM(DV340:ED340),0))</f>
        <v>0</v>
      </c>
      <c r="EF340" s="48" t="n">
        <f aca="false">MIN(MAX((GD339*(1+GD$5/Setup!$C$36)+IF($V340=11,N($F340),0))-CH340,0),MAX($P340-SUM(DV340:EE340),0))</f>
        <v>0</v>
      </c>
      <c r="EG340" s="48" t="n">
        <f aca="false">MIN(MAX((GE339*(1+GE$5/Setup!$C$36)+IF($V340=12,N($F340),0))-CI340,0),MAX($P340-SUM(DV340:EF340),0))</f>
        <v>0</v>
      </c>
      <c r="EH340" s="48" t="n">
        <f aca="false">MIN(MAX((GF339*(1+GF$5/Setup!$C$36)+IF($V340=13,N($F340),0))-CJ340,0),MAX($P340-SUM(DV340:EG340),0))</f>
        <v>0</v>
      </c>
      <c r="EI340" s="48" t="n">
        <f aca="false">MIN(MAX((GG339*(1+GG$5/Setup!$C$36)+IF($V340=14,N($F340),0))-CK340,0),MAX($P340-SUM(DV340:EH340),0))</f>
        <v>0</v>
      </c>
      <c r="EJ340" s="48" t="n">
        <f aca="false">MIN(MAX((GH339*(1+GH$5/Setup!$C$36)+IF($V340=15,N($F340),0))-CL340,0),MAX($P340-SUM(DV340:EI340),0))</f>
        <v>0</v>
      </c>
      <c r="EK340" s="48" t="n">
        <f aca="false">MIN(MAX((GI339*(1+GI$5/Setup!$C$36)+IF($V340=16,N($F340),0))-CM340,0),MAX($P340-SUM(DV340:EJ340),0))</f>
        <v>0</v>
      </c>
      <c r="EL340" s="48" t="n">
        <f aca="false">MIN(MAX((GJ339*(1+GJ$5/Setup!$C$36)+IF($V340=17,N($F340),0))-CN340,0),MAX($P340-SUM(DV340:EK340),0))</f>
        <v>0</v>
      </c>
      <c r="EM340" s="48" t="n">
        <f aca="false">MIN(MAX((GK339*(1+GK$5/Setup!$C$36)+IF($V340=18,N($F340),0))-CO340,0),MAX($P340-SUM(DV340:EL340),0))</f>
        <v>0</v>
      </c>
      <c r="EN340" s="48" t="n">
        <f aca="false">MIN(MAX((GL339*(1+GL$5/Setup!$C$36)+IF($V340=19,N($F340),0))-CP340,0),MAX($P340-SUM(DV340:EM340),0))</f>
        <v>0</v>
      </c>
      <c r="EO340" s="48" t="n">
        <f aca="false">MIN(MAX((GM339*(1+GM$5/Setup!$C$36)+IF($V340=20,N($F340),0))-CQ340,0),MAX($P340-SUM(DV340:EN340),0))</f>
        <v>0</v>
      </c>
      <c r="EP340" s="48" t="n">
        <f aca="false">MIN(MAX((GN339*(1+GN$5/Setup!$C$36)+IF($V340=21,N($F340),0))-CR340,0),MAX($P340-SUM(DV340:EO340),0))</f>
        <v>0</v>
      </c>
      <c r="EQ340" s="48" t="n">
        <f aca="false">MIN(MAX((GO339*(1+GO$5/Setup!$C$36)+IF($V340=22,N($F340),0))-CS340,0),MAX($P340-SUM(DV340:EP340),0))</f>
        <v>0</v>
      </c>
      <c r="ER340" s="48" t="n">
        <f aca="false">MIN(MAX((GP339*(1+GP$5/Setup!$C$36)+IF($V340=23,N($F340),0))-CT340,0),MAX($P340-SUM(DV340:EQ340),0))</f>
        <v>0</v>
      </c>
      <c r="ES340" s="48" t="n">
        <f aca="false">MIN(MAX((GQ339*(1+GQ$5/Setup!$C$36)+IF($V340=24,N($F340),0))-CU340,0),MAX($P340-SUM(DV340:ER340),0))</f>
        <v>0</v>
      </c>
      <c r="ET340" s="48" t="n">
        <f aca="false">MIN(MAX((GR339*(1+GR$5/Setup!$C$36)+IF($V340=25,N($F340),0))-CV340,0),MAX($P340-SUM(DV340:ES340),0))</f>
        <v>0</v>
      </c>
      <c r="EU340" s="48" t="n">
        <f aca="false">MIN(MAX((GS339*(1+GS$5/Setup!$C$36)+IF($V340=26,N($F340),0))-CW340,0),MAX($P340-SUM(DV340:ET340),0))</f>
        <v>0</v>
      </c>
      <c r="EV340" s="48" t="n">
        <f aca="false">MIN(MAX((GT339*(1+GT$5/Setup!$C$36)+IF($V340=27,N($F340),0))-CX340,0),MAX($P340-SUM(DV340:EU340),0))</f>
        <v>0</v>
      </c>
      <c r="EW340" s="48" t="n">
        <f aca="false">MIN(MAX((GU339*(1+GU$5/Setup!$C$36)+IF($V340=28,N($F340),0))-CY340,0),MAX($P340-SUM(DV340:EV340),0))</f>
        <v>0</v>
      </c>
      <c r="EX340" s="48" t="n">
        <f aca="false">MIN(MAX((GV339*(1+GV$5/Setup!$C$36)+IF($V340=29,N($F340),0))-CZ340,0),MAX($P340-SUM(DV340:EW340),0))</f>
        <v>0</v>
      </c>
      <c r="EY340" s="48" t="n">
        <f aca="false">MIN(MAX((GW339*(1+GW$5/Setup!$C$36)+IF($V340=30,N($F340),0))-DA340,0),MAX($P340-SUM(DV340:EX340),0))</f>
        <v>0</v>
      </c>
      <c r="EZ340" s="48" t="n">
        <f aca="false">MIN(MAX((GX339*(1+GX$5/Setup!$C$36)+IF($V340=31,N($F340),0))-DB340,0),MAX($P340-SUM(DV340:EY340),0))</f>
        <v>0</v>
      </c>
      <c r="FA340" s="48" t="n">
        <f aca="false">MIN(MAX((GY339*(1+GY$5/Setup!$C$36)+IF($V340=32,N($F340),0))-DC340,0),MAX($P340-SUM(DV340:EZ340),0))</f>
        <v>0</v>
      </c>
      <c r="FB340" s="48" t="n">
        <f aca="false">MIN(MAX((GZ339*(1+GZ$5/Setup!$C$36)+IF($V340=33,N($F340),0))-DD340,0),MAX($P340-SUM(DV340:FA340),0))</f>
        <v>0</v>
      </c>
      <c r="FC340" s="48" t="n">
        <f aca="false">MIN(MAX((HA339*(1+HA$5/Setup!$C$36)+IF($V340=34,N($F340),0))-DE340,0),MAX($P340-SUM(DV340:FB340),0))</f>
        <v>0</v>
      </c>
      <c r="FD340" s="48" t="n">
        <f aca="false">MIN(MAX((HB339*(1+HB$5/Setup!$C$36)+IF($V340=35,N($F340),0))-DF340,0),MAX($P340-SUM(DV340:FC340),0))</f>
        <v>0</v>
      </c>
      <c r="FE340" s="48" t="n">
        <f aca="false">MIN(MAX((HC339*(1+HC$5/Setup!$C$36)+IF($V340=36,N($F340),0))-DG340,0),MAX($P340-SUM(DV340:FD340),0))</f>
        <v>0</v>
      </c>
      <c r="FF340" s="48" t="n">
        <f aca="false">MIN(MAX((HD339*(1+HD$5/Setup!$C$36)+IF($V340=37,N($F340),0))-DH340,0),MAX($P340-SUM(DV340:FE340),0))</f>
        <v>0</v>
      </c>
      <c r="FG340" s="48" t="n">
        <f aca="false">MIN(MAX((HE339*(1+HE$5/Setup!$C$36)+IF($V340=38,N($F340),0))-DI340,0),MAX($P340-SUM(DV340:FF340),0))</f>
        <v>0</v>
      </c>
      <c r="FH340" s="48" t="n">
        <f aca="false">MIN(MAX((HF339*(1+HF$5/Setup!$C$36)+IF($V340=39,N($F340),0))-DJ340,0),MAX($P340-SUM(DV340:FG340),0))</f>
        <v>0</v>
      </c>
      <c r="FI340" s="48" t="n">
        <f aca="false">MIN(MAX((HG339*(1+HG$5/Setup!$C$36)+IF($V340=40,N($F340),0))-DK340,0),MAX($P340-SUM(DV340:FH340),0))</f>
        <v>0</v>
      </c>
      <c r="FJ340" s="48" t="n">
        <f aca="false">MIN(MAX((HH339*(1+HH$5/Setup!$C$36)+IF($V340=41,N($F340),0))-DL340,0),MAX($P340-SUM(DV340:FI340),0))</f>
        <v>0</v>
      </c>
      <c r="FK340" s="48" t="n">
        <f aca="false">MIN(MAX((HI339*(1+HI$5/Setup!$C$36)+IF($V340=42,N($F340),0))-DM340,0),MAX($P340-SUM(DV340:FJ340),0))</f>
        <v>0</v>
      </c>
      <c r="FL340" s="48" t="n">
        <f aca="false">MIN(MAX((HJ339*(1+HJ$5/Setup!$C$36)+IF($V340=43,N($F340),0))-DN340,0),MAX($P340-SUM(DV340:FK340),0))</f>
        <v>0</v>
      </c>
      <c r="FM340" s="48" t="n">
        <f aca="false">MIN(MAX((HK339*(1+HK$5/Setup!$C$36)+IF($V340=44,N($F340),0))-DO340,0),MAX($P340-SUM(DV340:FL340),0))</f>
        <v>0</v>
      </c>
      <c r="FN340" s="48" t="n">
        <f aca="false">MIN(MAX((HL339*(1+HL$5/Setup!$C$36)+IF($V340=45,N($F340),0))-DP340,0),MAX($P340-SUM(DV340:FM340),0))</f>
        <v>0</v>
      </c>
      <c r="FO340" s="48" t="n">
        <f aca="false">MIN(MAX((HM339*(1+HM$5/Setup!$C$36)+IF($V340=46,N($F340),0))-DQ340,0),MAX($P340-SUM(DV340:FN340),0))</f>
        <v>0</v>
      </c>
      <c r="FP340" s="48" t="n">
        <f aca="false">MIN(MAX((HN339*(1+HN$5/Setup!$C$36)+IF($V340=47,N($F340),0))-DR340,0),MAX($P340-SUM(DV340:FO340),0))</f>
        <v>0</v>
      </c>
      <c r="FQ340" s="48" t="n">
        <f aca="false">MIN(MAX((HO339*(1+HO$5/Setup!$C$36)+IF($V340=48,N($F340),0))-DS340,0),MAX($P340-SUM(DV340:FP340),0))</f>
        <v>0</v>
      </c>
      <c r="FR340" s="48" t="n">
        <f aca="false">MIN(MAX((HP339*(1+HP$5/Setup!$C$36)+IF($V340=49,N($F340),0))-DT340,0),MAX($P340-SUM(DV340:FQ340),0))</f>
        <v>0</v>
      </c>
      <c r="FS340" s="48" t="n">
        <f aca="false">MIN(MAX((HQ339*(1+HQ$5/Setup!$C$36)+IF($V340=50,N($F340),0))-DU340,0),MAX($P340-SUM(DV340:FR340),0))</f>
        <v>0</v>
      </c>
      <c r="FT340" s="48" t="n">
        <f aca="false">IF((FT339*(1+FT$5/Setup!$C$36)+IF($V340=1,N($F340),0))-BX340-DV340&lt;0.005,0,(FT339*(1+FT$5/Setup!$C$36)+IF($V340=1,N($F340),0))-BX340-DV340)</f>
        <v>0</v>
      </c>
      <c r="FU340" s="48" t="n">
        <f aca="false">IF((FU339*(1+FU$5/Setup!$C$36)+IF($V340=2,N($F340),0))-BY340-DW340&lt;0.005,0,(FU339*(1+FU$5/Setup!$C$36)+IF($V340=2,N($F340),0))-BY340-DW340)</f>
        <v>0</v>
      </c>
      <c r="FV340" s="48" t="n">
        <f aca="false">IF((FV339*(1+FV$5/Setup!$C$36)+IF($V340=3,N($F340),0))-BZ340-DX340&lt;0.005,0,(FV339*(1+FV$5/Setup!$C$36)+IF($V340=3,N($F340),0))-BZ340-DX340)</f>
        <v>0</v>
      </c>
      <c r="FW340" s="48" t="n">
        <f aca="false">IF((FW339*(1+FW$5/Setup!$C$36)+IF($V340=4,N($F340),0))-CA340-DY340&lt;0.005,0,(FW339*(1+FW$5/Setup!$C$36)+IF($V340=4,N($F340),0))-CA340-DY340)</f>
        <v>0</v>
      </c>
      <c r="FX340" s="48" t="n">
        <f aca="false">IF((FX339*(1+FX$5/Setup!$C$36)+IF($V340=5,N($F340),0))-CB340-DZ340&lt;0.005,0,(FX339*(1+FX$5/Setup!$C$36)+IF($V340=5,N($F340),0))-CB340-DZ340)</f>
        <v>0</v>
      </c>
      <c r="FY340" s="48" t="n">
        <f aca="false">IF((FY339*(1+FY$5/Setup!$C$36)+IF($V340=6,N($F340),0))-CC340-EA340&lt;0.005,0,(FY339*(1+FY$5/Setup!$C$36)+IF($V340=6,N($F340),0))-CC340-EA340)</f>
        <v>0</v>
      </c>
      <c r="FZ340" s="48" t="n">
        <f aca="false">IF((FZ339*(1+FZ$5/Setup!$C$36)+IF($V340=7,N($F340),0))-CD340-EB340&lt;0.005,0,(FZ339*(1+FZ$5/Setup!$C$36)+IF($V340=7,N($F340),0))-CD340-EB340)</f>
        <v>0</v>
      </c>
      <c r="GA340" s="48" t="n">
        <f aca="false">IF((GA339*(1+GA$5/Setup!$C$36)+IF($V340=8,N($F340),0))-CE340-EC340&lt;0.005,0,(GA339*(1+GA$5/Setup!$C$36)+IF($V340=8,N($F340),0))-CE340-EC340)</f>
        <v>0</v>
      </c>
      <c r="GB340" s="48" t="n">
        <f aca="false">IF((GB339*(1+GB$5/Setup!$C$36)+IF($V340=9,N($F340),0))-CF340-ED340&lt;0.005,0,(GB339*(1+GB$5/Setup!$C$36)+IF($V340=9,N($F340),0))-CF340-ED340)</f>
        <v>0</v>
      </c>
      <c r="GC340" s="48" t="n">
        <f aca="false">IF((GC339*(1+GC$5/Setup!$C$36)+IF($V340=10,N($F340),0))-CG340-EE340&lt;0.005,0,(GC339*(1+GC$5/Setup!$C$36)+IF($V340=10,N($F340),0))-CG340-EE340)</f>
        <v>0</v>
      </c>
      <c r="GD340" s="48" t="n">
        <f aca="false">IF((GD339*(1+GD$5/Setup!$C$36)+IF($V340=11,N($F340),0))-CH340-EF340&lt;0.005,0,(GD339*(1+GD$5/Setup!$C$36)+IF($V340=11,N($F340),0))-CH340-EF340)</f>
        <v>0</v>
      </c>
      <c r="GE340" s="48" t="n">
        <f aca="false">IF((GE339*(1+GE$5/Setup!$C$36)+IF($V340=12,N($F340),0))-CI340-EG340&lt;0.005,0,(GE339*(1+GE$5/Setup!$C$36)+IF($V340=12,N($F340),0))-CI340-EG340)</f>
        <v>0</v>
      </c>
      <c r="GF340" s="48" t="n">
        <f aca="false">IF((GF339*(1+GF$5/Setup!$C$36)+IF($V340=13,N($F340),0))-CJ340-EH340&lt;0.005,0,(GF339*(1+GF$5/Setup!$C$36)+IF($V340=13,N($F340),0))-CJ340-EH340)</f>
        <v>0</v>
      </c>
      <c r="GG340" s="48" t="n">
        <f aca="false">IF((GG339*(1+GG$5/Setup!$C$36)+IF($V340=14,N($F340),0))-CK340-EI340&lt;0.005,0,(GG339*(1+GG$5/Setup!$C$36)+IF($V340=14,N($F340),0))-CK340-EI340)</f>
        <v>0</v>
      </c>
      <c r="GH340" s="48" t="n">
        <f aca="false">IF((GH339*(1+GH$5/Setup!$C$36)+IF($V340=15,N($F340),0))-CL340-EJ340&lt;0.005,0,(GH339*(1+GH$5/Setup!$C$36)+IF($V340=15,N($F340),0))-CL340-EJ340)</f>
        <v>0</v>
      </c>
      <c r="GI340" s="48" t="n">
        <f aca="false">IF((GI339*(1+GI$5/Setup!$C$36)+IF($V340=16,N($F340),0))-CM340-EK340&lt;0.005,0,(GI339*(1+GI$5/Setup!$C$36)+IF($V340=16,N($F340),0))-CM340-EK340)</f>
        <v>0</v>
      </c>
      <c r="GJ340" s="48" t="n">
        <f aca="false">IF((GJ339*(1+GJ$5/Setup!$C$36)+IF($V340=17,N($F340),0))-CN340-EL340&lt;0.005,0,(GJ339*(1+GJ$5/Setup!$C$36)+IF($V340=17,N($F340),0))-CN340-EL340)</f>
        <v>0</v>
      </c>
      <c r="GK340" s="48" t="n">
        <f aca="false">IF((GK339*(1+GK$5/Setup!$C$36)+IF($V340=18,N($F340),0))-CO340-EM340&lt;0.005,0,(GK339*(1+GK$5/Setup!$C$36)+IF($V340=18,N($F340),0))-CO340-EM340)</f>
        <v>0</v>
      </c>
      <c r="GL340" s="48" t="n">
        <f aca="false">IF((GL339*(1+GL$5/Setup!$C$36)+IF($V340=19,N($F340),0))-CP340-EN340&lt;0.005,0,(GL339*(1+GL$5/Setup!$C$36)+IF($V340=19,N($F340),0))-CP340-EN340)</f>
        <v>0</v>
      </c>
      <c r="GM340" s="48" t="n">
        <f aca="false">IF((GM339*(1+GM$5/Setup!$C$36)+IF($V340=20,N($F340),0))-CQ340-EO340&lt;0.005,0,(GM339*(1+GM$5/Setup!$C$36)+IF($V340=20,N($F340),0))-CQ340-EO340)</f>
        <v>0</v>
      </c>
      <c r="GN340" s="48" t="n">
        <f aca="false">IF((GN339*(1+GN$5/Setup!$C$36)+IF($V340=21,N($F340),0))-CR340-EP340&lt;0.005,0,(GN339*(1+GN$5/Setup!$C$36)+IF($V340=21,N($F340),0))-CR340-EP340)</f>
        <v>0</v>
      </c>
      <c r="GO340" s="48" t="n">
        <f aca="false">IF((GO339*(1+GO$5/Setup!$C$36)+IF($V340=22,N($F340),0))-CS340-EQ340&lt;0.005,0,(GO339*(1+GO$5/Setup!$C$36)+IF($V340=22,N($F340),0))-CS340-EQ340)</f>
        <v>0</v>
      </c>
      <c r="GP340" s="48" t="n">
        <f aca="false">IF((GP339*(1+GP$5/Setup!$C$36)+IF($V340=23,N($F340),0))-CT340-ER340&lt;0.005,0,(GP339*(1+GP$5/Setup!$C$36)+IF($V340=23,N($F340),0))-CT340-ER340)</f>
        <v>0</v>
      </c>
      <c r="GQ340" s="48" t="n">
        <f aca="false">IF((GQ339*(1+GQ$5/Setup!$C$36)+IF($V340=24,N($F340),0))-CU340-ES340&lt;0.005,0,(GQ339*(1+GQ$5/Setup!$C$36)+IF($V340=24,N($F340),0))-CU340-ES340)</f>
        <v>0</v>
      </c>
      <c r="GR340" s="48" t="n">
        <f aca="false">IF((GR339*(1+GR$5/Setup!$C$36)+IF($V340=25,N($F340),0))-CV340-ET340&lt;0.005,0,(GR339*(1+GR$5/Setup!$C$36)+IF($V340=25,N($F340),0))-CV340-ET340)</f>
        <v>0</v>
      </c>
      <c r="GS340" s="48" t="n">
        <f aca="false">IF((GS339*(1+GS$5/Setup!$C$36)+IF($V340=26,N($F340),0))-CW340-EU340&lt;0.005,0,(GS339*(1+GS$5/Setup!$C$36)+IF($V340=26,N($F340),0))-CW340-EU340)</f>
        <v>0</v>
      </c>
      <c r="GT340" s="48" t="n">
        <f aca="false">IF((GT339*(1+GT$5/Setup!$C$36)+IF($V340=27,N($F340),0))-CX340-EV340&lt;0.005,0,(GT339*(1+GT$5/Setup!$C$36)+IF($V340=27,N($F340),0))-CX340-EV340)</f>
        <v>0</v>
      </c>
      <c r="GU340" s="48" t="n">
        <f aca="false">IF((GU339*(1+GU$5/Setup!$C$36)+IF($V340=28,N($F340),0))-CY340-EW340&lt;0.005,0,(GU339*(1+GU$5/Setup!$C$36)+IF($V340=28,N($F340),0))-CY340-EW340)</f>
        <v>0</v>
      </c>
      <c r="GV340" s="48" t="n">
        <f aca="false">IF((GV339*(1+GV$5/Setup!$C$36)+IF($V340=29,N($F340),0))-CZ340-EX340&lt;0.005,0,(GV339*(1+GV$5/Setup!$C$36)+IF($V340=29,N($F340),0))-CZ340-EX340)</f>
        <v>0</v>
      </c>
      <c r="GW340" s="48" t="n">
        <f aca="false">IF((GW339*(1+GW$5/Setup!$C$36)+IF($V340=30,N($F340),0))-DA340-EY340&lt;0.005,0,(GW339*(1+GW$5/Setup!$C$36)+IF($V340=30,N($F340),0))-DA340-EY340)</f>
        <v>0</v>
      </c>
      <c r="GX340" s="48" t="n">
        <f aca="false">IF((GX339*(1+GX$5/Setup!$C$36)+IF($V340=31,N($F340),0))-DB340-EZ340&lt;0.005,0,(GX339*(1+GX$5/Setup!$C$36)+IF($V340=31,N($F340),0))-DB340-EZ340)</f>
        <v>0</v>
      </c>
      <c r="GY340" s="48" t="n">
        <f aca="false">IF((GY339*(1+GY$5/Setup!$C$36)+IF($V340=32,N($F340),0))-DC340-FA340&lt;0.005,0,(GY339*(1+GY$5/Setup!$C$36)+IF($V340=32,N($F340),0))-DC340-FA340)</f>
        <v>0</v>
      </c>
      <c r="GZ340" s="48" t="n">
        <f aca="false">IF((GZ339*(1+GZ$5/Setup!$C$36)+IF($V340=33,N($F340),0))-DD340-FB340&lt;0.005,0,(GZ339*(1+GZ$5/Setup!$C$36)+IF($V340=33,N($F340),0))-DD340-FB340)</f>
        <v>0</v>
      </c>
      <c r="HA340" s="48" t="n">
        <f aca="false">IF((HA339*(1+HA$5/Setup!$C$36)+IF($V340=34,N($F340),0))-DE340-FC340&lt;0.005,0,(HA339*(1+HA$5/Setup!$C$36)+IF($V340=34,N($F340),0))-DE340-FC340)</f>
        <v>0</v>
      </c>
      <c r="HB340" s="48" t="n">
        <f aca="false">IF((HB339*(1+HB$5/Setup!$C$36)+IF($V340=35,N($F340),0))-DF340-FD340&lt;0.005,0,(HB339*(1+HB$5/Setup!$C$36)+IF($V340=35,N($F340),0))-DF340-FD340)</f>
        <v>0</v>
      </c>
      <c r="HC340" s="48" t="n">
        <f aca="false">IF((HC339*(1+HC$5/Setup!$C$36)+IF($V340=36,N($F340),0))-DG340-FE340&lt;0.005,0,(HC339*(1+HC$5/Setup!$C$36)+IF($V340=36,N($F340),0))-DG340-FE340)</f>
        <v>0</v>
      </c>
      <c r="HD340" s="48" t="n">
        <f aca="false">IF((HD339*(1+HD$5/Setup!$C$36)+IF($V340=37,N($F340),0))-DH340-FF340&lt;0.005,0,(HD339*(1+HD$5/Setup!$C$36)+IF($V340=37,N($F340),0))-DH340-FF340)</f>
        <v>0</v>
      </c>
      <c r="HE340" s="48" t="n">
        <f aca="false">IF((HE339*(1+HE$5/Setup!$C$36)+IF($V340=38,N($F340),0))-DI340-FG340&lt;0.005,0,(HE339*(1+HE$5/Setup!$C$36)+IF($V340=38,N($F340),0))-DI340-FG340)</f>
        <v>0</v>
      </c>
      <c r="HF340" s="48" t="n">
        <f aca="false">IF((HF339*(1+HF$5/Setup!$C$36)+IF($V340=39,N($F340),0))-DJ340-FH340&lt;0.005,0,(HF339*(1+HF$5/Setup!$C$36)+IF($V340=39,N($F340),0))-DJ340-FH340)</f>
        <v>0</v>
      </c>
      <c r="HG340" s="48" t="n">
        <f aca="false">IF((HG339*(1+HG$5/Setup!$C$36)+IF($V340=40,N($F340),0))-DK340-FI340&lt;0.005,0,(HG339*(1+HG$5/Setup!$C$36)+IF($V340=40,N($F340),0))-DK340-FI340)</f>
        <v>0</v>
      </c>
      <c r="HH340" s="48" t="n">
        <f aca="false">IF((HH339*(1+HH$5/Setup!$C$36)+IF($V340=41,N($F340),0))-DL340-FJ340&lt;0.005,0,(HH339*(1+HH$5/Setup!$C$36)+IF($V340=41,N($F340),0))-DL340-FJ340)</f>
        <v>0</v>
      </c>
      <c r="HI340" s="48" t="n">
        <f aca="false">IF((HI339*(1+HI$5/Setup!$C$36)+IF($V340=42,N($F340),0))-DM340-FK340&lt;0.005,0,(HI339*(1+HI$5/Setup!$C$36)+IF($V340=42,N($F340),0))-DM340-FK340)</f>
        <v>0</v>
      </c>
      <c r="HJ340" s="48" t="n">
        <f aca="false">IF((HJ339*(1+HJ$5/Setup!$C$36)+IF($V340=43,N($F340),0))-DN340-FL340&lt;0.005,0,(HJ339*(1+HJ$5/Setup!$C$36)+IF($V340=43,N($F340),0))-DN340-FL340)</f>
        <v>0</v>
      </c>
      <c r="HK340" s="48" t="n">
        <f aca="false">IF((HK339*(1+HK$5/Setup!$C$36)+IF($V340=44,N($F340),0))-DO340-FM340&lt;0.005,0,(HK339*(1+HK$5/Setup!$C$36)+IF($V340=44,N($F340),0))-DO340-FM340)</f>
        <v>0</v>
      </c>
      <c r="HL340" s="48" t="n">
        <f aca="false">IF((HL339*(1+HL$5/Setup!$C$36)+IF($V340=45,N($F340),0))-DP340-FN340&lt;0.005,0,(HL339*(1+HL$5/Setup!$C$36)+IF($V340=45,N($F340),0))-DP340-FN340)</f>
        <v>0</v>
      </c>
      <c r="HM340" s="48" t="n">
        <f aca="false">IF((HM339*(1+HM$5/Setup!$C$36)+IF($V340=46,N($F340),0))-DQ340-FO340&lt;0.005,0,(HM339*(1+HM$5/Setup!$C$36)+IF($V340=46,N($F340),0))-DQ340-FO340)</f>
        <v>0</v>
      </c>
      <c r="HN340" s="48" t="n">
        <f aca="false">IF((HN339*(1+HN$5/Setup!$C$36)+IF($V340=47,N($F340),0))-DR340-FP340&lt;0.005,0,(HN339*(1+HN$5/Setup!$C$36)+IF($V340=47,N($F340),0))-DR340-FP340)</f>
        <v>0</v>
      </c>
      <c r="HO340" s="48" t="n">
        <f aca="false">IF((HO339*(1+HO$5/Setup!$C$36)+IF($V340=48,N($F340),0))-DS340-FQ340&lt;0.005,0,(HO339*(1+HO$5/Setup!$C$36)+IF($V340=48,N($F340),0))-DS340-FQ340)</f>
        <v>0</v>
      </c>
      <c r="HP340" s="48" t="n">
        <f aca="false">IF((HP339*(1+HP$5/Setup!$C$36)+IF($V340=49,N($F340),0))-DT340-FR340&lt;0.005,0,(HP339*(1+HP$5/Setup!$C$36)+IF($V340=49,N($F340),0))-DT340-FR340)</f>
        <v>0</v>
      </c>
      <c r="HQ340" s="48" t="n">
        <f aca="false">IF((HQ339*(1+HQ$5/Setup!$C$36)+IF($V340=50,N($F340),0))-DU340-FS340&lt;0.005,0,(HQ339*(1+HQ$5/Setup!$C$36)+IF($V340=50,N($F340),0))-DU340-FS340)</f>
        <v>0</v>
      </c>
    </row>
    <row r="341" customFormat="false" ht="15" hidden="false" customHeight="false" outlineLevel="0" collapsed="false">
      <c r="A341" s="44" t="n">
        <v>333</v>
      </c>
      <c r="B341" s="45" t="n">
        <f aca="false">IF(Setup!$C$7="Every month",EDATE(Setup!$C$8,($A341-1)),IF(Setup!$C$7="Twice a month",DATE(YEAR(Setup!$C$8),MONTH(Setup!$C$8)+INT((($A341-1)+Setup!$C$41)/2),MIN(IF(MOD(($A341-1)+Setup!$C$41,2)=0,Setup!$C$39,Setup!$C$40),DAY(EOMONTH(DATE(YEAR(Setup!$C$8),MONTH(Setup!$C$8)+INT((($A341-1)+Setup!$C$41)/2),1),0)))),Setup!$C$8+($A341-1)*IF(Setup!$C$7="Every week",7,14)))</f>
        <v>50973</v>
      </c>
      <c r="C341" s="45" t="n">
        <f aca="false">IF(Setup!$C$7="Every month",EDATE(Setup!$C$8,$A341),IF(Setup!$C$7="Twice a month",DATE(YEAR(Setup!$C$8),MONTH(Setup!$C$8)+INT(($A341+Setup!$C$41)/2),MIN(IF(MOD($A341+Setup!$C$41,2)=0,Setup!$C$39,Setup!$C$40),DAY(EOMONTH(DATE(YEAR(Setup!$C$8),MONTH(Setup!$C$8)+INT(($A341+Setup!$C$41)/2),1),0)))),Setup!$C$8+$A341*IF(Setup!$C$7="Every week",7,14)))</f>
        <v>50987</v>
      </c>
      <c r="D341" s="46"/>
      <c r="E341" s="47"/>
      <c r="F341" s="47"/>
      <c r="G341" s="47"/>
      <c r="H341" s="47"/>
      <c r="I341" s="48" t="n">
        <f aca="false">N(Setup!$C$11)+N(E341)</f>
        <v>100</v>
      </c>
      <c r="J341" s="48" t="n">
        <f aca="false">MIN(Setup!$C$37,MAX(I341,0))</f>
        <v>9.23076923076923</v>
      </c>
      <c r="K341" s="48" t="n">
        <f aca="false">MIN(MAX(N(Setup!$C$14)-L340,0),MAX(I341-J341,0))</f>
        <v>0</v>
      </c>
      <c r="L341" s="48" t="n">
        <f aca="false">L340+K341-N(G341)</f>
        <v>500</v>
      </c>
      <c r="M341" s="48" t="n">
        <f aca="false">M340+J341-N(H341)</f>
        <v>3073.84615384614</v>
      </c>
      <c r="N341" s="48" t="n">
        <f aca="false">SUM(BX341:DU341)</f>
        <v>0</v>
      </c>
      <c r="O341" s="48" t="n">
        <f aca="false">SUM(Z341:BW341)-N341</f>
        <v>0</v>
      </c>
      <c r="P341" s="48" t="n">
        <f aca="false">MAX(I341-J341-K341,0)+O341</f>
        <v>90.7692307692308</v>
      </c>
      <c r="Q341" s="48" t="n">
        <f aca="false">SUM(DV341:FS341)</f>
        <v>0</v>
      </c>
      <c r="R341" s="49" t="n">
        <f aca="false">N341+J341+K341+Q341</f>
        <v>9.23076923076923</v>
      </c>
      <c r="S341" s="48" t="n">
        <f aca="false">T341-T340-N(F341)+N341+Q341</f>
        <v>0</v>
      </c>
      <c r="T341" s="49" t="n">
        <f aca="false">SUM(FT341:HQ341)</f>
        <v>0</v>
      </c>
      <c r="U341" s="44" t="str">
        <f aca="false">IF(T340&lt;0.005,"",INDEX(Helpers!$C$2:$C$51,IF(_xlfn.MINIFS($DV$6:$FS$6,DV341:FS341,"&gt;0.005")=0,V341,_xlfn.MINIFS($DV$6:$FS$6,DV341:FS341,"&gt;0.005"))))</f>
        <v/>
      </c>
      <c r="V341" s="44" t="n">
        <f aca="false">IF(_xlfn.MINIFS($FT$6:$HQ$6,FT340:HQ340,"&gt;0.005")=0,1,_xlfn.MINIFS($FT$6:$HQ$6,FT340:HQ340,"&gt;0.005"))</f>
        <v>1</v>
      </c>
      <c r="W341" s="44" t="n">
        <f aca="false">IF(AND(D341&lt;&gt;"Paid",T340&gt;0.005),1,0)</f>
        <v>0</v>
      </c>
      <c r="X341" s="48" t="n">
        <f aca="false">SUMPRODUCT(((Helpers!$G$2:$G$51*(1+(Helpers!$D$2:$D$51+0.000000001)/12)^(($B341-Setup!$C$8)/(365.25/12))-Helpers!$E$2:$E$51*((1+(Helpers!$D$2:$D$51+0.000000001)/12)^(($B341-Setup!$C$8)/(365.25/12))-1)/((Helpers!$D$2:$D$51+0.000000001)/12))&gt;0)*(Helpers!$G$2:$G$51*(1+(Helpers!$D$2:$D$51+0.000000001)/12)^(($B341-Setup!$C$8)/(365.25/12))-Helpers!$E$2:$E$51*((1+(Helpers!$D$2:$D$51+0.000000001)/12)^(($B341-Setup!$C$8)/(365.25/12))-1)/((Helpers!$D$2:$D$51+0.000000001)/12)))</f>
        <v>0</v>
      </c>
      <c r="Y341" s="48"/>
      <c r="Z341" s="48" t="n">
        <f aca="false">IF(OR(N(Z$5)=0,Z$6=""),0,Z$5*((DATE(YEAR($B341),MONTH($B341),MIN(Z$6,DAY(EOMONTH($B341,0))))&gt;=$B341)*(DATE(YEAR($B341),MONTH($B341),MIN(Z$6,DAY(EOMONTH($B341,0))))&lt;$C341)+(DATE(YEAR($B341),MONTH($B341)+1,MIN(Z$6,DAY(EOMONTH($B341,1))))&gt;=$B341)*(DATE(YEAR($B341),MONTH($B341)+1,MIN(Z$6,DAY(EOMONTH($B341,1))))&lt;$C341)))</f>
        <v>0</v>
      </c>
      <c r="AA341" s="48" t="n">
        <f aca="false">IF(OR(N(AA$5)=0,AA$6=""),0,AA$5*((DATE(YEAR($B341),MONTH($B341),MIN(AA$6,DAY(EOMONTH($B341,0))))&gt;=$B341)*(DATE(YEAR($B341),MONTH($B341),MIN(AA$6,DAY(EOMONTH($B341,0))))&lt;$C341)+(DATE(YEAR($B341),MONTH($B341)+1,MIN(AA$6,DAY(EOMONTH($B341,1))))&gt;=$B341)*(DATE(YEAR($B341),MONTH($B341)+1,MIN(AA$6,DAY(EOMONTH($B341,1))))&lt;$C341)))</f>
        <v>0</v>
      </c>
      <c r="AB341" s="48" t="n">
        <f aca="false">IF(OR(N(AB$5)=0,AB$6=""),0,AB$5*((DATE(YEAR($B341),MONTH($B341),MIN(AB$6,DAY(EOMONTH($B341,0))))&gt;=$B341)*(DATE(YEAR($B341),MONTH($B341),MIN(AB$6,DAY(EOMONTH($B341,0))))&lt;$C341)+(DATE(YEAR($B341),MONTH($B341)+1,MIN(AB$6,DAY(EOMONTH($B341,1))))&gt;=$B341)*(DATE(YEAR($B341),MONTH($B341)+1,MIN(AB$6,DAY(EOMONTH($B341,1))))&lt;$C341)))</f>
        <v>0</v>
      </c>
      <c r="AC341" s="48" t="n">
        <f aca="false">IF(OR(N(AC$5)=0,AC$6=""),0,AC$5*((DATE(YEAR($B341),MONTH($B341),MIN(AC$6,DAY(EOMONTH($B341,0))))&gt;=$B341)*(DATE(YEAR($B341),MONTH($B341),MIN(AC$6,DAY(EOMONTH($B341,0))))&lt;$C341)+(DATE(YEAR($B341),MONTH($B341)+1,MIN(AC$6,DAY(EOMONTH($B341,1))))&gt;=$B341)*(DATE(YEAR($B341),MONTH($B341)+1,MIN(AC$6,DAY(EOMONTH($B341,1))))&lt;$C341)))</f>
        <v>0</v>
      </c>
      <c r="AD341" s="48" t="n">
        <f aca="false">IF(OR(N(AD$5)=0,AD$6=""),0,AD$5*((DATE(YEAR($B341),MONTH($B341),MIN(AD$6,DAY(EOMONTH($B341,0))))&gt;=$B341)*(DATE(YEAR($B341),MONTH($B341),MIN(AD$6,DAY(EOMONTH($B341,0))))&lt;$C341)+(DATE(YEAR($B341),MONTH($B341)+1,MIN(AD$6,DAY(EOMONTH($B341,1))))&gt;=$B341)*(DATE(YEAR($B341),MONTH($B341)+1,MIN(AD$6,DAY(EOMONTH($B341,1))))&lt;$C341)))</f>
        <v>0</v>
      </c>
      <c r="AE341" s="48" t="n">
        <f aca="false">IF(OR(N(AE$5)=0,AE$6=""),0,AE$5*((DATE(YEAR($B341),MONTH($B341),MIN(AE$6,DAY(EOMONTH($B341,0))))&gt;=$B341)*(DATE(YEAR($B341),MONTH($B341),MIN(AE$6,DAY(EOMONTH($B341,0))))&lt;$C341)+(DATE(YEAR($B341),MONTH($B341)+1,MIN(AE$6,DAY(EOMONTH($B341,1))))&gt;=$B341)*(DATE(YEAR($B341),MONTH($B341)+1,MIN(AE$6,DAY(EOMONTH($B341,1))))&lt;$C341)))</f>
        <v>0</v>
      </c>
      <c r="AF341" s="48" t="n">
        <f aca="false">IF(OR(N(AF$5)=0,AF$6=""),0,AF$5*((DATE(YEAR($B341),MONTH($B341),MIN(AF$6,DAY(EOMONTH($B341,0))))&gt;=$B341)*(DATE(YEAR($B341),MONTH($B341),MIN(AF$6,DAY(EOMONTH($B341,0))))&lt;$C341)+(DATE(YEAR($B341),MONTH($B341)+1,MIN(AF$6,DAY(EOMONTH($B341,1))))&gt;=$B341)*(DATE(YEAR($B341),MONTH($B341)+1,MIN(AF$6,DAY(EOMONTH($B341,1))))&lt;$C341)))</f>
        <v>0</v>
      </c>
      <c r="AG341" s="48" t="n">
        <f aca="false">IF(OR(N(AG$5)=0,AG$6=""),0,AG$5*((DATE(YEAR($B341),MONTH($B341),MIN(AG$6,DAY(EOMONTH($B341,0))))&gt;=$B341)*(DATE(YEAR($B341),MONTH($B341),MIN(AG$6,DAY(EOMONTH($B341,0))))&lt;$C341)+(DATE(YEAR($B341),MONTH($B341)+1,MIN(AG$6,DAY(EOMONTH($B341,1))))&gt;=$B341)*(DATE(YEAR($B341),MONTH($B341)+1,MIN(AG$6,DAY(EOMONTH($B341,1))))&lt;$C341)))</f>
        <v>0</v>
      </c>
      <c r="AH341" s="48" t="n">
        <f aca="false">IF(OR(N(AH$5)=0,AH$6=""),0,AH$5*((DATE(YEAR($B341),MONTH($B341),MIN(AH$6,DAY(EOMONTH($B341,0))))&gt;=$B341)*(DATE(YEAR($B341),MONTH($B341),MIN(AH$6,DAY(EOMONTH($B341,0))))&lt;$C341)+(DATE(YEAR($B341),MONTH($B341)+1,MIN(AH$6,DAY(EOMONTH($B341,1))))&gt;=$B341)*(DATE(YEAR($B341),MONTH($B341)+1,MIN(AH$6,DAY(EOMONTH($B341,1))))&lt;$C341)))</f>
        <v>0</v>
      </c>
      <c r="AI341" s="48" t="n">
        <f aca="false">IF(OR(N(AI$5)=0,AI$6=""),0,AI$5*((DATE(YEAR($B341),MONTH($B341),MIN(AI$6,DAY(EOMONTH($B341,0))))&gt;=$B341)*(DATE(YEAR($B341),MONTH($B341),MIN(AI$6,DAY(EOMONTH($B341,0))))&lt;$C341)+(DATE(YEAR($B341),MONTH($B341)+1,MIN(AI$6,DAY(EOMONTH($B341,1))))&gt;=$B341)*(DATE(YEAR($B341),MONTH($B341)+1,MIN(AI$6,DAY(EOMONTH($B341,1))))&lt;$C341)))</f>
        <v>0</v>
      </c>
      <c r="AJ341" s="48" t="n">
        <f aca="false">IF(OR(N(AJ$5)=0,AJ$6=""),0,AJ$5*((DATE(YEAR($B341),MONTH($B341),MIN(AJ$6,DAY(EOMONTH($B341,0))))&gt;=$B341)*(DATE(YEAR($B341),MONTH($B341),MIN(AJ$6,DAY(EOMONTH($B341,0))))&lt;$C341)+(DATE(YEAR($B341),MONTH($B341)+1,MIN(AJ$6,DAY(EOMONTH($B341,1))))&gt;=$B341)*(DATE(YEAR($B341),MONTH($B341)+1,MIN(AJ$6,DAY(EOMONTH($B341,1))))&lt;$C341)))</f>
        <v>0</v>
      </c>
      <c r="AK341" s="48" t="n">
        <f aca="false">IF(OR(N(AK$5)=0,AK$6=""),0,AK$5*((DATE(YEAR($B341),MONTH($B341),MIN(AK$6,DAY(EOMONTH($B341,0))))&gt;=$B341)*(DATE(YEAR($B341),MONTH($B341),MIN(AK$6,DAY(EOMONTH($B341,0))))&lt;$C341)+(DATE(YEAR($B341),MONTH($B341)+1,MIN(AK$6,DAY(EOMONTH($B341,1))))&gt;=$B341)*(DATE(YEAR($B341),MONTH($B341)+1,MIN(AK$6,DAY(EOMONTH($B341,1))))&lt;$C341)))</f>
        <v>0</v>
      </c>
      <c r="AL341" s="48" t="n">
        <f aca="false">IF(OR(N(AL$5)=0,AL$6=""),0,AL$5*((DATE(YEAR($B341),MONTH($B341),MIN(AL$6,DAY(EOMONTH($B341,0))))&gt;=$B341)*(DATE(YEAR($B341),MONTH($B341),MIN(AL$6,DAY(EOMONTH($B341,0))))&lt;$C341)+(DATE(YEAR($B341),MONTH($B341)+1,MIN(AL$6,DAY(EOMONTH($B341,1))))&gt;=$B341)*(DATE(YEAR($B341),MONTH($B341)+1,MIN(AL$6,DAY(EOMONTH($B341,1))))&lt;$C341)))</f>
        <v>0</v>
      </c>
      <c r="AM341" s="48" t="n">
        <f aca="false">IF(OR(N(AM$5)=0,AM$6=""),0,AM$5*((DATE(YEAR($B341),MONTH($B341),MIN(AM$6,DAY(EOMONTH($B341,0))))&gt;=$B341)*(DATE(YEAR($B341),MONTH($B341),MIN(AM$6,DAY(EOMONTH($B341,0))))&lt;$C341)+(DATE(YEAR($B341),MONTH($B341)+1,MIN(AM$6,DAY(EOMONTH($B341,1))))&gt;=$B341)*(DATE(YEAR($B341),MONTH($B341)+1,MIN(AM$6,DAY(EOMONTH($B341,1))))&lt;$C341)))</f>
        <v>0</v>
      </c>
      <c r="AN341" s="48" t="n">
        <f aca="false">IF(OR(N(AN$5)=0,AN$6=""),0,AN$5*((DATE(YEAR($B341),MONTH($B341),MIN(AN$6,DAY(EOMONTH($B341,0))))&gt;=$B341)*(DATE(YEAR($B341),MONTH($B341),MIN(AN$6,DAY(EOMONTH($B341,0))))&lt;$C341)+(DATE(YEAR($B341),MONTH($B341)+1,MIN(AN$6,DAY(EOMONTH($B341,1))))&gt;=$B341)*(DATE(YEAR($B341),MONTH($B341)+1,MIN(AN$6,DAY(EOMONTH($B341,1))))&lt;$C341)))</f>
        <v>0</v>
      </c>
      <c r="AO341" s="48" t="n">
        <f aca="false">IF(OR(N(AO$5)=0,AO$6=""),0,AO$5*((DATE(YEAR($B341),MONTH($B341),MIN(AO$6,DAY(EOMONTH($B341,0))))&gt;=$B341)*(DATE(YEAR($B341),MONTH($B341),MIN(AO$6,DAY(EOMONTH($B341,0))))&lt;$C341)+(DATE(YEAR($B341),MONTH($B341)+1,MIN(AO$6,DAY(EOMONTH($B341,1))))&gt;=$B341)*(DATE(YEAR($B341),MONTH($B341)+1,MIN(AO$6,DAY(EOMONTH($B341,1))))&lt;$C341)))</f>
        <v>0</v>
      </c>
      <c r="AP341" s="48" t="n">
        <f aca="false">IF(OR(N(AP$5)=0,AP$6=""),0,AP$5*((DATE(YEAR($B341),MONTH($B341),MIN(AP$6,DAY(EOMONTH($B341,0))))&gt;=$B341)*(DATE(YEAR($B341),MONTH($B341),MIN(AP$6,DAY(EOMONTH($B341,0))))&lt;$C341)+(DATE(YEAR($B341),MONTH($B341)+1,MIN(AP$6,DAY(EOMONTH($B341,1))))&gt;=$B341)*(DATE(YEAR($B341),MONTH($B341)+1,MIN(AP$6,DAY(EOMONTH($B341,1))))&lt;$C341)))</f>
        <v>0</v>
      </c>
      <c r="AQ341" s="48" t="n">
        <f aca="false">IF(OR(N(AQ$5)=0,AQ$6=""),0,AQ$5*((DATE(YEAR($B341),MONTH($B341),MIN(AQ$6,DAY(EOMONTH($B341,0))))&gt;=$B341)*(DATE(YEAR($B341),MONTH($B341),MIN(AQ$6,DAY(EOMONTH($B341,0))))&lt;$C341)+(DATE(YEAR($B341),MONTH($B341)+1,MIN(AQ$6,DAY(EOMONTH($B341,1))))&gt;=$B341)*(DATE(YEAR($B341),MONTH($B341)+1,MIN(AQ$6,DAY(EOMONTH($B341,1))))&lt;$C341)))</f>
        <v>0</v>
      </c>
      <c r="AR341" s="48" t="n">
        <f aca="false">IF(OR(N(AR$5)=0,AR$6=""),0,AR$5*((DATE(YEAR($B341),MONTH($B341),MIN(AR$6,DAY(EOMONTH($B341,0))))&gt;=$B341)*(DATE(YEAR($B341),MONTH($B341),MIN(AR$6,DAY(EOMONTH($B341,0))))&lt;$C341)+(DATE(YEAR($B341),MONTH($B341)+1,MIN(AR$6,DAY(EOMONTH($B341,1))))&gt;=$B341)*(DATE(YEAR($B341),MONTH($B341)+1,MIN(AR$6,DAY(EOMONTH($B341,1))))&lt;$C341)))</f>
        <v>0</v>
      </c>
      <c r="AS341" s="48" t="n">
        <f aca="false">IF(OR(N(AS$5)=0,AS$6=""),0,AS$5*((DATE(YEAR($B341),MONTH($B341),MIN(AS$6,DAY(EOMONTH($B341,0))))&gt;=$B341)*(DATE(YEAR($B341),MONTH($B341),MIN(AS$6,DAY(EOMONTH($B341,0))))&lt;$C341)+(DATE(YEAR($B341),MONTH($B341)+1,MIN(AS$6,DAY(EOMONTH($B341,1))))&gt;=$B341)*(DATE(YEAR($B341),MONTH($B341)+1,MIN(AS$6,DAY(EOMONTH($B341,1))))&lt;$C341)))</f>
        <v>0</v>
      </c>
      <c r="AT341" s="48" t="n">
        <f aca="false">IF(OR(N(AT$5)=0,AT$6=""),0,AT$5*((DATE(YEAR($B341),MONTH($B341),MIN(AT$6,DAY(EOMONTH($B341,0))))&gt;=$B341)*(DATE(YEAR($B341),MONTH($B341),MIN(AT$6,DAY(EOMONTH($B341,0))))&lt;$C341)+(DATE(YEAR($B341),MONTH($B341)+1,MIN(AT$6,DAY(EOMONTH($B341,1))))&gt;=$B341)*(DATE(YEAR($B341),MONTH($B341)+1,MIN(AT$6,DAY(EOMONTH($B341,1))))&lt;$C341)))</f>
        <v>0</v>
      </c>
      <c r="AU341" s="48" t="n">
        <f aca="false">IF(OR(N(AU$5)=0,AU$6=""),0,AU$5*((DATE(YEAR($B341),MONTH($B341),MIN(AU$6,DAY(EOMONTH($B341,0))))&gt;=$B341)*(DATE(YEAR($B341),MONTH($B341),MIN(AU$6,DAY(EOMONTH($B341,0))))&lt;$C341)+(DATE(YEAR($B341),MONTH($B341)+1,MIN(AU$6,DAY(EOMONTH($B341,1))))&gt;=$B341)*(DATE(YEAR($B341),MONTH($B341)+1,MIN(AU$6,DAY(EOMONTH($B341,1))))&lt;$C341)))</f>
        <v>0</v>
      </c>
      <c r="AV341" s="48" t="n">
        <f aca="false">IF(OR(N(AV$5)=0,AV$6=""),0,AV$5*((DATE(YEAR($B341),MONTH($B341),MIN(AV$6,DAY(EOMONTH($B341,0))))&gt;=$B341)*(DATE(YEAR($B341),MONTH($B341),MIN(AV$6,DAY(EOMONTH($B341,0))))&lt;$C341)+(DATE(YEAR($B341),MONTH($B341)+1,MIN(AV$6,DAY(EOMONTH($B341,1))))&gt;=$B341)*(DATE(YEAR($B341),MONTH($B341)+1,MIN(AV$6,DAY(EOMONTH($B341,1))))&lt;$C341)))</f>
        <v>0</v>
      </c>
      <c r="AW341" s="48" t="n">
        <f aca="false">IF(OR(N(AW$5)=0,AW$6=""),0,AW$5*((DATE(YEAR($B341),MONTH($B341),MIN(AW$6,DAY(EOMONTH($B341,0))))&gt;=$B341)*(DATE(YEAR($B341),MONTH($B341),MIN(AW$6,DAY(EOMONTH($B341,0))))&lt;$C341)+(DATE(YEAR($B341),MONTH($B341)+1,MIN(AW$6,DAY(EOMONTH($B341,1))))&gt;=$B341)*(DATE(YEAR($B341),MONTH($B341)+1,MIN(AW$6,DAY(EOMONTH($B341,1))))&lt;$C341)))</f>
        <v>0</v>
      </c>
      <c r="AX341" s="48" t="n">
        <f aca="false">IF(OR(N(AX$5)=0,AX$6=""),0,AX$5*((DATE(YEAR($B341),MONTH($B341),MIN(AX$6,DAY(EOMONTH($B341,0))))&gt;=$B341)*(DATE(YEAR($B341),MONTH($B341),MIN(AX$6,DAY(EOMONTH($B341,0))))&lt;$C341)+(DATE(YEAR($B341),MONTH($B341)+1,MIN(AX$6,DAY(EOMONTH($B341,1))))&gt;=$B341)*(DATE(YEAR($B341),MONTH($B341)+1,MIN(AX$6,DAY(EOMONTH($B341,1))))&lt;$C341)))</f>
        <v>0</v>
      </c>
      <c r="AY341" s="48" t="n">
        <f aca="false">IF(OR(N(AY$5)=0,AY$6=""),0,AY$5*((DATE(YEAR($B341),MONTH($B341),MIN(AY$6,DAY(EOMONTH($B341,0))))&gt;=$B341)*(DATE(YEAR($B341),MONTH($B341),MIN(AY$6,DAY(EOMONTH($B341,0))))&lt;$C341)+(DATE(YEAR($B341),MONTH($B341)+1,MIN(AY$6,DAY(EOMONTH($B341,1))))&gt;=$B341)*(DATE(YEAR($B341),MONTH($B341)+1,MIN(AY$6,DAY(EOMONTH($B341,1))))&lt;$C341)))</f>
        <v>0</v>
      </c>
      <c r="AZ341" s="48" t="n">
        <f aca="false">IF(OR(N(AZ$5)=0,AZ$6=""),0,AZ$5*((DATE(YEAR($B341),MONTH($B341),MIN(AZ$6,DAY(EOMONTH($B341,0))))&gt;=$B341)*(DATE(YEAR($B341),MONTH($B341),MIN(AZ$6,DAY(EOMONTH($B341,0))))&lt;$C341)+(DATE(YEAR($B341),MONTH($B341)+1,MIN(AZ$6,DAY(EOMONTH($B341,1))))&gt;=$B341)*(DATE(YEAR($B341),MONTH($B341)+1,MIN(AZ$6,DAY(EOMONTH($B341,1))))&lt;$C341)))</f>
        <v>0</v>
      </c>
      <c r="BA341" s="48" t="n">
        <f aca="false">IF(OR(N(BA$5)=0,BA$6=""),0,BA$5*((DATE(YEAR($B341),MONTH($B341),MIN(BA$6,DAY(EOMONTH($B341,0))))&gt;=$B341)*(DATE(YEAR($B341),MONTH($B341),MIN(BA$6,DAY(EOMONTH($B341,0))))&lt;$C341)+(DATE(YEAR($B341),MONTH($B341)+1,MIN(BA$6,DAY(EOMONTH($B341,1))))&gt;=$B341)*(DATE(YEAR($B341),MONTH($B341)+1,MIN(BA$6,DAY(EOMONTH($B341,1))))&lt;$C341)))</f>
        <v>0</v>
      </c>
      <c r="BB341" s="48" t="n">
        <f aca="false">IF(OR(N(BB$5)=0,BB$6=""),0,BB$5*((DATE(YEAR($B341),MONTH($B341),MIN(BB$6,DAY(EOMONTH($B341,0))))&gt;=$B341)*(DATE(YEAR($B341),MONTH($B341),MIN(BB$6,DAY(EOMONTH($B341,0))))&lt;$C341)+(DATE(YEAR($B341),MONTH($B341)+1,MIN(BB$6,DAY(EOMONTH($B341,1))))&gt;=$B341)*(DATE(YEAR($B341),MONTH($B341)+1,MIN(BB$6,DAY(EOMONTH($B341,1))))&lt;$C341)))</f>
        <v>0</v>
      </c>
      <c r="BC341" s="48" t="n">
        <f aca="false">IF(OR(N(BC$5)=0,BC$6=""),0,BC$5*((DATE(YEAR($B341),MONTH($B341),MIN(BC$6,DAY(EOMONTH($B341,0))))&gt;=$B341)*(DATE(YEAR($B341),MONTH($B341),MIN(BC$6,DAY(EOMONTH($B341,0))))&lt;$C341)+(DATE(YEAR($B341),MONTH($B341)+1,MIN(BC$6,DAY(EOMONTH($B341,1))))&gt;=$B341)*(DATE(YEAR($B341),MONTH($B341)+1,MIN(BC$6,DAY(EOMONTH($B341,1))))&lt;$C341)))</f>
        <v>0</v>
      </c>
      <c r="BD341" s="48" t="n">
        <f aca="false">IF(OR(N(BD$5)=0,BD$6=""),0,BD$5*((DATE(YEAR($B341),MONTH($B341),MIN(BD$6,DAY(EOMONTH($B341,0))))&gt;=$B341)*(DATE(YEAR($B341),MONTH($B341),MIN(BD$6,DAY(EOMONTH($B341,0))))&lt;$C341)+(DATE(YEAR($B341),MONTH($B341)+1,MIN(BD$6,DAY(EOMONTH($B341,1))))&gt;=$B341)*(DATE(YEAR($B341),MONTH($B341)+1,MIN(BD$6,DAY(EOMONTH($B341,1))))&lt;$C341)))</f>
        <v>0</v>
      </c>
      <c r="BE341" s="48" t="n">
        <f aca="false">IF(OR(N(BE$5)=0,BE$6=""),0,BE$5*((DATE(YEAR($B341),MONTH($B341),MIN(BE$6,DAY(EOMONTH($B341,0))))&gt;=$B341)*(DATE(YEAR($B341),MONTH($B341),MIN(BE$6,DAY(EOMONTH($B341,0))))&lt;$C341)+(DATE(YEAR($B341),MONTH($B341)+1,MIN(BE$6,DAY(EOMONTH($B341,1))))&gt;=$B341)*(DATE(YEAR($B341),MONTH($B341)+1,MIN(BE$6,DAY(EOMONTH($B341,1))))&lt;$C341)))</f>
        <v>0</v>
      </c>
      <c r="BF341" s="48" t="n">
        <f aca="false">IF(OR(N(BF$5)=0,BF$6=""),0,BF$5*((DATE(YEAR($B341),MONTH($B341),MIN(BF$6,DAY(EOMONTH($B341,0))))&gt;=$B341)*(DATE(YEAR($B341),MONTH($B341),MIN(BF$6,DAY(EOMONTH($B341,0))))&lt;$C341)+(DATE(YEAR($B341),MONTH($B341)+1,MIN(BF$6,DAY(EOMONTH($B341,1))))&gt;=$B341)*(DATE(YEAR($B341),MONTH($B341)+1,MIN(BF$6,DAY(EOMONTH($B341,1))))&lt;$C341)))</f>
        <v>0</v>
      </c>
      <c r="BG341" s="48" t="n">
        <f aca="false">IF(OR(N(BG$5)=0,BG$6=""),0,BG$5*((DATE(YEAR($B341),MONTH($B341),MIN(BG$6,DAY(EOMONTH($B341,0))))&gt;=$B341)*(DATE(YEAR($B341),MONTH($B341),MIN(BG$6,DAY(EOMONTH($B341,0))))&lt;$C341)+(DATE(YEAR($B341),MONTH($B341)+1,MIN(BG$6,DAY(EOMONTH($B341,1))))&gt;=$B341)*(DATE(YEAR($B341),MONTH($B341)+1,MIN(BG$6,DAY(EOMONTH($B341,1))))&lt;$C341)))</f>
        <v>0</v>
      </c>
      <c r="BH341" s="48" t="n">
        <f aca="false">IF(OR(N(BH$5)=0,BH$6=""),0,BH$5*((DATE(YEAR($B341),MONTH($B341),MIN(BH$6,DAY(EOMONTH($B341,0))))&gt;=$B341)*(DATE(YEAR($B341),MONTH($B341),MIN(BH$6,DAY(EOMONTH($B341,0))))&lt;$C341)+(DATE(YEAR($B341),MONTH($B341)+1,MIN(BH$6,DAY(EOMONTH($B341,1))))&gt;=$B341)*(DATE(YEAR($B341),MONTH($B341)+1,MIN(BH$6,DAY(EOMONTH($B341,1))))&lt;$C341)))</f>
        <v>0</v>
      </c>
      <c r="BI341" s="48" t="n">
        <f aca="false">IF(OR(N(BI$5)=0,BI$6=""),0,BI$5*((DATE(YEAR($B341),MONTH($B341),MIN(BI$6,DAY(EOMONTH($B341,0))))&gt;=$B341)*(DATE(YEAR($B341),MONTH($B341),MIN(BI$6,DAY(EOMONTH($B341,0))))&lt;$C341)+(DATE(YEAR($B341),MONTH($B341)+1,MIN(BI$6,DAY(EOMONTH($B341,1))))&gt;=$B341)*(DATE(YEAR($B341),MONTH($B341)+1,MIN(BI$6,DAY(EOMONTH($B341,1))))&lt;$C341)))</f>
        <v>0</v>
      </c>
      <c r="BJ341" s="48" t="n">
        <f aca="false">IF(OR(N(BJ$5)=0,BJ$6=""),0,BJ$5*((DATE(YEAR($B341),MONTH($B341),MIN(BJ$6,DAY(EOMONTH($B341,0))))&gt;=$B341)*(DATE(YEAR($B341),MONTH($B341),MIN(BJ$6,DAY(EOMONTH($B341,0))))&lt;$C341)+(DATE(YEAR($B341),MONTH($B341)+1,MIN(BJ$6,DAY(EOMONTH($B341,1))))&gt;=$B341)*(DATE(YEAR($B341),MONTH($B341)+1,MIN(BJ$6,DAY(EOMONTH($B341,1))))&lt;$C341)))</f>
        <v>0</v>
      </c>
      <c r="BK341" s="48" t="n">
        <f aca="false">IF(OR(N(BK$5)=0,BK$6=""),0,BK$5*((DATE(YEAR($B341),MONTH($B341),MIN(BK$6,DAY(EOMONTH($B341,0))))&gt;=$B341)*(DATE(YEAR($B341),MONTH($B341),MIN(BK$6,DAY(EOMONTH($B341,0))))&lt;$C341)+(DATE(YEAR($B341),MONTH($B341)+1,MIN(BK$6,DAY(EOMONTH($B341,1))))&gt;=$B341)*(DATE(YEAR($B341),MONTH($B341)+1,MIN(BK$6,DAY(EOMONTH($B341,1))))&lt;$C341)))</f>
        <v>0</v>
      </c>
      <c r="BL341" s="48" t="n">
        <f aca="false">IF(OR(N(BL$5)=0,BL$6=""),0,BL$5*((DATE(YEAR($B341),MONTH($B341),MIN(BL$6,DAY(EOMONTH($B341,0))))&gt;=$B341)*(DATE(YEAR($B341),MONTH($B341),MIN(BL$6,DAY(EOMONTH($B341,0))))&lt;$C341)+(DATE(YEAR($B341),MONTH($B341)+1,MIN(BL$6,DAY(EOMONTH($B341,1))))&gt;=$B341)*(DATE(YEAR($B341),MONTH($B341)+1,MIN(BL$6,DAY(EOMONTH($B341,1))))&lt;$C341)))</f>
        <v>0</v>
      </c>
      <c r="BM341" s="48" t="n">
        <f aca="false">IF(OR(N(BM$5)=0,BM$6=""),0,BM$5*((DATE(YEAR($B341),MONTH($B341),MIN(BM$6,DAY(EOMONTH($B341,0))))&gt;=$B341)*(DATE(YEAR($B341),MONTH($B341),MIN(BM$6,DAY(EOMONTH($B341,0))))&lt;$C341)+(DATE(YEAR($B341),MONTH($B341)+1,MIN(BM$6,DAY(EOMONTH($B341,1))))&gt;=$B341)*(DATE(YEAR($B341),MONTH($B341)+1,MIN(BM$6,DAY(EOMONTH($B341,1))))&lt;$C341)))</f>
        <v>0</v>
      </c>
      <c r="BN341" s="48" t="n">
        <f aca="false">IF(OR(N(BN$5)=0,BN$6=""),0,BN$5*((DATE(YEAR($B341),MONTH($B341),MIN(BN$6,DAY(EOMONTH($B341,0))))&gt;=$B341)*(DATE(YEAR($B341),MONTH($B341),MIN(BN$6,DAY(EOMONTH($B341,0))))&lt;$C341)+(DATE(YEAR($B341),MONTH($B341)+1,MIN(BN$6,DAY(EOMONTH($B341,1))))&gt;=$B341)*(DATE(YEAR($B341),MONTH($B341)+1,MIN(BN$6,DAY(EOMONTH($B341,1))))&lt;$C341)))</f>
        <v>0</v>
      </c>
      <c r="BO341" s="48" t="n">
        <f aca="false">IF(OR(N(BO$5)=0,BO$6=""),0,BO$5*((DATE(YEAR($B341),MONTH($B341),MIN(BO$6,DAY(EOMONTH($B341,0))))&gt;=$B341)*(DATE(YEAR($B341),MONTH($B341),MIN(BO$6,DAY(EOMONTH($B341,0))))&lt;$C341)+(DATE(YEAR($B341),MONTH($B341)+1,MIN(BO$6,DAY(EOMONTH($B341,1))))&gt;=$B341)*(DATE(YEAR($B341),MONTH($B341)+1,MIN(BO$6,DAY(EOMONTH($B341,1))))&lt;$C341)))</f>
        <v>0</v>
      </c>
      <c r="BP341" s="48" t="n">
        <f aca="false">IF(OR(N(BP$5)=0,BP$6=""),0,BP$5*((DATE(YEAR($B341),MONTH($B341),MIN(BP$6,DAY(EOMONTH($B341,0))))&gt;=$B341)*(DATE(YEAR($B341),MONTH($B341),MIN(BP$6,DAY(EOMONTH($B341,0))))&lt;$C341)+(DATE(YEAR($B341),MONTH($B341)+1,MIN(BP$6,DAY(EOMONTH($B341,1))))&gt;=$B341)*(DATE(YEAR($B341),MONTH($B341)+1,MIN(BP$6,DAY(EOMONTH($B341,1))))&lt;$C341)))</f>
        <v>0</v>
      </c>
      <c r="BQ341" s="48" t="n">
        <f aca="false">IF(OR(N(BQ$5)=0,BQ$6=""),0,BQ$5*((DATE(YEAR($B341),MONTH($B341),MIN(BQ$6,DAY(EOMONTH($B341,0))))&gt;=$B341)*(DATE(YEAR($B341),MONTH($B341),MIN(BQ$6,DAY(EOMONTH($B341,0))))&lt;$C341)+(DATE(YEAR($B341),MONTH($B341)+1,MIN(BQ$6,DAY(EOMONTH($B341,1))))&gt;=$B341)*(DATE(YEAR($B341),MONTH($B341)+1,MIN(BQ$6,DAY(EOMONTH($B341,1))))&lt;$C341)))</f>
        <v>0</v>
      </c>
      <c r="BR341" s="48" t="n">
        <f aca="false">IF(OR(N(BR$5)=0,BR$6=""),0,BR$5*((DATE(YEAR($B341),MONTH($B341),MIN(BR$6,DAY(EOMONTH($B341,0))))&gt;=$B341)*(DATE(YEAR($B341),MONTH($B341),MIN(BR$6,DAY(EOMONTH($B341,0))))&lt;$C341)+(DATE(YEAR($B341),MONTH($B341)+1,MIN(BR$6,DAY(EOMONTH($B341,1))))&gt;=$B341)*(DATE(YEAR($B341),MONTH($B341)+1,MIN(BR$6,DAY(EOMONTH($B341,1))))&lt;$C341)))</f>
        <v>0</v>
      </c>
      <c r="BS341" s="48" t="n">
        <f aca="false">IF(OR(N(BS$5)=0,BS$6=""),0,BS$5*((DATE(YEAR($B341),MONTH($B341),MIN(BS$6,DAY(EOMONTH($B341,0))))&gt;=$B341)*(DATE(YEAR($B341),MONTH($B341),MIN(BS$6,DAY(EOMONTH($B341,0))))&lt;$C341)+(DATE(YEAR($B341),MONTH($B341)+1,MIN(BS$6,DAY(EOMONTH($B341,1))))&gt;=$B341)*(DATE(YEAR($B341),MONTH($B341)+1,MIN(BS$6,DAY(EOMONTH($B341,1))))&lt;$C341)))</f>
        <v>0</v>
      </c>
      <c r="BT341" s="48" t="n">
        <f aca="false">IF(OR(N(BT$5)=0,BT$6=""),0,BT$5*((DATE(YEAR($B341),MONTH($B341),MIN(BT$6,DAY(EOMONTH($B341,0))))&gt;=$B341)*(DATE(YEAR($B341),MONTH($B341),MIN(BT$6,DAY(EOMONTH($B341,0))))&lt;$C341)+(DATE(YEAR($B341),MONTH($B341)+1,MIN(BT$6,DAY(EOMONTH($B341,1))))&gt;=$B341)*(DATE(YEAR($B341),MONTH($B341)+1,MIN(BT$6,DAY(EOMONTH($B341,1))))&lt;$C341)))</f>
        <v>0</v>
      </c>
      <c r="BU341" s="48" t="n">
        <f aca="false">IF(OR(N(BU$5)=0,BU$6=""),0,BU$5*((DATE(YEAR($B341),MONTH($B341),MIN(BU$6,DAY(EOMONTH($B341,0))))&gt;=$B341)*(DATE(YEAR($B341),MONTH($B341),MIN(BU$6,DAY(EOMONTH($B341,0))))&lt;$C341)+(DATE(YEAR($B341),MONTH($B341)+1,MIN(BU$6,DAY(EOMONTH($B341,1))))&gt;=$B341)*(DATE(YEAR($B341),MONTH($B341)+1,MIN(BU$6,DAY(EOMONTH($B341,1))))&lt;$C341)))</f>
        <v>0</v>
      </c>
      <c r="BV341" s="48" t="n">
        <f aca="false">IF(OR(N(BV$5)=0,BV$6=""),0,BV$5*((DATE(YEAR($B341),MONTH($B341),MIN(BV$6,DAY(EOMONTH($B341,0))))&gt;=$B341)*(DATE(YEAR($B341),MONTH($B341),MIN(BV$6,DAY(EOMONTH($B341,0))))&lt;$C341)+(DATE(YEAR($B341),MONTH($B341)+1,MIN(BV$6,DAY(EOMONTH($B341,1))))&gt;=$B341)*(DATE(YEAR($B341),MONTH($B341)+1,MIN(BV$6,DAY(EOMONTH($B341,1))))&lt;$C341)))</f>
        <v>0</v>
      </c>
      <c r="BW341" s="48" t="n">
        <f aca="false">IF(OR(N(BW$5)=0,BW$6=""),0,BW$5*((DATE(YEAR($B341),MONTH($B341),MIN(BW$6,DAY(EOMONTH($B341,0))))&gt;=$B341)*(DATE(YEAR($B341),MONTH($B341),MIN(BW$6,DAY(EOMONTH($B341,0))))&lt;$C341)+(DATE(YEAR($B341),MONTH($B341)+1,MIN(BW$6,DAY(EOMONTH($B341,1))))&gt;=$B341)*(DATE(YEAR($B341),MONTH($B341)+1,MIN(BW$6,DAY(EOMONTH($B341,1))))&lt;$C341)))</f>
        <v>0</v>
      </c>
      <c r="BX341" s="48" t="n">
        <f aca="false">MIN(Z341,(FT340*(1+FT$5/Setup!$C$36)+IF($V341=1,N($F341),0)))</f>
        <v>0</v>
      </c>
      <c r="BY341" s="48" t="n">
        <f aca="false">MIN(AA341,(FU340*(1+FU$5/Setup!$C$36)+IF($V341=2,N($F341),0)))</f>
        <v>0</v>
      </c>
      <c r="BZ341" s="48" t="n">
        <f aca="false">MIN(AB341,(FV340*(1+FV$5/Setup!$C$36)+IF($V341=3,N($F341),0)))</f>
        <v>0</v>
      </c>
      <c r="CA341" s="48" t="n">
        <f aca="false">MIN(AC341,(FW340*(1+FW$5/Setup!$C$36)+IF($V341=4,N($F341),0)))</f>
        <v>0</v>
      </c>
      <c r="CB341" s="48" t="n">
        <f aca="false">MIN(AD341,(FX340*(1+FX$5/Setup!$C$36)+IF($V341=5,N($F341),0)))</f>
        <v>0</v>
      </c>
      <c r="CC341" s="48" t="n">
        <f aca="false">MIN(AE341,(FY340*(1+FY$5/Setup!$C$36)+IF($V341=6,N($F341),0)))</f>
        <v>0</v>
      </c>
      <c r="CD341" s="48" t="n">
        <f aca="false">MIN(AF341,(FZ340*(1+FZ$5/Setup!$C$36)+IF($V341=7,N($F341),0)))</f>
        <v>0</v>
      </c>
      <c r="CE341" s="48" t="n">
        <f aca="false">MIN(AG341,(GA340*(1+GA$5/Setup!$C$36)+IF($V341=8,N($F341),0)))</f>
        <v>0</v>
      </c>
      <c r="CF341" s="48" t="n">
        <f aca="false">MIN(AH341,(GB340*(1+GB$5/Setup!$C$36)+IF($V341=9,N($F341),0)))</f>
        <v>0</v>
      </c>
      <c r="CG341" s="48" t="n">
        <f aca="false">MIN(AI341,(GC340*(1+GC$5/Setup!$C$36)+IF($V341=10,N($F341),0)))</f>
        <v>0</v>
      </c>
      <c r="CH341" s="48" t="n">
        <f aca="false">MIN(AJ341,(GD340*(1+GD$5/Setup!$C$36)+IF($V341=11,N($F341),0)))</f>
        <v>0</v>
      </c>
      <c r="CI341" s="48" t="n">
        <f aca="false">MIN(AK341,(GE340*(1+GE$5/Setup!$C$36)+IF($V341=12,N($F341),0)))</f>
        <v>0</v>
      </c>
      <c r="CJ341" s="48" t="n">
        <f aca="false">MIN(AL341,(GF340*(1+GF$5/Setup!$C$36)+IF($V341=13,N($F341),0)))</f>
        <v>0</v>
      </c>
      <c r="CK341" s="48" t="n">
        <f aca="false">MIN(AM341,(GG340*(1+GG$5/Setup!$C$36)+IF($V341=14,N($F341),0)))</f>
        <v>0</v>
      </c>
      <c r="CL341" s="48" t="n">
        <f aca="false">MIN(AN341,(GH340*(1+GH$5/Setup!$C$36)+IF($V341=15,N($F341),0)))</f>
        <v>0</v>
      </c>
      <c r="CM341" s="48" t="n">
        <f aca="false">MIN(AO341,(GI340*(1+GI$5/Setup!$C$36)+IF($V341=16,N($F341),0)))</f>
        <v>0</v>
      </c>
      <c r="CN341" s="48" t="n">
        <f aca="false">MIN(AP341,(GJ340*(1+GJ$5/Setup!$C$36)+IF($V341=17,N($F341),0)))</f>
        <v>0</v>
      </c>
      <c r="CO341" s="48" t="n">
        <f aca="false">MIN(AQ341,(GK340*(1+GK$5/Setup!$C$36)+IF($V341=18,N($F341),0)))</f>
        <v>0</v>
      </c>
      <c r="CP341" s="48" t="n">
        <f aca="false">MIN(AR341,(GL340*(1+GL$5/Setup!$C$36)+IF($V341=19,N($F341),0)))</f>
        <v>0</v>
      </c>
      <c r="CQ341" s="48" t="n">
        <f aca="false">MIN(AS341,(GM340*(1+GM$5/Setup!$C$36)+IF($V341=20,N($F341),0)))</f>
        <v>0</v>
      </c>
      <c r="CR341" s="48" t="n">
        <f aca="false">MIN(AT341,(GN340*(1+GN$5/Setup!$C$36)+IF($V341=21,N($F341),0)))</f>
        <v>0</v>
      </c>
      <c r="CS341" s="48" t="n">
        <f aca="false">MIN(AU341,(GO340*(1+GO$5/Setup!$C$36)+IF($V341=22,N($F341),0)))</f>
        <v>0</v>
      </c>
      <c r="CT341" s="48" t="n">
        <f aca="false">MIN(AV341,(GP340*(1+GP$5/Setup!$C$36)+IF($V341=23,N($F341),0)))</f>
        <v>0</v>
      </c>
      <c r="CU341" s="48" t="n">
        <f aca="false">MIN(AW341,(GQ340*(1+GQ$5/Setup!$C$36)+IF($V341=24,N($F341),0)))</f>
        <v>0</v>
      </c>
      <c r="CV341" s="48" t="n">
        <f aca="false">MIN(AX341,(GR340*(1+GR$5/Setup!$C$36)+IF($V341=25,N($F341),0)))</f>
        <v>0</v>
      </c>
      <c r="CW341" s="48" t="n">
        <f aca="false">MIN(AY341,(GS340*(1+GS$5/Setup!$C$36)+IF($V341=26,N($F341),0)))</f>
        <v>0</v>
      </c>
      <c r="CX341" s="48" t="n">
        <f aca="false">MIN(AZ341,(GT340*(1+GT$5/Setup!$C$36)+IF($V341=27,N($F341),0)))</f>
        <v>0</v>
      </c>
      <c r="CY341" s="48" t="n">
        <f aca="false">MIN(BA341,(GU340*(1+GU$5/Setup!$C$36)+IF($V341=28,N($F341),0)))</f>
        <v>0</v>
      </c>
      <c r="CZ341" s="48" t="n">
        <f aca="false">MIN(BB341,(GV340*(1+GV$5/Setup!$C$36)+IF($V341=29,N($F341),0)))</f>
        <v>0</v>
      </c>
      <c r="DA341" s="48" t="n">
        <f aca="false">MIN(BC341,(GW340*(1+GW$5/Setup!$C$36)+IF($V341=30,N($F341),0)))</f>
        <v>0</v>
      </c>
      <c r="DB341" s="48" t="n">
        <f aca="false">MIN(BD341,(GX340*(1+GX$5/Setup!$C$36)+IF($V341=31,N($F341),0)))</f>
        <v>0</v>
      </c>
      <c r="DC341" s="48" t="n">
        <f aca="false">MIN(BE341,(GY340*(1+GY$5/Setup!$C$36)+IF($V341=32,N($F341),0)))</f>
        <v>0</v>
      </c>
      <c r="DD341" s="48" t="n">
        <f aca="false">MIN(BF341,(GZ340*(1+GZ$5/Setup!$C$36)+IF($V341=33,N($F341),0)))</f>
        <v>0</v>
      </c>
      <c r="DE341" s="48" t="n">
        <f aca="false">MIN(BG341,(HA340*(1+HA$5/Setup!$C$36)+IF($V341=34,N($F341),0)))</f>
        <v>0</v>
      </c>
      <c r="DF341" s="48" t="n">
        <f aca="false">MIN(BH341,(HB340*(1+HB$5/Setup!$C$36)+IF($V341=35,N($F341),0)))</f>
        <v>0</v>
      </c>
      <c r="DG341" s="48" t="n">
        <f aca="false">MIN(BI341,(HC340*(1+HC$5/Setup!$C$36)+IF($V341=36,N($F341),0)))</f>
        <v>0</v>
      </c>
      <c r="DH341" s="48" t="n">
        <f aca="false">MIN(BJ341,(HD340*(1+HD$5/Setup!$C$36)+IF($V341=37,N($F341),0)))</f>
        <v>0</v>
      </c>
      <c r="DI341" s="48" t="n">
        <f aca="false">MIN(BK341,(HE340*(1+HE$5/Setup!$C$36)+IF($V341=38,N($F341),0)))</f>
        <v>0</v>
      </c>
      <c r="DJ341" s="48" t="n">
        <f aca="false">MIN(BL341,(HF340*(1+HF$5/Setup!$C$36)+IF($V341=39,N($F341),0)))</f>
        <v>0</v>
      </c>
      <c r="DK341" s="48" t="n">
        <f aca="false">MIN(BM341,(HG340*(1+HG$5/Setup!$C$36)+IF($V341=40,N($F341),0)))</f>
        <v>0</v>
      </c>
      <c r="DL341" s="48" t="n">
        <f aca="false">MIN(BN341,(HH340*(1+HH$5/Setup!$C$36)+IF($V341=41,N($F341),0)))</f>
        <v>0</v>
      </c>
      <c r="DM341" s="48" t="n">
        <f aca="false">MIN(BO341,(HI340*(1+HI$5/Setup!$C$36)+IF($V341=42,N($F341),0)))</f>
        <v>0</v>
      </c>
      <c r="DN341" s="48" t="n">
        <f aca="false">MIN(BP341,(HJ340*(1+HJ$5/Setup!$C$36)+IF($V341=43,N($F341),0)))</f>
        <v>0</v>
      </c>
      <c r="DO341" s="48" t="n">
        <f aca="false">MIN(BQ341,(HK340*(1+HK$5/Setup!$C$36)+IF($V341=44,N($F341),0)))</f>
        <v>0</v>
      </c>
      <c r="DP341" s="48" t="n">
        <f aca="false">MIN(BR341,(HL340*(1+HL$5/Setup!$C$36)+IF($V341=45,N($F341),0)))</f>
        <v>0</v>
      </c>
      <c r="DQ341" s="48" t="n">
        <f aca="false">MIN(BS341,(HM340*(1+HM$5/Setup!$C$36)+IF($V341=46,N($F341),0)))</f>
        <v>0</v>
      </c>
      <c r="DR341" s="48" t="n">
        <f aca="false">MIN(BT341,(HN340*(1+HN$5/Setup!$C$36)+IF($V341=47,N($F341),0)))</f>
        <v>0</v>
      </c>
      <c r="DS341" s="48" t="n">
        <f aca="false">MIN(BU341,(HO340*(1+HO$5/Setup!$C$36)+IF($V341=48,N($F341),0)))</f>
        <v>0</v>
      </c>
      <c r="DT341" s="48" t="n">
        <f aca="false">MIN(BV341,(HP340*(1+HP$5/Setup!$C$36)+IF($V341=49,N($F341),0)))</f>
        <v>0</v>
      </c>
      <c r="DU341" s="48" t="n">
        <f aca="false">MIN(BW341,(HQ340*(1+HQ$5/Setup!$C$36)+IF($V341=50,N($F341),0)))</f>
        <v>0</v>
      </c>
      <c r="DV341" s="48" t="n">
        <f aca="false">MIN(MAX((FT340*(1+FT$5/Setup!$C$36)+IF($V341=1,N($F341),0))-BX341,0),MAX($P341-0,0))</f>
        <v>0</v>
      </c>
      <c r="DW341" s="48" t="n">
        <f aca="false">MIN(MAX((FU340*(1+FU$5/Setup!$C$36)+IF($V341=2,N($F341),0))-BY341,0),MAX($P341-SUM(DV341:DV341),0))</f>
        <v>0</v>
      </c>
      <c r="DX341" s="48" t="n">
        <f aca="false">MIN(MAX((FV340*(1+FV$5/Setup!$C$36)+IF($V341=3,N($F341),0))-BZ341,0),MAX($P341-SUM(DV341:DW341),0))</f>
        <v>0</v>
      </c>
      <c r="DY341" s="48" t="n">
        <f aca="false">MIN(MAX((FW340*(1+FW$5/Setup!$C$36)+IF($V341=4,N($F341),0))-CA341,0),MAX($P341-SUM(DV341:DX341),0))</f>
        <v>0</v>
      </c>
      <c r="DZ341" s="48" t="n">
        <f aca="false">MIN(MAX((FX340*(1+FX$5/Setup!$C$36)+IF($V341=5,N($F341),0))-CB341,0),MAX($P341-SUM(DV341:DY341),0))</f>
        <v>0</v>
      </c>
      <c r="EA341" s="48" t="n">
        <f aca="false">MIN(MAX((FY340*(1+FY$5/Setup!$C$36)+IF($V341=6,N($F341),0))-CC341,0),MAX($P341-SUM(DV341:DZ341),0))</f>
        <v>0</v>
      </c>
      <c r="EB341" s="48" t="n">
        <f aca="false">MIN(MAX((FZ340*(1+FZ$5/Setup!$C$36)+IF($V341=7,N($F341),0))-CD341,0),MAX($P341-SUM(DV341:EA341),0))</f>
        <v>0</v>
      </c>
      <c r="EC341" s="48" t="n">
        <f aca="false">MIN(MAX((GA340*(1+GA$5/Setup!$C$36)+IF($V341=8,N($F341),0))-CE341,0),MAX($P341-SUM(DV341:EB341),0))</f>
        <v>0</v>
      </c>
      <c r="ED341" s="48" t="n">
        <f aca="false">MIN(MAX((GB340*(1+GB$5/Setup!$C$36)+IF($V341=9,N($F341),0))-CF341,0),MAX($P341-SUM(DV341:EC341),0))</f>
        <v>0</v>
      </c>
      <c r="EE341" s="48" t="n">
        <f aca="false">MIN(MAX((GC340*(1+GC$5/Setup!$C$36)+IF($V341=10,N($F341),0))-CG341,0),MAX($P341-SUM(DV341:ED341),0))</f>
        <v>0</v>
      </c>
      <c r="EF341" s="48" t="n">
        <f aca="false">MIN(MAX((GD340*(1+GD$5/Setup!$C$36)+IF($V341=11,N($F341),0))-CH341,0),MAX($P341-SUM(DV341:EE341),0))</f>
        <v>0</v>
      </c>
      <c r="EG341" s="48" t="n">
        <f aca="false">MIN(MAX((GE340*(1+GE$5/Setup!$C$36)+IF($V341=12,N($F341),0))-CI341,0),MAX($P341-SUM(DV341:EF341),0))</f>
        <v>0</v>
      </c>
      <c r="EH341" s="48" t="n">
        <f aca="false">MIN(MAX((GF340*(1+GF$5/Setup!$C$36)+IF($V341=13,N($F341),0))-CJ341,0),MAX($P341-SUM(DV341:EG341),0))</f>
        <v>0</v>
      </c>
      <c r="EI341" s="48" t="n">
        <f aca="false">MIN(MAX((GG340*(1+GG$5/Setup!$C$36)+IF($V341=14,N($F341),0))-CK341,0),MAX($P341-SUM(DV341:EH341),0))</f>
        <v>0</v>
      </c>
      <c r="EJ341" s="48" t="n">
        <f aca="false">MIN(MAX((GH340*(1+GH$5/Setup!$C$36)+IF($V341=15,N($F341),0))-CL341,0),MAX($P341-SUM(DV341:EI341),0))</f>
        <v>0</v>
      </c>
      <c r="EK341" s="48" t="n">
        <f aca="false">MIN(MAX((GI340*(1+GI$5/Setup!$C$36)+IF($V341=16,N($F341),0))-CM341,0),MAX($P341-SUM(DV341:EJ341),0))</f>
        <v>0</v>
      </c>
      <c r="EL341" s="48" t="n">
        <f aca="false">MIN(MAX((GJ340*(1+GJ$5/Setup!$C$36)+IF($V341=17,N($F341),0))-CN341,0),MAX($P341-SUM(DV341:EK341),0))</f>
        <v>0</v>
      </c>
      <c r="EM341" s="48" t="n">
        <f aca="false">MIN(MAX((GK340*(1+GK$5/Setup!$C$36)+IF($V341=18,N($F341),0))-CO341,0),MAX($P341-SUM(DV341:EL341),0))</f>
        <v>0</v>
      </c>
      <c r="EN341" s="48" t="n">
        <f aca="false">MIN(MAX((GL340*(1+GL$5/Setup!$C$36)+IF($V341=19,N($F341),0))-CP341,0),MAX($P341-SUM(DV341:EM341),0))</f>
        <v>0</v>
      </c>
      <c r="EO341" s="48" t="n">
        <f aca="false">MIN(MAX((GM340*(1+GM$5/Setup!$C$36)+IF($V341=20,N($F341),0))-CQ341,0),MAX($P341-SUM(DV341:EN341),0))</f>
        <v>0</v>
      </c>
      <c r="EP341" s="48" t="n">
        <f aca="false">MIN(MAX((GN340*(1+GN$5/Setup!$C$36)+IF($V341=21,N($F341),0))-CR341,0),MAX($P341-SUM(DV341:EO341),0))</f>
        <v>0</v>
      </c>
      <c r="EQ341" s="48" t="n">
        <f aca="false">MIN(MAX((GO340*(1+GO$5/Setup!$C$36)+IF($V341=22,N($F341),0))-CS341,0),MAX($P341-SUM(DV341:EP341),0))</f>
        <v>0</v>
      </c>
      <c r="ER341" s="48" t="n">
        <f aca="false">MIN(MAX((GP340*(1+GP$5/Setup!$C$36)+IF($V341=23,N($F341),0))-CT341,0),MAX($P341-SUM(DV341:EQ341),0))</f>
        <v>0</v>
      </c>
      <c r="ES341" s="48" t="n">
        <f aca="false">MIN(MAX((GQ340*(1+GQ$5/Setup!$C$36)+IF($V341=24,N($F341),0))-CU341,0),MAX($P341-SUM(DV341:ER341),0))</f>
        <v>0</v>
      </c>
      <c r="ET341" s="48" t="n">
        <f aca="false">MIN(MAX((GR340*(1+GR$5/Setup!$C$36)+IF($V341=25,N($F341),0))-CV341,0),MAX($P341-SUM(DV341:ES341),0))</f>
        <v>0</v>
      </c>
      <c r="EU341" s="48" t="n">
        <f aca="false">MIN(MAX((GS340*(1+GS$5/Setup!$C$36)+IF($V341=26,N($F341),0))-CW341,0),MAX($P341-SUM(DV341:ET341),0))</f>
        <v>0</v>
      </c>
      <c r="EV341" s="48" t="n">
        <f aca="false">MIN(MAX((GT340*(1+GT$5/Setup!$C$36)+IF($V341=27,N($F341),0))-CX341,0),MAX($P341-SUM(DV341:EU341),0))</f>
        <v>0</v>
      </c>
      <c r="EW341" s="48" t="n">
        <f aca="false">MIN(MAX((GU340*(1+GU$5/Setup!$C$36)+IF($V341=28,N($F341),0))-CY341,0),MAX($P341-SUM(DV341:EV341),0))</f>
        <v>0</v>
      </c>
      <c r="EX341" s="48" t="n">
        <f aca="false">MIN(MAX((GV340*(1+GV$5/Setup!$C$36)+IF($V341=29,N($F341),0))-CZ341,0),MAX($P341-SUM(DV341:EW341),0))</f>
        <v>0</v>
      </c>
      <c r="EY341" s="48" t="n">
        <f aca="false">MIN(MAX((GW340*(1+GW$5/Setup!$C$36)+IF($V341=30,N($F341),0))-DA341,0),MAX($P341-SUM(DV341:EX341),0))</f>
        <v>0</v>
      </c>
      <c r="EZ341" s="48" t="n">
        <f aca="false">MIN(MAX((GX340*(1+GX$5/Setup!$C$36)+IF($V341=31,N($F341),0))-DB341,0),MAX($P341-SUM(DV341:EY341),0))</f>
        <v>0</v>
      </c>
      <c r="FA341" s="48" t="n">
        <f aca="false">MIN(MAX((GY340*(1+GY$5/Setup!$C$36)+IF($V341=32,N($F341),0))-DC341,0),MAX($P341-SUM(DV341:EZ341),0))</f>
        <v>0</v>
      </c>
      <c r="FB341" s="48" t="n">
        <f aca="false">MIN(MAX((GZ340*(1+GZ$5/Setup!$C$36)+IF($V341=33,N($F341),0))-DD341,0),MAX($P341-SUM(DV341:FA341),0))</f>
        <v>0</v>
      </c>
      <c r="FC341" s="48" t="n">
        <f aca="false">MIN(MAX((HA340*(1+HA$5/Setup!$C$36)+IF($V341=34,N($F341),0))-DE341,0),MAX($P341-SUM(DV341:FB341),0))</f>
        <v>0</v>
      </c>
      <c r="FD341" s="48" t="n">
        <f aca="false">MIN(MAX((HB340*(1+HB$5/Setup!$C$36)+IF($V341=35,N($F341),0))-DF341,0),MAX($P341-SUM(DV341:FC341),0))</f>
        <v>0</v>
      </c>
      <c r="FE341" s="48" t="n">
        <f aca="false">MIN(MAX((HC340*(1+HC$5/Setup!$C$36)+IF($V341=36,N($F341),0))-DG341,0),MAX($P341-SUM(DV341:FD341),0))</f>
        <v>0</v>
      </c>
      <c r="FF341" s="48" t="n">
        <f aca="false">MIN(MAX((HD340*(1+HD$5/Setup!$C$36)+IF($V341=37,N($F341),0))-DH341,0),MAX($P341-SUM(DV341:FE341),0))</f>
        <v>0</v>
      </c>
      <c r="FG341" s="48" t="n">
        <f aca="false">MIN(MAX((HE340*(1+HE$5/Setup!$C$36)+IF($V341=38,N($F341),0))-DI341,0),MAX($P341-SUM(DV341:FF341),0))</f>
        <v>0</v>
      </c>
      <c r="FH341" s="48" t="n">
        <f aca="false">MIN(MAX((HF340*(1+HF$5/Setup!$C$36)+IF($V341=39,N($F341),0))-DJ341,0),MAX($P341-SUM(DV341:FG341),0))</f>
        <v>0</v>
      </c>
      <c r="FI341" s="48" t="n">
        <f aca="false">MIN(MAX((HG340*(1+HG$5/Setup!$C$36)+IF($V341=40,N($F341),0))-DK341,0),MAX($P341-SUM(DV341:FH341),0))</f>
        <v>0</v>
      </c>
      <c r="FJ341" s="48" t="n">
        <f aca="false">MIN(MAX((HH340*(1+HH$5/Setup!$C$36)+IF($V341=41,N($F341),0))-DL341,0),MAX($P341-SUM(DV341:FI341),0))</f>
        <v>0</v>
      </c>
      <c r="FK341" s="48" t="n">
        <f aca="false">MIN(MAX((HI340*(1+HI$5/Setup!$C$36)+IF($V341=42,N($F341),0))-DM341,0),MAX($P341-SUM(DV341:FJ341),0))</f>
        <v>0</v>
      </c>
      <c r="FL341" s="48" t="n">
        <f aca="false">MIN(MAX((HJ340*(1+HJ$5/Setup!$C$36)+IF($V341=43,N($F341),0))-DN341,0),MAX($P341-SUM(DV341:FK341),0))</f>
        <v>0</v>
      </c>
      <c r="FM341" s="48" t="n">
        <f aca="false">MIN(MAX((HK340*(1+HK$5/Setup!$C$36)+IF($V341=44,N($F341),0))-DO341,0),MAX($P341-SUM(DV341:FL341),0))</f>
        <v>0</v>
      </c>
      <c r="FN341" s="48" t="n">
        <f aca="false">MIN(MAX((HL340*(1+HL$5/Setup!$C$36)+IF($V341=45,N($F341),0))-DP341,0),MAX($P341-SUM(DV341:FM341),0))</f>
        <v>0</v>
      </c>
      <c r="FO341" s="48" t="n">
        <f aca="false">MIN(MAX((HM340*(1+HM$5/Setup!$C$36)+IF($V341=46,N($F341),0))-DQ341,0),MAX($P341-SUM(DV341:FN341),0))</f>
        <v>0</v>
      </c>
      <c r="FP341" s="48" t="n">
        <f aca="false">MIN(MAX((HN340*(1+HN$5/Setup!$C$36)+IF($V341=47,N($F341),0))-DR341,0),MAX($P341-SUM(DV341:FO341),0))</f>
        <v>0</v>
      </c>
      <c r="FQ341" s="48" t="n">
        <f aca="false">MIN(MAX((HO340*(1+HO$5/Setup!$C$36)+IF($V341=48,N($F341),0))-DS341,0),MAX($P341-SUM(DV341:FP341),0))</f>
        <v>0</v>
      </c>
      <c r="FR341" s="48" t="n">
        <f aca="false">MIN(MAX((HP340*(1+HP$5/Setup!$C$36)+IF($V341=49,N($F341),0))-DT341,0),MAX($P341-SUM(DV341:FQ341),0))</f>
        <v>0</v>
      </c>
      <c r="FS341" s="48" t="n">
        <f aca="false">MIN(MAX((HQ340*(1+HQ$5/Setup!$C$36)+IF($V341=50,N($F341),0))-DU341,0),MAX($P341-SUM(DV341:FR341),0))</f>
        <v>0</v>
      </c>
      <c r="FT341" s="48" t="n">
        <f aca="false">IF((FT340*(1+FT$5/Setup!$C$36)+IF($V341=1,N($F341),0))-BX341-DV341&lt;0.005,0,(FT340*(1+FT$5/Setup!$C$36)+IF($V341=1,N($F341),0))-BX341-DV341)</f>
        <v>0</v>
      </c>
      <c r="FU341" s="48" t="n">
        <f aca="false">IF((FU340*(1+FU$5/Setup!$C$36)+IF($V341=2,N($F341),0))-BY341-DW341&lt;0.005,0,(FU340*(1+FU$5/Setup!$C$36)+IF($V341=2,N($F341),0))-BY341-DW341)</f>
        <v>0</v>
      </c>
      <c r="FV341" s="48" t="n">
        <f aca="false">IF((FV340*(1+FV$5/Setup!$C$36)+IF($V341=3,N($F341),0))-BZ341-DX341&lt;0.005,0,(FV340*(1+FV$5/Setup!$C$36)+IF($V341=3,N($F341),0))-BZ341-DX341)</f>
        <v>0</v>
      </c>
      <c r="FW341" s="48" t="n">
        <f aca="false">IF((FW340*(1+FW$5/Setup!$C$36)+IF($V341=4,N($F341),0))-CA341-DY341&lt;0.005,0,(FW340*(1+FW$5/Setup!$C$36)+IF($V341=4,N($F341),0))-CA341-DY341)</f>
        <v>0</v>
      </c>
      <c r="FX341" s="48" t="n">
        <f aca="false">IF((FX340*(1+FX$5/Setup!$C$36)+IF($V341=5,N($F341),0))-CB341-DZ341&lt;0.005,0,(FX340*(1+FX$5/Setup!$C$36)+IF($V341=5,N($F341),0))-CB341-DZ341)</f>
        <v>0</v>
      </c>
      <c r="FY341" s="48" t="n">
        <f aca="false">IF((FY340*(1+FY$5/Setup!$C$36)+IF($V341=6,N($F341),0))-CC341-EA341&lt;0.005,0,(FY340*(1+FY$5/Setup!$C$36)+IF($V341=6,N($F341),0))-CC341-EA341)</f>
        <v>0</v>
      </c>
      <c r="FZ341" s="48" t="n">
        <f aca="false">IF((FZ340*(1+FZ$5/Setup!$C$36)+IF($V341=7,N($F341),0))-CD341-EB341&lt;0.005,0,(FZ340*(1+FZ$5/Setup!$C$36)+IF($V341=7,N($F341),0))-CD341-EB341)</f>
        <v>0</v>
      </c>
      <c r="GA341" s="48" t="n">
        <f aca="false">IF((GA340*(1+GA$5/Setup!$C$36)+IF($V341=8,N($F341),0))-CE341-EC341&lt;0.005,0,(GA340*(1+GA$5/Setup!$C$36)+IF($V341=8,N($F341),0))-CE341-EC341)</f>
        <v>0</v>
      </c>
      <c r="GB341" s="48" t="n">
        <f aca="false">IF((GB340*(1+GB$5/Setup!$C$36)+IF($V341=9,N($F341),0))-CF341-ED341&lt;0.005,0,(GB340*(1+GB$5/Setup!$C$36)+IF($V341=9,N($F341),0))-CF341-ED341)</f>
        <v>0</v>
      </c>
      <c r="GC341" s="48" t="n">
        <f aca="false">IF((GC340*(1+GC$5/Setup!$C$36)+IF($V341=10,N($F341),0))-CG341-EE341&lt;0.005,0,(GC340*(1+GC$5/Setup!$C$36)+IF($V341=10,N($F341),0))-CG341-EE341)</f>
        <v>0</v>
      </c>
      <c r="GD341" s="48" t="n">
        <f aca="false">IF((GD340*(1+GD$5/Setup!$C$36)+IF($V341=11,N($F341),0))-CH341-EF341&lt;0.005,0,(GD340*(1+GD$5/Setup!$C$36)+IF($V341=11,N($F341),0))-CH341-EF341)</f>
        <v>0</v>
      </c>
      <c r="GE341" s="48" t="n">
        <f aca="false">IF((GE340*(1+GE$5/Setup!$C$36)+IF($V341=12,N($F341),0))-CI341-EG341&lt;0.005,0,(GE340*(1+GE$5/Setup!$C$36)+IF($V341=12,N($F341),0))-CI341-EG341)</f>
        <v>0</v>
      </c>
      <c r="GF341" s="48" t="n">
        <f aca="false">IF((GF340*(1+GF$5/Setup!$C$36)+IF($V341=13,N($F341),0))-CJ341-EH341&lt;0.005,0,(GF340*(1+GF$5/Setup!$C$36)+IF($V341=13,N($F341),0))-CJ341-EH341)</f>
        <v>0</v>
      </c>
      <c r="GG341" s="48" t="n">
        <f aca="false">IF((GG340*(1+GG$5/Setup!$C$36)+IF($V341=14,N($F341),0))-CK341-EI341&lt;0.005,0,(GG340*(1+GG$5/Setup!$C$36)+IF($V341=14,N($F341),0))-CK341-EI341)</f>
        <v>0</v>
      </c>
      <c r="GH341" s="48" t="n">
        <f aca="false">IF((GH340*(1+GH$5/Setup!$C$36)+IF($V341=15,N($F341),0))-CL341-EJ341&lt;0.005,0,(GH340*(1+GH$5/Setup!$C$36)+IF($V341=15,N($F341),0))-CL341-EJ341)</f>
        <v>0</v>
      </c>
      <c r="GI341" s="48" t="n">
        <f aca="false">IF((GI340*(1+GI$5/Setup!$C$36)+IF($V341=16,N($F341),0))-CM341-EK341&lt;0.005,0,(GI340*(1+GI$5/Setup!$C$36)+IF($V341=16,N($F341),0))-CM341-EK341)</f>
        <v>0</v>
      </c>
      <c r="GJ341" s="48" t="n">
        <f aca="false">IF((GJ340*(1+GJ$5/Setup!$C$36)+IF($V341=17,N($F341),0))-CN341-EL341&lt;0.005,0,(GJ340*(1+GJ$5/Setup!$C$36)+IF($V341=17,N($F341),0))-CN341-EL341)</f>
        <v>0</v>
      </c>
      <c r="GK341" s="48" t="n">
        <f aca="false">IF((GK340*(1+GK$5/Setup!$C$36)+IF($V341=18,N($F341),0))-CO341-EM341&lt;0.005,0,(GK340*(1+GK$5/Setup!$C$36)+IF($V341=18,N($F341),0))-CO341-EM341)</f>
        <v>0</v>
      </c>
      <c r="GL341" s="48" t="n">
        <f aca="false">IF((GL340*(1+GL$5/Setup!$C$36)+IF($V341=19,N($F341),0))-CP341-EN341&lt;0.005,0,(GL340*(1+GL$5/Setup!$C$36)+IF($V341=19,N($F341),0))-CP341-EN341)</f>
        <v>0</v>
      </c>
      <c r="GM341" s="48" t="n">
        <f aca="false">IF((GM340*(1+GM$5/Setup!$C$36)+IF($V341=20,N($F341),0))-CQ341-EO341&lt;0.005,0,(GM340*(1+GM$5/Setup!$C$36)+IF($V341=20,N($F341),0))-CQ341-EO341)</f>
        <v>0</v>
      </c>
      <c r="GN341" s="48" t="n">
        <f aca="false">IF((GN340*(1+GN$5/Setup!$C$36)+IF($V341=21,N($F341),0))-CR341-EP341&lt;0.005,0,(GN340*(1+GN$5/Setup!$C$36)+IF($V341=21,N($F341),0))-CR341-EP341)</f>
        <v>0</v>
      </c>
      <c r="GO341" s="48" t="n">
        <f aca="false">IF((GO340*(1+GO$5/Setup!$C$36)+IF($V341=22,N($F341),0))-CS341-EQ341&lt;0.005,0,(GO340*(1+GO$5/Setup!$C$36)+IF($V341=22,N($F341),0))-CS341-EQ341)</f>
        <v>0</v>
      </c>
      <c r="GP341" s="48" t="n">
        <f aca="false">IF((GP340*(1+GP$5/Setup!$C$36)+IF($V341=23,N($F341),0))-CT341-ER341&lt;0.005,0,(GP340*(1+GP$5/Setup!$C$36)+IF($V341=23,N($F341),0))-CT341-ER341)</f>
        <v>0</v>
      </c>
      <c r="GQ341" s="48" t="n">
        <f aca="false">IF((GQ340*(1+GQ$5/Setup!$C$36)+IF($V341=24,N($F341),0))-CU341-ES341&lt;0.005,0,(GQ340*(1+GQ$5/Setup!$C$36)+IF($V341=24,N($F341),0))-CU341-ES341)</f>
        <v>0</v>
      </c>
      <c r="GR341" s="48" t="n">
        <f aca="false">IF((GR340*(1+GR$5/Setup!$C$36)+IF($V341=25,N($F341),0))-CV341-ET341&lt;0.005,0,(GR340*(1+GR$5/Setup!$C$36)+IF($V341=25,N($F341),0))-CV341-ET341)</f>
        <v>0</v>
      </c>
      <c r="GS341" s="48" t="n">
        <f aca="false">IF((GS340*(1+GS$5/Setup!$C$36)+IF($V341=26,N($F341),0))-CW341-EU341&lt;0.005,0,(GS340*(1+GS$5/Setup!$C$36)+IF($V341=26,N($F341),0))-CW341-EU341)</f>
        <v>0</v>
      </c>
      <c r="GT341" s="48" t="n">
        <f aca="false">IF((GT340*(1+GT$5/Setup!$C$36)+IF($V341=27,N($F341),0))-CX341-EV341&lt;0.005,0,(GT340*(1+GT$5/Setup!$C$36)+IF($V341=27,N($F341),0))-CX341-EV341)</f>
        <v>0</v>
      </c>
      <c r="GU341" s="48" t="n">
        <f aca="false">IF((GU340*(1+GU$5/Setup!$C$36)+IF($V341=28,N($F341),0))-CY341-EW341&lt;0.005,0,(GU340*(1+GU$5/Setup!$C$36)+IF($V341=28,N($F341),0))-CY341-EW341)</f>
        <v>0</v>
      </c>
      <c r="GV341" s="48" t="n">
        <f aca="false">IF((GV340*(1+GV$5/Setup!$C$36)+IF($V341=29,N($F341),0))-CZ341-EX341&lt;0.005,0,(GV340*(1+GV$5/Setup!$C$36)+IF($V341=29,N($F341),0))-CZ341-EX341)</f>
        <v>0</v>
      </c>
      <c r="GW341" s="48" t="n">
        <f aca="false">IF((GW340*(1+GW$5/Setup!$C$36)+IF($V341=30,N($F341),0))-DA341-EY341&lt;0.005,0,(GW340*(1+GW$5/Setup!$C$36)+IF($V341=30,N($F341),0))-DA341-EY341)</f>
        <v>0</v>
      </c>
      <c r="GX341" s="48" t="n">
        <f aca="false">IF((GX340*(1+GX$5/Setup!$C$36)+IF($V341=31,N($F341),0))-DB341-EZ341&lt;0.005,0,(GX340*(1+GX$5/Setup!$C$36)+IF($V341=31,N($F341),0))-DB341-EZ341)</f>
        <v>0</v>
      </c>
      <c r="GY341" s="48" t="n">
        <f aca="false">IF((GY340*(1+GY$5/Setup!$C$36)+IF($V341=32,N($F341),0))-DC341-FA341&lt;0.005,0,(GY340*(1+GY$5/Setup!$C$36)+IF($V341=32,N($F341),0))-DC341-FA341)</f>
        <v>0</v>
      </c>
      <c r="GZ341" s="48" t="n">
        <f aca="false">IF((GZ340*(1+GZ$5/Setup!$C$36)+IF($V341=33,N($F341),0))-DD341-FB341&lt;0.005,0,(GZ340*(1+GZ$5/Setup!$C$36)+IF($V341=33,N($F341),0))-DD341-FB341)</f>
        <v>0</v>
      </c>
      <c r="HA341" s="48" t="n">
        <f aca="false">IF((HA340*(1+HA$5/Setup!$C$36)+IF($V341=34,N($F341),0))-DE341-FC341&lt;0.005,0,(HA340*(1+HA$5/Setup!$C$36)+IF($V341=34,N($F341),0))-DE341-FC341)</f>
        <v>0</v>
      </c>
      <c r="HB341" s="48" t="n">
        <f aca="false">IF((HB340*(1+HB$5/Setup!$C$36)+IF($V341=35,N($F341),0))-DF341-FD341&lt;0.005,0,(HB340*(1+HB$5/Setup!$C$36)+IF($V341=35,N($F341),0))-DF341-FD341)</f>
        <v>0</v>
      </c>
      <c r="HC341" s="48" t="n">
        <f aca="false">IF((HC340*(1+HC$5/Setup!$C$36)+IF($V341=36,N($F341),0))-DG341-FE341&lt;0.005,0,(HC340*(1+HC$5/Setup!$C$36)+IF($V341=36,N($F341),0))-DG341-FE341)</f>
        <v>0</v>
      </c>
      <c r="HD341" s="48" t="n">
        <f aca="false">IF((HD340*(1+HD$5/Setup!$C$36)+IF($V341=37,N($F341),0))-DH341-FF341&lt;0.005,0,(HD340*(1+HD$5/Setup!$C$36)+IF($V341=37,N($F341),0))-DH341-FF341)</f>
        <v>0</v>
      </c>
      <c r="HE341" s="48" t="n">
        <f aca="false">IF((HE340*(1+HE$5/Setup!$C$36)+IF($V341=38,N($F341),0))-DI341-FG341&lt;0.005,0,(HE340*(1+HE$5/Setup!$C$36)+IF($V341=38,N($F341),0))-DI341-FG341)</f>
        <v>0</v>
      </c>
      <c r="HF341" s="48" t="n">
        <f aca="false">IF((HF340*(1+HF$5/Setup!$C$36)+IF($V341=39,N($F341),0))-DJ341-FH341&lt;0.005,0,(HF340*(1+HF$5/Setup!$C$36)+IF($V341=39,N($F341),0))-DJ341-FH341)</f>
        <v>0</v>
      </c>
      <c r="HG341" s="48" t="n">
        <f aca="false">IF((HG340*(1+HG$5/Setup!$C$36)+IF($V341=40,N($F341),0))-DK341-FI341&lt;0.005,0,(HG340*(1+HG$5/Setup!$C$36)+IF($V341=40,N($F341),0))-DK341-FI341)</f>
        <v>0</v>
      </c>
      <c r="HH341" s="48" t="n">
        <f aca="false">IF((HH340*(1+HH$5/Setup!$C$36)+IF($V341=41,N($F341),0))-DL341-FJ341&lt;0.005,0,(HH340*(1+HH$5/Setup!$C$36)+IF($V341=41,N($F341),0))-DL341-FJ341)</f>
        <v>0</v>
      </c>
      <c r="HI341" s="48" t="n">
        <f aca="false">IF((HI340*(1+HI$5/Setup!$C$36)+IF($V341=42,N($F341),0))-DM341-FK341&lt;0.005,0,(HI340*(1+HI$5/Setup!$C$36)+IF($V341=42,N($F341),0))-DM341-FK341)</f>
        <v>0</v>
      </c>
      <c r="HJ341" s="48" t="n">
        <f aca="false">IF((HJ340*(1+HJ$5/Setup!$C$36)+IF($V341=43,N($F341),0))-DN341-FL341&lt;0.005,0,(HJ340*(1+HJ$5/Setup!$C$36)+IF($V341=43,N($F341),0))-DN341-FL341)</f>
        <v>0</v>
      </c>
      <c r="HK341" s="48" t="n">
        <f aca="false">IF((HK340*(1+HK$5/Setup!$C$36)+IF($V341=44,N($F341),0))-DO341-FM341&lt;0.005,0,(HK340*(1+HK$5/Setup!$C$36)+IF($V341=44,N($F341),0))-DO341-FM341)</f>
        <v>0</v>
      </c>
      <c r="HL341" s="48" t="n">
        <f aca="false">IF((HL340*(1+HL$5/Setup!$C$36)+IF($V341=45,N($F341),0))-DP341-FN341&lt;0.005,0,(HL340*(1+HL$5/Setup!$C$36)+IF($V341=45,N($F341),0))-DP341-FN341)</f>
        <v>0</v>
      </c>
      <c r="HM341" s="48" t="n">
        <f aca="false">IF((HM340*(1+HM$5/Setup!$C$36)+IF($V341=46,N($F341),0))-DQ341-FO341&lt;0.005,0,(HM340*(1+HM$5/Setup!$C$36)+IF($V341=46,N($F341),0))-DQ341-FO341)</f>
        <v>0</v>
      </c>
      <c r="HN341" s="48" t="n">
        <f aca="false">IF((HN340*(1+HN$5/Setup!$C$36)+IF($V341=47,N($F341),0))-DR341-FP341&lt;0.005,0,(HN340*(1+HN$5/Setup!$C$36)+IF($V341=47,N($F341),0))-DR341-FP341)</f>
        <v>0</v>
      </c>
      <c r="HO341" s="48" t="n">
        <f aca="false">IF((HO340*(1+HO$5/Setup!$C$36)+IF($V341=48,N($F341),0))-DS341-FQ341&lt;0.005,0,(HO340*(1+HO$5/Setup!$C$36)+IF($V341=48,N($F341),0))-DS341-FQ341)</f>
        <v>0</v>
      </c>
      <c r="HP341" s="48" t="n">
        <f aca="false">IF((HP340*(1+HP$5/Setup!$C$36)+IF($V341=49,N($F341),0))-DT341-FR341&lt;0.005,0,(HP340*(1+HP$5/Setup!$C$36)+IF($V341=49,N($F341),0))-DT341-FR341)</f>
        <v>0</v>
      </c>
      <c r="HQ341" s="48" t="n">
        <f aca="false">IF((HQ340*(1+HQ$5/Setup!$C$36)+IF($V341=50,N($F341),0))-DU341-FS341&lt;0.005,0,(HQ340*(1+HQ$5/Setup!$C$36)+IF($V341=50,N($F341),0))-DU341-FS341)</f>
        <v>0</v>
      </c>
    </row>
    <row r="342" customFormat="false" ht="15" hidden="false" customHeight="false" outlineLevel="0" collapsed="false">
      <c r="A342" s="44" t="n">
        <v>334</v>
      </c>
      <c r="B342" s="45" t="n">
        <f aca="false">IF(Setup!$C$7="Every month",EDATE(Setup!$C$8,($A342-1)),IF(Setup!$C$7="Twice a month",DATE(YEAR(Setup!$C$8),MONTH(Setup!$C$8)+INT((($A342-1)+Setup!$C$41)/2),MIN(IF(MOD(($A342-1)+Setup!$C$41,2)=0,Setup!$C$39,Setup!$C$40),DAY(EOMONTH(DATE(YEAR(Setup!$C$8),MONTH(Setup!$C$8)+INT((($A342-1)+Setup!$C$41)/2),1),0)))),Setup!$C$8+($A342-1)*IF(Setup!$C$7="Every week",7,14)))</f>
        <v>50987</v>
      </c>
      <c r="C342" s="45" t="n">
        <f aca="false">IF(Setup!$C$7="Every month",EDATE(Setup!$C$8,$A342),IF(Setup!$C$7="Twice a month",DATE(YEAR(Setup!$C$8),MONTH(Setup!$C$8)+INT(($A342+Setup!$C$41)/2),MIN(IF(MOD($A342+Setup!$C$41,2)=0,Setup!$C$39,Setup!$C$40),DAY(EOMONTH(DATE(YEAR(Setup!$C$8),MONTH(Setup!$C$8)+INT(($A342+Setup!$C$41)/2),1),0)))),Setup!$C$8+$A342*IF(Setup!$C$7="Every week",7,14)))</f>
        <v>51001</v>
      </c>
      <c r="D342" s="46"/>
      <c r="E342" s="47"/>
      <c r="F342" s="47"/>
      <c r="G342" s="47"/>
      <c r="H342" s="47"/>
      <c r="I342" s="48" t="n">
        <f aca="false">N(Setup!$C$11)+N(E342)</f>
        <v>100</v>
      </c>
      <c r="J342" s="48" t="n">
        <f aca="false">MIN(Setup!$C$37,MAX(I342,0))</f>
        <v>9.23076923076923</v>
      </c>
      <c r="K342" s="48" t="n">
        <f aca="false">MIN(MAX(N(Setup!$C$14)-L341,0),MAX(I342-J342,0))</f>
        <v>0</v>
      </c>
      <c r="L342" s="48" t="n">
        <f aca="false">L341+K342-N(G342)</f>
        <v>500</v>
      </c>
      <c r="M342" s="48" t="n">
        <f aca="false">M341+J342-N(H342)</f>
        <v>3083.07692307691</v>
      </c>
      <c r="N342" s="48" t="n">
        <f aca="false">SUM(BX342:DU342)</f>
        <v>0</v>
      </c>
      <c r="O342" s="48" t="n">
        <f aca="false">SUM(Z342:BW342)-N342</f>
        <v>25</v>
      </c>
      <c r="P342" s="48" t="n">
        <f aca="false">MAX(I342-J342-K342,0)+O342</f>
        <v>115.769230769231</v>
      </c>
      <c r="Q342" s="48" t="n">
        <f aca="false">SUM(DV342:FS342)</f>
        <v>0</v>
      </c>
      <c r="R342" s="49" t="n">
        <f aca="false">N342+J342+K342+Q342</f>
        <v>9.23076923076923</v>
      </c>
      <c r="S342" s="48" t="n">
        <f aca="false">T342-T341-N(F342)+N342+Q342</f>
        <v>0</v>
      </c>
      <c r="T342" s="49" t="n">
        <f aca="false">SUM(FT342:HQ342)</f>
        <v>0</v>
      </c>
      <c r="U342" s="44" t="str">
        <f aca="false">IF(T341&lt;0.005,"",INDEX(Helpers!$C$2:$C$51,IF(_xlfn.MINIFS($DV$6:$FS$6,DV342:FS342,"&gt;0.005")=0,V342,_xlfn.MINIFS($DV$6:$FS$6,DV342:FS342,"&gt;0.005"))))</f>
        <v/>
      </c>
      <c r="V342" s="44" t="n">
        <f aca="false">IF(_xlfn.MINIFS($FT$6:$HQ$6,FT341:HQ341,"&gt;0.005")=0,1,_xlfn.MINIFS($FT$6:$HQ$6,FT341:HQ341,"&gt;0.005"))</f>
        <v>1</v>
      </c>
      <c r="W342" s="44" t="n">
        <f aca="false">IF(AND(D342&lt;&gt;"Paid",T341&gt;0.005),1,0)</f>
        <v>0</v>
      </c>
      <c r="X342" s="48" t="n">
        <f aca="false">SUMPRODUCT(((Helpers!$G$2:$G$51*(1+(Helpers!$D$2:$D$51+0.000000001)/12)^(($B342-Setup!$C$8)/(365.25/12))-Helpers!$E$2:$E$51*((1+(Helpers!$D$2:$D$51+0.000000001)/12)^(($B342-Setup!$C$8)/(365.25/12))-1)/((Helpers!$D$2:$D$51+0.000000001)/12))&gt;0)*(Helpers!$G$2:$G$51*(1+(Helpers!$D$2:$D$51+0.000000001)/12)^(($B342-Setup!$C$8)/(365.25/12))-Helpers!$E$2:$E$51*((1+(Helpers!$D$2:$D$51+0.000000001)/12)^(($B342-Setup!$C$8)/(365.25/12))-1)/((Helpers!$D$2:$D$51+0.000000001)/12)))</f>
        <v>0</v>
      </c>
      <c r="Y342" s="48"/>
      <c r="Z342" s="48" t="n">
        <f aca="false">IF(OR(N(Z$5)=0,Z$6=""),0,Z$5*((DATE(YEAR($B342),MONTH($B342),MIN(Z$6,DAY(EOMONTH($B342,0))))&gt;=$B342)*(DATE(YEAR($B342),MONTH($B342),MIN(Z$6,DAY(EOMONTH($B342,0))))&lt;$C342)+(DATE(YEAR($B342),MONTH($B342)+1,MIN(Z$6,DAY(EOMONTH($B342,1))))&gt;=$B342)*(DATE(YEAR($B342),MONTH($B342)+1,MIN(Z$6,DAY(EOMONTH($B342,1))))&lt;$C342)))</f>
        <v>25</v>
      </c>
      <c r="AA342" s="48" t="n">
        <f aca="false">IF(OR(N(AA$5)=0,AA$6=""),0,AA$5*((DATE(YEAR($B342),MONTH($B342),MIN(AA$6,DAY(EOMONTH($B342,0))))&gt;=$B342)*(DATE(YEAR($B342),MONTH($B342),MIN(AA$6,DAY(EOMONTH($B342,0))))&lt;$C342)+(DATE(YEAR($B342),MONTH($B342)+1,MIN(AA$6,DAY(EOMONTH($B342,1))))&gt;=$B342)*(DATE(YEAR($B342),MONTH($B342)+1,MIN(AA$6,DAY(EOMONTH($B342,1))))&lt;$C342)))</f>
        <v>0</v>
      </c>
      <c r="AB342" s="48" t="n">
        <f aca="false">IF(OR(N(AB$5)=0,AB$6=""),0,AB$5*((DATE(YEAR($B342),MONTH($B342),MIN(AB$6,DAY(EOMONTH($B342,0))))&gt;=$B342)*(DATE(YEAR($B342),MONTH($B342),MIN(AB$6,DAY(EOMONTH($B342,0))))&lt;$C342)+(DATE(YEAR($B342),MONTH($B342)+1,MIN(AB$6,DAY(EOMONTH($B342,1))))&gt;=$B342)*(DATE(YEAR($B342),MONTH($B342)+1,MIN(AB$6,DAY(EOMONTH($B342,1))))&lt;$C342)))</f>
        <v>0</v>
      </c>
      <c r="AC342" s="48" t="n">
        <f aca="false">IF(OR(N(AC$5)=0,AC$6=""),0,AC$5*((DATE(YEAR($B342),MONTH($B342),MIN(AC$6,DAY(EOMONTH($B342,0))))&gt;=$B342)*(DATE(YEAR($B342),MONTH($B342),MIN(AC$6,DAY(EOMONTH($B342,0))))&lt;$C342)+(DATE(YEAR($B342),MONTH($B342)+1,MIN(AC$6,DAY(EOMONTH($B342,1))))&gt;=$B342)*(DATE(YEAR($B342),MONTH($B342)+1,MIN(AC$6,DAY(EOMONTH($B342,1))))&lt;$C342)))</f>
        <v>0</v>
      </c>
      <c r="AD342" s="48" t="n">
        <f aca="false">IF(OR(N(AD$5)=0,AD$6=""),0,AD$5*((DATE(YEAR($B342),MONTH($B342),MIN(AD$6,DAY(EOMONTH($B342,0))))&gt;=$B342)*(DATE(YEAR($B342),MONTH($B342),MIN(AD$6,DAY(EOMONTH($B342,0))))&lt;$C342)+(DATE(YEAR($B342),MONTH($B342)+1,MIN(AD$6,DAY(EOMONTH($B342,1))))&gt;=$B342)*(DATE(YEAR($B342),MONTH($B342)+1,MIN(AD$6,DAY(EOMONTH($B342,1))))&lt;$C342)))</f>
        <v>0</v>
      </c>
      <c r="AE342" s="48" t="n">
        <f aca="false">IF(OR(N(AE$5)=0,AE$6=""),0,AE$5*((DATE(YEAR($B342),MONTH($B342),MIN(AE$6,DAY(EOMONTH($B342,0))))&gt;=$B342)*(DATE(YEAR($B342),MONTH($B342),MIN(AE$6,DAY(EOMONTH($B342,0))))&lt;$C342)+(DATE(YEAR($B342),MONTH($B342)+1,MIN(AE$6,DAY(EOMONTH($B342,1))))&gt;=$B342)*(DATE(YEAR($B342),MONTH($B342)+1,MIN(AE$6,DAY(EOMONTH($B342,1))))&lt;$C342)))</f>
        <v>0</v>
      </c>
      <c r="AF342" s="48" t="n">
        <f aca="false">IF(OR(N(AF$5)=0,AF$6=""),0,AF$5*((DATE(YEAR($B342),MONTH($B342),MIN(AF$6,DAY(EOMONTH($B342,0))))&gt;=$B342)*(DATE(YEAR($B342),MONTH($B342),MIN(AF$6,DAY(EOMONTH($B342,0))))&lt;$C342)+(DATE(YEAR($B342),MONTH($B342)+1,MIN(AF$6,DAY(EOMONTH($B342,1))))&gt;=$B342)*(DATE(YEAR($B342),MONTH($B342)+1,MIN(AF$6,DAY(EOMONTH($B342,1))))&lt;$C342)))</f>
        <v>0</v>
      </c>
      <c r="AG342" s="48" t="n">
        <f aca="false">IF(OR(N(AG$5)=0,AG$6=""),0,AG$5*((DATE(YEAR($B342),MONTH($B342),MIN(AG$6,DAY(EOMONTH($B342,0))))&gt;=$B342)*(DATE(YEAR($B342),MONTH($B342),MIN(AG$6,DAY(EOMONTH($B342,0))))&lt;$C342)+(DATE(YEAR($B342),MONTH($B342)+1,MIN(AG$6,DAY(EOMONTH($B342,1))))&gt;=$B342)*(DATE(YEAR($B342),MONTH($B342)+1,MIN(AG$6,DAY(EOMONTH($B342,1))))&lt;$C342)))</f>
        <v>0</v>
      </c>
      <c r="AH342" s="48" t="n">
        <f aca="false">IF(OR(N(AH$5)=0,AH$6=""),0,AH$5*((DATE(YEAR($B342),MONTH($B342),MIN(AH$6,DAY(EOMONTH($B342,0))))&gt;=$B342)*(DATE(YEAR($B342),MONTH($B342),MIN(AH$6,DAY(EOMONTH($B342,0))))&lt;$C342)+(DATE(YEAR($B342),MONTH($B342)+1,MIN(AH$6,DAY(EOMONTH($B342,1))))&gt;=$B342)*(DATE(YEAR($B342),MONTH($B342)+1,MIN(AH$6,DAY(EOMONTH($B342,1))))&lt;$C342)))</f>
        <v>0</v>
      </c>
      <c r="AI342" s="48" t="n">
        <f aca="false">IF(OR(N(AI$5)=0,AI$6=""),0,AI$5*((DATE(YEAR($B342),MONTH($B342),MIN(AI$6,DAY(EOMONTH($B342,0))))&gt;=$B342)*(DATE(YEAR($B342),MONTH($B342),MIN(AI$6,DAY(EOMONTH($B342,0))))&lt;$C342)+(DATE(YEAR($B342),MONTH($B342)+1,MIN(AI$6,DAY(EOMONTH($B342,1))))&gt;=$B342)*(DATE(YEAR($B342),MONTH($B342)+1,MIN(AI$6,DAY(EOMONTH($B342,1))))&lt;$C342)))</f>
        <v>0</v>
      </c>
      <c r="AJ342" s="48" t="n">
        <f aca="false">IF(OR(N(AJ$5)=0,AJ$6=""),0,AJ$5*((DATE(YEAR($B342),MONTH($B342),MIN(AJ$6,DAY(EOMONTH($B342,0))))&gt;=$B342)*(DATE(YEAR($B342),MONTH($B342),MIN(AJ$6,DAY(EOMONTH($B342,0))))&lt;$C342)+(DATE(YEAR($B342),MONTH($B342)+1,MIN(AJ$6,DAY(EOMONTH($B342,1))))&gt;=$B342)*(DATE(YEAR($B342),MONTH($B342)+1,MIN(AJ$6,DAY(EOMONTH($B342,1))))&lt;$C342)))</f>
        <v>0</v>
      </c>
      <c r="AK342" s="48" t="n">
        <f aca="false">IF(OR(N(AK$5)=0,AK$6=""),0,AK$5*((DATE(YEAR($B342),MONTH($B342),MIN(AK$6,DAY(EOMONTH($B342,0))))&gt;=$B342)*(DATE(YEAR($B342),MONTH($B342),MIN(AK$6,DAY(EOMONTH($B342,0))))&lt;$C342)+(DATE(YEAR($B342),MONTH($B342)+1,MIN(AK$6,DAY(EOMONTH($B342,1))))&gt;=$B342)*(DATE(YEAR($B342),MONTH($B342)+1,MIN(AK$6,DAY(EOMONTH($B342,1))))&lt;$C342)))</f>
        <v>0</v>
      </c>
      <c r="AL342" s="48" t="n">
        <f aca="false">IF(OR(N(AL$5)=0,AL$6=""),0,AL$5*((DATE(YEAR($B342),MONTH($B342),MIN(AL$6,DAY(EOMONTH($B342,0))))&gt;=$B342)*(DATE(YEAR($B342),MONTH($B342),MIN(AL$6,DAY(EOMONTH($B342,0))))&lt;$C342)+(DATE(YEAR($B342),MONTH($B342)+1,MIN(AL$6,DAY(EOMONTH($B342,1))))&gt;=$B342)*(DATE(YEAR($B342),MONTH($B342)+1,MIN(AL$6,DAY(EOMONTH($B342,1))))&lt;$C342)))</f>
        <v>0</v>
      </c>
      <c r="AM342" s="48" t="n">
        <f aca="false">IF(OR(N(AM$5)=0,AM$6=""),0,AM$5*((DATE(YEAR($B342),MONTH($B342),MIN(AM$6,DAY(EOMONTH($B342,0))))&gt;=$B342)*(DATE(YEAR($B342),MONTH($B342),MIN(AM$6,DAY(EOMONTH($B342,0))))&lt;$C342)+(DATE(YEAR($B342),MONTH($B342)+1,MIN(AM$6,DAY(EOMONTH($B342,1))))&gt;=$B342)*(DATE(YEAR($B342),MONTH($B342)+1,MIN(AM$6,DAY(EOMONTH($B342,1))))&lt;$C342)))</f>
        <v>0</v>
      </c>
      <c r="AN342" s="48" t="n">
        <f aca="false">IF(OR(N(AN$5)=0,AN$6=""),0,AN$5*((DATE(YEAR($B342),MONTH($B342),MIN(AN$6,DAY(EOMONTH($B342,0))))&gt;=$B342)*(DATE(YEAR($B342),MONTH($B342),MIN(AN$6,DAY(EOMONTH($B342,0))))&lt;$C342)+(DATE(YEAR($B342),MONTH($B342)+1,MIN(AN$6,DAY(EOMONTH($B342,1))))&gt;=$B342)*(DATE(YEAR($B342),MONTH($B342)+1,MIN(AN$6,DAY(EOMONTH($B342,1))))&lt;$C342)))</f>
        <v>0</v>
      </c>
      <c r="AO342" s="48" t="n">
        <f aca="false">IF(OR(N(AO$5)=0,AO$6=""),0,AO$5*((DATE(YEAR($B342),MONTH($B342),MIN(AO$6,DAY(EOMONTH($B342,0))))&gt;=$B342)*(DATE(YEAR($B342),MONTH($B342),MIN(AO$6,DAY(EOMONTH($B342,0))))&lt;$C342)+(DATE(YEAR($B342),MONTH($B342)+1,MIN(AO$6,DAY(EOMONTH($B342,1))))&gt;=$B342)*(DATE(YEAR($B342),MONTH($B342)+1,MIN(AO$6,DAY(EOMONTH($B342,1))))&lt;$C342)))</f>
        <v>0</v>
      </c>
      <c r="AP342" s="48" t="n">
        <f aca="false">IF(OR(N(AP$5)=0,AP$6=""),0,AP$5*((DATE(YEAR($B342),MONTH($B342),MIN(AP$6,DAY(EOMONTH($B342,0))))&gt;=$B342)*(DATE(YEAR($B342),MONTH($B342),MIN(AP$6,DAY(EOMONTH($B342,0))))&lt;$C342)+(DATE(YEAR($B342),MONTH($B342)+1,MIN(AP$6,DAY(EOMONTH($B342,1))))&gt;=$B342)*(DATE(YEAR($B342),MONTH($B342)+1,MIN(AP$6,DAY(EOMONTH($B342,1))))&lt;$C342)))</f>
        <v>0</v>
      </c>
      <c r="AQ342" s="48" t="n">
        <f aca="false">IF(OR(N(AQ$5)=0,AQ$6=""),0,AQ$5*((DATE(YEAR($B342),MONTH($B342),MIN(AQ$6,DAY(EOMONTH($B342,0))))&gt;=$B342)*(DATE(YEAR($B342),MONTH($B342),MIN(AQ$6,DAY(EOMONTH($B342,0))))&lt;$C342)+(DATE(YEAR($B342),MONTH($B342)+1,MIN(AQ$6,DAY(EOMONTH($B342,1))))&gt;=$B342)*(DATE(YEAR($B342),MONTH($B342)+1,MIN(AQ$6,DAY(EOMONTH($B342,1))))&lt;$C342)))</f>
        <v>0</v>
      </c>
      <c r="AR342" s="48" t="n">
        <f aca="false">IF(OR(N(AR$5)=0,AR$6=""),0,AR$5*((DATE(YEAR($B342),MONTH($B342),MIN(AR$6,DAY(EOMONTH($B342,0))))&gt;=$B342)*(DATE(YEAR($B342),MONTH($B342),MIN(AR$6,DAY(EOMONTH($B342,0))))&lt;$C342)+(DATE(YEAR($B342),MONTH($B342)+1,MIN(AR$6,DAY(EOMONTH($B342,1))))&gt;=$B342)*(DATE(YEAR($B342),MONTH($B342)+1,MIN(AR$6,DAY(EOMONTH($B342,1))))&lt;$C342)))</f>
        <v>0</v>
      </c>
      <c r="AS342" s="48" t="n">
        <f aca="false">IF(OR(N(AS$5)=0,AS$6=""),0,AS$5*((DATE(YEAR($B342),MONTH($B342),MIN(AS$6,DAY(EOMONTH($B342,0))))&gt;=$B342)*(DATE(YEAR($B342),MONTH($B342),MIN(AS$6,DAY(EOMONTH($B342,0))))&lt;$C342)+(DATE(YEAR($B342),MONTH($B342)+1,MIN(AS$6,DAY(EOMONTH($B342,1))))&gt;=$B342)*(DATE(YEAR($B342),MONTH($B342)+1,MIN(AS$6,DAY(EOMONTH($B342,1))))&lt;$C342)))</f>
        <v>0</v>
      </c>
      <c r="AT342" s="48" t="n">
        <f aca="false">IF(OR(N(AT$5)=0,AT$6=""),0,AT$5*((DATE(YEAR($B342),MONTH($B342),MIN(AT$6,DAY(EOMONTH($B342,0))))&gt;=$B342)*(DATE(YEAR($B342),MONTH($B342),MIN(AT$6,DAY(EOMONTH($B342,0))))&lt;$C342)+(DATE(YEAR($B342),MONTH($B342)+1,MIN(AT$6,DAY(EOMONTH($B342,1))))&gt;=$B342)*(DATE(YEAR($B342),MONTH($B342)+1,MIN(AT$6,DAY(EOMONTH($B342,1))))&lt;$C342)))</f>
        <v>0</v>
      </c>
      <c r="AU342" s="48" t="n">
        <f aca="false">IF(OR(N(AU$5)=0,AU$6=""),0,AU$5*((DATE(YEAR($B342),MONTH($B342),MIN(AU$6,DAY(EOMONTH($B342,0))))&gt;=$B342)*(DATE(YEAR($B342),MONTH($B342),MIN(AU$6,DAY(EOMONTH($B342,0))))&lt;$C342)+(DATE(YEAR($B342),MONTH($B342)+1,MIN(AU$6,DAY(EOMONTH($B342,1))))&gt;=$B342)*(DATE(YEAR($B342),MONTH($B342)+1,MIN(AU$6,DAY(EOMONTH($B342,1))))&lt;$C342)))</f>
        <v>0</v>
      </c>
      <c r="AV342" s="48" t="n">
        <f aca="false">IF(OR(N(AV$5)=0,AV$6=""),0,AV$5*((DATE(YEAR($B342),MONTH($B342),MIN(AV$6,DAY(EOMONTH($B342,0))))&gt;=$B342)*(DATE(YEAR($B342),MONTH($B342),MIN(AV$6,DAY(EOMONTH($B342,0))))&lt;$C342)+(DATE(YEAR($B342),MONTH($B342)+1,MIN(AV$6,DAY(EOMONTH($B342,1))))&gt;=$B342)*(DATE(YEAR($B342),MONTH($B342)+1,MIN(AV$6,DAY(EOMONTH($B342,1))))&lt;$C342)))</f>
        <v>0</v>
      </c>
      <c r="AW342" s="48" t="n">
        <f aca="false">IF(OR(N(AW$5)=0,AW$6=""),0,AW$5*((DATE(YEAR($B342),MONTH($B342),MIN(AW$6,DAY(EOMONTH($B342,0))))&gt;=$B342)*(DATE(YEAR($B342),MONTH($B342),MIN(AW$6,DAY(EOMONTH($B342,0))))&lt;$C342)+(DATE(YEAR($B342),MONTH($B342)+1,MIN(AW$6,DAY(EOMONTH($B342,1))))&gt;=$B342)*(DATE(YEAR($B342),MONTH($B342)+1,MIN(AW$6,DAY(EOMONTH($B342,1))))&lt;$C342)))</f>
        <v>0</v>
      </c>
      <c r="AX342" s="48" t="n">
        <f aca="false">IF(OR(N(AX$5)=0,AX$6=""),0,AX$5*((DATE(YEAR($B342),MONTH($B342),MIN(AX$6,DAY(EOMONTH($B342,0))))&gt;=$B342)*(DATE(YEAR($B342),MONTH($B342),MIN(AX$6,DAY(EOMONTH($B342,0))))&lt;$C342)+(DATE(YEAR($B342),MONTH($B342)+1,MIN(AX$6,DAY(EOMONTH($B342,1))))&gt;=$B342)*(DATE(YEAR($B342),MONTH($B342)+1,MIN(AX$6,DAY(EOMONTH($B342,1))))&lt;$C342)))</f>
        <v>0</v>
      </c>
      <c r="AY342" s="48" t="n">
        <f aca="false">IF(OR(N(AY$5)=0,AY$6=""),0,AY$5*((DATE(YEAR($B342),MONTH($B342),MIN(AY$6,DAY(EOMONTH($B342,0))))&gt;=$B342)*(DATE(YEAR($B342),MONTH($B342),MIN(AY$6,DAY(EOMONTH($B342,0))))&lt;$C342)+(DATE(YEAR($B342),MONTH($B342)+1,MIN(AY$6,DAY(EOMONTH($B342,1))))&gt;=$B342)*(DATE(YEAR($B342),MONTH($B342)+1,MIN(AY$6,DAY(EOMONTH($B342,1))))&lt;$C342)))</f>
        <v>0</v>
      </c>
      <c r="AZ342" s="48" t="n">
        <f aca="false">IF(OR(N(AZ$5)=0,AZ$6=""),0,AZ$5*((DATE(YEAR($B342),MONTH($B342),MIN(AZ$6,DAY(EOMONTH($B342,0))))&gt;=$B342)*(DATE(YEAR($B342),MONTH($B342),MIN(AZ$6,DAY(EOMONTH($B342,0))))&lt;$C342)+(DATE(YEAR($B342),MONTH($B342)+1,MIN(AZ$6,DAY(EOMONTH($B342,1))))&gt;=$B342)*(DATE(YEAR($B342),MONTH($B342)+1,MIN(AZ$6,DAY(EOMONTH($B342,1))))&lt;$C342)))</f>
        <v>0</v>
      </c>
      <c r="BA342" s="48" t="n">
        <f aca="false">IF(OR(N(BA$5)=0,BA$6=""),0,BA$5*((DATE(YEAR($B342),MONTH($B342),MIN(BA$6,DAY(EOMONTH($B342,0))))&gt;=$B342)*(DATE(YEAR($B342),MONTH($B342),MIN(BA$6,DAY(EOMONTH($B342,0))))&lt;$C342)+(DATE(YEAR($B342),MONTH($B342)+1,MIN(BA$6,DAY(EOMONTH($B342,1))))&gt;=$B342)*(DATE(YEAR($B342),MONTH($B342)+1,MIN(BA$6,DAY(EOMONTH($B342,1))))&lt;$C342)))</f>
        <v>0</v>
      </c>
      <c r="BB342" s="48" t="n">
        <f aca="false">IF(OR(N(BB$5)=0,BB$6=""),0,BB$5*((DATE(YEAR($B342),MONTH($B342),MIN(BB$6,DAY(EOMONTH($B342,0))))&gt;=$B342)*(DATE(YEAR($B342),MONTH($B342),MIN(BB$6,DAY(EOMONTH($B342,0))))&lt;$C342)+(DATE(YEAR($B342),MONTH($B342)+1,MIN(BB$6,DAY(EOMONTH($B342,1))))&gt;=$B342)*(DATE(YEAR($B342),MONTH($B342)+1,MIN(BB$6,DAY(EOMONTH($B342,1))))&lt;$C342)))</f>
        <v>0</v>
      </c>
      <c r="BC342" s="48" t="n">
        <f aca="false">IF(OR(N(BC$5)=0,BC$6=""),0,BC$5*((DATE(YEAR($B342),MONTH($B342),MIN(BC$6,DAY(EOMONTH($B342,0))))&gt;=$B342)*(DATE(YEAR($B342),MONTH($B342),MIN(BC$6,DAY(EOMONTH($B342,0))))&lt;$C342)+(DATE(YEAR($B342),MONTH($B342)+1,MIN(BC$6,DAY(EOMONTH($B342,1))))&gt;=$B342)*(DATE(YEAR($B342),MONTH($B342)+1,MIN(BC$6,DAY(EOMONTH($B342,1))))&lt;$C342)))</f>
        <v>0</v>
      </c>
      <c r="BD342" s="48" t="n">
        <f aca="false">IF(OR(N(BD$5)=0,BD$6=""),0,BD$5*((DATE(YEAR($B342),MONTH($B342),MIN(BD$6,DAY(EOMONTH($B342,0))))&gt;=$B342)*(DATE(YEAR($B342),MONTH($B342),MIN(BD$6,DAY(EOMONTH($B342,0))))&lt;$C342)+(DATE(YEAR($B342),MONTH($B342)+1,MIN(BD$6,DAY(EOMONTH($B342,1))))&gt;=$B342)*(DATE(YEAR($B342),MONTH($B342)+1,MIN(BD$6,DAY(EOMONTH($B342,1))))&lt;$C342)))</f>
        <v>0</v>
      </c>
      <c r="BE342" s="48" t="n">
        <f aca="false">IF(OR(N(BE$5)=0,BE$6=""),0,BE$5*((DATE(YEAR($B342),MONTH($B342),MIN(BE$6,DAY(EOMONTH($B342,0))))&gt;=$B342)*(DATE(YEAR($B342),MONTH($B342),MIN(BE$6,DAY(EOMONTH($B342,0))))&lt;$C342)+(DATE(YEAR($B342),MONTH($B342)+1,MIN(BE$6,DAY(EOMONTH($B342,1))))&gt;=$B342)*(DATE(YEAR($B342),MONTH($B342)+1,MIN(BE$6,DAY(EOMONTH($B342,1))))&lt;$C342)))</f>
        <v>0</v>
      </c>
      <c r="BF342" s="48" t="n">
        <f aca="false">IF(OR(N(BF$5)=0,BF$6=""),0,BF$5*((DATE(YEAR($B342),MONTH($B342),MIN(BF$6,DAY(EOMONTH($B342,0))))&gt;=$B342)*(DATE(YEAR($B342),MONTH($B342),MIN(BF$6,DAY(EOMONTH($B342,0))))&lt;$C342)+(DATE(YEAR($B342),MONTH($B342)+1,MIN(BF$6,DAY(EOMONTH($B342,1))))&gt;=$B342)*(DATE(YEAR($B342),MONTH($B342)+1,MIN(BF$6,DAY(EOMONTH($B342,1))))&lt;$C342)))</f>
        <v>0</v>
      </c>
      <c r="BG342" s="48" t="n">
        <f aca="false">IF(OR(N(BG$5)=0,BG$6=""),0,BG$5*((DATE(YEAR($B342),MONTH($B342),MIN(BG$6,DAY(EOMONTH($B342,0))))&gt;=$B342)*(DATE(YEAR($B342),MONTH($B342),MIN(BG$6,DAY(EOMONTH($B342,0))))&lt;$C342)+(DATE(YEAR($B342),MONTH($B342)+1,MIN(BG$6,DAY(EOMONTH($B342,1))))&gt;=$B342)*(DATE(YEAR($B342),MONTH($B342)+1,MIN(BG$6,DAY(EOMONTH($B342,1))))&lt;$C342)))</f>
        <v>0</v>
      </c>
      <c r="BH342" s="48" t="n">
        <f aca="false">IF(OR(N(BH$5)=0,BH$6=""),0,BH$5*((DATE(YEAR($B342),MONTH($B342),MIN(BH$6,DAY(EOMONTH($B342,0))))&gt;=$B342)*(DATE(YEAR($B342),MONTH($B342),MIN(BH$6,DAY(EOMONTH($B342,0))))&lt;$C342)+(DATE(YEAR($B342),MONTH($B342)+1,MIN(BH$6,DAY(EOMONTH($B342,1))))&gt;=$B342)*(DATE(YEAR($B342),MONTH($B342)+1,MIN(BH$6,DAY(EOMONTH($B342,1))))&lt;$C342)))</f>
        <v>0</v>
      </c>
      <c r="BI342" s="48" t="n">
        <f aca="false">IF(OR(N(BI$5)=0,BI$6=""),0,BI$5*((DATE(YEAR($B342),MONTH($B342),MIN(BI$6,DAY(EOMONTH($B342,0))))&gt;=$B342)*(DATE(YEAR($B342),MONTH($B342),MIN(BI$6,DAY(EOMONTH($B342,0))))&lt;$C342)+(DATE(YEAR($B342),MONTH($B342)+1,MIN(BI$6,DAY(EOMONTH($B342,1))))&gt;=$B342)*(DATE(YEAR($B342),MONTH($B342)+1,MIN(BI$6,DAY(EOMONTH($B342,1))))&lt;$C342)))</f>
        <v>0</v>
      </c>
      <c r="BJ342" s="48" t="n">
        <f aca="false">IF(OR(N(BJ$5)=0,BJ$6=""),0,BJ$5*((DATE(YEAR($B342),MONTH($B342),MIN(BJ$6,DAY(EOMONTH($B342,0))))&gt;=$B342)*(DATE(YEAR($B342),MONTH($B342),MIN(BJ$6,DAY(EOMONTH($B342,0))))&lt;$C342)+(DATE(YEAR($B342),MONTH($B342)+1,MIN(BJ$6,DAY(EOMONTH($B342,1))))&gt;=$B342)*(DATE(YEAR($B342),MONTH($B342)+1,MIN(BJ$6,DAY(EOMONTH($B342,1))))&lt;$C342)))</f>
        <v>0</v>
      </c>
      <c r="BK342" s="48" t="n">
        <f aca="false">IF(OR(N(BK$5)=0,BK$6=""),0,BK$5*((DATE(YEAR($B342),MONTH($B342),MIN(BK$6,DAY(EOMONTH($B342,0))))&gt;=$B342)*(DATE(YEAR($B342),MONTH($B342),MIN(BK$6,DAY(EOMONTH($B342,0))))&lt;$C342)+(DATE(YEAR($B342),MONTH($B342)+1,MIN(BK$6,DAY(EOMONTH($B342,1))))&gt;=$B342)*(DATE(YEAR($B342),MONTH($B342)+1,MIN(BK$6,DAY(EOMONTH($B342,1))))&lt;$C342)))</f>
        <v>0</v>
      </c>
      <c r="BL342" s="48" t="n">
        <f aca="false">IF(OR(N(BL$5)=0,BL$6=""),0,BL$5*((DATE(YEAR($B342),MONTH($B342),MIN(BL$6,DAY(EOMONTH($B342,0))))&gt;=$B342)*(DATE(YEAR($B342),MONTH($B342),MIN(BL$6,DAY(EOMONTH($B342,0))))&lt;$C342)+(DATE(YEAR($B342),MONTH($B342)+1,MIN(BL$6,DAY(EOMONTH($B342,1))))&gt;=$B342)*(DATE(YEAR($B342),MONTH($B342)+1,MIN(BL$6,DAY(EOMONTH($B342,1))))&lt;$C342)))</f>
        <v>0</v>
      </c>
      <c r="BM342" s="48" t="n">
        <f aca="false">IF(OR(N(BM$5)=0,BM$6=""),0,BM$5*((DATE(YEAR($B342),MONTH($B342),MIN(BM$6,DAY(EOMONTH($B342,0))))&gt;=$B342)*(DATE(YEAR($B342),MONTH($B342),MIN(BM$6,DAY(EOMONTH($B342,0))))&lt;$C342)+(DATE(YEAR($B342),MONTH($B342)+1,MIN(BM$6,DAY(EOMONTH($B342,1))))&gt;=$B342)*(DATE(YEAR($B342),MONTH($B342)+1,MIN(BM$6,DAY(EOMONTH($B342,1))))&lt;$C342)))</f>
        <v>0</v>
      </c>
      <c r="BN342" s="48" t="n">
        <f aca="false">IF(OR(N(BN$5)=0,BN$6=""),0,BN$5*((DATE(YEAR($B342),MONTH($B342),MIN(BN$6,DAY(EOMONTH($B342,0))))&gt;=$B342)*(DATE(YEAR($B342),MONTH($B342),MIN(BN$6,DAY(EOMONTH($B342,0))))&lt;$C342)+(DATE(YEAR($B342),MONTH($B342)+1,MIN(BN$6,DAY(EOMONTH($B342,1))))&gt;=$B342)*(DATE(YEAR($B342),MONTH($B342)+1,MIN(BN$6,DAY(EOMONTH($B342,1))))&lt;$C342)))</f>
        <v>0</v>
      </c>
      <c r="BO342" s="48" t="n">
        <f aca="false">IF(OR(N(BO$5)=0,BO$6=""),0,BO$5*((DATE(YEAR($B342),MONTH($B342),MIN(BO$6,DAY(EOMONTH($B342,0))))&gt;=$B342)*(DATE(YEAR($B342),MONTH($B342),MIN(BO$6,DAY(EOMONTH($B342,0))))&lt;$C342)+(DATE(YEAR($B342),MONTH($B342)+1,MIN(BO$6,DAY(EOMONTH($B342,1))))&gt;=$B342)*(DATE(YEAR($B342),MONTH($B342)+1,MIN(BO$6,DAY(EOMONTH($B342,1))))&lt;$C342)))</f>
        <v>0</v>
      </c>
      <c r="BP342" s="48" t="n">
        <f aca="false">IF(OR(N(BP$5)=0,BP$6=""),0,BP$5*((DATE(YEAR($B342),MONTH($B342),MIN(BP$6,DAY(EOMONTH($B342,0))))&gt;=$B342)*(DATE(YEAR($B342),MONTH($B342),MIN(BP$6,DAY(EOMONTH($B342,0))))&lt;$C342)+(DATE(YEAR($B342),MONTH($B342)+1,MIN(BP$6,DAY(EOMONTH($B342,1))))&gt;=$B342)*(DATE(YEAR($B342),MONTH($B342)+1,MIN(BP$6,DAY(EOMONTH($B342,1))))&lt;$C342)))</f>
        <v>0</v>
      </c>
      <c r="BQ342" s="48" t="n">
        <f aca="false">IF(OR(N(BQ$5)=0,BQ$6=""),0,BQ$5*((DATE(YEAR($B342),MONTH($B342),MIN(BQ$6,DAY(EOMONTH($B342,0))))&gt;=$B342)*(DATE(YEAR($B342),MONTH($B342),MIN(BQ$6,DAY(EOMONTH($B342,0))))&lt;$C342)+(DATE(YEAR($B342),MONTH($B342)+1,MIN(BQ$6,DAY(EOMONTH($B342,1))))&gt;=$B342)*(DATE(YEAR($B342),MONTH($B342)+1,MIN(BQ$6,DAY(EOMONTH($B342,1))))&lt;$C342)))</f>
        <v>0</v>
      </c>
      <c r="BR342" s="48" t="n">
        <f aca="false">IF(OR(N(BR$5)=0,BR$6=""),0,BR$5*((DATE(YEAR($B342),MONTH($B342),MIN(BR$6,DAY(EOMONTH($B342,0))))&gt;=$B342)*(DATE(YEAR($B342),MONTH($B342),MIN(BR$6,DAY(EOMONTH($B342,0))))&lt;$C342)+(DATE(YEAR($B342),MONTH($B342)+1,MIN(BR$6,DAY(EOMONTH($B342,1))))&gt;=$B342)*(DATE(YEAR($B342),MONTH($B342)+1,MIN(BR$6,DAY(EOMONTH($B342,1))))&lt;$C342)))</f>
        <v>0</v>
      </c>
      <c r="BS342" s="48" t="n">
        <f aca="false">IF(OR(N(BS$5)=0,BS$6=""),0,BS$5*((DATE(YEAR($B342),MONTH($B342),MIN(BS$6,DAY(EOMONTH($B342,0))))&gt;=$B342)*(DATE(YEAR($B342),MONTH($B342),MIN(BS$6,DAY(EOMONTH($B342,0))))&lt;$C342)+(DATE(YEAR($B342),MONTH($B342)+1,MIN(BS$6,DAY(EOMONTH($B342,1))))&gt;=$B342)*(DATE(YEAR($B342),MONTH($B342)+1,MIN(BS$6,DAY(EOMONTH($B342,1))))&lt;$C342)))</f>
        <v>0</v>
      </c>
      <c r="BT342" s="48" t="n">
        <f aca="false">IF(OR(N(BT$5)=0,BT$6=""),0,BT$5*((DATE(YEAR($B342),MONTH($B342),MIN(BT$6,DAY(EOMONTH($B342,0))))&gt;=$B342)*(DATE(YEAR($B342),MONTH($B342),MIN(BT$6,DAY(EOMONTH($B342,0))))&lt;$C342)+(DATE(YEAR($B342),MONTH($B342)+1,MIN(BT$6,DAY(EOMONTH($B342,1))))&gt;=$B342)*(DATE(YEAR($B342),MONTH($B342)+1,MIN(BT$6,DAY(EOMONTH($B342,1))))&lt;$C342)))</f>
        <v>0</v>
      </c>
      <c r="BU342" s="48" t="n">
        <f aca="false">IF(OR(N(BU$5)=0,BU$6=""),0,BU$5*((DATE(YEAR($B342),MONTH($B342),MIN(BU$6,DAY(EOMONTH($B342,0))))&gt;=$B342)*(DATE(YEAR($B342),MONTH($B342),MIN(BU$6,DAY(EOMONTH($B342,0))))&lt;$C342)+(DATE(YEAR($B342),MONTH($B342)+1,MIN(BU$6,DAY(EOMONTH($B342,1))))&gt;=$B342)*(DATE(YEAR($B342),MONTH($B342)+1,MIN(BU$6,DAY(EOMONTH($B342,1))))&lt;$C342)))</f>
        <v>0</v>
      </c>
      <c r="BV342" s="48" t="n">
        <f aca="false">IF(OR(N(BV$5)=0,BV$6=""),0,BV$5*((DATE(YEAR($B342),MONTH($B342),MIN(BV$6,DAY(EOMONTH($B342,0))))&gt;=$B342)*(DATE(YEAR($B342),MONTH($B342),MIN(BV$6,DAY(EOMONTH($B342,0))))&lt;$C342)+(DATE(YEAR($B342),MONTH($B342)+1,MIN(BV$6,DAY(EOMONTH($B342,1))))&gt;=$B342)*(DATE(YEAR($B342),MONTH($B342)+1,MIN(BV$6,DAY(EOMONTH($B342,1))))&lt;$C342)))</f>
        <v>0</v>
      </c>
      <c r="BW342" s="48" t="n">
        <f aca="false">IF(OR(N(BW$5)=0,BW$6=""),0,BW$5*((DATE(YEAR($B342),MONTH($B342),MIN(BW$6,DAY(EOMONTH($B342,0))))&gt;=$B342)*(DATE(YEAR($B342),MONTH($B342),MIN(BW$6,DAY(EOMONTH($B342,0))))&lt;$C342)+(DATE(YEAR($B342),MONTH($B342)+1,MIN(BW$6,DAY(EOMONTH($B342,1))))&gt;=$B342)*(DATE(YEAR($B342),MONTH($B342)+1,MIN(BW$6,DAY(EOMONTH($B342,1))))&lt;$C342)))</f>
        <v>0</v>
      </c>
      <c r="BX342" s="48" t="n">
        <f aca="false">MIN(Z342,(FT341*(1+FT$5/Setup!$C$36)+IF($V342=1,N($F342),0)))</f>
        <v>0</v>
      </c>
      <c r="BY342" s="48" t="n">
        <f aca="false">MIN(AA342,(FU341*(1+FU$5/Setup!$C$36)+IF($V342=2,N($F342),0)))</f>
        <v>0</v>
      </c>
      <c r="BZ342" s="48" t="n">
        <f aca="false">MIN(AB342,(FV341*(1+FV$5/Setup!$C$36)+IF($V342=3,N($F342),0)))</f>
        <v>0</v>
      </c>
      <c r="CA342" s="48" t="n">
        <f aca="false">MIN(AC342,(FW341*(1+FW$5/Setup!$C$36)+IF($V342=4,N($F342),0)))</f>
        <v>0</v>
      </c>
      <c r="CB342" s="48" t="n">
        <f aca="false">MIN(AD342,(FX341*(1+FX$5/Setup!$C$36)+IF($V342=5,N($F342),0)))</f>
        <v>0</v>
      </c>
      <c r="CC342" s="48" t="n">
        <f aca="false">MIN(AE342,(FY341*(1+FY$5/Setup!$C$36)+IF($V342=6,N($F342),0)))</f>
        <v>0</v>
      </c>
      <c r="CD342" s="48" t="n">
        <f aca="false">MIN(AF342,(FZ341*(1+FZ$5/Setup!$C$36)+IF($V342=7,N($F342),0)))</f>
        <v>0</v>
      </c>
      <c r="CE342" s="48" t="n">
        <f aca="false">MIN(AG342,(GA341*(1+GA$5/Setup!$C$36)+IF($V342=8,N($F342),0)))</f>
        <v>0</v>
      </c>
      <c r="CF342" s="48" t="n">
        <f aca="false">MIN(AH342,(GB341*(1+GB$5/Setup!$C$36)+IF($V342=9,N($F342),0)))</f>
        <v>0</v>
      </c>
      <c r="CG342" s="48" t="n">
        <f aca="false">MIN(AI342,(GC341*(1+GC$5/Setup!$C$36)+IF($V342=10,N($F342),0)))</f>
        <v>0</v>
      </c>
      <c r="CH342" s="48" t="n">
        <f aca="false">MIN(AJ342,(GD341*(1+GD$5/Setup!$C$36)+IF($V342=11,N($F342),0)))</f>
        <v>0</v>
      </c>
      <c r="CI342" s="48" t="n">
        <f aca="false">MIN(AK342,(GE341*(1+GE$5/Setup!$C$36)+IF($V342=12,N($F342),0)))</f>
        <v>0</v>
      </c>
      <c r="CJ342" s="48" t="n">
        <f aca="false">MIN(AL342,(GF341*(1+GF$5/Setup!$C$36)+IF($V342=13,N($F342),0)))</f>
        <v>0</v>
      </c>
      <c r="CK342" s="48" t="n">
        <f aca="false">MIN(AM342,(GG341*(1+GG$5/Setup!$C$36)+IF($V342=14,N($F342),0)))</f>
        <v>0</v>
      </c>
      <c r="CL342" s="48" t="n">
        <f aca="false">MIN(AN342,(GH341*(1+GH$5/Setup!$C$36)+IF($V342=15,N($F342),0)))</f>
        <v>0</v>
      </c>
      <c r="CM342" s="48" t="n">
        <f aca="false">MIN(AO342,(GI341*(1+GI$5/Setup!$C$36)+IF($V342=16,N($F342),0)))</f>
        <v>0</v>
      </c>
      <c r="CN342" s="48" t="n">
        <f aca="false">MIN(AP342,(GJ341*(1+GJ$5/Setup!$C$36)+IF($V342=17,N($F342),0)))</f>
        <v>0</v>
      </c>
      <c r="CO342" s="48" t="n">
        <f aca="false">MIN(AQ342,(GK341*(1+GK$5/Setup!$C$36)+IF($V342=18,N($F342),0)))</f>
        <v>0</v>
      </c>
      <c r="CP342" s="48" t="n">
        <f aca="false">MIN(AR342,(GL341*(1+GL$5/Setup!$C$36)+IF($V342=19,N($F342),0)))</f>
        <v>0</v>
      </c>
      <c r="CQ342" s="48" t="n">
        <f aca="false">MIN(AS342,(GM341*(1+GM$5/Setup!$C$36)+IF($V342=20,N($F342),0)))</f>
        <v>0</v>
      </c>
      <c r="CR342" s="48" t="n">
        <f aca="false">MIN(AT342,(GN341*(1+GN$5/Setup!$C$36)+IF($V342=21,N($F342),0)))</f>
        <v>0</v>
      </c>
      <c r="CS342" s="48" t="n">
        <f aca="false">MIN(AU342,(GO341*(1+GO$5/Setup!$C$36)+IF($V342=22,N($F342),0)))</f>
        <v>0</v>
      </c>
      <c r="CT342" s="48" t="n">
        <f aca="false">MIN(AV342,(GP341*(1+GP$5/Setup!$C$36)+IF($V342=23,N($F342),0)))</f>
        <v>0</v>
      </c>
      <c r="CU342" s="48" t="n">
        <f aca="false">MIN(AW342,(GQ341*(1+GQ$5/Setup!$C$36)+IF($V342=24,N($F342),0)))</f>
        <v>0</v>
      </c>
      <c r="CV342" s="48" t="n">
        <f aca="false">MIN(AX342,(GR341*(1+GR$5/Setup!$C$36)+IF($V342=25,N($F342),0)))</f>
        <v>0</v>
      </c>
      <c r="CW342" s="48" t="n">
        <f aca="false">MIN(AY342,(GS341*(1+GS$5/Setup!$C$36)+IF($V342=26,N($F342),0)))</f>
        <v>0</v>
      </c>
      <c r="CX342" s="48" t="n">
        <f aca="false">MIN(AZ342,(GT341*(1+GT$5/Setup!$C$36)+IF($V342=27,N($F342),0)))</f>
        <v>0</v>
      </c>
      <c r="CY342" s="48" t="n">
        <f aca="false">MIN(BA342,(GU341*(1+GU$5/Setup!$C$36)+IF($V342=28,N($F342),0)))</f>
        <v>0</v>
      </c>
      <c r="CZ342" s="48" t="n">
        <f aca="false">MIN(BB342,(GV341*(1+GV$5/Setup!$C$36)+IF($V342=29,N($F342),0)))</f>
        <v>0</v>
      </c>
      <c r="DA342" s="48" t="n">
        <f aca="false">MIN(BC342,(GW341*(1+GW$5/Setup!$C$36)+IF($V342=30,N($F342),0)))</f>
        <v>0</v>
      </c>
      <c r="DB342" s="48" t="n">
        <f aca="false">MIN(BD342,(GX341*(1+GX$5/Setup!$C$36)+IF($V342=31,N($F342),0)))</f>
        <v>0</v>
      </c>
      <c r="DC342" s="48" t="n">
        <f aca="false">MIN(BE342,(GY341*(1+GY$5/Setup!$C$36)+IF($V342=32,N($F342),0)))</f>
        <v>0</v>
      </c>
      <c r="DD342" s="48" t="n">
        <f aca="false">MIN(BF342,(GZ341*(1+GZ$5/Setup!$C$36)+IF($V342=33,N($F342),0)))</f>
        <v>0</v>
      </c>
      <c r="DE342" s="48" t="n">
        <f aca="false">MIN(BG342,(HA341*(1+HA$5/Setup!$C$36)+IF($V342=34,N($F342),0)))</f>
        <v>0</v>
      </c>
      <c r="DF342" s="48" t="n">
        <f aca="false">MIN(BH342,(HB341*(1+HB$5/Setup!$C$36)+IF($V342=35,N($F342),0)))</f>
        <v>0</v>
      </c>
      <c r="DG342" s="48" t="n">
        <f aca="false">MIN(BI342,(HC341*(1+HC$5/Setup!$C$36)+IF($V342=36,N($F342),0)))</f>
        <v>0</v>
      </c>
      <c r="DH342" s="48" t="n">
        <f aca="false">MIN(BJ342,(HD341*(1+HD$5/Setup!$C$36)+IF($V342=37,N($F342),0)))</f>
        <v>0</v>
      </c>
      <c r="DI342" s="48" t="n">
        <f aca="false">MIN(BK342,(HE341*(1+HE$5/Setup!$C$36)+IF($V342=38,N($F342),0)))</f>
        <v>0</v>
      </c>
      <c r="DJ342" s="48" t="n">
        <f aca="false">MIN(BL342,(HF341*(1+HF$5/Setup!$C$36)+IF($V342=39,N($F342),0)))</f>
        <v>0</v>
      </c>
      <c r="DK342" s="48" t="n">
        <f aca="false">MIN(BM342,(HG341*(1+HG$5/Setup!$C$36)+IF($V342=40,N($F342),0)))</f>
        <v>0</v>
      </c>
      <c r="DL342" s="48" t="n">
        <f aca="false">MIN(BN342,(HH341*(1+HH$5/Setup!$C$36)+IF($V342=41,N($F342),0)))</f>
        <v>0</v>
      </c>
      <c r="DM342" s="48" t="n">
        <f aca="false">MIN(BO342,(HI341*(1+HI$5/Setup!$C$36)+IF($V342=42,N($F342),0)))</f>
        <v>0</v>
      </c>
      <c r="DN342" s="48" t="n">
        <f aca="false">MIN(BP342,(HJ341*(1+HJ$5/Setup!$C$36)+IF($V342=43,N($F342),0)))</f>
        <v>0</v>
      </c>
      <c r="DO342" s="48" t="n">
        <f aca="false">MIN(BQ342,(HK341*(1+HK$5/Setup!$C$36)+IF($V342=44,N($F342),0)))</f>
        <v>0</v>
      </c>
      <c r="DP342" s="48" t="n">
        <f aca="false">MIN(BR342,(HL341*(1+HL$5/Setup!$C$36)+IF($V342=45,N($F342),0)))</f>
        <v>0</v>
      </c>
      <c r="DQ342" s="48" t="n">
        <f aca="false">MIN(BS342,(HM341*(1+HM$5/Setup!$C$36)+IF($V342=46,N($F342),0)))</f>
        <v>0</v>
      </c>
      <c r="DR342" s="48" t="n">
        <f aca="false">MIN(BT342,(HN341*(1+HN$5/Setup!$C$36)+IF($V342=47,N($F342),0)))</f>
        <v>0</v>
      </c>
      <c r="DS342" s="48" t="n">
        <f aca="false">MIN(BU342,(HO341*(1+HO$5/Setup!$C$36)+IF($V342=48,N($F342),0)))</f>
        <v>0</v>
      </c>
      <c r="DT342" s="48" t="n">
        <f aca="false">MIN(BV342,(HP341*(1+HP$5/Setup!$C$36)+IF($V342=49,N($F342),0)))</f>
        <v>0</v>
      </c>
      <c r="DU342" s="48" t="n">
        <f aca="false">MIN(BW342,(HQ341*(1+HQ$5/Setup!$C$36)+IF($V342=50,N($F342),0)))</f>
        <v>0</v>
      </c>
      <c r="DV342" s="48" t="n">
        <f aca="false">MIN(MAX((FT341*(1+FT$5/Setup!$C$36)+IF($V342=1,N($F342),0))-BX342,0),MAX($P342-0,0))</f>
        <v>0</v>
      </c>
      <c r="DW342" s="48" t="n">
        <f aca="false">MIN(MAX((FU341*(1+FU$5/Setup!$C$36)+IF($V342=2,N($F342),0))-BY342,0),MAX($P342-SUM(DV342:DV342),0))</f>
        <v>0</v>
      </c>
      <c r="DX342" s="48" t="n">
        <f aca="false">MIN(MAX((FV341*(1+FV$5/Setup!$C$36)+IF($V342=3,N($F342),0))-BZ342,0),MAX($P342-SUM(DV342:DW342),0))</f>
        <v>0</v>
      </c>
      <c r="DY342" s="48" t="n">
        <f aca="false">MIN(MAX((FW341*(1+FW$5/Setup!$C$36)+IF($V342=4,N($F342),0))-CA342,0),MAX($P342-SUM(DV342:DX342),0))</f>
        <v>0</v>
      </c>
      <c r="DZ342" s="48" t="n">
        <f aca="false">MIN(MAX((FX341*(1+FX$5/Setup!$C$36)+IF($V342=5,N($F342),0))-CB342,0),MAX($P342-SUM(DV342:DY342),0))</f>
        <v>0</v>
      </c>
      <c r="EA342" s="48" t="n">
        <f aca="false">MIN(MAX((FY341*(1+FY$5/Setup!$C$36)+IF($V342=6,N($F342),0))-CC342,0),MAX($P342-SUM(DV342:DZ342),0))</f>
        <v>0</v>
      </c>
      <c r="EB342" s="48" t="n">
        <f aca="false">MIN(MAX((FZ341*(1+FZ$5/Setup!$C$36)+IF($V342=7,N($F342),0))-CD342,0),MAX($P342-SUM(DV342:EA342),0))</f>
        <v>0</v>
      </c>
      <c r="EC342" s="48" t="n">
        <f aca="false">MIN(MAX((GA341*(1+GA$5/Setup!$C$36)+IF($V342=8,N($F342),0))-CE342,0),MAX($P342-SUM(DV342:EB342),0))</f>
        <v>0</v>
      </c>
      <c r="ED342" s="48" t="n">
        <f aca="false">MIN(MAX((GB341*(1+GB$5/Setup!$C$36)+IF($V342=9,N($F342),0))-CF342,0),MAX($P342-SUM(DV342:EC342),0))</f>
        <v>0</v>
      </c>
      <c r="EE342" s="48" t="n">
        <f aca="false">MIN(MAX((GC341*(1+GC$5/Setup!$C$36)+IF($V342=10,N($F342),0))-CG342,0),MAX($P342-SUM(DV342:ED342),0))</f>
        <v>0</v>
      </c>
      <c r="EF342" s="48" t="n">
        <f aca="false">MIN(MAX((GD341*(1+GD$5/Setup!$C$36)+IF($V342=11,N($F342),0))-CH342,0),MAX($P342-SUM(DV342:EE342),0))</f>
        <v>0</v>
      </c>
      <c r="EG342" s="48" t="n">
        <f aca="false">MIN(MAX((GE341*(1+GE$5/Setup!$C$36)+IF($V342=12,N($F342),0))-CI342,0),MAX($P342-SUM(DV342:EF342),0))</f>
        <v>0</v>
      </c>
      <c r="EH342" s="48" t="n">
        <f aca="false">MIN(MAX((GF341*(1+GF$5/Setup!$C$36)+IF($V342=13,N($F342),0))-CJ342,0),MAX($P342-SUM(DV342:EG342),0))</f>
        <v>0</v>
      </c>
      <c r="EI342" s="48" t="n">
        <f aca="false">MIN(MAX((GG341*(1+GG$5/Setup!$C$36)+IF($V342=14,N($F342),0))-CK342,0),MAX($P342-SUM(DV342:EH342),0))</f>
        <v>0</v>
      </c>
      <c r="EJ342" s="48" t="n">
        <f aca="false">MIN(MAX((GH341*(1+GH$5/Setup!$C$36)+IF($V342=15,N($F342),0))-CL342,0),MAX($P342-SUM(DV342:EI342),0))</f>
        <v>0</v>
      </c>
      <c r="EK342" s="48" t="n">
        <f aca="false">MIN(MAX((GI341*(1+GI$5/Setup!$C$36)+IF($V342=16,N($F342),0))-CM342,0),MAX($P342-SUM(DV342:EJ342),0))</f>
        <v>0</v>
      </c>
      <c r="EL342" s="48" t="n">
        <f aca="false">MIN(MAX((GJ341*(1+GJ$5/Setup!$C$36)+IF($V342=17,N($F342),0))-CN342,0),MAX($P342-SUM(DV342:EK342),0))</f>
        <v>0</v>
      </c>
      <c r="EM342" s="48" t="n">
        <f aca="false">MIN(MAX((GK341*(1+GK$5/Setup!$C$36)+IF($V342=18,N($F342),0))-CO342,0),MAX($P342-SUM(DV342:EL342),0))</f>
        <v>0</v>
      </c>
      <c r="EN342" s="48" t="n">
        <f aca="false">MIN(MAX((GL341*(1+GL$5/Setup!$C$36)+IF($V342=19,N($F342),0))-CP342,0),MAX($P342-SUM(DV342:EM342),0))</f>
        <v>0</v>
      </c>
      <c r="EO342" s="48" t="n">
        <f aca="false">MIN(MAX((GM341*(1+GM$5/Setup!$C$36)+IF($V342=20,N($F342),0))-CQ342,0),MAX($P342-SUM(DV342:EN342),0))</f>
        <v>0</v>
      </c>
      <c r="EP342" s="48" t="n">
        <f aca="false">MIN(MAX((GN341*(1+GN$5/Setup!$C$36)+IF($V342=21,N($F342),0))-CR342,0),MAX($P342-SUM(DV342:EO342),0))</f>
        <v>0</v>
      </c>
      <c r="EQ342" s="48" t="n">
        <f aca="false">MIN(MAX((GO341*(1+GO$5/Setup!$C$36)+IF($V342=22,N($F342),0))-CS342,0),MAX($P342-SUM(DV342:EP342),0))</f>
        <v>0</v>
      </c>
      <c r="ER342" s="48" t="n">
        <f aca="false">MIN(MAX((GP341*(1+GP$5/Setup!$C$36)+IF($V342=23,N($F342),0))-CT342,0),MAX($P342-SUM(DV342:EQ342),0))</f>
        <v>0</v>
      </c>
      <c r="ES342" s="48" t="n">
        <f aca="false">MIN(MAX((GQ341*(1+GQ$5/Setup!$C$36)+IF($V342=24,N($F342),0))-CU342,0),MAX($P342-SUM(DV342:ER342),0))</f>
        <v>0</v>
      </c>
      <c r="ET342" s="48" t="n">
        <f aca="false">MIN(MAX((GR341*(1+GR$5/Setup!$C$36)+IF($V342=25,N($F342),0))-CV342,0),MAX($P342-SUM(DV342:ES342),0))</f>
        <v>0</v>
      </c>
      <c r="EU342" s="48" t="n">
        <f aca="false">MIN(MAX((GS341*(1+GS$5/Setup!$C$36)+IF($V342=26,N($F342),0))-CW342,0),MAX($P342-SUM(DV342:ET342),0))</f>
        <v>0</v>
      </c>
      <c r="EV342" s="48" t="n">
        <f aca="false">MIN(MAX((GT341*(1+GT$5/Setup!$C$36)+IF($V342=27,N($F342),0))-CX342,0),MAX($P342-SUM(DV342:EU342),0))</f>
        <v>0</v>
      </c>
      <c r="EW342" s="48" t="n">
        <f aca="false">MIN(MAX((GU341*(1+GU$5/Setup!$C$36)+IF($V342=28,N($F342),0))-CY342,0),MAX($P342-SUM(DV342:EV342),0))</f>
        <v>0</v>
      </c>
      <c r="EX342" s="48" t="n">
        <f aca="false">MIN(MAX((GV341*(1+GV$5/Setup!$C$36)+IF($V342=29,N($F342),0))-CZ342,0),MAX($P342-SUM(DV342:EW342),0))</f>
        <v>0</v>
      </c>
      <c r="EY342" s="48" t="n">
        <f aca="false">MIN(MAX((GW341*(1+GW$5/Setup!$C$36)+IF($V342=30,N($F342),0))-DA342,0),MAX($P342-SUM(DV342:EX342),0))</f>
        <v>0</v>
      </c>
      <c r="EZ342" s="48" t="n">
        <f aca="false">MIN(MAX((GX341*(1+GX$5/Setup!$C$36)+IF($V342=31,N($F342),0))-DB342,0),MAX($P342-SUM(DV342:EY342),0))</f>
        <v>0</v>
      </c>
      <c r="FA342" s="48" t="n">
        <f aca="false">MIN(MAX((GY341*(1+GY$5/Setup!$C$36)+IF($V342=32,N($F342),0))-DC342,0),MAX($P342-SUM(DV342:EZ342),0))</f>
        <v>0</v>
      </c>
      <c r="FB342" s="48" t="n">
        <f aca="false">MIN(MAX((GZ341*(1+GZ$5/Setup!$C$36)+IF($V342=33,N($F342),0))-DD342,0),MAX($P342-SUM(DV342:FA342),0))</f>
        <v>0</v>
      </c>
      <c r="FC342" s="48" t="n">
        <f aca="false">MIN(MAX((HA341*(1+HA$5/Setup!$C$36)+IF($V342=34,N($F342),0))-DE342,0),MAX($P342-SUM(DV342:FB342),0))</f>
        <v>0</v>
      </c>
      <c r="FD342" s="48" t="n">
        <f aca="false">MIN(MAX((HB341*(1+HB$5/Setup!$C$36)+IF($V342=35,N($F342),0))-DF342,0),MAX($P342-SUM(DV342:FC342),0))</f>
        <v>0</v>
      </c>
      <c r="FE342" s="48" t="n">
        <f aca="false">MIN(MAX((HC341*(1+HC$5/Setup!$C$36)+IF($V342=36,N($F342),0))-DG342,0),MAX($P342-SUM(DV342:FD342),0))</f>
        <v>0</v>
      </c>
      <c r="FF342" s="48" t="n">
        <f aca="false">MIN(MAX((HD341*(1+HD$5/Setup!$C$36)+IF($V342=37,N($F342),0))-DH342,0),MAX($P342-SUM(DV342:FE342),0))</f>
        <v>0</v>
      </c>
      <c r="FG342" s="48" t="n">
        <f aca="false">MIN(MAX((HE341*(1+HE$5/Setup!$C$36)+IF($V342=38,N($F342),0))-DI342,0),MAX($P342-SUM(DV342:FF342),0))</f>
        <v>0</v>
      </c>
      <c r="FH342" s="48" t="n">
        <f aca="false">MIN(MAX((HF341*(1+HF$5/Setup!$C$36)+IF($V342=39,N($F342),0))-DJ342,0),MAX($P342-SUM(DV342:FG342),0))</f>
        <v>0</v>
      </c>
      <c r="FI342" s="48" t="n">
        <f aca="false">MIN(MAX((HG341*(1+HG$5/Setup!$C$36)+IF($V342=40,N($F342),0))-DK342,0),MAX($P342-SUM(DV342:FH342),0))</f>
        <v>0</v>
      </c>
      <c r="FJ342" s="48" t="n">
        <f aca="false">MIN(MAX((HH341*(1+HH$5/Setup!$C$36)+IF($V342=41,N($F342),0))-DL342,0),MAX($P342-SUM(DV342:FI342),0))</f>
        <v>0</v>
      </c>
      <c r="FK342" s="48" t="n">
        <f aca="false">MIN(MAX((HI341*(1+HI$5/Setup!$C$36)+IF($V342=42,N($F342),0))-DM342,0),MAX($P342-SUM(DV342:FJ342),0))</f>
        <v>0</v>
      </c>
      <c r="FL342" s="48" t="n">
        <f aca="false">MIN(MAX((HJ341*(1+HJ$5/Setup!$C$36)+IF($V342=43,N($F342),0))-DN342,0),MAX($P342-SUM(DV342:FK342),0))</f>
        <v>0</v>
      </c>
      <c r="FM342" s="48" t="n">
        <f aca="false">MIN(MAX((HK341*(1+HK$5/Setup!$C$36)+IF($V342=44,N($F342),0))-DO342,0),MAX($P342-SUM(DV342:FL342),0))</f>
        <v>0</v>
      </c>
      <c r="FN342" s="48" t="n">
        <f aca="false">MIN(MAX((HL341*(1+HL$5/Setup!$C$36)+IF($V342=45,N($F342),0))-DP342,0),MAX($P342-SUM(DV342:FM342),0))</f>
        <v>0</v>
      </c>
      <c r="FO342" s="48" t="n">
        <f aca="false">MIN(MAX((HM341*(1+HM$5/Setup!$C$36)+IF($V342=46,N($F342),0))-DQ342,0),MAX($P342-SUM(DV342:FN342),0))</f>
        <v>0</v>
      </c>
      <c r="FP342" s="48" t="n">
        <f aca="false">MIN(MAX((HN341*(1+HN$5/Setup!$C$36)+IF($V342=47,N($F342),0))-DR342,0),MAX($P342-SUM(DV342:FO342),0))</f>
        <v>0</v>
      </c>
      <c r="FQ342" s="48" t="n">
        <f aca="false">MIN(MAX((HO341*(1+HO$5/Setup!$C$36)+IF($V342=48,N($F342),0))-DS342,0),MAX($P342-SUM(DV342:FP342),0))</f>
        <v>0</v>
      </c>
      <c r="FR342" s="48" t="n">
        <f aca="false">MIN(MAX((HP341*(1+HP$5/Setup!$C$36)+IF($V342=49,N($F342),0))-DT342,0),MAX($P342-SUM(DV342:FQ342),0))</f>
        <v>0</v>
      </c>
      <c r="FS342" s="48" t="n">
        <f aca="false">MIN(MAX((HQ341*(1+HQ$5/Setup!$C$36)+IF($V342=50,N($F342),0))-DU342,0),MAX($P342-SUM(DV342:FR342),0))</f>
        <v>0</v>
      </c>
      <c r="FT342" s="48" t="n">
        <f aca="false">IF((FT341*(1+FT$5/Setup!$C$36)+IF($V342=1,N($F342),0))-BX342-DV342&lt;0.005,0,(FT341*(1+FT$5/Setup!$C$36)+IF($V342=1,N($F342),0))-BX342-DV342)</f>
        <v>0</v>
      </c>
      <c r="FU342" s="48" t="n">
        <f aca="false">IF((FU341*(1+FU$5/Setup!$C$36)+IF($V342=2,N($F342),0))-BY342-DW342&lt;0.005,0,(FU341*(1+FU$5/Setup!$C$36)+IF($V342=2,N($F342),0))-BY342-DW342)</f>
        <v>0</v>
      </c>
      <c r="FV342" s="48" t="n">
        <f aca="false">IF((FV341*(1+FV$5/Setup!$C$36)+IF($V342=3,N($F342),0))-BZ342-DX342&lt;0.005,0,(FV341*(1+FV$5/Setup!$C$36)+IF($V342=3,N($F342),0))-BZ342-DX342)</f>
        <v>0</v>
      </c>
      <c r="FW342" s="48" t="n">
        <f aca="false">IF((FW341*(1+FW$5/Setup!$C$36)+IF($V342=4,N($F342),0))-CA342-DY342&lt;0.005,0,(FW341*(1+FW$5/Setup!$C$36)+IF($V342=4,N($F342),0))-CA342-DY342)</f>
        <v>0</v>
      </c>
      <c r="FX342" s="48" t="n">
        <f aca="false">IF((FX341*(1+FX$5/Setup!$C$36)+IF($V342=5,N($F342),0))-CB342-DZ342&lt;0.005,0,(FX341*(1+FX$5/Setup!$C$36)+IF($V342=5,N($F342),0))-CB342-DZ342)</f>
        <v>0</v>
      </c>
      <c r="FY342" s="48" t="n">
        <f aca="false">IF((FY341*(1+FY$5/Setup!$C$36)+IF($V342=6,N($F342),0))-CC342-EA342&lt;0.005,0,(FY341*(1+FY$5/Setup!$C$36)+IF($V342=6,N($F342),0))-CC342-EA342)</f>
        <v>0</v>
      </c>
      <c r="FZ342" s="48" t="n">
        <f aca="false">IF((FZ341*(1+FZ$5/Setup!$C$36)+IF($V342=7,N($F342),0))-CD342-EB342&lt;0.005,0,(FZ341*(1+FZ$5/Setup!$C$36)+IF($V342=7,N($F342),0))-CD342-EB342)</f>
        <v>0</v>
      </c>
      <c r="GA342" s="48" t="n">
        <f aca="false">IF((GA341*(1+GA$5/Setup!$C$36)+IF($V342=8,N($F342),0))-CE342-EC342&lt;0.005,0,(GA341*(1+GA$5/Setup!$C$36)+IF($V342=8,N($F342),0))-CE342-EC342)</f>
        <v>0</v>
      </c>
      <c r="GB342" s="48" t="n">
        <f aca="false">IF((GB341*(1+GB$5/Setup!$C$36)+IF($V342=9,N($F342),0))-CF342-ED342&lt;0.005,0,(GB341*(1+GB$5/Setup!$C$36)+IF($V342=9,N($F342),0))-CF342-ED342)</f>
        <v>0</v>
      </c>
      <c r="GC342" s="48" t="n">
        <f aca="false">IF((GC341*(1+GC$5/Setup!$C$36)+IF($V342=10,N($F342),0))-CG342-EE342&lt;0.005,0,(GC341*(1+GC$5/Setup!$C$36)+IF($V342=10,N($F342),0))-CG342-EE342)</f>
        <v>0</v>
      </c>
      <c r="GD342" s="48" t="n">
        <f aca="false">IF((GD341*(1+GD$5/Setup!$C$36)+IF($V342=11,N($F342),0))-CH342-EF342&lt;0.005,0,(GD341*(1+GD$5/Setup!$C$36)+IF($V342=11,N($F342),0))-CH342-EF342)</f>
        <v>0</v>
      </c>
      <c r="GE342" s="48" t="n">
        <f aca="false">IF((GE341*(1+GE$5/Setup!$C$36)+IF($V342=12,N($F342),0))-CI342-EG342&lt;0.005,0,(GE341*(1+GE$5/Setup!$C$36)+IF($V342=12,N($F342),0))-CI342-EG342)</f>
        <v>0</v>
      </c>
      <c r="GF342" s="48" t="n">
        <f aca="false">IF((GF341*(1+GF$5/Setup!$C$36)+IF($V342=13,N($F342),0))-CJ342-EH342&lt;0.005,0,(GF341*(1+GF$5/Setup!$C$36)+IF($V342=13,N($F342),0))-CJ342-EH342)</f>
        <v>0</v>
      </c>
      <c r="GG342" s="48" t="n">
        <f aca="false">IF((GG341*(1+GG$5/Setup!$C$36)+IF($V342=14,N($F342),0))-CK342-EI342&lt;0.005,0,(GG341*(1+GG$5/Setup!$C$36)+IF($V342=14,N($F342),0))-CK342-EI342)</f>
        <v>0</v>
      </c>
      <c r="GH342" s="48" t="n">
        <f aca="false">IF((GH341*(1+GH$5/Setup!$C$36)+IF($V342=15,N($F342),0))-CL342-EJ342&lt;0.005,0,(GH341*(1+GH$5/Setup!$C$36)+IF($V342=15,N($F342),0))-CL342-EJ342)</f>
        <v>0</v>
      </c>
      <c r="GI342" s="48" t="n">
        <f aca="false">IF((GI341*(1+GI$5/Setup!$C$36)+IF($V342=16,N($F342),0))-CM342-EK342&lt;0.005,0,(GI341*(1+GI$5/Setup!$C$36)+IF($V342=16,N($F342),0))-CM342-EK342)</f>
        <v>0</v>
      </c>
      <c r="GJ342" s="48" t="n">
        <f aca="false">IF((GJ341*(1+GJ$5/Setup!$C$36)+IF($V342=17,N($F342),0))-CN342-EL342&lt;0.005,0,(GJ341*(1+GJ$5/Setup!$C$36)+IF($V342=17,N($F342),0))-CN342-EL342)</f>
        <v>0</v>
      </c>
      <c r="GK342" s="48" t="n">
        <f aca="false">IF((GK341*(1+GK$5/Setup!$C$36)+IF($V342=18,N($F342),0))-CO342-EM342&lt;0.005,0,(GK341*(1+GK$5/Setup!$C$36)+IF($V342=18,N($F342),0))-CO342-EM342)</f>
        <v>0</v>
      </c>
      <c r="GL342" s="48" t="n">
        <f aca="false">IF((GL341*(1+GL$5/Setup!$C$36)+IF($V342=19,N($F342),0))-CP342-EN342&lt;0.005,0,(GL341*(1+GL$5/Setup!$C$36)+IF($V342=19,N($F342),0))-CP342-EN342)</f>
        <v>0</v>
      </c>
      <c r="GM342" s="48" t="n">
        <f aca="false">IF((GM341*(1+GM$5/Setup!$C$36)+IF($V342=20,N($F342),0))-CQ342-EO342&lt;0.005,0,(GM341*(1+GM$5/Setup!$C$36)+IF($V342=20,N($F342),0))-CQ342-EO342)</f>
        <v>0</v>
      </c>
      <c r="GN342" s="48" t="n">
        <f aca="false">IF((GN341*(1+GN$5/Setup!$C$36)+IF($V342=21,N($F342),0))-CR342-EP342&lt;0.005,0,(GN341*(1+GN$5/Setup!$C$36)+IF($V342=21,N($F342),0))-CR342-EP342)</f>
        <v>0</v>
      </c>
      <c r="GO342" s="48" t="n">
        <f aca="false">IF((GO341*(1+GO$5/Setup!$C$36)+IF($V342=22,N($F342),0))-CS342-EQ342&lt;0.005,0,(GO341*(1+GO$5/Setup!$C$36)+IF($V342=22,N($F342),0))-CS342-EQ342)</f>
        <v>0</v>
      </c>
      <c r="GP342" s="48" t="n">
        <f aca="false">IF((GP341*(1+GP$5/Setup!$C$36)+IF($V342=23,N($F342),0))-CT342-ER342&lt;0.005,0,(GP341*(1+GP$5/Setup!$C$36)+IF($V342=23,N($F342),0))-CT342-ER342)</f>
        <v>0</v>
      </c>
      <c r="GQ342" s="48" t="n">
        <f aca="false">IF((GQ341*(1+GQ$5/Setup!$C$36)+IF($V342=24,N($F342),0))-CU342-ES342&lt;0.005,0,(GQ341*(1+GQ$5/Setup!$C$36)+IF($V342=24,N($F342),0))-CU342-ES342)</f>
        <v>0</v>
      </c>
      <c r="GR342" s="48" t="n">
        <f aca="false">IF((GR341*(1+GR$5/Setup!$C$36)+IF($V342=25,N($F342),0))-CV342-ET342&lt;0.005,0,(GR341*(1+GR$5/Setup!$C$36)+IF($V342=25,N($F342),0))-CV342-ET342)</f>
        <v>0</v>
      </c>
      <c r="GS342" s="48" t="n">
        <f aca="false">IF((GS341*(1+GS$5/Setup!$C$36)+IF($V342=26,N($F342),0))-CW342-EU342&lt;0.005,0,(GS341*(1+GS$5/Setup!$C$36)+IF($V342=26,N($F342),0))-CW342-EU342)</f>
        <v>0</v>
      </c>
      <c r="GT342" s="48" t="n">
        <f aca="false">IF((GT341*(1+GT$5/Setup!$C$36)+IF($V342=27,N($F342),0))-CX342-EV342&lt;0.005,0,(GT341*(1+GT$5/Setup!$C$36)+IF($V342=27,N($F342),0))-CX342-EV342)</f>
        <v>0</v>
      </c>
      <c r="GU342" s="48" t="n">
        <f aca="false">IF((GU341*(1+GU$5/Setup!$C$36)+IF($V342=28,N($F342),0))-CY342-EW342&lt;0.005,0,(GU341*(1+GU$5/Setup!$C$36)+IF($V342=28,N($F342),0))-CY342-EW342)</f>
        <v>0</v>
      </c>
      <c r="GV342" s="48" t="n">
        <f aca="false">IF((GV341*(1+GV$5/Setup!$C$36)+IF($V342=29,N($F342),0))-CZ342-EX342&lt;0.005,0,(GV341*(1+GV$5/Setup!$C$36)+IF($V342=29,N($F342),0))-CZ342-EX342)</f>
        <v>0</v>
      </c>
      <c r="GW342" s="48" t="n">
        <f aca="false">IF((GW341*(1+GW$5/Setup!$C$36)+IF($V342=30,N($F342),0))-DA342-EY342&lt;0.005,0,(GW341*(1+GW$5/Setup!$C$36)+IF($V342=30,N($F342),0))-DA342-EY342)</f>
        <v>0</v>
      </c>
      <c r="GX342" s="48" t="n">
        <f aca="false">IF((GX341*(1+GX$5/Setup!$C$36)+IF($V342=31,N($F342),0))-DB342-EZ342&lt;0.005,0,(GX341*(1+GX$5/Setup!$C$36)+IF($V342=31,N($F342),0))-DB342-EZ342)</f>
        <v>0</v>
      </c>
      <c r="GY342" s="48" t="n">
        <f aca="false">IF((GY341*(1+GY$5/Setup!$C$36)+IF($V342=32,N($F342),0))-DC342-FA342&lt;0.005,0,(GY341*(1+GY$5/Setup!$C$36)+IF($V342=32,N($F342),0))-DC342-FA342)</f>
        <v>0</v>
      </c>
      <c r="GZ342" s="48" t="n">
        <f aca="false">IF((GZ341*(1+GZ$5/Setup!$C$36)+IF($V342=33,N($F342),0))-DD342-FB342&lt;0.005,0,(GZ341*(1+GZ$5/Setup!$C$36)+IF($V342=33,N($F342),0))-DD342-FB342)</f>
        <v>0</v>
      </c>
      <c r="HA342" s="48" t="n">
        <f aca="false">IF((HA341*(1+HA$5/Setup!$C$36)+IF($V342=34,N($F342),0))-DE342-FC342&lt;0.005,0,(HA341*(1+HA$5/Setup!$C$36)+IF($V342=34,N($F342),0))-DE342-FC342)</f>
        <v>0</v>
      </c>
      <c r="HB342" s="48" t="n">
        <f aca="false">IF((HB341*(1+HB$5/Setup!$C$36)+IF($V342=35,N($F342),0))-DF342-FD342&lt;0.005,0,(HB341*(1+HB$5/Setup!$C$36)+IF($V342=35,N($F342),0))-DF342-FD342)</f>
        <v>0</v>
      </c>
      <c r="HC342" s="48" t="n">
        <f aca="false">IF((HC341*(1+HC$5/Setup!$C$36)+IF($V342=36,N($F342),0))-DG342-FE342&lt;0.005,0,(HC341*(1+HC$5/Setup!$C$36)+IF($V342=36,N($F342),0))-DG342-FE342)</f>
        <v>0</v>
      </c>
      <c r="HD342" s="48" t="n">
        <f aca="false">IF((HD341*(1+HD$5/Setup!$C$36)+IF($V342=37,N($F342),0))-DH342-FF342&lt;0.005,0,(HD341*(1+HD$5/Setup!$C$36)+IF($V342=37,N($F342),0))-DH342-FF342)</f>
        <v>0</v>
      </c>
      <c r="HE342" s="48" t="n">
        <f aca="false">IF((HE341*(1+HE$5/Setup!$C$36)+IF($V342=38,N($F342),0))-DI342-FG342&lt;0.005,0,(HE341*(1+HE$5/Setup!$C$36)+IF($V342=38,N($F342),0))-DI342-FG342)</f>
        <v>0</v>
      </c>
      <c r="HF342" s="48" t="n">
        <f aca="false">IF((HF341*(1+HF$5/Setup!$C$36)+IF($V342=39,N($F342),0))-DJ342-FH342&lt;0.005,0,(HF341*(1+HF$5/Setup!$C$36)+IF($V342=39,N($F342),0))-DJ342-FH342)</f>
        <v>0</v>
      </c>
      <c r="HG342" s="48" t="n">
        <f aca="false">IF((HG341*(1+HG$5/Setup!$C$36)+IF($V342=40,N($F342),0))-DK342-FI342&lt;0.005,0,(HG341*(1+HG$5/Setup!$C$36)+IF($V342=40,N($F342),0))-DK342-FI342)</f>
        <v>0</v>
      </c>
      <c r="HH342" s="48" t="n">
        <f aca="false">IF((HH341*(1+HH$5/Setup!$C$36)+IF($V342=41,N($F342),0))-DL342-FJ342&lt;0.005,0,(HH341*(1+HH$5/Setup!$C$36)+IF($V342=41,N($F342),0))-DL342-FJ342)</f>
        <v>0</v>
      </c>
      <c r="HI342" s="48" t="n">
        <f aca="false">IF((HI341*(1+HI$5/Setup!$C$36)+IF($V342=42,N($F342),0))-DM342-FK342&lt;0.005,0,(HI341*(1+HI$5/Setup!$C$36)+IF($V342=42,N($F342),0))-DM342-FK342)</f>
        <v>0</v>
      </c>
      <c r="HJ342" s="48" t="n">
        <f aca="false">IF((HJ341*(1+HJ$5/Setup!$C$36)+IF($V342=43,N($F342),0))-DN342-FL342&lt;0.005,0,(HJ341*(1+HJ$5/Setup!$C$36)+IF($V342=43,N($F342),0))-DN342-FL342)</f>
        <v>0</v>
      </c>
      <c r="HK342" s="48" t="n">
        <f aca="false">IF((HK341*(1+HK$5/Setup!$C$36)+IF($V342=44,N($F342),0))-DO342-FM342&lt;0.005,0,(HK341*(1+HK$5/Setup!$C$36)+IF($V342=44,N($F342),0))-DO342-FM342)</f>
        <v>0</v>
      </c>
      <c r="HL342" s="48" t="n">
        <f aca="false">IF((HL341*(1+HL$5/Setup!$C$36)+IF($V342=45,N($F342),0))-DP342-FN342&lt;0.005,0,(HL341*(1+HL$5/Setup!$C$36)+IF($V342=45,N($F342),0))-DP342-FN342)</f>
        <v>0</v>
      </c>
      <c r="HM342" s="48" t="n">
        <f aca="false">IF((HM341*(1+HM$5/Setup!$C$36)+IF($V342=46,N($F342),0))-DQ342-FO342&lt;0.005,0,(HM341*(1+HM$5/Setup!$C$36)+IF($V342=46,N($F342),0))-DQ342-FO342)</f>
        <v>0</v>
      </c>
      <c r="HN342" s="48" t="n">
        <f aca="false">IF((HN341*(1+HN$5/Setup!$C$36)+IF($V342=47,N($F342),0))-DR342-FP342&lt;0.005,0,(HN341*(1+HN$5/Setup!$C$36)+IF($V342=47,N($F342),0))-DR342-FP342)</f>
        <v>0</v>
      </c>
      <c r="HO342" s="48" t="n">
        <f aca="false">IF((HO341*(1+HO$5/Setup!$C$36)+IF($V342=48,N($F342),0))-DS342-FQ342&lt;0.005,0,(HO341*(1+HO$5/Setup!$C$36)+IF($V342=48,N($F342),0))-DS342-FQ342)</f>
        <v>0</v>
      </c>
      <c r="HP342" s="48" t="n">
        <f aca="false">IF((HP341*(1+HP$5/Setup!$C$36)+IF($V342=49,N($F342),0))-DT342-FR342&lt;0.005,0,(HP341*(1+HP$5/Setup!$C$36)+IF($V342=49,N($F342),0))-DT342-FR342)</f>
        <v>0</v>
      </c>
      <c r="HQ342" s="48" t="n">
        <f aca="false">IF((HQ341*(1+HQ$5/Setup!$C$36)+IF($V342=50,N($F342),0))-DU342-FS342&lt;0.005,0,(HQ341*(1+HQ$5/Setup!$C$36)+IF($V342=50,N($F342),0))-DU342-FS342)</f>
        <v>0</v>
      </c>
    </row>
    <row r="343" customFormat="false" ht="15" hidden="false" customHeight="false" outlineLevel="0" collapsed="false">
      <c r="A343" s="44" t="n">
        <v>335</v>
      </c>
      <c r="B343" s="45" t="n">
        <f aca="false">IF(Setup!$C$7="Every month",EDATE(Setup!$C$8,($A343-1)),IF(Setup!$C$7="Twice a month",DATE(YEAR(Setup!$C$8),MONTH(Setup!$C$8)+INT((($A343-1)+Setup!$C$41)/2),MIN(IF(MOD(($A343-1)+Setup!$C$41,2)=0,Setup!$C$39,Setup!$C$40),DAY(EOMONTH(DATE(YEAR(Setup!$C$8),MONTH(Setup!$C$8)+INT((($A343-1)+Setup!$C$41)/2),1),0)))),Setup!$C$8+($A343-1)*IF(Setup!$C$7="Every week",7,14)))</f>
        <v>51001</v>
      </c>
      <c r="C343" s="45" t="n">
        <f aca="false">IF(Setup!$C$7="Every month",EDATE(Setup!$C$8,$A343),IF(Setup!$C$7="Twice a month",DATE(YEAR(Setup!$C$8),MONTH(Setup!$C$8)+INT(($A343+Setup!$C$41)/2),MIN(IF(MOD($A343+Setup!$C$41,2)=0,Setup!$C$39,Setup!$C$40),DAY(EOMONTH(DATE(YEAR(Setup!$C$8),MONTH(Setup!$C$8)+INT(($A343+Setup!$C$41)/2),1),0)))),Setup!$C$8+$A343*IF(Setup!$C$7="Every week",7,14)))</f>
        <v>51015</v>
      </c>
      <c r="D343" s="46"/>
      <c r="E343" s="47"/>
      <c r="F343" s="47"/>
      <c r="G343" s="47"/>
      <c r="H343" s="47"/>
      <c r="I343" s="48" t="n">
        <f aca="false">N(Setup!$C$11)+N(E343)</f>
        <v>100</v>
      </c>
      <c r="J343" s="48" t="n">
        <f aca="false">MIN(Setup!$C$37,MAX(I343,0))</f>
        <v>9.23076923076923</v>
      </c>
      <c r="K343" s="48" t="n">
        <f aca="false">MIN(MAX(N(Setup!$C$14)-L342,0),MAX(I343-J343,0))</f>
        <v>0</v>
      </c>
      <c r="L343" s="48" t="n">
        <f aca="false">L342+K343-N(G343)</f>
        <v>500</v>
      </c>
      <c r="M343" s="48" t="n">
        <f aca="false">M342+J343-N(H343)</f>
        <v>3092.30769230768</v>
      </c>
      <c r="N343" s="48" t="n">
        <f aca="false">SUM(BX343:DU343)</f>
        <v>0</v>
      </c>
      <c r="O343" s="48" t="n">
        <f aca="false">SUM(Z343:BW343)-N343</f>
        <v>40</v>
      </c>
      <c r="P343" s="48" t="n">
        <f aca="false">MAX(I343-J343-K343,0)+O343</f>
        <v>130.769230769231</v>
      </c>
      <c r="Q343" s="48" t="n">
        <f aca="false">SUM(DV343:FS343)</f>
        <v>0</v>
      </c>
      <c r="R343" s="49" t="n">
        <f aca="false">N343+J343+K343+Q343</f>
        <v>9.23076923076923</v>
      </c>
      <c r="S343" s="48" t="n">
        <f aca="false">T343-T342-N(F343)+N343+Q343</f>
        <v>0</v>
      </c>
      <c r="T343" s="49" t="n">
        <f aca="false">SUM(FT343:HQ343)</f>
        <v>0</v>
      </c>
      <c r="U343" s="44" t="str">
        <f aca="false">IF(T342&lt;0.005,"",INDEX(Helpers!$C$2:$C$51,IF(_xlfn.MINIFS($DV$6:$FS$6,DV343:FS343,"&gt;0.005")=0,V343,_xlfn.MINIFS($DV$6:$FS$6,DV343:FS343,"&gt;0.005"))))</f>
        <v/>
      </c>
      <c r="V343" s="44" t="n">
        <f aca="false">IF(_xlfn.MINIFS($FT$6:$HQ$6,FT342:HQ342,"&gt;0.005")=0,1,_xlfn.MINIFS($FT$6:$HQ$6,FT342:HQ342,"&gt;0.005"))</f>
        <v>1</v>
      </c>
      <c r="W343" s="44" t="n">
        <f aca="false">IF(AND(D343&lt;&gt;"Paid",T342&gt;0.005),1,0)</f>
        <v>0</v>
      </c>
      <c r="X343" s="48" t="n">
        <f aca="false">SUMPRODUCT(((Helpers!$G$2:$G$51*(1+(Helpers!$D$2:$D$51+0.000000001)/12)^(($B343-Setup!$C$8)/(365.25/12))-Helpers!$E$2:$E$51*((1+(Helpers!$D$2:$D$51+0.000000001)/12)^(($B343-Setup!$C$8)/(365.25/12))-1)/((Helpers!$D$2:$D$51+0.000000001)/12))&gt;0)*(Helpers!$G$2:$G$51*(1+(Helpers!$D$2:$D$51+0.000000001)/12)^(($B343-Setup!$C$8)/(365.25/12))-Helpers!$E$2:$E$51*((1+(Helpers!$D$2:$D$51+0.000000001)/12)^(($B343-Setup!$C$8)/(365.25/12))-1)/((Helpers!$D$2:$D$51+0.000000001)/12)))</f>
        <v>0</v>
      </c>
      <c r="Y343" s="48"/>
      <c r="Z343" s="48" t="n">
        <f aca="false">IF(OR(N(Z$5)=0,Z$6=""),0,Z$5*((DATE(YEAR($B343),MONTH($B343),MIN(Z$6,DAY(EOMONTH($B343,0))))&gt;=$B343)*(DATE(YEAR($B343),MONTH($B343),MIN(Z$6,DAY(EOMONTH($B343,0))))&lt;$C343)+(DATE(YEAR($B343),MONTH($B343)+1,MIN(Z$6,DAY(EOMONTH($B343,1))))&gt;=$B343)*(DATE(YEAR($B343),MONTH($B343)+1,MIN(Z$6,DAY(EOMONTH($B343,1))))&lt;$C343)))</f>
        <v>0</v>
      </c>
      <c r="AA343" s="48" t="n">
        <f aca="false">IF(OR(N(AA$5)=0,AA$6=""),0,AA$5*((DATE(YEAR($B343),MONTH($B343),MIN(AA$6,DAY(EOMONTH($B343,0))))&gt;=$B343)*(DATE(YEAR($B343),MONTH($B343),MIN(AA$6,DAY(EOMONTH($B343,0))))&lt;$C343)+(DATE(YEAR($B343),MONTH($B343)+1,MIN(AA$6,DAY(EOMONTH($B343,1))))&gt;=$B343)*(DATE(YEAR($B343),MONTH($B343)+1,MIN(AA$6,DAY(EOMONTH($B343,1))))&lt;$C343)))</f>
        <v>40</v>
      </c>
      <c r="AB343" s="48" t="n">
        <f aca="false">IF(OR(N(AB$5)=0,AB$6=""),0,AB$5*((DATE(YEAR($B343),MONTH($B343),MIN(AB$6,DAY(EOMONTH($B343,0))))&gt;=$B343)*(DATE(YEAR($B343),MONTH($B343),MIN(AB$6,DAY(EOMONTH($B343,0))))&lt;$C343)+(DATE(YEAR($B343),MONTH($B343)+1,MIN(AB$6,DAY(EOMONTH($B343,1))))&gt;=$B343)*(DATE(YEAR($B343),MONTH($B343)+1,MIN(AB$6,DAY(EOMONTH($B343,1))))&lt;$C343)))</f>
        <v>0</v>
      </c>
      <c r="AC343" s="48" t="n">
        <f aca="false">IF(OR(N(AC$5)=0,AC$6=""),0,AC$5*((DATE(YEAR($B343),MONTH($B343),MIN(AC$6,DAY(EOMONTH($B343,0))))&gt;=$B343)*(DATE(YEAR($B343),MONTH($B343),MIN(AC$6,DAY(EOMONTH($B343,0))))&lt;$C343)+(DATE(YEAR($B343),MONTH($B343)+1,MIN(AC$6,DAY(EOMONTH($B343,1))))&gt;=$B343)*(DATE(YEAR($B343),MONTH($B343)+1,MIN(AC$6,DAY(EOMONTH($B343,1))))&lt;$C343)))</f>
        <v>0</v>
      </c>
      <c r="AD343" s="48" t="n">
        <f aca="false">IF(OR(N(AD$5)=0,AD$6=""),0,AD$5*((DATE(YEAR($B343),MONTH($B343),MIN(AD$6,DAY(EOMONTH($B343,0))))&gt;=$B343)*(DATE(YEAR($B343),MONTH($B343),MIN(AD$6,DAY(EOMONTH($B343,0))))&lt;$C343)+(DATE(YEAR($B343),MONTH($B343)+1,MIN(AD$6,DAY(EOMONTH($B343,1))))&gt;=$B343)*(DATE(YEAR($B343),MONTH($B343)+1,MIN(AD$6,DAY(EOMONTH($B343,1))))&lt;$C343)))</f>
        <v>0</v>
      </c>
      <c r="AE343" s="48" t="n">
        <f aca="false">IF(OR(N(AE$5)=0,AE$6=""),0,AE$5*((DATE(YEAR($B343),MONTH($B343),MIN(AE$6,DAY(EOMONTH($B343,0))))&gt;=$B343)*(DATE(YEAR($B343),MONTH($B343),MIN(AE$6,DAY(EOMONTH($B343,0))))&lt;$C343)+(DATE(YEAR($B343),MONTH($B343)+1,MIN(AE$6,DAY(EOMONTH($B343,1))))&gt;=$B343)*(DATE(YEAR($B343),MONTH($B343)+1,MIN(AE$6,DAY(EOMONTH($B343,1))))&lt;$C343)))</f>
        <v>0</v>
      </c>
      <c r="AF343" s="48" t="n">
        <f aca="false">IF(OR(N(AF$5)=0,AF$6=""),0,AF$5*((DATE(YEAR($B343),MONTH($B343),MIN(AF$6,DAY(EOMONTH($B343,0))))&gt;=$B343)*(DATE(YEAR($B343),MONTH($B343),MIN(AF$6,DAY(EOMONTH($B343,0))))&lt;$C343)+(DATE(YEAR($B343),MONTH($B343)+1,MIN(AF$6,DAY(EOMONTH($B343,1))))&gt;=$B343)*(DATE(YEAR($B343),MONTH($B343)+1,MIN(AF$6,DAY(EOMONTH($B343,1))))&lt;$C343)))</f>
        <v>0</v>
      </c>
      <c r="AG343" s="48" t="n">
        <f aca="false">IF(OR(N(AG$5)=0,AG$6=""),0,AG$5*((DATE(YEAR($B343),MONTH($B343),MIN(AG$6,DAY(EOMONTH($B343,0))))&gt;=$B343)*(DATE(YEAR($B343),MONTH($B343),MIN(AG$6,DAY(EOMONTH($B343,0))))&lt;$C343)+(DATE(YEAR($B343),MONTH($B343)+1,MIN(AG$6,DAY(EOMONTH($B343,1))))&gt;=$B343)*(DATE(YEAR($B343),MONTH($B343)+1,MIN(AG$6,DAY(EOMONTH($B343,1))))&lt;$C343)))</f>
        <v>0</v>
      </c>
      <c r="AH343" s="48" t="n">
        <f aca="false">IF(OR(N(AH$5)=0,AH$6=""),0,AH$5*((DATE(YEAR($B343),MONTH($B343),MIN(AH$6,DAY(EOMONTH($B343,0))))&gt;=$B343)*(DATE(YEAR($B343),MONTH($B343),MIN(AH$6,DAY(EOMONTH($B343,0))))&lt;$C343)+(DATE(YEAR($B343),MONTH($B343)+1,MIN(AH$6,DAY(EOMONTH($B343,1))))&gt;=$B343)*(DATE(YEAR($B343),MONTH($B343)+1,MIN(AH$6,DAY(EOMONTH($B343,1))))&lt;$C343)))</f>
        <v>0</v>
      </c>
      <c r="AI343" s="48" t="n">
        <f aca="false">IF(OR(N(AI$5)=0,AI$6=""),0,AI$5*((DATE(YEAR($B343),MONTH($B343),MIN(AI$6,DAY(EOMONTH($B343,0))))&gt;=$B343)*(DATE(YEAR($B343),MONTH($B343),MIN(AI$6,DAY(EOMONTH($B343,0))))&lt;$C343)+(DATE(YEAR($B343),MONTH($B343)+1,MIN(AI$6,DAY(EOMONTH($B343,1))))&gt;=$B343)*(DATE(YEAR($B343),MONTH($B343)+1,MIN(AI$6,DAY(EOMONTH($B343,1))))&lt;$C343)))</f>
        <v>0</v>
      </c>
      <c r="AJ343" s="48" t="n">
        <f aca="false">IF(OR(N(AJ$5)=0,AJ$6=""),0,AJ$5*((DATE(YEAR($B343),MONTH($B343),MIN(AJ$6,DAY(EOMONTH($B343,0))))&gt;=$B343)*(DATE(YEAR($B343),MONTH($B343),MIN(AJ$6,DAY(EOMONTH($B343,0))))&lt;$C343)+(DATE(YEAR($B343),MONTH($B343)+1,MIN(AJ$6,DAY(EOMONTH($B343,1))))&gt;=$B343)*(DATE(YEAR($B343),MONTH($B343)+1,MIN(AJ$6,DAY(EOMONTH($B343,1))))&lt;$C343)))</f>
        <v>0</v>
      </c>
      <c r="AK343" s="48" t="n">
        <f aca="false">IF(OR(N(AK$5)=0,AK$6=""),0,AK$5*((DATE(YEAR($B343),MONTH($B343),MIN(AK$6,DAY(EOMONTH($B343,0))))&gt;=$B343)*(DATE(YEAR($B343),MONTH($B343),MIN(AK$6,DAY(EOMONTH($B343,0))))&lt;$C343)+(DATE(YEAR($B343),MONTH($B343)+1,MIN(AK$6,DAY(EOMONTH($B343,1))))&gt;=$B343)*(DATE(YEAR($B343),MONTH($B343)+1,MIN(AK$6,DAY(EOMONTH($B343,1))))&lt;$C343)))</f>
        <v>0</v>
      </c>
      <c r="AL343" s="48" t="n">
        <f aca="false">IF(OR(N(AL$5)=0,AL$6=""),0,AL$5*((DATE(YEAR($B343),MONTH($B343),MIN(AL$6,DAY(EOMONTH($B343,0))))&gt;=$B343)*(DATE(YEAR($B343),MONTH($B343),MIN(AL$6,DAY(EOMONTH($B343,0))))&lt;$C343)+(DATE(YEAR($B343),MONTH($B343)+1,MIN(AL$6,DAY(EOMONTH($B343,1))))&gt;=$B343)*(DATE(YEAR($B343),MONTH($B343)+1,MIN(AL$6,DAY(EOMONTH($B343,1))))&lt;$C343)))</f>
        <v>0</v>
      </c>
      <c r="AM343" s="48" t="n">
        <f aca="false">IF(OR(N(AM$5)=0,AM$6=""),0,AM$5*((DATE(YEAR($B343),MONTH($B343),MIN(AM$6,DAY(EOMONTH($B343,0))))&gt;=$B343)*(DATE(YEAR($B343),MONTH($B343),MIN(AM$6,DAY(EOMONTH($B343,0))))&lt;$C343)+(DATE(YEAR($B343),MONTH($B343)+1,MIN(AM$6,DAY(EOMONTH($B343,1))))&gt;=$B343)*(DATE(YEAR($B343),MONTH($B343)+1,MIN(AM$6,DAY(EOMONTH($B343,1))))&lt;$C343)))</f>
        <v>0</v>
      </c>
      <c r="AN343" s="48" t="n">
        <f aca="false">IF(OR(N(AN$5)=0,AN$6=""),0,AN$5*((DATE(YEAR($B343),MONTH($B343),MIN(AN$6,DAY(EOMONTH($B343,0))))&gt;=$B343)*(DATE(YEAR($B343),MONTH($B343),MIN(AN$6,DAY(EOMONTH($B343,0))))&lt;$C343)+(DATE(YEAR($B343),MONTH($B343)+1,MIN(AN$6,DAY(EOMONTH($B343,1))))&gt;=$B343)*(DATE(YEAR($B343),MONTH($B343)+1,MIN(AN$6,DAY(EOMONTH($B343,1))))&lt;$C343)))</f>
        <v>0</v>
      </c>
      <c r="AO343" s="48" t="n">
        <f aca="false">IF(OR(N(AO$5)=0,AO$6=""),0,AO$5*((DATE(YEAR($B343),MONTH($B343),MIN(AO$6,DAY(EOMONTH($B343,0))))&gt;=$B343)*(DATE(YEAR($B343),MONTH($B343),MIN(AO$6,DAY(EOMONTH($B343,0))))&lt;$C343)+(DATE(YEAR($B343),MONTH($B343)+1,MIN(AO$6,DAY(EOMONTH($B343,1))))&gt;=$B343)*(DATE(YEAR($B343),MONTH($B343)+1,MIN(AO$6,DAY(EOMONTH($B343,1))))&lt;$C343)))</f>
        <v>0</v>
      </c>
      <c r="AP343" s="48" t="n">
        <f aca="false">IF(OR(N(AP$5)=0,AP$6=""),0,AP$5*((DATE(YEAR($B343),MONTH($B343),MIN(AP$6,DAY(EOMONTH($B343,0))))&gt;=$B343)*(DATE(YEAR($B343),MONTH($B343),MIN(AP$6,DAY(EOMONTH($B343,0))))&lt;$C343)+(DATE(YEAR($B343),MONTH($B343)+1,MIN(AP$6,DAY(EOMONTH($B343,1))))&gt;=$B343)*(DATE(YEAR($B343),MONTH($B343)+1,MIN(AP$6,DAY(EOMONTH($B343,1))))&lt;$C343)))</f>
        <v>0</v>
      </c>
      <c r="AQ343" s="48" t="n">
        <f aca="false">IF(OR(N(AQ$5)=0,AQ$6=""),0,AQ$5*((DATE(YEAR($B343),MONTH($B343),MIN(AQ$6,DAY(EOMONTH($B343,0))))&gt;=$B343)*(DATE(YEAR($B343),MONTH($B343),MIN(AQ$6,DAY(EOMONTH($B343,0))))&lt;$C343)+(DATE(YEAR($B343),MONTH($B343)+1,MIN(AQ$6,DAY(EOMONTH($B343,1))))&gt;=$B343)*(DATE(YEAR($B343),MONTH($B343)+1,MIN(AQ$6,DAY(EOMONTH($B343,1))))&lt;$C343)))</f>
        <v>0</v>
      </c>
      <c r="AR343" s="48" t="n">
        <f aca="false">IF(OR(N(AR$5)=0,AR$6=""),0,AR$5*((DATE(YEAR($B343),MONTH($B343),MIN(AR$6,DAY(EOMONTH($B343,0))))&gt;=$B343)*(DATE(YEAR($B343),MONTH($B343),MIN(AR$6,DAY(EOMONTH($B343,0))))&lt;$C343)+(DATE(YEAR($B343),MONTH($B343)+1,MIN(AR$6,DAY(EOMONTH($B343,1))))&gt;=$B343)*(DATE(YEAR($B343),MONTH($B343)+1,MIN(AR$6,DAY(EOMONTH($B343,1))))&lt;$C343)))</f>
        <v>0</v>
      </c>
      <c r="AS343" s="48" t="n">
        <f aca="false">IF(OR(N(AS$5)=0,AS$6=""),0,AS$5*((DATE(YEAR($B343),MONTH($B343),MIN(AS$6,DAY(EOMONTH($B343,0))))&gt;=$B343)*(DATE(YEAR($B343),MONTH($B343),MIN(AS$6,DAY(EOMONTH($B343,0))))&lt;$C343)+(DATE(YEAR($B343),MONTH($B343)+1,MIN(AS$6,DAY(EOMONTH($B343,1))))&gt;=$B343)*(DATE(YEAR($B343),MONTH($B343)+1,MIN(AS$6,DAY(EOMONTH($B343,1))))&lt;$C343)))</f>
        <v>0</v>
      </c>
      <c r="AT343" s="48" t="n">
        <f aca="false">IF(OR(N(AT$5)=0,AT$6=""),0,AT$5*((DATE(YEAR($B343),MONTH($B343),MIN(AT$6,DAY(EOMONTH($B343,0))))&gt;=$B343)*(DATE(YEAR($B343),MONTH($B343),MIN(AT$6,DAY(EOMONTH($B343,0))))&lt;$C343)+(DATE(YEAR($B343),MONTH($B343)+1,MIN(AT$6,DAY(EOMONTH($B343,1))))&gt;=$B343)*(DATE(YEAR($B343),MONTH($B343)+1,MIN(AT$6,DAY(EOMONTH($B343,1))))&lt;$C343)))</f>
        <v>0</v>
      </c>
      <c r="AU343" s="48" t="n">
        <f aca="false">IF(OR(N(AU$5)=0,AU$6=""),0,AU$5*((DATE(YEAR($B343),MONTH($B343),MIN(AU$6,DAY(EOMONTH($B343,0))))&gt;=$B343)*(DATE(YEAR($B343),MONTH($B343),MIN(AU$6,DAY(EOMONTH($B343,0))))&lt;$C343)+(DATE(YEAR($B343),MONTH($B343)+1,MIN(AU$6,DAY(EOMONTH($B343,1))))&gt;=$B343)*(DATE(YEAR($B343),MONTH($B343)+1,MIN(AU$6,DAY(EOMONTH($B343,1))))&lt;$C343)))</f>
        <v>0</v>
      </c>
      <c r="AV343" s="48" t="n">
        <f aca="false">IF(OR(N(AV$5)=0,AV$6=""),0,AV$5*((DATE(YEAR($B343),MONTH($B343),MIN(AV$6,DAY(EOMONTH($B343,0))))&gt;=$B343)*(DATE(YEAR($B343),MONTH($B343),MIN(AV$6,DAY(EOMONTH($B343,0))))&lt;$C343)+(DATE(YEAR($B343),MONTH($B343)+1,MIN(AV$6,DAY(EOMONTH($B343,1))))&gt;=$B343)*(DATE(YEAR($B343),MONTH($B343)+1,MIN(AV$6,DAY(EOMONTH($B343,1))))&lt;$C343)))</f>
        <v>0</v>
      </c>
      <c r="AW343" s="48" t="n">
        <f aca="false">IF(OR(N(AW$5)=0,AW$6=""),0,AW$5*((DATE(YEAR($B343),MONTH($B343),MIN(AW$6,DAY(EOMONTH($B343,0))))&gt;=$B343)*(DATE(YEAR($B343),MONTH($B343),MIN(AW$6,DAY(EOMONTH($B343,0))))&lt;$C343)+(DATE(YEAR($B343),MONTH($B343)+1,MIN(AW$6,DAY(EOMONTH($B343,1))))&gt;=$B343)*(DATE(YEAR($B343),MONTH($B343)+1,MIN(AW$6,DAY(EOMONTH($B343,1))))&lt;$C343)))</f>
        <v>0</v>
      </c>
      <c r="AX343" s="48" t="n">
        <f aca="false">IF(OR(N(AX$5)=0,AX$6=""),0,AX$5*((DATE(YEAR($B343),MONTH($B343),MIN(AX$6,DAY(EOMONTH($B343,0))))&gt;=$B343)*(DATE(YEAR($B343),MONTH($B343),MIN(AX$6,DAY(EOMONTH($B343,0))))&lt;$C343)+(DATE(YEAR($B343),MONTH($B343)+1,MIN(AX$6,DAY(EOMONTH($B343,1))))&gt;=$B343)*(DATE(YEAR($B343),MONTH($B343)+1,MIN(AX$6,DAY(EOMONTH($B343,1))))&lt;$C343)))</f>
        <v>0</v>
      </c>
      <c r="AY343" s="48" t="n">
        <f aca="false">IF(OR(N(AY$5)=0,AY$6=""),0,AY$5*((DATE(YEAR($B343),MONTH($B343),MIN(AY$6,DAY(EOMONTH($B343,0))))&gt;=$B343)*(DATE(YEAR($B343),MONTH($B343),MIN(AY$6,DAY(EOMONTH($B343,0))))&lt;$C343)+(DATE(YEAR($B343),MONTH($B343)+1,MIN(AY$6,DAY(EOMONTH($B343,1))))&gt;=$B343)*(DATE(YEAR($B343),MONTH($B343)+1,MIN(AY$6,DAY(EOMONTH($B343,1))))&lt;$C343)))</f>
        <v>0</v>
      </c>
      <c r="AZ343" s="48" t="n">
        <f aca="false">IF(OR(N(AZ$5)=0,AZ$6=""),0,AZ$5*((DATE(YEAR($B343),MONTH($B343),MIN(AZ$6,DAY(EOMONTH($B343,0))))&gt;=$B343)*(DATE(YEAR($B343),MONTH($B343),MIN(AZ$6,DAY(EOMONTH($B343,0))))&lt;$C343)+(DATE(YEAR($B343),MONTH($B343)+1,MIN(AZ$6,DAY(EOMONTH($B343,1))))&gt;=$B343)*(DATE(YEAR($B343),MONTH($B343)+1,MIN(AZ$6,DAY(EOMONTH($B343,1))))&lt;$C343)))</f>
        <v>0</v>
      </c>
      <c r="BA343" s="48" t="n">
        <f aca="false">IF(OR(N(BA$5)=0,BA$6=""),0,BA$5*((DATE(YEAR($B343),MONTH($B343),MIN(BA$6,DAY(EOMONTH($B343,0))))&gt;=$B343)*(DATE(YEAR($B343),MONTH($B343),MIN(BA$6,DAY(EOMONTH($B343,0))))&lt;$C343)+(DATE(YEAR($B343),MONTH($B343)+1,MIN(BA$6,DAY(EOMONTH($B343,1))))&gt;=$B343)*(DATE(YEAR($B343),MONTH($B343)+1,MIN(BA$6,DAY(EOMONTH($B343,1))))&lt;$C343)))</f>
        <v>0</v>
      </c>
      <c r="BB343" s="48" t="n">
        <f aca="false">IF(OR(N(BB$5)=0,BB$6=""),0,BB$5*((DATE(YEAR($B343),MONTH($B343),MIN(BB$6,DAY(EOMONTH($B343,0))))&gt;=$B343)*(DATE(YEAR($B343),MONTH($B343),MIN(BB$6,DAY(EOMONTH($B343,0))))&lt;$C343)+(DATE(YEAR($B343),MONTH($B343)+1,MIN(BB$6,DAY(EOMONTH($B343,1))))&gt;=$B343)*(DATE(YEAR($B343),MONTH($B343)+1,MIN(BB$6,DAY(EOMONTH($B343,1))))&lt;$C343)))</f>
        <v>0</v>
      </c>
      <c r="BC343" s="48" t="n">
        <f aca="false">IF(OR(N(BC$5)=0,BC$6=""),0,BC$5*((DATE(YEAR($B343),MONTH($B343),MIN(BC$6,DAY(EOMONTH($B343,0))))&gt;=$B343)*(DATE(YEAR($B343),MONTH($B343),MIN(BC$6,DAY(EOMONTH($B343,0))))&lt;$C343)+(DATE(YEAR($B343),MONTH($B343)+1,MIN(BC$6,DAY(EOMONTH($B343,1))))&gt;=$B343)*(DATE(YEAR($B343),MONTH($B343)+1,MIN(BC$6,DAY(EOMONTH($B343,1))))&lt;$C343)))</f>
        <v>0</v>
      </c>
      <c r="BD343" s="48" t="n">
        <f aca="false">IF(OR(N(BD$5)=0,BD$6=""),0,BD$5*((DATE(YEAR($B343),MONTH($B343),MIN(BD$6,DAY(EOMONTH($B343,0))))&gt;=$B343)*(DATE(YEAR($B343),MONTH($B343),MIN(BD$6,DAY(EOMONTH($B343,0))))&lt;$C343)+(DATE(YEAR($B343),MONTH($B343)+1,MIN(BD$6,DAY(EOMONTH($B343,1))))&gt;=$B343)*(DATE(YEAR($B343),MONTH($B343)+1,MIN(BD$6,DAY(EOMONTH($B343,1))))&lt;$C343)))</f>
        <v>0</v>
      </c>
      <c r="BE343" s="48" t="n">
        <f aca="false">IF(OR(N(BE$5)=0,BE$6=""),0,BE$5*((DATE(YEAR($B343),MONTH($B343),MIN(BE$6,DAY(EOMONTH($B343,0))))&gt;=$B343)*(DATE(YEAR($B343),MONTH($B343),MIN(BE$6,DAY(EOMONTH($B343,0))))&lt;$C343)+(DATE(YEAR($B343),MONTH($B343)+1,MIN(BE$6,DAY(EOMONTH($B343,1))))&gt;=$B343)*(DATE(YEAR($B343),MONTH($B343)+1,MIN(BE$6,DAY(EOMONTH($B343,1))))&lt;$C343)))</f>
        <v>0</v>
      </c>
      <c r="BF343" s="48" t="n">
        <f aca="false">IF(OR(N(BF$5)=0,BF$6=""),0,BF$5*((DATE(YEAR($B343),MONTH($B343),MIN(BF$6,DAY(EOMONTH($B343,0))))&gt;=$B343)*(DATE(YEAR($B343),MONTH($B343),MIN(BF$6,DAY(EOMONTH($B343,0))))&lt;$C343)+(DATE(YEAR($B343),MONTH($B343)+1,MIN(BF$6,DAY(EOMONTH($B343,1))))&gt;=$B343)*(DATE(YEAR($B343),MONTH($B343)+1,MIN(BF$6,DAY(EOMONTH($B343,1))))&lt;$C343)))</f>
        <v>0</v>
      </c>
      <c r="BG343" s="48" t="n">
        <f aca="false">IF(OR(N(BG$5)=0,BG$6=""),0,BG$5*((DATE(YEAR($B343),MONTH($B343),MIN(BG$6,DAY(EOMONTH($B343,0))))&gt;=$B343)*(DATE(YEAR($B343),MONTH($B343),MIN(BG$6,DAY(EOMONTH($B343,0))))&lt;$C343)+(DATE(YEAR($B343),MONTH($B343)+1,MIN(BG$6,DAY(EOMONTH($B343,1))))&gt;=$B343)*(DATE(YEAR($B343),MONTH($B343)+1,MIN(BG$6,DAY(EOMONTH($B343,1))))&lt;$C343)))</f>
        <v>0</v>
      </c>
      <c r="BH343" s="48" t="n">
        <f aca="false">IF(OR(N(BH$5)=0,BH$6=""),0,BH$5*((DATE(YEAR($B343),MONTH($B343),MIN(BH$6,DAY(EOMONTH($B343,0))))&gt;=$B343)*(DATE(YEAR($B343),MONTH($B343),MIN(BH$6,DAY(EOMONTH($B343,0))))&lt;$C343)+(DATE(YEAR($B343),MONTH($B343)+1,MIN(BH$6,DAY(EOMONTH($B343,1))))&gt;=$B343)*(DATE(YEAR($B343),MONTH($B343)+1,MIN(BH$6,DAY(EOMONTH($B343,1))))&lt;$C343)))</f>
        <v>0</v>
      </c>
      <c r="BI343" s="48" t="n">
        <f aca="false">IF(OR(N(BI$5)=0,BI$6=""),0,BI$5*((DATE(YEAR($B343),MONTH($B343),MIN(BI$6,DAY(EOMONTH($B343,0))))&gt;=$B343)*(DATE(YEAR($B343),MONTH($B343),MIN(BI$6,DAY(EOMONTH($B343,0))))&lt;$C343)+(DATE(YEAR($B343),MONTH($B343)+1,MIN(BI$6,DAY(EOMONTH($B343,1))))&gt;=$B343)*(DATE(YEAR($B343),MONTH($B343)+1,MIN(BI$6,DAY(EOMONTH($B343,1))))&lt;$C343)))</f>
        <v>0</v>
      </c>
      <c r="BJ343" s="48" t="n">
        <f aca="false">IF(OR(N(BJ$5)=0,BJ$6=""),0,BJ$5*((DATE(YEAR($B343),MONTH($B343),MIN(BJ$6,DAY(EOMONTH($B343,0))))&gt;=$B343)*(DATE(YEAR($B343),MONTH($B343),MIN(BJ$6,DAY(EOMONTH($B343,0))))&lt;$C343)+(DATE(YEAR($B343),MONTH($B343)+1,MIN(BJ$6,DAY(EOMONTH($B343,1))))&gt;=$B343)*(DATE(YEAR($B343),MONTH($B343)+1,MIN(BJ$6,DAY(EOMONTH($B343,1))))&lt;$C343)))</f>
        <v>0</v>
      </c>
      <c r="BK343" s="48" t="n">
        <f aca="false">IF(OR(N(BK$5)=0,BK$6=""),0,BK$5*((DATE(YEAR($B343),MONTH($B343),MIN(BK$6,DAY(EOMONTH($B343,0))))&gt;=$B343)*(DATE(YEAR($B343),MONTH($B343),MIN(BK$6,DAY(EOMONTH($B343,0))))&lt;$C343)+(DATE(YEAR($B343),MONTH($B343)+1,MIN(BK$6,DAY(EOMONTH($B343,1))))&gt;=$B343)*(DATE(YEAR($B343),MONTH($B343)+1,MIN(BK$6,DAY(EOMONTH($B343,1))))&lt;$C343)))</f>
        <v>0</v>
      </c>
      <c r="BL343" s="48" t="n">
        <f aca="false">IF(OR(N(BL$5)=0,BL$6=""),0,BL$5*((DATE(YEAR($B343),MONTH($B343),MIN(BL$6,DAY(EOMONTH($B343,0))))&gt;=$B343)*(DATE(YEAR($B343),MONTH($B343),MIN(BL$6,DAY(EOMONTH($B343,0))))&lt;$C343)+(DATE(YEAR($B343),MONTH($B343)+1,MIN(BL$6,DAY(EOMONTH($B343,1))))&gt;=$B343)*(DATE(YEAR($B343),MONTH($B343)+1,MIN(BL$6,DAY(EOMONTH($B343,1))))&lt;$C343)))</f>
        <v>0</v>
      </c>
      <c r="BM343" s="48" t="n">
        <f aca="false">IF(OR(N(BM$5)=0,BM$6=""),0,BM$5*((DATE(YEAR($B343),MONTH($B343),MIN(BM$6,DAY(EOMONTH($B343,0))))&gt;=$B343)*(DATE(YEAR($B343),MONTH($B343),MIN(BM$6,DAY(EOMONTH($B343,0))))&lt;$C343)+(DATE(YEAR($B343),MONTH($B343)+1,MIN(BM$6,DAY(EOMONTH($B343,1))))&gt;=$B343)*(DATE(YEAR($B343),MONTH($B343)+1,MIN(BM$6,DAY(EOMONTH($B343,1))))&lt;$C343)))</f>
        <v>0</v>
      </c>
      <c r="BN343" s="48" t="n">
        <f aca="false">IF(OR(N(BN$5)=0,BN$6=""),0,BN$5*((DATE(YEAR($B343),MONTH($B343),MIN(BN$6,DAY(EOMONTH($B343,0))))&gt;=$B343)*(DATE(YEAR($B343),MONTH($B343),MIN(BN$6,DAY(EOMONTH($B343,0))))&lt;$C343)+(DATE(YEAR($B343),MONTH($B343)+1,MIN(BN$6,DAY(EOMONTH($B343,1))))&gt;=$B343)*(DATE(YEAR($B343),MONTH($B343)+1,MIN(BN$6,DAY(EOMONTH($B343,1))))&lt;$C343)))</f>
        <v>0</v>
      </c>
      <c r="BO343" s="48" t="n">
        <f aca="false">IF(OR(N(BO$5)=0,BO$6=""),0,BO$5*((DATE(YEAR($B343),MONTH($B343),MIN(BO$6,DAY(EOMONTH($B343,0))))&gt;=$B343)*(DATE(YEAR($B343),MONTH($B343),MIN(BO$6,DAY(EOMONTH($B343,0))))&lt;$C343)+(DATE(YEAR($B343),MONTH($B343)+1,MIN(BO$6,DAY(EOMONTH($B343,1))))&gt;=$B343)*(DATE(YEAR($B343),MONTH($B343)+1,MIN(BO$6,DAY(EOMONTH($B343,1))))&lt;$C343)))</f>
        <v>0</v>
      </c>
      <c r="BP343" s="48" t="n">
        <f aca="false">IF(OR(N(BP$5)=0,BP$6=""),0,BP$5*((DATE(YEAR($B343),MONTH($B343),MIN(BP$6,DAY(EOMONTH($B343,0))))&gt;=$B343)*(DATE(YEAR($B343),MONTH($B343),MIN(BP$6,DAY(EOMONTH($B343,0))))&lt;$C343)+(DATE(YEAR($B343),MONTH($B343)+1,MIN(BP$6,DAY(EOMONTH($B343,1))))&gt;=$B343)*(DATE(YEAR($B343),MONTH($B343)+1,MIN(BP$6,DAY(EOMONTH($B343,1))))&lt;$C343)))</f>
        <v>0</v>
      </c>
      <c r="BQ343" s="48" t="n">
        <f aca="false">IF(OR(N(BQ$5)=0,BQ$6=""),0,BQ$5*((DATE(YEAR($B343),MONTH($B343),MIN(BQ$6,DAY(EOMONTH($B343,0))))&gt;=$B343)*(DATE(YEAR($B343),MONTH($B343),MIN(BQ$6,DAY(EOMONTH($B343,0))))&lt;$C343)+(DATE(YEAR($B343),MONTH($B343)+1,MIN(BQ$6,DAY(EOMONTH($B343,1))))&gt;=$B343)*(DATE(YEAR($B343),MONTH($B343)+1,MIN(BQ$6,DAY(EOMONTH($B343,1))))&lt;$C343)))</f>
        <v>0</v>
      </c>
      <c r="BR343" s="48" t="n">
        <f aca="false">IF(OR(N(BR$5)=0,BR$6=""),0,BR$5*((DATE(YEAR($B343),MONTH($B343),MIN(BR$6,DAY(EOMONTH($B343,0))))&gt;=$B343)*(DATE(YEAR($B343),MONTH($B343),MIN(BR$6,DAY(EOMONTH($B343,0))))&lt;$C343)+(DATE(YEAR($B343),MONTH($B343)+1,MIN(BR$6,DAY(EOMONTH($B343,1))))&gt;=$B343)*(DATE(YEAR($B343),MONTH($B343)+1,MIN(BR$6,DAY(EOMONTH($B343,1))))&lt;$C343)))</f>
        <v>0</v>
      </c>
      <c r="BS343" s="48" t="n">
        <f aca="false">IF(OR(N(BS$5)=0,BS$6=""),0,BS$5*((DATE(YEAR($B343),MONTH($B343),MIN(BS$6,DAY(EOMONTH($B343,0))))&gt;=$B343)*(DATE(YEAR($B343),MONTH($B343),MIN(BS$6,DAY(EOMONTH($B343,0))))&lt;$C343)+(DATE(YEAR($B343),MONTH($B343)+1,MIN(BS$6,DAY(EOMONTH($B343,1))))&gt;=$B343)*(DATE(YEAR($B343),MONTH($B343)+1,MIN(BS$6,DAY(EOMONTH($B343,1))))&lt;$C343)))</f>
        <v>0</v>
      </c>
      <c r="BT343" s="48" t="n">
        <f aca="false">IF(OR(N(BT$5)=0,BT$6=""),0,BT$5*((DATE(YEAR($B343),MONTH($B343),MIN(BT$6,DAY(EOMONTH($B343,0))))&gt;=$B343)*(DATE(YEAR($B343),MONTH($B343),MIN(BT$6,DAY(EOMONTH($B343,0))))&lt;$C343)+(DATE(YEAR($B343),MONTH($B343)+1,MIN(BT$6,DAY(EOMONTH($B343,1))))&gt;=$B343)*(DATE(YEAR($B343),MONTH($B343)+1,MIN(BT$6,DAY(EOMONTH($B343,1))))&lt;$C343)))</f>
        <v>0</v>
      </c>
      <c r="BU343" s="48" t="n">
        <f aca="false">IF(OR(N(BU$5)=0,BU$6=""),0,BU$5*((DATE(YEAR($B343),MONTH($B343),MIN(BU$6,DAY(EOMONTH($B343,0))))&gt;=$B343)*(DATE(YEAR($B343),MONTH($B343),MIN(BU$6,DAY(EOMONTH($B343,0))))&lt;$C343)+(DATE(YEAR($B343),MONTH($B343)+1,MIN(BU$6,DAY(EOMONTH($B343,1))))&gt;=$B343)*(DATE(YEAR($B343),MONTH($B343)+1,MIN(BU$6,DAY(EOMONTH($B343,1))))&lt;$C343)))</f>
        <v>0</v>
      </c>
      <c r="BV343" s="48" t="n">
        <f aca="false">IF(OR(N(BV$5)=0,BV$6=""),0,BV$5*((DATE(YEAR($B343),MONTH($B343),MIN(BV$6,DAY(EOMONTH($B343,0))))&gt;=$B343)*(DATE(YEAR($B343),MONTH($B343),MIN(BV$6,DAY(EOMONTH($B343,0))))&lt;$C343)+(DATE(YEAR($B343),MONTH($B343)+1,MIN(BV$6,DAY(EOMONTH($B343,1))))&gt;=$B343)*(DATE(YEAR($B343),MONTH($B343)+1,MIN(BV$6,DAY(EOMONTH($B343,1))))&lt;$C343)))</f>
        <v>0</v>
      </c>
      <c r="BW343" s="48" t="n">
        <f aca="false">IF(OR(N(BW$5)=0,BW$6=""),0,BW$5*((DATE(YEAR($B343),MONTH($B343),MIN(BW$6,DAY(EOMONTH($B343,0))))&gt;=$B343)*(DATE(YEAR($B343),MONTH($B343),MIN(BW$6,DAY(EOMONTH($B343,0))))&lt;$C343)+(DATE(YEAR($B343),MONTH($B343)+1,MIN(BW$6,DAY(EOMONTH($B343,1))))&gt;=$B343)*(DATE(YEAR($B343),MONTH($B343)+1,MIN(BW$6,DAY(EOMONTH($B343,1))))&lt;$C343)))</f>
        <v>0</v>
      </c>
      <c r="BX343" s="48" t="n">
        <f aca="false">MIN(Z343,(FT342*(1+FT$5/Setup!$C$36)+IF($V343=1,N($F343),0)))</f>
        <v>0</v>
      </c>
      <c r="BY343" s="48" t="n">
        <f aca="false">MIN(AA343,(FU342*(1+FU$5/Setup!$C$36)+IF($V343=2,N($F343),0)))</f>
        <v>0</v>
      </c>
      <c r="BZ343" s="48" t="n">
        <f aca="false">MIN(AB343,(FV342*(1+FV$5/Setup!$C$36)+IF($V343=3,N($F343),0)))</f>
        <v>0</v>
      </c>
      <c r="CA343" s="48" t="n">
        <f aca="false">MIN(AC343,(FW342*(1+FW$5/Setup!$C$36)+IF($V343=4,N($F343),0)))</f>
        <v>0</v>
      </c>
      <c r="CB343" s="48" t="n">
        <f aca="false">MIN(AD343,(FX342*(1+FX$5/Setup!$C$36)+IF($V343=5,N($F343),0)))</f>
        <v>0</v>
      </c>
      <c r="CC343" s="48" t="n">
        <f aca="false">MIN(AE343,(FY342*(1+FY$5/Setup!$C$36)+IF($V343=6,N($F343),0)))</f>
        <v>0</v>
      </c>
      <c r="CD343" s="48" t="n">
        <f aca="false">MIN(AF343,(FZ342*(1+FZ$5/Setup!$C$36)+IF($V343=7,N($F343),0)))</f>
        <v>0</v>
      </c>
      <c r="CE343" s="48" t="n">
        <f aca="false">MIN(AG343,(GA342*(1+GA$5/Setup!$C$36)+IF($V343=8,N($F343),0)))</f>
        <v>0</v>
      </c>
      <c r="CF343" s="48" t="n">
        <f aca="false">MIN(AH343,(GB342*(1+GB$5/Setup!$C$36)+IF($V343=9,N($F343),0)))</f>
        <v>0</v>
      </c>
      <c r="CG343" s="48" t="n">
        <f aca="false">MIN(AI343,(GC342*(1+GC$5/Setup!$C$36)+IF($V343=10,N($F343),0)))</f>
        <v>0</v>
      </c>
      <c r="CH343" s="48" t="n">
        <f aca="false">MIN(AJ343,(GD342*(1+GD$5/Setup!$C$36)+IF($V343=11,N($F343),0)))</f>
        <v>0</v>
      </c>
      <c r="CI343" s="48" t="n">
        <f aca="false">MIN(AK343,(GE342*(1+GE$5/Setup!$C$36)+IF($V343=12,N($F343),0)))</f>
        <v>0</v>
      </c>
      <c r="CJ343" s="48" t="n">
        <f aca="false">MIN(AL343,(GF342*(1+GF$5/Setup!$C$36)+IF($V343=13,N($F343),0)))</f>
        <v>0</v>
      </c>
      <c r="CK343" s="48" t="n">
        <f aca="false">MIN(AM343,(GG342*(1+GG$5/Setup!$C$36)+IF($V343=14,N($F343),0)))</f>
        <v>0</v>
      </c>
      <c r="CL343" s="48" t="n">
        <f aca="false">MIN(AN343,(GH342*(1+GH$5/Setup!$C$36)+IF($V343=15,N($F343),0)))</f>
        <v>0</v>
      </c>
      <c r="CM343" s="48" t="n">
        <f aca="false">MIN(AO343,(GI342*(1+GI$5/Setup!$C$36)+IF($V343=16,N($F343),0)))</f>
        <v>0</v>
      </c>
      <c r="CN343" s="48" t="n">
        <f aca="false">MIN(AP343,(GJ342*(1+GJ$5/Setup!$C$36)+IF($V343=17,N($F343),0)))</f>
        <v>0</v>
      </c>
      <c r="CO343" s="48" t="n">
        <f aca="false">MIN(AQ343,(GK342*(1+GK$5/Setup!$C$36)+IF($V343=18,N($F343),0)))</f>
        <v>0</v>
      </c>
      <c r="CP343" s="48" t="n">
        <f aca="false">MIN(AR343,(GL342*(1+GL$5/Setup!$C$36)+IF($V343=19,N($F343),0)))</f>
        <v>0</v>
      </c>
      <c r="CQ343" s="48" t="n">
        <f aca="false">MIN(AS343,(GM342*(1+GM$5/Setup!$C$36)+IF($V343=20,N($F343),0)))</f>
        <v>0</v>
      </c>
      <c r="CR343" s="48" t="n">
        <f aca="false">MIN(AT343,(GN342*(1+GN$5/Setup!$C$36)+IF($V343=21,N($F343),0)))</f>
        <v>0</v>
      </c>
      <c r="CS343" s="48" t="n">
        <f aca="false">MIN(AU343,(GO342*(1+GO$5/Setup!$C$36)+IF($V343=22,N($F343),0)))</f>
        <v>0</v>
      </c>
      <c r="CT343" s="48" t="n">
        <f aca="false">MIN(AV343,(GP342*(1+GP$5/Setup!$C$36)+IF($V343=23,N($F343),0)))</f>
        <v>0</v>
      </c>
      <c r="CU343" s="48" t="n">
        <f aca="false">MIN(AW343,(GQ342*(1+GQ$5/Setup!$C$36)+IF($V343=24,N($F343),0)))</f>
        <v>0</v>
      </c>
      <c r="CV343" s="48" t="n">
        <f aca="false">MIN(AX343,(GR342*(1+GR$5/Setup!$C$36)+IF($V343=25,N($F343),0)))</f>
        <v>0</v>
      </c>
      <c r="CW343" s="48" t="n">
        <f aca="false">MIN(AY343,(GS342*(1+GS$5/Setup!$C$36)+IF($V343=26,N($F343),0)))</f>
        <v>0</v>
      </c>
      <c r="CX343" s="48" t="n">
        <f aca="false">MIN(AZ343,(GT342*(1+GT$5/Setup!$C$36)+IF($V343=27,N($F343),0)))</f>
        <v>0</v>
      </c>
      <c r="CY343" s="48" t="n">
        <f aca="false">MIN(BA343,(GU342*(1+GU$5/Setup!$C$36)+IF($V343=28,N($F343),0)))</f>
        <v>0</v>
      </c>
      <c r="CZ343" s="48" t="n">
        <f aca="false">MIN(BB343,(GV342*(1+GV$5/Setup!$C$36)+IF($V343=29,N($F343),0)))</f>
        <v>0</v>
      </c>
      <c r="DA343" s="48" t="n">
        <f aca="false">MIN(BC343,(GW342*(1+GW$5/Setup!$C$36)+IF($V343=30,N($F343),0)))</f>
        <v>0</v>
      </c>
      <c r="DB343" s="48" t="n">
        <f aca="false">MIN(BD343,(GX342*(1+GX$5/Setup!$C$36)+IF($V343=31,N($F343),0)))</f>
        <v>0</v>
      </c>
      <c r="DC343" s="48" t="n">
        <f aca="false">MIN(BE343,(GY342*(1+GY$5/Setup!$C$36)+IF($V343=32,N($F343),0)))</f>
        <v>0</v>
      </c>
      <c r="DD343" s="48" t="n">
        <f aca="false">MIN(BF343,(GZ342*(1+GZ$5/Setup!$C$36)+IF($V343=33,N($F343),0)))</f>
        <v>0</v>
      </c>
      <c r="DE343" s="48" t="n">
        <f aca="false">MIN(BG343,(HA342*(1+HA$5/Setup!$C$36)+IF($V343=34,N($F343),0)))</f>
        <v>0</v>
      </c>
      <c r="DF343" s="48" t="n">
        <f aca="false">MIN(BH343,(HB342*(1+HB$5/Setup!$C$36)+IF($V343=35,N($F343),0)))</f>
        <v>0</v>
      </c>
      <c r="DG343" s="48" t="n">
        <f aca="false">MIN(BI343,(HC342*(1+HC$5/Setup!$C$36)+IF($V343=36,N($F343),0)))</f>
        <v>0</v>
      </c>
      <c r="DH343" s="48" t="n">
        <f aca="false">MIN(BJ343,(HD342*(1+HD$5/Setup!$C$36)+IF($V343=37,N($F343),0)))</f>
        <v>0</v>
      </c>
      <c r="DI343" s="48" t="n">
        <f aca="false">MIN(BK343,(HE342*(1+HE$5/Setup!$C$36)+IF($V343=38,N($F343),0)))</f>
        <v>0</v>
      </c>
      <c r="DJ343" s="48" t="n">
        <f aca="false">MIN(BL343,(HF342*(1+HF$5/Setup!$C$36)+IF($V343=39,N($F343),0)))</f>
        <v>0</v>
      </c>
      <c r="DK343" s="48" t="n">
        <f aca="false">MIN(BM343,(HG342*(1+HG$5/Setup!$C$36)+IF($V343=40,N($F343),0)))</f>
        <v>0</v>
      </c>
      <c r="DL343" s="48" t="n">
        <f aca="false">MIN(BN343,(HH342*(1+HH$5/Setup!$C$36)+IF($V343=41,N($F343),0)))</f>
        <v>0</v>
      </c>
      <c r="DM343" s="48" t="n">
        <f aca="false">MIN(BO343,(HI342*(1+HI$5/Setup!$C$36)+IF($V343=42,N($F343),0)))</f>
        <v>0</v>
      </c>
      <c r="DN343" s="48" t="n">
        <f aca="false">MIN(BP343,(HJ342*(1+HJ$5/Setup!$C$36)+IF($V343=43,N($F343),0)))</f>
        <v>0</v>
      </c>
      <c r="DO343" s="48" t="n">
        <f aca="false">MIN(BQ343,(HK342*(1+HK$5/Setup!$C$36)+IF($V343=44,N($F343),0)))</f>
        <v>0</v>
      </c>
      <c r="DP343" s="48" t="n">
        <f aca="false">MIN(BR343,(HL342*(1+HL$5/Setup!$C$36)+IF($V343=45,N($F343),0)))</f>
        <v>0</v>
      </c>
      <c r="DQ343" s="48" t="n">
        <f aca="false">MIN(BS343,(HM342*(1+HM$5/Setup!$C$36)+IF($V343=46,N($F343),0)))</f>
        <v>0</v>
      </c>
      <c r="DR343" s="48" t="n">
        <f aca="false">MIN(BT343,(HN342*(1+HN$5/Setup!$C$36)+IF($V343=47,N($F343),0)))</f>
        <v>0</v>
      </c>
      <c r="DS343" s="48" t="n">
        <f aca="false">MIN(BU343,(HO342*(1+HO$5/Setup!$C$36)+IF($V343=48,N($F343),0)))</f>
        <v>0</v>
      </c>
      <c r="DT343" s="48" t="n">
        <f aca="false">MIN(BV343,(HP342*(1+HP$5/Setup!$C$36)+IF($V343=49,N($F343),0)))</f>
        <v>0</v>
      </c>
      <c r="DU343" s="48" t="n">
        <f aca="false">MIN(BW343,(HQ342*(1+HQ$5/Setup!$C$36)+IF($V343=50,N($F343),0)))</f>
        <v>0</v>
      </c>
      <c r="DV343" s="48" t="n">
        <f aca="false">MIN(MAX((FT342*(1+FT$5/Setup!$C$36)+IF($V343=1,N($F343),0))-BX343,0),MAX($P343-0,0))</f>
        <v>0</v>
      </c>
      <c r="DW343" s="48" t="n">
        <f aca="false">MIN(MAX((FU342*(1+FU$5/Setup!$C$36)+IF($V343=2,N($F343),0))-BY343,0),MAX($P343-SUM(DV343:DV343),0))</f>
        <v>0</v>
      </c>
      <c r="DX343" s="48" t="n">
        <f aca="false">MIN(MAX((FV342*(1+FV$5/Setup!$C$36)+IF($V343=3,N($F343),0))-BZ343,0),MAX($P343-SUM(DV343:DW343),0))</f>
        <v>0</v>
      </c>
      <c r="DY343" s="48" t="n">
        <f aca="false">MIN(MAX((FW342*(1+FW$5/Setup!$C$36)+IF($V343=4,N($F343),0))-CA343,0),MAX($P343-SUM(DV343:DX343),0))</f>
        <v>0</v>
      </c>
      <c r="DZ343" s="48" t="n">
        <f aca="false">MIN(MAX((FX342*(1+FX$5/Setup!$C$36)+IF($V343=5,N($F343),0))-CB343,0),MAX($P343-SUM(DV343:DY343),0))</f>
        <v>0</v>
      </c>
      <c r="EA343" s="48" t="n">
        <f aca="false">MIN(MAX((FY342*(1+FY$5/Setup!$C$36)+IF($V343=6,N($F343),0))-CC343,0),MAX($P343-SUM(DV343:DZ343),0))</f>
        <v>0</v>
      </c>
      <c r="EB343" s="48" t="n">
        <f aca="false">MIN(MAX((FZ342*(1+FZ$5/Setup!$C$36)+IF($V343=7,N($F343),0))-CD343,0),MAX($P343-SUM(DV343:EA343),0))</f>
        <v>0</v>
      </c>
      <c r="EC343" s="48" t="n">
        <f aca="false">MIN(MAX((GA342*(1+GA$5/Setup!$C$36)+IF($V343=8,N($F343),0))-CE343,0),MAX($P343-SUM(DV343:EB343),0))</f>
        <v>0</v>
      </c>
      <c r="ED343" s="48" t="n">
        <f aca="false">MIN(MAX((GB342*(1+GB$5/Setup!$C$36)+IF($V343=9,N($F343),0))-CF343,0),MAX($P343-SUM(DV343:EC343),0))</f>
        <v>0</v>
      </c>
      <c r="EE343" s="48" t="n">
        <f aca="false">MIN(MAX((GC342*(1+GC$5/Setup!$C$36)+IF($V343=10,N($F343),0))-CG343,0),MAX($P343-SUM(DV343:ED343),0))</f>
        <v>0</v>
      </c>
      <c r="EF343" s="48" t="n">
        <f aca="false">MIN(MAX((GD342*(1+GD$5/Setup!$C$36)+IF($V343=11,N($F343),0))-CH343,0),MAX($P343-SUM(DV343:EE343),0))</f>
        <v>0</v>
      </c>
      <c r="EG343" s="48" t="n">
        <f aca="false">MIN(MAX((GE342*(1+GE$5/Setup!$C$36)+IF($V343=12,N($F343),0))-CI343,0),MAX($P343-SUM(DV343:EF343),0))</f>
        <v>0</v>
      </c>
      <c r="EH343" s="48" t="n">
        <f aca="false">MIN(MAX((GF342*(1+GF$5/Setup!$C$36)+IF($V343=13,N($F343),0))-CJ343,0),MAX($P343-SUM(DV343:EG343),0))</f>
        <v>0</v>
      </c>
      <c r="EI343" s="48" t="n">
        <f aca="false">MIN(MAX((GG342*(1+GG$5/Setup!$C$36)+IF($V343=14,N($F343),0))-CK343,0),MAX($P343-SUM(DV343:EH343),0))</f>
        <v>0</v>
      </c>
      <c r="EJ343" s="48" t="n">
        <f aca="false">MIN(MAX((GH342*(1+GH$5/Setup!$C$36)+IF($V343=15,N($F343),0))-CL343,0),MAX($P343-SUM(DV343:EI343),0))</f>
        <v>0</v>
      </c>
      <c r="EK343" s="48" t="n">
        <f aca="false">MIN(MAX((GI342*(1+GI$5/Setup!$C$36)+IF($V343=16,N($F343),0))-CM343,0),MAX($P343-SUM(DV343:EJ343),0))</f>
        <v>0</v>
      </c>
      <c r="EL343" s="48" t="n">
        <f aca="false">MIN(MAX((GJ342*(1+GJ$5/Setup!$C$36)+IF($V343=17,N($F343),0))-CN343,0),MAX($P343-SUM(DV343:EK343),0))</f>
        <v>0</v>
      </c>
      <c r="EM343" s="48" t="n">
        <f aca="false">MIN(MAX((GK342*(1+GK$5/Setup!$C$36)+IF($V343=18,N($F343),0))-CO343,0),MAX($P343-SUM(DV343:EL343),0))</f>
        <v>0</v>
      </c>
      <c r="EN343" s="48" t="n">
        <f aca="false">MIN(MAX((GL342*(1+GL$5/Setup!$C$36)+IF($V343=19,N($F343),0))-CP343,0),MAX($P343-SUM(DV343:EM343),0))</f>
        <v>0</v>
      </c>
      <c r="EO343" s="48" t="n">
        <f aca="false">MIN(MAX((GM342*(1+GM$5/Setup!$C$36)+IF($V343=20,N($F343),0))-CQ343,0),MAX($P343-SUM(DV343:EN343),0))</f>
        <v>0</v>
      </c>
      <c r="EP343" s="48" t="n">
        <f aca="false">MIN(MAX((GN342*(1+GN$5/Setup!$C$36)+IF($V343=21,N($F343),0))-CR343,0),MAX($P343-SUM(DV343:EO343),0))</f>
        <v>0</v>
      </c>
      <c r="EQ343" s="48" t="n">
        <f aca="false">MIN(MAX((GO342*(1+GO$5/Setup!$C$36)+IF($V343=22,N($F343),0))-CS343,0),MAX($P343-SUM(DV343:EP343),0))</f>
        <v>0</v>
      </c>
      <c r="ER343" s="48" t="n">
        <f aca="false">MIN(MAX((GP342*(1+GP$5/Setup!$C$36)+IF($V343=23,N($F343),0))-CT343,0),MAX($P343-SUM(DV343:EQ343),0))</f>
        <v>0</v>
      </c>
      <c r="ES343" s="48" t="n">
        <f aca="false">MIN(MAX((GQ342*(1+GQ$5/Setup!$C$36)+IF($V343=24,N($F343),0))-CU343,0),MAX($P343-SUM(DV343:ER343),0))</f>
        <v>0</v>
      </c>
      <c r="ET343" s="48" t="n">
        <f aca="false">MIN(MAX((GR342*(1+GR$5/Setup!$C$36)+IF($V343=25,N($F343),0))-CV343,0),MAX($P343-SUM(DV343:ES343),0))</f>
        <v>0</v>
      </c>
      <c r="EU343" s="48" t="n">
        <f aca="false">MIN(MAX((GS342*(1+GS$5/Setup!$C$36)+IF($V343=26,N($F343),0))-CW343,0),MAX($P343-SUM(DV343:ET343),0))</f>
        <v>0</v>
      </c>
      <c r="EV343" s="48" t="n">
        <f aca="false">MIN(MAX((GT342*(1+GT$5/Setup!$C$36)+IF($V343=27,N($F343),0))-CX343,0),MAX($P343-SUM(DV343:EU343),0))</f>
        <v>0</v>
      </c>
      <c r="EW343" s="48" t="n">
        <f aca="false">MIN(MAX((GU342*(1+GU$5/Setup!$C$36)+IF($V343=28,N($F343),0))-CY343,0),MAX($P343-SUM(DV343:EV343),0))</f>
        <v>0</v>
      </c>
      <c r="EX343" s="48" t="n">
        <f aca="false">MIN(MAX((GV342*(1+GV$5/Setup!$C$36)+IF($V343=29,N($F343),0))-CZ343,0),MAX($P343-SUM(DV343:EW343),0))</f>
        <v>0</v>
      </c>
      <c r="EY343" s="48" t="n">
        <f aca="false">MIN(MAX((GW342*(1+GW$5/Setup!$C$36)+IF($V343=30,N($F343),0))-DA343,0),MAX($P343-SUM(DV343:EX343),0))</f>
        <v>0</v>
      </c>
      <c r="EZ343" s="48" t="n">
        <f aca="false">MIN(MAX((GX342*(1+GX$5/Setup!$C$36)+IF($V343=31,N($F343),0))-DB343,0),MAX($P343-SUM(DV343:EY343),0))</f>
        <v>0</v>
      </c>
      <c r="FA343" s="48" t="n">
        <f aca="false">MIN(MAX((GY342*(1+GY$5/Setup!$C$36)+IF($V343=32,N($F343),0))-DC343,0),MAX($P343-SUM(DV343:EZ343),0))</f>
        <v>0</v>
      </c>
      <c r="FB343" s="48" t="n">
        <f aca="false">MIN(MAX((GZ342*(1+GZ$5/Setup!$C$36)+IF($V343=33,N($F343),0))-DD343,0),MAX($P343-SUM(DV343:FA343),0))</f>
        <v>0</v>
      </c>
      <c r="FC343" s="48" t="n">
        <f aca="false">MIN(MAX((HA342*(1+HA$5/Setup!$C$36)+IF($V343=34,N($F343),0))-DE343,0),MAX($P343-SUM(DV343:FB343),0))</f>
        <v>0</v>
      </c>
      <c r="FD343" s="48" t="n">
        <f aca="false">MIN(MAX((HB342*(1+HB$5/Setup!$C$36)+IF($V343=35,N($F343),0))-DF343,0),MAX($P343-SUM(DV343:FC343),0))</f>
        <v>0</v>
      </c>
      <c r="FE343" s="48" t="n">
        <f aca="false">MIN(MAX((HC342*(1+HC$5/Setup!$C$36)+IF($V343=36,N($F343),0))-DG343,0),MAX($P343-SUM(DV343:FD343),0))</f>
        <v>0</v>
      </c>
      <c r="FF343" s="48" t="n">
        <f aca="false">MIN(MAX((HD342*(1+HD$5/Setup!$C$36)+IF($V343=37,N($F343),0))-DH343,0),MAX($P343-SUM(DV343:FE343),0))</f>
        <v>0</v>
      </c>
      <c r="FG343" s="48" t="n">
        <f aca="false">MIN(MAX((HE342*(1+HE$5/Setup!$C$36)+IF($V343=38,N($F343),0))-DI343,0),MAX($P343-SUM(DV343:FF343),0))</f>
        <v>0</v>
      </c>
      <c r="FH343" s="48" t="n">
        <f aca="false">MIN(MAX((HF342*(1+HF$5/Setup!$C$36)+IF($V343=39,N($F343),0))-DJ343,0),MAX($P343-SUM(DV343:FG343),0))</f>
        <v>0</v>
      </c>
      <c r="FI343" s="48" t="n">
        <f aca="false">MIN(MAX((HG342*(1+HG$5/Setup!$C$36)+IF($V343=40,N($F343),0))-DK343,0),MAX($P343-SUM(DV343:FH343),0))</f>
        <v>0</v>
      </c>
      <c r="FJ343" s="48" t="n">
        <f aca="false">MIN(MAX((HH342*(1+HH$5/Setup!$C$36)+IF($V343=41,N($F343),0))-DL343,0),MAX($P343-SUM(DV343:FI343),0))</f>
        <v>0</v>
      </c>
      <c r="FK343" s="48" t="n">
        <f aca="false">MIN(MAX((HI342*(1+HI$5/Setup!$C$36)+IF($V343=42,N($F343),0))-DM343,0),MAX($P343-SUM(DV343:FJ343),0))</f>
        <v>0</v>
      </c>
      <c r="FL343" s="48" t="n">
        <f aca="false">MIN(MAX((HJ342*(1+HJ$5/Setup!$C$36)+IF($V343=43,N($F343),0))-DN343,0),MAX($P343-SUM(DV343:FK343),0))</f>
        <v>0</v>
      </c>
      <c r="FM343" s="48" t="n">
        <f aca="false">MIN(MAX((HK342*(1+HK$5/Setup!$C$36)+IF($V343=44,N($F343),0))-DO343,0),MAX($P343-SUM(DV343:FL343),0))</f>
        <v>0</v>
      </c>
      <c r="FN343" s="48" t="n">
        <f aca="false">MIN(MAX((HL342*(1+HL$5/Setup!$C$36)+IF($V343=45,N($F343),0))-DP343,0),MAX($P343-SUM(DV343:FM343),0))</f>
        <v>0</v>
      </c>
      <c r="FO343" s="48" t="n">
        <f aca="false">MIN(MAX((HM342*(1+HM$5/Setup!$C$36)+IF($V343=46,N($F343),0))-DQ343,0),MAX($P343-SUM(DV343:FN343),0))</f>
        <v>0</v>
      </c>
      <c r="FP343" s="48" t="n">
        <f aca="false">MIN(MAX((HN342*(1+HN$5/Setup!$C$36)+IF($V343=47,N($F343),0))-DR343,0),MAX($P343-SUM(DV343:FO343),0))</f>
        <v>0</v>
      </c>
      <c r="FQ343" s="48" t="n">
        <f aca="false">MIN(MAX((HO342*(1+HO$5/Setup!$C$36)+IF($V343=48,N($F343),0))-DS343,0),MAX($P343-SUM(DV343:FP343),0))</f>
        <v>0</v>
      </c>
      <c r="FR343" s="48" t="n">
        <f aca="false">MIN(MAX((HP342*(1+HP$5/Setup!$C$36)+IF($V343=49,N($F343),0))-DT343,0),MAX($P343-SUM(DV343:FQ343),0))</f>
        <v>0</v>
      </c>
      <c r="FS343" s="48" t="n">
        <f aca="false">MIN(MAX((HQ342*(1+HQ$5/Setup!$C$36)+IF($V343=50,N($F343),0))-DU343,0),MAX($P343-SUM(DV343:FR343),0))</f>
        <v>0</v>
      </c>
      <c r="FT343" s="48" t="n">
        <f aca="false">IF((FT342*(1+FT$5/Setup!$C$36)+IF($V343=1,N($F343),0))-BX343-DV343&lt;0.005,0,(FT342*(1+FT$5/Setup!$C$36)+IF($V343=1,N($F343),0))-BX343-DV343)</f>
        <v>0</v>
      </c>
      <c r="FU343" s="48" t="n">
        <f aca="false">IF((FU342*(1+FU$5/Setup!$C$36)+IF($V343=2,N($F343),0))-BY343-DW343&lt;0.005,0,(FU342*(1+FU$5/Setup!$C$36)+IF($V343=2,N($F343),0))-BY343-DW343)</f>
        <v>0</v>
      </c>
      <c r="FV343" s="48" t="n">
        <f aca="false">IF((FV342*(1+FV$5/Setup!$C$36)+IF($V343=3,N($F343),0))-BZ343-DX343&lt;0.005,0,(FV342*(1+FV$5/Setup!$C$36)+IF($V343=3,N($F343),0))-BZ343-DX343)</f>
        <v>0</v>
      </c>
      <c r="FW343" s="48" t="n">
        <f aca="false">IF((FW342*(1+FW$5/Setup!$C$36)+IF($V343=4,N($F343),0))-CA343-DY343&lt;0.005,0,(FW342*(1+FW$5/Setup!$C$36)+IF($V343=4,N($F343),0))-CA343-DY343)</f>
        <v>0</v>
      </c>
      <c r="FX343" s="48" t="n">
        <f aca="false">IF((FX342*(1+FX$5/Setup!$C$36)+IF($V343=5,N($F343),0))-CB343-DZ343&lt;0.005,0,(FX342*(1+FX$5/Setup!$C$36)+IF($V343=5,N($F343),0))-CB343-DZ343)</f>
        <v>0</v>
      </c>
      <c r="FY343" s="48" t="n">
        <f aca="false">IF((FY342*(1+FY$5/Setup!$C$36)+IF($V343=6,N($F343),0))-CC343-EA343&lt;0.005,0,(FY342*(1+FY$5/Setup!$C$36)+IF($V343=6,N($F343),0))-CC343-EA343)</f>
        <v>0</v>
      </c>
      <c r="FZ343" s="48" t="n">
        <f aca="false">IF((FZ342*(1+FZ$5/Setup!$C$36)+IF($V343=7,N($F343),0))-CD343-EB343&lt;0.005,0,(FZ342*(1+FZ$5/Setup!$C$36)+IF($V343=7,N($F343),0))-CD343-EB343)</f>
        <v>0</v>
      </c>
      <c r="GA343" s="48" t="n">
        <f aca="false">IF((GA342*(1+GA$5/Setup!$C$36)+IF($V343=8,N($F343),0))-CE343-EC343&lt;0.005,0,(GA342*(1+GA$5/Setup!$C$36)+IF($V343=8,N($F343),0))-CE343-EC343)</f>
        <v>0</v>
      </c>
      <c r="GB343" s="48" t="n">
        <f aca="false">IF((GB342*(1+GB$5/Setup!$C$36)+IF($V343=9,N($F343),0))-CF343-ED343&lt;0.005,0,(GB342*(1+GB$5/Setup!$C$36)+IF($V343=9,N($F343),0))-CF343-ED343)</f>
        <v>0</v>
      </c>
      <c r="GC343" s="48" t="n">
        <f aca="false">IF((GC342*(1+GC$5/Setup!$C$36)+IF($V343=10,N($F343),0))-CG343-EE343&lt;0.005,0,(GC342*(1+GC$5/Setup!$C$36)+IF($V343=10,N($F343),0))-CG343-EE343)</f>
        <v>0</v>
      </c>
      <c r="GD343" s="48" t="n">
        <f aca="false">IF((GD342*(1+GD$5/Setup!$C$36)+IF($V343=11,N($F343),0))-CH343-EF343&lt;0.005,0,(GD342*(1+GD$5/Setup!$C$36)+IF($V343=11,N($F343),0))-CH343-EF343)</f>
        <v>0</v>
      </c>
      <c r="GE343" s="48" t="n">
        <f aca="false">IF((GE342*(1+GE$5/Setup!$C$36)+IF($V343=12,N($F343),0))-CI343-EG343&lt;0.005,0,(GE342*(1+GE$5/Setup!$C$36)+IF($V343=12,N($F343),0))-CI343-EG343)</f>
        <v>0</v>
      </c>
      <c r="GF343" s="48" t="n">
        <f aca="false">IF((GF342*(1+GF$5/Setup!$C$36)+IF($V343=13,N($F343),0))-CJ343-EH343&lt;0.005,0,(GF342*(1+GF$5/Setup!$C$36)+IF($V343=13,N($F343),0))-CJ343-EH343)</f>
        <v>0</v>
      </c>
      <c r="GG343" s="48" t="n">
        <f aca="false">IF((GG342*(1+GG$5/Setup!$C$36)+IF($V343=14,N($F343),0))-CK343-EI343&lt;0.005,0,(GG342*(1+GG$5/Setup!$C$36)+IF($V343=14,N($F343),0))-CK343-EI343)</f>
        <v>0</v>
      </c>
      <c r="GH343" s="48" t="n">
        <f aca="false">IF((GH342*(1+GH$5/Setup!$C$36)+IF($V343=15,N($F343),0))-CL343-EJ343&lt;0.005,0,(GH342*(1+GH$5/Setup!$C$36)+IF($V343=15,N($F343),0))-CL343-EJ343)</f>
        <v>0</v>
      </c>
      <c r="GI343" s="48" t="n">
        <f aca="false">IF((GI342*(1+GI$5/Setup!$C$36)+IF($V343=16,N($F343),0))-CM343-EK343&lt;0.005,0,(GI342*(1+GI$5/Setup!$C$36)+IF($V343=16,N($F343),0))-CM343-EK343)</f>
        <v>0</v>
      </c>
      <c r="GJ343" s="48" t="n">
        <f aca="false">IF((GJ342*(1+GJ$5/Setup!$C$36)+IF($V343=17,N($F343),0))-CN343-EL343&lt;0.005,0,(GJ342*(1+GJ$5/Setup!$C$36)+IF($V343=17,N($F343),0))-CN343-EL343)</f>
        <v>0</v>
      </c>
      <c r="GK343" s="48" t="n">
        <f aca="false">IF((GK342*(1+GK$5/Setup!$C$36)+IF($V343=18,N($F343),0))-CO343-EM343&lt;0.005,0,(GK342*(1+GK$5/Setup!$C$36)+IF($V343=18,N($F343),0))-CO343-EM343)</f>
        <v>0</v>
      </c>
      <c r="GL343" s="48" t="n">
        <f aca="false">IF((GL342*(1+GL$5/Setup!$C$36)+IF($V343=19,N($F343),0))-CP343-EN343&lt;0.005,0,(GL342*(1+GL$5/Setup!$C$36)+IF($V343=19,N($F343),0))-CP343-EN343)</f>
        <v>0</v>
      </c>
      <c r="GM343" s="48" t="n">
        <f aca="false">IF((GM342*(1+GM$5/Setup!$C$36)+IF($V343=20,N($F343),0))-CQ343-EO343&lt;0.005,0,(GM342*(1+GM$5/Setup!$C$36)+IF($V343=20,N($F343),0))-CQ343-EO343)</f>
        <v>0</v>
      </c>
      <c r="GN343" s="48" t="n">
        <f aca="false">IF((GN342*(1+GN$5/Setup!$C$36)+IF($V343=21,N($F343),0))-CR343-EP343&lt;0.005,0,(GN342*(1+GN$5/Setup!$C$36)+IF($V343=21,N($F343),0))-CR343-EP343)</f>
        <v>0</v>
      </c>
      <c r="GO343" s="48" t="n">
        <f aca="false">IF((GO342*(1+GO$5/Setup!$C$36)+IF($V343=22,N($F343),0))-CS343-EQ343&lt;0.005,0,(GO342*(1+GO$5/Setup!$C$36)+IF($V343=22,N($F343),0))-CS343-EQ343)</f>
        <v>0</v>
      </c>
      <c r="GP343" s="48" t="n">
        <f aca="false">IF((GP342*(1+GP$5/Setup!$C$36)+IF($V343=23,N($F343),0))-CT343-ER343&lt;0.005,0,(GP342*(1+GP$5/Setup!$C$36)+IF($V343=23,N($F343),0))-CT343-ER343)</f>
        <v>0</v>
      </c>
      <c r="GQ343" s="48" t="n">
        <f aca="false">IF((GQ342*(1+GQ$5/Setup!$C$36)+IF($V343=24,N($F343),0))-CU343-ES343&lt;0.005,0,(GQ342*(1+GQ$5/Setup!$C$36)+IF($V343=24,N($F343),0))-CU343-ES343)</f>
        <v>0</v>
      </c>
      <c r="GR343" s="48" t="n">
        <f aca="false">IF((GR342*(1+GR$5/Setup!$C$36)+IF($V343=25,N($F343),0))-CV343-ET343&lt;0.005,0,(GR342*(1+GR$5/Setup!$C$36)+IF($V343=25,N($F343),0))-CV343-ET343)</f>
        <v>0</v>
      </c>
      <c r="GS343" s="48" t="n">
        <f aca="false">IF((GS342*(1+GS$5/Setup!$C$36)+IF($V343=26,N($F343),0))-CW343-EU343&lt;0.005,0,(GS342*(1+GS$5/Setup!$C$36)+IF($V343=26,N($F343),0))-CW343-EU343)</f>
        <v>0</v>
      </c>
      <c r="GT343" s="48" t="n">
        <f aca="false">IF((GT342*(1+GT$5/Setup!$C$36)+IF($V343=27,N($F343),0))-CX343-EV343&lt;0.005,0,(GT342*(1+GT$5/Setup!$C$36)+IF($V343=27,N($F343),0))-CX343-EV343)</f>
        <v>0</v>
      </c>
      <c r="GU343" s="48" t="n">
        <f aca="false">IF((GU342*(1+GU$5/Setup!$C$36)+IF($V343=28,N($F343),0))-CY343-EW343&lt;0.005,0,(GU342*(1+GU$5/Setup!$C$36)+IF($V343=28,N($F343),0))-CY343-EW343)</f>
        <v>0</v>
      </c>
      <c r="GV343" s="48" t="n">
        <f aca="false">IF((GV342*(1+GV$5/Setup!$C$36)+IF($V343=29,N($F343),0))-CZ343-EX343&lt;0.005,0,(GV342*(1+GV$5/Setup!$C$36)+IF($V343=29,N($F343),0))-CZ343-EX343)</f>
        <v>0</v>
      </c>
      <c r="GW343" s="48" t="n">
        <f aca="false">IF((GW342*(1+GW$5/Setup!$C$36)+IF($V343=30,N($F343),0))-DA343-EY343&lt;0.005,0,(GW342*(1+GW$5/Setup!$C$36)+IF($V343=30,N($F343),0))-DA343-EY343)</f>
        <v>0</v>
      </c>
      <c r="GX343" s="48" t="n">
        <f aca="false">IF((GX342*(1+GX$5/Setup!$C$36)+IF($V343=31,N($F343),0))-DB343-EZ343&lt;0.005,0,(GX342*(1+GX$5/Setup!$C$36)+IF($V343=31,N($F343),0))-DB343-EZ343)</f>
        <v>0</v>
      </c>
      <c r="GY343" s="48" t="n">
        <f aca="false">IF((GY342*(1+GY$5/Setup!$C$36)+IF($V343=32,N($F343),0))-DC343-FA343&lt;0.005,0,(GY342*(1+GY$5/Setup!$C$36)+IF($V343=32,N($F343),0))-DC343-FA343)</f>
        <v>0</v>
      </c>
      <c r="GZ343" s="48" t="n">
        <f aca="false">IF((GZ342*(1+GZ$5/Setup!$C$36)+IF($V343=33,N($F343),0))-DD343-FB343&lt;0.005,0,(GZ342*(1+GZ$5/Setup!$C$36)+IF($V343=33,N($F343),0))-DD343-FB343)</f>
        <v>0</v>
      </c>
      <c r="HA343" s="48" t="n">
        <f aca="false">IF((HA342*(1+HA$5/Setup!$C$36)+IF($V343=34,N($F343),0))-DE343-FC343&lt;0.005,0,(HA342*(1+HA$5/Setup!$C$36)+IF($V343=34,N($F343),0))-DE343-FC343)</f>
        <v>0</v>
      </c>
      <c r="HB343" s="48" t="n">
        <f aca="false">IF((HB342*(1+HB$5/Setup!$C$36)+IF($V343=35,N($F343),0))-DF343-FD343&lt;0.005,0,(HB342*(1+HB$5/Setup!$C$36)+IF($V343=35,N($F343),0))-DF343-FD343)</f>
        <v>0</v>
      </c>
      <c r="HC343" s="48" t="n">
        <f aca="false">IF((HC342*(1+HC$5/Setup!$C$36)+IF($V343=36,N($F343),0))-DG343-FE343&lt;0.005,0,(HC342*(1+HC$5/Setup!$C$36)+IF($V343=36,N($F343),0))-DG343-FE343)</f>
        <v>0</v>
      </c>
      <c r="HD343" s="48" t="n">
        <f aca="false">IF((HD342*(1+HD$5/Setup!$C$36)+IF($V343=37,N($F343),0))-DH343-FF343&lt;0.005,0,(HD342*(1+HD$5/Setup!$C$36)+IF($V343=37,N($F343),0))-DH343-FF343)</f>
        <v>0</v>
      </c>
      <c r="HE343" s="48" t="n">
        <f aca="false">IF((HE342*(1+HE$5/Setup!$C$36)+IF($V343=38,N($F343),0))-DI343-FG343&lt;0.005,0,(HE342*(1+HE$5/Setup!$C$36)+IF($V343=38,N($F343),0))-DI343-FG343)</f>
        <v>0</v>
      </c>
      <c r="HF343" s="48" t="n">
        <f aca="false">IF((HF342*(1+HF$5/Setup!$C$36)+IF($V343=39,N($F343),0))-DJ343-FH343&lt;0.005,0,(HF342*(1+HF$5/Setup!$C$36)+IF($V343=39,N($F343),0))-DJ343-FH343)</f>
        <v>0</v>
      </c>
      <c r="HG343" s="48" t="n">
        <f aca="false">IF((HG342*(1+HG$5/Setup!$C$36)+IF($V343=40,N($F343),0))-DK343-FI343&lt;0.005,0,(HG342*(1+HG$5/Setup!$C$36)+IF($V343=40,N($F343),0))-DK343-FI343)</f>
        <v>0</v>
      </c>
      <c r="HH343" s="48" t="n">
        <f aca="false">IF((HH342*(1+HH$5/Setup!$C$36)+IF($V343=41,N($F343),0))-DL343-FJ343&lt;0.005,0,(HH342*(1+HH$5/Setup!$C$36)+IF($V343=41,N($F343),0))-DL343-FJ343)</f>
        <v>0</v>
      </c>
      <c r="HI343" s="48" t="n">
        <f aca="false">IF((HI342*(1+HI$5/Setup!$C$36)+IF($V343=42,N($F343),0))-DM343-FK343&lt;0.005,0,(HI342*(1+HI$5/Setup!$C$36)+IF($V343=42,N($F343),0))-DM343-FK343)</f>
        <v>0</v>
      </c>
      <c r="HJ343" s="48" t="n">
        <f aca="false">IF((HJ342*(1+HJ$5/Setup!$C$36)+IF($V343=43,N($F343),0))-DN343-FL343&lt;0.005,0,(HJ342*(1+HJ$5/Setup!$C$36)+IF($V343=43,N($F343),0))-DN343-FL343)</f>
        <v>0</v>
      </c>
      <c r="HK343" s="48" t="n">
        <f aca="false">IF((HK342*(1+HK$5/Setup!$C$36)+IF($V343=44,N($F343),0))-DO343-FM343&lt;0.005,0,(HK342*(1+HK$5/Setup!$C$36)+IF($V343=44,N($F343),0))-DO343-FM343)</f>
        <v>0</v>
      </c>
      <c r="HL343" s="48" t="n">
        <f aca="false">IF((HL342*(1+HL$5/Setup!$C$36)+IF($V343=45,N($F343),0))-DP343-FN343&lt;0.005,0,(HL342*(1+HL$5/Setup!$C$36)+IF($V343=45,N($F343),0))-DP343-FN343)</f>
        <v>0</v>
      </c>
      <c r="HM343" s="48" t="n">
        <f aca="false">IF((HM342*(1+HM$5/Setup!$C$36)+IF($V343=46,N($F343),0))-DQ343-FO343&lt;0.005,0,(HM342*(1+HM$5/Setup!$C$36)+IF($V343=46,N($F343),0))-DQ343-FO343)</f>
        <v>0</v>
      </c>
      <c r="HN343" s="48" t="n">
        <f aca="false">IF((HN342*(1+HN$5/Setup!$C$36)+IF($V343=47,N($F343),0))-DR343-FP343&lt;0.005,0,(HN342*(1+HN$5/Setup!$C$36)+IF($V343=47,N($F343),0))-DR343-FP343)</f>
        <v>0</v>
      </c>
      <c r="HO343" s="48" t="n">
        <f aca="false">IF((HO342*(1+HO$5/Setup!$C$36)+IF($V343=48,N($F343),0))-DS343-FQ343&lt;0.005,0,(HO342*(1+HO$5/Setup!$C$36)+IF($V343=48,N($F343),0))-DS343-FQ343)</f>
        <v>0</v>
      </c>
      <c r="HP343" s="48" t="n">
        <f aca="false">IF((HP342*(1+HP$5/Setup!$C$36)+IF($V343=49,N($F343),0))-DT343-FR343&lt;0.005,0,(HP342*(1+HP$5/Setup!$C$36)+IF($V343=49,N($F343),0))-DT343-FR343)</f>
        <v>0</v>
      </c>
      <c r="HQ343" s="48" t="n">
        <f aca="false">IF((HQ342*(1+HQ$5/Setup!$C$36)+IF($V343=50,N($F343),0))-DU343-FS343&lt;0.005,0,(HQ342*(1+HQ$5/Setup!$C$36)+IF($V343=50,N($F343),0))-DU343-FS343)</f>
        <v>0</v>
      </c>
    </row>
    <row r="344" customFormat="false" ht="15" hidden="false" customHeight="false" outlineLevel="0" collapsed="false">
      <c r="A344" s="44" t="n">
        <v>336</v>
      </c>
      <c r="B344" s="45" t="n">
        <f aca="false">IF(Setup!$C$7="Every month",EDATE(Setup!$C$8,($A344-1)),IF(Setup!$C$7="Twice a month",DATE(YEAR(Setup!$C$8),MONTH(Setup!$C$8)+INT((($A344-1)+Setup!$C$41)/2),MIN(IF(MOD(($A344-1)+Setup!$C$41,2)=0,Setup!$C$39,Setup!$C$40),DAY(EOMONTH(DATE(YEAR(Setup!$C$8),MONTH(Setup!$C$8)+INT((($A344-1)+Setup!$C$41)/2),1),0)))),Setup!$C$8+($A344-1)*IF(Setup!$C$7="Every week",7,14)))</f>
        <v>51015</v>
      </c>
      <c r="C344" s="45" t="n">
        <f aca="false">IF(Setup!$C$7="Every month",EDATE(Setup!$C$8,$A344),IF(Setup!$C$7="Twice a month",DATE(YEAR(Setup!$C$8),MONTH(Setup!$C$8)+INT(($A344+Setup!$C$41)/2),MIN(IF(MOD($A344+Setup!$C$41,2)=0,Setup!$C$39,Setup!$C$40),DAY(EOMONTH(DATE(YEAR(Setup!$C$8),MONTH(Setup!$C$8)+INT(($A344+Setup!$C$41)/2),1),0)))),Setup!$C$8+$A344*IF(Setup!$C$7="Every week",7,14)))</f>
        <v>51029</v>
      </c>
      <c r="D344" s="46"/>
      <c r="E344" s="47"/>
      <c r="F344" s="47"/>
      <c r="G344" s="47"/>
      <c r="H344" s="47"/>
      <c r="I344" s="48" t="n">
        <f aca="false">N(Setup!$C$11)+N(E344)</f>
        <v>100</v>
      </c>
      <c r="J344" s="48" t="n">
        <f aca="false">MIN(Setup!$C$37,MAX(I344,0))</f>
        <v>9.23076923076923</v>
      </c>
      <c r="K344" s="48" t="n">
        <f aca="false">MIN(MAX(N(Setup!$C$14)-L343,0),MAX(I344-J344,0))</f>
        <v>0</v>
      </c>
      <c r="L344" s="48" t="n">
        <f aca="false">L343+K344-N(G344)</f>
        <v>500</v>
      </c>
      <c r="M344" s="48" t="n">
        <f aca="false">M343+J344-N(H344)</f>
        <v>3101.53846153845</v>
      </c>
      <c r="N344" s="48" t="n">
        <f aca="false">SUM(BX344:DU344)</f>
        <v>0</v>
      </c>
      <c r="O344" s="48" t="n">
        <f aca="false">SUM(Z344:BW344)-N344</f>
        <v>25</v>
      </c>
      <c r="P344" s="48" t="n">
        <f aca="false">MAX(I344-J344-K344,0)+O344</f>
        <v>115.769230769231</v>
      </c>
      <c r="Q344" s="48" t="n">
        <f aca="false">SUM(DV344:FS344)</f>
        <v>0</v>
      </c>
      <c r="R344" s="49" t="n">
        <f aca="false">N344+J344+K344+Q344</f>
        <v>9.23076923076923</v>
      </c>
      <c r="S344" s="48" t="n">
        <f aca="false">T344-T343-N(F344)+N344+Q344</f>
        <v>0</v>
      </c>
      <c r="T344" s="49" t="n">
        <f aca="false">SUM(FT344:HQ344)</f>
        <v>0</v>
      </c>
      <c r="U344" s="44" t="str">
        <f aca="false">IF(T343&lt;0.005,"",INDEX(Helpers!$C$2:$C$51,IF(_xlfn.MINIFS($DV$6:$FS$6,DV344:FS344,"&gt;0.005")=0,V344,_xlfn.MINIFS($DV$6:$FS$6,DV344:FS344,"&gt;0.005"))))</f>
        <v/>
      </c>
      <c r="V344" s="44" t="n">
        <f aca="false">IF(_xlfn.MINIFS($FT$6:$HQ$6,FT343:HQ343,"&gt;0.005")=0,1,_xlfn.MINIFS($FT$6:$HQ$6,FT343:HQ343,"&gt;0.005"))</f>
        <v>1</v>
      </c>
      <c r="W344" s="44" t="n">
        <f aca="false">IF(AND(D344&lt;&gt;"Paid",T343&gt;0.005),1,0)</f>
        <v>0</v>
      </c>
      <c r="X344" s="48" t="n">
        <f aca="false">SUMPRODUCT(((Helpers!$G$2:$G$51*(1+(Helpers!$D$2:$D$51+0.000000001)/12)^(($B344-Setup!$C$8)/(365.25/12))-Helpers!$E$2:$E$51*((1+(Helpers!$D$2:$D$51+0.000000001)/12)^(($B344-Setup!$C$8)/(365.25/12))-1)/((Helpers!$D$2:$D$51+0.000000001)/12))&gt;0)*(Helpers!$G$2:$G$51*(1+(Helpers!$D$2:$D$51+0.000000001)/12)^(($B344-Setup!$C$8)/(365.25/12))-Helpers!$E$2:$E$51*((1+(Helpers!$D$2:$D$51+0.000000001)/12)^(($B344-Setup!$C$8)/(365.25/12))-1)/((Helpers!$D$2:$D$51+0.000000001)/12)))</f>
        <v>0</v>
      </c>
      <c r="Y344" s="48"/>
      <c r="Z344" s="48" t="n">
        <f aca="false">IF(OR(N(Z$5)=0,Z$6=""),0,Z$5*((DATE(YEAR($B344),MONTH($B344),MIN(Z$6,DAY(EOMONTH($B344,0))))&gt;=$B344)*(DATE(YEAR($B344),MONTH($B344),MIN(Z$6,DAY(EOMONTH($B344,0))))&lt;$C344)+(DATE(YEAR($B344),MONTH($B344)+1,MIN(Z$6,DAY(EOMONTH($B344,1))))&gt;=$B344)*(DATE(YEAR($B344),MONTH($B344)+1,MIN(Z$6,DAY(EOMONTH($B344,1))))&lt;$C344)))</f>
        <v>25</v>
      </c>
      <c r="AA344" s="48" t="n">
        <f aca="false">IF(OR(N(AA$5)=0,AA$6=""),0,AA$5*((DATE(YEAR($B344),MONTH($B344),MIN(AA$6,DAY(EOMONTH($B344,0))))&gt;=$B344)*(DATE(YEAR($B344),MONTH($B344),MIN(AA$6,DAY(EOMONTH($B344,0))))&lt;$C344)+(DATE(YEAR($B344),MONTH($B344)+1,MIN(AA$6,DAY(EOMONTH($B344,1))))&gt;=$B344)*(DATE(YEAR($B344),MONTH($B344)+1,MIN(AA$6,DAY(EOMONTH($B344,1))))&lt;$C344)))</f>
        <v>0</v>
      </c>
      <c r="AB344" s="48" t="n">
        <f aca="false">IF(OR(N(AB$5)=0,AB$6=""),0,AB$5*((DATE(YEAR($B344),MONTH($B344),MIN(AB$6,DAY(EOMONTH($B344,0))))&gt;=$B344)*(DATE(YEAR($B344),MONTH($B344),MIN(AB$6,DAY(EOMONTH($B344,0))))&lt;$C344)+(DATE(YEAR($B344),MONTH($B344)+1,MIN(AB$6,DAY(EOMONTH($B344,1))))&gt;=$B344)*(DATE(YEAR($B344),MONTH($B344)+1,MIN(AB$6,DAY(EOMONTH($B344,1))))&lt;$C344)))</f>
        <v>0</v>
      </c>
      <c r="AC344" s="48" t="n">
        <f aca="false">IF(OR(N(AC$5)=0,AC$6=""),0,AC$5*((DATE(YEAR($B344),MONTH($B344),MIN(AC$6,DAY(EOMONTH($B344,0))))&gt;=$B344)*(DATE(YEAR($B344),MONTH($B344),MIN(AC$6,DAY(EOMONTH($B344,0))))&lt;$C344)+(DATE(YEAR($B344),MONTH($B344)+1,MIN(AC$6,DAY(EOMONTH($B344,1))))&gt;=$B344)*(DATE(YEAR($B344),MONTH($B344)+1,MIN(AC$6,DAY(EOMONTH($B344,1))))&lt;$C344)))</f>
        <v>0</v>
      </c>
      <c r="AD344" s="48" t="n">
        <f aca="false">IF(OR(N(AD$5)=0,AD$6=""),0,AD$5*((DATE(YEAR($B344),MONTH($B344),MIN(AD$6,DAY(EOMONTH($B344,0))))&gt;=$B344)*(DATE(YEAR($B344),MONTH($B344),MIN(AD$6,DAY(EOMONTH($B344,0))))&lt;$C344)+(DATE(YEAR($B344),MONTH($B344)+1,MIN(AD$6,DAY(EOMONTH($B344,1))))&gt;=$B344)*(DATE(YEAR($B344),MONTH($B344)+1,MIN(AD$6,DAY(EOMONTH($B344,1))))&lt;$C344)))</f>
        <v>0</v>
      </c>
      <c r="AE344" s="48" t="n">
        <f aca="false">IF(OR(N(AE$5)=0,AE$6=""),0,AE$5*((DATE(YEAR($B344),MONTH($B344),MIN(AE$6,DAY(EOMONTH($B344,0))))&gt;=$B344)*(DATE(YEAR($B344),MONTH($B344),MIN(AE$6,DAY(EOMONTH($B344,0))))&lt;$C344)+(DATE(YEAR($B344),MONTH($B344)+1,MIN(AE$6,DAY(EOMONTH($B344,1))))&gt;=$B344)*(DATE(YEAR($B344),MONTH($B344)+1,MIN(AE$6,DAY(EOMONTH($B344,1))))&lt;$C344)))</f>
        <v>0</v>
      </c>
      <c r="AF344" s="48" t="n">
        <f aca="false">IF(OR(N(AF$5)=0,AF$6=""),0,AF$5*((DATE(YEAR($B344),MONTH($B344),MIN(AF$6,DAY(EOMONTH($B344,0))))&gt;=$B344)*(DATE(YEAR($B344),MONTH($B344),MIN(AF$6,DAY(EOMONTH($B344,0))))&lt;$C344)+(DATE(YEAR($B344),MONTH($B344)+1,MIN(AF$6,DAY(EOMONTH($B344,1))))&gt;=$B344)*(DATE(YEAR($B344),MONTH($B344)+1,MIN(AF$6,DAY(EOMONTH($B344,1))))&lt;$C344)))</f>
        <v>0</v>
      </c>
      <c r="AG344" s="48" t="n">
        <f aca="false">IF(OR(N(AG$5)=0,AG$6=""),0,AG$5*((DATE(YEAR($B344),MONTH($B344),MIN(AG$6,DAY(EOMONTH($B344,0))))&gt;=$B344)*(DATE(YEAR($B344),MONTH($B344),MIN(AG$6,DAY(EOMONTH($B344,0))))&lt;$C344)+(DATE(YEAR($B344),MONTH($B344)+1,MIN(AG$6,DAY(EOMONTH($B344,1))))&gt;=$B344)*(DATE(YEAR($B344),MONTH($B344)+1,MIN(AG$6,DAY(EOMONTH($B344,1))))&lt;$C344)))</f>
        <v>0</v>
      </c>
      <c r="AH344" s="48" t="n">
        <f aca="false">IF(OR(N(AH$5)=0,AH$6=""),0,AH$5*((DATE(YEAR($B344),MONTH($B344),MIN(AH$6,DAY(EOMONTH($B344,0))))&gt;=$B344)*(DATE(YEAR($B344),MONTH($B344),MIN(AH$6,DAY(EOMONTH($B344,0))))&lt;$C344)+(DATE(YEAR($B344),MONTH($B344)+1,MIN(AH$6,DAY(EOMONTH($B344,1))))&gt;=$B344)*(DATE(YEAR($B344),MONTH($B344)+1,MIN(AH$6,DAY(EOMONTH($B344,1))))&lt;$C344)))</f>
        <v>0</v>
      </c>
      <c r="AI344" s="48" t="n">
        <f aca="false">IF(OR(N(AI$5)=0,AI$6=""),0,AI$5*((DATE(YEAR($B344),MONTH($B344),MIN(AI$6,DAY(EOMONTH($B344,0))))&gt;=$B344)*(DATE(YEAR($B344),MONTH($B344),MIN(AI$6,DAY(EOMONTH($B344,0))))&lt;$C344)+(DATE(YEAR($B344),MONTH($B344)+1,MIN(AI$6,DAY(EOMONTH($B344,1))))&gt;=$B344)*(DATE(YEAR($B344),MONTH($B344)+1,MIN(AI$6,DAY(EOMONTH($B344,1))))&lt;$C344)))</f>
        <v>0</v>
      </c>
      <c r="AJ344" s="48" t="n">
        <f aca="false">IF(OR(N(AJ$5)=0,AJ$6=""),0,AJ$5*((DATE(YEAR($B344),MONTH($B344),MIN(AJ$6,DAY(EOMONTH($B344,0))))&gt;=$B344)*(DATE(YEAR($B344),MONTH($B344),MIN(AJ$6,DAY(EOMONTH($B344,0))))&lt;$C344)+(DATE(YEAR($B344),MONTH($B344)+1,MIN(AJ$6,DAY(EOMONTH($B344,1))))&gt;=$B344)*(DATE(YEAR($B344),MONTH($B344)+1,MIN(AJ$6,DAY(EOMONTH($B344,1))))&lt;$C344)))</f>
        <v>0</v>
      </c>
      <c r="AK344" s="48" t="n">
        <f aca="false">IF(OR(N(AK$5)=0,AK$6=""),0,AK$5*((DATE(YEAR($B344),MONTH($B344),MIN(AK$6,DAY(EOMONTH($B344,0))))&gt;=$B344)*(DATE(YEAR($B344),MONTH($B344),MIN(AK$6,DAY(EOMONTH($B344,0))))&lt;$C344)+(DATE(YEAR($B344),MONTH($B344)+1,MIN(AK$6,DAY(EOMONTH($B344,1))))&gt;=$B344)*(DATE(YEAR($B344),MONTH($B344)+1,MIN(AK$6,DAY(EOMONTH($B344,1))))&lt;$C344)))</f>
        <v>0</v>
      </c>
      <c r="AL344" s="48" t="n">
        <f aca="false">IF(OR(N(AL$5)=0,AL$6=""),0,AL$5*((DATE(YEAR($B344),MONTH($B344),MIN(AL$6,DAY(EOMONTH($B344,0))))&gt;=$B344)*(DATE(YEAR($B344),MONTH($B344),MIN(AL$6,DAY(EOMONTH($B344,0))))&lt;$C344)+(DATE(YEAR($B344),MONTH($B344)+1,MIN(AL$6,DAY(EOMONTH($B344,1))))&gt;=$B344)*(DATE(YEAR($B344),MONTH($B344)+1,MIN(AL$6,DAY(EOMONTH($B344,1))))&lt;$C344)))</f>
        <v>0</v>
      </c>
      <c r="AM344" s="48" t="n">
        <f aca="false">IF(OR(N(AM$5)=0,AM$6=""),0,AM$5*((DATE(YEAR($B344),MONTH($B344),MIN(AM$6,DAY(EOMONTH($B344,0))))&gt;=$B344)*(DATE(YEAR($B344),MONTH($B344),MIN(AM$6,DAY(EOMONTH($B344,0))))&lt;$C344)+(DATE(YEAR($B344),MONTH($B344)+1,MIN(AM$6,DAY(EOMONTH($B344,1))))&gt;=$B344)*(DATE(YEAR($B344),MONTH($B344)+1,MIN(AM$6,DAY(EOMONTH($B344,1))))&lt;$C344)))</f>
        <v>0</v>
      </c>
      <c r="AN344" s="48" t="n">
        <f aca="false">IF(OR(N(AN$5)=0,AN$6=""),0,AN$5*((DATE(YEAR($B344),MONTH($B344),MIN(AN$6,DAY(EOMONTH($B344,0))))&gt;=$B344)*(DATE(YEAR($B344),MONTH($B344),MIN(AN$6,DAY(EOMONTH($B344,0))))&lt;$C344)+(DATE(YEAR($B344),MONTH($B344)+1,MIN(AN$6,DAY(EOMONTH($B344,1))))&gt;=$B344)*(DATE(YEAR($B344),MONTH($B344)+1,MIN(AN$6,DAY(EOMONTH($B344,1))))&lt;$C344)))</f>
        <v>0</v>
      </c>
      <c r="AO344" s="48" t="n">
        <f aca="false">IF(OR(N(AO$5)=0,AO$6=""),0,AO$5*((DATE(YEAR($B344),MONTH($B344),MIN(AO$6,DAY(EOMONTH($B344,0))))&gt;=$B344)*(DATE(YEAR($B344),MONTH($B344),MIN(AO$6,DAY(EOMONTH($B344,0))))&lt;$C344)+(DATE(YEAR($B344),MONTH($B344)+1,MIN(AO$6,DAY(EOMONTH($B344,1))))&gt;=$B344)*(DATE(YEAR($B344),MONTH($B344)+1,MIN(AO$6,DAY(EOMONTH($B344,1))))&lt;$C344)))</f>
        <v>0</v>
      </c>
      <c r="AP344" s="48" t="n">
        <f aca="false">IF(OR(N(AP$5)=0,AP$6=""),0,AP$5*((DATE(YEAR($B344),MONTH($B344),MIN(AP$6,DAY(EOMONTH($B344,0))))&gt;=$B344)*(DATE(YEAR($B344),MONTH($B344),MIN(AP$6,DAY(EOMONTH($B344,0))))&lt;$C344)+(DATE(YEAR($B344),MONTH($B344)+1,MIN(AP$6,DAY(EOMONTH($B344,1))))&gt;=$B344)*(DATE(YEAR($B344),MONTH($B344)+1,MIN(AP$6,DAY(EOMONTH($B344,1))))&lt;$C344)))</f>
        <v>0</v>
      </c>
      <c r="AQ344" s="48" t="n">
        <f aca="false">IF(OR(N(AQ$5)=0,AQ$6=""),0,AQ$5*((DATE(YEAR($B344),MONTH($B344),MIN(AQ$6,DAY(EOMONTH($B344,0))))&gt;=$B344)*(DATE(YEAR($B344),MONTH($B344),MIN(AQ$6,DAY(EOMONTH($B344,0))))&lt;$C344)+(DATE(YEAR($B344),MONTH($B344)+1,MIN(AQ$6,DAY(EOMONTH($B344,1))))&gt;=$B344)*(DATE(YEAR($B344),MONTH($B344)+1,MIN(AQ$6,DAY(EOMONTH($B344,1))))&lt;$C344)))</f>
        <v>0</v>
      </c>
      <c r="AR344" s="48" t="n">
        <f aca="false">IF(OR(N(AR$5)=0,AR$6=""),0,AR$5*((DATE(YEAR($B344),MONTH($B344),MIN(AR$6,DAY(EOMONTH($B344,0))))&gt;=$B344)*(DATE(YEAR($B344),MONTH($B344),MIN(AR$6,DAY(EOMONTH($B344,0))))&lt;$C344)+(DATE(YEAR($B344),MONTH($B344)+1,MIN(AR$6,DAY(EOMONTH($B344,1))))&gt;=$B344)*(DATE(YEAR($B344),MONTH($B344)+1,MIN(AR$6,DAY(EOMONTH($B344,1))))&lt;$C344)))</f>
        <v>0</v>
      </c>
      <c r="AS344" s="48" t="n">
        <f aca="false">IF(OR(N(AS$5)=0,AS$6=""),0,AS$5*((DATE(YEAR($B344),MONTH($B344),MIN(AS$6,DAY(EOMONTH($B344,0))))&gt;=$B344)*(DATE(YEAR($B344),MONTH($B344),MIN(AS$6,DAY(EOMONTH($B344,0))))&lt;$C344)+(DATE(YEAR($B344),MONTH($B344)+1,MIN(AS$6,DAY(EOMONTH($B344,1))))&gt;=$B344)*(DATE(YEAR($B344),MONTH($B344)+1,MIN(AS$6,DAY(EOMONTH($B344,1))))&lt;$C344)))</f>
        <v>0</v>
      </c>
      <c r="AT344" s="48" t="n">
        <f aca="false">IF(OR(N(AT$5)=0,AT$6=""),0,AT$5*((DATE(YEAR($B344),MONTH($B344),MIN(AT$6,DAY(EOMONTH($B344,0))))&gt;=$B344)*(DATE(YEAR($B344),MONTH($B344),MIN(AT$6,DAY(EOMONTH($B344,0))))&lt;$C344)+(DATE(YEAR($B344),MONTH($B344)+1,MIN(AT$6,DAY(EOMONTH($B344,1))))&gt;=$B344)*(DATE(YEAR($B344),MONTH($B344)+1,MIN(AT$6,DAY(EOMONTH($B344,1))))&lt;$C344)))</f>
        <v>0</v>
      </c>
      <c r="AU344" s="48" t="n">
        <f aca="false">IF(OR(N(AU$5)=0,AU$6=""),0,AU$5*((DATE(YEAR($B344),MONTH($B344),MIN(AU$6,DAY(EOMONTH($B344,0))))&gt;=$B344)*(DATE(YEAR($B344),MONTH($B344),MIN(AU$6,DAY(EOMONTH($B344,0))))&lt;$C344)+(DATE(YEAR($B344),MONTH($B344)+1,MIN(AU$6,DAY(EOMONTH($B344,1))))&gt;=$B344)*(DATE(YEAR($B344),MONTH($B344)+1,MIN(AU$6,DAY(EOMONTH($B344,1))))&lt;$C344)))</f>
        <v>0</v>
      </c>
      <c r="AV344" s="48" t="n">
        <f aca="false">IF(OR(N(AV$5)=0,AV$6=""),0,AV$5*((DATE(YEAR($B344),MONTH($B344),MIN(AV$6,DAY(EOMONTH($B344,0))))&gt;=$B344)*(DATE(YEAR($B344),MONTH($B344),MIN(AV$6,DAY(EOMONTH($B344,0))))&lt;$C344)+(DATE(YEAR($B344),MONTH($B344)+1,MIN(AV$6,DAY(EOMONTH($B344,1))))&gt;=$B344)*(DATE(YEAR($B344),MONTH($B344)+1,MIN(AV$6,DAY(EOMONTH($B344,1))))&lt;$C344)))</f>
        <v>0</v>
      </c>
      <c r="AW344" s="48" t="n">
        <f aca="false">IF(OR(N(AW$5)=0,AW$6=""),0,AW$5*((DATE(YEAR($B344),MONTH($B344),MIN(AW$6,DAY(EOMONTH($B344,0))))&gt;=$B344)*(DATE(YEAR($B344),MONTH($B344),MIN(AW$6,DAY(EOMONTH($B344,0))))&lt;$C344)+(DATE(YEAR($B344),MONTH($B344)+1,MIN(AW$6,DAY(EOMONTH($B344,1))))&gt;=$B344)*(DATE(YEAR($B344),MONTH($B344)+1,MIN(AW$6,DAY(EOMONTH($B344,1))))&lt;$C344)))</f>
        <v>0</v>
      </c>
      <c r="AX344" s="48" t="n">
        <f aca="false">IF(OR(N(AX$5)=0,AX$6=""),0,AX$5*((DATE(YEAR($B344),MONTH($B344),MIN(AX$6,DAY(EOMONTH($B344,0))))&gt;=$B344)*(DATE(YEAR($B344),MONTH($B344),MIN(AX$6,DAY(EOMONTH($B344,0))))&lt;$C344)+(DATE(YEAR($B344),MONTH($B344)+1,MIN(AX$6,DAY(EOMONTH($B344,1))))&gt;=$B344)*(DATE(YEAR($B344),MONTH($B344)+1,MIN(AX$6,DAY(EOMONTH($B344,1))))&lt;$C344)))</f>
        <v>0</v>
      </c>
      <c r="AY344" s="48" t="n">
        <f aca="false">IF(OR(N(AY$5)=0,AY$6=""),0,AY$5*((DATE(YEAR($B344),MONTH($B344),MIN(AY$6,DAY(EOMONTH($B344,0))))&gt;=$B344)*(DATE(YEAR($B344),MONTH($B344),MIN(AY$6,DAY(EOMONTH($B344,0))))&lt;$C344)+(DATE(YEAR($B344),MONTH($B344)+1,MIN(AY$6,DAY(EOMONTH($B344,1))))&gt;=$B344)*(DATE(YEAR($B344),MONTH($B344)+1,MIN(AY$6,DAY(EOMONTH($B344,1))))&lt;$C344)))</f>
        <v>0</v>
      </c>
      <c r="AZ344" s="48" t="n">
        <f aca="false">IF(OR(N(AZ$5)=0,AZ$6=""),0,AZ$5*((DATE(YEAR($B344),MONTH($B344),MIN(AZ$6,DAY(EOMONTH($B344,0))))&gt;=$B344)*(DATE(YEAR($B344),MONTH($B344),MIN(AZ$6,DAY(EOMONTH($B344,0))))&lt;$C344)+(DATE(YEAR($B344),MONTH($B344)+1,MIN(AZ$6,DAY(EOMONTH($B344,1))))&gt;=$B344)*(DATE(YEAR($B344),MONTH($B344)+1,MIN(AZ$6,DAY(EOMONTH($B344,1))))&lt;$C344)))</f>
        <v>0</v>
      </c>
      <c r="BA344" s="48" t="n">
        <f aca="false">IF(OR(N(BA$5)=0,BA$6=""),0,BA$5*((DATE(YEAR($B344),MONTH($B344),MIN(BA$6,DAY(EOMONTH($B344,0))))&gt;=$B344)*(DATE(YEAR($B344),MONTH($B344),MIN(BA$6,DAY(EOMONTH($B344,0))))&lt;$C344)+(DATE(YEAR($B344),MONTH($B344)+1,MIN(BA$6,DAY(EOMONTH($B344,1))))&gt;=$B344)*(DATE(YEAR($B344),MONTH($B344)+1,MIN(BA$6,DAY(EOMONTH($B344,1))))&lt;$C344)))</f>
        <v>0</v>
      </c>
      <c r="BB344" s="48" t="n">
        <f aca="false">IF(OR(N(BB$5)=0,BB$6=""),0,BB$5*((DATE(YEAR($B344),MONTH($B344),MIN(BB$6,DAY(EOMONTH($B344,0))))&gt;=$B344)*(DATE(YEAR($B344),MONTH($B344),MIN(BB$6,DAY(EOMONTH($B344,0))))&lt;$C344)+(DATE(YEAR($B344),MONTH($B344)+1,MIN(BB$6,DAY(EOMONTH($B344,1))))&gt;=$B344)*(DATE(YEAR($B344),MONTH($B344)+1,MIN(BB$6,DAY(EOMONTH($B344,1))))&lt;$C344)))</f>
        <v>0</v>
      </c>
      <c r="BC344" s="48" t="n">
        <f aca="false">IF(OR(N(BC$5)=0,BC$6=""),0,BC$5*((DATE(YEAR($B344),MONTH($B344),MIN(BC$6,DAY(EOMONTH($B344,0))))&gt;=$B344)*(DATE(YEAR($B344),MONTH($B344),MIN(BC$6,DAY(EOMONTH($B344,0))))&lt;$C344)+(DATE(YEAR($B344),MONTH($B344)+1,MIN(BC$6,DAY(EOMONTH($B344,1))))&gt;=$B344)*(DATE(YEAR($B344),MONTH($B344)+1,MIN(BC$6,DAY(EOMONTH($B344,1))))&lt;$C344)))</f>
        <v>0</v>
      </c>
      <c r="BD344" s="48" t="n">
        <f aca="false">IF(OR(N(BD$5)=0,BD$6=""),0,BD$5*((DATE(YEAR($B344),MONTH($B344),MIN(BD$6,DAY(EOMONTH($B344,0))))&gt;=$B344)*(DATE(YEAR($B344),MONTH($B344),MIN(BD$6,DAY(EOMONTH($B344,0))))&lt;$C344)+(DATE(YEAR($B344),MONTH($B344)+1,MIN(BD$6,DAY(EOMONTH($B344,1))))&gt;=$B344)*(DATE(YEAR($B344),MONTH($B344)+1,MIN(BD$6,DAY(EOMONTH($B344,1))))&lt;$C344)))</f>
        <v>0</v>
      </c>
      <c r="BE344" s="48" t="n">
        <f aca="false">IF(OR(N(BE$5)=0,BE$6=""),0,BE$5*((DATE(YEAR($B344),MONTH($B344),MIN(BE$6,DAY(EOMONTH($B344,0))))&gt;=$B344)*(DATE(YEAR($B344),MONTH($B344),MIN(BE$6,DAY(EOMONTH($B344,0))))&lt;$C344)+(DATE(YEAR($B344),MONTH($B344)+1,MIN(BE$6,DAY(EOMONTH($B344,1))))&gt;=$B344)*(DATE(YEAR($B344),MONTH($B344)+1,MIN(BE$6,DAY(EOMONTH($B344,1))))&lt;$C344)))</f>
        <v>0</v>
      </c>
      <c r="BF344" s="48" t="n">
        <f aca="false">IF(OR(N(BF$5)=0,BF$6=""),0,BF$5*((DATE(YEAR($B344),MONTH($B344),MIN(BF$6,DAY(EOMONTH($B344,0))))&gt;=$B344)*(DATE(YEAR($B344),MONTH($B344),MIN(BF$6,DAY(EOMONTH($B344,0))))&lt;$C344)+(DATE(YEAR($B344),MONTH($B344)+1,MIN(BF$6,DAY(EOMONTH($B344,1))))&gt;=$B344)*(DATE(YEAR($B344),MONTH($B344)+1,MIN(BF$6,DAY(EOMONTH($B344,1))))&lt;$C344)))</f>
        <v>0</v>
      </c>
      <c r="BG344" s="48" t="n">
        <f aca="false">IF(OR(N(BG$5)=0,BG$6=""),0,BG$5*((DATE(YEAR($B344),MONTH($B344),MIN(BG$6,DAY(EOMONTH($B344,0))))&gt;=$B344)*(DATE(YEAR($B344),MONTH($B344),MIN(BG$6,DAY(EOMONTH($B344,0))))&lt;$C344)+(DATE(YEAR($B344),MONTH($B344)+1,MIN(BG$6,DAY(EOMONTH($B344,1))))&gt;=$B344)*(DATE(YEAR($B344),MONTH($B344)+1,MIN(BG$6,DAY(EOMONTH($B344,1))))&lt;$C344)))</f>
        <v>0</v>
      </c>
      <c r="BH344" s="48" t="n">
        <f aca="false">IF(OR(N(BH$5)=0,BH$6=""),0,BH$5*((DATE(YEAR($B344),MONTH($B344),MIN(BH$6,DAY(EOMONTH($B344,0))))&gt;=$B344)*(DATE(YEAR($B344),MONTH($B344),MIN(BH$6,DAY(EOMONTH($B344,0))))&lt;$C344)+(DATE(YEAR($B344),MONTH($B344)+1,MIN(BH$6,DAY(EOMONTH($B344,1))))&gt;=$B344)*(DATE(YEAR($B344),MONTH($B344)+1,MIN(BH$6,DAY(EOMONTH($B344,1))))&lt;$C344)))</f>
        <v>0</v>
      </c>
      <c r="BI344" s="48" t="n">
        <f aca="false">IF(OR(N(BI$5)=0,BI$6=""),0,BI$5*((DATE(YEAR($B344),MONTH($B344),MIN(BI$6,DAY(EOMONTH($B344,0))))&gt;=$B344)*(DATE(YEAR($B344),MONTH($B344),MIN(BI$6,DAY(EOMONTH($B344,0))))&lt;$C344)+(DATE(YEAR($B344),MONTH($B344)+1,MIN(BI$6,DAY(EOMONTH($B344,1))))&gt;=$B344)*(DATE(YEAR($B344),MONTH($B344)+1,MIN(BI$6,DAY(EOMONTH($B344,1))))&lt;$C344)))</f>
        <v>0</v>
      </c>
      <c r="BJ344" s="48" t="n">
        <f aca="false">IF(OR(N(BJ$5)=0,BJ$6=""),0,BJ$5*((DATE(YEAR($B344),MONTH($B344),MIN(BJ$6,DAY(EOMONTH($B344,0))))&gt;=$B344)*(DATE(YEAR($B344),MONTH($B344),MIN(BJ$6,DAY(EOMONTH($B344,0))))&lt;$C344)+(DATE(YEAR($B344),MONTH($B344)+1,MIN(BJ$6,DAY(EOMONTH($B344,1))))&gt;=$B344)*(DATE(YEAR($B344),MONTH($B344)+1,MIN(BJ$6,DAY(EOMONTH($B344,1))))&lt;$C344)))</f>
        <v>0</v>
      </c>
      <c r="BK344" s="48" t="n">
        <f aca="false">IF(OR(N(BK$5)=0,BK$6=""),0,BK$5*((DATE(YEAR($B344),MONTH($B344),MIN(BK$6,DAY(EOMONTH($B344,0))))&gt;=$B344)*(DATE(YEAR($B344),MONTH($B344),MIN(BK$6,DAY(EOMONTH($B344,0))))&lt;$C344)+(DATE(YEAR($B344),MONTH($B344)+1,MIN(BK$6,DAY(EOMONTH($B344,1))))&gt;=$B344)*(DATE(YEAR($B344),MONTH($B344)+1,MIN(BK$6,DAY(EOMONTH($B344,1))))&lt;$C344)))</f>
        <v>0</v>
      </c>
      <c r="BL344" s="48" t="n">
        <f aca="false">IF(OR(N(BL$5)=0,BL$6=""),0,BL$5*((DATE(YEAR($B344),MONTH($B344),MIN(BL$6,DAY(EOMONTH($B344,0))))&gt;=$B344)*(DATE(YEAR($B344),MONTH($B344),MIN(BL$6,DAY(EOMONTH($B344,0))))&lt;$C344)+(DATE(YEAR($B344),MONTH($B344)+1,MIN(BL$6,DAY(EOMONTH($B344,1))))&gt;=$B344)*(DATE(YEAR($B344),MONTH($B344)+1,MIN(BL$6,DAY(EOMONTH($B344,1))))&lt;$C344)))</f>
        <v>0</v>
      </c>
      <c r="BM344" s="48" t="n">
        <f aca="false">IF(OR(N(BM$5)=0,BM$6=""),0,BM$5*((DATE(YEAR($B344),MONTH($B344),MIN(BM$6,DAY(EOMONTH($B344,0))))&gt;=$B344)*(DATE(YEAR($B344),MONTH($B344),MIN(BM$6,DAY(EOMONTH($B344,0))))&lt;$C344)+(DATE(YEAR($B344),MONTH($B344)+1,MIN(BM$6,DAY(EOMONTH($B344,1))))&gt;=$B344)*(DATE(YEAR($B344),MONTH($B344)+1,MIN(BM$6,DAY(EOMONTH($B344,1))))&lt;$C344)))</f>
        <v>0</v>
      </c>
      <c r="BN344" s="48" t="n">
        <f aca="false">IF(OR(N(BN$5)=0,BN$6=""),0,BN$5*((DATE(YEAR($B344),MONTH($B344),MIN(BN$6,DAY(EOMONTH($B344,0))))&gt;=$B344)*(DATE(YEAR($B344),MONTH($B344),MIN(BN$6,DAY(EOMONTH($B344,0))))&lt;$C344)+(DATE(YEAR($B344),MONTH($B344)+1,MIN(BN$6,DAY(EOMONTH($B344,1))))&gt;=$B344)*(DATE(YEAR($B344),MONTH($B344)+1,MIN(BN$6,DAY(EOMONTH($B344,1))))&lt;$C344)))</f>
        <v>0</v>
      </c>
      <c r="BO344" s="48" t="n">
        <f aca="false">IF(OR(N(BO$5)=0,BO$6=""),0,BO$5*((DATE(YEAR($B344),MONTH($B344),MIN(BO$6,DAY(EOMONTH($B344,0))))&gt;=$B344)*(DATE(YEAR($B344),MONTH($B344),MIN(BO$6,DAY(EOMONTH($B344,0))))&lt;$C344)+(DATE(YEAR($B344),MONTH($B344)+1,MIN(BO$6,DAY(EOMONTH($B344,1))))&gt;=$B344)*(DATE(YEAR($B344),MONTH($B344)+1,MIN(BO$6,DAY(EOMONTH($B344,1))))&lt;$C344)))</f>
        <v>0</v>
      </c>
      <c r="BP344" s="48" t="n">
        <f aca="false">IF(OR(N(BP$5)=0,BP$6=""),0,BP$5*((DATE(YEAR($B344),MONTH($B344),MIN(BP$6,DAY(EOMONTH($B344,0))))&gt;=$B344)*(DATE(YEAR($B344),MONTH($B344),MIN(BP$6,DAY(EOMONTH($B344,0))))&lt;$C344)+(DATE(YEAR($B344),MONTH($B344)+1,MIN(BP$6,DAY(EOMONTH($B344,1))))&gt;=$B344)*(DATE(YEAR($B344),MONTH($B344)+1,MIN(BP$6,DAY(EOMONTH($B344,1))))&lt;$C344)))</f>
        <v>0</v>
      </c>
      <c r="BQ344" s="48" t="n">
        <f aca="false">IF(OR(N(BQ$5)=0,BQ$6=""),0,BQ$5*((DATE(YEAR($B344),MONTH($B344),MIN(BQ$6,DAY(EOMONTH($B344,0))))&gt;=$B344)*(DATE(YEAR($B344),MONTH($B344),MIN(BQ$6,DAY(EOMONTH($B344,0))))&lt;$C344)+(DATE(YEAR($B344),MONTH($B344)+1,MIN(BQ$6,DAY(EOMONTH($B344,1))))&gt;=$B344)*(DATE(YEAR($B344),MONTH($B344)+1,MIN(BQ$6,DAY(EOMONTH($B344,1))))&lt;$C344)))</f>
        <v>0</v>
      </c>
      <c r="BR344" s="48" t="n">
        <f aca="false">IF(OR(N(BR$5)=0,BR$6=""),0,BR$5*((DATE(YEAR($B344),MONTH($B344),MIN(BR$6,DAY(EOMONTH($B344,0))))&gt;=$B344)*(DATE(YEAR($B344),MONTH($B344),MIN(BR$6,DAY(EOMONTH($B344,0))))&lt;$C344)+(DATE(YEAR($B344),MONTH($B344)+1,MIN(BR$6,DAY(EOMONTH($B344,1))))&gt;=$B344)*(DATE(YEAR($B344),MONTH($B344)+1,MIN(BR$6,DAY(EOMONTH($B344,1))))&lt;$C344)))</f>
        <v>0</v>
      </c>
      <c r="BS344" s="48" t="n">
        <f aca="false">IF(OR(N(BS$5)=0,BS$6=""),0,BS$5*((DATE(YEAR($B344),MONTH($B344),MIN(BS$6,DAY(EOMONTH($B344,0))))&gt;=$B344)*(DATE(YEAR($B344),MONTH($B344),MIN(BS$6,DAY(EOMONTH($B344,0))))&lt;$C344)+(DATE(YEAR($B344),MONTH($B344)+1,MIN(BS$6,DAY(EOMONTH($B344,1))))&gt;=$B344)*(DATE(YEAR($B344),MONTH($B344)+1,MIN(BS$6,DAY(EOMONTH($B344,1))))&lt;$C344)))</f>
        <v>0</v>
      </c>
      <c r="BT344" s="48" t="n">
        <f aca="false">IF(OR(N(BT$5)=0,BT$6=""),0,BT$5*((DATE(YEAR($B344),MONTH($B344),MIN(BT$6,DAY(EOMONTH($B344,0))))&gt;=$B344)*(DATE(YEAR($B344),MONTH($B344),MIN(BT$6,DAY(EOMONTH($B344,0))))&lt;$C344)+(DATE(YEAR($B344),MONTH($B344)+1,MIN(BT$6,DAY(EOMONTH($B344,1))))&gt;=$B344)*(DATE(YEAR($B344),MONTH($B344)+1,MIN(BT$6,DAY(EOMONTH($B344,1))))&lt;$C344)))</f>
        <v>0</v>
      </c>
      <c r="BU344" s="48" t="n">
        <f aca="false">IF(OR(N(BU$5)=0,BU$6=""),0,BU$5*((DATE(YEAR($B344),MONTH($B344),MIN(BU$6,DAY(EOMONTH($B344,0))))&gt;=$B344)*(DATE(YEAR($B344),MONTH($B344),MIN(BU$6,DAY(EOMONTH($B344,0))))&lt;$C344)+(DATE(YEAR($B344),MONTH($B344)+1,MIN(BU$6,DAY(EOMONTH($B344,1))))&gt;=$B344)*(DATE(YEAR($B344),MONTH($B344)+1,MIN(BU$6,DAY(EOMONTH($B344,1))))&lt;$C344)))</f>
        <v>0</v>
      </c>
      <c r="BV344" s="48" t="n">
        <f aca="false">IF(OR(N(BV$5)=0,BV$6=""),0,BV$5*((DATE(YEAR($B344),MONTH($B344),MIN(BV$6,DAY(EOMONTH($B344,0))))&gt;=$B344)*(DATE(YEAR($B344),MONTH($B344),MIN(BV$6,DAY(EOMONTH($B344,0))))&lt;$C344)+(DATE(YEAR($B344),MONTH($B344)+1,MIN(BV$6,DAY(EOMONTH($B344,1))))&gt;=$B344)*(DATE(YEAR($B344),MONTH($B344)+1,MIN(BV$6,DAY(EOMONTH($B344,1))))&lt;$C344)))</f>
        <v>0</v>
      </c>
      <c r="BW344" s="48" t="n">
        <f aca="false">IF(OR(N(BW$5)=0,BW$6=""),0,BW$5*((DATE(YEAR($B344),MONTH($B344),MIN(BW$6,DAY(EOMONTH($B344,0))))&gt;=$B344)*(DATE(YEAR($B344),MONTH($B344),MIN(BW$6,DAY(EOMONTH($B344,0))))&lt;$C344)+(DATE(YEAR($B344),MONTH($B344)+1,MIN(BW$6,DAY(EOMONTH($B344,1))))&gt;=$B344)*(DATE(YEAR($B344),MONTH($B344)+1,MIN(BW$6,DAY(EOMONTH($B344,1))))&lt;$C344)))</f>
        <v>0</v>
      </c>
      <c r="BX344" s="48" t="n">
        <f aca="false">MIN(Z344,(FT343*(1+FT$5/Setup!$C$36)+IF($V344=1,N($F344),0)))</f>
        <v>0</v>
      </c>
      <c r="BY344" s="48" t="n">
        <f aca="false">MIN(AA344,(FU343*(1+FU$5/Setup!$C$36)+IF($V344=2,N($F344),0)))</f>
        <v>0</v>
      </c>
      <c r="BZ344" s="48" t="n">
        <f aca="false">MIN(AB344,(FV343*(1+FV$5/Setup!$C$36)+IF($V344=3,N($F344),0)))</f>
        <v>0</v>
      </c>
      <c r="CA344" s="48" t="n">
        <f aca="false">MIN(AC344,(FW343*(1+FW$5/Setup!$C$36)+IF($V344=4,N($F344),0)))</f>
        <v>0</v>
      </c>
      <c r="CB344" s="48" t="n">
        <f aca="false">MIN(AD344,(FX343*(1+FX$5/Setup!$C$36)+IF($V344=5,N($F344),0)))</f>
        <v>0</v>
      </c>
      <c r="CC344" s="48" t="n">
        <f aca="false">MIN(AE344,(FY343*(1+FY$5/Setup!$C$36)+IF($V344=6,N($F344),0)))</f>
        <v>0</v>
      </c>
      <c r="CD344" s="48" t="n">
        <f aca="false">MIN(AF344,(FZ343*(1+FZ$5/Setup!$C$36)+IF($V344=7,N($F344),0)))</f>
        <v>0</v>
      </c>
      <c r="CE344" s="48" t="n">
        <f aca="false">MIN(AG344,(GA343*(1+GA$5/Setup!$C$36)+IF($V344=8,N($F344),0)))</f>
        <v>0</v>
      </c>
      <c r="CF344" s="48" t="n">
        <f aca="false">MIN(AH344,(GB343*(1+GB$5/Setup!$C$36)+IF($V344=9,N($F344),0)))</f>
        <v>0</v>
      </c>
      <c r="CG344" s="48" t="n">
        <f aca="false">MIN(AI344,(GC343*(1+GC$5/Setup!$C$36)+IF($V344=10,N($F344),0)))</f>
        <v>0</v>
      </c>
      <c r="CH344" s="48" t="n">
        <f aca="false">MIN(AJ344,(GD343*(1+GD$5/Setup!$C$36)+IF($V344=11,N($F344),0)))</f>
        <v>0</v>
      </c>
      <c r="CI344" s="48" t="n">
        <f aca="false">MIN(AK344,(GE343*(1+GE$5/Setup!$C$36)+IF($V344=12,N($F344),0)))</f>
        <v>0</v>
      </c>
      <c r="CJ344" s="48" t="n">
        <f aca="false">MIN(AL344,(GF343*(1+GF$5/Setup!$C$36)+IF($V344=13,N($F344),0)))</f>
        <v>0</v>
      </c>
      <c r="CK344" s="48" t="n">
        <f aca="false">MIN(AM344,(GG343*(1+GG$5/Setup!$C$36)+IF($V344=14,N($F344),0)))</f>
        <v>0</v>
      </c>
      <c r="CL344" s="48" t="n">
        <f aca="false">MIN(AN344,(GH343*(1+GH$5/Setup!$C$36)+IF($V344=15,N($F344),0)))</f>
        <v>0</v>
      </c>
      <c r="CM344" s="48" t="n">
        <f aca="false">MIN(AO344,(GI343*(1+GI$5/Setup!$C$36)+IF($V344=16,N($F344),0)))</f>
        <v>0</v>
      </c>
      <c r="CN344" s="48" t="n">
        <f aca="false">MIN(AP344,(GJ343*(1+GJ$5/Setup!$C$36)+IF($V344=17,N($F344),0)))</f>
        <v>0</v>
      </c>
      <c r="CO344" s="48" t="n">
        <f aca="false">MIN(AQ344,(GK343*(1+GK$5/Setup!$C$36)+IF($V344=18,N($F344),0)))</f>
        <v>0</v>
      </c>
      <c r="CP344" s="48" t="n">
        <f aca="false">MIN(AR344,(GL343*(1+GL$5/Setup!$C$36)+IF($V344=19,N($F344),0)))</f>
        <v>0</v>
      </c>
      <c r="CQ344" s="48" t="n">
        <f aca="false">MIN(AS344,(GM343*(1+GM$5/Setup!$C$36)+IF($V344=20,N($F344),0)))</f>
        <v>0</v>
      </c>
      <c r="CR344" s="48" t="n">
        <f aca="false">MIN(AT344,(GN343*(1+GN$5/Setup!$C$36)+IF($V344=21,N($F344),0)))</f>
        <v>0</v>
      </c>
      <c r="CS344" s="48" t="n">
        <f aca="false">MIN(AU344,(GO343*(1+GO$5/Setup!$C$36)+IF($V344=22,N($F344),0)))</f>
        <v>0</v>
      </c>
      <c r="CT344" s="48" t="n">
        <f aca="false">MIN(AV344,(GP343*(1+GP$5/Setup!$C$36)+IF($V344=23,N($F344),0)))</f>
        <v>0</v>
      </c>
      <c r="CU344" s="48" t="n">
        <f aca="false">MIN(AW344,(GQ343*(1+GQ$5/Setup!$C$36)+IF($V344=24,N($F344),0)))</f>
        <v>0</v>
      </c>
      <c r="CV344" s="48" t="n">
        <f aca="false">MIN(AX344,(GR343*(1+GR$5/Setup!$C$36)+IF($V344=25,N($F344),0)))</f>
        <v>0</v>
      </c>
      <c r="CW344" s="48" t="n">
        <f aca="false">MIN(AY344,(GS343*(1+GS$5/Setup!$C$36)+IF($V344=26,N($F344),0)))</f>
        <v>0</v>
      </c>
      <c r="CX344" s="48" t="n">
        <f aca="false">MIN(AZ344,(GT343*(1+GT$5/Setup!$C$36)+IF($V344=27,N($F344),0)))</f>
        <v>0</v>
      </c>
      <c r="CY344" s="48" t="n">
        <f aca="false">MIN(BA344,(GU343*(1+GU$5/Setup!$C$36)+IF($V344=28,N($F344),0)))</f>
        <v>0</v>
      </c>
      <c r="CZ344" s="48" t="n">
        <f aca="false">MIN(BB344,(GV343*(1+GV$5/Setup!$C$36)+IF($V344=29,N($F344),0)))</f>
        <v>0</v>
      </c>
      <c r="DA344" s="48" t="n">
        <f aca="false">MIN(BC344,(GW343*(1+GW$5/Setup!$C$36)+IF($V344=30,N($F344),0)))</f>
        <v>0</v>
      </c>
      <c r="DB344" s="48" t="n">
        <f aca="false">MIN(BD344,(GX343*(1+GX$5/Setup!$C$36)+IF($V344=31,N($F344),0)))</f>
        <v>0</v>
      </c>
      <c r="DC344" s="48" t="n">
        <f aca="false">MIN(BE344,(GY343*(1+GY$5/Setup!$C$36)+IF($V344=32,N($F344),0)))</f>
        <v>0</v>
      </c>
      <c r="DD344" s="48" t="n">
        <f aca="false">MIN(BF344,(GZ343*(1+GZ$5/Setup!$C$36)+IF($V344=33,N($F344),0)))</f>
        <v>0</v>
      </c>
      <c r="DE344" s="48" t="n">
        <f aca="false">MIN(BG344,(HA343*(1+HA$5/Setup!$C$36)+IF($V344=34,N($F344),0)))</f>
        <v>0</v>
      </c>
      <c r="DF344" s="48" t="n">
        <f aca="false">MIN(BH344,(HB343*(1+HB$5/Setup!$C$36)+IF($V344=35,N($F344),0)))</f>
        <v>0</v>
      </c>
      <c r="DG344" s="48" t="n">
        <f aca="false">MIN(BI344,(HC343*(1+HC$5/Setup!$C$36)+IF($V344=36,N($F344),0)))</f>
        <v>0</v>
      </c>
      <c r="DH344" s="48" t="n">
        <f aca="false">MIN(BJ344,(HD343*(1+HD$5/Setup!$C$36)+IF($V344=37,N($F344),0)))</f>
        <v>0</v>
      </c>
      <c r="DI344" s="48" t="n">
        <f aca="false">MIN(BK344,(HE343*(1+HE$5/Setup!$C$36)+IF($V344=38,N($F344),0)))</f>
        <v>0</v>
      </c>
      <c r="DJ344" s="48" t="n">
        <f aca="false">MIN(BL344,(HF343*(1+HF$5/Setup!$C$36)+IF($V344=39,N($F344),0)))</f>
        <v>0</v>
      </c>
      <c r="DK344" s="48" t="n">
        <f aca="false">MIN(BM344,(HG343*(1+HG$5/Setup!$C$36)+IF($V344=40,N($F344),0)))</f>
        <v>0</v>
      </c>
      <c r="DL344" s="48" t="n">
        <f aca="false">MIN(BN344,(HH343*(1+HH$5/Setup!$C$36)+IF($V344=41,N($F344),0)))</f>
        <v>0</v>
      </c>
      <c r="DM344" s="48" t="n">
        <f aca="false">MIN(BO344,(HI343*(1+HI$5/Setup!$C$36)+IF($V344=42,N($F344),0)))</f>
        <v>0</v>
      </c>
      <c r="DN344" s="48" t="n">
        <f aca="false">MIN(BP344,(HJ343*(1+HJ$5/Setup!$C$36)+IF($V344=43,N($F344),0)))</f>
        <v>0</v>
      </c>
      <c r="DO344" s="48" t="n">
        <f aca="false">MIN(BQ344,(HK343*(1+HK$5/Setup!$C$36)+IF($V344=44,N($F344),0)))</f>
        <v>0</v>
      </c>
      <c r="DP344" s="48" t="n">
        <f aca="false">MIN(BR344,(HL343*(1+HL$5/Setup!$C$36)+IF($V344=45,N($F344),0)))</f>
        <v>0</v>
      </c>
      <c r="DQ344" s="48" t="n">
        <f aca="false">MIN(BS344,(HM343*(1+HM$5/Setup!$C$36)+IF($V344=46,N($F344),0)))</f>
        <v>0</v>
      </c>
      <c r="DR344" s="48" t="n">
        <f aca="false">MIN(BT344,(HN343*(1+HN$5/Setup!$C$36)+IF($V344=47,N($F344),0)))</f>
        <v>0</v>
      </c>
      <c r="DS344" s="48" t="n">
        <f aca="false">MIN(BU344,(HO343*(1+HO$5/Setup!$C$36)+IF($V344=48,N($F344),0)))</f>
        <v>0</v>
      </c>
      <c r="DT344" s="48" t="n">
        <f aca="false">MIN(BV344,(HP343*(1+HP$5/Setup!$C$36)+IF($V344=49,N($F344),0)))</f>
        <v>0</v>
      </c>
      <c r="DU344" s="48" t="n">
        <f aca="false">MIN(BW344,(HQ343*(1+HQ$5/Setup!$C$36)+IF($V344=50,N($F344),0)))</f>
        <v>0</v>
      </c>
      <c r="DV344" s="48" t="n">
        <f aca="false">MIN(MAX((FT343*(1+FT$5/Setup!$C$36)+IF($V344=1,N($F344),0))-BX344,0),MAX($P344-0,0))</f>
        <v>0</v>
      </c>
      <c r="DW344" s="48" t="n">
        <f aca="false">MIN(MAX((FU343*(1+FU$5/Setup!$C$36)+IF($V344=2,N($F344),0))-BY344,0),MAX($P344-SUM(DV344:DV344),0))</f>
        <v>0</v>
      </c>
      <c r="DX344" s="48" t="n">
        <f aca="false">MIN(MAX((FV343*(1+FV$5/Setup!$C$36)+IF($V344=3,N($F344),0))-BZ344,0),MAX($P344-SUM(DV344:DW344),0))</f>
        <v>0</v>
      </c>
      <c r="DY344" s="48" t="n">
        <f aca="false">MIN(MAX((FW343*(1+FW$5/Setup!$C$36)+IF($V344=4,N($F344),0))-CA344,0),MAX($P344-SUM(DV344:DX344),0))</f>
        <v>0</v>
      </c>
      <c r="DZ344" s="48" t="n">
        <f aca="false">MIN(MAX((FX343*(1+FX$5/Setup!$C$36)+IF($V344=5,N($F344),0))-CB344,0),MAX($P344-SUM(DV344:DY344),0))</f>
        <v>0</v>
      </c>
      <c r="EA344" s="48" t="n">
        <f aca="false">MIN(MAX((FY343*(1+FY$5/Setup!$C$36)+IF($V344=6,N($F344),0))-CC344,0),MAX($P344-SUM(DV344:DZ344),0))</f>
        <v>0</v>
      </c>
      <c r="EB344" s="48" t="n">
        <f aca="false">MIN(MAX((FZ343*(1+FZ$5/Setup!$C$36)+IF($V344=7,N($F344),0))-CD344,0),MAX($P344-SUM(DV344:EA344),0))</f>
        <v>0</v>
      </c>
      <c r="EC344" s="48" t="n">
        <f aca="false">MIN(MAX((GA343*(1+GA$5/Setup!$C$36)+IF($V344=8,N($F344),0))-CE344,0),MAX($P344-SUM(DV344:EB344),0))</f>
        <v>0</v>
      </c>
      <c r="ED344" s="48" t="n">
        <f aca="false">MIN(MAX((GB343*(1+GB$5/Setup!$C$36)+IF($V344=9,N($F344),0))-CF344,0),MAX($P344-SUM(DV344:EC344),0))</f>
        <v>0</v>
      </c>
      <c r="EE344" s="48" t="n">
        <f aca="false">MIN(MAX((GC343*(1+GC$5/Setup!$C$36)+IF($V344=10,N($F344),0))-CG344,0),MAX($P344-SUM(DV344:ED344),0))</f>
        <v>0</v>
      </c>
      <c r="EF344" s="48" t="n">
        <f aca="false">MIN(MAX((GD343*(1+GD$5/Setup!$C$36)+IF($V344=11,N($F344),0))-CH344,0),MAX($P344-SUM(DV344:EE344),0))</f>
        <v>0</v>
      </c>
      <c r="EG344" s="48" t="n">
        <f aca="false">MIN(MAX((GE343*(1+GE$5/Setup!$C$36)+IF($V344=12,N($F344),0))-CI344,0),MAX($P344-SUM(DV344:EF344),0))</f>
        <v>0</v>
      </c>
      <c r="EH344" s="48" t="n">
        <f aca="false">MIN(MAX((GF343*(1+GF$5/Setup!$C$36)+IF($V344=13,N($F344),0))-CJ344,0),MAX($P344-SUM(DV344:EG344),0))</f>
        <v>0</v>
      </c>
      <c r="EI344" s="48" t="n">
        <f aca="false">MIN(MAX((GG343*(1+GG$5/Setup!$C$36)+IF($V344=14,N($F344),0))-CK344,0),MAX($P344-SUM(DV344:EH344),0))</f>
        <v>0</v>
      </c>
      <c r="EJ344" s="48" t="n">
        <f aca="false">MIN(MAX((GH343*(1+GH$5/Setup!$C$36)+IF($V344=15,N($F344),0))-CL344,0),MAX($P344-SUM(DV344:EI344),0))</f>
        <v>0</v>
      </c>
      <c r="EK344" s="48" t="n">
        <f aca="false">MIN(MAX((GI343*(1+GI$5/Setup!$C$36)+IF($V344=16,N($F344),0))-CM344,0),MAX($P344-SUM(DV344:EJ344),0))</f>
        <v>0</v>
      </c>
      <c r="EL344" s="48" t="n">
        <f aca="false">MIN(MAX((GJ343*(1+GJ$5/Setup!$C$36)+IF($V344=17,N($F344),0))-CN344,0),MAX($P344-SUM(DV344:EK344),0))</f>
        <v>0</v>
      </c>
      <c r="EM344" s="48" t="n">
        <f aca="false">MIN(MAX((GK343*(1+GK$5/Setup!$C$36)+IF($V344=18,N($F344),0))-CO344,0),MAX($P344-SUM(DV344:EL344),0))</f>
        <v>0</v>
      </c>
      <c r="EN344" s="48" t="n">
        <f aca="false">MIN(MAX((GL343*(1+GL$5/Setup!$C$36)+IF($V344=19,N($F344),0))-CP344,0),MAX($P344-SUM(DV344:EM344),0))</f>
        <v>0</v>
      </c>
      <c r="EO344" s="48" t="n">
        <f aca="false">MIN(MAX((GM343*(1+GM$5/Setup!$C$36)+IF($V344=20,N($F344),0))-CQ344,0),MAX($P344-SUM(DV344:EN344),0))</f>
        <v>0</v>
      </c>
      <c r="EP344" s="48" t="n">
        <f aca="false">MIN(MAX((GN343*(1+GN$5/Setup!$C$36)+IF($V344=21,N($F344),0))-CR344,0),MAX($P344-SUM(DV344:EO344),0))</f>
        <v>0</v>
      </c>
      <c r="EQ344" s="48" t="n">
        <f aca="false">MIN(MAX((GO343*(1+GO$5/Setup!$C$36)+IF($V344=22,N($F344),0))-CS344,0),MAX($P344-SUM(DV344:EP344),0))</f>
        <v>0</v>
      </c>
      <c r="ER344" s="48" t="n">
        <f aca="false">MIN(MAX((GP343*(1+GP$5/Setup!$C$36)+IF($V344=23,N($F344),0))-CT344,0),MAX($P344-SUM(DV344:EQ344),0))</f>
        <v>0</v>
      </c>
      <c r="ES344" s="48" t="n">
        <f aca="false">MIN(MAX((GQ343*(1+GQ$5/Setup!$C$36)+IF($V344=24,N($F344),0))-CU344,0),MAX($P344-SUM(DV344:ER344),0))</f>
        <v>0</v>
      </c>
      <c r="ET344" s="48" t="n">
        <f aca="false">MIN(MAX((GR343*(1+GR$5/Setup!$C$36)+IF($V344=25,N($F344),0))-CV344,0),MAX($P344-SUM(DV344:ES344),0))</f>
        <v>0</v>
      </c>
      <c r="EU344" s="48" t="n">
        <f aca="false">MIN(MAX((GS343*(1+GS$5/Setup!$C$36)+IF($V344=26,N($F344),0))-CW344,0),MAX($P344-SUM(DV344:ET344),0))</f>
        <v>0</v>
      </c>
      <c r="EV344" s="48" t="n">
        <f aca="false">MIN(MAX((GT343*(1+GT$5/Setup!$C$36)+IF($V344=27,N($F344),0))-CX344,0),MAX($P344-SUM(DV344:EU344),0))</f>
        <v>0</v>
      </c>
      <c r="EW344" s="48" t="n">
        <f aca="false">MIN(MAX((GU343*(1+GU$5/Setup!$C$36)+IF($V344=28,N($F344),0))-CY344,0),MAX($P344-SUM(DV344:EV344),0))</f>
        <v>0</v>
      </c>
      <c r="EX344" s="48" t="n">
        <f aca="false">MIN(MAX((GV343*(1+GV$5/Setup!$C$36)+IF($V344=29,N($F344),0))-CZ344,0),MAX($P344-SUM(DV344:EW344),0))</f>
        <v>0</v>
      </c>
      <c r="EY344" s="48" t="n">
        <f aca="false">MIN(MAX((GW343*(1+GW$5/Setup!$C$36)+IF($V344=30,N($F344),0))-DA344,0),MAX($P344-SUM(DV344:EX344),0))</f>
        <v>0</v>
      </c>
      <c r="EZ344" s="48" t="n">
        <f aca="false">MIN(MAX((GX343*(1+GX$5/Setup!$C$36)+IF($V344=31,N($F344),0))-DB344,0),MAX($P344-SUM(DV344:EY344),0))</f>
        <v>0</v>
      </c>
      <c r="FA344" s="48" t="n">
        <f aca="false">MIN(MAX((GY343*(1+GY$5/Setup!$C$36)+IF($V344=32,N($F344),0))-DC344,0),MAX($P344-SUM(DV344:EZ344),0))</f>
        <v>0</v>
      </c>
      <c r="FB344" s="48" t="n">
        <f aca="false">MIN(MAX((GZ343*(1+GZ$5/Setup!$C$36)+IF($V344=33,N($F344),0))-DD344,0),MAX($P344-SUM(DV344:FA344),0))</f>
        <v>0</v>
      </c>
      <c r="FC344" s="48" t="n">
        <f aca="false">MIN(MAX((HA343*(1+HA$5/Setup!$C$36)+IF($V344=34,N($F344),0))-DE344,0),MAX($P344-SUM(DV344:FB344),0))</f>
        <v>0</v>
      </c>
      <c r="FD344" s="48" t="n">
        <f aca="false">MIN(MAX((HB343*(1+HB$5/Setup!$C$36)+IF($V344=35,N($F344),0))-DF344,0),MAX($P344-SUM(DV344:FC344),0))</f>
        <v>0</v>
      </c>
      <c r="FE344" s="48" t="n">
        <f aca="false">MIN(MAX((HC343*(1+HC$5/Setup!$C$36)+IF($V344=36,N($F344),0))-DG344,0),MAX($P344-SUM(DV344:FD344),0))</f>
        <v>0</v>
      </c>
      <c r="FF344" s="48" t="n">
        <f aca="false">MIN(MAX((HD343*(1+HD$5/Setup!$C$36)+IF($V344=37,N($F344),0))-DH344,0),MAX($P344-SUM(DV344:FE344),0))</f>
        <v>0</v>
      </c>
      <c r="FG344" s="48" t="n">
        <f aca="false">MIN(MAX((HE343*(1+HE$5/Setup!$C$36)+IF($V344=38,N($F344),0))-DI344,0),MAX($P344-SUM(DV344:FF344),0))</f>
        <v>0</v>
      </c>
      <c r="FH344" s="48" t="n">
        <f aca="false">MIN(MAX((HF343*(1+HF$5/Setup!$C$36)+IF($V344=39,N($F344),0))-DJ344,0),MAX($P344-SUM(DV344:FG344),0))</f>
        <v>0</v>
      </c>
      <c r="FI344" s="48" t="n">
        <f aca="false">MIN(MAX((HG343*(1+HG$5/Setup!$C$36)+IF($V344=40,N($F344),0))-DK344,0),MAX($P344-SUM(DV344:FH344),0))</f>
        <v>0</v>
      </c>
      <c r="FJ344" s="48" t="n">
        <f aca="false">MIN(MAX((HH343*(1+HH$5/Setup!$C$36)+IF($V344=41,N($F344),0))-DL344,0),MAX($P344-SUM(DV344:FI344),0))</f>
        <v>0</v>
      </c>
      <c r="FK344" s="48" t="n">
        <f aca="false">MIN(MAX((HI343*(1+HI$5/Setup!$C$36)+IF($V344=42,N($F344),0))-DM344,0),MAX($P344-SUM(DV344:FJ344),0))</f>
        <v>0</v>
      </c>
      <c r="FL344" s="48" t="n">
        <f aca="false">MIN(MAX((HJ343*(1+HJ$5/Setup!$C$36)+IF($V344=43,N($F344),0))-DN344,0),MAX($P344-SUM(DV344:FK344),0))</f>
        <v>0</v>
      </c>
      <c r="FM344" s="48" t="n">
        <f aca="false">MIN(MAX((HK343*(1+HK$5/Setup!$C$36)+IF($V344=44,N($F344),0))-DO344,0),MAX($P344-SUM(DV344:FL344),0))</f>
        <v>0</v>
      </c>
      <c r="FN344" s="48" t="n">
        <f aca="false">MIN(MAX((HL343*(1+HL$5/Setup!$C$36)+IF($V344=45,N($F344),0))-DP344,0),MAX($P344-SUM(DV344:FM344),0))</f>
        <v>0</v>
      </c>
      <c r="FO344" s="48" t="n">
        <f aca="false">MIN(MAX((HM343*(1+HM$5/Setup!$C$36)+IF($V344=46,N($F344),0))-DQ344,0),MAX($P344-SUM(DV344:FN344),0))</f>
        <v>0</v>
      </c>
      <c r="FP344" s="48" t="n">
        <f aca="false">MIN(MAX((HN343*(1+HN$5/Setup!$C$36)+IF($V344=47,N($F344),0))-DR344,0),MAX($P344-SUM(DV344:FO344),0))</f>
        <v>0</v>
      </c>
      <c r="FQ344" s="48" t="n">
        <f aca="false">MIN(MAX((HO343*(1+HO$5/Setup!$C$36)+IF($V344=48,N($F344),0))-DS344,0),MAX($P344-SUM(DV344:FP344),0))</f>
        <v>0</v>
      </c>
      <c r="FR344" s="48" t="n">
        <f aca="false">MIN(MAX((HP343*(1+HP$5/Setup!$C$36)+IF($V344=49,N($F344),0))-DT344,0),MAX($P344-SUM(DV344:FQ344),0))</f>
        <v>0</v>
      </c>
      <c r="FS344" s="48" t="n">
        <f aca="false">MIN(MAX((HQ343*(1+HQ$5/Setup!$C$36)+IF($V344=50,N($F344),0))-DU344,0),MAX($P344-SUM(DV344:FR344),0))</f>
        <v>0</v>
      </c>
      <c r="FT344" s="48" t="n">
        <f aca="false">IF((FT343*(1+FT$5/Setup!$C$36)+IF($V344=1,N($F344),0))-BX344-DV344&lt;0.005,0,(FT343*(1+FT$5/Setup!$C$36)+IF($V344=1,N($F344),0))-BX344-DV344)</f>
        <v>0</v>
      </c>
      <c r="FU344" s="48" t="n">
        <f aca="false">IF((FU343*(1+FU$5/Setup!$C$36)+IF($V344=2,N($F344),0))-BY344-DW344&lt;0.005,0,(FU343*(1+FU$5/Setup!$C$36)+IF($V344=2,N($F344),0))-BY344-DW344)</f>
        <v>0</v>
      </c>
      <c r="FV344" s="48" t="n">
        <f aca="false">IF((FV343*(1+FV$5/Setup!$C$36)+IF($V344=3,N($F344),0))-BZ344-DX344&lt;0.005,0,(FV343*(1+FV$5/Setup!$C$36)+IF($V344=3,N($F344),0))-BZ344-DX344)</f>
        <v>0</v>
      </c>
      <c r="FW344" s="48" t="n">
        <f aca="false">IF((FW343*(1+FW$5/Setup!$C$36)+IF($V344=4,N($F344),0))-CA344-DY344&lt;0.005,0,(FW343*(1+FW$5/Setup!$C$36)+IF($V344=4,N($F344),0))-CA344-DY344)</f>
        <v>0</v>
      </c>
      <c r="FX344" s="48" t="n">
        <f aca="false">IF((FX343*(1+FX$5/Setup!$C$36)+IF($V344=5,N($F344),0))-CB344-DZ344&lt;0.005,0,(FX343*(1+FX$5/Setup!$C$36)+IF($V344=5,N($F344),0))-CB344-DZ344)</f>
        <v>0</v>
      </c>
      <c r="FY344" s="48" t="n">
        <f aca="false">IF((FY343*(1+FY$5/Setup!$C$36)+IF($V344=6,N($F344),0))-CC344-EA344&lt;0.005,0,(FY343*(1+FY$5/Setup!$C$36)+IF($V344=6,N($F344),0))-CC344-EA344)</f>
        <v>0</v>
      </c>
      <c r="FZ344" s="48" t="n">
        <f aca="false">IF((FZ343*(1+FZ$5/Setup!$C$36)+IF($V344=7,N($F344),0))-CD344-EB344&lt;0.005,0,(FZ343*(1+FZ$5/Setup!$C$36)+IF($V344=7,N($F344),0))-CD344-EB344)</f>
        <v>0</v>
      </c>
      <c r="GA344" s="48" t="n">
        <f aca="false">IF((GA343*(1+GA$5/Setup!$C$36)+IF($V344=8,N($F344),0))-CE344-EC344&lt;0.005,0,(GA343*(1+GA$5/Setup!$C$36)+IF($V344=8,N($F344),0))-CE344-EC344)</f>
        <v>0</v>
      </c>
      <c r="GB344" s="48" t="n">
        <f aca="false">IF((GB343*(1+GB$5/Setup!$C$36)+IF($V344=9,N($F344),0))-CF344-ED344&lt;0.005,0,(GB343*(1+GB$5/Setup!$C$36)+IF($V344=9,N($F344),0))-CF344-ED344)</f>
        <v>0</v>
      </c>
      <c r="GC344" s="48" t="n">
        <f aca="false">IF((GC343*(1+GC$5/Setup!$C$36)+IF($V344=10,N($F344),0))-CG344-EE344&lt;0.005,0,(GC343*(1+GC$5/Setup!$C$36)+IF($V344=10,N($F344),0))-CG344-EE344)</f>
        <v>0</v>
      </c>
      <c r="GD344" s="48" t="n">
        <f aca="false">IF((GD343*(1+GD$5/Setup!$C$36)+IF($V344=11,N($F344),0))-CH344-EF344&lt;0.005,0,(GD343*(1+GD$5/Setup!$C$36)+IF($V344=11,N($F344),0))-CH344-EF344)</f>
        <v>0</v>
      </c>
      <c r="GE344" s="48" t="n">
        <f aca="false">IF((GE343*(1+GE$5/Setup!$C$36)+IF($V344=12,N($F344),0))-CI344-EG344&lt;0.005,0,(GE343*(1+GE$5/Setup!$C$36)+IF($V344=12,N($F344),0))-CI344-EG344)</f>
        <v>0</v>
      </c>
      <c r="GF344" s="48" t="n">
        <f aca="false">IF((GF343*(1+GF$5/Setup!$C$36)+IF($V344=13,N($F344),0))-CJ344-EH344&lt;0.005,0,(GF343*(1+GF$5/Setup!$C$36)+IF($V344=13,N($F344),0))-CJ344-EH344)</f>
        <v>0</v>
      </c>
      <c r="GG344" s="48" t="n">
        <f aca="false">IF((GG343*(1+GG$5/Setup!$C$36)+IF($V344=14,N($F344),0))-CK344-EI344&lt;0.005,0,(GG343*(1+GG$5/Setup!$C$36)+IF($V344=14,N($F344),0))-CK344-EI344)</f>
        <v>0</v>
      </c>
      <c r="GH344" s="48" t="n">
        <f aca="false">IF((GH343*(1+GH$5/Setup!$C$36)+IF($V344=15,N($F344),0))-CL344-EJ344&lt;0.005,0,(GH343*(1+GH$5/Setup!$C$36)+IF($V344=15,N($F344),0))-CL344-EJ344)</f>
        <v>0</v>
      </c>
      <c r="GI344" s="48" t="n">
        <f aca="false">IF((GI343*(1+GI$5/Setup!$C$36)+IF($V344=16,N($F344),0))-CM344-EK344&lt;0.005,0,(GI343*(1+GI$5/Setup!$C$36)+IF($V344=16,N($F344),0))-CM344-EK344)</f>
        <v>0</v>
      </c>
      <c r="GJ344" s="48" t="n">
        <f aca="false">IF((GJ343*(1+GJ$5/Setup!$C$36)+IF($V344=17,N($F344),0))-CN344-EL344&lt;0.005,0,(GJ343*(1+GJ$5/Setup!$C$36)+IF($V344=17,N($F344),0))-CN344-EL344)</f>
        <v>0</v>
      </c>
      <c r="GK344" s="48" t="n">
        <f aca="false">IF((GK343*(1+GK$5/Setup!$C$36)+IF($V344=18,N($F344),0))-CO344-EM344&lt;0.005,0,(GK343*(1+GK$5/Setup!$C$36)+IF($V344=18,N($F344),0))-CO344-EM344)</f>
        <v>0</v>
      </c>
      <c r="GL344" s="48" t="n">
        <f aca="false">IF((GL343*(1+GL$5/Setup!$C$36)+IF($V344=19,N($F344),0))-CP344-EN344&lt;0.005,0,(GL343*(1+GL$5/Setup!$C$36)+IF($V344=19,N($F344),0))-CP344-EN344)</f>
        <v>0</v>
      </c>
      <c r="GM344" s="48" t="n">
        <f aca="false">IF((GM343*(1+GM$5/Setup!$C$36)+IF($V344=20,N($F344),0))-CQ344-EO344&lt;0.005,0,(GM343*(1+GM$5/Setup!$C$36)+IF($V344=20,N($F344),0))-CQ344-EO344)</f>
        <v>0</v>
      </c>
      <c r="GN344" s="48" t="n">
        <f aca="false">IF((GN343*(1+GN$5/Setup!$C$36)+IF($V344=21,N($F344),0))-CR344-EP344&lt;0.005,0,(GN343*(1+GN$5/Setup!$C$36)+IF($V344=21,N($F344),0))-CR344-EP344)</f>
        <v>0</v>
      </c>
      <c r="GO344" s="48" t="n">
        <f aca="false">IF((GO343*(1+GO$5/Setup!$C$36)+IF($V344=22,N($F344),0))-CS344-EQ344&lt;0.005,0,(GO343*(1+GO$5/Setup!$C$36)+IF($V344=22,N($F344),0))-CS344-EQ344)</f>
        <v>0</v>
      </c>
      <c r="GP344" s="48" t="n">
        <f aca="false">IF((GP343*(1+GP$5/Setup!$C$36)+IF($V344=23,N($F344),0))-CT344-ER344&lt;0.005,0,(GP343*(1+GP$5/Setup!$C$36)+IF($V344=23,N($F344),0))-CT344-ER344)</f>
        <v>0</v>
      </c>
      <c r="GQ344" s="48" t="n">
        <f aca="false">IF((GQ343*(1+GQ$5/Setup!$C$36)+IF($V344=24,N($F344),0))-CU344-ES344&lt;0.005,0,(GQ343*(1+GQ$5/Setup!$C$36)+IF($V344=24,N($F344),0))-CU344-ES344)</f>
        <v>0</v>
      </c>
      <c r="GR344" s="48" t="n">
        <f aca="false">IF((GR343*(1+GR$5/Setup!$C$36)+IF($V344=25,N($F344),0))-CV344-ET344&lt;0.005,0,(GR343*(1+GR$5/Setup!$C$36)+IF($V344=25,N($F344),0))-CV344-ET344)</f>
        <v>0</v>
      </c>
      <c r="GS344" s="48" t="n">
        <f aca="false">IF((GS343*(1+GS$5/Setup!$C$36)+IF($V344=26,N($F344),0))-CW344-EU344&lt;0.005,0,(GS343*(1+GS$5/Setup!$C$36)+IF($V344=26,N($F344),0))-CW344-EU344)</f>
        <v>0</v>
      </c>
      <c r="GT344" s="48" t="n">
        <f aca="false">IF((GT343*(1+GT$5/Setup!$C$36)+IF($V344=27,N($F344),0))-CX344-EV344&lt;0.005,0,(GT343*(1+GT$5/Setup!$C$36)+IF($V344=27,N($F344),0))-CX344-EV344)</f>
        <v>0</v>
      </c>
      <c r="GU344" s="48" t="n">
        <f aca="false">IF((GU343*(1+GU$5/Setup!$C$36)+IF($V344=28,N($F344),0))-CY344-EW344&lt;0.005,0,(GU343*(1+GU$5/Setup!$C$36)+IF($V344=28,N($F344),0))-CY344-EW344)</f>
        <v>0</v>
      </c>
      <c r="GV344" s="48" t="n">
        <f aca="false">IF((GV343*(1+GV$5/Setup!$C$36)+IF($V344=29,N($F344),0))-CZ344-EX344&lt;0.005,0,(GV343*(1+GV$5/Setup!$C$36)+IF($V344=29,N($F344),0))-CZ344-EX344)</f>
        <v>0</v>
      </c>
      <c r="GW344" s="48" t="n">
        <f aca="false">IF((GW343*(1+GW$5/Setup!$C$36)+IF($V344=30,N($F344),0))-DA344-EY344&lt;0.005,0,(GW343*(1+GW$5/Setup!$C$36)+IF($V344=30,N($F344),0))-DA344-EY344)</f>
        <v>0</v>
      </c>
      <c r="GX344" s="48" t="n">
        <f aca="false">IF((GX343*(1+GX$5/Setup!$C$36)+IF($V344=31,N($F344),0))-DB344-EZ344&lt;0.005,0,(GX343*(1+GX$5/Setup!$C$36)+IF($V344=31,N($F344),0))-DB344-EZ344)</f>
        <v>0</v>
      </c>
      <c r="GY344" s="48" t="n">
        <f aca="false">IF((GY343*(1+GY$5/Setup!$C$36)+IF($V344=32,N($F344),0))-DC344-FA344&lt;0.005,0,(GY343*(1+GY$5/Setup!$C$36)+IF($V344=32,N($F344),0))-DC344-FA344)</f>
        <v>0</v>
      </c>
      <c r="GZ344" s="48" t="n">
        <f aca="false">IF((GZ343*(1+GZ$5/Setup!$C$36)+IF($V344=33,N($F344),0))-DD344-FB344&lt;0.005,0,(GZ343*(1+GZ$5/Setup!$C$36)+IF($V344=33,N($F344),0))-DD344-FB344)</f>
        <v>0</v>
      </c>
      <c r="HA344" s="48" t="n">
        <f aca="false">IF((HA343*(1+HA$5/Setup!$C$36)+IF($V344=34,N($F344),0))-DE344-FC344&lt;0.005,0,(HA343*(1+HA$5/Setup!$C$36)+IF($V344=34,N($F344),0))-DE344-FC344)</f>
        <v>0</v>
      </c>
      <c r="HB344" s="48" t="n">
        <f aca="false">IF((HB343*(1+HB$5/Setup!$C$36)+IF($V344=35,N($F344),0))-DF344-FD344&lt;0.005,0,(HB343*(1+HB$5/Setup!$C$36)+IF($V344=35,N($F344),0))-DF344-FD344)</f>
        <v>0</v>
      </c>
      <c r="HC344" s="48" t="n">
        <f aca="false">IF((HC343*(1+HC$5/Setup!$C$36)+IF($V344=36,N($F344),0))-DG344-FE344&lt;0.005,0,(HC343*(1+HC$5/Setup!$C$36)+IF($V344=36,N($F344),0))-DG344-FE344)</f>
        <v>0</v>
      </c>
      <c r="HD344" s="48" t="n">
        <f aca="false">IF((HD343*(1+HD$5/Setup!$C$36)+IF($V344=37,N($F344),0))-DH344-FF344&lt;0.005,0,(HD343*(1+HD$5/Setup!$C$36)+IF($V344=37,N($F344),0))-DH344-FF344)</f>
        <v>0</v>
      </c>
      <c r="HE344" s="48" t="n">
        <f aca="false">IF((HE343*(1+HE$5/Setup!$C$36)+IF($V344=38,N($F344),0))-DI344-FG344&lt;0.005,0,(HE343*(1+HE$5/Setup!$C$36)+IF($V344=38,N($F344),0))-DI344-FG344)</f>
        <v>0</v>
      </c>
      <c r="HF344" s="48" t="n">
        <f aca="false">IF((HF343*(1+HF$5/Setup!$C$36)+IF($V344=39,N($F344),0))-DJ344-FH344&lt;0.005,0,(HF343*(1+HF$5/Setup!$C$36)+IF($V344=39,N($F344),0))-DJ344-FH344)</f>
        <v>0</v>
      </c>
      <c r="HG344" s="48" t="n">
        <f aca="false">IF((HG343*(1+HG$5/Setup!$C$36)+IF($V344=40,N($F344),0))-DK344-FI344&lt;0.005,0,(HG343*(1+HG$5/Setup!$C$36)+IF($V344=40,N($F344),0))-DK344-FI344)</f>
        <v>0</v>
      </c>
      <c r="HH344" s="48" t="n">
        <f aca="false">IF((HH343*(1+HH$5/Setup!$C$36)+IF($V344=41,N($F344),0))-DL344-FJ344&lt;0.005,0,(HH343*(1+HH$5/Setup!$C$36)+IF($V344=41,N($F344),0))-DL344-FJ344)</f>
        <v>0</v>
      </c>
      <c r="HI344" s="48" t="n">
        <f aca="false">IF((HI343*(1+HI$5/Setup!$C$36)+IF($V344=42,N($F344),0))-DM344-FK344&lt;0.005,0,(HI343*(1+HI$5/Setup!$C$36)+IF($V344=42,N($F344),0))-DM344-FK344)</f>
        <v>0</v>
      </c>
      <c r="HJ344" s="48" t="n">
        <f aca="false">IF((HJ343*(1+HJ$5/Setup!$C$36)+IF($V344=43,N($F344),0))-DN344-FL344&lt;0.005,0,(HJ343*(1+HJ$5/Setup!$C$36)+IF($V344=43,N($F344),0))-DN344-FL344)</f>
        <v>0</v>
      </c>
      <c r="HK344" s="48" t="n">
        <f aca="false">IF((HK343*(1+HK$5/Setup!$C$36)+IF($V344=44,N($F344),0))-DO344-FM344&lt;0.005,0,(HK343*(1+HK$5/Setup!$C$36)+IF($V344=44,N($F344),0))-DO344-FM344)</f>
        <v>0</v>
      </c>
      <c r="HL344" s="48" t="n">
        <f aca="false">IF((HL343*(1+HL$5/Setup!$C$36)+IF($V344=45,N($F344),0))-DP344-FN344&lt;0.005,0,(HL343*(1+HL$5/Setup!$C$36)+IF($V344=45,N($F344),0))-DP344-FN344)</f>
        <v>0</v>
      </c>
      <c r="HM344" s="48" t="n">
        <f aca="false">IF((HM343*(1+HM$5/Setup!$C$36)+IF($V344=46,N($F344),0))-DQ344-FO344&lt;0.005,0,(HM343*(1+HM$5/Setup!$C$36)+IF($V344=46,N($F344),0))-DQ344-FO344)</f>
        <v>0</v>
      </c>
      <c r="HN344" s="48" t="n">
        <f aca="false">IF((HN343*(1+HN$5/Setup!$C$36)+IF($V344=47,N($F344),0))-DR344-FP344&lt;0.005,0,(HN343*(1+HN$5/Setup!$C$36)+IF($V344=47,N($F344),0))-DR344-FP344)</f>
        <v>0</v>
      </c>
      <c r="HO344" s="48" t="n">
        <f aca="false">IF((HO343*(1+HO$5/Setup!$C$36)+IF($V344=48,N($F344),0))-DS344-FQ344&lt;0.005,0,(HO343*(1+HO$5/Setup!$C$36)+IF($V344=48,N($F344),0))-DS344-FQ344)</f>
        <v>0</v>
      </c>
      <c r="HP344" s="48" t="n">
        <f aca="false">IF((HP343*(1+HP$5/Setup!$C$36)+IF($V344=49,N($F344),0))-DT344-FR344&lt;0.005,0,(HP343*(1+HP$5/Setup!$C$36)+IF($V344=49,N($F344),0))-DT344-FR344)</f>
        <v>0</v>
      </c>
      <c r="HQ344" s="48" t="n">
        <f aca="false">IF((HQ343*(1+HQ$5/Setup!$C$36)+IF($V344=50,N($F344),0))-DU344-FS344&lt;0.005,0,(HQ343*(1+HQ$5/Setup!$C$36)+IF($V344=50,N($F344),0))-DU344-FS344)</f>
        <v>0</v>
      </c>
    </row>
    <row r="345" customFormat="false" ht="15" hidden="false" customHeight="false" outlineLevel="0" collapsed="false">
      <c r="A345" s="44" t="n">
        <v>337</v>
      </c>
      <c r="B345" s="45" t="n">
        <f aca="false">IF(Setup!$C$7="Every month",EDATE(Setup!$C$8,($A345-1)),IF(Setup!$C$7="Twice a month",DATE(YEAR(Setup!$C$8),MONTH(Setup!$C$8)+INT((($A345-1)+Setup!$C$41)/2),MIN(IF(MOD(($A345-1)+Setup!$C$41,2)=0,Setup!$C$39,Setup!$C$40),DAY(EOMONTH(DATE(YEAR(Setup!$C$8),MONTH(Setup!$C$8)+INT((($A345-1)+Setup!$C$41)/2),1),0)))),Setup!$C$8+($A345-1)*IF(Setup!$C$7="Every week",7,14)))</f>
        <v>51029</v>
      </c>
      <c r="C345" s="45" t="n">
        <f aca="false">IF(Setup!$C$7="Every month",EDATE(Setup!$C$8,$A345),IF(Setup!$C$7="Twice a month",DATE(YEAR(Setup!$C$8),MONTH(Setup!$C$8)+INT(($A345+Setup!$C$41)/2),MIN(IF(MOD($A345+Setup!$C$41,2)=0,Setup!$C$39,Setup!$C$40),DAY(EOMONTH(DATE(YEAR(Setup!$C$8),MONTH(Setup!$C$8)+INT(($A345+Setup!$C$41)/2),1),0)))),Setup!$C$8+$A345*IF(Setup!$C$7="Every week",7,14)))</f>
        <v>51043</v>
      </c>
      <c r="D345" s="46"/>
      <c r="E345" s="47"/>
      <c r="F345" s="47"/>
      <c r="G345" s="47"/>
      <c r="H345" s="47"/>
      <c r="I345" s="48" t="n">
        <f aca="false">N(Setup!$C$11)+N(E345)</f>
        <v>100</v>
      </c>
      <c r="J345" s="48" t="n">
        <f aca="false">MIN(Setup!$C$37,MAX(I345,0))</f>
        <v>9.23076923076923</v>
      </c>
      <c r="K345" s="48" t="n">
        <f aca="false">MIN(MAX(N(Setup!$C$14)-L344,0),MAX(I345-J345,0))</f>
        <v>0</v>
      </c>
      <c r="L345" s="48" t="n">
        <f aca="false">L344+K345-N(G345)</f>
        <v>500</v>
      </c>
      <c r="M345" s="48" t="n">
        <f aca="false">M344+J345-N(H345)</f>
        <v>3110.76923076922</v>
      </c>
      <c r="N345" s="48" t="n">
        <f aca="false">SUM(BX345:DU345)</f>
        <v>0</v>
      </c>
      <c r="O345" s="48" t="n">
        <f aca="false">SUM(Z345:BW345)-N345</f>
        <v>40</v>
      </c>
      <c r="P345" s="48" t="n">
        <f aca="false">MAX(I345-J345-K345,0)+O345</f>
        <v>130.769230769231</v>
      </c>
      <c r="Q345" s="48" t="n">
        <f aca="false">SUM(DV345:FS345)</f>
        <v>0</v>
      </c>
      <c r="R345" s="49" t="n">
        <f aca="false">N345+J345+K345+Q345</f>
        <v>9.23076923076923</v>
      </c>
      <c r="S345" s="48" t="n">
        <f aca="false">T345-T344-N(F345)+N345+Q345</f>
        <v>0</v>
      </c>
      <c r="T345" s="49" t="n">
        <f aca="false">SUM(FT345:HQ345)</f>
        <v>0</v>
      </c>
      <c r="U345" s="44" t="str">
        <f aca="false">IF(T344&lt;0.005,"",INDEX(Helpers!$C$2:$C$51,IF(_xlfn.MINIFS($DV$6:$FS$6,DV345:FS345,"&gt;0.005")=0,V345,_xlfn.MINIFS($DV$6:$FS$6,DV345:FS345,"&gt;0.005"))))</f>
        <v/>
      </c>
      <c r="V345" s="44" t="n">
        <f aca="false">IF(_xlfn.MINIFS($FT$6:$HQ$6,FT344:HQ344,"&gt;0.005")=0,1,_xlfn.MINIFS($FT$6:$HQ$6,FT344:HQ344,"&gt;0.005"))</f>
        <v>1</v>
      </c>
      <c r="W345" s="44" t="n">
        <f aca="false">IF(AND(D345&lt;&gt;"Paid",T344&gt;0.005),1,0)</f>
        <v>0</v>
      </c>
      <c r="X345" s="48" t="n">
        <f aca="false">SUMPRODUCT(((Helpers!$G$2:$G$51*(1+(Helpers!$D$2:$D$51+0.000000001)/12)^(($B345-Setup!$C$8)/(365.25/12))-Helpers!$E$2:$E$51*((1+(Helpers!$D$2:$D$51+0.000000001)/12)^(($B345-Setup!$C$8)/(365.25/12))-1)/((Helpers!$D$2:$D$51+0.000000001)/12))&gt;0)*(Helpers!$G$2:$G$51*(1+(Helpers!$D$2:$D$51+0.000000001)/12)^(($B345-Setup!$C$8)/(365.25/12))-Helpers!$E$2:$E$51*((1+(Helpers!$D$2:$D$51+0.000000001)/12)^(($B345-Setup!$C$8)/(365.25/12))-1)/((Helpers!$D$2:$D$51+0.000000001)/12)))</f>
        <v>0</v>
      </c>
      <c r="Y345" s="48"/>
      <c r="Z345" s="48" t="n">
        <f aca="false">IF(OR(N(Z$5)=0,Z$6=""),0,Z$5*((DATE(YEAR($B345),MONTH($B345),MIN(Z$6,DAY(EOMONTH($B345,0))))&gt;=$B345)*(DATE(YEAR($B345),MONTH($B345),MIN(Z$6,DAY(EOMONTH($B345,0))))&lt;$C345)+(DATE(YEAR($B345),MONTH($B345)+1,MIN(Z$6,DAY(EOMONTH($B345,1))))&gt;=$B345)*(DATE(YEAR($B345),MONTH($B345)+1,MIN(Z$6,DAY(EOMONTH($B345,1))))&lt;$C345)))</f>
        <v>0</v>
      </c>
      <c r="AA345" s="48" t="n">
        <f aca="false">IF(OR(N(AA$5)=0,AA$6=""),0,AA$5*((DATE(YEAR($B345),MONTH($B345),MIN(AA$6,DAY(EOMONTH($B345,0))))&gt;=$B345)*(DATE(YEAR($B345),MONTH($B345),MIN(AA$6,DAY(EOMONTH($B345,0))))&lt;$C345)+(DATE(YEAR($B345),MONTH($B345)+1,MIN(AA$6,DAY(EOMONTH($B345,1))))&gt;=$B345)*(DATE(YEAR($B345),MONTH($B345)+1,MIN(AA$6,DAY(EOMONTH($B345,1))))&lt;$C345)))</f>
        <v>40</v>
      </c>
      <c r="AB345" s="48" t="n">
        <f aca="false">IF(OR(N(AB$5)=0,AB$6=""),0,AB$5*((DATE(YEAR($B345),MONTH($B345),MIN(AB$6,DAY(EOMONTH($B345,0))))&gt;=$B345)*(DATE(YEAR($B345),MONTH($B345),MIN(AB$6,DAY(EOMONTH($B345,0))))&lt;$C345)+(DATE(YEAR($B345),MONTH($B345)+1,MIN(AB$6,DAY(EOMONTH($B345,1))))&gt;=$B345)*(DATE(YEAR($B345),MONTH($B345)+1,MIN(AB$6,DAY(EOMONTH($B345,1))))&lt;$C345)))</f>
        <v>0</v>
      </c>
      <c r="AC345" s="48" t="n">
        <f aca="false">IF(OR(N(AC$5)=0,AC$6=""),0,AC$5*((DATE(YEAR($B345),MONTH($B345),MIN(AC$6,DAY(EOMONTH($B345,0))))&gt;=$B345)*(DATE(YEAR($B345),MONTH($B345),MIN(AC$6,DAY(EOMONTH($B345,0))))&lt;$C345)+(DATE(YEAR($B345),MONTH($B345)+1,MIN(AC$6,DAY(EOMONTH($B345,1))))&gt;=$B345)*(DATE(YEAR($B345),MONTH($B345)+1,MIN(AC$6,DAY(EOMONTH($B345,1))))&lt;$C345)))</f>
        <v>0</v>
      </c>
      <c r="AD345" s="48" t="n">
        <f aca="false">IF(OR(N(AD$5)=0,AD$6=""),0,AD$5*((DATE(YEAR($B345),MONTH($B345),MIN(AD$6,DAY(EOMONTH($B345,0))))&gt;=$B345)*(DATE(YEAR($B345),MONTH($B345),MIN(AD$6,DAY(EOMONTH($B345,0))))&lt;$C345)+(DATE(YEAR($B345),MONTH($B345)+1,MIN(AD$6,DAY(EOMONTH($B345,1))))&gt;=$B345)*(DATE(YEAR($B345),MONTH($B345)+1,MIN(AD$6,DAY(EOMONTH($B345,1))))&lt;$C345)))</f>
        <v>0</v>
      </c>
      <c r="AE345" s="48" t="n">
        <f aca="false">IF(OR(N(AE$5)=0,AE$6=""),0,AE$5*((DATE(YEAR($B345),MONTH($B345),MIN(AE$6,DAY(EOMONTH($B345,0))))&gt;=$B345)*(DATE(YEAR($B345),MONTH($B345),MIN(AE$6,DAY(EOMONTH($B345,0))))&lt;$C345)+(DATE(YEAR($B345),MONTH($B345)+1,MIN(AE$6,DAY(EOMONTH($B345,1))))&gt;=$B345)*(DATE(YEAR($B345),MONTH($B345)+1,MIN(AE$6,DAY(EOMONTH($B345,1))))&lt;$C345)))</f>
        <v>0</v>
      </c>
      <c r="AF345" s="48" t="n">
        <f aca="false">IF(OR(N(AF$5)=0,AF$6=""),0,AF$5*((DATE(YEAR($B345),MONTH($B345),MIN(AF$6,DAY(EOMONTH($B345,0))))&gt;=$B345)*(DATE(YEAR($B345),MONTH($B345),MIN(AF$6,DAY(EOMONTH($B345,0))))&lt;$C345)+(DATE(YEAR($B345),MONTH($B345)+1,MIN(AF$6,DAY(EOMONTH($B345,1))))&gt;=$B345)*(DATE(YEAR($B345),MONTH($B345)+1,MIN(AF$6,DAY(EOMONTH($B345,1))))&lt;$C345)))</f>
        <v>0</v>
      </c>
      <c r="AG345" s="48" t="n">
        <f aca="false">IF(OR(N(AG$5)=0,AG$6=""),0,AG$5*((DATE(YEAR($B345),MONTH($B345),MIN(AG$6,DAY(EOMONTH($B345,0))))&gt;=$B345)*(DATE(YEAR($B345),MONTH($B345),MIN(AG$6,DAY(EOMONTH($B345,0))))&lt;$C345)+(DATE(YEAR($B345),MONTH($B345)+1,MIN(AG$6,DAY(EOMONTH($B345,1))))&gt;=$B345)*(DATE(YEAR($B345),MONTH($B345)+1,MIN(AG$6,DAY(EOMONTH($B345,1))))&lt;$C345)))</f>
        <v>0</v>
      </c>
      <c r="AH345" s="48" t="n">
        <f aca="false">IF(OR(N(AH$5)=0,AH$6=""),0,AH$5*((DATE(YEAR($B345),MONTH($B345),MIN(AH$6,DAY(EOMONTH($B345,0))))&gt;=$B345)*(DATE(YEAR($B345),MONTH($B345),MIN(AH$6,DAY(EOMONTH($B345,0))))&lt;$C345)+(DATE(YEAR($B345),MONTH($B345)+1,MIN(AH$6,DAY(EOMONTH($B345,1))))&gt;=$B345)*(DATE(YEAR($B345),MONTH($B345)+1,MIN(AH$6,DAY(EOMONTH($B345,1))))&lt;$C345)))</f>
        <v>0</v>
      </c>
      <c r="AI345" s="48" t="n">
        <f aca="false">IF(OR(N(AI$5)=0,AI$6=""),0,AI$5*((DATE(YEAR($B345),MONTH($B345),MIN(AI$6,DAY(EOMONTH($B345,0))))&gt;=$B345)*(DATE(YEAR($B345),MONTH($B345),MIN(AI$6,DAY(EOMONTH($B345,0))))&lt;$C345)+(DATE(YEAR($B345),MONTH($B345)+1,MIN(AI$6,DAY(EOMONTH($B345,1))))&gt;=$B345)*(DATE(YEAR($B345),MONTH($B345)+1,MIN(AI$6,DAY(EOMONTH($B345,1))))&lt;$C345)))</f>
        <v>0</v>
      </c>
      <c r="AJ345" s="48" t="n">
        <f aca="false">IF(OR(N(AJ$5)=0,AJ$6=""),0,AJ$5*((DATE(YEAR($B345),MONTH($B345),MIN(AJ$6,DAY(EOMONTH($B345,0))))&gt;=$B345)*(DATE(YEAR($B345),MONTH($B345),MIN(AJ$6,DAY(EOMONTH($B345,0))))&lt;$C345)+(DATE(YEAR($B345),MONTH($B345)+1,MIN(AJ$6,DAY(EOMONTH($B345,1))))&gt;=$B345)*(DATE(YEAR($B345),MONTH($B345)+1,MIN(AJ$6,DAY(EOMONTH($B345,1))))&lt;$C345)))</f>
        <v>0</v>
      </c>
      <c r="AK345" s="48" t="n">
        <f aca="false">IF(OR(N(AK$5)=0,AK$6=""),0,AK$5*((DATE(YEAR($B345),MONTH($B345),MIN(AK$6,DAY(EOMONTH($B345,0))))&gt;=$B345)*(DATE(YEAR($B345),MONTH($B345),MIN(AK$6,DAY(EOMONTH($B345,0))))&lt;$C345)+(DATE(YEAR($B345),MONTH($B345)+1,MIN(AK$6,DAY(EOMONTH($B345,1))))&gt;=$B345)*(DATE(YEAR($B345),MONTH($B345)+1,MIN(AK$6,DAY(EOMONTH($B345,1))))&lt;$C345)))</f>
        <v>0</v>
      </c>
      <c r="AL345" s="48" t="n">
        <f aca="false">IF(OR(N(AL$5)=0,AL$6=""),0,AL$5*((DATE(YEAR($B345),MONTH($B345),MIN(AL$6,DAY(EOMONTH($B345,0))))&gt;=$B345)*(DATE(YEAR($B345),MONTH($B345),MIN(AL$6,DAY(EOMONTH($B345,0))))&lt;$C345)+(DATE(YEAR($B345),MONTH($B345)+1,MIN(AL$6,DAY(EOMONTH($B345,1))))&gt;=$B345)*(DATE(YEAR($B345),MONTH($B345)+1,MIN(AL$6,DAY(EOMONTH($B345,1))))&lt;$C345)))</f>
        <v>0</v>
      </c>
      <c r="AM345" s="48" t="n">
        <f aca="false">IF(OR(N(AM$5)=0,AM$6=""),0,AM$5*((DATE(YEAR($B345),MONTH($B345),MIN(AM$6,DAY(EOMONTH($B345,0))))&gt;=$B345)*(DATE(YEAR($B345),MONTH($B345),MIN(AM$6,DAY(EOMONTH($B345,0))))&lt;$C345)+(DATE(YEAR($B345),MONTH($B345)+1,MIN(AM$6,DAY(EOMONTH($B345,1))))&gt;=$B345)*(DATE(YEAR($B345),MONTH($B345)+1,MIN(AM$6,DAY(EOMONTH($B345,1))))&lt;$C345)))</f>
        <v>0</v>
      </c>
      <c r="AN345" s="48" t="n">
        <f aca="false">IF(OR(N(AN$5)=0,AN$6=""),0,AN$5*((DATE(YEAR($B345),MONTH($B345),MIN(AN$6,DAY(EOMONTH($B345,0))))&gt;=$B345)*(DATE(YEAR($B345),MONTH($B345),MIN(AN$6,DAY(EOMONTH($B345,0))))&lt;$C345)+(DATE(YEAR($B345),MONTH($B345)+1,MIN(AN$6,DAY(EOMONTH($B345,1))))&gt;=$B345)*(DATE(YEAR($B345),MONTH($B345)+1,MIN(AN$6,DAY(EOMONTH($B345,1))))&lt;$C345)))</f>
        <v>0</v>
      </c>
      <c r="AO345" s="48" t="n">
        <f aca="false">IF(OR(N(AO$5)=0,AO$6=""),0,AO$5*((DATE(YEAR($B345),MONTH($B345),MIN(AO$6,DAY(EOMONTH($B345,0))))&gt;=$B345)*(DATE(YEAR($B345),MONTH($B345),MIN(AO$6,DAY(EOMONTH($B345,0))))&lt;$C345)+(DATE(YEAR($B345),MONTH($B345)+1,MIN(AO$6,DAY(EOMONTH($B345,1))))&gt;=$B345)*(DATE(YEAR($B345),MONTH($B345)+1,MIN(AO$6,DAY(EOMONTH($B345,1))))&lt;$C345)))</f>
        <v>0</v>
      </c>
      <c r="AP345" s="48" t="n">
        <f aca="false">IF(OR(N(AP$5)=0,AP$6=""),0,AP$5*((DATE(YEAR($B345),MONTH($B345),MIN(AP$6,DAY(EOMONTH($B345,0))))&gt;=$B345)*(DATE(YEAR($B345),MONTH($B345),MIN(AP$6,DAY(EOMONTH($B345,0))))&lt;$C345)+(DATE(YEAR($B345),MONTH($B345)+1,MIN(AP$6,DAY(EOMONTH($B345,1))))&gt;=$B345)*(DATE(YEAR($B345),MONTH($B345)+1,MIN(AP$6,DAY(EOMONTH($B345,1))))&lt;$C345)))</f>
        <v>0</v>
      </c>
      <c r="AQ345" s="48" t="n">
        <f aca="false">IF(OR(N(AQ$5)=0,AQ$6=""),0,AQ$5*((DATE(YEAR($B345),MONTH($B345),MIN(AQ$6,DAY(EOMONTH($B345,0))))&gt;=$B345)*(DATE(YEAR($B345),MONTH($B345),MIN(AQ$6,DAY(EOMONTH($B345,0))))&lt;$C345)+(DATE(YEAR($B345),MONTH($B345)+1,MIN(AQ$6,DAY(EOMONTH($B345,1))))&gt;=$B345)*(DATE(YEAR($B345),MONTH($B345)+1,MIN(AQ$6,DAY(EOMONTH($B345,1))))&lt;$C345)))</f>
        <v>0</v>
      </c>
      <c r="AR345" s="48" t="n">
        <f aca="false">IF(OR(N(AR$5)=0,AR$6=""),0,AR$5*((DATE(YEAR($B345),MONTH($B345),MIN(AR$6,DAY(EOMONTH($B345,0))))&gt;=$B345)*(DATE(YEAR($B345),MONTH($B345),MIN(AR$6,DAY(EOMONTH($B345,0))))&lt;$C345)+(DATE(YEAR($B345),MONTH($B345)+1,MIN(AR$6,DAY(EOMONTH($B345,1))))&gt;=$B345)*(DATE(YEAR($B345),MONTH($B345)+1,MIN(AR$6,DAY(EOMONTH($B345,1))))&lt;$C345)))</f>
        <v>0</v>
      </c>
      <c r="AS345" s="48" t="n">
        <f aca="false">IF(OR(N(AS$5)=0,AS$6=""),0,AS$5*((DATE(YEAR($B345),MONTH($B345),MIN(AS$6,DAY(EOMONTH($B345,0))))&gt;=$B345)*(DATE(YEAR($B345),MONTH($B345),MIN(AS$6,DAY(EOMONTH($B345,0))))&lt;$C345)+(DATE(YEAR($B345),MONTH($B345)+1,MIN(AS$6,DAY(EOMONTH($B345,1))))&gt;=$B345)*(DATE(YEAR($B345),MONTH($B345)+1,MIN(AS$6,DAY(EOMONTH($B345,1))))&lt;$C345)))</f>
        <v>0</v>
      </c>
      <c r="AT345" s="48" t="n">
        <f aca="false">IF(OR(N(AT$5)=0,AT$6=""),0,AT$5*((DATE(YEAR($B345),MONTH($B345),MIN(AT$6,DAY(EOMONTH($B345,0))))&gt;=$B345)*(DATE(YEAR($B345),MONTH($B345),MIN(AT$6,DAY(EOMONTH($B345,0))))&lt;$C345)+(DATE(YEAR($B345),MONTH($B345)+1,MIN(AT$6,DAY(EOMONTH($B345,1))))&gt;=$B345)*(DATE(YEAR($B345),MONTH($B345)+1,MIN(AT$6,DAY(EOMONTH($B345,1))))&lt;$C345)))</f>
        <v>0</v>
      </c>
      <c r="AU345" s="48" t="n">
        <f aca="false">IF(OR(N(AU$5)=0,AU$6=""),0,AU$5*((DATE(YEAR($B345),MONTH($B345),MIN(AU$6,DAY(EOMONTH($B345,0))))&gt;=$B345)*(DATE(YEAR($B345),MONTH($B345),MIN(AU$6,DAY(EOMONTH($B345,0))))&lt;$C345)+(DATE(YEAR($B345),MONTH($B345)+1,MIN(AU$6,DAY(EOMONTH($B345,1))))&gt;=$B345)*(DATE(YEAR($B345),MONTH($B345)+1,MIN(AU$6,DAY(EOMONTH($B345,1))))&lt;$C345)))</f>
        <v>0</v>
      </c>
      <c r="AV345" s="48" t="n">
        <f aca="false">IF(OR(N(AV$5)=0,AV$6=""),0,AV$5*((DATE(YEAR($B345),MONTH($B345),MIN(AV$6,DAY(EOMONTH($B345,0))))&gt;=$B345)*(DATE(YEAR($B345),MONTH($B345),MIN(AV$6,DAY(EOMONTH($B345,0))))&lt;$C345)+(DATE(YEAR($B345),MONTH($B345)+1,MIN(AV$6,DAY(EOMONTH($B345,1))))&gt;=$B345)*(DATE(YEAR($B345),MONTH($B345)+1,MIN(AV$6,DAY(EOMONTH($B345,1))))&lt;$C345)))</f>
        <v>0</v>
      </c>
      <c r="AW345" s="48" t="n">
        <f aca="false">IF(OR(N(AW$5)=0,AW$6=""),0,AW$5*((DATE(YEAR($B345),MONTH($B345),MIN(AW$6,DAY(EOMONTH($B345,0))))&gt;=$B345)*(DATE(YEAR($B345),MONTH($B345),MIN(AW$6,DAY(EOMONTH($B345,0))))&lt;$C345)+(DATE(YEAR($B345),MONTH($B345)+1,MIN(AW$6,DAY(EOMONTH($B345,1))))&gt;=$B345)*(DATE(YEAR($B345),MONTH($B345)+1,MIN(AW$6,DAY(EOMONTH($B345,1))))&lt;$C345)))</f>
        <v>0</v>
      </c>
      <c r="AX345" s="48" t="n">
        <f aca="false">IF(OR(N(AX$5)=0,AX$6=""),0,AX$5*((DATE(YEAR($B345),MONTH($B345),MIN(AX$6,DAY(EOMONTH($B345,0))))&gt;=$B345)*(DATE(YEAR($B345),MONTH($B345),MIN(AX$6,DAY(EOMONTH($B345,0))))&lt;$C345)+(DATE(YEAR($B345),MONTH($B345)+1,MIN(AX$6,DAY(EOMONTH($B345,1))))&gt;=$B345)*(DATE(YEAR($B345),MONTH($B345)+1,MIN(AX$6,DAY(EOMONTH($B345,1))))&lt;$C345)))</f>
        <v>0</v>
      </c>
      <c r="AY345" s="48" t="n">
        <f aca="false">IF(OR(N(AY$5)=0,AY$6=""),0,AY$5*((DATE(YEAR($B345),MONTH($B345),MIN(AY$6,DAY(EOMONTH($B345,0))))&gt;=$B345)*(DATE(YEAR($B345),MONTH($B345),MIN(AY$6,DAY(EOMONTH($B345,0))))&lt;$C345)+(DATE(YEAR($B345),MONTH($B345)+1,MIN(AY$6,DAY(EOMONTH($B345,1))))&gt;=$B345)*(DATE(YEAR($B345),MONTH($B345)+1,MIN(AY$6,DAY(EOMONTH($B345,1))))&lt;$C345)))</f>
        <v>0</v>
      </c>
      <c r="AZ345" s="48" t="n">
        <f aca="false">IF(OR(N(AZ$5)=0,AZ$6=""),0,AZ$5*((DATE(YEAR($B345),MONTH($B345),MIN(AZ$6,DAY(EOMONTH($B345,0))))&gt;=$B345)*(DATE(YEAR($B345),MONTH($B345),MIN(AZ$6,DAY(EOMONTH($B345,0))))&lt;$C345)+(DATE(YEAR($B345),MONTH($B345)+1,MIN(AZ$6,DAY(EOMONTH($B345,1))))&gt;=$B345)*(DATE(YEAR($B345),MONTH($B345)+1,MIN(AZ$6,DAY(EOMONTH($B345,1))))&lt;$C345)))</f>
        <v>0</v>
      </c>
      <c r="BA345" s="48" t="n">
        <f aca="false">IF(OR(N(BA$5)=0,BA$6=""),0,BA$5*((DATE(YEAR($B345),MONTH($B345),MIN(BA$6,DAY(EOMONTH($B345,0))))&gt;=$B345)*(DATE(YEAR($B345),MONTH($B345),MIN(BA$6,DAY(EOMONTH($B345,0))))&lt;$C345)+(DATE(YEAR($B345),MONTH($B345)+1,MIN(BA$6,DAY(EOMONTH($B345,1))))&gt;=$B345)*(DATE(YEAR($B345),MONTH($B345)+1,MIN(BA$6,DAY(EOMONTH($B345,1))))&lt;$C345)))</f>
        <v>0</v>
      </c>
      <c r="BB345" s="48" t="n">
        <f aca="false">IF(OR(N(BB$5)=0,BB$6=""),0,BB$5*((DATE(YEAR($B345),MONTH($B345),MIN(BB$6,DAY(EOMONTH($B345,0))))&gt;=$B345)*(DATE(YEAR($B345),MONTH($B345),MIN(BB$6,DAY(EOMONTH($B345,0))))&lt;$C345)+(DATE(YEAR($B345),MONTH($B345)+1,MIN(BB$6,DAY(EOMONTH($B345,1))))&gt;=$B345)*(DATE(YEAR($B345),MONTH($B345)+1,MIN(BB$6,DAY(EOMONTH($B345,1))))&lt;$C345)))</f>
        <v>0</v>
      </c>
      <c r="BC345" s="48" t="n">
        <f aca="false">IF(OR(N(BC$5)=0,BC$6=""),0,BC$5*((DATE(YEAR($B345),MONTH($B345),MIN(BC$6,DAY(EOMONTH($B345,0))))&gt;=$B345)*(DATE(YEAR($B345),MONTH($B345),MIN(BC$6,DAY(EOMONTH($B345,0))))&lt;$C345)+(DATE(YEAR($B345),MONTH($B345)+1,MIN(BC$6,DAY(EOMONTH($B345,1))))&gt;=$B345)*(DATE(YEAR($B345),MONTH($B345)+1,MIN(BC$6,DAY(EOMONTH($B345,1))))&lt;$C345)))</f>
        <v>0</v>
      </c>
      <c r="BD345" s="48" t="n">
        <f aca="false">IF(OR(N(BD$5)=0,BD$6=""),0,BD$5*((DATE(YEAR($B345),MONTH($B345),MIN(BD$6,DAY(EOMONTH($B345,0))))&gt;=$B345)*(DATE(YEAR($B345),MONTH($B345),MIN(BD$6,DAY(EOMONTH($B345,0))))&lt;$C345)+(DATE(YEAR($B345),MONTH($B345)+1,MIN(BD$6,DAY(EOMONTH($B345,1))))&gt;=$B345)*(DATE(YEAR($B345),MONTH($B345)+1,MIN(BD$6,DAY(EOMONTH($B345,1))))&lt;$C345)))</f>
        <v>0</v>
      </c>
      <c r="BE345" s="48" t="n">
        <f aca="false">IF(OR(N(BE$5)=0,BE$6=""),0,BE$5*((DATE(YEAR($B345),MONTH($B345),MIN(BE$6,DAY(EOMONTH($B345,0))))&gt;=$B345)*(DATE(YEAR($B345),MONTH($B345),MIN(BE$6,DAY(EOMONTH($B345,0))))&lt;$C345)+(DATE(YEAR($B345),MONTH($B345)+1,MIN(BE$6,DAY(EOMONTH($B345,1))))&gt;=$B345)*(DATE(YEAR($B345),MONTH($B345)+1,MIN(BE$6,DAY(EOMONTH($B345,1))))&lt;$C345)))</f>
        <v>0</v>
      </c>
      <c r="BF345" s="48" t="n">
        <f aca="false">IF(OR(N(BF$5)=0,BF$6=""),0,BF$5*((DATE(YEAR($B345),MONTH($B345),MIN(BF$6,DAY(EOMONTH($B345,0))))&gt;=$B345)*(DATE(YEAR($B345),MONTH($B345),MIN(BF$6,DAY(EOMONTH($B345,0))))&lt;$C345)+(DATE(YEAR($B345),MONTH($B345)+1,MIN(BF$6,DAY(EOMONTH($B345,1))))&gt;=$B345)*(DATE(YEAR($B345),MONTH($B345)+1,MIN(BF$6,DAY(EOMONTH($B345,1))))&lt;$C345)))</f>
        <v>0</v>
      </c>
      <c r="BG345" s="48" t="n">
        <f aca="false">IF(OR(N(BG$5)=0,BG$6=""),0,BG$5*((DATE(YEAR($B345),MONTH($B345),MIN(BG$6,DAY(EOMONTH($B345,0))))&gt;=$B345)*(DATE(YEAR($B345),MONTH($B345),MIN(BG$6,DAY(EOMONTH($B345,0))))&lt;$C345)+(DATE(YEAR($B345),MONTH($B345)+1,MIN(BG$6,DAY(EOMONTH($B345,1))))&gt;=$B345)*(DATE(YEAR($B345),MONTH($B345)+1,MIN(BG$6,DAY(EOMONTH($B345,1))))&lt;$C345)))</f>
        <v>0</v>
      </c>
      <c r="BH345" s="48" t="n">
        <f aca="false">IF(OR(N(BH$5)=0,BH$6=""),0,BH$5*((DATE(YEAR($B345),MONTH($B345),MIN(BH$6,DAY(EOMONTH($B345,0))))&gt;=$B345)*(DATE(YEAR($B345),MONTH($B345),MIN(BH$6,DAY(EOMONTH($B345,0))))&lt;$C345)+(DATE(YEAR($B345),MONTH($B345)+1,MIN(BH$6,DAY(EOMONTH($B345,1))))&gt;=$B345)*(DATE(YEAR($B345),MONTH($B345)+1,MIN(BH$6,DAY(EOMONTH($B345,1))))&lt;$C345)))</f>
        <v>0</v>
      </c>
      <c r="BI345" s="48" t="n">
        <f aca="false">IF(OR(N(BI$5)=0,BI$6=""),0,BI$5*((DATE(YEAR($B345),MONTH($B345),MIN(BI$6,DAY(EOMONTH($B345,0))))&gt;=$B345)*(DATE(YEAR($B345),MONTH($B345),MIN(BI$6,DAY(EOMONTH($B345,0))))&lt;$C345)+(DATE(YEAR($B345),MONTH($B345)+1,MIN(BI$6,DAY(EOMONTH($B345,1))))&gt;=$B345)*(DATE(YEAR($B345),MONTH($B345)+1,MIN(BI$6,DAY(EOMONTH($B345,1))))&lt;$C345)))</f>
        <v>0</v>
      </c>
      <c r="BJ345" s="48" t="n">
        <f aca="false">IF(OR(N(BJ$5)=0,BJ$6=""),0,BJ$5*((DATE(YEAR($B345),MONTH($B345),MIN(BJ$6,DAY(EOMONTH($B345,0))))&gt;=$B345)*(DATE(YEAR($B345),MONTH($B345),MIN(BJ$6,DAY(EOMONTH($B345,0))))&lt;$C345)+(DATE(YEAR($B345),MONTH($B345)+1,MIN(BJ$6,DAY(EOMONTH($B345,1))))&gt;=$B345)*(DATE(YEAR($B345),MONTH($B345)+1,MIN(BJ$6,DAY(EOMONTH($B345,1))))&lt;$C345)))</f>
        <v>0</v>
      </c>
      <c r="BK345" s="48" t="n">
        <f aca="false">IF(OR(N(BK$5)=0,BK$6=""),0,BK$5*((DATE(YEAR($B345),MONTH($B345),MIN(BK$6,DAY(EOMONTH($B345,0))))&gt;=$B345)*(DATE(YEAR($B345),MONTH($B345),MIN(BK$6,DAY(EOMONTH($B345,0))))&lt;$C345)+(DATE(YEAR($B345),MONTH($B345)+1,MIN(BK$6,DAY(EOMONTH($B345,1))))&gt;=$B345)*(DATE(YEAR($B345),MONTH($B345)+1,MIN(BK$6,DAY(EOMONTH($B345,1))))&lt;$C345)))</f>
        <v>0</v>
      </c>
      <c r="BL345" s="48" t="n">
        <f aca="false">IF(OR(N(BL$5)=0,BL$6=""),0,BL$5*((DATE(YEAR($B345),MONTH($B345),MIN(BL$6,DAY(EOMONTH($B345,0))))&gt;=$B345)*(DATE(YEAR($B345),MONTH($B345),MIN(BL$6,DAY(EOMONTH($B345,0))))&lt;$C345)+(DATE(YEAR($B345),MONTH($B345)+1,MIN(BL$6,DAY(EOMONTH($B345,1))))&gt;=$B345)*(DATE(YEAR($B345),MONTH($B345)+1,MIN(BL$6,DAY(EOMONTH($B345,1))))&lt;$C345)))</f>
        <v>0</v>
      </c>
      <c r="BM345" s="48" t="n">
        <f aca="false">IF(OR(N(BM$5)=0,BM$6=""),0,BM$5*((DATE(YEAR($B345),MONTH($B345),MIN(BM$6,DAY(EOMONTH($B345,0))))&gt;=$B345)*(DATE(YEAR($B345),MONTH($B345),MIN(BM$6,DAY(EOMONTH($B345,0))))&lt;$C345)+(DATE(YEAR($B345),MONTH($B345)+1,MIN(BM$6,DAY(EOMONTH($B345,1))))&gt;=$B345)*(DATE(YEAR($B345),MONTH($B345)+1,MIN(BM$6,DAY(EOMONTH($B345,1))))&lt;$C345)))</f>
        <v>0</v>
      </c>
      <c r="BN345" s="48" t="n">
        <f aca="false">IF(OR(N(BN$5)=0,BN$6=""),0,BN$5*((DATE(YEAR($B345),MONTH($B345),MIN(BN$6,DAY(EOMONTH($B345,0))))&gt;=$B345)*(DATE(YEAR($B345),MONTH($B345),MIN(BN$6,DAY(EOMONTH($B345,0))))&lt;$C345)+(DATE(YEAR($B345),MONTH($B345)+1,MIN(BN$6,DAY(EOMONTH($B345,1))))&gt;=$B345)*(DATE(YEAR($B345),MONTH($B345)+1,MIN(BN$6,DAY(EOMONTH($B345,1))))&lt;$C345)))</f>
        <v>0</v>
      </c>
      <c r="BO345" s="48" t="n">
        <f aca="false">IF(OR(N(BO$5)=0,BO$6=""),0,BO$5*((DATE(YEAR($B345),MONTH($B345),MIN(BO$6,DAY(EOMONTH($B345,0))))&gt;=$B345)*(DATE(YEAR($B345),MONTH($B345),MIN(BO$6,DAY(EOMONTH($B345,0))))&lt;$C345)+(DATE(YEAR($B345),MONTH($B345)+1,MIN(BO$6,DAY(EOMONTH($B345,1))))&gt;=$B345)*(DATE(YEAR($B345),MONTH($B345)+1,MIN(BO$6,DAY(EOMONTH($B345,1))))&lt;$C345)))</f>
        <v>0</v>
      </c>
      <c r="BP345" s="48" t="n">
        <f aca="false">IF(OR(N(BP$5)=0,BP$6=""),0,BP$5*((DATE(YEAR($B345),MONTH($B345),MIN(BP$6,DAY(EOMONTH($B345,0))))&gt;=$B345)*(DATE(YEAR($B345),MONTH($B345),MIN(BP$6,DAY(EOMONTH($B345,0))))&lt;$C345)+(DATE(YEAR($B345),MONTH($B345)+1,MIN(BP$6,DAY(EOMONTH($B345,1))))&gt;=$B345)*(DATE(YEAR($B345),MONTH($B345)+1,MIN(BP$6,DAY(EOMONTH($B345,1))))&lt;$C345)))</f>
        <v>0</v>
      </c>
      <c r="BQ345" s="48" t="n">
        <f aca="false">IF(OR(N(BQ$5)=0,BQ$6=""),0,BQ$5*((DATE(YEAR($B345),MONTH($B345),MIN(BQ$6,DAY(EOMONTH($B345,0))))&gt;=$B345)*(DATE(YEAR($B345),MONTH($B345),MIN(BQ$6,DAY(EOMONTH($B345,0))))&lt;$C345)+(DATE(YEAR($B345),MONTH($B345)+1,MIN(BQ$6,DAY(EOMONTH($B345,1))))&gt;=$B345)*(DATE(YEAR($B345),MONTH($B345)+1,MIN(BQ$6,DAY(EOMONTH($B345,1))))&lt;$C345)))</f>
        <v>0</v>
      </c>
      <c r="BR345" s="48" t="n">
        <f aca="false">IF(OR(N(BR$5)=0,BR$6=""),0,BR$5*((DATE(YEAR($B345),MONTH($B345),MIN(BR$6,DAY(EOMONTH($B345,0))))&gt;=$B345)*(DATE(YEAR($B345),MONTH($B345),MIN(BR$6,DAY(EOMONTH($B345,0))))&lt;$C345)+(DATE(YEAR($B345),MONTH($B345)+1,MIN(BR$6,DAY(EOMONTH($B345,1))))&gt;=$B345)*(DATE(YEAR($B345),MONTH($B345)+1,MIN(BR$6,DAY(EOMONTH($B345,1))))&lt;$C345)))</f>
        <v>0</v>
      </c>
      <c r="BS345" s="48" t="n">
        <f aca="false">IF(OR(N(BS$5)=0,BS$6=""),0,BS$5*((DATE(YEAR($B345),MONTH($B345),MIN(BS$6,DAY(EOMONTH($B345,0))))&gt;=$B345)*(DATE(YEAR($B345),MONTH($B345),MIN(BS$6,DAY(EOMONTH($B345,0))))&lt;$C345)+(DATE(YEAR($B345),MONTH($B345)+1,MIN(BS$6,DAY(EOMONTH($B345,1))))&gt;=$B345)*(DATE(YEAR($B345),MONTH($B345)+1,MIN(BS$6,DAY(EOMONTH($B345,1))))&lt;$C345)))</f>
        <v>0</v>
      </c>
      <c r="BT345" s="48" t="n">
        <f aca="false">IF(OR(N(BT$5)=0,BT$6=""),0,BT$5*((DATE(YEAR($B345),MONTH($B345),MIN(BT$6,DAY(EOMONTH($B345,0))))&gt;=$B345)*(DATE(YEAR($B345),MONTH($B345),MIN(BT$6,DAY(EOMONTH($B345,0))))&lt;$C345)+(DATE(YEAR($B345),MONTH($B345)+1,MIN(BT$6,DAY(EOMONTH($B345,1))))&gt;=$B345)*(DATE(YEAR($B345),MONTH($B345)+1,MIN(BT$6,DAY(EOMONTH($B345,1))))&lt;$C345)))</f>
        <v>0</v>
      </c>
      <c r="BU345" s="48" t="n">
        <f aca="false">IF(OR(N(BU$5)=0,BU$6=""),0,BU$5*((DATE(YEAR($B345),MONTH($B345),MIN(BU$6,DAY(EOMONTH($B345,0))))&gt;=$B345)*(DATE(YEAR($B345),MONTH($B345),MIN(BU$6,DAY(EOMONTH($B345,0))))&lt;$C345)+(DATE(YEAR($B345),MONTH($B345)+1,MIN(BU$6,DAY(EOMONTH($B345,1))))&gt;=$B345)*(DATE(YEAR($B345),MONTH($B345)+1,MIN(BU$6,DAY(EOMONTH($B345,1))))&lt;$C345)))</f>
        <v>0</v>
      </c>
      <c r="BV345" s="48" t="n">
        <f aca="false">IF(OR(N(BV$5)=0,BV$6=""),0,BV$5*((DATE(YEAR($B345),MONTH($B345),MIN(BV$6,DAY(EOMONTH($B345,0))))&gt;=$B345)*(DATE(YEAR($B345),MONTH($B345),MIN(BV$6,DAY(EOMONTH($B345,0))))&lt;$C345)+(DATE(YEAR($B345),MONTH($B345)+1,MIN(BV$6,DAY(EOMONTH($B345,1))))&gt;=$B345)*(DATE(YEAR($B345),MONTH($B345)+1,MIN(BV$6,DAY(EOMONTH($B345,1))))&lt;$C345)))</f>
        <v>0</v>
      </c>
      <c r="BW345" s="48" t="n">
        <f aca="false">IF(OR(N(BW$5)=0,BW$6=""),0,BW$5*((DATE(YEAR($B345),MONTH($B345),MIN(BW$6,DAY(EOMONTH($B345,0))))&gt;=$B345)*(DATE(YEAR($B345),MONTH($B345),MIN(BW$6,DAY(EOMONTH($B345,0))))&lt;$C345)+(DATE(YEAR($B345),MONTH($B345)+1,MIN(BW$6,DAY(EOMONTH($B345,1))))&gt;=$B345)*(DATE(YEAR($B345),MONTH($B345)+1,MIN(BW$6,DAY(EOMONTH($B345,1))))&lt;$C345)))</f>
        <v>0</v>
      </c>
      <c r="BX345" s="48" t="n">
        <f aca="false">MIN(Z345,(FT344*(1+FT$5/Setup!$C$36)+IF($V345=1,N($F345),0)))</f>
        <v>0</v>
      </c>
      <c r="BY345" s="48" t="n">
        <f aca="false">MIN(AA345,(FU344*(1+FU$5/Setup!$C$36)+IF($V345=2,N($F345),0)))</f>
        <v>0</v>
      </c>
      <c r="BZ345" s="48" t="n">
        <f aca="false">MIN(AB345,(FV344*(1+FV$5/Setup!$C$36)+IF($V345=3,N($F345),0)))</f>
        <v>0</v>
      </c>
      <c r="CA345" s="48" t="n">
        <f aca="false">MIN(AC345,(FW344*(1+FW$5/Setup!$C$36)+IF($V345=4,N($F345),0)))</f>
        <v>0</v>
      </c>
      <c r="CB345" s="48" t="n">
        <f aca="false">MIN(AD345,(FX344*(1+FX$5/Setup!$C$36)+IF($V345=5,N($F345),0)))</f>
        <v>0</v>
      </c>
      <c r="CC345" s="48" t="n">
        <f aca="false">MIN(AE345,(FY344*(1+FY$5/Setup!$C$36)+IF($V345=6,N($F345),0)))</f>
        <v>0</v>
      </c>
      <c r="CD345" s="48" t="n">
        <f aca="false">MIN(AF345,(FZ344*(1+FZ$5/Setup!$C$36)+IF($V345=7,N($F345),0)))</f>
        <v>0</v>
      </c>
      <c r="CE345" s="48" t="n">
        <f aca="false">MIN(AG345,(GA344*(1+GA$5/Setup!$C$36)+IF($V345=8,N($F345),0)))</f>
        <v>0</v>
      </c>
      <c r="CF345" s="48" t="n">
        <f aca="false">MIN(AH345,(GB344*(1+GB$5/Setup!$C$36)+IF($V345=9,N($F345),0)))</f>
        <v>0</v>
      </c>
      <c r="CG345" s="48" t="n">
        <f aca="false">MIN(AI345,(GC344*(1+GC$5/Setup!$C$36)+IF($V345=10,N($F345),0)))</f>
        <v>0</v>
      </c>
      <c r="CH345" s="48" t="n">
        <f aca="false">MIN(AJ345,(GD344*(1+GD$5/Setup!$C$36)+IF($V345=11,N($F345),0)))</f>
        <v>0</v>
      </c>
      <c r="CI345" s="48" t="n">
        <f aca="false">MIN(AK345,(GE344*(1+GE$5/Setup!$C$36)+IF($V345=12,N($F345),0)))</f>
        <v>0</v>
      </c>
      <c r="CJ345" s="48" t="n">
        <f aca="false">MIN(AL345,(GF344*(1+GF$5/Setup!$C$36)+IF($V345=13,N($F345),0)))</f>
        <v>0</v>
      </c>
      <c r="CK345" s="48" t="n">
        <f aca="false">MIN(AM345,(GG344*(1+GG$5/Setup!$C$36)+IF($V345=14,N($F345),0)))</f>
        <v>0</v>
      </c>
      <c r="CL345" s="48" t="n">
        <f aca="false">MIN(AN345,(GH344*(1+GH$5/Setup!$C$36)+IF($V345=15,N($F345),0)))</f>
        <v>0</v>
      </c>
      <c r="CM345" s="48" t="n">
        <f aca="false">MIN(AO345,(GI344*(1+GI$5/Setup!$C$36)+IF($V345=16,N($F345),0)))</f>
        <v>0</v>
      </c>
      <c r="CN345" s="48" t="n">
        <f aca="false">MIN(AP345,(GJ344*(1+GJ$5/Setup!$C$36)+IF($V345=17,N($F345),0)))</f>
        <v>0</v>
      </c>
      <c r="CO345" s="48" t="n">
        <f aca="false">MIN(AQ345,(GK344*(1+GK$5/Setup!$C$36)+IF($V345=18,N($F345),0)))</f>
        <v>0</v>
      </c>
      <c r="CP345" s="48" t="n">
        <f aca="false">MIN(AR345,(GL344*(1+GL$5/Setup!$C$36)+IF($V345=19,N($F345),0)))</f>
        <v>0</v>
      </c>
      <c r="CQ345" s="48" t="n">
        <f aca="false">MIN(AS345,(GM344*(1+GM$5/Setup!$C$36)+IF($V345=20,N($F345),0)))</f>
        <v>0</v>
      </c>
      <c r="CR345" s="48" t="n">
        <f aca="false">MIN(AT345,(GN344*(1+GN$5/Setup!$C$36)+IF($V345=21,N($F345),0)))</f>
        <v>0</v>
      </c>
      <c r="CS345" s="48" t="n">
        <f aca="false">MIN(AU345,(GO344*(1+GO$5/Setup!$C$36)+IF($V345=22,N($F345),0)))</f>
        <v>0</v>
      </c>
      <c r="CT345" s="48" t="n">
        <f aca="false">MIN(AV345,(GP344*(1+GP$5/Setup!$C$36)+IF($V345=23,N($F345),0)))</f>
        <v>0</v>
      </c>
      <c r="CU345" s="48" t="n">
        <f aca="false">MIN(AW345,(GQ344*(1+GQ$5/Setup!$C$36)+IF($V345=24,N($F345),0)))</f>
        <v>0</v>
      </c>
      <c r="CV345" s="48" t="n">
        <f aca="false">MIN(AX345,(GR344*(1+GR$5/Setup!$C$36)+IF($V345=25,N($F345),0)))</f>
        <v>0</v>
      </c>
      <c r="CW345" s="48" t="n">
        <f aca="false">MIN(AY345,(GS344*(1+GS$5/Setup!$C$36)+IF($V345=26,N($F345),0)))</f>
        <v>0</v>
      </c>
      <c r="CX345" s="48" t="n">
        <f aca="false">MIN(AZ345,(GT344*(1+GT$5/Setup!$C$36)+IF($V345=27,N($F345),0)))</f>
        <v>0</v>
      </c>
      <c r="CY345" s="48" t="n">
        <f aca="false">MIN(BA345,(GU344*(1+GU$5/Setup!$C$36)+IF($V345=28,N($F345),0)))</f>
        <v>0</v>
      </c>
      <c r="CZ345" s="48" t="n">
        <f aca="false">MIN(BB345,(GV344*(1+GV$5/Setup!$C$36)+IF($V345=29,N($F345),0)))</f>
        <v>0</v>
      </c>
      <c r="DA345" s="48" t="n">
        <f aca="false">MIN(BC345,(GW344*(1+GW$5/Setup!$C$36)+IF($V345=30,N($F345),0)))</f>
        <v>0</v>
      </c>
      <c r="DB345" s="48" t="n">
        <f aca="false">MIN(BD345,(GX344*(1+GX$5/Setup!$C$36)+IF($V345=31,N($F345),0)))</f>
        <v>0</v>
      </c>
      <c r="DC345" s="48" t="n">
        <f aca="false">MIN(BE345,(GY344*(1+GY$5/Setup!$C$36)+IF($V345=32,N($F345),0)))</f>
        <v>0</v>
      </c>
      <c r="DD345" s="48" t="n">
        <f aca="false">MIN(BF345,(GZ344*(1+GZ$5/Setup!$C$36)+IF($V345=33,N($F345),0)))</f>
        <v>0</v>
      </c>
      <c r="DE345" s="48" t="n">
        <f aca="false">MIN(BG345,(HA344*(1+HA$5/Setup!$C$36)+IF($V345=34,N($F345),0)))</f>
        <v>0</v>
      </c>
      <c r="DF345" s="48" t="n">
        <f aca="false">MIN(BH345,(HB344*(1+HB$5/Setup!$C$36)+IF($V345=35,N($F345),0)))</f>
        <v>0</v>
      </c>
      <c r="DG345" s="48" t="n">
        <f aca="false">MIN(BI345,(HC344*(1+HC$5/Setup!$C$36)+IF($V345=36,N($F345),0)))</f>
        <v>0</v>
      </c>
      <c r="DH345" s="48" t="n">
        <f aca="false">MIN(BJ345,(HD344*(1+HD$5/Setup!$C$36)+IF($V345=37,N($F345),0)))</f>
        <v>0</v>
      </c>
      <c r="DI345" s="48" t="n">
        <f aca="false">MIN(BK345,(HE344*(1+HE$5/Setup!$C$36)+IF($V345=38,N($F345),0)))</f>
        <v>0</v>
      </c>
      <c r="DJ345" s="48" t="n">
        <f aca="false">MIN(BL345,(HF344*(1+HF$5/Setup!$C$36)+IF($V345=39,N($F345),0)))</f>
        <v>0</v>
      </c>
      <c r="DK345" s="48" t="n">
        <f aca="false">MIN(BM345,(HG344*(1+HG$5/Setup!$C$36)+IF($V345=40,N($F345),0)))</f>
        <v>0</v>
      </c>
      <c r="DL345" s="48" t="n">
        <f aca="false">MIN(BN345,(HH344*(1+HH$5/Setup!$C$36)+IF($V345=41,N($F345),0)))</f>
        <v>0</v>
      </c>
      <c r="DM345" s="48" t="n">
        <f aca="false">MIN(BO345,(HI344*(1+HI$5/Setup!$C$36)+IF($V345=42,N($F345),0)))</f>
        <v>0</v>
      </c>
      <c r="DN345" s="48" t="n">
        <f aca="false">MIN(BP345,(HJ344*(1+HJ$5/Setup!$C$36)+IF($V345=43,N($F345),0)))</f>
        <v>0</v>
      </c>
      <c r="DO345" s="48" t="n">
        <f aca="false">MIN(BQ345,(HK344*(1+HK$5/Setup!$C$36)+IF($V345=44,N($F345),0)))</f>
        <v>0</v>
      </c>
      <c r="DP345" s="48" t="n">
        <f aca="false">MIN(BR345,(HL344*(1+HL$5/Setup!$C$36)+IF($V345=45,N($F345),0)))</f>
        <v>0</v>
      </c>
      <c r="DQ345" s="48" t="n">
        <f aca="false">MIN(BS345,(HM344*(1+HM$5/Setup!$C$36)+IF($V345=46,N($F345),0)))</f>
        <v>0</v>
      </c>
      <c r="DR345" s="48" t="n">
        <f aca="false">MIN(BT345,(HN344*(1+HN$5/Setup!$C$36)+IF($V345=47,N($F345),0)))</f>
        <v>0</v>
      </c>
      <c r="DS345" s="48" t="n">
        <f aca="false">MIN(BU345,(HO344*(1+HO$5/Setup!$C$36)+IF($V345=48,N($F345),0)))</f>
        <v>0</v>
      </c>
      <c r="DT345" s="48" t="n">
        <f aca="false">MIN(BV345,(HP344*(1+HP$5/Setup!$C$36)+IF($V345=49,N($F345),0)))</f>
        <v>0</v>
      </c>
      <c r="DU345" s="48" t="n">
        <f aca="false">MIN(BW345,(HQ344*(1+HQ$5/Setup!$C$36)+IF($V345=50,N($F345),0)))</f>
        <v>0</v>
      </c>
      <c r="DV345" s="48" t="n">
        <f aca="false">MIN(MAX((FT344*(1+FT$5/Setup!$C$36)+IF($V345=1,N($F345),0))-BX345,0),MAX($P345-0,0))</f>
        <v>0</v>
      </c>
      <c r="DW345" s="48" t="n">
        <f aca="false">MIN(MAX((FU344*(1+FU$5/Setup!$C$36)+IF($V345=2,N($F345),0))-BY345,0),MAX($P345-SUM(DV345:DV345),0))</f>
        <v>0</v>
      </c>
      <c r="DX345" s="48" t="n">
        <f aca="false">MIN(MAX((FV344*(1+FV$5/Setup!$C$36)+IF($V345=3,N($F345),0))-BZ345,0),MAX($P345-SUM(DV345:DW345),0))</f>
        <v>0</v>
      </c>
      <c r="DY345" s="48" t="n">
        <f aca="false">MIN(MAX((FW344*(1+FW$5/Setup!$C$36)+IF($V345=4,N($F345),0))-CA345,0),MAX($P345-SUM(DV345:DX345),0))</f>
        <v>0</v>
      </c>
      <c r="DZ345" s="48" t="n">
        <f aca="false">MIN(MAX((FX344*(1+FX$5/Setup!$C$36)+IF($V345=5,N($F345),0))-CB345,0),MAX($P345-SUM(DV345:DY345),0))</f>
        <v>0</v>
      </c>
      <c r="EA345" s="48" t="n">
        <f aca="false">MIN(MAX((FY344*(1+FY$5/Setup!$C$36)+IF($V345=6,N($F345),0))-CC345,0),MAX($P345-SUM(DV345:DZ345),0))</f>
        <v>0</v>
      </c>
      <c r="EB345" s="48" t="n">
        <f aca="false">MIN(MAX((FZ344*(1+FZ$5/Setup!$C$36)+IF($V345=7,N($F345),0))-CD345,0),MAX($P345-SUM(DV345:EA345),0))</f>
        <v>0</v>
      </c>
      <c r="EC345" s="48" t="n">
        <f aca="false">MIN(MAX((GA344*(1+GA$5/Setup!$C$36)+IF($V345=8,N($F345),0))-CE345,0),MAX($P345-SUM(DV345:EB345),0))</f>
        <v>0</v>
      </c>
      <c r="ED345" s="48" t="n">
        <f aca="false">MIN(MAX((GB344*(1+GB$5/Setup!$C$36)+IF($V345=9,N($F345),0))-CF345,0),MAX($P345-SUM(DV345:EC345),0))</f>
        <v>0</v>
      </c>
      <c r="EE345" s="48" t="n">
        <f aca="false">MIN(MAX((GC344*(1+GC$5/Setup!$C$36)+IF($V345=10,N($F345),0))-CG345,0),MAX($P345-SUM(DV345:ED345),0))</f>
        <v>0</v>
      </c>
      <c r="EF345" s="48" t="n">
        <f aca="false">MIN(MAX((GD344*(1+GD$5/Setup!$C$36)+IF($V345=11,N($F345),0))-CH345,0),MAX($P345-SUM(DV345:EE345),0))</f>
        <v>0</v>
      </c>
      <c r="EG345" s="48" t="n">
        <f aca="false">MIN(MAX((GE344*(1+GE$5/Setup!$C$36)+IF($V345=12,N($F345),0))-CI345,0),MAX($P345-SUM(DV345:EF345),0))</f>
        <v>0</v>
      </c>
      <c r="EH345" s="48" t="n">
        <f aca="false">MIN(MAX((GF344*(1+GF$5/Setup!$C$36)+IF($V345=13,N($F345),0))-CJ345,0),MAX($P345-SUM(DV345:EG345),0))</f>
        <v>0</v>
      </c>
      <c r="EI345" s="48" t="n">
        <f aca="false">MIN(MAX((GG344*(1+GG$5/Setup!$C$36)+IF($V345=14,N($F345),0))-CK345,0),MAX($P345-SUM(DV345:EH345),0))</f>
        <v>0</v>
      </c>
      <c r="EJ345" s="48" t="n">
        <f aca="false">MIN(MAX((GH344*(1+GH$5/Setup!$C$36)+IF($V345=15,N($F345),0))-CL345,0),MAX($P345-SUM(DV345:EI345),0))</f>
        <v>0</v>
      </c>
      <c r="EK345" s="48" t="n">
        <f aca="false">MIN(MAX((GI344*(1+GI$5/Setup!$C$36)+IF($V345=16,N($F345),0))-CM345,0),MAX($P345-SUM(DV345:EJ345),0))</f>
        <v>0</v>
      </c>
      <c r="EL345" s="48" t="n">
        <f aca="false">MIN(MAX((GJ344*(1+GJ$5/Setup!$C$36)+IF($V345=17,N($F345),0))-CN345,0),MAX($P345-SUM(DV345:EK345),0))</f>
        <v>0</v>
      </c>
      <c r="EM345" s="48" t="n">
        <f aca="false">MIN(MAX((GK344*(1+GK$5/Setup!$C$36)+IF($V345=18,N($F345),0))-CO345,0),MAX($P345-SUM(DV345:EL345),0))</f>
        <v>0</v>
      </c>
      <c r="EN345" s="48" t="n">
        <f aca="false">MIN(MAX((GL344*(1+GL$5/Setup!$C$36)+IF($V345=19,N($F345),0))-CP345,0),MAX($P345-SUM(DV345:EM345),0))</f>
        <v>0</v>
      </c>
      <c r="EO345" s="48" t="n">
        <f aca="false">MIN(MAX((GM344*(1+GM$5/Setup!$C$36)+IF($V345=20,N($F345),0))-CQ345,0),MAX($P345-SUM(DV345:EN345),0))</f>
        <v>0</v>
      </c>
      <c r="EP345" s="48" t="n">
        <f aca="false">MIN(MAX((GN344*(1+GN$5/Setup!$C$36)+IF($V345=21,N($F345),0))-CR345,0),MAX($P345-SUM(DV345:EO345),0))</f>
        <v>0</v>
      </c>
      <c r="EQ345" s="48" t="n">
        <f aca="false">MIN(MAX((GO344*(1+GO$5/Setup!$C$36)+IF($V345=22,N($F345),0))-CS345,0),MAX($P345-SUM(DV345:EP345),0))</f>
        <v>0</v>
      </c>
      <c r="ER345" s="48" t="n">
        <f aca="false">MIN(MAX((GP344*(1+GP$5/Setup!$C$36)+IF($V345=23,N($F345),0))-CT345,0),MAX($P345-SUM(DV345:EQ345),0))</f>
        <v>0</v>
      </c>
      <c r="ES345" s="48" t="n">
        <f aca="false">MIN(MAX((GQ344*(1+GQ$5/Setup!$C$36)+IF($V345=24,N($F345),0))-CU345,0),MAX($P345-SUM(DV345:ER345),0))</f>
        <v>0</v>
      </c>
      <c r="ET345" s="48" t="n">
        <f aca="false">MIN(MAX((GR344*(1+GR$5/Setup!$C$36)+IF($V345=25,N($F345),0))-CV345,0),MAX($P345-SUM(DV345:ES345),0))</f>
        <v>0</v>
      </c>
      <c r="EU345" s="48" t="n">
        <f aca="false">MIN(MAX((GS344*(1+GS$5/Setup!$C$36)+IF($V345=26,N($F345),0))-CW345,0),MAX($P345-SUM(DV345:ET345),0))</f>
        <v>0</v>
      </c>
      <c r="EV345" s="48" t="n">
        <f aca="false">MIN(MAX((GT344*(1+GT$5/Setup!$C$36)+IF($V345=27,N($F345),0))-CX345,0),MAX($P345-SUM(DV345:EU345),0))</f>
        <v>0</v>
      </c>
      <c r="EW345" s="48" t="n">
        <f aca="false">MIN(MAX((GU344*(1+GU$5/Setup!$C$36)+IF($V345=28,N($F345),0))-CY345,0),MAX($P345-SUM(DV345:EV345),0))</f>
        <v>0</v>
      </c>
      <c r="EX345" s="48" t="n">
        <f aca="false">MIN(MAX((GV344*(1+GV$5/Setup!$C$36)+IF($V345=29,N($F345),0))-CZ345,0),MAX($P345-SUM(DV345:EW345),0))</f>
        <v>0</v>
      </c>
      <c r="EY345" s="48" t="n">
        <f aca="false">MIN(MAX((GW344*(1+GW$5/Setup!$C$36)+IF($V345=30,N($F345),0))-DA345,0),MAX($P345-SUM(DV345:EX345),0))</f>
        <v>0</v>
      </c>
      <c r="EZ345" s="48" t="n">
        <f aca="false">MIN(MAX((GX344*(1+GX$5/Setup!$C$36)+IF($V345=31,N($F345),0))-DB345,0),MAX($P345-SUM(DV345:EY345),0))</f>
        <v>0</v>
      </c>
      <c r="FA345" s="48" t="n">
        <f aca="false">MIN(MAX((GY344*(1+GY$5/Setup!$C$36)+IF($V345=32,N($F345),0))-DC345,0),MAX($P345-SUM(DV345:EZ345),0))</f>
        <v>0</v>
      </c>
      <c r="FB345" s="48" t="n">
        <f aca="false">MIN(MAX((GZ344*(1+GZ$5/Setup!$C$36)+IF($V345=33,N($F345),0))-DD345,0),MAX($P345-SUM(DV345:FA345),0))</f>
        <v>0</v>
      </c>
      <c r="FC345" s="48" t="n">
        <f aca="false">MIN(MAX((HA344*(1+HA$5/Setup!$C$36)+IF($V345=34,N($F345),0))-DE345,0),MAX($P345-SUM(DV345:FB345),0))</f>
        <v>0</v>
      </c>
      <c r="FD345" s="48" t="n">
        <f aca="false">MIN(MAX((HB344*(1+HB$5/Setup!$C$36)+IF($V345=35,N($F345),0))-DF345,0),MAX($P345-SUM(DV345:FC345),0))</f>
        <v>0</v>
      </c>
      <c r="FE345" s="48" t="n">
        <f aca="false">MIN(MAX((HC344*(1+HC$5/Setup!$C$36)+IF($V345=36,N($F345),0))-DG345,0),MAX($P345-SUM(DV345:FD345),0))</f>
        <v>0</v>
      </c>
      <c r="FF345" s="48" t="n">
        <f aca="false">MIN(MAX((HD344*(1+HD$5/Setup!$C$36)+IF($V345=37,N($F345),0))-DH345,0),MAX($P345-SUM(DV345:FE345),0))</f>
        <v>0</v>
      </c>
      <c r="FG345" s="48" t="n">
        <f aca="false">MIN(MAX((HE344*(1+HE$5/Setup!$C$36)+IF($V345=38,N($F345),0))-DI345,0),MAX($P345-SUM(DV345:FF345),0))</f>
        <v>0</v>
      </c>
      <c r="FH345" s="48" t="n">
        <f aca="false">MIN(MAX((HF344*(1+HF$5/Setup!$C$36)+IF($V345=39,N($F345),0))-DJ345,0),MAX($P345-SUM(DV345:FG345),0))</f>
        <v>0</v>
      </c>
      <c r="FI345" s="48" t="n">
        <f aca="false">MIN(MAX((HG344*(1+HG$5/Setup!$C$36)+IF($V345=40,N($F345),0))-DK345,0),MAX($P345-SUM(DV345:FH345),0))</f>
        <v>0</v>
      </c>
      <c r="FJ345" s="48" t="n">
        <f aca="false">MIN(MAX((HH344*(1+HH$5/Setup!$C$36)+IF($V345=41,N($F345),0))-DL345,0),MAX($P345-SUM(DV345:FI345),0))</f>
        <v>0</v>
      </c>
      <c r="FK345" s="48" t="n">
        <f aca="false">MIN(MAX((HI344*(1+HI$5/Setup!$C$36)+IF($V345=42,N($F345),0))-DM345,0),MAX($P345-SUM(DV345:FJ345),0))</f>
        <v>0</v>
      </c>
      <c r="FL345" s="48" t="n">
        <f aca="false">MIN(MAX((HJ344*(1+HJ$5/Setup!$C$36)+IF($V345=43,N($F345),0))-DN345,0),MAX($P345-SUM(DV345:FK345),0))</f>
        <v>0</v>
      </c>
      <c r="FM345" s="48" t="n">
        <f aca="false">MIN(MAX((HK344*(1+HK$5/Setup!$C$36)+IF($V345=44,N($F345),0))-DO345,0),MAX($P345-SUM(DV345:FL345),0))</f>
        <v>0</v>
      </c>
      <c r="FN345" s="48" t="n">
        <f aca="false">MIN(MAX((HL344*(1+HL$5/Setup!$C$36)+IF($V345=45,N($F345),0))-DP345,0),MAX($P345-SUM(DV345:FM345),0))</f>
        <v>0</v>
      </c>
      <c r="FO345" s="48" t="n">
        <f aca="false">MIN(MAX((HM344*(1+HM$5/Setup!$C$36)+IF($V345=46,N($F345),0))-DQ345,0),MAX($P345-SUM(DV345:FN345),0))</f>
        <v>0</v>
      </c>
      <c r="FP345" s="48" t="n">
        <f aca="false">MIN(MAX((HN344*(1+HN$5/Setup!$C$36)+IF($V345=47,N($F345),0))-DR345,0),MAX($P345-SUM(DV345:FO345),0))</f>
        <v>0</v>
      </c>
      <c r="FQ345" s="48" t="n">
        <f aca="false">MIN(MAX((HO344*(1+HO$5/Setup!$C$36)+IF($V345=48,N($F345),0))-DS345,0),MAX($P345-SUM(DV345:FP345),0))</f>
        <v>0</v>
      </c>
      <c r="FR345" s="48" t="n">
        <f aca="false">MIN(MAX((HP344*(1+HP$5/Setup!$C$36)+IF($V345=49,N($F345),0))-DT345,0),MAX($P345-SUM(DV345:FQ345),0))</f>
        <v>0</v>
      </c>
      <c r="FS345" s="48" t="n">
        <f aca="false">MIN(MAX((HQ344*(1+HQ$5/Setup!$C$36)+IF($V345=50,N($F345),0))-DU345,0),MAX($P345-SUM(DV345:FR345),0))</f>
        <v>0</v>
      </c>
      <c r="FT345" s="48" t="n">
        <f aca="false">IF((FT344*(1+FT$5/Setup!$C$36)+IF($V345=1,N($F345),0))-BX345-DV345&lt;0.005,0,(FT344*(1+FT$5/Setup!$C$36)+IF($V345=1,N($F345),0))-BX345-DV345)</f>
        <v>0</v>
      </c>
      <c r="FU345" s="48" t="n">
        <f aca="false">IF((FU344*(1+FU$5/Setup!$C$36)+IF($V345=2,N($F345),0))-BY345-DW345&lt;0.005,0,(FU344*(1+FU$5/Setup!$C$36)+IF($V345=2,N($F345),0))-BY345-DW345)</f>
        <v>0</v>
      </c>
      <c r="FV345" s="48" t="n">
        <f aca="false">IF((FV344*(1+FV$5/Setup!$C$36)+IF($V345=3,N($F345),0))-BZ345-DX345&lt;0.005,0,(FV344*(1+FV$5/Setup!$C$36)+IF($V345=3,N($F345),0))-BZ345-DX345)</f>
        <v>0</v>
      </c>
      <c r="FW345" s="48" t="n">
        <f aca="false">IF((FW344*(1+FW$5/Setup!$C$36)+IF($V345=4,N($F345),0))-CA345-DY345&lt;0.005,0,(FW344*(1+FW$5/Setup!$C$36)+IF($V345=4,N($F345),0))-CA345-DY345)</f>
        <v>0</v>
      </c>
      <c r="FX345" s="48" t="n">
        <f aca="false">IF((FX344*(1+FX$5/Setup!$C$36)+IF($V345=5,N($F345),0))-CB345-DZ345&lt;0.005,0,(FX344*(1+FX$5/Setup!$C$36)+IF($V345=5,N($F345),0))-CB345-DZ345)</f>
        <v>0</v>
      </c>
      <c r="FY345" s="48" t="n">
        <f aca="false">IF((FY344*(1+FY$5/Setup!$C$36)+IF($V345=6,N($F345),0))-CC345-EA345&lt;0.005,0,(FY344*(1+FY$5/Setup!$C$36)+IF($V345=6,N($F345),0))-CC345-EA345)</f>
        <v>0</v>
      </c>
      <c r="FZ345" s="48" t="n">
        <f aca="false">IF((FZ344*(1+FZ$5/Setup!$C$36)+IF($V345=7,N($F345),0))-CD345-EB345&lt;0.005,0,(FZ344*(1+FZ$5/Setup!$C$36)+IF($V345=7,N($F345),0))-CD345-EB345)</f>
        <v>0</v>
      </c>
      <c r="GA345" s="48" t="n">
        <f aca="false">IF((GA344*(1+GA$5/Setup!$C$36)+IF($V345=8,N($F345),0))-CE345-EC345&lt;0.005,0,(GA344*(1+GA$5/Setup!$C$36)+IF($V345=8,N($F345),0))-CE345-EC345)</f>
        <v>0</v>
      </c>
      <c r="GB345" s="48" t="n">
        <f aca="false">IF((GB344*(1+GB$5/Setup!$C$36)+IF($V345=9,N($F345),0))-CF345-ED345&lt;0.005,0,(GB344*(1+GB$5/Setup!$C$36)+IF($V345=9,N($F345),0))-CF345-ED345)</f>
        <v>0</v>
      </c>
      <c r="GC345" s="48" t="n">
        <f aca="false">IF((GC344*(1+GC$5/Setup!$C$36)+IF($V345=10,N($F345),0))-CG345-EE345&lt;0.005,0,(GC344*(1+GC$5/Setup!$C$36)+IF($V345=10,N($F345),0))-CG345-EE345)</f>
        <v>0</v>
      </c>
      <c r="GD345" s="48" t="n">
        <f aca="false">IF((GD344*(1+GD$5/Setup!$C$36)+IF($V345=11,N($F345),0))-CH345-EF345&lt;0.005,0,(GD344*(1+GD$5/Setup!$C$36)+IF($V345=11,N($F345),0))-CH345-EF345)</f>
        <v>0</v>
      </c>
      <c r="GE345" s="48" t="n">
        <f aca="false">IF((GE344*(1+GE$5/Setup!$C$36)+IF($V345=12,N($F345),0))-CI345-EG345&lt;0.005,0,(GE344*(1+GE$5/Setup!$C$36)+IF($V345=12,N($F345),0))-CI345-EG345)</f>
        <v>0</v>
      </c>
      <c r="GF345" s="48" t="n">
        <f aca="false">IF((GF344*(1+GF$5/Setup!$C$36)+IF($V345=13,N($F345),0))-CJ345-EH345&lt;0.005,0,(GF344*(1+GF$5/Setup!$C$36)+IF($V345=13,N($F345),0))-CJ345-EH345)</f>
        <v>0</v>
      </c>
      <c r="GG345" s="48" t="n">
        <f aca="false">IF((GG344*(1+GG$5/Setup!$C$36)+IF($V345=14,N($F345),0))-CK345-EI345&lt;0.005,0,(GG344*(1+GG$5/Setup!$C$36)+IF($V345=14,N($F345),0))-CK345-EI345)</f>
        <v>0</v>
      </c>
      <c r="GH345" s="48" t="n">
        <f aca="false">IF((GH344*(1+GH$5/Setup!$C$36)+IF($V345=15,N($F345),0))-CL345-EJ345&lt;0.005,0,(GH344*(1+GH$5/Setup!$C$36)+IF($V345=15,N($F345),0))-CL345-EJ345)</f>
        <v>0</v>
      </c>
      <c r="GI345" s="48" t="n">
        <f aca="false">IF((GI344*(1+GI$5/Setup!$C$36)+IF($V345=16,N($F345),0))-CM345-EK345&lt;0.005,0,(GI344*(1+GI$5/Setup!$C$36)+IF($V345=16,N($F345),0))-CM345-EK345)</f>
        <v>0</v>
      </c>
      <c r="GJ345" s="48" t="n">
        <f aca="false">IF((GJ344*(1+GJ$5/Setup!$C$36)+IF($V345=17,N($F345),0))-CN345-EL345&lt;0.005,0,(GJ344*(1+GJ$5/Setup!$C$36)+IF($V345=17,N($F345),0))-CN345-EL345)</f>
        <v>0</v>
      </c>
      <c r="GK345" s="48" t="n">
        <f aca="false">IF((GK344*(1+GK$5/Setup!$C$36)+IF($V345=18,N($F345),0))-CO345-EM345&lt;0.005,0,(GK344*(1+GK$5/Setup!$C$36)+IF($V345=18,N($F345),0))-CO345-EM345)</f>
        <v>0</v>
      </c>
      <c r="GL345" s="48" t="n">
        <f aca="false">IF((GL344*(1+GL$5/Setup!$C$36)+IF($V345=19,N($F345),0))-CP345-EN345&lt;0.005,0,(GL344*(1+GL$5/Setup!$C$36)+IF($V345=19,N($F345),0))-CP345-EN345)</f>
        <v>0</v>
      </c>
      <c r="GM345" s="48" t="n">
        <f aca="false">IF((GM344*(1+GM$5/Setup!$C$36)+IF($V345=20,N($F345),0))-CQ345-EO345&lt;0.005,0,(GM344*(1+GM$5/Setup!$C$36)+IF($V345=20,N($F345),0))-CQ345-EO345)</f>
        <v>0</v>
      </c>
      <c r="GN345" s="48" t="n">
        <f aca="false">IF((GN344*(1+GN$5/Setup!$C$36)+IF($V345=21,N($F345),0))-CR345-EP345&lt;0.005,0,(GN344*(1+GN$5/Setup!$C$36)+IF($V345=21,N($F345),0))-CR345-EP345)</f>
        <v>0</v>
      </c>
      <c r="GO345" s="48" t="n">
        <f aca="false">IF((GO344*(1+GO$5/Setup!$C$36)+IF($V345=22,N($F345),0))-CS345-EQ345&lt;0.005,0,(GO344*(1+GO$5/Setup!$C$36)+IF($V345=22,N($F345),0))-CS345-EQ345)</f>
        <v>0</v>
      </c>
      <c r="GP345" s="48" t="n">
        <f aca="false">IF((GP344*(1+GP$5/Setup!$C$36)+IF($V345=23,N($F345),0))-CT345-ER345&lt;0.005,0,(GP344*(1+GP$5/Setup!$C$36)+IF($V345=23,N($F345),0))-CT345-ER345)</f>
        <v>0</v>
      </c>
      <c r="GQ345" s="48" t="n">
        <f aca="false">IF((GQ344*(1+GQ$5/Setup!$C$36)+IF($V345=24,N($F345),0))-CU345-ES345&lt;0.005,0,(GQ344*(1+GQ$5/Setup!$C$36)+IF($V345=24,N($F345),0))-CU345-ES345)</f>
        <v>0</v>
      </c>
      <c r="GR345" s="48" t="n">
        <f aca="false">IF((GR344*(1+GR$5/Setup!$C$36)+IF($V345=25,N($F345),0))-CV345-ET345&lt;0.005,0,(GR344*(1+GR$5/Setup!$C$36)+IF($V345=25,N($F345),0))-CV345-ET345)</f>
        <v>0</v>
      </c>
      <c r="GS345" s="48" t="n">
        <f aca="false">IF((GS344*(1+GS$5/Setup!$C$36)+IF($V345=26,N($F345),0))-CW345-EU345&lt;0.005,0,(GS344*(1+GS$5/Setup!$C$36)+IF($V345=26,N($F345),0))-CW345-EU345)</f>
        <v>0</v>
      </c>
      <c r="GT345" s="48" t="n">
        <f aca="false">IF((GT344*(1+GT$5/Setup!$C$36)+IF($V345=27,N($F345),0))-CX345-EV345&lt;0.005,0,(GT344*(1+GT$5/Setup!$C$36)+IF($V345=27,N($F345),0))-CX345-EV345)</f>
        <v>0</v>
      </c>
      <c r="GU345" s="48" t="n">
        <f aca="false">IF((GU344*(1+GU$5/Setup!$C$36)+IF($V345=28,N($F345),0))-CY345-EW345&lt;0.005,0,(GU344*(1+GU$5/Setup!$C$36)+IF($V345=28,N($F345),0))-CY345-EW345)</f>
        <v>0</v>
      </c>
      <c r="GV345" s="48" t="n">
        <f aca="false">IF((GV344*(1+GV$5/Setup!$C$36)+IF($V345=29,N($F345),0))-CZ345-EX345&lt;0.005,0,(GV344*(1+GV$5/Setup!$C$36)+IF($V345=29,N($F345),0))-CZ345-EX345)</f>
        <v>0</v>
      </c>
      <c r="GW345" s="48" t="n">
        <f aca="false">IF((GW344*(1+GW$5/Setup!$C$36)+IF($V345=30,N($F345),0))-DA345-EY345&lt;0.005,0,(GW344*(1+GW$5/Setup!$C$36)+IF($V345=30,N($F345),0))-DA345-EY345)</f>
        <v>0</v>
      </c>
      <c r="GX345" s="48" t="n">
        <f aca="false">IF((GX344*(1+GX$5/Setup!$C$36)+IF($V345=31,N($F345),0))-DB345-EZ345&lt;0.005,0,(GX344*(1+GX$5/Setup!$C$36)+IF($V345=31,N($F345),0))-DB345-EZ345)</f>
        <v>0</v>
      </c>
      <c r="GY345" s="48" t="n">
        <f aca="false">IF((GY344*(1+GY$5/Setup!$C$36)+IF($V345=32,N($F345),0))-DC345-FA345&lt;0.005,0,(GY344*(1+GY$5/Setup!$C$36)+IF($V345=32,N($F345),0))-DC345-FA345)</f>
        <v>0</v>
      </c>
      <c r="GZ345" s="48" t="n">
        <f aca="false">IF((GZ344*(1+GZ$5/Setup!$C$36)+IF($V345=33,N($F345),0))-DD345-FB345&lt;0.005,0,(GZ344*(1+GZ$5/Setup!$C$36)+IF($V345=33,N($F345),0))-DD345-FB345)</f>
        <v>0</v>
      </c>
      <c r="HA345" s="48" t="n">
        <f aca="false">IF((HA344*(1+HA$5/Setup!$C$36)+IF($V345=34,N($F345),0))-DE345-FC345&lt;0.005,0,(HA344*(1+HA$5/Setup!$C$36)+IF($V345=34,N($F345),0))-DE345-FC345)</f>
        <v>0</v>
      </c>
      <c r="HB345" s="48" t="n">
        <f aca="false">IF((HB344*(1+HB$5/Setup!$C$36)+IF($V345=35,N($F345),0))-DF345-FD345&lt;0.005,0,(HB344*(1+HB$5/Setup!$C$36)+IF($V345=35,N($F345),0))-DF345-FD345)</f>
        <v>0</v>
      </c>
      <c r="HC345" s="48" t="n">
        <f aca="false">IF((HC344*(1+HC$5/Setup!$C$36)+IF($V345=36,N($F345),0))-DG345-FE345&lt;0.005,0,(HC344*(1+HC$5/Setup!$C$36)+IF($V345=36,N($F345),0))-DG345-FE345)</f>
        <v>0</v>
      </c>
      <c r="HD345" s="48" t="n">
        <f aca="false">IF((HD344*(1+HD$5/Setup!$C$36)+IF($V345=37,N($F345),0))-DH345-FF345&lt;0.005,0,(HD344*(1+HD$5/Setup!$C$36)+IF($V345=37,N($F345),0))-DH345-FF345)</f>
        <v>0</v>
      </c>
      <c r="HE345" s="48" t="n">
        <f aca="false">IF((HE344*(1+HE$5/Setup!$C$36)+IF($V345=38,N($F345),0))-DI345-FG345&lt;0.005,0,(HE344*(1+HE$5/Setup!$C$36)+IF($V345=38,N($F345),0))-DI345-FG345)</f>
        <v>0</v>
      </c>
      <c r="HF345" s="48" t="n">
        <f aca="false">IF((HF344*(1+HF$5/Setup!$C$36)+IF($V345=39,N($F345),0))-DJ345-FH345&lt;0.005,0,(HF344*(1+HF$5/Setup!$C$36)+IF($V345=39,N($F345),0))-DJ345-FH345)</f>
        <v>0</v>
      </c>
      <c r="HG345" s="48" t="n">
        <f aca="false">IF((HG344*(1+HG$5/Setup!$C$36)+IF($V345=40,N($F345),0))-DK345-FI345&lt;0.005,0,(HG344*(1+HG$5/Setup!$C$36)+IF($V345=40,N($F345),0))-DK345-FI345)</f>
        <v>0</v>
      </c>
      <c r="HH345" s="48" t="n">
        <f aca="false">IF((HH344*(1+HH$5/Setup!$C$36)+IF($V345=41,N($F345),0))-DL345-FJ345&lt;0.005,0,(HH344*(1+HH$5/Setup!$C$36)+IF($V345=41,N($F345),0))-DL345-FJ345)</f>
        <v>0</v>
      </c>
      <c r="HI345" s="48" t="n">
        <f aca="false">IF((HI344*(1+HI$5/Setup!$C$36)+IF($V345=42,N($F345),0))-DM345-FK345&lt;0.005,0,(HI344*(1+HI$5/Setup!$C$36)+IF($V345=42,N($F345),0))-DM345-FK345)</f>
        <v>0</v>
      </c>
      <c r="HJ345" s="48" t="n">
        <f aca="false">IF((HJ344*(1+HJ$5/Setup!$C$36)+IF($V345=43,N($F345),0))-DN345-FL345&lt;0.005,0,(HJ344*(1+HJ$5/Setup!$C$36)+IF($V345=43,N($F345),0))-DN345-FL345)</f>
        <v>0</v>
      </c>
      <c r="HK345" s="48" t="n">
        <f aca="false">IF((HK344*(1+HK$5/Setup!$C$36)+IF($V345=44,N($F345),0))-DO345-FM345&lt;0.005,0,(HK344*(1+HK$5/Setup!$C$36)+IF($V345=44,N($F345),0))-DO345-FM345)</f>
        <v>0</v>
      </c>
      <c r="HL345" s="48" t="n">
        <f aca="false">IF((HL344*(1+HL$5/Setup!$C$36)+IF($V345=45,N($F345),0))-DP345-FN345&lt;0.005,0,(HL344*(1+HL$5/Setup!$C$36)+IF($V345=45,N($F345),0))-DP345-FN345)</f>
        <v>0</v>
      </c>
      <c r="HM345" s="48" t="n">
        <f aca="false">IF((HM344*(1+HM$5/Setup!$C$36)+IF($V345=46,N($F345),0))-DQ345-FO345&lt;0.005,0,(HM344*(1+HM$5/Setup!$C$36)+IF($V345=46,N($F345),0))-DQ345-FO345)</f>
        <v>0</v>
      </c>
      <c r="HN345" s="48" t="n">
        <f aca="false">IF((HN344*(1+HN$5/Setup!$C$36)+IF($V345=47,N($F345),0))-DR345-FP345&lt;0.005,0,(HN344*(1+HN$5/Setup!$C$36)+IF($V345=47,N($F345),0))-DR345-FP345)</f>
        <v>0</v>
      </c>
      <c r="HO345" s="48" t="n">
        <f aca="false">IF((HO344*(1+HO$5/Setup!$C$36)+IF($V345=48,N($F345),0))-DS345-FQ345&lt;0.005,0,(HO344*(1+HO$5/Setup!$C$36)+IF($V345=48,N($F345),0))-DS345-FQ345)</f>
        <v>0</v>
      </c>
      <c r="HP345" s="48" t="n">
        <f aca="false">IF((HP344*(1+HP$5/Setup!$C$36)+IF($V345=49,N($F345),0))-DT345-FR345&lt;0.005,0,(HP344*(1+HP$5/Setup!$C$36)+IF($V345=49,N($F345),0))-DT345-FR345)</f>
        <v>0</v>
      </c>
      <c r="HQ345" s="48" t="n">
        <f aca="false">IF((HQ344*(1+HQ$5/Setup!$C$36)+IF($V345=50,N($F345),0))-DU345-FS345&lt;0.005,0,(HQ344*(1+HQ$5/Setup!$C$36)+IF($V345=50,N($F345),0))-DU345-FS345)</f>
        <v>0</v>
      </c>
    </row>
    <row r="346" customFormat="false" ht="15" hidden="false" customHeight="false" outlineLevel="0" collapsed="false">
      <c r="A346" s="44" t="n">
        <v>338</v>
      </c>
      <c r="B346" s="45" t="n">
        <f aca="false">IF(Setup!$C$7="Every month",EDATE(Setup!$C$8,($A346-1)),IF(Setup!$C$7="Twice a month",DATE(YEAR(Setup!$C$8),MONTH(Setup!$C$8)+INT((($A346-1)+Setup!$C$41)/2),MIN(IF(MOD(($A346-1)+Setup!$C$41,2)=0,Setup!$C$39,Setup!$C$40),DAY(EOMONTH(DATE(YEAR(Setup!$C$8),MONTH(Setup!$C$8)+INT((($A346-1)+Setup!$C$41)/2),1),0)))),Setup!$C$8+($A346-1)*IF(Setup!$C$7="Every week",7,14)))</f>
        <v>51043</v>
      </c>
      <c r="C346" s="45" t="n">
        <f aca="false">IF(Setup!$C$7="Every month",EDATE(Setup!$C$8,$A346),IF(Setup!$C$7="Twice a month",DATE(YEAR(Setup!$C$8),MONTH(Setup!$C$8)+INT(($A346+Setup!$C$41)/2),MIN(IF(MOD($A346+Setup!$C$41,2)=0,Setup!$C$39,Setup!$C$40),DAY(EOMONTH(DATE(YEAR(Setup!$C$8),MONTH(Setup!$C$8)+INT(($A346+Setup!$C$41)/2),1),0)))),Setup!$C$8+$A346*IF(Setup!$C$7="Every week",7,14)))</f>
        <v>51057</v>
      </c>
      <c r="D346" s="46"/>
      <c r="E346" s="47"/>
      <c r="F346" s="47"/>
      <c r="G346" s="47"/>
      <c r="H346" s="47"/>
      <c r="I346" s="48" t="n">
        <f aca="false">N(Setup!$C$11)+N(E346)</f>
        <v>100</v>
      </c>
      <c r="J346" s="48" t="n">
        <f aca="false">MIN(Setup!$C$37,MAX(I346,0))</f>
        <v>9.23076923076923</v>
      </c>
      <c r="K346" s="48" t="n">
        <f aca="false">MIN(MAX(N(Setup!$C$14)-L345,0),MAX(I346-J346,0))</f>
        <v>0</v>
      </c>
      <c r="L346" s="48" t="n">
        <f aca="false">L345+K346-N(G346)</f>
        <v>500</v>
      </c>
      <c r="M346" s="48" t="n">
        <f aca="false">M345+J346-N(H346)</f>
        <v>3119.99999999999</v>
      </c>
      <c r="N346" s="48" t="n">
        <f aca="false">SUM(BX346:DU346)</f>
        <v>0</v>
      </c>
      <c r="O346" s="48" t="n">
        <f aca="false">SUM(Z346:BW346)-N346</f>
        <v>25</v>
      </c>
      <c r="P346" s="48" t="n">
        <f aca="false">MAX(I346-J346-K346,0)+O346</f>
        <v>115.769230769231</v>
      </c>
      <c r="Q346" s="48" t="n">
        <f aca="false">SUM(DV346:FS346)</f>
        <v>0</v>
      </c>
      <c r="R346" s="49" t="n">
        <f aca="false">N346+J346+K346+Q346</f>
        <v>9.23076923076923</v>
      </c>
      <c r="S346" s="48" t="n">
        <f aca="false">T346-T345-N(F346)+N346+Q346</f>
        <v>0</v>
      </c>
      <c r="T346" s="49" t="n">
        <f aca="false">SUM(FT346:HQ346)</f>
        <v>0</v>
      </c>
      <c r="U346" s="44" t="str">
        <f aca="false">IF(T345&lt;0.005,"",INDEX(Helpers!$C$2:$C$51,IF(_xlfn.MINIFS($DV$6:$FS$6,DV346:FS346,"&gt;0.005")=0,V346,_xlfn.MINIFS($DV$6:$FS$6,DV346:FS346,"&gt;0.005"))))</f>
        <v/>
      </c>
      <c r="V346" s="44" t="n">
        <f aca="false">IF(_xlfn.MINIFS($FT$6:$HQ$6,FT345:HQ345,"&gt;0.005")=0,1,_xlfn.MINIFS($FT$6:$HQ$6,FT345:HQ345,"&gt;0.005"))</f>
        <v>1</v>
      </c>
      <c r="W346" s="44" t="n">
        <f aca="false">IF(AND(D346&lt;&gt;"Paid",T345&gt;0.005),1,0)</f>
        <v>0</v>
      </c>
      <c r="X346" s="48" t="n">
        <f aca="false">SUMPRODUCT(((Helpers!$G$2:$G$51*(1+(Helpers!$D$2:$D$51+0.000000001)/12)^(($B346-Setup!$C$8)/(365.25/12))-Helpers!$E$2:$E$51*((1+(Helpers!$D$2:$D$51+0.000000001)/12)^(($B346-Setup!$C$8)/(365.25/12))-1)/((Helpers!$D$2:$D$51+0.000000001)/12))&gt;0)*(Helpers!$G$2:$G$51*(1+(Helpers!$D$2:$D$51+0.000000001)/12)^(($B346-Setup!$C$8)/(365.25/12))-Helpers!$E$2:$E$51*((1+(Helpers!$D$2:$D$51+0.000000001)/12)^(($B346-Setup!$C$8)/(365.25/12))-1)/((Helpers!$D$2:$D$51+0.000000001)/12)))</f>
        <v>0</v>
      </c>
      <c r="Y346" s="48"/>
      <c r="Z346" s="48" t="n">
        <f aca="false">IF(OR(N(Z$5)=0,Z$6=""),0,Z$5*((DATE(YEAR($B346),MONTH($B346),MIN(Z$6,DAY(EOMONTH($B346,0))))&gt;=$B346)*(DATE(YEAR($B346),MONTH($B346),MIN(Z$6,DAY(EOMONTH($B346,0))))&lt;$C346)+(DATE(YEAR($B346),MONTH($B346)+1,MIN(Z$6,DAY(EOMONTH($B346,1))))&gt;=$B346)*(DATE(YEAR($B346),MONTH($B346)+1,MIN(Z$6,DAY(EOMONTH($B346,1))))&lt;$C346)))</f>
        <v>25</v>
      </c>
      <c r="AA346" s="48" t="n">
        <f aca="false">IF(OR(N(AA$5)=0,AA$6=""),0,AA$5*((DATE(YEAR($B346),MONTH($B346),MIN(AA$6,DAY(EOMONTH($B346,0))))&gt;=$B346)*(DATE(YEAR($B346),MONTH($B346),MIN(AA$6,DAY(EOMONTH($B346,0))))&lt;$C346)+(DATE(YEAR($B346),MONTH($B346)+1,MIN(AA$6,DAY(EOMONTH($B346,1))))&gt;=$B346)*(DATE(YEAR($B346),MONTH($B346)+1,MIN(AA$6,DAY(EOMONTH($B346,1))))&lt;$C346)))</f>
        <v>0</v>
      </c>
      <c r="AB346" s="48" t="n">
        <f aca="false">IF(OR(N(AB$5)=0,AB$6=""),0,AB$5*((DATE(YEAR($B346),MONTH($B346),MIN(AB$6,DAY(EOMONTH($B346,0))))&gt;=$B346)*(DATE(YEAR($B346),MONTH($B346),MIN(AB$6,DAY(EOMONTH($B346,0))))&lt;$C346)+(DATE(YEAR($B346),MONTH($B346)+1,MIN(AB$6,DAY(EOMONTH($B346,1))))&gt;=$B346)*(DATE(YEAR($B346),MONTH($B346)+1,MIN(AB$6,DAY(EOMONTH($B346,1))))&lt;$C346)))</f>
        <v>0</v>
      </c>
      <c r="AC346" s="48" t="n">
        <f aca="false">IF(OR(N(AC$5)=0,AC$6=""),0,AC$5*((DATE(YEAR($B346),MONTH($B346),MIN(AC$6,DAY(EOMONTH($B346,0))))&gt;=$B346)*(DATE(YEAR($B346),MONTH($B346),MIN(AC$6,DAY(EOMONTH($B346,0))))&lt;$C346)+(DATE(YEAR($B346),MONTH($B346)+1,MIN(AC$6,DAY(EOMONTH($B346,1))))&gt;=$B346)*(DATE(YEAR($B346),MONTH($B346)+1,MIN(AC$6,DAY(EOMONTH($B346,1))))&lt;$C346)))</f>
        <v>0</v>
      </c>
      <c r="AD346" s="48" t="n">
        <f aca="false">IF(OR(N(AD$5)=0,AD$6=""),0,AD$5*((DATE(YEAR($B346),MONTH($B346),MIN(AD$6,DAY(EOMONTH($B346,0))))&gt;=$B346)*(DATE(YEAR($B346),MONTH($B346),MIN(AD$6,DAY(EOMONTH($B346,0))))&lt;$C346)+(DATE(YEAR($B346),MONTH($B346)+1,MIN(AD$6,DAY(EOMONTH($B346,1))))&gt;=$B346)*(DATE(YEAR($B346),MONTH($B346)+1,MIN(AD$6,DAY(EOMONTH($B346,1))))&lt;$C346)))</f>
        <v>0</v>
      </c>
      <c r="AE346" s="48" t="n">
        <f aca="false">IF(OR(N(AE$5)=0,AE$6=""),0,AE$5*((DATE(YEAR($B346),MONTH($B346),MIN(AE$6,DAY(EOMONTH($B346,0))))&gt;=$B346)*(DATE(YEAR($B346),MONTH($B346),MIN(AE$6,DAY(EOMONTH($B346,0))))&lt;$C346)+(DATE(YEAR($B346),MONTH($B346)+1,MIN(AE$6,DAY(EOMONTH($B346,1))))&gt;=$B346)*(DATE(YEAR($B346),MONTH($B346)+1,MIN(AE$6,DAY(EOMONTH($B346,1))))&lt;$C346)))</f>
        <v>0</v>
      </c>
      <c r="AF346" s="48" t="n">
        <f aca="false">IF(OR(N(AF$5)=0,AF$6=""),0,AF$5*((DATE(YEAR($B346),MONTH($B346),MIN(AF$6,DAY(EOMONTH($B346,0))))&gt;=$B346)*(DATE(YEAR($B346),MONTH($B346),MIN(AF$6,DAY(EOMONTH($B346,0))))&lt;$C346)+(DATE(YEAR($B346),MONTH($B346)+1,MIN(AF$6,DAY(EOMONTH($B346,1))))&gt;=$B346)*(DATE(YEAR($B346),MONTH($B346)+1,MIN(AF$6,DAY(EOMONTH($B346,1))))&lt;$C346)))</f>
        <v>0</v>
      </c>
      <c r="AG346" s="48" t="n">
        <f aca="false">IF(OR(N(AG$5)=0,AG$6=""),0,AG$5*((DATE(YEAR($B346),MONTH($B346),MIN(AG$6,DAY(EOMONTH($B346,0))))&gt;=$B346)*(DATE(YEAR($B346),MONTH($B346),MIN(AG$6,DAY(EOMONTH($B346,0))))&lt;$C346)+(DATE(YEAR($B346),MONTH($B346)+1,MIN(AG$6,DAY(EOMONTH($B346,1))))&gt;=$B346)*(DATE(YEAR($B346),MONTH($B346)+1,MIN(AG$6,DAY(EOMONTH($B346,1))))&lt;$C346)))</f>
        <v>0</v>
      </c>
      <c r="AH346" s="48" t="n">
        <f aca="false">IF(OR(N(AH$5)=0,AH$6=""),0,AH$5*((DATE(YEAR($B346),MONTH($B346),MIN(AH$6,DAY(EOMONTH($B346,0))))&gt;=$B346)*(DATE(YEAR($B346),MONTH($B346),MIN(AH$6,DAY(EOMONTH($B346,0))))&lt;$C346)+(DATE(YEAR($B346),MONTH($B346)+1,MIN(AH$6,DAY(EOMONTH($B346,1))))&gt;=$B346)*(DATE(YEAR($B346),MONTH($B346)+1,MIN(AH$6,DAY(EOMONTH($B346,1))))&lt;$C346)))</f>
        <v>0</v>
      </c>
      <c r="AI346" s="48" t="n">
        <f aca="false">IF(OR(N(AI$5)=0,AI$6=""),0,AI$5*((DATE(YEAR($B346),MONTH($B346),MIN(AI$6,DAY(EOMONTH($B346,0))))&gt;=$B346)*(DATE(YEAR($B346),MONTH($B346),MIN(AI$6,DAY(EOMONTH($B346,0))))&lt;$C346)+(DATE(YEAR($B346),MONTH($B346)+1,MIN(AI$6,DAY(EOMONTH($B346,1))))&gt;=$B346)*(DATE(YEAR($B346),MONTH($B346)+1,MIN(AI$6,DAY(EOMONTH($B346,1))))&lt;$C346)))</f>
        <v>0</v>
      </c>
      <c r="AJ346" s="48" t="n">
        <f aca="false">IF(OR(N(AJ$5)=0,AJ$6=""),0,AJ$5*((DATE(YEAR($B346),MONTH($B346),MIN(AJ$6,DAY(EOMONTH($B346,0))))&gt;=$B346)*(DATE(YEAR($B346),MONTH($B346),MIN(AJ$6,DAY(EOMONTH($B346,0))))&lt;$C346)+(DATE(YEAR($B346),MONTH($B346)+1,MIN(AJ$6,DAY(EOMONTH($B346,1))))&gt;=$B346)*(DATE(YEAR($B346),MONTH($B346)+1,MIN(AJ$6,DAY(EOMONTH($B346,1))))&lt;$C346)))</f>
        <v>0</v>
      </c>
      <c r="AK346" s="48" t="n">
        <f aca="false">IF(OR(N(AK$5)=0,AK$6=""),0,AK$5*((DATE(YEAR($B346),MONTH($B346),MIN(AK$6,DAY(EOMONTH($B346,0))))&gt;=$B346)*(DATE(YEAR($B346),MONTH($B346),MIN(AK$6,DAY(EOMONTH($B346,0))))&lt;$C346)+(DATE(YEAR($B346),MONTH($B346)+1,MIN(AK$6,DAY(EOMONTH($B346,1))))&gt;=$B346)*(DATE(YEAR($B346),MONTH($B346)+1,MIN(AK$6,DAY(EOMONTH($B346,1))))&lt;$C346)))</f>
        <v>0</v>
      </c>
      <c r="AL346" s="48" t="n">
        <f aca="false">IF(OR(N(AL$5)=0,AL$6=""),0,AL$5*((DATE(YEAR($B346),MONTH($B346),MIN(AL$6,DAY(EOMONTH($B346,0))))&gt;=$B346)*(DATE(YEAR($B346),MONTH($B346),MIN(AL$6,DAY(EOMONTH($B346,0))))&lt;$C346)+(DATE(YEAR($B346),MONTH($B346)+1,MIN(AL$6,DAY(EOMONTH($B346,1))))&gt;=$B346)*(DATE(YEAR($B346),MONTH($B346)+1,MIN(AL$6,DAY(EOMONTH($B346,1))))&lt;$C346)))</f>
        <v>0</v>
      </c>
      <c r="AM346" s="48" t="n">
        <f aca="false">IF(OR(N(AM$5)=0,AM$6=""),0,AM$5*((DATE(YEAR($B346),MONTH($B346),MIN(AM$6,DAY(EOMONTH($B346,0))))&gt;=$B346)*(DATE(YEAR($B346),MONTH($B346),MIN(AM$6,DAY(EOMONTH($B346,0))))&lt;$C346)+(DATE(YEAR($B346),MONTH($B346)+1,MIN(AM$6,DAY(EOMONTH($B346,1))))&gt;=$B346)*(DATE(YEAR($B346),MONTH($B346)+1,MIN(AM$6,DAY(EOMONTH($B346,1))))&lt;$C346)))</f>
        <v>0</v>
      </c>
      <c r="AN346" s="48" t="n">
        <f aca="false">IF(OR(N(AN$5)=0,AN$6=""),0,AN$5*((DATE(YEAR($B346),MONTH($B346),MIN(AN$6,DAY(EOMONTH($B346,0))))&gt;=$B346)*(DATE(YEAR($B346),MONTH($B346),MIN(AN$6,DAY(EOMONTH($B346,0))))&lt;$C346)+(DATE(YEAR($B346),MONTH($B346)+1,MIN(AN$6,DAY(EOMONTH($B346,1))))&gt;=$B346)*(DATE(YEAR($B346),MONTH($B346)+1,MIN(AN$6,DAY(EOMONTH($B346,1))))&lt;$C346)))</f>
        <v>0</v>
      </c>
      <c r="AO346" s="48" t="n">
        <f aca="false">IF(OR(N(AO$5)=0,AO$6=""),0,AO$5*((DATE(YEAR($B346),MONTH($B346),MIN(AO$6,DAY(EOMONTH($B346,0))))&gt;=$B346)*(DATE(YEAR($B346),MONTH($B346),MIN(AO$6,DAY(EOMONTH($B346,0))))&lt;$C346)+(DATE(YEAR($B346),MONTH($B346)+1,MIN(AO$6,DAY(EOMONTH($B346,1))))&gt;=$B346)*(DATE(YEAR($B346),MONTH($B346)+1,MIN(AO$6,DAY(EOMONTH($B346,1))))&lt;$C346)))</f>
        <v>0</v>
      </c>
      <c r="AP346" s="48" t="n">
        <f aca="false">IF(OR(N(AP$5)=0,AP$6=""),0,AP$5*((DATE(YEAR($B346),MONTH($B346),MIN(AP$6,DAY(EOMONTH($B346,0))))&gt;=$B346)*(DATE(YEAR($B346),MONTH($B346),MIN(AP$6,DAY(EOMONTH($B346,0))))&lt;$C346)+(DATE(YEAR($B346),MONTH($B346)+1,MIN(AP$6,DAY(EOMONTH($B346,1))))&gt;=$B346)*(DATE(YEAR($B346),MONTH($B346)+1,MIN(AP$6,DAY(EOMONTH($B346,1))))&lt;$C346)))</f>
        <v>0</v>
      </c>
      <c r="AQ346" s="48" t="n">
        <f aca="false">IF(OR(N(AQ$5)=0,AQ$6=""),0,AQ$5*((DATE(YEAR($B346),MONTH($B346),MIN(AQ$6,DAY(EOMONTH($B346,0))))&gt;=$B346)*(DATE(YEAR($B346),MONTH($B346),MIN(AQ$6,DAY(EOMONTH($B346,0))))&lt;$C346)+(DATE(YEAR($B346),MONTH($B346)+1,MIN(AQ$6,DAY(EOMONTH($B346,1))))&gt;=$B346)*(DATE(YEAR($B346),MONTH($B346)+1,MIN(AQ$6,DAY(EOMONTH($B346,1))))&lt;$C346)))</f>
        <v>0</v>
      </c>
      <c r="AR346" s="48" t="n">
        <f aca="false">IF(OR(N(AR$5)=0,AR$6=""),0,AR$5*((DATE(YEAR($B346),MONTH($B346),MIN(AR$6,DAY(EOMONTH($B346,0))))&gt;=$B346)*(DATE(YEAR($B346),MONTH($B346),MIN(AR$6,DAY(EOMONTH($B346,0))))&lt;$C346)+(DATE(YEAR($B346),MONTH($B346)+1,MIN(AR$6,DAY(EOMONTH($B346,1))))&gt;=$B346)*(DATE(YEAR($B346),MONTH($B346)+1,MIN(AR$6,DAY(EOMONTH($B346,1))))&lt;$C346)))</f>
        <v>0</v>
      </c>
      <c r="AS346" s="48" t="n">
        <f aca="false">IF(OR(N(AS$5)=0,AS$6=""),0,AS$5*((DATE(YEAR($B346),MONTH($B346),MIN(AS$6,DAY(EOMONTH($B346,0))))&gt;=$B346)*(DATE(YEAR($B346),MONTH($B346),MIN(AS$6,DAY(EOMONTH($B346,0))))&lt;$C346)+(DATE(YEAR($B346),MONTH($B346)+1,MIN(AS$6,DAY(EOMONTH($B346,1))))&gt;=$B346)*(DATE(YEAR($B346),MONTH($B346)+1,MIN(AS$6,DAY(EOMONTH($B346,1))))&lt;$C346)))</f>
        <v>0</v>
      </c>
      <c r="AT346" s="48" t="n">
        <f aca="false">IF(OR(N(AT$5)=0,AT$6=""),0,AT$5*((DATE(YEAR($B346),MONTH($B346),MIN(AT$6,DAY(EOMONTH($B346,0))))&gt;=$B346)*(DATE(YEAR($B346),MONTH($B346),MIN(AT$6,DAY(EOMONTH($B346,0))))&lt;$C346)+(DATE(YEAR($B346),MONTH($B346)+1,MIN(AT$6,DAY(EOMONTH($B346,1))))&gt;=$B346)*(DATE(YEAR($B346),MONTH($B346)+1,MIN(AT$6,DAY(EOMONTH($B346,1))))&lt;$C346)))</f>
        <v>0</v>
      </c>
      <c r="AU346" s="48" t="n">
        <f aca="false">IF(OR(N(AU$5)=0,AU$6=""),0,AU$5*((DATE(YEAR($B346),MONTH($B346),MIN(AU$6,DAY(EOMONTH($B346,0))))&gt;=$B346)*(DATE(YEAR($B346),MONTH($B346),MIN(AU$6,DAY(EOMONTH($B346,0))))&lt;$C346)+(DATE(YEAR($B346),MONTH($B346)+1,MIN(AU$6,DAY(EOMONTH($B346,1))))&gt;=$B346)*(DATE(YEAR($B346),MONTH($B346)+1,MIN(AU$6,DAY(EOMONTH($B346,1))))&lt;$C346)))</f>
        <v>0</v>
      </c>
      <c r="AV346" s="48" t="n">
        <f aca="false">IF(OR(N(AV$5)=0,AV$6=""),0,AV$5*((DATE(YEAR($B346),MONTH($B346),MIN(AV$6,DAY(EOMONTH($B346,0))))&gt;=$B346)*(DATE(YEAR($B346),MONTH($B346),MIN(AV$6,DAY(EOMONTH($B346,0))))&lt;$C346)+(DATE(YEAR($B346),MONTH($B346)+1,MIN(AV$6,DAY(EOMONTH($B346,1))))&gt;=$B346)*(DATE(YEAR($B346),MONTH($B346)+1,MIN(AV$6,DAY(EOMONTH($B346,1))))&lt;$C346)))</f>
        <v>0</v>
      </c>
      <c r="AW346" s="48" t="n">
        <f aca="false">IF(OR(N(AW$5)=0,AW$6=""),0,AW$5*((DATE(YEAR($B346),MONTH($B346),MIN(AW$6,DAY(EOMONTH($B346,0))))&gt;=$B346)*(DATE(YEAR($B346),MONTH($B346),MIN(AW$6,DAY(EOMONTH($B346,0))))&lt;$C346)+(DATE(YEAR($B346),MONTH($B346)+1,MIN(AW$6,DAY(EOMONTH($B346,1))))&gt;=$B346)*(DATE(YEAR($B346),MONTH($B346)+1,MIN(AW$6,DAY(EOMONTH($B346,1))))&lt;$C346)))</f>
        <v>0</v>
      </c>
      <c r="AX346" s="48" t="n">
        <f aca="false">IF(OR(N(AX$5)=0,AX$6=""),0,AX$5*((DATE(YEAR($B346),MONTH($B346),MIN(AX$6,DAY(EOMONTH($B346,0))))&gt;=$B346)*(DATE(YEAR($B346),MONTH($B346),MIN(AX$6,DAY(EOMONTH($B346,0))))&lt;$C346)+(DATE(YEAR($B346),MONTH($B346)+1,MIN(AX$6,DAY(EOMONTH($B346,1))))&gt;=$B346)*(DATE(YEAR($B346),MONTH($B346)+1,MIN(AX$6,DAY(EOMONTH($B346,1))))&lt;$C346)))</f>
        <v>0</v>
      </c>
      <c r="AY346" s="48" t="n">
        <f aca="false">IF(OR(N(AY$5)=0,AY$6=""),0,AY$5*((DATE(YEAR($B346),MONTH($B346),MIN(AY$6,DAY(EOMONTH($B346,0))))&gt;=$B346)*(DATE(YEAR($B346),MONTH($B346),MIN(AY$6,DAY(EOMONTH($B346,0))))&lt;$C346)+(DATE(YEAR($B346),MONTH($B346)+1,MIN(AY$6,DAY(EOMONTH($B346,1))))&gt;=$B346)*(DATE(YEAR($B346),MONTH($B346)+1,MIN(AY$6,DAY(EOMONTH($B346,1))))&lt;$C346)))</f>
        <v>0</v>
      </c>
      <c r="AZ346" s="48" t="n">
        <f aca="false">IF(OR(N(AZ$5)=0,AZ$6=""),0,AZ$5*((DATE(YEAR($B346),MONTH($B346),MIN(AZ$6,DAY(EOMONTH($B346,0))))&gt;=$B346)*(DATE(YEAR($B346),MONTH($B346),MIN(AZ$6,DAY(EOMONTH($B346,0))))&lt;$C346)+(DATE(YEAR($B346),MONTH($B346)+1,MIN(AZ$6,DAY(EOMONTH($B346,1))))&gt;=$B346)*(DATE(YEAR($B346),MONTH($B346)+1,MIN(AZ$6,DAY(EOMONTH($B346,1))))&lt;$C346)))</f>
        <v>0</v>
      </c>
      <c r="BA346" s="48" t="n">
        <f aca="false">IF(OR(N(BA$5)=0,BA$6=""),0,BA$5*((DATE(YEAR($B346),MONTH($B346),MIN(BA$6,DAY(EOMONTH($B346,0))))&gt;=$B346)*(DATE(YEAR($B346),MONTH($B346),MIN(BA$6,DAY(EOMONTH($B346,0))))&lt;$C346)+(DATE(YEAR($B346),MONTH($B346)+1,MIN(BA$6,DAY(EOMONTH($B346,1))))&gt;=$B346)*(DATE(YEAR($B346),MONTH($B346)+1,MIN(BA$6,DAY(EOMONTH($B346,1))))&lt;$C346)))</f>
        <v>0</v>
      </c>
      <c r="BB346" s="48" t="n">
        <f aca="false">IF(OR(N(BB$5)=0,BB$6=""),0,BB$5*((DATE(YEAR($B346),MONTH($B346),MIN(BB$6,DAY(EOMONTH($B346,0))))&gt;=$B346)*(DATE(YEAR($B346),MONTH($B346),MIN(BB$6,DAY(EOMONTH($B346,0))))&lt;$C346)+(DATE(YEAR($B346),MONTH($B346)+1,MIN(BB$6,DAY(EOMONTH($B346,1))))&gt;=$B346)*(DATE(YEAR($B346),MONTH($B346)+1,MIN(BB$6,DAY(EOMONTH($B346,1))))&lt;$C346)))</f>
        <v>0</v>
      </c>
      <c r="BC346" s="48" t="n">
        <f aca="false">IF(OR(N(BC$5)=0,BC$6=""),0,BC$5*((DATE(YEAR($B346),MONTH($B346),MIN(BC$6,DAY(EOMONTH($B346,0))))&gt;=$B346)*(DATE(YEAR($B346),MONTH($B346),MIN(BC$6,DAY(EOMONTH($B346,0))))&lt;$C346)+(DATE(YEAR($B346),MONTH($B346)+1,MIN(BC$6,DAY(EOMONTH($B346,1))))&gt;=$B346)*(DATE(YEAR($B346),MONTH($B346)+1,MIN(BC$6,DAY(EOMONTH($B346,1))))&lt;$C346)))</f>
        <v>0</v>
      </c>
      <c r="BD346" s="48" t="n">
        <f aca="false">IF(OR(N(BD$5)=0,BD$6=""),0,BD$5*((DATE(YEAR($B346),MONTH($B346),MIN(BD$6,DAY(EOMONTH($B346,0))))&gt;=$B346)*(DATE(YEAR($B346),MONTH($B346),MIN(BD$6,DAY(EOMONTH($B346,0))))&lt;$C346)+(DATE(YEAR($B346),MONTH($B346)+1,MIN(BD$6,DAY(EOMONTH($B346,1))))&gt;=$B346)*(DATE(YEAR($B346),MONTH($B346)+1,MIN(BD$6,DAY(EOMONTH($B346,1))))&lt;$C346)))</f>
        <v>0</v>
      </c>
      <c r="BE346" s="48" t="n">
        <f aca="false">IF(OR(N(BE$5)=0,BE$6=""),0,BE$5*((DATE(YEAR($B346),MONTH($B346),MIN(BE$6,DAY(EOMONTH($B346,0))))&gt;=$B346)*(DATE(YEAR($B346),MONTH($B346),MIN(BE$6,DAY(EOMONTH($B346,0))))&lt;$C346)+(DATE(YEAR($B346),MONTH($B346)+1,MIN(BE$6,DAY(EOMONTH($B346,1))))&gt;=$B346)*(DATE(YEAR($B346),MONTH($B346)+1,MIN(BE$6,DAY(EOMONTH($B346,1))))&lt;$C346)))</f>
        <v>0</v>
      </c>
      <c r="BF346" s="48" t="n">
        <f aca="false">IF(OR(N(BF$5)=0,BF$6=""),0,BF$5*((DATE(YEAR($B346),MONTH($B346),MIN(BF$6,DAY(EOMONTH($B346,0))))&gt;=$B346)*(DATE(YEAR($B346),MONTH($B346),MIN(BF$6,DAY(EOMONTH($B346,0))))&lt;$C346)+(DATE(YEAR($B346),MONTH($B346)+1,MIN(BF$6,DAY(EOMONTH($B346,1))))&gt;=$B346)*(DATE(YEAR($B346),MONTH($B346)+1,MIN(BF$6,DAY(EOMONTH($B346,1))))&lt;$C346)))</f>
        <v>0</v>
      </c>
      <c r="BG346" s="48" t="n">
        <f aca="false">IF(OR(N(BG$5)=0,BG$6=""),0,BG$5*((DATE(YEAR($B346),MONTH($B346),MIN(BG$6,DAY(EOMONTH($B346,0))))&gt;=$B346)*(DATE(YEAR($B346),MONTH($B346),MIN(BG$6,DAY(EOMONTH($B346,0))))&lt;$C346)+(DATE(YEAR($B346),MONTH($B346)+1,MIN(BG$6,DAY(EOMONTH($B346,1))))&gt;=$B346)*(DATE(YEAR($B346),MONTH($B346)+1,MIN(BG$6,DAY(EOMONTH($B346,1))))&lt;$C346)))</f>
        <v>0</v>
      </c>
      <c r="BH346" s="48" t="n">
        <f aca="false">IF(OR(N(BH$5)=0,BH$6=""),0,BH$5*((DATE(YEAR($B346),MONTH($B346),MIN(BH$6,DAY(EOMONTH($B346,0))))&gt;=$B346)*(DATE(YEAR($B346),MONTH($B346),MIN(BH$6,DAY(EOMONTH($B346,0))))&lt;$C346)+(DATE(YEAR($B346),MONTH($B346)+1,MIN(BH$6,DAY(EOMONTH($B346,1))))&gt;=$B346)*(DATE(YEAR($B346),MONTH($B346)+1,MIN(BH$6,DAY(EOMONTH($B346,1))))&lt;$C346)))</f>
        <v>0</v>
      </c>
      <c r="BI346" s="48" t="n">
        <f aca="false">IF(OR(N(BI$5)=0,BI$6=""),0,BI$5*((DATE(YEAR($B346),MONTH($B346),MIN(BI$6,DAY(EOMONTH($B346,0))))&gt;=$B346)*(DATE(YEAR($B346),MONTH($B346),MIN(BI$6,DAY(EOMONTH($B346,0))))&lt;$C346)+(DATE(YEAR($B346),MONTH($B346)+1,MIN(BI$6,DAY(EOMONTH($B346,1))))&gt;=$B346)*(DATE(YEAR($B346),MONTH($B346)+1,MIN(BI$6,DAY(EOMONTH($B346,1))))&lt;$C346)))</f>
        <v>0</v>
      </c>
      <c r="BJ346" s="48" t="n">
        <f aca="false">IF(OR(N(BJ$5)=0,BJ$6=""),0,BJ$5*((DATE(YEAR($B346),MONTH($B346),MIN(BJ$6,DAY(EOMONTH($B346,0))))&gt;=$B346)*(DATE(YEAR($B346),MONTH($B346),MIN(BJ$6,DAY(EOMONTH($B346,0))))&lt;$C346)+(DATE(YEAR($B346),MONTH($B346)+1,MIN(BJ$6,DAY(EOMONTH($B346,1))))&gt;=$B346)*(DATE(YEAR($B346),MONTH($B346)+1,MIN(BJ$6,DAY(EOMONTH($B346,1))))&lt;$C346)))</f>
        <v>0</v>
      </c>
      <c r="BK346" s="48" t="n">
        <f aca="false">IF(OR(N(BK$5)=0,BK$6=""),0,BK$5*((DATE(YEAR($B346),MONTH($B346),MIN(BK$6,DAY(EOMONTH($B346,0))))&gt;=$B346)*(DATE(YEAR($B346),MONTH($B346),MIN(BK$6,DAY(EOMONTH($B346,0))))&lt;$C346)+(DATE(YEAR($B346),MONTH($B346)+1,MIN(BK$6,DAY(EOMONTH($B346,1))))&gt;=$B346)*(DATE(YEAR($B346),MONTH($B346)+1,MIN(BK$6,DAY(EOMONTH($B346,1))))&lt;$C346)))</f>
        <v>0</v>
      </c>
      <c r="BL346" s="48" t="n">
        <f aca="false">IF(OR(N(BL$5)=0,BL$6=""),0,BL$5*((DATE(YEAR($B346),MONTH($B346),MIN(BL$6,DAY(EOMONTH($B346,0))))&gt;=$B346)*(DATE(YEAR($B346),MONTH($B346),MIN(BL$6,DAY(EOMONTH($B346,0))))&lt;$C346)+(DATE(YEAR($B346),MONTH($B346)+1,MIN(BL$6,DAY(EOMONTH($B346,1))))&gt;=$B346)*(DATE(YEAR($B346),MONTH($B346)+1,MIN(BL$6,DAY(EOMONTH($B346,1))))&lt;$C346)))</f>
        <v>0</v>
      </c>
      <c r="BM346" s="48" t="n">
        <f aca="false">IF(OR(N(BM$5)=0,BM$6=""),0,BM$5*((DATE(YEAR($B346),MONTH($B346),MIN(BM$6,DAY(EOMONTH($B346,0))))&gt;=$B346)*(DATE(YEAR($B346),MONTH($B346),MIN(BM$6,DAY(EOMONTH($B346,0))))&lt;$C346)+(DATE(YEAR($B346),MONTH($B346)+1,MIN(BM$6,DAY(EOMONTH($B346,1))))&gt;=$B346)*(DATE(YEAR($B346),MONTH($B346)+1,MIN(BM$6,DAY(EOMONTH($B346,1))))&lt;$C346)))</f>
        <v>0</v>
      </c>
      <c r="BN346" s="48" t="n">
        <f aca="false">IF(OR(N(BN$5)=0,BN$6=""),0,BN$5*((DATE(YEAR($B346),MONTH($B346),MIN(BN$6,DAY(EOMONTH($B346,0))))&gt;=$B346)*(DATE(YEAR($B346),MONTH($B346),MIN(BN$6,DAY(EOMONTH($B346,0))))&lt;$C346)+(DATE(YEAR($B346),MONTH($B346)+1,MIN(BN$6,DAY(EOMONTH($B346,1))))&gt;=$B346)*(DATE(YEAR($B346),MONTH($B346)+1,MIN(BN$6,DAY(EOMONTH($B346,1))))&lt;$C346)))</f>
        <v>0</v>
      </c>
      <c r="BO346" s="48" t="n">
        <f aca="false">IF(OR(N(BO$5)=0,BO$6=""),0,BO$5*((DATE(YEAR($B346),MONTH($B346),MIN(BO$6,DAY(EOMONTH($B346,0))))&gt;=$B346)*(DATE(YEAR($B346),MONTH($B346),MIN(BO$6,DAY(EOMONTH($B346,0))))&lt;$C346)+(DATE(YEAR($B346),MONTH($B346)+1,MIN(BO$6,DAY(EOMONTH($B346,1))))&gt;=$B346)*(DATE(YEAR($B346),MONTH($B346)+1,MIN(BO$6,DAY(EOMONTH($B346,1))))&lt;$C346)))</f>
        <v>0</v>
      </c>
      <c r="BP346" s="48" t="n">
        <f aca="false">IF(OR(N(BP$5)=0,BP$6=""),0,BP$5*((DATE(YEAR($B346),MONTH($B346),MIN(BP$6,DAY(EOMONTH($B346,0))))&gt;=$B346)*(DATE(YEAR($B346),MONTH($B346),MIN(BP$6,DAY(EOMONTH($B346,0))))&lt;$C346)+(DATE(YEAR($B346),MONTH($B346)+1,MIN(BP$6,DAY(EOMONTH($B346,1))))&gt;=$B346)*(DATE(YEAR($B346),MONTH($B346)+1,MIN(BP$6,DAY(EOMONTH($B346,1))))&lt;$C346)))</f>
        <v>0</v>
      </c>
      <c r="BQ346" s="48" t="n">
        <f aca="false">IF(OR(N(BQ$5)=0,BQ$6=""),0,BQ$5*((DATE(YEAR($B346),MONTH($B346),MIN(BQ$6,DAY(EOMONTH($B346,0))))&gt;=$B346)*(DATE(YEAR($B346),MONTH($B346),MIN(BQ$6,DAY(EOMONTH($B346,0))))&lt;$C346)+(DATE(YEAR($B346),MONTH($B346)+1,MIN(BQ$6,DAY(EOMONTH($B346,1))))&gt;=$B346)*(DATE(YEAR($B346),MONTH($B346)+1,MIN(BQ$6,DAY(EOMONTH($B346,1))))&lt;$C346)))</f>
        <v>0</v>
      </c>
      <c r="BR346" s="48" t="n">
        <f aca="false">IF(OR(N(BR$5)=0,BR$6=""),0,BR$5*((DATE(YEAR($B346),MONTH($B346),MIN(BR$6,DAY(EOMONTH($B346,0))))&gt;=$B346)*(DATE(YEAR($B346),MONTH($B346),MIN(BR$6,DAY(EOMONTH($B346,0))))&lt;$C346)+(DATE(YEAR($B346),MONTH($B346)+1,MIN(BR$6,DAY(EOMONTH($B346,1))))&gt;=$B346)*(DATE(YEAR($B346),MONTH($B346)+1,MIN(BR$6,DAY(EOMONTH($B346,1))))&lt;$C346)))</f>
        <v>0</v>
      </c>
      <c r="BS346" s="48" t="n">
        <f aca="false">IF(OR(N(BS$5)=0,BS$6=""),0,BS$5*((DATE(YEAR($B346),MONTH($B346),MIN(BS$6,DAY(EOMONTH($B346,0))))&gt;=$B346)*(DATE(YEAR($B346),MONTH($B346),MIN(BS$6,DAY(EOMONTH($B346,0))))&lt;$C346)+(DATE(YEAR($B346),MONTH($B346)+1,MIN(BS$6,DAY(EOMONTH($B346,1))))&gt;=$B346)*(DATE(YEAR($B346),MONTH($B346)+1,MIN(BS$6,DAY(EOMONTH($B346,1))))&lt;$C346)))</f>
        <v>0</v>
      </c>
      <c r="BT346" s="48" t="n">
        <f aca="false">IF(OR(N(BT$5)=0,BT$6=""),0,BT$5*((DATE(YEAR($B346),MONTH($B346),MIN(BT$6,DAY(EOMONTH($B346,0))))&gt;=$B346)*(DATE(YEAR($B346),MONTH($B346),MIN(BT$6,DAY(EOMONTH($B346,0))))&lt;$C346)+(DATE(YEAR($B346),MONTH($B346)+1,MIN(BT$6,DAY(EOMONTH($B346,1))))&gt;=$B346)*(DATE(YEAR($B346),MONTH($B346)+1,MIN(BT$6,DAY(EOMONTH($B346,1))))&lt;$C346)))</f>
        <v>0</v>
      </c>
      <c r="BU346" s="48" t="n">
        <f aca="false">IF(OR(N(BU$5)=0,BU$6=""),0,BU$5*((DATE(YEAR($B346),MONTH($B346),MIN(BU$6,DAY(EOMONTH($B346,0))))&gt;=$B346)*(DATE(YEAR($B346),MONTH($B346),MIN(BU$6,DAY(EOMONTH($B346,0))))&lt;$C346)+(DATE(YEAR($B346),MONTH($B346)+1,MIN(BU$6,DAY(EOMONTH($B346,1))))&gt;=$B346)*(DATE(YEAR($B346),MONTH($B346)+1,MIN(BU$6,DAY(EOMONTH($B346,1))))&lt;$C346)))</f>
        <v>0</v>
      </c>
      <c r="BV346" s="48" t="n">
        <f aca="false">IF(OR(N(BV$5)=0,BV$6=""),0,BV$5*((DATE(YEAR($B346),MONTH($B346),MIN(BV$6,DAY(EOMONTH($B346,0))))&gt;=$B346)*(DATE(YEAR($B346),MONTH($B346),MIN(BV$6,DAY(EOMONTH($B346,0))))&lt;$C346)+(DATE(YEAR($B346),MONTH($B346)+1,MIN(BV$6,DAY(EOMONTH($B346,1))))&gt;=$B346)*(DATE(YEAR($B346),MONTH($B346)+1,MIN(BV$6,DAY(EOMONTH($B346,1))))&lt;$C346)))</f>
        <v>0</v>
      </c>
      <c r="BW346" s="48" t="n">
        <f aca="false">IF(OR(N(BW$5)=0,BW$6=""),0,BW$5*((DATE(YEAR($B346),MONTH($B346),MIN(BW$6,DAY(EOMONTH($B346,0))))&gt;=$B346)*(DATE(YEAR($B346),MONTH($B346),MIN(BW$6,DAY(EOMONTH($B346,0))))&lt;$C346)+(DATE(YEAR($B346),MONTH($B346)+1,MIN(BW$6,DAY(EOMONTH($B346,1))))&gt;=$B346)*(DATE(YEAR($B346),MONTH($B346)+1,MIN(BW$6,DAY(EOMONTH($B346,1))))&lt;$C346)))</f>
        <v>0</v>
      </c>
      <c r="BX346" s="48" t="n">
        <f aca="false">MIN(Z346,(FT345*(1+FT$5/Setup!$C$36)+IF($V346=1,N($F346),0)))</f>
        <v>0</v>
      </c>
      <c r="BY346" s="48" t="n">
        <f aca="false">MIN(AA346,(FU345*(1+FU$5/Setup!$C$36)+IF($V346=2,N($F346),0)))</f>
        <v>0</v>
      </c>
      <c r="BZ346" s="48" t="n">
        <f aca="false">MIN(AB346,(FV345*(1+FV$5/Setup!$C$36)+IF($V346=3,N($F346),0)))</f>
        <v>0</v>
      </c>
      <c r="CA346" s="48" t="n">
        <f aca="false">MIN(AC346,(FW345*(1+FW$5/Setup!$C$36)+IF($V346=4,N($F346),0)))</f>
        <v>0</v>
      </c>
      <c r="CB346" s="48" t="n">
        <f aca="false">MIN(AD346,(FX345*(1+FX$5/Setup!$C$36)+IF($V346=5,N($F346),0)))</f>
        <v>0</v>
      </c>
      <c r="CC346" s="48" t="n">
        <f aca="false">MIN(AE346,(FY345*(1+FY$5/Setup!$C$36)+IF($V346=6,N($F346),0)))</f>
        <v>0</v>
      </c>
      <c r="CD346" s="48" t="n">
        <f aca="false">MIN(AF346,(FZ345*(1+FZ$5/Setup!$C$36)+IF($V346=7,N($F346),0)))</f>
        <v>0</v>
      </c>
      <c r="CE346" s="48" t="n">
        <f aca="false">MIN(AG346,(GA345*(1+GA$5/Setup!$C$36)+IF($V346=8,N($F346),0)))</f>
        <v>0</v>
      </c>
      <c r="CF346" s="48" t="n">
        <f aca="false">MIN(AH346,(GB345*(1+GB$5/Setup!$C$36)+IF($V346=9,N($F346),0)))</f>
        <v>0</v>
      </c>
      <c r="CG346" s="48" t="n">
        <f aca="false">MIN(AI346,(GC345*(1+GC$5/Setup!$C$36)+IF($V346=10,N($F346),0)))</f>
        <v>0</v>
      </c>
      <c r="CH346" s="48" t="n">
        <f aca="false">MIN(AJ346,(GD345*(1+GD$5/Setup!$C$36)+IF($V346=11,N($F346),0)))</f>
        <v>0</v>
      </c>
      <c r="CI346" s="48" t="n">
        <f aca="false">MIN(AK346,(GE345*(1+GE$5/Setup!$C$36)+IF($V346=12,N($F346),0)))</f>
        <v>0</v>
      </c>
      <c r="CJ346" s="48" t="n">
        <f aca="false">MIN(AL346,(GF345*(1+GF$5/Setup!$C$36)+IF($V346=13,N($F346),0)))</f>
        <v>0</v>
      </c>
      <c r="CK346" s="48" t="n">
        <f aca="false">MIN(AM346,(GG345*(1+GG$5/Setup!$C$36)+IF($V346=14,N($F346),0)))</f>
        <v>0</v>
      </c>
      <c r="CL346" s="48" t="n">
        <f aca="false">MIN(AN346,(GH345*(1+GH$5/Setup!$C$36)+IF($V346=15,N($F346),0)))</f>
        <v>0</v>
      </c>
      <c r="CM346" s="48" t="n">
        <f aca="false">MIN(AO346,(GI345*(1+GI$5/Setup!$C$36)+IF($V346=16,N($F346),0)))</f>
        <v>0</v>
      </c>
      <c r="CN346" s="48" t="n">
        <f aca="false">MIN(AP346,(GJ345*(1+GJ$5/Setup!$C$36)+IF($V346=17,N($F346),0)))</f>
        <v>0</v>
      </c>
      <c r="CO346" s="48" t="n">
        <f aca="false">MIN(AQ346,(GK345*(1+GK$5/Setup!$C$36)+IF($V346=18,N($F346),0)))</f>
        <v>0</v>
      </c>
      <c r="CP346" s="48" t="n">
        <f aca="false">MIN(AR346,(GL345*(1+GL$5/Setup!$C$36)+IF($V346=19,N($F346),0)))</f>
        <v>0</v>
      </c>
      <c r="CQ346" s="48" t="n">
        <f aca="false">MIN(AS346,(GM345*(1+GM$5/Setup!$C$36)+IF($V346=20,N($F346),0)))</f>
        <v>0</v>
      </c>
      <c r="CR346" s="48" t="n">
        <f aca="false">MIN(AT346,(GN345*(1+GN$5/Setup!$C$36)+IF($V346=21,N($F346),0)))</f>
        <v>0</v>
      </c>
      <c r="CS346" s="48" t="n">
        <f aca="false">MIN(AU346,(GO345*(1+GO$5/Setup!$C$36)+IF($V346=22,N($F346),0)))</f>
        <v>0</v>
      </c>
      <c r="CT346" s="48" t="n">
        <f aca="false">MIN(AV346,(GP345*(1+GP$5/Setup!$C$36)+IF($V346=23,N($F346),0)))</f>
        <v>0</v>
      </c>
      <c r="CU346" s="48" t="n">
        <f aca="false">MIN(AW346,(GQ345*(1+GQ$5/Setup!$C$36)+IF($V346=24,N($F346),0)))</f>
        <v>0</v>
      </c>
      <c r="CV346" s="48" t="n">
        <f aca="false">MIN(AX346,(GR345*(1+GR$5/Setup!$C$36)+IF($V346=25,N($F346),0)))</f>
        <v>0</v>
      </c>
      <c r="CW346" s="48" t="n">
        <f aca="false">MIN(AY346,(GS345*(1+GS$5/Setup!$C$36)+IF($V346=26,N($F346),0)))</f>
        <v>0</v>
      </c>
      <c r="CX346" s="48" t="n">
        <f aca="false">MIN(AZ346,(GT345*(1+GT$5/Setup!$C$36)+IF($V346=27,N($F346),0)))</f>
        <v>0</v>
      </c>
      <c r="CY346" s="48" t="n">
        <f aca="false">MIN(BA346,(GU345*(1+GU$5/Setup!$C$36)+IF($V346=28,N($F346),0)))</f>
        <v>0</v>
      </c>
      <c r="CZ346" s="48" t="n">
        <f aca="false">MIN(BB346,(GV345*(1+GV$5/Setup!$C$36)+IF($V346=29,N($F346),0)))</f>
        <v>0</v>
      </c>
      <c r="DA346" s="48" t="n">
        <f aca="false">MIN(BC346,(GW345*(1+GW$5/Setup!$C$36)+IF($V346=30,N($F346),0)))</f>
        <v>0</v>
      </c>
      <c r="DB346" s="48" t="n">
        <f aca="false">MIN(BD346,(GX345*(1+GX$5/Setup!$C$36)+IF($V346=31,N($F346),0)))</f>
        <v>0</v>
      </c>
      <c r="DC346" s="48" t="n">
        <f aca="false">MIN(BE346,(GY345*(1+GY$5/Setup!$C$36)+IF($V346=32,N($F346),0)))</f>
        <v>0</v>
      </c>
      <c r="DD346" s="48" t="n">
        <f aca="false">MIN(BF346,(GZ345*(1+GZ$5/Setup!$C$36)+IF($V346=33,N($F346),0)))</f>
        <v>0</v>
      </c>
      <c r="DE346" s="48" t="n">
        <f aca="false">MIN(BG346,(HA345*(1+HA$5/Setup!$C$36)+IF($V346=34,N($F346),0)))</f>
        <v>0</v>
      </c>
      <c r="DF346" s="48" t="n">
        <f aca="false">MIN(BH346,(HB345*(1+HB$5/Setup!$C$36)+IF($V346=35,N($F346),0)))</f>
        <v>0</v>
      </c>
      <c r="DG346" s="48" t="n">
        <f aca="false">MIN(BI346,(HC345*(1+HC$5/Setup!$C$36)+IF($V346=36,N($F346),0)))</f>
        <v>0</v>
      </c>
      <c r="DH346" s="48" t="n">
        <f aca="false">MIN(BJ346,(HD345*(1+HD$5/Setup!$C$36)+IF($V346=37,N($F346),0)))</f>
        <v>0</v>
      </c>
      <c r="DI346" s="48" t="n">
        <f aca="false">MIN(BK346,(HE345*(1+HE$5/Setup!$C$36)+IF($V346=38,N($F346),0)))</f>
        <v>0</v>
      </c>
      <c r="DJ346" s="48" t="n">
        <f aca="false">MIN(BL346,(HF345*(1+HF$5/Setup!$C$36)+IF($V346=39,N($F346),0)))</f>
        <v>0</v>
      </c>
      <c r="DK346" s="48" t="n">
        <f aca="false">MIN(BM346,(HG345*(1+HG$5/Setup!$C$36)+IF($V346=40,N($F346),0)))</f>
        <v>0</v>
      </c>
      <c r="DL346" s="48" t="n">
        <f aca="false">MIN(BN346,(HH345*(1+HH$5/Setup!$C$36)+IF($V346=41,N($F346),0)))</f>
        <v>0</v>
      </c>
      <c r="DM346" s="48" t="n">
        <f aca="false">MIN(BO346,(HI345*(1+HI$5/Setup!$C$36)+IF($V346=42,N($F346),0)))</f>
        <v>0</v>
      </c>
      <c r="DN346" s="48" t="n">
        <f aca="false">MIN(BP346,(HJ345*(1+HJ$5/Setup!$C$36)+IF($V346=43,N($F346),0)))</f>
        <v>0</v>
      </c>
      <c r="DO346" s="48" t="n">
        <f aca="false">MIN(BQ346,(HK345*(1+HK$5/Setup!$C$36)+IF($V346=44,N($F346),0)))</f>
        <v>0</v>
      </c>
      <c r="DP346" s="48" t="n">
        <f aca="false">MIN(BR346,(HL345*(1+HL$5/Setup!$C$36)+IF($V346=45,N($F346),0)))</f>
        <v>0</v>
      </c>
      <c r="DQ346" s="48" t="n">
        <f aca="false">MIN(BS346,(HM345*(1+HM$5/Setup!$C$36)+IF($V346=46,N($F346),0)))</f>
        <v>0</v>
      </c>
      <c r="DR346" s="48" t="n">
        <f aca="false">MIN(BT346,(HN345*(1+HN$5/Setup!$C$36)+IF($V346=47,N($F346),0)))</f>
        <v>0</v>
      </c>
      <c r="DS346" s="48" t="n">
        <f aca="false">MIN(BU346,(HO345*(1+HO$5/Setup!$C$36)+IF($V346=48,N($F346),0)))</f>
        <v>0</v>
      </c>
      <c r="DT346" s="48" t="n">
        <f aca="false">MIN(BV346,(HP345*(1+HP$5/Setup!$C$36)+IF($V346=49,N($F346),0)))</f>
        <v>0</v>
      </c>
      <c r="DU346" s="48" t="n">
        <f aca="false">MIN(BW346,(HQ345*(1+HQ$5/Setup!$C$36)+IF($V346=50,N($F346),0)))</f>
        <v>0</v>
      </c>
      <c r="DV346" s="48" t="n">
        <f aca="false">MIN(MAX((FT345*(1+FT$5/Setup!$C$36)+IF($V346=1,N($F346),0))-BX346,0),MAX($P346-0,0))</f>
        <v>0</v>
      </c>
      <c r="DW346" s="48" t="n">
        <f aca="false">MIN(MAX((FU345*(1+FU$5/Setup!$C$36)+IF($V346=2,N($F346),0))-BY346,0),MAX($P346-SUM(DV346:DV346),0))</f>
        <v>0</v>
      </c>
      <c r="DX346" s="48" t="n">
        <f aca="false">MIN(MAX((FV345*(1+FV$5/Setup!$C$36)+IF($V346=3,N($F346),0))-BZ346,0),MAX($P346-SUM(DV346:DW346),0))</f>
        <v>0</v>
      </c>
      <c r="DY346" s="48" t="n">
        <f aca="false">MIN(MAX((FW345*(1+FW$5/Setup!$C$36)+IF($V346=4,N($F346),0))-CA346,0),MAX($P346-SUM(DV346:DX346),0))</f>
        <v>0</v>
      </c>
      <c r="DZ346" s="48" t="n">
        <f aca="false">MIN(MAX((FX345*(1+FX$5/Setup!$C$36)+IF($V346=5,N($F346),0))-CB346,0),MAX($P346-SUM(DV346:DY346),0))</f>
        <v>0</v>
      </c>
      <c r="EA346" s="48" t="n">
        <f aca="false">MIN(MAX((FY345*(1+FY$5/Setup!$C$36)+IF($V346=6,N($F346),0))-CC346,0),MAX($P346-SUM(DV346:DZ346),0))</f>
        <v>0</v>
      </c>
      <c r="EB346" s="48" t="n">
        <f aca="false">MIN(MAX((FZ345*(1+FZ$5/Setup!$C$36)+IF($V346=7,N($F346),0))-CD346,0),MAX($P346-SUM(DV346:EA346),0))</f>
        <v>0</v>
      </c>
      <c r="EC346" s="48" t="n">
        <f aca="false">MIN(MAX((GA345*(1+GA$5/Setup!$C$36)+IF($V346=8,N($F346),0))-CE346,0),MAX($P346-SUM(DV346:EB346),0))</f>
        <v>0</v>
      </c>
      <c r="ED346" s="48" t="n">
        <f aca="false">MIN(MAX((GB345*(1+GB$5/Setup!$C$36)+IF($V346=9,N($F346),0))-CF346,0),MAX($P346-SUM(DV346:EC346),0))</f>
        <v>0</v>
      </c>
      <c r="EE346" s="48" t="n">
        <f aca="false">MIN(MAX((GC345*(1+GC$5/Setup!$C$36)+IF($V346=10,N($F346),0))-CG346,0),MAX($P346-SUM(DV346:ED346),0))</f>
        <v>0</v>
      </c>
      <c r="EF346" s="48" t="n">
        <f aca="false">MIN(MAX((GD345*(1+GD$5/Setup!$C$36)+IF($V346=11,N($F346),0))-CH346,0),MAX($P346-SUM(DV346:EE346),0))</f>
        <v>0</v>
      </c>
      <c r="EG346" s="48" t="n">
        <f aca="false">MIN(MAX((GE345*(1+GE$5/Setup!$C$36)+IF($V346=12,N($F346),0))-CI346,0),MAX($P346-SUM(DV346:EF346),0))</f>
        <v>0</v>
      </c>
      <c r="EH346" s="48" t="n">
        <f aca="false">MIN(MAX((GF345*(1+GF$5/Setup!$C$36)+IF($V346=13,N($F346),0))-CJ346,0),MAX($P346-SUM(DV346:EG346),0))</f>
        <v>0</v>
      </c>
      <c r="EI346" s="48" t="n">
        <f aca="false">MIN(MAX((GG345*(1+GG$5/Setup!$C$36)+IF($V346=14,N($F346),0))-CK346,0),MAX($P346-SUM(DV346:EH346),0))</f>
        <v>0</v>
      </c>
      <c r="EJ346" s="48" t="n">
        <f aca="false">MIN(MAX((GH345*(1+GH$5/Setup!$C$36)+IF($V346=15,N($F346),0))-CL346,0),MAX($P346-SUM(DV346:EI346),0))</f>
        <v>0</v>
      </c>
      <c r="EK346" s="48" t="n">
        <f aca="false">MIN(MAX((GI345*(1+GI$5/Setup!$C$36)+IF($V346=16,N($F346),0))-CM346,0),MAX($P346-SUM(DV346:EJ346),0))</f>
        <v>0</v>
      </c>
      <c r="EL346" s="48" t="n">
        <f aca="false">MIN(MAX((GJ345*(1+GJ$5/Setup!$C$36)+IF($V346=17,N($F346),0))-CN346,0),MAX($P346-SUM(DV346:EK346),0))</f>
        <v>0</v>
      </c>
      <c r="EM346" s="48" t="n">
        <f aca="false">MIN(MAX((GK345*(1+GK$5/Setup!$C$36)+IF($V346=18,N($F346),0))-CO346,0),MAX($P346-SUM(DV346:EL346),0))</f>
        <v>0</v>
      </c>
      <c r="EN346" s="48" t="n">
        <f aca="false">MIN(MAX((GL345*(1+GL$5/Setup!$C$36)+IF($V346=19,N($F346),0))-CP346,0),MAX($P346-SUM(DV346:EM346),0))</f>
        <v>0</v>
      </c>
      <c r="EO346" s="48" t="n">
        <f aca="false">MIN(MAX((GM345*(1+GM$5/Setup!$C$36)+IF($V346=20,N($F346),0))-CQ346,0),MAX($P346-SUM(DV346:EN346),0))</f>
        <v>0</v>
      </c>
      <c r="EP346" s="48" t="n">
        <f aca="false">MIN(MAX((GN345*(1+GN$5/Setup!$C$36)+IF($V346=21,N($F346),0))-CR346,0),MAX($P346-SUM(DV346:EO346),0))</f>
        <v>0</v>
      </c>
      <c r="EQ346" s="48" t="n">
        <f aca="false">MIN(MAX((GO345*(1+GO$5/Setup!$C$36)+IF($V346=22,N($F346),0))-CS346,0),MAX($P346-SUM(DV346:EP346),0))</f>
        <v>0</v>
      </c>
      <c r="ER346" s="48" t="n">
        <f aca="false">MIN(MAX((GP345*(1+GP$5/Setup!$C$36)+IF($V346=23,N($F346),0))-CT346,0),MAX($P346-SUM(DV346:EQ346),0))</f>
        <v>0</v>
      </c>
      <c r="ES346" s="48" t="n">
        <f aca="false">MIN(MAX((GQ345*(1+GQ$5/Setup!$C$36)+IF($V346=24,N($F346),0))-CU346,0),MAX($P346-SUM(DV346:ER346),0))</f>
        <v>0</v>
      </c>
      <c r="ET346" s="48" t="n">
        <f aca="false">MIN(MAX((GR345*(1+GR$5/Setup!$C$36)+IF($V346=25,N($F346),0))-CV346,0),MAX($P346-SUM(DV346:ES346),0))</f>
        <v>0</v>
      </c>
      <c r="EU346" s="48" t="n">
        <f aca="false">MIN(MAX((GS345*(1+GS$5/Setup!$C$36)+IF($V346=26,N($F346),0))-CW346,0),MAX($P346-SUM(DV346:ET346),0))</f>
        <v>0</v>
      </c>
      <c r="EV346" s="48" t="n">
        <f aca="false">MIN(MAX((GT345*(1+GT$5/Setup!$C$36)+IF($V346=27,N($F346),0))-CX346,0),MAX($P346-SUM(DV346:EU346),0))</f>
        <v>0</v>
      </c>
      <c r="EW346" s="48" t="n">
        <f aca="false">MIN(MAX((GU345*(1+GU$5/Setup!$C$36)+IF($V346=28,N($F346),0))-CY346,0),MAX($P346-SUM(DV346:EV346),0))</f>
        <v>0</v>
      </c>
      <c r="EX346" s="48" t="n">
        <f aca="false">MIN(MAX((GV345*(1+GV$5/Setup!$C$36)+IF($V346=29,N($F346),0))-CZ346,0),MAX($P346-SUM(DV346:EW346),0))</f>
        <v>0</v>
      </c>
      <c r="EY346" s="48" t="n">
        <f aca="false">MIN(MAX((GW345*(1+GW$5/Setup!$C$36)+IF($V346=30,N($F346),0))-DA346,0),MAX($P346-SUM(DV346:EX346),0))</f>
        <v>0</v>
      </c>
      <c r="EZ346" s="48" t="n">
        <f aca="false">MIN(MAX((GX345*(1+GX$5/Setup!$C$36)+IF($V346=31,N($F346),0))-DB346,0),MAX($P346-SUM(DV346:EY346),0))</f>
        <v>0</v>
      </c>
      <c r="FA346" s="48" t="n">
        <f aca="false">MIN(MAX((GY345*(1+GY$5/Setup!$C$36)+IF($V346=32,N($F346),0))-DC346,0),MAX($P346-SUM(DV346:EZ346),0))</f>
        <v>0</v>
      </c>
      <c r="FB346" s="48" t="n">
        <f aca="false">MIN(MAX((GZ345*(1+GZ$5/Setup!$C$36)+IF($V346=33,N($F346),0))-DD346,0),MAX($P346-SUM(DV346:FA346),0))</f>
        <v>0</v>
      </c>
      <c r="FC346" s="48" t="n">
        <f aca="false">MIN(MAX((HA345*(1+HA$5/Setup!$C$36)+IF($V346=34,N($F346),0))-DE346,0),MAX($P346-SUM(DV346:FB346),0))</f>
        <v>0</v>
      </c>
      <c r="FD346" s="48" t="n">
        <f aca="false">MIN(MAX((HB345*(1+HB$5/Setup!$C$36)+IF($V346=35,N($F346),0))-DF346,0),MAX($P346-SUM(DV346:FC346),0))</f>
        <v>0</v>
      </c>
      <c r="FE346" s="48" t="n">
        <f aca="false">MIN(MAX((HC345*(1+HC$5/Setup!$C$36)+IF($V346=36,N($F346),0))-DG346,0),MAX($P346-SUM(DV346:FD346),0))</f>
        <v>0</v>
      </c>
      <c r="FF346" s="48" t="n">
        <f aca="false">MIN(MAX((HD345*(1+HD$5/Setup!$C$36)+IF($V346=37,N($F346),0))-DH346,0),MAX($P346-SUM(DV346:FE346),0))</f>
        <v>0</v>
      </c>
      <c r="FG346" s="48" t="n">
        <f aca="false">MIN(MAX((HE345*(1+HE$5/Setup!$C$36)+IF($V346=38,N($F346),0))-DI346,0),MAX($P346-SUM(DV346:FF346),0))</f>
        <v>0</v>
      </c>
      <c r="FH346" s="48" t="n">
        <f aca="false">MIN(MAX((HF345*(1+HF$5/Setup!$C$36)+IF($V346=39,N($F346),0))-DJ346,0),MAX($P346-SUM(DV346:FG346),0))</f>
        <v>0</v>
      </c>
      <c r="FI346" s="48" t="n">
        <f aca="false">MIN(MAX((HG345*(1+HG$5/Setup!$C$36)+IF($V346=40,N($F346),0))-DK346,0),MAX($P346-SUM(DV346:FH346),0))</f>
        <v>0</v>
      </c>
      <c r="FJ346" s="48" t="n">
        <f aca="false">MIN(MAX((HH345*(1+HH$5/Setup!$C$36)+IF($V346=41,N($F346),0))-DL346,0),MAX($P346-SUM(DV346:FI346),0))</f>
        <v>0</v>
      </c>
      <c r="FK346" s="48" t="n">
        <f aca="false">MIN(MAX((HI345*(1+HI$5/Setup!$C$36)+IF($V346=42,N($F346),0))-DM346,0),MAX($P346-SUM(DV346:FJ346),0))</f>
        <v>0</v>
      </c>
      <c r="FL346" s="48" t="n">
        <f aca="false">MIN(MAX((HJ345*(1+HJ$5/Setup!$C$36)+IF($V346=43,N($F346),0))-DN346,0),MAX($P346-SUM(DV346:FK346),0))</f>
        <v>0</v>
      </c>
      <c r="FM346" s="48" t="n">
        <f aca="false">MIN(MAX((HK345*(1+HK$5/Setup!$C$36)+IF($V346=44,N($F346),0))-DO346,0),MAX($P346-SUM(DV346:FL346),0))</f>
        <v>0</v>
      </c>
      <c r="FN346" s="48" t="n">
        <f aca="false">MIN(MAX((HL345*(1+HL$5/Setup!$C$36)+IF($V346=45,N($F346),0))-DP346,0),MAX($P346-SUM(DV346:FM346),0))</f>
        <v>0</v>
      </c>
      <c r="FO346" s="48" t="n">
        <f aca="false">MIN(MAX((HM345*(1+HM$5/Setup!$C$36)+IF($V346=46,N($F346),0))-DQ346,0),MAX($P346-SUM(DV346:FN346),0))</f>
        <v>0</v>
      </c>
      <c r="FP346" s="48" t="n">
        <f aca="false">MIN(MAX((HN345*(1+HN$5/Setup!$C$36)+IF($V346=47,N($F346),0))-DR346,0),MAX($P346-SUM(DV346:FO346),0))</f>
        <v>0</v>
      </c>
      <c r="FQ346" s="48" t="n">
        <f aca="false">MIN(MAX((HO345*(1+HO$5/Setup!$C$36)+IF($V346=48,N($F346),0))-DS346,0),MAX($P346-SUM(DV346:FP346),0))</f>
        <v>0</v>
      </c>
      <c r="FR346" s="48" t="n">
        <f aca="false">MIN(MAX((HP345*(1+HP$5/Setup!$C$36)+IF($V346=49,N($F346),0))-DT346,0),MAX($P346-SUM(DV346:FQ346),0))</f>
        <v>0</v>
      </c>
      <c r="FS346" s="48" t="n">
        <f aca="false">MIN(MAX((HQ345*(1+HQ$5/Setup!$C$36)+IF($V346=50,N($F346),0))-DU346,0),MAX($P346-SUM(DV346:FR346),0))</f>
        <v>0</v>
      </c>
      <c r="FT346" s="48" t="n">
        <f aca="false">IF((FT345*(1+FT$5/Setup!$C$36)+IF($V346=1,N($F346),0))-BX346-DV346&lt;0.005,0,(FT345*(1+FT$5/Setup!$C$36)+IF($V346=1,N($F346),0))-BX346-DV346)</f>
        <v>0</v>
      </c>
      <c r="FU346" s="48" t="n">
        <f aca="false">IF((FU345*(1+FU$5/Setup!$C$36)+IF($V346=2,N($F346),0))-BY346-DW346&lt;0.005,0,(FU345*(1+FU$5/Setup!$C$36)+IF($V346=2,N($F346),0))-BY346-DW346)</f>
        <v>0</v>
      </c>
      <c r="FV346" s="48" t="n">
        <f aca="false">IF((FV345*(1+FV$5/Setup!$C$36)+IF($V346=3,N($F346),0))-BZ346-DX346&lt;0.005,0,(FV345*(1+FV$5/Setup!$C$36)+IF($V346=3,N($F346),0))-BZ346-DX346)</f>
        <v>0</v>
      </c>
      <c r="FW346" s="48" t="n">
        <f aca="false">IF((FW345*(1+FW$5/Setup!$C$36)+IF($V346=4,N($F346),0))-CA346-DY346&lt;0.005,0,(FW345*(1+FW$5/Setup!$C$36)+IF($V346=4,N($F346),0))-CA346-DY346)</f>
        <v>0</v>
      </c>
      <c r="FX346" s="48" t="n">
        <f aca="false">IF((FX345*(1+FX$5/Setup!$C$36)+IF($V346=5,N($F346),0))-CB346-DZ346&lt;0.005,0,(FX345*(1+FX$5/Setup!$C$36)+IF($V346=5,N($F346),0))-CB346-DZ346)</f>
        <v>0</v>
      </c>
      <c r="FY346" s="48" t="n">
        <f aca="false">IF((FY345*(1+FY$5/Setup!$C$36)+IF($V346=6,N($F346),0))-CC346-EA346&lt;0.005,0,(FY345*(1+FY$5/Setup!$C$36)+IF($V346=6,N($F346),0))-CC346-EA346)</f>
        <v>0</v>
      </c>
      <c r="FZ346" s="48" t="n">
        <f aca="false">IF((FZ345*(1+FZ$5/Setup!$C$36)+IF($V346=7,N($F346),0))-CD346-EB346&lt;0.005,0,(FZ345*(1+FZ$5/Setup!$C$36)+IF($V346=7,N($F346),0))-CD346-EB346)</f>
        <v>0</v>
      </c>
      <c r="GA346" s="48" t="n">
        <f aca="false">IF((GA345*(1+GA$5/Setup!$C$36)+IF($V346=8,N($F346),0))-CE346-EC346&lt;0.005,0,(GA345*(1+GA$5/Setup!$C$36)+IF($V346=8,N($F346),0))-CE346-EC346)</f>
        <v>0</v>
      </c>
      <c r="GB346" s="48" t="n">
        <f aca="false">IF((GB345*(1+GB$5/Setup!$C$36)+IF($V346=9,N($F346),0))-CF346-ED346&lt;0.005,0,(GB345*(1+GB$5/Setup!$C$36)+IF($V346=9,N($F346),0))-CF346-ED346)</f>
        <v>0</v>
      </c>
      <c r="GC346" s="48" t="n">
        <f aca="false">IF((GC345*(1+GC$5/Setup!$C$36)+IF($V346=10,N($F346),0))-CG346-EE346&lt;0.005,0,(GC345*(1+GC$5/Setup!$C$36)+IF($V346=10,N($F346),0))-CG346-EE346)</f>
        <v>0</v>
      </c>
      <c r="GD346" s="48" t="n">
        <f aca="false">IF((GD345*(1+GD$5/Setup!$C$36)+IF($V346=11,N($F346),0))-CH346-EF346&lt;0.005,0,(GD345*(1+GD$5/Setup!$C$36)+IF($V346=11,N($F346),0))-CH346-EF346)</f>
        <v>0</v>
      </c>
      <c r="GE346" s="48" t="n">
        <f aca="false">IF((GE345*(1+GE$5/Setup!$C$36)+IF($V346=12,N($F346),0))-CI346-EG346&lt;0.005,0,(GE345*(1+GE$5/Setup!$C$36)+IF($V346=12,N($F346),0))-CI346-EG346)</f>
        <v>0</v>
      </c>
      <c r="GF346" s="48" t="n">
        <f aca="false">IF((GF345*(1+GF$5/Setup!$C$36)+IF($V346=13,N($F346),0))-CJ346-EH346&lt;0.005,0,(GF345*(1+GF$5/Setup!$C$36)+IF($V346=13,N($F346),0))-CJ346-EH346)</f>
        <v>0</v>
      </c>
      <c r="GG346" s="48" t="n">
        <f aca="false">IF((GG345*(1+GG$5/Setup!$C$36)+IF($V346=14,N($F346),0))-CK346-EI346&lt;0.005,0,(GG345*(1+GG$5/Setup!$C$36)+IF($V346=14,N($F346),0))-CK346-EI346)</f>
        <v>0</v>
      </c>
      <c r="GH346" s="48" t="n">
        <f aca="false">IF((GH345*(1+GH$5/Setup!$C$36)+IF($V346=15,N($F346),0))-CL346-EJ346&lt;0.005,0,(GH345*(1+GH$5/Setup!$C$36)+IF($V346=15,N($F346),0))-CL346-EJ346)</f>
        <v>0</v>
      </c>
      <c r="GI346" s="48" t="n">
        <f aca="false">IF((GI345*(1+GI$5/Setup!$C$36)+IF($V346=16,N($F346),0))-CM346-EK346&lt;0.005,0,(GI345*(1+GI$5/Setup!$C$36)+IF($V346=16,N($F346),0))-CM346-EK346)</f>
        <v>0</v>
      </c>
      <c r="GJ346" s="48" t="n">
        <f aca="false">IF((GJ345*(1+GJ$5/Setup!$C$36)+IF($V346=17,N($F346),0))-CN346-EL346&lt;0.005,0,(GJ345*(1+GJ$5/Setup!$C$36)+IF($V346=17,N($F346),0))-CN346-EL346)</f>
        <v>0</v>
      </c>
      <c r="GK346" s="48" t="n">
        <f aca="false">IF((GK345*(1+GK$5/Setup!$C$36)+IF($V346=18,N($F346),0))-CO346-EM346&lt;0.005,0,(GK345*(1+GK$5/Setup!$C$36)+IF($V346=18,N($F346),0))-CO346-EM346)</f>
        <v>0</v>
      </c>
      <c r="GL346" s="48" t="n">
        <f aca="false">IF((GL345*(1+GL$5/Setup!$C$36)+IF($V346=19,N($F346),0))-CP346-EN346&lt;0.005,0,(GL345*(1+GL$5/Setup!$C$36)+IF($V346=19,N($F346),0))-CP346-EN346)</f>
        <v>0</v>
      </c>
      <c r="GM346" s="48" t="n">
        <f aca="false">IF((GM345*(1+GM$5/Setup!$C$36)+IF($V346=20,N($F346),0))-CQ346-EO346&lt;0.005,0,(GM345*(1+GM$5/Setup!$C$36)+IF($V346=20,N($F346),0))-CQ346-EO346)</f>
        <v>0</v>
      </c>
      <c r="GN346" s="48" t="n">
        <f aca="false">IF((GN345*(1+GN$5/Setup!$C$36)+IF($V346=21,N($F346),0))-CR346-EP346&lt;0.005,0,(GN345*(1+GN$5/Setup!$C$36)+IF($V346=21,N($F346),0))-CR346-EP346)</f>
        <v>0</v>
      </c>
      <c r="GO346" s="48" t="n">
        <f aca="false">IF((GO345*(1+GO$5/Setup!$C$36)+IF($V346=22,N($F346),0))-CS346-EQ346&lt;0.005,0,(GO345*(1+GO$5/Setup!$C$36)+IF($V346=22,N($F346),0))-CS346-EQ346)</f>
        <v>0</v>
      </c>
      <c r="GP346" s="48" t="n">
        <f aca="false">IF((GP345*(1+GP$5/Setup!$C$36)+IF($V346=23,N($F346),0))-CT346-ER346&lt;0.005,0,(GP345*(1+GP$5/Setup!$C$36)+IF($V346=23,N($F346),0))-CT346-ER346)</f>
        <v>0</v>
      </c>
      <c r="GQ346" s="48" t="n">
        <f aca="false">IF((GQ345*(1+GQ$5/Setup!$C$36)+IF($V346=24,N($F346),0))-CU346-ES346&lt;0.005,0,(GQ345*(1+GQ$5/Setup!$C$36)+IF($V346=24,N($F346),0))-CU346-ES346)</f>
        <v>0</v>
      </c>
      <c r="GR346" s="48" t="n">
        <f aca="false">IF((GR345*(1+GR$5/Setup!$C$36)+IF($V346=25,N($F346),0))-CV346-ET346&lt;0.005,0,(GR345*(1+GR$5/Setup!$C$36)+IF($V346=25,N($F346),0))-CV346-ET346)</f>
        <v>0</v>
      </c>
      <c r="GS346" s="48" t="n">
        <f aca="false">IF((GS345*(1+GS$5/Setup!$C$36)+IF($V346=26,N($F346),0))-CW346-EU346&lt;0.005,0,(GS345*(1+GS$5/Setup!$C$36)+IF($V346=26,N($F346),0))-CW346-EU346)</f>
        <v>0</v>
      </c>
      <c r="GT346" s="48" t="n">
        <f aca="false">IF((GT345*(1+GT$5/Setup!$C$36)+IF($V346=27,N($F346),0))-CX346-EV346&lt;0.005,0,(GT345*(1+GT$5/Setup!$C$36)+IF($V346=27,N($F346),0))-CX346-EV346)</f>
        <v>0</v>
      </c>
      <c r="GU346" s="48" t="n">
        <f aca="false">IF((GU345*(1+GU$5/Setup!$C$36)+IF($V346=28,N($F346),0))-CY346-EW346&lt;0.005,0,(GU345*(1+GU$5/Setup!$C$36)+IF($V346=28,N($F346),0))-CY346-EW346)</f>
        <v>0</v>
      </c>
      <c r="GV346" s="48" t="n">
        <f aca="false">IF((GV345*(1+GV$5/Setup!$C$36)+IF($V346=29,N($F346),0))-CZ346-EX346&lt;0.005,0,(GV345*(1+GV$5/Setup!$C$36)+IF($V346=29,N($F346),0))-CZ346-EX346)</f>
        <v>0</v>
      </c>
      <c r="GW346" s="48" t="n">
        <f aca="false">IF((GW345*(1+GW$5/Setup!$C$36)+IF($V346=30,N($F346),0))-DA346-EY346&lt;0.005,0,(GW345*(1+GW$5/Setup!$C$36)+IF($V346=30,N($F346),0))-DA346-EY346)</f>
        <v>0</v>
      </c>
      <c r="GX346" s="48" t="n">
        <f aca="false">IF((GX345*(1+GX$5/Setup!$C$36)+IF($V346=31,N($F346),0))-DB346-EZ346&lt;0.005,0,(GX345*(1+GX$5/Setup!$C$36)+IF($V346=31,N($F346),0))-DB346-EZ346)</f>
        <v>0</v>
      </c>
      <c r="GY346" s="48" t="n">
        <f aca="false">IF((GY345*(1+GY$5/Setup!$C$36)+IF($V346=32,N($F346),0))-DC346-FA346&lt;0.005,0,(GY345*(1+GY$5/Setup!$C$36)+IF($V346=32,N($F346),0))-DC346-FA346)</f>
        <v>0</v>
      </c>
      <c r="GZ346" s="48" t="n">
        <f aca="false">IF((GZ345*(1+GZ$5/Setup!$C$36)+IF($V346=33,N($F346),0))-DD346-FB346&lt;0.005,0,(GZ345*(1+GZ$5/Setup!$C$36)+IF($V346=33,N($F346),0))-DD346-FB346)</f>
        <v>0</v>
      </c>
      <c r="HA346" s="48" t="n">
        <f aca="false">IF((HA345*(1+HA$5/Setup!$C$36)+IF($V346=34,N($F346),0))-DE346-FC346&lt;0.005,0,(HA345*(1+HA$5/Setup!$C$36)+IF($V346=34,N($F346),0))-DE346-FC346)</f>
        <v>0</v>
      </c>
      <c r="HB346" s="48" t="n">
        <f aca="false">IF((HB345*(1+HB$5/Setup!$C$36)+IF($V346=35,N($F346),0))-DF346-FD346&lt;0.005,0,(HB345*(1+HB$5/Setup!$C$36)+IF($V346=35,N($F346),0))-DF346-FD346)</f>
        <v>0</v>
      </c>
      <c r="HC346" s="48" t="n">
        <f aca="false">IF((HC345*(1+HC$5/Setup!$C$36)+IF($V346=36,N($F346),0))-DG346-FE346&lt;0.005,0,(HC345*(1+HC$5/Setup!$C$36)+IF($V346=36,N($F346),0))-DG346-FE346)</f>
        <v>0</v>
      </c>
      <c r="HD346" s="48" t="n">
        <f aca="false">IF((HD345*(1+HD$5/Setup!$C$36)+IF($V346=37,N($F346),0))-DH346-FF346&lt;0.005,0,(HD345*(1+HD$5/Setup!$C$36)+IF($V346=37,N($F346),0))-DH346-FF346)</f>
        <v>0</v>
      </c>
      <c r="HE346" s="48" t="n">
        <f aca="false">IF((HE345*(1+HE$5/Setup!$C$36)+IF($V346=38,N($F346),0))-DI346-FG346&lt;0.005,0,(HE345*(1+HE$5/Setup!$C$36)+IF($V346=38,N($F346),0))-DI346-FG346)</f>
        <v>0</v>
      </c>
      <c r="HF346" s="48" t="n">
        <f aca="false">IF((HF345*(1+HF$5/Setup!$C$36)+IF($V346=39,N($F346),0))-DJ346-FH346&lt;0.005,0,(HF345*(1+HF$5/Setup!$C$36)+IF($V346=39,N($F346),0))-DJ346-FH346)</f>
        <v>0</v>
      </c>
      <c r="HG346" s="48" t="n">
        <f aca="false">IF((HG345*(1+HG$5/Setup!$C$36)+IF($V346=40,N($F346),0))-DK346-FI346&lt;0.005,0,(HG345*(1+HG$5/Setup!$C$36)+IF($V346=40,N($F346),0))-DK346-FI346)</f>
        <v>0</v>
      </c>
      <c r="HH346" s="48" t="n">
        <f aca="false">IF((HH345*(1+HH$5/Setup!$C$36)+IF($V346=41,N($F346),0))-DL346-FJ346&lt;0.005,0,(HH345*(1+HH$5/Setup!$C$36)+IF($V346=41,N($F346),0))-DL346-FJ346)</f>
        <v>0</v>
      </c>
      <c r="HI346" s="48" t="n">
        <f aca="false">IF((HI345*(1+HI$5/Setup!$C$36)+IF($V346=42,N($F346),0))-DM346-FK346&lt;0.005,0,(HI345*(1+HI$5/Setup!$C$36)+IF($V346=42,N($F346),0))-DM346-FK346)</f>
        <v>0</v>
      </c>
      <c r="HJ346" s="48" t="n">
        <f aca="false">IF((HJ345*(1+HJ$5/Setup!$C$36)+IF($V346=43,N($F346),0))-DN346-FL346&lt;0.005,0,(HJ345*(1+HJ$5/Setup!$C$36)+IF($V346=43,N($F346),0))-DN346-FL346)</f>
        <v>0</v>
      </c>
      <c r="HK346" s="48" t="n">
        <f aca="false">IF((HK345*(1+HK$5/Setup!$C$36)+IF($V346=44,N($F346),0))-DO346-FM346&lt;0.005,0,(HK345*(1+HK$5/Setup!$C$36)+IF($V346=44,N($F346),0))-DO346-FM346)</f>
        <v>0</v>
      </c>
      <c r="HL346" s="48" t="n">
        <f aca="false">IF((HL345*(1+HL$5/Setup!$C$36)+IF($V346=45,N($F346),0))-DP346-FN346&lt;0.005,0,(HL345*(1+HL$5/Setup!$C$36)+IF($V346=45,N($F346),0))-DP346-FN346)</f>
        <v>0</v>
      </c>
      <c r="HM346" s="48" t="n">
        <f aca="false">IF((HM345*(1+HM$5/Setup!$C$36)+IF($V346=46,N($F346),0))-DQ346-FO346&lt;0.005,0,(HM345*(1+HM$5/Setup!$C$36)+IF($V346=46,N($F346),0))-DQ346-FO346)</f>
        <v>0</v>
      </c>
      <c r="HN346" s="48" t="n">
        <f aca="false">IF((HN345*(1+HN$5/Setup!$C$36)+IF($V346=47,N($F346),0))-DR346-FP346&lt;0.005,0,(HN345*(1+HN$5/Setup!$C$36)+IF($V346=47,N($F346),0))-DR346-FP346)</f>
        <v>0</v>
      </c>
      <c r="HO346" s="48" t="n">
        <f aca="false">IF((HO345*(1+HO$5/Setup!$C$36)+IF($V346=48,N($F346),0))-DS346-FQ346&lt;0.005,0,(HO345*(1+HO$5/Setup!$C$36)+IF($V346=48,N($F346),0))-DS346-FQ346)</f>
        <v>0</v>
      </c>
      <c r="HP346" s="48" t="n">
        <f aca="false">IF((HP345*(1+HP$5/Setup!$C$36)+IF($V346=49,N($F346),0))-DT346-FR346&lt;0.005,0,(HP345*(1+HP$5/Setup!$C$36)+IF($V346=49,N($F346),0))-DT346-FR346)</f>
        <v>0</v>
      </c>
      <c r="HQ346" s="48" t="n">
        <f aca="false">IF((HQ345*(1+HQ$5/Setup!$C$36)+IF($V346=50,N($F346),0))-DU346-FS346&lt;0.005,0,(HQ345*(1+HQ$5/Setup!$C$36)+IF($V346=50,N($F346),0))-DU346-FS346)</f>
        <v>0</v>
      </c>
    </row>
    <row r="347" customFormat="false" ht="15" hidden="false" customHeight="false" outlineLevel="0" collapsed="false">
      <c r="A347" s="44" t="n">
        <v>339</v>
      </c>
      <c r="B347" s="45" t="n">
        <f aca="false">IF(Setup!$C$7="Every month",EDATE(Setup!$C$8,($A347-1)),IF(Setup!$C$7="Twice a month",DATE(YEAR(Setup!$C$8),MONTH(Setup!$C$8)+INT((($A347-1)+Setup!$C$41)/2),MIN(IF(MOD(($A347-1)+Setup!$C$41,2)=0,Setup!$C$39,Setup!$C$40),DAY(EOMONTH(DATE(YEAR(Setup!$C$8),MONTH(Setup!$C$8)+INT((($A347-1)+Setup!$C$41)/2),1),0)))),Setup!$C$8+($A347-1)*IF(Setup!$C$7="Every week",7,14)))</f>
        <v>51057</v>
      </c>
      <c r="C347" s="45" t="n">
        <f aca="false">IF(Setup!$C$7="Every month",EDATE(Setup!$C$8,$A347),IF(Setup!$C$7="Twice a month",DATE(YEAR(Setup!$C$8),MONTH(Setup!$C$8)+INT(($A347+Setup!$C$41)/2),MIN(IF(MOD($A347+Setup!$C$41,2)=0,Setup!$C$39,Setup!$C$40),DAY(EOMONTH(DATE(YEAR(Setup!$C$8),MONTH(Setup!$C$8)+INT(($A347+Setup!$C$41)/2),1),0)))),Setup!$C$8+$A347*IF(Setup!$C$7="Every week",7,14)))</f>
        <v>51071</v>
      </c>
      <c r="D347" s="46"/>
      <c r="E347" s="47"/>
      <c r="F347" s="47"/>
      <c r="G347" s="47"/>
      <c r="H347" s="47"/>
      <c r="I347" s="48" t="n">
        <f aca="false">N(Setup!$C$11)+N(E347)</f>
        <v>100</v>
      </c>
      <c r="J347" s="48" t="n">
        <f aca="false">MIN(Setup!$C$37,MAX(I347,0))</f>
        <v>9.23076923076923</v>
      </c>
      <c r="K347" s="48" t="n">
        <f aca="false">MIN(MAX(N(Setup!$C$14)-L346,0),MAX(I347-J347,0))</f>
        <v>0</v>
      </c>
      <c r="L347" s="48" t="n">
        <f aca="false">L346+K347-N(G347)</f>
        <v>500</v>
      </c>
      <c r="M347" s="48" t="n">
        <f aca="false">M346+J347-N(H347)</f>
        <v>3129.23076923076</v>
      </c>
      <c r="N347" s="48" t="n">
        <f aca="false">SUM(BX347:DU347)</f>
        <v>0</v>
      </c>
      <c r="O347" s="48" t="n">
        <f aca="false">SUM(Z347:BW347)-N347</f>
        <v>40</v>
      </c>
      <c r="P347" s="48" t="n">
        <f aca="false">MAX(I347-J347-K347,0)+O347</f>
        <v>130.769230769231</v>
      </c>
      <c r="Q347" s="48" t="n">
        <f aca="false">SUM(DV347:FS347)</f>
        <v>0</v>
      </c>
      <c r="R347" s="49" t="n">
        <f aca="false">N347+J347+K347+Q347</f>
        <v>9.23076923076923</v>
      </c>
      <c r="S347" s="48" t="n">
        <f aca="false">T347-T346-N(F347)+N347+Q347</f>
        <v>0</v>
      </c>
      <c r="T347" s="49" t="n">
        <f aca="false">SUM(FT347:HQ347)</f>
        <v>0</v>
      </c>
      <c r="U347" s="44" t="str">
        <f aca="false">IF(T346&lt;0.005,"",INDEX(Helpers!$C$2:$C$51,IF(_xlfn.MINIFS($DV$6:$FS$6,DV347:FS347,"&gt;0.005")=0,V347,_xlfn.MINIFS($DV$6:$FS$6,DV347:FS347,"&gt;0.005"))))</f>
        <v/>
      </c>
      <c r="V347" s="44" t="n">
        <f aca="false">IF(_xlfn.MINIFS($FT$6:$HQ$6,FT346:HQ346,"&gt;0.005")=0,1,_xlfn.MINIFS($FT$6:$HQ$6,FT346:HQ346,"&gt;0.005"))</f>
        <v>1</v>
      </c>
      <c r="W347" s="44" t="n">
        <f aca="false">IF(AND(D347&lt;&gt;"Paid",T346&gt;0.005),1,0)</f>
        <v>0</v>
      </c>
      <c r="X347" s="48" t="n">
        <f aca="false">SUMPRODUCT(((Helpers!$G$2:$G$51*(1+(Helpers!$D$2:$D$51+0.000000001)/12)^(($B347-Setup!$C$8)/(365.25/12))-Helpers!$E$2:$E$51*((1+(Helpers!$D$2:$D$51+0.000000001)/12)^(($B347-Setup!$C$8)/(365.25/12))-1)/((Helpers!$D$2:$D$51+0.000000001)/12))&gt;0)*(Helpers!$G$2:$G$51*(1+(Helpers!$D$2:$D$51+0.000000001)/12)^(($B347-Setup!$C$8)/(365.25/12))-Helpers!$E$2:$E$51*((1+(Helpers!$D$2:$D$51+0.000000001)/12)^(($B347-Setup!$C$8)/(365.25/12))-1)/((Helpers!$D$2:$D$51+0.000000001)/12)))</f>
        <v>0</v>
      </c>
      <c r="Y347" s="48"/>
      <c r="Z347" s="48" t="n">
        <f aca="false">IF(OR(N(Z$5)=0,Z$6=""),0,Z$5*((DATE(YEAR($B347),MONTH($B347),MIN(Z$6,DAY(EOMONTH($B347,0))))&gt;=$B347)*(DATE(YEAR($B347),MONTH($B347),MIN(Z$6,DAY(EOMONTH($B347,0))))&lt;$C347)+(DATE(YEAR($B347),MONTH($B347)+1,MIN(Z$6,DAY(EOMONTH($B347,1))))&gt;=$B347)*(DATE(YEAR($B347),MONTH($B347)+1,MIN(Z$6,DAY(EOMONTH($B347,1))))&lt;$C347)))</f>
        <v>0</v>
      </c>
      <c r="AA347" s="48" t="n">
        <f aca="false">IF(OR(N(AA$5)=0,AA$6=""),0,AA$5*((DATE(YEAR($B347),MONTH($B347),MIN(AA$6,DAY(EOMONTH($B347,0))))&gt;=$B347)*(DATE(YEAR($B347),MONTH($B347),MIN(AA$6,DAY(EOMONTH($B347,0))))&lt;$C347)+(DATE(YEAR($B347),MONTH($B347)+1,MIN(AA$6,DAY(EOMONTH($B347,1))))&gt;=$B347)*(DATE(YEAR($B347),MONTH($B347)+1,MIN(AA$6,DAY(EOMONTH($B347,1))))&lt;$C347)))</f>
        <v>40</v>
      </c>
      <c r="AB347" s="48" t="n">
        <f aca="false">IF(OR(N(AB$5)=0,AB$6=""),0,AB$5*((DATE(YEAR($B347),MONTH($B347),MIN(AB$6,DAY(EOMONTH($B347,0))))&gt;=$B347)*(DATE(YEAR($B347),MONTH($B347),MIN(AB$6,DAY(EOMONTH($B347,0))))&lt;$C347)+(DATE(YEAR($B347),MONTH($B347)+1,MIN(AB$6,DAY(EOMONTH($B347,1))))&gt;=$B347)*(DATE(YEAR($B347),MONTH($B347)+1,MIN(AB$6,DAY(EOMONTH($B347,1))))&lt;$C347)))</f>
        <v>0</v>
      </c>
      <c r="AC347" s="48" t="n">
        <f aca="false">IF(OR(N(AC$5)=0,AC$6=""),0,AC$5*((DATE(YEAR($B347),MONTH($B347),MIN(AC$6,DAY(EOMONTH($B347,0))))&gt;=$B347)*(DATE(YEAR($B347),MONTH($B347),MIN(AC$6,DAY(EOMONTH($B347,0))))&lt;$C347)+(DATE(YEAR($B347),MONTH($B347)+1,MIN(AC$6,DAY(EOMONTH($B347,1))))&gt;=$B347)*(DATE(YEAR($B347),MONTH($B347)+1,MIN(AC$6,DAY(EOMONTH($B347,1))))&lt;$C347)))</f>
        <v>0</v>
      </c>
      <c r="AD347" s="48" t="n">
        <f aca="false">IF(OR(N(AD$5)=0,AD$6=""),0,AD$5*((DATE(YEAR($B347),MONTH($B347),MIN(AD$6,DAY(EOMONTH($B347,0))))&gt;=$B347)*(DATE(YEAR($B347),MONTH($B347),MIN(AD$6,DAY(EOMONTH($B347,0))))&lt;$C347)+(DATE(YEAR($B347),MONTH($B347)+1,MIN(AD$6,DAY(EOMONTH($B347,1))))&gt;=$B347)*(DATE(YEAR($B347),MONTH($B347)+1,MIN(AD$6,DAY(EOMONTH($B347,1))))&lt;$C347)))</f>
        <v>0</v>
      </c>
      <c r="AE347" s="48" t="n">
        <f aca="false">IF(OR(N(AE$5)=0,AE$6=""),0,AE$5*((DATE(YEAR($B347),MONTH($B347),MIN(AE$6,DAY(EOMONTH($B347,0))))&gt;=$B347)*(DATE(YEAR($B347),MONTH($B347),MIN(AE$6,DAY(EOMONTH($B347,0))))&lt;$C347)+(DATE(YEAR($B347),MONTH($B347)+1,MIN(AE$6,DAY(EOMONTH($B347,1))))&gt;=$B347)*(DATE(YEAR($B347),MONTH($B347)+1,MIN(AE$6,DAY(EOMONTH($B347,1))))&lt;$C347)))</f>
        <v>0</v>
      </c>
      <c r="AF347" s="48" t="n">
        <f aca="false">IF(OR(N(AF$5)=0,AF$6=""),0,AF$5*((DATE(YEAR($B347),MONTH($B347),MIN(AF$6,DAY(EOMONTH($B347,0))))&gt;=$B347)*(DATE(YEAR($B347),MONTH($B347),MIN(AF$6,DAY(EOMONTH($B347,0))))&lt;$C347)+(DATE(YEAR($B347),MONTH($B347)+1,MIN(AF$6,DAY(EOMONTH($B347,1))))&gt;=$B347)*(DATE(YEAR($B347),MONTH($B347)+1,MIN(AF$6,DAY(EOMONTH($B347,1))))&lt;$C347)))</f>
        <v>0</v>
      </c>
      <c r="AG347" s="48" t="n">
        <f aca="false">IF(OR(N(AG$5)=0,AG$6=""),0,AG$5*((DATE(YEAR($B347),MONTH($B347),MIN(AG$6,DAY(EOMONTH($B347,0))))&gt;=$B347)*(DATE(YEAR($B347),MONTH($B347),MIN(AG$6,DAY(EOMONTH($B347,0))))&lt;$C347)+(DATE(YEAR($B347),MONTH($B347)+1,MIN(AG$6,DAY(EOMONTH($B347,1))))&gt;=$B347)*(DATE(YEAR($B347),MONTH($B347)+1,MIN(AG$6,DAY(EOMONTH($B347,1))))&lt;$C347)))</f>
        <v>0</v>
      </c>
      <c r="AH347" s="48" t="n">
        <f aca="false">IF(OR(N(AH$5)=0,AH$6=""),0,AH$5*((DATE(YEAR($B347),MONTH($B347),MIN(AH$6,DAY(EOMONTH($B347,0))))&gt;=$B347)*(DATE(YEAR($B347),MONTH($B347),MIN(AH$6,DAY(EOMONTH($B347,0))))&lt;$C347)+(DATE(YEAR($B347),MONTH($B347)+1,MIN(AH$6,DAY(EOMONTH($B347,1))))&gt;=$B347)*(DATE(YEAR($B347),MONTH($B347)+1,MIN(AH$6,DAY(EOMONTH($B347,1))))&lt;$C347)))</f>
        <v>0</v>
      </c>
      <c r="AI347" s="48" t="n">
        <f aca="false">IF(OR(N(AI$5)=0,AI$6=""),0,AI$5*((DATE(YEAR($B347),MONTH($B347),MIN(AI$6,DAY(EOMONTH($B347,0))))&gt;=$B347)*(DATE(YEAR($B347),MONTH($B347),MIN(AI$6,DAY(EOMONTH($B347,0))))&lt;$C347)+(DATE(YEAR($B347),MONTH($B347)+1,MIN(AI$6,DAY(EOMONTH($B347,1))))&gt;=$B347)*(DATE(YEAR($B347),MONTH($B347)+1,MIN(AI$6,DAY(EOMONTH($B347,1))))&lt;$C347)))</f>
        <v>0</v>
      </c>
      <c r="AJ347" s="48" t="n">
        <f aca="false">IF(OR(N(AJ$5)=0,AJ$6=""),0,AJ$5*((DATE(YEAR($B347),MONTH($B347),MIN(AJ$6,DAY(EOMONTH($B347,0))))&gt;=$B347)*(DATE(YEAR($B347),MONTH($B347),MIN(AJ$6,DAY(EOMONTH($B347,0))))&lt;$C347)+(DATE(YEAR($B347),MONTH($B347)+1,MIN(AJ$6,DAY(EOMONTH($B347,1))))&gt;=$B347)*(DATE(YEAR($B347),MONTH($B347)+1,MIN(AJ$6,DAY(EOMONTH($B347,1))))&lt;$C347)))</f>
        <v>0</v>
      </c>
      <c r="AK347" s="48" t="n">
        <f aca="false">IF(OR(N(AK$5)=0,AK$6=""),0,AK$5*((DATE(YEAR($B347),MONTH($B347),MIN(AK$6,DAY(EOMONTH($B347,0))))&gt;=$B347)*(DATE(YEAR($B347),MONTH($B347),MIN(AK$6,DAY(EOMONTH($B347,0))))&lt;$C347)+(DATE(YEAR($B347),MONTH($B347)+1,MIN(AK$6,DAY(EOMONTH($B347,1))))&gt;=$B347)*(DATE(YEAR($B347),MONTH($B347)+1,MIN(AK$6,DAY(EOMONTH($B347,1))))&lt;$C347)))</f>
        <v>0</v>
      </c>
      <c r="AL347" s="48" t="n">
        <f aca="false">IF(OR(N(AL$5)=0,AL$6=""),0,AL$5*((DATE(YEAR($B347),MONTH($B347),MIN(AL$6,DAY(EOMONTH($B347,0))))&gt;=$B347)*(DATE(YEAR($B347),MONTH($B347),MIN(AL$6,DAY(EOMONTH($B347,0))))&lt;$C347)+(DATE(YEAR($B347),MONTH($B347)+1,MIN(AL$6,DAY(EOMONTH($B347,1))))&gt;=$B347)*(DATE(YEAR($B347),MONTH($B347)+1,MIN(AL$6,DAY(EOMONTH($B347,1))))&lt;$C347)))</f>
        <v>0</v>
      </c>
      <c r="AM347" s="48" t="n">
        <f aca="false">IF(OR(N(AM$5)=0,AM$6=""),0,AM$5*((DATE(YEAR($B347),MONTH($B347),MIN(AM$6,DAY(EOMONTH($B347,0))))&gt;=$B347)*(DATE(YEAR($B347),MONTH($B347),MIN(AM$6,DAY(EOMONTH($B347,0))))&lt;$C347)+(DATE(YEAR($B347),MONTH($B347)+1,MIN(AM$6,DAY(EOMONTH($B347,1))))&gt;=$B347)*(DATE(YEAR($B347),MONTH($B347)+1,MIN(AM$6,DAY(EOMONTH($B347,1))))&lt;$C347)))</f>
        <v>0</v>
      </c>
      <c r="AN347" s="48" t="n">
        <f aca="false">IF(OR(N(AN$5)=0,AN$6=""),0,AN$5*((DATE(YEAR($B347),MONTH($B347),MIN(AN$6,DAY(EOMONTH($B347,0))))&gt;=$B347)*(DATE(YEAR($B347),MONTH($B347),MIN(AN$6,DAY(EOMONTH($B347,0))))&lt;$C347)+(DATE(YEAR($B347),MONTH($B347)+1,MIN(AN$6,DAY(EOMONTH($B347,1))))&gt;=$B347)*(DATE(YEAR($B347),MONTH($B347)+1,MIN(AN$6,DAY(EOMONTH($B347,1))))&lt;$C347)))</f>
        <v>0</v>
      </c>
      <c r="AO347" s="48" t="n">
        <f aca="false">IF(OR(N(AO$5)=0,AO$6=""),0,AO$5*((DATE(YEAR($B347),MONTH($B347),MIN(AO$6,DAY(EOMONTH($B347,0))))&gt;=$B347)*(DATE(YEAR($B347),MONTH($B347),MIN(AO$6,DAY(EOMONTH($B347,0))))&lt;$C347)+(DATE(YEAR($B347),MONTH($B347)+1,MIN(AO$6,DAY(EOMONTH($B347,1))))&gt;=$B347)*(DATE(YEAR($B347),MONTH($B347)+1,MIN(AO$6,DAY(EOMONTH($B347,1))))&lt;$C347)))</f>
        <v>0</v>
      </c>
      <c r="AP347" s="48" t="n">
        <f aca="false">IF(OR(N(AP$5)=0,AP$6=""),0,AP$5*((DATE(YEAR($B347),MONTH($B347),MIN(AP$6,DAY(EOMONTH($B347,0))))&gt;=$B347)*(DATE(YEAR($B347),MONTH($B347),MIN(AP$6,DAY(EOMONTH($B347,0))))&lt;$C347)+(DATE(YEAR($B347),MONTH($B347)+1,MIN(AP$6,DAY(EOMONTH($B347,1))))&gt;=$B347)*(DATE(YEAR($B347),MONTH($B347)+1,MIN(AP$6,DAY(EOMONTH($B347,1))))&lt;$C347)))</f>
        <v>0</v>
      </c>
      <c r="AQ347" s="48" t="n">
        <f aca="false">IF(OR(N(AQ$5)=0,AQ$6=""),0,AQ$5*((DATE(YEAR($B347),MONTH($B347),MIN(AQ$6,DAY(EOMONTH($B347,0))))&gt;=$B347)*(DATE(YEAR($B347),MONTH($B347),MIN(AQ$6,DAY(EOMONTH($B347,0))))&lt;$C347)+(DATE(YEAR($B347),MONTH($B347)+1,MIN(AQ$6,DAY(EOMONTH($B347,1))))&gt;=$B347)*(DATE(YEAR($B347),MONTH($B347)+1,MIN(AQ$6,DAY(EOMONTH($B347,1))))&lt;$C347)))</f>
        <v>0</v>
      </c>
      <c r="AR347" s="48" t="n">
        <f aca="false">IF(OR(N(AR$5)=0,AR$6=""),0,AR$5*((DATE(YEAR($B347),MONTH($B347),MIN(AR$6,DAY(EOMONTH($B347,0))))&gt;=$B347)*(DATE(YEAR($B347),MONTH($B347),MIN(AR$6,DAY(EOMONTH($B347,0))))&lt;$C347)+(DATE(YEAR($B347),MONTH($B347)+1,MIN(AR$6,DAY(EOMONTH($B347,1))))&gt;=$B347)*(DATE(YEAR($B347),MONTH($B347)+1,MIN(AR$6,DAY(EOMONTH($B347,1))))&lt;$C347)))</f>
        <v>0</v>
      </c>
      <c r="AS347" s="48" t="n">
        <f aca="false">IF(OR(N(AS$5)=0,AS$6=""),0,AS$5*((DATE(YEAR($B347),MONTH($B347),MIN(AS$6,DAY(EOMONTH($B347,0))))&gt;=$B347)*(DATE(YEAR($B347),MONTH($B347),MIN(AS$6,DAY(EOMONTH($B347,0))))&lt;$C347)+(DATE(YEAR($B347),MONTH($B347)+1,MIN(AS$6,DAY(EOMONTH($B347,1))))&gt;=$B347)*(DATE(YEAR($B347),MONTH($B347)+1,MIN(AS$6,DAY(EOMONTH($B347,1))))&lt;$C347)))</f>
        <v>0</v>
      </c>
      <c r="AT347" s="48" t="n">
        <f aca="false">IF(OR(N(AT$5)=0,AT$6=""),0,AT$5*((DATE(YEAR($B347),MONTH($B347),MIN(AT$6,DAY(EOMONTH($B347,0))))&gt;=$B347)*(DATE(YEAR($B347),MONTH($B347),MIN(AT$6,DAY(EOMONTH($B347,0))))&lt;$C347)+(DATE(YEAR($B347),MONTH($B347)+1,MIN(AT$6,DAY(EOMONTH($B347,1))))&gt;=$B347)*(DATE(YEAR($B347),MONTH($B347)+1,MIN(AT$6,DAY(EOMONTH($B347,1))))&lt;$C347)))</f>
        <v>0</v>
      </c>
      <c r="AU347" s="48" t="n">
        <f aca="false">IF(OR(N(AU$5)=0,AU$6=""),0,AU$5*((DATE(YEAR($B347),MONTH($B347),MIN(AU$6,DAY(EOMONTH($B347,0))))&gt;=$B347)*(DATE(YEAR($B347),MONTH($B347),MIN(AU$6,DAY(EOMONTH($B347,0))))&lt;$C347)+(DATE(YEAR($B347),MONTH($B347)+1,MIN(AU$6,DAY(EOMONTH($B347,1))))&gt;=$B347)*(DATE(YEAR($B347),MONTH($B347)+1,MIN(AU$6,DAY(EOMONTH($B347,1))))&lt;$C347)))</f>
        <v>0</v>
      </c>
      <c r="AV347" s="48" t="n">
        <f aca="false">IF(OR(N(AV$5)=0,AV$6=""),0,AV$5*((DATE(YEAR($B347),MONTH($B347),MIN(AV$6,DAY(EOMONTH($B347,0))))&gt;=$B347)*(DATE(YEAR($B347),MONTH($B347),MIN(AV$6,DAY(EOMONTH($B347,0))))&lt;$C347)+(DATE(YEAR($B347),MONTH($B347)+1,MIN(AV$6,DAY(EOMONTH($B347,1))))&gt;=$B347)*(DATE(YEAR($B347),MONTH($B347)+1,MIN(AV$6,DAY(EOMONTH($B347,1))))&lt;$C347)))</f>
        <v>0</v>
      </c>
      <c r="AW347" s="48" t="n">
        <f aca="false">IF(OR(N(AW$5)=0,AW$6=""),0,AW$5*((DATE(YEAR($B347),MONTH($B347),MIN(AW$6,DAY(EOMONTH($B347,0))))&gt;=$B347)*(DATE(YEAR($B347),MONTH($B347),MIN(AW$6,DAY(EOMONTH($B347,0))))&lt;$C347)+(DATE(YEAR($B347),MONTH($B347)+1,MIN(AW$6,DAY(EOMONTH($B347,1))))&gt;=$B347)*(DATE(YEAR($B347),MONTH($B347)+1,MIN(AW$6,DAY(EOMONTH($B347,1))))&lt;$C347)))</f>
        <v>0</v>
      </c>
      <c r="AX347" s="48" t="n">
        <f aca="false">IF(OR(N(AX$5)=0,AX$6=""),0,AX$5*((DATE(YEAR($B347),MONTH($B347),MIN(AX$6,DAY(EOMONTH($B347,0))))&gt;=$B347)*(DATE(YEAR($B347),MONTH($B347),MIN(AX$6,DAY(EOMONTH($B347,0))))&lt;$C347)+(DATE(YEAR($B347),MONTH($B347)+1,MIN(AX$6,DAY(EOMONTH($B347,1))))&gt;=$B347)*(DATE(YEAR($B347),MONTH($B347)+1,MIN(AX$6,DAY(EOMONTH($B347,1))))&lt;$C347)))</f>
        <v>0</v>
      </c>
      <c r="AY347" s="48" t="n">
        <f aca="false">IF(OR(N(AY$5)=0,AY$6=""),0,AY$5*((DATE(YEAR($B347),MONTH($B347),MIN(AY$6,DAY(EOMONTH($B347,0))))&gt;=$B347)*(DATE(YEAR($B347),MONTH($B347),MIN(AY$6,DAY(EOMONTH($B347,0))))&lt;$C347)+(DATE(YEAR($B347),MONTH($B347)+1,MIN(AY$6,DAY(EOMONTH($B347,1))))&gt;=$B347)*(DATE(YEAR($B347),MONTH($B347)+1,MIN(AY$6,DAY(EOMONTH($B347,1))))&lt;$C347)))</f>
        <v>0</v>
      </c>
      <c r="AZ347" s="48" t="n">
        <f aca="false">IF(OR(N(AZ$5)=0,AZ$6=""),0,AZ$5*((DATE(YEAR($B347),MONTH($B347),MIN(AZ$6,DAY(EOMONTH($B347,0))))&gt;=$B347)*(DATE(YEAR($B347),MONTH($B347),MIN(AZ$6,DAY(EOMONTH($B347,0))))&lt;$C347)+(DATE(YEAR($B347),MONTH($B347)+1,MIN(AZ$6,DAY(EOMONTH($B347,1))))&gt;=$B347)*(DATE(YEAR($B347),MONTH($B347)+1,MIN(AZ$6,DAY(EOMONTH($B347,1))))&lt;$C347)))</f>
        <v>0</v>
      </c>
      <c r="BA347" s="48" t="n">
        <f aca="false">IF(OR(N(BA$5)=0,BA$6=""),0,BA$5*((DATE(YEAR($B347),MONTH($B347),MIN(BA$6,DAY(EOMONTH($B347,0))))&gt;=$B347)*(DATE(YEAR($B347),MONTH($B347),MIN(BA$6,DAY(EOMONTH($B347,0))))&lt;$C347)+(DATE(YEAR($B347),MONTH($B347)+1,MIN(BA$6,DAY(EOMONTH($B347,1))))&gt;=$B347)*(DATE(YEAR($B347),MONTH($B347)+1,MIN(BA$6,DAY(EOMONTH($B347,1))))&lt;$C347)))</f>
        <v>0</v>
      </c>
      <c r="BB347" s="48" t="n">
        <f aca="false">IF(OR(N(BB$5)=0,BB$6=""),0,BB$5*((DATE(YEAR($B347),MONTH($B347),MIN(BB$6,DAY(EOMONTH($B347,0))))&gt;=$B347)*(DATE(YEAR($B347),MONTH($B347),MIN(BB$6,DAY(EOMONTH($B347,0))))&lt;$C347)+(DATE(YEAR($B347),MONTH($B347)+1,MIN(BB$6,DAY(EOMONTH($B347,1))))&gt;=$B347)*(DATE(YEAR($B347),MONTH($B347)+1,MIN(BB$6,DAY(EOMONTH($B347,1))))&lt;$C347)))</f>
        <v>0</v>
      </c>
      <c r="BC347" s="48" t="n">
        <f aca="false">IF(OR(N(BC$5)=0,BC$6=""),0,BC$5*((DATE(YEAR($B347),MONTH($B347),MIN(BC$6,DAY(EOMONTH($B347,0))))&gt;=$B347)*(DATE(YEAR($B347),MONTH($B347),MIN(BC$6,DAY(EOMONTH($B347,0))))&lt;$C347)+(DATE(YEAR($B347),MONTH($B347)+1,MIN(BC$6,DAY(EOMONTH($B347,1))))&gt;=$B347)*(DATE(YEAR($B347),MONTH($B347)+1,MIN(BC$6,DAY(EOMONTH($B347,1))))&lt;$C347)))</f>
        <v>0</v>
      </c>
      <c r="BD347" s="48" t="n">
        <f aca="false">IF(OR(N(BD$5)=0,BD$6=""),0,BD$5*((DATE(YEAR($B347),MONTH($B347),MIN(BD$6,DAY(EOMONTH($B347,0))))&gt;=$B347)*(DATE(YEAR($B347),MONTH($B347),MIN(BD$6,DAY(EOMONTH($B347,0))))&lt;$C347)+(DATE(YEAR($B347),MONTH($B347)+1,MIN(BD$6,DAY(EOMONTH($B347,1))))&gt;=$B347)*(DATE(YEAR($B347),MONTH($B347)+1,MIN(BD$6,DAY(EOMONTH($B347,1))))&lt;$C347)))</f>
        <v>0</v>
      </c>
      <c r="BE347" s="48" t="n">
        <f aca="false">IF(OR(N(BE$5)=0,BE$6=""),0,BE$5*((DATE(YEAR($B347),MONTH($B347),MIN(BE$6,DAY(EOMONTH($B347,0))))&gt;=$B347)*(DATE(YEAR($B347),MONTH($B347),MIN(BE$6,DAY(EOMONTH($B347,0))))&lt;$C347)+(DATE(YEAR($B347),MONTH($B347)+1,MIN(BE$6,DAY(EOMONTH($B347,1))))&gt;=$B347)*(DATE(YEAR($B347),MONTH($B347)+1,MIN(BE$6,DAY(EOMONTH($B347,1))))&lt;$C347)))</f>
        <v>0</v>
      </c>
      <c r="BF347" s="48" t="n">
        <f aca="false">IF(OR(N(BF$5)=0,BF$6=""),0,BF$5*((DATE(YEAR($B347),MONTH($B347),MIN(BF$6,DAY(EOMONTH($B347,0))))&gt;=$B347)*(DATE(YEAR($B347),MONTH($B347),MIN(BF$6,DAY(EOMONTH($B347,0))))&lt;$C347)+(DATE(YEAR($B347),MONTH($B347)+1,MIN(BF$6,DAY(EOMONTH($B347,1))))&gt;=$B347)*(DATE(YEAR($B347),MONTH($B347)+1,MIN(BF$6,DAY(EOMONTH($B347,1))))&lt;$C347)))</f>
        <v>0</v>
      </c>
      <c r="BG347" s="48" t="n">
        <f aca="false">IF(OR(N(BG$5)=0,BG$6=""),0,BG$5*((DATE(YEAR($B347),MONTH($B347),MIN(BG$6,DAY(EOMONTH($B347,0))))&gt;=$B347)*(DATE(YEAR($B347),MONTH($B347),MIN(BG$6,DAY(EOMONTH($B347,0))))&lt;$C347)+(DATE(YEAR($B347),MONTH($B347)+1,MIN(BG$6,DAY(EOMONTH($B347,1))))&gt;=$B347)*(DATE(YEAR($B347),MONTH($B347)+1,MIN(BG$6,DAY(EOMONTH($B347,1))))&lt;$C347)))</f>
        <v>0</v>
      </c>
      <c r="BH347" s="48" t="n">
        <f aca="false">IF(OR(N(BH$5)=0,BH$6=""),0,BH$5*((DATE(YEAR($B347),MONTH($B347),MIN(BH$6,DAY(EOMONTH($B347,0))))&gt;=$B347)*(DATE(YEAR($B347),MONTH($B347),MIN(BH$6,DAY(EOMONTH($B347,0))))&lt;$C347)+(DATE(YEAR($B347),MONTH($B347)+1,MIN(BH$6,DAY(EOMONTH($B347,1))))&gt;=$B347)*(DATE(YEAR($B347),MONTH($B347)+1,MIN(BH$6,DAY(EOMONTH($B347,1))))&lt;$C347)))</f>
        <v>0</v>
      </c>
      <c r="BI347" s="48" t="n">
        <f aca="false">IF(OR(N(BI$5)=0,BI$6=""),0,BI$5*((DATE(YEAR($B347),MONTH($B347),MIN(BI$6,DAY(EOMONTH($B347,0))))&gt;=$B347)*(DATE(YEAR($B347),MONTH($B347),MIN(BI$6,DAY(EOMONTH($B347,0))))&lt;$C347)+(DATE(YEAR($B347),MONTH($B347)+1,MIN(BI$6,DAY(EOMONTH($B347,1))))&gt;=$B347)*(DATE(YEAR($B347),MONTH($B347)+1,MIN(BI$6,DAY(EOMONTH($B347,1))))&lt;$C347)))</f>
        <v>0</v>
      </c>
      <c r="BJ347" s="48" t="n">
        <f aca="false">IF(OR(N(BJ$5)=0,BJ$6=""),0,BJ$5*((DATE(YEAR($B347),MONTH($B347),MIN(BJ$6,DAY(EOMONTH($B347,0))))&gt;=$B347)*(DATE(YEAR($B347),MONTH($B347),MIN(BJ$6,DAY(EOMONTH($B347,0))))&lt;$C347)+(DATE(YEAR($B347),MONTH($B347)+1,MIN(BJ$6,DAY(EOMONTH($B347,1))))&gt;=$B347)*(DATE(YEAR($B347),MONTH($B347)+1,MIN(BJ$6,DAY(EOMONTH($B347,1))))&lt;$C347)))</f>
        <v>0</v>
      </c>
      <c r="BK347" s="48" t="n">
        <f aca="false">IF(OR(N(BK$5)=0,BK$6=""),0,BK$5*((DATE(YEAR($B347),MONTH($B347),MIN(BK$6,DAY(EOMONTH($B347,0))))&gt;=$B347)*(DATE(YEAR($B347),MONTH($B347),MIN(BK$6,DAY(EOMONTH($B347,0))))&lt;$C347)+(DATE(YEAR($B347),MONTH($B347)+1,MIN(BK$6,DAY(EOMONTH($B347,1))))&gt;=$B347)*(DATE(YEAR($B347),MONTH($B347)+1,MIN(BK$6,DAY(EOMONTH($B347,1))))&lt;$C347)))</f>
        <v>0</v>
      </c>
      <c r="BL347" s="48" t="n">
        <f aca="false">IF(OR(N(BL$5)=0,BL$6=""),0,BL$5*((DATE(YEAR($B347),MONTH($B347),MIN(BL$6,DAY(EOMONTH($B347,0))))&gt;=$B347)*(DATE(YEAR($B347),MONTH($B347),MIN(BL$6,DAY(EOMONTH($B347,0))))&lt;$C347)+(DATE(YEAR($B347),MONTH($B347)+1,MIN(BL$6,DAY(EOMONTH($B347,1))))&gt;=$B347)*(DATE(YEAR($B347),MONTH($B347)+1,MIN(BL$6,DAY(EOMONTH($B347,1))))&lt;$C347)))</f>
        <v>0</v>
      </c>
      <c r="BM347" s="48" t="n">
        <f aca="false">IF(OR(N(BM$5)=0,BM$6=""),0,BM$5*((DATE(YEAR($B347),MONTH($B347),MIN(BM$6,DAY(EOMONTH($B347,0))))&gt;=$B347)*(DATE(YEAR($B347),MONTH($B347),MIN(BM$6,DAY(EOMONTH($B347,0))))&lt;$C347)+(DATE(YEAR($B347),MONTH($B347)+1,MIN(BM$6,DAY(EOMONTH($B347,1))))&gt;=$B347)*(DATE(YEAR($B347),MONTH($B347)+1,MIN(BM$6,DAY(EOMONTH($B347,1))))&lt;$C347)))</f>
        <v>0</v>
      </c>
      <c r="BN347" s="48" t="n">
        <f aca="false">IF(OR(N(BN$5)=0,BN$6=""),0,BN$5*((DATE(YEAR($B347),MONTH($B347),MIN(BN$6,DAY(EOMONTH($B347,0))))&gt;=$B347)*(DATE(YEAR($B347),MONTH($B347),MIN(BN$6,DAY(EOMONTH($B347,0))))&lt;$C347)+(DATE(YEAR($B347),MONTH($B347)+1,MIN(BN$6,DAY(EOMONTH($B347,1))))&gt;=$B347)*(DATE(YEAR($B347),MONTH($B347)+1,MIN(BN$6,DAY(EOMONTH($B347,1))))&lt;$C347)))</f>
        <v>0</v>
      </c>
      <c r="BO347" s="48" t="n">
        <f aca="false">IF(OR(N(BO$5)=0,BO$6=""),0,BO$5*((DATE(YEAR($B347),MONTH($B347),MIN(BO$6,DAY(EOMONTH($B347,0))))&gt;=$B347)*(DATE(YEAR($B347),MONTH($B347),MIN(BO$6,DAY(EOMONTH($B347,0))))&lt;$C347)+(DATE(YEAR($B347),MONTH($B347)+1,MIN(BO$6,DAY(EOMONTH($B347,1))))&gt;=$B347)*(DATE(YEAR($B347),MONTH($B347)+1,MIN(BO$6,DAY(EOMONTH($B347,1))))&lt;$C347)))</f>
        <v>0</v>
      </c>
      <c r="BP347" s="48" t="n">
        <f aca="false">IF(OR(N(BP$5)=0,BP$6=""),0,BP$5*((DATE(YEAR($B347),MONTH($B347),MIN(BP$6,DAY(EOMONTH($B347,0))))&gt;=$B347)*(DATE(YEAR($B347),MONTH($B347),MIN(BP$6,DAY(EOMONTH($B347,0))))&lt;$C347)+(DATE(YEAR($B347),MONTH($B347)+1,MIN(BP$6,DAY(EOMONTH($B347,1))))&gt;=$B347)*(DATE(YEAR($B347),MONTH($B347)+1,MIN(BP$6,DAY(EOMONTH($B347,1))))&lt;$C347)))</f>
        <v>0</v>
      </c>
      <c r="BQ347" s="48" t="n">
        <f aca="false">IF(OR(N(BQ$5)=0,BQ$6=""),0,BQ$5*((DATE(YEAR($B347),MONTH($B347),MIN(BQ$6,DAY(EOMONTH($B347,0))))&gt;=$B347)*(DATE(YEAR($B347),MONTH($B347),MIN(BQ$6,DAY(EOMONTH($B347,0))))&lt;$C347)+(DATE(YEAR($B347),MONTH($B347)+1,MIN(BQ$6,DAY(EOMONTH($B347,1))))&gt;=$B347)*(DATE(YEAR($B347),MONTH($B347)+1,MIN(BQ$6,DAY(EOMONTH($B347,1))))&lt;$C347)))</f>
        <v>0</v>
      </c>
      <c r="BR347" s="48" t="n">
        <f aca="false">IF(OR(N(BR$5)=0,BR$6=""),0,BR$5*((DATE(YEAR($B347),MONTH($B347),MIN(BR$6,DAY(EOMONTH($B347,0))))&gt;=$B347)*(DATE(YEAR($B347),MONTH($B347),MIN(BR$6,DAY(EOMONTH($B347,0))))&lt;$C347)+(DATE(YEAR($B347),MONTH($B347)+1,MIN(BR$6,DAY(EOMONTH($B347,1))))&gt;=$B347)*(DATE(YEAR($B347),MONTH($B347)+1,MIN(BR$6,DAY(EOMONTH($B347,1))))&lt;$C347)))</f>
        <v>0</v>
      </c>
      <c r="BS347" s="48" t="n">
        <f aca="false">IF(OR(N(BS$5)=0,BS$6=""),0,BS$5*((DATE(YEAR($B347),MONTH($B347),MIN(BS$6,DAY(EOMONTH($B347,0))))&gt;=$B347)*(DATE(YEAR($B347),MONTH($B347),MIN(BS$6,DAY(EOMONTH($B347,0))))&lt;$C347)+(DATE(YEAR($B347),MONTH($B347)+1,MIN(BS$6,DAY(EOMONTH($B347,1))))&gt;=$B347)*(DATE(YEAR($B347),MONTH($B347)+1,MIN(BS$6,DAY(EOMONTH($B347,1))))&lt;$C347)))</f>
        <v>0</v>
      </c>
      <c r="BT347" s="48" t="n">
        <f aca="false">IF(OR(N(BT$5)=0,BT$6=""),0,BT$5*((DATE(YEAR($B347),MONTH($B347),MIN(BT$6,DAY(EOMONTH($B347,0))))&gt;=$B347)*(DATE(YEAR($B347),MONTH($B347),MIN(BT$6,DAY(EOMONTH($B347,0))))&lt;$C347)+(DATE(YEAR($B347),MONTH($B347)+1,MIN(BT$6,DAY(EOMONTH($B347,1))))&gt;=$B347)*(DATE(YEAR($B347),MONTH($B347)+1,MIN(BT$6,DAY(EOMONTH($B347,1))))&lt;$C347)))</f>
        <v>0</v>
      </c>
      <c r="BU347" s="48" t="n">
        <f aca="false">IF(OR(N(BU$5)=0,BU$6=""),0,BU$5*((DATE(YEAR($B347),MONTH($B347),MIN(BU$6,DAY(EOMONTH($B347,0))))&gt;=$B347)*(DATE(YEAR($B347),MONTH($B347),MIN(BU$6,DAY(EOMONTH($B347,0))))&lt;$C347)+(DATE(YEAR($B347),MONTH($B347)+1,MIN(BU$6,DAY(EOMONTH($B347,1))))&gt;=$B347)*(DATE(YEAR($B347),MONTH($B347)+1,MIN(BU$6,DAY(EOMONTH($B347,1))))&lt;$C347)))</f>
        <v>0</v>
      </c>
      <c r="BV347" s="48" t="n">
        <f aca="false">IF(OR(N(BV$5)=0,BV$6=""),0,BV$5*((DATE(YEAR($B347),MONTH($B347),MIN(BV$6,DAY(EOMONTH($B347,0))))&gt;=$B347)*(DATE(YEAR($B347),MONTH($B347),MIN(BV$6,DAY(EOMONTH($B347,0))))&lt;$C347)+(DATE(YEAR($B347),MONTH($B347)+1,MIN(BV$6,DAY(EOMONTH($B347,1))))&gt;=$B347)*(DATE(YEAR($B347),MONTH($B347)+1,MIN(BV$6,DAY(EOMONTH($B347,1))))&lt;$C347)))</f>
        <v>0</v>
      </c>
      <c r="BW347" s="48" t="n">
        <f aca="false">IF(OR(N(BW$5)=0,BW$6=""),0,BW$5*((DATE(YEAR($B347),MONTH($B347),MIN(BW$6,DAY(EOMONTH($B347,0))))&gt;=$B347)*(DATE(YEAR($B347),MONTH($B347),MIN(BW$6,DAY(EOMONTH($B347,0))))&lt;$C347)+(DATE(YEAR($B347),MONTH($B347)+1,MIN(BW$6,DAY(EOMONTH($B347,1))))&gt;=$B347)*(DATE(YEAR($B347),MONTH($B347)+1,MIN(BW$6,DAY(EOMONTH($B347,1))))&lt;$C347)))</f>
        <v>0</v>
      </c>
      <c r="BX347" s="48" t="n">
        <f aca="false">MIN(Z347,(FT346*(1+FT$5/Setup!$C$36)+IF($V347=1,N($F347),0)))</f>
        <v>0</v>
      </c>
      <c r="BY347" s="48" t="n">
        <f aca="false">MIN(AA347,(FU346*(1+FU$5/Setup!$C$36)+IF($V347=2,N($F347),0)))</f>
        <v>0</v>
      </c>
      <c r="BZ347" s="48" t="n">
        <f aca="false">MIN(AB347,(FV346*(1+FV$5/Setup!$C$36)+IF($V347=3,N($F347),0)))</f>
        <v>0</v>
      </c>
      <c r="CA347" s="48" t="n">
        <f aca="false">MIN(AC347,(FW346*(1+FW$5/Setup!$C$36)+IF($V347=4,N($F347),0)))</f>
        <v>0</v>
      </c>
      <c r="CB347" s="48" t="n">
        <f aca="false">MIN(AD347,(FX346*(1+FX$5/Setup!$C$36)+IF($V347=5,N($F347),0)))</f>
        <v>0</v>
      </c>
      <c r="CC347" s="48" t="n">
        <f aca="false">MIN(AE347,(FY346*(1+FY$5/Setup!$C$36)+IF($V347=6,N($F347),0)))</f>
        <v>0</v>
      </c>
      <c r="CD347" s="48" t="n">
        <f aca="false">MIN(AF347,(FZ346*(1+FZ$5/Setup!$C$36)+IF($V347=7,N($F347),0)))</f>
        <v>0</v>
      </c>
      <c r="CE347" s="48" t="n">
        <f aca="false">MIN(AG347,(GA346*(1+GA$5/Setup!$C$36)+IF($V347=8,N($F347),0)))</f>
        <v>0</v>
      </c>
      <c r="CF347" s="48" t="n">
        <f aca="false">MIN(AH347,(GB346*(1+GB$5/Setup!$C$36)+IF($V347=9,N($F347),0)))</f>
        <v>0</v>
      </c>
      <c r="CG347" s="48" t="n">
        <f aca="false">MIN(AI347,(GC346*(1+GC$5/Setup!$C$36)+IF($V347=10,N($F347),0)))</f>
        <v>0</v>
      </c>
      <c r="CH347" s="48" t="n">
        <f aca="false">MIN(AJ347,(GD346*(1+GD$5/Setup!$C$36)+IF($V347=11,N($F347),0)))</f>
        <v>0</v>
      </c>
      <c r="CI347" s="48" t="n">
        <f aca="false">MIN(AK347,(GE346*(1+GE$5/Setup!$C$36)+IF($V347=12,N($F347),0)))</f>
        <v>0</v>
      </c>
      <c r="CJ347" s="48" t="n">
        <f aca="false">MIN(AL347,(GF346*(1+GF$5/Setup!$C$36)+IF($V347=13,N($F347),0)))</f>
        <v>0</v>
      </c>
      <c r="CK347" s="48" t="n">
        <f aca="false">MIN(AM347,(GG346*(1+GG$5/Setup!$C$36)+IF($V347=14,N($F347),0)))</f>
        <v>0</v>
      </c>
      <c r="CL347" s="48" t="n">
        <f aca="false">MIN(AN347,(GH346*(1+GH$5/Setup!$C$36)+IF($V347=15,N($F347),0)))</f>
        <v>0</v>
      </c>
      <c r="CM347" s="48" t="n">
        <f aca="false">MIN(AO347,(GI346*(1+GI$5/Setup!$C$36)+IF($V347=16,N($F347),0)))</f>
        <v>0</v>
      </c>
      <c r="CN347" s="48" t="n">
        <f aca="false">MIN(AP347,(GJ346*(1+GJ$5/Setup!$C$36)+IF($V347=17,N($F347),0)))</f>
        <v>0</v>
      </c>
      <c r="CO347" s="48" t="n">
        <f aca="false">MIN(AQ347,(GK346*(1+GK$5/Setup!$C$36)+IF($V347=18,N($F347),0)))</f>
        <v>0</v>
      </c>
      <c r="CP347" s="48" t="n">
        <f aca="false">MIN(AR347,(GL346*(1+GL$5/Setup!$C$36)+IF($V347=19,N($F347),0)))</f>
        <v>0</v>
      </c>
      <c r="CQ347" s="48" t="n">
        <f aca="false">MIN(AS347,(GM346*(1+GM$5/Setup!$C$36)+IF($V347=20,N($F347),0)))</f>
        <v>0</v>
      </c>
      <c r="CR347" s="48" t="n">
        <f aca="false">MIN(AT347,(GN346*(1+GN$5/Setup!$C$36)+IF($V347=21,N($F347),0)))</f>
        <v>0</v>
      </c>
      <c r="CS347" s="48" t="n">
        <f aca="false">MIN(AU347,(GO346*(1+GO$5/Setup!$C$36)+IF($V347=22,N($F347),0)))</f>
        <v>0</v>
      </c>
      <c r="CT347" s="48" t="n">
        <f aca="false">MIN(AV347,(GP346*(1+GP$5/Setup!$C$36)+IF($V347=23,N($F347),0)))</f>
        <v>0</v>
      </c>
      <c r="CU347" s="48" t="n">
        <f aca="false">MIN(AW347,(GQ346*(1+GQ$5/Setup!$C$36)+IF($V347=24,N($F347),0)))</f>
        <v>0</v>
      </c>
      <c r="CV347" s="48" t="n">
        <f aca="false">MIN(AX347,(GR346*(1+GR$5/Setup!$C$36)+IF($V347=25,N($F347),0)))</f>
        <v>0</v>
      </c>
      <c r="CW347" s="48" t="n">
        <f aca="false">MIN(AY347,(GS346*(1+GS$5/Setup!$C$36)+IF($V347=26,N($F347),0)))</f>
        <v>0</v>
      </c>
      <c r="CX347" s="48" t="n">
        <f aca="false">MIN(AZ347,(GT346*(1+GT$5/Setup!$C$36)+IF($V347=27,N($F347),0)))</f>
        <v>0</v>
      </c>
      <c r="CY347" s="48" t="n">
        <f aca="false">MIN(BA347,(GU346*(1+GU$5/Setup!$C$36)+IF($V347=28,N($F347),0)))</f>
        <v>0</v>
      </c>
      <c r="CZ347" s="48" t="n">
        <f aca="false">MIN(BB347,(GV346*(1+GV$5/Setup!$C$36)+IF($V347=29,N($F347),0)))</f>
        <v>0</v>
      </c>
      <c r="DA347" s="48" t="n">
        <f aca="false">MIN(BC347,(GW346*(1+GW$5/Setup!$C$36)+IF($V347=30,N($F347),0)))</f>
        <v>0</v>
      </c>
      <c r="DB347" s="48" t="n">
        <f aca="false">MIN(BD347,(GX346*(1+GX$5/Setup!$C$36)+IF($V347=31,N($F347),0)))</f>
        <v>0</v>
      </c>
      <c r="DC347" s="48" t="n">
        <f aca="false">MIN(BE347,(GY346*(1+GY$5/Setup!$C$36)+IF($V347=32,N($F347),0)))</f>
        <v>0</v>
      </c>
      <c r="DD347" s="48" t="n">
        <f aca="false">MIN(BF347,(GZ346*(1+GZ$5/Setup!$C$36)+IF($V347=33,N($F347),0)))</f>
        <v>0</v>
      </c>
      <c r="DE347" s="48" t="n">
        <f aca="false">MIN(BG347,(HA346*(1+HA$5/Setup!$C$36)+IF($V347=34,N($F347),0)))</f>
        <v>0</v>
      </c>
      <c r="DF347" s="48" t="n">
        <f aca="false">MIN(BH347,(HB346*(1+HB$5/Setup!$C$36)+IF($V347=35,N($F347),0)))</f>
        <v>0</v>
      </c>
      <c r="DG347" s="48" t="n">
        <f aca="false">MIN(BI347,(HC346*(1+HC$5/Setup!$C$36)+IF($V347=36,N($F347),0)))</f>
        <v>0</v>
      </c>
      <c r="DH347" s="48" t="n">
        <f aca="false">MIN(BJ347,(HD346*(1+HD$5/Setup!$C$36)+IF($V347=37,N($F347),0)))</f>
        <v>0</v>
      </c>
      <c r="DI347" s="48" t="n">
        <f aca="false">MIN(BK347,(HE346*(1+HE$5/Setup!$C$36)+IF($V347=38,N($F347),0)))</f>
        <v>0</v>
      </c>
      <c r="DJ347" s="48" t="n">
        <f aca="false">MIN(BL347,(HF346*(1+HF$5/Setup!$C$36)+IF($V347=39,N($F347),0)))</f>
        <v>0</v>
      </c>
      <c r="DK347" s="48" t="n">
        <f aca="false">MIN(BM347,(HG346*(1+HG$5/Setup!$C$36)+IF($V347=40,N($F347),0)))</f>
        <v>0</v>
      </c>
      <c r="DL347" s="48" t="n">
        <f aca="false">MIN(BN347,(HH346*(1+HH$5/Setup!$C$36)+IF($V347=41,N($F347),0)))</f>
        <v>0</v>
      </c>
      <c r="DM347" s="48" t="n">
        <f aca="false">MIN(BO347,(HI346*(1+HI$5/Setup!$C$36)+IF($V347=42,N($F347),0)))</f>
        <v>0</v>
      </c>
      <c r="DN347" s="48" t="n">
        <f aca="false">MIN(BP347,(HJ346*(1+HJ$5/Setup!$C$36)+IF($V347=43,N($F347),0)))</f>
        <v>0</v>
      </c>
      <c r="DO347" s="48" t="n">
        <f aca="false">MIN(BQ347,(HK346*(1+HK$5/Setup!$C$36)+IF($V347=44,N($F347),0)))</f>
        <v>0</v>
      </c>
      <c r="DP347" s="48" t="n">
        <f aca="false">MIN(BR347,(HL346*(1+HL$5/Setup!$C$36)+IF($V347=45,N($F347),0)))</f>
        <v>0</v>
      </c>
      <c r="DQ347" s="48" t="n">
        <f aca="false">MIN(BS347,(HM346*(1+HM$5/Setup!$C$36)+IF($V347=46,N($F347),0)))</f>
        <v>0</v>
      </c>
      <c r="DR347" s="48" t="n">
        <f aca="false">MIN(BT347,(HN346*(1+HN$5/Setup!$C$36)+IF($V347=47,N($F347),0)))</f>
        <v>0</v>
      </c>
      <c r="DS347" s="48" t="n">
        <f aca="false">MIN(BU347,(HO346*(1+HO$5/Setup!$C$36)+IF($V347=48,N($F347),0)))</f>
        <v>0</v>
      </c>
      <c r="DT347" s="48" t="n">
        <f aca="false">MIN(BV347,(HP346*(1+HP$5/Setup!$C$36)+IF($V347=49,N($F347),0)))</f>
        <v>0</v>
      </c>
      <c r="DU347" s="48" t="n">
        <f aca="false">MIN(BW347,(HQ346*(1+HQ$5/Setup!$C$36)+IF($V347=50,N($F347),0)))</f>
        <v>0</v>
      </c>
      <c r="DV347" s="48" t="n">
        <f aca="false">MIN(MAX((FT346*(1+FT$5/Setup!$C$36)+IF($V347=1,N($F347),0))-BX347,0),MAX($P347-0,0))</f>
        <v>0</v>
      </c>
      <c r="DW347" s="48" t="n">
        <f aca="false">MIN(MAX((FU346*(1+FU$5/Setup!$C$36)+IF($V347=2,N($F347),0))-BY347,0),MAX($P347-SUM(DV347:DV347),0))</f>
        <v>0</v>
      </c>
      <c r="DX347" s="48" t="n">
        <f aca="false">MIN(MAX((FV346*(1+FV$5/Setup!$C$36)+IF($V347=3,N($F347),0))-BZ347,0),MAX($P347-SUM(DV347:DW347),0))</f>
        <v>0</v>
      </c>
      <c r="DY347" s="48" t="n">
        <f aca="false">MIN(MAX((FW346*(1+FW$5/Setup!$C$36)+IF($V347=4,N($F347),0))-CA347,0),MAX($P347-SUM(DV347:DX347),0))</f>
        <v>0</v>
      </c>
      <c r="DZ347" s="48" t="n">
        <f aca="false">MIN(MAX((FX346*(1+FX$5/Setup!$C$36)+IF($V347=5,N($F347),0))-CB347,0),MAX($P347-SUM(DV347:DY347),0))</f>
        <v>0</v>
      </c>
      <c r="EA347" s="48" t="n">
        <f aca="false">MIN(MAX((FY346*(1+FY$5/Setup!$C$36)+IF($V347=6,N($F347),0))-CC347,0),MAX($P347-SUM(DV347:DZ347),0))</f>
        <v>0</v>
      </c>
      <c r="EB347" s="48" t="n">
        <f aca="false">MIN(MAX((FZ346*(1+FZ$5/Setup!$C$36)+IF($V347=7,N($F347),0))-CD347,0),MAX($P347-SUM(DV347:EA347),0))</f>
        <v>0</v>
      </c>
      <c r="EC347" s="48" t="n">
        <f aca="false">MIN(MAX((GA346*(1+GA$5/Setup!$C$36)+IF($V347=8,N($F347),0))-CE347,0),MAX($P347-SUM(DV347:EB347),0))</f>
        <v>0</v>
      </c>
      <c r="ED347" s="48" t="n">
        <f aca="false">MIN(MAX((GB346*(1+GB$5/Setup!$C$36)+IF($V347=9,N($F347),0))-CF347,0),MAX($P347-SUM(DV347:EC347),0))</f>
        <v>0</v>
      </c>
      <c r="EE347" s="48" t="n">
        <f aca="false">MIN(MAX((GC346*(1+GC$5/Setup!$C$36)+IF($V347=10,N($F347),0))-CG347,0),MAX($P347-SUM(DV347:ED347),0))</f>
        <v>0</v>
      </c>
      <c r="EF347" s="48" t="n">
        <f aca="false">MIN(MAX((GD346*(1+GD$5/Setup!$C$36)+IF($V347=11,N($F347),0))-CH347,0),MAX($P347-SUM(DV347:EE347),0))</f>
        <v>0</v>
      </c>
      <c r="EG347" s="48" t="n">
        <f aca="false">MIN(MAX((GE346*(1+GE$5/Setup!$C$36)+IF($V347=12,N($F347),0))-CI347,0),MAX($P347-SUM(DV347:EF347),0))</f>
        <v>0</v>
      </c>
      <c r="EH347" s="48" t="n">
        <f aca="false">MIN(MAX((GF346*(1+GF$5/Setup!$C$36)+IF($V347=13,N($F347),0))-CJ347,0),MAX($P347-SUM(DV347:EG347),0))</f>
        <v>0</v>
      </c>
      <c r="EI347" s="48" t="n">
        <f aca="false">MIN(MAX((GG346*(1+GG$5/Setup!$C$36)+IF($V347=14,N($F347),0))-CK347,0),MAX($P347-SUM(DV347:EH347),0))</f>
        <v>0</v>
      </c>
      <c r="EJ347" s="48" t="n">
        <f aca="false">MIN(MAX((GH346*(1+GH$5/Setup!$C$36)+IF($V347=15,N($F347),0))-CL347,0),MAX($P347-SUM(DV347:EI347),0))</f>
        <v>0</v>
      </c>
      <c r="EK347" s="48" t="n">
        <f aca="false">MIN(MAX((GI346*(1+GI$5/Setup!$C$36)+IF($V347=16,N($F347),0))-CM347,0),MAX($P347-SUM(DV347:EJ347),0))</f>
        <v>0</v>
      </c>
      <c r="EL347" s="48" t="n">
        <f aca="false">MIN(MAX((GJ346*(1+GJ$5/Setup!$C$36)+IF($V347=17,N($F347),0))-CN347,0),MAX($P347-SUM(DV347:EK347),0))</f>
        <v>0</v>
      </c>
      <c r="EM347" s="48" t="n">
        <f aca="false">MIN(MAX((GK346*(1+GK$5/Setup!$C$36)+IF($V347=18,N($F347),0))-CO347,0),MAX($P347-SUM(DV347:EL347),0))</f>
        <v>0</v>
      </c>
      <c r="EN347" s="48" t="n">
        <f aca="false">MIN(MAX((GL346*(1+GL$5/Setup!$C$36)+IF($V347=19,N($F347),0))-CP347,0),MAX($P347-SUM(DV347:EM347),0))</f>
        <v>0</v>
      </c>
      <c r="EO347" s="48" t="n">
        <f aca="false">MIN(MAX((GM346*(1+GM$5/Setup!$C$36)+IF($V347=20,N($F347),0))-CQ347,0),MAX($P347-SUM(DV347:EN347),0))</f>
        <v>0</v>
      </c>
      <c r="EP347" s="48" t="n">
        <f aca="false">MIN(MAX((GN346*(1+GN$5/Setup!$C$36)+IF($V347=21,N($F347),0))-CR347,0),MAX($P347-SUM(DV347:EO347),0))</f>
        <v>0</v>
      </c>
      <c r="EQ347" s="48" t="n">
        <f aca="false">MIN(MAX((GO346*(1+GO$5/Setup!$C$36)+IF($V347=22,N($F347),0))-CS347,0),MAX($P347-SUM(DV347:EP347),0))</f>
        <v>0</v>
      </c>
      <c r="ER347" s="48" t="n">
        <f aca="false">MIN(MAX((GP346*(1+GP$5/Setup!$C$36)+IF($V347=23,N($F347),0))-CT347,0),MAX($P347-SUM(DV347:EQ347),0))</f>
        <v>0</v>
      </c>
      <c r="ES347" s="48" t="n">
        <f aca="false">MIN(MAX((GQ346*(1+GQ$5/Setup!$C$36)+IF($V347=24,N($F347),0))-CU347,0),MAX($P347-SUM(DV347:ER347),0))</f>
        <v>0</v>
      </c>
      <c r="ET347" s="48" t="n">
        <f aca="false">MIN(MAX((GR346*(1+GR$5/Setup!$C$36)+IF($V347=25,N($F347),0))-CV347,0),MAX($P347-SUM(DV347:ES347),0))</f>
        <v>0</v>
      </c>
      <c r="EU347" s="48" t="n">
        <f aca="false">MIN(MAX((GS346*(1+GS$5/Setup!$C$36)+IF($V347=26,N($F347),0))-CW347,0),MAX($P347-SUM(DV347:ET347),0))</f>
        <v>0</v>
      </c>
      <c r="EV347" s="48" t="n">
        <f aca="false">MIN(MAX((GT346*(1+GT$5/Setup!$C$36)+IF($V347=27,N($F347),0))-CX347,0),MAX($P347-SUM(DV347:EU347),0))</f>
        <v>0</v>
      </c>
      <c r="EW347" s="48" t="n">
        <f aca="false">MIN(MAX((GU346*(1+GU$5/Setup!$C$36)+IF($V347=28,N($F347),0))-CY347,0),MAX($P347-SUM(DV347:EV347),0))</f>
        <v>0</v>
      </c>
      <c r="EX347" s="48" t="n">
        <f aca="false">MIN(MAX((GV346*(1+GV$5/Setup!$C$36)+IF($V347=29,N($F347),0))-CZ347,0),MAX($P347-SUM(DV347:EW347),0))</f>
        <v>0</v>
      </c>
      <c r="EY347" s="48" t="n">
        <f aca="false">MIN(MAX((GW346*(1+GW$5/Setup!$C$36)+IF($V347=30,N($F347),0))-DA347,0),MAX($P347-SUM(DV347:EX347),0))</f>
        <v>0</v>
      </c>
      <c r="EZ347" s="48" t="n">
        <f aca="false">MIN(MAX((GX346*(1+GX$5/Setup!$C$36)+IF($V347=31,N($F347),0))-DB347,0),MAX($P347-SUM(DV347:EY347),0))</f>
        <v>0</v>
      </c>
      <c r="FA347" s="48" t="n">
        <f aca="false">MIN(MAX((GY346*(1+GY$5/Setup!$C$36)+IF($V347=32,N($F347),0))-DC347,0),MAX($P347-SUM(DV347:EZ347),0))</f>
        <v>0</v>
      </c>
      <c r="FB347" s="48" t="n">
        <f aca="false">MIN(MAX((GZ346*(1+GZ$5/Setup!$C$36)+IF($V347=33,N($F347),0))-DD347,0),MAX($P347-SUM(DV347:FA347),0))</f>
        <v>0</v>
      </c>
      <c r="FC347" s="48" t="n">
        <f aca="false">MIN(MAX((HA346*(1+HA$5/Setup!$C$36)+IF($V347=34,N($F347),0))-DE347,0),MAX($P347-SUM(DV347:FB347),0))</f>
        <v>0</v>
      </c>
      <c r="FD347" s="48" t="n">
        <f aca="false">MIN(MAX((HB346*(1+HB$5/Setup!$C$36)+IF($V347=35,N($F347),0))-DF347,0),MAX($P347-SUM(DV347:FC347),0))</f>
        <v>0</v>
      </c>
      <c r="FE347" s="48" t="n">
        <f aca="false">MIN(MAX((HC346*(1+HC$5/Setup!$C$36)+IF($V347=36,N($F347),0))-DG347,0),MAX($P347-SUM(DV347:FD347),0))</f>
        <v>0</v>
      </c>
      <c r="FF347" s="48" t="n">
        <f aca="false">MIN(MAX((HD346*(1+HD$5/Setup!$C$36)+IF($V347=37,N($F347),0))-DH347,0),MAX($P347-SUM(DV347:FE347),0))</f>
        <v>0</v>
      </c>
      <c r="FG347" s="48" t="n">
        <f aca="false">MIN(MAX((HE346*(1+HE$5/Setup!$C$36)+IF($V347=38,N($F347),0))-DI347,0),MAX($P347-SUM(DV347:FF347),0))</f>
        <v>0</v>
      </c>
      <c r="FH347" s="48" t="n">
        <f aca="false">MIN(MAX((HF346*(1+HF$5/Setup!$C$36)+IF($V347=39,N($F347),0))-DJ347,0),MAX($P347-SUM(DV347:FG347),0))</f>
        <v>0</v>
      </c>
      <c r="FI347" s="48" t="n">
        <f aca="false">MIN(MAX((HG346*(1+HG$5/Setup!$C$36)+IF($V347=40,N($F347),0))-DK347,0),MAX($P347-SUM(DV347:FH347),0))</f>
        <v>0</v>
      </c>
      <c r="FJ347" s="48" t="n">
        <f aca="false">MIN(MAX((HH346*(1+HH$5/Setup!$C$36)+IF($V347=41,N($F347),0))-DL347,0),MAX($P347-SUM(DV347:FI347),0))</f>
        <v>0</v>
      </c>
      <c r="FK347" s="48" t="n">
        <f aca="false">MIN(MAX((HI346*(1+HI$5/Setup!$C$36)+IF($V347=42,N($F347),0))-DM347,0),MAX($P347-SUM(DV347:FJ347),0))</f>
        <v>0</v>
      </c>
      <c r="FL347" s="48" t="n">
        <f aca="false">MIN(MAX((HJ346*(1+HJ$5/Setup!$C$36)+IF($V347=43,N($F347),0))-DN347,0),MAX($P347-SUM(DV347:FK347),0))</f>
        <v>0</v>
      </c>
      <c r="FM347" s="48" t="n">
        <f aca="false">MIN(MAX((HK346*(1+HK$5/Setup!$C$36)+IF($V347=44,N($F347),0))-DO347,0),MAX($P347-SUM(DV347:FL347),0))</f>
        <v>0</v>
      </c>
      <c r="FN347" s="48" t="n">
        <f aca="false">MIN(MAX((HL346*(1+HL$5/Setup!$C$36)+IF($V347=45,N($F347),0))-DP347,0),MAX($P347-SUM(DV347:FM347),0))</f>
        <v>0</v>
      </c>
      <c r="FO347" s="48" t="n">
        <f aca="false">MIN(MAX((HM346*(1+HM$5/Setup!$C$36)+IF($V347=46,N($F347),0))-DQ347,0),MAX($P347-SUM(DV347:FN347),0))</f>
        <v>0</v>
      </c>
      <c r="FP347" s="48" t="n">
        <f aca="false">MIN(MAX((HN346*(1+HN$5/Setup!$C$36)+IF($V347=47,N($F347),0))-DR347,0),MAX($P347-SUM(DV347:FO347),0))</f>
        <v>0</v>
      </c>
      <c r="FQ347" s="48" t="n">
        <f aca="false">MIN(MAX((HO346*(1+HO$5/Setup!$C$36)+IF($V347=48,N($F347),0))-DS347,0),MAX($P347-SUM(DV347:FP347),0))</f>
        <v>0</v>
      </c>
      <c r="FR347" s="48" t="n">
        <f aca="false">MIN(MAX((HP346*(1+HP$5/Setup!$C$36)+IF($V347=49,N($F347),0))-DT347,0),MAX($P347-SUM(DV347:FQ347),0))</f>
        <v>0</v>
      </c>
      <c r="FS347" s="48" t="n">
        <f aca="false">MIN(MAX((HQ346*(1+HQ$5/Setup!$C$36)+IF($V347=50,N($F347),0))-DU347,0),MAX($P347-SUM(DV347:FR347),0))</f>
        <v>0</v>
      </c>
      <c r="FT347" s="48" t="n">
        <f aca="false">IF((FT346*(1+FT$5/Setup!$C$36)+IF($V347=1,N($F347),0))-BX347-DV347&lt;0.005,0,(FT346*(1+FT$5/Setup!$C$36)+IF($V347=1,N($F347),0))-BX347-DV347)</f>
        <v>0</v>
      </c>
      <c r="FU347" s="48" t="n">
        <f aca="false">IF((FU346*(1+FU$5/Setup!$C$36)+IF($V347=2,N($F347),0))-BY347-DW347&lt;0.005,0,(FU346*(1+FU$5/Setup!$C$36)+IF($V347=2,N($F347),0))-BY347-DW347)</f>
        <v>0</v>
      </c>
      <c r="FV347" s="48" t="n">
        <f aca="false">IF((FV346*(1+FV$5/Setup!$C$36)+IF($V347=3,N($F347),0))-BZ347-DX347&lt;0.005,0,(FV346*(1+FV$5/Setup!$C$36)+IF($V347=3,N($F347),0))-BZ347-DX347)</f>
        <v>0</v>
      </c>
      <c r="FW347" s="48" t="n">
        <f aca="false">IF((FW346*(1+FW$5/Setup!$C$36)+IF($V347=4,N($F347),0))-CA347-DY347&lt;0.005,0,(FW346*(1+FW$5/Setup!$C$36)+IF($V347=4,N($F347),0))-CA347-DY347)</f>
        <v>0</v>
      </c>
      <c r="FX347" s="48" t="n">
        <f aca="false">IF((FX346*(1+FX$5/Setup!$C$36)+IF($V347=5,N($F347),0))-CB347-DZ347&lt;0.005,0,(FX346*(1+FX$5/Setup!$C$36)+IF($V347=5,N($F347),0))-CB347-DZ347)</f>
        <v>0</v>
      </c>
      <c r="FY347" s="48" t="n">
        <f aca="false">IF((FY346*(1+FY$5/Setup!$C$36)+IF($V347=6,N($F347),0))-CC347-EA347&lt;0.005,0,(FY346*(1+FY$5/Setup!$C$36)+IF($V347=6,N($F347),0))-CC347-EA347)</f>
        <v>0</v>
      </c>
      <c r="FZ347" s="48" t="n">
        <f aca="false">IF((FZ346*(1+FZ$5/Setup!$C$36)+IF($V347=7,N($F347),0))-CD347-EB347&lt;0.005,0,(FZ346*(1+FZ$5/Setup!$C$36)+IF($V347=7,N($F347),0))-CD347-EB347)</f>
        <v>0</v>
      </c>
      <c r="GA347" s="48" t="n">
        <f aca="false">IF((GA346*(1+GA$5/Setup!$C$36)+IF($V347=8,N($F347),0))-CE347-EC347&lt;0.005,0,(GA346*(1+GA$5/Setup!$C$36)+IF($V347=8,N($F347),0))-CE347-EC347)</f>
        <v>0</v>
      </c>
      <c r="GB347" s="48" t="n">
        <f aca="false">IF((GB346*(1+GB$5/Setup!$C$36)+IF($V347=9,N($F347),0))-CF347-ED347&lt;0.005,0,(GB346*(1+GB$5/Setup!$C$36)+IF($V347=9,N($F347),0))-CF347-ED347)</f>
        <v>0</v>
      </c>
      <c r="GC347" s="48" t="n">
        <f aca="false">IF((GC346*(1+GC$5/Setup!$C$36)+IF($V347=10,N($F347),0))-CG347-EE347&lt;0.005,0,(GC346*(1+GC$5/Setup!$C$36)+IF($V347=10,N($F347),0))-CG347-EE347)</f>
        <v>0</v>
      </c>
      <c r="GD347" s="48" t="n">
        <f aca="false">IF((GD346*(1+GD$5/Setup!$C$36)+IF($V347=11,N($F347),0))-CH347-EF347&lt;0.005,0,(GD346*(1+GD$5/Setup!$C$36)+IF($V347=11,N($F347),0))-CH347-EF347)</f>
        <v>0</v>
      </c>
      <c r="GE347" s="48" t="n">
        <f aca="false">IF((GE346*(1+GE$5/Setup!$C$36)+IF($V347=12,N($F347),0))-CI347-EG347&lt;0.005,0,(GE346*(1+GE$5/Setup!$C$36)+IF($V347=12,N($F347),0))-CI347-EG347)</f>
        <v>0</v>
      </c>
      <c r="GF347" s="48" t="n">
        <f aca="false">IF((GF346*(1+GF$5/Setup!$C$36)+IF($V347=13,N($F347),0))-CJ347-EH347&lt;0.005,0,(GF346*(1+GF$5/Setup!$C$36)+IF($V347=13,N($F347),0))-CJ347-EH347)</f>
        <v>0</v>
      </c>
      <c r="GG347" s="48" t="n">
        <f aca="false">IF((GG346*(1+GG$5/Setup!$C$36)+IF($V347=14,N($F347),0))-CK347-EI347&lt;0.005,0,(GG346*(1+GG$5/Setup!$C$36)+IF($V347=14,N($F347),0))-CK347-EI347)</f>
        <v>0</v>
      </c>
      <c r="GH347" s="48" t="n">
        <f aca="false">IF((GH346*(1+GH$5/Setup!$C$36)+IF($V347=15,N($F347),0))-CL347-EJ347&lt;0.005,0,(GH346*(1+GH$5/Setup!$C$36)+IF($V347=15,N($F347),0))-CL347-EJ347)</f>
        <v>0</v>
      </c>
      <c r="GI347" s="48" t="n">
        <f aca="false">IF((GI346*(1+GI$5/Setup!$C$36)+IF($V347=16,N($F347),0))-CM347-EK347&lt;0.005,0,(GI346*(1+GI$5/Setup!$C$36)+IF($V347=16,N($F347),0))-CM347-EK347)</f>
        <v>0</v>
      </c>
      <c r="GJ347" s="48" t="n">
        <f aca="false">IF((GJ346*(1+GJ$5/Setup!$C$36)+IF($V347=17,N($F347),0))-CN347-EL347&lt;0.005,0,(GJ346*(1+GJ$5/Setup!$C$36)+IF($V347=17,N($F347),0))-CN347-EL347)</f>
        <v>0</v>
      </c>
      <c r="GK347" s="48" t="n">
        <f aca="false">IF((GK346*(1+GK$5/Setup!$C$36)+IF($V347=18,N($F347),0))-CO347-EM347&lt;0.005,0,(GK346*(1+GK$5/Setup!$C$36)+IF($V347=18,N($F347),0))-CO347-EM347)</f>
        <v>0</v>
      </c>
      <c r="GL347" s="48" t="n">
        <f aca="false">IF((GL346*(1+GL$5/Setup!$C$36)+IF($V347=19,N($F347),0))-CP347-EN347&lt;0.005,0,(GL346*(1+GL$5/Setup!$C$36)+IF($V347=19,N($F347),0))-CP347-EN347)</f>
        <v>0</v>
      </c>
      <c r="GM347" s="48" t="n">
        <f aca="false">IF((GM346*(1+GM$5/Setup!$C$36)+IF($V347=20,N($F347),0))-CQ347-EO347&lt;0.005,0,(GM346*(1+GM$5/Setup!$C$36)+IF($V347=20,N($F347),0))-CQ347-EO347)</f>
        <v>0</v>
      </c>
      <c r="GN347" s="48" t="n">
        <f aca="false">IF((GN346*(1+GN$5/Setup!$C$36)+IF($V347=21,N($F347),0))-CR347-EP347&lt;0.005,0,(GN346*(1+GN$5/Setup!$C$36)+IF($V347=21,N($F347),0))-CR347-EP347)</f>
        <v>0</v>
      </c>
      <c r="GO347" s="48" t="n">
        <f aca="false">IF((GO346*(1+GO$5/Setup!$C$36)+IF($V347=22,N($F347),0))-CS347-EQ347&lt;0.005,0,(GO346*(1+GO$5/Setup!$C$36)+IF($V347=22,N($F347),0))-CS347-EQ347)</f>
        <v>0</v>
      </c>
      <c r="GP347" s="48" t="n">
        <f aca="false">IF((GP346*(1+GP$5/Setup!$C$36)+IF($V347=23,N($F347),0))-CT347-ER347&lt;0.005,0,(GP346*(1+GP$5/Setup!$C$36)+IF($V347=23,N($F347),0))-CT347-ER347)</f>
        <v>0</v>
      </c>
      <c r="GQ347" s="48" t="n">
        <f aca="false">IF((GQ346*(1+GQ$5/Setup!$C$36)+IF($V347=24,N($F347),0))-CU347-ES347&lt;0.005,0,(GQ346*(1+GQ$5/Setup!$C$36)+IF($V347=24,N($F347),0))-CU347-ES347)</f>
        <v>0</v>
      </c>
      <c r="GR347" s="48" t="n">
        <f aca="false">IF((GR346*(1+GR$5/Setup!$C$36)+IF($V347=25,N($F347),0))-CV347-ET347&lt;0.005,0,(GR346*(1+GR$5/Setup!$C$36)+IF($V347=25,N($F347),0))-CV347-ET347)</f>
        <v>0</v>
      </c>
      <c r="GS347" s="48" t="n">
        <f aca="false">IF((GS346*(1+GS$5/Setup!$C$36)+IF($V347=26,N($F347),0))-CW347-EU347&lt;0.005,0,(GS346*(1+GS$5/Setup!$C$36)+IF($V347=26,N($F347),0))-CW347-EU347)</f>
        <v>0</v>
      </c>
      <c r="GT347" s="48" t="n">
        <f aca="false">IF((GT346*(1+GT$5/Setup!$C$36)+IF($V347=27,N($F347),0))-CX347-EV347&lt;0.005,0,(GT346*(1+GT$5/Setup!$C$36)+IF($V347=27,N($F347),0))-CX347-EV347)</f>
        <v>0</v>
      </c>
      <c r="GU347" s="48" t="n">
        <f aca="false">IF((GU346*(1+GU$5/Setup!$C$36)+IF($V347=28,N($F347),0))-CY347-EW347&lt;0.005,0,(GU346*(1+GU$5/Setup!$C$36)+IF($V347=28,N($F347),0))-CY347-EW347)</f>
        <v>0</v>
      </c>
      <c r="GV347" s="48" t="n">
        <f aca="false">IF((GV346*(1+GV$5/Setup!$C$36)+IF($V347=29,N($F347),0))-CZ347-EX347&lt;0.005,0,(GV346*(1+GV$5/Setup!$C$36)+IF($V347=29,N($F347),0))-CZ347-EX347)</f>
        <v>0</v>
      </c>
      <c r="GW347" s="48" t="n">
        <f aca="false">IF((GW346*(1+GW$5/Setup!$C$36)+IF($V347=30,N($F347),0))-DA347-EY347&lt;0.005,0,(GW346*(1+GW$5/Setup!$C$36)+IF($V347=30,N($F347),0))-DA347-EY347)</f>
        <v>0</v>
      </c>
      <c r="GX347" s="48" t="n">
        <f aca="false">IF((GX346*(1+GX$5/Setup!$C$36)+IF($V347=31,N($F347),0))-DB347-EZ347&lt;0.005,0,(GX346*(1+GX$5/Setup!$C$36)+IF($V347=31,N($F347),0))-DB347-EZ347)</f>
        <v>0</v>
      </c>
      <c r="GY347" s="48" t="n">
        <f aca="false">IF((GY346*(1+GY$5/Setup!$C$36)+IF($V347=32,N($F347),0))-DC347-FA347&lt;0.005,0,(GY346*(1+GY$5/Setup!$C$36)+IF($V347=32,N($F347),0))-DC347-FA347)</f>
        <v>0</v>
      </c>
      <c r="GZ347" s="48" t="n">
        <f aca="false">IF((GZ346*(1+GZ$5/Setup!$C$36)+IF($V347=33,N($F347),0))-DD347-FB347&lt;0.005,0,(GZ346*(1+GZ$5/Setup!$C$36)+IF($V347=33,N($F347),0))-DD347-FB347)</f>
        <v>0</v>
      </c>
      <c r="HA347" s="48" t="n">
        <f aca="false">IF((HA346*(1+HA$5/Setup!$C$36)+IF($V347=34,N($F347),0))-DE347-FC347&lt;0.005,0,(HA346*(1+HA$5/Setup!$C$36)+IF($V347=34,N($F347),0))-DE347-FC347)</f>
        <v>0</v>
      </c>
      <c r="HB347" s="48" t="n">
        <f aca="false">IF((HB346*(1+HB$5/Setup!$C$36)+IF($V347=35,N($F347),0))-DF347-FD347&lt;0.005,0,(HB346*(1+HB$5/Setup!$C$36)+IF($V347=35,N($F347),0))-DF347-FD347)</f>
        <v>0</v>
      </c>
      <c r="HC347" s="48" t="n">
        <f aca="false">IF((HC346*(1+HC$5/Setup!$C$36)+IF($V347=36,N($F347),0))-DG347-FE347&lt;0.005,0,(HC346*(1+HC$5/Setup!$C$36)+IF($V347=36,N($F347),0))-DG347-FE347)</f>
        <v>0</v>
      </c>
      <c r="HD347" s="48" t="n">
        <f aca="false">IF((HD346*(1+HD$5/Setup!$C$36)+IF($V347=37,N($F347),0))-DH347-FF347&lt;0.005,0,(HD346*(1+HD$5/Setup!$C$36)+IF($V347=37,N($F347),0))-DH347-FF347)</f>
        <v>0</v>
      </c>
      <c r="HE347" s="48" t="n">
        <f aca="false">IF((HE346*(1+HE$5/Setup!$C$36)+IF($V347=38,N($F347),0))-DI347-FG347&lt;0.005,0,(HE346*(1+HE$5/Setup!$C$36)+IF($V347=38,N($F347),0))-DI347-FG347)</f>
        <v>0</v>
      </c>
      <c r="HF347" s="48" t="n">
        <f aca="false">IF((HF346*(1+HF$5/Setup!$C$36)+IF($V347=39,N($F347),0))-DJ347-FH347&lt;0.005,0,(HF346*(1+HF$5/Setup!$C$36)+IF($V347=39,N($F347),0))-DJ347-FH347)</f>
        <v>0</v>
      </c>
      <c r="HG347" s="48" t="n">
        <f aca="false">IF((HG346*(1+HG$5/Setup!$C$36)+IF($V347=40,N($F347),0))-DK347-FI347&lt;0.005,0,(HG346*(1+HG$5/Setup!$C$36)+IF($V347=40,N($F347),0))-DK347-FI347)</f>
        <v>0</v>
      </c>
      <c r="HH347" s="48" t="n">
        <f aca="false">IF((HH346*(1+HH$5/Setup!$C$36)+IF($V347=41,N($F347),0))-DL347-FJ347&lt;0.005,0,(HH346*(1+HH$5/Setup!$C$36)+IF($V347=41,N($F347),0))-DL347-FJ347)</f>
        <v>0</v>
      </c>
      <c r="HI347" s="48" t="n">
        <f aca="false">IF((HI346*(1+HI$5/Setup!$C$36)+IF($V347=42,N($F347),0))-DM347-FK347&lt;0.005,0,(HI346*(1+HI$5/Setup!$C$36)+IF($V347=42,N($F347),0))-DM347-FK347)</f>
        <v>0</v>
      </c>
      <c r="HJ347" s="48" t="n">
        <f aca="false">IF((HJ346*(1+HJ$5/Setup!$C$36)+IF($V347=43,N($F347),0))-DN347-FL347&lt;0.005,0,(HJ346*(1+HJ$5/Setup!$C$36)+IF($V347=43,N($F347),0))-DN347-FL347)</f>
        <v>0</v>
      </c>
      <c r="HK347" s="48" t="n">
        <f aca="false">IF((HK346*(1+HK$5/Setup!$C$36)+IF($V347=44,N($F347),0))-DO347-FM347&lt;0.005,0,(HK346*(1+HK$5/Setup!$C$36)+IF($V347=44,N($F347),0))-DO347-FM347)</f>
        <v>0</v>
      </c>
      <c r="HL347" s="48" t="n">
        <f aca="false">IF((HL346*(1+HL$5/Setup!$C$36)+IF($V347=45,N($F347),0))-DP347-FN347&lt;0.005,0,(HL346*(1+HL$5/Setup!$C$36)+IF($V347=45,N($F347),0))-DP347-FN347)</f>
        <v>0</v>
      </c>
      <c r="HM347" s="48" t="n">
        <f aca="false">IF((HM346*(1+HM$5/Setup!$C$36)+IF($V347=46,N($F347),0))-DQ347-FO347&lt;0.005,0,(HM346*(1+HM$5/Setup!$C$36)+IF($V347=46,N($F347),0))-DQ347-FO347)</f>
        <v>0</v>
      </c>
      <c r="HN347" s="48" t="n">
        <f aca="false">IF((HN346*(1+HN$5/Setup!$C$36)+IF($V347=47,N($F347),0))-DR347-FP347&lt;0.005,0,(HN346*(1+HN$5/Setup!$C$36)+IF($V347=47,N($F347),0))-DR347-FP347)</f>
        <v>0</v>
      </c>
      <c r="HO347" s="48" t="n">
        <f aca="false">IF((HO346*(1+HO$5/Setup!$C$36)+IF($V347=48,N($F347),0))-DS347-FQ347&lt;0.005,0,(HO346*(1+HO$5/Setup!$C$36)+IF($V347=48,N($F347),0))-DS347-FQ347)</f>
        <v>0</v>
      </c>
      <c r="HP347" s="48" t="n">
        <f aca="false">IF((HP346*(1+HP$5/Setup!$C$36)+IF($V347=49,N($F347),0))-DT347-FR347&lt;0.005,0,(HP346*(1+HP$5/Setup!$C$36)+IF($V347=49,N($F347),0))-DT347-FR347)</f>
        <v>0</v>
      </c>
      <c r="HQ347" s="48" t="n">
        <f aca="false">IF((HQ346*(1+HQ$5/Setup!$C$36)+IF($V347=50,N($F347),0))-DU347-FS347&lt;0.005,0,(HQ346*(1+HQ$5/Setup!$C$36)+IF($V347=50,N($F347),0))-DU347-FS347)</f>
        <v>0</v>
      </c>
    </row>
    <row r="348" customFormat="false" ht="15" hidden="false" customHeight="false" outlineLevel="0" collapsed="false">
      <c r="A348" s="44" t="n">
        <v>340</v>
      </c>
      <c r="B348" s="45" t="n">
        <f aca="false">IF(Setup!$C$7="Every month",EDATE(Setup!$C$8,($A348-1)),IF(Setup!$C$7="Twice a month",DATE(YEAR(Setup!$C$8),MONTH(Setup!$C$8)+INT((($A348-1)+Setup!$C$41)/2),MIN(IF(MOD(($A348-1)+Setup!$C$41,2)=0,Setup!$C$39,Setup!$C$40),DAY(EOMONTH(DATE(YEAR(Setup!$C$8),MONTH(Setup!$C$8)+INT((($A348-1)+Setup!$C$41)/2),1),0)))),Setup!$C$8+($A348-1)*IF(Setup!$C$7="Every week",7,14)))</f>
        <v>51071</v>
      </c>
      <c r="C348" s="45" t="n">
        <f aca="false">IF(Setup!$C$7="Every month",EDATE(Setup!$C$8,$A348),IF(Setup!$C$7="Twice a month",DATE(YEAR(Setup!$C$8),MONTH(Setup!$C$8)+INT(($A348+Setup!$C$41)/2),MIN(IF(MOD($A348+Setup!$C$41,2)=0,Setup!$C$39,Setup!$C$40),DAY(EOMONTH(DATE(YEAR(Setup!$C$8),MONTH(Setup!$C$8)+INT(($A348+Setup!$C$41)/2),1),0)))),Setup!$C$8+$A348*IF(Setup!$C$7="Every week",7,14)))</f>
        <v>51085</v>
      </c>
      <c r="D348" s="46"/>
      <c r="E348" s="47"/>
      <c r="F348" s="47"/>
      <c r="G348" s="47"/>
      <c r="H348" s="47"/>
      <c r="I348" s="48" t="n">
        <f aca="false">N(Setup!$C$11)+N(E348)</f>
        <v>100</v>
      </c>
      <c r="J348" s="48" t="n">
        <f aca="false">MIN(Setup!$C$37,MAX(I348,0))</f>
        <v>9.23076923076923</v>
      </c>
      <c r="K348" s="48" t="n">
        <f aca="false">MIN(MAX(N(Setup!$C$14)-L347,0),MAX(I348-J348,0))</f>
        <v>0</v>
      </c>
      <c r="L348" s="48" t="n">
        <f aca="false">L347+K348-N(G348)</f>
        <v>500</v>
      </c>
      <c r="M348" s="48" t="n">
        <f aca="false">M347+J348-N(H348)</f>
        <v>3138.46153846153</v>
      </c>
      <c r="N348" s="48" t="n">
        <f aca="false">SUM(BX348:DU348)</f>
        <v>0</v>
      </c>
      <c r="O348" s="48" t="n">
        <f aca="false">SUM(Z348:BW348)-N348</f>
        <v>25</v>
      </c>
      <c r="P348" s="48" t="n">
        <f aca="false">MAX(I348-J348-K348,0)+O348</f>
        <v>115.769230769231</v>
      </c>
      <c r="Q348" s="48" t="n">
        <f aca="false">SUM(DV348:FS348)</f>
        <v>0</v>
      </c>
      <c r="R348" s="49" t="n">
        <f aca="false">N348+J348+K348+Q348</f>
        <v>9.23076923076923</v>
      </c>
      <c r="S348" s="48" t="n">
        <f aca="false">T348-T347-N(F348)+N348+Q348</f>
        <v>0</v>
      </c>
      <c r="T348" s="49" t="n">
        <f aca="false">SUM(FT348:HQ348)</f>
        <v>0</v>
      </c>
      <c r="U348" s="44" t="str">
        <f aca="false">IF(T347&lt;0.005,"",INDEX(Helpers!$C$2:$C$51,IF(_xlfn.MINIFS($DV$6:$FS$6,DV348:FS348,"&gt;0.005")=0,V348,_xlfn.MINIFS($DV$6:$FS$6,DV348:FS348,"&gt;0.005"))))</f>
        <v/>
      </c>
      <c r="V348" s="44" t="n">
        <f aca="false">IF(_xlfn.MINIFS($FT$6:$HQ$6,FT347:HQ347,"&gt;0.005")=0,1,_xlfn.MINIFS($FT$6:$HQ$6,FT347:HQ347,"&gt;0.005"))</f>
        <v>1</v>
      </c>
      <c r="W348" s="44" t="n">
        <f aca="false">IF(AND(D348&lt;&gt;"Paid",T347&gt;0.005),1,0)</f>
        <v>0</v>
      </c>
      <c r="X348" s="48" t="n">
        <f aca="false">SUMPRODUCT(((Helpers!$G$2:$G$51*(1+(Helpers!$D$2:$D$51+0.000000001)/12)^(($B348-Setup!$C$8)/(365.25/12))-Helpers!$E$2:$E$51*((1+(Helpers!$D$2:$D$51+0.000000001)/12)^(($B348-Setup!$C$8)/(365.25/12))-1)/((Helpers!$D$2:$D$51+0.000000001)/12))&gt;0)*(Helpers!$G$2:$G$51*(1+(Helpers!$D$2:$D$51+0.000000001)/12)^(($B348-Setup!$C$8)/(365.25/12))-Helpers!$E$2:$E$51*((1+(Helpers!$D$2:$D$51+0.000000001)/12)^(($B348-Setup!$C$8)/(365.25/12))-1)/((Helpers!$D$2:$D$51+0.000000001)/12)))</f>
        <v>0</v>
      </c>
      <c r="Y348" s="48"/>
      <c r="Z348" s="48" t="n">
        <f aca="false">IF(OR(N(Z$5)=0,Z$6=""),0,Z$5*((DATE(YEAR($B348),MONTH($B348),MIN(Z$6,DAY(EOMONTH($B348,0))))&gt;=$B348)*(DATE(YEAR($B348),MONTH($B348),MIN(Z$6,DAY(EOMONTH($B348,0))))&lt;$C348)+(DATE(YEAR($B348),MONTH($B348)+1,MIN(Z$6,DAY(EOMONTH($B348,1))))&gt;=$B348)*(DATE(YEAR($B348),MONTH($B348)+1,MIN(Z$6,DAY(EOMONTH($B348,1))))&lt;$C348)))</f>
        <v>25</v>
      </c>
      <c r="AA348" s="48" t="n">
        <f aca="false">IF(OR(N(AA$5)=0,AA$6=""),0,AA$5*((DATE(YEAR($B348),MONTH($B348),MIN(AA$6,DAY(EOMONTH($B348,0))))&gt;=$B348)*(DATE(YEAR($B348),MONTH($B348),MIN(AA$6,DAY(EOMONTH($B348,0))))&lt;$C348)+(DATE(YEAR($B348),MONTH($B348)+1,MIN(AA$6,DAY(EOMONTH($B348,1))))&gt;=$B348)*(DATE(YEAR($B348),MONTH($B348)+1,MIN(AA$6,DAY(EOMONTH($B348,1))))&lt;$C348)))</f>
        <v>0</v>
      </c>
      <c r="AB348" s="48" t="n">
        <f aca="false">IF(OR(N(AB$5)=0,AB$6=""),0,AB$5*((DATE(YEAR($B348),MONTH($B348),MIN(AB$6,DAY(EOMONTH($B348,0))))&gt;=$B348)*(DATE(YEAR($B348),MONTH($B348),MIN(AB$6,DAY(EOMONTH($B348,0))))&lt;$C348)+(DATE(YEAR($B348),MONTH($B348)+1,MIN(AB$6,DAY(EOMONTH($B348,1))))&gt;=$B348)*(DATE(YEAR($B348),MONTH($B348)+1,MIN(AB$6,DAY(EOMONTH($B348,1))))&lt;$C348)))</f>
        <v>0</v>
      </c>
      <c r="AC348" s="48" t="n">
        <f aca="false">IF(OR(N(AC$5)=0,AC$6=""),0,AC$5*((DATE(YEAR($B348),MONTH($B348),MIN(AC$6,DAY(EOMONTH($B348,0))))&gt;=$B348)*(DATE(YEAR($B348),MONTH($B348),MIN(AC$6,DAY(EOMONTH($B348,0))))&lt;$C348)+(DATE(YEAR($B348),MONTH($B348)+1,MIN(AC$6,DAY(EOMONTH($B348,1))))&gt;=$B348)*(DATE(YEAR($B348),MONTH($B348)+1,MIN(AC$6,DAY(EOMONTH($B348,1))))&lt;$C348)))</f>
        <v>0</v>
      </c>
      <c r="AD348" s="48" t="n">
        <f aca="false">IF(OR(N(AD$5)=0,AD$6=""),0,AD$5*((DATE(YEAR($B348),MONTH($B348),MIN(AD$6,DAY(EOMONTH($B348,0))))&gt;=$B348)*(DATE(YEAR($B348),MONTH($B348),MIN(AD$6,DAY(EOMONTH($B348,0))))&lt;$C348)+(DATE(YEAR($B348),MONTH($B348)+1,MIN(AD$6,DAY(EOMONTH($B348,1))))&gt;=$B348)*(DATE(YEAR($B348),MONTH($B348)+1,MIN(AD$6,DAY(EOMONTH($B348,1))))&lt;$C348)))</f>
        <v>0</v>
      </c>
      <c r="AE348" s="48" t="n">
        <f aca="false">IF(OR(N(AE$5)=0,AE$6=""),0,AE$5*((DATE(YEAR($B348),MONTH($B348),MIN(AE$6,DAY(EOMONTH($B348,0))))&gt;=$B348)*(DATE(YEAR($B348),MONTH($B348),MIN(AE$6,DAY(EOMONTH($B348,0))))&lt;$C348)+(DATE(YEAR($B348),MONTH($B348)+1,MIN(AE$6,DAY(EOMONTH($B348,1))))&gt;=$B348)*(DATE(YEAR($B348),MONTH($B348)+1,MIN(AE$6,DAY(EOMONTH($B348,1))))&lt;$C348)))</f>
        <v>0</v>
      </c>
      <c r="AF348" s="48" t="n">
        <f aca="false">IF(OR(N(AF$5)=0,AF$6=""),0,AF$5*((DATE(YEAR($B348),MONTH($B348),MIN(AF$6,DAY(EOMONTH($B348,0))))&gt;=$B348)*(DATE(YEAR($B348),MONTH($B348),MIN(AF$6,DAY(EOMONTH($B348,0))))&lt;$C348)+(DATE(YEAR($B348),MONTH($B348)+1,MIN(AF$6,DAY(EOMONTH($B348,1))))&gt;=$B348)*(DATE(YEAR($B348),MONTH($B348)+1,MIN(AF$6,DAY(EOMONTH($B348,1))))&lt;$C348)))</f>
        <v>0</v>
      </c>
      <c r="AG348" s="48" t="n">
        <f aca="false">IF(OR(N(AG$5)=0,AG$6=""),0,AG$5*((DATE(YEAR($B348),MONTH($B348),MIN(AG$6,DAY(EOMONTH($B348,0))))&gt;=$B348)*(DATE(YEAR($B348),MONTH($B348),MIN(AG$6,DAY(EOMONTH($B348,0))))&lt;$C348)+(DATE(YEAR($B348),MONTH($B348)+1,MIN(AG$6,DAY(EOMONTH($B348,1))))&gt;=$B348)*(DATE(YEAR($B348),MONTH($B348)+1,MIN(AG$6,DAY(EOMONTH($B348,1))))&lt;$C348)))</f>
        <v>0</v>
      </c>
      <c r="AH348" s="48" t="n">
        <f aca="false">IF(OR(N(AH$5)=0,AH$6=""),0,AH$5*((DATE(YEAR($B348),MONTH($B348),MIN(AH$6,DAY(EOMONTH($B348,0))))&gt;=$B348)*(DATE(YEAR($B348),MONTH($B348),MIN(AH$6,DAY(EOMONTH($B348,0))))&lt;$C348)+(DATE(YEAR($B348),MONTH($B348)+1,MIN(AH$6,DAY(EOMONTH($B348,1))))&gt;=$B348)*(DATE(YEAR($B348),MONTH($B348)+1,MIN(AH$6,DAY(EOMONTH($B348,1))))&lt;$C348)))</f>
        <v>0</v>
      </c>
      <c r="AI348" s="48" t="n">
        <f aca="false">IF(OR(N(AI$5)=0,AI$6=""),0,AI$5*((DATE(YEAR($B348),MONTH($B348),MIN(AI$6,DAY(EOMONTH($B348,0))))&gt;=$B348)*(DATE(YEAR($B348),MONTH($B348),MIN(AI$6,DAY(EOMONTH($B348,0))))&lt;$C348)+(DATE(YEAR($B348),MONTH($B348)+1,MIN(AI$6,DAY(EOMONTH($B348,1))))&gt;=$B348)*(DATE(YEAR($B348),MONTH($B348)+1,MIN(AI$6,DAY(EOMONTH($B348,1))))&lt;$C348)))</f>
        <v>0</v>
      </c>
      <c r="AJ348" s="48" t="n">
        <f aca="false">IF(OR(N(AJ$5)=0,AJ$6=""),0,AJ$5*((DATE(YEAR($B348),MONTH($B348),MIN(AJ$6,DAY(EOMONTH($B348,0))))&gt;=$B348)*(DATE(YEAR($B348),MONTH($B348),MIN(AJ$6,DAY(EOMONTH($B348,0))))&lt;$C348)+(DATE(YEAR($B348),MONTH($B348)+1,MIN(AJ$6,DAY(EOMONTH($B348,1))))&gt;=$B348)*(DATE(YEAR($B348),MONTH($B348)+1,MIN(AJ$6,DAY(EOMONTH($B348,1))))&lt;$C348)))</f>
        <v>0</v>
      </c>
      <c r="AK348" s="48" t="n">
        <f aca="false">IF(OR(N(AK$5)=0,AK$6=""),0,AK$5*((DATE(YEAR($B348),MONTH($B348),MIN(AK$6,DAY(EOMONTH($B348,0))))&gt;=$B348)*(DATE(YEAR($B348),MONTH($B348),MIN(AK$6,DAY(EOMONTH($B348,0))))&lt;$C348)+(DATE(YEAR($B348),MONTH($B348)+1,MIN(AK$6,DAY(EOMONTH($B348,1))))&gt;=$B348)*(DATE(YEAR($B348),MONTH($B348)+1,MIN(AK$6,DAY(EOMONTH($B348,1))))&lt;$C348)))</f>
        <v>0</v>
      </c>
      <c r="AL348" s="48" t="n">
        <f aca="false">IF(OR(N(AL$5)=0,AL$6=""),0,AL$5*((DATE(YEAR($B348),MONTH($B348),MIN(AL$6,DAY(EOMONTH($B348,0))))&gt;=$B348)*(DATE(YEAR($B348),MONTH($B348),MIN(AL$6,DAY(EOMONTH($B348,0))))&lt;$C348)+(DATE(YEAR($B348),MONTH($B348)+1,MIN(AL$6,DAY(EOMONTH($B348,1))))&gt;=$B348)*(DATE(YEAR($B348),MONTH($B348)+1,MIN(AL$6,DAY(EOMONTH($B348,1))))&lt;$C348)))</f>
        <v>0</v>
      </c>
      <c r="AM348" s="48" t="n">
        <f aca="false">IF(OR(N(AM$5)=0,AM$6=""),0,AM$5*((DATE(YEAR($B348),MONTH($B348),MIN(AM$6,DAY(EOMONTH($B348,0))))&gt;=$B348)*(DATE(YEAR($B348),MONTH($B348),MIN(AM$6,DAY(EOMONTH($B348,0))))&lt;$C348)+(DATE(YEAR($B348),MONTH($B348)+1,MIN(AM$6,DAY(EOMONTH($B348,1))))&gt;=$B348)*(DATE(YEAR($B348),MONTH($B348)+1,MIN(AM$6,DAY(EOMONTH($B348,1))))&lt;$C348)))</f>
        <v>0</v>
      </c>
      <c r="AN348" s="48" t="n">
        <f aca="false">IF(OR(N(AN$5)=0,AN$6=""),0,AN$5*((DATE(YEAR($B348),MONTH($B348),MIN(AN$6,DAY(EOMONTH($B348,0))))&gt;=$B348)*(DATE(YEAR($B348),MONTH($B348),MIN(AN$6,DAY(EOMONTH($B348,0))))&lt;$C348)+(DATE(YEAR($B348),MONTH($B348)+1,MIN(AN$6,DAY(EOMONTH($B348,1))))&gt;=$B348)*(DATE(YEAR($B348),MONTH($B348)+1,MIN(AN$6,DAY(EOMONTH($B348,1))))&lt;$C348)))</f>
        <v>0</v>
      </c>
      <c r="AO348" s="48" t="n">
        <f aca="false">IF(OR(N(AO$5)=0,AO$6=""),0,AO$5*((DATE(YEAR($B348),MONTH($B348),MIN(AO$6,DAY(EOMONTH($B348,0))))&gt;=$B348)*(DATE(YEAR($B348),MONTH($B348),MIN(AO$6,DAY(EOMONTH($B348,0))))&lt;$C348)+(DATE(YEAR($B348),MONTH($B348)+1,MIN(AO$6,DAY(EOMONTH($B348,1))))&gt;=$B348)*(DATE(YEAR($B348),MONTH($B348)+1,MIN(AO$6,DAY(EOMONTH($B348,1))))&lt;$C348)))</f>
        <v>0</v>
      </c>
      <c r="AP348" s="48" t="n">
        <f aca="false">IF(OR(N(AP$5)=0,AP$6=""),0,AP$5*((DATE(YEAR($B348),MONTH($B348),MIN(AP$6,DAY(EOMONTH($B348,0))))&gt;=$B348)*(DATE(YEAR($B348),MONTH($B348),MIN(AP$6,DAY(EOMONTH($B348,0))))&lt;$C348)+(DATE(YEAR($B348),MONTH($B348)+1,MIN(AP$6,DAY(EOMONTH($B348,1))))&gt;=$B348)*(DATE(YEAR($B348),MONTH($B348)+1,MIN(AP$6,DAY(EOMONTH($B348,1))))&lt;$C348)))</f>
        <v>0</v>
      </c>
      <c r="AQ348" s="48" t="n">
        <f aca="false">IF(OR(N(AQ$5)=0,AQ$6=""),0,AQ$5*((DATE(YEAR($B348),MONTH($B348),MIN(AQ$6,DAY(EOMONTH($B348,0))))&gt;=$B348)*(DATE(YEAR($B348),MONTH($B348),MIN(AQ$6,DAY(EOMONTH($B348,0))))&lt;$C348)+(DATE(YEAR($B348),MONTH($B348)+1,MIN(AQ$6,DAY(EOMONTH($B348,1))))&gt;=$B348)*(DATE(YEAR($B348),MONTH($B348)+1,MIN(AQ$6,DAY(EOMONTH($B348,1))))&lt;$C348)))</f>
        <v>0</v>
      </c>
      <c r="AR348" s="48" t="n">
        <f aca="false">IF(OR(N(AR$5)=0,AR$6=""),0,AR$5*((DATE(YEAR($B348),MONTH($B348),MIN(AR$6,DAY(EOMONTH($B348,0))))&gt;=$B348)*(DATE(YEAR($B348),MONTH($B348),MIN(AR$6,DAY(EOMONTH($B348,0))))&lt;$C348)+(DATE(YEAR($B348),MONTH($B348)+1,MIN(AR$6,DAY(EOMONTH($B348,1))))&gt;=$B348)*(DATE(YEAR($B348),MONTH($B348)+1,MIN(AR$6,DAY(EOMONTH($B348,1))))&lt;$C348)))</f>
        <v>0</v>
      </c>
      <c r="AS348" s="48" t="n">
        <f aca="false">IF(OR(N(AS$5)=0,AS$6=""),0,AS$5*((DATE(YEAR($B348),MONTH($B348),MIN(AS$6,DAY(EOMONTH($B348,0))))&gt;=$B348)*(DATE(YEAR($B348),MONTH($B348),MIN(AS$6,DAY(EOMONTH($B348,0))))&lt;$C348)+(DATE(YEAR($B348),MONTH($B348)+1,MIN(AS$6,DAY(EOMONTH($B348,1))))&gt;=$B348)*(DATE(YEAR($B348),MONTH($B348)+1,MIN(AS$6,DAY(EOMONTH($B348,1))))&lt;$C348)))</f>
        <v>0</v>
      </c>
      <c r="AT348" s="48" t="n">
        <f aca="false">IF(OR(N(AT$5)=0,AT$6=""),0,AT$5*((DATE(YEAR($B348),MONTH($B348),MIN(AT$6,DAY(EOMONTH($B348,0))))&gt;=$B348)*(DATE(YEAR($B348),MONTH($B348),MIN(AT$6,DAY(EOMONTH($B348,0))))&lt;$C348)+(DATE(YEAR($B348),MONTH($B348)+1,MIN(AT$6,DAY(EOMONTH($B348,1))))&gt;=$B348)*(DATE(YEAR($B348),MONTH($B348)+1,MIN(AT$6,DAY(EOMONTH($B348,1))))&lt;$C348)))</f>
        <v>0</v>
      </c>
      <c r="AU348" s="48" t="n">
        <f aca="false">IF(OR(N(AU$5)=0,AU$6=""),0,AU$5*((DATE(YEAR($B348),MONTH($B348),MIN(AU$6,DAY(EOMONTH($B348,0))))&gt;=$B348)*(DATE(YEAR($B348),MONTH($B348),MIN(AU$6,DAY(EOMONTH($B348,0))))&lt;$C348)+(DATE(YEAR($B348),MONTH($B348)+1,MIN(AU$6,DAY(EOMONTH($B348,1))))&gt;=$B348)*(DATE(YEAR($B348),MONTH($B348)+1,MIN(AU$6,DAY(EOMONTH($B348,1))))&lt;$C348)))</f>
        <v>0</v>
      </c>
      <c r="AV348" s="48" t="n">
        <f aca="false">IF(OR(N(AV$5)=0,AV$6=""),0,AV$5*((DATE(YEAR($B348),MONTH($B348),MIN(AV$6,DAY(EOMONTH($B348,0))))&gt;=$B348)*(DATE(YEAR($B348),MONTH($B348),MIN(AV$6,DAY(EOMONTH($B348,0))))&lt;$C348)+(DATE(YEAR($B348),MONTH($B348)+1,MIN(AV$6,DAY(EOMONTH($B348,1))))&gt;=$B348)*(DATE(YEAR($B348),MONTH($B348)+1,MIN(AV$6,DAY(EOMONTH($B348,1))))&lt;$C348)))</f>
        <v>0</v>
      </c>
      <c r="AW348" s="48" t="n">
        <f aca="false">IF(OR(N(AW$5)=0,AW$6=""),0,AW$5*((DATE(YEAR($B348),MONTH($B348),MIN(AW$6,DAY(EOMONTH($B348,0))))&gt;=$B348)*(DATE(YEAR($B348),MONTH($B348),MIN(AW$6,DAY(EOMONTH($B348,0))))&lt;$C348)+(DATE(YEAR($B348),MONTH($B348)+1,MIN(AW$6,DAY(EOMONTH($B348,1))))&gt;=$B348)*(DATE(YEAR($B348),MONTH($B348)+1,MIN(AW$6,DAY(EOMONTH($B348,1))))&lt;$C348)))</f>
        <v>0</v>
      </c>
      <c r="AX348" s="48" t="n">
        <f aca="false">IF(OR(N(AX$5)=0,AX$6=""),0,AX$5*((DATE(YEAR($B348),MONTH($B348),MIN(AX$6,DAY(EOMONTH($B348,0))))&gt;=$B348)*(DATE(YEAR($B348),MONTH($B348),MIN(AX$6,DAY(EOMONTH($B348,0))))&lt;$C348)+(DATE(YEAR($B348),MONTH($B348)+1,MIN(AX$6,DAY(EOMONTH($B348,1))))&gt;=$B348)*(DATE(YEAR($B348),MONTH($B348)+1,MIN(AX$6,DAY(EOMONTH($B348,1))))&lt;$C348)))</f>
        <v>0</v>
      </c>
      <c r="AY348" s="48" t="n">
        <f aca="false">IF(OR(N(AY$5)=0,AY$6=""),0,AY$5*((DATE(YEAR($B348),MONTH($B348),MIN(AY$6,DAY(EOMONTH($B348,0))))&gt;=$B348)*(DATE(YEAR($B348),MONTH($B348),MIN(AY$6,DAY(EOMONTH($B348,0))))&lt;$C348)+(DATE(YEAR($B348),MONTH($B348)+1,MIN(AY$6,DAY(EOMONTH($B348,1))))&gt;=$B348)*(DATE(YEAR($B348),MONTH($B348)+1,MIN(AY$6,DAY(EOMONTH($B348,1))))&lt;$C348)))</f>
        <v>0</v>
      </c>
      <c r="AZ348" s="48" t="n">
        <f aca="false">IF(OR(N(AZ$5)=0,AZ$6=""),0,AZ$5*((DATE(YEAR($B348),MONTH($B348),MIN(AZ$6,DAY(EOMONTH($B348,0))))&gt;=$B348)*(DATE(YEAR($B348),MONTH($B348),MIN(AZ$6,DAY(EOMONTH($B348,0))))&lt;$C348)+(DATE(YEAR($B348),MONTH($B348)+1,MIN(AZ$6,DAY(EOMONTH($B348,1))))&gt;=$B348)*(DATE(YEAR($B348),MONTH($B348)+1,MIN(AZ$6,DAY(EOMONTH($B348,1))))&lt;$C348)))</f>
        <v>0</v>
      </c>
      <c r="BA348" s="48" t="n">
        <f aca="false">IF(OR(N(BA$5)=0,BA$6=""),0,BA$5*((DATE(YEAR($B348),MONTH($B348),MIN(BA$6,DAY(EOMONTH($B348,0))))&gt;=$B348)*(DATE(YEAR($B348),MONTH($B348),MIN(BA$6,DAY(EOMONTH($B348,0))))&lt;$C348)+(DATE(YEAR($B348),MONTH($B348)+1,MIN(BA$6,DAY(EOMONTH($B348,1))))&gt;=$B348)*(DATE(YEAR($B348),MONTH($B348)+1,MIN(BA$6,DAY(EOMONTH($B348,1))))&lt;$C348)))</f>
        <v>0</v>
      </c>
      <c r="BB348" s="48" t="n">
        <f aca="false">IF(OR(N(BB$5)=0,BB$6=""),0,BB$5*((DATE(YEAR($B348),MONTH($B348),MIN(BB$6,DAY(EOMONTH($B348,0))))&gt;=$B348)*(DATE(YEAR($B348),MONTH($B348),MIN(BB$6,DAY(EOMONTH($B348,0))))&lt;$C348)+(DATE(YEAR($B348),MONTH($B348)+1,MIN(BB$6,DAY(EOMONTH($B348,1))))&gt;=$B348)*(DATE(YEAR($B348),MONTH($B348)+1,MIN(BB$6,DAY(EOMONTH($B348,1))))&lt;$C348)))</f>
        <v>0</v>
      </c>
      <c r="BC348" s="48" t="n">
        <f aca="false">IF(OR(N(BC$5)=0,BC$6=""),0,BC$5*((DATE(YEAR($B348),MONTH($B348),MIN(BC$6,DAY(EOMONTH($B348,0))))&gt;=$B348)*(DATE(YEAR($B348),MONTH($B348),MIN(BC$6,DAY(EOMONTH($B348,0))))&lt;$C348)+(DATE(YEAR($B348),MONTH($B348)+1,MIN(BC$6,DAY(EOMONTH($B348,1))))&gt;=$B348)*(DATE(YEAR($B348),MONTH($B348)+1,MIN(BC$6,DAY(EOMONTH($B348,1))))&lt;$C348)))</f>
        <v>0</v>
      </c>
      <c r="BD348" s="48" t="n">
        <f aca="false">IF(OR(N(BD$5)=0,BD$6=""),0,BD$5*((DATE(YEAR($B348),MONTH($B348),MIN(BD$6,DAY(EOMONTH($B348,0))))&gt;=$B348)*(DATE(YEAR($B348),MONTH($B348),MIN(BD$6,DAY(EOMONTH($B348,0))))&lt;$C348)+(DATE(YEAR($B348),MONTH($B348)+1,MIN(BD$6,DAY(EOMONTH($B348,1))))&gt;=$B348)*(DATE(YEAR($B348),MONTH($B348)+1,MIN(BD$6,DAY(EOMONTH($B348,1))))&lt;$C348)))</f>
        <v>0</v>
      </c>
      <c r="BE348" s="48" t="n">
        <f aca="false">IF(OR(N(BE$5)=0,BE$6=""),0,BE$5*((DATE(YEAR($B348),MONTH($B348),MIN(BE$6,DAY(EOMONTH($B348,0))))&gt;=$B348)*(DATE(YEAR($B348),MONTH($B348),MIN(BE$6,DAY(EOMONTH($B348,0))))&lt;$C348)+(DATE(YEAR($B348),MONTH($B348)+1,MIN(BE$6,DAY(EOMONTH($B348,1))))&gt;=$B348)*(DATE(YEAR($B348),MONTH($B348)+1,MIN(BE$6,DAY(EOMONTH($B348,1))))&lt;$C348)))</f>
        <v>0</v>
      </c>
      <c r="BF348" s="48" t="n">
        <f aca="false">IF(OR(N(BF$5)=0,BF$6=""),0,BF$5*((DATE(YEAR($B348),MONTH($B348),MIN(BF$6,DAY(EOMONTH($B348,0))))&gt;=$B348)*(DATE(YEAR($B348),MONTH($B348),MIN(BF$6,DAY(EOMONTH($B348,0))))&lt;$C348)+(DATE(YEAR($B348),MONTH($B348)+1,MIN(BF$6,DAY(EOMONTH($B348,1))))&gt;=$B348)*(DATE(YEAR($B348),MONTH($B348)+1,MIN(BF$6,DAY(EOMONTH($B348,1))))&lt;$C348)))</f>
        <v>0</v>
      </c>
      <c r="BG348" s="48" t="n">
        <f aca="false">IF(OR(N(BG$5)=0,BG$6=""),0,BG$5*((DATE(YEAR($B348),MONTH($B348),MIN(BG$6,DAY(EOMONTH($B348,0))))&gt;=$B348)*(DATE(YEAR($B348),MONTH($B348),MIN(BG$6,DAY(EOMONTH($B348,0))))&lt;$C348)+(DATE(YEAR($B348),MONTH($B348)+1,MIN(BG$6,DAY(EOMONTH($B348,1))))&gt;=$B348)*(DATE(YEAR($B348),MONTH($B348)+1,MIN(BG$6,DAY(EOMONTH($B348,1))))&lt;$C348)))</f>
        <v>0</v>
      </c>
      <c r="BH348" s="48" t="n">
        <f aca="false">IF(OR(N(BH$5)=0,BH$6=""),0,BH$5*((DATE(YEAR($B348),MONTH($B348),MIN(BH$6,DAY(EOMONTH($B348,0))))&gt;=$B348)*(DATE(YEAR($B348),MONTH($B348),MIN(BH$6,DAY(EOMONTH($B348,0))))&lt;$C348)+(DATE(YEAR($B348),MONTH($B348)+1,MIN(BH$6,DAY(EOMONTH($B348,1))))&gt;=$B348)*(DATE(YEAR($B348),MONTH($B348)+1,MIN(BH$6,DAY(EOMONTH($B348,1))))&lt;$C348)))</f>
        <v>0</v>
      </c>
      <c r="BI348" s="48" t="n">
        <f aca="false">IF(OR(N(BI$5)=0,BI$6=""),0,BI$5*((DATE(YEAR($B348),MONTH($B348),MIN(BI$6,DAY(EOMONTH($B348,0))))&gt;=$B348)*(DATE(YEAR($B348),MONTH($B348),MIN(BI$6,DAY(EOMONTH($B348,0))))&lt;$C348)+(DATE(YEAR($B348),MONTH($B348)+1,MIN(BI$6,DAY(EOMONTH($B348,1))))&gt;=$B348)*(DATE(YEAR($B348),MONTH($B348)+1,MIN(BI$6,DAY(EOMONTH($B348,1))))&lt;$C348)))</f>
        <v>0</v>
      </c>
      <c r="BJ348" s="48" t="n">
        <f aca="false">IF(OR(N(BJ$5)=0,BJ$6=""),0,BJ$5*((DATE(YEAR($B348),MONTH($B348),MIN(BJ$6,DAY(EOMONTH($B348,0))))&gt;=$B348)*(DATE(YEAR($B348),MONTH($B348),MIN(BJ$6,DAY(EOMONTH($B348,0))))&lt;$C348)+(DATE(YEAR($B348),MONTH($B348)+1,MIN(BJ$6,DAY(EOMONTH($B348,1))))&gt;=$B348)*(DATE(YEAR($B348),MONTH($B348)+1,MIN(BJ$6,DAY(EOMONTH($B348,1))))&lt;$C348)))</f>
        <v>0</v>
      </c>
      <c r="BK348" s="48" t="n">
        <f aca="false">IF(OR(N(BK$5)=0,BK$6=""),0,BK$5*((DATE(YEAR($B348),MONTH($B348),MIN(BK$6,DAY(EOMONTH($B348,0))))&gt;=$B348)*(DATE(YEAR($B348),MONTH($B348),MIN(BK$6,DAY(EOMONTH($B348,0))))&lt;$C348)+(DATE(YEAR($B348),MONTH($B348)+1,MIN(BK$6,DAY(EOMONTH($B348,1))))&gt;=$B348)*(DATE(YEAR($B348),MONTH($B348)+1,MIN(BK$6,DAY(EOMONTH($B348,1))))&lt;$C348)))</f>
        <v>0</v>
      </c>
      <c r="BL348" s="48" t="n">
        <f aca="false">IF(OR(N(BL$5)=0,BL$6=""),0,BL$5*((DATE(YEAR($B348),MONTH($B348),MIN(BL$6,DAY(EOMONTH($B348,0))))&gt;=$B348)*(DATE(YEAR($B348),MONTH($B348),MIN(BL$6,DAY(EOMONTH($B348,0))))&lt;$C348)+(DATE(YEAR($B348),MONTH($B348)+1,MIN(BL$6,DAY(EOMONTH($B348,1))))&gt;=$B348)*(DATE(YEAR($B348),MONTH($B348)+1,MIN(BL$6,DAY(EOMONTH($B348,1))))&lt;$C348)))</f>
        <v>0</v>
      </c>
      <c r="BM348" s="48" t="n">
        <f aca="false">IF(OR(N(BM$5)=0,BM$6=""),0,BM$5*((DATE(YEAR($B348),MONTH($B348),MIN(BM$6,DAY(EOMONTH($B348,0))))&gt;=$B348)*(DATE(YEAR($B348),MONTH($B348),MIN(BM$6,DAY(EOMONTH($B348,0))))&lt;$C348)+(DATE(YEAR($B348),MONTH($B348)+1,MIN(BM$6,DAY(EOMONTH($B348,1))))&gt;=$B348)*(DATE(YEAR($B348),MONTH($B348)+1,MIN(BM$6,DAY(EOMONTH($B348,1))))&lt;$C348)))</f>
        <v>0</v>
      </c>
      <c r="BN348" s="48" t="n">
        <f aca="false">IF(OR(N(BN$5)=0,BN$6=""),0,BN$5*((DATE(YEAR($B348),MONTH($B348),MIN(BN$6,DAY(EOMONTH($B348,0))))&gt;=$B348)*(DATE(YEAR($B348),MONTH($B348),MIN(BN$6,DAY(EOMONTH($B348,0))))&lt;$C348)+(DATE(YEAR($B348),MONTH($B348)+1,MIN(BN$6,DAY(EOMONTH($B348,1))))&gt;=$B348)*(DATE(YEAR($B348),MONTH($B348)+1,MIN(BN$6,DAY(EOMONTH($B348,1))))&lt;$C348)))</f>
        <v>0</v>
      </c>
      <c r="BO348" s="48" t="n">
        <f aca="false">IF(OR(N(BO$5)=0,BO$6=""),0,BO$5*((DATE(YEAR($B348),MONTH($B348),MIN(BO$6,DAY(EOMONTH($B348,0))))&gt;=$B348)*(DATE(YEAR($B348),MONTH($B348),MIN(BO$6,DAY(EOMONTH($B348,0))))&lt;$C348)+(DATE(YEAR($B348),MONTH($B348)+1,MIN(BO$6,DAY(EOMONTH($B348,1))))&gt;=$B348)*(DATE(YEAR($B348),MONTH($B348)+1,MIN(BO$6,DAY(EOMONTH($B348,1))))&lt;$C348)))</f>
        <v>0</v>
      </c>
      <c r="BP348" s="48" t="n">
        <f aca="false">IF(OR(N(BP$5)=0,BP$6=""),0,BP$5*((DATE(YEAR($B348),MONTH($B348),MIN(BP$6,DAY(EOMONTH($B348,0))))&gt;=$B348)*(DATE(YEAR($B348),MONTH($B348),MIN(BP$6,DAY(EOMONTH($B348,0))))&lt;$C348)+(DATE(YEAR($B348),MONTH($B348)+1,MIN(BP$6,DAY(EOMONTH($B348,1))))&gt;=$B348)*(DATE(YEAR($B348),MONTH($B348)+1,MIN(BP$6,DAY(EOMONTH($B348,1))))&lt;$C348)))</f>
        <v>0</v>
      </c>
      <c r="BQ348" s="48" t="n">
        <f aca="false">IF(OR(N(BQ$5)=0,BQ$6=""),0,BQ$5*((DATE(YEAR($B348),MONTH($B348),MIN(BQ$6,DAY(EOMONTH($B348,0))))&gt;=$B348)*(DATE(YEAR($B348),MONTH($B348),MIN(BQ$6,DAY(EOMONTH($B348,0))))&lt;$C348)+(DATE(YEAR($B348),MONTH($B348)+1,MIN(BQ$6,DAY(EOMONTH($B348,1))))&gt;=$B348)*(DATE(YEAR($B348),MONTH($B348)+1,MIN(BQ$6,DAY(EOMONTH($B348,1))))&lt;$C348)))</f>
        <v>0</v>
      </c>
      <c r="BR348" s="48" t="n">
        <f aca="false">IF(OR(N(BR$5)=0,BR$6=""),0,BR$5*((DATE(YEAR($B348),MONTH($B348),MIN(BR$6,DAY(EOMONTH($B348,0))))&gt;=$B348)*(DATE(YEAR($B348),MONTH($B348),MIN(BR$6,DAY(EOMONTH($B348,0))))&lt;$C348)+(DATE(YEAR($B348),MONTH($B348)+1,MIN(BR$6,DAY(EOMONTH($B348,1))))&gt;=$B348)*(DATE(YEAR($B348),MONTH($B348)+1,MIN(BR$6,DAY(EOMONTH($B348,1))))&lt;$C348)))</f>
        <v>0</v>
      </c>
      <c r="BS348" s="48" t="n">
        <f aca="false">IF(OR(N(BS$5)=0,BS$6=""),0,BS$5*((DATE(YEAR($B348),MONTH($B348),MIN(BS$6,DAY(EOMONTH($B348,0))))&gt;=$B348)*(DATE(YEAR($B348),MONTH($B348),MIN(BS$6,DAY(EOMONTH($B348,0))))&lt;$C348)+(DATE(YEAR($B348),MONTH($B348)+1,MIN(BS$6,DAY(EOMONTH($B348,1))))&gt;=$B348)*(DATE(YEAR($B348),MONTH($B348)+1,MIN(BS$6,DAY(EOMONTH($B348,1))))&lt;$C348)))</f>
        <v>0</v>
      </c>
      <c r="BT348" s="48" t="n">
        <f aca="false">IF(OR(N(BT$5)=0,BT$6=""),0,BT$5*((DATE(YEAR($B348),MONTH($B348),MIN(BT$6,DAY(EOMONTH($B348,0))))&gt;=$B348)*(DATE(YEAR($B348),MONTH($B348),MIN(BT$6,DAY(EOMONTH($B348,0))))&lt;$C348)+(DATE(YEAR($B348),MONTH($B348)+1,MIN(BT$6,DAY(EOMONTH($B348,1))))&gt;=$B348)*(DATE(YEAR($B348),MONTH($B348)+1,MIN(BT$6,DAY(EOMONTH($B348,1))))&lt;$C348)))</f>
        <v>0</v>
      </c>
      <c r="BU348" s="48" t="n">
        <f aca="false">IF(OR(N(BU$5)=0,BU$6=""),0,BU$5*((DATE(YEAR($B348),MONTH($B348),MIN(BU$6,DAY(EOMONTH($B348,0))))&gt;=$B348)*(DATE(YEAR($B348),MONTH($B348),MIN(BU$6,DAY(EOMONTH($B348,0))))&lt;$C348)+(DATE(YEAR($B348),MONTH($B348)+1,MIN(BU$6,DAY(EOMONTH($B348,1))))&gt;=$B348)*(DATE(YEAR($B348),MONTH($B348)+1,MIN(BU$6,DAY(EOMONTH($B348,1))))&lt;$C348)))</f>
        <v>0</v>
      </c>
      <c r="BV348" s="48" t="n">
        <f aca="false">IF(OR(N(BV$5)=0,BV$6=""),0,BV$5*((DATE(YEAR($B348),MONTH($B348),MIN(BV$6,DAY(EOMONTH($B348,0))))&gt;=$B348)*(DATE(YEAR($B348),MONTH($B348),MIN(BV$6,DAY(EOMONTH($B348,0))))&lt;$C348)+(DATE(YEAR($B348),MONTH($B348)+1,MIN(BV$6,DAY(EOMONTH($B348,1))))&gt;=$B348)*(DATE(YEAR($B348),MONTH($B348)+1,MIN(BV$6,DAY(EOMONTH($B348,1))))&lt;$C348)))</f>
        <v>0</v>
      </c>
      <c r="BW348" s="48" t="n">
        <f aca="false">IF(OR(N(BW$5)=0,BW$6=""),0,BW$5*((DATE(YEAR($B348),MONTH($B348),MIN(BW$6,DAY(EOMONTH($B348,0))))&gt;=$B348)*(DATE(YEAR($B348),MONTH($B348),MIN(BW$6,DAY(EOMONTH($B348,0))))&lt;$C348)+(DATE(YEAR($B348),MONTH($B348)+1,MIN(BW$6,DAY(EOMONTH($B348,1))))&gt;=$B348)*(DATE(YEAR($B348),MONTH($B348)+1,MIN(BW$6,DAY(EOMONTH($B348,1))))&lt;$C348)))</f>
        <v>0</v>
      </c>
      <c r="BX348" s="48" t="n">
        <f aca="false">MIN(Z348,(FT347*(1+FT$5/Setup!$C$36)+IF($V348=1,N($F348),0)))</f>
        <v>0</v>
      </c>
      <c r="BY348" s="48" t="n">
        <f aca="false">MIN(AA348,(FU347*(1+FU$5/Setup!$C$36)+IF($V348=2,N($F348),0)))</f>
        <v>0</v>
      </c>
      <c r="BZ348" s="48" t="n">
        <f aca="false">MIN(AB348,(FV347*(1+FV$5/Setup!$C$36)+IF($V348=3,N($F348),0)))</f>
        <v>0</v>
      </c>
      <c r="CA348" s="48" t="n">
        <f aca="false">MIN(AC348,(FW347*(1+FW$5/Setup!$C$36)+IF($V348=4,N($F348),0)))</f>
        <v>0</v>
      </c>
      <c r="CB348" s="48" t="n">
        <f aca="false">MIN(AD348,(FX347*(1+FX$5/Setup!$C$36)+IF($V348=5,N($F348),0)))</f>
        <v>0</v>
      </c>
      <c r="CC348" s="48" t="n">
        <f aca="false">MIN(AE348,(FY347*(1+FY$5/Setup!$C$36)+IF($V348=6,N($F348),0)))</f>
        <v>0</v>
      </c>
      <c r="CD348" s="48" t="n">
        <f aca="false">MIN(AF348,(FZ347*(1+FZ$5/Setup!$C$36)+IF($V348=7,N($F348),0)))</f>
        <v>0</v>
      </c>
      <c r="CE348" s="48" t="n">
        <f aca="false">MIN(AG348,(GA347*(1+GA$5/Setup!$C$36)+IF($V348=8,N($F348),0)))</f>
        <v>0</v>
      </c>
      <c r="CF348" s="48" t="n">
        <f aca="false">MIN(AH348,(GB347*(1+GB$5/Setup!$C$36)+IF($V348=9,N($F348),0)))</f>
        <v>0</v>
      </c>
      <c r="CG348" s="48" t="n">
        <f aca="false">MIN(AI348,(GC347*(1+GC$5/Setup!$C$36)+IF($V348=10,N($F348),0)))</f>
        <v>0</v>
      </c>
      <c r="CH348" s="48" t="n">
        <f aca="false">MIN(AJ348,(GD347*(1+GD$5/Setup!$C$36)+IF($V348=11,N($F348),0)))</f>
        <v>0</v>
      </c>
      <c r="CI348" s="48" t="n">
        <f aca="false">MIN(AK348,(GE347*(1+GE$5/Setup!$C$36)+IF($V348=12,N($F348),0)))</f>
        <v>0</v>
      </c>
      <c r="CJ348" s="48" t="n">
        <f aca="false">MIN(AL348,(GF347*(1+GF$5/Setup!$C$36)+IF($V348=13,N($F348),0)))</f>
        <v>0</v>
      </c>
      <c r="CK348" s="48" t="n">
        <f aca="false">MIN(AM348,(GG347*(1+GG$5/Setup!$C$36)+IF($V348=14,N($F348),0)))</f>
        <v>0</v>
      </c>
      <c r="CL348" s="48" t="n">
        <f aca="false">MIN(AN348,(GH347*(1+GH$5/Setup!$C$36)+IF($V348=15,N($F348),0)))</f>
        <v>0</v>
      </c>
      <c r="CM348" s="48" t="n">
        <f aca="false">MIN(AO348,(GI347*(1+GI$5/Setup!$C$36)+IF($V348=16,N($F348),0)))</f>
        <v>0</v>
      </c>
      <c r="CN348" s="48" t="n">
        <f aca="false">MIN(AP348,(GJ347*(1+GJ$5/Setup!$C$36)+IF($V348=17,N($F348),0)))</f>
        <v>0</v>
      </c>
      <c r="CO348" s="48" t="n">
        <f aca="false">MIN(AQ348,(GK347*(1+GK$5/Setup!$C$36)+IF($V348=18,N($F348),0)))</f>
        <v>0</v>
      </c>
      <c r="CP348" s="48" t="n">
        <f aca="false">MIN(AR348,(GL347*(1+GL$5/Setup!$C$36)+IF($V348=19,N($F348),0)))</f>
        <v>0</v>
      </c>
      <c r="CQ348" s="48" t="n">
        <f aca="false">MIN(AS348,(GM347*(1+GM$5/Setup!$C$36)+IF($V348=20,N($F348),0)))</f>
        <v>0</v>
      </c>
      <c r="CR348" s="48" t="n">
        <f aca="false">MIN(AT348,(GN347*(1+GN$5/Setup!$C$36)+IF($V348=21,N($F348),0)))</f>
        <v>0</v>
      </c>
      <c r="CS348" s="48" t="n">
        <f aca="false">MIN(AU348,(GO347*(1+GO$5/Setup!$C$36)+IF($V348=22,N($F348),0)))</f>
        <v>0</v>
      </c>
      <c r="CT348" s="48" t="n">
        <f aca="false">MIN(AV348,(GP347*(1+GP$5/Setup!$C$36)+IF($V348=23,N($F348),0)))</f>
        <v>0</v>
      </c>
      <c r="CU348" s="48" t="n">
        <f aca="false">MIN(AW348,(GQ347*(1+GQ$5/Setup!$C$36)+IF($V348=24,N($F348),0)))</f>
        <v>0</v>
      </c>
      <c r="CV348" s="48" t="n">
        <f aca="false">MIN(AX348,(GR347*(1+GR$5/Setup!$C$36)+IF($V348=25,N($F348),0)))</f>
        <v>0</v>
      </c>
      <c r="CW348" s="48" t="n">
        <f aca="false">MIN(AY348,(GS347*(1+GS$5/Setup!$C$36)+IF($V348=26,N($F348),0)))</f>
        <v>0</v>
      </c>
      <c r="CX348" s="48" t="n">
        <f aca="false">MIN(AZ348,(GT347*(1+GT$5/Setup!$C$36)+IF($V348=27,N($F348),0)))</f>
        <v>0</v>
      </c>
      <c r="CY348" s="48" t="n">
        <f aca="false">MIN(BA348,(GU347*(1+GU$5/Setup!$C$36)+IF($V348=28,N($F348),0)))</f>
        <v>0</v>
      </c>
      <c r="CZ348" s="48" t="n">
        <f aca="false">MIN(BB348,(GV347*(1+GV$5/Setup!$C$36)+IF($V348=29,N($F348),0)))</f>
        <v>0</v>
      </c>
      <c r="DA348" s="48" t="n">
        <f aca="false">MIN(BC348,(GW347*(1+GW$5/Setup!$C$36)+IF($V348=30,N($F348),0)))</f>
        <v>0</v>
      </c>
      <c r="DB348" s="48" t="n">
        <f aca="false">MIN(BD348,(GX347*(1+GX$5/Setup!$C$36)+IF($V348=31,N($F348),0)))</f>
        <v>0</v>
      </c>
      <c r="DC348" s="48" t="n">
        <f aca="false">MIN(BE348,(GY347*(1+GY$5/Setup!$C$36)+IF($V348=32,N($F348),0)))</f>
        <v>0</v>
      </c>
      <c r="DD348" s="48" t="n">
        <f aca="false">MIN(BF348,(GZ347*(1+GZ$5/Setup!$C$36)+IF($V348=33,N($F348),0)))</f>
        <v>0</v>
      </c>
      <c r="DE348" s="48" t="n">
        <f aca="false">MIN(BG348,(HA347*(1+HA$5/Setup!$C$36)+IF($V348=34,N($F348),0)))</f>
        <v>0</v>
      </c>
      <c r="DF348" s="48" t="n">
        <f aca="false">MIN(BH348,(HB347*(1+HB$5/Setup!$C$36)+IF($V348=35,N($F348),0)))</f>
        <v>0</v>
      </c>
      <c r="DG348" s="48" t="n">
        <f aca="false">MIN(BI348,(HC347*(1+HC$5/Setup!$C$36)+IF($V348=36,N($F348),0)))</f>
        <v>0</v>
      </c>
      <c r="DH348" s="48" t="n">
        <f aca="false">MIN(BJ348,(HD347*(1+HD$5/Setup!$C$36)+IF($V348=37,N($F348),0)))</f>
        <v>0</v>
      </c>
      <c r="DI348" s="48" t="n">
        <f aca="false">MIN(BK348,(HE347*(1+HE$5/Setup!$C$36)+IF($V348=38,N($F348),0)))</f>
        <v>0</v>
      </c>
      <c r="DJ348" s="48" t="n">
        <f aca="false">MIN(BL348,(HF347*(1+HF$5/Setup!$C$36)+IF($V348=39,N($F348),0)))</f>
        <v>0</v>
      </c>
      <c r="DK348" s="48" t="n">
        <f aca="false">MIN(BM348,(HG347*(1+HG$5/Setup!$C$36)+IF($V348=40,N($F348),0)))</f>
        <v>0</v>
      </c>
      <c r="DL348" s="48" t="n">
        <f aca="false">MIN(BN348,(HH347*(1+HH$5/Setup!$C$36)+IF($V348=41,N($F348),0)))</f>
        <v>0</v>
      </c>
      <c r="DM348" s="48" t="n">
        <f aca="false">MIN(BO348,(HI347*(1+HI$5/Setup!$C$36)+IF($V348=42,N($F348),0)))</f>
        <v>0</v>
      </c>
      <c r="DN348" s="48" t="n">
        <f aca="false">MIN(BP348,(HJ347*(1+HJ$5/Setup!$C$36)+IF($V348=43,N($F348),0)))</f>
        <v>0</v>
      </c>
      <c r="DO348" s="48" t="n">
        <f aca="false">MIN(BQ348,(HK347*(1+HK$5/Setup!$C$36)+IF($V348=44,N($F348),0)))</f>
        <v>0</v>
      </c>
      <c r="DP348" s="48" t="n">
        <f aca="false">MIN(BR348,(HL347*(1+HL$5/Setup!$C$36)+IF($V348=45,N($F348),0)))</f>
        <v>0</v>
      </c>
      <c r="DQ348" s="48" t="n">
        <f aca="false">MIN(BS348,(HM347*(1+HM$5/Setup!$C$36)+IF($V348=46,N($F348),0)))</f>
        <v>0</v>
      </c>
      <c r="DR348" s="48" t="n">
        <f aca="false">MIN(BT348,(HN347*(1+HN$5/Setup!$C$36)+IF($V348=47,N($F348),0)))</f>
        <v>0</v>
      </c>
      <c r="DS348" s="48" t="n">
        <f aca="false">MIN(BU348,(HO347*(1+HO$5/Setup!$C$36)+IF($V348=48,N($F348),0)))</f>
        <v>0</v>
      </c>
      <c r="DT348" s="48" t="n">
        <f aca="false">MIN(BV348,(HP347*(1+HP$5/Setup!$C$36)+IF($V348=49,N($F348),0)))</f>
        <v>0</v>
      </c>
      <c r="DU348" s="48" t="n">
        <f aca="false">MIN(BW348,(HQ347*(1+HQ$5/Setup!$C$36)+IF($V348=50,N($F348),0)))</f>
        <v>0</v>
      </c>
      <c r="DV348" s="48" t="n">
        <f aca="false">MIN(MAX((FT347*(1+FT$5/Setup!$C$36)+IF($V348=1,N($F348),0))-BX348,0),MAX($P348-0,0))</f>
        <v>0</v>
      </c>
      <c r="DW348" s="48" t="n">
        <f aca="false">MIN(MAX((FU347*(1+FU$5/Setup!$C$36)+IF($V348=2,N($F348),0))-BY348,0),MAX($P348-SUM(DV348:DV348),0))</f>
        <v>0</v>
      </c>
      <c r="DX348" s="48" t="n">
        <f aca="false">MIN(MAX((FV347*(1+FV$5/Setup!$C$36)+IF($V348=3,N($F348),0))-BZ348,0),MAX($P348-SUM(DV348:DW348),0))</f>
        <v>0</v>
      </c>
      <c r="DY348" s="48" t="n">
        <f aca="false">MIN(MAX((FW347*(1+FW$5/Setup!$C$36)+IF($V348=4,N($F348),0))-CA348,0),MAX($P348-SUM(DV348:DX348),0))</f>
        <v>0</v>
      </c>
      <c r="DZ348" s="48" t="n">
        <f aca="false">MIN(MAX((FX347*(1+FX$5/Setup!$C$36)+IF($V348=5,N($F348),0))-CB348,0),MAX($P348-SUM(DV348:DY348),0))</f>
        <v>0</v>
      </c>
      <c r="EA348" s="48" t="n">
        <f aca="false">MIN(MAX((FY347*(1+FY$5/Setup!$C$36)+IF($V348=6,N($F348),0))-CC348,0),MAX($P348-SUM(DV348:DZ348),0))</f>
        <v>0</v>
      </c>
      <c r="EB348" s="48" t="n">
        <f aca="false">MIN(MAX((FZ347*(1+FZ$5/Setup!$C$36)+IF($V348=7,N($F348),0))-CD348,0),MAX($P348-SUM(DV348:EA348),0))</f>
        <v>0</v>
      </c>
      <c r="EC348" s="48" t="n">
        <f aca="false">MIN(MAX((GA347*(1+GA$5/Setup!$C$36)+IF($V348=8,N($F348),0))-CE348,0),MAX($P348-SUM(DV348:EB348),0))</f>
        <v>0</v>
      </c>
      <c r="ED348" s="48" t="n">
        <f aca="false">MIN(MAX((GB347*(1+GB$5/Setup!$C$36)+IF($V348=9,N($F348),0))-CF348,0),MAX($P348-SUM(DV348:EC348),0))</f>
        <v>0</v>
      </c>
      <c r="EE348" s="48" t="n">
        <f aca="false">MIN(MAX((GC347*(1+GC$5/Setup!$C$36)+IF($V348=10,N($F348),0))-CG348,0),MAX($P348-SUM(DV348:ED348),0))</f>
        <v>0</v>
      </c>
      <c r="EF348" s="48" t="n">
        <f aca="false">MIN(MAX((GD347*(1+GD$5/Setup!$C$36)+IF($V348=11,N($F348),0))-CH348,0),MAX($P348-SUM(DV348:EE348),0))</f>
        <v>0</v>
      </c>
      <c r="EG348" s="48" t="n">
        <f aca="false">MIN(MAX((GE347*(1+GE$5/Setup!$C$36)+IF($V348=12,N($F348),0))-CI348,0),MAX($P348-SUM(DV348:EF348),0))</f>
        <v>0</v>
      </c>
      <c r="EH348" s="48" t="n">
        <f aca="false">MIN(MAX((GF347*(1+GF$5/Setup!$C$36)+IF($V348=13,N($F348),0))-CJ348,0),MAX($P348-SUM(DV348:EG348),0))</f>
        <v>0</v>
      </c>
      <c r="EI348" s="48" t="n">
        <f aca="false">MIN(MAX((GG347*(1+GG$5/Setup!$C$36)+IF($V348=14,N($F348),0))-CK348,0),MAX($P348-SUM(DV348:EH348),0))</f>
        <v>0</v>
      </c>
      <c r="EJ348" s="48" t="n">
        <f aca="false">MIN(MAX((GH347*(1+GH$5/Setup!$C$36)+IF($V348=15,N($F348),0))-CL348,0),MAX($P348-SUM(DV348:EI348),0))</f>
        <v>0</v>
      </c>
      <c r="EK348" s="48" t="n">
        <f aca="false">MIN(MAX((GI347*(1+GI$5/Setup!$C$36)+IF($V348=16,N($F348),0))-CM348,0),MAX($P348-SUM(DV348:EJ348),0))</f>
        <v>0</v>
      </c>
      <c r="EL348" s="48" t="n">
        <f aca="false">MIN(MAX((GJ347*(1+GJ$5/Setup!$C$36)+IF($V348=17,N($F348),0))-CN348,0),MAX($P348-SUM(DV348:EK348),0))</f>
        <v>0</v>
      </c>
      <c r="EM348" s="48" t="n">
        <f aca="false">MIN(MAX((GK347*(1+GK$5/Setup!$C$36)+IF($V348=18,N($F348),0))-CO348,0),MAX($P348-SUM(DV348:EL348),0))</f>
        <v>0</v>
      </c>
      <c r="EN348" s="48" t="n">
        <f aca="false">MIN(MAX((GL347*(1+GL$5/Setup!$C$36)+IF($V348=19,N($F348),0))-CP348,0),MAX($P348-SUM(DV348:EM348),0))</f>
        <v>0</v>
      </c>
      <c r="EO348" s="48" t="n">
        <f aca="false">MIN(MAX((GM347*(1+GM$5/Setup!$C$36)+IF($V348=20,N($F348),0))-CQ348,0),MAX($P348-SUM(DV348:EN348),0))</f>
        <v>0</v>
      </c>
      <c r="EP348" s="48" t="n">
        <f aca="false">MIN(MAX((GN347*(1+GN$5/Setup!$C$36)+IF($V348=21,N($F348),0))-CR348,0),MAX($P348-SUM(DV348:EO348),0))</f>
        <v>0</v>
      </c>
      <c r="EQ348" s="48" t="n">
        <f aca="false">MIN(MAX((GO347*(1+GO$5/Setup!$C$36)+IF($V348=22,N($F348),0))-CS348,0),MAX($P348-SUM(DV348:EP348),0))</f>
        <v>0</v>
      </c>
      <c r="ER348" s="48" t="n">
        <f aca="false">MIN(MAX((GP347*(1+GP$5/Setup!$C$36)+IF($V348=23,N($F348),0))-CT348,0),MAX($P348-SUM(DV348:EQ348),0))</f>
        <v>0</v>
      </c>
      <c r="ES348" s="48" t="n">
        <f aca="false">MIN(MAX((GQ347*(1+GQ$5/Setup!$C$36)+IF($V348=24,N($F348),0))-CU348,0),MAX($P348-SUM(DV348:ER348),0))</f>
        <v>0</v>
      </c>
      <c r="ET348" s="48" t="n">
        <f aca="false">MIN(MAX((GR347*(1+GR$5/Setup!$C$36)+IF($V348=25,N($F348),0))-CV348,0),MAX($P348-SUM(DV348:ES348),0))</f>
        <v>0</v>
      </c>
      <c r="EU348" s="48" t="n">
        <f aca="false">MIN(MAX((GS347*(1+GS$5/Setup!$C$36)+IF($V348=26,N($F348),0))-CW348,0),MAX($P348-SUM(DV348:ET348),0))</f>
        <v>0</v>
      </c>
      <c r="EV348" s="48" t="n">
        <f aca="false">MIN(MAX((GT347*(1+GT$5/Setup!$C$36)+IF($V348=27,N($F348),0))-CX348,0),MAX($P348-SUM(DV348:EU348),0))</f>
        <v>0</v>
      </c>
      <c r="EW348" s="48" t="n">
        <f aca="false">MIN(MAX((GU347*(1+GU$5/Setup!$C$36)+IF($V348=28,N($F348),0))-CY348,0),MAX($P348-SUM(DV348:EV348),0))</f>
        <v>0</v>
      </c>
      <c r="EX348" s="48" t="n">
        <f aca="false">MIN(MAX((GV347*(1+GV$5/Setup!$C$36)+IF($V348=29,N($F348),0))-CZ348,0),MAX($P348-SUM(DV348:EW348),0))</f>
        <v>0</v>
      </c>
      <c r="EY348" s="48" t="n">
        <f aca="false">MIN(MAX((GW347*(1+GW$5/Setup!$C$36)+IF($V348=30,N($F348),0))-DA348,0),MAX($P348-SUM(DV348:EX348),0))</f>
        <v>0</v>
      </c>
      <c r="EZ348" s="48" t="n">
        <f aca="false">MIN(MAX((GX347*(1+GX$5/Setup!$C$36)+IF($V348=31,N($F348),0))-DB348,0),MAX($P348-SUM(DV348:EY348),0))</f>
        <v>0</v>
      </c>
      <c r="FA348" s="48" t="n">
        <f aca="false">MIN(MAX((GY347*(1+GY$5/Setup!$C$36)+IF($V348=32,N($F348),0))-DC348,0),MAX($P348-SUM(DV348:EZ348),0))</f>
        <v>0</v>
      </c>
      <c r="FB348" s="48" t="n">
        <f aca="false">MIN(MAX((GZ347*(1+GZ$5/Setup!$C$36)+IF($V348=33,N($F348),0))-DD348,0),MAX($P348-SUM(DV348:FA348),0))</f>
        <v>0</v>
      </c>
      <c r="FC348" s="48" t="n">
        <f aca="false">MIN(MAX((HA347*(1+HA$5/Setup!$C$36)+IF($V348=34,N($F348),0))-DE348,0),MAX($P348-SUM(DV348:FB348),0))</f>
        <v>0</v>
      </c>
      <c r="FD348" s="48" t="n">
        <f aca="false">MIN(MAX((HB347*(1+HB$5/Setup!$C$36)+IF($V348=35,N($F348),0))-DF348,0),MAX($P348-SUM(DV348:FC348),0))</f>
        <v>0</v>
      </c>
      <c r="FE348" s="48" t="n">
        <f aca="false">MIN(MAX((HC347*(1+HC$5/Setup!$C$36)+IF($V348=36,N($F348),0))-DG348,0),MAX($P348-SUM(DV348:FD348),0))</f>
        <v>0</v>
      </c>
      <c r="FF348" s="48" t="n">
        <f aca="false">MIN(MAX((HD347*(1+HD$5/Setup!$C$36)+IF($V348=37,N($F348),0))-DH348,0),MAX($P348-SUM(DV348:FE348),0))</f>
        <v>0</v>
      </c>
      <c r="FG348" s="48" t="n">
        <f aca="false">MIN(MAX((HE347*(1+HE$5/Setup!$C$36)+IF($V348=38,N($F348),0))-DI348,0),MAX($P348-SUM(DV348:FF348),0))</f>
        <v>0</v>
      </c>
      <c r="FH348" s="48" t="n">
        <f aca="false">MIN(MAX((HF347*(1+HF$5/Setup!$C$36)+IF($V348=39,N($F348),0))-DJ348,0),MAX($P348-SUM(DV348:FG348),0))</f>
        <v>0</v>
      </c>
      <c r="FI348" s="48" t="n">
        <f aca="false">MIN(MAX((HG347*(1+HG$5/Setup!$C$36)+IF($V348=40,N($F348),0))-DK348,0),MAX($P348-SUM(DV348:FH348),0))</f>
        <v>0</v>
      </c>
      <c r="FJ348" s="48" t="n">
        <f aca="false">MIN(MAX((HH347*(1+HH$5/Setup!$C$36)+IF($V348=41,N($F348),0))-DL348,0),MAX($P348-SUM(DV348:FI348),0))</f>
        <v>0</v>
      </c>
      <c r="FK348" s="48" t="n">
        <f aca="false">MIN(MAX((HI347*(1+HI$5/Setup!$C$36)+IF($V348=42,N($F348),0))-DM348,0),MAX($P348-SUM(DV348:FJ348),0))</f>
        <v>0</v>
      </c>
      <c r="FL348" s="48" t="n">
        <f aca="false">MIN(MAX((HJ347*(1+HJ$5/Setup!$C$36)+IF($V348=43,N($F348),0))-DN348,0),MAX($P348-SUM(DV348:FK348),0))</f>
        <v>0</v>
      </c>
      <c r="FM348" s="48" t="n">
        <f aca="false">MIN(MAX((HK347*(1+HK$5/Setup!$C$36)+IF($V348=44,N($F348),0))-DO348,0),MAX($P348-SUM(DV348:FL348),0))</f>
        <v>0</v>
      </c>
      <c r="FN348" s="48" t="n">
        <f aca="false">MIN(MAX((HL347*(1+HL$5/Setup!$C$36)+IF($V348=45,N($F348),0))-DP348,0),MAX($P348-SUM(DV348:FM348),0))</f>
        <v>0</v>
      </c>
      <c r="FO348" s="48" t="n">
        <f aca="false">MIN(MAX((HM347*(1+HM$5/Setup!$C$36)+IF($V348=46,N($F348),0))-DQ348,0),MAX($P348-SUM(DV348:FN348),0))</f>
        <v>0</v>
      </c>
      <c r="FP348" s="48" t="n">
        <f aca="false">MIN(MAX((HN347*(1+HN$5/Setup!$C$36)+IF($V348=47,N($F348),0))-DR348,0),MAX($P348-SUM(DV348:FO348),0))</f>
        <v>0</v>
      </c>
      <c r="FQ348" s="48" t="n">
        <f aca="false">MIN(MAX((HO347*(1+HO$5/Setup!$C$36)+IF($V348=48,N($F348),0))-DS348,0),MAX($P348-SUM(DV348:FP348),0))</f>
        <v>0</v>
      </c>
      <c r="FR348" s="48" t="n">
        <f aca="false">MIN(MAX((HP347*(1+HP$5/Setup!$C$36)+IF($V348=49,N($F348),0))-DT348,0),MAX($P348-SUM(DV348:FQ348),0))</f>
        <v>0</v>
      </c>
      <c r="FS348" s="48" t="n">
        <f aca="false">MIN(MAX((HQ347*(1+HQ$5/Setup!$C$36)+IF($V348=50,N($F348),0))-DU348,0),MAX($P348-SUM(DV348:FR348),0))</f>
        <v>0</v>
      </c>
      <c r="FT348" s="48" t="n">
        <f aca="false">IF((FT347*(1+FT$5/Setup!$C$36)+IF($V348=1,N($F348),0))-BX348-DV348&lt;0.005,0,(FT347*(1+FT$5/Setup!$C$36)+IF($V348=1,N($F348),0))-BX348-DV348)</f>
        <v>0</v>
      </c>
      <c r="FU348" s="48" t="n">
        <f aca="false">IF((FU347*(1+FU$5/Setup!$C$36)+IF($V348=2,N($F348),0))-BY348-DW348&lt;0.005,0,(FU347*(1+FU$5/Setup!$C$36)+IF($V348=2,N($F348),0))-BY348-DW348)</f>
        <v>0</v>
      </c>
      <c r="FV348" s="48" t="n">
        <f aca="false">IF((FV347*(1+FV$5/Setup!$C$36)+IF($V348=3,N($F348),0))-BZ348-DX348&lt;0.005,0,(FV347*(1+FV$5/Setup!$C$36)+IF($V348=3,N($F348),0))-BZ348-DX348)</f>
        <v>0</v>
      </c>
      <c r="FW348" s="48" t="n">
        <f aca="false">IF((FW347*(1+FW$5/Setup!$C$36)+IF($V348=4,N($F348),0))-CA348-DY348&lt;0.005,0,(FW347*(1+FW$5/Setup!$C$36)+IF($V348=4,N($F348),0))-CA348-DY348)</f>
        <v>0</v>
      </c>
      <c r="FX348" s="48" t="n">
        <f aca="false">IF((FX347*(1+FX$5/Setup!$C$36)+IF($V348=5,N($F348),0))-CB348-DZ348&lt;0.005,0,(FX347*(1+FX$5/Setup!$C$36)+IF($V348=5,N($F348),0))-CB348-DZ348)</f>
        <v>0</v>
      </c>
      <c r="FY348" s="48" t="n">
        <f aca="false">IF((FY347*(1+FY$5/Setup!$C$36)+IF($V348=6,N($F348),0))-CC348-EA348&lt;0.005,0,(FY347*(1+FY$5/Setup!$C$36)+IF($V348=6,N($F348),0))-CC348-EA348)</f>
        <v>0</v>
      </c>
      <c r="FZ348" s="48" t="n">
        <f aca="false">IF((FZ347*(1+FZ$5/Setup!$C$36)+IF($V348=7,N($F348),0))-CD348-EB348&lt;0.005,0,(FZ347*(1+FZ$5/Setup!$C$36)+IF($V348=7,N($F348),0))-CD348-EB348)</f>
        <v>0</v>
      </c>
      <c r="GA348" s="48" t="n">
        <f aca="false">IF((GA347*(1+GA$5/Setup!$C$36)+IF($V348=8,N($F348),0))-CE348-EC348&lt;0.005,0,(GA347*(1+GA$5/Setup!$C$36)+IF($V348=8,N($F348),0))-CE348-EC348)</f>
        <v>0</v>
      </c>
      <c r="GB348" s="48" t="n">
        <f aca="false">IF((GB347*(1+GB$5/Setup!$C$36)+IF($V348=9,N($F348),0))-CF348-ED348&lt;0.005,0,(GB347*(1+GB$5/Setup!$C$36)+IF($V348=9,N($F348),0))-CF348-ED348)</f>
        <v>0</v>
      </c>
      <c r="GC348" s="48" t="n">
        <f aca="false">IF((GC347*(1+GC$5/Setup!$C$36)+IF($V348=10,N($F348),0))-CG348-EE348&lt;0.005,0,(GC347*(1+GC$5/Setup!$C$36)+IF($V348=10,N($F348),0))-CG348-EE348)</f>
        <v>0</v>
      </c>
      <c r="GD348" s="48" t="n">
        <f aca="false">IF((GD347*(1+GD$5/Setup!$C$36)+IF($V348=11,N($F348),0))-CH348-EF348&lt;0.005,0,(GD347*(1+GD$5/Setup!$C$36)+IF($V348=11,N($F348),0))-CH348-EF348)</f>
        <v>0</v>
      </c>
      <c r="GE348" s="48" t="n">
        <f aca="false">IF((GE347*(1+GE$5/Setup!$C$36)+IF($V348=12,N($F348),0))-CI348-EG348&lt;0.005,0,(GE347*(1+GE$5/Setup!$C$36)+IF($V348=12,N($F348),0))-CI348-EG348)</f>
        <v>0</v>
      </c>
      <c r="GF348" s="48" t="n">
        <f aca="false">IF((GF347*(1+GF$5/Setup!$C$36)+IF($V348=13,N($F348),0))-CJ348-EH348&lt;0.005,0,(GF347*(1+GF$5/Setup!$C$36)+IF($V348=13,N($F348),0))-CJ348-EH348)</f>
        <v>0</v>
      </c>
      <c r="GG348" s="48" t="n">
        <f aca="false">IF((GG347*(1+GG$5/Setup!$C$36)+IF($V348=14,N($F348),0))-CK348-EI348&lt;0.005,0,(GG347*(1+GG$5/Setup!$C$36)+IF($V348=14,N($F348),0))-CK348-EI348)</f>
        <v>0</v>
      </c>
      <c r="GH348" s="48" t="n">
        <f aca="false">IF((GH347*(1+GH$5/Setup!$C$36)+IF($V348=15,N($F348),0))-CL348-EJ348&lt;0.005,0,(GH347*(1+GH$5/Setup!$C$36)+IF($V348=15,N($F348),0))-CL348-EJ348)</f>
        <v>0</v>
      </c>
      <c r="GI348" s="48" t="n">
        <f aca="false">IF((GI347*(1+GI$5/Setup!$C$36)+IF($V348=16,N($F348),0))-CM348-EK348&lt;0.005,0,(GI347*(1+GI$5/Setup!$C$36)+IF($V348=16,N($F348),0))-CM348-EK348)</f>
        <v>0</v>
      </c>
      <c r="GJ348" s="48" t="n">
        <f aca="false">IF((GJ347*(1+GJ$5/Setup!$C$36)+IF($V348=17,N($F348),0))-CN348-EL348&lt;0.005,0,(GJ347*(1+GJ$5/Setup!$C$36)+IF($V348=17,N($F348),0))-CN348-EL348)</f>
        <v>0</v>
      </c>
      <c r="GK348" s="48" t="n">
        <f aca="false">IF((GK347*(1+GK$5/Setup!$C$36)+IF($V348=18,N($F348),0))-CO348-EM348&lt;0.005,0,(GK347*(1+GK$5/Setup!$C$36)+IF($V348=18,N($F348),0))-CO348-EM348)</f>
        <v>0</v>
      </c>
      <c r="GL348" s="48" t="n">
        <f aca="false">IF((GL347*(1+GL$5/Setup!$C$36)+IF($V348=19,N($F348),0))-CP348-EN348&lt;0.005,0,(GL347*(1+GL$5/Setup!$C$36)+IF($V348=19,N($F348),0))-CP348-EN348)</f>
        <v>0</v>
      </c>
      <c r="GM348" s="48" t="n">
        <f aca="false">IF((GM347*(1+GM$5/Setup!$C$36)+IF($V348=20,N($F348),0))-CQ348-EO348&lt;0.005,0,(GM347*(1+GM$5/Setup!$C$36)+IF($V348=20,N($F348),0))-CQ348-EO348)</f>
        <v>0</v>
      </c>
      <c r="GN348" s="48" t="n">
        <f aca="false">IF((GN347*(1+GN$5/Setup!$C$36)+IF($V348=21,N($F348),0))-CR348-EP348&lt;0.005,0,(GN347*(1+GN$5/Setup!$C$36)+IF($V348=21,N($F348),0))-CR348-EP348)</f>
        <v>0</v>
      </c>
      <c r="GO348" s="48" t="n">
        <f aca="false">IF((GO347*(1+GO$5/Setup!$C$36)+IF($V348=22,N($F348),0))-CS348-EQ348&lt;0.005,0,(GO347*(1+GO$5/Setup!$C$36)+IF($V348=22,N($F348),0))-CS348-EQ348)</f>
        <v>0</v>
      </c>
      <c r="GP348" s="48" t="n">
        <f aca="false">IF((GP347*(1+GP$5/Setup!$C$36)+IF($V348=23,N($F348),0))-CT348-ER348&lt;0.005,0,(GP347*(1+GP$5/Setup!$C$36)+IF($V348=23,N($F348),0))-CT348-ER348)</f>
        <v>0</v>
      </c>
      <c r="GQ348" s="48" t="n">
        <f aca="false">IF((GQ347*(1+GQ$5/Setup!$C$36)+IF($V348=24,N($F348),0))-CU348-ES348&lt;0.005,0,(GQ347*(1+GQ$5/Setup!$C$36)+IF($V348=24,N($F348),0))-CU348-ES348)</f>
        <v>0</v>
      </c>
      <c r="GR348" s="48" t="n">
        <f aca="false">IF((GR347*(1+GR$5/Setup!$C$36)+IF($V348=25,N($F348),0))-CV348-ET348&lt;0.005,0,(GR347*(1+GR$5/Setup!$C$36)+IF($V348=25,N($F348),0))-CV348-ET348)</f>
        <v>0</v>
      </c>
      <c r="GS348" s="48" t="n">
        <f aca="false">IF((GS347*(1+GS$5/Setup!$C$36)+IF($V348=26,N($F348),0))-CW348-EU348&lt;0.005,0,(GS347*(1+GS$5/Setup!$C$36)+IF($V348=26,N($F348),0))-CW348-EU348)</f>
        <v>0</v>
      </c>
      <c r="GT348" s="48" t="n">
        <f aca="false">IF((GT347*(1+GT$5/Setup!$C$36)+IF($V348=27,N($F348),0))-CX348-EV348&lt;0.005,0,(GT347*(1+GT$5/Setup!$C$36)+IF($V348=27,N($F348),0))-CX348-EV348)</f>
        <v>0</v>
      </c>
      <c r="GU348" s="48" t="n">
        <f aca="false">IF((GU347*(1+GU$5/Setup!$C$36)+IF($V348=28,N($F348),0))-CY348-EW348&lt;0.005,0,(GU347*(1+GU$5/Setup!$C$36)+IF($V348=28,N($F348),0))-CY348-EW348)</f>
        <v>0</v>
      </c>
      <c r="GV348" s="48" t="n">
        <f aca="false">IF((GV347*(1+GV$5/Setup!$C$36)+IF($V348=29,N($F348),0))-CZ348-EX348&lt;0.005,0,(GV347*(1+GV$5/Setup!$C$36)+IF($V348=29,N($F348),0))-CZ348-EX348)</f>
        <v>0</v>
      </c>
      <c r="GW348" s="48" t="n">
        <f aca="false">IF((GW347*(1+GW$5/Setup!$C$36)+IF($V348=30,N($F348),0))-DA348-EY348&lt;0.005,0,(GW347*(1+GW$5/Setup!$C$36)+IF($V348=30,N($F348),0))-DA348-EY348)</f>
        <v>0</v>
      </c>
      <c r="GX348" s="48" t="n">
        <f aca="false">IF((GX347*(1+GX$5/Setup!$C$36)+IF($V348=31,N($F348),0))-DB348-EZ348&lt;0.005,0,(GX347*(1+GX$5/Setup!$C$36)+IF($V348=31,N($F348),0))-DB348-EZ348)</f>
        <v>0</v>
      </c>
      <c r="GY348" s="48" t="n">
        <f aca="false">IF((GY347*(1+GY$5/Setup!$C$36)+IF($V348=32,N($F348),0))-DC348-FA348&lt;0.005,0,(GY347*(1+GY$5/Setup!$C$36)+IF($V348=32,N($F348),0))-DC348-FA348)</f>
        <v>0</v>
      </c>
      <c r="GZ348" s="48" t="n">
        <f aca="false">IF((GZ347*(1+GZ$5/Setup!$C$36)+IF($V348=33,N($F348),0))-DD348-FB348&lt;0.005,0,(GZ347*(1+GZ$5/Setup!$C$36)+IF($V348=33,N($F348),0))-DD348-FB348)</f>
        <v>0</v>
      </c>
      <c r="HA348" s="48" t="n">
        <f aca="false">IF((HA347*(1+HA$5/Setup!$C$36)+IF($V348=34,N($F348),0))-DE348-FC348&lt;0.005,0,(HA347*(1+HA$5/Setup!$C$36)+IF($V348=34,N($F348),0))-DE348-FC348)</f>
        <v>0</v>
      </c>
      <c r="HB348" s="48" t="n">
        <f aca="false">IF((HB347*(1+HB$5/Setup!$C$36)+IF($V348=35,N($F348),0))-DF348-FD348&lt;0.005,0,(HB347*(1+HB$5/Setup!$C$36)+IF($V348=35,N($F348),0))-DF348-FD348)</f>
        <v>0</v>
      </c>
      <c r="HC348" s="48" t="n">
        <f aca="false">IF((HC347*(1+HC$5/Setup!$C$36)+IF($V348=36,N($F348),0))-DG348-FE348&lt;0.005,0,(HC347*(1+HC$5/Setup!$C$36)+IF($V348=36,N($F348),0))-DG348-FE348)</f>
        <v>0</v>
      </c>
      <c r="HD348" s="48" t="n">
        <f aca="false">IF((HD347*(1+HD$5/Setup!$C$36)+IF($V348=37,N($F348),0))-DH348-FF348&lt;0.005,0,(HD347*(1+HD$5/Setup!$C$36)+IF($V348=37,N($F348),0))-DH348-FF348)</f>
        <v>0</v>
      </c>
      <c r="HE348" s="48" t="n">
        <f aca="false">IF((HE347*(1+HE$5/Setup!$C$36)+IF($V348=38,N($F348),0))-DI348-FG348&lt;0.005,0,(HE347*(1+HE$5/Setup!$C$36)+IF($V348=38,N($F348),0))-DI348-FG348)</f>
        <v>0</v>
      </c>
      <c r="HF348" s="48" t="n">
        <f aca="false">IF((HF347*(1+HF$5/Setup!$C$36)+IF($V348=39,N($F348),0))-DJ348-FH348&lt;0.005,0,(HF347*(1+HF$5/Setup!$C$36)+IF($V348=39,N($F348),0))-DJ348-FH348)</f>
        <v>0</v>
      </c>
      <c r="HG348" s="48" t="n">
        <f aca="false">IF((HG347*(1+HG$5/Setup!$C$36)+IF($V348=40,N($F348),0))-DK348-FI348&lt;0.005,0,(HG347*(1+HG$5/Setup!$C$36)+IF($V348=40,N($F348),0))-DK348-FI348)</f>
        <v>0</v>
      </c>
      <c r="HH348" s="48" t="n">
        <f aca="false">IF((HH347*(1+HH$5/Setup!$C$36)+IF($V348=41,N($F348),0))-DL348-FJ348&lt;0.005,0,(HH347*(1+HH$5/Setup!$C$36)+IF($V348=41,N($F348),0))-DL348-FJ348)</f>
        <v>0</v>
      </c>
      <c r="HI348" s="48" t="n">
        <f aca="false">IF((HI347*(1+HI$5/Setup!$C$36)+IF($V348=42,N($F348),0))-DM348-FK348&lt;0.005,0,(HI347*(1+HI$5/Setup!$C$36)+IF($V348=42,N($F348),0))-DM348-FK348)</f>
        <v>0</v>
      </c>
      <c r="HJ348" s="48" t="n">
        <f aca="false">IF((HJ347*(1+HJ$5/Setup!$C$36)+IF($V348=43,N($F348),0))-DN348-FL348&lt;0.005,0,(HJ347*(1+HJ$5/Setup!$C$36)+IF($V348=43,N($F348),0))-DN348-FL348)</f>
        <v>0</v>
      </c>
      <c r="HK348" s="48" t="n">
        <f aca="false">IF((HK347*(1+HK$5/Setup!$C$36)+IF($V348=44,N($F348),0))-DO348-FM348&lt;0.005,0,(HK347*(1+HK$5/Setup!$C$36)+IF($V348=44,N($F348),0))-DO348-FM348)</f>
        <v>0</v>
      </c>
      <c r="HL348" s="48" t="n">
        <f aca="false">IF((HL347*(1+HL$5/Setup!$C$36)+IF($V348=45,N($F348),0))-DP348-FN348&lt;0.005,0,(HL347*(1+HL$5/Setup!$C$36)+IF($V348=45,N($F348),0))-DP348-FN348)</f>
        <v>0</v>
      </c>
      <c r="HM348" s="48" t="n">
        <f aca="false">IF((HM347*(1+HM$5/Setup!$C$36)+IF($V348=46,N($F348),0))-DQ348-FO348&lt;0.005,0,(HM347*(1+HM$5/Setup!$C$36)+IF($V348=46,N($F348),0))-DQ348-FO348)</f>
        <v>0</v>
      </c>
      <c r="HN348" s="48" t="n">
        <f aca="false">IF((HN347*(1+HN$5/Setup!$C$36)+IF($V348=47,N($F348),0))-DR348-FP348&lt;0.005,0,(HN347*(1+HN$5/Setup!$C$36)+IF($V348=47,N($F348),0))-DR348-FP348)</f>
        <v>0</v>
      </c>
      <c r="HO348" s="48" t="n">
        <f aca="false">IF((HO347*(1+HO$5/Setup!$C$36)+IF($V348=48,N($F348),0))-DS348-FQ348&lt;0.005,0,(HO347*(1+HO$5/Setup!$C$36)+IF($V348=48,N($F348),0))-DS348-FQ348)</f>
        <v>0</v>
      </c>
      <c r="HP348" s="48" t="n">
        <f aca="false">IF((HP347*(1+HP$5/Setup!$C$36)+IF($V348=49,N($F348),0))-DT348-FR348&lt;0.005,0,(HP347*(1+HP$5/Setup!$C$36)+IF($V348=49,N($F348),0))-DT348-FR348)</f>
        <v>0</v>
      </c>
      <c r="HQ348" s="48" t="n">
        <f aca="false">IF((HQ347*(1+HQ$5/Setup!$C$36)+IF($V348=50,N($F348),0))-DU348-FS348&lt;0.005,0,(HQ347*(1+HQ$5/Setup!$C$36)+IF($V348=50,N($F348),0))-DU348-FS348)</f>
        <v>0</v>
      </c>
    </row>
    <row r="349" customFormat="false" ht="15" hidden="false" customHeight="false" outlineLevel="0" collapsed="false">
      <c r="A349" s="44" t="n">
        <v>341</v>
      </c>
      <c r="B349" s="45" t="n">
        <f aca="false">IF(Setup!$C$7="Every month",EDATE(Setup!$C$8,($A349-1)),IF(Setup!$C$7="Twice a month",DATE(YEAR(Setup!$C$8),MONTH(Setup!$C$8)+INT((($A349-1)+Setup!$C$41)/2),MIN(IF(MOD(($A349-1)+Setup!$C$41,2)=0,Setup!$C$39,Setup!$C$40),DAY(EOMONTH(DATE(YEAR(Setup!$C$8),MONTH(Setup!$C$8)+INT((($A349-1)+Setup!$C$41)/2),1),0)))),Setup!$C$8+($A349-1)*IF(Setup!$C$7="Every week",7,14)))</f>
        <v>51085</v>
      </c>
      <c r="C349" s="45" t="n">
        <f aca="false">IF(Setup!$C$7="Every month",EDATE(Setup!$C$8,$A349),IF(Setup!$C$7="Twice a month",DATE(YEAR(Setup!$C$8),MONTH(Setup!$C$8)+INT(($A349+Setup!$C$41)/2),MIN(IF(MOD($A349+Setup!$C$41,2)=0,Setup!$C$39,Setup!$C$40),DAY(EOMONTH(DATE(YEAR(Setup!$C$8),MONTH(Setup!$C$8)+INT(($A349+Setup!$C$41)/2),1),0)))),Setup!$C$8+$A349*IF(Setup!$C$7="Every week",7,14)))</f>
        <v>51099</v>
      </c>
      <c r="D349" s="46"/>
      <c r="E349" s="47"/>
      <c r="F349" s="47"/>
      <c r="G349" s="47"/>
      <c r="H349" s="47"/>
      <c r="I349" s="48" t="n">
        <f aca="false">N(Setup!$C$11)+N(E349)</f>
        <v>100</v>
      </c>
      <c r="J349" s="48" t="n">
        <f aca="false">MIN(Setup!$C$37,MAX(I349,0))</f>
        <v>9.23076923076923</v>
      </c>
      <c r="K349" s="48" t="n">
        <f aca="false">MIN(MAX(N(Setup!$C$14)-L348,0),MAX(I349-J349,0))</f>
        <v>0</v>
      </c>
      <c r="L349" s="48" t="n">
        <f aca="false">L348+K349-N(G349)</f>
        <v>500</v>
      </c>
      <c r="M349" s="48" t="n">
        <f aca="false">M348+J349-N(H349)</f>
        <v>3147.6923076923</v>
      </c>
      <c r="N349" s="48" t="n">
        <f aca="false">SUM(BX349:DU349)</f>
        <v>0</v>
      </c>
      <c r="O349" s="48" t="n">
        <f aca="false">SUM(Z349:BW349)-N349</f>
        <v>40</v>
      </c>
      <c r="P349" s="48" t="n">
        <f aca="false">MAX(I349-J349-K349,0)+O349</f>
        <v>130.769230769231</v>
      </c>
      <c r="Q349" s="48" t="n">
        <f aca="false">SUM(DV349:FS349)</f>
        <v>0</v>
      </c>
      <c r="R349" s="49" t="n">
        <f aca="false">N349+J349+K349+Q349</f>
        <v>9.23076923076923</v>
      </c>
      <c r="S349" s="48" t="n">
        <f aca="false">T349-T348-N(F349)+N349+Q349</f>
        <v>0</v>
      </c>
      <c r="T349" s="49" t="n">
        <f aca="false">SUM(FT349:HQ349)</f>
        <v>0</v>
      </c>
      <c r="U349" s="44" t="str">
        <f aca="false">IF(T348&lt;0.005,"",INDEX(Helpers!$C$2:$C$51,IF(_xlfn.MINIFS($DV$6:$FS$6,DV349:FS349,"&gt;0.005")=0,V349,_xlfn.MINIFS($DV$6:$FS$6,DV349:FS349,"&gt;0.005"))))</f>
        <v/>
      </c>
      <c r="V349" s="44" t="n">
        <f aca="false">IF(_xlfn.MINIFS($FT$6:$HQ$6,FT348:HQ348,"&gt;0.005")=0,1,_xlfn.MINIFS($FT$6:$HQ$6,FT348:HQ348,"&gt;0.005"))</f>
        <v>1</v>
      </c>
      <c r="W349" s="44" t="n">
        <f aca="false">IF(AND(D349&lt;&gt;"Paid",T348&gt;0.005),1,0)</f>
        <v>0</v>
      </c>
      <c r="X349" s="48" t="n">
        <f aca="false">SUMPRODUCT(((Helpers!$G$2:$G$51*(1+(Helpers!$D$2:$D$51+0.000000001)/12)^(($B349-Setup!$C$8)/(365.25/12))-Helpers!$E$2:$E$51*((1+(Helpers!$D$2:$D$51+0.000000001)/12)^(($B349-Setup!$C$8)/(365.25/12))-1)/((Helpers!$D$2:$D$51+0.000000001)/12))&gt;0)*(Helpers!$G$2:$G$51*(1+(Helpers!$D$2:$D$51+0.000000001)/12)^(($B349-Setup!$C$8)/(365.25/12))-Helpers!$E$2:$E$51*((1+(Helpers!$D$2:$D$51+0.000000001)/12)^(($B349-Setup!$C$8)/(365.25/12))-1)/((Helpers!$D$2:$D$51+0.000000001)/12)))</f>
        <v>0</v>
      </c>
      <c r="Y349" s="48"/>
      <c r="Z349" s="48" t="n">
        <f aca="false">IF(OR(N(Z$5)=0,Z$6=""),0,Z$5*((DATE(YEAR($B349),MONTH($B349),MIN(Z$6,DAY(EOMONTH($B349,0))))&gt;=$B349)*(DATE(YEAR($B349),MONTH($B349),MIN(Z$6,DAY(EOMONTH($B349,0))))&lt;$C349)+(DATE(YEAR($B349),MONTH($B349)+1,MIN(Z$6,DAY(EOMONTH($B349,1))))&gt;=$B349)*(DATE(YEAR($B349),MONTH($B349)+1,MIN(Z$6,DAY(EOMONTH($B349,1))))&lt;$C349)))</f>
        <v>0</v>
      </c>
      <c r="AA349" s="48" t="n">
        <f aca="false">IF(OR(N(AA$5)=0,AA$6=""),0,AA$5*((DATE(YEAR($B349),MONTH($B349),MIN(AA$6,DAY(EOMONTH($B349,0))))&gt;=$B349)*(DATE(YEAR($B349),MONTH($B349),MIN(AA$6,DAY(EOMONTH($B349,0))))&lt;$C349)+(DATE(YEAR($B349),MONTH($B349)+1,MIN(AA$6,DAY(EOMONTH($B349,1))))&gt;=$B349)*(DATE(YEAR($B349),MONTH($B349)+1,MIN(AA$6,DAY(EOMONTH($B349,1))))&lt;$C349)))</f>
        <v>40</v>
      </c>
      <c r="AB349" s="48" t="n">
        <f aca="false">IF(OR(N(AB$5)=0,AB$6=""),0,AB$5*((DATE(YEAR($B349),MONTH($B349),MIN(AB$6,DAY(EOMONTH($B349,0))))&gt;=$B349)*(DATE(YEAR($B349),MONTH($B349),MIN(AB$6,DAY(EOMONTH($B349,0))))&lt;$C349)+(DATE(YEAR($B349),MONTH($B349)+1,MIN(AB$6,DAY(EOMONTH($B349,1))))&gt;=$B349)*(DATE(YEAR($B349),MONTH($B349)+1,MIN(AB$6,DAY(EOMONTH($B349,1))))&lt;$C349)))</f>
        <v>0</v>
      </c>
      <c r="AC349" s="48" t="n">
        <f aca="false">IF(OR(N(AC$5)=0,AC$6=""),0,AC$5*((DATE(YEAR($B349),MONTH($B349),MIN(AC$6,DAY(EOMONTH($B349,0))))&gt;=$B349)*(DATE(YEAR($B349),MONTH($B349),MIN(AC$6,DAY(EOMONTH($B349,0))))&lt;$C349)+(DATE(YEAR($B349),MONTH($B349)+1,MIN(AC$6,DAY(EOMONTH($B349,1))))&gt;=$B349)*(DATE(YEAR($B349),MONTH($B349)+1,MIN(AC$6,DAY(EOMONTH($B349,1))))&lt;$C349)))</f>
        <v>0</v>
      </c>
      <c r="AD349" s="48" t="n">
        <f aca="false">IF(OR(N(AD$5)=0,AD$6=""),0,AD$5*((DATE(YEAR($B349),MONTH($B349),MIN(AD$6,DAY(EOMONTH($B349,0))))&gt;=$B349)*(DATE(YEAR($B349),MONTH($B349),MIN(AD$6,DAY(EOMONTH($B349,0))))&lt;$C349)+(DATE(YEAR($B349),MONTH($B349)+1,MIN(AD$6,DAY(EOMONTH($B349,1))))&gt;=$B349)*(DATE(YEAR($B349),MONTH($B349)+1,MIN(AD$6,DAY(EOMONTH($B349,1))))&lt;$C349)))</f>
        <v>0</v>
      </c>
      <c r="AE349" s="48" t="n">
        <f aca="false">IF(OR(N(AE$5)=0,AE$6=""),0,AE$5*((DATE(YEAR($B349),MONTH($B349),MIN(AE$6,DAY(EOMONTH($B349,0))))&gt;=$B349)*(DATE(YEAR($B349),MONTH($B349),MIN(AE$6,DAY(EOMONTH($B349,0))))&lt;$C349)+(DATE(YEAR($B349),MONTH($B349)+1,MIN(AE$6,DAY(EOMONTH($B349,1))))&gt;=$B349)*(DATE(YEAR($B349),MONTH($B349)+1,MIN(AE$6,DAY(EOMONTH($B349,1))))&lt;$C349)))</f>
        <v>0</v>
      </c>
      <c r="AF349" s="48" t="n">
        <f aca="false">IF(OR(N(AF$5)=0,AF$6=""),0,AF$5*((DATE(YEAR($B349),MONTH($B349),MIN(AF$6,DAY(EOMONTH($B349,0))))&gt;=$B349)*(DATE(YEAR($B349),MONTH($B349),MIN(AF$6,DAY(EOMONTH($B349,0))))&lt;$C349)+(DATE(YEAR($B349),MONTH($B349)+1,MIN(AF$6,DAY(EOMONTH($B349,1))))&gt;=$B349)*(DATE(YEAR($B349),MONTH($B349)+1,MIN(AF$6,DAY(EOMONTH($B349,1))))&lt;$C349)))</f>
        <v>0</v>
      </c>
      <c r="AG349" s="48" t="n">
        <f aca="false">IF(OR(N(AG$5)=0,AG$6=""),0,AG$5*((DATE(YEAR($B349),MONTH($B349),MIN(AG$6,DAY(EOMONTH($B349,0))))&gt;=$B349)*(DATE(YEAR($B349),MONTH($B349),MIN(AG$6,DAY(EOMONTH($B349,0))))&lt;$C349)+(DATE(YEAR($B349),MONTH($B349)+1,MIN(AG$6,DAY(EOMONTH($B349,1))))&gt;=$B349)*(DATE(YEAR($B349),MONTH($B349)+1,MIN(AG$6,DAY(EOMONTH($B349,1))))&lt;$C349)))</f>
        <v>0</v>
      </c>
      <c r="AH349" s="48" t="n">
        <f aca="false">IF(OR(N(AH$5)=0,AH$6=""),0,AH$5*((DATE(YEAR($B349),MONTH($B349),MIN(AH$6,DAY(EOMONTH($B349,0))))&gt;=$B349)*(DATE(YEAR($B349),MONTH($B349),MIN(AH$6,DAY(EOMONTH($B349,0))))&lt;$C349)+(DATE(YEAR($B349),MONTH($B349)+1,MIN(AH$6,DAY(EOMONTH($B349,1))))&gt;=$B349)*(DATE(YEAR($B349),MONTH($B349)+1,MIN(AH$6,DAY(EOMONTH($B349,1))))&lt;$C349)))</f>
        <v>0</v>
      </c>
      <c r="AI349" s="48" t="n">
        <f aca="false">IF(OR(N(AI$5)=0,AI$6=""),0,AI$5*((DATE(YEAR($B349),MONTH($B349),MIN(AI$6,DAY(EOMONTH($B349,0))))&gt;=$B349)*(DATE(YEAR($B349),MONTH($B349),MIN(AI$6,DAY(EOMONTH($B349,0))))&lt;$C349)+(DATE(YEAR($B349),MONTH($B349)+1,MIN(AI$6,DAY(EOMONTH($B349,1))))&gt;=$B349)*(DATE(YEAR($B349),MONTH($B349)+1,MIN(AI$6,DAY(EOMONTH($B349,1))))&lt;$C349)))</f>
        <v>0</v>
      </c>
      <c r="AJ349" s="48" t="n">
        <f aca="false">IF(OR(N(AJ$5)=0,AJ$6=""),0,AJ$5*((DATE(YEAR($B349),MONTH($B349),MIN(AJ$6,DAY(EOMONTH($B349,0))))&gt;=$B349)*(DATE(YEAR($B349),MONTH($B349),MIN(AJ$6,DAY(EOMONTH($B349,0))))&lt;$C349)+(DATE(YEAR($B349),MONTH($B349)+1,MIN(AJ$6,DAY(EOMONTH($B349,1))))&gt;=$B349)*(DATE(YEAR($B349),MONTH($B349)+1,MIN(AJ$6,DAY(EOMONTH($B349,1))))&lt;$C349)))</f>
        <v>0</v>
      </c>
      <c r="AK349" s="48" t="n">
        <f aca="false">IF(OR(N(AK$5)=0,AK$6=""),0,AK$5*((DATE(YEAR($B349),MONTH($B349),MIN(AK$6,DAY(EOMONTH($B349,0))))&gt;=$B349)*(DATE(YEAR($B349),MONTH($B349),MIN(AK$6,DAY(EOMONTH($B349,0))))&lt;$C349)+(DATE(YEAR($B349),MONTH($B349)+1,MIN(AK$6,DAY(EOMONTH($B349,1))))&gt;=$B349)*(DATE(YEAR($B349),MONTH($B349)+1,MIN(AK$6,DAY(EOMONTH($B349,1))))&lt;$C349)))</f>
        <v>0</v>
      </c>
      <c r="AL349" s="48" t="n">
        <f aca="false">IF(OR(N(AL$5)=0,AL$6=""),0,AL$5*((DATE(YEAR($B349),MONTH($B349),MIN(AL$6,DAY(EOMONTH($B349,0))))&gt;=$B349)*(DATE(YEAR($B349),MONTH($B349),MIN(AL$6,DAY(EOMONTH($B349,0))))&lt;$C349)+(DATE(YEAR($B349),MONTH($B349)+1,MIN(AL$6,DAY(EOMONTH($B349,1))))&gt;=$B349)*(DATE(YEAR($B349),MONTH($B349)+1,MIN(AL$6,DAY(EOMONTH($B349,1))))&lt;$C349)))</f>
        <v>0</v>
      </c>
      <c r="AM349" s="48" t="n">
        <f aca="false">IF(OR(N(AM$5)=0,AM$6=""),0,AM$5*((DATE(YEAR($B349),MONTH($B349),MIN(AM$6,DAY(EOMONTH($B349,0))))&gt;=$B349)*(DATE(YEAR($B349),MONTH($B349),MIN(AM$6,DAY(EOMONTH($B349,0))))&lt;$C349)+(DATE(YEAR($B349),MONTH($B349)+1,MIN(AM$6,DAY(EOMONTH($B349,1))))&gt;=$B349)*(DATE(YEAR($B349),MONTH($B349)+1,MIN(AM$6,DAY(EOMONTH($B349,1))))&lt;$C349)))</f>
        <v>0</v>
      </c>
      <c r="AN349" s="48" t="n">
        <f aca="false">IF(OR(N(AN$5)=0,AN$6=""),0,AN$5*((DATE(YEAR($B349),MONTH($B349),MIN(AN$6,DAY(EOMONTH($B349,0))))&gt;=$B349)*(DATE(YEAR($B349),MONTH($B349),MIN(AN$6,DAY(EOMONTH($B349,0))))&lt;$C349)+(DATE(YEAR($B349),MONTH($B349)+1,MIN(AN$6,DAY(EOMONTH($B349,1))))&gt;=$B349)*(DATE(YEAR($B349),MONTH($B349)+1,MIN(AN$6,DAY(EOMONTH($B349,1))))&lt;$C349)))</f>
        <v>0</v>
      </c>
      <c r="AO349" s="48" t="n">
        <f aca="false">IF(OR(N(AO$5)=0,AO$6=""),0,AO$5*((DATE(YEAR($B349),MONTH($B349),MIN(AO$6,DAY(EOMONTH($B349,0))))&gt;=$B349)*(DATE(YEAR($B349),MONTH($B349),MIN(AO$6,DAY(EOMONTH($B349,0))))&lt;$C349)+(DATE(YEAR($B349),MONTH($B349)+1,MIN(AO$6,DAY(EOMONTH($B349,1))))&gt;=$B349)*(DATE(YEAR($B349),MONTH($B349)+1,MIN(AO$6,DAY(EOMONTH($B349,1))))&lt;$C349)))</f>
        <v>0</v>
      </c>
      <c r="AP349" s="48" t="n">
        <f aca="false">IF(OR(N(AP$5)=0,AP$6=""),0,AP$5*((DATE(YEAR($B349),MONTH($B349),MIN(AP$6,DAY(EOMONTH($B349,0))))&gt;=$B349)*(DATE(YEAR($B349),MONTH($B349),MIN(AP$6,DAY(EOMONTH($B349,0))))&lt;$C349)+(DATE(YEAR($B349),MONTH($B349)+1,MIN(AP$6,DAY(EOMONTH($B349,1))))&gt;=$B349)*(DATE(YEAR($B349),MONTH($B349)+1,MIN(AP$6,DAY(EOMONTH($B349,1))))&lt;$C349)))</f>
        <v>0</v>
      </c>
      <c r="AQ349" s="48" t="n">
        <f aca="false">IF(OR(N(AQ$5)=0,AQ$6=""),0,AQ$5*((DATE(YEAR($B349),MONTH($B349),MIN(AQ$6,DAY(EOMONTH($B349,0))))&gt;=$B349)*(DATE(YEAR($B349),MONTH($B349),MIN(AQ$6,DAY(EOMONTH($B349,0))))&lt;$C349)+(DATE(YEAR($B349),MONTH($B349)+1,MIN(AQ$6,DAY(EOMONTH($B349,1))))&gt;=$B349)*(DATE(YEAR($B349),MONTH($B349)+1,MIN(AQ$6,DAY(EOMONTH($B349,1))))&lt;$C349)))</f>
        <v>0</v>
      </c>
      <c r="AR349" s="48" t="n">
        <f aca="false">IF(OR(N(AR$5)=0,AR$6=""),0,AR$5*((DATE(YEAR($B349),MONTH($B349),MIN(AR$6,DAY(EOMONTH($B349,0))))&gt;=$B349)*(DATE(YEAR($B349),MONTH($B349),MIN(AR$6,DAY(EOMONTH($B349,0))))&lt;$C349)+(DATE(YEAR($B349),MONTH($B349)+1,MIN(AR$6,DAY(EOMONTH($B349,1))))&gt;=$B349)*(DATE(YEAR($B349),MONTH($B349)+1,MIN(AR$6,DAY(EOMONTH($B349,1))))&lt;$C349)))</f>
        <v>0</v>
      </c>
      <c r="AS349" s="48" t="n">
        <f aca="false">IF(OR(N(AS$5)=0,AS$6=""),0,AS$5*((DATE(YEAR($B349),MONTH($B349),MIN(AS$6,DAY(EOMONTH($B349,0))))&gt;=$B349)*(DATE(YEAR($B349),MONTH($B349),MIN(AS$6,DAY(EOMONTH($B349,0))))&lt;$C349)+(DATE(YEAR($B349),MONTH($B349)+1,MIN(AS$6,DAY(EOMONTH($B349,1))))&gt;=$B349)*(DATE(YEAR($B349),MONTH($B349)+1,MIN(AS$6,DAY(EOMONTH($B349,1))))&lt;$C349)))</f>
        <v>0</v>
      </c>
      <c r="AT349" s="48" t="n">
        <f aca="false">IF(OR(N(AT$5)=0,AT$6=""),0,AT$5*((DATE(YEAR($B349),MONTH($B349),MIN(AT$6,DAY(EOMONTH($B349,0))))&gt;=$B349)*(DATE(YEAR($B349),MONTH($B349),MIN(AT$6,DAY(EOMONTH($B349,0))))&lt;$C349)+(DATE(YEAR($B349),MONTH($B349)+1,MIN(AT$6,DAY(EOMONTH($B349,1))))&gt;=$B349)*(DATE(YEAR($B349),MONTH($B349)+1,MIN(AT$6,DAY(EOMONTH($B349,1))))&lt;$C349)))</f>
        <v>0</v>
      </c>
      <c r="AU349" s="48" t="n">
        <f aca="false">IF(OR(N(AU$5)=0,AU$6=""),0,AU$5*((DATE(YEAR($B349),MONTH($B349),MIN(AU$6,DAY(EOMONTH($B349,0))))&gt;=$B349)*(DATE(YEAR($B349),MONTH($B349),MIN(AU$6,DAY(EOMONTH($B349,0))))&lt;$C349)+(DATE(YEAR($B349),MONTH($B349)+1,MIN(AU$6,DAY(EOMONTH($B349,1))))&gt;=$B349)*(DATE(YEAR($B349),MONTH($B349)+1,MIN(AU$6,DAY(EOMONTH($B349,1))))&lt;$C349)))</f>
        <v>0</v>
      </c>
      <c r="AV349" s="48" t="n">
        <f aca="false">IF(OR(N(AV$5)=0,AV$6=""),0,AV$5*((DATE(YEAR($B349),MONTH($B349),MIN(AV$6,DAY(EOMONTH($B349,0))))&gt;=$B349)*(DATE(YEAR($B349),MONTH($B349),MIN(AV$6,DAY(EOMONTH($B349,0))))&lt;$C349)+(DATE(YEAR($B349),MONTH($B349)+1,MIN(AV$6,DAY(EOMONTH($B349,1))))&gt;=$B349)*(DATE(YEAR($B349),MONTH($B349)+1,MIN(AV$6,DAY(EOMONTH($B349,1))))&lt;$C349)))</f>
        <v>0</v>
      </c>
      <c r="AW349" s="48" t="n">
        <f aca="false">IF(OR(N(AW$5)=0,AW$6=""),0,AW$5*((DATE(YEAR($B349),MONTH($B349),MIN(AW$6,DAY(EOMONTH($B349,0))))&gt;=$B349)*(DATE(YEAR($B349),MONTH($B349),MIN(AW$6,DAY(EOMONTH($B349,0))))&lt;$C349)+(DATE(YEAR($B349),MONTH($B349)+1,MIN(AW$6,DAY(EOMONTH($B349,1))))&gt;=$B349)*(DATE(YEAR($B349),MONTH($B349)+1,MIN(AW$6,DAY(EOMONTH($B349,1))))&lt;$C349)))</f>
        <v>0</v>
      </c>
      <c r="AX349" s="48" t="n">
        <f aca="false">IF(OR(N(AX$5)=0,AX$6=""),0,AX$5*((DATE(YEAR($B349),MONTH($B349),MIN(AX$6,DAY(EOMONTH($B349,0))))&gt;=$B349)*(DATE(YEAR($B349),MONTH($B349),MIN(AX$6,DAY(EOMONTH($B349,0))))&lt;$C349)+(DATE(YEAR($B349),MONTH($B349)+1,MIN(AX$6,DAY(EOMONTH($B349,1))))&gt;=$B349)*(DATE(YEAR($B349),MONTH($B349)+1,MIN(AX$6,DAY(EOMONTH($B349,1))))&lt;$C349)))</f>
        <v>0</v>
      </c>
      <c r="AY349" s="48" t="n">
        <f aca="false">IF(OR(N(AY$5)=0,AY$6=""),0,AY$5*((DATE(YEAR($B349),MONTH($B349),MIN(AY$6,DAY(EOMONTH($B349,0))))&gt;=$B349)*(DATE(YEAR($B349),MONTH($B349),MIN(AY$6,DAY(EOMONTH($B349,0))))&lt;$C349)+(DATE(YEAR($B349),MONTH($B349)+1,MIN(AY$6,DAY(EOMONTH($B349,1))))&gt;=$B349)*(DATE(YEAR($B349),MONTH($B349)+1,MIN(AY$6,DAY(EOMONTH($B349,1))))&lt;$C349)))</f>
        <v>0</v>
      </c>
      <c r="AZ349" s="48" t="n">
        <f aca="false">IF(OR(N(AZ$5)=0,AZ$6=""),0,AZ$5*((DATE(YEAR($B349),MONTH($B349),MIN(AZ$6,DAY(EOMONTH($B349,0))))&gt;=$B349)*(DATE(YEAR($B349),MONTH($B349),MIN(AZ$6,DAY(EOMONTH($B349,0))))&lt;$C349)+(DATE(YEAR($B349),MONTH($B349)+1,MIN(AZ$6,DAY(EOMONTH($B349,1))))&gt;=$B349)*(DATE(YEAR($B349),MONTH($B349)+1,MIN(AZ$6,DAY(EOMONTH($B349,1))))&lt;$C349)))</f>
        <v>0</v>
      </c>
      <c r="BA349" s="48" t="n">
        <f aca="false">IF(OR(N(BA$5)=0,BA$6=""),0,BA$5*((DATE(YEAR($B349),MONTH($B349),MIN(BA$6,DAY(EOMONTH($B349,0))))&gt;=$B349)*(DATE(YEAR($B349),MONTH($B349),MIN(BA$6,DAY(EOMONTH($B349,0))))&lt;$C349)+(DATE(YEAR($B349),MONTH($B349)+1,MIN(BA$6,DAY(EOMONTH($B349,1))))&gt;=$B349)*(DATE(YEAR($B349),MONTH($B349)+1,MIN(BA$6,DAY(EOMONTH($B349,1))))&lt;$C349)))</f>
        <v>0</v>
      </c>
      <c r="BB349" s="48" t="n">
        <f aca="false">IF(OR(N(BB$5)=0,BB$6=""),0,BB$5*((DATE(YEAR($B349),MONTH($B349),MIN(BB$6,DAY(EOMONTH($B349,0))))&gt;=$B349)*(DATE(YEAR($B349),MONTH($B349),MIN(BB$6,DAY(EOMONTH($B349,0))))&lt;$C349)+(DATE(YEAR($B349),MONTH($B349)+1,MIN(BB$6,DAY(EOMONTH($B349,1))))&gt;=$B349)*(DATE(YEAR($B349),MONTH($B349)+1,MIN(BB$6,DAY(EOMONTH($B349,1))))&lt;$C349)))</f>
        <v>0</v>
      </c>
      <c r="BC349" s="48" t="n">
        <f aca="false">IF(OR(N(BC$5)=0,BC$6=""),0,BC$5*((DATE(YEAR($B349),MONTH($B349),MIN(BC$6,DAY(EOMONTH($B349,0))))&gt;=$B349)*(DATE(YEAR($B349),MONTH($B349),MIN(BC$6,DAY(EOMONTH($B349,0))))&lt;$C349)+(DATE(YEAR($B349),MONTH($B349)+1,MIN(BC$6,DAY(EOMONTH($B349,1))))&gt;=$B349)*(DATE(YEAR($B349),MONTH($B349)+1,MIN(BC$6,DAY(EOMONTH($B349,1))))&lt;$C349)))</f>
        <v>0</v>
      </c>
      <c r="BD349" s="48" t="n">
        <f aca="false">IF(OR(N(BD$5)=0,BD$6=""),0,BD$5*((DATE(YEAR($B349),MONTH($B349),MIN(BD$6,DAY(EOMONTH($B349,0))))&gt;=$B349)*(DATE(YEAR($B349),MONTH($B349),MIN(BD$6,DAY(EOMONTH($B349,0))))&lt;$C349)+(DATE(YEAR($B349),MONTH($B349)+1,MIN(BD$6,DAY(EOMONTH($B349,1))))&gt;=$B349)*(DATE(YEAR($B349),MONTH($B349)+1,MIN(BD$6,DAY(EOMONTH($B349,1))))&lt;$C349)))</f>
        <v>0</v>
      </c>
      <c r="BE349" s="48" t="n">
        <f aca="false">IF(OR(N(BE$5)=0,BE$6=""),0,BE$5*((DATE(YEAR($B349),MONTH($B349),MIN(BE$6,DAY(EOMONTH($B349,0))))&gt;=$B349)*(DATE(YEAR($B349),MONTH($B349),MIN(BE$6,DAY(EOMONTH($B349,0))))&lt;$C349)+(DATE(YEAR($B349),MONTH($B349)+1,MIN(BE$6,DAY(EOMONTH($B349,1))))&gt;=$B349)*(DATE(YEAR($B349),MONTH($B349)+1,MIN(BE$6,DAY(EOMONTH($B349,1))))&lt;$C349)))</f>
        <v>0</v>
      </c>
      <c r="BF349" s="48" t="n">
        <f aca="false">IF(OR(N(BF$5)=0,BF$6=""),0,BF$5*((DATE(YEAR($B349),MONTH($B349),MIN(BF$6,DAY(EOMONTH($B349,0))))&gt;=$B349)*(DATE(YEAR($B349),MONTH($B349),MIN(BF$6,DAY(EOMONTH($B349,0))))&lt;$C349)+(DATE(YEAR($B349),MONTH($B349)+1,MIN(BF$6,DAY(EOMONTH($B349,1))))&gt;=$B349)*(DATE(YEAR($B349),MONTH($B349)+1,MIN(BF$6,DAY(EOMONTH($B349,1))))&lt;$C349)))</f>
        <v>0</v>
      </c>
      <c r="BG349" s="48" t="n">
        <f aca="false">IF(OR(N(BG$5)=0,BG$6=""),0,BG$5*((DATE(YEAR($B349),MONTH($B349),MIN(BG$6,DAY(EOMONTH($B349,0))))&gt;=$B349)*(DATE(YEAR($B349),MONTH($B349),MIN(BG$6,DAY(EOMONTH($B349,0))))&lt;$C349)+(DATE(YEAR($B349),MONTH($B349)+1,MIN(BG$6,DAY(EOMONTH($B349,1))))&gt;=$B349)*(DATE(YEAR($B349),MONTH($B349)+1,MIN(BG$6,DAY(EOMONTH($B349,1))))&lt;$C349)))</f>
        <v>0</v>
      </c>
      <c r="BH349" s="48" t="n">
        <f aca="false">IF(OR(N(BH$5)=0,BH$6=""),0,BH$5*((DATE(YEAR($B349),MONTH($B349),MIN(BH$6,DAY(EOMONTH($B349,0))))&gt;=$B349)*(DATE(YEAR($B349),MONTH($B349),MIN(BH$6,DAY(EOMONTH($B349,0))))&lt;$C349)+(DATE(YEAR($B349),MONTH($B349)+1,MIN(BH$6,DAY(EOMONTH($B349,1))))&gt;=$B349)*(DATE(YEAR($B349),MONTH($B349)+1,MIN(BH$6,DAY(EOMONTH($B349,1))))&lt;$C349)))</f>
        <v>0</v>
      </c>
      <c r="BI349" s="48" t="n">
        <f aca="false">IF(OR(N(BI$5)=0,BI$6=""),0,BI$5*((DATE(YEAR($B349),MONTH($B349),MIN(BI$6,DAY(EOMONTH($B349,0))))&gt;=$B349)*(DATE(YEAR($B349),MONTH($B349),MIN(BI$6,DAY(EOMONTH($B349,0))))&lt;$C349)+(DATE(YEAR($B349),MONTH($B349)+1,MIN(BI$6,DAY(EOMONTH($B349,1))))&gt;=$B349)*(DATE(YEAR($B349),MONTH($B349)+1,MIN(BI$6,DAY(EOMONTH($B349,1))))&lt;$C349)))</f>
        <v>0</v>
      </c>
      <c r="BJ349" s="48" t="n">
        <f aca="false">IF(OR(N(BJ$5)=0,BJ$6=""),0,BJ$5*((DATE(YEAR($B349),MONTH($B349),MIN(BJ$6,DAY(EOMONTH($B349,0))))&gt;=$B349)*(DATE(YEAR($B349),MONTH($B349),MIN(BJ$6,DAY(EOMONTH($B349,0))))&lt;$C349)+(DATE(YEAR($B349),MONTH($B349)+1,MIN(BJ$6,DAY(EOMONTH($B349,1))))&gt;=$B349)*(DATE(YEAR($B349),MONTH($B349)+1,MIN(BJ$6,DAY(EOMONTH($B349,1))))&lt;$C349)))</f>
        <v>0</v>
      </c>
      <c r="BK349" s="48" t="n">
        <f aca="false">IF(OR(N(BK$5)=0,BK$6=""),0,BK$5*((DATE(YEAR($B349),MONTH($B349),MIN(BK$6,DAY(EOMONTH($B349,0))))&gt;=$B349)*(DATE(YEAR($B349),MONTH($B349),MIN(BK$6,DAY(EOMONTH($B349,0))))&lt;$C349)+(DATE(YEAR($B349),MONTH($B349)+1,MIN(BK$6,DAY(EOMONTH($B349,1))))&gt;=$B349)*(DATE(YEAR($B349),MONTH($B349)+1,MIN(BK$6,DAY(EOMONTH($B349,1))))&lt;$C349)))</f>
        <v>0</v>
      </c>
      <c r="BL349" s="48" t="n">
        <f aca="false">IF(OR(N(BL$5)=0,BL$6=""),0,BL$5*((DATE(YEAR($B349),MONTH($B349),MIN(BL$6,DAY(EOMONTH($B349,0))))&gt;=$B349)*(DATE(YEAR($B349),MONTH($B349),MIN(BL$6,DAY(EOMONTH($B349,0))))&lt;$C349)+(DATE(YEAR($B349),MONTH($B349)+1,MIN(BL$6,DAY(EOMONTH($B349,1))))&gt;=$B349)*(DATE(YEAR($B349),MONTH($B349)+1,MIN(BL$6,DAY(EOMONTH($B349,1))))&lt;$C349)))</f>
        <v>0</v>
      </c>
      <c r="BM349" s="48" t="n">
        <f aca="false">IF(OR(N(BM$5)=0,BM$6=""),0,BM$5*((DATE(YEAR($B349),MONTH($B349),MIN(BM$6,DAY(EOMONTH($B349,0))))&gt;=$B349)*(DATE(YEAR($B349),MONTH($B349),MIN(BM$6,DAY(EOMONTH($B349,0))))&lt;$C349)+(DATE(YEAR($B349),MONTH($B349)+1,MIN(BM$6,DAY(EOMONTH($B349,1))))&gt;=$B349)*(DATE(YEAR($B349),MONTH($B349)+1,MIN(BM$6,DAY(EOMONTH($B349,1))))&lt;$C349)))</f>
        <v>0</v>
      </c>
      <c r="BN349" s="48" t="n">
        <f aca="false">IF(OR(N(BN$5)=0,BN$6=""),0,BN$5*((DATE(YEAR($B349),MONTH($B349),MIN(BN$6,DAY(EOMONTH($B349,0))))&gt;=$B349)*(DATE(YEAR($B349),MONTH($B349),MIN(BN$6,DAY(EOMONTH($B349,0))))&lt;$C349)+(DATE(YEAR($B349),MONTH($B349)+1,MIN(BN$6,DAY(EOMONTH($B349,1))))&gt;=$B349)*(DATE(YEAR($B349),MONTH($B349)+1,MIN(BN$6,DAY(EOMONTH($B349,1))))&lt;$C349)))</f>
        <v>0</v>
      </c>
      <c r="BO349" s="48" t="n">
        <f aca="false">IF(OR(N(BO$5)=0,BO$6=""),0,BO$5*((DATE(YEAR($B349),MONTH($B349),MIN(BO$6,DAY(EOMONTH($B349,0))))&gt;=$B349)*(DATE(YEAR($B349),MONTH($B349),MIN(BO$6,DAY(EOMONTH($B349,0))))&lt;$C349)+(DATE(YEAR($B349),MONTH($B349)+1,MIN(BO$6,DAY(EOMONTH($B349,1))))&gt;=$B349)*(DATE(YEAR($B349),MONTH($B349)+1,MIN(BO$6,DAY(EOMONTH($B349,1))))&lt;$C349)))</f>
        <v>0</v>
      </c>
      <c r="BP349" s="48" t="n">
        <f aca="false">IF(OR(N(BP$5)=0,BP$6=""),0,BP$5*((DATE(YEAR($B349),MONTH($B349),MIN(BP$6,DAY(EOMONTH($B349,0))))&gt;=$B349)*(DATE(YEAR($B349),MONTH($B349),MIN(BP$6,DAY(EOMONTH($B349,0))))&lt;$C349)+(DATE(YEAR($B349),MONTH($B349)+1,MIN(BP$6,DAY(EOMONTH($B349,1))))&gt;=$B349)*(DATE(YEAR($B349),MONTH($B349)+1,MIN(BP$6,DAY(EOMONTH($B349,1))))&lt;$C349)))</f>
        <v>0</v>
      </c>
      <c r="BQ349" s="48" t="n">
        <f aca="false">IF(OR(N(BQ$5)=0,BQ$6=""),0,BQ$5*((DATE(YEAR($B349),MONTH($B349),MIN(BQ$6,DAY(EOMONTH($B349,0))))&gt;=$B349)*(DATE(YEAR($B349),MONTH($B349),MIN(BQ$6,DAY(EOMONTH($B349,0))))&lt;$C349)+(DATE(YEAR($B349),MONTH($B349)+1,MIN(BQ$6,DAY(EOMONTH($B349,1))))&gt;=$B349)*(DATE(YEAR($B349),MONTH($B349)+1,MIN(BQ$6,DAY(EOMONTH($B349,1))))&lt;$C349)))</f>
        <v>0</v>
      </c>
      <c r="BR349" s="48" t="n">
        <f aca="false">IF(OR(N(BR$5)=0,BR$6=""),0,BR$5*((DATE(YEAR($B349),MONTH($B349),MIN(BR$6,DAY(EOMONTH($B349,0))))&gt;=$B349)*(DATE(YEAR($B349),MONTH($B349),MIN(BR$6,DAY(EOMONTH($B349,0))))&lt;$C349)+(DATE(YEAR($B349),MONTH($B349)+1,MIN(BR$6,DAY(EOMONTH($B349,1))))&gt;=$B349)*(DATE(YEAR($B349),MONTH($B349)+1,MIN(BR$6,DAY(EOMONTH($B349,1))))&lt;$C349)))</f>
        <v>0</v>
      </c>
      <c r="BS349" s="48" t="n">
        <f aca="false">IF(OR(N(BS$5)=0,BS$6=""),0,BS$5*((DATE(YEAR($B349),MONTH($B349),MIN(BS$6,DAY(EOMONTH($B349,0))))&gt;=$B349)*(DATE(YEAR($B349),MONTH($B349),MIN(BS$6,DAY(EOMONTH($B349,0))))&lt;$C349)+(DATE(YEAR($B349),MONTH($B349)+1,MIN(BS$6,DAY(EOMONTH($B349,1))))&gt;=$B349)*(DATE(YEAR($B349),MONTH($B349)+1,MIN(BS$6,DAY(EOMONTH($B349,1))))&lt;$C349)))</f>
        <v>0</v>
      </c>
      <c r="BT349" s="48" t="n">
        <f aca="false">IF(OR(N(BT$5)=0,BT$6=""),0,BT$5*((DATE(YEAR($B349),MONTH($B349),MIN(BT$6,DAY(EOMONTH($B349,0))))&gt;=$B349)*(DATE(YEAR($B349),MONTH($B349),MIN(BT$6,DAY(EOMONTH($B349,0))))&lt;$C349)+(DATE(YEAR($B349),MONTH($B349)+1,MIN(BT$6,DAY(EOMONTH($B349,1))))&gt;=$B349)*(DATE(YEAR($B349),MONTH($B349)+1,MIN(BT$6,DAY(EOMONTH($B349,1))))&lt;$C349)))</f>
        <v>0</v>
      </c>
      <c r="BU349" s="48" t="n">
        <f aca="false">IF(OR(N(BU$5)=0,BU$6=""),0,BU$5*((DATE(YEAR($B349),MONTH($B349),MIN(BU$6,DAY(EOMONTH($B349,0))))&gt;=$B349)*(DATE(YEAR($B349),MONTH($B349),MIN(BU$6,DAY(EOMONTH($B349,0))))&lt;$C349)+(DATE(YEAR($B349),MONTH($B349)+1,MIN(BU$6,DAY(EOMONTH($B349,1))))&gt;=$B349)*(DATE(YEAR($B349),MONTH($B349)+1,MIN(BU$6,DAY(EOMONTH($B349,1))))&lt;$C349)))</f>
        <v>0</v>
      </c>
      <c r="BV349" s="48" t="n">
        <f aca="false">IF(OR(N(BV$5)=0,BV$6=""),0,BV$5*((DATE(YEAR($B349),MONTH($B349),MIN(BV$6,DAY(EOMONTH($B349,0))))&gt;=$B349)*(DATE(YEAR($B349),MONTH($B349),MIN(BV$6,DAY(EOMONTH($B349,0))))&lt;$C349)+(DATE(YEAR($B349),MONTH($B349)+1,MIN(BV$6,DAY(EOMONTH($B349,1))))&gt;=$B349)*(DATE(YEAR($B349),MONTH($B349)+1,MIN(BV$6,DAY(EOMONTH($B349,1))))&lt;$C349)))</f>
        <v>0</v>
      </c>
      <c r="BW349" s="48" t="n">
        <f aca="false">IF(OR(N(BW$5)=0,BW$6=""),0,BW$5*((DATE(YEAR($B349),MONTH($B349),MIN(BW$6,DAY(EOMONTH($B349,0))))&gt;=$B349)*(DATE(YEAR($B349),MONTH($B349),MIN(BW$6,DAY(EOMONTH($B349,0))))&lt;$C349)+(DATE(YEAR($B349),MONTH($B349)+1,MIN(BW$6,DAY(EOMONTH($B349,1))))&gt;=$B349)*(DATE(YEAR($B349),MONTH($B349)+1,MIN(BW$6,DAY(EOMONTH($B349,1))))&lt;$C349)))</f>
        <v>0</v>
      </c>
      <c r="BX349" s="48" t="n">
        <f aca="false">MIN(Z349,(FT348*(1+FT$5/Setup!$C$36)+IF($V349=1,N($F349),0)))</f>
        <v>0</v>
      </c>
      <c r="BY349" s="48" t="n">
        <f aca="false">MIN(AA349,(FU348*(1+FU$5/Setup!$C$36)+IF($V349=2,N($F349),0)))</f>
        <v>0</v>
      </c>
      <c r="BZ349" s="48" t="n">
        <f aca="false">MIN(AB349,(FV348*(1+FV$5/Setup!$C$36)+IF($V349=3,N($F349),0)))</f>
        <v>0</v>
      </c>
      <c r="CA349" s="48" t="n">
        <f aca="false">MIN(AC349,(FW348*(1+FW$5/Setup!$C$36)+IF($V349=4,N($F349),0)))</f>
        <v>0</v>
      </c>
      <c r="CB349" s="48" t="n">
        <f aca="false">MIN(AD349,(FX348*(1+FX$5/Setup!$C$36)+IF($V349=5,N($F349),0)))</f>
        <v>0</v>
      </c>
      <c r="CC349" s="48" t="n">
        <f aca="false">MIN(AE349,(FY348*(1+FY$5/Setup!$C$36)+IF($V349=6,N($F349),0)))</f>
        <v>0</v>
      </c>
      <c r="CD349" s="48" t="n">
        <f aca="false">MIN(AF349,(FZ348*(1+FZ$5/Setup!$C$36)+IF($V349=7,N($F349),0)))</f>
        <v>0</v>
      </c>
      <c r="CE349" s="48" t="n">
        <f aca="false">MIN(AG349,(GA348*(1+GA$5/Setup!$C$36)+IF($V349=8,N($F349),0)))</f>
        <v>0</v>
      </c>
      <c r="CF349" s="48" t="n">
        <f aca="false">MIN(AH349,(GB348*(1+GB$5/Setup!$C$36)+IF($V349=9,N($F349),0)))</f>
        <v>0</v>
      </c>
      <c r="CG349" s="48" t="n">
        <f aca="false">MIN(AI349,(GC348*(1+GC$5/Setup!$C$36)+IF($V349=10,N($F349),0)))</f>
        <v>0</v>
      </c>
      <c r="CH349" s="48" t="n">
        <f aca="false">MIN(AJ349,(GD348*(1+GD$5/Setup!$C$36)+IF($V349=11,N($F349),0)))</f>
        <v>0</v>
      </c>
      <c r="CI349" s="48" t="n">
        <f aca="false">MIN(AK349,(GE348*(1+GE$5/Setup!$C$36)+IF($V349=12,N($F349),0)))</f>
        <v>0</v>
      </c>
      <c r="CJ349" s="48" t="n">
        <f aca="false">MIN(AL349,(GF348*(1+GF$5/Setup!$C$36)+IF($V349=13,N($F349),0)))</f>
        <v>0</v>
      </c>
      <c r="CK349" s="48" t="n">
        <f aca="false">MIN(AM349,(GG348*(1+GG$5/Setup!$C$36)+IF($V349=14,N($F349),0)))</f>
        <v>0</v>
      </c>
      <c r="CL349" s="48" t="n">
        <f aca="false">MIN(AN349,(GH348*(1+GH$5/Setup!$C$36)+IF($V349=15,N($F349),0)))</f>
        <v>0</v>
      </c>
      <c r="CM349" s="48" t="n">
        <f aca="false">MIN(AO349,(GI348*(1+GI$5/Setup!$C$36)+IF($V349=16,N($F349),0)))</f>
        <v>0</v>
      </c>
      <c r="CN349" s="48" t="n">
        <f aca="false">MIN(AP349,(GJ348*(1+GJ$5/Setup!$C$36)+IF($V349=17,N($F349),0)))</f>
        <v>0</v>
      </c>
      <c r="CO349" s="48" t="n">
        <f aca="false">MIN(AQ349,(GK348*(1+GK$5/Setup!$C$36)+IF($V349=18,N($F349),0)))</f>
        <v>0</v>
      </c>
      <c r="CP349" s="48" t="n">
        <f aca="false">MIN(AR349,(GL348*(1+GL$5/Setup!$C$36)+IF($V349=19,N($F349),0)))</f>
        <v>0</v>
      </c>
      <c r="CQ349" s="48" t="n">
        <f aca="false">MIN(AS349,(GM348*(1+GM$5/Setup!$C$36)+IF($V349=20,N($F349),0)))</f>
        <v>0</v>
      </c>
      <c r="CR349" s="48" t="n">
        <f aca="false">MIN(AT349,(GN348*(1+GN$5/Setup!$C$36)+IF($V349=21,N($F349),0)))</f>
        <v>0</v>
      </c>
      <c r="CS349" s="48" t="n">
        <f aca="false">MIN(AU349,(GO348*(1+GO$5/Setup!$C$36)+IF($V349=22,N($F349),0)))</f>
        <v>0</v>
      </c>
      <c r="CT349" s="48" t="n">
        <f aca="false">MIN(AV349,(GP348*(1+GP$5/Setup!$C$36)+IF($V349=23,N($F349),0)))</f>
        <v>0</v>
      </c>
      <c r="CU349" s="48" t="n">
        <f aca="false">MIN(AW349,(GQ348*(1+GQ$5/Setup!$C$36)+IF($V349=24,N($F349),0)))</f>
        <v>0</v>
      </c>
      <c r="CV349" s="48" t="n">
        <f aca="false">MIN(AX349,(GR348*(1+GR$5/Setup!$C$36)+IF($V349=25,N($F349),0)))</f>
        <v>0</v>
      </c>
      <c r="CW349" s="48" t="n">
        <f aca="false">MIN(AY349,(GS348*(1+GS$5/Setup!$C$36)+IF($V349=26,N($F349),0)))</f>
        <v>0</v>
      </c>
      <c r="CX349" s="48" t="n">
        <f aca="false">MIN(AZ349,(GT348*(1+GT$5/Setup!$C$36)+IF($V349=27,N($F349),0)))</f>
        <v>0</v>
      </c>
      <c r="CY349" s="48" t="n">
        <f aca="false">MIN(BA349,(GU348*(1+GU$5/Setup!$C$36)+IF($V349=28,N($F349),0)))</f>
        <v>0</v>
      </c>
      <c r="CZ349" s="48" t="n">
        <f aca="false">MIN(BB349,(GV348*(1+GV$5/Setup!$C$36)+IF($V349=29,N($F349),0)))</f>
        <v>0</v>
      </c>
      <c r="DA349" s="48" t="n">
        <f aca="false">MIN(BC349,(GW348*(1+GW$5/Setup!$C$36)+IF($V349=30,N($F349),0)))</f>
        <v>0</v>
      </c>
      <c r="DB349" s="48" t="n">
        <f aca="false">MIN(BD349,(GX348*(1+GX$5/Setup!$C$36)+IF($V349=31,N($F349),0)))</f>
        <v>0</v>
      </c>
      <c r="DC349" s="48" t="n">
        <f aca="false">MIN(BE349,(GY348*(1+GY$5/Setup!$C$36)+IF($V349=32,N($F349),0)))</f>
        <v>0</v>
      </c>
      <c r="DD349" s="48" t="n">
        <f aca="false">MIN(BF349,(GZ348*(1+GZ$5/Setup!$C$36)+IF($V349=33,N($F349),0)))</f>
        <v>0</v>
      </c>
      <c r="DE349" s="48" t="n">
        <f aca="false">MIN(BG349,(HA348*(1+HA$5/Setup!$C$36)+IF($V349=34,N($F349),0)))</f>
        <v>0</v>
      </c>
      <c r="DF349" s="48" t="n">
        <f aca="false">MIN(BH349,(HB348*(1+HB$5/Setup!$C$36)+IF($V349=35,N($F349),0)))</f>
        <v>0</v>
      </c>
      <c r="DG349" s="48" t="n">
        <f aca="false">MIN(BI349,(HC348*(1+HC$5/Setup!$C$36)+IF($V349=36,N($F349),0)))</f>
        <v>0</v>
      </c>
      <c r="DH349" s="48" t="n">
        <f aca="false">MIN(BJ349,(HD348*(1+HD$5/Setup!$C$36)+IF($V349=37,N($F349),0)))</f>
        <v>0</v>
      </c>
      <c r="DI349" s="48" t="n">
        <f aca="false">MIN(BK349,(HE348*(1+HE$5/Setup!$C$36)+IF($V349=38,N($F349),0)))</f>
        <v>0</v>
      </c>
      <c r="DJ349" s="48" t="n">
        <f aca="false">MIN(BL349,(HF348*(1+HF$5/Setup!$C$36)+IF($V349=39,N($F349),0)))</f>
        <v>0</v>
      </c>
      <c r="DK349" s="48" t="n">
        <f aca="false">MIN(BM349,(HG348*(1+HG$5/Setup!$C$36)+IF($V349=40,N($F349),0)))</f>
        <v>0</v>
      </c>
      <c r="DL349" s="48" t="n">
        <f aca="false">MIN(BN349,(HH348*(1+HH$5/Setup!$C$36)+IF($V349=41,N($F349),0)))</f>
        <v>0</v>
      </c>
      <c r="DM349" s="48" t="n">
        <f aca="false">MIN(BO349,(HI348*(1+HI$5/Setup!$C$36)+IF($V349=42,N($F349),0)))</f>
        <v>0</v>
      </c>
      <c r="DN349" s="48" t="n">
        <f aca="false">MIN(BP349,(HJ348*(1+HJ$5/Setup!$C$36)+IF($V349=43,N($F349),0)))</f>
        <v>0</v>
      </c>
      <c r="DO349" s="48" t="n">
        <f aca="false">MIN(BQ349,(HK348*(1+HK$5/Setup!$C$36)+IF($V349=44,N($F349),0)))</f>
        <v>0</v>
      </c>
      <c r="DP349" s="48" t="n">
        <f aca="false">MIN(BR349,(HL348*(1+HL$5/Setup!$C$36)+IF($V349=45,N($F349),0)))</f>
        <v>0</v>
      </c>
      <c r="DQ349" s="48" t="n">
        <f aca="false">MIN(BS349,(HM348*(1+HM$5/Setup!$C$36)+IF($V349=46,N($F349),0)))</f>
        <v>0</v>
      </c>
      <c r="DR349" s="48" t="n">
        <f aca="false">MIN(BT349,(HN348*(1+HN$5/Setup!$C$36)+IF($V349=47,N($F349),0)))</f>
        <v>0</v>
      </c>
      <c r="DS349" s="48" t="n">
        <f aca="false">MIN(BU349,(HO348*(1+HO$5/Setup!$C$36)+IF($V349=48,N($F349),0)))</f>
        <v>0</v>
      </c>
      <c r="DT349" s="48" t="n">
        <f aca="false">MIN(BV349,(HP348*(1+HP$5/Setup!$C$36)+IF($V349=49,N($F349),0)))</f>
        <v>0</v>
      </c>
      <c r="DU349" s="48" t="n">
        <f aca="false">MIN(BW349,(HQ348*(1+HQ$5/Setup!$C$36)+IF($V349=50,N($F349),0)))</f>
        <v>0</v>
      </c>
      <c r="DV349" s="48" t="n">
        <f aca="false">MIN(MAX((FT348*(1+FT$5/Setup!$C$36)+IF($V349=1,N($F349),0))-BX349,0),MAX($P349-0,0))</f>
        <v>0</v>
      </c>
      <c r="DW349" s="48" t="n">
        <f aca="false">MIN(MAX((FU348*(1+FU$5/Setup!$C$36)+IF($V349=2,N($F349),0))-BY349,0),MAX($P349-SUM(DV349:DV349),0))</f>
        <v>0</v>
      </c>
      <c r="DX349" s="48" t="n">
        <f aca="false">MIN(MAX((FV348*(1+FV$5/Setup!$C$36)+IF($V349=3,N($F349),0))-BZ349,0),MAX($P349-SUM(DV349:DW349),0))</f>
        <v>0</v>
      </c>
      <c r="DY349" s="48" t="n">
        <f aca="false">MIN(MAX((FW348*(1+FW$5/Setup!$C$36)+IF($V349=4,N($F349),0))-CA349,0),MAX($P349-SUM(DV349:DX349),0))</f>
        <v>0</v>
      </c>
      <c r="DZ349" s="48" t="n">
        <f aca="false">MIN(MAX((FX348*(1+FX$5/Setup!$C$36)+IF($V349=5,N($F349),0))-CB349,0),MAX($P349-SUM(DV349:DY349),0))</f>
        <v>0</v>
      </c>
      <c r="EA349" s="48" t="n">
        <f aca="false">MIN(MAX((FY348*(1+FY$5/Setup!$C$36)+IF($V349=6,N($F349),0))-CC349,0),MAX($P349-SUM(DV349:DZ349),0))</f>
        <v>0</v>
      </c>
      <c r="EB349" s="48" t="n">
        <f aca="false">MIN(MAX((FZ348*(1+FZ$5/Setup!$C$36)+IF($V349=7,N($F349),0))-CD349,0),MAX($P349-SUM(DV349:EA349),0))</f>
        <v>0</v>
      </c>
      <c r="EC349" s="48" t="n">
        <f aca="false">MIN(MAX((GA348*(1+GA$5/Setup!$C$36)+IF($V349=8,N($F349),0))-CE349,0),MAX($P349-SUM(DV349:EB349),0))</f>
        <v>0</v>
      </c>
      <c r="ED349" s="48" t="n">
        <f aca="false">MIN(MAX((GB348*(1+GB$5/Setup!$C$36)+IF($V349=9,N($F349),0))-CF349,0),MAX($P349-SUM(DV349:EC349),0))</f>
        <v>0</v>
      </c>
      <c r="EE349" s="48" t="n">
        <f aca="false">MIN(MAX((GC348*(1+GC$5/Setup!$C$36)+IF($V349=10,N($F349),0))-CG349,0),MAX($P349-SUM(DV349:ED349),0))</f>
        <v>0</v>
      </c>
      <c r="EF349" s="48" t="n">
        <f aca="false">MIN(MAX((GD348*(1+GD$5/Setup!$C$36)+IF($V349=11,N($F349),0))-CH349,0),MAX($P349-SUM(DV349:EE349),0))</f>
        <v>0</v>
      </c>
      <c r="EG349" s="48" t="n">
        <f aca="false">MIN(MAX((GE348*(1+GE$5/Setup!$C$36)+IF($V349=12,N($F349),0))-CI349,0),MAX($P349-SUM(DV349:EF349),0))</f>
        <v>0</v>
      </c>
      <c r="EH349" s="48" t="n">
        <f aca="false">MIN(MAX((GF348*(1+GF$5/Setup!$C$36)+IF($V349=13,N($F349),0))-CJ349,0),MAX($P349-SUM(DV349:EG349),0))</f>
        <v>0</v>
      </c>
      <c r="EI349" s="48" t="n">
        <f aca="false">MIN(MAX((GG348*(1+GG$5/Setup!$C$36)+IF($V349=14,N($F349),0))-CK349,0),MAX($P349-SUM(DV349:EH349),0))</f>
        <v>0</v>
      </c>
      <c r="EJ349" s="48" t="n">
        <f aca="false">MIN(MAX((GH348*(1+GH$5/Setup!$C$36)+IF($V349=15,N($F349),0))-CL349,0),MAX($P349-SUM(DV349:EI349),0))</f>
        <v>0</v>
      </c>
      <c r="EK349" s="48" t="n">
        <f aca="false">MIN(MAX((GI348*(1+GI$5/Setup!$C$36)+IF($V349=16,N($F349),0))-CM349,0),MAX($P349-SUM(DV349:EJ349),0))</f>
        <v>0</v>
      </c>
      <c r="EL349" s="48" t="n">
        <f aca="false">MIN(MAX((GJ348*(1+GJ$5/Setup!$C$36)+IF($V349=17,N($F349),0))-CN349,0),MAX($P349-SUM(DV349:EK349),0))</f>
        <v>0</v>
      </c>
      <c r="EM349" s="48" t="n">
        <f aca="false">MIN(MAX((GK348*(1+GK$5/Setup!$C$36)+IF($V349=18,N($F349),0))-CO349,0),MAX($P349-SUM(DV349:EL349),0))</f>
        <v>0</v>
      </c>
      <c r="EN349" s="48" t="n">
        <f aca="false">MIN(MAX((GL348*(1+GL$5/Setup!$C$36)+IF($V349=19,N($F349),0))-CP349,0),MAX($P349-SUM(DV349:EM349),0))</f>
        <v>0</v>
      </c>
      <c r="EO349" s="48" t="n">
        <f aca="false">MIN(MAX((GM348*(1+GM$5/Setup!$C$36)+IF($V349=20,N($F349),0))-CQ349,0),MAX($P349-SUM(DV349:EN349),0))</f>
        <v>0</v>
      </c>
      <c r="EP349" s="48" t="n">
        <f aca="false">MIN(MAX((GN348*(1+GN$5/Setup!$C$36)+IF($V349=21,N($F349),0))-CR349,0),MAX($P349-SUM(DV349:EO349),0))</f>
        <v>0</v>
      </c>
      <c r="EQ349" s="48" t="n">
        <f aca="false">MIN(MAX((GO348*(1+GO$5/Setup!$C$36)+IF($V349=22,N($F349),0))-CS349,0),MAX($P349-SUM(DV349:EP349),0))</f>
        <v>0</v>
      </c>
      <c r="ER349" s="48" t="n">
        <f aca="false">MIN(MAX((GP348*(1+GP$5/Setup!$C$36)+IF($V349=23,N($F349),0))-CT349,0),MAX($P349-SUM(DV349:EQ349),0))</f>
        <v>0</v>
      </c>
      <c r="ES349" s="48" t="n">
        <f aca="false">MIN(MAX((GQ348*(1+GQ$5/Setup!$C$36)+IF($V349=24,N($F349),0))-CU349,0),MAX($P349-SUM(DV349:ER349),0))</f>
        <v>0</v>
      </c>
      <c r="ET349" s="48" t="n">
        <f aca="false">MIN(MAX((GR348*(1+GR$5/Setup!$C$36)+IF($V349=25,N($F349),0))-CV349,0),MAX($P349-SUM(DV349:ES349),0))</f>
        <v>0</v>
      </c>
      <c r="EU349" s="48" t="n">
        <f aca="false">MIN(MAX((GS348*(1+GS$5/Setup!$C$36)+IF($V349=26,N($F349),0))-CW349,0),MAX($P349-SUM(DV349:ET349),0))</f>
        <v>0</v>
      </c>
      <c r="EV349" s="48" t="n">
        <f aca="false">MIN(MAX((GT348*(1+GT$5/Setup!$C$36)+IF($V349=27,N($F349),0))-CX349,0),MAX($P349-SUM(DV349:EU349),0))</f>
        <v>0</v>
      </c>
      <c r="EW349" s="48" t="n">
        <f aca="false">MIN(MAX((GU348*(1+GU$5/Setup!$C$36)+IF($V349=28,N($F349),0))-CY349,0),MAX($P349-SUM(DV349:EV349),0))</f>
        <v>0</v>
      </c>
      <c r="EX349" s="48" t="n">
        <f aca="false">MIN(MAX((GV348*(1+GV$5/Setup!$C$36)+IF($V349=29,N($F349),0))-CZ349,0),MAX($P349-SUM(DV349:EW349),0))</f>
        <v>0</v>
      </c>
      <c r="EY349" s="48" t="n">
        <f aca="false">MIN(MAX((GW348*(1+GW$5/Setup!$C$36)+IF($V349=30,N($F349),0))-DA349,0),MAX($P349-SUM(DV349:EX349),0))</f>
        <v>0</v>
      </c>
      <c r="EZ349" s="48" t="n">
        <f aca="false">MIN(MAX((GX348*(1+GX$5/Setup!$C$36)+IF($V349=31,N($F349),0))-DB349,0),MAX($P349-SUM(DV349:EY349),0))</f>
        <v>0</v>
      </c>
      <c r="FA349" s="48" t="n">
        <f aca="false">MIN(MAX((GY348*(1+GY$5/Setup!$C$36)+IF($V349=32,N($F349),0))-DC349,0),MAX($P349-SUM(DV349:EZ349),0))</f>
        <v>0</v>
      </c>
      <c r="FB349" s="48" t="n">
        <f aca="false">MIN(MAX((GZ348*(1+GZ$5/Setup!$C$36)+IF($V349=33,N($F349),0))-DD349,0),MAX($P349-SUM(DV349:FA349),0))</f>
        <v>0</v>
      </c>
      <c r="FC349" s="48" t="n">
        <f aca="false">MIN(MAX((HA348*(1+HA$5/Setup!$C$36)+IF($V349=34,N($F349),0))-DE349,0),MAX($P349-SUM(DV349:FB349),0))</f>
        <v>0</v>
      </c>
      <c r="FD349" s="48" t="n">
        <f aca="false">MIN(MAX((HB348*(1+HB$5/Setup!$C$36)+IF($V349=35,N($F349),0))-DF349,0),MAX($P349-SUM(DV349:FC349),0))</f>
        <v>0</v>
      </c>
      <c r="FE349" s="48" t="n">
        <f aca="false">MIN(MAX((HC348*(1+HC$5/Setup!$C$36)+IF($V349=36,N($F349),0))-DG349,0),MAX($P349-SUM(DV349:FD349),0))</f>
        <v>0</v>
      </c>
      <c r="FF349" s="48" t="n">
        <f aca="false">MIN(MAX((HD348*(1+HD$5/Setup!$C$36)+IF($V349=37,N($F349),0))-DH349,0),MAX($P349-SUM(DV349:FE349),0))</f>
        <v>0</v>
      </c>
      <c r="FG349" s="48" t="n">
        <f aca="false">MIN(MAX((HE348*(1+HE$5/Setup!$C$36)+IF($V349=38,N($F349),0))-DI349,0),MAX($P349-SUM(DV349:FF349),0))</f>
        <v>0</v>
      </c>
      <c r="FH349" s="48" t="n">
        <f aca="false">MIN(MAX((HF348*(1+HF$5/Setup!$C$36)+IF($V349=39,N($F349),0))-DJ349,0),MAX($P349-SUM(DV349:FG349),0))</f>
        <v>0</v>
      </c>
      <c r="FI349" s="48" t="n">
        <f aca="false">MIN(MAX((HG348*(1+HG$5/Setup!$C$36)+IF($V349=40,N($F349),0))-DK349,0),MAX($P349-SUM(DV349:FH349),0))</f>
        <v>0</v>
      </c>
      <c r="FJ349" s="48" t="n">
        <f aca="false">MIN(MAX((HH348*(1+HH$5/Setup!$C$36)+IF($V349=41,N($F349),0))-DL349,0),MAX($P349-SUM(DV349:FI349),0))</f>
        <v>0</v>
      </c>
      <c r="FK349" s="48" t="n">
        <f aca="false">MIN(MAX((HI348*(1+HI$5/Setup!$C$36)+IF($V349=42,N($F349),0))-DM349,0),MAX($P349-SUM(DV349:FJ349),0))</f>
        <v>0</v>
      </c>
      <c r="FL349" s="48" t="n">
        <f aca="false">MIN(MAX((HJ348*(1+HJ$5/Setup!$C$36)+IF($V349=43,N($F349),0))-DN349,0),MAX($P349-SUM(DV349:FK349),0))</f>
        <v>0</v>
      </c>
      <c r="FM349" s="48" t="n">
        <f aca="false">MIN(MAX((HK348*(1+HK$5/Setup!$C$36)+IF($V349=44,N($F349),0))-DO349,0),MAX($P349-SUM(DV349:FL349),0))</f>
        <v>0</v>
      </c>
      <c r="FN349" s="48" t="n">
        <f aca="false">MIN(MAX((HL348*(1+HL$5/Setup!$C$36)+IF($V349=45,N($F349),0))-DP349,0),MAX($P349-SUM(DV349:FM349),0))</f>
        <v>0</v>
      </c>
      <c r="FO349" s="48" t="n">
        <f aca="false">MIN(MAX((HM348*(1+HM$5/Setup!$C$36)+IF($V349=46,N($F349),0))-DQ349,0),MAX($P349-SUM(DV349:FN349),0))</f>
        <v>0</v>
      </c>
      <c r="FP349" s="48" t="n">
        <f aca="false">MIN(MAX((HN348*(1+HN$5/Setup!$C$36)+IF($V349=47,N($F349),0))-DR349,0),MAX($P349-SUM(DV349:FO349),0))</f>
        <v>0</v>
      </c>
      <c r="FQ349" s="48" t="n">
        <f aca="false">MIN(MAX((HO348*(1+HO$5/Setup!$C$36)+IF($V349=48,N($F349),0))-DS349,0),MAX($P349-SUM(DV349:FP349),0))</f>
        <v>0</v>
      </c>
      <c r="FR349" s="48" t="n">
        <f aca="false">MIN(MAX((HP348*(1+HP$5/Setup!$C$36)+IF($V349=49,N($F349),0))-DT349,0),MAX($P349-SUM(DV349:FQ349),0))</f>
        <v>0</v>
      </c>
      <c r="FS349" s="48" t="n">
        <f aca="false">MIN(MAX((HQ348*(1+HQ$5/Setup!$C$36)+IF($V349=50,N($F349),0))-DU349,0),MAX($P349-SUM(DV349:FR349),0))</f>
        <v>0</v>
      </c>
      <c r="FT349" s="48" t="n">
        <f aca="false">IF((FT348*(1+FT$5/Setup!$C$36)+IF($V349=1,N($F349),0))-BX349-DV349&lt;0.005,0,(FT348*(1+FT$5/Setup!$C$36)+IF($V349=1,N($F349),0))-BX349-DV349)</f>
        <v>0</v>
      </c>
      <c r="FU349" s="48" t="n">
        <f aca="false">IF((FU348*(1+FU$5/Setup!$C$36)+IF($V349=2,N($F349),0))-BY349-DW349&lt;0.005,0,(FU348*(1+FU$5/Setup!$C$36)+IF($V349=2,N($F349),0))-BY349-DW349)</f>
        <v>0</v>
      </c>
      <c r="FV349" s="48" t="n">
        <f aca="false">IF((FV348*(1+FV$5/Setup!$C$36)+IF($V349=3,N($F349),0))-BZ349-DX349&lt;0.005,0,(FV348*(1+FV$5/Setup!$C$36)+IF($V349=3,N($F349),0))-BZ349-DX349)</f>
        <v>0</v>
      </c>
      <c r="FW349" s="48" t="n">
        <f aca="false">IF((FW348*(1+FW$5/Setup!$C$36)+IF($V349=4,N($F349),0))-CA349-DY349&lt;0.005,0,(FW348*(1+FW$5/Setup!$C$36)+IF($V349=4,N($F349),0))-CA349-DY349)</f>
        <v>0</v>
      </c>
      <c r="FX349" s="48" t="n">
        <f aca="false">IF((FX348*(1+FX$5/Setup!$C$36)+IF($V349=5,N($F349),0))-CB349-DZ349&lt;0.005,0,(FX348*(1+FX$5/Setup!$C$36)+IF($V349=5,N($F349),0))-CB349-DZ349)</f>
        <v>0</v>
      </c>
      <c r="FY349" s="48" t="n">
        <f aca="false">IF((FY348*(1+FY$5/Setup!$C$36)+IF($V349=6,N($F349),0))-CC349-EA349&lt;0.005,0,(FY348*(1+FY$5/Setup!$C$36)+IF($V349=6,N($F349),0))-CC349-EA349)</f>
        <v>0</v>
      </c>
      <c r="FZ349" s="48" t="n">
        <f aca="false">IF((FZ348*(1+FZ$5/Setup!$C$36)+IF($V349=7,N($F349),0))-CD349-EB349&lt;0.005,0,(FZ348*(1+FZ$5/Setup!$C$36)+IF($V349=7,N($F349),0))-CD349-EB349)</f>
        <v>0</v>
      </c>
      <c r="GA349" s="48" t="n">
        <f aca="false">IF((GA348*(1+GA$5/Setup!$C$36)+IF($V349=8,N($F349),0))-CE349-EC349&lt;0.005,0,(GA348*(1+GA$5/Setup!$C$36)+IF($V349=8,N($F349),0))-CE349-EC349)</f>
        <v>0</v>
      </c>
      <c r="GB349" s="48" t="n">
        <f aca="false">IF((GB348*(1+GB$5/Setup!$C$36)+IF($V349=9,N($F349),0))-CF349-ED349&lt;0.005,0,(GB348*(1+GB$5/Setup!$C$36)+IF($V349=9,N($F349),0))-CF349-ED349)</f>
        <v>0</v>
      </c>
      <c r="GC349" s="48" t="n">
        <f aca="false">IF((GC348*(1+GC$5/Setup!$C$36)+IF($V349=10,N($F349),0))-CG349-EE349&lt;0.005,0,(GC348*(1+GC$5/Setup!$C$36)+IF($V349=10,N($F349),0))-CG349-EE349)</f>
        <v>0</v>
      </c>
      <c r="GD349" s="48" t="n">
        <f aca="false">IF((GD348*(1+GD$5/Setup!$C$36)+IF($V349=11,N($F349),0))-CH349-EF349&lt;0.005,0,(GD348*(1+GD$5/Setup!$C$36)+IF($V349=11,N($F349),0))-CH349-EF349)</f>
        <v>0</v>
      </c>
      <c r="GE349" s="48" t="n">
        <f aca="false">IF((GE348*(1+GE$5/Setup!$C$36)+IF($V349=12,N($F349),0))-CI349-EG349&lt;0.005,0,(GE348*(1+GE$5/Setup!$C$36)+IF($V349=12,N($F349),0))-CI349-EG349)</f>
        <v>0</v>
      </c>
      <c r="GF349" s="48" t="n">
        <f aca="false">IF((GF348*(1+GF$5/Setup!$C$36)+IF($V349=13,N($F349),0))-CJ349-EH349&lt;0.005,0,(GF348*(1+GF$5/Setup!$C$36)+IF($V349=13,N($F349),0))-CJ349-EH349)</f>
        <v>0</v>
      </c>
      <c r="GG349" s="48" t="n">
        <f aca="false">IF((GG348*(1+GG$5/Setup!$C$36)+IF($V349=14,N($F349),0))-CK349-EI349&lt;0.005,0,(GG348*(1+GG$5/Setup!$C$36)+IF($V349=14,N($F349),0))-CK349-EI349)</f>
        <v>0</v>
      </c>
      <c r="GH349" s="48" t="n">
        <f aca="false">IF((GH348*(1+GH$5/Setup!$C$36)+IF($V349=15,N($F349),0))-CL349-EJ349&lt;0.005,0,(GH348*(1+GH$5/Setup!$C$36)+IF($V349=15,N($F349),0))-CL349-EJ349)</f>
        <v>0</v>
      </c>
      <c r="GI349" s="48" t="n">
        <f aca="false">IF((GI348*(1+GI$5/Setup!$C$36)+IF($V349=16,N($F349),0))-CM349-EK349&lt;0.005,0,(GI348*(1+GI$5/Setup!$C$36)+IF($V349=16,N($F349),0))-CM349-EK349)</f>
        <v>0</v>
      </c>
      <c r="GJ349" s="48" t="n">
        <f aca="false">IF((GJ348*(1+GJ$5/Setup!$C$36)+IF($V349=17,N($F349),0))-CN349-EL349&lt;0.005,0,(GJ348*(1+GJ$5/Setup!$C$36)+IF($V349=17,N($F349),0))-CN349-EL349)</f>
        <v>0</v>
      </c>
      <c r="GK349" s="48" t="n">
        <f aca="false">IF((GK348*(1+GK$5/Setup!$C$36)+IF($V349=18,N($F349),0))-CO349-EM349&lt;0.005,0,(GK348*(1+GK$5/Setup!$C$36)+IF($V349=18,N($F349),0))-CO349-EM349)</f>
        <v>0</v>
      </c>
      <c r="GL349" s="48" t="n">
        <f aca="false">IF((GL348*(1+GL$5/Setup!$C$36)+IF($V349=19,N($F349),0))-CP349-EN349&lt;0.005,0,(GL348*(1+GL$5/Setup!$C$36)+IF($V349=19,N($F349),0))-CP349-EN349)</f>
        <v>0</v>
      </c>
      <c r="GM349" s="48" t="n">
        <f aca="false">IF((GM348*(1+GM$5/Setup!$C$36)+IF($V349=20,N($F349),0))-CQ349-EO349&lt;0.005,0,(GM348*(1+GM$5/Setup!$C$36)+IF($V349=20,N($F349),0))-CQ349-EO349)</f>
        <v>0</v>
      </c>
      <c r="GN349" s="48" t="n">
        <f aca="false">IF((GN348*(1+GN$5/Setup!$C$36)+IF($V349=21,N($F349),0))-CR349-EP349&lt;0.005,0,(GN348*(1+GN$5/Setup!$C$36)+IF($V349=21,N($F349),0))-CR349-EP349)</f>
        <v>0</v>
      </c>
      <c r="GO349" s="48" t="n">
        <f aca="false">IF((GO348*(1+GO$5/Setup!$C$36)+IF($V349=22,N($F349),0))-CS349-EQ349&lt;0.005,0,(GO348*(1+GO$5/Setup!$C$36)+IF($V349=22,N($F349),0))-CS349-EQ349)</f>
        <v>0</v>
      </c>
      <c r="GP349" s="48" t="n">
        <f aca="false">IF((GP348*(1+GP$5/Setup!$C$36)+IF($V349=23,N($F349),0))-CT349-ER349&lt;0.005,0,(GP348*(1+GP$5/Setup!$C$36)+IF($V349=23,N($F349),0))-CT349-ER349)</f>
        <v>0</v>
      </c>
      <c r="GQ349" s="48" t="n">
        <f aca="false">IF((GQ348*(1+GQ$5/Setup!$C$36)+IF($V349=24,N($F349),0))-CU349-ES349&lt;0.005,0,(GQ348*(1+GQ$5/Setup!$C$36)+IF($V349=24,N($F349),0))-CU349-ES349)</f>
        <v>0</v>
      </c>
      <c r="GR349" s="48" t="n">
        <f aca="false">IF((GR348*(1+GR$5/Setup!$C$36)+IF($V349=25,N($F349),0))-CV349-ET349&lt;0.005,0,(GR348*(1+GR$5/Setup!$C$36)+IF($V349=25,N($F349),0))-CV349-ET349)</f>
        <v>0</v>
      </c>
      <c r="GS349" s="48" t="n">
        <f aca="false">IF((GS348*(1+GS$5/Setup!$C$36)+IF($V349=26,N($F349),0))-CW349-EU349&lt;0.005,0,(GS348*(1+GS$5/Setup!$C$36)+IF($V349=26,N($F349),0))-CW349-EU349)</f>
        <v>0</v>
      </c>
      <c r="GT349" s="48" t="n">
        <f aca="false">IF((GT348*(1+GT$5/Setup!$C$36)+IF($V349=27,N($F349),0))-CX349-EV349&lt;0.005,0,(GT348*(1+GT$5/Setup!$C$36)+IF($V349=27,N($F349),0))-CX349-EV349)</f>
        <v>0</v>
      </c>
      <c r="GU349" s="48" t="n">
        <f aca="false">IF((GU348*(1+GU$5/Setup!$C$36)+IF($V349=28,N($F349),0))-CY349-EW349&lt;0.005,0,(GU348*(1+GU$5/Setup!$C$36)+IF($V349=28,N($F349),0))-CY349-EW349)</f>
        <v>0</v>
      </c>
      <c r="GV349" s="48" t="n">
        <f aca="false">IF((GV348*(1+GV$5/Setup!$C$36)+IF($V349=29,N($F349),0))-CZ349-EX349&lt;0.005,0,(GV348*(1+GV$5/Setup!$C$36)+IF($V349=29,N($F349),0))-CZ349-EX349)</f>
        <v>0</v>
      </c>
      <c r="GW349" s="48" t="n">
        <f aca="false">IF((GW348*(1+GW$5/Setup!$C$36)+IF($V349=30,N($F349),0))-DA349-EY349&lt;0.005,0,(GW348*(1+GW$5/Setup!$C$36)+IF($V349=30,N($F349),0))-DA349-EY349)</f>
        <v>0</v>
      </c>
      <c r="GX349" s="48" t="n">
        <f aca="false">IF((GX348*(1+GX$5/Setup!$C$36)+IF($V349=31,N($F349),0))-DB349-EZ349&lt;0.005,0,(GX348*(1+GX$5/Setup!$C$36)+IF($V349=31,N($F349),0))-DB349-EZ349)</f>
        <v>0</v>
      </c>
      <c r="GY349" s="48" t="n">
        <f aca="false">IF((GY348*(1+GY$5/Setup!$C$36)+IF($V349=32,N($F349),0))-DC349-FA349&lt;0.005,0,(GY348*(1+GY$5/Setup!$C$36)+IF($V349=32,N($F349),0))-DC349-FA349)</f>
        <v>0</v>
      </c>
      <c r="GZ349" s="48" t="n">
        <f aca="false">IF((GZ348*(1+GZ$5/Setup!$C$36)+IF($V349=33,N($F349),0))-DD349-FB349&lt;0.005,0,(GZ348*(1+GZ$5/Setup!$C$36)+IF($V349=33,N($F349),0))-DD349-FB349)</f>
        <v>0</v>
      </c>
      <c r="HA349" s="48" t="n">
        <f aca="false">IF((HA348*(1+HA$5/Setup!$C$36)+IF($V349=34,N($F349),0))-DE349-FC349&lt;0.005,0,(HA348*(1+HA$5/Setup!$C$36)+IF($V349=34,N($F349),0))-DE349-FC349)</f>
        <v>0</v>
      </c>
      <c r="HB349" s="48" t="n">
        <f aca="false">IF((HB348*(1+HB$5/Setup!$C$36)+IF($V349=35,N($F349),0))-DF349-FD349&lt;0.005,0,(HB348*(1+HB$5/Setup!$C$36)+IF($V349=35,N($F349),0))-DF349-FD349)</f>
        <v>0</v>
      </c>
      <c r="HC349" s="48" t="n">
        <f aca="false">IF((HC348*(1+HC$5/Setup!$C$36)+IF($V349=36,N($F349),0))-DG349-FE349&lt;0.005,0,(HC348*(1+HC$5/Setup!$C$36)+IF($V349=36,N($F349),0))-DG349-FE349)</f>
        <v>0</v>
      </c>
      <c r="HD349" s="48" t="n">
        <f aca="false">IF((HD348*(1+HD$5/Setup!$C$36)+IF($V349=37,N($F349),0))-DH349-FF349&lt;0.005,0,(HD348*(1+HD$5/Setup!$C$36)+IF($V349=37,N($F349),0))-DH349-FF349)</f>
        <v>0</v>
      </c>
      <c r="HE349" s="48" t="n">
        <f aca="false">IF((HE348*(1+HE$5/Setup!$C$36)+IF($V349=38,N($F349),0))-DI349-FG349&lt;0.005,0,(HE348*(1+HE$5/Setup!$C$36)+IF($V349=38,N($F349),0))-DI349-FG349)</f>
        <v>0</v>
      </c>
      <c r="HF349" s="48" t="n">
        <f aca="false">IF((HF348*(1+HF$5/Setup!$C$36)+IF($V349=39,N($F349),0))-DJ349-FH349&lt;0.005,0,(HF348*(1+HF$5/Setup!$C$36)+IF($V349=39,N($F349),0))-DJ349-FH349)</f>
        <v>0</v>
      </c>
      <c r="HG349" s="48" t="n">
        <f aca="false">IF((HG348*(1+HG$5/Setup!$C$36)+IF($V349=40,N($F349),0))-DK349-FI349&lt;0.005,0,(HG348*(1+HG$5/Setup!$C$36)+IF($V349=40,N($F349),0))-DK349-FI349)</f>
        <v>0</v>
      </c>
      <c r="HH349" s="48" t="n">
        <f aca="false">IF((HH348*(1+HH$5/Setup!$C$36)+IF($V349=41,N($F349),0))-DL349-FJ349&lt;0.005,0,(HH348*(1+HH$5/Setup!$C$36)+IF($V349=41,N($F349),0))-DL349-FJ349)</f>
        <v>0</v>
      </c>
      <c r="HI349" s="48" t="n">
        <f aca="false">IF((HI348*(1+HI$5/Setup!$C$36)+IF($V349=42,N($F349),0))-DM349-FK349&lt;0.005,0,(HI348*(1+HI$5/Setup!$C$36)+IF($V349=42,N($F349),0))-DM349-FK349)</f>
        <v>0</v>
      </c>
      <c r="HJ349" s="48" t="n">
        <f aca="false">IF((HJ348*(1+HJ$5/Setup!$C$36)+IF($V349=43,N($F349),0))-DN349-FL349&lt;0.005,0,(HJ348*(1+HJ$5/Setup!$C$36)+IF($V349=43,N($F349),0))-DN349-FL349)</f>
        <v>0</v>
      </c>
      <c r="HK349" s="48" t="n">
        <f aca="false">IF((HK348*(1+HK$5/Setup!$C$36)+IF($V349=44,N($F349),0))-DO349-FM349&lt;0.005,0,(HK348*(1+HK$5/Setup!$C$36)+IF($V349=44,N($F349),0))-DO349-FM349)</f>
        <v>0</v>
      </c>
      <c r="HL349" s="48" t="n">
        <f aca="false">IF((HL348*(1+HL$5/Setup!$C$36)+IF($V349=45,N($F349),0))-DP349-FN349&lt;0.005,0,(HL348*(1+HL$5/Setup!$C$36)+IF($V349=45,N($F349),0))-DP349-FN349)</f>
        <v>0</v>
      </c>
      <c r="HM349" s="48" t="n">
        <f aca="false">IF((HM348*(1+HM$5/Setup!$C$36)+IF($V349=46,N($F349),0))-DQ349-FO349&lt;0.005,0,(HM348*(1+HM$5/Setup!$C$36)+IF($V349=46,N($F349),0))-DQ349-FO349)</f>
        <v>0</v>
      </c>
      <c r="HN349" s="48" t="n">
        <f aca="false">IF((HN348*(1+HN$5/Setup!$C$36)+IF($V349=47,N($F349),0))-DR349-FP349&lt;0.005,0,(HN348*(1+HN$5/Setup!$C$36)+IF($V349=47,N($F349),0))-DR349-FP349)</f>
        <v>0</v>
      </c>
      <c r="HO349" s="48" t="n">
        <f aca="false">IF((HO348*(1+HO$5/Setup!$C$36)+IF($V349=48,N($F349),0))-DS349-FQ349&lt;0.005,0,(HO348*(1+HO$5/Setup!$C$36)+IF($V349=48,N($F349),0))-DS349-FQ349)</f>
        <v>0</v>
      </c>
      <c r="HP349" s="48" t="n">
        <f aca="false">IF((HP348*(1+HP$5/Setup!$C$36)+IF($V349=49,N($F349),0))-DT349-FR349&lt;0.005,0,(HP348*(1+HP$5/Setup!$C$36)+IF($V349=49,N($F349),0))-DT349-FR349)</f>
        <v>0</v>
      </c>
      <c r="HQ349" s="48" t="n">
        <f aca="false">IF((HQ348*(1+HQ$5/Setup!$C$36)+IF($V349=50,N($F349),0))-DU349-FS349&lt;0.005,0,(HQ348*(1+HQ$5/Setup!$C$36)+IF($V349=50,N($F349),0))-DU349-FS349)</f>
        <v>0</v>
      </c>
    </row>
    <row r="350" customFormat="false" ht="15" hidden="false" customHeight="false" outlineLevel="0" collapsed="false">
      <c r="A350" s="44" t="n">
        <v>342</v>
      </c>
      <c r="B350" s="45" t="n">
        <f aca="false">IF(Setup!$C$7="Every month",EDATE(Setup!$C$8,($A350-1)),IF(Setup!$C$7="Twice a month",DATE(YEAR(Setup!$C$8),MONTH(Setup!$C$8)+INT((($A350-1)+Setup!$C$41)/2),MIN(IF(MOD(($A350-1)+Setup!$C$41,2)=0,Setup!$C$39,Setup!$C$40),DAY(EOMONTH(DATE(YEAR(Setup!$C$8),MONTH(Setup!$C$8)+INT((($A350-1)+Setup!$C$41)/2),1),0)))),Setup!$C$8+($A350-1)*IF(Setup!$C$7="Every week",7,14)))</f>
        <v>51099</v>
      </c>
      <c r="C350" s="45" t="n">
        <f aca="false">IF(Setup!$C$7="Every month",EDATE(Setup!$C$8,$A350),IF(Setup!$C$7="Twice a month",DATE(YEAR(Setup!$C$8),MONTH(Setup!$C$8)+INT(($A350+Setup!$C$41)/2),MIN(IF(MOD($A350+Setup!$C$41,2)=0,Setup!$C$39,Setup!$C$40),DAY(EOMONTH(DATE(YEAR(Setup!$C$8),MONTH(Setup!$C$8)+INT(($A350+Setup!$C$41)/2),1),0)))),Setup!$C$8+$A350*IF(Setup!$C$7="Every week",7,14)))</f>
        <v>51113</v>
      </c>
      <c r="D350" s="46"/>
      <c r="E350" s="47"/>
      <c r="F350" s="47"/>
      <c r="G350" s="47"/>
      <c r="H350" s="47"/>
      <c r="I350" s="48" t="n">
        <f aca="false">N(Setup!$C$11)+N(E350)</f>
        <v>100</v>
      </c>
      <c r="J350" s="48" t="n">
        <f aca="false">MIN(Setup!$C$37,MAX(I350,0))</f>
        <v>9.23076923076923</v>
      </c>
      <c r="K350" s="48" t="n">
        <f aca="false">MIN(MAX(N(Setup!$C$14)-L349,0),MAX(I350-J350,0))</f>
        <v>0</v>
      </c>
      <c r="L350" s="48" t="n">
        <f aca="false">L349+K350-N(G350)</f>
        <v>500</v>
      </c>
      <c r="M350" s="48" t="n">
        <f aca="false">M349+J350-N(H350)</f>
        <v>3156.92307692306</v>
      </c>
      <c r="N350" s="48" t="n">
        <f aca="false">SUM(BX350:DU350)</f>
        <v>0</v>
      </c>
      <c r="O350" s="48" t="n">
        <f aca="false">SUM(Z350:BW350)-N350</f>
        <v>0</v>
      </c>
      <c r="P350" s="48" t="n">
        <f aca="false">MAX(I350-J350-K350,0)+O350</f>
        <v>90.7692307692308</v>
      </c>
      <c r="Q350" s="48" t="n">
        <f aca="false">SUM(DV350:FS350)</f>
        <v>0</v>
      </c>
      <c r="R350" s="49" t="n">
        <f aca="false">N350+J350+K350+Q350</f>
        <v>9.23076923076923</v>
      </c>
      <c r="S350" s="48" t="n">
        <f aca="false">T350-T349-N(F350)+N350+Q350</f>
        <v>0</v>
      </c>
      <c r="T350" s="49" t="n">
        <f aca="false">SUM(FT350:HQ350)</f>
        <v>0</v>
      </c>
      <c r="U350" s="44" t="str">
        <f aca="false">IF(T349&lt;0.005,"",INDEX(Helpers!$C$2:$C$51,IF(_xlfn.MINIFS($DV$6:$FS$6,DV350:FS350,"&gt;0.005")=0,V350,_xlfn.MINIFS($DV$6:$FS$6,DV350:FS350,"&gt;0.005"))))</f>
        <v/>
      </c>
      <c r="V350" s="44" t="n">
        <f aca="false">IF(_xlfn.MINIFS($FT$6:$HQ$6,FT349:HQ349,"&gt;0.005")=0,1,_xlfn.MINIFS($FT$6:$HQ$6,FT349:HQ349,"&gt;0.005"))</f>
        <v>1</v>
      </c>
      <c r="W350" s="44" t="n">
        <f aca="false">IF(AND(D350&lt;&gt;"Paid",T349&gt;0.005),1,0)</f>
        <v>0</v>
      </c>
      <c r="X350" s="48" t="n">
        <f aca="false">SUMPRODUCT(((Helpers!$G$2:$G$51*(1+(Helpers!$D$2:$D$51+0.000000001)/12)^(($B350-Setup!$C$8)/(365.25/12))-Helpers!$E$2:$E$51*((1+(Helpers!$D$2:$D$51+0.000000001)/12)^(($B350-Setup!$C$8)/(365.25/12))-1)/((Helpers!$D$2:$D$51+0.000000001)/12))&gt;0)*(Helpers!$G$2:$G$51*(1+(Helpers!$D$2:$D$51+0.000000001)/12)^(($B350-Setup!$C$8)/(365.25/12))-Helpers!$E$2:$E$51*((1+(Helpers!$D$2:$D$51+0.000000001)/12)^(($B350-Setup!$C$8)/(365.25/12))-1)/((Helpers!$D$2:$D$51+0.000000001)/12)))</f>
        <v>0</v>
      </c>
      <c r="Y350" s="48"/>
      <c r="Z350" s="48" t="n">
        <f aca="false">IF(OR(N(Z$5)=0,Z$6=""),0,Z$5*((DATE(YEAR($B350),MONTH($B350),MIN(Z$6,DAY(EOMONTH($B350,0))))&gt;=$B350)*(DATE(YEAR($B350),MONTH($B350),MIN(Z$6,DAY(EOMONTH($B350,0))))&lt;$C350)+(DATE(YEAR($B350),MONTH($B350)+1,MIN(Z$6,DAY(EOMONTH($B350,1))))&gt;=$B350)*(DATE(YEAR($B350),MONTH($B350)+1,MIN(Z$6,DAY(EOMONTH($B350,1))))&lt;$C350)))</f>
        <v>0</v>
      </c>
      <c r="AA350" s="48" t="n">
        <f aca="false">IF(OR(N(AA$5)=0,AA$6=""),0,AA$5*((DATE(YEAR($B350),MONTH($B350),MIN(AA$6,DAY(EOMONTH($B350,0))))&gt;=$B350)*(DATE(YEAR($B350),MONTH($B350),MIN(AA$6,DAY(EOMONTH($B350,0))))&lt;$C350)+(DATE(YEAR($B350),MONTH($B350)+1,MIN(AA$6,DAY(EOMONTH($B350,1))))&gt;=$B350)*(DATE(YEAR($B350),MONTH($B350)+1,MIN(AA$6,DAY(EOMONTH($B350,1))))&lt;$C350)))</f>
        <v>0</v>
      </c>
      <c r="AB350" s="48" t="n">
        <f aca="false">IF(OR(N(AB$5)=0,AB$6=""),0,AB$5*((DATE(YEAR($B350),MONTH($B350),MIN(AB$6,DAY(EOMONTH($B350,0))))&gt;=$B350)*(DATE(YEAR($B350),MONTH($B350),MIN(AB$6,DAY(EOMONTH($B350,0))))&lt;$C350)+(DATE(YEAR($B350),MONTH($B350)+1,MIN(AB$6,DAY(EOMONTH($B350,1))))&gt;=$B350)*(DATE(YEAR($B350),MONTH($B350)+1,MIN(AB$6,DAY(EOMONTH($B350,1))))&lt;$C350)))</f>
        <v>0</v>
      </c>
      <c r="AC350" s="48" t="n">
        <f aca="false">IF(OR(N(AC$5)=0,AC$6=""),0,AC$5*((DATE(YEAR($B350),MONTH($B350),MIN(AC$6,DAY(EOMONTH($B350,0))))&gt;=$B350)*(DATE(YEAR($B350),MONTH($B350),MIN(AC$6,DAY(EOMONTH($B350,0))))&lt;$C350)+(DATE(YEAR($B350),MONTH($B350)+1,MIN(AC$6,DAY(EOMONTH($B350,1))))&gt;=$B350)*(DATE(YEAR($B350),MONTH($B350)+1,MIN(AC$6,DAY(EOMONTH($B350,1))))&lt;$C350)))</f>
        <v>0</v>
      </c>
      <c r="AD350" s="48" t="n">
        <f aca="false">IF(OR(N(AD$5)=0,AD$6=""),0,AD$5*((DATE(YEAR($B350),MONTH($B350),MIN(AD$6,DAY(EOMONTH($B350,0))))&gt;=$B350)*(DATE(YEAR($B350),MONTH($B350),MIN(AD$6,DAY(EOMONTH($B350,0))))&lt;$C350)+(DATE(YEAR($B350),MONTH($B350)+1,MIN(AD$6,DAY(EOMONTH($B350,1))))&gt;=$B350)*(DATE(YEAR($B350),MONTH($B350)+1,MIN(AD$6,DAY(EOMONTH($B350,1))))&lt;$C350)))</f>
        <v>0</v>
      </c>
      <c r="AE350" s="48" t="n">
        <f aca="false">IF(OR(N(AE$5)=0,AE$6=""),0,AE$5*((DATE(YEAR($B350),MONTH($B350),MIN(AE$6,DAY(EOMONTH($B350,0))))&gt;=$B350)*(DATE(YEAR($B350),MONTH($B350),MIN(AE$6,DAY(EOMONTH($B350,0))))&lt;$C350)+(DATE(YEAR($B350),MONTH($B350)+1,MIN(AE$6,DAY(EOMONTH($B350,1))))&gt;=$B350)*(DATE(YEAR($B350),MONTH($B350)+1,MIN(AE$6,DAY(EOMONTH($B350,1))))&lt;$C350)))</f>
        <v>0</v>
      </c>
      <c r="AF350" s="48" t="n">
        <f aca="false">IF(OR(N(AF$5)=0,AF$6=""),0,AF$5*((DATE(YEAR($B350),MONTH($B350),MIN(AF$6,DAY(EOMONTH($B350,0))))&gt;=$B350)*(DATE(YEAR($B350),MONTH($B350),MIN(AF$6,DAY(EOMONTH($B350,0))))&lt;$C350)+(DATE(YEAR($B350),MONTH($B350)+1,MIN(AF$6,DAY(EOMONTH($B350,1))))&gt;=$B350)*(DATE(YEAR($B350),MONTH($B350)+1,MIN(AF$6,DAY(EOMONTH($B350,1))))&lt;$C350)))</f>
        <v>0</v>
      </c>
      <c r="AG350" s="48" t="n">
        <f aca="false">IF(OR(N(AG$5)=0,AG$6=""),0,AG$5*((DATE(YEAR($B350),MONTH($B350),MIN(AG$6,DAY(EOMONTH($B350,0))))&gt;=$B350)*(DATE(YEAR($B350),MONTH($B350),MIN(AG$6,DAY(EOMONTH($B350,0))))&lt;$C350)+(DATE(YEAR($B350),MONTH($B350)+1,MIN(AG$6,DAY(EOMONTH($B350,1))))&gt;=$B350)*(DATE(YEAR($B350),MONTH($B350)+1,MIN(AG$6,DAY(EOMONTH($B350,1))))&lt;$C350)))</f>
        <v>0</v>
      </c>
      <c r="AH350" s="48" t="n">
        <f aca="false">IF(OR(N(AH$5)=0,AH$6=""),0,AH$5*((DATE(YEAR($B350),MONTH($B350),MIN(AH$6,DAY(EOMONTH($B350,0))))&gt;=$B350)*(DATE(YEAR($B350),MONTH($B350),MIN(AH$6,DAY(EOMONTH($B350,0))))&lt;$C350)+(DATE(YEAR($B350),MONTH($B350)+1,MIN(AH$6,DAY(EOMONTH($B350,1))))&gt;=$B350)*(DATE(YEAR($B350),MONTH($B350)+1,MIN(AH$6,DAY(EOMONTH($B350,1))))&lt;$C350)))</f>
        <v>0</v>
      </c>
      <c r="AI350" s="48" t="n">
        <f aca="false">IF(OR(N(AI$5)=0,AI$6=""),0,AI$5*((DATE(YEAR($B350),MONTH($B350),MIN(AI$6,DAY(EOMONTH($B350,0))))&gt;=$B350)*(DATE(YEAR($B350),MONTH($B350),MIN(AI$6,DAY(EOMONTH($B350,0))))&lt;$C350)+(DATE(YEAR($B350),MONTH($B350)+1,MIN(AI$6,DAY(EOMONTH($B350,1))))&gt;=$B350)*(DATE(YEAR($B350),MONTH($B350)+1,MIN(AI$6,DAY(EOMONTH($B350,1))))&lt;$C350)))</f>
        <v>0</v>
      </c>
      <c r="AJ350" s="48" t="n">
        <f aca="false">IF(OR(N(AJ$5)=0,AJ$6=""),0,AJ$5*((DATE(YEAR($B350),MONTH($B350),MIN(AJ$6,DAY(EOMONTH($B350,0))))&gt;=$B350)*(DATE(YEAR($B350),MONTH($B350),MIN(AJ$6,DAY(EOMONTH($B350,0))))&lt;$C350)+(DATE(YEAR($B350),MONTH($B350)+1,MIN(AJ$6,DAY(EOMONTH($B350,1))))&gt;=$B350)*(DATE(YEAR($B350),MONTH($B350)+1,MIN(AJ$6,DAY(EOMONTH($B350,1))))&lt;$C350)))</f>
        <v>0</v>
      </c>
      <c r="AK350" s="48" t="n">
        <f aca="false">IF(OR(N(AK$5)=0,AK$6=""),0,AK$5*((DATE(YEAR($B350),MONTH($B350),MIN(AK$6,DAY(EOMONTH($B350,0))))&gt;=$B350)*(DATE(YEAR($B350),MONTH($B350),MIN(AK$6,DAY(EOMONTH($B350,0))))&lt;$C350)+(DATE(YEAR($B350),MONTH($B350)+1,MIN(AK$6,DAY(EOMONTH($B350,1))))&gt;=$B350)*(DATE(YEAR($B350),MONTH($B350)+1,MIN(AK$6,DAY(EOMONTH($B350,1))))&lt;$C350)))</f>
        <v>0</v>
      </c>
      <c r="AL350" s="48" t="n">
        <f aca="false">IF(OR(N(AL$5)=0,AL$6=""),0,AL$5*((DATE(YEAR($B350),MONTH($B350),MIN(AL$6,DAY(EOMONTH($B350,0))))&gt;=$B350)*(DATE(YEAR($B350),MONTH($B350),MIN(AL$6,DAY(EOMONTH($B350,0))))&lt;$C350)+(DATE(YEAR($B350),MONTH($B350)+1,MIN(AL$6,DAY(EOMONTH($B350,1))))&gt;=$B350)*(DATE(YEAR($B350),MONTH($B350)+1,MIN(AL$6,DAY(EOMONTH($B350,1))))&lt;$C350)))</f>
        <v>0</v>
      </c>
      <c r="AM350" s="48" t="n">
        <f aca="false">IF(OR(N(AM$5)=0,AM$6=""),0,AM$5*((DATE(YEAR($B350),MONTH($B350),MIN(AM$6,DAY(EOMONTH($B350,0))))&gt;=$B350)*(DATE(YEAR($B350),MONTH($B350),MIN(AM$6,DAY(EOMONTH($B350,0))))&lt;$C350)+(DATE(YEAR($B350),MONTH($B350)+1,MIN(AM$6,DAY(EOMONTH($B350,1))))&gt;=$B350)*(DATE(YEAR($B350),MONTH($B350)+1,MIN(AM$6,DAY(EOMONTH($B350,1))))&lt;$C350)))</f>
        <v>0</v>
      </c>
      <c r="AN350" s="48" t="n">
        <f aca="false">IF(OR(N(AN$5)=0,AN$6=""),0,AN$5*((DATE(YEAR($B350),MONTH($B350),MIN(AN$6,DAY(EOMONTH($B350,0))))&gt;=$B350)*(DATE(YEAR($B350),MONTH($B350),MIN(AN$6,DAY(EOMONTH($B350,0))))&lt;$C350)+(DATE(YEAR($B350),MONTH($B350)+1,MIN(AN$6,DAY(EOMONTH($B350,1))))&gt;=$B350)*(DATE(YEAR($B350),MONTH($B350)+1,MIN(AN$6,DAY(EOMONTH($B350,1))))&lt;$C350)))</f>
        <v>0</v>
      </c>
      <c r="AO350" s="48" t="n">
        <f aca="false">IF(OR(N(AO$5)=0,AO$6=""),0,AO$5*((DATE(YEAR($B350),MONTH($B350),MIN(AO$6,DAY(EOMONTH($B350,0))))&gt;=$B350)*(DATE(YEAR($B350),MONTH($B350),MIN(AO$6,DAY(EOMONTH($B350,0))))&lt;$C350)+(DATE(YEAR($B350),MONTH($B350)+1,MIN(AO$6,DAY(EOMONTH($B350,1))))&gt;=$B350)*(DATE(YEAR($B350),MONTH($B350)+1,MIN(AO$6,DAY(EOMONTH($B350,1))))&lt;$C350)))</f>
        <v>0</v>
      </c>
      <c r="AP350" s="48" t="n">
        <f aca="false">IF(OR(N(AP$5)=0,AP$6=""),0,AP$5*((DATE(YEAR($B350),MONTH($B350),MIN(AP$6,DAY(EOMONTH($B350,0))))&gt;=$B350)*(DATE(YEAR($B350),MONTH($B350),MIN(AP$6,DAY(EOMONTH($B350,0))))&lt;$C350)+(DATE(YEAR($B350),MONTH($B350)+1,MIN(AP$6,DAY(EOMONTH($B350,1))))&gt;=$B350)*(DATE(YEAR($B350),MONTH($B350)+1,MIN(AP$6,DAY(EOMONTH($B350,1))))&lt;$C350)))</f>
        <v>0</v>
      </c>
      <c r="AQ350" s="48" t="n">
        <f aca="false">IF(OR(N(AQ$5)=0,AQ$6=""),0,AQ$5*((DATE(YEAR($B350),MONTH($B350),MIN(AQ$6,DAY(EOMONTH($B350,0))))&gt;=$B350)*(DATE(YEAR($B350),MONTH($B350),MIN(AQ$6,DAY(EOMONTH($B350,0))))&lt;$C350)+(DATE(YEAR($B350),MONTH($B350)+1,MIN(AQ$6,DAY(EOMONTH($B350,1))))&gt;=$B350)*(DATE(YEAR($B350),MONTH($B350)+1,MIN(AQ$6,DAY(EOMONTH($B350,1))))&lt;$C350)))</f>
        <v>0</v>
      </c>
      <c r="AR350" s="48" t="n">
        <f aca="false">IF(OR(N(AR$5)=0,AR$6=""),0,AR$5*((DATE(YEAR($B350),MONTH($B350),MIN(AR$6,DAY(EOMONTH($B350,0))))&gt;=$B350)*(DATE(YEAR($B350),MONTH($B350),MIN(AR$6,DAY(EOMONTH($B350,0))))&lt;$C350)+(DATE(YEAR($B350),MONTH($B350)+1,MIN(AR$6,DAY(EOMONTH($B350,1))))&gt;=$B350)*(DATE(YEAR($B350),MONTH($B350)+1,MIN(AR$6,DAY(EOMONTH($B350,1))))&lt;$C350)))</f>
        <v>0</v>
      </c>
      <c r="AS350" s="48" t="n">
        <f aca="false">IF(OR(N(AS$5)=0,AS$6=""),0,AS$5*((DATE(YEAR($B350),MONTH($B350),MIN(AS$6,DAY(EOMONTH($B350,0))))&gt;=$B350)*(DATE(YEAR($B350),MONTH($B350),MIN(AS$6,DAY(EOMONTH($B350,0))))&lt;$C350)+(DATE(YEAR($B350),MONTH($B350)+1,MIN(AS$6,DAY(EOMONTH($B350,1))))&gt;=$B350)*(DATE(YEAR($B350),MONTH($B350)+1,MIN(AS$6,DAY(EOMONTH($B350,1))))&lt;$C350)))</f>
        <v>0</v>
      </c>
      <c r="AT350" s="48" t="n">
        <f aca="false">IF(OR(N(AT$5)=0,AT$6=""),0,AT$5*((DATE(YEAR($B350),MONTH($B350),MIN(AT$6,DAY(EOMONTH($B350,0))))&gt;=$B350)*(DATE(YEAR($B350),MONTH($B350),MIN(AT$6,DAY(EOMONTH($B350,0))))&lt;$C350)+(DATE(YEAR($B350),MONTH($B350)+1,MIN(AT$6,DAY(EOMONTH($B350,1))))&gt;=$B350)*(DATE(YEAR($B350),MONTH($B350)+1,MIN(AT$6,DAY(EOMONTH($B350,1))))&lt;$C350)))</f>
        <v>0</v>
      </c>
      <c r="AU350" s="48" t="n">
        <f aca="false">IF(OR(N(AU$5)=0,AU$6=""),0,AU$5*((DATE(YEAR($B350),MONTH($B350),MIN(AU$6,DAY(EOMONTH($B350,0))))&gt;=$B350)*(DATE(YEAR($B350),MONTH($B350),MIN(AU$6,DAY(EOMONTH($B350,0))))&lt;$C350)+(DATE(YEAR($B350),MONTH($B350)+1,MIN(AU$6,DAY(EOMONTH($B350,1))))&gt;=$B350)*(DATE(YEAR($B350),MONTH($B350)+1,MIN(AU$6,DAY(EOMONTH($B350,1))))&lt;$C350)))</f>
        <v>0</v>
      </c>
      <c r="AV350" s="48" t="n">
        <f aca="false">IF(OR(N(AV$5)=0,AV$6=""),0,AV$5*((DATE(YEAR($B350),MONTH($B350),MIN(AV$6,DAY(EOMONTH($B350,0))))&gt;=$B350)*(DATE(YEAR($B350),MONTH($B350),MIN(AV$6,DAY(EOMONTH($B350,0))))&lt;$C350)+(DATE(YEAR($B350),MONTH($B350)+1,MIN(AV$6,DAY(EOMONTH($B350,1))))&gt;=$B350)*(DATE(YEAR($B350),MONTH($B350)+1,MIN(AV$6,DAY(EOMONTH($B350,1))))&lt;$C350)))</f>
        <v>0</v>
      </c>
      <c r="AW350" s="48" t="n">
        <f aca="false">IF(OR(N(AW$5)=0,AW$6=""),0,AW$5*((DATE(YEAR($B350),MONTH($B350),MIN(AW$6,DAY(EOMONTH($B350,0))))&gt;=$B350)*(DATE(YEAR($B350),MONTH($B350),MIN(AW$6,DAY(EOMONTH($B350,0))))&lt;$C350)+(DATE(YEAR($B350),MONTH($B350)+1,MIN(AW$6,DAY(EOMONTH($B350,1))))&gt;=$B350)*(DATE(YEAR($B350),MONTH($B350)+1,MIN(AW$6,DAY(EOMONTH($B350,1))))&lt;$C350)))</f>
        <v>0</v>
      </c>
      <c r="AX350" s="48" t="n">
        <f aca="false">IF(OR(N(AX$5)=0,AX$6=""),0,AX$5*((DATE(YEAR($B350),MONTH($B350),MIN(AX$6,DAY(EOMONTH($B350,0))))&gt;=$B350)*(DATE(YEAR($B350),MONTH($B350),MIN(AX$6,DAY(EOMONTH($B350,0))))&lt;$C350)+(DATE(YEAR($B350),MONTH($B350)+1,MIN(AX$6,DAY(EOMONTH($B350,1))))&gt;=$B350)*(DATE(YEAR($B350),MONTH($B350)+1,MIN(AX$6,DAY(EOMONTH($B350,1))))&lt;$C350)))</f>
        <v>0</v>
      </c>
      <c r="AY350" s="48" t="n">
        <f aca="false">IF(OR(N(AY$5)=0,AY$6=""),0,AY$5*((DATE(YEAR($B350),MONTH($B350),MIN(AY$6,DAY(EOMONTH($B350,0))))&gt;=$B350)*(DATE(YEAR($B350),MONTH($B350),MIN(AY$6,DAY(EOMONTH($B350,0))))&lt;$C350)+(DATE(YEAR($B350),MONTH($B350)+1,MIN(AY$6,DAY(EOMONTH($B350,1))))&gt;=$B350)*(DATE(YEAR($B350),MONTH($B350)+1,MIN(AY$6,DAY(EOMONTH($B350,1))))&lt;$C350)))</f>
        <v>0</v>
      </c>
      <c r="AZ350" s="48" t="n">
        <f aca="false">IF(OR(N(AZ$5)=0,AZ$6=""),0,AZ$5*((DATE(YEAR($B350),MONTH($B350),MIN(AZ$6,DAY(EOMONTH($B350,0))))&gt;=$B350)*(DATE(YEAR($B350),MONTH($B350),MIN(AZ$6,DAY(EOMONTH($B350,0))))&lt;$C350)+(DATE(YEAR($B350),MONTH($B350)+1,MIN(AZ$6,DAY(EOMONTH($B350,1))))&gt;=$B350)*(DATE(YEAR($B350),MONTH($B350)+1,MIN(AZ$6,DAY(EOMONTH($B350,1))))&lt;$C350)))</f>
        <v>0</v>
      </c>
      <c r="BA350" s="48" t="n">
        <f aca="false">IF(OR(N(BA$5)=0,BA$6=""),0,BA$5*((DATE(YEAR($B350),MONTH($B350),MIN(BA$6,DAY(EOMONTH($B350,0))))&gt;=$B350)*(DATE(YEAR($B350),MONTH($B350),MIN(BA$6,DAY(EOMONTH($B350,0))))&lt;$C350)+(DATE(YEAR($B350),MONTH($B350)+1,MIN(BA$6,DAY(EOMONTH($B350,1))))&gt;=$B350)*(DATE(YEAR($B350),MONTH($B350)+1,MIN(BA$6,DAY(EOMONTH($B350,1))))&lt;$C350)))</f>
        <v>0</v>
      </c>
      <c r="BB350" s="48" t="n">
        <f aca="false">IF(OR(N(BB$5)=0,BB$6=""),0,BB$5*((DATE(YEAR($B350),MONTH($B350),MIN(BB$6,DAY(EOMONTH($B350,0))))&gt;=$B350)*(DATE(YEAR($B350),MONTH($B350),MIN(BB$6,DAY(EOMONTH($B350,0))))&lt;$C350)+(DATE(YEAR($B350),MONTH($B350)+1,MIN(BB$6,DAY(EOMONTH($B350,1))))&gt;=$B350)*(DATE(YEAR($B350),MONTH($B350)+1,MIN(BB$6,DAY(EOMONTH($B350,1))))&lt;$C350)))</f>
        <v>0</v>
      </c>
      <c r="BC350" s="48" t="n">
        <f aca="false">IF(OR(N(BC$5)=0,BC$6=""),0,BC$5*((DATE(YEAR($B350),MONTH($B350),MIN(BC$6,DAY(EOMONTH($B350,0))))&gt;=$B350)*(DATE(YEAR($B350),MONTH($B350),MIN(BC$6,DAY(EOMONTH($B350,0))))&lt;$C350)+(DATE(YEAR($B350),MONTH($B350)+1,MIN(BC$6,DAY(EOMONTH($B350,1))))&gt;=$B350)*(DATE(YEAR($B350),MONTH($B350)+1,MIN(BC$6,DAY(EOMONTH($B350,1))))&lt;$C350)))</f>
        <v>0</v>
      </c>
      <c r="BD350" s="48" t="n">
        <f aca="false">IF(OR(N(BD$5)=0,BD$6=""),0,BD$5*((DATE(YEAR($B350),MONTH($B350),MIN(BD$6,DAY(EOMONTH($B350,0))))&gt;=$B350)*(DATE(YEAR($B350),MONTH($B350),MIN(BD$6,DAY(EOMONTH($B350,0))))&lt;$C350)+(DATE(YEAR($B350),MONTH($B350)+1,MIN(BD$6,DAY(EOMONTH($B350,1))))&gt;=$B350)*(DATE(YEAR($B350),MONTH($B350)+1,MIN(BD$6,DAY(EOMONTH($B350,1))))&lt;$C350)))</f>
        <v>0</v>
      </c>
      <c r="BE350" s="48" t="n">
        <f aca="false">IF(OR(N(BE$5)=0,BE$6=""),0,BE$5*((DATE(YEAR($B350),MONTH($B350),MIN(BE$6,DAY(EOMONTH($B350,0))))&gt;=$B350)*(DATE(YEAR($B350),MONTH($B350),MIN(BE$6,DAY(EOMONTH($B350,0))))&lt;$C350)+(DATE(YEAR($B350),MONTH($B350)+1,MIN(BE$6,DAY(EOMONTH($B350,1))))&gt;=$B350)*(DATE(YEAR($B350),MONTH($B350)+1,MIN(BE$6,DAY(EOMONTH($B350,1))))&lt;$C350)))</f>
        <v>0</v>
      </c>
      <c r="BF350" s="48" t="n">
        <f aca="false">IF(OR(N(BF$5)=0,BF$6=""),0,BF$5*((DATE(YEAR($B350),MONTH($B350),MIN(BF$6,DAY(EOMONTH($B350,0))))&gt;=$B350)*(DATE(YEAR($B350),MONTH($B350),MIN(BF$6,DAY(EOMONTH($B350,0))))&lt;$C350)+(DATE(YEAR($B350),MONTH($B350)+1,MIN(BF$6,DAY(EOMONTH($B350,1))))&gt;=$B350)*(DATE(YEAR($B350),MONTH($B350)+1,MIN(BF$6,DAY(EOMONTH($B350,1))))&lt;$C350)))</f>
        <v>0</v>
      </c>
      <c r="BG350" s="48" t="n">
        <f aca="false">IF(OR(N(BG$5)=0,BG$6=""),0,BG$5*((DATE(YEAR($B350),MONTH($B350),MIN(BG$6,DAY(EOMONTH($B350,0))))&gt;=$B350)*(DATE(YEAR($B350),MONTH($B350),MIN(BG$6,DAY(EOMONTH($B350,0))))&lt;$C350)+(DATE(YEAR($B350),MONTH($B350)+1,MIN(BG$6,DAY(EOMONTH($B350,1))))&gt;=$B350)*(DATE(YEAR($B350),MONTH($B350)+1,MIN(BG$6,DAY(EOMONTH($B350,1))))&lt;$C350)))</f>
        <v>0</v>
      </c>
      <c r="BH350" s="48" t="n">
        <f aca="false">IF(OR(N(BH$5)=0,BH$6=""),0,BH$5*((DATE(YEAR($B350),MONTH($B350),MIN(BH$6,DAY(EOMONTH($B350,0))))&gt;=$B350)*(DATE(YEAR($B350),MONTH($B350),MIN(BH$6,DAY(EOMONTH($B350,0))))&lt;$C350)+(DATE(YEAR($B350),MONTH($B350)+1,MIN(BH$6,DAY(EOMONTH($B350,1))))&gt;=$B350)*(DATE(YEAR($B350),MONTH($B350)+1,MIN(BH$6,DAY(EOMONTH($B350,1))))&lt;$C350)))</f>
        <v>0</v>
      </c>
      <c r="BI350" s="48" t="n">
        <f aca="false">IF(OR(N(BI$5)=0,BI$6=""),0,BI$5*((DATE(YEAR($B350),MONTH($B350),MIN(BI$6,DAY(EOMONTH($B350,0))))&gt;=$B350)*(DATE(YEAR($B350),MONTH($B350),MIN(BI$6,DAY(EOMONTH($B350,0))))&lt;$C350)+(DATE(YEAR($B350),MONTH($B350)+1,MIN(BI$6,DAY(EOMONTH($B350,1))))&gt;=$B350)*(DATE(YEAR($B350),MONTH($B350)+1,MIN(BI$6,DAY(EOMONTH($B350,1))))&lt;$C350)))</f>
        <v>0</v>
      </c>
      <c r="BJ350" s="48" t="n">
        <f aca="false">IF(OR(N(BJ$5)=0,BJ$6=""),0,BJ$5*((DATE(YEAR($B350),MONTH($B350),MIN(BJ$6,DAY(EOMONTH($B350,0))))&gt;=$B350)*(DATE(YEAR($B350),MONTH($B350),MIN(BJ$6,DAY(EOMONTH($B350,0))))&lt;$C350)+(DATE(YEAR($B350),MONTH($B350)+1,MIN(BJ$6,DAY(EOMONTH($B350,1))))&gt;=$B350)*(DATE(YEAR($B350),MONTH($B350)+1,MIN(BJ$6,DAY(EOMONTH($B350,1))))&lt;$C350)))</f>
        <v>0</v>
      </c>
      <c r="BK350" s="48" t="n">
        <f aca="false">IF(OR(N(BK$5)=0,BK$6=""),0,BK$5*((DATE(YEAR($B350),MONTH($B350),MIN(BK$6,DAY(EOMONTH($B350,0))))&gt;=$B350)*(DATE(YEAR($B350),MONTH($B350),MIN(BK$6,DAY(EOMONTH($B350,0))))&lt;$C350)+(DATE(YEAR($B350),MONTH($B350)+1,MIN(BK$6,DAY(EOMONTH($B350,1))))&gt;=$B350)*(DATE(YEAR($B350),MONTH($B350)+1,MIN(BK$6,DAY(EOMONTH($B350,1))))&lt;$C350)))</f>
        <v>0</v>
      </c>
      <c r="BL350" s="48" t="n">
        <f aca="false">IF(OR(N(BL$5)=0,BL$6=""),0,BL$5*((DATE(YEAR($B350),MONTH($B350),MIN(BL$6,DAY(EOMONTH($B350,0))))&gt;=$B350)*(DATE(YEAR($B350),MONTH($B350),MIN(BL$6,DAY(EOMONTH($B350,0))))&lt;$C350)+(DATE(YEAR($B350),MONTH($B350)+1,MIN(BL$6,DAY(EOMONTH($B350,1))))&gt;=$B350)*(DATE(YEAR($B350),MONTH($B350)+1,MIN(BL$6,DAY(EOMONTH($B350,1))))&lt;$C350)))</f>
        <v>0</v>
      </c>
      <c r="BM350" s="48" t="n">
        <f aca="false">IF(OR(N(BM$5)=0,BM$6=""),0,BM$5*((DATE(YEAR($B350),MONTH($B350),MIN(BM$6,DAY(EOMONTH($B350,0))))&gt;=$B350)*(DATE(YEAR($B350),MONTH($B350),MIN(BM$6,DAY(EOMONTH($B350,0))))&lt;$C350)+(DATE(YEAR($B350),MONTH($B350)+1,MIN(BM$6,DAY(EOMONTH($B350,1))))&gt;=$B350)*(DATE(YEAR($B350),MONTH($B350)+1,MIN(BM$6,DAY(EOMONTH($B350,1))))&lt;$C350)))</f>
        <v>0</v>
      </c>
      <c r="BN350" s="48" t="n">
        <f aca="false">IF(OR(N(BN$5)=0,BN$6=""),0,BN$5*((DATE(YEAR($B350),MONTH($B350),MIN(BN$6,DAY(EOMONTH($B350,0))))&gt;=$B350)*(DATE(YEAR($B350),MONTH($B350),MIN(BN$6,DAY(EOMONTH($B350,0))))&lt;$C350)+(DATE(YEAR($B350),MONTH($B350)+1,MIN(BN$6,DAY(EOMONTH($B350,1))))&gt;=$B350)*(DATE(YEAR($B350),MONTH($B350)+1,MIN(BN$6,DAY(EOMONTH($B350,1))))&lt;$C350)))</f>
        <v>0</v>
      </c>
      <c r="BO350" s="48" t="n">
        <f aca="false">IF(OR(N(BO$5)=0,BO$6=""),0,BO$5*((DATE(YEAR($B350),MONTH($B350),MIN(BO$6,DAY(EOMONTH($B350,0))))&gt;=$B350)*(DATE(YEAR($B350),MONTH($B350),MIN(BO$6,DAY(EOMONTH($B350,0))))&lt;$C350)+(DATE(YEAR($B350),MONTH($B350)+1,MIN(BO$6,DAY(EOMONTH($B350,1))))&gt;=$B350)*(DATE(YEAR($B350),MONTH($B350)+1,MIN(BO$6,DAY(EOMONTH($B350,1))))&lt;$C350)))</f>
        <v>0</v>
      </c>
      <c r="BP350" s="48" t="n">
        <f aca="false">IF(OR(N(BP$5)=0,BP$6=""),0,BP$5*((DATE(YEAR($B350),MONTH($B350),MIN(BP$6,DAY(EOMONTH($B350,0))))&gt;=$B350)*(DATE(YEAR($B350),MONTH($B350),MIN(BP$6,DAY(EOMONTH($B350,0))))&lt;$C350)+(DATE(YEAR($B350),MONTH($B350)+1,MIN(BP$6,DAY(EOMONTH($B350,1))))&gt;=$B350)*(DATE(YEAR($B350),MONTH($B350)+1,MIN(BP$6,DAY(EOMONTH($B350,1))))&lt;$C350)))</f>
        <v>0</v>
      </c>
      <c r="BQ350" s="48" t="n">
        <f aca="false">IF(OR(N(BQ$5)=0,BQ$6=""),0,BQ$5*((DATE(YEAR($B350),MONTH($B350),MIN(BQ$6,DAY(EOMONTH($B350,0))))&gt;=$B350)*(DATE(YEAR($B350),MONTH($B350),MIN(BQ$6,DAY(EOMONTH($B350,0))))&lt;$C350)+(DATE(YEAR($B350),MONTH($B350)+1,MIN(BQ$6,DAY(EOMONTH($B350,1))))&gt;=$B350)*(DATE(YEAR($B350),MONTH($B350)+1,MIN(BQ$6,DAY(EOMONTH($B350,1))))&lt;$C350)))</f>
        <v>0</v>
      </c>
      <c r="BR350" s="48" t="n">
        <f aca="false">IF(OR(N(BR$5)=0,BR$6=""),0,BR$5*((DATE(YEAR($B350),MONTH($B350),MIN(BR$6,DAY(EOMONTH($B350,0))))&gt;=$B350)*(DATE(YEAR($B350),MONTH($B350),MIN(BR$6,DAY(EOMONTH($B350,0))))&lt;$C350)+(DATE(YEAR($B350),MONTH($B350)+1,MIN(BR$6,DAY(EOMONTH($B350,1))))&gt;=$B350)*(DATE(YEAR($B350),MONTH($B350)+1,MIN(BR$6,DAY(EOMONTH($B350,1))))&lt;$C350)))</f>
        <v>0</v>
      </c>
      <c r="BS350" s="48" t="n">
        <f aca="false">IF(OR(N(BS$5)=0,BS$6=""),0,BS$5*((DATE(YEAR($B350),MONTH($B350),MIN(BS$6,DAY(EOMONTH($B350,0))))&gt;=$B350)*(DATE(YEAR($B350),MONTH($B350),MIN(BS$6,DAY(EOMONTH($B350,0))))&lt;$C350)+(DATE(YEAR($B350),MONTH($B350)+1,MIN(BS$6,DAY(EOMONTH($B350,1))))&gt;=$B350)*(DATE(YEAR($B350),MONTH($B350)+1,MIN(BS$6,DAY(EOMONTH($B350,1))))&lt;$C350)))</f>
        <v>0</v>
      </c>
      <c r="BT350" s="48" t="n">
        <f aca="false">IF(OR(N(BT$5)=0,BT$6=""),0,BT$5*((DATE(YEAR($B350),MONTH($B350),MIN(BT$6,DAY(EOMONTH($B350,0))))&gt;=$B350)*(DATE(YEAR($B350),MONTH($B350),MIN(BT$6,DAY(EOMONTH($B350,0))))&lt;$C350)+(DATE(YEAR($B350),MONTH($B350)+1,MIN(BT$6,DAY(EOMONTH($B350,1))))&gt;=$B350)*(DATE(YEAR($B350),MONTH($B350)+1,MIN(BT$6,DAY(EOMONTH($B350,1))))&lt;$C350)))</f>
        <v>0</v>
      </c>
      <c r="BU350" s="48" t="n">
        <f aca="false">IF(OR(N(BU$5)=0,BU$6=""),0,BU$5*((DATE(YEAR($B350),MONTH($B350),MIN(BU$6,DAY(EOMONTH($B350,0))))&gt;=$B350)*(DATE(YEAR($B350),MONTH($B350),MIN(BU$6,DAY(EOMONTH($B350,0))))&lt;$C350)+(DATE(YEAR($B350),MONTH($B350)+1,MIN(BU$6,DAY(EOMONTH($B350,1))))&gt;=$B350)*(DATE(YEAR($B350),MONTH($B350)+1,MIN(BU$6,DAY(EOMONTH($B350,1))))&lt;$C350)))</f>
        <v>0</v>
      </c>
      <c r="BV350" s="48" t="n">
        <f aca="false">IF(OR(N(BV$5)=0,BV$6=""),0,BV$5*((DATE(YEAR($B350),MONTH($B350),MIN(BV$6,DAY(EOMONTH($B350,0))))&gt;=$B350)*(DATE(YEAR($B350),MONTH($B350),MIN(BV$6,DAY(EOMONTH($B350,0))))&lt;$C350)+(DATE(YEAR($B350),MONTH($B350)+1,MIN(BV$6,DAY(EOMONTH($B350,1))))&gt;=$B350)*(DATE(YEAR($B350),MONTH($B350)+1,MIN(BV$6,DAY(EOMONTH($B350,1))))&lt;$C350)))</f>
        <v>0</v>
      </c>
      <c r="BW350" s="48" t="n">
        <f aca="false">IF(OR(N(BW$5)=0,BW$6=""),0,BW$5*((DATE(YEAR($B350),MONTH($B350),MIN(BW$6,DAY(EOMONTH($B350,0))))&gt;=$B350)*(DATE(YEAR($B350),MONTH($B350),MIN(BW$6,DAY(EOMONTH($B350,0))))&lt;$C350)+(DATE(YEAR($B350),MONTH($B350)+1,MIN(BW$6,DAY(EOMONTH($B350,1))))&gt;=$B350)*(DATE(YEAR($B350),MONTH($B350)+1,MIN(BW$6,DAY(EOMONTH($B350,1))))&lt;$C350)))</f>
        <v>0</v>
      </c>
      <c r="BX350" s="48" t="n">
        <f aca="false">MIN(Z350,(FT349*(1+FT$5/Setup!$C$36)+IF($V350=1,N($F350),0)))</f>
        <v>0</v>
      </c>
      <c r="BY350" s="48" t="n">
        <f aca="false">MIN(AA350,(FU349*(1+FU$5/Setup!$C$36)+IF($V350=2,N($F350),0)))</f>
        <v>0</v>
      </c>
      <c r="BZ350" s="48" t="n">
        <f aca="false">MIN(AB350,(FV349*(1+FV$5/Setup!$C$36)+IF($V350=3,N($F350),0)))</f>
        <v>0</v>
      </c>
      <c r="CA350" s="48" t="n">
        <f aca="false">MIN(AC350,(FW349*(1+FW$5/Setup!$C$36)+IF($V350=4,N($F350),0)))</f>
        <v>0</v>
      </c>
      <c r="CB350" s="48" t="n">
        <f aca="false">MIN(AD350,(FX349*(1+FX$5/Setup!$C$36)+IF($V350=5,N($F350),0)))</f>
        <v>0</v>
      </c>
      <c r="CC350" s="48" t="n">
        <f aca="false">MIN(AE350,(FY349*(1+FY$5/Setup!$C$36)+IF($V350=6,N($F350),0)))</f>
        <v>0</v>
      </c>
      <c r="CD350" s="48" t="n">
        <f aca="false">MIN(AF350,(FZ349*(1+FZ$5/Setup!$C$36)+IF($V350=7,N($F350),0)))</f>
        <v>0</v>
      </c>
      <c r="CE350" s="48" t="n">
        <f aca="false">MIN(AG350,(GA349*(1+GA$5/Setup!$C$36)+IF($V350=8,N($F350),0)))</f>
        <v>0</v>
      </c>
      <c r="CF350" s="48" t="n">
        <f aca="false">MIN(AH350,(GB349*(1+GB$5/Setup!$C$36)+IF($V350=9,N($F350),0)))</f>
        <v>0</v>
      </c>
      <c r="CG350" s="48" t="n">
        <f aca="false">MIN(AI350,(GC349*(1+GC$5/Setup!$C$36)+IF($V350=10,N($F350),0)))</f>
        <v>0</v>
      </c>
      <c r="CH350" s="48" t="n">
        <f aca="false">MIN(AJ350,(GD349*(1+GD$5/Setup!$C$36)+IF($V350=11,N($F350),0)))</f>
        <v>0</v>
      </c>
      <c r="CI350" s="48" t="n">
        <f aca="false">MIN(AK350,(GE349*(1+GE$5/Setup!$C$36)+IF($V350=12,N($F350),0)))</f>
        <v>0</v>
      </c>
      <c r="CJ350" s="48" t="n">
        <f aca="false">MIN(AL350,(GF349*(1+GF$5/Setup!$C$36)+IF($V350=13,N($F350),0)))</f>
        <v>0</v>
      </c>
      <c r="CK350" s="48" t="n">
        <f aca="false">MIN(AM350,(GG349*(1+GG$5/Setup!$C$36)+IF($V350=14,N($F350),0)))</f>
        <v>0</v>
      </c>
      <c r="CL350" s="48" t="n">
        <f aca="false">MIN(AN350,(GH349*(1+GH$5/Setup!$C$36)+IF($V350=15,N($F350),0)))</f>
        <v>0</v>
      </c>
      <c r="CM350" s="48" t="n">
        <f aca="false">MIN(AO350,(GI349*(1+GI$5/Setup!$C$36)+IF($V350=16,N($F350),0)))</f>
        <v>0</v>
      </c>
      <c r="CN350" s="48" t="n">
        <f aca="false">MIN(AP350,(GJ349*(1+GJ$5/Setup!$C$36)+IF($V350=17,N($F350),0)))</f>
        <v>0</v>
      </c>
      <c r="CO350" s="48" t="n">
        <f aca="false">MIN(AQ350,(GK349*(1+GK$5/Setup!$C$36)+IF($V350=18,N($F350),0)))</f>
        <v>0</v>
      </c>
      <c r="CP350" s="48" t="n">
        <f aca="false">MIN(AR350,(GL349*(1+GL$5/Setup!$C$36)+IF($V350=19,N($F350),0)))</f>
        <v>0</v>
      </c>
      <c r="CQ350" s="48" t="n">
        <f aca="false">MIN(AS350,(GM349*(1+GM$5/Setup!$C$36)+IF($V350=20,N($F350),0)))</f>
        <v>0</v>
      </c>
      <c r="CR350" s="48" t="n">
        <f aca="false">MIN(AT350,(GN349*(1+GN$5/Setup!$C$36)+IF($V350=21,N($F350),0)))</f>
        <v>0</v>
      </c>
      <c r="CS350" s="48" t="n">
        <f aca="false">MIN(AU350,(GO349*(1+GO$5/Setup!$C$36)+IF($V350=22,N($F350),0)))</f>
        <v>0</v>
      </c>
      <c r="CT350" s="48" t="n">
        <f aca="false">MIN(AV350,(GP349*(1+GP$5/Setup!$C$36)+IF($V350=23,N($F350),0)))</f>
        <v>0</v>
      </c>
      <c r="CU350" s="48" t="n">
        <f aca="false">MIN(AW350,(GQ349*(1+GQ$5/Setup!$C$36)+IF($V350=24,N($F350),0)))</f>
        <v>0</v>
      </c>
      <c r="CV350" s="48" t="n">
        <f aca="false">MIN(AX350,(GR349*(1+GR$5/Setup!$C$36)+IF($V350=25,N($F350),0)))</f>
        <v>0</v>
      </c>
      <c r="CW350" s="48" t="n">
        <f aca="false">MIN(AY350,(GS349*(1+GS$5/Setup!$C$36)+IF($V350=26,N($F350),0)))</f>
        <v>0</v>
      </c>
      <c r="CX350" s="48" t="n">
        <f aca="false">MIN(AZ350,(GT349*(1+GT$5/Setup!$C$36)+IF($V350=27,N($F350),0)))</f>
        <v>0</v>
      </c>
      <c r="CY350" s="48" t="n">
        <f aca="false">MIN(BA350,(GU349*(1+GU$5/Setup!$C$36)+IF($V350=28,N($F350),0)))</f>
        <v>0</v>
      </c>
      <c r="CZ350" s="48" t="n">
        <f aca="false">MIN(BB350,(GV349*(1+GV$5/Setup!$C$36)+IF($V350=29,N($F350),0)))</f>
        <v>0</v>
      </c>
      <c r="DA350" s="48" t="n">
        <f aca="false">MIN(BC350,(GW349*(1+GW$5/Setup!$C$36)+IF($V350=30,N($F350),0)))</f>
        <v>0</v>
      </c>
      <c r="DB350" s="48" t="n">
        <f aca="false">MIN(BD350,(GX349*(1+GX$5/Setup!$C$36)+IF($V350=31,N($F350),0)))</f>
        <v>0</v>
      </c>
      <c r="DC350" s="48" t="n">
        <f aca="false">MIN(BE350,(GY349*(1+GY$5/Setup!$C$36)+IF($V350=32,N($F350),0)))</f>
        <v>0</v>
      </c>
      <c r="DD350" s="48" t="n">
        <f aca="false">MIN(BF350,(GZ349*(1+GZ$5/Setup!$C$36)+IF($V350=33,N($F350),0)))</f>
        <v>0</v>
      </c>
      <c r="DE350" s="48" t="n">
        <f aca="false">MIN(BG350,(HA349*(1+HA$5/Setup!$C$36)+IF($V350=34,N($F350),0)))</f>
        <v>0</v>
      </c>
      <c r="DF350" s="48" t="n">
        <f aca="false">MIN(BH350,(HB349*(1+HB$5/Setup!$C$36)+IF($V350=35,N($F350),0)))</f>
        <v>0</v>
      </c>
      <c r="DG350" s="48" t="n">
        <f aca="false">MIN(BI350,(HC349*(1+HC$5/Setup!$C$36)+IF($V350=36,N($F350),0)))</f>
        <v>0</v>
      </c>
      <c r="DH350" s="48" t="n">
        <f aca="false">MIN(BJ350,(HD349*(1+HD$5/Setup!$C$36)+IF($V350=37,N($F350),0)))</f>
        <v>0</v>
      </c>
      <c r="DI350" s="48" t="n">
        <f aca="false">MIN(BK350,(HE349*(1+HE$5/Setup!$C$36)+IF($V350=38,N($F350),0)))</f>
        <v>0</v>
      </c>
      <c r="DJ350" s="48" t="n">
        <f aca="false">MIN(BL350,(HF349*(1+HF$5/Setup!$C$36)+IF($V350=39,N($F350),0)))</f>
        <v>0</v>
      </c>
      <c r="DK350" s="48" t="n">
        <f aca="false">MIN(BM350,(HG349*(1+HG$5/Setup!$C$36)+IF($V350=40,N($F350),0)))</f>
        <v>0</v>
      </c>
      <c r="DL350" s="48" t="n">
        <f aca="false">MIN(BN350,(HH349*(1+HH$5/Setup!$C$36)+IF($V350=41,N($F350),0)))</f>
        <v>0</v>
      </c>
      <c r="DM350" s="48" t="n">
        <f aca="false">MIN(BO350,(HI349*(1+HI$5/Setup!$C$36)+IF($V350=42,N($F350),0)))</f>
        <v>0</v>
      </c>
      <c r="DN350" s="48" t="n">
        <f aca="false">MIN(BP350,(HJ349*(1+HJ$5/Setup!$C$36)+IF($V350=43,N($F350),0)))</f>
        <v>0</v>
      </c>
      <c r="DO350" s="48" t="n">
        <f aca="false">MIN(BQ350,(HK349*(1+HK$5/Setup!$C$36)+IF($V350=44,N($F350),0)))</f>
        <v>0</v>
      </c>
      <c r="DP350" s="48" t="n">
        <f aca="false">MIN(BR350,(HL349*(1+HL$5/Setup!$C$36)+IF($V350=45,N($F350),0)))</f>
        <v>0</v>
      </c>
      <c r="DQ350" s="48" t="n">
        <f aca="false">MIN(BS350,(HM349*(1+HM$5/Setup!$C$36)+IF($V350=46,N($F350),0)))</f>
        <v>0</v>
      </c>
      <c r="DR350" s="48" t="n">
        <f aca="false">MIN(BT350,(HN349*(1+HN$5/Setup!$C$36)+IF($V350=47,N($F350),0)))</f>
        <v>0</v>
      </c>
      <c r="DS350" s="48" t="n">
        <f aca="false">MIN(BU350,(HO349*(1+HO$5/Setup!$C$36)+IF($V350=48,N($F350),0)))</f>
        <v>0</v>
      </c>
      <c r="DT350" s="48" t="n">
        <f aca="false">MIN(BV350,(HP349*(1+HP$5/Setup!$C$36)+IF($V350=49,N($F350),0)))</f>
        <v>0</v>
      </c>
      <c r="DU350" s="48" t="n">
        <f aca="false">MIN(BW350,(HQ349*(1+HQ$5/Setup!$C$36)+IF($V350=50,N($F350),0)))</f>
        <v>0</v>
      </c>
      <c r="DV350" s="48" t="n">
        <f aca="false">MIN(MAX((FT349*(1+FT$5/Setup!$C$36)+IF($V350=1,N($F350),0))-BX350,0),MAX($P350-0,0))</f>
        <v>0</v>
      </c>
      <c r="DW350" s="48" t="n">
        <f aca="false">MIN(MAX((FU349*(1+FU$5/Setup!$C$36)+IF($V350=2,N($F350),0))-BY350,0),MAX($P350-SUM(DV350:DV350),0))</f>
        <v>0</v>
      </c>
      <c r="DX350" s="48" t="n">
        <f aca="false">MIN(MAX((FV349*(1+FV$5/Setup!$C$36)+IF($V350=3,N($F350),0))-BZ350,0),MAX($P350-SUM(DV350:DW350),0))</f>
        <v>0</v>
      </c>
      <c r="DY350" s="48" t="n">
        <f aca="false">MIN(MAX((FW349*(1+FW$5/Setup!$C$36)+IF($V350=4,N($F350),0))-CA350,0),MAX($P350-SUM(DV350:DX350),0))</f>
        <v>0</v>
      </c>
      <c r="DZ350" s="48" t="n">
        <f aca="false">MIN(MAX((FX349*(1+FX$5/Setup!$C$36)+IF($V350=5,N($F350),0))-CB350,0),MAX($P350-SUM(DV350:DY350),0))</f>
        <v>0</v>
      </c>
      <c r="EA350" s="48" t="n">
        <f aca="false">MIN(MAX((FY349*(1+FY$5/Setup!$C$36)+IF($V350=6,N($F350),0))-CC350,0),MAX($P350-SUM(DV350:DZ350),0))</f>
        <v>0</v>
      </c>
      <c r="EB350" s="48" t="n">
        <f aca="false">MIN(MAX((FZ349*(1+FZ$5/Setup!$C$36)+IF($V350=7,N($F350),0))-CD350,0),MAX($P350-SUM(DV350:EA350),0))</f>
        <v>0</v>
      </c>
      <c r="EC350" s="48" t="n">
        <f aca="false">MIN(MAX((GA349*(1+GA$5/Setup!$C$36)+IF($V350=8,N($F350),0))-CE350,0),MAX($P350-SUM(DV350:EB350),0))</f>
        <v>0</v>
      </c>
      <c r="ED350" s="48" t="n">
        <f aca="false">MIN(MAX((GB349*(1+GB$5/Setup!$C$36)+IF($V350=9,N($F350),0))-CF350,0),MAX($P350-SUM(DV350:EC350),0))</f>
        <v>0</v>
      </c>
      <c r="EE350" s="48" t="n">
        <f aca="false">MIN(MAX((GC349*(1+GC$5/Setup!$C$36)+IF($V350=10,N($F350),0))-CG350,0),MAX($P350-SUM(DV350:ED350),0))</f>
        <v>0</v>
      </c>
      <c r="EF350" s="48" t="n">
        <f aca="false">MIN(MAX((GD349*(1+GD$5/Setup!$C$36)+IF($V350=11,N($F350),0))-CH350,0),MAX($P350-SUM(DV350:EE350),0))</f>
        <v>0</v>
      </c>
      <c r="EG350" s="48" t="n">
        <f aca="false">MIN(MAX((GE349*(1+GE$5/Setup!$C$36)+IF($V350=12,N($F350),0))-CI350,0),MAX($P350-SUM(DV350:EF350),0))</f>
        <v>0</v>
      </c>
      <c r="EH350" s="48" t="n">
        <f aca="false">MIN(MAX((GF349*(1+GF$5/Setup!$C$36)+IF($V350=13,N($F350),0))-CJ350,0),MAX($P350-SUM(DV350:EG350),0))</f>
        <v>0</v>
      </c>
      <c r="EI350" s="48" t="n">
        <f aca="false">MIN(MAX((GG349*(1+GG$5/Setup!$C$36)+IF($V350=14,N($F350),0))-CK350,0),MAX($P350-SUM(DV350:EH350),0))</f>
        <v>0</v>
      </c>
      <c r="EJ350" s="48" t="n">
        <f aca="false">MIN(MAX((GH349*(1+GH$5/Setup!$C$36)+IF($V350=15,N($F350),0))-CL350,0),MAX($P350-SUM(DV350:EI350),0))</f>
        <v>0</v>
      </c>
      <c r="EK350" s="48" t="n">
        <f aca="false">MIN(MAX((GI349*(1+GI$5/Setup!$C$36)+IF($V350=16,N($F350),0))-CM350,0),MAX($P350-SUM(DV350:EJ350),0))</f>
        <v>0</v>
      </c>
      <c r="EL350" s="48" t="n">
        <f aca="false">MIN(MAX((GJ349*(1+GJ$5/Setup!$C$36)+IF($V350=17,N($F350),0))-CN350,0),MAX($P350-SUM(DV350:EK350),0))</f>
        <v>0</v>
      </c>
      <c r="EM350" s="48" t="n">
        <f aca="false">MIN(MAX((GK349*(1+GK$5/Setup!$C$36)+IF($V350=18,N($F350),0))-CO350,0),MAX($P350-SUM(DV350:EL350),0))</f>
        <v>0</v>
      </c>
      <c r="EN350" s="48" t="n">
        <f aca="false">MIN(MAX((GL349*(1+GL$5/Setup!$C$36)+IF($V350=19,N($F350),0))-CP350,0),MAX($P350-SUM(DV350:EM350),0))</f>
        <v>0</v>
      </c>
      <c r="EO350" s="48" t="n">
        <f aca="false">MIN(MAX((GM349*(1+GM$5/Setup!$C$36)+IF($V350=20,N($F350),0))-CQ350,0),MAX($P350-SUM(DV350:EN350),0))</f>
        <v>0</v>
      </c>
      <c r="EP350" s="48" t="n">
        <f aca="false">MIN(MAX((GN349*(1+GN$5/Setup!$C$36)+IF($V350=21,N($F350),0))-CR350,0),MAX($P350-SUM(DV350:EO350),0))</f>
        <v>0</v>
      </c>
      <c r="EQ350" s="48" t="n">
        <f aca="false">MIN(MAX((GO349*(1+GO$5/Setup!$C$36)+IF($V350=22,N($F350),0))-CS350,0),MAX($P350-SUM(DV350:EP350),0))</f>
        <v>0</v>
      </c>
      <c r="ER350" s="48" t="n">
        <f aca="false">MIN(MAX((GP349*(1+GP$5/Setup!$C$36)+IF($V350=23,N($F350),0))-CT350,0),MAX($P350-SUM(DV350:EQ350),0))</f>
        <v>0</v>
      </c>
      <c r="ES350" s="48" t="n">
        <f aca="false">MIN(MAX((GQ349*(1+GQ$5/Setup!$C$36)+IF($V350=24,N($F350),0))-CU350,0),MAX($P350-SUM(DV350:ER350),0))</f>
        <v>0</v>
      </c>
      <c r="ET350" s="48" t="n">
        <f aca="false">MIN(MAX((GR349*(1+GR$5/Setup!$C$36)+IF($V350=25,N($F350),0))-CV350,0),MAX($P350-SUM(DV350:ES350),0))</f>
        <v>0</v>
      </c>
      <c r="EU350" s="48" t="n">
        <f aca="false">MIN(MAX((GS349*(1+GS$5/Setup!$C$36)+IF($V350=26,N($F350),0))-CW350,0),MAX($P350-SUM(DV350:ET350),0))</f>
        <v>0</v>
      </c>
      <c r="EV350" s="48" t="n">
        <f aca="false">MIN(MAX((GT349*(1+GT$5/Setup!$C$36)+IF($V350=27,N($F350),0))-CX350,0),MAX($P350-SUM(DV350:EU350),0))</f>
        <v>0</v>
      </c>
      <c r="EW350" s="48" t="n">
        <f aca="false">MIN(MAX((GU349*(1+GU$5/Setup!$C$36)+IF($V350=28,N($F350),0))-CY350,0),MAX($P350-SUM(DV350:EV350),0))</f>
        <v>0</v>
      </c>
      <c r="EX350" s="48" t="n">
        <f aca="false">MIN(MAX((GV349*(1+GV$5/Setup!$C$36)+IF($V350=29,N($F350),0))-CZ350,0),MAX($P350-SUM(DV350:EW350),0))</f>
        <v>0</v>
      </c>
      <c r="EY350" s="48" t="n">
        <f aca="false">MIN(MAX((GW349*(1+GW$5/Setup!$C$36)+IF($V350=30,N($F350),0))-DA350,0),MAX($P350-SUM(DV350:EX350),0))</f>
        <v>0</v>
      </c>
      <c r="EZ350" s="48" t="n">
        <f aca="false">MIN(MAX((GX349*(1+GX$5/Setup!$C$36)+IF($V350=31,N($F350),0))-DB350,0),MAX($P350-SUM(DV350:EY350),0))</f>
        <v>0</v>
      </c>
      <c r="FA350" s="48" t="n">
        <f aca="false">MIN(MAX((GY349*(1+GY$5/Setup!$C$36)+IF($V350=32,N($F350),0))-DC350,0),MAX($P350-SUM(DV350:EZ350),0))</f>
        <v>0</v>
      </c>
      <c r="FB350" s="48" t="n">
        <f aca="false">MIN(MAX((GZ349*(1+GZ$5/Setup!$C$36)+IF($V350=33,N($F350),0))-DD350,0),MAX($P350-SUM(DV350:FA350),0))</f>
        <v>0</v>
      </c>
      <c r="FC350" s="48" t="n">
        <f aca="false">MIN(MAX((HA349*(1+HA$5/Setup!$C$36)+IF($V350=34,N($F350),0))-DE350,0),MAX($P350-SUM(DV350:FB350),0))</f>
        <v>0</v>
      </c>
      <c r="FD350" s="48" t="n">
        <f aca="false">MIN(MAX((HB349*(1+HB$5/Setup!$C$36)+IF($V350=35,N($F350),0))-DF350,0),MAX($P350-SUM(DV350:FC350),0))</f>
        <v>0</v>
      </c>
      <c r="FE350" s="48" t="n">
        <f aca="false">MIN(MAX((HC349*(1+HC$5/Setup!$C$36)+IF($V350=36,N($F350),0))-DG350,0),MAX($P350-SUM(DV350:FD350),0))</f>
        <v>0</v>
      </c>
      <c r="FF350" s="48" t="n">
        <f aca="false">MIN(MAX((HD349*(1+HD$5/Setup!$C$36)+IF($V350=37,N($F350),0))-DH350,0),MAX($P350-SUM(DV350:FE350),0))</f>
        <v>0</v>
      </c>
      <c r="FG350" s="48" t="n">
        <f aca="false">MIN(MAX((HE349*(1+HE$5/Setup!$C$36)+IF($V350=38,N($F350),0))-DI350,0),MAX($P350-SUM(DV350:FF350),0))</f>
        <v>0</v>
      </c>
      <c r="FH350" s="48" t="n">
        <f aca="false">MIN(MAX((HF349*(1+HF$5/Setup!$C$36)+IF($V350=39,N($F350),0))-DJ350,0),MAX($P350-SUM(DV350:FG350),0))</f>
        <v>0</v>
      </c>
      <c r="FI350" s="48" t="n">
        <f aca="false">MIN(MAX((HG349*(1+HG$5/Setup!$C$36)+IF($V350=40,N($F350),0))-DK350,0),MAX($P350-SUM(DV350:FH350),0))</f>
        <v>0</v>
      </c>
      <c r="FJ350" s="48" t="n">
        <f aca="false">MIN(MAX((HH349*(1+HH$5/Setup!$C$36)+IF($V350=41,N($F350),0))-DL350,0),MAX($P350-SUM(DV350:FI350),0))</f>
        <v>0</v>
      </c>
      <c r="FK350" s="48" t="n">
        <f aca="false">MIN(MAX((HI349*(1+HI$5/Setup!$C$36)+IF($V350=42,N($F350),0))-DM350,0),MAX($P350-SUM(DV350:FJ350),0))</f>
        <v>0</v>
      </c>
      <c r="FL350" s="48" t="n">
        <f aca="false">MIN(MAX((HJ349*(1+HJ$5/Setup!$C$36)+IF($V350=43,N($F350),0))-DN350,0),MAX($P350-SUM(DV350:FK350),0))</f>
        <v>0</v>
      </c>
      <c r="FM350" s="48" t="n">
        <f aca="false">MIN(MAX((HK349*(1+HK$5/Setup!$C$36)+IF($V350=44,N($F350),0))-DO350,0),MAX($P350-SUM(DV350:FL350),0))</f>
        <v>0</v>
      </c>
      <c r="FN350" s="48" t="n">
        <f aca="false">MIN(MAX((HL349*(1+HL$5/Setup!$C$36)+IF($V350=45,N($F350),0))-DP350,0),MAX($P350-SUM(DV350:FM350),0))</f>
        <v>0</v>
      </c>
      <c r="FO350" s="48" t="n">
        <f aca="false">MIN(MAX((HM349*(1+HM$5/Setup!$C$36)+IF($V350=46,N($F350),0))-DQ350,0),MAX($P350-SUM(DV350:FN350),0))</f>
        <v>0</v>
      </c>
      <c r="FP350" s="48" t="n">
        <f aca="false">MIN(MAX((HN349*(1+HN$5/Setup!$C$36)+IF($V350=47,N($F350),0))-DR350,0),MAX($P350-SUM(DV350:FO350),0))</f>
        <v>0</v>
      </c>
      <c r="FQ350" s="48" t="n">
        <f aca="false">MIN(MAX((HO349*(1+HO$5/Setup!$C$36)+IF($V350=48,N($F350),0))-DS350,0),MAX($P350-SUM(DV350:FP350),0))</f>
        <v>0</v>
      </c>
      <c r="FR350" s="48" t="n">
        <f aca="false">MIN(MAX((HP349*(1+HP$5/Setup!$C$36)+IF($V350=49,N($F350),0))-DT350,0),MAX($P350-SUM(DV350:FQ350),0))</f>
        <v>0</v>
      </c>
      <c r="FS350" s="48" t="n">
        <f aca="false">MIN(MAX((HQ349*(1+HQ$5/Setup!$C$36)+IF($V350=50,N($F350),0))-DU350,0),MAX($P350-SUM(DV350:FR350),0))</f>
        <v>0</v>
      </c>
      <c r="FT350" s="48" t="n">
        <f aca="false">IF((FT349*(1+FT$5/Setup!$C$36)+IF($V350=1,N($F350),0))-BX350-DV350&lt;0.005,0,(FT349*(1+FT$5/Setup!$C$36)+IF($V350=1,N($F350),0))-BX350-DV350)</f>
        <v>0</v>
      </c>
      <c r="FU350" s="48" t="n">
        <f aca="false">IF((FU349*(1+FU$5/Setup!$C$36)+IF($V350=2,N($F350),0))-BY350-DW350&lt;0.005,0,(FU349*(1+FU$5/Setup!$C$36)+IF($V350=2,N($F350),0))-BY350-DW350)</f>
        <v>0</v>
      </c>
      <c r="FV350" s="48" t="n">
        <f aca="false">IF((FV349*(1+FV$5/Setup!$C$36)+IF($V350=3,N($F350),0))-BZ350-DX350&lt;0.005,0,(FV349*(1+FV$5/Setup!$C$36)+IF($V350=3,N($F350),0))-BZ350-DX350)</f>
        <v>0</v>
      </c>
      <c r="FW350" s="48" t="n">
        <f aca="false">IF((FW349*(1+FW$5/Setup!$C$36)+IF($V350=4,N($F350),0))-CA350-DY350&lt;0.005,0,(FW349*(1+FW$5/Setup!$C$36)+IF($V350=4,N($F350),0))-CA350-DY350)</f>
        <v>0</v>
      </c>
      <c r="FX350" s="48" t="n">
        <f aca="false">IF((FX349*(1+FX$5/Setup!$C$36)+IF($V350=5,N($F350),0))-CB350-DZ350&lt;0.005,0,(FX349*(1+FX$5/Setup!$C$36)+IF($V350=5,N($F350),0))-CB350-DZ350)</f>
        <v>0</v>
      </c>
      <c r="FY350" s="48" t="n">
        <f aca="false">IF((FY349*(1+FY$5/Setup!$C$36)+IF($V350=6,N($F350),0))-CC350-EA350&lt;0.005,0,(FY349*(1+FY$5/Setup!$C$36)+IF($V350=6,N($F350),0))-CC350-EA350)</f>
        <v>0</v>
      </c>
      <c r="FZ350" s="48" t="n">
        <f aca="false">IF((FZ349*(1+FZ$5/Setup!$C$36)+IF($V350=7,N($F350),0))-CD350-EB350&lt;0.005,0,(FZ349*(1+FZ$5/Setup!$C$36)+IF($V350=7,N($F350),0))-CD350-EB350)</f>
        <v>0</v>
      </c>
      <c r="GA350" s="48" t="n">
        <f aca="false">IF((GA349*(1+GA$5/Setup!$C$36)+IF($V350=8,N($F350),0))-CE350-EC350&lt;0.005,0,(GA349*(1+GA$5/Setup!$C$36)+IF($V350=8,N($F350),0))-CE350-EC350)</f>
        <v>0</v>
      </c>
      <c r="GB350" s="48" t="n">
        <f aca="false">IF((GB349*(1+GB$5/Setup!$C$36)+IF($V350=9,N($F350),0))-CF350-ED350&lt;0.005,0,(GB349*(1+GB$5/Setup!$C$36)+IF($V350=9,N($F350),0))-CF350-ED350)</f>
        <v>0</v>
      </c>
      <c r="GC350" s="48" t="n">
        <f aca="false">IF((GC349*(1+GC$5/Setup!$C$36)+IF($V350=10,N($F350),0))-CG350-EE350&lt;0.005,0,(GC349*(1+GC$5/Setup!$C$36)+IF($V350=10,N($F350),0))-CG350-EE350)</f>
        <v>0</v>
      </c>
      <c r="GD350" s="48" t="n">
        <f aca="false">IF((GD349*(1+GD$5/Setup!$C$36)+IF($V350=11,N($F350),0))-CH350-EF350&lt;0.005,0,(GD349*(1+GD$5/Setup!$C$36)+IF($V350=11,N($F350),0))-CH350-EF350)</f>
        <v>0</v>
      </c>
      <c r="GE350" s="48" t="n">
        <f aca="false">IF((GE349*(1+GE$5/Setup!$C$36)+IF($V350=12,N($F350),0))-CI350-EG350&lt;0.005,0,(GE349*(1+GE$5/Setup!$C$36)+IF($V350=12,N($F350),0))-CI350-EG350)</f>
        <v>0</v>
      </c>
      <c r="GF350" s="48" t="n">
        <f aca="false">IF((GF349*(1+GF$5/Setup!$C$36)+IF($V350=13,N($F350),0))-CJ350-EH350&lt;0.005,0,(GF349*(1+GF$5/Setup!$C$36)+IF($V350=13,N($F350),0))-CJ350-EH350)</f>
        <v>0</v>
      </c>
      <c r="GG350" s="48" t="n">
        <f aca="false">IF((GG349*(1+GG$5/Setup!$C$36)+IF($V350=14,N($F350),0))-CK350-EI350&lt;0.005,0,(GG349*(1+GG$5/Setup!$C$36)+IF($V350=14,N($F350),0))-CK350-EI350)</f>
        <v>0</v>
      </c>
      <c r="GH350" s="48" t="n">
        <f aca="false">IF((GH349*(1+GH$5/Setup!$C$36)+IF($V350=15,N($F350),0))-CL350-EJ350&lt;0.005,0,(GH349*(1+GH$5/Setup!$C$36)+IF($V350=15,N($F350),0))-CL350-EJ350)</f>
        <v>0</v>
      </c>
      <c r="GI350" s="48" t="n">
        <f aca="false">IF((GI349*(1+GI$5/Setup!$C$36)+IF($V350=16,N($F350),0))-CM350-EK350&lt;0.005,0,(GI349*(1+GI$5/Setup!$C$36)+IF($V350=16,N($F350),0))-CM350-EK350)</f>
        <v>0</v>
      </c>
      <c r="GJ350" s="48" t="n">
        <f aca="false">IF((GJ349*(1+GJ$5/Setup!$C$36)+IF($V350=17,N($F350),0))-CN350-EL350&lt;0.005,0,(GJ349*(1+GJ$5/Setup!$C$36)+IF($V350=17,N($F350),0))-CN350-EL350)</f>
        <v>0</v>
      </c>
      <c r="GK350" s="48" t="n">
        <f aca="false">IF((GK349*(1+GK$5/Setup!$C$36)+IF($V350=18,N($F350),0))-CO350-EM350&lt;0.005,0,(GK349*(1+GK$5/Setup!$C$36)+IF($V350=18,N($F350),0))-CO350-EM350)</f>
        <v>0</v>
      </c>
      <c r="GL350" s="48" t="n">
        <f aca="false">IF((GL349*(1+GL$5/Setup!$C$36)+IF($V350=19,N($F350),0))-CP350-EN350&lt;0.005,0,(GL349*(1+GL$5/Setup!$C$36)+IF($V350=19,N($F350),0))-CP350-EN350)</f>
        <v>0</v>
      </c>
      <c r="GM350" s="48" t="n">
        <f aca="false">IF((GM349*(1+GM$5/Setup!$C$36)+IF($V350=20,N($F350),0))-CQ350-EO350&lt;0.005,0,(GM349*(1+GM$5/Setup!$C$36)+IF($V350=20,N($F350),0))-CQ350-EO350)</f>
        <v>0</v>
      </c>
      <c r="GN350" s="48" t="n">
        <f aca="false">IF((GN349*(1+GN$5/Setup!$C$36)+IF($V350=21,N($F350),0))-CR350-EP350&lt;0.005,0,(GN349*(1+GN$5/Setup!$C$36)+IF($V350=21,N($F350),0))-CR350-EP350)</f>
        <v>0</v>
      </c>
      <c r="GO350" s="48" t="n">
        <f aca="false">IF((GO349*(1+GO$5/Setup!$C$36)+IF($V350=22,N($F350),0))-CS350-EQ350&lt;0.005,0,(GO349*(1+GO$5/Setup!$C$36)+IF($V350=22,N($F350),0))-CS350-EQ350)</f>
        <v>0</v>
      </c>
      <c r="GP350" s="48" t="n">
        <f aca="false">IF((GP349*(1+GP$5/Setup!$C$36)+IF($V350=23,N($F350),0))-CT350-ER350&lt;0.005,0,(GP349*(1+GP$5/Setup!$C$36)+IF($V350=23,N($F350),0))-CT350-ER350)</f>
        <v>0</v>
      </c>
      <c r="GQ350" s="48" t="n">
        <f aca="false">IF((GQ349*(1+GQ$5/Setup!$C$36)+IF($V350=24,N($F350),0))-CU350-ES350&lt;0.005,0,(GQ349*(1+GQ$5/Setup!$C$36)+IF($V350=24,N($F350),0))-CU350-ES350)</f>
        <v>0</v>
      </c>
      <c r="GR350" s="48" t="n">
        <f aca="false">IF((GR349*(1+GR$5/Setup!$C$36)+IF($V350=25,N($F350),0))-CV350-ET350&lt;0.005,0,(GR349*(1+GR$5/Setup!$C$36)+IF($V350=25,N($F350),0))-CV350-ET350)</f>
        <v>0</v>
      </c>
      <c r="GS350" s="48" t="n">
        <f aca="false">IF((GS349*(1+GS$5/Setup!$C$36)+IF($V350=26,N($F350),0))-CW350-EU350&lt;0.005,0,(GS349*(1+GS$5/Setup!$C$36)+IF($V350=26,N($F350),0))-CW350-EU350)</f>
        <v>0</v>
      </c>
      <c r="GT350" s="48" t="n">
        <f aca="false">IF((GT349*(1+GT$5/Setup!$C$36)+IF($V350=27,N($F350),0))-CX350-EV350&lt;0.005,0,(GT349*(1+GT$5/Setup!$C$36)+IF($V350=27,N($F350),0))-CX350-EV350)</f>
        <v>0</v>
      </c>
      <c r="GU350" s="48" t="n">
        <f aca="false">IF((GU349*(1+GU$5/Setup!$C$36)+IF($V350=28,N($F350),0))-CY350-EW350&lt;0.005,0,(GU349*(1+GU$5/Setup!$C$36)+IF($V350=28,N($F350),0))-CY350-EW350)</f>
        <v>0</v>
      </c>
      <c r="GV350" s="48" t="n">
        <f aca="false">IF((GV349*(1+GV$5/Setup!$C$36)+IF($V350=29,N($F350),0))-CZ350-EX350&lt;0.005,0,(GV349*(1+GV$5/Setup!$C$36)+IF($V350=29,N($F350),0))-CZ350-EX350)</f>
        <v>0</v>
      </c>
      <c r="GW350" s="48" t="n">
        <f aca="false">IF((GW349*(1+GW$5/Setup!$C$36)+IF($V350=30,N($F350),0))-DA350-EY350&lt;0.005,0,(GW349*(1+GW$5/Setup!$C$36)+IF($V350=30,N($F350),0))-DA350-EY350)</f>
        <v>0</v>
      </c>
      <c r="GX350" s="48" t="n">
        <f aca="false">IF((GX349*(1+GX$5/Setup!$C$36)+IF($V350=31,N($F350),0))-DB350-EZ350&lt;0.005,0,(GX349*(1+GX$5/Setup!$C$36)+IF($V350=31,N($F350),0))-DB350-EZ350)</f>
        <v>0</v>
      </c>
      <c r="GY350" s="48" t="n">
        <f aca="false">IF((GY349*(1+GY$5/Setup!$C$36)+IF($V350=32,N($F350),0))-DC350-FA350&lt;0.005,0,(GY349*(1+GY$5/Setup!$C$36)+IF($V350=32,N($F350),0))-DC350-FA350)</f>
        <v>0</v>
      </c>
      <c r="GZ350" s="48" t="n">
        <f aca="false">IF((GZ349*(1+GZ$5/Setup!$C$36)+IF($V350=33,N($F350),0))-DD350-FB350&lt;0.005,0,(GZ349*(1+GZ$5/Setup!$C$36)+IF($V350=33,N($F350),0))-DD350-FB350)</f>
        <v>0</v>
      </c>
      <c r="HA350" s="48" t="n">
        <f aca="false">IF((HA349*(1+HA$5/Setup!$C$36)+IF($V350=34,N($F350),0))-DE350-FC350&lt;0.005,0,(HA349*(1+HA$5/Setup!$C$36)+IF($V350=34,N($F350),0))-DE350-FC350)</f>
        <v>0</v>
      </c>
      <c r="HB350" s="48" t="n">
        <f aca="false">IF((HB349*(1+HB$5/Setup!$C$36)+IF($V350=35,N($F350),0))-DF350-FD350&lt;0.005,0,(HB349*(1+HB$5/Setup!$C$36)+IF($V350=35,N($F350),0))-DF350-FD350)</f>
        <v>0</v>
      </c>
      <c r="HC350" s="48" t="n">
        <f aca="false">IF((HC349*(1+HC$5/Setup!$C$36)+IF($V350=36,N($F350),0))-DG350-FE350&lt;0.005,0,(HC349*(1+HC$5/Setup!$C$36)+IF($V350=36,N($F350),0))-DG350-FE350)</f>
        <v>0</v>
      </c>
      <c r="HD350" s="48" t="n">
        <f aca="false">IF((HD349*(1+HD$5/Setup!$C$36)+IF($V350=37,N($F350),0))-DH350-FF350&lt;0.005,0,(HD349*(1+HD$5/Setup!$C$36)+IF($V350=37,N($F350),0))-DH350-FF350)</f>
        <v>0</v>
      </c>
      <c r="HE350" s="48" t="n">
        <f aca="false">IF((HE349*(1+HE$5/Setup!$C$36)+IF($V350=38,N($F350),0))-DI350-FG350&lt;0.005,0,(HE349*(1+HE$5/Setup!$C$36)+IF($V350=38,N($F350),0))-DI350-FG350)</f>
        <v>0</v>
      </c>
      <c r="HF350" s="48" t="n">
        <f aca="false">IF((HF349*(1+HF$5/Setup!$C$36)+IF($V350=39,N($F350),0))-DJ350-FH350&lt;0.005,0,(HF349*(1+HF$5/Setup!$C$36)+IF($V350=39,N($F350),0))-DJ350-FH350)</f>
        <v>0</v>
      </c>
      <c r="HG350" s="48" t="n">
        <f aca="false">IF((HG349*(1+HG$5/Setup!$C$36)+IF($V350=40,N($F350),0))-DK350-FI350&lt;0.005,0,(HG349*(1+HG$5/Setup!$C$36)+IF($V350=40,N($F350),0))-DK350-FI350)</f>
        <v>0</v>
      </c>
      <c r="HH350" s="48" t="n">
        <f aca="false">IF((HH349*(1+HH$5/Setup!$C$36)+IF($V350=41,N($F350),0))-DL350-FJ350&lt;0.005,0,(HH349*(1+HH$5/Setup!$C$36)+IF($V350=41,N($F350),0))-DL350-FJ350)</f>
        <v>0</v>
      </c>
      <c r="HI350" s="48" t="n">
        <f aca="false">IF((HI349*(1+HI$5/Setup!$C$36)+IF($V350=42,N($F350),0))-DM350-FK350&lt;0.005,0,(HI349*(1+HI$5/Setup!$C$36)+IF($V350=42,N($F350),0))-DM350-FK350)</f>
        <v>0</v>
      </c>
      <c r="HJ350" s="48" t="n">
        <f aca="false">IF((HJ349*(1+HJ$5/Setup!$C$36)+IF($V350=43,N($F350),0))-DN350-FL350&lt;0.005,0,(HJ349*(1+HJ$5/Setup!$C$36)+IF($V350=43,N($F350),0))-DN350-FL350)</f>
        <v>0</v>
      </c>
      <c r="HK350" s="48" t="n">
        <f aca="false">IF((HK349*(1+HK$5/Setup!$C$36)+IF($V350=44,N($F350),0))-DO350-FM350&lt;0.005,0,(HK349*(1+HK$5/Setup!$C$36)+IF($V350=44,N($F350),0))-DO350-FM350)</f>
        <v>0</v>
      </c>
      <c r="HL350" s="48" t="n">
        <f aca="false">IF((HL349*(1+HL$5/Setup!$C$36)+IF($V350=45,N($F350),0))-DP350-FN350&lt;0.005,0,(HL349*(1+HL$5/Setup!$C$36)+IF($V350=45,N($F350),0))-DP350-FN350)</f>
        <v>0</v>
      </c>
      <c r="HM350" s="48" t="n">
        <f aca="false">IF((HM349*(1+HM$5/Setup!$C$36)+IF($V350=46,N($F350),0))-DQ350-FO350&lt;0.005,0,(HM349*(1+HM$5/Setup!$C$36)+IF($V350=46,N($F350),0))-DQ350-FO350)</f>
        <v>0</v>
      </c>
      <c r="HN350" s="48" t="n">
        <f aca="false">IF((HN349*(1+HN$5/Setup!$C$36)+IF($V350=47,N($F350),0))-DR350-FP350&lt;0.005,0,(HN349*(1+HN$5/Setup!$C$36)+IF($V350=47,N($F350),0))-DR350-FP350)</f>
        <v>0</v>
      </c>
      <c r="HO350" s="48" t="n">
        <f aca="false">IF((HO349*(1+HO$5/Setup!$C$36)+IF($V350=48,N($F350),0))-DS350-FQ350&lt;0.005,0,(HO349*(1+HO$5/Setup!$C$36)+IF($V350=48,N($F350),0))-DS350-FQ350)</f>
        <v>0</v>
      </c>
      <c r="HP350" s="48" t="n">
        <f aca="false">IF((HP349*(1+HP$5/Setup!$C$36)+IF($V350=49,N($F350),0))-DT350-FR350&lt;0.005,0,(HP349*(1+HP$5/Setup!$C$36)+IF($V350=49,N($F350),0))-DT350-FR350)</f>
        <v>0</v>
      </c>
      <c r="HQ350" s="48" t="n">
        <f aca="false">IF((HQ349*(1+HQ$5/Setup!$C$36)+IF($V350=50,N($F350),0))-DU350-FS350&lt;0.005,0,(HQ349*(1+HQ$5/Setup!$C$36)+IF($V350=50,N($F350),0))-DU350-FS350)</f>
        <v>0</v>
      </c>
    </row>
    <row r="351" customFormat="false" ht="15" hidden="false" customHeight="false" outlineLevel="0" collapsed="false">
      <c r="A351" s="44" t="n">
        <v>343</v>
      </c>
      <c r="B351" s="45" t="n">
        <f aca="false">IF(Setup!$C$7="Every month",EDATE(Setup!$C$8,($A351-1)),IF(Setup!$C$7="Twice a month",DATE(YEAR(Setup!$C$8),MONTH(Setup!$C$8)+INT((($A351-1)+Setup!$C$41)/2),MIN(IF(MOD(($A351-1)+Setup!$C$41,2)=0,Setup!$C$39,Setup!$C$40),DAY(EOMONTH(DATE(YEAR(Setup!$C$8),MONTH(Setup!$C$8)+INT((($A351-1)+Setup!$C$41)/2),1),0)))),Setup!$C$8+($A351-1)*IF(Setup!$C$7="Every week",7,14)))</f>
        <v>51113</v>
      </c>
      <c r="C351" s="45" t="n">
        <f aca="false">IF(Setup!$C$7="Every month",EDATE(Setup!$C$8,$A351),IF(Setup!$C$7="Twice a month",DATE(YEAR(Setup!$C$8),MONTH(Setup!$C$8)+INT(($A351+Setup!$C$41)/2),MIN(IF(MOD($A351+Setup!$C$41,2)=0,Setup!$C$39,Setup!$C$40),DAY(EOMONTH(DATE(YEAR(Setup!$C$8),MONTH(Setup!$C$8)+INT(($A351+Setup!$C$41)/2),1),0)))),Setup!$C$8+$A351*IF(Setup!$C$7="Every week",7,14)))</f>
        <v>51127</v>
      </c>
      <c r="D351" s="46"/>
      <c r="E351" s="47"/>
      <c r="F351" s="47"/>
      <c r="G351" s="47"/>
      <c r="H351" s="47"/>
      <c r="I351" s="48" t="n">
        <f aca="false">N(Setup!$C$11)+N(E351)</f>
        <v>100</v>
      </c>
      <c r="J351" s="48" t="n">
        <f aca="false">MIN(Setup!$C$37,MAX(I351,0))</f>
        <v>9.23076923076923</v>
      </c>
      <c r="K351" s="48" t="n">
        <f aca="false">MIN(MAX(N(Setup!$C$14)-L350,0),MAX(I351-J351,0))</f>
        <v>0</v>
      </c>
      <c r="L351" s="48" t="n">
        <f aca="false">L350+K351-N(G351)</f>
        <v>500</v>
      </c>
      <c r="M351" s="48" t="n">
        <f aca="false">M350+J351-N(H351)</f>
        <v>3166.15384615383</v>
      </c>
      <c r="N351" s="48" t="n">
        <f aca="false">SUM(BX351:DU351)</f>
        <v>0</v>
      </c>
      <c r="O351" s="48" t="n">
        <f aca="false">SUM(Z351:BW351)-N351</f>
        <v>65</v>
      </c>
      <c r="P351" s="48" t="n">
        <f aca="false">MAX(I351-J351-K351,0)+O351</f>
        <v>155.769230769231</v>
      </c>
      <c r="Q351" s="48" t="n">
        <f aca="false">SUM(DV351:FS351)</f>
        <v>0</v>
      </c>
      <c r="R351" s="49" t="n">
        <f aca="false">N351+J351+K351+Q351</f>
        <v>9.23076923076923</v>
      </c>
      <c r="S351" s="48" t="n">
        <f aca="false">T351-T350-N(F351)+N351+Q351</f>
        <v>0</v>
      </c>
      <c r="T351" s="49" t="n">
        <f aca="false">SUM(FT351:HQ351)</f>
        <v>0</v>
      </c>
      <c r="U351" s="44" t="str">
        <f aca="false">IF(T350&lt;0.005,"",INDEX(Helpers!$C$2:$C$51,IF(_xlfn.MINIFS($DV$6:$FS$6,DV351:FS351,"&gt;0.005")=0,V351,_xlfn.MINIFS($DV$6:$FS$6,DV351:FS351,"&gt;0.005"))))</f>
        <v/>
      </c>
      <c r="V351" s="44" t="n">
        <f aca="false">IF(_xlfn.MINIFS($FT$6:$HQ$6,FT350:HQ350,"&gt;0.005")=0,1,_xlfn.MINIFS($FT$6:$HQ$6,FT350:HQ350,"&gt;0.005"))</f>
        <v>1</v>
      </c>
      <c r="W351" s="44" t="n">
        <f aca="false">IF(AND(D351&lt;&gt;"Paid",T350&gt;0.005),1,0)</f>
        <v>0</v>
      </c>
      <c r="X351" s="48" t="n">
        <f aca="false">SUMPRODUCT(((Helpers!$G$2:$G$51*(1+(Helpers!$D$2:$D$51+0.000000001)/12)^(($B351-Setup!$C$8)/(365.25/12))-Helpers!$E$2:$E$51*((1+(Helpers!$D$2:$D$51+0.000000001)/12)^(($B351-Setup!$C$8)/(365.25/12))-1)/((Helpers!$D$2:$D$51+0.000000001)/12))&gt;0)*(Helpers!$G$2:$G$51*(1+(Helpers!$D$2:$D$51+0.000000001)/12)^(($B351-Setup!$C$8)/(365.25/12))-Helpers!$E$2:$E$51*((1+(Helpers!$D$2:$D$51+0.000000001)/12)^(($B351-Setup!$C$8)/(365.25/12))-1)/((Helpers!$D$2:$D$51+0.000000001)/12)))</f>
        <v>0</v>
      </c>
      <c r="Y351" s="48"/>
      <c r="Z351" s="48" t="n">
        <f aca="false">IF(OR(N(Z$5)=0,Z$6=""),0,Z$5*((DATE(YEAR($B351),MONTH($B351),MIN(Z$6,DAY(EOMONTH($B351,0))))&gt;=$B351)*(DATE(YEAR($B351),MONTH($B351),MIN(Z$6,DAY(EOMONTH($B351,0))))&lt;$C351)+(DATE(YEAR($B351),MONTH($B351)+1,MIN(Z$6,DAY(EOMONTH($B351,1))))&gt;=$B351)*(DATE(YEAR($B351),MONTH($B351)+1,MIN(Z$6,DAY(EOMONTH($B351,1))))&lt;$C351)))</f>
        <v>25</v>
      </c>
      <c r="AA351" s="48" t="n">
        <f aca="false">IF(OR(N(AA$5)=0,AA$6=""),0,AA$5*((DATE(YEAR($B351),MONTH($B351),MIN(AA$6,DAY(EOMONTH($B351,0))))&gt;=$B351)*(DATE(YEAR($B351),MONTH($B351),MIN(AA$6,DAY(EOMONTH($B351,0))))&lt;$C351)+(DATE(YEAR($B351),MONTH($B351)+1,MIN(AA$6,DAY(EOMONTH($B351,1))))&gt;=$B351)*(DATE(YEAR($B351),MONTH($B351)+1,MIN(AA$6,DAY(EOMONTH($B351,1))))&lt;$C351)))</f>
        <v>40</v>
      </c>
      <c r="AB351" s="48" t="n">
        <f aca="false">IF(OR(N(AB$5)=0,AB$6=""),0,AB$5*((DATE(YEAR($B351),MONTH($B351),MIN(AB$6,DAY(EOMONTH($B351,0))))&gt;=$B351)*(DATE(YEAR($B351),MONTH($B351),MIN(AB$6,DAY(EOMONTH($B351,0))))&lt;$C351)+(DATE(YEAR($B351),MONTH($B351)+1,MIN(AB$6,DAY(EOMONTH($B351,1))))&gt;=$B351)*(DATE(YEAR($B351),MONTH($B351)+1,MIN(AB$6,DAY(EOMONTH($B351,1))))&lt;$C351)))</f>
        <v>0</v>
      </c>
      <c r="AC351" s="48" t="n">
        <f aca="false">IF(OR(N(AC$5)=0,AC$6=""),0,AC$5*((DATE(YEAR($B351),MONTH($B351),MIN(AC$6,DAY(EOMONTH($B351,0))))&gt;=$B351)*(DATE(YEAR($B351),MONTH($B351),MIN(AC$6,DAY(EOMONTH($B351,0))))&lt;$C351)+(DATE(YEAR($B351),MONTH($B351)+1,MIN(AC$6,DAY(EOMONTH($B351,1))))&gt;=$B351)*(DATE(YEAR($B351),MONTH($B351)+1,MIN(AC$6,DAY(EOMONTH($B351,1))))&lt;$C351)))</f>
        <v>0</v>
      </c>
      <c r="AD351" s="48" t="n">
        <f aca="false">IF(OR(N(AD$5)=0,AD$6=""),0,AD$5*((DATE(YEAR($B351),MONTH($B351),MIN(AD$6,DAY(EOMONTH($B351,0))))&gt;=$B351)*(DATE(YEAR($B351),MONTH($B351),MIN(AD$6,DAY(EOMONTH($B351,0))))&lt;$C351)+(DATE(YEAR($B351),MONTH($B351)+1,MIN(AD$6,DAY(EOMONTH($B351,1))))&gt;=$B351)*(DATE(YEAR($B351),MONTH($B351)+1,MIN(AD$6,DAY(EOMONTH($B351,1))))&lt;$C351)))</f>
        <v>0</v>
      </c>
      <c r="AE351" s="48" t="n">
        <f aca="false">IF(OR(N(AE$5)=0,AE$6=""),0,AE$5*((DATE(YEAR($B351),MONTH($B351),MIN(AE$6,DAY(EOMONTH($B351,0))))&gt;=$B351)*(DATE(YEAR($B351),MONTH($B351),MIN(AE$6,DAY(EOMONTH($B351,0))))&lt;$C351)+(DATE(YEAR($B351),MONTH($B351)+1,MIN(AE$6,DAY(EOMONTH($B351,1))))&gt;=$B351)*(DATE(YEAR($B351),MONTH($B351)+1,MIN(AE$6,DAY(EOMONTH($B351,1))))&lt;$C351)))</f>
        <v>0</v>
      </c>
      <c r="AF351" s="48" t="n">
        <f aca="false">IF(OR(N(AF$5)=0,AF$6=""),0,AF$5*((DATE(YEAR($B351),MONTH($B351),MIN(AF$6,DAY(EOMONTH($B351,0))))&gt;=$B351)*(DATE(YEAR($B351),MONTH($B351),MIN(AF$6,DAY(EOMONTH($B351,0))))&lt;$C351)+(DATE(YEAR($B351),MONTH($B351)+1,MIN(AF$6,DAY(EOMONTH($B351,1))))&gt;=$B351)*(DATE(YEAR($B351),MONTH($B351)+1,MIN(AF$6,DAY(EOMONTH($B351,1))))&lt;$C351)))</f>
        <v>0</v>
      </c>
      <c r="AG351" s="48" t="n">
        <f aca="false">IF(OR(N(AG$5)=0,AG$6=""),0,AG$5*((DATE(YEAR($B351),MONTH($B351),MIN(AG$6,DAY(EOMONTH($B351,0))))&gt;=$B351)*(DATE(YEAR($B351),MONTH($B351),MIN(AG$6,DAY(EOMONTH($B351,0))))&lt;$C351)+(DATE(YEAR($B351),MONTH($B351)+1,MIN(AG$6,DAY(EOMONTH($B351,1))))&gt;=$B351)*(DATE(YEAR($B351),MONTH($B351)+1,MIN(AG$6,DAY(EOMONTH($B351,1))))&lt;$C351)))</f>
        <v>0</v>
      </c>
      <c r="AH351" s="48" t="n">
        <f aca="false">IF(OR(N(AH$5)=0,AH$6=""),0,AH$5*((DATE(YEAR($B351),MONTH($B351),MIN(AH$6,DAY(EOMONTH($B351,0))))&gt;=$B351)*(DATE(YEAR($B351),MONTH($B351),MIN(AH$6,DAY(EOMONTH($B351,0))))&lt;$C351)+(DATE(YEAR($B351),MONTH($B351)+1,MIN(AH$6,DAY(EOMONTH($B351,1))))&gt;=$B351)*(DATE(YEAR($B351),MONTH($B351)+1,MIN(AH$6,DAY(EOMONTH($B351,1))))&lt;$C351)))</f>
        <v>0</v>
      </c>
      <c r="AI351" s="48" t="n">
        <f aca="false">IF(OR(N(AI$5)=0,AI$6=""),0,AI$5*((DATE(YEAR($B351),MONTH($B351),MIN(AI$6,DAY(EOMONTH($B351,0))))&gt;=$B351)*(DATE(YEAR($B351),MONTH($B351),MIN(AI$6,DAY(EOMONTH($B351,0))))&lt;$C351)+(DATE(YEAR($B351),MONTH($B351)+1,MIN(AI$6,DAY(EOMONTH($B351,1))))&gt;=$B351)*(DATE(YEAR($B351),MONTH($B351)+1,MIN(AI$6,DAY(EOMONTH($B351,1))))&lt;$C351)))</f>
        <v>0</v>
      </c>
      <c r="AJ351" s="48" t="n">
        <f aca="false">IF(OR(N(AJ$5)=0,AJ$6=""),0,AJ$5*((DATE(YEAR($B351),MONTH($B351),MIN(AJ$6,DAY(EOMONTH($B351,0))))&gt;=$B351)*(DATE(YEAR($B351),MONTH($B351),MIN(AJ$6,DAY(EOMONTH($B351,0))))&lt;$C351)+(DATE(YEAR($B351),MONTH($B351)+1,MIN(AJ$6,DAY(EOMONTH($B351,1))))&gt;=$B351)*(DATE(YEAR($B351),MONTH($B351)+1,MIN(AJ$6,DAY(EOMONTH($B351,1))))&lt;$C351)))</f>
        <v>0</v>
      </c>
      <c r="AK351" s="48" t="n">
        <f aca="false">IF(OR(N(AK$5)=0,AK$6=""),0,AK$5*((DATE(YEAR($B351),MONTH($B351),MIN(AK$6,DAY(EOMONTH($B351,0))))&gt;=$B351)*(DATE(YEAR($B351),MONTH($B351),MIN(AK$6,DAY(EOMONTH($B351,0))))&lt;$C351)+(DATE(YEAR($B351),MONTH($B351)+1,MIN(AK$6,DAY(EOMONTH($B351,1))))&gt;=$B351)*(DATE(YEAR($B351),MONTH($B351)+1,MIN(AK$6,DAY(EOMONTH($B351,1))))&lt;$C351)))</f>
        <v>0</v>
      </c>
      <c r="AL351" s="48" t="n">
        <f aca="false">IF(OR(N(AL$5)=0,AL$6=""),0,AL$5*((DATE(YEAR($B351),MONTH($B351),MIN(AL$6,DAY(EOMONTH($B351,0))))&gt;=$B351)*(DATE(YEAR($B351),MONTH($B351),MIN(AL$6,DAY(EOMONTH($B351,0))))&lt;$C351)+(DATE(YEAR($B351),MONTH($B351)+1,MIN(AL$6,DAY(EOMONTH($B351,1))))&gt;=$B351)*(DATE(YEAR($B351),MONTH($B351)+1,MIN(AL$6,DAY(EOMONTH($B351,1))))&lt;$C351)))</f>
        <v>0</v>
      </c>
      <c r="AM351" s="48" t="n">
        <f aca="false">IF(OR(N(AM$5)=0,AM$6=""),0,AM$5*((DATE(YEAR($B351),MONTH($B351),MIN(AM$6,DAY(EOMONTH($B351,0))))&gt;=$B351)*(DATE(YEAR($B351),MONTH($B351),MIN(AM$6,DAY(EOMONTH($B351,0))))&lt;$C351)+(DATE(YEAR($B351),MONTH($B351)+1,MIN(AM$6,DAY(EOMONTH($B351,1))))&gt;=$B351)*(DATE(YEAR($B351),MONTH($B351)+1,MIN(AM$6,DAY(EOMONTH($B351,1))))&lt;$C351)))</f>
        <v>0</v>
      </c>
      <c r="AN351" s="48" t="n">
        <f aca="false">IF(OR(N(AN$5)=0,AN$6=""),0,AN$5*((DATE(YEAR($B351),MONTH($B351),MIN(AN$6,DAY(EOMONTH($B351,0))))&gt;=$B351)*(DATE(YEAR($B351),MONTH($B351),MIN(AN$6,DAY(EOMONTH($B351,0))))&lt;$C351)+(DATE(YEAR($B351),MONTH($B351)+1,MIN(AN$6,DAY(EOMONTH($B351,1))))&gt;=$B351)*(DATE(YEAR($B351),MONTH($B351)+1,MIN(AN$6,DAY(EOMONTH($B351,1))))&lt;$C351)))</f>
        <v>0</v>
      </c>
      <c r="AO351" s="48" t="n">
        <f aca="false">IF(OR(N(AO$5)=0,AO$6=""),0,AO$5*((DATE(YEAR($B351),MONTH($B351),MIN(AO$6,DAY(EOMONTH($B351,0))))&gt;=$B351)*(DATE(YEAR($B351),MONTH($B351),MIN(AO$6,DAY(EOMONTH($B351,0))))&lt;$C351)+(DATE(YEAR($B351),MONTH($B351)+1,MIN(AO$6,DAY(EOMONTH($B351,1))))&gt;=$B351)*(DATE(YEAR($B351),MONTH($B351)+1,MIN(AO$6,DAY(EOMONTH($B351,1))))&lt;$C351)))</f>
        <v>0</v>
      </c>
      <c r="AP351" s="48" t="n">
        <f aca="false">IF(OR(N(AP$5)=0,AP$6=""),0,AP$5*((DATE(YEAR($B351),MONTH($B351),MIN(AP$6,DAY(EOMONTH($B351,0))))&gt;=$B351)*(DATE(YEAR($B351),MONTH($B351),MIN(AP$6,DAY(EOMONTH($B351,0))))&lt;$C351)+(DATE(YEAR($B351),MONTH($B351)+1,MIN(AP$6,DAY(EOMONTH($B351,1))))&gt;=$B351)*(DATE(YEAR($B351),MONTH($B351)+1,MIN(AP$6,DAY(EOMONTH($B351,1))))&lt;$C351)))</f>
        <v>0</v>
      </c>
      <c r="AQ351" s="48" t="n">
        <f aca="false">IF(OR(N(AQ$5)=0,AQ$6=""),0,AQ$5*((DATE(YEAR($B351),MONTH($B351),MIN(AQ$6,DAY(EOMONTH($B351,0))))&gt;=$B351)*(DATE(YEAR($B351),MONTH($B351),MIN(AQ$6,DAY(EOMONTH($B351,0))))&lt;$C351)+(DATE(YEAR($B351),MONTH($B351)+1,MIN(AQ$6,DAY(EOMONTH($B351,1))))&gt;=$B351)*(DATE(YEAR($B351),MONTH($B351)+1,MIN(AQ$6,DAY(EOMONTH($B351,1))))&lt;$C351)))</f>
        <v>0</v>
      </c>
      <c r="AR351" s="48" t="n">
        <f aca="false">IF(OR(N(AR$5)=0,AR$6=""),0,AR$5*((DATE(YEAR($B351),MONTH($B351),MIN(AR$6,DAY(EOMONTH($B351,0))))&gt;=$B351)*(DATE(YEAR($B351),MONTH($B351),MIN(AR$6,DAY(EOMONTH($B351,0))))&lt;$C351)+(DATE(YEAR($B351),MONTH($B351)+1,MIN(AR$6,DAY(EOMONTH($B351,1))))&gt;=$B351)*(DATE(YEAR($B351),MONTH($B351)+1,MIN(AR$6,DAY(EOMONTH($B351,1))))&lt;$C351)))</f>
        <v>0</v>
      </c>
      <c r="AS351" s="48" t="n">
        <f aca="false">IF(OR(N(AS$5)=0,AS$6=""),0,AS$5*((DATE(YEAR($B351),MONTH($B351),MIN(AS$6,DAY(EOMONTH($B351,0))))&gt;=$B351)*(DATE(YEAR($B351),MONTH($B351),MIN(AS$6,DAY(EOMONTH($B351,0))))&lt;$C351)+(DATE(YEAR($B351),MONTH($B351)+1,MIN(AS$6,DAY(EOMONTH($B351,1))))&gt;=$B351)*(DATE(YEAR($B351),MONTH($B351)+1,MIN(AS$6,DAY(EOMONTH($B351,1))))&lt;$C351)))</f>
        <v>0</v>
      </c>
      <c r="AT351" s="48" t="n">
        <f aca="false">IF(OR(N(AT$5)=0,AT$6=""),0,AT$5*((DATE(YEAR($B351),MONTH($B351),MIN(AT$6,DAY(EOMONTH($B351,0))))&gt;=$B351)*(DATE(YEAR($B351),MONTH($B351),MIN(AT$6,DAY(EOMONTH($B351,0))))&lt;$C351)+(DATE(YEAR($B351),MONTH($B351)+1,MIN(AT$6,DAY(EOMONTH($B351,1))))&gt;=$B351)*(DATE(YEAR($B351),MONTH($B351)+1,MIN(AT$6,DAY(EOMONTH($B351,1))))&lt;$C351)))</f>
        <v>0</v>
      </c>
      <c r="AU351" s="48" t="n">
        <f aca="false">IF(OR(N(AU$5)=0,AU$6=""),0,AU$5*((DATE(YEAR($B351),MONTH($B351),MIN(AU$6,DAY(EOMONTH($B351,0))))&gt;=$B351)*(DATE(YEAR($B351),MONTH($B351),MIN(AU$6,DAY(EOMONTH($B351,0))))&lt;$C351)+(DATE(YEAR($B351),MONTH($B351)+1,MIN(AU$6,DAY(EOMONTH($B351,1))))&gt;=$B351)*(DATE(YEAR($B351),MONTH($B351)+1,MIN(AU$6,DAY(EOMONTH($B351,1))))&lt;$C351)))</f>
        <v>0</v>
      </c>
      <c r="AV351" s="48" t="n">
        <f aca="false">IF(OR(N(AV$5)=0,AV$6=""),0,AV$5*((DATE(YEAR($B351),MONTH($B351),MIN(AV$6,DAY(EOMONTH($B351,0))))&gt;=$B351)*(DATE(YEAR($B351),MONTH($B351),MIN(AV$6,DAY(EOMONTH($B351,0))))&lt;$C351)+(DATE(YEAR($B351),MONTH($B351)+1,MIN(AV$6,DAY(EOMONTH($B351,1))))&gt;=$B351)*(DATE(YEAR($B351),MONTH($B351)+1,MIN(AV$6,DAY(EOMONTH($B351,1))))&lt;$C351)))</f>
        <v>0</v>
      </c>
      <c r="AW351" s="48" t="n">
        <f aca="false">IF(OR(N(AW$5)=0,AW$6=""),0,AW$5*((DATE(YEAR($B351),MONTH($B351),MIN(AW$6,DAY(EOMONTH($B351,0))))&gt;=$B351)*(DATE(YEAR($B351),MONTH($B351),MIN(AW$6,DAY(EOMONTH($B351,0))))&lt;$C351)+(DATE(YEAR($B351),MONTH($B351)+1,MIN(AW$6,DAY(EOMONTH($B351,1))))&gt;=$B351)*(DATE(YEAR($B351),MONTH($B351)+1,MIN(AW$6,DAY(EOMONTH($B351,1))))&lt;$C351)))</f>
        <v>0</v>
      </c>
      <c r="AX351" s="48" t="n">
        <f aca="false">IF(OR(N(AX$5)=0,AX$6=""),0,AX$5*((DATE(YEAR($B351),MONTH($B351),MIN(AX$6,DAY(EOMONTH($B351,0))))&gt;=$B351)*(DATE(YEAR($B351),MONTH($B351),MIN(AX$6,DAY(EOMONTH($B351,0))))&lt;$C351)+(DATE(YEAR($B351),MONTH($B351)+1,MIN(AX$6,DAY(EOMONTH($B351,1))))&gt;=$B351)*(DATE(YEAR($B351),MONTH($B351)+1,MIN(AX$6,DAY(EOMONTH($B351,1))))&lt;$C351)))</f>
        <v>0</v>
      </c>
      <c r="AY351" s="48" t="n">
        <f aca="false">IF(OR(N(AY$5)=0,AY$6=""),0,AY$5*((DATE(YEAR($B351),MONTH($B351),MIN(AY$6,DAY(EOMONTH($B351,0))))&gt;=$B351)*(DATE(YEAR($B351),MONTH($B351),MIN(AY$6,DAY(EOMONTH($B351,0))))&lt;$C351)+(DATE(YEAR($B351),MONTH($B351)+1,MIN(AY$6,DAY(EOMONTH($B351,1))))&gt;=$B351)*(DATE(YEAR($B351),MONTH($B351)+1,MIN(AY$6,DAY(EOMONTH($B351,1))))&lt;$C351)))</f>
        <v>0</v>
      </c>
      <c r="AZ351" s="48" t="n">
        <f aca="false">IF(OR(N(AZ$5)=0,AZ$6=""),0,AZ$5*((DATE(YEAR($B351),MONTH($B351),MIN(AZ$6,DAY(EOMONTH($B351,0))))&gt;=$B351)*(DATE(YEAR($B351),MONTH($B351),MIN(AZ$6,DAY(EOMONTH($B351,0))))&lt;$C351)+(DATE(YEAR($B351),MONTH($B351)+1,MIN(AZ$6,DAY(EOMONTH($B351,1))))&gt;=$B351)*(DATE(YEAR($B351),MONTH($B351)+1,MIN(AZ$6,DAY(EOMONTH($B351,1))))&lt;$C351)))</f>
        <v>0</v>
      </c>
      <c r="BA351" s="48" t="n">
        <f aca="false">IF(OR(N(BA$5)=0,BA$6=""),0,BA$5*((DATE(YEAR($B351),MONTH($B351),MIN(BA$6,DAY(EOMONTH($B351,0))))&gt;=$B351)*(DATE(YEAR($B351),MONTH($B351),MIN(BA$6,DAY(EOMONTH($B351,0))))&lt;$C351)+(DATE(YEAR($B351),MONTH($B351)+1,MIN(BA$6,DAY(EOMONTH($B351,1))))&gt;=$B351)*(DATE(YEAR($B351),MONTH($B351)+1,MIN(BA$6,DAY(EOMONTH($B351,1))))&lt;$C351)))</f>
        <v>0</v>
      </c>
      <c r="BB351" s="48" t="n">
        <f aca="false">IF(OR(N(BB$5)=0,BB$6=""),0,BB$5*((DATE(YEAR($B351),MONTH($B351),MIN(BB$6,DAY(EOMONTH($B351,0))))&gt;=$B351)*(DATE(YEAR($B351),MONTH($B351),MIN(BB$6,DAY(EOMONTH($B351,0))))&lt;$C351)+(DATE(YEAR($B351),MONTH($B351)+1,MIN(BB$6,DAY(EOMONTH($B351,1))))&gt;=$B351)*(DATE(YEAR($B351),MONTH($B351)+1,MIN(BB$6,DAY(EOMONTH($B351,1))))&lt;$C351)))</f>
        <v>0</v>
      </c>
      <c r="BC351" s="48" t="n">
        <f aca="false">IF(OR(N(BC$5)=0,BC$6=""),0,BC$5*((DATE(YEAR($B351),MONTH($B351),MIN(BC$6,DAY(EOMONTH($B351,0))))&gt;=$B351)*(DATE(YEAR($B351),MONTH($B351),MIN(BC$6,DAY(EOMONTH($B351,0))))&lt;$C351)+(DATE(YEAR($B351),MONTH($B351)+1,MIN(BC$6,DAY(EOMONTH($B351,1))))&gt;=$B351)*(DATE(YEAR($B351),MONTH($B351)+1,MIN(BC$6,DAY(EOMONTH($B351,1))))&lt;$C351)))</f>
        <v>0</v>
      </c>
      <c r="BD351" s="48" t="n">
        <f aca="false">IF(OR(N(BD$5)=0,BD$6=""),0,BD$5*((DATE(YEAR($B351),MONTH($B351),MIN(BD$6,DAY(EOMONTH($B351,0))))&gt;=$B351)*(DATE(YEAR($B351),MONTH($B351),MIN(BD$6,DAY(EOMONTH($B351,0))))&lt;$C351)+(DATE(YEAR($B351),MONTH($B351)+1,MIN(BD$6,DAY(EOMONTH($B351,1))))&gt;=$B351)*(DATE(YEAR($B351),MONTH($B351)+1,MIN(BD$6,DAY(EOMONTH($B351,1))))&lt;$C351)))</f>
        <v>0</v>
      </c>
      <c r="BE351" s="48" t="n">
        <f aca="false">IF(OR(N(BE$5)=0,BE$6=""),0,BE$5*((DATE(YEAR($B351),MONTH($B351),MIN(BE$6,DAY(EOMONTH($B351,0))))&gt;=$B351)*(DATE(YEAR($B351),MONTH($B351),MIN(BE$6,DAY(EOMONTH($B351,0))))&lt;$C351)+(DATE(YEAR($B351),MONTH($B351)+1,MIN(BE$6,DAY(EOMONTH($B351,1))))&gt;=$B351)*(DATE(YEAR($B351),MONTH($B351)+1,MIN(BE$6,DAY(EOMONTH($B351,1))))&lt;$C351)))</f>
        <v>0</v>
      </c>
      <c r="BF351" s="48" t="n">
        <f aca="false">IF(OR(N(BF$5)=0,BF$6=""),0,BF$5*((DATE(YEAR($B351),MONTH($B351),MIN(BF$6,DAY(EOMONTH($B351,0))))&gt;=$B351)*(DATE(YEAR($B351),MONTH($B351),MIN(BF$6,DAY(EOMONTH($B351,0))))&lt;$C351)+(DATE(YEAR($B351),MONTH($B351)+1,MIN(BF$6,DAY(EOMONTH($B351,1))))&gt;=$B351)*(DATE(YEAR($B351),MONTH($B351)+1,MIN(BF$6,DAY(EOMONTH($B351,1))))&lt;$C351)))</f>
        <v>0</v>
      </c>
      <c r="BG351" s="48" t="n">
        <f aca="false">IF(OR(N(BG$5)=0,BG$6=""),0,BG$5*((DATE(YEAR($B351),MONTH($B351),MIN(BG$6,DAY(EOMONTH($B351,0))))&gt;=$B351)*(DATE(YEAR($B351),MONTH($B351),MIN(BG$6,DAY(EOMONTH($B351,0))))&lt;$C351)+(DATE(YEAR($B351),MONTH($B351)+1,MIN(BG$6,DAY(EOMONTH($B351,1))))&gt;=$B351)*(DATE(YEAR($B351),MONTH($B351)+1,MIN(BG$6,DAY(EOMONTH($B351,1))))&lt;$C351)))</f>
        <v>0</v>
      </c>
      <c r="BH351" s="48" t="n">
        <f aca="false">IF(OR(N(BH$5)=0,BH$6=""),0,BH$5*((DATE(YEAR($B351),MONTH($B351),MIN(BH$6,DAY(EOMONTH($B351,0))))&gt;=$B351)*(DATE(YEAR($B351),MONTH($B351),MIN(BH$6,DAY(EOMONTH($B351,0))))&lt;$C351)+(DATE(YEAR($B351),MONTH($B351)+1,MIN(BH$6,DAY(EOMONTH($B351,1))))&gt;=$B351)*(DATE(YEAR($B351),MONTH($B351)+1,MIN(BH$6,DAY(EOMONTH($B351,1))))&lt;$C351)))</f>
        <v>0</v>
      </c>
      <c r="BI351" s="48" t="n">
        <f aca="false">IF(OR(N(BI$5)=0,BI$6=""),0,BI$5*((DATE(YEAR($B351),MONTH($B351),MIN(BI$6,DAY(EOMONTH($B351,0))))&gt;=$B351)*(DATE(YEAR($B351),MONTH($B351),MIN(BI$6,DAY(EOMONTH($B351,0))))&lt;$C351)+(DATE(YEAR($B351),MONTH($B351)+1,MIN(BI$6,DAY(EOMONTH($B351,1))))&gt;=$B351)*(DATE(YEAR($B351),MONTH($B351)+1,MIN(BI$6,DAY(EOMONTH($B351,1))))&lt;$C351)))</f>
        <v>0</v>
      </c>
      <c r="BJ351" s="48" t="n">
        <f aca="false">IF(OR(N(BJ$5)=0,BJ$6=""),0,BJ$5*((DATE(YEAR($B351),MONTH($B351),MIN(BJ$6,DAY(EOMONTH($B351,0))))&gt;=$B351)*(DATE(YEAR($B351),MONTH($B351),MIN(BJ$6,DAY(EOMONTH($B351,0))))&lt;$C351)+(DATE(YEAR($B351),MONTH($B351)+1,MIN(BJ$6,DAY(EOMONTH($B351,1))))&gt;=$B351)*(DATE(YEAR($B351),MONTH($B351)+1,MIN(BJ$6,DAY(EOMONTH($B351,1))))&lt;$C351)))</f>
        <v>0</v>
      </c>
      <c r="BK351" s="48" t="n">
        <f aca="false">IF(OR(N(BK$5)=0,BK$6=""),0,BK$5*((DATE(YEAR($B351),MONTH($B351),MIN(BK$6,DAY(EOMONTH($B351,0))))&gt;=$B351)*(DATE(YEAR($B351),MONTH($B351),MIN(BK$6,DAY(EOMONTH($B351,0))))&lt;$C351)+(DATE(YEAR($B351),MONTH($B351)+1,MIN(BK$6,DAY(EOMONTH($B351,1))))&gt;=$B351)*(DATE(YEAR($B351),MONTH($B351)+1,MIN(BK$6,DAY(EOMONTH($B351,1))))&lt;$C351)))</f>
        <v>0</v>
      </c>
      <c r="BL351" s="48" t="n">
        <f aca="false">IF(OR(N(BL$5)=0,BL$6=""),0,BL$5*((DATE(YEAR($B351),MONTH($B351),MIN(BL$6,DAY(EOMONTH($B351,0))))&gt;=$B351)*(DATE(YEAR($B351),MONTH($B351),MIN(BL$6,DAY(EOMONTH($B351,0))))&lt;$C351)+(DATE(YEAR($B351),MONTH($B351)+1,MIN(BL$6,DAY(EOMONTH($B351,1))))&gt;=$B351)*(DATE(YEAR($B351),MONTH($B351)+1,MIN(BL$6,DAY(EOMONTH($B351,1))))&lt;$C351)))</f>
        <v>0</v>
      </c>
      <c r="BM351" s="48" t="n">
        <f aca="false">IF(OR(N(BM$5)=0,BM$6=""),0,BM$5*((DATE(YEAR($B351),MONTH($B351),MIN(BM$6,DAY(EOMONTH($B351,0))))&gt;=$B351)*(DATE(YEAR($B351),MONTH($B351),MIN(BM$6,DAY(EOMONTH($B351,0))))&lt;$C351)+(DATE(YEAR($B351),MONTH($B351)+1,MIN(BM$6,DAY(EOMONTH($B351,1))))&gt;=$B351)*(DATE(YEAR($B351),MONTH($B351)+1,MIN(BM$6,DAY(EOMONTH($B351,1))))&lt;$C351)))</f>
        <v>0</v>
      </c>
      <c r="BN351" s="48" t="n">
        <f aca="false">IF(OR(N(BN$5)=0,BN$6=""),0,BN$5*((DATE(YEAR($B351),MONTH($B351),MIN(BN$6,DAY(EOMONTH($B351,0))))&gt;=$B351)*(DATE(YEAR($B351),MONTH($B351),MIN(BN$6,DAY(EOMONTH($B351,0))))&lt;$C351)+(DATE(YEAR($B351),MONTH($B351)+1,MIN(BN$6,DAY(EOMONTH($B351,1))))&gt;=$B351)*(DATE(YEAR($B351),MONTH($B351)+1,MIN(BN$6,DAY(EOMONTH($B351,1))))&lt;$C351)))</f>
        <v>0</v>
      </c>
      <c r="BO351" s="48" t="n">
        <f aca="false">IF(OR(N(BO$5)=0,BO$6=""),0,BO$5*((DATE(YEAR($B351),MONTH($B351),MIN(BO$6,DAY(EOMONTH($B351,0))))&gt;=$B351)*(DATE(YEAR($B351),MONTH($B351),MIN(BO$6,DAY(EOMONTH($B351,0))))&lt;$C351)+(DATE(YEAR($B351),MONTH($B351)+1,MIN(BO$6,DAY(EOMONTH($B351,1))))&gt;=$B351)*(DATE(YEAR($B351),MONTH($B351)+1,MIN(BO$6,DAY(EOMONTH($B351,1))))&lt;$C351)))</f>
        <v>0</v>
      </c>
      <c r="BP351" s="48" t="n">
        <f aca="false">IF(OR(N(BP$5)=0,BP$6=""),0,BP$5*((DATE(YEAR($B351),MONTH($B351),MIN(BP$6,DAY(EOMONTH($B351,0))))&gt;=$B351)*(DATE(YEAR($B351),MONTH($B351),MIN(BP$6,DAY(EOMONTH($B351,0))))&lt;$C351)+(DATE(YEAR($B351),MONTH($B351)+1,MIN(BP$6,DAY(EOMONTH($B351,1))))&gt;=$B351)*(DATE(YEAR($B351),MONTH($B351)+1,MIN(BP$6,DAY(EOMONTH($B351,1))))&lt;$C351)))</f>
        <v>0</v>
      </c>
      <c r="BQ351" s="48" t="n">
        <f aca="false">IF(OR(N(BQ$5)=0,BQ$6=""),0,BQ$5*((DATE(YEAR($B351),MONTH($B351),MIN(BQ$6,DAY(EOMONTH($B351,0))))&gt;=$B351)*(DATE(YEAR($B351),MONTH($B351),MIN(BQ$6,DAY(EOMONTH($B351,0))))&lt;$C351)+(DATE(YEAR($B351),MONTH($B351)+1,MIN(BQ$6,DAY(EOMONTH($B351,1))))&gt;=$B351)*(DATE(YEAR($B351),MONTH($B351)+1,MIN(BQ$6,DAY(EOMONTH($B351,1))))&lt;$C351)))</f>
        <v>0</v>
      </c>
      <c r="BR351" s="48" t="n">
        <f aca="false">IF(OR(N(BR$5)=0,BR$6=""),0,BR$5*((DATE(YEAR($B351),MONTH($B351),MIN(BR$6,DAY(EOMONTH($B351,0))))&gt;=$B351)*(DATE(YEAR($B351),MONTH($B351),MIN(BR$6,DAY(EOMONTH($B351,0))))&lt;$C351)+(DATE(YEAR($B351),MONTH($B351)+1,MIN(BR$6,DAY(EOMONTH($B351,1))))&gt;=$B351)*(DATE(YEAR($B351),MONTH($B351)+1,MIN(BR$6,DAY(EOMONTH($B351,1))))&lt;$C351)))</f>
        <v>0</v>
      </c>
      <c r="BS351" s="48" t="n">
        <f aca="false">IF(OR(N(BS$5)=0,BS$6=""),0,BS$5*((DATE(YEAR($B351),MONTH($B351),MIN(BS$6,DAY(EOMONTH($B351,0))))&gt;=$B351)*(DATE(YEAR($B351),MONTH($B351),MIN(BS$6,DAY(EOMONTH($B351,0))))&lt;$C351)+(DATE(YEAR($B351),MONTH($B351)+1,MIN(BS$6,DAY(EOMONTH($B351,1))))&gt;=$B351)*(DATE(YEAR($B351),MONTH($B351)+1,MIN(BS$6,DAY(EOMONTH($B351,1))))&lt;$C351)))</f>
        <v>0</v>
      </c>
      <c r="BT351" s="48" t="n">
        <f aca="false">IF(OR(N(BT$5)=0,BT$6=""),0,BT$5*((DATE(YEAR($B351),MONTH($B351),MIN(BT$6,DAY(EOMONTH($B351,0))))&gt;=$B351)*(DATE(YEAR($B351),MONTH($B351),MIN(BT$6,DAY(EOMONTH($B351,0))))&lt;$C351)+(DATE(YEAR($B351),MONTH($B351)+1,MIN(BT$6,DAY(EOMONTH($B351,1))))&gt;=$B351)*(DATE(YEAR($B351),MONTH($B351)+1,MIN(BT$6,DAY(EOMONTH($B351,1))))&lt;$C351)))</f>
        <v>0</v>
      </c>
      <c r="BU351" s="48" t="n">
        <f aca="false">IF(OR(N(BU$5)=0,BU$6=""),0,BU$5*((DATE(YEAR($B351),MONTH($B351),MIN(BU$6,DAY(EOMONTH($B351,0))))&gt;=$B351)*(DATE(YEAR($B351),MONTH($B351),MIN(BU$6,DAY(EOMONTH($B351,0))))&lt;$C351)+(DATE(YEAR($B351),MONTH($B351)+1,MIN(BU$6,DAY(EOMONTH($B351,1))))&gt;=$B351)*(DATE(YEAR($B351),MONTH($B351)+1,MIN(BU$6,DAY(EOMONTH($B351,1))))&lt;$C351)))</f>
        <v>0</v>
      </c>
      <c r="BV351" s="48" t="n">
        <f aca="false">IF(OR(N(BV$5)=0,BV$6=""),0,BV$5*((DATE(YEAR($B351),MONTH($B351),MIN(BV$6,DAY(EOMONTH($B351,0))))&gt;=$B351)*(DATE(YEAR($B351),MONTH($B351),MIN(BV$6,DAY(EOMONTH($B351,0))))&lt;$C351)+(DATE(YEAR($B351),MONTH($B351)+1,MIN(BV$6,DAY(EOMONTH($B351,1))))&gt;=$B351)*(DATE(YEAR($B351),MONTH($B351)+1,MIN(BV$6,DAY(EOMONTH($B351,1))))&lt;$C351)))</f>
        <v>0</v>
      </c>
      <c r="BW351" s="48" t="n">
        <f aca="false">IF(OR(N(BW$5)=0,BW$6=""),0,BW$5*((DATE(YEAR($B351),MONTH($B351),MIN(BW$6,DAY(EOMONTH($B351,0))))&gt;=$B351)*(DATE(YEAR($B351),MONTH($B351),MIN(BW$6,DAY(EOMONTH($B351,0))))&lt;$C351)+(DATE(YEAR($B351),MONTH($B351)+1,MIN(BW$6,DAY(EOMONTH($B351,1))))&gt;=$B351)*(DATE(YEAR($B351),MONTH($B351)+1,MIN(BW$6,DAY(EOMONTH($B351,1))))&lt;$C351)))</f>
        <v>0</v>
      </c>
      <c r="BX351" s="48" t="n">
        <f aca="false">MIN(Z351,(FT350*(1+FT$5/Setup!$C$36)+IF($V351=1,N($F351),0)))</f>
        <v>0</v>
      </c>
      <c r="BY351" s="48" t="n">
        <f aca="false">MIN(AA351,(FU350*(1+FU$5/Setup!$C$36)+IF($V351=2,N($F351),0)))</f>
        <v>0</v>
      </c>
      <c r="BZ351" s="48" t="n">
        <f aca="false">MIN(AB351,(FV350*(1+FV$5/Setup!$C$36)+IF($V351=3,N($F351),0)))</f>
        <v>0</v>
      </c>
      <c r="CA351" s="48" t="n">
        <f aca="false">MIN(AC351,(FW350*(1+FW$5/Setup!$C$36)+IF($V351=4,N($F351),0)))</f>
        <v>0</v>
      </c>
      <c r="CB351" s="48" t="n">
        <f aca="false">MIN(AD351,(FX350*(1+FX$5/Setup!$C$36)+IF($V351=5,N($F351),0)))</f>
        <v>0</v>
      </c>
      <c r="CC351" s="48" t="n">
        <f aca="false">MIN(AE351,(FY350*(1+FY$5/Setup!$C$36)+IF($V351=6,N($F351),0)))</f>
        <v>0</v>
      </c>
      <c r="CD351" s="48" t="n">
        <f aca="false">MIN(AF351,(FZ350*(1+FZ$5/Setup!$C$36)+IF($V351=7,N($F351),0)))</f>
        <v>0</v>
      </c>
      <c r="CE351" s="48" t="n">
        <f aca="false">MIN(AG351,(GA350*(1+GA$5/Setup!$C$36)+IF($V351=8,N($F351),0)))</f>
        <v>0</v>
      </c>
      <c r="CF351" s="48" t="n">
        <f aca="false">MIN(AH351,(GB350*(1+GB$5/Setup!$C$36)+IF($V351=9,N($F351),0)))</f>
        <v>0</v>
      </c>
      <c r="CG351" s="48" t="n">
        <f aca="false">MIN(AI351,(GC350*(1+GC$5/Setup!$C$36)+IF($V351=10,N($F351),0)))</f>
        <v>0</v>
      </c>
      <c r="CH351" s="48" t="n">
        <f aca="false">MIN(AJ351,(GD350*(1+GD$5/Setup!$C$36)+IF($V351=11,N($F351),0)))</f>
        <v>0</v>
      </c>
      <c r="CI351" s="48" t="n">
        <f aca="false">MIN(AK351,(GE350*(1+GE$5/Setup!$C$36)+IF($V351=12,N($F351),0)))</f>
        <v>0</v>
      </c>
      <c r="CJ351" s="48" t="n">
        <f aca="false">MIN(AL351,(GF350*(1+GF$5/Setup!$C$36)+IF($V351=13,N($F351),0)))</f>
        <v>0</v>
      </c>
      <c r="CK351" s="48" t="n">
        <f aca="false">MIN(AM351,(GG350*(1+GG$5/Setup!$C$36)+IF($V351=14,N($F351),0)))</f>
        <v>0</v>
      </c>
      <c r="CL351" s="48" t="n">
        <f aca="false">MIN(AN351,(GH350*(1+GH$5/Setup!$C$36)+IF($V351=15,N($F351),0)))</f>
        <v>0</v>
      </c>
      <c r="CM351" s="48" t="n">
        <f aca="false">MIN(AO351,(GI350*(1+GI$5/Setup!$C$36)+IF($V351=16,N($F351),0)))</f>
        <v>0</v>
      </c>
      <c r="CN351" s="48" t="n">
        <f aca="false">MIN(AP351,(GJ350*(1+GJ$5/Setup!$C$36)+IF($V351=17,N($F351),0)))</f>
        <v>0</v>
      </c>
      <c r="CO351" s="48" t="n">
        <f aca="false">MIN(AQ351,(GK350*(1+GK$5/Setup!$C$36)+IF($V351=18,N($F351),0)))</f>
        <v>0</v>
      </c>
      <c r="CP351" s="48" t="n">
        <f aca="false">MIN(AR351,(GL350*(1+GL$5/Setup!$C$36)+IF($V351=19,N($F351),0)))</f>
        <v>0</v>
      </c>
      <c r="CQ351" s="48" t="n">
        <f aca="false">MIN(AS351,(GM350*(1+GM$5/Setup!$C$36)+IF($V351=20,N($F351),0)))</f>
        <v>0</v>
      </c>
      <c r="CR351" s="48" t="n">
        <f aca="false">MIN(AT351,(GN350*(1+GN$5/Setup!$C$36)+IF($V351=21,N($F351),0)))</f>
        <v>0</v>
      </c>
      <c r="CS351" s="48" t="n">
        <f aca="false">MIN(AU351,(GO350*(1+GO$5/Setup!$C$36)+IF($V351=22,N($F351),0)))</f>
        <v>0</v>
      </c>
      <c r="CT351" s="48" t="n">
        <f aca="false">MIN(AV351,(GP350*(1+GP$5/Setup!$C$36)+IF($V351=23,N($F351),0)))</f>
        <v>0</v>
      </c>
      <c r="CU351" s="48" t="n">
        <f aca="false">MIN(AW351,(GQ350*(1+GQ$5/Setup!$C$36)+IF($V351=24,N($F351),0)))</f>
        <v>0</v>
      </c>
      <c r="CV351" s="48" t="n">
        <f aca="false">MIN(AX351,(GR350*(1+GR$5/Setup!$C$36)+IF($V351=25,N($F351),0)))</f>
        <v>0</v>
      </c>
      <c r="CW351" s="48" t="n">
        <f aca="false">MIN(AY351,(GS350*(1+GS$5/Setup!$C$36)+IF($V351=26,N($F351),0)))</f>
        <v>0</v>
      </c>
      <c r="CX351" s="48" t="n">
        <f aca="false">MIN(AZ351,(GT350*(1+GT$5/Setup!$C$36)+IF($V351=27,N($F351),0)))</f>
        <v>0</v>
      </c>
      <c r="CY351" s="48" t="n">
        <f aca="false">MIN(BA351,(GU350*(1+GU$5/Setup!$C$36)+IF($V351=28,N($F351),0)))</f>
        <v>0</v>
      </c>
      <c r="CZ351" s="48" t="n">
        <f aca="false">MIN(BB351,(GV350*(1+GV$5/Setup!$C$36)+IF($V351=29,N($F351),0)))</f>
        <v>0</v>
      </c>
      <c r="DA351" s="48" t="n">
        <f aca="false">MIN(BC351,(GW350*(1+GW$5/Setup!$C$36)+IF($V351=30,N($F351),0)))</f>
        <v>0</v>
      </c>
      <c r="DB351" s="48" t="n">
        <f aca="false">MIN(BD351,(GX350*(1+GX$5/Setup!$C$36)+IF($V351=31,N($F351),0)))</f>
        <v>0</v>
      </c>
      <c r="DC351" s="48" t="n">
        <f aca="false">MIN(BE351,(GY350*(1+GY$5/Setup!$C$36)+IF($V351=32,N($F351),0)))</f>
        <v>0</v>
      </c>
      <c r="DD351" s="48" t="n">
        <f aca="false">MIN(BF351,(GZ350*(1+GZ$5/Setup!$C$36)+IF($V351=33,N($F351),0)))</f>
        <v>0</v>
      </c>
      <c r="DE351" s="48" t="n">
        <f aca="false">MIN(BG351,(HA350*(1+HA$5/Setup!$C$36)+IF($V351=34,N($F351),0)))</f>
        <v>0</v>
      </c>
      <c r="DF351" s="48" t="n">
        <f aca="false">MIN(BH351,(HB350*(1+HB$5/Setup!$C$36)+IF($V351=35,N($F351),0)))</f>
        <v>0</v>
      </c>
      <c r="DG351" s="48" t="n">
        <f aca="false">MIN(BI351,(HC350*(1+HC$5/Setup!$C$36)+IF($V351=36,N($F351),0)))</f>
        <v>0</v>
      </c>
      <c r="DH351" s="48" t="n">
        <f aca="false">MIN(BJ351,(HD350*(1+HD$5/Setup!$C$36)+IF($V351=37,N($F351),0)))</f>
        <v>0</v>
      </c>
      <c r="DI351" s="48" t="n">
        <f aca="false">MIN(BK351,(HE350*(1+HE$5/Setup!$C$36)+IF($V351=38,N($F351),0)))</f>
        <v>0</v>
      </c>
      <c r="DJ351" s="48" t="n">
        <f aca="false">MIN(BL351,(HF350*(1+HF$5/Setup!$C$36)+IF($V351=39,N($F351),0)))</f>
        <v>0</v>
      </c>
      <c r="DK351" s="48" t="n">
        <f aca="false">MIN(BM351,(HG350*(1+HG$5/Setup!$C$36)+IF($V351=40,N($F351),0)))</f>
        <v>0</v>
      </c>
      <c r="DL351" s="48" t="n">
        <f aca="false">MIN(BN351,(HH350*(1+HH$5/Setup!$C$36)+IF($V351=41,N($F351),0)))</f>
        <v>0</v>
      </c>
      <c r="DM351" s="48" t="n">
        <f aca="false">MIN(BO351,(HI350*(1+HI$5/Setup!$C$36)+IF($V351=42,N($F351),0)))</f>
        <v>0</v>
      </c>
      <c r="DN351" s="48" t="n">
        <f aca="false">MIN(BP351,(HJ350*(1+HJ$5/Setup!$C$36)+IF($V351=43,N($F351),0)))</f>
        <v>0</v>
      </c>
      <c r="DO351" s="48" t="n">
        <f aca="false">MIN(BQ351,(HK350*(1+HK$5/Setup!$C$36)+IF($V351=44,N($F351),0)))</f>
        <v>0</v>
      </c>
      <c r="DP351" s="48" t="n">
        <f aca="false">MIN(BR351,(HL350*(1+HL$5/Setup!$C$36)+IF($V351=45,N($F351),0)))</f>
        <v>0</v>
      </c>
      <c r="DQ351" s="48" t="n">
        <f aca="false">MIN(BS351,(HM350*(1+HM$5/Setup!$C$36)+IF($V351=46,N($F351),0)))</f>
        <v>0</v>
      </c>
      <c r="DR351" s="48" t="n">
        <f aca="false">MIN(BT351,(HN350*(1+HN$5/Setup!$C$36)+IF($V351=47,N($F351),0)))</f>
        <v>0</v>
      </c>
      <c r="DS351" s="48" t="n">
        <f aca="false">MIN(BU351,(HO350*(1+HO$5/Setup!$C$36)+IF($V351=48,N($F351),0)))</f>
        <v>0</v>
      </c>
      <c r="DT351" s="48" t="n">
        <f aca="false">MIN(BV351,(HP350*(1+HP$5/Setup!$C$36)+IF($V351=49,N($F351),0)))</f>
        <v>0</v>
      </c>
      <c r="DU351" s="48" t="n">
        <f aca="false">MIN(BW351,(HQ350*(1+HQ$5/Setup!$C$36)+IF($V351=50,N($F351),0)))</f>
        <v>0</v>
      </c>
      <c r="DV351" s="48" t="n">
        <f aca="false">MIN(MAX((FT350*(1+FT$5/Setup!$C$36)+IF($V351=1,N($F351),0))-BX351,0),MAX($P351-0,0))</f>
        <v>0</v>
      </c>
      <c r="DW351" s="48" t="n">
        <f aca="false">MIN(MAX((FU350*(1+FU$5/Setup!$C$36)+IF($V351=2,N($F351),0))-BY351,0),MAX($P351-SUM(DV351:DV351),0))</f>
        <v>0</v>
      </c>
      <c r="DX351" s="48" t="n">
        <f aca="false">MIN(MAX((FV350*(1+FV$5/Setup!$C$36)+IF($V351=3,N($F351),0))-BZ351,0),MAX($P351-SUM(DV351:DW351),0))</f>
        <v>0</v>
      </c>
      <c r="DY351" s="48" t="n">
        <f aca="false">MIN(MAX((FW350*(1+FW$5/Setup!$C$36)+IF($V351=4,N($F351),0))-CA351,0),MAX($P351-SUM(DV351:DX351),0))</f>
        <v>0</v>
      </c>
      <c r="DZ351" s="48" t="n">
        <f aca="false">MIN(MAX((FX350*(1+FX$5/Setup!$C$36)+IF($V351=5,N($F351),0))-CB351,0),MAX($P351-SUM(DV351:DY351),0))</f>
        <v>0</v>
      </c>
      <c r="EA351" s="48" t="n">
        <f aca="false">MIN(MAX((FY350*(1+FY$5/Setup!$C$36)+IF($V351=6,N($F351),0))-CC351,0),MAX($P351-SUM(DV351:DZ351),0))</f>
        <v>0</v>
      </c>
      <c r="EB351" s="48" t="n">
        <f aca="false">MIN(MAX((FZ350*(1+FZ$5/Setup!$C$36)+IF($V351=7,N($F351),0))-CD351,0),MAX($P351-SUM(DV351:EA351),0))</f>
        <v>0</v>
      </c>
      <c r="EC351" s="48" t="n">
        <f aca="false">MIN(MAX((GA350*(1+GA$5/Setup!$C$36)+IF($V351=8,N($F351),0))-CE351,0),MAX($P351-SUM(DV351:EB351),0))</f>
        <v>0</v>
      </c>
      <c r="ED351" s="48" t="n">
        <f aca="false">MIN(MAX((GB350*(1+GB$5/Setup!$C$36)+IF($V351=9,N($F351),0))-CF351,0),MAX($P351-SUM(DV351:EC351),0))</f>
        <v>0</v>
      </c>
      <c r="EE351" s="48" t="n">
        <f aca="false">MIN(MAX((GC350*(1+GC$5/Setup!$C$36)+IF($V351=10,N($F351),0))-CG351,0),MAX($P351-SUM(DV351:ED351),0))</f>
        <v>0</v>
      </c>
      <c r="EF351" s="48" t="n">
        <f aca="false">MIN(MAX((GD350*(1+GD$5/Setup!$C$36)+IF($V351=11,N($F351),0))-CH351,0),MAX($P351-SUM(DV351:EE351),0))</f>
        <v>0</v>
      </c>
      <c r="EG351" s="48" t="n">
        <f aca="false">MIN(MAX((GE350*(1+GE$5/Setup!$C$36)+IF($V351=12,N($F351),0))-CI351,0),MAX($P351-SUM(DV351:EF351),0))</f>
        <v>0</v>
      </c>
      <c r="EH351" s="48" t="n">
        <f aca="false">MIN(MAX((GF350*(1+GF$5/Setup!$C$36)+IF($V351=13,N($F351),0))-CJ351,0),MAX($P351-SUM(DV351:EG351),0))</f>
        <v>0</v>
      </c>
      <c r="EI351" s="48" t="n">
        <f aca="false">MIN(MAX((GG350*(1+GG$5/Setup!$C$36)+IF($V351=14,N($F351),0))-CK351,0),MAX($P351-SUM(DV351:EH351),0))</f>
        <v>0</v>
      </c>
      <c r="EJ351" s="48" t="n">
        <f aca="false">MIN(MAX((GH350*(1+GH$5/Setup!$C$36)+IF($V351=15,N($F351),0))-CL351,0),MAX($P351-SUM(DV351:EI351),0))</f>
        <v>0</v>
      </c>
      <c r="EK351" s="48" t="n">
        <f aca="false">MIN(MAX((GI350*(1+GI$5/Setup!$C$36)+IF($V351=16,N($F351),0))-CM351,0),MAX($P351-SUM(DV351:EJ351),0))</f>
        <v>0</v>
      </c>
      <c r="EL351" s="48" t="n">
        <f aca="false">MIN(MAX((GJ350*(1+GJ$5/Setup!$C$36)+IF($V351=17,N($F351),0))-CN351,0),MAX($P351-SUM(DV351:EK351),0))</f>
        <v>0</v>
      </c>
      <c r="EM351" s="48" t="n">
        <f aca="false">MIN(MAX((GK350*(1+GK$5/Setup!$C$36)+IF($V351=18,N($F351),0))-CO351,0),MAX($P351-SUM(DV351:EL351),0))</f>
        <v>0</v>
      </c>
      <c r="EN351" s="48" t="n">
        <f aca="false">MIN(MAX((GL350*(1+GL$5/Setup!$C$36)+IF($V351=19,N($F351),0))-CP351,0),MAX($P351-SUM(DV351:EM351),0))</f>
        <v>0</v>
      </c>
      <c r="EO351" s="48" t="n">
        <f aca="false">MIN(MAX((GM350*(1+GM$5/Setup!$C$36)+IF($V351=20,N($F351),0))-CQ351,0),MAX($P351-SUM(DV351:EN351),0))</f>
        <v>0</v>
      </c>
      <c r="EP351" s="48" t="n">
        <f aca="false">MIN(MAX((GN350*(1+GN$5/Setup!$C$36)+IF($V351=21,N($F351),0))-CR351,0),MAX($P351-SUM(DV351:EO351),0))</f>
        <v>0</v>
      </c>
      <c r="EQ351" s="48" t="n">
        <f aca="false">MIN(MAX((GO350*(1+GO$5/Setup!$C$36)+IF($V351=22,N($F351),0))-CS351,0),MAX($P351-SUM(DV351:EP351),0))</f>
        <v>0</v>
      </c>
      <c r="ER351" s="48" t="n">
        <f aca="false">MIN(MAX((GP350*(1+GP$5/Setup!$C$36)+IF($V351=23,N($F351),0))-CT351,0),MAX($P351-SUM(DV351:EQ351),0))</f>
        <v>0</v>
      </c>
      <c r="ES351" s="48" t="n">
        <f aca="false">MIN(MAX((GQ350*(1+GQ$5/Setup!$C$36)+IF($V351=24,N($F351),0))-CU351,0),MAX($P351-SUM(DV351:ER351),0))</f>
        <v>0</v>
      </c>
      <c r="ET351" s="48" t="n">
        <f aca="false">MIN(MAX((GR350*(1+GR$5/Setup!$C$36)+IF($V351=25,N($F351),0))-CV351,0),MAX($P351-SUM(DV351:ES351),0))</f>
        <v>0</v>
      </c>
      <c r="EU351" s="48" t="n">
        <f aca="false">MIN(MAX((GS350*(1+GS$5/Setup!$C$36)+IF($V351=26,N($F351),0))-CW351,0),MAX($P351-SUM(DV351:ET351),0))</f>
        <v>0</v>
      </c>
      <c r="EV351" s="48" t="n">
        <f aca="false">MIN(MAX((GT350*(1+GT$5/Setup!$C$36)+IF($V351=27,N($F351),0))-CX351,0),MAX($P351-SUM(DV351:EU351),0))</f>
        <v>0</v>
      </c>
      <c r="EW351" s="48" t="n">
        <f aca="false">MIN(MAX((GU350*(1+GU$5/Setup!$C$36)+IF($V351=28,N($F351),0))-CY351,0),MAX($P351-SUM(DV351:EV351),0))</f>
        <v>0</v>
      </c>
      <c r="EX351" s="48" t="n">
        <f aca="false">MIN(MAX((GV350*(1+GV$5/Setup!$C$36)+IF($V351=29,N($F351),0))-CZ351,0),MAX($P351-SUM(DV351:EW351),0))</f>
        <v>0</v>
      </c>
      <c r="EY351" s="48" t="n">
        <f aca="false">MIN(MAX((GW350*(1+GW$5/Setup!$C$36)+IF($V351=30,N($F351),0))-DA351,0),MAX($P351-SUM(DV351:EX351),0))</f>
        <v>0</v>
      </c>
      <c r="EZ351" s="48" t="n">
        <f aca="false">MIN(MAX((GX350*(1+GX$5/Setup!$C$36)+IF($V351=31,N($F351),0))-DB351,0),MAX($P351-SUM(DV351:EY351),0))</f>
        <v>0</v>
      </c>
      <c r="FA351" s="48" t="n">
        <f aca="false">MIN(MAX((GY350*(1+GY$5/Setup!$C$36)+IF($V351=32,N($F351),0))-DC351,0),MAX($P351-SUM(DV351:EZ351),0))</f>
        <v>0</v>
      </c>
      <c r="FB351" s="48" t="n">
        <f aca="false">MIN(MAX((GZ350*(1+GZ$5/Setup!$C$36)+IF($V351=33,N($F351),0))-DD351,0),MAX($P351-SUM(DV351:FA351),0))</f>
        <v>0</v>
      </c>
      <c r="FC351" s="48" t="n">
        <f aca="false">MIN(MAX((HA350*(1+HA$5/Setup!$C$36)+IF($V351=34,N($F351),0))-DE351,0),MAX($P351-SUM(DV351:FB351),0))</f>
        <v>0</v>
      </c>
      <c r="FD351" s="48" t="n">
        <f aca="false">MIN(MAX((HB350*(1+HB$5/Setup!$C$36)+IF($V351=35,N($F351),0))-DF351,0),MAX($P351-SUM(DV351:FC351),0))</f>
        <v>0</v>
      </c>
      <c r="FE351" s="48" t="n">
        <f aca="false">MIN(MAX((HC350*(1+HC$5/Setup!$C$36)+IF($V351=36,N($F351),0))-DG351,0),MAX($P351-SUM(DV351:FD351),0))</f>
        <v>0</v>
      </c>
      <c r="FF351" s="48" t="n">
        <f aca="false">MIN(MAX((HD350*(1+HD$5/Setup!$C$36)+IF($V351=37,N($F351),0))-DH351,0),MAX($P351-SUM(DV351:FE351),0))</f>
        <v>0</v>
      </c>
      <c r="FG351" s="48" t="n">
        <f aca="false">MIN(MAX((HE350*(1+HE$5/Setup!$C$36)+IF($V351=38,N($F351),0))-DI351,0),MAX($P351-SUM(DV351:FF351),0))</f>
        <v>0</v>
      </c>
      <c r="FH351" s="48" t="n">
        <f aca="false">MIN(MAX((HF350*(1+HF$5/Setup!$C$36)+IF($V351=39,N($F351),0))-DJ351,0),MAX($P351-SUM(DV351:FG351),0))</f>
        <v>0</v>
      </c>
      <c r="FI351" s="48" t="n">
        <f aca="false">MIN(MAX((HG350*(1+HG$5/Setup!$C$36)+IF($V351=40,N($F351),0))-DK351,0),MAX($P351-SUM(DV351:FH351),0))</f>
        <v>0</v>
      </c>
      <c r="FJ351" s="48" t="n">
        <f aca="false">MIN(MAX((HH350*(1+HH$5/Setup!$C$36)+IF($V351=41,N($F351),0))-DL351,0),MAX($P351-SUM(DV351:FI351),0))</f>
        <v>0</v>
      </c>
      <c r="FK351" s="48" t="n">
        <f aca="false">MIN(MAX((HI350*(1+HI$5/Setup!$C$36)+IF($V351=42,N($F351),0))-DM351,0),MAX($P351-SUM(DV351:FJ351),0))</f>
        <v>0</v>
      </c>
      <c r="FL351" s="48" t="n">
        <f aca="false">MIN(MAX((HJ350*(1+HJ$5/Setup!$C$36)+IF($V351=43,N($F351),0))-DN351,0),MAX($P351-SUM(DV351:FK351),0))</f>
        <v>0</v>
      </c>
      <c r="FM351" s="48" t="n">
        <f aca="false">MIN(MAX((HK350*(1+HK$5/Setup!$C$36)+IF($V351=44,N($F351),0))-DO351,0),MAX($P351-SUM(DV351:FL351),0))</f>
        <v>0</v>
      </c>
      <c r="FN351" s="48" t="n">
        <f aca="false">MIN(MAX((HL350*(1+HL$5/Setup!$C$36)+IF($V351=45,N($F351),0))-DP351,0),MAX($P351-SUM(DV351:FM351),0))</f>
        <v>0</v>
      </c>
      <c r="FO351" s="48" t="n">
        <f aca="false">MIN(MAX((HM350*(1+HM$5/Setup!$C$36)+IF($V351=46,N($F351),0))-DQ351,0),MAX($P351-SUM(DV351:FN351),0))</f>
        <v>0</v>
      </c>
      <c r="FP351" s="48" t="n">
        <f aca="false">MIN(MAX((HN350*(1+HN$5/Setup!$C$36)+IF($V351=47,N($F351),0))-DR351,0),MAX($P351-SUM(DV351:FO351),0))</f>
        <v>0</v>
      </c>
      <c r="FQ351" s="48" t="n">
        <f aca="false">MIN(MAX((HO350*(1+HO$5/Setup!$C$36)+IF($V351=48,N($F351),0))-DS351,0),MAX($P351-SUM(DV351:FP351),0))</f>
        <v>0</v>
      </c>
      <c r="FR351" s="48" t="n">
        <f aca="false">MIN(MAX((HP350*(1+HP$5/Setup!$C$36)+IF($V351=49,N($F351),0))-DT351,0),MAX($P351-SUM(DV351:FQ351),0))</f>
        <v>0</v>
      </c>
      <c r="FS351" s="48" t="n">
        <f aca="false">MIN(MAX((HQ350*(1+HQ$5/Setup!$C$36)+IF($V351=50,N($F351),0))-DU351,0),MAX($P351-SUM(DV351:FR351),0))</f>
        <v>0</v>
      </c>
      <c r="FT351" s="48" t="n">
        <f aca="false">IF((FT350*(1+FT$5/Setup!$C$36)+IF($V351=1,N($F351),0))-BX351-DV351&lt;0.005,0,(FT350*(1+FT$5/Setup!$C$36)+IF($V351=1,N($F351),0))-BX351-DV351)</f>
        <v>0</v>
      </c>
      <c r="FU351" s="48" t="n">
        <f aca="false">IF((FU350*(1+FU$5/Setup!$C$36)+IF($V351=2,N($F351),0))-BY351-DW351&lt;0.005,0,(FU350*(1+FU$5/Setup!$C$36)+IF($V351=2,N($F351),0))-BY351-DW351)</f>
        <v>0</v>
      </c>
      <c r="FV351" s="48" t="n">
        <f aca="false">IF((FV350*(1+FV$5/Setup!$C$36)+IF($V351=3,N($F351),0))-BZ351-DX351&lt;0.005,0,(FV350*(1+FV$5/Setup!$C$36)+IF($V351=3,N($F351),0))-BZ351-DX351)</f>
        <v>0</v>
      </c>
      <c r="FW351" s="48" t="n">
        <f aca="false">IF((FW350*(1+FW$5/Setup!$C$36)+IF($V351=4,N($F351),0))-CA351-DY351&lt;0.005,0,(FW350*(1+FW$5/Setup!$C$36)+IF($V351=4,N($F351),0))-CA351-DY351)</f>
        <v>0</v>
      </c>
      <c r="FX351" s="48" t="n">
        <f aca="false">IF((FX350*(1+FX$5/Setup!$C$36)+IF($V351=5,N($F351),0))-CB351-DZ351&lt;0.005,0,(FX350*(1+FX$5/Setup!$C$36)+IF($V351=5,N($F351),0))-CB351-DZ351)</f>
        <v>0</v>
      </c>
      <c r="FY351" s="48" t="n">
        <f aca="false">IF((FY350*(1+FY$5/Setup!$C$36)+IF($V351=6,N($F351),0))-CC351-EA351&lt;0.005,0,(FY350*(1+FY$5/Setup!$C$36)+IF($V351=6,N($F351),0))-CC351-EA351)</f>
        <v>0</v>
      </c>
      <c r="FZ351" s="48" t="n">
        <f aca="false">IF((FZ350*(1+FZ$5/Setup!$C$36)+IF($V351=7,N($F351),0))-CD351-EB351&lt;0.005,0,(FZ350*(1+FZ$5/Setup!$C$36)+IF($V351=7,N($F351),0))-CD351-EB351)</f>
        <v>0</v>
      </c>
      <c r="GA351" s="48" t="n">
        <f aca="false">IF((GA350*(1+GA$5/Setup!$C$36)+IF($V351=8,N($F351),0))-CE351-EC351&lt;0.005,0,(GA350*(1+GA$5/Setup!$C$36)+IF($V351=8,N($F351),0))-CE351-EC351)</f>
        <v>0</v>
      </c>
      <c r="GB351" s="48" t="n">
        <f aca="false">IF((GB350*(1+GB$5/Setup!$C$36)+IF($V351=9,N($F351),0))-CF351-ED351&lt;0.005,0,(GB350*(1+GB$5/Setup!$C$36)+IF($V351=9,N($F351),0))-CF351-ED351)</f>
        <v>0</v>
      </c>
      <c r="GC351" s="48" t="n">
        <f aca="false">IF((GC350*(1+GC$5/Setup!$C$36)+IF($V351=10,N($F351),0))-CG351-EE351&lt;0.005,0,(GC350*(1+GC$5/Setup!$C$36)+IF($V351=10,N($F351),0))-CG351-EE351)</f>
        <v>0</v>
      </c>
      <c r="GD351" s="48" t="n">
        <f aca="false">IF((GD350*(1+GD$5/Setup!$C$36)+IF($V351=11,N($F351),0))-CH351-EF351&lt;0.005,0,(GD350*(1+GD$5/Setup!$C$36)+IF($V351=11,N($F351),0))-CH351-EF351)</f>
        <v>0</v>
      </c>
      <c r="GE351" s="48" t="n">
        <f aca="false">IF((GE350*(1+GE$5/Setup!$C$36)+IF($V351=12,N($F351),0))-CI351-EG351&lt;0.005,0,(GE350*(1+GE$5/Setup!$C$36)+IF($V351=12,N($F351),0))-CI351-EG351)</f>
        <v>0</v>
      </c>
      <c r="GF351" s="48" t="n">
        <f aca="false">IF((GF350*(1+GF$5/Setup!$C$36)+IF($V351=13,N($F351),0))-CJ351-EH351&lt;0.005,0,(GF350*(1+GF$5/Setup!$C$36)+IF($V351=13,N($F351),0))-CJ351-EH351)</f>
        <v>0</v>
      </c>
      <c r="GG351" s="48" t="n">
        <f aca="false">IF((GG350*(1+GG$5/Setup!$C$36)+IF($V351=14,N($F351),0))-CK351-EI351&lt;0.005,0,(GG350*(1+GG$5/Setup!$C$36)+IF($V351=14,N($F351),0))-CK351-EI351)</f>
        <v>0</v>
      </c>
      <c r="GH351" s="48" t="n">
        <f aca="false">IF((GH350*(1+GH$5/Setup!$C$36)+IF($V351=15,N($F351),0))-CL351-EJ351&lt;0.005,0,(GH350*(1+GH$5/Setup!$C$36)+IF($V351=15,N($F351),0))-CL351-EJ351)</f>
        <v>0</v>
      </c>
      <c r="GI351" s="48" t="n">
        <f aca="false">IF((GI350*(1+GI$5/Setup!$C$36)+IF($V351=16,N($F351),0))-CM351-EK351&lt;0.005,0,(GI350*(1+GI$5/Setup!$C$36)+IF($V351=16,N($F351),0))-CM351-EK351)</f>
        <v>0</v>
      </c>
      <c r="GJ351" s="48" t="n">
        <f aca="false">IF((GJ350*(1+GJ$5/Setup!$C$36)+IF($V351=17,N($F351),0))-CN351-EL351&lt;0.005,0,(GJ350*(1+GJ$5/Setup!$C$36)+IF($V351=17,N($F351),0))-CN351-EL351)</f>
        <v>0</v>
      </c>
      <c r="GK351" s="48" t="n">
        <f aca="false">IF((GK350*(1+GK$5/Setup!$C$36)+IF($V351=18,N($F351),0))-CO351-EM351&lt;0.005,0,(GK350*(1+GK$5/Setup!$C$36)+IF($V351=18,N($F351),0))-CO351-EM351)</f>
        <v>0</v>
      </c>
      <c r="GL351" s="48" t="n">
        <f aca="false">IF((GL350*(1+GL$5/Setup!$C$36)+IF($V351=19,N($F351),0))-CP351-EN351&lt;0.005,0,(GL350*(1+GL$5/Setup!$C$36)+IF($V351=19,N($F351),0))-CP351-EN351)</f>
        <v>0</v>
      </c>
      <c r="GM351" s="48" t="n">
        <f aca="false">IF((GM350*(1+GM$5/Setup!$C$36)+IF($V351=20,N($F351),0))-CQ351-EO351&lt;0.005,0,(GM350*(1+GM$5/Setup!$C$36)+IF($V351=20,N($F351),0))-CQ351-EO351)</f>
        <v>0</v>
      </c>
      <c r="GN351" s="48" t="n">
        <f aca="false">IF((GN350*(1+GN$5/Setup!$C$36)+IF($V351=21,N($F351),0))-CR351-EP351&lt;0.005,0,(GN350*(1+GN$5/Setup!$C$36)+IF($V351=21,N($F351),0))-CR351-EP351)</f>
        <v>0</v>
      </c>
      <c r="GO351" s="48" t="n">
        <f aca="false">IF((GO350*(1+GO$5/Setup!$C$36)+IF($V351=22,N($F351),0))-CS351-EQ351&lt;0.005,0,(GO350*(1+GO$5/Setup!$C$36)+IF($V351=22,N($F351),0))-CS351-EQ351)</f>
        <v>0</v>
      </c>
      <c r="GP351" s="48" t="n">
        <f aca="false">IF((GP350*(1+GP$5/Setup!$C$36)+IF($V351=23,N($F351),0))-CT351-ER351&lt;0.005,0,(GP350*(1+GP$5/Setup!$C$36)+IF($V351=23,N($F351),0))-CT351-ER351)</f>
        <v>0</v>
      </c>
      <c r="GQ351" s="48" t="n">
        <f aca="false">IF((GQ350*(1+GQ$5/Setup!$C$36)+IF($V351=24,N($F351),0))-CU351-ES351&lt;0.005,0,(GQ350*(1+GQ$5/Setup!$C$36)+IF($V351=24,N($F351),0))-CU351-ES351)</f>
        <v>0</v>
      </c>
      <c r="GR351" s="48" t="n">
        <f aca="false">IF((GR350*(1+GR$5/Setup!$C$36)+IF($V351=25,N($F351),0))-CV351-ET351&lt;0.005,0,(GR350*(1+GR$5/Setup!$C$36)+IF($V351=25,N($F351),0))-CV351-ET351)</f>
        <v>0</v>
      </c>
      <c r="GS351" s="48" t="n">
        <f aca="false">IF((GS350*(1+GS$5/Setup!$C$36)+IF($V351=26,N($F351),0))-CW351-EU351&lt;0.005,0,(GS350*(1+GS$5/Setup!$C$36)+IF($V351=26,N($F351),0))-CW351-EU351)</f>
        <v>0</v>
      </c>
      <c r="GT351" s="48" t="n">
        <f aca="false">IF((GT350*(1+GT$5/Setup!$C$36)+IF($V351=27,N($F351),0))-CX351-EV351&lt;0.005,0,(GT350*(1+GT$5/Setup!$C$36)+IF($V351=27,N($F351),0))-CX351-EV351)</f>
        <v>0</v>
      </c>
      <c r="GU351" s="48" t="n">
        <f aca="false">IF((GU350*(1+GU$5/Setup!$C$36)+IF($V351=28,N($F351),0))-CY351-EW351&lt;0.005,0,(GU350*(1+GU$5/Setup!$C$36)+IF($V351=28,N($F351),0))-CY351-EW351)</f>
        <v>0</v>
      </c>
      <c r="GV351" s="48" t="n">
        <f aca="false">IF((GV350*(1+GV$5/Setup!$C$36)+IF($V351=29,N($F351),0))-CZ351-EX351&lt;0.005,0,(GV350*(1+GV$5/Setup!$C$36)+IF($V351=29,N($F351),0))-CZ351-EX351)</f>
        <v>0</v>
      </c>
      <c r="GW351" s="48" t="n">
        <f aca="false">IF((GW350*(1+GW$5/Setup!$C$36)+IF($V351=30,N($F351),0))-DA351-EY351&lt;0.005,0,(GW350*(1+GW$5/Setup!$C$36)+IF($V351=30,N($F351),0))-DA351-EY351)</f>
        <v>0</v>
      </c>
      <c r="GX351" s="48" t="n">
        <f aca="false">IF((GX350*(1+GX$5/Setup!$C$36)+IF($V351=31,N($F351),0))-DB351-EZ351&lt;0.005,0,(GX350*(1+GX$5/Setup!$C$36)+IF($V351=31,N($F351),0))-DB351-EZ351)</f>
        <v>0</v>
      </c>
      <c r="GY351" s="48" t="n">
        <f aca="false">IF((GY350*(1+GY$5/Setup!$C$36)+IF($V351=32,N($F351),0))-DC351-FA351&lt;0.005,0,(GY350*(1+GY$5/Setup!$C$36)+IF($V351=32,N($F351),0))-DC351-FA351)</f>
        <v>0</v>
      </c>
      <c r="GZ351" s="48" t="n">
        <f aca="false">IF((GZ350*(1+GZ$5/Setup!$C$36)+IF($V351=33,N($F351),0))-DD351-FB351&lt;0.005,0,(GZ350*(1+GZ$5/Setup!$C$36)+IF($V351=33,N($F351),0))-DD351-FB351)</f>
        <v>0</v>
      </c>
      <c r="HA351" s="48" t="n">
        <f aca="false">IF((HA350*(1+HA$5/Setup!$C$36)+IF($V351=34,N($F351),0))-DE351-FC351&lt;0.005,0,(HA350*(1+HA$5/Setup!$C$36)+IF($V351=34,N($F351),0))-DE351-FC351)</f>
        <v>0</v>
      </c>
      <c r="HB351" s="48" t="n">
        <f aca="false">IF((HB350*(1+HB$5/Setup!$C$36)+IF($V351=35,N($F351),0))-DF351-FD351&lt;0.005,0,(HB350*(1+HB$5/Setup!$C$36)+IF($V351=35,N($F351),0))-DF351-FD351)</f>
        <v>0</v>
      </c>
      <c r="HC351" s="48" t="n">
        <f aca="false">IF((HC350*(1+HC$5/Setup!$C$36)+IF($V351=36,N($F351),0))-DG351-FE351&lt;0.005,0,(HC350*(1+HC$5/Setup!$C$36)+IF($V351=36,N($F351),0))-DG351-FE351)</f>
        <v>0</v>
      </c>
      <c r="HD351" s="48" t="n">
        <f aca="false">IF((HD350*(1+HD$5/Setup!$C$36)+IF($V351=37,N($F351),0))-DH351-FF351&lt;0.005,0,(HD350*(1+HD$5/Setup!$C$36)+IF($V351=37,N($F351),0))-DH351-FF351)</f>
        <v>0</v>
      </c>
      <c r="HE351" s="48" t="n">
        <f aca="false">IF((HE350*(1+HE$5/Setup!$C$36)+IF($V351=38,N($F351),0))-DI351-FG351&lt;0.005,0,(HE350*(1+HE$5/Setup!$C$36)+IF($V351=38,N($F351),0))-DI351-FG351)</f>
        <v>0</v>
      </c>
      <c r="HF351" s="48" t="n">
        <f aca="false">IF((HF350*(1+HF$5/Setup!$C$36)+IF($V351=39,N($F351),0))-DJ351-FH351&lt;0.005,0,(HF350*(1+HF$5/Setup!$C$36)+IF($V351=39,N($F351),0))-DJ351-FH351)</f>
        <v>0</v>
      </c>
      <c r="HG351" s="48" t="n">
        <f aca="false">IF((HG350*(1+HG$5/Setup!$C$36)+IF($V351=40,N($F351),0))-DK351-FI351&lt;0.005,0,(HG350*(1+HG$5/Setup!$C$36)+IF($V351=40,N($F351),0))-DK351-FI351)</f>
        <v>0</v>
      </c>
      <c r="HH351" s="48" t="n">
        <f aca="false">IF((HH350*(1+HH$5/Setup!$C$36)+IF($V351=41,N($F351),0))-DL351-FJ351&lt;0.005,0,(HH350*(1+HH$5/Setup!$C$36)+IF($V351=41,N($F351),0))-DL351-FJ351)</f>
        <v>0</v>
      </c>
      <c r="HI351" s="48" t="n">
        <f aca="false">IF((HI350*(1+HI$5/Setup!$C$36)+IF($V351=42,N($F351),0))-DM351-FK351&lt;0.005,0,(HI350*(1+HI$5/Setup!$C$36)+IF($V351=42,N($F351),0))-DM351-FK351)</f>
        <v>0</v>
      </c>
      <c r="HJ351" s="48" t="n">
        <f aca="false">IF((HJ350*(1+HJ$5/Setup!$C$36)+IF($V351=43,N($F351),0))-DN351-FL351&lt;0.005,0,(HJ350*(1+HJ$5/Setup!$C$36)+IF($V351=43,N($F351),0))-DN351-FL351)</f>
        <v>0</v>
      </c>
      <c r="HK351" s="48" t="n">
        <f aca="false">IF((HK350*(1+HK$5/Setup!$C$36)+IF($V351=44,N($F351),0))-DO351-FM351&lt;0.005,0,(HK350*(1+HK$5/Setup!$C$36)+IF($V351=44,N($F351),0))-DO351-FM351)</f>
        <v>0</v>
      </c>
      <c r="HL351" s="48" t="n">
        <f aca="false">IF((HL350*(1+HL$5/Setup!$C$36)+IF($V351=45,N($F351),0))-DP351-FN351&lt;0.005,0,(HL350*(1+HL$5/Setup!$C$36)+IF($V351=45,N($F351),0))-DP351-FN351)</f>
        <v>0</v>
      </c>
      <c r="HM351" s="48" t="n">
        <f aca="false">IF((HM350*(1+HM$5/Setup!$C$36)+IF($V351=46,N($F351),0))-DQ351-FO351&lt;0.005,0,(HM350*(1+HM$5/Setup!$C$36)+IF($V351=46,N($F351),0))-DQ351-FO351)</f>
        <v>0</v>
      </c>
      <c r="HN351" s="48" t="n">
        <f aca="false">IF((HN350*(1+HN$5/Setup!$C$36)+IF($V351=47,N($F351),0))-DR351-FP351&lt;0.005,0,(HN350*(1+HN$5/Setup!$C$36)+IF($V351=47,N($F351),0))-DR351-FP351)</f>
        <v>0</v>
      </c>
      <c r="HO351" s="48" t="n">
        <f aca="false">IF((HO350*(1+HO$5/Setup!$C$36)+IF($V351=48,N($F351),0))-DS351-FQ351&lt;0.005,0,(HO350*(1+HO$5/Setup!$C$36)+IF($V351=48,N($F351),0))-DS351-FQ351)</f>
        <v>0</v>
      </c>
      <c r="HP351" s="48" t="n">
        <f aca="false">IF((HP350*(1+HP$5/Setup!$C$36)+IF($V351=49,N($F351),0))-DT351-FR351&lt;0.005,0,(HP350*(1+HP$5/Setup!$C$36)+IF($V351=49,N($F351),0))-DT351-FR351)</f>
        <v>0</v>
      </c>
      <c r="HQ351" s="48" t="n">
        <f aca="false">IF((HQ350*(1+HQ$5/Setup!$C$36)+IF($V351=50,N($F351),0))-DU351-FS351&lt;0.005,0,(HQ350*(1+HQ$5/Setup!$C$36)+IF($V351=50,N($F351),0))-DU351-FS351)</f>
        <v>0</v>
      </c>
    </row>
    <row r="352" customFormat="false" ht="15" hidden="false" customHeight="false" outlineLevel="0" collapsed="false">
      <c r="A352" s="44" t="n">
        <v>344</v>
      </c>
      <c r="B352" s="45" t="n">
        <f aca="false">IF(Setup!$C$7="Every month",EDATE(Setup!$C$8,($A352-1)),IF(Setup!$C$7="Twice a month",DATE(YEAR(Setup!$C$8),MONTH(Setup!$C$8)+INT((($A352-1)+Setup!$C$41)/2),MIN(IF(MOD(($A352-1)+Setup!$C$41,2)=0,Setup!$C$39,Setup!$C$40),DAY(EOMONTH(DATE(YEAR(Setup!$C$8),MONTH(Setup!$C$8)+INT((($A352-1)+Setup!$C$41)/2),1),0)))),Setup!$C$8+($A352-1)*IF(Setup!$C$7="Every week",7,14)))</f>
        <v>51127</v>
      </c>
      <c r="C352" s="45" t="n">
        <f aca="false">IF(Setup!$C$7="Every month",EDATE(Setup!$C$8,$A352),IF(Setup!$C$7="Twice a month",DATE(YEAR(Setup!$C$8),MONTH(Setup!$C$8)+INT(($A352+Setup!$C$41)/2),MIN(IF(MOD($A352+Setup!$C$41,2)=0,Setup!$C$39,Setup!$C$40),DAY(EOMONTH(DATE(YEAR(Setup!$C$8),MONTH(Setup!$C$8)+INT(($A352+Setup!$C$41)/2),1),0)))),Setup!$C$8+$A352*IF(Setup!$C$7="Every week",7,14)))</f>
        <v>51141</v>
      </c>
      <c r="D352" s="46"/>
      <c r="E352" s="47"/>
      <c r="F352" s="47"/>
      <c r="G352" s="47"/>
      <c r="H352" s="47"/>
      <c r="I352" s="48" t="n">
        <f aca="false">N(Setup!$C$11)+N(E352)</f>
        <v>100</v>
      </c>
      <c r="J352" s="48" t="n">
        <f aca="false">MIN(Setup!$C$37,MAX(I352,0))</f>
        <v>9.23076923076923</v>
      </c>
      <c r="K352" s="48" t="n">
        <f aca="false">MIN(MAX(N(Setup!$C$14)-L351,0),MAX(I352-J352,0))</f>
        <v>0</v>
      </c>
      <c r="L352" s="48" t="n">
        <f aca="false">L351+K352-N(G352)</f>
        <v>500</v>
      </c>
      <c r="M352" s="48" t="n">
        <f aca="false">M351+J352-N(H352)</f>
        <v>3175.3846153846</v>
      </c>
      <c r="N352" s="48" t="n">
        <f aca="false">SUM(BX352:DU352)</f>
        <v>0</v>
      </c>
      <c r="O352" s="48" t="n">
        <f aca="false">SUM(Z352:BW352)-N352</f>
        <v>0</v>
      </c>
      <c r="P352" s="48" t="n">
        <f aca="false">MAX(I352-J352-K352,0)+O352</f>
        <v>90.7692307692308</v>
      </c>
      <c r="Q352" s="48" t="n">
        <f aca="false">SUM(DV352:FS352)</f>
        <v>0</v>
      </c>
      <c r="R352" s="49" t="n">
        <f aca="false">N352+J352+K352+Q352</f>
        <v>9.23076923076923</v>
      </c>
      <c r="S352" s="48" t="n">
        <f aca="false">T352-T351-N(F352)+N352+Q352</f>
        <v>0</v>
      </c>
      <c r="T352" s="49" t="n">
        <f aca="false">SUM(FT352:HQ352)</f>
        <v>0</v>
      </c>
      <c r="U352" s="44" t="str">
        <f aca="false">IF(T351&lt;0.005,"",INDEX(Helpers!$C$2:$C$51,IF(_xlfn.MINIFS($DV$6:$FS$6,DV352:FS352,"&gt;0.005")=0,V352,_xlfn.MINIFS($DV$6:$FS$6,DV352:FS352,"&gt;0.005"))))</f>
        <v/>
      </c>
      <c r="V352" s="44" t="n">
        <f aca="false">IF(_xlfn.MINIFS($FT$6:$HQ$6,FT351:HQ351,"&gt;0.005")=0,1,_xlfn.MINIFS($FT$6:$HQ$6,FT351:HQ351,"&gt;0.005"))</f>
        <v>1</v>
      </c>
      <c r="W352" s="44" t="n">
        <f aca="false">IF(AND(D352&lt;&gt;"Paid",T351&gt;0.005),1,0)</f>
        <v>0</v>
      </c>
      <c r="X352" s="48" t="n">
        <f aca="false">SUMPRODUCT(((Helpers!$G$2:$G$51*(1+(Helpers!$D$2:$D$51+0.000000001)/12)^(($B352-Setup!$C$8)/(365.25/12))-Helpers!$E$2:$E$51*((1+(Helpers!$D$2:$D$51+0.000000001)/12)^(($B352-Setup!$C$8)/(365.25/12))-1)/((Helpers!$D$2:$D$51+0.000000001)/12))&gt;0)*(Helpers!$G$2:$G$51*(1+(Helpers!$D$2:$D$51+0.000000001)/12)^(($B352-Setup!$C$8)/(365.25/12))-Helpers!$E$2:$E$51*((1+(Helpers!$D$2:$D$51+0.000000001)/12)^(($B352-Setup!$C$8)/(365.25/12))-1)/((Helpers!$D$2:$D$51+0.000000001)/12)))</f>
        <v>0</v>
      </c>
      <c r="Y352" s="48"/>
      <c r="Z352" s="48" t="n">
        <f aca="false">IF(OR(N(Z$5)=0,Z$6=""),0,Z$5*((DATE(YEAR($B352),MONTH($B352),MIN(Z$6,DAY(EOMONTH($B352,0))))&gt;=$B352)*(DATE(YEAR($B352),MONTH($B352),MIN(Z$6,DAY(EOMONTH($B352,0))))&lt;$C352)+(DATE(YEAR($B352),MONTH($B352)+1,MIN(Z$6,DAY(EOMONTH($B352,1))))&gt;=$B352)*(DATE(YEAR($B352),MONTH($B352)+1,MIN(Z$6,DAY(EOMONTH($B352,1))))&lt;$C352)))</f>
        <v>0</v>
      </c>
      <c r="AA352" s="48" t="n">
        <f aca="false">IF(OR(N(AA$5)=0,AA$6=""),0,AA$5*((DATE(YEAR($B352),MONTH($B352),MIN(AA$6,DAY(EOMONTH($B352,0))))&gt;=$B352)*(DATE(YEAR($B352),MONTH($B352),MIN(AA$6,DAY(EOMONTH($B352,0))))&lt;$C352)+(DATE(YEAR($B352),MONTH($B352)+1,MIN(AA$6,DAY(EOMONTH($B352,1))))&gt;=$B352)*(DATE(YEAR($B352),MONTH($B352)+1,MIN(AA$6,DAY(EOMONTH($B352,1))))&lt;$C352)))</f>
        <v>0</v>
      </c>
      <c r="AB352" s="48" t="n">
        <f aca="false">IF(OR(N(AB$5)=0,AB$6=""),0,AB$5*((DATE(YEAR($B352),MONTH($B352),MIN(AB$6,DAY(EOMONTH($B352,0))))&gt;=$B352)*(DATE(YEAR($B352),MONTH($B352),MIN(AB$6,DAY(EOMONTH($B352,0))))&lt;$C352)+(DATE(YEAR($B352),MONTH($B352)+1,MIN(AB$6,DAY(EOMONTH($B352,1))))&gt;=$B352)*(DATE(YEAR($B352),MONTH($B352)+1,MIN(AB$6,DAY(EOMONTH($B352,1))))&lt;$C352)))</f>
        <v>0</v>
      </c>
      <c r="AC352" s="48" t="n">
        <f aca="false">IF(OR(N(AC$5)=0,AC$6=""),0,AC$5*((DATE(YEAR($B352),MONTH($B352),MIN(AC$6,DAY(EOMONTH($B352,0))))&gt;=$B352)*(DATE(YEAR($B352),MONTH($B352),MIN(AC$6,DAY(EOMONTH($B352,0))))&lt;$C352)+(DATE(YEAR($B352),MONTH($B352)+1,MIN(AC$6,DAY(EOMONTH($B352,1))))&gt;=$B352)*(DATE(YEAR($B352),MONTH($B352)+1,MIN(AC$6,DAY(EOMONTH($B352,1))))&lt;$C352)))</f>
        <v>0</v>
      </c>
      <c r="AD352" s="48" t="n">
        <f aca="false">IF(OR(N(AD$5)=0,AD$6=""),0,AD$5*((DATE(YEAR($B352),MONTH($B352),MIN(AD$6,DAY(EOMONTH($B352,0))))&gt;=$B352)*(DATE(YEAR($B352),MONTH($B352),MIN(AD$6,DAY(EOMONTH($B352,0))))&lt;$C352)+(DATE(YEAR($B352),MONTH($B352)+1,MIN(AD$6,DAY(EOMONTH($B352,1))))&gt;=$B352)*(DATE(YEAR($B352),MONTH($B352)+1,MIN(AD$6,DAY(EOMONTH($B352,1))))&lt;$C352)))</f>
        <v>0</v>
      </c>
      <c r="AE352" s="48" t="n">
        <f aca="false">IF(OR(N(AE$5)=0,AE$6=""),0,AE$5*((DATE(YEAR($B352),MONTH($B352),MIN(AE$6,DAY(EOMONTH($B352,0))))&gt;=$B352)*(DATE(YEAR($B352),MONTH($B352),MIN(AE$6,DAY(EOMONTH($B352,0))))&lt;$C352)+(DATE(YEAR($B352),MONTH($B352)+1,MIN(AE$6,DAY(EOMONTH($B352,1))))&gt;=$B352)*(DATE(YEAR($B352),MONTH($B352)+1,MIN(AE$6,DAY(EOMONTH($B352,1))))&lt;$C352)))</f>
        <v>0</v>
      </c>
      <c r="AF352" s="48" t="n">
        <f aca="false">IF(OR(N(AF$5)=0,AF$6=""),0,AF$5*((DATE(YEAR($B352),MONTH($B352),MIN(AF$6,DAY(EOMONTH($B352,0))))&gt;=$B352)*(DATE(YEAR($B352),MONTH($B352),MIN(AF$6,DAY(EOMONTH($B352,0))))&lt;$C352)+(DATE(YEAR($B352),MONTH($B352)+1,MIN(AF$6,DAY(EOMONTH($B352,1))))&gt;=$B352)*(DATE(YEAR($B352),MONTH($B352)+1,MIN(AF$6,DAY(EOMONTH($B352,1))))&lt;$C352)))</f>
        <v>0</v>
      </c>
      <c r="AG352" s="48" t="n">
        <f aca="false">IF(OR(N(AG$5)=0,AG$6=""),0,AG$5*((DATE(YEAR($B352),MONTH($B352),MIN(AG$6,DAY(EOMONTH($B352,0))))&gt;=$B352)*(DATE(YEAR($B352),MONTH($B352),MIN(AG$6,DAY(EOMONTH($B352,0))))&lt;$C352)+(DATE(YEAR($B352),MONTH($B352)+1,MIN(AG$6,DAY(EOMONTH($B352,1))))&gt;=$B352)*(DATE(YEAR($B352),MONTH($B352)+1,MIN(AG$6,DAY(EOMONTH($B352,1))))&lt;$C352)))</f>
        <v>0</v>
      </c>
      <c r="AH352" s="48" t="n">
        <f aca="false">IF(OR(N(AH$5)=0,AH$6=""),0,AH$5*((DATE(YEAR($B352),MONTH($B352),MIN(AH$6,DAY(EOMONTH($B352,0))))&gt;=$B352)*(DATE(YEAR($B352),MONTH($B352),MIN(AH$6,DAY(EOMONTH($B352,0))))&lt;$C352)+(DATE(YEAR($B352),MONTH($B352)+1,MIN(AH$6,DAY(EOMONTH($B352,1))))&gt;=$B352)*(DATE(YEAR($B352),MONTH($B352)+1,MIN(AH$6,DAY(EOMONTH($B352,1))))&lt;$C352)))</f>
        <v>0</v>
      </c>
      <c r="AI352" s="48" t="n">
        <f aca="false">IF(OR(N(AI$5)=0,AI$6=""),0,AI$5*((DATE(YEAR($B352),MONTH($B352),MIN(AI$6,DAY(EOMONTH($B352,0))))&gt;=$B352)*(DATE(YEAR($B352),MONTH($B352),MIN(AI$6,DAY(EOMONTH($B352,0))))&lt;$C352)+(DATE(YEAR($B352),MONTH($B352)+1,MIN(AI$6,DAY(EOMONTH($B352,1))))&gt;=$B352)*(DATE(YEAR($B352),MONTH($B352)+1,MIN(AI$6,DAY(EOMONTH($B352,1))))&lt;$C352)))</f>
        <v>0</v>
      </c>
      <c r="AJ352" s="48" t="n">
        <f aca="false">IF(OR(N(AJ$5)=0,AJ$6=""),0,AJ$5*((DATE(YEAR($B352),MONTH($B352),MIN(AJ$6,DAY(EOMONTH($B352,0))))&gt;=$B352)*(DATE(YEAR($B352),MONTH($B352),MIN(AJ$6,DAY(EOMONTH($B352,0))))&lt;$C352)+(DATE(YEAR($B352),MONTH($B352)+1,MIN(AJ$6,DAY(EOMONTH($B352,1))))&gt;=$B352)*(DATE(YEAR($B352),MONTH($B352)+1,MIN(AJ$6,DAY(EOMONTH($B352,1))))&lt;$C352)))</f>
        <v>0</v>
      </c>
      <c r="AK352" s="48" t="n">
        <f aca="false">IF(OR(N(AK$5)=0,AK$6=""),0,AK$5*((DATE(YEAR($B352),MONTH($B352),MIN(AK$6,DAY(EOMONTH($B352,0))))&gt;=$B352)*(DATE(YEAR($B352),MONTH($B352),MIN(AK$6,DAY(EOMONTH($B352,0))))&lt;$C352)+(DATE(YEAR($B352),MONTH($B352)+1,MIN(AK$6,DAY(EOMONTH($B352,1))))&gt;=$B352)*(DATE(YEAR($B352),MONTH($B352)+1,MIN(AK$6,DAY(EOMONTH($B352,1))))&lt;$C352)))</f>
        <v>0</v>
      </c>
      <c r="AL352" s="48" t="n">
        <f aca="false">IF(OR(N(AL$5)=0,AL$6=""),0,AL$5*((DATE(YEAR($B352),MONTH($B352),MIN(AL$6,DAY(EOMONTH($B352,0))))&gt;=$B352)*(DATE(YEAR($B352),MONTH($B352),MIN(AL$6,DAY(EOMONTH($B352,0))))&lt;$C352)+(DATE(YEAR($B352),MONTH($B352)+1,MIN(AL$6,DAY(EOMONTH($B352,1))))&gt;=$B352)*(DATE(YEAR($B352),MONTH($B352)+1,MIN(AL$6,DAY(EOMONTH($B352,1))))&lt;$C352)))</f>
        <v>0</v>
      </c>
      <c r="AM352" s="48" t="n">
        <f aca="false">IF(OR(N(AM$5)=0,AM$6=""),0,AM$5*((DATE(YEAR($B352),MONTH($B352),MIN(AM$6,DAY(EOMONTH($B352,0))))&gt;=$B352)*(DATE(YEAR($B352),MONTH($B352),MIN(AM$6,DAY(EOMONTH($B352,0))))&lt;$C352)+(DATE(YEAR($B352),MONTH($B352)+1,MIN(AM$6,DAY(EOMONTH($B352,1))))&gt;=$B352)*(DATE(YEAR($B352),MONTH($B352)+1,MIN(AM$6,DAY(EOMONTH($B352,1))))&lt;$C352)))</f>
        <v>0</v>
      </c>
      <c r="AN352" s="48" t="n">
        <f aca="false">IF(OR(N(AN$5)=0,AN$6=""),0,AN$5*((DATE(YEAR($B352),MONTH($B352),MIN(AN$6,DAY(EOMONTH($B352,0))))&gt;=$B352)*(DATE(YEAR($B352),MONTH($B352),MIN(AN$6,DAY(EOMONTH($B352,0))))&lt;$C352)+(DATE(YEAR($B352),MONTH($B352)+1,MIN(AN$6,DAY(EOMONTH($B352,1))))&gt;=$B352)*(DATE(YEAR($B352),MONTH($B352)+1,MIN(AN$6,DAY(EOMONTH($B352,1))))&lt;$C352)))</f>
        <v>0</v>
      </c>
      <c r="AO352" s="48" t="n">
        <f aca="false">IF(OR(N(AO$5)=0,AO$6=""),0,AO$5*((DATE(YEAR($B352),MONTH($B352),MIN(AO$6,DAY(EOMONTH($B352,0))))&gt;=$B352)*(DATE(YEAR($B352),MONTH($B352),MIN(AO$6,DAY(EOMONTH($B352,0))))&lt;$C352)+(DATE(YEAR($B352),MONTH($B352)+1,MIN(AO$6,DAY(EOMONTH($B352,1))))&gt;=$B352)*(DATE(YEAR($B352),MONTH($B352)+1,MIN(AO$6,DAY(EOMONTH($B352,1))))&lt;$C352)))</f>
        <v>0</v>
      </c>
      <c r="AP352" s="48" t="n">
        <f aca="false">IF(OR(N(AP$5)=0,AP$6=""),0,AP$5*((DATE(YEAR($B352),MONTH($B352),MIN(AP$6,DAY(EOMONTH($B352,0))))&gt;=$B352)*(DATE(YEAR($B352),MONTH($B352),MIN(AP$6,DAY(EOMONTH($B352,0))))&lt;$C352)+(DATE(YEAR($B352),MONTH($B352)+1,MIN(AP$6,DAY(EOMONTH($B352,1))))&gt;=$B352)*(DATE(YEAR($B352),MONTH($B352)+1,MIN(AP$6,DAY(EOMONTH($B352,1))))&lt;$C352)))</f>
        <v>0</v>
      </c>
      <c r="AQ352" s="48" t="n">
        <f aca="false">IF(OR(N(AQ$5)=0,AQ$6=""),0,AQ$5*((DATE(YEAR($B352),MONTH($B352),MIN(AQ$6,DAY(EOMONTH($B352,0))))&gt;=$B352)*(DATE(YEAR($B352),MONTH($B352),MIN(AQ$6,DAY(EOMONTH($B352,0))))&lt;$C352)+(DATE(YEAR($B352),MONTH($B352)+1,MIN(AQ$6,DAY(EOMONTH($B352,1))))&gt;=$B352)*(DATE(YEAR($B352),MONTH($B352)+1,MIN(AQ$6,DAY(EOMONTH($B352,1))))&lt;$C352)))</f>
        <v>0</v>
      </c>
      <c r="AR352" s="48" t="n">
        <f aca="false">IF(OR(N(AR$5)=0,AR$6=""),0,AR$5*((DATE(YEAR($B352),MONTH($B352),MIN(AR$6,DAY(EOMONTH($B352,0))))&gt;=$B352)*(DATE(YEAR($B352),MONTH($B352),MIN(AR$6,DAY(EOMONTH($B352,0))))&lt;$C352)+(DATE(YEAR($B352),MONTH($B352)+1,MIN(AR$6,DAY(EOMONTH($B352,1))))&gt;=$B352)*(DATE(YEAR($B352),MONTH($B352)+1,MIN(AR$6,DAY(EOMONTH($B352,1))))&lt;$C352)))</f>
        <v>0</v>
      </c>
      <c r="AS352" s="48" t="n">
        <f aca="false">IF(OR(N(AS$5)=0,AS$6=""),0,AS$5*((DATE(YEAR($B352),MONTH($B352),MIN(AS$6,DAY(EOMONTH($B352,0))))&gt;=$B352)*(DATE(YEAR($B352),MONTH($B352),MIN(AS$6,DAY(EOMONTH($B352,0))))&lt;$C352)+(DATE(YEAR($B352),MONTH($B352)+1,MIN(AS$6,DAY(EOMONTH($B352,1))))&gt;=$B352)*(DATE(YEAR($B352),MONTH($B352)+1,MIN(AS$6,DAY(EOMONTH($B352,1))))&lt;$C352)))</f>
        <v>0</v>
      </c>
      <c r="AT352" s="48" t="n">
        <f aca="false">IF(OR(N(AT$5)=0,AT$6=""),0,AT$5*((DATE(YEAR($B352),MONTH($B352),MIN(AT$6,DAY(EOMONTH($B352,0))))&gt;=$B352)*(DATE(YEAR($B352),MONTH($B352),MIN(AT$6,DAY(EOMONTH($B352,0))))&lt;$C352)+(DATE(YEAR($B352),MONTH($B352)+1,MIN(AT$6,DAY(EOMONTH($B352,1))))&gt;=$B352)*(DATE(YEAR($B352),MONTH($B352)+1,MIN(AT$6,DAY(EOMONTH($B352,1))))&lt;$C352)))</f>
        <v>0</v>
      </c>
      <c r="AU352" s="48" t="n">
        <f aca="false">IF(OR(N(AU$5)=0,AU$6=""),0,AU$5*((DATE(YEAR($B352),MONTH($B352),MIN(AU$6,DAY(EOMONTH($B352,0))))&gt;=$B352)*(DATE(YEAR($B352),MONTH($B352),MIN(AU$6,DAY(EOMONTH($B352,0))))&lt;$C352)+(DATE(YEAR($B352),MONTH($B352)+1,MIN(AU$6,DAY(EOMONTH($B352,1))))&gt;=$B352)*(DATE(YEAR($B352),MONTH($B352)+1,MIN(AU$6,DAY(EOMONTH($B352,1))))&lt;$C352)))</f>
        <v>0</v>
      </c>
      <c r="AV352" s="48" t="n">
        <f aca="false">IF(OR(N(AV$5)=0,AV$6=""),0,AV$5*((DATE(YEAR($B352),MONTH($B352),MIN(AV$6,DAY(EOMONTH($B352,0))))&gt;=$B352)*(DATE(YEAR($B352),MONTH($B352),MIN(AV$6,DAY(EOMONTH($B352,0))))&lt;$C352)+(DATE(YEAR($B352),MONTH($B352)+1,MIN(AV$6,DAY(EOMONTH($B352,1))))&gt;=$B352)*(DATE(YEAR($B352),MONTH($B352)+1,MIN(AV$6,DAY(EOMONTH($B352,1))))&lt;$C352)))</f>
        <v>0</v>
      </c>
      <c r="AW352" s="48" t="n">
        <f aca="false">IF(OR(N(AW$5)=0,AW$6=""),0,AW$5*((DATE(YEAR($B352),MONTH($B352),MIN(AW$6,DAY(EOMONTH($B352,0))))&gt;=$B352)*(DATE(YEAR($B352),MONTH($B352),MIN(AW$6,DAY(EOMONTH($B352,0))))&lt;$C352)+(DATE(YEAR($B352),MONTH($B352)+1,MIN(AW$6,DAY(EOMONTH($B352,1))))&gt;=$B352)*(DATE(YEAR($B352),MONTH($B352)+1,MIN(AW$6,DAY(EOMONTH($B352,1))))&lt;$C352)))</f>
        <v>0</v>
      </c>
      <c r="AX352" s="48" t="n">
        <f aca="false">IF(OR(N(AX$5)=0,AX$6=""),0,AX$5*((DATE(YEAR($B352),MONTH($B352),MIN(AX$6,DAY(EOMONTH($B352,0))))&gt;=$B352)*(DATE(YEAR($B352),MONTH($B352),MIN(AX$6,DAY(EOMONTH($B352,0))))&lt;$C352)+(DATE(YEAR($B352),MONTH($B352)+1,MIN(AX$6,DAY(EOMONTH($B352,1))))&gt;=$B352)*(DATE(YEAR($B352),MONTH($B352)+1,MIN(AX$6,DAY(EOMONTH($B352,1))))&lt;$C352)))</f>
        <v>0</v>
      </c>
      <c r="AY352" s="48" t="n">
        <f aca="false">IF(OR(N(AY$5)=0,AY$6=""),0,AY$5*((DATE(YEAR($B352),MONTH($B352),MIN(AY$6,DAY(EOMONTH($B352,0))))&gt;=$B352)*(DATE(YEAR($B352),MONTH($B352),MIN(AY$6,DAY(EOMONTH($B352,0))))&lt;$C352)+(DATE(YEAR($B352),MONTH($B352)+1,MIN(AY$6,DAY(EOMONTH($B352,1))))&gt;=$B352)*(DATE(YEAR($B352),MONTH($B352)+1,MIN(AY$6,DAY(EOMONTH($B352,1))))&lt;$C352)))</f>
        <v>0</v>
      </c>
      <c r="AZ352" s="48" t="n">
        <f aca="false">IF(OR(N(AZ$5)=0,AZ$6=""),0,AZ$5*((DATE(YEAR($B352),MONTH($B352),MIN(AZ$6,DAY(EOMONTH($B352,0))))&gt;=$B352)*(DATE(YEAR($B352),MONTH($B352),MIN(AZ$6,DAY(EOMONTH($B352,0))))&lt;$C352)+(DATE(YEAR($B352),MONTH($B352)+1,MIN(AZ$6,DAY(EOMONTH($B352,1))))&gt;=$B352)*(DATE(YEAR($B352),MONTH($B352)+1,MIN(AZ$6,DAY(EOMONTH($B352,1))))&lt;$C352)))</f>
        <v>0</v>
      </c>
      <c r="BA352" s="48" t="n">
        <f aca="false">IF(OR(N(BA$5)=0,BA$6=""),0,BA$5*((DATE(YEAR($B352),MONTH($B352),MIN(BA$6,DAY(EOMONTH($B352,0))))&gt;=$B352)*(DATE(YEAR($B352),MONTH($B352),MIN(BA$6,DAY(EOMONTH($B352,0))))&lt;$C352)+(DATE(YEAR($B352),MONTH($B352)+1,MIN(BA$6,DAY(EOMONTH($B352,1))))&gt;=$B352)*(DATE(YEAR($B352),MONTH($B352)+1,MIN(BA$6,DAY(EOMONTH($B352,1))))&lt;$C352)))</f>
        <v>0</v>
      </c>
      <c r="BB352" s="48" t="n">
        <f aca="false">IF(OR(N(BB$5)=0,BB$6=""),0,BB$5*((DATE(YEAR($B352),MONTH($B352),MIN(BB$6,DAY(EOMONTH($B352,0))))&gt;=$B352)*(DATE(YEAR($B352),MONTH($B352),MIN(BB$6,DAY(EOMONTH($B352,0))))&lt;$C352)+(DATE(YEAR($B352),MONTH($B352)+1,MIN(BB$6,DAY(EOMONTH($B352,1))))&gt;=$B352)*(DATE(YEAR($B352),MONTH($B352)+1,MIN(BB$6,DAY(EOMONTH($B352,1))))&lt;$C352)))</f>
        <v>0</v>
      </c>
      <c r="BC352" s="48" t="n">
        <f aca="false">IF(OR(N(BC$5)=0,BC$6=""),0,BC$5*((DATE(YEAR($B352),MONTH($B352),MIN(BC$6,DAY(EOMONTH($B352,0))))&gt;=$B352)*(DATE(YEAR($B352),MONTH($B352),MIN(BC$6,DAY(EOMONTH($B352,0))))&lt;$C352)+(DATE(YEAR($B352),MONTH($B352)+1,MIN(BC$6,DAY(EOMONTH($B352,1))))&gt;=$B352)*(DATE(YEAR($B352),MONTH($B352)+1,MIN(BC$6,DAY(EOMONTH($B352,1))))&lt;$C352)))</f>
        <v>0</v>
      </c>
      <c r="BD352" s="48" t="n">
        <f aca="false">IF(OR(N(BD$5)=0,BD$6=""),0,BD$5*((DATE(YEAR($B352),MONTH($B352),MIN(BD$6,DAY(EOMONTH($B352,0))))&gt;=$B352)*(DATE(YEAR($B352),MONTH($B352),MIN(BD$6,DAY(EOMONTH($B352,0))))&lt;$C352)+(DATE(YEAR($B352),MONTH($B352)+1,MIN(BD$6,DAY(EOMONTH($B352,1))))&gt;=$B352)*(DATE(YEAR($B352),MONTH($B352)+1,MIN(BD$6,DAY(EOMONTH($B352,1))))&lt;$C352)))</f>
        <v>0</v>
      </c>
      <c r="BE352" s="48" t="n">
        <f aca="false">IF(OR(N(BE$5)=0,BE$6=""),0,BE$5*((DATE(YEAR($B352),MONTH($B352),MIN(BE$6,DAY(EOMONTH($B352,0))))&gt;=$B352)*(DATE(YEAR($B352),MONTH($B352),MIN(BE$6,DAY(EOMONTH($B352,0))))&lt;$C352)+(DATE(YEAR($B352),MONTH($B352)+1,MIN(BE$6,DAY(EOMONTH($B352,1))))&gt;=$B352)*(DATE(YEAR($B352),MONTH($B352)+1,MIN(BE$6,DAY(EOMONTH($B352,1))))&lt;$C352)))</f>
        <v>0</v>
      </c>
      <c r="BF352" s="48" t="n">
        <f aca="false">IF(OR(N(BF$5)=0,BF$6=""),0,BF$5*((DATE(YEAR($B352),MONTH($B352),MIN(BF$6,DAY(EOMONTH($B352,0))))&gt;=$B352)*(DATE(YEAR($B352),MONTH($B352),MIN(BF$6,DAY(EOMONTH($B352,0))))&lt;$C352)+(DATE(YEAR($B352),MONTH($B352)+1,MIN(BF$6,DAY(EOMONTH($B352,1))))&gt;=$B352)*(DATE(YEAR($B352),MONTH($B352)+1,MIN(BF$6,DAY(EOMONTH($B352,1))))&lt;$C352)))</f>
        <v>0</v>
      </c>
      <c r="BG352" s="48" t="n">
        <f aca="false">IF(OR(N(BG$5)=0,BG$6=""),0,BG$5*((DATE(YEAR($B352),MONTH($B352),MIN(BG$6,DAY(EOMONTH($B352,0))))&gt;=$B352)*(DATE(YEAR($B352),MONTH($B352),MIN(BG$6,DAY(EOMONTH($B352,0))))&lt;$C352)+(DATE(YEAR($B352),MONTH($B352)+1,MIN(BG$6,DAY(EOMONTH($B352,1))))&gt;=$B352)*(DATE(YEAR($B352),MONTH($B352)+1,MIN(BG$6,DAY(EOMONTH($B352,1))))&lt;$C352)))</f>
        <v>0</v>
      </c>
      <c r="BH352" s="48" t="n">
        <f aca="false">IF(OR(N(BH$5)=0,BH$6=""),0,BH$5*((DATE(YEAR($B352),MONTH($B352),MIN(BH$6,DAY(EOMONTH($B352,0))))&gt;=$B352)*(DATE(YEAR($B352),MONTH($B352),MIN(BH$6,DAY(EOMONTH($B352,0))))&lt;$C352)+(DATE(YEAR($B352),MONTH($B352)+1,MIN(BH$6,DAY(EOMONTH($B352,1))))&gt;=$B352)*(DATE(YEAR($B352),MONTH($B352)+1,MIN(BH$6,DAY(EOMONTH($B352,1))))&lt;$C352)))</f>
        <v>0</v>
      </c>
      <c r="BI352" s="48" t="n">
        <f aca="false">IF(OR(N(BI$5)=0,BI$6=""),0,BI$5*((DATE(YEAR($B352),MONTH($B352),MIN(BI$6,DAY(EOMONTH($B352,0))))&gt;=$B352)*(DATE(YEAR($B352),MONTH($B352),MIN(BI$6,DAY(EOMONTH($B352,0))))&lt;$C352)+(DATE(YEAR($B352),MONTH($B352)+1,MIN(BI$6,DAY(EOMONTH($B352,1))))&gt;=$B352)*(DATE(YEAR($B352),MONTH($B352)+1,MIN(BI$6,DAY(EOMONTH($B352,1))))&lt;$C352)))</f>
        <v>0</v>
      </c>
      <c r="BJ352" s="48" t="n">
        <f aca="false">IF(OR(N(BJ$5)=0,BJ$6=""),0,BJ$5*((DATE(YEAR($B352),MONTH($B352),MIN(BJ$6,DAY(EOMONTH($B352,0))))&gt;=$B352)*(DATE(YEAR($B352),MONTH($B352),MIN(BJ$6,DAY(EOMONTH($B352,0))))&lt;$C352)+(DATE(YEAR($B352),MONTH($B352)+1,MIN(BJ$6,DAY(EOMONTH($B352,1))))&gt;=$B352)*(DATE(YEAR($B352),MONTH($B352)+1,MIN(BJ$6,DAY(EOMONTH($B352,1))))&lt;$C352)))</f>
        <v>0</v>
      </c>
      <c r="BK352" s="48" t="n">
        <f aca="false">IF(OR(N(BK$5)=0,BK$6=""),0,BK$5*((DATE(YEAR($B352),MONTH($B352),MIN(BK$6,DAY(EOMONTH($B352,0))))&gt;=$B352)*(DATE(YEAR($B352),MONTH($B352),MIN(BK$6,DAY(EOMONTH($B352,0))))&lt;$C352)+(DATE(YEAR($B352),MONTH($B352)+1,MIN(BK$6,DAY(EOMONTH($B352,1))))&gt;=$B352)*(DATE(YEAR($B352),MONTH($B352)+1,MIN(BK$6,DAY(EOMONTH($B352,1))))&lt;$C352)))</f>
        <v>0</v>
      </c>
      <c r="BL352" s="48" t="n">
        <f aca="false">IF(OR(N(BL$5)=0,BL$6=""),0,BL$5*((DATE(YEAR($B352),MONTH($B352),MIN(BL$6,DAY(EOMONTH($B352,0))))&gt;=$B352)*(DATE(YEAR($B352),MONTH($B352),MIN(BL$6,DAY(EOMONTH($B352,0))))&lt;$C352)+(DATE(YEAR($B352),MONTH($B352)+1,MIN(BL$6,DAY(EOMONTH($B352,1))))&gt;=$B352)*(DATE(YEAR($B352),MONTH($B352)+1,MIN(BL$6,DAY(EOMONTH($B352,1))))&lt;$C352)))</f>
        <v>0</v>
      </c>
      <c r="BM352" s="48" t="n">
        <f aca="false">IF(OR(N(BM$5)=0,BM$6=""),0,BM$5*((DATE(YEAR($B352),MONTH($B352),MIN(BM$6,DAY(EOMONTH($B352,0))))&gt;=$B352)*(DATE(YEAR($B352),MONTH($B352),MIN(BM$6,DAY(EOMONTH($B352,0))))&lt;$C352)+(DATE(YEAR($B352),MONTH($B352)+1,MIN(BM$6,DAY(EOMONTH($B352,1))))&gt;=$B352)*(DATE(YEAR($B352),MONTH($B352)+1,MIN(BM$6,DAY(EOMONTH($B352,1))))&lt;$C352)))</f>
        <v>0</v>
      </c>
      <c r="BN352" s="48" t="n">
        <f aca="false">IF(OR(N(BN$5)=0,BN$6=""),0,BN$5*((DATE(YEAR($B352),MONTH($B352),MIN(BN$6,DAY(EOMONTH($B352,0))))&gt;=$B352)*(DATE(YEAR($B352),MONTH($B352),MIN(BN$6,DAY(EOMONTH($B352,0))))&lt;$C352)+(DATE(YEAR($B352),MONTH($B352)+1,MIN(BN$6,DAY(EOMONTH($B352,1))))&gt;=$B352)*(DATE(YEAR($B352),MONTH($B352)+1,MIN(BN$6,DAY(EOMONTH($B352,1))))&lt;$C352)))</f>
        <v>0</v>
      </c>
      <c r="BO352" s="48" t="n">
        <f aca="false">IF(OR(N(BO$5)=0,BO$6=""),0,BO$5*((DATE(YEAR($B352),MONTH($B352),MIN(BO$6,DAY(EOMONTH($B352,0))))&gt;=$B352)*(DATE(YEAR($B352),MONTH($B352),MIN(BO$6,DAY(EOMONTH($B352,0))))&lt;$C352)+(DATE(YEAR($B352),MONTH($B352)+1,MIN(BO$6,DAY(EOMONTH($B352,1))))&gt;=$B352)*(DATE(YEAR($B352),MONTH($B352)+1,MIN(BO$6,DAY(EOMONTH($B352,1))))&lt;$C352)))</f>
        <v>0</v>
      </c>
      <c r="BP352" s="48" t="n">
        <f aca="false">IF(OR(N(BP$5)=0,BP$6=""),0,BP$5*((DATE(YEAR($B352),MONTH($B352),MIN(BP$6,DAY(EOMONTH($B352,0))))&gt;=$B352)*(DATE(YEAR($B352),MONTH($B352),MIN(BP$6,DAY(EOMONTH($B352,0))))&lt;$C352)+(DATE(YEAR($B352),MONTH($B352)+1,MIN(BP$6,DAY(EOMONTH($B352,1))))&gt;=$B352)*(DATE(YEAR($B352),MONTH($B352)+1,MIN(BP$6,DAY(EOMONTH($B352,1))))&lt;$C352)))</f>
        <v>0</v>
      </c>
      <c r="BQ352" s="48" t="n">
        <f aca="false">IF(OR(N(BQ$5)=0,BQ$6=""),0,BQ$5*((DATE(YEAR($B352),MONTH($B352),MIN(BQ$6,DAY(EOMONTH($B352,0))))&gt;=$B352)*(DATE(YEAR($B352),MONTH($B352),MIN(BQ$6,DAY(EOMONTH($B352,0))))&lt;$C352)+(DATE(YEAR($B352),MONTH($B352)+1,MIN(BQ$6,DAY(EOMONTH($B352,1))))&gt;=$B352)*(DATE(YEAR($B352),MONTH($B352)+1,MIN(BQ$6,DAY(EOMONTH($B352,1))))&lt;$C352)))</f>
        <v>0</v>
      </c>
      <c r="BR352" s="48" t="n">
        <f aca="false">IF(OR(N(BR$5)=0,BR$6=""),0,BR$5*((DATE(YEAR($B352),MONTH($B352),MIN(BR$6,DAY(EOMONTH($B352,0))))&gt;=$B352)*(DATE(YEAR($B352),MONTH($B352),MIN(BR$6,DAY(EOMONTH($B352,0))))&lt;$C352)+(DATE(YEAR($B352),MONTH($B352)+1,MIN(BR$6,DAY(EOMONTH($B352,1))))&gt;=$B352)*(DATE(YEAR($B352),MONTH($B352)+1,MIN(BR$6,DAY(EOMONTH($B352,1))))&lt;$C352)))</f>
        <v>0</v>
      </c>
      <c r="BS352" s="48" t="n">
        <f aca="false">IF(OR(N(BS$5)=0,BS$6=""),0,BS$5*((DATE(YEAR($B352),MONTH($B352),MIN(BS$6,DAY(EOMONTH($B352,0))))&gt;=$B352)*(DATE(YEAR($B352),MONTH($B352),MIN(BS$6,DAY(EOMONTH($B352,0))))&lt;$C352)+(DATE(YEAR($B352),MONTH($B352)+1,MIN(BS$6,DAY(EOMONTH($B352,1))))&gt;=$B352)*(DATE(YEAR($B352),MONTH($B352)+1,MIN(BS$6,DAY(EOMONTH($B352,1))))&lt;$C352)))</f>
        <v>0</v>
      </c>
      <c r="BT352" s="48" t="n">
        <f aca="false">IF(OR(N(BT$5)=0,BT$6=""),0,BT$5*((DATE(YEAR($B352),MONTH($B352),MIN(BT$6,DAY(EOMONTH($B352,0))))&gt;=$B352)*(DATE(YEAR($B352),MONTH($B352),MIN(BT$6,DAY(EOMONTH($B352,0))))&lt;$C352)+(DATE(YEAR($B352),MONTH($B352)+1,MIN(BT$6,DAY(EOMONTH($B352,1))))&gt;=$B352)*(DATE(YEAR($B352),MONTH($B352)+1,MIN(BT$6,DAY(EOMONTH($B352,1))))&lt;$C352)))</f>
        <v>0</v>
      </c>
      <c r="BU352" s="48" t="n">
        <f aca="false">IF(OR(N(BU$5)=0,BU$6=""),0,BU$5*((DATE(YEAR($B352),MONTH($B352),MIN(BU$6,DAY(EOMONTH($B352,0))))&gt;=$B352)*(DATE(YEAR($B352),MONTH($B352),MIN(BU$6,DAY(EOMONTH($B352,0))))&lt;$C352)+(DATE(YEAR($B352),MONTH($B352)+1,MIN(BU$6,DAY(EOMONTH($B352,1))))&gt;=$B352)*(DATE(YEAR($B352),MONTH($B352)+1,MIN(BU$6,DAY(EOMONTH($B352,1))))&lt;$C352)))</f>
        <v>0</v>
      </c>
      <c r="BV352" s="48" t="n">
        <f aca="false">IF(OR(N(BV$5)=0,BV$6=""),0,BV$5*((DATE(YEAR($B352),MONTH($B352),MIN(BV$6,DAY(EOMONTH($B352,0))))&gt;=$B352)*(DATE(YEAR($B352),MONTH($B352),MIN(BV$6,DAY(EOMONTH($B352,0))))&lt;$C352)+(DATE(YEAR($B352),MONTH($B352)+1,MIN(BV$6,DAY(EOMONTH($B352,1))))&gt;=$B352)*(DATE(YEAR($B352),MONTH($B352)+1,MIN(BV$6,DAY(EOMONTH($B352,1))))&lt;$C352)))</f>
        <v>0</v>
      </c>
      <c r="BW352" s="48" t="n">
        <f aca="false">IF(OR(N(BW$5)=0,BW$6=""),0,BW$5*((DATE(YEAR($B352),MONTH($B352),MIN(BW$6,DAY(EOMONTH($B352,0))))&gt;=$B352)*(DATE(YEAR($B352),MONTH($B352),MIN(BW$6,DAY(EOMONTH($B352,0))))&lt;$C352)+(DATE(YEAR($B352),MONTH($B352)+1,MIN(BW$6,DAY(EOMONTH($B352,1))))&gt;=$B352)*(DATE(YEAR($B352),MONTH($B352)+1,MIN(BW$6,DAY(EOMONTH($B352,1))))&lt;$C352)))</f>
        <v>0</v>
      </c>
      <c r="BX352" s="48" t="n">
        <f aca="false">MIN(Z352,(FT351*(1+FT$5/Setup!$C$36)+IF($V352=1,N($F352),0)))</f>
        <v>0</v>
      </c>
      <c r="BY352" s="48" t="n">
        <f aca="false">MIN(AA352,(FU351*(1+FU$5/Setup!$C$36)+IF($V352=2,N($F352),0)))</f>
        <v>0</v>
      </c>
      <c r="BZ352" s="48" t="n">
        <f aca="false">MIN(AB352,(FV351*(1+FV$5/Setup!$C$36)+IF($V352=3,N($F352),0)))</f>
        <v>0</v>
      </c>
      <c r="CA352" s="48" t="n">
        <f aca="false">MIN(AC352,(FW351*(1+FW$5/Setup!$C$36)+IF($V352=4,N($F352),0)))</f>
        <v>0</v>
      </c>
      <c r="CB352" s="48" t="n">
        <f aca="false">MIN(AD352,(FX351*(1+FX$5/Setup!$C$36)+IF($V352=5,N($F352),0)))</f>
        <v>0</v>
      </c>
      <c r="CC352" s="48" t="n">
        <f aca="false">MIN(AE352,(FY351*(1+FY$5/Setup!$C$36)+IF($V352=6,N($F352),0)))</f>
        <v>0</v>
      </c>
      <c r="CD352" s="48" t="n">
        <f aca="false">MIN(AF352,(FZ351*(1+FZ$5/Setup!$C$36)+IF($V352=7,N($F352),0)))</f>
        <v>0</v>
      </c>
      <c r="CE352" s="48" t="n">
        <f aca="false">MIN(AG352,(GA351*(1+GA$5/Setup!$C$36)+IF($V352=8,N($F352),0)))</f>
        <v>0</v>
      </c>
      <c r="CF352" s="48" t="n">
        <f aca="false">MIN(AH352,(GB351*(1+GB$5/Setup!$C$36)+IF($V352=9,N($F352),0)))</f>
        <v>0</v>
      </c>
      <c r="CG352" s="48" t="n">
        <f aca="false">MIN(AI352,(GC351*(1+GC$5/Setup!$C$36)+IF($V352=10,N($F352),0)))</f>
        <v>0</v>
      </c>
      <c r="CH352" s="48" t="n">
        <f aca="false">MIN(AJ352,(GD351*(1+GD$5/Setup!$C$36)+IF($V352=11,N($F352),0)))</f>
        <v>0</v>
      </c>
      <c r="CI352" s="48" t="n">
        <f aca="false">MIN(AK352,(GE351*(1+GE$5/Setup!$C$36)+IF($V352=12,N($F352),0)))</f>
        <v>0</v>
      </c>
      <c r="CJ352" s="48" t="n">
        <f aca="false">MIN(AL352,(GF351*(1+GF$5/Setup!$C$36)+IF($V352=13,N($F352),0)))</f>
        <v>0</v>
      </c>
      <c r="CK352" s="48" t="n">
        <f aca="false">MIN(AM352,(GG351*(1+GG$5/Setup!$C$36)+IF($V352=14,N($F352),0)))</f>
        <v>0</v>
      </c>
      <c r="CL352" s="48" t="n">
        <f aca="false">MIN(AN352,(GH351*(1+GH$5/Setup!$C$36)+IF($V352=15,N($F352),0)))</f>
        <v>0</v>
      </c>
      <c r="CM352" s="48" t="n">
        <f aca="false">MIN(AO352,(GI351*(1+GI$5/Setup!$C$36)+IF($V352=16,N($F352),0)))</f>
        <v>0</v>
      </c>
      <c r="CN352" s="48" t="n">
        <f aca="false">MIN(AP352,(GJ351*(1+GJ$5/Setup!$C$36)+IF($V352=17,N($F352),0)))</f>
        <v>0</v>
      </c>
      <c r="CO352" s="48" t="n">
        <f aca="false">MIN(AQ352,(GK351*(1+GK$5/Setup!$C$36)+IF($V352=18,N($F352),0)))</f>
        <v>0</v>
      </c>
      <c r="CP352" s="48" t="n">
        <f aca="false">MIN(AR352,(GL351*(1+GL$5/Setup!$C$36)+IF($V352=19,N($F352),0)))</f>
        <v>0</v>
      </c>
      <c r="CQ352" s="48" t="n">
        <f aca="false">MIN(AS352,(GM351*(1+GM$5/Setup!$C$36)+IF($V352=20,N($F352),0)))</f>
        <v>0</v>
      </c>
      <c r="CR352" s="48" t="n">
        <f aca="false">MIN(AT352,(GN351*(1+GN$5/Setup!$C$36)+IF($V352=21,N($F352),0)))</f>
        <v>0</v>
      </c>
      <c r="CS352" s="48" t="n">
        <f aca="false">MIN(AU352,(GO351*(1+GO$5/Setup!$C$36)+IF($V352=22,N($F352),0)))</f>
        <v>0</v>
      </c>
      <c r="CT352" s="48" t="n">
        <f aca="false">MIN(AV352,(GP351*(1+GP$5/Setup!$C$36)+IF($V352=23,N($F352),0)))</f>
        <v>0</v>
      </c>
      <c r="CU352" s="48" t="n">
        <f aca="false">MIN(AW352,(GQ351*(1+GQ$5/Setup!$C$36)+IF($V352=24,N($F352),0)))</f>
        <v>0</v>
      </c>
      <c r="CV352" s="48" t="n">
        <f aca="false">MIN(AX352,(GR351*(1+GR$5/Setup!$C$36)+IF($V352=25,N($F352),0)))</f>
        <v>0</v>
      </c>
      <c r="CW352" s="48" t="n">
        <f aca="false">MIN(AY352,(GS351*(1+GS$5/Setup!$C$36)+IF($V352=26,N($F352),0)))</f>
        <v>0</v>
      </c>
      <c r="CX352" s="48" t="n">
        <f aca="false">MIN(AZ352,(GT351*(1+GT$5/Setup!$C$36)+IF($V352=27,N($F352),0)))</f>
        <v>0</v>
      </c>
      <c r="CY352" s="48" t="n">
        <f aca="false">MIN(BA352,(GU351*(1+GU$5/Setup!$C$36)+IF($V352=28,N($F352),0)))</f>
        <v>0</v>
      </c>
      <c r="CZ352" s="48" t="n">
        <f aca="false">MIN(BB352,(GV351*(1+GV$5/Setup!$C$36)+IF($V352=29,N($F352),0)))</f>
        <v>0</v>
      </c>
      <c r="DA352" s="48" t="n">
        <f aca="false">MIN(BC352,(GW351*(1+GW$5/Setup!$C$36)+IF($V352=30,N($F352),0)))</f>
        <v>0</v>
      </c>
      <c r="DB352" s="48" t="n">
        <f aca="false">MIN(BD352,(GX351*(1+GX$5/Setup!$C$36)+IF($V352=31,N($F352),0)))</f>
        <v>0</v>
      </c>
      <c r="DC352" s="48" t="n">
        <f aca="false">MIN(BE352,(GY351*(1+GY$5/Setup!$C$36)+IF($V352=32,N($F352),0)))</f>
        <v>0</v>
      </c>
      <c r="DD352" s="48" t="n">
        <f aca="false">MIN(BF352,(GZ351*(1+GZ$5/Setup!$C$36)+IF($V352=33,N($F352),0)))</f>
        <v>0</v>
      </c>
      <c r="DE352" s="48" t="n">
        <f aca="false">MIN(BG352,(HA351*(1+HA$5/Setup!$C$36)+IF($V352=34,N($F352),0)))</f>
        <v>0</v>
      </c>
      <c r="DF352" s="48" t="n">
        <f aca="false">MIN(BH352,(HB351*(1+HB$5/Setup!$C$36)+IF($V352=35,N($F352),0)))</f>
        <v>0</v>
      </c>
      <c r="DG352" s="48" t="n">
        <f aca="false">MIN(BI352,(HC351*(1+HC$5/Setup!$C$36)+IF($V352=36,N($F352),0)))</f>
        <v>0</v>
      </c>
      <c r="DH352" s="48" t="n">
        <f aca="false">MIN(BJ352,(HD351*(1+HD$5/Setup!$C$36)+IF($V352=37,N($F352),0)))</f>
        <v>0</v>
      </c>
      <c r="DI352" s="48" t="n">
        <f aca="false">MIN(BK352,(HE351*(1+HE$5/Setup!$C$36)+IF($V352=38,N($F352),0)))</f>
        <v>0</v>
      </c>
      <c r="DJ352" s="48" t="n">
        <f aca="false">MIN(BL352,(HF351*(1+HF$5/Setup!$C$36)+IF($V352=39,N($F352),0)))</f>
        <v>0</v>
      </c>
      <c r="DK352" s="48" t="n">
        <f aca="false">MIN(BM352,(HG351*(1+HG$5/Setup!$C$36)+IF($V352=40,N($F352),0)))</f>
        <v>0</v>
      </c>
      <c r="DL352" s="48" t="n">
        <f aca="false">MIN(BN352,(HH351*(1+HH$5/Setup!$C$36)+IF($V352=41,N($F352),0)))</f>
        <v>0</v>
      </c>
      <c r="DM352" s="48" t="n">
        <f aca="false">MIN(BO352,(HI351*(1+HI$5/Setup!$C$36)+IF($V352=42,N($F352),0)))</f>
        <v>0</v>
      </c>
      <c r="DN352" s="48" t="n">
        <f aca="false">MIN(BP352,(HJ351*(1+HJ$5/Setup!$C$36)+IF($V352=43,N($F352),0)))</f>
        <v>0</v>
      </c>
      <c r="DO352" s="48" t="n">
        <f aca="false">MIN(BQ352,(HK351*(1+HK$5/Setup!$C$36)+IF($V352=44,N($F352),0)))</f>
        <v>0</v>
      </c>
      <c r="DP352" s="48" t="n">
        <f aca="false">MIN(BR352,(HL351*(1+HL$5/Setup!$C$36)+IF($V352=45,N($F352),0)))</f>
        <v>0</v>
      </c>
      <c r="DQ352" s="48" t="n">
        <f aca="false">MIN(BS352,(HM351*(1+HM$5/Setup!$C$36)+IF($V352=46,N($F352),0)))</f>
        <v>0</v>
      </c>
      <c r="DR352" s="48" t="n">
        <f aca="false">MIN(BT352,(HN351*(1+HN$5/Setup!$C$36)+IF($V352=47,N($F352),0)))</f>
        <v>0</v>
      </c>
      <c r="DS352" s="48" t="n">
        <f aca="false">MIN(BU352,(HO351*(1+HO$5/Setup!$C$36)+IF($V352=48,N($F352),0)))</f>
        <v>0</v>
      </c>
      <c r="DT352" s="48" t="n">
        <f aca="false">MIN(BV352,(HP351*(1+HP$5/Setup!$C$36)+IF($V352=49,N($F352),0)))</f>
        <v>0</v>
      </c>
      <c r="DU352" s="48" t="n">
        <f aca="false">MIN(BW352,(HQ351*(1+HQ$5/Setup!$C$36)+IF($V352=50,N($F352),0)))</f>
        <v>0</v>
      </c>
      <c r="DV352" s="48" t="n">
        <f aca="false">MIN(MAX((FT351*(1+FT$5/Setup!$C$36)+IF($V352=1,N($F352),0))-BX352,0),MAX($P352-0,0))</f>
        <v>0</v>
      </c>
      <c r="DW352" s="48" t="n">
        <f aca="false">MIN(MAX((FU351*(1+FU$5/Setup!$C$36)+IF($V352=2,N($F352),0))-BY352,0),MAX($P352-SUM(DV352:DV352),0))</f>
        <v>0</v>
      </c>
      <c r="DX352" s="48" t="n">
        <f aca="false">MIN(MAX((FV351*(1+FV$5/Setup!$C$36)+IF($V352=3,N($F352),0))-BZ352,0),MAX($P352-SUM(DV352:DW352),0))</f>
        <v>0</v>
      </c>
      <c r="DY352" s="48" t="n">
        <f aca="false">MIN(MAX((FW351*(1+FW$5/Setup!$C$36)+IF($V352=4,N($F352),0))-CA352,0),MAX($P352-SUM(DV352:DX352),0))</f>
        <v>0</v>
      </c>
      <c r="DZ352" s="48" t="n">
        <f aca="false">MIN(MAX((FX351*(1+FX$5/Setup!$C$36)+IF($V352=5,N($F352),0))-CB352,0),MAX($P352-SUM(DV352:DY352),0))</f>
        <v>0</v>
      </c>
      <c r="EA352" s="48" t="n">
        <f aca="false">MIN(MAX((FY351*(1+FY$5/Setup!$C$36)+IF($V352=6,N($F352),0))-CC352,0),MAX($P352-SUM(DV352:DZ352),0))</f>
        <v>0</v>
      </c>
      <c r="EB352" s="48" t="n">
        <f aca="false">MIN(MAX((FZ351*(1+FZ$5/Setup!$C$36)+IF($V352=7,N($F352),0))-CD352,0),MAX($P352-SUM(DV352:EA352),0))</f>
        <v>0</v>
      </c>
      <c r="EC352" s="48" t="n">
        <f aca="false">MIN(MAX((GA351*(1+GA$5/Setup!$C$36)+IF($V352=8,N($F352),0))-CE352,0),MAX($P352-SUM(DV352:EB352),0))</f>
        <v>0</v>
      </c>
      <c r="ED352" s="48" t="n">
        <f aca="false">MIN(MAX((GB351*(1+GB$5/Setup!$C$36)+IF($V352=9,N($F352),0))-CF352,0),MAX($P352-SUM(DV352:EC352),0))</f>
        <v>0</v>
      </c>
      <c r="EE352" s="48" t="n">
        <f aca="false">MIN(MAX((GC351*(1+GC$5/Setup!$C$36)+IF($V352=10,N($F352),0))-CG352,0),MAX($P352-SUM(DV352:ED352),0))</f>
        <v>0</v>
      </c>
      <c r="EF352" s="48" t="n">
        <f aca="false">MIN(MAX((GD351*(1+GD$5/Setup!$C$36)+IF($V352=11,N($F352),0))-CH352,0),MAX($P352-SUM(DV352:EE352),0))</f>
        <v>0</v>
      </c>
      <c r="EG352" s="48" t="n">
        <f aca="false">MIN(MAX((GE351*(1+GE$5/Setup!$C$36)+IF($V352=12,N($F352),0))-CI352,0),MAX($P352-SUM(DV352:EF352),0))</f>
        <v>0</v>
      </c>
      <c r="EH352" s="48" t="n">
        <f aca="false">MIN(MAX((GF351*(1+GF$5/Setup!$C$36)+IF($V352=13,N($F352),0))-CJ352,0),MAX($P352-SUM(DV352:EG352),0))</f>
        <v>0</v>
      </c>
      <c r="EI352" s="48" t="n">
        <f aca="false">MIN(MAX((GG351*(1+GG$5/Setup!$C$36)+IF($V352=14,N($F352),0))-CK352,0),MAX($P352-SUM(DV352:EH352),0))</f>
        <v>0</v>
      </c>
      <c r="EJ352" s="48" t="n">
        <f aca="false">MIN(MAX((GH351*(1+GH$5/Setup!$C$36)+IF($V352=15,N($F352),0))-CL352,0),MAX($P352-SUM(DV352:EI352),0))</f>
        <v>0</v>
      </c>
      <c r="EK352" s="48" t="n">
        <f aca="false">MIN(MAX((GI351*(1+GI$5/Setup!$C$36)+IF($V352=16,N($F352),0))-CM352,0),MAX($P352-SUM(DV352:EJ352),0))</f>
        <v>0</v>
      </c>
      <c r="EL352" s="48" t="n">
        <f aca="false">MIN(MAX((GJ351*(1+GJ$5/Setup!$C$36)+IF($V352=17,N($F352),0))-CN352,0),MAX($P352-SUM(DV352:EK352),0))</f>
        <v>0</v>
      </c>
      <c r="EM352" s="48" t="n">
        <f aca="false">MIN(MAX((GK351*(1+GK$5/Setup!$C$36)+IF($V352=18,N($F352),0))-CO352,0),MAX($P352-SUM(DV352:EL352),0))</f>
        <v>0</v>
      </c>
      <c r="EN352" s="48" t="n">
        <f aca="false">MIN(MAX((GL351*(1+GL$5/Setup!$C$36)+IF($V352=19,N($F352),0))-CP352,0),MAX($P352-SUM(DV352:EM352),0))</f>
        <v>0</v>
      </c>
      <c r="EO352" s="48" t="n">
        <f aca="false">MIN(MAX((GM351*(1+GM$5/Setup!$C$36)+IF($V352=20,N($F352),0))-CQ352,0),MAX($P352-SUM(DV352:EN352),0))</f>
        <v>0</v>
      </c>
      <c r="EP352" s="48" t="n">
        <f aca="false">MIN(MAX((GN351*(1+GN$5/Setup!$C$36)+IF($V352=21,N($F352),0))-CR352,0),MAX($P352-SUM(DV352:EO352),0))</f>
        <v>0</v>
      </c>
      <c r="EQ352" s="48" t="n">
        <f aca="false">MIN(MAX((GO351*(1+GO$5/Setup!$C$36)+IF($V352=22,N($F352),0))-CS352,0),MAX($P352-SUM(DV352:EP352),0))</f>
        <v>0</v>
      </c>
      <c r="ER352" s="48" t="n">
        <f aca="false">MIN(MAX((GP351*(1+GP$5/Setup!$C$36)+IF($V352=23,N($F352),0))-CT352,0),MAX($P352-SUM(DV352:EQ352),0))</f>
        <v>0</v>
      </c>
      <c r="ES352" s="48" t="n">
        <f aca="false">MIN(MAX((GQ351*(1+GQ$5/Setup!$C$36)+IF($V352=24,N($F352),0))-CU352,0),MAX($P352-SUM(DV352:ER352),0))</f>
        <v>0</v>
      </c>
      <c r="ET352" s="48" t="n">
        <f aca="false">MIN(MAX((GR351*(1+GR$5/Setup!$C$36)+IF($V352=25,N($F352),0))-CV352,0),MAX($P352-SUM(DV352:ES352),0))</f>
        <v>0</v>
      </c>
      <c r="EU352" s="48" t="n">
        <f aca="false">MIN(MAX((GS351*(1+GS$5/Setup!$C$36)+IF($V352=26,N($F352),0))-CW352,0),MAX($P352-SUM(DV352:ET352),0))</f>
        <v>0</v>
      </c>
      <c r="EV352" s="48" t="n">
        <f aca="false">MIN(MAX((GT351*(1+GT$5/Setup!$C$36)+IF($V352=27,N($F352),0))-CX352,0),MAX($P352-SUM(DV352:EU352),0))</f>
        <v>0</v>
      </c>
      <c r="EW352" s="48" t="n">
        <f aca="false">MIN(MAX((GU351*(1+GU$5/Setup!$C$36)+IF($V352=28,N($F352),0))-CY352,0),MAX($P352-SUM(DV352:EV352),0))</f>
        <v>0</v>
      </c>
      <c r="EX352" s="48" t="n">
        <f aca="false">MIN(MAX((GV351*(1+GV$5/Setup!$C$36)+IF($V352=29,N($F352),0))-CZ352,0),MAX($P352-SUM(DV352:EW352),0))</f>
        <v>0</v>
      </c>
      <c r="EY352" s="48" t="n">
        <f aca="false">MIN(MAX((GW351*(1+GW$5/Setup!$C$36)+IF($V352=30,N($F352),0))-DA352,0),MAX($P352-SUM(DV352:EX352),0))</f>
        <v>0</v>
      </c>
      <c r="EZ352" s="48" t="n">
        <f aca="false">MIN(MAX((GX351*(1+GX$5/Setup!$C$36)+IF($V352=31,N($F352),0))-DB352,0),MAX($P352-SUM(DV352:EY352),0))</f>
        <v>0</v>
      </c>
      <c r="FA352" s="48" t="n">
        <f aca="false">MIN(MAX((GY351*(1+GY$5/Setup!$C$36)+IF($V352=32,N($F352),0))-DC352,0),MAX($P352-SUM(DV352:EZ352),0))</f>
        <v>0</v>
      </c>
      <c r="FB352" s="48" t="n">
        <f aca="false">MIN(MAX((GZ351*(1+GZ$5/Setup!$C$36)+IF($V352=33,N($F352),0))-DD352,0),MAX($P352-SUM(DV352:FA352),0))</f>
        <v>0</v>
      </c>
      <c r="FC352" s="48" t="n">
        <f aca="false">MIN(MAX((HA351*(1+HA$5/Setup!$C$36)+IF($V352=34,N($F352),0))-DE352,0),MAX($P352-SUM(DV352:FB352),0))</f>
        <v>0</v>
      </c>
      <c r="FD352" s="48" t="n">
        <f aca="false">MIN(MAX((HB351*(1+HB$5/Setup!$C$36)+IF($V352=35,N($F352),0))-DF352,0),MAX($P352-SUM(DV352:FC352),0))</f>
        <v>0</v>
      </c>
      <c r="FE352" s="48" t="n">
        <f aca="false">MIN(MAX((HC351*(1+HC$5/Setup!$C$36)+IF($V352=36,N($F352),0))-DG352,0),MAX($P352-SUM(DV352:FD352),0))</f>
        <v>0</v>
      </c>
      <c r="FF352" s="48" t="n">
        <f aca="false">MIN(MAX((HD351*(1+HD$5/Setup!$C$36)+IF($V352=37,N($F352),0))-DH352,0),MAX($P352-SUM(DV352:FE352),0))</f>
        <v>0</v>
      </c>
      <c r="FG352" s="48" t="n">
        <f aca="false">MIN(MAX((HE351*(1+HE$5/Setup!$C$36)+IF($V352=38,N($F352),0))-DI352,0),MAX($P352-SUM(DV352:FF352),0))</f>
        <v>0</v>
      </c>
      <c r="FH352" s="48" t="n">
        <f aca="false">MIN(MAX((HF351*(1+HF$5/Setup!$C$36)+IF($V352=39,N($F352),0))-DJ352,0),MAX($P352-SUM(DV352:FG352),0))</f>
        <v>0</v>
      </c>
      <c r="FI352" s="48" t="n">
        <f aca="false">MIN(MAX((HG351*(1+HG$5/Setup!$C$36)+IF($V352=40,N($F352),0))-DK352,0),MAX($P352-SUM(DV352:FH352),0))</f>
        <v>0</v>
      </c>
      <c r="FJ352" s="48" t="n">
        <f aca="false">MIN(MAX((HH351*(1+HH$5/Setup!$C$36)+IF($V352=41,N($F352),0))-DL352,0),MAX($P352-SUM(DV352:FI352),0))</f>
        <v>0</v>
      </c>
      <c r="FK352" s="48" t="n">
        <f aca="false">MIN(MAX((HI351*(1+HI$5/Setup!$C$36)+IF($V352=42,N($F352),0))-DM352,0),MAX($P352-SUM(DV352:FJ352),0))</f>
        <v>0</v>
      </c>
      <c r="FL352" s="48" t="n">
        <f aca="false">MIN(MAX((HJ351*(1+HJ$5/Setup!$C$36)+IF($V352=43,N($F352),0))-DN352,0),MAX($P352-SUM(DV352:FK352),0))</f>
        <v>0</v>
      </c>
      <c r="FM352" s="48" t="n">
        <f aca="false">MIN(MAX((HK351*(1+HK$5/Setup!$C$36)+IF($V352=44,N($F352),0))-DO352,0),MAX($P352-SUM(DV352:FL352),0))</f>
        <v>0</v>
      </c>
      <c r="FN352" s="48" t="n">
        <f aca="false">MIN(MAX((HL351*(1+HL$5/Setup!$C$36)+IF($V352=45,N($F352),0))-DP352,0),MAX($P352-SUM(DV352:FM352),0))</f>
        <v>0</v>
      </c>
      <c r="FO352" s="48" t="n">
        <f aca="false">MIN(MAX((HM351*(1+HM$5/Setup!$C$36)+IF($V352=46,N($F352),0))-DQ352,0),MAX($P352-SUM(DV352:FN352),0))</f>
        <v>0</v>
      </c>
      <c r="FP352" s="48" t="n">
        <f aca="false">MIN(MAX((HN351*(1+HN$5/Setup!$C$36)+IF($V352=47,N($F352),0))-DR352,0),MAX($P352-SUM(DV352:FO352),0))</f>
        <v>0</v>
      </c>
      <c r="FQ352" s="48" t="n">
        <f aca="false">MIN(MAX((HO351*(1+HO$5/Setup!$C$36)+IF($V352=48,N($F352),0))-DS352,0),MAX($P352-SUM(DV352:FP352),0))</f>
        <v>0</v>
      </c>
      <c r="FR352" s="48" t="n">
        <f aca="false">MIN(MAX((HP351*(1+HP$5/Setup!$C$36)+IF($V352=49,N($F352),0))-DT352,0),MAX($P352-SUM(DV352:FQ352),0))</f>
        <v>0</v>
      </c>
      <c r="FS352" s="48" t="n">
        <f aca="false">MIN(MAX((HQ351*(1+HQ$5/Setup!$C$36)+IF($V352=50,N($F352),0))-DU352,0),MAX($P352-SUM(DV352:FR352),0))</f>
        <v>0</v>
      </c>
      <c r="FT352" s="48" t="n">
        <f aca="false">IF((FT351*(1+FT$5/Setup!$C$36)+IF($V352=1,N($F352),0))-BX352-DV352&lt;0.005,0,(FT351*(1+FT$5/Setup!$C$36)+IF($V352=1,N($F352),0))-BX352-DV352)</f>
        <v>0</v>
      </c>
      <c r="FU352" s="48" t="n">
        <f aca="false">IF((FU351*(1+FU$5/Setup!$C$36)+IF($V352=2,N($F352),0))-BY352-DW352&lt;0.005,0,(FU351*(1+FU$5/Setup!$C$36)+IF($V352=2,N($F352),0))-BY352-DW352)</f>
        <v>0</v>
      </c>
      <c r="FV352" s="48" t="n">
        <f aca="false">IF((FV351*(1+FV$5/Setup!$C$36)+IF($V352=3,N($F352),0))-BZ352-DX352&lt;0.005,0,(FV351*(1+FV$5/Setup!$C$36)+IF($V352=3,N($F352),0))-BZ352-DX352)</f>
        <v>0</v>
      </c>
      <c r="FW352" s="48" t="n">
        <f aca="false">IF((FW351*(1+FW$5/Setup!$C$36)+IF($V352=4,N($F352),0))-CA352-DY352&lt;0.005,0,(FW351*(1+FW$5/Setup!$C$36)+IF($V352=4,N($F352),0))-CA352-DY352)</f>
        <v>0</v>
      </c>
      <c r="FX352" s="48" t="n">
        <f aca="false">IF((FX351*(1+FX$5/Setup!$C$36)+IF($V352=5,N($F352),0))-CB352-DZ352&lt;0.005,0,(FX351*(1+FX$5/Setup!$C$36)+IF($V352=5,N($F352),0))-CB352-DZ352)</f>
        <v>0</v>
      </c>
      <c r="FY352" s="48" t="n">
        <f aca="false">IF((FY351*(1+FY$5/Setup!$C$36)+IF($V352=6,N($F352),0))-CC352-EA352&lt;0.005,0,(FY351*(1+FY$5/Setup!$C$36)+IF($V352=6,N($F352),0))-CC352-EA352)</f>
        <v>0</v>
      </c>
      <c r="FZ352" s="48" t="n">
        <f aca="false">IF((FZ351*(1+FZ$5/Setup!$C$36)+IF($V352=7,N($F352),0))-CD352-EB352&lt;0.005,0,(FZ351*(1+FZ$5/Setup!$C$36)+IF($V352=7,N($F352),0))-CD352-EB352)</f>
        <v>0</v>
      </c>
      <c r="GA352" s="48" t="n">
        <f aca="false">IF((GA351*(1+GA$5/Setup!$C$36)+IF($V352=8,N($F352),0))-CE352-EC352&lt;0.005,0,(GA351*(1+GA$5/Setup!$C$36)+IF($V352=8,N($F352),0))-CE352-EC352)</f>
        <v>0</v>
      </c>
      <c r="GB352" s="48" t="n">
        <f aca="false">IF((GB351*(1+GB$5/Setup!$C$36)+IF($V352=9,N($F352),0))-CF352-ED352&lt;0.005,0,(GB351*(1+GB$5/Setup!$C$36)+IF($V352=9,N($F352),0))-CF352-ED352)</f>
        <v>0</v>
      </c>
      <c r="GC352" s="48" t="n">
        <f aca="false">IF((GC351*(1+GC$5/Setup!$C$36)+IF($V352=10,N($F352),0))-CG352-EE352&lt;0.005,0,(GC351*(1+GC$5/Setup!$C$36)+IF($V352=10,N($F352),0))-CG352-EE352)</f>
        <v>0</v>
      </c>
      <c r="GD352" s="48" t="n">
        <f aca="false">IF((GD351*(1+GD$5/Setup!$C$36)+IF($V352=11,N($F352),0))-CH352-EF352&lt;0.005,0,(GD351*(1+GD$5/Setup!$C$36)+IF($V352=11,N($F352),0))-CH352-EF352)</f>
        <v>0</v>
      </c>
      <c r="GE352" s="48" t="n">
        <f aca="false">IF((GE351*(1+GE$5/Setup!$C$36)+IF($V352=12,N($F352),0))-CI352-EG352&lt;0.005,0,(GE351*(1+GE$5/Setup!$C$36)+IF($V352=12,N($F352),0))-CI352-EG352)</f>
        <v>0</v>
      </c>
      <c r="GF352" s="48" t="n">
        <f aca="false">IF((GF351*(1+GF$5/Setup!$C$36)+IF($V352=13,N($F352),0))-CJ352-EH352&lt;0.005,0,(GF351*(1+GF$5/Setup!$C$36)+IF($V352=13,N($F352),0))-CJ352-EH352)</f>
        <v>0</v>
      </c>
      <c r="GG352" s="48" t="n">
        <f aca="false">IF((GG351*(1+GG$5/Setup!$C$36)+IF($V352=14,N($F352),0))-CK352-EI352&lt;0.005,0,(GG351*(1+GG$5/Setup!$C$36)+IF($V352=14,N($F352),0))-CK352-EI352)</f>
        <v>0</v>
      </c>
      <c r="GH352" s="48" t="n">
        <f aca="false">IF((GH351*(1+GH$5/Setup!$C$36)+IF($V352=15,N($F352),0))-CL352-EJ352&lt;0.005,0,(GH351*(1+GH$5/Setup!$C$36)+IF($V352=15,N($F352),0))-CL352-EJ352)</f>
        <v>0</v>
      </c>
      <c r="GI352" s="48" t="n">
        <f aca="false">IF((GI351*(1+GI$5/Setup!$C$36)+IF($V352=16,N($F352),0))-CM352-EK352&lt;0.005,0,(GI351*(1+GI$5/Setup!$C$36)+IF($V352=16,N($F352),0))-CM352-EK352)</f>
        <v>0</v>
      </c>
      <c r="GJ352" s="48" t="n">
        <f aca="false">IF((GJ351*(1+GJ$5/Setup!$C$36)+IF($V352=17,N($F352),0))-CN352-EL352&lt;0.005,0,(GJ351*(1+GJ$5/Setup!$C$36)+IF($V352=17,N($F352),0))-CN352-EL352)</f>
        <v>0</v>
      </c>
      <c r="GK352" s="48" t="n">
        <f aca="false">IF((GK351*(1+GK$5/Setup!$C$36)+IF($V352=18,N($F352),0))-CO352-EM352&lt;0.005,0,(GK351*(1+GK$5/Setup!$C$36)+IF($V352=18,N($F352),0))-CO352-EM352)</f>
        <v>0</v>
      </c>
      <c r="GL352" s="48" t="n">
        <f aca="false">IF((GL351*(1+GL$5/Setup!$C$36)+IF($V352=19,N($F352),0))-CP352-EN352&lt;0.005,0,(GL351*(1+GL$5/Setup!$C$36)+IF($V352=19,N($F352),0))-CP352-EN352)</f>
        <v>0</v>
      </c>
      <c r="GM352" s="48" t="n">
        <f aca="false">IF((GM351*(1+GM$5/Setup!$C$36)+IF($V352=20,N($F352),0))-CQ352-EO352&lt;0.005,0,(GM351*(1+GM$5/Setup!$C$36)+IF($V352=20,N($F352),0))-CQ352-EO352)</f>
        <v>0</v>
      </c>
      <c r="GN352" s="48" t="n">
        <f aca="false">IF((GN351*(1+GN$5/Setup!$C$36)+IF($V352=21,N($F352),0))-CR352-EP352&lt;0.005,0,(GN351*(1+GN$5/Setup!$C$36)+IF($V352=21,N($F352),0))-CR352-EP352)</f>
        <v>0</v>
      </c>
      <c r="GO352" s="48" t="n">
        <f aca="false">IF((GO351*(1+GO$5/Setup!$C$36)+IF($V352=22,N($F352),0))-CS352-EQ352&lt;0.005,0,(GO351*(1+GO$5/Setup!$C$36)+IF($V352=22,N($F352),0))-CS352-EQ352)</f>
        <v>0</v>
      </c>
      <c r="GP352" s="48" t="n">
        <f aca="false">IF((GP351*(1+GP$5/Setup!$C$36)+IF($V352=23,N($F352),0))-CT352-ER352&lt;0.005,0,(GP351*(1+GP$5/Setup!$C$36)+IF($V352=23,N($F352),0))-CT352-ER352)</f>
        <v>0</v>
      </c>
      <c r="GQ352" s="48" t="n">
        <f aca="false">IF((GQ351*(1+GQ$5/Setup!$C$36)+IF($V352=24,N($F352),0))-CU352-ES352&lt;0.005,0,(GQ351*(1+GQ$5/Setup!$C$36)+IF($V352=24,N($F352),0))-CU352-ES352)</f>
        <v>0</v>
      </c>
      <c r="GR352" s="48" t="n">
        <f aca="false">IF((GR351*(1+GR$5/Setup!$C$36)+IF($V352=25,N($F352),0))-CV352-ET352&lt;0.005,0,(GR351*(1+GR$5/Setup!$C$36)+IF($V352=25,N($F352),0))-CV352-ET352)</f>
        <v>0</v>
      </c>
      <c r="GS352" s="48" t="n">
        <f aca="false">IF((GS351*(1+GS$5/Setup!$C$36)+IF($V352=26,N($F352),0))-CW352-EU352&lt;0.005,0,(GS351*(1+GS$5/Setup!$C$36)+IF($V352=26,N($F352),0))-CW352-EU352)</f>
        <v>0</v>
      </c>
      <c r="GT352" s="48" t="n">
        <f aca="false">IF((GT351*(1+GT$5/Setup!$C$36)+IF($V352=27,N($F352),0))-CX352-EV352&lt;0.005,0,(GT351*(1+GT$5/Setup!$C$36)+IF($V352=27,N($F352),0))-CX352-EV352)</f>
        <v>0</v>
      </c>
      <c r="GU352" s="48" t="n">
        <f aca="false">IF((GU351*(1+GU$5/Setup!$C$36)+IF($V352=28,N($F352),0))-CY352-EW352&lt;0.005,0,(GU351*(1+GU$5/Setup!$C$36)+IF($V352=28,N($F352),0))-CY352-EW352)</f>
        <v>0</v>
      </c>
      <c r="GV352" s="48" t="n">
        <f aca="false">IF((GV351*(1+GV$5/Setup!$C$36)+IF($V352=29,N($F352),0))-CZ352-EX352&lt;0.005,0,(GV351*(1+GV$5/Setup!$C$36)+IF($V352=29,N($F352),0))-CZ352-EX352)</f>
        <v>0</v>
      </c>
      <c r="GW352" s="48" t="n">
        <f aca="false">IF((GW351*(1+GW$5/Setup!$C$36)+IF($V352=30,N($F352),0))-DA352-EY352&lt;0.005,0,(GW351*(1+GW$5/Setup!$C$36)+IF($V352=30,N($F352),0))-DA352-EY352)</f>
        <v>0</v>
      </c>
      <c r="GX352" s="48" t="n">
        <f aca="false">IF((GX351*(1+GX$5/Setup!$C$36)+IF($V352=31,N($F352),0))-DB352-EZ352&lt;0.005,0,(GX351*(1+GX$5/Setup!$C$36)+IF($V352=31,N($F352),0))-DB352-EZ352)</f>
        <v>0</v>
      </c>
      <c r="GY352" s="48" t="n">
        <f aca="false">IF((GY351*(1+GY$5/Setup!$C$36)+IF($V352=32,N($F352),0))-DC352-FA352&lt;0.005,0,(GY351*(1+GY$5/Setup!$C$36)+IF($V352=32,N($F352),0))-DC352-FA352)</f>
        <v>0</v>
      </c>
      <c r="GZ352" s="48" t="n">
        <f aca="false">IF((GZ351*(1+GZ$5/Setup!$C$36)+IF($V352=33,N($F352),0))-DD352-FB352&lt;0.005,0,(GZ351*(1+GZ$5/Setup!$C$36)+IF($V352=33,N($F352),0))-DD352-FB352)</f>
        <v>0</v>
      </c>
      <c r="HA352" s="48" t="n">
        <f aca="false">IF((HA351*(1+HA$5/Setup!$C$36)+IF($V352=34,N($F352),0))-DE352-FC352&lt;0.005,0,(HA351*(1+HA$5/Setup!$C$36)+IF($V352=34,N($F352),0))-DE352-FC352)</f>
        <v>0</v>
      </c>
      <c r="HB352" s="48" t="n">
        <f aca="false">IF((HB351*(1+HB$5/Setup!$C$36)+IF($V352=35,N($F352),0))-DF352-FD352&lt;0.005,0,(HB351*(1+HB$5/Setup!$C$36)+IF($V352=35,N($F352),0))-DF352-FD352)</f>
        <v>0</v>
      </c>
      <c r="HC352" s="48" t="n">
        <f aca="false">IF((HC351*(1+HC$5/Setup!$C$36)+IF($V352=36,N($F352),0))-DG352-FE352&lt;0.005,0,(HC351*(1+HC$5/Setup!$C$36)+IF($V352=36,N($F352),0))-DG352-FE352)</f>
        <v>0</v>
      </c>
      <c r="HD352" s="48" t="n">
        <f aca="false">IF((HD351*(1+HD$5/Setup!$C$36)+IF($V352=37,N($F352),0))-DH352-FF352&lt;0.005,0,(HD351*(1+HD$5/Setup!$C$36)+IF($V352=37,N($F352),0))-DH352-FF352)</f>
        <v>0</v>
      </c>
      <c r="HE352" s="48" t="n">
        <f aca="false">IF((HE351*(1+HE$5/Setup!$C$36)+IF($V352=38,N($F352),0))-DI352-FG352&lt;0.005,0,(HE351*(1+HE$5/Setup!$C$36)+IF($V352=38,N($F352),0))-DI352-FG352)</f>
        <v>0</v>
      </c>
      <c r="HF352" s="48" t="n">
        <f aca="false">IF((HF351*(1+HF$5/Setup!$C$36)+IF($V352=39,N($F352),0))-DJ352-FH352&lt;0.005,0,(HF351*(1+HF$5/Setup!$C$36)+IF($V352=39,N($F352),0))-DJ352-FH352)</f>
        <v>0</v>
      </c>
      <c r="HG352" s="48" t="n">
        <f aca="false">IF((HG351*(1+HG$5/Setup!$C$36)+IF($V352=40,N($F352),0))-DK352-FI352&lt;0.005,0,(HG351*(1+HG$5/Setup!$C$36)+IF($V352=40,N($F352),0))-DK352-FI352)</f>
        <v>0</v>
      </c>
      <c r="HH352" s="48" t="n">
        <f aca="false">IF((HH351*(1+HH$5/Setup!$C$36)+IF($V352=41,N($F352),0))-DL352-FJ352&lt;0.005,0,(HH351*(1+HH$5/Setup!$C$36)+IF($V352=41,N($F352),0))-DL352-FJ352)</f>
        <v>0</v>
      </c>
      <c r="HI352" s="48" t="n">
        <f aca="false">IF((HI351*(1+HI$5/Setup!$C$36)+IF($V352=42,N($F352),0))-DM352-FK352&lt;0.005,0,(HI351*(1+HI$5/Setup!$C$36)+IF($V352=42,N($F352),0))-DM352-FK352)</f>
        <v>0</v>
      </c>
      <c r="HJ352" s="48" t="n">
        <f aca="false">IF((HJ351*(1+HJ$5/Setup!$C$36)+IF($V352=43,N($F352),0))-DN352-FL352&lt;0.005,0,(HJ351*(1+HJ$5/Setup!$C$36)+IF($V352=43,N($F352),0))-DN352-FL352)</f>
        <v>0</v>
      </c>
      <c r="HK352" s="48" t="n">
        <f aca="false">IF((HK351*(1+HK$5/Setup!$C$36)+IF($V352=44,N($F352),0))-DO352-FM352&lt;0.005,0,(HK351*(1+HK$5/Setup!$C$36)+IF($V352=44,N($F352),0))-DO352-FM352)</f>
        <v>0</v>
      </c>
      <c r="HL352" s="48" t="n">
        <f aca="false">IF((HL351*(1+HL$5/Setup!$C$36)+IF($V352=45,N($F352),0))-DP352-FN352&lt;0.005,0,(HL351*(1+HL$5/Setup!$C$36)+IF($V352=45,N($F352),0))-DP352-FN352)</f>
        <v>0</v>
      </c>
      <c r="HM352" s="48" t="n">
        <f aca="false">IF((HM351*(1+HM$5/Setup!$C$36)+IF($V352=46,N($F352),0))-DQ352-FO352&lt;0.005,0,(HM351*(1+HM$5/Setup!$C$36)+IF($V352=46,N($F352),0))-DQ352-FO352)</f>
        <v>0</v>
      </c>
      <c r="HN352" s="48" t="n">
        <f aca="false">IF((HN351*(1+HN$5/Setup!$C$36)+IF($V352=47,N($F352),0))-DR352-FP352&lt;0.005,0,(HN351*(1+HN$5/Setup!$C$36)+IF($V352=47,N($F352),0))-DR352-FP352)</f>
        <v>0</v>
      </c>
      <c r="HO352" s="48" t="n">
        <f aca="false">IF((HO351*(1+HO$5/Setup!$C$36)+IF($V352=48,N($F352),0))-DS352-FQ352&lt;0.005,0,(HO351*(1+HO$5/Setup!$C$36)+IF($V352=48,N($F352),0))-DS352-FQ352)</f>
        <v>0</v>
      </c>
      <c r="HP352" s="48" t="n">
        <f aca="false">IF((HP351*(1+HP$5/Setup!$C$36)+IF($V352=49,N($F352),0))-DT352-FR352&lt;0.005,0,(HP351*(1+HP$5/Setup!$C$36)+IF($V352=49,N($F352),0))-DT352-FR352)</f>
        <v>0</v>
      </c>
      <c r="HQ352" s="48" t="n">
        <f aca="false">IF((HQ351*(1+HQ$5/Setup!$C$36)+IF($V352=50,N($F352),0))-DU352-FS352&lt;0.005,0,(HQ351*(1+HQ$5/Setup!$C$36)+IF($V352=50,N($F352),0))-DU352-FS352)</f>
        <v>0</v>
      </c>
    </row>
    <row r="353" customFormat="false" ht="15" hidden="false" customHeight="false" outlineLevel="0" collapsed="false">
      <c r="A353" s="44" t="n">
        <v>345</v>
      </c>
      <c r="B353" s="45" t="n">
        <f aca="false">IF(Setup!$C$7="Every month",EDATE(Setup!$C$8,($A353-1)),IF(Setup!$C$7="Twice a month",DATE(YEAR(Setup!$C$8),MONTH(Setup!$C$8)+INT((($A353-1)+Setup!$C$41)/2),MIN(IF(MOD(($A353-1)+Setup!$C$41,2)=0,Setup!$C$39,Setup!$C$40),DAY(EOMONTH(DATE(YEAR(Setup!$C$8),MONTH(Setup!$C$8)+INT((($A353-1)+Setup!$C$41)/2),1),0)))),Setup!$C$8+($A353-1)*IF(Setup!$C$7="Every week",7,14)))</f>
        <v>51141</v>
      </c>
      <c r="C353" s="45" t="n">
        <f aca="false">IF(Setup!$C$7="Every month",EDATE(Setup!$C$8,$A353),IF(Setup!$C$7="Twice a month",DATE(YEAR(Setup!$C$8),MONTH(Setup!$C$8)+INT(($A353+Setup!$C$41)/2),MIN(IF(MOD($A353+Setup!$C$41,2)=0,Setup!$C$39,Setup!$C$40),DAY(EOMONTH(DATE(YEAR(Setup!$C$8),MONTH(Setup!$C$8)+INT(($A353+Setup!$C$41)/2),1),0)))),Setup!$C$8+$A353*IF(Setup!$C$7="Every week",7,14)))</f>
        <v>51155</v>
      </c>
      <c r="D353" s="46"/>
      <c r="E353" s="47"/>
      <c r="F353" s="47"/>
      <c r="G353" s="47"/>
      <c r="H353" s="47"/>
      <c r="I353" s="48" t="n">
        <f aca="false">N(Setup!$C$11)+N(E353)</f>
        <v>100</v>
      </c>
      <c r="J353" s="48" t="n">
        <f aca="false">MIN(Setup!$C$37,MAX(I353,0))</f>
        <v>9.23076923076923</v>
      </c>
      <c r="K353" s="48" t="n">
        <f aca="false">MIN(MAX(N(Setup!$C$14)-L352,0),MAX(I353-J353,0))</f>
        <v>0</v>
      </c>
      <c r="L353" s="48" t="n">
        <f aca="false">L352+K353-N(G353)</f>
        <v>500</v>
      </c>
      <c r="M353" s="48" t="n">
        <f aca="false">M352+J353-N(H353)</f>
        <v>3184.61538461537</v>
      </c>
      <c r="N353" s="48" t="n">
        <f aca="false">SUM(BX353:DU353)</f>
        <v>0</v>
      </c>
      <c r="O353" s="48" t="n">
        <f aca="false">SUM(Z353:BW353)-N353</f>
        <v>25</v>
      </c>
      <c r="P353" s="48" t="n">
        <f aca="false">MAX(I353-J353-K353,0)+O353</f>
        <v>115.769230769231</v>
      </c>
      <c r="Q353" s="48" t="n">
        <f aca="false">SUM(DV353:FS353)</f>
        <v>0</v>
      </c>
      <c r="R353" s="49" t="n">
        <f aca="false">N353+J353+K353+Q353</f>
        <v>9.23076923076923</v>
      </c>
      <c r="S353" s="48" t="n">
        <f aca="false">T353-T352-N(F353)+N353+Q353</f>
        <v>0</v>
      </c>
      <c r="T353" s="49" t="n">
        <f aca="false">SUM(FT353:HQ353)</f>
        <v>0</v>
      </c>
      <c r="U353" s="44" t="str">
        <f aca="false">IF(T352&lt;0.005,"",INDEX(Helpers!$C$2:$C$51,IF(_xlfn.MINIFS($DV$6:$FS$6,DV353:FS353,"&gt;0.005")=0,V353,_xlfn.MINIFS($DV$6:$FS$6,DV353:FS353,"&gt;0.005"))))</f>
        <v/>
      </c>
      <c r="V353" s="44" t="n">
        <f aca="false">IF(_xlfn.MINIFS($FT$6:$HQ$6,FT352:HQ352,"&gt;0.005")=0,1,_xlfn.MINIFS($FT$6:$HQ$6,FT352:HQ352,"&gt;0.005"))</f>
        <v>1</v>
      </c>
      <c r="W353" s="44" t="n">
        <f aca="false">IF(AND(D353&lt;&gt;"Paid",T352&gt;0.005),1,0)</f>
        <v>0</v>
      </c>
      <c r="X353" s="48" t="n">
        <f aca="false">SUMPRODUCT(((Helpers!$G$2:$G$51*(1+(Helpers!$D$2:$D$51+0.000000001)/12)^(($B353-Setup!$C$8)/(365.25/12))-Helpers!$E$2:$E$51*((1+(Helpers!$D$2:$D$51+0.000000001)/12)^(($B353-Setup!$C$8)/(365.25/12))-1)/((Helpers!$D$2:$D$51+0.000000001)/12))&gt;0)*(Helpers!$G$2:$G$51*(1+(Helpers!$D$2:$D$51+0.000000001)/12)^(($B353-Setup!$C$8)/(365.25/12))-Helpers!$E$2:$E$51*((1+(Helpers!$D$2:$D$51+0.000000001)/12)^(($B353-Setup!$C$8)/(365.25/12))-1)/((Helpers!$D$2:$D$51+0.000000001)/12)))</f>
        <v>0</v>
      </c>
      <c r="Y353" s="48"/>
      <c r="Z353" s="48" t="n">
        <f aca="false">IF(OR(N(Z$5)=0,Z$6=""),0,Z$5*((DATE(YEAR($B353),MONTH($B353),MIN(Z$6,DAY(EOMONTH($B353,0))))&gt;=$B353)*(DATE(YEAR($B353),MONTH($B353),MIN(Z$6,DAY(EOMONTH($B353,0))))&lt;$C353)+(DATE(YEAR($B353),MONTH($B353)+1,MIN(Z$6,DAY(EOMONTH($B353,1))))&gt;=$B353)*(DATE(YEAR($B353),MONTH($B353)+1,MIN(Z$6,DAY(EOMONTH($B353,1))))&lt;$C353)))</f>
        <v>25</v>
      </c>
      <c r="AA353" s="48" t="n">
        <f aca="false">IF(OR(N(AA$5)=0,AA$6=""),0,AA$5*((DATE(YEAR($B353),MONTH($B353),MIN(AA$6,DAY(EOMONTH($B353,0))))&gt;=$B353)*(DATE(YEAR($B353),MONTH($B353),MIN(AA$6,DAY(EOMONTH($B353,0))))&lt;$C353)+(DATE(YEAR($B353),MONTH($B353)+1,MIN(AA$6,DAY(EOMONTH($B353,1))))&gt;=$B353)*(DATE(YEAR($B353),MONTH($B353)+1,MIN(AA$6,DAY(EOMONTH($B353,1))))&lt;$C353)))</f>
        <v>0</v>
      </c>
      <c r="AB353" s="48" t="n">
        <f aca="false">IF(OR(N(AB$5)=0,AB$6=""),0,AB$5*((DATE(YEAR($B353),MONTH($B353),MIN(AB$6,DAY(EOMONTH($B353,0))))&gt;=$B353)*(DATE(YEAR($B353),MONTH($B353),MIN(AB$6,DAY(EOMONTH($B353,0))))&lt;$C353)+(DATE(YEAR($B353),MONTH($B353)+1,MIN(AB$6,DAY(EOMONTH($B353,1))))&gt;=$B353)*(DATE(YEAR($B353),MONTH($B353)+1,MIN(AB$6,DAY(EOMONTH($B353,1))))&lt;$C353)))</f>
        <v>0</v>
      </c>
      <c r="AC353" s="48" t="n">
        <f aca="false">IF(OR(N(AC$5)=0,AC$6=""),0,AC$5*((DATE(YEAR($B353),MONTH($B353),MIN(AC$6,DAY(EOMONTH($B353,0))))&gt;=$B353)*(DATE(YEAR($B353),MONTH($B353),MIN(AC$6,DAY(EOMONTH($B353,0))))&lt;$C353)+(DATE(YEAR($B353),MONTH($B353)+1,MIN(AC$6,DAY(EOMONTH($B353,1))))&gt;=$B353)*(DATE(YEAR($B353),MONTH($B353)+1,MIN(AC$6,DAY(EOMONTH($B353,1))))&lt;$C353)))</f>
        <v>0</v>
      </c>
      <c r="AD353" s="48" t="n">
        <f aca="false">IF(OR(N(AD$5)=0,AD$6=""),0,AD$5*((DATE(YEAR($B353),MONTH($B353),MIN(AD$6,DAY(EOMONTH($B353,0))))&gt;=$B353)*(DATE(YEAR($B353),MONTH($B353),MIN(AD$6,DAY(EOMONTH($B353,0))))&lt;$C353)+(DATE(YEAR($B353),MONTH($B353)+1,MIN(AD$6,DAY(EOMONTH($B353,1))))&gt;=$B353)*(DATE(YEAR($B353),MONTH($B353)+1,MIN(AD$6,DAY(EOMONTH($B353,1))))&lt;$C353)))</f>
        <v>0</v>
      </c>
      <c r="AE353" s="48" t="n">
        <f aca="false">IF(OR(N(AE$5)=0,AE$6=""),0,AE$5*((DATE(YEAR($B353),MONTH($B353),MIN(AE$6,DAY(EOMONTH($B353,0))))&gt;=$B353)*(DATE(YEAR($B353),MONTH($B353),MIN(AE$6,DAY(EOMONTH($B353,0))))&lt;$C353)+(DATE(YEAR($B353),MONTH($B353)+1,MIN(AE$6,DAY(EOMONTH($B353,1))))&gt;=$B353)*(DATE(YEAR($B353),MONTH($B353)+1,MIN(AE$6,DAY(EOMONTH($B353,1))))&lt;$C353)))</f>
        <v>0</v>
      </c>
      <c r="AF353" s="48" t="n">
        <f aca="false">IF(OR(N(AF$5)=0,AF$6=""),0,AF$5*((DATE(YEAR($B353),MONTH($B353),MIN(AF$6,DAY(EOMONTH($B353,0))))&gt;=$B353)*(DATE(YEAR($B353),MONTH($B353),MIN(AF$6,DAY(EOMONTH($B353,0))))&lt;$C353)+(DATE(YEAR($B353),MONTH($B353)+1,MIN(AF$6,DAY(EOMONTH($B353,1))))&gt;=$B353)*(DATE(YEAR($B353),MONTH($B353)+1,MIN(AF$6,DAY(EOMONTH($B353,1))))&lt;$C353)))</f>
        <v>0</v>
      </c>
      <c r="AG353" s="48" t="n">
        <f aca="false">IF(OR(N(AG$5)=0,AG$6=""),0,AG$5*((DATE(YEAR($B353),MONTH($B353),MIN(AG$6,DAY(EOMONTH($B353,0))))&gt;=$B353)*(DATE(YEAR($B353),MONTH($B353),MIN(AG$6,DAY(EOMONTH($B353,0))))&lt;$C353)+(DATE(YEAR($B353),MONTH($B353)+1,MIN(AG$6,DAY(EOMONTH($B353,1))))&gt;=$B353)*(DATE(YEAR($B353),MONTH($B353)+1,MIN(AG$6,DAY(EOMONTH($B353,1))))&lt;$C353)))</f>
        <v>0</v>
      </c>
      <c r="AH353" s="48" t="n">
        <f aca="false">IF(OR(N(AH$5)=0,AH$6=""),0,AH$5*((DATE(YEAR($B353),MONTH($B353),MIN(AH$6,DAY(EOMONTH($B353,0))))&gt;=$B353)*(DATE(YEAR($B353),MONTH($B353),MIN(AH$6,DAY(EOMONTH($B353,0))))&lt;$C353)+(DATE(YEAR($B353),MONTH($B353)+1,MIN(AH$6,DAY(EOMONTH($B353,1))))&gt;=$B353)*(DATE(YEAR($B353),MONTH($B353)+1,MIN(AH$6,DAY(EOMONTH($B353,1))))&lt;$C353)))</f>
        <v>0</v>
      </c>
      <c r="AI353" s="48" t="n">
        <f aca="false">IF(OR(N(AI$5)=0,AI$6=""),0,AI$5*((DATE(YEAR($B353),MONTH($B353),MIN(AI$6,DAY(EOMONTH($B353,0))))&gt;=$B353)*(DATE(YEAR($B353),MONTH($B353),MIN(AI$6,DAY(EOMONTH($B353,0))))&lt;$C353)+(DATE(YEAR($B353),MONTH($B353)+1,MIN(AI$6,DAY(EOMONTH($B353,1))))&gt;=$B353)*(DATE(YEAR($B353),MONTH($B353)+1,MIN(AI$6,DAY(EOMONTH($B353,1))))&lt;$C353)))</f>
        <v>0</v>
      </c>
      <c r="AJ353" s="48" t="n">
        <f aca="false">IF(OR(N(AJ$5)=0,AJ$6=""),0,AJ$5*((DATE(YEAR($B353),MONTH($B353),MIN(AJ$6,DAY(EOMONTH($B353,0))))&gt;=$B353)*(DATE(YEAR($B353),MONTH($B353),MIN(AJ$6,DAY(EOMONTH($B353,0))))&lt;$C353)+(DATE(YEAR($B353),MONTH($B353)+1,MIN(AJ$6,DAY(EOMONTH($B353,1))))&gt;=$B353)*(DATE(YEAR($B353),MONTH($B353)+1,MIN(AJ$6,DAY(EOMONTH($B353,1))))&lt;$C353)))</f>
        <v>0</v>
      </c>
      <c r="AK353" s="48" t="n">
        <f aca="false">IF(OR(N(AK$5)=0,AK$6=""),0,AK$5*((DATE(YEAR($B353),MONTH($B353),MIN(AK$6,DAY(EOMONTH($B353,0))))&gt;=$B353)*(DATE(YEAR($B353),MONTH($B353),MIN(AK$6,DAY(EOMONTH($B353,0))))&lt;$C353)+(DATE(YEAR($B353),MONTH($B353)+1,MIN(AK$6,DAY(EOMONTH($B353,1))))&gt;=$B353)*(DATE(YEAR($B353),MONTH($B353)+1,MIN(AK$6,DAY(EOMONTH($B353,1))))&lt;$C353)))</f>
        <v>0</v>
      </c>
      <c r="AL353" s="48" t="n">
        <f aca="false">IF(OR(N(AL$5)=0,AL$6=""),0,AL$5*((DATE(YEAR($B353),MONTH($B353),MIN(AL$6,DAY(EOMONTH($B353,0))))&gt;=$B353)*(DATE(YEAR($B353),MONTH($B353),MIN(AL$6,DAY(EOMONTH($B353,0))))&lt;$C353)+(DATE(YEAR($B353),MONTH($B353)+1,MIN(AL$6,DAY(EOMONTH($B353,1))))&gt;=$B353)*(DATE(YEAR($B353),MONTH($B353)+1,MIN(AL$6,DAY(EOMONTH($B353,1))))&lt;$C353)))</f>
        <v>0</v>
      </c>
      <c r="AM353" s="48" t="n">
        <f aca="false">IF(OR(N(AM$5)=0,AM$6=""),0,AM$5*((DATE(YEAR($B353),MONTH($B353),MIN(AM$6,DAY(EOMONTH($B353,0))))&gt;=$B353)*(DATE(YEAR($B353),MONTH($B353),MIN(AM$6,DAY(EOMONTH($B353,0))))&lt;$C353)+(DATE(YEAR($B353),MONTH($B353)+1,MIN(AM$6,DAY(EOMONTH($B353,1))))&gt;=$B353)*(DATE(YEAR($B353),MONTH($B353)+1,MIN(AM$6,DAY(EOMONTH($B353,1))))&lt;$C353)))</f>
        <v>0</v>
      </c>
      <c r="AN353" s="48" t="n">
        <f aca="false">IF(OR(N(AN$5)=0,AN$6=""),0,AN$5*((DATE(YEAR($B353),MONTH($B353),MIN(AN$6,DAY(EOMONTH($B353,0))))&gt;=$B353)*(DATE(YEAR($B353),MONTH($B353),MIN(AN$6,DAY(EOMONTH($B353,0))))&lt;$C353)+(DATE(YEAR($B353),MONTH($B353)+1,MIN(AN$6,DAY(EOMONTH($B353,1))))&gt;=$B353)*(DATE(YEAR($B353),MONTH($B353)+1,MIN(AN$6,DAY(EOMONTH($B353,1))))&lt;$C353)))</f>
        <v>0</v>
      </c>
      <c r="AO353" s="48" t="n">
        <f aca="false">IF(OR(N(AO$5)=0,AO$6=""),0,AO$5*((DATE(YEAR($B353),MONTH($B353),MIN(AO$6,DAY(EOMONTH($B353,0))))&gt;=$B353)*(DATE(YEAR($B353),MONTH($B353),MIN(AO$6,DAY(EOMONTH($B353,0))))&lt;$C353)+(DATE(YEAR($B353),MONTH($B353)+1,MIN(AO$6,DAY(EOMONTH($B353,1))))&gt;=$B353)*(DATE(YEAR($B353),MONTH($B353)+1,MIN(AO$6,DAY(EOMONTH($B353,1))))&lt;$C353)))</f>
        <v>0</v>
      </c>
      <c r="AP353" s="48" t="n">
        <f aca="false">IF(OR(N(AP$5)=0,AP$6=""),0,AP$5*((DATE(YEAR($B353),MONTH($B353),MIN(AP$6,DAY(EOMONTH($B353,0))))&gt;=$B353)*(DATE(YEAR($B353),MONTH($B353),MIN(AP$6,DAY(EOMONTH($B353,0))))&lt;$C353)+(DATE(YEAR($B353),MONTH($B353)+1,MIN(AP$6,DAY(EOMONTH($B353,1))))&gt;=$B353)*(DATE(YEAR($B353),MONTH($B353)+1,MIN(AP$6,DAY(EOMONTH($B353,1))))&lt;$C353)))</f>
        <v>0</v>
      </c>
      <c r="AQ353" s="48" t="n">
        <f aca="false">IF(OR(N(AQ$5)=0,AQ$6=""),0,AQ$5*((DATE(YEAR($B353),MONTH($B353),MIN(AQ$6,DAY(EOMONTH($B353,0))))&gt;=$B353)*(DATE(YEAR($B353),MONTH($B353),MIN(AQ$6,DAY(EOMONTH($B353,0))))&lt;$C353)+(DATE(YEAR($B353),MONTH($B353)+1,MIN(AQ$6,DAY(EOMONTH($B353,1))))&gt;=$B353)*(DATE(YEAR($B353),MONTH($B353)+1,MIN(AQ$6,DAY(EOMONTH($B353,1))))&lt;$C353)))</f>
        <v>0</v>
      </c>
      <c r="AR353" s="48" t="n">
        <f aca="false">IF(OR(N(AR$5)=0,AR$6=""),0,AR$5*((DATE(YEAR($B353),MONTH($B353),MIN(AR$6,DAY(EOMONTH($B353,0))))&gt;=$B353)*(DATE(YEAR($B353),MONTH($B353),MIN(AR$6,DAY(EOMONTH($B353,0))))&lt;$C353)+(DATE(YEAR($B353),MONTH($B353)+1,MIN(AR$6,DAY(EOMONTH($B353,1))))&gt;=$B353)*(DATE(YEAR($B353),MONTH($B353)+1,MIN(AR$6,DAY(EOMONTH($B353,1))))&lt;$C353)))</f>
        <v>0</v>
      </c>
      <c r="AS353" s="48" t="n">
        <f aca="false">IF(OR(N(AS$5)=0,AS$6=""),0,AS$5*((DATE(YEAR($B353),MONTH($B353),MIN(AS$6,DAY(EOMONTH($B353,0))))&gt;=$B353)*(DATE(YEAR($B353),MONTH($B353),MIN(AS$6,DAY(EOMONTH($B353,0))))&lt;$C353)+(DATE(YEAR($B353),MONTH($B353)+1,MIN(AS$6,DAY(EOMONTH($B353,1))))&gt;=$B353)*(DATE(YEAR($B353),MONTH($B353)+1,MIN(AS$6,DAY(EOMONTH($B353,1))))&lt;$C353)))</f>
        <v>0</v>
      </c>
      <c r="AT353" s="48" t="n">
        <f aca="false">IF(OR(N(AT$5)=0,AT$6=""),0,AT$5*((DATE(YEAR($B353),MONTH($B353),MIN(AT$6,DAY(EOMONTH($B353,0))))&gt;=$B353)*(DATE(YEAR($B353),MONTH($B353),MIN(AT$6,DAY(EOMONTH($B353,0))))&lt;$C353)+(DATE(YEAR($B353),MONTH($B353)+1,MIN(AT$6,DAY(EOMONTH($B353,1))))&gt;=$B353)*(DATE(YEAR($B353),MONTH($B353)+1,MIN(AT$6,DAY(EOMONTH($B353,1))))&lt;$C353)))</f>
        <v>0</v>
      </c>
      <c r="AU353" s="48" t="n">
        <f aca="false">IF(OR(N(AU$5)=0,AU$6=""),0,AU$5*((DATE(YEAR($B353),MONTH($B353),MIN(AU$6,DAY(EOMONTH($B353,0))))&gt;=$B353)*(DATE(YEAR($B353),MONTH($B353),MIN(AU$6,DAY(EOMONTH($B353,0))))&lt;$C353)+(DATE(YEAR($B353),MONTH($B353)+1,MIN(AU$6,DAY(EOMONTH($B353,1))))&gt;=$B353)*(DATE(YEAR($B353),MONTH($B353)+1,MIN(AU$6,DAY(EOMONTH($B353,1))))&lt;$C353)))</f>
        <v>0</v>
      </c>
      <c r="AV353" s="48" t="n">
        <f aca="false">IF(OR(N(AV$5)=0,AV$6=""),0,AV$5*((DATE(YEAR($B353),MONTH($B353),MIN(AV$6,DAY(EOMONTH($B353,0))))&gt;=$B353)*(DATE(YEAR($B353),MONTH($B353),MIN(AV$6,DAY(EOMONTH($B353,0))))&lt;$C353)+(DATE(YEAR($B353),MONTH($B353)+1,MIN(AV$6,DAY(EOMONTH($B353,1))))&gt;=$B353)*(DATE(YEAR($B353),MONTH($B353)+1,MIN(AV$6,DAY(EOMONTH($B353,1))))&lt;$C353)))</f>
        <v>0</v>
      </c>
      <c r="AW353" s="48" t="n">
        <f aca="false">IF(OR(N(AW$5)=0,AW$6=""),0,AW$5*((DATE(YEAR($B353),MONTH($B353),MIN(AW$6,DAY(EOMONTH($B353,0))))&gt;=$B353)*(DATE(YEAR($B353),MONTH($B353),MIN(AW$6,DAY(EOMONTH($B353,0))))&lt;$C353)+(DATE(YEAR($B353),MONTH($B353)+1,MIN(AW$6,DAY(EOMONTH($B353,1))))&gt;=$B353)*(DATE(YEAR($B353),MONTH($B353)+1,MIN(AW$6,DAY(EOMONTH($B353,1))))&lt;$C353)))</f>
        <v>0</v>
      </c>
      <c r="AX353" s="48" t="n">
        <f aca="false">IF(OR(N(AX$5)=0,AX$6=""),0,AX$5*((DATE(YEAR($B353),MONTH($B353),MIN(AX$6,DAY(EOMONTH($B353,0))))&gt;=$B353)*(DATE(YEAR($B353),MONTH($B353),MIN(AX$6,DAY(EOMONTH($B353,0))))&lt;$C353)+(DATE(YEAR($B353),MONTH($B353)+1,MIN(AX$6,DAY(EOMONTH($B353,1))))&gt;=$B353)*(DATE(YEAR($B353),MONTH($B353)+1,MIN(AX$6,DAY(EOMONTH($B353,1))))&lt;$C353)))</f>
        <v>0</v>
      </c>
      <c r="AY353" s="48" t="n">
        <f aca="false">IF(OR(N(AY$5)=0,AY$6=""),0,AY$5*((DATE(YEAR($B353),MONTH($B353),MIN(AY$6,DAY(EOMONTH($B353,0))))&gt;=$B353)*(DATE(YEAR($B353),MONTH($B353),MIN(AY$6,DAY(EOMONTH($B353,0))))&lt;$C353)+(DATE(YEAR($B353),MONTH($B353)+1,MIN(AY$6,DAY(EOMONTH($B353,1))))&gt;=$B353)*(DATE(YEAR($B353),MONTH($B353)+1,MIN(AY$6,DAY(EOMONTH($B353,1))))&lt;$C353)))</f>
        <v>0</v>
      </c>
      <c r="AZ353" s="48" t="n">
        <f aca="false">IF(OR(N(AZ$5)=0,AZ$6=""),0,AZ$5*((DATE(YEAR($B353),MONTH($B353),MIN(AZ$6,DAY(EOMONTH($B353,0))))&gt;=$B353)*(DATE(YEAR($B353),MONTH($B353),MIN(AZ$6,DAY(EOMONTH($B353,0))))&lt;$C353)+(DATE(YEAR($B353),MONTH($B353)+1,MIN(AZ$6,DAY(EOMONTH($B353,1))))&gt;=$B353)*(DATE(YEAR($B353),MONTH($B353)+1,MIN(AZ$6,DAY(EOMONTH($B353,1))))&lt;$C353)))</f>
        <v>0</v>
      </c>
      <c r="BA353" s="48" t="n">
        <f aca="false">IF(OR(N(BA$5)=0,BA$6=""),0,BA$5*((DATE(YEAR($B353),MONTH($B353),MIN(BA$6,DAY(EOMONTH($B353,0))))&gt;=$B353)*(DATE(YEAR($B353),MONTH($B353),MIN(BA$6,DAY(EOMONTH($B353,0))))&lt;$C353)+(DATE(YEAR($B353),MONTH($B353)+1,MIN(BA$6,DAY(EOMONTH($B353,1))))&gt;=$B353)*(DATE(YEAR($B353),MONTH($B353)+1,MIN(BA$6,DAY(EOMONTH($B353,1))))&lt;$C353)))</f>
        <v>0</v>
      </c>
      <c r="BB353" s="48" t="n">
        <f aca="false">IF(OR(N(BB$5)=0,BB$6=""),0,BB$5*((DATE(YEAR($B353),MONTH($B353),MIN(BB$6,DAY(EOMONTH($B353,0))))&gt;=$B353)*(DATE(YEAR($B353),MONTH($B353),MIN(BB$6,DAY(EOMONTH($B353,0))))&lt;$C353)+(DATE(YEAR($B353),MONTH($B353)+1,MIN(BB$6,DAY(EOMONTH($B353,1))))&gt;=$B353)*(DATE(YEAR($B353),MONTH($B353)+1,MIN(BB$6,DAY(EOMONTH($B353,1))))&lt;$C353)))</f>
        <v>0</v>
      </c>
      <c r="BC353" s="48" t="n">
        <f aca="false">IF(OR(N(BC$5)=0,BC$6=""),0,BC$5*((DATE(YEAR($B353),MONTH($B353),MIN(BC$6,DAY(EOMONTH($B353,0))))&gt;=$B353)*(DATE(YEAR($B353),MONTH($B353),MIN(BC$6,DAY(EOMONTH($B353,0))))&lt;$C353)+(DATE(YEAR($B353),MONTH($B353)+1,MIN(BC$6,DAY(EOMONTH($B353,1))))&gt;=$B353)*(DATE(YEAR($B353),MONTH($B353)+1,MIN(BC$6,DAY(EOMONTH($B353,1))))&lt;$C353)))</f>
        <v>0</v>
      </c>
      <c r="BD353" s="48" t="n">
        <f aca="false">IF(OR(N(BD$5)=0,BD$6=""),0,BD$5*((DATE(YEAR($B353),MONTH($B353),MIN(BD$6,DAY(EOMONTH($B353,0))))&gt;=$B353)*(DATE(YEAR($B353),MONTH($B353),MIN(BD$6,DAY(EOMONTH($B353,0))))&lt;$C353)+(DATE(YEAR($B353),MONTH($B353)+1,MIN(BD$6,DAY(EOMONTH($B353,1))))&gt;=$B353)*(DATE(YEAR($B353),MONTH($B353)+1,MIN(BD$6,DAY(EOMONTH($B353,1))))&lt;$C353)))</f>
        <v>0</v>
      </c>
      <c r="BE353" s="48" t="n">
        <f aca="false">IF(OR(N(BE$5)=0,BE$6=""),0,BE$5*((DATE(YEAR($B353),MONTH($B353),MIN(BE$6,DAY(EOMONTH($B353,0))))&gt;=$B353)*(DATE(YEAR($B353),MONTH($B353),MIN(BE$6,DAY(EOMONTH($B353,0))))&lt;$C353)+(DATE(YEAR($B353),MONTH($B353)+1,MIN(BE$6,DAY(EOMONTH($B353,1))))&gt;=$B353)*(DATE(YEAR($B353),MONTH($B353)+1,MIN(BE$6,DAY(EOMONTH($B353,1))))&lt;$C353)))</f>
        <v>0</v>
      </c>
      <c r="BF353" s="48" t="n">
        <f aca="false">IF(OR(N(BF$5)=0,BF$6=""),0,BF$5*((DATE(YEAR($B353),MONTH($B353),MIN(BF$6,DAY(EOMONTH($B353,0))))&gt;=$B353)*(DATE(YEAR($B353),MONTH($B353),MIN(BF$6,DAY(EOMONTH($B353,0))))&lt;$C353)+(DATE(YEAR($B353),MONTH($B353)+1,MIN(BF$6,DAY(EOMONTH($B353,1))))&gt;=$B353)*(DATE(YEAR($B353),MONTH($B353)+1,MIN(BF$6,DAY(EOMONTH($B353,1))))&lt;$C353)))</f>
        <v>0</v>
      </c>
      <c r="BG353" s="48" t="n">
        <f aca="false">IF(OR(N(BG$5)=0,BG$6=""),0,BG$5*((DATE(YEAR($B353),MONTH($B353),MIN(BG$6,DAY(EOMONTH($B353,0))))&gt;=$B353)*(DATE(YEAR($B353),MONTH($B353),MIN(BG$6,DAY(EOMONTH($B353,0))))&lt;$C353)+(DATE(YEAR($B353),MONTH($B353)+1,MIN(BG$6,DAY(EOMONTH($B353,1))))&gt;=$B353)*(DATE(YEAR($B353),MONTH($B353)+1,MIN(BG$6,DAY(EOMONTH($B353,1))))&lt;$C353)))</f>
        <v>0</v>
      </c>
      <c r="BH353" s="48" t="n">
        <f aca="false">IF(OR(N(BH$5)=0,BH$6=""),0,BH$5*((DATE(YEAR($B353),MONTH($B353),MIN(BH$6,DAY(EOMONTH($B353,0))))&gt;=$B353)*(DATE(YEAR($B353),MONTH($B353),MIN(BH$6,DAY(EOMONTH($B353,0))))&lt;$C353)+(DATE(YEAR($B353),MONTH($B353)+1,MIN(BH$6,DAY(EOMONTH($B353,1))))&gt;=$B353)*(DATE(YEAR($B353),MONTH($B353)+1,MIN(BH$6,DAY(EOMONTH($B353,1))))&lt;$C353)))</f>
        <v>0</v>
      </c>
      <c r="BI353" s="48" t="n">
        <f aca="false">IF(OR(N(BI$5)=0,BI$6=""),0,BI$5*((DATE(YEAR($B353),MONTH($B353),MIN(BI$6,DAY(EOMONTH($B353,0))))&gt;=$B353)*(DATE(YEAR($B353),MONTH($B353),MIN(BI$6,DAY(EOMONTH($B353,0))))&lt;$C353)+(DATE(YEAR($B353),MONTH($B353)+1,MIN(BI$6,DAY(EOMONTH($B353,1))))&gt;=$B353)*(DATE(YEAR($B353),MONTH($B353)+1,MIN(BI$6,DAY(EOMONTH($B353,1))))&lt;$C353)))</f>
        <v>0</v>
      </c>
      <c r="BJ353" s="48" t="n">
        <f aca="false">IF(OR(N(BJ$5)=0,BJ$6=""),0,BJ$5*((DATE(YEAR($B353),MONTH($B353),MIN(BJ$6,DAY(EOMONTH($B353,0))))&gt;=$B353)*(DATE(YEAR($B353),MONTH($B353),MIN(BJ$6,DAY(EOMONTH($B353,0))))&lt;$C353)+(DATE(YEAR($B353),MONTH($B353)+1,MIN(BJ$6,DAY(EOMONTH($B353,1))))&gt;=$B353)*(DATE(YEAR($B353),MONTH($B353)+1,MIN(BJ$6,DAY(EOMONTH($B353,1))))&lt;$C353)))</f>
        <v>0</v>
      </c>
      <c r="BK353" s="48" t="n">
        <f aca="false">IF(OR(N(BK$5)=0,BK$6=""),0,BK$5*((DATE(YEAR($B353),MONTH($B353),MIN(BK$6,DAY(EOMONTH($B353,0))))&gt;=$B353)*(DATE(YEAR($B353),MONTH($B353),MIN(BK$6,DAY(EOMONTH($B353,0))))&lt;$C353)+(DATE(YEAR($B353),MONTH($B353)+1,MIN(BK$6,DAY(EOMONTH($B353,1))))&gt;=$B353)*(DATE(YEAR($B353),MONTH($B353)+1,MIN(BK$6,DAY(EOMONTH($B353,1))))&lt;$C353)))</f>
        <v>0</v>
      </c>
      <c r="BL353" s="48" t="n">
        <f aca="false">IF(OR(N(BL$5)=0,BL$6=""),0,BL$5*((DATE(YEAR($B353),MONTH($B353),MIN(BL$6,DAY(EOMONTH($B353,0))))&gt;=$B353)*(DATE(YEAR($B353),MONTH($B353),MIN(BL$6,DAY(EOMONTH($B353,0))))&lt;$C353)+(DATE(YEAR($B353),MONTH($B353)+1,MIN(BL$6,DAY(EOMONTH($B353,1))))&gt;=$B353)*(DATE(YEAR($B353),MONTH($B353)+1,MIN(BL$6,DAY(EOMONTH($B353,1))))&lt;$C353)))</f>
        <v>0</v>
      </c>
      <c r="BM353" s="48" t="n">
        <f aca="false">IF(OR(N(BM$5)=0,BM$6=""),0,BM$5*((DATE(YEAR($B353),MONTH($B353),MIN(BM$6,DAY(EOMONTH($B353,0))))&gt;=$B353)*(DATE(YEAR($B353),MONTH($B353),MIN(BM$6,DAY(EOMONTH($B353,0))))&lt;$C353)+(DATE(YEAR($B353),MONTH($B353)+1,MIN(BM$6,DAY(EOMONTH($B353,1))))&gt;=$B353)*(DATE(YEAR($B353),MONTH($B353)+1,MIN(BM$6,DAY(EOMONTH($B353,1))))&lt;$C353)))</f>
        <v>0</v>
      </c>
      <c r="BN353" s="48" t="n">
        <f aca="false">IF(OR(N(BN$5)=0,BN$6=""),0,BN$5*((DATE(YEAR($B353),MONTH($B353),MIN(BN$6,DAY(EOMONTH($B353,0))))&gt;=$B353)*(DATE(YEAR($B353),MONTH($B353),MIN(BN$6,DAY(EOMONTH($B353,0))))&lt;$C353)+(DATE(YEAR($B353),MONTH($B353)+1,MIN(BN$6,DAY(EOMONTH($B353,1))))&gt;=$B353)*(DATE(YEAR($B353),MONTH($B353)+1,MIN(BN$6,DAY(EOMONTH($B353,1))))&lt;$C353)))</f>
        <v>0</v>
      </c>
      <c r="BO353" s="48" t="n">
        <f aca="false">IF(OR(N(BO$5)=0,BO$6=""),0,BO$5*((DATE(YEAR($B353),MONTH($B353),MIN(BO$6,DAY(EOMONTH($B353,0))))&gt;=$B353)*(DATE(YEAR($B353),MONTH($B353),MIN(BO$6,DAY(EOMONTH($B353,0))))&lt;$C353)+(DATE(YEAR($B353),MONTH($B353)+1,MIN(BO$6,DAY(EOMONTH($B353,1))))&gt;=$B353)*(DATE(YEAR($B353),MONTH($B353)+1,MIN(BO$6,DAY(EOMONTH($B353,1))))&lt;$C353)))</f>
        <v>0</v>
      </c>
      <c r="BP353" s="48" t="n">
        <f aca="false">IF(OR(N(BP$5)=0,BP$6=""),0,BP$5*((DATE(YEAR($B353),MONTH($B353),MIN(BP$6,DAY(EOMONTH($B353,0))))&gt;=$B353)*(DATE(YEAR($B353),MONTH($B353),MIN(BP$6,DAY(EOMONTH($B353,0))))&lt;$C353)+(DATE(YEAR($B353),MONTH($B353)+1,MIN(BP$6,DAY(EOMONTH($B353,1))))&gt;=$B353)*(DATE(YEAR($B353),MONTH($B353)+1,MIN(BP$6,DAY(EOMONTH($B353,1))))&lt;$C353)))</f>
        <v>0</v>
      </c>
      <c r="BQ353" s="48" t="n">
        <f aca="false">IF(OR(N(BQ$5)=0,BQ$6=""),0,BQ$5*((DATE(YEAR($B353),MONTH($B353),MIN(BQ$6,DAY(EOMONTH($B353,0))))&gt;=$B353)*(DATE(YEAR($B353),MONTH($B353),MIN(BQ$6,DAY(EOMONTH($B353,0))))&lt;$C353)+(DATE(YEAR($B353),MONTH($B353)+1,MIN(BQ$6,DAY(EOMONTH($B353,1))))&gt;=$B353)*(DATE(YEAR($B353),MONTH($B353)+1,MIN(BQ$6,DAY(EOMONTH($B353,1))))&lt;$C353)))</f>
        <v>0</v>
      </c>
      <c r="BR353" s="48" t="n">
        <f aca="false">IF(OR(N(BR$5)=0,BR$6=""),0,BR$5*((DATE(YEAR($B353),MONTH($B353),MIN(BR$6,DAY(EOMONTH($B353,0))))&gt;=$B353)*(DATE(YEAR($B353),MONTH($B353),MIN(BR$6,DAY(EOMONTH($B353,0))))&lt;$C353)+(DATE(YEAR($B353),MONTH($B353)+1,MIN(BR$6,DAY(EOMONTH($B353,1))))&gt;=$B353)*(DATE(YEAR($B353),MONTH($B353)+1,MIN(BR$6,DAY(EOMONTH($B353,1))))&lt;$C353)))</f>
        <v>0</v>
      </c>
      <c r="BS353" s="48" t="n">
        <f aca="false">IF(OR(N(BS$5)=0,BS$6=""),0,BS$5*((DATE(YEAR($B353),MONTH($B353),MIN(BS$6,DAY(EOMONTH($B353,0))))&gt;=$B353)*(DATE(YEAR($B353),MONTH($B353),MIN(BS$6,DAY(EOMONTH($B353,0))))&lt;$C353)+(DATE(YEAR($B353),MONTH($B353)+1,MIN(BS$6,DAY(EOMONTH($B353,1))))&gt;=$B353)*(DATE(YEAR($B353),MONTH($B353)+1,MIN(BS$6,DAY(EOMONTH($B353,1))))&lt;$C353)))</f>
        <v>0</v>
      </c>
      <c r="BT353" s="48" t="n">
        <f aca="false">IF(OR(N(BT$5)=0,BT$6=""),0,BT$5*((DATE(YEAR($B353),MONTH($B353),MIN(BT$6,DAY(EOMONTH($B353,0))))&gt;=$B353)*(DATE(YEAR($B353),MONTH($B353),MIN(BT$6,DAY(EOMONTH($B353,0))))&lt;$C353)+(DATE(YEAR($B353),MONTH($B353)+1,MIN(BT$6,DAY(EOMONTH($B353,1))))&gt;=$B353)*(DATE(YEAR($B353),MONTH($B353)+1,MIN(BT$6,DAY(EOMONTH($B353,1))))&lt;$C353)))</f>
        <v>0</v>
      </c>
      <c r="BU353" s="48" t="n">
        <f aca="false">IF(OR(N(BU$5)=0,BU$6=""),0,BU$5*((DATE(YEAR($B353),MONTH($B353),MIN(BU$6,DAY(EOMONTH($B353,0))))&gt;=$B353)*(DATE(YEAR($B353),MONTH($B353),MIN(BU$6,DAY(EOMONTH($B353,0))))&lt;$C353)+(DATE(YEAR($B353),MONTH($B353)+1,MIN(BU$6,DAY(EOMONTH($B353,1))))&gt;=$B353)*(DATE(YEAR($B353),MONTH($B353)+1,MIN(BU$6,DAY(EOMONTH($B353,1))))&lt;$C353)))</f>
        <v>0</v>
      </c>
      <c r="BV353" s="48" t="n">
        <f aca="false">IF(OR(N(BV$5)=0,BV$6=""),0,BV$5*((DATE(YEAR($B353),MONTH($B353),MIN(BV$6,DAY(EOMONTH($B353,0))))&gt;=$B353)*(DATE(YEAR($B353),MONTH($B353),MIN(BV$6,DAY(EOMONTH($B353,0))))&lt;$C353)+(DATE(YEAR($B353),MONTH($B353)+1,MIN(BV$6,DAY(EOMONTH($B353,1))))&gt;=$B353)*(DATE(YEAR($B353),MONTH($B353)+1,MIN(BV$6,DAY(EOMONTH($B353,1))))&lt;$C353)))</f>
        <v>0</v>
      </c>
      <c r="BW353" s="48" t="n">
        <f aca="false">IF(OR(N(BW$5)=0,BW$6=""),0,BW$5*((DATE(YEAR($B353),MONTH($B353),MIN(BW$6,DAY(EOMONTH($B353,0))))&gt;=$B353)*(DATE(YEAR($B353),MONTH($B353),MIN(BW$6,DAY(EOMONTH($B353,0))))&lt;$C353)+(DATE(YEAR($B353),MONTH($B353)+1,MIN(BW$6,DAY(EOMONTH($B353,1))))&gt;=$B353)*(DATE(YEAR($B353),MONTH($B353)+1,MIN(BW$6,DAY(EOMONTH($B353,1))))&lt;$C353)))</f>
        <v>0</v>
      </c>
      <c r="BX353" s="48" t="n">
        <f aca="false">MIN(Z353,(FT352*(1+FT$5/Setup!$C$36)+IF($V353=1,N($F353),0)))</f>
        <v>0</v>
      </c>
      <c r="BY353" s="48" t="n">
        <f aca="false">MIN(AA353,(FU352*(1+FU$5/Setup!$C$36)+IF($V353=2,N($F353),0)))</f>
        <v>0</v>
      </c>
      <c r="BZ353" s="48" t="n">
        <f aca="false">MIN(AB353,(FV352*(1+FV$5/Setup!$C$36)+IF($V353=3,N($F353),0)))</f>
        <v>0</v>
      </c>
      <c r="CA353" s="48" t="n">
        <f aca="false">MIN(AC353,(FW352*(1+FW$5/Setup!$C$36)+IF($V353=4,N($F353),0)))</f>
        <v>0</v>
      </c>
      <c r="CB353" s="48" t="n">
        <f aca="false">MIN(AD353,(FX352*(1+FX$5/Setup!$C$36)+IF($V353=5,N($F353),0)))</f>
        <v>0</v>
      </c>
      <c r="CC353" s="48" t="n">
        <f aca="false">MIN(AE353,(FY352*(1+FY$5/Setup!$C$36)+IF($V353=6,N($F353),0)))</f>
        <v>0</v>
      </c>
      <c r="CD353" s="48" t="n">
        <f aca="false">MIN(AF353,(FZ352*(1+FZ$5/Setup!$C$36)+IF($V353=7,N($F353),0)))</f>
        <v>0</v>
      </c>
      <c r="CE353" s="48" t="n">
        <f aca="false">MIN(AG353,(GA352*(1+GA$5/Setup!$C$36)+IF($V353=8,N($F353),0)))</f>
        <v>0</v>
      </c>
      <c r="CF353" s="48" t="n">
        <f aca="false">MIN(AH353,(GB352*(1+GB$5/Setup!$C$36)+IF($V353=9,N($F353),0)))</f>
        <v>0</v>
      </c>
      <c r="CG353" s="48" t="n">
        <f aca="false">MIN(AI353,(GC352*(1+GC$5/Setup!$C$36)+IF($V353=10,N($F353),0)))</f>
        <v>0</v>
      </c>
      <c r="CH353" s="48" t="n">
        <f aca="false">MIN(AJ353,(GD352*(1+GD$5/Setup!$C$36)+IF($V353=11,N($F353),0)))</f>
        <v>0</v>
      </c>
      <c r="CI353" s="48" t="n">
        <f aca="false">MIN(AK353,(GE352*(1+GE$5/Setup!$C$36)+IF($V353=12,N($F353),0)))</f>
        <v>0</v>
      </c>
      <c r="CJ353" s="48" t="n">
        <f aca="false">MIN(AL353,(GF352*(1+GF$5/Setup!$C$36)+IF($V353=13,N($F353),0)))</f>
        <v>0</v>
      </c>
      <c r="CK353" s="48" t="n">
        <f aca="false">MIN(AM353,(GG352*(1+GG$5/Setup!$C$36)+IF($V353=14,N($F353),0)))</f>
        <v>0</v>
      </c>
      <c r="CL353" s="48" t="n">
        <f aca="false">MIN(AN353,(GH352*(1+GH$5/Setup!$C$36)+IF($V353=15,N($F353),0)))</f>
        <v>0</v>
      </c>
      <c r="CM353" s="48" t="n">
        <f aca="false">MIN(AO353,(GI352*(1+GI$5/Setup!$C$36)+IF($V353=16,N($F353),0)))</f>
        <v>0</v>
      </c>
      <c r="CN353" s="48" t="n">
        <f aca="false">MIN(AP353,(GJ352*(1+GJ$5/Setup!$C$36)+IF($V353=17,N($F353),0)))</f>
        <v>0</v>
      </c>
      <c r="CO353" s="48" t="n">
        <f aca="false">MIN(AQ353,(GK352*(1+GK$5/Setup!$C$36)+IF($V353=18,N($F353),0)))</f>
        <v>0</v>
      </c>
      <c r="CP353" s="48" t="n">
        <f aca="false">MIN(AR353,(GL352*(1+GL$5/Setup!$C$36)+IF($V353=19,N($F353),0)))</f>
        <v>0</v>
      </c>
      <c r="CQ353" s="48" t="n">
        <f aca="false">MIN(AS353,(GM352*(1+GM$5/Setup!$C$36)+IF($V353=20,N($F353),0)))</f>
        <v>0</v>
      </c>
      <c r="CR353" s="48" t="n">
        <f aca="false">MIN(AT353,(GN352*(1+GN$5/Setup!$C$36)+IF($V353=21,N($F353),0)))</f>
        <v>0</v>
      </c>
      <c r="CS353" s="48" t="n">
        <f aca="false">MIN(AU353,(GO352*(1+GO$5/Setup!$C$36)+IF($V353=22,N($F353),0)))</f>
        <v>0</v>
      </c>
      <c r="CT353" s="48" t="n">
        <f aca="false">MIN(AV353,(GP352*(1+GP$5/Setup!$C$36)+IF($V353=23,N($F353),0)))</f>
        <v>0</v>
      </c>
      <c r="CU353" s="48" t="n">
        <f aca="false">MIN(AW353,(GQ352*(1+GQ$5/Setup!$C$36)+IF($V353=24,N($F353),0)))</f>
        <v>0</v>
      </c>
      <c r="CV353" s="48" t="n">
        <f aca="false">MIN(AX353,(GR352*(1+GR$5/Setup!$C$36)+IF($V353=25,N($F353),0)))</f>
        <v>0</v>
      </c>
      <c r="CW353" s="48" t="n">
        <f aca="false">MIN(AY353,(GS352*(1+GS$5/Setup!$C$36)+IF($V353=26,N($F353),0)))</f>
        <v>0</v>
      </c>
      <c r="CX353" s="48" t="n">
        <f aca="false">MIN(AZ353,(GT352*(1+GT$5/Setup!$C$36)+IF($V353=27,N($F353),0)))</f>
        <v>0</v>
      </c>
      <c r="CY353" s="48" t="n">
        <f aca="false">MIN(BA353,(GU352*(1+GU$5/Setup!$C$36)+IF($V353=28,N($F353),0)))</f>
        <v>0</v>
      </c>
      <c r="CZ353" s="48" t="n">
        <f aca="false">MIN(BB353,(GV352*(1+GV$5/Setup!$C$36)+IF($V353=29,N($F353),0)))</f>
        <v>0</v>
      </c>
      <c r="DA353" s="48" t="n">
        <f aca="false">MIN(BC353,(GW352*(1+GW$5/Setup!$C$36)+IF($V353=30,N($F353),0)))</f>
        <v>0</v>
      </c>
      <c r="DB353" s="48" t="n">
        <f aca="false">MIN(BD353,(GX352*(1+GX$5/Setup!$C$36)+IF($V353=31,N($F353),0)))</f>
        <v>0</v>
      </c>
      <c r="DC353" s="48" t="n">
        <f aca="false">MIN(BE353,(GY352*(1+GY$5/Setup!$C$36)+IF($V353=32,N($F353),0)))</f>
        <v>0</v>
      </c>
      <c r="DD353" s="48" t="n">
        <f aca="false">MIN(BF353,(GZ352*(1+GZ$5/Setup!$C$36)+IF($V353=33,N($F353),0)))</f>
        <v>0</v>
      </c>
      <c r="DE353" s="48" t="n">
        <f aca="false">MIN(BG353,(HA352*(1+HA$5/Setup!$C$36)+IF($V353=34,N($F353),0)))</f>
        <v>0</v>
      </c>
      <c r="DF353" s="48" t="n">
        <f aca="false">MIN(BH353,(HB352*(1+HB$5/Setup!$C$36)+IF($V353=35,N($F353),0)))</f>
        <v>0</v>
      </c>
      <c r="DG353" s="48" t="n">
        <f aca="false">MIN(BI353,(HC352*(1+HC$5/Setup!$C$36)+IF($V353=36,N($F353),0)))</f>
        <v>0</v>
      </c>
      <c r="DH353" s="48" t="n">
        <f aca="false">MIN(BJ353,(HD352*(1+HD$5/Setup!$C$36)+IF($V353=37,N($F353),0)))</f>
        <v>0</v>
      </c>
      <c r="DI353" s="48" t="n">
        <f aca="false">MIN(BK353,(HE352*(1+HE$5/Setup!$C$36)+IF($V353=38,N($F353),0)))</f>
        <v>0</v>
      </c>
      <c r="DJ353" s="48" t="n">
        <f aca="false">MIN(BL353,(HF352*(1+HF$5/Setup!$C$36)+IF($V353=39,N($F353),0)))</f>
        <v>0</v>
      </c>
      <c r="DK353" s="48" t="n">
        <f aca="false">MIN(BM353,(HG352*(1+HG$5/Setup!$C$36)+IF($V353=40,N($F353),0)))</f>
        <v>0</v>
      </c>
      <c r="DL353" s="48" t="n">
        <f aca="false">MIN(BN353,(HH352*(1+HH$5/Setup!$C$36)+IF($V353=41,N($F353),0)))</f>
        <v>0</v>
      </c>
      <c r="DM353" s="48" t="n">
        <f aca="false">MIN(BO353,(HI352*(1+HI$5/Setup!$C$36)+IF($V353=42,N($F353),0)))</f>
        <v>0</v>
      </c>
      <c r="DN353" s="48" t="n">
        <f aca="false">MIN(BP353,(HJ352*(1+HJ$5/Setup!$C$36)+IF($V353=43,N($F353),0)))</f>
        <v>0</v>
      </c>
      <c r="DO353" s="48" t="n">
        <f aca="false">MIN(BQ353,(HK352*(1+HK$5/Setup!$C$36)+IF($V353=44,N($F353),0)))</f>
        <v>0</v>
      </c>
      <c r="DP353" s="48" t="n">
        <f aca="false">MIN(BR353,(HL352*(1+HL$5/Setup!$C$36)+IF($V353=45,N($F353),0)))</f>
        <v>0</v>
      </c>
      <c r="DQ353" s="48" t="n">
        <f aca="false">MIN(BS353,(HM352*(1+HM$5/Setup!$C$36)+IF($V353=46,N($F353),0)))</f>
        <v>0</v>
      </c>
      <c r="DR353" s="48" t="n">
        <f aca="false">MIN(BT353,(HN352*(1+HN$5/Setup!$C$36)+IF($V353=47,N($F353),0)))</f>
        <v>0</v>
      </c>
      <c r="DS353" s="48" t="n">
        <f aca="false">MIN(BU353,(HO352*(1+HO$5/Setup!$C$36)+IF($V353=48,N($F353),0)))</f>
        <v>0</v>
      </c>
      <c r="DT353" s="48" t="n">
        <f aca="false">MIN(BV353,(HP352*(1+HP$5/Setup!$C$36)+IF($V353=49,N($F353),0)))</f>
        <v>0</v>
      </c>
      <c r="DU353" s="48" t="n">
        <f aca="false">MIN(BW353,(HQ352*(1+HQ$5/Setup!$C$36)+IF($V353=50,N($F353),0)))</f>
        <v>0</v>
      </c>
      <c r="DV353" s="48" t="n">
        <f aca="false">MIN(MAX((FT352*(1+FT$5/Setup!$C$36)+IF($V353=1,N($F353),0))-BX353,0),MAX($P353-0,0))</f>
        <v>0</v>
      </c>
      <c r="DW353" s="48" t="n">
        <f aca="false">MIN(MAX((FU352*(1+FU$5/Setup!$C$36)+IF($V353=2,N($F353),0))-BY353,0),MAX($P353-SUM(DV353:DV353),0))</f>
        <v>0</v>
      </c>
      <c r="DX353" s="48" t="n">
        <f aca="false">MIN(MAX((FV352*(1+FV$5/Setup!$C$36)+IF($V353=3,N($F353),0))-BZ353,0),MAX($P353-SUM(DV353:DW353),0))</f>
        <v>0</v>
      </c>
      <c r="DY353" s="48" t="n">
        <f aca="false">MIN(MAX((FW352*(1+FW$5/Setup!$C$36)+IF($V353=4,N($F353),0))-CA353,0),MAX($P353-SUM(DV353:DX353),0))</f>
        <v>0</v>
      </c>
      <c r="DZ353" s="48" t="n">
        <f aca="false">MIN(MAX((FX352*(1+FX$5/Setup!$C$36)+IF($V353=5,N($F353),0))-CB353,0),MAX($P353-SUM(DV353:DY353),0))</f>
        <v>0</v>
      </c>
      <c r="EA353" s="48" t="n">
        <f aca="false">MIN(MAX((FY352*(1+FY$5/Setup!$C$36)+IF($V353=6,N($F353),0))-CC353,0),MAX($P353-SUM(DV353:DZ353),0))</f>
        <v>0</v>
      </c>
      <c r="EB353" s="48" t="n">
        <f aca="false">MIN(MAX((FZ352*(1+FZ$5/Setup!$C$36)+IF($V353=7,N($F353),0))-CD353,0),MAX($P353-SUM(DV353:EA353),0))</f>
        <v>0</v>
      </c>
      <c r="EC353" s="48" t="n">
        <f aca="false">MIN(MAX((GA352*(1+GA$5/Setup!$C$36)+IF($V353=8,N($F353),0))-CE353,0),MAX($P353-SUM(DV353:EB353),0))</f>
        <v>0</v>
      </c>
      <c r="ED353" s="48" t="n">
        <f aca="false">MIN(MAX((GB352*(1+GB$5/Setup!$C$36)+IF($V353=9,N($F353),0))-CF353,0),MAX($P353-SUM(DV353:EC353),0))</f>
        <v>0</v>
      </c>
      <c r="EE353" s="48" t="n">
        <f aca="false">MIN(MAX((GC352*(1+GC$5/Setup!$C$36)+IF($V353=10,N($F353),0))-CG353,0),MAX($P353-SUM(DV353:ED353),0))</f>
        <v>0</v>
      </c>
      <c r="EF353" s="48" t="n">
        <f aca="false">MIN(MAX((GD352*(1+GD$5/Setup!$C$36)+IF($V353=11,N($F353),0))-CH353,0),MAX($P353-SUM(DV353:EE353),0))</f>
        <v>0</v>
      </c>
      <c r="EG353" s="48" t="n">
        <f aca="false">MIN(MAX((GE352*(1+GE$5/Setup!$C$36)+IF($V353=12,N($F353),0))-CI353,0),MAX($P353-SUM(DV353:EF353),0))</f>
        <v>0</v>
      </c>
      <c r="EH353" s="48" t="n">
        <f aca="false">MIN(MAX((GF352*(1+GF$5/Setup!$C$36)+IF($V353=13,N($F353),0))-CJ353,0),MAX($P353-SUM(DV353:EG353),0))</f>
        <v>0</v>
      </c>
      <c r="EI353" s="48" t="n">
        <f aca="false">MIN(MAX((GG352*(1+GG$5/Setup!$C$36)+IF($V353=14,N($F353),0))-CK353,0),MAX($P353-SUM(DV353:EH353),0))</f>
        <v>0</v>
      </c>
      <c r="EJ353" s="48" t="n">
        <f aca="false">MIN(MAX((GH352*(1+GH$5/Setup!$C$36)+IF($V353=15,N($F353),0))-CL353,0),MAX($P353-SUM(DV353:EI353),0))</f>
        <v>0</v>
      </c>
      <c r="EK353" s="48" t="n">
        <f aca="false">MIN(MAX((GI352*(1+GI$5/Setup!$C$36)+IF($V353=16,N($F353),0))-CM353,0),MAX($P353-SUM(DV353:EJ353),0))</f>
        <v>0</v>
      </c>
      <c r="EL353" s="48" t="n">
        <f aca="false">MIN(MAX((GJ352*(1+GJ$5/Setup!$C$36)+IF($V353=17,N($F353),0))-CN353,0),MAX($P353-SUM(DV353:EK353),0))</f>
        <v>0</v>
      </c>
      <c r="EM353" s="48" t="n">
        <f aca="false">MIN(MAX((GK352*(1+GK$5/Setup!$C$36)+IF($V353=18,N($F353),0))-CO353,0),MAX($P353-SUM(DV353:EL353),0))</f>
        <v>0</v>
      </c>
      <c r="EN353" s="48" t="n">
        <f aca="false">MIN(MAX((GL352*(1+GL$5/Setup!$C$36)+IF($V353=19,N($F353),0))-CP353,0),MAX($P353-SUM(DV353:EM353),0))</f>
        <v>0</v>
      </c>
      <c r="EO353" s="48" t="n">
        <f aca="false">MIN(MAX((GM352*(1+GM$5/Setup!$C$36)+IF($V353=20,N($F353),0))-CQ353,0),MAX($P353-SUM(DV353:EN353),0))</f>
        <v>0</v>
      </c>
      <c r="EP353" s="48" t="n">
        <f aca="false">MIN(MAX((GN352*(1+GN$5/Setup!$C$36)+IF($V353=21,N($F353),0))-CR353,0),MAX($P353-SUM(DV353:EO353),0))</f>
        <v>0</v>
      </c>
      <c r="EQ353" s="48" t="n">
        <f aca="false">MIN(MAX((GO352*(1+GO$5/Setup!$C$36)+IF($V353=22,N($F353),0))-CS353,0),MAX($P353-SUM(DV353:EP353),0))</f>
        <v>0</v>
      </c>
      <c r="ER353" s="48" t="n">
        <f aca="false">MIN(MAX((GP352*(1+GP$5/Setup!$C$36)+IF($V353=23,N($F353),0))-CT353,0),MAX($P353-SUM(DV353:EQ353),0))</f>
        <v>0</v>
      </c>
      <c r="ES353" s="48" t="n">
        <f aca="false">MIN(MAX((GQ352*(1+GQ$5/Setup!$C$36)+IF($V353=24,N($F353),0))-CU353,0),MAX($P353-SUM(DV353:ER353),0))</f>
        <v>0</v>
      </c>
      <c r="ET353" s="48" t="n">
        <f aca="false">MIN(MAX((GR352*(1+GR$5/Setup!$C$36)+IF($V353=25,N($F353),0))-CV353,0),MAX($P353-SUM(DV353:ES353),0))</f>
        <v>0</v>
      </c>
      <c r="EU353" s="48" t="n">
        <f aca="false">MIN(MAX((GS352*(1+GS$5/Setup!$C$36)+IF($V353=26,N($F353),0))-CW353,0),MAX($P353-SUM(DV353:ET353),0))</f>
        <v>0</v>
      </c>
      <c r="EV353" s="48" t="n">
        <f aca="false">MIN(MAX((GT352*(1+GT$5/Setup!$C$36)+IF($V353=27,N($F353),0))-CX353,0),MAX($P353-SUM(DV353:EU353),0))</f>
        <v>0</v>
      </c>
      <c r="EW353" s="48" t="n">
        <f aca="false">MIN(MAX((GU352*(1+GU$5/Setup!$C$36)+IF($V353=28,N($F353),0))-CY353,0),MAX($P353-SUM(DV353:EV353),0))</f>
        <v>0</v>
      </c>
      <c r="EX353" s="48" t="n">
        <f aca="false">MIN(MAX((GV352*(1+GV$5/Setup!$C$36)+IF($V353=29,N($F353),0))-CZ353,0),MAX($P353-SUM(DV353:EW353),0))</f>
        <v>0</v>
      </c>
      <c r="EY353" s="48" t="n">
        <f aca="false">MIN(MAX((GW352*(1+GW$5/Setup!$C$36)+IF($V353=30,N($F353),0))-DA353,0),MAX($P353-SUM(DV353:EX353),0))</f>
        <v>0</v>
      </c>
      <c r="EZ353" s="48" t="n">
        <f aca="false">MIN(MAX((GX352*(1+GX$5/Setup!$C$36)+IF($V353=31,N($F353),0))-DB353,0),MAX($P353-SUM(DV353:EY353),0))</f>
        <v>0</v>
      </c>
      <c r="FA353" s="48" t="n">
        <f aca="false">MIN(MAX((GY352*(1+GY$5/Setup!$C$36)+IF($V353=32,N($F353),0))-DC353,0),MAX($P353-SUM(DV353:EZ353),0))</f>
        <v>0</v>
      </c>
      <c r="FB353" s="48" t="n">
        <f aca="false">MIN(MAX((GZ352*(1+GZ$5/Setup!$C$36)+IF($V353=33,N($F353),0))-DD353,0),MAX($P353-SUM(DV353:FA353),0))</f>
        <v>0</v>
      </c>
      <c r="FC353" s="48" t="n">
        <f aca="false">MIN(MAX((HA352*(1+HA$5/Setup!$C$36)+IF($V353=34,N($F353),0))-DE353,0),MAX($P353-SUM(DV353:FB353),0))</f>
        <v>0</v>
      </c>
      <c r="FD353" s="48" t="n">
        <f aca="false">MIN(MAX((HB352*(1+HB$5/Setup!$C$36)+IF($V353=35,N($F353),0))-DF353,0),MAX($P353-SUM(DV353:FC353),0))</f>
        <v>0</v>
      </c>
      <c r="FE353" s="48" t="n">
        <f aca="false">MIN(MAX((HC352*(1+HC$5/Setup!$C$36)+IF($V353=36,N($F353),0))-DG353,0),MAX($P353-SUM(DV353:FD353),0))</f>
        <v>0</v>
      </c>
      <c r="FF353" s="48" t="n">
        <f aca="false">MIN(MAX((HD352*(1+HD$5/Setup!$C$36)+IF($V353=37,N($F353),0))-DH353,0),MAX($P353-SUM(DV353:FE353),0))</f>
        <v>0</v>
      </c>
      <c r="FG353" s="48" t="n">
        <f aca="false">MIN(MAX((HE352*(1+HE$5/Setup!$C$36)+IF($V353=38,N($F353),0))-DI353,0),MAX($P353-SUM(DV353:FF353),0))</f>
        <v>0</v>
      </c>
      <c r="FH353" s="48" t="n">
        <f aca="false">MIN(MAX((HF352*(1+HF$5/Setup!$C$36)+IF($V353=39,N($F353),0))-DJ353,0),MAX($P353-SUM(DV353:FG353),0))</f>
        <v>0</v>
      </c>
      <c r="FI353" s="48" t="n">
        <f aca="false">MIN(MAX((HG352*(1+HG$5/Setup!$C$36)+IF($V353=40,N($F353),0))-DK353,0),MAX($P353-SUM(DV353:FH353),0))</f>
        <v>0</v>
      </c>
      <c r="FJ353" s="48" t="n">
        <f aca="false">MIN(MAX((HH352*(1+HH$5/Setup!$C$36)+IF($V353=41,N($F353),0))-DL353,0),MAX($P353-SUM(DV353:FI353),0))</f>
        <v>0</v>
      </c>
      <c r="FK353" s="48" t="n">
        <f aca="false">MIN(MAX((HI352*(1+HI$5/Setup!$C$36)+IF($V353=42,N($F353),0))-DM353,0),MAX($P353-SUM(DV353:FJ353),0))</f>
        <v>0</v>
      </c>
      <c r="FL353" s="48" t="n">
        <f aca="false">MIN(MAX((HJ352*(1+HJ$5/Setup!$C$36)+IF($V353=43,N($F353),0))-DN353,0),MAX($P353-SUM(DV353:FK353),0))</f>
        <v>0</v>
      </c>
      <c r="FM353" s="48" t="n">
        <f aca="false">MIN(MAX((HK352*(1+HK$5/Setup!$C$36)+IF($V353=44,N($F353),0))-DO353,0),MAX($P353-SUM(DV353:FL353),0))</f>
        <v>0</v>
      </c>
      <c r="FN353" s="48" t="n">
        <f aca="false">MIN(MAX((HL352*(1+HL$5/Setup!$C$36)+IF($V353=45,N($F353),0))-DP353,0),MAX($P353-SUM(DV353:FM353),0))</f>
        <v>0</v>
      </c>
      <c r="FO353" s="48" t="n">
        <f aca="false">MIN(MAX((HM352*(1+HM$5/Setup!$C$36)+IF($V353=46,N($F353),0))-DQ353,0),MAX($P353-SUM(DV353:FN353),0))</f>
        <v>0</v>
      </c>
      <c r="FP353" s="48" t="n">
        <f aca="false">MIN(MAX((HN352*(1+HN$5/Setup!$C$36)+IF($V353=47,N($F353),0))-DR353,0),MAX($P353-SUM(DV353:FO353),0))</f>
        <v>0</v>
      </c>
      <c r="FQ353" s="48" t="n">
        <f aca="false">MIN(MAX((HO352*(1+HO$5/Setup!$C$36)+IF($V353=48,N($F353),0))-DS353,0),MAX($P353-SUM(DV353:FP353),0))</f>
        <v>0</v>
      </c>
      <c r="FR353" s="48" t="n">
        <f aca="false">MIN(MAX((HP352*(1+HP$5/Setup!$C$36)+IF($V353=49,N($F353),0))-DT353,0),MAX($P353-SUM(DV353:FQ353),0))</f>
        <v>0</v>
      </c>
      <c r="FS353" s="48" t="n">
        <f aca="false">MIN(MAX((HQ352*(1+HQ$5/Setup!$C$36)+IF($V353=50,N($F353),0))-DU353,0),MAX($P353-SUM(DV353:FR353),0))</f>
        <v>0</v>
      </c>
      <c r="FT353" s="48" t="n">
        <f aca="false">IF((FT352*(1+FT$5/Setup!$C$36)+IF($V353=1,N($F353),0))-BX353-DV353&lt;0.005,0,(FT352*(1+FT$5/Setup!$C$36)+IF($V353=1,N($F353),0))-BX353-DV353)</f>
        <v>0</v>
      </c>
      <c r="FU353" s="48" t="n">
        <f aca="false">IF((FU352*(1+FU$5/Setup!$C$36)+IF($V353=2,N($F353),0))-BY353-DW353&lt;0.005,0,(FU352*(1+FU$5/Setup!$C$36)+IF($V353=2,N($F353),0))-BY353-DW353)</f>
        <v>0</v>
      </c>
      <c r="FV353" s="48" t="n">
        <f aca="false">IF((FV352*(1+FV$5/Setup!$C$36)+IF($V353=3,N($F353),0))-BZ353-DX353&lt;0.005,0,(FV352*(1+FV$5/Setup!$C$36)+IF($V353=3,N($F353),0))-BZ353-DX353)</f>
        <v>0</v>
      </c>
      <c r="FW353" s="48" t="n">
        <f aca="false">IF((FW352*(1+FW$5/Setup!$C$36)+IF($V353=4,N($F353),0))-CA353-DY353&lt;0.005,0,(FW352*(1+FW$5/Setup!$C$36)+IF($V353=4,N($F353),0))-CA353-DY353)</f>
        <v>0</v>
      </c>
      <c r="FX353" s="48" t="n">
        <f aca="false">IF((FX352*(1+FX$5/Setup!$C$36)+IF($V353=5,N($F353),0))-CB353-DZ353&lt;0.005,0,(FX352*(1+FX$5/Setup!$C$36)+IF($V353=5,N($F353),0))-CB353-DZ353)</f>
        <v>0</v>
      </c>
      <c r="FY353" s="48" t="n">
        <f aca="false">IF((FY352*(1+FY$5/Setup!$C$36)+IF($V353=6,N($F353),0))-CC353-EA353&lt;0.005,0,(FY352*(1+FY$5/Setup!$C$36)+IF($V353=6,N($F353),0))-CC353-EA353)</f>
        <v>0</v>
      </c>
      <c r="FZ353" s="48" t="n">
        <f aca="false">IF((FZ352*(1+FZ$5/Setup!$C$36)+IF($V353=7,N($F353),0))-CD353-EB353&lt;0.005,0,(FZ352*(1+FZ$5/Setup!$C$36)+IF($V353=7,N($F353),0))-CD353-EB353)</f>
        <v>0</v>
      </c>
      <c r="GA353" s="48" t="n">
        <f aca="false">IF((GA352*(1+GA$5/Setup!$C$36)+IF($V353=8,N($F353),0))-CE353-EC353&lt;0.005,0,(GA352*(1+GA$5/Setup!$C$36)+IF($V353=8,N($F353),0))-CE353-EC353)</f>
        <v>0</v>
      </c>
      <c r="GB353" s="48" t="n">
        <f aca="false">IF((GB352*(1+GB$5/Setup!$C$36)+IF($V353=9,N($F353),0))-CF353-ED353&lt;0.005,0,(GB352*(1+GB$5/Setup!$C$36)+IF($V353=9,N($F353),0))-CF353-ED353)</f>
        <v>0</v>
      </c>
      <c r="GC353" s="48" t="n">
        <f aca="false">IF((GC352*(1+GC$5/Setup!$C$36)+IF($V353=10,N($F353),0))-CG353-EE353&lt;0.005,0,(GC352*(1+GC$5/Setup!$C$36)+IF($V353=10,N($F353),0))-CG353-EE353)</f>
        <v>0</v>
      </c>
      <c r="GD353" s="48" t="n">
        <f aca="false">IF((GD352*(1+GD$5/Setup!$C$36)+IF($V353=11,N($F353),0))-CH353-EF353&lt;0.005,0,(GD352*(1+GD$5/Setup!$C$36)+IF($V353=11,N($F353),0))-CH353-EF353)</f>
        <v>0</v>
      </c>
      <c r="GE353" s="48" t="n">
        <f aca="false">IF((GE352*(1+GE$5/Setup!$C$36)+IF($V353=12,N($F353),0))-CI353-EG353&lt;0.005,0,(GE352*(1+GE$5/Setup!$C$36)+IF($V353=12,N($F353),0))-CI353-EG353)</f>
        <v>0</v>
      </c>
      <c r="GF353" s="48" t="n">
        <f aca="false">IF((GF352*(1+GF$5/Setup!$C$36)+IF($V353=13,N($F353),0))-CJ353-EH353&lt;0.005,0,(GF352*(1+GF$5/Setup!$C$36)+IF($V353=13,N($F353),0))-CJ353-EH353)</f>
        <v>0</v>
      </c>
      <c r="GG353" s="48" t="n">
        <f aca="false">IF((GG352*(1+GG$5/Setup!$C$36)+IF($V353=14,N($F353),0))-CK353-EI353&lt;0.005,0,(GG352*(1+GG$5/Setup!$C$36)+IF($V353=14,N($F353),0))-CK353-EI353)</f>
        <v>0</v>
      </c>
      <c r="GH353" s="48" t="n">
        <f aca="false">IF((GH352*(1+GH$5/Setup!$C$36)+IF($V353=15,N($F353),0))-CL353-EJ353&lt;0.005,0,(GH352*(1+GH$5/Setup!$C$36)+IF($V353=15,N($F353),0))-CL353-EJ353)</f>
        <v>0</v>
      </c>
      <c r="GI353" s="48" t="n">
        <f aca="false">IF((GI352*(1+GI$5/Setup!$C$36)+IF($V353=16,N($F353),0))-CM353-EK353&lt;0.005,0,(GI352*(1+GI$5/Setup!$C$36)+IF($V353=16,N($F353),0))-CM353-EK353)</f>
        <v>0</v>
      </c>
      <c r="GJ353" s="48" t="n">
        <f aca="false">IF((GJ352*(1+GJ$5/Setup!$C$36)+IF($V353=17,N($F353),0))-CN353-EL353&lt;0.005,0,(GJ352*(1+GJ$5/Setup!$C$36)+IF($V353=17,N($F353),0))-CN353-EL353)</f>
        <v>0</v>
      </c>
      <c r="GK353" s="48" t="n">
        <f aca="false">IF((GK352*(1+GK$5/Setup!$C$36)+IF($V353=18,N($F353),0))-CO353-EM353&lt;0.005,0,(GK352*(1+GK$5/Setup!$C$36)+IF($V353=18,N($F353),0))-CO353-EM353)</f>
        <v>0</v>
      </c>
      <c r="GL353" s="48" t="n">
        <f aca="false">IF((GL352*(1+GL$5/Setup!$C$36)+IF($V353=19,N($F353),0))-CP353-EN353&lt;0.005,0,(GL352*(1+GL$5/Setup!$C$36)+IF($V353=19,N($F353),0))-CP353-EN353)</f>
        <v>0</v>
      </c>
      <c r="GM353" s="48" t="n">
        <f aca="false">IF((GM352*(1+GM$5/Setup!$C$36)+IF($V353=20,N($F353),0))-CQ353-EO353&lt;0.005,0,(GM352*(1+GM$5/Setup!$C$36)+IF($V353=20,N($F353),0))-CQ353-EO353)</f>
        <v>0</v>
      </c>
      <c r="GN353" s="48" t="n">
        <f aca="false">IF((GN352*(1+GN$5/Setup!$C$36)+IF($V353=21,N($F353),0))-CR353-EP353&lt;0.005,0,(GN352*(1+GN$5/Setup!$C$36)+IF($V353=21,N($F353),0))-CR353-EP353)</f>
        <v>0</v>
      </c>
      <c r="GO353" s="48" t="n">
        <f aca="false">IF((GO352*(1+GO$5/Setup!$C$36)+IF($V353=22,N($F353),0))-CS353-EQ353&lt;0.005,0,(GO352*(1+GO$5/Setup!$C$36)+IF($V353=22,N($F353),0))-CS353-EQ353)</f>
        <v>0</v>
      </c>
      <c r="GP353" s="48" t="n">
        <f aca="false">IF((GP352*(1+GP$5/Setup!$C$36)+IF($V353=23,N($F353),0))-CT353-ER353&lt;0.005,0,(GP352*(1+GP$5/Setup!$C$36)+IF($V353=23,N($F353),0))-CT353-ER353)</f>
        <v>0</v>
      </c>
      <c r="GQ353" s="48" t="n">
        <f aca="false">IF((GQ352*(1+GQ$5/Setup!$C$36)+IF($V353=24,N($F353),0))-CU353-ES353&lt;0.005,0,(GQ352*(1+GQ$5/Setup!$C$36)+IF($V353=24,N($F353),0))-CU353-ES353)</f>
        <v>0</v>
      </c>
      <c r="GR353" s="48" t="n">
        <f aca="false">IF((GR352*(1+GR$5/Setup!$C$36)+IF($V353=25,N($F353),0))-CV353-ET353&lt;0.005,0,(GR352*(1+GR$5/Setup!$C$36)+IF($V353=25,N($F353),0))-CV353-ET353)</f>
        <v>0</v>
      </c>
      <c r="GS353" s="48" t="n">
        <f aca="false">IF((GS352*(1+GS$5/Setup!$C$36)+IF($V353=26,N($F353),0))-CW353-EU353&lt;0.005,0,(GS352*(1+GS$5/Setup!$C$36)+IF($V353=26,N($F353),0))-CW353-EU353)</f>
        <v>0</v>
      </c>
      <c r="GT353" s="48" t="n">
        <f aca="false">IF((GT352*(1+GT$5/Setup!$C$36)+IF($V353=27,N($F353),0))-CX353-EV353&lt;0.005,0,(GT352*(1+GT$5/Setup!$C$36)+IF($V353=27,N($F353),0))-CX353-EV353)</f>
        <v>0</v>
      </c>
      <c r="GU353" s="48" t="n">
        <f aca="false">IF((GU352*(1+GU$5/Setup!$C$36)+IF($V353=28,N($F353),0))-CY353-EW353&lt;0.005,0,(GU352*(1+GU$5/Setup!$C$36)+IF($V353=28,N($F353),0))-CY353-EW353)</f>
        <v>0</v>
      </c>
      <c r="GV353" s="48" t="n">
        <f aca="false">IF((GV352*(1+GV$5/Setup!$C$36)+IF($V353=29,N($F353),0))-CZ353-EX353&lt;0.005,0,(GV352*(1+GV$5/Setup!$C$36)+IF($V353=29,N($F353),0))-CZ353-EX353)</f>
        <v>0</v>
      </c>
      <c r="GW353" s="48" t="n">
        <f aca="false">IF((GW352*(1+GW$5/Setup!$C$36)+IF($V353=30,N($F353),0))-DA353-EY353&lt;0.005,0,(GW352*(1+GW$5/Setup!$C$36)+IF($V353=30,N($F353),0))-DA353-EY353)</f>
        <v>0</v>
      </c>
      <c r="GX353" s="48" t="n">
        <f aca="false">IF((GX352*(1+GX$5/Setup!$C$36)+IF($V353=31,N($F353),0))-DB353-EZ353&lt;0.005,0,(GX352*(1+GX$5/Setup!$C$36)+IF($V353=31,N($F353),0))-DB353-EZ353)</f>
        <v>0</v>
      </c>
      <c r="GY353" s="48" t="n">
        <f aca="false">IF((GY352*(1+GY$5/Setup!$C$36)+IF($V353=32,N($F353),0))-DC353-FA353&lt;0.005,0,(GY352*(1+GY$5/Setup!$C$36)+IF($V353=32,N($F353),0))-DC353-FA353)</f>
        <v>0</v>
      </c>
      <c r="GZ353" s="48" t="n">
        <f aca="false">IF((GZ352*(1+GZ$5/Setup!$C$36)+IF($V353=33,N($F353),0))-DD353-FB353&lt;0.005,0,(GZ352*(1+GZ$5/Setup!$C$36)+IF($V353=33,N($F353),0))-DD353-FB353)</f>
        <v>0</v>
      </c>
      <c r="HA353" s="48" t="n">
        <f aca="false">IF((HA352*(1+HA$5/Setup!$C$36)+IF($V353=34,N($F353),0))-DE353-FC353&lt;0.005,0,(HA352*(1+HA$5/Setup!$C$36)+IF($V353=34,N($F353),0))-DE353-FC353)</f>
        <v>0</v>
      </c>
      <c r="HB353" s="48" t="n">
        <f aca="false">IF((HB352*(1+HB$5/Setup!$C$36)+IF($V353=35,N($F353),0))-DF353-FD353&lt;0.005,0,(HB352*(1+HB$5/Setup!$C$36)+IF($V353=35,N($F353),0))-DF353-FD353)</f>
        <v>0</v>
      </c>
      <c r="HC353" s="48" t="n">
        <f aca="false">IF((HC352*(1+HC$5/Setup!$C$36)+IF($V353=36,N($F353),0))-DG353-FE353&lt;0.005,0,(HC352*(1+HC$5/Setup!$C$36)+IF($V353=36,N($F353),0))-DG353-FE353)</f>
        <v>0</v>
      </c>
      <c r="HD353" s="48" t="n">
        <f aca="false">IF((HD352*(1+HD$5/Setup!$C$36)+IF($V353=37,N($F353),0))-DH353-FF353&lt;0.005,0,(HD352*(1+HD$5/Setup!$C$36)+IF($V353=37,N($F353),0))-DH353-FF353)</f>
        <v>0</v>
      </c>
      <c r="HE353" s="48" t="n">
        <f aca="false">IF((HE352*(1+HE$5/Setup!$C$36)+IF($V353=38,N($F353),0))-DI353-FG353&lt;0.005,0,(HE352*(1+HE$5/Setup!$C$36)+IF($V353=38,N($F353),0))-DI353-FG353)</f>
        <v>0</v>
      </c>
      <c r="HF353" s="48" t="n">
        <f aca="false">IF((HF352*(1+HF$5/Setup!$C$36)+IF($V353=39,N($F353),0))-DJ353-FH353&lt;0.005,0,(HF352*(1+HF$5/Setup!$C$36)+IF($V353=39,N($F353),0))-DJ353-FH353)</f>
        <v>0</v>
      </c>
      <c r="HG353" s="48" t="n">
        <f aca="false">IF((HG352*(1+HG$5/Setup!$C$36)+IF($V353=40,N($F353),0))-DK353-FI353&lt;0.005,0,(HG352*(1+HG$5/Setup!$C$36)+IF($V353=40,N($F353),0))-DK353-FI353)</f>
        <v>0</v>
      </c>
      <c r="HH353" s="48" t="n">
        <f aca="false">IF((HH352*(1+HH$5/Setup!$C$36)+IF($V353=41,N($F353),0))-DL353-FJ353&lt;0.005,0,(HH352*(1+HH$5/Setup!$C$36)+IF($V353=41,N($F353),0))-DL353-FJ353)</f>
        <v>0</v>
      </c>
      <c r="HI353" s="48" t="n">
        <f aca="false">IF((HI352*(1+HI$5/Setup!$C$36)+IF($V353=42,N($F353),0))-DM353-FK353&lt;0.005,0,(HI352*(1+HI$5/Setup!$C$36)+IF($V353=42,N($F353),0))-DM353-FK353)</f>
        <v>0</v>
      </c>
      <c r="HJ353" s="48" t="n">
        <f aca="false">IF((HJ352*(1+HJ$5/Setup!$C$36)+IF($V353=43,N($F353),0))-DN353-FL353&lt;0.005,0,(HJ352*(1+HJ$5/Setup!$C$36)+IF($V353=43,N($F353),0))-DN353-FL353)</f>
        <v>0</v>
      </c>
      <c r="HK353" s="48" t="n">
        <f aca="false">IF((HK352*(1+HK$5/Setup!$C$36)+IF($V353=44,N($F353),0))-DO353-FM353&lt;0.005,0,(HK352*(1+HK$5/Setup!$C$36)+IF($V353=44,N($F353),0))-DO353-FM353)</f>
        <v>0</v>
      </c>
      <c r="HL353" s="48" t="n">
        <f aca="false">IF((HL352*(1+HL$5/Setup!$C$36)+IF($V353=45,N($F353),0))-DP353-FN353&lt;0.005,0,(HL352*(1+HL$5/Setup!$C$36)+IF($V353=45,N($F353),0))-DP353-FN353)</f>
        <v>0</v>
      </c>
      <c r="HM353" s="48" t="n">
        <f aca="false">IF((HM352*(1+HM$5/Setup!$C$36)+IF($V353=46,N($F353),0))-DQ353-FO353&lt;0.005,0,(HM352*(1+HM$5/Setup!$C$36)+IF($V353=46,N($F353),0))-DQ353-FO353)</f>
        <v>0</v>
      </c>
      <c r="HN353" s="48" t="n">
        <f aca="false">IF((HN352*(1+HN$5/Setup!$C$36)+IF($V353=47,N($F353),0))-DR353-FP353&lt;0.005,0,(HN352*(1+HN$5/Setup!$C$36)+IF($V353=47,N($F353),0))-DR353-FP353)</f>
        <v>0</v>
      </c>
      <c r="HO353" s="48" t="n">
        <f aca="false">IF((HO352*(1+HO$5/Setup!$C$36)+IF($V353=48,N($F353),0))-DS353-FQ353&lt;0.005,0,(HO352*(1+HO$5/Setup!$C$36)+IF($V353=48,N($F353),0))-DS353-FQ353)</f>
        <v>0</v>
      </c>
      <c r="HP353" s="48" t="n">
        <f aca="false">IF((HP352*(1+HP$5/Setup!$C$36)+IF($V353=49,N($F353),0))-DT353-FR353&lt;0.005,0,(HP352*(1+HP$5/Setup!$C$36)+IF($V353=49,N($F353),0))-DT353-FR353)</f>
        <v>0</v>
      </c>
      <c r="HQ353" s="48" t="n">
        <f aca="false">IF((HQ352*(1+HQ$5/Setup!$C$36)+IF($V353=50,N($F353),0))-DU353-FS353&lt;0.005,0,(HQ352*(1+HQ$5/Setup!$C$36)+IF($V353=50,N($F353),0))-DU353-FS353)</f>
        <v>0</v>
      </c>
    </row>
    <row r="354" customFormat="false" ht="15" hidden="false" customHeight="false" outlineLevel="0" collapsed="false">
      <c r="A354" s="44" t="n">
        <v>346</v>
      </c>
      <c r="B354" s="45" t="n">
        <f aca="false">IF(Setup!$C$7="Every month",EDATE(Setup!$C$8,($A354-1)),IF(Setup!$C$7="Twice a month",DATE(YEAR(Setup!$C$8),MONTH(Setup!$C$8)+INT((($A354-1)+Setup!$C$41)/2),MIN(IF(MOD(($A354-1)+Setup!$C$41,2)=0,Setup!$C$39,Setup!$C$40),DAY(EOMONTH(DATE(YEAR(Setup!$C$8),MONTH(Setup!$C$8)+INT((($A354-1)+Setup!$C$41)/2),1),0)))),Setup!$C$8+($A354-1)*IF(Setup!$C$7="Every week",7,14)))</f>
        <v>51155</v>
      </c>
      <c r="C354" s="45" t="n">
        <f aca="false">IF(Setup!$C$7="Every month",EDATE(Setup!$C$8,$A354),IF(Setup!$C$7="Twice a month",DATE(YEAR(Setup!$C$8),MONTH(Setup!$C$8)+INT(($A354+Setup!$C$41)/2),MIN(IF(MOD($A354+Setup!$C$41,2)=0,Setup!$C$39,Setup!$C$40),DAY(EOMONTH(DATE(YEAR(Setup!$C$8),MONTH(Setup!$C$8)+INT(($A354+Setup!$C$41)/2),1),0)))),Setup!$C$8+$A354*IF(Setup!$C$7="Every week",7,14)))</f>
        <v>51169</v>
      </c>
      <c r="D354" s="46"/>
      <c r="E354" s="47"/>
      <c r="F354" s="47"/>
      <c r="G354" s="47"/>
      <c r="H354" s="47"/>
      <c r="I354" s="48" t="n">
        <f aca="false">N(Setup!$C$11)+N(E354)</f>
        <v>100</v>
      </c>
      <c r="J354" s="48" t="n">
        <f aca="false">MIN(Setup!$C$37,MAX(I354,0))</f>
        <v>9.23076923076923</v>
      </c>
      <c r="K354" s="48" t="n">
        <f aca="false">MIN(MAX(N(Setup!$C$14)-L353,0),MAX(I354-J354,0))</f>
        <v>0</v>
      </c>
      <c r="L354" s="48" t="n">
        <f aca="false">L353+K354-N(G354)</f>
        <v>500</v>
      </c>
      <c r="M354" s="48" t="n">
        <f aca="false">M353+J354-N(H354)</f>
        <v>3193.84615384614</v>
      </c>
      <c r="N354" s="48" t="n">
        <f aca="false">SUM(BX354:DU354)</f>
        <v>0</v>
      </c>
      <c r="O354" s="48" t="n">
        <f aca="false">SUM(Z354:BW354)-N354</f>
        <v>40</v>
      </c>
      <c r="P354" s="48" t="n">
        <f aca="false">MAX(I354-J354-K354,0)+O354</f>
        <v>130.769230769231</v>
      </c>
      <c r="Q354" s="48" t="n">
        <f aca="false">SUM(DV354:FS354)</f>
        <v>0</v>
      </c>
      <c r="R354" s="49" t="n">
        <f aca="false">N354+J354+K354+Q354</f>
        <v>9.23076923076923</v>
      </c>
      <c r="S354" s="48" t="n">
        <f aca="false">T354-T353-N(F354)+N354+Q354</f>
        <v>0</v>
      </c>
      <c r="T354" s="49" t="n">
        <f aca="false">SUM(FT354:HQ354)</f>
        <v>0</v>
      </c>
      <c r="U354" s="44" t="str">
        <f aca="false">IF(T353&lt;0.005,"",INDEX(Helpers!$C$2:$C$51,IF(_xlfn.MINIFS($DV$6:$FS$6,DV354:FS354,"&gt;0.005")=0,V354,_xlfn.MINIFS($DV$6:$FS$6,DV354:FS354,"&gt;0.005"))))</f>
        <v/>
      </c>
      <c r="V354" s="44" t="n">
        <f aca="false">IF(_xlfn.MINIFS($FT$6:$HQ$6,FT353:HQ353,"&gt;0.005")=0,1,_xlfn.MINIFS($FT$6:$HQ$6,FT353:HQ353,"&gt;0.005"))</f>
        <v>1</v>
      </c>
      <c r="W354" s="44" t="n">
        <f aca="false">IF(AND(D354&lt;&gt;"Paid",T353&gt;0.005),1,0)</f>
        <v>0</v>
      </c>
      <c r="X354" s="48" t="n">
        <f aca="false">SUMPRODUCT(((Helpers!$G$2:$G$51*(1+(Helpers!$D$2:$D$51+0.000000001)/12)^(($B354-Setup!$C$8)/(365.25/12))-Helpers!$E$2:$E$51*((1+(Helpers!$D$2:$D$51+0.000000001)/12)^(($B354-Setup!$C$8)/(365.25/12))-1)/((Helpers!$D$2:$D$51+0.000000001)/12))&gt;0)*(Helpers!$G$2:$G$51*(1+(Helpers!$D$2:$D$51+0.000000001)/12)^(($B354-Setup!$C$8)/(365.25/12))-Helpers!$E$2:$E$51*((1+(Helpers!$D$2:$D$51+0.000000001)/12)^(($B354-Setup!$C$8)/(365.25/12))-1)/((Helpers!$D$2:$D$51+0.000000001)/12)))</f>
        <v>0</v>
      </c>
      <c r="Y354" s="48"/>
      <c r="Z354" s="48" t="n">
        <f aca="false">IF(OR(N(Z$5)=0,Z$6=""),0,Z$5*((DATE(YEAR($B354),MONTH($B354),MIN(Z$6,DAY(EOMONTH($B354,0))))&gt;=$B354)*(DATE(YEAR($B354),MONTH($B354),MIN(Z$6,DAY(EOMONTH($B354,0))))&lt;$C354)+(DATE(YEAR($B354),MONTH($B354)+1,MIN(Z$6,DAY(EOMONTH($B354,1))))&gt;=$B354)*(DATE(YEAR($B354),MONTH($B354)+1,MIN(Z$6,DAY(EOMONTH($B354,1))))&lt;$C354)))</f>
        <v>0</v>
      </c>
      <c r="AA354" s="48" t="n">
        <f aca="false">IF(OR(N(AA$5)=0,AA$6=""),0,AA$5*((DATE(YEAR($B354),MONTH($B354),MIN(AA$6,DAY(EOMONTH($B354,0))))&gt;=$B354)*(DATE(YEAR($B354),MONTH($B354),MIN(AA$6,DAY(EOMONTH($B354,0))))&lt;$C354)+(DATE(YEAR($B354),MONTH($B354)+1,MIN(AA$6,DAY(EOMONTH($B354,1))))&gt;=$B354)*(DATE(YEAR($B354),MONTH($B354)+1,MIN(AA$6,DAY(EOMONTH($B354,1))))&lt;$C354)))</f>
        <v>40</v>
      </c>
      <c r="AB354" s="48" t="n">
        <f aca="false">IF(OR(N(AB$5)=0,AB$6=""),0,AB$5*((DATE(YEAR($B354),MONTH($B354),MIN(AB$6,DAY(EOMONTH($B354,0))))&gt;=$B354)*(DATE(YEAR($B354),MONTH($B354),MIN(AB$6,DAY(EOMONTH($B354,0))))&lt;$C354)+(DATE(YEAR($B354),MONTH($B354)+1,MIN(AB$6,DAY(EOMONTH($B354,1))))&gt;=$B354)*(DATE(YEAR($B354),MONTH($B354)+1,MIN(AB$6,DAY(EOMONTH($B354,1))))&lt;$C354)))</f>
        <v>0</v>
      </c>
      <c r="AC354" s="48" t="n">
        <f aca="false">IF(OR(N(AC$5)=0,AC$6=""),0,AC$5*((DATE(YEAR($B354),MONTH($B354),MIN(AC$6,DAY(EOMONTH($B354,0))))&gt;=$B354)*(DATE(YEAR($B354),MONTH($B354),MIN(AC$6,DAY(EOMONTH($B354,0))))&lt;$C354)+(DATE(YEAR($B354),MONTH($B354)+1,MIN(AC$6,DAY(EOMONTH($B354,1))))&gt;=$B354)*(DATE(YEAR($B354),MONTH($B354)+1,MIN(AC$6,DAY(EOMONTH($B354,1))))&lt;$C354)))</f>
        <v>0</v>
      </c>
      <c r="AD354" s="48" t="n">
        <f aca="false">IF(OR(N(AD$5)=0,AD$6=""),0,AD$5*((DATE(YEAR($B354),MONTH($B354),MIN(AD$6,DAY(EOMONTH($B354,0))))&gt;=$B354)*(DATE(YEAR($B354),MONTH($B354),MIN(AD$6,DAY(EOMONTH($B354,0))))&lt;$C354)+(DATE(YEAR($B354),MONTH($B354)+1,MIN(AD$6,DAY(EOMONTH($B354,1))))&gt;=$B354)*(DATE(YEAR($B354),MONTH($B354)+1,MIN(AD$6,DAY(EOMONTH($B354,1))))&lt;$C354)))</f>
        <v>0</v>
      </c>
      <c r="AE354" s="48" t="n">
        <f aca="false">IF(OR(N(AE$5)=0,AE$6=""),0,AE$5*((DATE(YEAR($B354),MONTH($B354),MIN(AE$6,DAY(EOMONTH($B354,0))))&gt;=$B354)*(DATE(YEAR($B354),MONTH($B354),MIN(AE$6,DAY(EOMONTH($B354,0))))&lt;$C354)+(DATE(YEAR($B354),MONTH($B354)+1,MIN(AE$6,DAY(EOMONTH($B354,1))))&gt;=$B354)*(DATE(YEAR($B354),MONTH($B354)+1,MIN(AE$6,DAY(EOMONTH($B354,1))))&lt;$C354)))</f>
        <v>0</v>
      </c>
      <c r="AF354" s="48" t="n">
        <f aca="false">IF(OR(N(AF$5)=0,AF$6=""),0,AF$5*((DATE(YEAR($B354),MONTH($B354),MIN(AF$6,DAY(EOMONTH($B354,0))))&gt;=$B354)*(DATE(YEAR($B354),MONTH($B354),MIN(AF$6,DAY(EOMONTH($B354,0))))&lt;$C354)+(DATE(YEAR($B354),MONTH($B354)+1,MIN(AF$6,DAY(EOMONTH($B354,1))))&gt;=$B354)*(DATE(YEAR($B354),MONTH($B354)+1,MIN(AF$6,DAY(EOMONTH($B354,1))))&lt;$C354)))</f>
        <v>0</v>
      </c>
      <c r="AG354" s="48" t="n">
        <f aca="false">IF(OR(N(AG$5)=0,AG$6=""),0,AG$5*((DATE(YEAR($B354),MONTH($B354),MIN(AG$6,DAY(EOMONTH($B354,0))))&gt;=$B354)*(DATE(YEAR($B354),MONTH($B354),MIN(AG$6,DAY(EOMONTH($B354,0))))&lt;$C354)+(DATE(YEAR($B354),MONTH($B354)+1,MIN(AG$6,DAY(EOMONTH($B354,1))))&gt;=$B354)*(DATE(YEAR($B354),MONTH($B354)+1,MIN(AG$6,DAY(EOMONTH($B354,1))))&lt;$C354)))</f>
        <v>0</v>
      </c>
      <c r="AH354" s="48" t="n">
        <f aca="false">IF(OR(N(AH$5)=0,AH$6=""),0,AH$5*((DATE(YEAR($B354),MONTH($B354),MIN(AH$6,DAY(EOMONTH($B354,0))))&gt;=$B354)*(DATE(YEAR($B354),MONTH($B354),MIN(AH$6,DAY(EOMONTH($B354,0))))&lt;$C354)+(DATE(YEAR($B354),MONTH($B354)+1,MIN(AH$6,DAY(EOMONTH($B354,1))))&gt;=$B354)*(DATE(YEAR($B354),MONTH($B354)+1,MIN(AH$6,DAY(EOMONTH($B354,1))))&lt;$C354)))</f>
        <v>0</v>
      </c>
      <c r="AI354" s="48" t="n">
        <f aca="false">IF(OR(N(AI$5)=0,AI$6=""),0,AI$5*((DATE(YEAR($B354),MONTH($B354),MIN(AI$6,DAY(EOMONTH($B354,0))))&gt;=$B354)*(DATE(YEAR($B354),MONTH($B354),MIN(AI$6,DAY(EOMONTH($B354,0))))&lt;$C354)+(DATE(YEAR($B354),MONTH($B354)+1,MIN(AI$6,DAY(EOMONTH($B354,1))))&gt;=$B354)*(DATE(YEAR($B354),MONTH($B354)+1,MIN(AI$6,DAY(EOMONTH($B354,1))))&lt;$C354)))</f>
        <v>0</v>
      </c>
      <c r="AJ354" s="48" t="n">
        <f aca="false">IF(OR(N(AJ$5)=0,AJ$6=""),0,AJ$5*((DATE(YEAR($B354),MONTH($B354),MIN(AJ$6,DAY(EOMONTH($B354,0))))&gt;=$B354)*(DATE(YEAR($B354),MONTH($B354),MIN(AJ$6,DAY(EOMONTH($B354,0))))&lt;$C354)+(DATE(YEAR($B354),MONTH($B354)+1,MIN(AJ$6,DAY(EOMONTH($B354,1))))&gt;=$B354)*(DATE(YEAR($B354),MONTH($B354)+1,MIN(AJ$6,DAY(EOMONTH($B354,1))))&lt;$C354)))</f>
        <v>0</v>
      </c>
      <c r="AK354" s="48" t="n">
        <f aca="false">IF(OR(N(AK$5)=0,AK$6=""),0,AK$5*((DATE(YEAR($B354),MONTH($B354),MIN(AK$6,DAY(EOMONTH($B354,0))))&gt;=$B354)*(DATE(YEAR($B354),MONTH($B354),MIN(AK$6,DAY(EOMONTH($B354,0))))&lt;$C354)+(DATE(YEAR($B354),MONTH($B354)+1,MIN(AK$6,DAY(EOMONTH($B354,1))))&gt;=$B354)*(DATE(YEAR($B354),MONTH($B354)+1,MIN(AK$6,DAY(EOMONTH($B354,1))))&lt;$C354)))</f>
        <v>0</v>
      </c>
      <c r="AL354" s="48" t="n">
        <f aca="false">IF(OR(N(AL$5)=0,AL$6=""),0,AL$5*((DATE(YEAR($B354),MONTH($B354),MIN(AL$6,DAY(EOMONTH($B354,0))))&gt;=$B354)*(DATE(YEAR($B354),MONTH($B354),MIN(AL$6,DAY(EOMONTH($B354,0))))&lt;$C354)+(DATE(YEAR($B354),MONTH($B354)+1,MIN(AL$6,DAY(EOMONTH($B354,1))))&gt;=$B354)*(DATE(YEAR($B354),MONTH($B354)+1,MIN(AL$6,DAY(EOMONTH($B354,1))))&lt;$C354)))</f>
        <v>0</v>
      </c>
      <c r="AM354" s="48" t="n">
        <f aca="false">IF(OR(N(AM$5)=0,AM$6=""),0,AM$5*((DATE(YEAR($B354),MONTH($B354),MIN(AM$6,DAY(EOMONTH($B354,0))))&gt;=$B354)*(DATE(YEAR($B354),MONTH($B354),MIN(AM$6,DAY(EOMONTH($B354,0))))&lt;$C354)+(DATE(YEAR($B354),MONTH($B354)+1,MIN(AM$6,DAY(EOMONTH($B354,1))))&gt;=$B354)*(DATE(YEAR($B354),MONTH($B354)+1,MIN(AM$6,DAY(EOMONTH($B354,1))))&lt;$C354)))</f>
        <v>0</v>
      </c>
      <c r="AN354" s="48" t="n">
        <f aca="false">IF(OR(N(AN$5)=0,AN$6=""),0,AN$5*((DATE(YEAR($B354),MONTH($B354),MIN(AN$6,DAY(EOMONTH($B354,0))))&gt;=$B354)*(DATE(YEAR($B354),MONTH($B354),MIN(AN$6,DAY(EOMONTH($B354,0))))&lt;$C354)+(DATE(YEAR($B354),MONTH($B354)+1,MIN(AN$6,DAY(EOMONTH($B354,1))))&gt;=$B354)*(DATE(YEAR($B354),MONTH($B354)+1,MIN(AN$6,DAY(EOMONTH($B354,1))))&lt;$C354)))</f>
        <v>0</v>
      </c>
      <c r="AO354" s="48" t="n">
        <f aca="false">IF(OR(N(AO$5)=0,AO$6=""),0,AO$5*((DATE(YEAR($B354),MONTH($B354),MIN(AO$6,DAY(EOMONTH($B354,0))))&gt;=$B354)*(DATE(YEAR($B354),MONTH($B354),MIN(AO$6,DAY(EOMONTH($B354,0))))&lt;$C354)+(DATE(YEAR($B354),MONTH($B354)+1,MIN(AO$6,DAY(EOMONTH($B354,1))))&gt;=$B354)*(DATE(YEAR($B354),MONTH($B354)+1,MIN(AO$6,DAY(EOMONTH($B354,1))))&lt;$C354)))</f>
        <v>0</v>
      </c>
      <c r="AP354" s="48" t="n">
        <f aca="false">IF(OR(N(AP$5)=0,AP$6=""),0,AP$5*((DATE(YEAR($B354),MONTH($B354),MIN(AP$6,DAY(EOMONTH($B354,0))))&gt;=$B354)*(DATE(YEAR($B354),MONTH($B354),MIN(AP$6,DAY(EOMONTH($B354,0))))&lt;$C354)+(DATE(YEAR($B354),MONTH($B354)+1,MIN(AP$6,DAY(EOMONTH($B354,1))))&gt;=$B354)*(DATE(YEAR($B354),MONTH($B354)+1,MIN(AP$6,DAY(EOMONTH($B354,1))))&lt;$C354)))</f>
        <v>0</v>
      </c>
      <c r="AQ354" s="48" t="n">
        <f aca="false">IF(OR(N(AQ$5)=0,AQ$6=""),0,AQ$5*((DATE(YEAR($B354),MONTH($B354),MIN(AQ$6,DAY(EOMONTH($B354,0))))&gt;=$B354)*(DATE(YEAR($B354),MONTH($B354),MIN(AQ$6,DAY(EOMONTH($B354,0))))&lt;$C354)+(DATE(YEAR($B354),MONTH($B354)+1,MIN(AQ$6,DAY(EOMONTH($B354,1))))&gt;=$B354)*(DATE(YEAR($B354),MONTH($B354)+1,MIN(AQ$6,DAY(EOMONTH($B354,1))))&lt;$C354)))</f>
        <v>0</v>
      </c>
      <c r="AR354" s="48" t="n">
        <f aca="false">IF(OR(N(AR$5)=0,AR$6=""),0,AR$5*((DATE(YEAR($B354),MONTH($B354),MIN(AR$6,DAY(EOMONTH($B354,0))))&gt;=$B354)*(DATE(YEAR($B354),MONTH($B354),MIN(AR$6,DAY(EOMONTH($B354,0))))&lt;$C354)+(DATE(YEAR($B354),MONTH($B354)+1,MIN(AR$6,DAY(EOMONTH($B354,1))))&gt;=$B354)*(DATE(YEAR($B354),MONTH($B354)+1,MIN(AR$6,DAY(EOMONTH($B354,1))))&lt;$C354)))</f>
        <v>0</v>
      </c>
      <c r="AS354" s="48" t="n">
        <f aca="false">IF(OR(N(AS$5)=0,AS$6=""),0,AS$5*((DATE(YEAR($B354),MONTH($B354),MIN(AS$6,DAY(EOMONTH($B354,0))))&gt;=$B354)*(DATE(YEAR($B354),MONTH($B354),MIN(AS$6,DAY(EOMONTH($B354,0))))&lt;$C354)+(DATE(YEAR($B354),MONTH($B354)+1,MIN(AS$6,DAY(EOMONTH($B354,1))))&gt;=$B354)*(DATE(YEAR($B354),MONTH($B354)+1,MIN(AS$6,DAY(EOMONTH($B354,1))))&lt;$C354)))</f>
        <v>0</v>
      </c>
      <c r="AT354" s="48" t="n">
        <f aca="false">IF(OR(N(AT$5)=0,AT$6=""),0,AT$5*((DATE(YEAR($B354),MONTH($B354),MIN(AT$6,DAY(EOMONTH($B354,0))))&gt;=$B354)*(DATE(YEAR($B354),MONTH($B354),MIN(AT$6,DAY(EOMONTH($B354,0))))&lt;$C354)+(DATE(YEAR($B354),MONTH($B354)+1,MIN(AT$6,DAY(EOMONTH($B354,1))))&gt;=$B354)*(DATE(YEAR($B354),MONTH($B354)+1,MIN(AT$6,DAY(EOMONTH($B354,1))))&lt;$C354)))</f>
        <v>0</v>
      </c>
      <c r="AU354" s="48" t="n">
        <f aca="false">IF(OR(N(AU$5)=0,AU$6=""),0,AU$5*((DATE(YEAR($B354),MONTH($B354),MIN(AU$6,DAY(EOMONTH($B354,0))))&gt;=$B354)*(DATE(YEAR($B354),MONTH($B354),MIN(AU$6,DAY(EOMONTH($B354,0))))&lt;$C354)+(DATE(YEAR($B354),MONTH($B354)+1,MIN(AU$6,DAY(EOMONTH($B354,1))))&gt;=$B354)*(DATE(YEAR($B354),MONTH($B354)+1,MIN(AU$6,DAY(EOMONTH($B354,1))))&lt;$C354)))</f>
        <v>0</v>
      </c>
      <c r="AV354" s="48" t="n">
        <f aca="false">IF(OR(N(AV$5)=0,AV$6=""),0,AV$5*((DATE(YEAR($B354),MONTH($B354),MIN(AV$6,DAY(EOMONTH($B354,0))))&gt;=$B354)*(DATE(YEAR($B354),MONTH($B354),MIN(AV$6,DAY(EOMONTH($B354,0))))&lt;$C354)+(DATE(YEAR($B354),MONTH($B354)+1,MIN(AV$6,DAY(EOMONTH($B354,1))))&gt;=$B354)*(DATE(YEAR($B354),MONTH($B354)+1,MIN(AV$6,DAY(EOMONTH($B354,1))))&lt;$C354)))</f>
        <v>0</v>
      </c>
      <c r="AW354" s="48" t="n">
        <f aca="false">IF(OR(N(AW$5)=0,AW$6=""),0,AW$5*((DATE(YEAR($B354),MONTH($B354),MIN(AW$6,DAY(EOMONTH($B354,0))))&gt;=$B354)*(DATE(YEAR($B354),MONTH($B354),MIN(AW$6,DAY(EOMONTH($B354,0))))&lt;$C354)+(DATE(YEAR($B354),MONTH($B354)+1,MIN(AW$6,DAY(EOMONTH($B354,1))))&gt;=$B354)*(DATE(YEAR($B354),MONTH($B354)+1,MIN(AW$6,DAY(EOMONTH($B354,1))))&lt;$C354)))</f>
        <v>0</v>
      </c>
      <c r="AX354" s="48" t="n">
        <f aca="false">IF(OR(N(AX$5)=0,AX$6=""),0,AX$5*((DATE(YEAR($B354),MONTH($B354),MIN(AX$6,DAY(EOMONTH($B354,0))))&gt;=$B354)*(DATE(YEAR($B354),MONTH($B354),MIN(AX$6,DAY(EOMONTH($B354,0))))&lt;$C354)+(DATE(YEAR($B354),MONTH($B354)+1,MIN(AX$6,DAY(EOMONTH($B354,1))))&gt;=$B354)*(DATE(YEAR($B354),MONTH($B354)+1,MIN(AX$6,DAY(EOMONTH($B354,1))))&lt;$C354)))</f>
        <v>0</v>
      </c>
      <c r="AY354" s="48" t="n">
        <f aca="false">IF(OR(N(AY$5)=0,AY$6=""),0,AY$5*((DATE(YEAR($B354),MONTH($B354),MIN(AY$6,DAY(EOMONTH($B354,0))))&gt;=$B354)*(DATE(YEAR($B354),MONTH($B354),MIN(AY$6,DAY(EOMONTH($B354,0))))&lt;$C354)+(DATE(YEAR($B354),MONTH($B354)+1,MIN(AY$6,DAY(EOMONTH($B354,1))))&gt;=$B354)*(DATE(YEAR($B354),MONTH($B354)+1,MIN(AY$6,DAY(EOMONTH($B354,1))))&lt;$C354)))</f>
        <v>0</v>
      </c>
      <c r="AZ354" s="48" t="n">
        <f aca="false">IF(OR(N(AZ$5)=0,AZ$6=""),0,AZ$5*((DATE(YEAR($B354),MONTH($B354),MIN(AZ$6,DAY(EOMONTH($B354,0))))&gt;=$B354)*(DATE(YEAR($B354),MONTH($B354),MIN(AZ$6,DAY(EOMONTH($B354,0))))&lt;$C354)+(DATE(YEAR($B354),MONTH($B354)+1,MIN(AZ$6,DAY(EOMONTH($B354,1))))&gt;=$B354)*(DATE(YEAR($B354),MONTH($B354)+1,MIN(AZ$6,DAY(EOMONTH($B354,1))))&lt;$C354)))</f>
        <v>0</v>
      </c>
      <c r="BA354" s="48" t="n">
        <f aca="false">IF(OR(N(BA$5)=0,BA$6=""),0,BA$5*((DATE(YEAR($B354),MONTH($B354),MIN(BA$6,DAY(EOMONTH($B354,0))))&gt;=$B354)*(DATE(YEAR($B354),MONTH($B354),MIN(BA$6,DAY(EOMONTH($B354,0))))&lt;$C354)+(DATE(YEAR($B354),MONTH($B354)+1,MIN(BA$6,DAY(EOMONTH($B354,1))))&gt;=$B354)*(DATE(YEAR($B354),MONTH($B354)+1,MIN(BA$6,DAY(EOMONTH($B354,1))))&lt;$C354)))</f>
        <v>0</v>
      </c>
      <c r="BB354" s="48" t="n">
        <f aca="false">IF(OR(N(BB$5)=0,BB$6=""),0,BB$5*((DATE(YEAR($B354),MONTH($B354),MIN(BB$6,DAY(EOMONTH($B354,0))))&gt;=$B354)*(DATE(YEAR($B354),MONTH($B354),MIN(BB$6,DAY(EOMONTH($B354,0))))&lt;$C354)+(DATE(YEAR($B354),MONTH($B354)+1,MIN(BB$6,DAY(EOMONTH($B354,1))))&gt;=$B354)*(DATE(YEAR($B354),MONTH($B354)+1,MIN(BB$6,DAY(EOMONTH($B354,1))))&lt;$C354)))</f>
        <v>0</v>
      </c>
      <c r="BC354" s="48" t="n">
        <f aca="false">IF(OR(N(BC$5)=0,BC$6=""),0,BC$5*((DATE(YEAR($B354),MONTH($B354),MIN(BC$6,DAY(EOMONTH($B354,0))))&gt;=$B354)*(DATE(YEAR($B354),MONTH($B354),MIN(BC$6,DAY(EOMONTH($B354,0))))&lt;$C354)+(DATE(YEAR($B354),MONTH($B354)+1,MIN(BC$6,DAY(EOMONTH($B354,1))))&gt;=$B354)*(DATE(YEAR($B354),MONTH($B354)+1,MIN(BC$6,DAY(EOMONTH($B354,1))))&lt;$C354)))</f>
        <v>0</v>
      </c>
      <c r="BD354" s="48" t="n">
        <f aca="false">IF(OR(N(BD$5)=0,BD$6=""),0,BD$5*((DATE(YEAR($B354),MONTH($B354),MIN(BD$6,DAY(EOMONTH($B354,0))))&gt;=$B354)*(DATE(YEAR($B354),MONTH($B354),MIN(BD$6,DAY(EOMONTH($B354,0))))&lt;$C354)+(DATE(YEAR($B354),MONTH($B354)+1,MIN(BD$6,DAY(EOMONTH($B354,1))))&gt;=$B354)*(DATE(YEAR($B354),MONTH($B354)+1,MIN(BD$6,DAY(EOMONTH($B354,1))))&lt;$C354)))</f>
        <v>0</v>
      </c>
      <c r="BE354" s="48" t="n">
        <f aca="false">IF(OR(N(BE$5)=0,BE$6=""),0,BE$5*((DATE(YEAR($B354),MONTH($B354),MIN(BE$6,DAY(EOMONTH($B354,0))))&gt;=$B354)*(DATE(YEAR($B354),MONTH($B354),MIN(BE$6,DAY(EOMONTH($B354,0))))&lt;$C354)+(DATE(YEAR($B354),MONTH($B354)+1,MIN(BE$6,DAY(EOMONTH($B354,1))))&gt;=$B354)*(DATE(YEAR($B354),MONTH($B354)+1,MIN(BE$6,DAY(EOMONTH($B354,1))))&lt;$C354)))</f>
        <v>0</v>
      </c>
      <c r="BF354" s="48" t="n">
        <f aca="false">IF(OR(N(BF$5)=0,BF$6=""),0,BF$5*((DATE(YEAR($B354),MONTH($B354),MIN(BF$6,DAY(EOMONTH($B354,0))))&gt;=$B354)*(DATE(YEAR($B354),MONTH($B354),MIN(BF$6,DAY(EOMONTH($B354,0))))&lt;$C354)+(DATE(YEAR($B354),MONTH($B354)+1,MIN(BF$6,DAY(EOMONTH($B354,1))))&gt;=$B354)*(DATE(YEAR($B354),MONTH($B354)+1,MIN(BF$6,DAY(EOMONTH($B354,1))))&lt;$C354)))</f>
        <v>0</v>
      </c>
      <c r="BG354" s="48" t="n">
        <f aca="false">IF(OR(N(BG$5)=0,BG$6=""),0,BG$5*((DATE(YEAR($B354),MONTH($B354),MIN(BG$6,DAY(EOMONTH($B354,0))))&gt;=$B354)*(DATE(YEAR($B354),MONTH($B354),MIN(BG$6,DAY(EOMONTH($B354,0))))&lt;$C354)+(DATE(YEAR($B354),MONTH($B354)+1,MIN(BG$6,DAY(EOMONTH($B354,1))))&gt;=$B354)*(DATE(YEAR($B354),MONTH($B354)+1,MIN(BG$6,DAY(EOMONTH($B354,1))))&lt;$C354)))</f>
        <v>0</v>
      </c>
      <c r="BH354" s="48" t="n">
        <f aca="false">IF(OR(N(BH$5)=0,BH$6=""),0,BH$5*((DATE(YEAR($B354),MONTH($B354),MIN(BH$6,DAY(EOMONTH($B354,0))))&gt;=$B354)*(DATE(YEAR($B354),MONTH($B354),MIN(BH$6,DAY(EOMONTH($B354,0))))&lt;$C354)+(DATE(YEAR($B354),MONTH($B354)+1,MIN(BH$6,DAY(EOMONTH($B354,1))))&gt;=$B354)*(DATE(YEAR($B354),MONTH($B354)+1,MIN(BH$6,DAY(EOMONTH($B354,1))))&lt;$C354)))</f>
        <v>0</v>
      </c>
      <c r="BI354" s="48" t="n">
        <f aca="false">IF(OR(N(BI$5)=0,BI$6=""),0,BI$5*((DATE(YEAR($B354),MONTH($B354),MIN(BI$6,DAY(EOMONTH($B354,0))))&gt;=$B354)*(DATE(YEAR($B354),MONTH($B354),MIN(BI$6,DAY(EOMONTH($B354,0))))&lt;$C354)+(DATE(YEAR($B354),MONTH($B354)+1,MIN(BI$6,DAY(EOMONTH($B354,1))))&gt;=$B354)*(DATE(YEAR($B354),MONTH($B354)+1,MIN(BI$6,DAY(EOMONTH($B354,1))))&lt;$C354)))</f>
        <v>0</v>
      </c>
      <c r="BJ354" s="48" t="n">
        <f aca="false">IF(OR(N(BJ$5)=0,BJ$6=""),0,BJ$5*((DATE(YEAR($B354),MONTH($B354),MIN(BJ$6,DAY(EOMONTH($B354,0))))&gt;=$B354)*(DATE(YEAR($B354),MONTH($B354),MIN(BJ$6,DAY(EOMONTH($B354,0))))&lt;$C354)+(DATE(YEAR($B354),MONTH($B354)+1,MIN(BJ$6,DAY(EOMONTH($B354,1))))&gt;=$B354)*(DATE(YEAR($B354),MONTH($B354)+1,MIN(BJ$6,DAY(EOMONTH($B354,1))))&lt;$C354)))</f>
        <v>0</v>
      </c>
      <c r="BK354" s="48" t="n">
        <f aca="false">IF(OR(N(BK$5)=0,BK$6=""),0,BK$5*((DATE(YEAR($B354),MONTH($B354),MIN(BK$6,DAY(EOMONTH($B354,0))))&gt;=$B354)*(DATE(YEAR($B354),MONTH($B354),MIN(BK$6,DAY(EOMONTH($B354,0))))&lt;$C354)+(DATE(YEAR($B354),MONTH($B354)+1,MIN(BK$6,DAY(EOMONTH($B354,1))))&gt;=$B354)*(DATE(YEAR($B354),MONTH($B354)+1,MIN(BK$6,DAY(EOMONTH($B354,1))))&lt;$C354)))</f>
        <v>0</v>
      </c>
      <c r="BL354" s="48" t="n">
        <f aca="false">IF(OR(N(BL$5)=0,BL$6=""),0,BL$5*((DATE(YEAR($B354),MONTH($B354),MIN(BL$6,DAY(EOMONTH($B354,0))))&gt;=$B354)*(DATE(YEAR($B354),MONTH($B354),MIN(BL$6,DAY(EOMONTH($B354,0))))&lt;$C354)+(DATE(YEAR($B354),MONTH($B354)+1,MIN(BL$6,DAY(EOMONTH($B354,1))))&gt;=$B354)*(DATE(YEAR($B354),MONTH($B354)+1,MIN(BL$6,DAY(EOMONTH($B354,1))))&lt;$C354)))</f>
        <v>0</v>
      </c>
      <c r="BM354" s="48" t="n">
        <f aca="false">IF(OR(N(BM$5)=0,BM$6=""),0,BM$5*((DATE(YEAR($B354),MONTH($B354),MIN(BM$6,DAY(EOMONTH($B354,0))))&gt;=$B354)*(DATE(YEAR($B354),MONTH($B354),MIN(BM$6,DAY(EOMONTH($B354,0))))&lt;$C354)+(DATE(YEAR($B354),MONTH($B354)+1,MIN(BM$6,DAY(EOMONTH($B354,1))))&gt;=$B354)*(DATE(YEAR($B354),MONTH($B354)+1,MIN(BM$6,DAY(EOMONTH($B354,1))))&lt;$C354)))</f>
        <v>0</v>
      </c>
      <c r="BN354" s="48" t="n">
        <f aca="false">IF(OR(N(BN$5)=0,BN$6=""),0,BN$5*((DATE(YEAR($B354),MONTH($B354),MIN(BN$6,DAY(EOMONTH($B354,0))))&gt;=$B354)*(DATE(YEAR($B354),MONTH($B354),MIN(BN$6,DAY(EOMONTH($B354,0))))&lt;$C354)+(DATE(YEAR($B354),MONTH($B354)+1,MIN(BN$6,DAY(EOMONTH($B354,1))))&gt;=$B354)*(DATE(YEAR($B354),MONTH($B354)+1,MIN(BN$6,DAY(EOMONTH($B354,1))))&lt;$C354)))</f>
        <v>0</v>
      </c>
      <c r="BO354" s="48" t="n">
        <f aca="false">IF(OR(N(BO$5)=0,BO$6=""),0,BO$5*((DATE(YEAR($B354),MONTH($B354),MIN(BO$6,DAY(EOMONTH($B354,0))))&gt;=$B354)*(DATE(YEAR($B354),MONTH($B354),MIN(BO$6,DAY(EOMONTH($B354,0))))&lt;$C354)+(DATE(YEAR($B354),MONTH($B354)+1,MIN(BO$6,DAY(EOMONTH($B354,1))))&gt;=$B354)*(DATE(YEAR($B354),MONTH($B354)+1,MIN(BO$6,DAY(EOMONTH($B354,1))))&lt;$C354)))</f>
        <v>0</v>
      </c>
      <c r="BP354" s="48" t="n">
        <f aca="false">IF(OR(N(BP$5)=0,BP$6=""),0,BP$5*((DATE(YEAR($B354),MONTH($B354),MIN(BP$6,DAY(EOMONTH($B354,0))))&gt;=$B354)*(DATE(YEAR($B354),MONTH($B354),MIN(BP$6,DAY(EOMONTH($B354,0))))&lt;$C354)+(DATE(YEAR($B354),MONTH($B354)+1,MIN(BP$6,DAY(EOMONTH($B354,1))))&gt;=$B354)*(DATE(YEAR($B354),MONTH($B354)+1,MIN(BP$6,DAY(EOMONTH($B354,1))))&lt;$C354)))</f>
        <v>0</v>
      </c>
      <c r="BQ354" s="48" t="n">
        <f aca="false">IF(OR(N(BQ$5)=0,BQ$6=""),0,BQ$5*((DATE(YEAR($B354),MONTH($B354),MIN(BQ$6,DAY(EOMONTH($B354,0))))&gt;=$B354)*(DATE(YEAR($B354),MONTH($B354),MIN(BQ$6,DAY(EOMONTH($B354,0))))&lt;$C354)+(DATE(YEAR($B354),MONTH($B354)+1,MIN(BQ$6,DAY(EOMONTH($B354,1))))&gt;=$B354)*(DATE(YEAR($B354),MONTH($B354)+1,MIN(BQ$6,DAY(EOMONTH($B354,1))))&lt;$C354)))</f>
        <v>0</v>
      </c>
      <c r="BR354" s="48" t="n">
        <f aca="false">IF(OR(N(BR$5)=0,BR$6=""),0,BR$5*((DATE(YEAR($B354),MONTH($B354),MIN(BR$6,DAY(EOMONTH($B354,0))))&gt;=$B354)*(DATE(YEAR($B354),MONTH($B354),MIN(BR$6,DAY(EOMONTH($B354,0))))&lt;$C354)+(DATE(YEAR($B354),MONTH($B354)+1,MIN(BR$6,DAY(EOMONTH($B354,1))))&gt;=$B354)*(DATE(YEAR($B354),MONTH($B354)+1,MIN(BR$6,DAY(EOMONTH($B354,1))))&lt;$C354)))</f>
        <v>0</v>
      </c>
      <c r="BS354" s="48" t="n">
        <f aca="false">IF(OR(N(BS$5)=0,BS$6=""),0,BS$5*((DATE(YEAR($B354),MONTH($B354),MIN(BS$6,DAY(EOMONTH($B354,0))))&gt;=$B354)*(DATE(YEAR($B354),MONTH($B354),MIN(BS$6,DAY(EOMONTH($B354,0))))&lt;$C354)+(DATE(YEAR($B354),MONTH($B354)+1,MIN(BS$6,DAY(EOMONTH($B354,1))))&gt;=$B354)*(DATE(YEAR($B354),MONTH($B354)+1,MIN(BS$6,DAY(EOMONTH($B354,1))))&lt;$C354)))</f>
        <v>0</v>
      </c>
      <c r="BT354" s="48" t="n">
        <f aca="false">IF(OR(N(BT$5)=0,BT$6=""),0,BT$5*((DATE(YEAR($B354),MONTH($B354),MIN(BT$6,DAY(EOMONTH($B354,0))))&gt;=$B354)*(DATE(YEAR($B354),MONTH($B354),MIN(BT$6,DAY(EOMONTH($B354,0))))&lt;$C354)+(DATE(YEAR($B354),MONTH($B354)+1,MIN(BT$6,DAY(EOMONTH($B354,1))))&gt;=$B354)*(DATE(YEAR($B354),MONTH($B354)+1,MIN(BT$6,DAY(EOMONTH($B354,1))))&lt;$C354)))</f>
        <v>0</v>
      </c>
      <c r="BU354" s="48" t="n">
        <f aca="false">IF(OR(N(BU$5)=0,BU$6=""),0,BU$5*((DATE(YEAR($B354),MONTH($B354),MIN(BU$6,DAY(EOMONTH($B354,0))))&gt;=$B354)*(DATE(YEAR($B354),MONTH($B354),MIN(BU$6,DAY(EOMONTH($B354,0))))&lt;$C354)+(DATE(YEAR($B354),MONTH($B354)+1,MIN(BU$6,DAY(EOMONTH($B354,1))))&gt;=$B354)*(DATE(YEAR($B354),MONTH($B354)+1,MIN(BU$6,DAY(EOMONTH($B354,1))))&lt;$C354)))</f>
        <v>0</v>
      </c>
      <c r="BV354" s="48" t="n">
        <f aca="false">IF(OR(N(BV$5)=0,BV$6=""),0,BV$5*((DATE(YEAR($B354),MONTH($B354),MIN(BV$6,DAY(EOMONTH($B354,0))))&gt;=$B354)*(DATE(YEAR($B354),MONTH($B354),MIN(BV$6,DAY(EOMONTH($B354,0))))&lt;$C354)+(DATE(YEAR($B354),MONTH($B354)+1,MIN(BV$6,DAY(EOMONTH($B354,1))))&gt;=$B354)*(DATE(YEAR($B354),MONTH($B354)+1,MIN(BV$6,DAY(EOMONTH($B354,1))))&lt;$C354)))</f>
        <v>0</v>
      </c>
      <c r="BW354" s="48" t="n">
        <f aca="false">IF(OR(N(BW$5)=0,BW$6=""),0,BW$5*((DATE(YEAR($B354),MONTH($B354),MIN(BW$6,DAY(EOMONTH($B354,0))))&gt;=$B354)*(DATE(YEAR($B354),MONTH($B354),MIN(BW$6,DAY(EOMONTH($B354,0))))&lt;$C354)+(DATE(YEAR($B354),MONTH($B354)+1,MIN(BW$6,DAY(EOMONTH($B354,1))))&gt;=$B354)*(DATE(YEAR($B354),MONTH($B354)+1,MIN(BW$6,DAY(EOMONTH($B354,1))))&lt;$C354)))</f>
        <v>0</v>
      </c>
      <c r="BX354" s="48" t="n">
        <f aca="false">MIN(Z354,(FT353*(1+FT$5/Setup!$C$36)+IF($V354=1,N($F354),0)))</f>
        <v>0</v>
      </c>
      <c r="BY354" s="48" t="n">
        <f aca="false">MIN(AA354,(FU353*(1+FU$5/Setup!$C$36)+IF($V354=2,N($F354),0)))</f>
        <v>0</v>
      </c>
      <c r="BZ354" s="48" t="n">
        <f aca="false">MIN(AB354,(FV353*(1+FV$5/Setup!$C$36)+IF($V354=3,N($F354),0)))</f>
        <v>0</v>
      </c>
      <c r="CA354" s="48" t="n">
        <f aca="false">MIN(AC354,(FW353*(1+FW$5/Setup!$C$36)+IF($V354=4,N($F354),0)))</f>
        <v>0</v>
      </c>
      <c r="CB354" s="48" t="n">
        <f aca="false">MIN(AD354,(FX353*(1+FX$5/Setup!$C$36)+IF($V354=5,N($F354),0)))</f>
        <v>0</v>
      </c>
      <c r="CC354" s="48" t="n">
        <f aca="false">MIN(AE354,(FY353*(1+FY$5/Setup!$C$36)+IF($V354=6,N($F354),0)))</f>
        <v>0</v>
      </c>
      <c r="CD354" s="48" t="n">
        <f aca="false">MIN(AF354,(FZ353*(1+FZ$5/Setup!$C$36)+IF($V354=7,N($F354),0)))</f>
        <v>0</v>
      </c>
      <c r="CE354" s="48" t="n">
        <f aca="false">MIN(AG354,(GA353*(1+GA$5/Setup!$C$36)+IF($V354=8,N($F354),0)))</f>
        <v>0</v>
      </c>
      <c r="CF354" s="48" t="n">
        <f aca="false">MIN(AH354,(GB353*(1+GB$5/Setup!$C$36)+IF($V354=9,N($F354),0)))</f>
        <v>0</v>
      </c>
      <c r="CG354" s="48" t="n">
        <f aca="false">MIN(AI354,(GC353*(1+GC$5/Setup!$C$36)+IF($V354=10,N($F354),0)))</f>
        <v>0</v>
      </c>
      <c r="CH354" s="48" t="n">
        <f aca="false">MIN(AJ354,(GD353*(1+GD$5/Setup!$C$36)+IF($V354=11,N($F354),0)))</f>
        <v>0</v>
      </c>
      <c r="CI354" s="48" t="n">
        <f aca="false">MIN(AK354,(GE353*(1+GE$5/Setup!$C$36)+IF($V354=12,N($F354),0)))</f>
        <v>0</v>
      </c>
      <c r="CJ354" s="48" t="n">
        <f aca="false">MIN(AL354,(GF353*(1+GF$5/Setup!$C$36)+IF($V354=13,N($F354),0)))</f>
        <v>0</v>
      </c>
      <c r="CK354" s="48" t="n">
        <f aca="false">MIN(AM354,(GG353*(1+GG$5/Setup!$C$36)+IF($V354=14,N($F354),0)))</f>
        <v>0</v>
      </c>
      <c r="CL354" s="48" t="n">
        <f aca="false">MIN(AN354,(GH353*(1+GH$5/Setup!$C$36)+IF($V354=15,N($F354),0)))</f>
        <v>0</v>
      </c>
      <c r="CM354" s="48" t="n">
        <f aca="false">MIN(AO354,(GI353*(1+GI$5/Setup!$C$36)+IF($V354=16,N($F354),0)))</f>
        <v>0</v>
      </c>
      <c r="CN354" s="48" t="n">
        <f aca="false">MIN(AP354,(GJ353*(1+GJ$5/Setup!$C$36)+IF($V354=17,N($F354),0)))</f>
        <v>0</v>
      </c>
      <c r="CO354" s="48" t="n">
        <f aca="false">MIN(AQ354,(GK353*(1+GK$5/Setup!$C$36)+IF($V354=18,N($F354),0)))</f>
        <v>0</v>
      </c>
      <c r="CP354" s="48" t="n">
        <f aca="false">MIN(AR354,(GL353*(1+GL$5/Setup!$C$36)+IF($V354=19,N($F354),0)))</f>
        <v>0</v>
      </c>
      <c r="CQ354" s="48" t="n">
        <f aca="false">MIN(AS354,(GM353*(1+GM$5/Setup!$C$36)+IF($V354=20,N($F354),0)))</f>
        <v>0</v>
      </c>
      <c r="CR354" s="48" t="n">
        <f aca="false">MIN(AT354,(GN353*(1+GN$5/Setup!$C$36)+IF($V354=21,N($F354),0)))</f>
        <v>0</v>
      </c>
      <c r="CS354" s="48" t="n">
        <f aca="false">MIN(AU354,(GO353*(1+GO$5/Setup!$C$36)+IF($V354=22,N($F354),0)))</f>
        <v>0</v>
      </c>
      <c r="CT354" s="48" t="n">
        <f aca="false">MIN(AV354,(GP353*(1+GP$5/Setup!$C$36)+IF($V354=23,N($F354),0)))</f>
        <v>0</v>
      </c>
      <c r="CU354" s="48" t="n">
        <f aca="false">MIN(AW354,(GQ353*(1+GQ$5/Setup!$C$36)+IF($V354=24,N($F354),0)))</f>
        <v>0</v>
      </c>
      <c r="CV354" s="48" t="n">
        <f aca="false">MIN(AX354,(GR353*(1+GR$5/Setup!$C$36)+IF($V354=25,N($F354),0)))</f>
        <v>0</v>
      </c>
      <c r="CW354" s="48" t="n">
        <f aca="false">MIN(AY354,(GS353*(1+GS$5/Setup!$C$36)+IF($V354=26,N($F354),0)))</f>
        <v>0</v>
      </c>
      <c r="CX354" s="48" t="n">
        <f aca="false">MIN(AZ354,(GT353*(1+GT$5/Setup!$C$36)+IF($V354=27,N($F354),0)))</f>
        <v>0</v>
      </c>
      <c r="CY354" s="48" t="n">
        <f aca="false">MIN(BA354,(GU353*(1+GU$5/Setup!$C$36)+IF($V354=28,N($F354),0)))</f>
        <v>0</v>
      </c>
      <c r="CZ354" s="48" t="n">
        <f aca="false">MIN(BB354,(GV353*(1+GV$5/Setup!$C$36)+IF($V354=29,N($F354),0)))</f>
        <v>0</v>
      </c>
      <c r="DA354" s="48" t="n">
        <f aca="false">MIN(BC354,(GW353*(1+GW$5/Setup!$C$36)+IF($V354=30,N($F354),0)))</f>
        <v>0</v>
      </c>
      <c r="DB354" s="48" t="n">
        <f aca="false">MIN(BD354,(GX353*(1+GX$5/Setup!$C$36)+IF($V354=31,N($F354),0)))</f>
        <v>0</v>
      </c>
      <c r="DC354" s="48" t="n">
        <f aca="false">MIN(BE354,(GY353*(1+GY$5/Setup!$C$36)+IF($V354=32,N($F354),0)))</f>
        <v>0</v>
      </c>
      <c r="DD354" s="48" t="n">
        <f aca="false">MIN(BF354,(GZ353*(1+GZ$5/Setup!$C$36)+IF($V354=33,N($F354),0)))</f>
        <v>0</v>
      </c>
      <c r="DE354" s="48" t="n">
        <f aca="false">MIN(BG354,(HA353*(1+HA$5/Setup!$C$36)+IF($V354=34,N($F354),0)))</f>
        <v>0</v>
      </c>
      <c r="DF354" s="48" t="n">
        <f aca="false">MIN(BH354,(HB353*(1+HB$5/Setup!$C$36)+IF($V354=35,N($F354),0)))</f>
        <v>0</v>
      </c>
      <c r="DG354" s="48" t="n">
        <f aca="false">MIN(BI354,(HC353*(1+HC$5/Setup!$C$36)+IF($V354=36,N($F354),0)))</f>
        <v>0</v>
      </c>
      <c r="DH354" s="48" t="n">
        <f aca="false">MIN(BJ354,(HD353*(1+HD$5/Setup!$C$36)+IF($V354=37,N($F354),0)))</f>
        <v>0</v>
      </c>
      <c r="DI354" s="48" t="n">
        <f aca="false">MIN(BK354,(HE353*(1+HE$5/Setup!$C$36)+IF($V354=38,N($F354),0)))</f>
        <v>0</v>
      </c>
      <c r="DJ354" s="48" t="n">
        <f aca="false">MIN(BL354,(HF353*(1+HF$5/Setup!$C$36)+IF($V354=39,N($F354),0)))</f>
        <v>0</v>
      </c>
      <c r="DK354" s="48" t="n">
        <f aca="false">MIN(BM354,(HG353*(1+HG$5/Setup!$C$36)+IF($V354=40,N($F354),0)))</f>
        <v>0</v>
      </c>
      <c r="DL354" s="48" t="n">
        <f aca="false">MIN(BN354,(HH353*(1+HH$5/Setup!$C$36)+IF($V354=41,N($F354),0)))</f>
        <v>0</v>
      </c>
      <c r="DM354" s="48" t="n">
        <f aca="false">MIN(BO354,(HI353*(1+HI$5/Setup!$C$36)+IF($V354=42,N($F354),0)))</f>
        <v>0</v>
      </c>
      <c r="DN354" s="48" t="n">
        <f aca="false">MIN(BP354,(HJ353*(1+HJ$5/Setup!$C$36)+IF($V354=43,N($F354),0)))</f>
        <v>0</v>
      </c>
      <c r="DO354" s="48" t="n">
        <f aca="false">MIN(BQ354,(HK353*(1+HK$5/Setup!$C$36)+IF($V354=44,N($F354),0)))</f>
        <v>0</v>
      </c>
      <c r="DP354" s="48" t="n">
        <f aca="false">MIN(BR354,(HL353*(1+HL$5/Setup!$C$36)+IF($V354=45,N($F354),0)))</f>
        <v>0</v>
      </c>
      <c r="DQ354" s="48" t="n">
        <f aca="false">MIN(BS354,(HM353*(1+HM$5/Setup!$C$36)+IF($V354=46,N($F354),0)))</f>
        <v>0</v>
      </c>
      <c r="DR354" s="48" t="n">
        <f aca="false">MIN(BT354,(HN353*(1+HN$5/Setup!$C$36)+IF($V354=47,N($F354),0)))</f>
        <v>0</v>
      </c>
      <c r="DS354" s="48" t="n">
        <f aca="false">MIN(BU354,(HO353*(1+HO$5/Setup!$C$36)+IF($V354=48,N($F354),0)))</f>
        <v>0</v>
      </c>
      <c r="DT354" s="48" t="n">
        <f aca="false">MIN(BV354,(HP353*(1+HP$5/Setup!$C$36)+IF($V354=49,N($F354),0)))</f>
        <v>0</v>
      </c>
      <c r="DU354" s="48" t="n">
        <f aca="false">MIN(BW354,(HQ353*(1+HQ$5/Setup!$C$36)+IF($V354=50,N($F354),0)))</f>
        <v>0</v>
      </c>
      <c r="DV354" s="48" t="n">
        <f aca="false">MIN(MAX((FT353*(1+FT$5/Setup!$C$36)+IF($V354=1,N($F354),0))-BX354,0),MAX($P354-0,0))</f>
        <v>0</v>
      </c>
      <c r="DW354" s="48" t="n">
        <f aca="false">MIN(MAX((FU353*(1+FU$5/Setup!$C$36)+IF($V354=2,N($F354),0))-BY354,0),MAX($P354-SUM(DV354:DV354),0))</f>
        <v>0</v>
      </c>
      <c r="DX354" s="48" t="n">
        <f aca="false">MIN(MAX((FV353*(1+FV$5/Setup!$C$36)+IF($V354=3,N($F354),0))-BZ354,0),MAX($P354-SUM(DV354:DW354),0))</f>
        <v>0</v>
      </c>
      <c r="DY354" s="48" t="n">
        <f aca="false">MIN(MAX((FW353*(1+FW$5/Setup!$C$36)+IF($V354=4,N($F354),0))-CA354,0),MAX($P354-SUM(DV354:DX354),0))</f>
        <v>0</v>
      </c>
      <c r="DZ354" s="48" t="n">
        <f aca="false">MIN(MAX((FX353*(1+FX$5/Setup!$C$36)+IF($V354=5,N($F354),0))-CB354,0),MAX($P354-SUM(DV354:DY354),0))</f>
        <v>0</v>
      </c>
      <c r="EA354" s="48" t="n">
        <f aca="false">MIN(MAX((FY353*(1+FY$5/Setup!$C$36)+IF($V354=6,N($F354),0))-CC354,0),MAX($P354-SUM(DV354:DZ354),0))</f>
        <v>0</v>
      </c>
      <c r="EB354" s="48" t="n">
        <f aca="false">MIN(MAX((FZ353*(1+FZ$5/Setup!$C$36)+IF($V354=7,N($F354),0))-CD354,0),MAX($P354-SUM(DV354:EA354),0))</f>
        <v>0</v>
      </c>
      <c r="EC354" s="48" t="n">
        <f aca="false">MIN(MAX((GA353*(1+GA$5/Setup!$C$36)+IF($V354=8,N($F354),0))-CE354,0),MAX($P354-SUM(DV354:EB354),0))</f>
        <v>0</v>
      </c>
      <c r="ED354" s="48" t="n">
        <f aca="false">MIN(MAX((GB353*(1+GB$5/Setup!$C$36)+IF($V354=9,N($F354),0))-CF354,0),MAX($P354-SUM(DV354:EC354),0))</f>
        <v>0</v>
      </c>
      <c r="EE354" s="48" t="n">
        <f aca="false">MIN(MAX((GC353*(1+GC$5/Setup!$C$36)+IF($V354=10,N($F354),0))-CG354,0),MAX($P354-SUM(DV354:ED354),0))</f>
        <v>0</v>
      </c>
      <c r="EF354" s="48" t="n">
        <f aca="false">MIN(MAX((GD353*(1+GD$5/Setup!$C$36)+IF($V354=11,N($F354),0))-CH354,0),MAX($P354-SUM(DV354:EE354),0))</f>
        <v>0</v>
      </c>
      <c r="EG354" s="48" t="n">
        <f aca="false">MIN(MAX((GE353*(1+GE$5/Setup!$C$36)+IF($V354=12,N($F354),0))-CI354,0),MAX($P354-SUM(DV354:EF354),0))</f>
        <v>0</v>
      </c>
      <c r="EH354" s="48" t="n">
        <f aca="false">MIN(MAX((GF353*(1+GF$5/Setup!$C$36)+IF($V354=13,N($F354),0))-CJ354,0),MAX($P354-SUM(DV354:EG354),0))</f>
        <v>0</v>
      </c>
      <c r="EI354" s="48" t="n">
        <f aca="false">MIN(MAX((GG353*(1+GG$5/Setup!$C$36)+IF($V354=14,N($F354),0))-CK354,0),MAX($P354-SUM(DV354:EH354),0))</f>
        <v>0</v>
      </c>
      <c r="EJ354" s="48" t="n">
        <f aca="false">MIN(MAX((GH353*(1+GH$5/Setup!$C$36)+IF($V354=15,N($F354),0))-CL354,0),MAX($P354-SUM(DV354:EI354),0))</f>
        <v>0</v>
      </c>
      <c r="EK354" s="48" t="n">
        <f aca="false">MIN(MAX((GI353*(1+GI$5/Setup!$C$36)+IF($V354=16,N($F354),0))-CM354,0),MAX($P354-SUM(DV354:EJ354),0))</f>
        <v>0</v>
      </c>
      <c r="EL354" s="48" t="n">
        <f aca="false">MIN(MAX((GJ353*(1+GJ$5/Setup!$C$36)+IF($V354=17,N($F354),0))-CN354,0),MAX($P354-SUM(DV354:EK354),0))</f>
        <v>0</v>
      </c>
      <c r="EM354" s="48" t="n">
        <f aca="false">MIN(MAX((GK353*(1+GK$5/Setup!$C$36)+IF($V354=18,N($F354),0))-CO354,0),MAX($P354-SUM(DV354:EL354),0))</f>
        <v>0</v>
      </c>
      <c r="EN354" s="48" t="n">
        <f aca="false">MIN(MAX((GL353*(1+GL$5/Setup!$C$36)+IF($V354=19,N($F354),0))-CP354,0),MAX($P354-SUM(DV354:EM354),0))</f>
        <v>0</v>
      </c>
      <c r="EO354" s="48" t="n">
        <f aca="false">MIN(MAX((GM353*(1+GM$5/Setup!$C$36)+IF($V354=20,N($F354),0))-CQ354,0),MAX($P354-SUM(DV354:EN354),0))</f>
        <v>0</v>
      </c>
      <c r="EP354" s="48" t="n">
        <f aca="false">MIN(MAX((GN353*(1+GN$5/Setup!$C$36)+IF($V354=21,N($F354),0))-CR354,0),MAX($P354-SUM(DV354:EO354),0))</f>
        <v>0</v>
      </c>
      <c r="EQ354" s="48" t="n">
        <f aca="false">MIN(MAX((GO353*(1+GO$5/Setup!$C$36)+IF($V354=22,N($F354),0))-CS354,0),MAX($P354-SUM(DV354:EP354),0))</f>
        <v>0</v>
      </c>
      <c r="ER354" s="48" t="n">
        <f aca="false">MIN(MAX((GP353*(1+GP$5/Setup!$C$36)+IF($V354=23,N($F354),0))-CT354,0),MAX($P354-SUM(DV354:EQ354),0))</f>
        <v>0</v>
      </c>
      <c r="ES354" s="48" t="n">
        <f aca="false">MIN(MAX((GQ353*(1+GQ$5/Setup!$C$36)+IF($V354=24,N($F354),0))-CU354,0),MAX($P354-SUM(DV354:ER354),0))</f>
        <v>0</v>
      </c>
      <c r="ET354" s="48" t="n">
        <f aca="false">MIN(MAX((GR353*(1+GR$5/Setup!$C$36)+IF($V354=25,N($F354),0))-CV354,0),MAX($P354-SUM(DV354:ES354),0))</f>
        <v>0</v>
      </c>
      <c r="EU354" s="48" t="n">
        <f aca="false">MIN(MAX((GS353*(1+GS$5/Setup!$C$36)+IF($V354=26,N($F354),0))-CW354,0),MAX($P354-SUM(DV354:ET354),0))</f>
        <v>0</v>
      </c>
      <c r="EV354" s="48" t="n">
        <f aca="false">MIN(MAX((GT353*(1+GT$5/Setup!$C$36)+IF($V354=27,N($F354),0))-CX354,0),MAX($P354-SUM(DV354:EU354),0))</f>
        <v>0</v>
      </c>
      <c r="EW354" s="48" t="n">
        <f aca="false">MIN(MAX((GU353*(1+GU$5/Setup!$C$36)+IF($V354=28,N($F354),0))-CY354,0),MAX($P354-SUM(DV354:EV354),0))</f>
        <v>0</v>
      </c>
      <c r="EX354" s="48" t="n">
        <f aca="false">MIN(MAX((GV353*(1+GV$5/Setup!$C$36)+IF($V354=29,N($F354),0))-CZ354,0),MAX($P354-SUM(DV354:EW354),0))</f>
        <v>0</v>
      </c>
      <c r="EY354" s="48" t="n">
        <f aca="false">MIN(MAX((GW353*(1+GW$5/Setup!$C$36)+IF($V354=30,N($F354),0))-DA354,0),MAX($P354-SUM(DV354:EX354),0))</f>
        <v>0</v>
      </c>
      <c r="EZ354" s="48" t="n">
        <f aca="false">MIN(MAX((GX353*(1+GX$5/Setup!$C$36)+IF($V354=31,N($F354),0))-DB354,0),MAX($P354-SUM(DV354:EY354),0))</f>
        <v>0</v>
      </c>
      <c r="FA354" s="48" t="n">
        <f aca="false">MIN(MAX((GY353*(1+GY$5/Setup!$C$36)+IF($V354=32,N($F354),0))-DC354,0),MAX($P354-SUM(DV354:EZ354),0))</f>
        <v>0</v>
      </c>
      <c r="FB354" s="48" t="n">
        <f aca="false">MIN(MAX((GZ353*(1+GZ$5/Setup!$C$36)+IF($V354=33,N($F354),0))-DD354,0),MAX($P354-SUM(DV354:FA354),0))</f>
        <v>0</v>
      </c>
      <c r="FC354" s="48" t="n">
        <f aca="false">MIN(MAX((HA353*(1+HA$5/Setup!$C$36)+IF($V354=34,N($F354),0))-DE354,0),MAX($P354-SUM(DV354:FB354),0))</f>
        <v>0</v>
      </c>
      <c r="FD354" s="48" t="n">
        <f aca="false">MIN(MAX((HB353*(1+HB$5/Setup!$C$36)+IF($V354=35,N($F354),0))-DF354,0),MAX($P354-SUM(DV354:FC354),0))</f>
        <v>0</v>
      </c>
      <c r="FE354" s="48" t="n">
        <f aca="false">MIN(MAX((HC353*(1+HC$5/Setup!$C$36)+IF($V354=36,N($F354),0))-DG354,0),MAX($P354-SUM(DV354:FD354),0))</f>
        <v>0</v>
      </c>
      <c r="FF354" s="48" t="n">
        <f aca="false">MIN(MAX((HD353*(1+HD$5/Setup!$C$36)+IF($V354=37,N($F354),0))-DH354,0),MAX($P354-SUM(DV354:FE354),0))</f>
        <v>0</v>
      </c>
      <c r="FG354" s="48" t="n">
        <f aca="false">MIN(MAX((HE353*(1+HE$5/Setup!$C$36)+IF($V354=38,N($F354),0))-DI354,0),MAX($P354-SUM(DV354:FF354),0))</f>
        <v>0</v>
      </c>
      <c r="FH354" s="48" t="n">
        <f aca="false">MIN(MAX((HF353*(1+HF$5/Setup!$C$36)+IF($V354=39,N($F354),0))-DJ354,0),MAX($P354-SUM(DV354:FG354),0))</f>
        <v>0</v>
      </c>
      <c r="FI354" s="48" t="n">
        <f aca="false">MIN(MAX((HG353*(1+HG$5/Setup!$C$36)+IF($V354=40,N($F354),0))-DK354,0),MAX($P354-SUM(DV354:FH354),0))</f>
        <v>0</v>
      </c>
      <c r="FJ354" s="48" t="n">
        <f aca="false">MIN(MAX((HH353*(1+HH$5/Setup!$C$36)+IF($V354=41,N($F354),0))-DL354,0),MAX($P354-SUM(DV354:FI354),0))</f>
        <v>0</v>
      </c>
      <c r="FK354" s="48" t="n">
        <f aca="false">MIN(MAX((HI353*(1+HI$5/Setup!$C$36)+IF($V354=42,N($F354),0))-DM354,0),MAX($P354-SUM(DV354:FJ354),0))</f>
        <v>0</v>
      </c>
      <c r="FL354" s="48" t="n">
        <f aca="false">MIN(MAX((HJ353*(1+HJ$5/Setup!$C$36)+IF($V354=43,N($F354),0))-DN354,0),MAX($P354-SUM(DV354:FK354),0))</f>
        <v>0</v>
      </c>
      <c r="FM354" s="48" t="n">
        <f aca="false">MIN(MAX((HK353*(1+HK$5/Setup!$C$36)+IF($V354=44,N($F354),0))-DO354,0),MAX($P354-SUM(DV354:FL354),0))</f>
        <v>0</v>
      </c>
      <c r="FN354" s="48" t="n">
        <f aca="false">MIN(MAX((HL353*(1+HL$5/Setup!$C$36)+IF($V354=45,N($F354),0))-DP354,0),MAX($P354-SUM(DV354:FM354),0))</f>
        <v>0</v>
      </c>
      <c r="FO354" s="48" t="n">
        <f aca="false">MIN(MAX((HM353*(1+HM$5/Setup!$C$36)+IF($V354=46,N($F354),0))-DQ354,0),MAX($P354-SUM(DV354:FN354),0))</f>
        <v>0</v>
      </c>
      <c r="FP354" s="48" t="n">
        <f aca="false">MIN(MAX((HN353*(1+HN$5/Setup!$C$36)+IF($V354=47,N($F354),0))-DR354,0),MAX($P354-SUM(DV354:FO354),0))</f>
        <v>0</v>
      </c>
      <c r="FQ354" s="48" t="n">
        <f aca="false">MIN(MAX((HO353*(1+HO$5/Setup!$C$36)+IF($V354=48,N($F354),0))-DS354,0),MAX($P354-SUM(DV354:FP354),0))</f>
        <v>0</v>
      </c>
      <c r="FR354" s="48" t="n">
        <f aca="false">MIN(MAX((HP353*(1+HP$5/Setup!$C$36)+IF($V354=49,N($F354),0))-DT354,0),MAX($P354-SUM(DV354:FQ354),0))</f>
        <v>0</v>
      </c>
      <c r="FS354" s="48" t="n">
        <f aca="false">MIN(MAX((HQ353*(1+HQ$5/Setup!$C$36)+IF($V354=50,N($F354),0))-DU354,0),MAX($P354-SUM(DV354:FR354),0))</f>
        <v>0</v>
      </c>
      <c r="FT354" s="48" t="n">
        <f aca="false">IF((FT353*(1+FT$5/Setup!$C$36)+IF($V354=1,N($F354),0))-BX354-DV354&lt;0.005,0,(FT353*(1+FT$5/Setup!$C$36)+IF($V354=1,N($F354),0))-BX354-DV354)</f>
        <v>0</v>
      </c>
      <c r="FU354" s="48" t="n">
        <f aca="false">IF((FU353*(1+FU$5/Setup!$C$36)+IF($V354=2,N($F354),0))-BY354-DW354&lt;0.005,0,(FU353*(1+FU$5/Setup!$C$36)+IF($V354=2,N($F354),0))-BY354-DW354)</f>
        <v>0</v>
      </c>
      <c r="FV354" s="48" t="n">
        <f aca="false">IF((FV353*(1+FV$5/Setup!$C$36)+IF($V354=3,N($F354),0))-BZ354-DX354&lt;0.005,0,(FV353*(1+FV$5/Setup!$C$36)+IF($V354=3,N($F354),0))-BZ354-DX354)</f>
        <v>0</v>
      </c>
      <c r="FW354" s="48" t="n">
        <f aca="false">IF((FW353*(1+FW$5/Setup!$C$36)+IF($V354=4,N($F354),0))-CA354-DY354&lt;0.005,0,(FW353*(1+FW$5/Setup!$C$36)+IF($V354=4,N($F354),0))-CA354-DY354)</f>
        <v>0</v>
      </c>
      <c r="FX354" s="48" t="n">
        <f aca="false">IF((FX353*(1+FX$5/Setup!$C$36)+IF($V354=5,N($F354),0))-CB354-DZ354&lt;0.005,0,(FX353*(1+FX$5/Setup!$C$36)+IF($V354=5,N($F354),0))-CB354-DZ354)</f>
        <v>0</v>
      </c>
      <c r="FY354" s="48" t="n">
        <f aca="false">IF((FY353*(1+FY$5/Setup!$C$36)+IF($V354=6,N($F354),0))-CC354-EA354&lt;0.005,0,(FY353*(1+FY$5/Setup!$C$36)+IF($V354=6,N($F354),0))-CC354-EA354)</f>
        <v>0</v>
      </c>
      <c r="FZ354" s="48" t="n">
        <f aca="false">IF((FZ353*(1+FZ$5/Setup!$C$36)+IF($V354=7,N($F354),0))-CD354-EB354&lt;0.005,0,(FZ353*(1+FZ$5/Setup!$C$36)+IF($V354=7,N($F354),0))-CD354-EB354)</f>
        <v>0</v>
      </c>
      <c r="GA354" s="48" t="n">
        <f aca="false">IF((GA353*(1+GA$5/Setup!$C$36)+IF($V354=8,N($F354),0))-CE354-EC354&lt;0.005,0,(GA353*(1+GA$5/Setup!$C$36)+IF($V354=8,N($F354),0))-CE354-EC354)</f>
        <v>0</v>
      </c>
      <c r="GB354" s="48" t="n">
        <f aca="false">IF((GB353*(1+GB$5/Setup!$C$36)+IF($V354=9,N($F354),0))-CF354-ED354&lt;0.005,0,(GB353*(1+GB$5/Setup!$C$36)+IF($V354=9,N($F354),0))-CF354-ED354)</f>
        <v>0</v>
      </c>
      <c r="GC354" s="48" t="n">
        <f aca="false">IF((GC353*(1+GC$5/Setup!$C$36)+IF($V354=10,N($F354),0))-CG354-EE354&lt;0.005,0,(GC353*(1+GC$5/Setup!$C$36)+IF($V354=10,N($F354),0))-CG354-EE354)</f>
        <v>0</v>
      </c>
      <c r="GD354" s="48" t="n">
        <f aca="false">IF((GD353*(1+GD$5/Setup!$C$36)+IF($V354=11,N($F354),0))-CH354-EF354&lt;0.005,0,(GD353*(1+GD$5/Setup!$C$36)+IF($V354=11,N($F354),0))-CH354-EF354)</f>
        <v>0</v>
      </c>
      <c r="GE354" s="48" t="n">
        <f aca="false">IF((GE353*(1+GE$5/Setup!$C$36)+IF($V354=12,N($F354),0))-CI354-EG354&lt;0.005,0,(GE353*(1+GE$5/Setup!$C$36)+IF($V354=12,N($F354),0))-CI354-EG354)</f>
        <v>0</v>
      </c>
      <c r="GF354" s="48" t="n">
        <f aca="false">IF((GF353*(1+GF$5/Setup!$C$36)+IF($V354=13,N($F354),0))-CJ354-EH354&lt;0.005,0,(GF353*(1+GF$5/Setup!$C$36)+IF($V354=13,N($F354),0))-CJ354-EH354)</f>
        <v>0</v>
      </c>
      <c r="GG354" s="48" t="n">
        <f aca="false">IF((GG353*(1+GG$5/Setup!$C$36)+IF($V354=14,N($F354),0))-CK354-EI354&lt;0.005,0,(GG353*(1+GG$5/Setup!$C$36)+IF($V354=14,N($F354),0))-CK354-EI354)</f>
        <v>0</v>
      </c>
      <c r="GH354" s="48" t="n">
        <f aca="false">IF((GH353*(1+GH$5/Setup!$C$36)+IF($V354=15,N($F354),0))-CL354-EJ354&lt;0.005,0,(GH353*(1+GH$5/Setup!$C$36)+IF($V354=15,N($F354),0))-CL354-EJ354)</f>
        <v>0</v>
      </c>
      <c r="GI354" s="48" t="n">
        <f aca="false">IF((GI353*(1+GI$5/Setup!$C$36)+IF($V354=16,N($F354),0))-CM354-EK354&lt;0.005,0,(GI353*(1+GI$5/Setup!$C$36)+IF($V354=16,N($F354),0))-CM354-EK354)</f>
        <v>0</v>
      </c>
      <c r="GJ354" s="48" t="n">
        <f aca="false">IF((GJ353*(1+GJ$5/Setup!$C$36)+IF($V354=17,N($F354),0))-CN354-EL354&lt;0.005,0,(GJ353*(1+GJ$5/Setup!$C$36)+IF($V354=17,N($F354),0))-CN354-EL354)</f>
        <v>0</v>
      </c>
      <c r="GK354" s="48" t="n">
        <f aca="false">IF((GK353*(1+GK$5/Setup!$C$36)+IF($V354=18,N($F354),0))-CO354-EM354&lt;0.005,0,(GK353*(1+GK$5/Setup!$C$36)+IF($V354=18,N($F354),0))-CO354-EM354)</f>
        <v>0</v>
      </c>
      <c r="GL354" s="48" t="n">
        <f aca="false">IF((GL353*(1+GL$5/Setup!$C$36)+IF($V354=19,N($F354),0))-CP354-EN354&lt;0.005,0,(GL353*(1+GL$5/Setup!$C$36)+IF($V354=19,N($F354),0))-CP354-EN354)</f>
        <v>0</v>
      </c>
      <c r="GM354" s="48" t="n">
        <f aca="false">IF((GM353*(1+GM$5/Setup!$C$36)+IF($V354=20,N($F354),0))-CQ354-EO354&lt;0.005,0,(GM353*(1+GM$5/Setup!$C$36)+IF($V354=20,N($F354),0))-CQ354-EO354)</f>
        <v>0</v>
      </c>
      <c r="GN354" s="48" t="n">
        <f aca="false">IF((GN353*(1+GN$5/Setup!$C$36)+IF($V354=21,N($F354),0))-CR354-EP354&lt;0.005,0,(GN353*(1+GN$5/Setup!$C$36)+IF($V354=21,N($F354),0))-CR354-EP354)</f>
        <v>0</v>
      </c>
      <c r="GO354" s="48" t="n">
        <f aca="false">IF((GO353*(1+GO$5/Setup!$C$36)+IF($V354=22,N($F354),0))-CS354-EQ354&lt;0.005,0,(GO353*(1+GO$5/Setup!$C$36)+IF($V354=22,N($F354),0))-CS354-EQ354)</f>
        <v>0</v>
      </c>
      <c r="GP354" s="48" t="n">
        <f aca="false">IF((GP353*(1+GP$5/Setup!$C$36)+IF($V354=23,N($F354),0))-CT354-ER354&lt;0.005,0,(GP353*(1+GP$5/Setup!$C$36)+IF($V354=23,N($F354),0))-CT354-ER354)</f>
        <v>0</v>
      </c>
      <c r="GQ354" s="48" t="n">
        <f aca="false">IF((GQ353*(1+GQ$5/Setup!$C$36)+IF($V354=24,N($F354),0))-CU354-ES354&lt;0.005,0,(GQ353*(1+GQ$5/Setup!$C$36)+IF($V354=24,N($F354),0))-CU354-ES354)</f>
        <v>0</v>
      </c>
      <c r="GR354" s="48" t="n">
        <f aca="false">IF((GR353*(1+GR$5/Setup!$C$36)+IF($V354=25,N($F354),0))-CV354-ET354&lt;0.005,0,(GR353*(1+GR$5/Setup!$C$36)+IF($V354=25,N($F354),0))-CV354-ET354)</f>
        <v>0</v>
      </c>
      <c r="GS354" s="48" t="n">
        <f aca="false">IF((GS353*(1+GS$5/Setup!$C$36)+IF($V354=26,N($F354),0))-CW354-EU354&lt;0.005,0,(GS353*(1+GS$5/Setup!$C$36)+IF($V354=26,N($F354),0))-CW354-EU354)</f>
        <v>0</v>
      </c>
      <c r="GT354" s="48" t="n">
        <f aca="false">IF((GT353*(1+GT$5/Setup!$C$36)+IF($V354=27,N($F354),0))-CX354-EV354&lt;0.005,0,(GT353*(1+GT$5/Setup!$C$36)+IF($V354=27,N($F354),0))-CX354-EV354)</f>
        <v>0</v>
      </c>
      <c r="GU354" s="48" t="n">
        <f aca="false">IF((GU353*(1+GU$5/Setup!$C$36)+IF($V354=28,N($F354),0))-CY354-EW354&lt;0.005,0,(GU353*(1+GU$5/Setup!$C$36)+IF($V354=28,N($F354),0))-CY354-EW354)</f>
        <v>0</v>
      </c>
      <c r="GV354" s="48" t="n">
        <f aca="false">IF((GV353*(1+GV$5/Setup!$C$36)+IF($V354=29,N($F354),0))-CZ354-EX354&lt;0.005,0,(GV353*(1+GV$5/Setup!$C$36)+IF($V354=29,N($F354),0))-CZ354-EX354)</f>
        <v>0</v>
      </c>
      <c r="GW354" s="48" t="n">
        <f aca="false">IF((GW353*(1+GW$5/Setup!$C$36)+IF($V354=30,N($F354),0))-DA354-EY354&lt;0.005,0,(GW353*(1+GW$5/Setup!$C$36)+IF($V354=30,N($F354),0))-DA354-EY354)</f>
        <v>0</v>
      </c>
      <c r="GX354" s="48" t="n">
        <f aca="false">IF((GX353*(1+GX$5/Setup!$C$36)+IF($V354=31,N($F354),0))-DB354-EZ354&lt;0.005,0,(GX353*(1+GX$5/Setup!$C$36)+IF($V354=31,N($F354),0))-DB354-EZ354)</f>
        <v>0</v>
      </c>
      <c r="GY354" s="48" t="n">
        <f aca="false">IF((GY353*(1+GY$5/Setup!$C$36)+IF($V354=32,N($F354),0))-DC354-FA354&lt;0.005,0,(GY353*(1+GY$5/Setup!$C$36)+IF($V354=32,N($F354),0))-DC354-FA354)</f>
        <v>0</v>
      </c>
      <c r="GZ354" s="48" t="n">
        <f aca="false">IF((GZ353*(1+GZ$5/Setup!$C$36)+IF($V354=33,N($F354),0))-DD354-FB354&lt;0.005,0,(GZ353*(1+GZ$5/Setup!$C$36)+IF($V354=33,N($F354),0))-DD354-FB354)</f>
        <v>0</v>
      </c>
      <c r="HA354" s="48" t="n">
        <f aca="false">IF((HA353*(1+HA$5/Setup!$C$36)+IF($V354=34,N($F354),0))-DE354-FC354&lt;0.005,0,(HA353*(1+HA$5/Setup!$C$36)+IF($V354=34,N($F354),0))-DE354-FC354)</f>
        <v>0</v>
      </c>
      <c r="HB354" s="48" t="n">
        <f aca="false">IF((HB353*(1+HB$5/Setup!$C$36)+IF($V354=35,N($F354),0))-DF354-FD354&lt;0.005,0,(HB353*(1+HB$5/Setup!$C$36)+IF($V354=35,N($F354),0))-DF354-FD354)</f>
        <v>0</v>
      </c>
      <c r="HC354" s="48" t="n">
        <f aca="false">IF((HC353*(1+HC$5/Setup!$C$36)+IF($V354=36,N($F354),0))-DG354-FE354&lt;0.005,0,(HC353*(1+HC$5/Setup!$C$36)+IF($V354=36,N($F354),0))-DG354-FE354)</f>
        <v>0</v>
      </c>
      <c r="HD354" s="48" t="n">
        <f aca="false">IF((HD353*(1+HD$5/Setup!$C$36)+IF($V354=37,N($F354),0))-DH354-FF354&lt;0.005,0,(HD353*(1+HD$5/Setup!$C$36)+IF($V354=37,N($F354),0))-DH354-FF354)</f>
        <v>0</v>
      </c>
      <c r="HE354" s="48" t="n">
        <f aca="false">IF((HE353*(1+HE$5/Setup!$C$36)+IF($V354=38,N($F354),0))-DI354-FG354&lt;0.005,0,(HE353*(1+HE$5/Setup!$C$36)+IF($V354=38,N($F354),0))-DI354-FG354)</f>
        <v>0</v>
      </c>
      <c r="HF354" s="48" t="n">
        <f aca="false">IF((HF353*(1+HF$5/Setup!$C$36)+IF($V354=39,N($F354),0))-DJ354-FH354&lt;0.005,0,(HF353*(1+HF$5/Setup!$C$36)+IF($V354=39,N($F354),0))-DJ354-FH354)</f>
        <v>0</v>
      </c>
      <c r="HG354" s="48" t="n">
        <f aca="false">IF((HG353*(1+HG$5/Setup!$C$36)+IF($V354=40,N($F354),0))-DK354-FI354&lt;0.005,0,(HG353*(1+HG$5/Setup!$C$36)+IF($V354=40,N($F354),0))-DK354-FI354)</f>
        <v>0</v>
      </c>
      <c r="HH354" s="48" t="n">
        <f aca="false">IF((HH353*(1+HH$5/Setup!$C$36)+IF($V354=41,N($F354),0))-DL354-FJ354&lt;0.005,0,(HH353*(1+HH$5/Setup!$C$36)+IF($V354=41,N($F354),0))-DL354-FJ354)</f>
        <v>0</v>
      </c>
      <c r="HI354" s="48" t="n">
        <f aca="false">IF((HI353*(1+HI$5/Setup!$C$36)+IF($V354=42,N($F354),0))-DM354-FK354&lt;0.005,0,(HI353*(1+HI$5/Setup!$C$36)+IF($V354=42,N($F354),0))-DM354-FK354)</f>
        <v>0</v>
      </c>
      <c r="HJ354" s="48" t="n">
        <f aca="false">IF((HJ353*(1+HJ$5/Setup!$C$36)+IF($V354=43,N($F354),0))-DN354-FL354&lt;0.005,0,(HJ353*(1+HJ$5/Setup!$C$36)+IF($V354=43,N($F354),0))-DN354-FL354)</f>
        <v>0</v>
      </c>
      <c r="HK354" s="48" t="n">
        <f aca="false">IF((HK353*(1+HK$5/Setup!$C$36)+IF($V354=44,N($F354),0))-DO354-FM354&lt;0.005,0,(HK353*(1+HK$5/Setup!$C$36)+IF($V354=44,N($F354),0))-DO354-FM354)</f>
        <v>0</v>
      </c>
      <c r="HL354" s="48" t="n">
        <f aca="false">IF((HL353*(1+HL$5/Setup!$C$36)+IF($V354=45,N($F354),0))-DP354-FN354&lt;0.005,0,(HL353*(1+HL$5/Setup!$C$36)+IF($V354=45,N($F354),0))-DP354-FN354)</f>
        <v>0</v>
      </c>
      <c r="HM354" s="48" t="n">
        <f aca="false">IF((HM353*(1+HM$5/Setup!$C$36)+IF($V354=46,N($F354),0))-DQ354-FO354&lt;0.005,0,(HM353*(1+HM$5/Setup!$C$36)+IF($V354=46,N($F354),0))-DQ354-FO354)</f>
        <v>0</v>
      </c>
      <c r="HN354" s="48" t="n">
        <f aca="false">IF((HN353*(1+HN$5/Setup!$C$36)+IF($V354=47,N($F354),0))-DR354-FP354&lt;0.005,0,(HN353*(1+HN$5/Setup!$C$36)+IF($V354=47,N($F354),0))-DR354-FP354)</f>
        <v>0</v>
      </c>
      <c r="HO354" s="48" t="n">
        <f aca="false">IF((HO353*(1+HO$5/Setup!$C$36)+IF($V354=48,N($F354),0))-DS354-FQ354&lt;0.005,0,(HO353*(1+HO$5/Setup!$C$36)+IF($V354=48,N($F354),0))-DS354-FQ354)</f>
        <v>0</v>
      </c>
      <c r="HP354" s="48" t="n">
        <f aca="false">IF((HP353*(1+HP$5/Setup!$C$36)+IF($V354=49,N($F354),0))-DT354-FR354&lt;0.005,0,(HP353*(1+HP$5/Setup!$C$36)+IF($V354=49,N($F354),0))-DT354-FR354)</f>
        <v>0</v>
      </c>
      <c r="HQ354" s="48" t="n">
        <f aca="false">IF((HQ353*(1+HQ$5/Setup!$C$36)+IF($V354=50,N($F354),0))-DU354-FS354&lt;0.005,0,(HQ353*(1+HQ$5/Setup!$C$36)+IF($V354=50,N($F354),0))-DU354-FS354)</f>
        <v>0</v>
      </c>
    </row>
    <row r="355" customFormat="false" ht="15" hidden="false" customHeight="false" outlineLevel="0" collapsed="false">
      <c r="A355" s="44" t="n">
        <v>347</v>
      </c>
      <c r="B355" s="45" t="n">
        <f aca="false">IF(Setup!$C$7="Every month",EDATE(Setup!$C$8,($A355-1)),IF(Setup!$C$7="Twice a month",DATE(YEAR(Setup!$C$8),MONTH(Setup!$C$8)+INT((($A355-1)+Setup!$C$41)/2),MIN(IF(MOD(($A355-1)+Setup!$C$41,2)=0,Setup!$C$39,Setup!$C$40),DAY(EOMONTH(DATE(YEAR(Setup!$C$8),MONTH(Setup!$C$8)+INT((($A355-1)+Setup!$C$41)/2),1),0)))),Setup!$C$8+($A355-1)*IF(Setup!$C$7="Every week",7,14)))</f>
        <v>51169</v>
      </c>
      <c r="C355" s="45" t="n">
        <f aca="false">IF(Setup!$C$7="Every month",EDATE(Setup!$C$8,$A355),IF(Setup!$C$7="Twice a month",DATE(YEAR(Setup!$C$8),MONTH(Setup!$C$8)+INT(($A355+Setup!$C$41)/2),MIN(IF(MOD($A355+Setup!$C$41,2)=0,Setup!$C$39,Setup!$C$40),DAY(EOMONTH(DATE(YEAR(Setup!$C$8),MONTH(Setup!$C$8)+INT(($A355+Setup!$C$41)/2),1),0)))),Setup!$C$8+$A355*IF(Setup!$C$7="Every week",7,14)))</f>
        <v>51183</v>
      </c>
      <c r="D355" s="46"/>
      <c r="E355" s="47"/>
      <c r="F355" s="47"/>
      <c r="G355" s="47"/>
      <c r="H355" s="47"/>
      <c r="I355" s="48" t="n">
        <f aca="false">N(Setup!$C$11)+N(E355)</f>
        <v>100</v>
      </c>
      <c r="J355" s="48" t="n">
        <f aca="false">MIN(Setup!$C$37,MAX(I355,0))</f>
        <v>9.23076923076923</v>
      </c>
      <c r="K355" s="48" t="n">
        <f aca="false">MIN(MAX(N(Setup!$C$14)-L354,0),MAX(I355-J355,0))</f>
        <v>0</v>
      </c>
      <c r="L355" s="48" t="n">
        <f aca="false">L354+K355-N(G355)</f>
        <v>500</v>
      </c>
      <c r="M355" s="48" t="n">
        <f aca="false">M354+J355-N(H355)</f>
        <v>3203.07692307691</v>
      </c>
      <c r="N355" s="48" t="n">
        <f aca="false">SUM(BX355:DU355)</f>
        <v>0</v>
      </c>
      <c r="O355" s="48" t="n">
        <f aca="false">SUM(Z355:BW355)-N355</f>
        <v>25</v>
      </c>
      <c r="P355" s="48" t="n">
        <f aca="false">MAX(I355-J355-K355,0)+O355</f>
        <v>115.769230769231</v>
      </c>
      <c r="Q355" s="48" t="n">
        <f aca="false">SUM(DV355:FS355)</f>
        <v>0</v>
      </c>
      <c r="R355" s="49" t="n">
        <f aca="false">N355+J355+K355+Q355</f>
        <v>9.23076923076923</v>
      </c>
      <c r="S355" s="48" t="n">
        <f aca="false">T355-T354-N(F355)+N355+Q355</f>
        <v>0</v>
      </c>
      <c r="T355" s="49" t="n">
        <f aca="false">SUM(FT355:HQ355)</f>
        <v>0</v>
      </c>
      <c r="U355" s="44" t="str">
        <f aca="false">IF(T354&lt;0.005,"",INDEX(Helpers!$C$2:$C$51,IF(_xlfn.MINIFS($DV$6:$FS$6,DV355:FS355,"&gt;0.005")=0,V355,_xlfn.MINIFS($DV$6:$FS$6,DV355:FS355,"&gt;0.005"))))</f>
        <v/>
      </c>
      <c r="V355" s="44" t="n">
        <f aca="false">IF(_xlfn.MINIFS($FT$6:$HQ$6,FT354:HQ354,"&gt;0.005")=0,1,_xlfn.MINIFS($FT$6:$HQ$6,FT354:HQ354,"&gt;0.005"))</f>
        <v>1</v>
      </c>
      <c r="W355" s="44" t="n">
        <f aca="false">IF(AND(D355&lt;&gt;"Paid",T354&gt;0.005),1,0)</f>
        <v>0</v>
      </c>
      <c r="X355" s="48" t="n">
        <f aca="false">SUMPRODUCT(((Helpers!$G$2:$G$51*(1+(Helpers!$D$2:$D$51+0.000000001)/12)^(($B355-Setup!$C$8)/(365.25/12))-Helpers!$E$2:$E$51*((1+(Helpers!$D$2:$D$51+0.000000001)/12)^(($B355-Setup!$C$8)/(365.25/12))-1)/((Helpers!$D$2:$D$51+0.000000001)/12))&gt;0)*(Helpers!$G$2:$G$51*(1+(Helpers!$D$2:$D$51+0.000000001)/12)^(($B355-Setup!$C$8)/(365.25/12))-Helpers!$E$2:$E$51*((1+(Helpers!$D$2:$D$51+0.000000001)/12)^(($B355-Setup!$C$8)/(365.25/12))-1)/((Helpers!$D$2:$D$51+0.000000001)/12)))</f>
        <v>0</v>
      </c>
      <c r="Y355" s="48"/>
      <c r="Z355" s="48" t="n">
        <f aca="false">IF(OR(N(Z$5)=0,Z$6=""),0,Z$5*((DATE(YEAR($B355),MONTH($B355),MIN(Z$6,DAY(EOMONTH($B355,0))))&gt;=$B355)*(DATE(YEAR($B355),MONTH($B355),MIN(Z$6,DAY(EOMONTH($B355,0))))&lt;$C355)+(DATE(YEAR($B355),MONTH($B355)+1,MIN(Z$6,DAY(EOMONTH($B355,1))))&gt;=$B355)*(DATE(YEAR($B355),MONTH($B355)+1,MIN(Z$6,DAY(EOMONTH($B355,1))))&lt;$C355)))</f>
        <v>25</v>
      </c>
      <c r="AA355" s="48" t="n">
        <f aca="false">IF(OR(N(AA$5)=0,AA$6=""),0,AA$5*((DATE(YEAR($B355),MONTH($B355),MIN(AA$6,DAY(EOMONTH($B355,0))))&gt;=$B355)*(DATE(YEAR($B355),MONTH($B355),MIN(AA$6,DAY(EOMONTH($B355,0))))&lt;$C355)+(DATE(YEAR($B355),MONTH($B355)+1,MIN(AA$6,DAY(EOMONTH($B355,1))))&gt;=$B355)*(DATE(YEAR($B355),MONTH($B355)+1,MIN(AA$6,DAY(EOMONTH($B355,1))))&lt;$C355)))</f>
        <v>0</v>
      </c>
      <c r="AB355" s="48" t="n">
        <f aca="false">IF(OR(N(AB$5)=0,AB$6=""),0,AB$5*((DATE(YEAR($B355),MONTH($B355),MIN(AB$6,DAY(EOMONTH($B355,0))))&gt;=$B355)*(DATE(YEAR($B355),MONTH($B355),MIN(AB$6,DAY(EOMONTH($B355,0))))&lt;$C355)+(DATE(YEAR($B355),MONTH($B355)+1,MIN(AB$6,DAY(EOMONTH($B355,1))))&gt;=$B355)*(DATE(YEAR($B355),MONTH($B355)+1,MIN(AB$6,DAY(EOMONTH($B355,1))))&lt;$C355)))</f>
        <v>0</v>
      </c>
      <c r="AC355" s="48" t="n">
        <f aca="false">IF(OR(N(AC$5)=0,AC$6=""),0,AC$5*((DATE(YEAR($B355),MONTH($B355),MIN(AC$6,DAY(EOMONTH($B355,0))))&gt;=$B355)*(DATE(YEAR($B355),MONTH($B355),MIN(AC$6,DAY(EOMONTH($B355,0))))&lt;$C355)+(DATE(YEAR($B355),MONTH($B355)+1,MIN(AC$6,DAY(EOMONTH($B355,1))))&gt;=$B355)*(DATE(YEAR($B355),MONTH($B355)+1,MIN(AC$6,DAY(EOMONTH($B355,1))))&lt;$C355)))</f>
        <v>0</v>
      </c>
      <c r="AD355" s="48" t="n">
        <f aca="false">IF(OR(N(AD$5)=0,AD$6=""),0,AD$5*((DATE(YEAR($B355),MONTH($B355),MIN(AD$6,DAY(EOMONTH($B355,0))))&gt;=$B355)*(DATE(YEAR($B355),MONTH($B355),MIN(AD$6,DAY(EOMONTH($B355,0))))&lt;$C355)+(DATE(YEAR($B355),MONTH($B355)+1,MIN(AD$6,DAY(EOMONTH($B355,1))))&gt;=$B355)*(DATE(YEAR($B355),MONTH($B355)+1,MIN(AD$6,DAY(EOMONTH($B355,1))))&lt;$C355)))</f>
        <v>0</v>
      </c>
      <c r="AE355" s="48" t="n">
        <f aca="false">IF(OR(N(AE$5)=0,AE$6=""),0,AE$5*((DATE(YEAR($B355),MONTH($B355),MIN(AE$6,DAY(EOMONTH($B355,0))))&gt;=$B355)*(DATE(YEAR($B355),MONTH($B355),MIN(AE$6,DAY(EOMONTH($B355,0))))&lt;$C355)+(DATE(YEAR($B355),MONTH($B355)+1,MIN(AE$6,DAY(EOMONTH($B355,1))))&gt;=$B355)*(DATE(YEAR($B355),MONTH($B355)+1,MIN(AE$6,DAY(EOMONTH($B355,1))))&lt;$C355)))</f>
        <v>0</v>
      </c>
      <c r="AF355" s="48" t="n">
        <f aca="false">IF(OR(N(AF$5)=0,AF$6=""),0,AF$5*((DATE(YEAR($B355),MONTH($B355),MIN(AF$6,DAY(EOMONTH($B355,0))))&gt;=$B355)*(DATE(YEAR($B355),MONTH($B355),MIN(AF$6,DAY(EOMONTH($B355,0))))&lt;$C355)+(DATE(YEAR($B355),MONTH($B355)+1,MIN(AF$6,DAY(EOMONTH($B355,1))))&gt;=$B355)*(DATE(YEAR($B355),MONTH($B355)+1,MIN(AF$6,DAY(EOMONTH($B355,1))))&lt;$C355)))</f>
        <v>0</v>
      </c>
      <c r="AG355" s="48" t="n">
        <f aca="false">IF(OR(N(AG$5)=0,AG$6=""),0,AG$5*((DATE(YEAR($B355),MONTH($B355),MIN(AG$6,DAY(EOMONTH($B355,0))))&gt;=$B355)*(DATE(YEAR($B355),MONTH($B355),MIN(AG$6,DAY(EOMONTH($B355,0))))&lt;$C355)+(DATE(YEAR($B355),MONTH($B355)+1,MIN(AG$6,DAY(EOMONTH($B355,1))))&gt;=$B355)*(DATE(YEAR($B355),MONTH($B355)+1,MIN(AG$6,DAY(EOMONTH($B355,1))))&lt;$C355)))</f>
        <v>0</v>
      </c>
      <c r="AH355" s="48" t="n">
        <f aca="false">IF(OR(N(AH$5)=0,AH$6=""),0,AH$5*((DATE(YEAR($B355),MONTH($B355),MIN(AH$6,DAY(EOMONTH($B355,0))))&gt;=$B355)*(DATE(YEAR($B355),MONTH($B355),MIN(AH$6,DAY(EOMONTH($B355,0))))&lt;$C355)+(DATE(YEAR($B355),MONTH($B355)+1,MIN(AH$6,DAY(EOMONTH($B355,1))))&gt;=$B355)*(DATE(YEAR($B355),MONTH($B355)+1,MIN(AH$6,DAY(EOMONTH($B355,1))))&lt;$C355)))</f>
        <v>0</v>
      </c>
      <c r="AI355" s="48" t="n">
        <f aca="false">IF(OR(N(AI$5)=0,AI$6=""),0,AI$5*((DATE(YEAR($B355),MONTH($B355),MIN(AI$6,DAY(EOMONTH($B355,0))))&gt;=$B355)*(DATE(YEAR($B355),MONTH($B355),MIN(AI$6,DAY(EOMONTH($B355,0))))&lt;$C355)+(DATE(YEAR($B355),MONTH($B355)+1,MIN(AI$6,DAY(EOMONTH($B355,1))))&gt;=$B355)*(DATE(YEAR($B355),MONTH($B355)+1,MIN(AI$6,DAY(EOMONTH($B355,1))))&lt;$C355)))</f>
        <v>0</v>
      </c>
      <c r="AJ355" s="48" t="n">
        <f aca="false">IF(OR(N(AJ$5)=0,AJ$6=""),0,AJ$5*((DATE(YEAR($B355),MONTH($B355),MIN(AJ$6,DAY(EOMONTH($B355,0))))&gt;=$B355)*(DATE(YEAR($B355),MONTH($B355),MIN(AJ$6,DAY(EOMONTH($B355,0))))&lt;$C355)+(DATE(YEAR($B355),MONTH($B355)+1,MIN(AJ$6,DAY(EOMONTH($B355,1))))&gt;=$B355)*(DATE(YEAR($B355),MONTH($B355)+1,MIN(AJ$6,DAY(EOMONTH($B355,1))))&lt;$C355)))</f>
        <v>0</v>
      </c>
      <c r="AK355" s="48" t="n">
        <f aca="false">IF(OR(N(AK$5)=0,AK$6=""),0,AK$5*((DATE(YEAR($B355),MONTH($B355),MIN(AK$6,DAY(EOMONTH($B355,0))))&gt;=$B355)*(DATE(YEAR($B355),MONTH($B355),MIN(AK$6,DAY(EOMONTH($B355,0))))&lt;$C355)+(DATE(YEAR($B355),MONTH($B355)+1,MIN(AK$6,DAY(EOMONTH($B355,1))))&gt;=$B355)*(DATE(YEAR($B355),MONTH($B355)+1,MIN(AK$6,DAY(EOMONTH($B355,1))))&lt;$C355)))</f>
        <v>0</v>
      </c>
      <c r="AL355" s="48" t="n">
        <f aca="false">IF(OR(N(AL$5)=0,AL$6=""),0,AL$5*((DATE(YEAR($B355),MONTH($B355),MIN(AL$6,DAY(EOMONTH($B355,0))))&gt;=$B355)*(DATE(YEAR($B355),MONTH($B355),MIN(AL$6,DAY(EOMONTH($B355,0))))&lt;$C355)+(DATE(YEAR($B355),MONTH($B355)+1,MIN(AL$6,DAY(EOMONTH($B355,1))))&gt;=$B355)*(DATE(YEAR($B355),MONTH($B355)+1,MIN(AL$6,DAY(EOMONTH($B355,1))))&lt;$C355)))</f>
        <v>0</v>
      </c>
      <c r="AM355" s="48" t="n">
        <f aca="false">IF(OR(N(AM$5)=0,AM$6=""),0,AM$5*((DATE(YEAR($B355),MONTH($B355),MIN(AM$6,DAY(EOMONTH($B355,0))))&gt;=$B355)*(DATE(YEAR($B355),MONTH($B355),MIN(AM$6,DAY(EOMONTH($B355,0))))&lt;$C355)+(DATE(YEAR($B355),MONTH($B355)+1,MIN(AM$6,DAY(EOMONTH($B355,1))))&gt;=$B355)*(DATE(YEAR($B355),MONTH($B355)+1,MIN(AM$6,DAY(EOMONTH($B355,1))))&lt;$C355)))</f>
        <v>0</v>
      </c>
      <c r="AN355" s="48" t="n">
        <f aca="false">IF(OR(N(AN$5)=0,AN$6=""),0,AN$5*((DATE(YEAR($B355),MONTH($B355),MIN(AN$6,DAY(EOMONTH($B355,0))))&gt;=$B355)*(DATE(YEAR($B355),MONTH($B355),MIN(AN$6,DAY(EOMONTH($B355,0))))&lt;$C355)+(DATE(YEAR($B355),MONTH($B355)+1,MIN(AN$6,DAY(EOMONTH($B355,1))))&gt;=$B355)*(DATE(YEAR($B355),MONTH($B355)+1,MIN(AN$6,DAY(EOMONTH($B355,1))))&lt;$C355)))</f>
        <v>0</v>
      </c>
      <c r="AO355" s="48" t="n">
        <f aca="false">IF(OR(N(AO$5)=0,AO$6=""),0,AO$5*((DATE(YEAR($B355),MONTH($B355),MIN(AO$6,DAY(EOMONTH($B355,0))))&gt;=$B355)*(DATE(YEAR($B355),MONTH($B355),MIN(AO$6,DAY(EOMONTH($B355,0))))&lt;$C355)+(DATE(YEAR($B355),MONTH($B355)+1,MIN(AO$6,DAY(EOMONTH($B355,1))))&gt;=$B355)*(DATE(YEAR($B355),MONTH($B355)+1,MIN(AO$6,DAY(EOMONTH($B355,1))))&lt;$C355)))</f>
        <v>0</v>
      </c>
      <c r="AP355" s="48" t="n">
        <f aca="false">IF(OR(N(AP$5)=0,AP$6=""),0,AP$5*((DATE(YEAR($B355),MONTH($B355),MIN(AP$6,DAY(EOMONTH($B355,0))))&gt;=$B355)*(DATE(YEAR($B355),MONTH($B355),MIN(AP$6,DAY(EOMONTH($B355,0))))&lt;$C355)+(DATE(YEAR($B355),MONTH($B355)+1,MIN(AP$6,DAY(EOMONTH($B355,1))))&gt;=$B355)*(DATE(YEAR($B355),MONTH($B355)+1,MIN(AP$6,DAY(EOMONTH($B355,1))))&lt;$C355)))</f>
        <v>0</v>
      </c>
      <c r="AQ355" s="48" t="n">
        <f aca="false">IF(OR(N(AQ$5)=0,AQ$6=""),0,AQ$5*((DATE(YEAR($B355),MONTH($B355),MIN(AQ$6,DAY(EOMONTH($B355,0))))&gt;=$B355)*(DATE(YEAR($B355),MONTH($B355),MIN(AQ$6,DAY(EOMONTH($B355,0))))&lt;$C355)+(DATE(YEAR($B355),MONTH($B355)+1,MIN(AQ$6,DAY(EOMONTH($B355,1))))&gt;=$B355)*(DATE(YEAR($B355),MONTH($B355)+1,MIN(AQ$6,DAY(EOMONTH($B355,1))))&lt;$C355)))</f>
        <v>0</v>
      </c>
      <c r="AR355" s="48" t="n">
        <f aca="false">IF(OR(N(AR$5)=0,AR$6=""),0,AR$5*((DATE(YEAR($B355),MONTH($B355),MIN(AR$6,DAY(EOMONTH($B355,0))))&gt;=$B355)*(DATE(YEAR($B355),MONTH($B355),MIN(AR$6,DAY(EOMONTH($B355,0))))&lt;$C355)+(DATE(YEAR($B355),MONTH($B355)+1,MIN(AR$6,DAY(EOMONTH($B355,1))))&gt;=$B355)*(DATE(YEAR($B355),MONTH($B355)+1,MIN(AR$6,DAY(EOMONTH($B355,1))))&lt;$C355)))</f>
        <v>0</v>
      </c>
      <c r="AS355" s="48" t="n">
        <f aca="false">IF(OR(N(AS$5)=0,AS$6=""),0,AS$5*((DATE(YEAR($B355),MONTH($B355),MIN(AS$6,DAY(EOMONTH($B355,0))))&gt;=$B355)*(DATE(YEAR($B355),MONTH($B355),MIN(AS$6,DAY(EOMONTH($B355,0))))&lt;$C355)+(DATE(YEAR($B355),MONTH($B355)+1,MIN(AS$6,DAY(EOMONTH($B355,1))))&gt;=$B355)*(DATE(YEAR($B355),MONTH($B355)+1,MIN(AS$6,DAY(EOMONTH($B355,1))))&lt;$C355)))</f>
        <v>0</v>
      </c>
      <c r="AT355" s="48" t="n">
        <f aca="false">IF(OR(N(AT$5)=0,AT$6=""),0,AT$5*((DATE(YEAR($B355),MONTH($B355),MIN(AT$6,DAY(EOMONTH($B355,0))))&gt;=$B355)*(DATE(YEAR($B355),MONTH($B355),MIN(AT$6,DAY(EOMONTH($B355,0))))&lt;$C355)+(DATE(YEAR($B355),MONTH($B355)+1,MIN(AT$6,DAY(EOMONTH($B355,1))))&gt;=$B355)*(DATE(YEAR($B355),MONTH($B355)+1,MIN(AT$6,DAY(EOMONTH($B355,1))))&lt;$C355)))</f>
        <v>0</v>
      </c>
      <c r="AU355" s="48" t="n">
        <f aca="false">IF(OR(N(AU$5)=0,AU$6=""),0,AU$5*((DATE(YEAR($B355),MONTH($B355),MIN(AU$6,DAY(EOMONTH($B355,0))))&gt;=$B355)*(DATE(YEAR($B355),MONTH($B355),MIN(AU$6,DAY(EOMONTH($B355,0))))&lt;$C355)+(DATE(YEAR($B355),MONTH($B355)+1,MIN(AU$6,DAY(EOMONTH($B355,1))))&gt;=$B355)*(DATE(YEAR($B355),MONTH($B355)+1,MIN(AU$6,DAY(EOMONTH($B355,1))))&lt;$C355)))</f>
        <v>0</v>
      </c>
      <c r="AV355" s="48" t="n">
        <f aca="false">IF(OR(N(AV$5)=0,AV$6=""),0,AV$5*((DATE(YEAR($B355),MONTH($B355),MIN(AV$6,DAY(EOMONTH($B355,0))))&gt;=$B355)*(DATE(YEAR($B355),MONTH($B355),MIN(AV$6,DAY(EOMONTH($B355,0))))&lt;$C355)+(DATE(YEAR($B355),MONTH($B355)+1,MIN(AV$6,DAY(EOMONTH($B355,1))))&gt;=$B355)*(DATE(YEAR($B355),MONTH($B355)+1,MIN(AV$6,DAY(EOMONTH($B355,1))))&lt;$C355)))</f>
        <v>0</v>
      </c>
      <c r="AW355" s="48" t="n">
        <f aca="false">IF(OR(N(AW$5)=0,AW$6=""),0,AW$5*((DATE(YEAR($B355),MONTH($B355),MIN(AW$6,DAY(EOMONTH($B355,0))))&gt;=$B355)*(DATE(YEAR($B355),MONTH($B355),MIN(AW$6,DAY(EOMONTH($B355,0))))&lt;$C355)+(DATE(YEAR($B355),MONTH($B355)+1,MIN(AW$6,DAY(EOMONTH($B355,1))))&gt;=$B355)*(DATE(YEAR($B355),MONTH($B355)+1,MIN(AW$6,DAY(EOMONTH($B355,1))))&lt;$C355)))</f>
        <v>0</v>
      </c>
      <c r="AX355" s="48" t="n">
        <f aca="false">IF(OR(N(AX$5)=0,AX$6=""),0,AX$5*((DATE(YEAR($B355),MONTH($B355),MIN(AX$6,DAY(EOMONTH($B355,0))))&gt;=$B355)*(DATE(YEAR($B355),MONTH($B355),MIN(AX$6,DAY(EOMONTH($B355,0))))&lt;$C355)+(DATE(YEAR($B355),MONTH($B355)+1,MIN(AX$6,DAY(EOMONTH($B355,1))))&gt;=$B355)*(DATE(YEAR($B355),MONTH($B355)+1,MIN(AX$6,DAY(EOMONTH($B355,1))))&lt;$C355)))</f>
        <v>0</v>
      </c>
      <c r="AY355" s="48" t="n">
        <f aca="false">IF(OR(N(AY$5)=0,AY$6=""),0,AY$5*((DATE(YEAR($B355),MONTH($B355),MIN(AY$6,DAY(EOMONTH($B355,0))))&gt;=$B355)*(DATE(YEAR($B355),MONTH($B355),MIN(AY$6,DAY(EOMONTH($B355,0))))&lt;$C355)+(DATE(YEAR($B355),MONTH($B355)+1,MIN(AY$6,DAY(EOMONTH($B355,1))))&gt;=$B355)*(DATE(YEAR($B355),MONTH($B355)+1,MIN(AY$6,DAY(EOMONTH($B355,1))))&lt;$C355)))</f>
        <v>0</v>
      </c>
      <c r="AZ355" s="48" t="n">
        <f aca="false">IF(OR(N(AZ$5)=0,AZ$6=""),0,AZ$5*((DATE(YEAR($B355),MONTH($B355),MIN(AZ$6,DAY(EOMONTH($B355,0))))&gt;=$B355)*(DATE(YEAR($B355),MONTH($B355),MIN(AZ$6,DAY(EOMONTH($B355,0))))&lt;$C355)+(DATE(YEAR($B355),MONTH($B355)+1,MIN(AZ$6,DAY(EOMONTH($B355,1))))&gt;=$B355)*(DATE(YEAR($B355),MONTH($B355)+1,MIN(AZ$6,DAY(EOMONTH($B355,1))))&lt;$C355)))</f>
        <v>0</v>
      </c>
      <c r="BA355" s="48" t="n">
        <f aca="false">IF(OR(N(BA$5)=0,BA$6=""),0,BA$5*((DATE(YEAR($B355),MONTH($B355),MIN(BA$6,DAY(EOMONTH($B355,0))))&gt;=$B355)*(DATE(YEAR($B355),MONTH($B355),MIN(BA$6,DAY(EOMONTH($B355,0))))&lt;$C355)+(DATE(YEAR($B355),MONTH($B355)+1,MIN(BA$6,DAY(EOMONTH($B355,1))))&gt;=$B355)*(DATE(YEAR($B355),MONTH($B355)+1,MIN(BA$6,DAY(EOMONTH($B355,1))))&lt;$C355)))</f>
        <v>0</v>
      </c>
      <c r="BB355" s="48" t="n">
        <f aca="false">IF(OR(N(BB$5)=0,BB$6=""),0,BB$5*((DATE(YEAR($B355),MONTH($B355),MIN(BB$6,DAY(EOMONTH($B355,0))))&gt;=$B355)*(DATE(YEAR($B355),MONTH($B355),MIN(BB$6,DAY(EOMONTH($B355,0))))&lt;$C355)+(DATE(YEAR($B355),MONTH($B355)+1,MIN(BB$6,DAY(EOMONTH($B355,1))))&gt;=$B355)*(DATE(YEAR($B355),MONTH($B355)+1,MIN(BB$6,DAY(EOMONTH($B355,1))))&lt;$C355)))</f>
        <v>0</v>
      </c>
      <c r="BC355" s="48" t="n">
        <f aca="false">IF(OR(N(BC$5)=0,BC$6=""),0,BC$5*((DATE(YEAR($B355),MONTH($B355),MIN(BC$6,DAY(EOMONTH($B355,0))))&gt;=$B355)*(DATE(YEAR($B355),MONTH($B355),MIN(BC$6,DAY(EOMONTH($B355,0))))&lt;$C355)+(DATE(YEAR($B355),MONTH($B355)+1,MIN(BC$6,DAY(EOMONTH($B355,1))))&gt;=$B355)*(DATE(YEAR($B355),MONTH($B355)+1,MIN(BC$6,DAY(EOMONTH($B355,1))))&lt;$C355)))</f>
        <v>0</v>
      </c>
      <c r="BD355" s="48" t="n">
        <f aca="false">IF(OR(N(BD$5)=0,BD$6=""),0,BD$5*((DATE(YEAR($B355),MONTH($B355),MIN(BD$6,DAY(EOMONTH($B355,0))))&gt;=$B355)*(DATE(YEAR($B355),MONTH($B355),MIN(BD$6,DAY(EOMONTH($B355,0))))&lt;$C355)+(DATE(YEAR($B355),MONTH($B355)+1,MIN(BD$6,DAY(EOMONTH($B355,1))))&gt;=$B355)*(DATE(YEAR($B355),MONTH($B355)+1,MIN(BD$6,DAY(EOMONTH($B355,1))))&lt;$C355)))</f>
        <v>0</v>
      </c>
      <c r="BE355" s="48" t="n">
        <f aca="false">IF(OR(N(BE$5)=0,BE$6=""),0,BE$5*((DATE(YEAR($B355),MONTH($B355),MIN(BE$6,DAY(EOMONTH($B355,0))))&gt;=$B355)*(DATE(YEAR($B355),MONTH($B355),MIN(BE$6,DAY(EOMONTH($B355,0))))&lt;$C355)+(DATE(YEAR($B355),MONTH($B355)+1,MIN(BE$6,DAY(EOMONTH($B355,1))))&gt;=$B355)*(DATE(YEAR($B355),MONTH($B355)+1,MIN(BE$6,DAY(EOMONTH($B355,1))))&lt;$C355)))</f>
        <v>0</v>
      </c>
      <c r="BF355" s="48" t="n">
        <f aca="false">IF(OR(N(BF$5)=0,BF$6=""),0,BF$5*((DATE(YEAR($B355),MONTH($B355),MIN(BF$6,DAY(EOMONTH($B355,0))))&gt;=$B355)*(DATE(YEAR($B355),MONTH($B355),MIN(BF$6,DAY(EOMONTH($B355,0))))&lt;$C355)+(DATE(YEAR($B355),MONTH($B355)+1,MIN(BF$6,DAY(EOMONTH($B355,1))))&gt;=$B355)*(DATE(YEAR($B355),MONTH($B355)+1,MIN(BF$6,DAY(EOMONTH($B355,1))))&lt;$C355)))</f>
        <v>0</v>
      </c>
      <c r="BG355" s="48" t="n">
        <f aca="false">IF(OR(N(BG$5)=0,BG$6=""),0,BG$5*((DATE(YEAR($B355),MONTH($B355),MIN(BG$6,DAY(EOMONTH($B355,0))))&gt;=$B355)*(DATE(YEAR($B355),MONTH($B355),MIN(BG$6,DAY(EOMONTH($B355,0))))&lt;$C355)+(DATE(YEAR($B355),MONTH($B355)+1,MIN(BG$6,DAY(EOMONTH($B355,1))))&gt;=$B355)*(DATE(YEAR($B355),MONTH($B355)+1,MIN(BG$6,DAY(EOMONTH($B355,1))))&lt;$C355)))</f>
        <v>0</v>
      </c>
      <c r="BH355" s="48" t="n">
        <f aca="false">IF(OR(N(BH$5)=0,BH$6=""),0,BH$5*((DATE(YEAR($B355),MONTH($B355),MIN(BH$6,DAY(EOMONTH($B355,0))))&gt;=$B355)*(DATE(YEAR($B355),MONTH($B355),MIN(BH$6,DAY(EOMONTH($B355,0))))&lt;$C355)+(DATE(YEAR($B355),MONTH($B355)+1,MIN(BH$6,DAY(EOMONTH($B355,1))))&gt;=$B355)*(DATE(YEAR($B355),MONTH($B355)+1,MIN(BH$6,DAY(EOMONTH($B355,1))))&lt;$C355)))</f>
        <v>0</v>
      </c>
      <c r="BI355" s="48" t="n">
        <f aca="false">IF(OR(N(BI$5)=0,BI$6=""),0,BI$5*((DATE(YEAR($B355),MONTH($B355),MIN(BI$6,DAY(EOMONTH($B355,0))))&gt;=$B355)*(DATE(YEAR($B355),MONTH($B355),MIN(BI$6,DAY(EOMONTH($B355,0))))&lt;$C355)+(DATE(YEAR($B355),MONTH($B355)+1,MIN(BI$6,DAY(EOMONTH($B355,1))))&gt;=$B355)*(DATE(YEAR($B355),MONTH($B355)+1,MIN(BI$6,DAY(EOMONTH($B355,1))))&lt;$C355)))</f>
        <v>0</v>
      </c>
      <c r="BJ355" s="48" t="n">
        <f aca="false">IF(OR(N(BJ$5)=0,BJ$6=""),0,BJ$5*((DATE(YEAR($B355),MONTH($B355),MIN(BJ$6,DAY(EOMONTH($B355,0))))&gt;=$B355)*(DATE(YEAR($B355),MONTH($B355),MIN(BJ$6,DAY(EOMONTH($B355,0))))&lt;$C355)+(DATE(YEAR($B355),MONTH($B355)+1,MIN(BJ$6,DAY(EOMONTH($B355,1))))&gt;=$B355)*(DATE(YEAR($B355),MONTH($B355)+1,MIN(BJ$6,DAY(EOMONTH($B355,1))))&lt;$C355)))</f>
        <v>0</v>
      </c>
      <c r="BK355" s="48" t="n">
        <f aca="false">IF(OR(N(BK$5)=0,BK$6=""),0,BK$5*((DATE(YEAR($B355),MONTH($B355),MIN(BK$6,DAY(EOMONTH($B355,0))))&gt;=$B355)*(DATE(YEAR($B355),MONTH($B355),MIN(BK$6,DAY(EOMONTH($B355,0))))&lt;$C355)+(DATE(YEAR($B355),MONTH($B355)+1,MIN(BK$6,DAY(EOMONTH($B355,1))))&gt;=$B355)*(DATE(YEAR($B355),MONTH($B355)+1,MIN(BK$6,DAY(EOMONTH($B355,1))))&lt;$C355)))</f>
        <v>0</v>
      </c>
      <c r="BL355" s="48" t="n">
        <f aca="false">IF(OR(N(BL$5)=0,BL$6=""),0,BL$5*((DATE(YEAR($B355),MONTH($B355),MIN(BL$6,DAY(EOMONTH($B355,0))))&gt;=$B355)*(DATE(YEAR($B355),MONTH($B355),MIN(BL$6,DAY(EOMONTH($B355,0))))&lt;$C355)+(DATE(YEAR($B355),MONTH($B355)+1,MIN(BL$6,DAY(EOMONTH($B355,1))))&gt;=$B355)*(DATE(YEAR($B355),MONTH($B355)+1,MIN(BL$6,DAY(EOMONTH($B355,1))))&lt;$C355)))</f>
        <v>0</v>
      </c>
      <c r="BM355" s="48" t="n">
        <f aca="false">IF(OR(N(BM$5)=0,BM$6=""),0,BM$5*((DATE(YEAR($B355),MONTH($B355),MIN(BM$6,DAY(EOMONTH($B355,0))))&gt;=$B355)*(DATE(YEAR($B355),MONTH($B355),MIN(BM$6,DAY(EOMONTH($B355,0))))&lt;$C355)+(DATE(YEAR($B355),MONTH($B355)+1,MIN(BM$6,DAY(EOMONTH($B355,1))))&gt;=$B355)*(DATE(YEAR($B355),MONTH($B355)+1,MIN(BM$6,DAY(EOMONTH($B355,1))))&lt;$C355)))</f>
        <v>0</v>
      </c>
      <c r="BN355" s="48" t="n">
        <f aca="false">IF(OR(N(BN$5)=0,BN$6=""),0,BN$5*((DATE(YEAR($B355),MONTH($B355),MIN(BN$6,DAY(EOMONTH($B355,0))))&gt;=$B355)*(DATE(YEAR($B355),MONTH($B355),MIN(BN$6,DAY(EOMONTH($B355,0))))&lt;$C355)+(DATE(YEAR($B355),MONTH($B355)+1,MIN(BN$6,DAY(EOMONTH($B355,1))))&gt;=$B355)*(DATE(YEAR($B355),MONTH($B355)+1,MIN(BN$6,DAY(EOMONTH($B355,1))))&lt;$C355)))</f>
        <v>0</v>
      </c>
      <c r="BO355" s="48" t="n">
        <f aca="false">IF(OR(N(BO$5)=0,BO$6=""),0,BO$5*((DATE(YEAR($B355),MONTH($B355),MIN(BO$6,DAY(EOMONTH($B355,0))))&gt;=$B355)*(DATE(YEAR($B355),MONTH($B355),MIN(BO$6,DAY(EOMONTH($B355,0))))&lt;$C355)+(DATE(YEAR($B355),MONTH($B355)+1,MIN(BO$6,DAY(EOMONTH($B355,1))))&gt;=$B355)*(DATE(YEAR($B355),MONTH($B355)+1,MIN(BO$6,DAY(EOMONTH($B355,1))))&lt;$C355)))</f>
        <v>0</v>
      </c>
      <c r="BP355" s="48" t="n">
        <f aca="false">IF(OR(N(BP$5)=0,BP$6=""),0,BP$5*((DATE(YEAR($B355),MONTH($B355),MIN(BP$6,DAY(EOMONTH($B355,0))))&gt;=$B355)*(DATE(YEAR($B355),MONTH($B355),MIN(BP$6,DAY(EOMONTH($B355,0))))&lt;$C355)+(DATE(YEAR($B355),MONTH($B355)+1,MIN(BP$6,DAY(EOMONTH($B355,1))))&gt;=$B355)*(DATE(YEAR($B355),MONTH($B355)+1,MIN(BP$6,DAY(EOMONTH($B355,1))))&lt;$C355)))</f>
        <v>0</v>
      </c>
      <c r="BQ355" s="48" t="n">
        <f aca="false">IF(OR(N(BQ$5)=0,BQ$6=""),0,BQ$5*((DATE(YEAR($B355),MONTH($B355),MIN(BQ$6,DAY(EOMONTH($B355,0))))&gt;=$B355)*(DATE(YEAR($B355),MONTH($B355),MIN(BQ$6,DAY(EOMONTH($B355,0))))&lt;$C355)+(DATE(YEAR($B355),MONTH($B355)+1,MIN(BQ$6,DAY(EOMONTH($B355,1))))&gt;=$B355)*(DATE(YEAR($B355),MONTH($B355)+1,MIN(BQ$6,DAY(EOMONTH($B355,1))))&lt;$C355)))</f>
        <v>0</v>
      </c>
      <c r="BR355" s="48" t="n">
        <f aca="false">IF(OR(N(BR$5)=0,BR$6=""),0,BR$5*((DATE(YEAR($B355),MONTH($B355),MIN(BR$6,DAY(EOMONTH($B355,0))))&gt;=$B355)*(DATE(YEAR($B355),MONTH($B355),MIN(BR$6,DAY(EOMONTH($B355,0))))&lt;$C355)+(DATE(YEAR($B355),MONTH($B355)+1,MIN(BR$6,DAY(EOMONTH($B355,1))))&gt;=$B355)*(DATE(YEAR($B355),MONTH($B355)+1,MIN(BR$6,DAY(EOMONTH($B355,1))))&lt;$C355)))</f>
        <v>0</v>
      </c>
      <c r="BS355" s="48" t="n">
        <f aca="false">IF(OR(N(BS$5)=0,BS$6=""),0,BS$5*((DATE(YEAR($B355),MONTH($B355),MIN(BS$6,DAY(EOMONTH($B355,0))))&gt;=$B355)*(DATE(YEAR($B355),MONTH($B355),MIN(BS$6,DAY(EOMONTH($B355,0))))&lt;$C355)+(DATE(YEAR($B355),MONTH($B355)+1,MIN(BS$6,DAY(EOMONTH($B355,1))))&gt;=$B355)*(DATE(YEAR($B355),MONTH($B355)+1,MIN(BS$6,DAY(EOMONTH($B355,1))))&lt;$C355)))</f>
        <v>0</v>
      </c>
      <c r="BT355" s="48" t="n">
        <f aca="false">IF(OR(N(BT$5)=0,BT$6=""),0,BT$5*((DATE(YEAR($B355),MONTH($B355),MIN(BT$6,DAY(EOMONTH($B355,0))))&gt;=$B355)*(DATE(YEAR($B355),MONTH($B355),MIN(BT$6,DAY(EOMONTH($B355,0))))&lt;$C355)+(DATE(YEAR($B355),MONTH($B355)+1,MIN(BT$6,DAY(EOMONTH($B355,1))))&gt;=$B355)*(DATE(YEAR($B355),MONTH($B355)+1,MIN(BT$6,DAY(EOMONTH($B355,1))))&lt;$C355)))</f>
        <v>0</v>
      </c>
      <c r="BU355" s="48" t="n">
        <f aca="false">IF(OR(N(BU$5)=0,BU$6=""),0,BU$5*((DATE(YEAR($B355),MONTH($B355),MIN(BU$6,DAY(EOMONTH($B355,0))))&gt;=$B355)*(DATE(YEAR($B355),MONTH($B355),MIN(BU$6,DAY(EOMONTH($B355,0))))&lt;$C355)+(DATE(YEAR($B355),MONTH($B355)+1,MIN(BU$6,DAY(EOMONTH($B355,1))))&gt;=$B355)*(DATE(YEAR($B355),MONTH($B355)+1,MIN(BU$6,DAY(EOMONTH($B355,1))))&lt;$C355)))</f>
        <v>0</v>
      </c>
      <c r="BV355" s="48" t="n">
        <f aca="false">IF(OR(N(BV$5)=0,BV$6=""),0,BV$5*((DATE(YEAR($B355),MONTH($B355),MIN(BV$6,DAY(EOMONTH($B355,0))))&gt;=$B355)*(DATE(YEAR($B355),MONTH($B355),MIN(BV$6,DAY(EOMONTH($B355,0))))&lt;$C355)+(DATE(YEAR($B355),MONTH($B355)+1,MIN(BV$6,DAY(EOMONTH($B355,1))))&gt;=$B355)*(DATE(YEAR($B355),MONTH($B355)+1,MIN(BV$6,DAY(EOMONTH($B355,1))))&lt;$C355)))</f>
        <v>0</v>
      </c>
      <c r="BW355" s="48" t="n">
        <f aca="false">IF(OR(N(BW$5)=0,BW$6=""),0,BW$5*((DATE(YEAR($B355),MONTH($B355),MIN(BW$6,DAY(EOMONTH($B355,0))))&gt;=$B355)*(DATE(YEAR($B355),MONTH($B355),MIN(BW$6,DAY(EOMONTH($B355,0))))&lt;$C355)+(DATE(YEAR($B355),MONTH($B355)+1,MIN(BW$6,DAY(EOMONTH($B355,1))))&gt;=$B355)*(DATE(YEAR($B355),MONTH($B355)+1,MIN(BW$6,DAY(EOMONTH($B355,1))))&lt;$C355)))</f>
        <v>0</v>
      </c>
      <c r="BX355" s="48" t="n">
        <f aca="false">MIN(Z355,(FT354*(1+FT$5/Setup!$C$36)+IF($V355=1,N($F355),0)))</f>
        <v>0</v>
      </c>
      <c r="BY355" s="48" t="n">
        <f aca="false">MIN(AA355,(FU354*(1+FU$5/Setup!$C$36)+IF($V355=2,N($F355),0)))</f>
        <v>0</v>
      </c>
      <c r="BZ355" s="48" t="n">
        <f aca="false">MIN(AB355,(FV354*(1+FV$5/Setup!$C$36)+IF($V355=3,N($F355),0)))</f>
        <v>0</v>
      </c>
      <c r="CA355" s="48" t="n">
        <f aca="false">MIN(AC355,(FW354*(1+FW$5/Setup!$C$36)+IF($V355=4,N($F355),0)))</f>
        <v>0</v>
      </c>
      <c r="CB355" s="48" t="n">
        <f aca="false">MIN(AD355,(FX354*(1+FX$5/Setup!$C$36)+IF($V355=5,N($F355),0)))</f>
        <v>0</v>
      </c>
      <c r="CC355" s="48" t="n">
        <f aca="false">MIN(AE355,(FY354*(1+FY$5/Setup!$C$36)+IF($V355=6,N($F355),0)))</f>
        <v>0</v>
      </c>
      <c r="CD355" s="48" t="n">
        <f aca="false">MIN(AF355,(FZ354*(1+FZ$5/Setup!$C$36)+IF($V355=7,N($F355),0)))</f>
        <v>0</v>
      </c>
      <c r="CE355" s="48" t="n">
        <f aca="false">MIN(AG355,(GA354*(1+GA$5/Setup!$C$36)+IF($V355=8,N($F355),0)))</f>
        <v>0</v>
      </c>
      <c r="CF355" s="48" t="n">
        <f aca="false">MIN(AH355,(GB354*(1+GB$5/Setup!$C$36)+IF($V355=9,N($F355),0)))</f>
        <v>0</v>
      </c>
      <c r="CG355" s="48" t="n">
        <f aca="false">MIN(AI355,(GC354*(1+GC$5/Setup!$C$36)+IF($V355=10,N($F355),0)))</f>
        <v>0</v>
      </c>
      <c r="CH355" s="48" t="n">
        <f aca="false">MIN(AJ355,(GD354*(1+GD$5/Setup!$C$36)+IF($V355=11,N($F355),0)))</f>
        <v>0</v>
      </c>
      <c r="CI355" s="48" t="n">
        <f aca="false">MIN(AK355,(GE354*(1+GE$5/Setup!$C$36)+IF($V355=12,N($F355),0)))</f>
        <v>0</v>
      </c>
      <c r="CJ355" s="48" t="n">
        <f aca="false">MIN(AL355,(GF354*(1+GF$5/Setup!$C$36)+IF($V355=13,N($F355),0)))</f>
        <v>0</v>
      </c>
      <c r="CK355" s="48" t="n">
        <f aca="false">MIN(AM355,(GG354*(1+GG$5/Setup!$C$36)+IF($V355=14,N($F355),0)))</f>
        <v>0</v>
      </c>
      <c r="CL355" s="48" t="n">
        <f aca="false">MIN(AN355,(GH354*(1+GH$5/Setup!$C$36)+IF($V355=15,N($F355),0)))</f>
        <v>0</v>
      </c>
      <c r="CM355" s="48" t="n">
        <f aca="false">MIN(AO355,(GI354*(1+GI$5/Setup!$C$36)+IF($V355=16,N($F355),0)))</f>
        <v>0</v>
      </c>
      <c r="CN355" s="48" t="n">
        <f aca="false">MIN(AP355,(GJ354*(1+GJ$5/Setup!$C$36)+IF($V355=17,N($F355),0)))</f>
        <v>0</v>
      </c>
      <c r="CO355" s="48" t="n">
        <f aca="false">MIN(AQ355,(GK354*(1+GK$5/Setup!$C$36)+IF($V355=18,N($F355),0)))</f>
        <v>0</v>
      </c>
      <c r="CP355" s="48" t="n">
        <f aca="false">MIN(AR355,(GL354*(1+GL$5/Setup!$C$36)+IF($V355=19,N($F355),0)))</f>
        <v>0</v>
      </c>
      <c r="CQ355" s="48" t="n">
        <f aca="false">MIN(AS355,(GM354*(1+GM$5/Setup!$C$36)+IF($V355=20,N($F355),0)))</f>
        <v>0</v>
      </c>
      <c r="CR355" s="48" t="n">
        <f aca="false">MIN(AT355,(GN354*(1+GN$5/Setup!$C$36)+IF($V355=21,N($F355),0)))</f>
        <v>0</v>
      </c>
      <c r="CS355" s="48" t="n">
        <f aca="false">MIN(AU355,(GO354*(1+GO$5/Setup!$C$36)+IF($V355=22,N($F355),0)))</f>
        <v>0</v>
      </c>
      <c r="CT355" s="48" t="n">
        <f aca="false">MIN(AV355,(GP354*(1+GP$5/Setup!$C$36)+IF($V355=23,N($F355),0)))</f>
        <v>0</v>
      </c>
      <c r="CU355" s="48" t="n">
        <f aca="false">MIN(AW355,(GQ354*(1+GQ$5/Setup!$C$36)+IF($V355=24,N($F355),0)))</f>
        <v>0</v>
      </c>
      <c r="CV355" s="48" t="n">
        <f aca="false">MIN(AX355,(GR354*(1+GR$5/Setup!$C$36)+IF($V355=25,N($F355),0)))</f>
        <v>0</v>
      </c>
      <c r="CW355" s="48" t="n">
        <f aca="false">MIN(AY355,(GS354*(1+GS$5/Setup!$C$36)+IF($V355=26,N($F355),0)))</f>
        <v>0</v>
      </c>
      <c r="CX355" s="48" t="n">
        <f aca="false">MIN(AZ355,(GT354*(1+GT$5/Setup!$C$36)+IF($V355=27,N($F355),0)))</f>
        <v>0</v>
      </c>
      <c r="CY355" s="48" t="n">
        <f aca="false">MIN(BA355,(GU354*(1+GU$5/Setup!$C$36)+IF($V355=28,N($F355),0)))</f>
        <v>0</v>
      </c>
      <c r="CZ355" s="48" t="n">
        <f aca="false">MIN(BB355,(GV354*(1+GV$5/Setup!$C$36)+IF($V355=29,N($F355),0)))</f>
        <v>0</v>
      </c>
      <c r="DA355" s="48" t="n">
        <f aca="false">MIN(BC355,(GW354*(1+GW$5/Setup!$C$36)+IF($V355=30,N($F355),0)))</f>
        <v>0</v>
      </c>
      <c r="DB355" s="48" t="n">
        <f aca="false">MIN(BD355,(GX354*(1+GX$5/Setup!$C$36)+IF($V355=31,N($F355),0)))</f>
        <v>0</v>
      </c>
      <c r="DC355" s="48" t="n">
        <f aca="false">MIN(BE355,(GY354*(1+GY$5/Setup!$C$36)+IF($V355=32,N($F355),0)))</f>
        <v>0</v>
      </c>
      <c r="DD355" s="48" t="n">
        <f aca="false">MIN(BF355,(GZ354*(1+GZ$5/Setup!$C$36)+IF($V355=33,N($F355),0)))</f>
        <v>0</v>
      </c>
      <c r="DE355" s="48" t="n">
        <f aca="false">MIN(BG355,(HA354*(1+HA$5/Setup!$C$36)+IF($V355=34,N($F355),0)))</f>
        <v>0</v>
      </c>
      <c r="DF355" s="48" t="n">
        <f aca="false">MIN(BH355,(HB354*(1+HB$5/Setup!$C$36)+IF($V355=35,N($F355),0)))</f>
        <v>0</v>
      </c>
      <c r="DG355" s="48" t="n">
        <f aca="false">MIN(BI355,(HC354*(1+HC$5/Setup!$C$36)+IF($V355=36,N($F355),0)))</f>
        <v>0</v>
      </c>
      <c r="DH355" s="48" t="n">
        <f aca="false">MIN(BJ355,(HD354*(1+HD$5/Setup!$C$36)+IF($V355=37,N($F355),0)))</f>
        <v>0</v>
      </c>
      <c r="DI355" s="48" t="n">
        <f aca="false">MIN(BK355,(HE354*(1+HE$5/Setup!$C$36)+IF($V355=38,N($F355),0)))</f>
        <v>0</v>
      </c>
      <c r="DJ355" s="48" t="n">
        <f aca="false">MIN(BL355,(HF354*(1+HF$5/Setup!$C$36)+IF($V355=39,N($F355),0)))</f>
        <v>0</v>
      </c>
      <c r="DK355" s="48" t="n">
        <f aca="false">MIN(BM355,(HG354*(1+HG$5/Setup!$C$36)+IF($V355=40,N($F355),0)))</f>
        <v>0</v>
      </c>
      <c r="DL355" s="48" t="n">
        <f aca="false">MIN(BN355,(HH354*(1+HH$5/Setup!$C$36)+IF($V355=41,N($F355),0)))</f>
        <v>0</v>
      </c>
      <c r="DM355" s="48" t="n">
        <f aca="false">MIN(BO355,(HI354*(1+HI$5/Setup!$C$36)+IF($V355=42,N($F355),0)))</f>
        <v>0</v>
      </c>
      <c r="DN355" s="48" t="n">
        <f aca="false">MIN(BP355,(HJ354*(1+HJ$5/Setup!$C$36)+IF($V355=43,N($F355),0)))</f>
        <v>0</v>
      </c>
      <c r="DO355" s="48" t="n">
        <f aca="false">MIN(BQ355,(HK354*(1+HK$5/Setup!$C$36)+IF($V355=44,N($F355),0)))</f>
        <v>0</v>
      </c>
      <c r="DP355" s="48" t="n">
        <f aca="false">MIN(BR355,(HL354*(1+HL$5/Setup!$C$36)+IF($V355=45,N($F355),0)))</f>
        <v>0</v>
      </c>
      <c r="DQ355" s="48" t="n">
        <f aca="false">MIN(BS355,(HM354*(1+HM$5/Setup!$C$36)+IF($V355=46,N($F355),0)))</f>
        <v>0</v>
      </c>
      <c r="DR355" s="48" t="n">
        <f aca="false">MIN(BT355,(HN354*(1+HN$5/Setup!$C$36)+IF($V355=47,N($F355),0)))</f>
        <v>0</v>
      </c>
      <c r="DS355" s="48" t="n">
        <f aca="false">MIN(BU355,(HO354*(1+HO$5/Setup!$C$36)+IF($V355=48,N($F355),0)))</f>
        <v>0</v>
      </c>
      <c r="DT355" s="48" t="n">
        <f aca="false">MIN(BV355,(HP354*(1+HP$5/Setup!$C$36)+IF($V355=49,N($F355),0)))</f>
        <v>0</v>
      </c>
      <c r="DU355" s="48" t="n">
        <f aca="false">MIN(BW355,(HQ354*(1+HQ$5/Setup!$C$36)+IF($V355=50,N($F355),0)))</f>
        <v>0</v>
      </c>
      <c r="DV355" s="48" t="n">
        <f aca="false">MIN(MAX((FT354*(1+FT$5/Setup!$C$36)+IF($V355=1,N($F355),0))-BX355,0),MAX($P355-0,0))</f>
        <v>0</v>
      </c>
      <c r="DW355" s="48" t="n">
        <f aca="false">MIN(MAX((FU354*(1+FU$5/Setup!$C$36)+IF($V355=2,N($F355),0))-BY355,0),MAX($P355-SUM(DV355:DV355),0))</f>
        <v>0</v>
      </c>
      <c r="DX355" s="48" t="n">
        <f aca="false">MIN(MAX((FV354*(1+FV$5/Setup!$C$36)+IF($V355=3,N($F355),0))-BZ355,0),MAX($P355-SUM(DV355:DW355),0))</f>
        <v>0</v>
      </c>
      <c r="DY355" s="48" t="n">
        <f aca="false">MIN(MAX((FW354*(1+FW$5/Setup!$C$36)+IF($V355=4,N($F355),0))-CA355,0),MAX($P355-SUM(DV355:DX355),0))</f>
        <v>0</v>
      </c>
      <c r="DZ355" s="48" t="n">
        <f aca="false">MIN(MAX((FX354*(1+FX$5/Setup!$C$36)+IF($V355=5,N($F355),0))-CB355,0),MAX($P355-SUM(DV355:DY355),0))</f>
        <v>0</v>
      </c>
      <c r="EA355" s="48" t="n">
        <f aca="false">MIN(MAX((FY354*(1+FY$5/Setup!$C$36)+IF($V355=6,N($F355),0))-CC355,0),MAX($P355-SUM(DV355:DZ355),0))</f>
        <v>0</v>
      </c>
      <c r="EB355" s="48" t="n">
        <f aca="false">MIN(MAX((FZ354*(1+FZ$5/Setup!$C$36)+IF($V355=7,N($F355),0))-CD355,0),MAX($P355-SUM(DV355:EA355),0))</f>
        <v>0</v>
      </c>
      <c r="EC355" s="48" t="n">
        <f aca="false">MIN(MAX((GA354*(1+GA$5/Setup!$C$36)+IF($V355=8,N($F355),0))-CE355,0),MAX($P355-SUM(DV355:EB355),0))</f>
        <v>0</v>
      </c>
      <c r="ED355" s="48" t="n">
        <f aca="false">MIN(MAX((GB354*(1+GB$5/Setup!$C$36)+IF($V355=9,N($F355),0))-CF355,0),MAX($P355-SUM(DV355:EC355),0))</f>
        <v>0</v>
      </c>
      <c r="EE355" s="48" t="n">
        <f aca="false">MIN(MAX((GC354*(1+GC$5/Setup!$C$36)+IF($V355=10,N($F355),0))-CG355,0),MAX($P355-SUM(DV355:ED355),0))</f>
        <v>0</v>
      </c>
      <c r="EF355" s="48" t="n">
        <f aca="false">MIN(MAX((GD354*(1+GD$5/Setup!$C$36)+IF($V355=11,N($F355),0))-CH355,0),MAX($P355-SUM(DV355:EE355),0))</f>
        <v>0</v>
      </c>
      <c r="EG355" s="48" t="n">
        <f aca="false">MIN(MAX((GE354*(1+GE$5/Setup!$C$36)+IF($V355=12,N($F355),0))-CI355,0),MAX($P355-SUM(DV355:EF355),0))</f>
        <v>0</v>
      </c>
      <c r="EH355" s="48" t="n">
        <f aca="false">MIN(MAX((GF354*(1+GF$5/Setup!$C$36)+IF($V355=13,N($F355),0))-CJ355,0),MAX($P355-SUM(DV355:EG355),0))</f>
        <v>0</v>
      </c>
      <c r="EI355" s="48" t="n">
        <f aca="false">MIN(MAX((GG354*(1+GG$5/Setup!$C$36)+IF($V355=14,N($F355),0))-CK355,0),MAX($P355-SUM(DV355:EH355),0))</f>
        <v>0</v>
      </c>
      <c r="EJ355" s="48" t="n">
        <f aca="false">MIN(MAX((GH354*(1+GH$5/Setup!$C$36)+IF($V355=15,N($F355),0))-CL355,0),MAX($P355-SUM(DV355:EI355),0))</f>
        <v>0</v>
      </c>
      <c r="EK355" s="48" t="n">
        <f aca="false">MIN(MAX((GI354*(1+GI$5/Setup!$C$36)+IF($V355=16,N($F355),0))-CM355,0),MAX($P355-SUM(DV355:EJ355),0))</f>
        <v>0</v>
      </c>
      <c r="EL355" s="48" t="n">
        <f aca="false">MIN(MAX((GJ354*(1+GJ$5/Setup!$C$36)+IF($V355=17,N($F355),0))-CN355,0),MAX($P355-SUM(DV355:EK355),0))</f>
        <v>0</v>
      </c>
      <c r="EM355" s="48" t="n">
        <f aca="false">MIN(MAX((GK354*(1+GK$5/Setup!$C$36)+IF($V355=18,N($F355),0))-CO355,0),MAX($P355-SUM(DV355:EL355),0))</f>
        <v>0</v>
      </c>
      <c r="EN355" s="48" t="n">
        <f aca="false">MIN(MAX((GL354*(1+GL$5/Setup!$C$36)+IF($V355=19,N($F355),0))-CP355,0),MAX($P355-SUM(DV355:EM355),0))</f>
        <v>0</v>
      </c>
      <c r="EO355" s="48" t="n">
        <f aca="false">MIN(MAX((GM354*(1+GM$5/Setup!$C$36)+IF($V355=20,N($F355),0))-CQ355,0),MAX($P355-SUM(DV355:EN355),0))</f>
        <v>0</v>
      </c>
      <c r="EP355" s="48" t="n">
        <f aca="false">MIN(MAX((GN354*(1+GN$5/Setup!$C$36)+IF($V355=21,N($F355),0))-CR355,0),MAX($P355-SUM(DV355:EO355),0))</f>
        <v>0</v>
      </c>
      <c r="EQ355" s="48" t="n">
        <f aca="false">MIN(MAX((GO354*(1+GO$5/Setup!$C$36)+IF($V355=22,N($F355),0))-CS355,0),MAX($P355-SUM(DV355:EP355),0))</f>
        <v>0</v>
      </c>
      <c r="ER355" s="48" t="n">
        <f aca="false">MIN(MAX((GP354*(1+GP$5/Setup!$C$36)+IF($V355=23,N($F355),0))-CT355,0),MAX($P355-SUM(DV355:EQ355),0))</f>
        <v>0</v>
      </c>
      <c r="ES355" s="48" t="n">
        <f aca="false">MIN(MAX((GQ354*(1+GQ$5/Setup!$C$36)+IF($V355=24,N($F355),0))-CU355,0),MAX($P355-SUM(DV355:ER355),0))</f>
        <v>0</v>
      </c>
      <c r="ET355" s="48" t="n">
        <f aca="false">MIN(MAX((GR354*(1+GR$5/Setup!$C$36)+IF($V355=25,N($F355),0))-CV355,0),MAX($P355-SUM(DV355:ES355),0))</f>
        <v>0</v>
      </c>
      <c r="EU355" s="48" t="n">
        <f aca="false">MIN(MAX((GS354*(1+GS$5/Setup!$C$36)+IF($V355=26,N($F355),0))-CW355,0),MAX($P355-SUM(DV355:ET355),0))</f>
        <v>0</v>
      </c>
      <c r="EV355" s="48" t="n">
        <f aca="false">MIN(MAX((GT354*(1+GT$5/Setup!$C$36)+IF($V355=27,N($F355),0))-CX355,0),MAX($P355-SUM(DV355:EU355),0))</f>
        <v>0</v>
      </c>
      <c r="EW355" s="48" t="n">
        <f aca="false">MIN(MAX((GU354*(1+GU$5/Setup!$C$36)+IF($V355=28,N($F355),0))-CY355,0),MAX($P355-SUM(DV355:EV355),0))</f>
        <v>0</v>
      </c>
      <c r="EX355" s="48" t="n">
        <f aca="false">MIN(MAX((GV354*(1+GV$5/Setup!$C$36)+IF($V355=29,N($F355),0))-CZ355,0),MAX($P355-SUM(DV355:EW355),0))</f>
        <v>0</v>
      </c>
      <c r="EY355" s="48" t="n">
        <f aca="false">MIN(MAX((GW354*(1+GW$5/Setup!$C$36)+IF($V355=30,N($F355),0))-DA355,0),MAX($P355-SUM(DV355:EX355),0))</f>
        <v>0</v>
      </c>
      <c r="EZ355" s="48" t="n">
        <f aca="false">MIN(MAX((GX354*(1+GX$5/Setup!$C$36)+IF($V355=31,N($F355),0))-DB355,0),MAX($P355-SUM(DV355:EY355),0))</f>
        <v>0</v>
      </c>
      <c r="FA355" s="48" t="n">
        <f aca="false">MIN(MAX((GY354*(1+GY$5/Setup!$C$36)+IF($V355=32,N($F355),0))-DC355,0),MAX($P355-SUM(DV355:EZ355),0))</f>
        <v>0</v>
      </c>
      <c r="FB355" s="48" t="n">
        <f aca="false">MIN(MAX((GZ354*(1+GZ$5/Setup!$C$36)+IF($V355=33,N($F355),0))-DD355,0),MAX($P355-SUM(DV355:FA355),0))</f>
        <v>0</v>
      </c>
      <c r="FC355" s="48" t="n">
        <f aca="false">MIN(MAX((HA354*(1+HA$5/Setup!$C$36)+IF($V355=34,N($F355),0))-DE355,0),MAX($P355-SUM(DV355:FB355),0))</f>
        <v>0</v>
      </c>
      <c r="FD355" s="48" t="n">
        <f aca="false">MIN(MAX((HB354*(1+HB$5/Setup!$C$36)+IF($V355=35,N($F355),0))-DF355,0),MAX($P355-SUM(DV355:FC355),0))</f>
        <v>0</v>
      </c>
      <c r="FE355" s="48" t="n">
        <f aca="false">MIN(MAX((HC354*(1+HC$5/Setup!$C$36)+IF($V355=36,N($F355),0))-DG355,0),MAX($P355-SUM(DV355:FD355),0))</f>
        <v>0</v>
      </c>
      <c r="FF355" s="48" t="n">
        <f aca="false">MIN(MAX((HD354*(1+HD$5/Setup!$C$36)+IF($V355=37,N($F355),0))-DH355,0),MAX($P355-SUM(DV355:FE355),0))</f>
        <v>0</v>
      </c>
      <c r="FG355" s="48" t="n">
        <f aca="false">MIN(MAX((HE354*(1+HE$5/Setup!$C$36)+IF($V355=38,N($F355),0))-DI355,0),MAX($P355-SUM(DV355:FF355),0))</f>
        <v>0</v>
      </c>
      <c r="FH355" s="48" t="n">
        <f aca="false">MIN(MAX((HF354*(1+HF$5/Setup!$C$36)+IF($V355=39,N($F355),0))-DJ355,0),MAX($P355-SUM(DV355:FG355),0))</f>
        <v>0</v>
      </c>
      <c r="FI355" s="48" t="n">
        <f aca="false">MIN(MAX((HG354*(1+HG$5/Setup!$C$36)+IF($V355=40,N($F355),0))-DK355,0),MAX($P355-SUM(DV355:FH355),0))</f>
        <v>0</v>
      </c>
      <c r="FJ355" s="48" t="n">
        <f aca="false">MIN(MAX((HH354*(1+HH$5/Setup!$C$36)+IF($V355=41,N($F355),0))-DL355,0),MAX($P355-SUM(DV355:FI355),0))</f>
        <v>0</v>
      </c>
      <c r="FK355" s="48" t="n">
        <f aca="false">MIN(MAX((HI354*(1+HI$5/Setup!$C$36)+IF($V355=42,N($F355),0))-DM355,0),MAX($P355-SUM(DV355:FJ355),0))</f>
        <v>0</v>
      </c>
      <c r="FL355" s="48" t="n">
        <f aca="false">MIN(MAX((HJ354*(1+HJ$5/Setup!$C$36)+IF($V355=43,N($F355),0))-DN355,0),MAX($P355-SUM(DV355:FK355),0))</f>
        <v>0</v>
      </c>
      <c r="FM355" s="48" t="n">
        <f aca="false">MIN(MAX((HK354*(1+HK$5/Setup!$C$36)+IF($V355=44,N($F355),0))-DO355,0),MAX($P355-SUM(DV355:FL355),0))</f>
        <v>0</v>
      </c>
      <c r="FN355" s="48" t="n">
        <f aca="false">MIN(MAX((HL354*(1+HL$5/Setup!$C$36)+IF($V355=45,N($F355),0))-DP355,0),MAX($P355-SUM(DV355:FM355),0))</f>
        <v>0</v>
      </c>
      <c r="FO355" s="48" t="n">
        <f aca="false">MIN(MAX((HM354*(1+HM$5/Setup!$C$36)+IF($V355=46,N($F355),0))-DQ355,0),MAX($P355-SUM(DV355:FN355),0))</f>
        <v>0</v>
      </c>
      <c r="FP355" s="48" t="n">
        <f aca="false">MIN(MAX((HN354*(1+HN$5/Setup!$C$36)+IF($V355=47,N($F355),0))-DR355,0),MAX($P355-SUM(DV355:FO355),0))</f>
        <v>0</v>
      </c>
      <c r="FQ355" s="48" t="n">
        <f aca="false">MIN(MAX((HO354*(1+HO$5/Setup!$C$36)+IF($V355=48,N($F355),0))-DS355,0),MAX($P355-SUM(DV355:FP355),0))</f>
        <v>0</v>
      </c>
      <c r="FR355" s="48" t="n">
        <f aca="false">MIN(MAX((HP354*(1+HP$5/Setup!$C$36)+IF($V355=49,N($F355),0))-DT355,0),MAX($P355-SUM(DV355:FQ355),0))</f>
        <v>0</v>
      </c>
      <c r="FS355" s="48" t="n">
        <f aca="false">MIN(MAX((HQ354*(1+HQ$5/Setup!$C$36)+IF($V355=50,N($F355),0))-DU355,0),MAX($P355-SUM(DV355:FR355),0))</f>
        <v>0</v>
      </c>
      <c r="FT355" s="48" t="n">
        <f aca="false">IF((FT354*(1+FT$5/Setup!$C$36)+IF($V355=1,N($F355),0))-BX355-DV355&lt;0.005,0,(FT354*(1+FT$5/Setup!$C$36)+IF($V355=1,N($F355),0))-BX355-DV355)</f>
        <v>0</v>
      </c>
      <c r="FU355" s="48" t="n">
        <f aca="false">IF((FU354*(1+FU$5/Setup!$C$36)+IF($V355=2,N($F355),0))-BY355-DW355&lt;0.005,0,(FU354*(1+FU$5/Setup!$C$36)+IF($V355=2,N($F355),0))-BY355-DW355)</f>
        <v>0</v>
      </c>
      <c r="FV355" s="48" t="n">
        <f aca="false">IF((FV354*(1+FV$5/Setup!$C$36)+IF($V355=3,N($F355),0))-BZ355-DX355&lt;0.005,0,(FV354*(1+FV$5/Setup!$C$36)+IF($V355=3,N($F355),0))-BZ355-DX355)</f>
        <v>0</v>
      </c>
      <c r="FW355" s="48" t="n">
        <f aca="false">IF((FW354*(1+FW$5/Setup!$C$36)+IF($V355=4,N($F355),0))-CA355-DY355&lt;0.005,0,(FW354*(1+FW$5/Setup!$C$36)+IF($V355=4,N($F355),0))-CA355-DY355)</f>
        <v>0</v>
      </c>
      <c r="FX355" s="48" t="n">
        <f aca="false">IF((FX354*(1+FX$5/Setup!$C$36)+IF($V355=5,N($F355),0))-CB355-DZ355&lt;0.005,0,(FX354*(1+FX$5/Setup!$C$36)+IF($V355=5,N($F355),0))-CB355-DZ355)</f>
        <v>0</v>
      </c>
      <c r="FY355" s="48" t="n">
        <f aca="false">IF((FY354*(1+FY$5/Setup!$C$36)+IF($V355=6,N($F355),0))-CC355-EA355&lt;0.005,0,(FY354*(1+FY$5/Setup!$C$36)+IF($V355=6,N($F355),0))-CC355-EA355)</f>
        <v>0</v>
      </c>
      <c r="FZ355" s="48" t="n">
        <f aca="false">IF((FZ354*(1+FZ$5/Setup!$C$36)+IF($V355=7,N($F355),0))-CD355-EB355&lt;0.005,0,(FZ354*(1+FZ$5/Setup!$C$36)+IF($V355=7,N($F355),0))-CD355-EB355)</f>
        <v>0</v>
      </c>
      <c r="GA355" s="48" t="n">
        <f aca="false">IF((GA354*(1+GA$5/Setup!$C$36)+IF($V355=8,N($F355),0))-CE355-EC355&lt;0.005,0,(GA354*(1+GA$5/Setup!$C$36)+IF($V355=8,N($F355),0))-CE355-EC355)</f>
        <v>0</v>
      </c>
      <c r="GB355" s="48" t="n">
        <f aca="false">IF((GB354*(1+GB$5/Setup!$C$36)+IF($V355=9,N($F355),0))-CF355-ED355&lt;0.005,0,(GB354*(1+GB$5/Setup!$C$36)+IF($V355=9,N($F355),0))-CF355-ED355)</f>
        <v>0</v>
      </c>
      <c r="GC355" s="48" t="n">
        <f aca="false">IF((GC354*(1+GC$5/Setup!$C$36)+IF($V355=10,N($F355),0))-CG355-EE355&lt;0.005,0,(GC354*(1+GC$5/Setup!$C$36)+IF($V355=10,N($F355),0))-CG355-EE355)</f>
        <v>0</v>
      </c>
      <c r="GD355" s="48" t="n">
        <f aca="false">IF((GD354*(1+GD$5/Setup!$C$36)+IF($V355=11,N($F355),0))-CH355-EF355&lt;0.005,0,(GD354*(1+GD$5/Setup!$C$36)+IF($V355=11,N($F355),0))-CH355-EF355)</f>
        <v>0</v>
      </c>
      <c r="GE355" s="48" t="n">
        <f aca="false">IF((GE354*(1+GE$5/Setup!$C$36)+IF($V355=12,N($F355),0))-CI355-EG355&lt;0.005,0,(GE354*(1+GE$5/Setup!$C$36)+IF($V355=12,N($F355),0))-CI355-EG355)</f>
        <v>0</v>
      </c>
      <c r="GF355" s="48" t="n">
        <f aca="false">IF((GF354*(1+GF$5/Setup!$C$36)+IF($V355=13,N($F355),0))-CJ355-EH355&lt;0.005,0,(GF354*(1+GF$5/Setup!$C$36)+IF($V355=13,N($F355),0))-CJ355-EH355)</f>
        <v>0</v>
      </c>
      <c r="GG355" s="48" t="n">
        <f aca="false">IF((GG354*(1+GG$5/Setup!$C$36)+IF($V355=14,N($F355),0))-CK355-EI355&lt;0.005,0,(GG354*(1+GG$5/Setup!$C$36)+IF($V355=14,N($F355),0))-CK355-EI355)</f>
        <v>0</v>
      </c>
      <c r="GH355" s="48" t="n">
        <f aca="false">IF((GH354*(1+GH$5/Setup!$C$36)+IF($V355=15,N($F355),0))-CL355-EJ355&lt;0.005,0,(GH354*(1+GH$5/Setup!$C$36)+IF($V355=15,N($F355),0))-CL355-EJ355)</f>
        <v>0</v>
      </c>
      <c r="GI355" s="48" t="n">
        <f aca="false">IF((GI354*(1+GI$5/Setup!$C$36)+IF($V355=16,N($F355),0))-CM355-EK355&lt;0.005,0,(GI354*(1+GI$5/Setup!$C$36)+IF($V355=16,N($F355),0))-CM355-EK355)</f>
        <v>0</v>
      </c>
      <c r="GJ355" s="48" t="n">
        <f aca="false">IF((GJ354*(1+GJ$5/Setup!$C$36)+IF($V355=17,N($F355),0))-CN355-EL355&lt;0.005,0,(GJ354*(1+GJ$5/Setup!$C$36)+IF($V355=17,N($F355),0))-CN355-EL355)</f>
        <v>0</v>
      </c>
      <c r="GK355" s="48" t="n">
        <f aca="false">IF((GK354*(1+GK$5/Setup!$C$36)+IF($V355=18,N($F355),0))-CO355-EM355&lt;0.005,0,(GK354*(1+GK$5/Setup!$C$36)+IF($V355=18,N($F355),0))-CO355-EM355)</f>
        <v>0</v>
      </c>
      <c r="GL355" s="48" t="n">
        <f aca="false">IF((GL354*(1+GL$5/Setup!$C$36)+IF($V355=19,N($F355),0))-CP355-EN355&lt;0.005,0,(GL354*(1+GL$5/Setup!$C$36)+IF($V355=19,N($F355),0))-CP355-EN355)</f>
        <v>0</v>
      </c>
      <c r="GM355" s="48" t="n">
        <f aca="false">IF((GM354*(1+GM$5/Setup!$C$36)+IF($V355=20,N($F355),0))-CQ355-EO355&lt;0.005,0,(GM354*(1+GM$5/Setup!$C$36)+IF($V355=20,N($F355),0))-CQ355-EO355)</f>
        <v>0</v>
      </c>
      <c r="GN355" s="48" t="n">
        <f aca="false">IF((GN354*(1+GN$5/Setup!$C$36)+IF($V355=21,N($F355),0))-CR355-EP355&lt;0.005,0,(GN354*(1+GN$5/Setup!$C$36)+IF($V355=21,N($F355),0))-CR355-EP355)</f>
        <v>0</v>
      </c>
      <c r="GO355" s="48" t="n">
        <f aca="false">IF((GO354*(1+GO$5/Setup!$C$36)+IF($V355=22,N($F355),0))-CS355-EQ355&lt;0.005,0,(GO354*(1+GO$5/Setup!$C$36)+IF($V355=22,N($F355),0))-CS355-EQ355)</f>
        <v>0</v>
      </c>
      <c r="GP355" s="48" t="n">
        <f aca="false">IF((GP354*(1+GP$5/Setup!$C$36)+IF($V355=23,N($F355),0))-CT355-ER355&lt;0.005,0,(GP354*(1+GP$5/Setup!$C$36)+IF($V355=23,N($F355),0))-CT355-ER355)</f>
        <v>0</v>
      </c>
      <c r="GQ355" s="48" t="n">
        <f aca="false">IF((GQ354*(1+GQ$5/Setup!$C$36)+IF($V355=24,N($F355),0))-CU355-ES355&lt;0.005,0,(GQ354*(1+GQ$5/Setup!$C$36)+IF($V355=24,N($F355),0))-CU355-ES355)</f>
        <v>0</v>
      </c>
      <c r="GR355" s="48" t="n">
        <f aca="false">IF((GR354*(1+GR$5/Setup!$C$36)+IF($V355=25,N($F355),0))-CV355-ET355&lt;0.005,0,(GR354*(1+GR$5/Setup!$C$36)+IF($V355=25,N($F355),0))-CV355-ET355)</f>
        <v>0</v>
      </c>
      <c r="GS355" s="48" t="n">
        <f aca="false">IF((GS354*(1+GS$5/Setup!$C$36)+IF($V355=26,N($F355),0))-CW355-EU355&lt;0.005,0,(GS354*(1+GS$5/Setup!$C$36)+IF($V355=26,N($F355),0))-CW355-EU355)</f>
        <v>0</v>
      </c>
      <c r="GT355" s="48" t="n">
        <f aca="false">IF((GT354*(1+GT$5/Setup!$C$36)+IF($V355=27,N($F355),0))-CX355-EV355&lt;0.005,0,(GT354*(1+GT$5/Setup!$C$36)+IF($V355=27,N($F355),0))-CX355-EV355)</f>
        <v>0</v>
      </c>
      <c r="GU355" s="48" t="n">
        <f aca="false">IF((GU354*(1+GU$5/Setup!$C$36)+IF($V355=28,N($F355),0))-CY355-EW355&lt;0.005,0,(GU354*(1+GU$5/Setup!$C$36)+IF($V355=28,N($F355),0))-CY355-EW355)</f>
        <v>0</v>
      </c>
      <c r="GV355" s="48" t="n">
        <f aca="false">IF((GV354*(1+GV$5/Setup!$C$36)+IF($V355=29,N($F355),0))-CZ355-EX355&lt;0.005,0,(GV354*(1+GV$5/Setup!$C$36)+IF($V355=29,N($F355),0))-CZ355-EX355)</f>
        <v>0</v>
      </c>
      <c r="GW355" s="48" t="n">
        <f aca="false">IF((GW354*(1+GW$5/Setup!$C$36)+IF($V355=30,N($F355),0))-DA355-EY355&lt;0.005,0,(GW354*(1+GW$5/Setup!$C$36)+IF($V355=30,N($F355),0))-DA355-EY355)</f>
        <v>0</v>
      </c>
      <c r="GX355" s="48" t="n">
        <f aca="false">IF((GX354*(1+GX$5/Setup!$C$36)+IF($V355=31,N($F355),0))-DB355-EZ355&lt;0.005,0,(GX354*(1+GX$5/Setup!$C$36)+IF($V355=31,N($F355),0))-DB355-EZ355)</f>
        <v>0</v>
      </c>
      <c r="GY355" s="48" t="n">
        <f aca="false">IF((GY354*(1+GY$5/Setup!$C$36)+IF($V355=32,N($F355),0))-DC355-FA355&lt;0.005,0,(GY354*(1+GY$5/Setup!$C$36)+IF($V355=32,N($F355),0))-DC355-FA355)</f>
        <v>0</v>
      </c>
      <c r="GZ355" s="48" t="n">
        <f aca="false">IF((GZ354*(1+GZ$5/Setup!$C$36)+IF($V355=33,N($F355),0))-DD355-FB355&lt;0.005,0,(GZ354*(1+GZ$5/Setup!$C$36)+IF($V355=33,N($F355),0))-DD355-FB355)</f>
        <v>0</v>
      </c>
      <c r="HA355" s="48" t="n">
        <f aca="false">IF((HA354*(1+HA$5/Setup!$C$36)+IF($V355=34,N($F355),0))-DE355-FC355&lt;0.005,0,(HA354*(1+HA$5/Setup!$C$36)+IF($V355=34,N($F355),0))-DE355-FC355)</f>
        <v>0</v>
      </c>
      <c r="HB355" s="48" t="n">
        <f aca="false">IF((HB354*(1+HB$5/Setup!$C$36)+IF($V355=35,N($F355),0))-DF355-FD355&lt;0.005,0,(HB354*(1+HB$5/Setup!$C$36)+IF($V355=35,N($F355),0))-DF355-FD355)</f>
        <v>0</v>
      </c>
      <c r="HC355" s="48" t="n">
        <f aca="false">IF((HC354*(1+HC$5/Setup!$C$36)+IF($V355=36,N($F355),0))-DG355-FE355&lt;0.005,0,(HC354*(1+HC$5/Setup!$C$36)+IF($V355=36,N($F355),0))-DG355-FE355)</f>
        <v>0</v>
      </c>
      <c r="HD355" s="48" t="n">
        <f aca="false">IF((HD354*(1+HD$5/Setup!$C$36)+IF($V355=37,N($F355),0))-DH355-FF355&lt;0.005,0,(HD354*(1+HD$5/Setup!$C$36)+IF($V355=37,N($F355),0))-DH355-FF355)</f>
        <v>0</v>
      </c>
      <c r="HE355" s="48" t="n">
        <f aca="false">IF((HE354*(1+HE$5/Setup!$C$36)+IF($V355=38,N($F355),0))-DI355-FG355&lt;0.005,0,(HE354*(1+HE$5/Setup!$C$36)+IF($V355=38,N($F355),0))-DI355-FG355)</f>
        <v>0</v>
      </c>
      <c r="HF355" s="48" t="n">
        <f aca="false">IF((HF354*(1+HF$5/Setup!$C$36)+IF($V355=39,N($F355),0))-DJ355-FH355&lt;0.005,0,(HF354*(1+HF$5/Setup!$C$36)+IF($V355=39,N($F355),0))-DJ355-FH355)</f>
        <v>0</v>
      </c>
      <c r="HG355" s="48" t="n">
        <f aca="false">IF((HG354*(1+HG$5/Setup!$C$36)+IF($V355=40,N($F355),0))-DK355-FI355&lt;0.005,0,(HG354*(1+HG$5/Setup!$C$36)+IF($V355=40,N($F355),0))-DK355-FI355)</f>
        <v>0</v>
      </c>
      <c r="HH355" s="48" t="n">
        <f aca="false">IF((HH354*(1+HH$5/Setup!$C$36)+IF($V355=41,N($F355),0))-DL355-FJ355&lt;0.005,0,(HH354*(1+HH$5/Setup!$C$36)+IF($V355=41,N($F355),0))-DL355-FJ355)</f>
        <v>0</v>
      </c>
      <c r="HI355" s="48" t="n">
        <f aca="false">IF((HI354*(1+HI$5/Setup!$C$36)+IF($V355=42,N($F355),0))-DM355-FK355&lt;0.005,0,(HI354*(1+HI$5/Setup!$C$36)+IF($V355=42,N($F355),0))-DM355-FK355)</f>
        <v>0</v>
      </c>
      <c r="HJ355" s="48" t="n">
        <f aca="false">IF((HJ354*(1+HJ$5/Setup!$C$36)+IF($V355=43,N($F355),0))-DN355-FL355&lt;0.005,0,(HJ354*(1+HJ$5/Setup!$C$36)+IF($V355=43,N($F355),0))-DN355-FL355)</f>
        <v>0</v>
      </c>
      <c r="HK355" s="48" t="n">
        <f aca="false">IF((HK354*(1+HK$5/Setup!$C$36)+IF($V355=44,N($F355),0))-DO355-FM355&lt;0.005,0,(HK354*(1+HK$5/Setup!$C$36)+IF($V355=44,N($F355),0))-DO355-FM355)</f>
        <v>0</v>
      </c>
      <c r="HL355" s="48" t="n">
        <f aca="false">IF((HL354*(1+HL$5/Setup!$C$36)+IF($V355=45,N($F355),0))-DP355-FN355&lt;0.005,0,(HL354*(1+HL$5/Setup!$C$36)+IF($V355=45,N($F355),0))-DP355-FN355)</f>
        <v>0</v>
      </c>
      <c r="HM355" s="48" t="n">
        <f aca="false">IF((HM354*(1+HM$5/Setup!$C$36)+IF($V355=46,N($F355),0))-DQ355-FO355&lt;0.005,0,(HM354*(1+HM$5/Setup!$C$36)+IF($V355=46,N($F355),0))-DQ355-FO355)</f>
        <v>0</v>
      </c>
      <c r="HN355" s="48" t="n">
        <f aca="false">IF((HN354*(1+HN$5/Setup!$C$36)+IF($V355=47,N($F355),0))-DR355-FP355&lt;0.005,0,(HN354*(1+HN$5/Setup!$C$36)+IF($V355=47,N($F355),0))-DR355-FP355)</f>
        <v>0</v>
      </c>
      <c r="HO355" s="48" t="n">
        <f aca="false">IF((HO354*(1+HO$5/Setup!$C$36)+IF($V355=48,N($F355),0))-DS355-FQ355&lt;0.005,0,(HO354*(1+HO$5/Setup!$C$36)+IF($V355=48,N($F355),0))-DS355-FQ355)</f>
        <v>0</v>
      </c>
      <c r="HP355" s="48" t="n">
        <f aca="false">IF((HP354*(1+HP$5/Setup!$C$36)+IF($V355=49,N($F355),0))-DT355-FR355&lt;0.005,0,(HP354*(1+HP$5/Setup!$C$36)+IF($V355=49,N($F355),0))-DT355-FR355)</f>
        <v>0</v>
      </c>
      <c r="HQ355" s="48" t="n">
        <f aca="false">IF((HQ354*(1+HQ$5/Setup!$C$36)+IF($V355=50,N($F355),0))-DU355-FS355&lt;0.005,0,(HQ354*(1+HQ$5/Setup!$C$36)+IF($V355=50,N($F355),0))-DU355-FS355)</f>
        <v>0</v>
      </c>
    </row>
    <row r="356" customFormat="false" ht="15" hidden="false" customHeight="false" outlineLevel="0" collapsed="false">
      <c r="A356" s="44" t="n">
        <v>348</v>
      </c>
      <c r="B356" s="45" t="n">
        <f aca="false">IF(Setup!$C$7="Every month",EDATE(Setup!$C$8,($A356-1)),IF(Setup!$C$7="Twice a month",DATE(YEAR(Setup!$C$8),MONTH(Setup!$C$8)+INT((($A356-1)+Setup!$C$41)/2),MIN(IF(MOD(($A356-1)+Setup!$C$41,2)=0,Setup!$C$39,Setup!$C$40),DAY(EOMONTH(DATE(YEAR(Setup!$C$8),MONTH(Setup!$C$8)+INT((($A356-1)+Setup!$C$41)/2),1),0)))),Setup!$C$8+($A356-1)*IF(Setup!$C$7="Every week",7,14)))</f>
        <v>51183</v>
      </c>
      <c r="C356" s="45" t="n">
        <f aca="false">IF(Setup!$C$7="Every month",EDATE(Setup!$C$8,$A356),IF(Setup!$C$7="Twice a month",DATE(YEAR(Setup!$C$8),MONTH(Setup!$C$8)+INT(($A356+Setup!$C$41)/2),MIN(IF(MOD($A356+Setup!$C$41,2)=0,Setup!$C$39,Setup!$C$40),DAY(EOMONTH(DATE(YEAR(Setup!$C$8),MONTH(Setup!$C$8)+INT(($A356+Setup!$C$41)/2),1),0)))),Setup!$C$8+$A356*IF(Setup!$C$7="Every week",7,14)))</f>
        <v>51197</v>
      </c>
      <c r="D356" s="46"/>
      <c r="E356" s="47"/>
      <c r="F356" s="47"/>
      <c r="G356" s="47"/>
      <c r="H356" s="47"/>
      <c r="I356" s="48" t="n">
        <f aca="false">N(Setup!$C$11)+N(E356)</f>
        <v>100</v>
      </c>
      <c r="J356" s="48" t="n">
        <f aca="false">MIN(Setup!$C$37,MAX(I356,0))</f>
        <v>9.23076923076923</v>
      </c>
      <c r="K356" s="48" t="n">
        <f aca="false">MIN(MAX(N(Setup!$C$14)-L355,0),MAX(I356-J356,0))</f>
        <v>0</v>
      </c>
      <c r="L356" s="48" t="n">
        <f aca="false">L355+K356-N(G356)</f>
        <v>500</v>
      </c>
      <c r="M356" s="48" t="n">
        <f aca="false">M355+J356-N(H356)</f>
        <v>3212.30769230768</v>
      </c>
      <c r="N356" s="48" t="n">
        <f aca="false">SUM(BX356:DU356)</f>
        <v>0</v>
      </c>
      <c r="O356" s="48" t="n">
        <f aca="false">SUM(Z356:BW356)-N356</f>
        <v>40</v>
      </c>
      <c r="P356" s="48" t="n">
        <f aca="false">MAX(I356-J356-K356,0)+O356</f>
        <v>130.769230769231</v>
      </c>
      <c r="Q356" s="48" t="n">
        <f aca="false">SUM(DV356:FS356)</f>
        <v>0</v>
      </c>
      <c r="R356" s="49" t="n">
        <f aca="false">N356+J356+K356+Q356</f>
        <v>9.23076923076923</v>
      </c>
      <c r="S356" s="48" t="n">
        <f aca="false">T356-T355-N(F356)+N356+Q356</f>
        <v>0</v>
      </c>
      <c r="T356" s="49" t="n">
        <f aca="false">SUM(FT356:HQ356)</f>
        <v>0</v>
      </c>
      <c r="U356" s="44" t="str">
        <f aca="false">IF(T355&lt;0.005,"",INDEX(Helpers!$C$2:$C$51,IF(_xlfn.MINIFS($DV$6:$FS$6,DV356:FS356,"&gt;0.005")=0,V356,_xlfn.MINIFS($DV$6:$FS$6,DV356:FS356,"&gt;0.005"))))</f>
        <v/>
      </c>
      <c r="V356" s="44" t="n">
        <f aca="false">IF(_xlfn.MINIFS($FT$6:$HQ$6,FT355:HQ355,"&gt;0.005")=0,1,_xlfn.MINIFS($FT$6:$HQ$6,FT355:HQ355,"&gt;0.005"))</f>
        <v>1</v>
      </c>
      <c r="W356" s="44" t="n">
        <f aca="false">IF(AND(D356&lt;&gt;"Paid",T355&gt;0.005),1,0)</f>
        <v>0</v>
      </c>
      <c r="X356" s="48" t="n">
        <f aca="false">SUMPRODUCT(((Helpers!$G$2:$G$51*(1+(Helpers!$D$2:$D$51+0.000000001)/12)^(($B356-Setup!$C$8)/(365.25/12))-Helpers!$E$2:$E$51*((1+(Helpers!$D$2:$D$51+0.000000001)/12)^(($B356-Setup!$C$8)/(365.25/12))-1)/((Helpers!$D$2:$D$51+0.000000001)/12))&gt;0)*(Helpers!$G$2:$G$51*(1+(Helpers!$D$2:$D$51+0.000000001)/12)^(($B356-Setup!$C$8)/(365.25/12))-Helpers!$E$2:$E$51*((1+(Helpers!$D$2:$D$51+0.000000001)/12)^(($B356-Setup!$C$8)/(365.25/12))-1)/((Helpers!$D$2:$D$51+0.000000001)/12)))</f>
        <v>0</v>
      </c>
      <c r="Y356" s="48"/>
      <c r="Z356" s="48" t="n">
        <f aca="false">IF(OR(N(Z$5)=0,Z$6=""),0,Z$5*((DATE(YEAR($B356),MONTH($B356),MIN(Z$6,DAY(EOMONTH($B356,0))))&gt;=$B356)*(DATE(YEAR($B356),MONTH($B356),MIN(Z$6,DAY(EOMONTH($B356,0))))&lt;$C356)+(DATE(YEAR($B356),MONTH($B356)+1,MIN(Z$6,DAY(EOMONTH($B356,1))))&gt;=$B356)*(DATE(YEAR($B356),MONTH($B356)+1,MIN(Z$6,DAY(EOMONTH($B356,1))))&lt;$C356)))</f>
        <v>0</v>
      </c>
      <c r="AA356" s="48" t="n">
        <f aca="false">IF(OR(N(AA$5)=0,AA$6=""),0,AA$5*((DATE(YEAR($B356),MONTH($B356),MIN(AA$6,DAY(EOMONTH($B356,0))))&gt;=$B356)*(DATE(YEAR($B356),MONTH($B356),MIN(AA$6,DAY(EOMONTH($B356,0))))&lt;$C356)+(DATE(YEAR($B356),MONTH($B356)+1,MIN(AA$6,DAY(EOMONTH($B356,1))))&gt;=$B356)*(DATE(YEAR($B356),MONTH($B356)+1,MIN(AA$6,DAY(EOMONTH($B356,1))))&lt;$C356)))</f>
        <v>40</v>
      </c>
      <c r="AB356" s="48" t="n">
        <f aca="false">IF(OR(N(AB$5)=0,AB$6=""),0,AB$5*((DATE(YEAR($B356),MONTH($B356),MIN(AB$6,DAY(EOMONTH($B356,0))))&gt;=$B356)*(DATE(YEAR($B356),MONTH($B356),MIN(AB$6,DAY(EOMONTH($B356,0))))&lt;$C356)+(DATE(YEAR($B356),MONTH($B356)+1,MIN(AB$6,DAY(EOMONTH($B356,1))))&gt;=$B356)*(DATE(YEAR($B356),MONTH($B356)+1,MIN(AB$6,DAY(EOMONTH($B356,1))))&lt;$C356)))</f>
        <v>0</v>
      </c>
      <c r="AC356" s="48" t="n">
        <f aca="false">IF(OR(N(AC$5)=0,AC$6=""),0,AC$5*((DATE(YEAR($B356),MONTH($B356),MIN(AC$6,DAY(EOMONTH($B356,0))))&gt;=$B356)*(DATE(YEAR($B356),MONTH($B356),MIN(AC$6,DAY(EOMONTH($B356,0))))&lt;$C356)+(DATE(YEAR($B356),MONTH($B356)+1,MIN(AC$6,DAY(EOMONTH($B356,1))))&gt;=$B356)*(DATE(YEAR($B356),MONTH($B356)+1,MIN(AC$6,DAY(EOMONTH($B356,1))))&lt;$C356)))</f>
        <v>0</v>
      </c>
      <c r="AD356" s="48" t="n">
        <f aca="false">IF(OR(N(AD$5)=0,AD$6=""),0,AD$5*((DATE(YEAR($B356),MONTH($B356),MIN(AD$6,DAY(EOMONTH($B356,0))))&gt;=$B356)*(DATE(YEAR($B356),MONTH($B356),MIN(AD$6,DAY(EOMONTH($B356,0))))&lt;$C356)+(DATE(YEAR($B356),MONTH($B356)+1,MIN(AD$6,DAY(EOMONTH($B356,1))))&gt;=$B356)*(DATE(YEAR($B356),MONTH($B356)+1,MIN(AD$6,DAY(EOMONTH($B356,1))))&lt;$C356)))</f>
        <v>0</v>
      </c>
      <c r="AE356" s="48" t="n">
        <f aca="false">IF(OR(N(AE$5)=0,AE$6=""),0,AE$5*((DATE(YEAR($B356),MONTH($B356),MIN(AE$6,DAY(EOMONTH($B356,0))))&gt;=$B356)*(DATE(YEAR($B356),MONTH($B356),MIN(AE$6,DAY(EOMONTH($B356,0))))&lt;$C356)+(DATE(YEAR($B356),MONTH($B356)+1,MIN(AE$6,DAY(EOMONTH($B356,1))))&gt;=$B356)*(DATE(YEAR($B356),MONTH($B356)+1,MIN(AE$6,DAY(EOMONTH($B356,1))))&lt;$C356)))</f>
        <v>0</v>
      </c>
      <c r="AF356" s="48" t="n">
        <f aca="false">IF(OR(N(AF$5)=0,AF$6=""),0,AF$5*((DATE(YEAR($B356),MONTH($B356),MIN(AF$6,DAY(EOMONTH($B356,0))))&gt;=$B356)*(DATE(YEAR($B356),MONTH($B356),MIN(AF$6,DAY(EOMONTH($B356,0))))&lt;$C356)+(DATE(YEAR($B356),MONTH($B356)+1,MIN(AF$6,DAY(EOMONTH($B356,1))))&gt;=$B356)*(DATE(YEAR($B356),MONTH($B356)+1,MIN(AF$6,DAY(EOMONTH($B356,1))))&lt;$C356)))</f>
        <v>0</v>
      </c>
      <c r="AG356" s="48" t="n">
        <f aca="false">IF(OR(N(AG$5)=0,AG$6=""),0,AG$5*((DATE(YEAR($B356),MONTH($B356),MIN(AG$6,DAY(EOMONTH($B356,0))))&gt;=$B356)*(DATE(YEAR($B356),MONTH($B356),MIN(AG$6,DAY(EOMONTH($B356,0))))&lt;$C356)+(DATE(YEAR($B356),MONTH($B356)+1,MIN(AG$6,DAY(EOMONTH($B356,1))))&gt;=$B356)*(DATE(YEAR($B356),MONTH($B356)+1,MIN(AG$6,DAY(EOMONTH($B356,1))))&lt;$C356)))</f>
        <v>0</v>
      </c>
      <c r="AH356" s="48" t="n">
        <f aca="false">IF(OR(N(AH$5)=0,AH$6=""),0,AH$5*((DATE(YEAR($B356),MONTH($B356),MIN(AH$6,DAY(EOMONTH($B356,0))))&gt;=$B356)*(DATE(YEAR($B356),MONTH($B356),MIN(AH$6,DAY(EOMONTH($B356,0))))&lt;$C356)+(DATE(YEAR($B356),MONTH($B356)+1,MIN(AH$6,DAY(EOMONTH($B356,1))))&gt;=$B356)*(DATE(YEAR($B356),MONTH($B356)+1,MIN(AH$6,DAY(EOMONTH($B356,1))))&lt;$C356)))</f>
        <v>0</v>
      </c>
      <c r="AI356" s="48" t="n">
        <f aca="false">IF(OR(N(AI$5)=0,AI$6=""),0,AI$5*((DATE(YEAR($B356),MONTH($B356),MIN(AI$6,DAY(EOMONTH($B356,0))))&gt;=$B356)*(DATE(YEAR($B356),MONTH($B356),MIN(AI$6,DAY(EOMONTH($B356,0))))&lt;$C356)+(DATE(YEAR($B356),MONTH($B356)+1,MIN(AI$6,DAY(EOMONTH($B356,1))))&gt;=$B356)*(DATE(YEAR($B356),MONTH($B356)+1,MIN(AI$6,DAY(EOMONTH($B356,1))))&lt;$C356)))</f>
        <v>0</v>
      </c>
      <c r="AJ356" s="48" t="n">
        <f aca="false">IF(OR(N(AJ$5)=0,AJ$6=""),0,AJ$5*((DATE(YEAR($B356),MONTH($B356),MIN(AJ$6,DAY(EOMONTH($B356,0))))&gt;=$B356)*(DATE(YEAR($B356),MONTH($B356),MIN(AJ$6,DAY(EOMONTH($B356,0))))&lt;$C356)+(DATE(YEAR($B356),MONTH($B356)+1,MIN(AJ$6,DAY(EOMONTH($B356,1))))&gt;=$B356)*(DATE(YEAR($B356),MONTH($B356)+1,MIN(AJ$6,DAY(EOMONTH($B356,1))))&lt;$C356)))</f>
        <v>0</v>
      </c>
      <c r="AK356" s="48" t="n">
        <f aca="false">IF(OR(N(AK$5)=0,AK$6=""),0,AK$5*((DATE(YEAR($B356),MONTH($B356),MIN(AK$6,DAY(EOMONTH($B356,0))))&gt;=$B356)*(DATE(YEAR($B356),MONTH($B356),MIN(AK$6,DAY(EOMONTH($B356,0))))&lt;$C356)+(DATE(YEAR($B356),MONTH($B356)+1,MIN(AK$6,DAY(EOMONTH($B356,1))))&gt;=$B356)*(DATE(YEAR($B356),MONTH($B356)+1,MIN(AK$6,DAY(EOMONTH($B356,1))))&lt;$C356)))</f>
        <v>0</v>
      </c>
      <c r="AL356" s="48" t="n">
        <f aca="false">IF(OR(N(AL$5)=0,AL$6=""),0,AL$5*((DATE(YEAR($B356),MONTH($B356),MIN(AL$6,DAY(EOMONTH($B356,0))))&gt;=$B356)*(DATE(YEAR($B356),MONTH($B356),MIN(AL$6,DAY(EOMONTH($B356,0))))&lt;$C356)+(DATE(YEAR($B356),MONTH($B356)+1,MIN(AL$6,DAY(EOMONTH($B356,1))))&gt;=$B356)*(DATE(YEAR($B356),MONTH($B356)+1,MIN(AL$6,DAY(EOMONTH($B356,1))))&lt;$C356)))</f>
        <v>0</v>
      </c>
      <c r="AM356" s="48" t="n">
        <f aca="false">IF(OR(N(AM$5)=0,AM$6=""),0,AM$5*((DATE(YEAR($B356),MONTH($B356),MIN(AM$6,DAY(EOMONTH($B356,0))))&gt;=$B356)*(DATE(YEAR($B356),MONTH($B356),MIN(AM$6,DAY(EOMONTH($B356,0))))&lt;$C356)+(DATE(YEAR($B356),MONTH($B356)+1,MIN(AM$6,DAY(EOMONTH($B356,1))))&gt;=$B356)*(DATE(YEAR($B356),MONTH($B356)+1,MIN(AM$6,DAY(EOMONTH($B356,1))))&lt;$C356)))</f>
        <v>0</v>
      </c>
      <c r="AN356" s="48" t="n">
        <f aca="false">IF(OR(N(AN$5)=0,AN$6=""),0,AN$5*((DATE(YEAR($B356),MONTH($B356),MIN(AN$6,DAY(EOMONTH($B356,0))))&gt;=$B356)*(DATE(YEAR($B356),MONTH($B356),MIN(AN$6,DAY(EOMONTH($B356,0))))&lt;$C356)+(DATE(YEAR($B356),MONTH($B356)+1,MIN(AN$6,DAY(EOMONTH($B356,1))))&gt;=$B356)*(DATE(YEAR($B356),MONTH($B356)+1,MIN(AN$6,DAY(EOMONTH($B356,1))))&lt;$C356)))</f>
        <v>0</v>
      </c>
      <c r="AO356" s="48" t="n">
        <f aca="false">IF(OR(N(AO$5)=0,AO$6=""),0,AO$5*((DATE(YEAR($B356),MONTH($B356),MIN(AO$6,DAY(EOMONTH($B356,0))))&gt;=$B356)*(DATE(YEAR($B356),MONTH($B356),MIN(AO$6,DAY(EOMONTH($B356,0))))&lt;$C356)+(DATE(YEAR($B356),MONTH($B356)+1,MIN(AO$6,DAY(EOMONTH($B356,1))))&gt;=$B356)*(DATE(YEAR($B356),MONTH($B356)+1,MIN(AO$6,DAY(EOMONTH($B356,1))))&lt;$C356)))</f>
        <v>0</v>
      </c>
      <c r="AP356" s="48" t="n">
        <f aca="false">IF(OR(N(AP$5)=0,AP$6=""),0,AP$5*((DATE(YEAR($B356),MONTH($B356),MIN(AP$6,DAY(EOMONTH($B356,0))))&gt;=$B356)*(DATE(YEAR($B356),MONTH($B356),MIN(AP$6,DAY(EOMONTH($B356,0))))&lt;$C356)+(DATE(YEAR($B356),MONTH($B356)+1,MIN(AP$6,DAY(EOMONTH($B356,1))))&gt;=$B356)*(DATE(YEAR($B356),MONTH($B356)+1,MIN(AP$6,DAY(EOMONTH($B356,1))))&lt;$C356)))</f>
        <v>0</v>
      </c>
      <c r="AQ356" s="48" t="n">
        <f aca="false">IF(OR(N(AQ$5)=0,AQ$6=""),0,AQ$5*((DATE(YEAR($B356),MONTH($B356),MIN(AQ$6,DAY(EOMONTH($B356,0))))&gt;=$B356)*(DATE(YEAR($B356),MONTH($B356),MIN(AQ$6,DAY(EOMONTH($B356,0))))&lt;$C356)+(DATE(YEAR($B356),MONTH($B356)+1,MIN(AQ$6,DAY(EOMONTH($B356,1))))&gt;=$B356)*(DATE(YEAR($B356),MONTH($B356)+1,MIN(AQ$6,DAY(EOMONTH($B356,1))))&lt;$C356)))</f>
        <v>0</v>
      </c>
      <c r="AR356" s="48" t="n">
        <f aca="false">IF(OR(N(AR$5)=0,AR$6=""),0,AR$5*((DATE(YEAR($B356),MONTH($B356),MIN(AR$6,DAY(EOMONTH($B356,0))))&gt;=$B356)*(DATE(YEAR($B356),MONTH($B356),MIN(AR$6,DAY(EOMONTH($B356,0))))&lt;$C356)+(DATE(YEAR($B356),MONTH($B356)+1,MIN(AR$6,DAY(EOMONTH($B356,1))))&gt;=$B356)*(DATE(YEAR($B356),MONTH($B356)+1,MIN(AR$6,DAY(EOMONTH($B356,1))))&lt;$C356)))</f>
        <v>0</v>
      </c>
      <c r="AS356" s="48" t="n">
        <f aca="false">IF(OR(N(AS$5)=0,AS$6=""),0,AS$5*((DATE(YEAR($B356),MONTH($B356),MIN(AS$6,DAY(EOMONTH($B356,0))))&gt;=$B356)*(DATE(YEAR($B356),MONTH($B356),MIN(AS$6,DAY(EOMONTH($B356,0))))&lt;$C356)+(DATE(YEAR($B356),MONTH($B356)+1,MIN(AS$6,DAY(EOMONTH($B356,1))))&gt;=$B356)*(DATE(YEAR($B356),MONTH($B356)+1,MIN(AS$6,DAY(EOMONTH($B356,1))))&lt;$C356)))</f>
        <v>0</v>
      </c>
      <c r="AT356" s="48" t="n">
        <f aca="false">IF(OR(N(AT$5)=0,AT$6=""),0,AT$5*((DATE(YEAR($B356),MONTH($B356),MIN(AT$6,DAY(EOMONTH($B356,0))))&gt;=$B356)*(DATE(YEAR($B356),MONTH($B356),MIN(AT$6,DAY(EOMONTH($B356,0))))&lt;$C356)+(DATE(YEAR($B356),MONTH($B356)+1,MIN(AT$6,DAY(EOMONTH($B356,1))))&gt;=$B356)*(DATE(YEAR($B356),MONTH($B356)+1,MIN(AT$6,DAY(EOMONTH($B356,1))))&lt;$C356)))</f>
        <v>0</v>
      </c>
      <c r="AU356" s="48" t="n">
        <f aca="false">IF(OR(N(AU$5)=0,AU$6=""),0,AU$5*((DATE(YEAR($B356),MONTH($B356),MIN(AU$6,DAY(EOMONTH($B356,0))))&gt;=$B356)*(DATE(YEAR($B356),MONTH($B356),MIN(AU$6,DAY(EOMONTH($B356,0))))&lt;$C356)+(DATE(YEAR($B356),MONTH($B356)+1,MIN(AU$6,DAY(EOMONTH($B356,1))))&gt;=$B356)*(DATE(YEAR($B356),MONTH($B356)+1,MIN(AU$6,DAY(EOMONTH($B356,1))))&lt;$C356)))</f>
        <v>0</v>
      </c>
      <c r="AV356" s="48" t="n">
        <f aca="false">IF(OR(N(AV$5)=0,AV$6=""),0,AV$5*((DATE(YEAR($B356),MONTH($B356),MIN(AV$6,DAY(EOMONTH($B356,0))))&gt;=$B356)*(DATE(YEAR($B356),MONTH($B356),MIN(AV$6,DAY(EOMONTH($B356,0))))&lt;$C356)+(DATE(YEAR($B356),MONTH($B356)+1,MIN(AV$6,DAY(EOMONTH($B356,1))))&gt;=$B356)*(DATE(YEAR($B356),MONTH($B356)+1,MIN(AV$6,DAY(EOMONTH($B356,1))))&lt;$C356)))</f>
        <v>0</v>
      </c>
      <c r="AW356" s="48" t="n">
        <f aca="false">IF(OR(N(AW$5)=0,AW$6=""),0,AW$5*((DATE(YEAR($B356),MONTH($B356),MIN(AW$6,DAY(EOMONTH($B356,0))))&gt;=$B356)*(DATE(YEAR($B356),MONTH($B356),MIN(AW$6,DAY(EOMONTH($B356,0))))&lt;$C356)+(DATE(YEAR($B356),MONTH($B356)+1,MIN(AW$6,DAY(EOMONTH($B356,1))))&gt;=$B356)*(DATE(YEAR($B356),MONTH($B356)+1,MIN(AW$6,DAY(EOMONTH($B356,1))))&lt;$C356)))</f>
        <v>0</v>
      </c>
      <c r="AX356" s="48" t="n">
        <f aca="false">IF(OR(N(AX$5)=0,AX$6=""),0,AX$5*((DATE(YEAR($B356),MONTH($B356),MIN(AX$6,DAY(EOMONTH($B356,0))))&gt;=$B356)*(DATE(YEAR($B356),MONTH($B356),MIN(AX$6,DAY(EOMONTH($B356,0))))&lt;$C356)+(DATE(YEAR($B356),MONTH($B356)+1,MIN(AX$6,DAY(EOMONTH($B356,1))))&gt;=$B356)*(DATE(YEAR($B356),MONTH($B356)+1,MIN(AX$6,DAY(EOMONTH($B356,1))))&lt;$C356)))</f>
        <v>0</v>
      </c>
      <c r="AY356" s="48" t="n">
        <f aca="false">IF(OR(N(AY$5)=0,AY$6=""),0,AY$5*((DATE(YEAR($B356),MONTH($B356),MIN(AY$6,DAY(EOMONTH($B356,0))))&gt;=$B356)*(DATE(YEAR($B356),MONTH($B356),MIN(AY$6,DAY(EOMONTH($B356,0))))&lt;$C356)+(DATE(YEAR($B356),MONTH($B356)+1,MIN(AY$6,DAY(EOMONTH($B356,1))))&gt;=$B356)*(DATE(YEAR($B356),MONTH($B356)+1,MIN(AY$6,DAY(EOMONTH($B356,1))))&lt;$C356)))</f>
        <v>0</v>
      </c>
      <c r="AZ356" s="48" t="n">
        <f aca="false">IF(OR(N(AZ$5)=0,AZ$6=""),0,AZ$5*((DATE(YEAR($B356),MONTH($B356),MIN(AZ$6,DAY(EOMONTH($B356,0))))&gt;=$B356)*(DATE(YEAR($B356),MONTH($B356),MIN(AZ$6,DAY(EOMONTH($B356,0))))&lt;$C356)+(DATE(YEAR($B356),MONTH($B356)+1,MIN(AZ$6,DAY(EOMONTH($B356,1))))&gt;=$B356)*(DATE(YEAR($B356),MONTH($B356)+1,MIN(AZ$6,DAY(EOMONTH($B356,1))))&lt;$C356)))</f>
        <v>0</v>
      </c>
      <c r="BA356" s="48" t="n">
        <f aca="false">IF(OR(N(BA$5)=0,BA$6=""),0,BA$5*((DATE(YEAR($B356),MONTH($B356),MIN(BA$6,DAY(EOMONTH($B356,0))))&gt;=$B356)*(DATE(YEAR($B356),MONTH($B356),MIN(BA$6,DAY(EOMONTH($B356,0))))&lt;$C356)+(DATE(YEAR($B356),MONTH($B356)+1,MIN(BA$6,DAY(EOMONTH($B356,1))))&gt;=$B356)*(DATE(YEAR($B356),MONTH($B356)+1,MIN(BA$6,DAY(EOMONTH($B356,1))))&lt;$C356)))</f>
        <v>0</v>
      </c>
      <c r="BB356" s="48" t="n">
        <f aca="false">IF(OR(N(BB$5)=0,BB$6=""),0,BB$5*((DATE(YEAR($B356),MONTH($B356),MIN(BB$6,DAY(EOMONTH($B356,0))))&gt;=$B356)*(DATE(YEAR($B356),MONTH($B356),MIN(BB$6,DAY(EOMONTH($B356,0))))&lt;$C356)+(DATE(YEAR($B356),MONTH($B356)+1,MIN(BB$6,DAY(EOMONTH($B356,1))))&gt;=$B356)*(DATE(YEAR($B356),MONTH($B356)+1,MIN(BB$6,DAY(EOMONTH($B356,1))))&lt;$C356)))</f>
        <v>0</v>
      </c>
      <c r="BC356" s="48" t="n">
        <f aca="false">IF(OR(N(BC$5)=0,BC$6=""),0,BC$5*((DATE(YEAR($B356),MONTH($B356),MIN(BC$6,DAY(EOMONTH($B356,0))))&gt;=$B356)*(DATE(YEAR($B356),MONTH($B356),MIN(BC$6,DAY(EOMONTH($B356,0))))&lt;$C356)+(DATE(YEAR($B356),MONTH($B356)+1,MIN(BC$6,DAY(EOMONTH($B356,1))))&gt;=$B356)*(DATE(YEAR($B356),MONTH($B356)+1,MIN(BC$6,DAY(EOMONTH($B356,1))))&lt;$C356)))</f>
        <v>0</v>
      </c>
      <c r="BD356" s="48" t="n">
        <f aca="false">IF(OR(N(BD$5)=0,BD$6=""),0,BD$5*((DATE(YEAR($B356),MONTH($B356),MIN(BD$6,DAY(EOMONTH($B356,0))))&gt;=$B356)*(DATE(YEAR($B356),MONTH($B356),MIN(BD$6,DAY(EOMONTH($B356,0))))&lt;$C356)+(DATE(YEAR($B356),MONTH($B356)+1,MIN(BD$6,DAY(EOMONTH($B356,1))))&gt;=$B356)*(DATE(YEAR($B356),MONTH($B356)+1,MIN(BD$6,DAY(EOMONTH($B356,1))))&lt;$C356)))</f>
        <v>0</v>
      </c>
      <c r="BE356" s="48" t="n">
        <f aca="false">IF(OR(N(BE$5)=0,BE$6=""),0,BE$5*((DATE(YEAR($B356),MONTH($B356),MIN(BE$6,DAY(EOMONTH($B356,0))))&gt;=$B356)*(DATE(YEAR($B356),MONTH($B356),MIN(BE$6,DAY(EOMONTH($B356,0))))&lt;$C356)+(DATE(YEAR($B356),MONTH($B356)+1,MIN(BE$6,DAY(EOMONTH($B356,1))))&gt;=$B356)*(DATE(YEAR($B356),MONTH($B356)+1,MIN(BE$6,DAY(EOMONTH($B356,1))))&lt;$C356)))</f>
        <v>0</v>
      </c>
      <c r="BF356" s="48" t="n">
        <f aca="false">IF(OR(N(BF$5)=0,BF$6=""),0,BF$5*((DATE(YEAR($B356),MONTH($B356),MIN(BF$6,DAY(EOMONTH($B356,0))))&gt;=$B356)*(DATE(YEAR($B356),MONTH($B356),MIN(BF$6,DAY(EOMONTH($B356,0))))&lt;$C356)+(DATE(YEAR($B356),MONTH($B356)+1,MIN(BF$6,DAY(EOMONTH($B356,1))))&gt;=$B356)*(DATE(YEAR($B356),MONTH($B356)+1,MIN(BF$6,DAY(EOMONTH($B356,1))))&lt;$C356)))</f>
        <v>0</v>
      </c>
      <c r="BG356" s="48" t="n">
        <f aca="false">IF(OR(N(BG$5)=0,BG$6=""),0,BG$5*((DATE(YEAR($B356),MONTH($B356),MIN(BG$6,DAY(EOMONTH($B356,0))))&gt;=$B356)*(DATE(YEAR($B356),MONTH($B356),MIN(BG$6,DAY(EOMONTH($B356,0))))&lt;$C356)+(DATE(YEAR($B356),MONTH($B356)+1,MIN(BG$6,DAY(EOMONTH($B356,1))))&gt;=$B356)*(DATE(YEAR($B356),MONTH($B356)+1,MIN(BG$6,DAY(EOMONTH($B356,1))))&lt;$C356)))</f>
        <v>0</v>
      </c>
      <c r="BH356" s="48" t="n">
        <f aca="false">IF(OR(N(BH$5)=0,BH$6=""),0,BH$5*((DATE(YEAR($B356),MONTH($B356),MIN(BH$6,DAY(EOMONTH($B356,0))))&gt;=$B356)*(DATE(YEAR($B356),MONTH($B356),MIN(BH$6,DAY(EOMONTH($B356,0))))&lt;$C356)+(DATE(YEAR($B356),MONTH($B356)+1,MIN(BH$6,DAY(EOMONTH($B356,1))))&gt;=$B356)*(DATE(YEAR($B356),MONTH($B356)+1,MIN(BH$6,DAY(EOMONTH($B356,1))))&lt;$C356)))</f>
        <v>0</v>
      </c>
      <c r="BI356" s="48" t="n">
        <f aca="false">IF(OR(N(BI$5)=0,BI$6=""),0,BI$5*((DATE(YEAR($B356),MONTH($B356),MIN(BI$6,DAY(EOMONTH($B356,0))))&gt;=$B356)*(DATE(YEAR($B356),MONTH($B356),MIN(BI$6,DAY(EOMONTH($B356,0))))&lt;$C356)+(DATE(YEAR($B356),MONTH($B356)+1,MIN(BI$6,DAY(EOMONTH($B356,1))))&gt;=$B356)*(DATE(YEAR($B356),MONTH($B356)+1,MIN(BI$6,DAY(EOMONTH($B356,1))))&lt;$C356)))</f>
        <v>0</v>
      </c>
      <c r="BJ356" s="48" t="n">
        <f aca="false">IF(OR(N(BJ$5)=0,BJ$6=""),0,BJ$5*((DATE(YEAR($B356),MONTH($B356),MIN(BJ$6,DAY(EOMONTH($B356,0))))&gt;=$B356)*(DATE(YEAR($B356),MONTH($B356),MIN(BJ$6,DAY(EOMONTH($B356,0))))&lt;$C356)+(DATE(YEAR($B356),MONTH($B356)+1,MIN(BJ$6,DAY(EOMONTH($B356,1))))&gt;=$B356)*(DATE(YEAR($B356),MONTH($B356)+1,MIN(BJ$6,DAY(EOMONTH($B356,1))))&lt;$C356)))</f>
        <v>0</v>
      </c>
      <c r="BK356" s="48" t="n">
        <f aca="false">IF(OR(N(BK$5)=0,BK$6=""),0,BK$5*((DATE(YEAR($B356),MONTH($B356),MIN(BK$6,DAY(EOMONTH($B356,0))))&gt;=$B356)*(DATE(YEAR($B356),MONTH($B356),MIN(BK$6,DAY(EOMONTH($B356,0))))&lt;$C356)+(DATE(YEAR($B356),MONTH($B356)+1,MIN(BK$6,DAY(EOMONTH($B356,1))))&gt;=$B356)*(DATE(YEAR($B356),MONTH($B356)+1,MIN(BK$6,DAY(EOMONTH($B356,1))))&lt;$C356)))</f>
        <v>0</v>
      </c>
      <c r="BL356" s="48" t="n">
        <f aca="false">IF(OR(N(BL$5)=0,BL$6=""),0,BL$5*((DATE(YEAR($B356),MONTH($B356),MIN(BL$6,DAY(EOMONTH($B356,0))))&gt;=$B356)*(DATE(YEAR($B356),MONTH($B356),MIN(BL$6,DAY(EOMONTH($B356,0))))&lt;$C356)+(DATE(YEAR($B356),MONTH($B356)+1,MIN(BL$6,DAY(EOMONTH($B356,1))))&gt;=$B356)*(DATE(YEAR($B356),MONTH($B356)+1,MIN(BL$6,DAY(EOMONTH($B356,1))))&lt;$C356)))</f>
        <v>0</v>
      </c>
      <c r="BM356" s="48" t="n">
        <f aca="false">IF(OR(N(BM$5)=0,BM$6=""),0,BM$5*((DATE(YEAR($B356),MONTH($B356),MIN(BM$6,DAY(EOMONTH($B356,0))))&gt;=$B356)*(DATE(YEAR($B356),MONTH($B356),MIN(BM$6,DAY(EOMONTH($B356,0))))&lt;$C356)+(DATE(YEAR($B356),MONTH($B356)+1,MIN(BM$6,DAY(EOMONTH($B356,1))))&gt;=$B356)*(DATE(YEAR($B356),MONTH($B356)+1,MIN(BM$6,DAY(EOMONTH($B356,1))))&lt;$C356)))</f>
        <v>0</v>
      </c>
      <c r="BN356" s="48" t="n">
        <f aca="false">IF(OR(N(BN$5)=0,BN$6=""),0,BN$5*((DATE(YEAR($B356),MONTH($B356),MIN(BN$6,DAY(EOMONTH($B356,0))))&gt;=$B356)*(DATE(YEAR($B356),MONTH($B356),MIN(BN$6,DAY(EOMONTH($B356,0))))&lt;$C356)+(DATE(YEAR($B356),MONTH($B356)+1,MIN(BN$6,DAY(EOMONTH($B356,1))))&gt;=$B356)*(DATE(YEAR($B356),MONTH($B356)+1,MIN(BN$6,DAY(EOMONTH($B356,1))))&lt;$C356)))</f>
        <v>0</v>
      </c>
      <c r="BO356" s="48" t="n">
        <f aca="false">IF(OR(N(BO$5)=0,BO$6=""),0,BO$5*((DATE(YEAR($B356),MONTH($B356),MIN(BO$6,DAY(EOMONTH($B356,0))))&gt;=$B356)*(DATE(YEAR($B356),MONTH($B356),MIN(BO$6,DAY(EOMONTH($B356,0))))&lt;$C356)+(DATE(YEAR($B356),MONTH($B356)+1,MIN(BO$6,DAY(EOMONTH($B356,1))))&gt;=$B356)*(DATE(YEAR($B356),MONTH($B356)+1,MIN(BO$6,DAY(EOMONTH($B356,1))))&lt;$C356)))</f>
        <v>0</v>
      </c>
      <c r="BP356" s="48" t="n">
        <f aca="false">IF(OR(N(BP$5)=0,BP$6=""),0,BP$5*((DATE(YEAR($B356),MONTH($B356),MIN(BP$6,DAY(EOMONTH($B356,0))))&gt;=$B356)*(DATE(YEAR($B356),MONTH($B356),MIN(BP$6,DAY(EOMONTH($B356,0))))&lt;$C356)+(DATE(YEAR($B356),MONTH($B356)+1,MIN(BP$6,DAY(EOMONTH($B356,1))))&gt;=$B356)*(DATE(YEAR($B356),MONTH($B356)+1,MIN(BP$6,DAY(EOMONTH($B356,1))))&lt;$C356)))</f>
        <v>0</v>
      </c>
      <c r="BQ356" s="48" t="n">
        <f aca="false">IF(OR(N(BQ$5)=0,BQ$6=""),0,BQ$5*((DATE(YEAR($B356),MONTH($B356),MIN(BQ$6,DAY(EOMONTH($B356,0))))&gt;=$B356)*(DATE(YEAR($B356),MONTH($B356),MIN(BQ$6,DAY(EOMONTH($B356,0))))&lt;$C356)+(DATE(YEAR($B356),MONTH($B356)+1,MIN(BQ$6,DAY(EOMONTH($B356,1))))&gt;=$B356)*(DATE(YEAR($B356),MONTH($B356)+1,MIN(BQ$6,DAY(EOMONTH($B356,1))))&lt;$C356)))</f>
        <v>0</v>
      </c>
      <c r="BR356" s="48" t="n">
        <f aca="false">IF(OR(N(BR$5)=0,BR$6=""),0,BR$5*((DATE(YEAR($B356),MONTH($B356),MIN(BR$6,DAY(EOMONTH($B356,0))))&gt;=$B356)*(DATE(YEAR($B356),MONTH($B356),MIN(BR$6,DAY(EOMONTH($B356,0))))&lt;$C356)+(DATE(YEAR($B356),MONTH($B356)+1,MIN(BR$6,DAY(EOMONTH($B356,1))))&gt;=$B356)*(DATE(YEAR($B356),MONTH($B356)+1,MIN(BR$6,DAY(EOMONTH($B356,1))))&lt;$C356)))</f>
        <v>0</v>
      </c>
      <c r="BS356" s="48" t="n">
        <f aca="false">IF(OR(N(BS$5)=0,BS$6=""),0,BS$5*((DATE(YEAR($B356),MONTH($B356),MIN(BS$6,DAY(EOMONTH($B356,0))))&gt;=$B356)*(DATE(YEAR($B356),MONTH($B356),MIN(BS$6,DAY(EOMONTH($B356,0))))&lt;$C356)+(DATE(YEAR($B356),MONTH($B356)+1,MIN(BS$6,DAY(EOMONTH($B356,1))))&gt;=$B356)*(DATE(YEAR($B356),MONTH($B356)+1,MIN(BS$6,DAY(EOMONTH($B356,1))))&lt;$C356)))</f>
        <v>0</v>
      </c>
      <c r="BT356" s="48" t="n">
        <f aca="false">IF(OR(N(BT$5)=0,BT$6=""),0,BT$5*((DATE(YEAR($B356),MONTH($B356),MIN(BT$6,DAY(EOMONTH($B356,0))))&gt;=$B356)*(DATE(YEAR($B356),MONTH($B356),MIN(BT$6,DAY(EOMONTH($B356,0))))&lt;$C356)+(DATE(YEAR($B356),MONTH($B356)+1,MIN(BT$6,DAY(EOMONTH($B356,1))))&gt;=$B356)*(DATE(YEAR($B356),MONTH($B356)+1,MIN(BT$6,DAY(EOMONTH($B356,1))))&lt;$C356)))</f>
        <v>0</v>
      </c>
      <c r="BU356" s="48" t="n">
        <f aca="false">IF(OR(N(BU$5)=0,BU$6=""),0,BU$5*((DATE(YEAR($B356),MONTH($B356),MIN(BU$6,DAY(EOMONTH($B356,0))))&gt;=$B356)*(DATE(YEAR($B356),MONTH($B356),MIN(BU$6,DAY(EOMONTH($B356,0))))&lt;$C356)+(DATE(YEAR($B356),MONTH($B356)+1,MIN(BU$6,DAY(EOMONTH($B356,1))))&gt;=$B356)*(DATE(YEAR($B356),MONTH($B356)+1,MIN(BU$6,DAY(EOMONTH($B356,1))))&lt;$C356)))</f>
        <v>0</v>
      </c>
      <c r="BV356" s="48" t="n">
        <f aca="false">IF(OR(N(BV$5)=0,BV$6=""),0,BV$5*((DATE(YEAR($B356),MONTH($B356),MIN(BV$6,DAY(EOMONTH($B356,0))))&gt;=$B356)*(DATE(YEAR($B356),MONTH($B356),MIN(BV$6,DAY(EOMONTH($B356,0))))&lt;$C356)+(DATE(YEAR($B356),MONTH($B356)+1,MIN(BV$6,DAY(EOMONTH($B356,1))))&gt;=$B356)*(DATE(YEAR($B356),MONTH($B356)+1,MIN(BV$6,DAY(EOMONTH($B356,1))))&lt;$C356)))</f>
        <v>0</v>
      </c>
      <c r="BW356" s="48" t="n">
        <f aca="false">IF(OR(N(BW$5)=0,BW$6=""),0,BW$5*((DATE(YEAR($B356),MONTH($B356),MIN(BW$6,DAY(EOMONTH($B356,0))))&gt;=$B356)*(DATE(YEAR($B356),MONTH($B356),MIN(BW$6,DAY(EOMONTH($B356,0))))&lt;$C356)+(DATE(YEAR($B356),MONTH($B356)+1,MIN(BW$6,DAY(EOMONTH($B356,1))))&gt;=$B356)*(DATE(YEAR($B356),MONTH($B356)+1,MIN(BW$6,DAY(EOMONTH($B356,1))))&lt;$C356)))</f>
        <v>0</v>
      </c>
      <c r="BX356" s="48" t="n">
        <f aca="false">MIN(Z356,(FT355*(1+FT$5/Setup!$C$36)+IF($V356=1,N($F356),0)))</f>
        <v>0</v>
      </c>
      <c r="BY356" s="48" t="n">
        <f aca="false">MIN(AA356,(FU355*(1+FU$5/Setup!$C$36)+IF($V356=2,N($F356),0)))</f>
        <v>0</v>
      </c>
      <c r="BZ356" s="48" t="n">
        <f aca="false">MIN(AB356,(FV355*(1+FV$5/Setup!$C$36)+IF($V356=3,N($F356),0)))</f>
        <v>0</v>
      </c>
      <c r="CA356" s="48" t="n">
        <f aca="false">MIN(AC356,(FW355*(1+FW$5/Setup!$C$36)+IF($V356=4,N($F356),0)))</f>
        <v>0</v>
      </c>
      <c r="CB356" s="48" t="n">
        <f aca="false">MIN(AD356,(FX355*(1+FX$5/Setup!$C$36)+IF($V356=5,N($F356),0)))</f>
        <v>0</v>
      </c>
      <c r="CC356" s="48" t="n">
        <f aca="false">MIN(AE356,(FY355*(1+FY$5/Setup!$C$36)+IF($V356=6,N($F356),0)))</f>
        <v>0</v>
      </c>
      <c r="CD356" s="48" t="n">
        <f aca="false">MIN(AF356,(FZ355*(1+FZ$5/Setup!$C$36)+IF($V356=7,N($F356),0)))</f>
        <v>0</v>
      </c>
      <c r="CE356" s="48" t="n">
        <f aca="false">MIN(AG356,(GA355*(1+GA$5/Setup!$C$36)+IF($V356=8,N($F356),0)))</f>
        <v>0</v>
      </c>
      <c r="CF356" s="48" t="n">
        <f aca="false">MIN(AH356,(GB355*(1+GB$5/Setup!$C$36)+IF($V356=9,N($F356),0)))</f>
        <v>0</v>
      </c>
      <c r="CG356" s="48" t="n">
        <f aca="false">MIN(AI356,(GC355*(1+GC$5/Setup!$C$36)+IF($V356=10,N($F356),0)))</f>
        <v>0</v>
      </c>
      <c r="CH356" s="48" t="n">
        <f aca="false">MIN(AJ356,(GD355*(1+GD$5/Setup!$C$36)+IF($V356=11,N($F356),0)))</f>
        <v>0</v>
      </c>
      <c r="CI356" s="48" t="n">
        <f aca="false">MIN(AK356,(GE355*(1+GE$5/Setup!$C$36)+IF($V356=12,N($F356),0)))</f>
        <v>0</v>
      </c>
      <c r="CJ356" s="48" t="n">
        <f aca="false">MIN(AL356,(GF355*(1+GF$5/Setup!$C$36)+IF($V356=13,N($F356),0)))</f>
        <v>0</v>
      </c>
      <c r="CK356" s="48" t="n">
        <f aca="false">MIN(AM356,(GG355*(1+GG$5/Setup!$C$36)+IF($V356=14,N($F356),0)))</f>
        <v>0</v>
      </c>
      <c r="CL356" s="48" t="n">
        <f aca="false">MIN(AN356,(GH355*(1+GH$5/Setup!$C$36)+IF($V356=15,N($F356),0)))</f>
        <v>0</v>
      </c>
      <c r="CM356" s="48" t="n">
        <f aca="false">MIN(AO356,(GI355*(1+GI$5/Setup!$C$36)+IF($V356=16,N($F356),0)))</f>
        <v>0</v>
      </c>
      <c r="CN356" s="48" t="n">
        <f aca="false">MIN(AP356,(GJ355*(1+GJ$5/Setup!$C$36)+IF($V356=17,N($F356),0)))</f>
        <v>0</v>
      </c>
      <c r="CO356" s="48" t="n">
        <f aca="false">MIN(AQ356,(GK355*(1+GK$5/Setup!$C$36)+IF($V356=18,N($F356),0)))</f>
        <v>0</v>
      </c>
      <c r="CP356" s="48" t="n">
        <f aca="false">MIN(AR356,(GL355*(1+GL$5/Setup!$C$36)+IF($V356=19,N($F356),0)))</f>
        <v>0</v>
      </c>
      <c r="CQ356" s="48" t="n">
        <f aca="false">MIN(AS356,(GM355*(1+GM$5/Setup!$C$36)+IF($V356=20,N($F356),0)))</f>
        <v>0</v>
      </c>
      <c r="CR356" s="48" t="n">
        <f aca="false">MIN(AT356,(GN355*(1+GN$5/Setup!$C$36)+IF($V356=21,N($F356),0)))</f>
        <v>0</v>
      </c>
      <c r="CS356" s="48" t="n">
        <f aca="false">MIN(AU356,(GO355*(1+GO$5/Setup!$C$36)+IF($V356=22,N($F356),0)))</f>
        <v>0</v>
      </c>
      <c r="CT356" s="48" t="n">
        <f aca="false">MIN(AV356,(GP355*(1+GP$5/Setup!$C$36)+IF($V356=23,N($F356),0)))</f>
        <v>0</v>
      </c>
      <c r="CU356" s="48" t="n">
        <f aca="false">MIN(AW356,(GQ355*(1+GQ$5/Setup!$C$36)+IF($V356=24,N($F356),0)))</f>
        <v>0</v>
      </c>
      <c r="CV356" s="48" t="n">
        <f aca="false">MIN(AX356,(GR355*(1+GR$5/Setup!$C$36)+IF($V356=25,N($F356),0)))</f>
        <v>0</v>
      </c>
      <c r="CW356" s="48" t="n">
        <f aca="false">MIN(AY356,(GS355*(1+GS$5/Setup!$C$36)+IF($V356=26,N($F356),0)))</f>
        <v>0</v>
      </c>
      <c r="CX356" s="48" t="n">
        <f aca="false">MIN(AZ356,(GT355*(1+GT$5/Setup!$C$36)+IF($V356=27,N($F356),0)))</f>
        <v>0</v>
      </c>
      <c r="CY356" s="48" t="n">
        <f aca="false">MIN(BA356,(GU355*(1+GU$5/Setup!$C$36)+IF($V356=28,N($F356),0)))</f>
        <v>0</v>
      </c>
      <c r="CZ356" s="48" t="n">
        <f aca="false">MIN(BB356,(GV355*(1+GV$5/Setup!$C$36)+IF($V356=29,N($F356),0)))</f>
        <v>0</v>
      </c>
      <c r="DA356" s="48" t="n">
        <f aca="false">MIN(BC356,(GW355*(1+GW$5/Setup!$C$36)+IF($V356=30,N($F356),0)))</f>
        <v>0</v>
      </c>
      <c r="DB356" s="48" t="n">
        <f aca="false">MIN(BD356,(GX355*(1+GX$5/Setup!$C$36)+IF($V356=31,N($F356),0)))</f>
        <v>0</v>
      </c>
      <c r="DC356" s="48" t="n">
        <f aca="false">MIN(BE356,(GY355*(1+GY$5/Setup!$C$36)+IF($V356=32,N($F356),0)))</f>
        <v>0</v>
      </c>
      <c r="DD356" s="48" t="n">
        <f aca="false">MIN(BF356,(GZ355*(1+GZ$5/Setup!$C$36)+IF($V356=33,N($F356),0)))</f>
        <v>0</v>
      </c>
      <c r="DE356" s="48" t="n">
        <f aca="false">MIN(BG356,(HA355*(1+HA$5/Setup!$C$36)+IF($V356=34,N($F356),0)))</f>
        <v>0</v>
      </c>
      <c r="DF356" s="48" t="n">
        <f aca="false">MIN(BH356,(HB355*(1+HB$5/Setup!$C$36)+IF($V356=35,N($F356),0)))</f>
        <v>0</v>
      </c>
      <c r="DG356" s="48" t="n">
        <f aca="false">MIN(BI356,(HC355*(1+HC$5/Setup!$C$36)+IF($V356=36,N($F356),0)))</f>
        <v>0</v>
      </c>
      <c r="DH356" s="48" t="n">
        <f aca="false">MIN(BJ356,(HD355*(1+HD$5/Setup!$C$36)+IF($V356=37,N($F356),0)))</f>
        <v>0</v>
      </c>
      <c r="DI356" s="48" t="n">
        <f aca="false">MIN(BK356,(HE355*(1+HE$5/Setup!$C$36)+IF($V356=38,N($F356),0)))</f>
        <v>0</v>
      </c>
      <c r="DJ356" s="48" t="n">
        <f aca="false">MIN(BL356,(HF355*(1+HF$5/Setup!$C$36)+IF($V356=39,N($F356),0)))</f>
        <v>0</v>
      </c>
      <c r="DK356" s="48" t="n">
        <f aca="false">MIN(BM356,(HG355*(1+HG$5/Setup!$C$36)+IF($V356=40,N($F356),0)))</f>
        <v>0</v>
      </c>
      <c r="DL356" s="48" t="n">
        <f aca="false">MIN(BN356,(HH355*(1+HH$5/Setup!$C$36)+IF($V356=41,N($F356),0)))</f>
        <v>0</v>
      </c>
      <c r="DM356" s="48" t="n">
        <f aca="false">MIN(BO356,(HI355*(1+HI$5/Setup!$C$36)+IF($V356=42,N($F356),0)))</f>
        <v>0</v>
      </c>
      <c r="DN356" s="48" t="n">
        <f aca="false">MIN(BP356,(HJ355*(1+HJ$5/Setup!$C$36)+IF($V356=43,N($F356),0)))</f>
        <v>0</v>
      </c>
      <c r="DO356" s="48" t="n">
        <f aca="false">MIN(BQ356,(HK355*(1+HK$5/Setup!$C$36)+IF($V356=44,N($F356),0)))</f>
        <v>0</v>
      </c>
      <c r="DP356" s="48" t="n">
        <f aca="false">MIN(BR356,(HL355*(1+HL$5/Setup!$C$36)+IF($V356=45,N($F356),0)))</f>
        <v>0</v>
      </c>
      <c r="DQ356" s="48" t="n">
        <f aca="false">MIN(BS356,(HM355*(1+HM$5/Setup!$C$36)+IF($V356=46,N($F356),0)))</f>
        <v>0</v>
      </c>
      <c r="DR356" s="48" t="n">
        <f aca="false">MIN(BT356,(HN355*(1+HN$5/Setup!$C$36)+IF($V356=47,N($F356),0)))</f>
        <v>0</v>
      </c>
      <c r="DS356" s="48" t="n">
        <f aca="false">MIN(BU356,(HO355*(1+HO$5/Setup!$C$36)+IF($V356=48,N($F356),0)))</f>
        <v>0</v>
      </c>
      <c r="DT356" s="48" t="n">
        <f aca="false">MIN(BV356,(HP355*(1+HP$5/Setup!$C$36)+IF($V356=49,N($F356),0)))</f>
        <v>0</v>
      </c>
      <c r="DU356" s="48" t="n">
        <f aca="false">MIN(BW356,(HQ355*(1+HQ$5/Setup!$C$36)+IF($V356=50,N($F356),0)))</f>
        <v>0</v>
      </c>
      <c r="DV356" s="48" t="n">
        <f aca="false">MIN(MAX((FT355*(1+FT$5/Setup!$C$36)+IF($V356=1,N($F356),0))-BX356,0),MAX($P356-0,0))</f>
        <v>0</v>
      </c>
      <c r="DW356" s="48" t="n">
        <f aca="false">MIN(MAX((FU355*(1+FU$5/Setup!$C$36)+IF($V356=2,N($F356),0))-BY356,0),MAX($P356-SUM(DV356:DV356),0))</f>
        <v>0</v>
      </c>
      <c r="DX356" s="48" t="n">
        <f aca="false">MIN(MAX((FV355*(1+FV$5/Setup!$C$36)+IF($V356=3,N($F356),0))-BZ356,0),MAX($P356-SUM(DV356:DW356),0))</f>
        <v>0</v>
      </c>
      <c r="DY356" s="48" t="n">
        <f aca="false">MIN(MAX((FW355*(1+FW$5/Setup!$C$36)+IF($V356=4,N($F356),0))-CA356,0),MAX($P356-SUM(DV356:DX356),0))</f>
        <v>0</v>
      </c>
      <c r="DZ356" s="48" t="n">
        <f aca="false">MIN(MAX((FX355*(1+FX$5/Setup!$C$36)+IF($V356=5,N($F356),0))-CB356,0),MAX($P356-SUM(DV356:DY356),0))</f>
        <v>0</v>
      </c>
      <c r="EA356" s="48" t="n">
        <f aca="false">MIN(MAX((FY355*(1+FY$5/Setup!$C$36)+IF($V356=6,N($F356),0))-CC356,0),MAX($P356-SUM(DV356:DZ356),0))</f>
        <v>0</v>
      </c>
      <c r="EB356" s="48" t="n">
        <f aca="false">MIN(MAX((FZ355*(1+FZ$5/Setup!$C$36)+IF($V356=7,N($F356),0))-CD356,0),MAX($P356-SUM(DV356:EA356),0))</f>
        <v>0</v>
      </c>
      <c r="EC356" s="48" t="n">
        <f aca="false">MIN(MAX((GA355*(1+GA$5/Setup!$C$36)+IF($V356=8,N($F356),0))-CE356,0),MAX($P356-SUM(DV356:EB356),0))</f>
        <v>0</v>
      </c>
      <c r="ED356" s="48" t="n">
        <f aca="false">MIN(MAX((GB355*(1+GB$5/Setup!$C$36)+IF($V356=9,N($F356),0))-CF356,0),MAX($P356-SUM(DV356:EC356),0))</f>
        <v>0</v>
      </c>
      <c r="EE356" s="48" t="n">
        <f aca="false">MIN(MAX((GC355*(1+GC$5/Setup!$C$36)+IF($V356=10,N($F356),0))-CG356,0),MAX($P356-SUM(DV356:ED356),0))</f>
        <v>0</v>
      </c>
      <c r="EF356" s="48" t="n">
        <f aca="false">MIN(MAX((GD355*(1+GD$5/Setup!$C$36)+IF($V356=11,N($F356),0))-CH356,0),MAX($P356-SUM(DV356:EE356),0))</f>
        <v>0</v>
      </c>
      <c r="EG356" s="48" t="n">
        <f aca="false">MIN(MAX((GE355*(1+GE$5/Setup!$C$36)+IF($V356=12,N($F356),0))-CI356,0),MAX($P356-SUM(DV356:EF356),0))</f>
        <v>0</v>
      </c>
      <c r="EH356" s="48" t="n">
        <f aca="false">MIN(MAX((GF355*(1+GF$5/Setup!$C$36)+IF($V356=13,N($F356),0))-CJ356,0),MAX($P356-SUM(DV356:EG356),0))</f>
        <v>0</v>
      </c>
      <c r="EI356" s="48" t="n">
        <f aca="false">MIN(MAX((GG355*(1+GG$5/Setup!$C$36)+IF($V356=14,N($F356),0))-CK356,0),MAX($P356-SUM(DV356:EH356),0))</f>
        <v>0</v>
      </c>
      <c r="EJ356" s="48" t="n">
        <f aca="false">MIN(MAX((GH355*(1+GH$5/Setup!$C$36)+IF($V356=15,N($F356),0))-CL356,0),MAX($P356-SUM(DV356:EI356),0))</f>
        <v>0</v>
      </c>
      <c r="EK356" s="48" t="n">
        <f aca="false">MIN(MAX((GI355*(1+GI$5/Setup!$C$36)+IF($V356=16,N($F356),0))-CM356,0),MAX($P356-SUM(DV356:EJ356),0))</f>
        <v>0</v>
      </c>
      <c r="EL356" s="48" t="n">
        <f aca="false">MIN(MAX((GJ355*(1+GJ$5/Setup!$C$36)+IF($V356=17,N($F356),0))-CN356,0),MAX($P356-SUM(DV356:EK356),0))</f>
        <v>0</v>
      </c>
      <c r="EM356" s="48" t="n">
        <f aca="false">MIN(MAX((GK355*(1+GK$5/Setup!$C$36)+IF($V356=18,N($F356),0))-CO356,0),MAX($P356-SUM(DV356:EL356),0))</f>
        <v>0</v>
      </c>
      <c r="EN356" s="48" t="n">
        <f aca="false">MIN(MAX((GL355*(1+GL$5/Setup!$C$36)+IF($V356=19,N($F356),0))-CP356,0),MAX($P356-SUM(DV356:EM356),0))</f>
        <v>0</v>
      </c>
      <c r="EO356" s="48" t="n">
        <f aca="false">MIN(MAX((GM355*(1+GM$5/Setup!$C$36)+IF($V356=20,N($F356),0))-CQ356,0),MAX($P356-SUM(DV356:EN356),0))</f>
        <v>0</v>
      </c>
      <c r="EP356" s="48" t="n">
        <f aca="false">MIN(MAX((GN355*(1+GN$5/Setup!$C$36)+IF($V356=21,N($F356),0))-CR356,0),MAX($P356-SUM(DV356:EO356),0))</f>
        <v>0</v>
      </c>
      <c r="EQ356" s="48" t="n">
        <f aca="false">MIN(MAX((GO355*(1+GO$5/Setup!$C$36)+IF($V356=22,N($F356),0))-CS356,0),MAX($P356-SUM(DV356:EP356),0))</f>
        <v>0</v>
      </c>
      <c r="ER356" s="48" t="n">
        <f aca="false">MIN(MAX((GP355*(1+GP$5/Setup!$C$36)+IF($V356=23,N($F356),0))-CT356,0),MAX($P356-SUM(DV356:EQ356),0))</f>
        <v>0</v>
      </c>
      <c r="ES356" s="48" t="n">
        <f aca="false">MIN(MAX((GQ355*(1+GQ$5/Setup!$C$36)+IF($V356=24,N($F356),0))-CU356,0),MAX($P356-SUM(DV356:ER356),0))</f>
        <v>0</v>
      </c>
      <c r="ET356" s="48" t="n">
        <f aca="false">MIN(MAX((GR355*(1+GR$5/Setup!$C$36)+IF($V356=25,N($F356),0))-CV356,0),MAX($P356-SUM(DV356:ES356),0))</f>
        <v>0</v>
      </c>
      <c r="EU356" s="48" t="n">
        <f aca="false">MIN(MAX((GS355*(1+GS$5/Setup!$C$36)+IF($V356=26,N($F356),0))-CW356,0),MAX($P356-SUM(DV356:ET356),0))</f>
        <v>0</v>
      </c>
      <c r="EV356" s="48" t="n">
        <f aca="false">MIN(MAX((GT355*(1+GT$5/Setup!$C$36)+IF($V356=27,N($F356),0))-CX356,0),MAX($P356-SUM(DV356:EU356),0))</f>
        <v>0</v>
      </c>
      <c r="EW356" s="48" t="n">
        <f aca="false">MIN(MAX((GU355*(1+GU$5/Setup!$C$36)+IF($V356=28,N($F356),0))-CY356,0),MAX($P356-SUM(DV356:EV356),0))</f>
        <v>0</v>
      </c>
      <c r="EX356" s="48" t="n">
        <f aca="false">MIN(MAX((GV355*(1+GV$5/Setup!$C$36)+IF($V356=29,N($F356),0))-CZ356,0),MAX($P356-SUM(DV356:EW356),0))</f>
        <v>0</v>
      </c>
      <c r="EY356" s="48" t="n">
        <f aca="false">MIN(MAX((GW355*(1+GW$5/Setup!$C$36)+IF($V356=30,N($F356),0))-DA356,0),MAX($P356-SUM(DV356:EX356),0))</f>
        <v>0</v>
      </c>
      <c r="EZ356" s="48" t="n">
        <f aca="false">MIN(MAX((GX355*(1+GX$5/Setup!$C$36)+IF($V356=31,N($F356),0))-DB356,0),MAX($P356-SUM(DV356:EY356),0))</f>
        <v>0</v>
      </c>
      <c r="FA356" s="48" t="n">
        <f aca="false">MIN(MAX((GY355*(1+GY$5/Setup!$C$36)+IF($V356=32,N($F356),0))-DC356,0),MAX($P356-SUM(DV356:EZ356),0))</f>
        <v>0</v>
      </c>
      <c r="FB356" s="48" t="n">
        <f aca="false">MIN(MAX((GZ355*(1+GZ$5/Setup!$C$36)+IF($V356=33,N($F356),0))-DD356,0),MAX($P356-SUM(DV356:FA356),0))</f>
        <v>0</v>
      </c>
      <c r="FC356" s="48" t="n">
        <f aca="false">MIN(MAX((HA355*(1+HA$5/Setup!$C$36)+IF($V356=34,N($F356),0))-DE356,0),MAX($P356-SUM(DV356:FB356),0))</f>
        <v>0</v>
      </c>
      <c r="FD356" s="48" t="n">
        <f aca="false">MIN(MAX((HB355*(1+HB$5/Setup!$C$36)+IF($V356=35,N($F356),0))-DF356,0),MAX($P356-SUM(DV356:FC356),0))</f>
        <v>0</v>
      </c>
      <c r="FE356" s="48" t="n">
        <f aca="false">MIN(MAX((HC355*(1+HC$5/Setup!$C$36)+IF($V356=36,N($F356),0))-DG356,0),MAX($P356-SUM(DV356:FD356),0))</f>
        <v>0</v>
      </c>
      <c r="FF356" s="48" t="n">
        <f aca="false">MIN(MAX((HD355*(1+HD$5/Setup!$C$36)+IF($V356=37,N($F356),0))-DH356,0),MAX($P356-SUM(DV356:FE356),0))</f>
        <v>0</v>
      </c>
      <c r="FG356" s="48" t="n">
        <f aca="false">MIN(MAX((HE355*(1+HE$5/Setup!$C$36)+IF($V356=38,N($F356),0))-DI356,0),MAX($P356-SUM(DV356:FF356),0))</f>
        <v>0</v>
      </c>
      <c r="FH356" s="48" t="n">
        <f aca="false">MIN(MAX((HF355*(1+HF$5/Setup!$C$36)+IF($V356=39,N($F356),0))-DJ356,0),MAX($P356-SUM(DV356:FG356),0))</f>
        <v>0</v>
      </c>
      <c r="FI356" s="48" t="n">
        <f aca="false">MIN(MAX((HG355*(1+HG$5/Setup!$C$36)+IF($V356=40,N($F356),0))-DK356,0),MAX($P356-SUM(DV356:FH356),0))</f>
        <v>0</v>
      </c>
      <c r="FJ356" s="48" t="n">
        <f aca="false">MIN(MAX((HH355*(1+HH$5/Setup!$C$36)+IF($V356=41,N($F356),0))-DL356,0),MAX($P356-SUM(DV356:FI356),0))</f>
        <v>0</v>
      </c>
      <c r="FK356" s="48" t="n">
        <f aca="false">MIN(MAX((HI355*(1+HI$5/Setup!$C$36)+IF($V356=42,N($F356),0))-DM356,0),MAX($P356-SUM(DV356:FJ356),0))</f>
        <v>0</v>
      </c>
      <c r="FL356" s="48" t="n">
        <f aca="false">MIN(MAX((HJ355*(1+HJ$5/Setup!$C$36)+IF($V356=43,N($F356),0))-DN356,0),MAX($P356-SUM(DV356:FK356),0))</f>
        <v>0</v>
      </c>
      <c r="FM356" s="48" t="n">
        <f aca="false">MIN(MAX((HK355*(1+HK$5/Setup!$C$36)+IF($V356=44,N($F356),0))-DO356,0),MAX($P356-SUM(DV356:FL356),0))</f>
        <v>0</v>
      </c>
      <c r="FN356" s="48" t="n">
        <f aca="false">MIN(MAX((HL355*(1+HL$5/Setup!$C$36)+IF($V356=45,N($F356),0))-DP356,0),MAX($P356-SUM(DV356:FM356),0))</f>
        <v>0</v>
      </c>
      <c r="FO356" s="48" t="n">
        <f aca="false">MIN(MAX((HM355*(1+HM$5/Setup!$C$36)+IF($V356=46,N($F356),0))-DQ356,0),MAX($P356-SUM(DV356:FN356),0))</f>
        <v>0</v>
      </c>
      <c r="FP356" s="48" t="n">
        <f aca="false">MIN(MAX((HN355*(1+HN$5/Setup!$C$36)+IF($V356=47,N($F356),0))-DR356,0),MAX($P356-SUM(DV356:FO356),0))</f>
        <v>0</v>
      </c>
      <c r="FQ356" s="48" t="n">
        <f aca="false">MIN(MAX((HO355*(1+HO$5/Setup!$C$36)+IF($V356=48,N($F356),0))-DS356,0),MAX($P356-SUM(DV356:FP356),0))</f>
        <v>0</v>
      </c>
      <c r="FR356" s="48" t="n">
        <f aca="false">MIN(MAX((HP355*(1+HP$5/Setup!$C$36)+IF($V356=49,N($F356),0))-DT356,0),MAX($P356-SUM(DV356:FQ356),0))</f>
        <v>0</v>
      </c>
      <c r="FS356" s="48" t="n">
        <f aca="false">MIN(MAX((HQ355*(1+HQ$5/Setup!$C$36)+IF($V356=50,N($F356),0))-DU356,0),MAX($P356-SUM(DV356:FR356),0))</f>
        <v>0</v>
      </c>
      <c r="FT356" s="48" t="n">
        <f aca="false">IF((FT355*(1+FT$5/Setup!$C$36)+IF($V356=1,N($F356),0))-BX356-DV356&lt;0.005,0,(FT355*(1+FT$5/Setup!$C$36)+IF($V356=1,N($F356),0))-BX356-DV356)</f>
        <v>0</v>
      </c>
      <c r="FU356" s="48" t="n">
        <f aca="false">IF((FU355*(1+FU$5/Setup!$C$36)+IF($V356=2,N($F356),0))-BY356-DW356&lt;0.005,0,(FU355*(1+FU$5/Setup!$C$36)+IF($V356=2,N($F356),0))-BY356-DW356)</f>
        <v>0</v>
      </c>
      <c r="FV356" s="48" t="n">
        <f aca="false">IF((FV355*(1+FV$5/Setup!$C$36)+IF($V356=3,N($F356),0))-BZ356-DX356&lt;0.005,0,(FV355*(1+FV$5/Setup!$C$36)+IF($V356=3,N($F356),0))-BZ356-DX356)</f>
        <v>0</v>
      </c>
      <c r="FW356" s="48" t="n">
        <f aca="false">IF((FW355*(1+FW$5/Setup!$C$36)+IF($V356=4,N($F356),0))-CA356-DY356&lt;0.005,0,(FW355*(1+FW$5/Setup!$C$36)+IF($V356=4,N($F356),0))-CA356-DY356)</f>
        <v>0</v>
      </c>
      <c r="FX356" s="48" t="n">
        <f aca="false">IF((FX355*(1+FX$5/Setup!$C$36)+IF($V356=5,N($F356),0))-CB356-DZ356&lt;0.005,0,(FX355*(1+FX$5/Setup!$C$36)+IF($V356=5,N($F356),0))-CB356-DZ356)</f>
        <v>0</v>
      </c>
      <c r="FY356" s="48" t="n">
        <f aca="false">IF((FY355*(1+FY$5/Setup!$C$36)+IF($V356=6,N($F356),0))-CC356-EA356&lt;0.005,0,(FY355*(1+FY$5/Setup!$C$36)+IF($V356=6,N($F356),0))-CC356-EA356)</f>
        <v>0</v>
      </c>
      <c r="FZ356" s="48" t="n">
        <f aca="false">IF((FZ355*(1+FZ$5/Setup!$C$36)+IF($V356=7,N($F356),0))-CD356-EB356&lt;0.005,0,(FZ355*(1+FZ$5/Setup!$C$36)+IF($V356=7,N($F356),0))-CD356-EB356)</f>
        <v>0</v>
      </c>
      <c r="GA356" s="48" t="n">
        <f aca="false">IF((GA355*(1+GA$5/Setup!$C$36)+IF($V356=8,N($F356),0))-CE356-EC356&lt;0.005,0,(GA355*(1+GA$5/Setup!$C$36)+IF($V356=8,N($F356),0))-CE356-EC356)</f>
        <v>0</v>
      </c>
      <c r="GB356" s="48" t="n">
        <f aca="false">IF((GB355*(1+GB$5/Setup!$C$36)+IF($V356=9,N($F356),0))-CF356-ED356&lt;0.005,0,(GB355*(1+GB$5/Setup!$C$36)+IF($V356=9,N($F356),0))-CF356-ED356)</f>
        <v>0</v>
      </c>
      <c r="GC356" s="48" t="n">
        <f aca="false">IF((GC355*(1+GC$5/Setup!$C$36)+IF($V356=10,N($F356),0))-CG356-EE356&lt;0.005,0,(GC355*(1+GC$5/Setup!$C$36)+IF($V356=10,N($F356),0))-CG356-EE356)</f>
        <v>0</v>
      </c>
      <c r="GD356" s="48" t="n">
        <f aca="false">IF((GD355*(1+GD$5/Setup!$C$36)+IF($V356=11,N($F356),0))-CH356-EF356&lt;0.005,0,(GD355*(1+GD$5/Setup!$C$36)+IF($V356=11,N($F356),0))-CH356-EF356)</f>
        <v>0</v>
      </c>
      <c r="GE356" s="48" t="n">
        <f aca="false">IF((GE355*(1+GE$5/Setup!$C$36)+IF($V356=12,N($F356),0))-CI356-EG356&lt;0.005,0,(GE355*(1+GE$5/Setup!$C$36)+IF($V356=12,N($F356),0))-CI356-EG356)</f>
        <v>0</v>
      </c>
      <c r="GF356" s="48" t="n">
        <f aca="false">IF((GF355*(1+GF$5/Setup!$C$36)+IF($V356=13,N($F356),0))-CJ356-EH356&lt;0.005,0,(GF355*(1+GF$5/Setup!$C$36)+IF($V356=13,N($F356),0))-CJ356-EH356)</f>
        <v>0</v>
      </c>
      <c r="GG356" s="48" t="n">
        <f aca="false">IF((GG355*(1+GG$5/Setup!$C$36)+IF($V356=14,N($F356),0))-CK356-EI356&lt;0.005,0,(GG355*(1+GG$5/Setup!$C$36)+IF($V356=14,N($F356),0))-CK356-EI356)</f>
        <v>0</v>
      </c>
      <c r="GH356" s="48" t="n">
        <f aca="false">IF((GH355*(1+GH$5/Setup!$C$36)+IF($V356=15,N($F356),0))-CL356-EJ356&lt;0.005,0,(GH355*(1+GH$5/Setup!$C$36)+IF($V356=15,N($F356),0))-CL356-EJ356)</f>
        <v>0</v>
      </c>
      <c r="GI356" s="48" t="n">
        <f aca="false">IF((GI355*(1+GI$5/Setup!$C$36)+IF($V356=16,N($F356),0))-CM356-EK356&lt;0.005,0,(GI355*(1+GI$5/Setup!$C$36)+IF($V356=16,N($F356),0))-CM356-EK356)</f>
        <v>0</v>
      </c>
      <c r="GJ356" s="48" t="n">
        <f aca="false">IF((GJ355*(1+GJ$5/Setup!$C$36)+IF($V356=17,N($F356),0))-CN356-EL356&lt;0.005,0,(GJ355*(1+GJ$5/Setup!$C$36)+IF($V356=17,N($F356),0))-CN356-EL356)</f>
        <v>0</v>
      </c>
      <c r="GK356" s="48" t="n">
        <f aca="false">IF((GK355*(1+GK$5/Setup!$C$36)+IF($V356=18,N($F356),0))-CO356-EM356&lt;0.005,0,(GK355*(1+GK$5/Setup!$C$36)+IF($V356=18,N($F356),0))-CO356-EM356)</f>
        <v>0</v>
      </c>
      <c r="GL356" s="48" t="n">
        <f aca="false">IF((GL355*(1+GL$5/Setup!$C$36)+IF($V356=19,N($F356),0))-CP356-EN356&lt;0.005,0,(GL355*(1+GL$5/Setup!$C$36)+IF($V356=19,N($F356),0))-CP356-EN356)</f>
        <v>0</v>
      </c>
      <c r="GM356" s="48" t="n">
        <f aca="false">IF((GM355*(1+GM$5/Setup!$C$36)+IF($V356=20,N($F356),0))-CQ356-EO356&lt;0.005,0,(GM355*(1+GM$5/Setup!$C$36)+IF($V356=20,N($F356),0))-CQ356-EO356)</f>
        <v>0</v>
      </c>
      <c r="GN356" s="48" t="n">
        <f aca="false">IF((GN355*(1+GN$5/Setup!$C$36)+IF($V356=21,N($F356),0))-CR356-EP356&lt;0.005,0,(GN355*(1+GN$5/Setup!$C$36)+IF($V356=21,N($F356),0))-CR356-EP356)</f>
        <v>0</v>
      </c>
      <c r="GO356" s="48" t="n">
        <f aca="false">IF((GO355*(1+GO$5/Setup!$C$36)+IF($V356=22,N($F356),0))-CS356-EQ356&lt;0.005,0,(GO355*(1+GO$5/Setup!$C$36)+IF($V356=22,N($F356),0))-CS356-EQ356)</f>
        <v>0</v>
      </c>
      <c r="GP356" s="48" t="n">
        <f aca="false">IF((GP355*(1+GP$5/Setup!$C$36)+IF($V356=23,N($F356),0))-CT356-ER356&lt;0.005,0,(GP355*(1+GP$5/Setup!$C$36)+IF($V356=23,N($F356),0))-CT356-ER356)</f>
        <v>0</v>
      </c>
      <c r="GQ356" s="48" t="n">
        <f aca="false">IF((GQ355*(1+GQ$5/Setup!$C$36)+IF($V356=24,N($F356),0))-CU356-ES356&lt;0.005,0,(GQ355*(1+GQ$5/Setup!$C$36)+IF($V356=24,N($F356),0))-CU356-ES356)</f>
        <v>0</v>
      </c>
      <c r="GR356" s="48" t="n">
        <f aca="false">IF((GR355*(1+GR$5/Setup!$C$36)+IF($V356=25,N($F356),0))-CV356-ET356&lt;0.005,0,(GR355*(1+GR$5/Setup!$C$36)+IF($V356=25,N($F356),0))-CV356-ET356)</f>
        <v>0</v>
      </c>
      <c r="GS356" s="48" t="n">
        <f aca="false">IF((GS355*(1+GS$5/Setup!$C$36)+IF($V356=26,N($F356),0))-CW356-EU356&lt;0.005,0,(GS355*(1+GS$5/Setup!$C$36)+IF($V356=26,N($F356),0))-CW356-EU356)</f>
        <v>0</v>
      </c>
      <c r="GT356" s="48" t="n">
        <f aca="false">IF((GT355*(1+GT$5/Setup!$C$36)+IF($V356=27,N($F356),0))-CX356-EV356&lt;0.005,0,(GT355*(1+GT$5/Setup!$C$36)+IF($V356=27,N($F356),0))-CX356-EV356)</f>
        <v>0</v>
      </c>
      <c r="GU356" s="48" t="n">
        <f aca="false">IF((GU355*(1+GU$5/Setup!$C$36)+IF($V356=28,N($F356),0))-CY356-EW356&lt;0.005,0,(GU355*(1+GU$5/Setup!$C$36)+IF($V356=28,N($F356),0))-CY356-EW356)</f>
        <v>0</v>
      </c>
      <c r="GV356" s="48" t="n">
        <f aca="false">IF((GV355*(1+GV$5/Setup!$C$36)+IF($V356=29,N($F356),0))-CZ356-EX356&lt;0.005,0,(GV355*(1+GV$5/Setup!$C$36)+IF($V356=29,N($F356),0))-CZ356-EX356)</f>
        <v>0</v>
      </c>
      <c r="GW356" s="48" t="n">
        <f aca="false">IF((GW355*(1+GW$5/Setup!$C$36)+IF($V356=30,N($F356),0))-DA356-EY356&lt;0.005,0,(GW355*(1+GW$5/Setup!$C$36)+IF($V356=30,N($F356),0))-DA356-EY356)</f>
        <v>0</v>
      </c>
      <c r="GX356" s="48" t="n">
        <f aca="false">IF((GX355*(1+GX$5/Setup!$C$36)+IF($V356=31,N($F356),0))-DB356-EZ356&lt;0.005,0,(GX355*(1+GX$5/Setup!$C$36)+IF($V356=31,N($F356),0))-DB356-EZ356)</f>
        <v>0</v>
      </c>
      <c r="GY356" s="48" t="n">
        <f aca="false">IF((GY355*(1+GY$5/Setup!$C$36)+IF($V356=32,N($F356),0))-DC356-FA356&lt;0.005,0,(GY355*(1+GY$5/Setup!$C$36)+IF($V356=32,N($F356),0))-DC356-FA356)</f>
        <v>0</v>
      </c>
      <c r="GZ356" s="48" t="n">
        <f aca="false">IF((GZ355*(1+GZ$5/Setup!$C$36)+IF($V356=33,N($F356),0))-DD356-FB356&lt;0.005,0,(GZ355*(1+GZ$5/Setup!$C$36)+IF($V356=33,N($F356),0))-DD356-FB356)</f>
        <v>0</v>
      </c>
      <c r="HA356" s="48" t="n">
        <f aca="false">IF((HA355*(1+HA$5/Setup!$C$36)+IF($V356=34,N($F356),0))-DE356-FC356&lt;0.005,0,(HA355*(1+HA$5/Setup!$C$36)+IF($V356=34,N($F356),0))-DE356-FC356)</f>
        <v>0</v>
      </c>
      <c r="HB356" s="48" t="n">
        <f aca="false">IF((HB355*(1+HB$5/Setup!$C$36)+IF($V356=35,N($F356),0))-DF356-FD356&lt;0.005,0,(HB355*(1+HB$5/Setup!$C$36)+IF($V356=35,N($F356),0))-DF356-FD356)</f>
        <v>0</v>
      </c>
      <c r="HC356" s="48" t="n">
        <f aca="false">IF((HC355*(1+HC$5/Setup!$C$36)+IF($V356=36,N($F356),0))-DG356-FE356&lt;0.005,0,(HC355*(1+HC$5/Setup!$C$36)+IF($V356=36,N($F356),0))-DG356-FE356)</f>
        <v>0</v>
      </c>
      <c r="HD356" s="48" t="n">
        <f aca="false">IF((HD355*(1+HD$5/Setup!$C$36)+IF($V356=37,N($F356),0))-DH356-FF356&lt;0.005,0,(HD355*(1+HD$5/Setup!$C$36)+IF($V356=37,N($F356),0))-DH356-FF356)</f>
        <v>0</v>
      </c>
      <c r="HE356" s="48" t="n">
        <f aca="false">IF((HE355*(1+HE$5/Setup!$C$36)+IF($V356=38,N($F356),0))-DI356-FG356&lt;0.005,0,(HE355*(1+HE$5/Setup!$C$36)+IF($V356=38,N($F356),0))-DI356-FG356)</f>
        <v>0</v>
      </c>
      <c r="HF356" s="48" t="n">
        <f aca="false">IF((HF355*(1+HF$5/Setup!$C$36)+IF($V356=39,N($F356),0))-DJ356-FH356&lt;0.005,0,(HF355*(1+HF$5/Setup!$C$36)+IF($V356=39,N($F356),0))-DJ356-FH356)</f>
        <v>0</v>
      </c>
      <c r="HG356" s="48" t="n">
        <f aca="false">IF((HG355*(1+HG$5/Setup!$C$36)+IF($V356=40,N($F356),0))-DK356-FI356&lt;0.005,0,(HG355*(1+HG$5/Setup!$C$36)+IF($V356=40,N($F356),0))-DK356-FI356)</f>
        <v>0</v>
      </c>
      <c r="HH356" s="48" t="n">
        <f aca="false">IF((HH355*(1+HH$5/Setup!$C$36)+IF($V356=41,N($F356),0))-DL356-FJ356&lt;0.005,0,(HH355*(1+HH$5/Setup!$C$36)+IF($V356=41,N($F356),0))-DL356-FJ356)</f>
        <v>0</v>
      </c>
      <c r="HI356" s="48" t="n">
        <f aca="false">IF((HI355*(1+HI$5/Setup!$C$36)+IF($V356=42,N($F356),0))-DM356-FK356&lt;0.005,0,(HI355*(1+HI$5/Setup!$C$36)+IF($V356=42,N($F356),0))-DM356-FK356)</f>
        <v>0</v>
      </c>
      <c r="HJ356" s="48" t="n">
        <f aca="false">IF((HJ355*(1+HJ$5/Setup!$C$36)+IF($V356=43,N($F356),0))-DN356-FL356&lt;0.005,0,(HJ355*(1+HJ$5/Setup!$C$36)+IF($V356=43,N($F356),0))-DN356-FL356)</f>
        <v>0</v>
      </c>
      <c r="HK356" s="48" t="n">
        <f aca="false">IF((HK355*(1+HK$5/Setup!$C$36)+IF($V356=44,N($F356),0))-DO356-FM356&lt;0.005,0,(HK355*(1+HK$5/Setup!$C$36)+IF($V356=44,N($F356),0))-DO356-FM356)</f>
        <v>0</v>
      </c>
      <c r="HL356" s="48" t="n">
        <f aca="false">IF((HL355*(1+HL$5/Setup!$C$36)+IF($V356=45,N($F356),0))-DP356-FN356&lt;0.005,0,(HL355*(1+HL$5/Setup!$C$36)+IF($V356=45,N($F356),0))-DP356-FN356)</f>
        <v>0</v>
      </c>
      <c r="HM356" s="48" t="n">
        <f aca="false">IF((HM355*(1+HM$5/Setup!$C$36)+IF($V356=46,N($F356),0))-DQ356-FO356&lt;0.005,0,(HM355*(1+HM$5/Setup!$C$36)+IF($V356=46,N($F356),0))-DQ356-FO356)</f>
        <v>0</v>
      </c>
      <c r="HN356" s="48" t="n">
        <f aca="false">IF((HN355*(1+HN$5/Setup!$C$36)+IF($V356=47,N($F356),0))-DR356-FP356&lt;0.005,0,(HN355*(1+HN$5/Setup!$C$36)+IF($V356=47,N($F356),0))-DR356-FP356)</f>
        <v>0</v>
      </c>
      <c r="HO356" s="48" t="n">
        <f aca="false">IF((HO355*(1+HO$5/Setup!$C$36)+IF($V356=48,N($F356),0))-DS356-FQ356&lt;0.005,0,(HO355*(1+HO$5/Setup!$C$36)+IF($V356=48,N($F356),0))-DS356-FQ356)</f>
        <v>0</v>
      </c>
      <c r="HP356" s="48" t="n">
        <f aca="false">IF((HP355*(1+HP$5/Setup!$C$36)+IF($V356=49,N($F356),0))-DT356-FR356&lt;0.005,0,(HP355*(1+HP$5/Setup!$C$36)+IF($V356=49,N($F356),0))-DT356-FR356)</f>
        <v>0</v>
      </c>
      <c r="HQ356" s="48" t="n">
        <f aca="false">IF((HQ355*(1+HQ$5/Setup!$C$36)+IF($V356=50,N($F356),0))-DU356-FS356&lt;0.005,0,(HQ355*(1+HQ$5/Setup!$C$36)+IF($V356=50,N($F356),0))-DU356-FS356)</f>
        <v>0</v>
      </c>
    </row>
    <row r="357" customFormat="false" ht="15" hidden="false" customHeight="false" outlineLevel="0" collapsed="false">
      <c r="A357" s="44" t="n">
        <v>349</v>
      </c>
      <c r="B357" s="45" t="n">
        <f aca="false">IF(Setup!$C$7="Every month",EDATE(Setup!$C$8,($A357-1)),IF(Setup!$C$7="Twice a month",DATE(YEAR(Setup!$C$8),MONTH(Setup!$C$8)+INT((($A357-1)+Setup!$C$41)/2),MIN(IF(MOD(($A357-1)+Setup!$C$41,2)=0,Setup!$C$39,Setup!$C$40),DAY(EOMONTH(DATE(YEAR(Setup!$C$8),MONTH(Setup!$C$8)+INT((($A357-1)+Setup!$C$41)/2),1),0)))),Setup!$C$8+($A357-1)*IF(Setup!$C$7="Every week",7,14)))</f>
        <v>51197</v>
      </c>
      <c r="C357" s="45" t="n">
        <f aca="false">IF(Setup!$C$7="Every month",EDATE(Setup!$C$8,$A357),IF(Setup!$C$7="Twice a month",DATE(YEAR(Setup!$C$8),MONTH(Setup!$C$8)+INT(($A357+Setup!$C$41)/2),MIN(IF(MOD($A357+Setup!$C$41,2)=0,Setup!$C$39,Setup!$C$40),DAY(EOMONTH(DATE(YEAR(Setup!$C$8),MONTH(Setup!$C$8)+INT(($A357+Setup!$C$41)/2),1),0)))),Setup!$C$8+$A357*IF(Setup!$C$7="Every week",7,14)))</f>
        <v>51211</v>
      </c>
      <c r="D357" s="46"/>
      <c r="E357" s="47"/>
      <c r="F357" s="47"/>
      <c r="G357" s="47"/>
      <c r="H357" s="47"/>
      <c r="I357" s="48" t="n">
        <f aca="false">N(Setup!$C$11)+N(E357)</f>
        <v>100</v>
      </c>
      <c r="J357" s="48" t="n">
        <f aca="false">MIN(Setup!$C$37,MAX(I357,0))</f>
        <v>9.23076923076923</v>
      </c>
      <c r="K357" s="48" t="n">
        <f aca="false">MIN(MAX(N(Setup!$C$14)-L356,0),MAX(I357-J357,0))</f>
        <v>0</v>
      </c>
      <c r="L357" s="48" t="n">
        <f aca="false">L356+K357-N(G357)</f>
        <v>500</v>
      </c>
      <c r="M357" s="48" t="n">
        <f aca="false">M356+J357-N(H357)</f>
        <v>3221.53846153845</v>
      </c>
      <c r="N357" s="48" t="n">
        <f aca="false">SUM(BX357:DU357)</f>
        <v>0</v>
      </c>
      <c r="O357" s="48" t="n">
        <f aca="false">SUM(Z357:BW357)-N357</f>
        <v>25</v>
      </c>
      <c r="P357" s="48" t="n">
        <f aca="false">MAX(I357-J357-K357,0)+O357</f>
        <v>115.769230769231</v>
      </c>
      <c r="Q357" s="48" t="n">
        <f aca="false">SUM(DV357:FS357)</f>
        <v>0</v>
      </c>
      <c r="R357" s="49" t="n">
        <f aca="false">N357+J357+K357+Q357</f>
        <v>9.23076923076923</v>
      </c>
      <c r="S357" s="48" t="n">
        <f aca="false">T357-T356-N(F357)+N357+Q357</f>
        <v>0</v>
      </c>
      <c r="T357" s="49" t="n">
        <f aca="false">SUM(FT357:HQ357)</f>
        <v>0</v>
      </c>
      <c r="U357" s="44" t="str">
        <f aca="false">IF(T356&lt;0.005,"",INDEX(Helpers!$C$2:$C$51,IF(_xlfn.MINIFS($DV$6:$FS$6,DV357:FS357,"&gt;0.005")=0,V357,_xlfn.MINIFS($DV$6:$FS$6,DV357:FS357,"&gt;0.005"))))</f>
        <v/>
      </c>
      <c r="V357" s="44" t="n">
        <f aca="false">IF(_xlfn.MINIFS($FT$6:$HQ$6,FT356:HQ356,"&gt;0.005")=0,1,_xlfn.MINIFS($FT$6:$HQ$6,FT356:HQ356,"&gt;0.005"))</f>
        <v>1</v>
      </c>
      <c r="W357" s="44" t="n">
        <f aca="false">IF(AND(D357&lt;&gt;"Paid",T356&gt;0.005),1,0)</f>
        <v>0</v>
      </c>
      <c r="X357" s="48" t="n">
        <f aca="false">SUMPRODUCT(((Helpers!$G$2:$G$51*(1+(Helpers!$D$2:$D$51+0.000000001)/12)^(($B357-Setup!$C$8)/(365.25/12))-Helpers!$E$2:$E$51*((1+(Helpers!$D$2:$D$51+0.000000001)/12)^(($B357-Setup!$C$8)/(365.25/12))-1)/((Helpers!$D$2:$D$51+0.000000001)/12))&gt;0)*(Helpers!$G$2:$G$51*(1+(Helpers!$D$2:$D$51+0.000000001)/12)^(($B357-Setup!$C$8)/(365.25/12))-Helpers!$E$2:$E$51*((1+(Helpers!$D$2:$D$51+0.000000001)/12)^(($B357-Setup!$C$8)/(365.25/12))-1)/((Helpers!$D$2:$D$51+0.000000001)/12)))</f>
        <v>0</v>
      </c>
      <c r="Y357" s="48"/>
      <c r="Z357" s="48" t="n">
        <f aca="false">IF(OR(N(Z$5)=0,Z$6=""),0,Z$5*((DATE(YEAR($B357),MONTH($B357),MIN(Z$6,DAY(EOMONTH($B357,0))))&gt;=$B357)*(DATE(YEAR($B357),MONTH($B357),MIN(Z$6,DAY(EOMONTH($B357,0))))&lt;$C357)+(DATE(YEAR($B357),MONTH($B357)+1,MIN(Z$6,DAY(EOMONTH($B357,1))))&gt;=$B357)*(DATE(YEAR($B357),MONTH($B357)+1,MIN(Z$6,DAY(EOMONTH($B357,1))))&lt;$C357)))</f>
        <v>25</v>
      </c>
      <c r="AA357" s="48" t="n">
        <f aca="false">IF(OR(N(AA$5)=0,AA$6=""),0,AA$5*((DATE(YEAR($B357),MONTH($B357),MIN(AA$6,DAY(EOMONTH($B357,0))))&gt;=$B357)*(DATE(YEAR($B357),MONTH($B357),MIN(AA$6,DAY(EOMONTH($B357,0))))&lt;$C357)+(DATE(YEAR($B357),MONTH($B357)+1,MIN(AA$6,DAY(EOMONTH($B357,1))))&gt;=$B357)*(DATE(YEAR($B357),MONTH($B357)+1,MIN(AA$6,DAY(EOMONTH($B357,1))))&lt;$C357)))</f>
        <v>0</v>
      </c>
      <c r="AB357" s="48" t="n">
        <f aca="false">IF(OR(N(AB$5)=0,AB$6=""),0,AB$5*((DATE(YEAR($B357),MONTH($B357),MIN(AB$6,DAY(EOMONTH($B357,0))))&gt;=$B357)*(DATE(YEAR($B357),MONTH($B357),MIN(AB$6,DAY(EOMONTH($B357,0))))&lt;$C357)+(DATE(YEAR($B357),MONTH($B357)+1,MIN(AB$6,DAY(EOMONTH($B357,1))))&gt;=$B357)*(DATE(YEAR($B357),MONTH($B357)+1,MIN(AB$6,DAY(EOMONTH($B357,1))))&lt;$C357)))</f>
        <v>0</v>
      </c>
      <c r="AC357" s="48" t="n">
        <f aca="false">IF(OR(N(AC$5)=0,AC$6=""),0,AC$5*((DATE(YEAR($B357),MONTH($B357),MIN(AC$6,DAY(EOMONTH($B357,0))))&gt;=$B357)*(DATE(YEAR($B357),MONTH($B357),MIN(AC$6,DAY(EOMONTH($B357,0))))&lt;$C357)+(DATE(YEAR($B357),MONTH($B357)+1,MIN(AC$6,DAY(EOMONTH($B357,1))))&gt;=$B357)*(DATE(YEAR($B357),MONTH($B357)+1,MIN(AC$6,DAY(EOMONTH($B357,1))))&lt;$C357)))</f>
        <v>0</v>
      </c>
      <c r="AD357" s="48" t="n">
        <f aca="false">IF(OR(N(AD$5)=0,AD$6=""),0,AD$5*((DATE(YEAR($B357),MONTH($B357),MIN(AD$6,DAY(EOMONTH($B357,0))))&gt;=$B357)*(DATE(YEAR($B357),MONTH($B357),MIN(AD$6,DAY(EOMONTH($B357,0))))&lt;$C357)+(DATE(YEAR($B357),MONTH($B357)+1,MIN(AD$6,DAY(EOMONTH($B357,1))))&gt;=$B357)*(DATE(YEAR($B357),MONTH($B357)+1,MIN(AD$6,DAY(EOMONTH($B357,1))))&lt;$C357)))</f>
        <v>0</v>
      </c>
      <c r="AE357" s="48" t="n">
        <f aca="false">IF(OR(N(AE$5)=0,AE$6=""),0,AE$5*((DATE(YEAR($B357),MONTH($B357),MIN(AE$6,DAY(EOMONTH($B357,0))))&gt;=$B357)*(DATE(YEAR($B357),MONTH($B357),MIN(AE$6,DAY(EOMONTH($B357,0))))&lt;$C357)+(DATE(YEAR($B357),MONTH($B357)+1,MIN(AE$6,DAY(EOMONTH($B357,1))))&gt;=$B357)*(DATE(YEAR($B357),MONTH($B357)+1,MIN(AE$6,DAY(EOMONTH($B357,1))))&lt;$C357)))</f>
        <v>0</v>
      </c>
      <c r="AF357" s="48" t="n">
        <f aca="false">IF(OR(N(AF$5)=0,AF$6=""),0,AF$5*((DATE(YEAR($B357),MONTH($B357),MIN(AF$6,DAY(EOMONTH($B357,0))))&gt;=$B357)*(DATE(YEAR($B357),MONTH($B357),MIN(AF$6,DAY(EOMONTH($B357,0))))&lt;$C357)+(DATE(YEAR($B357),MONTH($B357)+1,MIN(AF$6,DAY(EOMONTH($B357,1))))&gt;=$B357)*(DATE(YEAR($B357),MONTH($B357)+1,MIN(AF$6,DAY(EOMONTH($B357,1))))&lt;$C357)))</f>
        <v>0</v>
      </c>
      <c r="AG357" s="48" t="n">
        <f aca="false">IF(OR(N(AG$5)=0,AG$6=""),0,AG$5*((DATE(YEAR($B357),MONTH($B357),MIN(AG$6,DAY(EOMONTH($B357,0))))&gt;=$B357)*(DATE(YEAR($B357),MONTH($B357),MIN(AG$6,DAY(EOMONTH($B357,0))))&lt;$C357)+(DATE(YEAR($B357),MONTH($B357)+1,MIN(AG$6,DAY(EOMONTH($B357,1))))&gt;=$B357)*(DATE(YEAR($B357),MONTH($B357)+1,MIN(AG$6,DAY(EOMONTH($B357,1))))&lt;$C357)))</f>
        <v>0</v>
      </c>
      <c r="AH357" s="48" t="n">
        <f aca="false">IF(OR(N(AH$5)=0,AH$6=""),0,AH$5*((DATE(YEAR($B357),MONTH($B357),MIN(AH$6,DAY(EOMONTH($B357,0))))&gt;=$B357)*(DATE(YEAR($B357),MONTH($B357),MIN(AH$6,DAY(EOMONTH($B357,0))))&lt;$C357)+(DATE(YEAR($B357),MONTH($B357)+1,MIN(AH$6,DAY(EOMONTH($B357,1))))&gt;=$B357)*(DATE(YEAR($B357),MONTH($B357)+1,MIN(AH$6,DAY(EOMONTH($B357,1))))&lt;$C357)))</f>
        <v>0</v>
      </c>
      <c r="AI357" s="48" t="n">
        <f aca="false">IF(OR(N(AI$5)=0,AI$6=""),0,AI$5*((DATE(YEAR($B357),MONTH($B357),MIN(AI$6,DAY(EOMONTH($B357,0))))&gt;=$B357)*(DATE(YEAR($B357),MONTH($B357),MIN(AI$6,DAY(EOMONTH($B357,0))))&lt;$C357)+(DATE(YEAR($B357),MONTH($B357)+1,MIN(AI$6,DAY(EOMONTH($B357,1))))&gt;=$B357)*(DATE(YEAR($B357),MONTH($B357)+1,MIN(AI$6,DAY(EOMONTH($B357,1))))&lt;$C357)))</f>
        <v>0</v>
      </c>
      <c r="AJ357" s="48" t="n">
        <f aca="false">IF(OR(N(AJ$5)=0,AJ$6=""),0,AJ$5*((DATE(YEAR($B357),MONTH($B357),MIN(AJ$6,DAY(EOMONTH($B357,0))))&gt;=$B357)*(DATE(YEAR($B357),MONTH($B357),MIN(AJ$6,DAY(EOMONTH($B357,0))))&lt;$C357)+(DATE(YEAR($B357),MONTH($B357)+1,MIN(AJ$6,DAY(EOMONTH($B357,1))))&gt;=$B357)*(DATE(YEAR($B357),MONTH($B357)+1,MIN(AJ$6,DAY(EOMONTH($B357,1))))&lt;$C357)))</f>
        <v>0</v>
      </c>
      <c r="AK357" s="48" t="n">
        <f aca="false">IF(OR(N(AK$5)=0,AK$6=""),0,AK$5*((DATE(YEAR($B357),MONTH($B357),MIN(AK$6,DAY(EOMONTH($B357,0))))&gt;=$B357)*(DATE(YEAR($B357),MONTH($B357),MIN(AK$6,DAY(EOMONTH($B357,0))))&lt;$C357)+(DATE(YEAR($B357),MONTH($B357)+1,MIN(AK$6,DAY(EOMONTH($B357,1))))&gt;=$B357)*(DATE(YEAR($B357),MONTH($B357)+1,MIN(AK$6,DAY(EOMONTH($B357,1))))&lt;$C357)))</f>
        <v>0</v>
      </c>
      <c r="AL357" s="48" t="n">
        <f aca="false">IF(OR(N(AL$5)=0,AL$6=""),0,AL$5*((DATE(YEAR($B357),MONTH($B357),MIN(AL$6,DAY(EOMONTH($B357,0))))&gt;=$B357)*(DATE(YEAR($B357),MONTH($B357),MIN(AL$6,DAY(EOMONTH($B357,0))))&lt;$C357)+(DATE(YEAR($B357),MONTH($B357)+1,MIN(AL$6,DAY(EOMONTH($B357,1))))&gt;=$B357)*(DATE(YEAR($B357),MONTH($B357)+1,MIN(AL$6,DAY(EOMONTH($B357,1))))&lt;$C357)))</f>
        <v>0</v>
      </c>
      <c r="AM357" s="48" t="n">
        <f aca="false">IF(OR(N(AM$5)=0,AM$6=""),0,AM$5*((DATE(YEAR($B357),MONTH($B357),MIN(AM$6,DAY(EOMONTH($B357,0))))&gt;=$B357)*(DATE(YEAR($B357),MONTH($B357),MIN(AM$6,DAY(EOMONTH($B357,0))))&lt;$C357)+(DATE(YEAR($B357),MONTH($B357)+1,MIN(AM$6,DAY(EOMONTH($B357,1))))&gt;=$B357)*(DATE(YEAR($B357),MONTH($B357)+1,MIN(AM$6,DAY(EOMONTH($B357,1))))&lt;$C357)))</f>
        <v>0</v>
      </c>
      <c r="AN357" s="48" t="n">
        <f aca="false">IF(OR(N(AN$5)=0,AN$6=""),0,AN$5*((DATE(YEAR($B357),MONTH($B357),MIN(AN$6,DAY(EOMONTH($B357,0))))&gt;=$B357)*(DATE(YEAR($B357),MONTH($B357),MIN(AN$6,DAY(EOMONTH($B357,0))))&lt;$C357)+(DATE(YEAR($B357),MONTH($B357)+1,MIN(AN$6,DAY(EOMONTH($B357,1))))&gt;=$B357)*(DATE(YEAR($B357),MONTH($B357)+1,MIN(AN$6,DAY(EOMONTH($B357,1))))&lt;$C357)))</f>
        <v>0</v>
      </c>
      <c r="AO357" s="48" t="n">
        <f aca="false">IF(OR(N(AO$5)=0,AO$6=""),0,AO$5*((DATE(YEAR($B357),MONTH($B357),MIN(AO$6,DAY(EOMONTH($B357,0))))&gt;=$B357)*(DATE(YEAR($B357),MONTH($B357),MIN(AO$6,DAY(EOMONTH($B357,0))))&lt;$C357)+(DATE(YEAR($B357),MONTH($B357)+1,MIN(AO$6,DAY(EOMONTH($B357,1))))&gt;=$B357)*(DATE(YEAR($B357),MONTH($B357)+1,MIN(AO$6,DAY(EOMONTH($B357,1))))&lt;$C357)))</f>
        <v>0</v>
      </c>
      <c r="AP357" s="48" t="n">
        <f aca="false">IF(OR(N(AP$5)=0,AP$6=""),0,AP$5*((DATE(YEAR($B357),MONTH($B357),MIN(AP$6,DAY(EOMONTH($B357,0))))&gt;=$B357)*(DATE(YEAR($B357),MONTH($B357),MIN(AP$6,DAY(EOMONTH($B357,0))))&lt;$C357)+(DATE(YEAR($B357),MONTH($B357)+1,MIN(AP$6,DAY(EOMONTH($B357,1))))&gt;=$B357)*(DATE(YEAR($B357),MONTH($B357)+1,MIN(AP$6,DAY(EOMONTH($B357,1))))&lt;$C357)))</f>
        <v>0</v>
      </c>
      <c r="AQ357" s="48" t="n">
        <f aca="false">IF(OR(N(AQ$5)=0,AQ$6=""),0,AQ$5*((DATE(YEAR($B357),MONTH($B357),MIN(AQ$6,DAY(EOMONTH($B357,0))))&gt;=$B357)*(DATE(YEAR($B357),MONTH($B357),MIN(AQ$6,DAY(EOMONTH($B357,0))))&lt;$C357)+(DATE(YEAR($B357),MONTH($B357)+1,MIN(AQ$6,DAY(EOMONTH($B357,1))))&gt;=$B357)*(DATE(YEAR($B357),MONTH($B357)+1,MIN(AQ$6,DAY(EOMONTH($B357,1))))&lt;$C357)))</f>
        <v>0</v>
      </c>
      <c r="AR357" s="48" t="n">
        <f aca="false">IF(OR(N(AR$5)=0,AR$6=""),0,AR$5*((DATE(YEAR($B357),MONTH($B357),MIN(AR$6,DAY(EOMONTH($B357,0))))&gt;=$B357)*(DATE(YEAR($B357),MONTH($B357),MIN(AR$6,DAY(EOMONTH($B357,0))))&lt;$C357)+(DATE(YEAR($B357),MONTH($B357)+1,MIN(AR$6,DAY(EOMONTH($B357,1))))&gt;=$B357)*(DATE(YEAR($B357),MONTH($B357)+1,MIN(AR$6,DAY(EOMONTH($B357,1))))&lt;$C357)))</f>
        <v>0</v>
      </c>
      <c r="AS357" s="48" t="n">
        <f aca="false">IF(OR(N(AS$5)=0,AS$6=""),0,AS$5*((DATE(YEAR($B357),MONTH($B357),MIN(AS$6,DAY(EOMONTH($B357,0))))&gt;=$B357)*(DATE(YEAR($B357),MONTH($B357),MIN(AS$6,DAY(EOMONTH($B357,0))))&lt;$C357)+(DATE(YEAR($B357),MONTH($B357)+1,MIN(AS$6,DAY(EOMONTH($B357,1))))&gt;=$B357)*(DATE(YEAR($B357),MONTH($B357)+1,MIN(AS$6,DAY(EOMONTH($B357,1))))&lt;$C357)))</f>
        <v>0</v>
      </c>
      <c r="AT357" s="48" t="n">
        <f aca="false">IF(OR(N(AT$5)=0,AT$6=""),0,AT$5*((DATE(YEAR($B357),MONTH($B357),MIN(AT$6,DAY(EOMONTH($B357,0))))&gt;=$B357)*(DATE(YEAR($B357),MONTH($B357),MIN(AT$6,DAY(EOMONTH($B357,0))))&lt;$C357)+(DATE(YEAR($B357),MONTH($B357)+1,MIN(AT$6,DAY(EOMONTH($B357,1))))&gt;=$B357)*(DATE(YEAR($B357),MONTH($B357)+1,MIN(AT$6,DAY(EOMONTH($B357,1))))&lt;$C357)))</f>
        <v>0</v>
      </c>
      <c r="AU357" s="48" t="n">
        <f aca="false">IF(OR(N(AU$5)=0,AU$6=""),0,AU$5*((DATE(YEAR($B357),MONTH($B357),MIN(AU$6,DAY(EOMONTH($B357,0))))&gt;=$B357)*(DATE(YEAR($B357),MONTH($B357),MIN(AU$6,DAY(EOMONTH($B357,0))))&lt;$C357)+(DATE(YEAR($B357),MONTH($B357)+1,MIN(AU$6,DAY(EOMONTH($B357,1))))&gt;=$B357)*(DATE(YEAR($B357),MONTH($B357)+1,MIN(AU$6,DAY(EOMONTH($B357,1))))&lt;$C357)))</f>
        <v>0</v>
      </c>
      <c r="AV357" s="48" t="n">
        <f aca="false">IF(OR(N(AV$5)=0,AV$6=""),0,AV$5*((DATE(YEAR($B357),MONTH($B357),MIN(AV$6,DAY(EOMONTH($B357,0))))&gt;=$B357)*(DATE(YEAR($B357),MONTH($B357),MIN(AV$6,DAY(EOMONTH($B357,0))))&lt;$C357)+(DATE(YEAR($B357),MONTH($B357)+1,MIN(AV$6,DAY(EOMONTH($B357,1))))&gt;=$B357)*(DATE(YEAR($B357),MONTH($B357)+1,MIN(AV$6,DAY(EOMONTH($B357,1))))&lt;$C357)))</f>
        <v>0</v>
      </c>
      <c r="AW357" s="48" t="n">
        <f aca="false">IF(OR(N(AW$5)=0,AW$6=""),0,AW$5*((DATE(YEAR($B357),MONTH($B357),MIN(AW$6,DAY(EOMONTH($B357,0))))&gt;=$B357)*(DATE(YEAR($B357),MONTH($B357),MIN(AW$6,DAY(EOMONTH($B357,0))))&lt;$C357)+(DATE(YEAR($B357),MONTH($B357)+1,MIN(AW$6,DAY(EOMONTH($B357,1))))&gt;=$B357)*(DATE(YEAR($B357),MONTH($B357)+1,MIN(AW$6,DAY(EOMONTH($B357,1))))&lt;$C357)))</f>
        <v>0</v>
      </c>
      <c r="AX357" s="48" t="n">
        <f aca="false">IF(OR(N(AX$5)=0,AX$6=""),0,AX$5*((DATE(YEAR($B357),MONTH($B357),MIN(AX$6,DAY(EOMONTH($B357,0))))&gt;=$B357)*(DATE(YEAR($B357),MONTH($B357),MIN(AX$6,DAY(EOMONTH($B357,0))))&lt;$C357)+(DATE(YEAR($B357),MONTH($B357)+1,MIN(AX$6,DAY(EOMONTH($B357,1))))&gt;=$B357)*(DATE(YEAR($B357),MONTH($B357)+1,MIN(AX$6,DAY(EOMONTH($B357,1))))&lt;$C357)))</f>
        <v>0</v>
      </c>
      <c r="AY357" s="48" t="n">
        <f aca="false">IF(OR(N(AY$5)=0,AY$6=""),0,AY$5*((DATE(YEAR($B357),MONTH($B357),MIN(AY$6,DAY(EOMONTH($B357,0))))&gt;=$B357)*(DATE(YEAR($B357),MONTH($B357),MIN(AY$6,DAY(EOMONTH($B357,0))))&lt;$C357)+(DATE(YEAR($B357),MONTH($B357)+1,MIN(AY$6,DAY(EOMONTH($B357,1))))&gt;=$B357)*(DATE(YEAR($B357),MONTH($B357)+1,MIN(AY$6,DAY(EOMONTH($B357,1))))&lt;$C357)))</f>
        <v>0</v>
      </c>
      <c r="AZ357" s="48" t="n">
        <f aca="false">IF(OR(N(AZ$5)=0,AZ$6=""),0,AZ$5*((DATE(YEAR($B357),MONTH($B357),MIN(AZ$6,DAY(EOMONTH($B357,0))))&gt;=$B357)*(DATE(YEAR($B357),MONTH($B357),MIN(AZ$6,DAY(EOMONTH($B357,0))))&lt;$C357)+(DATE(YEAR($B357),MONTH($B357)+1,MIN(AZ$6,DAY(EOMONTH($B357,1))))&gt;=$B357)*(DATE(YEAR($B357),MONTH($B357)+1,MIN(AZ$6,DAY(EOMONTH($B357,1))))&lt;$C357)))</f>
        <v>0</v>
      </c>
      <c r="BA357" s="48" t="n">
        <f aca="false">IF(OR(N(BA$5)=0,BA$6=""),0,BA$5*((DATE(YEAR($B357),MONTH($B357),MIN(BA$6,DAY(EOMONTH($B357,0))))&gt;=$B357)*(DATE(YEAR($B357),MONTH($B357),MIN(BA$6,DAY(EOMONTH($B357,0))))&lt;$C357)+(DATE(YEAR($B357),MONTH($B357)+1,MIN(BA$6,DAY(EOMONTH($B357,1))))&gt;=$B357)*(DATE(YEAR($B357),MONTH($B357)+1,MIN(BA$6,DAY(EOMONTH($B357,1))))&lt;$C357)))</f>
        <v>0</v>
      </c>
      <c r="BB357" s="48" t="n">
        <f aca="false">IF(OR(N(BB$5)=0,BB$6=""),0,BB$5*((DATE(YEAR($B357),MONTH($B357),MIN(BB$6,DAY(EOMONTH($B357,0))))&gt;=$B357)*(DATE(YEAR($B357),MONTH($B357),MIN(BB$6,DAY(EOMONTH($B357,0))))&lt;$C357)+(DATE(YEAR($B357),MONTH($B357)+1,MIN(BB$6,DAY(EOMONTH($B357,1))))&gt;=$B357)*(DATE(YEAR($B357),MONTH($B357)+1,MIN(BB$6,DAY(EOMONTH($B357,1))))&lt;$C357)))</f>
        <v>0</v>
      </c>
      <c r="BC357" s="48" t="n">
        <f aca="false">IF(OR(N(BC$5)=0,BC$6=""),0,BC$5*((DATE(YEAR($B357),MONTH($B357),MIN(BC$6,DAY(EOMONTH($B357,0))))&gt;=$B357)*(DATE(YEAR($B357),MONTH($B357),MIN(BC$6,DAY(EOMONTH($B357,0))))&lt;$C357)+(DATE(YEAR($B357),MONTH($B357)+1,MIN(BC$6,DAY(EOMONTH($B357,1))))&gt;=$B357)*(DATE(YEAR($B357),MONTH($B357)+1,MIN(BC$6,DAY(EOMONTH($B357,1))))&lt;$C357)))</f>
        <v>0</v>
      </c>
      <c r="BD357" s="48" t="n">
        <f aca="false">IF(OR(N(BD$5)=0,BD$6=""),0,BD$5*((DATE(YEAR($B357),MONTH($B357),MIN(BD$6,DAY(EOMONTH($B357,0))))&gt;=$B357)*(DATE(YEAR($B357),MONTH($B357),MIN(BD$6,DAY(EOMONTH($B357,0))))&lt;$C357)+(DATE(YEAR($B357),MONTH($B357)+1,MIN(BD$6,DAY(EOMONTH($B357,1))))&gt;=$B357)*(DATE(YEAR($B357),MONTH($B357)+1,MIN(BD$6,DAY(EOMONTH($B357,1))))&lt;$C357)))</f>
        <v>0</v>
      </c>
      <c r="BE357" s="48" t="n">
        <f aca="false">IF(OR(N(BE$5)=0,BE$6=""),0,BE$5*((DATE(YEAR($B357),MONTH($B357),MIN(BE$6,DAY(EOMONTH($B357,0))))&gt;=$B357)*(DATE(YEAR($B357),MONTH($B357),MIN(BE$6,DAY(EOMONTH($B357,0))))&lt;$C357)+(DATE(YEAR($B357),MONTH($B357)+1,MIN(BE$6,DAY(EOMONTH($B357,1))))&gt;=$B357)*(DATE(YEAR($B357),MONTH($B357)+1,MIN(BE$6,DAY(EOMONTH($B357,1))))&lt;$C357)))</f>
        <v>0</v>
      </c>
      <c r="BF357" s="48" t="n">
        <f aca="false">IF(OR(N(BF$5)=0,BF$6=""),0,BF$5*((DATE(YEAR($B357),MONTH($B357),MIN(BF$6,DAY(EOMONTH($B357,0))))&gt;=$B357)*(DATE(YEAR($B357),MONTH($B357),MIN(BF$6,DAY(EOMONTH($B357,0))))&lt;$C357)+(DATE(YEAR($B357),MONTH($B357)+1,MIN(BF$6,DAY(EOMONTH($B357,1))))&gt;=$B357)*(DATE(YEAR($B357),MONTH($B357)+1,MIN(BF$6,DAY(EOMONTH($B357,1))))&lt;$C357)))</f>
        <v>0</v>
      </c>
      <c r="BG357" s="48" t="n">
        <f aca="false">IF(OR(N(BG$5)=0,BG$6=""),0,BG$5*((DATE(YEAR($B357),MONTH($B357),MIN(BG$6,DAY(EOMONTH($B357,0))))&gt;=$B357)*(DATE(YEAR($B357),MONTH($B357),MIN(BG$6,DAY(EOMONTH($B357,0))))&lt;$C357)+(DATE(YEAR($B357),MONTH($B357)+1,MIN(BG$6,DAY(EOMONTH($B357,1))))&gt;=$B357)*(DATE(YEAR($B357),MONTH($B357)+1,MIN(BG$6,DAY(EOMONTH($B357,1))))&lt;$C357)))</f>
        <v>0</v>
      </c>
      <c r="BH357" s="48" t="n">
        <f aca="false">IF(OR(N(BH$5)=0,BH$6=""),0,BH$5*((DATE(YEAR($B357),MONTH($B357),MIN(BH$6,DAY(EOMONTH($B357,0))))&gt;=$B357)*(DATE(YEAR($B357),MONTH($B357),MIN(BH$6,DAY(EOMONTH($B357,0))))&lt;$C357)+(DATE(YEAR($B357),MONTH($B357)+1,MIN(BH$6,DAY(EOMONTH($B357,1))))&gt;=$B357)*(DATE(YEAR($B357),MONTH($B357)+1,MIN(BH$6,DAY(EOMONTH($B357,1))))&lt;$C357)))</f>
        <v>0</v>
      </c>
      <c r="BI357" s="48" t="n">
        <f aca="false">IF(OR(N(BI$5)=0,BI$6=""),0,BI$5*((DATE(YEAR($B357),MONTH($B357),MIN(BI$6,DAY(EOMONTH($B357,0))))&gt;=$B357)*(DATE(YEAR($B357),MONTH($B357),MIN(BI$6,DAY(EOMONTH($B357,0))))&lt;$C357)+(DATE(YEAR($B357),MONTH($B357)+1,MIN(BI$6,DAY(EOMONTH($B357,1))))&gt;=$B357)*(DATE(YEAR($B357),MONTH($B357)+1,MIN(BI$6,DAY(EOMONTH($B357,1))))&lt;$C357)))</f>
        <v>0</v>
      </c>
      <c r="BJ357" s="48" t="n">
        <f aca="false">IF(OR(N(BJ$5)=0,BJ$6=""),0,BJ$5*((DATE(YEAR($B357),MONTH($B357),MIN(BJ$6,DAY(EOMONTH($B357,0))))&gt;=$B357)*(DATE(YEAR($B357),MONTH($B357),MIN(BJ$6,DAY(EOMONTH($B357,0))))&lt;$C357)+(DATE(YEAR($B357),MONTH($B357)+1,MIN(BJ$6,DAY(EOMONTH($B357,1))))&gt;=$B357)*(DATE(YEAR($B357),MONTH($B357)+1,MIN(BJ$6,DAY(EOMONTH($B357,1))))&lt;$C357)))</f>
        <v>0</v>
      </c>
      <c r="BK357" s="48" t="n">
        <f aca="false">IF(OR(N(BK$5)=0,BK$6=""),0,BK$5*((DATE(YEAR($B357),MONTH($B357),MIN(BK$6,DAY(EOMONTH($B357,0))))&gt;=$B357)*(DATE(YEAR($B357),MONTH($B357),MIN(BK$6,DAY(EOMONTH($B357,0))))&lt;$C357)+(DATE(YEAR($B357),MONTH($B357)+1,MIN(BK$6,DAY(EOMONTH($B357,1))))&gt;=$B357)*(DATE(YEAR($B357),MONTH($B357)+1,MIN(BK$6,DAY(EOMONTH($B357,1))))&lt;$C357)))</f>
        <v>0</v>
      </c>
      <c r="BL357" s="48" t="n">
        <f aca="false">IF(OR(N(BL$5)=0,BL$6=""),0,BL$5*((DATE(YEAR($B357),MONTH($B357),MIN(BL$6,DAY(EOMONTH($B357,0))))&gt;=$B357)*(DATE(YEAR($B357),MONTH($B357),MIN(BL$6,DAY(EOMONTH($B357,0))))&lt;$C357)+(DATE(YEAR($B357),MONTH($B357)+1,MIN(BL$6,DAY(EOMONTH($B357,1))))&gt;=$B357)*(DATE(YEAR($B357),MONTH($B357)+1,MIN(BL$6,DAY(EOMONTH($B357,1))))&lt;$C357)))</f>
        <v>0</v>
      </c>
      <c r="BM357" s="48" t="n">
        <f aca="false">IF(OR(N(BM$5)=0,BM$6=""),0,BM$5*((DATE(YEAR($B357),MONTH($B357),MIN(BM$6,DAY(EOMONTH($B357,0))))&gt;=$B357)*(DATE(YEAR($B357),MONTH($B357),MIN(BM$6,DAY(EOMONTH($B357,0))))&lt;$C357)+(DATE(YEAR($B357),MONTH($B357)+1,MIN(BM$6,DAY(EOMONTH($B357,1))))&gt;=$B357)*(DATE(YEAR($B357),MONTH($B357)+1,MIN(BM$6,DAY(EOMONTH($B357,1))))&lt;$C357)))</f>
        <v>0</v>
      </c>
      <c r="BN357" s="48" t="n">
        <f aca="false">IF(OR(N(BN$5)=0,BN$6=""),0,BN$5*((DATE(YEAR($B357),MONTH($B357),MIN(BN$6,DAY(EOMONTH($B357,0))))&gt;=$B357)*(DATE(YEAR($B357),MONTH($B357),MIN(BN$6,DAY(EOMONTH($B357,0))))&lt;$C357)+(DATE(YEAR($B357),MONTH($B357)+1,MIN(BN$6,DAY(EOMONTH($B357,1))))&gt;=$B357)*(DATE(YEAR($B357),MONTH($B357)+1,MIN(BN$6,DAY(EOMONTH($B357,1))))&lt;$C357)))</f>
        <v>0</v>
      </c>
      <c r="BO357" s="48" t="n">
        <f aca="false">IF(OR(N(BO$5)=0,BO$6=""),0,BO$5*((DATE(YEAR($B357),MONTH($B357),MIN(BO$6,DAY(EOMONTH($B357,0))))&gt;=$B357)*(DATE(YEAR($B357),MONTH($B357),MIN(BO$6,DAY(EOMONTH($B357,0))))&lt;$C357)+(DATE(YEAR($B357),MONTH($B357)+1,MIN(BO$6,DAY(EOMONTH($B357,1))))&gt;=$B357)*(DATE(YEAR($B357),MONTH($B357)+1,MIN(BO$6,DAY(EOMONTH($B357,1))))&lt;$C357)))</f>
        <v>0</v>
      </c>
      <c r="BP357" s="48" t="n">
        <f aca="false">IF(OR(N(BP$5)=0,BP$6=""),0,BP$5*((DATE(YEAR($B357),MONTH($B357),MIN(BP$6,DAY(EOMONTH($B357,0))))&gt;=$B357)*(DATE(YEAR($B357),MONTH($B357),MIN(BP$6,DAY(EOMONTH($B357,0))))&lt;$C357)+(DATE(YEAR($B357),MONTH($B357)+1,MIN(BP$6,DAY(EOMONTH($B357,1))))&gt;=$B357)*(DATE(YEAR($B357),MONTH($B357)+1,MIN(BP$6,DAY(EOMONTH($B357,1))))&lt;$C357)))</f>
        <v>0</v>
      </c>
      <c r="BQ357" s="48" t="n">
        <f aca="false">IF(OR(N(BQ$5)=0,BQ$6=""),0,BQ$5*((DATE(YEAR($B357),MONTH($B357),MIN(BQ$6,DAY(EOMONTH($B357,0))))&gt;=$B357)*(DATE(YEAR($B357),MONTH($B357),MIN(BQ$6,DAY(EOMONTH($B357,0))))&lt;$C357)+(DATE(YEAR($B357),MONTH($B357)+1,MIN(BQ$6,DAY(EOMONTH($B357,1))))&gt;=$B357)*(DATE(YEAR($B357),MONTH($B357)+1,MIN(BQ$6,DAY(EOMONTH($B357,1))))&lt;$C357)))</f>
        <v>0</v>
      </c>
      <c r="BR357" s="48" t="n">
        <f aca="false">IF(OR(N(BR$5)=0,BR$6=""),0,BR$5*((DATE(YEAR($B357),MONTH($B357),MIN(BR$6,DAY(EOMONTH($B357,0))))&gt;=$B357)*(DATE(YEAR($B357),MONTH($B357),MIN(BR$6,DAY(EOMONTH($B357,0))))&lt;$C357)+(DATE(YEAR($B357),MONTH($B357)+1,MIN(BR$6,DAY(EOMONTH($B357,1))))&gt;=$B357)*(DATE(YEAR($B357),MONTH($B357)+1,MIN(BR$6,DAY(EOMONTH($B357,1))))&lt;$C357)))</f>
        <v>0</v>
      </c>
      <c r="BS357" s="48" t="n">
        <f aca="false">IF(OR(N(BS$5)=0,BS$6=""),0,BS$5*((DATE(YEAR($B357),MONTH($B357),MIN(BS$6,DAY(EOMONTH($B357,0))))&gt;=$B357)*(DATE(YEAR($B357),MONTH($B357),MIN(BS$6,DAY(EOMONTH($B357,0))))&lt;$C357)+(DATE(YEAR($B357),MONTH($B357)+1,MIN(BS$6,DAY(EOMONTH($B357,1))))&gt;=$B357)*(DATE(YEAR($B357),MONTH($B357)+1,MIN(BS$6,DAY(EOMONTH($B357,1))))&lt;$C357)))</f>
        <v>0</v>
      </c>
      <c r="BT357" s="48" t="n">
        <f aca="false">IF(OR(N(BT$5)=0,BT$6=""),0,BT$5*((DATE(YEAR($B357),MONTH($B357),MIN(BT$6,DAY(EOMONTH($B357,0))))&gt;=$B357)*(DATE(YEAR($B357),MONTH($B357),MIN(BT$6,DAY(EOMONTH($B357,0))))&lt;$C357)+(DATE(YEAR($B357),MONTH($B357)+1,MIN(BT$6,DAY(EOMONTH($B357,1))))&gt;=$B357)*(DATE(YEAR($B357),MONTH($B357)+1,MIN(BT$6,DAY(EOMONTH($B357,1))))&lt;$C357)))</f>
        <v>0</v>
      </c>
      <c r="BU357" s="48" t="n">
        <f aca="false">IF(OR(N(BU$5)=0,BU$6=""),0,BU$5*((DATE(YEAR($B357),MONTH($B357),MIN(BU$6,DAY(EOMONTH($B357,0))))&gt;=$B357)*(DATE(YEAR($B357),MONTH($B357),MIN(BU$6,DAY(EOMONTH($B357,0))))&lt;$C357)+(DATE(YEAR($B357),MONTH($B357)+1,MIN(BU$6,DAY(EOMONTH($B357,1))))&gt;=$B357)*(DATE(YEAR($B357),MONTH($B357)+1,MIN(BU$6,DAY(EOMONTH($B357,1))))&lt;$C357)))</f>
        <v>0</v>
      </c>
      <c r="BV357" s="48" t="n">
        <f aca="false">IF(OR(N(BV$5)=0,BV$6=""),0,BV$5*((DATE(YEAR($B357),MONTH($B357),MIN(BV$6,DAY(EOMONTH($B357,0))))&gt;=$B357)*(DATE(YEAR($B357),MONTH($B357),MIN(BV$6,DAY(EOMONTH($B357,0))))&lt;$C357)+(DATE(YEAR($B357),MONTH($B357)+1,MIN(BV$6,DAY(EOMONTH($B357,1))))&gt;=$B357)*(DATE(YEAR($B357),MONTH($B357)+1,MIN(BV$6,DAY(EOMONTH($B357,1))))&lt;$C357)))</f>
        <v>0</v>
      </c>
      <c r="BW357" s="48" t="n">
        <f aca="false">IF(OR(N(BW$5)=0,BW$6=""),0,BW$5*((DATE(YEAR($B357),MONTH($B357),MIN(BW$6,DAY(EOMONTH($B357,0))))&gt;=$B357)*(DATE(YEAR($B357),MONTH($B357),MIN(BW$6,DAY(EOMONTH($B357,0))))&lt;$C357)+(DATE(YEAR($B357),MONTH($B357)+1,MIN(BW$6,DAY(EOMONTH($B357,1))))&gt;=$B357)*(DATE(YEAR($B357),MONTH($B357)+1,MIN(BW$6,DAY(EOMONTH($B357,1))))&lt;$C357)))</f>
        <v>0</v>
      </c>
      <c r="BX357" s="48" t="n">
        <f aca="false">MIN(Z357,(FT356*(1+FT$5/Setup!$C$36)+IF($V357=1,N($F357),0)))</f>
        <v>0</v>
      </c>
      <c r="BY357" s="48" t="n">
        <f aca="false">MIN(AA357,(FU356*(1+FU$5/Setup!$C$36)+IF($V357=2,N($F357),0)))</f>
        <v>0</v>
      </c>
      <c r="BZ357" s="48" t="n">
        <f aca="false">MIN(AB357,(FV356*(1+FV$5/Setup!$C$36)+IF($V357=3,N($F357),0)))</f>
        <v>0</v>
      </c>
      <c r="CA357" s="48" t="n">
        <f aca="false">MIN(AC357,(FW356*(1+FW$5/Setup!$C$36)+IF($V357=4,N($F357),0)))</f>
        <v>0</v>
      </c>
      <c r="CB357" s="48" t="n">
        <f aca="false">MIN(AD357,(FX356*(1+FX$5/Setup!$C$36)+IF($V357=5,N($F357),0)))</f>
        <v>0</v>
      </c>
      <c r="CC357" s="48" t="n">
        <f aca="false">MIN(AE357,(FY356*(1+FY$5/Setup!$C$36)+IF($V357=6,N($F357),0)))</f>
        <v>0</v>
      </c>
      <c r="CD357" s="48" t="n">
        <f aca="false">MIN(AF357,(FZ356*(1+FZ$5/Setup!$C$36)+IF($V357=7,N($F357),0)))</f>
        <v>0</v>
      </c>
      <c r="CE357" s="48" t="n">
        <f aca="false">MIN(AG357,(GA356*(1+GA$5/Setup!$C$36)+IF($V357=8,N($F357),0)))</f>
        <v>0</v>
      </c>
      <c r="CF357" s="48" t="n">
        <f aca="false">MIN(AH357,(GB356*(1+GB$5/Setup!$C$36)+IF($V357=9,N($F357),0)))</f>
        <v>0</v>
      </c>
      <c r="CG357" s="48" t="n">
        <f aca="false">MIN(AI357,(GC356*(1+GC$5/Setup!$C$36)+IF($V357=10,N($F357),0)))</f>
        <v>0</v>
      </c>
      <c r="CH357" s="48" t="n">
        <f aca="false">MIN(AJ357,(GD356*(1+GD$5/Setup!$C$36)+IF($V357=11,N($F357),0)))</f>
        <v>0</v>
      </c>
      <c r="CI357" s="48" t="n">
        <f aca="false">MIN(AK357,(GE356*(1+GE$5/Setup!$C$36)+IF($V357=12,N($F357),0)))</f>
        <v>0</v>
      </c>
      <c r="CJ357" s="48" t="n">
        <f aca="false">MIN(AL357,(GF356*(1+GF$5/Setup!$C$36)+IF($V357=13,N($F357),0)))</f>
        <v>0</v>
      </c>
      <c r="CK357" s="48" t="n">
        <f aca="false">MIN(AM357,(GG356*(1+GG$5/Setup!$C$36)+IF($V357=14,N($F357),0)))</f>
        <v>0</v>
      </c>
      <c r="CL357" s="48" t="n">
        <f aca="false">MIN(AN357,(GH356*(1+GH$5/Setup!$C$36)+IF($V357=15,N($F357),0)))</f>
        <v>0</v>
      </c>
      <c r="CM357" s="48" t="n">
        <f aca="false">MIN(AO357,(GI356*(1+GI$5/Setup!$C$36)+IF($V357=16,N($F357),0)))</f>
        <v>0</v>
      </c>
      <c r="CN357" s="48" t="n">
        <f aca="false">MIN(AP357,(GJ356*(1+GJ$5/Setup!$C$36)+IF($V357=17,N($F357),0)))</f>
        <v>0</v>
      </c>
      <c r="CO357" s="48" t="n">
        <f aca="false">MIN(AQ357,(GK356*(1+GK$5/Setup!$C$36)+IF($V357=18,N($F357),0)))</f>
        <v>0</v>
      </c>
      <c r="CP357" s="48" t="n">
        <f aca="false">MIN(AR357,(GL356*(1+GL$5/Setup!$C$36)+IF($V357=19,N($F357),0)))</f>
        <v>0</v>
      </c>
      <c r="CQ357" s="48" t="n">
        <f aca="false">MIN(AS357,(GM356*(1+GM$5/Setup!$C$36)+IF($V357=20,N($F357),0)))</f>
        <v>0</v>
      </c>
      <c r="CR357" s="48" t="n">
        <f aca="false">MIN(AT357,(GN356*(1+GN$5/Setup!$C$36)+IF($V357=21,N($F357),0)))</f>
        <v>0</v>
      </c>
      <c r="CS357" s="48" t="n">
        <f aca="false">MIN(AU357,(GO356*(1+GO$5/Setup!$C$36)+IF($V357=22,N($F357),0)))</f>
        <v>0</v>
      </c>
      <c r="CT357" s="48" t="n">
        <f aca="false">MIN(AV357,(GP356*(1+GP$5/Setup!$C$36)+IF($V357=23,N($F357),0)))</f>
        <v>0</v>
      </c>
      <c r="CU357" s="48" t="n">
        <f aca="false">MIN(AW357,(GQ356*(1+GQ$5/Setup!$C$36)+IF($V357=24,N($F357),0)))</f>
        <v>0</v>
      </c>
      <c r="CV357" s="48" t="n">
        <f aca="false">MIN(AX357,(GR356*(1+GR$5/Setup!$C$36)+IF($V357=25,N($F357),0)))</f>
        <v>0</v>
      </c>
      <c r="CW357" s="48" t="n">
        <f aca="false">MIN(AY357,(GS356*(1+GS$5/Setup!$C$36)+IF($V357=26,N($F357),0)))</f>
        <v>0</v>
      </c>
      <c r="CX357" s="48" t="n">
        <f aca="false">MIN(AZ357,(GT356*(1+GT$5/Setup!$C$36)+IF($V357=27,N($F357),0)))</f>
        <v>0</v>
      </c>
      <c r="CY357" s="48" t="n">
        <f aca="false">MIN(BA357,(GU356*(1+GU$5/Setup!$C$36)+IF($V357=28,N($F357),0)))</f>
        <v>0</v>
      </c>
      <c r="CZ357" s="48" t="n">
        <f aca="false">MIN(BB357,(GV356*(1+GV$5/Setup!$C$36)+IF($V357=29,N($F357),0)))</f>
        <v>0</v>
      </c>
      <c r="DA357" s="48" t="n">
        <f aca="false">MIN(BC357,(GW356*(1+GW$5/Setup!$C$36)+IF($V357=30,N($F357),0)))</f>
        <v>0</v>
      </c>
      <c r="DB357" s="48" t="n">
        <f aca="false">MIN(BD357,(GX356*(1+GX$5/Setup!$C$36)+IF($V357=31,N($F357),0)))</f>
        <v>0</v>
      </c>
      <c r="DC357" s="48" t="n">
        <f aca="false">MIN(BE357,(GY356*(1+GY$5/Setup!$C$36)+IF($V357=32,N($F357),0)))</f>
        <v>0</v>
      </c>
      <c r="DD357" s="48" t="n">
        <f aca="false">MIN(BF357,(GZ356*(1+GZ$5/Setup!$C$36)+IF($V357=33,N($F357),0)))</f>
        <v>0</v>
      </c>
      <c r="DE357" s="48" t="n">
        <f aca="false">MIN(BG357,(HA356*(1+HA$5/Setup!$C$36)+IF($V357=34,N($F357),0)))</f>
        <v>0</v>
      </c>
      <c r="DF357" s="48" t="n">
        <f aca="false">MIN(BH357,(HB356*(1+HB$5/Setup!$C$36)+IF($V357=35,N($F357),0)))</f>
        <v>0</v>
      </c>
      <c r="DG357" s="48" t="n">
        <f aca="false">MIN(BI357,(HC356*(1+HC$5/Setup!$C$36)+IF($V357=36,N($F357),0)))</f>
        <v>0</v>
      </c>
      <c r="DH357" s="48" t="n">
        <f aca="false">MIN(BJ357,(HD356*(1+HD$5/Setup!$C$36)+IF($V357=37,N($F357),0)))</f>
        <v>0</v>
      </c>
      <c r="DI357" s="48" t="n">
        <f aca="false">MIN(BK357,(HE356*(1+HE$5/Setup!$C$36)+IF($V357=38,N($F357),0)))</f>
        <v>0</v>
      </c>
      <c r="DJ357" s="48" t="n">
        <f aca="false">MIN(BL357,(HF356*(1+HF$5/Setup!$C$36)+IF($V357=39,N($F357),0)))</f>
        <v>0</v>
      </c>
      <c r="DK357" s="48" t="n">
        <f aca="false">MIN(BM357,(HG356*(1+HG$5/Setup!$C$36)+IF($V357=40,N($F357),0)))</f>
        <v>0</v>
      </c>
      <c r="DL357" s="48" t="n">
        <f aca="false">MIN(BN357,(HH356*(1+HH$5/Setup!$C$36)+IF($V357=41,N($F357),0)))</f>
        <v>0</v>
      </c>
      <c r="DM357" s="48" t="n">
        <f aca="false">MIN(BO357,(HI356*(1+HI$5/Setup!$C$36)+IF($V357=42,N($F357),0)))</f>
        <v>0</v>
      </c>
      <c r="DN357" s="48" t="n">
        <f aca="false">MIN(BP357,(HJ356*(1+HJ$5/Setup!$C$36)+IF($V357=43,N($F357),0)))</f>
        <v>0</v>
      </c>
      <c r="DO357" s="48" t="n">
        <f aca="false">MIN(BQ357,(HK356*(1+HK$5/Setup!$C$36)+IF($V357=44,N($F357),0)))</f>
        <v>0</v>
      </c>
      <c r="DP357" s="48" t="n">
        <f aca="false">MIN(BR357,(HL356*(1+HL$5/Setup!$C$36)+IF($V357=45,N($F357),0)))</f>
        <v>0</v>
      </c>
      <c r="DQ357" s="48" t="n">
        <f aca="false">MIN(BS357,(HM356*(1+HM$5/Setup!$C$36)+IF($V357=46,N($F357),0)))</f>
        <v>0</v>
      </c>
      <c r="DR357" s="48" t="n">
        <f aca="false">MIN(BT357,(HN356*(1+HN$5/Setup!$C$36)+IF($V357=47,N($F357),0)))</f>
        <v>0</v>
      </c>
      <c r="DS357" s="48" t="n">
        <f aca="false">MIN(BU357,(HO356*(1+HO$5/Setup!$C$36)+IF($V357=48,N($F357),0)))</f>
        <v>0</v>
      </c>
      <c r="DT357" s="48" t="n">
        <f aca="false">MIN(BV357,(HP356*(1+HP$5/Setup!$C$36)+IF($V357=49,N($F357),0)))</f>
        <v>0</v>
      </c>
      <c r="DU357" s="48" t="n">
        <f aca="false">MIN(BW357,(HQ356*(1+HQ$5/Setup!$C$36)+IF($V357=50,N($F357),0)))</f>
        <v>0</v>
      </c>
      <c r="DV357" s="48" t="n">
        <f aca="false">MIN(MAX((FT356*(1+FT$5/Setup!$C$36)+IF($V357=1,N($F357),0))-BX357,0),MAX($P357-0,0))</f>
        <v>0</v>
      </c>
      <c r="DW357" s="48" t="n">
        <f aca="false">MIN(MAX((FU356*(1+FU$5/Setup!$C$36)+IF($V357=2,N($F357),0))-BY357,0),MAX($P357-SUM(DV357:DV357),0))</f>
        <v>0</v>
      </c>
      <c r="DX357" s="48" t="n">
        <f aca="false">MIN(MAX((FV356*(1+FV$5/Setup!$C$36)+IF($V357=3,N($F357),0))-BZ357,0),MAX($P357-SUM(DV357:DW357),0))</f>
        <v>0</v>
      </c>
      <c r="DY357" s="48" t="n">
        <f aca="false">MIN(MAX((FW356*(1+FW$5/Setup!$C$36)+IF($V357=4,N($F357),0))-CA357,0),MAX($P357-SUM(DV357:DX357),0))</f>
        <v>0</v>
      </c>
      <c r="DZ357" s="48" t="n">
        <f aca="false">MIN(MAX((FX356*(1+FX$5/Setup!$C$36)+IF($V357=5,N($F357),0))-CB357,0),MAX($P357-SUM(DV357:DY357),0))</f>
        <v>0</v>
      </c>
      <c r="EA357" s="48" t="n">
        <f aca="false">MIN(MAX((FY356*(1+FY$5/Setup!$C$36)+IF($V357=6,N($F357),0))-CC357,0),MAX($P357-SUM(DV357:DZ357),0))</f>
        <v>0</v>
      </c>
      <c r="EB357" s="48" t="n">
        <f aca="false">MIN(MAX((FZ356*(1+FZ$5/Setup!$C$36)+IF($V357=7,N($F357),0))-CD357,0),MAX($P357-SUM(DV357:EA357),0))</f>
        <v>0</v>
      </c>
      <c r="EC357" s="48" t="n">
        <f aca="false">MIN(MAX((GA356*(1+GA$5/Setup!$C$36)+IF($V357=8,N($F357),0))-CE357,0),MAX($P357-SUM(DV357:EB357),0))</f>
        <v>0</v>
      </c>
      <c r="ED357" s="48" t="n">
        <f aca="false">MIN(MAX((GB356*(1+GB$5/Setup!$C$36)+IF($V357=9,N($F357),0))-CF357,0),MAX($P357-SUM(DV357:EC357),0))</f>
        <v>0</v>
      </c>
      <c r="EE357" s="48" t="n">
        <f aca="false">MIN(MAX((GC356*(1+GC$5/Setup!$C$36)+IF($V357=10,N($F357),0))-CG357,0),MAX($P357-SUM(DV357:ED357),0))</f>
        <v>0</v>
      </c>
      <c r="EF357" s="48" t="n">
        <f aca="false">MIN(MAX((GD356*(1+GD$5/Setup!$C$36)+IF($V357=11,N($F357),0))-CH357,0),MAX($P357-SUM(DV357:EE357),0))</f>
        <v>0</v>
      </c>
      <c r="EG357" s="48" t="n">
        <f aca="false">MIN(MAX((GE356*(1+GE$5/Setup!$C$36)+IF($V357=12,N($F357),0))-CI357,0),MAX($P357-SUM(DV357:EF357),0))</f>
        <v>0</v>
      </c>
      <c r="EH357" s="48" t="n">
        <f aca="false">MIN(MAX((GF356*(1+GF$5/Setup!$C$36)+IF($V357=13,N($F357),0))-CJ357,0),MAX($P357-SUM(DV357:EG357),0))</f>
        <v>0</v>
      </c>
      <c r="EI357" s="48" t="n">
        <f aca="false">MIN(MAX((GG356*(1+GG$5/Setup!$C$36)+IF($V357=14,N($F357),0))-CK357,0),MAX($P357-SUM(DV357:EH357),0))</f>
        <v>0</v>
      </c>
      <c r="EJ357" s="48" t="n">
        <f aca="false">MIN(MAX((GH356*(1+GH$5/Setup!$C$36)+IF($V357=15,N($F357),0))-CL357,0),MAX($P357-SUM(DV357:EI357),0))</f>
        <v>0</v>
      </c>
      <c r="EK357" s="48" t="n">
        <f aca="false">MIN(MAX((GI356*(1+GI$5/Setup!$C$36)+IF($V357=16,N($F357),0))-CM357,0),MAX($P357-SUM(DV357:EJ357),0))</f>
        <v>0</v>
      </c>
      <c r="EL357" s="48" t="n">
        <f aca="false">MIN(MAX((GJ356*(1+GJ$5/Setup!$C$36)+IF($V357=17,N($F357),0))-CN357,0),MAX($P357-SUM(DV357:EK357),0))</f>
        <v>0</v>
      </c>
      <c r="EM357" s="48" t="n">
        <f aca="false">MIN(MAX((GK356*(1+GK$5/Setup!$C$36)+IF($V357=18,N($F357),0))-CO357,0),MAX($P357-SUM(DV357:EL357),0))</f>
        <v>0</v>
      </c>
      <c r="EN357" s="48" t="n">
        <f aca="false">MIN(MAX((GL356*(1+GL$5/Setup!$C$36)+IF($V357=19,N($F357),0))-CP357,0),MAX($P357-SUM(DV357:EM357),0))</f>
        <v>0</v>
      </c>
      <c r="EO357" s="48" t="n">
        <f aca="false">MIN(MAX((GM356*(1+GM$5/Setup!$C$36)+IF($V357=20,N($F357),0))-CQ357,0),MAX($P357-SUM(DV357:EN357),0))</f>
        <v>0</v>
      </c>
      <c r="EP357" s="48" t="n">
        <f aca="false">MIN(MAX((GN356*(1+GN$5/Setup!$C$36)+IF($V357=21,N($F357),0))-CR357,0),MAX($P357-SUM(DV357:EO357),0))</f>
        <v>0</v>
      </c>
      <c r="EQ357" s="48" t="n">
        <f aca="false">MIN(MAX((GO356*(1+GO$5/Setup!$C$36)+IF($V357=22,N($F357),0))-CS357,0),MAX($P357-SUM(DV357:EP357),0))</f>
        <v>0</v>
      </c>
      <c r="ER357" s="48" t="n">
        <f aca="false">MIN(MAX((GP356*(1+GP$5/Setup!$C$36)+IF($V357=23,N($F357),0))-CT357,0),MAX($P357-SUM(DV357:EQ357),0))</f>
        <v>0</v>
      </c>
      <c r="ES357" s="48" t="n">
        <f aca="false">MIN(MAX((GQ356*(1+GQ$5/Setup!$C$36)+IF($V357=24,N($F357),0))-CU357,0),MAX($P357-SUM(DV357:ER357),0))</f>
        <v>0</v>
      </c>
      <c r="ET357" s="48" t="n">
        <f aca="false">MIN(MAX((GR356*(1+GR$5/Setup!$C$36)+IF($V357=25,N($F357),0))-CV357,0),MAX($P357-SUM(DV357:ES357),0))</f>
        <v>0</v>
      </c>
      <c r="EU357" s="48" t="n">
        <f aca="false">MIN(MAX((GS356*(1+GS$5/Setup!$C$36)+IF($V357=26,N($F357),0))-CW357,0),MAX($P357-SUM(DV357:ET357),0))</f>
        <v>0</v>
      </c>
      <c r="EV357" s="48" t="n">
        <f aca="false">MIN(MAX((GT356*(1+GT$5/Setup!$C$36)+IF($V357=27,N($F357),0))-CX357,0),MAX($P357-SUM(DV357:EU357),0))</f>
        <v>0</v>
      </c>
      <c r="EW357" s="48" t="n">
        <f aca="false">MIN(MAX((GU356*(1+GU$5/Setup!$C$36)+IF($V357=28,N($F357),0))-CY357,0),MAX($P357-SUM(DV357:EV357),0))</f>
        <v>0</v>
      </c>
      <c r="EX357" s="48" t="n">
        <f aca="false">MIN(MAX((GV356*(1+GV$5/Setup!$C$36)+IF($V357=29,N($F357),0))-CZ357,0),MAX($P357-SUM(DV357:EW357),0))</f>
        <v>0</v>
      </c>
      <c r="EY357" s="48" t="n">
        <f aca="false">MIN(MAX((GW356*(1+GW$5/Setup!$C$36)+IF($V357=30,N($F357),0))-DA357,0),MAX($P357-SUM(DV357:EX357),0))</f>
        <v>0</v>
      </c>
      <c r="EZ357" s="48" t="n">
        <f aca="false">MIN(MAX((GX356*(1+GX$5/Setup!$C$36)+IF($V357=31,N($F357),0))-DB357,0),MAX($P357-SUM(DV357:EY357),0))</f>
        <v>0</v>
      </c>
      <c r="FA357" s="48" t="n">
        <f aca="false">MIN(MAX((GY356*(1+GY$5/Setup!$C$36)+IF($V357=32,N($F357),0))-DC357,0),MAX($P357-SUM(DV357:EZ357),0))</f>
        <v>0</v>
      </c>
      <c r="FB357" s="48" t="n">
        <f aca="false">MIN(MAX((GZ356*(1+GZ$5/Setup!$C$36)+IF($V357=33,N($F357),0))-DD357,0),MAX($P357-SUM(DV357:FA357),0))</f>
        <v>0</v>
      </c>
      <c r="FC357" s="48" t="n">
        <f aca="false">MIN(MAX((HA356*(1+HA$5/Setup!$C$36)+IF($V357=34,N($F357),0))-DE357,0),MAX($P357-SUM(DV357:FB357),0))</f>
        <v>0</v>
      </c>
      <c r="FD357" s="48" t="n">
        <f aca="false">MIN(MAX((HB356*(1+HB$5/Setup!$C$36)+IF($V357=35,N($F357),0))-DF357,0),MAX($P357-SUM(DV357:FC357),0))</f>
        <v>0</v>
      </c>
      <c r="FE357" s="48" t="n">
        <f aca="false">MIN(MAX((HC356*(1+HC$5/Setup!$C$36)+IF($V357=36,N($F357),0))-DG357,0),MAX($P357-SUM(DV357:FD357),0))</f>
        <v>0</v>
      </c>
      <c r="FF357" s="48" t="n">
        <f aca="false">MIN(MAX((HD356*(1+HD$5/Setup!$C$36)+IF($V357=37,N($F357),0))-DH357,0),MAX($P357-SUM(DV357:FE357),0))</f>
        <v>0</v>
      </c>
      <c r="FG357" s="48" t="n">
        <f aca="false">MIN(MAX((HE356*(1+HE$5/Setup!$C$36)+IF($V357=38,N($F357),0))-DI357,0),MAX($P357-SUM(DV357:FF357),0))</f>
        <v>0</v>
      </c>
      <c r="FH357" s="48" t="n">
        <f aca="false">MIN(MAX((HF356*(1+HF$5/Setup!$C$36)+IF($V357=39,N($F357),0))-DJ357,0),MAX($P357-SUM(DV357:FG357),0))</f>
        <v>0</v>
      </c>
      <c r="FI357" s="48" t="n">
        <f aca="false">MIN(MAX((HG356*(1+HG$5/Setup!$C$36)+IF($V357=40,N($F357),0))-DK357,0),MAX($P357-SUM(DV357:FH357),0))</f>
        <v>0</v>
      </c>
      <c r="FJ357" s="48" t="n">
        <f aca="false">MIN(MAX((HH356*(1+HH$5/Setup!$C$36)+IF($V357=41,N($F357),0))-DL357,0),MAX($P357-SUM(DV357:FI357),0))</f>
        <v>0</v>
      </c>
      <c r="FK357" s="48" t="n">
        <f aca="false">MIN(MAX((HI356*(1+HI$5/Setup!$C$36)+IF($V357=42,N($F357),0))-DM357,0),MAX($P357-SUM(DV357:FJ357),0))</f>
        <v>0</v>
      </c>
      <c r="FL357" s="48" t="n">
        <f aca="false">MIN(MAX((HJ356*(1+HJ$5/Setup!$C$36)+IF($V357=43,N($F357),0))-DN357,0),MAX($P357-SUM(DV357:FK357),0))</f>
        <v>0</v>
      </c>
      <c r="FM357" s="48" t="n">
        <f aca="false">MIN(MAX((HK356*(1+HK$5/Setup!$C$36)+IF($V357=44,N($F357),0))-DO357,0),MAX($P357-SUM(DV357:FL357),0))</f>
        <v>0</v>
      </c>
      <c r="FN357" s="48" t="n">
        <f aca="false">MIN(MAX((HL356*(1+HL$5/Setup!$C$36)+IF($V357=45,N($F357),0))-DP357,0),MAX($P357-SUM(DV357:FM357),0))</f>
        <v>0</v>
      </c>
      <c r="FO357" s="48" t="n">
        <f aca="false">MIN(MAX((HM356*(1+HM$5/Setup!$C$36)+IF($V357=46,N($F357),0))-DQ357,0),MAX($P357-SUM(DV357:FN357),0))</f>
        <v>0</v>
      </c>
      <c r="FP357" s="48" t="n">
        <f aca="false">MIN(MAX((HN356*(1+HN$5/Setup!$C$36)+IF($V357=47,N($F357),0))-DR357,0),MAX($P357-SUM(DV357:FO357),0))</f>
        <v>0</v>
      </c>
      <c r="FQ357" s="48" t="n">
        <f aca="false">MIN(MAX((HO356*(1+HO$5/Setup!$C$36)+IF($V357=48,N($F357),0))-DS357,0),MAX($P357-SUM(DV357:FP357),0))</f>
        <v>0</v>
      </c>
      <c r="FR357" s="48" t="n">
        <f aca="false">MIN(MAX((HP356*(1+HP$5/Setup!$C$36)+IF($V357=49,N($F357),0))-DT357,0),MAX($P357-SUM(DV357:FQ357),0))</f>
        <v>0</v>
      </c>
      <c r="FS357" s="48" t="n">
        <f aca="false">MIN(MAX((HQ356*(1+HQ$5/Setup!$C$36)+IF($V357=50,N($F357),0))-DU357,0),MAX($P357-SUM(DV357:FR357),0))</f>
        <v>0</v>
      </c>
      <c r="FT357" s="48" t="n">
        <f aca="false">IF((FT356*(1+FT$5/Setup!$C$36)+IF($V357=1,N($F357),0))-BX357-DV357&lt;0.005,0,(FT356*(1+FT$5/Setup!$C$36)+IF($V357=1,N($F357),0))-BX357-DV357)</f>
        <v>0</v>
      </c>
      <c r="FU357" s="48" t="n">
        <f aca="false">IF((FU356*(1+FU$5/Setup!$C$36)+IF($V357=2,N($F357),0))-BY357-DW357&lt;0.005,0,(FU356*(1+FU$5/Setup!$C$36)+IF($V357=2,N($F357),0))-BY357-DW357)</f>
        <v>0</v>
      </c>
      <c r="FV357" s="48" t="n">
        <f aca="false">IF((FV356*(1+FV$5/Setup!$C$36)+IF($V357=3,N($F357),0))-BZ357-DX357&lt;0.005,0,(FV356*(1+FV$5/Setup!$C$36)+IF($V357=3,N($F357),0))-BZ357-DX357)</f>
        <v>0</v>
      </c>
      <c r="FW357" s="48" t="n">
        <f aca="false">IF((FW356*(1+FW$5/Setup!$C$36)+IF($V357=4,N($F357),0))-CA357-DY357&lt;0.005,0,(FW356*(1+FW$5/Setup!$C$36)+IF($V357=4,N($F357),0))-CA357-DY357)</f>
        <v>0</v>
      </c>
      <c r="FX357" s="48" t="n">
        <f aca="false">IF((FX356*(1+FX$5/Setup!$C$36)+IF($V357=5,N($F357),0))-CB357-DZ357&lt;0.005,0,(FX356*(1+FX$5/Setup!$C$36)+IF($V357=5,N($F357),0))-CB357-DZ357)</f>
        <v>0</v>
      </c>
      <c r="FY357" s="48" t="n">
        <f aca="false">IF((FY356*(1+FY$5/Setup!$C$36)+IF($V357=6,N($F357),0))-CC357-EA357&lt;0.005,0,(FY356*(1+FY$5/Setup!$C$36)+IF($V357=6,N($F357),0))-CC357-EA357)</f>
        <v>0</v>
      </c>
      <c r="FZ357" s="48" t="n">
        <f aca="false">IF((FZ356*(1+FZ$5/Setup!$C$36)+IF($V357=7,N($F357),0))-CD357-EB357&lt;0.005,0,(FZ356*(1+FZ$5/Setup!$C$36)+IF($V357=7,N($F357),0))-CD357-EB357)</f>
        <v>0</v>
      </c>
      <c r="GA357" s="48" t="n">
        <f aca="false">IF((GA356*(1+GA$5/Setup!$C$36)+IF($V357=8,N($F357),0))-CE357-EC357&lt;0.005,0,(GA356*(1+GA$5/Setup!$C$36)+IF($V357=8,N($F357),0))-CE357-EC357)</f>
        <v>0</v>
      </c>
      <c r="GB357" s="48" t="n">
        <f aca="false">IF((GB356*(1+GB$5/Setup!$C$36)+IF($V357=9,N($F357),0))-CF357-ED357&lt;0.005,0,(GB356*(1+GB$5/Setup!$C$36)+IF($V357=9,N($F357),0))-CF357-ED357)</f>
        <v>0</v>
      </c>
      <c r="GC357" s="48" t="n">
        <f aca="false">IF((GC356*(1+GC$5/Setup!$C$36)+IF($V357=10,N($F357),0))-CG357-EE357&lt;0.005,0,(GC356*(1+GC$5/Setup!$C$36)+IF($V357=10,N($F357),0))-CG357-EE357)</f>
        <v>0</v>
      </c>
      <c r="GD357" s="48" t="n">
        <f aca="false">IF((GD356*(1+GD$5/Setup!$C$36)+IF($V357=11,N($F357),0))-CH357-EF357&lt;0.005,0,(GD356*(1+GD$5/Setup!$C$36)+IF($V357=11,N($F357),0))-CH357-EF357)</f>
        <v>0</v>
      </c>
      <c r="GE357" s="48" t="n">
        <f aca="false">IF((GE356*(1+GE$5/Setup!$C$36)+IF($V357=12,N($F357),0))-CI357-EG357&lt;0.005,0,(GE356*(1+GE$5/Setup!$C$36)+IF($V357=12,N($F357),0))-CI357-EG357)</f>
        <v>0</v>
      </c>
      <c r="GF357" s="48" t="n">
        <f aca="false">IF((GF356*(1+GF$5/Setup!$C$36)+IF($V357=13,N($F357),0))-CJ357-EH357&lt;0.005,0,(GF356*(1+GF$5/Setup!$C$36)+IF($V357=13,N($F357),0))-CJ357-EH357)</f>
        <v>0</v>
      </c>
      <c r="GG357" s="48" t="n">
        <f aca="false">IF((GG356*(1+GG$5/Setup!$C$36)+IF($V357=14,N($F357),0))-CK357-EI357&lt;0.005,0,(GG356*(1+GG$5/Setup!$C$36)+IF($V357=14,N($F357),0))-CK357-EI357)</f>
        <v>0</v>
      </c>
      <c r="GH357" s="48" t="n">
        <f aca="false">IF((GH356*(1+GH$5/Setup!$C$36)+IF($V357=15,N($F357),0))-CL357-EJ357&lt;0.005,0,(GH356*(1+GH$5/Setup!$C$36)+IF($V357=15,N($F357),0))-CL357-EJ357)</f>
        <v>0</v>
      </c>
      <c r="GI357" s="48" t="n">
        <f aca="false">IF((GI356*(1+GI$5/Setup!$C$36)+IF($V357=16,N($F357),0))-CM357-EK357&lt;0.005,0,(GI356*(1+GI$5/Setup!$C$36)+IF($V357=16,N($F357),0))-CM357-EK357)</f>
        <v>0</v>
      </c>
      <c r="GJ357" s="48" t="n">
        <f aca="false">IF((GJ356*(1+GJ$5/Setup!$C$36)+IF($V357=17,N($F357),0))-CN357-EL357&lt;0.005,0,(GJ356*(1+GJ$5/Setup!$C$36)+IF($V357=17,N($F357),0))-CN357-EL357)</f>
        <v>0</v>
      </c>
      <c r="GK357" s="48" t="n">
        <f aca="false">IF((GK356*(1+GK$5/Setup!$C$36)+IF($V357=18,N($F357),0))-CO357-EM357&lt;0.005,0,(GK356*(1+GK$5/Setup!$C$36)+IF($V357=18,N($F357),0))-CO357-EM357)</f>
        <v>0</v>
      </c>
      <c r="GL357" s="48" t="n">
        <f aca="false">IF((GL356*(1+GL$5/Setup!$C$36)+IF($V357=19,N($F357),0))-CP357-EN357&lt;0.005,0,(GL356*(1+GL$5/Setup!$C$36)+IF($V357=19,N($F357),0))-CP357-EN357)</f>
        <v>0</v>
      </c>
      <c r="GM357" s="48" t="n">
        <f aca="false">IF((GM356*(1+GM$5/Setup!$C$36)+IF($V357=20,N($F357),0))-CQ357-EO357&lt;0.005,0,(GM356*(1+GM$5/Setup!$C$36)+IF($V357=20,N($F357),0))-CQ357-EO357)</f>
        <v>0</v>
      </c>
      <c r="GN357" s="48" t="n">
        <f aca="false">IF((GN356*(1+GN$5/Setup!$C$36)+IF($V357=21,N($F357),0))-CR357-EP357&lt;0.005,0,(GN356*(1+GN$5/Setup!$C$36)+IF($V357=21,N($F357),0))-CR357-EP357)</f>
        <v>0</v>
      </c>
      <c r="GO357" s="48" t="n">
        <f aca="false">IF((GO356*(1+GO$5/Setup!$C$36)+IF($V357=22,N($F357),0))-CS357-EQ357&lt;0.005,0,(GO356*(1+GO$5/Setup!$C$36)+IF($V357=22,N($F357),0))-CS357-EQ357)</f>
        <v>0</v>
      </c>
      <c r="GP357" s="48" t="n">
        <f aca="false">IF((GP356*(1+GP$5/Setup!$C$36)+IF($V357=23,N($F357),0))-CT357-ER357&lt;0.005,0,(GP356*(1+GP$5/Setup!$C$36)+IF($V357=23,N($F357),0))-CT357-ER357)</f>
        <v>0</v>
      </c>
      <c r="GQ357" s="48" t="n">
        <f aca="false">IF((GQ356*(1+GQ$5/Setup!$C$36)+IF($V357=24,N($F357),0))-CU357-ES357&lt;0.005,0,(GQ356*(1+GQ$5/Setup!$C$36)+IF($V357=24,N($F357),0))-CU357-ES357)</f>
        <v>0</v>
      </c>
      <c r="GR357" s="48" t="n">
        <f aca="false">IF((GR356*(1+GR$5/Setup!$C$36)+IF($V357=25,N($F357),0))-CV357-ET357&lt;0.005,0,(GR356*(1+GR$5/Setup!$C$36)+IF($V357=25,N($F357),0))-CV357-ET357)</f>
        <v>0</v>
      </c>
      <c r="GS357" s="48" t="n">
        <f aca="false">IF((GS356*(1+GS$5/Setup!$C$36)+IF($V357=26,N($F357),0))-CW357-EU357&lt;0.005,0,(GS356*(1+GS$5/Setup!$C$36)+IF($V357=26,N($F357),0))-CW357-EU357)</f>
        <v>0</v>
      </c>
      <c r="GT357" s="48" t="n">
        <f aca="false">IF((GT356*(1+GT$5/Setup!$C$36)+IF($V357=27,N($F357),0))-CX357-EV357&lt;0.005,0,(GT356*(1+GT$5/Setup!$C$36)+IF($V357=27,N($F357),0))-CX357-EV357)</f>
        <v>0</v>
      </c>
      <c r="GU357" s="48" t="n">
        <f aca="false">IF((GU356*(1+GU$5/Setup!$C$36)+IF($V357=28,N($F357),0))-CY357-EW357&lt;0.005,0,(GU356*(1+GU$5/Setup!$C$36)+IF($V357=28,N($F357),0))-CY357-EW357)</f>
        <v>0</v>
      </c>
      <c r="GV357" s="48" t="n">
        <f aca="false">IF((GV356*(1+GV$5/Setup!$C$36)+IF($V357=29,N($F357),0))-CZ357-EX357&lt;0.005,0,(GV356*(1+GV$5/Setup!$C$36)+IF($V357=29,N($F357),0))-CZ357-EX357)</f>
        <v>0</v>
      </c>
      <c r="GW357" s="48" t="n">
        <f aca="false">IF((GW356*(1+GW$5/Setup!$C$36)+IF($V357=30,N($F357),0))-DA357-EY357&lt;0.005,0,(GW356*(1+GW$5/Setup!$C$36)+IF($V357=30,N($F357),0))-DA357-EY357)</f>
        <v>0</v>
      </c>
      <c r="GX357" s="48" t="n">
        <f aca="false">IF((GX356*(1+GX$5/Setup!$C$36)+IF($V357=31,N($F357),0))-DB357-EZ357&lt;0.005,0,(GX356*(1+GX$5/Setup!$C$36)+IF($V357=31,N($F357),0))-DB357-EZ357)</f>
        <v>0</v>
      </c>
      <c r="GY357" s="48" t="n">
        <f aca="false">IF((GY356*(1+GY$5/Setup!$C$36)+IF($V357=32,N($F357),0))-DC357-FA357&lt;0.005,0,(GY356*(1+GY$5/Setup!$C$36)+IF($V357=32,N($F357),0))-DC357-FA357)</f>
        <v>0</v>
      </c>
      <c r="GZ357" s="48" t="n">
        <f aca="false">IF((GZ356*(1+GZ$5/Setup!$C$36)+IF($V357=33,N($F357),0))-DD357-FB357&lt;0.005,0,(GZ356*(1+GZ$5/Setup!$C$36)+IF($V357=33,N($F357),0))-DD357-FB357)</f>
        <v>0</v>
      </c>
      <c r="HA357" s="48" t="n">
        <f aca="false">IF((HA356*(1+HA$5/Setup!$C$36)+IF($V357=34,N($F357),0))-DE357-FC357&lt;0.005,0,(HA356*(1+HA$5/Setup!$C$36)+IF($V357=34,N($F357),0))-DE357-FC357)</f>
        <v>0</v>
      </c>
      <c r="HB357" s="48" t="n">
        <f aca="false">IF((HB356*(1+HB$5/Setup!$C$36)+IF($V357=35,N($F357),0))-DF357-FD357&lt;0.005,0,(HB356*(1+HB$5/Setup!$C$36)+IF($V357=35,N($F357),0))-DF357-FD357)</f>
        <v>0</v>
      </c>
      <c r="HC357" s="48" t="n">
        <f aca="false">IF((HC356*(1+HC$5/Setup!$C$36)+IF($V357=36,N($F357),0))-DG357-FE357&lt;0.005,0,(HC356*(1+HC$5/Setup!$C$36)+IF($V357=36,N($F357),0))-DG357-FE357)</f>
        <v>0</v>
      </c>
      <c r="HD357" s="48" t="n">
        <f aca="false">IF((HD356*(1+HD$5/Setup!$C$36)+IF($V357=37,N($F357),0))-DH357-FF357&lt;0.005,0,(HD356*(1+HD$5/Setup!$C$36)+IF($V357=37,N($F357),0))-DH357-FF357)</f>
        <v>0</v>
      </c>
      <c r="HE357" s="48" t="n">
        <f aca="false">IF((HE356*(1+HE$5/Setup!$C$36)+IF($V357=38,N($F357),0))-DI357-FG357&lt;0.005,0,(HE356*(1+HE$5/Setup!$C$36)+IF($V357=38,N($F357),0))-DI357-FG357)</f>
        <v>0</v>
      </c>
      <c r="HF357" s="48" t="n">
        <f aca="false">IF((HF356*(1+HF$5/Setup!$C$36)+IF($V357=39,N($F357),0))-DJ357-FH357&lt;0.005,0,(HF356*(1+HF$5/Setup!$C$36)+IF($V357=39,N($F357),0))-DJ357-FH357)</f>
        <v>0</v>
      </c>
      <c r="HG357" s="48" t="n">
        <f aca="false">IF((HG356*(1+HG$5/Setup!$C$36)+IF($V357=40,N($F357),0))-DK357-FI357&lt;0.005,0,(HG356*(1+HG$5/Setup!$C$36)+IF($V357=40,N($F357),0))-DK357-FI357)</f>
        <v>0</v>
      </c>
      <c r="HH357" s="48" t="n">
        <f aca="false">IF((HH356*(1+HH$5/Setup!$C$36)+IF($V357=41,N($F357),0))-DL357-FJ357&lt;0.005,0,(HH356*(1+HH$5/Setup!$C$36)+IF($V357=41,N($F357),0))-DL357-FJ357)</f>
        <v>0</v>
      </c>
      <c r="HI357" s="48" t="n">
        <f aca="false">IF((HI356*(1+HI$5/Setup!$C$36)+IF($V357=42,N($F357),0))-DM357-FK357&lt;0.005,0,(HI356*(1+HI$5/Setup!$C$36)+IF($V357=42,N($F357),0))-DM357-FK357)</f>
        <v>0</v>
      </c>
      <c r="HJ357" s="48" t="n">
        <f aca="false">IF((HJ356*(1+HJ$5/Setup!$C$36)+IF($V357=43,N($F357),0))-DN357-FL357&lt;0.005,0,(HJ356*(1+HJ$5/Setup!$C$36)+IF($V357=43,N($F357),0))-DN357-FL357)</f>
        <v>0</v>
      </c>
      <c r="HK357" s="48" t="n">
        <f aca="false">IF((HK356*(1+HK$5/Setup!$C$36)+IF($V357=44,N($F357),0))-DO357-FM357&lt;0.005,0,(HK356*(1+HK$5/Setup!$C$36)+IF($V357=44,N($F357),0))-DO357-FM357)</f>
        <v>0</v>
      </c>
      <c r="HL357" s="48" t="n">
        <f aca="false">IF((HL356*(1+HL$5/Setup!$C$36)+IF($V357=45,N($F357),0))-DP357-FN357&lt;0.005,0,(HL356*(1+HL$5/Setup!$C$36)+IF($V357=45,N($F357),0))-DP357-FN357)</f>
        <v>0</v>
      </c>
      <c r="HM357" s="48" t="n">
        <f aca="false">IF((HM356*(1+HM$5/Setup!$C$36)+IF($V357=46,N($F357),0))-DQ357-FO357&lt;0.005,0,(HM356*(1+HM$5/Setup!$C$36)+IF($V357=46,N($F357),0))-DQ357-FO357)</f>
        <v>0</v>
      </c>
      <c r="HN357" s="48" t="n">
        <f aca="false">IF((HN356*(1+HN$5/Setup!$C$36)+IF($V357=47,N($F357),0))-DR357-FP357&lt;0.005,0,(HN356*(1+HN$5/Setup!$C$36)+IF($V357=47,N($F357),0))-DR357-FP357)</f>
        <v>0</v>
      </c>
      <c r="HO357" s="48" t="n">
        <f aca="false">IF((HO356*(1+HO$5/Setup!$C$36)+IF($V357=48,N($F357),0))-DS357-FQ357&lt;0.005,0,(HO356*(1+HO$5/Setup!$C$36)+IF($V357=48,N($F357),0))-DS357-FQ357)</f>
        <v>0</v>
      </c>
      <c r="HP357" s="48" t="n">
        <f aca="false">IF((HP356*(1+HP$5/Setup!$C$36)+IF($V357=49,N($F357),0))-DT357-FR357&lt;0.005,0,(HP356*(1+HP$5/Setup!$C$36)+IF($V357=49,N($F357),0))-DT357-FR357)</f>
        <v>0</v>
      </c>
      <c r="HQ357" s="48" t="n">
        <f aca="false">IF((HQ356*(1+HQ$5/Setup!$C$36)+IF($V357=50,N($F357),0))-DU357-FS357&lt;0.005,0,(HQ356*(1+HQ$5/Setup!$C$36)+IF($V357=50,N($F357),0))-DU357-FS357)</f>
        <v>0</v>
      </c>
    </row>
    <row r="358" customFormat="false" ht="15" hidden="false" customHeight="false" outlineLevel="0" collapsed="false">
      <c r="A358" s="44" t="n">
        <v>350</v>
      </c>
      <c r="B358" s="45" t="n">
        <f aca="false">IF(Setup!$C$7="Every month",EDATE(Setup!$C$8,($A358-1)),IF(Setup!$C$7="Twice a month",DATE(YEAR(Setup!$C$8),MONTH(Setup!$C$8)+INT((($A358-1)+Setup!$C$41)/2),MIN(IF(MOD(($A358-1)+Setup!$C$41,2)=0,Setup!$C$39,Setup!$C$40),DAY(EOMONTH(DATE(YEAR(Setup!$C$8),MONTH(Setup!$C$8)+INT((($A358-1)+Setup!$C$41)/2),1),0)))),Setup!$C$8+($A358-1)*IF(Setup!$C$7="Every week",7,14)))</f>
        <v>51211</v>
      </c>
      <c r="C358" s="45" t="n">
        <f aca="false">IF(Setup!$C$7="Every month",EDATE(Setup!$C$8,$A358),IF(Setup!$C$7="Twice a month",DATE(YEAR(Setup!$C$8),MONTH(Setup!$C$8)+INT(($A358+Setup!$C$41)/2),MIN(IF(MOD($A358+Setup!$C$41,2)=0,Setup!$C$39,Setup!$C$40),DAY(EOMONTH(DATE(YEAR(Setup!$C$8),MONTH(Setup!$C$8)+INT(($A358+Setup!$C$41)/2),1),0)))),Setup!$C$8+$A358*IF(Setup!$C$7="Every week",7,14)))</f>
        <v>51225</v>
      </c>
      <c r="D358" s="46"/>
      <c r="E358" s="47"/>
      <c r="F358" s="47"/>
      <c r="G358" s="47"/>
      <c r="H358" s="47"/>
      <c r="I358" s="48" t="n">
        <f aca="false">N(Setup!$C$11)+N(E358)</f>
        <v>100</v>
      </c>
      <c r="J358" s="48" t="n">
        <f aca="false">MIN(Setup!$C$37,MAX(I358,0))</f>
        <v>9.23076923076923</v>
      </c>
      <c r="K358" s="48" t="n">
        <f aca="false">MIN(MAX(N(Setup!$C$14)-L357,0),MAX(I358-J358,0))</f>
        <v>0</v>
      </c>
      <c r="L358" s="48" t="n">
        <f aca="false">L357+K358-N(G358)</f>
        <v>500</v>
      </c>
      <c r="M358" s="48" t="n">
        <f aca="false">M357+J358-N(H358)</f>
        <v>3230.76923076922</v>
      </c>
      <c r="N358" s="48" t="n">
        <f aca="false">SUM(BX358:DU358)</f>
        <v>0</v>
      </c>
      <c r="O358" s="48" t="n">
        <f aca="false">SUM(Z358:BW358)-N358</f>
        <v>40</v>
      </c>
      <c r="P358" s="48" t="n">
        <f aca="false">MAX(I358-J358-K358,0)+O358</f>
        <v>130.769230769231</v>
      </c>
      <c r="Q358" s="48" t="n">
        <f aca="false">SUM(DV358:FS358)</f>
        <v>0</v>
      </c>
      <c r="R358" s="49" t="n">
        <f aca="false">N358+J358+K358+Q358</f>
        <v>9.23076923076923</v>
      </c>
      <c r="S358" s="48" t="n">
        <f aca="false">T358-T357-N(F358)+N358+Q358</f>
        <v>0</v>
      </c>
      <c r="T358" s="49" t="n">
        <f aca="false">SUM(FT358:HQ358)</f>
        <v>0</v>
      </c>
      <c r="U358" s="44" t="str">
        <f aca="false">IF(T357&lt;0.005,"",INDEX(Helpers!$C$2:$C$51,IF(_xlfn.MINIFS($DV$6:$FS$6,DV358:FS358,"&gt;0.005")=0,V358,_xlfn.MINIFS($DV$6:$FS$6,DV358:FS358,"&gt;0.005"))))</f>
        <v/>
      </c>
      <c r="V358" s="44" t="n">
        <f aca="false">IF(_xlfn.MINIFS($FT$6:$HQ$6,FT357:HQ357,"&gt;0.005")=0,1,_xlfn.MINIFS($FT$6:$HQ$6,FT357:HQ357,"&gt;0.005"))</f>
        <v>1</v>
      </c>
      <c r="W358" s="44" t="n">
        <f aca="false">IF(AND(D358&lt;&gt;"Paid",T357&gt;0.005),1,0)</f>
        <v>0</v>
      </c>
      <c r="X358" s="48" t="n">
        <f aca="false">SUMPRODUCT(((Helpers!$G$2:$G$51*(1+(Helpers!$D$2:$D$51+0.000000001)/12)^(($B358-Setup!$C$8)/(365.25/12))-Helpers!$E$2:$E$51*((1+(Helpers!$D$2:$D$51+0.000000001)/12)^(($B358-Setup!$C$8)/(365.25/12))-1)/((Helpers!$D$2:$D$51+0.000000001)/12))&gt;0)*(Helpers!$G$2:$G$51*(1+(Helpers!$D$2:$D$51+0.000000001)/12)^(($B358-Setup!$C$8)/(365.25/12))-Helpers!$E$2:$E$51*((1+(Helpers!$D$2:$D$51+0.000000001)/12)^(($B358-Setup!$C$8)/(365.25/12))-1)/((Helpers!$D$2:$D$51+0.000000001)/12)))</f>
        <v>0</v>
      </c>
      <c r="Y358" s="48"/>
      <c r="Z358" s="48" t="n">
        <f aca="false">IF(OR(N(Z$5)=0,Z$6=""),0,Z$5*((DATE(YEAR($B358),MONTH($B358),MIN(Z$6,DAY(EOMONTH($B358,0))))&gt;=$B358)*(DATE(YEAR($B358),MONTH($B358),MIN(Z$6,DAY(EOMONTH($B358,0))))&lt;$C358)+(DATE(YEAR($B358),MONTH($B358)+1,MIN(Z$6,DAY(EOMONTH($B358,1))))&gt;=$B358)*(DATE(YEAR($B358),MONTH($B358)+1,MIN(Z$6,DAY(EOMONTH($B358,1))))&lt;$C358)))</f>
        <v>0</v>
      </c>
      <c r="AA358" s="48" t="n">
        <f aca="false">IF(OR(N(AA$5)=0,AA$6=""),0,AA$5*((DATE(YEAR($B358),MONTH($B358),MIN(AA$6,DAY(EOMONTH($B358,0))))&gt;=$B358)*(DATE(YEAR($B358),MONTH($B358),MIN(AA$6,DAY(EOMONTH($B358,0))))&lt;$C358)+(DATE(YEAR($B358),MONTH($B358)+1,MIN(AA$6,DAY(EOMONTH($B358,1))))&gt;=$B358)*(DATE(YEAR($B358),MONTH($B358)+1,MIN(AA$6,DAY(EOMONTH($B358,1))))&lt;$C358)))</f>
        <v>40</v>
      </c>
      <c r="AB358" s="48" t="n">
        <f aca="false">IF(OR(N(AB$5)=0,AB$6=""),0,AB$5*((DATE(YEAR($B358),MONTH($B358),MIN(AB$6,DAY(EOMONTH($B358,0))))&gt;=$B358)*(DATE(YEAR($B358),MONTH($B358),MIN(AB$6,DAY(EOMONTH($B358,0))))&lt;$C358)+(DATE(YEAR($B358),MONTH($B358)+1,MIN(AB$6,DAY(EOMONTH($B358,1))))&gt;=$B358)*(DATE(YEAR($B358),MONTH($B358)+1,MIN(AB$6,DAY(EOMONTH($B358,1))))&lt;$C358)))</f>
        <v>0</v>
      </c>
      <c r="AC358" s="48" t="n">
        <f aca="false">IF(OR(N(AC$5)=0,AC$6=""),0,AC$5*((DATE(YEAR($B358),MONTH($B358),MIN(AC$6,DAY(EOMONTH($B358,0))))&gt;=$B358)*(DATE(YEAR($B358),MONTH($B358),MIN(AC$6,DAY(EOMONTH($B358,0))))&lt;$C358)+(DATE(YEAR($B358),MONTH($B358)+1,MIN(AC$6,DAY(EOMONTH($B358,1))))&gt;=$B358)*(DATE(YEAR($B358),MONTH($B358)+1,MIN(AC$6,DAY(EOMONTH($B358,1))))&lt;$C358)))</f>
        <v>0</v>
      </c>
      <c r="AD358" s="48" t="n">
        <f aca="false">IF(OR(N(AD$5)=0,AD$6=""),0,AD$5*((DATE(YEAR($B358),MONTH($B358),MIN(AD$6,DAY(EOMONTH($B358,0))))&gt;=$B358)*(DATE(YEAR($B358),MONTH($B358),MIN(AD$6,DAY(EOMONTH($B358,0))))&lt;$C358)+(DATE(YEAR($B358),MONTH($B358)+1,MIN(AD$6,DAY(EOMONTH($B358,1))))&gt;=$B358)*(DATE(YEAR($B358),MONTH($B358)+1,MIN(AD$6,DAY(EOMONTH($B358,1))))&lt;$C358)))</f>
        <v>0</v>
      </c>
      <c r="AE358" s="48" t="n">
        <f aca="false">IF(OR(N(AE$5)=0,AE$6=""),0,AE$5*((DATE(YEAR($B358),MONTH($B358),MIN(AE$6,DAY(EOMONTH($B358,0))))&gt;=$B358)*(DATE(YEAR($B358),MONTH($B358),MIN(AE$6,DAY(EOMONTH($B358,0))))&lt;$C358)+(DATE(YEAR($B358),MONTH($B358)+1,MIN(AE$6,DAY(EOMONTH($B358,1))))&gt;=$B358)*(DATE(YEAR($B358),MONTH($B358)+1,MIN(AE$6,DAY(EOMONTH($B358,1))))&lt;$C358)))</f>
        <v>0</v>
      </c>
      <c r="AF358" s="48" t="n">
        <f aca="false">IF(OR(N(AF$5)=0,AF$6=""),0,AF$5*((DATE(YEAR($B358),MONTH($B358),MIN(AF$6,DAY(EOMONTH($B358,0))))&gt;=$B358)*(DATE(YEAR($B358),MONTH($B358),MIN(AF$6,DAY(EOMONTH($B358,0))))&lt;$C358)+(DATE(YEAR($B358),MONTH($B358)+1,MIN(AF$6,DAY(EOMONTH($B358,1))))&gt;=$B358)*(DATE(YEAR($B358),MONTH($B358)+1,MIN(AF$6,DAY(EOMONTH($B358,1))))&lt;$C358)))</f>
        <v>0</v>
      </c>
      <c r="AG358" s="48" t="n">
        <f aca="false">IF(OR(N(AG$5)=0,AG$6=""),0,AG$5*((DATE(YEAR($B358),MONTH($B358),MIN(AG$6,DAY(EOMONTH($B358,0))))&gt;=$B358)*(DATE(YEAR($B358),MONTH($B358),MIN(AG$6,DAY(EOMONTH($B358,0))))&lt;$C358)+(DATE(YEAR($B358),MONTH($B358)+1,MIN(AG$6,DAY(EOMONTH($B358,1))))&gt;=$B358)*(DATE(YEAR($B358),MONTH($B358)+1,MIN(AG$6,DAY(EOMONTH($B358,1))))&lt;$C358)))</f>
        <v>0</v>
      </c>
      <c r="AH358" s="48" t="n">
        <f aca="false">IF(OR(N(AH$5)=0,AH$6=""),0,AH$5*((DATE(YEAR($B358),MONTH($B358),MIN(AH$6,DAY(EOMONTH($B358,0))))&gt;=$B358)*(DATE(YEAR($B358),MONTH($B358),MIN(AH$6,DAY(EOMONTH($B358,0))))&lt;$C358)+(DATE(YEAR($B358),MONTH($B358)+1,MIN(AH$6,DAY(EOMONTH($B358,1))))&gt;=$B358)*(DATE(YEAR($B358),MONTH($B358)+1,MIN(AH$6,DAY(EOMONTH($B358,1))))&lt;$C358)))</f>
        <v>0</v>
      </c>
      <c r="AI358" s="48" t="n">
        <f aca="false">IF(OR(N(AI$5)=0,AI$6=""),0,AI$5*((DATE(YEAR($B358),MONTH($B358),MIN(AI$6,DAY(EOMONTH($B358,0))))&gt;=$B358)*(DATE(YEAR($B358),MONTH($B358),MIN(AI$6,DAY(EOMONTH($B358,0))))&lt;$C358)+(DATE(YEAR($B358),MONTH($B358)+1,MIN(AI$6,DAY(EOMONTH($B358,1))))&gt;=$B358)*(DATE(YEAR($B358),MONTH($B358)+1,MIN(AI$6,DAY(EOMONTH($B358,1))))&lt;$C358)))</f>
        <v>0</v>
      </c>
      <c r="AJ358" s="48" t="n">
        <f aca="false">IF(OR(N(AJ$5)=0,AJ$6=""),0,AJ$5*((DATE(YEAR($B358),MONTH($B358),MIN(AJ$6,DAY(EOMONTH($B358,0))))&gt;=$B358)*(DATE(YEAR($B358),MONTH($B358),MIN(AJ$6,DAY(EOMONTH($B358,0))))&lt;$C358)+(DATE(YEAR($B358),MONTH($B358)+1,MIN(AJ$6,DAY(EOMONTH($B358,1))))&gt;=$B358)*(DATE(YEAR($B358),MONTH($B358)+1,MIN(AJ$6,DAY(EOMONTH($B358,1))))&lt;$C358)))</f>
        <v>0</v>
      </c>
      <c r="AK358" s="48" t="n">
        <f aca="false">IF(OR(N(AK$5)=0,AK$6=""),0,AK$5*((DATE(YEAR($B358),MONTH($B358),MIN(AK$6,DAY(EOMONTH($B358,0))))&gt;=$B358)*(DATE(YEAR($B358),MONTH($B358),MIN(AK$6,DAY(EOMONTH($B358,0))))&lt;$C358)+(DATE(YEAR($B358),MONTH($B358)+1,MIN(AK$6,DAY(EOMONTH($B358,1))))&gt;=$B358)*(DATE(YEAR($B358),MONTH($B358)+1,MIN(AK$6,DAY(EOMONTH($B358,1))))&lt;$C358)))</f>
        <v>0</v>
      </c>
      <c r="AL358" s="48" t="n">
        <f aca="false">IF(OR(N(AL$5)=0,AL$6=""),0,AL$5*((DATE(YEAR($B358),MONTH($B358),MIN(AL$6,DAY(EOMONTH($B358,0))))&gt;=$B358)*(DATE(YEAR($B358),MONTH($B358),MIN(AL$6,DAY(EOMONTH($B358,0))))&lt;$C358)+(DATE(YEAR($B358),MONTH($B358)+1,MIN(AL$6,DAY(EOMONTH($B358,1))))&gt;=$B358)*(DATE(YEAR($B358),MONTH($B358)+1,MIN(AL$6,DAY(EOMONTH($B358,1))))&lt;$C358)))</f>
        <v>0</v>
      </c>
      <c r="AM358" s="48" t="n">
        <f aca="false">IF(OR(N(AM$5)=0,AM$6=""),0,AM$5*((DATE(YEAR($B358),MONTH($B358),MIN(AM$6,DAY(EOMONTH($B358,0))))&gt;=$B358)*(DATE(YEAR($B358),MONTH($B358),MIN(AM$6,DAY(EOMONTH($B358,0))))&lt;$C358)+(DATE(YEAR($B358),MONTH($B358)+1,MIN(AM$6,DAY(EOMONTH($B358,1))))&gt;=$B358)*(DATE(YEAR($B358),MONTH($B358)+1,MIN(AM$6,DAY(EOMONTH($B358,1))))&lt;$C358)))</f>
        <v>0</v>
      </c>
      <c r="AN358" s="48" t="n">
        <f aca="false">IF(OR(N(AN$5)=0,AN$6=""),0,AN$5*((DATE(YEAR($B358),MONTH($B358),MIN(AN$6,DAY(EOMONTH($B358,0))))&gt;=$B358)*(DATE(YEAR($B358),MONTH($B358),MIN(AN$6,DAY(EOMONTH($B358,0))))&lt;$C358)+(DATE(YEAR($B358),MONTH($B358)+1,MIN(AN$6,DAY(EOMONTH($B358,1))))&gt;=$B358)*(DATE(YEAR($B358),MONTH($B358)+1,MIN(AN$6,DAY(EOMONTH($B358,1))))&lt;$C358)))</f>
        <v>0</v>
      </c>
      <c r="AO358" s="48" t="n">
        <f aca="false">IF(OR(N(AO$5)=0,AO$6=""),0,AO$5*((DATE(YEAR($B358),MONTH($B358),MIN(AO$6,DAY(EOMONTH($B358,0))))&gt;=$B358)*(DATE(YEAR($B358),MONTH($B358),MIN(AO$6,DAY(EOMONTH($B358,0))))&lt;$C358)+(DATE(YEAR($B358),MONTH($B358)+1,MIN(AO$6,DAY(EOMONTH($B358,1))))&gt;=$B358)*(DATE(YEAR($B358),MONTH($B358)+1,MIN(AO$6,DAY(EOMONTH($B358,1))))&lt;$C358)))</f>
        <v>0</v>
      </c>
      <c r="AP358" s="48" t="n">
        <f aca="false">IF(OR(N(AP$5)=0,AP$6=""),0,AP$5*((DATE(YEAR($B358),MONTH($B358),MIN(AP$6,DAY(EOMONTH($B358,0))))&gt;=$B358)*(DATE(YEAR($B358),MONTH($B358),MIN(AP$6,DAY(EOMONTH($B358,0))))&lt;$C358)+(DATE(YEAR($B358),MONTH($B358)+1,MIN(AP$6,DAY(EOMONTH($B358,1))))&gt;=$B358)*(DATE(YEAR($B358),MONTH($B358)+1,MIN(AP$6,DAY(EOMONTH($B358,1))))&lt;$C358)))</f>
        <v>0</v>
      </c>
      <c r="AQ358" s="48" t="n">
        <f aca="false">IF(OR(N(AQ$5)=0,AQ$6=""),0,AQ$5*((DATE(YEAR($B358),MONTH($B358),MIN(AQ$6,DAY(EOMONTH($B358,0))))&gt;=$B358)*(DATE(YEAR($B358),MONTH($B358),MIN(AQ$6,DAY(EOMONTH($B358,0))))&lt;$C358)+(DATE(YEAR($B358),MONTH($B358)+1,MIN(AQ$6,DAY(EOMONTH($B358,1))))&gt;=$B358)*(DATE(YEAR($B358),MONTH($B358)+1,MIN(AQ$6,DAY(EOMONTH($B358,1))))&lt;$C358)))</f>
        <v>0</v>
      </c>
      <c r="AR358" s="48" t="n">
        <f aca="false">IF(OR(N(AR$5)=0,AR$6=""),0,AR$5*((DATE(YEAR($B358),MONTH($B358),MIN(AR$6,DAY(EOMONTH($B358,0))))&gt;=$B358)*(DATE(YEAR($B358),MONTH($B358),MIN(AR$6,DAY(EOMONTH($B358,0))))&lt;$C358)+(DATE(YEAR($B358),MONTH($B358)+1,MIN(AR$6,DAY(EOMONTH($B358,1))))&gt;=$B358)*(DATE(YEAR($B358),MONTH($B358)+1,MIN(AR$6,DAY(EOMONTH($B358,1))))&lt;$C358)))</f>
        <v>0</v>
      </c>
      <c r="AS358" s="48" t="n">
        <f aca="false">IF(OR(N(AS$5)=0,AS$6=""),0,AS$5*((DATE(YEAR($B358),MONTH($B358),MIN(AS$6,DAY(EOMONTH($B358,0))))&gt;=$B358)*(DATE(YEAR($B358),MONTH($B358),MIN(AS$6,DAY(EOMONTH($B358,0))))&lt;$C358)+(DATE(YEAR($B358),MONTH($B358)+1,MIN(AS$6,DAY(EOMONTH($B358,1))))&gt;=$B358)*(DATE(YEAR($B358),MONTH($B358)+1,MIN(AS$6,DAY(EOMONTH($B358,1))))&lt;$C358)))</f>
        <v>0</v>
      </c>
      <c r="AT358" s="48" t="n">
        <f aca="false">IF(OR(N(AT$5)=0,AT$6=""),0,AT$5*((DATE(YEAR($B358),MONTH($B358),MIN(AT$6,DAY(EOMONTH($B358,0))))&gt;=$B358)*(DATE(YEAR($B358),MONTH($B358),MIN(AT$6,DAY(EOMONTH($B358,0))))&lt;$C358)+(DATE(YEAR($B358),MONTH($B358)+1,MIN(AT$6,DAY(EOMONTH($B358,1))))&gt;=$B358)*(DATE(YEAR($B358),MONTH($B358)+1,MIN(AT$6,DAY(EOMONTH($B358,1))))&lt;$C358)))</f>
        <v>0</v>
      </c>
      <c r="AU358" s="48" t="n">
        <f aca="false">IF(OR(N(AU$5)=0,AU$6=""),0,AU$5*((DATE(YEAR($B358),MONTH($B358),MIN(AU$6,DAY(EOMONTH($B358,0))))&gt;=$B358)*(DATE(YEAR($B358),MONTH($B358),MIN(AU$6,DAY(EOMONTH($B358,0))))&lt;$C358)+(DATE(YEAR($B358),MONTH($B358)+1,MIN(AU$6,DAY(EOMONTH($B358,1))))&gt;=$B358)*(DATE(YEAR($B358),MONTH($B358)+1,MIN(AU$6,DAY(EOMONTH($B358,1))))&lt;$C358)))</f>
        <v>0</v>
      </c>
      <c r="AV358" s="48" t="n">
        <f aca="false">IF(OR(N(AV$5)=0,AV$6=""),0,AV$5*((DATE(YEAR($B358),MONTH($B358),MIN(AV$6,DAY(EOMONTH($B358,0))))&gt;=$B358)*(DATE(YEAR($B358),MONTH($B358),MIN(AV$6,DAY(EOMONTH($B358,0))))&lt;$C358)+(DATE(YEAR($B358),MONTH($B358)+1,MIN(AV$6,DAY(EOMONTH($B358,1))))&gt;=$B358)*(DATE(YEAR($B358),MONTH($B358)+1,MIN(AV$6,DAY(EOMONTH($B358,1))))&lt;$C358)))</f>
        <v>0</v>
      </c>
      <c r="AW358" s="48" t="n">
        <f aca="false">IF(OR(N(AW$5)=0,AW$6=""),0,AW$5*((DATE(YEAR($B358),MONTH($B358),MIN(AW$6,DAY(EOMONTH($B358,0))))&gt;=$B358)*(DATE(YEAR($B358),MONTH($B358),MIN(AW$6,DAY(EOMONTH($B358,0))))&lt;$C358)+(DATE(YEAR($B358),MONTH($B358)+1,MIN(AW$6,DAY(EOMONTH($B358,1))))&gt;=$B358)*(DATE(YEAR($B358),MONTH($B358)+1,MIN(AW$6,DAY(EOMONTH($B358,1))))&lt;$C358)))</f>
        <v>0</v>
      </c>
      <c r="AX358" s="48" t="n">
        <f aca="false">IF(OR(N(AX$5)=0,AX$6=""),0,AX$5*((DATE(YEAR($B358),MONTH($B358),MIN(AX$6,DAY(EOMONTH($B358,0))))&gt;=$B358)*(DATE(YEAR($B358),MONTH($B358),MIN(AX$6,DAY(EOMONTH($B358,0))))&lt;$C358)+(DATE(YEAR($B358),MONTH($B358)+1,MIN(AX$6,DAY(EOMONTH($B358,1))))&gt;=$B358)*(DATE(YEAR($B358),MONTH($B358)+1,MIN(AX$6,DAY(EOMONTH($B358,1))))&lt;$C358)))</f>
        <v>0</v>
      </c>
      <c r="AY358" s="48" t="n">
        <f aca="false">IF(OR(N(AY$5)=0,AY$6=""),0,AY$5*((DATE(YEAR($B358),MONTH($B358),MIN(AY$6,DAY(EOMONTH($B358,0))))&gt;=$B358)*(DATE(YEAR($B358),MONTH($B358),MIN(AY$6,DAY(EOMONTH($B358,0))))&lt;$C358)+(DATE(YEAR($B358),MONTH($B358)+1,MIN(AY$6,DAY(EOMONTH($B358,1))))&gt;=$B358)*(DATE(YEAR($B358),MONTH($B358)+1,MIN(AY$6,DAY(EOMONTH($B358,1))))&lt;$C358)))</f>
        <v>0</v>
      </c>
      <c r="AZ358" s="48" t="n">
        <f aca="false">IF(OR(N(AZ$5)=0,AZ$6=""),0,AZ$5*((DATE(YEAR($B358),MONTH($B358),MIN(AZ$6,DAY(EOMONTH($B358,0))))&gt;=$B358)*(DATE(YEAR($B358),MONTH($B358),MIN(AZ$6,DAY(EOMONTH($B358,0))))&lt;$C358)+(DATE(YEAR($B358),MONTH($B358)+1,MIN(AZ$6,DAY(EOMONTH($B358,1))))&gt;=$B358)*(DATE(YEAR($B358),MONTH($B358)+1,MIN(AZ$6,DAY(EOMONTH($B358,1))))&lt;$C358)))</f>
        <v>0</v>
      </c>
      <c r="BA358" s="48" t="n">
        <f aca="false">IF(OR(N(BA$5)=0,BA$6=""),0,BA$5*((DATE(YEAR($B358),MONTH($B358),MIN(BA$6,DAY(EOMONTH($B358,0))))&gt;=$B358)*(DATE(YEAR($B358),MONTH($B358),MIN(BA$6,DAY(EOMONTH($B358,0))))&lt;$C358)+(DATE(YEAR($B358),MONTH($B358)+1,MIN(BA$6,DAY(EOMONTH($B358,1))))&gt;=$B358)*(DATE(YEAR($B358),MONTH($B358)+1,MIN(BA$6,DAY(EOMONTH($B358,1))))&lt;$C358)))</f>
        <v>0</v>
      </c>
      <c r="BB358" s="48" t="n">
        <f aca="false">IF(OR(N(BB$5)=0,BB$6=""),0,BB$5*((DATE(YEAR($B358),MONTH($B358),MIN(BB$6,DAY(EOMONTH($B358,0))))&gt;=$B358)*(DATE(YEAR($B358),MONTH($B358),MIN(BB$6,DAY(EOMONTH($B358,0))))&lt;$C358)+(DATE(YEAR($B358),MONTH($B358)+1,MIN(BB$6,DAY(EOMONTH($B358,1))))&gt;=$B358)*(DATE(YEAR($B358),MONTH($B358)+1,MIN(BB$6,DAY(EOMONTH($B358,1))))&lt;$C358)))</f>
        <v>0</v>
      </c>
      <c r="BC358" s="48" t="n">
        <f aca="false">IF(OR(N(BC$5)=0,BC$6=""),0,BC$5*((DATE(YEAR($B358),MONTH($B358),MIN(BC$6,DAY(EOMONTH($B358,0))))&gt;=$B358)*(DATE(YEAR($B358),MONTH($B358),MIN(BC$6,DAY(EOMONTH($B358,0))))&lt;$C358)+(DATE(YEAR($B358),MONTH($B358)+1,MIN(BC$6,DAY(EOMONTH($B358,1))))&gt;=$B358)*(DATE(YEAR($B358),MONTH($B358)+1,MIN(BC$6,DAY(EOMONTH($B358,1))))&lt;$C358)))</f>
        <v>0</v>
      </c>
      <c r="BD358" s="48" t="n">
        <f aca="false">IF(OR(N(BD$5)=0,BD$6=""),0,BD$5*((DATE(YEAR($B358),MONTH($B358),MIN(BD$6,DAY(EOMONTH($B358,0))))&gt;=$B358)*(DATE(YEAR($B358),MONTH($B358),MIN(BD$6,DAY(EOMONTH($B358,0))))&lt;$C358)+(DATE(YEAR($B358),MONTH($B358)+1,MIN(BD$6,DAY(EOMONTH($B358,1))))&gt;=$B358)*(DATE(YEAR($B358),MONTH($B358)+1,MIN(BD$6,DAY(EOMONTH($B358,1))))&lt;$C358)))</f>
        <v>0</v>
      </c>
      <c r="BE358" s="48" t="n">
        <f aca="false">IF(OR(N(BE$5)=0,BE$6=""),0,BE$5*((DATE(YEAR($B358),MONTH($B358),MIN(BE$6,DAY(EOMONTH($B358,0))))&gt;=$B358)*(DATE(YEAR($B358),MONTH($B358),MIN(BE$6,DAY(EOMONTH($B358,0))))&lt;$C358)+(DATE(YEAR($B358),MONTH($B358)+1,MIN(BE$6,DAY(EOMONTH($B358,1))))&gt;=$B358)*(DATE(YEAR($B358),MONTH($B358)+1,MIN(BE$6,DAY(EOMONTH($B358,1))))&lt;$C358)))</f>
        <v>0</v>
      </c>
      <c r="BF358" s="48" t="n">
        <f aca="false">IF(OR(N(BF$5)=0,BF$6=""),0,BF$5*((DATE(YEAR($B358),MONTH($B358),MIN(BF$6,DAY(EOMONTH($B358,0))))&gt;=$B358)*(DATE(YEAR($B358),MONTH($B358),MIN(BF$6,DAY(EOMONTH($B358,0))))&lt;$C358)+(DATE(YEAR($B358),MONTH($B358)+1,MIN(BF$6,DAY(EOMONTH($B358,1))))&gt;=$B358)*(DATE(YEAR($B358),MONTH($B358)+1,MIN(BF$6,DAY(EOMONTH($B358,1))))&lt;$C358)))</f>
        <v>0</v>
      </c>
      <c r="BG358" s="48" t="n">
        <f aca="false">IF(OR(N(BG$5)=0,BG$6=""),0,BG$5*((DATE(YEAR($B358),MONTH($B358),MIN(BG$6,DAY(EOMONTH($B358,0))))&gt;=$B358)*(DATE(YEAR($B358),MONTH($B358),MIN(BG$6,DAY(EOMONTH($B358,0))))&lt;$C358)+(DATE(YEAR($B358),MONTH($B358)+1,MIN(BG$6,DAY(EOMONTH($B358,1))))&gt;=$B358)*(DATE(YEAR($B358),MONTH($B358)+1,MIN(BG$6,DAY(EOMONTH($B358,1))))&lt;$C358)))</f>
        <v>0</v>
      </c>
      <c r="BH358" s="48" t="n">
        <f aca="false">IF(OR(N(BH$5)=0,BH$6=""),0,BH$5*((DATE(YEAR($B358),MONTH($B358),MIN(BH$6,DAY(EOMONTH($B358,0))))&gt;=$B358)*(DATE(YEAR($B358),MONTH($B358),MIN(BH$6,DAY(EOMONTH($B358,0))))&lt;$C358)+(DATE(YEAR($B358),MONTH($B358)+1,MIN(BH$6,DAY(EOMONTH($B358,1))))&gt;=$B358)*(DATE(YEAR($B358),MONTH($B358)+1,MIN(BH$6,DAY(EOMONTH($B358,1))))&lt;$C358)))</f>
        <v>0</v>
      </c>
      <c r="BI358" s="48" t="n">
        <f aca="false">IF(OR(N(BI$5)=0,BI$6=""),0,BI$5*((DATE(YEAR($B358),MONTH($B358),MIN(BI$6,DAY(EOMONTH($B358,0))))&gt;=$B358)*(DATE(YEAR($B358),MONTH($B358),MIN(BI$6,DAY(EOMONTH($B358,0))))&lt;$C358)+(DATE(YEAR($B358),MONTH($B358)+1,MIN(BI$6,DAY(EOMONTH($B358,1))))&gt;=$B358)*(DATE(YEAR($B358),MONTH($B358)+1,MIN(BI$6,DAY(EOMONTH($B358,1))))&lt;$C358)))</f>
        <v>0</v>
      </c>
      <c r="BJ358" s="48" t="n">
        <f aca="false">IF(OR(N(BJ$5)=0,BJ$6=""),0,BJ$5*((DATE(YEAR($B358),MONTH($B358),MIN(BJ$6,DAY(EOMONTH($B358,0))))&gt;=$B358)*(DATE(YEAR($B358),MONTH($B358),MIN(BJ$6,DAY(EOMONTH($B358,0))))&lt;$C358)+(DATE(YEAR($B358),MONTH($B358)+1,MIN(BJ$6,DAY(EOMONTH($B358,1))))&gt;=$B358)*(DATE(YEAR($B358),MONTH($B358)+1,MIN(BJ$6,DAY(EOMONTH($B358,1))))&lt;$C358)))</f>
        <v>0</v>
      </c>
      <c r="BK358" s="48" t="n">
        <f aca="false">IF(OR(N(BK$5)=0,BK$6=""),0,BK$5*((DATE(YEAR($B358),MONTH($B358),MIN(BK$6,DAY(EOMONTH($B358,0))))&gt;=$B358)*(DATE(YEAR($B358),MONTH($B358),MIN(BK$6,DAY(EOMONTH($B358,0))))&lt;$C358)+(DATE(YEAR($B358),MONTH($B358)+1,MIN(BK$6,DAY(EOMONTH($B358,1))))&gt;=$B358)*(DATE(YEAR($B358),MONTH($B358)+1,MIN(BK$6,DAY(EOMONTH($B358,1))))&lt;$C358)))</f>
        <v>0</v>
      </c>
      <c r="BL358" s="48" t="n">
        <f aca="false">IF(OR(N(BL$5)=0,BL$6=""),0,BL$5*((DATE(YEAR($B358),MONTH($B358),MIN(BL$6,DAY(EOMONTH($B358,0))))&gt;=$B358)*(DATE(YEAR($B358),MONTH($B358),MIN(BL$6,DAY(EOMONTH($B358,0))))&lt;$C358)+(DATE(YEAR($B358),MONTH($B358)+1,MIN(BL$6,DAY(EOMONTH($B358,1))))&gt;=$B358)*(DATE(YEAR($B358),MONTH($B358)+1,MIN(BL$6,DAY(EOMONTH($B358,1))))&lt;$C358)))</f>
        <v>0</v>
      </c>
      <c r="BM358" s="48" t="n">
        <f aca="false">IF(OR(N(BM$5)=0,BM$6=""),0,BM$5*((DATE(YEAR($B358),MONTH($B358),MIN(BM$6,DAY(EOMONTH($B358,0))))&gt;=$B358)*(DATE(YEAR($B358),MONTH($B358),MIN(BM$6,DAY(EOMONTH($B358,0))))&lt;$C358)+(DATE(YEAR($B358),MONTH($B358)+1,MIN(BM$6,DAY(EOMONTH($B358,1))))&gt;=$B358)*(DATE(YEAR($B358),MONTH($B358)+1,MIN(BM$6,DAY(EOMONTH($B358,1))))&lt;$C358)))</f>
        <v>0</v>
      </c>
      <c r="BN358" s="48" t="n">
        <f aca="false">IF(OR(N(BN$5)=0,BN$6=""),0,BN$5*((DATE(YEAR($B358),MONTH($B358),MIN(BN$6,DAY(EOMONTH($B358,0))))&gt;=$B358)*(DATE(YEAR($B358),MONTH($B358),MIN(BN$6,DAY(EOMONTH($B358,0))))&lt;$C358)+(DATE(YEAR($B358),MONTH($B358)+1,MIN(BN$6,DAY(EOMONTH($B358,1))))&gt;=$B358)*(DATE(YEAR($B358),MONTH($B358)+1,MIN(BN$6,DAY(EOMONTH($B358,1))))&lt;$C358)))</f>
        <v>0</v>
      </c>
      <c r="BO358" s="48" t="n">
        <f aca="false">IF(OR(N(BO$5)=0,BO$6=""),0,BO$5*((DATE(YEAR($B358),MONTH($B358),MIN(BO$6,DAY(EOMONTH($B358,0))))&gt;=$B358)*(DATE(YEAR($B358),MONTH($B358),MIN(BO$6,DAY(EOMONTH($B358,0))))&lt;$C358)+(DATE(YEAR($B358),MONTH($B358)+1,MIN(BO$6,DAY(EOMONTH($B358,1))))&gt;=$B358)*(DATE(YEAR($B358),MONTH($B358)+1,MIN(BO$6,DAY(EOMONTH($B358,1))))&lt;$C358)))</f>
        <v>0</v>
      </c>
      <c r="BP358" s="48" t="n">
        <f aca="false">IF(OR(N(BP$5)=0,BP$6=""),0,BP$5*((DATE(YEAR($B358),MONTH($B358),MIN(BP$6,DAY(EOMONTH($B358,0))))&gt;=$B358)*(DATE(YEAR($B358),MONTH($B358),MIN(BP$6,DAY(EOMONTH($B358,0))))&lt;$C358)+(DATE(YEAR($B358),MONTH($B358)+1,MIN(BP$6,DAY(EOMONTH($B358,1))))&gt;=$B358)*(DATE(YEAR($B358),MONTH($B358)+1,MIN(BP$6,DAY(EOMONTH($B358,1))))&lt;$C358)))</f>
        <v>0</v>
      </c>
      <c r="BQ358" s="48" t="n">
        <f aca="false">IF(OR(N(BQ$5)=0,BQ$6=""),0,BQ$5*((DATE(YEAR($B358),MONTH($B358),MIN(BQ$6,DAY(EOMONTH($B358,0))))&gt;=$B358)*(DATE(YEAR($B358),MONTH($B358),MIN(BQ$6,DAY(EOMONTH($B358,0))))&lt;$C358)+(DATE(YEAR($B358),MONTH($B358)+1,MIN(BQ$6,DAY(EOMONTH($B358,1))))&gt;=$B358)*(DATE(YEAR($B358),MONTH($B358)+1,MIN(BQ$6,DAY(EOMONTH($B358,1))))&lt;$C358)))</f>
        <v>0</v>
      </c>
      <c r="BR358" s="48" t="n">
        <f aca="false">IF(OR(N(BR$5)=0,BR$6=""),0,BR$5*((DATE(YEAR($B358),MONTH($B358),MIN(BR$6,DAY(EOMONTH($B358,0))))&gt;=$B358)*(DATE(YEAR($B358),MONTH($B358),MIN(BR$6,DAY(EOMONTH($B358,0))))&lt;$C358)+(DATE(YEAR($B358),MONTH($B358)+1,MIN(BR$6,DAY(EOMONTH($B358,1))))&gt;=$B358)*(DATE(YEAR($B358),MONTH($B358)+1,MIN(BR$6,DAY(EOMONTH($B358,1))))&lt;$C358)))</f>
        <v>0</v>
      </c>
      <c r="BS358" s="48" t="n">
        <f aca="false">IF(OR(N(BS$5)=0,BS$6=""),0,BS$5*((DATE(YEAR($B358),MONTH($B358),MIN(BS$6,DAY(EOMONTH($B358,0))))&gt;=$B358)*(DATE(YEAR($B358),MONTH($B358),MIN(BS$6,DAY(EOMONTH($B358,0))))&lt;$C358)+(DATE(YEAR($B358),MONTH($B358)+1,MIN(BS$6,DAY(EOMONTH($B358,1))))&gt;=$B358)*(DATE(YEAR($B358),MONTH($B358)+1,MIN(BS$6,DAY(EOMONTH($B358,1))))&lt;$C358)))</f>
        <v>0</v>
      </c>
      <c r="BT358" s="48" t="n">
        <f aca="false">IF(OR(N(BT$5)=0,BT$6=""),0,BT$5*((DATE(YEAR($B358),MONTH($B358),MIN(BT$6,DAY(EOMONTH($B358,0))))&gt;=$B358)*(DATE(YEAR($B358),MONTH($B358),MIN(BT$6,DAY(EOMONTH($B358,0))))&lt;$C358)+(DATE(YEAR($B358),MONTH($B358)+1,MIN(BT$6,DAY(EOMONTH($B358,1))))&gt;=$B358)*(DATE(YEAR($B358),MONTH($B358)+1,MIN(BT$6,DAY(EOMONTH($B358,1))))&lt;$C358)))</f>
        <v>0</v>
      </c>
      <c r="BU358" s="48" t="n">
        <f aca="false">IF(OR(N(BU$5)=0,BU$6=""),0,BU$5*((DATE(YEAR($B358),MONTH($B358),MIN(BU$6,DAY(EOMONTH($B358,0))))&gt;=$B358)*(DATE(YEAR($B358),MONTH($B358),MIN(BU$6,DAY(EOMONTH($B358,0))))&lt;$C358)+(DATE(YEAR($B358),MONTH($B358)+1,MIN(BU$6,DAY(EOMONTH($B358,1))))&gt;=$B358)*(DATE(YEAR($B358),MONTH($B358)+1,MIN(BU$6,DAY(EOMONTH($B358,1))))&lt;$C358)))</f>
        <v>0</v>
      </c>
      <c r="BV358" s="48" t="n">
        <f aca="false">IF(OR(N(BV$5)=0,BV$6=""),0,BV$5*((DATE(YEAR($B358),MONTH($B358),MIN(BV$6,DAY(EOMONTH($B358,0))))&gt;=$B358)*(DATE(YEAR($B358),MONTH($B358),MIN(BV$6,DAY(EOMONTH($B358,0))))&lt;$C358)+(DATE(YEAR($B358),MONTH($B358)+1,MIN(BV$6,DAY(EOMONTH($B358,1))))&gt;=$B358)*(DATE(YEAR($B358),MONTH($B358)+1,MIN(BV$6,DAY(EOMONTH($B358,1))))&lt;$C358)))</f>
        <v>0</v>
      </c>
      <c r="BW358" s="48" t="n">
        <f aca="false">IF(OR(N(BW$5)=0,BW$6=""),0,BW$5*((DATE(YEAR($B358),MONTH($B358),MIN(BW$6,DAY(EOMONTH($B358,0))))&gt;=$B358)*(DATE(YEAR($B358),MONTH($B358),MIN(BW$6,DAY(EOMONTH($B358,0))))&lt;$C358)+(DATE(YEAR($B358),MONTH($B358)+1,MIN(BW$6,DAY(EOMONTH($B358,1))))&gt;=$B358)*(DATE(YEAR($B358),MONTH($B358)+1,MIN(BW$6,DAY(EOMONTH($B358,1))))&lt;$C358)))</f>
        <v>0</v>
      </c>
      <c r="BX358" s="48" t="n">
        <f aca="false">MIN(Z358,(FT357*(1+FT$5/Setup!$C$36)+IF($V358=1,N($F358),0)))</f>
        <v>0</v>
      </c>
      <c r="BY358" s="48" t="n">
        <f aca="false">MIN(AA358,(FU357*(1+FU$5/Setup!$C$36)+IF($V358=2,N($F358),0)))</f>
        <v>0</v>
      </c>
      <c r="BZ358" s="48" t="n">
        <f aca="false">MIN(AB358,(FV357*(1+FV$5/Setup!$C$36)+IF($V358=3,N($F358),0)))</f>
        <v>0</v>
      </c>
      <c r="CA358" s="48" t="n">
        <f aca="false">MIN(AC358,(FW357*(1+FW$5/Setup!$C$36)+IF($V358=4,N($F358),0)))</f>
        <v>0</v>
      </c>
      <c r="CB358" s="48" t="n">
        <f aca="false">MIN(AD358,(FX357*(1+FX$5/Setup!$C$36)+IF($V358=5,N($F358),0)))</f>
        <v>0</v>
      </c>
      <c r="CC358" s="48" t="n">
        <f aca="false">MIN(AE358,(FY357*(1+FY$5/Setup!$C$36)+IF($V358=6,N($F358),0)))</f>
        <v>0</v>
      </c>
      <c r="CD358" s="48" t="n">
        <f aca="false">MIN(AF358,(FZ357*(1+FZ$5/Setup!$C$36)+IF($V358=7,N($F358),0)))</f>
        <v>0</v>
      </c>
      <c r="CE358" s="48" t="n">
        <f aca="false">MIN(AG358,(GA357*(1+GA$5/Setup!$C$36)+IF($V358=8,N($F358),0)))</f>
        <v>0</v>
      </c>
      <c r="CF358" s="48" t="n">
        <f aca="false">MIN(AH358,(GB357*(1+GB$5/Setup!$C$36)+IF($V358=9,N($F358),0)))</f>
        <v>0</v>
      </c>
      <c r="CG358" s="48" t="n">
        <f aca="false">MIN(AI358,(GC357*(1+GC$5/Setup!$C$36)+IF($V358=10,N($F358),0)))</f>
        <v>0</v>
      </c>
      <c r="CH358" s="48" t="n">
        <f aca="false">MIN(AJ358,(GD357*(1+GD$5/Setup!$C$36)+IF($V358=11,N($F358),0)))</f>
        <v>0</v>
      </c>
      <c r="CI358" s="48" t="n">
        <f aca="false">MIN(AK358,(GE357*(1+GE$5/Setup!$C$36)+IF($V358=12,N($F358),0)))</f>
        <v>0</v>
      </c>
      <c r="CJ358" s="48" t="n">
        <f aca="false">MIN(AL358,(GF357*(1+GF$5/Setup!$C$36)+IF($V358=13,N($F358),0)))</f>
        <v>0</v>
      </c>
      <c r="CK358" s="48" t="n">
        <f aca="false">MIN(AM358,(GG357*(1+GG$5/Setup!$C$36)+IF($V358=14,N($F358),0)))</f>
        <v>0</v>
      </c>
      <c r="CL358" s="48" t="n">
        <f aca="false">MIN(AN358,(GH357*(1+GH$5/Setup!$C$36)+IF($V358=15,N($F358),0)))</f>
        <v>0</v>
      </c>
      <c r="CM358" s="48" t="n">
        <f aca="false">MIN(AO358,(GI357*(1+GI$5/Setup!$C$36)+IF($V358=16,N($F358),0)))</f>
        <v>0</v>
      </c>
      <c r="CN358" s="48" t="n">
        <f aca="false">MIN(AP358,(GJ357*(1+GJ$5/Setup!$C$36)+IF($V358=17,N($F358),0)))</f>
        <v>0</v>
      </c>
      <c r="CO358" s="48" t="n">
        <f aca="false">MIN(AQ358,(GK357*(1+GK$5/Setup!$C$36)+IF($V358=18,N($F358),0)))</f>
        <v>0</v>
      </c>
      <c r="CP358" s="48" t="n">
        <f aca="false">MIN(AR358,(GL357*(1+GL$5/Setup!$C$36)+IF($V358=19,N($F358),0)))</f>
        <v>0</v>
      </c>
      <c r="CQ358" s="48" t="n">
        <f aca="false">MIN(AS358,(GM357*(1+GM$5/Setup!$C$36)+IF($V358=20,N($F358),0)))</f>
        <v>0</v>
      </c>
      <c r="CR358" s="48" t="n">
        <f aca="false">MIN(AT358,(GN357*(1+GN$5/Setup!$C$36)+IF($V358=21,N($F358),0)))</f>
        <v>0</v>
      </c>
      <c r="CS358" s="48" t="n">
        <f aca="false">MIN(AU358,(GO357*(1+GO$5/Setup!$C$36)+IF($V358=22,N($F358),0)))</f>
        <v>0</v>
      </c>
      <c r="CT358" s="48" t="n">
        <f aca="false">MIN(AV358,(GP357*(1+GP$5/Setup!$C$36)+IF($V358=23,N($F358),0)))</f>
        <v>0</v>
      </c>
      <c r="CU358" s="48" t="n">
        <f aca="false">MIN(AW358,(GQ357*(1+GQ$5/Setup!$C$36)+IF($V358=24,N($F358),0)))</f>
        <v>0</v>
      </c>
      <c r="CV358" s="48" t="n">
        <f aca="false">MIN(AX358,(GR357*(1+GR$5/Setup!$C$36)+IF($V358=25,N($F358),0)))</f>
        <v>0</v>
      </c>
      <c r="CW358" s="48" t="n">
        <f aca="false">MIN(AY358,(GS357*(1+GS$5/Setup!$C$36)+IF($V358=26,N($F358),0)))</f>
        <v>0</v>
      </c>
      <c r="CX358" s="48" t="n">
        <f aca="false">MIN(AZ358,(GT357*(1+GT$5/Setup!$C$36)+IF($V358=27,N($F358),0)))</f>
        <v>0</v>
      </c>
      <c r="CY358" s="48" t="n">
        <f aca="false">MIN(BA358,(GU357*(1+GU$5/Setup!$C$36)+IF($V358=28,N($F358),0)))</f>
        <v>0</v>
      </c>
      <c r="CZ358" s="48" t="n">
        <f aca="false">MIN(BB358,(GV357*(1+GV$5/Setup!$C$36)+IF($V358=29,N($F358),0)))</f>
        <v>0</v>
      </c>
      <c r="DA358" s="48" t="n">
        <f aca="false">MIN(BC358,(GW357*(1+GW$5/Setup!$C$36)+IF($V358=30,N($F358),0)))</f>
        <v>0</v>
      </c>
      <c r="DB358" s="48" t="n">
        <f aca="false">MIN(BD358,(GX357*(1+GX$5/Setup!$C$36)+IF($V358=31,N($F358),0)))</f>
        <v>0</v>
      </c>
      <c r="DC358" s="48" t="n">
        <f aca="false">MIN(BE358,(GY357*(1+GY$5/Setup!$C$36)+IF($V358=32,N($F358),0)))</f>
        <v>0</v>
      </c>
      <c r="DD358" s="48" t="n">
        <f aca="false">MIN(BF358,(GZ357*(1+GZ$5/Setup!$C$36)+IF($V358=33,N($F358),0)))</f>
        <v>0</v>
      </c>
      <c r="DE358" s="48" t="n">
        <f aca="false">MIN(BG358,(HA357*(1+HA$5/Setup!$C$36)+IF($V358=34,N($F358),0)))</f>
        <v>0</v>
      </c>
      <c r="DF358" s="48" t="n">
        <f aca="false">MIN(BH358,(HB357*(1+HB$5/Setup!$C$36)+IF($V358=35,N($F358),0)))</f>
        <v>0</v>
      </c>
      <c r="DG358" s="48" t="n">
        <f aca="false">MIN(BI358,(HC357*(1+HC$5/Setup!$C$36)+IF($V358=36,N($F358),0)))</f>
        <v>0</v>
      </c>
      <c r="DH358" s="48" t="n">
        <f aca="false">MIN(BJ358,(HD357*(1+HD$5/Setup!$C$36)+IF($V358=37,N($F358),0)))</f>
        <v>0</v>
      </c>
      <c r="DI358" s="48" t="n">
        <f aca="false">MIN(BK358,(HE357*(1+HE$5/Setup!$C$36)+IF($V358=38,N($F358),0)))</f>
        <v>0</v>
      </c>
      <c r="DJ358" s="48" t="n">
        <f aca="false">MIN(BL358,(HF357*(1+HF$5/Setup!$C$36)+IF($V358=39,N($F358),0)))</f>
        <v>0</v>
      </c>
      <c r="DK358" s="48" t="n">
        <f aca="false">MIN(BM358,(HG357*(1+HG$5/Setup!$C$36)+IF($V358=40,N($F358),0)))</f>
        <v>0</v>
      </c>
      <c r="DL358" s="48" t="n">
        <f aca="false">MIN(BN358,(HH357*(1+HH$5/Setup!$C$36)+IF($V358=41,N($F358),0)))</f>
        <v>0</v>
      </c>
      <c r="DM358" s="48" t="n">
        <f aca="false">MIN(BO358,(HI357*(1+HI$5/Setup!$C$36)+IF($V358=42,N($F358),0)))</f>
        <v>0</v>
      </c>
      <c r="DN358" s="48" t="n">
        <f aca="false">MIN(BP358,(HJ357*(1+HJ$5/Setup!$C$36)+IF($V358=43,N($F358),0)))</f>
        <v>0</v>
      </c>
      <c r="DO358" s="48" t="n">
        <f aca="false">MIN(BQ358,(HK357*(1+HK$5/Setup!$C$36)+IF($V358=44,N($F358),0)))</f>
        <v>0</v>
      </c>
      <c r="DP358" s="48" t="n">
        <f aca="false">MIN(BR358,(HL357*(1+HL$5/Setup!$C$36)+IF($V358=45,N($F358),0)))</f>
        <v>0</v>
      </c>
      <c r="DQ358" s="48" t="n">
        <f aca="false">MIN(BS358,(HM357*(1+HM$5/Setup!$C$36)+IF($V358=46,N($F358),0)))</f>
        <v>0</v>
      </c>
      <c r="DR358" s="48" t="n">
        <f aca="false">MIN(BT358,(HN357*(1+HN$5/Setup!$C$36)+IF($V358=47,N($F358),0)))</f>
        <v>0</v>
      </c>
      <c r="DS358" s="48" t="n">
        <f aca="false">MIN(BU358,(HO357*(1+HO$5/Setup!$C$36)+IF($V358=48,N($F358),0)))</f>
        <v>0</v>
      </c>
      <c r="DT358" s="48" t="n">
        <f aca="false">MIN(BV358,(HP357*(1+HP$5/Setup!$C$36)+IF($V358=49,N($F358),0)))</f>
        <v>0</v>
      </c>
      <c r="DU358" s="48" t="n">
        <f aca="false">MIN(BW358,(HQ357*(1+HQ$5/Setup!$C$36)+IF($V358=50,N($F358),0)))</f>
        <v>0</v>
      </c>
      <c r="DV358" s="48" t="n">
        <f aca="false">MIN(MAX((FT357*(1+FT$5/Setup!$C$36)+IF($V358=1,N($F358),0))-BX358,0),MAX($P358-0,0))</f>
        <v>0</v>
      </c>
      <c r="DW358" s="48" t="n">
        <f aca="false">MIN(MAX((FU357*(1+FU$5/Setup!$C$36)+IF($V358=2,N($F358),0))-BY358,0),MAX($P358-SUM(DV358:DV358),0))</f>
        <v>0</v>
      </c>
      <c r="DX358" s="48" t="n">
        <f aca="false">MIN(MAX((FV357*(1+FV$5/Setup!$C$36)+IF($V358=3,N($F358),0))-BZ358,0),MAX($P358-SUM(DV358:DW358),0))</f>
        <v>0</v>
      </c>
      <c r="DY358" s="48" t="n">
        <f aca="false">MIN(MAX((FW357*(1+FW$5/Setup!$C$36)+IF($V358=4,N($F358),0))-CA358,0),MAX($P358-SUM(DV358:DX358),0))</f>
        <v>0</v>
      </c>
      <c r="DZ358" s="48" t="n">
        <f aca="false">MIN(MAX((FX357*(1+FX$5/Setup!$C$36)+IF($V358=5,N($F358),0))-CB358,0),MAX($P358-SUM(DV358:DY358),0))</f>
        <v>0</v>
      </c>
      <c r="EA358" s="48" t="n">
        <f aca="false">MIN(MAX((FY357*(1+FY$5/Setup!$C$36)+IF($V358=6,N($F358),0))-CC358,0),MAX($P358-SUM(DV358:DZ358),0))</f>
        <v>0</v>
      </c>
      <c r="EB358" s="48" t="n">
        <f aca="false">MIN(MAX((FZ357*(1+FZ$5/Setup!$C$36)+IF($V358=7,N($F358),0))-CD358,0),MAX($P358-SUM(DV358:EA358),0))</f>
        <v>0</v>
      </c>
      <c r="EC358" s="48" t="n">
        <f aca="false">MIN(MAX((GA357*(1+GA$5/Setup!$C$36)+IF($V358=8,N($F358),0))-CE358,0),MAX($P358-SUM(DV358:EB358),0))</f>
        <v>0</v>
      </c>
      <c r="ED358" s="48" t="n">
        <f aca="false">MIN(MAX((GB357*(1+GB$5/Setup!$C$36)+IF($V358=9,N($F358),0))-CF358,0),MAX($P358-SUM(DV358:EC358),0))</f>
        <v>0</v>
      </c>
      <c r="EE358" s="48" t="n">
        <f aca="false">MIN(MAX((GC357*(1+GC$5/Setup!$C$36)+IF($V358=10,N($F358),0))-CG358,0),MAX($P358-SUM(DV358:ED358),0))</f>
        <v>0</v>
      </c>
      <c r="EF358" s="48" t="n">
        <f aca="false">MIN(MAX((GD357*(1+GD$5/Setup!$C$36)+IF($V358=11,N($F358),0))-CH358,0),MAX($P358-SUM(DV358:EE358),0))</f>
        <v>0</v>
      </c>
      <c r="EG358" s="48" t="n">
        <f aca="false">MIN(MAX((GE357*(1+GE$5/Setup!$C$36)+IF($V358=12,N($F358),0))-CI358,0),MAX($P358-SUM(DV358:EF358),0))</f>
        <v>0</v>
      </c>
      <c r="EH358" s="48" t="n">
        <f aca="false">MIN(MAX((GF357*(1+GF$5/Setup!$C$36)+IF($V358=13,N($F358),0))-CJ358,0),MAX($P358-SUM(DV358:EG358),0))</f>
        <v>0</v>
      </c>
      <c r="EI358" s="48" t="n">
        <f aca="false">MIN(MAX((GG357*(1+GG$5/Setup!$C$36)+IF($V358=14,N($F358),0))-CK358,0),MAX($P358-SUM(DV358:EH358),0))</f>
        <v>0</v>
      </c>
      <c r="EJ358" s="48" t="n">
        <f aca="false">MIN(MAX((GH357*(1+GH$5/Setup!$C$36)+IF($V358=15,N($F358),0))-CL358,0),MAX($P358-SUM(DV358:EI358),0))</f>
        <v>0</v>
      </c>
      <c r="EK358" s="48" t="n">
        <f aca="false">MIN(MAX((GI357*(1+GI$5/Setup!$C$36)+IF($V358=16,N($F358),0))-CM358,0),MAX($P358-SUM(DV358:EJ358),0))</f>
        <v>0</v>
      </c>
      <c r="EL358" s="48" t="n">
        <f aca="false">MIN(MAX((GJ357*(1+GJ$5/Setup!$C$36)+IF($V358=17,N($F358),0))-CN358,0),MAX($P358-SUM(DV358:EK358),0))</f>
        <v>0</v>
      </c>
      <c r="EM358" s="48" t="n">
        <f aca="false">MIN(MAX((GK357*(1+GK$5/Setup!$C$36)+IF($V358=18,N($F358),0))-CO358,0),MAX($P358-SUM(DV358:EL358),0))</f>
        <v>0</v>
      </c>
      <c r="EN358" s="48" t="n">
        <f aca="false">MIN(MAX((GL357*(1+GL$5/Setup!$C$36)+IF($V358=19,N($F358),0))-CP358,0),MAX($P358-SUM(DV358:EM358),0))</f>
        <v>0</v>
      </c>
      <c r="EO358" s="48" t="n">
        <f aca="false">MIN(MAX((GM357*(1+GM$5/Setup!$C$36)+IF($V358=20,N($F358),0))-CQ358,0),MAX($P358-SUM(DV358:EN358),0))</f>
        <v>0</v>
      </c>
      <c r="EP358" s="48" t="n">
        <f aca="false">MIN(MAX((GN357*(1+GN$5/Setup!$C$36)+IF($V358=21,N($F358),0))-CR358,0),MAX($P358-SUM(DV358:EO358),0))</f>
        <v>0</v>
      </c>
      <c r="EQ358" s="48" t="n">
        <f aca="false">MIN(MAX((GO357*(1+GO$5/Setup!$C$36)+IF($V358=22,N($F358),0))-CS358,0),MAX($P358-SUM(DV358:EP358),0))</f>
        <v>0</v>
      </c>
      <c r="ER358" s="48" t="n">
        <f aca="false">MIN(MAX((GP357*(1+GP$5/Setup!$C$36)+IF($V358=23,N($F358),0))-CT358,0),MAX($P358-SUM(DV358:EQ358),0))</f>
        <v>0</v>
      </c>
      <c r="ES358" s="48" t="n">
        <f aca="false">MIN(MAX((GQ357*(1+GQ$5/Setup!$C$36)+IF($V358=24,N($F358),0))-CU358,0),MAX($P358-SUM(DV358:ER358),0))</f>
        <v>0</v>
      </c>
      <c r="ET358" s="48" t="n">
        <f aca="false">MIN(MAX((GR357*(1+GR$5/Setup!$C$36)+IF($V358=25,N($F358),0))-CV358,0),MAX($P358-SUM(DV358:ES358),0))</f>
        <v>0</v>
      </c>
      <c r="EU358" s="48" t="n">
        <f aca="false">MIN(MAX((GS357*(1+GS$5/Setup!$C$36)+IF($V358=26,N($F358),0))-CW358,0),MAX($P358-SUM(DV358:ET358),0))</f>
        <v>0</v>
      </c>
      <c r="EV358" s="48" t="n">
        <f aca="false">MIN(MAX((GT357*(1+GT$5/Setup!$C$36)+IF($V358=27,N($F358),0))-CX358,0),MAX($P358-SUM(DV358:EU358),0))</f>
        <v>0</v>
      </c>
      <c r="EW358" s="48" t="n">
        <f aca="false">MIN(MAX((GU357*(1+GU$5/Setup!$C$36)+IF($V358=28,N($F358),0))-CY358,0),MAX($P358-SUM(DV358:EV358),0))</f>
        <v>0</v>
      </c>
      <c r="EX358" s="48" t="n">
        <f aca="false">MIN(MAX((GV357*(1+GV$5/Setup!$C$36)+IF($V358=29,N($F358),0))-CZ358,0),MAX($P358-SUM(DV358:EW358),0))</f>
        <v>0</v>
      </c>
      <c r="EY358" s="48" t="n">
        <f aca="false">MIN(MAX((GW357*(1+GW$5/Setup!$C$36)+IF($V358=30,N($F358),0))-DA358,0),MAX($P358-SUM(DV358:EX358),0))</f>
        <v>0</v>
      </c>
      <c r="EZ358" s="48" t="n">
        <f aca="false">MIN(MAX((GX357*(1+GX$5/Setup!$C$36)+IF($V358=31,N($F358),0))-DB358,0),MAX($P358-SUM(DV358:EY358),0))</f>
        <v>0</v>
      </c>
      <c r="FA358" s="48" t="n">
        <f aca="false">MIN(MAX((GY357*(1+GY$5/Setup!$C$36)+IF($V358=32,N($F358),0))-DC358,0),MAX($P358-SUM(DV358:EZ358),0))</f>
        <v>0</v>
      </c>
      <c r="FB358" s="48" t="n">
        <f aca="false">MIN(MAX((GZ357*(1+GZ$5/Setup!$C$36)+IF($V358=33,N($F358),0))-DD358,0),MAX($P358-SUM(DV358:FA358),0))</f>
        <v>0</v>
      </c>
      <c r="FC358" s="48" t="n">
        <f aca="false">MIN(MAX((HA357*(1+HA$5/Setup!$C$36)+IF($V358=34,N($F358),0))-DE358,0),MAX($P358-SUM(DV358:FB358),0))</f>
        <v>0</v>
      </c>
      <c r="FD358" s="48" t="n">
        <f aca="false">MIN(MAX((HB357*(1+HB$5/Setup!$C$36)+IF($V358=35,N($F358),0))-DF358,0),MAX($P358-SUM(DV358:FC358),0))</f>
        <v>0</v>
      </c>
      <c r="FE358" s="48" t="n">
        <f aca="false">MIN(MAX((HC357*(1+HC$5/Setup!$C$36)+IF($V358=36,N($F358),0))-DG358,0),MAX($P358-SUM(DV358:FD358),0))</f>
        <v>0</v>
      </c>
      <c r="FF358" s="48" t="n">
        <f aca="false">MIN(MAX((HD357*(1+HD$5/Setup!$C$36)+IF($V358=37,N($F358),0))-DH358,0),MAX($P358-SUM(DV358:FE358),0))</f>
        <v>0</v>
      </c>
      <c r="FG358" s="48" t="n">
        <f aca="false">MIN(MAX((HE357*(1+HE$5/Setup!$C$36)+IF($V358=38,N($F358),0))-DI358,0),MAX($P358-SUM(DV358:FF358),0))</f>
        <v>0</v>
      </c>
      <c r="FH358" s="48" t="n">
        <f aca="false">MIN(MAX((HF357*(1+HF$5/Setup!$C$36)+IF($V358=39,N($F358),0))-DJ358,0),MAX($P358-SUM(DV358:FG358),0))</f>
        <v>0</v>
      </c>
      <c r="FI358" s="48" t="n">
        <f aca="false">MIN(MAX((HG357*(1+HG$5/Setup!$C$36)+IF($V358=40,N($F358),0))-DK358,0),MAX($P358-SUM(DV358:FH358),0))</f>
        <v>0</v>
      </c>
      <c r="FJ358" s="48" t="n">
        <f aca="false">MIN(MAX((HH357*(1+HH$5/Setup!$C$36)+IF($V358=41,N($F358),0))-DL358,0),MAX($P358-SUM(DV358:FI358),0))</f>
        <v>0</v>
      </c>
      <c r="FK358" s="48" t="n">
        <f aca="false">MIN(MAX((HI357*(1+HI$5/Setup!$C$36)+IF($V358=42,N($F358),0))-DM358,0),MAX($P358-SUM(DV358:FJ358),0))</f>
        <v>0</v>
      </c>
      <c r="FL358" s="48" t="n">
        <f aca="false">MIN(MAX((HJ357*(1+HJ$5/Setup!$C$36)+IF($V358=43,N($F358),0))-DN358,0),MAX($P358-SUM(DV358:FK358),0))</f>
        <v>0</v>
      </c>
      <c r="FM358" s="48" t="n">
        <f aca="false">MIN(MAX((HK357*(1+HK$5/Setup!$C$36)+IF($V358=44,N($F358),0))-DO358,0),MAX($P358-SUM(DV358:FL358),0))</f>
        <v>0</v>
      </c>
      <c r="FN358" s="48" t="n">
        <f aca="false">MIN(MAX((HL357*(1+HL$5/Setup!$C$36)+IF($V358=45,N($F358),0))-DP358,0),MAX($P358-SUM(DV358:FM358),0))</f>
        <v>0</v>
      </c>
      <c r="FO358" s="48" t="n">
        <f aca="false">MIN(MAX((HM357*(1+HM$5/Setup!$C$36)+IF($V358=46,N($F358),0))-DQ358,0),MAX($P358-SUM(DV358:FN358),0))</f>
        <v>0</v>
      </c>
      <c r="FP358" s="48" t="n">
        <f aca="false">MIN(MAX((HN357*(1+HN$5/Setup!$C$36)+IF($V358=47,N($F358),0))-DR358,0),MAX($P358-SUM(DV358:FO358),0))</f>
        <v>0</v>
      </c>
      <c r="FQ358" s="48" t="n">
        <f aca="false">MIN(MAX((HO357*(1+HO$5/Setup!$C$36)+IF($V358=48,N($F358),0))-DS358,0),MAX($P358-SUM(DV358:FP358),0))</f>
        <v>0</v>
      </c>
      <c r="FR358" s="48" t="n">
        <f aca="false">MIN(MAX((HP357*(1+HP$5/Setup!$C$36)+IF($V358=49,N($F358),0))-DT358,0),MAX($P358-SUM(DV358:FQ358),0))</f>
        <v>0</v>
      </c>
      <c r="FS358" s="48" t="n">
        <f aca="false">MIN(MAX((HQ357*(1+HQ$5/Setup!$C$36)+IF($V358=50,N($F358),0))-DU358,0),MAX($P358-SUM(DV358:FR358),0))</f>
        <v>0</v>
      </c>
      <c r="FT358" s="48" t="n">
        <f aca="false">IF((FT357*(1+FT$5/Setup!$C$36)+IF($V358=1,N($F358),0))-BX358-DV358&lt;0.005,0,(FT357*(1+FT$5/Setup!$C$36)+IF($V358=1,N($F358),0))-BX358-DV358)</f>
        <v>0</v>
      </c>
      <c r="FU358" s="48" t="n">
        <f aca="false">IF((FU357*(1+FU$5/Setup!$C$36)+IF($V358=2,N($F358),0))-BY358-DW358&lt;0.005,0,(FU357*(1+FU$5/Setup!$C$36)+IF($V358=2,N($F358),0))-BY358-DW358)</f>
        <v>0</v>
      </c>
      <c r="FV358" s="48" t="n">
        <f aca="false">IF((FV357*(1+FV$5/Setup!$C$36)+IF($V358=3,N($F358),0))-BZ358-DX358&lt;0.005,0,(FV357*(1+FV$5/Setup!$C$36)+IF($V358=3,N($F358),0))-BZ358-DX358)</f>
        <v>0</v>
      </c>
      <c r="FW358" s="48" t="n">
        <f aca="false">IF((FW357*(1+FW$5/Setup!$C$36)+IF($V358=4,N($F358),0))-CA358-DY358&lt;0.005,0,(FW357*(1+FW$5/Setup!$C$36)+IF($V358=4,N($F358),0))-CA358-DY358)</f>
        <v>0</v>
      </c>
      <c r="FX358" s="48" t="n">
        <f aca="false">IF((FX357*(1+FX$5/Setup!$C$36)+IF($V358=5,N($F358),0))-CB358-DZ358&lt;0.005,0,(FX357*(1+FX$5/Setup!$C$36)+IF($V358=5,N($F358),0))-CB358-DZ358)</f>
        <v>0</v>
      </c>
      <c r="FY358" s="48" t="n">
        <f aca="false">IF((FY357*(1+FY$5/Setup!$C$36)+IF($V358=6,N($F358),0))-CC358-EA358&lt;0.005,0,(FY357*(1+FY$5/Setup!$C$36)+IF($V358=6,N($F358),0))-CC358-EA358)</f>
        <v>0</v>
      </c>
      <c r="FZ358" s="48" t="n">
        <f aca="false">IF((FZ357*(1+FZ$5/Setup!$C$36)+IF($V358=7,N($F358),0))-CD358-EB358&lt;0.005,0,(FZ357*(1+FZ$5/Setup!$C$36)+IF($V358=7,N($F358),0))-CD358-EB358)</f>
        <v>0</v>
      </c>
      <c r="GA358" s="48" t="n">
        <f aca="false">IF((GA357*(1+GA$5/Setup!$C$36)+IF($V358=8,N($F358),0))-CE358-EC358&lt;0.005,0,(GA357*(1+GA$5/Setup!$C$36)+IF($V358=8,N($F358),0))-CE358-EC358)</f>
        <v>0</v>
      </c>
      <c r="GB358" s="48" t="n">
        <f aca="false">IF((GB357*(1+GB$5/Setup!$C$36)+IF($V358=9,N($F358),0))-CF358-ED358&lt;0.005,0,(GB357*(1+GB$5/Setup!$C$36)+IF($V358=9,N($F358),0))-CF358-ED358)</f>
        <v>0</v>
      </c>
      <c r="GC358" s="48" t="n">
        <f aca="false">IF((GC357*(1+GC$5/Setup!$C$36)+IF($V358=10,N($F358),0))-CG358-EE358&lt;0.005,0,(GC357*(1+GC$5/Setup!$C$36)+IF($V358=10,N($F358),0))-CG358-EE358)</f>
        <v>0</v>
      </c>
      <c r="GD358" s="48" t="n">
        <f aca="false">IF((GD357*(1+GD$5/Setup!$C$36)+IF($V358=11,N($F358),0))-CH358-EF358&lt;0.005,0,(GD357*(1+GD$5/Setup!$C$36)+IF($V358=11,N($F358),0))-CH358-EF358)</f>
        <v>0</v>
      </c>
      <c r="GE358" s="48" t="n">
        <f aca="false">IF((GE357*(1+GE$5/Setup!$C$36)+IF($V358=12,N($F358),0))-CI358-EG358&lt;0.005,0,(GE357*(1+GE$5/Setup!$C$36)+IF($V358=12,N($F358),0))-CI358-EG358)</f>
        <v>0</v>
      </c>
      <c r="GF358" s="48" t="n">
        <f aca="false">IF((GF357*(1+GF$5/Setup!$C$36)+IF($V358=13,N($F358),0))-CJ358-EH358&lt;0.005,0,(GF357*(1+GF$5/Setup!$C$36)+IF($V358=13,N($F358),0))-CJ358-EH358)</f>
        <v>0</v>
      </c>
      <c r="GG358" s="48" t="n">
        <f aca="false">IF((GG357*(1+GG$5/Setup!$C$36)+IF($V358=14,N($F358),0))-CK358-EI358&lt;0.005,0,(GG357*(1+GG$5/Setup!$C$36)+IF($V358=14,N($F358),0))-CK358-EI358)</f>
        <v>0</v>
      </c>
      <c r="GH358" s="48" t="n">
        <f aca="false">IF((GH357*(1+GH$5/Setup!$C$36)+IF($V358=15,N($F358),0))-CL358-EJ358&lt;0.005,0,(GH357*(1+GH$5/Setup!$C$36)+IF($V358=15,N($F358),0))-CL358-EJ358)</f>
        <v>0</v>
      </c>
      <c r="GI358" s="48" t="n">
        <f aca="false">IF((GI357*(1+GI$5/Setup!$C$36)+IF($V358=16,N($F358),0))-CM358-EK358&lt;0.005,0,(GI357*(1+GI$5/Setup!$C$36)+IF($V358=16,N($F358),0))-CM358-EK358)</f>
        <v>0</v>
      </c>
      <c r="GJ358" s="48" t="n">
        <f aca="false">IF((GJ357*(1+GJ$5/Setup!$C$36)+IF($V358=17,N($F358),0))-CN358-EL358&lt;0.005,0,(GJ357*(1+GJ$5/Setup!$C$36)+IF($V358=17,N($F358),0))-CN358-EL358)</f>
        <v>0</v>
      </c>
      <c r="GK358" s="48" t="n">
        <f aca="false">IF((GK357*(1+GK$5/Setup!$C$36)+IF($V358=18,N($F358),0))-CO358-EM358&lt;0.005,0,(GK357*(1+GK$5/Setup!$C$36)+IF($V358=18,N($F358),0))-CO358-EM358)</f>
        <v>0</v>
      </c>
      <c r="GL358" s="48" t="n">
        <f aca="false">IF((GL357*(1+GL$5/Setup!$C$36)+IF($V358=19,N($F358),0))-CP358-EN358&lt;0.005,0,(GL357*(1+GL$5/Setup!$C$36)+IF($V358=19,N($F358),0))-CP358-EN358)</f>
        <v>0</v>
      </c>
      <c r="GM358" s="48" t="n">
        <f aca="false">IF((GM357*(1+GM$5/Setup!$C$36)+IF($V358=20,N($F358),0))-CQ358-EO358&lt;0.005,0,(GM357*(1+GM$5/Setup!$C$36)+IF($V358=20,N($F358),0))-CQ358-EO358)</f>
        <v>0</v>
      </c>
      <c r="GN358" s="48" t="n">
        <f aca="false">IF((GN357*(1+GN$5/Setup!$C$36)+IF($V358=21,N($F358),0))-CR358-EP358&lt;0.005,0,(GN357*(1+GN$5/Setup!$C$36)+IF($V358=21,N($F358),0))-CR358-EP358)</f>
        <v>0</v>
      </c>
      <c r="GO358" s="48" t="n">
        <f aca="false">IF((GO357*(1+GO$5/Setup!$C$36)+IF($V358=22,N($F358),0))-CS358-EQ358&lt;0.005,0,(GO357*(1+GO$5/Setup!$C$36)+IF($V358=22,N($F358),0))-CS358-EQ358)</f>
        <v>0</v>
      </c>
      <c r="GP358" s="48" t="n">
        <f aca="false">IF((GP357*(1+GP$5/Setup!$C$36)+IF($V358=23,N($F358),0))-CT358-ER358&lt;0.005,0,(GP357*(1+GP$5/Setup!$C$36)+IF($V358=23,N($F358),0))-CT358-ER358)</f>
        <v>0</v>
      </c>
      <c r="GQ358" s="48" t="n">
        <f aca="false">IF((GQ357*(1+GQ$5/Setup!$C$36)+IF($V358=24,N($F358),0))-CU358-ES358&lt;0.005,0,(GQ357*(1+GQ$5/Setup!$C$36)+IF($V358=24,N($F358),0))-CU358-ES358)</f>
        <v>0</v>
      </c>
      <c r="GR358" s="48" t="n">
        <f aca="false">IF((GR357*(1+GR$5/Setup!$C$36)+IF($V358=25,N($F358),0))-CV358-ET358&lt;0.005,0,(GR357*(1+GR$5/Setup!$C$36)+IF($V358=25,N($F358),0))-CV358-ET358)</f>
        <v>0</v>
      </c>
      <c r="GS358" s="48" t="n">
        <f aca="false">IF((GS357*(1+GS$5/Setup!$C$36)+IF($V358=26,N($F358),0))-CW358-EU358&lt;0.005,0,(GS357*(1+GS$5/Setup!$C$36)+IF($V358=26,N($F358),0))-CW358-EU358)</f>
        <v>0</v>
      </c>
      <c r="GT358" s="48" t="n">
        <f aca="false">IF((GT357*(1+GT$5/Setup!$C$36)+IF($V358=27,N($F358),0))-CX358-EV358&lt;0.005,0,(GT357*(1+GT$5/Setup!$C$36)+IF($V358=27,N($F358),0))-CX358-EV358)</f>
        <v>0</v>
      </c>
      <c r="GU358" s="48" t="n">
        <f aca="false">IF((GU357*(1+GU$5/Setup!$C$36)+IF($V358=28,N($F358),0))-CY358-EW358&lt;0.005,0,(GU357*(1+GU$5/Setup!$C$36)+IF($V358=28,N($F358),0))-CY358-EW358)</f>
        <v>0</v>
      </c>
      <c r="GV358" s="48" t="n">
        <f aca="false">IF((GV357*(1+GV$5/Setup!$C$36)+IF($V358=29,N($F358),0))-CZ358-EX358&lt;0.005,0,(GV357*(1+GV$5/Setup!$C$36)+IF($V358=29,N($F358),0))-CZ358-EX358)</f>
        <v>0</v>
      </c>
      <c r="GW358" s="48" t="n">
        <f aca="false">IF((GW357*(1+GW$5/Setup!$C$36)+IF($V358=30,N($F358),0))-DA358-EY358&lt;0.005,0,(GW357*(1+GW$5/Setup!$C$36)+IF($V358=30,N($F358),0))-DA358-EY358)</f>
        <v>0</v>
      </c>
      <c r="GX358" s="48" t="n">
        <f aca="false">IF((GX357*(1+GX$5/Setup!$C$36)+IF($V358=31,N($F358),0))-DB358-EZ358&lt;0.005,0,(GX357*(1+GX$5/Setup!$C$36)+IF($V358=31,N($F358),0))-DB358-EZ358)</f>
        <v>0</v>
      </c>
      <c r="GY358" s="48" t="n">
        <f aca="false">IF((GY357*(1+GY$5/Setup!$C$36)+IF($V358=32,N($F358),0))-DC358-FA358&lt;0.005,0,(GY357*(1+GY$5/Setup!$C$36)+IF($V358=32,N($F358),0))-DC358-FA358)</f>
        <v>0</v>
      </c>
      <c r="GZ358" s="48" t="n">
        <f aca="false">IF((GZ357*(1+GZ$5/Setup!$C$36)+IF($V358=33,N($F358),0))-DD358-FB358&lt;0.005,0,(GZ357*(1+GZ$5/Setup!$C$36)+IF($V358=33,N($F358),0))-DD358-FB358)</f>
        <v>0</v>
      </c>
      <c r="HA358" s="48" t="n">
        <f aca="false">IF((HA357*(1+HA$5/Setup!$C$36)+IF($V358=34,N($F358),0))-DE358-FC358&lt;0.005,0,(HA357*(1+HA$5/Setup!$C$36)+IF($V358=34,N($F358),0))-DE358-FC358)</f>
        <v>0</v>
      </c>
      <c r="HB358" s="48" t="n">
        <f aca="false">IF((HB357*(1+HB$5/Setup!$C$36)+IF($V358=35,N($F358),0))-DF358-FD358&lt;0.005,0,(HB357*(1+HB$5/Setup!$C$36)+IF($V358=35,N($F358),0))-DF358-FD358)</f>
        <v>0</v>
      </c>
      <c r="HC358" s="48" t="n">
        <f aca="false">IF((HC357*(1+HC$5/Setup!$C$36)+IF($V358=36,N($F358),0))-DG358-FE358&lt;0.005,0,(HC357*(1+HC$5/Setup!$C$36)+IF($V358=36,N($F358),0))-DG358-FE358)</f>
        <v>0</v>
      </c>
      <c r="HD358" s="48" t="n">
        <f aca="false">IF((HD357*(1+HD$5/Setup!$C$36)+IF($V358=37,N($F358),0))-DH358-FF358&lt;0.005,0,(HD357*(1+HD$5/Setup!$C$36)+IF($V358=37,N($F358),0))-DH358-FF358)</f>
        <v>0</v>
      </c>
      <c r="HE358" s="48" t="n">
        <f aca="false">IF((HE357*(1+HE$5/Setup!$C$36)+IF($V358=38,N($F358),0))-DI358-FG358&lt;0.005,0,(HE357*(1+HE$5/Setup!$C$36)+IF($V358=38,N($F358),0))-DI358-FG358)</f>
        <v>0</v>
      </c>
      <c r="HF358" s="48" t="n">
        <f aca="false">IF((HF357*(1+HF$5/Setup!$C$36)+IF($V358=39,N($F358),0))-DJ358-FH358&lt;0.005,0,(HF357*(1+HF$5/Setup!$C$36)+IF($V358=39,N($F358),0))-DJ358-FH358)</f>
        <v>0</v>
      </c>
      <c r="HG358" s="48" t="n">
        <f aca="false">IF((HG357*(1+HG$5/Setup!$C$36)+IF($V358=40,N($F358),0))-DK358-FI358&lt;0.005,0,(HG357*(1+HG$5/Setup!$C$36)+IF($V358=40,N($F358),0))-DK358-FI358)</f>
        <v>0</v>
      </c>
      <c r="HH358" s="48" t="n">
        <f aca="false">IF((HH357*(1+HH$5/Setup!$C$36)+IF($V358=41,N($F358),0))-DL358-FJ358&lt;0.005,0,(HH357*(1+HH$5/Setup!$C$36)+IF($V358=41,N($F358),0))-DL358-FJ358)</f>
        <v>0</v>
      </c>
      <c r="HI358" s="48" t="n">
        <f aca="false">IF((HI357*(1+HI$5/Setup!$C$36)+IF($V358=42,N($F358),0))-DM358-FK358&lt;0.005,0,(HI357*(1+HI$5/Setup!$C$36)+IF($V358=42,N($F358),0))-DM358-FK358)</f>
        <v>0</v>
      </c>
      <c r="HJ358" s="48" t="n">
        <f aca="false">IF((HJ357*(1+HJ$5/Setup!$C$36)+IF($V358=43,N($F358),0))-DN358-FL358&lt;0.005,0,(HJ357*(1+HJ$5/Setup!$C$36)+IF($V358=43,N($F358),0))-DN358-FL358)</f>
        <v>0</v>
      </c>
      <c r="HK358" s="48" t="n">
        <f aca="false">IF((HK357*(1+HK$5/Setup!$C$36)+IF($V358=44,N($F358),0))-DO358-FM358&lt;0.005,0,(HK357*(1+HK$5/Setup!$C$36)+IF($V358=44,N($F358),0))-DO358-FM358)</f>
        <v>0</v>
      </c>
      <c r="HL358" s="48" t="n">
        <f aca="false">IF((HL357*(1+HL$5/Setup!$C$36)+IF($V358=45,N($F358),0))-DP358-FN358&lt;0.005,0,(HL357*(1+HL$5/Setup!$C$36)+IF($V358=45,N($F358),0))-DP358-FN358)</f>
        <v>0</v>
      </c>
      <c r="HM358" s="48" t="n">
        <f aca="false">IF((HM357*(1+HM$5/Setup!$C$36)+IF($V358=46,N($F358),0))-DQ358-FO358&lt;0.005,0,(HM357*(1+HM$5/Setup!$C$36)+IF($V358=46,N($F358),0))-DQ358-FO358)</f>
        <v>0</v>
      </c>
      <c r="HN358" s="48" t="n">
        <f aca="false">IF((HN357*(1+HN$5/Setup!$C$36)+IF($V358=47,N($F358),0))-DR358-FP358&lt;0.005,0,(HN357*(1+HN$5/Setup!$C$36)+IF($V358=47,N($F358),0))-DR358-FP358)</f>
        <v>0</v>
      </c>
      <c r="HO358" s="48" t="n">
        <f aca="false">IF((HO357*(1+HO$5/Setup!$C$36)+IF($V358=48,N($F358),0))-DS358-FQ358&lt;0.005,0,(HO357*(1+HO$5/Setup!$C$36)+IF($V358=48,N($F358),0))-DS358-FQ358)</f>
        <v>0</v>
      </c>
      <c r="HP358" s="48" t="n">
        <f aca="false">IF((HP357*(1+HP$5/Setup!$C$36)+IF($V358=49,N($F358),0))-DT358-FR358&lt;0.005,0,(HP357*(1+HP$5/Setup!$C$36)+IF($V358=49,N($F358),0))-DT358-FR358)</f>
        <v>0</v>
      </c>
      <c r="HQ358" s="48" t="n">
        <f aca="false">IF((HQ357*(1+HQ$5/Setup!$C$36)+IF($V358=50,N($F358),0))-DU358-FS358&lt;0.005,0,(HQ357*(1+HQ$5/Setup!$C$36)+IF($V358=50,N($F358),0))-DU358-FS358)</f>
        <v>0</v>
      </c>
    </row>
    <row r="359" customFormat="false" ht="15" hidden="false" customHeight="false" outlineLevel="0" collapsed="false">
      <c r="A359" s="44" t="n">
        <v>351</v>
      </c>
      <c r="B359" s="45" t="n">
        <f aca="false">IF(Setup!$C$7="Every month",EDATE(Setup!$C$8,($A359-1)),IF(Setup!$C$7="Twice a month",DATE(YEAR(Setup!$C$8),MONTH(Setup!$C$8)+INT((($A359-1)+Setup!$C$41)/2),MIN(IF(MOD(($A359-1)+Setup!$C$41,2)=0,Setup!$C$39,Setup!$C$40),DAY(EOMONTH(DATE(YEAR(Setup!$C$8),MONTH(Setup!$C$8)+INT((($A359-1)+Setup!$C$41)/2),1),0)))),Setup!$C$8+($A359-1)*IF(Setup!$C$7="Every week",7,14)))</f>
        <v>51225</v>
      </c>
      <c r="C359" s="45" t="n">
        <f aca="false">IF(Setup!$C$7="Every month",EDATE(Setup!$C$8,$A359),IF(Setup!$C$7="Twice a month",DATE(YEAR(Setup!$C$8),MONTH(Setup!$C$8)+INT(($A359+Setup!$C$41)/2),MIN(IF(MOD($A359+Setup!$C$41,2)=0,Setup!$C$39,Setup!$C$40),DAY(EOMONTH(DATE(YEAR(Setup!$C$8),MONTH(Setup!$C$8)+INT(($A359+Setup!$C$41)/2),1),0)))),Setup!$C$8+$A359*IF(Setup!$C$7="Every week",7,14)))</f>
        <v>51239</v>
      </c>
      <c r="D359" s="46"/>
      <c r="E359" s="47"/>
      <c r="F359" s="47"/>
      <c r="G359" s="47"/>
      <c r="H359" s="47"/>
      <c r="I359" s="48" t="n">
        <f aca="false">N(Setup!$C$11)+N(E359)</f>
        <v>100</v>
      </c>
      <c r="J359" s="48" t="n">
        <f aca="false">MIN(Setup!$C$37,MAX(I359,0))</f>
        <v>9.23076923076923</v>
      </c>
      <c r="K359" s="48" t="n">
        <f aca="false">MIN(MAX(N(Setup!$C$14)-L358,0),MAX(I359-J359,0))</f>
        <v>0</v>
      </c>
      <c r="L359" s="48" t="n">
        <f aca="false">L358+K359-N(G359)</f>
        <v>500</v>
      </c>
      <c r="M359" s="48" t="n">
        <f aca="false">M358+J359-N(H359)</f>
        <v>3239.99999999999</v>
      </c>
      <c r="N359" s="48" t="n">
        <f aca="false">SUM(BX359:DU359)</f>
        <v>0</v>
      </c>
      <c r="O359" s="48" t="n">
        <f aca="false">SUM(Z359:BW359)-N359</f>
        <v>25</v>
      </c>
      <c r="P359" s="48" t="n">
        <f aca="false">MAX(I359-J359-K359,0)+O359</f>
        <v>115.769230769231</v>
      </c>
      <c r="Q359" s="48" t="n">
        <f aca="false">SUM(DV359:FS359)</f>
        <v>0</v>
      </c>
      <c r="R359" s="49" t="n">
        <f aca="false">N359+J359+K359+Q359</f>
        <v>9.23076923076923</v>
      </c>
      <c r="S359" s="48" t="n">
        <f aca="false">T359-T358-N(F359)+N359+Q359</f>
        <v>0</v>
      </c>
      <c r="T359" s="49" t="n">
        <f aca="false">SUM(FT359:HQ359)</f>
        <v>0</v>
      </c>
      <c r="U359" s="44" t="str">
        <f aca="false">IF(T358&lt;0.005,"",INDEX(Helpers!$C$2:$C$51,IF(_xlfn.MINIFS($DV$6:$FS$6,DV359:FS359,"&gt;0.005")=0,V359,_xlfn.MINIFS($DV$6:$FS$6,DV359:FS359,"&gt;0.005"))))</f>
        <v/>
      </c>
      <c r="V359" s="44" t="n">
        <f aca="false">IF(_xlfn.MINIFS($FT$6:$HQ$6,FT358:HQ358,"&gt;0.005")=0,1,_xlfn.MINIFS($FT$6:$HQ$6,FT358:HQ358,"&gt;0.005"))</f>
        <v>1</v>
      </c>
      <c r="W359" s="44" t="n">
        <f aca="false">IF(AND(D359&lt;&gt;"Paid",T358&gt;0.005),1,0)</f>
        <v>0</v>
      </c>
      <c r="X359" s="48" t="n">
        <f aca="false">SUMPRODUCT(((Helpers!$G$2:$G$51*(1+(Helpers!$D$2:$D$51+0.000000001)/12)^(($B359-Setup!$C$8)/(365.25/12))-Helpers!$E$2:$E$51*((1+(Helpers!$D$2:$D$51+0.000000001)/12)^(($B359-Setup!$C$8)/(365.25/12))-1)/((Helpers!$D$2:$D$51+0.000000001)/12))&gt;0)*(Helpers!$G$2:$G$51*(1+(Helpers!$D$2:$D$51+0.000000001)/12)^(($B359-Setup!$C$8)/(365.25/12))-Helpers!$E$2:$E$51*((1+(Helpers!$D$2:$D$51+0.000000001)/12)^(($B359-Setup!$C$8)/(365.25/12))-1)/((Helpers!$D$2:$D$51+0.000000001)/12)))</f>
        <v>0</v>
      </c>
      <c r="Y359" s="48"/>
      <c r="Z359" s="48" t="n">
        <f aca="false">IF(OR(N(Z$5)=0,Z$6=""),0,Z$5*((DATE(YEAR($B359),MONTH($B359),MIN(Z$6,DAY(EOMONTH($B359,0))))&gt;=$B359)*(DATE(YEAR($B359),MONTH($B359),MIN(Z$6,DAY(EOMONTH($B359,0))))&lt;$C359)+(DATE(YEAR($B359),MONTH($B359)+1,MIN(Z$6,DAY(EOMONTH($B359,1))))&gt;=$B359)*(DATE(YEAR($B359),MONTH($B359)+1,MIN(Z$6,DAY(EOMONTH($B359,1))))&lt;$C359)))</f>
        <v>25</v>
      </c>
      <c r="AA359" s="48" t="n">
        <f aca="false">IF(OR(N(AA$5)=0,AA$6=""),0,AA$5*((DATE(YEAR($B359),MONTH($B359),MIN(AA$6,DAY(EOMONTH($B359,0))))&gt;=$B359)*(DATE(YEAR($B359),MONTH($B359),MIN(AA$6,DAY(EOMONTH($B359,0))))&lt;$C359)+(DATE(YEAR($B359),MONTH($B359)+1,MIN(AA$6,DAY(EOMONTH($B359,1))))&gt;=$B359)*(DATE(YEAR($B359),MONTH($B359)+1,MIN(AA$6,DAY(EOMONTH($B359,1))))&lt;$C359)))</f>
        <v>0</v>
      </c>
      <c r="AB359" s="48" t="n">
        <f aca="false">IF(OR(N(AB$5)=0,AB$6=""),0,AB$5*((DATE(YEAR($B359),MONTH($B359),MIN(AB$6,DAY(EOMONTH($B359,0))))&gt;=$B359)*(DATE(YEAR($B359),MONTH($B359),MIN(AB$6,DAY(EOMONTH($B359,0))))&lt;$C359)+(DATE(YEAR($B359),MONTH($B359)+1,MIN(AB$6,DAY(EOMONTH($B359,1))))&gt;=$B359)*(DATE(YEAR($B359),MONTH($B359)+1,MIN(AB$6,DAY(EOMONTH($B359,1))))&lt;$C359)))</f>
        <v>0</v>
      </c>
      <c r="AC359" s="48" t="n">
        <f aca="false">IF(OR(N(AC$5)=0,AC$6=""),0,AC$5*((DATE(YEAR($B359),MONTH($B359),MIN(AC$6,DAY(EOMONTH($B359,0))))&gt;=$B359)*(DATE(YEAR($B359),MONTH($B359),MIN(AC$6,DAY(EOMONTH($B359,0))))&lt;$C359)+(DATE(YEAR($B359),MONTH($B359)+1,MIN(AC$6,DAY(EOMONTH($B359,1))))&gt;=$B359)*(DATE(YEAR($B359),MONTH($B359)+1,MIN(AC$6,DAY(EOMONTH($B359,1))))&lt;$C359)))</f>
        <v>0</v>
      </c>
      <c r="AD359" s="48" t="n">
        <f aca="false">IF(OR(N(AD$5)=0,AD$6=""),0,AD$5*((DATE(YEAR($B359),MONTH($B359),MIN(AD$6,DAY(EOMONTH($B359,0))))&gt;=$B359)*(DATE(YEAR($B359),MONTH($B359),MIN(AD$6,DAY(EOMONTH($B359,0))))&lt;$C359)+(DATE(YEAR($B359),MONTH($B359)+1,MIN(AD$6,DAY(EOMONTH($B359,1))))&gt;=$B359)*(DATE(YEAR($B359),MONTH($B359)+1,MIN(AD$6,DAY(EOMONTH($B359,1))))&lt;$C359)))</f>
        <v>0</v>
      </c>
      <c r="AE359" s="48" t="n">
        <f aca="false">IF(OR(N(AE$5)=0,AE$6=""),0,AE$5*((DATE(YEAR($B359),MONTH($B359),MIN(AE$6,DAY(EOMONTH($B359,0))))&gt;=$B359)*(DATE(YEAR($B359),MONTH($B359),MIN(AE$6,DAY(EOMONTH($B359,0))))&lt;$C359)+(DATE(YEAR($B359),MONTH($B359)+1,MIN(AE$6,DAY(EOMONTH($B359,1))))&gt;=$B359)*(DATE(YEAR($B359),MONTH($B359)+1,MIN(AE$6,DAY(EOMONTH($B359,1))))&lt;$C359)))</f>
        <v>0</v>
      </c>
      <c r="AF359" s="48" t="n">
        <f aca="false">IF(OR(N(AF$5)=0,AF$6=""),0,AF$5*((DATE(YEAR($B359),MONTH($B359),MIN(AF$6,DAY(EOMONTH($B359,0))))&gt;=$B359)*(DATE(YEAR($B359),MONTH($B359),MIN(AF$6,DAY(EOMONTH($B359,0))))&lt;$C359)+(DATE(YEAR($B359),MONTH($B359)+1,MIN(AF$6,DAY(EOMONTH($B359,1))))&gt;=$B359)*(DATE(YEAR($B359),MONTH($B359)+1,MIN(AF$6,DAY(EOMONTH($B359,1))))&lt;$C359)))</f>
        <v>0</v>
      </c>
      <c r="AG359" s="48" t="n">
        <f aca="false">IF(OR(N(AG$5)=0,AG$6=""),0,AG$5*((DATE(YEAR($B359),MONTH($B359),MIN(AG$6,DAY(EOMONTH($B359,0))))&gt;=$B359)*(DATE(YEAR($B359),MONTH($B359),MIN(AG$6,DAY(EOMONTH($B359,0))))&lt;$C359)+(DATE(YEAR($B359),MONTH($B359)+1,MIN(AG$6,DAY(EOMONTH($B359,1))))&gt;=$B359)*(DATE(YEAR($B359),MONTH($B359)+1,MIN(AG$6,DAY(EOMONTH($B359,1))))&lt;$C359)))</f>
        <v>0</v>
      </c>
      <c r="AH359" s="48" t="n">
        <f aca="false">IF(OR(N(AH$5)=0,AH$6=""),0,AH$5*((DATE(YEAR($B359),MONTH($B359),MIN(AH$6,DAY(EOMONTH($B359,0))))&gt;=$B359)*(DATE(YEAR($B359),MONTH($B359),MIN(AH$6,DAY(EOMONTH($B359,0))))&lt;$C359)+(DATE(YEAR($B359),MONTH($B359)+1,MIN(AH$6,DAY(EOMONTH($B359,1))))&gt;=$B359)*(DATE(YEAR($B359),MONTH($B359)+1,MIN(AH$6,DAY(EOMONTH($B359,1))))&lt;$C359)))</f>
        <v>0</v>
      </c>
      <c r="AI359" s="48" t="n">
        <f aca="false">IF(OR(N(AI$5)=0,AI$6=""),0,AI$5*((DATE(YEAR($B359),MONTH($B359),MIN(AI$6,DAY(EOMONTH($B359,0))))&gt;=$B359)*(DATE(YEAR($B359),MONTH($B359),MIN(AI$6,DAY(EOMONTH($B359,0))))&lt;$C359)+(DATE(YEAR($B359),MONTH($B359)+1,MIN(AI$6,DAY(EOMONTH($B359,1))))&gt;=$B359)*(DATE(YEAR($B359),MONTH($B359)+1,MIN(AI$6,DAY(EOMONTH($B359,1))))&lt;$C359)))</f>
        <v>0</v>
      </c>
      <c r="AJ359" s="48" t="n">
        <f aca="false">IF(OR(N(AJ$5)=0,AJ$6=""),0,AJ$5*((DATE(YEAR($B359),MONTH($B359),MIN(AJ$6,DAY(EOMONTH($B359,0))))&gt;=$B359)*(DATE(YEAR($B359),MONTH($B359),MIN(AJ$6,DAY(EOMONTH($B359,0))))&lt;$C359)+(DATE(YEAR($B359),MONTH($B359)+1,MIN(AJ$6,DAY(EOMONTH($B359,1))))&gt;=$B359)*(DATE(YEAR($B359),MONTH($B359)+1,MIN(AJ$6,DAY(EOMONTH($B359,1))))&lt;$C359)))</f>
        <v>0</v>
      </c>
      <c r="AK359" s="48" t="n">
        <f aca="false">IF(OR(N(AK$5)=0,AK$6=""),0,AK$5*((DATE(YEAR($B359),MONTH($B359),MIN(AK$6,DAY(EOMONTH($B359,0))))&gt;=$B359)*(DATE(YEAR($B359),MONTH($B359),MIN(AK$6,DAY(EOMONTH($B359,0))))&lt;$C359)+(DATE(YEAR($B359),MONTH($B359)+1,MIN(AK$6,DAY(EOMONTH($B359,1))))&gt;=$B359)*(DATE(YEAR($B359),MONTH($B359)+1,MIN(AK$6,DAY(EOMONTH($B359,1))))&lt;$C359)))</f>
        <v>0</v>
      </c>
      <c r="AL359" s="48" t="n">
        <f aca="false">IF(OR(N(AL$5)=0,AL$6=""),0,AL$5*((DATE(YEAR($B359),MONTH($B359),MIN(AL$6,DAY(EOMONTH($B359,0))))&gt;=$B359)*(DATE(YEAR($B359),MONTH($B359),MIN(AL$6,DAY(EOMONTH($B359,0))))&lt;$C359)+(DATE(YEAR($B359),MONTH($B359)+1,MIN(AL$6,DAY(EOMONTH($B359,1))))&gt;=$B359)*(DATE(YEAR($B359),MONTH($B359)+1,MIN(AL$6,DAY(EOMONTH($B359,1))))&lt;$C359)))</f>
        <v>0</v>
      </c>
      <c r="AM359" s="48" t="n">
        <f aca="false">IF(OR(N(AM$5)=0,AM$6=""),0,AM$5*((DATE(YEAR($B359),MONTH($B359),MIN(AM$6,DAY(EOMONTH($B359,0))))&gt;=$B359)*(DATE(YEAR($B359),MONTH($B359),MIN(AM$6,DAY(EOMONTH($B359,0))))&lt;$C359)+(DATE(YEAR($B359),MONTH($B359)+1,MIN(AM$6,DAY(EOMONTH($B359,1))))&gt;=$B359)*(DATE(YEAR($B359),MONTH($B359)+1,MIN(AM$6,DAY(EOMONTH($B359,1))))&lt;$C359)))</f>
        <v>0</v>
      </c>
      <c r="AN359" s="48" t="n">
        <f aca="false">IF(OR(N(AN$5)=0,AN$6=""),0,AN$5*((DATE(YEAR($B359),MONTH($B359),MIN(AN$6,DAY(EOMONTH($B359,0))))&gt;=$B359)*(DATE(YEAR($B359),MONTH($B359),MIN(AN$6,DAY(EOMONTH($B359,0))))&lt;$C359)+(DATE(YEAR($B359),MONTH($B359)+1,MIN(AN$6,DAY(EOMONTH($B359,1))))&gt;=$B359)*(DATE(YEAR($B359),MONTH($B359)+1,MIN(AN$6,DAY(EOMONTH($B359,1))))&lt;$C359)))</f>
        <v>0</v>
      </c>
      <c r="AO359" s="48" t="n">
        <f aca="false">IF(OR(N(AO$5)=0,AO$6=""),0,AO$5*((DATE(YEAR($B359),MONTH($B359),MIN(AO$6,DAY(EOMONTH($B359,0))))&gt;=$B359)*(DATE(YEAR($B359),MONTH($B359),MIN(AO$6,DAY(EOMONTH($B359,0))))&lt;$C359)+(DATE(YEAR($B359),MONTH($B359)+1,MIN(AO$6,DAY(EOMONTH($B359,1))))&gt;=$B359)*(DATE(YEAR($B359),MONTH($B359)+1,MIN(AO$6,DAY(EOMONTH($B359,1))))&lt;$C359)))</f>
        <v>0</v>
      </c>
      <c r="AP359" s="48" t="n">
        <f aca="false">IF(OR(N(AP$5)=0,AP$6=""),0,AP$5*((DATE(YEAR($B359),MONTH($B359),MIN(AP$6,DAY(EOMONTH($B359,0))))&gt;=$B359)*(DATE(YEAR($B359),MONTH($B359),MIN(AP$6,DAY(EOMONTH($B359,0))))&lt;$C359)+(DATE(YEAR($B359),MONTH($B359)+1,MIN(AP$6,DAY(EOMONTH($B359,1))))&gt;=$B359)*(DATE(YEAR($B359),MONTH($B359)+1,MIN(AP$6,DAY(EOMONTH($B359,1))))&lt;$C359)))</f>
        <v>0</v>
      </c>
      <c r="AQ359" s="48" t="n">
        <f aca="false">IF(OR(N(AQ$5)=0,AQ$6=""),0,AQ$5*((DATE(YEAR($B359),MONTH($B359),MIN(AQ$6,DAY(EOMONTH($B359,0))))&gt;=$B359)*(DATE(YEAR($B359),MONTH($B359),MIN(AQ$6,DAY(EOMONTH($B359,0))))&lt;$C359)+(DATE(YEAR($B359),MONTH($B359)+1,MIN(AQ$6,DAY(EOMONTH($B359,1))))&gt;=$B359)*(DATE(YEAR($B359),MONTH($B359)+1,MIN(AQ$6,DAY(EOMONTH($B359,1))))&lt;$C359)))</f>
        <v>0</v>
      </c>
      <c r="AR359" s="48" t="n">
        <f aca="false">IF(OR(N(AR$5)=0,AR$6=""),0,AR$5*((DATE(YEAR($B359),MONTH($B359),MIN(AR$6,DAY(EOMONTH($B359,0))))&gt;=$B359)*(DATE(YEAR($B359),MONTH($B359),MIN(AR$6,DAY(EOMONTH($B359,0))))&lt;$C359)+(DATE(YEAR($B359),MONTH($B359)+1,MIN(AR$6,DAY(EOMONTH($B359,1))))&gt;=$B359)*(DATE(YEAR($B359),MONTH($B359)+1,MIN(AR$6,DAY(EOMONTH($B359,1))))&lt;$C359)))</f>
        <v>0</v>
      </c>
      <c r="AS359" s="48" t="n">
        <f aca="false">IF(OR(N(AS$5)=0,AS$6=""),0,AS$5*((DATE(YEAR($B359),MONTH($B359),MIN(AS$6,DAY(EOMONTH($B359,0))))&gt;=$B359)*(DATE(YEAR($B359),MONTH($B359),MIN(AS$6,DAY(EOMONTH($B359,0))))&lt;$C359)+(DATE(YEAR($B359),MONTH($B359)+1,MIN(AS$6,DAY(EOMONTH($B359,1))))&gt;=$B359)*(DATE(YEAR($B359),MONTH($B359)+1,MIN(AS$6,DAY(EOMONTH($B359,1))))&lt;$C359)))</f>
        <v>0</v>
      </c>
      <c r="AT359" s="48" t="n">
        <f aca="false">IF(OR(N(AT$5)=0,AT$6=""),0,AT$5*((DATE(YEAR($B359),MONTH($B359),MIN(AT$6,DAY(EOMONTH($B359,0))))&gt;=$B359)*(DATE(YEAR($B359),MONTH($B359),MIN(AT$6,DAY(EOMONTH($B359,0))))&lt;$C359)+(DATE(YEAR($B359),MONTH($B359)+1,MIN(AT$6,DAY(EOMONTH($B359,1))))&gt;=$B359)*(DATE(YEAR($B359),MONTH($B359)+1,MIN(AT$6,DAY(EOMONTH($B359,1))))&lt;$C359)))</f>
        <v>0</v>
      </c>
      <c r="AU359" s="48" t="n">
        <f aca="false">IF(OR(N(AU$5)=0,AU$6=""),0,AU$5*((DATE(YEAR($B359),MONTH($B359),MIN(AU$6,DAY(EOMONTH($B359,0))))&gt;=$B359)*(DATE(YEAR($B359),MONTH($B359),MIN(AU$6,DAY(EOMONTH($B359,0))))&lt;$C359)+(DATE(YEAR($B359),MONTH($B359)+1,MIN(AU$6,DAY(EOMONTH($B359,1))))&gt;=$B359)*(DATE(YEAR($B359),MONTH($B359)+1,MIN(AU$6,DAY(EOMONTH($B359,1))))&lt;$C359)))</f>
        <v>0</v>
      </c>
      <c r="AV359" s="48" t="n">
        <f aca="false">IF(OR(N(AV$5)=0,AV$6=""),0,AV$5*((DATE(YEAR($B359),MONTH($B359),MIN(AV$6,DAY(EOMONTH($B359,0))))&gt;=$B359)*(DATE(YEAR($B359),MONTH($B359),MIN(AV$6,DAY(EOMONTH($B359,0))))&lt;$C359)+(DATE(YEAR($B359),MONTH($B359)+1,MIN(AV$6,DAY(EOMONTH($B359,1))))&gt;=$B359)*(DATE(YEAR($B359),MONTH($B359)+1,MIN(AV$6,DAY(EOMONTH($B359,1))))&lt;$C359)))</f>
        <v>0</v>
      </c>
      <c r="AW359" s="48" t="n">
        <f aca="false">IF(OR(N(AW$5)=0,AW$6=""),0,AW$5*((DATE(YEAR($B359),MONTH($B359),MIN(AW$6,DAY(EOMONTH($B359,0))))&gt;=$B359)*(DATE(YEAR($B359),MONTH($B359),MIN(AW$6,DAY(EOMONTH($B359,0))))&lt;$C359)+(DATE(YEAR($B359),MONTH($B359)+1,MIN(AW$6,DAY(EOMONTH($B359,1))))&gt;=$B359)*(DATE(YEAR($B359),MONTH($B359)+1,MIN(AW$6,DAY(EOMONTH($B359,1))))&lt;$C359)))</f>
        <v>0</v>
      </c>
      <c r="AX359" s="48" t="n">
        <f aca="false">IF(OR(N(AX$5)=0,AX$6=""),0,AX$5*((DATE(YEAR($B359),MONTH($B359),MIN(AX$6,DAY(EOMONTH($B359,0))))&gt;=$B359)*(DATE(YEAR($B359),MONTH($B359),MIN(AX$6,DAY(EOMONTH($B359,0))))&lt;$C359)+(DATE(YEAR($B359),MONTH($B359)+1,MIN(AX$6,DAY(EOMONTH($B359,1))))&gt;=$B359)*(DATE(YEAR($B359),MONTH($B359)+1,MIN(AX$6,DAY(EOMONTH($B359,1))))&lt;$C359)))</f>
        <v>0</v>
      </c>
      <c r="AY359" s="48" t="n">
        <f aca="false">IF(OR(N(AY$5)=0,AY$6=""),0,AY$5*((DATE(YEAR($B359),MONTH($B359),MIN(AY$6,DAY(EOMONTH($B359,0))))&gt;=$B359)*(DATE(YEAR($B359),MONTH($B359),MIN(AY$6,DAY(EOMONTH($B359,0))))&lt;$C359)+(DATE(YEAR($B359),MONTH($B359)+1,MIN(AY$6,DAY(EOMONTH($B359,1))))&gt;=$B359)*(DATE(YEAR($B359),MONTH($B359)+1,MIN(AY$6,DAY(EOMONTH($B359,1))))&lt;$C359)))</f>
        <v>0</v>
      </c>
      <c r="AZ359" s="48" t="n">
        <f aca="false">IF(OR(N(AZ$5)=0,AZ$6=""),0,AZ$5*((DATE(YEAR($B359),MONTH($B359),MIN(AZ$6,DAY(EOMONTH($B359,0))))&gt;=$B359)*(DATE(YEAR($B359),MONTH($B359),MIN(AZ$6,DAY(EOMONTH($B359,0))))&lt;$C359)+(DATE(YEAR($B359),MONTH($B359)+1,MIN(AZ$6,DAY(EOMONTH($B359,1))))&gt;=$B359)*(DATE(YEAR($B359),MONTH($B359)+1,MIN(AZ$6,DAY(EOMONTH($B359,1))))&lt;$C359)))</f>
        <v>0</v>
      </c>
      <c r="BA359" s="48" t="n">
        <f aca="false">IF(OR(N(BA$5)=0,BA$6=""),0,BA$5*((DATE(YEAR($B359),MONTH($B359),MIN(BA$6,DAY(EOMONTH($B359,0))))&gt;=$B359)*(DATE(YEAR($B359),MONTH($B359),MIN(BA$6,DAY(EOMONTH($B359,0))))&lt;$C359)+(DATE(YEAR($B359),MONTH($B359)+1,MIN(BA$6,DAY(EOMONTH($B359,1))))&gt;=$B359)*(DATE(YEAR($B359),MONTH($B359)+1,MIN(BA$6,DAY(EOMONTH($B359,1))))&lt;$C359)))</f>
        <v>0</v>
      </c>
      <c r="BB359" s="48" t="n">
        <f aca="false">IF(OR(N(BB$5)=0,BB$6=""),0,BB$5*((DATE(YEAR($B359),MONTH($B359),MIN(BB$6,DAY(EOMONTH($B359,0))))&gt;=$B359)*(DATE(YEAR($B359),MONTH($B359),MIN(BB$6,DAY(EOMONTH($B359,0))))&lt;$C359)+(DATE(YEAR($B359),MONTH($B359)+1,MIN(BB$6,DAY(EOMONTH($B359,1))))&gt;=$B359)*(DATE(YEAR($B359),MONTH($B359)+1,MIN(BB$6,DAY(EOMONTH($B359,1))))&lt;$C359)))</f>
        <v>0</v>
      </c>
      <c r="BC359" s="48" t="n">
        <f aca="false">IF(OR(N(BC$5)=0,BC$6=""),0,BC$5*((DATE(YEAR($B359),MONTH($B359),MIN(BC$6,DAY(EOMONTH($B359,0))))&gt;=$B359)*(DATE(YEAR($B359),MONTH($B359),MIN(BC$6,DAY(EOMONTH($B359,0))))&lt;$C359)+(DATE(YEAR($B359),MONTH($B359)+1,MIN(BC$6,DAY(EOMONTH($B359,1))))&gt;=$B359)*(DATE(YEAR($B359),MONTH($B359)+1,MIN(BC$6,DAY(EOMONTH($B359,1))))&lt;$C359)))</f>
        <v>0</v>
      </c>
      <c r="BD359" s="48" t="n">
        <f aca="false">IF(OR(N(BD$5)=0,BD$6=""),0,BD$5*((DATE(YEAR($B359),MONTH($B359),MIN(BD$6,DAY(EOMONTH($B359,0))))&gt;=$B359)*(DATE(YEAR($B359),MONTH($B359),MIN(BD$6,DAY(EOMONTH($B359,0))))&lt;$C359)+(DATE(YEAR($B359),MONTH($B359)+1,MIN(BD$6,DAY(EOMONTH($B359,1))))&gt;=$B359)*(DATE(YEAR($B359),MONTH($B359)+1,MIN(BD$6,DAY(EOMONTH($B359,1))))&lt;$C359)))</f>
        <v>0</v>
      </c>
      <c r="BE359" s="48" t="n">
        <f aca="false">IF(OR(N(BE$5)=0,BE$6=""),0,BE$5*((DATE(YEAR($B359),MONTH($B359),MIN(BE$6,DAY(EOMONTH($B359,0))))&gt;=$B359)*(DATE(YEAR($B359),MONTH($B359),MIN(BE$6,DAY(EOMONTH($B359,0))))&lt;$C359)+(DATE(YEAR($B359),MONTH($B359)+1,MIN(BE$6,DAY(EOMONTH($B359,1))))&gt;=$B359)*(DATE(YEAR($B359),MONTH($B359)+1,MIN(BE$6,DAY(EOMONTH($B359,1))))&lt;$C359)))</f>
        <v>0</v>
      </c>
      <c r="BF359" s="48" t="n">
        <f aca="false">IF(OR(N(BF$5)=0,BF$6=""),0,BF$5*((DATE(YEAR($B359),MONTH($B359),MIN(BF$6,DAY(EOMONTH($B359,0))))&gt;=$B359)*(DATE(YEAR($B359),MONTH($B359),MIN(BF$6,DAY(EOMONTH($B359,0))))&lt;$C359)+(DATE(YEAR($B359),MONTH($B359)+1,MIN(BF$6,DAY(EOMONTH($B359,1))))&gt;=$B359)*(DATE(YEAR($B359),MONTH($B359)+1,MIN(BF$6,DAY(EOMONTH($B359,1))))&lt;$C359)))</f>
        <v>0</v>
      </c>
      <c r="BG359" s="48" t="n">
        <f aca="false">IF(OR(N(BG$5)=0,BG$6=""),0,BG$5*((DATE(YEAR($B359),MONTH($B359),MIN(BG$6,DAY(EOMONTH($B359,0))))&gt;=$B359)*(DATE(YEAR($B359),MONTH($B359),MIN(BG$6,DAY(EOMONTH($B359,0))))&lt;$C359)+(DATE(YEAR($B359),MONTH($B359)+1,MIN(BG$6,DAY(EOMONTH($B359,1))))&gt;=$B359)*(DATE(YEAR($B359),MONTH($B359)+1,MIN(BG$6,DAY(EOMONTH($B359,1))))&lt;$C359)))</f>
        <v>0</v>
      </c>
      <c r="BH359" s="48" t="n">
        <f aca="false">IF(OR(N(BH$5)=0,BH$6=""),0,BH$5*((DATE(YEAR($B359),MONTH($B359),MIN(BH$6,DAY(EOMONTH($B359,0))))&gt;=$B359)*(DATE(YEAR($B359),MONTH($B359),MIN(BH$6,DAY(EOMONTH($B359,0))))&lt;$C359)+(DATE(YEAR($B359),MONTH($B359)+1,MIN(BH$6,DAY(EOMONTH($B359,1))))&gt;=$B359)*(DATE(YEAR($B359),MONTH($B359)+1,MIN(BH$6,DAY(EOMONTH($B359,1))))&lt;$C359)))</f>
        <v>0</v>
      </c>
      <c r="BI359" s="48" t="n">
        <f aca="false">IF(OR(N(BI$5)=0,BI$6=""),0,BI$5*((DATE(YEAR($B359),MONTH($B359),MIN(BI$6,DAY(EOMONTH($B359,0))))&gt;=$B359)*(DATE(YEAR($B359),MONTH($B359),MIN(BI$6,DAY(EOMONTH($B359,0))))&lt;$C359)+(DATE(YEAR($B359),MONTH($B359)+1,MIN(BI$6,DAY(EOMONTH($B359,1))))&gt;=$B359)*(DATE(YEAR($B359),MONTH($B359)+1,MIN(BI$6,DAY(EOMONTH($B359,1))))&lt;$C359)))</f>
        <v>0</v>
      </c>
      <c r="BJ359" s="48" t="n">
        <f aca="false">IF(OR(N(BJ$5)=0,BJ$6=""),0,BJ$5*((DATE(YEAR($B359),MONTH($B359),MIN(BJ$6,DAY(EOMONTH($B359,0))))&gt;=$B359)*(DATE(YEAR($B359),MONTH($B359),MIN(BJ$6,DAY(EOMONTH($B359,0))))&lt;$C359)+(DATE(YEAR($B359),MONTH($B359)+1,MIN(BJ$6,DAY(EOMONTH($B359,1))))&gt;=$B359)*(DATE(YEAR($B359),MONTH($B359)+1,MIN(BJ$6,DAY(EOMONTH($B359,1))))&lt;$C359)))</f>
        <v>0</v>
      </c>
      <c r="BK359" s="48" t="n">
        <f aca="false">IF(OR(N(BK$5)=0,BK$6=""),0,BK$5*((DATE(YEAR($B359),MONTH($B359),MIN(BK$6,DAY(EOMONTH($B359,0))))&gt;=$B359)*(DATE(YEAR($B359),MONTH($B359),MIN(BK$6,DAY(EOMONTH($B359,0))))&lt;$C359)+(DATE(YEAR($B359),MONTH($B359)+1,MIN(BK$6,DAY(EOMONTH($B359,1))))&gt;=$B359)*(DATE(YEAR($B359),MONTH($B359)+1,MIN(BK$6,DAY(EOMONTH($B359,1))))&lt;$C359)))</f>
        <v>0</v>
      </c>
      <c r="BL359" s="48" t="n">
        <f aca="false">IF(OR(N(BL$5)=0,BL$6=""),0,BL$5*((DATE(YEAR($B359),MONTH($B359),MIN(BL$6,DAY(EOMONTH($B359,0))))&gt;=$B359)*(DATE(YEAR($B359),MONTH($B359),MIN(BL$6,DAY(EOMONTH($B359,0))))&lt;$C359)+(DATE(YEAR($B359),MONTH($B359)+1,MIN(BL$6,DAY(EOMONTH($B359,1))))&gt;=$B359)*(DATE(YEAR($B359),MONTH($B359)+1,MIN(BL$6,DAY(EOMONTH($B359,1))))&lt;$C359)))</f>
        <v>0</v>
      </c>
      <c r="BM359" s="48" t="n">
        <f aca="false">IF(OR(N(BM$5)=0,BM$6=""),0,BM$5*((DATE(YEAR($B359),MONTH($B359),MIN(BM$6,DAY(EOMONTH($B359,0))))&gt;=$B359)*(DATE(YEAR($B359),MONTH($B359),MIN(BM$6,DAY(EOMONTH($B359,0))))&lt;$C359)+(DATE(YEAR($B359),MONTH($B359)+1,MIN(BM$6,DAY(EOMONTH($B359,1))))&gt;=$B359)*(DATE(YEAR($B359),MONTH($B359)+1,MIN(BM$6,DAY(EOMONTH($B359,1))))&lt;$C359)))</f>
        <v>0</v>
      </c>
      <c r="BN359" s="48" t="n">
        <f aca="false">IF(OR(N(BN$5)=0,BN$6=""),0,BN$5*((DATE(YEAR($B359),MONTH($B359),MIN(BN$6,DAY(EOMONTH($B359,0))))&gt;=$B359)*(DATE(YEAR($B359),MONTH($B359),MIN(BN$6,DAY(EOMONTH($B359,0))))&lt;$C359)+(DATE(YEAR($B359),MONTH($B359)+1,MIN(BN$6,DAY(EOMONTH($B359,1))))&gt;=$B359)*(DATE(YEAR($B359),MONTH($B359)+1,MIN(BN$6,DAY(EOMONTH($B359,1))))&lt;$C359)))</f>
        <v>0</v>
      </c>
      <c r="BO359" s="48" t="n">
        <f aca="false">IF(OR(N(BO$5)=0,BO$6=""),0,BO$5*((DATE(YEAR($B359),MONTH($B359),MIN(BO$6,DAY(EOMONTH($B359,0))))&gt;=$B359)*(DATE(YEAR($B359),MONTH($B359),MIN(BO$6,DAY(EOMONTH($B359,0))))&lt;$C359)+(DATE(YEAR($B359),MONTH($B359)+1,MIN(BO$6,DAY(EOMONTH($B359,1))))&gt;=$B359)*(DATE(YEAR($B359),MONTH($B359)+1,MIN(BO$6,DAY(EOMONTH($B359,1))))&lt;$C359)))</f>
        <v>0</v>
      </c>
      <c r="BP359" s="48" t="n">
        <f aca="false">IF(OR(N(BP$5)=0,BP$6=""),0,BP$5*((DATE(YEAR($B359),MONTH($B359),MIN(BP$6,DAY(EOMONTH($B359,0))))&gt;=$B359)*(DATE(YEAR($B359),MONTH($B359),MIN(BP$6,DAY(EOMONTH($B359,0))))&lt;$C359)+(DATE(YEAR($B359),MONTH($B359)+1,MIN(BP$6,DAY(EOMONTH($B359,1))))&gt;=$B359)*(DATE(YEAR($B359),MONTH($B359)+1,MIN(BP$6,DAY(EOMONTH($B359,1))))&lt;$C359)))</f>
        <v>0</v>
      </c>
      <c r="BQ359" s="48" t="n">
        <f aca="false">IF(OR(N(BQ$5)=0,BQ$6=""),0,BQ$5*((DATE(YEAR($B359),MONTH($B359),MIN(BQ$6,DAY(EOMONTH($B359,0))))&gt;=$B359)*(DATE(YEAR($B359),MONTH($B359),MIN(BQ$6,DAY(EOMONTH($B359,0))))&lt;$C359)+(DATE(YEAR($B359),MONTH($B359)+1,MIN(BQ$6,DAY(EOMONTH($B359,1))))&gt;=$B359)*(DATE(YEAR($B359),MONTH($B359)+1,MIN(BQ$6,DAY(EOMONTH($B359,1))))&lt;$C359)))</f>
        <v>0</v>
      </c>
      <c r="BR359" s="48" t="n">
        <f aca="false">IF(OR(N(BR$5)=0,BR$6=""),0,BR$5*((DATE(YEAR($B359),MONTH($B359),MIN(BR$6,DAY(EOMONTH($B359,0))))&gt;=$B359)*(DATE(YEAR($B359),MONTH($B359),MIN(BR$6,DAY(EOMONTH($B359,0))))&lt;$C359)+(DATE(YEAR($B359),MONTH($B359)+1,MIN(BR$6,DAY(EOMONTH($B359,1))))&gt;=$B359)*(DATE(YEAR($B359),MONTH($B359)+1,MIN(BR$6,DAY(EOMONTH($B359,1))))&lt;$C359)))</f>
        <v>0</v>
      </c>
      <c r="BS359" s="48" t="n">
        <f aca="false">IF(OR(N(BS$5)=0,BS$6=""),0,BS$5*((DATE(YEAR($B359),MONTH($B359),MIN(BS$6,DAY(EOMONTH($B359,0))))&gt;=$B359)*(DATE(YEAR($B359),MONTH($B359),MIN(BS$6,DAY(EOMONTH($B359,0))))&lt;$C359)+(DATE(YEAR($B359),MONTH($B359)+1,MIN(BS$6,DAY(EOMONTH($B359,1))))&gt;=$B359)*(DATE(YEAR($B359),MONTH($B359)+1,MIN(BS$6,DAY(EOMONTH($B359,1))))&lt;$C359)))</f>
        <v>0</v>
      </c>
      <c r="BT359" s="48" t="n">
        <f aca="false">IF(OR(N(BT$5)=0,BT$6=""),0,BT$5*((DATE(YEAR($B359),MONTH($B359),MIN(BT$6,DAY(EOMONTH($B359,0))))&gt;=$B359)*(DATE(YEAR($B359),MONTH($B359),MIN(BT$6,DAY(EOMONTH($B359,0))))&lt;$C359)+(DATE(YEAR($B359),MONTH($B359)+1,MIN(BT$6,DAY(EOMONTH($B359,1))))&gt;=$B359)*(DATE(YEAR($B359),MONTH($B359)+1,MIN(BT$6,DAY(EOMONTH($B359,1))))&lt;$C359)))</f>
        <v>0</v>
      </c>
      <c r="BU359" s="48" t="n">
        <f aca="false">IF(OR(N(BU$5)=0,BU$6=""),0,BU$5*((DATE(YEAR($B359),MONTH($B359),MIN(BU$6,DAY(EOMONTH($B359,0))))&gt;=$B359)*(DATE(YEAR($B359),MONTH($B359),MIN(BU$6,DAY(EOMONTH($B359,0))))&lt;$C359)+(DATE(YEAR($B359),MONTH($B359)+1,MIN(BU$6,DAY(EOMONTH($B359,1))))&gt;=$B359)*(DATE(YEAR($B359),MONTH($B359)+1,MIN(BU$6,DAY(EOMONTH($B359,1))))&lt;$C359)))</f>
        <v>0</v>
      </c>
      <c r="BV359" s="48" t="n">
        <f aca="false">IF(OR(N(BV$5)=0,BV$6=""),0,BV$5*((DATE(YEAR($B359),MONTH($B359),MIN(BV$6,DAY(EOMONTH($B359,0))))&gt;=$B359)*(DATE(YEAR($B359),MONTH($B359),MIN(BV$6,DAY(EOMONTH($B359,0))))&lt;$C359)+(DATE(YEAR($B359),MONTH($B359)+1,MIN(BV$6,DAY(EOMONTH($B359,1))))&gt;=$B359)*(DATE(YEAR($B359),MONTH($B359)+1,MIN(BV$6,DAY(EOMONTH($B359,1))))&lt;$C359)))</f>
        <v>0</v>
      </c>
      <c r="BW359" s="48" t="n">
        <f aca="false">IF(OR(N(BW$5)=0,BW$6=""),0,BW$5*((DATE(YEAR($B359),MONTH($B359),MIN(BW$6,DAY(EOMONTH($B359,0))))&gt;=$B359)*(DATE(YEAR($B359),MONTH($B359),MIN(BW$6,DAY(EOMONTH($B359,0))))&lt;$C359)+(DATE(YEAR($B359),MONTH($B359)+1,MIN(BW$6,DAY(EOMONTH($B359,1))))&gt;=$B359)*(DATE(YEAR($B359),MONTH($B359)+1,MIN(BW$6,DAY(EOMONTH($B359,1))))&lt;$C359)))</f>
        <v>0</v>
      </c>
      <c r="BX359" s="48" t="n">
        <f aca="false">MIN(Z359,(FT358*(1+FT$5/Setup!$C$36)+IF($V359=1,N($F359),0)))</f>
        <v>0</v>
      </c>
      <c r="BY359" s="48" t="n">
        <f aca="false">MIN(AA359,(FU358*(1+FU$5/Setup!$C$36)+IF($V359=2,N($F359),0)))</f>
        <v>0</v>
      </c>
      <c r="BZ359" s="48" t="n">
        <f aca="false">MIN(AB359,(FV358*(1+FV$5/Setup!$C$36)+IF($V359=3,N($F359),0)))</f>
        <v>0</v>
      </c>
      <c r="CA359" s="48" t="n">
        <f aca="false">MIN(AC359,(FW358*(1+FW$5/Setup!$C$36)+IF($V359=4,N($F359),0)))</f>
        <v>0</v>
      </c>
      <c r="CB359" s="48" t="n">
        <f aca="false">MIN(AD359,(FX358*(1+FX$5/Setup!$C$36)+IF($V359=5,N($F359),0)))</f>
        <v>0</v>
      </c>
      <c r="CC359" s="48" t="n">
        <f aca="false">MIN(AE359,(FY358*(1+FY$5/Setup!$C$36)+IF($V359=6,N($F359),0)))</f>
        <v>0</v>
      </c>
      <c r="CD359" s="48" t="n">
        <f aca="false">MIN(AF359,(FZ358*(1+FZ$5/Setup!$C$36)+IF($V359=7,N($F359),0)))</f>
        <v>0</v>
      </c>
      <c r="CE359" s="48" t="n">
        <f aca="false">MIN(AG359,(GA358*(1+GA$5/Setup!$C$36)+IF($V359=8,N($F359),0)))</f>
        <v>0</v>
      </c>
      <c r="CF359" s="48" t="n">
        <f aca="false">MIN(AH359,(GB358*(1+GB$5/Setup!$C$36)+IF($V359=9,N($F359),0)))</f>
        <v>0</v>
      </c>
      <c r="CG359" s="48" t="n">
        <f aca="false">MIN(AI359,(GC358*(1+GC$5/Setup!$C$36)+IF($V359=10,N($F359),0)))</f>
        <v>0</v>
      </c>
      <c r="CH359" s="48" t="n">
        <f aca="false">MIN(AJ359,(GD358*(1+GD$5/Setup!$C$36)+IF($V359=11,N($F359),0)))</f>
        <v>0</v>
      </c>
      <c r="CI359" s="48" t="n">
        <f aca="false">MIN(AK359,(GE358*(1+GE$5/Setup!$C$36)+IF($V359=12,N($F359),0)))</f>
        <v>0</v>
      </c>
      <c r="CJ359" s="48" t="n">
        <f aca="false">MIN(AL359,(GF358*(1+GF$5/Setup!$C$36)+IF($V359=13,N($F359),0)))</f>
        <v>0</v>
      </c>
      <c r="CK359" s="48" t="n">
        <f aca="false">MIN(AM359,(GG358*(1+GG$5/Setup!$C$36)+IF($V359=14,N($F359),0)))</f>
        <v>0</v>
      </c>
      <c r="CL359" s="48" t="n">
        <f aca="false">MIN(AN359,(GH358*(1+GH$5/Setup!$C$36)+IF($V359=15,N($F359),0)))</f>
        <v>0</v>
      </c>
      <c r="CM359" s="48" t="n">
        <f aca="false">MIN(AO359,(GI358*(1+GI$5/Setup!$C$36)+IF($V359=16,N($F359),0)))</f>
        <v>0</v>
      </c>
      <c r="CN359" s="48" t="n">
        <f aca="false">MIN(AP359,(GJ358*(1+GJ$5/Setup!$C$36)+IF($V359=17,N($F359),0)))</f>
        <v>0</v>
      </c>
      <c r="CO359" s="48" t="n">
        <f aca="false">MIN(AQ359,(GK358*(1+GK$5/Setup!$C$36)+IF($V359=18,N($F359),0)))</f>
        <v>0</v>
      </c>
      <c r="CP359" s="48" t="n">
        <f aca="false">MIN(AR359,(GL358*(1+GL$5/Setup!$C$36)+IF($V359=19,N($F359),0)))</f>
        <v>0</v>
      </c>
      <c r="CQ359" s="48" t="n">
        <f aca="false">MIN(AS359,(GM358*(1+GM$5/Setup!$C$36)+IF($V359=20,N($F359),0)))</f>
        <v>0</v>
      </c>
      <c r="CR359" s="48" t="n">
        <f aca="false">MIN(AT359,(GN358*(1+GN$5/Setup!$C$36)+IF($V359=21,N($F359),0)))</f>
        <v>0</v>
      </c>
      <c r="CS359" s="48" t="n">
        <f aca="false">MIN(AU359,(GO358*(1+GO$5/Setup!$C$36)+IF($V359=22,N($F359),0)))</f>
        <v>0</v>
      </c>
      <c r="CT359" s="48" t="n">
        <f aca="false">MIN(AV359,(GP358*(1+GP$5/Setup!$C$36)+IF($V359=23,N($F359),0)))</f>
        <v>0</v>
      </c>
      <c r="CU359" s="48" t="n">
        <f aca="false">MIN(AW359,(GQ358*(1+GQ$5/Setup!$C$36)+IF($V359=24,N($F359),0)))</f>
        <v>0</v>
      </c>
      <c r="CV359" s="48" t="n">
        <f aca="false">MIN(AX359,(GR358*(1+GR$5/Setup!$C$36)+IF($V359=25,N($F359),0)))</f>
        <v>0</v>
      </c>
      <c r="CW359" s="48" t="n">
        <f aca="false">MIN(AY359,(GS358*(1+GS$5/Setup!$C$36)+IF($V359=26,N($F359),0)))</f>
        <v>0</v>
      </c>
      <c r="CX359" s="48" t="n">
        <f aca="false">MIN(AZ359,(GT358*(1+GT$5/Setup!$C$36)+IF($V359=27,N($F359),0)))</f>
        <v>0</v>
      </c>
      <c r="CY359" s="48" t="n">
        <f aca="false">MIN(BA359,(GU358*(1+GU$5/Setup!$C$36)+IF($V359=28,N($F359),0)))</f>
        <v>0</v>
      </c>
      <c r="CZ359" s="48" t="n">
        <f aca="false">MIN(BB359,(GV358*(1+GV$5/Setup!$C$36)+IF($V359=29,N($F359),0)))</f>
        <v>0</v>
      </c>
      <c r="DA359" s="48" t="n">
        <f aca="false">MIN(BC359,(GW358*(1+GW$5/Setup!$C$36)+IF($V359=30,N($F359),0)))</f>
        <v>0</v>
      </c>
      <c r="DB359" s="48" t="n">
        <f aca="false">MIN(BD359,(GX358*(1+GX$5/Setup!$C$36)+IF($V359=31,N($F359),0)))</f>
        <v>0</v>
      </c>
      <c r="DC359" s="48" t="n">
        <f aca="false">MIN(BE359,(GY358*(1+GY$5/Setup!$C$36)+IF($V359=32,N($F359),0)))</f>
        <v>0</v>
      </c>
      <c r="DD359" s="48" t="n">
        <f aca="false">MIN(BF359,(GZ358*(1+GZ$5/Setup!$C$36)+IF($V359=33,N($F359),0)))</f>
        <v>0</v>
      </c>
      <c r="DE359" s="48" t="n">
        <f aca="false">MIN(BG359,(HA358*(1+HA$5/Setup!$C$36)+IF($V359=34,N($F359),0)))</f>
        <v>0</v>
      </c>
      <c r="DF359" s="48" t="n">
        <f aca="false">MIN(BH359,(HB358*(1+HB$5/Setup!$C$36)+IF($V359=35,N($F359),0)))</f>
        <v>0</v>
      </c>
      <c r="DG359" s="48" t="n">
        <f aca="false">MIN(BI359,(HC358*(1+HC$5/Setup!$C$36)+IF($V359=36,N($F359),0)))</f>
        <v>0</v>
      </c>
      <c r="DH359" s="48" t="n">
        <f aca="false">MIN(BJ359,(HD358*(1+HD$5/Setup!$C$36)+IF($V359=37,N($F359),0)))</f>
        <v>0</v>
      </c>
      <c r="DI359" s="48" t="n">
        <f aca="false">MIN(BK359,(HE358*(1+HE$5/Setup!$C$36)+IF($V359=38,N($F359),0)))</f>
        <v>0</v>
      </c>
      <c r="DJ359" s="48" t="n">
        <f aca="false">MIN(BL359,(HF358*(1+HF$5/Setup!$C$36)+IF($V359=39,N($F359),0)))</f>
        <v>0</v>
      </c>
      <c r="DK359" s="48" t="n">
        <f aca="false">MIN(BM359,(HG358*(1+HG$5/Setup!$C$36)+IF($V359=40,N($F359),0)))</f>
        <v>0</v>
      </c>
      <c r="DL359" s="48" t="n">
        <f aca="false">MIN(BN359,(HH358*(1+HH$5/Setup!$C$36)+IF($V359=41,N($F359),0)))</f>
        <v>0</v>
      </c>
      <c r="DM359" s="48" t="n">
        <f aca="false">MIN(BO359,(HI358*(1+HI$5/Setup!$C$36)+IF($V359=42,N($F359),0)))</f>
        <v>0</v>
      </c>
      <c r="DN359" s="48" t="n">
        <f aca="false">MIN(BP359,(HJ358*(1+HJ$5/Setup!$C$36)+IF($V359=43,N($F359),0)))</f>
        <v>0</v>
      </c>
      <c r="DO359" s="48" t="n">
        <f aca="false">MIN(BQ359,(HK358*(1+HK$5/Setup!$C$36)+IF($V359=44,N($F359),0)))</f>
        <v>0</v>
      </c>
      <c r="DP359" s="48" t="n">
        <f aca="false">MIN(BR359,(HL358*(1+HL$5/Setup!$C$36)+IF($V359=45,N($F359),0)))</f>
        <v>0</v>
      </c>
      <c r="DQ359" s="48" t="n">
        <f aca="false">MIN(BS359,(HM358*(1+HM$5/Setup!$C$36)+IF($V359=46,N($F359),0)))</f>
        <v>0</v>
      </c>
      <c r="DR359" s="48" t="n">
        <f aca="false">MIN(BT359,(HN358*(1+HN$5/Setup!$C$36)+IF($V359=47,N($F359),0)))</f>
        <v>0</v>
      </c>
      <c r="DS359" s="48" t="n">
        <f aca="false">MIN(BU359,(HO358*(1+HO$5/Setup!$C$36)+IF($V359=48,N($F359),0)))</f>
        <v>0</v>
      </c>
      <c r="DT359" s="48" t="n">
        <f aca="false">MIN(BV359,(HP358*(1+HP$5/Setup!$C$36)+IF($V359=49,N($F359),0)))</f>
        <v>0</v>
      </c>
      <c r="DU359" s="48" t="n">
        <f aca="false">MIN(BW359,(HQ358*(1+HQ$5/Setup!$C$36)+IF($V359=50,N($F359),0)))</f>
        <v>0</v>
      </c>
      <c r="DV359" s="48" t="n">
        <f aca="false">MIN(MAX((FT358*(1+FT$5/Setup!$C$36)+IF($V359=1,N($F359),0))-BX359,0),MAX($P359-0,0))</f>
        <v>0</v>
      </c>
      <c r="DW359" s="48" t="n">
        <f aca="false">MIN(MAX((FU358*(1+FU$5/Setup!$C$36)+IF($V359=2,N($F359),0))-BY359,0),MAX($P359-SUM(DV359:DV359),0))</f>
        <v>0</v>
      </c>
      <c r="DX359" s="48" t="n">
        <f aca="false">MIN(MAX((FV358*(1+FV$5/Setup!$C$36)+IF($V359=3,N($F359),0))-BZ359,0),MAX($P359-SUM(DV359:DW359),0))</f>
        <v>0</v>
      </c>
      <c r="DY359" s="48" t="n">
        <f aca="false">MIN(MAX((FW358*(1+FW$5/Setup!$C$36)+IF($V359=4,N($F359),0))-CA359,0),MAX($P359-SUM(DV359:DX359),0))</f>
        <v>0</v>
      </c>
      <c r="DZ359" s="48" t="n">
        <f aca="false">MIN(MAX((FX358*(1+FX$5/Setup!$C$36)+IF($V359=5,N($F359),0))-CB359,0),MAX($P359-SUM(DV359:DY359),0))</f>
        <v>0</v>
      </c>
      <c r="EA359" s="48" t="n">
        <f aca="false">MIN(MAX((FY358*(1+FY$5/Setup!$C$36)+IF($V359=6,N($F359),0))-CC359,0),MAX($P359-SUM(DV359:DZ359),0))</f>
        <v>0</v>
      </c>
      <c r="EB359" s="48" t="n">
        <f aca="false">MIN(MAX((FZ358*(1+FZ$5/Setup!$C$36)+IF($V359=7,N($F359),0))-CD359,0),MAX($P359-SUM(DV359:EA359),0))</f>
        <v>0</v>
      </c>
      <c r="EC359" s="48" t="n">
        <f aca="false">MIN(MAX((GA358*(1+GA$5/Setup!$C$36)+IF($V359=8,N($F359),0))-CE359,0),MAX($P359-SUM(DV359:EB359),0))</f>
        <v>0</v>
      </c>
      <c r="ED359" s="48" t="n">
        <f aca="false">MIN(MAX((GB358*(1+GB$5/Setup!$C$36)+IF($V359=9,N($F359),0))-CF359,0),MAX($P359-SUM(DV359:EC359),0))</f>
        <v>0</v>
      </c>
      <c r="EE359" s="48" t="n">
        <f aca="false">MIN(MAX((GC358*(1+GC$5/Setup!$C$36)+IF($V359=10,N($F359),0))-CG359,0),MAX($P359-SUM(DV359:ED359),0))</f>
        <v>0</v>
      </c>
      <c r="EF359" s="48" t="n">
        <f aca="false">MIN(MAX((GD358*(1+GD$5/Setup!$C$36)+IF($V359=11,N($F359),0))-CH359,0),MAX($P359-SUM(DV359:EE359),0))</f>
        <v>0</v>
      </c>
      <c r="EG359" s="48" t="n">
        <f aca="false">MIN(MAX((GE358*(1+GE$5/Setup!$C$36)+IF($V359=12,N($F359),0))-CI359,0),MAX($P359-SUM(DV359:EF359),0))</f>
        <v>0</v>
      </c>
      <c r="EH359" s="48" t="n">
        <f aca="false">MIN(MAX((GF358*(1+GF$5/Setup!$C$36)+IF($V359=13,N($F359),0))-CJ359,0),MAX($P359-SUM(DV359:EG359),0))</f>
        <v>0</v>
      </c>
      <c r="EI359" s="48" t="n">
        <f aca="false">MIN(MAX((GG358*(1+GG$5/Setup!$C$36)+IF($V359=14,N($F359),0))-CK359,0),MAX($P359-SUM(DV359:EH359),0))</f>
        <v>0</v>
      </c>
      <c r="EJ359" s="48" t="n">
        <f aca="false">MIN(MAX((GH358*(1+GH$5/Setup!$C$36)+IF($V359=15,N($F359),0))-CL359,0),MAX($P359-SUM(DV359:EI359),0))</f>
        <v>0</v>
      </c>
      <c r="EK359" s="48" t="n">
        <f aca="false">MIN(MAX((GI358*(1+GI$5/Setup!$C$36)+IF($V359=16,N($F359),0))-CM359,0),MAX($P359-SUM(DV359:EJ359),0))</f>
        <v>0</v>
      </c>
      <c r="EL359" s="48" t="n">
        <f aca="false">MIN(MAX((GJ358*(1+GJ$5/Setup!$C$36)+IF($V359=17,N($F359),0))-CN359,0),MAX($P359-SUM(DV359:EK359),0))</f>
        <v>0</v>
      </c>
      <c r="EM359" s="48" t="n">
        <f aca="false">MIN(MAX((GK358*(1+GK$5/Setup!$C$36)+IF($V359=18,N($F359),0))-CO359,0),MAX($P359-SUM(DV359:EL359),0))</f>
        <v>0</v>
      </c>
      <c r="EN359" s="48" t="n">
        <f aca="false">MIN(MAX((GL358*(1+GL$5/Setup!$C$36)+IF($V359=19,N($F359),0))-CP359,0),MAX($P359-SUM(DV359:EM359),0))</f>
        <v>0</v>
      </c>
      <c r="EO359" s="48" t="n">
        <f aca="false">MIN(MAX((GM358*(1+GM$5/Setup!$C$36)+IF($V359=20,N($F359),0))-CQ359,0),MAX($P359-SUM(DV359:EN359),0))</f>
        <v>0</v>
      </c>
      <c r="EP359" s="48" t="n">
        <f aca="false">MIN(MAX((GN358*(1+GN$5/Setup!$C$36)+IF($V359=21,N($F359),0))-CR359,0),MAX($P359-SUM(DV359:EO359),0))</f>
        <v>0</v>
      </c>
      <c r="EQ359" s="48" t="n">
        <f aca="false">MIN(MAX((GO358*(1+GO$5/Setup!$C$36)+IF($V359=22,N($F359),0))-CS359,0),MAX($P359-SUM(DV359:EP359),0))</f>
        <v>0</v>
      </c>
      <c r="ER359" s="48" t="n">
        <f aca="false">MIN(MAX((GP358*(1+GP$5/Setup!$C$36)+IF($V359=23,N($F359),0))-CT359,0),MAX($P359-SUM(DV359:EQ359),0))</f>
        <v>0</v>
      </c>
      <c r="ES359" s="48" t="n">
        <f aca="false">MIN(MAX((GQ358*(1+GQ$5/Setup!$C$36)+IF($V359=24,N($F359),0))-CU359,0),MAX($P359-SUM(DV359:ER359),0))</f>
        <v>0</v>
      </c>
      <c r="ET359" s="48" t="n">
        <f aca="false">MIN(MAX((GR358*(1+GR$5/Setup!$C$36)+IF($V359=25,N($F359),0))-CV359,0),MAX($P359-SUM(DV359:ES359),0))</f>
        <v>0</v>
      </c>
      <c r="EU359" s="48" t="n">
        <f aca="false">MIN(MAX((GS358*(1+GS$5/Setup!$C$36)+IF($V359=26,N($F359),0))-CW359,0),MAX($P359-SUM(DV359:ET359),0))</f>
        <v>0</v>
      </c>
      <c r="EV359" s="48" t="n">
        <f aca="false">MIN(MAX((GT358*(1+GT$5/Setup!$C$36)+IF($V359=27,N($F359),0))-CX359,0),MAX($P359-SUM(DV359:EU359),0))</f>
        <v>0</v>
      </c>
      <c r="EW359" s="48" t="n">
        <f aca="false">MIN(MAX((GU358*(1+GU$5/Setup!$C$36)+IF($V359=28,N($F359),0))-CY359,0),MAX($P359-SUM(DV359:EV359),0))</f>
        <v>0</v>
      </c>
      <c r="EX359" s="48" t="n">
        <f aca="false">MIN(MAX((GV358*(1+GV$5/Setup!$C$36)+IF($V359=29,N($F359),0))-CZ359,0),MAX($P359-SUM(DV359:EW359),0))</f>
        <v>0</v>
      </c>
      <c r="EY359" s="48" t="n">
        <f aca="false">MIN(MAX((GW358*(1+GW$5/Setup!$C$36)+IF($V359=30,N($F359),0))-DA359,0),MAX($P359-SUM(DV359:EX359),0))</f>
        <v>0</v>
      </c>
      <c r="EZ359" s="48" t="n">
        <f aca="false">MIN(MAX((GX358*(1+GX$5/Setup!$C$36)+IF($V359=31,N($F359),0))-DB359,0),MAX($P359-SUM(DV359:EY359),0))</f>
        <v>0</v>
      </c>
      <c r="FA359" s="48" t="n">
        <f aca="false">MIN(MAX((GY358*(1+GY$5/Setup!$C$36)+IF($V359=32,N($F359),0))-DC359,0),MAX($P359-SUM(DV359:EZ359),0))</f>
        <v>0</v>
      </c>
      <c r="FB359" s="48" t="n">
        <f aca="false">MIN(MAX((GZ358*(1+GZ$5/Setup!$C$36)+IF($V359=33,N($F359),0))-DD359,0),MAX($P359-SUM(DV359:FA359),0))</f>
        <v>0</v>
      </c>
      <c r="FC359" s="48" t="n">
        <f aca="false">MIN(MAX((HA358*(1+HA$5/Setup!$C$36)+IF($V359=34,N($F359),0))-DE359,0),MAX($P359-SUM(DV359:FB359),0))</f>
        <v>0</v>
      </c>
      <c r="FD359" s="48" t="n">
        <f aca="false">MIN(MAX((HB358*(1+HB$5/Setup!$C$36)+IF($V359=35,N($F359),0))-DF359,0),MAX($P359-SUM(DV359:FC359),0))</f>
        <v>0</v>
      </c>
      <c r="FE359" s="48" t="n">
        <f aca="false">MIN(MAX((HC358*(1+HC$5/Setup!$C$36)+IF($V359=36,N($F359),0))-DG359,0),MAX($P359-SUM(DV359:FD359),0))</f>
        <v>0</v>
      </c>
      <c r="FF359" s="48" t="n">
        <f aca="false">MIN(MAX((HD358*(1+HD$5/Setup!$C$36)+IF($V359=37,N($F359),0))-DH359,0),MAX($P359-SUM(DV359:FE359),0))</f>
        <v>0</v>
      </c>
      <c r="FG359" s="48" t="n">
        <f aca="false">MIN(MAX((HE358*(1+HE$5/Setup!$C$36)+IF($V359=38,N($F359),0))-DI359,0),MAX($P359-SUM(DV359:FF359),0))</f>
        <v>0</v>
      </c>
      <c r="FH359" s="48" t="n">
        <f aca="false">MIN(MAX((HF358*(1+HF$5/Setup!$C$36)+IF($V359=39,N($F359),0))-DJ359,0),MAX($P359-SUM(DV359:FG359),0))</f>
        <v>0</v>
      </c>
      <c r="FI359" s="48" t="n">
        <f aca="false">MIN(MAX((HG358*(1+HG$5/Setup!$C$36)+IF($V359=40,N($F359),0))-DK359,0),MAX($P359-SUM(DV359:FH359),0))</f>
        <v>0</v>
      </c>
      <c r="FJ359" s="48" t="n">
        <f aca="false">MIN(MAX((HH358*(1+HH$5/Setup!$C$36)+IF($V359=41,N($F359),0))-DL359,0),MAX($P359-SUM(DV359:FI359),0))</f>
        <v>0</v>
      </c>
      <c r="FK359" s="48" t="n">
        <f aca="false">MIN(MAX((HI358*(1+HI$5/Setup!$C$36)+IF($V359=42,N($F359),0))-DM359,0),MAX($P359-SUM(DV359:FJ359),0))</f>
        <v>0</v>
      </c>
      <c r="FL359" s="48" t="n">
        <f aca="false">MIN(MAX((HJ358*(1+HJ$5/Setup!$C$36)+IF($V359=43,N($F359),0))-DN359,0),MAX($P359-SUM(DV359:FK359),0))</f>
        <v>0</v>
      </c>
      <c r="FM359" s="48" t="n">
        <f aca="false">MIN(MAX((HK358*(1+HK$5/Setup!$C$36)+IF($V359=44,N($F359),0))-DO359,0),MAX($P359-SUM(DV359:FL359),0))</f>
        <v>0</v>
      </c>
      <c r="FN359" s="48" t="n">
        <f aca="false">MIN(MAX((HL358*(1+HL$5/Setup!$C$36)+IF($V359=45,N($F359),0))-DP359,0),MAX($P359-SUM(DV359:FM359),0))</f>
        <v>0</v>
      </c>
      <c r="FO359" s="48" t="n">
        <f aca="false">MIN(MAX((HM358*(1+HM$5/Setup!$C$36)+IF($V359=46,N($F359),0))-DQ359,0),MAX($P359-SUM(DV359:FN359),0))</f>
        <v>0</v>
      </c>
      <c r="FP359" s="48" t="n">
        <f aca="false">MIN(MAX((HN358*(1+HN$5/Setup!$C$36)+IF($V359=47,N($F359),0))-DR359,0),MAX($P359-SUM(DV359:FO359),0))</f>
        <v>0</v>
      </c>
      <c r="FQ359" s="48" t="n">
        <f aca="false">MIN(MAX((HO358*(1+HO$5/Setup!$C$36)+IF($V359=48,N($F359),0))-DS359,0),MAX($P359-SUM(DV359:FP359),0))</f>
        <v>0</v>
      </c>
      <c r="FR359" s="48" t="n">
        <f aca="false">MIN(MAX((HP358*(1+HP$5/Setup!$C$36)+IF($V359=49,N($F359),0))-DT359,0),MAX($P359-SUM(DV359:FQ359),0))</f>
        <v>0</v>
      </c>
      <c r="FS359" s="48" t="n">
        <f aca="false">MIN(MAX((HQ358*(1+HQ$5/Setup!$C$36)+IF($V359=50,N($F359),0))-DU359,0),MAX($P359-SUM(DV359:FR359),0))</f>
        <v>0</v>
      </c>
      <c r="FT359" s="48" t="n">
        <f aca="false">IF((FT358*(1+FT$5/Setup!$C$36)+IF($V359=1,N($F359),0))-BX359-DV359&lt;0.005,0,(FT358*(1+FT$5/Setup!$C$36)+IF($V359=1,N($F359),0))-BX359-DV359)</f>
        <v>0</v>
      </c>
      <c r="FU359" s="48" t="n">
        <f aca="false">IF((FU358*(1+FU$5/Setup!$C$36)+IF($V359=2,N($F359),0))-BY359-DW359&lt;0.005,0,(FU358*(1+FU$5/Setup!$C$36)+IF($V359=2,N($F359),0))-BY359-DW359)</f>
        <v>0</v>
      </c>
      <c r="FV359" s="48" t="n">
        <f aca="false">IF((FV358*(1+FV$5/Setup!$C$36)+IF($V359=3,N($F359),0))-BZ359-DX359&lt;0.005,0,(FV358*(1+FV$5/Setup!$C$36)+IF($V359=3,N($F359),0))-BZ359-DX359)</f>
        <v>0</v>
      </c>
      <c r="FW359" s="48" t="n">
        <f aca="false">IF((FW358*(1+FW$5/Setup!$C$36)+IF($V359=4,N($F359),0))-CA359-DY359&lt;0.005,0,(FW358*(1+FW$5/Setup!$C$36)+IF($V359=4,N($F359),0))-CA359-DY359)</f>
        <v>0</v>
      </c>
      <c r="FX359" s="48" t="n">
        <f aca="false">IF((FX358*(1+FX$5/Setup!$C$36)+IF($V359=5,N($F359),0))-CB359-DZ359&lt;0.005,0,(FX358*(1+FX$5/Setup!$C$36)+IF($V359=5,N($F359),0))-CB359-DZ359)</f>
        <v>0</v>
      </c>
      <c r="FY359" s="48" t="n">
        <f aca="false">IF((FY358*(1+FY$5/Setup!$C$36)+IF($V359=6,N($F359),0))-CC359-EA359&lt;0.005,0,(FY358*(1+FY$5/Setup!$C$36)+IF($V359=6,N($F359),0))-CC359-EA359)</f>
        <v>0</v>
      </c>
      <c r="FZ359" s="48" t="n">
        <f aca="false">IF((FZ358*(1+FZ$5/Setup!$C$36)+IF($V359=7,N($F359),0))-CD359-EB359&lt;0.005,0,(FZ358*(1+FZ$5/Setup!$C$36)+IF($V359=7,N($F359),0))-CD359-EB359)</f>
        <v>0</v>
      </c>
      <c r="GA359" s="48" t="n">
        <f aca="false">IF((GA358*(1+GA$5/Setup!$C$36)+IF($V359=8,N($F359),0))-CE359-EC359&lt;0.005,0,(GA358*(1+GA$5/Setup!$C$36)+IF($V359=8,N($F359),0))-CE359-EC359)</f>
        <v>0</v>
      </c>
      <c r="GB359" s="48" t="n">
        <f aca="false">IF((GB358*(1+GB$5/Setup!$C$36)+IF($V359=9,N($F359),0))-CF359-ED359&lt;0.005,0,(GB358*(1+GB$5/Setup!$C$36)+IF($V359=9,N($F359),0))-CF359-ED359)</f>
        <v>0</v>
      </c>
      <c r="GC359" s="48" t="n">
        <f aca="false">IF((GC358*(1+GC$5/Setup!$C$36)+IF($V359=10,N($F359),0))-CG359-EE359&lt;0.005,0,(GC358*(1+GC$5/Setup!$C$36)+IF($V359=10,N($F359),0))-CG359-EE359)</f>
        <v>0</v>
      </c>
      <c r="GD359" s="48" t="n">
        <f aca="false">IF((GD358*(1+GD$5/Setup!$C$36)+IF($V359=11,N($F359),0))-CH359-EF359&lt;0.005,0,(GD358*(1+GD$5/Setup!$C$36)+IF($V359=11,N($F359),0))-CH359-EF359)</f>
        <v>0</v>
      </c>
      <c r="GE359" s="48" t="n">
        <f aca="false">IF((GE358*(1+GE$5/Setup!$C$36)+IF($V359=12,N($F359),0))-CI359-EG359&lt;0.005,0,(GE358*(1+GE$5/Setup!$C$36)+IF($V359=12,N($F359),0))-CI359-EG359)</f>
        <v>0</v>
      </c>
      <c r="GF359" s="48" t="n">
        <f aca="false">IF((GF358*(1+GF$5/Setup!$C$36)+IF($V359=13,N($F359),0))-CJ359-EH359&lt;0.005,0,(GF358*(1+GF$5/Setup!$C$36)+IF($V359=13,N($F359),0))-CJ359-EH359)</f>
        <v>0</v>
      </c>
      <c r="GG359" s="48" t="n">
        <f aca="false">IF((GG358*(1+GG$5/Setup!$C$36)+IF($V359=14,N($F359),0))-CK359-EI359&lt;0.005,0,(GG358*(1+GG$5/Setup!$C$36)+IF($V359=14,N($F359),0))-CK359-EI359)</f>
        <v>0</v>
      </c>
      <c r="GH359" s="48" t="n">
        <f aca="false">IF((GH358*(1+GH$5/Setup!$C$36)+IF($V359=15,N($F359),0))-CL359-EJ359&lt;0.005,0,(GH358*(1+GH$5/Setup!$C$36)+IF($V359=15,N($F359),0))-CL359-EJ359)</f>
        <v>0</v>
      </c>
      <c r="GI359" s="48" t="n">
        <f aca="false">IF((GI358*(1+GI$5/Setup!$C$36)+IF($V359=16,N($F359),0))-CM359-EK359&lt;0.005,0,(GI358*(1+GI$5/Setup!$C$36)+IF($V359=16,N($F359),0))-CM359-EK359)</f>
        <v>0</v>
      </c>
      <c r="GJ359" s="48" t="n">
        <f aca="false">IF((GJ358*(1+GJ$5/Setup!$C$36)+IF($V359=17,N($F359),0))-CN359-EL359&lt;0.005,0,(GJ358*(1+GJ$5/Setup!$C$36)+IF($V359=17,N($F359),0))-CN359-EL359)</f>
        <v>0</v>
      </c>
      <c r="GK359" s="48" t="n">
        <f aca="false">IF((GK358*(1+GK$5/Setup!$C$36)+IF($V359=18,N($F359),0))-CO359-EM359&lt;0.005,0,(GK358*(1+GK$5/Setup!$C$36)+IF($V359=18,N($F359),0))-CO359-EM359)</f>
        <v>0</v>
      </c>
      <c r="GL359" s="48" t="n">
        <f aca="false">IF((GL358*(1+GL$5/Setup!$C$36)+IF($V359=19,N($F359),0))-CP359-EN359&lt;0.005,0,(GL358*(1+GL$5/Setup!$C$36)+IF($V359=19,N($F359),0))-CP359-EN359)</f>
        <v>0</v>
      </c>
      <c r="GM359" s="48" t="n">
        <f aca="false">IF((GM358*(1+GM$5/Setup!$C$36)+IF($V359=20,N($F359),0))-CQ359-EO359&lt;0.005,0,(GM358*(1+GM$5/Setup!$C$36)+IF($V359=20,N($F359),0))-CQ359-EO359)</f>
        <v>0</v>
      </c>
      <c r="GN359" s="48" t="n">
        <f aca="false">IF((GN358*(1+GN$5/Setup!$C$36)+IF($V359=21,N($F359),0))-CR359-EP359&lt;0.005,0,(GN358*(1+GN$5/Setup!$C$36)+IF($V359=21,N($F359),0))-CR359-EP359)</f>
        <v>0</v>
      </c>
      <c r="GO359" s="48" t="n">
        <f aca="false">IF((GO358*(1+GO$5/Setup!$C$36)+IF($V359=22,N($F359),0))-CS359-EQ359&lt;0.005,0,(GO358*(1+GO$5/Setup!$C$36)+IF($V359=22,N($F359),0))-CS359-EQ359)</f>
        <v>0</v>
      </c>
      <c r="GP359" s="48" t="n">
        <f aca="false">IF((GP358*(1+GP$5/Setup!$C$36)+IF($V359=23,N($F359),0))-CT359-ER359&lt;0.005,0,(GP358*(1+GP$5/Setup!$C$36)+IF($V359=23,N($F359),0))-CT359-ER359)</f>
        <v>0</v>
      </c>
      <c r="GQ359" s="48" t="n">
        <f aca="false">IF((GQ358*(1+GQ$5/Setup!$C$36)+IF($V359=24,N($F359),0))-CU359-ES359&lt;0.005,0,(GQ358*(1+GQ$5/Setup!$C$36)+IF($V359=24,N($F359),0))-CU359-ES359)</f>
        <v>0</v>
      </c>
      <c r="GR359" s="48" t="n">
        <f aca="false">IF((GR358*(1+GR$5/Setup!$C$36)+IF($V359=25,N($F359),0))-CV359-ET359&lt;0.005,0,(GR358*(1+GR$5/Setup!$C$36)+IF($V359=25,N($F359),0))-CV359-ET359)</f>
        <v>0</v>
      </c>
      <c r="GS359" s="48" t="n">
        <f aca="false">IF((GS358*(1+GS$5/Setup!$C$36)+IF($V359=26,N($F359),0))-CW359-EU359&lt;0.005,0,(GS358*(1+GS$5/Setup!$C$36)+IF($V359=26,N($F359),0))-CW359-EU359)</f>
        <v>0</v>
      </c>
      <c r="GT359" s="48" t="n">
        <f aca="false">IF((GT358*(1+GT$5/Setup!$C$36)+IF($V359=27,N($F359),0))-CX359-EV359&lt;0.005,0,(GT358*(1+GT$5/Setup!$C$36)+IF($V359=27,N($F359),0))-CX359-EV359)</f>
        <v>0</v>
      </c>
      <c r="GU359" s="48" t="n">
        <f aca="false">IF((GU358*(1+GU$5/Setup!$C$36)+IF($V359=28,N($F359),0))-CY359-EW359&lt;0.005,0,(GU358*(1+GU$5/Setup!$C$36)+IF($V359=28,N($F359),0))-CY359-EW359)</f>
        <v>0</v>
      </c>
      <c r="GV359" s="48" t="n">
        <f aca="false">IF((GV358*(1+GV$5/Setup!$C$36)+IF($V359=29,N($F359),0))-CZ359-EX359&lt;0.005,0,(GV358*(1+GV$5/Setup!$C$36)+IF($V359=29,N($F359),0))-CZ359-EX359)</f>
        <v>0</v>
      </c>
      <c r="GW359" s="48" t="n">
        <f aca="false">IF((GW358*(1+GW$5/Setup!$C$36)+IF($V359=30,N($F359),0))-DA359-EY359&lt;0.005,0,(GW358*(1+GW$5/Setup!$C$36)+IF($V359=30,N($F359),0))-DA359-EY359)</f>
        <v>0</v>
      </c>
      <c r="GX359" s="48" t="n">
        <f aca="false">IF((GX358*(1+GX$5/Setup!$C$36)+IF($V359=31,N($F359),0))-DB359-EZ359&lt;0.005,0,(GX358*(1+GX$5/Setup!$C$36)+IF($V359=31,N($F359),0))-DB359-EZ359)</f>
        <v>0</v>
      </c>
      <c r="GY359" s="48" t="n">
        <f aca="false">IF((GY358*(1+GY$5/Setup!$C$36)+IF($V359=32,N($F359),0))-DC359-FA359&lt;0.005,0,(GY358*(1+GY$5/Setup!$C$36)+IF($V359=32,N($F359),0))-DC359-FA359)</f>
        <v>0</v>
      </c>
      <c r="GZ359" s="48" t="n">
        <f aca="false">IF((GZ358*(1+GZ$5/Setup!$C$36)+IF($V359=33,N($F359),0))-DD359-FB359&lt;0.005,0,(GZ358*(1+GZ$5/Setup!$C$36)+IF($V359=33,N($F359),0))-DD359-FB359)</f>
        <v>0</v>
      </c>
      <c r="HA359" s="48" t="n">
        <f aca="false">IF((HA358*(1+HA$5/Setup!$C$36)+IF($V359=34,N($F359),0))-DE359-FC359&lt;0.005,0,(HA358*(1+HA$5/Setup!$C$36)+IF($V359=34,N($F359),0))-DE359-FC359)</f>
        <v>0</v>
      </c>
      <c r="HB359" s="48" t="n">
        <f aca="false">IF((HB358*(1+HB$5/Setup!$C$36)+IF($V359=35,N($F359),0))-DF359-FD359&lt;0.005,0,(HB358*(1+HB$5/Setup!$C$36)+IF($V359=35,N($F359),0))-DF359-FD359)</f>
        <v>0</v>
      </c>
      <c r="HC359" s="48" t="n">
        <f aca="false">IF((HC358*(1+HC$5/Setup!$C$36)+IF($V359=36,N($F359),0))-DG359-FE359&lt;0.005,0,(HC358*(1+HC$5/Setup!$C$36)+IF($V359=36,N($F359),0))-DG359-FE359)</f>
        <v>0</v>
      </c>
      <c r="HD359" s="48" t="n">
        <f aca="false">IF((HD358*(1+HD$5/Setup!$C$36)+IF($V359=37,N($F359),0))-DH359-FF359&lt;0.005,0,(HD358*(1+HD$5/Setup!$C$36)+IF($V359=37,N($F359),0))-DH359-FF359)</f>
        <v>0</v>
      </c>
      <c r="HE359" s="48" t="n">
        <f aca="false">IF((HE358*(1+HE$5/Setup!$C$36)+IF($V359=38,N($F359),0))-DI359-FG359&lt;0.005,0,(HE358*(1+HE$5/Setup!$C$36)+IF($V359=38,N($F359),0))-DI359-FG359)</f>
        <v>0</v>
      </c>
      <c r="HF359" s="48" t="n">
        <f aca="false">IF((HF358*(1+HF$5/Setup!$C$36)+IF($V359=39,N($F359),0))-DJ359-FH359&lt;0.005,0,(HF358*(1+HF$5/Setup!$C$36)+IF($V359=39,N($F359),0))-DJ359-FH359)</f>
        <v>0</v>
      </c>
      <c r="HG359" s="48" t="n">
        <f aca="false">IF((HG358*(1+HG$5/Setup!$C$36)+IF($V359=40,N($F359),0))-DK359-FI359&lt;0.005,0,(HG358*(1+HG$5/Setup!$C$36)+IF($V359=40,N($F359),0))-DK359-FI359)</f>
        <v>0</v>
      </c>
      <c r="HH359" s="48" t="n">
        <f aca="false">IF((HH358*(1+HH$5/Setup!$C$36)+IF($V359=41,N($F359),0))-DL359-FJ359&lt;0.005,0,(HH358*(1+HH$5/Setup!$C$36)+IF($V359=41,N($F359),0))-DL359-FJ359)</f>
        <v>0</v>
      </c>
      <c r="HI359" s="48" t="n">
        <f aca="false">IF((HI358*(1+HI$5/Setup!$C$36)+IF($V359=42,N($F359),0))-DM359-FK359&lt;0.005,0,(HI358*(1+HI$5/Setup!$C$36)+IF($V359=42,N($F359),0))-DM359-FK359)</f>
        <v>0</v>
      </c>
      <c r="HJ359" s="48" t="n">
        <f aca="false">IF((HJ358*(1+HJ$5/Setup!$C$36)+IF($V359=43,N($F359),0))-DN359-FL359&lt;0.005,0,(HJ358*(1+HJ$5/Setup!$C$36)+IF($V359=43,N($F359),0))-DN359-FL359)</f>
        <v>0</v>
      </c>
      <c r="HK359" s="48" t="n">
        <f aca="false">IF((HK358*(1+HK$5/Setup!$C$36)+IF($V359=44,N($F359),0))-DO359-FM359&lt;0.005,0,(HK358*(1+HK$5/Setup!$C$36)+IF($V359=44,N($F359),0))-DO359-FM359)</f>
        <v>0</v>
      </c>
      <c r="HL359" s="48" t="n">
        <f aca="false">IF((HL358*(1+HL$5/Setup!$C$36)+IF($V359=45,N($F359),0))-DP359-FN359&lt;0.005,0,(HL358*(1+HL$5/Setup!$C$36)+IF($V359=45,N($F359),0))-DP359-FN359)</f>
        <v>0</v>
      </c>
      <c r="HM359" s="48" t="n">
        <f aca="false">IF((HM358*(1+HM$5/Setup!$C$36)+IF($V359=46,N($F359),0))-DQ359-FO359&lt;0.005,0,(HM358*(1+HM$5/Setup!$C$36)+IF($V359=46,N($F359),0))-DQ359-FO359)</f>
        <v>0</v>
      </c>
      <c r="HN359" s="48" t="n">
        <f aca="false">IF((HN358*(1+HN$5/Setup!$C$36)+IF($V359=47,N($F359),0))-DR359-FP359&lt;0.005,0,(HN358*(1+HN$5/Setup!$C$36)+IF($V359=47,N($F359),0))-DR359-FP359)</f>
        <v>0</v>
      </c>
      <c r="HO359" s="48" t="n">
        <f aca="false">IF((HO358*(1+HO$5/Setup!$C$36)+IF($V359=48,N($F359),0))-DS359-FQ359&lt;0.005,0,(HO358*(1+HO$5/Setup!$C$36)+IF($V359=48,N($F359),0))-DS359-FQ359)</f>
        <v>0</v>
      </c>
      <c r="HP359" s="48" t="n">
        <f aca="false">IF((HP358*(1+HP$5/Setup!$C$36)+IF($V359=49,N($F359),0))-DT359-FR359&lt;0.005,0,(HP358*(1+HP$5/Setup!$C$36)+IF($V359=49,N($F359),0))-DT359-FR359)</f>
        <v>0</v>
      </c>
      <c r="HQ359" s="48" t="n">
        <f aca="false">IF((HQ358*(1+HQ$5/Setup!$C$36)+IF($V359=50,N($F359),0))-DU359-FS359&lt;0.005,0,(HQ358*(1+HQ$5/Setup!$C$36)+IF($V359=50,N($F359),0))-DU359-FS359)</f>
        <v>0</v>
      </c>
    </row>
    <row r="360" customFormat="false" ht="15" hidden="false" customHeight="false" outlineLevel="0" collapsed="false">
      <c r="A360" s="44" t="n">
        <v>352</v>
      </c>
      <c r="B360" s="45" t="n">
        <f aca="false">IF(Setup!$C$7="Every month",EDATE(Setup!$C$8,($A360-1)),IF(Setup!$C$7="Twice a month",DATE(YEAR(Setup!$C$8),MONTH(Setup!$C$8)+INT((($A360-1)+Setup!$C$41)/2),MIN(IF(MOD(($A360-1)+Setup!$C$41,2)=0,Setup!$C$39,Setup!$C$40),DAY(EOMONTH(DATE(YEAR(Setup!$C$8),MONTH(Setup!$C$8)+INT((($A360-1)+Setup!$C$41)/2),1),0)))),Setup!$C$8+($A360-1)*IF(Setup!$C$7="Every week",7,14)))</f>
        <v>51239</v>
      </c>
      <c r="C360" s="45" t="n">
        <f aca="false">IF(Setup!$C$7="Every month",EDATE(Setup!$C$8,$A360),IF(Setup!$C$7="Twice a month",DATE(YEAR(Setup!$C$8),MONTH(Setup!$C$8)+INT(($A360+Setup!$C$41)/2),MIN(IF(MOD($A360+Setup!$C$41,2)=0,Setup!$C$39,Setup!$C$40),DAY(EOMONTH(DATE(YEAR(Setup!$C$8),MONTH(Setup!$C$8)+INT(($A360+Setup!$C$41)/2),1),0)))),Setup!$C$8+$A360*IF(Setup!$C$7="Every week",7,14)))</f>
        <v>51253</v>
      </c>
      <c r="D360" s="46"/>
      <c r="E360" s="47"/>
      <c r="F360" s="47"/>
      <c r="G360" s="47"/>
      <c r="H360" s="47"/>
      <c r="I360" s="48" t="n">
        <f aca="false">N(Setup!$C$11)+N(E360)</f>
        <v>100</v>
      </c>
      <c r="J360" s="48" t="n">
        <f aca="false">MIN(Setup!$C$37,MAX(I360,0))</f>
        <v>9.23076923076923</v>
      </c>
      <c r="K360" s="48" t="n">
        <f aca="false">MIN(MAX(N(Setup!$C$14)-L359,0),MAX(I360-J360,0))</f>
        <v>0</v>
      </c>
      <c r="L360" s="48" t="n">
        <f aca="false">L359+K360-N(G360)</f>
        <v>500</v>
      </c>
      <c r="M360" s="48" t="n">
        <f aca="false">M359+J360-N(H360)</f>
        <v>3249.23076923076</v>
      </c>
      <c r="N360" s="48" t="n">
        <f aca="false">SUM(BX360:DU360)</f>
        <v>0</v>
      </c>
      <c r="O360" s="48" t="n">
        <f aca="false">SUM(Z360:BW360)-N360</f>
        <v>40</v>
      </c>
      <c r="P360" s="48" t="n">
        <f aca="false">MAX(I360-J360-K360,0)+O360</f>
        <v>130.769230769231</v>
      </c>
      <c r="Q360" s="48" t="n">
        <f aca="false">SUM(DV360:FS360)</f>
        <v>0</v>
      </c>
      <c r="R360" s="49" t="n">
        <f aca="false">N360+J360+K360+Q360</f>
        <v>9.23076923076923</v>
      </c>
      <c r="S360" s="48" t="n">
        <f aca="false">T360-T359-N(F360)+N360+Q360</f>
        <v>0</v>
      </c>
      <c r="T360" s="49" t="n">
        <f aca="false">SUM(FT360:HQ360)</f>
        <v>0</v>
      </c>
      <c r="U360" s="44" t="str">
        <f aca="false">IF(T359&lt;0.005,"",INDEX(Helpers!$C$2:$C$51,IF(_xlfn.MINIFS($DV$6:$FS$6,DV360:FS360,"&gt;0.005")=0,V360,_xlfn.MINIFS($DV$6:$FS$6,DV360:FS360,"&gt;0.005"))))</f>
        <v/>
      </c>
      <c r="V360" s="44" t="n">
        <f aca="false">IF(_xlfn.MINIFS($FT$6:$HQ$6,FT359:HQ359,"&gt;0.005")=0,1,_xlfn.MINIFS($FT$6:$HQ$6,FT359:HQ359,"&gt;0.005"))</f>
        <v>1</v>
      </c>
      <c r="W360" s="44" t="n">
        <f aca="false">IF(AND(D360&lt;&gt;"Paid",T359&gt;0.005),1,0)</f>
        <v>0</v>
      </c>
      <c r="X360" s="48" t="n">
        <f aca="false">SUMPRODUCT(((Helpers!$G$2:$G$51*(1+(Helpers!$D$2:$D$51+0.000000001)/12)^(($B360-Setup!$C$8)/(365.25/12))-Helpers!$E$2:$E$51*((1+(Helpers!$D$2:$D$51+0.000000001)/12)^(($B360-Setup!$C$8)/(365.25/12))-1)/((Helpers!$D$2:$D$51+0.000000001)/12))&gt;0)*(Helpers!$G$2:$G$51*(1+(Helpers!$D$2:$D$51+0.000000001)/12)^(($B360-Setup!$C$8)/(365.25/12))-Helpers!$E$2:$E$51*((1+(Helpers!$D$2:$D$51+0.000000001)/12)^(($B360-Setup!$C$8)/(365.25/12))-1)/((Helpers!$D$2:$D$51+0.000000001)/12)))</f>
        <v>0</v>
      </c>
      <c r="Y360" s="48"/>
      <c r="Z360" s="48" t="n">
        <f aca="false">IF(OR(N(Z$5)=0,Z$6=""),0,Z$5*((DATE(YEAR($B360),MONTH($B360),MIN(Z$6,DAY(EOMONTH($B360,0))))&gt;=$B360)*(DATE(YEAR($B360),MONTH($B360),MIN(Z$6,DAY(EOMONTH($B360,0))))&lt;$C360)+(DATE(YEAR($B360),MONTH($B360)+1,MIN(Z$6,DAY(EOMONTH($B360,1))))&gt;=$B360)*(DATE(YEAR($B360),MONTH($B360)+1,MIN(Z$6,DAY(EOMONTH($B360,1))))&lt;$C360)))</f>
        <v>0</v>
      </c>
      <c r="AA360" s="48" t="n">
        <f aca="false">IF(OR(N(AA$5)=0,AA$6=""),0,AA$5*((DATE(YEAR($B360),MONTH($B360),MIN(AA$6,DAY(EOMONTH($B360,0))))&gt;=$B360)*(DATE(YEAR($B360),MONTH($B360),MIN(AA$6,DAY(EOMONTH($B360,0))))&lt;$C360)+(DATE(YEAR($B360),MONTH($B360)+1,MIN(AA$6,DAY(EOMONTH($B360,1))))&gt;=$B360)*(DATE(YEAR($B360),MONTH($B360)+1,MIN(AA$6,DAY(EOMONTH($B360,1))))&lt;$C360)))</f>
        <v>40</v>
      </c>
      <c r="AB360" s="48" t="n">
        <f aca="false">IF(OR(N(AB$5)=0,AB$6=""),0,AB$5*((DATE(YEAR($B360),MONTH($B360),MIN(AB$6,DAY(EOMONTH($B360,0))))&gt;=$B360)*(DATE(YEAR($B360),MONTH($B360),MIN(AB$6,DAY(EOMONTH($B360,0))))&lt;$C360)+(DATE(YEAR($B360),MONTH($B360)+1,MIN(AB$6,DAY(EOMONTH($B360,1))))&gt;=$B360)*(DATE(YEAR($B360),MONTH($B360)+1,MIN(AB$6,DAY(EOMONTH($B360,1))))&lt;$C360)))</f>
        <v>0</v>
      </c>
      <c r="AC360" s="48" t="n">
        <f aca="false">IF(OR(N(AC$5)=0,AC$6=""),0,AC$5*((DATE(YEAR($B360),MONTH($B360),MIN(AC$6,DAY(EOMONTH($B360,0))))&gt;=$B360)*(DATE(YEAR($B360),MONTH($B360),MIN(AC$6,DAY(EOMONTH($B360,0))))&lt;$C360)+(DATE(YEAR($B360),MONTH($B360)+1,MIN(AC$6,DAY(EOMONTH($B360,1))))&gt;=$B360)*(DATE(YEAR($B360),MONTH($B360)+1,MIN(AC$6,DAY(EOMONTH($B360,1))))&lt;$C360)))</f>
        <v>0</v>
      </c>
      <c r="AD360" s="48" t="n">
        <f aca="false">IF(OR(N(AD$5)=0,AD$6=""),0,AD$5*((DATE(YEAR($B360),MONTH($B360),MIN(AD$6,DAY(EOMONTH($B360,0))))&gt;=$B360)*(DATE(YEAR($B360),MONTH($B360),MIN(AD$6,DAY(EOMONTH($B360,0))))&lt;$C360)+(DATE(YEAR($B360),MONTH($B360)+1,MIN(AD$6,DAY(EOMONTH($B360,1))))&gt;=$B360)*(DATE(YEAR($B360),MONTH($B360)+1,MIN(AD$6,DAY(EOMONTH($B360,1))))&lt;$C360)))</f>
        <v>0</v>
      </c>
      <c r="AE360" s="48" t="n">
        <f aca="false">IF(OR(N(AE$5)=0,AE$6=""),0,AE$5*((DATE(YEAR($B360),MONTH($B360),MIN(AE$6,DAY(EOMONTH($B360,0))))&gt;=$B360)*(DATE(YEAR($B360),MONTH($B360),MIN(AE$6,DAY(EOMONTH($B360,0))))&lt;$C360)+(DATE(YEAR($B360),MONTH($B360)+1,MIN(AE$6,DAY(EOMONTH($B360,1))))&gt;=$B360)*(DATE(YEAR($B360),MONTH($B360)+1,MIN(AE$6,DAY(EOMONTH($B360,1))))&lt;$C360)))</f>
        <v>0</v>
      </c>
      <c r="AF360" s="48" t="n">
        <f aca="false">IF(OR(N(AF$5)=0,AF$6=""),0,AF$5*((DATE(YEAR($B360),MONTH($B360),MIN(AF$6,DAY(EOMONTH($B360,0))))&gt;=$B360)*(DATE(YEAR($B360),MONTH($B360),MIN(AF$6,DAY(EOMONTH($B360,0))))&lt;$C360)+(DATE(YEAR($B360),MONTH($B360)+1,MIN(AF$6,DAY(EOMONTH($B360,1))))&gt;=$B360)*(DATE(YEAR($B360),MONTH($B360)+1,MIN(AF$6,DAY(EOMONTH($B360,1))))&lt;$C360)))</f>
        <v>0</v>
      </c>
      <c r="AG360" s="48" t="n">
        <f aca="false">IF(OR(N(AG$5)=0,AG$6=""),0,AG$5*((DATE(YEAR($B360),MONTH($B360),MIN(AG$6,DAY(EOMONTH($B360,0))))&gt;=$B360)*(DATE(YEAR($B360),MONTH($B360),MIN(AG$6,DAY(EOMONTH($B360,0))))&lt;$C360)+(DATE(YEAR($B360),MONTH($B360)+1,MIN(AG$6,DAY(EOMONTH($B360,1))))&gt;=$B360)*(DATE(YEAR($B360),MONTH($B360)+1,MIN(AG$6,DAY(EOMONTH($B360,1))))&lt;$C360)))</f>
        <v>0</v>
      </c>
      <c r="AH360" s="48" t="n">
        <f aca="false">IF(OR(N(AH$5)=0,AH$6=""),0,AH$5*((DATE(YEAR($B360),MONTH($B360),MIN(AH$6,DAY(EOMONTH($B360,0))))&gt;=$B360)*(DATE(YEAR($B360),MONTH($B360),MIN(AH$6,DAY(EOMONTH($B360,0))))&lt;$C360)+(DATE(YEAR($B360),MONTH($B360)+1,MIN(AH$6,DAY(EOMONTH($B360,1))))&gt;=$B360)*(DATE(YEAR($B360),MONTH($B360)+1,MIN(AH$6,DAY(EOMONTH($B360,1))))&lt;$C360)))</f>
        <v>0</v>
      </c>
      <c r="AI360" s="48" t="n">
        <f aca="false">IF(OR(N(AI$5)=0,AI$6=""),0,AI$5*((DATE(YEAR($B360),MONTH($B360),MIN(AI$6,DAY(EOMONTH($B360,0))))&gt;=$B360)*(DATE(YEAR($B360),MONTH($B360),MIN(AI$6,DAY(EOMONTH($B360,0))))&lt;$C360)+(DATE(YEAR($B360),MONTH($B360)+1,MIN(AI$6,DAY(EOMONTH($B360,1))))&gt;=$B360)*(DATE(YEAR($B360),MONTH($B360)+1,MIN(AI$6,DAY(EOMONTH($B360,1))))&lt;$C360)))</f>
        <v>0</v>
      </c>
      <c r="AJ360" s="48" t="n">
        <f aca="false">IF(OR(N(AJ$5)=0,AJ$6=""),0,AJ$5*((DATE(YEAR($B360),MONTH($B360),MIN(AJ$6,DAY(EOMONTH($B360,0))))&gt;=$B360)*(DATE(YEAR($B360),MONTH($B360),MIN(AJ$6,DAY(EOMONTH($B360,0))))&lt;$C360)+(DATE(YEAR($B360),MONTH($B360)+1,MIN(AJ$6,DAY(EOMONTH($B360,1))))&gt;=$B360)*(DATE(YEAR($B360),MONTH($B360)+1,MIN(AJ$6,DAY(EOMONTH($B360,1))))&lt;$C360)))</f>
        <v>0</v>
      </c>
      <c r="AK360" s="48" t="n">
        <f aca="false">IF(OR(N(AK$5)=0,AK$6=""),0,AK$5*((DATE(YEAR($B360),MONTH($B360),MIN(AK$6,DAY(EOMONTH($B360,0))))&gt;=$B360)*(DATE(YEAR($B360),MONTH($B360),MIN(AK$6,DAY(EOMONTH($B360,0))))&lt;$C360)+(DATE(YEAR($B360),MONTH($B360)+1,MIN(AK$6,DAY(EOMONTH($B360,1))))&gt;=$B360)*(DATE(YEAR($B360),MONTH($B360)+1,MIN(AK$6,DAY(EOMONTH($B360,1))))&lt;$C360)))</f>
        <v>0</v>
      </c>
      <c r="AL360" s="48" t="n">
        <f aca="false">IF(OR(N(AL$5)=0,AL$6=""),0,AL$5*((DATE(YEAR($B360),MONTH($B360),MIN(AL$6,DAY(EOMONTH($B360,0))))&gt;=$B360)*(DATE(YEAR($B360),MONTH($B360),MIN(AL$6,DAY(EOMONTH($B360,0))))&lt;$C360)+(DATE(YEAR($B360),MONTH($B360)+1,MIN(AL$6,DAY(EOMONTH($B360,1))))&gt;=$B360)*(DATE(YEAR($B360),MONTH($B360)+1,MIN(AL$6,DAY(EOMONTH($B360,1))))&lt;$C360)))</f>
        <v>0</v>
      </c>
      <c r="AM360" s="48" t="n">
        <f aca="false">IF(OR(N(AM$5)=0,AM$6=""),0,AM$5*((DATE(YEAR($B360),MONTH($B360),MIN(AM$6,DAY(EOMONTH($B360,0))))&gt;=$B360)*(DATE(YEAR($B360),MONTH($B360),MIN(AM$6,DAY(EOMONTH($B360,0))))&lt;$C360)+(DATE(YEAR($B360),MONTH($B360)+1,MIN(AM$6,DAY(EOMONTH($B360,1))))&gt;=$B360)*(DATE(YEAR($B360),MONTH($B360)+1,MIN(AM$6,DAY(EOMONTH($B360,1))))&lt;$C360)))</f>
        <v>0</v>
      </c>
      <c r="AN360" s="48" t="n">
        <f aca="false">IF(OR(N(AN$5)=0,AN$6=""),0,AN$5*((DATE(YEAR($B360),MONTH($B360),MIN(AN$6,DAY(EOMONTH($B360,0))))&gt;=$B360)*(DATE(YEAR($B360),MONTH($B360),MIN(AN$6,DAY(EOMONTH($B360,0))))&lt;$C360)+(DATE(YEAR($B360),MONTH($B360)+1,MIN(AN$6,DAY(EOMONTH($B360,1))))&gt;=$B360)*(DATE(YEAR($B360),MONTH($B360)+1,MIN(AN$6,DAY(EOMONTH($B360,1))))&lt;$C360)))</f>
        <v>0</v>
      </c>
      <c r="AO360" s="48" t="n">
        <f aca="false">IF(OR(N(AO$5)=0,AO$6=""),0,AO$5*((DATE(YEAR($B360),MONTH($B360),MIN(AO$6,DAY(EOMONTH($B360,0))))&gt;=$B360)*(DATE(YEAR($B360),MONTH($B360),MIN(AO$6,DAY(EOMONTH($B360,0))))&lt;$C360)+(DATE(YEAR($B360),MONTH($B360)+1,MIN(AO$6,DAY(EOMONTH($B360,1))))&gt;=$B360)*(DATE(YEAR($B360),MONTH($B360)+1,MIN(AO$6,DAY(EOMONTH($B360,1))))&lt;$C360)))</f>
        <v>0</v>
      </c>
      <c r="AP360" s="48" t="n">
        <f aca="false">IF(OR(N(AP$5)=0,AP$6=""),0,AP$5*((DATE(YEAR($B360),MONTH($B360),MIN(AP$6,DAY(EOMONTH($B360,0))))&gt;=$B360)*(DATE(YEAR($B360),MONTH($B360),MIN(AP$6,DAY(EOMONTH($B360,0))))&lt;$C360)+(DATE(YEAR($B360),MONTH($B360)+1,MIN(AP$6,DAY(EOMONTH($B360,1))))&gt;=$B360)*(DATE(YEAR($B360),MONTH($B360)+1,MIN(AP$6,DAY(EOMONTH($B360,1))))&lt;$C360)))</f>
        <v>0</v>
      </c>
      <c r="AQ360" s="48" t="n">
        <f aca="false">IF(OR(N(AQ$5)=0,AQ$6=""),0,AQ$5*((DATE(YEAR($B360),MONTH($B360),MIN(AQ$6,DAY(EOMONTH($B360,0))))&gt;=$B360)*(DATE(YEAR($B360),MONTH($B360),MIN(AQ$6,DAY(EOMONTH($B360,0))))&lt;$C360)+(DATE(YEAR($B360),MONTH($B360)+1,MIN(AQ$6,DAY(EOMONTH($B360,1))))&gt;=$B360)*(DATE(YEAR($B360),MONTH($B360)+1,MIN(AQ$6,DAY(EOMONTH($B360,1))))&lt;$C360)))</f>
        <v>0</v>
      </c>
      <c r="AR360" s="48" t="n">
        <f aca="false">IF(OR(N(AR$5)=0,AR$6=""),0,AR$5*((DATE(YEAR($B360),MONTH($B360),MIN(AR$6,DAY(EOMONTH($B360,0))))&gt;=$B360)*(DATE(YEAR($B360),MONTH($B360),MIN(AR$6,DAY(EOMONTH($B360,0))))&lt;$C360)+(DATE(YEAR($B360),MONTH($B360)+1,MIN(AR$6,DAY(EOMONTH($B360,1))))&gt;=$B360)*(DATE(YEAR($B360),MONTH($B360)+1,MIN(AR$6,DAY(EOMONTH($B360,1))))&lt;$C360)))</f>
        <v>0</v>
      </c>
      <c r="AS360" s="48" t="n">
        <f aca="false">IF(OR(N(AS$5)=0,AS$6=""),0,AS$5*((DATE(YEAR($B360),MONTH($B360),MIN(AS$6,DAY(EOMONTH($B360,0))))&gt;=$B360)*(DATE(YEAR($B360),MONTH($B360),MIN(AS$6,DAY(EOMONTH($B360,0))))&lt;$C360)+(DATE(YEAR($B360),MONTH($B360)+1,MIN(AS$6,DAY(EOMONTH($B360,1))))&gt;=$B360)*(DATE(YEAR($B360),MONTH($B360)+1,MIN(AS$6,DAY(EOMONTH($B360,1))))&lt;$C360)))</f>
        <v>0</v>
      </c>
      <c r="AT360" s="48" t="n">
        <f aca="false">IF(OR(N(AT$5)=0,AT$6=""),0,AT$5*((DATE(YEAR($B360),MONTH($B360),MIN(AT$6,DAY(EOMONTH($B360,0))))&gt;=$B360)*(DATE(YEAR($B360),MONTH($B360),MIN(AT$6,DAY(EOMONTH($B360,0))))&lt;$C360)+(DATE(YEAR($B360),MONTH($B360)+1,MIN(AT$6,DAY(EOMONTH($B360,1))))&gt;=$B360)*(DATE(YEAR($B360),MONTH($B360)+1,MIN(AT$6,DAY(EOMONTH($B360,1))))&lt;$C360)))</f>
        <v>0</v>
      </c>
      <c r="AU360" s="48" t="n">
        <f aca="false">IF(OR(N(AU$5)=0,AU$6=""),0,AU$5*((DATE(YEAR($B360),MONTH($B360),MIN(AU$6,DAY(EOMONTH($B360,0))))&gt;=$B360)*(DATE(YEAR($B360),MONTH($B360),MIN(AU$6,DAY(EOMONTH($B360,0))))&lt;$C360)+(DATE(YEAR($B360),MONTH($B360)+1,MIN(AU$6,DAY(EOMONTH($B360,1))))&gt;=$B360)*(DATE(YEAR($B360),MONTH($B360)+1,MIN(AU$6,DAY(EOMONTH($B360,1))))&lt;$C360)))</f>
        <v>0</v>
      </c>
      <c r="AV360" s="48" t="n">
        <f aca="false">IF(OR(N(AV$5)=0,AV$6=""),0,AV$5*((DATE(YEAR($B360),MONTH($B360),MIN(AV$6,DAY(EOMONTH($B360,0))))&gt;=$B360)*(DATE(YEAR($B360),MONTH($B360),MIN(AV$6,DAY(EOMONTH($B360,0))))&lt;$C360)+(DATE(YEAR($B360),MONTH($B360)+1,MIN(AV$6,DAY(EOMONTH($B360,1))))&gt;=$B360)*(DATE(YEAR($B360),MONTH($B360)+1,MIN(AV$6,DAY(EOMONTH($B360,1))))&lt;$C360)))</f>
        <v>0</v>
      </c>
      <c r="AW360" s="48" t="n">
        <f aca="false">IF(OR(N(AW$5)=0,AW$6=""),0,AW$5*((DATE(YEAR($B360),MONTH($B360),MIN(AW$6,DAY(EOMONTH($B360,0))))&gt;=$B360)*(DATE(YEAR($B360),MONTH($B360),MIN(AW$6,DAY(EOMONTH($B360,0))))&lt;$C360)+(DATE(YEAR($B360),MONTH($B360)+1,MIN(AW$6,DAY(EOMONTH($B360,1))))&gt;=$B360)*(DATE(YEAR($B360),MONTH($B360)+1,MIN(AW$6,DAY(EOMONTH($B360,1))))&lt;$C360)))</f>
        <v>0</v>
      </c>
      <c r="AX360" s="48" t="n">
        <f aca="false">IF(OR(N(AX$5)=0,AX$6=""),0,AX$5*((DATE(YEAR($B360),MONTH($B360),MIN(AX$6,DAY(EOMONTH($B360,0))))&gt;=$B360)*(DATE(YEAR($B360),MONTH($B360),MIN(AX$6,DAY(EOMONTH($B360,0))))&lt;$C360)+(DATE(YEAR($B360),MONTH($B360)+1,MIN(AX$6,DAY(EOMONTH($B360,1))))&gt;=$B360)*(DATE(YEAR($B360),MONTH($B360)+1,MIN(AX$6,DAY(EOMONTH($B360,1))))&lt;$C360)))</f>
        <v>0</v>
      </c>
      <c r="AY360" s="48" t="n">
        <f aca="false">IF(OR(N(AY$5)=0,AY$6=""),0,AY$5*((DATE(YEAR($B360),MONTH($B360),MIN(AY$6,DAY(EOMONTH($B360,0))))&gt;=$B360)*(DATE(YEAR($B360),MONTH($B360),MIN(AY$6,DAY(EOMONTH($B360,0))))&lt;$C360)+(DATE(YEAR($B360),MONTH($B360)+1,MIN(AY$6,DAY(EOMONTH($B360,1))))&gt;=$B360)*(DATE(YEAR($B360),MONTH($B360)+1,MIN(AY$6,DAY(EOMONTH($B360,1))))&lt;$C360)))</f>
        <v>0</v>
      </c>
      <c r="AZ360" s="48" t="n">
        <f aca="false">IF(OR(N(AZ$5)=0,AZ$6=""),0,AZ$5*((DATE(YEAR($B360),MONTH($B360),MIN(AZ$6,DAY(EOMONTH($B360,0))))&gt;=$B360)*(DATE(YEAR($B360),MONTH($B360),MIN(AZ$6,DAY(EOMONTH($B360,0))))&lt;$C360)+(DATE(YEAR($B360),MONTH($B360)+1,MIN(AZ$6,DAY(EOMONTH($B360,1))))&gt;=$B360)*(DATE(YEAR($B360),MONTH($B360)+1,MIN(AZ$6,DAY(EOMONTH($B360,1))))&lt;$C360)))</f>
        <v>0</v>
      </c>
      <c r="BA360" s="48" t="n">
        <f aca="false">IF(OR(N(BA$5)=0,BA$6=""),0,BA$5*((DATE(YEAR($B360),MONTH($B360),MIN(BA$6,DAY(EOMONTH($B360,0))))&gt;=$B360)*(DATE(YEAR($B360),MONTH($B360),MIN(BA$6,DAY(EOMONTH($B360,0))))&lt;$C360)+(DATE(YEAR($B360),MONTH($B360)+1,MIN(BA$6,DAY(EOMONTH($B360,1))))&gt;=$B360)*(DATE(YEAR($B360),MONTH($B360)+1,MIN(BA$6,DAY(EOMONTH($B360,1))))&lt;$C360)))</f>
        <v>0</v>
      </c>
      <c r="BB360" s="48" t="n">
        <f aca="false">IF(OR(N(BB$5)=0,BB$6=""),0,BB$5*((DATE(YEAR($B360),MONTH($B360),MIN(BB$6,DAY(EOMONTH($B360,0))))&gt;=$B360)*(DATE(YEAR($B360),MONTH($B360),MIN(BB$6,DAY(EOMONTH($B360,0))))&lt;$C360)+(DATE(YEAR($B360),MONTH($B360)+1,MIN(BB$6,DAY(EOMONTH($B360,1))))&gt;=$B360)*(DATE(YEAR($B360),MONTH($B360)+1,MIN(BB$6,DAY(EOMONTH($B360,1))))&lt;$C360)))</f>
        <v>0</v>
      </c>
      <c r="BC360" s="48" t="n">
        <f aca="false">IF(OR(N(BC$5)=0,BC$6=""),0,BC$5*((DATE(YEAR($B360),MONTH($B360),MIN(BC$6,DAY(EOMONTH($B360,0))))&gt;=$B360)*(DATE(YEAR($B360),MONTH($B360),MIN(BC$6,DAY(EOMONTH($B360,0))))&lt;$C360)+(DATE(YEAR($B360),MONTH($B360)+1,MIN(BC$6,DAY(EOMONTH($B360,1))))&gt;=$B360)*(DATE(YEAR($B360),MONTH($B360)+1,MIN(BC$6,DAY(EOMONTH($B360,1))))&lt;$C360)))</f>
        <v>0</v>
      </c>
      <c r="BD360" s="48" t="n">
        <f aca="false">IF(OR(N(BD$5)=0,BD$6=""),0,BD$5*((DATE(YEAR($B360),MONTH($B360),MIN(BD$6,DAY(EOMONTH($B360,0))))&gt;=$B360)*(DATE(YEAR($B360),MONTH($B360),MIN(BD$6,DAY(EOMONTH($B360,0))))&lt;$C360)+(DATE(YEAR($B360),MONTH($B360)+1,MIN(BD$6,DAY(EOMONTH($B360,1))))&gt;=$B360)*(DATE(YEAR($B360),MONTH($B360)+1,MIN(BD$6,DAY(EOMONTH($B360,1))))&lt;$C360)))</f>
        <v>0</v>
      </c>
      <c r="BE360" s="48" t="n">
        <f aca="false">IF(OR(N(BE$5)=0,BE$6=""),0,BE$5*((DATE(YEAR($B360),MONTH($B360),MIN(BE$6,DAY(EOMONTH($B360,0))))&gt;=$B360)*(DATE(YEAR($B360),MONTH($B360),MIN(BE$6,DAY(EOMONTH($B360,0))))&lt;$C360)+(DATE(YEAR($B360),MONTH($B360)+1,MIN(BE$6,DAY(EOMONTH($B360,1))))&gt;=$B360)*(DATE(YEAR($B360),MONTH($B360)+1,MIN(BE$6,DAY(EOMONTH($B360,1))))&lt;$C360)))</f>
        <v>0</v>
      </c>
      <c r="BF360" s="48" t="n">
        <f aca="false">IF(OR(N(BF$5)=0,BF$6=""),0,BF$5*((DATE(YEAR($B360),MONTH($B360),MIN(BF$6,DAY(EOMONTH($B360,0))))&gt;=$B360)*(DATE(YEAR($B360),MONTH($B360),MIN(BF$6,DAY(EOMONTH($B360,0))))&lt;$C360)+(DATE(YEAR($B360),MONTH($B360)+1,MIN(BF$6,DAY(EOMONTH($B360,1))))&gt;=$B360)*(DATE(YEAR($B360),MONTH($B360)+1,MIN(BF$6,DAY(EOMONTH($B360,1))))&lt;$C360)))</f>
        <v>0</v>
      </c>
      <c r="BG360" s="48" t="n">
        <f aca="false">IF(OR(N(BG$5)=0,BG$6=""),0,BG$5*((DATE(YEAR($B360),MONTH($B360),MIN(BG$6,DAY(EOMONTH($B360,0))))&gt;=$B360)*(DATE(YEAR($B360),MONTH($B360),MIN(BG$6,DAY(EOMONTH($B360,0))))&lt;$C360)+(DATE(YEAR($B360),MONTH($B360)+1,MIN(BG$6,DAY(EOMONTH($B360,1))))&gt;=$B360)*(DATE(YEAR($B360),MONTH($B360)+1,MIN(BG$6,DAY(EOMONTH($B360,1))))&lt;$C360)))</f>
        <v>0</v>
      </c>
      <c r="BH360" s="48" t="n">
        <f aca="false">IF(OR(N(BH$5)=0,BH$6=""),0,BH$5*((DATE(YEAR($B360),MONTH($B360),MIN(BH$6,DAY(EOMONTH($B360,0))))&gt;=$B360)*(DATE(YEAR($B360),MONTH($B360),MIN(BH$6,DAY(EOMONTH($B360,0))))&lt;$C360)+(DATE(YEAR($B360),MONTH($B360)+1,MIN(BH$6,DAY(EOMONTH($B360,1))))&gt;=$B360)*(DATE(YEAR($B360),MONTH($B360)+1,MIN(BH$6,DAY(EOMONTH($B360,1))))&lt;$C360)))</f>
        <v>0</v>
      </c>
      <c r="BI360" s="48" t="n">
        <f aca="false">IF(OR(N(BI$5)=0,BI$6=""),0,BI$5*((DATE(YEAR($B360),MONTH($B360),MIN(BI$6,DAY(EOMONTH($B360,0))))&gt;=$B360)*(DATE(YEAR($B360),MONTH($B360),MIN(BI$6,DAY(EOMONTH($B360,0))))&lt;$C360)+(DATE(YEAR($B360),MONTH($B360)+1,MIN(BI$6,DAY(EOMONTH($B360,1))))&gt;=$B360)*(DATE(YEAR($B360),MONTH($B360)+1,MIN(BI$6,DAY(EOMONTH($B360,1))))&lt;$C360)))</f>
        <v>0</v>
      </c>
      <c r="BJ360" s="48" t="n">
        <f aca="false">IF(OR(N(BJ$5)=0,BJ$6=""),0,BJ$5*((DATE(YEAR($B360),MONTH($B360),MIN(BJ$6,DAY(EOMONTH($B360,0))))&gt;=$B360)*(DATE(YEAR($B360),MONTH($B360),MIN(BJ$6,DAY(EOMONTH($B360,0))))&lt;$C360)+(DATE(YEAR($B360),MONTH($B360)+1,MIN(BJ$6,DAY(EOMONTH($B360,1))))&gt;=$B360)*(DATE(YEAR($B360),MONTH($B360)+1,MIN(BJ$6,DAY(EOMONTH($B360,1))))&lt;$C360)))</f>
        <v>0</v>
      </c>
      <c r="BK360" s="48" t="n">
        <f aca="false">IF(OR(N(BK$5)=0,BK$6=""),0,BK$5*((DATE(YEAR($B360),MONTH($B360),MIN(BK$6,DAY(EOMONTH($B360,0))))&gt;=$B360)*(DATE(YEAR($B360),MONTH($B360),MIN(BK$6,DAY(EOMONTH($B360,0))))&lt;$C360)+(DATE(YEAR($B360),MONTH($B360)+1,MIN(BK$6,DAY(EOMONTH($B360,1))))&gt;=$B360)*(DATE(YEAR($B360),MONTH($B360)+1,MIN(BK$6,DAY(EOMONTH($B360,1))))&lt;$C360)))</f>
        <v>0</v>
      </c>
      <c r="BL360" s="48" t="n">
        <f aca="false">IF(OR(N(BL$5)=0,BL$6=""),0,BL$5*((DATE(YEAR($B360),MONTH($B360),MIN(BL$6,DAY(EOMONTH($B360,0))))&gt;=$B360)*(DATE(YEAR($B360),MONTH($B360),MIN(BL$6,DAY(EOMONTH($B360,0))))&lt;$C360)+(DATE(YEAR($B360),MONTH($B360)+1,MIN(BL$6,DAY(EOMONTH($B360,1))))&gt;=$B360)*(DATE(YEAR($B360),MONTH($B360)+1,MIN(BL$6,DAY(EOMONTH($B360,1))))&lt;$C360)))</f>
        <v>0</v>
      </c>
      <c r="BM360" s="48" t="n">
        <f aca="false">IF(OR(N(BM$5)=0,BM$6=""),0,BM$5*((DATE(YEAR($B360),MONTH($B360),MIN(BM$6,DAY(EOMONTH($B360,0))))&gt;=$B360)*(DATE(YEAR($B360),MONTH($B360),MIN(BM$6,DAY(EOMONTH($B360,0))))&lt;$C360)+(DATE(YEAR($B360),MONTH($B360)+1,MIN(BM$6,DAY(EOMONTH($B360,1))))&gt;=$B360)*(DATE(YEAR($B360),MONTH($B360)+1,MIN(BM$6,DAY(EOMONTH($B360,1))))&lt;$C360)))</f>
        <v>0</v>
      </c>
      <c r="BN360" s="48" t="n">
        <f aca="false">IF(OR(N(BN$5)=0,BN$6=""),0,BN$5*((DATE(YEAR($B360),MONTH($B360),MIN(BN$6,DAY(EOMONTH($B360,0))))&gt;=$B360)*(DATE(YEAR($B360),MONTH($B360),MIN(BN$6,DAY(EOMONTH($B360,0))))&lt;$C360)+(DATE(YEAR($B360),MONTH($B360)+1,MIN(BN$6,DAY(EOMONTH($B360,1))))&gt;=$B360)*(DATE(YEAR($B360),MONTH($B360)+1,MIN(BN$6,DAY(EOMONTH($B360,1))))&lt;$C360)))</f>
        <v>0</v>
      </c>
      <c r="BO360" s="48" t="n">
        <f aca="false">IF(OR(N(BO$5)=0,BO$6=""),0,BO$5*((DATE(YEAR($B360),MONTH($B360),MIN(BO$6,DAY(EOMONTH($B360,0))))&gt;=$B360)*(DATE(YEAR($B360),MONTH($B360),MIN(BO$6,DAY(EOMONTH($B360,0))))&lt;$C360)+(DATE(YEAR($B360),MONTH($B360)+1,MIN(BO$6,DAY(EOMONTH($B360,1))))&gt;=$B360)*(DATE(YEAR($B360),MONTH($B360)+1,MIN(BO$6,DAY(EOMONTH($B360,1))))&lt;$C360)))</f>
        <v>0</v>
      </c>
      <c r="BP360" s="48" t="n">
        <f aca="false">IF(OR(N(BP$5)=0,BP$6=""),0,BP$5*((DATE(YEAR($B360),MONTH($B360),MIN(BP$6,DAY(EOMONTH($B360,0))))&gt;=$B360)*(DATE(YEAR($B360),MONTH($B360),MIN(BP$6,DAY(EOMONTH($B360,0))))&lt;$C360)+(DATE(YEAR($B360),MONTH($B360)+1,MIN(BP$6,DAY(EOMONTH($B360,1))))&gt;=$B360)*(DATE(YEAR($B360),MONTH($B360)+1,MIN(BP$6,DAY(EOMONTH($B360,1))))&lt;$C360)))</f>
        <v>0</v>
      </c>
      <c r="BQ360" s="48" t="n">
        <f aca="false">IF(OR(N(BQ$5)=0,BQ$6=""),0,BQ$5*((DATE(YEAR($B360),MONTH($B360),MIN(BQ$6,DAY(EOMONTH($B360,0))))&gt;=$B360)*(DATE(YEAR($B360),MONTH($B360),MIN(BQ$6,DAY(EOMONTH($B360,0))))&lt;$C360)+(DATE(YEAR($B360),MONTH($B360)+1,MIN(BQ$6,DAY(EOMONTH($B360,1))))&gt;=$B360)*(DATE(YEAR($B360),MONTH($B360)+1,MIN(BQ$6,DAY(EOMONTH($B360,1))))&lt;$C360)))</f>
        <v>0</v>
      </c>
      <c r="BR360" s="48" t="n">
        <f aca="false">IF(OR(N(BR$5)=0,BR$6=""),0,BR$5*((DATE(YEAR($B360),MONTH($B360),MIN(BR$6,DAY(EOMONTH($B360,0))))&gt;=$B360)*(DATE(YEAR($B360),MONTH($B360),MIN(BR$6,DAY(EOMONTH($B360,0))))&lt;$C360)+(DATE(YEAR($B360),MONTH($B360)+1,MIN(BR$6,DAY(EOMONTH($B360,1))))&gt;=$B360)*(DATE(YEAR($B360),MONTH($B360)+1,MIN(BR$6,DAY(EOMONTH($B360,1))))&lt;$C360)))</f>
        <v>0</v>
      </c>
      <c r="BS360" s="48" t="n">
        <f aca="false">IF(OR(N(BS$5)=0,BS$6=""),0,BS$5*((DATE(YEAR($B360),MONTH($B360),MIN(BS$6,DAY(EOMONTH($B360,0))))&gt;=$B360)*(DATE(YEAR($B360),MONTH($B360),MIN(BS$6,DAY(EOMONTH($B360,0))))&lt;$C360)+(DATE(YEAR($B360),MONTH($B360)+1,MIN(BS$6,DAY(EOMONTH($B360,1))))&gt;=$B360)*(DATE(YEAR($B360),MONTH($B360)+1,MIN(BS$6,DAY(EOMONTH($B360,1))))&lt;$C360)))</f>
        <v>0</v>
      </c>
      <c r="BT360" s="48" t="n">
        <f aca="false">IF(OR(N(BT$5)=0,BT$6=""),0,BT$5*((DATE(YEAR($B360),MONTH($B360),MIN(BT$6,DAY(EOMONTH($B360,0))))&gt;=$B360)*(DATE(YEAR($B360),MONTH($B360),MIN(BT$6,DAY(EOMONTH($B360,0))))&lt;$C360)+(DATE(YEAR($B360),MONTH($B360)+1,MIN(BT$6,DAY(EOMONTH($B360,1))))&gt;=$B360)*(DATE(YEAR($B360),MONTH($B360)+1,MIN(BT$6,DAY(EOMONTH($B360,1))))&lt;$C360)))</f>
        <v>0</v>
      </c>
      <c r="BU360" s="48" t="n">
        <f aca="false">IF(OR(N(BU$5)=0,BU$6=""),0,BU$5*((DATE(YEAR($B360),MONTH($B360),MIN(BU$6,DAY(EOMONTH($B360,0))))&gt;=$B360)*(DATE(YEAR($B360),MONTH($B360),MIN(BU$6,DAY(EOMONTH($B360,0))))&lt;$C360)+(DATE(YEAR($B360),MONTH($B360)+1,MIN(BU$6,DAY(EOMONTH($B360,1))))&gt;=$B360)*(DATE(YEAR($B360),MONTH($B360)+1,MIN(BU$6,DAY(EOMONTH($B360,1))))&lt;$C360)))</f>
        <v>0</v>
      </c>
      <c r="BV360" s="48" t="n">
        <f aca="false">IF(OR(N(BV$5)=0,BV$6=""),0,BV$5*((DATE(YEAR($B360),MONTH($B360),MIN(BV$6,DAY(EOMONTH($B360,0))))&gt;=$B360)*(DATE(YEAR($B360),MONTH($B360),MIN(BV$6,DAY(EOMONTH($B360,0))))&lt;$C360)+(DATE(YEAR($B360),MONTH($B360)+1,MIN(BV$6,DAY(EOMONTH($B360,1))))&gt;=$B360)*(DATE(YEAR($B360),MONTH($B360)+1,MIN(BV$6,DAY(EOMONTH($B360,1))))&lt;$C360)))</f>
        <v>0</v>
      </c>
      <c r="BW360" s="48" t="n">
        <f aca="false">IF(OR(N(BW$5)=0,BW$6=""),0,BW$5*((DATE(YEAR($B360),MONTH($B360),MIN(BW$6,DAY(EOMONTH($B360,0))))&gt;=$B360)*(DATE(YEAR($B360),MONTH($B360),MIN(BW$6,DAY(EOMONTH($B360,0))))&lt;$C360)+(DATE(YEAR($B360),MONTH($B360)+1,MIN(BW$6,DAY(EOMONTH($B360,1))))&gt;=$B360)*(DATE(YEAR($B360),MONTH($B360)+1,MIN(BW$6,DAY(EOMONTH($B360,1))))&lt;$C360)))</f>
        <v>0</v>
      </c>
      <c r="BX360" s="48" t="n">
        <f aca="false">MIN(Z360,(FT359*(1+FT$5/Setup!$C$36)+IF($V360=1,N($F360),0)))</f>
        <v>0</v>
      </c>
      <c r="BY360" s="48" t="n">
        <f aca="false">MIN(AA360,(FU359*(1+FU$5/Setup!$C$36)+IF($V360=2,N($F360),0)))</f>
        <v>0</v>
      </c>
      <c r="BZ360" s="48" t="n">
        <f aca="false">MIN(AB360,(FV359*(1+FV$5/Setup!$C$36)+IF($V360=3,N($F360),0)))</f>
        <v>0</v>
      </c>
      <c r="CA360" s="48" t="n">
        <f aca="false">MIN(AC360,(FW359*(1+FW$5/Setup!$C$36)+IF($V360=4,N($F360),0)))</f>
        <v>0</v>
      </c>
      <c r="CB360" s="48" t="n">
        <f aca="false">MIN(AD360,(FX359*(1+FX$5/Setup!$C$36)+IF($V360=5,N($F360),0)))</f>
        <v>0</v>
      </c>
      <c r="CC360" s="48" t="n">
        <f aca="false">MIN(AE360,(FY359*(1+FY$5/Setup!$C$36)+IF($V360=6,N($F360),0)))</f>
        <v>0</v>
      </c>
      <c r="CD360" s="48" t="n">
        <f aca="false">MIN(AF360,(FZ359*(1+FZ$5/Setup!$C$36)+IF($V360=7,N($F360),0)))</f>
        <v>0</v>
      </c>
      <c r="CE360" s="48" t="n">
        <f aca="false">MIN(AG360,(GA359*(1+GA$5/Setup!$C$36)+IF($V360=8,N($F360),0)))</f>
        <v>0</v>
      </c>
      <c r="CF360" s="48" t="n">
        <f aca="false">MIN(AH360,(GB359*(1+GB$5/Setup!$C$36)+IF($V360=9,N($F360),0)))</f>
        <v>0</v>
      </c>
      <c r="CG360" s="48" t="n">
        <f aca="false">MIN(AI360,(GC359*(1+GC$5/Setup!$C$36)+IF($V360=10,N($F360),0)))</f>
        <v>0</v>
      </c>
      <c r="CH360" s="48" t="n">
        <f aca="false">MIN(AJ360,(GD359*(1+GD$5/Setup!$C$36)+IF($V360=11,N($F360),0)))</f>
        <v>0</v>
      </c>
      <c r="CI360" s="48" t="n">
        <f aca="false">MIN(AK360,(GE359*(1+GE$5/Setup!$C$36)+IF($V360=12,N($F360),0)))</f>
        <v>0</v>
      </c>
      <c r="CJ360" s="48" t="n">
        <f aca="false">MIN(AL360,(GF359*(1+GF$5/Setup!$C$36)+IF($V360=13,N($F360),0)))</f>
        <v>0</v>
      </c>
      <c r="CK360" s="48" t="n">
        <f aca="false">MIN(AM360,(GG359*(1+GG$5/Setup!$C$36)+IF($V360=14,N($F360),0)))</f>
        <v>0</v>
      </c>
      <c r="CL360" s="48" t="n">
        <f aca="false">MIN(AN360,(GH359*(1+GH$5/Setup!$C$36)+IF($V360=15,N($F360),0)))</f>
        <v>0</v>
      </c>
      <c r="CM360" s="48" t="n">
        <f aca="false">MIN(AO360,(GI359*(1+GI$5/Setup!$C$36)+IF($V360=16,N($F360),0)))</f>
        <v>0</v>
      </c>
      <c r="CN360" s="48" t="n">
        <f aca="false">MIN(AP360,(GJ359*(1+GJ$5/Setup!$C$36)+IF($V360=17,N($F360),0)))</f>
        <v>0</v>
      </c>
      <c r="CO360" s="48" t="n">
        <f aca="false">MIN(AQ360,(GK359*(1+GK$5/Setup!$C$36)+IF($V360=18,N($F360),0)))</f>
        <v>0</v>
      </c>
      <c r="CP360" s="48" t="n">
        <f aca="false">MIN(AR360,(GL359*(1+GL$5/Setup!$C$36)+IF($V360=19,N($F360),0)))</f>
        <v>0</v>
      </c>
      <c r="CQ360" s="48" t="n">
        <f aca="false">MIN(AS360,(GM359*(1+GM$5/Setup!$C$36)+IF($V360=20,N($F360),0)))</f>
        <v>0</v>
      </c>
      <c r="CR360" s="48" t="n">
        <f aca="false">MIN(AT360,(GN359*(1+GN$5/Setup!$C$36)+IF($V360=21,N($F360),0)))</f>
        <v>0</v>
      </c>
      <c r="CS360" s="48" t="n">
        <f aca="false">MIN(AU360,(GO359*(1+GO$5/Setup!$C$36)+IF($V360=22,N($F360),0)))</f>
        <v>0</v>
      </c>
      <c r="CT360" s="48" t="n">
        <f aca="false">MIN(AV360,(GP359*(1+GP$5/Setup!$C$36)+IF($V360=23,N($F360),0)))</f>
        <v>0</v>
      </c>
      <c r="CU360" s="48" t="n">
        <f aca="false">MIN(AW360,(GQ359*(1+GQ$5/Setup!$C$36)+IF($V360=24,N($F360),0)))</f>
        <v>0</v>
      </c>
      <c r="CV360" s="48" t="n">
        <f aca="false">MIN(AX360,(GR359*(1+GR$5/Setup!$C$36)+IF($V360=25,N($F360),0)))</f>
        <v>0</v>
      </c>
      <c r="CW360" s="48" t="n">
        <f aca="false">MIN(AY360,(GS359*(1+GS$5/Setup!$C$36)+IF($V360=26,N($F360),0)))</f>
        <v>0</v>
      </c>
      <c r="CX360" s="48" t="n">
        <f aca="false">MIN(AZ360,(GT359*(1+GT$5/Setup!$C$36)+IF($V360=27,N($F360),0)))</f>
        <v>0</v>
      </c>
      <c r="CY360" s="48" t="n">
        <f aca="false">MIN(BA360,(GU359*(1+GU$5/Setup!$C$36)+IF($V360=28,N($F360),0)))</f>
        <v>0</v>
      </c>
      <c r="CZ360" s="48" t="n">
        <f aca="false">MIN(BB360,(GV359*(1+GV$5/Setup!$C$36)+IF($V360=29,N($F360),0)))</f>
        <v>0</v>
      </c>
      <c r="DA360" s="48" t="n">
        <f aca="false">MIN(BC360,(GW359*(1+GW$5/Setup!$C$36)+IF($V360=30,N($F360),0)))</f>
        <v>0</v>
      </c>
      <c r="DB360" s="48" t="n">
        <f aca="false">MIN(BD360,(GX359*(1+GX$5/Setup!$C$36)+IF($V360=31,N($F360),0)))</f>
        <v>0</v>
      </c>
      <c r="DC360" s="48" t="n">
        <f aca="false">MIN(BE360,(GY359*(1+GY$5/Setup!$C$36)+IF($V360=32,N($F360),0)))</f>
        <v>0</v>
      </c>
      <c r="DD360" s="48" t="n">
        <f aca="false">MIN(BF360,(GZ359*(1+GZ$5/Setup!$C$36)+IF($V360=33,N($F360),0)))</f>
        <v>0</v>
      </c>
      <c r="DE360" s="48" t="n">
        <f aca="false">MIN(BG360,(HA359*(1+HA$5/Setup!$C$36)+IF($V360=34,N($F360),0)))</f>
        <v>0</v>
      </c>
      <c r="DF360" s="48" t="n">
        <f aca="false">MIN(BH360,(HB359*(1+HB$5/Setup!$C$36)+IF($V360=35,N($F360),0)))</f>
        <v>0</v>
      </c>
      <c r="DG360" s="48" t="n">
        <f aca="false">MIN(BI360,(HC359*(1+HC$5/Setup!$C$36)+IF($V360=36,N($F360),0)))</f>
        <v>0</v>
      </c>
      <c r="DH360" s="48" t="n">
        <f aca="false">MIN(BJ360,(HD359*(1+HD$5/Setup!$C$36)+IF($V360=37,N($F360),0)))</f>
        <v>0</v>
      </c>
      <c r="DI360" s="48" t="n">
        <f aca="false">MIN(BK360,(HE359*(1+HE$5/Setup!$C$36)+IF($V360=38,N($F360),0)))</f>
        <v>0</v>
      </c>
      <c r="DJ360" s="48" t="n">
        <f aca="false">MIN(BL360,(HF359*(1+HF$5/Setup!$C$36)+IF($V360=39,N($F360),0)))</f>
        <v>0</v>
      </c>
      <c r="DK360" s="48" t="n">
        <f aca="false">MIN(BM360,(HG359*(1+HG$5/Setup!$C$36)+IF($V360=40,N($F360),0)))</f>
        <v>0</v>
      </c>
      <c r="DL360" s="48" t="n">
        <f aca="false">MIN(BN360,(HH359*(1+HH$5/Setup!$C$36)+IF($V360=41,N($F360),0)))</f>
        <v>0</v>
      </c>
      <c r="DM360" s="48" t="n">
        <f aca="false">MIN(BO360,(HI359*(1+HI$5/Setup!$C$36)+IF($V360=42,N($F360),0)))</f>
        <v>0</v>
      </c>
      <c r="DN360" s="48" t="n">
        <f aca="false">MIN(BP360,(HJ359*(1+HJ$5/Setup!$C$36)+IF($V360=43,N($F360),0)))</f>
        <v>0</v>
      </c>
      <c r="DO360" s="48" t="n">
        <f aca="false">MIN(BQ360,(HK359*(1+HK$5/Setup!$C$36)+IF($V360=44,N($F360),0)))</f>
        <v>0</v>
      </c>
      <c r="DP360" s="48" t="n">
        <f aca="false">MIN(BR360,(HL359*(1+HL$5/Setup!$C$36)+IF($V360=45,N($F360),0)))</f>
        <v>0</v>
      </c>
      <c r="DQ360" s="48" t="n">
        <f aca="false">MIN(BS360,(HM359*(1+HM$5/Setup!$C$36)+IF($V360=46,N($F360),0)))</f>
        <v>0</v>
      </c>
      <c r="DR360" s="48" t="n">
        <f aca="false">MIN(BT360,(HN359*(1+HN$5/Setup!$C$36)+IF($V360=47,N($F360),0)))</f>
        <v>0</v>
      </c>
      <c r="DS360" s="48" t="n">
        <f aca="false">MIN(BU360,(HO359*(1+HO$5/Setup!$C$36)+IF($V360=48,N($F360),0)))</f>
        <v>0</v>
      </c>
      <c r="DT360" s="48" t="n">
        <f aca="false">MIN(BV360,(HP359*(1+HP$5/Setup!$C$36)+IF($V360=49,N($F360),0)))</f>
        <v>0</v>
      </c>
      <c r="DU360" s="48" t="n">
        <f aca="false">MIN(BW360,(HQ359*(1+HQ$5/Setup!$C$36)+IF($V360=50,N($F360),0)))</f>
        <v>0</v>
      </c>
      <c r="DV360" s="48" t="n">
        <f aca="false">MIN(MAX((FT359*(1+FT$5/Setup!$C$36)+IF($V360=1,N($F360),0))-BX360,0),MAX($P360-0,0))</f>
        <v>0</v>
      </c>
      <c r="DW360" s="48" t="n">
        <f aca="false">MIN(MAX((FU359*(1+FU$5/Setup!$C$36)+IF($V360=2,N($F360),0))-BY360,0),MAX($P360-SUM(DV360:DV360),0))</f>
        <v>0</v>
      </c>
      <c r="DX360" s="48" t="n">
        <f aca="false">MIN(MAX((FV359*(1+FV$5/Setup!$C$36)+IF($V360=3,N($F360),0))-BZ360,0),MAX($P360-SUM(DV360:DW360),0))</f>
        <v>0</v>
      </c>
      <c r="DY360" s="48" t="n">
        <f aca="false">MIN(MAX((FW359*(1+FW$5/Setup!$C$36)+IF($V360=4,N($F360),0))-CA360,0),MAX($P360-SUM(DV360:DX360),0))</f>
        <v>0</v>
      </c>
      <c r="DZ360" s="48" t="n">
        <f aca="false">MIN(MAX((FX359*(1+FX$5/Setup!$C$36)+IF($V360=5,N($F360),0))-CB360,0),MAX($P360-SUM(DV360:DY360),0))</f>
        <v>0</v>
      </c>
      <c r="EA360" s="48" t="n">
        <f aca="false">MIN(MAX((FY359*(1+FY$5/Setup!$C$36)+IF($V360=6,N($F360),0))-CC360,0),MAX($P360-SUM(DV360:DZ360),0))</f>
        <v>0</v>
      </c>
      <c r="EB360" s="48" t="n">
        <f aca="false">MIN(MAX((FZ359*(1+FZ$5/Setup!$C$36)+IF($V360=7,N($F360),0))-CD360,0),MAX($P360-SUM(DV360:EA360),0))</f>
        <v>0</v>
      </c>
      <c r="EC360" s="48" t="n">
        <f aca="false">MIN(MAX((GA359*(1+GA$5/Setup!$C$36)+IF($V360=8,N($F360),0))-CE360,0),MAX($P360-SUM(DV360:EB360),0))</f>
        <v>0</v>
      </c>
      <c r="ED360" s="48" t="n">
        <f aca="false">MIN(MAX((GB359*(1+GB$5/Setup!$C$36)+IF($V360=9,N($F360),0))-CF360,0),MAX($P360-SUM(DV360:EC360),0))</f>
        <v>0</v>
      </c>
      <c r="EE360" s="48" t="n">
        <f aca="false">MIN(MAX((GC359*(1+GC$5/Setup!$C$36)+IF($V360=10,N($F360),0))-CG360,0),MAX($P360-SUM(DV360:ED360),0))</f>
        <v>0</v>
      </c>
      <c r="EF360" s="48" t="n">
        <f aca="false">MIN(MAX((GD359*(1+GD$5/Setup!$C$36)+IF($V360=11,N($F360),0))-CH360,0),MAX($P360-SUM(DV360:EE360),0))</f>
        <v>0</v>
      </c>
      <c r="EG360" s="48" t="n">
        <f aca="false">MIN(MAX((GE359*(1+GE$5/Setup!$C$36)+IF($V360=12,N($F360),0))-CI360,0),MAX($P360-SUM(DV360:EF360),0))</f>
        <v>0</v>
      </c>
      <c r="EH360" s="48" t="n">
        <f aca="false">MIN(MAX((GF359*(1+GF$5/Setup!$C$36)+IF($V360=13,N($F360),0))-CJ360,0),MAX($P360-SUM(DV360:EG360),0))</f>
        <v>0</v>
      </c>
      <c r="EI360" s="48" t="n">
        <f aca="false">MIN(MAX((GG359*(1+GG$5/Setup!$C$36)+IF($V360=14,N($F360),0))-CK360,0),MAX($P360-SUM(DV360:EH360),0))</f>
        <v>0</v>
      </c>
      <c r="EJ360" s="48" t="n">
        <f aca="false">MIN(MAX((GH359*(1+GH$5/Setup!$C$36)+IF($V360=15,N($F360),0))-CL360,0),MAX($P360-SUM(DV360:EI360),0))</f>
        <v>0</v>
      </c>
      <c r="EK360" s="48" t="n">
        <f aca="false">MIN(MAX((GI359*(1+GI$5/Setup!$C$36)+IF($V360=16,N($F360),0))-CM360,0),MAX($P360-SUM(DV360:EJ360),0))</f>
        <v>0</v>
      </c>
      <c r="EL360" s="48" t="n">
        <f aca="false">MIN(MAX((GJ359*(1+GJ$5/Setup!$C$36)+IF($V360=17,N($F360),0))-CN360,0),MAX($P360-SUM(DV360:EK360),0))</f>
        <v>0</v>
      </c>
      <c r="EM360" s="48" t="n">
        <f aca="false">MIN(MAX((GK359*(1+GK$5/Setup!$C$36)+IF($V360=18,N($F360),0))-CO360,0),MAX($P360-SUM(DV360:EL360),0))</f>
        <v>0</v>
      </c>
      <c r="EN360" s="48" t="n">
        <f aca="false">MIN(MAX((GL359*(1+GL$5/Setup!$C$36)+IF($V360=19,N($F360),0))-CP360,0),MAX($P360-SUM(DV360:EM360),0))</f>
        <v>0</v>
      </c>
      <c r="EO360" s="48" t="n">
        <f aca="false">MIN(MAX((GM359*(1+GM$5/Setup!$C$36)+IF($V360=20,N($F360),0))-CQ360,0),MAX($P360-SUM(DV360:EN360),0))</f>
        <v>0</v>
      </c>
      <c r="EP360" s="48" t="n">
        <f aca="false">MIN(MAX((GN359*(1+GN$5/Setup!$C$36)+IF($V360=21,N($F360),0))-CR360,0),MAX($P360-SUM(DV360:EO360),0))</f>
        <v>0</v>
      </c>
      <c r="EQ360" s="48" t="n">
        <f aca="false">MIN(MAX((GO359*(1+GO$5/Setup!$C$36)+IF($V360=22,N($F360),0))-CS360,0),MAX($P360-SUM(DV360:EP360),0))</f>
        <v>0</v>
      </c>
      <c r="ER360" s="48" t="n">
        <f aca="false">MIN(MAX((GP359*(1+GP$5/Setup!$C$36)+IF($V360=23,N($F360),0))-CT360,0),MAX($P360-SUM(DV360:EQ360),0))</f>
        <v>0</v>
      </c>
      <c r="ES360" s="48" t="n">
        <f aca="false">MIN(MAX((GQ359*(1+GQ$5/Setup!$C$36)+IF($V360=24,N($F360),0))-CU360,0),MAX($P360-SUM(DV360:ER360),0))</f>
        <v>0</v>
      </c>
      <c r="ET360" s="48" t="n">
        <f aca="false">MIN(MAX((GR359*(1+GR$5/Setup!$C$36)+IF($V360=25,N($F360),0))-CV360,0),MAX($P360-SUM(DV360:ES360),0))</f>
        <v>0</v>
      </c>
      <c r="EU360" s="48" t="n">
        <f aca="false">MIN(MAX((GS359*(1+GS$5/Setup!$C$36)+IF($V360=26,N($F360),0))-CW360,0),MAX($P360-SUM(DV360:ET360),0))</f>
        <v>0</v>
      </c>
      <c r="EV360" s="48" t="n">
        <f aca="false">MIN(MAX((GT359*(1+GT$5/Setup!$C$36)+IF($V360=27,N($F360),0))-CX360,0),MAX($P360-SUM(DV360:EU360),0))</f>
        <v>0</v>
      </c>
      <c r="EW360" s="48" t="n">
        <f aca="false">MIN(MAX((GU359*(1+GU$5/Setup!$C$36)+IF($V360=28,N($F360),0))-CY360,0),MAX($P360-SUM(DV360:EV360),0))</f>
        <v>0</v>
      </c>
      <c r="EX360" s="48" t="n">
        <f aca="false">MIN(MAX((GV359*(1+GV$5/Setup!$C$36)+IF($V360=29,N($F360),0))-CZ360,0),MAX($P360-SUM(DV360:EW360),0))</f>
        <v>0</v>
      </c>
      <c r="EY360" s="48" t="n">
        <f aca="false">MIN(MAX((GW359*(1+GW$5/Setup!$C$36)+IF($V360=30,N($F360),0))-DA360,0),MAX($P360-SUM(DV360:EX360),0))</f>
        <v>0</v>
      </c>
      <c r="EZ360" s="48" t="n">
        <f aca="false">MIN(MAX((GX359*(1+GX$5/Setup!$C$36)+IF($V360=31,N($F360),0))-DB360,0),MAX($P360-SUM(DV360:EY360),0))</f>
        <v>0</v>
      </c>
      <c r="FA360" s="48" t="n">
        <f aca="false">MIN(MAX((GY359*(1+GY$5/Setup!$C$36)+IF($V360=32,N($F360),0))-DC360,0),MAX($P360-SUM(DV360:EZ360),0))</f>
        <v>0</v>
      </c>
      <c r="FB360" s="48" t="n">
        <f aca="false">MIN(MAX((GZ359*(1+GZ$5/Setup!$C$36)+IF($V360=33,N($F360),0))-DD360,0),MAX($P360-SUM(DV360:FA360),0))</f>
        <v>0</v>
      </c>
      <c r="FC360" s="48" t="n">
        <f aca="false">MIN(MAX((HA359*(1+HA$5/Setup!$C$36)+IF($V360=34,N($F360),0))-DE360,0),MAX($P360-SUM(DV360:FB360),0))</f>
        <v>0</v>
      </c>
      <c r="FD360" s="48" t="n">
        <f aca="false">MIN(MAX((HB359*(1+HB$5/Setup!$C$36)+IF($V360=35,N($F360),0))-DF360,0),MAX($P360-SUM(DV360:FC360),0))</f>
        <v>0</v>
      </c>
      <c r="FE360" s="48" t="n">
        <f aca="false">MIN(MAX((HC359*(1+HC$5/Setup!$C$36)+IF($V360=36,N($F360),0))-DG360,0),MAX($P360-SUM(DV360:FD360),0))</f>
        <v>0</v>
      </c>
      <c r="FF360" s="48" t="n">
        <f aca="false">MIN(MAX((HD359*(1+HD$5/Setup!$C$36)+IF($V360=37,N($F360),0))-DH360,0),MAX($P360-SUM(DV360:FE360),0))</f>
        <v>0</v>
      </c>
      <c r="FG360" s="48" t="n">
        <f aca="false">MIN(MAX((HE359*(1+HE$5/Setup!$C$36)+IF($V360=38,N($F360),0))-DI360,0),MAX($P360-SUM(DV360:FF360),0))</f>
        <v>0</v>
      </c>
      <c r="FH360" s="48" t="n">
        <f aca="false">MIN(MAX((HF359*(1+HF$5/Setup!$C$36)+IF($V360=39,N($F360),0))-DJ360,0),MAX($P360-SUM(DV360:FG360),0))</f>
        <v>0</v>
      </c>
      <c r="FI360" s="48" t="n">
        <f aca="false">MIN(MAX((HG359*(1+HG$5/Setup!$C$36)+IF($V360=40,N($F360),0))-DK360,0),MAX($P360-SUM(DV360:FH360),0))</f>
        <v>0</v>
      </c>
      <c r="FJ360" s="48" t="n">
        <f aca="false">MIN(MAX((HH359*(1+HH$5/Setup!$C$36)+IF($V360=41,N($F360),0))-DL360,0),MAX($P360-SUM(DV360:FI360),0))</f>
        <v>0</v>
      </c>
      <c r="FK360" s="48" t="n">
        <f aca="false">MIN(MAX((HI359*(1+HI$5/Setup!$C$36)+IF($V360=42,N($F360),0))-DM360,0),MAX($P360-SUM(DV360:FJ360),0))</f>
        <v>0</v>
      </c>
      <c r="FL360" s="48" t="n">
        <f aca="false">MIN(MAX((HJ359*(1+HJ$5/Setup!$C$36)+IF($V360=43,N($F360),0))-DN360,0),MAX($P360-SUM(DV360:FK360),0))</f>
        <v>0</v>
      </c>
      <c r="FM360" s="48" t="n">
        <f aca="false">MIN(MAX((HK359*(1+HK$5/Setup!$C$36)+IF($V360=44,N($F360),0))-DO360,0),MAX($P360-SUM(DV360:FL360),0))</f>
        <v>0</v>
      </c>
      <c r="FN360" s="48" t="n">
        <f aca="false">MIN(MAX((HL359*(1+HL$5/Setup!$C$36)+IF($V360=45,N($F360),0))-DP360,0),MAX($P360-SUM(DV360:FM360),0))</f>
        <v>0</v>
      </c>
      <c r="FO360" s="48" t="n">
        <f aca="false">MIN(MAX((HM359*(1+HM$5/Setup!$C$36)+IF($V360=46,N($F360),0))-DQ360,0),MAX($P360-SUM(DV360:FN360),0))</f>
        <v>0</v>
      </c>
      <c r="FP360" s="48" t="n">
        <f aca="false">MIN(MAX((HN359*(1+HN$5/Setup!$C$36)+IF($V360=47,N($F360),0))-DR360,0),MAX($P360-SUM(DV360:FO360),0))</f>
        <v>0</v>
      </c>
      <c r="FQ360" s="48" t="n">
        <f aca="false">MIN(MAX((HO359*(1+HO$5/Setup!$C$36)+IF($V360=48,N($F360),0))-DS360,0),MAX($P360-SUM(DV360:FP360),0))</f>
        <v>0</v>
      </c>
      <c r="FR360" s="48" t="n">
        <f aca="false">MIN(MAX((HP359*(1+HP$5/Setup!$C$36)+IF($V360=49,N($F360),0))-DT360,0),MAX($P360-SUM(DV360:FQ360),0))</f>
        <v>0</v>
      </c>
      <c r="FS360" s="48" t="n">
        <f aca="false">MIN(MAX((HQ359*(1+HQ$5/Setup!$C$36)+IF($V360=50,N($F360),0))-DU360,0),MAX($P360-SUM(DV360:FR360),0))</f>
        <v>0</v>
      </c>
      <c r="FT360" s="48" t="n">
        <f aca="false">IF((FT359*(1+FT$5/Setup!$C$36)+IF($V360=1,N($F360),0))-BX360-DV360&lt;0.005,0,(FT359*(1+FT$5/Setup!$C$36)+IF($V360=1,N($F360),0))-BX360-DV360)</f>
        <v>0</v>
      </c>
      <c r="FU360" s="48" t="n">
        <f aca="false">IF((FU359*(1+FU$5/Setup!$C$36)+IF($V360=2,N($F360),0))-BY360-DW360&lt;0.005,0,(FU359*(1+FU$5/Setup!$C$36)+IF($V360=2,N($F360),0))-BY360-DW360)</f>
        <v>0</v>
      </c>
      <c r="FV360" s="48" t="n">
        <f aca="false">IF((FV359*(1+FV$5/Setup!$C$36)+IF($V360=3,N($F360),0))-BZ360-DX360&lt;0.005,0,(FV359*(1+FV$5/Setup!$C$36)+IF($V360=3,N($F360),0))-BZ360-DX360)</f>
        <v>0</v>
      </c>
      <c r="FW360" s="48" t="n">
        <f aca="false">IF((FW359*(1+FW$5/Setup!$C$36)+IF($V360=4,N($F360),0))-CA360-DY360&lt;0.005,0,(FW359*(1+FW$5/Setup!$C$36)+IF($V360=4,N($F360),0))-CA360-DY360)</f>
        <v>0</v>
      </c>
      <c r="FX360" s="48" t="n">
        <f aca="false">IF((FX359*(1+FX$5/Setup!$C$36)+IF($V360=5,N($F360),0))-CB360-DZ360&lt;0.005,0,(FX359*(1+FX$5/Setup!$C$36)+IF($V360=5,N($F360),0))-CB360-DZ360)</f>
        <v>0</v>
      </c>
      <c r="FY360" s="48" t="n">
        <f aca="false">IF((FY359*(1+FY$5/Setup!$C$36)+IF($V360=6,N($F360),0))-CC360-EA360&lt;0.005,0,(FY359*(1+FY$5/Setup!$C$36)+IF($V360=6,N($F360),0))-CC360-EA360)</f>
        <v>0</v>
      </c>
      <c r="FZ360" s="48" t="n">
        <f aca="false">IF((FZ359*(1+FZ$5/Setup!$C$36)+IF($V360=7,N($F360),0))-CD360-EB360&lt;0.005,0,(FZ359*(1+FZ$5/Setup!$C$36)+IF($V360=7,N($F360),0))-CD360-EB360)</f>
        <v>0</v>
      </c>
      <c r="GA360" s="48" t="n">
        <f aca="false">IF((GA359*(1+GA$5/Setup!$C$36)+IF($V360=8,N($F360),0))-CE360-EC360&lt;0.005,0,(GA359*(1+GA$5/Setup!$C$36)+IF($V360=8,N($F360),0))-CE360-EC360)</f>
        <v>0</v>
      </c>
      <c r="GB360" s="48" t="n">
        <f aca="false">IF((GB359*(1+GB$5/Setup!$C$36)+IF($V360=9,N($F360),0))-CF360-ED360&lt;0.005,0,(GB359*(1+GB$5/Setup!$C$36)+IF($V360=9,N($F360),0))-CF360-ED360)</f>
        <v>0</v>
      </c>
      <c r="GC360" s="48" t="n">
        <f aca="false">IF((GC359*(1+GC$5/Setup!$C$36)+IF($V360=10,N($F360),0))-CG360-EE360&lt;0.005,0,(GC359*(1+GC$5/Setup!$C$36)+IF($V360=10,N($F360),0))-CG360-EE360)</f>
        <v>0</v>
      </c>
      <c r="GD360" s="48" t="n">
        <f aca="false">IF((GD359*(1+GD$5/Setup!$C$36)+IF($V360=11,N($F360),0))-CH360-EF360&lt;0.005,0,(GD359*(1+GD$5/Setup!$C$36)+IF($V360=11,N($F360),0))-CH360-EF360)</f>
        <v>0</v>
      </c>
      <c r="GE360" s="48" t="n">
        <f aca="false">IF((GE359*(1+GE$5/Setup!$C$36)+IF($V360=12,N($F360),0))-CI360-EG360&lt;0.005,0,(GE359*(1+GE$5/Setup!$C$36)+IF($V360=12,N($F360),0))-CI360-EG360)</f>
        <v>0</v>
      </c>
      <c r="GF360" s="48" t="n">
        <f aca="false">IF((GF359*(1+GF$5/Setup!$C$36)+IF($V360=13,N($F360),0))-CJ360-EH360&lt;0.005,0,(GF359*(1+GF$5/Setup!$C$36)+IF($V360=13,N($F360),0))-CJ360-EH360)</f>
        <v>0</v>
      </c>
      <c r="GG360" s="48" t="n">
        <f aca="false">IF((GG359*(1+GG$5/Setup!$C$36)+IF($V360=14,N($F360),0))-CK360-EI360&lt;0.005,0,(GG359*(1+GG$5/Setup!$C$36)+IF($V360=14,N($F360),0))-CK360-EI360)</f>
        <v>0</v>
      </c>
      <c r="GH360" s="48" t="n">
        <f aca="false">IF((GH359*(1+GH$5/Setup!$C$36)+IF($V360=15,N($F360),0))-CL360-EJ360&lt;0.005,0,(GH359*(1+GH$5/Setup!$C$36)+IF($V360=15,N($F360),0))-CL360-EJ360)</f>
        <v>0</v>
      </c>
      <c r="GI360" s="48" t="n">
        <f aca="false">IF((GI359*(1+GI$5/Setup!$C$36)+IF($V360=16,N($F360),0))-CM360-EK360&lt;0.005,0,(GI359*(1+GI$5/Setup!$C$36)+IF($V360=16,N($F360),0))-CM360-EK360)</f>
        <v>0</v>
      </c>
      <c r="GJ360" s="48" t="n">
        <f aca="false">IF((GJ359*(1+GJ$5/Setup!$C$36)+IF($V360=17,N($F360),0))-CN360-EL360&lt;0.005,0,(GJ359*(1+GJ$5/Setup!$C$36)+IF($V360=17,N($F360),0))-CN360-EL360)</f>
        <v>0</v>
      </c>
      <c r="GK360" s="48" t="n">
        <f aca="false">IF((GK359*(1+GK$5/Setup!$C$36)+IF($V360=18,N($F360),0))-CO360-EM360&lt;0.005,0,(GK359*(1+GK$5/Setup!$C$36)+IF($V360=18,N($F360),0))-CO360-EM360)</f>
        <v>0</v>
      </c>
      <c r="GL360" s="48" t="n">
        <f aca="false">IF((GL359*(1+GL$5/Setup!$C$36)+IF($V360=19,N($F360),0))-CP360-EN360&lt;0.005,0,(GL359*(1+GL$5/Setup!$C$36)+IF($V360=19,N($F360),0))-CP360-EN360)</f>
        <v>0</v>
      </c>
      <c r="GM360" s="48" t="n">
        <f aca="false">IF((GM359*(1+GM$5/Setup!$C$36)+IF($V360=20,N($F360),0))-CQ360-EO360&lt;0.005,0,(GM359*(1+GM$5/Setup!$C$36)+IF($V360=20,N($F360),0))-CQ360-EO360)</f>
        <v>0</v>
      </c>
      <c r="GN360" s="48" t="n">
        <f aca="false">IF((GN359*(1+GN$5/Setup!$C$36)+IF($V360=21,N($F360),0))-CR360-EP360&lt;0.005,0,(GN359*(1+GN$5/Setup!$C$36)+IF($V360=21,N($F360),0))-CR360-EP360)</f>
        <v>0</v>
      </c>
      <c r="GO360" s="48" t="n">
        <f aca="false">IF((GO359*(1+GO$5/Setup!$C$36)+IF($V360=22,N($F360),0))-CS360-EQ360&lt;0.005,0,(GO359*(1+GO$5/Setup!$C$36)+IF($V360=22,N($F360),0))-CS360-EQ360)</f>
        <v>0</v>
      </c>
      <c r="GP360" s="48" t="n">
        <f aca="false">IF((GP359*(1+GP$5/Setup!$C$36)+IF($V360=23,N($F360),0))-CT360-ER360&lt;0.005,0,(GP359*(1+GP$5/Setup!$C$36)+IF($V360=23,N($F360),0))-CT360-ER360)</f>
        <v>0</v>
      </c>
      <c r="GQ360" s="48" t="n">
        <f aca="false">IF((GQ359*(1+GQ$5/Setup!$C$36)+IF($V360=24,N($F360),0))-CU360-ES360&lt;0.005,0,(GQ359*(1+GQ$5/Setup!$C$36)+IF($V360=24,N($F360),0))-CU360-ES360)</f>
        <v>0</v>
      </c>
      <c r="GR360" s="48" t="n">
        <f aca="false">IF((GR359*(1+GR$5/Setup!$C$36)+IF($V360=25,N($F360),0))-CV360-ET360&lt;0.005,0,(GR359*(1+GR$5/Setup!$C$36)+IF($V360=25,N($F360),0))-CV360-ET360)</f>
        <v>0</v>
      </c>
      <c r="GS360" s="48" t="n">
        <f aca="false">IF((GS359*(1+GS$5/Setup!$C$36)+IF($V360=26,N($F360),0))-CW360-EU360&lt;0.005,0,(GS359*(1+GS$5/Setup!$C$36)+IF($V360=26,N($F360),0))-CW360-EU360)</f>
        <v>0</v>
      </c>
      <c r="GT360" s="48" t="n">
        <f aca="false">IF((GT359*(1+GT$5/Setup!$C$36)+IF($V360=27,N($F360),0))-CX360-EV360&lt;0.005,0,(GT359*(1+GT$5/Setup!$C$36)+IF($V360=27,N($F360),0))-CX360-EV360)</f>
        <v>0</v>
      </c>
      <c r="GU360" s="48" t="n">
        <f aca="false">IF((GU359*(1+GU$5/Setup!$C$36)+IF($V360=28,N($F360),0))-CY360-EW360&lt;0.005,0,(GU359*(1+GU$5/Setup!$C$36)+IF($V360=28,N($F360),0))-CY360-EW360)</f>
        <v>0</v>
      </c>
      <c r="GV360" s="48" t="n">
        <f aca="false">IF((GV359*(1+GV$5/Setup!$C$36)+IF($V360=29,N($F360),0))-CZ360-EX360&lt;0.005,0,(GV359*(1+GV$5/Setup!$C$36)+IF($V360=29,N($F360),0))-CZ360-EX360)</f>
        <v>0</v>
      </c>
      <c r="GW360" s="48" t="n">
        <f aca="false">IF((GW359*(1+GW$5/Setup!$C$36)+IF($V360=30,N($F360),0))-DA360-EY360&lt;0.005,0,(GW359*(1+GW$5/Setup!$C$36)+IF($V360=30,N($F360),0))-DA360-EY360)</f>
        <v>0</v>
      </c>
      <c r="GX360" s="48" t="n">
        <f aca="false">IF((GX359*(1+GX$5/Setup!$C$36)+IF($V360=31,N($F360),0))-DB360-EZ360&lt;0.005,0,(GX359*(1+GX$5/Setup!$C$36)+IF($V360=31,N($F360),0))-DB360-EZ360)</f>
        <v>0</v>
      </c>
      <c r="GY360" s="48" t="n">
        <f aca="false">IF((GY359*(1+GY$5/Setup!$C$36)+IF($V360=32,N($F360),0))-DC360-FA360&lt;0.005,0,(GY359*(1+GY$5/Setup!$C$36)+IF($V360=32,N($F360),0))-DC360-FA360)</f>
        <v>0</v>
      </c>
      <c r="GZ360" s="48" t="n">
        <f aca="false">IF((GZ359*(1+GZ$5/Setup!$C$36)+IF($V360=33,N($F360),0))-DD360-FB360&lt;0.005,0,(GZ359*(1+GZ$5/Setup!$C$36)+IF($V360=33,N($F360),0))-DD360-FB360)</f>
        <v>0</v>
      </c>
      <c r="HA360" s="48" t="n">
        <f aca="false">IF((HA359*(1+HA$5/Setup!$C$36)+IF($V360=34,N($F360),0))-DE360-FC360&lt;0.005,0,(HA359*(1+HA$5/Setup!$C$36)+IF($V360=34,N($F360),0))-DE360-FC360)</f>
        <v>0</v>
      </c>
      <c r="HB360" s="48" t="n">
        <f aca="false">IF((HB359*(1+HB$5/Setup!$C$36)+IF($V360=35,N($F360),0))-DF360-FD360&lt;0.005,0,(HB359*(1+HB$5/Setup!$C$36)+IF($V360=35,N($F360),0))-DF360-FD360)</f>
        <v>0</v>
      </c>
      <c r="HC360" s="48" t="n">
        <f aca="false">IF((HC359*(1+HC$5/Setup!$C$36)+IF($V360=36,N($F360),0))-DG360-FE360&lt;0.005,0,(HC359*(1+HC$5/Setup!$C$36)+IF($V360=36,N($F360),0))-DG360-FE360)</f>
        <v>0</v>
      </c>
      <c r="HD360" s="48" t="n">
        <f aca="false">IF((HD359*(1+HD$5/Setup!$C$36)+IF($V360=37,N($F360),0))-DH360-FF360&lt;0.005,0,(HD359*(1+HD$5/Setup!$C$36)+IF($V360=37,N($F360),0))-DH360-FF360)</f>
        <v>0</v>
      </c>
      <c r="HE360" s="48" t="n">
        <f aca="false">IF((HE359*(1+HE$5/Setup!$C$36)+IF($V360=38,N($F360),0))-DI360-FG360&lt;0.005,0,(HE359*(1+HE$5/Setup!$C$36)+IF($V360=38,N($F360),0))-DI360-FG360)</f>
        <v>0</v>
      </c>
      <c r="HF360" s="48" t="n">
        <f aca="false">IF((HF359*(1+HF$5/Setup!$C$36)+IF($V360=39,N($F360),0))-DJ360-FH360&lt;0.005,0,(HF359*(1+HF$5/Setup!$C$36)+IF($V360=39,N($F360),0))-DJ360-FH360)</f>
        <v>0</v>
      </c>
      <c r="HG360" s="48" t="n">
        <f aca="false">IF((HG359*(1+HG$5/Setup!$C$36)+IF($V360=40,N($F360),0))-DK360-FI360&lt;0.005,0,(HG359*(1+HG$5/Setup!$C$36)+IF($V360=40,N($F360),0))-DK360-FI360)</f>
        <v>0</v>
      </c>
      <c r="HH360" s="48" t="n">
        <f aca="false">IF((HH359*(1+HH$5/Setup!$C$36)+IF($V360=41,N($F360),0))-DL360-FJ360&lt;0.005,0,(HH359*(1+HH$5/Setup!$C$36)+IF($V360=41,N($F360),0))-DL360-FJ360)</f>
        <v>0</v>
      </c>
      <c r="HI360" s="48" t="n">
        <f aca="false">IF((HI359*(1+HI$5/Setup!$C$36)+IF($V360=42,N($F360),0))-DM360-FK360&lt;0.005,0,(HI359*(1+HI$5/Setup!$C$36)+IF($V360=42,N($F360),0))-DM360-FK360)</f>
        <v>0</v>
      </c>
      <c r="HJ360" s="48" t="n">
        <f aca="false">IF((HJ359*(1+HJ$5/Setup!$C$36)+IF($V360=43,N($F360),0))-DN360-FL360&lt;0.005,0,(HJ359*(1+HJ$5/Setup!$C$36)+IF($V360=43,N($F360),0))-DN360-FL360)</f>
        <v>0</v>
      </c>
      <c r="HK360" s="48" t="n">
        <f aca="false">IF((HK359*(1+HK$5/Setup!$C$36)+IF($V360=44,N($F360),0))-DO360-FM360&lt;0.005,0,(HK359*(1+HK$5/Setup!$C$36)+IF($V360=44,N($F360),0))-DO360-FM360)</f>
        <v>0</v>
      </c>
      <c r="HL360" s="48" t="n">
        <f aca="false">IF((HL359*(1+HL$5/Setup!$C$36)+IF($V360=45,N($F360),0))-DP360-FN360&lt;0.005,0,(HL359*(1+HL$5/Setup!$C$36)+IF($V360=45,N($F360),0))-DP360-FN360)</f>
        <v>0</v>
      </c>
      <c r="HM360" s="48" t="n">
        <f aca="false">IF((HM359*(1+HM$5/Setup!$C$36)+IF($V360=46,N($F360),0))-DQ360-FO360&lt;0.005,0,(HM359*(1+HM$5/Setup!$C$36)+IF($V360=46,N($F360),0))-DQ360-FO360)</f>
        <v>0</v>
      </c>
      <c r="HN360" s="48" t="n">
        <f aca="false">IF((HN359*(1+HN$5/Setup!$C$36)+IF($V360=47,N($F360),0))-DR360-FP360&lt;0.005,0,(HN359*(1+HN$5/Setup!$C$36)+IF($V360=47,N($F360),0))-DR360-FP360)</f>
        <v>0</v>
      </c>
      <c r="HO360" s="48" t="n">
        <f aca="false">IF((HO359*(1+HO$5/Setup!$C$36)+IF($V360=48,N($F360),0))-DS360-FQ360&lt;0.005,0,(HO359*(1+HO$5/Setup!$C$36)+IF($V360=48,N($F360),0))-DS360-FQ360)</f>
        <v>0</v>
      </c>
      <c r="HP360" s="48" t="n">
        <f aca="false">IF((HP359*(1+HP$5/Setup!$C$36)+IF($V360=49,N($F360),0))-DT360-FR360&lt;0.005,0,(HP359*(1+HP$5/Setup!$C$36)+IF($V360=49,N($F360),0))-DT360-FR360)</f>
        <v>0</v>
      </c>
      <c r="HQ360" s="48" t="n">
        <f aca="false">IF((HQ359*(1+HQ$5/Setup!$C$36)+IF($V360=50,N($F360),0))-DU360-FS360&lt;0.005,0,(HQ359*(1+HQ$5/Setup!$C$36)+IF($V360=50,N($F360),0))-DU360-FS360)</f>
        <v>0</v>
      </c>
    </row>
    <row r="361" customFormat="false" ht="15" hidden="false" customHeight="false" outlineLevel="0" collapsed="false">
      <c r="A361" s="44" t="n">
        <v>353</v>
      </c>
      <c r="B361" s="45" t="n">
        <f aca="false">IF(Setup!$C$7="Every month",EDATE(Setup!$C$8,($A361-1)),IF(Setup!$C$7="Twice a month",DATE(YEAR(Setup!$C$8),MONTH(Setup!$C$8)+INT((($A361-1)+Setup!$C$41)/2),MIN(IF(MOD(($A361-1)+Setup!$C$41,2)=0,Setup!$C$39,Setup!$C$40),DAY(EOMONTH(DATE(YEAR(Setup!$C$8),MONTH(Setup!$C$8)+INT((($A361-1)+Setup!$C$41)/2),1),0)))),Setup!$C$8+($A361-1)*IF(Setup!$C$7="Every week",7,14)))</f>
        <v>51253</v>
      </c>
      <c r="C361" s="45" t="n">
        <f aca="false">IF(Setup!$C$7="Every month",EDATE(Setup!$C$8,$A361),IF(Setup!$C$7="Twice a month",DATE(YEAR(Setup!$C$8),MONTH(Setup!$C$8)+INT(($A361+Setup!$C$41)/2),MIN(IF(MOD($A361+Setup!$C$41,2)=0,Setup!$C$39,Setup!$C$40),DAY(EOMONTH(DATE(YEAR(Setup!$C$8),MONTH(Setup!$C$8)+INT(($A361+Setup!$C$41)/2),1),0)))),Setup!$C$8+$A361*IF(Setup!$C$7="Every week",7,14)))</f>
        <v>51267</v>
      </c>
      <c r="D361" s="46"/>
      <c r="E361" s="47"/>
      <c r="F361" s="47"/>
      <c r="G361" s="47"/>
      <c r="H361" s="47"/>
      <c r="I361" s="48" t="n">
        <f aca="false">N(Setup!$C$11)+N(E361)</f>
        <v>100</v>
      </c>
      <c r="J361" s="48" t="n">
        <f aca="false">MIN(Setup!$C$37,MAX(I361,0))</f>
        <v>9.23076923076923</v>
      </c>
      <c r="K361" s="48" t="n">
        <f aca="false">MIN(MAX(N(Setup!$C$14)-L360,0),MAX(I361-J361,0))</f>
        <v>0</v>
      </c>
      <c r="L361" s="48" t="n">
        <f aca="false">L360+K361-N(G361)</f>
        <v>500</v>
      </c>
      <c r="M361" s="48" t="n">
        <f aca="false">M360+J361-N(H361)</f>
        <v>3258.46153846152</v>
      </c>
      <c r="N361" s="48" t="n">
        <f aca="false">SUM(BX361:DU361)</f>
        <v>0</v>
      </c>
      <c r="O361" s="48" t="n">
        <f aca="false">SUM(Z361:BW361)-N361</f>
        <v>25</v>
      </c>
      <c r="P361" s="48" t="n">
        <f aca="false">MAX(I361-J361-K361,0)+O361</f>
        <v>115.769230769231</v>
      </c>
      <c r="Q361" s="48" t="n">
        <f aca="false">SUM(DV361:FS361)</f>
        <v>0</v>
      </c>
      <c r="R361" s="49" t="n">
        <f aca="false">N361+J361+K361+Q361</f>
        <v>9.23076923076923</v>
      </c>
      <c r="S361" s="48" t="n">
        <f aca="false">T361-T360-N(F361)+N361+Q361</f>
        <v>0</v>
      </c>
      <c r="T361" s="49" t="n">
        <f aca="false">SUM(FT361:HQ361)</f>
        <v>0</v>
      </c>
      <c r="U361" s="44" t="str">
        <f aca="false">IF(T360&lt;0.005,"",INDEX(Helpers!$C$2:$C$51,IF(_xlfn.MINIFS($DV$6:$FS$6,DV361:FS361,"&gt;0.005")=0,V361,_xlfn.MINIFS($DV$6:$FS$6,DV361:FS361,"&gt;0.005"))))</f>
        <v/>
      </c>
      <c r="V361" s="44" t="n">
        <f aca="false">IF(_xlfn.MINIFS($FT$6:$HQ$6,FT360:HQ360,"&gt;0.005")=0,1,_xlfn.MINIFS($FT$6:$HQ$6,FT360:HQ360,"&gt;0.005"))</f>
        <v>1</v>
      </c>
      <c r="W361" s="44" t="n">
        <f aca="false">IF(AND(D361&lt;&gt;"Paid",T360&gt;0.005),1,0)</f>
        <v>0</v>
      </c>
      <c r="X361" s="48" t="n">
        <f aca="false">SUMPRODUCT(((Helpers!$G$2:$G$51*(1+(Helpers!$D$2:$D$51+0.000000001)/12)^(($B361-Setup!$C$8)/(365.25/12))-Helpers!$E$2:$E$51*((1+(Helpers!$D$2:$D$51+0.000000001)/12)^(($B361-Setup!$C$8)/(365.25/12))-1)/((Helpers!$D$2:$D$51+0.000000001)/12))&gt;0)*(Helpers!$G$2:$G$51*(1+(Helpers!$D$2:$D$51+0.000000001)/12)^(($B361-Setup!$C$8)/(365.25/12))-Helpers!$E$2:$E$51*((1+(Helpers!$D$2:$D$51+0.000000001)/12)^(($B361-Setup!$C$8)/(365.25/12))-1)/((Helpers!$D$2:$D$51+0.000000001)/12)))</f>
        <v>0</v>
      </c>
      <c r="Y361" s="48"/>
      <c r="Z361" s="48" t="n">
        <f aca="false">IF(OR(N(Z$5)=0,Z$6=""),0,Z$5*((DATE(YEAR($B361),MONTH($B361),MIN(Z$6,DAY(EOMONTH($B361,0))))&gt;=$B361)*(DATE(YEAR($B361),MONTH($B361),MIN(Z$6,DAY(EOMONTH($B361,0))))&lt;$C361)+(DATE(YEAR($B361),MONTH($B361)+1,MIN(Z$6,DAY(EOMONTH($B361,1))))&gt;=$B361)*(DATE(YEAR($B361),MONTH($B361)+1,MIN(Z$6,DAY(EOMONTH($B361,1))))&lt;$C361)))</f>
        <v>25</v>
      </c>
      <c r="AA361" s="48" t="n">
        <f aca="false">IF(OR(N(AA$5)=0,AA$6=""),0,AA$5*((DATE(YEAR($B361),MONTH($B361),MIN(AA$6,DAY(EOMONTH($B361,0))))&gt;=$B361)*(DATE(YEAR($B361),MONTH($B361),MIN(AA$6,DAY(EOMONTH($B361,0))))&lt;$C361)+(DATE(YEAR($B361),MONTH($B361)+1,MIN(AA$6,DAY(EOMONTH($B361,1))))&gt;=$B361)*(DATE(YEAR($B361),MONTH($B361)+1,MIN(AA$6,DAY(EOMONTH($B361,1))))&lt;$C361)))</f>
        <v>0</v>
      </c>
      <c r="AB361" s="48" t="n">
        <f aca="false">IF(OR(N(AB$5)=0,AB$6=""),0,AB$5*((DATE(YEAR($B361),MONTH($B361),MIN(AB$6,DAY(EOMONTH($B361,0))))&gt;=$B361)*(DATE(YEAR($B361),MONTH($B361),MIN(AB$6,DAY(EOMONTH($B361,0))))&lt;$C361)+(DATE(YEAR($B361),MONTH($B361)+1,MIN(AB$6,DAY(EOMONTH($B361,1))))&gt;=$B361)*(DATE(YEAR($B361),MONTH($B361)+1,MIN(AB$6,DAY(EOMONTH($B361,1))))&lt;$C361)))</f>
        <v>0</v>
      </c>
      <c r="AC361" s="48" t="n">
        <f aca="false">IF(OR(N(AC$5)=0,AC$6=""),0,AC$5*((DATE(YEAR($B361),MONTH($B361),MIN(AC$6,DAY(EOMONTH($B361,0))))&gt;=$B361)*(DATE(YEAR($B361),MONTH($B361),MIN(AC$6,DAY(EOMONTH($B361,0))))&lt;$C361)+(DATE(YEAR($B361),MONTH($B361)+1,MIN(AC$6,DAY(EOMONTH($B361,1))))&gt;=$B361)*(DATE(YEAR($B361),MONTH($B361)+1,MIN(AC$6,DAY(EOMONTH($B361,1))))&lt;$C361)))</f>
        <v>0</v>
      </c>
      <c r="AD361" s="48" t="n">
        <f aca="false">IF(OR(N(AD$5)=0,AD$6=""),0,AD$5*((DATE(YEAR($B361),MONTH($B361),MIN(AD$6,DAY(EOMONTH($B361,0))))&gt;=$B361)*(DATE(YEAR($B361),MONTH($B361),MIN(AD$6,DAY(EOMONTH($B361,0))))&lt;$C361)+(DATE(YEAR($B361),MONTH($B361)+1,MIN(AD$6,DAY(EOMONTH($B361,1))))&gt;=$B361)*(DATE(YEAR($B361),MONTH($B361)+1,MIN(AD$6,DAY(EOMONTH($B361,1))))&lt;$C361)))</f>
        <v>0</v>
      </c>
      <c r="AE361" s="48" t="n">
        <f aca="false">IF(OR(N(AE$5)=0,AE$6=""),0,AE$5*((DATE(YEAR($B361),MONTH($B361),MIN(AE$6,DAY(EOMONTH($B361,0))))&gt;=$B361)*(DATE(YEAR($B361),MONTH($B361),MIN(AE$6,DAY(EOMONTH($B361,0))))&lt;$C361)+(DATE(YEAR($B361),MONTH($B361)+1,MIN(AE$6,DAY(EOMONTH($B361,1))))&gt;=$B361)*(DATE(YEAR($B361),MONTH($B361)+1,MIN(AE$6,DAY(EOMONTH($B361,1))))&lt;$C361)))</f>
        <v>0</v>
      </c>
      <c r="AF361" s="48" t="n">
        <f aca="false">IF(OR(N(AF$5)=0,AF$6=""),0,AF$5*((DATE(YEAR($B361),MONTH($B361),MIN(AF$6,DAY(EOMONTH($B361,0))))&gt;=$B361)*(DATE(YEAR($B361),MONTH($B361),MIN(AF$6,DAY(EOMONTH($B361,0))))&lt;$C361)+(DATE(YEAR($B361),MONTH($B361)+1,MIN(AF$6,DAY(EOMONTH($B361,1))))&gt;=$B361)*(DATE(YEAR($B361),MONTH($B361)+1,MIN(AF$6,DAY(EOMONTH($B361,1))))&lt;$C361)))</f>
        <v>0</v>
      </c>
      <c r="AG361" s="48" t="n">
        <f aca="false">IF(OR(N(AG$5)=0,AG$6=""),0,AG$5*((DATE(YEAR($B361),MONTH($B361),MIN(AG$6,DAY(EOMONTH($B361,0))))&gt;=$B361)*(DATE(YEAR($B361),MONTH($B361),MIN(AG$6,DAY(EOMONTH($B361,0))))&lt;$C361)+(DATE(YEAR($B361),MONTH($B361)+1,MIN(AG$6,DAY(EOMONTH($B361,1))))&gt;=$B361)*(DATE(YEAR($B361),MONTH($B361)+1,MIN(AG$6,DAY(EOMONTH($B361,1))))&lt;$C361)))</f>
        <v>0</v>
      </c>
      <c r="AH361" s="48" t="n">
        <f aca="false">IF(OR(N(AH$5)=0,AH$6=""),0,AH$5*((DATE(YEAR($B361),MONTH($B361),MIN(AH$6,DAY(EOMONTH($B361,0))))&gt;=$B361)*(DATE(YEAR($B361),MONTH($B361),MIN(AH$6,DAY(EOMONTH($B361,0))))&lt;$C361)+(DATE(YEAR($B361),MONTH($B361)+1,MIN(AH$6,DAY(EOMONTH($B361,1))))&gt;=$B361)*(DATE(YEAR($B361),MONTH($B361)+1,MIN(AH$6,DAY(EOMONTH($B361,1))))&lt;$C361)))</f>
        <v>0</v>
      </c>
      <c r="AI361" s="48" t="n">
        <f aca="false">IF(OR(N(AI$5)=0,AI$6=""),0,AI$5*((DATE(YEAR($B361),MONTH($B361),MIN(AI$6,DAY(EOMONTH($B361,0))))&gt;=$B361)*(DATE(YEAR($B361),MONTH($B361),MIN(AI$6,DAY(EOMONTH($B361,0))))&lt;$C361)+(DATE(YEAR($B361),MONTH($B361)+1,MIN(AI$6,DAY(EOMONTH($B361,1))))&gt;=$B361)*(DATE(YEAR($B361),MONTH($B361)+1,MIN(AI$6,DAY(EOMONTH($B361,1))))&lt;$C361)))</f>
        <v>0</v>
      </c>
      <c r="AJ361" s="48" t="n">
        <f aca="false">IF(OR(N(AJ$5)=0,AJ$6=""),0,AJ$5*((DATE(YEAR($B361),MONTH($B361),MIN(AJ$6,DAY(EOMONTH($B361,0))))&gt;=$B361)*(DATE(YEAR($B361),MONTH($B361),MIN(AJ$6,DAY(EOMONTH($B361,0))))&lt;$C361)+(DATE(YEAR($B361),MONTH($B361)+1,MIN(AJ$6,DAY(EOMONTH($B361,1))))&gt;=$B361)*(DATE(YEAR($B361),MONTH($B361)+1,MIN(AJ$6,DAY(EOMONTH($B361,1))))&lt;$C361)))</f>
        <v>0</v>
      </c>
      <c r="AK361" s="48" t="n">
        <f aca="false">IF(OR(N(AK$5)=0,AK$6=""),0,AK$5*((DATE(YEAR($B361),MONTH($B361),MIN(AK$6,DAY(EOMONTH($B361,0))))&gt;=$B361)*(DATE(YEAR($B361),MONTH($B361),MIN(AK$6,DAY(EOMONTH($B361,0))))&lt;$C361)+(DATE(YEAR($B361),MONTH($B361)+1,MIN(AK$6,DAY(EOMONTH($B361,1))))&gt;=$B361)*(DATE(YEAR($B361),MONTH($B361)+1,MIN(AK$6,DAY(EOMONTH($B361,1))))&lt;$C361)))</f>
        <v>0</v>
      </c>
      <c r="AL361" s="48" t="n">
        <f aca="false">IF(OR(N(AL$5)=0,AL$6=""),0,AL$5*((DATE(YEAR($B361),MONTH($B361),MIN(AL$6,DAY(EOMONTH($B361,0))))&gt;=$B361)*(DATE(YEAR($B361),MONTH($B361),MIN(AL$6,DAY(EOMONTH($B361,0))))&lt;$C361)+(DATE(YEAR($B361),MONTH($B361)+1,MIN(AL$6,DAY(EOMONTH($B361,1))))&gt;=$B361)*(DATE(YEAR($B361),MONTH($B361)+1,MIN(AL$6,DAY(EOMONTH($B361,1))))&lt;$C361)))</f>
        <v>0</v>
      </c>
      <c r="AM361" s="48" t="n">
        <f aca="false">IF(OR(N(AM$5)=0,AM$6=""),0,AM$5*((DATE(YEAR($B361),MONTH($B361),MIN(AM$6,DAY(EOMONTH($B361,0))))&gt;=$B361)*(DATE(YEAR($B361),MONTH($B361),MIN(AM$6,DAY(EOMONTH($B361,0))))&lt;$C361)+(DATE(YEAR($B361),MONTH($B361)+1,MIN(AM$6,DAY(EOMONTH($B361,1))))&gt;=$B361)*(DATE(YEAR($B361),MONTH($B361)+1,MIN(AM$6,DAY(EOMONTH($B361,1))))&lt;$C361)))</f>
        <v>0</v>
      </c>
      <c r="AN361" s="48" t="n">
        <f aca="false">IF(OR(N(AN$5)=0,AN$6=""),0,AN$5*((DATE(YEAR($B361),MONTH($B361),MIN(AN$6,DAY(EOMONTH($B361,0))))&gt;=$B361)*(DATE(YEAR($B361),MONTH($B361),MIN(AN$6,DAY(EOMONTH($B361,0))))&lt;$C361)+(DATE(YEAR($B361),MONTH($B361)+1,MIN(AN$6,DAY(EOMONTH($B361,1))))&gt;=$B361)*(DATE(YEAR($B361),MONTH($B361)+1,MIN(AN$6,DAY(EOMONTH($B361,1))))&lt;$C361)))</f>
        <v>0</v>
      </c>
      <c r="AO361" s="48" t="n">
        <f aca="false">IF(OR(N(AO$5)=0,AO$6=""),0,AO$5*((DATE(YEAR($B361),MONTH($B361),MIN(AO$6,DAY(EOMONTH($B361,0))))&gt;=$B361)*(DATE(YEAR($B361),MONTH($B361),MIN(AO$6,DAY(EOMONTH($B361,0))))&lt;$C361)+(DATE(YEAR($B361),MONTH($B361)+1,MIN(AO$6,DAY(EOMONTH($B361,1))))&gt;=$B361)*(DATE(YEAR($B361),MONTH($B361)+1,MIN(AO$6,DAY(EOMONTH($B361,1))))&lt;$C361)))</f>
        <v>0</v>
      </c>
      <c r="AP361" s="48" t="n">
        <f aca="false">IF(OR(N(AP$5)=0,AP$6=""),0,AP$5*((DATE(YEAR($B361),MONTH($B361),MIN(AP$6,DAY(EOMONTH($B361,0))))&gt;=$B361)*(DATE(YEAR($B361),MONTH($B361),MIN(AP$6,DAY(EOMONTH($B361,0))))&lt;$C361)+(DATE(YEAR($B361),MONTH($B361)+1,MIN(AP$6,DAY(EOMONTH($B361,1))))&gt;=$B361)*(DATE(YEAR($B361),MONTH($B361)+1,MIN(AP$6,DAY(EOMONTH($B361,1))))&lt;$C361)))</f>
        <v>0</v>
      </c>
      <c r="AQ361" s="48" t="n">
        <f aca="false">IF(OR(N(AQ$5)=0,AQ$6=""),0,AQ$5*((DATE(YEAR($B361),MONTH($B361),MIN(AQ$6,DAY(EOMONTH($B361,0))))&gt;=$B361)*(DATE(YEAR($B361),MONTH($B361),MIN(AQ$6,DAY(EOMONTH($B361,0))))&lt;$C361)+(DATE(YEAR($B361),MONTH($B361)+1,MIN(AQ$6,DAY(EOMONTH($B361,1))))&gt;=$B361)*(DATE(YEAR($B361),MONTH($B361)+1,MIN(AQ$6,DAY(EOMONTH($B361,1))))&lt;$C361)))</f>
        <v>0</v>
      </c>
      <c r="AR361" s="48" t="n">
        <f aca="false">IF(OR(N(AR$5)=0,AR$6=""),0,AR$5*((DATE(YEAR($B361),MONTH($B361),MIN(AR$6,DAY(EOMONTH($B361,0))))&gt;=$B361)*(DATE(YEAR($B361),MONTH($B361),MIN(AR$6,DAY(EOMONTH($B361,0))))&lt;$C361)+(DATE(YEAR($B361),MONTH($B361)+1,MIN(AR$6,DAY(EOMONTH($B361,1))))&gt;=$B361)*(DATE(YEAR($B361),MONTH($B361)+1,MIN(AR$6,DAY(EOMONTH($B361,1))))&lt;$C361)))</f>
        <v>0</v>
      </c>
      <c r="AS361" s="48" t="n">
        <f aca="false">IF(OR(N(AS$5)=0,AS$6=""),0,AS$5*((DATE(YEAR($B361),MONTH($B361),MIN(AS$6,DAY(EOMONTH($B361,0))))&gt;=$B361)*(DATE(YEAR($B361),MONTH($B361),MIN(AS$6,DAY(EOMONTH($B361,0))))&lt;$C361)+(DATE(YEAR($B361),MONTH($B361)+1,MIN(AS$6,DAY(EOMONTH($B361,1))))&gt;=$B361)*(DATE(YEAR($B361),MONTH($B361)+1,MIN(AS$6,DAY(EOMONTH($B361,1))))&lt;$C361)))</f>
        <v>0</v>
      </c>
      <c r="AT361" s="48" t="n">
        <f aca="false">IF(OR(N(AT$5)=0,AT$6=""),0,AT$5*((DATE(YEAR($B361),MONTH($B361),MIN(AT$6,DAY(EOMONTH($B361,0))))&gt;=$B361)*(DATE(YEAR($B361),MONTH($B361),MIN(AT$6,DAY(EOMONTH($B361,0))))&lt;$C361)+(DATE(YEAR($B361),MONTH($B361)+1,MIN(AT$6,DAY(EOMONTH($B361,1))))&gt;=$B361)*(DATE(YEAR($B361),MONTH($B361)+1,MIN(AT$6,DAY(EOMONTH($B361,1))))&lt;$C361)))</f>
        <v>0</v>
      </c>
      <c r="AU361" s="48" t="n">
        <f aca="false">IF(OR(N(AU$5)=0,AU$6=""),0,AU$5*((DATE(YEAR($B361),MONTH($B361),MIN(AU$6,DAY(EOMONTH($B361,0))))&gt;=$B361)*(DATE(YEAR($B361),MONTH($B361),MIN(AU$6,DAY(EOMONTH($B361,0))))&lt;$C361)+(DATE(YEAR($B361),MONTH($B361)+1,MIN(AU$6,DAY(EOMONTH($B361,1))))&gt;=$B361)*(DATE(YEAR($B361),MONTH($B361)+1,MIN(AU$6,DAY(EOMONTH($B361,1))))&lt;$C361)))</f>
        <v>0</v>
      </c>
      <c r="AV361" s="48" t="n">
        <f aca="false">IF(OR(N(AV$5)=0,AV$6=""),0,AV$5*((DATE(YEAR($B361),MONTH($B361),MIN(AV$6,DAY(EOMONTH($B361,0))))&gt;=$B361)*(DATE(YEAR($B361),MONTH($B361),MIN(AV$6,DAY(EOMONTH($B361,0))))&lt;$C361)+(DATE(YEAR($B361),MONTH($B361)+1,MIN(AV$6,DAY(EOMONTH($B361,1))))&gt;=$B361)*(DATE(YEAR($B361),MONTH($B361)+1,MIN(AV$6,DAY(EOMONTH($B361,1))))&lt;$C361)))</f>
        <v>0</v>
      </c>
      <c r="AW361" s="48" t="n">
        <f aca="false">IF(OR(N(AW$5)=0,AW$6=""),0,AW$5*((DATE(YEAR($B361),MONTH($B361),MIN(AW$6,DAY(EOMONTH($B361,0))))&gt;=$B361)*(DATE(YEAR($B361),MONTH($B361),MIN(AW$6,DAY(EOMONTH($B361,0))))&lt;$C361)+(DATE(YEAR($B361),MONTH($B361)+1,MIN(AW$6,DAY(EOMONTH($B361,1))))&gt;=$B361)*(DATE(YEAR($B361),MONTH($B361)+1,MIN(AW$6,DAY(EOMONTH($B361,1))))&lt;$C361)))</f>
        <v>0</v>
      </c>
      <c r="AX361" s="48" t="n">
        <f aca="false">IF(OR(N(AX$5)=0,AX$6=""),0,AX$5*((DATE(YEAR($B361),MONTH($B361),MIN(AX$6,DAY(EOMONTH($B361,0))))&gt;=$B361)*(DATE(YEAR($B361),MONTH($B361),MIN(AX$6,DAY(EOMONTH($B361,0))))&lt;$C361)+(DATE(YEAR($B361),MONTH($B361)+1,MIN(AX$6,DAY(EOMONTH($B361,1))))&gt;=$B361)*(DATE(YEAR($B361),MONTH($B361)+1,MIN(AX$6,DAY(EOMONTH($B361,1))))&lt;$C361)))</f>
        <v>0</v>
      </c>
      <c r="AY361" s="48" t="n">
        <f aca="false">IF(OR(N(AY$5)=0,AY$6=""),0,AY$5*((DATE(YEAR($B361),MONTH($B361),MIN(AY$6,DAY(EOMONTH($B361,0))))&gt;=$B361)*(DATE(YEAR($B361),MONTH($B361),MIN(AY$6,DAY(EOMONTH($B361,0))))&lt;$C361)+(DATE(YEAR($B361),MONTH($B361)+1,MIN(AY$6,DAY(EOMONTH($B361,1))))&gt;=$B361)*(DATE(YEAR($B361),MONTH($B361)+1,MIN(AY$6,DAY(EOMONTH($B361,1))))&lt;$C361)))</f>
        <v>0</v>
      </c>
      <c r="AZ361" s="48" t="n">
        <f aca="false">IF(OR(N(AZ$5)=0,AZ$6=""),0,AZ$5*((DATE(YEAR($B361),MONTH($B361),MIN(AZ$6,DAY(EOMONTH($B361,0))))&gt;=$B361)*(DATE(YEAR($B361),MONTH($B361),MIN(AZ$6,DAY(EOMONTH($B361,0))))&lt;$C361)+(DATE(YEAR($B361),MONTH($B361)+1,MIN(AZ$6,DAY(EOMONTH($B361,1))))&gt;=$B361)*(DATE(YEAR($B361),MONTH($B361)+1,MIN(AZ$6,DAY(EOMONTH($B361,1))))&lt;$C361)))</f>
        <v>0</v>
      </c>
      <c r="BA361" s="48" t="n">
        <f aca="false">IF(OR(N(BA$5)=0,BA$6=""),0,BA$5*((DATE(YEAR($B361),MONTH($B361),MIN(BA$6,DAY(EOMONTH($B361,0))))&gt;=$B361)*(DATE(YEAR($B361),MONTH($B361),MIN(BA$6,DAY(EOMONTH($B361,0))))&lt;$C361)+(DATE(YEAR($B361),MONTH($B361)+1,MIN(BA$6,DAY(EOMONTH($B361,1))))&gt;=$B361)*(DATE(YEAR($B361),MONTH($B361)+1,MIN(BA$6,DAY(EOMONTH($B361,1))))&lt;$C361)))</f>
        <v>0</v>
      </c>
      <c r="BB361" s="48" t="n">
        <f aca="false">IF(OR(N(BB$5)=0,BB$6=""),0,BB$5*((DATE(YEAR($B361),MONTH($B361),MIN(BB$6,DAY(EOMONTH($B361,0))))&gt;=$B361)*(DATE(YEAR($B361),MONTH($B361),MIN(BB$6,DAY(EOMONTH($B361,0))))&lt;$C361)+(DATE(YEAR($B361),MONTH($B361)+1,MIN(BB$6,DAY(EOMONTH($B361,1))))&gt;=$B361)*(DATE(YEAR($B361),MONTH($B361)+1,MIN(BB$6,DAY(EOMONTH($B361,1))))&lt;$C361)))</f>
        <v>0</v>
      </c>
      <c r="BC361" s="48" t="n">
        <f aca="false">IF(OR(N(BC$5)=0,BC$6=""),0,BC$5*((DATE(YEAR($B361),MONTH($B361),MIN(BC$6,DAY(EOMONTH($B361,0))))&gt;=$B361)*(DATE(YEAR($B361),MONTH($B361),MIN(BC$6,DAY(EOMONTH($B361,0))))&lt;$C361)+(DATE(YEAR($B361),MONTH($B361)+1,MIN(BC$6,DAY(EOMONTH($B361,1))))&gt;=$B361)*(DATE(YEAR($B361),MONTH($B361)+1,MIN(BC$6,DAY(EOMONTH($B361,1))))&lt;$C361)))</f>
        <v>0</v>
      </c>
      <c r="BD361" s="48" t="n">
        <f aca="false">IF(OR(N(BD$5)=0,BD$6=""),0,BD$5*((DATE(YEAR($B361),MONTH($B361),MIN(BD$6,DAY(EOMONTH($B361,0))))&gt;=$B361)*(DATE(YEAR($B361),MONTH($B361),MIN(BD$6,DAY(EOMONTH($B361,0))))&lt;$C361)+(DATE(YEAR($B361),MONTH($B361)+1,MIN(BD$6,DAY(EOMONTH($B361,1))))&gt;=$B361)*(DATE(YEAR($B361),MONTH($B361)+1,MIN(BD$6,DAY(EOMONTH($B361,1))))&lt;$C361)))</f>
        <v>0</v>
      </c>
      <c r="BE361" s="48" t="n">
        <f aca="false">IF(OR(N(BE$5)=0,BE$6=""),0,BE$5*((DATE(YEAR($B361),MONTH($B361),MIN(BE$6,DAY(EOMONTH($B361,0))))&gt;=$B361)*(DATE(YEAR($B361),MONTH($B361),MIN(BE$6,DAY(EOMONTH($B361,0))))&lt;$C361)+(DATE(YEAR($B361),MONTH($B361)+1,MIN(BE$6,DAY(EOMONTH($B361,1))))&gt;=$B361)*(DATE(YEAR($B361),MONTH($B361)+1,MIN(BE$6,DAY(EOMONTH($B361,1))))&lt;$C361)))</f>
        <v>0</v>
      </c>
      <c r="BF361" s="48" t="n">
        <f aca="false">IF(OR(N(BF$5)=0,BF$6=""),0,BF$5*((DATE(YEAR($B361),MONTH($B361),MIN(BF$6,DAY(EOMONTH($B361,0))))&gt;=$B361)*(DATE(YEAR($B361),MONTH($B361),MIN(BF$6,DAY(EOMONTH($B361,0))))&lt;$C361)+(DATE(YEAR($B361),MONTH($B361)+1,MIN(BF$6,DAY(EOMONTH($B361,1))))&gt;=$B361)*(DATE(YEAR($B361),MONTH($B361)+1,MIN(BF$6,DAY(EOMONTH($B361,1))))&lt;$C361)))</f>
        <v>0</v>
      </c>
      <c r="BG361" s="48" t="n">
        <f aca="false">IF(OR(N(BG$5)=0,BG$6=""),0,BG$5*((DATE(YEAR($B361),MONTH($B361),MIN(BG$6,DAY(EOMONTH($B361,0))))&gt;=$B361)*(DATE(YEAR($B361),MONTH($B361),MIN(BG$6,DAY(EOMONTH($B361,0))))&lt;$C361)+(DATE(YEAR($B361),MONTH($B361)+1,MIN(BG$6,DAY(EOMONTH($B361,1))))&gt;=$B361)*(DATE(YEAR($B361),MONTH($B361)+1,MIN(BG$6,DAY(EOMONTH($B361,1))))&lt;$C361)))</f>
        <v>0</v>
      </c>
      <c r="BH361" s="48" t="n">
        <f aca="false">IF(OR(N(BH$5)=0,BH$6=""),0,BH$5*((DATE(YEAR($B361),MONTH($B361),MIN(BH$6,DAY(EOMONTH($B361,0))))&gt;=$B361)*(DATE(YEAR($B361),MONTH($B361),MIN(BH$6,DAY(EOMONTH($B361,0))))&lt;$C361)+(DATE(YEAR($B361),MONTH($B361)+1,MIN(BH$6,DAY(EOMONTH($B361,1))))&gt;=$B361)*(DATE(YEAR($B361),MONTH($B361)+1,MIN(BH$6,DAY(EOMONTH($B361,1))))&lt;$C361)))</f>
        <v>0</v>
      </c>
      <c r="BI361" s="48" t="n">
        <f aca="false">IF(OR(N(BI$5)=0,BI$6=""),0,BI$5*((DATE(YEAR($B361),MONTH($B361),MIN(BI$6,DAY(EOMONTH($B361,0))))&gt;=$B361)*(DATE(YEAR($B361),MONTH($B361),MIN(BI$6,DAY(EOMONTH($B361,0))))&lt;$C361)+(DATE(YEAR($B361),MONTH($B361)+1,MIN(BI$6,DAY(EOMONTH($B361,1))))&gt;=$B361)*(DATE(YEAR($B361),MONTH($B361)+1,MIN(BI$6,DAY(EOMONTH($B361,1))))&lt;$C361)))</f>
        <v>0</v>
      </c>
      <c r="BJ361" s="48" t="n">
        <f aca="false">IF(OR(N(BJ$5)=0,BJ$6=""),0,BJ$5*((DATE(YEAR($B361),MONTH($B361),MIN(BJ$6,DAY(EOMONTH($B361,0))))&gt;=$B361)*(DATE(YEAR($B361),MONTH($B361),MIN(BJ$6,DAY(EOMONTH($B361,0))))&lt;$C361)+(DATE(YEAR($B361),MONTH($B361)+1,MIN(BJ$6,DAY(EOMONTH($B361,1))))&gt;=$B361)*(DATE(YEAR($B361),MONTH($B361)+1,MIN(BJ$6,DAY(EOMONTH($B361,1))))&lt;$C361)))</f>
        <v>0</v>
      </c>
      <c r="BK361" s="48" t="n">
        <f aca="false">IF(OR(N(BK$5)=0,BK$6=""),0,BK$5*((DATE(YEAR($B361),MONTH($B361),MIN(BK$6,DAY(EOMONTH($B361,0))))&gt;=$B361)*(DATE(YEAR($B361),MONTH($B361),MIN(BK$6,DAY(EOMONTH($B361,0))))&lt;$C361)+(DATE(YEAR($B361),MONTH($B361)+1,MIN(BK$6,DAY(EOMONTH($B361,1))))&gt;=$B361)*(DATE(YEAR($B361),MONTH($B361)+1,MIN(BK$6,DAY(EOMONTH($B361,1))))&lt;$C361)))</f>
        <v>0</v>
      </c>
      <c r="BL361" s="48" t="n">
        <f aca="false">IF(OR(N(BL$5)=0,BL$6=""),0,BL$5*((DATE(YEAR($B361),MONTH($B361),MIN(BL$6,DAY(EOMONTH($B361,0))))&gt;=$B361)*(DATE(YEAR($B361),MONTH($B361),MIN(BL$6,DAY(EOMONTH($B361,0))))&lt;$C361)+(DATE(YEAR($B361),MONTH($B361)+1,MIN(BL$6,DAY(EOMONTH($B361,1))))&gt;=$B361)*(DATE(YEAR($B361),MONTH($B361)+1,MIN(BL$6,DAY(EOMONTH($B361,1))))&lt;$C361)))</f>
        <v>0</v>
      </c>
      <c r="BM361" s="48" t="n">
        <f aca="false">IF(OR(N(BM$5)=0,BM$6=""),0,BM$5*((DATE(YEAR($B361),MONTH($B361),MIN(BM$6,DAY(EOMONTH($B361,0))))&gt;=$B361)*(DATE(YEAR($B361),MONTH($B361),MIN(BM$6,DAY(EOMONTH($B361,0))))&lt;$C361)+(DATE(YEAR($B361),MONTH($B361)+1,MIN(BM$6,DAY(EOMONTH($B361,1))))&gt;=$B361)*(DATE(YEAR($B361),MONTH($B361)+1,MIN(BM$6,DAY(EOMONTH($B361,1))))&lt;$C361)))</f>
        <v>0</v>
      </c>
      <c r="BN361" s="48" t="n">
        <f aca="false">IF(OR(N(BN$5)=0,BN$6=""),0,BN$5*((DATE(YEAR($B361),MONTH($B361),MIN(BN$6,DAY(EOMONTH($B361,0))))&gt;=$B361)*(DATE(YEAR($B361),MONTH($B361),MIN(BN$6,DAY(EOMONTH($B361,0))))&lt;$C361)+(DATE(YEAR($B361),MONTH($B361)+1,MIN(BN$6,DAY(EOMONTH($B361,1))))&gt;=$B361)*(DATE(YEAR($B361),MONTH($B361)+1,MIN(BN$6,DAY(EOMONTH($B361,1))))&lt;$C361)))</f>
        <v>0</v>
      </c>
      <c r="BO361" s="48" t="n">
        <f aca="false">IF(OR(N(BO$5)=0,BO$6=""),0,BO$5*((DATE(YEAR($B361),MONTH($B361),MIN(BO$6,DAY(EOMONTH($B361,0))))&gt;=$B361)*(DATE(YEAR($B361),MONTH($B361),MIN(BO$6,DAY(EOMONTH($B361,0))))&lt;$C361)+(DATE(YEAR($B361),MONTH($B361)+1,MIN(BO$6,DAY(EOMONTH($B361,1))))&gt;=$B361)*(DATE(YEAR($B361),MONTH($B361)+1,MIN(BO$6,DAY(EOMONTH($B361,1))))&lt;$C361)))</f>
        <v>0</v>
      </c>
      <c r="BP361" s="48" t="n">
        <f aca="false">IF(OR(N(BP$5)=0,BP$6=""),0,BP$5*((DATE(YEAR($B361),MONTH($B361),MIN(BP$6,DAY(EOMONTH($B361,0))))&gt;=$B361)*(DATE(YEAR($B361),MONTH($B361),MIN(BP$6,DAY(EOMONTH($B361,0))))&lt;$C361)+(DATE(YEAR($B361),MONTH($B361)+1,MIN(BP$6,DAY(EOMONTH($B361,1))))&gt;=$B361)*(DATE(YEAR($B361),MONTH($B361)+1,MIN(BP$6,DAY(EOMONTH($B361,1))))&lt;$C361)))</f>
        <v>0</v>
      </c>
      <c r="BQ361" s="48" t="n">
        <f aca="false">IF(OR(N(BQ$5)=0,BQ$6=""),0,BQ$5*((DATE(YEAR($B361),MONTH($B361),MIN(BQ$6,DAY(EOMONTH($B361,0))))&gt;=$B361)*(DATE(YEAR($B361),MONTH($B361),MIN(BQ$6,DAY(EOMONTH($B361,0))))&lt;$C361)+(DATE(YEAR($B361),MONTH($B361)+1,MIN(BQ$6,DAY(EOMONTH($B361,1))))&gt;=$B361)*(DATE(YEAR($B361),MONTH($B361)+1,MIN(BQ$6,DAY(EOMONTH($B361,1))))&lt;$C361)))</f>
        <v>0</v>
      </c>
      <c r="BR361" s="48" t="n">
        <f aca="false">IF(OR(N(BR$5)=0,BR$6=""),0,BR$5*((DATE(YEAR($B361),MONTH($B361),MIN(BR$6,DAY(EOMONTH($B361,0))))&gt;=$B361)*(DATE(YEAR($B361),MONTH($B361),MIN(BR$6,DAY(EOMONTH($B361,0))))&lt;$C361)+(DATE(YEAR($B361),MONTH($B361)+1,MIN(BR$6,DAY(EOMONTH($B361,1))))&gt;=$B361)*(DATE(YEAR($B361),MONTH($B361)+1,MIN(BR$6,DAY(EOMONTH($B361,1))))&lt;$C361)))</f>
        <v>0</v>
      </c>
      <c r="BS361" s="48" t="n">
        <f aca="false">IF(OR(N(BS$5)=0,BS$6=""),0,BS$5*((DATE(YEAR($B361),MONTH($B361),MIN(BS$6,DAY(EOMONTH($B361,0))))&gt;=$B361)*(DATE(YEAR($B361),MONTH($B361),MIN(BS$6,DAY(EOMONTH($B361,0))))&lt;$C361)+(DATE(YEAR($B361),MONTH($B361)+1,MIN(BS$6,DAY(EOMONTH($B361,1))))&gt;=$B361)*(DATE(YEAR($B361),MONTH($B361)+1,MIN(BS$6,DAY(EOMONTH($B361,1))))&lt;$C361)))</f>
        <v>0</v>
      </c>
      <c r="BT361" s="48" t="n">
        <f aca="false">IF(OR(N(BT$5)=0,BT$6=""),0,BT$5*((DATE(YEAR($B361),MONTH($B361),MIN(BT$6,DAY(EOMONTH($B361,0))))&gt;=$B361)*(DATE(YEAR($B361),MONTH($B361),MIN(BT$6,DAY(EOMONTH($B361,0))))&lt;$C361)+(DATE(YEAR($B361),MONTH($B361)+1,MIN(BT$6,DAY(EOMONTH($B361,1))))&gt;=$B361)*(DATE(YEAR($B361),MONTH($B361)+1,MIN(BT$6,DAY(EOMONTH($B361,1))))&lt;$C361)))</f>
        <v>0</v>
      </c>
      <c r="BU361" s="48" t="n">
        <f aca="false">IF(OR(N(BU$5)=0,BU$6=""),0,BU$5*((DATE(YEAR($B361),MONTH($B361),MIN(BU$6,DAY(EOMONTH($B361,0))))&gt;=$B361)*(DATE(YEAR($B361),MONTH($B361),MIN(BU$6,DAY(EOMONTH($B361,0))))&lt;$C361)+(DATE(YEAR($B361),MONTH($B361)+1,MIN(BU$6,DAY(EOMONTH($B361,1))))&gt;=$B361)*(DATE(YEAR($B361),MONTH($B361)+1,MIN(BU$6,DAY(EOMONTH($B361,1))))&lt;$C361)))</f>
        <v>0</v>
      </c>
      <c r="BV361" s="48" t="n">
        <f aca="false">IF(OR(N(BV$5)=0,BV$6=""),0,BV$5*((DATE(YEAR($B361),MONTH($B361),MIN(BV$6,DAY(EOMONTH($B361,0))))&gt;=$B361)*(DATE(YEAR($B361),MONTH($B361),MIN(BV$6,DAY(EOMONTH($B361,0))))&lt;$C361)+(DATE(YEAR($B361),MONTH($B361)+1,MIN(BV$6,DAY(EOMONTH($B361,1))))&gt;=$B361)*(DATE(YEAR($B361),MONTH($B361)+1,MIN(BV$6,DAY(EOMONTH($B361,1))))&lt;$C361)))</f>
        <v>0</v>
      </c>
      <c r="BW361" s="48" t="n">
        <f aca="false">IF(OR(N(BW$5)=0,BW$6=""),0,BW$5*((DATE(YEAR($B361),MONTH($B361),MIN(BW$6,DAY(EOMONTH($B361,0))))&gt;=$B361)*(DATE(YEAR($B361),MONTH($B361),MIN(BW$6,DAY(EOMONTH($B361,0))))&lt;$C361)+(DATE(YEAR($B361),MONTH($B361)+1,MIN(BW$6,DAY(EOMONTH($B361,1))))&gt;=$B361)*(DATE(YEAR($B361),MONTH($B361)+1,MIN(BW$6,DAY(EOMONTH($B361,1))))&lt;$C361)))</f>
        <v>0</v>
      </c>
      <c r="BX361" s="48" t="n">
        <f aca="false">MIN(Z361,(FT360*(1+FT$5/Setup!$C$36)+IF($V361=1,N($F361),0)))</f>
        <v>0</v>
      </c>
      <c r="BY361" s="48" t="n">
        <f aca="false">MIN(AA361,(FU360*(1+FU$5/Setup!$C$36)+IF($V361=2,N($F361),0)))</f>
        <v>0</v>
      </c>
      <c r="BZ361" s="48" t="n">
        <f aca="false">MIN(AB361,(FV360*(1+FV$5/Setup!$C$36)+IF($V361=3,N($F361),0)))</f>
        <v>0</v>
      </c>
      <c r="CA361" s="48" t="n">
        <f aca="false">MIN(AC361,(FW360*(1+FW$5/Setup!$C$36)+IF($V361=4,N($F361),0)))</f>
        <v>0</v>
      </c>
      <c r="CB361" s="48" t="n">
        <f aca="false">MIN(AD361,(FX360*(1+FX$5/Setup!$C$36)+IF($V361=5,N($F361),0)))</f>
        <v>0</v>
      </c>
      <c r="CC361" s="48" t="n">
        <f aca="false">MIN(AE361,(FY360*(1+FY$5/Setup!$C$36)+IF($V361=6,N($F361),0)))</f>
        <v>0</v>
      </c>
      <c r="CD361" s="48" t="n">
        <f aca="false">MIN(AF361,(FZ360*(1+FZ$5/Setup!$C$36)+IF($V361=7,N($F361),0)))</f>
        <v>0</v>
      </c>
      <c r="CE361" s="48" t="n">
        <f aca="false">MIN(AG361,(GA360*(1+GA$5/Setup!$C$36)+IF($V361=8,N($F361),0)))</f>
        <v>0</v>
      </c>
      <c r="CF361" s="48" t="n">
        <f aca="false">MIN(AH361,(GB360*(1+GB$5/Setup!$C$36)+IF($V361=9,N($F361),0)))</f>
        <v>0</v>
      </c>
      <c r="CG361" s="48" t="n">
        <f aca="false">MIN(AI361,(GC360*(1+GC$5/Setup!$C$36)+IF($V361=10,N($F361),0)))</f>
        <v>0</v>
      </c>
      <c r="CH361" s="48" t="n">
        <f aca="false">MIN(AJ361,(GD360*(1+GD$5/Setup!$C$36)+IF($V361=11,N($F361),0)))</f>
        <v>0</v>
      </c>
      <c r="CI361" s="48" t="n">
        <f aca="false">MIN(AK361,(GE360*(1+GE$5/Setup!$C$36)+IF($V361=12,N($F361),0)))</f>
        <v>0</v>
      </c>
      <c r="CJ361" s="48" t="n">
        <f aca="false">MIN(AL361,(GF360*(1+GF$5/Setup!$C$36)+IF($V361=13,N($F361),0)))</f>
        <v>0</v>
      </c>
      <c r="CK361" s="48" t="n">
        <f aca="false">MIN(AM361,(GG360*(1+GG$5/Setup!$C$36)+IF($V361=14,N($F361),0)))</f>
        <v>0</v>
      </c>
      <c r="CL361" s="48" t="n">
        <f aca="false">MIN(AN361,(GH360*(1+GH$5/Setup!$C$36)+IF($V361=15,N($F361),0)))</f>
        <v>0</v>
      </c>
      <c r="CM361" s="48" t="n">
        <f aca="false">MIN(AO361,(GI360*(1+GI$5/Setup!$C$36)+IF($V361=16,N($F361),0)))</f>
        <v>0</v>
      </c>
      <c r="CN361" s="48" t="n">
        <f aca="false">MIN(AP361,(GJ360*(1+GJ$5/Setup!$C$36)+IF($V361=17,N($F361),0)))</f>
        <v>0</v>
      </c>
      <c r="CO361" s="48" t="n">
        <f aca="false">MIN(AQ361,(GK360*(1+GK$5/Setup!$C$36)+IF($V361=18,N($F361),0)))</f>
        <v>0</v>
      </c>
      <c r="CP361" s="48" t="n">
        <f aca="false">MIN(AR361,(GL360*(1+GL$5/Setup!$C$36)+IF($V361=19,N($F361),0)))</f>
        <v>0</v>
      </c>
      <c r="CQ361" s="48" t="n">
        <f aca="false">MIN(AS361,(GM360*(1+GM$5/Setup!$C$36)+IF($V361=20,N($F361),0)))</f>
        <v>0</v>
      </c>
      <c r="CR361" s="48" t="n">
        <f aca="false">MIN(AT361,(GN360*(1+GN$5/Setup!$C$36)+IF($V361=21,N($F361),0)))</f>
        <v>0</v>
      </c>
      <c r="CS361" s="48" t="n">
        <f aca="false">MIN(AU361,(GO360*(1+GO$5/Setup!$C$36)+IF($V361=22,N($F361),0)))</f>
        <v>0</v>
      </c>
      <c r="CT361" s="48" t="n">
        <f aca="false">MIN(AV361,(GP360*(1+GP$5/Setup!$C$36)+IF($V361=23,N($F361),0)))</f>
        <v>0</v>
      </c>
      <c r="CU361" s="48" t="n">
        <f aca="false">MIN(AW361,(GQ360*(1+GQ$5/Setup!$C$36)+IF($V361=24,N($F361),0)))</f>
        <v>0</v>
      </c>
      <c r="CV361" s="48" t="n">
        <f aca="false">MIN(AX361,(GR360*(1+GR$5/Setup!$C$36)+IF($V361=25,N($F361),0)))</f>
        <v>0</v>
      </c>
      <c r="CW361" s="48" t="n">
        <f aca="false">MIN(AY361,(GS360*(1+GS$5/Setup!$C$36)+IF($V361=26,N($F361),0)))</f>
        <v>0</v>
      </c>
      <c r="CX361" s="48" t="n">
        <f aca="false">MIN(AZ361,(GT360*(1+GT$5/Setup!$C$36)+IF($V361=27,N($F361),0)))</f>
        <v>0</v>
      </c>
      <c r="CY361" s="48" t="n">
        <f aca="false">MIN(BA361,(GU360*(1+GU$5/Setup!$C$36)+IF($V361=28,N($F361),0)))</f>
        <v>0</v>
      </c>
      <c r="CZ361" s="48" t="n">
        <f aca="false">MIN(BB361,(GV360*(1+GV$5/Setup!$C$36)+IF($V361=29,N($F361),0)))</f>
        <v>0</v>
      </c>
      <c r="DA361" s="48" t="n">
        <f aca="false">MIN(BC361,(GW360*(1+GW$5/Setup!$C$36)+IF($V361=30,N($F361),0)))</f>
        <v>0</v>
      </c>
      <c r="DB361" s="48" t="n">
        <f aca="false">MIN(BD361,(GX360*(1+GX$5/Setup!$C$36)+IF($V361=31,N($F361),0)))</f>
        <v>0</v>
      </c>
      <c r="DC361" s="48" t="n">
        <f aca="false">MIN(BE361,(GY360*(1+GY$5/Setup!$C$36)+IF($V361=32,N($F361),0)))</f>
        <v>0</v>
      </c>
      <c r="DD361" s="48" t="n">
        <f aca="false">MIN(BF361,(GZ360*(1+GZ$5/Setup!$C$36)+IF($V361=33,N($F361),0)))</f>
        <v>0</v>
      </c>
      <c r="DE361" s="48" t="n">
        <f aca="false">MIN(BG361,(HA360*(1+HA$5/Setup!$C$36)+IF($V361=34,N($F361),0)))</f>
        <v>0</v>
      </c>
      <c r="DF361" s="48" t="n">
        <f aca="false">MIN(BH361,(HB360*(1+HB$5/Setup!$C$36)+IF($V361=35,N($F361),0)))</f>
        <v>0</v>
      </c>
      <c r="DG361" s="48" t="n">
        <f aca="false">MIN(BI361,(HC360*(1+HC$5/Setup!$C$36)+IF($V361=36,N($F361),0)))</f>
        <v>0</v>
      </c>
      <c r="DH361" s="48" t="n">
        <f aca="false">MIN(BJ361,(HD360*(1+HD$5/Setup!$C$36)+IF($V361=37,N($F361),0)))</f>
        <v>0</v>
      </c>
      <c r="DI361" s="48" t="n">
        <f aca="false">MIN(BK361,(HE360*(1+HE$5/Setup!$C$36)+IF($V361=38,N($F361),0)))</f>
        <v>0</v>
      </c>
      <c r="DJ361" s="48" t="n">
        <f aca="false">MIN(BL361,(HF360*(1+HF$5/Setup!$C$36)+IF($V361=39,N($F361),0)))</f>
        <v>0</v>
      </c>
      <c r="DK361" s="48" t="n">
        <f aca="false">MIN(BM361,(HG360*(1+HG$5/Setup!$C$36)+IF($V361=40,N($F361),0)))</f>
        <v>0</v>
      </c>
      <c r="DL361" s="48" t="n">
        <f aca="false">MIN(BN361,(HH360*(1+HH$5/Setup!$C$36)+IF($V361=41,N($F361),0)))</f>
        <v>0</v>
      </c>
      <c r="DM361" s="48" t="n">
        <f aca="false">MIN(BO361,(HI360*(1+HI$5/Setup!$C$36)+IF($V361=42,N($F361),0)))</f>
        <v>0</v>
      </c>
      <c r="DN361" s="48" t="n">
        <f aca="false">MIN(BP361,(HJ360*(1+HJ$5/Setup!$C$36)+IF($V361=43,N($F361),0)))</f>
        <v>0</v>
      </c>
      <c r="DO361" s="48" t="n">
        <f aca="false">MIN(BQ361,(HK360*(1+HK$5/Setup!$C$36)+IF($V361=44,N($F361),0)))</f>
        <v>0</v>
      </c>
      <c r="DP361" s="48" t="n">
        <f aca="false">MIN(BR361,(HL360*(1+HL$5/Setup!$C$36)+IF($V361=45,N($F361),0)))</f>
        <v>0</v>
      </c>
      <c r="DQ361" s="48" t="n">
        <f aca="false">MIN(BS361,(HM360*(1+HM$5/Setup!$C$36)+IF($V361=46,N($F361),0)))</f>
        <v>0</v>
      </c>
      <c r="DR361" s="48" t="n">
        <f aca="false">MIN(BT361,(HN360*(1+HN$5/Setup!$C$36)+IF($V361=47,N($F361),0)))</f>
        <v>0</v>
      </c>
      <c r="DS361" s="48" t="n">
        <f aca="false">MIN(BU361,(HO360*(1+HO$5/Setup!$C$36)+IF($V361=48,N($F361),0)))</f>
        <v>0</v>
      </c>
      <c r="DT361" s="48" t="n">
        <f aca="false">MIN(BV361,(HP360*(1+HP$5/Setup!$C$36)+IF($V361=49,N($F361),0)))</f>
        <v>0</v>
      </c>
      <c r="DU361" s="48" t="n">
        <f aca="false">MIN(BW361,(HQ360*(1+HQ$5/Setup!$C$36)+IF($V361=50,N($F361),0)))</f>
        <v>0</v>
      </c>
      <c r="DV361" s="48" t="n">
        <f aca="false">MIN(MAX((FT360*(1+FT$5/Setup!$C$36)+IF($V361=1,N($F361),0))-BX361,0),MAX($P361-0,0))</f>
        <v>0</v>
      </c>
      <c r="DW361" s="48" t="n">
        <f aca="false">MIN(MAX((FU360*(1+FU$5/Setup!$C$36)+IF($V361=2,N($F361),0))-BY361,0),MAX($P361-SUM(DV361:DV361),0))</f>
        <v>0</v>
      </c>
      <c r="DX361" s="48" t="n">
        <f aca="false">MIN(MAX((FV360*(1+FV$5/Setup!$C$36)+IF($V361=3,N($F361),0))-BZ361,0),MAX($P361-SUM(DV361:DW361),0))</f>
        <v>0</v>
      </c>
      <c r="DY361" s="48" t="n">
        <f aca="false">MIN(MAX((FW360*(1+FW$5/Setup!$C$36)+IF($V361=4,N($F361),0))-CA361,0),MAX($P361-SUM(DV361:DX361),0))</f>
        <v>0</v>
      </c>
      <c r="DZ361" s="48" t="n">
        <f aca="false">MIN(MAX((FX360*(1+FX$5/Setup!$C$36)+IF($V361=5,N($F361),0))-CB361,0),MAX($P361-SUM(DV361:DY361),0))</f>
        <v>0</v>
      </c>
      <c r="EA361" s="48" t="n">
        <f aca="false">MIN(MAX((FY360*(1+FY$5/Setup!$C$36)+IF($V361=6,N($F361),0))-CC361,0),MAX($P361-SUM(DV361:DZ361),0))</f>
        <v>0</v>
      </c>
      <c r="EB361" s="48" t="n">
        <f aca="false">MIN(MAX((FZ360*(1+FZ$5/Setup!$C$36)+IF($V361=7,N($F361),0))-CD361,0),MAX($P361-SUM(DV361:EA361),0))</f>
        <v>0</v>
      </c>
      <c r="EC361" s="48" t="n">
        <f aca="false">MIN(MAX((GA360*(1+GA$5/Setup!$C$36)+IF($V361=8,N($F361),0))-CE361,0),MAX($P361-SUM(DV361:EB361),0))</f>
        <v>0</v>
      </c>
      <c r="ED361" s="48" t="n">
        <f aca="false">MIN(MAX((GB360*(1+GB$5/Setup!$C$36)+IF($V361=9,N($F361),0))-CF361,0),MAX($P361-SUM(DV361:EC361),0))</f>
        <v>0</v>
      </c>
      <c r="EE361" s="48" t="n">
        <f aca="false">MIN(MAX((GC360*(1+GC$5/Setup!$C$36)+IF($V361=10,N($F361),0))-CG361,0),MAX($P361-SUM(DV361:ED361),0))</f>
        <v>0</v>
      </c>
      <c r="EF361" s="48" t="n">
        <f aca="false">MIN(MAX((GD360*(1+GD$5/Setup!$C$36)+IF($V361=11,N($F361),0))-CH361,0),MAX($P361-SUM(DV361:EE361),0))</f>
        <v>0</v>
      </c>
      <c r="EG361" s="48" t="n">
        <f aca="false">MIN(MAX((GE360*(1+GE$5/Setup!$C$36)+IF($V361=12,N($F361),0))-CI361,0),MAX($P361-SUM(DV361:EF361),0))</f>
        <v>0</v>
      </c>
      <c r="EH361" s="48" t="n">
        <f aca="false">MIN(MAX((GF360*(1+GF$5/Setup!$C$36)+IF($V361=13,N($F361),0))-CJ361,0),MAX($P361-SUM(DV361:EG361),0))</f>
        <v>0</v>
      </c>
      <c r="EI361" s="48" t="n">
        <f aca="false">MIN(MAX((GG360*(1+GG$5/Setup!$C$36)+IF($V361=14,N($F361),0))-CK361,0),MAX($P361-SUM(DV361:EH361),0))</f>
        <v>0</v>
      </c>
      <c r="EJ361" s="48" t="n">
        <f aca="false">MIN(MAX((GH360*(1+GH$5/Setup!$C$36)+IF($V361=15,N($F361),0))-CL361,0),MAX($P361-SUM(DV361:EI361),0))</f>
        <v>0</v>
      </c>
      <c r="EK361" s="48" t="n">
        <f aca="false">MIN(MAX((GI360*(1+GI$5/Setup!$C$36)+IF($V361=16,N($F361),0))-CM361,0),MAX($P361-SUM(DV361:EJ361),0))</f>
        <v>0</v>
      </c>
      <c r="EL361" s="48" t="n">
        <f aca="false">MIN(MAX((GJ360*(1+GJ$5/Setup!$C$36)+IF($V361=17,N($F361),0))-CN361,0),MAX($P361-SUM(DV361:EK361),0))</f>
        <v>0</v>
      </c>
      <c r="EM361" s="48" t="n">
        <f aca="false">MIN(MAX((GK360*(1+GK$5/Setup!$C$36)+IF($V361=18,N($F361),0))-CO361,0),MAX($P361-SUM(DV361:EL361),0))</f>
        <v>0</v>
      </c>
      <c r="EN361" s="48" t="n">
        <f aca="false">MIN(MAX((GL360*(1+GL$5/Setup!$C$36)+IF($V361=19,N($F361),0))-CP361,0),MAX($P361-SUM(DV361:EM361),0))</f>
        <v>0</v>
      </c>
      <c r="EO361" s="48" t="n">
        <f aca="false">MIN(MAX((GM360*(1+GM$5/Setup!$C$36)+IF($V361=20,N($F361),0))-CQ361,0),MAX($P361-SUM(DV361:EN361),0))</f>
        <v>0</v>
      </c>
      <c r="EP361" s="48" t="n">
        <f aca="false">MIN(MAX((GN360*(1+GN$5/Setup!$C$36)+IF($V361=21,N($F361),0))-CR361,0),MAX($P361-SUM(DV361:EO361),0))</f>
        <v>0</v>
      </c>
      <c r="EQ361" s="48" t="n">
        <f aca="false">MIN(MAX((GO360*(1+GO$5/Setup!$C$36)+IF($V361=22,N($F361),0))-CS361,0),MAX($P361-SUM(DV361:EP361),0))</f>
        <v>0</v>
      </c>
      <c r="ER361" s="48" t="n">
        <f aca="false">MIN(MAX((GP360*(1+GP$5/Setup!$C$36)+IF($V361=23,N($F361),0))-CT361,0),MAX($P361-SUM(DV361:EQ361),0))</f>
        <v>0</v>
      </c>
      <c r="ES361" s="48" t="n">
        <f aca="false">MIN(MAX((GQ360*(1+GQ$5/Setup!$C$36)+IF($V361=24,N($F361),0))-CU361,0),MAX($P361-SUM(DV361:ER361),0))</f>
        <v>0</v>
      </c>
      <c r="ET361" s="48" t="n">
        <f aca="false">MIN(MAX((GR360*(1+GR$5/Setup!$C$36)+IF($V361=25,N($F361),0))-CV361,0),MAX($P361-SUM(DV361:ES361),0))</f>
        <v>0</v>
      </c>
      <c r="EU361" s="48" t="n">
        <f aca="false">MIN(MAX((GS360*(1+GS$5/Setup!$C$36)+IF($V361=26,N($F361),0))-CW361,0),MAX($P361-SUM(DV361:ET361),0))</f>
        <v>0</v>
      </c>
      <c r="EV361" s="48" t="n">
        <f aca="false">MIN(MAX((GT360*(1+GT$5/Setup!$C$36)+IF($V361=27,N($F361),0))-CX361,0),MAX($P361-SUM(DV361:EU361),0))</f>
        <v>0</v>
      </c>
      <c r="EW361" s="48" t="n">
        <f aca="false">MIN(MAX((GU360*(1+GU$5/Setup!$C$36)+IF($V361=28,N($F361),0))-CY361,0),MAX($P361-SUM(DV361:EV361),0))</f>
        <v>0</v>
      </c>
      <c r="EX361" s="48" t="n">
        <f aca="false">MIN(MAX((GV360*(1+GV$5/Setup!$C$36)+IF($V361=29,N($F361),0))-CZ361,0),MAX($P361-SUM(DV361:EW361),0))</f>
        <v>0</v>
      </c>
      <c r="EY361" s="48" t="n">
        <f aca="false">MIN(MAX((GW360*(1+GW$5/Setup!$C$36)+IF($V361=30,N($F361),0))-DA361,0),MAX($P361-SUM(DV361:EX361),0))</f>
        <v>0</v>
      </c>
      <c r="EZ361" s="48" t="n">
        <f aca="false">MIN(MAX((GX360*(1+GX$5/Setup!$C$36)+IF($V361=31,N($F361),0))-DB361,0),MAX($P361-SUM(DV361:EY361),0))</f>
        <v>0</v>
      </c>
      <c r="FA361" s="48" t="n">
        <f aca="false">MIN(MAX((GY360*(1+GY$5/Setup!$C$36)+IF($V361=32,N($F361),0))-DC361,0),MAX($P361-SUM(DV361:EZ361),0))</f>
        <v>0</v>
      </c>
      <c r="FB361" s="48" t="n">
        <f aca="false">MIN(MAX((GZ360*(1+GZ$5/Setup!$C$36)+IF($V361=33,N($F361),0))-DD361,0),MAX($P361-SUM(DV361:FA361),0))</f>
        <v>0</v>
      </c>
      <c r="FC361" s="48" t="n">
        <f aca="false">MIN(MAX((HA360*(1+HA$5/Setup!$C$36)+IF($V361=34,N($F361),0))-DE361,0),MAX($P361-SUM(DV361:FB361),0))</f>
        <v>0</v>
      </c>
      <c r="FD361" s="48" t="n">
        <f aca="false">MIN(MAX((HB360*(1+HB$5/Setup!$C$36)+IF($V361=35,N($F361),0))-DF361,0),MAX($P361-SUM(DV361:FC361),0))</f>
        <v>0</v>
      </c>
      <c r="FE361" s="48" t="n">
        <f aca="false">MIN(MAX((HC360*(1+HC$5/Setup!$C$36)+IF($V361=36,N($F361),0))-DG361,0),MAX($P361-SUM(DV361:FD361),0))</f>
        <v>0</v>
      </c>
      <c r="FF361" s="48" t="n">
        <f aca="false">MIN(MAX((HD360*(1+HD$5/Setup!$C$36)+IF($V361=37,N($F361),0))-DH361,0),MAX($P361-SUM(DV361:FE361),0))</f>
        <v>0</v>
      </c>
      <c r="FG361" s="48" t="n">
        <f aca="false">MIN(MAX((HE360*(1+HE$5/Setup!$C$36)+IF($V361=38,N($F361),0))-DI361,0),MAX($P361-SUM(DV361:FF361),0))</f>
        <v>0</v>
      </c>
      <c r="FH361" s="48" t="n">
        <f aca="false">MIN(MAX((HF360*(1+HF$5/Setup!$C$36)+IF($V361=39,N($F361),0))-DJ361,0),MAX($P361-SUM(DV361:FG361),0))</f>
        <v>0</v>
      </c>
      <c r="FI361" s="48" t="n">
        <f aca="false">MIN(MAX((HG360*(1+HG$5/Setup!$C$36)+IF($V361=40,N($F361),0))-DK361,0),MAX($P361-SUM(DV361:FH361),0))</f>
        <v>0</v>
      </c>
      <c r="FJ361" s="48" t="n">
        <f aca="false">MIN(MAX((HH360*(1+HH$5/Setup!$C$36)+IF($V361=41,N($F361),0))-DL361,0),MAX($P361-SUM(DV361:FI361),0))</f>
        <v>0</v>
      </c>
      <c r="FK361" s="48" t="n">
        <f aca="false">MIN(MAX((HI360*(1+HI$5/Setup!$C$36)+IF($V361=42,N($F361),0))-DM361,0),MAX($P361-SUM(DV361:FJ361),0))</f>
        <v>0</v>
      </c>
      <c r="FL361" s="48" t="n">
        <f aca="false">MIN(MAX((HJ360*(1+HJ$5/Setup!$C$36)+IF($V361=43,N($F361),0))-DN361,0),MAX($P361-SUM(DV361:FK361),0))</f>
        <v>0</v>
      </c>
      <c r="FM361" s="48" t="n">
        <f aca="false">MIN(MAX((HK360*(1+HK$5/Setup!$C$36)+IF($V361=44,N($F361),0))-DO361,0),MAX($P361-SUM(DV361:FL361),0))</f>
        <v>0</v>
      </c>
      <c r="FN361" s="48" t="n">
        <f aca="false">MIN(MAX((HL360*(1+HL$5/Setup!$C$36)+IF($V361=45,N($F361),0))-DP361,0),MAX($P361-SUM(DV361:FM361),0))</f>
        <v>0</v>
      </c>
      <c r="FO361" s="48" t="n">
        <f aca="false">MIN(MAX((HM360*(1+HM$5/Setup!$C$36)+IF($V361=46,N($F361),0))-DQ361,0),MAX($P361-SUM(DV361:FN361),0))</f>
        <v>0</v>
      </c>
      <c r="FP361" s="48" t="n">
        <f aca="false">MIN(MAX((HN360*(1+HN$5/Setup!$C$36)+IF($V361=47,N($F361),0))-DR361,0),MAX($P361-SUM(DV361:FO361),0))</f>
        <v>0</v>
      </c>
      <c r="FQ361" s="48" t="n">
        <f aca="false">MIN(MAX((HO360*(1+HO$5/Setup!$C$36)+IF($V361=48,N($F361),0))-DS361,0),MAX($P361-SUM(DV361:FP361),0))</f>
        <v>0</v>
      </c>
      <c r="FR361" s="48" t="n">
        <f aca="false">MIN(MAX((HP360*(1+HP$5/Setup!$C$36)+IF($V361=49,N($F361),0))-DT361,0),MAX($P361-SUM(DV361:FQ361),0))</f>
        <v>0</v>
      </c>
      <c r="FS361" s="48" t="n">
        <f aca="false">MIN(MAX((HQ360*(1+HQ$5/Setup!$C$36)+IF($V361=50,N($F361),0))-DU361,0),MAX($P361-SUM(DV361:FR361),0))</f>
        <v>0</v>
      </c>
      <c r="FT361" s="48" t="n">
        <f aca="false">IF((FT360*(1+FT$5/Setup!$C$36)+IF($V361=1,N($F361),0))-BX361-DV361&lt;0.005,0,(FT360*(1+FT$5/Setup!$C$36)+IF($V361=1,N($F361),0))-BX361-DV361)</f>
        <v>0</v>
      </c>
      <c r="FU361" s="48" t="n">
        <f aca="false">IF((FU360*(1+FU$5/Setup!$C$36)+IF($V361=2,N($F361),0))-BY361-DW361&lt;0.005,0,(FU360*(1+FU$5/Setup!$C$36)+IF($V361=2,N($F361),0))-BY361-DW361)</f>
        <v>0</v>
      </c>
      <c r="FV361" s="48" t="n">
        <f aca="false">IF((FV360*(1+FV$5/Setup!$C$36)+IF($V361=3,N($F361),0))-BZ361-DX361&lt;0.005,0,(FV360*(1+FV$5/Setup!$C$36)+IF($V361=3,N($F361),0))-BZ361-DX361)</f>
        <v>0</v>
      </c>
      <c r="FW361" s="48" t="n">
        <f aca="false">IF((FW360*(1+FW$5/Setup!$C$36)+IF($V361=4,N($F361),0))-CA361-DY361&lt;0.005,0,(FW360*(1+FW$5/Setup!$C$36)+IF($V361=4,N($F361),0))-CA361-DY361)</f>
        <v>0</v>
      </c>
      <c r="FX361" s="48" t="n">
        <f aca="false">IF((FX360*(1+FX$5/Setup!$C$36)+IF($V361=5,N($F361),0))-CB361-DZ361&lt;0.005,0,(FX360*(1+FX$5/Setup!$C$36)+IF($V361=5,N($F361),0))-CB361-DZ361)</f>
        <v>0</v>
      </c>
      <c r="FY361" s="48" t="n">
        <f aca="false">IF((FY360*(1+FY$5/Setup!$C$36)+IF($V361=6,N($F361),0))-CC361-EA361&lt;0.005,0,(FY360*(1+FY$5/Setup!$C$36)+IF($V361=6,N($F361),0))-CC361-EA361)</f>
        <v>0</v>
      </c>
      <c r="FZ361" s="48" t="n">
        <f aca="false">IF((FZ360*(1+FZ$5/Setup!$C$36)+IF($V361=7,N($F361),0))-CD361-EB361&lt;0.005,0,(FZ360*(1+FZ$5/Setup!$C$36)+IF($V361=7,N($F361),0))-CD361-EB361)</f>
        <v>0</v>
      </c>
      <c r="GA361" s="48" t="n">
        <f aca="false">IF((GA360*(1+GA$5/Setup!$C$36)+IF($V361=8,N($F361),0))-CE361-EC361&lt;0.005,0,(GA360*(1+GA$5/Setup!$C$36)+IF($V361=8,N($F361),0))-CE361-EC361)</f>
        <v>0</v>
      </c>
      <c r="GB361" s="48" t="n">
        <f aca="false">IF((GB360*(1+GB$5/Setup!$C$36)+IF($V361=9,N($F361),0))-CF361-ED361&lt;0.005,0,(GB360*(1+GB$5/Setup!$C$36)+IF($V361=9,N($F361),0))-CF361-ED361)</f>
        <v>0</v>
      </c>
      <c r="GC361" s="48" t="n">
        <f aca="false">IF((GC360*(1+GC$5/Setup!$C$36)+IF($V361=10,N($F361),0))-CG361-EE361&lt;0.005,0,(GC360*(1+GC$5/Setup!$C$36)+IF($V361=10,N($F361),0))-CG361-EE361)</f>
        <v>0</v>
      </c>
      <c r="GD361" s="48" t="n">
        <f aca="false">IF((GD360*(1+GD$5/Setup!$C$36)+IF($V361=11,N($F361),0))-CH361-EF361&lt;0.005,0,(GD360*(1+GD$5/Setup!$C$36)+IF($V361=11,N($F361),0))-CH361-EF361)</f>
        <v>0</v>
      </c>
      <c r="GE361" s="48" t="n">
        <f aca="false">IF((GE360*(1+GE$5/Setup!$C$36)+IF($V361=12,N($F361),0))-CI361-EG361&lt;0.005,0,(GE360*(1+GE$5/Setup!$C$36)+IF($V361=12,N($F361),0))-CI361-EG361)</f>
        <v>0</v>
      </c>
      <c r="GF361" s="48" t="n">
        <f aca="false">IF((GF360*(1+GF$5/Setup!$C$36)+IF($V361=13,N($F361),0))-CJ361-EH361&lt;0.005,0,(GF360*(1+GF$5/Setup!$C$36)+IF($V361=13,N($F361),0))-CJ361-EH361)</f>
        <v>0</v>
      </c>
      <c r="GG361" s="48" t="n">
        <f aca="false">IF((GG360*(1+GG$5/Setup!$C$36)+IF($V361=14,N($F361),0))-CK361-EI361&lt;0.005,0,(GG360*(1+GG$5/Setup!$C$36)+IF($V361=14,N($F361),0))-CK361-EI361)</f>
        <v>0</v>
      </c>
      <c r="GH361" s="48" t="n">
        <f aca="false">IF((GH360*(1+GH$5/Setup!$C$36)+IF($V361=15,N($F361),0))-CL361-EJ361&lt;0.005,0,(GH360*(1+GH$5/Setup!$C$36)+IF($V361=15,N($F361),0))-CL361-EJ361)</f>
        <v>0</v>
      </c>
      <c r="GI361" s="48" t="n">
        <f aca="false">IF((GI360*(1+GI$5/Setup!$C$36)+IF($V361=16,N($F361),0))-CM361-EK361&lt;0.005,0,(GI360*(1+GI$5/Setup!$C$36)+IF($V361=16,N($F361),0))-CM361-EK361)</f>
        <v>0</v>
      </c>
      <c r="GJ361" s="48" t="n">
        <f aca="false">IF((GJ360*(1+GJ$5/Setup!$C$36)+IF($V361=17,N($F361),0))-CN361-EL361&lt;0.005,0,(GJ360*(1+GJ$5/Setup!$C$36)+IF($V361=17,N($F361),0))-CN361-EL361)</f>
        <v>0</v>
      </c>
      <c r="GK361" s="48" t="n">
        <f aca="false">IF((GK360*(1+GK$5/Setup!$C$36)+IF($V361=18,N($F361),0))-CO361-EM361&lt;0.005,0,(GK360*(1+GK$5/Setup!$C$36)+IF($V361=18,N($F361),0))-CO361-EM361)</f>
        <v>0</v>
      </c>
      <c r="GL361" s="48" t="n">
        <f aca="false">IF((GL360*(1+GL$5/Setup!$C$36)+IF($V361=19,N($F361),0))-CP361-EN361&lt;0.005,0,(GL360*(1+GL$5/Setup!$C$36)+IF($V361=19,N($F361),0))-CP361-EN361)</f>
        <v>0</v>
      </c>
      <c r="GM361" s="48" t="n">
        <f aca="false">IF((GM360*(1+GM$5/Setup!$C$36)+IF($V361=20,N($F361),0))-CQ361-EO361&lt;0.005,0,(GM360*(1+GM$5/Setup!$C$36)+IF($V361=20,N($F361),0))-CQ361-EO361)</f>
        <v>0</v>
      </c>
      <c r="GN361" s="48" t="n">
        <f aca="false">IF((GN360*(1+GN$5/Setup!$C$36)+IF($V361=21,N($F361),0))-CR361-EP361&lt;0.005,0,(GN360*(1+GN$5/Setup!$C$36)+IF($V361=21,N($F361),0))-CR361-EP361)</f>
        <v>0</v>
      </c>
      <c r="GO361" s="48" t="n">
        <f aca="false">IF((GO360*(1+GO$5/Setup!$C$36)+IF($V361=22,N($F361),0))-CS361-EQ361&lt;0.005,0,(GO360*(1+GO$5/Setup!$C$36)+IF($V361=22,N($F361),0))-CS361-EQ361)</f>
        <v>0</v>
      </c>
      <c r="GP361" s="48" t="n">
        <f aca="false">IF((GP360*(1+GP$5/Setup!$C$36)+IF($V361=23,N($F361),0))-CT361-ER361&lt;0.005,0,(GP360*(1+GP$5/Setup!$C$36)+IF($V361=23,N($F361),0))-CT361-ER361)</f>
        <v>0</v>
      </c>
      <c r="GQ361" s="48" t="n">
        <f aca="false">IF((GQ360*(1+GQ$5/Setup!$C$36)+IF($V361=24,N($F361),0))-CU361-ES361&lt;0.005,0,(GQ360*(1+GQ$5/Setup!$C$36)+IF($V361=24,N($F361),0))-CU361-ES361)</f>
        <v>0</v>
      </c>
      <c r="GR361" s="48" t="n">
        <f aca="false">IF((GR360*(1+GR$5/Setup!$C$36)+IF($V361=25,N($F361),0))-CV361-ET361&lt;0.005,0,(GR360*(1+GR$5/Setup!$C$36)+IF($V361=25,N($F361),0))-CV361-ET361)</f>
        <v>0</v>
      </c>
      <c r="GS361" s="48" t="n">
        <f aca="false">IF((GS360*(1+GS$5/Setup!$C$36)+IF($V361=26,N($F361),0))-CW361-EU361&lt;0.005,0,(GS360*(1+GS$5/Setup!$C$36)+IF($V361=26,N($F361),0))-CW361-EU361)</f>
        <v>0</v>
      </c>
      <c r="GT361" s="48" t="n">
        <f aca="false">IF((GT360*(1+GT$5/Setup!$C$36)+IF($V361=27,N($F361),0))-CX361-EV361&lt;0.005,0,(GT360*(1+GT$5/Setup!$C$36)+IF($V361=27,N($F361),0))-CX361-EV361)</f>
        <v>0</v>
      </c>
      <c r="GU361" s="48" t="n">
        <f aca="false">IF((GU360*(1+GU$5/Setup!$C$36)+IF($V361=28,N($F361),0))-CY361-EW361&lt;0.005,0,(GU360*(1+GU$5/Setup!$C$36)+IF($V361=28,N($F361),0))-CY361-EW361)</f>
        <v>0</v>
      </c>
      <c r="GV361" s="48" t="n">
        <f aca="false">IF((GV360*(1+GV$5/Setup!$C$36)+IF($V361=29,N($F361),0))-CZ361-EX361&lt;0.005,0,(GV360*(1+GV$5/Setup!$C$36)+IF($V361=29,N($F361),0))-CZ361-EX361)</f>
        <v>0</v>
      </c>
      <c r="GW361" s="48" t="n">
        <f aca="false">IF((GW360*(1+GW$5/Setup!$C$36)+IF($V361=30,N($F361),0))-DA361-EY361&lt;0.005,0,(GW360*(1+GW$5/Setup!$C$36)+IF($V361=30,N($F361),0))-DA361-EY361)</f>
        <v>0</v>
      </c>
      <c r="GX361" s="48" t="n">
        <f aca="false">IF((GX360*(1+GX$5/Setup!$C$36)+IF($V361=31,N($F361),0))-DB361-EZ361&lt;0.005,0,(GX360*(1+GX$5/Setup!$C$36)+IF($V361=31,N($F361),0))-DB361-EZ361)</f>
        <v>0</v>
      </c>
      <c r="GY361" s="48" t="n">
        <f aca="false">IF((GY360*(1+GY$5/Setup!$C$36)+IF($V361=32,N($F361),0))-DC361-FA361&lt;0.005,0,(GY360*(1+GY$5/Setup!$C$36)+IF($V361=32,N($F361),0))-DC361-FA361)</f>
        <v>0</v>
      </c>
      <c r="GZ361" s="48" t="n">
        <f aca="false">IF((GZ360*(1+GZ$5/Setup!$C$36)+IF($V361=33,N($F361),0))-DD361-FB361&lt;0.005,0,(GZ360*(1+GZ$5/Setup!$C$36)+IF($V361=33,N($F361),0))-DD361-FB361)</f>
        <v>0</v>
      </c>
      <c r="HA361" s="48" t="n">
        <f aca="false">IF((HA360*(1+HA$5/Setup!$C$36)+IF($V361=34,N($F361),0))-DE361-FC361&lt;0.005,0,(HA360*(1+HA$5/Setup!$C$36)+IF($V361=34,N($F361),0))-DE361-FC361)</f>
        <v>0</v>
      </c>
      <c r="HB361" s="48" t="n">
        <f aca="false">IF((HB360*(1+HB$5/Setup!$C$36)+IF($V361=35,N($F361),0))-DF361-FD361&lt;0.005,0,(HB360*(1+HB$5/Setup!$C$36)+IF($V361=35,N($F361),0))-DF361-FD361)</f>
        <v>0</v>
      </c>
      <c r="HC361" s="48" t="n">
        <f aca="false">IF((HC360*(1+HC$5/Setup!$C$36)+IF($V361=36,N($F361),0))-DG361-FE361&lt;0.005,0,(HC360*(1+HC$5/Setup!$C$36)+IF($V361=36,N($F361),0))-DG361-FE361)</f>
        <v>0</v>
      </c>
      <c r="HD361" s="48" t="n">
        <f aca="false">IF((HD360*(1+HD$5/Setup!$C$36)+IF($V361=37,N($F361),0))-DH361-FF361&lt;0.005,0,(HD360*(1+HD$5/Setup!$C$36)+IF($V361=37,N($F361),0))-DH361-FF361)</f>
        <v>0</v>
      </c>
      <c r="HE361" s="48" t="n">
        <f aca="false">IF((HE360*(1+HE$5/Setup!$C$36)+IF($V361=38,N($F361),0))-DI361-FG361&lt;0.005,0,(HE360*(1+HE$5/Setup!$C$36)+IF($V361=38,N($F361),0))-DI361-FG361)</f>
        <v>0</v>
      </c>
      <c r="HF361" s="48" t="n">
        <f aca="false">IF((HF360*(1+HF$5/Setup!$C$36)+IF($V361=39,N($F361),0))-DJ361-FH361&lt;0.005,0,(HF360*(1+HF$5/Setup!$C$36)+IF($V361=39,N($F361),0))-DJ361-FH361)</f>
        <v>0</v>
      </c>
      <c r="HG361" s="48" t="n">
        <f aca="false">IF((HG360*(1+HG$5/Setup!$C$36)+IF($V361=40,N($F361),0))-DK361-FI361&lt;0.005,0,(HG360*(1+HG$5/Setup!$C$36)+IF($V361=40,N($F361),0))-DK361-FI361)</f>
        <v>0</v>
      </c>
      <c r="HH361" s="48" t="n">
        <f aca="false">IF((HH360*(1+HH$5/Setup!$C$36)+IF($V361=41,N($F361),0))-DL361-FJ361&lt;0.005,0,(HH360*(1+HH$5/Setup!$C$36)+IF($V361=41,N($F361),0))-DL361-FJ361)</f>
        <v>0</v>
      </c>
      <c r="HI361" s="48" t="n">
        <f aca="false">IF((HI360*(1+HI$5/Setup!$C$36)+IF($V361=42,N($F361),0))-DM361-FK361&lt;0.005,0,(HI360*(1+HI$5/Setup!$C$36)+IF($V361=42,N($F361),0))-DM361-FK361)</f>
        <v>0</v>
      </c>
      <c r="HJ361" s="48" t="n">
        <f aca="false">IF((HJ360*(1+HJ$5/Setup!$C$36)+IF($V361=43,N($F361),0))-DN361-FL361&lt;0.005,0,(HJ360*(1+HJ$5/Setup!$C$36)+IF($V361=43,N($F361),0))-DN361-FL361)</f>
        <v>0</v>
      </c>
      <c r="HK361" s="48" t="n">
        <f aca="false">IF((HK360*(1+HK$5/Setup!$C$36)+IF($V361=44,N($F361),0))-DO361-FM361&lt;0.005,0,(HK360*(1+HK$5/Setup!$C$36)+IF($V361=44,N($F361),0))-DO361-FM361)</f>
        <v>0</v>
      </c>
      <c r="HL361" s="48" t="n">
        <f aca="false">IF((HL360*(1+HL$5/Setup!$C$36)+IF($V361=45,N($F361),0))-DP361-FN361&lt;0.005,0,(HL360*(1+HL$5/Setup!$C$36)+IF($V361=45,N($F361),0))-DP361-FN361)</f>
        <v>0</v>
      </c>
      <c r="HM361" s="48" t="n">
        <f aca="false">IF((HM360*(1+HM$5/Setup!$C$36)+IF($V361=46,N($F361),0))-DQ361-FO361&lt;0.005,0,(HM360*(1+HM$5/Setup!$C$36)+IF($V361=46,N($F361),0))-DQ361-FO361)</f>
        <v>0</v>
      </c>
      <c r="HN361" s="48" t="n">
        <f aca="false">IF((HN360*(1+HN$5/Setup!$C$36)+IF($V361=47,N($F361),0))-DR361-FP361&lt;0.005,0,(HN360*(1+HN$5/Setup!$C$36)+IF($V361=47,N($F361),0))-DR361-FP361)</f>
        <v>0</v>
      </c>
      <c r="HO361" s="48" t="n">
        <f aca="false">IF((HO360*(1+HO$5/Setup!$C$36)+IF($V361=48,N($F361),0))-DS361-FQ361&lt;0.005,0,(HO360*(1+HO$5/Setup!$C$36)+IF($V361=48,N($F361),0))-DS361-FQ361)</f>
        <v>0</v>
      </c>
      <c r="HP361" s="48" t="n">
        <f aca="false">IF((HP360*(1+HP$5/Setup!$C$36)+IF($V361=49,N($F361),0))-DT361-FR361&lt;0.005,0,(HP360*(1+HP$5/Setup!$C$36)+IF($V361=49,N($F361),0))-DT361-FR361)</f>
        <v>0</v>
      </c>
      <c r="HQ361" s="48" t="n">
        <f aca="false">IF((HQ360*(1+HQ$5/Setup!$C$36)+IF($V361=50,N($F361),0))-DU361-FS361&lt;0.005,0,(HQ360*(1+HQ$5/Setup!$C$36)+IF($V361=50,N($F361),0))-DU361-FS361)</f>
        <v>0</v>
      </c>
    </row>
    <row r="362" customFormat="false" ht="15" hidden="false" customHeight="false" outlineLevel="0" collapsed="false">
      <c r="A362" s="44" t="n">
        <v>354</v>
      </c>
      <c r="B362" s="45" t="n">
        <f aca="false">IF(Setup!$C$7="Every month",EDATE(Setup!$C$8,($A362-1)),IF(Setup!$C$7="Twice a month",DATE(YEAR(Setup!$C$8),MONTH(Setup!$C$8)+INT((($A362-1)+Setup!$C$41)/2),MIN(IF(MOD(($A362-1)+Setup!$C$41,2)=0,Setup!$C$39,Setup!$C$40),DAY(EOMONTH(DATE(YEAR(Setup!$C$8),MONTH(Setup!$C$8)+INT((($A362-1)+Setup!$C$41)/2),1),0)))),Setup!$C$8+($A362-1)*IF(Setup!$C$7="Every week",7,14)))</f>
        <v>51267</v>
      </c>
      <c r="C362" s="45" t="n">
        <f aca="false">IF(Setup!$C$7="Every month",EDATE(Setup!$C$8,$A362),IF(Setup!$C$7="Twice a month",DATE(YEAR(Setup!$C$8),MONTH(Setup!$C$8)+INT(($A362+Setup!$C$41)/2),MIN(IF(MOD($A362+Setup!$C$41,2)=0,Setup!$C$39,Setup!$C$40),DAY(EOMONTH(DATE(YEAR(Setup!$C$8),MONTH(Setup!$C$8)+INT(($A362+Setup!$C$41)/2),1),0)))),Setup!$C$8+$A362*IF(Setup!$C$7="Every week",7,14)))</f>
        <v>51281</v>
      </c>
      <c r="D362" s="46"/>
      <c r="E362" s="47"/>
      <c r="F362" s="47"/>
      <c r="G362" s="47"/>
      <c r="H362" s="47"/>
      <c r="I362" s="48" t="n">
        <f aca="false">N(Setup!$C$11)+N(E362)</f>
        <v>100</v>
      </c>
      <c r="J362" s="48" t="n">
        <f aca="false">MIN(Setup!$C$37,MAX(I362,0))</f>
        <v>9.23076923076923</v>
      </c>
      <c r="K362" s="48" t="n">
        <f aca="false">MIN(MAX(N(Setup!$C$14)-L361,0),MAX(I362-J362,0))</f>
        <v>0</v>
      </c>
      <c r="L362" s="48" t="n">
        <f aca="false">L361+K362-N(G362)</f>
        <v>500</v>
      </c>
      <c r="M362" s="48" t="n">
        <f aca="false">M361+J362-N(H362)</f>
        <v>3267.69230769229</v>
      </c>
      <c r="N362" s="48" t="n">
        <f aca="false">SUM(BX362:DU362)</f>
        <v>0</v>
      </c>
      <c r="O362" s="48" t="n">
        <f aca="false">SUM(Z362:BW362)-N362</f>
        <v>40</v>
      </c>
      <c r="P362" s="48" t="n">
        <f aca="false">MAX(I362-J362-K362,0)+O362</f>
        <v>130.769230769231</v>
      </c>
      <c r="Q362" s="48" t="n">
        <f aca="false">SUM(DV362:FS362)</f>
        <v>0</v>
      </c>
      <c r="R362" s="49" t="n">
        <f aca="false">N362+J362+K362+Q362</f>
        <v>9.23076923076923</v>
      </c>
      <c r="S362" s="48" t="n">
        <f aca="false">T362-T361-N(F362)+N362+Q362</f>
        <v>0</v>
      </c>
      <c r="T362" s="49" t="n">
        <f aca="false">SUM(FT362:HQ362)</f>
        <v>0</v>
      </c>
      <c r="U362" s="44" t="str">
        <f aca="false">IF(T361&lt;0.005,"",INDEX(Helpers!$C$2:$C$51,IF(_xlfn.MINIFS($DV$6:$FS$6,DV362:FS362,"&gt;0.005")=0,V362,_xlfn.MINIFS($DV$6:$FS$6,DV362:FS362,"&gt;0.005"))))</f>
        <v/>
      </c>
      <c r="V362" s="44" t="n">
        <f aca="false">IF(_xlfn.MINIFS($FT$6:$HQ$6,FT361:HQ361,"&gt;0.005")=0,1,_xlfn.MINIFS($FT$6:$HQ$6,FT361:HQ361,"&gt;0.005"))</f>
        <v>1</v>
      </c>
      <c r="W362" s="44" t="n">
        <f aca="false">IF(AND(D362&lt;&gt;"Paid",T361&gt;0.005),1,0)</f>
        <v>0</v>
      </c>
      <c r="X362" s="48" t="n">
        <f aca="false">SUMPRODUCT(((Helpers!$G$2:$G$51*(1+(Helpers!$D$2:$D$51+0.000000001)/12)^(($B362-Setup!$C$8)/(365.25/12))-Helpers!$E$2:$E$51*((1+(Helpers!$D$2:$D$51+0.000000001)/12)^(($B362-Setup!$C$8)/(365.25/12))-1)/((Helpers!$D$2:$D$51+0.000000001)/12))&gt;0)*(Helpers!$G$2:$G$51*(1+(Helpers!$D$2:$D$51+0.000000001)/12)^(($B362-Setup!$C$8)/(365.25/12))-Helpers!$E$2:$E$51*((1+(Helpers!$D$2:$D$51+0.000000001)/12)^(($B362-Setup!$C$8)/(365.25/12))-1)/((Helpers!$D$2:$D$51+0.000000001)/12)))</f>
        <v>0</v>
      </c>
      <c r="Y362" s="48"/>
      <c r="Z362" s="48" t="n">
        <f aca="false">IF(OR(N(Z$5)=0,Z$6=""),0,Z$5*((DATE(YEAR($B362),MONTH($B362),MIN(Z$6,DAY(EOMONTH($B362,0))))&gt;=$B362)*(DATE(YEAR($B362),MONTH($B362),MIN(Z$6,DAY(EOMONTH($B362,0))))&lt;$C362)+(DATE(YEAR($B362),MONTH($B362)+1,MIN(Z$6,DAY(EOMONTH($B362,1))))&gt;=$B362)*(DATE(YEAR($B362),MONTH($B362)+1,MIN(Z$6,DAY(EOMONTH($B362,1))))&lt;$C362)))</f>
        <v>0</v>
      </c>
      <c r="AA362" s="48" t="n">
        <f aca="false">IF(OR(N(AA$5)=0,AA$6=""),0,AA$5*((DATE(YEAR($B362),MONTH($B362),MIN(AA$6,DAY(EOMONTH($B362,0))))&gt;=$B362)*(DATE(YEAR($B362),MONTH($B362),MIN(AA$6,DAY(EOMONTH($B362,0))))&lt;$C362)+(DATE(YEAR($B362),MONTH($B362)+1,MIN(AA$6,DAY(EOMONTH($B362,1))))&gt;=$B362)*(DATE(YEAR($B362),MONTH($B362)+1,MIN(AA$6,DAY(EOMONTH($B362,1))))&lt;$C362)))</f>
        <v>40</v>
      </c>
      <c r="AB362" s="48" t="n">
        <f aca="false">IF(OR(N(AB$5)=0,AB$6=""),0,AB$5*((DATE(YEAR($B362),MONTH($B362),MIN(AB$6,DAY(EOMONTH($B362,0))))&gt;=$B362)*(DATE(YEAR($B362),MONTH($B362),MIN(AB$6,DAY(EOMONTH($B362,0))))&lt;$C362)+(DATE(YEAR($B362),MONTH($B362)+1,MIN(AB$6,DAY(EOMONTH($B362,1))))&gt;=$B362)*(DATE(YEAR($B362),MONTH($B362)+1,MIN(AB$6,DAY(EOMONTH($B362,1))))&lt;$C362)))</f>
        <v>0</v>
      </c>
      <c r="AC362" s="48" t="n">
        <f aca="false">IF(OR(N(AC$5)=0,AC$6=""),0,AC$5*((DATE(YEAR($B362),MONTH($B362),MIN(AC$6,DAY(EOMONTH($B362,0))))&gt;=$B362)*(DATE(YEAR($B362),MONTH($B362),MIN(AC$6,DAY(EOMONTH($B362,0))))&lt;$C362)+(DATE(YEAR($B362),MONTH($B362)+1,MIN(AC$6,DAY(EOMONTH($B362,1))))&gt;=$B362)*(DATE(YEAR($B362),MONTH($B362)+1,MIN(AC$6,DAY(EOMONTH($B362,1))))&lt;$C362)))</f>
        <v>0</v>
      </c>
      <c r="AD362" s="48" t="n">
        <f aca="false">IF(OR(N(AD$5)=0,AD$6=""),0,AD$5*((DATE(YEAR($B362),MONTH($B362),MIN(AD$6,DAY(EOMONTH($B362,0))))&gt;=$B362)*(DATE(YEAR($B362),MONTH($B362),MIN(AD$6,DAY(EOMONTH($B362,0))))&lt;$C362)+(DATE(YEAR($B362),MONTH($B362)+1,MIN(AD$6,DAY(EOMONTH($B362,1))))&gt;=$B362)*(DATE(YEAR($B362),MONTH($B362)+1,MIN(AD$6,DAY(EOMONTH($B362,1))))&lt;$C362)))</f>
        <v>0</v>
      </c>
      <c r="AE362" s="48" t="n">
        <f aca="false">IF(OR(N(AE$5)=0,AE$6=""),0,AE$5*((DATE(YEAR($B362),MONTH($B362),MIN(AE$6,DAY(EOMONTH($B362,0))))&gt;=$B362)*(DATE(YEAR($B362),MONTH($B362),MIN(AE$6,DAY(EOMONTH($B362,0))))&lt;$C362)+(DATE(YEAR($B362),MONTH($B362)+1,MIN(AE$6,DAY(EOMONTH($B362,1))))&gt;=$B362)*(DATE(YEAR($B362),MONTH($B362)+1,MIN(AE$6,DAY(EOMONTH($B362,1))))&lt;$C362)))</f>
        <v>0</v>
      </c>
      <c r="AF362" s="48" t="n">
        <f aca="false">IF(OR(N(AF$5)=0,AF$6=""),0,AF$5*((DATE(YEAR($B362),MONTH($B362),MIN(AF$6,DAY(EOMONTH($B362,0))))&gt;=$B362)*(DATE(YEAR($B362),MONTH($B362),MIN(AF$6,DAY(EOMONTH($B362,0))))&lt;$C362)+(DATE(YEAR($B362),MONTH($B362)+1,MIN(AF$6,DAY(EOMONTH($B362,1))))&gt;=$B362)*(DATE(YEAR($B362),MONTH($B362)+1,MIN(AF$6,DAY(EOMONTH($B362,1))))&lt;$C362)))</f>
        <v>0</v>
      </c>
      <c r="AG362" s="48" t="n">
        <f aca="false">IF(OR(N(AG$5)=0,AG$6=""),0,AG$5*((DATE(YEAR($B362),MONTH($B362),MIN(AG$6,DAY(EOMONTH($B362,0))))&gt;=$B362)*(DATE(YEAR($B362),MONTH($B362),MIN(AG$6,DAY(EOMONTH($B362,0))))&lt;$C362)+(DATE(YEAR($B362),MONTH($B362)+1,MIN(AG$6,DAY(EOMONTH($B362,1))))&gt;=$B362)*(DATE(YEAR($B362),MONTH($B362)+1,MIN(AG$6,DAY(EOMONTH($B362,1))))&lt;$C362)))</f>
        <v>0</v>
      </c>
      <c r="AH362" s="48" t="n">
        <f aca="false">IF(OR(N(AH$5)=0,AH$6=""),0,AH$5*((DATE(YEAR($B362),MONTH($B362),MIN(AH$6,DAY(EOMONTH($B362,0))))&gt;=$B362)*(DATE(YEAR($B362),MONTH($B362),MIN(AH$6,DAY(EOMONTH($B362,0))))&lt;$C362)+(DATE(YEAR($B362),MONTH($B362)+1,MIN(AH$6,DAY(EOMONTH($B362,1))))&gt;=$B362)*(DATE(YEAR($B362),MONTH($B362)+1,MIN(AH$6,DAY(EOMONTH($B362,1))))&lt;$C362)))</f>
        <v>0</v>
      </c>
      <c r="AI362" s="48" t="n">
        <f aca="false">IF(OR(N(AI$5)=0,AI$6=""),0,AI$5*((DATE(YEAR($B362),MONTH($B362),MIN(AI$6,DAY(EOMONTH($B362,0))))&gt;=$B362)*(DATE(YEAR($B362),MONTH($B362),MIN(AI$6,DAY(EOMONTH($B362,0))))&lt;$C362)+(DATE(YEAR($B362),MONTH($B362)+1,MIN(AI$6,DAY(EOMONTH($B362,1))))&gt;=$B362)*(DATE(YEAR($B362),MONTH($B362)+1,MIN(AI$6,DAY(EOMONTH($B362,1))))&lt;$C362)))</f>
        <v>0</v>
      </c>
      <c r="AJ362" s="48" t="n">
        <f aca="false">IF(OR(N(AJ$5)=0,AJ$6=""),0,AJ$5*((DATE(YEAR($B362),MONTH($B362),MIN(AJ$6,DAY(EOMONTH($B362,0))))&gt;=$B362)*(DATE(YEAR($B362),MONTH($B362),MIN(AJ$6,DAY(EOMONTH($B362,0))))&lt;$C362)+(DATE(YEAR($B362),MONTH($B362)+1,MIN(AJ$6,DAY(EOMONTH($B362,1))))&gt;=$B362)*(DATE(YEAR($B362),MONTH($B362)+1,MIN(AJ$6,DAY(EOMONTH($B362,1))))&lt;$C362)))</f>
        <v>0</v>
      </c>
      <c r="AK362" s="48" t="n">
        <f aca="false">IF(OR(N(AK$5)=0,AK$6=""),0,AK$5*((DATE(YEAR($B362),MONTH($B362),MIN(AK$6,DAY(EOMONTH($B362,0))))&gt;=$B362)*(DATE(YEAR($B362),MONTH($B362),MIN(AK$6,DAY(EOMONTH($B362,0))))&lt;$C362)+(DATE(YEAR($B362),MONTH($B362)+1,MIN(AK$6,DAY(EOMONTH($B362,1))))&gt;=$B362)*(DATE(YEAR($B362),MONTH($B362)+1,MIN(AK$6,DAY(EOMONTH($B362,1))))&lt;$C362)))</f>
        <v>0</v>
      </c>
      <c r="AL362" s="48" t="n">
        <f aca="false">IF(OR(N(AL$5)=0,AL$6=""),0,AL$5*((DATE(YEAR($B362),MONTH($B362),MIN(AL$6,DAY(EOMONTH($B362,0))))&gt;=$B362)*(DATE(YEAR($B362),MONTH($B362),MIN(AL$6,DAY(EOMONTH($B362,0))))&lt;$C362)+(DATE(YEAR($B362),MONTH($B362)+1,MIN(AL$6,DAY(EOMONTH($B362,1))))&gt;=$B362)*(DATE(YEAR($B362),MONTH($B362)+1,MIN(AL$6,DAY(EOMONTH($B362,1))))&lt;$C362)))</f>
        <v>0</v>
      </c>
      <c r="AM362" s="48" t="n">
        <f aca="false">IF(OR(N(AM$5)=0,AM$6=""),0,AM$5*((DATE(YEAR($B362),MONTH($B362),MIN(AM$6,DAY(EOMONTH($B362,0))))&gt;=$B362)*(DATE(YEAR($B362),MONTH($B362),MIN(AM$6,DAY(EOMONTH($B362,0))))&lt;$C362)+(DATE(YEAR($B362),MONTH($B362)+1,MIN(AM$6,DAY(EOMONTH($B362,1))))&gt;=$B362)*(DATE(YEAR($B362),MONTH($B362)+1,MIN(AM$6,DAY(EOMONTH($B362,1))))&lt;$C362)))</f>
        <v>0</v>
      </c>
      <c r="AN362" s="48" t="n">
        <f aca="false">IF(OR(N(AN$5)=0,AN$6=""),0,AN$5*((DATE(YEAR($B362),MONTH($B362),MIN(AN$6,DAY(EOMONTH($B362,0))))&gt;=$B362)*(DATE(YEAR($B362),MONTH($B362),MIN(AN$6,DAY(EOMONTH($B362,0))))&lt;$C362)+(DATE(YEAR($B362),MONTH($B362)+1,MIN(AN$6,DAY(EOMONTH($B362,1))))&gt;=$B362)*(DATE(YEAR($B362),MONTH($B362)+1,MIN(AN$6,DAY(EOMONTH($B362,1))))&lt;$C362)))</f>
        <v>0</v>
      </c>
      <c r="AO362" s="48" t="n">
        <f aca="false">IF(OR(N(AO$5)=0,AO$6=""),0,AO$5*((DATE(YEAR($B362),MONTH($B362),MIN(AO$6,DAY(EOMONTH($B362,0))))&gt;=$B362)*(DATE(YEAR($B362),MONTH($B362),MIN(AO$6,DAY(EOMONTH($B362,0))))&lt;$C362)+(DATE(YEAR($B362),MONTH($B362)+1,MIN(AO$6,DAY(EOMONTH($B362,1))))&gt;=$B362)*(DATE(YEAR($B362),MONTH($B362)+1,MIN(AO$6,DAY(EOMONTH($B362,1))))&lt;$C362)))</f>
        <v>0</v>
      </c>
      <c r="AP362" s="48" t="n">
        <f aca="false">IF(OR(N(AP$5)=0,AP$6=""),0,AP$5*((DATE(YEAR($B362),MONTH($B362),MIN(AP$6,DAY(EOMONTH($B362,0))))&gt;=$B362)*(DATE(YEAR($B362),MONTH($B362),MIN(AP$6,DAY(EOMONTH($B362,0))))&lt;$C362)+(DATE(YEAR($B362),MONTH($B362)+1,MIN(AP$6,DAY(EOMONTH($B362,1))))&gt;=$B362)*(DATE(YEAR($B362),MONTH($B362)+1,MIN(AP$6,DAY(EOMONTH($B362,1))))&lt;$C362)))</f>
        <v>0</v>
      </c>
      <c r="AQ362" s="48" t="n">
        <f aca="false">IF(OR(N(AQ$5)=0,AQ$6=""),0,AQ$5*((DATE(YEAR($B362),MONTH($B362),MIN(AQ$6,DAY(EOMONTH($B362,0))))&gt;=$B362)*(DATE(YEAR($B362),MONTH($B362),MIN(AQ$6,DAY(EOMONTH($B362,0))))&lt;$C362)+(DATE(YEAR($B362),MONTH($B362)+1,MIN(AQ$6,DAY(EOMONTH($B362,1))))&gt;=$B362)*(DATE(YEAR($B362),MONTH($B362)+1,MIN(AQ$6,DAY(EOMONTH($B362,1))))&lt;$C362)))</f>
        <v>0</v>
      </c>
      <c r="AR362" s="48" t="n">
        <f aca="false">IF(OR(N(AR$5)=0,AR$6=""),0,AR$5*((DATE(YEAR($B362),MONTH($B362),MIN(AR$6,DAY(EOMONTH($B362,0))))&gt;=$B362)*(DATE(YEAR($B362),MONTH($B362),MIN(AR$6,DAY(EOMONTH($B362,0))))&lt;$C362)+(DATE(YEAR($B362),MONTH($B362)+1,MIN(AR$6,DAY(EOMONTH($B362,1))))&gt;=$B362)*(DATE(YEAR($B362),MONTH($B362)+1,MIN(AR$6,DAY(EOMONTH($B362,1))))&lt;$C362)))</f>
        <v>0</v>
      </c>
      <c r="AS362" s="48" t="n">
        <f aca="false">IF(OR(N(AS$5)=0,AS$6=""),0,AS$5*((DATE(YEAR($B362),MONTH($B362),MIN(AS$6,DAY(EOMONTH($B362,0))))&gt;=$B362)*(DATE(YEAR($B362),MONTH($B362),MIN(AS$6,DAY(EOMONTH($B362,0))))&lt;$C362)+(DATE(YEAR($B362),MONTH($B362)+1,MIN(AS$6,DAY(EOMONTH($B362,1))))&gt;=$B362)*(DATE(YEAR($B362),MONTH($B362)+1,MIN(AS$6,DAY(EOMONTH($B362,1))))&lt;$C362)))</f>
        <v>0</v>
      </c>
      <c r="AT362" s="48" t="n">
        <f aca="false">IF(OR(N(AT$5)=0,AT$6=""),0,AT$5*((DATE(YEAR($B362),MONTH($B362),MIN(AT$6,DAY(EOMONTH($B362,0))))&gt;=$B362)*(DATE(YEAR($B362),MONTH($B362),MIN(AT$6,DAY(EOMONTH($B362,0))))&lt;$C362)+(DATE(YEAR($B362),MONTH($B362)+1,MIN(AT$6,DAY(EOMONTH($B362,1))))&gt;=$B362)*(DATE(YEAR($B362),MONTH($B362)+1,MIN(AT$6,DAY(EOMONTH($B362,1))))&lt;$C362)))</f>
        <v>0</v>
      </c>
      <c r="AU362" s="48" t="n">
        <f aca="false">IF(OR(N(AU$5)=0,AU$6=""),0,AU$5*((DATE(YEAR($B362),MONTH($B362),MIN(AU$6,DAY(EOMONTH($B362,0))))&gt;=$B362)*(DATE(YEAR($B362),MONTH($B362),MIN(AU$6,DAY(EOMONTH($B362,0))))&lt;$C362)+(DATE(YEAR($B362),MONTH($B362)+1,MIN(AU$6,DAY(EOMONTH($B362,1))))&gt;=$B362)*(DATE(YEAR($B362),MONTH($B362)+1,MIN(AU$6,DAY(EOMONTH($B362,1))))&lt;$C362)))</f>
        <v>0</v>
      </c>
      <c r="AV362" s="48" t="n">
        <f aca="false">IF(OR(N(AV$5)=0,AV$6=""),0,AV$5*((DATE(YEAR($B362),MONTH($B362),MIN(AV$6,DAY(EOMONTH($B362,0))))&gt;=$B362)*(DATE(YEAR($B362),MONTH($B362),MIN(AV$6,DAY(EOMONTH($B362,0))))&lt;$C362)+(DATE(YEAR($B362),MONTH($B362)+1,MIN(AV$6,DAY(EOMONTH($B362,1))))&gt;=$B362)*(DATE(YEAR($B362),MONTH($B362)+1,MIN(AV$6,DAY(EOMONTH($B362,1))))&lt;$C362)))</f>
        <v>0</v>
      </c>
      <c r="AW362" s="48" t="n">
        <f aca="false">IF(OR(N(AW$5)=0,AW$6=""),0,AW$5*((DATE(YEAR($B362),MONTH($B362),MIN(AW$6,DAY(EOMONTH($B362,0))))&gt;=$B362)*(DATE(YEAR($B362),MONTH($B362),MIN(AW$6,DAY(EOMONTH($B362,0))))&lt;$C362)+(DATE(YEAR($B362),MONTH($B362)+1,MIN(AW$6,DAY(EOMONTH($B362,1))))&gt;=$B362)*(DATE(YEAR($B362),MONTH($B362)+1,MIN(AW$6,DAY(EOMONTH($B362,1))))&lt;$C362)))</f>
        <v>0</v>
      </c>
      <c r="AX362" s="48" t="n">
        <f aca="false">IF(OR(N(AX$5)=0,AX$6=""),0,AX$5*((DATE(YEAR($B362),MONTH($B362),MIN(AX$6,DAY(EOMONTH($B362,0))))&gt;=$B362)*(DATE(YEAR($B362),MONTH($B362),MIN(AX$6,DAY(EOMONTH($B362,0))))&lt;$C362)+(DATE(YEAR($B362),MONTH($B362)+1,MIN(AX$6,DAY(EOMONTH($B362,1))))&gt;=$B362)*(DATE(YEAR($B362),MONTH($B362)+1,MIN(AX$6,DAY(EOMONTH($B362,1))))&lt;$C362)))</f>
        <v>0</v>
      </c>
      <c r="AY362" s="48" t="n">
        <f aca="false">IF(OR(N(AY$5)=0,AY$6=""),0,AY$5*((DATE(YEAR($B362),MONTH($B362),MIN(AY$6,DAY(EOMONTH($B362,0))))&gt;=$B362)*(DATE(YEAR($B362),MONTH($B362),MIN(AY$6,DAY(EOMONTH($B362,0))))&lt;$C362)+(DATE(YEAR($B362),MONTH($B362)+1,MIN(AY$6,DAY(EOMONTH($B362,1))))&gt;=$B362)*(DATE(YEAR($B362),MONTH($B362)+1,MIN(AY$6,DAY(EOMONTH($B362,1))))&lt;$C362)))</f>
        <v>0</v>
      </c>
      <c r="AZ362" s="48" t="n">
        <f aca="false">IF(OR(N(AZ$5)=0,AZ$6=""),0,AZ$5*((DATE(YEAR($B362),MONTH($B362),MIN(AZ$6,DAY(EOMONTH($B362,0))))&gt;=$B362)*(DATE(YEAR($B362),MONTH($B362),MIN(AZ$6,DAY(EOMONTH($B362,0))))&lt;$C362)+(DATE(YEAR($B362),MONTH($B362)+1,MIN(AZ$6,DAY(EOMONTH($B362,1))))&gt;=$B362)*(DATE(YEAR($B362),MONTH($B362)+1,MIN(AZ$6,DAY(EOMONTH($B362,1))))&lt;$C362)))</f>
        <v>0</v>
      </c>
      <c r="BA362" s="48" t="n">
        <f aca="false">IF(OR(N(BA$5)=0,BA$6=""),0,BA$5*((DATE(YEAR($B362),MONTH($B362),MIN(BA$6,DAY(EOMONTH($B362,0))))&gt;=$B362)*(DATE(YEAR($B362),MONTH($B362),MIN(BA$6,DAY(EOMONTH($B362,0))))&lt;$C362)+(DATE(YEAR($B362),MONTH($B362)+1,MIN(BA$6,DAY(EOMONTH($B362,1))))&gt;=$B362)*(DATE(YEAR($B362),MONTH($B362)+1,MIN(BA$6,DAY(EOMONTH($B362,1))))&lt;$C362)))</f>
        <v>0</v>
      </c>
      <c r="BB362" s="48" t="n">
        <f aca="false">IF(OR(N(BB$5)=0,BB$6=""),0,BB$5*((DATE(YEAR($B362),MONTH($B362),MIN(BB$6,DAY(EOMONTH($B362,0))))&gt;=$B362)*(DATE(YEAR($B362),MONTH($B362),MIN(BB$6,DAY(EOMONTH($B362,0))))&lt;$C362)+(DATE(YEAR($B362),MONTH($B362)+1,MIN(BB$6,DAY(EOMONTH($B362,1))))&gt;=$B362)*(DATE(YEAR($B362),MONTH($B362)+1,MIN(BB$6,DAY(EOMONTH($B362,1))))&lt;$C362)))</f>
        <v>0</v>
      </c>
      <c r="BC362" s="48" t="n">
        <f aca="false">IF(OR(N(BC$5)=0,BC$6=""),0,BC$5*((DATE(YEAR($B362),MONTH($B362),MIN(BC$6,DAY(EOMONTH($B362,0))))&gt;=$B362)*(DATE(YEAR($B362),MONTH($B362),MIN(BC$6,DAY(EOMONTH($B362,0))))&lt;$C362)+(DATE(YEAR($B362),MONTH($B362)+1,MIN(BC$6,DAY(EOMONTH($B362,1))))&gt;=$B362)*(DATE(YEAR($B362),MONTH($B362)+1,MIN(BC$6,DAY(EOMONTH($B362,1))))&lt;$C362)))</f>
        <v>0</v>
      </c>
      <c r="BD362" s="48" t="n">
        <f aca="false">IF(OR(N(BD$5)=0,BD$6=""),0,BD$5*((DATE(YEAR($B362),MONTH($B362),MIN(BD$6,DAY(EOMONTH($B362,0))))&gt;=$B362)*(DATE(YEAR($B362),MONTH($B362),MIN(BD$6,DAY(EOMONTH($B362,0))))&lt;$C362)+(DATE(YEAR($B362),MONTH($B362)+1,MIN(BD$6,DAY(EOMONTH($B362,1))))&gt;=$B362)*(DATE(YEAR($B362),MONTH($B362)+1,MIN(BD$6,DAY(EOMONTH($B362,1))))&lt;$C362)))</f>
        <v>0</v>
      </c>
      <c r="BE362" s="48" t="n">
        <f aca="false">IF(OR(N(BE$5)=0,BE$6=""),0,BE$5*((DATE(YEAR($B362),MONTH($B362),MIN(BE$6,DAY(EOMONTH($B362,0))))&gt;=$B362)*(DATE(YEAR($B362),MONTH($B362),MIN(BE$6,DAY(EOMONTH($B362,0))))&lt;$C362)+(DATE(YEAR($B362),MONTH($B362)+1,MIN(BE$6,DAY(EOMONTH($B362,1))))&gt;=$B362)*(DATE(YEAR($B362),MONTH($B362)+1,MIN(BE$6,DAY(EOMONTH($B362,1))))&lt;$C362)))</f>
        <v>0</v>
      </c>
      <c r="BF362" s="48" t="n">
        <f aca="false">IF(OR(N(BF$5)=0,BF$6=""),0,BF$5*((DATE(YEAR($B362),MONTH($B362),MIN(BF$6,DAY(EOMONTH($B362,0))))&gt;=$B362)*(DATE(YEAR($B362),MONTH($B362),MIN(BF$6,DAY(EOMONTH($B362,0))))&lt;$C362)+(DATE(YEAR($B362),MONTH($B362)+1,MIN(BF$6,DAY(EOMONTH($B362,1))))&gt;=$B362)*(DATE(YEAR($B362),MONTH($B362)+1,MIN(BF$6,DAY(EOMONTH($B362,1))))&lt;$C362)))</f>
        <v>0</v>
      </c>
      <c r="BG362" s="48" t="n">
        <f aca="false">IF(OR(N(BG$5)=0,BG$6=""),0,BG$5*((DATE(YEAR($B362),MONTH($B362),MIN(BG$6,DAY(EOMONTH($B362,0))))&gt;=$B362)*(DATE(YEAR($B362),MONTH($B362),MIN(BG$6,DAY(EOMONTH($B362,0))))&lt;$C362)+(DATE(YEAR($B362),MONTH($B362)+1,MIN(BG$6,DAY(EOMONTH($B362,1))))&gt;=$B362)*(DATE(YEAR($B362),MONTH($B362)+1,MIN(BG$6,DAY(EOMONTH($B362,1))))&lt;$C362)))</f>
        <v>0</v>
      </c>
      <c r="BH362" s="48" t="n">
        <f aca="false">IF(OR(N(BH$5)=0,BH$6=""),0,BH$5*((DATE(YEAR($B362),MONTH($B362),MIN(BH$6,DAY(EOMONTH($B362,0))))&gt;=$B362)*(DATE(YEAR($B362),MONTH($B362),MIN(BH$6,DAY(EOMONTH($B362,0))))&lt;$C362)+(DATE(YEAR($B362),MONTH($B362)+1,MIN(BH$6,DAY(EOMONTH($B362,1))))&gt;=$B362)*(DATE(YEAR($B362),MONTH($B362)+1,MIN(BH$6,DAY(EOMONTH($B362,1))))&lt;$C362)))</f>
        <v>0</v>
      </c>
      <c r="BI362" s="48" t="n">
        <f aca="false">IF(OR(N(BI$5)=0,BI$6=""),0,BI$5*((DATE(YEAR($B362),MONTH($B362),MIN(BI$6,DAY(EOMONTH($B362,0))))&gt;=$B362)*(DATE(YEAR($B362),MONTH($B362),MIN(BI$6,DAY(EOMONTH($B362,0))))&lt;$C362)+(DATE(YEAR($B362),MONTH($B362)+1,MIN(BI$6,DAY(EOMONTH($B362,1))))&gt;=$B362)*(DATE(YEAR($B362),MONTH($B362)+1,MIN(BI$6,DAY(EOMONTH($B362,1))))&lt;$C362)))</f>
        <v>0</v>
      </c>
      <c r="BJ362" s="48" t="n">
        <f aca="false">IF(OR(N(BJ$5)=0,BJ$6=""),0,BJ$5*((DATE(YEAR($B362),MONTH($B362),MIN(BJ$6,DAY(EOMONTH($B362,0))))&gt;=$B362)*(DATE(YEAR($B362),MONTH($B362),MIN(BJ$6,DAY(EOMONTH($B362,0))))&lt;$C362)+(DATE(YEAR($B362),MONTH($B362)+1,MIN(BJ$6,DAY(EOMONTH($B362,1))))&gt;=$B362)*(DATE(YEAR($B362),MONTH($B362)+1,MIN(BJ$6,DAY(EOMONTH($B362,1))))&lt;$C362)))</f>
        <v>0</v>
      </c>
      <c r="BK362" s="48" t="n">
        <f aca="false">IF(OR(N(BK$5)=0,BK$6=""),0,BK$5*((DATE(YEAR($B362),MONTH($B362),MIN(BK$6,DAY(EOMONTH($B362,0))))&gt;=$B362)*(DATE(YEAR($B362),MONTH($B362),MIN(BK$6,DAY(EOMONTH($B362,0))))&lt;$C362)+(DATE(YEAR($B362),MONTH($B362)+1,MIN(BK$6,DAY(EOMONTH($B362,1))))&gt;=$B362)*(DATE(YEAR($B362),MONTH($B362)+1,MIN(BK$6,DAY(EOMONTH($B362,1))))&lt;$C362)))</f>
        <v>0</v>
      </c>
      <c r="BL362" s="48" t="n">
        <f aca="false">IF(OR(N(BL$5)=0,BL$6=""),0,BL$5*((DATE(YEAR($B362),MONTH($B362),MIN(BL$6,DAY(EOMONTH($B362,0))))&gt;=$B362)*(DATE(YEAR($B362),MONTH($B362),MIN(BL$6,DAY(EOMONTH($B362,0))))&lt;$C362)+(DATE(YEAR($B362),MONTH($B362)+1,MIN(BL$6,DAY(EOMONTH($B362,1))))&gt;=$B362)*(DATE(YEAR($B362),MONTH($B362)+1,MIN(BL$6,DAY(EOMONTH($B362,1))))&lt;$C362)))</f>
        <v>0</v>
      </c>
      <c r="BM362" s="48" t="n">
        <f aca="false">IF(OR(N(BM$5)=0,BM$6=""),0,BM$5*((DATE(YEAR($B362),MONTH($B362),MIN(BM$6,DAY(EOMONTH($B362,0))))&gt;=$B362)*(DATE(YEAR($B362),MONTH($B362),MIN(BM$6,DAY(EOMONTH($B362,0))))&lt;$C362)+(DATE(YEAR($B362),MONTH($B362)+1,MIN(BM$6,DAY(EOMONTH($B362,1))))&gt;=$B362)*(DATE(YEAR($B362),MONTH($B362)+1,MIN(BM$6,DAY(EOMONTH($B362,1))))&lt;$C362)))</f>
        <v>0</v>
      </c>
      <c r="BN362" s="48" t="n">
        <f aca="false">IF(OR(N(BN$5)=0,BN$6=""),0,BN$5*((DATE(YEAR($B362),MONTH($B362),MIN(BN$6,DAY(EOMONTH($B362,0))))&gt;=$B362)*(DATE(YEAR($B362),MONTH($B362),MIN(BN$6,DAY(EOMONTH($B362,0))))&lt;$C362)+(DATE(YEAR($B362),MONTH($B362)+1,MIN(BN$6,DAY(EOMONTH($B362,1))))&gt;=$B362)*(DATE(YEAR($B362),MONTH($B362)+1,MIN(BN$6,DAY(EOMONTH($B362,1))))&lt;$C362)))</f>
        <v>0</v>
      </c>
      <c r="BO362" s="48" t="n">
        <f aca="false">IF(OR(N(BO$5)=0,BO$6=""),0,BO$5*((DATE(YEAR($B362),MONTH($B362),MIN(BO$6,DAY(EOMONTH($B362,0))))&gt;=$B362)*(DATE(YEAR($B362),MONTH($B362),MIN(BO$6,DAY(EOMONTH($B362,0))))&lt;$C362)+(DATE(YEAR($B362),MONTH($B362)+1,MIN(BO$6,DAY(EOMONTH($B362,1))))&gt;=$B362)*(DATE(YEAR($B362),MONTH($B362)+1,MIN(BO$6,DAY(EOMONTH($B362,1))))&lt;$C362)))</f>
        <v>0</v>
      </c>
      <c r="BP362" s="48" t="n">
        <f aca="false">IF(OR(N(BP$5)=0,BP$6=""),0,BP$5*((DATE(YEAR($B362),MONTH($B362),MIN(BP$6,DAY(EOMONTH($B362,0))))&gt;=$B362)*(DATE(YEAR($B362),MONTH($B362),MIN(BP$6,DAY(EOMONTH($B362,0))))&lt;$C362)+(DATE(YEAR($B362),MONTH($B362)+1,MIN(BP$6,DAY(EOMONTH($B362,1))))&gt;=$B362)*(DATE(YEAR($B362),MONTH($B362)+1,MIN(BP$6,DAY(EOMONTH($B362,1))))&lt;$C362)))</f>
        <v>0</v>
      </c>
      <c r="BQ362" s="48" t="n">
        <f aca="false">IF(OR(N(BQ$5)=0,BQ$6=""),0,BQ$5*((DATE(YEAR($B362),MONTH($B362),MIN(BQ$6,DAY(EOMONTH($B362,0))))&gt;=$B362)*(DATE(YEAR($B362),MONTH($B362),MIN(BQ$6,DAY(EOMONTH($B362,0))))&lt;$C362)+(DATE(YEAR($B362),MONTH($B362)+1,MIN(BQ$6,DAY(EOMONTH($B362,1))))&gt;=$B362)*(DATE(YEAR($B362),MONTH($B362)+1,MIN(BQ$6,DAY(EOMONTH($B362,1))))&lt;$C362)))</f>
        <v>0</v>
      </c>
      <c r="BR362" s="48" t="n">
        <f aca="false">IF(OR(N(BR$5)=0,BR$6=""),0,BR$5*((DATE(YEAR($B362),MONTH($B362),MIN(BR$6,DAY(EOMONTH($B362,0))))&gt;=$B362)*(DATE(YEAR($B362),MONTH($B362),MIN(BR$6,DAY(EOMONTH($B362,0))))&lt;$C362)+(DATE(YEAR($B362),MONTH($B362)+1,MIN(BR$6,DAY(EOMONTH($B362,1))))&gt;=$B362)*(DATE(YEAR($B362),MONTH($B362)+1,MIN(BR$6,DAY(EOMONTH($B362,1))))&lt;$C362)))</f>
        <v>0</v>
      </c>
      <c r="BS362" s="48" t="n">
        <f aca="false">IF(OR(N(BS$5)=0,BS$6=""),0,BS$5*((DATE(YEAR($B362),MONTH($B362),MIN(BS$6,DAY(EOMONTH($B362,0))))&gt;=$B362)*(DATE(YEAR($B362),MONTH($B362),MIN(BS$6,DAY(EOMONTH($B362,0))))&lt;$C362)+(DATE(YEAR($B362),MONTH($B362)+1,MIN(BS$6,DAY(EOMONTH($B362,1))))&gt;=$B362)*(DATE(YEAR($B362),MONTH($B362)+1,MIN(BS$6,DAY(EOMONTH($B362,1))))&lt;$C362)))</f>
        <v>0</v>
      </c>
      <c r="BT362" s="48" t="n">
        <f aca="false">IF(OR(N(BT$5)=0,BT$6=""),0,BT$5*((DATE(YEAR($B362),MONTH($B362),MIN(BT$6,DAY(EOMONTH($B362,0))))&gt;=$B362)*(DATE(YEAR($B362),MONTH($B362),MIN(BT$6,DAY(EOMONTH($B362,0))))&lt;$C362)+(DATE(YEAR($B362),MONTH($B362)+1,MIN(BT$6,DAY(EOMONTH($B362,1))))&gt;=$B362)*(DATE(YEAR($B362),MONTH($B362)+1,MIN(BT$6,DAY(EOMONTH($B362,1))))&lt;$C362)))</f>
        <v>0</v>
      </c>
      <c r="BU362" s="48" t="n">
        <f aca="false">IF(OR(N(BU$5)=0,BU$6=""),0,BU$5*((DATE(YEAR($B362),MONTH($B362),MIN(BU$6,DAY(EOMONTH($B362,0))))&gt;=$B362)*(DATE(YEAR($B362),MONTH($B362),MIN(BU$6,DAY(EOMONTH($B362,0))))&lt;$C362)+(DATE(YEAR($B362),MONTH($B362)+1,MIN(BU$6,DAY(EOMONTH($B362,1))))&gt;=$B362)*(DATE(YEAR($B362),MONTH($B362)+1,MIN(BU$6,DAY(EOMONTH($B362,1))))&lt;$C362)))</f>
        <v>0</v>
      </c>
      <c r="BV362" s="48" t="n">
        <f aca="false">IF(OR(N(BV$5)=0,BV$6=""),0,BV$5*((DATE(YEAR($B362),MONTH($B362),MIN(BV$6,DAY(EOMONTH($B362,0))))&gt;=$B362)*(DATE(YEAR($B362),MONTH($B362),MIN(BV$6,DAY(EOMONTH($B362,0))))&lt;$C362)+(DATE(YEAR($B362),MONTH($B362)+1,MIN(BV$6,DAY(EOMONTH($B362,1))))&gt;=$B362)*(DATE(YEAR($B362),MONTH($B362)+1,MIN(BV$6,DAY(EOMONTH($B362,1))))&lt;$C362)))</f>
        <v>0</v>
      </c>
      <c r="BW362" s="48" t="n">
        <f aca="false">IF(OR(N(BW$5)=0,BW$6=""),0,BW$5*((DATE(YEAR($B362),MONTH($B362),MIN(BW$6,DAY(EOMONTH($B362,0))))&gt;=$B362)*(DATE(YEAR($B362),MONTH($B362),MIN(BW$6,DAY(EOMONTH($B362,0))))&lt;$C362)+(DATE(YEAR($B362),MONTH($B362)+1,MIN(BW$6,DAY(EOMONTH($B362,1))))&gt;=$B362)*(DATE(YEAR($B362),MONTH($B362)+1,MIN(BW$6,DAY(EOMONTH($B362,1))))&lt;$C362)))</f>
        <v>0</v>
      </c>
      <c r="BX362" s="48" t="n">
        <f aca="false">MIN(Z362,(FT361*(1+FT$5/Setup!$C$36)+IF($V362=1,N($F362),0)))</f>
        <v>0</v>
      </c>
      <c r="BY362" s="48" t="n">
        <f aca="false">MIN(AA362,(FU361*(1+FU$5/Setup!$C$36)+IF($V362=2,N($F362),0)))</f>
        <v>0</v>
      </c>
      <c r="BZ362" s="48" t="n">
        <f aca="false">MIN(AB362,(FV361*(1+FV$5/Setup!$C$36)+IF($V362=3,N($F362),0)))</f>
        <v>0</v>
      </c>
      <c r="CA362" s="48" t="n">
        <f aca="false">MIN(AC362,(FW361*(1+FW$5/Setup!$C$36)+IF($V362=4,N($F362),0)))</f>
        <v>0</v>
      </c>
      <c r="CB362" s="48" t="n">
        <f aca="false">MIN(AD362,(FX361*(1+FX$5/Setup!$C$36)+IF($V362=5,N($F362),0)))</f>
        <v>0</v>
      </c>
      <c r="CC362" s="48" t="n">
        <f aca="false">MIN(AE362,(FY361*(1+FY$5/Setup!$C$36)+IF($V362=6,N($F362),0)))</f>
        <v>0</v>
      </c>
      <c r="CD362" s="48" t="n">
        <f aca="false">MIN(AF362,(FZ361*(1+FZ$5/Setup!$C$36)+IF($V362=7,N($F362),0)))</f>
        <v>0</v>
      </c>
      <c r="CE362" s="48" t="n">
        <f aca="false">MIN(AG362,(GA361*(1+GA$5/Setup!$C$36)+IF($V362=8,N($F362),0)))</f>
        <v>0</v>
      </c>
      <c r="CF362" s="48" t="n">
        <f aca="false">MIN(AH362,(GB361*(1+GB$5/Setup!$C$36)+IF($V362=9,N($F362),0)))</f>
        <v>0</v>
      </c>
      <c r="CG362" s="48" t="n">
        <f aca="false">MIN(AI362,(GC361*(1+GC$5/Setup!$C$36)+IF($V362=10,N($F362),0)))</f>
        <v>0</v>
      </c>
      <c r="CH362" s="48" t="n">
        <f aca="false">MIN(AJ362,(GD361*(1+GD$5/Setup!$C$36)+IF($V362=11,N($F362),0)))</f>
        <v>0</v>
      </c>
      <c r="CI362" s="48" t="n">
        <f aca="false">MIN(AK362,(GE361*(1+GE$5/Setup!$C$36)+IF($V362=12,N($F362),0)))</f>
        <v>0</v>
      </c>
      <c r="CJ362" s="48" t="n">
        <f aca="false">MIN(AL362,(GF361*(1+GF$5/Setup!$C$36)+IF($V362=13,N($F362),0)))</f>
        <v>0</v>
      </c>
      <c r="CK362" s="48" t="n">
        <f aca="false">MIN(AM362,(GG361*(1+GG$5/Setup!$C$36)+IF($V362=14,N($F362),0)))</f>
        <v>0</v>
      </c>
      <c r="CL362" s="48" t="n">
        <f aca="false">MIN(AN362,(GH361*(1+GH$5/Setup!$C$36)+IF($V362=15,N($F362),0)))</f>
        <v>0</v>
      </c>
      <c r="CM362" s="48" t="n">
        <f aca="false">MIN(AO362,(GI361*(1+GI$5/Setup!$C$36)+IF($V362=16,N($F362),0)))</f>
        <v>0</v>
      </c>
      <c r="CN362" s="48" t="n">
        <f aca="false">MIN(AP362,(GJ361*(1+GJ$5/Setup!$C$36)+IF($V362=17,N($F362),0)))</f>
        <v>0</v>
      </c>
      <c r="CO362" s="48" t="n">
        <f aca="false">MIN(AQ362,(GK361*(1+GK$5/Setup!$C$36)+IF($V362=18,N($F362),0)))</f>
        <v>0</v>
      </c>
      <c r="CP362" s="48" t="n">
        <f aca="false">MIN(AR362,(GL361*(1+GL$5/Setup!$C$36)+IF($V362=19,N($F362),0)))</f>
        <v>0</v>
      </c>
      <c r="CQ362" s="48" t="n">
        <f aca="false">MIN(AS362,(GM361*(1+GM$5/Setup!$C$36)+IF($V362=20,N($F362),0)))</f>
        <v>0</v>
      </c>
      <c r="CR362" s="48" t="n">
        <f aca="false">MIN(AT362,(GN361*(1+GN$5/Setup!$C$36)+IF($V362=21,N($F362),0)))</f>
        <v>0</v>
      </c>
      <c r="CS362" s="48" t="n">
        <f aca="false">MIN(AU362,(GO361*(1+GO$5/Setup!$C$36)+IF($V362=22,N($F362),0)))</f>
        <v>0</v>
      </c>
      <c r="CT362" s="48" t="n">
        <f aca="false">MIN(AV362,(GP361*(1+GP$5/Setup!$C$36)+IF($V362=23,N($F362),0)))</f>
        <v>0</v>
      </c>
      <c r="CU362" s="48" t="n">
        <f aca="false">MIN(AW362,(GQ361*(1+GQ$5/Setup!$C$36)+IF($V362=24,N($F362),0)))</f>
        <v>0</v>
      </c>
      <c r="CV362" s="48" t="n">
        <f aca="false">MIN(AX362,(GR361*(1+GR$5/Setup!$C$36)+IF($V362=25,N($F362),0)))</f>
        <v>0</v>
      </c>
      <c r="CW362" s="48" t="n">
        <f aca="false">MIN(AY362,(GS361*(1+GS$5/Setup!$C$36)+IF($V362=26,N($F362),0)))</f>
        <v>0</v>
      </c>
      <c r="CX362" s="48" t="n">
        <f aca="false">MIN(AZ362,(GT361*(1+GT$5/Setup!$C$36)+IF($V362=27,N($F362),0)))</f>
        <v>0</v>
      </c>
      <c r="CY362" s="48" t="n">
        <f aca="false">MIN(BA362,(GU361*(1+GU$5/Setup!$C$36)+IF($V362=28,N($F362),0)))</f>
        <v>0</v>
      </c>
      <c r="CZ362" s="48" t="n">
        <f aca="false">MIN(BB362,(GV361*(1+GV$5/Setup!$C$36)+IF($V362=29,N($F362),0)))</f>
        <v>0</v>
      </c>
      <c r="DA362" s="48" t="n">
        <f aca="false">MIN(BC362,(GW361*(1+GW$5/Setup!$C$36)+IF($V362=30,N($F362),0)))</f>
        <v>0</v>
      </c>
      <c r="DB362" s="48" t="n">
        <f aca="false">MIN(BD362,(GX361*(1+GX$5/Setup!$C$36)+IF($V362=31,N($F362),0)))</f>
        <v>0</v>
      </c>
      <c r="DC362" s="48" t="n">
        <f aca="false">MIN(BE362,(GY361*(1+GY$5/Setup!$C$36)+IF($V362=32,N($F362),0)))</f>
        <v>0</v>
      </c>
      <c r="DD362" s="48" t="n">
        <f aca="false">MIN(BF362,(GZ361*(1+GZ$5/Setup!$C$36)+IF($V362=33,N($F362),0)))</f>
        <v>0</v>
      </c>
      <c r="DE362" s="48" t="n">
        <f aca="false">MIN(BG362,(HA361*(1+HA$5/Setup!$C$36)+IF($V362=34,N($F362),0)))</f>
        <v>0</v>
      </c>
      <c r="DF362" s="48" t="n">
        <f aca="false">MIN(BH362,(HB361*(1+HB$5/Setup!$C$36)+IF($V362=35,N($F362),0)))</f>
        <v>0</v>
      </c>
      <c r="DG362" s="48" t="n">
        <f aca="false">MIN(BI362,(HC361*(1+HC$5/Setup!$C$36)+IF($V362=36,N($F362),0)))</f>
        <v>0</v>
      </c>
      <c r="DH362" s="48" t="n">
        <f aca="false">MIN(BJ362,(HD361*(1+HD$5/Setup!$C$36)+IF($V362=37,N($F362),0)))</f>
        <v>0</v>
      </c>
      <c r="DI362" s="48" t="n">
        <f aca="false">MIN(BK362,(HE361*(1+HE$5/Setup!$C$36)+IF($V362=38,N($F362),0)))</f>
        <v>0</v>
      </c>
      <c r="DJ362" s="48" t="n">
        <f aca="false">MIN(BL362,(HF361*(1+HF$5/Setup!$C$36)+IF($V362=39,N($F362),0)))</f>
        <v>0</v>
      </c>
      <c r="DK362" s="48" t="n">
        <f aca="false">MIN(BM362,(HG361*(1+HG$5/Setup!$C$36)+IF($V362=40,N($F362),0)))</f>
        <v>0</v>
      </c>
      <c r="DL362" s="48" t="n">
        <f aca="false">MIN(BN362,(HH361*(1+HH$5/Setup!$C$36)+IF($V362=41,N($F362),0)))</f>
        <v>0</v>
      </c>
      <c r="DM362" s="48" t="n">
        <f aca="false">MIN(BO362,(HI361*(1+HI$5/Setup!$C$36)+IF($V362=42,N($F362),0)))</f>
        <v>0</v>
      </c>
      <c r="DN362" s="48" t="n">
        <f aca="false">MIN(BP362,(HJ361*(1+HJ$5/Setup!$C$36)+IF($V362=43,N($F362),0)))</f>
        <v>0</v>
      </c>
      <c r="DO362" s="48" t="n">
        <f aca="false">MIN(BQ362,(HK361*(1+HK$5/Setup!$C$36)+IF($V362=44,N($F362),0)))</f>
        <v>0</v>
      </c>
      <c r="DP362" s="48" t="n">
        <f aca="false">MIN(BR362,(HL361*(1+HL$5/Setup!$C$36)+IF($V362=45,N($F362),0)))</f>
        <v>0</v>
      </c>
      <c r="DQ362" s="48" t="n">
        <f aca="false">MIN(BS362,(HM361*(1+HM$5/Setup!$C$36)+IF($V362=46,N($F362),0)))</f>
        <v>0</v>
      </c>
      <c r="DR362" s="48" t="n">
        <f aca="false">MIN(BT362,(HN361*(1+HN$5/Setup!$C$36)+IF($V362=47,N($F362),0)))</f>
        <v>0</v>
      </c>
      <c r="DS362" s="48" t="n">
        <f aca="false">MIN(BU362,(HO361*(1+HO$5/Setup!$C$36)+IF($V362=48,N($F362),0)))</f>
        <v>0</v>
      </c>
      <c r="DT362" s="48" t="n">
        <f aca="false">MIN(BV362,(HP361*(1+HP$5/Setup!$C$36)+IF($V362=49,N($F362),0)))</f>
        <v>0</v>
      </c>
      <c r="DU362" s="48" t="n">
        <f aca="false">MIN(BW362,(HQ361*(1+HQ$5/Setup!$C$36)+IF($V362=50,N($F362),0)))</f>
        <v>0</v>
      </c>
      <c r="DV362" s="48" t="n">
        <f aca="false">MIN(MAX((FT361*(1+FT$5/Setup!$C$36)+IF($V362=1,N($F362),0))-BX362,0),MAX($P362-0,0))</f>
        <v>0</v>
      </c>
      <c r="DW362" s="48" t="n">
        <f aca="false">MIN(MAX((FU361*(1+FU$5/Setup!$C$36)+IF($V362=2,N($F362),0))-BY362,0),MAX($P362-SUM(DV362:DV362),0))</f>
        <v>0</v>
      </c>
      <c r="DX362" s="48" t="n">
        <f aca="false">MIN(MAX((FV361*(1+FV$5/Setup!$C$36)+IF($V362=3,N($F362),0))-BZ362,0),MAX($P362-SUM(DV362:DW362),0))</f>
        <v>0</v>
      </c>
      <c r="DY362" s="48" t="n">
        <f aca="false">MIN(MAX((FW361*(1+FW$5/Setup!$C$36)+IF($V362=4,N($F362),0))-CA362,0),MAX($P362-SUM(DV362:DX362),0))</f>
        <v>0</v>
      </c>
      <c r="DZ362" s="48" t="n">
        <f aca="false">MIN(MAX((FX361*(1+FX$5/Setup!$C$36)+IF($V362=5,N($F362),0))-CB362,0),MAX($P362-SUM(DV362:DY362),0))</f>
        <v>0</v>
      </c>
      <c r="EA362" s="48" t="n">
        <f aca="false">MIN(MAX((FY361*(1+FY$5/Setup!$C$36)+IF($V362=6,N($F362),0))-CC362,0),MAX($P362-SUM(DV362:DZ362),0))</f>
        <v>0</v>
      </c>
      <c r="EB362" s="48" t="n">
        <f aca="false">MIN(MAX((FZ361*(1+FZ$5/Setup!$C$36)+IF($V362=7,N($F362),0))-CD362,0),MAX($P362-SUM(DV362:EA362),0))</f>
        <v>0</v>
      </c>
      <c r="EC362" s="48" t="n">
        <f aca="false">MIN(MAX((GA361*(1+GA$5/Setup!$C$36)+IF($V362=8,N($F362),0))-CE362,0),MAX($P362-SUM(DV362:EB362),0))</f>
        <v>0</v>
      </c>
      <c r="ED362" s="48" t="n">
        <f aca="false">MIN(MAX((GB361*(1+GB$5/Setup!$C$36)+IF($V362=9,N($F362),0))-CF362,0),MAX($P362-SUM(DV362:EC362),0))</f>
        <v>0</v>
      </c>
      <c r="EE362" s="48" t="n">
        <f aca="false">MIN(MAX((GC361*(1+GC$5/Setup!$C$36)+IF($V362=10,N($F362),0))-CG362,0),MAX($P362-SUM(DV362:ED362),0))</f>
        <v>0</v>
      </c>
      <c r="EF362" s="48" t="n">
        <f aca="false">MIN(MAX((GD361*(1+GD$5/Setup!$C$36)+IF($V362=11,N($F362),0))-CH362,0),MAX($P362-SUM(DV362:EE362),0))</f>
        <v>0</v>
      </c>
      <c r="EG362" s="48" t="n">
        <f aca="false">MIN(MAX((GE361*(1+GE$5/Setup!$C$36)+IF($V362=12,N($F362),0))-CI362,0),MAX($P362-SUM(DV362:EF362),0))</f>
        <v>0</v>
      </c>
      <c r="EH362" s="48" t="n">
        <f aca="false">MIN(MAX((GF361*(1+GF$5/Setup!$C$36)+IF($V362=13,N($F362),0))-CJ362,0),MAX($P362-SUM(DV362:EG362),0))</f>
        <v>0</v>
      </c>
      <c r="EI362" s="48" t="n">
        <f aca="false">MIN(MAX((GG361*(1+GG$5/Setup!$C$36)+IF($V362=14,N($F362),0))-CK362,0),MAX($P362-SUM(DV362:EH362),0))</f>
        <v>0</v>
      </c>
      <c r="EJ362" s="48" t="n">
        <f aca="false">MIN(MAX((GH361*(1+GH$5/Setup!$C$36)+IF($V362=15,N($F362),0))-CL362,0),MAX($P362-SUM(DV362:EI362),0))</f>
        <v>0</v>
      </c>
      <c r="EK362" s="48" t="n">
        <f aca="false">MIN(MAX((GI361*(1+GI$5/Setup!$C$36)+IF($V362=16,N($F362),0))-CM362,0),MAX($P362-SUM(DV362:EJ362),0))</f>
        <v>0</v>
      </c>
      <c r="EL362" s="48" t="n">
        <f aca="false">MIN(MAX((GJ361*(1+GJ$5/Setup!$C$36)+IF($V362=17,N($F362),0))-CN362,0),MAX($P362-SUM(DV362:EK362),0))</f>
        <v>0</v>
      </c>
      <c r="EM362" s="48" t="n">
        <f aca="false">MIN(MAX((GK361*(1+GK$5/Setup!$C$36)+IF($V362=18,N($F362),0))-CO362,0),MAX($P362-SUM(DV362:EL362),0))</f>
        <v>0</v>
      </c>
      <c r="EN362" s="48" t="n">
        <f aca="false">MIN(MAX((GL361*(1+GL$5/Setup!$C$36)+IF($V362=19,N($F362),0))-CP362,0),MAX($P362-SUM(DV362:EM362),0))</f>
        <v>0</v>
      </c>
      <c r="EO362" s="48" t="n">
        <f aca="false">MIN(MAX((GM361*(1+GM$5/Setup!$C$36)+IF($V362=20,N($F362),0))-CQ362,0),MAX($P362-SUM(DV362:EN362),0))</f>
        <v>0</v>
      </c>
      <c r="EP362" s="48" t="n">
        <f aca="false">MIN(MAX((GN361*(1+GN$5/Setup!$C$36)+IF($V362=21,N($F362),0))-CR362,0),MAX($P362-SUM(DV362:EO362),0))</f>
        <v>0</v>
      </c>
      <c r="EQ362" s="48" t="n">
        <f aca="false">MIN(MAX((GO361*(1+GO$5/Setup!$C$36)+IF($V362=22,N($F362),0))-CS362,0),MAX($P362-SUM(DV362:EP362),0))</f>
        <v>0</v>
      </c>
      <c r="ER362" s="48" t="n">
        <f aca="false">MIN(MAX((GP361*(1+GP$5/Setup!$C$36)+IF($V362=23,N($F362),0))-CT362,0),MAX($P362-SUM(DV362:EQ362),0))</f>
        <v>0</v>
      </c>
      <c r="ES362" s="48" t="n">
        <f aca="false">MIN(MAX((GQ361*(1+GQ$5/Setup!$C$36)+IF($V362=24,N($F362),0))-CU362,0),MAX($P362-SUM(DV362:ER362),0))</f>
        <v>0</v>
      </c>
      <c r="ET362" s="48" t="n">
        <f aca="false">MIN(MAX((GR361*(1+GR$5/Setup!$C$36)+IF($V362=25,N($F362),0))-CV362,0),MAX($P362-SUM(DV362:ES362),0))</f>
        <v>0</v>
      </c>
      <c r="EU362" s="48" t="n">
        <f aca="false">MIN(MAX((GS361*(1+GS$5/Setup!$C$36)+IF($V362=26,N($F362),0))-CW362,0),MAX($P362-SUM(DV362:ET362),0))</f>
        <v>0</v>
      </c>
      <c r="EV362" s="48" t="n">
        <f aca="false">MIN(MAX((GT361*(1+GT$5/Setup!$C$36)+IF($V362=27,N($F362),0))-CX362,0),MAX($P362-SUM(DV362:EU362),0))</f>
        <v>0</v>
      </c>
      <c r="EW362" s="48" t="n">
        <f aca="false">MIN(MAX((GU361*(1+GU$5/Setup!$C$36)+IF($V362=28,N($F362),0))-CY362,0),MAX($P362-SUM(DV362:EV362),0))</f>
        <v>0</v>
      </c>
      <c r="EX362" s="48" t="n">
        <f aca="false">MIN(MAX((GV361*(1+GV$5/Setup!$C$36)+IF($V362=29,N($F362),0))-CZ362,0),MAX($P362-SUM(DV362:EW362),0))</f>
        <v>0</v>
      </c>
      <c r="EY362" s="48" t="n">
        <f aca="false">MIN(MAX((GW361*(1+GW$5/Setup!$C$36)+IF($V362=30,N($F362),0))-DA362,0),MAX($P362-SUM(DV362:EX362),0))</f>
        <v>0</v>
      </c>
      <c r="EZ362" s="48" t="n">
        <f aca="false">MIN(MAX((GX361*(1+GX$5/Setup!$C$36)+IF($V362=31,N($F362),0))-DB362,0),MAX($P362-SUM(DV362:EY362),0))</f>
        <v>0</v>
      </c>
      <c r="FA362" s="48" t="n">
        <f aca="false">MIN(MAX((GY361*(1+GY$5/Setup!$C$36)+IF($V362=32,N($F362),0))-DC362,0),MAX($P362-SUM(DV362:EZ362),0))</f>
        <v>0</v>
      </c>
      <c r="FB362" s="48" t="n">
        <f aca="false">MIN(MAX((GZ361*(1+GZ$5/Setup!$C$36)+IF($V362=33,N($F362),0))-DD362,0),MAX($P362-SUM(DV362:FA362),0))</f>
        <v>0</v>
      </c>
      <c r="FC362" s="48" t="n">
        <f aca="false">MIN(MAX((HA361*(1+HA$5/Setup!$C$36)+IF($V362=34,N($F362),0))-DE362,0),MAX($P362-SUM(DV362:FB362),0))</f>
        <v>0</v>
      </c>
      <c r="FD362" s="48" t="n">
        <f aca="false">MIN(MAX((HB361*(1+HB$5/Setup!$C$36)+IF($V362=35,N($F362),0))-DF362,0),MAX($P362-SUM(DV362:FC362),0))</f>
        <v>0</v>
      </c>
      <c r="FE362" s="48" t="n">
        <f aca="false">MIN(MAX((HC361*(1+HC$5/Setup!$C$36)+IF($V362=36,N($F362),0))-DG362,0),MAX($P362-SUM(DV362:FD362),0))</f>
        <v>0</v>
      </c>
      <c r="FF362" s="48" t="n">
        <f aca="false">MIN(MAX((HD361*(1+HD$5/Setup!$C$36)+IF($V362=37,N($F362),0))-DH362,0),MAX($P362-SUM(DV362:FE362),0))</f>
        <v>0</v>
      </c>
      <c r="FG362" s="48" t="n">
        <f aca="false">MIN(MAX((HE361*(1+HE$5/Setup!$C$36)+IF($V362=38,N($F362),0))-DI362,0),MAX($P362-SUM(DV362:FF362),0))</f>
        <v>0</v>
      </c>
      <c r="FH362" s="48" t="n">
        <f aca="false">MIN(MAX((HF361*(1+HF$5/Setup!$C$36)+IF($V362=39,N($F362),0))-DJ362,0),MAX($P362-SUM(DV362:FG362),0))</f>
        <v>0</v>
      </c>
      <c r="FI362" s="48" t="n">
        <f aca="false">MIN(MAX((HG361*(1+HG$5/Setup!$C$36)+IF($V362=40,N($F362),0))-DK362,0),MAX($P362-SUM(DV362:FH362),0))</f>
        <v>0</v>
      </c>
      <c r="FJ362" s="48" t="n">
        <f aca="false">MIN(MAX((HH361*(1+HH$5/Setup!$C$36)+IF($V362=41,N($F362),0))-DL362,0),MAX($P362-SUM(DV362:FI362),0))</f>
        <v>0</v>
      </c>
      <c r="FK362" s="48" t="n">
        <f aca="false">MIN(MAX((HI361*(1+HI$5/Setup!$C$36)+IF($V362=42,N($F362),0))-DM362,0),MAX($P362-SUM(DV362:FJ362),0))</f>
        <v>0</v>
      </c>
      <c r="FL362" s="48" t="n">
        <f aca="false">MIN(MAX((HJ361*(1+HJ$5/Setup!$C$36)+IF($V362=43,N($F362),0))-DN362,0),MAX($P362-SUM(DV362:FK362),0))</f>
        <v>0</v>
      </c>
      <c r="FM362" s="48" t="n">
        <f aca="false">MIN(MAX((HK361*(1+HK$5/Setup!$C$36)+IF($V362=44,N($F362),0))-DO362,0),MAX($P362-SUM(DV362:FL362),0))</f>
        <v>0</v>
      </c>
      <c r="FN362" s="48" t="n">
        <f aca="false">MIN(MAX((HL361*(1+HL$5/Setup!$C$36)+IF($V362=45,N($F362),0))-DP362,0),MAX($P362-SUM(DV362:FM362),0))</f>
        <v>0</v>
      </c>
      <c r="FO362" s="48" t="n">
        <f aca="false">MIN(MAX((HM361*(1+HM$5/Setup!$C$36)+IF($V362=46,N($F362),0))-DQ362,0),MAX($P362-SUM(DV362:FN362),0))</f>
        <v>0</v>
      </c>
      <c r="FP362" s="48" t="n">
        <f aca="false">MIN(MAX((HN361*(1+HN$5/Setup!$C$36)+IF($V362=47,N($F362),0))-DR362,0),MAX($P362-SUM(DV362:FO362),0))</f>
        <v>0</v>
      </c>
      <c r="FQ362" s="48" t="n">
        <f aca="false">MIN(MAX((HO361*(1+HO$5/Setup!$C$36)+IF($V362=48,N($F362),0))-DS362,0),MAX($P362-SUM(DV362:FP362),0))</f>
        <v>0</v>
      </c>
      <c r="FR362" s="48" t="n">
        <f aca="false">MIN(MAX((HP361*(1+HP$5/Setup!$C$36)+IF($V362=49,N($F362),0))-DT362,0),MAX($P362-SUM(DV362:FQ362),0))</f>
        <v>0</v>
      </c>
      <c r="FS362" s="48" t="n">
        <f aca="false">MIN(MAX((HQ361*(1+HQ$5/Setup!$C$36)+IF($V362=50,N($F362),0))-DU362,0),MAX($P362-SUM(DV362:FR362),0))</f>
        <v>0</v>
      </c>
      <c r="FT362" s="48" t="n">
        <f aca="false">IF((FT361*(1+FT$5/Setup!$C$36)+IF($V362=1,N($F362),0))-BX362-DV362&lt;0.005,0,(FT361*(1+FT$5/Setup!$C$36)+IF($V362=1,N($F362),0))-BX362-DV362)</f>
        <v>0</v>
      </c>
      <c r="FU362" s="48" t="n">
        <f aca="false">IF((FU361*(1+FU$5/Setup!$C$36)+IF($V362=2,N($F362),0))-BY362-DW362&lt;0.005,0,(FU361*(1+FU$5/Setup!$C$36)+IF($V362=2,N($F362),0))-BY362-DW362)</f>
        <v>0</v>
      </c>
      <c r="FV362" s="48" t="n">
        <f aca="false">IF((FV361*(1+FV$5/Setup!$C$36)+IF($V362=3,N($F362),0))-BZ362-DX362&lt;0.005,0,(FV361*(1+FV$5/Setup!$C$36)+IF($V362=3,N($F362),0))-BZ362-DX362)</f>
        <v>0</v>
      </c>
      <c r="FW362" s="48" t="n">
        <f aca="false">IF((FW361*(1+FW$5/Setup!$C$36)+IF($V362=4,N($F362),0))-CA362-DY362&lt;0.005,0,(FW361*(1+FW$5/Setup!$C$36)+IF($V362=4,N($F362),0))-CA362-DY362)</f>
        <v>0</v>
      </c>
      <c r="FX362" s="48" t="n">
        <f aca="false">IF((FX361*(1+FX$5/Setup!$C$36)+IF($V362=5,N($F362),0))-CB362-DZ362&lt;0.005,0,(FX361*(1+FX$5/Setup!$C$36)+IF($V362=5,N($F362),0))-CB362-DZ362)</f>
        <v>0</v>
      </c>
      <c r="FY362" s="48" t="n">
        <f aca="false">IF((FY361*(1+FY$5/Setup!$C$36)+IF($V362=6,N($F362),0))-CC362-EA362&lt;0.005,0,(FY361*(1+FY$5/Setup!$C$36)+IF($V362=6,N($F362),0))-CC362-EA362)</f>
        <v>0</v>
      </c>
      <c r="FZ362" s="48" t="n">
        <f aca="false">IF((FZ361*(1+FZ$5/Setup!$C$36)+IF($V362=7,N($F362),0))-CD362-EB362&lt;0.005,0,(FZ361*(1+FZ$5/Setup!$C$36)+IF($V362=7,N($F362),0))-CD362-EB362)</f>
        <v>0</v>
      </c>
      <c r="GA362" s="48" t="n">
        <f aca="false">IF((GA361*(1+GA$5/Setup!$C$36)+IF($V362=8,N($F362),0))-CE362-EC362&lt;0.005,0,(GA361*(1+GA$5/Setup!$C$36)+IF($V362=8,N($F362),0))-CE362-EC362)</f>
        <v>0</v>
      </c>
      <c r="GB362" s="48" t="n">
        <f aca="false">IF((GB361*(1+GB$5/Setup!$C$36)+IF($V362=9,N($F362),0))-CF362-ED362&lt;0.005,0,(GB361*(1+GB$5/Setup!$C$36)+IF($V362=9,N($F362),0))-CF362-ED362)</f>
        <v>0</v>
      </c>
      <c r="GC362" s="48" t="n">
        <f aca="false">IF((GC361*(1+GC$5/Setup!$C$36)+IF($V362=10,N($F362),0))-CG362-EE362&lt;0.005,0,(GC361*(1+GC$5/Setup!$C$36)+IF($V362=10,N($F362),0))-CG362-EE362)</f>
        <v>0</v>
      </c>
      <c r="GD362" s="48" t="n">
        <f aca="false">IF((GD361*(1+GD$5/Setup!$C$36)+IF($V362=11,N($F362),0))-CH362-EF362&lt;0.005,0,(GD361*(1+GD$5/Setup!$C$36)+IF($V362=11,N($F362),0))-CH362-EF362)</f>
        <v>0</v>
      </c>
      <c r="GE362" s="48" t="n">
        <f aca="false">IF((GE361*(1+GE$5/Setup!$C$36)+IF($V362=12,N($F362),0))-CI362-EG362&lt;0.005,0,(GE361*(1+GE$5/Setup!$C$36)+IF($V362=12,N($F362),0))-CI362-EG362)</f>
        <v>0</v>
      </c>
      <c r="GF362" s="48" t="n">
        <f aca="false">IF((GF361*(1+GF$5/Setup!$C$36)+IF($V362=13,N($F362),0))-CJ362-EH362&lt;0.005,0,(GF361*(1+GF$5/Setup!$C$36)+IF($V362=13,N($F362),0))-CJ362-EH362)</f>
        <v>0</v>
      </c>
      <c r="GG362" s="48" t="n">
        <f aca="false">IF((GG361*(1+GG$5/Setup!$C$36)+IF($V362=14,N($F362),0))-CK362-EI362&lt;0.005,0,(GG361*(1+GG$5/Setup!$C$36)+IF($V362=14,N($F362),0))-CK362-EI362)</f>
        <v>0</v>
      </c>
      <c r="GH362" s="48" t="n">
        <f aca="false">IF((GH361*(1+GH$5/Setup!$C$36)+IF($V362=15,N($F362),0))-CL362-EJ362&lt;0.005,0,(GH361*(1+GH$5/Setup!$C$36)+IF($V362=15,N($F362),0))-CL362-EJ362)</f>
        <v>0</v>
      </c>
      <c r="GI362" s="48" t="n">
        <f aca="false">IF((GI361*(1+GI$5/Setup!$C$36)+IF($V362=16,N($F362),0))-CM362-EK362&lt;0.005,0,(GI361*(1+GI$5/Setup!$C$36)+IF($V362=16,N($F362),0))-CM362-EK362)</f>
        <v>0</v>
      </c>
      <c r="GJ362" s="48" t="n">
        <f aca="false">IF((GJ361*(1+GJ$5/Setup!$C$36)+IF($V362=17,N($F362),0))-CN362-EL362&lt;0.005,0,(GJ361*(1+GJ$5/Setup!$C$36)+IF($V362=17,N($F362),0))-CN362-EL362)</f>
        <v>0</v>
      </c>
      <c r="GK362" s="48" t="n">
        <f aca="false">IF((GK361*(1+GK$5/Setup!$C$36)+IF($V362=18,N($F362),0))-CO362-EM362&lt;0.005,0,(GK361*(1+GK$5/Setup!$C$36)+IF($V362=18,N($F362),0))-CO362-EM362)</f>
        <v>0</v>
      </c>
      <c r="GL362" s="48" t="n">
        <f aca="false">IF((GL361*(1+GL$5/Setup!$C$36)+IF($V362=19,N($F362),0))-CP362-EN362&lt;0.005,0,(GL361*(1+GL$5/Setup!$C$36)+IF($V362=19,N($F362),0))-CP362-EN362)</f>
        <v>0</v>
      </c>
      <c r="GM362" s="48" t="n">
        <f aca="false">IF((GM361*(1+GM$5/Setup!$C$36)+IF($V362=20,N($F362),0))-CQ362-EO362&lt;0.005,0,(GM361*(1+GM$5/Setup!$C$36)+IF($V362=20,N($F362),0))-CQ362-EO362)</f>
        <v>0</v>
      </c>
      <c r="GN362" s="48" t="n">
        <f aca="false">IF((GN361*(1+GN$5/Setup!$C$36)+IF($V362=21,N($F362),0))-CR362-EP362&lt;0.005,0,(GN361*(1+GN$5/Setup!$C$36)+IF($V362=21,N($F362),0))-CR362-EP362)</f>
        <v>0</v>
      </c>
      <c r="GO362" s="48" t="n">
        <f aca="false">IF((GO361*(1+GO$5/Setup!$C$36)+IF($V362=22,N($F362),0))-CS362-EQ362&lt;0.005,0,(GO361*(1+GO$5/Setup!$C$36)+IF($V362=22,N($F362),0))-CS362-EQ362)</f>
        <v>0</v>
      </c>
      <c r="GP362" s="48" t="n">
        <f aca="false">IF((GP361*(1+GP$5/Setup!$C$36)+IF($V362=23,N($F362),0))-CT362-ER362&lt;0.005,0,(GP361*(1+GP$5/Setup!$C$36)+IF($V362=23,N($F362),0))-CT362-ER362)</f>
        <v>0</v>
      </c>
      <c r="GQ362" s="48" t="n">
        <f aca="false">IF((GQ361*(1+GQ$5/Setup!$C$36)+IF($V362=24,N($F362),0))-CU362-ES362&lt;0.005,0,(GQ361*(1+GQ$5/Setup!$C$36)+IF($V362=24,N($F362),0))-CU362-ES362)</f>
        <v>0</v>
      </c>
      <c r="GR362" s="48" t="n">
        <f aca="false">IF((GR361*(1+GR$5/Setup!$C$36)+IF($V362=25,N($F362),0))-CV362-ET362&lt;0.005,0,(GR361*(1+GR$5/Setup!$C$36)+IF($V362=25,N($F362),0))-CV362-ET362)</f>
        <v>0</v>
      </c>
      <c r="GS362" s="48" t="n">
        <f aca="false">IF((GS361*(1+GS$5/Setup!$C$36)+IF($V362=26,N($F362),0))-CW362-EU362&lt;0.005,0,(GS361*(1+GS$5/Setup!$C$36)+IF($V362=26,N($F362),0))-CW362-EU362)</f>
        <v>0</v>
      </c>
      <c r="GT362" s="48" t="n">
        <f aca="false">IF((GT361*(1+GT$5/Setup!$C$36)+IF($V362=27,N($F362),0))-CX362-EV362&lt;0.005,0,(GT361*(1+GT$5/Setup!$C$36)+IF($V362=27,N($F362),0))-CX362-EV362)</f>
        <v>0</v>
      </c>
      <c r="GU362" s="48" t="n">
        <f aca="false">IF((GU361*(1+GU$5/Setup!$C$36)+IF($V362=28,N($F362),0))-CY362-EW362&lt;0.005,0,(GU361*(1+GU$5/Setup!$C$36)+IF($V362=28,N($F362),0))-CY362-EW362)</f>
        <v>0</v>
      </c>
      <c r="GV362" s="48" t="n">
        <f aca="false">IF((GV361*(1+GV$5/Setup!$C$36)+IF($V362=29,N($F362),0))-CZ362-EX362&lt;0.005,0,(GV361*(1+GV$5/Setup!$C$36)+IF($V362=29,N($F362),0))-CZ362-EX362)</f>
        <v>0</v>
      </c>
      <c r="GW362" s="48" t="n">
        <f aca="false">IF((GW361*(1+GW$5/Setup!$C$36)+IF($V362=30,N($F362),0))-DA362-EY362&lt;0.005,0,(GW361*(1+GW$5/Setup!$C$36)+IF($V362=30,N($F362),0))-DA362-EY362)</f>
        <v>0</v>
      </c>
      <c r="GX362" s="48" t="n">
        <f aca="false">IF((GX361*(1+GX$5/Setup!$C$36)+IF($V362=31,N($F362),0))-DB362-EZ362&lt;0.005,0,(GX361*(1+GX$5/Setup!$C$36)+IF($V362=31,N($F362),0))-DB362-EZ362)</f>
        <v>0</v>
      </c>
      <c r="GY362" s="48" t="n">
        <f aca="false">IF((GY361*(1+GY$5/Setup!$C$36)+IF($V362=32,N($F362),0))-DC362-FA362&lt;0.005,0,(GY361*(1+GY$5/Setup!$C$36)+IF($V362=32,N($F362),0))-DC362-FA362)</f>
        <v>0</v>
      </c>
      <c r="GZ362" s="48" t="n">
        <f aca="false">IF((GZ361*(1+GZ$5/Setup!$C$36)+IF($V362=33,N($F362),0))-DD362-FB362&lt;0.005,0,(GZ361*(1+GZ$5/Setup!$C$36)+IF($V362=33,N($F362),0))-DD362-FB362)</f>
        <v>0</v>
      </c>
      <c r="HA362" s="48" t="n">
        <f aca="false">IF((HA361*(1+HA$5/Setup!$C$36)+IF($V362=34,N($F362),0))-DE362-FC362&lt;0.005,0,(HA361*(1+HA$5/Setup!$C$36)+IF($V362=34,N($F362),0))-DE362-FC362)</f>
        <v>0</v>
      </c>
      <c r="HB362" s="48" t="n">
        <f aca="false">IF((HB361*(1+HB$5/Setup!$C$36)+IF($V362=35,N($F362),0))-DF362-FD362&lt;0.005,0,(HB361*(1+HB$5/Setup!$C$36)+IF($V362=35,N($F362),0))-DF362-FD362)</f>
        <v>0</v>
      </c>
      <c r="HC362" s="48" t="n">
        <f aca="false">IF((HC361*(1+HC$5/Setup!$C$36)+IF($V362=36,N($F362),0))-DG362-FE362&lt;0.005,0,(HC361*(1+HC$5/Setup!$C$36)+IF($V362=36,N($F362),0))-DG362-FE362)</f>
        <v>0</v>
      </c>
      <c r="HD362" s="48" t="n">
        <f aca="false">IF((HD361*(1+HD$5/Setup!$C$36)+IF($V362=37,N($F362),0))-DH362-FF362&lt;0.005,0,(HD361*(1+HD$5/Setup!$C$36)+IF($V362=37,N($F362),0))-DH362-FF362)</f>
        <v>0</v>
      </c>
      <c r="HE362" s="48" t="n">
        <f aca="false">IF((HE361*(1+HE$5/Setup!$C$36)+IF($V362=38,N($F362),0))-DI362-FG362&lt;0.005,0,(HE361*(1+HE$5/Setup!$C$36)+IF($V362=38,N($F362),0))-DI362-FG362)</f>
        <v>0</v>
      </c>
      <c r="HF362" s="48" t="n">
        <f aca="false">IF((HF361*(1+HF$5/Setup!$C$36)+IF($V362=39,N($F362),0))-DJ362-FH362&lt;0.005,0,(HF361*(1+HF$5/Setup!$C$36)+IF($V362=39,N($F362),0))-DJ362-FH362)</f>
        <v>0</v>
      </c>
      <c r="HG362" s="48" t="n">
        <f aca="false">IF((HG361*(1+HG$5/Setup!$C$36)+IF($V362=40,N($F362),0))-DK362-FI362&lt;0.005,0,(HG361*(1+HG$5/Setup!$C$36)+IF($V362=40,N($F362),0))-DK362-FI362)</f>
        <v>0</v>
      </c>
      <c r="HH362" s="48" t="n">
        <f aca="false">IF((HH361*(1+HH$5/Setup!$C$36)+IF($V362=41,N($F362),0))-DL362-FJ362&lt;0.005,0,(HH361*(1+HH$5/Setup!$C$36)+IF($V362=41,N($F362),0))-DL362-FJ362)</f>
        <v>0</v>
      </c>
      <c r="HI362" s="48" t="n">
        <f aca="false">IF((HI361*(1+HI$5/Setup!$C$36)+IF($V362=42,N($F362),0))-DM362-FK362&lt;0.005,0,(HI361*(1+HI$5/Setup!$C$36)+IF($V362=42,N($F362),0))-DM362-FK362)</f>
        <v>0</v>
      </c>
      <c r="HJ362" s="48" t="n">
        <f aca="false">IF((HJ361*(1+HJ$5/Setup!$C$36)+IF($V362=43,N($F362),0))-DN362-FL362&lt;0.005,0,(HJ361*(1+HJ$5/Setup!$C$36)+IF($V362=43,N($F362),0))-DN362-FL362)</f>
        <v>0</v>
      </c>
      <c r="HK362" s="48" t="n">
        <f aca="false">IF((HK361*(1+HK$5/Setup!$C$36)+IF($V362=44,N($F362),0))-DO362-FM362&lt;0.005,0,(HK361*(1+HK$5/Setup!$C$36)+IF($V362=44,N($F362),0))-DO362-FM362)</f>
        <v>0</v>
      </c>
      <c r="HL362" s="48" t="n">
        <f aca="false">IF((HL361*(1+HL$5/Setup!$C$36)+IF($V362=45,N($F362),0))-DP362-FN362&lt;0.005,0,(HL361*(1+HL$5/Setup!$C$36)+IF($V362=45,N($F362),0))-DP362-FN362)</f>
        <v>0</v>
      </c>
      <c r="HM362" s="48" t="n">
        <f aca="false">IF((HM361*(1+HM$5/Setup!$C$36)+IF($V362=46,N($F362),0))-DQ362-FO362&lt;0.005,0,(HM361*(1+HM$5/Setup!$C$36)+IF($V362=46,N($F362),0))-DQ362-FO362)</f>
        <v>0</v>
      </c>
      <c r="HN362" s="48" t="n">
        <f aca="false">IF((HN361*(1+HN$5/Setup!$C$36)+IF($V362=47,N($F362),0))-DR362-FP362&lt;0.005,0,(HN361*(1+HN$5/Setup!$C$36)+IF($V362=47,N($F362),0))-DR362-FP362)</f>
        <v>0</v>
      </c>
      <c r="HO362" s="48" t="n">
        <f aca="false">IF((HO361*(1+HO$5/Setup!$C$36)+IF($V362=48,N($F362),0))-DS362-FQ362&lt;0.005,0,(HO361*(1+HO$5/Setup!$C$36)+IF($V362=48,N($F362),0))-DS362-FQ362)</f>
        <v>0</v>
      </c>
      <c r="HP362" s="48" t="n">
        <f aca="false">IF((HP361*(1+HP$5/Setup!$C$36)+IF($V362=49,N($F362),0))-DT362-FR362&lt;0.005,0,(HP361*(1+HP$5/Setup!$C$36)+IF($V362=49,N($F362),0))-DT362-FR362)</f>
        <v>0</v>
      </c>
      <c r="HQ362" s="48" t="n">
        <f aca="false">IF((HQ361*(1+HQ$5/Setup!$C$36)+IF($V362=50,N($F362),0))-DU362-FS362&lt;0.005,0,(HQ361*(1+HQ$5/Setup!$C$36)+IF($V362=50,N($F362),0))-DU362-FS362)</f>
        <v>0</v>
      </c>
    </row>
    <row r="363" customFormat="false" ht="15" hidden="false" customHeight="false" outlineLevel="0" collapsed="false">
      <c r="A363" s="44" t="n">
        <v>355</v>
      </c>
      <c r="B363" s="45" t="n">
        <f aca="false">IF(Setup!$C$7="Every month",EDATE(Setup!$C$8,($A363-1)),IF(Setup!$C$7="Twice a month",DATE(YEAR(Setup!$C$8),MONTH(Setup!$C$8)+INT((($A363-1)+Setup!$C$41)/2),MIN(IF(MOD(($A363-1)+Setup!$C$41,2)=0,Setup!$C$39,Setup!$C$40),DAY(EOMONTH(DATE(YEAR(Setup!$C$8),MONTH(Setup!$C$8)+INT((($A363-1)+Setup!$C$41)/2),1),0)))),Setup!$C$8+($A363-1)*IF(Setup!$C$7="Every week",7,14)))</f>
        <v>51281</v>
      </c>
      <c r="C363" s="45" t="n">
        <f aca="false">IF(Setup!$C$7="Every month",EDATE(Setup!$C$8,$A363),IF(Setup!$C$7="Twice a month",DATE(YEAR(Setup!$C$8),MONTH(Setup!$C$8)+INT(($A363+Setup!$C$41)/2),MIN(IF(MOD($A363+Setup!$C$41,2)=0,Setup!$C$39,Setup!$C$40),DAY(EOMONTH(DATE(YEAR(Setup!$C$8),MONTH(Setup!$C$8)+INT(($A363+Setup!$C$41)/2),1),0)))),Setup!$C$8+$A363*IF(Setup!$C$7="Every week",7,14)))</f>
        <v>51295</v>
      </c>
      <c r="D363" s="46"/>
      <c r="E363" s="47"/>
      <c r="F363" s="47"/>
      <c r="G363" s="47"/>
      <c r="H363" s="47"/>
      <c r="I363" s="48" t="n">
        <f aca="false">N(Setup!$C$11)+N(E363)</f>
        <v>100</v>
      </c>
      <c r="J363" s="48" t="n">
        <f aca="false">MIN(Setup!$C$37,MAX(I363,0))</f>
        <v>9.23076923076923</v>
      </c>
      <c r="K363" s="48" t="n">
        <f aca="false">MIN(MAX(N(Setup!$C$14)-L362,0),MAX(I363-J363,0))</f>
        <v>0</v>
      </c>
      <c r="L363" s="48" t="n">
        <f aca="false">L362+K363-N(G363)</f>
        <v>500</v>
      </c>
      <c r="M363" s="48" t="n">
        <f aca="false">M362+J363-N(H363)</f>
        <v>3276.92307692306</v>
      </c>
      <c r="N363" s="48" t="n">
        <f aca="false">SUM(BX363:DU363)</f>
        <v>0</v>
      </c>
      <c r="O363" s="48" t="n">
        <f aca="false">SUM(Z363:BW363)-N363</f>
        <v>0</v>
      </c>
      <c r="P363" s="48" t="n">
        <f aca="false">MAX(I363-J363-K363,0)+O363</f>
        <v>90.7692307692308</v>
      </c>
      <c r="Q363" s="48" t="n">
        <f aca="false">SUM(DV363:FS363)</f>
        <v>0</v>
      </c>
      <c r="R363" s="49" t="n">
        <f aca="false">N363+J363+K363+Q363</f>
        <v>9.23076923076923</v>
      </c>
      <c r="S363" s="48" t="n">
        <f aca="false">T363-T362-N(F363)+N363+Q363</f>
        <v>0</v>
      </c>
      <c r="T363" s="49" t="n">
        <f aca="false">SUM(FT363:HQ363)</f>
        <v>0</v>
      </c>
      <c r="U363" s="44" t="str">
        <f aca="false">IF(T362&lt;0.005,"",INDEX(Helpers!$C$2:$C$51,IF(_xlfn.MINIFS($DV$6:$FS$6,DV363:FS363,"&gt;0.005")=0,V363,_xlfn.MINIFS($DV$6:$FS$6,DV363:FS363,"&gt;0.005"))))</f>
        <v/>
      </c>
      <c r="V363" s="44" t="n">
        <f aca="false">IF(_xlfn.MINIFS($FT$6:$HQ$6,FT362:HQ362,"&gt;0.005")=0,1,_xlfn.MINIFS($FT$6:$HQ$6,FT362:HQ362,"&gt;0.005"))</f>
        <v>1</v>
      </c>
      <c r="W363" s="44" t="n">
        <f aca="false">IF(AND(D363&lt;&gt;"Paid",T362&gt;0.005),1,0)</f>
        <v>0</v>
      </c>
      <c r="X363" s="48" t="n">
        <f aca="false">SUMPRODUCT(((Helpers!$G$2:$G$51*(1+(Helpers!$D$2:$D$51+0.000000001)/12)^(($B363-Setup!$C$8)/(365.25/12))-Helpers!$E$2:$E$51*((1+(Helpers!$D$2:$D$51+0.000000001)/12)^(($B363-Setup!$C$8)/(365.25/12))-1)/((Helpers!$D$2:$D$51+0.000000001)/12))&gt;0)*(Helpers!$G$2:$G$51*(1+(Helpers!$D$2:$D$51+0.000000001)/12)^(($B363-Setup!$C$8)/(365.25/12))-Helpers!$E$2:$E$51*((1+(Helpers!$D$2:$D$51+0.000000001)/12)^(($B363-Setup!$C$8)/(365.25/12))-1)/((Helpers!$D$2:$D$51+0.000000001)/12)))</f>
        <v>0</v>
      </c>
      <c r="Y363" s="48"/>
      <c r="Z363" s="48" t="n">
        <f aca="false">IF(OR(N(Z$5)=0,Z$6=""),0,Z$5*((DATE(YEAR($B363),MONTH($B363),MIN(Z$6,DAY(EOMONTH($B363,0))))&gt;=$B363)*(DATE(YEAR($B363),MONTH($B363),MIN(Z$6,DAY(EOMONTH($B363,0))))&lt;$C363)+(DATE(YEAR($B363),MONTH($B363)+1,MIN(Z$6,DAY(EOMONTH($B363,1))))&gt;=$B363)*(DATE(YEAR($B363),MONTH($B363)+1,MIN(Z$6,DAY(EOMONTH($B363,1))))&lt;$C363)))</f>
        <v>0</v>
      </c>
      <c r="AA363" s="48" t="n">
        <f aca="false">IF(OR(N(AA$5)=0,AA$6=""),0,AA$5*((DATE(YEAR($B363),MONTH($B363),MIN(AA$6,DAY(EOMONTH($B363,0))))&gt;=$B363)*(DATE(YEAR($B363),MONTH($B363),MIN(AA$6,DAY(EOMONTH($B363,0))))&lt;$C363)+(DATE(YEAR($B363),MONTH($B363)+1,MIN(AA$6,DAY(EOMONTH($B363,1))))&gt;=$B363)*(DATE(YEAR($B363),MONTH($B363)+1,MIN(AA$6,DAY(EOMONTH($B363,1))))&lt;$C363)))</f>
        <v>0</v>
      </c>
      <c r="AB363" s="48" t="n">
        <f aca="false">IF(OR(N(AB$5)=0,AB$6=""),0,AB$5*((DATE(YEAR($B363),MONTH($B363),MIN(AB$6,DAY(EOMONTH($B363,0))))&gt;=$B363)*(DATE(YEAR($B363),MONTH($B363),MIN(AB$6,DAY(EOMONTH($B363,0))))&lt;$C363)+(DATE(YEAR($B363),MONTH($B363)+1,MIN(AB$6,DAY(EOMONTH($B363,1))))&gt;=$B363)*(DATE(YEAR($B363),MONTH($B363)+1,MIN(AB$6,DAY(EOMONTH($B363,1))))&lt;$C363)))</f>
        <v>0</v>
      </c>
      <c r="AC363" s="48" t="n">
        <f aca="false">IF(OR(N(AC$5)=0,AC$6=""),0,AC$5*((DATE(YEAR($B363),MONTH($B363),MIN(AC$6,DAY(EOMONTH($B363,0))))&gt;=$B363)*(DATE(YEAR($B363),MONTH($B363),MIN(AC$6,DAY(EOMONTH($B363,0))))&lt;$C363)+(DATE(YEAR($B363),MONTH($B363)+1,MIN(AC$6,DAY(EOMONTH($B363,1))))&gt;=$B363)*(DATE(YEAR($B363),MONTH($B363)+1,MIN(AC$6,DAY(EOMONTH($B363,1))))&lt;$C363)))</f>
        <v>0</v>
      </c>
      <c r="AD363" s="48" t="n">
        <f aca="false">IF(OR(N(AD$5)=0,AD$6=""),0,AD$5*((DATE(YEAR($B363),MONTH($B363),MIN(AD$6,DAY(EOMONTH($B363,0))))&gt;=$B363)*(DATE(YEAR($B363),MONTH($B363),MIN(AD$6,DAY(EOMONTH($B363,0))))&lt;$C363)+(DATE(YEAR($B363),MONTH($B363)+1,MIN(AD$6,DAY(EOMONTH($B363,1))))&gt;=$B363)*(DATE(YEAR($B363),MONTH($B363)+1,MIN(AD$6,DAY(EOMONTH($B363,1))))&lt;$C363)))</f>
        <v>0</v>
      </c>
      <c r="AE363" s="48" t="n">
        <f aca="false">IF(OR(N(AE$5)=0,AE$6=""),0,AE$5*((DATE(YEAR($B363),MONTH($B363),MIN(AE$6,DAY(EOMONTH($B363,0))))&gt;=$B363)*(DATE(YEAR($B363),MONTH($B363),MIN(AE$6,DAY(EOMONTH($B363,0))))&lt;$C363)+(DATE(YEAR($B363),MONTH($B363)+1,MIN(AE$6,DAY(EOMONTH($B363,1))))&gt;=$B363)*(DATE(YEAR($B363),MONTH($B363)+1,MIN(AE$6,DAY(EOMONTH($B363,1))))&lt;$C363)))</f>
        <v>0</v>
      </c>
      <c r="AF363" s="48" t="n">
        <f aca="false">IF(OR(N(AF$5)=0,AF$6=""),0,AF$5*((DATE(YEAR($B363),MONTH($B363),MIN(AF$6,DAY(EOMONTH($B363,0))))&gt;=$B363)*(DATE(YEAR($B363),MONTH($B363),MIN(AF$6,DAY(EOMONTH($B363,0))))&lt;$C363)+(DATE(YEAR($B363),MONTH($B363)+1,MIN(AF$6,DAY(EOMONTH($B363,1))))&gt;=$B363)*(DATE(YEAR($B363),MONTH($B363)+1,MIN(AF$6,DAY(EOMONTH($B363,1))))&lt;$C363)))</f>
        <v>0</v>
      </c>
      <c r="AG363" s="48" t="n">
        <f aca="false">IF(OR(N(AG$5)=0,AG$6=""),0,AG$5*((DATE(YEAR($B363),MONTH($B363),MIN(AG$6,DAY(EOMONTH($B363,0))))&gt;=$B363)*(DATE(YEAR($B363),MONTH($B363),MIN(AG$6,DAY(EOMONTH($B363,0))))&lt;$C363)+(DATE(YEAR($B363),MONTH($B363)+1,MIN(AG$6,DAY(EOMONTH($B363,1))))&gt;=$B363)*(DATE(YEAR($B363),MONTH($B363)+1,MIN(AG$6,DAY(EOMONTH($B363,1))))&lt;$C363)))</f>
        <v>0</v>
      </c>
      <c r="AH363" s="48" t="n">
        <f aca="false">IF(OR(N(AH$5)=0,AH$6=""),0,AH$5*((DATE(YEAR($B363),MONTH($B363),MIN(AH$6,DAY(EOMONTH($B363,0))))&gt;=$B363)*(DATE(YEAR($B363),MONTH($B363),MIN(AH$6,DAY(EOMONTH($B363,0))))&lt;$C363)+(DATE(YEAR($B363),MONTH($B363)+1,MIN(AH$6,DAY(EOMONTH($B363,1))))&gt;=$B363)*(DATE(YEAR($B363),MONTH($B363)+1,MIN(AH$6,DAY(EOMONTH($B363,1))))&lt;$C363)))</f>
        <v>0</v>
      </c>
      <c r="AI363" s="48" t="n">
        <f aca="false">IF(OR(N(AI$5)=0,AI$6=""),0,AI$5*((DATE(YEAR($B363),MONTH($B363),MIN(AI$6,DAY(EOMONTH($B363,0))))&gt;=$B363)*(DATE(YEAR($B363),MONTH($B363),MIN(AI$6,DAY(EOMONTH($B363,0))))&lt;$C363)+(DATE(YEAR($B363),MONTH($B363)+1,MIN(AI$6,DAY(EOMONTH($B363,1))))&gt;=$B363)*(DATE(YEAR($B363),MONTH($B363)+1,MIN(AI$6,DAY(EOMONTH($B363,1))))&lt;$C363)))</f>
        <v>0</v>
      </c>
      <c r="AJ363" s="48" t="n">
        <f aca="false">IF(OR(N(AJ$5)=0,AJ$6=""),0,AJ$5*((DATE(YEAR($B363),MONTH($B363),MIN(AJ$6,DAY(EOMONTH($B363,0))))&gt;=$B363)*(DATE(YEAR($B363),MONTH($B363),MIN(AJ$6,DAY(EOMONTH($B363,0))))&lt;$C363)+(DATE(YEAR($B363),MONTH($B363)+1,MIN(AJ$6,DAY(EOMONTH($B363,1))))&gt;=$B363)*(DATE(YEAR($B363),MONTH($B363)+1,MIN(AJ$6,DAY(EOMONTH($B363,1))))&lt;$C363)))</f>
        <v>0</v>
      </c>
      <c r="AK363" s="48" t="n">
        <f aca="false">IF(OR(N(AK$5)=0,AK$6=""),0,AK$5*((DATE(YEAR($B363),MONTH($B363),MIN(AK$6,DAY(EOMONTH($B363,0))))&gt;=$B363)*(DATE(YEAR($B363),MONTH($B363),MIN(AK$6,DAY(EOMONTH($B363,0))))&lt;$C363)+(DATE(YEAR($B363),MONTH($B363)+1,MIN(AK$6,DAY(EOMONTH($B363,1))))&gt;=$B363)*(DATE(YEAR($B363),MONTH($B363)+1,MIN(AK$6,DAY(EOMONTH($B363,1))))&lt;$C363)))</f>
        <v>0</v>
      </c>
      <c r="AL363" s="48" t="n">
        <f aca="false">IF(OR(N(AL$5)=0,AL$6=""),0,AL$5*((DATE(YEAR($B363),MONTH($B363),MIN(AL$6,DAY(EOMONTH($B363,0))))&gt;=$B363)*(DATE(YEAR($B363),MONTH($B363),MIN(AL$6,DAY(EOMONTH($B363,0))))&lt;$C363)+(DATE(YEAR($B363),MONTH($B363)+1,MIN(AL$6,DAY(EOMONTH($B363,1))))&gt;=$B363)*(DATE(YEAR($B363),MONTH($B363)+1,MIN(AL$6,DAY(EOMONTH($B363,1))))&lt;$C363)))</f>
        <v>0</v>
      </c>
      <c r="AM363" s="48" t="n">
        <f aca="false">IF(OR(N(AM$5)=0,AM$6=""),0,AM$5*((DATE(YEAR($B363),MONTH($B363),MIN(AM$6,DAY(EOMONTH($B363,0))))&gt;=$B363)*(DATE(YEAR($B363),MONTH($B363),MIN(AM$6,DAY(EOMONTH($B363,0))))&lt;$C363)+(DATE(YEAR($B363),MONTH($B363)+1,MIN(AM$6,DAY(EOMONTH($B363,1))))&gt;=$B363)*(DATE(YEAR($B363),MONTH($B363)+1,MIN(AM$6,DAY(EOMONTH($B363,1))))&lt;$C363)))</f>
        <v>0</v>
      </c>
      <c r="AN363" s="48" t="n">
        <f aca="false">IF(OR(N(AN$5)=0,AN$6=""),0,AN$5*((DATE(YEAR($B363),MONTH($B363),MIN(AN$6,DAY(EOMONTH($B363,0))))&gt;=$B363)*(DATE(YEAR($B363),MONTH($B363),MIN(AN$6,DAY(EOMONTH($B363,0))))&lt;$C363)+(DATE(YEAR($B363),MONTH($B363)+1,MIN(AN$6,DAY(EOMONTH($B363,1))))&gt;=$B363)*(DATE(YEAR($B363),MONTH($B363)+1,MIN(AN$6,DAY(EOMONTH($B363,1))))&lt;$C363)))</f>
        <v>0</v>
      </c>
      <c r="AO363" s="48" t="n">
        <f aca="false">IF(OR(N(AO$5)=0,AO$6=""),0,AO$5*((DATE(YEAR($B363),MONTH($B363),MIN(AO$6,DAY(EOMONTH($B363,0))))&gt;=$B363)*(DATE(YEAR($B363),MONTH($B363),MIN(AO$6,DAY(EOMONTH($B363,0))))&lt;$C363)+(DATE(YEAR($B363),MONTH($B363)+1,MIN(AO$6,DAY(EOMONTH($B363,1))))&gt;=$B363)*(DATE(YEAR($B363),MONTH($B363)+1,MIN(AO$6,DAY(EOMONTH($B363,1))))&lt;$C363)))</f>
        <v>0</v>
      </c>
      <c r="AP363" s="48" t="n">
        <f aca="false">IF(OR(N(AP$5)=0,AP$6=""),0,AP$5*((DATE(YEAR($B363),MONTH($B363),MIN(AP$6,DAY(EOMONTH($B363,0))))&gt;=$B363)*(DATE(YEAR($B363),MONTH($B363),MIN(AP$6,DAY(EOMONTH($B363,0))))&lt;$C363)+(DATE(YEAR($B363),MONTH($B363)+1,MIN(AP$6,DAY(EOMONTH($B363,1))))&gt;=$B363)*(DATE(YEAR($B363),MONTH($B363)+1,MIN(AP$6,DAY(EOMONTH($B363,1))))&lt;$C363)))</f>
        <v>0</v>
      </c>
      <c r="AQ363" s="48" t="n">
        <f aca="false">IF(OR(N(AQ$5)=0,AQ$6=""),0,AQ$5*((DATE(YEAR($B363),MONTH($B363),MIN(AQ$6,DAY(EOMONTH($B363,0))))&gt;=$B363)*(DATE(YEAR($B363),MONTH($B363),MIN(AQ$6,DAY(EOMONTH($B363,0))))&lt;$C363)+(DATE(YEAR($B363),MONTH($B363)+1,MIN(AQ$6,DAY(EOMONTH($B363,1))))&gt;=$B363)*(DATE(YEAR($B363),MONTH($B363)+1,MIN(AQ$6,DAY(EOMONTH($B363,1))))&lt;$C363)))</f>
        <v>0</v>
      </c>
      <c r="AR363" s="48" t="n">
        <f aca="false">IF(OR(N(AR$5)=0,AR$6=""),0,AR$5*((DATE(YEAR($B363),MONTH($B363),MIN(AR$6,DAY(EOMONTH($B363,0))))&gt;=$B363)*(DATE(YEAR($B363),MONTH($B363),MIN(AR$6,DAY(EOMONTH($B363,0))))&lt;$C363)+(DATE(YEAR($B363),MONTH($B363)+1,MIN(AR$6,DAY(EOMONTH($B363,1))))&gt;=$B363)*(DATE(YEAR($B363),MONTH($B363)+1,MIN(AR$6,DAY(EOMONTH($B363,1))))&lt;$C363)))</f>
        <v>0</v>
      </c>
      <c r="AS363" s="48" t="n">
        <f aca="false">IF(OR(N(AS$5)=0,AS$6=""),0,AS$5*((DATE(YEAR($B363),MONTH($B363),MIN(AS$6,DAY(EOMONTH($B363,0))))&gt;=$B363)*(DATE(YEAR($B363),MONTH($B363),MIN(AS$6,DAY(EOMONTH($B363,0))))&lt;$C363)+(DATE(YEAR($B363),MONTH($B363)+1,MIN(AS$6,DAY(EOMONTH($B363,1))))&gt;=$B363)*(DATE(YEAR($B363),MONTH($B363)+1,MIN(AS$6,DAY(EOMONTH($B363,1))))&lt;$C363)))</f>
        <v>0</v>
      </c>
      <c r="AT363" s="48" t="n">
        <f aca="false">IF(OR(N(AT$5)=0,AT$6=""),0,AT$5*((DATE(YEAR($B363),MONTH($B363),MIN(AT$6,DAY(EOMONTH($B363,0))))&gt;=$B363)*(DATE(YEAR($B363),MONTH($B363),MIN(AT$6,DAY(EOMONTH($B363,0))))&lt;$C363)+(DATE(YEAR($B363),MONTH($B363)+1,MIN(AT$6,DAY(EOMONTH($B363,1))))&gt;=$B363)*(DATE(YEAR($B363),MONTH($B363)+1,MIN(AT$6,DAY(EOMONTH($B363,1))))&lt;$C363)))</f>
        <v>0</v>
      </c>
      <c r="AU363" s="48" t="n">
        <f aca="false">IF(OR(N(AU$5)=0,AU$6=""),0,AU$5*((DATE(YEAR($B363),MONTH($B363),MIN(AU$6,DAY(EOMONTH($B363,0))))&gt;=$B363)*(DATE(YEAR($B363),MONTH($B363),MIN(AU$6,DAY(EOMONTH($B363,0))))&lt;$C363)+(DATE(YEAR($B363),MONTH($B363)+1,MIN(AU$6,DAY(EOMONTH($B363,1))))&gt;=$B363)*(DATE(YEAR($B363),MONTH($B363)+1,MIN(AU$6,DAY(EOMONTH($B363,1))))&lt;$C363)))</f>
        <v>0</v>
      </c>
      <c r="AV363" s="48" t="n">
        <f aca="false">IF(OR(N(AV$5)=0,AV$6=""),0,AV$5*((DATE(YEAR($B363),MONTH($B363),MIN(AV$6,DAY(EOMONTH($B363,0))))&gt;=$B363)*(DATE(YEAR($B363),MONTH($B363),MIN(AV$6,DAY(EOMONTH($B363,0))))&lt;$C363)+(DATE(YEAR($B363),MONTH($B363)+1,MIN(AV$6,DAY(EOMONTH($B363,1))))&gt;=$B363)*(DATE(YEAR($B363),MONTH($B363)+1,MIN(AV$6,DAY(EOMONTH($B363,1))))&lt;$C363)))</f>
        <v>0</v>
      </c>
      <c r="AW363" s="48" t="n">
        <f aca="false">IF(OR(N(AW$5)=0,AW$6=""),0,AW$5*((DATE(YEAR($B363),MONTH($B363),MIN(AW$6,DAY(EOMONTH($B363,0))))&gt;=$B363)*(DATE(YEAR($B363),MONTH($B363),MIN(AW$6,DAY(EOMONTH($B363,0))))&lt;$C363)+(DATE(YEAR($B363),MONTH($B363)+1,MIN(AW$6,DAY(EOMONTH($B363,1))))&gt;=$B363)*(DATE(YEAR($B363),MONTH($B363)+1,MIN(AW$6,DAY(EOMONTH($B363,1))))&lt;$C363)))</f>
        <v>0</v>
      </c>
      <c r="AX363" s="48" t="n">
        <f aca="false">IF(OR(N(AX$5)=0,AX$6=""),0,AX$5*((DATE(YEAR($B363),MONTH($B363),MIN(AX$6,DAY(EOMONTH($B363,0))))&gt;=$B363)*(DATE(YEAR($B363),MONTH($B363),MIN(AX$6,DAY(EOMONTH($B363,0))))&lt;$C363)+(DATE(YEAR($B363),MONTH($B363)+1,MIN(AX$6,DAY(EOMONTH($B363,1))))&gt;=$B363)*(DATE(YEAR($B363),MONTH($B363)+1,MIN(AX$6,DAY(EOMONTH($B363,1))))&lt;$C363)))</f>
        <v>0</v>
      </c>
      <c r="AY363" s="48" t="n">
        <f aca="false">IF(OR(N(AY$5)=0,AY$6=""),0,AY$5*((DATE(YEAR($B363),MONTH($B363),MIN(AY$6,DAY(EOMONTH($B363,0))))&gt;=$B363)*(DATE(YEAR($B363),MONTH($B363),MIN(AY$6,DAY(EOMONTH($B363,0))))&lt;$C363)+(DATE(YEAR($B363),MONTH($B363)+1,MIN(AY$6,DAY(EOMONTH($B363,1))))&gt;=$B363)*(DATE(YEAR($B363),MONTH($B363)+1,MIN(AY$6,DAY(EOMONTH($B363,1))))&lt;$C363)))</f>
        <v>0</v>
      </c>
      <c r="AZ363" s="48" t="n">
        <f aca="false">IF(OR(N(AZ$5)=0,AZ$6=""),0,AZ$5*((DATE(YEAR($B363),MONTH($B363),MIN(AZ$6,DAY(EOMONTH($B363,0))))&gt;=$B363)*(DATE(YEAR($B363),MONTH($B363),MIN(AZ$6,DAY(EOMONTH($B363,0))))&lt;$C363)+(DATE(YEAR($B363),MONTH($B363)+1,MIN(AZ$6,DAY(EOMONTH($B363,1))))&gt;=$B363)*(DATE(YEAR($B363),MONTH($B363)+1,MIN(AZ$6,DAY(EOMONTH($B363,1))))&lt;$C363)))</f>
        <v>0</v>
      </c>
      <c r="BA363" s="48" t="n">
        <f aca="false">IF(OR(N(BA$5)=0,BA$6=""),0,BA$5*((DATE(YEAR($B363),MONTH($B363),MIN(BA$6,DAY(EOMONTH($B363,0))))&gt;=$B363)*(DATE(YEAR($B363),MONTH($B363),MIN(BA$6,DAY(EOMONTH($B363,0))))&lt;$C363)+(DATE(YEAR($B363),MONTH($B363)+1,MIN(BA$6,DAY(EOMONTH($B363,1))))&gt;=$B363)*(DATE(YEAR($B363),MONTH($B363)+1,MIN(BA$6,DAY(EOMONTH($B363,1))))&lt;$C363)))</f>
        <v>0</v>
      </c>
      <c r="BB363" s="48" t="n">
        <f aca="false">IF(OR(N(BB$5)=0,BB$6=""),0,BB$5*((DATE(YEAR($B363),MONTH($B363),MIN(BB$6,DAY(EOMONTH($B363,0))))&gt;=$B363)*(DATE(YEAR($B363),MONTH($B363),MIN(BB$6,DAY(EOMONTH($B363,0))))&lt;$C363)+(DATE(YEAR($B363),MONTH($B363)+1,MIN(BB$6,DAY(EOMONTH($B363,1))))&gt;=$B363)*(DATE(YEAR($B363),MONTH($B363)+1,MIN(BB$6,DAY(EOMONTH($B363,1))))&lt;$C363)))</f>
        <v>0</v>
      </c>
      <c r="BC363" s="48" t="n">
        <f aca="false">IF(OR(N(BC$5)=0,BC$6=""),0,BC$5*((DATE(YEAR($B363),MONTH($B363),MIN(BC$6,DAY(EOMONTH($B363,0))))&gt;=$B363)*(DATE(YEAR($B363),MONTH($B363),MIN(BC$6,DAY(EOMONTH($B363,0))))&lt;$C363)+(DATE(YEAR($B363),MONTH($B363)+1,MIN(BC$6,DAY(EOMONTH($B363,1))))&gt;=$B363)*(DATE(YEAR($B363),MONTH($B363)+1,MIN(BC$6,DAY(EOMONTH($B363,1))))&lt;$C363)))</f>
        <v>0</v>
      </c>
      <c r="BD363" s="48" t="n">
        <f aca="false">IF(OR(N(BD$5)=0,BD$6=""),0,BD$5*((DATE(YEAR($B363),MONTH($B363),MIN(BD$6,DAY(EOMONTH($B363,0))))&gt;=$B363)*(DATE(YEAR($B363),MONTH($B363),MIN(BD$6,DAY(EOMONTH($B363,0))))&lt;$C363)+(DATE(YEAR($B363),MONTH($B363)+1,MIN(BD$6,DAY(EOMONTH($B363,1))))&gt;=$B363)*(DATE(YEAR($B363),MONTH($B363)+1,MIN(BD$6,DAY(EOMONTH($B363,1))))&lt;$C363)))</f>
        <v>0</v>
      </c>
      <c r="BE363" s="48" t="n">
        <f aca="false">IF(OR(N(BE$5)=0,BE$6=""),0,BE$5*((DATE(YEAR($B363),MONTH($B363),MIN(BE$6,DAY(EOMONTH($B363,0))))&gt;=$B363)*(DATE(YEAR($B363),MONTH($B363),MIN(BE$6,DAY(EOMONTH($B363,0))))&lt;$C363)+(DATE(YEAR($B363),MONTH($B363)+1,MIN(BE$6,DAY(EOMONTH($B363,1))))&gt;=$B363)*(DATE(YEAR($B363),MONTH($B363)+1,MIN(BE$6,DAY(EOMONTH($B363,1))))&lt;$C363)))</f>
        <v>0</v>
      </c>
      <c r="BF363" s="48" t="n">
        <f aca="false">IF(OR(N(BF$5)=0,BF$6=""),0,BF$5*((DATE(YEAR($B363),MONTH($B363),MIN(BF$6,DAY(EOMONTH($B363,0))))&gt;=$B363)*(DATE(YEAR($B363),MONTH($B363),MIN(BF$6,DAY(EOMONTH($B363,0))))&lt;$C363)+(DATE(YEAR($B363),MONTH($B363)+1,MIN(BF$6,DAY(EOMONTH($B363,1))))&gt;=$B363)*(DATE(YEAR($B363),MONTH($B363)+1,MIN(BF$6,DAY(EOMONTH($B363,1))))&lt;$C363)))</f>
        <v>0</v>
      </c>
      <c r="BG363" s="48" t="n">
        <f aca="false">IF(OR(N(BG$5)=0,BG$6=""),0,BG$5*((DATE(YEAR($B363),MONTH($B363),MIN(BG$6,DAY(EOMONTH($B363,0))))&gt;=$B363)*(DATE(YEAR($B363),MONTH($B363),MIN(BG$6,DAY(EOMONTH($B363,0))))&lt;$C363)+(DATE(YEAR($B363),MONTH($B363)+1,MIN(BG$6,DAY(EOMONTH($B363,1))))&gt;=$B363)*(DATE(YEAR($B363),MONTH($B363)+1,MIN(BG$6,DAY(EOMONTH($B363,1))))&lt;$C363)))</f>
        <v>0</v>
      </c>
      <c r="BH363" s="48" t="n">
        <f aca="false">IF(OR(N(BH$5)=0,BH$6=""),0,BH$5*((DATE(YEAR($B363),MONTH($B363),MIN(BH$6,DAY(EOMONTH($B363,0))))&gt;=$B363)*(DATE(YEAR($B363),MONTH($B363),MIN(BH$6,DAY(EOMONTH($B363,0))))&lt;$C363)+(DATE(YEAR($B363),MONTH($B363)+1,MIN(BH$6,DAY(EOMONTH($B363,1))))&gt;=$B363)*(DATE(YEAR($B363),MONTH($B363)+1,MIN(BH$6,DAY(EOMONTH($B363,1))))&lt;$C363)))</f>
        <v>0</v>
      </c>
      <c r="BI363" s="48" t="n">
        <f aca="false">IF(OR(N(BI$5)=0,BI$6=""),0,BI$5*((DATE(YEAR($B363),MONTH($B363),MIN(BI$6,DAY(EOMONTH($B363,0))))&gt;=$B363)*(DATE(YEAR($B363),MONTH($B363),MIN(BI$6,DAY(EOMONTH($B363,0))))&lt;$C363)+(DATE(YEAR($B363),MONTH($B363)+1,MIN(BI$6,DAY(EOMONTH($B363,1))))&gt;=$B363)*(DATE(YEAR($B363),MONTH($B363)+1,MIN(BI$6,DAY(EOMONTH($B363,1))))&lt;$C363)))</f>
        <v>0</v>
      </c>
      <c r="BJ363" s="48" t="n">
        <f aca="false">IF(OR(N(BJ$5)=0,BJ$6=""),0,BJ$5*((DATE(YEAR($B363),MONTH($B363),MIN(BJ$6,DAY(EOMONTH($B363,0))))&gt;=$B363)*(DATE(YEAR($B363),MONTH($B363),MIN(BJ$6,DAY(EOMONTH($B363,0))))&lt;$C363)+(DATE(YEAR($B363),MONTH($B363)+1,MIN(BJ$6,DAY(EOMONTH($B363,1))))&gt;=$B363)*(DATE(YEAR($B363),MONTH($B363)+1,MIN(BJ$6,DAY(EOMONTH($B363,1))))&lt;$C363)))</f>
        <v>0</v>
      </c>
      <c r="BK363" s="48" t="n">
        <f aca="false">IF(OR(N(BK$5)=0,BK$6=""),0,BK$5*((DATE(YEAR($B363),MONTH($B363),MIN(BK$6,DAY(EOMONTH($B363,0))))&gt;=$B363)*(DATE(YEAR($B363),MONTH($B363),MIN(BK$6,DAY(EOMONTH($B363,0))))&lt;$C363)+(DATE(YEAR($B363),MONTH($B363)+1,MIN(BK$6,DAY(EOMONTH($B363,1))))&gt;=$B363)*(DATE(YEAR($B363),MONTH($B363)+1,MIN(BK$6,DAY(EOMONTH($B363,1))))&lt;$C363)))</f>
        <v>0</v>
      </c>
      <c r="BL363" s="48" t="n">
        <f aca="false">IF(OR(N(BL$5)=0,BL$6=""),0,BL$5*((DATE(YEAR($B363),MONTH($B363),MIN(BL$6,DAY(EOMONTH($B363,0))))&gt;=$B363)*(DATE(YEAR($B363),MONTH($B363),MIN(BL$6,DAY(EOMONTH($B363,0))))&lt;$C363)+(DATE(YEAR($B363),MONTH($B363)+1,MIN(BL$6,DAY(EOMONTH($B363,1))))&gt;=$B363)*(DATE(YEAR($B363),MONTH($B363)+1,MIN(BL$6,DAY(EOMONTH($B363,1))))&lt;$C363)))</f>
        <v>0</v>
      </c>
      <c r="BM363" s="48" t="n">
        <f aca="false">IF(OR(N(BM$5)=0,BM$6=""),0,BM$5*((DATE(YEAR($B363),MONTH($B363),MIN(BM$6,DAY(EOMONTH($B363,0))))&gt;=$B363)*(DATE(YEAR($B363),MONTH($B363),MIN(BM$6,DAY(EOMONTH($B363,0))))&lt;$C363)+(DATE(YEAR($B363),MONTH($B363)+1,MIN(BM$6,DAY(EOMONTH($B363,1))))&gt;=$B363)*(DATE(YEAR($B363),MONTH($B363)+1,MIN(BM$6,DAY(EOMONTH($B363,1))))&lt;$C363)))</f>
        <v>0</v>
      </c>
      <c r="BN363" s="48" t="n">
        <f aca="false">IF(OR(N(BN$5)=0,BN$6=""),0,BN$5*((DATE(YEAR($B363),MONTH($B363),MIN(BN$6,DAY(EOMONTH($B363,0))))&gt;=$B363)*(DATE(YEAR($B363),MONTH($B363),MIN(BN$6,DAY(EOMONTH($B363,0))))&lt;$C363)+(DATE(YEAR($B363),MONTH($B363)+1,MIN(BN$6,DAY(EOMONTH($B363,1))))&gt;=$B363)*(DATE(YEAR($B363),MONTH($B363)+1,MIN(BN$6,DAY(EOMONTH($B363,1))))&lt;$C363)))</f>
        <v>0</v>
      </c>
      <c r="BO363" s="48" t="n">
        <f aca="false">IF(OR(N(BO$5)=0,BO$6=""),0,BO$5*((DATE(YEAR($B363),MONTH($B363),MIN(BO$6,DAY(EOMONTH($B363,0))))&gt;=$B363)*(DATE(YEAR($B363),MONTH($B363),MIN(BO$6,DAY(EOMONTH($B363,0))))&lt;$C363)+(DATE(YEAR($B363),MONTH($B363)+1,MIN(BO$6,DAY(EOMONTH($B363,1))))&gt;=$B363)*(DATE(YEAR($B363),MONTH($B363)+1,MIN(BO$6,DAY(EOMONTH($B363,1))))&lt;$C363)))</f>
        <v>0</v>
      </c>
      <c r="BP363" s="48" t="n">
        <f aca="false">IF(OR(N(BP$5)=0,BP$6=""),0,BP$5*((DATE(YEAR($B363),MONTH($B363),MIN(BP$6,DAY(EOMONTH($B363,0))))&gt;=$B363)*(DATE(YEAR($B363),MONTH($B363),MIN(BP$6,DAY(EOMONTH($B363,0))))&lt;$C363)+(DATE(YEAR($B363),MONTH($B363)+1,MIN(BP$6,DAY(EOMONTH($B363,1))))&gt;=$B363)*(DATE(YEAR($B363),MONTH($B363)+1,MIN(BP$6,DAY(EOMONTH($B363,1))))&lt;$C363)))</f>
        <v>0</v>
      </c>
      <c r="BQ363" s="48" t="n">
        <f aca="false">IF(OR(N(BQ$5)=0,BQ$6=""),0,BQ$5*((DATE(YEAR($B363),MONTH($B363),MIN(BQ$6,DAY(EOMONTH($B363,0))))&gt;=$B363)*(DATE(YEAR($B363),MONTH($B363),MIN(BQ$6,DAY(EOMONTH($B363,0))))&lt;$C363)+(DATE(YEAR($B363),MONTH($B363)+1,MIN(BQ$6,DAY(EOMONTH($B363,1))))&gt;=$B363)*(DATE(YEAR($B363),MONTH($B363)+1,MIN(BQ$6,DAY(EOMONTH($B363,1))))&lt;$C363)))</f>
        <v>0</v>
      </c>
      <c r="BR363" s="48" t="n">
        <f aca="false">IF(OR(N(BR$5)=0,BR$6=""),0,BR$5*((DATE(YEAR($B363),MONTH($B363),MIN(BR$6,DAY(EOMONTH($B363,0))))&gt;=$B363)*(DATE(YEAR($B363),MONTH($B363),MIN(BR$6,DAY(EOMONTH($B363,0))))&lt;$C363)+(DATE(YEAR($B363),MONTH($B363)+1,MIN(BR$6,DAY(EOMONTH($B363,1))))&gt;=$B363)*(DATE(YEAR($B363),MONTH($B363)+1,MIN(BR$6,DAY(EOMONTH($B363,1))))&lt;$C363)))</f>
        <v>0</v>
      </c>
      <c r="BS363" s="48" t="n">
        <f aca="false">IF(OR(N(BS$5)=0,BS$6=""),0,BS$5*((DATE(YEAR($B363),MONTH($B363),MIN(BS$6,DAY(EOMONTH($B363,0))))&gt;=$B363)*(DATE(YEAR($B363),MONTH($B363),MIN(BS$6,DAY(EOMONTH($B363,0))))&lt;$C363)+(DATE(YEAR($B363),MONTH($B363)+1,MIN(BS$6,DAY(EOMONTH($B363,1))))&gt;=$B363)*(DATE(YEAR($B363),MONTH($B363)+1,MIN(BS$6,DAY(EOMONTH($B363,1))))&lt;$C363)))</f>
        <v>0</v>
      </c>
      <c r="BT363" s="48" t="n">
        <f aca="false">IF(OR(N(BT$5)=0,BT$6=""),0,BT$5*((DATE(YEAR($B363),MONTH($B363),MIN(BT$6,DAY(EOMONTH($B363,0))))&gt;=$B363)*(DATE(YEAR($B363),MONTH($B363),MIN(BT$6,DAY(EOMONTH($B363,0))))&lt;$C363)+(DATE(YEAR($B363),MONTH($B363)+1,MIN(BT$6,DAY(EOMONTH($B363,1))))&gt;=$B363)*(DATE(YEAR($B363),MONTH($B363)+1,MIN(BT$6,DAY(EOMONTH($B363,1))))&lt;$C363)))</f>
        <v>0</v>
      </c>
      <c r="BU363" s="48" t="n">
        <f aca="false">IF(OR(N(BU$5)=0,BU$6=""),0,BU$5*((DATE(YEAR($B363),MONTH($B363),MIN(BU$6,DAY(EOMONTH($B363,0))))&gt;=$B363)*(DATE(YEAR($B363),MONTH($B363),MIN(BU$6,DAY(EOMONTH($B363,0))))&lt;$C363)+(DATE(YEAR($B363),MONTH($B363)+1,MIN(BU$6,DAY(EOMONTH($B363,1))))&gt;=$B363)*(DATE(YEAR($B363),MONTH($B363)+1,MIN(BU$6,DAY(EOMONTH($B363,1))))&lt;$C363)))</f>
        <v>0</v>
      </c>
      <c r="BV363" s="48" t="n">
        <f aca="false">IF(OR(N(BV$5)=0,BV$6=""),0,BV$5*((DATE(YEAR($B363),MONTH($B363),MIN(BV$6,DAY(EOMONTH($B363,0))))&gt;=$B363)*(DATE(YEAR($B363),MONTH($B363),MIN(BV$6,DAY(EOMONTH($B363,0))))&lt;$C363)+(DATE(YEAR($B363),MONTH($B363)+1,MIN(BV$6,DAY(EOMONTH($B363,1))))&gt;=$B363)*(DATE(YEAR($B363),MONTH($B363)+1,MIN(BV$6,DAY(EOMONTH($B363,1))))&lt;$C363)))</f>
        <v>0</v>
      </c>
      <c r="BW363" s="48" t="n">
        <f aca="false">IF(OR(N(BW$5)=0,BW$6=""),0,BW$5*((DATE(YEAR($B363),MONTH($B363),MIN(BW$6,DAY(EOMONTH($B363,0))))&gt;=$B363)*(DATE(YEAR($B363),MONTH($B363),MIN(BW$6,DAY(EOMONTH($B363,0))))&lt;$C363)+(DATE(YEAR($B363),MONTH($B363)+1,MIN(BW$6,DAY(EOMONTH($B363,1))))&gt;=$B363)*(DATE(YEAR($B363),MONTH($B363)+1,MIN(BW$6,DAY(EOMONTH($B363,1))))&lt;$C363)))</f>
        <v>0</v>
      </c>
      <c r="BX363" s="48" t="n">
        <f aca="false">MIN(Z363,(FT362*(1+FT$5/Setup!$C$36)+IF($V363=1,N($F363),0)))</f>
        <v>0</v>
      </c>
      <c r="BY363" s="48" t="n">
        <f aca="false">MIN(AA363,(FU362*(1+FU$5/Setup!$C$36)+IF($V363=2,N($F363),0)))</f>
        <v>0</v>
      </c>
      <c r="BZ363" s="48" t="n">
        <f aca="false">MIN(AB363,(FV362*(1+FV$5/Setup!$C$36)+IF($V363=3,N($F363),0)))</f>
        <v>0</v>
      </c>
      <c r="CA363" s="48" t="n">
        <f aca="false">MIN(AC363,(FW362*(1+FW$5/Setup!$C$36)+IF($V363=4,N($F363),0)))</f>
        <v>0</v>
      </c>
      <c r="CB363" s="48" t="n">
        <f aca="false">MIN(AD363,(FX362*(1+FX$5/Setup!$C$36)+IF($V363=5,N($F363),0)))</f>
        <v>0</v>
      </c>
      <c r="CC363" s="48" t="n">
        <f aca="false">MIN(AE363,(FY362*(1+FY$5/Setup!$C$36)+IF($V363=6,N($F363),0)))</f>
        <v>0</v>
      </c>
      <c r="CD363" s="48" t="n">
        <f aca="false">MIN(AF363,(FZ362*(1+FZ$5/Setup!$C$36)+IF($V363=7,N($F363),0)))</f>
        <v>0</v>
      </c>
      <c r="CE363" s="48" t="n">
        <f aca="false">MIN(AG363,(GA362*(1+GA$5/Setup!$C$36)+IF($V363=8,N($F363),0)))</f>
        <v>0</v>
      </c>
      <c r="CF363" s="48" t="n">
        <f aca="false">MIN(AH363,(GB362*(1+GB$5/Setup!$C$36)+IF($V363=9,N($F363),0)))</f>
        <v>0</v>
      </c>
      <c r="CG363" s="48" t="n">
        <f aca="false">MIN(AI363,(GC362*(1+GC$5/Setup!$C$36)+IF($V363=10,N($F363),0)))</f>
        <v>0</v>
      </c>
      <c r="CH363" s="48" t="n">
        <f aca="false">MIN(AJ363,(GD362*(1+GD$5/Setup!$C$36)+IF($V363=11,N($F363),0)))</f>
        <v>0</v>
      </c>
      <c r="CI363" s="48" t="n">
        <f aca="false">MIN(AK363,(GE362*(1+GE$5/Setup!$C$36)+IF($V363=12,N($F363),0)))</f>
        <v>0</v>
      </c>
      <c r="CJ363" s="48" t="n">
        <f aca="false">MIN(AL363,(GF362*(1+GF$5/Setup!$C$36)+IF($V363=13,N($F363),0)))</f>
        <v>0</v>
      </c>
      <c r="CK363" s="48" t="n">
        <f aca="false">MIN(AM363,(GG362*(1+GG$5/Setup!$C$36)+IF($V363=14,N($F363),0)))</f>
        <v>0</v>
      </c>
      <c r="CL363" s="48" t="n">
        <f aca="false">MIN(AN363,(GH362*(1+GH$5/Setup!$C$36)+IF($V363=15,N($F363),0)))</f>
        <v>0</v>
      </c>
      <c r="CM363" s="48" t="n">
        <f aca="false">MIN(AO363,(GI362*(1+GI$5/Setup!$C$36)+IF($V363=16,N($F363),0)))</f>
        <v>0</v>
      </c>
      <c r="CN363" s="48" t="n">
        <f aca="false">MIN(AP363,(GJ362*(1+GJ$5/Setup!$C$36)+IF($V363=17,N($F363),0)))</f>
        <v>0</v>
      </c>
      <c r="CO363" s="48" t="n">
        <f aca="false">MIN(AQ363,(GK362*(1+GK$5/Setup!$C$36)+IF($V363=18,N($F363),0)))</f>
        <v>0</v>
      </c>
      <c r="CP363" s="48" t="n">
        <f aca="false">MIN(AR363,(GL362*(1+GL$5/Setup!$C$36)+IF($V363=19,N($F363),0)))</f>
        <v>0</v>
      </c>
      <c r="CQ363" s="48" t="n">
        <f aca="false">MIN(AS363,(GM362*(1+GM$5/Setup!$C$36)+IF($V363=20,N($F363),0)))</f>
        <v>0</v>
      </c>
      <c r="CR363" s="48" t="n">
        <f aca="false">MIN(AT363,(GN362*(1+GN$5/Setup!$C$36)+IF($V363=21,N($F363),0)))</f>
        <v>0</v>
      </c>
      <c r="CS363" s="48" t="n">
        <f aca="false">MIN(AU363,(GO362*(1+GO$5/Setup!$C$36)+IF($V363=22,N($F363),0)))</f>
        <v>0</v>
      </c>
      <c r="CT363" s="48" t="n">
        <f aca="false">MIN(AV363,(GP362*(1+GP$5/Setup!$C$36)+IF($V363=23,N($F363),0)))</f>
        <v>0</v>
      </c>
      <c r="CU363" s="48" t="n">
        <f aca="false">MIN(AW363,(GQ362*(1+GQ$5/Setup!$C$36)+IF($V363=24,N($F363),0)))</f>
        <v>0</v>
      </c>
      <c r="CV363" s="48" t="n">
        <f aca="false">MIN(AX363,(GR362*(1+GR$5/Setup!$C$36)+IF($V363=25,N($F363),0)))</f>
        <v>0</v>
      </c>
      <c r="CW363" s="48" t="n">
        <f aca="false">MIN(AY363,(GS362*(1+GS$5/Setup!$C$36)+IF($V363=26,N($F363),0)))</f>
        <v>0</v>
      </c>
      <c r="CX363" s="48" t="n">
        <f aca="false">MIN(AZ363,(GT362*(1+GT$5/Setup!$C$36)+IF($V363=27,N($F363),0)))</f>
        <v>0</v>
      </c>
      <c r="CY363" s="48" t="n">
        <f aca="false">MIN(BA363,(GU362*(1+GU$5/Setup!$C$36)+IF($V363=28,N($F363),0)))</f>
        <v>0</v>
      </c>
      <c r="CZ363" s="48" t="n">
        <f aca="false">MIN(BB363,(GV362*(1+GV$5/Setup!$C$36)+IF($V363=29,N($F363),0)))</f>
        <v>0</v>
      </c>
      <c r="DA363" s="48" t="n">
        <f aca="false">MIN(BC363,(GW362*(1+GW$5/Setup!$C$36)+IF($V363=30,N($F363),0)))</f>
        <v>0</v>
      </c>
      <c r="DB363" s="48" t="n">
        <f aca="false">MIN(BD363,(GX362*(1+GX$5/Setup!$C$36)+IF($V363=31,N($F363),0)))</f>
        <v>0</v>
      </c>
      <c r="DC363" s="48" t="n">
        <f aca="false">MIN(BE363,(GY362*(1+GY$5/Setup!$C$36)+IF($V363=32,N($F363),0)))</f>
        <v>0</v>
      </c>
      <c r="DD363" s="48" t="n">
        <f aca="false">MIN(BF363,(GZ362*(1+GZ$5/Setup!$C$36)+IF($V363=33,N($F363),0)))</f>
        <v>0</v>
      </c>
      <c r="DE363" s="48" t="n">
        <f aca="false">MIN(BG363,(HA362*(1+HA$5/Setup!$C$36)+IF($V363=34,N($F363),0)))</f>
        <v>0</v>
      </c>
      <c r="DF363" s="48" t="n">
        <f aca="false">MIN(BH363,(HB362*(1+HB$5/Setup!$C$36)+IF($V363=35,N($F363),0)))</f>
        <v>0</v>
      </c>
      <c r="DG363" s="48" t="n">
        <f aca="false">MIN(BI363,(HC362*(1+HC$5/Setup!$C$36)+IF($V363=36,N($F363),0)))</f>
        <v>0</v>
      </c>
      <c r="DH363" s="48" t="n">
        <f aca="false">MIN(BJ363,(HD362*(1+HD$5/Setup!$C$36)+IF($V363=37,N($F363),0)))</f>
        <v>0</v>
      </c>
      <c r="DI363" s="48" t="n">
        <f aca="false">MIN(BK363,(HE362*(1+HE$5/Setup!$C$36)+IF($V363=38,N($F363),0)))</f>
        <v>0</v>
      </c>
      <c r="DJ363" s="48" t="n">
        <f aca="false">MIN(BL363,(HF362*(1+HF$5/Setup!$C$36)+IF($V363=39,N($F363),0)))</f>
        <v>0</v>
      </c>
      <c r="DK363" s="48" t="n">
        <f aca="false">MIN(BM363,(HG362*(1+HG$5/Setup!$C$36)+IF($V363=40,N($F363),0)))</f>
        <v>0</v>
      </c>
      <c r="DL363" s="48" t="n">
        <f aca="false">MIN(BN363,(HH362*(1+HH$5/Setup!$C$36)+IF($V363=41,N($F363),0)))</f>
        <v>0</v>
      </c>
      <c r="DM363" s="48" t="n">
        <f aca="false">MIN(BO363,(HI362*(1+HI$5/Setup!$C$36)+IF($V363=42,N($F363),0)))</f>
        <v>0</v>
      </c>
      <c r="DN363" s="48" t="n">
        <f aca="false">MIN(BP363,(HJ362*(1+HJ$5/Setup!$C$36)+IF($V363=43,N($F363),0)))</f>
        <v>0</v>
      </c>
      <c r="DO363" s="48" t="n">
        <f aca="false">MIN(BQ363,(HK362*(1+HK$5/Setup!$C$36)+IF($V363=44,N($F363),0)))</f>
        <v>0</v>
      </c>
      <c r="DP363" s="48" t="n">
        <f aca="false">MIN(BR363,(HL362*(1+HL$5/Setup!$C$36)+IF($V363=45,N($F363),0)))</f>
        <v>0</v>
      </c>
      <c r="DQ363" s="48" t="n">
        <f aca="false">MIN(BS363,(HM362*(1+HM$5/Setup!$C$36)+IF($V363=46,N($F363),0)))</f>
        <v>0</v>
      </c>
      <c r="DR363" s="48" t="n">
        <f aca="false">MIN(BT363,(HN362*(1+HN$5/Setup!$C$36)+IF($V363=47,N($F363),0)))</f>
        <v>0</v>
      </c>
      <c r="DS363" s="48" t="n">
        <f aca="false">MIN(BU363,(HO362*(1+HO$5/Setup!$C$36)+IF($V363=48,N($F363),0)))</f>
        <v>0</v>
      </c>
      <c r="DT363" s="48" t="n">
        <f aca="false">MIN(BV363,(HP362*(1+HP$5/Setup!$C$36)+IF($V363=49,N($F363),0)))</f>
        <v>0</v>
      </c>
      <c r="DU363" s="48" t="n">
        <f aca="false">MIN(BW363,(HQ362*(1+HQ$5/Setup!$C$36)+IF($V363=50,N($F363),0)))</f>
        <v>0</v>
      </c>
      <c r="DV363" s="48" t="n">
        <f aca="false">MIN(MAX((FT362*(1+FT$5/Setup!$C$36)+IF($V363=1,N($F363),0))-BX363,0),MAX($P363-0,0))</f>
        <v>0</v>
      </c>
      <c r="DW363" s="48" t="n">
        <f aca="false">MIN(MAX((FU362*(1+FU$5/Setup!$C$36)+IF($V363=2,N($F363),0))-BY363,0),MAX($P363-SUM(DV363:DV363),0))</f>
        <v>0</v>
      </c>
      <c r="DX363" s="48" t="n">
        <f aca="false">MIN(MAX((FV362*(1+FV$5/Setup!$C$36)+IF($V363=3,N($F363),0))-BZ363,0),MAX($P363-SUM(DV363:DW363),0))</f>
        <v>0</v>
      </c>
      <c r="DY363" s="48" t="n">
        <f aca="false">MIN(MAX((FW362*(1+FW$5/Setup!$C$36)+IF($V363=4,N($F363),0))-CA363,0),MAX($P363-SUM(DV363:DX363),0))</f>
        <v>0</v>
      </c>
      <c r="DZ363" s="48" t="n">
        <f aca="false">MIN(MAX((FX362*(1+FX$5/Setup!$C$36)+IF($V363=5,N($F363),0))-CB363,0),MAX($P363-SUM(DV363:DY363),0))</f>
        <v>0</v>
      </c>
      <c r="EA363" s="48" t="n">
        <f aca="false">MIN(MAX((FY362*(1+FY$5/Setup!$C$36)+IF($V363=6,N($F363),0))-CC363,0),MAX($P363-SUM(DV363:DZ363),0))</f>
        <v>0</v>
      </c>
      <c r="EB363" s="48" t="n">
        <f aca="false">MIN(MAX((FZ362*(1+FZ$5/Setup!$C$36)+IF($V363=7,N($F363),0))-CD363,0),MAX($P363-SUM(DV363:EA363),0))</f>
        <v>0</v>
      </c>
      <c r="EC363" s="48" t="n">
        <f aca="false">MIN(MAX((GA362*(1+GA$5/Setup!$C$36)+IF($V363=8,N($F363),0))-CE363,0),MAX($P363-SUM(DV363:EB363),0))</f>
        <v>0</v>
      </c>
      <c r="ED363" s="48" t="n">
        <f aca="false">MIN(MAX((GB362*(1+GB$5/Setup!$C$36)+IF($V363=9,N($F363),0))-CF363,0),MAX($P363-SUM(DV363:EC363),0))</f>
        <v>0</v>
      </c>
      <c r="EE363" s="48" t="n">
        <f aca="false">MIN(MAX((GC362*(1+GC$5/Setup!$C$36)+IF($V363=10,N($F363),0))-CG363,0),MAX($P363-SUM(DV363:ED363),0))</f>
        <v>0</v>
      </c>
      <c r="EF363" s="48" t="n">
        <f aca="false">MIN(MAX((GD362*(1+GD$5/Setup!$C$36)+IF($V363=11,N($F363),0))-CH363,0),MAX($P363-SUM(DV363:EE363),0))</f>
        <v>0</v>
      </c>
      <c r="EG363" s="48" t="n">
        <f aca="false">MIN(MAX((GE362*(1+GE$5/Setup!$C$36)+IF($V363=12,N($F363),0))-CI363,0),MAX($P363-SUM(DV363:EF363),0))</f>
        <v>0</v>
      </c>
      <c r="EH363" s="48" t="n">
        <f aca="false">MIN(MAX((GF362*(1+GF$5/Setup!$C$36)+IF($V363=13,N($F363),0))-CJ363,0),MAX($P363-SUM(DV363:EG363),0))</f>
        <v>0</v>
      </c>
      <c r="EI363" s="48" t="n">
        <f aca="false">MIN(MAX((GG362*(1+GG$5/Setup!$C$36)+IF($V363=14,N($F363),0))-CK363,0),MAX($P363-SUM(DV363:EH363),0))</f>
        <v>0</v>
      </c>
      <c r="EJ363" s="48" t="n">
        <f aca="false">MIN(MAX((GH362*(1+GH$5/Setup!$C$36)+IF($V363=15,N($F363),0))-CL363,0),MAX($P363-SUM(DV363:EI363),0))</f>
        <v>0</v>
      </c>
      <c r="EK363" s="48" t="n">
        <f aca="false">MIN(MAX((GI362*(1+GI$5/Setup!$C$36)+IF($V363=16,N($F363),0))-CM363,0),MAX($P363-SUM(DV363:EJ363),0))</f>
        <v>0</v>
      </c>
      <c r="EL363" s="48" t="n">
        <f aca="false">MIN(MAX((GJ362*(1+GJ$5/Setup!$C$36)+IF($V363=17,N($F363),0))-CN363,0),MAX($P363-SUM(DV363:EK363),0))</f>
        <v>0</v>
      </c>
      <c r="EM363" s="48" t="n">
        <f aca="false">MIN(MAX((GK362*(1+GK$5/Setup!$C$36)+IF($V363=18,N($F363),0))-CO363,0),MAX($P363-SUM(DV363:EL363),0))</f>
        <v>0</v>
      </c>
      <c r="EN363" s="48" t="n">
        <f aca="false">MIN(MAX((GL362*(1+GL$5/Setup!$C$36)+IF($V363=19,N($F363),0))-CP363,0),MAX($P363-SUM(DV363:EM363),0))</f>
        <v>0</v>
      </c>
      <c r="EO363" s="48" t="n">
        <f aca="false">MIN(MAX((GM362*(1+GM$5/Setup!$C$36)+IF($V363=20,N($F363),0))-CQ363,0),MAX($P363-SUM(DV363:EN363),0))</f>
        <v>0</v>
      </c>
      <c r="EP363" s="48" t="n">
        <f aca="false">MIN(MAX((GN362*(1+GN$5/Setup!$C$36)+IF($V363=21,N($F363),0))-CR363,0),MAX($P363-SUM(DV363:EO363),0))</f>
        <v>0</v>
      </c>
      <c r="EQ363" s="48" t="n">
        <f aca="false">MIN(MAX((GO362*(1+GO$5/Setup!$C$36)+IF($V363=22,N($F363),0))-CS363,0),MAX($P363-SUM(DV363:EP363),0))</f>
        <v>0</v>
      </c>
      <c r="ER363" s="48" t="n">
        <f aca="false">MIN(MAX((GP362*(1+GP$5/Setup!$C$36)+IF($V363=23,N($F363),0))-CT363,0),MAX($P363-SUM(DV363:EQ363),0))</f>
        <v>0</v>
      </c>
      <c r="ES363" s="48" t="n">
        <f aca="false">MIN(MAX((GQ362*(1+GQ$5/Setup!$C$36)+IF($V363=24,N($F363),0))-CU363,0),MAX($P363-SUM(DV363:ER363),0))</f>
        <v>0</v>
      </c>
      <c r="ET363" s="48" t="n">
        <f aca="false">MIN(MAX((GR362*(1+GR$5/Setup!$C$36)+IF($V363=25,N($F363),0))-CV363,0),MAX($P363-SUM(DV363:ES363),0))</f>
        <v>0</v>
      </c>
      <c r="EU363" s="48" t="n">
        <f aca="false">MIN(MAX((GS362*(1+GS$5/Setup!$C$36)+IF($V363=26,N($F363),0))-CW363,0),MAX($P363-SUM(DV363:ET363),0))</f>
        <v>0</v>
      </c>
      <c r="EV363" s="48" t="n">
        <f aca="false">MIN(MAX((GT362*(1+GT$5/Setup!$C$36)+IF($V363=27,N($F363),0))-CX363,0),MAX($P363-SUM(DV363:EU363),0))</f>
        <v>0</v>
      </c>
      <c r="EW363" s="48" t="n">
        <f aca="false">MIN(MAX((GU362*(1+GU$5/Setup!$C$36)+IF($V363=28,N($F363),0))-CY363,0),MAX($P363-SUM(DV363:EV363),0))</f>
        <v>0</v>
      </c>
      <c r="EX363" s="48" t="n">
        <f aca="false">MIN(MAX((GV362*(1+GV$5/Setup!$C$36)+IF($V363=29,N($F363),0))-CZ363,0),MAX($P363-SUM(DV363:EW363),0))</f>
        <v>0</v>
      </c>
      <c r="EY363" s="48" t="n">
        <f aca="false">MIN(MAX((GW362*(1+GW$5/Setup!$C$36)+IF($V363=30,N($F363),0))-DA363,0),MAX($P363-SUM(DV363:EX363),0))</f>
        <v>0</v>
      </c>
      <c r="EZ363" s="48" t="n">
        <f aca="false">MIN(MAX((GX362*(1+GX$5/Setup!$C$36)+IF($V363=31,N($F363),0))-DB363,0),MAX($P363-SUM(DV363:EY363),0))</f>
        <v>0</v>
      </c>
      <c r="FA363" s="48" t="n">
        <f aca="false">MIN(MAX((GY362*(1+GY$5/Setup!$C$36)+IF($V363=32,N($F363),0))-DC363,0),MAX($P363-SUM(DV363:EZ363),0))</f>
        <v>0</v>
      </c>
      <c r="FB363" s="48" t="n">
        <f aca="false">MIN(MAX((GZ362*(1+GZ$5/Setup!$C$36)+IF($V363=33,N($F363),0))-DD363,0),MAX($P363-SUM(DV363:FA363),0))</f>
        <v>0</v>
      </c>
      <c r="FC363" s="48" t="n">
        <f aca="false">MIN(MAX((HA362*(1+HA$5/Setup!$C$36)+IF($V363=34,N($F363),0))-DE363,0),MAX($P363-SUM(DV363:FB363),0))</f>
        <v>0</v>
      </c>
      <c r="FD363" s="48" t="n">
        <f aca="false">MIN(MAX((HB362*(1+HB$5/Setup!$C$36)+IF($V363=35,N($F363),0))-DF363,0),MAX($P363-SUM(DV363:FC363),0))</f>
        <v>0</v>
      </c>
      <c r="FE363" s="48" t="n">
        <f aca="false">MIN(MAX((HC362*(1+HC$5/Setup!$C$36)+IF($V363=36,N($F363),0))-DG363,0),MAX($P363-SUM(DV363:FD363),0))</f>
        <v>0</v>
      </c>
      <c r="FF363" s="48" t="n">
        <f aca="false">MIN(MAX((HD362*(1+HD$5/Setup!$C$36)+IF($V363=37,N($F363),0))-DH363,0),MAX($P363-SUM(DV363:FE363),0))</f>
        <v>0</v>
      </c>
      <c r="FG363" s="48" t="n">
        <f aca="false">MIN(MAX((HE362*(1+HE$5/Setup!$C$36)+IF($V363=38,N($F363),0))-DI363,0),MAX($P363-SUM(DV363:FF363),0))</f>
        <v>0</v>
      </c>
      <c r="FH363" s="48" t="n">
        <f aca="false">MIN(MAX((HF362*(1+HF$5/Setup!$C$36)+IF($V363=39,N($F363),0))-DJ363,0),MAX($P363-SUM(DV363:FG363),0))</f>
        <v>0</v>
      </c>
      <c r="FI363" s="48" t="n">
        <f aca="false">MIN(MAX((HG362*(1+HG$5/Setup!$C$36)+IF($V363=40,N($F363),0))-DK363,0),MAX($P363-SUM(DV363:FH363),0))</f>
        <v>0</v>
      </c>
      <c r="FJ363" s="48" t="n">
        <f aca="false">MIN(MAX((HH362*(1+HH$5/Setup!$C$36)+IF($V363=41,N($F363),0))-DL363,0),MAX($P363-SUM(DV363:FI363),0))</f>
        <v>0</v>
      </c>
      <c r="FK363" s="48" t="n">
        <f aca="false">MIN(MAX((HI362*(1+HI$5/Setup!$C$36)+IF($V363=42,N($F363),0))-DM363,0),MAX($P363-SUM(DV363:FJ363),0))</f>
        <v>0</v>
      </c>
      <c r="FL363" s="48" t="n">
        <f aca="false">MIN(MAX((HJ362*(1+HJ$5/Setup!$C$36)+IF($V363=43,N($F363),0))-DN363,0),MAX($P363-SUM(DV363:FK363),0))</f>
        <v>0</v>
      </c>
      <c r="FM363" s="48" t="n">
        <f aca="false">MIN(MAX((HK362*(1+HK$5/Setup!$C$36)+IF($V363=44,N($F363),0))-DO363,0),MAX($P363-SUM(DV363:FL363),0))</f>
        <v>0</v>
      </c>
      <c r="FN363" s="48" t="n">
        <f aca="false">MIN(MAX((HL362*(1+HL$5/Setup!$C$36)+IF($V363=45,N($F363),0))-DP363,0),MAX($P363-SUM(DV363:FM363),0))</f>
        <v>0</v>
      </c>
      <c r="FO363" s="48" t="n">
        <f aca="false">MIN(MAX((HM362*(1+HM$5/Setup!$C$36)+IF($V363=46,N($F363),0))-DQ363,0),MAX($P363-SUM(DV363:FN363),0))</f>
        <v>0</v>
      </c>
      <c r="FP363" s="48" t="n">
        <f aca="false">MIN(MAX((HN362*(1+HN$5/Setup!$C$36)+IF($V363=47,N($F363),0))-DR363,0),MAX($P363-SUM(DV363:FO363),0))</f>
        <v>0</v>
      </c>
      <c r="FQ363" s="48" t="n">
        <f aca="false">MIN(MAX((HO362*(1+HO$5/Setup!$C$36)+IF($V363=48,N($F363),0))-DS363,0),MAX($P363-SUM(DV363:FP363),0))</f>
        <v>0</v>
      </c>
      <c r="FR363" s="48" t="n">
        <f aca="false">MIN(MAX((HP362*(1+HP$5/Setup!$C$36)+IF($V363=49,N($F363),0))-DT363,0),MAX($P363-SUM(DV363:FQ363),0))</f>
        <v>0</v>
      </c>
      <c r="FS363" s="48" t="n">
        <f aca="false">MIN(MAX((HQ362*(1+HQ$5/Setup!$C$36)+IF($V363=50,N($F363),0))-DU363,0),MAX($P363-SUM(DV363:FR363),0))</f>
        <v>0</v>
      </c>
      <c r="FT363" s="48" t="n">
        <f aca="false">IF((FT362*(1+FT$5/Setup!$C$36)+IF($V363=1,N($F363),0))-BX363-DV363&lt;0.005,0,(FT362*(1+FT$5/Setup!$C$36)+IF($V363=1,N($F363),0))-BX363-DV363)</f>
        <v>0</v>
      </c>
      <c r="FU363" s="48" t="n">
        <f aca="false">IF((FU362*(1+FU$5/Setup!$C$36)+IF($V363=2,N($F363),0))-BY363-DW363&lt;0.005,0,(FU362*(1+FU$5/Setup!$C$36)+IF($V363=2,N($F363),0))-BY363-DW363)</f>
        <v>0</v>
      </c>
      <c r="FV363" s="48" t="n">
        <f aca="false">IF((FV362*(1+FV$5/Setup!$C$36)+IF($V363=3,N($F363),0))-BZ363-DX363&lt;0.005,0,(FV362*(1+FV$5/Setup!$C$36)+IF($V363=3,N($F363),0))-BZ363-DX363)</f>
        <v>0</v>
      </c>
      <c r="FW363" s="48" t="n">
        <f aca="false">IF((FW362*(1+FW$5/Setup!$C$36)+IF($V363=4,N($F363),0))-CA363-DY363&lt;0.005,0,(FW362*(1+FW$5/Setup!$C$36)+IF($V363=4,N($F363),0))-CA363-DY363)</f>
        <v>0</v>
      </c>
      <c r="FX363" s="48" t="n">
        <f aca="false">IF((FX362*(1+FX$5/Setup!$C$36)+IF($V363=5,N($F363),0))-CB363-DZ363&lt;0.005,0,(FX362*(1+FX$5/Setup!$C$36)+IF($V363=5,N($F363),0))-CB363-DZ363)</f>
        <v>0</v>
      </c>
      <c r="FY363" s="48" t="n">
        <f aca="false">IF((FY362*(1+FY$5/Setup!$C$36)+IF($V363=6,N($F363),0))-CC363-EA363&lt;0.005,0,(FY362*(1+FY$5/Setup!$C$36)+IF($V363=6,N($F363),0))-CC363-EA363)</f>
        <v>0</v>
      </c>
      <c r="FZ363" s="48" t="n">
        <f aca="false">IF((FZ362*(1+FZ$5/Setup!$C$36)+IF($V363=7,N($F363),0))-CD363-EB363&lt;0.005,0,(FZ362*(1+FZ$5/Setup!$C$36)+IF($V363=7,N($F363),0))-CD363-EB363)</f>
        <v>0</v>
      </c>
      <c r="GA363" s="48" t="n">
        <f aca="false">IF((GA362*(1+GA$5/Setup!$C$36)+IF($V363=8,N($F363),0))-CE363-EC363&lt;0.005,0,(GA362*(1+GA$5/Setup!$C$36)+IF($V363=8,N($F363),0))-CE363-EC363)</f>
        <v>0</v>
      </c>
      <c r="GB363" s="48" t="n">
        <f aca="false">IF((GB362*(1+GB$5/Setup!$C$36)+IF($V363=9,N($F363),0))-CF363-ED363&lt;0.005,0,(GB362*(1+GB$5/Setup!$C$36)+IF($V363=9,N($F363),0))-CF363-ED363)</f>
        <v>0</v>
      </c>
      <c r="GC363" s="48" t="n">
        <f aca="false">IF((GC362*(1+GC$5/Setup!$C$36)+IF($V363=10,N($F363),0))-CG363-EE363&lt;0.005,0,(GC362*(1+GC$5/Setup!$C$36)+IF($V363=10,N($F363),0))-CG363-EE363)</f>
        <v>0</v>
      </c>
      <c r="GD363" s="48" t="n">
        <f aca="false">IF((GD362*(1+GD$5/Setup!$C$36)+IF($V363=11,N($F363),0))-CH363-EF363&lt;0.005,0,(GD362*(1+GD$5/Setup!$C$36)+IF($V363=11,N($F363),0))-CH363-EF363)</f>
        <v>0</v>
      </c>
      <c r="GE363" s="48" t="n">
        <f aca="false">IF((GE362*(1+GE$5/Setup!$C$36)+IF($V363=12,N($F363),0))-CI363-EG363&lt;0.005,0,(GE362*(1+GE$5/Setup!$C$36)+IF($V363=12,N($F363),0))-CI363-EG363)</f>
        <v>0</v>
      </c>
      <c r="GF363" s="48" t="n">
        <f aca="false">IF((GF362*(1+GF$5/Setup!$C$36)+IF($V363=13,N($F363),0))-CJ363-EH363&lt;0.005,0,(GF362*(1+GF$5/Setup!$C$36)+IF($V363=13,N($F363),0))-CJ363-EH363)</f>
        <v>0</v>
      </c>
      <c r="GG363" s="48" t="n">
        <f aca="false">IF((GG362*(1+GG$5/Setup!$C$36)+IF($V363=14,N($F363),0))-CK363-EI363&lt;0.005,0,(GG362*(1+GG$5/Setup!$C$36)+IF($V363=14,N($F363),0))-CK363-EI363)</f>
        <v>0</v>
      </c>
      <c r="GH363" s="48" t="n">
        <f aca="false">IF((GH362*(1+GH$5/Setup!$C$36)+IF($V363=15,N($F363),0))-CL363-EJ363&lt;0.005,0,(GH362*(1+GH$5/Setup!$C$36)+IF($V363=15,N($F363),0))-CL363-EJ363)</f>
        <v>0</v>
      </c>
      <c r="GI363" s="48" t="n">
        <f aca="false">IF((GI362*(1+GI$5/Setup!$C$36)+IF($V363=16,N($F363),0))-CM363-EK363&lt;0.005,0,(GI362*(1+GI$5/Setup!$C$36)+IF($V363=16,N($F363),0))-CM363-EK363)</f>
        <v>0</v>
      </c>
      <c r="GJ363" s="48" t="n">
        <f aca="false">IF((GJ362*(1+GJ$5/Setup!$C$36)+IF($V363=17,N($F363),0))-CN363-EL363&lt;0.005,0,(GJ362*(1+GJ$5/Setup!$C$36)+IF($V363=17,N($F363),0))-CN363-EL363)</f>
        <v>0</v>
      </c>
      <c r="GK363" s="48" t="n">
        <f aca="false">IF((GK362*(1+GK$5/Setup!$C$36)+IF($V363=18,N($F363),0))-CO363-EM363&lt;0.005,0,(GK362*(1+GK$5/Setup!$C$36)+IF($V363=18,N($F363),0))-CO363-EM363)</f>
        <v>0</v>
      </c>
      <c r="GL363" s="48" t="n">
        <f aca="false">IF((GL362*(1+GL$5/Setup!$C$36)+IF($V363=19,N($F363),0))-CP363-EN363&lt;0.005,0,(GL362*(1+GL$5/Setup!$C$36)+IF($V363=19,N($F363),0))-CP363-EN363)</f>
        <v>0</v>
      </c>
      <c r="GM363" s="48" t="n">
        <f aca="false">IF((GM362*(1+GM$5/Setup!$C$36)+IF($V363=20,N($F363),0))-CQ363-EO363&lt;0.005,0,(GM362*(1+GM$5/Setup!$C$36)+IF($V363=20,N($F363),0))-CQ363-EO363)</f>
        <v>0</v>
      </c>
      <c r="GN363" s="48" t="n">
        <f aca="false">IF((GN362*(1+GN$5/Setup!$C$36)+IF($V363=21,N($F363),0))-CR363-EP363&lt;0.005,0,(GN362*(1+GN$5/Setup!$C$36)+IF($V363=21,N($F363),0))-CR363-EP363)</f>
        <v>0</v>
      </c>
      <c r="GO363" s="48" t="n">
        <f aca="false">IF((GO362*(1+GO$5/Setup!$C$36)+IF($V363=22,N($F363),0))-CS363-EQ363&lt;0.005,0,(GO362*(1+GO$5/Setup!$C$36)+IF($V363=22,N($F363),0))-CS363-EQ363)</f>
        <v>0</v>
      </c>
      <c r="GP363" s="48" t="n">
        <f aca="false">IF((GP362*(1+GP$5/Setup!$C$36)+IF($V363=23,N($F363),0))-CT363-ER363&lt;0.005,0,(GP362*(1+GP$5/Setup!$C$36)+IF($V363=23,N($F363),0))-CT363-ER363)</f>
        <v>0</v>
      </c>
      <c r="GQ363" s="48" t="n">
        <f aca="false">IF((GQ362*(1+GQ$5/Setup!$C$36)+IF($V363=24,N($F363),0))-CU363-ES363&lt;0.005,0,(GQ362*(1+GQ$5/Setup!$C$36)+IF($V363=24,N($F363),0))-CU363-ES363)</f>
        <v>0</v>
      </c>
      <c r="GR363" s="48" t="n">
        <f aca="false">IF((GR362*(1+GR$5/Setup!$C$36)+IF($V363=25,N($F363),0))-CV363-ET363&lt;0.005,0,(GR362*(1+GR$5/Setup!$C$36)+IF($V363=25,N($F363),0))-CV363-ET363)</f>
        <v>0</v>
      </c>
      <c r="GS363" s="48" t="n">
        <f aca="false">IF((GS362*(1+GS$5/Setup!$C$36)+IF($V363=26,N($F363),0))-CW363-EU363&lt;0.005,0,(GS362*(1+GS$5/Setup!$C$36)+IF($V363=26,N($F363),0))-CW363-EU363)</f>
        <v>0</v>
      </c>
      <c r="GT363" s="48" t="n">
        <f aca="false">IF((GT362*(1+GT$5/Setup!$C$36)+IF($V363=27,N($F363),0))-CX363-EV363&lt;0.005,0,(GT362*(1+GT$5/Setup!$C$36)+IF($V363=27,N($F363),0))-CX363-EV363)</f>
        <v>0</v>
      </c>
      <c r="GU363" s="48" t="n">
        <f aca="false">IF((GU362*(1+GU$5/Setup!$C$36)+IF($V363=28,N($F363),0))-CY363-EW363&lt;0.005,0,(GU362*(1+GU$5/Setup!$C$36)+IF($V363=28,N($F363),0))-CY363-EW363)</f>
        <v>0</v>
      </c>
      <c r="GV363" s="48" t="n">
        <f aca="false">IF((GV362*(1+GV$5/Setup!$C$36)+IF($V363=29,N($F363),0))-CZ363-EX363&lt;0.005,0,(GV362*(1+GV$5/Setup!$C$36)+IF($V363=29,N($F363),0))-CZ363-EX363)</f>
        <v>0</v>
      </c>
      <c r="GW363" s="48" t="n">
        <f aca="false">IF((GW362*(1+GW$5/Setup!$C$36)+IF($V363=30,N($F363),0))-DA363-EY363&lt;0.005,0,(GW362*(1+GW$5/Setup!$C$36)+IF($V363=30,N($F363),0))-DA363-EY363)</f>
        <v>0</v>
      </c>
      <c r="GX363" s="48" t="n">
        <f aca="false">IF((GX362*(1+GX$5/Setup!$C$36)+IF($V363=31,N($F363),0))-DB363-EZ363&lt;0.005,0,(GX362*(1+GX$5/Setup!$C$36)+IF($V363=31,N($F363),0))-DB363-EZ363)</f>
        <v>0</v>
      </c>
      <c r="GY363" s="48" t="n">
        <f aca="false">IF((GY362*(1+GY$5/Setup!$C$36)+IF($V363=32,N($F363),0))-DC363-FA363&lt;0.005,0,(GY362*(1+GY$5/Setup!$C$36)+IF($V363=32,N($F363),0))-DC363-FA363)</f>
        <v>0</v>
      </c>
      <c r="GZ363" s="48" t="n">
        <f aca="false">IF((GZ362*(1+GZ$5/Setup!$C$36)+IF($V363=33,N($F363),0))-DD363-FB363&lt;0.005,0,(GZ362*(1+GZ$5/Setup!$C$36)+IF($V363=33,N($F363),0))-DD363-FB363)</f>
        <v>0</v>
      </c>
      <c r="HA363" s="48" t="n">
        <f aca="false">IF((HA362*(1+HA$5/Setup!$C$36)+IF($V363=34,N($F363),0))-DE363-FC363&lt;0.005,0,(HA362*(1+HA$5/Setup!$C$36)+IF($V363=34,N($F363),0))-DE363-FC363)</f>
        <v>0</v>
      </c>
      <c r="HB363" s="48" t="n">
        <f aca="false">IF((HB362*(1+HB$5/Setup!$C$36)+IF($V363=35,N($F363),0))-DF363-FD363&lt;0.005,0,(HB362*(1+HB$5/Setup!$C$36)+IF($V363=35,N($F363),0))-DF363-FD363)</f>
        <v>0</v>
      </c>
      <c r="HC363" s="48" t="n">
        <f aca="false">IF((HC362*(1+HC$5/Setup!$C$36)+IF($V363=36,N($F363),0))-DG363-FE363&lt;0.005,0,(HC362*(1+HC$5/Setup!$C$36)+IF($V363=36,N($F363),0))-DG363-FE363)</f>
        <v>0</v>
      </c>
      <c r="HD363" s="48" t="n">
        <f aca="false">IF((HD362*(1+HD$5/Setup!$C$36)+IF($V363=37,N($F363),0))-DH363-FF363&lt;0.005,0,(HD362*(1+HD$5/Setup!$C$36)+IF($V363=37,N($F363),0))-DH363-FF363)</f>
        <v>0</v>
      </c>
      <c r="HE363" s="48" t="n">
        <f aca="false">IF((HE362*(1+HE$5/Setup!$C$36)+IF($V363=38,N($F363),0))-DI363-FG363&lt;0.005,0,(HE362*(1+HE$5/Setup!$C$36)+IF($V363=38,N($F363),0))-DI363-FG363)</f>
        <v>0</v>
      </c>
      <c r="HF363" s="48" t="n">
        <f aca="false">IF((HF362*(1+HF$5/Setup!$C$36)+IF($V363=39,N($F363),0))-DJ363-FH363&lt;0.005,0,(HF362*(1+HF$5/Setup!$C$36)+IF($V363=39,N($F363),0))-DJ363-FH363)</f>
        <v>0</v>
      </c>
      <c r="HG363" s="48" t="n">
        <f aca="false">IF((HG362*(1+HG$5/Setup!$C$36)+IF($V363=40,N($F363),0))-DK363-FI363&lt;0.005,0,(HG362*(1+HG$5/Setup!$C$36)+IF($V363=40,N($F363),0))-DK363-FI363)</f>
        <v>0</v>
      </c>
      <c r="HH363" s="48" t="n">
        <f aca="false">IF((HH362*(1+HH$5/Setup!$C$36)+IF($V363=41,N($F363),0))-DL363-FJ363&lt;0.005,0,(HH362*(1+HH$5/Setup!$C$36)+IF($V363=41,N($F363),0))-DL363-FJ363)</f>
        <v>0</v>
      </c>
      <c r="HI363" s="48" t="n">
        <f aca="false">IF((HI362*(1+HI$5/Setup!$C$36)+IF($V363=42,N($F363),0))-DM363-FK363&lt;0.005,0,(HI362*(1+HI$5/Setup!$C$36)+IF($V363=42,N($F363),0))-DM363-FK363)</f>
        <v>0</v>
      </c>
      <c r="HJ363" s="48" t="n">
        <f aca="false">IF((HJ362*(1+HJ$5/Setup!$C$36)+IF($V363=43,N($F363),0))-DN363-FL363&lt;0.005,0,(HJ362*(1+HJ$5/Setup!$C$36)+IF($V363=43,N($F363),0))-DN363-FL363)</f>
        <v>0</v>
      </c>
      <c r="HK363" s="48" t="n">
        <f aca="false">IF((HK362*(1+HK$5/Setup!$C$36)+IF($V363=44,N($F363),0))-DO363-FM363&lt;0.005,0,(HK362*(1+HK$5/Setup!$C$36)+IF($V363=44,N($F363),0))-DO363-FM363)</f>
        <v>0</v>
      </c>
      <c r="HL363" s="48" t="n">
        <f aca="false">IF((HL362*(1+HL$5/Setup!$C$36)+IF($V363=45,N($F363),0))-DP363-FN363&lt;0.005,0,(HL362*(1+HL$5/Setup!$C$36)+IF($V363=45,N($F363),0))-DP363-FN363)</f>
        <v>0</v>
      </c>
      <c r="HM363" s="48" t="n">
        <f aca="false">IF((HM362*(1+HM$5/Setup!$C$36)+IF($V363=46,N($F363),0))-DQ363-FO363&lt;0.005,0,(HM362*(1+HM$5/Setup!$C$36)+IF($V363=46,N($F363),0))-DQ363-FO363)</f>
        <v>0</v>
      </c>
      <c r="HN363" s="48" t="n">
        <f aca="false">IF((HN362*(1+HN$5/Setup!$C$36)+IF($V363=47,N($F363),0))-DR363-FP363&lt;0.005,0,(HN362*(1+HN$5/Setup!$C$36)+IF($V363=47,N($F363),0))-DR363-FP363)</f>
        <v>0</v>
      </c>
      <c r="HO363" s="48" t="n">
        <f aca="false">IF((HO362*(1+HO$5/Setup!$C$36)+IF($V363=48,N($F363),0))-DS363-FQ363&lt;0.005,0,(HO362*(1+HO$5/Setup!$C$36)+IF($V363=48,N($F363),0))-DS363-FQ363)</f>
        <v>0</v>
      </c>
      <c r="HP363" s="48" t="n">
        <f aca="false">IF((HP362*(1+HP$5/Setup!$C$36)+IF($V363=49,N($F363),0))-DT363-FR363&lt;0.005,0,(HP362*(1+HP$5/Setup!$C$36)+IF($V363=49,N($F363),0))-DT363-FR363)</f>
        <v>0</v>
      </c>
      <c r="HQ363" s="48" t="n">
        <f aca="false">IF((HQ362*(1+HQ$5/Setup!$C$36)+IF($V363=50,N($F363),0))-DU363-FS363&lt;0.005,0,(HQ362*(1+HQ$5/Setup!$C$36)+IF($V363=50,N($F363),0))-DU363-FS363)</f>
        <v>0</v>
      </c>
    </row>
    <row r="364" customFormat="false" ht="15" hidden="false" customHeight="false" outlineLevel="0" collapsed="false">
      <c r="A364" s="44" t="n">
        <v>356</v>
      </c>
      <c r="B364" s="45" t="n">
        <f aca="false">IF(Setup!$C$7="Every month",EDATE(Setup!$C$8,($A364-1)),IF(Setup!$C$7="Twice a month",DATE(YEAR(Setup!$C$8),MONTH(Setup!$C$8)+INT((($A364-1)+Setup!$C$41)/2),MIN(IF(MOD(($A364-1)+Setup!$C$41,2)=0,Setup!$C$39,Setup!$C$40),DAY(EOMONTH(DATE(YEAR(Setup!$C$8),MONTH(Setup!$C$8)+INT((($A364-1)+Setup!$C$41)/2),1),0)))),Setup!$C$8+($A364-1)*IF(Setup!$C$7="Every week",7,14)))</f>
        <v>51295</v>
      </c>
      <c r="C364" s="45" t="n">
        <f aca="false">IF(Setup!$C$7="Every month",EDATE(Setup!$C$8,$A364),IF(Setup!$C$7="Twice a month",DATE(YEAR(Setup!$C$8),MONTH(Setup!$C$8)+INT(($A364+Setup!$C$41)/2),MIN(IF(MOD($A364+Setup!$C$41,2)=0,Setup!$C$39,Setup!$C$40),DAY(EOMONTH(DATE(YEAR(Setup!$C$8),MONTH(Setup!$C$8)+INT(($A364+Setup!$C$41)/2),1),0)))),Setup!$C$8+$A364*IF(Setup!$C$7="Every week",7,14)))</f>
        <v>51309</v>
      </c>
      <c r="D364" s="46"/>
      <c r="E364" s="47"/>
      <c r="F364" s="47"/>
      <c r="G364" s="47"/>
      <c r="H364" s="47"/>
      <c r="I364" s="48" t="n">
        <f aca="false">N(Setup!$C$11)+N(E364)</f>
        <v>100</v>
      </c>
      <c r="J364" s="48" t="n">
        <f aca="false">MIN(Setup!$C$37,MAX(I364,0))</f>
        <v>9.23076923076923</v>
      </c>
      <c r="K364" s="48" t="n">
        <f aca="false">MIN(MAX(N(Setup!$C$14)-L363,0),MAX(I364-J364,0))</f>
        <v>0</v>
      </c>
      <c r="L364" s="48" t="n">
        <f aca="false">L363+K364-N(G364)</f>
        <v>500</v>
      </c>
      <c r="M364" s="48" t="n">
        <f aca="false">M363+J364-N(H364)</f>
        <v>3286.15384615383</v>
      </c>
      <c r="N364" s="48" t="n">
        <f aca="false">SUM(BX364:DU364)</f>
        <v>0</v>
      </c>
      <c r="O364" s="48" t="n">
        <f aca="false">SUM(Z364:BW364)-N364</f>
        <v>65</v>
      </c>
      <c r="P364" s="48" t="n">
        <f aca="false">MAX(I364-J364-K364,0)+O364</f>
        <v>155.769230769231</v>
      </c>
      <c r="Q364" s="48" t="n">
        <f aca="false">SUM(DV364:FS364)</f>
        <v>0</v>
      </c>
      <c r="R364" s="49" t="n">
        <f aca="false">N364+J364+K364+Q364</f>
        <v>9.23076923076923</v>
      </c>
      <c r="S364" s="48" t="n">
        <f aca="false">T364-T363-N(F364)+N364+Q364</f>
        <v>0</v>
      </c>
      <c r="T364" s="49" t="n">
        <f aca="false">SUM(FT364:HQ364)</f>
        <v>0</v>
      </c>
      <c r="U364" s="44" t="str">
        <f aca="false">IF(T363&lt;0.005,"",INDEX(Helpers!$C$2:$C$51,IF(_xlfn.MINIFS($DV$6:$FS$6,DV364:FS364,"&gt;0.005")=0,V364,_xlfn.MINIFS($DV$6:$FS$6,DV364:FS364,"&gt;0.005"))))</f>
        <v/>
      </c>
      <c r="V364" s="44" t="n">
        <f aca="false">IF(_xlfn.MINIFS($FT$6:$HQ$6,FT363:HQ363,"&gt;0.005")=0,1,_xlfn.MINIFS($FT$6:$HQ$6,FT363:HQ363,"&gt;0.005"))</f>
        <v>1</v>
      </c>
      <c r="W364" s="44" t="n">
        <f aca="false">IF(AND(D364&lt;&gt;"Paid",T363&gt;0.005),1,0)</f>
        <v>0</v>
      </c>
      <c r="X364" s="48" t="n">
        <f aca="false">SUMPRODUCT(((Helpers!$G$2:$G$51*(1+(Helpers!$D$2:$D$51+0.000000001)/12)^(($B364-Setup!$C$8)/(365.25/12))-Helpers!$E$2:$E$51*((1+(Helpers!$D$2:$D$51+0.000000001)/12)^(($B364-Setup!$C$8)/(365.25/12))-1)/((Helpers!$D$2:$D$51+0.000000001)/12))&gt;0)*(Helpers!$G$2:$G$51*(1+(Helpers!$D$2:$D$51+0.000000001)/12)^(($B364-Setup!$C$8)/(365.25/12))-Helpers!$E$2:$E$51*((1+(Helpers!$D$2:$D$51+0.000000001)/12)^(($B364-Setup!$C$8)/(365.25/12))-1)/((Helpers!$D$2:$D$51+0.000000001)/12)))</f>
        <v>0</v>
      </c>
      <c r="Y364" s="48"/>
      <c r="Z364" s="48" t="n">
        <f aca="false">IF(OR(N(Z$5)=0,Z$6=""),0,Z$5*((DATE(YEAR($B364),MONTH($B364),MIN(Z$6,DAY(EOMONTH($B364,0))))&gt;=$B364)*(DATE(YEAR($B364),MONTH($B364),MIN(Z$6,DAY(EOMONTH($B364,0))))&lt;$C364)+(DATE(YEAR($B364),MONTH($B364)+1,MIN(Z$6,DAY(EOMONTH($B364,1))))&gt;=$B364)*(DATE(YEAR($B364),MONTH($B364)+1,MIN(Z$6,DAY(EOMONTH($B364,1))))&lt;$C364)))</f>
        <v>25</v>
      </c>
      <c r="AA364" s="48" t="n">
        <f aca="false">IF(OR(N(AA$5)=0,AA$6=""),0,AA$5*((DATE(YEAR($B364),MONTH($B364),MIN(AA$6,DAY(EOMONTH($B364,0))))&gt;=$B364)*(DATE(YEAR($B364),MONTH($B364),MIN(AA$6,DAY(EOMONTH($B364,0))))&lt;$C364)+(DATE(YEAR($B364),MONTH($B364)+1,MIN(AA$6,DAY(EOMONTH($B364,1))))&gt;=$B364)*(DATE(YEAR($B364),MONTH($B364)+1,MIN(AA$6,DAY(EOMONTH($B364,1))))&lt;$C364)))</f>
        <v>40</v>
      </c>
      <c r="AB364" s="48" t="n">
        <f aca="false">IF(OR(N(AB$5)=0,AB$6=""),0,AB$5*((DATE(YEAR($B364),MONTH($B364),MIN(AB$6,DAY(EOMONTH($B364,0))))&gt;=$B364)*(DATE(YEAR($B364),MONTH($B364),MIN(AB$6,DAY(EOMONTH($B364,0))))&lt;$C364)+(DATE(YEAR($B364),MONTH($B364)+1,MIN(AB$6,DAY(EOMONTH($B364,1))))&gt;=$B364)*(DATE(YEAR($B364),MONTH($B364)+1,MIN(AB$6,DAY(EOMONTH($B364,1))))&lt;$C364)))</f>
        <v>0</v>
      </c>
      <c r="AC364" s="48" t="n">
        <f aca="false">IF(OR(N(AC$5)=0,AC$6=""),0,AC$5*((DATE(YEAR($B364),MONTH($B364),MIN(AC$6,DAY(EOMONTH($B364,0))))&gt;=$B364)*(DATE(YEAR($B364),MONTH($B364),MIN(AC$6,DAY(EOMONTH($B364,0))))&lt;$C364)+(DATE(YEAR($B364),MONTH($B364)+1,MIN(AC$6,DAY(EOMONTH($B364,1))))&gt;=$B364)*(DATE(YEAR($B364),MONTH($B364)+1,MIN(AC$6,DAY(EOMONTH($B364,1))))&lt;$C364)))</f>
        <v>0</v>
      </c>
      <c r="AD364" s="48" t="n">
        <f aca="false">IF(OR(N(AD$5)=0,AD$6=""),0,AD$5*((DATE(YEAR($B364),MONTH($B364),MIN(AD$6,DAY(EOMONTH($B364,0))))&gt;=$B364)*(DATE(YEAR($B364),MONTH($B364),MIN(AD$6,DAY(EOMONTH($B364,0))))&lt;$C364)+(DATE(YEAR($B364),MONTH($B364)+1,MIN(AD$6,DAY(EOMONTH($B364,1))))&gt;=$B364)*(DATE(YEAR($B364),MONTH($B364)+1,MIN(AD$6,DAY(EOMONTH($B364,1))))&lt;$C364)))</f>
        <v>0</v>
      </c>
      <c r="AE364" s="48" t="n">
        <f aca="false">IF(OR(N(AE$5)=0,AE$6=""),0,AE$5*((DATE(YEAR($B364),MONTH($B364),MIN(AE$6,DAY(EOMONTH($B364,0))))&gt;=$B364)*(DATE(YEAR($B364),MONTH($B364),MIN(AE$6,DAY(EOMONTH($B364,0))))&lt;$C364)+(DATE(YEAR($B364),MONTH($B364)+1,MIN(AE$6,DAY(EOMONTH($B364,1))))&gt;=$B364)*(DATE(YEAR($B364),MONTH($B364)+1,MIN(AE$6,DAY(EOMONTH($B364,1))))&lt;$C364)))</f>
        <v>0</v>
      </c>
      <c r="AF364" s="48" t="n">
        <f aca="false">IF(OR(N(AF$5)=0,AF$6=""),0,AF$5*((DATE(YEAR($B364),MONTH($B364),MIN(AF$6,DAY(EOMONTH($B364,0))))&gt;=$B364)*(DATE(YEAR($B364),MONTH($B364),MIN(AF$6,DAY(EOMONTH($B364,0))))&lt;$C364)+(DATE(YEAR($B364),MONTH($B364)+1,MIN(AF$6,DAY(EOMONTH($B364,1))))&gt;=$B364)*(DATE(YEAR($B364),MONTH($B364)+1,MIN(AF$6,DAY(EOMONTH($B364,1))))&lt;$C364)))</f>
        <v>0</v>
      </c>
      <c r="AG364" s="48" t="n">
        <f aca="false">IF(OR(N(AG$5)=0,AG$6=""),0,AG$5*((DATE(YEAR($B364),MONTH($B364),MIN(AG$6,DAY(EOMONTH($B364,0))))&gt;=$B364)*(DATE(YEAR($B364),MONTH($B364),MIN(AG$6,DAY(EOMONTH($B364,0))))&lt;$C364)+(DATE(YEAR($B364),MONTH($B364)+1,MIN(AG$6,DAY(EOMONTH($B364,1))))&gt;=$B364)*(DATE(YEAR($B364),MONTH($B364)+1,MIN(AG$6,DAY(EOMONTH($B364,1))))&lt;$C364)))</f>
        <v>0</v>
      </c>
      <c r="AH364" s="48" t="n">
        <f aca="false">IF(OR(N(AH$5)=0,AH$6=""),0,AH$5*((DATE(YEAR($B364),MONTH($B364),MIN(AH$6,DAY(EOMONTH($B364,0))))&gt;=$B364)*(DATE(YEAR($B364),MONTH($B364),MIN(AH$6,DAY(EOMONTH($B364,0))))&lt;$C364)+(DATE(YEAR($B364),MONTH($B364)+1,MIN(AH$6,DAY(EOMONTH($B364,1))))&gt;=$B364)*(DATE(YEAR($B364),MONTH($B364)+1,MIN(AH$6,DAY(EOMONTH($B364,1))))&lt;$C364)))</f>
        <v>0</v>
      </c>
      <c r="AI364" s="48" t="n">
        <f aca="false">IF(OR(N(AI$5)=0,AI$6=""),0,AI$5*((DATE(YEAR($B364),MONTH($B364),MIN(AI$6,DAY(EOMONTH($B364,0))))&gt;=$B364)*(DATE(YEAR($B364),MONTH($B364),MIN(AI$6,DAY(EOMONTH($B364,0))))&lt;$C364)+(DATE(YEAR($B364),MONTH($B364)+1,MIN(AI$6,DAY(EOMONTH($B364,1))))&gt;=$B364)*(DATE(YEAR($B364),MONTH($B364)+1,MIN(AI$6,DAY(EOMONTH($B364,1))))&lt;$C364)))</f>
        <v>0</v>
      </c>
      <c r="AJ364" s="48" t="n">
        <f aca="false">IF(OR(N(AJ$5)=0,AJ$6=""),0,AJ$5*((DATE(YEAR($B364),MONTH($B364),MIN(AJ$6,DAY(EOMONTH($B364,0))))&gt;=$B364)*(DATE(YEAR($B364),MONTH($B364),MIN(AJ$6,DAY(EOMONTH($B364,0))))&lt;$C364)+(DATE(YEAR($B364),MONTH($B364)+1,MIN(AJ$6,DAY(EOMONTH($B364,1))))&gt;=$B364)*(DATE(YEAR($B364),MONTH($B364)+1,MIN(AJ$6,DAY(EOMONTH($B364,1))))&lt;$C364)))</f>
        <v>0</v>
      </c>
      <c r="AK364" s="48" t="n">
        <f aca="false">IF(OR(N(AK$5)=0,AK$6=""),0,AK$5*((DATE(YEAR($B364),MONTH($B364),MIN(AK$6,DAY(EOMONTH($B364,0))))&gt;=$B364)*(DATE(YEAR($B364),MONTH($B364),MIN(AK$6,DAY(EOMONTH($B364,0))))&lt;$C364)+(DATE(YEAR($B364),MONTH($B364)+1,MIN(AK$6,DAY(EOMONTH($B364,1))))&gt;=$B364)*(DATE(YEAR($B364),MONTH($B364)+1,MIN(AK$6,DAY(EOMONTH($B364,1))))&lt;$C364)))</f>
        <v>0</v>
      </c>
      <c r="AL364" s="48" t="n">
        <f aca="false">IF(OR(N(AL$5)=0,AL$6=""),0,AL$5*((DATE(YEAR($B364),MONTH($B364),MIN(AL$6,DAY(EOMONTH($B364,0))))&gt;=$B364)*(DATE(YEAR($B364),MONTH($B364),MIN(AL$6,DAY(EOMONTH($B364,0))))&lt;$C364)+(DATE(YEAR($B364),MONTH($B364)+1,MIN(AL$6,DAY(EOMONTH($B364,1))))&gt;=$B364)*(DATE(YEAR($B364),MONTH($B364)+1,MIN(AL$6,DAY(EOMONTH($B364,1))))&lt;$C364)))</f>
        <v>0</v>
      </c>
      <c r="AM364" s="48" t="n">
        <f aca="false">IF(OR(N(AM$5)=0,AM$6=""),0,AM$5*((DATE(YEAR($B364),MONTH($B364),MIN(AM$6,DAY(EOMONTH($B364,0))))&gt;=$B364)*(DATE(YEAR($B364),MONTH($B364),MIN(AM$6,DAY(EOMONTH($B364,0))))&lt;$C364)+(DATE(YEAR($B364),MONTH($B364)+1,MIN(AM$6,DAY(EOMONTH($B364,1))))&gt;=$B364)*(DATE(YEAR($B364),MONTH($B364)+1,MIN(AM$6,DAY(EOMONTH($B364,1))))&lt;$C364)))</f>
        <v>0</v>
      </c>
      <c r="AN364" s="48" t="n">
        <f aca="false">IF(OR(N(AN$5)=0,AN$6=""),0,AN$5*((DATE(YEAR($B364),MONTH($B364),MIN(AN$6,DAY(EOMONTH($B364,0))))&gt;=$B364)*(DATE(YEAR($B364),MONTH($B364),MIN(AN$6,DAY(EOMONTH($B364,0))))&lt;$C364)+(DATE(YEAR($B364),MONTH($B364)+1,MIN(AN$6,DAY(EOMONTH($B364,1))))&gt;=$B364)*(DATE(YEAR($B364),MONTH($B364)+1,MIN(AN$6,DAY(EOMONTH($B364,1))))&lt;$C364)))</f>
        <v>0</v>
      </c>
      <c r="AO364" s="48" t="n">
        <f aca="false">IF(OR(N(AO$5)=0,AO$6=""),0,AO$5*((DATE(YEAR($B364),MONTH($B364),MIN(AO$6,DAY(EOMONTH($B364,0))))&gt;=$B364)*(DATE(YEAR($B364),MONTH($B364),MIN(AO$6,DAY(EOMONTH($B364,0))))&lt;$C364)+(DATE(YEAR($B364),MONTH($B364)+1,MIN(AO$6,DAY(EOMONTH($B364,1))))&gt;=$B364)*(DATE(YEAR($B364),MONTH($B364)+1,MIN(AO$6,DAY(EOMONTH($B364,1))))&lt;$C364)))</f>
        <v>0</v>
      </c>
      <c r="AP364" s="48" t="n">
        <f aca="false">IF(OR(N(AP$5)=0,AP$6=""),0,AP$5*((DATE(YEAR($B364),MONTH($B364),MIN(AP$6,DAY(EOMONTH($B364,0))))&gt;=$B364)*(DATE(YEAR($B364),MONTH($B364),MIN(AP$6,DAY(EOMONTH($B364,0))))&lt;$C364)+(DATE(YEAR($B364),MONTH($B364)+1,MIN(AP$6,DAY(EOMONTH($B364,1))))&gt;=$B364)*(DATE(YEAR($B364),MONTH($B364)+1,MIN(AP$6,DAY(EOMONTH($B364,1))))&lt;$C364)))</f>
        <v>0</v>
      </c>
      <c r="AQ364" s="48" t="n">
        <f aca="false">IF(OR(N(AQ$5)=0,AQ$6=""),0,AQ$5*((DATE(YEAR($B364),MONTH($B364),MIN(AQ$6,DAY(EOMONTH($B364,0))))&gt;=$B364)*(DATE(YEAR($B364),MONTH($B364),MIN(AQ$6,DAY(EOMONTH($B364,0))))&lt;$C364)+(DATE(YEAR($B364),MONTH($B364)+1,MIN(AQ$6,DAY(EOMONTH($B364,1))))&gt;=$B364)*(DATE(YEAR($B364),MONTH($B364)+1,MIN(AQ$6,DAY(EOMONTH($B364,1))))&lt;$C364)))</f>
        <v>0</v>
      </c>
      <c r="AR364" s="48" t="n">
        <f aca="false">IF(OR(N(AR$5)=0,AR$6=""),0,AR$5*((DATE(YEAR($B364),MONTH($B364),MIN(AR$6,DAY(EOMONTH($B364,0))))&gt;=$B364)*(DATE(YEAR($B364),MONTH($B364),MIN(AR$6,DAY(EOMONTH($B364,0))))&lt;$C364)+(DATE(YEAR($B364),MONTH($B364)+1,MIN(AR$6,DAY(EOMONTH($B364,1))))&gt;=$B364)*(DATE(YEAR($B364),MONTH($B364)+1,MIN(AR$6,DAY(EOMONTH($B364,1))))&lt;$C364)))</f>
        <v>0</v>
      </c>
      <c r="AS364" s="48" t="n">
        <f aca="false">IF(OR(N(AS$5)=0,AS$6=""),0,AS$5*((DATE(YEAR($B364),MONTH($B364),MIN(AS$6,DAY(EOMONTH($B364,0))))&gt;=$B364)*(DATE(YEAR($B364),MONTH($B364),MIN(AS$6,DAY(EOMONTH($B364,0))))&lt;$C364)+(DATE(YEAR($B364),MONTH($B364)+1,MIN(AS$6,DAY(EOMONTH($B364,1))))&gt;=$B364)*(DATE(YEAR($B364),MONTH($B364)+1,MIN(AS$6,DAY(EOMONTH($B364,1))))&lt;$C364)))</f>
        <v>0</v>
      </c>
      <c r="AT364" s="48" t="n">
        <f aca="false">IF(OR(N(AT$5)=0,AT$6=""),0,AT$5*((DATE(YEAR($B364),MONTH($B364),MIN(AT$6,DAY(EOMONTH($B364,0))))&gt;=$B364)*(DATE(YEAR($B364),MONTH($B364),MIN(AT$6,DAY(EOMONTH($B364,0))))&lt;$C364)+(DATE(YEAR($B364),MONTH($B364)+1,MIN(AT$6,DAY(EOMONTH($B364,1))))&gt;=$B364)*(DATE(YEAR($B364),MONTH($B364)+1,MIN(AT$6,DAY(EOMONTH($B364,1))))&lt;$C364)))</f>
        <v>0</v>
      </c>
      <c r="AU364" s="48" t="n">
        <f aca="false">IF(OR(N(AU$5)=0,AU$6=""),0,AU$5*((DATE(YEAR($B364),MONTH($B364),MIN(AU$6,DAY(EOMONTH($B364,0))))&gt;=$B364)*(DATE(YEAR($B364),MONTH($B364),MIN(AU$6,DAY(EOMONTH($B364,0))))&lt;$C364)+(DATE(YEAR($B364),MONTH($B364)+1,MIN(AU$6,DAY(EOMONTH($B364,1))))&gt;=$B364)*(DATE(YEAR($B364),MONTH($B364)+1,MIN(AU$6,DAY(EOMONTH($B364,1))))&lt;$C364)))</f>
        <v>0</v>
      </c>
      <c r="AV364" s="48" t="n">
        <f aca="false">IF(OR(N(AV$5)=0,AV$6=""),0,AV$5*((DATE(YEAR($B364),MONTH($B364),MIN(AV$6,DAY(EOMONTH($B364,0))))&gt;=$B364)*(DATE(YEAR($B364),MONTH($B364),MIN(AV$6,DAY(EOMONTH($B364,0))))&lt;$C364)+(DATE(YEAR($B364),MONTH($B364)+1,MIN(AV$6,DAY(EOMONTH($B364,1))))&gt;=$B364)*(DATE(YEAR($B364),MONTH($B364)+1,MIN(AV$6,DAY(EOMONTH($B364,1))))&lt;$C364)))</f>
        <v>0</v>
      </c>
      <c r="AW364" s="48" t="n">
        <f aca="false">IF(OR(N(AW$5)=0,AW$6=""),0,AW$5*((DATE(YEAR($B364),MONTH($B364),MIN(AW$6,DAY(EOMONTH($B364,0))))&gt;=$B364)*(DATE(YEAR($B364),MONTH($B364),MIN(AW$6,DAY(EOMONTH($B364,0))))&lt;$C364)+(DATE(YEAR($B364),MONTH($B364)+1,MIN(AW$6,DAY(EOMONTH($B364,1))))&gt;=$B364)*(DATE(YEAR($B364),MONTH($B364)+1,MIN(AW$6,DAY(EOMONTH($B364,1))))&lt;$C364)))</f>
        <v>0</v>
      </c>
      <c r="AX364" s="48" t="n">
        <f aca="false">IF(OR(N(AX$5)=0,AX$6=""),0,AX$5*((DATE(YEAR($B364),MONTH($B364),MIN(AX$6,DAY(EOMONTH($B364,0))))&gt;=$B364)*(DATE(YEAR($B364),MONTH($B364),MIN(AX$6,DAY(EOMONTH($B364,0))))&lt;$C364)+(DATE(YEAR($B364),MONTH($B364)+1,MIN(AX$6,DAY(EOMONTH($B364,1))))&gt;=$B364)*(DATE(YEAR($B364),MONTH($B364)+1,MIN(AX$6,DAY(EOMONTH($B364,1))))&lt;$C364)))</f>
        <v>0</v>
      </c>
      <c r="AY364" s="48" t="n">
        <f aca="false">IF(OR(N(AY$5)=0,AY$6=""),0,AY$5*((DATE(YEAR($B364),MONTH($B364),MIN(AY$6,DAY(EOMONTH($B364,0))))&gt;=$B364)*(DATE(YEAR($B364),MONTH($B364),MIN(AY$6,DAY(EOMONTH($B364,0))))&lt;$C364)+(DATE(YEAR($B364),MONTH($B364)+1,MIN(AY$6,DAY(EOMONTH($B364,1))))&gt;=$B364)*(DATE(YEAR($B364),MONTH($B364)+1,MIN(AY$6,DAY(EOMONTH($B364,1))))&lt;$C364)))</f>
        <v>0</v>
      </c>
      <c r="AZ364" s="48" t="n">
        <f aca="false">IF(OR(N(AZ$5)=0,AZ$6=""),0,AZ$5*((DATE(YEAR($B364),MONTH($B364),MIN(AZ$6,DAY(EOMONTH($B364,0))))&gt;=$B364)*(DATE(YEAR($B364),MONTH($B364),MIN(AZ$6,DAY(EOMONTH($B364,0))))&lt;$C364)+(DATE(YEAR($B364),MONTH($B364)+1,MIN(AZ$6,DAY(EOMONTH($B364,1))))&gt;=$B364)*(DATE(YEAR($B364),MONTH($B364)+1,MIN(AZ$6,DAY(EOMONTH($B364,1))))&lt;$C364)))</f>
        <v>0</v>
      </c>
      <c r="BA364" s="48" t="n">
        <f aca="false">IF(OR(N(BA$5)=0,BA$6=""),0,BA$5*((DATE(YEAR($B364),MONTH($B364),MIN(BA$6,DAY(EOMONTH($B364,0))))&gt;=$B364)*(DATE(YEAR($B364),MONTH($B364),MIN(BA$6,DAY(EOMONTH($B364,0))))&lt;$C364)+(DATE(YEAR($B364),MONTH($B364)+1,MIN(BA$6,DAY(EOMONTH($B364,1))))&gt;=$B364)*(DATE(YEAR($B364),MONTH($B364)+1,MIN(BA$6,DAY(EOMONTH($B364,1))))&lt;$C364)))</f>
        <v>0</v>
      </c>
      <c r="BB364" s="48" t="n">
        <f aca="false">IF(OR(N(BB$5)=0,BB$6=""),0,BB$5*((DATE(YEAR($B364),MONTH($B364),MIN(BB$6,DAY(EOMONTH($B364,0))))&gt;=$B364)*(DATE(YEAR($B364),MONTH($B364),MIN(BB$6,DAY(EOMONTH($B364,0))))&lt;$C364)+(DATE(YEAR($B364),MONTH($B364)+1,MIN(BB$6,DAY(EOMONTH($B364,1))))&gt;=$B364)*(DATE(YEAR($B364),MONTH($B364)+1,MIN(BB$6,DAY(EOMONTH($B364,1))))&lt;$C364)))</f>
        <v>0</v>
      </c>
      <c r="BC364" s="48" t="n">
        <f aca="false">IF(OR(N(BC$5)=0,BC$6=""),0,BC$5*((DATE(YEAR($B364),MONTH($B364),MIN(BC$6,DAY(EOMONTH($B364,0))))&gt;=$B364)*(DATE(YEAR($B364),MONTH($B364),MIN(BC$6,DAY(EOMONTH($B364,0))))&lt;$C364)+(DATE(YEAR($B364),MONTH($B364)+1,MIN(BC$6,DAY(EOMONTH($B364,1))))&gt;=$B364)*(DATE(YEAR($B364),MONTH($B364)+1,MIN(BC$6,DAY(EOMONTH($B364,1))))&lt;$C364)))</f>
        <v>0</v>
      </c>
      <c r="BD364" s="48" t="n">
        <f aca="false">IF(OR(N(BD$5)=0,BD$6=""),0,BD$5*((DATE(YEAR($B364),MONTH($B364),MIN(BD$6,DAY(EOMONTH($B364,0))))&gt;=$B364)*(DATE(YEAR($B364),MONTH($B364),MIN(BD$6,DAY(EOMONTH($B364,0))))&lt;$C364)+(DATE(YEAR($B364),MONTH($B364)+1,MIN(BD$6,DAY(EOMONTH($B364,1))))&gt;=$B364)*(DATE(YEAR($B364),MONTH($B364)+1,MIN(BD$6,DAY(EOMONTH($B364,1))))&lt;$C364)))</f>
        <v>0</v>
      </c>
      <c r="BE364" s="48" t="n">
        <f aca="false">IF(OR(N(BE$5)=0,BE$6=""),0,BE$5*((DATE(YEAR($B364),MONTH($B364),MIN(BE$6,DAY(EOMONTH($B364,0))))&gt;=$B364)*(DATE(YEAR($B364),MONTH($B364),MIN(BE$6,DAY(EOMONTH($B364,0))))&lt;$C364)+(DATE(YEAR($B364),MONTH($B364)+1,MIN(BE$6,DAY(EOMONTH($B364,1))))&gt;=$B364)*(DATE(YEAR($B364),MONTH($B364)+1,MIN(BE$6,DAY(EOMONTH($B364,1))))&lt;$C364)))</f>
        <v>0</v>
      </c>
      <c r="BF364" s="48" t="n">
        <f aca="false">IF(OR(N(BF$5)=0,BF$6=""),0,BF$5*((DATE(YEAR($B364),MONTH($B364),MIN(BF$6,DAY(EOMONTH($B364,0))))&gt;=$B364)*(DATE(YEAR($B364),MONTH($B364),MIN(BF$6,DAY(EOMONTH($B364,0))))&lt;$C364)+(DATE(YEAR($B364),MONTH($B364)+1,MIN(BF$6,DAY(EOMONTH($B364,1))))&gt;=$B364)*(DATE(YEAR($B364),MONTH($B364)+1,MIN(BF$6,DAY(EOMONTH($B364,1))))&lt;$C364)))</f>
        <v>0</v>
      </c>
      <c r="BG364" s="48" t="n">
        <f aca="false">IF(OR(N(BG$5)=0,BG$6=""),0,BG$5*((DATE(YEAR($B364),MONTH($B364),MIN(BG$6,DAY(EOMONTH($B364,0))))&gt;=$B364)*(DATE(YEAR($B364),MONTH($B364),MIN(BG$6,DAY(EOMONTH($B364,0))))&lt;$C364)+(DATE(YEAR($B364),MONTH($B364)+1,MIN(BG$6,DAY(EOMONTH($B364,1))))&gt;=$B364)*(DATE(YEAR($B364),MONTH($B364)+1,MIN(BG$6,DAY(EOMONTH($B364,1))))&lt;$C364)))</f>
        <v>0</v>
      </c>
      <c r="BH364" s="48" t="n">
        <f aca="false">IF(OR(N(BH$5)=0,BH$6=""),0,BH$5*((DATE(YEAR($B364),MONTH($B364),MIN(BH$6,DAY(EOMONTH($B364,0))))&gt;=$B364)*(DATE(YEAR($B364),MONTH($B364),MIN(BH$6,DAY(EOMONTH($B364,0))))&lt;$C364)+(DATE(YEAR($B364),MONTH($B364)+1,MIN(BH$6,DAY(EOMONTH($B364,1))))&gt;=$B364)*(DATE(YEAR($B364),MONTH($B364)+1,MIN(BH$6,DAY(EOMONTH($B364,1))))&lt;$C364)))</f>
        <v>0</v>
      </c>
      <c r="BI364" s="48" t="n">
        <f aca="false">IF(OR(N(BI$5)=0,BI$6=""),0,BI$5*((DATE(YEAR($B364),MONTH($B364),MIN(BI$6,DAY(EOMONTH($B364,0))))&gt;=$B364)*(DATE(YEAR($B364),MONTH($B364),MIN(BI$6,DAY(EOMONTH($B364,0))))&lt;$C364)+(DATE(YEAR($B364),MONTH($B364)+1,MIN(BI$6,DAY(EOMONTH($B364,1))))&gt;=$B364)*(DATE(YEAR($B364),MONTH($B364)+1,MIN(BI$6,DAY(EOMONTH($B364,1))))&lt;$C364)))</f>
        <v>0</v>
      </c>
      <c r="BJ364" s="48" t="n">
        <f aca="false">IF(OR(N(BJ$5)=0,BJ$6=""),0,BJ$5*((DATE(YEAR($B364),MONTH($B364),MIN(BJ$6,DAY(EOMONTH($B364,0))))&gt;=$B364)*(DATE(YEAR($B364),MONTH($B364),MIN(BJ$6,DAY(EOMONTH($B364,0))))&lt;$C364)+(DATE(YEAR($B364),MONTH($B364)+1,MIN(BJ$6,DAY(EOMONTH($B364,1))))&gt;=$B364)*(DATE(YEAR($B364),MONTH($B364)+1,MIN(BJ$6,DAY(EOMONTH($B364,1))))&lt;$C364)))</f>
        <v>0</v>
      </c>
      <c r="BK364" s="48" t="n">
        <f aca="false">IF(OR(N(BK$5)=0,BK$6=""),0,BK$5*((DATE(YEAR($B364),MONTH($B364),MIN(BK$6,DAY(EOMONTH($B364,0))))&gt;=$B364)*(DATE(YEAR($B364),MONTH($B364),MIN(BK$6,DAY(EOMONTH($B364,0))))&lt;$C364)+(DATE(YEAR($B364),MONTH($B364)+1,MIN(BK$6,DAY(EOMONTH($B364,1))))&gt;=$B364)*(DATE(YEAR($B364),MONTH($B364)+1,MIN(BK$6,DAY(EOMONTH($B364,1))))&lt;$C364)))</f>
        <v>0</v>
      </c>
      <c r="BL364" s="48" t="n">
        <f aca="false">IF(OR(N(BL$5)=0,BL$6=""),0,BL$5*((DATE(YEAR($B364),MONTH($B364),MIN(BL$6,DAY(EOMONTH($B364,0))))&gt;=$B364)*(DATE(YEAR($B364),MONTH($B364),MIN(BL$6,DAY(EOMONTH($B364,0))))&lt;$C364)+(DATE(YEAR($B364),MONTH($B364)+1,MIN(BL$6,DAY(EOMONTH($B364,1))))&gt;=$B364)*(DATE(YEAR($B364),MONTH($B364)+1,MIN(BL$6,DAY(EOMONTH($B364,1))))&lt;$C364)))</f>
        <v>0</v>
      </c>
      <c r="BM364" s="48" t="n">
        <f aca="false">IF(OR(N(BM$5)=0,BM$6=""),0,BM$5*((DATE(YEAR($B364),MONTH($B364),MIN(BM$6,DAY(EOMONTH($B364,0))))&gt;=$B364)*(DATE(YEAR($B364),MONTH($B364),MIN(BM$6,DAY(EOMONTH($B364,0))))&lt;$C364)+(DATE(YEAR($B364),MONTH($B364)+1,MIN(BM$6,DAY(EOMONTH($B364,1))))&gt;=$B364)*(DATE(YEAR($B364),MONTH($B364)+1,MIN(BM$6,DAY(EOMONTH($B364,1))))&lt;$C364)))</f>
        <v>0</v>
      </c>
      <c r="BN364" s="48" t="n">
        <f aca="false">IF(OR(N(BN$5)=0,BN$6=""),0,BN$5*((DATE(YEAR($B364),MONTH($B364),MIN(BN$6,DAY(EOMONTH($B364,0))))&gt;=$B364)*(DATE(YEAR($B364),MONTH($B364),MIN(BN$6,DAY(EOMONTH($B364,0))))&lt;$C364)+(DATE(YEAR($B364),MONTH($B364)+1,MIN(BN$6,DAY(EOMONTH($B364,1))))&gt;=$B364)*(DATE(YEAR($B364),MONTH($B364)+1,MIN(BN$6,DAY(EOMONTH($B364,1))))&lt;$C364)))</f>
        <v>0</v>
      </c>
      <c r="BO364" s="48" t="n">
        <f aca="false">IF(OR(N(BO$5)=0,BO$6=""),0,BO$5*((DATE(YEAR($B364),MONTH($B364),MIN(BO$6,DAY(EOMONTH($B364,0))))&gt;=$B364)*(DATE(YEAR($B364),MONTH($B364),MIN(BO$6,DAY(EOMONTH($B364,0))))&lt;$C364)+(DATE(YEAR($B364),MONTH($B364)+1,MIN(BO$6,DAY(EOMONTH($B364,1))))&gt;=$B364)*(DATE(YEAR($B364),MONTH($B364)+1,MIN(BO$6,DAY(EOMONTH($B364,1))))&lt;$C364)))</f>
        <v>0</v>
      </c>
      <c r="BP364" s="48" t="n">
        <f aca="false">IF(OR(N(BP$5)=0,BP$6=""),0,BP$5*((DATE(YEAR($B364),MONTH($B364),MIN(BP$6,DAY(EOMONTH($B364,0))))&gt;=$B364)*(DATE(YEAR($B364),MONTH($B364),MIN(BP$6,DAY(EOMONTH($B364,0))))&lt;$C364)+(DATE(YEAR($B364),MONTH($B364)+1,MIN(BP$6,DAY(EOMONTH($B364,1))))&gt;=$B364)*(DATE(YEAR($B364),MONTH($B364)+1,MIN(BP$6,DAY(EOMONTH($B364,1))))&lt;$C364)))</f>
        <v>0</v>
      </c>
      <c r="BQ364" s="48" t="n">
        <f aca="false">IF(OR(N(BQ$5)=0,BQ$6=""),0,BQ$5*((DATE(YEAR($B364),MONTH($B364),MIN(BQ$6,DAY(EOMONTH($B364,0))))&gt;=$B364)*(DATE(YEAR($B364),MONTH($B364),MIN(BQ$6,DAY(EOMONTH($B364,0))))&lt;$C364)+(DATE(YEAR($B364),MONTH($B364)+1,MIN(BQ$6,DAY(EOMONTH($B364,1))))&gt;=$B364)*(DATE(YEAR($B364),MONTH($B364)+1,MIN(BQ$6,DAY(EOMONTH($B364,1))))&lt;$C364)))</f>
        <v>0</v>
      </c>
      <c r="BR364" s="48" t="n">
        <f aca="false">IF(OR(N(BR$5)=0,BR$6=""),0,BR$5*((DATE(YEAR($B364),MONTH($B364),MIN(BR$6,DAY(EOMONTH($B364,0))))&gt;=$B364)*(DATE(YEAR($B364),MONTH($B364),MIN(BR$6,DAY(EOMONTH($B364,0))))&lt;$C364)+(DATE(YEAR($B364),MONTH($B364)+1,MIN(BR$6,DAY(EOMONTH($B364,1))))&gt;=$B364)*(DATE(YEAR($B364),MONTH($B364)+1,MIN(BR$6,DAY(EOMONTH($B364,1))))&lt;$C364)))</f>
        <v>0</v>
      </c>
      <c r="BS364" s="48" t="n">
        <f aca="false">IF(OR(N(BS$5)=0,BS$6=""),0,BS$5*((DATE(YEAR($B364),MONTH($B364),MIN(BS$6,DAY(EOMONTH($B364,0))))&gt;=$B364)*(DATE(YEAR($B364),MONTH($B364),MIN(BS$6,DAY(EOMONTH($B364,0))))&lt;$C364)+(DATE(YEAR($B364),MONTH($B364)+1,MIN(BS$6,DAY(EOMONTH($B364,1))))&gt;=$B364)*(DATE(YEAR($B364),MONTH($B364)+1,MIN(BS$6,DAY(EOMONTH($B364,1))))&lt;$C364)))</f>
        <v>0</v>
      </c>
      <c r="BT364" s="48" t="n">
        <f aca="false">IF(OR(N(BT$5)=0,BT$6=""),0,BT$5*((DATE(YEAR($B364),MONTH($B364),MIN(BT$6,DAY(EOMONTH($B364,0))))&gt;=$B364)*(DATE(YEAR($B364),MONTH($B364),MIN(BT$6,DAY(EOMONTH($B364,0))))&lt;$C364)+(DATE(YEAR($B364),MONTH($B364)+1,MIN(BT$6,DAY(EOMONTH($B364,1))))&gt;=$B364)*(DATE(YEAR($B364),MONTH($B364)+1,MIN(BT$6,DAY(EOMONTH($B364,1))))&lt;$C364)))</f>
        <v>0</v>
      </c>
      <c r="BU364" s="48" t="n">
        <f aca="false">IF(OR(N(BU$5)=0,BU$6=""),0,BU$5*((DATE(YEAR($B364),MONTH($B364),MIN(BU$6,DAY(EOMONTH($B364,0))))&gt;=$B364)*(DATE(YEAR($B364),MONTH($B364),MIN(BU$6,DAY(EOMONTH($B364,0))))&lt;$C364)+(DATE(YEAR($B364),MONTH($B364)+1,MIN(BU$6,DAY(EOMONTH($B364,1))))&gt;=$B364)*(DATE(YEAR($B364),MONTH($B364)+1,MIN(BU$6,DAY(EOMONTH($B364,1))))&lt;$C364)))</f>
        <v>0</v>
      </c>
      <c r="BV364" s="48" t="n">
        <f aca="false">IF(OR(N(BV$5)=0,BV$6=""),0,BV$5*((DATE(YEAR($B364),MONTH($B364),MIN(BV$6,DAY(EOMONTH($B364,0))))&gt;=$B364)*(DATE(YEAR($B364),MONTH($B364),MIN(BV$6,DAY(EOMONTH($B364,0))))&lt;$C364)+(DATE(YEAR($B364),MONTH($B364)+1,MIN(BV$6,DAY(EOMONTH($B364,1))))&gt;=$B364)*(DATE(YEAR($B364),MONTH($B364)+1,MIN(BV$6,DAY(EOMONTH($B364,1))))&lt;$C364)))</f>
        <v>0</v>
      </c>
      <c r="BW364" s="48" t="n">
        <f aca="false">IF(OR(N(BW$5)=0,BW$6=""),0,BW$5*((DATE(YEAR($B364),MONTH($B364),MIN(BW$6,DAY(EOMONTH($B364,0))))&gt;=$B364)*(DATE(YEAR($B364),MONTH($B364),MIN(BW$6,DAY(EOMONTH($B364,0))))&lt;$C364)+(DATE(YEAR($B364),MONTH($B364)+1,MIN(BW$6,DAY(EOMONTH($B364,1))))&gt;=$B364)*(DATE(YEAR($B364),MONTH($B364)+1,MIN(BW$6,DAY(EOMONTH($B364,1))))&lt;$C364)))</f>
        <v>0</v>
      </c>
      <c r="BX364" s="48" t="n">
        <f aca="false">MIN(Z364,(FT363*(1+FT$5/Setup!$C$36)+IF($V364=1,N($F364),0)))</f>
        <v>0</v>
      </c>
      <c r="BY364" s="48" t="n">
        <f aca="false">MIN(AA364,(FU363*(1+FU$5/Setup!$C$36)+IF($V364=2,N($F364),0)))</f>
        <v>0</v>
      </c>
      <c r="BZ364" s="48" t="n">
        <f aca="false">MIN(AB364,(FV363*(1+FV$5/Setup!$C$36)+IF($V364=3,N($F364),0)))</f>
        <v>0</v>
      </c>
      <c r="CA364" s="48" t="n">
        <f aca="false">MIN(AC364,(FW363*(1+FW$5/Setup!$C$36)+IF($V364=4,N($F364),0)))</f>
        <v>0</v>
      </c>
      <c r="CB364" s="48" t="n">
        <f aca="false">MIN(AD364,(FX363*(1+FX$5/Setup!$C$36)+IF($V364=5,N($F364),0)))</f>
        <v>0</v>
      </c>
      <c r="CC364" s="48" t="n">
        <f aca="false">MIN(AE364,(FY363*(1+FY$5/Setup!$C$36)+IF($V364=6,N($F364),0)))</f>
        <v>0</v>
      </c>
      <c r="CD364" s="48" t="n">
        <f aca="false">MIN(AF364,(FZ363*(1+FZ$5/Setup!$C$36)+IF($V364=7,N($F364),0)))</f>
        <v>0</v>
      </c>
      <c r="CE364" s="48" t="n">
        <f aca="false">MIN(AG364,(GA363*(1+GA$5/Setup!$C$36)+IF($V364=8,N($F364),0)))</f>
        <v>0</v>
      </c>
      <c r="CF364" s="48" t="n">
        <f aca="false">MIN(AH364,(GB363*(1+GB$5/Setup!$C$36)+IF($V364=9,N($F364),0)))</f>
        <v>0</v>
      </c>
      <c r="CG364" s="48" t="n">
        <f aca="false">MIN(AI364,(GC363*(1+GC$5/Setup!$C$36)+IF($V364=10,N($F364),0)))</f>
        <v>0</v>
      </c>
      <c r="CH364" s="48" t="n">
        <f aca="false">MIN(AJ364,(GD363*(1+GD$5/Setup!$C$36)+IF($V364=11,N($F364),0)))</f>
        <v>0</v>
      </c>
      <c r="CI364" s="48" t="n">
        <f aca="false">MIN(AK364,(GE363*(1+GE$5/Setup!$C$36)+IF($V364=12,N($F364),0)))</f>
        <v>0</v>
      </c>
      <c r="CJ364" s="48" t="n">
        <f aca="false">MIN(AL364,(GF363*(1+GF$5/Setup!$C$36)+IF($V364=13,N($F364),0)))</f>
        <v>0</v>
      </c>
      <c r="CK364" s="48" t="n">
        <f aca="false">MIN(AM364,(GG363*(1+GG$5/Setup!$C$36)+IF($V364=14,N($F364),0)))</f>
        <v>0</v>
      </c>
      <c r="CL364" s="48" t="n">
        <f aca="false">MIN(AN364,(GH363*(1+GH$5/Setup!$C$36)+IF($V364=15,N($F364),0)))</f>
        <v>0</v>
      </c>
      <c r="CM364" s="48" t="n">
        <f aca="false">MIN(AO364,(GI363*(1+GI$5/Setup!$C$36)+IF($V364=16,N($F364),0)))</f>
        <v>0</v>
      </c>
      <c r="CN364" s="48" t="n">
        <f aca="false">MIN(AP364,(GJ363*(1+GJ$5/Setup!$C$36)+IF($V364=17,N($F364),0)))</f>
        <v>0</v>
      </c>
      <c r="CO364" s="48" t="n">
        <f aca="false">MIN(AQ364,(GK363*(1+GK$5/Setup!$C$36)+IF($V364=18,N($F364),0)))</f>
        <v>0</v>
      </c>
      <c r="CP364" s="48" t="n">
        <f aca="false">MIN(AR364,(GL363*(1+GL$5/Setup!$C$36)+IF($V364=19,N($F364),0)))</f>
        <v>0</v>
      </c>
      <c r="CQ364" s="48" t="n">
        <f aca="false">MIN(AS364,(GM363*(1+GM$5/Setup!$C$36)+IF($V364=20,N($F364),0)))</f>
        <v>0</v>
      </c>
      <c r="CR364" s="48" t="n">
        <f aca="false">MIN(AT364,(GN363*(1+GN$5/Setup!$C$36)+IF($V364=21,N($F364),0)))</f>
        <v>0</v>
      </c>
      <c r="CS364" s="48" t="n">
        <f aca="false">MIN(AU364,(GO363*(1+GO$5/Setup!$C$36)+IF($V364=22,N($F364),0)))</f>
        <v>0</v>
      </c>
      <c r="CT364" s="48" t="n">
        <f aca="false">MIN(AV364,(GP363*(1+GP$5/Setup!$C$36)+IF($V364=23,N($F364),0)))</f>
        <v>0</v>
      </c>
      <c r="CU364" s="48" t="n">
        <f aca="false">MIN(AW364,(GQ363*(1+GQ$5/Setup!$C$36)+IF($V364=24,N($F364),0)))</f>
        <v>0</v>
      </c>
      <c r="CV364" s="48" t="n">
        <f aca="false">MIN(AX364,(GR363*(1+GR$5/Setup!$C$36)+IF($V364=25,N($F364),0)))</f>
        <v>0</v>
      </c>
      <c r="CW364" s="48" t="n">
        <f aca="false">MIN(AY364,(GS363*(1+GS$5/Setup!$C$36)+IF($V364=26,N($F364),0)))</f>
        <v>0</v>
      </c>
      <c r="CX364" s="48" t="n">
        <f aca="false">MIN(AZ364,(GT363*(1+GT$5/Setup!$C$36)+IF($V364=27,N($F364),0)))</f>
        <v>0</v>
      </c>
      <c r="CY364" s="48" t="n">
        <f aca="false">MIN(BA364,(GU363*(1+GU$5/Setup!$C$36)+IF($V364=28,N($F364),0)))</f>
        <v>0</v>
      </c>
      <c r="CZ364" s="48" t="n">
        <f aca="false">MIN(BB364,(GV363*(1+GV$5/Setup!$C$36)+IF($V364=29,N($F364),0)))</f>
        <v>0</v>
      </c>
      <c r="DA364" s="48" t="n">
        <f aca="false">MIN(BC364,(GW363*(1+GW$5/Setup!$C$36)+IF($V364=30,N($F364),0)))</f>
        <v>0</v>
      </c>
      <c r="DB364" s="48" t="n">
        <f aca="false">MIN(BD364,(GX363*(1+GX$5/Setup!$C$36)+IF($V364=31,N($F364),0)))</f>
        <v>0</v>
      </c>
      <c r="DC364" s="48" t="n">
        <f aca="false">MIN(BE364,(GY363*(1+GY$5/Setup!$C$36)+IF($V364=32,N($F364),0)))</f>
        <v>0</v>
      </c>
      <c r="DD364" s="48" t="n">
        <f aca="false">MIN(BF364,(GZ363*(1+GZ$5/Setup!$C$36)+IF($V364=33,N($F364),0)))</f>
        <v>0</v>
      </c>
      <c r="DE364" s="48" t="n">
        <f aca="false">MIN(BG364,(HA363*(1+HA$5/Setup!$C$36)+IF($V364=34,N($F364),0)))</f>
        <v>0</v>
      </c>
      <c r="DF364" s="48" t="n">
        <f aca="false">MIN(BH364,(HB363*(1+HB$5/Setup!$C$36)+IF($V364=35,N($F364),0)))</f>
        <v>0</v>
      </c>
      <c r="DG364" s="48" t="n">
        <f aca="false">MIN(BI364,(HC363*(1+HC$5/Setup!$C$36)+IF($V364=36,N($F364),0)))</f>
        <v>0</v>
      </c>
      <c r="DH364" s="48" t="n">
        <f aca="false">MIN(BJ364,(HD363*(1+HD$5/Setup!$C$36)+IF($V364=37,N($F364),0)))</f>
        <v>0</v>
      </c>
      <c r="DI364" s="48" t="n">
        <f aca="false">MIN(BK364,(HE363*(1+HE$5/Setup!$C$36)+IF($V364=38,N($F364),0)))</f>
        <v>0</v>
      </c>
      <c r="DJ364" s="48" t="n">
        <f aca="false">MIN(BL364,(HF363*(1+HF$5/Setup!$C$36)+IF($V364=39,N($F364),0)))</f>
        <v>0</v>
      </c>
      <c r="DK364" s="48" t="n">
        <f aca="false">MIN(BM364,(HG363*(1+HG$5/Setup!$C$36)+IF($V364=40,N($F364),0)))</f>
        <v>0</v>
      </c>
      <c r="DL364" s="48" t="n">
        <f aca="false">MIN(BN364,(HH363*(1+HH$5/Setup!$C$36)+IF($V364=41,N($F364),0)))</f>
        <v>0</v>
      </c>
      <c r="DM364" s="48" t="n">
        <f aca="false">MIN(BO364,(HI363*(1+HI$5/Setup!$C$36)+IF($V364=42,N($F364),0)))</f>
        <v>0</v>
      </c>
      <c r="DN364" s="48" t="n">
        <f aca="false">MIN(BP364,(HJ363*(1+HJ$5/Setup!$C$36)+IF($V364=43,N($F364),0)))</f>
        <v>0</v>
      </c>
      <c r="DO364" s="48" t="n">
        <f aca="false">MIN(BQ364,(HK363*(1+HK$5/Setup!$C$36)+IF($V364=44,N($F364),0)))</f>
        <v>0</v>
      </c>
      <c r="DP364" s="48" t="n">
        <f aca="false">MIN(BR364,(HL363*(1+HL$5/Setup!$C$36)+IF($V364=45,N($F364),0)))</f>
        <v>0</v>
      </c>
      <c r="DQ364" s="48" t="n">
        <f aca="false">MIN(BS364,(HM363*(1+HM$5/Setup!$C$36)+IF($V364=46,N($F364),0)))</f>
        <v>0</v>
      </c>
      <c r="DR364" s="48" t="n">
        <f aca="false">MIN(BT364,(HN363*(1+HN$5/Setup!$C$36)+IF($V364=47,N($F364),0)))</f>
        <v>0</v>
      </c>
      <c r="DS364" s="48" t="n">
        <f aca="false">MIN(BU364,(HO363*(1+HO$5/Setup!$C$36)+IF($V364=48,N($F364),0)))</f>
        <v>0</v>
      </c>
      <c r="DT364" s="48" t="n">
        <f aca="false">MIN(BV364,(HP363*(1+HP$5/Setup!$C$36)+IF($V364=49,N($F364),0)))</f>
        <v>0</v>
      </c>
      <c r="DU364" s="48" t="n">
        <f aca="false">MIN(BW364,(HQ363*(1+HQ$5/Setup!$C$36)+IF($V364=50,N($F364),0)))</f>
        <v>0</v>
      </c>
      <c r="DV364" s="48" t="n">
        <f aca="false">MIN(MAX((FT363*(1+FT$5/Setup!$C$36)+IF($V364=1,N($F364),0))-BX364,0),MAX($P364-0,0))</f>
        <v>0</v>
      </c>
      <c r="DW364" s="48" t="n">
        <f aca="false">MIN(MAX((FU363*(1+FU$5/Setup!$C$36)+IF($V364=2,N($F364),0))-BY364,0),MAX($P364-SUM(DV364:DV364),0))</f>
        <v>0</v>
      </c>
      <c r="DX364" s="48" t="n">
        <f aca="false">MIN(MAX((FV363*(1+FV$5/Setup!$C$36)+IF($V364=3,N($F364),0))-BZ364,0),MAX($P364-SUM(DV364:DW364),0))</f>
        <v>0</v>
      </c>
      <c r="DY364" s="48" t="n">
        <f aca="false">MIN(MAX((FW363*(1+FW$5/Setup!$C$36)+IF($V364=4,N($F364),0))-CA364,0),MAX($P364-SUM(DV364:DX364),0))</f>
        <v>0</v>
      </c>
      <c r="DZ364" s="48" t="n">
        <f aca="false">MIN(MAX((FX363*(1+FX$5/Setup!$C$36)+IF($V364=5,N($F364),0))-CB364,0),MAX($P364-SUM(DV364:DY364),0))</f>
        <v>0</v>
      </c>
      <c r="EA364" s="48" t="n">
        <f aca="false">MIN(MAX((FY363*(1+FY$5/Setup!$C$36)+IF($V364=6,N($F364),0))-CC364,0),MAX($P364-SUM(DV364:DZ364),0))</f>
        <v>0</v>
      </c>
      <c r="EB364" s="48" t="n">
        <f aca="false">MIN(MAX((FZ363*(1+FZ$5/Setup!$C$36)+IF($V364=7,N($F364),0))-CD364,0),MAX($P364-SUM(DV364:EA364),0))</f>
        <v>0</v>
      </c>
      <c r="EC364" s="48" t="n">
        <f aca="false">MIN(MAX((GA363*(1+GA$5/Setup!$C$36)+IF($V364=8,N($F364),0))-CE364,0),MAX($P364-SUM(DV364:EB364),0))</f>
        <v>0</v>
      </c>
      <c r="ED364" s="48" t="n">
        <f aca="false">MIN(MAX((GB363*(1+GB$5/Setup!$C$36)+IF($V364=9,N($F364),0))-CF364,0),MAX($P364-SUM(DV364:EC364),0))</f>
        <v>0</v>
      </c>
      <c r="EE364" s="48" t="n">
        <f aca="false">MIN(MAX((GC363*(1+GC$5/Setup!$C$36)+IF($V364=10,N($F364),0))-CG364,0),MAX($P364-SUM(DV364:ED364),0))</f>
        <v>0</v>
      </c>
      <c r="EF364" s="48" t="n">
        <f aca="false">MIN(MAX((GD363*(1+GD$5/Setup!$C$36)+IF($V364=11,N($F364),0))-CH364,0),MAX($P364-SUM(DV364:EE364),0))</f>
        <v>0</v>
      </c>
      <c r="EG364" s="48" t="n">
        <f aca="false">MIN(MAX((GE363*(1+GE$5/Setup!$C$36)+IF($V364=12,N($F364),0))-CI364,0),MAX($P364-SUM(DV364:EF364),0))</f>
        <v>0</v>
      </c>
      <c r="EH364" s="48" t="n">
        <f aca="false">MIN(MAX((GF363*(1+GF$5/Setup!$C$36)+IF($V364=13,N($F364),0))-CJ364,0),MAX($P364-SUM(DV364:EG364),0))</f>
        <v>0</v>
      </c>
      <c r="EI364" s="48" t="n">
        <f aca="false">MIN(MAX((GG363*(1+GG$5/Setup!$C$36)+IF($V364=14,N($F364),0))-CK364,0),MAX($P364-SUM(DV364:EH364),0))</f>
        <v>0</v>
      </c>
      <c r="EJ364" s="48" t="n">
        <f aca="false">MIN(MAX((GH363*(1+GH$5/Setup!$C$36)+IF($V364=15,N($F364),0))-CL364,0),MAX($P364-SUM(DV364:EI364),0))</f>
        <v>0</v>
      </c>
      <c r="EK364" s="48" t="n">
        <f aca="false">MIN(MAX((GI363*(1+GI$5/Setup!$C$36)+IF($V364=16,N($F364),0))-CM364,0),MAX($P364-SUM(DV364:EJ364),0))</f>
        <v>0</v>
      </c>
      <c r="EL364" s="48" t="n">
        <f aca="false">MIN(MAX((GJ363*(1+GJ$5/Setup!$C$36)+IF($V364=17,N($F364),0))-CN364,0),MAX($P364-SUM(DV364:EK364),0))</f>
        <v>0</v>
      </c>
      <c r="EM364" s="48" t="n">
        <f aca="false">MIN(MAX((GK363*(1+GK$5/Setup!$C$36)+IF($V364=18,N($F364),0))-CO364,0),MAX($P364-SUM(DV364:EL364),0))</f>
        <v>0</v>
      </c>
      <c r="EN364" s="48" t="n">
        <f aca="false">MIN(MAX((GL363*(1+GL$5/Setup!$C$36)+IF($V364=19,N($F364),0))-CP364,0),MAX($P364-SUM(DV364:EM364),0))</f>
        <v>0</v>
      </c>
      <c r="EO364" s="48" t="n">
        <f aca="false">MIN(MAX((GM363*(1+GM$5/Setup!$C$36)+IF($V364=20,N($F364),0))-CQ364,0),MAX($P364-SUM(DV364:EN364),0))</f>
        <v>0</v>
      </c>
      <c r="EP364" s="48" t="n">
        <f aca="false">MIN(MAX((GN363*(1+GN$5/Setup!$C$36)+IF($V364=21,N($F364),0))-CR364,0),MAX($P364-SUM(DV364:EO364),0))</f>
        <v>0</v>
      </c>
      <c r="EQ364" s="48" t="n">
        <f aca="false">MIN(MAX((GO363*(1+GO$5/Setup!$C$36)+IF($V364=22,N($F364),0))-CS364,0),MAX($P364-SUM(DV364:EP364),0))</f>
        <v>0</v>
      </c>
      <c r="ER364" s="48" t="n">
        <f aca="false">MIN(MAX((GP363*(1+GP$5/Setup!$C$36)+IF($V364=23,N($F364),0))-CT364,0),MAX($P364-SUM(DV364:EQ364),0))</f>
        <v>0</v>
      </c>
      <c r="ES364" s="48" t="n">
        <f aca="false">MIN(MAX((GQ363*(1+GQ$5/Setup!$C$36)+IF($V364=24,N($F364),0))-CU364,0),MAX($P364-SUM(DV364:ER364),0))</f>
        <v>0</v>
      </c>
      <c r="ET364" s="48" t="n">
        <f aca="false">MIN(MAX((GR363*(1+GR$5/Setup!$C$36)+IF($V364=25,N($F364),0))-CV364,0),MAX($P364-SUM(DV364:ES364),0))</f>
        <v>0</v>
      </c>
      <c r="EU364" s="48" t="n">
        <f aca="false">MIN(MAX((GS363*(1+GS$5/Setup!$C$36)+IF($V364=26,N($F364),0))-CW364,0),MAX($P364-SUM(DV364:ET364),0))</f>
        <v>0</v>
      </c>
      <c r="EV364" s="48" t="n">
        <f aca="false">MIN(MAX((GT363*(1+GT$5/Setup!$C$36)+IF($V364=27,N($F364),0))-CX364,0),MAX($P364-SUM(DV364:EU364),0))</f>
        <v>0</v>
      </c>
      <c r="EW364" s="48" t="n">
        <f aca="false">MIN(MAX((GU363*(1+GU$5/Setup!$C$36)+IF($V364=28,N($F364),0))-CY364,0),MAX($P364-SUM(DV364:EV364),0))</f>
        <v>0</v>
      </c>
      <c r="EX364" s="48" t="n">
        <f aca="false">MIN(MAX((GV363*(1+GV$5/Setup!$C$36)+IF($V364=29,N($F364),0))-CZ364,0),MAX($P364-SUM(DV364:EW364),0))</f>
        <v>0</v>
      </c>
      <c r="EY364" s="48" t="n">
        <f aca="false">MIN(MAX((GW363*(1+GW$5/Setup!$C$36)+IF($V364=30,N($F364),0))-DA364,0),MAX($P364-SUM(DV364:EX364),0))</f>
        <v>0</v>
      </c>
      <c r="EZ364" s="48" t="n">
        <f aca="false">MIN(MAX((GX363*(1+GX$5/Setup!$C$36)+IF($V364=31,N($F364),0))-DB364,0),MAX($P364-SUM(DV364:EY364),0))</f>
        <v>0</v>
      </c>
      <c r="FA364" s="48" t="n">
        <f aca="false">MIN(MAX((GY363*(1+GY$5/Setup!$C$36)+IF($V364=32,N($F364),0))-DC364,0),MAX($P364-SUM(DV364:EZ364),0))</f>
        <v>0</v>
      </c>
      <c r="FB364" s="48" t="n">
        <f aca="false">MIN(MAX((GZ363*(1+GZ$5/Setup!$C$36)+IF($V364=33,N($F364),0))-DD364,0),MAX($P364-SUM(DV364:FA364),0))</f>
        <v>0</v>
      </c>
      <c r="FC364" s="48" t="n">
        <f aca="false">MIN(MAX((HA363*(1+HA$5/Setup!$C$36)+IF($V364=34,N($F364),0))-DE364,0),MAX($P364-SUM(DV364:FB364),0))</f>
        <v>0</v>
      </c>
      <c r="FD364" s="48" t="n">
        <f aca="false">MIN(MAX((HB363*(1+HB$5/Setup!$C$36)+IF($V364=35,N($F364),0))-DF364,0),MAX($P364-SUM(DV364:FC364),0))</f>
        <v>0</v>
      </c>
      <c r="FE364" s="48" t="n">
        <f aca="false">MIN(MAX((HC363*(1+HC$5/Setup!$C$36)+IF($V364=36,N($F364),0))-DG364,0),MAX($P364-SUM(DV364:FD364),0))</f>
        <v>0</v>
      </c>
      <c r="FF364" s="48" t="n">
        <f aca="false">MIN(MAX((HD363*(1+HD$5/Setup!$C$36)+IF($V364=37,N($F364),0))-DH364,0),MAX($P364-SUM(DV364:FE364),0))</f>
        <v>0</v>
      </c>
      <c r="FG364" s="48" t="n">
        <f aca="false">MIN(MAX((HE363*(1+HE$5/Setup!$C$36)+IF($V364=38,N($F364),0))-DI364,0),MAX($P364-SUM(DV364:FF364),0))</f>
        <v>0</v>
      </c>
      <c r="FH364" s="48" t="n">
        <f aca="false">MIN(MAX((HF363*(1+HF$5/Setup!$C$36)+IF($V364=39,N($F364),0))-DJ364,0),MAX($P364-SUM(DV364:FG364),0))</f>
        <v>0</v>
      </c>
      <c r="FI364" s="48" t="n">
        <f aca="false">MIN(MAX((HG363*(1+HG$5/Setup!$C$36)+IF($V364=40,N($F364),0))-DK364,0),MAX($P364-SUM(DV364:FH364),0))</f>
        <v>0</v>
      </c>
      <c r="FJ364" s="48" t="n">
        <f aca="false">MIN(MAX((HH363*(1+HH$5/Setup!$C$36)+IF($V364=41,N($F364),0))-DL364,0),MAX($P364-SUM(DV364:FI364),0))</f>
        <v>0</v>
      </c>
      <c r="FK364" s="48" t="n">
        <f aca="false">MIN(MAX((HI363*(1+HI$5/Setup!$C$36)+IF($V364=42,N($F364),0))-DM364,0),MAX($P364-SUM(DV364:FJ364),0))</f>
        <v>0</v>
      </c>
      <c r="FL364" s="48" t="n">
        <f aca="false">MIN(MAX((HJ363*(1+HJ$5/Setup!$C$36)+IF($V364=43,N($F364),0))-DN364,0),MAX($P364-SUM(DV364:FK364),0))</f>
        <v>0</v>
      </c>
      <c r="FM364" s="48" t="n">
        <f aca="false">MIN(MAX((HK363*(1+HK$5/Setup!$C$36)+IF($V364=44,N($F364),0))-DO364,0),MAX($P364-SUM(DV364:FL364),0))</f>
        <v>0</v>
      </c>
      <c r="FN364" s="48" t="n">
        <f aca="false">MIN(MAX((HL363*(1+HL$5/Setup!$C$36)+IF($V364=45,N($F364),0))-DP364,0),MAX($P364-SUM(DV364:FM364),0))</f>
        <v>0</v>
      </c>
      <c r="FO364" s="48" t="n">
        <f aca="false">MIN(MAX((HM363*(1+HM$5/Setup!$C$36)+IF($V364=46,N($F364),0))-DQ364,0),MAX($P364-SUM(DV364:FN364),0))</f>
        <v>0</v>
      </c>
      <c r="FP364" s="48" t="n">
        <f aca="false">MIN(MAX((HN363*(1+HN$5/Setup!$C$36)+IF($V364=47,N($F364),0))-DR364,0),MAX($P364-SUM(DV364:FO364),0))</f>
        <v>0</v>
      </c>
      <c r="FQ364" s="48" t="n">
        <f aca="false">MIN(MAX((HO363*(1+HO$5/Setup!$C$36)+IF($V364=48,N($F364),0))-DS364,0),MAX($P364-SUM(DV364:FP364),0))</f>
        <v>0</v>
      </c>
      <c r="FR364" s="48" t="n">
        <f aca="false">MIN(MAX((HP363*(1+HP$5/Setup!$C$36)+IF($V364=49,N($F364),0))-DT364,0),MAX($P364-SUM(DV364:FQ364),0))</f>
        <v>0</v>
      </c>
      <c r="FS364" s="48" t="n">
        <f aca="false">MIN(MAX((HQ363*(1+HQ$5/Setup!$C$36)+IF($V364=50,N($F364),0))-DU364,0),MAX($P364-SUM(DV364:FR364),0))</f>
        <v>0</v>
      </c>
      <c r="FT364" s="48" t="n">
        <f aca="false">IF((FT363*(1+FT$5/Setup!$C$36)+IF($V364=1,N($F364),0))-BX364-DV364&lt;0.005,0,(FT363*(1+FT$5/Setup!$C$36)+IF($V364=1,N($F364),0))-BX364-DV364)</f>
        <v>0</v>
      </c>
      <c r="FU364" s="48" t="n">
        <f aca="false">IF((FU363*(1+FU$5/Setup!$C$36)+IF($V364=2,N($F364),0))-BY364-DW364&lt;0.005,0,(FU363*(1+FU$5/Setup!$C$36)+IF($V364=2,N($F364),0))-BY364-DW364)</f>
        <v>0</v>
      </c>
      <c r="FV364" s="48" t="n">
        <f aca="false">IF((FV363*(1+FV$5/Setup!$C$36)+IF($V364=3,N($F364),0))-BZ364-DX364&lt;0.005,0,(FV363*(1+FV$5/Setup!$C$36)+IF($V364=3,N($F364),0))-BZ364-DX364)</f>
        <v>0</v>
      </c>
      <c r="FW364" s="48" t="n">
        <f aca="false">IF((FW363*(1+FW$5/Setup!$C$36)+IF($V364=4,N($F364),0))-CA364-DY364&lt;0.005,0,(FW363*(1+FW$5/Setup!$C$36)+IF($V364=4,N($F364),0))-CA364-DY364)</f>
        <v>0</v>
      </c>
      <c r="FX364" s="48" t="n">
        <f aca="false">IF((FX363*(1+FX$5/Setup!$C$36)+IF($V364=5,N($F364),0))-CB364-DZ364&lt;0.005,0,(FX363*(1+FX$5/Setup!$C$36)+IF($V364=5,N($F364),0))-CB364-DZ364)</f>
        <v>0</v>
      </c>
      <c r="FY364" s="48" t="n">
        <f aca="false">IF((FY363*(1+FY$5/Setup!$C$36)+IF($V364=6,N($F364),0))-CC364-EA364&lt;0.005,0,(FY363*(1+FY$5/Setup!$C$36)+IF($V364=6,N($F364),0))-CC364-EA364)</f>
        <v>0</v>
      </c>
      <c r="FZ364" s="48" t="n">
        <f aca="false">IF((FZ363*(1+FZ$5/Setup!$C$36)+IF($V364=7,N($F364),0))-CD364-EB364&lt;0.005,0,(FZ363*(1+FZ$5/Setup!$C$36)+IF($V364=7,N($F364),0))-CD364-EB364)</f>
        <v>0</v>
      </c>
      <c r="GA364" s="48" t="n">
        <f aca="false">IF((GA363*(1+GA$5/Setup!$C$36)+IF($V364=8,N($F364),0))-CE364-EC364&lt;0.005,0,(GA363*(1+GA$5/Setup!$C$36)+IF($V364=8,N($F364),0))-CE364-EC364)</f>
        <v>0</v>
      </c>
      <c r="GB364" s="48" t="n">
        <f aca="false">IF((GB363*(1+GB$5/Setup!$C$36)+IF($V364=9,N($F364),0))-CF364-ED364&lt;0.005,0,(GB363*(1+GB$5/Setup!$C$36)+IF($V364=9,N($F364),0))-CF364-ED364)</f>
        <v>0</v>
      </c>
      <c r="GC364" s="48" t="n">
        <f aca="false">IF((GC363*(1+GC$5/Setup!$C$36)+IF($V364=10,N($F364),0))-CG364-EE364&lt;0.005,0,(GC363*(1+GC$5/Setup!$C$36)+IF($V364=10,N($F364),0))-CG364-EE364)</f>
        <v>0</v>
      </c>
      <c r="GD364" s="48" t="n">
        <f aca="false">IF((GD363*(1+GD$5/Setup!$C$36)+IF($V364=11,N($F364),0))-CH364-EF364&lt;0.005,0,(GD363*(1+GD$5/Setup!$C$36)+IF($V364=11,N($F364),0))-CH364-EF364)</f>
        <v>0</v>
      </c>
      <c r="GE364" s="48" t="n">
        <f aca="false">IF((GE363*(1+GE$5/Setup!$C$36)+IF($V364=12,N($F364),0))-CI364-EG364&lt;0.005,0,(GE363*(1+GE$5/Setup!$C$36)+IF($V364=12,N($F364),0))-CI364-EG364)</f>
        <v>0</v>
      </c>
      <c r="GF364" s="48" t="n">
        <f aca="false">IF((GF363*(1+GF$5/Setup!$C$36)+IF($V364=13,N($F364),0))-CJ364-EH364&lt;0.005,0,(GF363*(1+GF$5/Setup!$C$36)+IF($V364=13,N($F364),0))-CJ364-EH364)</f>
        <v>0</v>
      </c>
      <c r="GG364" s="48" t="n">
        <f aca="false">IF((GG363*(1+GG$5/Setup!$C$36)+IF($V364=14,N($F364),0))-CK364-EI364&lt;0.005,0,(GG363*(1+GG$5/Setup!$C$36)+IF($V364=14,N($F364),0))-CK364-EI364)</f>
        <v>0</v>
      </c>
      <c r="GH364" s="48" t="n">
        <f aca="false">IF((GH363*(1+GH$5/Setup!$C$36)+IF($V364=15,N($F364),0))-CL364-EJ364&lt;0.005,0,(GH363*(1+GH$5/Setup!$C$36)+IF($V364=15,N($F364),0))-CL364-EJ364)</f>
        <v>0</v>
      </c>
      <c r="GI364" s="48" t="n">
        <f aca="false">IF((GI363*(1+GI$5/Setup!$C$36)+IF($V364=16,N($F364),0))-CM364-EK364&lt;0.005,0,(GI363*(1+GI$5/Setup!$C$36)+IF($V364=16,N($F364),0))-CM364-EK364)</f>
        <v>0</v>
      </c>
      <c r="GJ364" s="48" t="n">
        <f aca="false">IF((GJ363*(1+GJ$5/Setup!$C$36)+IF($V364=17,N($F364),0))-CN364-EL364&lt;0.005,0,(GJ363*(1+GJ$5/Setup!$C$36)+IF($V364=17,N($F364),0))-CN364-EL364)</f>
        <v>0</v>
      </c>
      <c r="GK364" s="48" t="n">
        <f aca="false">IF((GK363*(1+GK$5/Setup!$C$36)+IF($V364=18,N($F364),0))-CO364-EM364&lt;0.005,0,(GK363*(1+GK$5/Setup!$C$36)+IF($V364=18,N($F364),0))-CO364-EM364)</f>
        <v>0</v>
      </c>
      <c r="GL364" s="48" t="n">
        <f aca="false">IF((GL363*(1+GL$5/Setup!$C$36)+IF($V364=19,N($F364),0))-CP364-EN364&lt;0.005,0,(GL363*(1+GL$5/Setup!$C$36)+IF($V364=19,N($F364),0))-CP364-EN364)</f>
        <v>0</v>
      </c>
      <c r="GM364" s="48" t="n">
        <f aca="false">IF((GM363*(1+GM$5/Setup!$C$36)+IF($V364=20,N($F364),0))-CQ364-EO364&lt;0.005,0,(GM363*(1+GM$5/Setup!$C$36)+IF($V364=20,N($F364),0))-CQ364-EO364)</f>
        <v>0</v>
      </c>
      <c r="GN364" s="48" t="n">
        <f aca="false">IF((GN363*(1+GN$5/Setup!$C$36)+IF($V364=21,N($F364),0))-CR364-EP364&lt;0.005,0,(GN363*(1+GN$5/Setup!$C$36)+IF($V364=21,N($F364),0))-CR364-EP364)</f>
        <v>0</v>
      </c>
      <c r="GO364" s="48" t="n">
        <f aca="false">IF((GO363*(1+GO$5/Setup!$C$36)+IF($V364=22,N($F364),0))-CS364-EQ364&lt;0.005,0,(GO363*(1+GO$5/Setup!$C$36)+IF($V364=22,N($F364),0))-CS364-EQ364)</f>
        <v>0</v>
      </c>
      <c r="GP364" s="48" t="n">
        <f aca="false">IF((GP363*(1+GP$5/Setup!$C$36)+IF($V364=23,N($F364),0))-CT364-ER364&lt;0.005,0,(GP363*(1+GP$5/Setup!$C$36)+IF($V364=23,N($F364),0))-CT364-ER364)</f>
        <v>0</v>
      </c>
      <c r="GQ364" s="48" t="n">
        <f aca="false">IF((GQ363*(1+GQ$5/Setup!$C$36)+IF($V364=24,N($F364),0))-CU364-ES364&lt;0.005,0,(GQ363*(1+GQ$5/Setup!$C$36)+IF($V364=24,N($F364),0))-CU364-ES364)</f>
        <v>0</v>
      </c>
      <c r="GR364" s="48" t="n">
        <f aca="false">IF((GR363*(1+GR$5/Setup!$C$36)+IF($V364=25,N($F364),0))-CV364-ET364&lt;0.005,0,(GR363*(1+GR$5/Setup!$C$36)+IF($V364=25,N($F364),0))-CV364-ET364)</f>
        <v>0</v>
      </c>
      <c r="GS364" s="48" t="n">
        <f aca="false">IF((GS363*(1+GS$5/Setup!$C$36)+IF($V364=26,N($F364),0))-CW364-EU364&lt;0.005,0,(GS363*(1+GS$5/Setup!$C$36)+IF($V364=26,N($F364),0))-CW364-EU364)</f>
        <v>0</v>
      </c>
      <c r="GT364" s="48" t="n">
        <f aca="false">IF((GT363*(1+GT$5/Setup!$C$36)+IF($V364=27,N($F364),0))-CX364-EV364&lt;0.005,0,(GT363*(1+GT$5/Setup!$C$36)+IF($V364=27,N($F364),0))-CX364-EV364)</f>
        <v>0</v>
      </c>
      <c r="GU364" s="48" t="n">
        <f aca="false">IF((GU363*(1+GU$5/Setup!$C$36)+IF($V364=28,N($F364),0))-CY364-EW364&lt;0.005,0,(GU363*(1+GU$5/Setup!$C$36)+IF($V364=28,N($F364),0))-CY364-EW364)</f>
        <v>0</v>
      </c>
      <c r="GV364" s="48" t="n">
        <f aca="false">IF((GV363*(1+GV$5/Setup!$C$36)+IF($V364=29,N($F364),0))-CZ364-EX364&lt;0.005,0,(GV363*(1+GV$5/Setup!$C$36)+IF($V364=29,N($F364),0))-CZ364-EX364)</f>
        <v>0</v>
      </c>
      <c r="GW364" s="48" t="n">
        <f aca="false">IF((GW363*(1+GW$5/Setup!$C$36)+IF($V364=30,N($F364),0))-DA364-EY364&lt;0.005,0,(GW363*(1+GW$5/Setup!$C$36)+IF($V364=30,N($F364),0))-DA364-EY364)</f>
        <v>0</v>
      </c>
      <c r="GX364" s="48" t="n">
        <f aca="false">IF((GX363*(1+GX$5/Setup!$C$36)+IF($V364=31,N($F364),0))-DB364-EZ364&lt;0.005,0,(GX363*(1+GX$5/Setup!$C$36)+IF($V364=31,N($F364),0))-DB364-EZ364)</f>
        <v>0</v>
      </c>
      <c r="GY364" s="48" t="n">
        <f aca="false">IF((GY363*(1+GY$5/Setup!$C$36)+IF($V364=32,N($F364),0))-DC364-FA364&lt;0.005,0,(GY363*(1+GY$5/Setup!$C$36)+IF($V364=32,N($F364),0))-DC364-FA364)</f>
        <v>0</v>
      </c>
      <c r="GZ364" s="48" t="n">
        <f aca="false">IF((GZ363*(1+GZ$5/Setup!$C$36)+IF($V364=33,N($F364),0))-DD364-FB364&lt;0.005,0,(GZ363*(1+GZ$5/Setup!$C$36)+IF($V364=33,N($F364),0))-DD364-FB364)</f>
        <v>0</v>
      </c>
      <c r="HA364" s="48" t="n">
        <f aca="false">IF((HA363*(1+HA$5/Setup!$C$36)+IF($V364=34,N($F364),0))-DE364-FC364&lt;0.005,0,(HA363*(1+HA$5/Setup!$C$36)+IF($V364=34,N($F364),0))-DE364-FC364)</f>
        <v>0</v>
      </c>
      <c r="HB364" s="48" t="n">
        <f aca="false">IF((HB363*(1+HB$5/Setup!$C$36)+IF($V364=35,N($F364),0))-DF364-FD364&lt;0.005,0,(HB363*(1+HB$5/Setup!$C$36)+IF($V364=35,N($F364),0))-DF364-FD364)</f>
        <v>0</v>
      </c>
      <c r="HC364" s="48" t="n">
        <f aca="false">IF((HC363*(1+HC$5/Setup!$C$36)+IF($V364=36,N($F364),0))-DG364-FE364&lt;0.005,0,(HC363*(1+HC$5/Setup!$C$36)+IF($V364=36,N($F364),0))-DG364-FE364)</f>
        <v>0</v>
      </c>
      <c r="HD364" s="48" t="n">
        <f aca="false">IF((HD363*(1+HD$5/Setup!$C$36)+IF($V364=37,N($F364),0))-DH364-FF364&lt;0.005,0,(HD363*(1+HD$5/Setup!$C$36)+IF($V364=37,N($F364),0))-DH364-FF364)</f>
        <v>0</v>
      </c>
      <c r="HE364" s="48" t="n">
        <f aca="false">IF((HE363*(1+HE$5/Setup!$C$36)+IF($V364=38,N($F364),0))-DI364-FG364&lt;0.005,0,(HE363*(1+HE$5/Setup!$C$36)+IF($V364=38,N($F364),0))-DI364-FG364)</f>
        <v>0</v>
      </c>
      <c r="HF364" s="48" t="n">
        <f aca="false">IF((HF363*(1+HF$5/Setup!$C$36)+IF($V364=39,N($F364),0))-DJ364-FH364&lt;0.005,0,(HF363*(1+HF$5/Setup!$C$36)+IF($V364=39,N($F364),0))-DJ364-FH364)</f>
        <v>0</v>
      </c>
      <c r="HG364" s="48" t="n">
        <f aca="false">IF((HG363*(1+HG$5/Setup!$C$36)+IF($V364=40,N($F364),0))-DK364-FI364&lt;0.005,0,(HG363*(1+HG$5/Setup!$C$36)+IF($V364=40,N($F364),0))-DK364-FI364)</f>
        <v>0</v>
      </c>
      <c r="HH364" s="48" t="n">
        <f aca="false">IF((HH363*(1+HH$5/Setup!$C$36)+IF($V364=41,N($F364),0))-DL364-FJ364&lt;0.005,0,(HH363*(1+HH$5/Setup!$C$36)+IF($V364=41,N($F364),0))-DL364-FJ364)</f>
        <v>0</v>
      </c>
      <c r="HI364" s="48" t="n">
        <f aca="false">IF((HI363*(1+HI$5/Setup!$C$36)+IF($V364=42,N($F364),0))-DM364-FK364&lt;0.005,0,(HI363*(1+HI$5/Setup!$C$36)+IF($V364=42,N($F364),0))-DM364-FK364)</f>
        <v>0</v>
      </c>
      <c r="HJ364" s="48" t="n">
        <f aca="false">IF((HJ363*(1+HJ$5/Setup!$C$36)+IF($V364=43,N($F364),0))-DN364-FL364&lt;0.005,0,(HJ363*(1+HJ$5/Setup!$C$36)+IF($V364=43,N($F364),0))-DN364-FL364)</f>
        <v>0</v>
      </c>
      <c r="HK364" s="48" t="n">
        <f aca="false">IF((HK363*(1+HK$5/Setup!$C$36)+IF($V364=44,N($F364),0))-DO364-FM364&lt;0.005,0,(HK363*(1+HK$5/Setup!$C$36)+IF($V364=44,N($F364),0))-DO364-FM364)</f>
        <v>0</v>
      </c>
      <c r="HL364" s="48" t="n">
        <f aca="false">IF((HL363*(1+HL$5/Setup!$C$36)+IF($V364=45,N($F364),0))-DP364-FN364&lt;0.005,0,(HL363*(1+HL$5/Setup!$C$36)+IF($V364=45,N($F364),0))-DP364-FN364)</f>
        <v>0</v>
      </c>
      <c r="HM364" s="48" t="n">
        <f aca="false">IF((HM363*(1+HM$5/Setup!$C$36)+IF($V364=46,N($F364),0))-DQ364-FO364&lt;0.005,0,(HM363*(1+HM$5/Setup!$C$36)+IF($V364=46,N($F364),0))-DQ364-FO364)</f>
        <v>0</v>
      </c>
      <c r="HN364" s="48" t="n">
        <f aca="false">IF((HN363*(1+HN$5/Setup!$C$36)+IF($V364=47,N($F364),0))-DR364-FP364&lt;0.005,0,(HN363*(1+HN$5/Setup!$C$36)+IF($V364=47,N($F364),0))-DR364-FP364)</f>
        <v>0</v>
      </c>
      <c r="HO364" s="48" t="n">
        <f aca="false">IF((HO363*(1+HO$5/Setup!$C$36)+IF($V364=48,N($F364),0))-DS364-FQ364&lt;0.005,0,(HO363*(1+HO$5/Setup!$C$36)+IF($V364=48,N($F364),0))-DS364-FQ364)</f>
        <v>0</v>
      </c>
      <c r="HP364" s="48" t="n">
        <f aca="false">IF((HP363*(1+HP$5/Setup!$C$36)+IF($V364=49,N($F364),0))-DT364-FR364&lt;0.005,0,(HP363*(1+HP$5/Setup!$C$36)+IF($V364=49,N($F364),0))-DT364-FR364)</f>
        <v>0</v>
      </c>
      <c r="HQ364" s="48" t="n">
        <f aca="false">IF((HQ363*(1+HQ$5/Setup!$C$36)+IF($V364=50,N($F364),0))-DU364-FS364&lt;0.005,0,(HQ363*(1+HQ$5/Setup!$C$36)+IF($V364=50,N($F364),0))-DU364-FS364)</f>
        <v>0</v>
      </c>
    </row>
    <row r="365" customFormat="false" ht="15" hidden="false" customHeight="false" outlineLevel="0" collapsed="false">
      <c r="A365" s="44" t="n">
        <v>357</v>
      </c>
      <c r="B365" s="45" t="n">
        <f aca="false">IF(Setup!$C$7="Every month",EDATE(Setup!$C$8,($A365-1)),IF(Setup!$C$7="Twice a month",DATE(YEAR(Setup!$C$8),MONTH(Setup!$C$8)+INT((($A365-1)+Setup!$C$41)/2),MIN(IF(MOD(($A365-1)+Setup!$C$41,2)=0,Setup!$C$39,Setup!$C$40),DAY(EOMONTH(DATE(YEAR(Setup!$C$8),MONTH(Setup!$C$8)+INT((($A365-1)+Setup!$C$41)/2),1),0)))),Setup!$C$8+($A365-1)*IF(Setup!$C$7="Every week",7,14)))</f>
        <v>51309</v>
      </c>
      <c r="C365" s="45" t="n">
        <f aca="false">IF(Setup!$C$7="Every month",EDATE(Setup!$C$8,$A365),IF(Setup!$C$7="Twice a month",DATE(YEAR(Setup!$C$8),MONTH(Setup!$C$8)+INT(($A365+Setup!$C$41)/2),MIN(IF(MOD($A365+Setup!$C$41,2)=0,Setup!$C$39,Setup!$C$40),DAY(EOMONTH(DATE(YEAR(Setup!$C$8),MONTH(Setup!$C$8)+INT(($A365+Setup!$C$41)/2),1),0)))),Setup!$C$8+$A365*IF(Setup!$C$7="Every week",7,14)))</f>
        <v>51323</v>
      </c>
      <c r="D365" s="46"/>
      <c r="E365" s="47"/>
      <c r="F365" s="47"/>
      <c r="G365" s="47"/>
      <c r="H365" s="47"/>
      <c r="I365" s="48" t="n">
        <f aca="false">N(Setup!$C$11)+N(E365)</f>
        <v>100</v>
      </c>
      <c r="J365" s="48" t="n">
        <f aca="false">MIN(Setup!$C$37,MAX(I365,0))</f>
        <v>9.23076923076923</v>
      </c>
      <c r="K365" s="48" t="n">
        <f aca="false">MIN(MAX(N(Setup!$C$14)-L364,0),MAX(I365-J365,0))</f>
        <v>0</v>
      </c>
      <c r="L365" s="48" t="n">
        <f aca="false">L364+K365-N(G365)</f>
        <v>500</v>
      </c>
      <c r="M365" s="48" t="n">
        <f aca="false">M364+J365-N(H365)</f>
        <v>3295.3846153846</v>
      </c>
      <c r="N365" s="48" t="n">
        <f aca="false">SUM(BX365:DU365)</f>
        <v>0</v>
      </c>
      <c r="O365" s="48" t="n">
        <f aca="false">SUM(Z365:BW365)-N365</f>
        <v>0</v>
      </c>
      <c r="P365" s="48" t="n">
        <f aca="false">MAX(I365-J365-K365,0)+O365</f>
        <v>90.7692307692308</v>
      </c>
      <c r="Q365" s="48" t="n">
        <f aca="false">SUM(DV365:FS365)</f>
        <v>0</v>
      </c>
      <c r="R365" s="49" t="n">
        <f aca="false">N365+J365+K365+Q365</f>
        <v>9.23076923076923</v>
      </c>
      <c r="S365" s="48" t="n">
        <f aca="false">T365-T364-N(F365)+N365+Q365</f>
        <v>0</v>
      </c>
      <c r="T365" s="49" t="n">
        <f aca="false">SUM(FT365:HQ365)</f>
        <v>0</v>
      </c>
      <c r="U365" s="44" t="str">
        <f aca="false">IF(T364&lt;0.005,"",INDEX(Helpers!$C$2:$C$51,IF(_xlfn.MINIFS($DV$6:$FS$6,DV365:FS365,"&gt;0.005")=0,V365,_xlfn.MINIFS($DV$6:$FS$6,DV365:FS365,"&gt;0.005"))))</f>
        <v/>
      </c>
      <c r="V365" s="44" t="n">
        <f aca="false">IF(_xlfn.MINIFS($FT$6:$HQ$6,FT364:HQ364,"&gt;0.005")=0,1,_xlfn.MINIFS($FT$6:$HQ$6,FT364:HQ364,"&gt;0.005"))</f>
        <v>1</v>
      </c>
      <c r="W365" s="44" t="n">
        <f aca="false">IF(AND(D365&lt;&gt;"Paid",T364&gt;0.005),1,0)</f>
        <v>0</v>
      </c>
      <c r="X365" s="48" t="n">
        <f aca="false">SUMPRODUCT(((Helpers!$G$2:$G$51*(1+(Helpers!$D$2:$D$51+0.000000001)/12)^(($B365-Setup!$C$8)/(365.25/12))-Helpers!$E$2:$E$51*((1+(Helpers!$D$2:$D$51+0.000000001)/12)^(($B365-Setup!$C$8)/(365.25/12))-1)/((Helpers!$D$2:$D$51+0.000000001)/12))&gt;0)*(Helpers!$G$2:$G$51*(1+(Helpers!$D$2:$D$51+0.000000001)/12)^(($B365-Setup!$C$8)/(365.25/12))-Helpers!$E$2:$E$51*((1+(Helpers!$D$2:$D$51+0.000000001)/12)^(($B365-Setup!$C$8)/(365.25/12))-1)/((Helpers!$D$2:$D$51+0.000000001)/12)))</f>
        <v>0</v>
      </c>
      <c r="Y365" s="48"/>
      <c r="Z365" s="48" t="n">
        <f aca="false">IF(OR(N(Z$5)=0,Z$6=""),0,Z$5*((DATE(YEAR($B365),MONTH($B365),MIN(Z$6,DAY(EOMONTH($B365,0))))&gt;=$B365)*(DATE(YEAR($B365),MONTH($B365),MIN(Z$6,DAY(EOMONTH($B365,0))))&lt;$C365)+(DATE(YEAR($B365),MONTH($B365)+1,MIN(Z$6,DAY(EOMONTH($B365,1))))&gt;=$B365)*(DATE(YEAR($B365),MONTH($B365)+1,MIN(Z$6,DAY(EOMONTH($B365,1))))&lt;$C365)))</f>
        <v>0</v>
      </c>
      <c r="AA365" s="48" t="n">
        <f aca="false">IF(OR(N(AA$5)=0,AA$6=""),0,AA$5*((DATE(YEAR($B365),MONTH($B365),MIN(AA$6,DAY(EOMONTH($B365,0))))&gt;=$B365)*(DATE(YEAR($B365),MONTH($B365),MIN(AA$6,DAY(EOMONTH($B365,0))))&lt;$C365)+(DATE(YEAR($B365),MONTH($B365)+1,MIN(AA$6,DAY(EOMONTH($B365,1))))&gt;=$B365)*(DATE(YEAR($B365),MONTH($B365)+1,MIN(AA$6,DAY(EOMONTH($B365,1))))&lt;$C365)))</f>
        <v>0</v>
      </c>
      <c r="AB365" s="48" t="n">
        <f aca="false">IF(OR(N(AB$5)=0,AB$6=""),0,AB$5*((DATE(YEAR($B365),MONTH($B365),MIN(AB$6,DAY(EOMONTH($B365,0))))&gt;=$B365)*(DATE(YEAR($B365),MONTH($B365),MIN(AB$6,DAY(EOMONTH($B365,0))))&lt;$C365)+(DATE(YEAR($B365),MONTH($B365)+1,MIN(AB$6,DAY(EOMONTH($B365,1))))&gt;=$B365)*(DATE(YEAR($B365),MONTH($B365)+1,MIN(AB$6,DAY(EOMONTH($B365,1))))&lt;$C365)))</f>
        <v>0</v>
      </c>
      <c r="AC365" s="48" t="n">
        <f aca="false">IF(OR(N(AC$5)=0,AC$6=""),0,AC$5*((DATE(YEAR($B365),MONTH($B365),MIN(AC$6,DAY(EOMONTH($B365,0))))&gt;=$B365)*(DATE(YEAR($B365),MONTH($B365),MIN(AC$6,DAY(EOMONTH($B365,0))))&lt;$C365)+(DATE(YEAR($B365),MONTH($B365)+1,MIN(AC$6,DAY(EOMONTH($B365,1))))&gt;=$B365)*(DATE(YEAR($B365),MONTH($B365)+1,MIN(AC$6,DAY(EOMONTH($B365,1))))&lt;$C365)))</f>
        <v>0</v>
      </c>
      <c r="AD365" s="48" t="n">
        <f aca="false">IF(OR(N(AD$5)=0,AD$6=""),0,AD$5*((DATE(YEAR($B365),MONTH($B365),MIN(AD$6,DAY(EOMONTH($B365,0))))&gt;=$B365)*(DATE(YEAR($B365),MONTH($B365),MIN(AD$6,DAY(EOMONTH($B365,0))))&lt;$C365)+(DATE(YEAR($B365),MONTH($B365)+1,MIN(AD$6,DAY(EOMONTH($B365,1))))&gt;=$B365)*(DATE(YEAR($B365),MONTH($B365)+1,MIN(AD$6,DAY(EOMONTH($B365,1))))&lt;$C365)))</f>
        <v>0</v>
      </c>
      <c r="AE365" s="48" t="n">
        <f aca="false">IF(OR(N(AE$5)=0,AE$6=""),0,AE$5*((DATE(YEAR($B365),MONTH($B365),MIN(AE$6,DAY(EOMONTH($B365,0))))&gt;=$B365)*(DATE(YEAR($B365),MONTH($B365),MIN(AE$6,DAY(EOMONTH($B365,0))))&lt;$C365)+(DATE(YEAR($B365),MONTH($B365)+1,MIN(AE$6,DAY(EOMONTH($B365,1))))&gt;=$B365)*(DATE(YEAR($B365),MONTH($B365)+1,MIN(AE$6,DAY(EOMONTH($B365,1))))&lt;$C365)))</f>
        <v>0</v>
      </c>
      <c r="AF365" s="48" t="n">
        <f aca="false">IF(OR(N(AF$5)=0,AF$6=""),0,AF$5*((DATE(YEAR($B365),MONTH($B365),MIN(AF$6,DAY(EOMONTH($B365,0))))&gt;=$B365)*(DATE(YEAR($B365),MONTH($B365),MIN(AF$6,DAY(EOMONTH($B365,0))))&lt;$C365)+(DATE(YEAR($B365),MONTH($B365)+1,MIN(AF$6,DAY(EOMONTH($B365,1))))&gt;=$B365)*(DATE(YEAR($B365),MONTH($B365)+1,MIN(AF$6,DAY(EOMONTH($B365,1))))&lt;$C365)))</f>
        <v>0</v>
      </c>
      <c r="AG365" s="48" t="n">
        <f aca="false">IF(OR(N(AG$5)=0,AG$6=""),0,AG$5*((DATE(YEAR($B365),MONTH($B365),MIN(AG$6,DAY(EOMONTH($B365,0))))&gt;=$B365)*(DATE(YEAR($B365),MONTH($B365),MIN(AG$6,DAY(EOMONTH($B365,0))))&lt;$C365)+(DATE(YEAR($B365),MONTH($B365)+1,MIN(AG$6,DAY(EOMONTH($B365,1))))&gt;=$B365)*(DATE(YEAR($B365),MONTH($B365)+1,MIN(AG$6,DAY(EOMONTH($B365,1))))&lt;$C365)))</f>
        <v>0</v>
      </c>
      <c r="AH365" s="48" t="n">
        <f aca="false">IF(OR(N(AH$5)=0,AH$6=""),0,AH$5*((DATE(YEAR($B365),MONTH($B365),MIN(AH$6,DAY(EOMONTH($B365,0))))&gt;=$B365)*(DATE(YEAR($B365),MONTH($B365),MIN(AH$6,DAY(EOMONTH($B365,0))))&lt;$C365)+(DATE(YEAR($B365),MONTH($B365)+1,MIN(AH$6,DAY(EOMONTH($B365,1))))&gt;=$B365)*(DATE(YEAR($B365),MONTH($B365)+1,MIN(AH$6,DAY(EOMONTH($B365,1))))&lt;$C365)))</f>
        <v>0</v>
      </c>
      <c r="AI365" s="48" t="n">
        <f aca="false">IF(OR(N(AI$5)=0,AI$6=""),0,AI$5*((DATE(YEAR($B365),MONTH($B365),MIN(AI$6,DAY(EOMONTH($B365,0))))&gt;=$B365)*(DATE(YEAR($B365),MONTH($B365),MIN(AI$6,DAY(EOMONTH($B365,0))))&lt;$C365)+(DATE(YEAR($B365),MONTH($B365)+1,MIN(AI$6,DAY(EOMONTH($B365,1))))&gt;=$B365)*(DATE(YEAR($B365),MONTH($B365)+1,MIN(AI$6,DAY(EOMONTH($B365,1))))&lt;$C365)))</f>
        <v>0</v>
      </c>
      <c r="AJ365" s="48" t="n">
        <f aca="false">IF(OR(N(AJ$5)=0,AJ$6=""),0,AJ$5*((DATE(YEAR($B365),MONTH($B365),MIN(AJ$6,DAY(EOMONTH($B365,0))))&gt;=$B365)*(DATE(YEAR($B365),MONTH($B365),MIN(AJ$6,DAY(EOMONTH($B365,0))))&lt;$C365)+(DATE(YEAR($B365),MONTH($B365)+1,MIN(AJ$6,DAY(EOMONTH($B365,1))))&gt;=$B365)*(DATE(YEAR($B365),MONTH($B365)+1,MIN(AJ$6,DAY(EOMONTH($B365,1))))&lt;$C365)))</f>
        <v>0</v>
      </c>
      <c r="AK365" s="48" t="n">
        <f aca="false">IF(OR(N(AK$5)=0,AK$6=""),0,AK$5*((DATE(YEAR($B365),MONTH($B365),MIN(AK$6,DAY(EOMONTH($B365,0))))&gt;=$B365)*(DATE(YEAR($B365),MONTH($B365),MIN(AK$6,DAY(EOMONTH($B365,0))))&lt;$C365)+(DATE(YEAR($B365),MONTH($B365)+1,MIN(AK$6,DAY(EOMONTH($B365,1))))&gt;=$B365)*(DATE(YEAR($B365),MONTH($B365)+1,MIN(AK$6,DAY(EOMONTH($B365,1))))&lt;$C365)))</f>
        <v>0</v>
      </c>
      <c r="AL365" s="48" t="n">
        <f aca="false">IF(OR(N(AL$5)=0,AL$6=""),0,AL$5*((DATE(YEAR($B365),MONTH($B365),MIN(AL$6,DAY(EOMONTH($B365,0))))&gt;=$B365)*(DATE(YEAR($B365),MONTH($B365),MIN(AL$6,DAY(EOMONTH($B365,0))))&lt;$C365)+(DATE(YEAR($B365),MONTH($B365)+1,MIN(AL$6,DAY(EOMONTH($B365,1))))&gt;=$B365)*(DATE(YEAR($B365),MONTH($B365)+1,MIN(AL$6,DAY(EOMONTH($B365,1))))&lt;$C365)))</f>
        <v>0</v>
      </c>
      <c r="AM365" s="48" t="n">
        <f aca="false">IF(OR(N(AM$5)=0,AM$6=""),0,AM$5*((DATE(YEAR($B365),MONTH($B365),MIN(AM$6,DAY(EOMONTH($B365,0))))&gt;=$B365)*(DATE(YEAR($B365),MONTH($B365),MIN(AM$6,DAY(EOMONTH($B365,0))))&lt;$C365)+(DATE(YEAR($B365),MONTH($B365)+1,MIN(AM$6,DAY(EOMONTH($B365,1))))&gt;=$B365)*(DATE(YEAR($B365),MONTH($B365)+1,MIN(AM$6,DAY(EOMONTH($B365,1))))&lt;$C365)))</f>
        <v>0</v>
      </c>
      <c r="AN365" s="48" t="n">
        <f aca="false">IF(OR(N(AN$5)=0,AN$6=""),0,AN$5*((DATE(YEAR($B365),MONTH($B365),MIN(AN$6,DAY(EOMONTH($B365,0))))&gt;=$B365)*(DATE(YEAR($B365),MONTH($B365),MIN(AN$6,DAY(EOMONTH($B365,0))))&lt;$C365)+(DATE(YEAR($B365),MONTH($B365)+1,MIN(AN$6,DAY(EOMONTH($B365,1))))&gt;=$B365)*(DATE(YEAR($B365),MONTH($B365)+1,MIN(AN$6,DAY(EOMONTH($B365,1))))&lt;$C365)))</f>
        <v>0</v>
      </c>
      <c r="AO365" s="48" t="n">
        <f aca="false">IF(OR(N(AO$5)=0,AO$6=""),0,AO$5*((DATE(YEAR($B365),MONTH($B365),MIN(AO$6,DAY(EOMONTH($B365,0))))&gt;=$B365)*(DATE(YEAR($B365),MONTH($B365),MIN(AO$6,DAY(EOMONTH($B365,0))))&lt;$C365)+(DATE(YEAR($B365),MONTH($B365)+1,MIN(AO$6,DAY(EOMONTH($B365,1))))&gt;=$B365)*(DATE(YEAR($B365),MONTH($B365)+1,MIN(AO$6,DAY(EOMONTH($B365,1))))&lt;$C365)))</f>
        <v>0</v>
      </c>
      <c r="AP365" s="48" t="n">
        <f aca="false">IF(OR(N(AP$5)=0,AP$6=""),0,AP$5*((DATE(YEAR($B365),MONTH($B365),MIN(AP$6,DAY(EOMONTH($B365,0))))&gt;=$B365)*(DATE(YEAR($B365),MONTH($B365),MIN(AP$6,DAY(EOMONTH($B365,0))))&lt;$C365)+(DATE(YEAR($B365),MONTH($B365)+1,MIN(AP$6,DAY(EOMONTH($B365,1))))&gt;=$B365)*(DATE(YEAR($B365),MONTH($B365)+1,MIN(AP$6,DAY(EOMONTH($B365,1))))&lt;$C365)))</f>
        <v>0</v>
      </c>
      <c r="AQ365" s="48" t="n">
        <f aca="false">IF(OR(N(AQ$5)=0,AQ$6=""),0,AQ$5*((DATE(YEAR($B365),MONTH($B365),MIN(AQ$6,DAY(EOMONTH($B365,0))))&gt;=$B365)*(DATE(YEAR($B365),MONTH($B365),MIN(AQ$6,DAY(EOMONTH($B365,0))))&lt;$C365)+(DATE(YEAR($B365),MONTH($B365)+1,MIN(AQ$6,DAY(EOMONTH($B365,1))))&gt;=$B365)*(DATE(YEAR($B365),MONTH($B365)+1,MIN(AQ$6,DAY(EOMONTH($B365,1))))&lt;$C365)))</f>
        <v>0</v>
      </c>
      <c r="AR365" s="48" t="n">
        <f aca="false">IF(OR(N(AR$5)=0,AR$6=""),0,AR$5*((DATE(YEAR($B365),MONTH($B365),MIN(AR$6,DAY(EOMONTH($B365,0))))&gt;=$B365)*(DATE(YEAR($B365),MONTH($B365),MIN(AR$6,DAY(EOMONTH($B365,0))))&lt;$C365)+(DATE(YEAR($B365),MONTH($B365)+1,MIN(AR$6,DAY(EOMONTH($B365,1))))&gt;=$B365)*(DATE(YEAR($B365),MONTH($B365)+1,MIN(AR$6,DAY(EOMONTH($B365,1))))&lt;$C365)))</f>
        <v>0</v>
      </c>
      <c r="AS365" s="48" t="n">
        <f aca="false">IF(OR(N(AS$5)=0,AS$6=""),0,AS$5*((DATE(YEAR($B365),MONTH($B365),MIN(AS$6,DAY(EOMONTH($B365,0))))&gt;=$B365)*(DATE(YEAR($B365),MONTH($B365),MIN(AS$6,DAY(EOMONTH($B365,0))))&lt;$C365)+(DATE(YEAR($B365),MONTH($B365)+1,MIN(AS$6,DAY(EOMONTH($B365,1))))&gt;=$B365)*(DATE(YEAR($B365),MONTH($B365)+1,MIN(AS$6,DAY(EOMONTH($B365,1))))&lt;$C365)))</f>
        <v>0</v>
      </c>
      <c r="AT365" s="48" t="n">
        <f aca="false">IF(OR(N(AT$5)=0,AT$6=""),0,AT$5*((DATE(YEAR($B365),MONTH($B365),MIN(AT$6,DAY(EOMONTH($B365,0))))&gt;=$B365)*(DATE(YEAR($B365),MONTH($B365),MIN(AT$6,DAY(EOMONTH($B365,0))))&lt;$C365)+(DATE(YEAR($B365),MONTH($B365)+1,MIN(AT$6,DAY(EOMONTH($B365,1))))&gt;=$B365)*(DATE(YEAR($B365),MONTH($B365)+1,MIN(AT$6,DAY(EOMONTH($B365,1))))&lt;$C365)))</f>
        <v>0</v>
      </c>
      <c r="AU365" s="48" t="n">
        <f aca="false">IF(OR(N(AU$5)=0,AU$6=""),0,AU$5*((DATE(YEAR($B365),MONTH($B365),MIN(AU$6,DAY(EOMONTH($B365,0))))&gt;=$B365)*(DATE(YEAR($B365),MONTH($B365),MIN(AU$6,DAY(EOMONTH($B365,0))))&lt;$C365)+(DATE(YEAR($B365),MONTH($B365)+1,MIN(AU$6,DAY(EOMONTH($B365,1))))&gt;=$B365)*(DATE(YEAR($B365),MONTH($B365)+1,MIN(AU$6,DAY(EOMONTH($B365,1))))&lt;$C365)))</f>
        <v>0</v>
      </c>
      <c r="AV365" s="48" t="n">
        <f aca="false">IF(OR(N(AV$5)=0,AV$6=""),0,AV$5*((DATE(YEAR($B365),MONTH($B365),MIN(AV$6,DAY(EOMONTH($B365,0))))&gt;=$B365)*(DATE(YEAR($B365),MONTH($B365),MIN(AV$6,DAY(EOMONTH($B365,0))))&lt;$C365)+(DATE(YEAR($B365),MONTH($B365)+1,MIN(AV$6,DAY(EOMONTH($B365,1))))&gt;=$B365)*(DATE(YEAR($B365),MONTH($B365)+1,MIN(AV$6,DAY(EOMONTH($B365,1))))&lt;$C365)))</f>
        <v>0</v>
      </c>
      <c r="AW365" s="48" t="n">
        <f aca="false">IF(OR(N(AW$5)=0,AW$6=""),0,AW$5*((DATE(YEAR($B365),MONTH($B365),MIN(AW$6,DAY(EOMONTH($B365,0))))&gt;=$B365)*(DATE(YEAR($B365),MONTH($B365),MIN(AW$6,DAY(EOMONTH($B365,0))))&lt;$C365)+(DATE(YEAR($B365),MONTH($B365)+1,MIN(AW$6,DAY(EOMONTH($B365,1))))&gt;=$B365)*(DATE(YEAR($B365),MONTH($B365)+1,MIN(AW$6,DAY(EOMONTH($B365,1))))&lt;$C365)))</f>
        <v>0</v>
      </c>
      <c r="AX365" s="48" t="n">
        <f aca="false">IF(OR(N(AX$5)=0,AX$6=""),0,AX$5*((DATE(YEAR($B365),MONTH($B365),MIN(AX$6,DAY(EOMONTH($B365,0))))&gt;=$B365)*(DATE(YEAR($B365),MONTH($B365),MIN(AX$6,DAY(EOMONTH($B365,0))))&lt;$C365)+(DATE(YEAR($B365),MONTH($B365)+1,MIN(AX$6,DAY(EOMONTH($B365,1))))&gt;=$B365)*(DATE(YEAR($B365),MONTH($B365)+1,MIN(AX$6,DAY(EOMONTH($B365,1))))&lt;$C365)))</f>
        <v>0</v>
      </c>
      <c r="AY365" s="48" t="n">
        <f aca="false">IF(OR(N(AY$5)=0,AY$6=""),0,AY$5*((DATE(YEAR($B365),MONTH($B365),MIN(AY$6,DAY(EOMONTH($B365,0))))&gt;=$B365)*(DATE(YEAR($B365),MONTH($B365),MIN(AY$6,DAY(EOMONTH($B365,0))))&lt;$C365)+(DATE(YEAR($B365),MONTH($B365)+1,MIN(AY$6,DAY(EOMONTH($B365,1))))&gt;=$B365)*(DATE(YEAR($B365),MONTH($B365)+1,MIN(AY$6,DAY(EOMONTH($B365,1))))&lt;$C365)))</f>
        <v>0</v>
      </c>
      <c r="AZ365" s="48" t="n">
        <f aca="false">IF(OR(N(AZ$5)=0,AZ$6=""),0,AZ$5*((DATE(YEAR($B365),MONTH($B365),MIN(AZ$6,DAY(EOMONTH($B365,0))))&gt;=$B365)*(DATE(YEAR($B365),MONTH($B365),MIN(AZ$6,DAY(EOMONTH($B365,0))))&lt;$C365)+(DATE(YEAR($B365),MONTH($B365)+1,MIN(AZ$6,DAY(EOMONTH($B365,1))))&gt;=$B365)*(DATE(YEAR($B365),MONTH($B365)+1,MIN(AZ$6,DAY(EOMONTH($B365,1))))&lt;$C365)))</f>
        <v>0</v>
      </c>
      <c r="BA365" s="48" t="n">
        <f aca="false">IF(OR(N(BA$5)=0,BA$6=""),0,BA$5*((DATE(YEAR($B365),MONTH($B365),MIN(BA$6,DAY(EOMONTH($B365,0))))&gt;=$B365)*(DATE(YEAR($B365),MONTH($B365),MIN(BA$6,DAY(EOMONTH($B365,0))))&lt;$C365)+(DATE(YEAR($B365),MONTH($B365)+1,MIN(BA$6,DAY(EOMONTH($B365,1))))&gt;=$B365)*(DATE(YEAR($B365),MONTH($B365)+1,MIN(BA$6,DAY(EOMONTH($B365,1))))&lt;$C365)))</f>
        <v>0</v>
      </c>
      <c r="BB365" s="48" t="n">
        <f aca="false">IF(OR(N(BB$5)=0,BB$6=""),0,BB$5*((DATE(YEAR($B365),MONTH($B365),MIN(BB$6,DAY(EOMONTH($B365,0))))&gt;=$B365)*(DATE(YEAR($B365),MONTH($B365),MIN(BB$6,DAY(EOMONTH($B365,0))))&lt;$C365)+(DATE(YEAR($B365),MONTH($B365)+1,MIN(BB$6,DAY(EOMONTH($B365,1))))&gt;=$B365)*(DATE(YEAR($B365),MONTH($B365)+1,MIN(BB$6,DAY(EOMONTH($B365,1))))&lt;$C365)))</f>
        <v>0</v>
      </c>
      <c r="BC365" s="48" t="n">
        <f aca="false">IF(OR(N(BC$5)=0,BC$6=""),0,BC$5*((DATE(YEAR($B365),MONTH($B365),MIN(BC$6,DAY(EOMONTH($B365,0))))&gt;=$B365)*(DATE(YEAR($B365),MONTH($B365),MIN(BC$6,DAY(EOMONTH($B365,0))))&lt;$C365)+(DATE(YEAR($B365),MONTH($B365)+1,MIN(BC$6,DAY(EOMONTH($B365,1))))&gt;=$B365)*(DATE(YEAR($B365),MONTH($B365)+1,MIN(BC$6,DAY(EOMONTH($B365,1))))&lt;$C365)))</f>
        <v>0</v>
      </c>
      <c r="BD365" s="48" t="n">
        <f aca="false">IF(OR(N(BD$5)=0,BD$6=""),0,BD$5*((DATE(YEAR($B365),MONTH($B365),MIN(BD$6,DAY(EOMONTH($B365,0))))&gt;=$B365)*(DATE(YEAR($B365),MONTH($B365),MIN(BD$6,DAY(EOMONTH($B365,0))))&lt;$C365)+(DATE(YEAR($B365),MONTH($B365)+1,MIN(BD$6,DAY(EOMONTH($B365,1))))&gt;=$B365)*(DATE(YEAR($B365),MONTH($B365)+1,MIN(BD$6,DAY(EOMONTH($B365,1))))&lt;$C365)))</f>
        <v>0</v>
      </c>
      <c r="BE365" s="48" t="n">
        <f aca="false">IF(OR(N(BE$5)=0,BE$6=""),0,BE$5*((DATE(YEAR($B365),MONTH($B365),MIN(BE$6,DAY(EOMONTH($B365,0))))&gt;=$B365)*(DATE(YEAR($B365),MONTH($B365),MIN(BE$6,DAY(EOMONTH($B365,0))))&lt;$C365)+(DATE(YEAR($B365),MONTH($B365)+1,MIN(BE$6,DAY(EOMONTH($B365,1))))&gt;=$B365)*(DATE(YEAR($B365),MONTH($B365)+1,MIN(BE$6,DAY(EOMONTH($B365,1))))&lt;$C365)))</f>
        <v>0</v>
      </c>
      <c r="BF365" s="48" t="n">
        <f aca="false">IF(OR(N(BF$5)=0,BF$6=""),0,BF$5*((DATE(YEAR($B365),MONTH($B365),MIN(BF$6,DAY(EOMONTH($B365,0))))&gt;=$B365)*(DATE(YEAR($B365),MONTH($B365),MIN(BF$6,DAY(EOMONTH($B365,0))))&lt;$C365)+(DATE(YEAR($B365),MONTH($B365)+1,MIN(BF$6,DAY(EOMONTH($B365,1))))&gt;=$B365)*(DATE(YEAR($B365),MONTH($B365)+1,MIN(BF$6,DAY(EOMONTH($B365,1))))&lt;$C365)))</f>
        <v>0</v>
      </c>
      <c r="BG365" s="48" t="n">
        <f aca="false">IF(OR(N(BG$5)=0,BG$6=""),0,BG$5*((DATE(YEAR($B365),MONTH($B365),MIN(BG$6,DAY(EOMONTH($B365,0))))&gt;=$B365)*(DATE(YEAR($B365),MONTH($B365),MIN(BG$6,DAY(EOMONTH($B365,0))))&lt;$C365)+(DATE(YEAR($B365),MONTH($B365)+1,MIN(BG$6,DAY(EOMONTH($B365,1))))&gt;=$B365)*(DATE(YEAR($B365),MONTH($B365)+1,MIN(BG$6,DAY(EOMONTH($B365,1))))&lt;$C365)))</f>
        <v>0</v>
      </c>
      <c r="BH365" s="48" t="n">
        <f aca="false">IF(OR(N(BH$5)=0,BH$6=""),0,BH$5*((DATE(YEAR($B365),MONTH($B365),MIN(BH$6,DAY(EOMONTH($B365,0))))&gt;=$B365)*(DATE(YEAR($B365),MONTH($B365),MIN(BH$6,DAY(EOMONTH($B365,0))))&lt;$C365)+(DATE(YEAR($B365),MONTH($B365)+1,MIN(BH$6,DAY(EOMONTH($B365,1))))&gt;=$B365)*(DATE(YEAR($B365),MONTH($B365)+1,MIN(BH$6,DAY(EOMONTH($B365,1))))&lt;$C365)))</f>
        <v>0</v>
      </c>
      <c r="BI365" s="48" t="n">
        <f aca="false">IF(OR(N(BI$5)=0,BI$6=""),0,BI$5*((DATE(YEAR($B365),MONTH($B365),MIN(BI$6,DAY(EOMONTH($B365,0))))&gt;=$B365)*(DATE(YEAR($B365),MONTH($B365),MIN(BI$6,DAY(EOMONTH($B365,0))))&lt;$C365)+(DATE(YEAR($B365),MONTH($B365)+1,MIN(BI$6,DAY(EOMONTH($B365,1))))&gt;=$B365)*(DATE(YEAR($B365),MONTH($B365)+1,MIN(BI$6,DAY(EOMONTH($B365,1))))&lt;$C365)))</f>
        <v>0</v>
      </c>
      <c r="BJ365" s="48" t="n">
        <f aca="false">IF(OR(N(BJ$5)=0,BJ$6=""),0,BJ$5*((DATE(YEAR($B365),MONTH($B365),MIN(BJ$6,DAY(EOMONTH($B365,0))))&gt;=$B365)*(DATE(YEAR($B365),MONTH($B365),MIN(BJ$6,DAY(EOMONTH($B365,0))))&lt;$C365)+(DATE(YEAR($B365),MONTH($B365)+1,MIN(BJ$6,DAY(EOMONTH($B365,1))))&gt;=$B365)*(DATE(YEAR($B365),MONTH($B365)+1,MIN(BJ$6,DAY(EOMONTH($B365,1))))&lt;$C365)))</f>
        <v>0</v>
      </c>
      <c r="BK365" s="48" t="n">
        <f aca="false">IF(OR(N(BK$5)=0,BK$6=""),0,BK$5*((DATE(YEAR($B365),MONTH($B365),MIN(BK$6,DAY(EOMONTH($B365,0))))&gt;=$B365)*(DATE(YEAR($B365),MONTH($B365),MIN(BK$6,DAY(EOMONTH($B365,0))))&lt;$C365)+(DATE(YEAR($B365),MONTH($B365)+1,MIN(BK$6,DAY(EOMONTH($B365,1))))&gt;=$B365)*(DATE(YEAR($B365),MONTH($B365)+1,MIN(BK$6,DAY(EOMONTH($B365,1))))&lt;$C365)))</f>
        <v>0</v>
      </c>
      <c r="BL365" s="48" t="n">
        <f aca="false">IF(OR(N(BL$5)=0,BL$6=""),0,BL$5*((DATE(YEAR($B365),MONTH($B365),MIN(BL$6,DAY(EOMONTH($B365,0))))&gt;=$B365)*(DATE(YEAR($B365),MONTH($B365),MIN(BL$6,DAY(EOMONTH($B365,0))))&lt;$C365)+(DATE(YEAR($B365),MONTH($B365)+1,MIN(BL$6,DAY(EOMONTH($B365,1))))&gt;=$B365)*(DATE(YEAR($B365),MONTH($B365)+1,MIN(BL$6,DAY(EOMONTH($B365,1))))&lt;$C365)))</f>
        <v>0</v>
      </c>
      <c r="BM365" s="48" t="n">
        <f aca="false">IF(OR(N(BM$5)=0,BM$6=""),0,BM$5*((DATE(YEAR($B365),MONTH($B365),MIN(BM$6,DAY(EOMONTH($B365,0))))&gt;=$B365)*(DATE(YEAR($B365),MONTH($B365),MIN(BM$6,DAY(EOMONTH($B365,0))))&lt;$C365)+(DATE(YEAR($B365),MONTH($B365)+1,MIN(BM$6,DAY(EOMONTH($B365,1))))&gt;=$B365)*(DATE(YEAR($B365),MONTH($B365)+1,MIN(BM$6,DAY(EOMONTH($B365,1))))&lt;$C365)))</f>
        <v>0</v>
      </c>
      <c r="BN365" s="48" t="n">
        <f aca="false">IF(OR(N(BN$5)=0,BN$6=""),0,BN$5*((DATE(YEAR($B365),MONTH($B365),MIN(BN$6,DAY(EOMONTH($B365,0))))&gt;=$B365)*(DATE(YEAR($B365),MONTH($B365),MIN(BN$6,DAY(EOMONTH($B365,0))))&lt;$C365)+(DATE(YEAR($B365),MONTH($B365)+1,MIN(BN$6,DAY(EOMONTH($B365,1))))&gt;=$B365)*(DATE(YEAR($B365),MONTH($B365)+1,MIN(BN$6,DAY(EOMONTH($B365,1))))&lt;$C365)))</f>
        <v>0</v>
      </c>
      <c r="BO365" s="48" t="n">
        <f aca="false">IF(OR(N(BO$5)=0,BO$6=""),0,BO$5*((DATE(YEAR($B365),MONTH($B365),MIN(BO$6,DAY(EOMONTH($B365,0))))&gt;=$B365)*(DATE(YEAR($B365),MONTH($B365),MIN(BO$6,DAY(EOMONTH($B365,0))))&lt;$C365)+(DATE(YEAR($B365),MONTH($B365)+1,MIN(BO$6,DAY(EOMONTH($B365,1))))&gt;=$B365)*(DATE(YEAR($B365),MONTH($B365)+1,MIN(BO$6,DAY(EOMONTH($B365,1))))&lt;$C365)))</f>
        <v>0</v>
      </c>
      <c r="BP365" s="48" t="n">
        <f aca="false">IF(OR(N(BP$5)=0,BP$6=""),0,BP$5*((DATE(YEAR($B365),MONTH($B365),MIN(BP$6,DAY(EOMONTH($B365,0))))&gt;=$B365)*(DATE(YEAR($B365),MONTH($B365),MIN(BP$6,DAY(EOMONTH($B365,0))))&lt;$C365)+(DATE(YEAR($B365),MONTH($B365)+1,MIN(BP$6,DAY(EOMONTH($B365,1))))&gt;=$B365)*(DATE(YEAR($B365),MONTH($B365)+1,MIN(BP$6,DAY(EOMONTH($B365,1))))&lt;$C365)))</f>
        <v>0</v>
      </c>
      <c r="BQ365" s="48" t="n">
        <f aca="false">IF(OR(N(BQ$5)=0,BQ$6=""),0,BQ$5*((DATE(YEAR($B365),MONTH($B365),MIN(BQ$6,DAY(EOMONTH($B365,0))))&gt;=$B365)*(DATE(YEAR($B365),MONTH($B365),MIN(BQ$6,DAY(EOMONTH($B365,0))))&lt;$C365)+(DATE(YEAR($B365),MONTH($B365)+1,MIN(BQ$6,DAY(EOMONTH($B365,1))))&gt;=$B365)*(DATE(YEAR($B365),MONTH($B365)+1,MIN(BQ$6,DAY(EOMONTH($B365,1))))&lt;$C365)))</f>
        <v>0</v>
      </c>
      <c r="BR365" s="48" t="n">
        <f aca="false">IF(OR(N(BR$5)=0,BR$6=""),0,BR$5*((DATE(YEAR($B365),MONTH($B365),MIN(BR$6,DAY(EOMONTH($B365,0))))&gt;=$B365)*(DATE(YEAR($B365),MONTH($B365),MIN(BR$6,DAY(EOMONTH($B365,0))))&lt;$C365)+(DATE(YEAR($B365),MONTH($B365)+1,MIN(BR$6,DAY(EOMONTH($B365,1))))&gt;=$B365)*(DATE(YEAR($B365),MONTH($B365)+1,MIN(BR$6,DAY(EOMONTH($B365,1))))&lt;$C365)))</f>
        <v>0</v>
      </c>
      <c r="BS365" s="48" t="n">
        <f aca="false">IF(OR(N(BS$5)=0,BS$6=""),0,BS$5*((DATE(YEAR($B365),MONTH($B365),MIN(BS$6,DAY(EOMONTH($B365,0))))&gt;=$B365)*(DATE(YEAR($B365),MONTH($B365),MIN(BS$6,DAY(EOMONTH($B365,0))))&lt;$C365)+(DATE(YEAR($B365),MONTH($B365)+1,MIN(BS$6,DAY(EOMONTH($B365,1))))&gt;=$B365)*(DATE(YEAR($B365),MONTH($B365)+1,MIN(BS$6,DAY(EOMONTH($B365,1))))&lt;$C365)))</f>
        <v>0</v>
      </c>
      <c r="BT365" s="48" t="n">
        <f aca="false">IF(OR(N(BT$5)=0,BT$6=""),0,BT$5*((DATE(YEAR($B365),MONTH($B365),MIN(BT$6,DAY(EOMONTH($B365,0))))&gt;=$B365)*(DATE(YEAR($B365),MONTH($B365),MIN(BT$6,DAY(EOMONTH($B365,0))))&lt;$C365)+(DATE(YEAR($B365),MONTH($B365)+1,MIN(BT$6,DAY(EOMONTH($B365,1))))&gt;=$B365)*(DATE(YEAR($B365),MONTH($B365)+1,MIN(BT$6,DAY(EOMONTH($B365,1))))&lt;$C365)))</f>
        <v>0</v>
      </c>
      <c r="BU365" s="48" t="n">
        <f aca="false">IF(OR(N(BU$5)=0,BU$6=""),0,BU$5*((DATE(YEAR($B365),MONTH($B365),MIN(BU$6,DAY(EOMONTH($B365,0))))&gt;=$B365)*(DATE(YEAR($B365),MONTH($B365),MIN(BU$6,DAY(EOMONTH($B365,0))))&lt;$C365)+(DATE(YEAR($B365),MONTH($B365)+1,MIN(BU$6,DAY(EOMONTH($B365,1))))&gt;=$B365)*(DATE(YEAR($B365),MONTH($B365)+1,MIN(BU$6,DAY(EOMONTH($B365,1))))&lt;$C365)))</f>
        <v>0</v>
      </c>
      <c r="BV365" s="48" t="n">
        <f aca="false">IF(OR(N(BV$5)=0,BV$6=""),0,BV$5*((DATE(YEAR($B365),MONTH($B365),MIN(BV$6,DAY(EOMONTH($B365,0))))&gt;=$B365)*(DATE(YEAR($B365),MONTH($B365),MIN(BV$6,DAY(EOMONTH($B365,0))))&lt;$C365)+(DATE(YEAR($B365),MONTH($B365)+1,MIN(BV$6,DAY(EOMONTH($B365,1))))&gt;=$B365)*(DATE(YEAR($B365),MONTH($B365)+1,MIN(BV$6,DAY(EOMONTH($B365,1))))&lt;$C365)))</f>
        <v>0</v>
      </c>
      <c r="BW365" s="48" t="n">
        <f aca="false">IF(OR(N(BW$5)=0,BW$6=""),0,BW$5*((DATE(YEAR($B365),MONTH($B365),MIN(BW$6,DAY(EOMONTH($B365,0))))&gt;=$B365)*(DATE(YEAR($B365),MONTH($B365),MIN(BW$6,DAY(EOMONTH($B365,0))))&lt;$C365)+(DATE(YEAR($B365),MONTH($B365)+1,MIN(BW$6,DAY(EOMONTH($B365,1))))&gt;=$B365)*(DATE(YEAR($B365),MONTH($B365)+1,MIN(BW$6,DAY(EOMONTH($B365,1))))&lt;$C365)))</f>
        <v>0</v>
      </c>
      <c r="BX365" s="48" t="n">
        <f aca="false">MIN(Z365,(FT364*(1+FT$5/Setup!$C$36)+IF($V365=1,N($F365),0)))</f>
        <v>0</v>
      </c>
      <c r="BY365" s="48" t="n">
        <f aca="false">MIN(AA365,(FU364*(1+FU$5/Setup!$C$36)+IF($V365=2,N($F365),0)))</f>
        <v>0</v>
      </c>
      <c r="BZ365" s="48" t="n">
        <f aca="false">MIN(AB365,(FV364*(1+FV$5/Setup!$C$36)+IF($V365=3,N($F365),0)))</f>
        <v>0</v>
      </c>
      <c r="CA365" s="48" t="n">
        <f aca="false">MIN(AC365,(FW364*(1+FW$5/Setup!$C$36)+IF($V365=4,N($F365),0)))</f>
        <v>0</v>
      </c>
      <c r="CB365" s="48" t="n">
        <f aca="false">MIN(AD365,(FX364*(1+FX$5/Setup!$C$36)+IF($V365=5,N($F365),0)))</f>
        <v>0</v>
      </c>
      <c r="CC365" s="48" t="n">
        <f aca="false">MIN(AE365,(FY364*(1+FY$5/Setup!$C$36)+IF($V365=6,N($F365),0)))</f>
        <v>0</v>
      </c>
      <c r="CD365" s="48" t="n">
        <f aca="false">MIN(AF365,(FZ364*(1+FZ$5/Setup!$C$36)+IF($V365=7,N($F365),0)))</f>
        <v>0</v>
      </c>
      <c r="CE365" s="48" t="n">
        <f aca="false">MIN(AG365,(GA364*(1+GA$5/Setup!$C$36)+IF($V365=8,N($F365),0)))</f>
        <v>0</v>
      </c>
      <c r="CF365" s="48" t="n">
        <f aca="false">MIN(AH365,(GB364*(1+GB$5/Setup!$C$36)+IF($V365=9,N($F365),0)))</f>
        <v>0</v>
      </c>
      <c r="CG365" s="48" t="n">
        <f aca="false">MIN(AI365,(GC364*(1+GC$5/Setup!$C$36)+IF($V365=10,N($F365),0)))</f>
        <v>0</v>
      </c>
      <c r="CH365" s="48" t="n">
        <f aca="false">MIN(AJ365,(GD364*(1+GD$5/Setup!$C$36)+IF($V365=11,N($F365),0)))</f>
        <v>0</v>
      </c>
      <c r="CI365" s="48" t="n">
        <f aca="false">MIN(AK365,(GE364*(1+GE$5/Setup!$C$36)+IF($V365=12,N($F365),0)))</f>
        <v>0</v>
      </c>
      <c r="CJ365" s="48" t="n">
        <f aca="false">MIN(AL365,(GF364*(1+GF$5/Setup!$C$36)+IF($V365=13,N($F365),0)))</f>
        <v>0</v>
      </c>
      <c r="CK365" s="48" t="n">
        <f aca="false">MIN(AM365,(GG364*(1+GG$5/Setup!$C$36)+IF($V365=14,N($F365),0)))</f>
        <v>0</v>
      </c>
      <c r="CL365" s="48" t="n">
        <f aca="false">MIN(AN365,(GH364*(1+GH$5/Setup!$C$36)+IF($V365=15,N($F365),0)))</f>
        <v>0</v>
      </c>
      <c r="CM365" s="48" t="n">
        <f aca="false">MIN(AO365,(GI364*(1+GI$5/Setup!$C$36)+IF($V365=16,N($F365),0)))</f>
        <v>0</v>
      </c>
      <c r="CN365" s="48" t="n">
        <f aca="false">MIN(AP365,(GJ364*(1+GJ$5/Setup!$C$36)+IF($V365=17,N($F365),0)))</f>
        <v>0</v>
      </c>
      <c r="CO365" s="48" t="n">
        <f aca="false">MIN(AQ365,(GK364*(1+GK$5/Setup!$C$36)+IF($V365=18,N($F365),0)))</f>
        <v>0</v>
      </c>
      <c r="CP365" s="48" t="n">
        <f aca="false">MIN(AR365,(GL364*(1+GL$5/Setup!$C$36)+IF($V365=19,N($F365),0)))</f>
        <v>0</v>
      </c>
      <c r="CQ365" s="48" t="n">
        <f aca="false">MIN(AS365,(GM364*(1+GM$5/Setup!$C$36)+IF($V365=20,N($F365),0)))</f>
        <v>0</v>
      </c>
      <c r="CR365" s="48" t="n">
        <f aca="false">MIN(AT365,(GN364*(1+GN$5/Setup!$C$36)+IF($V365=21,N($F365),0)))</f>
        <v>0</v>
      </c>
      <c r="CS365" s="48" t="n">
        <f aca="false">MIN(AU365,(GO364*(1+GO$5/Setup!$C$36)+IF($V365=22,N($F365),0)))</f>
        <v>0</v>
      </c>
      <c r="CT365" s="48" t="n">
        <f aca="false">MIN(AV365,(GP364*(1+GP$5/Setup!$C$36)+IF($V365=23,N($F365),0)))</f>
        <v>0</v>
      </c>
      <c r="CU365" s="48" t="n">
        <f aca="false">MIN(AW365,(GQ364*(1+GQ$5/Setup!$C$36)+IF($V365=24,N($F365),0)))</f>
        <v>0</v>
      </c>
      <c r="CV365" s="48" t="n">
        <f aca="false">MIN(AX365,(GR364*(1+GR$5/Setup!$C$36)+IF($V365=25,N($F365),0)))</f>
        <v>0</v>
      </c>
      <c r="CW365" s="48" t="n">
        <f aca="false">MIN(AY365,(GS364*(1+GS$5/Setup!$C$36)+IF($V365=26,N($F365),0)))</f>
        <v>0</v>
      </c>
      <c r="CX365" s="48" t="n">
        <f aca="false">MIN(AZ365,(GT364*(1+GT$5/Setup!$C$36)+IF($V365=27,N($F365),0)))</f>
        <v>0</v>
      </c>
      <c r="CY365" s="48" t="n">
        <f aca="false">MIN(BA365,(GU364*(1+GU$5/Setup!$C$36)+IF($V365=28,N($F365),0)))</f>
        <v>0</v>
      </c>
      <c r="CZ365" s="48" t="n">
        <f aca="false">MIN(BB365,(GV364*(1+GV$5/Setup!$C$36)+IF($V365=29,N($F365),0)))</f>
        <v>0</v>
      </c>
      <c r="DA365" s="48" t="n">
        <f aca="false">MIN(BC365,(GW364*(1+GW$5/Setup!$C$36)+IF($V365=30,N($F365),0)))</f>
        <v>0</v>
      </c>
      <c r="DB365" s="48" t="n">
        <f aca="false">MIN(BD365,(GX364*(1+GX$5/Setup!$C$36)+IF($V365=31,N($F365),0)))</f>
        <v>0</v>
      </c>
      <c r="DC365" s="48" t="n">
        <f aca="false">MIN(BE365,(GY364*(1+GY$5/Setup!$C$36)+IF($V365=32,N($F365),0)))</f>
        <v>0</v>
      </c>
      <c r="DD365" s="48" t="n">
        <f aca="false">MIN(BF365,(GZ364*(1+GZ$5/Setup!$C$36)+IF($V365=33,N($F365),0)))</f>
        <v>0</v>
      </c>
      <c r="DE365" s="48" t="n">
        <f aca="false">MIN(BG365,(HA364*(1+HA$5/Setup!$C$36)+IF($V365=34,N($F365),0)))</f>
        <v>0</v>
      </c>
      <c r="DF365" s="48" t="n">
        <f aca="false">MIN(BH365,(HB364*(1+HB$5/Setup!$C$36)+IF($V365=35,N($F365),0)))</f>
        <v>0</v>
      </c>
      <c r="DG365" s="48" t="n">
        <f aca="false">MIN(BI365,(HC364*(1+HC$5/Setup!$C$36)+IF($V365=36,N($F365),0)))</f>
        <v>0</v>
      </c>
      <c r="DH365" s="48" t="n">
        <f aca="false">MIN(BJ365,(HD364*(1+HD$5/Setup!$C$36)+IF($V365=37,N($F365),0)))</f>
        <v>0</v>
      </c>
      <c r="DI365" s="48" t="n">
        <f aca="false">MIN(BK365,(HE364*(1+HE$5/Setup!$C$36)+IF($V365=38,N($F365),0)))</f>
        <v>0</v>
      </c>
      <c r="DJ365" s="48" t="n">
        <f aca="false">MIN(BL365,(HF364*(1+HF$5/Setup!$C$36)+IF($V365=39,N($F365),0)))</f>
        <v>0</v>
      </c>
      <c r="DK365" s="48" t="n">
        <f aca="false">MIN(BM365,(HG364*(1+HG$5/Setup!$C$36)+IF($V365=40,N($F365),0)))</f>
        <v>0</v>
      </c>
      <c r="DL365" s="48" t="n">
        <f aca="false">MIN(BN365,(HH364*(1+HH$5/Setup!$C$36)+IF($V365=41,N($F365),0)))</f>
        <v>0</v>
      </c>
      <c r="DM365" s="48" t="n">
        <f aca="false">MIN(BO365,(HI364*(1+HI$5/Setup!$C$36)+IF($V365=42,N($F365),0)))</f>
        <v>0</v>
      </c>
      <c r="DN365" s="48" t="n">
        <f aca="false">MIN(BP365,(HJ364*(1+HJ$5/Setup!$C$36)+IF($V365=43,N($F365),0)))</f>
        <v>0</v>
      </c>
      <c r="DO365" s="48" t="n">
        <f aca="false">MIN(BQ365,(HK364*(1+HK$5/Setup!$C$36)+IF($V365=44,N($F365),0)))</f>
        <v>0</v>
      </c>
      <c r="DP365" s="48" t="n">
        <f aca="false">MIN(BR365,(HL364*(1+HL$5/Setup!$C$36)+IF($V365=45,N($F365),0)))</f>
        <v>0</v>
      </c>
      <c r="DQ365" s="48" t="n">
        <f aca="false">MIN(BS365,(HM364*(1+HM$5/Setup!$C$36)+IF($V365=46,N($F365),0)))</f>
        <v>0</v>
      </c>
      <c r="DR365" s="48" t="n">
        <f aca="false">MIN(BT365,(HN364*(1+HN$5/Setup!$C$36)+IF($V365=47,N($F365),0)))</f>
        <v>0</v>
      </c>
      <c r="DS365" s="48" t="n">
        <f aca="false">MIN(BU365,(HO364*(1+HO$5/Setup!$C$36)+IF($V365=48,N($F365),0)))</f>
        <v>0</v>
      </c>
      <c r="DT365" s="48" t="n">
        <f aca="false">MIN(BV365,(HP364*(1+HP$5/Setup!$C$36)+IF($V365=49,N($F365),0)))</f>
        <v>0</v>
      </c>
      <c r="DU365" s="48" t="n">
        <f aca="false">MIN(BW365,(HQ364*(1+HQ$5/Setup!$C$36)+IF($V365=50,N($F365),0)))</f>
        <v>0</v>
      </c>
      <c r="DV365" s="48" t="n">
        <f aca="false">MIN(MAX((FT364*(1+FT$5/Setup!$C$36)+IF($V365=1,N($F365),0))-BX365,0),MAX($P365-0,0))</f>
        <v>0</v>
      </c>
      <c r="DW365" s="48" t="n">
        <f aca="false">MIN(MAX((FU364*(1+FU$5/Setup!$C$36)+IF($V365=2,N($F365),0))-BY365,0),MAX($P365-SUM(DV365:DV365),0))</f>
        <v>0</v>
      </c>
      <c r="DX365" s="48" t="n">
        <f aca="false">MIN(MAX((FV364*(1+FV$5/Setup!$C$36)+IF($V365=3,N($F365),0))-BZ365,0),MAX($P365-SUM(DV365:DW365),0))</f>
        <v>0</v>
      </c>
      <c r="DY365" s="48" t="n">
        <f aca="false">MIN(MAX((FW364*(1+FW$5/Setup!$C$36)+IF($V365=4,N($F365),0))-CA365,0),MAX($P365-SUM(DV365:DX365),0))</f>
        <v>0</v>
      </c>
      <c r="DZ365" s="48" t="n">
        <f aca="false">MIN(MAX((FX364*(1+FX$5/Setup!$C$36)+IF($V365=5,N($F365),0))-CB365,0),MAX($P365-SUM(DV365:DY365),0))</f>
        <v>0</v>
      </c>
      <c r="EA365" s="48" t="n">
        <f aca="false">MIN(MAX((FY364*(1+FY$5/Setup!$C$36)+IF($V365=6,N($F365),0))-CC365,0),MAX($P365-SUM(DV365:DZ365),0))</f>
        <v>0</v>
      </c>
      <c r="EB365" s="48" t="n">
        <f aca="false">MIN(MAX((FZ364*(1+FZ$5/Setup!$C$36)+IF($V365=7,N($F365),0))-CD365,0),MAX($P365-SUM(DV365:EA365),0))</f>
        <v>0</v>
      </c>
      <c r="EC365" s="48" t="n">
        <f aca="false">MIN(MAX((GA364*(1+GA$5/Setup!$C$36)+IF($V365=8,N($F365),0))-CE365,0),MAX($P365-SUM(DV365:EB365),0))</f>
        <v>0</v>
      </c>
      <c r="ED365" s="48" t="n">
        <f aca="false">MIN(MAX((GB364*(1+GB$5/Setup!$C$36)+IF($V365=9,N($F365),0))-CF365,0),MAX($P365-SUM(DV365:EC365),0))</f>
        <v>0</v>
      </c>
      <c r="EE365" s="48" t="n">
        <f aca="false">MIN(MAX((GC364*(1+GC$5/Setup!$C$36)+IF($V365=10,N($F365),0))-CG365,0),MAX($P365-SUM(DV365:ED365),0))</f>
        <v>0</v>
      </c>
      <c r="EF365" s="48" t="n">
        <f aca="false">MIN(MAX((GD364*(1+GD$5/Setup!$C$36)+IF($V365=11,N($F365),0))-CH365,0),MAX($P365-SUM(DV365:EE365),0))</f>
        <v>0</v>
      </c>
      <c r="EG365" s="48" t="n">
        <f aca="false">MIN(MAX((GE364*(1+GE$5/Setup!$C$36)+IF($V365=12,N($F365),0))-CI365,0),MAX($P365-SUM(DV365:EF365),0))</f>
        <v>0</v>
      </c>
      <c r="EH365" s="48" t="n">
        <f aca="false">MIN(MAX((GF364*(1+GF$5/Setup!$C$36)+IF($V365=13,N($F365),0))-CJ365,0),MAX($P365-SUM(DV365:EG365),0))</f>
        <v>0</v>
      </c>
      <c r="EI365" s="48" t="n">
        <f aca="false">MIN(MAX((GG364*(1+GG$5/Setup!$C$36)+IF($V365=14,N($F365),0))-CK365,0),MAX($P365-SUM(DV365:EH365),0))</f>
        <v>0</v>
      </c>
      <c r="EJ365" s="48" t="n">
        <f aca="false">MIN(MAX((GH364*(1+GH$5/Setup!$C$36)+IF($V365=15,N($F365),0))-CL365,0),MAX($P365-SUM(DV365:EI365),0))</f>
        <v>0</v>
      </c>
      <c r="EK365" s="48" t="n">
        <f aca="false">MIN(MAX((GI364*(1+GI$5/Setup!$C$36)+IF($V365=16,N($F365),0))-CM365,0),MAX($P365-SUM(DV365:EJ365),0))</f>
        <v>0</v>
      </c>
      <c r="EL365" s="48" t="n">
        <f aca="false">MIN(MAX((GJ364*(1+GJ$5/Setup!$C$36)+IF($V365=17,N($F365),0))-CN365,0),MAX($P365-SUM(DV365:EK365),0))</f>
        <v>0</v>
      </c>
      <c r="EM365" s="48" t="n">
        <f aca="false">MIN(MAX((GK364*(1+GK$5/Setup!$C$36)+IF($V365=18,N($F365),0))-CO365,0),MAX($P365-SUM(DV365:EL365),0))</f>
        <v>0</v>
      </c>
      <c r="EN365" s="48" t="n">
        <f aca="false">MIN(MAX((GL364*(1+GL$5/Setup!$C$36)+IF($V365=19,N($F365),0))-CP365,0),MAX($P365-SUM(DV365:EM365),0))</f>
        <v>0</v>
      </c>
      <c r="EO365" s="48" t="n">
        <f aca="false">MIN(MAX((GM364*(1+GM$5/Setup!$C$36)+IF($V365=20,N($F365),0))-CQ365,0),MAX($P365-SUM(DV365:EN365),0))</f>
        <v>0</v>
      </c>
      <c r="EP365" s="48" t="n">
        <f aca="false">MIN(MAX((GN364*(1+GN$5/Setup!$C$36)+IF($V365=21,N($F365),0))-CR365,0),MAX($P365-SUM(DV365:EO365),0))</f>
        <v>0</v>
      </c>
      <c r="EQ365" s="48" t="n">
        <f aca="false">MIN(MAX((GO364*(1+GO$5/Setup!$C$36)+IF($V365=22,N($F365),0))-CS365,0),MAX($P365-SUM(DV365:EP365),0))</f>
        <v>0</v>
      </c>
      <c r="ER365" s="48" t="n">
        <f aca="false">MIN(MAX((GP364*(1+GP$5/Setup!$C$36)+IF($V365=23,N($F365),0))-CT365,0),MAX($P365-SUM(DV365:EQ365),0))</f>
        <v>0</v>
      </c>
      <c r="ES365" s="48" t="n">
        <f aca="false">MIN(MAX((GQ364*(1+GQ$5/Setup!$C$36)+IF($V365=24,N($F365),0))-CU365,0),MAX($P365-SUM(DV365:ER365),0))</f>
        <v>0</v>
      </c>
      <c r="ET365" s="48" t="n">
        <f aca="false">MIN(MAX((GR364*(1+GR$5/Setup!$C$36)+IF($V365=25,N($F365),0))-CV365,0),MAX($P365-SUM(DV365:ES365),0))</f>
        <v>0</v>
      </c>
      <c r="EU365" s="48" t="n">
        <f aca="false">MIN(MAX((GS364*(1+GS$5/Setup!$C$36)+IF($V365=26,N($F365),0))-CW365,0),MAX($P365-SUM(DV365:ET365),0))</f>
        <v>0</v>
      </c>
      <c r="EV365" s="48" t="n">
        <f aca="false">MIN(MAX((GT364*(1+GT$5/Setup!$C$36)+IF($V365=27,N($F365),0))-CX365,0),MAX($P365-SUM(DV365:EU365),0))</f>
        <v>0</v>
      </c>
      <c r="EW365" s="48" t="n">
        <f aca="false">MIN(MAX((GU364*(1+GU$5/Setup!$C$36)+IF($V365=28,N($F365),0))-CY365,0),MAX($P365-SUM(DV365:EV365),0))</f>
        <v>0</v>
      </c>
      <c r="EX365" s="48" t="n">
        <f aca="false">MIN(MAX((GV364*(1+GV$5/Setup!$C$36)+IF($V365=29,N($F365),0))-CZ365,0),MAX($P365-SUM(DV365:EW365),0))</f>
        <v>0</v>
      </c>
      <c r="EY365" s="48" t="n">
        <f aca="false">MIN(MAX((GW364*(1+GW$5/Setup!$C$36)+IF($V365=30,N($F365),0))-DA365,0),MAX($P365-SUM(DV365:EX365),0))</f>
        <v>0</v>
      </c>
      <c r="EZ365" s="48" t="n">
        <f aca="false">MIN(MAX((GX364*(1+GX$5/Setup!$C$36)+IF($V365=31,N($F365),0))-DB365,0),MAX($P365-SUM(DV365:EY365),0))</f>
        <v>0</v>
      </c>
      <c r="FA365" s="48" t="n">
        <f aca="false">MIN(MAX((GY364*(1+GY$5/Setup!$C$36)+IF($V365=32,N($F365),0))-DC365,0),MAX($P365-SUM(DV365:EZ365),0))</f>
        <v>0</v>
      </c>
      <c r="FB365" s="48" t="n">
        <f aca="false">MIN(MAX((GZ364*(1+GZ$5/Setup!$C$36)+IF($V365=33,N($F365),0))-DD365,0),MAX($P365-SUM(DV365:FA365),0))</f>
        <v>0</v>
      </c>
      <c r="FC365" s="48" t="n">
        <f aca="false">MIN(MAX((HA364*(1+HA$5/Setup!$C$36)+IF($V365=34,N($F365),0))-DE365,0),MAX($P365-SUM(DV365:FB365),0))</f>
        <v>0</v>
      </c>
      <c r="FD365" s="48" t="n">
        <f aca="false">MIN(MAX((HB364*(1+HB$5/Setup!$C$36)+IF($V365=35,N($F365),0))-DF365,0),MAX($P365-SUM(DV365:FC365),0))</f>
        <v>0</v>
      </c>
      <c r="FE365" s="48" t="n">
        <f aca="false">MIN(MAX((HC364*(1+HC$5/Setup!$C$36)+IF($V365=36,N($F365),0))-DG365,0),MAX($P365-SUM(DV365:FD365),0))</f>
        <v>0</v>
      </c>
      <c r="FF365" s="48" t="n">
        <f aca="false">MIN(MAX((HD364*(1+HD$5/Setup!$C$36)+IF($V365=37,N($F365),0))-DH365,0),MAX($P365-SUM(DV365:FE365),0))</f>
        <v>0</v>
      </c>
      <c r="FG365" s="48" t="n">
        <f aca="false">MIN(MAX((HE364*(1+HE$5/Setup!$C$36)+IF($V365=38,N($F365),0))-DI365,0),MAX($P365-SUM(DV365:FF365),0))</f>
        <v>0</v>
      </c>
      <c r="FH365" s="48" t="n">
        <f aca="false">MIN(MAX((HF364*(1+HF$5/Setup!$C$36)+IF($V365=39,N($F365),0))-DJ365,0),MAX($P365-SUM(DV365:FG365),0))</f>
        <v>0</v>
      </c>
      <c r="FI365" s="48" t="n">
        <f aca="false">MIN(MAX((HG364*(1+HG$5/Setup!$C$36)+IF($V365=40,N($F365),0))-DK365,0),MAX($P365-SUM(DV365:FH365),0))</f>
        <v>0</v>
      </c>
      <c r="FJ365" s="48" t="n">
        <f aca="false">MIN(MAX((HH364*(1+HH$5/Setup!$C$36)+IF($V365=41,N($F365),0))-DL365,0),MAX($P365-SUM(DV365:FI365),0))</f>
        <v>0</v>
      </c>
      <c r="FK365" s="48" t="n">
        <f aca="false">MIN(MAX((HI364*(1+HI$5/Setup!$C$36)+IF($V365=42,N($F365),0))-DM365,0),MAX($P365-SUM(DV365:FJ365),0))</f>
        <v>0</v>
      </c>
      <c r="FL365" s="48" t="n">
        <f aca="false">MIN(MAX((HJ364*(1+HJ$5/Setup!$C$36)+IF($V365=43,N($F365),0))-DN365,0),MAX($P365-SUM(DV365:FK365),0))</f>
        <v>0</v>
      </c>
      <c r="FM365" s="48" t="n">
        <f aca="false">MIN(MAX((HK364*(1+HK$5/Setup!$C$36)+IF($V365=44,N($F365),0))-DO365,0),MAX($P365-SUM(DV365:FL365),0))</f>
        <v>0</v>
      </c>
      <c r="FN365" s="48" t="n">
        <f aca="false">MIN(MAX((HL364*(1+HL$5/Setup!$C$36)+IF($V365=45,N($F365),0))-DP365,0),MAX($P365-SUM(DV365:FM365),0))</f>
        <v>0</v>
      </c>
      <c r="FO365" s="48" t="n">
        <f aca="false">MIN(MAX((HM364*(1+HM$5/Setup!$C$36)+IF($V365=46,N($F365),0))-DQ365,0),MAX($P365-SUM(DV365:FN365),0))</f>
        <v>0</v>
      </c>
      <c r="FP365" s="48" t="n">
        <f aca="false">MIN(MAX((HN364*(1+HN$5/Setup!$C$36)+IF($V365=47,N($F365),0))-DR365,0),MAX($P365-SUM(DV365:FO365),0))</f>
        <v>0</v>
      </c>
      <c r="FQ365" s="48" t="n">
        <f aca="false">MIN(MAX((HO364*(1+HO$5/Setup!$C$36)+IF($V365=48,N($F365),0))-DS365,0),MAX($P365-SUM(DV365:FP365),0))</f>
        <v>0</v>
      </c>
      <c r="FR365" s="48" t="n">
        <f aca="false">MIN(MAX((HP364*(1+HP$5/Setup!$C$36)+IF($V365=49,N($F365),0))-DT365,0),MAX($P365-SUM(DV365:FQ365),0))</f>
        <v>0</v>
      </c>
      <c r="FS365" s="48" t="n">
        <f aca="false">MIN(MAX((HQ364*(1+HQ$5/Setup!$C$36)+IF($V365=50,N($F365),0))-DU365,0),MAX($P365-SUM(DV365:FR365),0))</f>
        <v>0</v>
      </c>
      <c r="FT365" s="48" t="n">
        <f aca="false">IF((FT364*(1+FT$5/Setup!$C$36)+IF($V365=1,N($F365),0))-BX365-DV365&lt;0.005,0,(FT364*(1+FT$5/Setup!$C$36)+IF($V365=1,N($F365),0))-BX365-DV365)</f>
        <v>0</v>
      </c>
      <c r="FU365" s="48" t="n">
        <f aca="false">IF((FU364*(1+FU$5/Setup!$C$36)+IF($V365=2,N($F365),0))-BY365-DW365&lt;0.005,0,(FU364*(1+FU$5/Setup!$C$36)+IF($V365=2,N($F365),0))-BY365-DW365)</f>
        <v>0</v>
      </c>
      <c r="FV365" s="48" t="n">
        <f aca="false">IF((FV364*(1+FV$5/Setup!$C$36)+IF($V365=3,N($F365),0))-BZ365-DX365&lt;0.005,0,(FV364*(1+FV$5/Setup!$C$36)+IF($V365=3,N($F365),0))-BZ365-DX365)</f>
        <v>0</v>
      </c>
      <c r="FW365" s="48" t="n">
        <f aca="false">IF((FW364*(1+FW$5/Setup!$C$36)+IF($V365=4,N($F365),0))-CA365-DY365&lt;0.005,0,(FW364*(1+FW$5/Setup!$C$36)+IF($V365=4,N($F365),0))-CA365-DY365)</f>
        <v>0</v>
      </c>
      <c r="FX365" s="48" t="n">
        <f aca="false">IF((FX364*(1+FX$5/Setup!$C$36)+IF($V365=5,N($F365),0))-CB365-DZ365&lt;0.005,0,(FX364*(1+FX$5/Setup!$C$36)+IF($V365=5,N($F365),0))-CB365-DZ365)</f>
        <v>0</v>
      </c>
      <c r="FY365" s="48" t="n">
        <f aca="false">IF((FY364*(1+FY$5/Setup!$C$36)+IF($V365=6,N($F365),0))-CC365-EA365&lt;0.005,0,(FY364*(1+FY$5/Setup!$C$36)+IF($V365=6,N($F365),0))-CC365-EA365)</f>
        <v>0</v>
      </c>
      <c r="FZ365" s="48" t="n">
        <f aca="false">IF((FZ364*(1+FZ$5/Setup!$C$36)+IF($V365=7,N($F365),0))-CD365-EB365&lt;0.005,0,(FZ364*(1+FZ$5/Setup!$C$36)+IF($V365=7,N($F365),0))-CD365-EB365)</f>
        <v>0</v>
      </c>
      <c r="GA365" s="48" t="n">
        <f aca="false">IF((GA364*(1+GA$5/Setup!$C$36)+IF($V365=8,N($F365),0))-CE365-EC365&lt;0.005,0,(GA364*(1+GA$5/Setup!$C$36)+IF($V365=8,N($F365),0))-CE365-EC365)</f>
        <v>0</v>
      </c>
      <c r="GB365" s="48" t="n">
        <f aca="false">IF((GB364*(1+GB$5/Setup!$C$36)+IF($V365=9,N($F365),0))-CF365-ED365&lt;0.005,0,(GB364*(1+GB$5/Setup!$C$36)+IF($V365=9,N($F365),0))-CF365-ED365)</f>
        <v>0</v>
      </c>
      <c r="GC365" s="48" t="n">
        <f aca="false">IF((GC364*(1+GC$5/Setup!$C$36)+IF($V365=10,N($F365),0))-CG365-EE365&lt;0.005,0,(GC364*(1+GC$5/Setup!$C$36)+IF($V365=10,N($F365),0))-CG365-EE365)</f>
        <v>0</v>
      </c>
      <c r="GD365" s="48" t="n">
        <f aca="false">IF((GD364*(1+GD$5/Setup!$C$36)+IF($V365=11,N($F365),0))-CH365-EF365&lt;0.005,0,(GD364*(1+GD$5/Setup!$C$36)+IF($V365=11,N($F365),0))-CH365-EF365)</f>
        <v>0</v>
      </c>
      <c r="GE365" s="48" t="n">
        <f aca="false">IF((GE364*(1+GE$5/Setup!$C$36)+IF($V365=12,N($F365),0))-CI365-EG365&lt;0.005,0,(GE364*(1+GE$5/Setup!$C$36)+IF($V365=12,N($F365),0))-CI365-EG365)</f>
        <v>0</v>
      </c>
      <c r="GF365" s="48" t="n">
        <f aca="false">IF((GF364*(1+GF$5/Setup!$C$36)+IF($V365=13,N($F365),0))-CJ365-EH365&lt;0.005,0,(GF364*(1+GF$5/Setup!$C$36)+IF($V365=13,N($F365),0))-CJ365-EH365)</f>
        <v>0</v>
      </c>
      <c r="GG365" s="48" t="n">
        <f aca="false">IF((GG364*(1+GG$5/Setup!$C$36)+IF($V365=14,N($F365),0))-CK365-EI365&lt;0.005,0,(GG364*(1+GG$5/Setup!$C$36)+IF($V365=14,N($F365),0))-CK365-EI365)</f>
        <v>0</v>
      </c>
      <c r="GH365" s="48" t="n">
        <f aca="false">IF((GH364*(1+GH$5/Setup!$C$36)+IF($V365=15,N($F365),0))-CL365-EJ365&lt;0.005,0,(GH364*(1+GH$5/Setup!$C$36)+IF($V365=15,N($F365),0))-CL365-EJ365)</f>
        <v>0</v>
      </c>
      <c r="GI365" s="48" t="n">
        <f aca="false">IF((GI364*(1+GI$5/Setup!$C$36)+IF($V365=16,N($F365),0))-CM365-EK365&lt;0.005,0,(GI364*(1+GI$5/Setup!$C$36)+IF($V365=16,N($F365),0))-CM365-EK365)</f>
        <v>0</v>
      </c>
      <c r="GJ365" s="48" t="n">
        <f aca="false">IF((GJ364*(1+GJ$5/Setup!$C$36)+IF($V365=17,N($F365),0))-CN365-EL365&lt;0.005,0,(GJ364*(1+GJ$5/Setup!$C$36)+IF($V365=17,N($F365),0))-CN365-EL365)</f>
        <v>0</v>
      </c>
      <c r="GK365" s="48" t="n">
        <f aca="false">IF((GK364*(1+GK$5/Setup!$C$36)+IF($V365=18,N($F365),0))-CO365-EM365&lt;0.005,0,(GK364*(1+GK$5/Setup!$C$36)+IF($V365=18,N($F365),0))-CO365-EM365)</f>
        <v>0</v>
      </c>
      <c r="GL365" s="48" t="n">
        <f aca="false">IF((GL364*(1+GL$5/Setup!$C$36)+IF($V365=19,N($F365),0))-CP365-EN365&lt;0.005,0,(GL364*(1+GL$5/Setup!$C$36)+IF($V365=19,N($F365),0))-CP365-EN365)</f>
        <v>0</v>
      </c>
      <c r="GM365" s="48" t="n">
        <f aca="false">IF((GM364*(1+GM$5/Setup!$C$36)+IF($V365=20,N($F365),0))-CQ365-EO365&lt;0.005,0,(GM364*(1+GM$5/Setup!$C$36)+IF($V365=20,N($F365),0))-CQ365-EO365)</f>
        <v>0</v>
      </c>
      <c r="GN365" s="48" t="n">
        <f aca="false">IF((GN364*(1+GN$5/Setup!$C$36)+IF($V365=21,N($F365),0))-CR365-EP365&lt;0.005,0,(GN364*(1+GN$5/Setup!$C$36)+IF($V365=21,N($F365),0))-CR365-EP365)</f>
        <v>0</v>
      </c>
      <c r="GO365" s="48" t="n">
        <f aca="false">IF((GO364*(1+GO$5/Setup!$C$36)+IF($V365=22,N($F365),0))-CS365-EQ365&lt;0.005,0,(GO364*(1+GO$5/Setup!$C$36)+IF($V365=22,N($F365),0))-CS365-EQ365)</f>
        <v>0</v>
      </c>
      <c r="GP365" s="48" t="n">
        <f aca="false">IF((GP364*(1+GP$5/Setup!$C$36)+IF($V365=23,N($F365),0))-CT365-ER365&lt;0.005,0,(GP364*(1+GP$5/Setup!$C$36)+IF($V365=23,N($F365),0))-CT365-ER365)</f>
        <v>0</v>
      </c>
      <c r="GQ365" s="48" t="n">
        <f aca="false">IF((GQ364*(1+GQ$5/Setup!$C$36)+IF($V365=24,N($F365),0))-CU365-ES365&lt;0.005,0,(GQ364*(1+GQ$5/Setup!$C$36)+IF($V365=24,N($F365),0))-CU365-ES365)</f>
        <v>0</v>
      </c>
      <c r="GR365" s="48" t="n">
        <f aca="false">IF((GR364*(1+GR$5/Setup!$C$36)+IF($V365=25,N($F365),0))-CV365-ET365&lt;0.005,0,(GR364*(1+GR$5/Setup!$C$36)+IF($V365=25,N($F365),0))-CV365-ET365)</f>
        <v>0</v>
      </c>
      <c r="GS365" s="48" t="n">
        <f aca="false">IF((GS364*(1+GS$5/Setup!$C$36)+IF($V365=26,N($F365),0))-CW365-EU365&lt;0.005,0,(GS364*(1+GS$5/Setup!$C$36)+IF($V365=26,N($F365),0))-CW365-EU365)</f>
        <v>0</v>
      </c>
      <c r="GT365" s="48" t="n">
        <f aca="false">IF((GT364*(1+GT$5/Setup!$C$36)+IF($V365=27,N($F365),0))-CX365-EV365&lt;0.005,0,(GT364*(1+GT$5/Setup!$C$36)+IF($V365=27,N($F365),0))-CX365-EV365)</f>
        <v>0</v>
      </c>
      <c r="GU365" s="48" t="n">
        <f aca="false">IF((GU364*(1+GU$5/Setup!$C$36)+IF($V365=28,N($F365),0))-CY365-EW365&lt;0.005,0,(GU364*(1+GU$5/Setup!$C$36)+IF($V365=28,N($F365),0))-CY365-EW365)</f>
        <v>0</v>
      </c>
      <c r="GV365" s="48" t="n">
        <f aca="false">IF((GV364*(1+GV$5/Setup!$C$36)+IF($V365=29,N($F365),0))-CZ365-EX365&lt;0.005,0,(GV364*(1+GV$5/Setup!$C$36)+IF($V365=29,N($F365),0))-CZ365-EX365)</f>
        <v>0</v>
      </c>
      <c r="GW365" s="48" t="n">
        <f aca="false">IF((GW364*(1+GW$5/Setup!$C$36)+IF($V365=30,N($F365),0))-DA365-EY365&lt;0.005,0,(GW364*(1+GW$5/Setup!$C$36)+IF($V365=30,N($F365),0))-DA365-EY365)</f>
        <v>0</v>
      </c>
      <c r="GX365" s="48" t="n">
        <f aca="false">IF((GX364*(1+GX$5/Setup!$C$36)+IF($V365=31,N($F365),0))-DB365-EZ365&lt;0.005,0,(GX364*(1+GX$5/Setup!$C$36)+IF($V365=31,N($F365),0))-DB365-EZ365)</f>
        <v>0</v>
      </c>
      <c r="GY365" s="48" t="n">
        <f aca="false">IF((GY364*(1+GY$5/Setup!$C$36)+IF($V365=32,N($F365),0))-DC365-FA365&lt;0.005,0,(GY364*(1+GY$5/Setup!$C$36)+IF($V365=32,N($F365),0))-DC365-FA365)</f>
        <v>0</v>
      </c>
      <c r="GZ365" s="48" t="n">
        <f aca="false">IF((GZ364*(1+GZ$5/Setup!$C$36)+IF($V365=33,N($F365),0))-DD365-FB365&lt;0.005,0,(GZ364*(1+GZ$5/Setup!$C$36)+IF($V365=33,N($F365),0))-DD365-FB365)</f>
        <v>0</v>
      </c>
      <c r="HA365" s="48" t="n">
        <f aca="false">IF((HA364*(1+HA$5/Setup!$C$36)+IF($V365=34,N($F365),0))-DE365-FC365&lt;0.005,0,(HA364*(1+HA$5/Setup!$C$36)+IF($V365=34,N($F365),0))-DE365-FC365)</f>
        <v>0</v>
      </c>
      <c r="HB365" s="48" t="n">
        <f aca="false">IF((HB364*(1+HB$5/Setup!$C$36)+IF($V365=35,N($F365),0))-DF365-FD365&lt;0.005,0,(HB364*(1+HB$5/Setup!$C$36)+IF($V365=35,N($F365),0))-DF365-FD365)</f>
        <v>0</v>
      </c>
      <c r="HC365" s="48" t="n">
        <f aca="false">IF((HC364*(1+HC$5/Setup!$C$36)+IF($V365=36,N($F365),0))-DG365-FE365&lt;0.005,0,(HC364*(1+HC$5/Setup!$C$36)+IF($V365=36,N($F365),0))-DG365-FE365)</f>
        <v>0</v>
      </c>
      <c r="HD365" s="48" t="n">
        <f aca="false">IF((HD364*(1+HD$5/Setup!$C$36)+IF($V365=37,N($F365),0))-DH365-FF365&lt;0.005,0,(HD364*(1+HD$5/Setup!$C$36)+IF($V365=37,N($F365),0))-DH365-FF365)</f>
        <v>0</v>
      </c>
      <c r="HE365" s="48" t="n">
        <f aca="false">IF((HE364*(1+HE$5/Setup!$C$36)+IF($V365=38,N($F365),0))-DI365-FG365&lt;0.005,0,(HE364*(1+HE$5/Setup!$C$36)+IF($V365=38,N($F365),0))-DI365-FG365)</f>
        <v>0</v>
      </c>
      <c r="HF365" s="48" t="n">
        <f aca="false">IF((HF364*(1+HF$5/Setup!$C$36)+IF($V365=39,N($F365),0))-DJ365-FH365&lt;0.005,0,(HF364*(1+HF$5/Setup!$C$36)+IF($V365=39,N($F365),0))-DJ365-FH365)</f>
        <v>0</v>
      </c>
      <c r="HG365" s="48" t="n">
        <f aca="false">IF((HG364*(1+HG$5/Setup!$C$36)+IF($V365=40,N($F365),0))-DK365-FI365&lt;0.005,0,(HG364*(1+HG$5/Setup!$C$36)+IF($V365=40,N($F365),0))-DK365-FI365)</f>
        <v>0</v>
      </c>
      <c r="HH365" s="48" t="n">
        <f aca="false">IF((HH364*(1+HH$5/Setup!$C$36)+IF($V365=41,N($F365),0))-DL365-FJ365&lt;0.005,0,(HH364*(1+HH$5/Setup!$C$36)+IF($V365=41,N($F365),0))-DL365-FJ365)</f>
        <v>0</v>
      </c>
      <c r="HI365" s="48" t="n">
        <f aca="false">IF((HI364*(1+HI$5/Setup!$C$36)+IF($V365=42,N($F365),0))-DM365-FK365&lt;0.005,0,(HI364*(1+HI$5/Setup!$C$36)+IF($V365=42,N($F365),0))-DM365-FK365)</f>
        <v>0</v>
      </c>
      <c r="HJ365" s="48" t="n">
        <f aca="false">IF((HJ364*(1+HJ$5/Setup!$C$36)+IF($V365=43,N($F365),0))-DN365-FL365&lt;0.005,0,(HJ364*(1+HJ$5/Setup!$C$36)+IF($V365=43,N($F365),0))-DN365-FL365)</f>
        <v>0</v>
      </c>
      <c r="HK365" s="48" t="n">
        <f aca="false">IF((HK364*(1+HK$5/Setup!$C$36)+IF($V365=44,N($F365),0))-DO365-FM365&lt;0.005,0,(HK364*(1+HK$5/Setup!$C$36)+IF($V365=44,N($F365),0))-DO365-FM365)</f>
        <v>0</v>
      </c>
      <c r="HL365" s="48" t="n">
        <f aca="false">IF((HL364*(1+HL$5/Setup!$C$36)+IF($V365=45,N($F365),0))-DP365-FN365&lt;0.005,0,(HL364*(1+HL$5/Setup!$C$36)+IF($V365=45,N($F365),0))-DP365-FN365)</f>
        <v>0</v>
      </c>
      <c r="HM365" s="48" t="n">
        <f aca="false">IF((HM364*(1+HM$5/Setup!$C$36)+IF($V365=46,N($F365),0))-DQ365-FO365&lt;0.005,0,(HM364*(1+HM$5/Setup!$C$36)+IF($V365=46,N($F365),0))-DQ365-FO365)</f>
        <v>0</v>
      </c>
      <c r="HN365" s="48" t="n">
        <f aca="false">IF((HN364*(1+HN$5/Setup!$C$36)+IF($V365=47,N($F365),0))-DR365-FP365&lt;0.005,0,(HN364*(1+HN$5/Setup!$C$36)+IF($V365=47,N($F365),0))-DR365-FP365)</f>
        <v>0</v>
      </c>
      <c r="HO365" s="48" t="n">
        <f aca="false">IF((HO364*(1+HO$5/Setup!$C$36)+IF($V365=48,N($F365),0))-DS365-FQ365&lt;0.005,0,(HO364*(1+HO$5/Setup!$C$36)+IF($V365=48,N($F365),0))-DS365-FQ365)</f>
        <v>0</v>
      </c>
      <c r="HP365" s="48" t="n">
        <f aca="false">IF((HP364*(1+HP$5/Setup!$C$36)+IF($V365=49,N($F365),0))-DT365-FR365&lt;0.005,0,(HP364*(1+HP$5/Setup!$C$36)+IF($V365=49,N($F365),0))-DT365-FR365)</f>
        <v>0</v>
      </c>
      <c r="HQ365" s="48" t="n">
        <f aca="false">IF((HQ364*(1+HQ$5/Setup!$C$36)+IF($V365=50,N($F365),0))-DU365-FS365&lt;0.005,0,(HQ364*(1+HQ$5/Setup!$C$36)+IF($V365=50,N($F365),0))-DU365-FS365)</f>
        <v>0</v>
      </c>
    </row>
    <row r="366" customFormat="false" ht="15" hidden="false" customHeight="false" outlineLevel="0" collapsed="false">
      <c r="A366" s="44" t="n">
        <v>358</v>
      </c>
      <c r="B366" s="45" t="n">
        <f aca="false">IF(Setup!$C$7="Every month",EDATE(Setup!$C$8,($A366-1)),IF(Setup!$C$7="Twice a month",DATE(YEAR(Setup!$C$8),MONTH(Setup!$C$8)+INT((($A366-1)+Setup!$C$41)/2),MIN(IF(MOD(($A366-1)+Setup!$C$41,2)=0,Setup!$C$39,Setup!$C$40),DAY(EOMONTH(DATE(YEAR(Setup!$C$8),MONTH(Setup!$C$8)+INT((($A366-1)+Setup!$C$41)/2),1),0)))),Setup!$C$8+($A366-1)*IF(Setup!$C$7="Every week",7,14)))</f>
        <v>51323</v>
      </c>
      <c r="C366" s="45" t="n">
        <f aca="false">IF(Setup!$C$7="Every month",EDATE(Setup!$C$8,$A366),IF(Setup!$C$7="Twice a month",DATE(YEAR(Setup!$C$8),MONTH(Setup!$C$8)+INT(($A366+Setup!$C$41)/2),MIN(IF(MOD($A366+Setup!$C$41,2)=0,Setup!$C$39,Setup!$C$40),DAY(EOMONTH(DATE(YEAR(Setup!$C$8),MONTH(Setup!$C$8)+INT(($A366+Setup!$C$41)/2),1),0)))),Setup!$C$8+$A366*IF(Setup!$C$7="Every week",7,14)))</f>
        <v>51337</v>
      </c>
      <c r="D366" s="46"/>
      <c r="E366" s="47"/>
      <c r="F366" s="47"/>
      <c r="G366" s="47"/>
      <c r="H366" s="47"/>
      <c r="I366" s="48" t="n">
        <f aca="false">N(Setup!$C$11)+N(E366)</f>
        <v>100</v>
      </c>
      <c r="J366" s="48" t="n">
        <f aca="false">MIN(Setup!$C$37,MAX(I366,0))</f>
        <v>9.23076923076923</v>
      </c>
      <c r="K366" s="48" t="n">
        <f aca="false">MIN(MAX(N(Setup!$C$14)-L365,0),MAX(I366-J366,0))</f>
        <v>0</v>
      </c>
      <c r="L366" s="48" t="n">
        <f aca="false">L365+K366-N(G366)</f>
        <v>500</v>
      </c>
      <c r="M366" s="48" t="n">
        <f aca="false">M365+J366-N(H366)</f>
        <v>3304.61538461537</v>
      </c>
      <c r="N366" s="48" t="n">
        <f aca="false">SUM(BX366:DU366)</f>
        <v>0</v>
      </c>
      <c r="O366" s="48" t="n">
        <f aca="false">SUM(Z366:BW366)-N366</f>
        <v>25</v>
      </c>
      <c r="P366" s="48" t="n">
        <f aca="false">MAX(I366-J366-K366,0)+O366</f>
        <v>115.769230769231</v>
      </c>
      <c r="Q366" s="48" t="n">
        <f aca="false">SUM(DV366:FS366)</f>
        <v>0</v>
      </c>
      <c r="R366" s="49" t="n">
        <f aca="false">N366+J366+K366+Q366</f>
        <v>9.23076923076923</v>
      </c>
      <c r="S366" s="48" t="n">
        <f aca="false">T366-T365-N(F366)+N366+Q366</f>
        <v>0</v>
      </c>
      <c r="T366" s="49" t="n">
        <f aca="false">SUM(FT366:HQ366)</f>
        <v>0</v>
      </c>
      <c r="U366" s="44" t="str">
        <f aca="false">IF(T365&lt;0.005,"",INDEX(Helpers!$C$2:$C$51,IF(_xlfn.MINIFS($DV$6:$FS$6,DV366:FS366,"&gt;0.005")=0,V366,_xlfn.MINIFS($DV$6:$FS$6,DV366:FS366,"&gt;0.005"))))</f>
        <v/>
      </c>
      <c r="V366" s="44" t="n">
        <f aca="false">IF(_xlfn.MINIFS($FT$6:$HQ$6,FT365:HQ365,"&gt;0.005")=0,1,_xlfn.MINIFS($FT$6:$HQ$6,FT365:HQ365,"&gt;0.005"))</f>
        <v>1</v>
      </c>
      <c r="W366" s="44" t="n">
        <f aca="false">IF(AND(D366&lt;&gt;"Paid",T365&gt;0.005),1,0)</f>
        <v>0</v>
      </c>
      <c r="X366" s="48" t="n">
        <f aca="false">SUMPRODUCT(((Helpers!$G$2:$G$51*(1+(Helpers!$D$2:$D$51+0.000000001)/12)^(($B366-Setup!$C$8)/(365.25/12))-Helpers!$E$2:$E$51*((1+(Helpers!$D$2:$D$51+0.000000001)/12)^(($B366-Setup!$C$8)/(365.25/12))-1)/((Helpers!$D$2:$D$51+0.000000001)/12))&gt;0)*(Helpers!$G$2:$G$51*(1+(Helpers!$D$2:$D$51+0.000000001)/12)^(($B366-Setup!$C$8)/(365.25/12))-Helpers!$E$2:$E$51*((1+(Helpers!$D$2:$D$51+0.000000001)/12)^(($B366-Setup!$C$8)/(365.25/12))-1)/((Helpers!$D$2:$D$51+0.000000001)/12)))</f>
        <v>0</v>
      </c>
      <c r="Y366" s="48"/>
      <c r="Z366" s="48" t="n">
        <f aca="false">IF(OR(N(Z$5)=0,Z$6=""),0,Z$5*((DATE(YEAR($B366),MONTH($B366),MIN(Z$6,DAY(EOMONTH($B366,0))))&gt;=$B366)*(DATE(YEAR($B366),MONTH($B366),MIN(Z$6,DAY(EOMONTH($B366,0))))&lt;$C366)+(DATE(YEAR($B366),MONTH($B366)+1,MIN(Z$6,DAY(EOMONTH($B366,1))))&gt;=$B366)*(DATE(YEAR($B366),MONTH($B366)+1,MIN(Z$6,DAY(EOMONTH($B366,1))))&lt;$C366)))</f>
        <v>25</v>
      </c>
      <c r="AA366" s="48" t="n">
        <f aca="false">IF(OR(N(AA$5)=0,AA$6=""),0,AA$5*((DATE(YEAR($B366),MONTH($B366),MIN(AA$6,DAY(EOMONTH($B366,0))))&gt;=$B366)*(DATE(YEAR($B366),MONTH($B366),MIN(AA$6,DAY(EOMONTH($B366,0))))&lt;$C366)+(DATE(YEAR($B366),MONTH($B366)+1,MIN(AA$6,DAY(EOMONTH($B366,1))))&gt;=$B366)*(DATE(YEAR($B366),MONTH($B366)+1,MIN(AA$6,DAY(EOMONTH($B366,1))))&lt;$C366)))</f>
        <v>0</v>
      </c>
      <c r="AB366" s="48" t="n">
        <f aca="false">IF(OR(N(AB$5)=0,AB$6=""),0,AB$5*((DATE(YEAR($B366),MONTH($B366),MIN(AB$6,DAY(EOMONTH($B366,0))))&gt;=$B366)*(DATE(YEAR($B366),MONTH($B366),MIN(AB$6,DAY(EOMONTH($B366,0))))&lt;$C366)+(DATE(YEAR($B366),MONTH($B366)+1,MIN(AB$6,DAY(EOMONTH($B366,1))))&gt;=$B366)*(DATE(YEAR($B366),MONTH($B366)+1,MIN(AB$6,DAY(EOMONTH($B366,1))))&lt;$C366)))</f>
        <v>0</v>
      </c>
      <c r="AC366" s="48" t="n">
        <f aca="false">IF(OR(N(AC$5)=0,AC$6=""),0,AC$5*((DATE(YEAR($B366),MONTH($B366),MIN(AC$6,DAY(EOMONTH($B366,0))))&gt;=$B366)*(DATE(YEAR($B366),MONTH($B366),MIN(AC$6,DAY(EOMONTH($B366,0))))&lt;$C366)+(DATE(YEAR($B366),MONTH($B366)+1,MIN(AC$6,DAY(EOMONTH($B366,1))))&gt;=$B366)*(DATE(YEAR($B366),MONTH($B366)+1,MIN(AC$6,DAY(EOMONTH($B366,1))))&lt;$C366)))</f>
        <v>0</v>
      </c>
      <c r="AD366" s="48" t="n">
        <f aca="false">IF(OR(N(AD$5)=0,AD$6=""),0,AD$5*((DATE(YEAR($B366),MONTH($B366),MIN(AD$6,DAY(EOMONTH($B366,0))))&gt;=$B366)*(DATE(YEAR($B366),MONTH($B366),MIN(AD$6,DAY(EOMONTH($B366,0))))&lt;$C366)+(DATE(YEAR($B366),MONTH($B366)+1,MIN(AD$6,DAY(EOMONTH($B366,1))))&gt;=$B366)*(DATE(YEAR($B366),MONTH($B366)+1,MIN(AD$6,DAY(EOMONTH($B366,1))))&lt;$C366)))</f>
        <v>0</v>
      </c>
      <c r="AE366" s="48" t="n">
        <f aca="false">IF(OR(N(AE$5)=0,AE$6=""),0,AE$5*((DATE(YEAR($B366),MONTH($B366),MIN(AE$6,DAY(EOMONTH($B366,0))))&gt;=$B366)*(DATE(YEAR($B366),MONTH($B366),MIN(AE$6,DAY(EOMONTH($B366,0))))&lt;$C366)+(DATE(YEAR($B366),MONTH($B366)+1,MIN(AE$6,DAY(EOMONTH($B366,1))))&gt;=$B366)*(DATE(YEAR($B366),MONTH($B366)+1,MIN(AE$6,DAY(EOMONTH($B366,1))))&lt;$C366)))</f>
        <v>0</v>
      </c>
      <c r="AF366" s="48" t="n">
        <f aca="false">IF(OR(N(AF$5)=0,AF$6=""),0,AF$5*((DATE(YEAR($B366),MONTH($B366),MIN(AF$6,DAY(EOMONTH($B366,0))))&gt;=$B366)*(DATE(YEAR($B366),MONTH($B366),MIN(AF$6,DAY(EOMONTH($B366,0))))&lt;$C366)+(DATE(YEAR($B366),MONTH($B366)+1,MIN(AF$6,DAY(EOMONTH($B366,1))))&gt;=$B366)*(DATE(YEAR($B366),MONTH($B366)+1,MIN(AF$6,DAY(EOMONTH($B366,1))))&lt;$C366)))</f>
        <v>0</v>
      </c>
      <c r="AG366" s="48" t="n">
        <f aca="false">IF(OR(N(AG$5)=0,AG$6=""),0,AG$5*((DATE(YEAR($B366),MONTH($B366),MIN(AG$6,DAY(EOMONTH($B366,0))))&gt;=$B366)*(DATE(YEAR($B366),MONTH($B366),MIN(AG$6,DAY(EOMONTH($B366,0))))&lt;$C366)+(DATE(YEAR($B366),MONTH($B366)+1,MIN(AG$6,DAY(EOMONTH($B366,1))))&gt;=$B366)*(DATE(YEAR($B366),MONTH($B366)+1,MIN(AG$6,DAY(EOMONTH($B366,1))))&lt;$C366)))</f>
        <v>0</v>
      </c>
      <c r="AH366" s="48" t="n">
        <f aca="false">IF(OR(N(AH$5)=0,AH$6=""),0,AH$5*((DATE(YEAR($B366),MONTH($B366),MIN(AH$6,DAY(EOMONTH($B366,0))))&gt;=$B366)*(DATE(YEAR($B366),MONTH($B366),MIN(AH$6,DAY(EOMONTH($B366,0))))&lt;$C366)+(DATE(YEAR($B366),MONTH($B366)+1,MIN(AH$6,DAY(EOMONTH($B366,1))))&gt;=$B366)*(DATE(YEAR($B366),MONTH($B366)+1,MIN(AH$6,DAY(EOMONTH($B366,1))))&lt;$C366)))</f>
        <v>0</v>
      </c>
      <c r="AI366" s="48" t="n">
        <f aca="false">IF(OR(N(AI$5)=0,AI$6=""),0,AI$5*((DATE(YEAR($B366),MONTH($B366),MIN(AI$6,DAY(EOMONTH($B366,0))))&gt;=$B366)*(DATE(YEAR($B366),MONTH($B366),MIN(AI$6,DAY(EOMONTH($B366,0))))&lt;$C366)+(DATE(YEAR($B366),MONTH($B366)+1,MIN(AI$6,DAY(EOMONTH($B366,1))))&gt;=$B366)*(DATE(YEAR($B366),MONTH($B366)+1,MIN(AI$6,DAY(EOMONTH($B366,1))))&lt;$C366)))</f>
        <v>0</v>
      </c>
      <c r="AJ366" s="48" t="n">
        <f aca="false">IF(OR(N(AJ$5)=0,AJ$6=""),0,AJ$5*((DATE(YEAR($B366),MONTH($B366),MIN(AJ$6,DAY(EOMONTH($B366,0))))&gt;=$B366)*(DATE(YEAR($B366),MONTH($B366),MIN(AJ$6,DAY(EOMONTH($B366,0))))&lt;$C366)+(DATE(YEAR($B366),MONTH($B366)+1,MIN(AJ$6,DAY(EOMONTH($B366,1))))&gt;=$B366)*(DATE(YEAR($B366),MONTH($B366)+1,MIN(AJ$6,DAY(EOMONTH($B366,1))))&lt;$C366)))</f>
        <v>0</v>
      </c>
      <c r="AK366" s="48" t="n">
        <f aca="false">IF(OR(N(AK$5)=0,AK$6=""),0,AK$5*((DATE(YEAR($B366),MONTH($B366),MIN(AK$6,DAY(EOMONTH($B366,0))))&gt;=$B366)*(DATE(YEAR($B366),MONTH($B366),MIN(AK$6,DAY(EOMONTH($B366,0))))&lt;$C366)+(DATE(YEAR($B366),MONTH($B366)+1,MIN(AK$6,DAY(EOMONTH($B366,1))))&gt;=$B366)*(DATE(YEAR($B366),MONTH($B366)+1,MIN(AK$6,DAY(EOMONTH($B366,1))))&lt;$C366)))</f>
        <v>0</v>
      </c>
      <c r="AL366" s="48" t="n">
        <f aca="false">IF(OR(N(AL$5)=0,AL$6=""),0,AL$5*((DATE(YEAR($B366),MONTH($B366),MIN(AL$6,DAY(EOMONTH($B366,0))))&gt;=$B366)*(DATE(YEAR($B366),MONTH($B366),MIN(AL$6,DAY(EOMONTH($B366,0))))&lt;$C366)+(DATE(YEAR($B366),MONTH($B366)+1,MIN(AL$6,DAY(EOMONTH($B366,1))))&gt;=$B366)*(DATE(YEAR($B366),MONTH($B366)+1,MIN(AL$6,DAY(EOMONTH($B366,1))))&lt;$C366)))</f>
        <v>0</v>
      </c>
      <c r="AM366" s="48" t="n">
        <f aca="false">IF(OR(N(AM$5)=0,AM$6=""),0,AM$5*((DATE(YEAR($B366),MONTH($B366),MIN(AM$6,DAY(EOMONTH($B366,0))))&gt;=$B366)*(DATE(YEAR($B366),MONTH($B366),MIN(AM$6,DAY(EOMONTH($B366,0))))&lt;$C366)+(DATE(YEAR($B366),MONTH($B366)+1,MIN(AM$6,DAY(EOMONTH($B366,1))))&gt;=$B366)*(DATE(YEAR($B366),MONTH($B366)+1,MIN(AM$6,DAY(EOMONTH($B366,1))))&lt;$C366)))</f>
        <v>0</v>
      </c>
      <c r="AN366" s="48" t="n">
        <f aca="false">IF(OR(N(AN$5)=0,AN$6=""),0,AN$5*((DATE(YEAR($B366),MONTH($B366),MIN(AN$6,DAY(EOMONTH($B366,0))))&gt;=$B366)*(DATE(YEAR($B366),MONTH($B366),MIN(AN$6,DAY(EOMONTH($B366,0))))&lt;$C366)+(DATE(YEAR($B366),MONTH($B366)+1,MIN(AN$6,DAY(EOMONTH($B366,1))))&gt;=$B366)*(DATE(YEAR($B366),MONTH($B366)+1,MIN(AN$6,DAY(EOMONTH($B366,1))))&lt;$C366)))</f>
        <v>0</v>
      </c>
      <c r="AO366" s="48" t="n">
        <f aca="false">IF(OR(N(AO$5)=0,AO$6=""),0,AO$5*((DATE(YEAR($B366),MONTH($B366),MIN(AO$6,DAY(EOMONTH($B366,0))))&gt;=$B366)*(DATE(YEAR($B366),MONTH($B366),MIN(AO$6,DAY(EOMONTH($B366,0))))&lt;$C366)+(DATE(YEAR($B366),MONTH($B366)+1,MIN(AO$6,DAY(EOMONTH($B366,1))))&gt;=$B366)*(DATE(YEAR($B366),MONTH($B366)+1,MIN(AO$6,DAY(EOMONTH($B366,1))))&lt;$C366)))</f>
        <v>0</v>
      </c>
      <c r="AP366" s="48" t="n">
        <f aca="false">IF(OR(N(AP$5)=0,AP$6=""),0,AP$5*((DATE(YEAR($B366),MONTH($B366),MIN(AP$6,DAY(EOMONTH($B366,0))))&gt;=$B366)*(DATE(YEAR($B366),MONTH($B366),MIN(AP$6,DAY(EOMONTH($B366,0))))&lt;$C366)+(DATE(YEAR($B366),MONTH($B366)+1,MIN(AP$6,DAY(EOMONTH($B366,1))))&gt;=$B366)*(DATE(YEAR($B366),MONTH($B366)+1,MIN(AP$6,DAY(EOMONTH($B366,1))))&lt;$C366)))</f>
        <v>0</v>
      </c>
      <c r="AQ366" s="48" t="n">
        <f aca="false">IF(OR(N(AQ$5)=0,AQ$6=""),0,AQ$5*((DATE(YEAR($B366),MONTH($B366),MIN(AQ$6,DAY(EOMONTH($B366,0))))&gt;=$B366)*(DATE(YEAR($B366),MONTH($B366),MIN(AQ$6,DAY(EOMONTH($B366,0))))&lt;$C366)+(DATE(YEAR($B366),MONTH($B366)+1,MIN(AQ$6,DAY(EOMONTH($B366,1))))&gt;=$B366)*(DATE(YEAR($B366),MONTH($B366)+1,MIN(AQ$6,DAY(EOMONTH($B366,1))))&lt;$C366)))</f>
        <v>0</v>
      </c>
      <c r="AR366" s="48" t="n">
        <f aca="false">IF(OR(N(AR$5)=0,AR$6=""),0,AR$5*((DATE(YEAR($B366),MONTH($B366),MIN(AR$6,DAY(EOMONTH($B366,0))))&gt;=$B366)*(DATE(YEAR($B366),MONTH($B366),MIN(AR$6,DAY(EOMONTH($B366,0))))&lt;$C366)+(DATE(YEAR($B366),MONTH($B366)+1,MIN(AR$6,DAY(EOMONTH($B366,1))))&gt;=$B366)*(DATE(YEAR($B366),MONTH($B366)+1,MIN(AR$6,DAY(EOMONTH($B366,1))))&lt;$C366)))</f>
        <v>0</v>
      </c>
      <c r="AS366" s="48" t="n">
        <f aca="false">IF(OR(N(AS$5)=0,AS$6=""),0,AS$5*((DATE(YEAR($B366),MONTH($B366),MIN(AS$6,DAY(EOMONTH($B366,0))))&gt;=$B366)*(DATE(YEAR($B366),MONTH($B366),MIN(AS$6,DAY(EOMONTH($B366,0))))&lt;$C366)+(DATE(YEAR($B366),MONTH($B366)+1,MIN(AS$6,DAY(EOMONTH($B366,1))))&gt;=$B366)*(DATE(YEAR($B366),MONTH($B366)+1,MIN(AS$6,DAY(EOMONTH($B366,1))))&lt;$C366)))</f>
        <v>0</v>
      </c>
      <c r="AT366" s="48" t="n">
        <f aca="false">IF(OR(N(AT$5)=0,AT$6=""),0,AT$5*((DATE(YEAR($B366),MONTH($B366),MIN(AT$6,DAY(EOMONTH($B366,0))))&gt;=$B366)*(DATE(YEAR($B366),MONTH($B366),MIN(AT$6,DAY(EOMONTH($B366,0))))&lt;$C366)+(DATE(YEAR($B366),MONTH($B366)+1,MIN(AT$6,DAY(EOMONTH($B366,1))))&gt;=$B366)*(DATE(YEAR($B366),MONTH($B366)+1,MIN(AT$6,DAY(EOMONTH($B366,1))))&lt;$C366)))</f>
        <v>0</v>
      </c>
      <c r="AU366" s="48" t="n">
        <f aca="false">IF(OR(N(AU$5)=0,AU$6=""),0,AU$5*((DATE(YEAR($B366),MONTH($B366),MIN(AU$6,DAY(EOMONTH($B366,0))))&gt;=$B366)*(DATE(YEAR($B366),MONTH($B366),MIN(AU$6,DAY(EOMONTH($B366,0))))&lt;$C366)+(DATE(YEAR($B366),MONTH($B366)+1,MIN(AU$6,DAY(EOMONTH($B366,1))))&gt;=$B366)*(DATE(YEAR($B366),MONTH($B366)+1,MIN(AU$6,DAY(EOMONTH($B366,1))))&lt;$C366)))</f>
        <v>0</v>
      </c>
      <c r="AV366" s="48" t="n">
        <f aca="false">IF(OR(N(AV$5)=0,AV$6=""),0,AV$5*((DATE(YEAR($B366),MONTH($B366),MIN(AV$6,DAY(EOMONTH($B366,0))))&gt;=$B366)*(DATE(YEAR($B366),MONTH($B366),MIN(AV$6,DAY(EOMONTH($B366,0))))&lt;$C366)+(DATE(YEAR($B366),MONTH($B366)+1,MIN(AV$6,DAY(EOMONTH($B366,1))))&gt;=$B366)*(DATE(YEAR($B366),MONTH($B366)+1,MIN(AV$6,DAY(EOMONTH($B366,1))))&lt;$C366)))</f>
        <v>0</v>
      </c>
      <c r="AW366" s="48" t="n">
        <f aca="false">IF(OR(N(AW$5)=0,AW$6=""),0,AW$5*((DATE(YEAR($B366),MONTH($B366),MIN(AW$6,DAY(EOMONTH($B366,0))))&gt;=$B366)*(DATE(YEAR($B366),MONTH($B366),MIN(AW$6,DAY(EOMONTH($B366,0))))&lt;$C366)+(DATE(YEAR($B366),MONTH($B366)+1,MIN(AW$6,DAY(EOMONTH($B366,1))))&gt;=$B366)*(DATE(YEAR($B366),MONTH($B366)+1,MIN(AW$6,DAY(EOMONTH($B366,1))))&lt;$C366)))</f>
        <v>0</v>
      </c>
      <c r="AX366" s="48" t="n">
        <f aca="false">IF(OR(N(AX$5)=0,AX$6=""),0,AX$5*((DATE(YEAR($B366),MONTH($B366),MIN(AX$6,DAY(EOMONTH($B366,0))))&gt;=$B366)*(DATE(YEAR($B366),MONTH($B366),MIN(AX$6,DAY(EOMONTH($B366,0))))&lt;$C366)+(DATE(YEAR($B366),MONTH($B366)+1,MIN(AX$6,DAY(EOMONTH($B366,1))))&gt;=$B366)*(DATE(YEAR($B366),MONTH($B366)+1,MIN(AX$6,DAY(EOMONTH($B366,1))))&lt;$C366)))</f>
        <v>0</v>
      </c>
      <c r="AY366" s="48" t="n">
        <f aca="false">IF(OR(N(AY$5)=0,AY$6=""),0,AY$5*((DATE(YEAR($B366),MONTH($B366),MIN(AY$6,DAY(EOMONTH($B366,0))))&gt;=$B366)*(DATE(YEAR($B366),MONTH($B366),MIN(AY$6,DAY(EOMONTH($B366,0))))&lt;$C366)+(DATE(YEAR($B366),MONTH($B366)+1,MIN(AY$6,DAY(EOMONTH($B366,1))))&gt;=$B366)*(DATE(YEAR($B366),MONTH($B366)+1,MIN(AY$6,DAY(EOMONTH($B366,1))))&lt;$C366)))</f>
        <v>0</v>
      </c>
      <c r="AZ366" s="48" t="n">
        <f aca="false">IF(OR(N(AZ$5)=0,AZ$6=""),0,AZ$5*((DATE(YEAR($B366),MONTH($B366),MIN(AZ$6,DAY(EOMONTH($B366,0))))&gt;=$B366)*(DATE(YEAR($B366),MONTH($B366),MIN(AZ$6,DAY(EOMONTH($B366,0))))&lt;$C366)+(DATE(YEAR($B366),MONTH($B366)+1,MIN(AZ$6,DAY(EOMONTH($B366,1))))&gt;=$B366)*(DATE(YEAR($B366),MONTH($B366)+1,MIN(AZ$6,DAY(EOMONTH($B366,1))))&lt;$C366)))</f>
        <v>0</v>
      </c>
      <c r="BA366" s="48" t="n">
        <f aca="false">IF(OR(N(BA$5)=0,BA$6=""),0,BA$5*((DATE(YEAR($B366),MONTH($B366),MIN(BA$6,DAY(EOMONTH($B366,0))))&gt;=$B366)*(DATE(YEAR($B366),MONTH($B366),MIN(BA$6,DAY(EOMONTH($B366,0))))&lt;$C366)+(DATE(YEAR($B366),MONTH($B366)+1,MIN(BA$6,DAY(EOMONTH($B366,1))))&gt;=$B366)*(DATE(YEAR($B366),MONTH($B366)+1,MIN(BA$6,DAY(EOMONTH($B366,1))))&lt;$C366)))</f>
        <v>0</v>
      </c>
      <c r="BB366" s="48" t="n">
        <f aca="false">IF(OR(N(BB$5)=0,BB$6=""),0,BB$5*((DATE(YEAR($B366),MONTH($B366),MIN(BB$6,DAY(EOMONTH($B366,0))))&gt;=$B366)*(DATE(YEAR($B366),MONTH($B366),MIN(BB$6,DAY(EOMONTH($B366,0))))&lt;$C366)+(DATE(YEAR($B366),MONTH($B366)+1,MIN(BB$6,DAY(EOMONTH($B366,1))))&gt;=$B366)*(DATE(YEAR($B366),MONTH($B366)+1,MIN(BB$6,DAY(EOMONTH($B366,1))))&lt;$C366)))</f>
        <v>0</v>
      </c>
      <c r="BC366" s="48" t="n">
        <f aca="false">IF(OR(N(BC$5)=0,BC$6=""),0,BC$5*((DATE(YEAR($B366),MONTH($B366),MIN(BC$6,DAY(EOMONTH($B366,0))))&gt;=$B366)*(DATE(YEAR($B366),MONTH($B366),MIN(BC$6,DAY(EOMONTH($B366,0))))&lt;$C366)+(DATE(YEAR($B366),MONTH($B366)+1,MIN(BC$6,DAY(EOMONTH($B366,1))))&gt;=$B366)*(DATE(YEAR($B366),MONTH($B366)+1,MIN(BC$6,DAY(EOMONTH($B366,1))))&lt;$C366)))</f>
        <v>0</v>
      </c>
      <c r="BD366" s="48" t="n">
        <f aca="false">IF(OR(N(BD$5)=0,BD$6=""),0,BD$5*((DATE(YEAR($B366),MONTH($B366),MIN(BD$6,DAY(EOMONTH($B366,0))))&gt;=$B366)*(DATE(YEAR($B366),MONTH($B366),MIN(BD$6,DAY(EOMONTH($B366,0))))&lt;$C366)+(DATE(YEAR($B366),MONTH($B366)+1,MIN(BD$6,DAY(EOMONTH($B366,1))))&gt;=$B366)*(DATE(YEAR($B366),MONTH($B366)+1,MIN(BD$6,DAY(EOMONTH($B366,1))))&lt;$C366)))</f>
        <v>0</v>
      </c>
      <c r="BE366" s="48" t="n">
        <f aca="false">IF(OR(N(BE$5)=0,BE$6=""),0,BE$5*((DATE(YEAR($B366),MONTH($B366),MIN(BE$6,DAY(EOMONTH($B366,0))))&gt;=$B366)*(DATE(YEAR($B366),MONTH($B366),MIN(BE$6,DAY(EOMONTH($B366,0))))&lt;$C366)+(DATE(YEAR($B366),MONTH($B366)+1,MIN(BE$6,DAY(EOMONTH($B366,1))))&gt;=$B366)*(DATE(YEAR($B366),MONTH($B366)+1,MIN(BE$6,DAY(EOMONTH($B366,1))))&lt;$C366)))</f>
        <v>0</v>
      </c>
      <c r="BF366" s="48" t="n">
        <f aca="false">IF(OR(N(BF$5)=0,BF$6=""),0,BF$5*((DATE(YEAR($B366),MONTH($B366),MIN(BF$6,DAY(EOMONTH($B366,0))))&gt;=$B366)*(DATE(YEAR($B366),MONTH($B366),MIN(BF$6,DAY(EOMONTH($B366,0))))&lt;$C366)+(DATE(YEAR($B366),MONTH($B366)+1,MIN(BF$6,DAY(EOMONTH($B366,1))))&gt;=$B366)*(DATE(YEAR($B366),MONTH($B366)+1,MIN(BF$6,DAY(EOMONTH($B366,1))))&lt;$C366)))</f>
        <v>0</v>
      </c>
      <c r="BG366" s="48" t="n">
        <f aca="false">IF(OR(N(BG$5)=0,BG$6=""),0,BG$5*((DATE(YEAR($B366),MONTH($B366),MIN(BG$6,DAY(EOMONTH($B366,0))))&gt;=$B366)*(DATE(YEAR($B366),MONTH($B366),MIN(BG$6,DAY(EOMONTH($B366,0))))&lt;$C366)+(DATE(YEAR($B366),MONTH($B366)+1,MIN(BG$6,DAY(EOMONTH($B366,1))))&gt;=$B366)*(DATE(YEAR($B366),MONTH($B366)+1,MIN(BG$6,DAY(EOMONTH($B366,1))))&lt;$C366)))</f>
        <v>0</v>
      </c>
      <c r="BH366" s="48" t="n">
        <f aca="false">IF(OR(N(BH$5)=0,BH$6=""),0,BH$5*((DATE(YEAR($B366),MONTH($B366),MIN(BH$6,DAY(EOMONTH($B366,0))))&gt;=$B366)*(DATE(YEAR($B366),MONTH($B366),MIN(BH$6,DAY(EOMONTH($B366,0))))&lt;$C366)+(DATE(YEAR($B366),MONTH($B366)+1,MIN(BH$6,DAY(EOMONTH($B366,1))))&gt;=$B366)*(DATE(YEAR($B366),MONTH($B366)+1,MIN(BH$6,DAY(EOMONTH($B366,1))))&lt;$C366)))</f>
        <v>0</v>
      </c>
      <c r="BI366" s="48" t="n">
        <f aca="false">IF(OR(N(BI$5)=0,BI$6=""),0,BI$5*((DATE(YEAR($B366),MONTH($B366),MIN(BI$6,DAY(EOMONTH($B366,0))))&gt;=$B366)*(DATE(YEAR($B366),MONTH($B366),MIN(BI$6,DAY(EOMONTH($B366,0))))&lt;$C366)+(DATE(YEAR($B366),MONTH($B366)+1,MIN(BI$6,DAY(EOMONTH($B366,1))))&gt;=$B366)*(DATE(YEAR($B366),MONTH($B366)+1,MIN(BI$6,DAY(EOMONTH($B366,1))))&lt;$C366)))</f>
        <v>0</v>
      </c>
      <c r="BJ366" s="48" t="n">
        <f aca="false">IF(OR(N(BJ$5)=0,BJ$6=""),0,BJ$5*((DATE(YEAR($B366),MONTH($B366),MIN(BJ$6,DAY(EOMONTH($B366,0))))&gt;=$B366)*(DATE(YEAR($B366),MONTH($B366),MIN(BJ$6,DAY(EOMONTH($B366,0))))&lt;$C366)+(DATE(YEAR($B366),MONTH($B366)+1,MIN(BJ$6,DAY(EOMONTH($B366,1))))&gt;=$B366)*(DATE(YEAR($B366),MONTH($B366)+1,MIN(BJ$6,DAY(EOMONTH($B366,1))))&lt;$C366)))</f>
        <v>0</v>
      </c>
      <c r="BK366" s="48" t="n">
        <f aca="false">IF(OR(N(BK$5)=0,BK$6=""),0,BK$5*((DATE(YEAR($B366),MONTH($B366),MIN(BK$6,DAY(EOMONTH($B366,0))))&gt;=$B366)*(DATE(YEAR($B366),MONTH($B366),MIN(BK$6,DAY(EOMONTH($B366,0))))&lt;$C366)+(DATE(YEAR($B366),MONTH($B366)+1,MIN(BK$6,DAY(EOMONTH($B366,1))))&gt;=$B366)*(DATE(YEAR($B366),MONTH($B366)+1,MIN(BK$6,DAY(EOMONTH($B366,1))))&lt;$C366)))</f>
        <v>0</v>
      </c>
      <c r="BL366" s="48" t="n">
        <f aca="false">IF(OR(N(BL$5)=0,BL$6=""),0,BL$5*((DATE(YEAR($B366),MONTH($B366),MIN(BL$6,DAY(EOMONTH($B366,0))))&gt;=$B366)*(DATE(YEAR($B366),MONTH($B366),MIN(BL$6,DAY(EOMONTH($B366,0))))&lt;$C366)+(DATE(YEAR($B366),MONTH($B366)+1,MIN(BL$6,DAY(EOMONTH($B366,1))))&gt;=$B366)*(DATE(YEAR($B366),MONTH($B366)+1,MIN(BL$6,DAY(EOMONTH($B366,1))))&lt;$C366)))</f>
        <v>0</v>
      </c>
      <c r="BM366" s="48" t="n">
        <f aca="false">IF(OR(N(BM$5)=0,BM$6=""),0,BM$5*((DATE(YEAR($B366),MONTH($B366),MIN(BM$6,DAY(EOMONTH($B366,0))))&gt;=$B366)*(DATE(YEAR($B366),MONTH($B366),MIN(BM$6,DAY(EOMONTH($B366,0))))&lt;$C366)+(DATE(YEAR($B366),MONTH($B366)+1,MIN(BM$6,DAY(EOMONTH($B366,1))))&gt;=$B366)*(DATE(YEAR($B366),MONTH($B366)+1,MIN(BM$6,DAY(EOMONTH($B366,1))))&lt;$C366)))</f>
        <v>0</v>
      </c>
      <c r="BN366" s="48" t="n">
        <f aca="false">IF(OR(N(BN$5)=0,BN$6=""),0,BN$5*((DATE(YEAR($B366),MONTH($B366),MIN(BN$6,DAY(EOMONTH($B366,0))))&gt;=$B366)*(DATE(YEAR($B366),MONTH($B366),MIN(BN$6,DAY(EOMONTH($B366,0))))&lt;$C366)+(DATE(YEAR($B366),MONTH($B366)+1,MIN(BN$6,DAY(EOMONTH($B366,1))))&gt;=$B366)*(DATE(YEAR($B366),MONTH($B366)+1,MIN(BN$6,DAY(EOMONTH($B366,1))))&lt;$C366)))</f>
        <v>0</v>
      </c>
      <c r="BO366" s="48" t="n">
        <f aca="false">IF(OR(N(BO$5)=0,BO$6=""),0,BO$5*((DATE(YEAR($B366),MONTH($B366),MIN(BO$6,DAY(EOMONTH($B366,0))))&gt;=$B366)*(DATE(YEAR($B366),MONTH($B366),MIN(BO$6,DAY(EOMONTH($B366,0))))&lt;$C366)+(DATE(YEAR($B366),MONTH($B366)+1,MIN(BO$6,DAY(EOMONTH($B366,1))))&gt;=$B366)*(DATE(YEAR($B366),MONTH($B366)+1,MIN(BO$6,DAY(EOMONTH($B366,1))))&lt;$C366)))</f>
        <v>0</v>
      </c>
      <c r="BP366" s="48" t="n">
        <f aca="false">IF(OR(N(BP$5)=0,BP$6=""),0,BP$5*((DATE(YEAR($B366),MONTH($B366),MIN(BP$6,DAY(EOMONTH($B366,0))))&gt;=$B366)*(DATE(YEAR($B366),MONTH($B366),MIN(BP$6,DAY(EOMONTH($B366,0))))&lt;$C366)+(DATE(YEAR($B366),MONTH($B366)+1,MIN(BP$6,DAY(EOMONTH($B366,1))))&gt;=$B366)*(DATE(YEAR($B366),MONTH($B366)+1,MIN(BP$6,DAY(EOMONTH($B366,1))))&lt;$C366)))</f>
        <v>0</v>
      </c>
      <c r="BQ366" s="48" t="n">
        <f aca="false">IF(OR(N(BQ$5)=0,BQ$6=""),0,BQ$5*((DATE(YEAR($B366),MONTH($B366),MIN(BQ$6,DAY(EOMONTH($B366,0))))&gt;=$B366)*(DATE(YEAR($B366),MONTH($B366),MIN(BQ$6,DAY(EOMONTH($B366,0))))&lt;$C366)+(DATE(YEAR($B366),MONTH($B366)+1,MIN(BQ$6,DAY(EOMONTH($B366,1))))&gt;=$B366)*(DATE(YEAR($B366),MONTH($B366)+1,MIN(BQ$6,DAY(EOMONTH($B366,1))))&lt;$C366)))</f>
        <v>0</v>
      </c>
      <c r="BR366" s="48" t="n">
        <f aca="false">IF(OR(N(BR$5)=0,BR$6=""),0,BR$5*((DATE(YEAR($B366),MONTH($B366),MIN(BR$6,DAY(EOMONTH($B366,0))))&gt;=$B366)*(DATE(YEAR($B366),MONTH($B366),MIN(BR$6,DAY(EOMONTH($B366,0))))&lt;$C366)+(DATE(YEAR($B366),MONTH($B366)+1,MIN(BR$6,DAY(EOMONTH($B366,1))))&gt;=$B366)*(DATE(YEAR($B366),MONTH($B366)+1,MIN(BR$6,DAY(EOMONTH($B366,1))))&lt;$C366)))</f>
        <v>0</v>
      </c>
      <c r="BS366" s="48" t="n">
        <f aca="false">IF(OR(N(BS$5)=0,BS$6=""),0,BS$5*((DATE(YEAR($B366),MONTH($B366),MIN(BS$6,DAY(EOMONTH($B366,0))))&gt;=$B366)*(DATE(YEAR($B366),MONTH($B366),MIN(BS$6,DAY(EOMONTH($B366,0))))&lt;$C366)+(DATE(YEAR($B366),MONTH($B366)+1,MIN(BS$6,DAY(EOMONTH($B366,1))))&gt;=$B366)*(DATE(YEAR($B366),MONTH($B366)+1,MIN(BS$6,DAY(EOMONTH($B366,1))))&lt;$C366)))</f>
        <v>0</v>
      </c>
      <c r="BT366" s="48" t="n">
        <f aca="false">IF(OR(N(BT$5)=0,BT$6=""),0,BT$5*((DATE(YEAR($B366),MONTH($B366),MIN(BT$6,DAY(EOMONTH($B366,0))))&gt;=$B366)*(DATE(YEAR($B366),MONTH($B366),MIN(BT$6,DAY(EOMONTH($B366,0))))&lt;$C366)+(DATE(YEAR($B366),MONTH($B366)+1,MIN(BT$6,DAY(EOMONTH($B366,1))))&gt;=$B366)*(DATE(YEAR($B366),MONTH($B366)+1,MIN(BT$6,DAY(EOMONTH($B366,1))))&lt;$C366)))</f>
        <v>0</v>
      </c>
      <c r="BU366" s="48" t="n">
        <f aca="false">IF(OR(N(BU$5)=0,BU$6=""),0,BU$5*((DATE(YEAR($B366),MONTH($B366),MIN(BU$6,DAY(EOMONTH($B366,0))))&gt;=$B366)*(DATE(YEAR($B366),MONTH($B366),MIN(BU$6,DAY(EOMONTH($B366,0))))&lt;$C366)+(DATE(YEAR($B366),MONTH($B366)+1,MIN(BU$6,DAY(EOMONTH($B366,1))))&gt;=$B366)*(DATE(YEAR($B366),MONTH($B366)+1,MIN(BU$6,DAY(EOMONTH($B366,1))))&lt;$C366)))</f>
        <v>0</v>
      </c>
      <c r="BV366" s="48" t="n">
        <f aca="false">IF(OR(N(BV$5)=0,BV$6=""),0,BV$5*((DATE(YEAR($B366),MONTH($B366),MIN(BV$6,DAY(EOMONTH($B366,0))))&gt;=$B366)*(DATE(YEAR($B366),MONTH($B366),MIN(BV$6,DAY(EOMONTH($B366,0))))&lt;$C366)+(DATE(YEAR($B366),MONTH($B366)+1,MIN(BV$6,DAY(EOMONTH($B366,1))))&gt;=$B366)*(DATE(YEAR($B366),MONTH($B366)+1,MIN(BV$6,DAY(EOMONTH($B366,1))))&lt;$C366)))</f>
        <v>0</v>
      </c>
      <c r="BW366" s="48" t="n">
        <f aca="false">IF(OR(N(BW$5)=0,BW$6=""),0,BW$5*((DATE(YEAR($B366),MONTH($B366),MIN(BW$6,DAY(EOMONTH($B366,0))))&gt;=$B366)*(DATE(YEAR($B366),MONTH($B366),MIN(BW$6,DAY(EOMONTH($B366,0))))&lt;$C366)+(DATE(YEAR($B366),MONTH($B366)+1,MIN(BW$6,DAY(EOMONTH($B366,1))))&gt;=$B366)*(DATE(YEAR($B366),MONTH($B366)+1,MIN(BW$6,DAY(EOMONTH($B366,1))))&lt;$C366)))</f>
        <v>0</v>
      </c>
      <c r="BX366" s="48" t="n">
        <f aca="false">MIN(Z366,(FT365*(1+FT$5/Setup!$C$36)+IF($V366=1,N($F366),0)))</f>
        <v>0</v>
      </c>
      <c r="BY366" s="48" t="n">
        <f aca="false">MIN(AA366,(FU365*(1+FU$5/Setup!$C$36)+IF($V366=2,N($F366),0)))</f>
        <v>0</v>
      </c>
      <c r="BZ366" s="48" t="n">
        <f aca="false">MIN(AB366,(FV365*(1+FV$5/Setup!$C$36)+IF($V366=3,N($F366),0)))</f>
        <v>0</v>
      </c>
      <c r="CA366" s="48" t="n">
        <f aca="false">MIN(AC366,(FW365*(1+FW$5/Setup!$C$36)+IF($V366=4,N($F366),0)))</f>
        <v>0</v>
      </c>
      <c r="CB366" s="48" t="n">
        <f aca="false">MIN(AD366,(FX365*(1+FX$5/Setup!$C$36)+IF($V366=5,N($F366),0)))</f>
        <v>0</v>
      </c>
      <c r="CC366" s="48" t="n">
        <f aca="false">MIN(AE366,(FY365*(1+FY$5/Setup!$C$36)+IF($V366=6,N($F366),0)))</f>
        <v>0</v>
      </c>
      <c r="CD366" s="48" t="n">
        <f aca="false">MIN(AF366,(FZ365*(1+FZ$5/Setup!$C$36)+IF($V366=7,N($F366),0)))</f>
        <v>0</v>
      </c>
      <c r="CE366" s="48" t="n">
        <f aca="false">MIN(AG366,(GA365*(1+GA$5/Setup!$C$36)+IF($V366=8,N($F366),0)))</f>
        <v>0</v>
      </c>
      <c r="CF366" s="48" t="n">
        <f aca="false">MIN(AH366,(GB365*(1+GB$5/Setup!$C$36)+IF($V366=9,N($F366),0)))</f>
        <v>0</v>
      </c>
      <c r="CG366" s="48" t="n">
        <f aca="false">MIN(AI366,(GC365*(1+GC$5/Setup!$C$36)+IF($V366=10,N($F366),0)))</f>
        <v>0</v>
      </c>
      <c r="CH366" s="48" t="n">
        <f aca="false">MIN(AJ366,(GD365*(1+GD$5/Setup!$C$36)+IF($V366=11,N($F366),0)))</f>
        <v>0</v>
      </c>
      <c r="CI366" s="48" t="n">
        <f aca="false">MIN(AK366,(GE365*(1+GE$5/Setup!$C$36)+IF($V366=12,N($F366),0)))</f>
        <v>0</v>
      </c>
      <c r="CJ366" s="48" t="n">
        <f aca="false">MIN(AL366,(GF365*(1+GF$5/Setup!$C$36)+IF($V366=13,N($F366),0)))</f>
        <v>0</v>
      </c>
      <c r="CK366" s="48" t="n">
        <f aca="false">MIN(AM366,(GG365*(1+GG$5/Setup!$C$36)+IF($V366=14,N($F366),0)))</f>
        <v>0</v>
      </c>
      <c r="CL366" s="48" t="n">
        <f aca="false">MIN(AN366,(GH365*(1+GH$5/Setup!$C$36)+IF($V366=15,N($F366),0)))</f>
        <v>0</v>
      </c>
      <c r="CM366" s="48" t="n">
        <f aca="false">MIN(AO366,(GI365*(1+GI$5/Setup!$C$36)+IF($V366=16,N($F366),0)))</f>
        <v>0</v>
      </c>
      <c r="CN366" s="48" t="n">
        <f aca="false">MIN(AP366,(GJ365*(1+GJ$5/Setup!$C$36)+IF($V366=17,N($F366),0)))</f>
        <v>0</v>
      </c>
      <c r="CO366" s="48" t="n">
        <f aca="false">MIN(AQ366,(GK365*(1+GK$5/Setup!$C$36)+IF($V366=18,N($F366),0)))</f>
        <v>0</v>
      </c>
      <c r="CP366" s="48" t="n">
        <f aca="false">MIN(AR366,(GL365*(1+GL$5/Setup!$C$36)+IF($V366=19,N($F366),0)))</f>
        <v>0</v>
      </c>
      <c r="CQ366" s="48" t="n">
        <f aca="false">MIN(AS366,(GM365*(1+GM$5/Setup!$C$36)+IF($V366=20,N($F366),0)))</f>
        <v>0</v>
      </c>
      <c r="CR366" s="48" t="n">
        <f aca="false">MIN(AT366,(GN365*(1+GN$5/Setup!$C$36)+IF($V366=21,N($F366),0)))</f>
        <v>0</v>
      </c>
      <c r="CS366" s="48" t="n">
        <f aca="false">MIN(AU366,(GO365*(1+GO$5/Setup!$C$36)+IF($V366=22,N($F366),0)))</f>
        <v>0</v>
      </c>
      <c r="CT366" s="48" t="n">
        <f aca="false">MIN(AV366,(GP365*(1+GP$5/Setup!$C$36)+IF($V366=23,N($F366),0)))</f>
        <v>0</v>
      </c>
      <c r="CU366" s="48" t="n">
        <f aca="false">MIN(AW366,(GQ365*(1+GQ$5/Setup!$C$36)+IF($V366=24,N($F366),0)))</f>
        <v>0</v>
      </c>
      <c r="CV366" s="48" t="n">
        <f aca="false">MIN(AX366,(GR365*(1+GR$5/Setup!$C$36)+IF($V366=25,N($F366),0)))</f>
        <v>0</v>
      </c>
      <c r="CW366" s="48" t="n">
        <f aca="false">MIN(AY366,(GS365*(1+GS$5/Setup!$C$36)+IF($V366=26,N($F366),0)))</f>
        <v>0</v>
      </c>
      <c r="CX366" s="48" t="n">
        <f aca="false">MIN(AZ366,(GT365*(1+GT$5/Setup!$C$36)+IF($V366=27,N($F366),0)))</f>
        <v>0</v>
      </c>
      <c r="CY366" s="48" t="n">
        <f aca="false">MIN(BA366,(GU365*(1+GU$5/Setup!$C$36)+IF($V366=28,N($F366),0)))</f>
        <v>0</v>
      </c>
      <c r="CZ366" s="48" t="n">
        <f aca="false">MIN(BB366,(GV365*(1+GV$5/Setup!$C$36)+IF($V366=29,N($F366),0)))</f>
        <v>0</v>
      </c>
      <c r="DA366" s="48" t="n">
        <f aca="false">MIN(BC366,(GW365*(1+GW$5/Setup!$C$36)+IF($V366=30,N($F366),0)))</f>
        <v>0</v>
      </c>
      <c r="DB366" s="48" t="n">
        <f aca="false">MIN(BD366,(GX365*(1+GX$5/Setup!$C$36)+IF($V366=31,N($F366),0)))</f>
        <v>0</v>
      </c>
      <c r="DC366" s="48" t="n">
        <f aca="false">MIN(BE366,(GY365*(1+GY$5/Setup!$C$36)+IF($V366=32,N($F366),0)))</f>
        <v>0</v>
      </c>
      <c r="DD366" s="48" t="n">
        <f aca="false">MIN(BF366,(GZ365*(1+GZ$5/Setup!$C$36)+IF($V366=33,N($F366),0)))</f>
        <v>0</v>
      </c>
      <c r="DE366" s="48" t="n">
        <f aca="false">MIN(BG366,(HA365*(1+HA$5/Setup!$C$36)+IF($V366=34,N($F366),0)))</f>
        <v>0</v>
      </c>
      <c r="DF366" s="48" t="n">
        <f aca="false">MIN(BH366,(HB365*(1+HB$5/Setup!$C$36)+IF($V366=35,N($F366),0)))</f>
        <v>0</v>
      </c>
      <c r="DG366" s="48" t="n">
        <f aca="false">MIN(BI366,(HC365*(1+HC$5/Setup!$C$36)+IF($V366=36,N($F366),0)))</f>
        <v>0</v>
      </c>
      <c r="DH366" s="48" t="n">
        <f aca="false">MIN(BJ366,(HD365*(1+HD$5/Setup!$C$36)+IF($V366=37,N($F366),0)))</f>
        <v>0</v>
      </c>
      <c r="DI366" s="48" t="n">
        <f aca="false">MIN(BK366,(HE365*(1+HE$5/Setup!$C$36)+IF($V366=38,N($F366),0)))</f>
        <v>0</v>
      </c>
      <c r="DJ366" s="48" t="n">
        <f aca="false">MIN(BL366,(HF365*(1+HF$5/Setup!$C$36)+IF($V366=39,N($F366),0)))</f>
        <v>0</v>
      </c>
      <c r="DK366" s="48" t="n">
        <f aca="false">MIN(BM366,(HG365*(1+HG$5/Setup!$C$36)+IF($V366=40,N($F366),0)))</f>
        <v>0</v>
      </c>
      <c r="DL366" s="48" t="n">
        <f aca="false">MIN(BN366,(HH365*(1+HH$5/Setup!$C$36)+IF($V366=41,N($F366),0)))</f>
        <v>0</v>
      </c>
      <c r="DM366" s="48" t="n">
        <f aca="false">MIN(BO366,(HI365*(1+HI$5/Setup!$C$36)+IF($V366=42,N($F366),0)))</f>
        <v>0</v>
      </c>
      <c r="DN366" s="48" t="n">
        <f aca="false">MIN(BP366,(HJ365*(1+HJ$5/Setup!$C$36)+IF($V366=43,N($F366),0)))</f>
        <v>0</v>
      </c>
      <c r="DO366" s="48" t="n">
        <f aca="false">MIN(BQ366,(HK365*(1+HK$5/Setup!$C$36)+IF($V366=44,N($F366),0)))</f>
        <v>0</v>
      </c>
      <c r="DP366" s="48" t="n">
        <f aca="false">MIN(BR366,(HL365*(1+HL$5/Setup!$C$36)+IF($V366=45,N($F366),0)))</f>
        <v>0</v>
      </c>
      <c r="DQ366" s="48" t="n">
        <f aca="false">MIN(BS366,(HM365*(1+HM$5/Setup!$C$36)+IF($V366=46,N($F366),0)))</f>
        <v>0</v>
      </c>
      <c r="DR366" s="48" t="n">
        <f aca="false">MIN(BT366,(HN365*(1+HN$5/Setup!$C$36)+IF($V366=47,N($F366),0)))</f>
        <v>0</v>
      </c>
      <c r="DS366" s="48" t="n">
        <f aca="false">MIN(BU366,(HO365*(1+HO$5/Setup!$C$36)+IF($V366=48,N($F366),0)))</f>
        <v>0</v>
      </c>
      <c r="DT366" s="48" t="n">
        <f aca="false">MIN(BV366,(HP365*(1+HP$5/Setup!$C$36)+IF($V366=49,N($F366),0)))</f>
        <v>0</v>
      </c>
      <c r="DU366" s="48" t="n">
        <f aca="false">MIN(BW366,(HQ365*(1+HQ$5/Setup!$C$36)+IF($V366=50,N($F366),0)))</f>
        <v>0</v>
      </c>
      <c r="DV366" s="48" t="n">
        <f aca="false">MIN(MAX((FT365*(1+FT$5/Setup!$C$36)+IF($V366=1,N($F366),0))-BX366,0),MAX($P366-0,0))</f>
        <v>0</v>
      </c>
      <c r="DW366" s="48" t="n">
        <f aca="false">MIN(MAX((FU365*(1+FU$5/Setup!$C$36)+IF($V366=2,N($F366),0))-BY366,0),MAX($P366-SUM(DV366:DV366),0))</f>
        <v>0</v>
      </c>
      <c r="DX366" s="48" t="n">
        <f aca="false">MIN(MAX((FV365*(1+FV$5/Setup!$C$36)+IF($V366=3,N($F366),0))-BZ366,0),MAX($P366-SUM(DV366:DW366),0))</f>
        <v>0</v>
      </c>
      <c r="DY366" s="48" t="n">
        <f aca="false">MIN(MAX((FW365*(1+FW$5/Setup!$C$36)+IF($V366=4,N($F366),0))-CA366,0),MAX($P366-SUM(DV366:DX366),0))</f>
        <v>0</v>
      </c>
      <c r="DZ366" s="48" t="n">
        <f aca="false">MIN(MAX((FX365*(1+FX$5/Setup!$C$36)+IF($V366=5,N($F366),0))-CB366,0),MAX($P366-SUM(DV366:DY366),0))</f>
        <v>0</v>
      </c>
      <c r="EA366" s="48" t="n">
        <f aca="false">MIN(MAX((FY365*(1+FY$5/Setup!$C$36)+IF($V366=6,N($F366),0))-CC366,0),MAX($P366-SUM(DV366:DZ366),0))</f>
        <v>0</v>
      </c>
      <c r="EB366" s="48" t="n">
        <f aca="false">MIN(MAX((FZ365*(1+FZ$5/Setup!$C$36)+IF($V366=7,N($F366),0))-CD366,0),MAX($P366-SUM(DV366:EA366),0))</f>
        <v>0</v>
      </c>
      <c r="EC366" s="48" t="n">
        <f aca="false">MIN(MAX((GA365*(1+GA$5/Setup!$C$36)+IF($V366=8,N($F366),0))-CE366,0),MAX($P366-SUM(DV366:EB366),0))</f>
        <v>0</v>
      </c>
      <c r="ED366" s="48" t="n">
        <f aca="false">MIN(MAX((GB365*(1+GB$5/Setup!$C$36)+IF($V366=9,N($F366),0))-CF366,0),MAX($P366-SUM(DV366:EC366),0))</f>
        <v>0</v>
      </c>
      <c r="EE366" s="48" t="n">
        <f aca="false">MIN(MAX((GC365*(1+GC$5/Setup!$C$36)+IF($V366=10,N($F366),0))-CG366,0),MAX($P366-SUM(DV366:ED366),0))</f>
        <v>0</v>
      </c>
      <c r="EF366" s="48" t="n">
        <f aca="false">MIN(MAX((GD365*(1+GD$5/Setup!$C$36)+IF($V366=11,N($F366),0))-CH366,0),MAX($P366-SUM(DV366:EE366),0))</f>
        <v>0</v>
      </c>
      <c r="EG366" s="48" t="n">
        <f aca="false">MIN(MAX((GE365*(1+GE$5/Setup!$C$36)+IF($V366=12,N($F366),0))-CI366,0),MAX($P366-SUM(DV366:EF366),0))</f>
        <v>0</v>
      </c>
      <c r="EH366" s="48" t="n">
        <f aca="false">MIN(MAX((GF365*(1+GF$5/Setup!$C$36)+IF($V366=13,N($F366),0))-CJ366,0),MAX($P366-SUM(DV366:EG366),0))</f>
        <v>0</v>
      </c>
      <c r="EI366" s="48" t="n">
        <f aca="false">MIN(MAX((GG365*(1+GG$5/Setup!$C$36)+IF($V366=14,N($F366),0))-CK366,0),MAX($P366-SUM(DV366:EH366),0))</f>
        <v>0</v>
      </c>
      <c r="EJ366" s="48" t="n">
        <f aca="false">MIN(MAX((GH365*(1+GH$5/Setup!$C$36)+IF($V366=15,N($F366),0))-CL366,0),MAX($P366-SUM(DV366:EI366),0))</f>
        <v>0</v>
      </c>
      <c r="EK366" s="48" t="n">
        <f aca="false">MIN(MAX((GI365*(1+GI$5/Setup!$C$36)+IF($V366=16,N($F366),0))-CM366,0),MAX($P366-SUM(DV366:EJ366),0))</f>
        <v>0</v>
      </c>
      <c r="EL366" s="48" t="n">
        <f aca="false">MIN(MAX((GJ365*(1+GJ$5/Setup!$C$36)+IF($V366=17,N($F366),0))-CN366,0),MAX($P366-SUM(DV366:EK366),0))</f>
        <v>0</v>
      </c>
      <c r="EM366" s="48" t="n">
        <f aca="false">MIN(MAX((GK365*(1+GK$5/Setup!$C$36)+IF($V366=18,N($F366),0))-CO366,0),MAX($P366-SUM(DV366:EL366),0))</f>
        <v>0</v>
      </c>
      <c r="EN366" s="48" t="n">
        <f aca="false">MIN(MAX((GL365*(1+GL$5/Setup!$C$36)+IF($V366=19,N($F366),0))-CP366,0),MAX($P366-SUM(DV366:EM366),0))</f>
        <v>0</v>
      </c>
      <c r="EO366" s="48" t="n">
        <f aca="false">MIN(MAX((GM365*(1+GM$5/Setup!$C$36)+IF($V366=20,N($F366),0))-CQ366,0),MAX($P366-SUM(DV366:EN366),0))</f>
        <v>0</v>
      </c>
      <c r="EP366" s="48" t="n">
        <f aca="false">MIN(MAX((GN365*(1+GN$5/Setup!$C$36)+IF($V366=21,N($F366),0))-CR366,0),MAX($P366-SUM(DV366:EO366),0))</f>
        <v>0</v>
      </c>
      <c r="EQ366" s="48" t="n">
        <f aca="false">MIN(MAX((GO365*(1+GO$5/Setup!$C$36)+IF($V366=22,N($F366),0))-CS366,0),MAX($P366-SUM(DV366:EP366),0))</f>
        <v>0</v>
      </c>
      <c r="ER366" s="48" t="n">
        <f aca="false">MIN(MAX((GP365*(1+GP$5/Setup!$C$36)+IF($V366=23,N($F366),0))-CT366,0),MAX($P366-SUM(DV366:EQ366),0))</f>
        <v>0</v>
      </c>
      <c r="ES366" s="48" t="n">
        <f aca="false">MIN(MAX((GQ365*(1+GQ$5/Setup!$C$36)+IF($V366=24,N($F366),0))-CU366,0),MAX($P366-SUM(DV366:ER366),0))</f>
        <v>0</v>
      </c>
      <c r="ET366" s="48" t="n">
        <f aca="false">MIN(MAX((GR365*(1+GR$5/Setup!$C$36)+IF($V366=25,N($F366),0))-CV366,0),MAX($P366-SUM(DV366:ES366),0))</f>
        <v>0</v>
      </c>
      <c r="EU366" s="48" t="n">
        <f aca="false">MIN(MAX((GS365*(1+GS$5/Setup!$C$36)+IF($V366=26,N($F366),0))-CW366,0),MAX($P366-SUM(DV366:ET366),0))</f>
        <v>0</v>
      </c>
      <c r="EV366" s="48" t="n">
        <f aca="false">MIN(MAX((GT365*(1+GT$5/Setup!$C$36)+IF($V366=27,N($F366),0))-CX366,0),MAX($P366-SUM(DV366:EU366),0))</f>
        <v>0</v>
      </c>
      <c r="EW366" s="48" t="n">
        <f aca="false">MIN(MAX((GU365*(1+GU$5/Setup!$C$36)+IF($V366=28,N($F366),0))-CY366,0),MAX($P366-SUM(DV366:EV366),0))</f>
        <v>0</v>
      </c>
      <c r="EX366" s="48" t="n">
        <f aca="false">MIN(MAX((GV365*(1+GV$5/Setup!$C$36)+IF($V366=29,N($F366),0))-CZ366,0),MAX($P366-SUM(DV366:EW366),0))</f>
        <v>0</v>
      </c>
      <c r="EY366" s="48" t="n">
        <f aca="false">MIN(MAX((GW365*(1+GW$5/Setup!$C$36)+IF($V366=30,N($F366),0))-DA366,0),MAX($P366-SUM(DV366:EX366),0))</f>
        <v>0</v>
      </c>
      <c r="EZ366" s="48" t="n">
        <f aca="false">MIN(MAX((GX365*(1+GX$5/Setup!$C$36)+IF($V366=31,N($F366),0))-DB366,0),MAX($P366-SUM(DV366:EY366),0))</f>
        <v>0</v>
      </c>
      <c r="FA366" s="48" t="n">
        <f aca="false">MIN(MAX((GY365*(1+GY$5/Setup!$C$36)+IF($V366=32,N($F366),0))-DC366,0),MAX($P366-SUM(DV366:EZ366),0))</f>
        <v>0</v>
      </c>
      <c r="FB366" s="48" t="n">
        <f aca="false">MIN(MAX((GZ365*(1+GZ$5/Setup!$C$36)+IF($V366=33,N($F366),0))-DD366,0),MAX($P366-SUM(DV366:FA366),0))</f>
        <v>0</v>
      </c>
      <c r="FC366" s="48" t="n">
        <f aca="false">MIN(MAX((HA365*(1+HA$5/Setup!$C$36)+IF($V366=34,N($F366),0))-DE366,0),MAX($P366-SUM(DV366:FB366),0))</f>
        <v>0</v>
      </c>
      <c r="FD366" s="48" t="n">
        <f aca="false">MIN(MAX((HB365*(1+HB$5/Setup!$C$36)+IF($V366=35,N($F366),0))-DF366,0),MAX($P366-SUM(DV366:FC366),0))</f>
        <v>0</v>
      </c>
      <c r="FE366" s="48" t="n">
        <f aca="false">MIN(MAX((HC365*(1+HC$5/Setup!$C$36)+IF($V366=36,N($F366),0))-DG366,0),MAX($P366-SUM(DV366:FD366),0))</f>
        <v>0</v>
      </c>
      <c r="FF366" s="48" t="n">
        <f aca="false">MIN(MAX((HD365*(1+HD$5/Setup!$C$36)+IF($V366=37,N($F366),0))-DH366,0),MAX($P366-SUM(DV366:FE366),0))</f>
        <v>0</v>
      </c>
      <c r="FG366" s="48" t="n">
        <f aca="false">MIN(MAX((HE365*(1+HE$5/Setup!$C$36)+IF($V366=38,N($F366),0))-DI366,0),MAX($P366-SUM(DV366:FF366),0))</f>
        <v>0</v>
      </c>
      <c r="FH366" s="48" t="n">
        <f aca="false">MIN(MAX((HF365*(1+HF$5/Setup!$C$36)+IF($V366=39,N($F366),0))-DJ366,0),MAX($P366-SUM(DV366:FG366),0))</f>
        <v>0</v>
      </c>
      <c r="FI366" s="48" t="n">
        <f aca="false">MIN(MAX((HG365*(1+HG$5/Setup!$C$36)+IF($V366=40,N($F366),0))-DK366,0),MAX($P366-SUM(DV366:FH366),0))</f>
        <v>0</v>
      </c>
      <c r="FJ366" s="48" t="n">
        <f aca="false">MIN(MAX((HH365*(1+HH$5/Setup!$C$36)+IF($V366=41,N($F366),0))-DL366,0),MAX($P366-SUM(DV366:FI366),0))</f>
        <v>0</v>
      </c>
      <c r="FK366" s="48" t="n">
        <f aca="false">MIN(MAX((HI365*(1+HI$5/Setup!$C$36)+IF($V366=42,N($F366),0))-DM366,0),MAX($P366-SUM(DV366:FJ366),0))</f>
        <v>0</v>
      </c>
      <c r="FL366" s="48" t="n">
        <f aca="false">MIN(MAX((HJ365*(1+HJ$5/Setup!$C$36)+IF($V366=43,N($F366),0))-DN366,0),MAX($P366-SUM(DV366:FK366),0))</f>
        <v>0</v>
      </c>
      <c r="FM366" s="48" t="n">
        <f aca="false">MIN(MAX((HK365*(1+HK$5/Setup!$C$36)+IF($V366=44,N($F366),0))-DO366,0),MAX($P366-SUM(DV366:FL366),0))</f>
        <v>0</v>
      </c>
      <c r="FN366" s="48" t="n">
        <f aca="false">MIN(MAX((HL365*(1+HL$5/Setup!$C$36)+IF($V366=45,N($F366),0))-DP366,0),MAX($P366-SUM(DV366:FM366),0))</f>
        <v>0</v>
      </c>
      <c r="FO366" s="48" t="n">
        <f aca="false">MIN(MAX((HM365*(1+HM$5/Setup!$C$36)+IF($V366=46,N($F366),0))-DQ366,0),MAX($P366-SUM(DV366:FN366),0))</f>
        <v>0</v>
      </c>
      <c r="FP366" s="48" t="n">
        <f aca="false">MIN(MAX((HN365*(1+HN$5/Setup!$C$36)+IF($V366=47,N($F366),0))-DR366,0),MAX($P366-SUM(DV366:FO366),0))</f>
        <v>0</v>
      </c>
      <c r="FQ366" s="48" t="n">
        <f aca="false">MIN(MAX((HO365*(1+HO$5/Setup!$C$36)+IF($V366=48,N($F366),0))-DS366,0),MAX($P366-SUM(DV366:FP366),0))</f>
        <v>0</v>
      </c>
      <c r="FR366" s="48" t="n">
        <f aca="false">MIN(MAX((HP365*(1+HP$5/Setup!$C$36)+IF($V366=49,N($F366),0))-DT366,0),MAX($P366-SUM(DV366:FQ366),0))</f>
        <v>0</v>
      </c>
      <c r="FS366" s="48" t="n">
        <f aca="false">MIN(MAX((HQ365*(1+HQ$5/Setup!$C$36)+IF($V366=50,N($F366),0))-DU366,0),MAX($P366-SUM(DV366:FR366),0))</f>
        <v>0</v>
      </c>
      <c r="FT366" s="48" t="n">
        <f aca="false">IF((FT365*(1+FT$5/Setup!$C$36)+IF($V366=1,N($F366),0))-BX366-DV366&lt;0.005,0,(FT365*(1+FT$5/Setup!$C$36)+IF($V366=1,N($F366),0))-BX366-DV366)</f>
        <v>0</v>
      </c>
      <c r="FU366" s="48" t="n">
        <f aca="false">IF((FU365*(1+FU$5/Setup!$C$36)+IF($V366=2,N($F366),0))-BY366-DW366&lt;0.005,0,(FU365*(1+FU$5/Setup!$C$36)+IF($V366=2,N($F366),0))-BY366-DW366)</f>
        <v>0</v>
      </c>
      <c r="FV366" s="48" t="n">
        <f aca="false">IF((FV365*(1+FV$5/Setup!$C$36)+IF($V366=3,N($F366),0))-BZ366-DX366&lt;0.005,0,(FV365*(1+FV$5/Setup!$C$36)+IF($V366=3,N($F366),0))-BZ366-DX366)</f>
        <v>0</v>
      </c>
      <c r="FW366" s="48" t="n">
        <f aca="false">IF((FW365*(1+FW$5/Setup!$C$36)+IF($V366=4,N($F366),0))-CA366-DY366&lt;0.005,0,(FW365*(1+FW$5/Setup!$C$36)+IF($V366=4,N($F366),0))-CA366-DY366)</f>
        <v>0</v>
      </c>
      <c r="FX366" s="48" t="n">
        <f aca="false">IF((FX365*(1+FX$5/Setup!$C$36)+IF($V366=5,N($F366),0))-CB366-DZ366&lt;0.005,0,(FX365*(1+FX$5/Setup!$C$36)+IF($V366=5,N($F366),0))-CB366-DZ366)</f>
        <v>0</v>
      </c>
      <c r="FY366" s="48" t="n">
        <f aca="false">IF((FY365*(1+FY$5/Setup!$C$36)+IF($V366=6,N($F366),0))-CC366-EA366&lt;0.005,0,(FY365*(1+FY$5/Setup!$C$36)+IF($V366=6,N($F366),0))-CC366-EA366)</f>
        <v>0</v>
      </c>
      <c r="FZ366" s="48" t="n">
        <f aca="false">IF((FZ365*(1+FZ$5/Setup!$C$36)+IF($V366=7,N($F366),0))-CD366-EB366&lt;0.005,0,(FZ365*(1+FZ$5/Setup!$C$36)+IF($V366=7,N($F366),0))-CD366-EB366)</f>
        <v>0</v>
      </c>
      <c r="GA366" s="48" t="n">
        <f aca="false">IF((GA365*(1+GA$5/Setup!$C$36)+IF($V366=8,N($F366),0))-CE366-EC366&lt;0.005,0,(GA365*(1+GA$5/Setup!$C$36)+IF($V366=8,N($F366),0))-CE366-EC366)</f>
        <v>0</v>
      </c>
      <c r="GB366" s="48" t="n">
        <f aca="false">IF((GB365*(1+GB$5/Setup!$C$36)+IF($V366=9,N($F366),0))-CF366-ED366&lt;0.005,0,(GB365*(1+GB$5/Setup!$C$36)+IF($V366=9,N($F366),0))-CF366-ED366)</f>
        <v>0</v>
      </c>
      <c r="GC366" s="48" t="n">
        <f aca="false">IF((GC365*(1+GC$5/Setup!$C$36)+IF($V366=10,N($F366),0))-CG366-EE366&lt;0.005,0,(GC365*(1+GC$5/Setup!$C$36)+IF($V366=10,N($F366),0))-CG366-EE366)</f>
        <v>0</v>
      </c>
      <c r="GD366" s="48" t="n">
        <f aca="false">IF((GD365*(1+GD$5/Setup!$C$36)+IF($V366=11,N($F366),0))-CH366-EF366&lt;0.005,0,(GD365*(1+GD$5/Setup!$C$36)+IF($V366=11,N($F366),0))-CH366-EF366)</f>
        <v>0</v>
      </c>
      <c r="GE366" s="48" t="n">
        <f aca="false">IF((GE365*(1+GE$5/Setup!$C$36)+IF($V366=12,N($F366),0))-CI366-EG366&lt;0.005,0,(GE365*(1+GE$5/Setup!$C$36)+IF($V366=12,N($F366),0))-CI366-EG366)</f>
        <v>0</v>
      </c>
      <c r="GF366" s="48" t="n">
        <f aca="false">IF((GF365*(1+GF$5/Setup!$C$36)+IF($V366=13,N($F366),0))-CJ366-EH366&lt;0.005,0,(GF365*(1+GF$5/Setup!$C$36)+IF($V366=13,N($F366),0))-CJ366-EH366)</f>
        <v>0</v>
      </c>
      <c r="GG366" s="48" t="n">
        <f aca="false">IF((GG365*(1+GG$5/Setup!$C$36)+IF($V366=14,N($F366),0))-CK366-EI366&lt;0.005,0,(GG365*(1+GG$5/Setup!$C$36)+IF($V366=14,N($F366),0))-CK366-EI366)</f>
        <v>0</v>
      </c>
      <c r="GH366" s="48" t="n">
        <f aca="false">IF((GH365*(1+GH$5/Setup!$C$36)+IF($V366=15,N($F366),0))-CL366-EJ366&lt;0.005,0,(GH365*(1+GH$5/Setup!$C$36)+IF($V366=15,N($F366),0))-CL366-EJ366)</f>
        <v>0</v>
      </c>
      <c r="GI366" s="48" t="n">
        <f aca="false">IF((GI365*(1+GI$5/Setup!$C$36)+IF($V366=16,N($F366),0))-CM366-EK366&lt;0.005,0,(GI365*(1+GI$5/Setup!$C$36)+IF($V366=16,N($F366),0))-CM366-EK366)</f>
        <v>0</v>
      </c>
      <c r="GJ366" s="48" t="n">
        <f aca="false">IF((GJ365*(1+GJ$5/Setup!$C$36)+IF($V366=17,N($F366),0))-CN366-EL366&lt;0.005,0,(GJ365*(1+GJ$5/Setup!$C$36)+IF($V366=17,N($F366),0))-CN366-EL366)</f>
        <v>0</v>
      </c>
      <c r="GK366" s="48" t="n">
        <f aca="false">IF((GK365*(1+GK$5/Setup!$C$36)+IF($V366=18,N($F366),0))-CO366-EM366&lt;0.005,0,(GK365*(1+GK$5/Setup!$C$36)+IF($V366=18,N($F366),0))-CO366-EM366)</f>
        <v>0</v>
      </c>
      <c r="GL366" s="48" t="n">
        <f aca="false">IF((GL365*(1+GL$5/Setup!$C$36)+IF($V366=19,N($F366),0))-CP366-EN366&lt;0.005,0,(GL365*(1+GL$5/Setup!$C$36)+IF($V366=19,N($F366),0))-CP366-EN366)</f>
        <v>0</v>
      </c>
      <c r="GM366" s="48" t="n">
        <f aca="false">IF((GM365*(1+GM$5/Setup!$C$36)+IF($V366=20,N($F366),0))-CQ366-EO366&lt;0.005,0,(GM365*(1+GM$5/Setup!$C$36)+IF($V366=20,N($F366),0))-CQ366-EO366)</f>
        <v>0</v>
      </c>
      <c r="GN366" s="48" t="n">
        <f aca="false">IF((GN365*(1+GN$5/Setup!$C$36)+IF($V366=21,N($F366),0))-CR366-EP366&lt;0.005,0,(GN365*(1+GN$5/Setup!$C$36)+IF($V366=21,N($F366),0))-CR366-EP366)</f>
        <v>0</v>
      </c>
      <c r="GO366" s="48" t="n">
        <f aca="false">IF((GO365*(1+GO$5/Setup!$C$36)+IF($V366=22,N($F366),0))-CS366-EQ366&lt;0.005,0,(GO365*(1+GO$5/Setup!$C$36)+IF($V366=22,N($F366),0))-CS366-EQ366)</f>
        <v>0</v>
      </c>
      <c r="GP366" s="48" t="n">
        <f aca="false">IF((GP365*(1+GP$5/Setup!$C$36)+IF($V366=23,N($F366),0))-CT366-ER366&lt;0.005,0,(GP365*(1+GP$5/Setup!$C$36)+IF($V366=23,N($F366),0))-CT366-ER366)</f>
        <v>0</v>
      </c>
      <c r="GQ366" s="48" t="n">
        <f aca="false">IF((GQ365*(1+GQ$5/Setup!$C$36)+IF($V366=24,N($F366),0))-CU366-ES366&lt;0.005,0,(GQ365*(1+GQ$5/Setup!$C$36)+IF($V366=24,N($F366),0))-CU366-ES366)</f>
        <v>0</v>
      </c>
      <c r="GR366" s="48" t="n">
        <f aca="false">IF((GR365*(1+GR$5/Setup!$C$36)+IF($V366=25,N($F366),0))-CV366-ET366&lt;0.005,0,(GR365*(1+GR$5/Setup!$C$36)+IF($V366=25,N($F366),0))-CV366-ET366)</f>
        <v>0</v>
      </c>
      <c r="GS366" s="48" t="n">
        <f aca="false">IF((GS365*(1+GS$5/Setup!$C$36)+IF($V366=26,N($F366),0))-CW366-EU366&lt;0.005,0,(GS365*(1+GS$5/Setup!$C$36)+IF($V366=26,N($F366),0))-CW366-EU366)</f>
        <v>0</v>
      </c>
      <c r="GT366" s="48" t="n">
        <f aca="false">IF((GT365*(1+GT$5/Setup!$C$36)+IF($V366=27,N($F366),0))-CX366-EV366&lt;0.005,0,(GT365*(1+GT$5/Setup!$C$36)+IF($V366=27,N($F366),0))-CX366-EV366)</f>
        <v>0</v>
      </c>
      <c r="GU366" s="48" t="n">
        <f aca="false">IF((GU365*(1+GU$5/Setup!$C$36)+IF($V366=28,N($F366),0))-CY366-EW366&lt;0.005,0,(GU365*(1+GU$5/Setup!$C$36)+IF($V366=28,N($F366),0))-CY366-EW366)</f>
        <v>0</v>
      </c>
      <c r="GV366" s="48" t="n">
        <f aca="false">IF((GV365*(1+GV$5/Setup!$C$36)+IF($V366=29,N($F366),0))-CZ366-EX366&lt;0.005,0,(GV365*(1+GV$5/Setup!$C$36)+IF($V366=29,N($F366),0))-CZ366-EX366)</f>
        <v>0</v>
      </c>
      <c r="GW366" s="48" t="n">
        <f aca="false">IF((GW365*(1+GW$5/Setup!$C$36)+IF($V366=30,N($F366),0))-DA366-EY366&lt;0.005,0,(GW365*(1+GW$5/Setup!$C$36)+IF($V366=30,N($F366),0))-DA366-EY366)</f>
        <v>0</v>
      </c>
      <c r="GX366" s="48" t="n">
        <f aca="false">IF((GX365*(1+GX$5/Setup!$C$36)+IF($V366=31,N($F366),0))-DB366-EZ366&lt;0.005,0,(GX365*(1+GX$5/Setup!$C$36)+IF($V366=31,N($F366),0))-DB366-EZ366)</f>
        <v>0</v>
      </c>
      <c r="GY366" s="48" t="n">
        <f aca="false">IF((GY365*(1+GY$5/Setup!$C$36)+IF($V366=32,N($F366),0))-DC366-FA366&lt;0.005,0,(GY365*(1+GY$5/Setup!$C$36)+IF($V366=32,N($F366),0))-DC366-FA366)</f>
        <v>0</v>
      </c>
      <c r="GZ366" s="48" t="n">
        <f aca="false">IF((GZ365*(1+GZ$5/Setup!$C$36)+IF($V366=33,N($F366),0))-DD366-FB366&lt;0.005,0,(GZ365*(1+GZ$5/Setup!$C$36)+IF($V366=33,N($F366),0))-DD366-FB366)</f>
        <v>0</v>
      </c>
      <c r="HA366" s="48" t="n">
        <f aca="false">IF((HA365*(1+HA$5/Setup!$C$36)+IF($V366=34,N($F366),0))-DE366-FC366&lt;0.005,0,(HA365*(1+HA$5/Setup!$C$36)+IF($V366=34,N($F366),0))-DE366-FC366)</f>
        <v>0</v>
      </c>
      <c r="HB366" s="48" t="n">
        <f aca="false">IF((HB365*(1+HB$5/Setup!$C$36)+IF($V366=35,N($F366),0))-DF366-FD366&lt;0.005,0,(HB365*(1+HB$5/Setup!$C$36)+IF($V366=35,N($F366),0))-DF366-FD366)</f>
        <v>0</v>
      </c>
      <c r="HC366" s="48" t="n">
        <f aca="false">IF((HC365*(1+HC$5/Setup!$C$36)+IF($V366=36,N($F366),0))-DG366-FE366&lt;0.005,0,(HC365*(1+HC$5/Setup!$C$36)+IF($V366=36,N($F366),0))-DG366-FE366)</f>
        <v>0</v>
      </c>
      <c r="HD366" s="48" t="n">
        <f aca="false">IF((HD365*(1+HD$5/Setup!$C$36)+IF($V366=37,N($F366),0))-DH366-FF366&lt;0.005,0,(HD365*(1+HD$5/Setup!$C$36)+IF($V366=37,N($F366),0))-DH366-FF366)</f>
        <v>0</v>
      </c>
      <c r="HE366" s="48" t="n">
        <f aca="false">IF((HE365*(1+HE$5/Setup!$C$36)+IF($V366=38,N($F366),0))-DI366-FG366&lt;0.005,0,(HE365*(1+HE$5/Setup!$C$36)+IF($V366=38,N($F366),0))-DI366-FG366)</f>
        <v>0</v>
      </c>
      <c r="HF366" s="48" t="n">
        <f aca="false">IF((HF365*(1+HF$5/Setup!$C$36)+IF($V366=39,N($F366),0))-DJ366-FH366&lt;0.005,0,(HF365*(1+HF$5/Setup!$C$36)+IF($V366=39,N($F366),0))-DJ366-FH366)</f>
        <v>0</v>
      </c>
      <c r="HG366" s="48" t="n">
        <f aca="false">IF((HG365*(1+HG$5/Setup!$C$36)+IF($V366=40,N($F366),0))-DK366-FI366&lt;0.005,0,(HG365*(1+HG$5/Setup!$C$36)+IF($V366=40,N($F366),0))-DK366-FI366)</f>
        <v>0</v>
      </c>
      <c r="HH366" s="48" t="n">
        <f aca="false">IF((HH365*(1+HH$5/Setup!$C$36)+IF($V366=41,N($F366),0))-DL366-FJ366&lt;0.005,0,(HH365*(1+HH$5/Setup!$C$36)+IF($V366=41,N($F366),0))-DL366-FJ366)</f>
        <v>0</v>
      </c>
      <c r="HI366" s="48" t="n">
        <f aca="false">IF((HI365*(1+HI$5/Setup!$C$36)+IF($V366=42,N($F366),0))-DM366-FK366&lt;0.005,0,(HI365*(1+HI$5/Setup!$C$36)+IF($V366=42,N($F366),0))-DM366-FK366)</f>
        <v>0</v>
      </c>
      <c r="HJ366" s="48" t="n">
        <f aca="false">IF((HJ365*(1+HJ$5/Setup!$C$36)+IF($V366=43,N($F366),0))-DN366-FL366&lt;0.005,0,(HJ365*(1+HJ$5/Setup!$C$36)+IF($V366=43,N($F366),0))-DN366-FL366)</f>
        <v>0</v>
      </c>
      <c r="HK366" s="48" t="n">
        <f aca="false">IF((HK365*(1+HK$5/Setup!$C$36)+IF($V366=44,N($F366),0))-DO366-FM366&lt;0.005,0,(HK365*(1+HK$5/Setup!$C$36)+IF($V366=44,N($F366),0))-DO366-FM366)</f>
        <v>0</v>
      </c>
      <c r="HL366" s="48" t="n">
        <f aca="false">IF((HL365*(1+HL$5/Setup!$C$36)+IF($V366=45,N($F366),0))-DP366-FN366&lt;0.005,0,(HL365*(1+HL$5/Setup!$C$36)+IF($V366=45,N($F366),0))-DP366-FN366)</f>
        <v>0</v>
      </c>
      <c r="HM366" s="48" t="n">
        <f aca="false">IF((HM365*(1+HM$5/Setup!$C$36)+IF($V366=46,N($F366),0))-DQ366-FO366&lt;0.005,0,(HM365*(1+HM$5/Setup!$C$36)+IF($V366=46,N($F366),0))-DQ366-FO366)</f>
        <v>0</v>
      </c>
      <c r="HN366" s="48" t="n">
        <f aca="false">IF((HN365*(1+HN$5/Setup!$C$36)+IF($V366=47,N($F366),0))-DR366-FP366&lt;0.005,0,(HN365*(1+HN$5/Setup!$C$36)+IF($V366=47,N($F366),0))-DR366-FP366)</f>
        <v>0</v>
      </c>
      <c r="HO366" s="48" t="n">
        <f aca="false">IF((HO365*(1+HO$5/Setup!$C$36)+IF($V366=48,N($F366),0))-DS366-FQ366&lt;0.005,0,(HO365*(1+HO$5/Setup!$C$36)+IF($V366=48,N($F366),0))-DS366-FQ366)</f>
        <v>0</v>
      </c>
      <c r="HP366" s="48" t="n">
        <f aca="false">IF((HP365*(1+HP$5/Setup!$C$36)+IF($V366=49,N($F366),0))-DT366-FR366&lt;0.005,0,(HP365*(1+HP$5/Setup!$C$36)+IF($V366=49,N($F366),0))-DT366-FR366)</f>
        <v>0</v>
      </c>
      <c r="HQ366" s="48" t="n">
        <f aca="false">IF((HQ365*(1+HQ$5/Setup!$C$36)+IF($V366=50,N($F366),0))-DU366-FS366&lt;0.005,0,(HQ365*(1+HQ$5/Setup!$C$36)+IF($V366=50,N($F366),0))-DU366-FS366)</f>
        <v>0</v>
      </c>
    </row>
    <row r="367" customFormat="false" ht="15" hidden="false" customHeight="false" outlineLevel="0" collapsed="false">
      <c r="A367" s="44" t="n">
        <v>359</v>
      </c>
      <c r="B367" s="45" t="n">
        <f aca="false">IF(Setup!$C$7="Every month",EDATE(Setup!$C$8,($A367-1)),IF(Setup!$C$7="Twice a month",DATE(YEAR(Setup!$C$8),MONTH(Setup!$C$8)+INT((($A367-1)+Setup!$C$41)/2),MIN(IF(MOD(($A367-1)+Setup!$C$41,2)=0,Setup!$C$39,Setup!$C$40),DAY(EOMONTH(DATE(YEAR(Setup!$C$8),MONTH(Setup!$C$8)+INT((($A367-1)+Setup!$C$41)/2),1),0)))),Setup!$C$8+($A367-1)*IF(Setup!$C$7="Every week",7,14)))</f>
        <v>51337</v>
      </c>
      <c r="C367" s="45" t="n">
        <f aca="false">IF(Setup!$C$7="Every month",EDATE(Setup!$C$8,$A367),IF(Setup!$C$7="Twice a month",DATE(YEAR(Setup!$C$8),MONTH(Setup!$C$8)+INT(($A367+Setup!$C$41)/2),MIN(IF(MOD($A367+Setup!$C$41,2)=0,Setup!$C$39,Setup!$C$40),DAY(EOMONTH(DATE(YEAR(Setup!$C$8),MONTH(Setup!$C$8)+INT(($A367+Setup!$C$41)/2),1),0)))),Setup!$C$8+$A367*IF(Setup!$C$7="Every week",7,14)))</f>
        <v>51351</v>
      </c>
      <c r="D367" s="46"/>
      <c r="E367" s="47"/>
      <c r="F367" s="47"/>
      <c r="G367" s="47"/>
      <c r="H367" s="47"/>
      <c r="I367" s="48" t="n">
        <f aca="false">N(Setup!$C$11)+N(E367)</f>
        <v>100</v>
      </c>
      <c r="J367" s="48" t="n">
        <f aca="false">MIN(Setup!$C$37,MAX(I367,0))</f>
        <v>9.23076923076923</v>
      </c>
      <c r="K367" s="48" t="n">
        <f aca="false">MIN(MAX(N(Setup!$C$14)-L366,0),MAX(I367-J367,0))</f>
        <v>0</v>
      </c>
      <c r="L367" s="48" t="n">
        <f aca="false">L366+K367-N(G367)</f>
        <v>500</v>
      </c>
      <c r="M367" s="48" t="n">
        <f aca="false">M366+J367-N(H367)</f>
        <v>3313.84615384614</v>
      </c>
      <c r="N367" s="48" t="n">
        <f aca="false">SUM(BX367:DU367)</f>
        <v>0</v>
      </c>
      <c r="O367" s="48" t="n">
        <f aca="false">SUM(Z367:BW367)-N367</f>
        <v>40</v>
      </c>
      <c r="P367" s="48" t="n">
        <f aca="false">MAX(I367-J367-K367,0)+O367</f>
        <v>130.769230769231</v>
      </c>
      <c r="Q367" s="48" t="n">
        <f aca="false">SUM(DV367:FS367)</f>
        <v>0</v>
      </c>
      <c r="R367" s="49" t="n">
        <f aca="false">N367+J367+K367+Q367</f>
        <v>9.23076923076923</v>
      </c>
      <c r="S367" s="48" t="n">
        <f aca="false">T367-T366-N(F367)+N367+Q367</f>
        <v>0</v>
      </c>
      <c r="T367" s="49" t="n">
        <f aca="false">SUM(FT367:HQ367)</f>
        <v>0</v>
      </c>
      <c r="U367" s="44" t="str">
        <f aca="false">IF(T366&lt;0.005,"",INDEX(Helpers!$C$2:$C$51,IF(_xlfn.MINIFS($DV$6:$FS$6,DV367:FS367,"&gt;0.005")=0,V367,_xlfn.MINIFS($DV$6:$FS$6,DV367:FS367,"&gt;0.005"))))</f>
        <v/>
      </c>
      <c r="V367" s="44" t="n">
        <f aca="false">IF(_xlfn.MINIFS($FT$6:$HQ$6,FT366:HQ366,"&gt;0.005")=0,1,_xlfn.MINIFS($FT$6:$HQ$6,FT366:HQ366,"&gt;0.005"))</f>
        <v>1</v>
      </c>
      <c r="W367" s="44" t="n">
        <f aca="false">IF(AND(D367&lt;&gt;"Paid",T366&gt;0.005),1,0)</f>
        <v>0</v>
      </c>
      <c r="X367" s="48" t="n">
        <f aca="false">SUMPRODUCT(((Helpers!$G$2:$G$51*(1+(Helpers!$D$2:$D$51+0.000000001)/12)^(($B367-Setup!$C$8)/(365.25/12))-Helpers!$E$2:$E$51*((1+(Helpers!$D$2:$D$51+0.000000001)/12)^(($B367-Setup!$C$8)/(365.25/12))-1)/((Helpers!$D$2:$D$51+0.000000001)/12))&gt;0)*(Helpers!$G$2:$G$51*(1+(Helpers!$D$2:$D$51+0.000000001)/12)^(($B367-Setup!$C$8)/(365.25/12))-Helpers!$E$2:$E$51*((1+(Helpers!$D$2:$D$51+0.000000001)/12)^(($B367-Setup!$C$8)/(365.25/12))-1)/((Helpers!$D$2:$D$51+0.000000001)/12)))</f>
        <v>0</v>
      </c>
      <c r="Y367" s="48"/>
      <c r="Z367" s="48" t="n">
        <f aca="false">IF(OR(N(Z$5)=0,Z$6=""),0,Z$5*((DATE(YEAR($B367),MONTH($B367),MIN(Z$6,DAY(EOMONTH($B367,0))))&gt;=$B367)*(DATE(YEAR($B367),MONTH($B367),MIN(Z$6,DAY(EOMONTH($B367,0))))&lt;$C367)+(DATE(YEAR($B367),MONTH($B367)+1,MIN(Z$6,DAY(EOMONTH($B367,1))))&gt;=$B367)*(DATE(YEAR($B367),MONTH($B367)+1,MIN(Z$6,DAY(EOMONTH($B367,1))))&lt;$C367)))</f>
        <v>0</v>
      </c>
      <c r="AA367" s="48" t="n">
        <f aca="false">IF(OR(N(AA$5)=0,AA$6=""),0,AA$5*((DATE(YEAR($B367),MONTH($B367),MIN(AA$6,DAY(EOMONTH($B367,0))))&gt;=$B367)*(DATE(YEAR($B367),MONTH($B367),MIN(AA$6,DAY(EOMONTH($B367,0))))&lt;$C367)+(DATE(YEAR($B367),MONTH($B367)+1,MIN(AA$6,DAY(EOMONTH($B367,1))))&gt;=$B367)*(DATE(YEAR($B367),MONTH($B367)+1,MIN(AA$6,DAY(EOMONTH($B367,1))))&lt;$C367)))</f>
        <v>40</v>
      </c>
      <c r="AB367" s="48" t="n">
        <f aca="false">IF(OR(N(AB$5)=0,AB$6=""),0,AB$5*((DATE(YEAR($B367),MONTH($B367),MIN(AB$6,DAY(EOMONTH($B367,0))))&gt;=$B367)*(DATE(YEAR($B367),MONTH($B367),MIN(AB$6,DAY(EOMONTH($B367,0))))&lt;$C367)+(DATE(YEAR($B367),MONTH($B367)+1,MIN(AB$6,DAY(EOMONTH($B367,1))))&gt;=$B367)*(DATE(YEAR($B367),MONTH($B367)+1,MIN(AB$6,DAY(EOMONTH($B367,1))))&lt;$C367)))</f>
        <v>0</v>
      </c>
      <c r="AC367" s="48" t="n">
        <f aca="false">IF(OR(N(AC$5)=0,AC$6=""),0,AC$5*((DATE(YEAR($B367),MONTH($B367),MIN(AC$6,DAY(EOMONTH($B367,0))))&gt;=$B367)*(DATE(YEAR($B367),MONTH($B367),MIN(AC$6,DAY(EOMONTH($B367,0))))&lt;$C367)+(DATE(YEAR($B367),MONTH($B367)+1,MIN(AC$6,DAY(EOMONTH($B367,1))))&gt;=$B367)*(DATE(YEAR($B367),MONTH($B367)+1,MIN(AC$6,DAY(EOMONTH($B367,1))))&lt;$C367)))</f>
        <v>0</v>
      </c>
      <c r="AD367" s="48" t="n">
        <f aca="false">IF(OR(N(AD$5)=0,AD$6=""),0,AD$5*((DATE(YEAR($B367),MONTH($B367),MIN(AD$6,DAY(EOMONTH($B367,0))))&gt;=$B367)*(DATE(YEAR($B367),MONTH($B367),MIN(AD$6,DAY(EOMONTH($B367,0))))&lt;$C367)+(DATE(YEAR($B367),MONTH($B367)+1,MIN(AD$6,DAY(EOMONTH($B367,1))))&gt;=$B367)*(DATE(YEAR($B367),MONTH($B367)+1,MIN(AD$6,DAY(EOMONTH($B367,1))))&lt;$C367)))</f>
        <v>0</v>
      </c>
      <c r="AE367" s="48" t="n">
        <f aca="false">IF(OR(N(AE$5)=0,AE$6=""),0,AE$5*((DATE(YEAR($B367),MONTH($B367),MIN(AE$6,DAY(EOMONTH($B367,0))))&gt;=$B367)*(DATE(YEAR($B367),MONTH($B367),MIN(AE$6,DAY(EOMONTH($B367,0))))&lt;$C367)+(DATE(YEAR($B367),MONTH($B367)+1,MIN(AE$6,DAY(EOMONTH($B367,1))))&gt;=$B367)*(DATE(YEAR($B367),MONTH($B367)+1,MIN(AE$6,DAY(EOMONTH($B367,1))))&lt;$C367)))</f>
        <v>0</v>
      </c>
      <c r="AF367" s="48" t="n">
        <f aca="false">IF(OR(N(AF$5)=0,AF$6=""),0,AF$5*((DATE(YEAR($B367),MONTH($B367),MIN(AF$6,DAY(EOMONTH($B367,0))))&gt;=$B367)*(DATE(YEAR($B367),MONTH($B367),MIN(AF$6,DAY(EOMONTH($B367,0))))&lt;$C367)+(DATE(YEAR($B367),MONTH($B367)+1,MIN(AF$6,DAY(EOMONTH($B367,1))))&gt;=$B367)*(DATE(YEAR($B367),MONTH($B367)+1,MIN(AF$6,DAY(EOMONTH($B367,1))))&lt;$C367)))</f>
        <v>0</v>
      </c>
      <c r="AG367" s="48" t="n">
        <f aca="false">IF(OR(N(AG$5)=0,AG$6=""),0,AG$5*((DATE(YEAR($B367),MONTH($B367),MIN(AG$6,DAY(EOMONTH($B367,0))))&gt;=$B367)*(DATE(YEAR($B367),MONTH($B367),MIN(AG$6,DAY(EOMONTH($B367,0))))&lt;$C367)+(DATE(YEAR($B367),MONTH($B367)+1,MIN(AG$6,DAY(EOMONTH($B367,1))))&gt;=$B367)*(DATE(YEAR($B367),MONTH($B367)+1,MIN(AG$6,DAY(EOMONTH($B367,1))))&lt;$C367)))</f>
        <v>0</v>
      </c>
      <c r="AH367" s="48" t="n">
        <f aca="false">IF(OR(N(AH$5)=0,AH$6=""),0,AH$5*((DATE(YEAR($B367),MONTH($B367),MIN(AH$6,DAY(EOMONTH($B367,0))))&gt;=$B367)*(DATE(YEAR($B367),MONTH($B367),MIN(AH$6,DAY(EOMONTH($B367,0))))&lt;$C367)+(DATE(YEAR($B367),MONTH($B367)+1,MIN(AH$6,DAY(EOMONTH($B367,1))))&gt;=$B367)*(DATE(YEAR($B367),MONTH($B367)+1,MIN(AH$6,DAY(EOMONTH($B367,1))))&lt;$C367)))</f>
        <v>0</v>
      </c>
      <c r="AI367" s="48" t="n">
        <f aca="false">IF(OR(N(AI$5)=0,AI$6=""),0,AI$5*((DATE(YEAR($B367),MONTH($B367),MIN(AI$6,DAY(EOMONTH($B367,0))))&gt;=$B367)*(DATE(YEAR($B367),MONTH($B367),MIN(AI$6,DAY(EOMONTH($B367,0))))&lt;$C367)+(DATE(YEAR($B367),MONTH($B367)+1,MIN(AI$6,DAY(EOMONTH($B367,1))))&gt;=$B367)*(DATE(YEAR($B367),MONTH($B367)+1,MIN(AI$6,DAY(EOMONTH($B367,1))))&lt;$C367)))</f>
        <v>0</v>
      </c>
      <c r="AJ367" s="48" t="n">
        <f aca="false">IF(OR(N(AJ$5)=0,AJ$6=""),0,AJ$5*((DATE(YEAR($B367),MONTH($B367),MIN(AJ$6,DAY(EOMONTH($B367,0))))&gt;=$B367)*(DATE(YEAR($B367),MONTH($B367),MIN(AJ$6,DAY(EOMONTH($B367,0))))&lt;$C367)+(DATE(YEAR($B367),MONTH($B367)+1,MIN(AJ$6,DAY(EOMONTH($B367,1))))&gt;=$B367)*(DATE(YEAR($B367),MONTH($B367)+1,MIN(AJ$6,DAY(EOMONTH($B367,1))))&lt;$C367)))</f>
        <v>0</v>
      </c>
      <c r="AK367" s="48" t="n">
        <f aca="false">IF(OR(N(AK$5)=0,AK$6=""),0,AK$5*((DATE(YEAR($B367),MONTH($B367),MIN(AK$6,DAY(EOMONTH($B367,0))))&gt;=$B367)*(DATE(YEAR($B367),MONTH($B367),MIN(AK$6,DAY(EOMONTH($B367,0))))&lt;$C367)+(DATE(YEAR($B367),MONTH($B367)+1,MIN(AK$6,DAY(EOMONTH($B367,1))))&gt;=$B367)*(DATE(YEAR($B367),MONTH($B367)+1,MIN(AK$6,DAY(EOMONTH($B367,1))))&lt;$C367)))</f>
        <v>0</v>
      </c>
      <c r="AL367" s="48" t="n">
        <f aca="false">IF(OR(N(AL$5)=0,AL$6=""),0,AL$5*((DATE(YEAR($B367),MONTH($B367),MIN(AL$6,DAY(EOMONTH($B367,0))))&gt;=$B367)*(DATE(YEAR($B367),MONTH($B367),MIN(AL$6,DAY(EOMONTH($B367,0))))&lt;$C367)+(DATE(YEAR($B367),MONTH($B367)+1,MIN(AL$6,DAY(EOMONTH($B367,1))))&gt;=$B367)*(DATE(YEAR($B367),MONTH($B367)+1,MIN(AL$6,DAY(EOMONTH($B367,1))))&lt;$C367)))</f>
        <v>0</v>
      </c>
      <c r="AM367" s="48" t="n">
        <f aca="false">IF(OR(N(AM$5)=0,AM$6=""),0,AM$5*((DATE(YEAR($B367),MONTH($B367),MIN(AM$6,DAY(EOMONTH($B367,0))))&gt;=$B367)*(DATE(YEAR($B367),MONTH($B367),MIN(AM$6,DAY(EOMONTH($B367,0))))&lt;$C367)+(DATE(YEAR($B367),MONTH($B367)+1,MIN(AM$6,DAY(EOMONTH($B367,1))))&gt;=$B367)*(DATE(YEAR($B367),MONTH($B367)+1,MIN(AM$6,DAY(EOMONTH($B367,1))))&lt;$C367)))</f>
        <v>0</v>
      </c>
      <c r="AN367" s="48" t="n">
        <f aca="false">IF(OR(N(AN$5)=0,AN$6=""),0,AN$5*((DATE(YEAR($B367),MONTH($B367),MIN(AN$6,DAY(EOMONTH($B367,0))))&gt;=$B367)*(DATE(YEAR($B367),MONTH($B367),MIN(AN$6,DAY(EOMONTH($B367,0))))&lt;$C367)+(DATE(YEAR($B367),MONTH($B367)+1,MIN(AN$6,DAY(EOMONTH($B367,1))))&gt;=$B367)*(DATE(YEAR($B367),MONTH($B367)+1,MIN(AN$6,DAY(EOMONTH($B367,1))))&lt;$C367)))</f>
        <v>0</v>
      </c>
      <c r="AO367" s="48" t="n">
        <f aca="false">IF(OR(N(AO$5)=0,AO$6=""),0,AO$5*((DATE(YEAR($B367),MONTH($B367),MIN(AO$6,DAY(EOMONTH($B367,0))))&gt;=$B367)*(DATE(YEAR($B367),MONTH($B367),MIN(AO$6,DAY(EOMONTH($B367,0))))&lt;$C367)+(DATE(YEAR($B367),MONTH($B367)+1,MIN(AO$6,DAY(EOMONTH($B367,1))))&gt;=$B367)*(DATE(YEAR($B367),MONTH($B367)+1,MIN(AO$6,DAY(EOMONTH($B367,1))))&lt;$C367)))</f>
        <v>0</v>
      </c>
      <c r="AP367" s="48" t="n">
        <f aca="false">IF(OR(N(AP$5)=0,AP$6=""),0,AP$5*((DATE(YEAR($B367),MONTH($B367),MIN(AP$6,DAY(EOMONTH($B367,0))))&gt;=$B367)*(DATE(YEAR($B367),MONTH($B367),MIN(AP$6,DAY(EOMONTH($B367,0))))&lt;$C367)+(DATE(YEAR($B367),MONTH($B367)+1,MIN(AP$6,DAY(EOMONTH($B367,1))))&gt;=$B367)*(DATE(YEAR($B367),MONTH($B367)+1,MIN(AP$6,DAY(EOMONTH($B367,1))))&lt;$C367)))</f>
        <v>0</v>
      </c>
      <c r="AQ367" s="48" t="n">
        <f aca="false">IF(OR(N(AQ$5)=0,AQ$6=""),0,AQ$5*((DATE(YEAR($B367),MONTH($B367),MIN(AQ$6,DAY(EOMONTH($B367,0))))&gt;=$B367)*(DATE(YEAR($B367),MONTH($B367),MIN(AQ$6,DAY(EOMONTH($B367,0))))&lt;$C367)+(DATE(YEAR($B367),MONTH($B367)+1,MIN(AQ$6,DAY(EOMONTH($B367,1))))&gt;=$B367)*(DATE(YEAR($B367),MONTH($B367)+1,MIN(AQ$6,DAY(EOMONTH($B367,1))))&lt;$C367)))</f>
        <v>0</v>
      </c>
      <c r="AR367" s="48" t="n">
        <f aca="false">IF(OR(N(AR$5)=0,AR$6=""),0,AR$5*((DATE(YEAR($B367),MONTH($B367),MIN(AR$6,DAY(EOMONTH($B367,0))))&gt;=$B367)*(DATE(YEAR($B367),MONTH($B367),MIN(AR$6,DAY(EOMONTH($B367,0))))&lt;$C367)+(DATE(YEAR($B367),MONTH($B367)+1,MIN(AR$6,DAY(EOMONTH($B367,1))))&gt;=$B367)*(DATE(YEAR($B367),MONTH($B367)+1,MIN(AR$6,DAY(EOMONTH($B367,1))))&lt;$C367)))</f>
        <v>0</v>
      </c>
      <c r="AS367" s="48" t="n">
        <f aca="false">IF(OR(N(AS$5)=0,AS$6=""),0,AS$5*((DATE(YEAR($B367),MONTH($B367),MIN(AS$6,DAY(EOMONTH($B367,0))))&gt;=$B367)*(DATE(YEAR($B367),MONTH($B367),MIN(AS$6,DAY(EOMONTH($B367,0))))&lt;$C367)+(DATE(YEAR($B367),MONTH($B367)+1,MIN(AS$6,DAY(EOMONTH($B367,1))))&gt;=$B367)*(DATE(YEAR($B367),MONTH($B367)+1,MIN(AS$6,DAY(EOMONTH($B367,1))))&lt;$C367)))</f>
        <v>0</v>
      </c>
      <c r="AT367" s="48" t="n">
        <f aca="false">IF(OR(N(AT$5)=0,AT$6=""),0,AT$5*((DATE(YEAR($B367),MONTH($B367),MIN(AT$6,DAY(EOMONTH($B367,0))))&gt;=$B367)*(DATE(YEAR($B367),MONTH($B367),MIN(AT$6,DAY(EOMONTH($B367,0))))&lt;$C367)+(DATE(YEAR($B367),MONTH($B367)+1,MIN(AT$6,DAY(EOMONTH($B367,1))))&gt;=$B367)*(DATE(YEAR($B367),MONTH($B367)+1,MIN(AT$6,DAY(EOMONTH($B367,1))))&lt;$C367)))</f>
        <v>0</v>
      </c>
      <c r="AU367" s="48" t="n">
        <f aca="false">IF(OR(N(AU$5)=0,AU$6=""),0,AU$5*((DATE(YEAR($B367),MONTH($B367),MIN(AU$6,DAY(EOMONTH($B367,0))))&gt;=$B367)*(DATE(YEAR($B367),MONTH($B367),MIN(AU$6,DAY(EOMONTH($B367,0))))&lt;$C367)+(DATE(YEAR($B367),MONTH($B367)+1,MIN(AU$6,DAY(EOMONTH($B367,1))))&gt;=$B367)*(DATE(YEAR($B367),MONTH($B367)+1,MIN(AU$6,DAY(EOMONTH($B367,1))))&lt;$C367)))</f>
        <v>0</v>
      </c>
      <c r="AV367" s="48" t="n">
        <f aca="false">IF(OR(N(AV$5)=0,AV$6=""),0,AV$5*((DATE(YEAR($B367),MONTH($B367),MIN(AV$6,DAY(EOMONTH($B367,0))))&gt;=$B367)*(DATE(YEAR($B367),MONTH($B367),MIN(AV$6,DAY(EOMONTH($B367,0))))&lt;$C367)+(DATE(YEAR($B367),MONTH($B367)+1,MIN(AV$6,DAY(EOMONTH($B367,1))))&gt;=$B367)*(DATE(YEAR($B367),MONTH($B367)+1,MIN(AV$6,DAY(EOMONTH($B367,1))))&lt;$C367)))</f>
        <v>0</v>
      </c>
      <c r="AW367" s="48" t="n">
        <f aca="false">IF(OR(N(AW$5)=0,AW$6=""),0,AW$5*((DATE(YEAR($B367),MONTH($B367),MIN(AW$6,DAY(EOMONTH($B367,0))))&gt;=$B367)*(DATE(YEAR($B367),MONTH($B367),MIN(AW$6,DAY(EOMONTH($B367,0))))&lt;$C367)+(DATE(YEAR($B367),MONTH($B367)+1,MIN(AW$6,DAY(EOMONTH($B367,1))))&gt;=$B367)*(DATE(YEAR($B367),MONTH($B367)+1,MIN(AW$6,DAY(EOMONTH($B367,1))))&lt;$C367)))</f>
        <v>0</v>
      </c>
      <c r="AX367" s="48" t="n">
        <f aca="false">IF(OR(N(AX$5)=0,AX$6=""),0,AX$5*((DATE(YEAR($B367),MONTH($B367),MIN(AX$6,DAY(EOMONTH($B367,0))))&gt;=$B367)*(DATE(YEAR($B367),MONTH($B367),MIN(AX$6,DAY(EOMONTH($B367,0))))&lt;$C367)+(DATE(YEAR($B367),MONTH($B367)+1,MIN(AX$6,DAY(EOMONTH($B367,1))))&gt;=$B367)*(DATE(YEAR($B367),MONTH($B367)+1,MIN(AX$6,DAY(EOMONTH($B367,1))))&lt;$C367)))</f>
        <v>0</v>
      </c>
      <c r="AY367" s="48" t="n">
        <f aca="false">IF(OR(N(AY$5)=0,AY$6=""),0,AY$5*((DATE(YEAR($B367),MONTH($B367),MIN(AY$6,DAY(EOMONTH($B367,0))))&gt;=$B367)*(DATE(YEAR($B367),MONTH($B367),MIN(AY$6,DAY(EOMONTH($B367,0))))&lt;$C367)+(DATE(YEAR($B367),MONTH($B367)+1,MIN(AY$6,DAY(EOMONTH($B367,1))))&gt;=$B367)*(DATE(YEAR($B367),MONTH($B367)+1,MIN(AY$6,DAY(EOMONTH($B367,1))))&lt;$C367)))</f>
        <v>0</v>
      </c>
      <c r="AZ367" s="48" t="n">
        <f aca="false">IF(OR(N(AZ$5)=0,AZ$6=""),0,AZ$5*((DATE(YEAR($B367),MONTH($B367),MIN(AZ$6,DAY(EOMONTH($B367,0))))&gt;=$B367)*(DATE(YEAR($B367),MONTH($B367),MIN(AZ$6,DAY(EOMONTH($B367,0))))&lt;$C367)+(DATE(YEAR($B367),MONTH($B367)+1,MIN(AZ$6,DAY(EOMONTH($B367,1))))&gt;=$B367)*(DATE(YEAR($B367),MONTH($B367)+1,MIN(AZ$6,DAY(EOMONTH($B367,1))))&lt;$C367)))</f>
        <v>0</v>
      </c>
      <c r="BA367" s="48" t="n">
        <f aca="false">IF(OR(N(BA$5)=0,BA$6=""),0,BA$5*((DATE(YEAR($B367),MONTH($B367),MIN(BA$6,DAY(EOMONTH($B367,0))))&gt;=$B367)*(DATE(YEAR($B367),MONTH($B367),MIN(BA$6,DAY(EOMONTH($B367,0))))&lt;$C367)+(DATE(YEAR($B367),MONTH($B367)+1,MIN(BA$6,DAY(EOMONTH($B367,1))))&gt;=$B367)*(DATE(YEAR($B367),MONTH($B367)+1,MIN(BA$6,DAY(EOMONTH($B367,1))))&lt;$C367)))</f>
        <v>0</v>
      </c>
      <c r="BB367" s="48" t="n">
        <f aca="false">IF(OR(N(BB$5)=0,BB$6=""),0,BB$5*((DATE(YEAR($B367),MONTH($B367),MIN(BB$6,DAY(EOMONTH($B367,0))))&gt;=$B367)*(DATE(YEAR($B367),MONTH($B367),MIN(BB$6,DAY(EOMONTH($B367,0))))&lt;$C367)+(DATE(YEAR($B367),MONTH($B367)+1,MIN(BB$6,DAY(EOMONTH($B367,1))))&gt;=$B367)*(DATE(YEAR($B367),MONTH($B367)+1,MIN(BB$6,DAY(EOMONTH($B367,1))))&lt;$C367)))</f>
        <v>0</v>
      </c>
      <c r="BC367" s="48" t="n">
        <f aca="false">IF(OR(N(BC$5)=0,BC$6=""),0,BC$5*((DATE(YEAR($B367),MONTH($B367),MIN(BC$6,DAY(EOMONTH($B367,0))))&gt;=$B367)*(DATE(YEAR($B367),MONTH($B367),MIN(BC$6,DAY(EOMONTH($B367,0))))&lt;$C367)+(DATE(YEAR($B367),MONTH($B367)+1,MIN(BC$6,DAY(EOMONTH($B367,1))))&gt;=$B367)*(DATE(YEAR($B367),MONTH($B367)+1,MIN(BC$6,DAY(EOMONTH($B367,1))))&lt;$C367)))</f>
        <v>0</v>
      </c>
      <c r="BD367" s="48" t="n">
        <f aca="false">IF(OR(N(BD$5)=0,BD$6=""),0,BD$5*((DATE(YEAR($B367),MONTH($B367),MIN(BD$6,DAY(EOMONTH($B367,0))))&gt;=$B367)*(DATE(YEAR($B367),MONTH($B367),MIN(BD$6,DAY(EOMONTH($B367,0))))&lt;$C367)+(DATE(YEAR($B367),MONTH($B367)+1,MIN(BD$6,DAY(EOMONTH($B367,1))))&gt;=$B367)*(DATE(YEAR($B367),MONTH($B367)+1,MIN(BD$6,DAY(EOMONTH($B367,1))))&lt;$C367)))</f>
        <v>0</v>
      </c>
      <c r="BE367" s="48" t="n">
        <f aca="false">IF(OR(N(BE$5)=0,BE$6=""),0,BE$5*((DATE(YEAR($B367),MONTH($B367),MIN(BE$6,DAY(EOMONTH($B367,0))))&gt;=$B367)*(DATE(YEAR($B367),MONTH($B367),MIN(BE$6,DAY(EOMONTH($B367,0))))&lt;$C367)+(DATE(YEAR($B367),MONTH($B367)+1,MIN(BE$6,DAY(EOMONTH($B367,1))))&gt;=$B367)*(DATE(YEAR($B367),MONTH($B367)+1,MIN(BE$6,DAY(EOMONTH($B367,1))))&lt;$C367)))</f>
        <v>0</v>
      </c>
      <c r="BF367" s="48" t="n">
        <f aca="false">IF(OR(N(BF$5)=0,BF$6=""),0,BF$5*((DATE(YEAR($B367),MONTH($B367),MIN(BF$6,DAY(EOMONTH($B367,0))))&gt;=$B367)*(DATE(YEAR($B367),MONTH($B367),MIN(BF$6,DAY(EOMONTH($B367,0))))&lt;$C367)+(DATE(YEAR($B367),MONTH($B367)+1,MIN(BF$6,DAY(EOMONTH($B367,1))))&gt;=$B367)*(DATE(YEAR($B367),MONTH($B367)+1,MIN(BF$6,DAY(EOMONTH($B367,1))))&lt;$C367)))</f>
        <v>0</v>
      </c>
      <c r="BG367" s="48" t="n">
        <f aca="false">IF(OR(N(BG$5)=0,BG$6=""),0,BG$5*((DATE(YEAR($B367),MONTH($B367),MIN(BG$6,DAY(EOMONTH($B367,0))))&gt;=$B367)*(DATE(YEAR($B367),MONTH($B367),MIN(BG$6,DAY(EOMONTH($B367,0))))&lt;$C367)+(DATE(YEAR($B367),MONTH($B367)+1,MIN(BG$6,DAY(EOMONTH($B367,1))))&gt;=$B367)*(DATE(YEAR($B367),MONTH($B367)+1,MIN(BG$6,DAY(EOMONTH($B367,1))))&lt;$C367)))</f>
        <v>0</v>
      </c>
      <c r="BH367" s="48" t="n">
        <f aca="false">IF(OR(N(BH$5)=0,BH$6=""),0,BH$5*((DATE(YEAR($B367),MONTH($B367),MIN(BH$6,DAY(EOMONTH($B367,0))))&gt;=$B367)*(DATE(YEAR($B367),MONTH($B367),MIN(BH$6,DAY(EOMONTH($B367,0))))&lt;$C367)+(DATE(YEAR($B367),MONTH($B367)+1,MIN(BH$6,DAY(EOMONTH($B367,1))))&gt;=$B367)*(DATE(YEAR($B367),MONTH($B367)+1,MIN(BH$6,DAY(EOMONTH($B367,1))))&lt;$C367)))</f>
        <v>0</v>
      </c>
      <c r="BI367" s="48" t="n">
        <f aca="false">IF(OR(N(BI$5)=0,BI$6=""),0,BI$5*((DATE(YEAR($B367),MONTH($B367),MIN(BI$6,DAY(EOMONTH($B367,0))))&gt;=$B367)*(DATE(YEAR($B367),MONTH($B367),MIN(BI$6,DAY(EOMONTH($B367,0))))&lt;$C367)+(DATE(YEAR($B367),MONTH($B367)+1,MIN(BI$6,DAY(EOMONTH($B367,1))))&gt;=$B367)*(DATE(YEAR($B367),MONTH($B367)+1,MIN(BI$6,DAY(EOMONTH($B367,1))))&lt;$C367)))</f>
        <v>0</v>
      </c>
      <c r="BJ367" s="48" t="n">
        <f aca="false">IF(OR(N(BJ$5)=0,BJ$6=""),0,BJ$5*((DATE(YEAR($B367),MONTH($B367),MIN(BJ$6,DAY(EOMONTH($B367,0))))&gt;=$B367)*(DATE(YEAR($B367),MONTH($B367),MIN(BJ$6,DAY(EOMONTH($B367,0))))&lt;$C367)+(DATE(YEAR($B367),MONTH($B367)+1,MIN(BJ$6,DAY(EOMONTH($B367,1))))&gt;=$B367)*(DATE(YEAR($B367),MONTH($B367)+1,MIN(BJ$6,DAY(EOMONTH($B367,1))))&lt;$C367)))</f>
        <v>0</v>
      </c>
      <c r="BK367" s="48" t="n">
        <f aca="false">IF(OR(N(BK$5)=0,BK$6=""),0,BK$5*((DATE(YEAR($B367),MONTH($B367),MIN(BK$6,DAY(EOMONTH($B367,0))))&gt;=$B367)*(DATE(YEAR($B367),MONTH($B367),MIN(BK$6,DAY(EOMONTH($B367,0))))&lt;$C367)+(DATE(YEAR($B367),MONTH($B367)+1,MIN(BK$6,DAY(EOMONTH($B367,1))))&gt;=$B367)*(DATE(YEAR($B367),MONTH($B367)+1,MIN(BK$6,DAY(EOMONTH($B367,1))))&lt;$C367)))</f>
        <v>0</v>
      </c>
      <c r="BL367" s="48" t="n">
        <f aca="false">IF(OR(N(BL$5)=0,BL$6=""),0,BL$5*((DATE(YEAR($B367),MONTH($B367),MIN(BL$6,DAY(EOMONTH($B367,0))))&gt;=$B367)*(DATE(YEAR($B367),MONTH($B367),MIN(BL$6,DAY(EOMONTH($B367,0))))&lt;$C367)+(DATE(YEAR($B367),MONTH($B367)+1,MIN(BL$6,DAY(EOMONTH($B367,1))))&gt;=$B367)*(DATE(YEAR($B367),MONTH($B367)+1,MIN(BL$6,DAY(EOMONTH($B367,1))))&lt;$C367)))</f>
        <v>0</v>
      </c>
      <c r="BM367" s="48" t="n">
        <f aca="false">IF(OR(N(BM$5)=0,BM$6=""),0,BM$5*((DATE(YEAR($B367),MONTH($B367),MIN(BM$6,DAY(EOMONTH($B367,0))))&gt;=$B367)*(DATE(YEAR($B367),MONTH($B367),MIN(BM$6,DAY(EOMONTH($B367,0))))&lt;$C367)+(DATE(YEAR($B367),MONTH($B367)+1,MIN(BM$6,DAY(EOMONTH($B367,1))))&gt;=$B367)*(DATE(YEAR($B367),MONTH($B367)+1,MIN(BM$6,DAY(EOMONTH($B367,1))))&lt;$C367)))</f>
        <v>0</v>
      </c>
      <c r="BN367" s="48" t="n">
        <f aca="false">IF(OR(N(BN$5)=0,BN$6=""),0,BN$5*((DATE(YEAR($B367),MONTH($B367),MIN(BN$6,DAY(EOMONTH($B367,0))))&gt;=$B367)*(DATE(YEAR($B367),MONTH($B367),MIN(BN$6,DAY(EOMONTH($B367,0))))&lt;$C367)+(DATE(YEAR($B367),MONTH($B367)+1,MIN(BN$6,DAY(EOMONTH($B367,1))))&gt;=$B367)*(DATE(YEAR($B367),MONTH($B367)+1,MIN(BN$6,DAY(EOMONTH($B367,1))))&lt;$C367)))</f>
        <v>0</v>
      </c>
      <c r="BO367" s="48" t="n">
        <f aca="false">IF(OR(N(BO$5)=0,BO$6=""),0,BO$5*((DATE(YEAR($B367),MONTH($B367),MIN(BO$6,DAY(EOMONTH($B367,0))))&gt;=$B367)*(DATE(YEAR($B367),MONTH($B367),MIN(BO$6,DAY(EOMONTH($B367,0))))&lt;$C367)+(DATE(YEAR($B367),MONTH($B367)+1,MIN(BO$6,DAY(EOMONTH($B367,1))))&gt;=$B367)*(DATE(YEAR($B367),MONTH($B367)+1,MIN(BO$6,DAY(EOMONTH($B367,1))))&lt;$C367)))</f>
        <v>0</v>
      </c>
      <c r="BP367" s="48" t="n">
        <f aca="false">IF(OR(N(BP$5)=0,BP$6=""),0,BP$5*((DATE(YEAR($B367),MONTH($B367),MIN(BP$6,DAY(EOMONTH($B367,0))))&gt;=$B367)*(DATE(YEAR($B367),MONTH($B367),MIN(BP$6,DAY(EOMONTH($B367,0))))&lt;$C367)+(DATE(YEAR($B367),MONTH($B367)+1,MIN(BP$6,DAY(EOMONTH($B367,1))))&gt;=$B367)*(DATE(YEAR($B367),MONTH($B367)+1,MIN(BP$6,DAY(EOMONTH($B367,1))))&lt;$C367)))</f>
        <v>0</v>
      </c>
      <c r="BQ367" s="48" t="n">
        <f aca="false">IF(OR(N(BQ$5)=0,BQ$6=""),0,BQ$5*((DATE(YEAR($B367),MONTH($B367),MIN(BQ$6,DAY(EOMONTH($B367,0))))&gt;=$B367)*(DATE(YEAR($B367),MONTH($B367),MIN(BQ$6,DAY(EOMONTH($B367,0))))&lt;$C367)+(DATE(YEAR($B367),MONTH($B367)+1,MIN(BQ$6,DAY(EOMONTH($B367,1))))&gt;=$B367)*(DATE(YEAR($B367),MONTH($B367)+1,MIN(BQ$6,DAY(EOMONTH($B367,1))))&lt;$C367)))</f>
        <v>0</v>
      </c>
      <c r="BR367" s="48" t="n">
        <f aca="false">IF(OR(N(BR$5)=0,BR$6=""),0,BR$5*((DATE(YEAR($B367),MONTH($B367),MIN(BR$6,DAY(EOMONTH($B367,0))))&gt;=$B367)*(DATE(YEAR($B367),MONTH($B367),MIN(BR$6,DAY(EOMONTH($B367,0))))&lt;$C367)+(DATE(YEAR($B367),MONTH($B367)+1,MIN(BR$6,DAY(EOMONTH($B367,1))))&gt;=$B367)*(DATE(YEAR($B367),MONTH($B367)+1,MIN(BR$6,DAY(EOMONTH($B367,1))))&lt;$C367)))</f>
        <v>0</v>
      </c>
      <c r="BS367" s="48" t="n">
        <f aca="false">IF(OR(N(BS$5)=0,BS$6=""),0,BS$5*((DATE(YEAR($B367),MONTH($B367),MIN(BS$6,DAY(EOMONTH($B367,0))))&gt;=$B367)*(DATE(YEAR($B367),MONTH($B367),MIN(BS$6,DAY(EOMONTH($B367,0))))&lt;$C367)+(DATE(YEAR($B367),MONTH($B367)+1,MIN(BS$6,DAY(EOMONTH($B367,1))))&gt;=$B367)*(DATE(YEAR($B367),MONTH($B367)+1,MIN(BS$6,DAY(EOMONTH($B367,1))))&lt;$C367)))</f>
        <v>0</v>
      </c>
      <c r="BT367" s="48" t="n">
        <f aca="false">IF(OR(N(BT$5)=0,BT$6=""),0,BT$5*((DATE(YEAR($B367),MONTH($B367),MIN(BT$6,DAY(EOMONTH($B367,0))))&gt;=$B367)*(DATE(YEAR($B367),MONTH($B367),MIN(BT$6,DAY(EOMONTH($B367,0))))&lt;$C367)+(DATE(YEAR($B367),MONTH($B367)+1,MIN(BT$6,DAY(EOMONTH($B367,1))))&gt;=$B367)*(DATE(YEAR($B367),MONTH($B367)+1,MIN(BT$6,DAY(EOMONTH($B367,1))))&lt;$C367)))</f>
        <v>0</v>
      </c>
      <c r="BU367" s="48" t="n">
        <f aca="false">IF(OR(N(BU$5)=0,BU$6=""),0,BU$5*((DATE(YEAR($B367),MONTH($B367),MIN(BU$6,DAY(EOMONTH($B367,0))))&gt;=$B367)*(DATE(YEAR($B367),MONTH($B367),MIN(BU$6,DAY(EOMONTH($B367,0))))&lt;$C367)+(DATE(YEAR($B367),MONTH($B367)+1,MIN(BU$6,DAY(EOMONTH($B367,1))))&gt;=$B367)*(DATE(YEAR($B367),MONTH($B367)+1,MIN(BU$6,DAY(EOMONTH($B367,1))))&lt;$C367)))</f>
        <v>0</v>
      </c>
      <c r="BV367" s="48" t="n">
        <f aca="false">IF(OR(N(BV$5)=0,BV$6=""),0,BV$5*((DATE(YEAR($B367),MONTH($B367),MIN(BV$6,DAY(EOMONTH($B367,0))))&gt;=$B367)*(DATE(YEAR($B367),MONTH($B367),MIN(BV$6,DAY(EOMONTH($B367,0))))&lt;$C367)+(DATE(YEAR($B367),MONTH($B367)+1,MIN(BV$6,DAY(EOMONTH($B367,1))))&gt;=$B367)*(DATE(YEAR($B367),MONTH($B367)+1,MIN(BV$6,DAY(EOMONTH($B367,1))))&lt;$C367)))</f>
        <v>0</v>
      </c>
      <c r="BW367" s="48" t="n">
        <f aca="false">IF(OR(N(BW$5)=0,BW$6=""),0,BW$5*((DATE(YEAR($B367),MONTH($B367),MIN(BW$6,DAY(EOMONTH($B367,0))))&gt;=$B367)*(DATE(YEAR($B367),MONTH($B367),MIN(BW$6,DAY(EOMONTH($B367,0))))&lt;$C367)+(DATE(YEAR($B367),MONTH($B367)+1,MIN(BW$6,DAY(EOMONTH($B367,1))))&gt;=$B367)*(DATE(YEAR($B367),MONTH($B367)+1,MIN(BW$6,DAY(EOMONTH($B367,1))))&lt;$C367)))</f>
        <v>0</v>
      </c>
      <c r="BX367" s="48" t="n">
        <f aca="false">MIN(Z367,(FT366*(1+FT$5/Setup!$C$36)+IF($V367=1,N($F367),0)))</f>
        <v>0</v>
      </c>
      <c r="BY367" s="48" t="n">
        <f aca="false">MIN(AA367,(FU366*(1+FU$5/Setup!$C$36)+IF($V367=2,N($F367),0)))</f>
        <v>0</v>
      </c>
      <c r="BZ367" s="48" t="n">
        <f aca="false">MIN(AB367,(FV366*(1+FV$5/Setup!$C$36)+IF($V367=3,N($F367),0)))</f>
        <v>0</v>
      </c>
      <c r="CA367" s="48" t="n">
        <f aca="false">MIN(AC367,(FW366*(1+FW$5/Setup!$C$36)+IF($V367=4,N($F367),0)))</f>
        <v>0</v>
      </c>
      <c r="CB367" s="48" t="n">
        <f aca="false">MIN(AD367,(FX366*(1+FX$5/Setup!$C$36)+IF($V367=5,N($F367),0)))</f>
        <v>0</v>
      </c>
      <c r="CC367" s="48" t="n">
        <f aca="false">MIN(AE367,(FY366*(1+FY$5/Setup!$C$36)+IF($V367=6,N($F367),0)))</f>
        <v>0</v>
      </c>
      <c r="CD367" s="48" t="n">
        <f aca="false">MIN(AF367,(FZ366*(1+FZ$5/Setup!$C$36)+IF($V367=7,N($F367),0)))</f>
        <v>0</v>
      </c>
      <c r="CE367" s="48" t="n">
        <f aca="false">MIN(AG367,(GA366*(1+GA$5/Setup!$C$36)+IF($V367=8,N($F367),0)))</f>
        <v>0</v>
      </c>
      <c r="CF367" s="48" t="n">
        <f aca="false">MIN(AH367,(GB366*(1+GB$5/Setup!$C$36)+IF($V367=9,N($F367),0)))</f>
        <v>0</v>
      </c>
      <c r="CG367" s="48" t="n">
        <f aca="false">MIN(AI367,(GC366*(1+GC$5/Setup!$C$36)+IF($V367=10,N($F367),0)))</f>
        <v>0</v>
      </c>
      <c r="CH367" s="48" t="n">
        <f aca="false">MIN(AJ367,(GD366*(1+GD$5/Setup!$C$36)+IF($V367=11,N($F367),0)))</f>
        <v>0</v>
      </c>
      <c r="CI367" s="48" t="n">
        <f aca="false">MIN(AK367,(GE366*(1+GE$5/Setup!$C$36)+IF($V367=12,N($F367),0)))</f>
        <v>0</v>
      </c>
      <c r="CJ367" s="48" t="n">
        <f aca="false">MIN(AL367,(GF366*(1+GF$5/Setup!$C$36)+IF($V367=13,N($F367),0)))</f>
        <v>0</v>
      </c>
      <c r="CK367" s="48" t="n">
        <f aca="false">MIN(AM367,(GG366*(1+GG$5/Setup!$C$36)+IF($V367=14,N($F367),0)))</f>
        <v>0</v>
      </c>
      <c r="CL367" s="48" t="n">
        <f aca="false">MIN(AN367,(GH366*(1+GH$5/Setup!$C$36)+IF($V367=15,N($F367),0)))</f>
        <v>0</v>
      </c>
      <c r="CM367" s="48" t="n">
        <f aca="false">MIN(AO367,(GI366*(1+GI$5/Setup!$C$36)+IF($V367=16,N($F367),0)))</f>
        <v>0</v>
      </c>
      <c r="CN367" s="48" t="n">
        <f aca="false">MIN(AP367,(GJ366*(1+GJ$5/Setup!$C$36)+IF($V367=17,N($F367),0)))</f>
        <v>0</v>
      </c>
      <c r="CO367" s="48" t="n">
        <f aca="false">MIN(AQ367,(GK366*(1+GK$5/Setup!$C$36)+IF($V367=18,N($F367),0)))</f>
        <v>0</v>
      </c>
      <c r="CP367" s="48" t="n">
        <f aca="false">MIN(AR367,(GL366*(1+GL$5/Setup!$C$36)+IF($V367=19,N($F367),0)))</f>
        <v>0</v>
      </c>
      <c r="CQ367" s="48" t="n">
        <f aca="false">MIN(AS367,(GM366*(1+GM$5/Setup!$C$36)+IF($V367=20,N($F367),0)))</f>
        <v>0</v>
      </c>
      <c r="CR367" s="48" t="n">
        <f aca="false">MIN(AT367,(GN366*(1+GN$5/Setup!$C$36)+IF($V367=21,N($F367),0)))</f>
        <v>0</v>
      </c>
      <c r="CS367" s="48" t="n">
        <f aca="false">MIN(AU367,(GO366*(1+GO$5/Setup!$C$36)+IF($V367=22,N($F367),0)))</f>
        <v>0</v>
      </c>
      <c r="CT367" s="48" t="n">
        <f aca="false">MIN(AV367,(GP366*(1+GP$5/Setup!$C$36)+IF($V367=23,N($F367),0)))</f>
        <v>0</v>
      </c>
      <c r="CU367" s="48" t="n">
        <f aca="false">MIN(AW367,(GQ366*(1+GQ$5/Setup!$C$36)+IF($V367=24,N($F367),0)))</f>
        <v>0</v>
      </c>
      <c r="CV367" s="48" t="n">
        <f aca="false">MIN(AX367,(GR366*(1+GR$5/Setup!$C$36)+IF($V367=25,N($F367),0)))</f>
        <v>0</v>
      </c>
      <c r="CW367" s="48" t="n">
        <f aca="false">MIN(AY367,(GS366*(1+GS$5/Setup!$C$36)+IF($V367=26,N($F367),0)))</f>
        <v>0</v>
      </c>
      <c r="CX367" s="48" t="n">
        <f aca="false">MIN(AZ367,(GT366*(1+GT$5/Setup!$C$36)+IF($V367=27,N($F367),0)))</f>
        <v>0</v>
      </c>
      <c r="CY367" s="48" t="n">
        <f aca="false">MIN(BA367,(GU366*(1+GU$5/Setup!$C$36)+IF($V367=28,N($F367),0)))</f>
        <v>0</v>
      </c>
      <c r="CZ367" s="48" t="n">
        <f aca="false">MIN(BB367,(GV366*(1+GV$5/Setup!$C$36)+IF($V367=29,N($F367),0)))</f>
        <v>0</v>
      </c>
      <c r="DA367" s="48" t="n">
        <f aca="false">MIN(BC367,(GW366*(1+GW$5/Setup!$C$36)+IF($V367=30,N($F367),0)))</f>
        <v>0</v>
      </c>
      <c r="DB367" s="48" t="n">
        <f aca="false">MIN(BD367,(GX366*(1+GX$5/Setup!$C$36)+IF($V367=31,N($F367),0)))</f>
        <v>0</v>
      </c>
      <c r="DC367" s="48" t="n">
        <f aca="false">MIN(BE367,(GY366*(1+GY$5/Setup!$C$36)+IF($V367=32,N($F367),0)))</f>
        <v>0</v>
      </c>
      <c r="DD367" s="48" t="n">
        <f aca="false">MIN(BF367,(GZ366*(1+GZ$5/Setup!$C$36)+IF($V367=33,N($F367),0)))</f>
        <v>0</v>
      </c>
      <c r="DE367" s="48" t="n">
        <f aca="false">MIN(BG367,(HA366*(1+HA$5/Setup!$C$36)+IF($V367=34,N($F367),0)))</f>
        <v>0</v>
      </c>
      <c r="DF367" s="48" t="n">
        <f aca="false">MIN(BH367,(HB366*(1+HB$5/Setup!$C$36)+IF($V367=35,N($F367),0)))</f>
        <v>0</v>
      </c>
      <c r="DG367" s="48" t="n">
        <f aca="false">MIN(BI367,(HC366*(1+HC$5/Setup!$C$36)+IF($V367=36,N($F367),0)))</f>
        <v>0</v>
      </c>
      <c r="DH367" s="48" t="n">
        <f aca="false">MIN(BJ367,(HD366*(1+HD$5/Setup!$C$36)+IF($V367=37,N($F367),0)))</f>
        <v>0</v>
      </c>
      <c r="DI367" s="48" t="n">
        <f aca="false">MIN(BK367,(HE366*(1+HE$5/Setup!$C$36)+IF($V367=38,N($F367),0)))</f>
        <v>0</v>
      </c>
      <c r="DJ367" s="48" t="n">
        <f aca="false">MIN(BL367,(HF366*(1+HF$5/Setup!$C$36)+IF($V367=39,N($F367),0)))</f>
        <v>0</v>
      </c>
      <c r="DK367" s="48" t="n">
        <f aca="false">MIN(BM367,(HG366*(1+HG$5/Setup!$C$36)+IF($V367=40,N($F367),0)))</f>
        <v>0</v>
      </c>
      <c r="DL367" s="48" t="n">
        <f aca="false">MIN(BN367,(HH366*(1+HH$5/Setup!$C$36)+IF($V367=41,N($F367),0)))</f>
        <v>0</v>
      </c>
      <c r="DM367" s="48" t="n">
        <f aca="false">MIN(BO367,(HI366*(1+HI$5/Setup!$C$36)+IF($V367=42,N($F367),0)))</f>
        <v>0</v>
      </c>
      <c r="DN367" s="48" t="n">
        <f aca="false">MIN(BP367,(HJ366*(1+HJ$5/Setup!$C$36)+IF($V367=43,N($F367),0)))</f>
        <v>0</v>
      </c>
      <c r="DO367" s="48" t="n">
        <f aca="false">MIN(BQ367,(HK366*(1+HK$5/Setup!$C$36)+IF($V367=44,N($F367),0)))</f>
        <v>0</v>
      </c>
      <c r="DP367" s="48" t="n">
        <f aca="false">MIN(BR367,(HL366*(1+HL$5/Setup!$C$36)+IF($V367=45,N($F367),0)))</f>
        <v>0</v>
      </c>
      <c r="DQ367" s="48" t="n">
        <f aca="false">MIN(BS367,(HM366*(1+HM$5/Setup!$C$36)+IF($V367=46,N($F367),0)))</f>
        <v>0</v>
      </c>
      <c r="DR367" s="48" t="n">
        <f aca="false">MIN(BT367,(HN366*(1+HN$5/Setup!$C$36)+IF($V367=47,N($F367),0)))</f>
        <v>0</v>
      </c>
      <c r="DS367" s="48" t="n">
        <f aca="false">MIN(BU367,(HO366*(1+HO$5/Setup!$C$36)+IF($V367=48,N($F367),0)))</f>
        <v>0</v>
      </c>
      <c r="DT367" s="48" t="n">
        <f aca="false">MIN(BV367,(HP366*(1+HP$5/Setup!$C$36)+IF($V367=49,N($F367),0)))</f>
        <v>0</v>
      </c>
      <c r="DU367" s="48" t="n">
        <f aca="false">MIN(BW367,(HQ366*(1+HQ$5/Setup!$C$36)+IF($V367=50,N($F367),0)))</f>
        <v>0</v>
      </c>
      <c r="DV367" s="48" t="n">
        <f aca="false">MIN(MAX((FT366*(1+FT$5/Setup!$C$36)+IF($V367=1,N($F367),0))-BX367,0),MAX($P367-0,0))</f>
        <v>0</v>
      </c>
      <c r="DW367" s="48" t="n">
        <f aca="false">MIN(MAX((FU366*(1+FU$5/Setup!$C$36)+IF($V367=2,N($F367),0))-BY367,0),MAX($P367-SUM(DV367:DV367),0))</f>
        <v>0</v>
      </c>
      <c r="DX367" s="48" t="n">
        <f aca="false">MIN(MAX((FV366*(1+FV$5/Setup!$C$36)+IF($V367=3,N($F367),0))-BZ367,0),MAX($P367-SUM(DV367:DW367),0))</f>
        <v>0</v>
      </c>
      <c r="DY367" s="48" t="n">
        <f aca="false">MIN(MAX((FW366*(1+FW$5/Setup!$C$36)+IF($V367=4,N($F367),0))-CA367,0),MAX($P367-SUM(DV367:DX367),0))</f>
        <v>0</v>
      </c>
      <c r="DZ367" s="48" t="n">
        <f aca="false">MIN(MAX((FX366*(1+FX$5/Setup!$C$36)+IF($V367=5,N($F367),0))-CB367,0),MAX($P367-SUM(DV367:DY367),0))</f>
        <v>0</v>
      </c>
      <c r="EA367" s="48" t="n">
        <f aca="false">MIN(MAX((FY366*(1+FY$5/Setup!$C$36)+IF($V367=6,N($F367),0))-CC367,0),MAX($P367-SUM(DV367:DZ367),0))</f>
        <v>0</v>
      </c>
      <c r="EB367" s="48" t="n">
        <f aca="false">MIN(MAX((FZ366*(1+FZ$5/Setup!$C$36)+IF($V367=7,N($F367),0))-CD367,0),MAX($P367-SUM(DV367:EA367),0))</f>
        <v>0</v>
      </c>
      <c r="EC367" s="48" t="n">
        <f aca="false">MIN(MAX((GA366*(1+GA$5/Setup!$C$36)+IF($V367=8,N($F367),0))-CE367,0),MAX($P367-SUM(DV367:EB367),0))</f>
        <v>0</v>
      </c>
      <c r="ED367" s="48" t="n">
        <f aca="false">MIN(MAX((GB366*(1+GB$5/Setup!$C$36)+IF($V367=9,N($F367),0))-CF367,0),MAX($P367-SUM(DV367:EC367),0))</f>
        <v>0</v>
      </c>
      <c r="EE367" s="48" t="n">
        <f aca="false">MIN(MAX((GC366*(1+GC$5/Setup!$C$36)+IF($V367=10,N($F367),0))-CG367,0),MAX($P367-SUM(DV367:ED367),0))</f>
        <v>0</v>
      </c>
      <c r="EF367" s="48" t="n">
        <f aca="false">MIN(MAX((GD366*(1+GD$5/Setup!$C$36)+IF($V367=11,N($F367),0))-CH367,0),MAX($P367-SUM(DV367:EE367),0))</f>
        <v>0</v>
      </c>
      <c r="EG367" s="48" t="n">
        <f aca="false">MIN(MAX((GE366*(1+GE$5/Setup!$C$36)+IF($V367=12,N($F367),0))-CI367,0),MAX($P367-SUM(DV367:EF367),0))</f>
        <v>0</v>
      </c>
      <c r="EH367" s="48" t="n">
        <f aca="false">MIN(MAX((GF366*(1+GF$5/Setup!$C$36)+IF($V367=13,N($F367),0))-CJ367,0),MAX($P367-SUM(DV367:EG367),0))</f>
        <v>0</v>
      </c>
      <c r="EI367" s="48" t="n">
        <f aca="false">MIN(MAX((GG366*(1+GG$5/Setup!$C$36)+IF($V367=14,N($F367),0))-CK367,0),MAX($P367-SUM(DV367:EH367),0))</f>
        <v>0</v>
      </c>
      <c r="EJ367" s="48" t="n">
        <f aca="false">MIN(MAX((GH366*(1+GH$5/Setup!$C$36)+IF($V367=15,N($F367),0))-CL367,0),MAX($P367-SUM(DV367:EI367),0))</f>
        <v>0</v>
      </c>
      <c r="EK367" s="48" t="n">
        <f aca="false">MIN(MAX((GI366*(1+GI$5/Setup!$C$36)+IF($V367=16,N($F367),0))-CM367,0),MAX($P367-SUM(DV367:EJ367),0))</f>
        <v>0</v>
      </c>
      <c r="EL367" s="48" t="n">
        <f aca="false">MIN(MAX((GJ366*(1+GJ$5/Setup!$C$36)+IF($V367=17,N($F367),0))-CN367,0),MAX($P367-SUM(DV367:EK367),0))</f>
        <v>0</v>
      </c>
      <c r="EM367" s="48" t="n">
        <f aca="false">MIN(MAX((GK366*(1+GK$5/Setup!$C$36)+IF($V367=18,N($F367),0))-CO367,0),MAX($P367-SUM(DV367:EL367),0))</f>
        <v>0</v>
      </c>
      <c r="EN367" s="48" t="n">
        <f aca="false">MIN(MAX((GL366*(1+GL$5/Setup!$C$36)+IF($V367=19,N($F367),0))-CP367,0),MAX($P367-SUM(DV367:EM367),0))</f>
        <v>0</v>
      </c>
      <c r="EO367" s="48" t="n">
        <f aca="false">MIN(MAX((GM366*(1+GM$5/Setup!$C$36)+IF($V367=20,N($F367),0))-CQ367,0),MAX($P367-SUM(DV367:EN367),0))</f>
        <v>0</v>
      </c>
      <c r="EP367" s="48" t="n">
        <f aca="false">MIN(MAX((GN366*(1+GN$5/Setup!$C$36)+IF($V367=21,N($F367),0))-CR367,0),MAX($P367-SUM(DV367:EO367),0))</f>
        <v>0</v>
      </c>
      <c r="EQ367" s="48" t="n">
        <f aca="false">MIN(MAX((GO366*(1+GO$5/Setup!$C$36)+IF($V367=22,N($F367),0))-CS367,0),MAX($P367-SUM(DV367:EP367),0))</f>
        <v>0</v>
      </c>
      <c r="ER367" s="48" t="n">
        <f aca="false">MIN(MAX((GP366*(1+GP$5/Setup!$C$36)+IF($V367=23,N($F367),0))-CT367,0),MAX($P367-SUM(DV367:EQ367),0))</f>
        <v>0</v>
      </c>
      <c r="ES367" s="48" t="n">
        <f aca="false">MIN(MAX((GQ366*(1+GQ$5/Setup!$C$36)+IF($V367=24,N($F367),0))-CU367,0),MAX($P367-SUM(DV367:ER367),0))</f>
        <v>0</v>
      </c>
      <c r="ET367" s="48" t="n">
        <f aca="false">MIN(MAX((GR366*(1+GR$5/Setup!$C$36)+IF($V367=25,N($F367),0))-CV367,0),MAX($P367-SUM(DV367:ES367),0))</f>
        <v>0</v>
      </c>
      <c r="EU367" s="48" t="n">
        <f aca="false">MIN(MAX((GS366*(1+GS$5/Setup!$C$36)+IF($V367=26,N($F367),0))-CW367,0),MAX($P367-SUM(DV367:ET367),0))</f>
        <v>0</v>
      </c>
      <c r="EV367" s="48" t="n">
        <f aca="false">MIN(MAX((GT366*(1+GT$5/Setup!$C$36)+IF($V367=27,N($F367),0))-CX367,0),MAX($P367-SUM(DV367:EU367),0))</f>
        <v>0</v>
      </c>
      <c r="EW367" s="48" t="n">
        <f aca="false">MIN(MAX((GU366*(1+GU$5/Setup!$C$36)+IF($V367=28,N($F367),0))-CY367,0),MAX($P367-SUM(DV367:EV367),0))</f>
        <v>0</v>
      </c>
      <c r="EX367" s="48" t="n">
        <f aca="false">MIN(MAX((GV366*(1+GV$5/Setup!$C$36)+IF($V367=29,N($F367),0))-CZ367,0),MAX($P367-SUM(DV367:EW367),0))</f>
        <v>0</v>
      </c>
      <c r="EY367" s="48" t="n">
        <f aca="false">MIN(MAX((GW366*(1+GW$5/Setup!$C$36)+IF($V367=30,N($F367),0))-DA367,0),MAX($P367-SUM(DV367:EX367),0))</f>
        <v>0</v>
      </c>
      <c r="EZ367" s="48" t="n">
        <f aca="false">MIN(MAX((GX366*(1+GX$5/Setup!$C$36)+IF($V367=31,N($F367),0))-DB367,0),MAX($P367-SUM(DV367:EY367),0))</f>
        <v>0</v>
      </c>
      <c r="FA367" s="48" t="n">
        <f aca="false">MIN(MAX((GY366*(1+GY$5/Setup!$C$36)+IF($V367=32,N($F367),0))-DC367,0),MAX($P367-SUM(DV367:EZ367),0))</f>
        <v>0</v>
      </c>
      <c r="FB367" s="48" t="n">
        <f aca="false">MIN(MAX((GZ366*(1+GZ$5/Setup!$C$36)+IF($V367=33,N($F367),0))-DD367,0),MAX($P367-SUM(DV367:FA367),0))</f>
        <v>0</v>
      </c>
      <c r="FC367" s="48" t="n">
        <f aca="false">MIN(MAX((HA366*(1+HA$5/Setup!$C$36)+IF($V367=34,N($F367),0))-DE367,0),MAX($P367-SUM(DV367:FB367),0))</f>
        <v>0</v>
      </c>
      <c r="FD367" s="48" t="n">
        <f aca="false">MIN(MAX((HB366*(1+HB$5/Setup!$C$36)+IF($V367=35,N($F367),0))-DF367,0),MAX($P367-SUM(DV367:FC367),0))</f>
        <v>0</v>
      </c>
      <c r="FE367" s="48" t="n">
        <f aca="false">MIN(MAX((HC366*(1+HC$5/Setup!$C$36)+IF($V367=36,N($F367),0))-DG367,0),MAX($P367-SUM(DV367:FD367),0))</f>
        <v>0</v>
      </c>
      <c r="FF367" s="48" t="n">
        <f aca="false">MIN(MAX((HD366*(1+HD$5/Setup!$C$36)+IF($V367=37,N($F367),0))-DH367,0),MAX($P367-SUM(DV367:FE367),0))</f>
        <v>0</v>
      </c>
      <c r="FG367" s="48" t="n">
        <f aca="false">MIN(MAX((HE366*(1+HE$5/Setup!$C$36)+IF($V367=38,N($F367),0))-DI367,0),MAX($P367-SUM(DV367:FF367),0))</f>
        <v>0</v>
      </c>
      <c r="FH367" s="48" t="n">
        <f aca="false">MIN(MAX((HF366*(1+HF$5/Setup!$C$36)+IF($V367=39,N($F367),0))-DJ367,0),MAX($P367-SUM(DV367:FG367),0))</f>
        <v>0</v>
      </c>
      <c r="FI367" s="48" t="n">
        <f aca="false">MIN(MAX((HG366*(1+HG$5/Setup!$C$36)+IF($V367=40,N($F367),0))-DK367,0),MAX($P367-SUM(DV367:FH367),0))</f>
        <v>0</v>
      </c>
      <c r="FJ367" s="48" t="n">
        <f aca="false">MIN(MAX((HH366*(1+HH$5/Setup!$C$36)+IF($V367=41,N($F367),0))-DL367,0),MAX($P367-SUM(DV367:FI367),0))</f>
        <v>0</v>
      </c>
      <c r="FK367" s="48" t="n">
        <f aca="false">MIN(MAX((HI366*(1+HI$5/Setup!$C$36)+IF($V367=42,N($F367),0))-DM367,0),MAX($P367-SUM(DV367:FJ367),0))</f>
        <v>0</v>
      </c>
      <c r="FL367" s="48" t="n">
        <f aca="false">MIN(MAX((HJ366*(1+HJ$5/Setup!$C$36)+IF($V367=43,N($F367),0))-DN367,0),MAX($P367-SUM(DV367:FK367),0))</f>
        <v>0</v>
      </c>
      <c r="FM367" s="48" t="n">
        <f aca="false">MIN(MAX((HK366*(1+HK$5/Setup!$C$36)+IF($V367=44,N($F367),0))-DO367,0),MAX($P367-SUM(DV367:FL367),0))</f>
        <v>0</v>
      </c>
      <c r="FN367" s="48" t="n">
        <f aca="false">MIN(MAX((HL366*(1+HL$5/Setup!$C$36)+IF($V367=45,N($F367),0))-DP367,0),MAX($P367-SUM(DV367:FM367),0))</f>
        <v>0</v>
      </c>
      <c r="FO367" s="48" t="n">
        <f aca="false">MIN(MAX((HM366*(1+HM$5/Setup!$C$36)+IF($V367=46,N($F367),0))-DQ367,0),MAX($P367-SUM(DV367:FN367),0))</f>
        <v>0</v>
      </c>
      <c r="FP367" s="48" t="n">
        <f aca="false">MIN(MAX((HN366*(1+HN$5/Setup!$C$36)+IF($V367=47,N($F367),0))-DR367,0),MAX($P367-SUM(DV367:FO367),0))</f>
        <v>0</v>
      </c>
      <c r="FQ367" s="48" t="n">
        <f aca="false">MIN(MAX((HO366*(1+HO$5/Setup!$C$36)+IF($V367=48,N($F367),0))-DS367,0),MAX($P367-SUM(DV367:FP367),0))</f>
        <v>0</v>
      </c>
      <c r="FR367" s="48" t="n">
        <f aca="false">MIN(MAX((HP366*(1+HP$5/Setup!$C$36)+IF($V367=49,N($F367),0))-DT367,0),MAX($P367-SUM(DV367:FQ367),0))</f>
        <v>0</v>
      </c>
      <c r="FS367" s="48" t="n">
        <f aca="false">MIN(MAX((HQ366*(1+HQ$5/Setup!$C$36)+IF($V367=50,N($F367),0))-DU367,0),MAX($P367-SUM(DV367:FR367),0))</f>
        <v>0</v>
      </c>
      <c r="FT367" s="48" t="n">
        <f aca="false">IF((FT366*(1+FT$5/Setup!$C$36)+IF($V367=1,N($F367),0))-BX367-DV367&lt;0.005,0,(FT366*(1+FT$5/Setup!$C$36)+IF($V367=1,N($F367),0))-BX367-DV367)</f>
        <v>0</v>
      </c>
      <c r="FU367" s="48" t="n">
        <f aca="false">IF((FU366*(1+FU$5/Setup!$C$36)+IF($V367=2,N($F367),0))-BY367-DW367&lt;0.005,0,(FU366*(1+FU$5/Setup!$C$36)+IF($V367=2,N($F367),0))-BY367-DW367)</f>
        <v>0</v>
      </c>
      <c r="FV367" s="48" t="n">
        <f aca="false">IF((FV366*(1+FV$5/Setup!$C$36)+IF($V367=3,N($F367),0))-BZ367-DX367&lt;0.005,0,(FV366*(1+FV$5/Setup!$C$36)+IF($V367=3,N($F367),0))-BZ367-DX367)</f>
        <v>0</v>
      </c>
      <c r="FW367" s="48" t="n">
        <f aca="false">IF((FW366*(1+FW$5/Setup!$C$36)+IF($V367=4,N($F367),0))-CA367-DY367&lt;0.005,0,(FW366*(1+FW$5/Setup!$C$36)+IF($V367=4,N($F367),0))-CA367-DY367)</f>
        <v>0</v>
      </c>
      <c r="FX367" s="48" t="n">
        <f aca="false">IF((FX366*(1+FX$5/Setup!$C$36)+IF($V367=5,N($F367),0))-CB367-DZ367&lt;0.005,0,(FX366*(1+FX$5/Setup!$C$36)+IF($V367=5,N($F367),0))-CB367-DZ367)</f>
        <v>0</v>
      </c>
      <c r="FY367" s="48" t="n">
        <f aca="false">IF((FY366*(1+FY$5/Setup!$C$36)+IF($V367=6,N($F367),0))-CC367-EA367&lt;0.005,0,(FY366*(1+FY$5/Setup!$C$36)+IF($V367=6,N($F367),0))-CC367-EA367)</f>
        <v>0</v>
      </c>
      <c r="FZ367" s="48" t="n">
        <f aca="false">IF((FZ366*(1+FZ$5/Setup!$C$36)+IF($V367=7,N($F367),0))-CD367-EB367&lt;0.005,0,(FZ366*(1+FZ$5/Setup!$C$36)+IF($V367=7,N($F367),0))-CD367-EB367)</f>
        <v>0</v>
      </c>
      <c r="GA367" s="48" t="n">
        <f aca="false">IF((GA366*(1+GA$5/Setup!$C$36)+IF($V367=8,N($F367),0))-CE367-EC367&lt;0.005,0,(GA366*(1+GA$5/Setup!$C$36)+IF($V367=8,N($F367),0))-CE367-EC367)</f>
        <v>0</v>
      </c>
      <c r="GB367" s="48" t="n">
        <f aca="false">IF((GB366*(1+GB$5/Setup!$C$36)+IF($V367=9,N($F367),0))-CF367-ED367&lt;0.005,0,(GB366*(1+GB$5/Setup!$C$36)+IF($V367=9,N($F367),0))-CF367-ED367)</f>
        <v>0</v>
      </c>
      <c r="GC367" s="48" t="n">
        <f aca="false">IF((GC366*(1+GC$5/Setup!$C$36)+IF($V367=10,N($F367),0))-CG367-EE367&lt;0.005,0,(GC366*(1+GC$5/Setup!$C$36)+IF($V367=10,N($F367),0))-CG367-EE367)</f>
        <v>0</v>
      </c>
      <c r="GD367" s="48" t="n">
        <f aca="false">IF((GD366*(1+GD$5/Setup!$C$36)+IF($V367=11,N($F367),0))-CH367-EF367&lt;0.005,0,(GD366*(1+GD$5/Setup!$C$36)+IF($V367=11,N($F367),0))-CH367-EF367)</f>
        <v>0</v>
      </c>
      <c r="GE367" s="48" t="n">
        <f aca="false">IF((GE366*(1+GE$5/Setup!$C$36)+IF($V367=12,N($F367),0))-CI367-EG367&lt;0.005,0,(GE366*(1+GE$5/Setup!$C$36)+IF($V367=12,N($F367),0))-CI367-EG367)</f>
        <v>0</v>
      </c>
      <c r="GF367" s="48" t="n">
        <f aca="false">IF((GF366*(1+GF$5/Setup!$C$36)+IF($V367=13,N($F367),0))-CJ367-EH367&lt;0.005,0,(GF366*(1+GF$5/Setup!$C$36)+IF($V367=13,N($F367),0))-CJ367-EH367)</f>
        <v>0</v>
      </c>
      <c r="GG367" s="48" t="n">
        <f aca="false">IF((GG366*(1+GG$5/Setup!$C$36)+IF($V367=14,N($F367),0))-CK367-EI367&lt;0.005,0,(GG366*(1+GG$5/Setup!$C$36)+IF($V367=14,N($F367),0))-CK367-EI367)</f>
        <v>0</v>
      </c>
      <c r="GH367" s="48" t="n">
        <f aca="false">IF((GH366*(1+GH$5/Setup!$C$36)+IF($V367=15,N($F367),0))-CL367-EJ367&lt;0.005,0,(GH366*(1+GH$5/Setup!$C$36)+IF($V367=15,N($F367),0))-CL367-EJ367)</f>
        <v>0</v>
      </c>
      <c r="GI367" s="48" t="n">
        <f aca="false">IF((GI366*(1+GI$5/Setup!$C$36)+IF($V367=16,N($F367),0))-CM367-EK367&lt;0.005,0,(GI366*(1+GI$5/Setup!$C$36)+IF($V367=16,N($F367),0))-CM367-EK367)</f>
        <v>0</v>
      </c>
      <c r="GJ367" s="48" t="n">
        <f aca="false">IF((GJ366*(1+GJ$5/Setup!$C$36)+IF($V367=17,N($F367),0))-CN367-EL367&lt;0.005,0,(GJ366*(1+GJ$5/Setup!$C$36)+IF($V367=17,N($F367),0))-CN367-EL367)</f>
        <v>0</v>
      </c>
      <c r="GK367" s="48" t="n">
        <f aca="false">IF((GK366*(1+GK$5/Setup!$C$36)+IF($V367=18,N($F367),0))-CO367-EM367&lt;0.005,0,(GK366*(1+GK$5/Setup!$C$36)+IF($V367=18,N($F367),0))-CO367-EM367)</f>
        <v>0</v>
      </c>
      <c r="GL367" s="48" t="n">
        <f aca="false">IF((GL366*(1+GL$5/Setup!$C$36)+IF($V367=19,N($F367),0))-CP367-EN367&lt;0.005,0,(GL366*(1+GL$5/Setup!$C$36)+IF($V367=19,N($F367),0))-CP367-EN367)</f>
        <v>0</v>
      </c>
      <c r="GM367" s="48" t="n">
        <f aca="false">IF((GM366*(1+GM$5/Setup!$C$36)+IF($V367=20,N($F367),0))-CQ367-EO367&lt;0.005,0,(GM366*(1+GM$5/Setup!$C$36)+IF($V367=20,N($F367),0))-CQ367-EO367)</f>
        <v>0</v>
      </c>
      <c r="GN367" s="48" t="n">
        <f aca="false">IF((GN366*(1+GN$5/Setup!$C$36)+IF($V367=21,N($F367),0))-CR367-EP367&lt;0.005,0,(GN366*(1+GN$5/Setup!$C$36)+IF($V367=21,N($F367),0))-CR367-EP367)</f>
        <v>0</v>
      </c>
      <c r="GO367" s="48" t="n">
        <f aca="false">IF((GO366*(1+GO$5/Setup!$C$36)+IF($V367=22,N($F367),0))-CS367-EQ367&lt;0.005,0,(GO366*(1+GO$5/Setup!$C$36)+IF($V367=22,N($F367),0))-CS367-EQ367)</f>
        <v>0</v>
      </c>
      <c r="GP367" s="48" t="n">
        <f aca="false">IF((GP366*(1+GP$5/Setup!$C$36)+IF($V367=23,N($F367),0))-CT367-ER367&lt;0.005,0,(GP366*(1+GP$5/Setup!$C$36)+IF($V367=23,N($F367),0))-CT367-ER367)</f>
        <v>0</v>
      </c>
      <c r="GQ367" s="48" t="n">
        <f aca="false">IF((GQ366*(1+GQ$5/Setup!$C$36)+IF($V367=24,N($F367),0))-CU367-ES367&lt;0.005,0,(GQ366*(1+GQ$5/Setup!$C$36)+IF($V367=24,N($F367),0))-CU367-ES367)</f>
        <v>0</v>
      </c>
      <c r="GR367" s="48" t="n">
        <f aca="false">IF((GR366*(1+GR$5/Setup!$C$36)+IF($V367=25,N($F367),0))-CV367-ET367&lt;0.005,0,(GR366*(1+GR$5/Setup!$C$36)+IF($V367=25,N($F367),0))-CV367-ET367)</f>
        <v>0</v>
      </c>
      <c r="GS367" s="48" t="n">
        <f aca="false">IF((GS366*(1+GS$5/Setup!$C$36)+IF($V367=26,N($F367),0))-CW367-EU367&lt;0.005,0,(GS366*(1+GS$5/Setup!$C$36)+IF($V367=26,N($F367),0))-CW367-EU367)</f>
        <v>0</v>
      </c>
      <c r="GT367" s="48" t="n">
        <f aca="false">IF((GT366*(1+GT$5/Setup!$C$36)+IF($V367=27,N($F367),0))-CX367-EV367&lt;0.005,0,(GT366*(1+GT$5/Setup!$C$36)+IF($V367=27,N($F367),0))-CX367-EV367)</f>
        <v>0</v>
      </c>
      <c r="GU367" s="48" t="n">
        <f aca="false">IF((GU366*(1+GU$5/Setup!$C$36)+IF($V367=28,N($F367),0))-CY367-EW367&lt;0.005,0,(GU366*(1+GU$5/Setup!$C$36)+IF($V367=28,N($F367),0))-CY367-EW367)</f>
        <v>0</v>
      </c>
      <c r="GV367" s="48" t="n">
        <f aca="false">IF((GV366*(1+GV$5/Setup!$C$36)+IF($V367=29,N($F367),0))-CZ367-EX367&lt;0.005,0,(GV366*(1+GV$5/Setup!$C$36)+IF($V367=29,N($F367),0))-CZ367-EX367)</f>
        <v>0</v>
      </c>
      <c r="GW367" s="48" t="n">
        <f aca="false">IF((GW366*(1+GW$5/Setup!$C$36)+IF($V367=30,N($F367),0))-DA367-EY367&lt;0.005,0,(GW366*(1+GW$5/Setup!$C$36)+IF($V367=30,N($F367),0))-DA367-EY367)</f>
        <v>0</v>
      </c>
      <c r="GX367" s="48" t="n">
        <f aca="false">IF((GX366*(1+GX$5/Setup!$C$36)+IF($V367=31,N($F367),0))-DB367-EZ367&lt;0.005,0,(GX366*(1+GX$5/Setup!$C$36)+IF($V367=31,N($F367),0))-DB367-EZ367)</f>
        <v>0</v>
      </c>
      <c r="GY367" s="48" t="n">
        <f aca="false">IF((GY366*(1+GY$5/Setup!$C$36)+IF($V367=32,N($F367),0))-DC367-FA367&lt;0.005,0,(GY366*(1+GY$5/Setup!$C$36)+IF($V367=32,N($F367),0))-DC367-FA367)</f>
        <v>0</v>
      </c>
      <c r="GZ367" s="48" t="n">
        <f aca="false">IF((GZ366*(1+GZ$5/Setup!$C$36)+IF($V367=33,N($F367),0))-DD367-FB367&lt;0.005,0,(GZ366*(1+GZ$5/Setup!$C$36)+IF($V367=33,N($F367),0))-DD367-FB367)</f>
        <v>0</v>
      </c>
      <c r="HA367" s="48" t="n">
        <f aca="false">IF((HA366*(1+HA$5/Setup!$C$36)+IF($V367=34,N($F367),0))-DE367-FC367&lt;0.005,0,(HA366*(1+HA$5/Setup!$C$36)+IF($V367=34,N($F367),0))-DE367-FC367)</f>
        <v>0</v>
      </c>
      <c r="HB367" s="48" t="n">
        <f aca="false">IF((HB366*(1+HB$5/Setup!$C$36)+IF($V367=35,N($F367),0))-DF367-FD367&lt;0.005,0,(HB366*(1+HB$5/Setup!$C$36)+IF($V367=35,N($F367),0))-DF367-FD367)</f>
        <v>0</v>
      </c>
      <c r="HC367" s="48" t="n">
        <f aca="false">IF((HC366*(1+HC$5/Setup!$C$36)+IF($V367=36,N($F367),0))-DG367-FE367&lt;0.005,0,(HC366*(1+HC$5/Setup!$C$36)+IF($V367=36,N($F367),0))-DG367-FE367)</f>
        <v>0</v>
      </c>
      <c r="HD367" s="48" t="n">
        <f aca="false">IF((HD366*(1+HD$5/Setup!$C$36)+IF($V367=37,N($F367),0))-DH367-FF367&lt;0.005,0,(HD366*(1+HD$5/Setup!$C$36)+IF($V367=37,N($F367),0))-DH367-FF367)</f>
        <v>0</v>
      </c>
      <c r="HE367" s="48" t="n">
        <f aca="false">IF((HE366*(1+HE$5/Setup!$C$36)+IF($V367=38,N($F367),0))-DI367-FG367&lt;0.005,0,(HE366*(1+HE$5/Setup!$C$36)+IF($V367=38,N($F367),0))-DI367-FG367)</f>
        <v>0</v>
      </c>
      <c r="HF367" s="48" t="n">
        <f aca="false">IF((HF366*(1+HF$5/Setup!$C$36)+IF($V367=39,N($F367),0))-DJ367-FH367&lt;0.005,0,(HF366*(1+HF$5/Setup!$C$36)+IF($V367=39,N($F367),0))-DJ367-FH367)</f>
        <v>0</v>
      </c>
      <c r="HG367" s="48" t="n">
        <f aca="false">IF((HG366*(1+HG$5/Setup!$C$36)+IF($V367=40,N($F367),0))-DK367-FI367&lt;0.005,0,(HG366*(1+HG$5/Setup!$C$36)+IF($V367=40,N($F367),0))-DK367-FI367)</f>
        <v>0</v>
      </c>
      <c r="HH367" s="48" t="n">
        <f aca="false">IF((HH366*(1+HH$5/Setup!$C$36)+IF($V367=41,N($F367),0))-DL367-FJ367&lt;0.005,0,(HH366*(1+HH$5/Setup!$C$36)+IF($V367=41,N($F367),0))-DL367-FJ367)</f>
        <v>0</v>
      </c>
      <c r="HI367" s="48" t="n">
        <f aca="false">IF((HI366*(1+HI$5/Setup!$C$36)+IF($V367=42,N($F367),0))-DM367-FK367&lt;0.005,0,(HI366*(1+HI$5/Setup!$C$36)+IF($V367=42,N($F367),0))-DM367-FK367)</f>
        <v>0</v>
      </c>
      <c r="HJ367" s="48" t="n">
        <f aca="false">IF((HJ366*(1+HJ$5/Setup!$C$36)+IF($V367=43,N($F367),0))-DN367-FL367&lt;0.005,0,(HJ366*(1+HJ$5/Setup!$C$36)+IF($V367=43,N($F367),0))-DN367-FL367)</f>
        <v>0</v>
      </c>
      <c r="HK367" s="48" t="n">
        <f aca="false">IF((HK366*(1+HK$5/Setup!$C$36)+IF($V367=44,N($F367),0))-DO367-FM367&lt;0.005,0,(HK366*(1+HK$5/Setup!$C$36)+IF($V367=44,N($F367),0))-DO367-FM367)</f>
        <v>0</v>
      </c>
      <c r="HL367" s="48" t="n">
        <f aca="false">IF((HL366*(1+HL$5/Setup!$C$36)+IF($V367=45,N($F367),0))-DP367-FN367&lt;0.005,0,(HL366*(1+HL$5/Setup!$C$36)+IF($V367=45,N($F367),0))-DP367-FN367)</f>
        <v>0</v>
      </c>
      <c r="HM367" s="48" t="n">
        <f aca="false">IF((HM366*(1+HM$5/Setup!$C$36)+IF($V367=46,N($F367),0))-DQ367-FO367&lt;0.005,0,(HM366*(1+HM$5/Setup!$C$36)+IF($V367=46,N($F367),0))-DQ367-FO367)</f>
        <v>0</v>
      </c>
      <c r="HN367" s="48" t="n">
        <f aca="false">IF((HN366*(1+HN$5/Setup!$C$36)+IF($V367=47,N($F367),0))-DR367-FP367&lt;0.005,0,(HN366*(1+HN$5/Setup!$C$36)+IF($V367=47,N($F367),0))-DR367-FP367)</f>
        <v>0</v>
      </c>
      <c r="HO367" s="48" t="n">
        <f aca="false">IF((HO366*(1+HO$5/Setup!$C$36)+IF($V367=48,N($F367),0))-DS367-FQ367&lt;0.005,0,(HO366*(1+HO$5/Setup!$C$36)+IF($V367=48,N($F367),0))-DS367-FQ367)</f>
        <v>0</v>
      </c>
      <c r="HP367" s="48" t="n">
        <f aca="false">IF((HP366*(1+HP$5/Setup!$C$36)+IF($V367=49,N($F367),0))-DT367-FR367&lt;0.005,0,(HP366*(1+HP$5/Setup!$C$36)+IF($V367=49,N($F367),0))-DT367-FR367)</f>
        <v>0</v>
      </c>
      <c r="HQ367" s="48" t="n">
        <f aca="false">IF((HQ366*(1+HQ$5/Setup!$C$36)+IF($V367=50,N($F367),0))-DU367-FS367&lt;0.005,0,(HQ366*(1+HQ$5/Setup!$C$36)+IF($V367=50,N($F367),0))-DU367-FS367)</f>
        <v>0</v>
      </c>
    </row>
    <row r="368" customFormat="false" ht="15" hidden="false" customHeight="false" outlineLevel="0" collapsed="false">
      <c r="A368" s="44" t="n">
        <v>360</v>
      </c>
      <c r="B368" s="45" t="n">
        <f aca="false">IF(Setup!$C$7="Every month",EDATE(Setup!$C$8,($A368-1)),IF(Setup!$C$7="Twice a month",DATE(YEAR(Setup!$C$8),MONTH(Setup!$C$8)+INT((($A368-1)+Setup!$C$41)/2),MIN(IF(MOD(($A368-1)+Setup!$C$41,2)=0,Setup!$C$39,Setup!$C$40),DAY(EOMONTH(DATE(YEAR(Setup!$C$8),MONTH(Setup!$C$8)+INT((($A368-1)+Setup!$C$41)/2),1),0)))),Setup!$C$8+($A368-1)*IF(Setup!$C$7="Every week",7,14)))</f>
        <v>51351</v>
      </c>
      <c r="C368" s="45" t="n">
        <f aca="false">IF(Setup!$C$7="Every month",EDATE(Setup!$C$8,$A368),IF(Setup!$C$7="Twice a month",DATE(YEAR(Setup!$C$8),MONTH(Setup!$C$8)+INT(($A368+Setup!$C$41)/2),MIN(IF(MOD($A368+Setup!$C$41,2)=0,Setup!$C$39,Setup!$C$40),DAY(EOMONTH(DATE(YEAR(Setup!$C$8),MONTH(Setup!$C$8)+INT(($A368+Setup!$C$41)/2),1),0)))),Setup!$C$8+$A368*IF(Setup!$C$7="Every week",7,14)))</f>
        <v>51365</v>
      </c>
      <c r="D368" s="46"/>
      <c r="E368" s="47"/>
      <c r="F368" s="47"/>
      <c r="G368" s="47"/>
      <c r="H368" s="47"/>
      <c r="I368" s="48" t="n">
        <f aca="false">N(Setup!$C$11)+N(E368)</f>
        <v>100</v>
      </c>
      <c r="J368" s="48" t="n">
        <f aca="false">MIN(Setup!$C$37,MAX(I368,0))</f>
        <v>9.23076923076923</v>
      </c>
      <c r="K368" s="48" t="n">
        <f aca="false">MIN(MAX(N(Setup!$C$14)-L367,0),MAX(I368-J368,0))</f>
        <v>0</v>
      </c>
      <c r="L368" s="48" t="n">
        <f aca="false">L367+K368-N(G368)</f>
        <v>500</v>
      </c>
      <c r="M368" s="48" t="n">
        <f aca="false">M367+J368-N(H368)</f>
        <v>3323.07692307691</v>
      </c>
      <c r="N368" s="48" t="n">
        <f aca="false">SUM(BX368:DU368)</f>
        <v>0</v>
      </c>
      <c r="O368" s="48" t="n">
        <f aca="false">SUM(Z368:BW368)-N368</f>
        <v>25</v>
      </c>
      <c r="P368" s="48" t="n">
        <f aca="false">MAX(I368-J368-K368,0)+O368</f>
        <v>115.769230769231</v>
      </c>
      <c r="Q368" s="48" t="n">
        <f aca="false">SUM(DV368:FS368)</f>
        <v>0</v>
      </c>
      <c r="R368" s="49" t="n">
        <f aca="false">N368+J368+K368+Q368</f>
        <v>9.23076923076923</v>
      </c>
      <c r="S368" s="48" t="n">
        <f aca="false">T368-T367-N(F368)+N368+Q368</f>
        <v>0</v>
      </c>
      <c r="T368" s="49" t="n">
        <f aca="false">SUM(FT368:HQ368)</f>
        <v>0</v>
      </c>
      <c r="U368" s="44" t="str">
        <f aca="false">IF(T367&lt;0.005,"",INDEX(Helpers!$C$2:$C$51,IF(_xlfn.MINIFS($DV$6:$FS$6,DV368:FS368,"&gt;0.005")=0,V368,_xlfn.MINIFS($DV$6:$FS$6,DV368:FS368,"&gt;0.005"))))</f>
        <v/>
      </c>
      <c r="V368" s="44" t="n">
        <f aca="false">IF(_xlfn.MINIFS($FT$6:$HQ$6,FT367:HQ367,"&gt;0.005")=0,1,_xlfn.MINIFS($FT$6:$HQ$6,FT367:HQ367,"&gt;0.005"))</f>
        <v>1</v>
      </c>
      <c r="W368" s="44" t="n">
        <f aca="false">IF(AND(D368&lt;&gt;"Paid",T367&gt;0.005),1,0)</f>
        <v>0</v>
      </c>
      <c r="X368" s="48" t="n">
        <f aca="false">SUMPRODUCT(((Helpers!$G$2:$G$51*(1+(Helpers!$D$2:$D$51+0.000000001)/12)^(($B368-Setup!$C$8)/(365.25/12))-Helpers!$E$2:$E$51*((1+(Helpers!$D$2:$D$51+0.000000001)/12)^(($B368-Setup!$C$8)/(365.25/12))-1)/((Helpers!$D$2:$D$51+0.000000001)/12))&gt;0)*(Helpers!$G$2:$G$51*(1+(Helpers!$D$2:$D$51+0.000000001)/12)^(($B368-Setup!$C$8)/(365.25/12))-Helpers!$E$2:$E$51*((1+(Helpers!$D$2:$D$51+0.000000001)/12)^(($B368-Setup!$C$8)/(365.25/12))-1)/((Helpers!$D$2:$D$51+0.000000001)/12)))</f>
        <v>0</v>
      </c>
      <c r="Y368" s="48"/>
      <c r="Z368" s="48" t="n">
        <f aca="false">IF(OR(N(Z$5)=0,Z$6=""),0,Z$5*((DATE(YEAR($B368),MONTH($B368),MIN(Z$6,DAY(EOMONTH($B368,0))))&gt;=$B368)*(DATE(YEAR($B368),MONTH($B368),MIN(Z$6,DAY(EOMONTH($B368,0))))&lt;$C368)+(DATE(YEAR($B368),MONTH($B368)+1,MIN(Z$6,DAY(EOMONTH($B368,1))))&gt;=$B368)*(DATE(YEAR($B368),MONTH($B368)+1,MIN(Z$6,DAY(EOMONTH($B368,1))))&lt;$C368)))</f>
        <v>25</v>
      </c>
      <c r="AA368" s="48" t="n">
        <f aca="false">IF(OR(N(AA$5)=0,AA$6=""),0,AA$5*((DATE(YEAR($B368),MONTH($B368),MIN(AA$6,DAY(EOMONTH($B368,0))))&gt;=$B368)*(DATE(YEAR($B368),MONTH($B368),MIN(AA$6,DAY(EOMONTH($B368,0))))&lt;$C368)+(DATE(YEAR($B368),MONTH($B368)+1,MIN(AA$6,DAY(EOMONTH($B368,1))))&gt;=$B368)*(DATE(YEAR($B368),MONTH($B368)+1,MIN(AA$6,DAY(EOMONTH($B368,1))))&lt;$C368)))</f>
        <v>0</v>
      </c>
      <c r="AB368" s="48" t="n">
        <f aca="false">IF(OR(N(AB$5)=0,AB$6=""),0,AB$5*((DATE(YEAR($B368),MONTH($B368),MIN(AB$6,DAY(EOMONTH($B368,0))))&gt;=$B368)*(DATE(YEAR($B368),MONTH($B368),MIN(AB$6,DAY(EOMONTH($B368,0))))&lt;$C368)+(DATE(YEAR($B368),MONTH($B368)+1,MIN(AB$6,DAY(EOMONTH($B368,1))))&gt;=$B368)*(DATE(YEAR($B368),MONTH($B368)+1,MIN(AB$6,DAY(EOMONTH($B368,1))))&lt;$C368)))</f>
        <v>0</v>
      </c>
      <c r="AC368" s="48" t="n">
        <f aca="false">IF(OR(N(AC$5)=0,AC$6=""),0,AC$5*((DATE(YEAR($B368),MONTH($B368),MIN(AC$6,DAY(EOMONTH($B368,0))))&gt;=$B368)*(DATE(YEAR($B368),MONTH($B368),MIN(AC$6,DAY(EOMONTH($B368,0))))&lt;$C368)+(DATE(YEAR($B368),MONTH($B368)+1,MIN(AC$6,DAY(EOMONTH($B368,1))))&gt;=$B368)*(DATE(YEAR($B368),MONTH($B368)+1,MIN(AC$6,DAY(EOMONTH($B368,1))))&lt;$C368)))</f>
        <v>0</v>
      </c>
      <c r="AD368" s="48" t="n">
        <f aca="false">IF(OR(N(AD$5)=0,AD$6=""),0,AD$5*((DATE(YEAR($B368),MONTH($B368),MIN(AD$6,DAY(EOMONTH($B368,0))))&gt;=$B368)*(DATE(YEAR($B368),MONTH($B368),MIN(AD$6,DAY(EOMONTH($B368,0))))&lt;$C368)+(DATE(YEAR($B368),MONTH($B368)+1,MIN(AD$6,DAY(EOMONTH($B368,1))))&gt;=$B368)*(DATE(YEAR($B368),MONTH($B368)+1,MIN(AD$6,DAY(EOMONTH($B368,1))))&lt;$C368)))</f>
        <v>0</v>
      </c>
      <c r="AE368" s="48" t="n">
        <f aca="false">IF(OR(N(AE$5)=0,AE$6=""),0,AE$5*((DATE(YEAR($B368),MONTH($B368),MIN(AE$6,DAY(EOMONTH($B368,0))))&gt;=$B368)*(DATE(YEAR($B368),MONTH($B368),MIN(AE$6,DAY(EOMONTH($B368,0))))&lt;$C368)+(DATE(YEAR($B368),MONTH($B368)+1,MIN(AE$6,DAY(EOMONTH($B368,1))))&gt;=$B368)*(DATE(YEAR($B368),MONTH($B368)+1,MIN(AE$6,DAY(EOMONTH($B368,1))))&lt;$C368)))</f>
        <v>0</v>
      </c>
      <c r="AF368" s="48" t="n">
        <f aca="false">IF(OR(N(AF$5)=0,AF$6=""),0,AF$5*((DATE(YEAR($B368),MONTH($B368),MIN(AF$6,DAY(EOMONTH($B368,0))))&gt;=$B368)*(DATE(YEAR($B368),MONTH($B368),MIN(AF$6,DAY(EOMONTH($B368,0))))&lt;$C368)+(DATE(YEAR($B368),MONTH($B368)+1,MIN(AF$6,DAY(EOMONTH($B368,1))))&gt;=$B368)*(DATE(YEAR($B368),MONTH($B368)+1,MIN(AF$6,DAY(EOMONTH($B368,1))))&lt;$C368)))</f>
        <v>0</v>
      </c>
      <c r="AG368" s="48" t="n">
        <f aca="false">IF(OR(N(AG$5)=0,AG$6=""),0,AG$5*((DATE(YEAR($B368),MONTH($B368),MIN(AG$6,DAY(EOMONTH($B368,0))))&gt;=$B368)*(DATE(YEAR($B368),MONTH($B368),MIN(AG$6,DAY(EOMONTH($B368,0))))&lt;$C368)+(DATE(YEAR($B368),MONTH($B368)+1,MIN(AG$6,DAY(EOMONTH($B368,1))))&gt;=$B368)*(DATE(YEAR($B368),MONTH($B368)+1,MIN(AG$6,DAY(EOMONTH($B368,1))))&lt;$C368)))</f>
        <v>0</v>
      </c>
      <c r="AH368" s="48" t="n">
        <f aca="false">IF(OR(N(AH$5)=0,AH$6=""),0,AH$5*((DATE(YEAR($B368),MONTH($B368),MIN(AH$6,DAY(EOMONTH($B368,0))))&gt;=$B368)*(DATE(YEAR($B368),MONTH($B368),MIN(AH$6,DAY(EOMONTH($B368,0))))&lt;$C368)+(DATE(YEAR($B368),MONTH($B368)+1,MIN(AH$6,DAY(EOMONTH($B368,1))))&gt;=$B368)*(DATE(YEAR($B368),MONTH($B368)+1,MIN(AH$6,DAY(EOMONTH($B368,1))))&lt;$C368)))</f>
        <v>0</v>
      </c>
      <c r="AI368" s="48" t="n">
        <f aca="false">IF(OR(N(AI$5)=0,AI$6=""),0,AI$5*((DATE(YEAR($B368),MONTH($B368),MIN(AI$6,DAY(EOMONTH($B368,0))))&gt;=$B368)*(DATE(YEAR($B368),MONTH($B368),MIN(AI$6,DAY(EOMONTH($B368,0))))&lt;$C368)+(DATE(YEAR($B368),MONTH($B368)+1,MIN(AI$6,DAY(EOMONTH($B368,1))))&gt;=$B368)*(DATE(YEAR($B368),MONTH($B368)+1,MIN(AI$6,DAY(EOMONTH($B368,1))))&lt;$C368)))</f>
        <v>0</v>
      </c>
      <c r="AJ368" s="48" t="n">
        <f aca="false">IF(OR(N(AJ$5)=0,AJ$6=""),0,AJ$5*((DATE(YEAR($B368),MONTH($B368),MIN(AJ$6,DAY(EOMONTH($B368,0))))&gt;=$B368)*(DATE(YEAR($B368),MONTH($B368),MIN(AJ$6,DAY(EOMONTH($B368,0))))&lt;$C368)+(DATE(YEAR($B368),MONTH($B368)+1,MIN(AJ$6,DAY(EOMONTH($B368,1))))&gt;=$B368)*(DATE(YEAR($B368),MONTH($B368)+1,MIN(AJ$6,DAY(EOMONTH($B368,1))))&lt;$C368)))</f>
        <v>0</v>
      </c>
      <c r="AK368" s="48" t="n">
        <f aca="false">IF(OR(N(AK$5)=0,AK$6=""),0,AK$5*((DATE(YEAR($B368),MONTH($B368),MIN(AK$6,DAY(EOMONTH($B368,0))))&gt;=$B368)*(DATE(YEAR($B368),MONTH($B368),MIN(AK$6,DAY(EOMONTH($B368,0))))&lt;$C368)+(DATE(YEAR($B368),MONTH($B368)+1,MIN(AK$6,DAY(EOMONTH($B368,1))))&gt;=$B368)*(DATE(YEAR($B368),MONTH($B368)+1,MIN(AK$6,DAY(EOMONTH($B368,1))))&lt;$C368)))</f>
        <v>0</v>
      </c>
      <c r="AL368" s="48" t="n">
        <f aca="false">IF(OR(N(AL$5)=0,AL$6=""),0,AL$5*((DATE(YEAR($B368),MONTH($B368),MIN(AL$6,DAY(EOMONTH($B368,0))))&gt;=$B368)*(DATE(YEAR($B368),MONTH($B368),MIN(AL$6,DAY(EOMONTH($B368,0))))&lt;$C368)+(DATE(YEAR($B368),MONTH($B368)+1,MIN(AL$6,DAY(EOMONTH($B368,1))))&gt;=$B368)*(DATE(YEAR($B368),MONTH($B368)+1,MIN(AL$6,DAY(EOMONTH($B368,1))))&lt;$C368)))</f>
        <v>0</v>
      </c>
      <c r="AM368" s="48" t="n">
        <f aca="false">IF(OR(N(AM$5)=0,AM$6=""),0,AM$5*((DATE(YEAR($B368),MONTH($B368),MIN(AM$6,DAY(EOMONTH($B368,0))))&gt;=$B368)*(DATE(YEAR($B368),MONTH($B368),MIN(AM$6,DAY(EOMONTH($B368,0))))&lt;$C368)+(DATE(YEAR($B368),MONTH($B368)+1,MIN(AM$6,DAY(EOMONTH($B368,1))))&gt;=$B368)*(DATE(YEAR($B368),MONTH($B368)+1,MIN(AM$6,DAY(EOMONTH($B368,1))))&lt;$C368)))</f>
        <v>0</v>
      </c>
      <c r="AN368" s="48" t="n">
        <f aca="false">IF(OR(N(AN$5)=0,AN$6=""),0,AN$5*((DATE(YEAR($B368),MONTH($B368),MIN(AN$6,DAY(EOMONTH($B368,0))))&gt;=$B368)*(DATE(YEAR($B368),MONTH($B368),MIN(AN$6,DAY(EOMONTH($B368,0))))&lt;$C368)+(DATE(YEAR($B368),MONTH($B368)+1,MIN(AN$6,DAY(EOMONTH($B368,1))))&gt;=$B368)*(DATE(YEAR($B368),MONTH($B368)+1,MIN(AN$6,DAY(EOMONTH($B368,1))))&lt;$C368)))</f>
        <v>0</v>
      </c>
      <c r="AO368" s="48" t="n">
        <f aca="false">IF(OR(N(AO$5)=0,AO$6=""),0,AO$5*((DATE(YEAR($B368),MONTH($B368),MIN(AO$6,DAY(EOMONTH($B368,0))))&gt;=$B368)*(DATE(YEAR($B368),MONTH($B368),MIN(AO$6,DAY(EOMONTH($B368,0))))&lt;$C368)+(DATE(YEAR($B368),MONTH($B368)+1,MIN(AO$6,DAY(EOMONTH($B368,1))))&gt;=$B368)*(DATE(YEAR($B368),MONTH($B368)+1,MIN(AO$6,DAY(EOMONTH($B368,1))))&lt;$C368)))</f>
        <v>0</v>
      </c>
      <c r="AP368" s="48" t="n">
        <f aca="false">IF(OR(N(AP$5)=0,AP$6=""),0,AP$5*((DATE(YEAR($B368),MONTH($B368),MIN(AP$6,DAY(EOMONTH($B368,0))))&gt;=$B368)*(DATE(YEAR($B368),MONTH($B368),MIN(AP$6,DAY(EOMONTH($B368,0))))&lt;$C368)+(DATE(YEAR($B368),MONTH($B368)+1,MIN(AP$6,DAY(EOMONTH($B368,1))))&gt;=$B368)*(DATE(YEAR($B368),MONTH($B368)+1,MIN(AP$6,DAY(EOMONTH($B368,1))))&lt;$C368)))</f>
        <v>0</v>
      </c>
      <c r="AQ368" s="48" t="n">
        <f aca="false">IF(OR(N(AQ$5)=0,AQ$6=""),0,AQ$5*((DATE(YEAR($B368),MONTH($B368),MIN(AQ$6,DAY(EOMONTH($B368,0))))&gt;=$B368)*(DATE(YEAR($B368),MONTH($B368),MIN(AQ$6,DAY(EOMONTH($B368,0))))&lt;$C368)+(DATE(YEAR($B368),MONTH($B368)+1,MIN(AQ$6,DAY(EOMONTH($B368,1))))&gt;=$B368)*(DATE(YEAR($B368),MONTH($B368)+1,MIN(AQ$6,DAY(EOMONTH($B368,1))))&lt;$C368)))</f>
        <v>0</v>
      </c>
      <c r="AR368" s="48" t="n">
        <f aca="false">IF(OR(N(AR$5)=0,AR$6=""),0,AR$5*((DATE(YEAR($B368),MONTH($B368),MIN(AR$6,DAY(EOMONTH($B368,0))))&gt;=$B368)*(DATE(YEAR($B368),MONTH($B368),MIN(AR$6,DAY(EOMONTH($B368,0))))&lt;$C368)+(DATE(YEAR($B368),MONTH($B368)+1,MIN(AR$6,DAY(EOMONTH($B368,1))))&gt;=$B368)*(DATE(YEAR($B368),MONTH($B368)+1,MIN(AR$6,DAY(EOMONTH($B368,1))))&lt;$C368)))</f>
        <v>0</v>
      </c>
      <c r="AS368" s="48" t="n">
        <f aca="false">IF(OR(N(AS$5)=0,AS$6=""),0,AS$5*((DATE(YEAR($B368),MONTH($B368),MIN(AS$6,DAY(EOMONTH($B368,0))))&gt;=$B368)*(DATE(YEAR($B368),MONTH($B368),MIN(AS$6,DAY(EOMONTH($B368,0))))&lt;$C368)+(DATE(YEAR($B368),MONTH($B368)+1,MIN(AS$6,DAY(EOMONTH($B368,1))))&gt;=$B368)*(DATE(YEAR($B368),MONTH($B368)+1,MIN(AS$6,DAY(EOMONTH($B368,1))))&lt;$C368)))</f>
        <v>0</v>
      </c>
      <c r="AT368" s="48" t="n">
        <f aca="false">IF(OR(N(AT$5)=0,AT$6=""),0,AT$5*((DATE(YEAR($B368),MONTH($B368),MIN(AT$6,DAY(EOMONTH($B368,0))))&gt;=$B368)*(DATE(YEAR($B368),MONTH($B368),MIN(AT$6,DAY(EOMONTH($B368,0))))&lt;$C368)+(DATE(YEAR($B368),MONTH($B368)+1,MIN(AT$6,DAY(EOMONTH($B368,1))))&gt;=$B368)*(DATE(YEAR($B368),MONTH($B368)+1,MIN(AT$6,DAY(EOMONTH($B368,1))))&lt;$C368)))</f>
        <v>0</v>
      </c>
      <c r="AU368" s="48" t="n">
        <f aca="false">IF(OR(N(AU$5)=0,AU$6=""),0,AU$5*((DATE(YEAR($B368),MONTH($B368),MIN(AU$6,DAY(EOMONTH($B368,0))))&gt;=$B368)*(DATE(YEAR($B368),MONTH($B368),MIN(AU$6,DAY(EOMONTH($B368,0))))&lt;$C368)+(DATE(YEAR($B368),MONTH($B368)+1,MIN(AU$6,DAY(EOMONTH($B368,1))))&gt;=$B368)*(DATE(YEAR($B368),MONTH($B368)+1,MIN(AU$6,DAY(EOMONTH($B368,1))))&lt;$C368)))</f>
        <v>0</v>
      </c>
      <c r="AV368" s="48" t="n">
        <f aca="false">IF(OR(N(AV$5)=0,AV$6=""),0,AV$5*((DATE(YEAR($B368),MONTH($B368),MIN(AV$6,DAY(EOMONTH($B368,0))))&gt;=$B368)*(DATE(YEAR($B368),MONTH($B368),MIN(AV$6,DAY(EOMONTH($B368,0))))&lt;$C368)+(DATE(YEAR($B368),MONTH($B368)+1,MIN(AV$6,DAY(EOMONTH($B368,1))))&gt;=$B368)*(DATE(YEAR($B368),MONTH($B368)+1,MIN(AV$6,DAY(EOMONTH($B368,1))))&lt;$C368)))</f>
        <v>0</v>
      </c>
      <c r="AW368" s="48" t="n">
        <f aca="false">IF(OR(N(AW$5)=0,AW$6=""),0,AW$5*((DATE(YEAR($B368),MONTH($B368),MIN(AW$6,DAY(EOMONTH($B368,0))))&gt;=$B368)*(DATE(YEAR($B368),MONTH($B368),MIN(AW$6,DAY(EOMONTH($B368,0))))&lt;$C368)+(DATE(YEAR($B368),MONTH($B368)+1,MIN(AW$6,DAY(EOMONTH($B368,1))))&gt;=$B368)*(DATE(YEAR($B368),MONTH($B368)+1,MIN(AW$6,DAY(EOMONTH($B368,1))))&lt;$C368)))</f>
        <v>0</v>
      </c>
      <c r="AX368" s="48" t="n">
        <f aca="false">IF(OR(N(AX$5)=0,AX$6=""),0,AX$5*((DATE(YEAR($B368),MONTH($B368),MIN(AX$6,DAY(EOMONTH($B368,0))))&gt;=$B368)*(DATE(YEAR($B368),MONTH($B368),MIN(AX$6,DAY(EOMONTH($B368,0))))&lt;$C368)+(DATE(YEAR($B368),MONTH($B368)+1,MIN(AX$6,DAY(EOMONTH($B368,1))))&gt;=$B368)*(DATE(YEAR($B368),MONTH($B368)+1,MIN(AX$6,DAY(EOMONTH($B368,1))))&lt;$C368)))</f>
        <v>0</v>
      </c>
      <c r="AY368" s="48" t="n">
        <f aca="false">IF(OR(N(AY$5)=0,AY$6=""),0,AY$5*((DATE(YEAR($B368),MONTH($B368),MIN(AY$6,DAY(EOMONTH($B368,0))))&gt;=$B368)*(DATE(YEAR($B368),MONTH($B368),MIN(AY$6,DAY(EOMONTH($B368,0))))&lt;$C368)+(DATE(YEAR($B368),MONTH($B368)+1,MIN(AY$6,DAY(EOMONTH($B368,1))))&gt;=$B368)*(DATE(YEAR($B368),MONTH($B368)+1,MIN(AY$6,DAY(EOMONTH($B368,1))))&lt;$C368)))</f>
        <v>0</v>
      </c>
      <c r="AZ368" s="48" t="n">
        <f aca="false">IF(OR(N(AZ$5)=0,AZ$6=""),0,AZ$5*((DATE(YEAR($B368),MONTH($B368),MIN(AZ$6,DAY(EOMONTH($B368,0))))&gt;=$B368)*(DATE(YEAR($B368),MONTH($B368),MIN(AZ$6,DAY(EOMONTH($B368,0))))&lt;$C368)+(DATE(YEAR($B368),MONTH($B368)+1,MIN(AZ$6,DAY(EOMONTH($B368,1))))&gt;=$B368)*(DATE(YEAR($B368),MONTH($B368)+1,MIN(AZ$6,DAY(EOMONTH($B368,1))))&lt;$C368)))</f>
        <v>0</v>
      </c>
      <c r="BA368" s="48" t="n">
        <f aca="false">IF(OR(N(BA$5)=0,BA$6=""),0,BA$5*((DATE(YEAR($B368),MONTH($B368),MIN(BA$6,DAY(EOMONTH($B368,0))))&gt;=$B368)*(DATE(YEAR($B368),MONTH($B368),MIN(BA$6,DAY(EOMONTH($B368,0))))&lt;$C368)+(DATE(YEAR($B368),MONTH($B368)+1,MIN(BA$6,DAY(EOMONTH($B368,1))))&gt;=$B368)*(DATE(YEAR($B368),MONTH($B368)+1,MIN(BA$6,DAY(EOMONTH($B368,1))))&lt;$C368)))</f>
        <v>0</v>
      </c>
      <c r="BB368" s="48" t="n">
        <f aca="false">IF(OR(N(BB$5)=0,BB$6=""),0,BB$5*((DATE(YEAR($B368),MONTH($B368),MIN(BB$6,DAY(EOMONTH($B368,0))))&gt;=$B368)*(DATE(YEAR($B368),MONTH($B368),MIN(BB$6,DAY(EOMONTH($B368,0))))&lt;$C368)+(DATE(YEAR($B368),MONTH($B368)+1,MIN(BB$6,DAY(EOMONTH($B368,1))))&gt;=$B368)*(DATE(YEAR($B368),MONTH($B368)+1,MIN(BB$6,DAY(EOMONTH($B368,1))))&lt;$C368)))</f>
        <v>0</v>
      </c>
      <c r="BC368" s="48" t="n">
        <f aca="false">IF(OR(N(BC$5)=0,BC$6=""),0,BC$5*((DATE(YEAR($B368),MONTH($B368),MIN(BC$6,DAY(EOMONTH($B368,0))))&gt;=$B368)*(DATE(YEAR($B368),MONTH($B368),MIN(BC$6,DAY(EOMONTH($B368,0))))&lt;$C368)+(DATE(YEAR($B368),MONTH($B368)+1,MIN(BC$6,DAY(EOMONTH($B368,1))))&gt;=$B368)*(DATE(YEAR($B368),MONTH($B368)+1,MIN(BC$6,DAY(EOMONTH($B368,1))))&lt;$C368)))</f>
        <v>0</v>
      </c>
      <c r="BD368" s="48" t="n">
        <f aca="false">IF(OR(N(BD$5)=0,BD$6=""),0,BD$5*((DATE(YEAR($B368),MONTH($B368),MIN(BD$6,DAY(EOMONTH($B368,0))))&gt;=$B368)*(DATE(YEAR($B368),MONTH($B368),MIN(BD$6,DAY(EOMONTH($B368,0))))&lt;$C368)+(DATE(YEAR($B368),MONTH($B368)+1,MIN(BD$6,DAY(EOMONTH($B368,1))))&gt;=$B368)*(DATE(YEAR($B368),MONTH($B368)+1,MIN(BD$6,DAY(EOMONTH($B368,1))))&lt;$C368)))</f>
        <v>0</v>
      </c>
      <c r="BE368" s="48" t="n">
        <f aca="false">IF(OR(N(BE$5)=0,BE$6=""),0,BE$5*((DATE(YEAR($B368),MONTH($B368),MIN(BE$6,DAY(EOMONTH($B368,0))))&gt;=$B368)*(DATE(YEAR($B368),MONTH($B368),MIN(BE$6,DAY(EOMONTH($B368,0))))&lt;$C368)+(DATE(YEAR($B368),MONTH($B368)+1,MIN(BE$6,DAY(EOMONTH($B368,1))))&gt;=$B368)*(DATE(YEAR($B368),MONTH($B368)+1,MIN(BE$6,DAY(EOMONTH($B368,1))))&lt;$C368)))</f>
        <v>0</v>
      </c>
      <c r="BF368" s="48" t="n">
        <f aca="false">IF(OR(N(BF$5)=0,BF$6=""),0,BF$5*((DATE(YEAR($B368),MONTH($B368),MIN(BF$6,DAY(EOMONTH($B368,0))))&gt;=$B368)*(DATE(YEAR($B368),MONTH($B368),MIN(BF$6,DAY(EOMONTH($B368,0))))&lt;$C368)+(DATE(YEAR($B368),MONTH($B368)+1,MIN(BF$6,DAY(EOMONTH($B368,1))))&gt;=$B368)*(DATE(YEAR($B368),MONTH($B368)+1,MIN(BF$6,DAY(EOMONTH($B368,1))))&lt;$C368)))</f>
        <v>0</v>
      </c>
      <c r="BG368" s="48" t="n">
        <f aca="false">IF(OR(N(BG$5)=0,BG$6=""),0,BG$5*((DATE(YEAR($B368),MONTH($B368),MIN(BG$6,DAY(EOMONTH($B368,0))))&gt;=$B368)*(DATE(YEAR($B368),MONTH($B368),MIN(BG$6,DAY(EOMONTH($B368,0))))&lt;$C368)+(DATE(YEAR($B368),MONTH($B368)+1,MIN(BG$6,DAY(EOMONTH($B368,1))))&gt;=$B368)*(DATE(YEAR($B368),MONTH($B368)+1,MIN(BG$6,DAY(EOMONTH($B368,1))))&lt;$C368)))</f>
        <v>0</v>
      </c>
      <c r="BH368" s="48" t="n">
        <f aca="false">IF(OR(N(BH$5)=0,BH$6=""),0,BH$5*((DATE(YEAR($B368),MONTH($B368),MIN(BH$6,DAY(EOMONTH($B368,0))))&gt;=$B368)*(DATE(YEAR($B368),MONTH($B368),MIN(BH$6,DAY(EOMONTH($B368,0))))&lt;$C368)+(DATE(YEAR($B368),MONTH($B368)+1,MIN(BH$6,DAY(EOMONTH($B368,1))))&gt;=$B368)*(DATE(YEAR($B368),MONTH($B368)+1,MIN(BH$6,DAY(EOMONTH($B368,1))))&lt;$C368)))</f>
        <v>0</v>
      </c>
      <c r="BI368" s="48" t="n">
        <f aca="false">IF(OR(N(BI$5)=0,BI$6=""),0,BI$5*((DATE(YEAR($B368),MONTH($B368),MIN(BI$6,DAY(EOMONTH($B368,0))))&gt;=$B368)*(DATE(YEAR($B368),MONTH($B368),MIN(BI$6,DAY(EOMONTH($B368,0))))&lt;$C368)+(DATE(YEAR($B368),MONTH($B368)+1,MIN(BI$6,DAY(EOMONTH($B368,1))))&gt;=$B368)*(DATE(YEAR($B368),MONTH($B368)+1,MIN(BI$6,DAY(EOMONTH($B368,1))))&lt;$C368)))</f>
        <v>0</v>
      </c>
      <c r="BJ368" s="48" t="n">
        <f aca="false">IF(OR(N(BJ$5)=0,BJ$6=""),0,BJ$5*((DATE(YEAR($B368),MONTH($B368),MIN(BJ$6,DAY(EOMONTH($B368,0))))&gt;=$B368)*(DATE(YEAR($B368),MONTH($B368),MIN(BJ$6,DAY(EOMONTH($B368,0))))&lt;$C368)+(DATE(YEAR($B368),MONTH($B368)+1,MIN(BJ$6,DAY(EOMONTH($B368,1))))&gt;=$B368)*(DATE(YEAR($B368),MONTH($B368)+1,MIN(BJ$6,DAY(EOMONTH($B368,1))))&lt;$C368)))</f>
        <v>0</v>
      </c>
      <c r="BK368" s="48" t="n">
        <f aca="false">IF(OR(N(BK$5)=0,BK$6=""),0,BK$5*((DATE(YEAR($B368),MONTH($B368),MIN(BK$6,DAY(EOMONTH($B368,0))))&gt;=$B368)*(DATE(YEAR($B368),MONTH($B368),MIN(BK$6,DAY(EOMONTH($B368,0))))&lt;$C368)+(DATE(YEAR($B368),MONTH($B368)+1,MIN(BK$6,DAY(EOMONTH($B368,1))))&gt;=$B368)*(DATE(YEAR($B368),MONTH($B368)+1,MIN(BK$6,DAY(EOMONTH($B368,1))))&lt;$C368)))</f>
        <v>0</v>
      </c>
      <c r="BL368" s="48" t="n">
        <f aca="false">IF(OR(N(BL$5)=0,BL$6=""),0,BL$5*((DATE(YEAR($B368),MONTH($B368),MIN(BL$6,DAY(EOMONTH($B368,0))))&gt;=$B368)*(DATE(YEAR($B368),MONTH($B368),MIN(BL$6,DAY(EOMONTH($B368,0))))&lt;$C368)+(DATE(YEAR($B368),MONTH($B368)+1,MIN(BL$6,DAY(EOMONTH($B368,1))))&gt;=$B368)*(DATE(YEAR($B368),MONTH($B368)+1,MIN(BL$6,DAY(EOMONTH($B368,1))))&lt;$C368)))</f>
        <v>0</v>
      </c>
      <c r="BM368" s="48" t="n">
        <f aca="false">IF(OR(N(BM$5)=0,BM$6=""),0,BM$5*((DATE(YEAR($B368),MONTH($B368),MIN(BM$6,DAY(EOMONTH($B368,0))))&gt;=$B368)*(DATE(YEAR($B368),MONTH($B368),MIN(BM$6,DAY(EOMONTH($B368,0))))&lt;$C368)+(DATE(YEAR($B368),MONTH($B368)+1,MIN(BM$6,DAY(EOMONTH($B368,1))))&gt;=$B368)*(DATE(YEAR($B368),MONTH($B368)+1,MIN(BM$6,DAY(EOMONTH($B368,1))))&lt;$C368)))</f>
        <v>0</v>
      </c>
      <c r="BN368" s="48" t="n">
        <f aca="false">IF(OR(N(BN$5)=0,BN$6=""),0,BN$5*((DATE(YEAR($B368),MONTH($B368),MIN(BN$6,DAY(EOMONTH($B368,0))))&gt;=$B368)*(DATE(YEAR($B368),MONTH($B368),MIN(BN$6,DAY(EOMONTH($B368,0))))&lt;$C368)+(DATE(YEAR($B368),MONTH($B368)+1,MIN(BN$6,DAY(EOMONTH($B368,1))))&gt;=$B368)*(DATE(YEAR($B368),MONTH($B368)+1,MIN(BN$6,DAY(EOMONTH($B368,1))))&lt;$C368)))</f>
        <v>0</v>
      </c>
      <c r="BO368" s="48" t="n">
        <f aca="false">IF(OR(N(BO$5)=0,BO$6=""),0,BO$5*((DATE(YEAR($B368),MONTH($B368),MIN(BO$6,DAY(EOMONTH($B368,0))))&gt;=$B368)*(DATE(YEAR($B368),MONTH($B368),MIN(BO$6,DAY(EOMONTH($B368,0))))&lt;$C368)+(DATE(YEAR($B368),MONTH($B368)+1,MIN(BO$6,DAY(EOMONTH($B368,1))))&gt;=$B368)*(DATE(YEAR($B368),MONTH($B368)+1,MIN(BO$6,DAY(EOMONTH($B368,1))))&lt;$C368)))</f>
        <v>0</v>
      </c>
      <c r="BP368" s="48" t="n">
        <f aca="false">IF(OR(N(BP$5)=0,BP$6=""),0,BP$5*((DATE(YEAR($B368),MONTH($B368),MIN(BP$6,DAY(EOMONTH($B368,0))))&gt;=$B368)*(DATE(YEAR($B368),MONTH($B368),MIN(BP$6,DAY(EOMONTH($B368,0))))&lt;$C368)+(DATE(YEAR($B368),MONTH($B368)+1,MIN(BP$6,DAY(EOMONTH($B368,1))))&gt;=$B368)*(DATE(YEAR($B368),MONTH($B368)+1,MIN(BP$6,DAY(EOMONTH($B368,1))))&lt;$C368)))</f>
        <v>0</v>
      </c>
      <c r="BQ368" s="48" t="n">
        <f aca="false">IF(OR(N(BQ$5)=0,BQ$6=""),0,BQ$5*((DATE(YEAR($B368),MONTH($B368),MIN(BQ$6,DAY(EOMONTH($B368,0))))&gt;=$B368)*(DATE(YEAR($B368),MONTH($B368),MIN(BQ$6,DAY(EOMONTH($B368,0))))&lt;$C368)+(DATE(YEAR($B368),MONTH($B368)+1,MIN(BQ$6,DAY(EOMONTH($B368,1))))&gt;=$B368)*(DATE(YEAR($B368),MONTH($B368)+1,MIN(BQ$6,DAY(EOMONTH($B368,1))))&lt;$C368)))</f>
        <v>0</v>
      </c>
      <c r="BR368" s="48" t="n">
        <f aca="false">IF(OR(N(BR$5)=0,BR$6=""),0,BR$5*((DATE(YEAR($B368),MONTH($B368),MIN(BR$6,DAY(EOMONTH($B368,0))))&gt;=$B368)*(DATE(YEAR($B368),MONTH($B368),MIN(BR$6,DAY(EOMONTH($B368,0))))&lt;$C368)+(DATE(YEAR($B368),MONTH($B368)+1,MIN(BR$6,DAY(EOMONTH($B368,1))))&gt;=$B368)*(DATE(YEAR($B368),MONTH($B368)+1,MIN(BR$6,DAY(EOMONTH($B368,1))))&lt;$C368)))</f>
        <v>0</v>
      </c>
      <c r="BS368" s="48" t="n">
        <f aca="false">IF(OR(N(BS$5)=0,BS$6=""),0,BS$5*((DATE(YEAR($B368),MONTH($B368),MIN(BS$6,DAY(EOMONTH($B368,0))))&gt;=$B368)*(DATE(YEAR($B368),MONTH($B368),MIN(BS$6,DAY(EOMONTH($B368,0))))&lt;$C368)+(DATE(YEAR($B368),MONTH($B368)+1,MIN(BS$6,DAY(EOMONTH($B368,1))))&gt;=$B368)*(DATE(YEAR($B368),MONTH($B368)+1,MIN(BS$6,DAY(EOMONTH($B368,1))))&lt;$C368)))</f>
        <v>0</v>
      </c>
      <c r="BT368" s="48" t="n">
        <f aca="false">IF(OR(N(BT$5)=0,BT$6=""),0,BT$5*((DATE(YEAR($B368),MONTH($B368),MIN(BT$6,DAY(EOMONTH($B368,0))))&gt;=$B368)*(DATE(YEAR($B368),MONTH($B368),MIN(BT$6,DAY(EOMONTH($B368,0))))&lt;$C368)+(DATE(YEAR($B368),MONTH($B368)+1,MIN(BT$6,DAY(EOMONTH($B368,1))))&gt;=$B368)*(DATE(YEAR($B368),MONTH($B368)+1,MIN(BT$6,DAY(EOMONTH($B368,1))))&lt;$C368)))</f>
        <v>0</v>
      </c>
      <c r="BU368" s="48" t="n">
        <f aca="false">IF(OR(N(BU$5)=0,BU$6=""),0,BU$5*((DATE(YEAR($B368),MONTH($B368),MIN(BU$6,DAY(EOMONTH($B368,0))))&gt;=$B368)*(DATE(YEAR($B368),MONTH($B368),MIN(BU$6,DAY(EOMONTH($B368,0))))&lt;$C368)+(DATE(YEAR($B368),MONTH($B368)+1,MIN(BU$6,DAY(EOMONTH($B368,1))))&gt;=$B368)*(DATE(YEAR($B368),MONTH($B368)+1,MIN(BU$6,DAY(EOMONTH($B368,1))))&lt;$C368)))</f>
        <v>0</v>
      </c>
      <c r="BV368" s="48" t="n">
        <f aca="false">IF(OR(N(BV$5)=0,BV$6=""),0,BV$5*((DATE(YEAR($B368),MONTH($B368),MIN(BV$6,DAY(EOMONTH($B368,0))))&gt;=$B368)*(DATE(YEAR($B368),MONTH($B368),MIN(BV$6,DAY(EOMONTH($B368,0))))&lt;$C368)+(DATE(YEAR($B368),MONTH($B368)+1,MIN(BV$6,DAY(EOMONTH($B368,1))))&gt;=$B368)*(DATE(YEAR($B368),MONTH($B368)+1,MIN(BV$6,DAY(EOMONTH($B368,1))))&lt;$C368)))</f>
        <v>0</v>
      </c>
      <c r="BW368" s="48" t="n">
        <f aca="false">IF(OR(N(BW$5)=0,BW$6=""),0,BW$5*((DATE(YEAR($B368),MONTH($B368),MIN(BW$6,DAY(EOMONTH($B368,0))))&gt;=$B368)*(DATE(YEAR($B368),MONTH($B368),MIN(BW$6,DAY(EOMONTH($B368,0))))&lt;$C368)+(DATE(YEAR($B368),MONTH($B368)+1,MIN(BW$6,DAY(EOMONTH($B368,1))))&gt;=$B368)*(DATE(YEAR($B368),MONTH($B368)+1,MIN(BW$6,DAY(EOMONTH($B368,1))))&lt;$C368)))</f>
        <v>0</v>
      </c>
      <c r="BX368" s="48" t="n">
        <f aca="false">MIN(Z368,(FT367*(1+FT$5/Setup!$C$36)+IF($V368=1,N($F368),0)))</f>
        <v>0</v>
      </c>
      <c r="BY368" s="48" t="n">
        <f aca="false">MIN(AA368,(FU367*(1+FU$5/Setup!$C$36)+IF($V368=2,N($F368),0)))</f>
        <v>0</v>
      </c>
      <c r="BZ368" s="48" t="n">
        <f aca="false">MIN(AB368,(FV367*(1+FV$5/Setup!$C$36)+IF($V368=3,N($F368),0)))</f>
        <v>0</v>
      </c>
      <c r="CA368" s="48" t="n">
        <f aca="false">MIN(AC368,(FW367*(1+FW$5/Setup!$C$36)+IF($V368=4,N($F368),0)))</f>
        <v>0</v>
      </c>
      <c r="CB368" s="48" t="n">
        <f aca="false">MIN(AD368,(FX367*(1+FX$5/Setup!$C$36)+IF($V368=5,N($F368),0)))</f>
        <v>0</v>
      </c>
      <c r="CC368" s="48" t="n">
        <f aca="false">MIN(AE368,(FY367*(1+FY$5/Setup!$C$36)+IF($V368=6,N($F368),0)))</f>
        <v>0</v>
      </c>
      <c r="CD368" s="48" t="n">
        <f aca="false">MIN(AF368,(FZ367*(1+FZ$5/Setup!$C$36)+IF($V368=7,N($F368),0)))</f>
        <v>0</v>
      </c>
      <c r="CE368" s="48" t="n">
        <f aca="false">MIN(AG368,(GA367*(1+GA$5/Setup!$C$36)+IF($V368=8,N($F368),0)))</f>
        <v>0</v>
      </c>
      <c r="CF368" s="48" t="n">
        <f aca="false">MIN(AH368,(GB367*(1+GB$5/Setup!$C$36)+IF($V368=9,N($F368),0)))</f>
        <v>0</v>
      </c>
      <c r="CG368" s="48" t="n">
        <f aca="false">MIN(AI368,(GC367*(1+GC$5/Setup!$C$36)+IF($V368=10,N($F368),0)))</f>
        <v>0</v>
      </c>
      <c r="CH368" s="48" t="n">
        <f aca="false">MIN(AJ368,(GD367*(1+GD$5/Setup!$C$36)+IF($V368=11,N($F368),0)))</f>
        <v>0</v>
      </c>
      <c r="CI368" s="48" t="n">
        <f aca="false">MIN(AK368,(GE367*(1+GE$5/Setup!$C$36)+IF($V368=12,N($F368),0)))</f>
        <v>0</v>
      </c>
      <c r="CJ368" s="48" t="n">
        <f aca="false">MIN(AL368,(GF367*(1+GF$5/Setup!$C$36)+IF($V368=13,N($F368),0)))</f>
        <v>0</v>
      </c>
      <c r="CK368" s="48" t="n">
        <f aca="false">MIN(AM368,(GG367*(1+GG$5/Setup!$C$36)+IF($V368=14,N($F368),0)))</f>
        <v>0</v>
      </c>
      <c r="CL368" s="48" t="n">
        <f aca="false">MIN(AN368,(GH367*(1+GH$5/Setup!$C$36)+IF($V368=15,N($F368),0)))</f>
        <v>0</v>
      </c>
      <c r="CM368" s="48" t="n">
        <f aca="false">MIN(AO368,(GI367*(1+GI$5/Setup!$C$36)+IF($V368=16,N($F368),0)))</f>
        <v>0</v>
      </c>
      <c r="CN368" s="48" t="n">
        <f aca="false">MIN(AP368,(GJ367*(1+GJ$5/Setup!$C$36)+IF($V368=17,N($F368),0)))</f>
        <v>0</v>
      </c>
      <c r="CO368" s="48" t="n">
        <f aca="false">MIN(AQ368,(GK367*(1+GK$5/Setup!$C$36)+IF($V368=18,N($F368),0)))</f>
        <v>0</v>
      </c>
      <c r="CP368" s="48" t="n">
        <f aca="false">MIN(AR368,(GL367*(1+GL$5/Setup!$C$36)+IF($V368=19,N($F368),0)))</f>
        <v>0</v>
      </c>
      <c r="CQ368" s="48" t="n">
        <f aca="false">MIN(AS368,(GM367*(1+GM$5/Setup!$C$36)+IF($V368=20,N($F368),0)))</f>
        <v>0</v>
      </c>
      <c r="CR368" s="48" t="n">
        <f aca="false">MIN(AT368,(GN367*(1+GN$5/Setup!$C$36)+IF($V368=21,N($F368),0)))</f>
        <v>0</v>
      </c>
      <c r="CS368" s="48" t="n">
        <f aca="false">MIN(AU368,(GO367*(1+GO$5/Setup!$C$36)+IF($V368=22,N($F368),0)))</f>
        <v>0</v>
      </c>
      <c r="CT368" s="48" t="n">
        <f aca="false">MIN(AV368,(GP367*(1+GP$5/Setup!$C$36)+IF($V368=23,N($F368),0)))</f>
        <v>0</v>
      </c>
      <c r="CU368" s="48" t="n">
        <f aca="false">MIN(AW368,(GQ367*(1+GQ$5/Setup!$C$36)+IF($V368=24,N($F368),0)))</f>
        <v>0</v>
      </c>
      <c r="CV368" s="48" t="n">
        <f aca="false">MIN(AX368,(GR367*(1+GR$5/Setup!$C$36)+IF($V368=25,N($F368),0)))</f>
        <v>0</v>
      </c>
      <c r="CW368" s="48" t="n">
        <f aca="false">MIN(AY368,(GS367*(1+GS$5/Setup!$C$36)+IF($V368=26,N($F368),0)))</f>
        <v>0</v>
      </c>
      <c r="CX368" s="48" t="n">
        <f aca="false">MIN(AZ368,(GT367*(1+GT$5/Setup!$C$36)+IF($V368=27,N($F368),0)))</f>
        <v>0</v>
      </c>
      <c r="CY368" s="48" t="n">
        <f aca="false">MIN(BA368,(GU367*(1+GU$5/Setup!$C$36)+IF($V368=28,N($F368),0)))</f>
        <v>0</v>
      </c>
      <c r="CZ368" s="48" t="n">
        <f aca="false">MIN(BB368,(GV367*(1+GV$5/Setup!$C$36)+IF($V368=29,N($F368),0)))</f>
        <v>0</v>
      </c>
      <c r="DA368" s="48" t="n">
        <f aca="false">MIN(BC368,(GW367*(1+GW$5/Setup!$C$36)+IF($V368=30,N($F368),0)))</f>
        <v>0</v>
      </c>
      <c r="DB368" s="48" t="n">
        <f aca="false">MIN(BD368,(GX367*(1+GX$5/Setup!$C$36)+IF($V368=31,N($F368),0)))</f>
        <v>0</v>
      </c>
      <c r="DC368" s="48" t="n">
        <f aca="false">MIN(BE368,(GY367*(1+GY$5/Setup!$C$36)+IF($V368=32,N($F368),0)))</f>
        <v>0</v>
      </c>
      <c r="DD368" s="48" t="n">
        <f aca="false">MIN(BF368,(GZ367*(1+GZ$5/Setup!$C$36)+IF($V368=33,N($F368),0)))</f>
        <v>0</v>
      </c>
      <c r="DE368" s="48" t="n">
        <f aca="false">MIN(BG368,(HA367*(1+HA$5/Setup!$C$36)+IF($V368=34,N($F368),0)))</f>
        <v>0</v>
      </c>
      <c r="DF368" s="48" t="n">
        <f aca="false">MIN(BH368,(HB367*(1+HB$5/Setup!$C$36)+IF($V368=35,N($F368),0)))</f>
        <v>0</v>
      </c>
      <c r="DG368" s="48" t="n">
        <f aca="false">MIN(BI368,(HC367*(1+HC$5/Setup!$C$36)+IF($V368=36,N($F368),0)))</f>
        <v>0</v>
      </c>
      <c r="DH368" s="48" t="n">
        <f aca="false">MIN(BJ368,(HD367*(1+HD$5/Setup!$C$36)+IF($V368=37,N($F368),0)))</f>
        <v>0</v>
      </c>
      <c r="DI368" s="48" t="n">
        <f aca="false">MIN(BK368,(HE367*(1+HE$5/Setup!$C$36)+IF($V368=38,N($F368),0)))</f>
        <v>0</v>
      </c>
      <c r="DJ368" s="48" t="n">
        <f aca="false">MIN(BL368,(HF367*(1+HF$5/Setup!$C$36)+IF($V368=39,N($F368),0)))</f>
        <v>0</v>
      </c>
      <c r="DK368" s="48" t="n">
        <f aca="false">MIN(BM368,(HG367*(1+HG$5/Setup!$C$36)+IF($V368=40,N($F368),0)))</f>
        <v>0</v>
      </c>
      <c r="DL368" s="48" t="n">
        <f aca="false">MIN(BN368,(HH367*(1+HH$5/Setup!$C$36)+IF($V368=41,N($F368),0)))</f>
        <v>0</v>
      </c>
      <c r="DM368" s="48" t="n">
        <f aca="false">MIN(BO368,(HI367*(1+HI$5/Setup!$C$36)+IF($V368=42,N($F368),0)))</f>
        <v>0</v>
      </c>
      <c r="DN368" s="48" t="n">
        <f aca="false">MIN(BP368,(HJ367*(1+HJ$5/Setup!$C$36)+IF($V368=43,N($F368),0)))</f>
        <v>0</v>
      </c>
      <c r="DO368" s="48" t="n">
        <f aca="false">MIN(BQ368,(HK367*(1+HK$5/Setup!$C$36)+IF($V368=44,N($F368),0)))</f>
        <v>0</v>
      </c>
      <c r="DP368" s="48" t="n">
        <f aca="false">MIN(BR368,(HL367*(1+HL$5/Setup!$C$36)+IF($V368=45,N($F368),0)))</f>
        <v>0</v>
      </c>
      <c r="DQ368" s="48" t="n">
        <f aca="false">MIN(BS368,(HM367*(1+HM$5/Setup!$C$36)+IF($V368=46,N($F368),0)))</f>
        <v>0</v>
      </c>
      <c r="DR368" s="48" t="n">
        <f aca="false">MIN(BT368,(HN367*(1+HN$5/Setup!$C$36)+IF($V368=47,N($F368),0)))</f>
        <v>0</v>
      </c>
      <c r="DS368" s="48" t="n">
        <f aca="false">MIN(BU368,(HO367*(1+HO$5/Setup!$C$36)+IF($V368=48,N($F368),0)))</f>
        <v>0</v>
      </c>
      <c r="DT368" s="48" t="n">
        <f aca="false">MIN(BV368,(HP367*(1+HP$5/Setup!$C$36)+IF($V368=49,N($F368),0)))</f>
        <v>0</v>
      </c>
      <c r="DU368" s="48" t="n">
        <f aca="false">MIN(BW368,(HQ367*(1+HQ$5/Setup!$C$36)+IF($V368=50,N($F368),0)))</f>
        <v>0</v>
      </c>
      <c r="DV368" s="48" t="n">
        <f aca="false">MIN(MAX((FT367*(1+FT$5/Setup!$C$36)+IF($V368=1,N($F368),0))-BX368,0),MAX($P368-0,0))</f>
        <v>0</v>
      </c>
      <c r="DW368" s="48" t="n">
        <f aca="false">MIN(MAX((FU367*(1+FU$5/Setup!$C$36)+IF($V368=2,N($F368),0))-BY368,0),MAX($P368-SUM(DV368:DV368),0))</f>
        <v>0</v>
      </c>
      <c r="DX368" s="48" t="n">
        <f aca="false">MIN(MAX((FV367*(1+FV$5/Setup!$C$36)+IF($V368=3,N($F368),0))-BZ368,0),MAX($P368-SUM(DV368:DW368),0))</f>
        <v>0</v>
      </c>
      <c r="DY368" s="48" t="n">
        <f aca="false">MIN(MAX((FW367*(1+FW$5/Setup!$C$36)+IF($V368=4,N($F368),0))-CA368,0),MAX($P368-SUM(DV368:DX368),0))</f>
        <v>0</v>
      </c>
      <c r="DZ368" s="48" t="n">
        <f aca="false">MIN(MAX((FX367*(1+FX$5/Setup!$C$36)+IF($V368=5,N($F368),0))-CB368,0),MAX($P368-SUM(DV368:DY368),0))</f>
        <v>0</v>
      </c>
      <c r="EA368" s="48" t="n">
        <f aca="false">MIN(MAX((FY367*(1+FY$5/Setup!$C$36)+IF($V368=6,N($F368),0))-CC368,0),MAX($P368-SUM(DV368:DZ368),0))</f>
        <v>0</v>
      </c>
      <c r="EB368" s="48" t="n">
        <f aca="false">MIN(MAX((FZ367*(1+FZ$5/Setup!$C$36)+IF($V368=7,N($F368),0))-CD368,0),MAX($P368-SUM(DV368:EA368),0))</f>
        <v>0</v>
      </c>
      <c r="EC368" s="48" t="n">
        <f aca="false">MIN(MAX((GA367*(1+GA$5/Setup!$C$36)+IF($V368=8,N($F368),0))-CE368,0),MAX($P368-SUM(DV368:EB368),0))</f>
        <v>0</v>
      </c>
      <c r="ED368" s="48" t="n">
        <f aca="false">MIN(MAX((GB367*(1+GB$5/Setup!$C$36)+IF($V368=9,N($F368),0))-CF368,0),MAX($P368-SUM(DV368:EC368),0))</f>
        <v>0</v>
      </c>
      <c r="EE368" s="48" t="n">
        <f aca="false">MIN(MAX((GC367*(1+GC$5/Setup!$C$36)+IF($V368=10,N($F368),0))-CG368,0),MAX($P368-SUM(DV368:ED368),0))</f>
        <v>0</v>
      </c>
      <c r="EF368" s="48" t="n">
        <f aca="false">MIN(MAX((GD367*(1+GD$5/Setup!$C$36)+IF($V368=11,N($F368),0))-CH368,0),MAX($P368-SUM(DV368:EE368),0))</f>
        <v>0</v>
      </c>
      <c r="EG368" s="48" t="n">
        <f aca="false">MIN(MAX((GE367*(1+GE$5/Setup!$C$36)+IF($V368=12,N($F368),0))-CI368,0),MAX($P368-SUM(DV368:EF368),0))</f>
        <v>0</v>
      </c>
      <c r="EH368" s="48" t="n">
        <f aca="false">MIN(MAX((GF367*(1+GF$5/Setup!$C$36)+IF($V368=13,N($F368),0))-CJ368,0),MAX($P368-SUM(DV368:EG368),0))</f>
        <v>0</v>
      </c>
      <c r="EI368" s="48" t="n">
        <f aca="false">MIN(MAX((GG367*(1+GG$5/Setup!$C$36)+IF($V368=14,N($F368),0))-CK368,0),MAX($P368-SUM(DV368:EH368),0))</f>
        <v>0</v>
      </c>
      <c r="EJ368" s="48" t="n">
        <f aca="false">MIN(MAX((GH367*(1+GH$5/Setup!$C$36)+IF($V368=15,N($F368),0))-CL368,0),MAX($P368-SUM(DV368:EI368),0))</f>
        <v>0</v>
      </c>
      <c r="EK368" s="48" t="n">
        <f aca="false">MIN(MAX((GI367*(1+GI$5/Setup!$C$36)+IF($V368=16,N($F368),0))-CM368,0),MAX($P368-SUM(DV368:EJ368),0))</f>
        <v>0</v>
      </c>
      <c r="EL368" s="48" t="n">
        <f aca="false">MIN(MAX((GJ367*(1+GJ$5/Setup!$C$36)+IF($V368=17,N($F368),0))-CN368,0),MAX($P368-SUM(DV368:EK368),0))</f>
        <v>0</v>
      </c>
      <c r="EM368" s="48" t="n">
        <f aca="false">MIN(MAX((GK367*(1+GK$5/Setup!$C$36)+IF($V368=18,N($F368),0))-CO368,0),MAX($P368-SUM(DV368:EL368),0))</f>
        <v>0</v>
      </c>
      <c r="EN368" s="48" t="n">
        <f aca="false">MIN(MAX((GL367*(1+GL$5/Setup!$C$36)+IF($V368=19,N($F368),0))-CP368,0),MAX($P368-SUM(DV368:EM368),0))</f>
        <v>0</v>
      </c>
      <c r="EO368" s="48" t="n">
        <f aca="false">MIN(MAX((GM367*(1+GM$5/Setup!$C$36)+IF($V368=20,N($F368),0))-CQ368,0),MAX($P368-SUM(DV368:EN368),0))</f>
        <v>0</v>
      </c>
      <c r="EP368" s="48" t="n">
        <f aca="false">MIN(MAX((GN367*(1+GN$5/Setup!$C$36)+IF($V368=21,N($F368),0))-CR368,0),MAX($P368-SUM(DV368:EO368),0))</f>
        <v>0</v>
      </c>
      <c r="EQ368" s="48" t="n">
        <f aca="false">MIN(MAX((GO367*(1+GO$5/Setup!$C$36)+IF($V368=22,N($F368),0))-CS368,0),MAX($P368-SUM(DV368:EP368),0))</f>
        <v>0</v>
      </c>
      <c r="ER368" s="48" t="n">
        <f aca="false">MIN(MAX((GP367*(1+GP$5/Setup!$C$36)+IF($V368=23,N($F368),0))-CT368,0),MAX($P368-SUM(DV368:EQ368),0))</f>
        <v>0</v>
      </c>
      <c r="ES368" s="48" t="n">
        <f aca="false">MIN(MAX((GQ367*(1+GQ$5/Setup!$C$36)+IF($V368=24,N($F368),0))-CU368,0),MAX($P368-SUM(DV368:ER368),0))</f>
        <v>0</v>
      </c>
      <c r="ET368" s="48" t="n">
        <f aca="false">MIN(MAX((GR367*(1+GR$5/Setup!$C$36)+IF($V368=25,N($F368),0))-CV368,0),MAX($P368-SUM(DV368:ES368),0))</f>
        <v>0</v>
      </c>
      <c r="EU368" s="48" t="n">
        <f aca="false">MIN(MAX((GS367*(1+GS$5/Setup!$C$36)+IF($V368=26,N($F368),0))-CW368,0),MAX($P368-SUM(DV368:ET368),0))</f>
        <v>0</v>
      </c>
      <c r="EV368" s="48" t="n">
        <f aca="false">MIN(MAX((GT367*(1+GT$5/Setup!$C$36)+IF($V368=27,N($F368),0))-CX368,0),MAX($P368-SUM(DV368:EU368),0))</f>
        <v>0</v>
      </c>
      <c r="EW368" s="48" t="n">
        <f aca="false">MIN(MAX((GU367*(1+GU$5/Setup!$C$36)+IF($V368=28,N($F368),0))-CY368,0),MAX($P368-SUM(DV368:EV368),0))</f>
        <v>0</v>
      </c>
      <c r="EX368" s="48" t="n">
        <f aca="false">MIN(MAX((GV367*(1+GV$5/Setup!$C$36)+IF($V368=29,N($F368),0))-CZ368,0),MAX($P368-SUM(DV368:EW368),0))</f>
        <v>0</v>
      </c>
      <c r="EY368" s="48" t="n">
        <f aca="false">MIN(MAX((GW367*(1+GW$5/Setup!$C$36)+IF($V368=30,N($F368),0))-DA368,0),MAX($P368-SUM(DV368:EX368),0))</f>
        <v>0</v>
      </c>
      <c r="EZ368" s="48" t="n">
        <f aca="false">MIN(MAX((GX367*(1+GX$5/Setup!$C$36)+IF($V368=31,N($F368),0))-DB368,0),MAX($P368-SUM(DV368:EY368),0))</f>
        <v>0</v>
      </c>
      <c r="FA368" s="48" t="n">
        <f aca="false">MIN(MAX((GY367*(1+GY$5/Setup!$C$36)+IF($V368=32,N($F368),0))-DC368,0),MAX($P368-SUM(DV368:EZ368),0))</f>
        <v>0</v>
      </c>
      <c r="FB368" s="48" t="n">
        <f aca="false">MIN(MAX((GZ367*(1+GZ$5/Setup!$C$36)+IF($V368=33,N($F368),0))-DD368,0),MAX($P368-SUM(DV368:FA368),0))</f>
        <v>0</v>
      </c>
      <c r="FC368" s="48" t="n">
        <f aca="false">MIN(MAX((HA367*(1+HA$5/Setup!$C$36)+IF($V368=34,N($F368),0))-DE368,0),MAX($P368-SUM(DV368:FB368),0))</f>
        <v>0</v>
      </c>
      <c r="FD368" s="48" t="n">
        <f aca="false">MIN(MAX((HB367*(1+HB$5/Setup!$C$36)+IF($V368=35,N($F368),0))-DF368,0),MAX($P368-SUM(DV368:FC368),0))</f>
        <v>0</v>
      </c>
      <c r="FE368" s="48" t="n">
        <f aca="false">MIN(MAX((HC367*(1+HC$5/Setup!$C$36)+IF($V368=36,N($F368),0))-DG368,0),MAX($P368-SUM(DV368:FD368),0))</f>
        <v>0</v>
      </c>
      <c r="FF368" s="48" t="n">
        <f aca="false">MIN(MAX((HD367*(1+HD$5/Setup!$C$36)+IF($V368=37,N($F368),0))-DH368,0),MAX($P368-SUM(DV368:FE368),0))</f>
        <v>0</v>
      </c>
      <c r="FG368" s="48" t="n">
        <f aca="false">MIN(MAX((HE367*(1+HE$5/Setup!$C$36)+IF($V368=38,N($F368),0))-DI368,0),MAX($P368-SUM(DV368:FF368),0))</f>
        <v>0</v>
      </c>
      <c r="FH368" s="48" t="n">
        <f aca="false">MIN(MAX((HF367*(1+HF$5/Setup!$C$36)+IF($V368=39,N($F368),0))-DJ368,0),MAX($P368-SUM(DV368:FG368),0))</f>
        <v>0</v>
      </c>
      <c r="FI368" s="48" t="n">
        <f aca="false">MIN(MAX((HG367*(1+HG$5/Setup!$C$36)+IF($V368=40,N($F368),0))-DK368,0),MAX($P368-SUM(DV368:FH368),0))</f>
        <v>0</v>
      </c>
      <c r="FJ368" s="48" t="n">
        <f aca="false">MIN(MAX((HH367*(1+HH$5/Setup!$C$36)+IF($V368=41,N($F368),0))-DL368,0),MAX($P368-SUM(DV368:FI368),0))</f>
        <v>0</v>
      </c>
      <c r="FK368" s="48" t="n">
        <f aca="false">MIN(MAX((HI367*(1+HI$5/Setup!$C$36)+IF($V368=42,N($F368),0))-DM368,0),MAX($P368-SUM(DV368:FJ368),0))</f>
        <v>0</v>
      </c>
      <c r="FL368" s="48" t="n">
        <f aca="false">MIN(MAX((HJ367*(1+HJ$5/Setup!$C$36)+IF($V368=43,N($F368),0))-DN368,0),MAX($P368-SUM(DV368:FK368),0))</f>
        <v>0</v>
      </c>
      <c r="FM368" s="48" t="n">
        <f aca="false">MIN(MAX((HK367*(1+HK$5/Setup!$C$36)+IF($V368=44,N($F368),0))-DO368,0),MAX($P368-SUM(DV368:FL368),0))</f>
        <v>0</v>
      </c>
      <c r="FN368" s="48" t="n">
        <f aca="false">MIN(MAX((HL367*(1+HL$5/Setup!$C$36)+IF($V368=45,N($F368),0))-DP368,0),MAX($P368-SUM(DV368:FM368),0))</f>
        <v>0</v>
      </c>
      <c r="FO368" s="48" t="n">
        <f aca="false">MIN(MAX((HM367*(1+HM$5/Setup!$C$36)+IF($V368=46,N($F368),0))-DQ368,0),MAX($P368-SUM(DV368:FN368),0))</f>
        <v>0</v>
      </c>
      <c r="FP368" s="48" t="n">
        <f aca="false">MIN(MAX((HN367*(1+HN$5/Setup!$C$36)+IF($V368=47,N($F368),0))-DR368,0),MAX($P368-SUM(DV368:FO368),0))</f>
        <v>0</v>
      </c>
      <c r="FQ368" s="48" t="n">
        <f aca="false">MIN(MAX((HO367*(1+HO$5/Setup!$C$36)+IF($V368=48,N($F368),0))-DS368,0),MAX($P368-SUM(DV368:FP368),0))</f>
        <v>0</v>
      </c>
      <c r="FR368" s="48" t="n">
        <f aca="false">MIN(MAX((HP367*(1+HP$5/Setup!$C$36)+IF($V368=49,N($F368),0))-DT368,0),MAX($P368-SUM(DV368:FQ368),0))</f>
        <v>0</v>
      </c>
      <c r="FS368" s="48" t="n">
        <f aca="false">MIN(MAX((HQ367*(1+HQ$5/Setup!$C$36)+IF($V368=50,N($F368),0))-DU368,0),MAX($P368-SUM(DV368:FR368),0))</f>
        <v>0</v>
      </c>
      <c r="FT368" s="48" t="n">
        <f aca="false">IF((FT367*(1+FT$5/Setup!$C$36)+IF($V368=1,N($F368),0))-BX368-DV368&lt;0.005,0,(FT367*(1+FT$5/Setup!$C$36)+IF($V368=1,N($F368),0))-BX368-DV368)</f>
        <v>0</v>
      </c>
      <c r="FU368" s="48" t="n">
        <f aca="false">IF((FU367*(1+FU$5/Setup!$C$36)+IF($V368=2,N($F368),0))-BY368-DW368&lt;0.005,0,(FU367*(1+FU$5/Setup!$C$36)+IF($V368=2,N($F368),0))-BY368-DW368)</f>
        <v>0</v>
      </c>
      <c r="FV368" s="48" t="n">
        <f aca="false">IF((FV367*(1+FV$5/Setup!$C$36)+IF($V368=3,N($F368),0))-BZ368-DX368&lt;0.005,0,(FV367*(1+FV$5/Setup!$C$36)+IF($V368=3,N($F368),0))-BZ368-DX368)</f>
        <v>0</v>
      </c>
      <c r="FW368" s="48" t="n">
        <f aca="false">IF((FW367*(1+FW$5/Setup!$C$36)+IF($V368=4,N($F368),0))-CA368-DY368&lt;0.005,0,(FW367*(1+FW$5/Setup!$C$36)+IF($V368=4,N($F368),0))-CA368-DY368)</f>
        <v>0</v>
      </c>
      <c r="FX368" s="48" t="n">
        <f aca="false">IF((FX367*(1+FX$5/Setup!$C$36)+IF($V368=5,N($F368),0))-CB368-DZ368&lt;0.005,0,(FX367*(1+FX$5/Setup!$C$36)+IF($V368=5,N($F368),0))-CB368-DZ368)</f>
        <v>0</v>
      </c>
      <c r="FY368" s="48" t="n">
        <f aca="false">IF((FY367*(1+FY$5/Setup!$C$36)+IF($V368=6,N($F368),0))-CC368-EA368&lt;0.005,0,(FY367*(1+FY$5/Setup!$C$36)+IF($V368=6,N($F368),0))-CC368-EA368)</f>
        <v>0</v>
      </c>
      <c r="FZ368" s="48" t="n">
        <f aca="false">IF((FZ367*(1+FZ$5/Setup!$C$36)+IF($V368=7,N($F368),0))-CD368-EB368&lt;0.005,0,(FZ367*(1+FZ$5/Setup!$C$36)+IF($V368=7,N($F368),0))-CD368-EB368)</f>
        <v>0</v>
      </c>
      <c r="GA368" s="48" t="n">
        <f aca="false">IF((GA367*(1+GA$5/Setup!$C$36)+IF($V368=8,N($F368),0))-CE368-EC368&lt;0.005,0,(GA367*(1+GA$5/Setup!$C$36)+IF($V368=8,N($F368),0))-CE368-EC368)</f>
        <v>0</v>
      </c>
      <c r="GB368" s="48" t="n">
        <f aca="false">IF((GB367*(1+GB$5/Setup!$C$36)+IF($V368=9,N($F368),0))-CF368-ED368&lt;0.005,0,(GB367*(1+GB$5/Setup!$C$36)+IF($V368=9,N($F368),0))-CF368-ED368)</f>
        <v>0</v>
      </c>
      <c r="GC368" s="48" t="n">
        <f aca="false">IF((GC367*(1+GC$5/Setup!$C$36)+IF($V368=10,N($F368),0))-CG368-EE368&lt;0.005,0,(GC367*(1+GC$5/Setup!$C$36)+IF($V368=10,N($F368),0))-CG368-EE368)</f>
        <v>0</v>
      </c>
      <c r="GD368" s="48" t="n">
        <f aca="false">IF((GD367*(1+GD$5/Setup!$C$36)+IF($V368=11,N($F368),0))-CH368-EF368&lt;0.005,0,(GD367*(1+GD$5/Setup!$C$36)+IF($V368=11,N($F368),0))-CH368-EF368)</f>
        <v>0</v>
      </c>
      <c r="GE368" s="48" t="n">
        <f aca="false">IF((GE367*(1+GE$5/Setup!$C$36)+IF($V368=12,N($F368),0))-CI368-EG368&lt;0.005,0,(GE367*(1+GE$5/Setup!$C$36)+IF($V368=12,N($F368),0))-CI368-EG368)</f>
        <v>0</v>
      </c>
      <c r="GF368" s="48" t="n">
        <f aca="false">IF((GF367*(1+GF$5/Setup!$C$36)+IF($V368=13,N($F368),0))-CJ368-EH368&lt;0.005,0,(GF367*(1+GF$5/Setup!$C$36)+IF($V368=13,N($F368),0))-CJ368-EH368)</f>
        <v>0</v>
      </c>
      <c r="GG368" s="48" t="n">
        <f aca="false">IF((GG367*(1+GG$5/Setup!$C$36)+IF($V368=14,N($F368),0))-CK368-EI368&lt;0.005,0,(GG367*(1+GG$5/Setup!$C$36)+IF($V368=14,N($F368),0))-CK368-EI368)</f>
        <v>0</v>
      </c>
      <c r="GH368" s="48" t="n">
        <f aca="false">IF((GH367*(1+GH$5/Setup!$C$36)+IF($V368=15,N($F368),0))-CL368-EJ368&lt;0.005,0,(GH367*(1+GH$5/Setup!$C$36)+IF($V368=15,N($F368),0))-CL368-EJ368)</f>
        <v>0</v>
      </c>
      <c r="GI368" s="48" t="n">
        <f aca="false">IF((GI367*(1+GI$5/Setup!$C$36)+IF($V368=16,N($F368),0))-CM368-EK368&lt;0.005,0,(GI367*(1+GI$5/Setup!$C$36)+IF($V368=16,N($F368),0))-CM368-EK368)</f>
        <v>0</v>
      </c>
      <c r="GJ368" s="48" t="n">
        <f aca="false">IF((GJ367*(1+GJ$5/Setup!$C$36)+IF($V368=17,N($F368),0))-CN368-EL368&lt;0.005,0,(GJ367*(1+GJ$5/Setup!$C$36)+IF($V368=17,N($F368),0))-CN368-EL368)</f>
        <v>0</v>
      </c>
      <c r="GK368" s="48" t="n">
        <f aca="false">IF((GK367*(1+GK$5/Setup!$C$36)+IF($V368=18,N($F368),0))-CO368-EM368&lt;0.005,0,(GK367*(1+GK$5/Setup!$C$36)+IF($V368=18,N($F368),0))-CO368-EM368)</f>
        <v>0</v>
      </c>
      <c r="GL368" s="48" t="n">
        <f aca="false">IF((GL367*(1+GL$5/Setup!$C$36)+IF($V368=19,N($F368),0))-CP368-EN368&lt;0.005,0,(GL367*(1+GL$5/Setup!$C$36)+IF($V368=19,N($F368),0))-CP368-EN368)</f>
        <v>0</v>
      </c>
      <c r="GM368" s="48" t="n">
        <f aca="false">IF((GM367*(1+GM$5/Setup!$C$36)+IF($V368=20,N($F368),0))-CQ368-EO368&lt;0.005,0,(GM367*(1+GM$5/Setup!$C$36)+IF($V368=20,N($F368),0))-CQ368-EO368)</f>
        <v>0</v>
      </c>
      <c r="GN368" s="48" t="n">
        <f aca="false">IF((GN367*(1+GN$5/Setup!$C$36)+IF($V368=21,N($F368),0))-CR368-EP368&lt;0.005,0,(GN367*(1+GN$5/Setup!$C$36)+IF($V368=21,N($F368),0))-CR368-EP368)</f>
        <v>0</v>
      </c>
      <c r="GO368" s="48" t="n">
        <f aca="false">IF((GO367*(1+GO$5/Setup!$C$36)+IF($V368=22,N($F368),0))-CS368-EQ368&lt;0.005,0,(GO367*(1+GO$5/Setup!$C$36)+IF($V368=22,N($F368),0))-CS368-EQ368)</f>
        <v>0</v>
      </c>
      <c r="GP368" s="48" t="n">
        <f aca="false">IF((GP367*(1+GP$5/Setup!$C$36)+IF($V368=23,N($F368),0))-CT368-ER368&lt;0.005,0,(GP367*(1+GP$5/Setup!$C$36)+IF($V368=23,N($F368),0))-CT368-ER368)</f>
        <v>0</v>
      </c>
      <c r="GQ368" s="48" t="n">
        <f aca="false">IF((GQ367*(1+GQ$5/Setup!$C$36)+IF($V368=24,N($F368),0))-CU368-ES368&lt;0.005,0,(GQ367*(1+GQ$5/Setup!$C$36)+IF($V368=24,N($F368),0))-CU368-ES368)</f>
        <v>0</v>
      </c>
      <c r="GR368" s="48" t="n">
        <f aca="false">IF((GR367*(1+GR$5/Setup!$C$36)+IF($V368=25,N($F368),0))-CV368-ET368&lt;0.005,0,(GR367*(1+GR$5/Setup!$C$36)+IF($V368=25,N($F368),0))-CV368-ET368)</f>
        <v>0</v>
      </c>
      <c r="GS368" s="48" t="n">
        <f aca="false">IF((GS367*(1+GS$5/Setup!$C$36)+IF($V368=26,N($F368),0))-CW368-EU368&lt;0.005,0,(GS367*(1+GS$5/Setup!$C$36)+IF($V368=26,N($F368),0))-CW368-EU368)</f>
        <v>0</v>
      </c>
      <c r="GT368" s="48" t="n">
        <f aca="false">IF((GT367*(1+GT$5/Setup!$C$36)+IF($V368=27,N($F368),0))-CX368-EV368&lt;0.005,0,(GT367*(1+GT$5/Setup!$C$36)+IF($V368=27,N($F368),0))-CX368-EV368)</f>
        <v>0</v>
      </c>
      <c r="GU368" s="48" t="n">
        <f aca="false">IF((GU367*(1+GU$5/Setup!$C$36)+IF($V368=28,N($F368),0))-CY368-EW368&lt;0.005,0,(GU367*(1+GU$5/Setup!$C$36)+IF($V368=28,N($F368),0))-CY368-EW368)</f>
        <v>0</v>
      </c>
      <c r="GV368" s="48" t="n">
        <f aca="false">IF((GV367*(1+GV$5/Setup!$C$36)+IF($V368=29,N($F368),0))-CZ368-EX368&lt;0.005,0,(GV367*(1+GV$5/Setup!$C$36)+IF($V368=29,N($F368),0))-CZ368-EX368)</f>
        <v>0</v>
      </c>
      <c r="GW368" s="48" t="n">
        <f aca="false">IF((GW367*(1+GW$5/Setup!$C$36)+IF($V368=30,N($F368),0))-DA368-EY368&lt;0.005,0,(GW367*(1+GW$5/Setup!$C$36)+IF($V368=30,N($F368),0))-DA368-EY368)</f>
        <v>0</v>
      </c>
      <c r="GX368" s="48" t="n">
        <f aca="false">IF((GX367*(1+GX$5/Setup!$C$36)+IF($V368=31,N($F368),0))-DB368-EZ368&lt;0.005,0,(GX367*(1+GX$5/Setup!$C$36)+IF($V368=31,N($F368),0))-DB368-EZ368)</f>
        <v>0</v>
      </c>
      <c r="GY368" s="48" t="n">
        <f aca="false">IF((GY367*(1+GY$5/Setup!$C$36)+IF($V368=32,N($F368),0))-DC368-FA368&lt;0.005,0,(GY367*(1+GY$5/Setup!$C$36)+IF($V368=32,N($F368),0))-DC368-FA368)</f>
        <v>0</v>
      </c>
      <c r="GZ368" s="48" t="n">
        <f aca="false">IF((GZ367*(1+GZ$5/Setup!$C$36)+IF($V368=33,N($F368),0))-DD368-FB368&lt;0.005,0,(GZ367*(1+GZ$5/Setup!$C$36)+IF($V368=33,N($F368),0))-DD368-FB368)</f>
        <v>0</v>
      </c>
      <c r="HA368" s="48" t="n">
        <f aca="false">IF((HA367*(1+HA$5/Setup!$C$36)+IF($V368=34,N($F368),0))-DE368-FC368&lt;0.005,0,(HA367*(1+HA$5/Setup!$C$36)+IF($V368=34,N($F368),0))-DE368-FC368)</f>
        <v>0</v>
      </c>
      <c r="HB368" s="48" t="n">
        <f aca="false">IF((HB367*(1+HB$5/Setup!$C$36)+IF($V368=35,N($F368),0))-DF368-FD368&lt;0.005,0,(HB367*(1+HB$5/Setup!$C$36)+IF($V368=35,N($F368),0))-DF368-FD368)</f>
        <v>0</v>
      </c>
      <c r="HC368" s="48" t="n">
        <f aca="false">IF((HC367*(1+HC$5/Setup!$C$36)+IF($V368=36,N($F368),0))-DG368-FE368&lt;0.005,0,(HC367*(1+HC$5/Setup!$C$36)+IF($V368=36,N($F368),0))-DG368-FE368)</f>
        <v>0</v>
      </c>
      <c r="HD368" s="48" t="n">
        <f aca="false">IF((HD367*(1+HD$5/Setup!$C$36)+IF($V368=37,N($F368),0))-DH368-FF368&lt;0.005,0,(HD367*(1+HD$5/Setup!$C$36)+IF($V368=37,N($F368),0))-DH368-FF368)</f>
        <v>0</v>
      </c>
      <c r="HE368" s="48" t="n">
        <f aca="false">IF((HE367*(1+HE$5/Setup!$C$36)+IF($V368=38,N($F368),0))-DI368-FG368&lt;0.005,0,(HE367*(1+HE$5/Setup!$C$36)+IF($V368=38,N($F368),0))-DI368-FG368)</f>
        <v>0</v>
      </c>
      <c r="HF368" s="48" t="n">
        <f aca="false">IF((HF367*(1+HF$5/Setup!$C$36)+IF($V368=39,N($F368),0))-DJ368-FH368&lt;0.005,0,(HF367*(1+HF$5/Setup!$C$36)+IF($V368=39,N($F368),0))-DJ368-FH368)</f>
        <v>0</v>
      </c>
      <c r="HG368" s="48" t="n">
        <f aca="false">IF((HG367*(1+HG$5/Setup!$C$36)+IF($V368=40,N($F368),0))-DK368-FI368&lt;0.005,0,(HG367*(1+HG$5/Setup!$C$36)+IF($V368=40,N($F368),0))-DK368-FI368)</f>
        <v>0</v>
      </c>
      <c r="HH368" s="48" t="n">
        <f aca="false">IF((HH367*(1+HH$5/Setup!$C$36)+IF($V368=41,N($F368),0))-DL368-FJ368&lt;0.005,0,(HH367*(1+HH$5/Setup!$C$36)+IF($V368=41,N($F368),0))-DL368-FJ368)</f>
        <v>0</v>
      </c>
      <c r="HI368" s="48" t="n">
        <f aca="false">IF((HI367*(1+HI$5/Setup!$C$36)+IF($V368=42,N($F368),0))-DM368-FK368&lt;0.005,0,(HI367*(1+HI$5/Setup!$C$36)+IF($V368=42,N($F368),0))-DM368-FK368)</f>
        <v>0</v>
      </c>
      <c r="HJ368" s="48" t="n">
        <f aca="false">IF((HJ367*(1+HJ$5/Setup!$C$36)+IF($V368=43,N($F368),0))-DN368-FL368&lt;0.005,0,(HJ367*(1+HJ$5/Setup!$C$36)+IF($V368=43,N($F368),0))-DN368-FL368)</f>
        <v>0</v>
      </c>
      <c r="HK368" s="48" t="n">
        <f aca="false">IF((HK367*(1+HK$5/Setup!$C$36)+IF($V368=44,N($F368),0))-DO368-FM368&lt;0.005,0,(HK367*(1+HK$5/Setup!$C$36)+IF($V368=44,N($F368),0))-DO368-FM368)</f>
        <v>0</v>
      </c>
      <c r="HL368" s="48" t="n">
        <f aca="false">IF((HL367*(1+HL$5/Setup!$C$36)+IF($V368=45,N($F368),0))-DP368-FN368&lt;0.005,0,(HL367*(1+HL$5/Setup!$C$36)+IF($V368=45,N($F368),0))-DP368-FN368)</f>
        <v>0</v>
      </c>
      <c r="HM368" s="48" t="n">
        <f aca="false">IF((HM367*(1+HM$5/Setup!$C$36)+IF($V368=46,N($F368),0))-DQ368-FO368&lt;0.005,0,(HM367*(1+HM$5/Setup!$C$36)+IF($V368=46,N($F368),0))-DQ368-FO368)</f>
        <v>0</v>
      </c>
      <c r="HN368" s="48" t="n">
        <f aca="false">IF((HN367*(1+HN$5/Setup!$C$36)+IF($V368=47,N($F368),0))-DR368-FP368&lt;0.005,0,(HN367*(1+HN$5/Setup!$C$36)+IF($V368=47,N($F368),0))-DR368-FP368)</f>
        <v>0</v>
      </c>
      <c r="HO368" s="48" t="n">
        <f aca="false">IF((HO367*(1+HO$5/Setup!$C$36)+IF($V368=48,N($F368),0))-DS368-FQ368&lt;0.005,0,(HO367*(1+HO$5/Setup!$C$36)+IF($V368=48,N($F368),0))-DS368-FQ368)</f>
        <v>0</v>
      </c>
      <c r="HP368" s="48" t="n">
        <f aca="false">IF((HP367*(1+HP$5/Setup!$C$36)+IF($V368=49,N($F368),0))-DT368-FR368&lt;0.005,0,(HP367*(1+HP$5/Setup!$C$36)+IF($V368=49,N($F368),0))-DT368-FR368)</f>
        <v>0</v>
      </c>
      <c r="HQ368" s="48" t="n">
        <f aca="false">IF((HQ367*(1+HQ$5/Setup!$C$36)+IF($V368=50,N($F368),0))-DU368-FS368&lt;0.005,0,(HQ367*(1+HQ$5/Setup!$C$36)+IF($V368=50,N($F368),0))-DU368-FS368)</f>
        <v>0</v>
      </c>
    </row>
    <row r="369" customFormat="false" ht="15" hidden="false" customHeight="false" outlineLevel="0" collapsed="false">
      <c r="A369" s="44" t="n">
        <v>361</v>
      </c>
      <c r="B369" s="45" t="n">
        <f aca="false">IF(Setup!$C$7="Every month",EDATE(Setup!$C$8,($A369-1)),IF(Setup!$C$7="Twice a month",DATE(YEAR(Setup!$C$8),MONTH(Setup!$C$8)+INT((($A369-1)+Setup!$C$41)/2),MIN(IF(MOD(($A369-1)+Setup!$C$41,2)=0,Setup!$C$39,Setup!$C$40),DAY(EOMONTH(DATE(YEAR(Setup!$C$8),MONTH(Setup!$C$8)+INT((($A369-1)+Setup!$C$41)/2),1),0)))),Setup!$C$8+($A369-1)*IF(Setup!$C$7="Every week",7,14)))</f>
        <v>51365</v>
      </c>
      <c r="C369" s="45" t="n">
        <f aca="false">IF(Setup!$C$7="Every month",EDATE(Setup!$C$8,$A369),IF(Setup!$C$7="Twice a month",DATE(YEAR(Setup!$C$8),MONTH(Setup!$C$8)+INT(($A369+Setup!$C$41)/2),MIN(IF(MOD($A369+Setup!$C$41,2)=0,Setup!$C$39,Setup!$C$40),DAY(EOMONTH(DATE(YEAR(Setup!$C$8),MONTH(Setup!$C$8)+INT(($A369+Setup!$C$41)/2),1),0)))),Setup!$C$8+$A369*IF(Setup!$C$7="Every week",7,14)))</f>
        <v>51379</v>
      </c>
      <c r="D369" s="46"/>
      <c r="E369" s="47"/>
      <c r="F369" s="47"/>
      <c r="G369" s="47"/>
      <c r="H369" s="47"/>
      <c r="I369" s="48" t="n">
        <f aca="false">N(Setup!$C$11)+N(E369)</f>
        <v>100</v>
      </c>
      <c r="J369" s="48" t="n">
        <f aca="false">MIN(Setup!$C$37,MAX(I369,0))</f>
        <v>9.23076923076923</v>
      </c>
      <c r="K369" s="48" t="n">
        <f aca="false">MIN(MAX(N(Setup!$C$14)-L368,0),MAX(I369-J369,0))</f>
        <v>0</v>
      </c>
      <c r="L369" s="48" t="n">
        <f aca="false">L368+K369-N(G369)</f>
        <v>500</v>
      </c>
      <c r="M369" s="48" t="n">
        <f aca="false">M368+J369-N(H369)</f>
        <v>3332.30769230768</v>
      </c>
      <c r="N369" s="48" t="n">
        <f aca="false">SUM(BX369:DU369)</f>
        <v>0</v>
      </c>
      <c r="O369" s="48" t="n">
        <f aca="false">SUM(Z369:BW369)-N369</f>
        <v>40</v>
      </c>
      <c r="P369" s="48" t="n">
        <f aca="false">MAX(I369-J369-K369,0)+O369</f>
        <v>130.769230769231</v>
      </c>
      <c r="Q369" s="48" t="n">
        <f aca="false">SUM(DV369:FS369)</f>
        <v>0</v>
      </c>
      <c r="R369" s="49" t="n">
        <f aca="false">N369+J369+K369+Q369</f>
        <v>9.23076923076923</v>
      </c>
      <c r="S369" s="48" t="n">
        <f aca="false">T369-T368-N(F369)+N369+Q369</f>
        <v>0</v>
      </c>
      <c r="T369" s="49" t="n">
        <f aca="false">SUM(FT369:HQ369)</f>
        <v>0</v>
      </c>
      <c r="U369" s="44" t="str">
        <f aca="false">IF(T368&lt;0.005,"",INDEX(Helpers!$C$2:$C$51,IF(_xlfn.MINIFS($DV$6:$FS$6,DV369:FS369,"&gt;0.005")=0,V369,_xlfn.MINIFS($DV$6:$FS$6,DV369:FS369,"&gt;0.005"))))</f>
        <v/>
      </c>
      <c r="V369" s="44" t="n">
        <f aca="false">IF(_xlfn.MINIFS($FT$6:$HQ$6,FT368:HQ368,"&gt;0.005")=0,1,_xlfn.MINIFS($FT$6:$HQ$6,FT368:HQ368,"&gt;0.005"))</f>
        <v>1</v>
      </c>
      <c r="W369" s="44" t="n">
        <f aca="false">IF(AND(D369&lt;&gt;"Paid",T368&gt;0.005),1,0)</f>
        <v>0</v>
      </c>
      <c r="X369" s="48" t="n">
        <f aca="false">SUMPRODUCT(((Helpers!$G$2:$G$51*(1+(Helpers!$D$2:$D$51+0.000000001)/12)^(($B369-Setup!$C$8)/(365.25/12))-Helpers!$E$2:$E$51*((1+(Helpers!$D$2:$D$51+0.000000001)/12)^(($B369-Setup!$C$8)/(365.25/12))-1)/((Helpers!$D$2:$D$51+0.000000001)/12))&gt;0)*(Helpers!$G$2:$G$51*(1+(Helpers!$D$2:$D$51+0.000000001)/12)^(($B369-Setup!$C$8)/(365.25/12))-Helpers!$E$2:$E$51*((1+(Helpers!$D$2:$D$51+0.000000001)/12)^(($B369-Setup!$C$8)/(365.25/12))-1)/((Helpers!$D$2:$D$51+0.000000001)/12)))</f>
        <v>0</v>
      </c>
      <c r="Y369" s="48"/>
      <c r="Z369" s="48" t="n">
        <f aca="false">IF(OR(N(Z$5)=0,Z$6=""),0,Z$5*((DATE(YEAR($B369),MONTH($B369),MIN(Z$6,DAY(EOMONTH($B369,0))))&gt;=$B369)*(DATE(YEAR($B369),MONTH($B369),MIN(Z$6,DAY(EOMONTH($B369,0))))&lt;$C369)+(DATE(YEAR($B369),MONTH($B369)+1,MIN(Z$6,DAY(EOMONTH($B369,1))))&gt;=$B369)*(DATE(YEAR($B369),MONTH($B369)+1,MIN(Z$6,DAY(EOMONTH($B369,1))))&lt;$C369)))</f>
        <v>0</v>
      </c>
      <c r="AA369" s="48" t="n">
        <f aca="false">IF(OR(N(AA$5)=0,AA$6=""),0,AA$5*((DATE(YEAR($B369),MONTH($B369),MIN(AA$6,DAY(EOMONTH($B369,0))))&gt;=$B369)*(DATE(YEAR($B369),MONTH($B369),MIN(AA$6,DAY(EOMONTH($B369,0))))&lt;$C369)+(DATE(YEAR($B369),MONTH($B369)+1,MIN(AA$6,DAY(EOMONTH($B369,1))))&gt;=$B369)*(DATE(YEAR($B369),MONTH($B369)+1,MIN(AA$6,DAY(EOMONTH($B369,1))))&lt;$C369)))</f>
        <v>40</v>
      </c>
      <c r="AB369" s="48" t="n">
        <f aca="false">IF(OR(N(AB$5)=0,AB$6=""),0,AB$5*((DATE(YEAR($B369),MONTH($B369),MIN(AB$6,DAY(EOMONTH($B369,0))))&gt;=$B369)*(DATE(YEAR($B369),MONTH($B369),MIN(AB$6,DAY(EOMONTH($B369,0))))&lt;$C369)+(DATE(YEAR($B369),MONTH($B369)+1,MIN(AB$6,DAY(EOMONTH($B369,1))))&gt;=$B369)*(DATE(YEAR($B369),MONTH($B369)+1,MIN(AB$6,DAY(EOMONTH($B369,1))))&lt;$C369)))</f>
        <v>0</v>
      </c>
      <c r="AC369" s="48" t="n">
        <f aca="false">IF(OR(N(AC$5)=0,AC$6=""),0,AC$5*((DATE(YEAR($B369),MONTH($B369),MIN(AC$6,DAY(EOMONTH($B369,0))))&gt;=$B369)*(DATE(YEAR($B369),MONTH($B369),MIN(AC$6,DAY(EOMONTH($B369,0))))&lt;$C369)+(DATE(YEAR($B369),MONTH($B369)+1,MIN(AC$6,DAY(EOMONTH($B369,1))))&gt;=$B369)*(DATE(YEAR($B369),MONTH($B369)+1,MIN(AC$6,DAY(EOMONTH($B369,1))))&lt;$C369)))</f>
        <v>0</v>
      </c>
      <c r="AD369" s="48" t="n">
        <f aca="false">IF(OR(N(AD$5)=0,AD$6=""),0,AD$5*((DATE(YEAR($B369),MONTH($B369),MIN(AD$6,DAY(EOMONTH($B369,0))))&gt;=$B369)*(DATE(YEAR($B369),MONTH($B369),MIN(AD$6,DAY(EOMONTH($B369,0))))&lt;$C369)+(DATE(YEAR($B369),MONTH($B369)+1,MIN(AD$6,DAY(EOMONTH($B369,1))))&gt;=$B369)*(DATE(YEAR($B369),MONTH($B369)+1,MIN(AD$6,DAY(EOMONTH($B369,1))))&lt;$C369)))</f>
        <v>0</v>
      </c>
      <c r="AE369" s="48" t="n">
        <f aca="false">IF(OR(N(AE$5)=0,AE$6=""),0,AE$5*((DATE(YEAR($B369),MONTH($B369),MIN(AE$6,DAY(EOMONTH($B369,0))))&gt;=$B369)*(DATE(YEAR($B369),MONTH($B369),MIN(AE$6,DAY(EOMONTH($B369,0))))&lt;$C369)+(DATE(YEAR($B369),MONTH($B369)+1,MIN(AE$6,DAY(EOMONTH($B369,1))))&gt;=$B369)*(DATE(YEAR($B369),MONTH($B369)+1,MIN(AE$6,DAY(EOMONTH($B369,1))))&lt;$C369)))</f>
        <v>0</v>
      </c>
      <c r="AF369" s="48" t="n">
        <f aca="false">IF(OR(N(AF$5)=0,AF$6=""),0,AF$5*((DATE(YEAR($B369),MONTH($B369),MIN(AF$6,DAY(EOMONTH($B369,0))))&gt;=$B369)*(DATE(YEAR($B369),MONTH($B369),MIN(AF$6,DAY(EOMONTH($B369,0))))&lt;$C369)+(DATE(YEAR($B369),MONTH($B369)+1,MIN(AF$6,DAY(EOMONTH($B369,1))))&gt;=$B369)*(DATE(YEAR($B369),MONTH($B369)+1,MIN(AF$6,DAY(EOMONTH($B369,1))))&lt;$C369)))</f>
        <v>0</v>
      </c>
      <c r="AG369" s="48" t="n">
        <f aca="false">IF(OR(N(AG$5)=0,AG$6=""),0,AG$5*((DATE(YEAR($B369),MONTH($B369),MIN(AG$6,DAY(EOMONTH($B369,0))))&gt;=$B369)*(DATE(YEAR($B369),MONTH($B369),MIN(AG$6,DAY(EOMONTH($B369,0))))&lt;$C369)+(DATE(YEAR($B369),MONTH($B369)+1,MIN(AG$6,DAY(EOMONTH($B369,1))))&gt;=$B369)*(DATE(YEAR($B369),MONTH($B369)+1,MIN(AG$6,DAY(EOMONTH($B369,1))))&lt;$C369)))</f>
        <v>0</v>
      </c>
      <c r="AH369" s="48" t="n">
        <f aca="false">IF(OR(N(AH$5)=0,AH$6=""),0,AH$5*((DATE(YEAR($B369),MONTH($B369),MIN(AH$6,DAY(EOMONTH($B369,0))))&gt;=$B369)*(DATE(YEAR($B369),MONTH($B369),MIN(AH$6,DAY(EOMONTH($B369,0))))&lt;$C369)+(DATE(YEAR($B369),MONTH($B369)+1,MIN(AH$6,DAY(EOMONTH($B369,1))))&gt;=$B369)*(DATE(YEAR($B369),MONTH($B369)+1,MIN(AH$6,DAY(EOMONTH($B369,1))))&lt;$C369)))</f>
        <v>0</v>
      </c>
      <c r="AI369" s="48" t="n">
        <f aca="false">IF(OR(N(AI$5)=0,AI$6=""),0,AI$5*((DATE(YEAR($B369),MONTH($B369),MIN(AI$6,DAY(EOMONTH($B369,0))))&gt;=$B369)*(DATE(YEAR($B369),MONTH($B369),MIN(AI$6,DAY(EOMONTH($B369,0))))&lt;$C369)+(DATE(YEAR($B369),MONTH($B369)+1,MIN(AI$6,DAY(EOMONTH($B369,1))))&gt;=$B369)*(DATE(YEAR($B369),MONTH($B369)+1,MIN(AI$6,DAY(EOMONTH($B369,1))))&lt;$C369)))</f>
        <v>0</v>
      </c>
      <c r="AJ369" s="48" t="n">
        <f aca="false">IF(OR(N(AJ$5)=0,AJ$6=""),0,AJ$5*((DATE(YEAR($B369),MONTH($B369),MIN(AJ$6,DAY(EOMONTH($B369,0))))&gt;=$B369)*(DATE(YEAR($B369),MONTH($B369),MIN(AJ$6,DAY(EOMONTH($B369,0))))&lt;$C369)+(DATE(YEAR($B369),MONTH($B369)+1,MIN(AJ$6,DAY(EOMONTH($B369,1))))&gt;=$B369)*(DATE(YEAR($B369),MONTH($B369)+1,MIN(AJ$6,DAY(EOMONTH($B369,1))))&lt;$C369)))</f>
        <v>0</v>
      </c>
      <c r="AK369" s="48" t="n">
        <f aca="false">IF(OR(N(AK$5)=0,AK$6=""),0,AK$5*((DATE(YEAR($B369),MONTH($B369),MIN(AK$6,DAY(EOMONTH($B369,0))))&gt;=$B369)*(DATE(YEAR($B369),MONTH($B369),MIN(AK$6,DAY(EOMONTH($B369,0))))&lt;$C369)+(DATE(YEAR($B369),MONTH($B369)+1,MIN(AK$6,DAY(EOMONTH($B369,1))))&gt;=$B369)*(DATE(YEAR($B369),MONTH($B369)+1,MIN(AK$6,DAY(EOMONTH($B369,1))))&lt;$C369)))</f>
        <v>0</v>
      </c>
      <c r="AL369" s="48" t="n">
        <f aca="false">IF(OR(N(AL$5)=0,AL$6=""),0,AL$5*((DATE(YEAR($B369),MONTH($B369),MIN(AL$6,DAY(EOMONTH($B369,0))))&gt;=$B369)*(DATE(YEAR($B369),MONTH($B369),MIN(AL$6,DAY(EOMONTH($B369,0))))&lt;$C369)+(DATE(YEAR($B369),MONTH($B369)+1,MIN(AL$6,DAY(EOMONTH($B369,1))))&gt;=$B369)*(DATE(YEAR($B369),MONTH($B369)+1,MIN(AL$6,DAY(EOMONTH($B369,1))))&lt;$C369)))</f>
        <v>0</v>
      </c>
      <c r="AM369" s="48" t="n">
        <f aca="false">IF(OR(N(AM$5)=0,AM$6=""),0,AM$5*((DATE(YEAR($B369),MONTH($B369),MIN(AM$6,DAY(EOMONTH($B369,0))))&gt;=$B369)*(DATE(YEAR($B369),MONTH($B369),MIN(AM$6,DAY(EOMONTH($B369,0))))&lt;$C369)+(DATE(YEAR($B369),MONTH($B369)+1,MIN(AM$6,DAY(EOMONTH($B369,1))))&gt;=$B369)*(DATE(YEAR($B369),MONTH($B369)+1,MIN(AM$6,DAY(EOMONTH($B369,1))))&lt;$C369)))</f>
        <v>0</v>
      </c>
      <c r="AN369" s="48" t="n">
        <f aca="false">IF(OR(N(AN$5)=0,AN$6=""),0,AN$5*((DATE(YEAR($B369),MONTH($B369),MIN(AN$6,DAY(EOMONTH($B369,0))))&gt;=$B369)*(DATE(YEAR($B369),MONTH($B369),MIN(AN$6,DAY(EOMONTH($B369,0))))&lt;$C369)+(DATE(YEAR($B369),MONTH($B369)+1,MIN(AN$6,DAY(EOMONTH($B369,1))))&gt;=$B369)*(DATE(YEAR($B369),MONTH($B369)+1,MIN(AN$6,DAY(EOMONTH($B369,1))))&lt;$C369)))</f>
        <v>0</v>
      </c>
      <c r="AO369" s="48" t="n">
        <f aca="false">IF(OR(N(AO$5)=0,AO$6=""),0,AO$5*((DATE(YEAR($B369),MONTH($B369),MIN(AO$6,DAY(EOMONTH($B369,0))))&gt;=$B369)*(DATE(YEAR($B369),MONTH($B369),MIN(AO$6,DAY(EOMONTH($B369,0))))&lt;$C369)+(DATE(YEAR($B369),MONTH($B369)+1,MIN(AO$6,DAY(EOMONTH($B369,1))))&gt;=$B369)*(DATE(YEAR($B369),MONTH($B369)+1,MIN(AO$6,DAY(EOMONTH($B369,1))))&lt;$C369)))</f>
        <v>0</v>
      </c>
      <c r="AP369" s="48" t="n">
        <f aca="false">IF(OR(N(AP$5)=0,AP$6=""),0,AP$5*((DATE(YEAR($B369),MONTH($B369),MIN(AP$6,DAY(EOMONTH($B369,0))))&gt;=$B369)*(DATE(YEAR($B369),MONTH($B369),MIN(AP$6,DAY(EOMONTH($B369,0))))&lt;$C369)+(DATE(YEAR($B369),MONTH($B369)+1,MIN(AP$6,DAY(EOMONTH($B369,1))))&gt;=$B369)*(DATE(YEAR($B369),MONTH($B369)+1,MIN(AP$6,DAY(EOMONTH($B369,1))))&lt;$C369)))</f>
        <v>0</v>
      </c>
      <c r="AQ369" s="48" t="n">
        <f aca="false">IF(OR(N(AQ$5)=0,AQ$6=""),0,AQ$5*((DATE(YEAR($B369),MONTH($B369),MIN(AQ$6,DAY(EOMONTH($B369,0))))&gt;=$B369)*(DATE(YEAR($B369),MONTH($B369),MIN(AQ$6,DAY(EOMONTH($B369,0))))&lt;$C369)+(DATE(YEAR($B369),MONTH($B369)+1,MIN(AQ$6,DAY(EOMONTH($B369,1))))&gt;=$B369)*(DATE(YEAR($B369),MONTH($B369)+1,MIN(AQ$6,DAY(EOMONTH($B369,1))))&lt;$C369)))</f>
        <v>0</v>
      </c>
      <c r="AR369" s="48" t="n">
        <f aca="false">IF(OR(N(AR$5)=0,AR$6=""),0,AR$5*((DATE(YEAR($B369),MONTH($B369),MIN(AR$6,DAY(EOMONTH($B369,0))))&gt;=$B369)*(DATE(YEAR($B369),MONTH($B369),MIN(AR$6,DAY(EOMONTH($B369,0))))&lt;$C369)+(DATE(YEAR($B369),MONTH($B369)+1,MIN(AR$6,DAY(EOMONTH($B369,1))))&gt;=$B369)*(DATE(YEAR($B369),MONTH($B369)+1,MIN(AR$6,DAY(EOMONTH($B369,1))))&lt;$C369)))</f>
        <v>0</v>
      </c>
      <c r="AS369" s="48" t="n">
        <f aca="false">IF(OR(N(AS$5)=0,AS$6=""),0,AS$5*((DATE(YEAR($B369),MONTH($B369),MIN(AS$6,DAY(EOMONTH($B369,0))))&gt;=$B369)*(DATE(YEAR($B369),MONTH($B369),MIN(AS$6,DAY(EOMONTH($B369,0))))&lt;$C369)+(DATE(YEAR($B369),MONTH($B369)+1,MIN(AS$6,DAY(EOMONTH($B369,1))))&gt;=$B369)*(DATE(YEAR($B369),MONTH($B369)+1,MIN(AS$6,DAY(EOMONTH($B369,1))))&lt;$C369)))</f>
        <v>0</v>
      </c>
      <c r="AT369" s="48" t="n">
        <f aca="false">IF(OR(N(AT$5)=0,AT$6=""),0,AT$5*((DATE(YEAR($B369),MONTH($B369),MIN(AT$6,DAY(EOMONTH($B369,0))))&gt;=$B369)*(DATE(YEAR($B369),MONTH($B369),MIN(AT$6,DAY(EOMONTH($B369,0))))&lt;$C369)+(DATE(YEAR($B369),MONTH($B369)+1,MIN(AT$6,DAY(EOMONTH($B369,1))))&gt;=$B369)*(DATE(YEAR($B369),MONTH($B369)+1,MIN(AT$6,DAY(EOMONTH($B369,1))))&lt;$C369)))</f>
        <v>0</v>
      </c>
      <c r="AU369" s="48" t="n">
        <f aca="false">IF(OR(N(AU$5)=0,AU$6=""),0,AU$5*((DATE(YEAR($B369),MONTH($B369),MIN(AU$6,DAY(EOMONTH($B369,0))))&gt;=$B369)*(DATE(YEAR($B369),MONTH($B369),MIN(AU$6,DAY(EOMONTH($B369,0))))&lt;$C369)+(DATE(YEAR($B369),MONTH($B369)+1,MIN(AU$6,DAY(EOMONTH($B369,1))))&gt;=$B369)*(DATE(YEAR($B369),MONTH($B369)+1,MIN(AU$6,DAY(EOMONTH($B369,1))))&lt;$C369)))</f>
        <v>0</v>
      </c>
      <c r="AV369" s="48" t="n">
        <f aca="false">IF(OR(N(AV$5)=0,AV$6=""),0,AV$5*((DATE(YEAR($B369),MONTH($B369),MIN(AV$6,DAY(EOMONTH($B369,0))))&gt;=$B369)*(DATE(YEAR($B369),MONTH($B369),MIN(AV$6,DAY(EOMONTH($B369,0))))&lt;$C369)+(DATE(YEAR($B369),MONTH($B369)+1,MIN(AV$6,DAY(EOMONTH($B369,1))))&gt;=$B369)*(DATE(YEAR($B369),MONTH($B369)+1,MIN(AV$6,DAY(EOMONTH($B369,1))))&lt;$C369)))</f>
        <v>0</v>
      </c>
      <c r="AW369" s="48" t="n">
        <f aca="false">IF(OR(N(AW$5)=0,AW$6=""),0,AW$5*((DATE(YEAR($B369),MONTH($B369),MIN(AW$6,DAY(EOMONTH($B369,0))))&gt;=$B369)*(DATE(YEAR($B369),MONTH($B369),MIN(AW$6,DAY(EOMONTH($B369,0))))&lt;$C369)+(DATE(YEAR($B369),MONTH($B369)+1,MIN(AW$6,DAY(EOMONTH($B369,1))))&gt;=$B369)*(DATE(YEAR($B369),MONTH($B369)+1,MIN(AW$6,DAY(EOMONTH($B369,1))))&lt;$C369)))</f>
        <v>0</v>
      </c>
      <c r="AX369" s="48" t="n">
        <f aca="false">IF(OR(N(AX$5)=0,AX$6=""),0,AX$5*((DATE(YEAR($B369),MONTH($B369),MIN(AX$6,DAY(EOMONTH($B369,0))))&gt;=$B369)*(DATE(YEAR($B369),MONTH($B369),MIN(AX$6,DAY(EOMONTH($B369,0))))&lt;$C369)+(DATE(YEAR($B369),MONTH($B369)+1,MIN(AX$6,DAY(EOMONTH($B369,1))))&gt;=$B369)*(DATE(YEAR($B369),MONTH($B369)+1,MIN(AX$6,DAY(EOMONTH($B369,1))))&lt;$C369)))</f>
        <v>0</v>
      </c>
      <c r="AY369" s="48" t="n">
        <f aca="false">IF(OR(N(AY$5)=0,AY$6=""),0,AY$5*((DATE(YEAR($B369),MONTH($B369),MIN(AY$6,DAY(EOMONTH($B369,0))))&gt;=$B369)*(DATE(YEAR($B369),MONTH($B369),MIN(AY$6,DAY(EOMONTH($B369,0))))&lt;$C369)+(DATE(YEAR($B369),MONTH($B369)+1,MIN(AY$6,DAY(EOMONTH($B369,1))))&gt;=$B369)*(DATE(YEAR($B369),MONTH($B369)+1,MIN(AY$6,DAY(EOMONTH($B369,1))))&lt;$C369)))</f>
        <v>0</v>
      </c>
      <c r="AZ369" s="48" t="n">
        <f aca="false">IF(OR(N(AZ$5)=0,AZ$6=""),0,AZ$5*((DATE(YEAR($B369),MONTH($B369),MIN(AZ$6,DAY(EOMONTH($B369,0))))&gt;=$B369)*(DATE(YEAR($B369),MONTH($B369),MIN(AZ$6,DAY(EOMONTH($B369,0))))&lt;$C369)+(DATE(YEAR($B369),MONTH($B369)+1,MIN(AZ$6,DAY(EOMONTH($B369,1))))&gt;=$B369)*(DATE(YEAR($B369),MONTH($B369)+1,MIN(AZ$6,DAY(EOMONTH($B369,1))))&lt;$C369)))</f>
        <v>0</v>
      </c>
      <c r="BA369" s="48" t="n">
        <f aca="false">IF(OR(N(BA$5)=0,BA$6=""),0,BA$5*((DATE(YEAR($B369),MONTH($B369),MIN(BA$6,DAY(EOMONTH($B369,0))))&gt;=$B369)*(DATE(YEAR($B369),MONTH($B369),MIN(BA$6,DAY(EOMONTH($B369,0))))&lt;$C369)+(DATE(YEAR($B369),MONTH($B369)+1,MIN(BA$6,DAY(EOMONTH($B369,1))))&gt;=$B369)*(DATE(YEAR($B369),MONTH($B369)+1,MIN(BA$6,DAY(EOMONTH($B369,1))))&lt;$C369)))</f>
        <v>0</v>
      </c>
      <c r="BB369" s="48" t="n">
        <f aca="false">IF(OR(N(BB$5)=0,BB$6=""),0,BB$5*((DATE(YEAR($B369),MONTH($B369),MIN(BB$6,DAY(EOMONTH($B369,0))))&gt;=$B369)*(DATE(YEAR($B369),MONTH($B369),MIN(BB$6,DAY(EOMONTH($B369,0))))&lt;$C369)+(DATE(YEAR($B369),MONTH($B369)+1,MIN(BB$6,DAY(EOMONTH($B369,1))))&gt;=$B369)*(DATE(YEAR($B369),MONTH($B369)+1,MIN(BB$6,DAY(EOMONTH($B369,1))))&lt;$C369)))</f>
        <v>0</v>
      </c>
      <c r="BC369" s="48" t="n">
        <f aca="false">IF(OR(N(BC$5)=0,BC$6=""),0,BC$5*((DATE(YEAR($B369),MONTH($B369),MIN(BC$6,DAY(EOMONTH($B369,0))))&gt;=$B369)*(DATE(YEAR($B369),MONTH($B369),MIN(BC$6,DAY(EOMONTH($B369,0))))&lt;$C369)+(DATE(YEAR($B369),MONTH($B369)+1,MIN(BC$6,DAY(EOMONTH($B369,1))))&gt;=$B369)*(DATE(YEAR($B369),MONTH($B369)+1,MIN(BC$6,DAY(EOMONTH($B369,1))))&lt;$C369)))</f>
        <v>0</v>
      </c>
      <c r="BD369" s="48" t="n">
        <f aca="false">IF(OR(N(BD$5)=0,BD$6=""),0,BD$5*((DATE(YEAR($B369),MONTH($B369),MIN(BD$6,DAY(EOMONTH($B369,0))))&gt;=$B369)*(DATE(YEAR($B369),MONTH($B369),MIN(BD$6,DAY(EOMONTH($B369,0))))&lt;$C369)+(DATE(YEAR($B369),MONTH($B369)+1,MIN(BD$6,DAY(EOMONTH($B369,1))))&gt;=$B369)*(DATE(YEAR($B369),MONTH($B369)+1,MIN(BD$6,DAY(EOMONTH($B369,1))))&lt;$C369)))</f>
        <v>0</v>
      </c>
      <c r="BE369" s="48" t="n">
        <f aca="false">IF(OR(N(BE$5)=0,BE$6=""),0,BE$5*((DATE(YEAR($B369),MONTH($B369),MIN(BE$6,DAY(EOMONTH($B369,0))))&gt;=$B369)*(DATE(YEAR($B369),MONTH($B369),MIN(BE$6,DAY(EOMONTH($B369,0))))&lt;$C369)+(DATE(YEAR($B369),MONTH($B369)+1,MIN(BE$6,DAY(EOMONTH($B369,1))))&gt;=$B369)*(DATE(YEAR($B369),MONTH($B369)+1,MIN(BE$6,DAY(EOMONTH($B369,1))))&lt;$C369)))</f>
        <v>0</v>
      </c>
      <c r="BF369" s="48" t="n">
        <f aca="false">IF(OR(N(BF$5)=0,BF$6=""),0,BF$5*((DATE(YEAR($B369),MONTH($B369),MIN(BF$6,DAY(EOMONTH($B369,0))))&gt;=$B369)*(DATE(YEAR($B369),MONTH($B369),MIN(BF$6,DAY(EOMONTH($B369,0))))&lt;$C369)+(DATE(YEAR($B369),MONTH($B369)+1,MIN(BF$6,DAY(EOMONTH($B369,1))))&gt;=$B369)*(DATE(YEAR($B369),MONTH($B369)+1,MIN(BF$6,DAY(EOMONTH($B369,1))))&lt;$C369)))</f>
        <v>0</v>
      </c>
      <c r="BG369" s="48" t="n">
        <f aca="false">IF(OR(N(BG$5)=0,BG$6=""),0,BG$5*((DATE(YEAR($B369),MONTH($B369),MIN(BG$6,DAY(EOMONTH($B369,0))))&gt;=$B369)*(DATE(YEAR($B369),MONTH($B369),MIN(BG$6,DAY(EOMONTH($B369,0))))&lt;$C369)+(DATE(YEAR($B369),MONTH($B369)+1,MIN(BG$6,DAY(EOMONTH($B369,1))))&gt;=$B369)*(DATE(YEAR($B369),MONTH($B369)+1,MIN(BG$6,DAY(EOMONTH($B369,1))))&lt;$C369)))</f>
        <v>0</v>
      </c>
      <c r="BH369" s="48" t="n">
        <f aca="false">IF(OR(N(BH$5)=0,BH$6=""),0,BH$5*((DATE(YEAR($B369),MONTH($B369),MIN(BH$6,DAY(EOMONTH($B369,0))))&gt;=$B369)*(DATE(YEAR($B369),MONTH($B369),MIN(BH$6,DAY(EOMONTH($B369,0))))&lt;$C369)+(DATE(YEAR($B369),MONTH($B369)+1,MIN(BH$6,DAY(EOMONTH($B369,1))))&gt;=$B369)*(DATE(YEAR($B369),MONTH($B369)+1,MIN(BH$6,DAY(EOMONTH($B369,1))))&lt;$C369)))</f>
        <v>0</v>
      </c>
      <c r="BI369" s="48" t="n">
        <f aca="false">IF(OR(N(BI$5)=0,BI$6=""),0,BI$5*((DATE(YEAR($B369),MONTH($B369),MIN(BI$6,DAY(EOMONTH($B369,0))))&gt;=$B369)*(DATE(YEAR($B369),MONTH($B369),MIN(BI$6,DAY(EOMONTH($B369,0))))&lt;$C369)+(DATE(YEAR($B369),MONTH($B369)+1,MIN(BI$6,DAY(EOMONTH($B369,1))))&gt;=$B369)*(DATE(YEAR($B369),MONTH($B369)+1,MIN(BI$6,DAY(EOMONTH($B369,1))))&lt;$C369)))</f>
        <v>0</v>
      </c>
      <c r="BJ369" s="48" t="n">
        <f aca="false">IF(OR(N(BJ$5)=0,BJ$6=""),0,BJ$5*((DATE(YEAR($B369),MONTH($B369),MIN(BJ$6,DAY(EOMONTH($B369,0))))&gt;=$B369)*(DATE(YEAR($B369),MONTH($B369),MIN(BJ$6,DAY(EOMONTH($B369,0))))&lt;$C369)+(DATE(YEAR($B369),MONTH($B369)+1,MIN(BJ$6,DAY(EOMONTH($B369,1))))&gt;=$B369)*(DATE(YEAR($B369),MONTH($B369)+1,MIN(BJ$6,DAY(EOMONTH($B369,1))))&lt;$C369)))</f>
        <v>0</v>
      </c>
      <c r="BK369" s="48" t="n">
        <f aca="false">IF(OR(N(BK$5)=0,BK$6=""),0,BK$5*((DATE(YEAR($B369),MONTH($B369),MIN(BK$6,DAY(EOMONTH($B369,0))))&gt;=$B369)*(DATE(YEAR($B369),MONTH($B369),MIN(BK$6,DAY(EOMONTH($B369,0))))&lt;$C369)+(DATE(YEAR($B369),MONTH($B369)+1,MIN(BK$6,DAY(EOMONTH($B369,1))))&gt;=$B369)*(DATE(YEAR($B369),MONTH($B369)+1,MIN(BK$6,DAY(EOMONTH($B369,1))))&lt;$C369)))</f>
        <v>0</v>
      </c>
      <c r="BL369" s="48" t="n">
        <f aca="false">IF(OR(N(BL$5)=0,BL$6=""),0,BL$5*((DATE(YEAR($B369),MONTH($B369),MIN(BL$6,DAY(EOMONTH($B369,0))))&gt;=$B369)*(DATE(YEAR($B369),MONTH($B369),MIN(BL$6,DAY(EOMONTH($B369,0))))&lt;$C369)+(DATE(YEAR($B369),MONTH($B369)+1,MIN(BL$6,DAY(EOMONTH($B369,1))))&gt;=$B369)*(DATE(YEAR($B369),MONTH($B369)+1,MIN(BL$6,DAY(EOMONTH($B369,1))))&lt;$C369)))</f>
        <v>0</v>
      </c>
      <c r="BM369" s="48" t="n">
        <f aca="false">IF(OR(N(BM$5)=0,BM$6=""),0,BM$5*((DATE(YEAR($B369),MONTH($B369),MIN(BM$6,DAY(EOMONTH($B369,0))))&gt;=$B369)*(DATE(YEAR($B369),MONTH($B369),MIN(BM$6,DAY(EOMONTH($B369,0))))&lt;$C369)+(DATE(YEAR($B369),MONTH($B369)+1,MIN(BM$6,DAY(EOMONTH($B369,1))))&gt;=$B369)*(DATE(YEAR($B369),MONTH($B369)+1,MIN(BM$6,DAY(EOMONTH($B369,1))))&lt;$C369)))</f>
        <v>0</v>
      </c>
      <c r="BN369" s="48" t="n">
        <f aca="false">IF(OR(N(BN$5)=0,BN$6=""),0,BN$5*((DATE(YEAR($B369),MONTH($B369),MIN(BN$6,DAY(EOMONTH($B369,0))))&gt;=$B369)*(DATE(YEAR($B369),MONTH($B369),MIN(BN$6,DAY(EOMONTH($B369,0))))&lt;$C369)+(DATE(YEAR($B369),MONTH($B369)+1,MIN(BN$6,DAY(EOMONTH($B369,1))))&gt;=$B369)*(DATE(YEAR($B369),MONTH($B369)+1,MIN(BN$6,DAY(EOMONTH($B369,1))))&lt;$C369)))</f>
        <v>0</v>
      </c>
      <c r="BO369" s="48" t="n">
        <f aca="false">IF(OR(N(BO$5)=0,BO$6=""),0,BO$5*((DATE(YEAR($B369),MONTH($B369),MIN(BO$6,DAY(EOMONTH($B369,0))))&gt;=$B369)*(DATE(YEAR($B369),MONTH($B369),MIN(BO$6,DAY(EOMONTH($B369,0))))&lt;$C369)+(DATE(YEAR($B369),MONTH($B369)+1,MIN(BO$6,DAY(EOMONTH($B369,1))))&gt;=$B369)*(DATE(YEAR($B369),MONTH($B369)+1,MIN(BO$6,DAY(EOMONTH($B369,1))))&lt;$C369)))</f>
        <v>0</v>
      </c>
      <c r="BP369" s="48" t="n">
        <f aca="false">IF(OR(N(BP$5)=0,BP$6=""),0,BP$5*((DATE(YEAR($B369),MONTH($B369),MIN(BP$6,DAY(EOMONTH($B369,0))))&gt;=$B369)*(DATE(YEAR($B369),MONTH($B369),MIN(BP$6,DAY(EOMONTH($B369,0))))&lt;$C369)+(DATE(YEAR($B369),MONTH($B369)+1,MIN(BP$6,DAY(EOMONTH($B369,1))))&gt;=$B369)*(DATE(YEAR($B369),MONTH($B369)+1,MIN(BP$6,DAY(EOMONTH($B369,1))))&lt;$C369)))</f>
        <v>0</v>
      </c>
      <c r="BQ369" s="48" t="n">
        <f aca="false">IF(OR(N(BQ$5)=0,BQ$6=""),0,BQ$5*((DATE(YEAR($B369),MONTH($B369),MIN(BQ$6,DAY(EOMONTH($B369,0))))&gt;=$B369)*(DATE(YEAR($B369),MONTH($B369),MIN(BQ$6,DAY(EOMONTH($B369,0))))&lt;$C369)+(DATE(YEAR($B369),MONTH($B369)+1,MIN(BQ$6,DAY(EOMONTH($B369,1))))&gt;=$B369)*(DATE(YEAR($B369),MONTH($B369)+1,MIN(BQ$6,DAY(EOMONTH($B369,1))))&lt;$C369)))</f>
        <v>0</v>
      </c>
      <c r="BR369" s="48" t="n">
        <f aca="false">IF(OR(N(BR$5)=0,BR$6=""),0,BR$5*((DATE(YEAR($B369),MONTH($B369),MIN(BR$6,DAY(EOMONTH($B369,0))))&gt;=$B369)*(DATE(YEAR($B369),MONTH($B369),MIN(BR$6,DAY(EOMONTH($B369,0))))&lt;$C369)+(DATE(YEAR($B369),MONTH($B369)+1,MIN(BR$6,DAY(EOMONTH($B369,1))))&gt;=$B369)*(DATE(YEAR($B369),MONTH($B369)+1,MIN(BR$6,DAY(EOMONTH($B369,1))))&lt;$C369)))</f>
        <v>0</v>
      </c>
      <c r="BS369" s="48" t="n">
        <f aca="false">IF(OR(N(BS$5)=0,BS$6=""),0,BS$5*((DATE(YEAR($B369),MONTH($B369),MIN(BS$6,DAY(EOMONTH($B369,0))))&gt;=$B369)*(DATE(YEAR($B369),MONTH($B369),MIN(BS$6,DAY(EOMONTH($B369,0))))&lt;$C369)+(DATE(YEAR($B369),MONTH($B369)+1,MIN(BS$6,DAY(EOMONTH($B369,1))))&gt;=$B369)*(DATE(YEAR($B369),MONTH($B369)+1,MIN(BS$6,DAY(EOMONTH($B369,1))))&lt;$C369)))</f>
        <v>0</v>
      </c>
      <c r="BT369" s="48" t="n">
        <f aca="false">IF(OR(N(BT$5)=0,BT$6=""),0,BT$5*((DATE(YEAR($B369),MONTH($B369),MIN(BT$6,DAY(EOMONTH($B369,0))))&gt;=$B369)*(DATE(YEAR($B369),MONTH($B369),MIN(BT$6,DAY(EOMONTH($B369,0))))&lt;$C369)+(DATE(YEAR($B369),MONTH($B369)+1,MIN(BT$6,DAY(EOMONTH($B369,1))))&gt;=$B369)*(DATE(YEAR($B369),MONTH($B369)+1,MIN(BT$6,DAY(EOMONTH($B369,1))))&lt;$C369)))</f>
        <v>0</v>
      </c>
      <c r="BU369" s="48" t="n">
        <f aca="false">IF(OR(N(BU$5)=0,BU$6=""),0,BU$5*((DATE(YEAR($B369),MONTH($B369),MIN(BU$6,DAY(EOMONTH($B369,0))))&gt;=$B369)*(DATE(YEAR($B369),MONTH($B369),MIN(BU$6,DAY(EOMONTH($B369,0))))&lt;$C369)+(DATE(YEAR($B369),MONTH($B369)+1,MIN(BU$6,DAY(EOMONTH($B369,1))))&gt;=$B369)*(DATE(YEAR($B369),MONTH($B369)+1,MIN(BU$6,DAY(EOMONTH($B369,1))))&lt;$C369)))</f>
        <v>0</v>
      </c>
      <c r="BV369" s="48" t="n">
        <f aca="false">IF(OR(N(BV$5)=0,BV$6=""),0,BV$5*((DATE(YEAR($B369),MONTH($B369),MIN(BV$6,DAY(EOMONTH($B369,0))))&gt;=$B369)*(DATE(YEAR($B369),MONTH($B369),MIN(BV$6,DAY(EOMONTH($B369,0))))&lt;$C369)+(DATE(YEAR($B369),MONTH($B369)+1,MIN(BV$6,DAY(EOMONTH($B369,1))))&gt;=$B369)*(DATE(YEAR($B369),MONTH($B369)+1,MIN(BV$6,DAY(EOMONTH($B369,1))))&lt;$C369)))</f>
        <v>0</v>
      </c>
      <c r="BW369" s="48" t="n">
        <f aca="false">IF(OR(N(BW$5)=0,BW$6=""),0,BW$5*((DATE(YEAR($B369),MONTH($B369),MIN(BW$6,DAY(EOMONTH($B369,0))))&gt;=$B369)*(DATE(YEAR($B369),MONTH($B369),MIN(BW$6,DAY(EOMONTH($B369,0))))&lt;$C369)+(DATE(YEAR($B369),MONTH($B369)+1,MIN(BW$6,DAY(EOMONTH($B369,1))))&gt;=$B369)*(DATE(YEAR($B369),MONTH($B369)+1,MIN(BW$6,DAY(EOMONTH($B369,1))))&lt;$C369)))</f>
        <v>0</v>
      </c>
      <c r="BX369" s="48" t="n">
        <f aca="false">MIN(Z369,(FT368*(1+FT$5/Setup!$C$36)+IF($V369=1,N($F369),0)))</f>
        <v>0</v>
      </c>
      <c r="BY369" s="48" t="n">
        <f aca="false">MIN(AA369,(FU368*(1+FU$5/Setup!$C$36)+IF($V369=2,N($F369),0)))</f>
        <v>0</v>
      </c>
      <c r="BZ369" s="48" t="n">
        <f aca="false">MIN(AB369,(FV368*(1+FV$5/Setup!$C$36)+IF($V369=3,N($F369),0)))</f>
        <v>0</v>
      </c>
      <c r="CA369" s="48" t="n">
        <f aca="false">MIN(AC369,(FW368*(1+FW$5/Setup!$C$36)+IF($V369=4,N($F369),0)))</f>
        <v>0</v>
      </c>
      <c r="CB369" s="48" t="n">
        <f aca="false">MIN(AD369,(FX368*(1+FX$5/Setup!$C$36)+IF($V369=5,N($F369),0)))</f>
        <v>0</v>
      </c>
      <c r="CC369" s="48" t="n">
        <f aca="false">MIN(AE369,(FY368*(1+FY$5/Setup!$C$36)+IF($V369=6,N($F369),0)))</f>
        <v>0</v>
      </c>
      <c r="CD369" s="48" t="n">
        <f aca="false">MIN(AF369,(FZ368*(1+FZ$5/Setup!$C$36)+IF($V369=7,N($F369),0)))</f>
        <v>0</v>
      </c>
      <c r="CE369" s="48" t="n">
        <f aca="false">MIN(AG369,(GA368*(1+GA$5/Setup!$C$36)+IF($V369=8,N($F369),0)))</f>
        <v>0</v>
      </c>
      <c r="CF369" s="48" t="n">
        <f aca="false">MIN(AH369,(GB368*(1+GB$5/Setup!$C$36)+IF($V369=9,N($F369),0)))</f>
        <v>0</v>
      </c>
      <c r="CG369" s="48" t="n">
        <f aca="false">MIN(AI369,(GC368*(1+GC$5/Setup!$C$36)+IF($V369=10,N($F369),0)))</f>
        <v>0</v>
      </c>
      <c r="CH369" s="48" t="n">
        <f aca="false">MIN(AJ369,(GD368*(1+GD$5/Setup!$C$36)+IF($V369=11,N($F369),0)))</f>
        <v>0</v>
      </c>
      <c r="CI369" s="48" t="n">
        <f aca="false">MIN(AK369,(GE368*(1+GE$5/Setup!$C$36)+IF($V369=12,N($F369),0)))</f>
        <v>0</v>
      </c>
      <c r="CJ369" s="48" t="n">
        <f aca="false">MIN(AL369,(GF368*(1+GF$5/Setup!$C$36)+IF($V369=13,N($F369),0)))</f>
        <v>0</v>
      </c>
      <c r="CK369" s="48" t="n">
        <f aca="false">MIN(AM369,(GG368*(1+GG$5/Setup!$C$36)+IF($V369=14,N($F369),0)))</f>
        <v>0</v>
      </c>
      <c r="CL369" s="48" t="n">
        <f aca="false">MIN(AN369,(GH368*(1+GH$5/Setup!$C$36)+IF($V369=15,N($F369),0)))</f>
        <v>0</v>
      </c>
      <c r="CM369" s="48" t="n">
        <f aca="false">MIN(AO369,(GI368*(1+GI$5/Setup!$C$36)+IF($V369=16,N($F369),0)))</f>
        <v>0</v>
      </c>
      <c r="CN369" s="48" t="n">
        <f aca="false">MIN(AP369,(GJ368*(1+GJ$5/Setup!$C$36)+IF($V369=17,N($F369),0)))</f>
        <v>0</v>
      </c>
      <c r="CO369" s="48" t="n">
        <f aca="false">MIN(AQ369,(GK368*(1+GK$5/Setup!$C$36)+IF($V369=18,N($F369),0)))</f>
        <v>0</v>
      </c>
      <c r="CP369" s="48" t="n">
        <f aca="false">MIN(AR369,(GL368*(1+GL$5/Setup!$C$36)+IF($V369=19,N($F369),0)))</f>
        <v>0</v>
      </c>
      <c r="CQ369" s="48" t="n">
        <f aca="false">MIN(AS369,(GM368*(1+GM$5/Setup!$C$36)+IF($V369=20,N($F369),0)))</f>
        <v>0</v>
      </c>
      <c r="CR369" s="48" t="n">
        <f aca="false">MIN(AT369,(GN368*(1+GN$5/Setup!$C$36)+IF($V369=21,N($F369),0)))</f>
        <v>0</v>
      </c>
      <c r="CS369" s="48" t="n">
        <f aca="false">MIN(AU369,(GO368*(1+GO$5/Setup!$C$36)+IF($V369=22,N($F369),0)))</f>
        <v>0</v>
      </c>
      <c r="CT369" s="48" t="n">
        <f aca="false">MIN(AV369,(GP368*(1+GP$5/Setup!$C$36)+IF($V369=23,N($F369),0)))</f>
        <v>0</v>
      </c>
      <c r="CU369" s="48" t="n">
        <f aca="false">MIN(AW369,(GQ368*(1+GQ$5/Setup!$C$36)+IF($V369=24,N($F369),0)))</f>
        <v>0</v>
      </c>
      <c r="CV369" s="48" t="n">
        <f aca="false">MIN(AX369,(GR368*(1+GR$5/Setup!$C$36)+IF($V369=25,N($F369),0)))</f>
        <v>0</v>
      </c>
      <c r="CW369" s="48" t="n">
        <f aca="false">MIN(AY369,(GS368*(1+GS$5/Setup!$C$36)+IF($V369=26,N($F369),0)))</f>
        <v>0</v>
      </c>
      <c r="CX369" s="48" t="n">
        <f aca="false">MIN(AZ369,(GT368*(1+GT$5/Setup!$C$36)+IF($V369=27,N($F369),0)))</f>
        <v>0</v>
      </c>
      <c r="CY369" s="48" t="n">
        <f aca="false">MIN(BA369,(GU368*(1+GU$5/Setup!$C$36)+IF($V369=28,N($F369),0)))</f>
        <v>0</v>
      </c>
      <c r="CZ369" s="48" t="n">
        <f aca="false">MIN(BB369,(GV368*(1+GV$5/Setup!$C$36)+IF($V369=29,N($F369),0)))</f>
        <v>0</v>
      </c>
      <c r="DA369" s="48" t="n">
        <f aca="false">MIN(BC369,(GW368*(1+GW$5/Setup!$C$36)+IF($V369=30,N($F369),0)))</f>
        <v>0</v>
      </c>
      <c r="DB369" s="48" t="n">
        <f aca="false">MIN(BD369,(GX368*(1+GX$5/Setup!$C$36)+IF($V369=31,N($F369),0)))</f>
        <v>0</v>
      </c>
      <c r="DC369" s="48" t="n">
        <f aca="false">MIN(BE369,(GY368*(1+GY$5/Setup!$C$36)+IF($V369=32,N($F369),0)))</f>
        <v>0</v>
      </c>
      <c r="DD369" s="48" t="n">
        <f aca="false">MIN(BF369,(GZ368*(1+GZ$5/Setup!$C$36)+IF($V369=33,N($F369),0)))</f>
        <v>0</v>
      </c>
      <c r="DE369" s="48" t="n">
        <f aca="false">MIN(BG369,(HA368*(1+HA$5/Setup!$C$36)+IF($V369=34,N($F369),0)))</f>
        <v>0</v>
      </c>
      <c r="DF369" s="48" t="n">
        <f aca="false">MIN(BH369,(HB368*(1+HB$5/Setup!$C$36)+IF($V369=35,N($F369),0)))</f>
        <v>0</v>
      </c>
      <c r="DG369" s="48" t="n">
        <f aca="false">MIN(BI369,(HC368*(1+HC$5/Setup!$C$36)+IF($V369=36,N($F369),0)))</f>
        <v>0</v>
      </c>
      <c r="DH369" s="48" t="n">
        <f aca="false">MIN(BJ369,(HD368*(1+HD$5/Setup!$C$36)+IF($V369=37,N($F369),0)))</f>
        <v>0</v>
      </c>
      <c r="DI369" s="48" t="n">
        <f aca="false">MIN(BK369,(HE368*(1+HE$5/Setup!$C$36)+IF($V369=38,N($F369),0)))</f>
        <v>0</v>
      </c>
      <c r="DJ369" s="48" t="n">
        <f aca="false">MIN(BL369,(HF368*(1+HF$5/Setup!$C$36)+IF($V369=39,N($F369),0)))</f>
        <v>0</v>
      </c>
      <c r="DK369" s="48" t="n">
        <f aca="false">MIN(BM369,(HG368*(1+HG$5/Setup!$C$36)+IF($V369=40,N($F369),0)))</f>
        <v>0</v>
      </c>
      <c r="DL369" s="48" t="n">
        <f aca="false">MIN(BN369,(HH368*(1+HH$5/Setup!$C$36)+IF($V369=41,N($F369),0)))</f>
        <v>0</v>
      </c>
      <c r="DM369" s="48" t="n">
        <f aca="false">MIN(BO369,(HI368*(1+HI$5/Setup!$C$36)+IF($V369=42,N($F369),0)))</f>
        <v>0</v>
      </c>
      <c r="DN369" s="48" t="n">
        <f aca="false">MIN(BP369,(HJ368*(1+HJ$5/Setup!$C$36)+IF($V369=43,N($F369),0)))</f>
        <v>0</v>
      </c>
      <c r="DO369" s="48" t="n">
        <f aca="false">MIN(BQ369,(HK368*(1+HK$5/Setup!$C$36)+IF($V369=44,N($F369),0)))</f>
        <v>0</v>
      </c>
      <c r="DP369" s="48" t="n">
        <f aca="false">MIN(BR369,(HL368*(1+HL$5/Setup!$C$36)+IF($V369=45,N($F369),0)))</f>
        <v>0</v>
      </c>
      <c r="DQ369" s="48" t="n">
        <f aca="false">MIN(BS369,(HM368*(1+HM$5/Setup!$C$36)+IF($V369=46,N($F369),0)))</f>
        <v>0</v>
      </c>
      <c r="DR369" s="48" t="n">
        <f aca="false">MIN(BT369,(HN368*(1+HN$5/Setup!$C$36)+IF($V369=47,N($F369),0)))</f>
        <v>0</v>
      </c>
      <c r="DS369" s="48" t="n">
        <f aca="false">MIN(BU369,(HO368*(1+HO$5/Setup!$C$36)+IF($V369=48,N($F369),0)))</f>
        <v>0</v>
      </c>
      <c r="DT369" s="48" t="n">
        <f aca="false">MIN(BV369,(HP368*(1+HP$5/Setup!$C$36)+IF($V369=49,N($F369),0)))</f>
        <v>0</v>
      </c>
      <c r="DU369" s="48" t="n">
        <f aca="false">MIN(BW369,(HQ368*(1+HQ$5/Setup!$C$36)+IF($V369=50,N($F369),0)))</f>
        <v>0</v>
      </c>
      <c r="DV369" s="48" t="n">
        <f aca="false">MIN(MAX((FT368*(1+FT$5/Setup!$C$36)+IF($V369=1,N($F369),0))-BX369,0),MAX($P369-0,0))</f>
        <v>0</v>
      </c>
      <c r="DW369" s="48" t="n">
        <f aca="false">MIN(MAX((FU368*(1+FU$5/Setup!$C$36)+IF($V369=2,N($F369),0))-BY369,0),MAX($P369-SUM(DV369:DV369),0))</f>
        <v>0</v>
      </c>
      <c r="DX369" s="48" t="n">
        <f aca="false">MIN(MAX((FV368*(1+FV$5/Setup!$C$36)+IF($V369=3,N($F369),0))-BZ369,0),MAX($P369-SUM(DV369:DW369),0))</f>
        <v>0</v>
      </c>
      <c r="DY369" s="48" t="n">
        <f aca="false">MIN(MAX((FW368*(1+FW$5/Setup!$C$36)+IF($V369=4,N($F369),0))-CA369,0),MAX($P369-SUM(DV369:DX369),0))</f>
        <v>0</v>
      </c>
      <c r="DZ369" s="48" t="n">
        <f aca="false">MIN(MAX((FX368*(1+FX$5/Setup!$C$36)+IF($V369=5,N($F369),0))-CB369,0),MAX($P369-SUM(DV369:DY369),0))</f>
        <v>0</v>
      </c>
      <c r="EA369" s="48" t="n">
        <f aca="false">MIN(MAX((FY368*(1+FY$5/Setup!$C$36)+IF($V369=6,N($F369),0))-CC369,0),MAX($P369-SUM(DV369:DZ369),0))</f>
        <v>0</v>
      </c>
      <c r="EB369" s="48" t="n">
        <f aca="false">MIN(MAX((FZ368*(1+FZ$5/Setup!$C$36)+IF($V369=7,N($F369),0))-CD369,0),MAX($P369-SUM(DV369:EA369),0))</f>
        <v>0</v>
      </c>
      <c r="EC369" s="48" t="n">
        <f aca="false">MIN(MAX((GA368*(1+GA$5/Setup!$C$36)+IF($V369=8,N($F369),0))-CE369,0),MAX($P369-SUM(DV369:EB369),0))</f>
        <v>0</v>
      </c>
      <c r="ED369" s="48" t="n">
        <f aca="false">MIN(MAX((GB368*(1+GB$5/Setup!$C$36)+IF($V369=9,N($F369),0))-CF369,0),MAX($P369-SUM(DV369:EC369),0))</f>
        <v>0</v>
      </c>
      <c r="EE369" s="48" t="n">
        <f aca="false">MIN(MAX((GC368*(1+GC$5/Setup!$C$36)+IF($V369=10,N($F369),0))-CG369,0),MAX($P369-SUM(DV369:ED369),0))</f>
        <v>0</v>
      </c>
      <c r="EF369" s="48" t="n">
        <f aca="false">MIN(MAX((GD368*(1+GD$5/Setup!$C$36)+IF($V369=11,N($F369),0))-CH369,0),MAX($P369-SUM(DV369:EE369),0))</f>
        <v>0</v>
      </c>
      <c r="EG369" s="48" t="n">
        <f aca="false">MIN(MAX((GE368*(1+GE$5/Setup!$C$36)+IF($V369=12,N($F369),0))-CI369,0),MAX($P369-SUM(DV369:EF369),0))</f>
        <v>0</v>
      </c>
      <c r="EH369" s="48" t="n">
        <f aca="false">MIN(MAX((GF368*(1+GF$5/Setup!$C$36)+IF($V369=13,N($F369),0))-CJ369,0),MAX($P369-SUM(DV369:EG369),0))</f>
        <v>0</v>
      </c>
      <c r="EI369" s="48" t="n">
        <f aca="false">MIN(MAX((GG368*(1+GG$5/Setup!$C$36)+IF($V369=14,N($F369),0))-CK369,0),MAX($P369-SUM(DV369:EH369),0))</f>
        <v>0</v>
      </c>
      <c r="EJ369" s="48" t="n">
        <f aca="false">MIN(MAX((GH368*(1+GH$5/Setup!$C$36)+IF($V369=15,N($F369),0))-CL369,0),MAX($P369-SUM(DV369:EI369),0))</f>
        <v>0</v>
      </c>
      <c r="EK369" s="48" t="n">
        <f aca="false">MIN(MAX((GI368*(1+GI$5/Setup!$C$36)+IF($V369=16,N($F369),0))-CM369,0),MAX($P369-SUM(DV369:EJ369),0))</f>
        <v>0</v>
      </c>
      <c r="EL369" s="48" t="n">
        <f aca="false">MIN(MAX((GJ368*(1+GJ$5/Setup!$C$36)+IF($V369=17,N($F369),0))-CN369,0),MAX($P369-SUM(DV369:EK369),0))</f>
        <v>0</v>
      </c>
      <c r="EM369" s="48" t="n">
        <f aca="false">MIN(MAX((GK368*(1+GK$5/Setup!$C$36)+IF($V369=18,N($F369),0))-CO369,0),MAX($P369-SUM(DV369:EL369),0))</f>
        <v>0</v>
      </c>
      <c r="EN369" s="48" t="n">
        <f aca="false">MIN(MAX((GL368*(1+GL$5/Setup!$C$36)+IF($V369=19,N($F369),0))-CP369,0),MAX($P369-SUM(DV369:EM369),0))</f>
        <v>0</v>
      </c>
      <c r="EO369" s="48" t="n">
        <f aca="false">MIN(MAX((GM368*(1+GM$5/Setup!$C$36)+IF($V369=20,N($F369),0))-CQ369,0),MAX($P369-SUM(DV369:EN369),0))</f>
        <v>0</v>
      </c>
      <c r="EP369" s="48" t="n">
        <f aca="false">MIN(MAX((GN368*(1+GN$5/Setup!$C$36)+IF($V369=21,N($F369),0))-CR369,0),MAX($P369-SUM(DV369:EO369),0))</f>
        <v>0</v>
      </c>
      <c r="EQ369" s="48" t="n">
        <f aca="false">MIN(MAX((GO368*(1+GO$5/Setup!$C$36)+IF($V369=22,N($F369),0))-CS369,0),MAX($P369-SUM(DV369:EP369),0))</f>
        <v>0</v>
      </c>
      <c r="ER369" s="48" t="n">
        <f aca="false">MIN(MAX((GP368*(1+GP$5/Setup!$C$36)+IF($V369=23,N($F369),0))-CT369,0),MAX($P369-SUM(DV369:EQ369),0))</f>
        <v>0</v>
      </c>
      <c r="ES369" s="48" t="n">
        <f aca="false">MIN(MAX((GQ368*(1+GQ$5/Setup!$C$36)+IF($V369=24,N($F369),0))-CU369,0),MAX($P369-SUM(DV369:ER369),0))</f>
        <v>0</v>
      </c>
      <c r="ET369" s="48" t="n">
        <f aca="false">MIN(MAX((GR368*(1+GR$5/Setup!$C$36)+IF($V369=25,N($F369),0))-CV369,0),MAX($P369-SUM(DV369:ES369),0))</f>
        <v>0</v>
      </c>
      <c r="EU369" s="48" t="n">
        <f aca="false">MIN(MAX((GS368*(1+GS$5/Setup!$C$36)+IF($V369=26,N($F369),0))-CW369,0),MAX($P369-SUM(DV369:ET369),0))</f>
        <v>0</v>
      </c>
      <c r="EV369" s="48" t="n">
        <f aca="false">MIN(MAX((GT368*(1+GT$5/Setup!$C$36)+IF($V369=27,N($F369),0))-CX369,0),MAX($P369-SUM(DV369:EU369),0))</f>
        <v>0</v>
      </c>
      <c r="EW369" s="48" t="n">
        <f aca="false">MIN(MAX((GU368*(1+GU$5/Setup!$C$36)+IF($V369=28,N($F369),0))-CY369,0),MAX($P369-SUM(DV369:EV369),0))</f>
        <v>0</v>
      </c>
      <c r="EX369" s="48" t="n">
        <f aca="false">MIN(MAX((GV368*(1+GV$5/Setup!$C$36)+IF($V369=29,N($F369),0))-CZ369,0),MAX($P369-SUM(DV369:EW369),0))</f>
        <v>0</v>
      </c>
      <c r="EY369" s="48" t="n">
        <f aca="false">MIN(MAX((GW368*(1+GW$5/Setup!$C$36)+IF($V369=30,N($F369),0))-DA369,0),MAX($P369-SUM(DV369:EX369),0))</f>
        <v>0</v>
      </c>
      <c r="EZ369" s="48" t="n">
        <f aca="false">MIN(MAX((GX368*(1+GX$5/Setup!$C$36)+IF($V369=31,N($F369),0))-DB369,0),MAX($P369-SUM(DV369:EY369),0))</f>
        <v>0</v>
      </c>
      <c r="FA369" s="48" t="n">
        <f aca="false">MIN(MAX((GY368*(1+GY$5/Setup!$C$36)+IF($V369=32,N($F369),0))-DC369,0),MAX($P369-SUM(DV369:EZ369),0))</f>
        <v>0</v>
      </c>
      <c r="FB369" s="48" t="n">
        <f aca="false">MIN(MAX((GZ368*(1+GZ$5/Setup!$C$36)+IF($V369=33,N($F369),0))-DD369,0),MAX($P369-SUM(DV369:FA369),0))</f>
        <v>0</v>
      </c>
      <c r="FC369" s="48" t="n">
        <f aca="false">MIN(MAX((HA368*(1+HA$5/Setup!$C$36)+IF($V369=34,N($F369),0))-DE369,0),MAX($P369-SUM(DV369:FB369),0))</f>
        <v>0</v>
      </c>
      <c r="FD369" s="48" t="n">
        <f aca="false">MIN(MAX((HB368*(1+HB$5/Setup!$C$36)+IF($V369=35,N($F369),0))-DF369,0),MAX($P369-SUM(DV369:FC369),0))</f>
        <v>0</v>
      </c>
      <c r="FE369" s="48" t="n">
        <f aca="false">MIN(MAX((HC368*(1+HC$5/Setup!$C$36)+IF($V369=36,N($F369),0))-DG369,0),MAX($P369-SUM(DV369:FD369),0))</f>
        <v>0</v>
      </c>
      <c r="FF369" s="48" t="n">
        <f aca="false">MIN(MAX((HD368*(1+HD$5/Setup!$C$36)+IF($V369=37,N($F369),0))-DH369,0),MAX($P369-SUM(DV369:FE369),0))</f>
        <v>0</v>
      </c>
      <c r="FG369" s="48" t="n">
        <f aca="false">MIN(MAX((HE368*(1+HE$5/Setup!$C$36)+IF($V369=38,N($F369),0))-DI369,0),MAX($P369-SUM(DV369:FF369),0))</f>
        <v>0</v>
      </c>
      <c r="FH369" s="48" t="n">
        <f aca="false">MIN(MAX((HF368*(1+HF$5/Setup!$C$36)+IF($V369=39,N($F369),0))-DJ369,0),MAX($P369-SUM(DV369:FG369),0))</f>
        <v>0</v>
      </c>
      <c r="FI369" s="48" t="n">
        <f aca="false">MIN(MAX((HG368*(1+HG$5/Setup!$C$36)+IF($V369=40,N($F369),0))-DK369,0),MAX($P369-SUM(DV369:FH369),0))</f>
        <v>0</v>
      </c>
      <c r="FJ369" s="48" t="n">
        <f aca="false">MIN(MAX((HH368*(1+HH$5/Setup!$C$36)+IF($V369=41,N($F369),0))-DL369,0),MAX($P369-SUM(DV369:FI369),0))</f>
        <v>0</v>
      </c>
      <c r="FK369" s="48" t="n">
        <f aca="false">MIN(MAX((HI368*(1+HI$5/Setup!$C$36)+IF($V369=42,N($F369),0))-DM369,0),MAX($P369-SUM(DV369:FJ369),0))</f>
        <v>0</v>
      </c>
      <c r="FL369" s="48" t="n">
        <f aca="false">MIN(MAX((HJ368*(1+HJ$5/Setup!$C$36)+IF($V369=43,N($F369),0))-DN369,0),MAX($P369-SUM(DV369:FK369),0))</f>
        <v>0</v>
      </c>
      <c r="FM369" s="48" t="n">
        <f aca="false">MIN(MAX((HK368*(1+HK$5/Setup!$C$36)+IF($V369=44,N($F369),0))-DO369,0),MAX($P369-SUM(DV369:FL369),0))</f>
        <v>0</v>
      </c>
      <c r="FN369" s="48" t="n">
        <f aca="false">MIN(MAX((HL368*(1+HL$5/Setup!$C$36)+IF($V369=45,N($F369),0))-DP369,0),MAX($P369-SUM(DV369:FM369),0))</f>
        <v>0</v>
      </c>
      <c r="FO369" s="48" t="n">
        <f aca="false">MIN(MAX((HM368*(1+HM$5/Setup!$C$36)+IF($V369=46,N($F369),0))-DQ369,0),MAX($P369-SUM(DV369:FN369),0))</f>
        <v>0</v>
      </c>
      <c r="FP369" s="48" t="n">
        <f aca="false">MIN(MAX((HN368*(1+HN$5/Setup!$C$36)+IF($V369=47,N($F369),0))-DR369,0),MAX($P369-SUM(DV369:FO369),0))</f>
        <v>0</v>
      </c>
      <c r="FQ369" s="48" t="n">
        <f aca="false">MIN(MAX((HO368*(1+HO$5/Setup!$C$36)+IF($V369=48,N($F369),0))-DS369,0),MAX($P369-SUM(DV369:FP369),0))</f>
        <v>0</v>
      </c>
      <c r="FR369" s="48" t="n">
        <f aca="false">MIN(MAX((HP368*(1+HP$5/Setup!$C$36)+IF($V369=49,N($F369),0))-DT369,0),MAX($P369-SUM(DV369:FQ369),0))</f>
        <v>0</v>
      </c>
      <c r="FS369" s="48" t="n">
        <f aca="false">MIN(MAX((HQ368*(1+HQ$5/Setup!$C$36)+IF($V369=50,N($F369),0))-DU369,0),MAX($P369-SUM(DV369:FR369),0))</f>
        <v>0</v>
      </c>
      <c r="FT369" s="48" t="n">
        <f aca="false">IF((FT368*(1+FT$5/Setup!$C$36)+IF($V369=1,N($F369),0))-BX369-DV369&lt;0.005,0,(FT368*(1+FT$5/Setup!$C$36)+IF($V369=1,N($F369),0))-BX369-DV369)</f>
        <v>0</v>
      </c>
      <c r="FU369" s="48" t="n">
        <f aca="false">IF((FU368*(1+FU$5/Setup!$C$36)+IF($V369=2,N($F369),0))-BY369-DW369&lt;0.005,0,(FU368*(1+FU$5/Setup!$C$36)+IF($V369=2,N($F369),0))-BY369-DW369)</f>
        <v>0</v>
      </c>
      <c r="FV369" s="48" t="n">
        <f aca="false">IF((FV368*(1+FV$5/Setup!$C$36)+IF($V369=3,N($F369),0))-BZ369-DX369&lt;0.005,0,(FV368*(1+FV$5/Setup!$C$36)+IF($V369=3,N($F369),0))-BZ369-DX369)</f>
        <v>0</v>
      </c>
      <c r="FW369" s="48" t="n">
        <f aca="false">IF((FW368*(1+FW$5/Setup!$C$36)+IF($V369=4,N($F369),0))-CA369-DY369&lt;0.005,0,(FW368*(1+FW$5/Setup!$C$36)+IF($V369=4,N($F369),0))-CA369-DY369)</f>
        <v>0</v>
      </c>
      <c r="FX369" s="48" t="n">
        <f aca="false">IF((FX368*(1+FX$5/Setup!$C$36)+IF($V369=5,N($F369),0))-CB369-DZ369&lt;0.005,0,(FX368*(1+FX$5/Setup!$C$36)+IF($V369=5,N($F369),0))-CB369-DZ369)</f>
        <v>0</v>
      </c>
      <c r="FY369" s="48" t="n">
        <f aca="false">IF((FY368*(1+FY$5/Setup!$C$36)+IF($V369=6,N($F369),0))-CC369-EA369&lt;0.005,0,(FY368*(1+FY$5/Setup!$C$36)+IF($V369=6,N($F369),0))-CC369-EA369)</f>
        <v>0</v>
      </c>
      <c r="FZ369" s="48" t="n">
        <f aca="false">IF((FZ368*(1+FZ$5/Setup!$C$36)+IF($V369=7,N($F369),0))-CD369-EB369&lt;0.005,0,(FZ368*(1+FZ$5/Setup!$C$36)+IF($V369=7,N($F369),0))-CD369-EB369)</f>
        <v>0</v>
      </c>
      <c r="GA369" s="48" t="n">
        <f aca="false">IF((GA368*(1+GA$5/Setup!$C$36)+IF($V369=8,N($F369),0))-CE369-EC369&lt;0.005,0,(GA368*(1+GA$5/Setup!$C$36)+IF($V369=8,N($F369),0))-CE369-EC369)</f>
        <v>0</v>
      </c>
      <c r="GB369" s="48" t="n">
        <f aca="false">IF((GB368*(1+GB$5/Setup!$C$36)+IF($V369=9,N($F369),0))-CF369-ED369&lt;0.005,0,(GB368*(1+GB$5/Setup!$C$36)+IF($V369=9,N($F369),0))-CF369-ED369)</f>
        <v>0</v>
      </c>
      <c r="GC369" s="48" t="n">
        <f aca="false">IF((GC368*(1+GC$5/Setup!$C$36)+IF($V369=10,N($F369),0))-CG369-EE369&lt;0.005,0,(GC368*(1+GC$5/Setup!$C$36)+IF($V369=10,N($F369),0))-CG369-EE369)</f>
        <v>0</v>
      </c>
      <c r="GD369" s="48" t="n">
        <f aca="false">IF((GD368*(1+GD$5/Setup!$C$36)+IF($V369=11,N($F369),0))-CH369-EF369&lt;0.005,0,(GD368*(1+GD$5/Setup!$C$36)+IF($V369=11,N($F369),0))-CH369-EF369)</f>
        <v>0</v>
      </c>
      <c r="GE369" s="48" t="n">
        <f aca="false">IF((GE368*(1+GE$5/Setup!$C$36)+IF($V369=12,N($F369),0))-CI369-EG369&lt;0.005,0,(GE368*(1+GE$5/Setup!$C$36)+IF($V369=12,N($F369),0))-CI369-EG369)</f>
        <v>0</v>
      </c>
      <c r="GF369" s="48" t="n">
        <f aca="false">IF((GF368*(1+GF$5/Setup!$C$36)+IF($V369=13,N($F369),0))-CJ369-EH369&lt;0.005,0,(GF368*(1+GF$5/Setup!$C$36)+IF($V369=13,N($F369),0))-CJ369-EH369)</f>
        <v>0</v>
      </c>
      <c r="GG369" s="48" t="n">
        <f aca="false">IF((GG368*(1+GG$5/Setup!$C$36)+IF($V369=14,N($F369),0))-CK369-EI369&lt;0.005,0,(GG368*(1+GG$5/Setup!$C$36)+IF($V369=14,N($F369),0))-CK369-EI369)</f>
        <v>0</v>
      </c>
      <c r="GH369" s="48" t="n">
        <f aca="false">IF((GH368*(1+GH$5/Setup!$C$36)+IF($V369=15,N($F369),0))-CL369-EJ369&lt;0.005,0,(GH368*(1+GH$5/Setup!$C$36)+IF($V369=15,N($F369),0))-CL369-EJ369)</f>
        <v>0</v>
      </c>
      <c r="GI369" s="48" t="n">
        <f aca="false">IF((GI368*(1+GI$5/Setup!$C$36)+IF($V369=16,N($F369),0))-CM369-EK369&lt;0.005,0,(GI368*(1+GI$5/Setup!$C$36)+IF($V369=16,N($F369),0))-CM369-EK369)</f>
        <v>0</v>
      </c>
      <c r="GJ369" s="48" t="n">
        <f aca="false">IF((GJ368*(1+GJ$5/Setup!$C$36)+IF($V369=17,N($F369),0))-CN369-EL369&lt;0.005,0,(GJ368*(1+GJ$5/Setup!$C$36)+IF($V369=17,N($F369),0))-CN369-EL369)</f>
        <v>0</v>
      </c>
      <c r="GK369" s="48" t="n">
        <f aca="false">IF((GK368*(1+GK$5/Setup!$C$36)+IF($V369=18,N($F369),0))-CO369-EM369&lt;0.005,0,(GK368*(1+GK$5/Setup!$C$36)+IF($V369=18,N($F369),0))-CO369-EM369)</f>
        <v>0</v>
      </c>
      <c r="GL369" s="48" t="n">
        <f aca="false">IF((GL368*(1+GL$5/Setup!$C$36)+IF($V369=19,N($F369),0))-CP369-EN369&lt;0.005,0,(GL368*(1+GL$5/Setup!$C$36)+IF($V369=19,N($F369),0))-CP369-EN369)</f>
        <v>0</v>
      </c>
      <c r="GM369" s="48" t="n">
        <f aca="false">IF((GM368*(1+GM$5/Setup!$C$36)+IF($V369=20,N($F369),0))-CQ369-EO369&lt;0.005,0,(GM368*(1+GM$5/Setup!$C$36)+IF($V369=20,N($F369),0))-CQ369-EO369)</f>
        <v>0</v>
      </c>
      <c r="GN369" s="48" t="n">
        <f aca="false">IF((GN368*(1+GN$5/Setup!$C$36)+IF($V369=21,N($F369),0))-CR369-EP369&lt;0.005,0,(GN368*(1+GN$5/Setup!$C$36)+IF($V369=21,N($F369),0))-CR369-EP369)</f>
        <v>0</v>
      </c>
      <c r="GO369" s="48" t="n">
        <f aca="false">IF((GO368*(1+GO$5/Setup!$C$36)+IF($V369=22,N($F369),0))-CS369-EQ369&lt;0.005,0,(GO368*(1+GO$5/Setup!$C$36)+IF($V369=22,N($F369),0))-CS369-EQ369)</f>
        <v>0</v>
      </c>
      <c r="GP369" s="48" t="n">
        <f aca="false">IF((GP368*(1+GP$5/Setup!$C$36)+IF($V369=23,N($F369),0))-CT369-ER369&lt;0.005,0,(GP368*(1+GP$5/Setup!$C$36)+IF($V369=23,N($F369),0))-CT369-ER369)</f>
        <v>0</v>
      </c>
      <c r="GQ369" s="48" t="n">
        <f aca="false">IF((GQ368*(1+GQ$5/Setup!$C$36)+IF($V369=24,N($F369),0))-CU369-ES369&lt;0.005,0,(GQ368*(1+GQ$5/Setup!$C$36)+IF($V369=24,N($F369),0))-CU369-ES369)</f>
        <v>0</v>
      </c>
      <c r="GR369" s="48" t="n">
        <f aca="false">IF((GR368*(1+GR$5/Setup!$C$36)+IF($V369=25,N($F369),0))-CV369-ET369&lt;0.005,0,(GR368*(1+GR$5/Setup!$C$36)+IF($V369=25,N($F369),0))-CV369-ET369)</f>
        <v>0</v>
      </c>
      <c r="GS369" s="48" t="n">
        <f aca="false">IF((GS368*(1+GS$5/Setup!$C$36)+IF($V369=26,N($F369),0))-CW369-EU369&lt;0.005,0,(GS368*(1+GS$5/Setup!$C$36)+IF($V369=26,N($F369),0))-CW369-EU369)</f>
        <v>0</v>
      </c>
      <c r="GT369" s="48" t="n">
        <f aca="false">IF((GT368*(1+GT$5/Setup!$C$36)+IF($V369=27,N($F369),0))-CX369-EV369&lt;0.005,0,(GT368*(1+GT$5/Setup!$C$36)+IF($V369=27,N($F369),0))-CX369-EV369)</f>
        <v>0</v>
      </c>
      <c r="GU369" s="48" t="n">
        <f aca="false">IF((GU368*(1+GU$5/Setup!$C$36)+IF($V369=28,N($F369),0))-CY369-EW369&lt;0.005,0,(GU368*(1+GU$5/Setup!$C$36)+IF($V369=28,N($F369),0))-CY369-EW369)</f>
        <v>0</v>
      </c>
      <c r="GV369" s="48" t="n">
        <f aca="false">IF((GV368*(1+GV$5/Setup!$C$36)+IF($V369=29,N($F369),0))-CZ369-EX369&lt;0.005,0,(GV368*(1+GV$5/Setup!$C$36)+IF($V369=29,N($F369),0))-CZ369-EX369)</f>
        <v>0</v>
      </c>
      <c r="GW369" s="48" t="n">
        <f aca="false">IF((GW368*(1+GW$5/Setup!$C$36)+IF($V369=30,N($F369),0))-DA369-EY369&lt;0.005,0,(GW368*(1+GW$5/Setup!$C$36)+IF($V369=30,N($F369),0))-DA369-EY369)</f>
        <v>0</v>
      </c>
      <c r="GX369" s="48" t="n">
        <f aca="false">IF((GX368*(1+GX$5/Setup!$C$36)+IF($V369=31,N($F369),0))-DB369-EZ369&lt;0.005,0,(GX368*(1+GX$5/Setup!$C$36)+IF($V369=31,N($F369),0))-DB369-EZ369)</f>
        <v>0</v>
      </c>
      <c r="GY369" s="48" t="n">
        <f aca="false">IF((GY368*(1+GY$5/Setup!$C$36)+IF($V369=32,N($F369),0))-DC369-FA369&lt;0.005,0,(GY368*(1+GY$5/Setup!$C$36)+IF($V369=32,N($F369),0))-DC369-FA369)</f>
        <v>0</v>
      </c>
      <c r="GZ369" s="48" t="n">
        <f aca="false">IF((GZ368*(1+GZ$5/Setup!$C$36)+IF($V369=33,N($F369),0))-DD369-FB369&lt;0.005,0,(GZ368*(1+GZ$5/Setup!$C$36)+IF($V369=33,N($F369),0))-DD369-FB369)</f>
        <v>0</v>
      </c>
      <c r="HA369" s="48" t="n">
        <f aca="false">IF((HA368*(1+HA$5/Setup!$C$36)+IF($V369=34,N($F369),0))-DE369-FC369&lt;0.005,0,(HA368*(1+HA$5/Setup!$C$36)+IF($V369=34,N($F369),0))-DE369-FC369)</f>
        <v>0</v>
      </c>
      <c r="HB369" s="48" t="n">
        <f aca="false">IF((HB368*(1+HB$5/Setup!$C$36)+IF($V369=35,N($F369),0))-DF369-FD369&lt;0.005,0,(HB368*(1+HB$5/Setup!$C$36)+IF($V369=35,N($F369),0))-DF369-FD369)</f>
        <v>0</v>
      </c>
      <c r="HC369" s="48" t="n">
        <f aca="false">IF((HC368*(1+HC$5/Setup!$C$36)+IF($V369=36,N($F369),0))-DG369-FE369&lt;0.005,0,(HC368*(1+HC$5/Setup!$C$36)+IF($V369=36,N($F369),0))-DG369-FE369)</f>
        <v>0</v>
      </c>
      <c r="HD369" s="48" t="n">
        <f aca="false">IF((HD368*(1+HD$5/Setup!$C$36)+IF($V369=37,N($F369),0))-DH369-FF369&lt;0.005,0,(HD368*(1+HD$5/Setup!$C$36)+IF($V369=37,N($F369),0))-DH369-FF369)</f>
        <v>0</v>
      </c>
      <c r="HE369" s="48" t="n">
        <f aca="false">IF((HE368*(1+HE$5/Setup!$C$36)+IF($V369=38,N($F369),0))-DI369-FG369&lt;0.005,0,(HE368*(1+HE$5/Setup!$C$36)+IF($V369=38,N($F369),0))-DI369-FG369)</f>
        <v>0</v>
      </c>
      <c r="HF369" s="48" t="n">
        <f aca="false">IF((HF368*(1+HF$5/Setup!$C$36)+IF($V369=39,N($F369),0))-DJ369-FH369&lt;0.005,0,(HF368*(1+HF$5/Setup!$C$36)+IF($V369=39,N($F369),0))-DJ369-FH369)</f>
        <v>0</v>
      </c>
      <c r="HG369" s="48" t="n">
        <f aca="false">IF((HG368*(1+HG$5/Setup!$C$36)+IF($V369=40,N($F369),0))-DK369-FI369&lt;0.005,0,(HG368*(1+HG$5/Setup!$C$36)+IF($V369=40,N($F369),0))-DK369-FI369)</f>
        <v>0</v>
      </c>
      <c r="HH369" s="48" t="n">
        <f aca="false">IF((HH368*(1+HH$5/Setup!$C$36)+IF($V369=41,N($F369),0))-DL369-FJ369&lt;0.005,0,(HH368*(1+HH$5/Setup!$C$36)+IF($V369=41,N($F369),0))-DL369-FJ369)</f>
        <v>0</v>
      </c>
      <c r="HI369" s="48" t="n">
        <f aca="false">IF((HI368*(1+HI$5/Setup!$C$36)+IF($V369=42,N($F369),0))-DM369-FK369&lt;0.005,0,(HI368*(1+HI$5/Setup!$C$36)+IF($V369=42,N($F369),0))-DM369-FK369)</f>
        <v>0</v>
      </c>
      <c r="HJ369" s="48" t="n">
        <f aca="false">IF((HJ368*(1+HJ$5/Setup!$C$36)+IF($V369=43,N($F369),0))-DN369-FL369&lt;0.005,0,(HJ368*(1+HJ$5/Setup!$C$36)+IF($V369=43,N($F369),0))-DN369-FL369)</f>
        <v>0</v>
      </c>
      <c r="HK369" s="48" t="n">
        <f aca="false">IF((HK368*(1+HK$5/Setup!$C$36)+IF($V369=44,N($F369),0))-DO369-FM369&lt;0.005,0,(HK368*(1+HK$5/Setup!$C$36)+IF($V369=44,N($F369),0))-DO369-FM369)</f>
        <v>0</v>
      </c>
      <c r="HL369" s="48" t="n">
        <f aca="false">IF((HL368*(1+HL$5/Setup!$C$36)+IF($V369=45,N($F369),0))-DP369-FN369&lt;0.005,0,(HL368*(1+HL$5/Setup!$C$36)+IF($V369=45,N($F369),0))-DP369-FN369)</f>
        <v>0</v>
      </c>
      <c r="HM369" s="48" t="n">
        <f aca="false">IF((HM368*(1+HM$5/Setup!$C$36)+IF($V369=46,N($F369),0))-DQ369-FO369&lt;0.005,0,(HM368*(1+HM$5/Setup!$C$36)+IF($V369=46,N($F369),0))-DQ369-FO369)</f>
        <v>0</v>
      </c>
      <c r="HN369" s="48" t="n">
        <f aca="false">IF((HN368*(1+HN$5/Setup!$C$36)+IF($V369=47,N($F369),0))-DR369-FP369&lt;0.005,0,(HN368*(1+HN$5/Setup!$C$36)+IF($V369=47,N($F369),0))-DR369-FP369)</f>
        <v>0</v>
      </c>
      <c r="HO369" s="48" t="n">
        <f aca="false">IF((HO368*(1+HO$5/Setup!$C$36)+IF($V369=48,N($F369),0))-DS369-FQ369&lt;0.005,0,(HO368*(1+HO$5/Setup!$C$36)+IF($V369=48,N($F369),0))-DS369-FQ369)</f>
        <v>0</v>
      </c>
      <c r="HP369" s="48" t="n">
        <f aca="false">IF((HP368*(1+HP$5/Setup!$C$36)+IF($V369=49,N($F369),0))-DT369-FR369&lt;0.005,0,(HP368*(1+HP$5/Setup!$C$36)+IF($V369=49,N($F369),0))-DT369-FR369)</f>
        <v>0</v>
      </c>
      <c r="HQ369" s="48" t="n">
        <f aca="false">IF((HQ368*(1+HQ$5/Setup!$C$36)+IF($V369=50,N($F369),0))-DU369-FS369&lt;0.005,0,(HQ368*(1+HQ$5/Setup!$C$36)+IF($V369=50,N($F369),0))-DU369-FS369)</f>
        <v>0</v>
      </c>
    </row>
    <row r="370" customFormat="false" ht="15" hidden="false" customHeight="false" outlineLevel="0" collapsed="false">
      <c r="A370" s="44" t="n">
        <v>362</v>
      </c>
      <c r="B370" s="45" t="n">
        <f aca="false">IF(Setup!$C$7="Every month",EDATE(Setup!$C$8,($A370-1)),IF(Setup!$C$7="Twice a month",DATE(YEAR(Setup!$C$8),MONTH(Setup!$C$8)+INT((($A370-1)+Setup!$C$41)/2),MIN(IF(MOD(($A370-1)+Setup!$C$41,2)=0,Setup!$C$39,Setup!$C$40),DAY(EOMONTH(DATE(YEAR(Setup!$C$8),MONTH(Setup!$C$8)+INT((($A370-1)+Setup!$C$41)/2),1),0)))),Setup!$C$8+($A370-1)*IF(Setup!$C$7="Every week",7,14)))</f>
        <v>51379</v>
      </c>
      <c r="C370" s="45" t="n">
        <f aca="false">IF(Setup!$C$7="Every month",EDATE(Setup!$C$8,$A370),IF(Setup!$C$7="Twice a month",DATE(YEAR(Setup!$C$8),MONTH(Setup!$C$8)+INT(($A370+Setup!$C$41)/2),MIN(IF(MOD($A370+Setup!$C$41,2)=0,Setup!$C$39,Setup!$C$40),DAY(EOMONTH(DATE(YEAR(Setup!$C$8),MONTH(Setup!$C$8)+INT(($A370+Setup!$C$41)/2),1),0)))),Setup!$C$8+$A370*IF(Setup!$C$7="Every week",7,14)))</f>
        <v>51393</v>
      </c>
      <c r="D370" s="46"/>
      <c r="E370" s="47"/>
      <c r="F370" s="47"/>
      <c r="G370" s="47"/>
      <c r="H370" s="47"/>
      <c r="I370" s="48" t="n">
        <f aca="false">N(Setup!$C$11)+N(E370)</f>
        <v>100</v>
      </c>
      <c r="J370" s="48" t="n">
        <f aca="false">MIN(Setup!$C$37,MAX(I370,0))</f>
        <v>9.23076923076923</v>
      </c>
      <c r="K370" s="48" t="n">
        <f aca="false">MIN(MAX(N(Setup!$C$14)-L369,0),MAX(I370-J370,0))</f>
        <v>0</v>
      </c>
      <c r="L370" s="48" t="n">
        <f aca="false">L369+K370-N(G370)</f>
        <v>500</v>
      </c>
      <c r="M370" s="48" t="n">
        <f aca="false">M369+J370-N(H370)</f>
        <v>3341.53846153845</v>
      </c>
      <c r="N370" s="48" t="n">
        <f aca="false">SUM(BX370:DU370)</f>
        <v>0</v>
      </c>
      <c r="O370" s="48" t="n">
        <f aca="false">SUM(Z370:BW370)-N370</f>
        <v>25</v>
      </c>
      <c r="P370" s="48" t="n">
        <f aca="false">MAX(I370-J370-K370,0)+O370</f>
        <v>115.769230769231</v>
      </c>
      <c r="Q370" s="48" t="n">
        <f aca="false">SUM(DV370:FS370)</f>
        <v>0</v>
      </c>
      <c r="R370" s="49" t="n">
        <f aca="false">N370+J370+K370+Q370</f>
        <v>9.23076923076923</v>
      </c>
      <c r="S370" s="48" t="n">
        <f aca="false">T370-T369-N(F370)+N370+Q370</f>
        <v>0</v>
      </c>
      <c r="T370" s="49" t="n">
        <f aca="false">SUM(FT370:HQ370)</f>
        <v>0</v>
      </c>
      <c r="U370" s="44" t="str">
        <f aca="false">IF(T369&lt;0.005,"",INDEX(Helpers!$C$2:$C$51,IF(_xlfn.MINIFS($DV$6:$FS$6,DV370:FS370,"&gt;0.005")=0,V370,_xlfn.MINIFS($DV$6:$FS$6,DV370:FS370,"&gt;0.005"))))</f>
        <v/>
      </c>
      <c r="V370" s="44" t="n">
        <f aca="false">IF(_xlfn.MINIFS($FT$6:$HQ$6,FT369:HQ369,"&gt;0.005")=0,1,_xlfn.MINIFS($FT$6:$HQ$6,FT369:HQ369,"&gt;0.005"))</f>
        <v>1</v>
      </c>
      <c r="W370" s="44" t="n">
        <f aca="false">IF(AND(D370&lt;&gt;"Paid",T369&gt;0.005),1,0)</f>
        <v>0</v>
      </c>
      <c r="X370" s="48" t="n">
        <f aca="false">SUMPRODUCT(((Helpers!$G$2:$G$51*(1+(Helpers!$D$2:$D$51+0.000000001)/12)^(($B370-Setup!$C$8)/(365.25/12))-Helpers!$E$2:$E$51*((1+(Helpers!$D$2:$D$51+0.000000001)/12)^(($B370-Setup!$C$8)/(365.25/12))-1)/((Helpers!$D$2:$D$51+0.000000001)/12))&gt;0)*(Helpers!$G$2:$G$51*(1+(Helpers!$D$2:$D$51+0.000000001)/12)^(($B370-Setup!$C$8)/(365.25/12))-Helpers!$E$2:$E$51*((1+(Helpers!$D$2:$D$51+0.000000001)/12)^(($B370-Setup!$C$8)/(365.25/12))-1)/((Helpers!$D$2:$D$51+0.000000001)/12)))</f>
        <v>0</v>
      </c>
      <c r="Y370" s="48"/>
      <c r="Z370" s="48" t="n">
        <f aca="false">IF(OR(N(Z$5)=0,Z$6=""),0,Z$5*((DATE(YEAR($B370),MONTH($B370),MIN(Z$6,DAY(EOMONTH($B370,0))))&gt;=$B370)*(DATE(YEAR($B370),MONTH($B370),MIN(Z$6,DAY(EOMONTH($B370,0))))&lt;$C370)+(DATE(YEAR($B370),MONTH($B370)+1,MIN(Z$6,DAY(EOMONTH($B370,1))))&gt;=$B370)*(DATE(YEAR($B370),MONTH($B370)+1,MIN(Z$6,DAY(EOMONTH($B370,1))))&lt;$C370)))</f>
        <v>25</v>
      </c>
      <c r="AA370" s="48" t="n">
        <f aca="false">IF(OR(N(AA$5)=0,AA$6=""),0,AA$5*((DATE(YEAR($B370),MONTH($B370),MIN(AA$6,DAY(EOMONTH($B370,0))))&gt;=$B370)*(DATE(YEAR($B370),MONTH($B370),MIN(AA$6,DAY(EOMONTH($B370,0))))&lt;$C370)+(DATE(YEAR($B370),MONTH($B370)+1,MIN(AA$6,DAY(EOMONTH($B370,1))))&gt;=$B370)*(DATE(YEAR($B370),MONTH($B370)+1,MIN(AA$6,DAY(EOMONTH($B370,1))))&lt;$C370)))</f>
        <v>0</v>
      </c>
      <c r="AB370" s="48" t="n">
        <f aca="false">IF(OR(N(AB$5)=0,AB$6=""),0,AB$5*((DATE(YEAR($B370),MONTH($B370),MIN(AB$6,DAY(EOMONTH($B370,0))))&gt;=$B370)*(DATE(YEAR($B370),MONTH($B370),MIN(AB$6,DAY(EOMONTH($B370,0))))&lt;$C370)+(DATE(YEAR($B370),MONTH($B370)+1,MIN(AB$6,DAY(EOMONTH($B370,1))))&gt;=$B370)*(DATE(YEAR($B370),MONTH($B370)+1,MIN(AB$6,DAY(EOMONTH($B370,1))))&lt;$C370)))</f>
        <v>0</v>
      </c>
      <c r="AC370" s="48" t="n">
        <f aca="false">IF(OR(N(AC$5)=0,AC$6=""),0,AC$5*((DATE(YEAR($B370),MONTH($B370),MIN(AC$6,DAY(EOMONTH($B370,0))))&gt;=$B370)*(DATE(YEAR($B370),MONTH($B370),MIN(AC$6,DAY(EOMONTH($B370,0))))&lt;$C370)+(DATE(YEAR($B370),MONTH($B370)+1,MIN(AC$6,DAY(EOMONTH($B370,1))))&gt;=$B370)*(DATE(YEAR($B370),MONTH($B370)+1,MIN(AC$6,DAY(EOMONTH($B370,1))))&lt;$C370)))</f>
        <v>0</v>
      </c>
      <c r="AD370" s="48" t="n">
        <f aca="false">IF(OR(N(AD$5)=0,AD$6=""),0,AD$5*((DATE(YEAR($B370),MONTH($B370),MIN(AD$6,DAY(EOMONTH($B370,0))))&gt;=$B370)*(DATE(YEAR($B370),MONTH($B370),MIN(AD$6,DAY(EOMONTH($B370,0))))&lt;$C370)+(DATE(YEAR($B370),MONTH($B370)+1,MIN(AD$6,DAY(EOMONTH($B370,1))))&gt;=$B370)*(DATE(YEAR($B370),MONTH($B370)+1,MIN(AD$6,DAY(EOMONTH($B370,1))))&lt;$C370)))</f>
        <v>0</v>
      </c>
      <c r="AE370" s="48" t="n">
        <f aca="false">IF(OR(N(AE$5)=0,AE$6=""),0,AE$5*((DATE(YEAR($B370),MONTH($B370),MIN(AE$6,DAY(EOMONTH($B370,0))))&gt;=$B370)*(DATE(YEAR($B370),MONTH($B370),MIN(AE$6,DAY(EOMONTH($B370,0))))&lt;$C370)+(DATE(YEAR($B370),MONTH($B370)+1,MIN(AE$6,DAY(EOMONTH($B370,1))))&gt;=$B370)*(DATE(YEAR($B370),MONTH($B370)+1,MIN(AE$6,DAY(EOMONTH($B370,1))))&lt;$C370)))</f>
        <v>0</v>
      </c>
      <c r="AF370" s="48" t="n">
        <f aca="false">IF(OR(N(AF$5)=0,AF$6=""),0,AF$5*((DATE(YEAR($B370),MONTH($B370),MIN(AF$6,DAY(EOMONTH($B370,0))))&gt;=$B370)*(DATE(YEAR($B370),MONTH($B370),MIN(AF$6,DAY(EOMONTH($B370,0))))&lt;$C370)+(DATE(YEAR($B370),MONTH($B370)+1,MIN(AF$6,DAY(EOMONTH($B370,1))))&gt;=$B370)*(DATE(YEAR($B370),MONTH($B370)+1,MIN(AF$6,DAY(EOMONTH($B370,1))))&lt;$C370)))</f>
        <v>0</v>
      </c>
      <c r="AG370" s="48" t="n">
        <f aca="false">IF(OR(N(AG$5)=0,AG$6=""),0,AG$5*((DATE(YEAR($B370),MONTH($B370),MIN(AG$6,DAY(EOMONTH($B370,0))))&gt;=$B370)*(DATE(YEAR($B370),MONTH($B370),MIN(AG$6,DAY(EOMONTH($B370,0))))&lt;$C370)+(DATE(YEAR($B370),MONTH($B370)+1,MIN(AG$6,DAY(EOMONTH($B370,1))))&gt;=$B370)*(DATE(YEAR($B370),MONTH($B370)+1,MIN(AG$6,DAY(EOMONTH($B370,1))))&lt;$C370)))</f>
        <v>0</v>
      </c>
      <c r="AH370" s="48" t="n">
        <f aca="false">IF(OR(N(AH$5)=0,AH$6=""),0,AH$5*((DATE(YEAR($B370),MONTH($B370),MIN(AH$6,DAY(EOMONTH($B370,0))))&gt;=$B370)*(DATE(YEAR($B370),MONTH($B370),MIN(AH$6,DAY(EOMONTH($B370,0))))&lt;$C370)+(DATE(YEAR($B370),MONTH($B370)+1,MIN(AH$6,DAY(EOMONTH($B370,1))))&gt;=$B370)*(DATE(YEAR($B370),MONTH($B370)+1,MIN(AH$6,DAY(EOMONTH($B370,1))))&lt;$C370)))</f>
        <v>0</v>
      </c>
      <c r="AI370" s="48" t="n">
        <f aca="false">IF(OR(N(AI$5)=0,AI$6=""),0,AI$5*((DATE(YEAR($B370),MONTH($B370),MIN(AI$6,DAY(EOMONTH($B370,0))))&gt;=$B370)*(DATE(YEAR($B370),MONTH($B370),MIN(AI$6,DAY(EOMONTH($B370,0))))&lt;$C370)+(DATE(YEAR($B370),MONTH($B370)+1,MIN(AI$6,DAY(EOMONTH($B370,1))))&gt;=$B370)*(DATE(YEAR($B370),MONTH($B370)+1,MIN(AI$6,DAY(EOMONTH($B370,1))))&lt;$C370)))</f>
        <v>0</v>
      </c>
      <c r="AJ370" s="48" t="n">
        <f aca="false">IF(OR(N(AJ$5)=0,AJ$6=""),0,AJ$5*((DATE(YEAR($B370),MONTH($B370),MIN(AJ$6,DAY(EOMONTH($B370,0))))&gt;=$B370)*(DATE(YEAR($B370),MONTH($B370),MIN(AJ$6,DAY(EOMONTH($B370,0))))&lt;$C370)+(DATE(YEAR($B370),MONTH($B370)+1,MIN(AJ$6,DAY(EOMONTH($B370,1))))&gt;=$B370)*(DATE(YEAR($B370),MONTH($B370)+1,MIN(AJ$6,DAY(EOMONTH($B370,1))))&lt;$C370)))</f>
        <v>0</v>
      </c>
      <c r="AK370" s="48" t="n">
        <f aca="false">IF(OR(N(AK$5)=0,AK$6=""),0,AK$5*((DATE(YEAR($B370),MONTH($B370),MIN(AK$6,DAY(EOMONTH($B370,0))))&gt;=$B370)*(DATE(YEAR($B370),MONTH($B370),MIN(AK$6,DAY(EOMONTH($B370,0))))&lt;$C370)+(DATE(YEAR($B370),MONTH($B370)+1,MIN(AK$6,DAY(EOMONTH($B370,1))))&gt;=$B370)*(DATE(YEAR($B370),MONTH($B370)+1,MIN(AK$6,DAY(EOMONTH($B370,1))))&lt;$C370)))</f>
        <v>0</v>
      </c>
      <c r="AL370" s="48" t="n">
        <f aca="false">IF(OR(N(AL$5)=0,AL$6=""),0,AL$5*((DATE(YEAR($B370),MONTH($B370),MIN(AL$6,DAY(EOMONTH($B370,0))))&gt;=$B370)*(DATE(YEAR($B370),MONTH($B370),MIN(AL$6,DAY(EOMONTH($B370,0))))&lt;$C370)+(DATE(YEAR($B370),MONTH($B370)+1,MIN(AL$6,DAY(EOMONTH($B370,1))))&gt;=$B370)*(DATE(YEAR($B370),MONTH($B370)+1,MIN(AL$6,DAY(EOMONTH($B370,1))))&lt;$C370)))</f>
        <v>0</v>
      </c>
      <c r="AM370" s="48" t="n">
        <f aca="false">IF(OR(N(AM$5)=0,AM$6=""),0,AM$5*((DATE(YEAR($B370),MONTH($B370),MIN(AM$6,DAY(EOMONTH($B370,0))))&gt;=$B370)*(DATE(YEAR($B370),MONTH($B370),MIN(AM$6,DAY(EOMONTH($B370,0))))&lt;$C370)+(DATE(YEAR($B370),MONTH($B370)+1,MIN(AM$6,DAY(EOMONTH($B370,1))))&gt;=$B370)*(DATE(YEAR($B370),MONTH($B370)+1,MIN(AM$6,DAY(EOMONTH($B370,1))))&lt;$C370)))</f>
        <v>0</v>
      </c>
      <c r="AN370" s="48" t="n">
        <f aca="false">IF(OR(N(AN$5)=0,AN$6=""),0,AN$5*((DATE(YEAR($B370),MONTH($B370),MIN(AN$6,DAY(EOMONTH($B370,0))))&gt;=$B370)*(DATE(YEAR($B370),MONTH($B370),MIN(AN$6,DAY(EOMONTH($B370,0))))&lt;$C370)+(DATE(YEAR($B370),MONTH($B370)+1,MIN(AN$6,DAY(EOMONTH($B370,1))))&gt;=$B370)*(DATE(YEAR($B370),MONTH($B370)+1,MIN(AN$6,DAY(EOMONTH($B370,1))))&lt;$C370)))</f>
        <v>0</v>
      </c>
      <c r="AO370" s="48" t="n">
        <f aca="false">IF(OR(N(AO$5)=0,AO$6=""),0,AO$5*((DATE(YEAR($B370),MONTH($B370),MIN(AO$6,DAY(EOMONTH($B370,0))))&gt;=$B370)*(DATE(YEAR($B370),MONTH($B370),MIN(AO$6,DAY(EOMONTH($B370,0))))&lt;$C370)+(DATE(YEAR($B370),MONTH($B370)+1,MIN(AO$6,DAY(EOMONTH($B370,1))))&gt;=$B370)*(DATE(YEAR($B370),MONTH($B370)+1,MIN(AO$6,DAY(EOMONTH($B370,1))))&lt;$C370)))</f>
        <v>0</v>
      </c>
      <c r="AP370" s="48" t="n">
        <f aca="false">IF(OR(N(AP$5)=0,AP$6=""),0,AP$5*((DATE(YEAR($B370),MONTH($B370),MIN(AP$6,DAY(EOMONTH($B370,0))))&gt;=$B370)*(DATE(YEAR($B370),MONTH($B370),MIN(AP$6,DAY(EOMONTH($B370,0))))&lt;$C370)+(DATE(YEAR($B370),MONTH($B370)+1,MIN(AP$6,DAY(EOMONTH($B370,1))))&gt;=$B370)*(DATE(YEAR($B370),MONTH($B370)+1,MIN(AP$6,DAY(EOMONTH($B370,1))))&lt;$C370)))</f>
        <v>0</v>
      </c>
      <c r="AQ370" s="48" t="n">
        <f aca="false">IF(OR(N(AQ$5)=0,AQ$6=""),0,AQ$5*((DATE(YEAR($B370),MONTH($B370),MIN(AQ$6,DAY(EOMONTH($B370,0))))&gt;=$B370)*(DATE(YEAR($B370),MONTH($B370),MIN(AQ$6,DAY(EOMONTH($B370,0))))&lt;$C370)+(DATE(YEAR($B370),MONTH($B370)+1,MIN(AQ$6,DAY(EOMONTH($B370,1))))&gt;=$B370)*(DATE(YEAR($B370),MONTH($B370)+1,MIN(AQ$6,DAY(EOMONTH($B370,1))))&lt;$C370)))</f>
        <v>0</v>
      </c>
      <c r="AR370" s="48" t="n">
        <f aca="false">IF(OR(N(AR$5)=0,AR$6=""),0,AR$5*((DATE(YEAR($B370),MONTH($B370),MIN(AR$6,DAY(EOMONTH($B370,0))))&gt;=$B370)*(DATE(YEAR($B370),MONTH($B370),MIN(AR$6,DAY(EOMONTH($B370,0))))&lt;$C370)+(DATE(YEAR($B370),MONTH($B370)+1,MIN(AR$6,DAY(EOMONTH($B370,1))))&gt;=$B370)*(DATE(YEAR($B370),MONTH($B370)+1,MIN(AR$6,DAY(EOMONTH($B370,1))))&lt;$C370)))</f>
        <v>0</v>
      </c>
      <c r="AS370" s="48" t="n">
        <f aca="false">IF(OR(N(AS$5)=0,AS$6=""),0,AS$5*((DATE(YEAR($B370),MONTH($B370),MIN(AS$6,DAY(EOMONTH($B370,0))))&gt;=$B370)*(DATE(YEAR($B370),MONTH($B370),MIN(AS$6,DAY(EOMONTH($B370,0))))&lt;$C370)+(DATE(YEAR($B370),MONTH($B370)+1,MIN(AS$6,DAY(EOMONTH($B370,1))))&gt;=$B370)*(DATE(YEAR($B370),MONTH($B370)+1,MIN(AS$6,DAY(EOMONTH($B370,1))))&lt;$C370)))</f>
        <v>0</v>
      </c>
      <c r="AT370" s="48" t="n">
        <f aca="false">IF(OR(N(AT$5)=0,AT$6=""),0,AT$5*((DATE(YEAR($B370),MONTH($B370),MIN(AT$6,DAY(EOMONTH($B370,0))))&gt;=$B370)*(DATE(YEAR($B370),MONTH($B370),MIN(AT$6,DAY(EOMONTH($B370,0))))&lt;$C370)+(DATE(YEAR($B370),MONTH($B370)+1,MIN(AT$6,DAY(EOMONTH($B370,1))))&gt;=$B370)*(DATE(YEAR($B370),MONTH($B370)+1,MIN(AT$6,DAY(EOMONTH($B370,1))))&lt;$C370)))</f>
        <v>0</v>
      </c>
      <c r="AU370" s="48" t="n">
        <f aca="false">IF(OR(N(AU$5)=0,AU$6=""),0,AU$5*((DATE(YEAR($B370),MONTH($B370),MIN(AU$6,DAY(EOMONTH($B370,0))))&gt;=$B370)*(DATE(YEAR($B370),MONTH($B370),MIN(AU$6,DAY(EOMONTH($B370,0))))&lt;$C370)+(DATE(YEAR($B370),MONTH($B370)+1,MIN(AU$6,DAY(EOMONTH($B370,1))))&gt;=$B370)*(DATE(YEAR($B370),MONTH($B370)+1,MIN(AU$6,DAY(EOMONTH($B370,1))))&lt;$C370)))</f>
        <v>0</v>
      </c>
      <c r="AV370" s="48" t="n">
        <f aca="false">IF(OR(N(AV$5)=0,AV$6=""),0,AV$5*((DATE(YEAR($B370),MONTH($B370),MIN(AV$6,DAY(EOMONTH($B370,0))))&gt;=$B370)*(DATE(YEAR($B370),MONTH($B370),MIN(AV$6,DAY(EOMONTH($B370,0))))&lt;$C370)+(DATE(YEAR($B370),MONTH($B370)+1,MIN(AV$6,DAY(EOMONTH($B370,1))))&gt;=$B370)*(DATE(YEAR($B370),MONTH($B370)+1,MIN(AV$6,DAY(EOMONTH($B370,1))))&lt;$C370)))</f>
        <v>0</v>
      </c>
      <c r="AW370" s="48" t="n">
        <f aca="false">IF(OR(N(AW$5)=0,AW$6=""),0,AW$5*((DATE(YEAR($B370),MONTH($B370),MIN(AW$6,DAY(EOMONTH($B370,0))))&gt;=$B370)*(DATE(YEAR($B370),MONTH($B370),MIN(AW$6,DAY(EOMONTH($B370,0))))&lt;$C370)+(DATE(YEAR($B370),MONTH($B370)+1,MIN(AW$6,DAY(EOMONTH($B370,1))))&gt;=$B370)*(DATE(YEAR($B370),MONTH($B370)+1,MIN(AW$6,DAY(EOMONTH($B370,1))))&lt;$C370)))</f>
        <v>0</v>
      </c>
      <c r="AX370" s="48" t="n">
        <f aca="false">IF(OR(N(AX$5)=0,AX$6=""),0,AX$5*((DATE(YEAR($B370),MONTH($B370),MIN(AX$6,DAY(EOMONTH($B370,0))))&gt;=$B370)*(DATE(YEAR($B370),MONTH($B370),MIN(AX$6,DAY(EOMONTH($B370,0))))&lt;$C370)+(DATE(YEAR($B370),MONTH($B370)+1,MIN(AX$6,DAY(EOMONTH($B370,1))))&gt;=$B370)*(DATE(YEAR($B370),MONTH($B370)+1,MIN(AX$6,DAY(EOMONTH($B370,1))))&lt;$C370)))</f>
        <v>0</v>
      </c>
      <c r="AY370" s="48" t="n">
        <f aca="false">IF(OR(N(AY$5)=0,AY$6=""),0,AY$5*((DATE(YEAR($B370),MONTH($B370),MIN(AY$6,DAY(EOMONTH($B370,0))))&gt;=$B370)*(DATE(YEAR($B370),MONTH($B370),MIN(AY$6,DAY(EOMONTH($B370,0))))&lt;$C370)+(DATE(YEAR($B370),MONTH($B370)+1,MIN(AY$6,DAY(EOMONTH($B370,1))))&gt;=$B370)*(DATE(YEAR($B370),MONTH($B370)+1,MIN(AY$6,DAY(EOMONTH($B370,1))))&lt;$C370)))</f>
        <v>0</v>
      </c>
      <c r="AZ370" s="48" t="n">
        <f aca="false">IF(OR(N(AZ$5)=0,AZ$6=""),0,AZ$5*((DATE(YEAR($B370),MONTH($B370),MIN(AZ$6,DAY(EOMONTH($B370,0))))&gt;=$B370)*(DATE(YEAR($B370),MONTH($B370),MIN(AZ$6,DAY(EOMONTH($B370,0))))&lt;$C370)+(DATE(YEAR($B370),MONTH($B370)+1,MIN(AZ$6,DAY(EOMONTH($B370,1))))&gt;=$B370)*(DATE(YEAR($B370),MONTH($B370)+1,MIN(AZ$6,DAY(EOMONTH($B370,1))))&lt;$C370)))</f>
        <v>0</v>
      </c>
      <c r="BA370" s="48" t="n">
        <f aca="false">IF(OR(N(BA$5)=0,BA$6=""),0,BA$5*((DATE(YEAR($B370),MONTH($B370),MIN(BA$6,DAY(EOMONTH($B370,0))))&gt;=$B370)*(DATE(YEAR($B370),MONTH($B370),MIN(BA$6,DAY(EOMONTH($B370,0))))&lt;$C370)+(DATE(YEAR($B370),MONTH($B370)+1,MIN(BA$6,DAY(EOMONTH($B370,1))))&gt;=$B370)*(DATE(YEAR($B370),MONTH($B370)+1,MIN(BA$6,DAY(EOMONTH($B370,1))))&lt;$C370)))</f>
        <v>0</v>
      </c>
      <c r="BB370" s="48" t="n">
        <f aca="false">IF(OR(N(BB$5)=0,BB$6=""),0,BB$5*((DATE(YEAR($B370),MONTH($B370),MIN(BB$6,DAY(EOMONTH($B370,0))))&gt;=$B370)*(DATE(YEAR($B370),MONTH($B370),MIN(BB$6,DAY(EOMONTH($B370,0))))&lt;$C370)+(DATE(YEAR($B370),MONTH($B370)+1,MIN(BB$6,DAY(EOMONTH($B370,1))))&gt;=$B370)*(DATE(YEAR($B370),MONTH($B370)+1,MIN(BB$6,DAY(EOMONTH($B370,1))))&lt;$C370)))</f>
        <v>0</v>
      </c>
      <c r="BC370" s="48" t="n">
        <f aca="false">IF(OR(N(BC$5)=0,BC$6=""),0,BC$5*((DATE(YEAR($B370),MONTH($B370),MIN(BC$6,DAY(EOMONTH($B370,0))))&gt;=$B370)*(DATE(YEAR($B370),MONTH($B370),MIN(BC$6,DAY(EOMONTH($B370,0))))&lt;$C370)+(DATE(YEAR($B370),MONTH($B370)+1,MIN(BC$6,DAY(EOMONTH($B370,1))))&gt;=$B370)*(DATE(YEAR($B370),MONTH($B370)+1,MIN(BC$6,DAY(EOMONTH($B370,1))))&lt;$C370)))</f>
        <v>0</v>
      </c>
      <c r="BD370" s="48" t="n">
        <f aca="false">IF(OR(N(BD$5)=0,BD$6=""),0,BD$5*((DATE(YEAR($B370),MONTH($B370),MIN(BD$6,DAY(EOMONTH($B370,0))))&gt;=$B370)*(DATE(YEAR($B370),MONTH($B370),MIN(BD$6,DAY(EOMONTH($B370,0))))&lt;$C370)+(DATE(YEAR($B370),MONTH($B370)+1,MIN(BD$6,DAY(EOMONTH($B370,1))))&gt;=$B370)*(DATE(YEAR($B370),MONTH($B370)+1,MIN(BD$6,DAY(EOMONTH($B370,1))))&lt;$C370)))</f>
        <v>0</v>
      </c>
      <c r="BE370" s="48" t="n">
        <f aca="false">IF(OR(N(BE$5)=0,BE$6=""),0,BE$5*((DATE(YEAR($B370),MONTH($B370),MIN(BE$6,DAY(EOMONTH($B370,0))))&gt;=$B370)*(DATE(YEAR($B370),MONTH($B370),MIN(BE$6,DAY(EOMONTH($B370,0))))&lt;$C370)+(DATE(YEAR($B370),MONTH($B370)+1,MIN(BE$6,DAY(EOMONTH($B370,1))))&gt;=$B370)*(DATE(YEAR($B370),MONTH($B370)+1,MIN(BE$6,DAY(EOMONTH($B370,1))))&lt;$C370)))</f>
        <v>0</v>
      </c>
      <c r="BF370" s="48" t="n">
        <f aca="false">IF(OR(N(BF$5)=0,BF$6=""),0,BF$5*((DATE(YEAR($B370),MONTH($B370),MIN(BF$6,DAY(EOMONTH($B370,0))))&gt;=$B370)*(DATE(YEAR($B370),MONTH($B370),MIN(BF$6,DAY(EOMONTH($B370,0))))&lt;$C370)+(DATE(YEAR($B370),MONTH($B370)+1,MIN(BF$6,DAY(EOMONTH($B370,1))))&gt;=$B370)*(DATE(YEAR($B370),MONTH($B370)+1,MIN(BF$6,DAY(EOMONTH($B370,1))))&lt;$C370)))</f>
        <v>0</v>
      </c>
      <c r="BG370" s="48" t="n">
        <f aca="false">IF(OR(N(BG$5)=0,BG$6=""),0,BG$5*((DATE(YEAR($B370),MONTH($B370),MIN(BG$6,DAY(EOMONTH($B370,0))))&gt;=$B370)*(DATE(YEAR($B370),MONTH($B370),MIN(BG$6,DAY(EOMONTH($B370,0))))&lt;$C370)+(DATE(YEAR($B370),MONTH($B370)+1,MIN(BG$6,DAY(EOMONTH($B370,1))))&gt;=$B370)*(DATE(YEAR($B370),MONTH($B370)+1,MIN(BG$6,DAY(EOMONTH($B370,1))))&lt;$C370)))</f>
        <v>0</v>
      </c>
      <c r="BH370" s="48" t="n">
        <f aca="false">IF(OR(N(BH$5)=0,BH$6=""),0,BH$5*((DATE(YEAR($B370),MONTH($B370),MIN(BH$6,DAY(EOMONTH($B370,0))))&gt;=$B370)*(DATE(YEAR($B370),MONTH($B370),MIN(BH$6,DAY(EOMONTH($B370,0))))&lt;$C370)+(DATE(YEAR($B370),MONTH($B370)+1,MIN(BH$6,DAY(EOMONTH($B370,1))))&gt;=$B370)*(DATE(YEAR($B370),MONTH($B370)+1,MIN(BH$6,DAY(EOMONTH($B370,1))))&lt;$C370)))</f>
        <v>0</v>
      </c>
      <c r="BI370" s="48" t="n">
        <f aca="false">IF(OR(N(BI$5)=0,BI$6=""),0,BI$5*((DATE(YEAR($B370),MONTH($B370),MIN(BI$6,DAY(EOMONTH($B370,0))))&gt;=$B370)*(DATE(YEAR($B370),MONTH($B370),MIN(BI$6,DAY(EOMONTH($B370,0))))&lt;$C370)+(DATE(YEAR($B370),MONTH($B370)+1,MIN(BI$6,DAY(EOMONTH($B370,1))))&gt;=$B370)*(DATE(YEAR($B370),MONTH($B370)+1,MIN(BI$6,DAY(EOMONTH($B370,1))))&lt;$C370)))</f>
        <v>0</v>
      </c>
      <c r="BJ370" s="48" t="n">
        <f aca="false">IF(OR(N(BJ$5)=0,BJ$6=""),0,BJ$5*((DATE(YEAR($B370),MONTH($B370),MIN(BJ$6,DAY(EOMONTH($B370,0))))&gt;=$B370)*(DATE(YEAR($B370),MONTH($B370),MIN(BJ$6,DAY(EOMONTH($B370,0))))&lt;$C370)+(DATE(YEAR($B370),MONTH($B370)+1,MIN(BJ$6,DAY(EOMONTH($B370,1))))&gt;=$B370)*(DATE(YEAR($B370),MONTH($B370)+1,MIN(BJ$6,DAY(EOMONTH($B370,1))))&lt;$C370)))</f>
        <v>0</v>
      </c>
      <c r="BK370" s="48" t="n">
        <f aca="false">IF(OR(N(BK$5)=0,BK$6=""),0,BK$5*((DATE(YEAR($B370),MONTH($B370),MIN(BK$6,DAY(EOMONTH($B370,0))))&gt;=$B370)*(DATE(YEAR($B370),MONTH($B370),MIN(BK$6,DAY(EOMONTH($B370,0))))&lt;$C370)+(DATE(YEAR($B370),MONTH($B370)+1,MIN(BK$6,DAY(EOMONTH($B370,1))))&gt;=$B370)*(DATE(YEAR($B370),MONTH($B370)+1,MIN(BK$6,DAY(EOMONTH($B370,1))))&lt;$C370)))</f>
        <v>0</v>
      </c>
      <c r="BL370" s="48" t="n">
        <f aca="false">IF(OR(N(BL$5)=0,BL$6=""),0,BL$5*((DATE(YEAR($B370),MONTH($B370),MIN(BL$6,DAY(EOMONTH($B370,0))))&gt;=$B370)*(DATE(YEAR($B370),MONTH($B370),MIN(BL$6,DAY(EOMONTH($B370,0))))&lt;$C370)+(DATE(YEAR($B370),MONTH($B370)+1,MIN(BL$6,DAY(EOMONTH($B370,1))))&gt;=$B370)*(DATE(YEAR($B370),MONTH($B370)+1,MIN(BL$6,DAY(EOMONTH($B370,1))))&lt;$C370)))</f>
        <v>0</v>
      </c>
      <c r="BM370" s="48" t="n">
        <f aca="false">IF(OR(N(BM$5)=0,BM$6=""),0,BM$5*((DATE(YEAR($B370),MONTH($B370),MIN(BM$6,DAY(EOMONTH($B370,0))))&gt;=$B370)*(DATE(YEAR($B370),MONTH($B370),MIN(BM$6,DAY(EOMONTH($B370,0))))&lt;$C370)+(DATE(YEAR($B370),MONTH($B370)+1,MIN(BM$6,DAY(EOMONTH($B370,1))))&gt;=$B370)*(DATE(YEAR($B370),MONTH($B370)+1,MIN(BM$6,DAY(EOMONTH($B370,1))))&lt;$C370)))</f>
        <v>0</v>
      </c>
      <c r="BN370" s="48" t="n">
        <f aca="false">IF(OR(N(BN$5)=0,BN$6=""),0,BN$5*((DATE(YEAR($B370),MONTH($B370),MIN(BN$6,DAY(EOMONTH($B370,0))))&gt;=$B370)*(DATE(YEAR($B370),MONTH($B370),MIN(BN$6,DAY(EOMONTH($B370,0))))&lt;$C370)+(DATE(YEAR($B370),MONTH($B370)+1,MIN(BN$6,DAY(EOMONTH($B370,1))))&gt;=$B370)*(DATE(YEAR($B370),MONTH($B370)+1,MIN(BN$6,DAY(EOMONTH($B370,1))))&lt;$C370)))</f>
        <v>0</v>
      </c>
      <c r="BO370" s="48" t="n">
        <f aca="false">IF(OR(N(BO$5)=0,BO$6=""),0,BO$5*((DATE(YEAR($B370),MONTH($B370),MIN(BO$6,DAY(EOMONTH($B370,0))))&gt;=$B370)*(DATE(YEAR($B370),MONTH($B370),MIN(BO$6,DAY(EOMONTH($B370,0))))&lt;$C370)+(DATE(YEAR($B370),MONTH($B370)+1,MIN(BO$6,DAY(EOMONTH($B370,1))))&gt;=$B370)*(DATE(YEAR($B370),MONTH($B370)+1,MIN(BO$6,DAY(EOMONTH($B370,1))))&lt;$C370)))</f>
        <v>0</v>
      </c>
      <c r="BP370" s="48" t="n">
        <f aca="false">IF(OR(N(BP$5)=0,BP$6=""),0,BP$5*((DATE(YEAR($B370),MONTH($B370),MIN(BP$6,DAY(EOMONTH($B370,0))))&gt;=$B370)*(DATE(YEAR($B370),MONTH($B370),MIN(BP$6,DAY(EOMONTH($B370,0))))&lt;$C370)+(DATE(YEAR($B370),MONTH($B370)+1,MIN(BP$6,DAY(EOMONTH($B370,1))))&gt;=$B370)*(DATE(YEAR($B370),MONTH($B370)+1,MIN(BP$6,DAY(EOMONTH($B370,1))))&lt;$C370)))</f>
        <v>0</v>
      </c>
      <c r="BQ370" s="48" t="n">
        <f aca="false">IF(OR(N(BQ$5)=0,BQ$6=""),0,BQ$5*((DATE(YEAR($B370),MONTH($B370),MIN(BQ$6,DAY(EOMONTH($B370,0))))&gt;=$B370)*(DATE(YEAR($B370),MONTH($B370),MIN(BQ$6,DAY(EOMONTH($B370,0))))&lt;$C370)+(DATE(YEAR($B370),MONTH($B370)+1,MIN(BQ$6,DAY(EOMONTH($B370,1))))&gt;=$B370)*(DATE(YEAR($B370),MONTH($B370)+1,MIN(BQ$6,DAY(EOMONTH($B370,1))))&lt;$C370)))</f>
        <v>0</v>
      </c>
      <c r="BR370" s="48" t="n">
        <f aca="false">IF(OR(N(BR$5)=0,BR$6=""),0,BR$5*((DATE(YEAR($B370),MONTH($B370),MIN(BR$6,DAY(EOMONTH($B370,0))))&gt;=$B370)*(DATE(YEAR($B370),MONTH($B370),MIN(BR$6,DAY(EOMONTH($B370,0))))&lt;$C370)+(DATE(YEAR($B370),MONTH($B370)+1,MIN(BR$6,DAY(EOMONTH($B370,1))))&gt;=$B370)*(DATE(YEAR($B370),MONTH($B370)+1,MIN(BR$6,DAY(EOMONTH($B370,1))))&lt;$C370)))</f>
        <v>0</v>
      </c>
      <c r="BS370" s="48" t="n">
        <f aca="false">IF(OR(N(BS$5)=0,BS$6=""),0,BS$5*((DATE(YEAR($B370),MONTH($B370),MIN(BS$6,DAY(EOMONTH($B370,0))))&gt;=$B370)*(DATE(YEAR($B370),MONTH($B370),MIN(BS$6,DAY(EOMONTH($B370,0))))&lt;$C370)+(DATE(YEAR($B370),MONTH($B370)+1,MIN(BS$6,DAY(EOMONTH($B370,1))))&gt;=$B370)*(DATE(YEAR($B370),MONTH($B370)+1,MIN(BS$6,DAY(EOMONTH($B370,1))))&lt;$C370)))</f>
        <v>0</v>
      </c>
      <c r="BT370" s="48" t="n">
        <f aca="false">IF(OR(N(BT$5)=0,BT$6=""),0,BT$5*((DATE(YEAR($B370),MONTH($B370),MIN(BT$6,DAY(EOMONTH($B370,0))))&gt;=$B370)*(DATE(YEAR($B370),MONTH($B370),MIN(BT$6,DAY(EOMONTH($B370,0))))&lt;$C370)+(DATE(YEAR($B370),MONTH($B370)+1,MIN(BT$6,DAY(EOMONTH($B370,1))))&gt;=$B370)*(DATE(YEAR($B370),MONTH($B370)+1,MIN(BT$6,DAY(EOMONTH($B370,1))))&lt;$C370)))</f>
        <v>0</v>
      </c>
      <c r="BU370" s="48" t="n">
        <f aca="false">IF(OR(N(BU$5)=0,BU$6=""),0,BU$5*((DATE(YEAR($B370),MONTH($B370),MIN(BU$6,DAY(EOMONTH($B370,0))))&gt;=$B370)*(DATE(YEAR($B370),MONTH($B370),MIN(BU$6,DAY(EOMONTH($B370,0))))&lt;$C370)+(DATE(YEAR($B370),MONTH($B370)+1,MIN(BU$6,DAY(EOMONTH($B370,1))))&gt;=$B370)*(DATE(YEAR($B370),MONTH($B370)+1,MIN(BU$6,DAY(EOMONTH($B370,1))))&lt;$C370)))</f>
        <v>0</v>
      </c>
      <c r="BV370" s="48" t="n">
        <f aca="false">IF(OR(N(BV$5)=0,BV$6=""),0,BV$5*((DATE(YEAR($B370),MONTH($B370),MIN(BV$6,DAY(EOMONTH($B370,0))))&gt;=$B370)*(DATE(YEAR($B370),MONTH($B370),MIN(BV$6,DAY(EOMONTH($B370,0))))&lt;$C370)+(DATE(YEAR($B370),MONTH($B370)+1,MIN(BV$6,DAY(EOMONTH($B370,1))))&gt;=$B370)*(DATE(YEAR($B370),MONTH($B370)+1,MIN(BV$6,DAY(EOMONTH($B370,1))))&lt;$C370)))</f>
        <v>0</v>
      </c>
      <c r="BW370" s="48" t="n">
        <f aca="false">IF(OR(N(BW$5)=0,BW$6=""),0,BW$5*((DATE(YEAR($B370),MONTH($B370),MIN(BW$6,DAY(EOMONTH($B370,0))))&gt;=$B370)*(DATE(YEAR($B370),MONTH($B370),MIN(BW$6,DAY(EOMONTH($B370,0))))&lt;$C370)+(DATE(YEAR($B370),MONTH($B370)+1,MIN(BW$6,DAY(EOMONTH($B370,1))))&gt;=$B370)*(DATE(YEAR($B370),MONTH($B370)+1,MIN(BW$6,DAY(EOMONTH($B370,1))))&lt;$C370)))</f>
        <v>0</v>
      </c>
      <c r="BX370" s="48" t="n">
        <f aca="false">MIN(Z370,(FT369*(1+FT$5/Setup!$C$36)+IF($V370=1,N($F370),0)))</f>
        <v>0</v>
      </c>
      <c r="BY370" s="48" t="n">
        <f aca="false">MIN(AA370,(FU369*(1+FU$5/Setup!$C$36)+IF($V370=2,N($F370),0)))</f>
        <v>0</v>
      </c>
      <c r="BZ370" s="48" t="n">
        <f aca="false">MIN(AB370,(FV369*(1+FV$5/Setup!$C$36)+IF($V370=3,N($F370),0)))</f>
        <v>0</v>
      </c>
      <c r="CA370" s="48" t="n">
        <f aca="false">MIN(AC370,(FW369*(1+FW$5/Setup!$C$36)+IF($V370=4,N($F370),0)))</f>
        <v>0</v>
      </c>
      <c r="CB370" s="48" t="n">
        <f aca="false">MIN(AD370,(FX369*(1+FX$5/Setup!$C$36)+IF($V370=5,N($F370),0)))</f>
        <v>0</v>
      </c>
      <c r="CC370" s="48" t="n">
        <f aca="false">MIN(AE370,(FY369*(1+FY$5/Setup!$C$36)+IF($V370=6,N($F370),0)))</f>
        <v>0</v>
      </c>
      <c r="CD370" s="48" t="n">
        <f aca="false">MIN(AF370,(FZ369*(1+FZ$5/Setup!$C$36)+IF($V370=7,N($F370),0)))</f>
        <v>0</v>
      </c>
      <c r="CE370" s="48" t="n">
        <f aca="false">MIN(AG370,(GA369*(1+GA$5/Setup!$C$36)+IF($V370=8,N($F370),0)))</f>
        <v>0</v>
      </c>
      <c r="CF370" s="48" t="n">
        <f aca="false">MIN(AH370,(GB369*(1+GB$5/Setup!$C$36)+IF($V370=9,N($F370),0)))</f>
        <v>0</v>
      </c>
      <c r="CG370" s="48" t="n">
        <f aca="false">MIN(AI370,(GC369*(1+GC$5/Setup!$C$36)+IF($V370=10,N($F370),0)))</f>
        <v>0</v>
      </c>
      <c r="CH370" s="48" t="n">
        <f aca="false">MIN(AJ370,(GD369*(1+GD$5/Setup!$C$36)+IF($V370=11,N($F370),0)))</f>
        <v>0</v>
      </c>
      <c r="CI370" s="48" t="n">
        <f aca="false">MIN(AK370,(GE369*(1+GE$5/Setup!$C$36)+IF($V370=12,N($F370),0)))</f>
        <v>0</v>
      </c>
      <c r="CJ370" s="48" t="n">
        <f aca="false">MIN(AL370,(GF369*(1+GF$5/Setup!$C$36)+IF($V370=13,N($F370),0)))</f>
        <v>0</v>
      </c>
      <c r="CK370" s="48" t="n">
        <f aca="false">MIN(AM370,(GG369*(1+GG$5/Setup!$C$36)+IF($V370=14,N($F370),0)))</f>
        <v>0</v>
      </c>
      <c r="CL370" s="48" t="n">
        <f aca="false">MIN(AN370,(GH369*(1+GH$5/Setup!$C$36)+IF($V370=15,N($F370),0)))</f>
        <v>0</v>
      </c>
      <c r="CM370" s="48" t="n">
        <f aca="false">MIN(AO370,(GI369*(1+GI$5/Setup!$C$36)+IF($V370=16,N($F370),0)))</f>
        <v>0</v>
      </c>
      <c r="CN370" s="48" t="n">
        <f aca="false">MIN(AP370,(GJ369*(1+GJ$5/Setup!$C$36)+IF($V370=17,N($F370),0)))</f>
        <v>0</v>
      </c>
      <c r="CO370" s="48" t="n">
        <f aca="false">MIN(AQ370,(GK369*(1+GK$5/Setup!$C$36)+IF($V370=18,N($F370),0)))</f>
        <v>0</v>
      </c>
      <c r="CP370" s="48" t="n">
        <f aca="false">MIN(AR370,(GL369*(1+GL$5/Setup!$C$36)+IF($V370=19,N($F370),0)))</f>
        <v>0</v>
      </c>
      <c r="CQ370" s="48" t="n">
        <f aca="false">MIN(AS370,(GM369*(1+GM$5/Setup!$C$36)+IF($V370=20,N($F370),0)))</f>
        <v>0</v>
      </c>
      <c r="CR370" s="48" t="n">
        <f aca="false">MIN(AT370,(GN369*(1+GN$5/Setup!$C$36)+IF($V370=21,N($F370),0)))</f>
        <v>0</v>
      </c>
      <c r="CS370" s="48" t="n">
        <f aca="false">MIN(AU370,(GO369*(1+GO$5/Setup!$C$36)+IF($V370=22,N($F370),0)))</f>
        <v>0</v>
      </c>
      <c r="CT370" s="48" t="n">
        <f aca="false">MIN(AV370,(GP369*(1+GP$5/Setup!$C$36)+IF($V370=23,N($F370),0)))</f>
        <v>0</v>
      </c>
      <c r="CU370" s="48" t="n">
        <f aca="false">MIN(AW370,(GQ369*(1+GQ$5/Setup!$C$36)+IF($V370=24,N($F370),0)))</f>
        <v>0</v>
      </c>
      <c r="CV370" s="48" t="n">
        <f aca="false">MIN(AX370,(GR369*(1+GR$5/Setup!$C$36)+IF($V370=25,N($F370),0)))</f>
        <v>0</v>
      </c>
      <c r="CW370" s="48" t="n">
        <f aca="false">MIN(AY370,(GS369*(1+GS$5/Setup!$C$36)+IF($V370=26,N($F370),0)))</f>
        <v>0</v>
      </c>
      <c r="CX370" s="48" t="n">
        <f aca="false">MIN(AZ370,(GT369*(1+GT$5/Setup!$C$36)+IF($V370=27,N($F370),0)))</f>
        <v>0</v>
      </c>
      <c r="CY370" s="48" t="n">
        <f aca="false">MIN(BA370,(GU369*(1+GU$5/Setup!$C$36)+IF($V370=28,N($F370),0)))</f>
        <v>0</v>
      </c>
      <c r="CZ370" s="48" t="n">
        <f aca="false">MIN(BB370,(GV369*(1+GV$5/Setup!$C$36)+IF($V370=29,N($F370),0)))</f>
        <v>0</v>
      </c>
      <c r="DA370" s="48" t="n">
        <f aca="false">MIN(BC370,(GW369*(1+GW$5/Setup!$C$36)+IF($V370=30,N($F370),0)))</f>
        <v>0</v>
      </c>
      <c r="DB370" s="48" t="n">
        <f aca="false">MIN(BD370,(GX369*(1+GX$5/Setup!$C$36)+IF($V370=31,N($F370),0)))</f>
        <v>0</v>
      </c>
      <c r="DC370" s="48" t="n">
        <f aca="false">MIN(BE370,(GY369*(1+GY$5/Setup!$C$36)+IF($V370=32,N($F370),0)))</f>
        <v>0</v>
      </c>
      <c r="DD370" s="48" t="n">
        <f aca="false">MIN(BF370,(GZ369*(1+GZ$5/Setup!$C$36)+IF($V370=33,N($F370),0)))</f>
        <v>0</v>
      </c>
      <c r="DE370" s="48" t="n">
        <f aca="false">MIN(BG370,(HA369*(1+HA$5/Setup!$C$36)+IF($V370=34,N($F370),0)))</f>
        <v>0</v>
      </c>
      <c r="DF370" s="48" t="n">
        <f aca="false">MIN(BH370,(HB369*(1+HB$5/Setup!$C$36)+IF($V370=35,N($F370),0)))</f>
        <v>0</v>
      </c>
      <c r="DG370" s="48" t="n">
        <f aca="false">MIN(BI370,(HC369*(1+HC$5/Setup!$C$36)+IF($V370=36,N($F370),0)))</f>
        <v>0</v>
      </c>
      <c r="DH370" s="48" t="n">
        <f aca="false">MIN(BJ370,(HD369*(1+HD$5/Setup!$C$36)+IF($V370=37,N($F370),0)))</f>
        <v>0</v>
      </c>
      <c r="DI370" s="48" t="n">
        <f aca="false">MIN(BK370,(HE369*(1+HE$5/Setup!$C$36)+IF($V370=38,N($F370),0)))</f>
        <v>0</v>
      </c>
      <c r="DJ370" s="48" t="n">
        <f aca="false">MIN(BL370,(HF369*(1+HF$5/Setup!$C$36)+IF($V370=39,N($F370),0)))</f>
        <v>0</v>
      </c>
      <c r="DK370" s="48" t="n">
        <f aca="false">MIN(BM370,(HG369*(1+HG$5/Setup!$C$36)+IF($V370=40,N($F370),0)))</f>
        <v>0</v>
      </c>
      <c r="DL370" s="48" t="n">
        <f aca="false">MIN(BN370,(HH369*(1+HH$5/Setup!$C$36)+IF($V370=41,N($F370),0)))</f>
        <v>0</v>
      </c>
      <c r="DM370" s="48" t="n">
        <f aca="false">MIN(BO370,(HI369*(1+HI$5/Setup!$C$36)+IF($V370=42,N($F370),0)))</f>
        <v>0</v>
      </c>
      <c r="DN370" s="48" t="n">
        <f aca="false">MIN(BP370,(HJ369*(1+HJ$5/Setup!$C$36)+IF($V370=43,N($F370),0)))</f>
        <v>0</v>
      </c>
      <c r="DO370" s="48" t="n">
        <f aca="false">MIN(BQ370,(HK369*(1+HK$5/Setup!$C$36)+IF($V370=44,N($F370),0)))</f>
        <v>0</v>
      </c>
      <c r="DP370" s="48" t="n">
        <f aca="false">MIN(BR370,(HL369*(1+HL$5/Setup!$C$36)+IF($V370=45,N($F370),0)))</f>
        <v>0</v>
      </c>
      <c r="DQ370" s="48" t="n">
        <f aca="false">MIN(BS370,(HM369*(1+HM$5/Setup!$C$36)+IF($V370=46,N($F370),0)))</f>
        <v>0</v>
      </c>
      <c r="DR370" s="48" t="n">
        <f aca="false">MIN(BT370,(HN369*(1+HN$5/Setup!$C$36)+IF($V370=47,N($F370),0)))</f>
        <v>0</v>
      </c>
      <c r="DS370" s="48" t="n">
        <f aca="false">MIN(BU370,(HO369*(1+HO$5/Setup!$C$36)+IF($V370=48,N($F370),0)))</f>
        <v>0</v>
      </c>
      <c r="DT370" s="48" t="n">
        <f aca="false">MIN(BV370,(HP369*(1+HP$5/Setup!$C$36)+IF($V370=49,N($F370),0)))</f>
        <v>0</v>
      </c>
      <c r="DU370" s="48" t="n">
        <f aca="false">MIN(BW370,(HQ369*(1+HQ$5/Setup!$C$36)+IF($V370=50,N($F370),0)))</f>
        <v>0</v>
      </c>
      <c r="DV370" s="48" t="n">
        <f aca="false">MIN(MAX((FT369*(1+FT$5/Setup!$C$36)+IF($V370=1,N($F370),0))-BX370,0),MAX($P370-0,0))</f>
        <v>0</v>
      </c>
      <c r="DW370" s="48" t="n">
        <f aca="false">MIN(MAX((FU369*(1+FU$5/Setup!$C$36)+IF($V370=2,N($F370),0))-BY370,0),MAX($P370-SUM(DV370:DV370),0))</f>
        <v>0</v>
      </c>
      <c r="DX370" s="48" t="n">
        <f aca="false">MIN(MAX((FV369*(1+FV$5/Setup!$C$36)+IF($V370=3,N($F370),0))-BZ370,0),MAX($P370-SUM(DV370:DW370),0))</f>
        <v>0</v>
      </c>
      <c r="DY370" s="48" t="n">
        <f aca="false">MIN(MAX((FW369*(1+FW$5/Setup!$C$36)+IF($V370=4,N($F370),0))-CA370,0),MAX($P370-SUM(DV370:DX370),0))</f>
        <v>0</v>
      </c>
      <c r="DZ370" s="48" t="n">
        <f aca="false">MIN(MAX((FX369*(1+FX$5/Setup!$C$36)+IF($V370=5,N($F370),0))-CB370,0),MAX($P370-SUM(DV370:DY370),0))</f>
        <v>0</v>
      </c>
      <c r="EA370" s="48" t="n">
        <f aca="false">MIN(MAX((FY369*(1+FY$5/Setup!$C$36)+IF($V370=6,N($F370),0))-CC370,0),MAX($P370-SUM(DV370:DZ370),0))</f>
        <v>0</v>
      </c>
      <c r="EB370" s="48" t="n">
        <f aca="false">MIN(MAX((FZ369*(1+FZ$5/Setup!$C$36)+IF($V370=7,N($F370),0))-CD370,0),MAX($P370-SUM(DV370:EA370),0))</f>
        <v>0</v>
      </c>
      <c r="EC370" s="48" t="n">
        <f aca="false">MIN(MAX((GA369*(1+GA$5/Setup!$C$36)+IF($V370=8,N($F370),0))-CE370,0),MAX($P370-SUM(DV370:EB370),0))</f>
        <v>0</v>
      </c>
      <c r="ED370" s="48" t="n">
        <f aca="false">MIN(MAX((GB369*(1+GB$5/Setup!$C$36)+IF($V370=9,N($F370),0))-CF370,0),MAX($P370-SUM(DV370:EC370),0))</f>
        <v>0</v>
      </c>
      <c r="EE370" s="48" t="n">
        <f aca="false">MIN(MAX((GC369*(1+GC$5/Setup!$C$36)+IF($V370=10,N($F370),0))-CG370,0),MAX($P370-SUM(DV370:ED370),0))</f>
        <v>0</v>
      </c>
      <c r="EF370" s="48" t="n">
        <f aca="false">MIN(MAX((GD369*(1+GD$5/Setup!$C$36)+IF($V370=11,N($F370),0))-CH370,0),MAX($P370-SUM(DV370:EE370),0))</f>
        <v>0</v>
      </c>
      <c r="EG370" s="48" t="n">
        <f aca="false">MIN(MAX((GE369*(1+GE$5/Setup!$C$36)+IF($V370=12,N($F370),0))-CI370,0),MAX($P370-SUM(DV370:EF370),0))</f>
        <v>0</v>
      </c>
      <c r="EH370" s="48" t="n">
        <f aca="false">MIN(MAX((GF369*(1+GF$5/Setup!$C$36)+IF($V370=13,N($F370),0))-CJ370,0),MAX($P370-SUM(DV370:EG370),0))</f>
        <v>0</v>
      </c>
      <c r="EI370" s="48" t="n">
        <f aca="false">MIN(MAX((GG369*(1+GG$5/Setup!$C$36)+IF($V370=14,N($F370),0))-CK370,0),MAX($P370-SUM(DV370:EH370),0))</f>
        <v>0</v>
      </c>
      <c r="EJ370" s="48" t="n">
        <f aca="false">MIN(MAX((GH369*(1+GH$5/Setup!$C$36)+IF($V370=15,N($F370),0))-CL370,0),MAX($P370-SUM(DV370:EI370),0))</f>
        <v>0</v>
      </c>
      <c r="EK370" s="48" t="n">
        <f aca="false">MIN(MAX((GI369*(1+GI$5/Setup!$C$36)+IF($V370=16,N($F370),0))-CM370,0),MAX($P370-SUM(DV370:EJ370),0))</f>
        <v>0</v>
      </c>
      <c r="EL370" s="48" t="n">
        <f aca="false">MIN(MAX((GJ369*(1+GJ$5/Setup!$C$36)+IF($V370=17,N($F370),0))-CN370,0),MAX($P370-SUM(DV370:EK370),0))</f>
        <v>0</v>
      </c>
      <c r="EM370" s="48" t="n">
        <f aca="false">MIN(MAX((GK369*(1+GK$5/Setup!$C$36)+IF($V370=18,N($F370),0))-CO370,0),MAX($P370-SUM(DV370:EL370),0))</f>
        <v>0</v>
      </c>
      <c r="EN370" s="48" t="n">
        <f aca="false">MIN(MAX((GL369*(1+GL$5/Setup!$C$36)+IF($V370=19,N($F370),0))-CP370,0),MAX($P370-SUM(DV370:EM370),0))</f>
        <v>0</v>
      </c>
      <c r="EO370" s="48" t="n">
        <f aca="false">MIN(MAX((GM369*(1+GM$5/Setup!$C$36)+IF($V370=20,N($F370),0))-CQ370,0),MAX($P370-SUM(DV370:EN370),0))</f>
        <v>0</v>
      </c>
      <c r="EP370" s="48" t="n">
        <f aca="false">MIN(MAX((GN369*(1+GN$5/Setup!$C$36)+IF($V370=21,N($F370),0))-CR370,0),MAX($P370-SUM(DV370:EO370),0))</f>
        <v>0</v>
      </c>
      <c r="EQ370" s="48" t="n">
        <f aca="false">MIN(MAX((GO369*(1+GO$5/Setup!$C$36)+IF($V370=22,N($F370),0))-CS370,0),MAX($P370-SUM(DV370:EP370),0))</f>
        <v>0</v>
      </c>
      <c r="ER370" s="48" t="n">
        <f aca="false">MIN(MAX((GP369*(1+GP$5/Setup!$C$36)+IF($V370=23,N($F370),0))-CT370,0),MAX($P370-SUM(DV370:EQ370),0))</f>
        <v>0</v>
      </c>
      <c r="ES370" s="48" t="n">
        <f aca="false">MIN(MAX((GQ369*(1+GQ$5/Setup!$C$36)+IF($V370=24,N($F370),0))-CU370,0),MAX($P370-SUM(DV370:ER370),0))</f>
        <v>0</v>
      </c>
      <c r="ET370" s="48" t="n">
        <f aca="false">MIN(MAX((GR369*(1+GR$5/Setup!$C$36)+IF($V370=25,N($F370),0))-CV370,0),MAX($P370-SUM(DV370:ES370),0))</f>
        <v>0</v>
      </c>
      <c r="EU370" s="48" t="n">
        <f aca="false">MIN(MAX((GS369*(1+GS$5/Setup!$C$36)+IF($V370=26,N($F370),0))-CW370,0),MAX($P370-SUM(DV370:ET370),0))</f>
        <v>0</v>
      </c>
      <c r="EV370" s="48" t="n">
        <f aca="false">MIN(MAX((GT369*(1+GT$5/Setup!$C$36)+IF($V370=27,N($F370),0))-CX370,0),MAX($P370-SUM(DV370:EU370),0))</f>
        <v>0</v>
      </c>
      <c r="EW370" s="48" t="n">
        <f aca="false">MIN(MAX((GU369*(1+GU$5/Setup!$C$36)+IF($V370=28,N($F370),0))-CY370,0),MAX($P370-SUM(DV370:EV370),0))</f>
        <v>0</v>
      </c>
      <c r="EX370" s="48" t="n">
        <f aca="false">MIN(MAX((GV369*(1+GV$5/Setup!$C$36)+IF($V370=29,N($F370),0))-CZ370,0),MAX($P370-SUM(DV370:EW370),0))</f>
        <v>0</v>
      </c>
      <c r="EY370" s="48" t="n">
        <f aca="false">MIN(MAX((GW369*(1+GW$5/Setup!$C$36)+IF($V370=30,N($F370),0))-DA370,0),MAX($P370-SUM(DV370:EX370),0))</f>
        <v>0</v>
      </c>
      <c r="EZ370" s="48" t="n">
        <f aca="false">MIN(MAX((GX369*(1+GX$5/Setup!$C$36)+IF($V370=31,N($F370),0))-DB370,0),MAX($P370-SUM(DV370:EY370),0))</f>
        <v>0</v>
      </c>
      <c r="FA370" s="48" t="n">
        <f aca="false">MIN(MAX((GY369*(1+GY$5/Setup!$C$36)+IF($V370=32,N($F370),0))-DC370,0),MAX($P370-SUM(DV370:EZ370),0))</f>
        <v>0</v>
      </c>
      <c r="FB370" s="48" t="n">
        <f aca="false">MIN(MAX((GZ369*(1+GZ$5/Setup!$C$36)+IF($V370=33,N($F370),0))-DD370,0),MAX($P370-SUM(DV370:FA370),0))</f>
        <v>0</v>
      </c>
      <c r="FC370" s="48" t="n">
        <f aca="false">MIN(MAX((HA369*(1+HA$5/Setup!$C$36)+IF($V370=34,N($F370),0))-DE370,0),MAX($P370-SUM(DV370:FB370),0))</f>
        <v>0</v>
      </c>
      <c r="FD370" s="48" t="n">
        <f aca="false">MIN(MAX((HB369*(1+HB$5/Setup!$C$36)+IF($V370=35,N($F370),0))-DF370,0),MAX($P370-SUM(DV370:FC370),0))</f>
        <v>0</v>
      </c>
      <c r="FE370" s="48" t="n">
        <f aca="false">MIN(MAX((HC369*(1+HC$5/Setup!$C$36)+IF($V370=36,N($F370),0))-DG370,0),MAX($P370-SUM(DV370:FD370),0))</f>
        <v>0</v>
      </c>
      <c r="FF370" s="48" t="n">
        <f aca="false">MIN(MAX((HD369*(1+HD$5/Setup!$C$36)+IF($V370=37,N($F370),0))-DH370,0),MAX($P370-SUM(DV370:FE370),0))</f>
        <v>0</v>
      </c>
      <c r="FG370" s="48" t="n">
        <f aca="false">MIN(MAX((HE369*(1+HE$5/Setup!$C$36)+IF($V370=38,N($F370),0))-DI370,0),MAX($P370-SUM(DV370:FF370),0))</f>
        <v>0</v>
      </c>
      <c r="FH370" s="48" t="n">
        <f aca="false">MIN(MAX((HF369*(1+HF$5/Setup!$C$36)+IF($V370=39,N($F370),0))-DJ370,0),MAX($P370-SUM(DV370:FG370),0))</f>
        <v>0</v>
      </c>
      <c r="FI370" s="48" t="n">
        <f aca="false">MIN(MAX((HG369*(1+HG$5/Setup!$C$36)+IF($V370=40,N($F370),0))-DK370,0),MAX($P370-SUM(DV370:FH370),0))</f>
        <v>0</v>
      </c>
      <c r="FJ370" s="48" t="n">
        <f aca="false">MIN(MAX((HH369*(1+HH$5/Setup!$C$36)+IF($V370=41,N($F370),0))-DL370,0),MAX($P370-SUM(DV370:FI370),0))</f>
        <v>0</v>
      </c>
      <c r="FK370" s="48" t="n">
        <f aca="false">MIN(MAX((HI369*(1+HI$5/Setup!$C$36)+IF($V370=42,N($F370),0))-DM370,0),MAX($P370-SUM(DV370:FJ370),0))</f>
        <v>0</v>
      </c>
      <c r="FL370" s="48" t="n">
        <f aca="false">MIN(MAX((HJ369*(1+HJ$5/Setup!$C$36)+IF($V370=43,N($F370),0))-DN370,0),MAX($P370-SUM(DV370:FK370),0))</f>
        <v>0</v>
      </c>
      <c r="FM370" s="48" t="n">
        <f aca="false">MIN(MAX((HK369*(1+HK$5/Setup!$C$36)+IF($V370=44,N($F370),0))-DO370,0),MAX($P370-SUM(DV370:FL370),0))</f>
        <v>0</v>
      </c>
      <c r="FN370" s="48" t="n">
        <f aca="false">MIN(MAX((HL369*(1+HL$5/Setup!$C$36)+IF($V370=45,N($F370),0))-DP370,0),MAX($P370-SUM(DV370:FM370),0))</f>
        <v>0</v>
      </c>
      <c r="FO370" s="48" t="n">
        <f aca="false">MIN(MAX((HM369*(1+HM$5/Setup!$C$36)+IF($V370=46,N($F370),0))-DQ370,0),MAX($P370-SUM(DV370:FN370),0))</f>
        <v>0</v>
      </c>
      <c r="FP370" s="48" t="n">
        <f aca="false">MIN(MAX((HN369*(1+HN$5/Setup!$C$36)+IF($V370=47,N($F370),0))-DR370,0),MAX($P370-SUM(DV370:FO370),0))</f>
        <v>0</v>
      </c>
      <c r="FQ370" s="48" t="n">
        <f aca="false">MIN(MAX((HO369*(1+HO$5/Setup!$C$36)+IF($V370=48,N($F370),0))-DS370,0),MAX($P370-SUM(DV370:FP370),0))</f>
        <v>0</v>
      </c>
      <c r="FR370" s="48" t="n">
        <f aca="false">MIN(MAX((HP369*(1+HP$5/Setup!$C$36)+IF($V370=49,N($F370),0))-DT370,0),MAX($P370-SUM(DV370:FQ370),0))</f>
        <v>0</v>
      </c>
      <c r="FS370" s="48" t="n">
        <f aca="false">MIN(MAX((HQ369*(1+HQ$5/Setup!$C$36)+IF($V370=50,N($F370),0))-DU370,0),MAX($P370-SUM(DV370:FR370),0))</f>
        <v>0</v>
      </c>
      <c r="FT370" s="48" t="n">
        <f aca="false">IF((FT369*(1+FT$5/Setup!$C$36)+IF($V370=1,N($F370),0))-BX370-DV370&lt;0.005,0,(FT369*(1+FT$5/Setup!$C$36)+IF($V370=1,N($F370),0))-BX370-DV370)</f>
        <v>0</v>
      </c>
      <c r="FU370" s="48" t="n">
        <f aca="false">IF((FU369*(1+FU$5/Setup!$C$36)+IF($V370=2,N($F370),0))-BY370-DW370&lt;0.005,0,(FU369*(1+FU$5/Setup!$C$36)+IF($V370=2,N($F370),0))-BY370-DW370)</f>
        <v>0</v>
      </c>
      <c r="FV370" s="48" t="n">
        <f aca="false">IF((FV369*(1+FV$5/Setup!$C$36)+IF($V370=3,N($F370),0))-BZ370-DX370&lt;0.005,0,(FV369*(1+FV$5/Setup!$C$36)+IF($V370=3,N($F370),0))-BZ370-DX370)</f>
        <v>0</v>
      </c>
      <c r="FW370" s="48" t="n">
        <f aca="false">IF((FW369*(1+FW$5/Setup!$C$36)+IF($V370=4,N($F370),0))-CA370-DY370&lt;0.005,0,(FW369*(1+FW$5/Setup!$C$36)+IF($V370=4,N($F370),0))-CA370-DY370)</f>
        <v>0</v>
      </c>
      <c r="FX370" s="48" t="n">
        <f aca="false">IF((FX369*(1+FX$5/Setup!$C$36)+IF($V370=5,N($F370),0))-CB370-DZ370&lt;0.005,0,(FX369*(1+FX$5/Setup!$C$36)+IF($V370=5,N($F370),0))-CB370-DZ370)</f>
        <v>0</v>
      </c>
      <c r="FY370" s="48" t="n">
        <f aca="false">IF((FY369*(1+FY$5/Setup!$C$36)+IF($V370=6,N($F370),0))-CC370-EA370&lt;0.005,0,(FY369*(1+FY$5/Setup!$C$36)+IF($V370=6,N($F370),0))-CC370-EA370)</f>
        <v>0</v>
      </c>
      <c r="FZ370" s="48" t="n">
        <f aca="false">IF((FZ369*(1+FZ$5/Setup!$C$36)+IF($V370=7,N($F370),0))-CD370-EB370&lt;0.005,0,(FZ369*(1+FZ$5/Setup!$C$36)+IF($V370=7,N($F370),0))-CD370-EB370)</f>
        <v>0</v>
      </c>
      <c r="GA370" s="48" t="n">
        <f aca="false">IF((GA369*(1+GA$5/Setup!$C$36)+IF($V370=8,N($F370),0))-CE370-EC370&lt;0.005,0,(GA369*(1+GA$5/Setup!$C$36)+IF($V370=8,N($F370),0))-CE370-EC370)</f>
        <v>0</v>
      </c>
      <c r="GB370" s="48" t="n">
        <f aca="false">IF((GB369*(1+GB$5/Setup!$C$36)+IF($V370=9,N($F370),0))-CF370-ED370&lt;0.005,0,(GB369*(1+GB$5/Setup!$C$36)+IF($V370=9,N($F370),0))-CF370-ED370)</f>
        <v>0</v>
      </c>
      <c r="GC370" s="48" t="n">
        <f aca="false">IF((GC369*(1+GC$5/Setup!$C$36)+IF($V370=10,N($F370),0))-CG370-EE370&lt;0.005,0,(GC369*(1+GC$5/Setup!$C$36)+IF($V370=10,N($F370),0))-CG370-EE370)</f>
        <v>0</v>
      </c>
      <c r="GD370" s="48" t="n">
        <f aca="false">IF((GD369*(1+GD$5/Setup!$C$36)+IF($V370=11,N($F370),0))-CH370-EF370&lt;0.005,0,(GD369*(1+GD$5/Setup!$C$36)+IF($V370=11,N($F370),0))-CH370-EF370)</f>
        <v>0</v>
      </c>
      <c r="GE370" s="48" t="n">
        <f aca="false">IF((GE369*(1+GE$5/Setup!$C$36)+IF($V370=12,N($F370),0))-CI370-EG370&lt;0.005,0,(GE369*(1+GE$5/Setup!$C$36)+IF($V370=12,N($F370),0))-CI370-EG370)</f>
        <v>0</v>
      </c>
      <c r="GF370" s="48" t="n">
        <f aca="false">IF((GF369*(1+GF$5/Setup!$C$36)+IF($V370=13,N($F370),0))-CJ370-EH370&lt;0.005,0,(GF369*(1+GF$5/Setup!$C$36)+IF($V370=13,N($F370),0))-CJ370-EH370)</f>
        <v>0</v>
      </c>
      <c r="GG370" s="48" t="n">
        <f aca="false">IF((GG369*(1+GG$5/Setup!$C$36)+IF($V370=14,N($F370),0))-CK370-EI370&lt;0.005,0,(GG369*(1+GG$5/Setup!$C$36)+IF($V370=14,N($F370),0))-CK370-EI370)</f>
        <v>0</v>
      </c>
      <c r="GH370" s="48" t="n">
        <f aca="false">IF((GH369*(1+GH$5/Setup!$C$36)+IF($V370=15,N($F370),0))-CL370-EJ370&lt;0.005,0,(GH369*(1+GH$5/Setup!$C$36)+IF($V370=15,N($F370),0))-CL370-EJ370)</f>
        <v>0</v>
      </c>
      <c r="GI370" s="48" t="n">
        <f aca="false">IF((GI369*(1+GI$5/Setup!$C$36)+IF($V370=16,N($F370),0))-CM370-EK370&lt;0.005,0,(GI369*(1+GI$5/Setup!$C$36)+IF($V370=16,N($F370),0))-CM370-EK370)</f>
        <v>0</v>
      </c>
      <c r="GJ370" s="48" t="n">
        <f aca="false">IF((GJ369*(1+GJ$5/Setup!$C$36)+IF($V370=17,N($F370),0))-CN370-EL370&lt;0.005,0,(GJ369*(1+GJ$5/Setup!$C$36)+IF($V370=17,N($F370),0))-CN370-EL370)</f>
        <v>0</v>
      </c>
      <c r="GK370" s="48" t="n">
        <f aca="false">IF((GK369*(1+GK$5/Setup!$C$36)+IF($V370=18,N($F370),0))-CO370-EM370&lt;0.005,0,(GK369*(1+GK$5/Setup!$C$36)+IF($V370=18,N($F370),0))-CO370-EM370)</f>
        <v>0</v>
      </c>
      <c r="GL370" s="48" t="n">
        <f aca="false">IF((GL369*(1+GL$5/Setup!$C$36)+IF($V370=19,N($F370),0))-CP370-EN370&lt;0.005,0,(GL369*(1+GL$5/Setup!$C$36)+IF($V370=19,N($F370),0))-CP370-EN370)</f>
        <v>0</v>
      </c>
      <c r="GM370" s="48" t="n">
        <f aca="false">IF((GM369*(1+GM$5/Setup!$C$36)+IF($V370=20,N($F370),0))-CQ370-EO370&lt;0.005,0,(GM369*(1+GM$5/Setup!$C$36)+IF($V370=20,N($F370),0))-CQ370-EO370)</f>
        <v>0</v>
      </c>
      <c r="GN370" s="48" t="n">
        <f aca="false">IF((GN369*(1+GN$5/Setup!$C$36)+IF($V370=21,N($F370),0))-CR370-EP370&lt;0.005,0,(GN369*(1+GN$5/Setup!$C$36)+IF($V370=21,N($F370),0))-CR370-EP370)</f>
        <v>0</v>
      </c>
      <c r="GO370" s="48" t="n">
        <f aca="false">IF((GO369*(1+GO$5/Setup!$C$36)+IF($V370=22,N($F370),0))-CS370-EQ370&lt;0.005,0,(GO369*(1+GO$5/Setup!$C$36)+IF($V370=22,N($F370),0))-CS370-EQ370)</f>
        <v>0</v>
      </c>
      <c r="GP370" s="48" t="n">
        <f aca="false">IF((GP369*(1+GP$5/Setup!$C$36)+IF($V370=23,N($F370),0))-CT370-ER370&lt;0.005,0,(GP369*(1+GP$5/Setup!$C$36)+IF($V370=23,N($F370),0))-CT370-ER370)</f>
        <v>0</v>
      </c>
      <c r="GQ370" s="48" t="n">
        <f aca="false">IF((GQ369*(1+GQ$5/Setup!$C$36)+IF($V370=24,N($F370),0))-CU370-ES370&lt;0.005,0,(GQ369*(1+GQ$5/Setup!$C$36)+IF($V370=24,N($F370),0))-CU370-ES370)</f>
        <v>0</v>
      </c>
      <c r="GR370" s="48" t="n">
        <f aca="false">IF((GR369*(1+GR$5/Setup!$C$36)+IF($V370=25,N($F370),0))-CV370-ET370&lt;0.005,0,(GR369*(1+GR$5/Setup!$C$36)+IF($V370=25,N($F370),0))-CV370-ET370)</f>
        <v>0</v>
      </c>
      <c r="GS370" s="48" t="n">
        <f aca="false">IF((GS369*(1+GS$5/Setup!$C$36)+IF($V370=26,N($F370),0))-CW370-EU370&lt;0.005,0,(GS369*(1+GS$5/Setup!$C$36)+IF($V370=26,N($F370),0))-CW370-EU370)</f>
        <v>0</v>
      </c>
      <c r="GT370" s="48" t="n">
        <f aca="false">IF((GT369*(1+GT$5/Setup!$C$36)+IF($V370=27,N($F370),0))-CX370-EV370&lt;0.005,0,(GT369*(1+GT$5/Setup!$C$36)+IF($V370=27,N($F370),0))-CX370-EV370)</f>
        <v>0</v>
      </c>
      <c r="GU370" s="48" t="n">
        <f aca="false">IF((GU369*(1+GU$5/Setup!$C$36)+IF($V370=28,N($F370),0))-CY370-EW370&lt;0.005,0,(GU369*(1+GU$5/Setup!$C$36)+IF($V370=28,N($F370),0))-CY370-EW370)</f>
        <v>0</v>
      </c>
      <c r="GV370" s="48" t="n">
        <f aca="false">IF((GV369*(1+GV$5/Setup!$C$36)+IF($V370=29,N($F370),0))-CZ370-EX370&lt;0.005,0,(GV369*(1+GV$5/Setup!$C$36)+IF($V370=29,N($F370),0))-CZ370-EX370)</f>
        <v>0</v>
      </c>
      <c r="GW370" s="48" t="n">
        <f aca="false">IF((GW369*(1+GW$5/Setup!$C$36)+IF($V370=30,N($F370),0))-DA370-EY370&lt;0.005,0,(GW369*(1+GW$5/Setup!$C$36)+IF($V370=30,N($F370),0))-DA370-EY370)</f>
        <v>0</v>
      </c>
      <c r="GX370" s="48" t="n">
        <f aca="false">IF((GX369*(1+GX$5/Setup!$C$36)+IF($V370=31,N($F370),0))-DB370-EZ370&lt;0.005,0,(GX369*(1+GX$5/Setup!$C$36)+IF($V370=31,N($F370),0))-DB370-EZ370)</f>
        <v>0</v>
      </c>
      <c r="GY370" s="48" t="n">
        <f aca="false">IF((GY369*(1+GY$5/Setup!$C$36)+IF($V370=32,N($F370),0))-DC370-FA370&lt;0.005,0,(GY369*(1+GY$5/Setup!$C$36)+IF($V370=32,N($F370),0))-DC370-FA370)</f>
        <v>0</v>
      </c>
      <c r="GZ370" s="48" t="n">
        <f aca="false">IF((GZ369*(1+GZ$5/Setup!$C$36)+IF($V370=33,N($F370),0))-DD370-FB370&lt;0.005,0,(GZ369*(1+GZ$5/Setup!$C$36)+IF($V370=33,N($F370),0))-DD370-FB370)</f>
        <v>0</v>
      </c>
      <c r="HA370" s="48" t="n">
        <f aca="false">IF((HA369*(1+HA$5/Setup!$C$36)+IF($V370=34,N($F370),0))-DE370-FC370&lt;0.005,0,(HA369*(1+HA$5/Setup!$C$36)+IF($V370=34,N($F370),0))-DE370-FC370)</f>
        <v>0</v>
      </c>
      <c r="HB370" s="48" t="n">
        <f aca="false">IF((HB369*(1+HB$5/Setup!$C$36)+IF($V370=35,N($F370),0))-DF370-FD370&lt;0.005,0,(HB369*(1+HB$5/Setup!$C$36)+IF($V370=35,N($F370),0))-DF370-FD370)</f>
        <v>0</v>
      </c>
      <c r="HC370" s="48" t="n">
        <f aca="false">IF((HC369*(1+HC$5/Setup!$C$36)+IF($V370=36,N($F370),0))-DG370-FE370&lt;0.005,0,(HC369*(1+HC$5/Setup!$C$36)+IF($V370=36,N($F370),0))-DG370-FE370)</f>
        <v>0</v>
      </c>
      <c r="HD370" s="48" t="n">
        <f aca="false">IF((HD369*(1+HD$5/Setup!$C$36)+IF($V370=37,N($F370),0))-DH370-FF370&lt;0.005,0,(HD369*(1+HD$5/Setup!$C$36)+IF($V370=37,N($F370),0))-DH370-FF370)</f>
        <v>0</v>
      </c>
      <c r="HE370" s="48" t="n">
        <f aca="false">IF((HE369*(1+HE$5/Setup!$C$36)+IF($V370=38,N($F370),0))-DI370-FG370&lt;0.005,0,(HE369*(1+HE$5/Setup!$C$36)+IF($V370=38,N($F370),0))-DI370-FG370)</f>
        <v>0</v>
      </c>
      <c r="HF370" s="48" t="n">
        <f aca="false">IF((HF369*(1+HF$5/Setup!$C$36)+IF($V370=39,N($F370),0))-DJ370-FH370&lt;0.005,0,(HF369*(1+HF$5/Setup!$C$36)+IF($V370=39,N($F370),0))-DJ370-FH370)</f>
        <v>0</v>
      </c>
      <c r="HG370" s="48" t="n">
        <f aca="false">IF((HG369*(1+HG$5/Setup!$C$36)+IF($V370=40,N($F370),0))-DK370-FI370&lt;0.005,0,(HG369*(1+HG$5/Setup!$C$36)+IF($V370=40,N($F370),0))-DK370-FI370)</f>
        <v>0</v>
      </c>
      <c r="HH370" s="48" t="n">
        <f aca="false">IF((HH369*(1+HH$5/Setup!$C$36)+IF($V370=41,N($F370),0))-DL370-FJ370&lt;0.005,0,(HH369*(1+HH$5/Setup!$C$36)+IF($V370=41,N($F370),0))-DL370-FJ370)</f>
        <v>0</v>
      </c>
      <c r="HI370" s="48" t="n">
        <f aca="false">IF((HI369*(1+HI$5/Setup!$C$36)+IF($V370=42,N($F370),0))-DM370-FK370&lt;0.005,0,(HI369*(1+HI$5/Setup!$C$36)+IF($V370=42,N($F370),0))-DM370-FK370)</f>
        <v>0</v>
      </c>
      <c r="HJ370" s="48" t="n">
        <f aca="false">IF((HJ369*(1+HJ$5/Setup!$C$36)+IF($V370=43,N($F370),0))-DN370-FL370&lt;0.005,0,(HJ369*(1+HJ$5/Setup!$C$36)+IF($V370=43,N($F370),0))-DN370-FL370)</f>
        <v>0</v>
      </c>
      <c r="HK370" s="48" t="n">
        <f aca="false">IF((HK369*(1+HK$5/Setup!$C$36)+IF($V370=44,N($F370),0))-DO370-FM370&lt;0.005,0,(HK369*(1+HK$5/Setup!$C$36)+IF($V370=44,N($F370),0))-DO370-FM370)</f>
        <v>0</v>
      </c>
      <c r="HL370" s="48" t="n">
        <f aca="false">IF((HL369*(1+HL$5/Setup!$C$36)+IF($V370=45,N($F370),0))-DP370-FN370&lt;0.005,0,(HL369*(1+HL$5/Setup!$C$36)+IF($V370=45,N($F370),0))-DP370-FN370)</f>
        <v>0</v>
      </c>
      <c r="HM370" s="48" t="n">
        <f aca="false">IF((HM369*(1+HM$5/Setup!$C$36)+IF($V370=46,N($F370),0))-DQ370-FO370&lt;0.005,0,(HM369*(1+HM$5/Setup!$C$36)+IF($V370=46,N($F370),0))-DQ370-FO370)</f>
        <v>0</v>
      </c>
      <c r="HN370" s="48" t="n">
        <f aca="false">IF((HN369*(1+HN$5/Setup!$C$36)+IF($V370=47,N($F370),0))-DR370-FP370&lt;0.005,0,(HN369*(1+HN$5/Setup!$C$36)+IF($V370=47,N($F370),0))-DR370-FP370)</f>
        <v>0</v>
      </c>
      <c r="HO370" s="48" t="n">
        <f aca="false">IF((HO369*(1+HO$5/Setup!$C$36)+IF($V370=48,N($F370),0))-DS370-FQ370&lt;0.005,0,(HO369*(1+HO$5/Setup!$C$36)+IF($V370=48,N($F370),0))-DS370-FQ370)</f>
        <v>0</v>
      </c>
      <c r="HP370" s="48" t="n">
        <f aca="false">IF((HP369*(1+HP$5/Setup!$C$36)+IF($V370=49,N($F370),0))-DT370-FR370&lt;0.005,0,(HP369*(1+HP$5/Setup!$C$36)+IF($V370=49,N($F370),0))-DT370-FR370)</f>
        <v>0</v>
      </c>
      <c r="HQ370" s="48" t="n">
        <f aca="false">IF((HQ369*(1+HQ$5/Setup!$C$36)+IF($V370=50,N($F370),0))-DU370-FS370&lt;0.005,0,(HQ369*(1+HQ$5/Setup!$C$36)+IF($V370=50,N($F370),0))-DU370-FS370)</f>
        <v>0</v>
      </c>
    </row>
    <row r="371" customFormat="false" ht="15" hidden="false" customHeight="false" outlineLevel="0" collapsed="false">
      <c r="A371" s="44" t="n">
        <v>363</v>
      </c>
      <c r="B371" s="45" t="n">
        <f aca="false">IF(Setup!$C$7="Every month",EDATE(Setup!$C$8,($A371-1)),IF(Setup!$C$7="Twice a month",DATE(YEAR(Setup!$C$8),MONTH(Setup!$C$8)+INT((($A371-1)+Setup!$C$41)/2),MIN(IF(MOD(($A371-1)+Setup!$C$41,2)=0,Setup!$C$39,Setup!$C$40),DAY(EOMONTH(DATE(YEAR(Setup!$C$8),MONTH(Setup!$C$8)+INT((($A371-1)+Setup!$C$41)/2),1),0)))),Setup!$C$8+($A371-1)*IF(Setup!$C$7="Every week",7,14)))</f>
        <v>51393</v>
      </c>
      <c r="C371" s="45" t="n">
        <f aca="false">IF(Setup!$C$7="Every month",EDATE(Setup!$C$8,$A371),IF(Setup!$C$7="Twice a month",DATE(YEAR(Setup!$C$8),MONTH(Setup!$C$8)+INT(($A371+Setup!$C$41)/2),MIN(IF(MOD($A371+Setup!$C$41,2)=0,Setup!$C$39,Setup!$C$40),DAY(EOMONTH(DATE(YEAR(Setup!$C$8),MONTH(Setup!$C$8)+INT(($A371+Setup!$C$41)/2),1),0)))),Setup!$C$8+$A371*IF(Setup!$C$7="Every week",7,14)))</f>
        <v>51407</v>
      </c>
      <c r="D371" s="46"/>
      <c r="E371" s="47"/>
      <c r="F371" s="47"/>
      <c r="G371" s="47"/>
      <c r="H371" s="47"/>
      <c r="I371" s="48" t="n">
        <f aca="false">N(Setup!$C$11)+N(E371)</f>
        <v>100</v>
      </c>
      <c r="J371" s="48" t="n">
        <f aca="false">MIN(Setup!$C$37,MAX(I371,0))</f>
        <v>9.23076923076923</v>
      </c>
      <c r="K371" s="48" t="n">
        <f aca="false">MIN(MAX(N(Setup!$C$14)-L370,0),MAX(I371-J371,0))</f>
        <v>0</v>
      </c>
      <c r="L371" s="48" t="n">
        <f aca="false">L370+K371-N(G371)</f>
        <v>500</v>
      </c>
      <c r="M371" s="48" t="n">
        <f aca="false">M370+J371-N(H371)</f>
        <v>3350.76923076921</v>
      </c>
      <c r="N371" s="48" t="n">
        <f aca="false">SUM(BX371:DU371)</f>
        <v>0</v>
      </c>
      <c r="O371" s="48" t="n">
        <f aca="false">SUM(Z371:BW371)-N371</f>
        <v>40</v>
      </c>
      <c r="P371" s="48" t="n">
        <f aca="false">MAX(I371-J371-K371,0)+O371</f>
        <v>130.769230769231</v>
      </c>
      <c r="Q371" s="48" t="n">
        <f aca="false">SUM(DV371:FS371)</f>
        <v>0</v>
      </c>
      <c r="R371" s="49" t="n">
        <f aca="false">N371+J371+K371+Q371</f>
        <v>9.23076923076923</v>
      </c>
      <c r="S371" s="48" t="n">
        <f aca="false">T371-T370-N(F371)+N371+Q371</f>
        <v>0</v>
      </c>
      <c r="T371" s="49" t="n">
        <f aca="false">SUM(FT371:HQ371)</f>
        <v>0</v>
      </c>
      <c r="U371" s="44" t="str">
        <f aca="false">IF(T370&lt;0.005,"",INDEX(Helpers!$C$2:$C$51,IF(_xlfn.MINIFS($DV$6:$FS$6,DV371:FS371,"&gt;0.005")=0,V371,_xlfn.MINIFS($DV$6:$FS$6,DV371:FS371,"&gt;0.005"))))</f>
        <v/>
      </c>
      <c r="V371" s="44" t="n">
        <f aca="false">IF(_xlfn.MINIFS($FT$6:$HQ$6,FT370:HQ370,"&gt;0.005")=0,1,_xlfn.MINIFS($FT$6:$HQ$6,FT370:HQ370,"&gt;0.005"))</f>
        <v>1</v>
      </c>
      <c r="W371" s="44" t="n">
        <f aca="false">IF(AND(D371&lt;&gt;"Paid",T370&gt;0.005),1,0)</f>
        <v>0</v>
      </c>
      <c r="X371" s="48" t="n">
        <f aca="false">SUMPRODUCT(((Helpers!$G$2:$G$51*(1+(Helpers!$D$2:$D$51+0.000000001)/12)^(($B371-Setup!$C$8)/(365.25/12))-Helpers!$E$2:$E$51*((1+(Helpers!$D$2:$D$51+0.000000001)/12)^(($B371-Setup!$C$8)/(365.25/12))-1)/((Helpers!$D$2:$D$51+0.000000001)/12))&gt;0)*(Helpers!$G$2:$G$51*(1+(Helpers!$D$2:$D$51+0.000000001)/12)^(($B371-Setup!$C$8)/(365.25/12))-Helpers!$E$2:$E$51*((1+(Helpers!$D$2:$D$51+0.000000001)/12)^(($B371-Setup!$C$8)/(365.25/12))-1)/((Helpers!$D$2:$D$51+0.000000001)/12)))</f>
        <v>0</v>
      </c>
      <c r="Y371" s="48"/>
      <c r="Z371" s="48" t="n">
        <f aca="false">IF(OR(N(Z$5)=0,Z$6=""),0,Z$5*((DATE(YEAR($B371),MONTH($B371),MIN(Z$6,DAY(EOMONTH($B371,0))))&gt;=$B371)*(DATE(YEAR($B371),MONTH($B371),MIN(Z$6,DAY(EOMONTH($B371,0))))&lt;$C371)+(DATE(YEAR($B371),MONTH($B371)+1,MIN(Z$6,DAY(EOMONTH($B371,1))))&gt;=$B371)*(DATE(YEAR($B371),MONTH($B371)+1,MIN(Z$6,DAY(EOMONTH($B371,1))))&lt;$C371)))</f>
        <v>0</v>
      </c>
      <c r="AA371" s="48" t="n">
        <f aca="false">IF(OR(N(AA$5)=0,AA$6=""),0,AA$5*((DATE(YEAR($B371),MONTH($B371),MIN(AA$6,DAY(EOMONTH($B371,0))))&gt;=$B371)*(DATE(YEAR($B371),MONTH($B371),MIN(AA$6,DAY(EOMONTH($B371,0))))&lt;$C371)+(DATE(YEAR($B371),MONTH($B371)+1,MIN(AA$6,DAY(EOMONTH($B371,1))))&gt;=$B371)*(DATE(YEAR($B371),MONTH($B371)+1,MIN(AA$6,DAY(EOMONTH($B371,1))))&lt;$C371)))</f>
        <v>40</v>
      </c>
      <c r="AB371" s="48" t="n">
        <f aca="false">IF(OR(N(AB$5)=0,AB$6=""),0,AB$5*((DATE(YEAR($B371),MONTH($B371),MIN(AB$6,DAY(EOMONTH($B371,0))))&gt;=$B371)*(DATE(YEAR($B371),MONTH($B371),MIN(AB$6,DAY(EOMONTH($B371,0))))&lt;$C371)+(DATE(YEAR($B371),MONTH($B371)+1,MIN(AB$6,DAY(EOMONTH($B371,1))))&gt;=$B371)*(DATE(YEAR($B371),MONTH($B371)+1,MIN(AB$6,DAY(EOMONTH($B371,1))))&lt;$C371)))</f>
        <v>0</v>
      </c>
      <c r="AC371" s="48" t="n">
        <f aca="false">IF(OR(N(AC$5)=0,AC$6=""),0,AC$5*((DATE(YEAR($B371),MONTH($B371),MIN(AC$6,DAY(EOMONTH($B371,0))))&gt;=$B371)*(DATE(YEAR($B371),MONTH($B371),MIN(AC$6,DAY(EOMONTH($B371,0))))&lt;$C371)+(DATE(YEAR($B371),MONTH($B371)+1,MIN(AC$6,DAY(EOMONTH($B371,1))))&gt;=$B371)*(DATE(YEAR($B371),MONTH($B371)+1,MIN(AC$6,DAY(EOMONTH($B371,1))))&lt;$C371)))</f>
        <v>0</v>
      </c>
      <c r="AD371" s="48" t="n">
        <f aca="false">IF(OR(N(AD$5)=0,AD$6=""),0,AD$5*((DATE(YEAR($B371),MONTH($B371),MIN(AD$6,DAY(EOMONTH($B371,0))))&gt;=$B371)*(DATE(YEAR($B371),MONTH($B371),MIN(AD$6,DAY(EOMONTH($B371,0))))&lt;$C371)+(DATE(YEAR($B371),MONTH($B371)+1,MIN(AD$6,DAY(EOMONTH($B371,1))))&gt;=$B371)*(DATE(YEAR($B371),MONTH($B371)+1,MIN(AD$6,DAY(EOMONTH($B371,1))))&lt;$C371)))</f>
        <v>0</v>
      </c>
      <c r="AE371" s="48" t="n">
        <f aca="false">IF(OR(N(AE$5)=0,AE$6=""),0,AE$5*((DATE(YEAR($B371),MONTH($B371),MIN(AE$6,DAY(EOMONTH($B371,0))))&gt;=$B371)*(DATE(YEAR($B371),MONTH($B371),MIN(AE$6,DAY(EOMONTH($B371,0))))&lt;$C371)+(DATE(YEAR($B371),MONTH($B371)+1,MIN(AE$6,DAY(EOMONTH($B371,1))))&gt;=$B371)*(DATE(YEAR($B371),MONTH($B371)+1,MIN(AE$6,DAY(EOMONTH($B371,1))))&lt;$C371)))</f>
        <v>0</v>
      </c>
      <c r="AF371" s="48" t="n">
        <f aca="false">IF(OR(N(AF$5)=0,AF$6=""),0,AF$5*((DATE(YEAR($B371),MONTH($B371),MIN(AF$6,DAY(EOMONTH($B371,0))))&gt;=$B371)*(DATE(YEAR($B371),MONTH($B371),MIN(AF$6,DAY(EOMONTH($B371,0))))&lt;$C371)+(DATE(YEAR($B371),MONTH($B371)+1,MIN(AF$6,DAY(EOMONTH($B371,1))))&gt;=$B371)*(DATE(YEAR($B371),MONTH($B371)+1,MIN(AF$6,DAY(EOMONTH($B371,1))))&lt;$C371)))</f>
        <v>0</v>
      </c>
      <c r="AG371" s="48" t="n">
        <f aca="false">IF(OR(N(AG$5)=0,AG$6=""),0,AG$5*((DATE(YEAR($B371),MONTH($B371),MIN(AG$6,DAY(EOMONTH($B371,0))))&gt;=$B371)*(DATE(YEAR($B371),MONTH($B371),MIN(AG$6,DAY(EOMONTH($B371,0))))&lt;$C371)+(DATE(YEAR($B371),MONTH($B371)+1,MIN(AG$6,DAY(EOMONTH($B371,1))))&gt;=$B371)*(DATE(YEAR($B371),MONTH($B371)+1,MIN(AG$6,DAY(EOMONTH($B371,1))))&lt;$C371)))</f>
        <v>0</v>
      </c>
      <c r="AH371" s="48" t="n">
        <f aca="false">IF(OR(N(AH$5)=0,AH$6=""),0,AH$5*((DATE(YEAR($B371),MONTH($B371),MIN(AH$6,DAY(EOMONTH($B371,0))))&gt;=$B371)*(DATE(YEAR($B371),MONTH($B371),MIN(AH$6,DAY(EOMONTH($B371,0))))&lt;$C371)+(DATE(YEAR($B371),MONTH($B371)+1,MIN(AH$6,DAY(EOMONTH($B371,1))))&gt;=$B371)*(DATE(YEAR($B371),MONTH($B371)+1,MIN(AH$6,DAY(EOMONTH($B371,1))))&lt;$C371)))</f>
        <v>0</v>
      </c>
      <c r="AI371" s="48" t="n">
        <f aca="false">IF(OR(N(AI$5)=0,AI$6=""),0,AI$5*((DATE(YEAR($B371),MONTH($B371),MIN(AI$6,DAY(EOMONTH($B371,0))))&gt;=$B371)*(DATE(YEAR($B371),MONTH($B371),MIN(AI$6,DAY(EOMONTH($B371,0))))&lt;$C371)+(DATE(YEAR($B371),MONTH($B371)+1,MIN(AI$6,DAY(EOMONTH($B371,1))))&gt;=$B371)*(DATE(YEAR($B371),MONTH($B371)+1,MIN(AI$6,DAY(EOMONTH($B371,1))))&lt;$C371)))</f>
        <v>0</v>
      </c>
      <c r="AJ371" s="48" t="n">
        <f aca="false">IF(OR(N(AJ$5)=0,AJ$6=""),0,AJ$5*((DATE(YEAR($B371),MONTH($B371),MIN(AJ$6,DAY(EOMONTH($B371,0))))&gt;=$B371)*(DATE(YEAR($B371),MONTH($B371),MIN(AJ$6,DAY(EOMONTH($B371,0))))&lt;$C371)+(DATE(YEAR($B371),MONTH($B371)+1,MIN(AJ$6,DAY(EOMONTH($B371,1))))&gt;=$B371)*(DATE(YEAR($B371),MONTH($B371)+1,MIN(AJ$6,DAY(EOMONTH($B371,1))))&lt;$C371)))</f>
        <v>0</v>
      </c>
      <c r="AK371" s="48" t="n">
        <f aca="false">IF(OR(N(AK$5)=0,AK$6=""),0,AK$5*((DATE(YEAR($B371),MONTH($B371),MIN(AK$6,DAY(EOMONTH($B371,0))))&gt;=$B371)*(DATE(YEAR($B371),MONTH($B371),MIN(AK$6,DAY(EOMONTH($B371,0))))&lt;$C371)+(DATE(YEAR($B371),MONTH($B371)+1,MIN(AK$6,DAY(EOMONTH($B371,1))))&gt;=$B371)*(DATE(YEAR($B371),MONTH($B371)+1,MIN(AK$6,DAY(EOMONTH($B371,1))))&lt;$C371)))</f>
        <v>0</v>
      </c>
      <c r="AL371" s="48" t="n">
        <f aca="false">IF(OR(N(AL$5)=0,AL$6=""),0,AL$5*((DATE(YEAR($B371),MONTH($B371),MIN(AL$6,DAY(EOMONTH($B371,0))))&gt;=$B371)*(DATE(YEAR($B371),MONTH($B371),MIN(AL$6,DAY(EOMONTH($B371,0))))&lt;$C371)+(DATE(YEAR($B371),MONTH($B371)+1,MIN(AL$6,DAY(EOMONTH($B371,1))))&gt;=$B371)*(DATE(YEAR($B371),MONTH($B371)+1,MIN(AL$6,DAY(EOMONTH($B371,1))))&lt;$C371)))</f>
        <v>0</v>
      </c>
      <c r="AM371" s="48" t="n">
        <f aca="false">IF(OR(N(AM$5)=0,AM$6=""),0,AM$5*((DATE(YEAR($B371),MONTH($B371),MIN(AM$6,DAY(EOMONTH($B371,0))))&gt;=$B371)*(DATE(YEAR($B371),MONTH($B371),MIN(AM$6,DAY(EOMONTH($B371,0))))&lt;$C371)+(DATE(YEAR($B371),MONTH($B371)+1,MIN(AM$6,DAY(EOMONTH($B371,1))))&gt;=$B371)*(DATE(YEAR($B371),MONTH($B371)+1,MIN(AM$6,DAY(EOMONTH($B371,1))))&lt;$C371)))</f>
        <v>0</v>
      </c>
      <c r="AN371" s="48" t="n">
        <f aca="false">IF(OR(N(AN$5)=0,AN$6=""),0,AN$5*((DATE(YEAR($B371),MONTH($B371),MIN(AN$6,DAY(EOMONTH($B371,0))))&gt;=$B371)*(DATE(YEAR($B371),MONTH($B371),MIN(AN$6,DAY(EOMONTH($B371,0))))&lt;$C371)+(DATE(YEAR($B371),MONTH($B371)+1,MIN(AN$6,DAY(EOMONTH($B371,1))))&gt;=$B371)*(DATE(YEAR($B371),MONTH($B371)+1,MIN(AN$6,DAY(EOMONTH($B371,1))))&lt;$C371)))</f>
        <v>0</v>
      </c>
      <c r="AO371" s="48" t="n">
        <f aca="false">IF(OR(N(AO$5)=0,AO$6=""),0,AO$5*((DATE(YEAR($B371),MONTH($B371),MIN(AO$6,DAY(EOMONTH($B371,0))))&gt;=$B371)*(DATE(YEAR($B371),MONTH($B371),MIN(AO$6,DAY(EOMONTH($B371,0))))&lt;$C371)+(DATE(YEAR($B371),MONTH($B371)+1,MIN(AO$6,DAY(EOMONTH($B371,1))))&gt;=$B371)*(DATE(YEAR($B371),MONTH($B371)+1,MIN(AO$6,DAY(EOMONTH($B371,1))))&lt;$C371)))</f>
        <v>0</v>
      </c>
      <c r="AP371" s="48" t="n">
        <f aca="false">IF(OR(N(AP$5)=0,AP$6=""),0,AP$5*((DATE(YEAR($B371),MONTH($B371),MIN(AP$6,DAY(EOMONTH($B371,0))))&gt;=$B371)*(DATE(YEAR($B371),MONTH($B371),MIN(AP$6,DAY(EOMONTH($B371,0))))&lt;$C371)+(DATE(YEAR($B371),MONTH($B371)+1,MIN(AP$6,DAY(EOMONTH($B371,1))))&gt;=$B371)*(DATE(YEAR($B371),MONTH($B371)+1,MIN(AP$6,DAY(EOMONTH($B371,1))))&lt;$C371)))</f>
        <v>0</v>
      </c>
      <c r="AQ371" s="48" t="n">
        <f aca="false">IF(OR(N(AQ$5)=0,AQ$6=""),0,AQ$5*((DATE(YEAR($B371),MONTH($B371),MIN(AQ$6,DAY(EOMONTH($B371,0))))&gt;=$B371)*(DATE(YEAR($B371),MONTH($B371),MIN(AQ$6,DAY(EOMONTH($B371,0))))&lt;$C371)+(DATE(YEAR($B371),MONTH($B371)+1,MIN(AQ$6,DAY(EOMONTH($B371,1))))&gt;=$B371)*(DATE(YEAR($B371),MONTH($B371)+1,MIN(AQ$6,DAY(EOMONTH($B371,1))))&lt;$C371)))</f>
        <v>0</v>
      </c>
      <c r="AR371" s="48" t="n">
        <f aca="false">IF(OR(N(AR$5)=0,AR$6=""),0,AR$5*((DATE(YEAR($B371),MONTH($B371),MIN(AR$6,DAY(EOMONTH($B371,0))))&gt;=$B371)*(DATE(YEAR($B371),MONTH($B371),MIN(AR$6,DAY(EOMONTH($B371,0))))&lt;$C371)+(DATE(YEAR($B371),MONTH($B371)+1,MIN(AR$6,DAY(EOMONTH($B371,1))))&gt;=$B371)*(DATE(YEAR($B371),MONTH($B371)+1,MIN(AR$6,DAY(EOMONTH($B371,1))))&lt;$C371)))</f>
        <v>0</v>
      </c>
      <c r="AS371" s="48" t="n">
        <f aca="false">IF(OR(N(AS$5)=0,AS$6=""),0,AS$5*((DATE(YEAR($B371),MONTH($B371),MIN(AS$6,DAY(EOMONTH($B371,0))))&gt;=$B371)*(DATE(YEAR($B371),MONTH($B371),MIN(AS$6,DAY(EOMONTH($B371,0))))&lt;$C371)+(DATE(YEAR($B371),MONTH($B371)+1,MIN(AS$6,DAY(EOMONTH($B371,1))))&gt;=$B371)*(DATE(YEAR($B371),MONTH($B371)+1,MIN(AS$6,DAY(EOMONTH($B371,1))))&lt;$C371)))</f>
        <v>0</v>
      </c>
      <c r="AT371" s="48" t="n">
        <f aca="false">IF(OR(N(AT$5)=0,AT$6=""),0,AT$5*((DATE(YEAR($B371),MONTH($B371),MIN(AT$6,DAY(EOMONTH($B371,0))))&gt;=$B371)*(DATE(YEAR($B371),MONTH($B371),MIN(AT$6,DAY(EOMONTH($B371,0))))&lt;$C371)+(DATE(YEAR($B371),MONTH($B371)+1,MIN(AT$6,DAY(EOMONTH($B371,1))))&gt;=$B371)*(DATE(YEAR($B371),MONTH($B371)+1,MIN(AT$6,DAY(EOMONTH($B371,1))))&lt;$C371)))</f>
        <v>0</v>
      </c>
      <c r="AU371" s="48" t="n">
        <f aca="false">IF(OR(N(AU$5)=0,AU$6=""),0,AU$5*((DATE(YEAR($B371),MONTH($B371),MIN(AU$6,DAY(EOMONTH($B371,0))))&gt;=$B371)*(DATE(YEAR($B371),MONTH($B371),MIN(AU$6,DAY(EOMONTH($B371,0))))&lt;$C371)+(DATE(YEAR($B371),MONTH($B371)+1,MIN(AU$6,DAY(EOMONTH($B371,1))))&gt;=$B371)*(DATE(YEAR($B371),MONTH($B371)+1,MIN(AU$6,DAY(EOMONTH($B371,1))))&lt;$C371)))</f>
        <v>0</v>
      </c>
      <c r="AV371" s="48" t="n">
        <f aca="false">IF(OR(N(AV$5)=0,AV$6=""),0,AV$5*((DATE(YEAR($B371),MONTH($B371),MIN(AV$6,DAY(EOMONTH($B371,0))))&gt;=$B371)*(DATE(YEAR($B371),MONTH($B371),MIN(AV$6,DAY(EOMONTH($B371,0))))&lt;$C371)+(DATE(YEAR($B371),MONTH($B371)+1,MIN(AV$6,DAY(EOMONTH($B371,1))))&gt;=$B371)*(DATE(YEAR($B371),MONTH($B371)+1,MIN(AV$6,DAY(EOMONTH($B371,1))))&lt;$C371)))</f>
        <v>0</v>
      </c>
      <c r="AW371" s="48" t="n">
        <f aca="false">IF(OR(N(AW$5)=0,AW$6=""),0,AW$5*((DATE(YEAR($B371),MONTH($B371),MIN(AW$6,DAY(EOMONTH($B371,0))))&gt;=$B371)*(DATE(YEAR($B371),MONTH($B371),MIN(AW$6,DAY(EOMONTH($B371,0))))&lt;$C371)+(DATE(YEAR($B371),MONTH($B371)+1,MIN(AW$6,DAY(EOMONTH($B371,1))))&gt;=$B371)*(DATE(YEAR($B371),MONTH($B371)+1,MIN(AW$6,DAY(EOMONTH($B371,1))))&lt;$C371)))</f>
        <v>0</v>
      </c>
      <c r="AX371" s="48" t="n">
        <f aca="false">IF(OR(N(AX$5)=0,AX$6=""),0,AX$5*((DATE(YEAR($B371),MONTH($B371),MIN(AX$6,DAY(EOMONTH($B371,0))))&gt;=$B371)*(DATE(YEAR($B371),MONTH($B371),MIN(AX$6,DAY(EOMONTH($B371,0))))&lt;$C371)+(DATE(YEAR($B371),MONTH($B371)+1,MIN(AX$6,DAY(EOMONTH($B371,1))))&gt;=$B371)*(DATE(YEAR($B371),MONTH($B371)+1,MIN(AX$6,DAY(EOMONTH($B371,1))))&lt;$C371)))</f>
        <v>0</v>
      </c>
      <c r="AY371" s="48" t="n">
        <f aca="false">IF(OR(N(AY$5)=0,AY$6=""),0,AY$5*((DATE(YEAR($B371),MONTH($B371),MIN(AY$6,DAY(EOMONTH($B371,0))))&gt;=$B371)*(DATE(YEAR($B371),MONTH($B371),MIN(AY$6,DAY(EOMONTH($B371,0))))&lt;$C371)+(DATE(YEAR($B371),MONTH($B371)+1,MIN(AY$6,DAY(EOMONTH($B371,1))))&gt;=$B371)*(DATE(YEAR($B371),MONTH($B371)+1,MIN(AY$6,DAY(EOMONTH($B371,1))))&lt;$C371)))</f>
        <v>0</v>
      </c>
      <c r="AZ371" s="48" t="n">
        <f aca="false">IF(OR(N(AZ$5)=0,AZ$6=""),0,AZ$5*((DATE(YEAR($B371),MONTH($B371),MIN(AZ$6,DAY(EOMONTH($B371,0))))&gt;=$B371)*(DATE(YEAR($B371),MONTH($B371),MIN(AZ$6,DAY(EOMONTH($B371,0))))&lt;$C371)+(DATE(YEAR($B371),MONTH($B371)+1,MIN(AZ$6,DAY(EOMONTH($B371,1))))&gt;=$B371)*(DATE(YEAR($B371),MONTH($B371)+1,MIN(AZ$6,DAY(EOMONTH($B371,1))))&lt;$C371)))</f>
        <v>0</v>
      </c>
      <c r="BA371" s="48" t="n">
        <f aca="false">IF(OR(N(BA$5)=0,BA$6=""),0,BA$5*((DATE(YEAR($B371),MONTH($B371),MIN(BA$6,DAY(EOMONTH($B371,0))))&gt;=$B371)*(DATE(YEAR($B371),MONTH($B371),MIN(BA$6,DAY(EOMONTH($B371,0))))&lt;$C371)+(DATE(YEAR($B371),MONTH($B371)+1,MIN(BA$6,DAY(EOMONTH($B371,1))))&gt;=$B371)*(DATE(YEAR($B371),MONTH($B371)+1,MIN(BA$6,DAY(EOMONTH($B371,1))))&lt;$C371)))</f>
        <v>0</v>
      </c>
      <c r="BB371" s="48" t="n">
        <f aca="false">IF(OR(N(BB$5)=0,BB$6=""),0,BB$5*((DATE(YEAR($B371),MONTH($B371),MIN(BB$6,DAY(EOMONTH($B371,0))))&gt;=$B371)*(DATE(YEAR($B371),MONTH($B371),MIN(BB$6,DAY(EOMONTH($B371,0))))&lt;$C371)+(DATE(YEAR($B371),MONTH($B371)+1,MIN(BB$6,DAY(EOMONTH($B371,1))))&gt;=$B371)*(DATE(YEAR($B371),MONTH($B371)+1,MIN(BB$6,DAY(EOMONTH($B371,1))))&lt;$C371)))</f>
        <v>0</v>
      </c>
      <c r="BC371" s="48" t="n">
        <f aca="false">IF(OR(N(BC$5)=0,BC$6=""),0,BC$5*((DATE(YEAR($B371),MONTH($B371),MIN(BC$6,DAY(EOMONTH($B371,0))))&gt;=$B371)*(DATE(YEAR($B371),MONTH($B371),MIN(BC$6,DAY(EOMONTH($B371,0))))&lt;$C371)+(DATE(YEAR($B371),MONTH($B371)+1,MIN(BC$6,DAY(EOMONTH($B371,1))))&gt;=$B371)*(DATE(YEAR($B371),MONTH($B371)+1,MIN(BC$6,DAY(EOMONTH($B371,1))))&lt;$C371)))</f>
        <v>0</v>
      </c>
      <c r="BD371" s="48" t="n">
        <f aca="false">IF(OR(N(BD$5)=0,BD$6=""),0,BD$5*((DATE(YEAR($B371),MONTH($B371),MIN(BD$6,DAY(EOMONTH($B371,0))))&gt;=$B371)*(DATE(YEAR($B371),MONTH($B371),MIN(BD$6,DAY(EOMONTH($B371,0))))&lt;$C371)+(DATE(YEAR($B371),MONTH($B371)+1,MIN(BD$6,DAY(EOMONTH($B371,1))))&gt;=$B371)*(DATE(YEAR($B371),MONTH($B371)+1,MIN(BD$6,DAY(EOMONTH($B371,1))))&lt;$C371)))</f>
        <v>0</v>
      </c>
      <c r="BE371" s="48" t="n">
        <f aca="false">IF(OR(N(BE$5)=0,BE$6=""),0,BE$5*((DATE(YEAR($B371),MONTH($B371),MIN(BE$6,DAY(EOMONTH($B371,0))))&gt;=$B371)*(DATE(YEAR($B371),MONTH($B371),MIN(BE$6,DAY(EOMONTH($B371,0))))&lt;$C371)+(DATE(YEAR($B371),MONTH($B371)+1,MIN(BE$6,DAY(EOMONTH($B371,1))))&gt;=$B371)*(DATE(YEAR($B371),MONTH($B371)+1,MIN(BE$6,DAY(EOMONTH($B371,1))))&lt;$C371)))</f>
        <v>0</v>
      </c>
      <c r="BF371" s="48" t="n">
        <f aca="false">IF(OR(N(BF$5)=0,BF$6=""),0,BF$5*((DATE(YEAR($B371),MONTH($B371),MIN(BF$6,DAY(EOMONTH($B371,0))))&gt;=$B371)*(DATE(YEAR($B371),MONTH($B371),MIN(BF$6,DAY(EOMONTH($B371,0))))&lt;$C371)+(DATE(YEAR($B371),MONTH($B371)+1,MIN(BF$6,DAY(EOMONTH($B371,1))))&gt;=$B371)*(DATE(YEAR($B371),MONTH($B371)+1,MIN(BF$6,DAY(EOMONTH($B371,1))))&lt;$C371)))</f>
        <v>0</v>
      </c>
      <c r="BG371" s="48" t="n">
        <f aca="false">IF(OR(N(BG$5)=0,BG$6=""),0,BG$5*((DATE(YEAR($B371),MONTH($B371),MIN(BG$6,DAY(EOMONTH($B371,0))))&gt;=$B371)*(DATE(YEAR($B371),MONTH($B371),MIN(BG$6,DAY(EOMONTH($B371,0))))&lt;$C371)+(DATE(YEAR($B371),MONTH($B371)+1,MIN(BG$6,DAY(EOMONTH($B371,1))))&gt;=$B371)*(DATE(YEAR($B371),MONTH($B371)+1,MIN(BG$6,DAY(EOMONTH($B371,1))))&lt;$C371)))</f>
        <v>0</v>
      </c>
      <c r="BH371" s="48" t="n">
        <f aca="false">IF(OR(N(BH$5)=0,BH$6=""),0,BH$5*((DATE(YEAR($B371),MONTH($B371),MIN(BH$6,DAY(EOMONTH($B371,0))))&gt;=$B371)*(DATE(YEAR($B371),MONTH($B371),MIN(BH$6,DAY(EOMONTH($B371,0))))&lt;$C371)+(DATE(YEAR($B371),MONTH($B371)+1,MIN(BH$6,DAY(EOMONTH($B371,1))))&gt;=$B371)*(DATE(YEAR($B371),MONTH($B371)+1,MIN(BH$6,DAY(EOMONTH($B371,1))))&lt;$C371)))</f>
        <v>0</v>
      </c>
      <c r="BI371" s="48" t="n">
        <f aca="false">IF(OR(N(BI$5)=0,BI$6=""),0,BI$5*((DATE(YEAR($B371),MONTH($B371),MIN(BI$6,DAY(EOMONTH($B371,0))))&gt;=$B371)*(DATE(YEAR($B371),MONTH($B371),MIN(BI$6,DAY(EOMONTH($B371,0))))&lt;$C371)+(DATE(YEAR($B371),MONTH($B371)+1,MIN(BI$6,DAY(EOMONTH($B371,1))))&gt;=$B371)*(DATE(YEAR($B371),MONTH($B371)+1,MIN(BI$6,DAY(EOMONTH($B371,1))))&lt;$C371)))</f>
        <v>0</v>
      </c>
      <c r="BJ371" s="48" t="n">
        <f aca="false">IF(OR(N(BJ$5)=0,BJ$6=""),0,BJ$5*((DATE(YEAR($B371),MONTH($B371),MIN(BJ$6,DAY(EOMONTH($B371,0))))&gt;=$B371)*(DATE(YEAR($B371),MONTH($B371),MIN(BJ$6,DAY(EOMONTH($B371,0))))&lt;$C371)+(DATE(YEAR($B371),MONTH($B371)+1,MIN(BJ$6,DAY(EOMONTH($B371,1))))&gt;=$B371)*(DATE(YEAR($B371),MONTH($B371)+1,MIN(BJ$6,DAY(EOMONTH($B371,1))))&lt;$C371)))</f>
        <v>0</v>
      </c>
      <c r="BK371" s="48" t="n">
        <f aca="false">IF(OR(N(BK$5)=0,BK$6=""),0,BK$5*((DATE(YEAR($B371),MONTH($B371),MIN(BK$6,DAY(EOMONTH($B371,0))))&gt;=$B371)*(DATE(YEAR($B371),MONTH($B371),MIN(BK$6,DAY(EOMONTH($B371,0))))&lt;$C371)+(DATE(YEAR($B371),MONTH($B371)+1,MIN(BK$6,DAY(EOMONTH($B371,1))))&gt;=$B371)*(DATE(YEAR($B371),MONTH($B371)+1,MIN(BK$6,DAY(EOMONTH($B371,1))))&lt;$C371)))</f>
        <v>0</v>
      </c>
      <c r="BL371" s="48" t="n">
        <f aca="false">IF(OR(N(BL$5)=0,BL$6=""),0,BL$5*((DATE(YEAR($B371),MONTH($B371),MIN(BL$6,DAY(EOMONTH($B371,0))))&gt;=$B371)*(DATE(YEAR($B371),MONTH($B371),MIN(BL$6,DAY(EOMONTH($B371,0))))&lt;$C371)+(DATE(YEAR($B371),MONTH($B371)+1,MIN(BL$6,DAY(EOMONTH($B371,1))))&gt;=$B371)*(DATE(YEAR($B371),MONTH($B371)+1,MIN(BL$6,DAY(EOMONTH($B371,1))))&lt;$C371)))</f>
        <v>0</v>
      </c>
      <c r="BM371" s="48" t="n">
        <f aca="false">IF(OR(N(BM$5)=0,BM$6=""),0,BM$5*((DATE(YEAR($B371),MONTH($B371),MIN(BM$6,DAY(EOMONTH($B371,0))))&gt;=$B371)*(DATE(YEAR($B371),MONTH($B371),MIN(BM$6,DAY(EOMONTH($B371,0))))&lt;$C371)+(DATE(YEAR($B371),MONTH($B371)+1,MIN(BM$6,DAY(EOMONTH($B371,1))))&gt;=$B371)*(DATE(YEAR($B371),MONTH($B371)+1,MIN(BM$6,DAY(EOMONTH($B371,1))))&lt;$C371)))</f>
        <v>0</v>
      </c>
      <c r="BN371" s="48" t="n">
        <f aca="false">IF(OR(N(BN$5)=0,BN$6=""),0,BN$5*((DATE(YEAR($B371),MONTH($B371),MIN(BN$6,DAY(EOMONTH($B371,0))))&gt;=$B371)*(DATE(YEAR($B371),MONTH($B371),MIN(BN$6,DAY(EOMONTH($B371,0))))&lt;$C371)+(DATE(YEAR($B371),MONTH($B371)+1,MIN(BN$6,DAY(EOMONTH($B371,1))))&gt;=$B371)*(DATE(YEAR($B371),MONTH($B371)+1,MIN(BN$6,DAY(EOMONTH($B371,1))))&lt;$C371)))</f>
        <v>0</v>
      </c>
      <c r="BO371" s="48" t="n">
        <f aca="false">IF(OR(N(BO$5)=0,BO$6=""),0,BO$5*((DATE(YEAR($B371),MONTH($B371),MIN(BO$6,DAY(EOMONTH($B371,0))))&gt;=$B371)*(DATE(YEAR($B371),MONTH($B371),MIN(BO$6,DAY(EOMONTH($B371,0))))&lt;$C371)+(DATE(YEAR($B371),MONTH($B371)+1,MIN(BO$6,DAY(EOMONTH($B371,1))))&gt;=$B371)*(DATE(YEAR($B371),MONTH($B371)+1,MIN(BO$6,DAY(EOMONTH($B371,1))))&lt;$C371)))</f>
        <v>0</v>
      </c>
      <c r="BP371" s="48" t="n">
        <f aca="false">IF(OR(N(BP$5)=0,BP$6=""),0,BP$5*((DATE(YEAR($B371),MONTH($B371),MIN(BP$6,DAY(EOMONTH($B371,0))))&gt;=$B371)*(DATE(YEAR($B371),MONTH($B371),MIN(BP$6,DAY(EOMONTH($B371,0))))&lt;$C371)+(DATE(YEAR($B371),MONTH($B371)+1,MIN(BP$6,DAY(EOMONTH($B371,1))))&gt;=$B371)*(DATE(YEAR($B371),MONTH($B371)+1,MIN(BP$6,DAY(EOMONTH($B371,1))))&lt;$C371)))</f>
        <v>0</v>
      </c>
      <c r="BQ371" s="48" t="n">
        <f aca="false">IF(OR(N(BQ$5)=0,BQ$6=""),0,BQ$5*((DATE(YEAR($B371),MONTH($B371),MIN(BQ$6,DAY(EOMONTH($B371,0))))&gt;=$B371)*(DATE(YEAR($B371),MONTH($B371),MIN(BQ$6,DAY(EOMONTH($B371,0))))&lt;$C371)+(DATE(YEAR($B371),MONTH($B371)+1,MIN(BQ$6,DAY(EOMONTH($B371,1))))&gt;=$B371)*(DATE(YEAR($B371),MONTH($B371)+1,MIN(BQ$6,DAY(EOMONTH($B371,1))))&lt;$C371)))</f>
        <v>0</v>
      </c>
      <c r="BR371" s="48" t="n">
        <f aca="false">IF(OR(N(BR$5)=0,BR$6=""),0,BR$5*((DATE(YEAR($B371),MONTH($B371),MIN(BR$6,DAY(EOMONTH($B371,0))))&gt;=$B371)*(DATE(YEAR($B371),MONTH($B371),MIN(BR$6,DAY(EOMONTH($B371,0))))&lt;$C371)+(DATE(YEAR($B371),MONTH($B371)+1,MIN(BR$6,DAY(EOMONTH($B371,1))))&gt;=$B371)*(DATE(YEAR($B371),MONTH($B371)+1,MIN(BR$6,DAY(EOMONTH($B371,1))))&lt;$C371)))</f>
        <v>0</v>
      </c>
      <c r="BS371" s="48" t="n">
        <f aca="false">IF(OR(N(BS$5)=0,BS$6=""),0,BS$5*((DATE(YEAR($B371),MONTH($B371),MIN(BS$6,DAY(EOMONTH($B371,0))))&gt;=$B371)*(DATE(YEAR($B371),MONTH($B371),MIN(BS$6,DAY(EOMONTH($B371,0))))&lt;$C371)+(DATE(YEAR($B371),MONTH($B371)+1,MIN(BS$6,DAY(EOMONTH($B371,1))))&gt;=$B371)*(DATE(YEAR($B371),MONTH($B371)+1,MIN(BS$6,DAY(EOMONTH($B371,1))))&lt;$C371)))</f>
        <v>0</v>
      </c>
      <c r="BT371" s="48" t="n">
        <f aca="false">IF(OR(N(BT$5)=0,BT$6=""),0,BT$5*((DATE(YEAR($B371),MONTH($B371),MIN(BT$6,DAY(EOMONTH($B371,0))))&gt;=$B371)*(DATE(YEAR($B371),MONTH($B371),MIN(BT$6,DAY(EOMONTH($B371,0))))&lt;$C371)+(DATE(YEAR($B371),MONTH($B371)+1,MIN(BT$6,DAY(EOMONTH($B371,1))))&gt;=$B371)*(DATE(YEAR($B371),MONTH($B371)+1,MIN(BT$6,DAY(EOMONTH($B371,1))))&lt;$C371)))</f>
        <v>0</v>
      </c>
      <c r="BU371" s="48" t="n">
        <f aca="false">IF(OR(N(BU$5)=0,BU$6=""),0,BU$5*((DATE(YEAR($B371),MONTH($B371),MIN(BU$6,DAY(EOMONTH($B371,0))))&gt;=$B371)*(DATE(YEAR($B371),MONTH($B371),MIN(BU$6,DAY(EOMONTH($B371,0))))&lt;$C371)+(DATE(YEAR($B371),MONTH($B371)+1,MIN(BU$6,DAY(EOMONTH($B371,1))))&gt;=$B371)*(DATE(YEAR($B371),MONTH($B371)+1,MIN(BU$6,DAY(EOMONTH($B371,1))))&lt;$C371)))</f>
        <v>0</v>
      </c>
      <c r="BV371" s="48" t="n">
        <f aca="false">IF(OR(N(BV$5)=0,BV$6=""),0,BV$5*((DATE(YEAR($B371),MONTH($B371),MIN(BV$6,DAY(EOMONTH($B371,0))))&gt;=$B371)*(DATE(YEAR($B371),MONTH($B371),MIN(BV$6,DAY(EOMONTH($B371,0))))&lt;$C371)+(DATE(YEAR($B371),MONTH($B371)+1,MIN(BV$6,DAY(EOMONTH($B371,1))))&gt;=$B371)*(DATE(YEAR($B371),MONTH($B371)+1,MIN(BV$6,DAY(EOMONTH($B371,1))))&lt;$C371)))</f>
        <v>0</v>
      </c>
      <c r="BW371" s="48" t="n">
        <f aca="false">IF(OR(N(BW$5)=0,BW$6=""),0,BW$5*((DATE(YEAR($B371),MONTH($B371),MIN(BW$6,DAY(EOMONTH($B371,0))))&gt;=$B371)*(DATE(YEAR($B371),MONTH($B371),MIN(BW$6,DAY(EOMONTH($B371,0))))&lt;$C371)+(DATE(YEAR($B371),MONTH($B371)+1,MIN(BW$6,DAY(EOMONTH($B371,1))))&gt;=$B371)*(DATE(YEAR($B371),MONTH($B371)+1,MIN(BW$6,DAY(EOMONTH($B371,1))))&lt;$C371)))</f>
        <v>0</v>
      </c>
      <c r="BX371" s="48" t="n">
        <f aca="false">MIN(Z371,(FT370*(1+FT$5/Setup!$C$36)+IF($V371=1,N($F371),0)))</f>
        <v>0</v>
      </c>
      <c r="BY371" s="48" t="n">
        <f aca="false">MIN(AA371,(FU370*(1+FU$5/Setup!$C$36)+IF($V371=2,N($F371),0)))</f>
        <v>0</v>
      </c>
      <c r="BZ371" s="48" t="n">
        <f aca="false">MIN(AB371,(FV370*(1+FV$5/Setup!$C$36)+IF($V371=3,N($F371),0)))</f>
        <v>0</v>
      </c>
      <c r="CA371" s="48" t="n">
        <f aca="false">MIN(AC371,(FW370*(1+FW$5/Setup!$C$36)+IF($V371=4,N($F371),0)))</f>
        <v>0</v>
      </c>
      <c r="CB371" s="48" t="n">
        <f aca="false">MIN(AD371,(FX370*(1+FX$5/Setup!$C$36)+IF($V371=5,N($F371),0)))</f>
        <v>0</v>
      </c>
      <c r="CC371" s="48" t="n">
        <f aca="false">MIN(AE371,(FY370*(1+FY$5/Setup!$C$36)+IF($V371=6,N($F371),0)))</f>
        <v>0</v>
      </c>
      <c r="CD371" s="48" t="n">
        <f aca="false">MIN(AF371,(FZ370*(1+FZ$5/Setup!$C$36)+IF($V371=7,N($F371),0)))</f>
        <v>0</v>
      </c>
      <c r="CE371" s="48" t="n">
        <f aca="false">MIN(AG371,(GA370*(1+GA$5/Setup!$C$36)+IF($V371=8,N($F371),0)))</f>
        <v>0</v>
      </c>
      <c r="CF371" s="48" t="n">
        <f aca="false">MIN(AH371,(GB370*(1+GB$5/Setup!$C$36)+IF($V371=9,N($F371),0)))</f>
        <v>0</v>
      </c>
      <c r="CG371" s="48" t="n">
        <f aca="false">MIN(AI371,(GC370*(1+GC$5/Setup!$C$36)+IF($V371=10,N($F371),0)))</f>
        <v>0</v>
      </c>
      <c r="CH371" s="48" t="n">
        <f aca="false">MIN(AJ371,(GD370*(1+GD$5/Setup!$C$36)+IF($V371=11,N($F371),0)))</f>
        <v>0</v>
      </c>
      <c r="CI371" s="48" t="n">
        <f aca="false">MIN(AK371,(GE370*(1+GE$5/Setup!$C$36)+IF($V371=12,N($F371),0)))</f>
        <v>0</v>
      </c>
      <c r="CJ371" s="48" t="n">
        <f aca="false">MIN(AL371,(GF370*(1+GF$5/Setup!$C$36)+IF($V371=13,N($F371),0)))</f>
        <v>0</v>
      </c>
      <c r="CK371" s="48" t="n">
        <f aca="false">MIN(AM371,(GG370*(1+GG$5/Setup!$C$36)+IF($V371=14,N($F371),0)))</f>
        <v>0</v>
      </c>
      <c r="CL371" s="48" t="n">
        <f aca="false">MIN(AN371,(GH370*(1+GH$5/Setup!$C$36)+IF($V371=15,N($F371),0)))</f>
        <v>0</v>
      </c>
      <c r="CM371" s="48" t="n">
        <f aca="false">MIN(AO371,(GI370*(1+GI$5/Setup!$C$36)+IF($V371=16,N($F371),0)))</f>
        <v>0</v>
      </c>
      <c r="CN371" s="48" t="n">
        <f aca="false">MIN(AP371,(GJ370*(1+GJ$5/Setup!$C$36)+IF($V371=17,N($F371),0)))</f>
        <v>0</v>
      </c>
      <c r="CO371" s="48" t="n">
        <f aca="false">MIN(AQ371,(GK370*(1+GK$5/Setup!$C$36)+IF($V371=18,N($F371),0)))</f>
        <v>0</v>
      </c>
      <c r="CP371" s="48" t="n">
        <f aca="false">MIN(AR371,(GL370*(1+GL$5/Setup!$C$36)+IF($V371=19,N($F371),0)))</f>
        <v>0</v>
      </c>
      <c r="CQ371" s="48" t="n">
        <f aca="false">MIN(AS371,(GM370*(1+GM$5/Setup!$C$36)+IF($V371=20,N($F371),0)))</f>
        <v>0</v>
      </c>
      <c r="CR371" s="48" t="n">
        <f aca="false">MIN(AT371,(GN370*(1+GN$5/Setup!$C$36)+IF($V371=21,N($F371),0)))</f>
        <v>0</v>
      </c>
      <c r="CS371" s="48" t="n">
        <f aca="false">MIN(AU371,(GO370*(1+GO$5/Setup!$C$36)+IF($V371=22,N($F371),0)))</f>
        <v>0</v>
      </c>
      <c r="CT371" s="48" t="n">
        <f aca="false">MIN(AV371,(GP370*(1+GP$5/Setup!$C$36)+IF($V371=23,N($F371),0)))</f>
        <v>0</v>
      </c>
      <c r="CU371" s="48" t="n">
        <f aca="false">MIN(AW371,(GQ370*(1+GQ$5/Setup!$C$36)+IF($V371=24,N($F371),0)))</f>
        <v>0</v>
      </c>
      <c r="CV371" s="48" t="n">
        <f aca="false">MIN(AX371,(GR370*(1+GR$5/Setup!$C$36)+IF($V371=25,N($F371),0)))</f>
        <v>0</v>
      </c>
      <c r="CW371" s="48" t="n">
        <f aca="false">MIN(AY371,(GS370*(1+GS$5/Setup!$C$36)+IF($V371=26,N($F371),0)))</f>
        <v>0</v>
      </c>
      <c r="CX371" s="48" t="n">
        <f aca="false">MIN(AZ371,(GT370*(1+GT$5/Setup!$C$36)+IF($V371=27,N($F371),0)))</f>
        <v>0</v>
      </c>
      <c r="CY371" s="48" t="n">
        <f aca="false">MIN(BA371,(GU370*(1+GU$5/Setup!$C$36)+IF($V371=28,N($F371),0)))</f>
        <v>0</v>
      </c>
      <c r="CZ371" s="48" t="n">
        <f aca="false">MIN(BB371,(GV370*(1+GV$5/Setup!$C$36)+IF($V371=29,N($F371),0)))</f>
        <v>0</v>
      </c>
      <c r="DA371" s="48" t="n">
        <f aca="false">MIN(BC371,(GW370*(1+GW$5/Setup!$C$36)+IF($V371=30,N($F371),0)))</f>
        <v>0</v>
      </c>
      <c r="DB371" s="48" t="n">
        <f aca="false">MIN(BD371,(GX370*(1+GX$5/Setup!$C$36)+IF($V371=31,N($F371),0)))</f>
        <v>0</v>
      </c>
      <c r="DC371" s="48" t="n">
        <f aca="false">MIN(BE371,(GY370*(1+GY$5/Setup!$C$36)+IF($V371=32,N($F371),0)))</f>
        <v>0</v>
      </c>
      <c r="DD371" s="48" t="n">
        <f aca="false">MIN(BF371,(GZ370*(1+GZ$5/Setup!$C$36)+IF($V371=33,N($F371),0)))</f>
        <v>0</v>
      </c>
      <c r="DE371" s="48" t="n">
        <f aca="false">MIN(BG371,(HA370*(1+HA$5/Setup!$C$36)+IF($V371=34,N($F371),0)))</f>
        <v>0</v>
      </c>
      <c r="DF371" s="48" t="n">
        <f aca="false">MIN(BH371,(HB370*(1+HB$5/Setup!$C$36)+IF($V371=35,N($F371),0)))</f>
        <v>0</v>
      </c>
      <c r="DG371" s="48" t="n">
        <f aca="false">MIN(BI371,(HC370*(1+HC$5/Setup!$C$36)+IF($V371=36,N($F371),0)))</f>
        <v>0</v>
      </c>
      <c r="DH371" s="48" t="n">
        <f aca="false">MIN(BJ371,(HD370*(1+HD$5/Setup!$C$36)+IF($V371=37,N($F371),0)))</f>
        <v>0</v>
      </c>
      <c r="DI371" s="48" t="n">
        <f aca="false">MIN(BK371,(HE370*(1+HE$5/Setup!$C$36)+IF($V371=38,N($F371),0)))</f>
        <v>0</v>
      </c>
      <c r="DJ371" s="48" t="n">
        <f aca="false">MIN(BL371,(HF370*(1+HF$5/Setup!$C$36)+IF($V371=39,N($F371),0)))</f>
        <v>0</v>
      </c>
      <c r="DK371" s="48" t="n">
        <f aca="false">MIN(BM371,(HG370*(1+HG$5/Setup!$C$36)+IF($V371=40,N($F371),0)))</f>
        <v>0</v>
      </c>
      <c r="DL371" s="48" t="n">
        <f aca="false">MIN(BN371,(HH370*(1+HH$5/Setup!$C$36)+IF($V371=41,N($F371),0)))</f>
        <v>0</v>
      </c>
      <c r="DM371" s="48" t="n">
        <f aca="false">MIN(BO371,(HI370*(1+HI$5/Setup!$C$36)+IF($V371=42,N($F371),0)))</f>
        <v>0</v>
      </c>
      <c r="DN371" s="48" t="n">
        <f aca="false">MIN(BP371,(HJ370*(1+HJ$5/Setup!$C$36)+IF($V371=43,N($F371),0)))</f>
        <v>0</v>
      </c>
      <c r="DO371" s="48" t="n">
        <f aca="false">MIN(BQ371,(HK370*(1+HK$5/Setup!$C$36)+IF($V371=44,N($F371),0)))</f>
        <v>0</v>
      </c>
      <c r="DP371" s="48" t="n">
        <f aca="false">MIN(BR371,(HL370*(1+HL$5/Setup!$C$36)+IF($V371=45,N($F371),0)))</f>
        <v>0</v>
      </c>
      <c r="DQ371" s="48" t="n">
        <f aca="false">MIN(BS371,(HM370*(1+HM$5/Setup!$C$36)+IF($V371=46,N($F371),0)))</f>
        <v>0</v>
      </c>
      <c r="DR371" s="48" t="n">
        <f aca="false">MIN(BT371,(HN370*(1+HN$5/Setup!$C$36)+IF($V371=47,N($F371),0)))</f>
        <v>0</v>
      </c>
      <c r="DS371" s="48" t="n">
        <f aca="false">MIN(BU371,(HO370*(1+HO$5/Setup!$C$36)+IF($V371=48,N($F371),0)))</f>
        <v>0</v>
      </c>
      <c r="DT371" s="48" t="n">
        <f aca="false">MIN(BV371,(HP370*(1+HP$5/Setup!$C$36)+IF($V371=49,N($F371),0)))</f>
        <v>0</v>
      </c>
      <c r="DU371" s="48" t="n">
        <f aca="false">MIN(BW371,(HQ370*(1+HQ$5/Setup!$C$36)+IF($V371=50,N($F371),0)))</f>
        <v>0</v>
      </c>
      <c r="DV371" s="48" t="n">
        <f aca="false">MIN(MAX((FT370*(1+FT$5/Setup!$C$36)+IF($V371=1,N($F371),0))-BX371,0),MAX($P371-0,0))</f>
        <v>0</v>
      </c>
      <c r="DW371" s="48" t="n">
        <f aca="false">MIN(MAX((FU370*(1+FU$5/Setup!$C$36)+IF($V371=2,N($F371),0))-BY371,0),MAX($P371-SUM(DV371:DV371),0))</f>
        <v>0</v>
      </c>
      <c r="DX371" s="48" t="n">
        <f aca="false">MIN(MAX((FV370*(1+FV$5/Setup!$C$36)+IF($V371=3,N($F371),0))-BZ371,0),MAX($P371-SUM(DV371:DW371),0))</f>
        <v>0</v>
      </c>
      <c r="DY371" s="48" t="n">
        <f aca="false">MIN(MAX((FW370*(1+FW$5/Setup!$C$36)+IF($V371=4,N($F371),0))-CA371,0),MAX($P371-SUM(DV371:DX371),0))</f>
        <v>0</v>
      </c>
      <c r="DZ371" s="48" t="n">
        <f aca="false">MIN(MAX((FX370*(1+FX$5/Setup!$C$36)+IF($V371=5,N($F371),0))-CB371,0),MAX($P371-SUM(DV371:DY371),0))</f>
        <v>0</v>
      </c>
      <c r="EA371" s="48" t="n">
        <f aca="false">MIN(MAX((FY370*(1+FY$5/Setup!$C$36)+IF($V371=6,N($F371),0))-CC371,0),MAX($P371-SUM(DV371:DZ371),0))</f>
        <v>0</v>
      </c>
      <c r="EB371" s="48" t="n">
        <f aca="false">MIN(MAX((FZ370*(1+FZ$5/Setup!$C$36)+IF($V371=7,N($F371),0))-CD371,0),MAX($P371-SUM(DV371:EA371),0))</f>
        <v>0</v>
      </c>
      <c r="EC371" s="48" t="n">
        <f aca="false">MIN(MAX((GA370*(1+GA$5/Setup!$C$36)+IF($V371=8,N($F371),0))-CE371,0),MAX($P371-SUM(DV371:EB371),0))</f>
        <v>0</v>
      </c>
      <c r="ED371" s="48" t="n">
        <f aca="false">MIN(MAX((GB370*(1+GB$5/Setup!$C$36)+IF($V371=9,N($F371),0))-CF371,0),MAX($P371-SUM(DV371:EC371),0))</f>
        <v>0</v>
      </c>
      <c r="EE371" s="48" t="n">
        <f aca="false">MIN(MAX((GC370*(1+GC$5/Setup!$C$36)+IF($V371=10,N($F371),0))-CG371,0),MAX($P371-SUM(DV371:ED371),0))</f>
        <v>0</v>
      </c>
      <c r="EF371" s="48" t="n">
        <f aca="false">MIN(MAX((GD370*(1+GD$5/Setup!$C$36)+IF($V371=11,N($F371),0))-CH371,0),MAX($P371-SUM(DV371:EE371),0))</f>
        <v>0</v>
      </c>
      <c r="EG371" s="48" t="n">
        <f aca="false">MIN(MAX((GE370*(1+GE$5/Setup!$C$36)+IF($V371=12,N($F371),0))-CI371,0),MAX($P371-SUM(DV371:EF371),0))</f>
        <v>0</v>
      </c>
      <c r="EH371" s="48" t="n">
        <f aca="false">MIN(MAX((GF370*(1+GF$5/Setup!$C$36)+IF($V371=13,N($F371),0))-CJ371,0),MAX($P371-SUM(DV371:EG371),0))</f>
        <v>0</v>
      </c>
      <c r="EI371" s="48" t="n">
        <f aca="false">MIN(MAX((GG370*(1+GG$5/Setup!$C$36)+IF($V371=14,N($F371),0))-CK371,0),MAX($P371-SUM(DV371:EH371),0))</f>
        <v>0</v>
      </c>
      <c r="EJ371" s="48" t="n">
        <f aca="false">MIN(MAX((GH370*(1+GH$5/Setup!$C$36)+IF($V371=15,N($F371),0))-CL371,0),MAX($P371-SUM(DV371:EI371),0))</f>
        <v>0</v>
      </c>
      <c r="EK371" s="48" t="n">
        <f aca="false">MIN(MAX((GI370*(1+GI$5/Setup!$C$36)+IF($V371=16,N($F371),0))-CM371,0),MAX($P371-SUM(DV371:EJ371),0))</f>
        <v>0</v>
      </c>
      <c r="EL371" s="48" t="n">
        <f aca="false">MIN(MAX((GJ370*(1+GJ$5/Setup!$C$36)+IF($V371=17,N($F371),0))-CN371,0),MAX($P371-SUM(DV371:EK371),0))</f>
        <v>0</v>
      </c>
      <c r="EM371" s="48" t="n">
        <f aca="false">MIN(MAX((GK370*(1+GK$5/Setup!$C$36)+IF($V371=18,N($F371),0))-CO371,0),MAX($P371-SUM(DV371:EL371),0))</f>
        <v>0</v>
      </c>
      <c r="EN371" s="48" t="n">
        <f aca="false">MIN(MAX((GL370*(1+GL$5/Setup!$C$36)+IF($V371=19,N($F371),0))-CP371,0),MAX($P371-SUM(DV371:EM371),0))</f>
        <v>0</v>
      </c>
      <c r="EO371" s="48" t="n">
        <f aca="false">MIN(MAX((GM370*(1+GM$5/Setup!$C$36)+IF($V371=20,N($F371),0))-CQ371,0),MAX($P371-SUM(DV371:EN371),0))</f>
        <v>0</v>
      </c>
      <c r="EP371" s="48" t="n">
        <f aca="false">MIN(MAX((GN370*(1+GN$5/Setup!$C$36)+IF($V371=21,N($F371),0))-CR371,0),MAX($P371-SUM(DV371:EO371),0))</f>
        <v>0</v>
      </c>
      <c r="EQ371" s="48" t="n">
        <f aca="false">MIN(MAX((GO370*(1+GO$5/Setup!$C$36)+IF($V371=22,N($F371),0))-CS371,0),MAX($P371-SUM(DV371:EP371),0))</f>
        <v>0</v>
      </c>
      <c r="ER371" s="48" t="n">
        <f aca="false">MIN(MAX((GP370*(1+GP$5/Setup!$C$36)+IF($V371=23,N($F371),0))-CT371,0),MAX($P371-SUM(DV371:EQ371),0))</f>
        <v>0</v>
      </c>
      <c r="ES371" s="48" t="n">
        <f aca="false">MIN(MAX((GQ370*(1+GQ$5/Setup!$C$36)+IF($V371=24,N($F371),0))-CU371,0),MAX($P371-SUM(DV371:ER371),0))</f>
        <v>0</v>
      </c>
      <c r="ET371" s="48" t="n">
        <f aca="false">MIN(MAX((GR370*(1+GR$5/Setup!$C$36)+IF($V371=25,N($F371),0))-CV371,0),MAX($P371-SUM(DV371:ES371),0))</f>
        <v>0</v>
      </c>
      <c r="EU371" s="48" t="n">
        <f aca="false">MIN(MAX((GS370*(1+GS$5/Setup!$C$36)+IF($V371=26,N($F371),0))-CW371,0),MAX($P371-SUM(DV371:ET371),0))</f>
        <v>0</v>
      </c>
      <c r="EV371" s="48" t="n">
        <f aca="false">MIN(MAX((GT370*(1+GT$5/Setup!$C$36)+IF($V371=27,N($F371),0))-CX371,0),MAX($P371-SUM(DV371:EU371),0))</f>
        <v>0</v>
      </c>
      <c r="EW371" s="48" t="n">
        <f aca="false">MIN(MAX((GU370*(1+GU$5/Setup!$C$36)+IF($V371=28,N($F371),0))-CY371,0),MAX($P371-SUM(DV371:EV371),0))</f>
        <v>0</v>
      </c>
      <c r="EX371" s="48" t="n">
        <f aca="false">MIN(MAX((GV370*(1+GV$5/Setup!$C$36)+IF($V371=29,N($F371),0))-CZ371,0),MAX($P371-SUM(DV371:EW371),0))</f>
        <v>0</v>
      </c>
      <c r="EY371" s="48" t="n">
        <f aca="false">MIN(MAX((GW370*(1+GW$5/Setup!$C$36)+IF($V371=30,N($F371),0))-DA371,0),MAX($P371-SUM(DV371:EX371),0))</f>
        <v>0</v>
      </c>
      <c r="EZ371" s="48" t="n">
        <f aca="false">MIN(MAX((GX370*(1+GX$5/Setup!$C$36)+IF($V371=31,N($F371),0))-DB371,0),MAX($P371-SUM(DV371:EY371),0))</f>
        <v>0</v>
      </c>
      <c r="FA371" s="48" t="n">
        <f aca="false">MIN(MAX((GY370*(1+GY$5/Setup!$C$36)+IF($V371=32,N($F371),0))-DC371,0),MAX($P371-SUM(DV371:EZ371),0))</f>
        <v>0</v>
      </c>
      <c r="FB371" s="48" t="n">
        <f aca="false">MIN(MAX((GZ370*(1+GZ$5/Setup!$C$36)+IF($V371=33,N($F371),0))-DD371,0),MAX($P371-SUM(DV371:FA371),0))</f>
        <v>0</v>
      </c>
      <c r="FC371" s="48" t="n">
        <f aca="false">MIN(MAX((HA370*(1+HA$5/Setup!$C$36)+IF($V371=34,N($F371),0))-DE371,0),MAX($P371-SUM(DV371:FB371),0))</f>
        <v>0</v>
      </c>
      <c r="FD371" s="48" t="n">
        <f aca="false">MIN(MAX((HB370*(1+HB$5/Setup!$C$36)+IF($V371=35,N($F371),0))-DF371,0),MAX($P371-SUM(DV371:FC371),0))</f>
        <v>0</v>
      </c>
      <c r="FE371" s="48" t="n">
        <f aca="false">MIN(MAX((HC370*(1+HC$5/Setup!$C$36)+IF($V371=36,N($F371),0))-DG371,0),MAX($P371-SUM(DV371:FD371),0))</f>
        <v>0</v>
      </c>
      <c r="FF371" s="48" t="n">
        <f aca="false">MIN(MAX((HD370*(1+HD$5/Setup!$C$36)+IF($V371=37,N($F371),0))-DH371,0),MAX($P371-SUM(DV371:FE371),0))</f>
        <v>0</v>
      </c>
      <c r="FG371" s="48" t="n">
        <f aca="false">MIN(MAX((HE370*(1+HE$5/Setup!$C$36)+IF($V371=38,N($F371),0))-DI371,0),MAX($P371-SUM(DV371:FF371),0))</f>
        <v>0</v>
      </c>
      <c r="FH371" s="48" t="n">
        <f aca="false">MIN(MAX((HF370*(1+HF$5/Setup!$C$36)+IF($V371=39,N($F371),0))-DJ371,0),MAX($P371-SUM(DV371:FG371),0))</f>
        <v>0</v>
      </c>
      <c r="FI371" s="48" t="n">
        <f aca="false">MIN(MAX((HG370*(1+HG$5/Setup!$C$36)+IF($V371=40,N($F371),0))-DK371,0),MAX($P371-SUM(DV371:FH371),0))</f>
        <v>0</v>
      </c>
      <c r="FJ371" s="48" t="n">
        <f aca="false">MIN(MAX((HH370*(1+HH$5/Setup!$C$36)+IF($V371=41,N($F371),0))-DL371,0),MAX($P371-SUM(DV371:FI371),0))</f>
        <v>0</v>
      </c>
      <c r="FK371" s="48" t="n">
        <f aca="false">MIN(MAX((HI370*(1+HI$5/Setup!$C$36)+IF($V371=42,N($F371),0))-DM371,0),MAX($P371-SUM(DV371:FJ371),0))</f>
        <v>0</v>
      </c>
      <c r="FL371" s="48" t="n">
        <f aca="false">MIN(MAX((HJ370*(1+HJ$5/Setup!$C$36)+IF($V371=43,N($F371),0))-DN371,0),MAX($P371-SUM(DV371:FK371),0))</f>
        <v>0</v>
      </c>
      <c r="FM371" s="48" t="n">
        <f aca="false">MIN(MAX((HK370*(1+HK$5/Setup!$C$36)+IF($V371=44,N($F371),0))-DO371,0),MAX($P371-SUM(DV371:FL371),0))</f>
        <v>0</v>
      </c>
      <c r="FN371" s="48" t="n">
        <f aca="false">MIN(MAX((HL370*(1+HL$5/Setup!$C$36)+IF($V371=45,N($F371),0))-DP371,0),MAX($P371-SUM(DV371:FM371),0))</f>
        <v>0</v>
      </c>
      <c r="FO371" s="48" t="n">
        <f aca="false">MIN(MAX((HM370*(1+HM$5/Setup!$C$36)+IF($V371=46,N($F371),0))-DQ371,0),MAX($P371-SUM(DV371:FN371),0))</f>
        <v>0</v>
      </c>
      <c r="FP371" s="48" t="n">
        <f aca="false">MIN(MAX((HN370*(1+HN$5/Setup!$C$36)+IF($V371=47,N($F371),0))-DR371,0),MAX($P371-SUM(DV371:FO371),0))</f>
        <v>0</v>
      </c>
      <c r="FQ371" s="48" t="n">
        <f aca="false">MIN(MAX((HO370*(1+HO$5/Setup!$C$36)+IF($V371=48,N($F371),0))-DS371,0),MAX($P371-SUM(DV371:FP371),0))</f>
        <v>0</v>
      </c>
      <c r="FR371" s="48" t="n">
        <f aca="false">MIN(MAX((HP370*(1+HP$5/Setup!$C$36)+IF($V371=49,N($F371),0))-DT371,0),MAX($P371-SUM(DV371:FQ371),0))</f>
        <v>0</v>
      </c>
      <c r="FS371" s="48" t="n">
        <f aca="false">MIN(MAX((HQ370*(1+HQ$5/Setup!$C$36)+IF($V371=50,N($F371),0))-DU371,0),MAX($P371-SUM(DV371:FR371),0))</f>
        <v>0</v>
      </c>
      <c r="FT371" s="48" t="n">
        <f aca="false">IF((FT370*(1+FT$5/Setup!$C$36)+IF($V371=1,N($F371),0))-BX371-DV371&lt;0.005,0,(FT370*(1+FT$5/Setup!$C$36)+IF($V371=1,N($F371),0))-BX371-DV371)</f>
        <v>0</v>
      </c>
      <c r="FU371" s="48" t="n">
        <f aca="false">IF((FU370*(1+FU$5/Setup!$C$36)+IF($V371=2,N($F371),0))-BY371-DW371&lt;0.005,0,(FU370*(1+FU$5/Setup!$C$36)+IF($V371=2,N($F371),0))-BY371-DW371)</f>
        <v>0</v>
      </c>
      <c r="FV371" s="48" t="n">
        <f aca="false">IF((FV370*(1+FV$5/Setup!$C$36)+IF($V371=3,N($F371),0))-BZ371-DX371&lt;0.005,0,(FV370*(1+FV$5/Setup!$C$36)+IF($V371=3,N($F371),0))-BZ371-DX371)</f>
        <v>0</v>
      </c>
      <c r="FW371" s="48" t="n">
        <f aca="false">IF((FW370*(1+FW$5/Setup!$C$36)+IF($V371=4,N($F371),0))-CA371-DY371&lt;0.005,0,(FW370*(1+FW$5/Setup!$C$36)+IF($V371=4,N($F371),0))-CA371-DY371)</f>
        <v>0</v>
      </c>
      <c r="FX371" s="48" t="n">
        <f aca="false">IF((FX370*(1+FX$5/Setup!$C$36)+IF($V371=5,N($F371),0))-CB371-DZ371&lt;0.005,0,(FX370*(1+FX$5/Setup!$C$36)+IF($V371=5,N($F371),0))-CB371-DZ371)</f>
        <v>0</v>
      </c>
      <c r="FY371" s="48" t="n">
        <f aca="false">IF((FY370*(1+FY$5/Setup!$C$36)+IF($V371=6,N($F371),0))-CC371-EA371&lt;0.005,0,(FY370*(1+FY$5/Setup!$C$36)+IF($V371=6,N($F371),0))-CC371-EA371)</f>
        <v>0</v>
      </c>
      <c r="FZ371" s="48" t="n">
        <f aca="false">IF((FZ370*(1+FZ$5/Setup!$C$36)+IF($V371=7,N($F371),0))-CD371-EB371&lt;0.005,0,(FZ370*(1+FZ$5/Setup!$C$36)+IF($V371=7,N($F371),0))-CD371-EB371)</f>
        <v>0</v>
      </c>
      <c r="GA371" s="48" t="n">
        <f aca="false">IF((GA370*(1+GA$5/Setup!$C$36)+IF($V371=8,N($F371),0))-CE371-EC371&lt;0.005,0,(GA370*(1+GA$5/Setup!$C$36)+IF($V371=8,N($F371),0))-CE371-EC371)</f>
        <v>0</v>
      </c>
      <c r="GB371" s="48" t="n">
        <f aca="false">IF((GB370*(1+GB$5/Setup!$C$36)+IF($V371=9,N($F371),0))-CF371-ED371&lt;0.005,0,(GB370*(1+GB$5/Setup!$C$36)+IF($V371=9,N($F371),0))-CF371-ED371)</f>
        <v>0</v>
      </c>
      <c r="GC371" s="48" t="n">
        <f aca="false">IF((GC370*(1+GC$5/Setup!$C$36)+IF($V371=10,N($F371),0))-CG371-EE371&lt;0.005,0,(GC370*(1+GC$5/Setup!$C$36)+IF($V371=10,N($F371),0))-CG371-EE371)</f>
        <v>0</v>
      </c>
      <c r="GD371" s="48" t="n">
        <f aca="false">IF((GD370*(1+GD$5/Setup!$C$36)+IF($V371=11,N($F371),0))-CH371-EF371&lt;0.005,0,(GD370*(1+GD$5/Setup!$C$36)+IF($V371=11,N($F371),0))-CH371-EF371)</f>
        <v>0</v>
      </c>
      <c r="GE371" s="48" t="n">
        <f aca="false">IF((GE370*(1+GE$5/Setup!$C$36)+IF($V371=12,N($F371),0))-CI371-EG371&lt;0.005,0,(GE370*(1+GE$5/Setup!$C$36)+IF($V371=12,N($F371),0))-CI371-EG371)</f>
        <v>0</v>
      </c>
      <c r="GF371" s="48" t="n">
        <f aca="false">IF((GF370*(1+GF$5/Setup!$C$36)+IF($V371=13,N($F371),0))-CJ371-EH371&lt;0.005,0,(GF370*(1+GF$5/Setup!$C$36)+IF($V371=13,N($F371),0))-CJ371-EH371)</f>
        <v>0</v>
      </c>
      <c r="GG371" s="48" t="n">
        <f aca="false">IF((GG370*(1+GG$5/Setup!$C$36)+IF($V371=14,N($F371),0))-CK371-EI371&lt;0.005,0,(GG370*(1+GG$5/Setup!$C$36)+IF($V371=14,N($F371),0))-CK371-EI371)</f>
        <v>0</v>
      </c>
      <c r="GH371" s="48" t="n">
        <f aca="false">IF((GH370*(1+GH$5/Setup!$C$36)+IF($V371=15,N($F371),0))-CL371-EJ371&lt;0.005,0,(GH370*(1+GH$5/Setup!$C$36)+IF($V371=15,N($F371),0))-CL371-EJ371)</f>
        <v>0</v>
      </c>
      <c r="GI371" s="48" t="n">
        <f aca="false">IF((GI370*(1+GI$5/Setup!$C$36)+IF($V371=16,N($F371),0))-CM371-EK371&lt;0.005,0,(GI370*(1+GI$5/Setup!$C$36)+IF($V371=16,N($F371),0))-CM371-EK371)</f>
        <v>0</v>
      </c>
      <c r="GJ371" s="48" t="n">
        <f aca="false">IF((GJ370*(1+GJ$5/Setup!$C$36)+IF($V371=17,N($F371),0))-CN371-EL371&lt;0.005,0,(GJ370*(1+GJ$5/Setup!$C$36)+IF($V371=17,N($F371),0))-CN371-EL371)</f>
        <v>0</v>
      </c>
      <c r="GK371" s="48" t="n">
        <f aca="false">IF((GK370*(1+GK$5/Setup!$C$36)+IF($V371=18,N($F371),0))-CO371-EM371&lt;0.005,0,(GK370*(1+GK$5/Setup!$C$36)+IF($V371=18,N($F371),0))-CO371-EM371)</f>
        <v>0</v>
      </c>
      <c r="GL371" s="48" t="n">
        <f aca="false">IF((GL370*(1+GL$5/Setup!$C$36)+IF($V371=19,N($F371),0))-CP371-EN371&lt;0.005,0,(GL370*(1+GL$5/Setup!$C$36)+IF($V371=19,N($F371),0))-CP371-EN371)</f>
        <v>0</v>
      </c>
      <c r="GM371" s="48" t="n">
        <f aca="false">IF((GM370*(1+GM$5/Setup!$C$36)+IF($V371=20,N($F371),0))-CQ371-EO371&lt;0.005,0,(GM370*(1+GM$5/Setup!$C$36)+IF($V371=20,N($F371),0))-CQ371-EO371)</f>
        <v>0</v>
      </c>
      <c r="GN371" s="48" t="n">
        <f aca="false">IF((GN370*(1+GN$5/Setup!$C$36)+IF($V371=21,N($F371),0))-CR371-EP371&lt;0.005,0,(GN370*(1+GN$5/Setup!$C$36)+IF($V371=21,N($F371),0))-CR371-EP371)</f>
        <v>0</v>
      </c>
      <c r="GO371" s="48" t="n">
        <f aca="false">IF((GO370*(1+GO$5/Setup!$C$36)+IF($V371=22,N($F371),0))-CS371-EQ371&lt;0.005,0,(GO370*(1+GO$5/Setup!$C$36)+IF($V371=22,N($F371),0))-CS371-EQ371)</f>
        <v>0</v>
      </c>
      <c r="GP371" s="48" t="n">
        <f aca="false">IF((GP370*(1+GP$5/Setup!$C$36)+IF($V371=23,N($F371),0))-CT371-ER371&lt;0.005,0,(GP370*(1+GP$5/Setup!$C$36)+IF($V371=23,N($F371),0))-CT371-ER371)</f>
        <v>0</v>
      </c>
      <c r="GQ371" s="48" t="n">
        <f aca="false">IF((GQ370*(1+GQ$5/Setup!$C$36)+IF($V371=24,N($F371),0))-CU371-ES371&lt;0.005,0,(GQ370*(1+GQ$5/Setup!$C$36)+IF($V371=24,N($F371),0))-CU371-ES371)</f>
        <v>0</v>
      </c>
      <c r="GR371" s="48" t="n">
        <f aca="false">IF((GR370*(1+GR$5/Setup!$C$36)+IF($V371=25,N($F371),0))-CV371-ET371&lt;0.005,0,(GR370*(1+GR$5/Setup!$C$36)+IF($V371=25,N($F371),0))-CV371-ET371)</f>
        <v>0</v>
      </c>
      <c r="GS371" s="48" t="n">
        <f aca="false">IF((GS370*(1+GS$5/Setup!$C$36)+IF($V371=26,N($F371),0))-CW371-EU371&lt;0.005,0,(GS370*(1+GS$5/Setup!$C$36)+IF($V371=26,N($F371),0))-CW371-EU371)</f>
        <v>0</v>
      </c>
      <c r="GT371" s="48" t="n">
        <f aca="false">IF((GT370*(1+GT$5/Setup!$C$36)+IF($V371=27,N($F371),0))-CX371-EV371&lt;0.005,0,(GT370*(1+GT$5/Setup!$C$36)+IF($V371=27,N($F371),0))-CX371-EV371)</f>
        <v>0</v>
      </c>
      <c r="GU371" s="48" t="n">
        <f aca="false">IF((GU370*(1+GU$5/Setup!$C$36)+IF($V371=28,N($F371),0))-CY371-EW371&lt;0.005,0,(GU370*(1+GU$5/Setup!$C$36)+IF($V371=28,N($F371),0))-CY371-EW371)</f>
        <v>0</v>
      </c>
      <c r="GV371" s="48" t="n">
        <f aca="false">IF((GV370*(1+GV$5/Setup!$C$36)+IF($V371=29,N($F371),0))-CZ371-EX371&lt;0.005,0,(GV370*(1+GV$5/Setup!$C$36)+IF($V371=29,N($F371),0))-CZ371-EX371)</f>
        <v>0</v>
      </c>
      <c r="GW371" s="48" t="n">
        <f aca="false">IF((GW370*(1+GW$5/Setup!$C$36)+IF($V371=30,N($F371),0))-DA371-EY371&lt;0.005,0,(GW370*(1+GW$5/Setup!$C$36)+IF($V371=30,N($F371),0))-DA371-EY371)</f>
        <v>0</v>
      </c>
      <c r="GX371" s="48" t="n">
        <f aca="false">IF((GX370*(1+GX$5/Setup!$C$36)+IF($V371=31,N($F371),0))-DB371-EZ371&lt;0.005,0,(GX370*(1+GX$5/Setup!$C$36)+IF($V371=31,N($F371),0))-DB371-EZ371)</f>
        <v>0</v>
      </c>
      <c r="GY371" s="48" t="n">
        <f aca="false">IF((GY370*(1+GY$5/Setup!$C$36)+IF($V371=32,N($F371),0))-DC371-FA371&lt;0.005,0,(GY370*(1+GY$5/Setup!$C$36)+IF($V371=32,N($F371),0))-DC371-FA371)</f>
        <v>0</v>
      </c>
      <c r="GZ371" s="48" t="n">
        <f aca="false">IF((GZ370*(1+GZ$5/Setup!$C$36)+IF($V371=33,N($F371),0))-DD371-FB371&lt;0.005,0,(GZ370*(1+GZ$5/Setup!$C$36)+IF($V371=33,N($F371),0))-DD371-FB371)</f>
        <v>0</v>
      </c>
      <c r="HA371" s="48" t="n">
        <f aca="false">IF((HA370*(1+HA$5/Setup!$C$36)+IF($V371=34,N($F371),0))-DE371-FC371&lt;0.005,0,(HA370*(1+HA$5/Setup!$C$36)+IF($V371=34,N($F371),0))-DE371-FC371)</f>
        <v>0</v>
      </c>
      <c r="HB371" s="48" t="n">
        <f aca="false">IF((HB370*(1+HB$5/Setup!$C$36)+IF($V371=35,N($F371),0))-DF371-FD371&lt;0.005,0,(HB370*(1+HB$5/Setup!$C$36)+IF($V371=35,N($F371),0))-DF371-FD371)</f>
        <v>0</v>
      </c>
      <c r="HC371" s="48" t="n">
        <f aca="false">IF((HC370*(1+HC$5/Setup!$C$36)+IF($V371=36,N($F371),0))-DG371-FE371&lt;0.005,0,(HC370*(1+HC$5/Setup!$C$36)+IF($V371=36,N($F371),0))-DG371-FE371)</f>
        <v>0</v>
      </c>
      <c r="HD371" s="48" t="n">
        <f aca="false">IF((HD370*(1+HD$5/Setup!$C$36)+IF($V371=37,N($F371),0))-DH371-FF371&lt;0.005,0,(HD370*(1+HD$5/Setup!$C$36)+IF($V371=37,N($F371),0))-DH371-FF371)</f>
        <v>0</v>
      </c>
      <c r="HE371" s="48" t="n">
        <f aca="false">IF((HE370*(1+HE$5/Setup!$C$36)+IF($V371=38,N($F371),0))-DI371-FG371&lt;0.005,0,(HE370*(1+HE$5/Setup!$C$36)+IF($V371=38,N($F371),0))-DI371-FG371)</f>
        <v>0</v>
      </c>
      <c r="HF371" s="48" t="n">
        <f aca="false">IF((HF370*(1+HF$5/Setup!$C$36)+IF($V371=39,N($F371),0))-DJ371-FH371&lt;0.005,0,(HF370*(1+HF$5/Setup!$C$36)+IF($V371=39,N($F371),0))-DJ371-FH371)</f>
        <v>0</v>
      </c>
      <c r="HG371" s="48" t="n">
        <f aca="false">IF((HG370*(1+HG$5/Setup!$C$36)+IF($V371=40,N($F371),0))-DK371-FI371&lt;0.005,0,(HG370*(1+HG$5/Setup!$C$36)+IF($V371=40,N($F371),0))-DK371-FI371)</f>
        <v>0</v>
      </c>
      <c r="HH371" s="48" t="n">
        <f aca="false">IF((HH370*(1+HH$5/Setup!$C$36)+IF($V371=41,N($F371),0))-DL371-FJ371&lt;0.005,0,(HH370*(1+HH$5/Setup!$C$36)+IF($V371=41,N($F371),0))-DL371-FJ371)</f>
        <v>0</v>
      </c>
      <c r="HI371" s="48" t="n">
        <f aca="false">IF((HI370*(1+HI$5/Setup!$C$36)+IF($V371=42,N($F371),0))-DM371-FK371&lt;0.005,0,(HI370*(1+HI$5/Setup!$C$36)+IF($V371=42,N($F371),0))-DM371-FK371)</f>
        <v>0</v>
      </c>
      <c r="HJ371" s="48" t="n">
        <f aca="false">IF((HJ370*(1+HJ$5/Setup!$C$36)+IF($V371=43,N($F371),0))-DN371-FL371&lt;0.005,0,(HJ370*(1+HJ$5/Setup!$C$36)+IF($V371=43,N($F371),0))-DN371-FL371)</f>
        <v>0</v>
      </c>
      <c r="HK371" s="48" t="n">
        <f aca="false">IF((HK370*(1+HK$5/Setup!$C$36)+IF($V371=44,N($F371),0))-DO371-FM371&lt;0.005,0,(HK370*(1+HK$5/Setup!$C$36)+IF($V371=44,N($F371),0))-DO371-FM371)</f>
        <v>0</v>
      </c>
      <c r="HL371" s="48" t="n">
        <f aca="false">IF((HL370*(1+HL$5/Setup!$C$36)+IF($V371=45,N($F371),0))-DP371-FN371&lt;0.005,0,(HL370*(1+HL$5/Setup!$C$36)+IF($V371=45,N($F371),0))-DP371-FN371)</f>
        <v>0</v>
      </c>
      <c r="HM371" s="48" t="n">
        <f aca="false">IF((HM370*(1+HM$5/Setup!$C$36)+IF($V371=46,N($F371),0))-DQ371-FO371&lt;0.005,0,(HM370*(1+HM$5/Setup!$C$36)+IF($V371=46,N($F371),0))-DQ371-FO371)</f>
        <v>0</v>
      </c>
      <c r="HN371" s="48" t="n">
        <f aca="false">IF((HN370*(1+HN$5/Setup!$C$36)+IF($V371=47,N($F371),0))-DR371-FP371&lt;0.005,0,(HN370*(1+HN$5/Setup!$C$36)+IF($V371=47,N($F371),0))-DR371-FP371)</f>
        <v>0</v>
      </c>
      <c r="HO371" s="48" t="n">
        <f aca="false">IF((HO370*(1+HO$5/Setup!$C$36)+IF($V371=48,N($F371),0))-DS371-FQ371&lt;0.005,0,(HO370*(1+HO$5/Setup!$C$36)+IF($V371=48,N($F371),0))-DS371-FQ371)</f>
        <v>0</v>
      </c>
      <c r="HP371" s="48" t="n">
        <f aca="false">IF((HP370*(1+HP$5/Setup!$C$36)+IF($V371=49,N($F371),0))-DT371-FR371&lt;0.005,0,(HP370*(1+HP$5/Setup!$C$36)+IF($V371=49,N($F371),0))-DT371-FR371)</f>
        <v>0</v>
      </c>
      <c r="HQ371" s="48" t="n">
        <f aca="false">IF((HQ370*(1+HQ$5/Setup!$C$36)+IF($V371=50,N($F371),0))-DU371-FS371&lt;0.005,0,(HQ370*(1+HQ$5/Setup!$C$36)+IF($V371=50,N($F371),0))-DU371-FS371)</f>
        <v>0</v>
      </c>
    </row>
    <row r="372" customFormat="false" ht="15" hidden="false" customHeight="false" outlineLevel="0" collapsed="false">
      <c r="A372" s="44" t="n">
        <v>364</v>
      </c>
      <c r="B372" s="45" t="n">
        <f aca="false">IF(Setup!$C$7="Every month",EDATE(Setup!$C$8,($A372-1)),IF(Setup!$C$7="Twice a month",DATE(YEAR(Setup!$C$8),MONTH(Setup!$C$8)+INT((($A372-1)+Setup!$C$41)/2),MIN(IF(MOD(($A372-1)+Setup!$C$41,2)=0,Setup!$C$39,Setup!$C$40),DAY(EOMONTH(DATE(YEAR(Setup!$C$8),MONTH(Setup!$C$8)+INT((($A372-1)+Setup!$C$41)/2),1),0)))),Setup!$C$8+($A372-1)*IF(Setup!$C$7="Every week",7,14)))</f>
        <v>51407</v>
      </c>
      <c r="C372" s="45" t="n">
        <f aca="false">IF(Setup!$C$7="Every month",EDATE(Setup!$C$8,$A372),IF(Setup!$C$7="Twice a month",DATE(YEAR(Setup!$C$8),MONTH(Setup!$C$8)+INT(($A372+Setup!$C$41)/2),MIN(IF(MOD($A372+Setup!$C$41,2)=0,Setup!$C$39,Setup!$C$40),DAY(EOMONTH(DATE(YEAR(Setup!$C$8),MONTH(Setup!$C$8)+INT(($A372+Setup!$C$41)/2),1),0)))),Setup!$C$8+$A372*IF(Setup!$C$7="Every week",7,14)))</f>
        <v>51421</v>
      </c>
      <c r="D372" s="46"/>
      <c r="E372" s="47"/>
      <c r="F372" s="47"/>
      <c r="G372" s="47"/>
      <c r="H372" s="47"/>
      <c r="I372" s="48" t="n">
        <f aca="false">N(Setup!$C$11)+N(E372)</f>
        <v>100</v>
      </c>
      <c r="J372" s="48" t="n">
        <f aca="false">MIN(Setup!$C$37,MAX(I372,0))</f>
        <v>9.23076923076923</v>
      </c>
      <c r="K372" s="48" t="n">
        <f aca="false">MIN(MAX(N(Setup!$C$14)-L371,0),MAX(I372-J372,0))</f>
        <v>0</v>
      </c>
      <c r="L372" s="48" t="n">
        <f aca="false">L371+K372-N(G372)</f>
        <v>500</v>
      </c>
      <c r="M372" s="48" t="n">
        <f aca="false">M371+J372-N(H372)</f>
        <v>3359.99999999998</v>
      </c>
      <c r="N372" s="48" t="n">
        <f aca="false">SUM(BX372:DU372)</f>
        <v>0</v>
      </c>
      <c r="O372" s="48" t="n">
        <f aca="false">SUM(Z372:BW372)-N372</f>
        <v>25</v>
      </c>
      <c r="P372" s="48" t="n">
        <f aca="false">MAX(I372-J372-K372,0)+O372</f>
        <v>115.769230769231</v>
      </c>
      <c r="Q372" s="48" t="n">
        <f aca="false">SUM(DV372:FS372)</f>
        <v>0</v>
      </c>
      <c r="R372" s="49" t="n">
        <f aca="false">N372+J372+K372+Q372</f>
        <v>9.23076923076923</v>
      </c>
      <c r="S372" s="48" t="n">
        <f aca="false">T372-T371-N(F372)+N372+Q372</f>
        <v>0</v>
      </c>
      <c r="T372" s="49" t="n">
        <f aca="false">SUM(FT372:HQ372)</f>
        <v>0</v>
      </c>
      <c r="U372" s="44" t="str">
        <f aca="false">IF(T371&lt;0.005,"",INDEX(Helpers!$C$2:$C$51,IF(_xlfn.MINIFS($DV$6:$FS$6,DV372:FS372,"&gt;0.005")=0,V372,_xlfn.MINIFS($DV$6:$FS$6,DV372:FS372,"&gt;0.005"))))</f>
        <v/>
      </c>
      <c r="V372" s="44" t="n">
        <f aca="false">IF(_xlfn.MINIFS($FT$6:$HQ$6,FT371:HQ371,"&gt;0.005")=0,1,_xlfn.MINIFS($FT$6:$HQ$6,FT371:HQ371,"&gt;0.005"))</f>
        <v>1</v>
      </c>
      <c r="W372" s="44" t="n">
        <f aca="false">IF(AND(D372&lt;&gt;"Paid",T371&gt;0.005),1,0)</f>
        <v>0</v>
      </c>
      <c r="X372" s="48" t="n">
        <f aca="false">SUMPRODUCT(((Helpers!$G$2:$G$51*(1+(Helpers!$D$2:$D$51+0.000000001)/12)^(($B372-Setup!$C$8)/(365.25/12))-Helpers!$E$2:$E$51*((1+(Helpers!$D$2:$D$51+0.000000001)/12)^(($B372-Setup!$C$8)/(365.25/12))-1)/((Helpers!$D$2:$D$51+0.000000001)/12))&gt;0)*(Helpers!$G$2:$G$51*(1+(Helpers!$D$2:$D$51+0.000000001)/12)^(($B372-Setup!$C$8)/(365.25/12))-Helpers!$E$2:$E$51*((1+(Helpers!$D$2:$D$51+0.000000001)/12)^(($B372-Setup!$C$8)/(365.25/12))-1)/((Helpers!$D$2:$D$51+0.000000001)/12)))</f>
        <v>0</v>
      </c>
      <c r="Y372" s="48"/>
      <c r="Z372" s="48" t="n">
        <f aca="false">IF(OR(N(Z$5)=0,Z$6=""),0,Z$5*((DATE(YEAR($B372),MONTH($B372),MIN(Z$6,DAY(EOMONTH($B372,0))))&gt;=$B372)*(DATE(YEAR($B372),MONTH($B372),MIN(Z$6,DAY(EOMONTH($B372,0))))&lt;$C372)+(DATE(YEAR($B372),MONTH($B372)+1,MIN(Z$6,DAY(EOMONTH($B372,1))))&gt;=$B372)*(DATE(YEAR($B372),MONTH($B372)+1,MIN(Z$6,DAY(EOMONTH($B372,1))))&lt;$C372)))</f>
        <v>25</v>
      </c>
      <c r="AA372" s="48" t="n">
        <f aca="false">IF(OR(N(AA$5)=0,AA$6=""),0,AA$5*((DATE(YEAR($B372),MONTH($B372),MIN(AA$6,DAY(EOMONTH($B372,0))))&gt;=$B372)*(DATE(YEAR($B372),MONTH($B372),MIN(AA$6,DAY(EOMONTH($B372,0))))&lt;$C372)+(DATE(YEAR($B372),MONTH($B372)+1,MIN(AA$6,DAY(EOMONTH($B372,1))))&gt;=$B372)*(DATE(YEAR($B372),MONTH($B372)+1,MIN(AA$6,DAY(EOMONTH($B372,1))))&lt;$C372)))</f>
        <v>0</v>
      </c>
      <c r="AB372" s="48" t="n">
        <f aca="false">IF(OR(N(AB$5)=0,AB$6=""),0,AB$5*((DATE(YEAR($B372),MONTH($B372),MIN(AB$6,DAY(EOMONTH($B372,0))))&gt;=$B372)*(DATE(YEAR($B372),MONTH($B372),MIN(AB$6,DAY(EOMONTH($B372,0))))&lt;$C372)+(DATE(YEAR($B372),MONTH($B372)+1,MIN(AB$6,DAY(EOMONTH($B372,1))))&gt;=$B372)*(DATE(YEAR($B372),MONTH($B372)+1,MIN(AB$6,DAY(EOMONTH($B372,1))))&lt;$C372)))</f>
        <v>0</v>
      </c>
      <c r="AC372" s="48" t="n">
        <f aca="false">IF(OR(N(AC$5)=0,AC$6=""),0,AC$5*((DATE(YEAR($B372),MONTH($B372),MIN(AC$6,DAY(EOMONTH($B372,0))))&gt;=$B372)*(DATE(YEAR($B372),MONTH($B372),MIN(AC$6,DAY(EOMONTH($B372,0))))&lt;$C372)+(DATE(YEAR($B372),MONTH($B372)+1,MIN(AC$6,DAY(EOMONTH($B372,1))))&gt;=$B372)*(DATE(YEAR($B372),MONTH($B372)+1,MIN(AC$6,DAY(EOMONTH($B372,1))))&lt;$C372)))</f>
        <v>0</v>
      </c>
      <c r="AD372" s="48" t="n">
        <f aca="false">IF(OR(N(AD$5)=0,AD$6=""),0,AD$5*((DATE(YEAR($B372),MONTH($B372),MIN(AD$6,DAY(EOMONTH($B372,0))))&gt;=$B372)*(DATE(YEAR($B372),MONTH($B372),MIN(AD$6,DAY(EOMONTH($B372,0))))&lt;$C372)+(DATE(YEAR($B372),MONTH($B372)+1,MIN(AD$6,DAY(EOMONTH($B372,1))))&gt;=$B372)*(DATE(YEAR($B372),MONTH($B372)+1,MIN(AD$6,DAY(EOMONTH($B372,1))))&lt;$C372)))</f>
        <v>0</v>
      </c>
      <c r="AE372" s="48" t="n">
        <f aca="false">IF(OR(N(AE$5)=0,AE$6=""),0,AE$5*((DATE(YEAR($B372),MONTH($B372),MIN(AE$6,DAY(EOMONTH($B372,0))))&gt;=$B372)*(DATE(YEAR($B372),MONTH($B372),MIN(AE$6,DAY(EOMONTH($B372,0))))&lt;$C372)+(DATE(YEAR($B372),MONTH($B372)+1,MIN(AE$6,DAY(EOMONTH($B372,1))))&gt;=$B372)*(DATE(YEAR($B372),MONTH($B372)+1,MIN(AE$6,DAY(EOMONTH($B372,1))))&lt;$C372)))</f>
        <v>0</v>
      </c>
      <c r="AF372" s="48" t="n">
        <f aca="false">IF(OR(N(AF$5)=0,AF$6=""),0,AF$5*((DATE(YEAR($B372),MONTH($B372),MIN(AF$6,DAY(EOMONTH($B372,0))))&gt;=$B372)*(DATE(YEAR($B372),MONTH($B372),MIN(AF$6,DAY(EOMONTH($B372,0))))&lt;$C372)+(DATE(YEAR($B372),MONTH($B372)+1,MIN(AF$6,DAY(EOMONTH($B372,1))))&gt;=$B372)*(DATE(YEAR($B372),MONTH($B372)+1,MIN(AF$6,DAY(EOMONTH($B372,1))))&lt;$C372)))</f>
        <v>0</v>
      </c>
      <c r="AG372" s="48" t="n">
        <f aca="false">IF(OR(N(AG$5)=0,AG$6=""),0,AG$5*((DATE(YEAR($B372),MONTH($B372),MIN(AG$6,DAY(EOMONTH($B372,0))))&gt;=$B372)*(DATE(YEAR($B372),MONTH($B372),MIN(AG$6,DAY(EOMONTH($B372,0))))&lt;$C372)+(DATE(YEAR($B372),MONTH($B372)+1,MIN(AG$6,DAY(EOMONTH($B372,1))))&gt;=$B372)*(DATE(YEAR($B372),MONTH($B372)+1,MIN(AG$6,DAY(EOMONTH($B372,1))))&lt;$C372)))</f>
        <v>0</v>
      </c>
      <c r="AH372" s="48" t="n">
        <f aca="false">IF(OR(N(AH$5)=0,AH$6=""),0,AH$5*((DATE(YEAR($B372),MONTH($B372),MIN(AH$6,DAY(EOMONTH($B372,0))))&gt;=$B372)*(DATE(YEAR($B372),MONTH($B372),MIN(AH$6,DAY(EOMONTH($B372,0))))&lt;$C372)+(DATE(YEAR($B372),MONTH($B372)+1,MIN(AH$6,DAY(EOMONTH($B372,1))))&gt;=$B372)*(DATE(YEAR($B372),MONTH($B372)+1,MIN(AH$6,DAY(EOMONTH($B372,1))))&lt;$C372)))</f>
        <v>0</v>
      </c>
      <c r="AI372" s="48" t="n">
        <f aca="false">IF(OR(N(AI$5)=0,AI$6=""),0,AI$5*((DATE(YEAR($B372),MONTH($B372),MIN(AI$6,DAY(EOMONTH($B372,0))))&gt;=$B372)*(DATE(YEAR($B372),MONTH($B372),MIN(AI$6,DAY(EOMONTH($B372,0))))&lt;$C372)+(DATE(YEAR($B372),MONTH($B372)+1,MIN(AI$6,DAY(EOMONTH($B372,1))))&gt;=$B372)*(DATE(YEAR($B372),MONTH($B372)+1,MIN(AI$6,DAY(EOMONTH($B372,1))))&lt;$C372)))</f>
        <v>0</v>
      </c>
      <c r="AJ372" s="48" t="n">
        <f aca="false">IF(OR(N(AJ$5)=0,AJ$6=""),0,AJ$5*((DATE(YEAR($B372),MONTH($B372),MIN(AJ$6,DAY(EOMONTH($B372,0))))&gt;=$B372)*(DATE(YEAR($B372),MONTH($B372),MIN(AJ$6,DAY(EOMONTH($B372,0))))&lt;$C372)+(DATE(YEAR($B372),MONTH($B372)+1,MIN(AJ$6,DAY(EOMONTH($B372,1))))&gt;=$B372)*(DATE(YEAR($B372),MONTH($B372)+1,MIN(AJ$6,DAY(EOMONTH($B372,1))))&lt;$C372)))</f>
        <v>0</v>
      </c>
      <c r="AK372" s="48" t="n">
        <f aca="false">IF(OR(N(AK$5)=0,AK$6=""),0,AK$5*((DATE(YEAR($B372),MONTH($B372),MIN(AK$6,DAY(EOMONTH($B372,0))))&gt;=$B372)*(DATE(YEAR($B372),MONTH($B372),MIN(AK$6,DAY(EOMONTH($B372,0))))&lt;$C372)+(DATE(YEAR($B372),MONTH($B372)+1,MIN(AK$6,DAY(EOMONTH($B372,1))))&gt;=$B372)*(DATE(YEAR($B372),MONTH($B372)+1,MIN(AK$6,DAY(EOMONTH($B372,1))))&lt;$C372)))</f>
        <v>0</v>
      </c>
      <c r="AL372" s="48" t="n">
        <f aca="false">IF(OR(N(AL$5)=0,AL$6=""),0,AL$5*((DATE(YEAR($B372),MONTH($B372),MIN(AL$6,DAY(EOMONTH($B372,0))))&gt;=$B372)*(DATE(YEAR($B372),MONTH($B372),MIN(AL$6,DAY(EOMONTH($B372,0))))&lt;$C372)+(DATE(YEAR($B372),MONTH($B372)+1,MIN(AL$6,DAY(EOMONTH($B372,1))))&gt;=$B372)*(DATE(YEAR($B372),MONTH($B372)+1,MIN(AL$6,DAY(EOMONTH($B372,1))))&lt;$C372)))</f>
        <v>0</v>
      </c>
      <c r="AM372" s="48" t="n">
        <f aca="false">IF(OR(N(AM$5)=0,AM$6=""),0,AM$5*((DATE(YEAR($B372),MONTH($B372),MIN(AM$6,DAY(EOMONTH($B372,0))))&gt;=$B372)*(DATE(YEAR($B372),MONTH($B372),MIN(AM$6,DAY(EOMONTH($B372,0))))&lt;$C372)+(DATE(YEAR($B372),MONTH($B372)+1,MIN(AM$6,DAY(EOMONTH($B372,1))))&gt;=$B372)*(DATE(YEAR($B372),MONTH($B372)+1,MIN(AM$6,DAY(EOMONTH($B372,1))))&lt;$C372)))</f>
        <v>0</v>
      </c>
      <c r="AN372" s="48" t="n">
        <f aca="false">IF(OR(N(AN$5)=0,AN$6=""),0,AN$5*((DATE(YEAR($B372),MONTH($B372),MIN(AN$6,DAY(EOMONTH($B372,0))))&gt;=$B372)*(DATE(YEAR($B372),MONTH($B372),MIN(AN$6,DAY(EOMONTH($B372,0))))&lt;$C372)+(DATE(YEAR($B372),MONTH($B372)+1,MIN(AN$6,DAY(EOMONTH($B372,1))))&gt;=$B372)*(DATE(YEAR($B372),MONTH($B372)+1,MIN(AN$6,DAY(EOMONTH($B372,1))))&lt;$C372)))</f>
        <v>0</v>
      </c>
      <c r="AO372" s="48" t="n">
        <f aca="false">IF(OR(N(AO$5)=0,AO$6=""),0,AO$5*((DATE(YEAR($B372),MONTH($B372),MIN(AO$6,DAY(EOMONTH($B372,0))))&gt;=$B372)*(DATE(YEAR($B372),MONTH($B372),MIN(AO$6,DAY(EOMONTH($B372,0))))&lt;$C372)+(DATE(YEAR($B372),MONTH($B372)+1,MIN(AO$6,DAY(EOMONTH($B372,1))))&gt;=$B372)*(DATE(YEAR($B372),MONTH($B372)+1,MIN(AO$6,DAY(EOMONTH($B372,1))))&lt;$C372)))</f>
        <v>0</v>
      </c>
      <c r="AP372" s="48" t="n">
        <f aca="false">IF(OR(N(AP$5)=0,AP$6=""),0,AP$5*((DATE(YEAR($B372),MONTH($B372),MIN(AP$6,DAY(EOMONTH($B372,0))))&gt;=$B372)*(DATE(YEAR($B372),MONTH($B372),MIN(AP$6,DAY(EOMONTH($B372,0))))&lt;$C372)+(DATE(YEAR($B372),MONTH($B372)+1,MIN(AP$6,DAY(EOMONTH($B372,1))))&gt;=$B372)*(DATE(YEAR($B372),MONTH($B372)+1,MIN(AP$6,DAY(EOMONTH($B372,1))))&lt;$C372)))</f>
        <v>0</v>
      </c>
      <c r="AQ372" s="48" t="n">
        <f aca="false">IF(OR(N(AQ$5)=0,AQ$6=""),0,AQ$5*((DATE(YEAR($B372),MONTH($B372),MIN(AQ$6,DAY(EOMONTH($B372,0))))&gt;=$B372)*(DATE(YEAR($B372),MONTH($B372),MIN(AQ$6,DAY(EOMONTH($B372,0))))&lt;$C372)+(DATE(YEAR($B372),MONTH($B372)+1,MIN(AQ$6,DAY(EOMONTH($B372,1))))&gt;=$B372)*(DATE(YEAR($B372),MONTH($B372)+1,MIN(AQ$6,DAY(EOMONTH($B372,1))))&lt;$C372)))</f>
        <v>0</v>
      </c>
      <c r="AR372" s="48" t="n">
        <f aca="false">IF(OR(N(AR$5)=0,AR$6=""),0,AR$5*((DATE(YEAR($B372),MONTH($B372),MIN(AR$6,DAY(EOMONTH($B372,0))))&gt;=$B372)*(DATE(YEAR($B372),MONTH($B372),MIN(AR$6,DAY(EOMONTH($B372,0))))&lt;$C372)+(DATE(YEAR($B372),MONTH($B372)+1,MIN(AR$6,DAY(EOMONTH($B372,1))))&gt;=$B372)*(DATE(YEAR($B372),MONTH($B372)+1,MIN(AR$6,DAY(EOMONTH($B372,1))))&lt;$C372)))</f>
        <v>0</v>
      </c>
      <c r="AS372" s="48" t="n">
        <f aca="false">IF(OR(N(AS$5)=0,AS$6=""),0,AS$5*((DATE(YEAR($B372),MONTH($B372),MIN(AS$6,DAY(EOMONTH($B372,0))))&gt;=$B372)*(DATE(YEAR($B372),MONTH($B372),MIN(AS$6,DAY(EOMONTH($B372,0))))&lt;$C372)+(DATE(YEAR($B372),MONTH($B372)+1,MIN(AS$6,DAY(EOMONTH($B372,1))))&gt;=$B372)*(DATE(YEAR($B372),MONTH($B372)+1,MIN(AS$6,DAY(EOMONTH($B372,1))))&lt;$C372)))</f>
        <v>0</v>
      </c>
      <c r="AT372" s="48" t="n">
        <f aca="false">IF(OR(N(AT$5)=0,AT$6=""),0,AT$5*((DATE(YEAR($B372),MONTH($B372),MIN(AT$6,DAY(EOMONTH($B372,0))))&gt;=$B372)*(DATE(YEAR($B372),MONTH($B372),MIN(AT$6,DAY(EOMONTH($B372,0))))&lt;$C372)+(DATE(YEAR($B372),MONTH($B372)+1,MIN(AT$6,DAY(EOMONTH($B372,1))))&gt;=$B372)*(DATE(YEAR($B372),MONTH($B372)+1,MIN(AT$6,DAY(EOMONTH($B372,1))))&lt;$C372)))</f>
        <v>0</v>
      </c>
      <c r="AU372" s="48" t="n">
        <f aca="false">IF(OR(N(AU$5)=0,AU$6=""),0,AU$5*((DATE(YEAR($B372),MONTH($B372),MIN(AU$6,DAY(EOMONTH($B372,0))))&gt;=$B372)*(DATE(YEAR($B372),MONTH($B372),MIN(AU$6,DAY(EOMONTH($B372,0))))&lt;$C372)+(DATE(YEAR($B372),MONTH($B372)+1,MIN(AU$6,DAY(EOMONTH($B372,1))))&gt;=$B372)*(DATE(YEAR($B372),MONTH($B372)+1,MIN(AU$6,DAY(EOMONTH($B372,1))))&lt;$C372)))</f>
        <v>0</v>
      </c>
      <c r="AV372" s="48" t="n">
        <f aca="false">IF(OR(N(AV$5)=0,AV$6=""),0,AV$5*((DATE(YEAR($B372),MONTH($B372),MIN(AV$6,DAY(EOMONTH($B372,0))))&gt;=$B372)*(DATE(YEAR($B372),MONTH($B372),MIN(AV$6,DAY(EOMONTH($B372,0))))&lt;$C372)+(DATE(YEAR($B372),MONTH($B372)+1,MIN(AV$6,DAY(EOMONTH($B372,1))))&gt;=$B372)*(DATE(YEAR($B372),MONTH($B372)+1,MIN(AV$6,DAY(EOMONTH($B372,1))))&lt;$C372)))</f>
        <v>0</v>
      </c>
      <c r="AW372" s="48" t="n">
        <f aca="false">IF(OR(N(AW$5)=0,AW$6=""),0,AW$5*((DATE(YEAR($B372),MONTH($B372),MIN(AW$6,DAY(EOMONTH($B372,0))))&gt;=$B372)*(DATE(YEAR($B372),MONTH($B372),MIN(AW$6,DAY(EOMONTH($B372,0))))&lt;$C372)+(DATE(YEAR($B372),MONTH($B372)+1,MIN(AW$6,DAY(EOMONTH($B372,1))))&gt;=$B372)*(DATE(YEAR($B372),MONTH($B372)+1,MIN(AW$6,DAY(EOMONTH($B372,1))))&lt;$C372)))</f>
        <v>0</v>
      </c>
      <c r="AX372" s="48" t="n">
        <f aca="false">IF(OR(N(AX$5)=0,AX$6=""),0,AX$5*((DATE(YEAR($B372),MONTH($B372),MIN(AX$6,DAY(EOMONTH($B372,0))))&gt;=$B372)*(DATE(YEAR($B372),MONTH($B372),MIN(AX$6,DAY(EOMONTH($B372,0))))&lt;$C372)+(DATE(YEAR($B372),MONTH($B372)+1,MIN(AX$6,DAY(EOMONTH($B372,1))))&gt;=$B372)*(DATE(YEAR($B372),MONTH($B372)+1,MIN(AX$6,DAY(EOMONTH($B372,1))))&lt;$C372)))</f>
        <v>0</v>
      </c>
      <c r="AY372" s="48" t="n">
        <f aca="false">IF(OR(N(AY$5)=0,AY$6=""),0,AY$5*((DATE(YEAR($B372),MONTH($B372),MIN(AY$6,DAY(EOMONTH($B372,0))))&gt;=$B372)*(DATE(YEAR($B372),MONTH($B372),MIN(AY$6,DAY(EOMONTH($B372,0))))&lt;$C372)+(DATE(YEAR($B372),MONTH($B372)+1,MIN(AY$6,DAY(EOMONTH($B372,1))))&gt;=$B372)*(DATE(YEAR($B372),MONTH($B372)+1,MIN(AY$6,DAY(EOMONTH($B372,1))))&lt;$C372)))</f>
        <v>0</v>
      </c>
      <c r="AZ372" s="48" t="n">
        <f aca="false">IF(OR(N(AZ$5)=0,AZ$6=""),0,AZ$5*((DATE(YEAR($B372),MONTH($B372),MIN(AZ$6,DAY(EOMONTH($B372,0))))&gt;=$B372)*(DATE(YEAR($B372),MONTH($B372),MIN(AZ$6,DAY(EOMONTH($B372,0))))&lt;$C372)+(DATE(YEAR($B372),MONTH($B372)+1,MIN(AZ$6,DAY(EOMONTH($B372,1))))&gt;=$B372)*(DATE(YEAR($B372),MONTH($B372)+1,MIN(AZ$6,DAY(EOMONTH($B372,1))))&lt;$C372)))</f>
        <v>0</v>
      </c>
      <c r="BA372" s="48" t="n">
        <f aca="false">IF(OR(N(BA$5)=0,BA$6=""),0,BA$5*((DATE(YEAR($B372),MONTH($B372),MIN(BA$6,DAY(EOMONTH($B372,0))))&gt;=$B372)*(DATE(YEAR($B372),MONTH($B372),MIN(BA$6,DAY(EOMONTH($B372,0))))&lt;$C372)+(DATE(YEAR($B372),MONTH($B372)+1,MIN(BA$6,DAY(EOMONTH($B372,1))))&gt;=$B372)*(DATE(YEAR($B372),MONTH($B372)+1,MIN(BA$6,DAY(EOMONTH($B372,1))))&lt;$C372)))</f>
        <v>0</v>
      </c>
      <c r="BB372" s="48" t="n">
        <f aca="false">IF(OR(N(BB$5)=0,BB$6=""),0,BB$5*((DATE(YEAR($B372),MONTH($B372),MIN(BB$6,DAY(EOMONTH($B372,0))))&gt;=$B372)*(DATE(YEAR($B372),MONTH($B372),MIN(BB$6,DAY(EOMONTH($B372,0))))&lt;$C372)+(DATE(YEAR($B372),MONTH($B372)+1,MIN(BB$6,DAY(EOMONTH($B372,1))))&gt;=$B372)*(DATE(YEAR($B372),MONTH($B372)+1,MIN(BB$6,DAY(EOMONTH($B372,1))))&lt;$C372)))</f>
        <v>0</v>
      </c>
      <c r="BC372" s="48" t="n">
        <f aca="false">IF(OR(N(BC$5)=0,BC$6=""),0,BC$5*((DATE(YEAR($B372),MONTH($B372),MIN(BC$6,DAY(EOMONTH($B372,0))))&gt;=$B372)*(DATE(YEAR($B372),MONTH($B372),MIN(BC$6,DAY(EOMONTH($B372,0))))&lt;$C372)+(DATE(YEAR($B372),MONTH($B372)+1,MIN(BC$6,DAY(EOMONTH($B372,1))))&gt;=$B372)*(DATE(YEAR($B372),MONTH($B372)+1,MIN(BC$6,DAY(EOMONTH($B372,1))))&lt;$C372)))</f>
        <v>0</v>
      </c>
      <c r="BD372" s="48" t="n">
        <f aca="false">IF(OR(N(BD$5)=0,BD$6=""),0,BD$5*((DATE(YEAR($B372),MONTH($B372),MIN(BD$6,DAY(EOMONTH($B372,0))))&gt;=$B372)*(DATE(YEAR($B372),MONTH($B372),MIN(BD$6,DAY(EOMONTH($B372,0))))&lt;$C372)+(DATE(YEAR($B372),MONTH($B372)+1,MIN(BD$6,DAY(EOMONTH($B372,1))))&gt;=$B372)*(DATE(YEAR($B372),MONTH($B372)+1,MIN(BD$6,DAY(EOMONTH($B372,1))))&lt;$C372)))</f>
        <v>0</v>
      </c>
      <c r="BE372" s="48" t="n">
        <f aca="false">IF(OR(N(BE$5)=0,BE$6=""),0,BE$5*((DATE(YEAR($B372),MONTH($B372),MIN(BE$6,DAY(EOMONTH($B372,0))))&gt;=$B372)*(DATE(YEAR($B372),MONTH($B372),MIN(BE$6,DAY(EOMONTH($B372,0))))&lt;$C372)+(DATE(YEAR($B372),MONTH($B372)+1,MIN(BE$6,DAY(EOMONTH($B372,1))))&gt;=$B372)*(DATE(YEAR($B372),MONTH($B372)+1,MIN(BE$6,DAY(EOMONTH($B372,1))))&lt;$C372)))</f>
        <v>0</v>
      </c>
      <c r="BF372" s="48" t="n">
        <f aca="false">IF(OR(N(BF$5)=0,BF$6=""),0,BF$5*((DATE(YEAR($B372),MONTH($B372),MIN(BF$6,DAY(EOMONTH($B372,0))))&gt;=$B372)*(DATE(YEAR($B372),MONTH($B372),MIN(BF$6,DAY(EOMONTH($B372,0))))&lt;$C372)+(DATE(YEAR($B372),MONTH($B372)+1,MIN(BF$6,DAY(EOMONTH($B372,1))))&gt;=$B372)*(DATE(YEAR($B372),MONTH($B372)+1,MIN(BF$6,DAY(EOMONTH($B372,1))))&lt;$C372)))</f>
        <v>0</v>
      </c>
      <c r="BG372" s="48" t="n">
        <f aca="false">IF(OR(N(BG$5)=0,BG$6=""),0,BG$5*((DATE(YEAR($B372),MONTH($B372),MIN(BG$6,DAY(EOMONTH($B372,0))))&gt;=$B372)*(DATE(YEAR($B372),MONTH($B372),MIN(BG$6,DAY(EOMONTH($B372,0))))&lt;$C372)+(DATE(YEAR($B372),MONTH($B372)+1,MIN(BG$6,DAY(EOMONTH($B372,1))))&gt;=$B372)*(DATE(YEAR($B372),MONTH($B372)+1,MIN(BG$6,DAY(EOMONTH($B372,1))))&lt;$C372)))</f>
        <v>0</v>
      </c>
      <c r="BH372" s="48" t="n">
        <f aca="false">IF(OR(N(BH$5)=0,BH$6=""),0,BH$5*((DATE(YEAR($B372),MONTH($B372),MIN(BH$6,DAY(EOMONTH($B372,0))))&gt;=$B372)*(DATE(YEAR($B372),MONTH($B372),MIN(BH$6,DAY(EOMONTH($B372,0))))&lt;$C372)+(DATE(YEAR($B372),MONTH($B372)+1,MIN(BH$6,DAY(EOMONTH($B372,1))))&gt;=$B372)*(DATE(YEAR($B372),MONTH($B372)+1,MIN(BH$6,DAY(EOMONTH($B372,1))))&lt;$C372)))</f>
        <v>0</v>
      </c>
      <c r="BI372" s="48" t="n">
        <f aca="false">IF(OR(N(BI$5)=0,BI$6=""),0,BI$5*((DATE(YEAR($B372),MONTH($B372),MIN(BI$6,DAY(EOMONTH($B372,0))))&gt;=$B372)*(DATE(YEAR($B372),MONTH($B372),MIN(BI$6,DAY(EOMONTH($B372,0))))&lt;$C372)+(DATE(YEAR($B372),MONTH($B372)+1,MIN(BI$6,DAY(EOMONTH($B372,1))))&gt;=$B372)*(DATE(YEAR($B372),MONTH($B372)+1,MIN(BI$6,DAY(EOMONTH($B372,1))))&lt;$C372)))</f>
        <v>0</v>
      </c>
      <c r="BJ372" s="48" t="n">
        <f aca="false">IF(OR(N(BJ$5)=0,BJ$6=""),0,BJ$5*((DATE(YEAR($B372),MONTH($B372),MIN(BJ$6,DAY(EOMONTH($B372,0))))&gt;=$B372)*(DATE(YEAR($B372),MONTH($B372),MIN(BJ$6,DAY(EOMONTH($B372,0))))&lt;$C372)+(DATE(YEAR($B372),MONTH($B372)+1,MIN(BJ$6,DAY(EOMONTH($B372,1))))&gt;=$B372)*(DATE(YEAR($B372),MONTH($B372)+1,MIN(BJ$6,DAY(EOMONTH($B372,1))))&lt;$C372)))</f>
        <v>0</v>
      </c>
      <c r="BK372" s="48" t="n">
        <f aca="false">IF(OR(N(BK$5)=0,BK$6=""),0,BK$5*((DATE(YEAR($B372),MONTH($B372),MIN(BK$6,DAY(EOMONTH($B372,0))))&gt;=$B372)*(DATE(YEAR($B372),MONTH($B372),MIN(BK$6,DAY(EOMONTH($B372,0))))&lt;$C372)+(DATE(YEAR($B372),MONTH($B372)+1,MIN(BK$6,DAY(EOMONTH($B372,1))))&gt;=$B372)*(DATE(YEAR($B372),MONTH($B372)+1,MIN(BK$6,DAY(EOMONTH($B372,1))))&lt;$C372)))</f>
        <v>0</v>
      </c>
      <c r="BL372" s="48" t="n">
        <f aca="false">IF(OR(N(BL$5)=0,BL$6=""),0,BL$5*((DATE(YEAR($B372),MONTH($B372),MIN(BL$6,DAY(EOMONTH($B372,0))))&gt;=$B372)*(DATE(YEAR($B372),MONTH($B372),MIN(BL$6,DAY(EOMONTH($B372,0))))&lt;$C372)+(DATE(YEAR($B372),MONTH($B372)+1,MIN(BL$6,DAY(EOMONTH($B372,1))))&gt;=$B372)*(DATE(YEAR($B372),MONTH($B372)+1,MIN(BL$6,DAY(EOMONTH($B372,1))))&lt;$C372)))</f>
        <v>0</v>
      </c>
      <c r="BM372" s="48" t="n">
        <f aca="false">IF(OR(N(BM$5)=0,BM$6=""),0,BM$5*((DATE(YEAR($B372),MONTH($B372),MIN(BM$6,DAY(EOMONTH($B372,0))))&gt;=$B372)*(DATE(YEAR($B372),MONTH($B372),MIN(BM$6,DAY(EOMONTH($B372,0))))&lt;$C372)+(DATE(YEAR($B372),MONTH($B372)+1,MIN(BM$6,DAY(EOMONTH($B372,1))))&gt;=$B372)*(DATE(YEAR($B372),MONTH($B372)+1,MIN(BM$6,DAY(EOMONTH($B372,1))))&lt;$C372)))</f>
        <v>0</v>
      </c>
      <c r="BN372" s="48" t="n">
        <f aca="false">IF(OR(N(BN$5)=0,BN$6=""),0,BN$5*((DATE(YEAR($B372),MONTH($B372),MIN(BN$6,DAY(EOMONTH($B372,0))))&gt;=$B372)*(DATE(YEAR($B372),MONTH($B372),MIN(BN$6,DAY(EOMONTH($B372,0))))&lt;$C372)+(DATE(YEAR($B372),MONTH($B372)+1,MIN(BN$6,DAY(EOMONTH($B372,1))))&gt;=$B372)*(DATE(YEAR($B372),MONTH($B372)+1,MIN(BN$6,DAY(EOMONTH($B372,1))))&lt;$C372)))</f>
        <v>0</v>
      </c>
      <c r="BO372" s="48" t="n">
        <f aca="false">IF(OR(N(BO$5)=0,BO$6=""),0,BO$5*((DATE(YEAR($B372),MONTH($B372),MIN(BO$6,DAY(EOMONTH($B372,0))))&gt;=$B372)*(DATE(YEAR($B372),MONTH($B372),MIN(BO$6,DAY(EOMONTH($B372,0))))&lt;$C372)+(DATE(YEAR($B372),MONTH($B372)+1,MIN(BO$6,DAY(EOMONTH($B372,1))))&gt;=$B372)*(DATE(YEAR($B372),MONTH($B372)+1,MIN(BO$6,DAY(EOMONTH($B372,1))))&lt;$C372)))</f>
        <v>0</v>
      </c>
      <c r="BP372" s="48" t="n">
        <f aca="false">IF(OR(N(BP$5)=0,BP$6=""),0,BP$5*((DATE(YEAR($B372),MONTH($B372),MIN(BP$6,DAY(EOMONTH($B372,0))))&gt;=$B372)*(DATE(YEAR($B372),MONTH($B372),MIN(BP$6,DAY(EOMONTH($B372,0))))&lt;$C372)+(DATE(YEAR($B372),MONTH($B372)+1,MIN(BP$6,DAY(EOMONTH($B372,1))))&gt;=$B372)*(DATE(YEAR($B372),MONTH($B372)+1,MIN(BP$6,DAY(EOMONTH($B372,1))))&lt;$C372)))</f>
        <v>0</v>
      </c>
      <c r="BQ372" s="48" t="n">
        <f aca="false">IF(OR(N(BQ$5)=0,BQ$6=""),0,BQ$5*((DATE(YEAR($B372),MONTH($B372),MIN(BQ$6,DAY(EOMONTH($B372,0))))&gt;=$B372)*(DATE(YEAR($B372),MONTH($B372),MIN(BQ$6,DAY(EOMONTH($B372,0))))&lt;$C372)+(DATE(YEAR($B372),MONTH($B372)+1,MIN(BQ$6,DAY(EOMONTH($B372,1))))&gt;=$B372)*(DATE(YEAR($B372),MONTH($B372)+1,MIN(BQ$6,DAY(EOMONTH($B372,1))))&lt;$C372)))</f>
        <v>0</v>
      </c>
      <c r="BR372" s="48" t="n">
        <f aca="false">IF(OR(N(BR$5)=0,BR$6=""),0,BR$5*((DATE(YEAR($B372),MONTH($B372),MIN(BR$6,DAY(EOMONTH($B372,0))))&gt;=$B372)*(DATE(YEAR($B372),MONTH($B372),MIN(BR$6,DAY(EOMONTH($B372,0))))&lt;$C372)+(DATE(YEAR($B372),MONTH($B372)+1,MIN(BR$6,DAY(EOMONTH($B372,1))))&gt;=$B372)*(DATE(YEAR($B372),MONTH($B372)+1,MIN(BR$6,DAY(EOMONTH($B372,1))))&lt;$C372)))</f>
        <v>0</v>
      </c>
      <c r="BS372" s="48" t="n">
        <f aca="false">IF(OR(N(BS$5)=0,BS$6=""),0,BS$5*((DATE(YEAR($B372),MONTH($B372),MIN(BS$6,DAY(EOMONTH($B372,0))))&gt;=$B372)*(DATE(YEAR($B372),MONTH($B372),MIN(BS$6,DAY(EOMONTH($B372,0))))&lt;$C372)+(DATE(YEAR($B372),MONTH($B372)+1,MIN(BS$6,DAY(EOMONTH($B372,1))))&gt;=$B372)*(DATE(YEAR($B372),MONTH($B372)+1,MIN(BS$6,DAY(EOMONTH($B372,1))))&lt;$C372)))</f>
        <v>0</v>
      </c>
      <c r="BT372" s="48" t="n">
        <f aca="false">IF(OR(N(BT$5)=0,BT$6=""),0,BT$5*((DATE(YEAR($B372),MONTH($B372),MIN(BT$6,DAY(EOMONTH($B372,0))))&gt;=$B372)*(DATE(YEAR($B372),MONTH($B372),MIN(BT$6,DAY(EOMONTH($B372,0))))&lt;$C372)+(DATE(YEAR($B372),MONTH($B372)+1,MIN(BT$6,DAY(EOMONTH($B372,1))))&gt;=$B372)*(DATE(YEAR($B372),MONTH($B372)+1,MIN(BT$6,DAY(EOMONTH($B372,1))))&lt;$C372)))</f>
        <v>0</v>
      </c>
      <c r="BU372" s="48" t="n">
        <f aca="false">IF(OR(N(BU$5)=0,BU$6=""),0,BU$5*((DATE(YEAR($B372),MONTH($B372),MIN(BU$6,DAY(EOMONTH($B372,0))))&gt;=$B372)*(DATE(YEAR($B372),MONTH($B372),MIN(BU$6,DAY(EOMONTH($B372,0))))&lt;$C372)+(DATE(YEAR($B372),MONTH($B372)+1,MIN(BU$6,DAY(EOMONTH($B372,1))))&gt;=$B372)*(DATE(YEAR($B372),MONTH($B372)+1,MIN(BU$6,DAY(EOMONTH($B372,1))))&lt;$C372)))</f>
        <v>0</v>
      </c>
      <c r="BV372" s="48" t="n">
        <f aca="false">IF(OR(N(BV$5)=0,BV$6=""),0,BV$5*((DATE(YEAR($B372),MONTH($B372),MIN(BV$6,DAY(EOMONTH($B372,0))))&gt;=$B372)*(DATE(YEAR($B372),MONTH($B372),MIN(BV$6,DAY(EOMONTH($B372,0))))&lt;$C372)+(DATE(YEAR($B372),MONTH($B372)+1,MIN(BV$6,DAY(EOMONTH($B372,1))))&gt;=$B372)*(DATE(YEAR($B372),MONTH($B372)+1,MIN(BV$6,DAY(EOMONTH($B372,1))))&lt;$C372)))</f>
        <v>0</v>
      </c>
      <c r="BW372" s="48" t="n">
        <f aca="false">IF(OR(N(BW$5)=0,BW$6=""),0,BW$5*((DATE(YEAR($B372),MONTH($B372),MIN(BW$6,DAY(EOMONTH($B372,0))))&gt;=$B372)*(DATE(YEAR($B372),MONTH($B372),MIN(BW$6,DAY(EOMONTH($B372,0))))&lt;$C372)+(DATE(YEAR($B372),MONTH($B372)+1,MIN(BW$6,DAY(EOMONTH($B372,1))))&gt;=$B372)*(DATE(YEAR($B372),MONTH($B372)+1,MIN(BW$6,DAY(EOMONTH($B372,1))))&lt;$C372)))</f>
        <v>0</v>
      </c>
      <c r="BX372" s="48" t="n">
        <f aca="false">MIN(Z372,(FT371*(1+FT$5/Setup!$C$36)+IF($V372=1,N($F372),0)))</f>
        <v>0</v>
      </c>
      <c r="BY372" s="48" t="n">
        <f aca="false">MIN(AA372,(FU371*(1+FU$5/Setup!$C$36)+IF($V372=2,N($F372),0)))</f>
        <v>0</v>
      </c>
      <c r="BZ372" s="48" t="n">
        <f aca="false">MIN(AB372,(FV371*(1+FV$5/Setup!$C$36)+IF($V372=3,N($F372),0)))</f>
        <v>0</v>
      </c>
      <c r="CA372" s="48" t="n">
        <f aca="false">MIN(AC372,(FW371*(1+FW$5/Setup!$C$36)+IF($V372=4,N($F372),0)))</f>
        <v>0</v>
      </c>
      <c r="CB372" s="48" t="n">
        <f aca="false">MIN(AD372,(FX371*(1+FX$5/Setup!$C$36)+IF($V372=5,N($F372),0)))</f>
        <v>0</v>
      </c>
      <c r="CC372" s="48" t="n">
        <f aca="false">MIN(AE372,(FY371*(1+FY$5/Setup!$C$36)+IF($V372=6,N($F372),0)))</f>
        <v>0</v>
      </c>
      <c r="CD372" s="48" t="n">
        <f aca="false">MIN(AF372,(FZ371*(1+FZ$5/Setup!$C$36)+IF($V372=7,N($F372),0)))</f>
        <v>0</v>
      </c>
      <c r="CE372" s="48" t="n">
        <f aca="false">MIN(AG372,(GA371*(1+GA$5/Setup!$C$36)+IF($V372=8,N($F372),0)))</f>
        <v>0</v>
      </c>
      <c r="CF372" s="48" t="n">
        <f aca="false">MIN(AH372,(GB371*(1+GB$5/Setup!$C$36)+IF($V372=9,N($F372),0)))</f>
        <v>0</v>
      </c>
      <c r="CG372" s="48" t="n">
        <f aca="false">MIN(AI372,(GC371*(1+GC$5/Setup!$C$36)+IF($V372=10,N($F372),0)))</f>
        <v>0</v>
      </c>
      <c r="CH372" s="48" t="n">
        <f aca="false">MIN(AJ372,(GD371*(1+GD$5/Setup!$C$36)+IF($V372=11,N($F372),0)))</f>
        <v>0</v>
      </c>
      <c r="CI372" s="48" t="n">
        <f aca="false">MIN(AK372,(GE371*(1+GE$5/Setup!$C$36)+IF($V372=12,N($F372),0)))</f>
        <v>0</v>
      </c>
      <c r="CJ372" s="48" t="n">
        <f aca="false">MIN(AL372,(GF371*(1+GF$5/Setup!$C$36)+IF($V372=13,N($F372),0)))</f>
        <v>0</v>
      </c>
      <c r="CK372" s="48" t="n">
        <f aca="false">MIN(AM372,(GG371*(1+GG$5/Setup!$C$36)+IF($V372=14,N($F372),0)))</f>
        <v>0</v>
      </c>
      <c r="CL372" s="48" t="n">
        <f aca="false">MIN(AN372,(GH371*(1+GH$5/Setup!$C$36)+IF($V372=15,N($F372),0)))</f>
        <v>0</v>
      </c>
      <c r="CM372" s="48" t="n">
        <f aca="false">MIN(AO372,(GI371*(1+GI$5/Setup!$C$36)+IF($V372=16,N($F372),0)))</f>
        <v>0</v>
      </c>
      <c r="CN372" s="48" t="n">
        <f aca="false">MIN(AP372,(GJ371*(1+GJ$5/Setup!$C$36)+IF($V372=17,N($F372),0)))</f>
        <v>0</v>
      </c>
      <c r="CO372" s="48" t="n">
        <f aca="false">MIN(AQ372,(GK371*(1+GK$5/Setup!$C$36)+IF($V372=18,N($F372),0)))</f>
        <v>0</v>
      </c>
      <c r="CP372" s="48" t="n">
        <f aca="false">MIN(AR372,(GL371*(1+GL$5/Setup!$C$36)+IF($V372=19,N($F372),0)))</f>
        <v>0</v>
      </c>
      <c r="CQ372" s="48" t="n">
        <f aca="false">MIN(AS372,(GM371*(1+GM$5/Setup!$C$36)+IF($V372=20,N($F372),0)))</f>
        <v>0</v>
      </c>
      <c r="CR372" s="48" t="n">
        <f aca="false">MIN(AT372,(GN371*(1+GN$5/Setup!$C$36)+IF($V372=21,N($F372),0)))</f>
        <v>0</v>
      </c>
      <c r="CS372" s="48" t="n">
        <f aca="false">MIN(AU372,(GO371*(1+GO$5/Setup!$C$36)+IF($V372=22,N($F372),0)))</f>
        <v>0</v>
      </c>
      <c r="CT372" s="48" t="n">
        <f aca="false">MIN(AV372,(GP371*(1+GP$5/Setup!$C$36)+IF($V372=23,N($F372),0)))</f>
        <v>0</v>
      </c>
      <c r="CU372" s="48" t="n">
        <f aca="false">MIN(AW372,(GQ371*(1+GQ$5/Setup!$C$36)+IF($V372=24,N($F372),0)))</f>
        <v>0</v>
      </c>
      <c r="CV372" s="48" t="n">
        <f aca="false">MIN(AX372,(GR371*(1+GR$5/Setup!$C$36)+IF($V372=25,N($F372),0)))</f>
        <v>0</v>
      </c>
      <c r="CW372" s="48" t="n">
        <f aca="false">MIN(AY372,(GS371*(1+GS$5/Setup!$C$36)+IF($V372=26,N($F372),0)))</f>
        <v>0</v>
      </c>
      <c r="CX372" s="48" t="n">
        <f aca="false">MIN(AZ372,(GT371*(1+GT$5/Setup!$C$36)+IF($V372=27,N($F372),0)))</f>
        <v>0</v>
      </c>
      <c r="CY372" s="48" t="n">
        <f aca="false">MIN(BA372,(GU371*(1+GU$5/Setup!$C$36)+IF($V372=28,N($F372),0)))</f>
        <v>0</v>
      </c>
      <c r="CZ372" s="48" t="n">
        <f aca="false">MIN(BB372,(GV371*(1+GV$5/Setup!$C$36)+IF($V372=29,N($F372),0)))</f>
        <v>0</v>
      </c>
      <c r="DA372" s="48" t="n">
        <f aca="false">MIN(BC372,(GW371*(1+GW$5/Setup!$C$36)+IF($V372=30,N($F372),0)))</f>
        <v>0</v>
      </c>
      <c r="DB372" s="48" t="n">
        <f aca="false">MIN(BD372,(GX371*(1+GX$5/Setup!$C$36)+IF($V372=31,N($F372),0)))</f>
        <v>0</v>
      </c>
      <c r="DC372" s="48" t="n">
        <f aca="false">MIN(BE372,(GY371*(1+GY$5/Setup!$C$36)+IF($V372=32,N($F372),0)))</f>
        <v>0</v>
      </c>
      <c r="DD372" s="48" t="n">
        <f aca="false">MIN(BF372,(GZ371*(1+GZ$5/Setup!$C$36)+IF($V372=33,N($F372),0)))</f>
        <v>0</v>
      </c>
      <c r="DE372" s="48" t="n">
        <f aca="false">MIN(BG372,(HA371*(1+HA$5/Setup!$C$36)+IF($V372=34,N($F372),0)))</f>
        <v>0</v>
      </c>
      <c r="DF372" s="48" t="n">
        <f aca="false">MIN(BH372,(HB371*(1+HB$5/Setup!$C$36)+IF($V372=35,N($F372),0)))</f>
        <v>0</v>
      </c>
      <c r="DG372" s="48" t="n">
        <f aca="false">MIN(BI372,(HC371*(1+HC$5/Setup!$C$36)+IF($V372=36,N($F372),0)))</f>
        <v>0</v>
      </c>
      <c r="DH372" s="48" t="n">
        <f aca="false">MIN(BJ372,(HD371*(1+HD$5/Setup!$C$36)+IF($V372=37,N($F372),0)))</f>
        <v>0</v>
      </c>
      <c r="DI372" s="48" t="n">
        <f aca="false">MIN(BK372,(HE371*(1+HE$5/Setup!$C$36)+IF($V372=38,N($F372),0)))</f>
        <v>0</v>
      </c>
      <c r="DJ372" s="48" t="n">
        <f aca="false">MIN(BL372,(HF371*(1+HF$5/Setup!$C$36)+IF($V372=39,N($F372),0)))</f>
        <v>0</v>
      </c>
      <c r="DK372" s="48" t="n">
        <f aca="false">MIN(BM372,(HG371*(1+HG$5/Setup!$C$36)+IF($V372=40,N($F372),0)))</f>
        <v>0</v>
      </c>
      <c r="DL372" s="48" t="n">
        <f aca="false">MIN(BN372,(HH371*(1+HH$5/Setup!$C$36)+IF($V372=41,N($F372),0)))</f>
        <v>0</v>
      </c>
      <c r="DM372" s="48" t="n">
        <f aca="false">MIN(BO372,(HI371*(1+HI$5/Setup!$C$36)+IF($V372=42,N($F372),0)))</f>
        <v>0</v>
      </c>
      <c r="DN372" s="48" t="n">
        <f aca="false">MIN(BP372,(HJ371*(1+HJ$5/Setup!$C$36)+IF($V372=43,N($F372),0)))</f>
        <v>0</v>
      </c>
      <c r="DO372" s="48" t="n">
        <f aca="false">MIN(BQ372,(HK371*(1+HK$5/Setup!$C$36)+IF($V372=44,N($F372),0)))</f>
        <v>0</v>
      </c>
      <c r="DP372" s="48" t="n">
        <f aca="false">MIN(BR372,(HL371*(1+HL$5/Setup!$C$36)+IF($V372=45,N($F372),0)))</f>
        <v>0</v>
      </c>
      <c r="DQ372" s="48" t="n">
        <f aca="false">MIN(BS372,(HM371*(1+HM$5/Setup!$C$36)+IF($V372=46,N($F372),0)))</f>
        <v>0</v>
      </c>
      <c r="DR372" s="48" t="n">
        <f aca="false">MIN(BT372,(HN371*(1+HN$5/Setup!$C$36)+IF($V372=47,N($F372),0)))</f>
        <v>0</v>
      </c>
      <c r="DS372" s="48" t="n">
        <f aca="false">MIN(BU372,(HO371*(1+HO$5/Setup!$C$36)+IF($V372=48,N($F372),0)))</f>
        <v>0</v>
      </c>
      <c r="DT372" s="48" t="n">
        <f aca="false">MIN(BV372,(HP371*(1+HP$5/Setup!$C$36)+IF($V372=49,N($F372),0)))</f>
        <v>0</v>
      </c>
      <c r="DU372" s="48" t="n">
        <f aca="false">MIN(BW372,(HQ371*(1+HQ$5/Setup!$C$36)+IF($V372=50,N($F372),0)))</f>
        <v>0</v>
      </c>
      <c r="DV372" s="48" t="n">
        <f aca="false">MIN(MAX((FT371*(1+FT$5/Setup!$C$36)+IF($V372=1,N($F372),0))-BX372,0),MAX($P372-0,0))</f>
        <v>0</v>
      </c>
      <c r="DW372" s="48" t="n">
        <f aca="false">MIN(MAX((FU371*(1+FU$5/Setup!$C$36)+IF($V372=2,N($F372),0))-BY372,0),MAX($P372-SUM(DV372:DV372),0))</f>
        <v>0</v>
      </c>
      <c r="DX372" s="48" t="n">
        <f aca="false">MIN(MAX((FV371*(1+FV$5/Setup!$C$36)+IF($V372=3,N($F372),0))-BZ372,0),MAX($P372-SUM(DV372:DW372),0))</f>
        <v>0</v>
      </c>
      <c r="DY372" s="48" t="n">
        <f aca="false">MIN(MAX((FW371*(1+FW$5/Setup!$C$36)+IF($V372=4,N($F372),0))-CA372,0),MAX($P372-SUM(DV372:DX372),0))</f>
        <v>0</v>
      </c>
      <c r="DZ372" s="48" t="n">
        <f aca="false">MIN(MAX((FX371*(1+FX$5/Setup!$C$36)+IF($V372=5,N($F372),0))-CB372,0),MAX($P372-SUM(DV372:DY372),0))</f>
        <v>0</v>
      </c>
      <c r="EA372" s="48" t="n">
        <f aca="false">MIN(MAX((FY371*(1+FY$5/Setup!$C$36)+IF($V372=6,N($F372),0))-CC372,0),MAX($P372-SUM(DV372:DZ372),0))</f>
        <v>0</v>
      </c>
      <c r="EB372" s="48" t="n">
        <f aca="false">MIN(MAX((FZ371*(1+FZ$5/Setup!$C$36)+IF($V372=7,N($F372),0))-CD372,0),MAX($P372-SUM(DV372:EA372),0))</f>
        <v>0</v>
      </c>
      <c r="EC372" s="48" t="n">
        <f aca="false">MIN(MAX((GA371*(1+GA$5/Setup!$C$36)+IF($V372=8,N($F372),0))-CE372,0),MAX($P372-SUM(DV372:EB372),0))</f>
        <v>0</v>
      </c>
      <c r="ED372" s="48" t="n">
        <f aca="false">MIN(MAX((GB371*(1+GB$5/Setup!$C$36)+IF($V372=9,N($F372),0))-CF372,0),MAX($P372-SUM(DV372:EC372),0))</f>
        <v>0</v>
      </c>
      <c r="EE372" s="48" t="n">
        <f aca="false">MIN(MAX((GC371*(1+GC$5/Setup!$C$36)+IF($V372=10,N($F372),0))-CG372,0),MAX($P372-SUM(DV372:ED372),0))</f>
        <v>0</v>
      </c>
      <c r="EF372" s="48" t="n">
        <f aca="false">MIN(MAX((GD371*(1+GD$5/Setup!$C$36)+IF($V372=11,N($F372),0))-CH372,0),MAX($P372-SUM(DV372:EE372),0))</f>
        <v>0</v>
      </c>
      <c r="EG372" s="48" t="n">
        <f aca="false">MIN(MAX((GE371*(1+GE$5/Setup!$C$36)+IF($V372=12,N($F372),0))-CI372,0),MAX($P372-SUM(DV372:EF372),0))</f>
        <v>0</v>
      </c>
      <c r="EH372" s="48" t="n">
        <f aca="false">MIN(MAX((GF371*(1+GF$5/Setup!$C$36)+IF($V372=13,N($F372),0))-CJ372,0),MAX($P372-SUM(DV372:EG372),0))</f>
        <v>0</v>
      </c>
      <c r="EI372" s="48" t="n">
        <f aca="false">MIN(MAX((GG371*(1+GG$5/Setup!$C$36)+IF($V372=14,N($F372),0))-CK372,0),MAX($P372-SUM(DV372:EH372),0))</f>
        <v>0</v>
      </c>
      <c r="EJ372" s="48" t="n">
        <f aca="false">MIN(MAX((GH371*(1+GH$5/Setup!$C$36)+IF($V372=15,N($F372),0))-CL372,0),MAX($P372-SUM(DV372:EI372),0))</f>
        <v>0</v>
      </c>
      <c r="EK372" s="48" t="n">
        <f aca="false">MIN(MAX((GI371*(1+GI$5/Setup!$C$36)+IF($V372=16,N($F372),0))-CM372,0),MAX($P372-SUM(DV372:EJ372),0))</f>
        <v>0</v>
      </c>
      <c r="EL372" s="48" t="n">
        <f aca="false">MIN(MAX((GJ371*(1+GJ$5/Setup!$C$36)+IF($V372=17,N($F372),0))-CN372,0),MAX($P372-SUM(DV372:EK372),0))</f>
        <v>0</v>
      </c>
      <c r="EM372" s="48" t="n">
        <f aca="false">MIN(MAX((GK371*(1+GK$5/Setup!$C$36)+IF($V372=18,N($F372),0))-CO372,0),MAX($P372-SUM(DV372:EL372),0))</f>
        <v>0</v>
      </c>
      <c r="EN372" s="48" t="n">
        <f aca="false">MIN(MAX((GL371*(1+GL$5/Setup!$C$36)+IF($V372=19,N($F372),0))-CP372,0),MAX($P372-SUM(DV372:EM372),0))</f>
        <v>0</v>
      </c>
      <c r="EO372" s="48" t="n">
        <f aca="false">MIN(MAX((GM371*(1+GM$5/Setup!$C$36)+IF($V372=20,N($F372),0))-CQ372,0),MAX($P372-SUM(DV372:EN372),0))</f>
        <v>0</v>
      </c>
      <c r="EP372" s="48" t="n">
        <f aca="false">MIN(MAX((GN371*(1+GN$5/Setup!$C$36)+IF($V372=21,N($F372),0))-CR372,0),MAX($P372-SUM(DV372:EO372),0))</f>
        <v>0</v>
      </c>
      <c r="EQ372" s="48" t="n">
        <f aca="false">MIN(MAX((GO371*(1+GO$5/Setup!$C$36)+IF($V372=22,N($F372),0))-CS372,0),MAX($P372-SUM(DV372:EP372),0))</f>
        <v>0</v>
      </c>
      <c r="ER372" s="48" t="n">
        <f aca="false">MIN(MAX((GP371*(1+GP$5/Setup!$C$36)+IF($V372=23,N($F372),0))-CT372,0),MAX($P372-SUM(DV372:EQ372),0))</f>
        <v>0</v>
      </c>
      <c r="ES372" s="48" t="n">
        <f aca="false">MIN(MAX((GQ371*(1+GQ$5/Setup!$C$36)+IF($V372=24,N($F372),0))-CU372,0),MAX($P372-SUM(DV372:ER372),0))</f>
        <v>0</v>
      </c>
      <c r="ET372" s="48" t="n">
        <f aca="false">MIN(MAX((GR371*(1+GR$5/Setup!$C$36)+IF($V372=25,N($F372),0))-CV372,0),MAX($P372-SUM(DV372:ES372),0))</f>
        <v>0</v>
      </c>
      <c r="EU372" s="48" t="n">
        <f aca="false">MIN(MAX((GS371*(1+GS$5/Setup!$C$36)+IF($V372=26,N($F372),0))-CW372,0),MAX($P372-SUM(DV372:ET372),0))</f>
        <v>0</v>
      </c>
      <c r="EV372" s="48" t="n">
        <f aca="false">MIN(MAX((GT371*(1+GT$5/Setup!$C$36)+IF($V372=27,N($F372),0))-CX372,0),MAX($P372-SUM(DV372:EU372),0))</f>
        <v>0</v>
      </c>
      <c r="EW372" s="48" t="n">
        <f aca="false">MIN(MAX((GU371*(1+GU$5/Setup!$C$36)+IF($V372=28,N($F372),0))-CY372,0),MAX($P372-SUM(DV372:EV372),0))</f>
        <v>0</v>
      </c>
      <c r="EX372" s="48" t="n">
        <f aca="false">MIN(MAX((GV371*(1+GV$5/Setup!$C$36)+IF($V372=29,N($F372),0))-CZ372,0),MAX($P372-SUM(DV372:EW372),0))</f>
        <v>0</v>
      </c>
      <c r="EY372" s="48" t="n">
        <f aca="false">MIN(MAX((GW371*(1+GW$5/Setup!$C$36)+IF($V372=30,N($F372),0))-DA372,0),MAX($P372-SUM(DV372:EX372),0))</f>
        <v>0</v>
      </c>
      <c r="EZ372" s="48" t="n">
        <f aca="false">MIN(MAX((GX371*(1+GX$5/Setup!$C$36)+IF($V372=31,N($F372),0))-DB372,0),MAX($P372-SUM(DV372:EY372),0))</f>
        <v>0</v>
      </c>
      <c r="FA372" s="48" t="n">
        <f aca="false">MIN(MAX((GY371*(1+GY$5/Setup!$C$36)+IF($V372=32,N($F372),0))-DC372,0),MAX($P372-SUM(DV372:EZ372),0))</f>
        <v>0</v>
      </c>
      <c r="FB372" s="48" t="n">
        <f aca="false">MIN(MAX((GZ371*(1+GZ$5/Setup!$C$36)+IF($V372=33,N($F372),0))-DD372,0),MAX($P372-SUM(DV372:FA372),0))</f>
        <v>0</v>
      </c>
      <c r="FC372" s="48" t="n">
        <f aca="false">MIN(MAX((HA371*(1+HA$5/Setup!$C$36)+IF($V372=34,N($F372),0))-DE372,0),MAX($P372-SUM(DV372:FB372),0))</f>
        <v>0</v>
      </c>
      <c r="FD372" s="48" t="n">
        <f aca="false">MIN(MAX((HB371*(1+HB$5/Setup!$C$36)+IF($V372=35,N($F372),0))-DF372,0),MAX($P372-SUM(DV372:FC372),0))</f>
        <v>0</v>
      </c>
      <c r="FE372" s="48" t="n">
        <f aca="false">MIN(MAX((HC371*(1+HC$5/Setup!$C$36)+IF($V372=36,N($F372),0))-DG372,0),MAX($P372-SUM(DV372:FD372),0))</f>
        <v>0</v>
      </c>
      <c r="FF372" s="48" t="n">
        <f aca="false">MIN(MAX((HD371*(1+HD$5/Setup!$C$36)+IF($V372=37,N($F372),0))-DH372,0),MAX($P372-SUM(DV372:FE372),0))</f>
        <v>0</v>
      </c>
      <c r="FG372" s="48" t="n">
        <f aca="false">MIN(MAX((HE371*(1+HE$5/Setup!$C$36)+IF($V372=38,N($F372),0))-DI372,0),MAX($P372-SUM(DV372:FF372),0))</f>
        <v>0</v>
      </c>
      <c r="FH372" s="48" t="n">
        <f aca="false">MIN(MAX((HF371*(1+HF$5/Setup!$C$36)+IF($V372=39,N($F372),0))-DJ372,0),MAX($P372-SUM(DV372:FG372),0))</f>
        <v>0</v>
      </c>
      <c r="FI372" s="48" t="n">
        <f aca="false">MIN(MAX((HG371*(1+HG$5/Setup!$C$36)+IF($V372=40,N($F372),0))-DK372,0),MAX($P372-SUM(DV372:FH372),0))</f>
        <v>0</v>
      </c>
      <c r="FJ372" s="48" t="n">
        <f aca="false">MIN(MAX((HH371*(1+HH$5/Setup!$C$36)+IF($V372=41,N($F372),0))-DL372,0),MAX($P372-SUM(DV372:FI372),0))</f>
        <v>0</v>
      </c>
      <c r="FK372" s="48" t="n">
        <f aca="false">MIN(MAX((HI371*(1+HI$5/Setup!$C$36)+IF($V372=42,N($F372),0))-DM372,0),MAX($P372-SUM(DV372:FJ372),0))</f>
        <v>0</v>
      </c>
      <c r="FL372" s="48" t="n">
        <f aca="false">MIN(MAX((HJ371*(1+HJ$5/Setup!$C$36)+IF($V372=43,N($F372),0))-DN372,0),MAX($P372-SUM(DV372:FK372),0))</f>
        <v>0</v>
      </c>
      <c r="FM372" s="48" t="n">
        <f aca="false">MIN(MAX((HK371*(1+HK$5/Setup!$C$36)+IF($V372=44,N($F372),0))-DO372,0),MAX($P372-SUM(DV372:FL372),0))</f>
        <v>0</v>
      </c>
      <c r="FN372" s="48" t="n">
        <f aca="false">MIN(MAX((HL371*(1+HL$5/Setup!$C$36)+IF($V372=45,N($F372),0))-DP372,0),MAX($P372-SUM(DV372:FM372),0))</f>
        <v>0</v>
      </c>
      <c r="FO372" s="48" t="n">
        <f aca="false">MIN(MAX((HM371*(1+HM$5/Setup!$C$36)+IF($V372=46,N($F372),0))-DQ372,0),MAX($P372-SUM(DV372:FN372),0))</f>
        <v>0</v>
      </c>
      <c r="FP372" s="48" t="n">
        <f aca="false">MIN(MAX((HN371*(1+HN$5/Setup!$C$36)+IF($V372=47,N($F372),0))-DR372,0),MAX($P372-SUM(DV372:FO372),0))</f>
        <v>0</v>
      </c>
      <c r="FQ372" s="48" t="n">
        <f aca="false">MIN(MAX((HO371*(1+HO$5/Setup!$C$36)+IF($V372=48,N($F372),0))-DS372,0),MAX($P372-SUM(DV372:FP372),0))</f>
        <v>0</v>
      </c>
      <c r="FR372" s="48" t="n">
        <f aca="false">MIN(MAX((HP371*(1+HP$5/Setup!$C$36)+IF($V372=49,N($F372),0))-DT372,0),MAX($P372-SUM(DV372:FQ372),0))</f>
        <v>0</v>
      </c>
      <c r="FS372" s="48" t="n">
        <f aca="false">MIN(MAX((HQ371*(1+HQ$5/Setup!$C$36)+IF($V372=50,N($F372),0))-DU372,0),MAX($P372-SUM(DV372:FR372),0))</f>
        <v>0</v>
      </c>
      <c r="FT372" s="48" t="n">
        <f aca="false">IF((FT371*(1+FT$5/Setup!$C$36)+IF($V372=1,N($F372),0))-BX372-DV372&lt;0.005,0,(FT371*(1+FT$5/Setup!$C$36)+IF($V372=1,N($F372),0))-BX372-DV372)</f>
        <v>0</v>
      </c>
      <c r="FU372" s="48" t="n">
        <f aca="false">IF((FU371*(1+FU$5/Setup!$C$36)+IF($V372=2,N($F372),0))-BY372-DW372&lt;0.005,0,(FU371*(1+FU$5/Setup!$C$36)+IF($V372=2,N($F372),0))-BY372-DW372)</f>
        <v>0</v>
      </c>
      <c r="FV372" s="48" t="n">
        <f aca="false">IF((FV371*(1+FV$5/Setup!$C$36)+IF($V372=3,N($F372),0))-BZ372-DX372&lt;0.005,0,(FV371*(1+FV$5/Setup!$C$36)+IF($V372=3,N($F372),0))-BZ372-DX372)</f>
        <v>0</v>
      </c>
      <c r="FW372" s="48" t="n">
        <f aca="false">IF((FW371*(1+FW$5/Setup!$C$36)+IF($V372=4,N($F372),0))-CA372-DY372&lt;0.005,0,(FW371*(1+FW$5/Setup!$C$36)+IF($V372=4,N($F372),0))-CA372-DY372)</f>
        <v>0</v>
      </c>
      <c r="FX372" s="48" t="n">
        <f aca="false">IF((FX371*(1+FX$5/Setup!$C$36)+IF($V372=5,N($F372),0))-CB372-DZ372&lt;0.005,0,(FX371*(1+FX$5/Setup!$C$36)+IF($V372=5,N($F372),0))-CB372-DZ372)</f>
        <v>0</v>
      </c>
      <c r="FY372" s="48" t="n">
        <f aca="false">IF((FY371*(1+FY$5/Setup!$C$36)+IF($V372=6,N($F372),0))-CC372-EA372&lt;0.005,0,(FY371*(1+FY$5/Setup!$C$36)+IF($V372=6,N($F372),0))-CC372-EA372)</f>
        <v>0</v>
      </c>
      <c r="FZ372" s="48" t="n">
        <f aca="false">IF((FZ371*(1+FZ$5/Setup!$C$36)+IF($V372=7,N($F372),0))-CD372-EB372&lt;0.005,0,(FZ371*(1+FZ$5/Setup!$C$36)+IF($V372=7,N($F372),0))-CD372-EB372)</f>
        <v>0</v>
      </c>
      <c r="GA372" s="48" t="n">
        <f aca="false">IF((GA371*(1+GA$5/Setup!$C$36)+IF($V372=8,N($F372),0))-CE372-EC372&lt;0.005,0,(GA371*(1+GA$5/Setup!$C$36)+IF($V372=8,N($F372),0))-CE372-EC372)</f>
        <v>0</v>
      </c>
      <c r="GB372" s="48" t="n">
        <f aca="false">IF((GB371*(1+GB$5/Setup!$C$36)+IF($V372=9,N($F372),0))-CF372-ED372&lt;0.005,0,(GB371*(1+GB$5/Setup!$C$36)+IF($V372=9,N($F372),0))-CF372-ED372)</f>
        <v>0</v>
      </c>
      <c r="GC372" s="48" t="n">
        <f aca="false">IF((GC371*(1+GC$5/Setup!$C$36)+IF($V372=10,N($F372),0))-CG372-EE372&lt;0.005,0,(GC371*(1+GC$5/Setup!$C$36)+IF($V372=10,N($F372),0))-CG372-EE372)</f>
        <v>0</v>
      </c>
      <c r="GD372" s="48" t="n">
        <f aca="false">IF((GD371*(1+GD$5/Setup!$C$36)+IF($V372=11,N($F372),0))-CH372-EF372&lt;0.005,0,(GD371*(1+GD$5/Setup!$C$36)+IF($V372=11,N($F372),0))-CH372-EF372)</f>
        <v>0</v>
      </c>
      <c r="GE372" s="48" t="n">
        <f aca="false">IF((GE371*(1+GE$5/Setup!$C$36)+IF($V372=12,N($F372),0))-CI372-EG372&lt;0.005,0,(GE371*(1+GE$5/Setup!$C$36)+IF($V372=12,N($F372),0))-CI372-EG372)</f>
        <v>0</v>
      </c>
      <c r="GF372" s="48" t="n">
        <f aca="false">IF((GF371*(1+GF$5/Setup!$C$36)+IF($V372=13,N($F372),0))-CJ372-EH372&lt;0.005,0,(GF371*(1+GF$5/Setup!$C$36)+IF($V372=13,N($F372),0))-CJ372-EH372)</f>
        <v>0</v>
      </c>
      <c r="GG372" s="48" t="n">
        <f aca="false">IF((GG371*(1+GG$5/Setup!$C$36)+IF($V372=14,N($F372),0))-CK372-EI372&lt;0.005,0,(GG371*(1+GG$5/Setup!$C$36)+IF($V372=14,N($F372),0))-CK372-EI372)</f>
        <v>0</v>
      </c>
      <c r="GH372" s="48" t="n">
        <f aca="false">IF((GH371*(1+GH$5/Setup!$C$36)+IF($V372=15,N($F372),0))-CL372-EJ372&lt;0.005,0,(GH371*(1+GH$5/Setup!$C$36)+IF($V372=15,N($F372),0))-CL372-EJ372)</f>
        <v>0</v>
      </c>
      <c r="GI372" s="48" t="n">
        <f aca="false">IF((GI371*(1+GI$5/Setup!$C$36)+IF($V372=16,N($F372),0))-CM372-EK372&lt;0.005,0,(GI371*(1+GI$5/Setup!$C$36)+IF($V372=16,N($F372),0))-CM372-EK372)</f>
        <v>0</v>
      </c>
      <c r="GJ372" s="48" t="n">
        <f aca="false">IF((GJ371*(1+GJ$5/Setup!$C$36)+IF($V372=17,N($F372),0))-CN372-EL372&lt;0.005,0,(GJ371*(1+GJ$5/Setup!$C$36)+IF($V372=17,N($F372),0))-CN372-EL372)</f>
        <v>0</v>
      </c>
      <c r="GK372" s="48" t="n">
        <f aca="false">IF((GK371*(1+GK$5/Setup!$C$36)+IF($V372=18,N($F372),0))-CO372-EM372&lt;0.005,0,(GK371*(1+GK$5/Setup!$C$36)+IF($V372=18,N($F372),0))-CO372-EM372)</f>
        <v>0</v>
      </c>
      <c r="GL372" s="48" t="n">
        <f aca="false">IF((GL371*(1+GL$5/Setup!$C$36)+IF($V372=19,N($F372),0))-CP372-EN372&lt;0.005,0,(GL371*(1+GL$5/Setup!$C$36)+IF($V372=19,N($F372),0))-CP372-EN372)</f>
        <v>0</v>
      </c>
      <c r="GM372" s="48" t="n">
        <f aca="false">IF((GM371*(1+GM$5/Setup!$C$36)+IF($V372=20,N($F372),0))-CQ372-EO372&lt;0.005,0,(GM371*(1+GM$5/Setup!$C$36)+IF($V372=20,N($F372),0))-CQ372-EO372)</f>
        <v>0</v>
      </c>
      <c r="GN372" s="48" t="n">
        <f aca="false">IF((GN371*(1+GN$5/Setup!$C$36)+IF($V372=21,N($F372),0))-CR372-EP372&lt;0.005,0,(GN371*(1+GN$5/Setup!$C$36)+IF($V372=21,N($F372),0))-CR372-EP372)</f>
        <v>0</v>
      </c>
      <c r="GO372" s="48" t="n">
        <f aca="false">IF((GO371*(1+GO$5/Setup!$C$36)+IF($V372=22,N($F372),0))-CS372-EQ372&lt;0.005,0,(GO371*(1+GO$5/Setup!$C$36)+IF($V372=22,N($F372),0))-CS372-EQ372)</f>
        <v>0</v>
      </c>
      <c r="GP372" s="48" t="n">
        <f aca="false">IF((GP371*(1+GP$5/Setup!$C$36)+IF($V372=23,N($F372),0))-CT372-ER372&lt;0.005,0,(GP371*(1+GP$5/Setup!$C$36)+IF($V372=23,N($F372),0))-CT372-ER372)</f>
        <v>0</v>
      </c>
      <c r="GQ372" s="48" t="n">
        <f aca="false">IF((GQ371*(1+GQ$5/Setup!$C$36)+IF($V372=24,N($F372),0))-CU372-ES372&lt;0.005,0,(GQ371*(1+GQ$5/Setup!$C$36)+IF($V372=24,N($F372),0))-CU372-ES372)</f>
        <v>0</v>
      </c>
      <c r="GR372" s="48" t="n">
        <f aca="false">IF((GR371*(1+GR$5/Setup!$C$36)+IF($V372=25,N($F372),0))-CV372-ET372&lt;0.005,0,(GR371*(1+GR$5/Setup!$C$36)+IF($V372=25,N($F372),0))-CV372-ET372)</f>
        <v>0</v>
      </c>
      <c r="GS372" s="48" t="n">
        <f aca="false">IF((GS371*(1+GS$5/Setup!$C$36)+IF($V372=26,N($F372),0))-CW372-EU372&lt;0.005,0,(GS371*(1+GS$5/Setup!$C$36)+IF($V372=26,N($F372),0))-CW372-EU372)</f>
        <v>0</v>
      </c>
      <c r="GT372" s="48" t="n">
        <f aca="false">IF((GT371*(1+GT$5/Setup!$C$36)+IF($V372=27,N($F372),0))-CX372-EV372&lt;0.005,0,(GT371*(1+GT$5/Setup!$C$36)+IF($V372=27,N($F372),0))-CX372-EV372)</f>
        <v>0</v>
      </c>
      <c r="GU372" s="48" t="n">
        <f aca="false">IF((GU371*(1+GU$5/Setup!$C$36)+IF($V372=28,N($F372),0))-CY372-EW372&lt;0.005,0,(GU371*(1+GU$5/Setup!$C$36)+IF($V372=28,N($F372),0))-CY372-EW372)</f>
        <v>0</v>
      </c>
      <c r="GV372" s="48" t="n">
        <f aca="false">IF((GV371*(1+GV$5/Setup!$C$36)+IF($V372=29,N($F372),0))-CZ372-EX372&lt;0.005,0,(GV371*(1+GV$5/Setup!$C$36)+IF($V372=29,N($F372),0))-CZ372-EX372)</f>
        <v>0</v>
      </c>
      <c r="GW372" s="48" t="n">
        <f aca="false">IF((GW371*(1+GW$5/Setup!$C$36)+IF($V372=30,N($F372),0))-DA372-EY372&lt;0.005,0,(GW371*(1+GW$5/Setup!$C$36)+IF($V372=30,N($F372),0))-DA372-EY372)</f>
        <v>0</v>
      </c>
      <c r="GX372" s="48" t="n">
        <f aca="false">IF((GX371*(1+GX$5/Setup!$C$36)+IF($V372=31,N($F372),0))-DB372-EZ372&lt;0.005,0,(GX371*(1+GX$5/Setup!$C$36)+IF($V372=31,N($F372),0))-DB372-EZ372)</f>
        <v>0</v>
      </c>
      <c r="GY372" s="48" t="n">
        <f aca="false">IF((GY371*(1+GY$5/Setup!$C$36)+IF($V372=32,N($F372),0))-DC372-FA372&lt;0.005,0,(GY371*(1+GY$5/Setup!$C$36)+IF($V372=32,N($F372),0))-DC372-FA372)</f>
        <v>0</v>
      </c>
      <c r="GZ372" s="48" t="n">
        <f aca="false">IF((GZ371*(1+GZ$5/Setup!$C$36)+IF($V372=33,N($F372),0))-DD372-FB372&lt;0.005,0,(GZ371*(1+GZ$5/Setup!$C$36)+IF($V372=33,N($F372),0))-DD372-FB372)</f>
        <v>0</v>
      </c>
      <c r="HA372" s="48" t="n">
        <f aca="false">IF((HA371*(1+HA$5/Setup!$C$36)+IF($V372=34,N($F372),0))-DE372-FC372&lt;0.005,0,(HA371*(1+HA$5/Setup!$C$36)+IF($V372=34,N($F372),0))-DE372-FC372)</f>
        <v>0</v>
      </c>
      <c r="HB372" s="48" t="n">
        <f aca="false">IF((HB371*(1+HB$5/Setup!$C$36)+IF($V372=35,N($F372),0))-DF372-FD372&lt;0.005,0,(HB371*(1+HB$5/Setup!$C$36)+IF($V372=35,N($F372),0))-DF372-FD372)</f>
        <v>0</v>
      </c>
      <c r="HC372" s="48" t="n">
        <f aca="false">IF((HC371*(1+HC$5/Setup!$C$36)+IF($V372=36,N($F372),0))-DG372-FE372&lt;0.005,0,(HC371*(1+HC$5/Setup!$C$36)+IF($V372=36,N($F372),0))-DG372-FE372)</f>
        <v>0</v>
      </c>
      <c r="HD372" s="48" t="n">
        <f aca="false">IF((HD371*(1+HD$5/Setup!$C$36)+IF($V372=37,N($F372),0))-DH372-FF372&lt;0.005,0,(HD371*(1+HD$5/Setup!$C$36)+IF($V372=37,N($F372),0))-DH372-FF372)</f>
        <v>0</v>
      </c>
      <c r="HE372" s="48" t="n">
        <f aca="false">IF((HE371*(1+HE$5/Setup!$C$36)+IF($V372=38,N($F372),0))-DI372-FG372&lt;0.005,0,(HE371*(1+HE$5/Setup!$C$36)+IF($V372=38,N($F372),0))-DI372-FG372)</f>
        <v>0</v>
      </c>
      <c r="HF372" s="48" t="n">
        <f aca="false">IF((HF371*(1+HF$5/Setup!$C$36)+IF($V372=39,N($F372),0))-DJ372-FH372&lt;0.005,0,(HF371*(1+HF$5/Setup!$C$36)+IF($V372=39,N($F372),0))-DJ372-FH372)</f>
        <v>0</v>
      </c>
      <c r="HG372" s="48" t="n">
        <f aca="false">IF((HG371*(1+HG$5/Setup!$C$36)+IF($V372=40,N($F372),0))-DK372-FI372&lt;0.005,0,(HG371*(1+HG$5/Setup!$C$36)+IF($V372=40,N($F372),0))-DK372-FI372)</f>
        <v>0</v>
      </c>
      <c r="HH372" s="48" t="n">
        <f aca="false">IF((HH371*(1+HH$5/Setup!$C$36)+IF($V372=41,N($F372),0))-DL372-FJ372&lt;0.005,0,(HH371*(1+HH$5/Setup!$C$36)+IF($V372=41,N($F372),0))-DL372-FJ372)</f>
        <v>0</v>
      </c>
      <c r="HI372" s="48" t="n">
        <f aca="false">IF((HI371*(1+HI$5/Setup!$C$36)+IF($V372=42,N($F372),0))-DM372-FK372&lt;0.005,0,(HI371*(1+HI$5/Setup!$C$36)+IF($V372=42,N($F372),0))-DM372-FK372)</f>
        <v>0</v>
      </c>
      <c r="HJ372" s="48" t="n">
        <f aca="false">IF((HJ371*(1+HJ$5/Setup!$C$36)+IF($V372=43,N($F372),0))-DN372-FL372&lt;0.005,0,(HJ371*(1+HJ$5/Setup!$C$36)+IF($V372=43,N($F372),0))-DN372-FL372)</f>
        <v>0</v>
      </c>
      <c r="HK372" s="48" t="n">
        <f aca="false">IF((HK371*(1+HK$5/Setup!$C$36)+IF($V372=44,N($F372),0))-DO372-FM372&lt;0.005,0,(HK371*(1+HK$5/Setup!$C$36)+IF($V372=44,N($F372),0))-DO372-FM372)</f>
        <v>0</v>
      </c>
      <c r="HL372" s="48" t="n">
        <f aca="false">IF((HL371*(1+HL$5/Setup!$C$36)+IF($V372=45,N($F372),0))-DP372-FN372&lt;0.005,0,(HL371*(1+HL$5/Setup!$C$36)+IF($V372=45,N($F372),0))-DP372-FN372)</f>
        <v>0</v>
      </c>
      <c r="HM372" s="48" t="n">
        <f aca="false">IF((HM371*(1+HM$5/Setup!$C$36)+IF($V372=46,N($F372),0))-DQ372-FO372&lt;0.005,0,(HM371*(1+HM$5/Setup!$C$36)+IF($V372=46,N($F372),0))-DQ372-FO372)</f>
        <v>0</v>
      </c>
      <c r="HN372" s="48" t="n">
        <f aca="false">IF((HN371*(1+HN$5/Setup!$C$36)+IF($V372=47,N($F372),0))-DR372-FP372&lt;0.005,0,(HN371*(1+HN$5/Setup!$C$36)+IF($V372=47,N($F372),0))-DR372-FP372)</f>
        <v>0</v>
      </c>
      <c r="HO372" s="48" t="n">
        <f aca="false">IF((HO371*(1+HO$5/Setup!$C$36)+IF($V372=48,N($F372),0))-DS372-FQ372&lt;0.005,0,(HO371*(1+HO$5/Setup!$C$36)+IF($V372=48,N($F372),0))-DS372-FQ372)</f>
        <v>0</v>
      </c>
      <c r="HP372" s="48" t="n">
        <f aca="false">IF((HP371*(1+HP$5/Setup!$C$36)+IF($V372=49,N($F372),0))-DT372-FR372&lt;0.005,0,(HP371*(1+HP$5/Setup!$C$36)+IF($V372=49,N($F372),0))-DT372-FR372)</f>
        <v>0</v>
      </c>
      <c r="HQ372" s="48" t="n">
        <f aca="false">IF((HQ371*(1+HQ$5/Setup!$C$36)+IF($V372=50,N($F372),0))-DU372-FS372&lt;0.005,0,(HQ371*(1+HQ$5/Setup!$C$36)+IF($V372=50,N($F372),0))-DU372-FS372)</f>
        <v>0</v>
      </c>
    </row>
    <row r="373" customFormat="false" ht="15" hidden="false" customHeight="false" outlineLevel="0" collapsed="false">
      <c r="A373" s="44" t="n">
        <v>365</v>
      </c>
      <c r="B373" s="45" t="n">
        <f aca="false">IF(Setup!$C$7="Every month",EDATE(Setup!$C$8,($A373-1)),IF(Setup!$C$7="Twice a month",DATE(YEAR(Setup!$C$8),MONTH(Setup!$C$8)+INT((($A373-1)+Setup!$C$41)/2),MIN(IF(MOD(($A373-1)+Setup!$C$41,2)=0,Setup!$C$39,Setup!$C$40),DAY(EOMONTH(DATE(YEAR(Setup!$C$8),MONTH(Setup!$C$8)+INT((($A373-1)+Setup!$C$41)/2),1),0)))),Setup!$C$8+($A373-1)*IF(Setup!$C$7="Every week",7,14)))</f>
        <v>51421</v>
      </c>
      <c r="C373" s="45" t="n">
        <f aca="false">IF(Setup!$C$7="Every month",EDATE(Setup!$C$8,$A373),IF(Setup!$C$7="Twice a month",DATE(YEAR(Setup!$C$8),MONTH(Setup!$C$8)+INT(($A373+Setup!$C$41)/2),MIN(IF(MOD($A373+Setup!$C$41,2)=0,Setup!$C$39,Setup!$C$40),DAY(EOMONTH(DATE(YEAR(Setup!$C$8),MONTH(Setup!$C$8)+INT(($A373+Setup!$C$41)/2),1),0)))),Setup!$C$8+$A373*IF(Setup!$C$7="Every week",7,14)))</f>
        <v>51435</v>
      </c>
      <c r="D373" s="46"/>
      <c r="E373" s="47"/>
      <c r="F373" s="47"/>
      <c r="G373" s="47"/>
      <c r="H373" s="47"/>
      <c r="I373" s="48" t="n">
        <f aca="false">N(Setup!$C$11)+N(E373)</f>
        <v>100</v>
      </c>
      <c r="J373" s="48" t="n">
        <f aca="false">MIN(Setup!$C$37,MAX(I373,0))</f>
        <v>9.23076923076923</v>
      </c>
      <c r="K373" s="48" t="n">
        <f aca="false">MIN(MAX(N(Setup!$C$14)-L372,0),MAX(I373-J373,0))</f>
        <v>0</v>
      </c>
      <c r="L373" s="48" t="n">
        <f aca="false">L372+K373-N(G373)</f>
        <v>500</v>
      </c>
      <c r="M373" s="48" t="n">
        <f aca="false">M372+J373-N(H373)</f>
        <v>3369.23076923075</v>
      </c>
      <c r="N373" s="48" t="n">
        <f aca="false">SUM(BX373:DU373)</f>
        <v>0</v>
      </c>
      <c r="O373" s="48" t="n">
        <f aca="false">SUM(Z373:BW373)-N373</f>
        <v>40</v>
      </c>
      <c r="P373" s="48" t="n">
        <f aca="false">MAX(I373-J373-K373,0)+O373</f>
        <v>130.769230769231</v>
      </c>
      <c r="Q373" s="48" t="n">
        <f aca="false">SUM(DV373:FS373)</f>
        <v>0</v>
      </c>
      <c r="R373" s="49" t="n">
        <f aca="false">N373+J373+K373+Q373</f>
        <v>9.23076923076923</v>
      </c>
      <c r="S373" s="48" t="n">
        <f aca="false">T373-T372-N(F373)+N373+Q373</f>
        <v>0</v>
      </c>
      <c r="T373" s="49" t="n">
        <f aca="false">SUM(FT373:HQ373)</f>
        <v>0</v>
      </c>
      <c r="U373" s="44" t="str">
        <f aca="false">IF(T372&lt;0.005,"",INDEX(Helpers!$C$2:$C$51,IF(_xlfn.MINIFS($DV$6:$FS$6,DV373:FS373,"&gt;0.005")=0,V373,_xlfn.MINIFS($DV$6:$FS$6,DV373:FS373,"&gt;0.005"))))</f>
        <v/>
      </c>
      <c r="V373" s="44" t="n">
        <f aca="false">IF(_xlfn.MINIFS($FT$6:$HQ$6,FT372:HQ372,"&gt;0.005")=0,1,_xlfn.MINIFS($FT$6:$HQ$6,FT372:HQ372,"&gt;0.005"))</f>
        <v>1</v>
      </c>
      <c r="W373" s="44" t="n">
        <f aca="false">IF(AND(D373&lt;&gt;"Paid",T372&gt;0.005),1,0)</f>
        <v>0</v>
      </c>
      <c r="X373" s="48" t="n">
        <f aca="false">SUMPRODUCT(((Helpers!$G$2:$G$51*(1+(Helpers!$D$2:$D$51+0.000000001)/12)^(($B373-Setup!$C$8)/(365.25/12))-Helpers!$E$2:$E$51*((1+(Helpers!$D$2:$D$51+0.000000001)/12)^(($B373-Setup!$C$8)/(365.25/12))-1)/((Helpers!$D$2:$D$51+0.000000001)/12))&gt;0)*(Helpers!$G$2:$G$51*(1+(Helpers!$D$2:$D$51+0.000000001)/12)^(($B373-Setup!$C$8)/(365.25/12))-Helpers!$E$2:$E$51*((1+(Helpers!$D$2:$D$51+0.000000001)/12)^(($B373-Setup!$C$8)/(365.25/12))-1)/((Helpers!$D$2:$D$51+0.000000001)/12)))</f>
        <v>0</v>
      </c>
      <c r="Y373" s="48"/>
      <c r="Z373" s="48" t="n">
        <f aca="false">IF(OR(N(Z$5)=0,Z$6=""),0,Z$5*((DATE(YEAR($B373),MONTH($B373),MIN(Z$6,DAY(EOMONTH($B373,0))))&gt;=$B373)*(DATE(YEAR($B373),MONTH($B373),MIN(Z$6,DAY(EOMONTH($B373,0))))&lt;$C373)+(DATE(YEAR($B373),MONTH($B373)+1,MIN(Z$6,DAY(EOMONTH($B373,1))))&gt;=$B373)*(DATE(YEAR($B373),MONTH($B373)+1,MIN(Z$6,DAY(EOMONTH($B373,1))))&lt;$C373)))</f>
        <v>0</v>
      </c>
      <c r="AA373" s="48" t="n">
        <f aca="false">IF(OR(N(AA$5)=0,AA$6=""),0,AA$5*((DATE(YEAR($B373),MONTH($B373),MIN(AA$6,DAY(EOMONTH($B373,0))))&gt;=$B373)*(DATE(YEAR($B373),MONTH($B373),MIN(AA$6,DAY(EOMONTH($B373,0))))&lt;$C373)+(DATE(YEAR($B373),MONTH($B373)+1,MIN(AA$6,DAY(EOMONTH($B373,1))))&gt;=$B373)*(DATE(YEAR($B373),MONTH($B373)+1,MIN(AA$6,DAY(EOMONTH($B373,1))))&lt;$C373)))</f>
        <v>40</v>
      </c>
      <c r="AB373" s="48" t="n">
        <f aca="false">IF(OR(N(AB$5)=0,AB$6=""),0,AB$5*((DATE(YEAR($B373),MONTH($B373),MIN(AB$6,DAY(EOMONTH($B373,0))))&gt;=$B373)*(DATE(YEAR($B373),MONTH($B373),MIN(AB$6,DAY(EOMONTH($B373,0))))&lt;$C373)+(DATE(YEAR($B373),MONTH($B373)+1,MIN(AB$6,DAY(EOMONTH($B373,1))))&gt;=$B373)*(DATE(YEAR($B373),MONTH($B373)+1,MIN(AB$6,DAY(EOMONTH($B373,1))))&lt;$C373)))</f>
        <v>0</v>
      </c>
      <c r="AC373" s="48" t="n">
        <f aca="false">IF(OR(N(AC$5)=0,AC$6=""),0,AC$5*((DATE(YEAR($B373),MONTH($B373),MIN(AC$6,DAY(EOMONTH($B373,0))))&gt;=$B373)*(DATE(YEAR($B373),MONTH($B373),MIN(AC$6,DAY(EOMONTH($B373,0))))&lt;$C373)+(DATE(YEAR($B373),MONTH($B373)+1,MIN(AC$6,DAY(EOMONTH($B373,1))))&gt;=$B373)*(DATE(YEAR($B373),MONTH($B373)+1,MIN(AC$6,DAY(EOMONTH($B373,1))))&lt;$C373)))</f>
        <v>0</v>
      </c>
      <c r="AD373" s="48" t="n">
        <f aca="false">IF(OR(N(AD$5)=0,AD$6=""),0,AD$5*((DATE(YEAR($B373),MONTH($B373),MIN(AD$6,DAY(EOMONTH($B373,0))))&gt;=$B373)*(DATE(YEAR($B373),MONTH($B373),MIN(AD$6,DAY(EOMONTH($B373,0))))&lt;$C373)+(DATE(YEAR($B373),MONTH($B373)+1,MIN(AD$6,DAY(EOMONTH($B373,1))))&gt;=$B373)*(DATE(YEAR($B373),MONTH($B373)+1,MIN(AD$6,DAY(EOMONTH($B373,1))))&lt;$C373)))</f>
        <v>0</v>
      </c>
      <c r="AE373" s="48" t="n">
        <f aca="false">IF(OR(N(AE$5)=0,AE$6=""),0,AE$5*((DATE(YEAR($B373),MONTH($B373),MIN(AE$6,DAY(EOMONTH($B373,0))))&gt;=$B373)*(DATE(YEAR($B373),MONTH($B373),MIN(AE$6,DAY(EOMONTH($B373,0))))&lt;$C373)+(DATE(YEAR($B373),MONTH($B373)+1,MIN(AE$6,DAY(EOMONTH($B373,1))))&gt;=$B373)*(DATE(YEAR($B373),MONTH($B373)+1,MIN(AE$6,DAY(EOMONTH($B373,1))))&lt;$C373)))</f>
        <v>0</v>
      </c>
      <c r="AF373" s="48" t="n">
        <f aca="false">IF(OR(N(AF$5)=0,AF$6=""),0,AF$5*((DATE(YEAR($B373),MONTH($B373),MIN(AF$6,DAY(EOMONTH($B373,0))))&gt;=$B373)*(DATE(YEAR($B373),MONTH($B373),MIN(AF$6,DAY(EOMONTH($B373,0))))&lt;$C373)+(DATE(YEAR($B373),MONTH($B373)+1,MIN(AF$6,DAY(EOMONTH($B373,1))))&gt;=$B373)*(DATE(YEAR($B373),MONTH($B373)+1,MIN(AF$6,DAY(EOMONTH($B373,1))))&lt;$C373)))</f>
        <v>0</v>
      </c>
      <c r="AG373" s="48" t="n">
        <f aca="false">IF(OR(N(AG$5)=0,AG$6=""),0,AG$5*((DATE(YEAR($B373),MONTH($B373),MIN(AG$6,DAY(EOMONTH($B373,0))))&gt;=$B373)*(DATE(YEAR($B373),MONTH($B373),MIN(AG$6,DAY(EOMONTH($B373,0))))&lt;$C373)+(DATE(YEAR($B373),MONTH($B373)+1,MIN(AG$6,DAY(EOMONTH($B373,1))))&gt;=$B373)*(DATE(YEAR($B373),MONTH($B373)+1,MIN(AG$6,DAY(EOMONTH($B373,1))))&lt;$C373)))</f>
        <v>0</v>
      </c>
      <c r="AH373" s="48" t="n">
        <f aca="false">IF(OR(N(AH$5)=0,AH$6=""),0,AH$5*((DATE(YEAR($B373),MONTH($B373),MIN(AH$6,DAY(EOMONTH($B373,0))))&gt;=$B373)*(DATE(YEAR($B373),MONTH($B373),MIN(AH$6,DAY(EOMONTH($B373,0))))&lt;$C373)+(DATE(YEAR($B373),MONTH($B373)+1,MIN(AH$6,DAY(EOMONTH($B373,1))))&gt;=$B373)*(DATE(YEAR($B373),MONTH($B373)+1,MIN(AH$6,DAY(EOMONTH($B373,1))))&lt;$C373)))</f>
        <v>0</v>
      </c>
      <c r="AI373" s="48" t="n">
        <f aca="false">IF(OR(N(AI$5)=0,AI$6=""),0,AI$5*((DATE(YEAR($B373),MONTH($B373),MIN(AI$6,DAY(EOMONTH($B373,0))))&gt;=$B373)*(DATE(YEAR($B373),MONTH($B373),MIN(AI$6,DAY(EOMONTH($B373,0))))&lt;$C373)+(DATE(YEAR($B373),MONTH($B373)+1,MIN(AI$6,DAY(EOMONTH($B373,1))))&gt;=$B373)*(DATE(YEAR($B373),MONTH($B373)+1,MIN(AI$6,DAY(EOMONTH($B373,1))))&lt;$C373)))</f>
        <v>0</v>
      </c>
      <c r="AJ373" s="48" t="n">
        <f aca="false">IF(OR(N(AJ$5)=0,AJ$6=""),0,AJ$5*((DATE(YEAR($B373),MONTH($B373),MIN(AJ$6,DAY(EOMONTH($B373,0))))&gt;=$B373)*(DATE(YEAR($B373),MONTH($B373),MIN(AJ$6,DAY(EOMONTH($B373,0))))&lt;$C373)+(DATE(YEAR($B373),MONTH($B373)+1,MIN(AJ$6,DAY(EOMONTH($B373,1))))&gt;=$B373)*(DATE(YEAR($B373),MONTH($B373)+1,MIN(AJ$6,DAY(EOMONTH($B373,1))))&lt;$C373)))</f>
        <v>0</v>
      </c>
      <c r="AK373" s="48" t="n">
        <f aca="false">IF(OR(N(AK$5)=0,AK$6=""),0,AK$5*((DATE(YEAR($B373),MONTH($B373),MIN(AK$6,DAY(EOMONTH($B373,0))))&gt;=$B373)*(DATE(YEAR($B373),MONTH($B373),MIN(AK$6,DAY(EOMONTH($B373,0))))&lt;$C373)+(DATE(YEAR($B373),MONTH($B373)+1,MIN(AK$6,DAY(EOMONTH($B373,1))))&gt;=$B373)*(DATE(YEAR($B373),MONTH($B373)+1,MIN(AK$6,DAY(EOMONTH($B373,1))))&lt;$C373)))</f>
        <v>0</v>
      </c>
      <c r="AL373" s="48" t="n">
        <f aca="false">IF(OR(N(AL$5)=0,AL$6=""),0,AL$5*((DATE(YEAR($B373),MONTH($B373),MIN(AL$6,DAY(EOMONTH($B373,0))))&gt;=$B373)*(DATE(YEAR($B373),MONTH($B373),MIN(AL$6,DAY(EOMONTH($B373,0))))&lt;$C373)+(DATE(YEAR($B373),MONTH($B373)+1,MIN(AL$6,DAY(EOMONTH($B373,1))))&gt;=$B373)*(DATE(YEAR($B373),MONTH($B373)+1,MIN(AL$6,DAY(EOMONTH($B373,1))))&lt;$C373)))</f>
        <v>0</v>
      </c>
      <c r="AM373" s="48" t="n">
        <f aca="false">IF(OR(N(AM$5)=0,AM$6=""),0,AM$5*((DATE(YEAR($B373),MONTH($B373),MIN(AM$6,DAY(EOMONTH($B373,0))))&gt;=$B373)*(DATE(YEAR($B373),MONTH($B373),MIN(AM$6,DAY(EOMONTH($B373,0))))&lt;$C373)+(DATE(YEAR($B373),MONTH($B373)+1,MIN(AM$6,DAY(EOMONTH($B373,1))))&gt;=$B373)*(DATE(YEAR($B373),MONTH($B373)+1,MIN(AM$6,DAY(EOMONTH($B373,1))))&lt;$C373)))</f>
        <v>0</v>
      </c>
      <c r="AN373" s="48" t="n">
        <f aca="false">IF(OR(N(AN$5)=0,AN$6=""),0,AN$5*((DATE(YEAR($B373),MONTH($B373),MIN(AN$6,DAY(EOMONTH($B373,0))))&gt;=$B373)*(DATE(YEAR($B373),MONTH($B373),MIN(AN$6,DAY(EOMONTH($B373,0))))&lt;$C373)+(DATE(YEAR($B373),MONTH($B373)+1,MIN(AN$6,DAY(EOMONTH($B373,1))))&gt;=$B373)*(DATE(YEAR($B373),MONTH($B373)+1,MIN(AN$6,DAY(EOMONTH($B373,1))))&lt;$C373)))</f>
        <v>0</v>
      </c>
      <c r="AO373" s="48" t="n">
        <f aca="false">IF(OR(N(AO$5)=0,AO$6=""),0,AO$5*((DATE(YEAR($B373),MONTH($B373),MIN(AO$6,DAY(EOMONTH($B373,0))))&gt;=$B373)*(DATE(YEAR($B373),MONTH($B373),MIN(AO$6,DAY(EOMONTH($B373,0))))&lt;$C373)+(DATE(YEAR($B373),MONTH($B373)+1,MIN(AO$6,DAY(EOMONTH($B373,1))))&gt;=$B373)*(DATE(YEAR($B373),MONTH($B373)+1,MIN(AO$6,DAY(EOMONTH($B373,1))))&lt;$C373)))</f>
        <v>0</v>
      </c>
      <c r="AP373" s="48" t="n">
        <f aca="false">IF(OR(N(AP$5)=0,AP$6=""),0,AP$5*((DATE(YEAR($B373),MONTH($B373),MIN(AP$6,DAY(EOMONTH($B373,0))))&gt;=$B373)*(DATE(YEAR($B373),MONTH($B373),MIN(AP$6,DAY(EOMONTH($B373,0))))&lt;$C373)+(DATE(YEAR($B373),MONTH($B373)+1,MIN(AP$6,DAY(EOMONTH($B373,1))))&gt;=$B373)*(DATE(YEAR($B373),MONTH($B373)+1,MIN(AP$6,DAY(EOMONTH($B373,1))))&lt;$C373)))</f>
        <v>0</v>
      </c>
      <c r="AQ373" s="48" t="n">
        <f aca="false">IF(OR(N(AQ$5)=0,AQ$6=""),0,AQ$5*((DATE(YEAR($B373),MONTH($B373),MIN(AQ$6,DAY(EOMONTH($B373,0))))&gt;=$B373)*(DATE(YEAR($B373),MONTH($B373),MIN(AQ$6,DAY(EOMONTH($B373,0))))&lt;$C373)+(DATE(YEAR($B373),MONTH($B373)+1,MIN(AQ$6,DAY(EOMONTH($B373,1))))&gt;=$B373)*(DATE(YEAR($B373),MONTH($B373)+1,MIN(AQ$6,DAY(EOMONTH($B373,1))))&lt;$C373)))</f>
        <v>0</v>
      </c>
      <c r="AR373" s="48" t="n">
        <f aca="false">IF(OR(N(AR$5)=0,AR$6=""),0,AR$5*((DATE(YEAR($B373),MONTH($B373),MIN(AR$6,DAY(EOMONTH($B373,0))))&gt;=$B373)*(DATE(YEAR($B373),MONTH($B373),MIN(AR$6,DAY(EOMONTH($B373,0))))&lt;$C373)+(DATE(YEAR($B373),MONTH($B373)+1,MIN(AR$6,DAY(EOMONTH($B373,1))))&gt;=$B373)*(DATE(YEAR($B373),MONTH($B373)+1,MIN(AR$6,DAY(EOMONTH($B373,1))))&lt;$C373)))</f>
        <v>0</v>
      </c>
      <c r="AS373" s="48" t="n">
        <f aca="false">IF(OR(N(AS$5)=0,AS$6=""),0,AS$5*((DATE(YEAR($B373),MONTH($B373),MIN(AS$6,DAY(EOMONTH($B373,0))))&gt;=$B373)*(DATE(YEAR($B373),MONTH($B373),MIN(AS$6,DAY(EOMONTH($B373,0))))&lt;$C373)+(DATE(YEAR($B373),MONTH($B373)+1,MIN(AS$6,DAY(EOMONTH($B373,1))))&gt;=$B373)*(DATE(YEAR($B373),MONTH($B373)+1,MIN(AS$6,DAY(EOMONTH($B373,1))))&lt;$C373)))</f>
        <v>0</v>
      </c>
      <c r="AT373" s="48" t="n">
        <f aca="false">IF(OR(N(AT$5)=0,AT$6=""),0,AT$5*((DATE(YEAR($B373),MONTH($B373),MIN(AT$6,DAY(EOMONTH($B373,0))))&gt;=$B373)*(DATE(YEAR($B373),MONTH($B373),MIN(AT$6,DAY(EOMONTH($B373,0))))&lt;$C373)+(DATE(YEAR($B373),MONTH($B373)+1,MIN(AT$6,DAY(EOMONTH($B373,1))))&gt;=$B373)*(DATE(YEAR($B373),MONTH($B373)+1,MIN(AT$6,DAY(EOMONTH($B373,1))))&lt;$C373)))</f>
        <v>0</v>
      </c>
      <c r="AU373" s="48" t="n">
        <f aca="false">IF(OR(N(AU$5)=0,AU$6=""),0,AU$5*((DATE(YEAR($B373),MONTH($B373),MIN(AU$6,DAY(EOMONTH($B373,0))))&gt;=$B373)*(DATE(YEAR($B373),MONTH($B373),MIN(AU$6,DAY(EOMONTH($B373,0))))&lt;$C373)+(DATE(YEAR($B373),MONTH($B373)+1,MIN(AU$6,DAY(EOMONTH($B373,1))))&gt;=$B373)*(DATE(YEAR($B373),MONTH($B373)+1,MIN(AU$6,DAY(EOMONTH($B373,1))))&lt;$C373)))</f>
        <v>0</v>
      </c>
      <c r="AV373" s="48" t="n">
        <f aca="false">IF(OR(N(AV$5)=0,AV$6=""),0,AV$5*((DATE(YEAR($B373),MONTH($B373),MIN(AV$6,DAY(EOMONTH($B373,0))))&gt;=$B373)*(DATE(YEAR($B373),MONTH($B373),MIN(AV$6,DAY(EOMONTH($B373,0))))&lt;$C373)+(DATE(YEAR($B373),MONTH($B373)+1,MIN(AV$6,DAY(EOMONTH($B373,1))))&gt;=$B373)*(DATE(YEAR($B373),MONTH($B373)+1,MIN(AV$6,DAY(EOMONTH($B373,1))))&lt;$C373)))</f>
        <v>0</v>
      </c>
      <c r="AW373" s="48" t="n">
        <f aca="false">IF(OR(N(AW$5)=0,AW$6=""),0,AW$5*((DATE(YEAR($B373),MONTH($B373),MIN(AW$6,DAY(EOMONTH($B373,0))))&gt;=$B373)*(DATE(YEAR($B373),MONTH($B373),MIN(AW$6,DAY(EOMONTH($B373,0))))&lt;$C373)+(DATE(YEAR($B373),MONTH($B373)+1,MIN(AW$6,DAY(EOMONTH($B373,1))))&gt;=$B373)*(DATE(YEAR($B373),MONTH($B373)+1,MIN(AW$6,DAY(EOMONTH($B373,1))))&lt;$C373)))</f>
        <v>0</v>
      </c>
      <c r="AX373" s="48" t="n">
        <f aca="false">IF(OR(N(AX$5)=0,AX$6=""),0,AX$5*((DATE(YEAR($B373),MONTH($B373),MIN(AX$6,DAY(EOMONTH($B373,0))))&gt;=$B373)*(DATE(YEAR($B373),MONTH($B373),MIN(AX$6,DAY(EOMONTH($B373,0))))&lt;$C373)+(DATE(YEAR($B373),MONTH($B373)+1,MIN(AX$6,DAY(EOMONTH($B373,1))))&gt;=$B373)*(DATE(YEAR($B373),MONTH($B373)+1,MIN(AX$6,DAY(EOMONTH($B373,1))))&lt;$C373)))</f>
        <v>0</v>
      </c>
      <c r="AY373" s="48" t="n">
        <f aca="false">IF(OR(N(AY$5)=0,AY$6=""),0,AY$5*((DATE(YEAR($B373),MONTH($B373),MIN(AY$6,DAY(EOMONTH($B373,0))))&gt;=$B373)*(DATE(YEAR($B373),MONTH($B373),MIN(AY$6,DAY(EOMONTH($B373,0))))&lt;$C373)+(DATE(YEAR($B373),MONTH($B373)+1,MIN(AY$6,DAY(EOMONTH($B373,1))))&gt;=$B373)*(DATE(YEAR($B373),MONTH($B373)+1,MIN(AY$6,DAY(EOMONTH($B373,1))))&lt;$C373)))</f>
        <v>0</v>
      </c>
      <c r="AZ373" s="48" t="n">
        <f aca="false">IF(OR(N(AZ$5)=0,AZ$6=""),0,AZ$5*((DATE(YEAR($B373),MONTH($B373),MIN(AZ$6,DAY(EOMONTH($B373,0))))&gt;=$B373)*(DATE(YEAR($B373),MONTH($B373),MIN(AZ$6,DAY(EOMONTH($B373,0))))&lt;$C373)+(DATE(YEAR($B373),MONTH($B373)+1,MIN(AZ$6,DAY(EOMONTH($B373,1))))&gt;=$B373)*(DATE(YEAR($B373),MONTH($B373)+1,MIN(AZ$6,DAY(EOMONTH($B373,1))))&lt;$C373)))</f>
        <v>0</v>
      </c>
      <c r="BA373" s="48" t="n">
        <f aca="false">IF(OR(N(BA$5)=0,BA$6=""),0,BA$5*((DATE(YEAR($B373),MONTH($B373),MIN(BA$6,DAY(EOMONTH($B373,0))))&gt;=$B373)*(DATE(YEAR($B373),MONTH($B373),MIN(BA$6,DAY(EOMONTH($B373,0))))&lt;$C373)+(DATE(YEAR($B373),MONTH($B373)+1,MIN(BA$6,DAY(EOMONTH($B373,1))))&gt;=$B373)*(DATE(YEAR($B373),MONTH($B373)+1,MIN(BA$6,DAY(EOMONTH($B373,1))))&lt;$C373)))</f>
        <v>0</v>
      </c>
      <c r="BB373" s="48" t="n">
        <f aca="false">IF(OR(N(BB$5)=0,BB$6=""),0,BB$5*((DATE(YEAR($B373),MONTH($B373),MIN(BB$6,DAY(EOMONTH($B373,0))))&gt;=$B373)*(DATE(YEAR($B373),MONTH($B373),MIN(BB$6,DAY(EOMONTH($B373,0))))&lt;$C373)+(DATE(YEAR($B373),MONTH($B373)+1,MIN(BB$6,DAY(EOMONTH($B373,1))))&gt;=$B373)*(DATE(YEAR($B373),MONTH($B373)+1,MIN(BB$6,DAY(EOMONTH($B373,1))))&lt;$C373)))</f>
        <v>0</v>
      </c>
      <c r="BC373" s="48" t="n">
        <f aca="false">IF(OR(N(BC$5)=0,BC$6=""),0,BC$5*((DATE(YEAR($B373),MONTH($B373),MIN(BC$6,DAY(EOMONTH($B373,0))))&gt;=$B373)*(DATE(YEAR($B373),MONTH($B373),MIN(BC$6,DAY(EOMONTH($B373,0))))&lt;$C373)+(DATE(YEAR($B373),MONTH($B373)+1,MIN(BC$6,DAY(EOMONTH($B373,1))))&gt;=$B373)*(DATE(YEAR($B373),MONTH($B373)+1,MIN(BC$6,DAY(EOMONTH($B373,1))))&lt;$C373)))</f>
        <v>0</v>
      </c>
      <c r="BD373" s="48" t="n">
        <f aca="false">IF(OR(N(BD$5)=0,BD$6=""),0,BD$5*((DATE(YEAR($B373),MONTH($B373),MIN(BD$6,DAY(EOMONTH($B373,0))))&gt;=$B373)*(DATE(YEAR($B373),MONTH($B373),MIN(BD$6,DAY(EOMONTH($B373,0))))&lt;$C373)+(DATE(YEAR($B373),MONTH($B373)+1,MIN(BD$6,DAY(EOMONTH($B373,1))))&gt;=$B373)*(DATE(YEAR($B373),MONTH($B373)+1,MIN(BD$6,DAY(EOMONTH($B373,1))))&lt;$C373)))</f>
        <v>0</v>
      </c>
      <c r="BE373" s="48" t="n">
        <f aca="false">IF(OR(N(BE$5)=0,BE$6=""),0,BE$5*((DATE(YEAR($B373),MONTH($B373),MIN(BE$6,DAY(EOMONTH($B373,0))))&gt;=$B373)*(DATE(YEAR($B373),MONTH($B373),MIN(BE$6,DAY(EOMONTH($B373,0))))&lt;$C373)+(DATE(YEAR($B373),MONTH($B373)+1,MIN(BE$6,DAY(EOMONTH($B373,1))))&gt;=$B373)*(DATE(YEAR($B373),MONTH($B373)+1,MIN(BE$6,DAY(EOMONTH($B373,1))))&lt;$C373)))</f>
        <v>0</v>
      </c>
      <c r="BF373" s="48" t="n">
        <f aca="false">IF(OR(N(BF$5)=0,BF$6=""),0,BF$5*((DATE(YEAR($B373),MONTH($B373),MIN(BF$6,DAY(EOMONTH($B373,0))))&gt;=$B373)*(DATE(YEAR($B373),MONTH($B373),MIN(BF$6,DAY(EOMONTH($B373,0))))&lt;$C373)+(DATE(YEAR($B373),MONTH($B373)+1,MIN(BF$6,DAY(EOMONTH($B373,1))))&gt;=$B373)*(DATE(YEAR($B373),MONTH($B373)+1,MIN(BF$6,DAY(EOMONTH($B373,1))))&lt;$C373)))</f>
        <v>0</v>
      </c>
      <c r="BG373" s="48" t="n">
        <f aca="false">IF(OR(N(BG$5)=0,BG$6=""),0,BG$5*((DATE(YEAR($B373),MONTH($B373),MIN(BG$6,DAY(EOMONTH($B373,0))))&gt;=$B373)*(DATE(YEAR($B373),MONTH($B373),MIN(BG$6,DAY(EOMONTH($B373,0))))&lt;$C373)+(DATE(YEAR($B373),MONTH($B373)+1,MIN(BG$6,DAY(EOMONTH($B373,1))))&gt;=$B373)*(DATE(YEAR($B373),MONTH($B373)+1,MIN(BG$6,DAY(EOMONTH($B373,1))))&lt;$C373)))</f>
        <v>0</v>
      </c>
      <c r="BH373" s="48" t="n">
        <f aca="false">IF(OR(N(BH$5)=0,BH$6=""),0,BH$5*((DATE(YEAR($B373),MONTH($B373),MIN(BH$6,DAY(EOMONTH($B373,0))))&gt;=$B373)*(DATE(YEAR($B373),MONTH($B373),MIN(BH$6,DAY(EOMONTH($B373,0))))&lt;$C373)+(DATE(YEAR($B373),MONTH($B373)+1,MIN(BH$6,DAY(EOMONTH($B373,1))))&gt;=$B373)*(DATE(YEAR($B373),MONTH($B373)+1,MIN(BH$6,DAY(EOMONTH($B373,1))))&lt;$C373)))</f>
        <v>0</v>
      </c>
      <c r="BI373" s="48" t="n">
        <f aca="false">IF(OR(N(BI$5)=0,BI$6=""),0,BI$5*((DATE(YEAR($B373),MONTH($B373),MIN(BI$6,DAY(EOMONTH($B373,0))))&gt;=$B373)*(DATE(YEAR($B373),MONTH($B373),MIN(BI$6,DAY(EOMONTH($B373,0))))&lt;$C373)+(DATE(YEAR($B373),MONTH($B373)+1,MIN(BI$6,DAY(EOMONTH($B373,1))))&gt;=$B373)*(DATE(YEAR($B373),MONTH($B373)+1,MIN(BI$6,DAY(EOMONTH($B373,1))))&lt;$C373)))</f>
        <v>0</v>
      </c>
      <c r="BJ373" s="48" t="n">
        <f aca="false">IF(OR(N(BJ$5)=0,BJ$6=""),0,BJ$5*((DATE(YEAR($B373),MONTH($B373),MIN(BJ$6,DAY(EOMONTH($B373,0))))&gt;=$B373)*(DATE(YEAR($B373),MONTH($B373),MIN(BJ$6,DAY(EOMONTH($B373,0))))&lt;$C373)+(DATE(YEAR($B373),MONTH($B373)+1,MIN(BJ$6,DAY(EOMONTH($B373,1))))&gt;=$B373)*(DATE(YEAR($B373),MONTH($B373)+1,MIN(BJ$6,DAY(EOMONTH($B373,1))))&lt;$C373)))</f>
        <v>0</v>
      </c>
      <c r="BK373" s="48" t="n">
        <f aca="false">IF(OR(N(BK$5)=0,BK$6=""),0,BK$5*((DATE(YEAR($B373),MONTH($B373),MIN(BK$6,DAY(EOMONTH($B373,0))))&gt;=$B373)*(DATE(YEAR($B373),MONTH($B373),MIN(BK$6,DAY(EOMONTH($B373,0))))&lt;$C373)+(DATE(YEAR($B373),MONTH($B373)+1,MIN(BK$6,DAY(EOMONTH($B373,1))))&gt;=$B373)*(DATE(YEAR($B373),MONTH($B373)+1,MIN(BK$6,DAY(EOMONTH($B373,1))))&lt;$C373)))</f>
        <v>0</v>
      </c>
      <c r="BL373" s="48" t="n">
        <f aca="false">IF(OR(N(BL$5)=0,BL$6=""),0,BL$5*((DATE(YEAR($B373),MONTH($B373),MIN(BL$6,DAY(EOMONTH($B373,0))))&gt;=$B373)*(DATE(YEAR($B373),MONTH($B373),MIN(BL$6,DAY(EOMONTH($B373,0))))&lt;$C373)+(DATE(YEAR($B373),MONTH($B373)+1,MIN(BL$6,DAY(EOMONTH($B373,1))))&gt;=$B373)*(DATE(YEAR($B373),MONTH($B373)+1,MIN(BL$6,DAY(EOMONTH($B373,1))))&lt;$C373)))</f>
        <v>0</v>
      </c>
      <c r="BM373" s="48" t="n">
        <f aca="false">IF(OR(N(BM$5)=0,BM$6=""),0,BM$5*((DATE(YEAR($B373),MONTH($B373),MIN(BM$6,DAY(EOMONTH($B373,0))))&gt;=$B373)*(DATE(YEAR($B373),MONTH($B373),MIN(BM$6,DAY(EOMONTH($B373,0))))&lt;$C373)+(DATE(YEAR($B373),MONTH($B373)+1,MIN(BM$6,DAY(EOMONTH($B373,1))))&gt;=$B373)*(DATE(YEAR($B373),MONTH($B373)+1,MIN(BM$6,DAY(EOMONTH($B373,1))))&lt;$C373)))</f>
        <v>0</v>
      </c>
      <c r="BN373" s="48" t="n">
        <f aca="false">IF(OR(N(BN$5)=0,BN$6=""),0,BN$5*((DATE(YEAR($B373),MONTH($B373),MIN(BN$6,DAY(EOMONTH($B373,0))))&gt;=$B373)*(DATE(YEAR($B373),MONTH($B373),MIN(BN$6,DAY(EOMONTH($B373,0))))&lt;$C373)+(DATE(YEAR($B373),MONTH($B373)+1,MIN(BN$6,DAY(EOMONTH($B373,1))))&gt;=$B373)*(DATE(YEAR($B373),MONTH($B373)+1,MIN(BN$6,DAY(EOMONTH($B373,1))))&lt;$C373)))</f>
        <v>0</v>
      </c>
      <c r="BO373" s="48" t="n">
        <f aca="false">IF(OR(N(BO$5)=0,BO$6=""),0,BO$5*((DATE(YEAR($B373),MONTH($B373),MIN(BO$6,DAY(EOMONTH($B373,0))))&gt;=$B373)*(DATE(YEAR($B373),MONTH($B373),MIN(BO$6,DAY(EOMONTH($B373,0))))&lt;$C373)+(DATE(YEAR($B373),MONTH($B373)+1,MIN(BO$6,DAY(EOMONTH($B373,1))))&gt;=$B373)*(DATE(YEAR($B373),MONTH($B373)+1,MIN(BO$6,DAY(EOMONTH($B373,1))))&lt;$C373)))</f>
        <v>0</v>
      </c>
      <c r="BP373" s="48" t="n">
        <f aca="false">IF(OR(N(BP$5)=0,BP$6=""),0,BP$5*((DATE(YEAR($B373),MONTH($B373),MIN(BP$6,DAY(EOMONTH($B373,0))))&gt;=$B373)*(DATE(YEAR($B373),MONTH($B373),MIN(BP$6,DAY(EOMONTH($B373,0))))&lt;$C373)+(DATE(YEAR($B373),MONTH($B373)+1,MIN(BP$6,DAY(EOMONTH($B373,1))))&gt;=$B373)*(DATE(YEAR($B373),MONTH($B373)+1,MIN(BP$6,DAY(EOMONTH($B373,1))))&lt;$C373)))</f>
        <v>0</v>
      </c>
      <c r="BQ373" s="48" t="n">
        <f aca="false">IF(OR(N(BQ$5)=0,BQ$6=""),0,BQ$5*((DATE(YEAR($B373),MONTH($B373),MIN(BQ$6,DAY(EOMONTH($B373,0))))&gt;=$B373)*(DATE(YEAR($B373),MONTH($B373),MIN(BQ$6,DAY(EOMONTH($B373,0))))&lt;$C373)+(DATE(YEAR($B373),MONTH($B373)+1,MIN(BQ$6,DAY(EOMONTH($B373,1))))&gt;=$B373)*(DATE(YEAR($B373),MONTH($B373)+1,MIN(BQ$6,DAY(EOMONTH($B373,1))))&lt;$C373)))</f>
        <v>0</v>
      </c>
      <c r="BR373" s="48" t="n">
        <f aca="false">IF(OR(N(BR$5)=0,BR$6=""),0,BR$5*((DATE(YEAR($B373),MONTH($B373),MIN(BR$6,DAY(EOMONTH($B373,0))))&gt;=$B373)*(DATE(YEAR($B373),MONTH($B373),MIN(BR$6,DAY(EOMONTH($B373,0))))&lt;$C373)+(DATE(YEAR($B373),MONTH($B373)+1,MIN(BR$6,DAY(EOMONTH($B373,1))))&gt;=$B373)*(DATE(YEAR($B373),MONTH($B373)+1,MIN(BR$6,DAY(EOMONTH($B373,1))))&lt;$C373)))</f>
        <v>0</v>
      </c>
      <c r="BS373" s="48" t="n">
        <f aca="false">IF(OR(N(BS$5)=0,BS$6=""),0,BS$5*((DATE(YEAR($B373),MONTH($B373),MIN(BS$6,DAY(EOMONTH($B373,0))))&gt;=$B373)*(DATE(YEAR($B373),MONTH($B373),MIN(BS$6,DAY(EOMONTH($B373,0))))&lt;$C373)+(DATE(YEAR($B373),MONTH($B373)+1,MIN(BS$6,DAY(EOMONTH($B373,1))))&gt;=$B373)*(DATE(YEAR($B373),MONTH($B373)+1,MIN(BS$6,DAY(EOMONTH($B373,1))))&lt;$C373)))</f>
        <v>0</v>
      </c>
      <c r="BT373" s="48" t="n">
        <f aca="false">IF(OR(N(BT$5)=0,BT$6=""),0,BT$5*((DATE(YEAR($B373),MONTH($B373),MIN(BT$6,DAY(EOMONTH($B373,0))))&gt;=$B373)*(DATE(YEAR($B373),MONTH($B373),MIN(BT$6,DAY(EOMONTH($B373,0))))&lt;$C373)+(DATE(YEAR($B373),MONTH($B373)+1,MIN(BT$6,DAY(EOMONTH($B373,1))))&gt;=$B373)*(DATE(YEAR($B373),MONTH($B373)+1,MIN(BT$6,DAY(EOMONTH($B373,1))))&lt;$C373)))</f>
        <v>0</v>
      </c>
      <c r="BU373" s="48" t="n">
        <f aca="false">IF(OR(N(BU$5)=0,BU$6=""),0,BU$5*((DATE(YEAR($B373),MONTH($B373),MIN(BU$6,DAY(EOMONTH($B373,0))))&gt;=$B373)*(DATE(YEAR($B373),MONTH($B373),MIN(BU$6,DAY(EOMONTH($B373,0))))&lt;$C373)+(DATE(YEAR($B373),MONTH($B373)+1,MIN(BU$6,DAY(EOMONTH($B373,1))))&gt;=$B373)*(DATE(YEAR($B373),MONTH($B373)+1,MIN(BU$6,DAY(EOMONTH($B373,1))))&lt;$C373)))</f>
        <v>0</v>
      </c>
      <c r="BV373" s="48" t="n">
        <f aca="false">IF(OR(N(BV$5)=0,BV$6=""),0,BV$5*((DATE(YEAR($B373),MONTH($B373),MIN(BV$6,DAY(EOMONTH($B373,0))))&gt;=$B373)*(DATE(YEAR($B373),MONTH($B373),MIN(BV$6,DAY(EOMONTH($B373,0))))&lt;$C373)+(DATE(YEAR($B373),MONTH($B373)+1,MIN(BV$6,DAY(EOMONTH($B373,1))))&gt;=$B373)*(DATE(YEAR($B373),MONTH($B373)+1,MIN(BV$6,DAY(EOMONTH($B373,1))))&lt;$C373)))</f>
        <v>0</v>
      </c>
      <c r="BW373" s="48" t="n">
        <f aca="false">IF(OR(N(BW$5)=0,BW$6=""),0,BW$5*((DATE(YEAR($B373),MONTH($B373),MIN(BW$6,DAY(EOMONTH($B373,0))))&gt;=$B373)*(DATE(YEAR($B373),MONTH($B373),MIN(BW$6,DAY(EOMONTH($B373,0))))&lt;$C373)+(DATE(YEAR($B373),MONTH($B373)+1,MIN(BW$6,DAY(EOMONTH($B373,1))))&gt;=$B373)*(DATE(YEAR($B373),MONTH($B373)+1,MIN(BW$6,DAY(EOMONTH($B373,1))))&lt;$C373)))</f>
        <v>0</v>
      </c>
      <c r="BX373" s="48" t="n">
        <f aca="false">MIN(Z373,(FT372*(1+FT$5/Setup!$C$36)+IF($V373=1,N($F373),0)))</f>
        <v>0</v>
      </c>
      <c r="BY373" s="48" t="n">
        <f aca="false">MIN(AA373,(FU372*(1+FU$5/Setup!$C$36)+IF($V373=2,N($F373),0)))</f>
        <v>0</v>
      </c>
      <c r="BZ373" s="48" t="n">
        <f aca="false">MIN(AB373,(FV372*(1+FV$5/Setup!$C$36)+IF($V373=3,N($F373),0)))</f>
        <v>0</v>
      </c>
      <c r="CA373" s="48" t="n">
        <f aca="false">MIN(AC373,(FW372*(1+FW$5/Setup!$C$36)+IF($V373=4,N($F373),0)))</f>
        <v>0</v>
      </c>
      <c r="CB373" s="48" t="n">
        <f aca="false">MIN(AD373,(FX372*(1+FX$5/Setup!$C$36)+IF($V373=5,N($F373),0)))</f>
        <v>0</v>
      </c>
      <c r="CC373" s="48" t="n">
        <f aca="false">MIN(AE373,(FY372*(1+FY$5/Setup!$C$36)+IF($V373=6,N($F373),0)))</f>
        <v>0</v>
      </c>
      <c r="CD373" s="48" t="n">
        <f aca="false">MIN(AF373,(FZ372*(1+FZ$5/Setup!$C$36)+IF($V373=7,N($F373),0)))</f>
        <v>0</v>
      </c>
      <c r="CE373" s="48" t="n">
        <f aca="false">MIN(AG373,(GA372*(1+GA$5/Setup!$C$36)+IF($V373=8,N($F373),0)))</f>
        <v>0</v>
      </c>
      <c r="CF373" s="48" t="n">
        <f aca="false">MIN(AH373,(GB372*(1+GB$5/Setup!$C$36)+IF($V373=9,N($F373),0)))</f>
        <v>0</v>
      </c>
      <c r="CG373" s="48" t="n">
        <f aca="false">MIN(AI373,(GC372*(1+GC$5/Setup!$C$36)+IF($V373=10,N($F373),0)))</f>
        <v>0</v>
      </c>
      <c r="CH373" s="48" t="n">
        <f aca="false">MIN(AJ373,(GD372*(1+GD$5/Setup!$C$36)+IF($V373=11,N($F373),0)))</f>
        <v>0</v>
      </c>
      <c r="CI373" s="48" t="n">
        <f aca="false">MIN(AK373,(GE372*(1+GE$5/Setup!$C$36)+IF($V373=12,N($F373),0)))</f>
        <v>0</v>
      </c>
      <c r="CJ373" s="48" t="n">
        <f aca="false">MIN(AL373,(GF372*(1+GF$5/Setup!$C$36)+IF($V373=13,N($F373),0)))</f>
        <v>0</v>
      </c>
      <c r="CK373" s="48" t="n">
        <f aca="false">MIN(AM373,(GG372*(1+GG$5/Setup!$C$36)+IF($V373=14,N($F373),0)))</f>
        <v>0</v>
      </c>
      <c r="CL373" s="48" t="n">
        <f aca="false">MIN(AN373,(GH372*(1+GH$5/Setup!$C$36)+IF($V373=15,N($F373),0)))</f>
        <v>0</v>
      </c>
      <c r="CM373" s="48" t="n">
        <f aca="false">MIN(AO373,(GI372*(1+GI$5/Setup!$C$36)+IF($V373=16,N($F373),0)))</f>
        <v>0</v>
      </c>
      <c r="CN373" s="48" t="n">
        <f aca="false">MIN(AP373,(GJ372*(1+GJ$5/Setup!$C$36)+IF($V373=17,N($F373),0)))</f>
        <v>0</v>
      </c>
      <c r="CO373" s="48" t="n">
        <f aca="false">MIN(AQ373,(GK372*(1+GK$5/Setup!$C$36)+IF($V373=18,N($F373),0)))</f>
        <v>0</v>
      </c>
      <c r="CP373" s="48" t="n">
        <f aca="false">MIN(AR373,(GL372*(1+GL$5/Setup!$C$36)+IF($V373=19,N($F373),0)))</f>
        <v>0</v>
      </c>
      <c r="CQ373" s="48" t="n">
        <f aca="false">MIN(AS373,(GM372*(1+GM$5/Setup!$C$36)+IF($V373=20,N($F373),0)))</f>
        <v>0</v>
      </c>
      <c r="CR373" s="48" t="n">
        <f aca="false">MIN(AT373,(GN372*(1+GN$5/Setup!$C$36)+IF($V373=21,N($F373),0)))</f>
        <v>0</v>
      </c>
      <c r="CS373" s="48" t="n">
        <f aca="false">MIN(AU373,(GO372*(1+GO$5/Setup!$C$36)+IF($V373=22,N($F373),0)))</f>
        <v>0</v>
      </c>
      <c r="CT373" s="48" t="n">
        <f aca="false">MIN(AV373,(GP372*(1+GP$5/Setup!$C$36)+IF($V373=23,N($F373),0)))</f>
        <v>0</v>
      </c>
      <c r="CU373" s="48" t="n">
        <f aca="false">MIN(AW373,(GQ372*(1+GQ$5/Setup!$C$36)+IF($V373=24,N($F373),0)))</f>
        <v>0</v>
      </c>
      <c r="CV373" s="48" t="n">
        <f aca="false">MIN(AX373,(GR372*(1+GR$5/Setup!$C$36)+IF($V373=25,N($F373),0)))</f>
        <v>0</v>
      </c>
      <c r="CW373" s="48" t="n">
        <f aca="false">MIN(AY373,(GS372*(1+GS$5/Setup!$C$36)+IF($V373=26,N($F373),0)))</f>
        <v>0</v>
      </c>
      <c r="CX373" s="48" t="n">
        <f aca="false">MIN(AZ373,(GT372*(1+GT$5/Setup!$C$36)+IF($V373=27,N($F373),0)))</f>
        <v>0</v>
      </c>
      <c r="CY373" s="48" t="n">
        <f aca="false">MIN(BA373,(GU372*(1+GU$5/Setup!$C$36)+IF($V373=28,N($F373),0)))</f>
        <v>0</v>
      </c>
      <c r="CZ373" s="48" t="n">
        <f aca="false">MIN(BB373,(GV372*(1+GV$5/Setup!$C$36)+IF($V373=29,N($F373),0)))</f>
        <v>0</v>
      </c>
      <c r="DA373" s="48" t="n">
        <f aca="false">MIN(BC373,(GW372*(1+GW$5/Setup!$C$36)+IF($V373=30,N($F373),0)))</f>
        <v>0</v>
      </c>
      <c r="DB373" s="48" t="n">
        <f aca="false">MIN(BD373,(GX372*(1+GX$5/Setup!$C$36)+IF($V373=31,N($F373),0)))</f>
        <v>0</v>
      </c>
      <c r="DC373" s="48" t="n">
        <f aca="false">MIN(BE373,(GY372*(1+GY$5/Setup!$C$36)+IF($V373=32,N($F373),0)))</f>
        <v>0</v>
      </c>
      <c r="DD373" s="48" t="n">
        <f aca="false">MIN(BF373,(GZ372*(1+GZ$5/Setup!$C$36)+IF($V373=33,N($F373),0)))</f>
        <v>0</v>
      </c>
      <c r="DE373" s="48" t="n">
        <f aca="false">MIN(BG373,(HA372*(1+HA$5/Setup!$C$36)+IF($V373=34,N($F373),0)))</f>
        <v>0</v>
      </c>
      <c r="DF373" s="48" t="n">
        <f aca="false">MIN(BH373,(HB372*(1+HB$5/Setup!$C$36)+IF($V373=35,N($F373),0)))</f>
        <v>0</v>
      </c>
      <c r="DG373" s="48" t="n">
        <f aca="false">MIN(BI373,(HC372*(1+HC$5/Setup!$C$36)+IF($V373=36,N($F373),0)))</f>
        <v>0</v>
      </c>
      <c r="DH373" s="48" t="n">
        <f aca="false">MIN(BJ373,(HD372*(1+HD$5/Setup!$C$36)+IF($V373=37,N($F373),0)))</f>
        <v>0</v>
      </c>
      <c r="DI373" s="48" t="n">
        <f aca="false">MIN(BK373,(HE372*(1+HE$5/Setup!$C$36)+IF($V373=38,N($F373),0)))</f>
        <v>0</v>
      </c>
      <c r="DJ373" s="48" t="n">
        <f aca="false">MIN(BL373,(HF372*(1+HF$5/Setup!$C$36)+IF($V373=39,N($F373),0)))</f>
        <v>0</v>
      </c>
      <c r="DK373" s="48" t="n">
        <f aca="false">MIN(BM373,(HG372*(1+HG$5/Setup!$C$36)+IF($V373=40,N($F373),0)))</f>
        <v>0</v>
      </c>
      <c r="DL373" s="48" t="n">
        <f aca="false">MIN(BN373,(HH372*(1+HH$5/Setup!$C$36)+IF($V373=41,N($F373),0)))</f>
        <v>0</v>
      </c>
      <c r="DM373" s="48" t="n">
        <f aca="false">MIN(BO373,(HI372*(1+HI$5/Setup!$C$36)+IF($V373=42,N($F373),0)))</f>
        <v>0</v>
      </c>
      <c r="DN373" s="48" t="n">
        <f aca="false">MIN(BP373,(HJ372*(1+HJ$5/Setup!$C$36)+IF($V373=43,N($F373),0)))</f>
        <v>0</v>
      </c>
      <c r="DO373" s="48" t="n">
        <f aca="false">MIN(BQ373,(HK372*(1+HK$5/Setup!$C$36)+IF($V373=44,N($F373),0)))</f>
        <v>0</v>
      </c>
      <c r="DP373" s="48" t="n">
        <f aca="false">MIN(BR373,(HL372*(1+HL$5/Setup!$C$36)+IF($V373=45,N($F373),0)))</f>
        <v>0</v>
      </c>
      <c r="DQ373" s="48" t="n">
        <f aca="false">MIN(BS373,(HM372*(1+HM$5/Setup!$C$36)+IF($V373=46,N($F373),0)))</f>
        <v>0</v>
      </c>
      <c r="DR373" s="48" t="n">
        <f aca="false">MIN(BT373,(HN372*(1+HN$5/Setup!$C$36)+IF($V373=47,N($F373),0)))</f>
        <v>0</v>
      </c>
      <c r="DS373" s="48" t="n">
        <f aca="false">MIN(BU373,(HO372*(1+HO$5/Setup!$C$36)+IF($V373=48,N($F373),0)))</f>
        <v>0</v>
      </c>
      <c r="DT373" s="48" t="n">
        <f aca="false">MIN(BV373,(HP372*(1+HP$5/Setup!$C$36)+IF($V373=49,N($F373),0)))</f>
        <v>0</v>
      </c>
      <c r="DU373" s="48" t="n">
        <f aca="false">MIN(BW373,(HQ372*(1+HQ$5/Setup!$C$36)+IF($V373=50,N($F373),0)))</f>
        <v>0</v>
      </c>
      <c r="DV373" s="48" t="n">
        <f aca="false">MIN(MAX((FT372*(1+FT$5/Setup!$C$36)+IF($V373=1,N($F373),0))-BX373,0),MAX($P373-0,0))</f>
        <v>0</v>
      </c>
      <c r="DW373" s="48" t="n">
        <f aca="false">MIN(MAX((FU372*(1+FU$5/Setup!$C$36)+IF($V373=2,N($F373),0))-BY373,0),MAX($P373-SUM(DV373:DV373),0))</f>
        <v>0</v>
      </c>
      <c r="DX373" s="48" t="n">
        <f aca="false">MIN(MAX((FV372*(1+FV$5/Setup!$C$36)+IF($V373=3,N($F373),0))-BZ373,0),MAX($P373-SUM(DV373:DW373),0))</f>
        <v>0</v>
      </c>
      <c r="DY373" s="48" t="n">
        <f aca="false">MIN(MAX((FW372*(1+FW$5/Setup!$C$36)+IF($V373=4,N($F373),0))-CA373,0),MAX($P373-SUM(DV373:DX373),0))</f>
        <v>0</v>
      </c>
      <c r="DZ373" s="48" t="n">
        <f aca="false">MIN(MAX((FX372*(1+FX$5/Setup!$C$36)+IF($V373=5,N($F373),0))-CB373,0),MAX($P373-SUM(DV373:DY373),0))</f>
        <v>0</v>
      </c>
      <c r="EA373" s="48" t="n">
        <f aca="false">MIN(MAX((FY372*(1+FY$5/Setup!$C$36)+IF($V373=6,N($F373),0))-CC373,0),MAX($P373-SUM(DV373:DZ373),0))</f>
        <v>0</v>
      </c>
      <c r="EB373" s="48" t="n">
        <f aca="false">MIN(MAX((FZ372*(1+FZ$5/Setup!$C$36)+IF($V373=7,N($F373),0))-CD373,0),MAX($P373-SUM(DV373:EA373),0))</f>
        <v>0</v>
      </c>
      <c r="EC373" s="48" t="n">
        <f aca="false">MIN(MAX((GA372*(1+GA$5/Setup!$C$36)+IF($V373=8,N($F373),0))-CE373,0),MAX($P373-SUM(DV373:EB373),0))</f>
        <v>0</v>
      </c>
      <c r="ED373" s="48" t="n">
        <f aca="false">MIN(MAX((GB372*(1+GB$5/Setup!$C$36)+IF($V373=9,N($F373),0))-CF373,0),MAX($P373-SUM(DV373:EC373),0))</f>
        <v>0</v>
      </c>
      <c r="EE373" s="48" t="n">
        <f aca="false">MIN(MAX((GC372*(1+GC$5/Setup!$C$36)+IF($V373=10,N($F373),0))-CG373,0),MAX($P373-SUM(DV373:ED373),0))</f>
        <v>0</v>
      </c>
      <c r="EF373" s="48" t="n">
        <f aca="false">MIN(MAX((GD372*(1+GD$5/Setup!$C$36)+IF($V373=11,N($F373),0))-CH373,0),MAX($P373-SUM(DV373:EE373),0))</f>
        <v>0</v>
      </c>
      <c r="EG373" s="48" t="n">
        <f aca="false">MIN(MAX((GE372*(1+GE$5/Setup!$C$36)+IF($V373=12,N($F373),0))-CI373,0),MAX($P373-SUM(DV373:EF373),0))</f>
        <v>0</v>
      </c>
      <c r="EH373" s="48" t="n">
        <f aca="false">MIN(MAX((GF372*(1+GF$5/Setup!$C$36)+IF($V373=13,N($F373),0))-CJ373,0),MAX($P373-SUM(DV373:EG373),0))</f>
        <v>0</v>
      </c>
      <c r="EI373" s="48" t="n">
        <f aca="false">MIN(MAX((GG372*(1+GG$5/Setup!$C$36)+IF($V373=14,N($F373),0))-CK373,0),MAX($P373-SUM(DV373:EH373),0))</f>
        <v>0</v>
      </c>
      <c r="EJ373" s="48" t="n">
        <f aca="false">MIN(MAX((GH372*(1+GH$5/Setup!$C$36)+IF($V373=15,N($F373),0))-CL373,0),MAX($P373-SUM(DV373:EI373),0))</f>
        <v>0</v>
      </c>
      <c r="EK373" s="48" t="n">
        <f aca="false">MIN(MAX((GI372*(1+GI$5/Setup!$C$36)+IF($V373=16,N($F373),0))-CM373,0),MAX($P373-SUM(DV373:EJ373),0))</f>
        <v>0</v>
      </c>
      <c r="EL373" s="48" t="n">
        <f aca="false">MIN(MAX((GJ372*(1+GJ$5/Setup!$C$36)+IF($V373=17,N($F373),0))-CN373,0),MAX($P373-SUM(DV373:EK373),0))</f>
        <v>0</v>
      </c>
      <c r="EM373" s="48" t="n">
        <f aca="false">MIN(MAX((GK372*(1+GK$5/Setup!$C$36)+IF($V373=18,N($F373),0))-CO373,0),MAX($P373-SUM(DV373:EL373),0))</f>
        <v>0</v>
      </c>
      <c r="EN373" s="48" t="n">
        <f aca="false">MIN(MAX((GL372*(1+GL$5/Setup!$C$36)+IF($V373=19,N($F373),0))-CP373,0),MAX($P373-SUM(DV373:EM373),0))</f>
        <v>0</v>
      </c>
      <c r="EO373" s="48" t="n">
        <f aca="false">MIN(MAX((GM372*(1+GM$5/Setup!$C$36)+IF($V373=20,N($F373),0))-CQ373,0),MAX($P373-SUM(DV373:EN373),0))</f>
        <v>0</v>
      </c>
      <c r="EP373" s="48" t="n">
        <f aca="false">MIN(MAX((GN372*(1+GN$5/Setup!$C$36)+IF($V373=21,N($F373),0))-CR373,0),MAX($P373-SUM(DV373:EO373),0))</f>
        <v>0</v>
      </c>
      <c r="EQ373" s="48" t="n">
        <f aca="false">MIN(MAX((GO372*(1+GO$5/Setup!$C$36)+IF($V373=22,N($F373),0))-CS373,0),MAX($P373-SUM(DV373:EP373),0))</f>
        <v>0</v>
      </c>
      <c r="ER373" s="48" t="n">
        <f aca="false">MIN(MAX((GP372*(1+GP$5/Setup!$C$36)+IF($V373=23,N($F373),0))-CT373,0),MAX($P373-SUM(DV373:EQ373),0))</f>
        <v>0</v>
      </c>
      <c r="ES373" s="48" t="n">
        <f aca="false">MIN(MAX((GQ372*(1+GQ$5/Setup!$C$36)+IF($V373=24,N($F373),0))-CU373,0),MAX($P373-SUM(DV373:ER373),0))</f>
        <v>0</v>
      </c>
      <c r="ET373" s="48" t="n">
        <f aca="false">MIN(MAX((GR372*(1+GR$5/Setup!$C$36)+IF($V373=25,N($F373),0))-CV373,0),MAX($P373-SUM(DV373:ES373),0))</f>
        <v>0</v>
      </c>
      <c r="EU373" s="48" t="n">
        <f aca="false">MIN(MAX((GS372*(1+GS$5/Setup!$C$36)+IF($V373=26,N($F373),0))-CW373,0),MAX($P373-SUM(DV373:ET373),0))</f>
        <v>0</v>
      </c>
      <c r="EV373" s="48" t="n">
        <f aca="false">MIN(MAX((GT372*(1+GT$5/Setup!$C$36)+IF($V373=27,N($F373),0))-CX373,0),MAX($P373-SUM(DV373:EU373),0))</f>
        <v>0</v>
      </c>
      <c r="EW373" s="48" t="n">
        <f aca="false">MIN(MAX((GU372*(1+GU$5/Setup!$C$36)+IF($V373=28,N($F373),0))-CY373,0),MAX($P373-SUM(DV373:EV373),0))</f>
        <v>0</v>
      </c>
      <c r="EX373" s="48" t="n">
        <f aca="false">MIN(MAX((GV372*(1+GV$5/Setup!$C$36)+IF($V373=29,N($F373),0))-CZ373,0),MAX($P373-SUM(DV373:EW373),0))</f>
        <v>0</v>
      </c>
      <c r="EY373" s="48" t="n">
        <f aca="false">MIN(MAX((GW372*(1+GW$5/Setup!$C$36)+IF($V373=30,N($F373),0))-DA373,0),MAX($P373-SUM(DV373:EX373),0))</f>
        <v>0</v>
      </c>
      <c r="EZ373" s="48" t="n">
        <f aca="false">MIN(MAX((GX372*(1+GX$5/Setup!$C$36)+IF($V373=31,N($F373),0))-DB373,0),MAX($P373-SUM(DV373:EY373),0))</f>
        <v>0</v>
      </c>
      <c r="FA373" s="48" t="n">
        <f aca="false">MIN(MAX((GY372*(1+GY$5/Setup!$C$36)+IF($V373=32,N($F373),0))-DC373,0),MAX($P373-SUM(DV373:EZ373),0))</f>
        <v>0</v>
      </c>
      <c r="FB373" s="48" t="n">
        <f aca="false">MIN(MAX((GZ372*(1+GZ$5/Setup!$C$36)+IF($V373=33,N($F373),0))-DD373,0),MAX($P373-SUM(DV373:FA373),0))</f>
        <v>0</v>
      </c>
      <c r="FC373" s="48" t="n">
        <f aca="false">MIN(MAX((HA372*(1+HA$5/Setup!$C$36)+IF($V373=34,N($F373),0))-DE373,0),MAX($P373-SUM(DV373:FB373),0))</f>
        <v>0</v>
      </c>
      <c r="FD373" s="48" t="n">
        <f aca="false">MIN(MAX((HB372*(1+HB$5/Setup!$C$36)+IF($V373=35,N($F373),0))-DF373,0),MAX($P373-SUM(DV373:FC373),0))</f>
        <v>0</v>
      </c>
      <c r="FE373" s="48" t="n">
        <f aca="false">MIN(MAX((HC372*(1+HC$5/Setup!$C$36)+IF($V373=36,N($F373),0))-DG373,0),MAX($P373-SUM(DV373:FD373),0))</f>
        <v>0</v>
      </c>
      <c r="FF373" s="48" t="n">
        <f aca="false">MIN(MAX((HD372*(1+HD$5/Setup!$C$36)+IF($V373=37,N($F373),0))-DH373,0),MAX($P373-SUM(DV373:FE373),0))</f>
        <v>0</v>
      </c>
      <c r="FG373" s="48" t="n">
        <f aca="false">MIN(MAX((HE372*(1+HE$5/Setup!$C$36)+IF($V373=38,N($F373),0))-DI373,0),MAX($P373-SUM(DV373:FF373),0))</f>
        <v>0</v>
      </c>
      <c r="FH373" s="48" t="n">
        <f aca="false">MIN(MAX((HF372*(1+HF$5/Setup!$C$36)+IF($V373=39,N($F373),0))-DJ373,0),MAX($P373-SUM(DV373:FG373),0))</f>
        <v>0</v>
      </c>
      <c r="FI373" s="48" t="n">
        <f aca="false">MIN(MAX((HG372*(1+HG$5/Setup!$C$36)+IF($V373=40,N($F373),0))-DK373,0),MAX($P373-SUM(DV373:FH373),0))</f>
        <v>0</v>
      </c>
      <c r="FJ373" s="48" t="n">
        <f aca="false">MIN(MAX((HH372*(1+HH$5/Setup!$C$36)+IF($V373=41,N($F373),0))-DL373,0),MAX($P373-SUM(DV373:FI373),0))</f>
        <v>0</v>
      </c>
      <c r="FK373" s="48" t="n">
        <f aca="false">MIN(MAX((HI372*(1+HI$5/Setup!$C$36)+IF($V373=42,N($F373),0))-DM373,0),MAX($P373-SUM(DV373:FJ373),0))</f>
        <v>0</v>
      </c>
      <c r="FL373" s="48" t="n">
        <f aca="false">MIN(MAX((HJ372*(1+HJ$5/Setup!$C$36)+IF($V373=43,N($F373),0))-DN373,0),MAX($P373-SUM(DV373:FK373),0))</f>
        <v>0</v>
      </c>
      <c r="FM373" s="48" t="n">
        <f aca="false">MIN(MAX((HK372*(1+HK$5/Setup!$C$36)+IF($V373=44,N($F373),0))-DO373,0),MAX($P373-SUM(DV373:FL373),0))</f>
        <v>0</v>
      </c>
      <c r="FN373" s="48" t="n">
        <f aca="false">MIN(MAX((HL372*(1+HL$5/Setup!$C$36)+IF($V373=45,N($F373),0))-DP373,0),MAX($P373-SUM(DV373:FM373),0))</f>
        <v>0</v>
      </c>
      <c r="FO373" s="48" t="n">
        <f aca="false">MIN(MAX((HM372*(1+HM$5/Setup!$C$36)+IF($V373=46,N($F373),0))-DQ373,0),MAX($P373-SUM(DV373:FN373),0))</f>
        <v>0</v>
      </c>
      <c r="FP373" s="48" t="n">
        <f aca="false">MIN(MAX((HN372*(1+HN$5/Setup!$C$36)+IF($V373=47,N($F373),0))-DR373,0),MAX($P373-SUM(DV373:FO373),0))</f>
        <v>0</v>
      </c>
      <c r="FQ373" s="48" t="n">
        <f aca="false">MIN(MAX((HO372*(1+HO$5/Setup!$C$36)+IF($V373=48,N($F373),0))-DS373,0),MAX($P373-SUM(DV373:FP373),0))</f>
        <v>0</v>
      </c>
      <c r="FR373" s="48" t="n">
        <f aca="false">MIN(MAX((HP372*(1+HP$5/Setup!$C$36)+IF($V373=49,N($F373),0))-DT373,0),MAX($P373-SUM(DV373:FQ373),0))</f>
        <v>0</v>
      </c>
      <c r="FS373" s="48" t="n">
        <f aca="false">MIN(MAX((HQ372*(1+HQ$5/Setup!$C$36)+IF($V373=50,N($F373),0))-DU373,0),MAX($P373-SUM(DV373:FR373),0))</f>
        <v>0</v>
      </c>
      <c r="FT373" s="48" t="n">
        <f aca="false">IF((FT372*(1+FT$5/Setup!$C$36)+IF($V373=1,N($F373),0))-BX373-DV373&lt;0.005,0,(FT372*(1+FT$5/Setup!$C$36)+IF($V373=1,N($F373),0))-BX373-DV373)</f>
        <v>0</v>
      </c>
      <c r="FU373" s="48" t="n">
        <f aca="false">IF((FU372*(1+FU$5/Setup!$C$36)+IF($V373=2,N($F373),0))-BY373-DW373&lt;0.005,0,(FU372*(1+FU$5/Setup!$C$36)+IF($V373=2,N($F373),0))-BY373-DW373)</f>
        <v>0</v>
      </c>
      <c r="FV373" s="48" t="n">
        <f aca="false">IF((FV372*(1+FV$5/Setup!$C$36)+IF($V373=3,N($F373),0))-BZ373-DX373&lt;0.005,0,(FV372*(1+FV$5/Setup!$C$36)+IF($V373=3,N($F373),0))-BZ373-DX373)</f>
        <v>0</v>
      </c>
      <c r="FW373" s="48" t="n">
        <f aca="false">IF((FW372*(1+FW$5/Setup!$C$36)+IF($V373=4,N($F373),0))-CA373-DY373&lt;0.005,0,(FW372*(1+FW$5/Setup!$C$36)+IF($V373=4,N($F373),0))-CA373-DY373)</f>
        <v>0</v>
      </c>
      <c r="FX373" s="48" t="n">
        <f aca="false">IF((FX372*(1+FX$5/Setup!$C$36)+IF($V373=5,N($F373),0))-CB373-DZ373&lt;0.005,0,(FX372*(1+FX$5/Setup!$C$36)+IF($V373=5,N($F373),0))-CB373-DZ373)</f>
        <v>0</v>
      </c>
      <c r="FY373" s="48" t="n">
        <f aca="false">IF((FY372*(1+FY$5/Setup!$C$36)+IF($V373=6,N($F373),0))-CC373-EA373&lt;0.005,0,(FY372*(1+FY$5/Setup!$C$36)+IF($V373=6,N($F373),0))-CC373-EA373)</f>
        <v>0</v>
      </c>
      <c r="FZ373" s="48" t="n">
        <f aca="false">IF((FZ372*(1+FZ$5/Setup!$C$36)+IF($V373=7,N($F373),0))-CD373-EB373&lt;0.005,0,(FZ372*(1+FZ$5/Setup!$C$36)+IF($V373=7,N($F373),0))-CD373-EB373)</f>
        <v>0</v>
      </c>
      <c r="GA373" s="48" t="n">
        <f aca="false">IF((GA372*(1+GA$5/Setup!$C$36)+IF($V373=8,N($F373),0))-CE373-EC373&lt;0.005,0,(GA372*(1+GA$5/Setup!$C$36)+IF($V373=8,N($F373),0))-CE373-EC373)</f>
        <v>0</v>
      </c>
      <c r="GB373" s="48" t="n">
        <f aca="false">IF((GB372*(1+GB$5/Setup!$C$36)+IF($V373=9,N($F373),0))-CF373-ED373&lt;0.005,0,(GB372*(1+GB$5/Setup!$C$36)+IF($V373=9,N($F373),0))-CF373-ED373)</f>
        <v>0</v>
      </c>
      <c r="GC373" s="48" t="n">
        <f aca="false">IF((GC372*(1+GC$5/Setup!$C$36)+IF($V373=10,N($F373),0))-CG373-EE373&lt;0.005,0,(GC372*(1+GC$5/Setup!$C$36)+IF($V373=10,N($F373),0))-CG373-EE373)</f>
        <v>0</v>
      </c>
      <c r="GD373" s="48" t="n">
        <f aca="false">IF((GD372*(1+GD$5/Setup!$C$36)+IF($V373=11,N($F373),0))-CH373-EF373&lt;0.005,0,(GD372*(1+GD$5/Setup!$C$36)+IF($V373=11,N($F373),0))-CH373-EF373)</f>
        <v>0</v>
      </c>
      <c r="GE373" s="48" t="n">
        <f aca="false">IF((GE372*(1+GE$5/Setup!$C$36)+IF($V373=12,N($F373),0))-CI373-EG373&lt;0.005,0,(GE372*(1+GE$5/Setup!$C$36)+IF($V373=12,N($F373),0))-CI373-EG373)</f>
        <v>0</v>
      </c>
      <c r="GF373" s="48" t="n">
        <f aca="false">IF((GF372*(1+GF$5/Setup!$C$36)+IF($V373=13,N($F373),0))-CJ373-EH373&lt;0.005,0,(GF372*(1+GF$5/Setup!$C$36)+IF($V373=13,N($F373),0))-CJ373-EH373)</f>
        <v>0</v>
      </c>
      <c r="GG373" s="48" t="n">
        <f aca="false">IF((GG372*(1+GG$5/Setup!$C$36)+IF($V373=14,N($F373),0))-CK373-EI373&lt;0.005,0,(GG372*(1+GG$5/Setup!$C$36)+IF($V373=14,N($F373),0))-CK373-EI373)</f>
        <v>0</v>
      </c>
      <c r="GH373" s="48" t="n">
        <f aca="false">IF((GH372*(1+GH$5/Setup!$C$36)+IF($V373=15,N($F373),0))-CL373-EJ373&lt;0.005,0,(GH372*(1+GH$5/Setup!$C$36)+IF($V373=15,N($F373),0))-CL373-EJ373)</f>
        <v>0</v>
      </c>
      <c r="GI373" s="48" t="n">
        <f aca="false">IF((GI372*(1+GI$5/Setup!$C$36)+IF($V373=16,N($F373),0))-CM373-EK373&lt;0.005,0,(GI372*(1+GI$5/Setup!$C$36)+IF($V373=16,N($F373),0))-CM373-EK373)</f>
        <v>0</v>
      </c>
      <c r="GJ373" s="48" t="n">
        <f aca="false">IF((GJ372*(1+GJ$5/Setup!$C$36)+IF($V373=17,N($F373),0))-CN373-EL373&lt;0.005,0,(GJ372*(1+GJ$5/Setup!$C$36)+IF($V373=17,N($F373),0))-CN373-EL373)</f>
        <v>0</v>
      </c>
      <c r="GK373" s="48" t="n">
        <f aca="false">IF((GK372*(1+GK$5/Setup!$C$36)+IF($V373=18,N($F373),0))-CO373-EM373&lt;0.005,0,(GK372*(1+GK$5/Setup!$C$36)+IF($V373=18,N($F373),0))-CO373-EM373)</f>
        <v>0</v>
      </c>
      <c r="GL373" s="48" t="n">
        <f aca="false">IF((GL372*(1+GL$5/Setup!$C$36)+IF($V373=19,N($F373),0))-CP373-EN373&lt;0.005,0,(GL372*(1+GL$5/Setup!$C$36)+IF($V373=19,N($F373),0))-CP373-EN373)</f>
        <v>0</v>
      </c>
      <c r="GM373" s="48" t="n">
        <f aca="false">IF((GM372*(1+GM$5/Setup!$C$36)+IF($V373=20,N($F373),0))-CQ373-EO373&lt;0.005,0,(GM372*(1+GM$5/Setup!$C$36)+IF($V373=20,N($F373),0))-CQ373-EO373)</f>
        <v>0</v>
      </c>
      <c r="GN373" s="48" t="n">
        <f aca="false">IF((GN372*(1+GN$5/Setup!$C$36)+IF($V373=21,N($F373),0))-CR373-EP373&lt;0.005,0,(GN372*(1+GN$5/Setup!$C$36)+IF($V373=21,N($F373),0))-CR373-EP373)</f>
        <v>0</v>
      </c>
      <c r="GO373" s="48" t="n">
        <f aca="false">IF((GO372*(1+GO$5/Setup!$C$36)+IF($V373=22,N($F373),0))-CS373-EQ373&lt;0.005,0,(GO372*(1+GO$5/Setup!$C$36)+IF($V373=22,N($F373),0))-CS373-EQ373)</f>
        <v>0</v>
      </c>
      <c r="GP373" s="48" t="n">
        <f aca="false">IF((GP372*(1+GP$5/Setup!$C$36)+IF($V373=23,N($F373),0))-CT373-ER373&lt;0.005,0,(GP372*(1+GP$5/Setup!$C$36)+IF($V373=23,N($F373),0))-CT373-ER373)</f>
        <v>0</v>
      </c>
      <c r="GQ373" s="48" t="n">
        <f aca="false">IF((GQ372*(1+GQ$5/Setup!$C$36)+IF($V373=24,N($F373),0))-CU373-ES373&lt;0.005,0,(GQ372*(1+GQ$5/Setup!$C$36)+IF($V373=24,N($F373),0))-CU373-ES373)</f>
        <v>0</v>
      </c>
      <c r="GR373" s="48" t="n">
        <f aca="false">IF((GR372*(1+GR$5/Setup!$C$36)+IF($V373=25,N($F373),0))-CV373-ET373&lt;0.005,0,(GR372*(1+GR$5/Setup!$C$36)+IF($V373=25,N($F373),0))-CV373-ET373)</f>
        <v>0</v>
      </c>
      <c r="GS373" s="48" t="n">
        <f aca="false">IF((GS372*(1+GS$5/Setup!$C$36)+IF($V373=26,N($F373),0))-CW373-EU373&lt;0.005,0,(GS372*(1+GS$5/Setup!$C$36)+IF($V373=26,N($F373),0))-CW373-EU373)</f>
        <v>0</v>
      </c>
      <c r="GT373" s="48" t="n">
        <f aca="false">IF((GT372*(1+GT$5/Setup!$C$36)+IF($V373=27,N($F373),0))-CX373-EV373&lt;0.005,0,(GT372*(1+GT$5/Setup!$C$36)+IF($V373=27,N($F373),0))-CX373-EV373)</f>
        <v>0</v>
      </c>
      <c r="GU373" s="48" t="n">
        <f aca="false">IF((GU372*(1+GU$5/Setup!$C$36)+IF($V373=28,N($F373),0))-CY373-EW373&lt;0.005,0,(GU372*(1+GU$5/Setup!$C$36)+IF($V373=28,N($F373),0))-CY373-EW373)</f>
        <v>0</v>
      </c>
      <c r="GV373" s="48" t="n">
        <f aca="false">IF((GV372*(1+GV$5/Setup!$C$36)+IF($V373=29,N($F373),0))-CZ373-EX373&lt;0.005,0,(GV372*(1+GV$5/Setup!$C$36)+IF($V373=29,N($F373),0))-CZ373-EX373)</f>
        <v>0</v>
      </c>
      <c r="GW373" s="48" t="n">
        <f aca="false">IF((GW372*(1+GW$5/Setup!$C$36)+IF($V373=30,N($F373),0))-DA373-EY373&lt;0.005,0,(GW372*(1+GW$5/Setup!$C$36)+IF($V373=30,N($F373),0))-DA373-EY373)</f>
        <v>0</v>
      </c>
      <c r="GX373" s="48" t="n">
        <f aca="false">IF((GX372*(1+GX$5/Setup!$C$36)+IF($V373=31,N($F373),0))-DB373-EZ373&lt;0.005,0,(GX372*(1+GX$5/Setup!$C$36)+IF($V373=31,N($F373),0))-DB373-EZ373)</f>
        <v>0</v>
      </c>
      <c r="GY373" s="48" t="n">
        <f aca="false">IF((GY372*(1+GY$5/Setup!$C$36)+IF($V373=32,N($F373),0))-DC373-FA373&lt;0.005,0,(GY372*(1+GY$5/Setup!$C$36)+IF($V373=32,N($F373),0))-DC373-FA373)</f>
        <v>0</v>
      </c>
      <c r="GZ373" s="48" t="n">
        <f aca="false">IF((GZ372*(1+GZ$5/Setup!$C$36)+IF($V373=33,N($F373),0))-DD373-FB373&lt;0.005,0,(GZ372*(1+GZ$5/Setup!$C$36)+IF($V373=33,N($F373),0))-DD373-FB373)</f>
        <v>0</v>
      </c>
      <c r="HA373" s="48" t="n">
        <f aca="false">IF((HA372*(1+HA$5/Setup!$C$36)+IF($V373=34,N($F373),0))-DE373-FC373&lt;0.005,0,(HA372*(1+HA$5/Setup!$C$36)+IF($V373=34,N($F373),0))-DE373-FC373)</f>
        <v>0</v>
      </c>
      <c r="HB373" s="48" t="n">
        <f aca="false">IF((HB372*(1+HB$5/Setup!$C$36)+IF($V373=35,N($F373),0))-DF373-FD373&lt;0.005,0,(HB372*(1+HB$5/Setup!$C$36)+IF($V373=35,N($F373),0))-DF373-FD373)</f>
        <v>0</v>
      </c>
      <c r="HC373" s="48" t="n">
        <f aca="false">IF((HC372*(1+HC$5/Setup!$C$36)+IF($V373=36,N($F373),0))-DG373-FE373&lt;0.005,0,(HC372*(1+HC$5/Setup!$C$36)+IF($V373=36,N($F373),0))-DG373-FE373)</f>
        <v>0</v>
      </c>
      <c r="HD373" s="48" t="n">
        <f aca="false">IF((HD372*(1+HD$5/Setup!$C$36)+IF($V373=37,N($F373),0))-DH373-FF373&lt;0.005,0,(HD372*(1+HD$5/Setup!$C$36)+IF($V373=37,N($F373),0))-DH373-FF373)</f>
        <v>0</v>
      </c>
      <c r="HE373" s="48" t="n">
        <f aca="false">IF((HE372*(1+HE$5/Setup!$C$36)+IF($V373=38,N($F373),0))-DI373-FG373&lt;0.005,0,(HE372*(1+HE$5/Setup!$C$36)+IF($V373=38,N($F373),0))-DI373-FG373)</f>
        <v>0</v>
      </c>
      <c r="HF373" s="48" t="n">
        <f aca="false">IF((HF372*(1+HF$5/Setup!$C$36)+IF($V373=39,N($F373),0))-DJ373-FH373&lt;0.005,0,(HF372*(1+HF$5/Setup!$C$36)+IF($V373=39,N($F373),0))-DJ373-FH373)</f>
        <v>0</v>
      </c>
      <c r="HG373" s="48" t="n">
        <f aca="false">IF((HG372*(1+HG$5/Setup!$C$36)+IF($V373=40,N($F373),0))-DK373-FI373&lt;0.005,0,(HG372*(1+HG$5/Setup!$C$36)+IF($V373=40,N($F373),0))-DK373-FI373)</f>
        <v>0</v>
      </c>
      <c r="HH373" s="48" t="n">
        <f aca="false">IF((HH372*(1+HH$5/Setup!$C$36)+IF($V373=41,N($F373),0))-DL373-FJ373&lt;0.005,0,(HH372*(1+HH$5/Setup!$C$36)+IF($V373=41,N($F373),0))-DL373-FJ373)</f>
        <v>0</v>
      </c>
      <c r="HI373" s="48" t="n">
        <f aca="false">IF((HI372*(1+HI$5/Setup!$C$36)+IF($V373=42,N($F373),0))-DM373-FK373&lt;0.005,0,(HI372*(1+HI$5/Setup!$C$36)+IF($V373=42,N($F373),0))-DM373-FK373)</f>
        <v>0</v>
      </c>
      <c r="HJ373" s="48" t="n">
        <f aca="false">IF((HJ372*(1+HJ$5/Setup!$C$36)+IF($V373=43,N($F373),0))-DN373-FL373&lt;0.005,0,(HJ372*(1+HJ$5/Setup!$C$36)+IF($V373=43,N($F373),0))-DN373-FL373)</f>
        <v>0</v>
      </c>
      <c r="HK373" s="48" t="n">
        <f aca="false">IF((HK372*(1+HK$5/Setup!$C$36)+IF($V373=44,N($F373),0))-DO373-FM373&lt;0.005,0,(HK372*(1+HK$5/Setup!$C$36)+IF($V373=44,N($F373),0))-DO373-FM373)</f>
        <v>0</v>
      </c>
      <c r="HL373" s="48" t="n">
        <f aca="false">IF((HL372*(1+HL$5/Setup!$C$36)+IF($V373=45,N($F373),0))-DP373-FN373&lt;0.005,0,(HL372*(1+HL$5/Setup!$C$36)+IF($V373=45,N($F373),0))-DP373-FN373)</f>
        <v>0</v>
      </c>
      <c r="HM373" s="48" t="n">
        <f aca="false">IF((HM372*(1+HM$5/Setup!$C$36)+IF($V373=46,N($F373),0))-DQ373-FO373&lt;0.005,0,(HM372*(1+HM$5/Setup!$C$36)+IF($V373=46,N($F373),0))-DQ373-FO373)</f>
        <v>0</v>
      </c>
      <c r="HN373" s="48" t="n">
        <f aca="false">IF((HN372*(1+HN$5/Setup!$C$36)+IF($V373=47,N($F373),0))-DR373-FP373&lt;0.005,0,(HN372*(1+HN$5/Setup!$C$36)+IF($V373=47,N($F373),0))-DR373-FP373)</f>
        <v>0</v>
      </c>
      <c r="HO373" s="48" t="n">
        <f aca="false">IF((HO372*(1+HO$5/Setup!$C$36)+IF($V373=48,N($F373),0))-DS373-FQ373&lt;0.005,0,(HO372*(1+HO$5/Setup!$C$36)+IF($V373=48,N($F373),0))-DS373-FQ373)</f>
        <v>0</v>
      </c>
      <c r="HP373" s="48" t="n">
        <f aca="false">IF((HP372*(1+HP$5/Setup!$C$36)+IF($V373=49,N($F373),0))-DT373-FR373&lt;0.005,0,(HP372*(1+HP$5/Setup!$C$36)+IF($V373=49,N($F373),0))-DT373-FR373)</f>
        <v>0</v>
      </c>
      <c r="HQ373" s="48" t="n">
        <f aca="false">IF((HQ372*(1+HQ$5/Setup!$C$36)+IF($V373=50,N($F373),0))-DU373-FS373&lt;0.005,0,(HQ372*(1+HQ$5/Setup!$C$36)+IF($V373=50,N($F373),0))-DU373-FS373)</f>
        <v>0</v>
      </c>
    </row>
    <row r="374" customFormat="false" ht="15" hidden="false" customHeight="false" outlineLevel="0" collapsed="false">
      <c r="A374" s="44" t="n">
        <v>366</v>
      </c>
      <c r="B374" s="45" t="n">
        <f aca="false">IF(Setup!$C$7="Every month",EDATE(Setup!$C$8,($A374-1)),IF(Setup!$C$7="Twice a month",DATE(YEAR(Setup!$C$8),MONTH(Setup!$C$8)+INT((($A374-1)+Setup!$C$41)/2),MIN(IF(MOD(($A374-1)+Setup!$C$41,2)=0,Setup!$C$39,Setup!$C$40),DAY(EOMONTH(DATE(YEAR(Setup!$C$8),MONTH(Setup!$C$8)+INT((($A374-1)+Setup!$C$41)/2),1),0)))),Setup!$C$8+($A374-1)*IF(Setup!$C$7="Every week",7,14)))</f>
        <v>51435</v>
      </c>
      <c r="C374" s="45" t="n">
        <f aca="false">IF(Setup!$C$7="Every month",EDATE(Setup!$C$8,$A374),IF(Setup!$C$7="Twice a month",DATE(YEAR(Setup!$C$8),MONTH(Setup!$C$8)+INT(($A374+Setup!$C$41)/2),MIN(IF(MOD($A374+Setup!$C$41,2)=0,Setup!$C$39,Setup!$C$40),DAY(EOMONTH(DATE(YEAR(Setup!$C$8),MONTH(Setup!$C$8)+INT(($A374+Setup!$C$41)/2),1),0)))),Setup!$C$8+$A374*IF(Setup!$C$7="Every week",7,14)))</f>
        <v>51449</v>
      </c>
      <c r="D374" s="46"/>
      <c r="E374" s="47"/>
      <c r="F374" s="47"/>
      <c r="G374" s="47"/>
      <c r="H374" s="47"/>
      <c r="I374" s="48" t="n">
        <f aca="false">N(Setup!$C$11)+N(E374)</f>
        <v>100</v>
      </c>
      <c r="J374" s="48" t="n">
        <f aca="false">MIN(Setup!$C$37,MAX(I374,0))</f>
        <v>9.23076923076923</v>
      </c>
      <c r="K374" s="48" t="n">
        <f aca="false">MIN(MAX(N(Setup!$C$14)-L373,0),MAX(I374-J374,0))</f>
        <v>0</v>
      </c>
      <c r="L374" s="48" t="n">
        <f aca="false">L373+K374-N(G374)</f>
        <v>500</v>
      </c>
      <c r="M374" s="48" t="n">
        <f aca="false">M373+J374-N(H374)</f>
        <v>3378.46153846152</v>
      </c>
      <c r="N374" s="48" t="n">
        <f aca="false">SUM(BX374:DU374)</f>
        <v>0</v>
      </c>
      <c r="O374" s="48" t="n">
        <f aca="false">SUM(Z374:BW374)-N374</f>
        <v>0</v>
      </c>
      <c r="P374" s="48" t="n">
        <f aca="false">MAX(I374-J374-K374,0)+O374</f>
        <v>90.7692307692308</v>
      </c>
      <c r="Q374" s="48" t="n">
        <f aca="false">SUM(DV374:FS374)</f>
        <v>0</v>
      </c>
      <c r="R374" s="49" t="n">
        <f aca="false">N374+J374+K374+Q374</f>
        <v>9.23076923076923</v>
      </c>
      <c r="S374" s="48" t="n">
        <f aca="false">T374-T373-N(F374)+N374+Q374</f>
        <v>0</v>
      </c>
      <c r="T374" s="49" t="n">
        <f aca="false">SUM(FT374:HQ374)</f>
        <v>0</v>
      </c>
      <c r="U374" s="44" t="str">
        <f aca="false">IF(T373&lt;0.005,"",INDEX(Helpers!$C$2:$C$51,IF(_xlfn.MINIFS($DV$6:$FS$6,DV374:FS374,"&gt;0.005")=0,V374,_xlfn.MINIFS($DV$6:$FS$6,DV374:FS374,"&gt;0.005"))))</f>
        <v/>
      </c>
      <c r="V374" s="44" t="n">
        <f aca="false">IF(_xlfn.MINIFS($FT$6:$HQ$6,FT373:HQ373,"&gt;0.005")=0,1,_xlfn.MINIFS($FT$6:$HQ$6,FT373:HQ373,"&gt;0.005"))</f>
        <v>1</v>
      </c>
      <c r="W374" s="44" t="n">
        <f aca="false">IF(AND(D374&lt;&gt;"Paid",T373&gt;0.005),1,0)</f>
        <v>0</v>
      </c>
      <c r="X374" s="48" t="n">
        <f aca="false">SUMPRODUCT(((Helpers!$G$2:$G$51*(1+(Helpers!$D$2:$D$51+0.000000001)/12)^(($B374-Setup!$C$8)/(365.25/12))-Helpers!$E$2:$E$51*((1+(Helpers!$D$2:$D$51+0.000000001)/12)^(($B374-Setup!$C$8)/(365.25/12))-1)/((Helpers!$D$2:$D$51+0.000000001)/12))&gt;0)*(Helpers!$G$2:$G$51*(1+(Helpers!$D$2:$D$51+0.000000001)/12)^(($B374-Setup!$C$8)/(365.25/12))-Helpers!$E$2:$E$51*((1+(Helpers!$D$2:$D$51+0.000000001)/12)^(($B374-Setup!$C$8)/(365.25/12))-1)/((Helpers!$D$2:$D$51+0.000000001)/12)))</f>
        <v>0</v>
      </c>
      <c r="Y374" s="48"/>
      <c r="Z374" s="48" t="n">
        <f aca="false">IF(OR(N(Z$5)=0,Z$6=""),0,Z$5*((DATE(YEAR($B374),MONTH($B374),MIN(Z$6,DAY(EOMONTH($B374,0))))&gt;=$B374)*(DATE(YEAR($B374),MONTH($B374),MIN(Z$6,DAY(EOMONTH($B374,0))))&lt;$C374)+(DATE(YEAR($B374),MONTH($B374)+1,MIN(Z$6,DAY(EOMONTH($B374,1))))&gt;=$B374)*(DATE(YEAR($B374),MONTH($B374)+1,MIN(Z$6,DAY(EOMONTH($B374,1))))&lt;$C374)))</f>
        <v>0</v>
      </c>
      <c r="AA374" s="48" t="n">
        <f aca="false">IF(OR(N(AA$5)=0,AA$6=""),0,AA$5*((DATE(YEAR($B374),MONTH($B374),MIN(AA$6,DAY(EOMONTH($B374,0))))&gt;=$B374)*(DATE(YEAR($B374),MONTH($B374),MIN(AA$6,DAY(EOMONTH($B374,0))))&lt;$C374)+(DATE(YEAR($B374),MONTH($B374)+1,MIN(AA$6,DAY(EOMONTH($B374,1))))&gt;=$B374)*(DATE(YEAR($B374),MONTH($B374)+1,MIN(AA$6,DAY(EOMONTH($B374,1))))&lt;$C374)))</f>
        <v>0</v>
      </c>
      <c r="AB374" s="48" t="n">
        <f aca="false">IF(OR(N(AB$5)=0,AB$6=""),0,AB$5*((DATE(YEAR($B374),MONTH($B374),MIN(AB$6,DAY(EOMONTH($B374,0))))&gt;=$B374)*(DATE(YEAR($B374),MONTH($B374),MIN(AB$6,DAY(EOMONTH($B374,0))))&lt;$C374)+(DATE(YEAR($B374),MONTH($B374)+1,MIN(AB$6,DAY(EOMONTH($B374,1))))&gt;=$B374)*(DATE(YEAR($B374),MONTH($B374)+1,MIN(AB$6,DAY(EOMONTH($B374,1))))&lt;$C374)))</f>
        <v>0</v>
      </c>
      <c r="AC374" s="48" t="n">
        <f aca="false">IF(OR(N(AC$5)=0,AC$6=""),0,AC$5*((DATE(YEAR($B374),MONTH($B374),MIN(AC$6,DAY(EOMONTH($B374,0))))&gt;=$B374)*(DATE(YEAR($B374),MONTH($B374),MIN(AC$6,DAY(EOMONTH($B374,0))))&lt;$C374)+(DATE(YEAR($B374),MONTH($B374)+1,MIN(AC$6,DAY(EOMONTH($B374,1))))&gt;=$B374)*(DATE(YEAR($B374),MONTH($B374)+1,MIN(AC$6,DAY(EOMONTH($B374,1))))&lt;$C374)))</f>
        <v>0</v>
      </c>
      <c r="AD374" s="48" t="n">
        <f aca="false">IF(OR(N(AD$5)=0,AD$6=""),0,AD$5*((DATE(YEAR($B374),MONTH($B374),MIN(AD$6,DAY(EOMONTH($B374,0))))&gt;=$B374)*(DATE(YEAR($B374),MONTH($B374),MIN(AD$6,DAY(EOMONTH($B374,0))))&lt;$C374)+(DATE(YEAR($B374),MONTH($B374)+1,MIN(AD$6,DAY(EOMONTH($B374,1))))&gt;=$B374)*(DATE(YEAR($B374),MONTH($B374)+1,MIN(AD$6,DAY(EOMONTH($B374,1))))&lt;$C374)))</f>
        <v>0</v>
      </c>
      <c r="AE374" s="48" t="n">
        <f aca="false">IF(OR(N(AE$5)=0,AE$6=""),0,AE$5*((DATE(YEAR($B374),MONTH($B374),MIN(AE$6,DAY(EOMONTH($B374,0))))&gt;=$B374)*(DATE(YEAR($B374),MONTH($B374),MIN(AE$6,DAY(EOMONTH($B374,0))))&lt;$C374)+(DATE(YEAR($B374),MONTH($B374)+1,MIN(AE$6,DAY(EOMONTH($B374,1))))&gt;=$B374)*(DATE(YEAR($B374),MONTH($B374)+1,MIN(AE$6,DAY(EOMONTH($B374,1))))&lt;$C374)))</f>
        <v>0</v>
      </c>
      <c r="AF374" s="48" t="n">
        <f aca="false">IF(OR(N(AF$5)=0,AF$6=""),0,AF$5*((DATE(YEAR($B374),MONTH($B374),MIN(AF$6,DAY(EOMONTH($B374,0))))&gt;=$B374)*(DATE(YEAR($B374),MONTH($B374),MIN(AF$6,DAY(EOMONTH($B374,0))))&lt;$C374)+(DATE(YEAR($B374),MONTH($B374)+1,MIN(AF$6,DAY(EOMONTH($B374,1))))&gt;=$B374)*(DATE(YEAR($B374),MONTH($B374)+1,MIN(AF$6,DAY(EOMONTH($B374,1))))&lt;$C374)))</f>
        <v>0</v>
      </c>
      <c r="AG374" s="48" t="n">
        <f aca="false">IF(OR(N(AG$5)=0,AG$6=""),0,AG$5*((DATE(YEAR($B374),MONTH($B374),MIN(AG$6,DAY(EOMONTH($B374,0))))&gt;=$B374)*(DATE(YEAR($B374),MONTH($B374),MIN(AG$6,DAY(EOMONTH($B374,0))))&lt;$C374)+(DATE(YEAR($B374),MONTH($B374)+1,MIN(AG$6,DAY(EOMONTH($B374,1))))&gt;=$B374)*(DATE(YEAR($B374),MONTH($B374)+1,MIN(AG$6,DAY(EOMONTH($B374,1))))&lt;$C374)))</f>
        <v>0</v>
      </c>
      <c r="AH374" s="48" t="n">
        <f aca="false">IF(OR(N(AH$5)=0,AH$6=""),0,AH$5*((DATE(YEAR($B374),MONTH($B374),MIN(AH$6,DAY(EOMONTH($B374,0))))&gt;=$B374)*(DATE(YEAR($B374),MONTH($B374),MIN(AH$6,DAY(EOMONTH($B374,0))))&lt;$C374)+(DATE(YEAR($B374),MONTH($B374)+1,MIN(AH$6,DAY(EOMONTH($B374,1))))&gt;=$B374)*(DATE(YEAR($B374),MONTH($B374)+1,MIN(AH$6,DAY(EOMONTH($B374,1))))&lt;$C374)))</f>
        <v>0</v>
      </c>
      <c r="AI374" s="48" t="n">
        <f aca="false">IF(OR(N(AI$5)=0,AI$6=""),0,AI$5*((DATE(YEAR($B374),MONTH($B374),MIN(AI$6,DAY(EOMONTH($B374,0))))&gt;=$B374)*(DATE(YEAR($B374),MONTH($B374),MIN(AI$6,DAY(EOMONTH($B374,0))))&lt;$C374)+(DATE(YEAR($B374),MONTH($B374)+1,MIN(AI$6,DAY(EOMONTH($B374,1))))&gt;=$B374)*(DATE(YEAR($B374),MONTH($B374)+1,MIN(AI$6,DAY(EOMONTH($B374,1))))&lt;$C374)))</f>
        <v>0</v>
      </c>
      <c r="AJ374" s="48" t="n">
        <f aca="false">IF(OR(N(AJ$5)=0,AJ$6=""),0,AJ$5*((DATE(YEAR($B374),MONTH($B374),MIN(AJ$6,DAY(EOMONTH($B374,0))))&gt;=$B374)*(DATE(YEAR($B374),MONTH($B374),MIN(AJ$6,DAY(EOMONTH($B374,0))))&lt;$C374)+(DATE(YEAR($B374),MONTH($B374)+1,MIN(AJ$6,DAY(EOMONTH($B374,1))))&gt;=$B374)*(DATE(YEAR($B374),MONTH($B374)+1,MIN(AJ$6,DAY(EOMONTH($B374,1))))&lt;$C374)))</f>
        <v>0</v>
      </c>
      <c r="AK374" s="48" t="n">
        <f aca="false">IF(OR(N(AK$5)=0,AK$6=""),0,AK$5*((DATE(YEAR($B374),MONTH($B374),MIN(AK$6,DAY(EOMONTH($B374,0))))&gt;=$B374)*(DATE(YEAR($B374),MONTH($B374),MIN(AK$6,DAY(EOMONTH($B374,0))))&lt;$C374)+(DATE(YEAR($B374),MONTH($B374)+1,MIN(AK$6,DAY(EOMONTH($B374,1))))&gt;=$B374)*(DATE(YEAR($B374),MONTH($B374)+1,MIN(AK$6,DAY(EOMONTH($B374,1))))&lt;$C374)))</f>
        <v>0</v>
      </c>
      <c r="AL374" s="48" t="n">
        <f aca="false">IF(OR(N(AL$5)=0,AL$6=""),0,AL$5*((DATE(YEAR($B374),MONTH($B374),MIN(AL$6,DAY(EOMONTH($B374,0))))&gt;=$B374)*(DATE(YEAR($B374),MONTH($B374),MIN(AL$6,DAY(EOMONTH($B374,0))))&lt;$C374)+(DATE(YEAR($B374),MONTH($B374)+1,MIN(AL$6,DAY(EOMONTH($B374,1))))&gt;=$B374)*(DATE(YEAR($B374),MONTH($B374)+1,MIN(AL$6,DAY(EOMONTH($B374,1))))&lt;$C374)))</f>
        <v>0</v>
      </c>
      <c r="AM374" s="48" t="n">
        <f aca="false">IF(OR(N(AM$5)=0,AM$6=""),0,AM$5*((DATE(YEAR($B374),MONTH($B374),MIN(AM$6,DAY(EOMONTH($B374,0))))&gt;=$B374)*(DATE(YEAR($B374),MONTH($B374),MIN(AM$6,DAY(EOMONTH($B374,0))))&lt;$C374)+(DATE(YEAR($B374),MONTH($B374)+1,MIN(AM$6,DAY(EOMONTH($B374,1))))&gt;=$B374)*(DATE(YEAR($B374),MONTH($B374)+1,MIN(AM$6,DAY(EOMONTH($B374,1))))&lt;$C374)))</f>
        <v>0</v>
      </c>
      <c r="AN374" s="48" t="n">
        <f aca="false">IF(OR(N(AN$5)=0,AN$6=""),0,AN$5*((DATE(YEAR($B374),MONTH($B374),MIN(AN$6,DAY(EOMONTH($B374,0))))&gt;=$B374)*(DATE(YEAR($B374),MONTH($B374),MIN(AN$6,DAY(EOMONTH($B374,0))))&lt;$C374)+(DATE(YEAR($B374),MONTH($B374)+1,MIN(AN$6,DAY(EOMONTH($B374,1))))&gt;=$B374)*(DATE(YEAR($B374),MONTH($B374)+1,MIN(AN$6,DAY(EOMONTH($B374,1))))&lt;$C374)))</f>
        <v>0</v>
      </c>
      <c r="AO374" s="48" t="n">
        <f aca="false">IF(OR(N(AO$5)=0,AO$6=""),0,AO$5*((DATE(YEAR($B374),MONTH($B374),MIN(AO$6,DAY(EOMONTH($B374,0))))&gt;=$B374)*(DATE(YEAR($B374),MONTH($B374),MIN(AO$6,DAY(EOMONTH($B374,0))))&lt;$C374)+(DATE(YEAR($B374),MONTH($B374)+1,MIN(AO$6,DAY(EOMONTH($B374,1))))&gt;=$B374)*(DATE(YEAR($B374),MONTH($B374)+1,MIN(AO$6,DAY(EOMONTH($B374,1))))&lt;$C374)))</f>
        <v>0</v>
      </c>
      <c r="AP374" s="48" t="n">
        <f aca="false">IF(OR(N(AP$5)=0,AP$6=""),0,AP$5*((DATE(YEAR($B374),MONTH($B374),MIN(AP$6,DAY(EOMONTH($B374,0))))&gt;=$B374)*(DATE(YEAR($B374),MONTH($B374),MIN(AP$6,DAY(EOMONTH($B374,0))))&lt;$C374)+(DATE(YEAR($B374),MONTH($B374)+1,MIN(AP$6,DAY(EOMONTH($B374,1))))&gt;=$B374)*(DATE(YEAR($B374),MONTH($B374)+1,MIN(AP$6,DAY(EOMONTH($B374,1))))&lt;$C374)))</f>
        <v>0</v>
      </c>
      <c r="AQ374" s="48" t="n">
        <f aca="false">IF(OR(N(AQ$5)=0,AQ$6=""),0,AQ$5*((DATE(YEAR($B374),MONTH($B374),MIN(AQ$6,DAY(EOMONTH($B374,0))))&gt;=$B374)*(DATE(YEAR($B374),MONTH($B374),MIN(AQ$6,DAY(EOMONTH($B374,0))))&lt;$C374)+(DATE(YEAR($B374),MONTH($B374)+1,MIN(AQ$6,DAY(EOMONTH($B374,1))))&gt;=$B374)*(DATE(YEAR($B374),MONTH($B374)+1,MIN(AQ$6,DAY(EOMONTH($B374,1))))&lt;$C374)))</f>
        <v>0</v>
      </c>
      <c r="AR374" s="48" t="n">
        <f aca="false">IF(OR(N(AR$5)=0,AR$6=""),0,AR$5*((DATE(YEAR($B374),MONTH($B374),MIN(AR$6,DAY(EOMONTH($B374,0))))&gt;=$B374)*(DATE(YEAR($B374),MONTH($B374),MIN(AR$6,DAY(EOMONTH($B374,0))))&lt;$C374)+(DATE(YEAR($B374),MONTH($B374)+1,MIN(AR$6,DAY(EOMONTH($B374,1))))&gt;=$B374)*(DATE(YEAR($B374),MONTH($B374)+1,MIN(AR$6,DAY(EOMONTH($B374,1))))&lt;$C374)))</f>
        <v>0</v>
      </c>
      <c r="AS374" s="48" t="n">
        <f aca="false">IF(OR(N(AS$5)=0,AS$6=""),0,AS$5*((DATE(YEAR($B374),MONTH($B374),MIN(AS$6,DAY(EOMONTH($B374,0))))&gt;=$B374)*(DATE(YEAR($B374),MONTH($B374),MIN(AS$6,DAY(EOMONTH($B374,0))))&lt;$C374)+(DATE(YEAR($B374),MONTH($B374)+1,MIN(AS$6,DAY(EOMONTH($B374,1))))&gt;=$B374)*(DATE(YEAR($B374),MONTH($B374)+1,MIN(AS$6,DAY(EOMONTH($B374,1))))&lt;$C374)))</f>
        <v>0</v>
      </c>
      <c r="AT374" s="48" t="n">
        <f aca="false">IF(OR(N(AT$5)=0,AT$6=""),0,AT$5*((DATE(YEAR($B374),MONTH($B374),MIN(AT$6,DAY(EOMONTH($B374,0))))&gt;=$B374)*(DATE(YEAR($B374),MONTH($B374),MIN(AT$6,DAY(EOMONTH($B374,0))))&lt;$C374)+(DATE(YEAR($B374),MONTH($B374)+1,MIN(AT$6,DAY(EOMONTH($B374,1))))&gt;=$B374)*(DATE(YEAR($B374),MONTH($B374)+1,MIN(AT$6,DAY(EOMONTH($B374,1))))&lt;$C374)))</f>
        <v>0</v>
      </c>
      <c r="AU374" s="48" t="n">
        <f aca="false">IF(OR(N(AU$5)=0,AU$6=""),0,AU$5*((DATE(YEAR($B374),MONTH($B374),MIN(AU$6,DAY(EOMONTH($B374,0))))&gt;=$B374)*(DATE(YEAR($B374),MONTH($B374),MIN(AU$6,DAY(EOMONTH($B374,0))))&lt;$C374)+(DATE(YEAR($B374),MONTH($B374)+1,MIN(AU$6,DAY(EOMONTH($B374,1))))&gt;=$B374)*(DATE(YEAR($B374),MONTH($B374)+1,MIN(AU$6,DAY(EOMONTH($B374,1))))&lt;$C374)))</f>
        <v>0</v>
      </c>
      <c r="AV374" s="48" t="n">
        <f aca="false">IF(OR(N(AV$5)=0,AV$6=""),0,AV$5*((DATE(YEAR($B374),MONTH($B374),MIN(AV$6,DAY(EOMONTH($B374,0))))&gt;=$B374)*(DATE(YEAR($B374),MONTH($B374),MIN(AV$6,DAY(EOMONTH($B374,0))))&lt;$C374)+(DATE(YEAR($B374),MONTH($B374)+1,MIN(AV$6,DAY(EOMONTH($B374,1))))&gt;=$B374)*(DATE(YEAR($B374),MONTH($B374)+1,MIN(AV$6,DAY(EOMONTH($B374,1))))&lt;$C374)))</f>
        <v>0</v>
      </c>
      <c r="AW374" s="48" t="n">
        <f aca="false">IF(OR(N(AW$5)=0,AW$6=""),0,AW$5*((DATE(YEAR($B374),MONTH($B374),MIN(AW$6,DAY(EOMONTH($B374,0))))&gt;=$B374)*(DATE(YEAR($B374),MONTH($B374),MIN(AW$6,DAY(EOMONTH($B374,0))))&lt;$C374)+(DATE(YEAR($B374),MONTH($B374)+1,MIN(AW$6,DAY(EOMONTH($B374,1))))&gt;=$B374)*(DATE(YEAR($B374),MONTH($B374)+1,MIN(AW$6,DAY(EOMONTH($B374,1))))&lt;$C374)))</f>
        <v>0</v>
      </c>
      <c r="AX374" s="48" t="n">
        <f aca="false">IF(OR(N(AX$5)=0,AX$6=""),0,AX$5*((DATE(YEAR($B374),MONTH($B374),MIN(AX$6,DAY(EOMONTH($B374,0))))&gt;=$B374)*(DATE(YEAR($B374),MONTH($B374),MIN(AX$6,DAY(EOMONTH($B374,0))))&lt;$C374)+(DATE(YEAR($B374),MONTH($B374)+1,MIN(AX$6,DAY(EOMONTH($B374,1))))&gt;=$B374)*(DATE(YEAR($B374),MONTH($B374)+1,MIN(AX$6,DAY(EOMONTH($B374,1))))&lt;$C374)))</f>
        <v>0</v>
      </c>
      <c r="AY374" s="48" t="n">
        <f aca="false">IF(OR(N(AY$5)=0,AY$6=""),0,AY$5*((DATE(YEAR($B374),MONTH($B374),MIN(AY$6,DAY(EOMONTH($B374,0))))&gt;=$B374)*(DATE(YEAR($B374),MONTH($B374),MIN(AY$6,DAY(EOMONTH($B374,0))))&lt;$C374)+(DATE(YEAR($B374),MONTH($B374)+1,MIN(AY$6,DAY(EOMONTH($B374,1))))&gt;=$B374)*(DATE(YEAR($B374),MONTH($B374)+1,MIN(AY$6,DAY(EOMONTH($B374,1))))&lt;$C374)))</f>
        <v>0</v>
      </c>
      <c r="AZ374" s="48" t="n">
        <f aca="false">IF(OR(N(AZ$5)=0,AZ$6=""),0,AZ$5*((DATE(YEAR($B374),MONTH($B374),MIN(AZ$6,DAY(EOMONTH($B374,0))))&gt;=$B374)*(DATE(YEAR($B374),MONTH($B374),MIN(AZ$6,DAY(EOMONTH($B374,0))))&lt;$C374)+(DATE(YEAR($B374),MONTH($B374)+1,MIN(AZ$6,DAY(EOMONTH($B374,1))))&gt;=$B374)*(DATE(YEAR($B374),MONTH($B374)+1,MIN(AZ$6,DAY(EOMONTH($B374,1))))&lt;$C374)))</f>
        <v>0</v>
      </c>
      <c r="BA374" s="48" t="n">
        <f aca="false">IF(OR(N(BA$5)=0,BA$6=""),0,BA$5*((DATE(YEAR($B374),MONTH($B374),MIN(BA$6,DAY(EOMONTH($B374,0))))&gt;=$B374)*(DATE(YEAR($B374),MONTH($B374),MIN(BA$6,DAY(EOMONTH($B374,0))))&lt;$C374)+(DATE(YEAR($B374),MONTH($B374)+1,MIN(BA$6,DAY(EOMONTH($B374,1))))&gt;=$B374)*(DATE(YEAR($B374),MONTH($B374)+1,MIN(BA$6,DAY(EOMONTH($B374,1))))&lt;$C374)))</f>
        <v>0</v>
      </c>
      <c r="BB374" s="48" t="n">
        <f aca="false">IF(OR(N(BB$5)=0,BB$6=""),0,BB$5*((DATE(YEAR($B374),MONTH($B374),MIN(BB$6,DAY(EOMONTH($B374,0))))&gt;=$B374)*(DATE(YEAR($B374),MONTH($B374),MIN(BB$6,DAY(EOMONTH($B374,0))))&lt;$C374)+(DATE(YEAR($B374),MONTH($B374)+1,MIN(BB$6,DAY(EOMONTH($B374,1))))&gt;=$B374)*(DATE(YEAR($B374),MONTH($B374)+1,MIN(BB$6,DAY(EOMONTH($B374,1))))&lt;$C374)))</f>
        <v>0</v>
      </c>
      <c r="BC374" s="48" t="n">
        <f aca="false">IF(OR(N(BC$5)=0,BC$6=""),0,BC$5*((DATE(YEAR($B374),MONTH($B374),MIN(BC$6,DAY(EOMONTH($B374,0))))&gt;=$B374)*(DATE(YEAR($B374),MONTH($B374),MIN(BC$6,DAY(EOMONTH($B374,0))))&lt;$C374)+(DATE(YEAR($B374),MONTH($B374)+1,MIN(BC$6,DAY(EOMONTH($B374,1))))&gt;=$B374)*(DATE(YEAR($B374),MONTH($B374)+1,MIN(BC$6,DAY(EOMONTH($B374,1))))&lt;$C374)))</f>
        <v>0</v>
      </c>
      <c r="BD374" s="48" t="n">
        <f aca="false">IF(OR(N(BD$5)=0,BD$6=""),0,BD$5*((DATE(YEAR($B374),MONTH($B374),MIN(BD$6,DAY(EOMONTH($B374,0))))&gt;=$B374)*(DATE(YEAR($B374),MONTH($B374),MIN(BD$6,DAY(EOMONTH($B374,0))))&lt;$C374)+(DATE(YEAR($B374),MONTH($B374)+1,MIN(BD$6,DAY(EOMONTH($B374,1))))&gt;=$B374)*(DATE(YEAR($B374),MONTH($B374)+1,MIN(BD$6,DAY(EOMONTH($B374,1))))&lt;$C374)))</f>
        <v>0</v>
      </c>
      <c r="BE374" s="48" t="n">
        <f aca="false">IF(OR(N(BE$5)=0,BE$6=""),0,BE$5*((DATE(YEAR($B374),MONTH($B374),MIN(BE$6,DAY(EOMONTH($B374,0))))&gt;=$B374)*(DATE(YEAR($B374),MONTH($B374),MIN(BE$6,DAY(EOMONTH($B374,0))))&lt;$C374)+(DATE(YEAR($B374),MONTH($B374)+1,MIN(BE$6,DAY(EOMONTH($B374,1))))&gt;=$B374)*(DATE(YEAR($B374),MONTH($B374)+1,MIN(BE$6,DAY(EOMONTH($B374,1))))&lt;$C374)))</f>
        <v>0</v>
      </c>
      <c r="BF374" s="48" t="n">
        <f aca="false">IF(OR(N(BF$5)=0,BF$6=""),0,BF$5*((DATE(YEAR($B374),MONTH($B374),MIN(BF$6,DAY(EOMONTH($B374,0))))&gt;=$B374)*(DATE(YEAR($B374),MONTH($B374),MIN(BF$6,DAY(EOMONTH($B374,0))))&lt;$C374)+(DATE(YEAR($B374),MONTH($B374)+1,MIN(BF$6,DAY(EOMONTH($B374,1))))&gt;=$B374)*(DATE(YEAR($B374),MONTH($B374)+1,MIN(BF$6,DAY(EOMONTH($B374,1))))&lt;$C374)))</f>
        <v>0</v>
      </c>
      <c r="BG374" s="48" t="n">
        <f aca="false">IF(OR(N(BG$5)=0,BG$6=""),0,BG$5*((DATE(YEAR($B374),MONTH($B374),MIN(BG$6,DAY(EOMONTH($B374,0))))&gt;=$B374)*(DATE(YEAR($B374),MONTH($B374),MIN(BG$6,DAY(EOMONTH($B374,0))))&lt;$C374)+(DATE(YEAR($B374),MONTH($B374)+1,MIN(BG$6,DAY(EOMONTH($B374,1))))&gt;=$B374)*(DATE(YEAR($B374),MONTH($B374)+1,MIN(BG$6,DAY(EOMONTH($B374,1))))&lt;$C374)))</f>
        <v>0</v>
      </c>
      <c r="BH374" s="48" t="n">
        <f aca="false">IF(OR(N(BH$5)=0,BH$6=""),0,BH$5*((DATE(YEAR($B374),MONTH($B374),MIN(BH$6,DAY(EOMONTH($B374,0))))&gt;=$B374)*(DATE(YEAR($B374),MONTH($B374),MIN(BH$6,DAY(EOMONTH($B374,0))))&lt;$C374)+(DATE(YEAR($B374),MONTH($B374)+1,MIN(BH$6,DAY(EOMONTH($B374,1))))&gt;=$B374)*(DATE(YEAR($B374),MONTH($B374)+1,MIN(BH$6,DAY(EOMONTH($B374,1))))&lt;$C374)))</f>
        <v>0</v>
      </c>
      <c r="BI374" s="48" t="n">
        <f aca="false">IF(OR(N(BI$5)=0,BI$6=""),0,BI$5*((DATE(YEAR($B374),MONTH($B374),MIN(BI$6,DAY(EOMONTH($B374,0))))&gt;=$B374)*(DATE(YEAR($B374),MONTH($B374),MIN(BI$6,DAY(EOMONTH($B374,0))))&lt;$C374)+(DATE(YEAR($B374),MONTH($B374)+1,MIN(BI$6,DAY(EOMONTH($B374,1))))&gt;=$B374)*(DATE(YEAR($B374),MONTH($B374)+1,MIN(BI$6,DAY(EOMONTH($B374,1))))&lt;$C374)))</f>
        <v>0</v>
      </c>
      <c r="BJ374" s="48" t="n">
        <f aca="false">IF(OR(N(BJ$5)=0,BJ$6=""),0,BJ$5*((DATE(YEAR($B374),MONTH($B374),MIN(BJ$6,DAY(EOMONTH($B374,0))))&gt;=$B374)*(DATE(YEAR($B374),MONTH($B374),MIN(BJ$6,DAY(EOMONTH($B374,0))))&lt;$C374)+(DATE(YEAR($B374),MONTH($B374)+1,MIN(BJ$6,DAY(EOMONTH($B374,1))))&gt;=$B374)*(DATE(YEAR($B374),MONTH($B374)+1,MIN(BJ$6,DAY(EOMONTH($B374,1))))&lt;$C374)))</f>
        <v>0</v>
      </c>
      <c r="BK374" s="48" t="n">
        <f aca="false">IF(OR(N(BK$5)=0,BK$6=""),0,BK$5*((DATE(YEAR($B374),MONTH($B374),MIN(BK$6,DAY(EOMONTH($B374,0))))&gt;=$B374)*(DATE(YEAR($B374),MONTH($B374),MIN(BK$6,DAY(EOMONTH($B374,0))))&lt;$C374)+(DATE(YEAR($B374),MONTH($B374)+1,MIN(BK$6,DAY(EOMONTH($B374,1))))&gt;=$B374)*(DATE(YEAR($B374),MONTH($B374)+1,MIN(BK$6,DAY(EOMONTH($B374,1))))&lt;$C374)))</f>
        <v>0</v>
      </c>
      <c r="BL374" s="48" t="n">
        <f aca="false">IF(OR(N(BL$5)=0,BL$6=""),0,BL$5*((DATE(YEAR($B374),MONTH($B374),MIN(BL$6,DAY(EOMONTH($B374,0))))&gt;=$B374)*(DATE(YEAR($B374),MONTH($B374),MIN(BL$6,DAY(EOMONTH($B374,0))))&lt;$C374)+(DATE(YEAR($B374),MONTH($B374)+1,MIN(BL$6,DAY(EOMONTH($B374,1))))&gt;=$B374)*(DATE(YEAR($B374),MONTH($B374)+1,MIN(BL$6,DAY(EOMONTH($B374,1))))&lt;$C374)))</f>
        <v>0</v>
      </c>
      <c r="BM374" s="48" t="n">
        <f aca="false">IF(OR(N(BM$5)=0,BM$6=""),0,BM$5*((DATE(YEAR($B374),MONTH($B374),MIN(BM$6,DAY(EOMONTH($B374,0))))&gt;=$B374)*(DATE(YEAR($B374),MONTH($B374),MIN(BM$6,DAY(EOMONTH($B374,0))))&lt;$C374)+(DATE(YEAR($B374),MONTH($B374)+1,MIN(BM$6,DAY(EOMONTH($B374,1))))&gt;=$B374)*(DATE(YEAR($B374),MONTH($B374)+1,MIN(BM$6,DAY(EOMONTH($B374,1))))&lt;$C374)))</f>
        <v>0</v>
      </c>
      <c r="BN374" s="48" t="n">
        <f aca="false">IF(OR(N(BN$5)=0,BN$6=""),0,BN$5*((DATE(YEAR($B374),MONTH($B374),MIN(BN$6,DAY(EOMONTH($B374,0))))&gt;=$B374)*(DATE(YEAR($B374),MONTH($B374),MIN(BN$6,DAY(EOMONTH($B374,0))))&lt;$C374)+(DATE(YEAR($B374),MONTH($B374)+1,MIN(BN$6,DAY(EOMONTH($B374,1))))&gt;=$B374)*(DATE(YEAR($B374),MONTH($B374)+1,MIN(BN$6,DAY(EOMONTH($B374,1))))&lt;$C374)))</f>
        <v>0</v>
      </c>
      <c r="BO374" s="48" t="n">
        <f aca="false">IF(OR(N(BO$5)=0,BO$6=""),0,BO$5*((DATE(YEAR($B374),MONTH($B374),MIN(BO$6,DAY(EOMONTH($B374,0))))&gt;=$B374)*(DATE(YEAR($B374),MONTH($B374),MIN(BO$6,DAY(EOMONTH($B374,0))))&lt;$C374)+(DATE(YEAR($B374),MONTH($B374)+1,MIN(BO$6,DAY(EOMONTH($B374,1))))&gt;=$B374)*(DATE(YEAR($B374),MONTH($B374)+1,MIN(BO$6,DAY(EOMONTH($B374,1))))&lt;$C374)))</f>
        <v>0</v>
      </c>
      <c r="BP374" s="48" t="n">
        <f aca="false">IF(OR(N(BP$5)=0,BP$6=""),0,BP$5*((DATE(YEAR($B374),MONTH($B374),MIN(BP$6,DAY(EOMONTH($B374,0))))&gt;=$B374)*(DATE(YEAR($B374),MONTH($B374),MIN(BP$6,DAY(EOMONTH($B374,0))))&lt;$C374)+(DATE(YEAR($B374),MONTH($B374)+1,MIN(BP$6,DAY(EOMONTH($B374,1))))&gt;=$B374)*(DATE(YEAR($B374),MONTH($B374)+1,MIN(BP$6,DAY(EOMONTH($B374,1))))&lt;$C374)))</f>
        <v>0</v>
      </c>
      <c r="BQ374" s="48" t="n">
        <f aca="false">IF(OR(N(BQ$5)=0,BQ$6=""),0,BQ$5*((DATE(YEAR($B374),MONTH($B374),MIN(BQ$6,DAY(EOMONTH($B374,0))))&gt;=$B374)*(DATE(YEAR($B374),MONTH($B374),MIN(BQ$6,DAY(EOMONTH($B374,0))))&lt;$C374)+(DATE(YEAR($B374),MONTH($B374)+1,MIN(BQ$6,DAY(EOMONTH($B374,1))))&gt;=$B374)*(DATE(YEAR($B374),MONTH($B374)+1,MIN(BQ$6,DAY(EOMONTH($B374,1))))&lt;$C374)))</f>
        <v>0</v>
      </c>
      <c r="BR374" s="48" t="n">
        <f aca="false">IF(OR(N(BR$5)=0,BR$6=""),0,BR$5*((DATE(YEAR($B374),MONTH($B374),MIN(BR$6,DAY(EOMONTH($B374,0))))&gt;=$B374)*(DATE(YEAR($B374),MONTH($B374),MIN(BR$6,DAY(EOMONTH($B374,0))))&lt;$C374)+(DATE(YEAR($B374),MONTH($B374)+1,MIN(BR$6,DAY(EOMONTH($B374,1))))&gt;=$B374)*(DATE(YEAR($B374),MONTH($B374)+1,MIN(BR$6,DAY(EOMONTH($B374,1))))&lt;$C374)))</f>
        <v>0</v>
      </c>
      <c r="BS374" s="48" t="n">
        <f aca="false">IF(OR(N(BS$5)=0,BS$6=""),0,BS$5*((DATE(YEAR($B374),MONTH($B374),MIN(BS$6,DAY(EOMONTH($B374,0))))&gt;=$B374)*(DATE(YEAR($B374),MONTH($B374),MIN(BS$6,DAY(EOMONTH($B374,0))))&lt;$C374)+(DATE(YEAR($B374),MONTH($B374)+1,MIN(BS$6,DAY(EOMONTH($B374,1))))&gt;=$B374)*(DATE(YEAR($B374),MONTH($B374)+1,MIN(BS$6,DAY(EOMONTH($B374,1))))&lt;$C374)))</f>
        <v>0</v>
      </c>
      <c r="BT374" s="48" t="n">
        <f aca="false">IF(OR(N(BT$5)=0,BT$6=""),0,BT$5*((DATE(YEAR($B374),MONTH($B374),MIN(BT$6,DAY(EOMONTH($B374,0))))&gt;=$B374)*(DATE(YEAR($B374),MONTH($B374),MIN(BT$6,DAY(EOMONTH($B374,0))))&lt;$C374)+(DATE(YEAR($B374),MONTH($B374)+1,MIN(BT$6,DAY(EOMONTH($B374,1))))&gt;=$B374)*(DATE(YEAR($B374),MONTH($B374)+1,MIN(BT$6,DAY(EOMONTH($B374,1))))&lt;$C374)))</f>
        <v>0</v>
      </c>
      <c r="BU374" s="48" t="n">
        <f aca="false">IF(OR(N(BU$5)=0,BU$6=""),0,BU$5*((DATE(YEAR($B374),MONTH($B374),MIN(BU$6,DAY(EOMONTH($B374,0))))&gt;=$B374)*(DATE(YEAR($B374),MONTH($B374),MIN(BU$6,DAY(EOMONTH($B374,0))))&lt;$C374)+(DATE(YEAR($B374),MONTH($B374)+1,MIN(BU$6,DAY(EOMONTH($B374,1))))&gt;=$B374)*(DATE(YEAR($B374),MONTH($B374)+1,MIN(BU$6,DAY(EOMONTH($B374,1))))&lt;$C374)))</f>
        <v>0</v>
      </c>
      <c r="BV374" s="48" t="n">
        <f aca="false">IF(OR(N(BV$5)=0,BV$6=""),0,BV$5*((DATE(YEAR($B374),MONTH($B374),MIN(BV$6,DAY(EOMONTH($B374,0))))&gt;=$B374)*(DATE(YEAR($B374),MONTH($B374),MIN(BV$6,DAY(EOMONTH($B374,0))))&lt;$C374)+(DATE(YEAR($B374),MONTH($B374)+1,MIN(BV$6,DAY(EOMONTH($B374,1))))&gt;=$B374)*(DATE(YEAR($B374),MONTH($B374)+1,MIN(BV$6,DAY(EOMONTH($B374,1))))&lt;$C374)))</f>
        <v>0</v>
      </c>
      <c r="BW374" s="48" t="n">
        <f aca="false">IF(OR(N(BW$5)=0,BW$6=""),0,BW$5*((DATE(YEAR($B374),MONTH($B374),MIN(BW$6,DAY(EOMONTH($B374,0))))&gt;=$B374)*(DATE(YEAR($B374),MONTH($B374),MIN(BW$6,DAY(EOMONTH($B374,0))))&lt;$C374)+(DATE(YEAR($B374),MONTH($B374)+1,MIN(BW$6,DAY(EOMONTH($B374,1))))&gt;=$B374)*(DATE(YEAR($B374),MONTH($B374)+1,MIN(BW$6,DAY(EOMONTH($B374,1))))&lt;$C374)))</f>
        <v>0</v>
      </c>
      <c r="BX374" s="48" t="n">
        <f aca="false">MIN(Z374,(FT373*(1+FT$5/Setup!$C$36)+IF($V374=1,N($F374),0)))</f>
        <v>0</v>
      </c>
      <c r="BY374" s="48" t="n">
        <f aca="false">MIN(AA374,(FU373*(1+FU$5/Setup!$C$36)+IF($V374=2,N($F374),0)))</f>
        <v>0</v>
      </c>
      <c r="BZ374" s="48" t="n">
        <f aca="false">MIN(AB374,(FV373*(1+FV$5/Setup!$C$36)+IF($V374=3,N($F374),0)))</f>
        <v>0</v>
      </c>
      <c r="CA374" s="48" t="n">
        <f aca="false">MIN(AC374,(FW373*(1+FW$5/Setup!$C$36)+IF($V374=4,N($F374),0)))</f>
        <v>0</v>
      </c>
      <c r="CB374" s="48" t="n">
        <f aca="false">MIN(AD374,(FX373*(1+FX$5/Setup!$C$36)+IF($V374=5,N($F374),0)))</f>
        <v>0</v>
      </c>
      <c r="CC374" s="48" t="n">
        <f aca="false">MIN(AE374,(FY373*(1+FY$5/Setup!$C$36)+IF($V374=6,N($F374),0)))</f>
        <v>0</v>
      </c>
      <c r="CD374" s="48" t="n">
        <f aca="false">MIN(AF374,(FZ373*(1+FZ$5/Setup!$C$36)+IF($V374=7,N($F374),0)))</f>
        <v>0</v>
      </c>
      <c r="CE374" s="48" t="n">
        <f aca="false">MIN(AG374,(GA373*(1+GA$5/Setup!$C$36)+IF($V374=8,N($F374),0)))</f>
        <v>0</v>
      </c>
      <c r="CF374" s="48" t="n">
        <f aca="false">MIN(AH374,(GB373*(1+GB$5/Setup!$C$36)+IF($V374=9,N($F374),0)))</f>
        <v>0</v>
      </c>
      <c r="CG374" s="48" t="n">
        <f aca="false">MIN(AI374,(GC373*(1+GC$5/Setup!$C$36)+IF($V374=10,N($F374),0)))</f>
        <v>0</v>
      </c>
      <c r="CH374" s="48" t="n">
        <f aca="false">MIN(AJ374,(GD373*(1+GD$5/Setup!$C$36)+IF($V374=11,N($F374),0)))</f>
        <v>0</v>
      </c>
      <c r="CI374" s="48" t="n">
        <f aca="false">MIN(AK374,(GE373*(1+GE$5/Setup!$C$36)+IF($V374=12,N($F374),0)))</f>
        <v>0</v>
      </c>
      <c r="CJ374" s="48" t="n">
        <f aca="false">MIN(AL374,(GF373*(1+GF$5/Setup!$C$36)+IF($V374=13,N($F374),0)))</f>
        <v>0</v>
      </c>
      <c r="CK374" s="48" t="n">
        <f aca="false">MIN(AM374,(GG373*(1+GG$5/Setup!$C$36)+IF($V374=14,N($F374),0)))</f>
        <v>0</v>
      </c>
      <c r="CL374" s="48" t="n">
        <f aca="false">MIN(AN374,(GH373*(1+GH$5/Setup!$C$36)+IF($V374=15,N($F374),0)))</f>
        <v>0</v>
      </c>
      <c r="CM374" s="48" t="n">
        <f aca="false">MIN(AO374,(GI373*(1+GI$5/Setup!$C$36)+IF($V374=16,N($F374),0)))</f>
        <v>0</v>
      </c>
      <c r="CN374" s="48" t="n">
        <f aca="false">MIN(AP374,(GJ373*(1+GJ$5/Setup!$C$36)+IF($V374=17,N($F374),0)))</f>
        <v>0</v>
      </c>
      <c r="CO374" s="48" t="n">
        <f aca="false">MIN(AQ374,(GK373*(1+GK$5/Setup!$C$36)+IF($V374=18,N($F374),0)))</f>
        <v>0</v>
      </c>
      <c r="CP374" s="48" t="n">
        <f aca="false">MIN(AR374,(GL373*(1+GL$5/Setup!$C$36)+IF($V374=19,N($F374),0)))</f>
        <v>0</v>
      </c>
      <c r="CQ374" s="48" t="n">
        <f aca="false">MIN(AS374,(GM373*(1+GM$5/Setup!$C$36)+IF($V374=20,N($F374),0)))</f>
        <v>0</v>
      </c>
      <c r="CR374" s="48" t="n">
        <f aca="false">MIN(AT374,(GN373*(1+GN$5/Setup!$C$36)+IF($V374=21,N($F374),0)))</f>
        <v>0</v>
      </c>
      <c r="CS374" s="48" t="n">
        <f aca="false">MIN(AU374,(GO373*(1+GO$5/Setup!$C$36)+IF($V374=22,N($F374),0)))</f>
        <v>0</v>
      </c>
      <c r="CT374" s="48" t="n">
        <f aca="false">MIN(AV374,(GP373*(1+GP$5/Setup!$C$36)+IF($V374=23,N($F374),0)))</f>
        <v>0</v>
      </c>
      <c r="CU374" s="48" t="n">
        <f aca="false">MIN(AW374,(GQ373*(1+GQ$5/Setup!$C$36)+IF($V374=24,N($F374),0)))</f>
        <v>0</v>
      </c>
      <c r="CV374" s="48" t="n">
        <f aca="false">MIN(AX374,(GR373*(1+GR$5/Setup!$C$36)+IF($V374=25,N($F374),0)))</f>
        <v>0</v>
      </c>
      <c r="CW374" s="48" t="n">
        <f aca="false">MIN(AY374,(GS373*(1+GS$5/Setup!$C$36)+IF($V374=26,N($F374),0)))</f>
        <v>0</v>
      </c>
      <c r="CX374" s="48" t="n">
        <f aca="false">MIN(AZ374,(GT373*(1+GT$5/Setup!$C$36)+IF($V374=27,N($F374),0)))</f>
        <v>0</v>
      </c>
      <c r="CY374" s="48" t="n">
        <f aca="false">MIN(BA374,(GU373*(1+GU$5/Setup!$C$36)+IF($V374=28,N($F374),0)))</f>
        <v>0</v>
      </c>
      <c r="CZ374" s="48" t="n">
        <f aca="false">MIN(BB374,(GV373*(1+GV$5/Setup!$C$36)+IF($V374=29,N($F374),0)))</f>
        <v>0</v>
      </c>
      <c r="DA374" s="48" t="n">
        <f aca="false">MIN(BC374,(GW373*(1+GW$5/Setup!$C$36)+IF($V374=30,N($F374),0)))</f>
        <v>0</v>
      </c>
      <c r="DB374" s="48" t="n">
        <f aca="false">MIN(BD374,(GX373*(1+GX$5/Setup!$C$36)+IF($V374=31,N($F374),0)))</f>
        <v>0</v>
      </c>
      <c r="DC374" s="48" t="n">
        <f aca="false">MIN(BE374,(GY373*(1+GY$5/Setup!$C$36)+IF($V374=32,N($F374),0)))</f>
        <v>0</v>
      </c>
      <c r="DD374" s="48" t="n">
        <f aca="false">MIN(BF374,(GZ373*(1+GZ$5/Setup!$C$36)+IF($V374=33,N($F374),0)))</f>
        <v>0</v>
      </c>
      <c r="DE374" s="48" t="n">
        <f aca="false">MIN(BG374,(HA373*(1+HA$5/Setup!$C$36)+IF($V374=34,N($F374),0)))</f>
        <v>0</v>
      </c>
      <c r="DF374" s="48" t="n">
        <f aca="false">MIN(BH374,(HB373*(1+HB$5/Setup!$C$36)+IF($V374=35,N($F374),0)))</f>
        <v>0</v>
      </c>
      <c r="DG374" s="48" t="n">
        <f aca="false">MIN(BI374,(HC373*(1+HC$5/Setup!$C$36)+IF($V374=36,N($F374),0)))</f>
        <v>0</v>
      </c>
      <c r="DH374" s="48" t="n">
        <f aca="false">MIN(BJ374,(HD373*(1+HD$5/Setup!$C$36)+IF($V374=37,N($F374),0)))</f>
        <v>0</v>
      </c>
      <c r="DI374" s="48" t="n">
        <f aca="false">MIN(BK374,(HE373*(1+HE$5/Setup!$C$36)+IF($V374=38,N($F374),0)))</f>
        <v>0</v>
      </c>
      <c r="DJ374" s="48" t="n">
        <f aca="false">MIN(BL374,(HF373*(1+HF$5/Setup!$C$36)+IF($V374=39,N($F374),0)))</f>
        <v>0</v>
      </c>
      <c r="DK374" s="48" t="n">
        <f aca="false">MIN(BM374,(HG373*(1+HG$5/Setup!$C$36)+IF($V374=40,N($F374),0)))</f>
        <v>0</v>
      </c>
      <c r="DL374" s="48" t="n">
        <f aca="false">MIN(BN374,(HH373*(1+HH$5/Setup!$C$36)+IF($V374=41,N($F374),0)))</f>
        <v>0</v>
      </c>
      <c r="DM374" s="48" t="n">
        <f aca="false">MIN(BO374,(HI373*(1+HI$5/Setup!$C$36)+IF($V374=42,N($F374),0)))</f>
        <v>0</v>
      </c>
      <c r="DN374" s="48" t="n">
        <f aca="false">MIN(BP374,(HJ373*(1+HJ$5/Setup!$C$36)+IF($V374=43,N($F374),0)))</f>
        <v>0</v>
      </c>
      <c r="DO374" s="48" t="n">
        <f aca="false">MIN(BQ374,(HK373*(1+HK$5/Setup!$C$36)+IF($V374=44,N($F374),0)))</f>
        <v>0</v>
      </c>
      <c r="DP374" s="48" t="n">
        <f aca="false">MIN(BR374,(HL373*(1+HL$5/Setup!$C$36)+IF($V374=45,N($F374),0)))</f>
        <v>0</v>
      </c>
      <c r="DQ374" s="48" t="n">
        <f aca="false">MIN(BS374,(HM373*(1+HM$5/Setup!$C$36)+IF($V374=46,N($F374),0)))</f>
        <v>0</v>
      </c>
      <c r="DR374" s="48" t="n">
        <f aca="false">MIN(BT374,(HN373*(1+HN$5/Setup!$C$36)+IF($V374=47,N($F374),0)))</f>
        <v>0</v>
      </c>
      <c r="DS374" s="48" t="n">
        <f aca="false">MIN(BU374,(HO373*(1+HO$5/Setup!$C$36)+IF($V374=48,N($F374),0)))</f>
        <v>0</v>
      </c>
      <c r="DT374" s="48" t="n">
        <f aca="false">MIN(BV374,(HP373*(1+HP$5/Setup!$C$36)+IF($V374=49,N($F374),0)))</f>
        <v>0</v>
      </c>
      <c r="DU374" s="48" t="n">
        <f aca="false">MIN(BW374,(HQ373*(1+HQ$5/Setup!$C$36)+IF($V374=50,N($F374),0)))</f>
        <v>0</v>
      </c>
      <c r="DV374" s="48" t="n">
        <f aca="false">MIN(MAX((FT373*(1+FT$5/Setup!$C$36)+IF($V374=1,N($F374),0))-BX374,0),MAX($P374-0,0))</f>
        <v>0</v>
      </c>
      <c r="DW374" s="48" t="n">
        <f aca="false">MIN(MAX((FU373*(1+FU$5/Setup!$C$36)+IF($V374=2,N($F374),0))-BY374,0),MAX($P374-SUM(DV374:DV374),0))</f>
        <v>0</v>
      </c>
      <c r="DX374" s="48" t="n">
        <f aca="false">MIN(MAX((FV373*(1+FV$5/Setup!$C$36)+IF($V374=3,N($F374),0))-BZ374,0),MAX($P374-SUM(DV374:DW374),0))</f>
        <v>0</v>
      </c>
      <c r="DY374" s="48" t="n">
        <f aca="false">MIN(MAX((FW373*(1+FW$5/Setup!$C$36)+IF($V374=4,N($F374),0))-CA374,0),MAX($P374-SUM(DV374:DX374),0))</f>
        <v>0</v>
      </c>
      <c r="DZ374" s="48" t="n">
        <f aca="false">MIN(MAX((FX373*(1+FX$5/Setup!$C$36)+IF($V374=5,N($F374),0))-CB374,0),MAX($P374-SUM(DV374:DY374),0))</f>
        <v>0</v>
      </c>
      <c r="EA374" s="48" t="n">
        <f aca="false">MIN(MAX((FY373*(1+FY$5/Setup!$C$36)+IF($V374=6,N($F374),0))-CC374,0),MAX($P374-SUM(DV374:DZ374),0))</f>
        <v>0</v>
      </c>
      <c r="EB374" s="48" t="n">
        <f aca="false">MIN(MAX((FZ373*(1+FZ$5/Setup!$C$36)+IF($V374=7,N($F374),0))-CD374,0),MAX($P374-SUM(DV374:EA374),0))</f>
        <v>0</v>
      </c>
      <c r="EC374" s="48" t="n">
        <f aca="false">MIN(MAX((GA373*(1+GA$5/Setup!$C$36)+IF($V374=8,N($F374),0))-CE374,0),MAX($P374-SUM(DV374:EB374),0))</f>
        <v>0</v>
      </c>
      <c r="ED374" s="48" t="n">
        <f aca="false">MIN(MAX((GB373*(1+GB$5/Setup!$C$36)+IF($V374=9,N($F374),0))-CF374,0),MAX($P374-SUM(DV374:EC374),0))</f>
        <v>0</v>
      </c>
      <c r="EE374" s="48" t="n">
        <f aca="false">MIN(MAX((GC373*(1+GC$5/Setup!$C$36)+IF($V374=10,N($F374),0))-CG374,0),MAX($P374-SUM(DV374:ED374),0))</f>
        <v>0</v>
      </c>
      <c r="EF374" s="48" t="n">
        <f aca="false">MIN(MAX((GD373*(1+GD$5/Setup!$C$36)+IF($V374=11,N($F374),0))-CH374,0),MAX($P374-SUM(DV374:EE374),0))</f>
        <v>0</v>
      </c>
      <c r="EG374" s="48" t="n">
        <f aca="false">MIN(MAX((GE373*(1+GE$5/Setup!$C$36)+IF($V374=12,N($F374),0))-CI374,0),MAX($P374-SUM(DV374:EF374),0))</f>
        <v>0</v>
      </c>
      <c r="EH374" s="48" t="n">
        <f aca="false">MIN(MAX((GF373*(1+GF$5/Setup!$C$36)+IF($V374=13,N($F374),0))-CJ374,0),MAX($P374-SUM(DV374:EG374),0))</f>
        <v>0</v>
      </c>
      <c r="EI374" s="48" t="n">
        <f aca="false">MIN(MAX((GG373*(1+GG$5/Setup!$C$36)+IF($V374=14,N($F374),0))-CK374,0),MAX($P374-SUM(DV374:EH374),0))</f>
        <v>0</v>
      </c>
      <c r="EJ374" s="48" t="n">
        <f aca="false">MIN(MAX((GH373*(1+GH$5/Setup!$C$36)+IF($V374=15,N($F374),0))-CL374,0),MAX($P374-SUM(DV374:EI374),0))</f>
        <v>0</v>
      </c>
      <c r="EK374" s="48" t="n">
        <f aca="false">MIN(MAX((GI373*(1+GI$5/Setup!$C$36)+IF($V374=16,N($F374),0))-CM374,0),MAX($P374-SUM(DV374:EJ374),0))</f>
        <v>0</v>
      </c>
      <c r="EL374" s="48" t="n">
        <f aca="false">MIN(MAX((GJ373*(1+GJ$5/Setup!$C$36)+IF($V374=17,N($F374),0))-CN374,0),MAX($P374-SUM(DV374:EK374),0))</f>
        <v>0</v>
      </c>
      <c r="EM374" s="48" t="n">
        <f aca="false">MIN(MAX((GK373*(1+GK$5/Setup!$C$36)+IF($V374=18,N($F374),0))-CO374,0),MAX($P374-SUM(DV374:EL374),0))</f>
        <v>0</v>
      </c>
      <c r="EN374" s="48" t="n">
        <f aca="false">MIN(MAX((GL373*(1+GL$5/Setup!$C$36)+IF($V374=19,N($F374),0))-CP374,0),MAX($P374-SUM(DV374:EM374),0))</f>
        <v>0</v>
      </c>
      <c r="EO374" s="48" t="n">
        <f aca="false">MIN(MAX((GM373*(1+GM$5/Setup!$C$36)+IF($V374=20,N($F374),0))-CQ374,0),MAX($P374-SUM(DV374:EN374),0))</f>
        <v>0</v>
      </c>
      <c r="EP374" s="48" t="n">
        <f aca="false">MIN(MAX((GN373*(1+GN$5/Setup!$C$36)+IF($V374=21,N($F374),0))-CR374,0),MAX($P374-SUM(DV374:EO374),0))</f>
        <v>0</v>
      </c>
      <c r="EQ374" s="48" t="n">
        <f aca="false">MIN(MAX((GO373*(1+GO$5/Setup!$C$36)+IF($V374=22,N($F374),0))-CS374,0),MAX($P374-SUM(DV374:EP374),0))</f>
        <v>0</v>
      </c>
      <c r="ER374" s="48" t="n">
        <f aca="false">MIN(MAX((GP373*(1+GP$5/Setup!$C$36)+IF($V374=23,N($F374),0))-CT374,0),MAX($P374-SUM(DV374:EQ374),0))</f>
        <v>0</v>
      </c>
      <c r="ES374" s="48" t="n">
        <f aca="false">MIN(MAX((GQ373*(1+GQ$5/Setup!$C$36)+IF($V374=24,N($F374),0))-CU374,0),MAX($P374-SUM(DV374:ER374),0))</f>
        <v>0</v>
      </c>
      <c r="ET374" s="48" t="n">
        <f aca="false">MIN(MAX((GR373*(1+GR$5/Setup!$C$36)+IF($V374=25,N($F374),0))-CV374,0),MAX($P374-SUM(DV374:ES374),0))</f>
        <v>0</v>
      </c>
      <c r="EU374" s="48" t="n">
        <f aca="false">MIN(MAX((GS373*(1+GS$5/Setup!$C$36)+IF($V374=26,N($F374),0))-CW374,0),MAX($P374-SUM(DV374:ET374),0))</f>
        <v>0</v>
      </c>
      <c r="EV374" s="48" t="n">
        <f aca="false">MIN(MAX((GT373*(1+GT$5/Setup!$C$36)+IF($V374=27,N($F374),0))-CX374,0),MAX($P374-SUM(DV374:EU374),0))</f>
        <v>0</v>
      </c>
      <c r="EW374" s="48" t="n">
        <f aca="false">MIN(MAX((GU373*(1+GU$5/Setup!$C$36)+IF($V374=28,N($F374),0))-CY374,0),MAX($P374-SUM(DV374:EV374),0))</f>
        <v>0</v>
      </c>
      <c r="EX374" s="48" t="n">
        <f aca="false">MIN(MAX((GV373*(1+GV$5/Setup!$C$36)+IF($V374=29,N($F374),0))-CZ374,0),MAX($P374-SUM(DV374:EW374),0))</f>
        <v>0</v>
      </c>
      <c r="EY374" s="48" t="n">
        <f aca="false">MIN(MAX((GW373*(1+GW$5/Setup!$C$36)+IF($V374=30,N($F374),0))-DA374,0),MAX($P374-SUM(DV374:EX374),0))</f>
        <v>0</v>
      </c>
      <c r="EZ374" s="48" t="n">
        <f aca="false">MIN(MAX((GX373*(1+GX$5/Setup!$C$36)+IF($V374=31,N($F374),0))-DB374,0),MAX($P374-SUM(DV374:EY374),0))</f>
        <v>0</v>
      </c>
      <c r="FA374" s="48" t="n">
        <f aca="false">MIN(MAX((GY373*(1+GY$5/Setup!$C$36)+IF($V374=32,N($F374),0))-DC374,0),MAX($P374-SUM(DV374:EZ374),0))</f>
        <v>0</v>
      </c>
      <c r="FB374" s="48" t="n">
        <f aca="false">MIN(MAX((GZ373*(1+GZ$5/Setup!$C$36)+IF($V374=33,N($F374),0))-DD374,0),MAX($P374-SUM(DV374:FA374),0))</f>
        <v>0</v>
      </c>
      <c r="FC374" s="48" t="n">
        <f aca="false">MIN(MAX((HA373*(1+HA$5/Setup!$C$36)+IF($V374=34,N($F374),0))-DE374,0),MAX($P374-SUM(DV374:FB374),0))</f>
        <v>0</v>
      </c>
      <c r="FD374" s="48" t="n">
        <f aca="false">MIN(MAX((HB373*(1+HB$5/Setup!$C$36)+IF($V374=35,N($F374),0))-DF374,0),MAX($P374-SUM(DV374:FC374),0))</f>
        <v>0</v>
      </c>
      <c r="FE374" s="48" t="n">
        <f aca="false">MIN(MAX((HC373*(1+HC$5/Setup!$C$36)+IF($V374=36,N($F374),0))-DG374,0),MAX($P374-SUM(DV374:FD374),0))</f>
        <v>0</v>
      </c>
      <c r="FF374" s="48" t="n">
        <f aca="false">MIN(MAX((HD373*(1+HD$5/Setup!$C$36)+IF($V374=37,N($F374),0))-DH374,0),MAX($P374-SUM(DV374:FE374),0))</f>
        <v>0</v>
      </c>
      <c r="FG374" s="48" t="n">
        <f aca="false">MIN(MAX((HE373*(1+HE$5/Setup!$C$36)+IF($V374=38,N($F374),0))-DI374,0),MAX($P374-SUM(DV374:FF374),0))</f>
        <v>0</v>
      </c>
      <c r="FH374" s="48" t="n">
        <f aca="false">MIN(MAX((HF373*(1+HF$5/Setup!$C$36)+IF($V374=39,N($F374),0))-DJ374,0),MAX($P374-SUM(DV374:FG374),0))</f>
        <v>0</v>
      </c>
      <c r="FI374" s="48" t="n">
        <f aca="false">MIN(MAX((HG373*(1+HG$5/Setup!$C$36)+IF($V374=40,N($F374),0))-DK374,0),MAX($P374-SUM(DV374:FH374),0))</f>
        <v>0</v>
      </c>
      <c r="FJ374" s="48" t="n">
        <f aca="false">MIN(MAX((HH373*(1+HH$5/Setup!$C$36)+IF($V374=41,N($F374),0))-DL374,0),MAX($P374-SUM(DV374:FI374),0))</f>
        <v>0</v>
      </c>
      <c r="FK374" s="48" t="n">
        <f aca="false">MIN(MAX((HI373*(1+HI$5/Setup!$C$36)+IF($V374=42,N($F374),0))-DM374,0),MAX($P374-SUM(DV374:FJ374),0))</f>
        <v>0</v>
      </c>
      <c r="FL374" s="48" t="n">
        <f aca="false">MIN(MAX((HJ373*(1+HJ$5/Setup!$C$36)+IF($V374=43,N($F374),0))-DN374,0),MAX($P374-SUM(DV374:FK374),0))</f>
        <v>0</v>
      </c>
      <c r="FM374" s="48" t="n">
        <f aca="false">MIN(MAX((HK373*(1+HK$5/Setup!$C$36)+IF($V374=44,N($F374),0))-DO374,0),MAX($P374-SUM(DV374:FL374),0))</f>
        <v>0</v>
      </c>
      <c r="FN374" s="48" t="n">
        <f aca="false">MIN(MAX((HL373*(1+HL$5/Setup!$C$36)+IF($V374=45,N($F374),0))-DP374,0),MAX($P374-SUM(DV374:FM374),0))</f>
        <v>0</v>
      </c>
      <c r="FO374" s="48" t="n">
        <f aca="false">MIN(MAX((HM373*(1+HM$5/Setup!$C$36)+IF($V374=46,N($F374),0))-DQ374,0),MAX($P374-SUM(DV374:FN374),0))</f>
        <v>0</v>
      </c>
      <c r="FP374" s="48" t="n">
        <f aca="false">MIN(MAX((HN373*(1+HN$5/Setup!$C$36)+IF($V374=47,N($F374),0))-DR374,0),MAX($P374-SUM(DV374:FO374),0))</f>
        <v>0</v>
      </c>
      <c r="FQ374" s="48" t="n">
        <f aca="false">MIN(MAX((HO373*(1+HO$5/Setup!$C$36)+IF($V374=48,N($F374),0))-DS374,0),MAX($P374-SUM(DV374:FP374),0))</f>
        <v>0</v>
      </c>
      <c r="FR374" s="48" t="n">
        <f aca="false">MIN(MAX((HP373*(1+HP$5/Setup!$C$36)+IF($V374=49,N($F374),0))-DT374,0),MAX($P374-SUM(DV374:FQ374),0))</f>
        <v>0</v>
      </c>
      <c r="FS374" s="48" t="n">
        <f aca="false">MIN(MAX((HQ373*(1+HQ$5/Setup!$C$36)+IF($V374=50,N($F374),0))-DU374,0),MAX($P374-SUM(DV374:FR374),0))</f>
        <v>0</v>
      </c>
      <c r="FT374" s="48" t="n">
        <f aca="false">IF((FT373*(1+FT$5/Setup!$C$36)+IF($V374=1,N($F374),0))-BX374-DV374&lt;0.005,0,(FT373*(1+FT$5/Setup!$C$36)+IF($V374=1,N($F374),0))-BX374-DV374)</f>
        <v>0</v>
      </c>
      <c r="FU374" s="48" t="n">
        <f aca="false">IF((FU373*(1+FU$5/Setup!$C$36)+IF($V374=2,N($F374),0))-BY374-DW374&lt;0.005,0,(FU373*(1+FU$5/Setup!$C$36)+IF($V374=2,N($F374),0))-BY374-DW374)</f>
        <v>0</v>
      </c>
      <c r="FV374" s="48" t="n">
        <f aca="false">IF((FV373*(1+FV$5/Setup!$C$36)+IF($V374=3,N($F374),0))-BZ374-DX374&lt;0.005,0,(FV373*(1+FV$5/Setup!$C$36)+IF($V374=3,N($F374),0))-BZ374-DX374)</f>
        <v>0</v>
      </c>
      <c r="FW374" s="48" t="n">
        <f aca="false">IF((FW373*(1+FW$5/Setup!$C$36)+IF($V374=4,N($F374),0))-CA374-DY374&lt;0.005,0,(FW373*(1+FW$5/Setup!$C$36)+IF($V374=4,N($F374),0))-CA374-DY374)</f>
        <v>0</v>
      </c>
      <c r="FX374" s="48" t="n">
        <f aca="false">IF((FX373*(1+FX$5/Setup!$C$36)+IF($V374=5,N($F374),0))-CB374-DZ374&lt;0.005,0,(FX373*(1+FX$5/Setup!$C$36)+IF($V374=5,N($F374),0))-CB374-DZ374)</f>
        <v>0</v>
      </c>
      <c r="FY374" s="48" t="n">
        <f aca="false">IF((FY373*(1+FY$5/Setup!$C$36)+IF($V374=6,N($F374),0))-CC374-EA374&lt;0.005,0,(FY373*(1+FY$5/Setup!$C$36)+IF($V374=6,N($F374),0))-CC374-EA374)</f>
        <v>0</v>
      </c>
      <c r="FZ374" s="48" t="n">
        <f aca="false">IF((FZ373*(1+FZ$5/Setup!$C$36)+IF($V374=7,N($F374),0))-CD374-EB374&lt;0.005,0,(FZ373*(1+FZ$5/Setup!$C$36)+IF($V374=7,N($F374),0))-CD374-EB374)</f>
        <v>0</v>
      </c>
      <c r="GA374" s="48" t="n">
        <f aca="false">IF((GA373*(1+GA$5/Setup!$C$36)+IF($V374=8,N($F374),0))-CE374-EC374&lt;0.005,0,(GA373*(1+GA$5/Setup!$C$36)+IF($V374=8,N($F374),0))-CE374-EC374)</f>
        <v>0</v>
      </c>
      <c r="GB374" s="48" t="n">
        <f aca="false">IF((GB373*(1+GB$5/Setup!$C$36)+IF($V374=9,N($F374),0))-CF374-ED374&lt;0.005,0,(GB373*(1+GB$5/Setup!$C$36)+IF($V374=9,N($F374),0))-CF374-ED374)</f>
        <v>0</v>
      </c>
      <c r="GC374" s="48" t="n">
        <f aca="false">IF((GC373*(1+GC$5/Setup!$C$36)+IF($V374=10,N($F374),0))-CG374-EE374&lt;0.005,0,(GC373*(1+GC$5/Setup!$C$36)+IF($V374=10,N($F374),0))-CG374-EE374)</f>
        <v>0</v>
      </c>
      <c r="GD374" s="48" t="n">
        <f aca="false">IF((GD373*(1+GD$5/Setup!$C$36)+IF($V374=11,N($F374),0))-CH374-EF374&lt;0.005,0,(GD373*(1+GD$5/Setup!$C$36)+IF($V374=11,N($F374),0))-CH374-EF374)</f>
        <v>0</v>
      </c>
      <c r="GE374" s="48" t="n">
        <f aca="false">IF((GE373*(1+GE$5/Setup!$C$36)+IF($V374=12,N($F374),0))-CI374-EG374&lt;0.005,0,(GE373*(1+GE$5/Setup!$C$36)+IF($V374=12,N($F374),0))-CI374-EG374)</f>
        <v>0</v>
      </c>
      <c r="GF374" s="48" t="n">
        <f aca="false">IF((GF373*(1+GF$5/Setup!$C$36)+IF($V374=13,N($F374),0))-CJ374-EH374&lt;0.005,0,(GF373*(1+GF$5/Setup!$C$36)+IF($V374=13,N($F374),0))-CJ374-EH374)</f>
        <v>0</v>
      </c>
      <c r="GG374" s="48" t="n">
        <f aca="false">IF((GG373*(1+GG$5/Setup!$C$36)+IF($V374=14,N($F374),0))-CK374-EI374&lt;0.005,0,(GG373*(1+GG$5/Setup!$C$36)+IF($V374=14,N($F374),0))-CK374-EI374)</f>
        <v>0</v>
      </c>
      <c r="GH374" s="48" t="n">
        <f aca="false">IF((GH373*(1+GH$5/Setup!$C$36)+IF($V374=15,N($F374),0))-CL374-EJ374&lt;0.005,0,(GH373*(1+GH$5/Setup!$C$36)+IF($V374=15,N($F374),0))-CL374-EJ374)</f>
        <v>0</v>
      </c>
      <c r="GI374" s="48" t="n">
        <f aca="false">IF((GI373*(1+GI$5/Setup!$C$36)+IF($V374=16,N($F374),0))-CM374-EK374&lt;0.005,0,(GI373*(1+GI$5/Setup!$C$36)+IF($V374=16,N($F374),0))-CM374-EK374)</f>
        <v>0</v>
      </c>
      <c r="GJ374" s="48" t="n">
        <f aca="false">IF((GJ373*(1+GJ$5/Setup!$C$36)+IF($V374=17,N($F374),0))-CN374-EL374&lt;0.005,0,(GJ373*(1+GJ$5/Setup!$C$36)+IF($V374=17,N($F374),0))-CN374-EL374)</f>
        <v>0</v>
      </c>
      <c r="GK374" s="48" t="n">
        <f aca="false">IF((GK373*(1+GK$5/Setup!$C$36)+IF($V374=18,N($F374),0))-CO374-EM374&lt;0.005,0,(GK373*(1+GK$5/Setup!$C$36)+IF($V374=18,N($F374),0))-CO374-EM374)</f>
        <v>0</v>
      </c>
      <c r="GL374" s="48" t="n">
        <f aca="false">IF((GL373*(1+GL$5/Setup!$C$36)+IF($V374=19,N($F374),0))-CP374-EN374&lt;0.005,0,(GL373*(1+GL$5/Setup!$C$36)+IF($V374=19,N($F374),0))-CP374-EN374)</f>
        <v>0</v>
      </c>
      <c r="GM374" s="48" t="n">
        <f aca="false">IF((GM373*(1+GM$5/Setup!$C$36)+IF($V374=20,N($F374),0))-CQ374-EO374&lt;0.005,0,(GM373*(1+GM$5/Setup!$C$36)+IF($V374=20,N($F374),0))-CQ374-EO374)</f>
        <v>0</v>
      </c>
      <c r="GN374" s="48" t="n">
        <f aca="false">IF((GN373*(1+GN$5/Setup!$C$36)+IF($V374=21,N($F374),0))-CR374-EP374&lt;0.005,0,(GN373*(1+GN$5/Setup!$C$36)+IF($V374=21,N($F374),0))-CR374-EP374)</f>
        <v>0</v>
      </c>
      <c r="GO374" s="48" t="n">
        <f aca="false">IF((GO373*(1+GO$5/Setup!$C$36)+IF($V374=22,N($F374),0))-CS374-EQ374&lt;0.005,0,(GO373*(1+GO$5/Setup!$C$36)+IF($V374=22,N($F374),0))-CS374-EQ374)</f>
        <v>0</v>
      </c>
      <c r="GP374" s="48" t="n">
        <f aca="false">IF((GP373*(1+GP$5/Setup!$C$36)+IF($V374=23,N($F374),0))-CT374-ER374&lt;0.005,0,(GP373*(1+GP$5/Setup!$C$36)+IF($V374=23,N($F374),0))-CT374-ER374)</f>
        <v>0</v>
      </c>
      <c r="GQ374" s="48" t="n">
        <f aca="false">IF((GQ373*(1+GQ$5/Setup!$C$36)+IF($V374=24,N($F374),0))-CU374-ES374&lt;0.005,0,(GQ373*(1+GQ$5/Setup!$C$36)+IF($V374=24,N($F374),0))-CU374-ES374)</f>
        <v>0</v>
      </c>
      <c r="GR374" s="48" t="n">
        <f aca="false">IF((GR373*(1+GR$5/Setup!$C$36)+IF($V374=25,N($F374),0))-CV374-ET374&lt;0.005,0,(GR373*(1+GR$5/Setup!$C$36)+IF($V374=25,N($F374),0))-CV374-ET374)</f>
        <v>0</v>
      </c>
      <c r="GS374" s="48" t="n">
        <f aca="false">IF((GS373*(1+GS$5/Setup!$C$36)+IF($V374=26,N($F374),0))-CW374-EU374&lt;0.005,0,(GS373*(1+GS$5/Setup!$C$36)+IF($V374=26,N($F374),0))-CW374-EU374)</f>
        <v>0</v>
      </c>
      <c r="GT374" s="48" t="n">
        <f aca="false">IF((GT373*(1+GT$5/Setup!$C$36)+IF($V374=27,N($F374),0))-CX374-EV374&lt;0.005,0,(GT373*(1+GT$5/Setup!$C$36)+IF($V374=27,N($F374),0))-CX374-EV374)</f>
        <v>0</v>
      </c>
      <c r="GU374" s="48" t="n">
        <f aca="false">IF((GU373*(1+GU$5/Setup!$C$36)+IF($V374=28,N($F374),0))-CY374-EW374&lt;0.005,0,(GU373*(1+GU$5/Setup!$C$36)+IF($V374=28,N($F374),0))-CY374-EW374)</f>
        <v>0</v>
      </c>
      <c r="GV374" s="48" t="n">
        <f aca="false">IF((GV373*(1+GV$5/Setup!$C$36)+IF($V374=29,N($F374),0))-CZ374-EX374&lt;0.005,0,(GV373*(1+GV$5/Setup!$C$36)+IF($V374=29,N($F374),0))-CZ374-EX374)</f>
        <v>0</v>
      </c>
      <c r="GW374" s="48" t="n">
        <f aca="false">IF((GW373*(1+GW$5/Setup!$C$36)+IF($V374=30,N($F374),0))-DA374-EY374&lt;0.005,0,(GW373*(1+GW$5/Setup!$C$36)+IF($V374=30,N($F374),0))-DA374-EY374)</f>
        <v>0</v>
      </c>
      <c r="GX374" s="48" t="n">
        <f aca="false">IF((GX373*(1+GX$5/Setup!$C$36)+IF($V374=31,N($F374),0))-DB374-EZ374&lt;0.005,0,(GX373*(1+GX$5/Setup!$C$36)+IF($V374=31,N($F374),0))-DB374-EZ374)</f>
        <v>0</v>
      </c>
      <c r="GY374" s="48" t="n">
        <f aca="false">IF((GY373*(1+GY$5/Setup!$C$36)+IF($V374=32,N($F374),0))-DC374-FA374&lt;0.005,0,(GY373*(1+GY$5/Setup!$C$36)+IF($V374=32,N($F374),0))-DC374-FA374)</f>
        <v>0</v>
      </c>
      <c r="GZ374" s="48" t="n">
        <f aca="false">IF((GZ373*(1+GZ$5/Setup!$C$36)+IF($V374=33,N($F374),0))-DD374-FB374&lt;0.005,0,(GZ373*(1+GZ$5/Setup!$C$36)+IF($V374=33,N($F374),0))-DD374-FB374)</f>
        <v>0</v>
      </c>
      <c r="HA374" s="48" t="n">
        <f aca="false">IF((HA373*(1+HA$5/Setup!$C$36)+IF($V374=34,N($F374),0))-DE374-FC374&lt;0.005,0,(HA373*(1+HA$5/Setup!$C$36)+IF($V374=34,N($F374),0))-DE374-FC374)</f>
        <v>0</v>
      </c>
      <c r="HB374" s="48" t="n">
        <f aca="false">IF((HB373*(1+HB$5/Setup!$C$36)+IF($V374=35,N($F374),0))-DF374-FD374&lt;0.005,0,(HB373*(1+HB$5/Setup!$C$36)+IF($V374=35,N($F374),0))-DF374-FD374)</f>
        <v>0</v>
      </c>
      <c r="HC374" s="48" t="n">
        <f aca="false">IF((HC373*(1+HC$5/Setup!$C$36)+IF($V374=36,N($F374),0))-DG374-FE374&lt;0.005,0,(HC373*(1+HC$5/Setup!$C$36)+IF($V374=36,N($F374),0))-DG374-FE374)</f>
        <v>0</v>
      </c>
      <c r="HD374" s="48" t="n">
        <f aca="false">IF((HD373*(1+HD$5/Setup!$C$36)+IF($V374=37,N($F374),0))-DH374-FF374&lt;0.005,0,(HD373*(1+HD$5/Setup!$C$36)+IF($V374=37,N($F374),0))-DH374-FF374)</f>
        <v>0</v>
      </c>
      <c r="HE374" s="48" t="n">
        <f aca="false">IF((HE373*(1+HE$5/Setup!$C$36)+IF($V374=38,N($F374),0))-DI374-FG374&lt;0.005,0,(HE373*(1+HE$5/Setup!$C$36)+IF($V374=38,N($F374),0))-DI374-FG374)</f>
        <v>0</v>
      </c>
      <c r="HF374" s="48" t="n">
        <f aca="false">IF((HF373*(1+HF$5/Setup!$C$36)+IF($V374=39,N($F374),0))-DJ374-FH374&lt;0.005,0,(HF373*(1+HF$5/Setup!$C$36)+IF($V374=39,N($F374),0))-DJ374-FH374)</f>
        <v>0</v>
      </c>
      <c r="HG374" s="48" t="n">
        <f aca="false">IF((HG373*(1+HG$5/Setup!$C$36)+IF($V374=40,N($F374),0))-DK374-FI374&lt;0.005,0,(HG373*(1+HG$5/Setup!$C$36)+IF($V374=40,N($F374),0))-DK374-FI374)</f>
        <v>0</v>
      </c>
      <c r="HH374" s="48" t="n">
        <f aca="false">IF((HH373*(1+HH$5/Setup!$C$36)+IF($V374=41,N($F374),0))-DL374-FJ374&lt;0.005,0,(HH373*(1+HH$5/Setup!$C$36)+IF($V374=41,N($F374),0))-DL374-FJ374)</f>
        <v>0</v>
      </c>
      <c r="HI374" s="48" t="n">
        <f aca="false">IF((HI373*(1+HI$5/Setup!$C$36)+IF($V374=42,N($F374),0))-DM374-FK374&lt;0.005,0,(HI373*(1+HI$5/Setup!$C$36)+IF($V374=42,N($F374),0))-DM374-FK374)</f>
        <v>0</v>
      </c>
      <c r="HJ374" s="48" t="n">
        <f aca="false">IF((HJ373*(1+HJ$5/Setup!$C$36)+IF($V374=43,N($F374),0))-DN374-FL374&lt;0.005,0,(HJ373*(1+HJ$5/Setup!$C$36)+IF($V374=43,N($F374),0))-DN374-FL374)</f>
        <v>0</v>
      </c>
      <c r="HK374" s="48" t="n">
        <f aca="false">IF((HK373*(1+HK$5/Setup!$C$36)+IF($V374=44,N($F374),0))-DO374-FM374&lt;0.005,0,(HK373*(1+HK$5/Setup!$C$36)+IF($V374=44,N($F374),0))-DO374-FM374)</f>
        <v>0</v>
      </c>
      <c r="HL374" s="48" t="n">
        <f aca="false">IF((HL373*(1+HL$5/Setup!$C$36)+IF($V374=45,N($F374),0))-DP374-FN374&lt;0.005,0,(HL373*(1+HL$5/Setup!$C$36)+IF($V374=45,N($F374),0))-DP374-FN374)</f>
        <v>0</v>
      </c>
      <c r="HM374" s="48" t="n">
        <f aca="false">IF((HM373*(1+HM$5/Setup!$C$36)+IF($V374=46,N($F374),0))-DQ374-FO374&lt;0.005,0,(HM373*(1+HM$5/Setup!$C$36)+IF($V374=46,N($F374),0))-DQ374-FO374)</f>
        <v>0</v>
      </c>
      <c r="HN374" s="48" t="n">
        <f aca="false">IF((HN373*(1+HN$5/Setup!$C$36)+IF($V374=47,N($F374),0))-DR374-FP374&lt;0.005,0,(HN373*(1+HN$5/Setup!$C$36)+IF($V374=47,N($F374),0))-DR374-FP374)</f>
        <v>0</v>
      </c>
      <c r="HO374" s="48" t="n">
        <f aca="false">IF((HO373*(1+HO$5/Setup!$C$36)+IF($V374=48,N($F374),0))-DS374-FQ374&lt;0.005,0,(HO373*(1+HO$5/Setup!$C$36)+IF($V374=48,N($F374),0))-DS374-FQ374)</f>
        <v>0</v>
      </c>
      <c r="HP374" s="48" t="n">
        <f aca="false">IF((HP373*(1+HP$5/Setup!$C$36)+IF($V374=49,N($F374),0))-DT374-FR374&lt;0.005,0,(HP373*(1+HP$5/Setup!$C$36)+IF($V374=49,N($F374),0))-DT374-FR374)</f>
        <v>0</v>
      </c>
      <c r="HQ374" s="48" t="n">
        <f aca="false">IF((HQ373*(1+HQ$5/Setup!$C$36)+IF($V374=50,N($F374),0))-DU374-FS374&lt;0.005,0,(HQ373*(1+HQ$5/Setup!$C$36)+IF($V374=50,N($F374),0))-DU374-FS374)</f>
        <v>0</v>
      </c>
    </row>
    <row r="375" customFormat="false" ht="15" hidden="false" customHeight="false" outlineLevel="0" collapsed="false">
      <c r="A375" s="44" t="n">
        <v>367</v>
      </c>
      <c r="B375" s="45" t="n">
        <f aca="false">IF(Setup!$C$7="Every month",EDATE(Setup!$C$8,($A375-1)),IF(Setup!$C$7="Twice a month",DATE(YEAR(Setup!$C$8),MONTH(Setup!$C$8)+INT((($A375-1)+Setup!$C$41)/2),MIN(IF(MOD(($A375-1)+Setup!$C$41,2)=0,Setup!$C$39,Setup!$C$40),DAY(EOMONTH(DATE(YEAR(Setup!$C$8),MONTH(Setup!$C$8)+INT((($A375-1)+Setup!$C$41)/2),1),0)))),Setup!$C$8+($A375-1)*IF(Setup!$C$7="Every week",7,14)))</f>
        <v>51449</v>
      </c>
      <c r="C375" s="45" t="n">
        <f aca="false">IF(Setup!$C$7="Every month",EDATE(Setup!$C$8,$A375),IF(Setup!$C$7="Twice a month",DATE(YEAR(Setup!$C$8),MONTH(Setup!$C$8)+INT(($A375+Setup!$C$41)/2),MIN(IF(MOD($A375+Setup!$C$41,2)=0,Setup!$C$39,Setup!$C$40),DAY(EOMONTH(DATE(YEAR(Setup!$C$8),MONTH(Setup!$C$8)+INT(($A375+Setup!$C$41)/2),1),0)))),Setup!$C$8+$A375*IF(Setup!$C$7="Every week",7,14)))</f>
        <v>51463</v>
      </c>
      <c r="D375" s="46"/>
      <c r="E375" s="47"/>
      <c r="F375" s="47"/>
      <c r="G375" s="47"/>
      <c r="H375" s="47"/>
      <c r="I375" s="48" t="n">
        <f aca="false">N(Setup!$C$11)+N(E375)</f>
        <v>100</v>
      </c>
      <c r="J375" s="48" t="n">
        <f aca="false">MIN(Setup!$C$37,MAX(I375,0))</f>
        <v>9.23076923076923</v>
      </c>
      <c r="K375" s="48" t="n">
        <f aca="false">MIN(MAX(N(Setup!$C$14)-L374,0),MAX(I375-J375,0))</f>
        <v>0</v>
      </c>
      <c r="L375" s="48" t="n">
        <f aca="false">L374+K375-N(G375)</f>
        <v>500</v>
      </c>
      <c r="M375" s="48" t="n">
        <f aca="false">M374+J375-N(H375)</f>
        <v>3387.69230769229</v>
      </c>
      <c r="N375" s="48" t="n">
        <f aca="false">SUM(BX375:DU375)</f>
        <v>0</v>
      </c>
      <c r="O375" s="48" t="n">
        <f aca="false">SUM(Z375:BW375)-N375</f>
        <v>65</v>
      </c>
      <c r="P375" s="48" t="n">
        <f aca="false">MAX(I375-J375-K375,0)+O375</f>
        <v>155.769230769231</v>
      </c>
      <c r="Q375" s="48" t="n">
        <f aca="false">SUM(DV375:FS375)</f>
        <v>0</v>
      </c>
      <c r="R375" s="49" t="n">
        <f aca="false">N375+J375+K375+Q375</f>
        <v>9.23076923076923</v>
      </c>
      <c r="S375" s="48" t="n">
        <f aca="false">T375-T374-N(F375)+N375+Q375</f>
        <v>0</v>
      </c>
      <c r="T375" s="49" t="n">
        <f aca="false">SUM(FT375:HQ375)</f>
        <v>0</v>
      </c>
      <c r="U375" s="44" t="str">
        <f aca="false">IF(T374&lt;0.005,"",INDEX(Helpers!$C$2:$C$51,IF(_xlfn.MINIFS($DV$6:$FS$6,DV375:FS375,"&gt;0.005")=0,V375,_xlfn.MINIFS($DV$6:$FS$6,DV375:FS375,"&gt;0.005"))))</f>
        <v/>
      </c>
      <c r="V375" s="44" t="n">
        <f aca="false">IF(_xlfn.MINIFS($FT$6:$HQ$6,FT374:HQ374,"&gt;0.005")=0,1,_xlfn.MINIFS($FT$6:$HQ$6,FT374:HQ374,"&gt;0.005"))</f>
        <v>1</v>
      </c>
      <c r="W375" s="44" t="n">
        <f aca="false">IF(AND(D375&lt;&gt;"Paid",T374&gt;0.005),1,0)</f>
        <v>0</v>
      </c>
      <c r="X375" s="48" t="n">
        <f aca="false">SUMPRODUCT(((Helpers!$G$2:$G$51*(1+(Helpers!$D$2:$D$51+0.000000001)/12)^(($B375-Setup!$C$8)/(365.25/12))-Helpers!$E$2:$E$51*((1+(Helpers!$D$2:$D$51+0.000000001)/12)^(($B375-Setup!$C$8)/(365.25/12))-1)/((Helpers!$D$2:$D$51+0.000000001)/12))&gt;0)*(Helpers!$G$2:$G$51*(1+(Helpers!$D$2:$D$51+0.000000001)/12)^(($B375-Setup!$C$8)/(365.25/12))-Helpers!$E$2:$E$51*((1+(Helpers!$D$2:$D$51+0.000000001)/12)^(($B375-Setup!$C$8)/(365.25/12))-1)/((Helpers!$D$2:$D$51+0.000000001)/12)))</f>
        <v>0</v>
      </c>
      <c r="Y375" s="48"/>
      <c r="Z375" s="48" t="n">
        <f aca="false">IF(OR(N(Z$5)=0,Z$6=""),0,Z$5*((DATE(YEAR($B375),MONTH($B375),MIN(Z$6,DAY(EOMONTH($B375,0))))&gt;=$B375)*(DATE(YEAR($B375),MONTH($B375),MIN(Z$6,DAY(EOMONTH($B375,0))))&lt;$C375)+(DATE(YEAR($B375),MONTH($B375)+1,MIN(Z$6,DAY(EOMONTH($B375,1))))&gt;=$B375)*(DATE(YEAR($B375),MONTH($B375)+1,MIN(Z$6,DAY(EOMONTH($B375,1))))&lt;$C375)))</f>
        <v>25</v>
      </c>
      <c r="AA375" s="48" t="n">
        <f aca="false">IF(OR(N(AA$5)=0,AA$6=""),0,AA$5*((DATE(YEAR($B375),MONTH($B375),MIN(AA$6,DAY(EOMONTH($B375,0))))&gt;=$B375)*(DATE(YEAR($B375),MONTH($B375),MIN(AA$6,DAY(EOMONTH($B375,0))))&lt;$C375)+(DATE(YEAR($B375),MONTH($B375)+1,MIN(AA$6,DAY(EOMONTH($B375,1))))&gt;=$B375)*(DATE(YEAR($B375),MONTH($B375)+1,MIN(AA$6,DAY(EOMONTH($B375,1))))&lt;$C375)))</f>
        <v>40</v>
      </c>
      <c r="AB375" s="48" t="n">
        <f aca="false">IF(OR(N(AB$5)=0,AB$6=""),0,AB$5*((DATE(YEAR($B375),MONTH($B375),MIN(AB$6,DAY(EOMONTH($B375,0))))&gt;=$B375)*(DATE(YEAR($B375),MONTH($B375),MIN(AB$6,DAY(EOMONTH($B375,0))))&lt;$C375)+(DATE(YEAR($B375),MONTH($B375)+1,MIN(AB$6,DAY(EOMONTH($B375,1))))&gt;=$B375)*(DATE(YEAR($B375),MONTH($B375)+1,MIN(AB$6,DAY(EOMONTH($B375,1))))&lt;$C375)))</f>
        <v>0</v>
      </c>
      <c r="AC375" s="48" t="n">
        <f aca="false">IF(OR(N(AC$5)=0,AC$6=""),0,AC$5*((DATE(YEAR($B375),MONTH($B375),MIN(AC$6,DAY(EOMONTH($B375,0))))&gt;=$B375)*(DATE(YEAR($B375),MONTH($B375),MIN(AC$6,DAY(EOMONTH($B375,0))))&lt;$C375)+(DATE(YEAR($B375),MONTH($B375)+1,MIN(AC$6,DAY(EOMONTH($B375,1))))&gt;=$B375)*(DATE(YEAR($B375),MONTH($B375)+1,MIN(AC$6,DAY(EOMONTH($B375,1))))&lt;$C375)))</f>
        <v>0</v>
      </c>
      <c r="AD375" s="48" t="n">
        <f aca="false">IF(OR(N(AD$5)=0,AD$6=""),0,AD$5*((DATE(YEAR($B375),MONTH($B375),MIN(AD$6,DAY(EOMONTH($B375,0))))&gt;=$B375)*(DATE(YEAR($B375),MONTH($B375),MIN(AD$6,DAY(EOMONTH($B375,0))))&lt;$C375)+(DATE(YEAR($B375),MONTH($B375)+1,MIN(AD$6,DAY(EOMONTH($B375,1))))&gt;=$B375)*(DATE(YEAR($B375),MONTH($B375)+1,MIN(AD$6,DAY(EOMONTH($B375,1))))&lt;$C375)))</f>
        <v>0</v>
      </c>
      <c r="AE375" s="48" t="n">
        <f aca="false">IF(OR(N(AE$5)=0,AE$6=""),0,AE$5*((DATE(YEAR($B375),MONTH($B375),MIN(AE$6,DAY(EOMONTH($B375,0))))&gt;=$B375)*(DATE(YEAR($B375),MONTH($B375),MIN(AE$6,DAY(EOMONTH($B375,0))))&lt;$C375)+(DATE(YEAR($B375),MONTH($B375)+1,MIN(AE$6,DAY(EOMONTH($B375,1))))&gt;=$B375)*(DATE(YEAR($B375),MONTH($B375)+1,MIN(AE$6,DAY(EOMONTH($B375,1))))&lt;$C375)))</f>
        <v>0</v>
      </c>
      <c r="AF375" s="48" t="n">
        <f aca="false">IF(OR(N(AF$5)=0,AF$6=""),0,AF$5*((DATE(YEAR($B375),MONTH($B375),MIN(AF$6,DAY(EOMONTH($B375,0))))&gt;=$B375)*(DATE(YEAR($B375),MONTH($B375),MIN(AF$6,DAY(EOMONTH($B375,0))))&lt;$C375)+(DATE(YEAR($B375),MONTH($B375)+1,MIN(AF$6,DAY(EOMONTH($B375,1))))&gt;=$B375)*(DATE(YEAR($B375),MONTH($B375)+1,MIN(AF$6,DAY(EOMONTH($B375,1))))&lt;$C375)))</f>
        <v>0</v>
      </c>
      <c r="AG375" s="48" t="n">
        <f aca="false">IF(OR(N(AG$5)=0,AG$6=""),0,AG$5*((DATE(YEAR($B375),MONTH($B375),MIN(AG$6,DAY(EOMONTH($B375,0))))&gt;=$B375)*(DATE(YEAR($B375),MONTH($B375),MIN(AG$6,DAY(EOMONTH($B375,0))))&lt;$C375)+(DATE(YEAR($B375),MONTH($B375)+1,MIN(AG$6,DAY(EOMONTH($B375,1))))&gt;=$B375)*(DATE(YEAR($B375),MONTH($B375)+1,MIN(AG$6,DAY(EOMONTH($B375,1))))&lt;$C375)))</f>
        <v>0</v>
      </c>
      <c r="AH375" s="48" t="n">
        <f aca="false">IF(OR(N(AH$5)=0,AH$6=""),0,AH$5*((DATE(YEAR($B375),MONTH($B375),MIN(AH$6,DAY(EOMONTH($B375,0))))&gt;=$B375)*(DATE(YEAR($B375),MONTH($B375),MIN(AH$6,DAY(EOMONTH($B375,0))))&lt;$C375)+(DATE(YEAR($B375),MONTH($B375)+1,MIN(AH$6,DAY(EOMONTH($B375,1))))&gt;=$B375)*(DATE(YEAR($B375),MONTH($B375)+1,MIN(AH$6,DAY(EOMONTH($B375,1))))&lt;$C375)))</f>
        <v>0</v>
      </c>
      <c r="AI375" s="48" t="n">
        <f aca="false">IF(OR(N(AI$5)=0,AI$6=""),0,AI$5*((DATE(YEAR($B375),MONTH($B375),MIN(AI$6,DAY(EOMONTH($B375,0))))&gt;=$B375)*(DATE(YEAR($B375),MONTH($B375),MIN(AI$6,DAY(EOMONTH($B375,0))))&lt;$C375)+(DATE(YEAR($B375),MONTH($B375)+1,MIN(AI$6,DAY(EOMONTH($B375,1))))&gt;=$B375)*(DATE(YEAR($B375),MONTH($B375)+1,MIN(AI$6,DAY(EOMONTH($B375,1))))&lt;$C375)))</f>
        <v>0</v>
      </c>
      <c r="AJ375" s="48" t="n">
        <f aca="false">IF(OR(N(AJ$5)=0,AJ$6=""),0,AJ$5*((DATE(YEAR($B375),MONTH($B375),MIN(AJ$6,DAY(EOMONTH($B375,0))))&gt;=$B375)*(DATE(YEAR($B375),MONTH($B375),MIN(AJ$6,DAY(EOMONTH($B375,0))))&lt;$C375)+(DATE(YEAR($B375),MONTH($B375)+1,MIN(AJ$6,DAY(EOMONTH($B375,1))))&gt;=$B375)*(DATE(YEAR($B375),MONTH($B375)+1,MIN(AJ$6,DAY(EOMONTH($B375,1))))&lt;$C375)))</f>
        <v>0</v>
      </c>
      <c r="AK375" s="48" t="n">
        <f aca="false">IF(OR(N(AK$5)=0,AK$6=""),0,AK$5*((DATE(YEAR($B375),MONTH($B375),MIN(AK$6,DAY(EOMONTH($B375,0))))&gt;=$B375)*(DATE(YEAR($B375),MONTH($B375),MIN(AK$6,DAY(EOMONTH($B375,0))))&lt;$C375)+(DATE(YEAR($B375),MONTH($B375)+1,MIN(AK$6,DAY(EOMONTH($B375,1))))&gt;=$B375)*(DATE(YEAR($B375),MONTH($B375)+1,MIN(AK$6,DAY(EOMONTH($B375,1))))&lt;$C375)))</f>
        <v>0</v>
      </c>
      <c r="AL375" s="48" t="n">
        <f aca="false">IF(OR(N(AL$5)=0,AL$6=""),0,AL$5*((DATE(YEAR($B375),MONTH($B375),MIN(AL$6,DAY(EOMONTH($B375,0))))&gt;=$B375)*(DATE(YEAR($B375),MONTH($B375),MIN(AL$6,DAY(EOMONTH($B375,0))))&lt;$C375)+(DATE(YEAR($B375),MONTH($B375)+1,MIN(AL$6,DAY(EOMONTH($B375,1))))&gt;=$B375)*(DATE(YEAR($B375),MONTH($B375)+1,MIN(AL$6,DAY(EOMONTH($B375,1))))&lt;$C375)))</f>
        <v>0</v>
      </c>
      <c r="AM375" s="48" t="n">
        <f aca="false">IF(OR(N(AM$5)=0,AM$6=""),0,AM$5*((DATE(YEAR($B375),MONTH($B375),MIN(AM$6,DAY(EOMONTH($B375,0))))&gt;=$B375)*(DATE(YEAR($B375),MONTH($B375),MIN(AM$6,DAY(EOMONTH($B375,0))))&lt;$C375)+(DATE(YEAR($B375),MONTH($B375)+1,MIN(AM$6,DAY(EOMONTH($B375,1))))&gt;=$B375)*(DATE(YEAR($B375),MONTH($B375)+1,MIN(AM$6,DAY(EOMONTH($B375,1))))&lt;$C375)))</f>
        <v>0</v>
      </c>
      <c r="AN375" s="48" t="n">
        <f aca="false">IF(OR(N(AN$5)=0,AN$6=""),0,AN$5*((DATE(YEAR($B375),MONTH($B375),MIN(AN$6,DAY(EOMONTH($B375,0))))&gt;=$B375)*(DATE(YEAR($B375),MONTH($B375),MIN(AN$6,DAY(EOMONTH($B375,0))))&lt;$C375)+(DATE(YEAR($B375),MONTH($B375)+1,MIN(AN$6,DAY(EOMONTH($B375,1))))&gt;=$B375)*(DATE(YEAR($B375),MONTH($B375)+1,MIN(AN$6,DAY(EOMONTH($B375,1))))&lt;$C375)))</f>
        <v>0</v>
      </c>
      <c r="AO375" s="48" t="n">
        <f aca="false">IF(OR(N(AO$5)=0,AO$6=""),0,AO$5*((DATE(YEAR($B375),MONTH($B375),MIN(AO$6,DAY(EOMONTH($B375,0))))&gt;=$B375)*(DATE(YEAR($B375),MONTH($B375),MIN(AO$6,DAY(EOMONTH($B375,0))))&lt;$C375)+(DATE(YEAR($B375),MONTH($B375)+1,MIN(AO$6,DAY(EOMONTH($B375,1))))&gt;=$B375)*(DATE(YEAR($B375),MONTH($B375)+1,MIN(AO$6,DAY(EOMONTH($B375,1))))&lt;$C375)))</f>
        <v>0</v>
      </c>
      <c r="AP375" s="48" t="n">
        <f aca="false">IF(OR(N(AP$5)=0,AP$6=""),0,AP$5*((DATE(YEAR($B375),MONTH($B375),MIN(AP$6,DAY(EOMONTH($B375,0))))&gt;=$B375)*(DATE(YEAR($B375),MONTH($B375),MIN(AP$6,DAY(EOMONTH($B375,0))))&lt;$C375)+(DATE(YEAR($B375),MONTH($B375)+1,MIN(AP$6,DAY(EOMONTH($B375,1))))&gt;=$B375)*(DATE(YEAR($B375),MONTH($B375)+1,MIN(AP$6,DAY(EOMONTH($B375,1))))&lt;$C375)))</f>
        <v>0</v>
      </c>
      <c r="AQ375" s="48" t="n">
        <f aca="false">IF(OR(N(AQ$5)=0,AQ$6=""),0,AQ$5*((DATE(YEAR($B375),MONTH($B375),MIN(AQ$6,DAY(EOMONTH($B375,0))))&gt;=$B375)*(DATE(YEAR($B375),MONTH($B375),MIN(AQ$6,DAY(EOMONTH($B375,0))))&lt;$C375)+(DATE(YEAR($B375),MONTH($B375)+1,MIN(AQ$6,DAY(EOMONTH($B375,1))))&gt;=$B375)*(DATE(YEAR($B375),MONTH($B375)+1,MIN(AQ$6,DAY(EOMONTH($B375,1))))&lt;$C375)))</f>
        <v>0</v>
      </c>
      <c r="AR375" s="48" t="n">
        <f aca="false">IF(OR(N(AR$5)=0,AR$6=""),0,AR$5*((DATE(YEAR($B375),MONTH($B375),MIN(AR$6,DAY(EOMONTH($B375,0))))&gt;=$B375)*(DATE(YEAR($B375),MONTH($B375),MIN(AR$6,DAY(EOMONTH($B375,0))))&lt;$C375)+(DATE(YEAR($B375),MONTH($B375)+1,MIN(AR$6,DAY(EOMONTH($B375,1))))&gt;=$B375)*(DATE(YEAR($B375),MONTH($B375)+1,MIN(AR$6,DAY(EOMONTH($B375,1))))&lt;$C375)))</f>
        <v>0</v>
      </c>
      <c r="AS375" s="48" t="n">
        <f aca="false">IF(OR(N(AS$5)=0,AS$6=""),0,AS$5*((DATE(YEAR($B375),MONTH($B375),MIN(AS$6,DAY(EOMONTH($B375,0))))&gt;=$B375)*(DATE(YEAR($B375),MONTH($B375),MIN(AS$6,DAY(EOMONTH($B375,0))))&lt;$C375)+(DATE(YEAR($B375),MONTH($B375)+1,MIN(AS$6,DAY(EOMONTH($B375,1))))&gt;=$B375)*(DATE(YEAR($B375),MONTH($B375)+1,MIN(AS$6,DAY(EOMONTH($B375,1))))&lt;$C375)))</f>
        <v>0</v>
      </c>
      <c r="AT375" s="48" t="n">
        <f aca="false">IF(OR(N(AT$5)=0,AT$6=""),0,AT$5*((DATE(YEAR($B375),MONTH($B375),MIN(AT$6,DAY(EOMONTH($B375,0))))&gt;=$B375)*(DATE(YEAR($B375),MONTH($B375),MIN(AT$6,DAY(EOMONTH($B375,0))))&lt;$C375)+(DATE(YEAR($B375),MONTH($B375)+1,MIN(AT$6,DAY(EOMONTH($B375,1))))&gt;=$B375)*(DATE(YEAR($B375),MONTH($B375)+1,MIN(AT$6,DAY(EOMONTH($B375,1))))&lt;$C375)))</f>
        <v>0</v>
      </c>
      <c r="AU375" s="48" t="n">
        <f aca="false">IF(OR(N(AU$5)=0,AU$6=""),0,AU$5*((DATE(YEAR($B375),MONTH($B375),MIN(AU$6,DAY(EOMONTH($B375,0))))&gt;=$B375)*(DATE(YEAR($B375),MONTH($B375),MIN(AU$6,DAY(EOMONTH($B375,0))))&lt;$C375)+(DATE(YEAR($B375),MONTH($B375)+1,MIN(AU$6,DAY(EOMONTH($B375,1))))&gt;=$B375)*(DATE(YEAR($B375),MONTH($B375)+1,MIN(AU$6,DAY(EOMONTH($B375,1))))&lt;$C375)))</f>
        <v>0</v>
      </c>
      <c r="AV375" s="48" t="n">
        <f aca="false">IF(OR(N(AV$5)=0,AV$6=""),0,AV$5*((DATE(YEAR($B375),MONTH($B375),MIN(AV$6,DAY(EOMONTH($B375,0))))&gt;=$B375)*(DATE(YEAR($B375),MONTH($B375),MIN(AV$6,DAY(EOMONTH($B375,0))))&lt;$C375)+(DATE(YEAR($B375),MONTH($B375)+1,MIN(AV$6,DAY(EOMONTH($B375,1))))&gt;=$B375)*(DATE(YEAR($B375),MONTH($B375)+1,MIN(AV$6,DAY(EOMONTH($B375,1))))&lt;$C375)))</f>
        <v>0</v>
      </c>
      <c r="AW375" s="48" t="n">
        <f aca="false">IF(OR(N(AW$5)=0,AW$6=""),0,AW$5*((DATE(YEAR($B375),MONTH($B375),MIN(AW$6,DAY(EOMONTH($B375,0))))&gt;=$B375)*(DATE(YEAR($B375),MONTH($B375),MIN(AW$6,DAY(EOMONTH($B375,0))))&lt;$C375)+(DATE(YEAR($B375),MONTH($B375)+1,MIN(AW$6,DAY(EOMONTH($B375,1))))&gt;=$B375)*(DATE(YEAR($B375),MONTH($B375)+1,MIN(AW$6,DAY(EOMONTH($B375,1))))&lt;$C375)))</f>
        <v>0</v>
      </c>
      <c r="AX375" s="48" t="n">
        <f aca="false">IF(OR(N(AX$5)=0,AX$6=""),0,AX$5*((DATE(YEAR($B375),MONTH($B375),MIN(AX$6,DAY(EOMONTH($B375,0))))&gt;=$B375)*(DATE(YEAR($B375),MONTH($B375),MIN(AX$6,DAY(EOMONTH($B375,0))))&lt;$C375)+(DATE(YEAR($B375),MONTH($B375)+1,MIN(AX$6,DAY(EOMONTH($B375,1))))&gt;=$B375)*(DATE(YEAR($B375),MONTH($B375)+1,MIN(AX$6,DAY(EOMONTH($B375,1))))&lt;$C375)))</f>
        <v>0</v>
      </c>
      <c r="AY375" s="48" t="n">
        <f aca="false">IF(OR(N(AY$5)=0,AY$6=""),0,AY$5*((DATE(YEAR($B375),MONTH($B375),MIN(AY$6,DAY(EOMONTH($B375,0))))&gt;=$B375)*(DATE(YEAR($B375),MONTH($B375),MIN(AY$6,DAY(EOMONTH($B375,0))))&lt;$C375)+(DATE(YEAR($B375),MONTH($B375)+1,MIN(AY$6,DAY(EOMONTH($B375,1))))&gt;=$B375)*(DATE(YEAR($B375),MONTH($B375)+1,MIN(AY$6,DAY(EOMONTH($B375,1))))&lt;$C375)))</f>
        <v>0</v>
      </c>
      <c r="AZ375" s="48" t="n">
        <f aca="false">IF(OR(N(AZ$5)=0,AZ$6=""),0,AZ$5*((DATE(YEAR($B375),MONTH($B375),MIN(AZ$6,DAY(EOMONTH($B375,0))))&gt;=$B375)*(DATE(YEAR($B375),MONTH($B375),MIN(AZ$6,DAY(EOMONTH($B375,0))))&lt;$C375)+(DATE(YEAR($B375),MONTH($B375)+1,MIN(AZ$6,DAY(EOMONTH($B375,1))))&gt;=$B375)*(DATE(YEAR($B375),MONTH($B375)+1,MIN(AZ$6,DAY(EOMONTH($B375,1))))&lt;$C375)))</f>
        <v>0</v>
      </c>
      <c r="BA375" s="48" t="n">
        <f aca="false">IF(OR(N(BA$5)=0,BA$6=""),0,BA$5*((DATE(YEAR($B375),MONTH($B375),MIN(BA$6,DAY(EOMONTH($B375,0))))&gt;=$B375)*(DATE(YEAR($B375),MONTH($B375),MIN(BA$6,DAY(EOMONTH($B375,0))))&lt;$C375)+(DATE(YEAR($B375),MONTH($B375)+1,MIN(BA$6,DAY(EOMONTH($B375,1))))&gt;=$B375)*(DATE(YEAR($B375),MONTH($B375)+1,MIN(BA$6,DAY(EOMONTH($B375,1))))&lt;$C375)))</f>
        <v>0</v>
      </c>
      <c r="BB375" s="48" t="n">
        <f aca="false">IF(OR(N(BB$5)=0,BB$6=""),0,BB$5*((DATE(YEAR($B375),MONTH($B375),MIN(BB$6,DAY(EOMONTH($B375,0))))&gt;=$B375)*(DATE(YEAR($B375),MONTH($B375),MIN(BB$6,DAY(EOMONTH($B375,0))))&lt;$C375)+(DATE(YEAR($B375),MONTH($B375)+1,MIN(BB$6,DAY(EOMONTH($B375,1))))&gt;=$B375)*(DATE(YEAR($B375),MONTH($B375)+1,MIN(BB$6,DAY(EOMONTH($B375,1))))&lt;$C375)))</f>
        <v>0</v>
      </c>
      <c r="BC375" s="48" t="n">
        <f aca="false">IF(OR(N(BC$5)=0,BC$6=""),0,BC$5*((DATE(YEAR($B375),MONTH($B375),MIN(BC$6,DAY(EOMONTH($B375,0))))&gt;=$B375)*(DATE(YEAR($B375),MONTH($B375),MIN(BC$6,DAY(EOMONTH($B375,0))))&lt;$C375)+(DATE(YEAR($B375),MONTH($B375)+1,MIN(BC$6,DAY(EOMONTH($B375,1))))&gt;=$B375)*(DATE(YEAR($B375),MONTH($B375)+1,MIN(BC$6,DAY(EOMONTH($B375,1))))&lt;$C375)))</f>
        <v>0</v>
      </c>
      <c r="BD375" s="48" t="n">
        <f aca="false">IF(OR(N(BD$5)=0,BD$6=""),0,BD$5*((DATE(YEAR($B375),MONTH($B375),MIN(BD$6,DAY(EOMONTH($B375,0))))&gt;=$B375)*(DATE(YEAR($B375),MONTH($B375),MIN(BD$6,DAY(EOMONTH($B375,0))))&lt;$C375)+(DATE(YEAR($B375),MONTH($B375)+1,MIN(BD$6,DAY(EOMONTH($B375,1))))&gt;=$B375)*(DATE(YEAR($B375),MONTH($B375)+1,MIN(BD$6,DAY(EOMONTH($B375,1))))&lt;$C375)))</f>
        <v>0</v>
      </c>
      <c r="BE375" s="48" t="n">
        <f aca="false">IF(OR(N(BE$5)=0,BE$6=""),0,BE$5*((DATE(YEAR($B375),MONTH($B375),MIN(BE$6,DAY(EOMONTH($B375,0))))&gt;=$B375)*(DATE(YEAR($B375),MONTH($B375),MIN(BE$6,DAY(EOMONTH($B375,0))))&lt;$C375)+(DATE(YEAR($B375),MONTH($B375)+1,MIN(BE$6,DAY(EOMONTH($B375,1))))&gt;=$B375)*(DATE(YEAR($B375),MONTH($B375)+1,MIN(BE$6,DAY(EOMONTH($B375,1))))&lt;$C375)))</f>
        <v>0</v>
      </c>
      <c r="BF375" s="48" t="n">
        <f aca="false">IF(OR(N(BF$5)=0,BF$6=""),0,BF$5*((DATE(YEAR($B375),MONTH($B375),MIN(BF$6,DAY(EOMONTH($B375,0))))&gt;=$B375)*(DATE(YEAR($B375),MONTH($B375),MIN(BF$6,DAY(EOMONTH($B375,0))))&lt;$C375)+(DATE(YEAR($B375),MONTH($B375)+1,MIN(BF$6,DAY(EOMONTH($B375,1))))&gt;=$B375)*(DATE(YEAR($B375),MONTH($B375)+1,MIN(BF$6,DAY(EOMONTH($B375,1))))&lt;$C375)))</f>
        <v>0</v>
      </c>
      <c r="BG375" s="48" t="n">
        <f aca="false">IF(OR(N(BG$5)=0,BG$6=""),0,BG$5*((DATE(YEAR($B375),MONTH($B375),MIN(BG$6,DAY(EOMONTH($B375,0))))&gt;=$B375)*(DATE(YEAR($B375),MONTH($B375),MIN(BG$6,DAY(EOMONTH($B375,0))))&lt;$C375)+(DATE(YEAR($B375),MONTH($B375)+1,MIN(BG$6,DAY(EOMONTH($B375,1))))&gt;=$B375)*(DATE(YEAR($B375),MONTH($B375)+1,MIN(BG$6,DAY(EOMONTH($B375,1))))&lt;$C375)))</f>
        <v>0</v>
      </c>
      <c r="BH375" s="48" t="n">
        <f aca="false">IF(OR(N(BH$5)=0,BH$6=""),0,BH$5*((DATE(YEAR($B375),MONTH($B375),MIN(BH$6,DAY(EOMONTH($B375,0))))&gt;=$B375)*(DATE(YEAR($B375),MONTH($B375),MIN(BH$6,DAY(EOMONTH($B375,0))))&lt;$C375)+(DATE(YEAR($B375),MONTH($B375)+1,MIN(BH$6,DAY(EOMONTH($B375,1))))&gt;=$B375)*(DATE(YEAR($B375),MONTH($B375)+1,MIN(BH$6,DAY(EOMONTH($B375,1))))&lt;$C375)))</f>
        <v>0</v>
      </c>
      <c r="BI375" s="48" t="n">
        <f aca="false">IF(OR(N(BI$5)=0,BI$6=""),0,BI$5*((DATE(YEAR($B375),MONTH($B375),MIN(BI$6,DAY(EOMONTH($B375,0))))&gt;=$B375)*(DATE(YEAR($B375),MONTH($B375),MIN(BI$6,DAY(EOMONTH($B375,0))))&lt;$C375)+(DATE(YEAR($B375),MONTH($B375)+1,MIN(BI$6,DAY(EOMONTH($B375,1))))&gt;=$B375)*(DATE(YEAR($B375),MONTH($B375)+1,MIN(BI$6,DAY(EOMONTH($B375,1))))&lt;$C375)))</f>
        <v>0</v>
      </c>
      <c r="BJ375" s="48" t="n">
        <f aca="false">IF(OR(N(BJ$5)=0,BJ$6=""),0,BJ$5*((DATE(YEAR($B375),MONTH($B375),MIN(BJ$6,DAY(EOMONTH($B375,0))))&gt;=$B375)*(DATE(YEAR($B375),MONTH($B375),MIN(BJ$6,DAY(EOMONTH($B375,0))))&lt;$C375)+(DATE(YEAR($B375),MONTH($B375)+1,MIN(BJ$6,DAY(EOMONTH($B375,1))))&gt;=$B375)*(DATE(YEAR($B375),MONTH($B375)+1,MIN(BJ$6,DAY(EOMONTH($B375,1))))&lt;$C375)))</f>
        <v>0</v>
      </c>
      <c r="BK375" s="48" t="n">
        <f aca="false">IF(OR(N(BK$5)=0,BK$6=""),0,BK$5*((DATE(YEAR($B375),MONTH($B375),MIN(BK$6,DAY(EOMONTH($B375,0))))&gt;=$B375)*(DATE(YEAR($B375),MONTH($B375),MIN(BK$6,DAY(EOMONTH($B375,0))))&lt;$C375)+(DATE(YEAR($B375),MONTH($B375)+1,MIN(BK$6,DAY(EOMONTH($B375,1))))&gt;=$B375)*(DATE(YEAR($B375),MONTH($B375)+1,MIN(BK$6,DAY(EOMONTH($B375,1))))&lt;$C375)))</f>
        <v>0</v>
      </c>
      <c r="BL375" s="48" t="n">
        <f aca="false">IF(OR(N(BL$5)=0,BL$6=""),0,BL$5*((DATE(YEAR($B375),MONTH($B375),MIN(BL$6,DAY(EOMONTH($B375,0))))&gt;=$B375)*(DATE(YEAR($B375),MONTH($B375),MIN(BL$6,DAY(EOMONTH($B375,0))))&lt;$C375)+(DATE(YEAR($B375),MONTH($B375)+1,MIN(BL$6,DAY(EOMONTH($B375,1))))&gt;=$B375)*(DATE(YEAR($B375),MONTH($B375)+1,MIN(BL$6,DAY(EOMONTH($B375,1))))&lt;$C375)))</f>
        <v>0</v>
      </c>
      <c r="BM375" s="48" t="n">
        <f aca="false">IF(OR(N(BM$5)=0,BM$6=""),0,BM$5*((DATE(YEAR($B375),MONTH($B375),MIN(BM$6,DAY(EOMONTH($B375,0))))&gt;=$B375)*(DATE(YEAR($B375),MONTH($B375),MIN(BM$6,DAY(EOMONTH($B375,0))))&lt;$C375)+(DATE(YEAR($B375),MONTH($B375)+1,MIN(BM$6,DAY(EOMONTH($B375,1))))&gt;=$B375)*(DATE(YEAR($B375),MONTH($B375)+1,MIN(BM$6,DAY(EOMONTH($B375,1))))&lt;$C375)))</f>
        <v>0</v>
      </c>
      <c r="BN375" s="48" t="n">
        <f aca="false">IF(OR(N(BN$5)=0,BN$6=""),0,BN$5*((DATE(YEAR($B375),MONTH($B375),MIN(BN$6,DAY(EOMONTH($B375,0))))&gt;=$B375)*(DATE(YEAR($B375),MONTH($B375),MIN(BN$6,DAY(EOMONTH($B375,0))))&lt;$C375)+(DATE(YEAR($B375),MONTH($B375)+1,MIN(BN$6,DAY(EOMONTH($B375,1))))&gt;=$B375)*(DATE(YEAR($B375),MONTH($B375)+1,MIN(BN$6,DAY(EOMONTH($B375,1))))&lt;$C375)))</f>
        <v>0</v>
      </c>
      <c r="BO375" s="48" t="n">
        <f aca="false">IF(OR(N(BO$5)=0,BO$6=""),0,BO$5*((DATE(YEAR($B375),MONTH($B375),MIN(BO$6,DAY(EOMONTH($B375,0))))&gt;=$B375)*(DATE(YEAR($B375),MONTH($B375),MIN(BO$6,DAY(EOMONTH($B375,0))))&lt;$C375)+(DATE(YEAR($B375),MONTH($B375)+1,MIN(BO$6,DAY(EOMONTH($B375,1))))&gt;=$B375)*(DATE(YEAR($B375),MONTH($B375)+1,MIN(BO$6,DAY(EOMONTH($B375,1))))&lt;$C375)))</f>
        <v>0</v>
      </c>
      <c r="BP375" s="48" t="n">
        <f aca="false">IF(OR(N(BP$5)=0,BP$6=""),0,BP$5*((DATE(YEAR($B375),MONTH($B375),MIN(BP$6,DAY(EOMONTH($B375,0))))&gt;=$B375)*(DATE(YEAR($B375),MONTH($B375),MIN(BP$6,DAY(EOMONTH($B375,0))))&lt;$C375)+(DATE(YEAR($B375),MONTH($B375)+1,MIN(BP$6,DAY(EOMONTH($B375,1))))&gt;=$B375)*(DATE(YEAR($B375),MONTH($B375)+1,MIN(BP$6,DAY(EOMONTH($B375,1))))&lt;$C375)))</f>
        <v>0</v>
      </c>
      <c r="BQ375" s="48" t="n">
        <f aca="false">IF(OR(N(BQ$5)=0,BQ$6=""),0,BQ$5*((DATE(YEAR($B375),MONTH($B375),MIN(BQ$6,DAY(EOMONTH($B375,0))))&gt;=$B375)*(DATE(YEAR($B375),MONTH($B375),MIN(BQ$6,DAY(EOMONTH($B375,0))))&lt;$C375)+(DATE(YEAR($B375),MONTH($B375)+1,MIN(BQ$6,DAY(EOMONTH($B375,1))))&gt;=$B375)*(DATE(YEAR($B375),MONTH($B375)+1,MIN(BQ$6,DAY(EOMONTH($B375,1))))&lt;$C375)))</f>
        <v>0</v>
      </c>
      <c r="BR375" s="48" t="n">
        <f aca="false">IF(OR(N(BR$5)=0,BR$6=""),0,BR$5*((DATE(YEAR($B375),MONTH($B375),MIN(BR$6,DAY(EOMONTH($B375,0))))&gt;=$B375)*(DATE(YEAR($B375),MONTH($B375),MIN(BR$6,DAY(EOMONTH($B375,0))))&lt;$C375)+(DATE(YEAR($B375),MONTH($B375)+1,MIN(BR$6,DAY(EOMONTH($B375,1))))&gt;=$B375)*(DATE(YEAR($B375),MONTH($B375)+1,MIN(BR$6,DAY(EOMONTH($B375,1))))&lt;$C375)))</f>
        <v>0</v>
      </c>
      <c r="BS375" s="48" t="n">
        <f aca="false">IF(OR(N(BS$5)=0,BS$6=""),0,BS$5*((DATE(YEAR($B375),MONTH($B375),MIN(BS$6,DAY(EOMONTH($B375,0))))&gt;=$B375)*(DATE(YEAR($B375),MONTH($B375),MIN(BS$6,DAY(EOMONTH($B375,0))))&lt;$C375)+(DATE(YEAR($B375),MONTH($B375)+1,MIN(BS$6,DAY(EOMONTH($B375,1))))&gt;=$B375)*(DATE(YEAR($B375),MONTH($B375)+1,MIN(BS$6,DAY(EOMONTH($B375,1))))&lt;$C375)))</f>
        <v>0</v>
      </c>
      <c r="BT375" s="48" t="n">
        <f aca="false">IF(OR(N(BT$5)=0,BT$6=""),0,BT$5*((DATE(YEAR($B375),MONTH($B375),MIN(BT$6,DAY(EOMONTH($B375,0))))&gt;=$B375)*(DATE(YEAR($B375),MONTH($B375),MIN(BT$6,DAY(EOMONTH($B375,0))))&lt;$C375)+(DATE(YEAR($B375),MONTH($B375)+1,MIN(BT$6,DAY(EOMONTH($B375,1))))&gt;=$B375)*(DATE(YEAR($B375),MONTH($B375)+1,MIN(BT$6,DAY(EOMONTH($B375,1))))&lt;$C375)))</f>
        <v>0</v>
      </c>
      <c r="BU375" s="48" t="n">
        <f aca="false">IF(OR(N(BU$5)=0,BU$6=""),0,BU$5*((DATE(YEAR($B375),MONTH($B375),MIN(BU$6,DAY(EOMONTH($B375,0))))&gt;=$B375)*(DATE(YEAR($B375),MONTH($B375),MIN(BU$6,DAY(EOMONTH($B375,0))))&lt;$C375)+(DATE(YEAR($B375),MONTH($B375)+1,MIN(BU$6,DAY(EOMONTH($B375,1))))&gt;=$B375)*(DATE(YEAR($B375),MONTH($B375)+1,MIN(BU$6,DAY(EOMONTH($B375,1))))&lt;$C375)))</f>
        <v>0</v>
      </c>
      <c r="BV375" s="48" t="n">
        <f aca="false">IF(OR(N(BV$5)=0,BV$6=""),0,BV$5*((DATE(YEAR($B375),MONTH($B375),MIN(BV$6,DAY(EOMONTH($B375,0))))&gt;=$B375)*(DATE(YEAR($B375),MONTH($B375),MIN(BV$6,DAY(EOMONTH($B375,0))))&lt;$C375)+(DATE(YEAR($B375),MONTH($B375)+1,MIN(BV$6,DAY(EOMONTH($B375,1))))&gt;=$B375)*(DATE(YEAR($B375),MONTH($B375)+1,MIN(BV$6,DAY(EOMONTH($B375,1))))&lt;$C375)))</f>
        <v>0</v>
      </c>
      <c r="BW375" s="48" t="n">
        <f aca="false">IF(OR(N(BW$5)=0,BW$6=""),0,BW$5*((DATE(YEAR($B375),MONTH($B375),MIN(BW$6,DAY(EOMONTH($B375,0))))&gt;=$B375)*(DATE(YEAR($B375),MONTH($B375),MIN(BW$6,DAY(EOMONTH($B375,0))))&lt;$C375)+(DATE(YEAR($B375),MONTH($B375)+1,MIN(BW$6,DAY(EOMONTH($B375,1))))&gt;=$B375)*(DATE(YEAR($B375),MONTH($B375)+1,MIN(BW$6,DAY(EOMONTH($B375,1))))&lt;$C375)))</f>
        <v>0</v>
      </c>
      <c r="BX375" s="48" t="n">
        <f aca="false">MIN(Z375,(FT374*(1+FT$5/Setup!$C$36)+IF($V375=1,N($F375),0)))</f>
        <v>0</v>
      </c>
      <c r="BY375" s="48" t="n">
        <f aca="false">MIN(AA375,(FU374*(1+FU$5/Setup!$C$36)+IF($V375=2,N($F375),0)))</f>
        <v>0</v>
      </c>
      <c r="BZ375" s="48" t="n">
        <f aca="false">MIN(AB375,(FV374*(1+FV$5/Setup!$C$36)+IF($V375=3,N($F375),0)))</f>
        <v>0</v>
      </c>
      <c r="CA375" s="48" t="n">
        <f aca="false">MIN(AC375,(FW374*(1+FW$5/Setup!$C$36)+IF($V375=4,N($F375),0)))</f>
        <v>0</v>
      </c>
      <c r="CB375" s="48" t="n">
        <f aca="false">MIN(AD375,(FX374*(1+FX$5/Setup!$C$36)+IF($V375=5,N($F375),0)))</f>
        <v>0</v>
      </c>
      <c r="CC375" s="48" t="n">
        <f aca="false">MIN(AE375,(FY374*(1+FY$5/Setup!$C$36)+IF($V375=6,N($F375),0)))</f>
        <v>0</v>
      </c>
      <c r="CD375" s="48" t="n">
        <f aca="false">MIN(AF375,(FZ374*(1+FZ$5/Setup!$C$36)+IF($V375=7,N($F375),0)))</f>
        <v>0</v>
      </c>
      <c r="CE375" s="48" t="n">
        <f aca="false">MIN(AG375,(GA374*(1+GA$5/Setup!$C$36)+IF($V375=8,N($F375),0)))</f>
        <v>0</v>
      </c>
      <c r="CF375" s="48" t="n">
        <f aca="false">MIN(AH375,(GB374*(1+GB$5/Setup!$C$36)+IF($V375=9,N($F375),0)))</f>
        <v>0</v>
      </c>
      <c r="CG375" s="48" t="n">
        <f aca="false">MIN(AI375,(GC374*(1+GC$5/Setup!$C$36)+IF($V375=10,N($F375),0)))</f>
        <v>0</v>
      </c>
      <c r="CH375" s="48" t="n">
        <f aca="false">MIN(AJ375,(GD374*(1+GD$5/Setup!$C$36)+IF($V375=11,N($F375),0)))</f>
        <v>0</v>
      </c>
      <c r="CI375" s="48" t="n">
        <f aca="false">MIN(AK375,(GE374*(1+GE$5/Setup!$C$36)+IF($V375=12,N($F375),0)))</f>
        <v>0</v>
      </c>
      <c r="CJ375" s="48" t="n">
        <f aca="false">MIN(AL375,(GF374*(1+GF$5/Setup!$C$36)+IF($V375=13,N($F375),0)))</f>
        <v>0</v>
      </c>
      <c r="CK375" s="48" t="n">
        <f aca="false">MIN(AM375,(GG374*(1+GG$5/Setup!$C$36)+IF($V375=14,N($F375),0)))</f>
        <v>0</v>
      </c>
      <c r="CL375" s="48" t="n">
        <f aca="false">MIN(AN375,(GH374*(1+GH$5/Setup!$C$36)+IF($V375=15,N($F375),0)))</f>
        <v>0</v>
      </c>
      <c r="CM375" s="48" t="n">
        <f aca="false">MIN(AO375,(GI374*(1+GI$5/Setup!$C$36)+IF($V375=16,N($F375),0)))</f>
        <v>0</v>
      </c>
      <c r="CN375" s="48" t="n">
        <f aca="false">MIN(AP375,(GJ374*(1+GJ$5/Setup!$C$36)+IF($V375=17,N($F375),0)))</f>
        <v>0</v>
      </c>
      <c r="CO375" s="48" t="n">
        <f aca="false">MIN(AQ375,(GK374*(1+GK$5/Setup!$C$36)+IF($V375=18,N($F375),0)))</f>
        <v>0</v>
      </c>
      <c r="CP375" s="48" t="n">
        <f aca="false">MIN(AR375,(GL374*(1+GL$5/Setup!$C$36)+IF($V375=19,N($F375),0)))</f>
        <v>0</v>
      </c>
      <c r="CQ375" s="48" t="n">
        <f aca="false">MIN(AS375,(GM374*(1+GM$5/Setup!$C$36)+IF($V375=20,N($F375),0)))</f>
        <v>0</v>
      </c>
      <c r="CR375" s="48" t="n">
        <f aca="false">MIN(AT375,(GN374*(1+GN$5/Setup!$C$36)+IF($V375=21,N($F375),0)))</f>
        <v>0</v>
      </c>
      <c r="CS375" s="48" t="n">
        <f aca="false">MIN(AU375,(GO374*(1+GO$5/Setup!$C$36)+IF($V375=22,N($F375),0)))</f>
        <v>0</v>
      </c>
      <c r="CT375" s="48" t="n">
        <f aca="false">MIN(AV375,(GP374*(1+GP$5/Setup!$C$36)+IF($V375=23,N($F375),0)))</f>
        <v>0</v>
      </c>
      <c r="CU375" s="48" t="n">
        <f aca="false">MIN(AW375,(GQ374*(1+GQ$5/Setup!$C$36)+IF($V375=24,N($F375),0)))</f>
        <v>0</v>
      </c>
      <c r="CV375" s="48" t="n">
        <f aca="false">MIN(AX375,(GR374*(1+GR$5/Setup!$C$36)+IF($V375=25,N($F375),0)))</f>
        <v>0</v>
      </c>
      <c r="CW375" s="48" t="n">
        <f aca="false">MIN(AY375,(GS374*(1+GS$5/Setup!$C$36)+IF($V375=26,N($F375),0)))</f>
        <v>0</v>
      </c>
      <c r="CX375" s="48" t="n">
        <f aca="false">MIN(AZ375,(GT374*(1+GT$5/Setup!$C$36)+IF($V375=27,N($F375),0)))</f>
        <v>0</v>
      </c>
      <c r="CY375" s="48" t="n">
        <f aca="false">MIN(BA375,(GU374*(1+GU$5/Setup!$C$36)+IF($V375=28,N($F375),0)))</f>
        <v>0</v>
      </c>
      <c r="CZ375" s="48" t="n">
        <f aca="false">MIN(BB375,(GV374*(1+GV$5/Setup!$C$36)+IF($V375=29,N($F375),0)))</f>
        <v>0</v>
      </c>
      <c r="DA375" s="48" t="n">
        <f aca="false">MIN(BC375,(GW374*(1+GW$5/Setup!$C$36)+IF($V375=30,N($F375),0)))</f>
        <v>0</v>
      </c>
      <c r="DB375" s="48" t="n">
        <f aca="false">MIN(BD375,(GX374*(1+GX$5/Setup!$C$36)+IF($V375=31,N($F375),0)))</f>
        <v>0</v>
      </c>
      <c r="DC375" s="48" t="n">
        <f aca="false">MIN(BE375,(GY374*(1+GY$5/Setup!$C$36)+IF($V375=32,N($F375),0)))</f>
        <v>0</v>
      </c>
      <c r="DD375" s="48" t="n">
        <f aca="false">MIN(BF375,(GZ374*(1+GZ$5/Setup!$C$36)+IF($V375=33,N($F375),0)))</f>
        <v>0</v>
      </c>
      <c r="DE375" s="48" t="n">
        <f aca="false">MIN(BG375,(HA374*(1+HA$5/Setup!$C$36)+IF($V375=34,N($F375),0)))</f>
        <v>0</v>
      </c>
      <c r="DF375" s="48" t="n">
        <f aca="false">MIN(BH375,(HB374*(1+HB$5/Setup!$C$36)+IF($V375=35,N($F375),0)))</f>
        <v>0</v>
      </c>
      <c r="DG375" s="48" t="n">
        <f aca="false">MIN(BI375,(HC374*(1+HC$5/Setup!$C$36)+IF($V375=36,N($F375),0)))</f>
        <v>0</v>
      </c>
      <c r="DH375" s="48" t="n">
        <f aca="false">MIN(BJ375,(HD374*(1+HD$5/Setup!$C$36)+IF($V375=37,N($F375),0)))</f>
        <v>0</v>
      </c>
      <c r="DI375" s="48" t="n">
        <f aca="false">MIN(BK375,(HE374*(1+HE$5/Setup!$C$36)+IF($V375=38,N($F375),0)))</f>
        <v>0</v>
      </c>
      <c r="DJ375" s="48" t="n">
        <f aca="false">MIN(BL375,(HF374*(1+HF$5/Setup!$C$36)+IF($V375=39,N($F375),0)))</f>
        <v>0</v>
      </c>
      <c r="DK375" s="48" t="n">
        <f aca="false">MIN(BM375,(HG374*(1+HG$5/Setup!$C$36)+IF($V375=40,N($F375),0)))</f>
        <v>0</v>
      </c>
      <c r="DL375" s="48" t="n">
        <f aca="false">MIN(BN375,(HH374*(1+HH$5/Setup!$C$36)+IF($V375=41,N($F375),0)))</f>
        <v>0</v>
      </c>
      <c r="DM375" s="48" t="n">
        <f aca="false">MIN(BO375,(HI374*(1+HI$5/Setup!$C$36)+IF($V375=42,N($F375),0)))</f>
        <v>0</v>
      </c>
      <c r="DN375" s="48" t="n">
        <f aca="false">MIN(BP375,(HJ374*(1+HJ$5/Setup!$C$36)+IF($V375=43,N($F375),0)))</f>
        <v>0</v>
      </c>
      <c r="DO375" s="48" t="n">
        <f aca="false">MIN(BQ375,(HK374*(1+HK$5/Setup!$C$36)+IF($V375=44,N($F375),0)))</f>
        <v>0</v>
      </c>
      <c r="DP375" s="48" t="n">
        <f aca="false">MIN(BR375,(HL374*(1+HL$5/Setup!$C$36)+IF($V375=45,N($F375),0)))</f>
        <v>0</v>
      </c>
      <c r="DQ375" s="48" t="n">
        <f aca="false">MIN(BS375,(HM374*(1+HM$5/Setup!$C$36)+IF($V375=46,N($F375),0)))</f>
        <v>0</v>
      </c>
      <c r="DR375" s="48" t="n">
        <f aca="false">MIN(BT375,(HN374*(1+HN$5/Setup!$C$36)+IF($V375=47,N($F375),0)))</f>
        <v>0</v>
      </c>
      <c r="DS375" s="48" t="n">
        <f aca="false">MIN(BU375,(HO374*(1+HO$5/Setup!$C$36)+IF($V375=48,N($F375),0)))</f>
        <v>0</v>
      </c>
      <c r="DT375" s="48" t="n">
        <f aca="false">MIN(BV375,(HP374*(1+HP$5/Setup!$C$36)+IF($V375=49,N($F375),0)))</f>
        <v>0</v>
      </c>
      <c r="DU375" s="48" t="n">
        <f aca="false">MIN(BW375,(HQ374*(1+HQ$5/Setup!$C$36)+IF($V375=50,N($F375),0)))</f>
        <v>0</v>
      </c>
      <c r="DV375" s="48" t="n">
        <f aca="false">MIN(MAX((FT374*(1+FT$5/Setup!$C$36)+IF($V375=1,N($F375),0))-BX375,0),MAX($P375-0,0))</f>
        <v>0</v>
      </c>
      <c r="DW375" s="48" t="n">
        <f aca="false">MIN(MAX((FU374*(1+FU$5/Setup!$C$36)+IF($V375=2,N($F375),0))-BY375,0),MAX($P375-SUM(DV375:DV375),0))</f>
        <v>0</v>
      </c>
      <c r="DX375" s="48" t="n">
        <f aca="false">MIN(MAX((FV374*(1+FV$5/Setup!$C$36)+IF($V375=3,N($F375),0))-BZ375,0),MAX($P375-SUM(DV375:DW375),0))</f>
        <v>0</v>
      </c>
      <c r="DY375" s="48" t="n">
        <f aca="false">MIN(MAX((FW374*(1+FW$5/Setup!$C$36)+IF($V375=4,N($F375),0))-CA375,0),MAX($P375-SUM(DV375:DX375),0))</f>
        <v>0</v>
      </c>
      <c r="DZ375" s="48" t="n">
        <f aca="false">MIN(MAX((FX374*(1+FX$5/Setup!$C$36)+IF($V375=5,N($F375),0))-CB375,0),MAX($P375-SUM(DV375:DY375),0))</f>
        <v>0</v>
      </c>
      <c r="EA375" s="48" t="n">
        <f aca="false">MIN(MAX((FY374*(1+FY$5/Setup!$C$36)+IF($V375=6,N($F375),0))-CC375,0),MAX($P375-SUM(DV375:DZ375),0))</f>
        <v>0</v>
      </c>
      <c r="EB375" s="48" t="n">
        <f aca="false">MIN(MAX((FZ374*(1+FZ$5/Setup!$C$36)+IF($V375=7,N($F375),0))-CD375,0),MAX($P375-SUM(DV375:EA375),0))</f>
        <v>0</v>
      </c>
      <c r="EC375" s="48" t="n">
        <f aca="false">MIN(MAX((GA374*(1+GA$5/Setup!$C$36)+IF($V375=8,N($F375),0))-CE375,0),MAX($P375-SUM(DV375:EB375),0))</f>
        <v>0</v>
      </c>
      <c r="ED375" s="48" t="n">
        <f aca="false">MIN(MAX((GB374*(1+GB$5/Setup!$C$36)+IF($V375=9,N($F375),0))-CF375,0),MAX($P375-SUM(DV375:EC375),0))</f>
        <v>0</v>
      </c>
      <c r="EE375" s="48" t="n">
        <f aca="false">MIN(MAX((GC374*(1+GC$5/Setup!$C$36)+IF($V375=10,N($F375),0))-CG375,0),MAX($P375-SUM(DV375:ED375),0))</f>
        <v>0</v>
      </c>
      <c r="EF375" s="48" t="n">
        <f aca="false">MIN(MAX((GD374*(1+GD$5/Setup!$C$36)+IF($V375=11,N($F375),0))-CH375,0),MAX($P375-SUM(DV375:EE375),0))</f>
        <v>0</v>
      </c>
      <c r="EG375" s="48" t="n">
        <f aca="false">MIN(MAX((GE374*(1+GE$5/Setup!$C$36)+IF($V375=12,N($F375),0))-CI375,0),MAX($P375-SUM(DV375:EF375),0))</f>
        <v>0</v>
      </c>
      <c r="EH375" s="48" t="n">
        <f aca="false">MIN(MAX((GF374*(1+GF$5/Setup!$C$36)+IF($V375=13,N($F375),0))-CJ375,0),MAX($P375-SUM(DV375:EG375),0))</f>
        <v>0</v>
      </c>
      <c r="EI375" s="48" t="n">
        <f aca="false">MIN(MAX((GG374*(1+GG$5/Setup!$C$36)+IF($V375=14,N($F375),0))-CK375,0),MAX($P375-SUM(DV375:EH375),0))</f>
        <v>0</v>
      </c>
      <c r="EJ375" s="48" t="n">
        <f aca="false">MIN(MAX((GH374*(1+GH$5/Setup!$C$36)+IF($V375=15,N($F375),0))-CL375,0),MAX($P375-SUM(DV375:EI375),0))</f>
        <v>0</v>
      </c>
      <c r="EK375" s="48" t="n">
        <f aca="false">MIN(MAX((GI374*(1+GI$5/Setup!$C$36)+IF($V375=16,N($F375),0))-CM375,0),MAX($P375-SUM(DV375:EJ375),0))</f>
        <v>0</v>
      </c>
      <c r="EL375" s="48" t="n">
        <f aca="false">MIN(MAX((GJ374*(1+GJ$5/Setup!$C$36)+IF($V375=17,N($F375),0))-CN375,0),MAX($P375-SUM(DV375:EK375),0))</f>
        <v>0</v>
      </c>
      <c r="EM375" s="48" t="n">
        <f aca="false">MIN(MAX((GK374*(1+GK$5/Setup!$C$36)+IF($V375=18,N($F375),0))-CO375,0),MAX($P375-SUM(DV375:EL375),0))</f>
        <v>0</v>
      </c>
      <c r="EN375" s="48" t="n">
        <f aca="false">MIN(MAX((GL374*(1+GL$5/Setup!$C$36)+IF($V375=19,N($F375),0))-CP375,0),MAX($P375-SUM(DV375:EM375),0))</f>
        <v>0</v>
      </c>
      <c r="EO375" s="48" t="n">
        <f aca="false">MIN(MAX((GM374*(1+GM$5/Setup!$C$36)+IF($V375=20,N($F375),0))-CQ375,0),MAX($P375-SUM(DV375:EN375),0))</f>
        <v>0</v>
      </c>
      <c r="EP375" s="48" t="n">
        <f aca="false">MIN(MAX((GN374*(1+GN$5/Setup!$C$36)+IF($V375=21,N($F375),0))-CR375,0),MAX($P375-SUM(DV375:EO375),0))</f>
        <v>0</v>
      </c>
      <c r="EQ375" s="48" t="n">
        <f aca="false">MIN(MAX((GO374*(1+GO$5/Setup!$C$36)+IF($V375=22,N($F375),0))-CS375,0),MAX($P375-SUM(DV375:EP375),0))</f>
        <v>0</v>
      </c>
      <c r="ER375" s="48" t="n">
        <f aca="false">MIN(MAX((GP374*(1+GP$5/Setup!$C$36)+IF($V375=23,N($F375),0))-CT375,0),MAX($P375-SUM(DV375:EQ375),0))</f>
        <v>0</v>
      </c>
      <c r="ES375" s="48" t="n">
        <f aca="false">MIN(MAX((GQ374*(1+GQ$5/Setup!$C$36)+IF($V375=24,N($F375),0))-CU375,0),MAX($P375-SUM(DV375:ER375),0))</f>
        <v>0</v>
      </c>
      <c r="ET375" s="48" t="n">
        <f aca="false">MIN(MAX((GR374*(1+GR$5/Setup!$C$36)+IF($V375=25,N($F375),0))-CV375,0),MAX($P375-SUM(DV375:ES375),0))</f>
        <v>0</v>
      </c>
      <c r="EU375" s="48" t="n">
        <f aca="false">MIN(MAX((GS374*(1+GS$5/Setup!$C$36)+IF($V375=26,N($F375),0))-CW375,0),MAX($P375-SUM(DV375:ET375),0))</f>
        <v>0</v>
      </c>
      <c r="EV375" s="48" t="n">
        <f aca="false">MIN(MAX((GT374*(1+GT$5/Setup!$C$36)+IF($V375=27,N($F375),0))-CX375,0),MAX($P375-SUM(DV375:EU375),0))</f>
        <v>0</v>
      </c>
      <c r="EW375" s="48" t="n">
        <f aca="false">MIN(MAX((GU374*(1+GU$5/Setup!$C$36)+IF($V375=28,N($F375),0))-CY375,0),MAX($P375-SUM(DV375:EV375),0))</f>
        <v>0</v>
      </c>
      <c r="EX375" s="48" t="n">
        <f aca="false">MIN(MAX((GV374*(1+GV$5/Setup!$C$36)+IF($V375=29,N($F375),0))-CZ375,0),MAX($P375-SUM(DV375:EW375),0))</f>
        <v>0</v>
      </c>
      <c r="EY375" s="48" t="n">
        <f aca="false">MIN(MAX((GW374*(1+GW$5/Setup!$C$36)+IF($V375=30,N($F375),0))-DA375,0),MAX($P375-SUM(DV375:EX375),0))</f>
        <v>0</v>
      </c>
      <c r="EZ375" s="48" t="n">
        <f aca="false">MIN(MAX((GX374*(1+GX$5/Setup!$C$36)+IF($V375=31,N($F375),0))-DB375,0),MAX($P375-SUM(DV375:EY375),0))</f>
        <v>0</v>
      </c>
      <c r="FA375" s="48" t="n">
        <f aca="false">MIN(MAX((GY374*(1+GY$5/Setup!$C$36)+IF($V375=32,N($F375),0))-DC375,0),MAX($P375-SUM(DV375:EZ375),0))</f>
        <v>0</v>
      </c>
      <c r="FB375" s="48" t="n">
        <f aca="false">MIN(MAX((GZ374*(1+GZ$5/Setup!$C$36)+IF($V375=33,N($F375),0))-DD375,0),MAX($P375-SUM(DV375:FA375),0))</f>
        <v>0</v>
      </c>
      <c r="FC375" s="48" t="n">
        <f aca="false">MIN(MAX((HA374*(1+HA$5/Setup!$C$36)+IF($V375=34,N($F375),0))-DE375,0),MAX($P375-SUM(DV375:FB375),0))</f>
        <v>0</v>
      </c>
      <c r="FD375" s="48" t="n">
        <f aca="false">MIN(MAX((HB374*(1+HB$5/Setup!$C$36)+IF($V375=35,N($F375),0))-DF375,0),MAX($P375-SUM(DV375:FC375),0))</f>
        <v>0</v>
      </c>
      <c r="FE375" s="48" t="n">
        <f aca="false">MIN(MAX((HC374*(1+HC$5/Setup!$C$36)+IF($V375=36,N($F375),0))-DG375,0),MAX($P375-SUM(DV375:FD375),0))</f>
        <v>0</v>
      </c>
      <c r="FF375" s="48" t="n">
        <f aca="false">MIN(MAX((HD374*(1+HD$5/Setup!$C$36)+IF($V375=37,N($F375),0))-DH375,0),MAX($P375-SUM(DV375:FE375),0))</f>
        <v>0</v>
      </c>
      <c r="FG375" s="48" t="n">
        <f aca="false">MIN(MAX((HE374*(1+HE$5/Setup!$C$36)+IF($V375=38,N($F375),0))-DI375,0),MAX($P375-SUM(DV375:FF375),0))</f>
        <v>0</v>
      </c>
      <c r="FH375" s="48" t="n">
        <f aca="false">MIN(MAX((HF374*(1+HF$5/Setup!$C$36)+IF($V375=39,N($F375),0))-DJ375,0),MAX($P375-SUM(DV375:FG375),0))</f>
        <v>0</v>
      </c>
      <c r="FI375" s="48" t="n">
        <f aca="false">MIN(MAX((HG374*(1+HG$5/Setup!$C$36)+IF($V375=40,N($F375),0))-DK375,0),MAX($P375-SUM(DV375:FH375),0))</f>
        <v>0</v>
      </c>
      <c r="FJ375" s="48" t="n">
        <f aca="false">MIN(MAX((HH374*(1+HH$5/Setup!$C$36)+IF($V375=41,N($F375),0))-DL375,0),MAX($P375-SUM(DV375:FI375),0))</f>
        <v>0</v>
      </c>
      <c r="FK375" s="48" t="n">
        <f aca="false">MIN(MAX((HI374*(1+HI$5/Setup!$C$36)+IF($V375=42,N($F375),0))-DM375,0),MAX($P375-SUM(DV375:FJ375),0))</f>
        <v>0</v>
      </c>
      <c r="FL375" s="48" t="n">
        <f aca="false">MIN(MAX((HJ374*(1+HJ$5/Setup!$C$36)+IF($V375=43,N($F375),0))-DN375,0),MAX($P375-SUM(DV375:FK375),0))</f>
        <v>0</v>
      </c>
      <c r="FM375" s="48" t="n">
        <f aca="false">MIN(MAX((HK374*(1+HK$5/Setup!$C$36)+IF($V375=44,N($F375),0))-DO375,0),MAX($P375-SUM(DV375:FL375),0))</f>
        <v>0</v>
      </c>
      <c r="FN375" s="48" t="n">
        <f aca="false">MIN(MAX((HL374*(1+HL$5/Setup!$C$36)+IF($V375=45,N($F375),0))-DP375,0),MAX($P375-SUM(DV375:FM375),0))</f>
        <v>0</v>
      </c>
      <c r="FO375" s="48" t="n">
        <f aca="false">MIN(MAX((HM374*(1+HM$5/Setup!$C$36)+IF($V375=46,N($F375),0))-DQ375,0),MAX($P375-SUM(DV375:FN375),0))</f>
        <v>0</v>
      </c>
      <c r="FP375" s="48" t="n">
        <f aca="false">MIN(MAX((HN374*(1+HN$5/Setup!$C$36)+IF($V375=47,N($F375),0))-DR375,0),MAX($P375-SUM(DV375:FO375),0))</f>
        <v>0</v>
      </c>
      <c r="FQ375" s="48" t="n">
        <f aca="false">MIN(MAX((HO374*(1+HO$5/Setup!$C$36)+IF($V375=48,N($F375),0))-DS375,0),MAX($P375-SUM(DV375:FP375),0))</f>
        <v>0</v>
      </c>
      <c r="FR375" s="48" t="n">
        <f aca="false">MIN(MAX((HP374*(1+HP$5/Setup!$C$36)+IF($V375=49,N($F375),0))-DT375,0),MAX($P375-SUM(DV375:FQ375),0))</f>
        <v>0</v>
      </c>
      <c r="FS375" s="48" t="n">
        <f aca="false">MIN(MAX((HQ374*(1+HQ$5/Setup!$C$36)+IF($V375=50,N($F375),0))-DU375,0),MAX($P375-SUM(DV375:FR375),0))</f>
        <v>0</v>
      </c>
      <c r="FT375" s="48" t="n">
        <f aca="false">IF((FT374*(1+FT$5/Setup!$C$36)+IF($V375=1,N($F375),0))-BX375-DV375&lt;0.005,0,(FT374*(1+FT$5/Setup!$C$36)+IF($V375=1,N($F375),0))-BX375-DV375)</f>
        <v>0</v>
      </c>
      <c r="FU375" s="48" t="n">
        <f aca="false">IF((FU374*(1+FU$5/Setup!$C$36)+IF($V375=2,N($F375),0))-BY375-DW375&lt;0.005,0,(FU374*(1+FU$5/Setup!$C$36)+IF($V375=2,N($F375),0))-BY375-DW375)</f>
        <v>0</v>
      </c>
      <c r="FV375" s="48" t="n">
        <f aca="false">IF((FV374*(1+FV$5/Setup!$C$36)+IF($V375=3,N($F375),0))-BZ375-DX375&lt;0.005,0,(FV374*(1+FV$5/Setup!$C$36)+IF($V375=3,N($F375),0))-BZ375-DX375)</f>
        <v>0</v>
      </c>
      <c r="FW375" s="48" t="n">
        <f aca="false">IF((FW374*(1+FW$5/Setup!$C$36)+IF($V375=4,N($F375),0))-CA375-DY375&lt;0.005,0,(FW374*(1+FW$5/Setup!$C$36)+IF($V375=4,N($F375),0))-CA375-DY375)</f>
        <v>0</v>
      </c>
      <c r="FX375" s="48" t="n">
        <f aca="false">IF((FX374*(1+FX$5/Setup!$C$36)+IF($V375=5,N($F375),0))-CB375-DZ375&lt;0.005,0,(FX374*(1+FX$5/Setup!$C$36)+IF($V375=5,N($F375),0))-CB375-DZ375)</f>
        <v>0</v>
      </c>
      <c r="FY375" s="48" t="n">
        <f aca="false">IF((FY374*(1+FY$5/Setup!$C$36)+IF($V375=6,N($F375),0))-CC375-EA375&lt;0.005,0,(FY374*(1+FY$5/Setup!$C$36)+IF($V375=6,N($F375),0))-CC375-EA375)</f>
        <v>0</v>
      </c>
      <c r="FZ375" s="48" t="n">
        <f aca="false">IF((FZ374*(1+FZ$5/Setup!$C$36)+IF($V375=7,N($F375),0))-CD375-EB375&lt;0.005,0,(FZ374*(1+FZ$5/Setup!$C$36)+IF($V375=7,N($F375),0))-CD375-EB375)</f>
        <v>0</v>
      </c>
      <c r="GA375" s="48" t="n">
        <f aca="false">IF((GA374*(1+GA$5/Setup!$C$36)+IF($V375=8,N($F375),0))-CE375-EC375&lt;0.005,0,(GA374*(1+GA$5/Setup!$C$36)+IF($V375=8,N($F375),0))-CE375-EC375)</f>
        <v>0</v>
      </c>
      <c r="GB375" s="48" t="n">
        <f aca="false">IF((GB374*(1+GB$5/Setup!$C$36)+IF($V375=9,N($F375),0))-CF375-ED375&lt;0.005,0,(GB374*(1+GB$5/Setup!$C$36)+IF($V375=9,N($F375),0))-CF375-ED375)</f>
        <v>0</v>
      </c>
      <c r="GC375" s="48" t="n">
        <f aca="false">IF((GC374*(1+GC$5/Setup!$C$36)+IF($V375=10,N($F375),0))-CG375-EE375&lt;0.005,0,(GC374*(1+GC$5/Setup!$C$36)+IF($V375=10,N($F375),0))-CG375-EE375)</f>
        <v>0</v>
      </c>
      <c r="GD375" s="48" t="n">
        <f aca="false">IF((GD374*(1+GD$5/Setup!$C$36)+IF($V375=11,N($F375),0))-CH375-EF375&lt;0.005,0,(GD374*(1+GD$5/Setup!$C$36)+IF($V375=11,N($F375),0))-CH375-EF375)</f>
        <v>0</v>
      </c>
      <c r="GE375" s="48" t="n">
        <f aca="false">IF((GE374*(1+GE$5/Setup!$C$36)+IF($V375=12,N($F375),0))-CI375-EG375&lt;0.005,0,(GE374*(1+GE$5/Setup!$C$36)+IF($V375=12,N($F375),0))-CI375-EG375)</f>
        <v>0</v>
      </c>
      <c r="GF375" s="48" t="n">
        <f aca="false">IF((GF374*(1+GF$5/Setup!$C$36)+IF($V375=13,N($F375),0))-CJ375-EH375&lt;0.005,0,(GF374*(1+GF$5/Setup!$C$36)+IF($V375=13,N($F375),0))-CJ375-EH375)</f>
        <v>0</v>
      </c>
      <c r="GG375" s="48" t="n">
        <f aca="false">IF((GG374*(1+GG$5/Setup!$C$36)+IF($V375=14,N($F375),0))-CK375-EI375&lt;0.005,0,(GG374*(1+GG$5/Setup!$C$36)+IF($V375=14,N($F375),0))-CK375-EI375)</f>
        <v>0</v>
      </c>
      <c r="GH375" s="48" t="n">
        <f aca="false">IF((GH374*(1+GH$5/Setup!$C$36)+IF($V375=15,N($F375),0))-CL375-EJ375&lt;0.005,0,(GH374*(1+GH$5/Setup!$C$36)+IF($V375=15,N($F375),0))-CL375-EJ375)</f>
        <v>0</v>
      </c>
      <c r="GI375" s="48" t="n">
        <f aca="false">IF((GI374*(1+GI$5/Setup!$C$36)+IF($V375=16,N($F375),0))-CM375-EK375&lt;0.005,0,(GI374*(1+GI$5/Setup!$C$36)+IF($V375=16,N($F375),0))-CM375-EK375)</f>
        <v>0</v>
      </c>
      <c r="GJ375" s="48" t="n">
        <f aca="false">IF((GJ374*(1+GJ$5/Setup!$C$36)+IF($V375=17,N($F375),0))-CN375-EL375&lt;0.005,0,(GJ374*(1+GJ$5/Setup!$C$36)+IF($V375=17,N($F375),0))-CN375-EL375)</f>
        <v>0</v>
      </c>
      <c r="GK375" s="48" t="n">
        <f aca="false">IF((GK374*(1+GK$5/Setup!$C$36)+IF($V375=18,N($F375),0))-CO375-EM375&lt;0.005,0,(GK374*(1+GK$5/Setup!$C$36)+IF($V375=18,N($F375),0))-CO375-EM375)</f>
        <v>0</v>
      </c>
      <c r="GL375" s="48" t="n">
        <f aca="false">IF((GL374*(1+GL$5/Setup!$C$36)+IF($V375=19,N($F375),0))-CP375-EN375&lt;0.005,0,(GL374*(1+GL$5/Setup!$C$36)+IF($V375=19,N($F375),0))-CP375-EN375)</f>
        <v>0</v>
      </c>
      <c r="GM375" s="48" t="n">
        <f aca="false">IF((GM374*(1+GM$5/Setup!$C$36)+IF($V375=20,N($F375),0))-CQ375-EO375&lt;0.005,0,(GM374*(1+GM$5/Setup!$C$36)+IF($V375=20,N($F375),0))-CQ375-EO375)</f>
        <v>0</v>
      </c>
      <c r="GN375" s="48" t="n">
        <f aca="false">IF((GN374*(1+GN$5/Setup!$C$36)+IF($V375=21,N($F375),0))-CR375-EP375&lt;0.005,0,(GN374*(1+GN$5/Setup!$C$36)+IF($V375=21,N($F375),0))-CR375-EP375)</f>
        <v>0</v>
      </c>
      <c r="GO375" s="48" t="n">
        <f aca="false">IF((GO374*(1+GO$5/Setup!$C$36)+IF($V375=22,N($F375),0))-CS375-EQ375&lt;0.005,0,(GO374*(1+GO$5/Setup!$C$36)+IF($V375=22,N($F375),0))-CS375-EQ375)</f>
        <v>0</v>
      </c>
      <c r="GP375" s="48" t="n">
        <f aca="false">IF((GP374*(1+GP$5/Setup!$C$36)+IF($V375=23,N($F375),0))-CT375-ER375&lt;0.005,0,(GP374*(1+GP$5/Setup!$C$36)+IF($V375=23,N($F375),0))-CT375-ER375)</f>
        <v>0</v>
      </c>
      <c r="GQ375" s="48" t="n">
        <f aca="false">IF((GQ374*(1+GQ$5/Setup!$C$36)+IF($V375=24,N($F375),0))-CU375-ES375&lt;0.005,0,(GQ374*(1+GQ$5/Setup!$C$36)+IF($V375=24,N($F375),0))-CU375-ES375)</f>
        <v>0</v>
      </c>
      <c r="GR375" s="48" t="n">
        <f aca="false">IF((GR374*(1+GR$5/Setup!$C$36)+IF($V375=25,N($F375),0))-CV375-ET375&lt;0.005,0,(GR374*(1+GR$5/Setup!$C$36)+IF($V375=25,N($F375),0))-CV375-ET375)</f>
        <v>0</v>
      </c>
      <c r="GS375" s="48" t="n">
        <f aca="false">IF((GS374*(1+GS$5/Setup!$C$36)+IF($V375=26,N($F375),0))-CW375-EU375&lt;0.005,0,(GS374*(1+GS$5/Setup!$C$36)+IF($V375=26,N($F375),0))-CW375-EU375)</f>
        <v>0</v>
      </c>
      <c r="GT375" s="48" t="n">
        <f aca="false">IF((GT374*(1+GT$5/Setup!$C$36)+IF($V375=27,N($F375),0))-CX375-EV375&lt;0.005,0,(GT374*(1+GT$5/Setup!$C$36)+IF($V375=27,N($F375),0))-CX375-EV375)</f>
        <v>0</v>
      </c>
      <c r="GU375" s="48" t="n">
        <f aca="false">IF((GU374*(1+GU$5/Setup!$C$36)+IF($V375=28,N($F375),0))-CY375-EW375&lt;0.005,0,(GU374*(1+GU$5/Setup!$C$36)+IF($V375=28,N($F375),0))-CY375-EW375)</f>
        <v>0</v>
      </c>
      <c r="GV375" s="48" t="n">
        <f aca="false">IF((GV374*(1+GV$5/Setup!$C$36)+IF($V375=29,N($F375),0))-CZ375-EX375&lt;0.005,0,(GV374*(1+GV$5/Setup!$C$36)+IF($V375=29,N($F375),0))-CZ375-EX375)</f>
        <v>0</v>
      </c>
      <c r="GW375" s="48" t="n">
        <f aca="false">IF((GW374*(1+GW$5/Setup!$C$36)+IF($V375=30,N($F375),0))-DA375-EY375&lt;0.005,0,(GW374*(1+GW$5/Setup!$C$36)+IF($V375=30,N($F375),0))-DA375-EY375)</f>
        <v>0</v>
      </c>
      <c r="GX375" s="48" t="n">
        <f aca="false">IF((GX374*(1+GX$5/Setup!$C$36)+IF($V375=31,N($F375),0))-DB375-EZ375&lt;0.005,0,(GX374*(1+GX$5/Setup!$C$36)+IF($V375=31,N($F375),0))-DB375-EZ375)</f>
        <v>0</v>
      </c>
      <c r="GY375" s="48" t="n">
        <f aca="false">IF((GY374*(1+GY$5/Setup!$C$36)+IF($V375=32,N($F375),0))-DC375-FA375&lt;0.005,0,(GY374*(1+GY$5/Setup!$C$36)+IF($V375=32,N($F375),0))-DC375-FA375)</f>
        <v>0</v>
      </c>
      <c r="GZ375" s="48" t="n">
        <f aca="false">IF((GZ374*(1+GZ$5/Setup!$C$36)+IF($V375=33,N($F375),0))-DD375-FB375&lt;0.005,0,(GZ374*(1+GZ$5/Setup!$C$36)+IF($V375=33,N($F375),0))-DD375-FB375)</f>
        <v>0</v>
      </c>
      <c r="HA375" s="48" t="n">
        <f aca="false">IF((HA374*(1+HA$5/Setup!$C$36)+IF($V375=34,N($F375),0))-DE375-FC375&lt;0.005,0,(HA374*(1+HA$5/Setup!$C$36)+IF($V375=34,N($F375),0))-DE375-FC375)</f>
        <v>0</v>
      </c>
      <c r="HB375" s="48" t="n">
        <f aca="false">IF((HB374*(1+HB$5/Setup!$C$36)+IF($V375=35,N($F375),0))-DF375-FD375&lt;0.005,0,(HB374*(1+HB$5/Setup!$C$36)+IF($V375=35,N($F375),0))-DF375-FD375)</f>
        <v>0</v>
      </c>
      <c r="HC375" s="48" t="n">
        <f aca="false">IF((HC374*(1+HC$5/Setup!$C$36)+IF($V375=36,N($F375),0))-DG375-FE375&lt;0.005,0,(HC374*(1+HC$5/Setup!$C$36)+IF($V375=36,N($F375),0))-DG375-FE375)</f>
        <v>0</v>
      </c>
      <c r="HD375" s="48" t="n">
        <f aca="false">IF((HD374*(1+HD$5/Setup!$C$36)+IF($V375=37,N($F375),0))-DH375-FF375&lt;0.005,0,(HD374*(1+HD$5/Setup!$C$36)+IF($V375=37,N($F375),0))-DH375-FF375)</f>
        <v>0</v>
      </c>
      <c r="HE375" s="48" t="n">
        <f aca="false">IF((HE374*(1+HE$5/Setup!$C$36)+IF($V375=38,N($F375),0))-DI375-FG375&lt;0.005,0,(HE374*(1+HE$5/Setup!$C$36)+IF($V375=38,N($F375),0))-DI375-FG375)</f>
        <v>0</v>
      </c>
      <c r="HF375" s="48" t="n">
        <f aca="false">IF((HF374*(1+HF$5/Setup!$C$36)+IF($V375=39,N($F375),0))-DJ375-FH375&lt;0.005,0,(HF374*(1+HF$5/Setup!$C$36)+IF($V375=39,N($F375),0))-DJ375-FH375)</f>
        <v>0</v>
      </c>
      <c r="HG375" s="48" t="n">
        <f aca="false">IF((HG374*(1+HG$5/Setup!$C$36)+IF($V375=40,N($F375),0))-DK375-FI375&lt;0.005,0,(HG374*(1+HG$5/Setup!$C$36)+IF($V375=40,N($F375),0))-DK375-FI375)</f>
        <v>0</v>
      </c>
      <c r="HH375" s="48" t="n">
        <f aca="false">IF((HH374*(1+HH$5/Setup!$C$36)+IF($V375=41,N($F375),0))-DL375-FJ375&lt;0.005,0,(HH374*(1+HH$5/Setup!$C$36)+IF($V375=41,N($F375),0))-DL375-FJ375)</f>
        <v>0</v>
      </c>
      <c r="HI375" s="48" t="n">
        <f aca="false">IF((HI374*(1+HI$5/Setup!$C$36)+IF($V375=42,N($F375),0))-DM375-FK375&lt;0.005,0,(HI374*(1+HI$5/Setup!$C$36)+IF($V375=42,N($F375),0))-DM375-FK375)</f>
        <v>0</v>
      </c>
      <c r="HJ375" s="48" t="n">
        <f aca="false">IF((HJ374*(1+HJ$5/Setup!$C$36)+IF($V375=43,N($F375),0))-DN375-FL375&lt;0.005,0,(HJ374*(1+HJ$5/Setup!$C$36)+IF($V375=43,N($F375),0))-DN375-FL375)</f>
        <v>0</v>
      </c>
      <c r="HK375" s="48" t="n">
        <f aca="false">IF((HK374*(1+HK$5/Setup!$C$36)+IF($V375=44,N($F375),0))-DO375-FM375&lt;0.005,0,(HK374*(1+HK$5/Setup!$C$36)+IF($V375=44,N($F375),0))-DO375-FM375)</f>
        <v>0</v>
      </c>
      <c r="HL375" s="48" t="n">
        <f aca="false">IF((HL374*(1+HL$5/Setup!$C$36)+IF($V375=45,N($F375),0))-DP375-FN375&lt;0.005,0,(HL374*(1+HL$5/Setup!$C$36)+IF($V375=45,N($F375),0))-DP375-FN375)</f>
        <v>0</v>
      </c>
      <c r="HM375" s="48" t="n">
        <f aca="false">IF((HM374*(1+HM$5/Setup!$C$36)+IF($V375=46,N($F375),0))-DQ375-FO375&lt;0.005,0,(HM374*(1+HM$5/Setup!$C$36)+IF($V375=46,N($F375),0))-DQ375-FO375)</f>
        <v>0</v>
      </c>
      <c r="HN375" s="48" t="n">
        <f aca="false">IF((HN374*(1+HN$5/Setup!$C$36)+IF($V375=47,N($F375),0))-DR375-FP375&lt;0.005,0,(HN374*(1+HN$5/Setup!$C$36)+IF($V375=47,N($F375),0))-DR375-FP375)</f>
        <v>0</v>
      </c>
      <c r="HO375" s="48" t="n">
        <f aca="false">IF((HO374*(1+HO$5/Setup!$C$36)+IF($V375=48,N($F375),0))-DS375-FQ375&lt;0.005,0,(HO374*(1+HO$5/Setup!$C$36)+IF($V375=48,N($F375),0))-DS375-FQ375)</f>
        <v>0</v>
      </c>
      <c r="HP375" s="48" t="n">
        <f aca="false">IF((HP374*(1+HP$5/Setup!$C$36)+IF($V375=49,N($F375),0))-DT375-FR375&lt;0.005,0,(HP374*(1+HP$5/Setup!$C$36)+IF($V375=49,N($F375),0))-DT375-FR375)</f>
        <v>0</v>
      </c>
      <c r="HQ375" s="48" t="n">
        <f aca="false">IF((HQ374*(1+HQ$5/Setup!$C$36)+IF($V375=50,N($F375),0))-DU375-FS375&lt;0.005,0,(HQ374*(1+HQ$5/Setup!$C$36)+IF($V375=50,N($F375),0))-DU375-FS375)</f>
        <v>0</v>
      </c>
    </row>
    <row r="376" customFormat="false" ht="15" hidden="false" customHeight="false" outlineLevel="0" collapsed="false">
      <c r="A376" s="44" t="n">
        <v>368</v>
      </c>
      <c r="B376" s="45" t="n">
        <f aca="false">IF(Setup!$C$7="Every month",EDATE(Setup!$C$8,($A376-1)),IF(Setup!$C$7="Twice a month",DATE(YEAR(Setup!$C$8),MONTH(Setup!$C$8)+INT((($A376-1)+Setup!$C$41)/2),MIN(IF(MOD(($A376-1)+Setup!$C$41,2)=0,Setup!$C$39,Setup!$C$40),DAY(EOMONTH(DATE(YEAR(Setup!$C$8),MONTH(Setup!$C$8)+INT((($A376-1)+Setup!$C$41)/2),1),0)))),Setup!$C$8+($A376-1)*IF(Setup!$C$7="Every week",7,14)))</f>
        <v>51463</v>
      </c>
      <c r="C376" s="45" t="n">
        <f aca="false">IF(Setup!$C$7="Every month",EDATE(Setup!$C$8,$A376),IF(Setup!$C$7="Twice a month",DATE(YEAR(Setup!$C$8),MONTH(Setup!$C$8)+INT(($A376+Setup!$C$41)/2),MIN(IF(MOD($A376+Setup!$C$41,2)=0,Setup!$C$39,Setup!$C$40),DAY(EOMONTH(DATE(YEAR(Setup!$C$8),MONTH(Setup!$C$8)+INT(($A376+Setup!$C$41)/2),1),0)))),Setup!$C$8+$A376*IF(Setup!$C$7="Every week",7,14)))</f>
        <v>51477</v>
      </c>
      <c r="D376" s="46"/>
      <c r="E376" s="47"/>
      <c r="F376" s="47"/>
      <c r="G376" s="47"/>
      <c r="H376" s="47"/>
      <c r="I376" s="48" t="n">
        <f aca="false">N(Setup!$C$11)+N(E376)</f>
        <v>100</v>
      </c>
      <c r="J376" s="48" t="n">
        <f aca="false">MIN(Setup!$C$37,MAX(I376,0))</f>
        <v>9.23076923076923</v>
      </c>
      <c r="K376" s="48" t="n">
        <f aca="false">MIN(MAX(N(Setup!$C$14)-L375,0),MAX(I376-J376,0))</f>
        <v>0</v>
      </c>
      <c r="L376" s="48" t="n">
        <f aca="false">L375+K376-N(G376)</f>
        <v>500</v>
      </c>
      <c r="M376" s="48" t="n">
        <f aca="false">M375+J376-N(H376)</f>
        <v>3396.92307692306</v>
      </c>
      <c r="N376" s="48" t="n">
        <f aca="false">SUM(BX376:DU376)</f>
        <v>0</v>
      </c>
      <c r="O376" s="48" t="n">
        <f aca="false">SUM(Z376:BW376)-N376</f>
        <v>0</v>
      </c>
      <c r="P376" s="48" t="n">
        <f aca="false">MAX(I376-J376-K376,0)+O376</f>
        <v>90.7692307692308</v>
      </c>
      <c r="Q376" s="48" t="n">
        <f aca="false">SUM(DV376:FS376)</f>
        <v>0</v>
      </c>
      <c r="R376" s="49" t="n">
        <f aca="false">N376+J376+K376+Q376</f>
        <v>9.23076923076923</v>
      </c>
      <c r="S376" s="48" t="n">
        <f aca="false">T376-T375-N(F376)+N376+Q376</f>
        <v>0</v>
      </c>
      <c r="T376" s="49" t="n">
        <f aca="false">SUM(FT376:HQ376)</f>
        <v>0</v>
      </c>
      <c r="U376" s="44" t="str">
        <f aca="false">IF(T375&lt;0.005,"",INDEX(Helpers!$C$2:$C$51,IF(_xlfn.MINIFS($DV$6:$FS$6,DV376:FS376,"&gt;0.005")=0,V376,_xlfn.MINIFS($DV$6:$FS$6,DV376:FS376,"&gt;0.005"))))</f>
        <v/>
      </c>
      <c r="V376" s="44" t="n">
        <f aca="false">IF(_xlfn.MINIFS($FT$6:$HQ$6,FT375:HQ375,"&gt;0.005")=0,1,_xlfn.MINIFS($FT$6:$HQ$6,FT375:HQ375,"&gt;0.005"))</f>
        <v>1</v>
      </c>
      <c r="W376" s="44" t="n">
        <f aca="false">IF(AND(D376&lt;&gt;"Paid",T375&gt;0.005),1,0)</f>
        <v>0</v>
      </c>
      <c r="X376" s="48" t="n">
        <f aca="false">SUMPRODUCT(((Helpers!$G$2:$G$51*(1+(Helpers!$D$2:$D$51+0.000000001)/12)^(($B376-Setup!$C$8)/(365.25/12))-Helpers!$E$2:$E$51*((1+(Helpers!$D$2:$D$51+0.000000001)/12)^(($B376-Setup!$C$8)/(365.25/12))-1)/((Helpers!$D$2:$D$51+0.000000001)/12))&gt;0)*(Helpers!$G$2:$G$51*(1+(Helpers!$D$2:$D$51+0.000000001)/12)^(($B376-Setup!$C$8)/(365.25/12))-Helpers!$E$2:$E$51*((1+(Helpers!$D$2:$D$51+0.000000001)/12)^(($B376-Setup!$C$8)/(365.25/12))-1)/((Helpers!$D$2:$D$51+0.000000001)/12)))</f>
        <v>0</v>
      </c>
      <c r="Y376" s="48"/>
      <c r="Z376" s="48" t="n">
        <f aca="false">IF(OR(N(Z$5)=0,Z$6=""),0,Z$5*((DATE(YEAR($B376),MONTH($B376),MIN(Z$6,DAY(EOMONTH($B376,0))))&gt;=$B376)*(DATE(YEAR($B376),MONTH($B376),MIN(Z$6,DAY(EOMONTH($B376,0))))&lt;$C376)+(DATE(YEAR($B376),MONTH($B376)+1,MIN(Z$6,DAY(EOMONTH($B376,1))))&gt;=$B376)*(DATE(YEAR($B376),MONTH($B376)+1,MIN(Z$6,DAY(EOMONTH($B376,1))))&lt;$C376)))</f>
        <v>0</v>
      </c>
      <c r="AA376" s="48" t="n">
        <f aca="false">IF(OR(N(AA$5)=0,AA$6=""),0,AA$5*((DATE(YEAR($B376),MONTH($B376),MIN(AA$6,DAY(EOMONTH($B376,0))))&gt;=$B376)*(DATE(YEAR($B376),MONTH($B376),MIN(AA$6,DAY(EOMONTH($B376,0))))&lt;$C376)+(DATE(YEAR($B376),MONTH($B376)+1,MIN(AA$6,DAY(EOMONTH($B376,1))))&gt;=$B376)*(DATE(YEAR($B376),MONTH($B376)+1,MIN(AA$6,DAY(EOMONTH($B376,1))))&lt;$C376)))</f>
        <v>0</v>
      </c>
      <c r="AB376" s="48" t="n">
        <f aca="false">IF(OR(N(AB$5)=0,AB$6=""),0,AB$5*((DATE(YEAR($B376),MONTH($B376),MIN(AB$6,DAY(EOMONTH($B376,0))))&gt;=$B376)*(DATE(YEAR($B376),MONTH($B376),MIN(AB$6,DAY(EOMONTH($B376,0))))&lt;$C376)+(DATE(YEAR($B376),MONTH($B376)+1,MIN(AB$6,DAY(EOMONTH($B376,1))))&gt;=$B376)*(DATE(YEAR($B376),MONTH($B376)+1,MIN(AB$6,DAY(EOMONTH($B376,1))))&lt;$C376)))</f>
        <v>0</v>
      </c>
      <c r="AC376" s="48" t="n">
        <f aca="false">IF(OR(N(AC$5)=0,AC$6=""),0,AC$5*((DATE(YEAR($B376),MONTH($B376),MIN(AC$6,DAY(EOMONTH($B376,0))))&gt;=$B376)*(DATE(YEAR($B376),MONTH($B376),MIN(AC$6,DAY(EOMONTH($B376,0))))&lt;$C376)+(DATE(YEAR($B376),MONTH($B376)+1,MIN(AC$6,DAY(EOMONTH($B376,1))))&gt;=$B376)*(DATE(YEAR($B376),MONTH($B376)+1,MIN(AC$6,DAY(EOMONTH($B376,1))))&lt;$C376)))</f>
        <v>0</v>
      </c>
      <c r="AD376" s="48" t="n">
        <f aca="false">IF(OR(N(AD$5)=0,AD$6=""),0,AD$5*((DATE(YEAR($B376),MONTH($B376),MIN(AD$6,DAY(EOMONTH($B376,0))))&gt;=$B376)*(DATE(YEAR($B376),MONTH($B376),MIN(AD$6,DAY(EOMONTH($B376,0))))&lt;$C376)+(DATE(YEAR($B376),MONTH($B376)+1,MIN(AD$6,DAY(EOMONTH($B376,1))))&gt;=$B376)*(DATE(YEAR($B376),MONTH($B376)+1,MIN(AD$6,DAY(EOMONTH($B376,1))))&lt;$C376)))</f>
        <v>0</v>
      </c>
      <c r="AE376" s="48" t="n">
        <f aca="false">IF(OR(N(AE$5)=0,AE$6=""),0,AE$5*((DATE(YEAR($B376),MONTH($B376),MIN(AE$6,DAY(EOMONTH($B376,0))))&gt;=$B376)*(DATE(YEAR($B376),MONTH($B376),MIN(AE$6,DAY(EOMONTH($B376,0))))&lt;$C376)+(DATE(YEAR($B376),MONTH($B376)+1,MIN(AE$6,DAY(EOMONTH($B376,1))))&gt;=$B376)*(DATE(YEAR($B376),MONTH($B376)+1,MIN(AE$6,DAY(EOMONTH($B376,1))))&lt;$C376)))</f>
        <v>0</v>
      </c>
      <c r="AF376" s="48" t="n">
        <f aca="false">IF(OR(N(AF$5)=0,AF$6=""),0,AF$5*((DATE(YEAR($B376),MONTH($B376),MIN(AF$6,DAY(EOMONTH($B376,0))))&gt;=$B376)*(DATE(YEAR($B376),MONTH($B376),MIN(AF$6,DAY(EOMONTH($B376,0))))&lt;$C376)+(DATE(YEAR($B376),MONTH($B376)+1,MIN(AF$6,DAY(EOMONTH($B376,1))))&gt;=$B376)*(DATE(YEAR($B376),MONTH($B376)+1,MIN(AF$6,DAY(EOMONTH($B376,1))))&lt;$C376)))</f>
        <v>0</v>
      </c>
      <c r="AG376" s="48" t="n">
        <f aca="false">IF(OR(N(AG$5)=0,AG$6=""),0,AG$5*((DATE(YEAR($B376),MONTH($B376),MIN(AG$6,DAY(EOMONTH($B376,0))))&gt;=$B376)*(DATE(YEAR($B376),MONTH($B376),MIN(AG$6,DAY(EOMONTH($B376,0))))&lt;$C376)+(DATE(YEAR($B376),MONTH($B376)+1,MIN(AG$6,DAY(EOMONTH($B376,1))))&gt;=$B376)*(DATE(YEAR($B376),MONTH($B376)+1,MIN(AG$6,DAY(EOMONTH($B376,1))))&lt;$C376)))</f>
        <v>0</v>
      </c>
      <c r="AH376" s="48" t="n">
        <f aca="false">IF(OR(N(AH$5)=0,AH$6=""),0,AH$5*((DATE(YEAR($B376),MONTH($B376),MIN(AH$6,DAY(EOMONTH($B376,0))))&gt;=$B376)*(DATE(YEAR($B376),MONTH($B376),MIN(AH$6,DAY(EOMONTH($B376,0))))&lt;$C376)+(DATE(YEAR($B376),MONTH($B376)+1,MIN(AH$6,DAY(EOMONTH($B376,1))))&gt;=$B376)*(DATE(YEAR($B376),MONTH($B376)+1,MIN(AH$6,DAY(EOMONTH($B376,1))))&lt;$C376)))</f>
        <v>0</v>
      </c>
      <c r="AI376" s="48" t="n">
        <f aca="false">IF(OR(N(AI$5)=0,AI$6=""),0,AI$5*((DATE(YEAR($B376),MONTH($B376),MIN(AI$6,DAY(EOMONTH($B376,0))))&gt;=$B376)*(DATE(YEAR($B376),MONTH($B376),MIN(AI$6,DAY(EOMONTH($B376,0))))&lt;$C376)+(DATE(YEAR($B376),MONTH($B376)+1,MIN(AI$6,DAY(EOMONTH($B376,1))))&gt;=$B376)*(DATE(YEAR($B376),MONTH($B376)+1,MIN(AI$6,DAY(EOMONTH($B376,1))))&lt;$C376)))</f>
        <v>0</v>
      </c>
      <c r="AJ376" s="48" t="n">
        <f aca="false">IF(OR(N(AJ$5)=0,AJ$6=""),0,AJ$5*((DATE(YEAR($B376),MONTH($B376),MIN(AJ$6,DAY(EOMONTH($B376,0))))&gt;=$B376)*(DATE(YEAR($B376),MONTH($B376),MIN(AJ$6,DAY(EOMONTH($B376,0))))&lt;$C376)+(DATE(YEAR($B376),MONTH($B376)+1,MIN(AJ$6,DAY(EOMONTH($B376,1))))&gt;=$B376)*(DATE(YEAR($B376),MONTH($B376)+1,MIN(AJ$6,DAY(EOMONTH($B376,1))))&lt;$C376)))</f>
        <v>0</v>
      </c>
      <c r="AK376" s="48" t="n">
        <f aca="false">IF(OR(N(AK$5)=0,AK$6=""),0,AK$5*((DATE(YEAR($B376),MONTH($B376),MIN(AK$6,DAY(EOMONTH($B376,0))))&gt;=$B376)*(DATE(YEAR($B376),MONTH($B376),MIN(AK$6,DAY(EOMONTH($B376,0))))&lt;$C376)+(DATE(YEAR($B376),MONTH($B376)+1,MIN(AK$6,DAY(EOMONTH($B376,1))))&gt;=$B376)*(DATE(YEAR($B376),MONTH($B376)+1,MIN(AK$6,DAY(EOMONTH($B376,1))))&lt;$C376)))</f>
        <v>0</v>
      </c>
      <c r="AL376" s="48" t="n">
        <f aca="false">IF(OR(N(AL$5)=0,AL$6=""),0,AL$5*((DATE(YEAR($B376),MONTH($B376),MIN(AL$6,DAY(EOMONTH($B376,0))))&gt;=$B376)*(DATE(YEAR($B376),MONTH($B376),MIN(AL$6,DAY(EOMONTH($B376,0))))&lt;$C376)+(DATE(YEAR($B376),MONTH($B376)+1,MIN(AL$6,DAY(EOMONTH($B376,1))))&gt;=$B376)*(DATE(YEAR($B376),MONTH($B376)+1,MIN(AL$6,DAY(EOMONTH($B376,1))))&lt;$C376)))</f>
        <v>0</v>
      </c>
      <c r="AM376" s="48" t="n">
        <f aca="false">IF(OR(N(AM$5)=0,AM$6=""),0,AM$5*((DATE(YEAR($B376),MONTH($B376),MIN(AM$6,DAY(EOMONTH($B376,0))))&gt;=$B376)*(DATE(YEAR($B376),MONTH($B376),MIN(AM$6,DAY(EOMONTH($B376,0))))&lt;$C376)+(DATE(YEAR($B376),MONTH($B376)+1,MIN(AM$6,DAY(EOMONTH($B376,1))))&gt;=$B376)*(DATE(YEAR($B376),MONTH($B376)+1,MIN(AM$6,DAY(EOMONTH($B376,1))))&lt;$C376)))</f>
        <v>0</v>
      </c>
      <c r="AN376" s="48" t="n">
        <f aca="false">IF(OR(N(AN$5)=0,AN$6=""),0,AN$5*((DATE(YEAR($B376),MONTH($B376),MIN(AN$6,DAY(EOMONTH($B376,0))))&gt;=$B376)*(DATE(YEAR($B376),MONTH($B376),MIN(AN$6,DAY(EOMONTH($B376,0))))&lt;$C376)+(DATE(YEAR($B376),MONTH($B376)+1,MIN(AN$6,DAY(EOMONTH($B376,1))))&gt;=$B376)*(DATE(YEAR($B376),MONTH($B376)+1,MIN(AN$6,DAY(EOMONTH($B376,1))))&lt;$C376)))</f>
        <v>0</v>
      </c>
      <c r="AO376" s="48" t="n">
        <f aca="false">IF(OR(N(AO$5)=0,AO$6=""),0,AO$5*((DATE(YEAR($B376),MONTH($B376),MIN(AO$6,DAY(EOMONTH($B376,0))))&gt;=$B376)*(DATE(YEAR($B376),MONTH($B376),MIN(AO$6,DAY(EOMONTH($B376,0))))&lt;$C376)+(DATE(YEAR($B376),MONTH($B376)+1,MIN(AO$6,DAY(EOMONTH($B376,1))))&gt;=$B376)*(DATE(YEAR($B376),MONTH($B376)+1,MIN(AO$6,DAY(EOMONTH($B376,1))))&lt;$C376)))</f>
        <v>0</v>
      </c>
      <c r="AP376" s="48" t="n">
        <f aca="false">IF(OR(N(AP$5)=0,AP$6=""),0,AP$5*((DATE(YEAR($B376),MONTH($B376),MIN(AP$6,DAY(EOMONTH($B376,0))))&gt;=$B376)*(DATE(YEAR($B376),MONTH($B376),MIN(AP$6,DAY(EOMONTH($B376,0))))&lt;$C376)+(DATE(YEAR($B376),MONTH($B376)+1,MIN(AP$6,DAY(EOMONTH($B376,1))))&gt;=$B376)*(DATE(YEAR($B376),MONTH($B376)+1,MIN(AP$6,DAY(EOMONTH($B376,1))))&lt;$C376)))</f>
        <v>0</v>
      </c>
      <c r="AQ376" s="48" t="n">
        <f aca="false">IF(OR(N(AQ$5)=0,AQ$6=""),0,AQ$5*((DATE(YEAR($B376),MONTH($B376),MIN(AQ$6,DAY(EOMONTH($B376,0))))&gt;=$B376)*(DATE(YEAR($B376),MONTH($B376),MIN(AQ$6,DAY(EOMONTH($B376,0))))&lt;$C376)+(DATE(YEAR($B376),MONTH($B376)+1,MIN(AQ$6,DAY(EOMONTH($B376,1))))&gt;=$B376)*(DATE(YEAR($B376),MONTH($B376)+1,MIN(AQ$6,DAY(EOMONTH($B376,1))))&lt;$C376)))</f>
        <v>0</v>
      </c>
      <c r="AR376" s="48" t="n">
        <f aca="false">IF(OR(N(AR$5)=0,AR$6=""),0,AR$5*((DATE(YEAR($B376),MONTH($B376),MIN(AR$6,DAY(EOMONTH($B376,0))))&gt;=$B376)*(DATE(YEAR($B376),MONTH($B376),MIN(AR$6,DAY(EOMONTH($B376,0))))&lt;$C376)+(DATE(YEAR($B376),MONTH($B376)+1,MIN(AR$6,DAY(EOMONTH($B376,1))))&gt;=$B376)*(DATE(YEAR($B376),MONTH($B376)+1,MIN(AR$6,DAY(EOMONTH($B376,1))))&lt;$C376)))</f>
        <v>0</v>
      </c>
      <c r="AS376" s="48" t="n">
        <f aca="false">IF(OR(N(AS$5)=0,AS$6=""),0,AS$5*((DATE(YEAR($B376),MONTH($B376),MIN(AS$6,DAY(EOMONTH($B376,0))))&gt;=$B376)*(DATE(YEAR($B376),MONTH($B376),MIN(AS$6,DAY(EOMONTH($B376,0))))&lt;$C376)+(DATE(YEAR($B376),MONTH($B376)+1,MIN(AS$6,DAY(EOMONTH($B376,1))))&gt;=$B376)*(DATE(YEAR($B376),MONTH($B376)+1,MIN(AS$6,DAY(EOMONTH($B376,1))))&lt;$C376)))</f>
        <v>0</v>
      </c>
      <c r="AT376" s="48" t="n">
        <f aca="false">IF(OR(N(AT$5)=0,AT$6=""),0,AT$5*((DATE(YEAR($B376),MONTH($B376),MIN(AT$6,DAY(EOMONTH($B376,0))))&gt;=$B376)*(DATE(YEAR($B376),MONTH($B376),MIN(AT$6,DAY(EOMONTH($B376,0))))&lt;$C376)+(DATE(YEAR($B376),MONTH($B376)+1,MIN(AT$6,DAY(EOMONTH($B376,1))))&gt;=$B376)*(DATE(YEAR($B376),MONTH($B376)+1,MIN(AT$6,DAY(EOMONTH($B376,1))))&lt;$C376)))</f>
        <v>0</v>
      </c>
      <c r="AU376" s="48" t="n">
        <f aca="false">IF(OR(N(AU$5)=0,AU$6=""),0,AU$5*((DATE(YEAR($B376),MONTH($B376),MIN(AU$6,DAY(EOMONTH($B376,0))))&gt;=$B376)*(DATE(YEAR($B376),MONTH($B376),MIN(AU$6,DAY(EOMONTH($B376,0))))&lt;$C376)+(DATE(YEAR($B376),MONTH($B376)+1,MIN(AU$6,DAY(EOMONTH($B376,1))))&gt;=$B376)*(DATE(YEAR($B376),MONTH($B376)+1,MIN(AU$6,DAY(EOMONTH($B376,1))))&lt;$C376)))</f>
        <v>0</v>
      </c>
      <c r="AV376" s="48" t="n">
        <f aca="false">IF(OR(N(AV$5)=0,AV$6=""),0,AV$5*((DATE(YEAR($B376),MONTH($B376),MIN(AV$6,DAY(EOMONTH($B376,0))))&gt;=$B376)*(DATE(YEAR($B376),MONTH($B376),MIN(AV$6,DAY(EOMONTH($B376,0))))&lt;$C376)+(DATE(YEAR($B376),MONTH($B376)+1,MIN(AV$6,DAY(EOMONTH($B376,1))))&gt;=$B376)*(DATE(YEAR($B376),MONTH($B376)+1,MIN(AV$6,DAY(EOMONTH($B376,1))))&lt;$C376)))</f>
        <v>0</v>
      </c>
      <c r="AW376" s="48" t="n">
        <f aca="false">IF(OR(N(AW$5)=0,AW$6=""),0,AW$5*((DATE(YEAR($B376),MONTH($B376),MIN(AW$6,DAY(EOMONTH($B376,0))))&gt;=$B376)*(DATE(YEAR($B376),MONTH($B376),MIN(AW$6,DAY(EOMONTH($B376,0))))&lt;$C376)+(DATE(YEAR($B376),MONTH($B376)+1,MIN(AW$6,DAY(EOMONTH($B376,1))))&gt;=$B376)*(DATE(YEAR($B376),MONTH($B376)+1,MIN(AW$6,DAY(EOMONTH($B376,1))))&lt;$C376)))</f>
        <v>0</v>
      </c>
      <c r="AX376" s="48" t="n">
        <f aca="false">IF(OR(N(AX$5)=0,AX$6=""),0,AX$5*((DATE(YEAR($B376),MONTH($B376),MIN(AX$6,DAY(EOMONTH($B376,0))))&gt;=$B376)*(DATE(YEAR($B376),MONTH($B376),MIN(AX$6,DAY(EOMONTH($B376,0))))&lt;$C376)+(DATE(YEAR($B376),MONTH($B376)+1,MIN(AX$6,DAY(EOMONTH($B376,1))))&gt;=$B376)*(DATE(YEAR($B376),MONTH($B376)+1,MIN(AX$6,DAY(EOMONTH($B376,1))))&lt;$C376)))</f>
        <v>0</v>
      </c>
      <c r="AY376" s="48" t="n">
        <f aca="false">IF(OR(N(AY$5)=0,AY$6=""),0,AY$5*((DATE(YEAR($B376),MONTH($B376),MIN(AY$6,DAY(EOMONTH($B376,0))))&gt;=$B376)*(DATE(YEAR($B376),MONTH($B376),MIN(AY$6,DAY(EOMONTH($B376,0))))&lt;$C376)+(DATE(YEAR($B376),MONTH($B376)+1,MIN(AY$6,DAY(EOMONTH($B376,1))))&gt;=$B376)*(DATE(YEAR($B376),MONTH($B376)+1,MIN(AY$6,DAY(EOMONTH($B376,1))))&lt;$C376)))</f>
        <v>0</v>
      </c>
      <c r="AZ376" s="48" t="n">
        <f aca="false">IF(OR(N(AZ$5)=0,AZ$6=""),0,AZ$5*((DATE(YEAR($B376),MONTH($B376),MIN(AZ$6,DAY(EOMONTH($B376,0))))&gt;=$B376)*(DATE(YEAR($B376),MONTH($B376),MIN(AZ$6,DAY(EOMONTH($B376,0))))&lt;$C376)+(DATE(YEAR($B376),MONTH($B376)+1,MIN(AZ$6,DAY(EOMONTH($B376,1))))&gt;=$B376)*(DATE(YEAR($B376),MONTH($B376)+1,MIN(AZ$6,DAY(EOMONTH($B376,1))))&lt;$C376)))</f>
        <v>0</v>
      </c>
      <c r="BA376" s="48" t="n">
        <f aca="false">IF(OR(N(BA$5)=0,BA$6=""),0,BA$5*((DATE(YEAR($B376),MONTH($B376),MIN(BA$6,DAY(EOMONTH($B376,0))))&gt;=$B376)*(DATE(YEAR($B376),MONTH($B376),MIN(BA$6,DAY(EOMONTH($B376,0))))&lt;$C376)+(DATE(YEAR($B376),MONTH($B376)+1,MIN(BA$6,DAY(EOMONTH($B376,1))))&gt;=$B376)*(DATE(YEAR($B376),MONTH($B376)+1,MIN(BA$6,DAY(EOMONTH($B376,1))))&lt;$C376)))</f>
        <v>0</v>
      </c>
      <c r="BB376" s="48" t="n">
        <f aca="false">IF(OR(N(BB$5)=0,BB$6=""),0,BB$5*((DATE(YEAR($B376),MONTH($B376),MIN(BB$6,DAY(EOMONTH($B376,0))))&gt;=$B376)*(DATE(YEAR($B376),MONTH($B376),MIN(BB$6,DAY(EOMONTH($B376,0))))&lt;$C376)+(DATE(YEAR($B376),MONTH($B376)+1,MIN(BB$6,DAY(EOMONTH($B376,1))))&gt;=$B376)*(DATE(YEAR($B376),MONTH($B376)+1,MIN(BB$6,DAY(EOMONTH($B376,1))))&lt;$C376)))</f>
        <v>0</v>
      </c>
      <c r="BC376" s="48" t="n">
        <f aca="false">IF(OR(N(BC$5)=0,BC$6=""),0,BC$5*((DATE(YEAR($B376),MONTH($B376),MIN(BC$6,DAY(EOMONTH($B376,0))))&gt;=$B376)*(DATE(YEAR($B376),MONTH($B376),MIN(BC$6,DAY(EOMONTH($B376,0))))&lt;$C376)+(DATE(YEAR($B376),MONTH($B376)+1,MIN(BC$6,DAY(EOMONTH($B376,1))))&gt;=$B376)*(DATE(YEAR($B376),MONTH($B376)+1,MIN(BC$6,DAY(EOMONTH($B376,1))))&lt;$C376)))</f>
        <v>0</v>
      </c>
      <c r="BD376" s="48" t="n">
        <f aca="false">IF(OR(N(BD$5)=0,BD$6=""),0,BD$5*((DATE(YEAR($B376),MONTH($B376),MIN(BD$6,DAY(EOMONTH($B376,0))))&gt;=$B376)*(DATE(YEAR($B376),MONTH($B376),MIN(BD$6,DAY(EOMONTH($B376,0))))&lt;$C376)+(DATE(YEAR($B376),MONTH($B376)+1,MIN(BD$6,DAY(EOMONTH($B376,1))))&gt;=$B376)*(DATE(YEAR($B376),MONTH($B376)+1,MIN(BD$6,DAY(EOMONTH($B376,1))))&lt;$C376)))</f>
        <v>0</v>
      </c>
      <c r="BE376" s="48" t="n">
        <f aca="false">IF(OR(N(BE$5)=0,BE$6=""),0,BE$5*((DATE(YEAR($B376),MONTH($B376),MIN(BE$6,DAY(EOMONTH($B376,0))))&gt;=$B376)*(DATE(YEAR($B376),MONTH($B376),MIN(BE$6,DAY(EOMONTH($B376,0))))&lt;$C376)+(DATE(YEAR($B376),MONTH($B376)+1,MIN(BE$6,DAY(EOMONTH($B376,1))))&gt;=$B376)*(DATE(YEAR($B376),MONTH($B376)+1,MIN(BE$6,DAY(EOMONTH($B376,1))))&lt;$C376)))</f>
        <v>0</v>
      </c>
      <c r="BF376" s="48" t="n">
        <f aca="false">IF(OR(N(BF$5)=0,BF$6=""),0,BF$5*((DATE(YEAR($B376),MONTH($B376),MIN(BF$6,DAY(EOMONTH($B376,0))))&gt;=$B376)*(DATE(YEAR($B376),MONTH($B376),MIN(BF$6,DAY(EOMONTH($B376,0))))&lt;$C376)+(DATE(YEAR($B376),MONTH($B376)+1,MIN(BF$6,DAY(EOMONTH($B376,1))))&gt;=$B376)*(DATE(YEAR($B376),MONTH($B376)+1,MIN(BF$6,DAY(EOMONTH($B376,1))))&lt;$C376)))</f>
        <v>0</v>
      </c>
      <c r="BG376" s="48" t="n">
        <f aca="false">IF(OR(N(BG$5)=0,BG$6=""),0,BG$5*((DATE(YEAR($B376),MONTH($B376),MIN(BG$6,DAY(EOMONTH($B376,0))))&gt;=$B376)*(DATE(YEAR($B376),MONTH($B376),MIN(BG$6,DAY(EOMONTH($B376,0))))&lt;$C376)+(DATE(YEAR($B376),MONTH($B376)+1,MIN(BG$6,DAY(EOMONTH($B376,1))))&gt;=$B376)*(DATE(YEAR($B376),MONTH($B376)+1,MIN(BG$6,DAY(EOMONTH($B376,1))))&lt;$C376)))</f>
        <v>0</v>
      </c>
      <c r="BH376" s="48" t="n">
        <f aca="false">IF(OR(N(BH$5)=0,BH$6=""),0,BH$5*((DATE(YEAR($B376),MONTH($B376),MIN(BH$6,DAY(EOMONTH($B376,0))))&gt;=$B376)*(DATE(YEAR($B376),MONTH($B376),MIN(BH$6,DAY(EOMONTH($B376,0))))&lt;$C376)+(DATE(YEAR($B376),MONTH($B376)+1,MIN(BH$6,DAY(EOMONTH($B376,1))))&gt;=$B376)*(DATE(YEAR($B376),MONTH($B376)+1,MIN(BH$6,DAY(EOMONTH($B376,1))))&lt;$C376)))</f>
        <v>0</v>
      </c>
      <c r="BI376" s="48" t="n">
        <f aca="false">IF(OR(N(BI$5)=0,BI$6=""),0,BI$5*((DATE(YEAR($B376),MONTH($B376),MIN(BI$6,DAY(EOMONTH($B376,0))))&gt;=$B376)*(DATE(YEAR($B376),MONTH($B376),MIN(BI$6,DAY(EOMONTH($B376,0))))&lt;$C376)+(DATE(YEAR($B376),MONTH($B376)+1,MIN(BI$6,DAY(EOMONTH($B376,1))))&gt;=$B376)*(DATE(YEAR($B376),MONTH($B376)+1,MIN(BI$6,DAY(EOMONTH($B376,1))))&lt;$C376)))</f>
        <v>0</v>
      </c>
      <c r="BJ376" s="48" t="n">
        <f aca="false">IF(OR(N(BJ$5)=0,BJ$6=""),0,BJ$5*((DATE(YEAR($B376),MONTH($B376),MIN(BJ$6,DAY(EOMONTH($B376,0))))&gt;=$B376)*(DATE(YEAR($B376),MONTH($B376),MIN(BJ$6,DAY(EOMONTH($B376,0))))&lt;$C376)+(DATE(YEAR($B376),MONTH($B376)+1,MIN(BJ$6,DAY(EOMONTH($B376,1))))&gt;=$B376)*(DATE(YEAR($B376),MONTH($B376)+1,MIN(BJ$6,DAY(EOMONTH($B376,1))))&lt;$C376)))</f>
        <v>0</v>
      </c>
      <c r="BK376" s="48" t="n">
        <f aca="false">IF(OR(N(BK$5)=0,BK$6=""),0,BK$5*((DATE(YEAR($B376),MONTH($B376),MIN(BK$6,DAY(EOMONTH($B376,0))))&gt;=$B376)*(DATE(YEAR($B376),MONTH($B376),MIN(BK$6,DAY(EOMONTH($B376,0))))&lt;$C376)+(DATE(YEAR($B376),MONTH($B376)+1,MIN(BK$6,DAY(EOMONTH($B376,1))))&gt;=$B376)*(DATE(YEAR($B376),MONTH($B376)+1,MIN(BK$6,DAY(EOMONTH($B376,1))))&lt;$C376)))</f>
        <v>0</v>
      </c>
      <c r="BL376" s="48" t="n">
        <f aca="false">IF(OR(N(BL$5)=0,BL$6=""),0,BL$5*((DATE(YEAR($B376),MONTH($B376),MIN(BL$6,DAY(EOMONTH($B376,0))))&gt;=$B376)*(DATE(YEAR($B376),MONTH($B376),MIN(BL$6,DAY(EOMONTH($B376,0))))&lt;$C376)+(DATE(YEAR($B376),MONTH($B376)+1,MIN(BL$6,DAY(EOMONTH($B376,1))))&gt;=$B376)*(DATE(YEAR($B376),MONTH($B376)+1,MIN(BL$6,DAY(EOMONTH($B376,1))))&lt;$C376)))</f>
        <v>0</v>
      </c>
      <c r="BM376" s="48" t="n">
        <f aca="false">IF(OR(N(BM$5)=0,BM$6=""),0,BM$5*((DATE(YEAR($B376),MONTH($B376),MIN(BM$6,DAY(EOMONTH($B376,0))))&gt;=$B376)*(DATE(YEAR($B376),MONTH($B376),MIN(BM$6,DAY(EOMONTH($B376,0))))&lt;$C376)+(DATE(YEAR($B376),MONTH($B376)+1,MIN(BM$6,DAY(EOMONTH($B376,1))))&gt;=$B376)*(DATE(YEAR($B376),MONTH($B376)+1,MIN(BM$6,DAY(EOMONTH($B376,1))))&lt;$C376)))</f>
        <v>0</v>
      </c>
      <c r="BN376" s="48" t="n">
        <f aca="false">IF(OR(N(BN$5)=0,BN$6=""),0,BN$5*((DATE(YEAR($B376),MONTH($B376),MIN(BN$6,DAY(EOMONTH($B376,0))))&gt;=$B376)*(DATE(YEAR($B376),MONTH($B376),MIN(BN$6,DAY(EOMONTH($B376,0))))&lt;$C376)+(DATE(YEAR($B376),MONTH($B376)+1,MIN(BN$6,DAY(EOMONTH($B376,1))))&gt;=$B376)*(DATE(YEAR($B376),MONTH($B376)+1,MIN(BN$6,DAY(EOMONTH($B376,1))))&lt;$C376)))</f>
        <v>0</v>
      </c>
      <c r="BO376" s="48" t="n">
        <f aca="false">IF(OR(N(BO$5)=0,BO$6=""),0,BO$5*((DATE(YEAR($B376),MONTH($B376),MIN(BO$6,DAY(EOMONTH($B376,0))))&gt;=$B376)*(DATE(YEAR($B376),MONTH($B376),MIN(BO$6,DAY(EOMONTH($B376,0))))&lt;$C376)+(DATE(YEAR($B376),MONTH($B376)+1,MIN(BO$6,DAY(EOMONTH($B376,1))))&gt;=$B376)*(DATE(YEAR($B376),MONTH($B376)+1,MIN(BO$6,DAY(EOMONTH($B376,1))))&lt;$C376)))</f>
        <v>0</v>
      </c>
      <c r="BP376" s="48" t="n">
        <f aca="false">IF(OR(N(BP$5)=0,BP$6=""),0,BP$5*((DATE(YEAR($B376),MONTH($B376),MIN(BP$6,DAY(EOMONTH($B376,0))))&gt;=$B376)*(DATE(YEAR($B376),MONTH($B376),MIN(BP$6,DAY(EOMONTH($B376,0))))&lt;$C376)+(DATE(YEAR($B376),MONTH($B376)+1,MIN(BP$6,DAY(EOMONTH($B376,1))))&gt;=$B376)*(DATE(YEAR($B376),MONTH($B376)+1,MIN(BP$6,DAY(EOMONTH($B376,1))))&lt;$C376)))</f>
        <v>0</v>
      </c>
      <c r="BQ376" s="48" t="n">
        <f aca="false">IF(OR(N(BQ$5)=0,BQ$6=""),0,BQ$5*((DATE(YEAR($B376),MONTH($B376),MIN(BQ$6,DAY(EOMONTH($B376,0))))&gt;=$B376)*(DATE(YEAR($B376),MONTH($B376),MIN(BQ$6,DAY(EOMONTH($B376,0))))&lt;$C376)+(DATE(YEAR($B376),MONTH($B376)+1,MIN(BQ$6,DAY(EOMONTH($B376,1))))&gt;=$B376)*(DATE(YEAR($B376),MONTH($B376)+1,MIN(BQ$6,DAY(EOMONTH($B376,1))))&lt;$C376)))</f>
        <v>0</v>
      </c>
      <c r="BR376" s="48" t="n">
        <f aca="false">IF(OR(N(BR$5)=0,BR$6=""),0,BR$5*((DATE(YEAR($B376),MONTH($B376),MIN(BR$6,DAY(EOMONTH($B376,0))))&gt;=$B376)*(DATE(YEAR($B376),MONTH($B376),MIN(BR$6,DAY(EOMONTH($B376,0))))&lt;$C376)+(DATE(YEAR($B376),MONTH($B376)+1,MIN(BR$6,DAY(EOMONTH($B376,1))))&gt;=$B376)*(DATE(YEAR($B376),MONTH($B376)+1,MIN(BR$6,DAY(EOMONTH($B376,1))))&lt;$C376)))</f>
        <v>0</v>
      </c>
      <c r="BS376" s="48" t="n">
        <f aca="false">IF(OR(N(BS$5)=0,BS$6=""),0,BS$5*((DATE(YEAR($B376),MONTH($B376),MIN(BS$6,DAY(EOMONTH($B376,0))))&gt;=$B376)*(DATE(YEAR($B376),MONTH($B376),MIN(BS$6,DAY(EOMONTH($B376,0))))&lt;$C376)+(DATE(YEAR($B376),MONTH($B376)+1,MIN(BS$6,DAY(EOMONTH($B376,1))))&gt;=$B376)*(DATE(YEAR($B376),MONTH($B376)+1,MIN(BS$6,DAY(EOMONTH($B376,1))))&lt;$C376)))</f>
        <v>0</v>
      </c>
      <c r="BT376" s="48" t="n">
        <f aca="false">IF(OR(N(BT$5)=0,BT$6=""),0,BT$5*((DATE(YEAR($B376),MONTH($B376),MIN(BT$6,DAY(EOMONTH($B376,0))))&gt;=$B376)*(DATE(YEAR($B376),MONTH($B376),MIN(BT$6,DAY(EOMONTH($B376,0))))&lt;$C376)+(DATE(YEAR($B376),MONTH($B376)+1,MIN(BT$6,DAY(EOMONTH($B376,1))))&gt;=$B376)*(DATE(YEAR($B376),MONTH($B376)+1,MIN(BT$6,DAY(EOMONTH($B376,1))))&lt;$C376)))</f>
        <v>0</v>
      </c>
      <c r="BU376" s="48" t="n">
        <f aca="false">IF(OR(N(BU$5)=0,BU$6=""),0,BU$5*((DATE(YEAR($B376),MONTH($B376),MIN(BU$6,DAY(EOMONTH($B376,0))))&gt;=$B376)*(DATE(YEAR($B376),MONTH($B376),MIN(BU$6,DAY(EOMONTH($B376,0))))&lt;$C376)+(DATE(YEAR($B376),MONTH($B376)+1,MIN(BU$6,DAY(EOMONTH($B376,1))))&gt;=$B376)*(DATE(YEAR($B376),MONTH($B376)+1,MIN(BU$6,DAY(EOMONTH($B376,1))))&lt;$C376)))</f>
        <v>0</v>
      </c>
      <c r="BV376" s="48" t="n">
        <f aca="false">IF(OR(N(BV$5)=0,BV$6=""),0,BV$5*((DATE(YEAR($B376),MONTH($B376),MIN(BV$6,DAY(EOMONTH($B376,0))))&gt;=$B376)*(DATE(YEAR($B376),MONTH($B376),MIN(BV$6,DAY(EOMONTH($B376,0))))&lt;$C376)+(DATE(YEAR($B376),MONTH($B376)+1,MIN(BV$6,DAY(EOMONTH($B376,1))))&gt;=$B376)*(DATE(YEAR($B376),MONTH($B376)+1,MIN(BV$6,DAY(EOMONTH($B376,1))))&lt;$C376)))</f>
        <v>0</v>
      </c>
      <c r="BW376" s="48" t="n">
        <f aca="false">IF(OR(N(BW$5)=0,BW$6=""),0,BW$5*((DATE(YEAR($B376),MONTH($B376),MIN(BW$6,DAY(EOMONTH($B376,0))))&gt;=$B376)*(DATE(YEAR($B376),MONTH($B376),MIN(BW$6,DAY(EOMONTH($B376,0))))&lt;$C376)+(DATE(YEAR($B376),MONTH($B376)+1,MIN(BW$6,DAY(EOMONTH($B376,1))))&gt;=$B376)*(DATE(YEAR($B376),MONTH($B376)+1,MIN(BW$6,DAY(EOMONTH($B376,1))))&lt;$C376)))</f>
        <v>0</v>
      </c>
      <c r="BX376" s="48" t="n">
        <f aca="false">MIN(Z376,(FT375*(1+FT$5/Setup!$C$36)+IF($V376=1,N($F376),0)))</f>
        <v>0</v>
      </c>
      <c r="BY376" s="48" t="n">
        <f aca="false">MIN(AA376,(FU375*(1+FU$5/Setup!$C$36)+IF($V376=2,N($F376),0)))</f>
        <v>0</v>
      </c>
      <c r="BZ376" s="48" t="n">
        <f aca="false">MIN(AB376,(FV375*(1+FV$5/Setup!$C$36)+IF($V376=3,N($F376),0)))</f>
        <v>0</v>
      </c>
      <c r="CA376" s="48" t="n">
        <f aca="false">MIN(AC376,(FW375*(1+FW$5/Setup!$C$36)+IF($V376=4,N($F376),0)))</f>
        <v>0</v>
      </c>
      <c r="CB376" s="48" t="n">
        <f aca="false">MIN(AD376,(FX375*(1+FX$5/Setup!$C$36)+IF($V376=5,N($F376),0)))</f>
        <v>0</v>
      </c>
      <c r="CC376" s="48" t="n">
        <f aca="false">MIN(AE376,(FY375*(1+FY$5/Setup!$C$36)+IF($V376=6,N($F376),0)))</f>
        <v>0</v>
      </c>
      <c r="CD376" s="48" t="n">
        <f aca="false">MIN(AF376,(FZ375*(1+FZ$5/Setup!$C$36)+IF($V376=7,N($F376),0)))</f>
        <v>0</v>
      </c>
      <c r="CE376" s="48" t="n">
        <f aca="false">MIN(AG376,(GA375*(1+GA$5/Setup!$C$36)+IF($V376=8,N($F376),0)))</f>
        <v>0</v>
      </c>
      <c r="CF376" s="48" t="n">
        <f aca="false">MIN(AH376,(GB375*(1+GB$5/Setup!$C$36)+IF($V376=9,N($F376),0)))</f>
        <v>0</v>
      </c>
      <c r="CG376" s="48" t="n">
        <f aca="false">MIN(AI376,(GC375*(1+GC$5/Setup!$C$36)+IF($V376=10,N($F376),0)))</f>
        <v>0</v>
      </c>
      <c r="CH376" s="48" t="n">
        <f aca="false">MIN(AJ376,(GD375*(1+GD$5/Setup!$C$36)+IF($V376=11,N($F376),0)))</f>
        <v>0</v>
      </c>
      <c r="CI376" s="48" t="n">
        <f aca="false">MIN(AK376,(GE375*(1+GE$5/Setup!$C$36)+IF($V376=12,N($F376),0)))</f>
        <v>0</v>
      </c>
      <c r="CJ376" s="48" t="n">
        <f aca="false">MIN(AL376,(GF375*(1+GF$5/Setup!$C$36)+IF($V376=13,N($F376),0)))</f>
        <v>0</v>
      </c>
      <c r="CK376" s="48" t="n">
        <f aca="false">MIN(AM376,(GG375*(1+GG$5/Setup!$C$36)+IF($V376=14,N($F376),0)))</f>
        <v>0</v>
      </c>
      <c r="CL376" s="48" t="n">
        <f aca="false">MIN(AN376,(GH375*(1+GH$5/Setup!$C$36)+IF($V376=15,N($F376),0)))</f>
        <v>0</v>
      </c>
      <c r="CM376" s="48" t="n">
        <f aca="false">MIN(AO376,(GI375*(1+GI$5/Setup!$C$36)+IF($V376=16,N($F376),0)))</f>
        <v>0</v>
      </c>
      <c r="CN376" s="48" t="n">
        <f aca="false">MIN(AP376,(GJ375*(1+GJ$5/Setup!$C$36)+IF($V376=17,N($F376),0)))</f>
        <v>0</v>
      </c>
      <c r="CO376" s="48" t="n">
        <f aca="false">MIN(AQ376,(GK375*(1+GK$5/Setup!$C$36)+IF($V376=18,N($F376),0)))</f>
        <v>0</v>
      </c>
      <c r="CP376" s="48" t="n">
        <f aca="false">MIN(AR376,(GL375*(1+GL$5/Setup!$C$36)+IF($V376=19,N($F376),0)))</f>
        <v>0</v>
      </c>
      <c r="CQ376" s="48" t="n">
        <f aca="false">MIN(AS376,(GM375*(1+GM$5/Setup!$C$36)+IF($V376=20,N($F376),0)))</f>
        <v>0</v>
      </c>
      <c r="CR376" s="48" t="n">
        <f aca="false">MIN(AT376,(GN375*(1+GN$5/Setup!$C$36)+IF($V376=21,N($F376),0)))</f>
        <v>0</v>
      </c>
      <c r="CS376" s="48" t="n">
        <f aca="false">MIN(AU376,(GO375*(1+GO$5/Setup!$C$36)+IF($V376=22,N($F376),0)))</f>
        <v>0</v>
      </c>
      <c r="CT376" s="48" t="n">
        <f aca="false">MIN(AV376,(GP375*(1+GP$5/Setup!$C$36)+IF($V376=23,N($F376),0)))</f>
        <v>0</v>
      </c>
      <c r="CU376" s="48" t="n">
        <f aca="false">MIN(AW376,(GQ375*(1+GQ$5/Setup!$C$36)+IF($V376=24,N($F376),0)))</f>
        <v>0</v>
      </c>
      <c r="CV376" s="48" t="n">
        <f aca="false">MIN(AX376,(GR375*(1+GR$5/Setup!$C$36)+IF($V376=25,N($F376),0)))</f>
        <v>0</v>
      </c>
      <c r="CW376" s="48" t="n">
        <f aca="false">MIN(AY376,(GS375*(1+GS$5/Setup!$C$36)+IF($V376=26,N($F376),0)))</f>
        <v>0</v>
      </c>
      <c r="CX376" s="48" t="n">
        <f aca="false">MIN(AZ376,(GT375*(1+GT$5/Setup!$C$36)+IF($V376=27,N($F376),0)))</f>
        <v>0</v>
      </c>
      <c r="CY376" s="48" t="n">
        <f aca="false">MIN(BA376,(GU375*(1+GU$5/Setup!$C$36)+IF($V376=28,N($F376),0)))</f>
        <v>0</v>
      </c>
      <c r="CZ376" s="48" t="n">
        <f aca="false">MIN(BB376,(GV375*(1+GV$5/Setup!$C$36)+IF($V376=29,N($F376),0)))</f>
        <v>0</v>
      </c>
      <c r="DA376" s="48" t="n">
        <f aca="false">MIN(BC376,(GW375*(1+GW$5/Setup!$C$36)+IF($V376=30,N($F376),0)))</f>
        <v>0</v>
      </c>
      <c r="DB376" s="48" t="n">
        <f aca="false">MIN(BD376,(GX375*(1+GX$5/Setup!$C$36)+IF($V376=31,N($F376),0)))</f>
        <v>0</v>
      </c>
      <c r="DC376" s="48" t="n">
        <f aca="false">MIN(BE376,(GY375*(1+GY$5/Setup!$C$36)+IF($V376=32,N($F376),0)))</f>
        <v>0</v>
      </c>
      <c r="DD376" s="48" t="n">
        <f aca="false">MIN(BF376,(GZ375*(1+GZ$5/Setup!$C$36)+IF($V376=33,N($F376),0)))</f>
        <v>0</v>
      </c>
      <c r="DE376" s="48" t="n">
        <f aca="false">MIN(BG376,(HA375*(1+HA$5/Setup!$C$36)+IF($V376=34,N($F376),0)))</f>
        <v>0</v>
      </c>
      <c r="DF376" s="48" t="n">
        <f aca="false">MIN(BH376,(HB375*(1+HB$5/Setup!$C$36)+IF($V376=35,N($F376),0)))</f>
        <v>0</v>
      </c>
      <c r="DG376" s="48" t="n">
        <f aca="false">MIN(BI376,(HC375*(1+HC$5/Setup!$C$36)+IF($V376=36,N($F376),0)))</f>
        <v>0</v>
      </c>
      <c r="DH376" s="48" t="n">
        <f aca="false">MIN(BJ376,(HD375*(1+HD$5/Setup!$C$36)+IF($V376=37,N($F376),0)))</f>
        <v>0</v>
      </c>
      <c r="DI376" s="48" t="n">
        <f aca="false">MIN(BK376,(HE375*(1+HE$5/Setup!$C$36)+IF($V376=38,N($F376),0)))</f>
        <v>0</v>
      </c>
      <c r="DJ376" s="48" t="n">
        <f aca="false">MIN(BL376,(HF375*(1+HF$5/Setup!$C$36)+IF($V376=39,N($F376),0)))</f>
        <v>0</v>
      </c>
      <c r="DK376" s="48" t="n">
        <f aca="false">MIN(BM376,(HG375*(1+HG$5/Setup!$C$36)+IF($V376=40,N($F376),0)))</f>
        <v>0</v>
      </c>
      <c r="DL376" s="48" t="n">
        <f aca="false">MIN(BN376,(HH375*(1+HH$5/Setup!$C$36)+IF($V376=41,N($F376),0)))</f>
        <v>0</v>
      </c>
      <c r="DM376" s="48" t="n">
        <f aca="false">MIN(BO376,(HI375*(1+HI$5/Setup!$C$36)+IF($V376=42,N($F376),0)))</f>
        <v>0</v>
      </c>
      <c r="DN376" s="48" t="n">
        <f aca="false">MIN(BP376,(HJ375*(1+HJ$5/Setup!$C$36)+IF($V376=43,N($F376),0)))</f>
        <v>0</v>
      </c>
      <c r="DO376" s="48" t="n">
        <f aca="false">MIN(BQ376,(HK375*(1+HK$5/Setup!$C$36)+IF($V376=44,N($F376),0)))</f>
        <v>0</v>
      </c>
      <c r="DP376" s="48" t="n">
        <f aca="false">MIN(BR376,(HL375*(1+HL$5/Setup!$C$36)+IF($V376=45,N($F376),0)))</f>
        <v>0</v>
      </c>
      <c r="DQ376" s="48" t="n">
        <f aca="false">MIN(BS376,(HM375*(1+HM$5/Setup!$C$36)+IF($V376=46,N($F376),0)))</f>
        <v>0</v>
      </c>
      <c r="DR376" s="48" t="n">
        <f aca="false">MIN(BT376,(HN375*(1+HN$5/Setup!$C$36)+IF($V376=47,N($F376),0)))</f>
        <v>0</v>
      </c>
      <c r="DS376" s="48" t="n">
        <f aca="false">MIN(BU376,(HO375*(1+HO$5/Setup!$C$36)+IF($V376=48,N($F376),0)))</f>
        <v>0</v>
      </c>
      <c r="DT376" s="48" t="n">
        <f aca="false">MIN(BV376,(HP375*(1+HP$5/Setup!$C$36)+IF($V376=49,N($F376),0)))</f>
        <v>0</v>
      </c>
      <c r="DU376" s="48" t="n">
        <f aca="false">MIN(BW376,(HQ375*(1+HQ$5/Setup!$C$36)+IF($V376=50,N($F376),0)))</f>
        <v>0</v>
      </c>
      <c r="DV376" s="48" t="n">
        <f aca="false">MIN(MAX((FT375*(1+FT$5/Setup!$C$36)+IF($V376=1,N($F376),0))-BX376,0),MAX($P376-0,0))</f>
        <v>0</v>
      </c>
      <c r="DW376" s="48" t="n">
        <f aca="false">MIN(MAX((FU375*(1+FU$5/Setup!$C$36)+IF($V376=2,N($F376),0))-BY376,0),MAX($P376-SUM(DV376:DV376),0))</f>
        <v>0</v>
      </c>
      <c r="DX376" s="48" t="n">
        <f aca="false">MIN(MAX((FV375*(1+FV$5/Setup!$C$36)+IF($V376=3,N($F376),0))-BZ376,0),MAX($P376-SUM(DV376:DW376),0))</f>
        <v>0</v>
      </c>
      <c r="DY376" s="48" t="n">
        <f aca="false">MIN(MAX((FW375*(1+FW$5/Setup!$C$36)+IF($V376=4,N($F376),0))-CA376,0),MAX($P376-SUM(DV376:DX376),0))</f>
        <v>0</v>
      </c>
      <c r="DZ376" s="48" t="n">
        <f aca="false">MIN(MAX((FX375*(1+FX$5/Setup!$C$36)+IF($V376=5,N($F376),0))-CB376,0),MAX($P376-SUM(DV376:DY376),0))</f>
        <v>0</v>
      </c>
      <c r="EA376" s="48" t="n">
        <f aca="false">MIN(MAX((FY375*(1+FY$5/Setup!$C$36)+IF($V376=6,N($F376),0))-CC376,0),MAX($P376-SUM(DV376:DZ376),0))</f>
        <v>0</v>
      </c>
      <c r="EB376" s="48" t="n">
        <f aca="false">MIN(MAX((FZ375*(1+FZ$5/Setup!$C$36)+IF($V376=7,N($F376),0))-CD376,0),MAX($P376-SUM(DV376:EA376),0))</f>
        <v>0</v>
      </c>
      <c r="EC376" s="48" t="n">
        <f aca="false">MIN(MAX((GA375*(1+GA$5/Setup!$C$36)+IF($V376=8,N($F376),0))-CE376,0),MAX($P376-SUM(DV376:EB376),0))</f>
        <v>0</v>
      </c>
      <c r="ED376" s="48" t="n">
        <f aca="false">MIN(MAX((GB375*(1+GB$5/Setup!$C$36)+IF($V376=9,N($F376),0))-CF376,0),MAX($P376-SUM(DV376:EC376),0))</f>
        <v>0</v>
      </c>
      <c r="EE376" s="48" t="n">
        <f aca="false">MIN(MAX((GC375*(1+GC$5/Setup!$C$36)+IF($V376=10,N($F376),0))-CG376,0),MAX($P376-SUM(DV376:ED376),0))</f>
        <v>0</v>
      </c>
      <c r="EF376" s="48" t="n">
        <f aca="false">MIN(MAX((GD375*(1+GD$5/Setup!$C$36)+IF($V376=11,N($F376),0))-CH376,0),MAX($P376-SUM(DV376:EE376),0))</f>
        <v>0</v>
      </c>
      <c r="EG376" s="48" t="n">
        <f aca="false">MIN(MAX((GE375*(1+GE$5/Setup!$C$36)+IF($V376=12,N($F376),0))-CI376,0),MAX($P376-SUM(DV376:EF376),0))</f>
        <v>0</v>
      </c>
      <c r="EH376" s="48" t="n">
        <f aca="false">MIN(MAX((GF375*(1+GF$5/Setup!$C$36)+IF($V376=13,N($F376),0))-CJ376,0),MAX($P376-SUM(DV376:EG376),0))</f>
        <v>0</v>
      </c>
      <c r="EI376" s="48" t="n">
        <f aca="false">MIN(MAX((GG375*(1+GG$5/Setup!$C$36)+IF($V376=14,N($F376),0))-CK376,0),MAX($P376-SUM(DV376:EH376),0))</f>
        <v>0</v>
      </c>
      <c r="EJ376" s="48" t="n">
        <f aca="false">MIN(MAX((GH375*(1+GH$5/Setup!$C$36)+IF($V376=15,N($F376),0))-CL376,0),MAX($P376-SUM(DV376:EI376),0))</f>
        <v>0</v>
      </c>
      <c r="EK376" s="48" t="n">
        <f aca="false">MIN(MAX((GI375*(1+GI$5/Setup!$C$36)+IF($V376=16,N($F376),0))-CM376,0),MAX($P376-SUM(DV376:EJ376),0))</f>
        <v>0</v>
      </c>
      <c r="EL376" s="48" t="n">
        <f aca="false">MIN(MAX((GJ375*(1+GJ$5/Setup!$C$36)+IF($V376=17,N($F376),0))-CN376,0),MAX($P376-SUM(DV376:EK376),0))</f>
        <v>0</v>
      </c>
      <c r="EM376" s="48" t="n">
        <f aca="false">MIN(MAX((GK375*(1+GK$5/Setup!$C$36)+IF($V376=18,N($F376),0))-CO376,0),MAX($P376-SUM(DV376:EL376),0))</f>
        <v>0</v>
      </c>
      <c r="EN376" s="48" t="n">
        <f aca="false">MIN(MAX((GL375*(1+GL$5/Setup!$C$36)+IF($V376=19,N($F376),0))-CP376,0),MAX($P376-SUM(DV376:EM376),0))</f>
        <v>0</v>
      </c>
      <c r="EO376" s="48" t="n">
        <f aca="false">MIN(MAX((GM375*(1+GM$5/Setup!$C$36)+IF($V376=20,N($F376),0))-CQ376,0),MAX($P376-SUM(DV376:EN376),0))</f>
        <v>0</v>
      </c>
      <c r="EP376" s="48" t="n">
        <f aca="false">MIN(MAX((GN375*(1+GN$5/Setup!$C$36)+IF($V376=21,N($F376),0))-CR376,0),MAX($P376-SUM(DV376:EO376),0))</f>
        <v>0</v>
      </c>
      <c r="EQ376" s="48" t="n">
        <f aca="false">MIN(MAX((GO375*(1+GO$5/Setup!$C$36)+IF($V376=22,N($F376),0))-CS376,0),MAX($P376-SUM(DV376:EP376),0))</f>
        <v>0</v>
      </c>
      <c r="ER376" s="48" t="n">
        <f aca="false">MIN(MAX((GP375*(1+GP$5/Setup!$C$36)+IF($V376=23,N($F376),0))-CT376,0),MAX($P376-SUM(DV376:EQ376),0))</f>
        <v>0</v>
      </c>
      <c r="ES376" s="48" t="n">
        <f aca="false">MIN(MAX((GQ375*(1+GQ$5/Setup!$C$36)+IF($V376=24,N($F376),0))-CU376,0),MAX($P376-SUM(DV376:ER376),0))</f>
        <v>0</v>
      </c>
      <c r="ET376" s="48" t="n">
        <f aca="false">MIN(MAX((GR375*(1+GR$5/Setup!$C$36)+IF($V376=25,N($F376),0))-CV376,0),MAX($P376-SUM(DV376:ES376),0))</f>
        <v>0</v>
      </c>
      <c r="EU376" s="48" t="n">
        <f aca="false">MIN(MAX((GS375*(1+GS$5/Setup!$C$36)+IF($V376=26,N($F376),0))-CW376,0),MAX($P376-SUM(DV376:ET376),0))</f>
        <v>0</v>
      </c>
      <c r="EV376" s="48" t="n">
        <f aca="false">MIN(MAX((GT375*(1+GT$5/Setup!$C$36)+IF($V376=27,N($F376),0))-CX376,0),MAX($P376-SUM(DV376:EU376),0))</f>
        <v>0</v>
      </c>
      <c r="EW376" s="48" t="n">
        <f aca="false">MIN(MAX((GU375*(1+GU$5/Setup!$C$36)+IF($V376=28,N($F376),0))-CY376,0),MAX($P376-SUM(DV376:EV376),0))</f>
        <v>0</v>
      </c>
      <c r="EX376" s="48" t="n">
        <f aca="false">MIN(MAX((GV375*(1+GV$5/Setup!$C$36)+IF($V376=29,N($F376),0))-CZ376,0),MAX($P376-SUM(DV376:EW376),0))</f>
        <v>0</v>
      </c>
      <c r="EY376" s="48" t="n">
        <f aca="false">MIN(MAX((GW375*(1+GW$5/Setup!$C$36)+IF($V376=30,N($F376),0))-DA376,0),MAX($P376-SUM(DV376:EX376),0))</f>
        <v>0</v>
      </c>
      <c r="EZ376" s="48" t="n">
        <f aca="false">MIN(MAX((GX375*(1+GX$5/Setup!$C$36)+IF($V376=31,N($F376),0))-DB376,0),MAX($P376-SUM(DV376:EY376),0))</f>
        <v>0</v>
      </c>
      <c r="FA376" s="48" t="n">
        <f aca="false">MIN(MAX((GY375*(1+GY$5/Setup!$C$36)+IF($V376=32,N($F376),0))-DC376,0),MAX($P376-SUM(DV376:EZ376),0))</f>
        <v>0</v>
      </c>
      <c r="FB376" s="48" t="n">
        <f aca="false">MIN(MAX((GZ375*(1+GZ$5/Setup!$C$36)+IF($V376=33,N($F376),0))-DD376,0),MAX($P376-SUM(DV376:FA376),0))</f>
        <v>0</v>
      </c>
      <c r="FC376" s="48" t="n">
        <f aca="false">MIN(MAX((HA375*(1+HA$5/Setup!$C$36)+IF($V376=34,N($F376),0))-DE376,0),MAX($P376-SUM(DV376:FB376),0))</f>
        <v>0</v>
      </c>
      <c r="FD376" s="48" t="n">
        <f aca="false">MIN(MAX((HB375*(1+HB$5/Setup!$C$36)+IF($V376=35,N($F376),0))-DF376,0),MAX($P376-SUM(DV376:FC376),0))</f>
        <v>0</v>
      </c>
      <c r="FE376" s="48" t="n">
        <f aca="false">MIN(MAX((HC375*(1+HC$5/Setup!$C$36)+IF($V376=36,N($F376),0))-DG376,0),MAX($P376-SUM(DV376:FD376),0))</f>
        <v>0</v>
      </c>
      <c r="FF376" s="48" t="n">
        <f aca="false">MIN(MAX((HD375*(1+HD$5/Setup!$C$36)+IF($V376=37,N($F376),0))-DH376,0),MAX($P376-SUM(DV376:FE376),0))</f>
        <v>0</v>
      </c>
      <c r="FG376" s="48" t="n">
        <f aca="false">MIN(MAX((HE375*(1+HE$5/Setup!$C$36)+IF($V376=38,N($F376),0))-DI376,0),MAX($P376-SUM(DV376:FF376),0))</f>
        <v>0</v>
      </c>
      <c r="FH376" s="48" t="n">
        <f aca="false">MIN(MAX((HF375*(1+HF$5/Setup!$C$36)+IF($V376=39,N($F376),0))-DJ376,0),MAX($P376-SUM(DV376:FG376),0))</f>
        <v>0</v>
      </c>
      <c r="FI376" s="48" t="n">
        <f aca="false">MIN(MAX((HG375*(1+HG$5/Setup!$C$36)+IF($V376=40,N($F376),0))-DK376,0),MAX($P376-SUM(DV376:FH376),0))</f>
        <v>0</v>
      </c>
      <c r="FJ376" s="48" t="n">
        <f aca="false">MIN(MAX((HH375*(1+HH$5/Setup!$C$36)+IF($V376=41,N($F376),0))-DL376,0),MAX($P376-SUM(DV376:FI376),0))</f>
        <v>0</v>
      </c>
      <c r="FK376" s="48" t="n">
        <f aca="false">MIN(MAX((HI375*(1+HI$5/Setup!$C$36)+IF($V376=42,N($F376),0))-DM376,0),MAX($P376-SUM(DV376:FJ376),0))</f>
        <v>0</v>
      </c>
      <c r="FL376" s="48" t="n">
        <f aca="false">MIN(MAX((HJ375*(1+HJ$5/Setup!$C$36)+IF($V376=43,N($F376),0))-DN376,0),MAX($P376-SUM(DV376:FK376),0))</f>
        <v>0</v>
      </c>
      <c r="FM376" s="48" t="n">
        <f aca="false">MIN(MAX((HK375*(1+HK$5/Setup!$C$36)+IF($V376=44,N($F376),0))-DO376,0),MAX($P376-SUM(DV376:FL376),0))</f>
        <v>0</v>
      </c>
      <c r="FN376" s="48" t="n">
        <f aca="false">MIN(MAX((HL375*(1+HL$5/Setup!$C$36)+IF($V376=45,N($F376),0))-DP376,0),MAX($P376-SUM(DV376:FM376),0))</f>
        <v>0</v>
      </c>
      <c r="FO376" s="48" t="n">
        <f aca="false">MIN(MAX((HM375*(1+HM$5/Setup!$C$36)+IF($V376=46,N($F376),0))-DQ376,0),MAX($P376-SUM(DV376:FN376),0))</f>
        <v>0</v>
      </c>
      <c r="FP376" s="48" t="n">
        <f aca="false">MIN(MAX((HN375*(1+HN$5/Setup!$C$36)+IF($V376=47,N($F376),0))-DR376,0),MAX($P376-SUM(DV376:FO376),0))</f>
        <v>0</v>
      </c>
      <c r="FQ376" s="48" t="n">
        <f aca="false">MIN(MAX((HO375*(1+HO$5/Setup!$C$36)+IF($V376=48,N($F376),0))-DS376,0),MAX($P376-SUM(DV376:FP376),0))</f>
        <v>0</v>
      </c>
      <c r="FR376" s="48" t="n">
        <f aca="false">MIN(MAX((HP375*(1+HP$5/Setup!$C$36)+IF($V376=49,N($F376),0))-DT376,0),MAX($P376-SUM(DV376:FQ376),0))</f>
        <v>0</v>
      </c>
      <c r="FS376" s="48" t="n">
        <f aca="false">MIN(MAX((HQ375*(1+HQ$5/Setup!$C$36)+IF($V376=50,N($F376),0))-DU376,0),MAX($P376-SUM(DV376:FR376),0))</f>
        <v>0</v>
      </c>
      <c r="FT376" s="48" t="n">
        <f aca="false">IF((FT375*(1+FT$5/Setup!$C$36)+IF($V376=1,N($F376),0))-BX376-DV376&lt;0.005,0,(FT375*(1+FT$5/Setup!$C$36)+IF($V376=1,N($F376),0))-BX376-DV376)</f>
        <v>0</v>
      </c>
      <c r="FU376" s="48" t="n">
        <f aca="false">IF((FU375*(1+FU$5/Setup!$C$36)+IF($V376=2,N($F376),0))-BY376-DW376&lt;0.005,0,(FU375*(1+FU$5/Setup!$C$36)+IF($V376=2,N($F376),0))-BY376-DW376)</f>
        <v>0</v>
      </c>
      <c r="FV376" s="48" t="n">
        <f aca="false">IF((FV375*(1+FV$5/Setup!$C$36)+IF($V376=3,N($F376),0))-BZ376-DX376&lt;0.005,0,(FV375*(1+FV$5/Setup!$C$36)+IF($V376=3,N($F376),0))-BZ376-DX376)</f>
        <v>0</v>
      </c>
      <c r="FW376" s="48" t="n">
        <f aca="false">IF((FW375*(1+FW$5/Setup!$C$36)+IF($V376=4,N($F376),0))-CA376-DY376&lt;0.005,0,(FW375*(1+FW$5/Setup!$C$36)+IF($V376=4,N($F376),0))-CA376-DY376)</f>
        <v>0</v>
      </c>
      <c r="FX376" s="48" t="n">
        <f aca="false">IF((FX375*(1+FX$5/Setup!$C$36)+IF($V376=5,N($F376),0))-CB376-DZ376&lt;0.005,0,(FX375*(1+FX$5/Setup!$C$36)+IF($V376=5,N($F376),0))-CB376-DZ376)</f>
        <v>0</v>
      </c>
      <c r="FY376" s="48" t="n">
        <f aca="false">IF((FY375*(1+FY$5/Setup!$C$36)+IF($V376=6,N($F376),0))-CC376-EA376&lt;0.005,0,(FY375*(1+FY$5/Setup!$C$36)+IF($V376=6,N($F376),0))-CC376-EA376)</f>
        <v>0</v>
      </c>
      <c r="FZ376" s="48" t="n">
        <f aca="false">IF((FZ375*(1+FZ$5/Setup!$C$36)+IF($V376=7,N($F376),0))-CD376-EB376&lt;0.005,0,(FZ375*(1+FZ$5/Setup!$C$36)+IF($V376=7,N($F376),0))-CD376-EB376)</f>
        <v>0</v>
      </c>
      <c r="GA376" s="48" t="n">
        <f aca="false">IF((GA375*(1+GA$5/Setup!$C$36)+IF($V376=8,N($F376),0))-CE376-EC376&lt;0.005,0,(GA375*(1+GA$5/Setup!$C$36)+IF($V376=8,N($F376),0))-CE376-EC376)</f>
        <v>0</v>
      </c>
      <c r="GB376" s="48" t="n">
        <f aca="false">IF((GB375*(1+GB$5/Setup!$C$36)+IF($V376=9,N($F376),0))-CF376-ED376&lt;0.005,0,(GB375*(1+GB$5/Setup!$C$36)+IF($V376=9,N($F376),0))-CF376-ED376)</f>
        <v>0</v>
      </c>
      <c r="GC376" s="48" t="n">
        <f aca="false">IF((GC375*(1+GC$5/Setup!$C$36)+IF($V376=10,N($F376),0))-CG376-EE376&lt;0.005,0,(GC375*(1+GC$5/Setup!$C$36)+IF($V376=10,N($F376),0))-CG376-EE376)</f>
        <v>0</v>
      </c>
      <c r="GD376" s="48" t="n">
        <f aca="false">IF((GD375*(1+GD$5/Setup!$C$36)+IF($V376=11,N($F376),0))-CH376-EF376&lt;0.005,0,(GD375*(1+GD$5/Setup!$C$36)+IF($V376=11,N($F376),0))-CH376-EF376)</f>
        <v>0</v>
      </c>
      <c r="GE376" s="48" t="n">
        <f aca="false">IF((GE375*(1+GE$5/Setup!$C$36)+IF($V376=12,N($F376),0))-CI376-EG376&lt;0.005,0,(GE375*(1+GE$5/Setup!$C$36)+IF($V376=12,N($F376),0))-CI376-EG376)</f>
        <v>0</v>
      </c>
      <c r="GF376" s="48" t="n">
        <f aca="false">IF((GF375*(1+GF$5/Setup!$C$36)+IF($V376=13,N($F376),0))-CJ376-EH376&lt;0.005,0,(GF375*(1+GF$5/Setup!$C$36)+IF($V376=13,N($F376),0))-CJ376-EH376)</f>
        <v>0</v>
      </c>
      <c r="GG376" s="48" t="n">
        <f aca="false">IF((GG375*(1+GG$5/Setup!$C$36)+IF($V376=14,N($F376),0))-CK376-EI376&lt;0.005,0,(GG375*(1+GG$5/Setup!$C$36)+IF($V376=14,N($F376),0))-CK376-EI376)</f>
        <v>0</v>
      </c>
      <c r="GH376" s="48" t="n">
        <f aca="false">IF((GH375*(1+GH$5/Setup!$C$36)+IF($V376=15,N($F376),0))-CL376-EJ376&lt;0.005,0,(GH375*(1+GH$5/Setup!$C$36)+IF($V376=15,N($F376),0))-CL376-EJ376)</f>
        <v>0</v>
      </c>
      <c r="GI376" s="48" t="n">
        <f aca="false">IF((GI375*(1+GI$5/Setup!$C$36)+IF($V376=16,N($F376),0))-CM376-EK376&lt;0.005,0,(GI375*(1+GI$5/Setup!$C$36)+IF($V376=16,N($F376),0))-CM376-EK376)</f>
        <v>0</v>
      </c>
      <c r="GJ376" s="48" t="n">
        <f aca="false">IF((GJ375*(1+GJ$5/Setup!$C$36)+IF($V376=17,N($F376),0))-CN376-EL376&lt;0.005,0,(GJ375*(1+GJ$5/Setup!$C$36)+IF($V376=17,N($F376),0))-CN376-EL376)</f>
        <v>0</v>
      </c>
      <c r="GK376" s="48" t="n">
        <f aca="false">IF((GK375*(1+GK$5/Setup!$C$36)+IF($V376=18,N($F376),0))-CO376-EM376&lt;0.005,0,(GK375*(1+GK$5/Setup!$C$36)+IF($V376=18,N($F376),0))-CO376-EM376)</f>
        <v>0</v>
      </c>
      <c r="GL376" s="48" t="n">
        <f aca="false">IF((GL375*(1+GL$5/Setup!$C$36)+IF($V376=19,N($F376),0))-CP376-EN376&lt;0.005,0,(GL375*(1+GL$5/Setup!$C$36)+IF($V376=19,N($F376),0))-CP376-EN376)</f>
        <v>0</v>
      </c>
      <c r="GM376" s="48" t="n">
        <f aca="false">IF((GM375*(1+GM$5/Setup!$C$36)+IF($V376=20,N($F376),0))-CQ376-EO376&lt;0.005,0,(GM375*(1+GM$5/Setup!$C$36)+IF($V376=20,N($F376),0))-CQ376-EO376)</f>
        <v>0</v>
      </c>
      <c r="GN376" s="48" t="n">
        <f aca="false">IF((GN375*(1+GN$5/Setup!$C$36)+IF($V376=21,N($F376),0))-CR376-EP376&lt;0.005,0,(GN375*(1+GN$5/Setup!$C$36)+IF($V376=21,N($F376),0))-CR376-EP376)</f>
        <v>0</v>
      </c>
      <c r="GO376" s="48" t="n">
        <f aca="false">IF((GO375*(1+GO$5/Setup!$C$36)+IF($V376=22,N($F376),0))-CS376-EQ376&lt;0.005,0,(GO375*(1+GO$5/Setup!$C$36)+IF($V376=22,N($F376),0))-CS376-EQ376)</f>
        <v>0</v>
      </c>
      <c r="GP376" s="48" t="n">
        <f aca="false">IF((GP375*(1+GP$5/Setup!$C$36)+IF($V376=23,N($F376),0))-CT376-ER376&lt;0.005,0,(GP375*(1+GP$5/Setup!$C$36)+IF($V376=23,N($F376),0))-CT376-ER376)</f>
        <v>0</v>
      </c>
      <c r="GQ376" s="48" t="n">
        <f aca="false">IF((GQ375*(1+GQ$5/Setup!$C$36)+IF($V376=24,N($F376),0))-CU376-ES376&lt;0.005,0,(GQ375*(1+GQ$5/Setup!$C$36)+IF($V376=24,N($F376),0))-CU376-ES376)</f>
        <v>0</v>
      </c>
      <c r="GR376" s="48" t="n">
        <f aca="false">IF((GR375*(1+GR$5/Setup!$C$36)+IF($V376=25,N($F376),0))-CV376-ET376&lt;0.005,0,(GR375*(1+GR$5/Setup!$C$36)+IF($V376=25,N($F376),0))-CV376-ET376)</f>
        <v>0</v>
      </c>
      <c r="GS376" s="48" t="n">
        <f aca="false">IF((GS375*(1+GS$5/Setup!$C$36)+IF($V376=26,N($F376),0))-CW376-EU376&lt;0.005,0,(GS375*(1+GS$5/Setup!$C$36)+IF($V376=26,N($F376),0))-CW376-EU376)</f>
        <v>0</v>
      </c>
      <c r="GT376" s="48" t="n">
        <f aca="false">IF((GT375*(1+GT$5/Setup!$C$36)+IF($V376=27,N($F376),0))-CX376-EV376&lt;0.005,0,(GT375*(1+GT$5/Setup!$C$36)+IF($V376=27,N($F376),0))-CX376-EV376)</f>
        <v>0</v>
      </c>
      <c r="GU376" s="48" t="n">
        <f aca="false">IF((GU375*(1+GU$5/Setup!$C$36)+IF($V376=28,N($F376),0))-CY376-EW376&lt;0.005,0,(GU375*(1+GU$5/Setup!$C$36)+IF($V376=28,N($F376),0))-CY376-EW376)</f>
        <v>0</v>
      </c>
      <c r="GV376" s="48" t="n">
        <f aca="false">IF((GV375*(1+GV$5/Setup!$C$36)+IF($V376=29,N($F376),0))-CZ376-EX376&lt;0.005,0,(GV375*(1+GV$5/Setup!$C$36)+IF($V376=29,N($F376),0))-CZ376-EX376)</f>
        <v>0</v>
      </c>
      <c r="GW376" s="48" t="n">
        <f aca="false">IF((GW375*(1+GW$5/Setup!$C$36)+IF($V376=30,N($F376),0))-DA376-EY376&lt;0.005,0,(GW375*(1+GW$5/Setup!$C$36)+IF($V376=30,N($F376),0))-DA376-EY376)</f>
        <v>0</v>
      </c>
      <c r="GX376" s="48" t="n">
        <f aca="false">IF((GX375*(1+GX$5/Setup!$C$36)+IF($V376=31,N($F376),0))-DB376-EZ376&lt;0.005,0,(GX375*(1+GX$5/Setup!$C$36)+IF($V376=31,N($F376),0))-DB376-EZ376)</f>
        <v>0</v>
      </c>
      <c r="GY376" s="48" t="n">
        <f aca="false">IF((GY375*(1+GY$5/Setup!$C$36)+IF($V376=32,N($F376),0))-DC376-FA376&lt;0.005,0,(GY375*(1+GY$5/Setup!$C$36)+IF($V376=32,N($F376),0))-DC376-FA376)</f>
        <v>0</v>
      </c>
      <c r="GZ376" s="48" t="n">
        <f aca="false">IF((GZ375*(1+GZ$5/Setup!$C$36)+IF($V376=33,N($F376),0))-DD376-FB376&lt;0.005,0,(GZ375*(1+GZ$5/Setup!$C$36)+IF($V376=33,N($F376),0))-DD376-FB376)</f>
        <v>0</v>
      </c>
      <c r="HA376" s="48" t="n">
        <f aca="false">IF((HA375*(1+HA$5/Setup!$C$36)+IF($V376=34,N($F376),0))-DE376-FC376&lt;0.005,0,(HA375*(1+HA$5/Setup!$C$36)+IF($V376=34,N($F376),0))-DE376-FC376)</f>
        <v>0</v>
      </c>
      <c r="HB376" s="48" t="n">
        <f aca="false">IF((HB375*(1+HB$5/Setup!$C$36)+IF($V376=35,N($F376),0))-DF376-FD376&lt;0.005,0,(HB375*(1+HB$5/Setup!$C$36)+IF($V376=35,N($F376),0))-DF376-FD376)</f>
        <v>0</v>
      </c>
      <c r="HC376" s="48" t="n">
        <f aca="false">IF((HC375*(1+HC$5/Setup!$C$36)+IF($V376=36,N($F376),0))-DG376-FE376&lt;0.005,0,(HC375*(1+HC$5/Setup!$C$36)+IF($V376=36,N($F376),0))-DG376-FE376)</f>
        <v>0</v>
      </c>
      <c r="HD376" s="48" t="n">
        <f aca="false">IF((HD375*(1+HD$5/Setup!$C$36)+IF($V376=37,N($F376),0))-DH376-FF376&lt;0.005,0,(HD375*(1+HD$5/Setup!$C$36)+IF($V376=37,N($F376),0))-DH376-FF376)</f>
        <v>0</v>
      </c>
      <c r="HE376" s="48" t="n">
        <f aca="false">IF((HE375*(1+HE$5/Setup!$C$36)+IF($V376=38,N($F376),0))-DI376-FG376&lt;0.005,0,(HE375*(1+HE$5/Setup!$C$36)+IF($V376=38,N($F376),0))-DI376-FG376)</f>
        <v>0</v>
      </c>
      <c r="HF376" s="48" t="n">
        <f aca="false">IF((HF375*(1+HF$5/Setup!$C$36)+IF($V376=39,N($F376),0))-DJ376-FH376&lt;0.005,0,(HF375*(1+HF$5/Setup!$C$36)+IF($V376=39,N($F376),0))-DJ376-FH376)</f>
        <v>0</v>
      </c>
      <c r="HG376" s="48" t="n">
        <f aca="false">IF((HG375*(1+HG$5/Setup!$C$36)+IF($V376=40,N($F376),0))-DK376-FI376&lt;0.005,0,(HG375*(1+HG$5/Setup!$C$36)+IF($V376=40,N($F376),0))-DK376-FI376)</f>
        <v>0</v>
      </c>
      <c r="HH376" s="48" t="n">
        <f aca="false">IF((HH375*(1+HH$5/Setup!$C$36)+IF($V376=41,N($F376),0))-DL376-FJ376&lt;0.005,0,(HH375*(1+HH$5/Setup!$C$36)+IF($V376=41,N($F376),0))-DL376-FJ376)</f>
        <v>0</v>
      </c>
      <c r="HI376" s="48" t="n">
        <f aca="false">IF((HI375*(1+HI$5/Setup!$C$36)+IF($V376=42,N($F376),0))-DM376-FK376&lt;0.005,0,(HI375*(1+HI$5/Setup!$C$36)+IF($V376=42,N($F376),0))-DM376-FK376)</f>
        <v>0</v>
      </c>
      <c r="HJ376" s="48" t="n">
        <f aca="false">IF((HJ375*(1+HJ$5/Setup!$C$36)+IF($V376=43,N($F376),0))-DN376-FL376&lt;0.005,0,(HJ375*(1+HJ$5/Setup!$C$36)+IF($V376=43,N($F376),0))-DN376-FL376)</f>
        <v>0</v>
      </c>
      <c r="HK376" s="48" t="n">
        <f aca="false">IF((HK375*(1+HK$5/Setup!$C$36)+IF($V376=44,N($F376),0))-DO376-FM376&lt;0.005,0,(HK375*(1+HK$5/Setup!$C$36)+IF($V376=44,N($F376),0))-DO376-FM376)</f>
        <v>0</v>
      </c>
      <c r="HL376" s="48" t="n">
        <f aca="false">IF((HL375*(1+HL$5/Setup!$C$36)+IF($V376=45,N($F376),0))-DP376-FN376&lt;0.005,0,(HL375*(1+HL$5/Setup!$C$36)+IF($V376=45,N($F376),0))-DP376-FN376)</f>
        <v>0</v>
      </c>
      <c r="HM376" s="48" t="n">
        <f aca="false">IF((HM375*(1+HM$5/Setup!$C$36)+IF($V376=46,N($F376),0))-DQ376-FO376&lt;0.005,0,(HM375*(1+HM$5/Setup!$C$36)+IF($V376=46,N($F376),0))-DQ376-FO376)</f>
        <v>0</v>
      </c>
      <c r="HN376" s="48" t="n">
        <f aca="false">IF((HN375*(1+HN$5/Setup!$C$36)+IF($V376=47,N($F376),0))-DR376-FP376&lt;0.005,0,(HN375*(1+HN$5/Setup!$C$36)+IF($V376=47,N($F376),0))-DR376-FP376)</f>
        <v>0</v>
      </c>
      <c r="HO376" s="48" t="n">
        <f aca="false">IF((HO375*(1+HO$5/Setup!$C$36)+IF($V376=48,N($F376),0))-DS376-FQ376&lt;0.005,0,(HO375*(1+HO$5/Setup!$C$36)+IF($V376=48,N($F376),0))-DS376-FQ376)</f>
        <v>0</v>
      </c>
      <c r="HP376" s="48" t="n">
        <f aca="false">IF((HP375*(1+HP$5/Setup!$C$36)+IF($V376=49,N($F376),0))-DT376-FR376&lt;0.005,0,(HP375*(1+HP$5/Setup!$C$36)+IF($V376=49,N($F376),0))-DT376-FR376)</f>
        <v>0</v>
      </c>
      <c r="HQ376" s="48" t="n">
        <f aca="false">IF((HQ375*(1+HQ$5/Setup!$C$36)+IF($V376=50,N($F376),0))-DU376-FS376&lt;0.005,0,(HQ375*(1+HQ$5/Setup!$C$36)+IF($V376=50,N($F376),0))-DU376-FS376)</f>
        <v>0</v>
      </c>
    </row>
    <row r="377" customFormat="false" ht="15" hidden="false" customHeight="false" outlineLevel="0" collapsed="false">
      <c r="A377" s="44" t="n">
        <v>369</v>
      </c>
      <c r="B377" s="45" t="n">
        <f aca="false">IF(Setup!$C$7="Every month",EDATE(Setup!$C$8,($A377-1)),IF(Setup!$C$7="Twice a month",DATE(YEAR(Setup!$C$8),MONTH(Setup!$C$8)+INT((($A377-1)+Setup!$C$41)/2),MIN(IF(MOD(($A377-1)+Setup!$C$41,2)=0,Setup!$C$39,Setup!$C$40),DAY(EOMONTH(DATE(YEAR(Setup!$C$8),MONTH(Setup!$C$8)+INT((($A377-1)+Setup!$C$41)/2),1),0)))),Setup!$C$8+($A377-1)*IF(Setup!$C$7="Every week",7,14)))</f>
        <v>51477</v>
      </c>
      <c r="C377" s="45" t="n">
        <f aca="false">IF(Setup!$C$7="Every month",EDATE(Setup!$C$8,$A377),IF(Setup!$C$7="Twice a month",DATE(YEAR(Setup!$C$8),MONTH(Setup!$C$8)+INT(($A377+Setup!$C$41)/2),MIN(IF(MOD($A377+Setup!$C$41,2)=0,Setup!$C$39,Setup!$C$40),DAY(EOMONTH(DATE(YEAR(Setup!$C$8),MONTH(Setup!$C$8)+INT(($A377+Setup!$C$41)/2),1),0)))),Setup!$C$8+$A377*IF(Setup!$C$7="Every week",7,14)))</f>
        <v>51491</v>
      </c>
      <c r="D377" s="46"/>
      <c r="E377" s="47"/>
      <c r="F377" s="47"/>
      <c r="G377" s="47"/>
      <c r="H377" s="47"/>
      <c r="I377" s="48" t="n">
        <f aca="false">N(Setup!$C$11)+N(E377)</f>
        <v>100</v>
      </c>
      <c r="J377" s="48" t="n">
        <f aca="false">MIN(Setup!$C$37,MAX(I377,0))</f>
        <v>9.23076923076923</v>
      </c>
      <c r="K377" s="48" t="n">
        <f aca="false">MIN(MAX(N(Setup!$C$14)-L376,0),MAX(I377-J377,0))</f>
        <v>0</v>
      </c>
      <c r="L377" s="48" t="n">
        <f aca="false">L376+K377-N(G377)</f>
        <v>500</v>
      </c>
      <c r="M377" s="48" t="n">
        <f aca="false">M376+J377-N(H377)</f>
        <v>3406.15384615383</v>
      </c>
      <c r="N377" s="48" t="n">
        <f aca="false">SUM(BX377:DU377)</f>
        <v>0</v>
      </c>
      <c r="O377" s="48" t="n">
        <f aca="false">SUM(Z377:BW377)-N377</f>
        <v>65</v>
      </c>
      <c r="P377" s="48" t="n">
        <f aca="false">MAX(I377-J377-K377,0)+O377</f>
        <v>155.769230769231</v>
      </c>
      <c r="Q377" s="48" t="n">
        <f aca="false">SUM(DV377:FS377)</f>
        <v>0</v>
      </c>
      <c r="R377" s="49" t="n">
        <f aca="false">N377+J377+K377+Q377</f>
        <v>9.23076923076923</v>
      </c>
      <c r="S377" s="48" t="n">
        <f aca="false">T377-T376-N(F377)+N377+Q377</f>
        <v>0</v>
      </c>
      <c r="T377" s="49" t="n">
        <f aca="false">SUM(FT377:HQ377)</f>
        <v>0</v>
      </c>
      <c r="U377" s="44" t="str">
        <f aca="false">IF(T376&lt;0.005,"",INDEX(Helpers!$C$2:$C$51,IF(_xlfn.MINIFS($DV$6:$FS$6,DV377:FS377,"&gt;0.005")=0,V377,_xlfn.MINIFS($DV$6:$FS$6,DV377:FS377,"&gt;0.005"))))</f>
        <v/>
      </c>
      <c r="V377" s="44" t="n">
        <f aca="false">IF(_xlfn.MINIFS($FT$6:$HQ$6,FT376:HQ376,"&gt;0.005")=0,1,_xlfn.MINIFS($FT$6:$HQ$6,FT376:HQ376,"&gt;0.005"))</f>
        <v>1</v>
      </c>
      <c r="W377" s="44" t="n">
        <f aca="false">IF(AND(D377&lt;&gt;"Paid",T376&gt;0.005),1,0)</f>
        <v>0</v>
      </c>
      <c r="X377" s="48" t="n">
        <f aca="false">SUMPRODUCT(((Helpers!$G$2:$G$51*(1+(Helpers!$D$2:$D$51+0.000000001)/12)^(($B377-Setup!$C$8)/(365.25/12))-Helpers!$E$2:$E$51*((1+(Helpers!$D$2:$D$51+0.000000001)/12)^(($B377-Setup!$C$8)/(365.25/12))-1)/((Helpers!$D$2:$D$51+0.000000001)/12))&gt;0)*(Helpers!$G$2:$G$51*(1+(Helpers!$D$2:$D$51+0.000000001)/12)^(($B377-Setup!$C$8)/(365.25/12))-Helpers!$E$2:$E$51*((1+(Helpers!$D$2:$D$51+0.000000001)/12)^(($B377-Setup!$C$8)/(365.25/12))-1)/((Helpers!$D$2:$D$51+0.000000001)/12)))</f>
        <v>0</v>
      </c>
      <c r="Y377" s="48"/>
      <c r="Z377" s="48" t="n">
        <f aca="false">IF(OR(N(Z$5)=0,Z$6=""),0,Z$5*((DATE(YEAR($B377),MONTH($B377),MIN(Z$6,DAY(EOMONTH($B377,0))))&gt;=$B377)*(DATE(YEAR($B377),MONTH($B377),MIN(Z$6,DAY(EOMONTH($B377,0))))&lt;$C377)+(DATE(YEAR($B377),MONTH($B377)+1,MIN(Z$6,DAY(EOMONTH($B377,1))))&gt;=$B377)*(DATE(YEAR($B377),MONTH($B377)+1,MIN(Z$6,DAY(EOMONTH($B377,1))))&lt;$C377)))</f>
        <v>25</v>
      </c>
      <c r="AA377" s="48" t="n">
        <f aca="false">IF(OR(N(AA$5)=0,AA$6=""),0,AA$5*((DATE(YEAR($B377),MONTH($B377),MIN(AA$6,DAY(EOMONTH($B377,0))))&gt;=$B377)*(DATE(YEAR($B377),MONTH($B377),MIN(AA$6,DAY(EOMONTH($B377,0))))&lt;$C377)+(DATE(YEAR($B377),MONTH($B377)+1,MIN(AA$6,DAY(EOMONTH($B377,1))))&gt;=$B377)*(DATE(YEAR($B377),MONTH($B377)+1,MIN(AA$6,DAY(EOMONTH($B377,1))))&lt;$C377)))</f>
        <v>40</v>
      </c>
      <c r="AB377" s="48" t="n">
        <f aca="false">IF(OR(N(AB$5)=0,AB$6=""),0,AB$5*((DATE(YEAR($B377),MONTH($B377),MIN(AB$6,DAY(EOMONTH($B377,0))))&gt;=$B377)*(DATE(YEAR($B377),MONTH($B377),MIN(AB$6,DAY(EOMONTH($B377,0))))&lt;$C377)+(DATE(YEAR($B377),MONTH($B377)+1,MIN(AB$6,DAY(EOMONTH($B377,1))))&gt;=$B377)*(DATE(YEAR($B377),MONTH($B377)+1,MIN(AB$6,DAY(EOMONTH($B377,1))))&lt;$C377)))</f>
        <v>0</v>
      </c>
      <c r="AC377" s="48" t="n">
        <f aca="false">IF(OR(N(AC$5)=0,AC$6=""),0,AC$5*((DATE(YEAR($B377),MONTH($B377),MIN(AC$6,DAY(EOMONTH($B377,0))))&gt;=$B377)*(DATE(YEAR($B377),MONTH($B377),MIN(AC$6,DAY(EOMONTH($B377,0))))&lt;$C377)+(DATE(YEAR($B377),MONTH($B377)+1,MIN(AC$6,DAY(EOMONTH($B377,1))))&gt;=$B377)*(DATE(YEAR($B377),MONTH($B377)+1,MIN(AC$6,DAY(EOMONTH($B377,1))))&lt;$C377)))</f>
        <v>0</v>
      </c>
      <c r="AD377" s="48" t="n">
        <f aca="false">IF(OR(N(AD$5)=0,AD$6=""),0,AD$5*((DATE(YEAR($B377),MONTH($B377),MIN(AD$6,DAY(EOMONTH($B377,0))))&gt;=$B377)*(DATE(YEAR($B377),MONTH($B377),MIN(AD$6,DAY(EOMONTH($B377,0))))&lt;$C377)+(DATE(YEAR($B377),MONTH($B377)+1,MIN(AD$6,DAY(EOMONTH($B377,1))))&gt;=$B377)*(DATE(YEAR($B377),MONTH($B377)+1,MIN(AD$6,DAY(EOMONTH($B377,1))))&lt;$C377)))</f>
        <v>0</v>
      </c>
      <c r="AE377" s="48" t="n">
        <f aca="false">IF(OR(N(AE$5)=0,AE$6=""),0,AE$5*((DATE(YEAR($B377),MONTH($B377),MIN(AE$6,DAY(EOMONTH($B377,0))))&gt;=$B377)*(DATE(YEAR($B377),MONTH($B377),MIN(AE$6,DAY(EOMONTH($B377,0))))&lt;$C377)+(DATE(YEAR($B377),MONTH($B377)+1,MIN(AE$6,DAY(EOMONTH($B377,1))))&gt;=$B377)*(DATE(YEAR($B377),MONTH($B377)+1,MIN(AE$6,DAY(EOMONTH($B377,1))))&lt;$C377)))</f>
        <v>0</v>
      </c>
      <c r="AF377" s="48" t="n">
        <f aca="false">IF(OR(N(AF$5)=0,AF$6=""),0,AF$5*((DATE(YEAR($B377),MONTH($B377),MIN(AF$6,DAY(EOMONTH($B377,0))))&gt;=$B377)*(DATE(YEAR($B377),MONTH($B377),MIN(AF$6,DAY(EOMONTH($B377,0))))&lt;$C377)+(DATE(YEAR($B377),MONTH($B377)+1,MIN(AF$6,DAY(EOMONTH($B377,1))))&gt;=$B377)*(DATE(YEAR($B377),MONTH($B377)+1,MIN(AF$6,DAY(EOMONTH($B377,1))))&lt;$C377)))</f>
        <v>0</v>
      </c>
      <c r="AG377" s="48" t="n">
        <f aca="false">IF(OR(N(AG$5)=0,AG$6=""),0,AG$5*((DATE(YEAR($B377),MONTH($B377),MIN(AG$6,DAY(EOMONTH($B377,0))))&gt;=$B377)*(DATE(YEAR($B377),MONTH($B377),MIN(AG$6,DAY(EOMONTH($B377,0))))&lt;$C377)+(DATE(YEAR($B377),MONTH($B377)+1,MIN(AG$6,DAY(EOMONTH($B377,1))))&gt;=$B377)*(DATE(YEAR($B377),MONTH($B377)+1,MIN(AG$6,DAY(EOMONTH($B377,1))))&lt;$C377)))</f>
        <v>0</v>
      </c>
      <c r="AH377" s="48" t="n">
        <f aca="false">IF(OR(N(AH$5)=0,AH$6=""),0,AH$5*((DATE(YEAR($B377),MONTH($B377),MIN(AH$6,DAY(EOMONTH($B377,0))))&gt;=$B377)*(DATE(YEAR($B377),MONTH($B377),MIN(AH$6,DAY(EOMONTH($B377,0))))&lt;$C377)+(DATE(YEAR($B377),MONTH($B377)+1,MIN(AH$6,DAY(EOMONTH($B377,1))))&gt;=$B377)*(DATE(YEAR($B377),MONTH($B377)+1,MIN(AH$6,DAY(EOMONTH($B377,1))))&lt;$C377)))</f>
        <v>0</v>
      </c>
      <c r="AI377" s="48" t="n">
        <f aca="false">IF(OR(N(AI$5)=0,AI$6=""),0,AI$5*((DATE(YEAR($B377),MONTH($B377),MIN(AI$6,DAY(EOMONTH($B377,0))))&gt;=$B377)*(DATE(YEAR($B377),MONTH($B377),MIN(AI$6,DAY(EOMONTH($B377,0))))&lt;$C377)+(DATE(YEAR($B377),MONTH($B377)+1,MIN(AI$6,DAY(EOMONTH($B377,1))))&gt;=$B377)*(DATE(YEAR($B377),MONTH($B377)+1,MIN(AI$6,DAY(EOMONTH($B377,1))))&lt;$C377)))</f>
        <v>0</v>
      </c>
      <c r="AJ377" s="48" t="n">
        <f aca="false">IF(OR(N(AJ$5)=0,AJ$6=""),0,AJ$5*((DATE(YEAR($B377),MONTH($B377),MIN(AJ$6,DAY(EOMONTH($B377,0))))&gt;=$B377)*(DATE(YEAR($B377),MONTH($B377),MIN(AJ$6,DAY(EOMONTH($B377,0))))&lt;$C377)+(DATE(YEAR($B377),MONTH($B377)+1,MIN(AJ$6,DAY(EOMONTH($B377,1))))&gt;=$B377)*(DATE(YEAR($B377),MONTH($B377)+1,MIN(AJ$6,DAY(EOMONTH($B377,1))))&lt;$C377)))</f>
        <v>0</v>
      </c>
      <c r="AK377" s="48" t="n">
        <f aca="false">IF(OR(N(AK$5)=0,AK$6=""),0,AK$5*((DATE(YEAR($B377),MONTH($B377),MIN(AK$6,DAY(EOMONTH($B377,0))))&gt;=$B377)*(DATE(YEAR($B377),MONTH($B377),MIN(AK$6,DAY(EOMONTH($B377,0))))&lt;$C377)+(DATE(YEAR($B377),MONTH($B377)+1,MIN(AK$6,DAY(EOMONTH($B377,1))))&gt;=$B377)*(DATE(YEAR($B377),MONTH($B377)+1,MIN(AK$6,DAY(EOMONTH($B377,1))))&lt;$C377)))</f>
        <v>0</v>
      </c>
      <c r="AL377" s="48" t="n">
        <f aca="false">IF(OR(N(AL$5)=0,AL$6=""),0,AL$5*((DATE(YEAR($B377),MONTH($B377),MIN(AL$6,DAY(EOMONTH($B377,0))))&gt;=$B377)*(DATE(YEAR($B377),MONTH($B377),MIN(AL$6,DAY(EOMONTH($B377,0))))&lt;$C377)+(DATE(YEAR($B377),MONTH($B377)+1,MIN(AL$6,DAY(EOMONTH($B377,1))))&gt;=$B377)*(DATE(YEAR($B377),MONTH($B377)+1,MIN(AL$6,DAY(EOMONTH($B377,1))))&lt;$C377)))</f>
        <v>0</v>
      </c>
      <c r="AM377" s="48" t="n">
        <f aca="false">IF(OR(N(AM$5)=0,AM$6=""),0,AM$5*((DATE(YEAR($B377),MONTH($B377),MIN(AM$6,DAY(EOMONTH($B377,0))))&gt;=$B377)*(DATE(YEAR($B377),MONTH($B377),MIN(AM$6,DAY(EOMONTH($B377,0))))&lt;$C377)+(DATE(YEAR($B377),MONTH($B377)+1,MIN(AM$6,DAY(EOMONTH($B377,1))))&gt;=$B377)*(DATE(YEAR($B377),MONTH($B377)+1,MIN(AM$6,DAY(EOMONTH($B377,1))))&lt;$C377)))</f>
        <v>0</v>
      </c>
      <c r="AN377" s="48" t="n">
        <f aca="false">IF(OR(N(AN$5)=0,AN$6=""),0,AN$5*((DATE(YEAR($B377),MONTH($B377),MIN(AN$6,DAY(EOMONTH($B377,0))))&gt;=$B377)*(DATE(YEAR($B377),MONTH($B377),MIN(AN$6,DAY(EOMONTH($B377,0))))&lt;$C377)+(DATE(YEAR($B377),MONTH($B377)+1,MIN(AN$6,DAY(EOMONTH($B377,1))))&gt;=$B377)*(DATE(YEAR($B377),MONTH($B377)+1,MIN(AN$6,DAY(EOMONTH($B377,1))))&lt;$C377)))</f>
        <v>0</v>
      </c>
      <c r="AO377" s="48" t="n">
        <f aca="false">IF(OR(N(AO$5)=0,AO$6=""),0,AO$5*((DATE(YEAR($B377),MONTH($B377),MIN(AO$6,DAY(EOMONTH($B377,0))))&gt;=$B377)*(DATE(YEAR($B377),MONTH($B377),MIN(AO$6,DAY(EOMONTH($B377,0))))&lt;$C377)+(DATE(YEAR($B377),MONTH($B377)+1,MIN(AO$6,DAY(EOMONTH($B377,1))))&gt;=$B377)*(DATE(YEAR($B377),MONTH($B377)+1,MIN(AO$6,DAY(EOMONTH($B377,1))))&lt;$C377)))</f>
        <v>0</v>
      </c>
      <c r="AP377" s="48" t="n">
        <f aca="false">IF(OR(N(AP$5)=0,AP$6=""),0,AP$5*((DATE(YEAR($B377),MONTH($B377),MIN(AP$6,DAY(EOMONTH($B377,0))))&gt;=$B377)*(DATE(YEAR($B377),MONTH($B377),MIN(AP$6,DAY(EOMONTH($B377,0))))&lt;$C377)+(DATE(YEAR($B377),MONTH($B377)+1,MIN(AP$6,DAY(EOMONTH($B377,1))))&gt;=$B377)*(DATE(YEAR($B377),MONTH($B377)+1,MIN(AP$6,DAY(EOMONTH($B377,1))))&lt;$C377)))</f>
        <v>0</v>
      </c>
      <c r="AQ377" s="48" t="n">
        <f aca="false">IF(OR(N(AQ$5)=0,AQ$6=""),0,AQ$5*((DATE(YEAR($B377),MONTH($B377),MIN(AQ$6,DAY(EOMONTH($B377,0))))&gt;=$B377)*(DATE(YEAR($B377),MONTH($B377),MIN(AQ$6,DAY(EOMONTH($B377,0))))&lt;$C377)+(DATE(YEAR($B377),MONTH($B377)+1,MIN(AQ$6,DAY(EOMONTH($B377,1))))&gt;=$B377)*(DATE(YEAR($B377),MONTH($B377)+1,MIN(AQ$6,DAY(EOMONTH($B377,1))))&lt;$C377)))</f>
        <v>0</v>
      </c>
      <c r="AR377" s="48" t="n">
        <f aca="false">IF(OR(N(AR$5)=0,AR$6=""),0,AR$5*((DATE(YEAR($B377),MONTH($B377),MIN(AR$6,DAY(EOMONTH($B377,0))))&gt;=$B377)*(DATE(YEAR($B377),MONTH($B377),MIN(AR$6,DAY(EOMONTH($B377,0))))&lt;$C377)+(DATE(YEAR($B377),MONTH($B377)+1,MIN(AR$6,DAY(EOMONTH($B377,1))))&gt;=$B377)*(DATE(YEAR($B377),MONTH($B377)+1,MIN(AR$6,DAY(EOMONTH($B377,1))))&lt;$C377)))</f>
        <v>0</v>
      </c>
      <c r="AS377" s="48" t="n">
        <f aca="false">IF(OR(N(AS$5)=0,AS$6=""),0,AS$5*((DATE(YEAR($B377),MONTH($B377),MIN(AS$6,DAY(EOMONTH($B377,0))))&gt;=$B377)*(DATE(YEAR($B377),MONTH($B377),MIN(AS$6,DAY(EOMONTH($B377,0))))&lt;$C377)+(DATE(YEAR($B377),MONTH($B377)+1,MIN(AS$6,DAY(EOMONTH($B377,1))))&gt;=$B377)*(DATE(YEAR($B377),MONTH($B377)+1,MIN(AS$6,DAY(EOMONTH($B377,1))))&lt;$C377)))</f>
        <v>0</v>
      </c>
      <c r="AT377" s="48" t="n">
        <f aca="false">IF(OR(N(AT$5)=0,AT$6=""),0,AT$5*((DATE(YEAR($B377),MONTH($B377),MIN(AT$6,DAY(EOMONTH($B377,0))))&gt;=$B377)*(DATE(YEAR($B377),MONTH($B377),MIN(AT$6,DAY(EOMONTH($B377,0))))&lt;$C377)+(DATE(YEAR($B377),MONTH($B377)+1,MIN(AT$6,DAY(EOMONTH($B377,1))))&gt;=$B377)*(DATE(YEAR($B377),MONTH($B377)+1,MIN(AT$6,DAY(EOMONTH($B377,1))))&lt;$C377)))</f>
        <v>0</v>
      </c>
      <c r="AU377" s="48" t="n">
        <f aca="false">IF(OR(N(AU$5)=0,AU$6=""),0,AU$5*((DATE(YEAR($B377),MONTH($B377),MIN(AU$6,DAY(EOMONTH($B377,0))))&gt;=$B377)*(DATE(YEAR($B377),MONTH($B377),MIN(AU$6,DAY(EOMONTH($B377,0))))&lt;$C377)+(DATE(YEAR($B377),MONTH($B377)+1,MIN(AU$6,DAY(EOMONTH($B377,1))))&gt;=$B377)*(DATE(YEAR($B377),MONTH($B377)+1,MIN(AU$6,DAY(EOMONTH($B377,1))))&lt;$C377)))</f>
        <v>0</v>
      </c>
      <c r="AV377" s="48" t="n">
        <f aca="false">IF(OR(N(AV$5)=0,AV$6=""),0,AV$5*((DATE(YEAR($B377),MONTH($B377),MIN(AV$6,DAY(EOMONTH($B377,0))))&gt;=$B377)*(DATE(YEAR($B377),MONTH($B377),MIN(AV$6,DAY(EOMONTH($B377,0))))&lt;$C377)+(DATE(YEAR($B377),MONTH($B377)+1,MIN(AV$6,DAY(EOMONTH($B377,1))))&gt;=$B377)*(DATE(YEAR($B377),MONTH($B377)+1,MIN(AV$6,DAY(EOMONTH($B377,1))))&lt;$C377)))</f>
        <v>0</v>
      </c>
      <c r="AW377" s="48" t="n">
        <f aca="false">IF(OR(N(AW$5)=0,AW$6=""),0,AW$5*((DATE(YEAR($B377),MONTH($B377),MIN(AW$6,DAY(EOMONTH($B377,0))))&gt;=$B377)*(DATE(YEAR($B377),MONTH($B377),MIN(AW$6,DAY(EOMONTH($B377,0))))&lt;$C377)+(DATE(YEAR($B377),MONTH($B377)+1,MIN(AW$6,DAY(EOMONTH($B377,1))))&gt;=$B377)*(DATE(YEAR($B377),MONTH($B377)+1,MIN(AW$6,DAY(EOMONTH($B377,1))))&lt;$C377)))</f>
        <v>0</v>
      </c>
      <c r="AX377" s="48" t="n">
        <f aca="false">IF(OR(N(AX$5)=0,AX$6=""),0,AX$5*((DATE(YEAR($B377),MONTH($B377),MIN(AX$6,DAY(EOMONTH($B377,0))))&gt;=$B377)*(DATE(YEAR($B377),MONTH($B377),MIN(AX$6,DAY(EOMONTH($B377,0))))&lt;$C377)+(DATE(YEAR($B377),MONTH($B377)+1,MIN(AX$6,DAY(EOMONTH($B377,1))))&gt;=$B377)*(DATE(YEAR($B377),MONTH($B377)+1,MIN(AX$6,DAY(EOMONTH($B377,1))))&lt;$C377)))</f>
        <v>0</v>
      </c>
      <c r="AY377" s="48" t="n">
        <f aca="false">IF(OR(N(AY$5)=0,AY$6=""),0,AY$5*((DATE(YEAR($B377),MONTH($B377),MIN(AY$6,DAY(EOMONTH($B377,0))))&gt;=$B377)*(DATE(YEAR($B377),MONTH($B377),MIN(AY$6,DAY(EOMONTH($B377,0))))&lt;$C377)+(DATE(YEAR($B377),MONTH($B377)+1,MIN(AY$6,DAY(EOMONTH($B377,1))))&gt;=$B377)*(DATE(YEAR($B377),MONTH($B377)+1,MIN(AY$6,DAY(EOMONTH($B377,1))))&lt;$C377)))</f>
        <v>0</v>
      </c>
      <c r="AZ377" s="48" t="n">
        <f aca="false">IF(OR(N(AZ$5)=0,AZ$6=""),0,AZ$5*((DATE(YEAR($B377),MONTH($B377),MIN(AZ$6,DAY(EOMONTH($B377,0))))&gt;=$B377)*(DATE(YEAR($B377),MONTH($B377),MIN(AZ$6,DAY(EOMONTH($B377,0))))&lt;$C377)+(DATE(YEAR($B377),MONTH($B377)+1,MIN(AZ$6,DAY(EOMONTH($B377,1))))&gt;=$B377)*(DATE(YEAR($B377),MONTH($B377)+1,MIN(AZ$6,DAY(EOMONTH($B377,1))))&lt;$C377)))</f>
        <v>0</v>
      </c>
      <c r="BA377" s="48" t="n">
        <f aca="false">IF(OR(N(BA$5)=0,BA$6=""),0,BA$5*((DATE(YEAR($B377),MONTH($B377),MIN(BA$6,DAY(EOMONTH($B377,0))))&gt;=$B377)*(DATE(YEAR($B377),MONTH($B377),MIN(BA$6,DAY(EOMONTH($B377,0))))&lt;$C377)+(DATE(YEAR($B377),MONTH($B377)+1,MIN(BA$6,DAY(EOMONTH($B377,1))))&gt;=$B377)*(DATE(YEAR($B377),MONTH($B377)+1,MIN(BA$6,DAY(EOMONTH($B377,1))))&lt;$C377)))</f>
        <v>0</v>
      </c>
      <c r="BB377" s="48" t="n">
        <f aca="false">IF(OR(N(BB$5)=0,BB$6=""),0,BB$5*((DATE(YEAR($B377),MONTH($B377),MIN(BB$6,DAY(EOMONTH($B377,0))))&gt;=$B377)*(DATE(YEAR($B377),MONTH($B377),MIN(BB$6,DAY(EOMONTH($B377,0))))&lt;$C377)+(DATE(YEAR($B377),MONTH($B377)+1,MIN(BB$6,DAY(EOMONTH($B377,1))))&gt;=$B377)*(DATE(YEAR($B377),MONTH($B377)+1,MIN(BB$6,DAY(EOMONTH($B377,1))))&lt;$C377)))</f>
        <v>0</v>
      </c>
      <c r="BC377" s="48" t="n">
        <f aca="false">IF(OR(N(BC$5)=0,BC$6=""),0,BC$5*((DATE(YEAR($B377),MONTH($B377),MIN(BC$6,DAY(EOMONTH($B377,0))))&gt;=$B377)*(DATE(YEAR($B377),MONTH($B377),MIN(BC$6,DAY(EOMONTH($B377,0))))&lt;$C377)+(DATE(YEAR($B377),MONTH($B377)+1,MIN(BC$6,DAY(EOMONTH($B377,1))))&gt;=$B377)*(DATE(YEAR($B377),MONTH($B377)+1,MIN(BC$6,DAY(EOMONTH($B377,1))))&lt;$C377)))</f>
        <v>0</v>
      </c>
      <c r="BD377" s="48" t="n">
        <f aca="false">IF(OR(N(BD$5)=0,BD$6=""),0,BD$5*((DATE(YEAR($B377),MONTH($B377),MIN(BD$6,DAY(EOMONTH($B377,0))))&gt;=$B377)*(DATE(YEAR($B377),MONTH($B377),MIN(BD$6,DAY(EOMONTH($B377,0))))&lt;$C377)+(DATE(YEAR($B377),MONTH($B377)+1,MIN(BD$6,DAY(EOMONTH($B377,1))))&gt;=$B377)*(DATE(YEAR($B377),MONTH($B377)+1,MIN(BD$6,DAY(EOMONTH($B377,1))))&lt;$C377)))</f>
        <v>0</v>
      </c>
      <c r="BE377" s="48" t="n">
        <f aca="false">IF(OR(N(BE$5)=0,BE$6=""),0,BE$5*((DATE(YEAR($B377),MONTH($B377),MIN(BE$6,DAY(EOMONTH($B377,0))))&gt;=$B377)*(DATE(YEAR($B377),MONTH($B377),MIN(BE$6,DAY(EOMONTH($B377,0))))&lt;$C377)+(DATE(YEAR($B377),MONTH($B377)+1,MIN(BE$6,DAY(EOMONTH($B377,1))))&gt;=$B377)*(DATE(YEAR($B377),MONTH($B377)+1,MIN(BE$6,DAY(EOMONTH($B377,1))))&lt;$C377)))</f>
        <v>0</v>
      </c>
      <c r="BF377" s="48" t="n">
        <f aca="false">IF(OR(N(BF$5)=0,BF$6=""),0,BF$5*((DATE(YEAR($B377),MONTH($B377),MIN(BF$6,DAY(EOMONTH($B377,0))))&gt;=$B377)*(DATE(YEAR($B377),MONTH($B377),MIN(BF$6,DAY(EOMONTH($B377,0))))&lt;$C377)+(DATE(YEAR($B377),MONTH($B377)+1,MIN(BF$6,DAY(EOMONTH($B377,1))))&gt;=$B377)*(DATE(YEAR($B377),MONTH($B377)+1,MIN(BF$6,DAY(EOMONTH($B377,1))))&lt;$C377)))</f>
        <v>0</v>
      </c>
      <c r="BG377" s="48" t="n">
        <f aca="false">IF(OR(N(BG$5)=0,BG$6=""),0,BG$5*((DATE(YEAR($B377),MONTH($B377),MIN(BG$6,DAY(EOMONTH($B377,0))))&gt;=$B377)*(DATE(YEAR($B377),MONTH($B377),MIN(BG$6,DAY(EOMONTH($B377,0))))&lt;$C377)+(DATE(YEAR($B377),MONTH($B377)+1,MIN(BG$6,DAY(EOMONTH($B377,1))))&gt;=$B377)*(DATE(YEAR($B377),MONTH($B377)+1,MIN(BG$6,DAY(EOMONTH($B377,1))))&lt;$C377)))</f>
        <v>0</v>
      </c>
      <c r="BH377" s="48" t="n">
        <f aca="false">IF(OR(N(BH$5)=0,BH$6=""),0,BH$5*((DATE(YEAR($B377),MONTH($B377),MIN(BH$6,DAY(EOMONTH($B377,0))))&gt;=$B377)*(DATE(YEAR($B377),MONTH($B377),MIN(BH$6,DAY(EOMONTH($B377,0))))&lt;$C377)+(DATE(YEAR($B377),MONTH($B377)+1,MIN(BH$6,DAY(EOMONTH($B377,1))))&gt;=$B377)*(DATE(YEAR($B377),MONTH($B377)+1,MIN(BH$6,DAY(EOMONTH($B377,1))))&lt;$C377)))</f>
        <v>0</v>
      </c>
      <c r="BI377" s="48" t="n">
        <f aca="false">IF(OR(N(BI$5)=0,BI$6=""),0,BI$5*((DATE(YEAR($B377),MONTH($B377),MIN(BI$6,DAY(EOMONTH($B377,0))))&gt;=$B377)*(DATE(YEAR($B377),MONTH($B377),MIN(BI$6,DAY(EOMONTH($B377,0))))&lt;$C377)+(DATE(YEAR($B377),MONTH($B377)+1,MIN(BI$6,DAY(EOMONTH($B377,1))))&gt;=$B377)*(DATE(YEAR($B377),MONTH($B377)+1,MIN(BI$6,DAY(EOMONTH($B377,1))))&lt;$C377)))</f>
        <v>0</v>
      </c>
      <c r="BJ377" s="48" t="n">
        <f aca="false">IF(OR(N(BJ$5)=0,BJ$6=""),0,BJ$5*((DATE(YEAR($B377),MONTH($B377),MIN(BJ$6,DAY(EOMONTH($B377,0))))&gt;=$B377)*(DATE(YEAR($B377),MONTH($B377),MIN(BJ$6,DAY(EOMONTH($B377,0))))&lt;$C377)+(DATE(YEAR($B377),MONTH($B377)+1,MIN(BJ$6,DAY(EOMONTH($B377,1))))&gt;=$B377)*(DATE(YEAR($B377),MONTH($B377)+1,MIN(BJ$6,DAY(EOMONTH($B377,1))))&lt;$C377)))</f>
        <v>0</v>
      </c>
      <c r="BK377" s="48" t="n">
        <f aca="false">IF(OR(N(BK$5)=0,BK$6=""),0,BK$5*((DATE(YEAR($B377),MONTH($B377),MIN(BK$6,DAY(EOMONTH($B377,0))))&gt;=$B377)*(DATE(YEAR($B377),MONTH($B377),MIN(BK$6,DAY(EOMONTH($B377,0))))&lt;$C377)+(DATE(YEAR($B377),MONTH($B377)+1,MIN(BK$6,DAY(EOMONTH($B377,1))))&gt;=$B377)*(DATE(YEAR($B377),MONTH($B377)+1,MIN(BK$6,DAY(EOMONTH($B377,1))))&lt;$C377)))</f>
        <v>0</v>
      </c>
      <c r="BL377" s="48" t="n">
        <f aca="false">IF(OR(N(BL$5)=0,BL$6=""),0,BL$5*((DATE(YEAR($B377),MONTH($B377),MIN(BL$6,DAY(EOMONTH($B377,0))))&gt;=$B377)*(DATE(YEAR($B377),MONTH($B377),MIN(BL$6,DAY(EOMONTH($B377,0))))&lt;$C377)+(DATE(YEAR($B377),MONTH($B377)+1,MIN(BL$6,DAY(EOMONTH($B377,1))))&gt;=$B377)*(DATE(YEAR($B377),MONTH($B377)+1,MIN(BL$6,DAY(EOMONTH($B377,1))))&lt;$C377)))</f>
        <v>0</v>
      </c>
      <c r="BM377" s="48" t="n">
        <f aca="false">IF(OR(N(BM$5)=0,BM$6=""),0,BM$5*((DATE(YEAR($B377),MONTH($B377),MIN(BM$6,DAY(EOMONTH($B377,0))))&gt;=$B377)*(DATE(YEAR($B377),MONTH($B377),MIN(BM$6,DAY(EOMONTH($B377,0))))&lt;$C377)+(DATE(YEAR($B377),MONTH($B377)+1,MIN(BM$6,DAY(EOMONTH($B377,1))))&gt;=$B377)*(DATE(YEAR($B377),MONTH($B377)+1,MIN(BM$6,DAY(EOMONTH($B377,1))))&lt;$C377)))</f>
        <v>0</v>
      </c>
      <c r="BN377" s="48" t="n">
        <f aca="false">IF(OR(N(BN$5)=0,BN$6=""),0,BN$5*((DATE(YEAR($B377),MONTH($B377),MIN(BN$6,DAY(EOMONTH($B377,0))))&gt;=$B377)*(DATE(YEAR($B377),MONTH($B377),MIN(BN$6,DAY(EOMONTH($B377,0))))&lt;$C377)+(DATE(YEAR($B377),MONTH($B377)+1,MIN(BN$6,DAY(EOMONTH($B377,1))))&gt;=$B377)*(DATE(YEAR($B377),MONTH($B377)+1,MIN(BN$6,DAY(EOMONTH($B377,1))))&lt;$C377)))</f>
        <v>0</v>
      </c>
      <c r="BO377" s="48" t="n">
        <f aca="false">IF(OR(N(BO$5)=0,BO$6=""),0,BO$5*((DATE(YEAR($B377),MONTH($B377),MIN(BO$6,DAY(EOMONTH($B377,0))))&gt;=$B377)*(DATE(YEAR($B377),MONTH($B377),MIN(BO$6,DAY(EOMONTH($B377,0))))&lt;$C377)+(DATE(YEAR($B377),MONTH($B377)+1,MIN(BO$6,DAY(EOMONTH($B377,1))))&gt;=$B377)*(DATE(YEAR($B377),MONTH($B377)+1,MIN(BO$6,DAY(EOMONTH($B377,1))))&lt;$C377)))</f>
        <v>0</v>
      </c>
      <c r="BP377" s="48" t="n">
        <f aca="false">IF(OR(N(BP$5)=0,BP$6=""),0,BP$5*((DATE(YEAR($B377),MONTH($B377),MIN(BP$6,DAY(EOMONTH($B377,0))))&gt;=$B377)*(DATE(YEAR($B377),MONTH($B377),MIN(BP$6,DAY(EOMONTH($B377,0))))&lt;$C377)+(DATE(YEAR($B377),MONTH($B377)+1,MIN(BP$6,DAY(EOMONTH($B377,1))))&gt;=$B377)*(DATE(YEAR($B377),MONTH($B377)+1,MIN(BP$6,DAY(EOMONTH($B377,1))))&lt;$C377)))</f>
        <v>0</v>
      </c>
      <c r="BQ377" s="48" t="n">
        <f aca="false">IF(OR(N(BQ$5)=0,BQ$6=""),0,BQ$5*((DATE(YEAR($B377),MONTH($B377),MIN(BQ$6,DAY(EOMONTH($B377,0))))&gt;=$B377)*(DATE(YEAR($B377),MONTH($B377),MIN(BQ$6,DAY(EOMONTH($B377,0))))&lt;$C377)+(DATE(YEAR($B377),MONTH($B377)+1,MIN(BQ$6,DAY(EOMONTH($B377,1))))&gt;=$B377)*(DATE(YEAR($B377),MONTH($B377)+1,MIN(BQ$6,DAY(EOMONTH($B377,1))))&lt;$C377)))</f>
        <v>0</v>
      </c>
      <c r="BR377" s="48" t="n">
        <f aca="false">IF(OR(N(BR$5)=0,BR$6=""),0,BR$5*((DATE(YEAR($B377),MONTH($B377),MIN(BR$6,DAY(EOMONTH($B377,0))))&gt;=$B377)*(DATE(YEAR($B377),MONTH($B377),MIN(BR$6,DAY(EOMONTH($B377,0))))&lt;$C377)+(DATE(YEAR($B377),MONTH($B377)+1,MIN(BR$6,DAY(EOMONTH($B377,1))))&gt;=$B377)*(DATE(YEAR($B377),MONTH($B377)+1,MIN(BR$6,DAY(EOMONTH($B377,1))))&lt;$C377)))</f>
        <v>0</v>
      </c>
      <c r="BS377" s="48" t="n">
        <f aca="false">IF(OR(N(BS$5)=0,BS$6=""),0,BS$5*((DATE(YEAR($B377),MONTH($B377),MIN(BS$6,DAY(EOMONTH($B377,0))))&gt;=$B377)*(DATE(YEAR($B377),MONTH($B377),MIN(BS$6,DAY(EOMONTH($B377,0))))&lt;$C377)+(DATE(YEAR($B377),MONTH($B377)+1,MIN(BS$6,DAY(EOMONTH($B377,1))))&gt;=$B377)*(DATE(YEAR($B377),MONTH($B377)+1,MIN(BS$6,DAY(EOMONTH($B377,1))))&lt;$C377)))</f>
        <v>0</v>
      </c>
      <c r="BT377" s="48" t="n">
        <f aca="false">IF(OR(N(BT$5)=0,BT$6=""),0,BT$5*((DATE(YEAR($B377),MONTH($B377),MIN(BT$6,DAY(EOMONTH($B377,0))))&gt;=$B377)*(DATE(YEAR($B377),MONTH($B377),MIN(BT$6,DAY(EOMONTH($B377,0))))&lt;$C377)+(DATE(YEAR($B377),MONTH($B377)+1,MIN(BT$6,DAY(EOMONTH($B377,1))))&gt;=$B377)*(DATE(YEAR($B377),MONTH($B377)+1,MIN(BT$6,DAY(EOMONTH($B377,1))))&lt;$C377)))</f>
        <v>0</v>
      </c>
      <c r="BU377" s="48" t="n">
        <f aca="false">IF(OR(N(BU$5)=0,BU$6=""),0,BU$5*((DATE(YEAR($B377),MONTH($B377),MIN(BU$6,DAY(EOMONTH($B377,0))))&gt;=$B377)*(DATE(YEAR($B377),MONTH($B377),MIN(BU$6,DAY(EOMONTH($B377,0))))&lt;$C377)+(DATE(YEAR($B377),MONTH($B377)+1,MIN(BU$6,DAY(EOMONTH($B377,1))))&gt;=$B377)*(DATE(YEAR($B377),MONTH($B377)+1,MIN(BU$6,DAY(EOMONTH($B377,1))))&lt;$C377)))</f>
        <v>0</v>
      </c>
      <c r="BV377" s="48" t="n">
        <f aca="false">IF(OR(N(BV$5)=0,BV$6=""),0,BV$5*((DATE(YEAR($B377),MONTH($B377),MIN(BV$6,DAY(EOMONTH($B377,0))))&gt;=$B377)*(DATE(YEAR($B377),MONTH($B377),MIN(BV$6,DAY(EOMONTH($B377,0))))&lt;$C377)+(DATE(YEAR($B377),MONTH($B377)+1,MIN(BV$6,DAY(EOMONTH($B377,1))))&gt;=$B377)*(DATE(YEAR($B377),MONTH($B377)+1,MIN(BV$6,DAY(EOMONTH($B377,1))))&lt;$C377)))</f>
        <v>0</v>
      </c>
      <c r="BW377" s="48" t="n">
        <f aca="false">IF(OR(N(BW$5)=0,BW$6=""),0,BW$5*((DATE(YEAR($B377),MONTH($B377),MIN(BW$6,DAY(EOMONTH($B377,0))))&gt;=$B377)*(DATE(YEAR($B377),MONTH($B377),MIN(BW$6,DAY(EOMONTH($B377,0))))&lt;$C377)+(DATE(YEAR($B377),MONTH($B377)+1,MIN(BW$6,DAY(EOMONTH($B377,1))))&gt;=$B377)*(DATE(YEAR($B377),MONTH($B377)+1,MIN(BW$6,DAY(EOMONTH($B377,1))))&lt;$C377)))</f>
        <v>0</v>
      </c>
      <c r="BX377" s="48" t="n">
        <f aca="false">MIN(Z377,(FT376*(1+FT$5/Setup!$C$36)+IF($V377=1,N($F377),0)))</f>
        <v>0</v>
      </c>
      <c r="BY377" s="48" t="n">
        <f aca="false">MIN(AA377,(FU376*(1+FU$5/Setup!$C$36)+IF($V377=2,N($F377),0)))</f>
        <v>0</v>
      </c>
      <c r="BZ377" s="48" t="n">
        <f aca="false">MIN(AB377,(FV376*(1+FV$5/Setup!$C$36)+IF($V377=3,N($F377),0)))</f>
        <v>0</v>
      </c>
      <c r="CA377" s="48" t="n">
        <f aca="false">MIN(AC377,(FW376*(1+FW$5/Setup!$C$36)+IF($V377=4,N($F377),0)))</f>
        <v>0</v>
      </c>
      <c r="CB377" s="48" t="n">
        <f aca="false">MIN(AD377,(FX376*(1+FX$5/Setup!$C$36)+IF($V377=5,N($F377),0)))</f>
        <v>0</v>
      </c>
      <c r="CC377" s="48" t="n">
        <f aca="false">MIN(AE377,(FY376*(1+FY$5/Setup!$C$36)+IF($V377=6,N($F377),0)))</f>
        <v>0</v>
      </c>
      <c r="CD377" s="48" t="n">
        <f aca="false">MIN(AF377,(FZ376*(1+FZ$5/Setup!$C$36)+IF($V377=7,N($F377),0)))</f>
        <v>0</v>
      </c>
      <c r="CE377" s="48" t="n">
        <f aca="false">MIN(AG377,(GA376*(1+GA$5/Setup!$C$36)+IF($V377=8,N($F377),0)))</f>
        <v>0</v>
      </c>
      <c r="CF377" s="48" t="n">
        <f aca="false">MIN(AH377,(GB376*(1+GB$5/Setup!$C$36)+IF($V377=9,N($F377),0)))</f>
        <v>0</v>
      </c>
      <c r="CG377" s="48" t="n">
        <f aca="false">MIN(AI377,(GC376*(1+GC$5/Setup!$C$36)+IF($V377=10,N($F377),0)))</f>
        <v>0</v>
      </c>
      <c r="CH377" s="48" t="n">
        <f aca="false">MIN(AJ377,(GD376*(1+GD$5/Setup!$C$36)+IF($V377=11,N($F377),0)))</f>
        <v>0</v>
      </c>
      <c r="CI377" s="48" t="n">
        <f aca="false">MIN(AK377,(GE376*(1+GE$5/Setup!$C$36)+IF($V377=12,N($F377),0)))</f>
        <v>0</v>
      </c>
      <c r="CJ377" s="48" t="n">
        <f aca="false">MIN(AL377,(GF376*(1+GF$5/Setup!$C$36)+IF($V377=13,N($F377),0)))</f>
        <v>0</v>
      </c>
      <c r="CK377" s="48" t="n">
        <f aca="false">MIN(AM377,(GG376*(1+GG$5/Setup!$C$36)+IF($V377=14,N($F377),0)))</f>
        <v>0</v>
      </c>
      <c r="CL377" s="48" t="n">
        <f aca="false">MIN(AN377,(GH376*(1+GH$5/Setup!$C$36)+IF($V377=15,N($F377),0)))</f>
        <v>0</v>
      </c>
      <c r="CM377" s="48" t="n">
        <f aca="false">MIN(AO377,(GI376*(1+GI$5/Setup!$C$36)+IF($V377=16,N($F377),0)))</f>
        <v>0</v>
      </c>
      <c r="CN377" s="48" t="n">
        <f aca="false">MIN(AP377,(GJ376*(1+GJ$5/Setup!$C$36)+IF($V377=17,N($F377),0)))</f>
        <v>0</v>
      </c>
      <c r="CO377" s="48" t="n">
        <f aca="false">MIN(AQ377,(GK376*(1+GK$5/Setup!$C$36)+IF($V377=18,N($F377),0)))</f>
        <v>0</v>
      </c>
      <c r="CP377" s="48" t="n">
        <f aca="false">MIN(AR377,(GL376*(1+GL$5/Setup!$C$36)+IF($V377=19,N($F377),0)))</f>
        <v>0</v>
      </c>
      <c r="CQ377" s="48" t="n">
        <f aca="false">MIN(AS377,(GM376*(1+GM$5/Setup!$C$36)+IF($V377=20,N($F377),0)))</f>
        <v>0</v>
      </c>
      <c r="CR377" s="48" t="n">
        <f aca="false">MIN(AT377,(GN376*(1+GN$5/Setup!$C$36)+IF($V377=21,N($F377),0)))</f>
        <v>0</v>
      </c>
      <c r="CS377" s="48" t="n">
        <f aca="false">MIN(AU377,(GO376*(1+GO$5/Setup!$C$36)+IF($V377=22,N($F377),0)))</f>
        <v>0</v>
      </c>
      <c r="CT377" s="48" t="n">
        <f aca="false">MIN(AV377,(GP376*(1+GP$5/Setup!$C$36)+IF($V377=23,N($F377),0)))</f>
        <v>0</v>
      </c>
      <c r="CU377" s="48" t="n">
        <f aca="false">MIN(AW377,(GQ376*(1+GQ$5/Setup!$C$36)+IF($V377=24,N($F377),0)))</f>
        <v>0</v>
      </c>
      <c r="CV377" s="48" t="n">
        <f aca="false">MIN(AX377,(GR376*(1+GR$5/Setup!$C$36)+IF($V377=25,N($F377),0)))</f>
        <v>0</v>
      </c>
      <c r="CW377" s="48" t="n">
        <f aca="false">MIN(AY377,(GS376*(1+GS$5/Setup!$C$36)+IF($V377=26,N($F377),0)))</f>
        <v>0</v>
      </c>
      <c r="CX377" s="48" t="n">
        <f aca="false">MIN(AZ377,(GT376*(1+GT$5/Setup!$C$36)+IF($V377=27,N($F377),0)))</f>
        <v>0</v>
      </c>
      <c r="CY377" s="48" t="n">
        <f aca="false">MIN(BA377,(GU376*(1+GU$5/Setup!$C$36)+IF($V377=28,N($F377),0)))</f>
        <v>0</v>
      </c>
      <c r="CZ377" s="48" t="n">
        <f aca="false">MIN(BB377,(GV376*(1+GV$5/Setup!$C$36)+IF($V377=29,N($F377),0)))</f>
        <v>0</v>
      </c>
      <c r="DA377" s="48" t="n">
        <f aca="false">MIN(BC377,(GW376*(1+GW$5/Setup!$C$36)+IF($V377=30,N($F377),0)))</f>
        <v>0</v>
      </c>
      <c r="DB377" s="48" t="n">
        <f aca="false">MIN(BD377,(GX376*(1+GX$5/Setup!$C$36)+IF($V377=31,N($F377),0)))</f>
        <v>0</v>
      </c>
      <c r="DC377" s="48" t="n">
        <f aca="false">MIN(BE377,(GY376*(1+GY$5/Setup!$C$36)+IF($V377=32,N($F377),0)))</f>
        <v>0</v>
      </c>
      <c r="DD377" s="48" t="n">
        <f aca="false">MIN(BF377,(GZ376*(1+GZ$5/Setup!$C$36)+IF($V377=33,N($F377),0)))</f>
        <v>0</v>
      </c>
      <c r="DE377" s="48" t="n">
        <f aca="false">MIN(BG377,(HA376*(1+HA$5/Setup!$C$36)+IF($V377=34,N($F377),0)))</f>
        <v>0</v>
      </c>
      <c r="DF377" s="48" t="n">
        <f aca="false">MIN(BH377,(HB376*(1+HB$5/Setup!$C$36)+IF($V377=35,N($F377),0)))</f>
        <v>0</v>
      </c>
      <c r="DG377" s="48" t="n">
        <f aca="false">MIN(BI377,(HC376*(1+HC$5/Setup!$C$36)+IF($V377=36,N($F377),0)))</f>
        <v>0</v>
      </c>
      <c r="DH377" s="48" t="n">
        <f aca="false">MIN(BJ377,(HD376*(1+HD$5/Setup!$C$36)+IF($V377=37,N($F377),0)))</f>
        <v>0</v>
      </c>
      <c r="DI377" s="48" t="n">
        <f aca="false">MIN(BK377,(HE376*(1+HE$5/Setup!$C$36)+IF($V377=38,N($F377),0)))</f>
        <v>0</v>
      </c>
      <c r="DJ377" s="48" t="n">
        <f aca="false">MIN(BL377,(HF376*(1+HF$5/Setup!$C$36)+IF($V377=39,N($F377),0)))</f>
        <v>0</v>
      </c>
      <c r="DK377" s="48" t="n">
        <f aca="false">MIN(BM377,(HG376*(1+HG$5/Setup!$C$36)+IF($V377=40,N($F377),0)))</f>
        <v>0</v>
      </c>
      <c r="DL377" s="48" t="n">
        <f aca="false">MIN(BN377,(HH376*(1+HH$5/Setup!$C$36)+IF($V377=41,N($F377),0)))</f>
        <v>0</v>
      </c>
      <c r="DM377" s="48" t="n">
        <f aca="false">MIN(BO377,(HI376*(1+HI$5/Setup!$C$36)+IF($V377=42,N($F377),0)))</f>
        <v>0</v>
      </c>
      <c r="DN377" s="48" t="n">
        <f aca="false">MIN(BP377,(HJ376*(1+HJ$5/Setup!$C$36)+IF($V377=43,N($F377),0)))</f>
        <v>0</v>
      </c>
      <c r="DO377" s="48" t="n">
        <f aca="false">MIN(BQ377,(HK376*(1+HK$5/Setup!$C$36)+IF($V377=44,N($F377),0)))</f>
        <v>0</v>
      </c>
      <c r="DP377" s="48" t="n">
        <f aca="false">MIN(BR377,(HL376*(1+HL$5/Setup!$C$36)+IF($V377=45,N($F377),0)))</f>
        <v>0</v>
      </c>
      <c r="DQ377" s="48" t="n">
        <f aca="false">MIN(BS377,(HM376*(1+HM$5/Setup!$C$36)+IF($V377=46,N($F377),0)))</f>
        <v>0</v>
      </c>
      <c r="DR377" s="48" t="n">
        <f aca="false">MIN(BT377,(HN376*(1+HN$5/Setup!$C$36)+IF($V377=47,N($F377),0)))</f>
        <v>0</v>
      </c>
      <c r="DS377" s="48" t="n">
        <f aca="false">MIN(BU377,(HO376*(1+HO$5/Setup!$C$36)+IF($V377=48,N($F377),0)))</f>
        <v>0</v>
      </c>
      <c r="DT377" s="48" t="n">
        <f aca="false">MIN(BV377,(HP376*(1+HP$5/Setup!$C$36)+IF($V377=49,N($F377),0)))</f>
        <v>0</v>
      </c>
      <c r="DU377" s="48" t="n">
        <f aca="false">MIN(BW377,(HQ376*(1+HQ$5/Setup!$C$36)+IF($V377=50,N($F377),0)))</f>
        <v>0</v>
      </c>
      <c r="DV377" s="48" t="n">
        <f aca="false">MIN(MAX((FT376*(1+FT$5/Setup!$C$36)+IF($V377=1,N($F377),0))-BX377,0),MAX($P377-0,0))</f>
        <v>0</v>
      </c>
      <c r="DW377" s="48" t="n">
        <f aca="false">MIN(MAX((FU376*(1+FU$5/Setup!$C$36)+IF($V377=2,N($F377),0))-BY377,0),MAX($P377-SUM(DV377:DV377),0))</f>
        <v>0</v>
      </c>
      <c r="DX377" s="48" t="n">
        <f aca="false">MIN(MAX((FV376*(1+FV$5/Setup!$C$36)+IF($V377=3,N($F377),0))-BZ377,0),MAX($P377-SUM(DV377:DW377),0))</f>
        <v>0</v>
      </c>
      <c r="DY377" s="48" t="n">
        <f aca="false">MIN(MAX((FW376*(1+FW$5/Setup!$C$36)+IF($V377=4,N($F377),0))-CA377,0),MAX($P377-SUM(DV377:DX377),0))</f>
        <v>0</v>
      </c>
      <c r="DZ377" s="48" t="n">
        <f aca="false">MIN(MAX((FX376*(1+FX$5/Setup!$C$36)+IF($V377=5,N($F377),0))-CB377,0),MAX($P377-SUM(DV377:DY377),0))</f>
        <v>0</v>
      </c>
      <c r="EA377" s="48" t="n">
        <f aca="false">MIN(MAX((FY376*(1+FY$5/Setup!$C$36)+IF($V377=6,N($F377),0))-CC377,0),MAX($P377-SUM(DV377:DZ377),0))</f>
        <v>0</v>
      </c>
      <c r="EB377" s="48" t="n">
        <f aca="false">MIN(MAX((FZ376*(1+FZ$5/Setup!$C$36)+IF($V377=7,N($F377),0))-CD377,0),MAX($P377-SUM(DV377:EA377),0))</f>
        <v>0</v>
      </c>
      <c r="EC377" s="48" t="n">
        <f aca="false">MIN(MAX((GA376*(1+GA$5/Setup!$C$36)+IF($V377=8,N($F377),0))-CE377,0),MAX($P377-SUM(DV377:EB377),0))</f>
        <v>0</v>
      </c>
      <c r="ED377" s="48" t="n">
        <f aca="false">MIN(MAX((GB376*(1+GB$5/Setup!$C$36)+IF($V377=9,N($F377),0))-CF377,0),MAX($P377-SUM(DV377:EC377),0))</f>
        <v>0</v>
      </c>
      <c r="EE377" s="48" t="n">
        <f aca="false">MIN(MAX((GC376*(1+GC$5/Setup!$C$36)+IF($V377=10,N($F377),0))-CG377,0),MAX($P377-SUM(DV377:ED377),0))</f>
        <v>0</v>
      </c>
      <c r="EF377" s="48" t="n">
        <f aca="false">MIN(MAX((GD376*(1+GD$5/Setup!$C$36)+IF($V377=11,N($F377),0))-CH377,0),MAX($P377-SUM(DV377:EE377),0))</f>
        <v>0</v>
      </c>
      <c r="EG377" s="48" t="n">
        <f aca="false">MIN(MAX((GE376*(1+GE$5/Setup!$C$36)+IF($V377=12,N($F377),0))-CI377,0),MAX($P377-SUM(DV377:EF377),0))</f>
        <v>0</v>
      </c>
      <c r="EH377" s="48" t="n">
        <f aca="false">MIN(MAX((GF376*(1+GF$5/Setup!$C$36)+IF($V377=13,N($F377),0))-CJ377,0),MAX($P377-SUM(DV377:EG377),0))</f>
        <v>0</v>
      </c>
      <c r="EI377" s="48" t="n">
        <f aca="false">MIN(MAX((GG376*(1+GG$5/Setup!$C$36)+IF($V377=14,N($F377),0))-CK377,0),MAX($P377-SUM(DV377:EH377),0))</f>
        <v>0</v>
      </c>
      <c r="EJ377" s="48" t="n">
        <f aca="false">MIN(MAX((GH376*(1+GH$5/Setup!$C$36)+IF($V377=15,N($F377),0))-CL377,0),MAX($P377-SUM(DV377:EI377),0))</f>
        <v>0</v>
      </c>
      <c r="EK377" s="48" t="n">
        <f aca="false">MIN(MAX((GI376*(1+GI$5/Setup!$C$36)+IF($V377=16,N($F377),0))-CM377,0),MAX($P377-SUM(DV377:EJ377),0))</f>
        <v>0</v>
      </c>
      <c r="EL377" s="48" t="n">
        <f aca="false">MIN(MAX((GJ376*(1+GJ$5/Setup!$C$36)+IF($V377=17,N($F377),0))-CN377,0),MAX($P377-SUM(DV377:EK377),0))</f>
        <v>0</v>
      </c>
      <c r="EM377" s="48" t="n">
        <f aca="false">MIN(MAX((GK376*(1+GK$5/Setup!$C$36)+IF($V377=18,N($F377),0))-CO377,0),MAX($P377-SUM(DV377:EL377),0))</f>
        <v>0</v>
      </c>
      <c r="EN377" s="48" t="n">
        <f aca="false">MIN(MAX((GL376*(1+GL$5/Setup!$C$36)+IF($V377=19,N($F377),0))-CP377,0),MAX($P377-SUM(DV377:EM377),0))</f>
        <v>0</v>
      </c>
      <c r="EO377" s="48" t="n">
        <f aca="false">MIN(MAX((GM376*(1+GM$5/Setup!$C$36)+IF($V377=20,N($F377),0))-CQ377,0),MAX($P377-SUM(DV377:EN377),0))</f>
        <v>0</v>
      </c>
      <c r="EP377" s="48" t="n">
        <f aca="false">MIN(MAX((GN376*(1+GN$5/Setup!$C$36)+IF($V377=21,N($F377),0))-CR377,0),MAX($P377-SUM(DV377:EO377),0))</f>
        <v>0</v>
      </c>
      <c r="EQ377" s="48" t="n">
        <f aca="false">MIN(MAX((GO376*(1+GO$5/Setup!$C$36)+IF($V377=22,N($F377),0))-CS377,0),MAX($P377-SUM(DV377:EP377),0))</f>
        <v>0</v>
      </c>
      <c r="ER377" s="48" t="n">
        <f aca="false">MIN(MAX((GP376*(1+GP$5/Setup!$C$36)+IF($V377=23,N($F377),0))-CT377,0),MAX($P377-SUM(DV377:EQ377),0))</f>
        <v>0</v>
      </c>
      <c r="ES377" s="48" t="n">
        <f aca="false">MIN(MAX((GQ376*(1+GQ$5/Setup!$C$36)+IF($V377=24,N($F377),0))-CU377,0),MAX($P377-SUM(DV377:ER377),0))</f>
        <v>0</v>
      </c>
      <c r="ET377" s="48" t="n">
        <f aca="false">MIN(MAX((GR376*(1+GR$5/Setup!$C$36)+IF($V377=25,N($F377),0))-CV377,0),MAX($P377-SUM(DV377:ES377),0))</f>
        <v>0</v>
      </c>
      <c r="EU377" s="48" t="n">
        <f aca="false">MIN(MAX((GS376*(1+GS$5/Setup!$C$36)+IF($V377=26,N($F377),0))-CW377,0),MAX($P377-SUM(DV377:ET377),0))</f>
        <v>0</v>
      </c>
      <c r="EV377" s="48" t="n">
        <f aca="false">MIN(MAX((GT376*(1+GT$5/Setup!$C$36)+IF($V377=27,N($F377),0))-CX377,0),MAX($P377-SUM(DV377:EU377),0))</f>
        <v>0</v>
      </c>
      <c r="EW377" s="48" t="n">
        <f aca="false">MIN(MAX((GU376*(1+GU$5/Setup!$C$36)+IF($V377=28,N($F377),0))-CY377,0),MAX($P377-SUM(DV377:EV377),0))</f>
        <v>0</v>
      </c>
      <c r="EX377" s="48" t="n">
        <f aca="false">MIN(MAX((GV376*(1+GV$5/Setup!$C$36)+IF($V377=29,N($F377),0))-CZ377,0),MAX($P377-SUM(DV377:EW377),0))</f>
        <v>0</v>
      </c>
      <c r="EY377" s="48" t="n">
        <f aca="false">MIN(MAX((GW376*(1+GW$5/Setup!$C$36)+IF($V377=30,N($F377),0))-DA377,0),MAX($P377-SUM(DV377:EX377),0))</f>
        <v>0</v>
      </c>
      <c r="EZ377" s="48" t="n">
        <f aca="false">MIN(MAX((GX376*(1+GX$5/Setup!$C$36)+IF($V377=31,N($F377),0))-DB377,0),MAX($P377-SUM(DV377:EY377),0))</f>
        <v>0</v>
      </c>
      <c r="FA377" s="48" t="n">
        <f aca="false">MIN(MAX((GY376*(1+GY$5/Setup!$C$36)+IF($V377=32,N($F377),0))-DC377,0),MAX($P377-SUM(DV377:EZ377),0))</f>
        <v>0</v>
      </c>
      <c r="FB377" s="48" t="n">
        <f aca="false">MIN(MAX((GZ376*(1+GZ$5/Setup!$C$36)+IF($V377=33,N($F377),0))-DD377,0),MAX($P377-SUM(DV377:FA377),0))</f>
        <v>0</v>
      </c>
      <c r="FC377" s="48" t="n">
        <f aca="false">MIN(MAX((HA376*(1+HA$5/Setup!$C$36)+IF($V377=34,N($F377),0))-DE377,0),MAX($P377-SUM(DV377:FB377),0))</f>
        <v>0</v>
      </c>
      <c r="FD377" s="48" t="n">
        <f aca="false">MIN(MAX((HB376*(1+HB$5/Setup!$C$36)+IF($V377=35,N($F377),0))-DF377,0),MAX($P377-SUM(DV377:FC377),0))</f>
        <v>0</v>
      </c>
      <c r="FE377" s="48" t="n">
        <f aca="false">MIN(MAX((HC376*(1+HC$5/Setup!$C$36)+IF($V377=36,N($F377),0))-DG377,0),MAX($P377-SUM(DV377:FD377),0))</f>
        <v>0</v>
      </c>
      <c r="FF377" s="48" t="n">
        <f aca="false">MIN(MAX((HD376*(1+HD$5/Setup!$C$36)+IF($V377=37,N($F377),0))-DH377,0),MAX($P377-SUM(DV377:FE377),0))</f>
        <v>0</v>
      </c>
      <c r="FG377" s="48" t="n">
        <f aca="false">MIN(MAX((HE376*(1+HE$5/Setup!$C$36)+IF($V377=38,N($F377),0))-DI377,0),MAX($P377-SUM(DV377:FF377),0))</f>
        <v>0</v>
      </c>
      <c r="FH377" s="48" t="n">
        <f aca="false">MIN(MAX((HF376*(1+HF$5/Setup!$C$36)+IF($V377=39,N($F377),0))-DJ377,0),MAX($P377-SUM(DV377:FG377),0))</f>
        <v>0</v>
      </c>
      <c r="FI377" s="48" t="n">
        <f aca="false">MIN(MAX((HG376*(1+HG$5/Setup!$C$36)+IF($V377=40,N($F377),0))-DK377,0),MAX($P377-SUM(DV377:FH377),0))</f>
        <v>0</v>
      </c>
      <c r="FJ377" s="48" t="n">
        <f aca="false">MIN(MAX((HH376*(1+HH$5/Setup!$C$36)+IF($V377=41,N($F377),0))-DL377,0),MAX($P377-SUM(DV377:FI377),0))</f>
        <v>0</v>
      </c>
      <c r="FK377" s="48" t="n">
        <f aca="false">MIN(MAX((HI376*(1+HI$5/Setup!$C$36)+IF($V377=42,N($F377),0))-DM377,0),MAX($P377-SUM(DV377:FJ377),0))</f>
        <v>0</v>
      </c>
      <c r="FL377" s="48" t="n">
        <f aca="false">MIN(MAX((HJ376*(1+HJ$5/Setup!$C$36)+IF($V377=43,N($F377),0))-DN377,0),MAX($P377-SUM(DV377:FK377),0))</f>
        <v>0</v>
      </c>
      <c r="FM377" s="48" t="n">
        <f aca="false">MIN(MAX((HK376*(1+HK$5/Setup!$C$36)+IF($V377=44,N($F377),0))-DO377,0),MAX($P377-SUM(DV377:FL377),0))</f>
        <v>0</v>
      </c>
      <c r="FN377" s="48" t="n">
        <f aca="false">MIN(MAX((HL376*(1+HL$5/Setup!$C$36)+IF($V377=45,N($F377),0))-DP377,0),MAX($P377-SUM(DV377:FM377),0))</f>
        <v>0</v>
      </c>
      <c r="FO377" s="48" t="n">
        <f aca="false">MIN(MAX((HM376*(1+HM$5/Setup!$C$36)+IF($V377=46,N($F377),0))-DQ377,0),MAX($P377-SUM(DV377:FN377),0))</f>
        <v>0</v>
      </c>
      <c r="FP377" s="48" t="n">
        <f aca="false">MIN(MAX((HN376*(1+HN$5/Setup!$C$36)+IF($V377=47,N($F377),0))-DR377,0),MAX($P377-SUM(DV377:FO377),0))</f>
        <v>0</v>
      </c>
      <c r="FQ377" s="48" t="n">
        <f aca="false">MIN(MAX((HO376*(1+HO$5/Setup!$C$36)+IF($V377=48,N($F377),0))-DS377,0),MAX($P377-SUM(DV377:FP377),0))</f>
        <v>0</v>
      </c>
      <c r="FR377" s="48" t="n">
        <f aca="false">MIN(MAX((HP376*(1+HP$5/Setup!$C$36)+IF($V377=49,N($F377),0))-DT377,0),MAX($P377-SUM(DV377:FQ377),0))</f>
        <v>0</v>
      </c>
      <c r="FS377" s="48" t="n">
        <f aca="false">MIN(MAX((HQ376*(1+HQ$5/Setup!$C$36)+IF($V377=50,N($F377),0))-DU377,0),MAX($P377-SUM(DV377:FR377),0))</f>
        <v>0</v>
      </c>
      <c r="FT377" s="48" t="n">
        <f aca="false">IF((FT376*(1+FT$5/Setup!$C$36)+IF($V377=1,N($F377),0))-BX377-DV377&lt;0.005,0,(FT376*(1+FT$5/Setup!$C$36)+IF($V377=1,N($F377),0))-BX377-DV377)</f>
        <v>0</v>
      </c>
      <c r="FU377" s="48" t="n">
        <f aca="false">IF((FU376*(1+FU$5/Setup!$C$36)+IF($V377=2,N($F377),0))-BY377-DW377&lt;0.005,0,(FU376*(1+FU$5/Setup!$C$36)+IF($V377=2,N($F377),0))-BY377-DW377)</f>
        <v>0</v>
      </c>
      <c r="FV377" s="48" t="n">
        <f aca="false">IF((FV376*(1+FV$5/Setup!$C$36)+IF($V377=3,N($F377),0))-BZ377-DX377&lt;0.005,0,(FV376*(1+FV$5/Setup!$C$36)+IF($V377=3,N($F377),0))-BZ377-DX377)</f>
        <v>0</v>
      </c>
      <c r="FW377" s="48" t="n">
        <f aca="false">IF((FW376*(1+FW$5/Setup!$C$36)+IF($V377=4,N($F377),0))-CA377-DY377&lt;0.005,0,(FW376*(1+FW$5/Setup!$C$36)+IF($V377=4,N($F377),0))-CA377-DY377)</f>
        <v>0</v>
      </c>
      <c r="FX377" s="48" t="n">
        <f aca="false">IF((FX376*(1+FX$5/Setup!$C$36)+IF($V377=5,N($F377),0))-CB377-DZ377&lt;0.005,0,(FX376*(1+FX$5/Setup!$C$36)+IF($V377=5,N($F377),0))-CB377-DZ377)</f>
        <v>0</v>
      </c>
      <c r="FY377" s="48" t="n">
        <f aca="false">IF((FY376*(1+FY$5/Setup!$C$36)+IF($V377=6,N($F377),0))-CC377-EA377&lt;0.005,0,(FY376*(1+FY$5/Setup!$C$36)+IF($V377=6,N($F377),0))-CC377-EA377)</f>
        <v>0</v>
      </c>
      <c r="FZ377" s="48" t="n">
        <f aca="false">IF((FZ376*(1+FZ$5/Setup!$C$36)+IF($V377=7,N($F377),0))-CD377-EB377&lt;0.005,0,(FZ376*(1+FZ$5/Setup!$C$36)+IF($V377=7,N($F377),0))-CD377-EB377)</f>
        <v>0</v>
      </c>
      <c r="GA377" s="48" t="n">
        <f aca="false">IF((GA376*(1+GA$5/Setup!$C$36)+IF($V377=8,N($F377),0))-CE377-EC377&lt;0.005,0,(GA376*(1+GA$5/Setup!$C$36)+IF($V377=8,N($F377),0))-CE377-EC377)</f>
        <v>0</v>
      </c>
      <c r="GB377" s="48" t="n">
        <f aca="false">IF((GB376*(1+GB$5/Setup!$C$36)+IF($V377=9,N($F377),0))-CF377-ED377&lt;0.005,0,(GB376*(1+GB$5/Setup!$C$36)+IF($V377=9,N($F377),0))-CF377-ED377)</f>
        <v>0</v>
      </c>
      <c r="GC377" s="48" t="n">
        <f aca="false">IF((GC376*(1+GC$5/Setup!$C$36)+IF($V377=10,N($F377),0))-CG377-EE377&lt;0.005,0,(GC376*(1+GC$5/Setup!$C$36)+IF($V377=10,N($F377),0))-CG377-EE377)</f>
        <v>0</v>
      </c>
      <c r="GD377" s="48" t="n">
        <f aca="false">IF((GD376*(1+GD$5/Setup!$C$36)+IF($V377=11,N($F377),0))-CH377-EF377&lt;0.005,0,(GD376*(1+GD$5/Setup!$C$36)+IF($V377=11,N($F377),0))-CH377-EF377)</f>
        <v>0</v>
      </c>
      <c r="GE377" s="48" t="n">
        <f aca="false">IF((GE376*(1+GE$5/Setup!$C$36)+IF($V377=12,N($F377),0))-CI377-EG377&lt;0.005,0,(GE376*(1+GE$5/Setup!$C$36)+IF($V377=12,N($F377),0))-CI377-EG377)</f>
        <v>0</v>
      </c>
      <c r="GF377" s="48" t="n">
        <f aca="false">IF((GF376*(1+GF$5/Setup!$C$36)+IF($V377=13,N($F377),0))-CJ377-EH377&lt;0.005,0,(GF376*(1+GF$5/Setup!$C$36)+IF($V377=13,N($F377),0))-CJ377-EH377)</f>
        <v>0</v>
      </c>
      <c r="GG377" s="48" t="n">
        <f aca="false">IF((GG376*(1+GG$5/Setup!$C$36)+IF($V377=14,N($F377),0))-CK377-EI377&lt;0.005,0,(GG376*(1+GG$5/Setup!$C$36)+IF($V377=14,N($F377),0))-CK377-EI377)</f>
        <v>0</v>
      </c>
      <c r="GH377" s="48" t="n">
        <f aca="false">IF((GH376*(1+GH$5/Setup!$C$36)+IF($V377=15,N($F377),0))-CL377-EJ377&lt;0.005,0,(GH376*(1+GH$5/Setup!$C$36)+IF($V377=15,N($F377),0))-CL377-EJ377)</f>
        <v>0</v>
      </c>
      <c r="GI377" s="48" t="n">
        <f aca="false">IF((GI376*(1+GI$5/Setup!$C$36)+IF($V377=16,N($F377),0))-CM377-EK377&lt;0.005,0,(GI376*(1+GI$5/Setup!$C$36)+IF($V377=16,N($F377),0))-CM377-EK377)</f>
        <v>0</v>
      </c>
      <c r="GJ377" s="48" t="n">
        <f aca="false">IF((GJ376*(1+GJ$5/Setup!$C$36)+IF($V377=17,N($F377),0))-CN377-EL377&lt;0.005,0,(GJ376*(1+GJ$5/Setup!$C$36)+IF($V377=17,N($F377),0))-CN377-EL377)</f>
        <v>0</v>
      </c>
      <c r="GK377" s="48" t="n">
        <f aca="false">IF((GK376*(1+GK$5/Setup!$C$36)+IF($V377=18,N($F377),0))-CO377-EM377&lt;0.005,0,(GK376*(1+GK$5/Setup!$C$36)+IF($V377=18,N($F377),0))-CO377-EM377)</f>
        <v>0</v>
      </c>
      <c r="GL377" s="48" t="n">
        <f aca="false">IF((GL376*(1+GL$5/Setup!$C$36)+IF($V377=19,N($F377),0))-CP377-EN377&lt;0.005,0,(GL376*(1+GL$5/Setup!$C$36)+IF($V377=19,N($F377),0))-CP377-EN377)</f>
        <v>0</v>
      </c>
      <c r="GM377" s="48" t="n">
        <f aca="false">IF((GM376*(1+GM$5/Setup!$C$36)+IF($V377=20,N($F377),0))-CQ377-EO377&lt;0.005,0,(GM376*(1+GM$5/Setup!$C$36)+IF($V377=20,N($F377),0))-CQ377-EO377)</f>
        <v>0</v>
      </c>
      <c r="GN377" s="48" t="n">
        <f aca="false">IF((GN376*(1+GN$5/Setup!$C$36)+IF($V377=21,N($F377),0))-CR377-EP377&lt;0.005,0,(GN376*(1+GN$5/Setup!$C$36)+IF($V377=21,N($F377),0))-CR377-EP377)</f>
        <v>0</v>
      </c>
      <c r="GO377" s="48" t="n">
        <f aca="false">IF((GO376*(1+GO$5/Setup!$C$36)+IF($V377=22,N($F377),0))-CS377-EQ377&lt;0.005,0,(GO376*(1+GO$5/Setup!$C$36)+IF($V377=22,N($F377),0))-CS377-EQ377)</f>
        <v>0</v>
      </c>
      <c r="GP377" s="48" t="n">
        <f aca="false">IF((GP376*(1+GP$5/Setup!$C$36)+IF($V377=23,N($F377),0))-CT377-ER377&lt;0.005,0,(GP376*(1+GP$5/Setup!$C$36)+IF($V377=23,N($F377),0))-CT377-ER377)</f>
        <v>0</v>
      </c>
      <c r="GQ377" s="48" t="n">
        <f aca="false">IF((GQ376*(1+GQ$5/Setup!$C$36)+IF($V377=24,N($F377),0))-CU377-ES377&lt;0.005,0,(GQ376*(1+GQ$5/Setup!$C$36)+IF($V377=24,N($F377),0))-CU377-ES377)</f>
        <v>0</v>
      </c>
      <c r="GR377" s="48" t="n">
        <f aca="false">IF((GR376*(1+GR$5/Setup!$C$36)+IF($V377=25,N($F377),0))-CV377-ET377&lt;0.005,0,(GR376*(1+GR$5/Setup!$C$36)+IF($V377=25,N($F377),0))-CV377-ET377)</f>
        <v>0</v>
      </c>
      <c r="GS377" s="48" t="n">
        <f aca="false">IF((GS376*(1+GS$5/Setup!$C$36)+IF($V377=26,N($F377),0))-CW377-EU377&lt;0.005,0,(GS376*(1+GS$5/Setup!$C$36)+IF($V377=26,N($F377),0))-CW377-EU377)</f>
        <v>0</v>
      </c>
      <c r="GT377" s="48" t="n">
        <f aca="false">IF((GT376*(1+GT$5/Setup!$C$36)+IF($V377=27,N($F377),0))-CX377-EV377&lt;0.005,0,(GT376*(1+GT$5/Setup!$C$36)+IF($V377=27,N($F377),0))-CX377-EV377)</f>
        <v>0</v>
      </c>
      <c r="GU377" s="48" t="n">
        <f aca="false">IF((GU376*(1+GU$5/Setup!$C$36)+IF($V377=28,N($F377),0))-CY377-EW377&lt;0.005,0,(GU376*(1+GU$5/Setup!$C$36)+IF($V377=28,N($F377),0))-CY377-EW377)</f>
        <v>0</v>
      </c>
      <c r="GV377" s="48" t="n">
        <f aca="false">IF((GV376*(1+GV$5/Setup!$C$36)+IF($V377=29,N($F377),0))-CZ377-EX377&lt;0.005,0,(GV376*(1+GV$5/Setup!$C$36)+IF($V377=29,N($F377),0))-CZ377-EX377)</f>
        <v>0</v>
      </c>
      <c r="GW377" s="48" t="n">
        <f aca="false">IF((GW376*(1+GW$5/Setup!$C$36)+IF($V377=30,N($F377),0))-DA377-EY377&lt;0.005,0,(GW376*(1+GW$5/Setup!$C$36)+IF($V377=30,N($F377),0))-DA377-EY377)</f>
        <v>0</v>
      </c>
      <c r="GX377" s="48" t="n">
        <f aca="false">IF((GX376*(1+GX$5/Setup!$C$36)+IF($V377=31,N($F377),0))-DB377-EZ377&lt;0.005,0,(GX376*(1+GX$5/Setup!$C$36)+IF($V377=31,N($F377),0))-DB377-EZ377)</f>
        <v>0</v>
      </c>
      <c r="GY377" s="48" t="n">
        <f aca="false">IF((GY376*(1+GY$5/Setup!$C$36)+IF($V377=32,N($F377),0))-DC377-FA377&lt;0.005,0,(GY376*(1+GY$5/Setup!$C$36)+IF($V377=32,N($F377),0))-DC377-FA377)</f>
        <v>0</v>
      </c>
      <c r="GZ377" s="48" t="n">
        <f aca="false">IF((GZ376*(1+GZ$5/Setup!$C$36)+IF($V377=33,N($F377),0))-DD377-FB377&lt;0.005,0,(GZ376*(1+GZ$5/Setup!$C$36)+IF($V377=33,N($F377),0))-DD377-FB377)</f>
        <v>0</v>
      </c>
      <c r="HA377" s="48" t="n">
        <f aca="false">IF((HA376*(1+HA$5/Setup!$C$36)+IF($V377=34,N($F377),0))-DE377-FC377&lt;0.005,0,(HA376*(1+HA$5/Setup!$C$36)+IF($V377=34,N($F377),0))-DE377-FC377)</f>
        <v>0</v>
      </c>
      <c r="HB377" s="48" t="n">
        <f aca="false">IF((HB376*(1+HB$5/Setup!$C$36)+IF($V377=35,N($F377),0))-DF377-FD377&lt;0.005,0,(HB376*(1+HB$5/Setup!$C$36)+IF($V377=35,N($F377),0))-DF377-FD377)</f>
        <v>0</v>
      </c>
      <c r="HC377" s="48" t="n">
        <f aca="false">IF((HC376*(1+HC$5/Setup!$C$36)+IF($V377=36,N($F377),0))-DG377-FE377&lt;0.005,0,(HC376*(1+HC$5/Setup!$C$36)+IF($V377=36,N($F377),0))-DG377-FE377)</f>
        <v>0</v>
      </c>
      <c r="HD377" s="48" t="n">
        <f aca="false">IF((HD376*(1+HD$5/Setup!$C$36)+IF($V377=37,N($F377),0))-DH377-FF377&lt;0.005,0,(HD376*(1+HD$5/Setup!$C$36)+IF($V377=37,N($F377),0))-DH377-FF377)</f>
        <v>0</v>
      </c>
      <c r="HE377" s="48" t="n">
        <f aca="false">IF((HE376*(1+HE$5/Setup!$C$36)+IF($V377=38,N($F377),0))-DI377-FG377&lt;0.005,0,(HE376*(1+HE$5/Setup!$C$36)+IF($V377=38,N($F377),0))-DI377-FG377)</f>
        <v>0</v>
      </c>
      <c r="HF377" s="48" t="n">
        <f aca="false">IF((HF376*(1+HF$5/Setup!$C$36)+IF($V377=39,N($F377),0))-DJ377-FH377&lt;0.005,0,(HF376*(1+HF$5/Setup!$C$36)+IF($V377=39,N($F377),0))-DJ377-FH377)</f>
        <v>0</v>
      </c>
      <c r="HG377" s="48" t="n">
        <f aca="false">IF((HG376*(1+HG$5/Setup!$C$36)+IF($V377=40,N($F377),0))-DK377-FI377&lt;0.005,0,(HG376*(1+HG$5/Setup!$C$36)+IF($V377=40,N($F377),0))-DK377-FI377)</f>
        <v>0</v>
      </c>
      <c r="HH377" s="48" t="n">
        <f aca="false">IF((HH376*(1+HH$5/Setup!$C$36)+IF($V377=41,N($F377),0))-DL377-FJ377&lt;0.005,0,(HH376*(1+HH$5/Setup!$C$36)+IF($V377=41,N($F377),0))-DL377-FJ377)</f>
        <v>0</v>
      </c>
      <c r="HI377" s="48" t="n">
        <f aca="false">IF((HI376*(1+HI$5/Setup!$C$36)+IF($V377=42,N($F377),0))-DM377-FK377&lt;0.005,0,(HI376*(1+HI$5/Setup!$C$36)+IF($V377=42,N($F377),0))-DM377-FK377)</f>
        <v>0</v>
      </c>
      <c r="HJ377" s="48" t="n">
        <f aca="false">IF((HJ376*(1+HJ$5/Setup!$C$36)+IF($V377=43,N($F377),0))-DN377-FL377&lt;0.005,0,(HJ376*(1+HJ$5/Setup!$C$36)+IF($V377=43,N($F377),0))-DN377-FL377)</f>
        <v>0</v>
      </c>
      <c r="HK377" s="48" t="n">
        <f aca="false">IF((HK376*(1+HK$5/Setup!$C$36)+IF($V377=44,N($F377),0))-DO377-FM377&lt;0.005,0,(HK376*(1+HK$5/Setup!$C$36)+IF($V377=44,N($F377),0))-DO377-FM377)</f>
        <v>0</v>
      </c>
      <c r="HL377" s="48" t="n">
        <f aca="false">IF((HL376*(1+HL$5/Setup!$C$36)+IF($V377=45,N($F377),0))-DP377-FN377&lt;0.005,0,(HL376*(1+HL$5/Setup!$C$36)+IF($V377=45,N($F377),0))-DP377-FN377)</f>
        <v>0</v>
      </c>
      <c r="HM377" s="48" t="n">
        <f aca="false">IF((HM376*(1+HM$5/Setup!$C$36)+IF($V377=46,N($F377),0))-DQ377-FO377&lt;0.005,0,(HM376*(1+HM$5/Setup!$C$36)+IF($V377=46,N($F377),0))-DQ377-FO377)</f>
        <v>0</v>
      </c>
      <c r="HN377" s="48" t="n">
        <f aca="false">IF((HN376*(1+HN$5/Setup!$C$36)+IF($V377=47,N($F377),0))-DR377-FP377&lt;0.005,0,(HN376*(1+HN$5/Setup!$C$36)+IF($V377=47,N($F377),0))-DR377-FP377)</f>
        <v>0</v>
      </c>
      <c r="HO377" s="48" t="n">
        <f aca="false">IF((HO376*(1+HO$5/Setup!$C$36)+IF($V377=48,N($F377),0))-DS377-FQ377&lt;0.005,0,(HO376*(1+HO$5/Setup!$C$36)+IF($V377=48,N($F377),0))-DS377-FQ377)</f>
        <v>0</v>
      </c>
      <c r="HP377" s="48" t="n">
        <f aca="false">IF((HP376*(1+HP$5/Setup!$C$36)+IF($V377=49,N($F377),0))-DT377-FR377&lt;0.005,0,(HP376*(1+HP$5/Setup!$C$36)+IF($V377=49,N($F377),0))-DT377-FR377)</f>
        <v>0</v>
      </c>
      <c r="HQ377" s="48" t="n">
        <f aca="false">IF((HQ376*(1+HQ$5/Setup!$C$36)+IF($V377=50,N($F377),0))-DU377-FS377&lt;0.005,0,(HQ376*(1+HQ$5/Setup!$C$36)+IF($V377=50,N($F377),0))-DU377-FS377)</f>
        <v>0</v>
      </c>
    </row>
    <row r="378" customFormat="false" ht="15" hidden="false" customHeight="false" outlineLevel="0" collapsed="false">
      <c r="A378" s="44" t="n">
        <v>370</v>
      </c>
      <c r="B378" s="45" t="n">
        <f aca="false">IF(Setup!$C$7="Every month",EDATE(Setup!$C$8,($A378-1)),IF(Setup!$C$7="Twice a month",DATE(YEAR(Setup!$C$8),MONTH(Setup!$C$8)+INT((($A378-1)+Setup!$C$41)/2),MIN(IF(MOD(($A378-1)+Setup!$C$41,2)=0,Setup!$C$39,Setup!$C$40),DAY(EOMONTH(DATE(YEAR(Setup!$C$8),MONTH(Setup!$C$8)+INT((($A378-1)+Setup!$C$41)/2),1),0)))),Setup!$C$8+($A378-1)*IF(Setup!$C$7="Every week",7,14)))</f>
        <v>51491</v>
      </c>
      <c r="C378" s="45" t="n">
        <f aca="false">IF(Setup!$C$7="Every month",EDATE(Setup!$C$8,$A378),IF(Setup!$C$7="Twice a month",DATE(YEAR(Setup!$C$8),MONTH(Setup!$C$8)+INT(($A378+Setup!$C$41)/2),MIN(IF(MOD($A378+Setup!$C$41,2)=0,Setup!$C$39,Setup!$C$40),DAY(EOMONTH(DATE(YEAR(Setup!$C$8),MONTH(Setup!$C$8)+INT(($A378+Setup!$C$41)/2),1),0)))),Setup!$C$8+$A378*IF(Setup!$C$7="Every week",7,14)))</f>
        <v>51505</v>
      </c>
      <c r="D378" s="46"/>
      <c r="E378" s="47"/>
      <c r="F378" s="47"/>
      <c r="G378" s="47"/>
      <c r="H378" s="47"/>
      <c r="I378" s="48" t="n">
        <f aca="false">N(Setup!$C$11)+N(E378)</f>
        <v>100</v>
      </c>
      <c r="J378" s="48" t="n">
        <f aca="false">MIN(Setup!$C$37,MAX(I378,0))</f>
        <v>9.23076923076923</v>
      </c>
      <c r="K378" s="48" t="n">
        <f aca="false">MIN(MAX(N(Setup!$C$14)-L377,0),MAX(I378-J378,0))</f>
        <v>0</v>
      </c>
      <c r="L378" s="48" t="n">
        <f aca="false">L377+K378-N(G378)</f>
        <v>500</v>
      </c>
      <c r="M378" s="48" t="n">
        <f aca="false">M377+J378-N(H378)</f>
        <v>3415.3846153846</v>
      </c>
      <c r="N378" s="48" t="n">
        <f aca="false">SUM(BX378:DU378)</f>
        <v>0</v>
      </c>
      <c r="O378" s="48" t="n">
        <f aca="false">SUM(Z378:BW378)-N378</f>
        <v>0</v>
      </c>
      <c r="P378" s="48" t="n">
        <f aca="false">MAX(I378-J378-K378,0)+O378</f>
        <v>90.7692307692308</v>
      </c>
      <c r="Q378" s="48" t="n">
        <f aca="false">SUM(DV378:FS378)</f>
        <v>0</v>
      </c>
      <c r="R378" s="49" t="n">
        <f aca="false">N378+J378+K378+Q378</f>
        <v>9.23076923076923</v>
      </c>
      <c r="S378" s="48" t="n">
        <f aca="false">T378-T377-N(F378)+N378+Q378</f>
        <v>0</v>
      </c>
      <c r="T378" s="49" t="n">
        <f aca="false">SUM(FT378:HQ378)</f>
        <v>0</v>
      </c>
      <c r="U378" s="44" t="str">
        <f aca="false">IF(T377&lt;0.005,"",INDEX(Helpers!$C$2:$C$51,IF(_xlfn.MINIFS($DV$6:$FS$6,DV378:FS378,"&gt;0.005")=0,V378,_xlfn.MINIFS($DV$6:$FS$6,DV378:FS378,"&gt;0.005"))))</f>
        <v/>
      </c>
      <c r="V378" s="44" t="n">
        <f aca="false">IF(_xlfn.MINIFS($FT$6:$HQ$6,FT377:HQ377,"&gt;0.005")=0,1,_xlfn.MINIFS($FT$6:$HQ$6,FT377:HQ377,"&gt;0.005"))</f>
        <v>1</v>
      </c>
      <c r="W378" s="44" t="n">
        <f aca="false">IF(AND(D378&lt;&gt;"Paid",T377&gt;0.005),1,0)</f>
        <v>0</v>
      </c>
      <c r="X378" s="48" t="n">
        <f aca="false">SUMPRODUCT(((Helpers!$G$2:$G$51*(1+(Helpers!$D$2:$D$51+0.000000001)/12)^(($B378-Setup!$C$8)/(365.25/12))-Helpers!$E$2:$E$51*((1+(Helpers!$D$2:$D$51+0.000000001)/12)^(($B378-Setup!$C$8)/(365.25/12))-1)/((Helpers!$D$2:$D$51+0.000000001)/12))&gt;0)*(Helpers!$G$2:$G$51*(1+(Helpers!$D$2:$D$51+0.000000001)/12)^(($B378-Setup!$C$8)/(365.25/12))-Helpers!$E$2:$E$51*((1+(Helpers!$D$2:$D$51+0.000000001)/12)^(($B378-Setup!$C$8)/(365.25/12))-1)/((Helpers!$D$2:$D$51+0.000000001)/12)))</f>
        <v>0</v>
      </c>
      <c r="Y378" s="48"/>
      <c r="Z378" s="48" t="n">
        <f aca="false">IF(OR(N(Z$5)=0,Z$6=""),0,Z$5*((DATE(YEAR($B378),MONTH($B378),MIN(Z$6,DAY(EOMONTH($B378,0))))&gt;=$B378)*(DATE(YEAR($B378),MONTH($B378),MIN(Z$6,DAY(EOMONTH($B378,0))))&lt;$C378)+(DATE(YEAR($B378),MONTH($B378)+1,MIN(Z$6,DAY(EOMONTH($B378,1))))&gt;=$B378)*(DATE(YEAR($B378),MONTH($B378)+1,MIN(Z$6,DAY(EOMONTH($B378,1))))&lt;$C378)))</f>
        <v>0</v>
      </c>
      <c r="AA378" s="48" t="n">
        <f aca="false">IF(OR(N(AA$5)=0,AA$6=""),0,AA$5*((DATE(YEAR($B378),MONTH($B378),MIN(AA$6,DAY(EOMONTH($B378,0))))&gt;=$B378)*(DATE(YEAR($B378),MONTH($B378),MIN(AA$6,DAY(EOMONTH($B378,0))))&lt;$C378)+(DATE(YEAR($B378),MONTH($B378)+1,MIN(AA$6,DAY(EOMONTH($B378,1))))&gt;=$B378)*(DATE(YEAR($B378),MONTH($B378)+1,MIN(AA$6,DAY(EOMONTH($B378,1))))&lt;$C378)))</f>
        <v>0</v>
      </c>
      <c r="AB378" s="48" t="n">
        <f aca="false">IF(OR(N(AB$5)=0,AB$6=""),0,AB$5*((DATE(YEAR($B378),MONTH($B378),MIN(AB$6,DAY(EOMONTH($B378,0))))&gt;=$B378)*(DATE(YEAR($B378),MONTH($B378),MIN(AB$6,DAY(EOMONTH($B378,0))))&lt;$C378)+(DATE(YEAR($B378),MONTH($B378)+1,MIN(AB$6,DAY(EOMONTH($B378,1))))&gt;=$B378)*(DATE(YEAR($B378),MONTH($B378)+1,MIN(AB$6,DAY(EOMONTH($B378,1))))&lt;$C378)))</f>
        <v>0</v>
      </c>
      <c r="AC378" s="48" t="n">
        <f aca="false">IF(OR(N(AC$5)=0,AC$6=""),0,AC$5*((DATE(YEAR($B378),MONTH($B378),MIN(AC$6,DAY(EOMONTH($B378,0))))&gt;=$B378)*(DATE(YEAR($B378),MONTH($B378),MIN(AC$6,DAY(EOMONTH($B378,0))))&lt;$C378)+(DATE(YEAR($B378),MONTH($B378)+1,MIN(AC$6,DAY(EOMONTH($B378,1))))&gt;=$B378)*(DATE(YEAR($B378),MONTH($B378)+1,MIN(AC$6,DAY(EOMONTH($B378,1))))&lt;$C378)))</f>
        <v>0</v>
      </c>
      <c r="AD378" s="48" t="n">
        <f aca="false">IF(OR(N(AD$5)=0,AD$6=""),0,AD$5*((DATE(YEAR($B378),MONTH($B378),MIN(AD$6,DAY(EOMONTH($B378,0))))&gt;=$B378)*(DATE(YEAR($B378),MONTH($B378),MIN(AD$6,DAY(EOMONTH($B378,0))))&lt;$C378)+(DATE(YEAR($B378),MONTH($B378)+1,MIN(AD$6,DAY(EOMONTH($B378,1))))&gt;=$B378)*(DATE(YEAR($B378),MONTH($B378)+1,MIN(AD$6,DAY(EOMONTH($B378,1))))&lt;$C378)))</f>
        <v>0</v>
      </c>
      <c r="AE378" s="48" t="n">
        <f aca="false">IF(OR(N(AE$5)=0,AE$6=""),0,AE$5*((DATE(YEAR($B378),MONTH($B378),MIN(AE$6,DAY(EOMONTH($B378,0))))&gt;=$B378)*(DATE(YEAR($B378),MONTH($B378),MIN(AE$6,DAY(EOMONTH($B378,0))))&lt;$C378)+(DATE(YEAR($B378),MONTH($B378)+1,MIN(AE$6,DAY(EOMONTH($B378,1))))&gt;=$B378)*(DATE(YEAR($B378),MONTH($B378)+1,MIN(AE$6,DAY(EOMONTH($B378,1))))&lt;$C378)))</f>
        <v>0</v>
      </c>
      <c r="AF378" s="48" t="n">
        <f aca="false">IF(OR(N(AF$5)=0,AF$6=""),0,AF$5*((DATE(YEAR($B378),MONTH($B378),MIN(AF$6,DAY(EOMONTH($B378,0))))&gt;=$B378)*(DATE(YEAR($B378),MONTH($B378),MIN(AF$6,DAY(EOMONTH($B378,0))))&lt;$C378)+(DATE(YEAR($B378),MONTH($B378)+1,MIN(AF$6,DAY(EOMONTH($B378,1))))&gt;=$B378)*(DATE(YEAR($B378),MONTH($B378)+1,MIN(AF$6,DAY(EOMONTH($B378,1))))&lt;$C378)))</f>
        <v>0</v>
      </c>
      <c r="AG378" s="48" t="n">
        <f aca="false">IF(OR(N(AG$5)=0,AG$6=""),0,AG$5*((DATE(YEAR($B378),MONTH($B378),MIN(AG$6,DAY(EOMONTH($B378,0))))&gt;=$B378)*(DATE(YEAR($B378),MONTH($B378),MIN(AG$6,DAY(EOMONTH($B378,0))))&lt;$C378)+(DATE(YEAR($B378),MONTH($B378)+1,MIN(AG$6,DAY(EOMONTH($B378,1))))&gt;=$B378)*(DATE(YEAR($B378),MONTH($B378)+1,MIN(AG$6,DAY(EOMONTH($B378,1))))&lt;$C378)))</f>
        <v>0</v>
      </c>
      <c r="AH378" s="48" t="n">
        <f aca="false">IF(OR(N(AH$5)=0,AH$6=""),0,AH$5*((DATE(YEAR($B378),MONTH($B378),MIN(AH$6,DAY(EOMONTH($B378,0))))&gt;=$B378)*(DATE(YEAR($B378),MONTH($B378),MIN(AH$6,DAY(EOMONTH($B378,0))))&lt;$C378)+(DATE(YEAR($B378),MONTH($B378)+1,MIN(AH$6,DAY(EOMONTH($B378,1))))&gt;=$B378)*(DATE(YEAR($B378),MONTH($B378)+1,MIN(AH$6,DAY(EOMONTH($B378,1))))&lt;$C378)))</f>
        <v>0</v>
      </c>
      <c r="AI378" s="48" t="n">
        <f aca="false">IF(OR(N(AI$5)=0,AI$6=""),0,AI$5*((DATE(YEAR($B378),MONTH($B378),MIN(AI$6,DAY(EOMONTH($B378,0))))&gt;=$B378)*(DATE(YEAR($B378),MONTH($B378),MIN(AI$6,DAY(EOMONTH($B378,0))))&lt;$C378)+(DATE(YEAR($B378),MONTH($B378)+1,MIN(AI$6,DAY(EOMONTH($B378,1))))&gt;=$B378)*(DATE(YEAR($B378),MONTH($B378)+1,MIN(AI$6,DAY(EOMONTH($B378,1))))&lt;$C378)))</f>
        <v>0</v>
      </c>
      <c r="AJ378" s="48" t="n">
        <f aca="false">IF(OR(N(AJ$5)=0,AJ$6=""),0,AJ$5*((DATE(YEAR($B378),MONTH($B378),MIN(AJ$6,DAY(EOMONTH($B378,0))))&gt;=$B378)*(DATE(YEAR($B378),MONTH($B378),MIN(AJ$6,DAY(EOMONTH($B378,0))))&lt;$C378)+(DATE(YEAR($B378),MONTH($B378)+1,MIN(AJ$6,DAY(EOMONTH($B378,1))))&gt;=$B378)*(DATE(YEAR($B378),MONTH($B378)+1,MIN(AJ$6,DAY(EOMONTH($B378,1))))&lt;$C378)))</f>
        <v>0</v>
      </c>
      <c r="AK378" s="48" t="n">
        <f aca="false">IF(OR(N(AK$5)=0,AK$6=""),0,AK$5*((DATE(YEAR($B378),MONTH($B378),MIN(AK$6,DAY(EOMONTH($B378,0))))&gt;=$B378)*(DATE(YEAR($B378),MONTH($B378),MIN(AK$6,DAY(EOMONTH($B378,0))))&lt;$C378)+(DATE(YEAR($B378),MONTH($B378)+1,MIN(AK$6,DAY(EOMONTH($B378,1))))&gt;=$B378)*(DATE(YEAR($B378),MONTH($B378)+1,MIN(AK$6,DAY(EOMONTH($B378,1))))&lt;$C378)))</f>
        <v>0</v>
      </c>
      <c r="AL378" s="48" t="n">
        <f aca="false">IF(OR(N(AL$5)=0,AL$6=""),0,AL$5*((DATE(YEAR($B378),MONTH($B378),MIN(AL$6,DAY(EOMONTH($B378,0))))&gt;=$B378)*(DATE(YEAR($B378),MONTH($B378),MIN(AL$6,DAY(EOMONTH($B378,0))))&lt;$C378)+(DATE(YEAR($B378),MONTH($B378)+1,MIN(AL$6,DAY(EOMONTH($B378,1))))&gt;=$B378)*(DATE(YEAR($B378),MONTH($B378)+1,MIN(AL$6,DAY(EOMONTH($B378,1))))&lt;$C378)))</f>
        <v>0</v>
      </c>
      <c r="AM378" s="48" t="n">
        <f aca="false">IF(OR(N(AM$5)=0,AM$6=""),0,AM$5*((DATE(YEAR($B378),MONTH($B378),MIN(AM$6,DAY(EOMONTH($B378,0))))&gt;=$B378)*(DATE(YEAR($B378),MONTH($B378),MIN(AM$6,DAY(EOMONTH($B378,0))))&lt;$C378)+(DATE(YEAR($B378),MONTH($B378)+1,MIN(AM$6,DAY(EOMONTH($B378,1))))&gt;=$B378)*(DATE(YEAR($B378),MONTH($B378)+1,MIN(AM$6,DAY(EOMONTH($B378,1))))&lt;$C378)))</f>
        <v>0</v>
      </c>
      <c r="AN378" s="48" t="n">
        <f aca="false">IF(OR(N(AN$5)=0,AN$6=""),0,AN$5*((DATE(YEAR($B378),MONTH($B378),MIN(AN$6,DAY(EOMONTH($B378,0))))&gt;=$B378)*(DATE(YEAR($B378),MONTH($B378),MIN(AN$6,DAY(EOMONTH($B378,0))))&lt;$C378)+(DATE(YEAR($B378),MONTH($B378)+1,MIN(AN$6,DAY(EOMONTH($B378,1))))&gt;=$B378)*(DATE(YEAR($B378),MONTH($B378)+1,MIN(AN$6,DAY(EOMONTH($B378,1))))&lt;$C378)))</f>
        <v>0</v>
      </c>
      <c r="AO378" s="48" t="n">
        <f aca="false">IF(OR(N(AO$5)=0,AO$6=""),0,AO$5*((DATE(YEAR($B378),MONTH($B378),MIN(AO$6,DAY(EOMONTH($B378,0))))&gt;=$B378)*(DATE(YEAR($B378),MONTH($B378),MIN(AO$6,DAY(EOMONTH($B378,0))))&lt;$C378)+(DATE(YEAR($B378),MONTH($B378)+1,MIN(AO$6,DAY(EOMONTH($B378,1))))&gt;=$B378)*(DATE(YEAR($B378),MONTH($B378)+1,MIN(AO$6,DAY(EOMONTH($B378,1))))&lt;$C378)))</f>
        <v>0</v>
      </c>
      <c r="AP378" s="48" t="n">
        <f aca="false">IF(OR(N(AP$5)=0,AP$6=""),0,AP$5*((DATE(YEAR($B378),MONTH($B378),MIN(AP$6,DAY(EOMONTH($B378,0))))&gt;=$B378)*(DATE(YEAR($B378),MONTH($B378),MIN(AP$6,DAY(EOMONTH($B378,0))))&lt;$C378)+(DATE(YEAR($B378),MONTH($B378)+1,MIN(AP$6,DAY(EOMONTH($B378,1))))&gt;=$B378)*(DATE(YEAR($B378),MONTH($B378)+1,MIN(AP$6,DAY(EOMONTH($B378,1))))&lt;$C378)))</f>
        <v>0</v>
      </c>
      <c r="AQ378" s="48" t="n">
        <f aca="false">IF(OR(N(AQ$5)=0,AQ$6=""),0,AQ$5*((DATE(YEAR($B378),MONTH($B378),MIN(AQ$6,DAY(EOMONTH($B378,0))))&gt;=$B378)*(DATE(YEAR($B378),MONTH($B378),MIN(AQ$6,DAY(EOMONTH($B378,0))))&lt;$C378)+(DATE(YEAR($B378),MONTH($B378)+1,MIN(AQ$6,DAY(EOMONTH($B378,1))))&gt;=$B378)*(DATE(YEAR($B378),MONTH($B378)+1,MIN(AQ$6,DAY(EOMONTH($B378,1))))&lt;$C378)))</f>
        <v>0</v>
      </c>
      <c r="AR378" s="48" t="n">
        <f aca="false">IF(OR(N(AR$5)=0,AR$6=""),0,AR$5*((DATE(YEAR($B378),MONTH($B378),MIN(AR$6,DAY(EOMONTH($B378,0))))&gt;=$B378)*(DATE(YEAR($B378),MONTH($B378),MIN(AR$6,DAY(EOMONTH($B378,0))))&lt;$C378)+(DATE(YEAR($B378),MONTH($B378)+1,MIN(AR$6,DAY(EOMONTH($B378,1))))&gt;=$B378)*(DATE(YEAR($B378),MONTH($B378)+1,MIN(AR$6,DAY(EOMONTH($B378,1))))&lt;$C378)))</f>
        <v>0</v>
      </c>
      <c r="AS378" s="48" t="n">
        <f aca="false">IF(OR(N(AS$5)=0,AS$6=""),0,AS$5*((DATE(YEAR($B378),MONTH($B378),MIN(AS$6,DAY(EOMONTH($B378,0))))&gt;=$B378)*(DATE(YEAR($B378),MONTH($B378),MIN(AS$6,DAY(EOMONTH($B378,0))))&lt;$C378)+(DATE(YEAR($B378),MONTH($B378)+1,MIN(AS$6,DAY(EOMONTH($B378,1))))&gt;=$B378)*(DATE(YEAR($B378),MONTH($B378)+1,MIN(AS$6,DAY(EOMONTH($B378,1))))&lt;$C378)))</f>
        <v>0</v>
      </c>
      <c r="AT378" s="48" t="n">
        <f aca="false">IF(OR(N(AT$5)=0,AT$6=""),0,AT$5*((DATE(YEAR($B378),MONTH($B378),MIN(AT$6,DAY(EOMONTH($B378,0))))&gt;=$B378)*(DATE(YEAR($B378),MONTH($B378),MIN(AT$6,DAY(EOMONTH($B378,0))))&lt;$C378)+(DATE(YEAR($B378),MONTH($B378)+1,MIN(AT$6,DAY(EOMONTH($B378,1))))&gt;=$B378)*(DATE(YEAR($B378),MONTH($B378)+1,MIN(AT$6,DAY(EOMONTH($B378,1))))&lt;$C378)))</f>
        <v>0</v>
      </c>
      <c r="AU378" s="48" t="n">
        <f aca="false">IF(OR(N(AU$5)=0,AU$6=""),0,AU$5*((DATE(YEAR($B378),MONTH($B378),MIN(AU$6,DAY(EOMONTH($B378,0))))&gt;=$B378)*(DATE(YEAR($B378),MONTH($B378),MIN(AU$6,DAY(EOMONTH($B378,0))))&lt;$C378)+(DATE(YEAR($B378),MONTH($B378)+1,MIN(AU$6,DAY(EOMONTH($B378,1))))&gt;=$B378)*(DATE(YEAR($B378),MONTH($B378)+1,MIN(AU$6,DAY(EOMONTH($B378,1))))&lt;$C378)))</f>
        <v>0</v>
      </c>
      <c r="AV378" s="48" t="n">
        <f aca="false">IF(OR(N(AV$5)=0,AV$6=""),0,AV$5*((DATE(YEAR($B378),MONTH($B378),MIN(AV$6,DAY(EOMONTH($B378,0))))&gt;=$B378)*(DATE(YEAR($B378),MONTH($B378),MIN(AV$6,DAY(EOMONTH($B378,0))))&lt;$C378)+(DATE(YEAR($B378),MONTH($B378)+1,MIN(AV$6,DAY(EOMONTH($B378,1))))&gt;=$B378)*(DATE(YEAR($B378),MONTH($B378)+1,MIN(AV$6,DAY(EOMONTH($B378,1))))&lt;$C378)))</f>
        <v>0</v>
      </c>
      <c r="AW378" s="48" t="n">
        <f aca="false">IF(OR(N(AW$5)=0,AW$6=""),0,AW$5*((DATE(YEAR($B378),MONTH($B378),MIN(AW$6,DAY(EOMONTH($B378,0))))&gt;=$B378)*(DATE(YEAR($B378),MONTH($B378),MIN(AW$6,DAY(EOMONTH($B378,0))))&lt;$C378)+(DATE(YEAR($B378),MONTH($B378)+1,MIN(AW$6,DAY(EOMONTH($B378,1))))&gt;=$B378)*(DATE(YEAR($B378),MONTH($B378)+1,MIN(AW$6,DAY(EOMONTH($B378,1))))&lt;$C378)))</f>
        <v>0</v>
      </c>
      <c r="AX378" s="48" t="n">
        <f aca="false">IF(OR(N(AX$5)=0,AX$6=""),0,AX$5*((DATE(YEAR($B378),MONTH($B378),MIN(AX$6,DAY(EOMONTH($B378,0))))&gt;=$B378)*(DATE(YEAR($B378),MONTH($B378),MIN(AX$6,DAY(EOMONTH($B378,0))))&lt;$C378)+(DATE(YEAR($B378),MONTH($B378)+1,MIN(AX$6,DAY(EOMONTH($B378,1))))&gt;=$B378)*(DATE(YEAR($B378),MONTH($B378)+1,MIN(AX$6,DAY(EOMONTH($B378,1))))&lt;$C378)))</f>
        <v>0</v>
      </c>
      <c r="AY378" s="48" t="n">
        <f aca="false">IF(OR(N(AY$5)=0,AY$6=""),0,AY$5*((DATE(YEAR($B378),MONTH($B378),MIN(AY$6,DAY(EOMONTH($B378,0))))&gt;=$B378)*(DATE(YEAR($B378),MONTH($B378),MIN(AY$6,DAY(EOMONTH($B378,0))))&lt;$C378)+(DATE(YEAR($B378),MONTH($B378)+1,MIN(AY$6,DAY(EOMONTH($B378,1))))&gt;=$B378)*(DATE(YEAR($B378),MONTH($B378)+1,MIN(AY$6,DAY(EOMONTH($B378,1))))&lt;$C378)))</f>
        <v>0</v>
      </c>
      <c r="AZ378" s="48" t="n">
        <f aca="false">IF(OR(N(AZ$5)=0,AZ$6=""),0,AZ$5*((DATE(YEAR($B378),MONTH($B378),MIN(AZ$6,DAY(EOMONTH($B378,0))))&gt;=$B378)*(DATE(YEAR($B378),MONTH($B378),MIN(AZ$6,DAY(EOMONTH($B378,0))))&lt;$C378)+(DATE(YEAR($B378),MONTH($B378)+1,MIN(AZ$6,DAY(EOMONTH($B378,1))))&gt;=$B378)*(DATE(YEAR($B378),MONTH($B378)+1,MIN(AZ$6,DAY(EOMONTH($B378,1))))&lt;$C378)))</f>
        <v>0</v>
      </c>
      <c r="BA378" s="48" t="n">
        <f aca="false">IF(OR(N(BA$5)=0,BA$6=""),0,BA$5*((DATE(YEAR($B378),MONTH($B378),MIN(BA$6,DAY(EOMONTH($B378,0))))&gt;=$B378)*(DATE(YEAR($B378),MONTH($B378),MIN(BA$6,DAY(EOMONTH($B378,0))))&lt;$C378)+(DATE(YEAR($B378),MONTH($B378)+1,MIN(BA$6,DAY(EOMONTH($B378,1))))&gt;=$B378)*(DATE(YEAR($B378),MONTH($B378)+1,MIN(BA$6,DAY(EOMONTH($B378,1))))&lt;$C378)))</f>
        <v>0</v>
      </c>
      <c r="BB378" s="48" t="n">
        <f aca="false">IF(OR(N(BB$5)=0,BB$6=""),0,BB$5*((DATE(YEAR($B378),MONTH($B378),MIN(BB$6,DAY(EOMONTH($B378,0))))&gt;=$B378)*(DATE(YEAR($B378),MONTH($B378),MIN(BB$6,DAY(EOMONTH($B378,0))))&lt;$C378)+(DATE(YEAR($B378),MONTH($B378)+1,MIN(BB$6,DAY(EOMONTH($B378,1))))&gt;=$B378)*(DATE(YEAR($B378),MONTH($B378)+1,MIN(BB$6,DAY(EOMONTH($B378,1))))&lt;$C378)))</f>
        <v>0</v>
      </c>
      <c r="BC378" s="48" t="n">
        <f aca="false">IF(OR(N(BC$5)=0,BC$6=""),0,BC$5*((DATE(YEAR($B378),MONTH($B378),MIN(BC$6,DAY(EOMONTH($B378,0))))&gt;=$B378)*(DATE(YEAR($B378),MONTH($B378),MIN(BC$6,DAY(EOMONTH($B378,0))))&lt;$C378)+(DATE(YEAR($B378),MONTH($B378)+1,MIN(BC$6,DAY(EOMONTH($B378,1))))&gt;=$B378)*(DATE(YEAR($B378),MONTH($B378)+1,MIN(BC$6,DAY(EOMONTH($B378,1))))&lt;$C378)))</f>
        <v>0</v>
      </c>
      <c r="BD378" s="48" t="n">
        <f aca="false">IF(OR(N(BD$5)=0,BD$6=""),0,BD$5*((DATE(YEAR($B378),MONTH($B378),MIN(BD$6,DAY(EOMONTH($B378,0))))&gt;=$B378)*(DATE(YEAR($B378),MONTH($B378),MIN(BD$6,DAY(EOMONTH($B378,0))))&lt;$C378)+(DATE(YEAR($B378),MONTH($B378)+1,MIN(BD$6,DAY(EOMONTH($B378,1))))&gt;=$B378)*(DATE(YEAR($B378),MONTH($B378)+1,MIN(BD$6,DAY(EOMONTH($B378,1))))&lt;$C378)))</f>
        <v>0</v>
      </c>
      <c r="BE378" s="48" t="n">
        <f aca="false">IF(OR(N(BE$5)=0,BE$6=""),0,BE$5*((DATE(YEAR($B378),MONTH($B378),MIN(BE$6,DAY(EOMONTH($B378,0))))&gt;=$B378)*(DATE(YEAR($B378),MONTH($B378),MIN(BE$6,DAY(EOMONTH($B378,0))))&lt;$C378)+(DATE(YEAR($B378),MONTH($B378)+1,MIN(BE$6,DAY(EOMONTH($B378,1))))&gt;=$B378)*(DATE(YEAR($B378),MONTH($B378)+1,MIN(BE$6,DAY(EOMONTH($B378,1))))&lt;$C378)))</f>
        <v>0</v>
      </c>
      <c r="BF378" s="48" t="n">
        <f aca="false">IF(OR(N(BF$5)=0,BF$6=""),0,BF$5*((DATE(YEAR($B378),MONTH($B378),MIN(BF$6,DAY(EOMONTH($B378,0))))&gt;=$B378)*(DATE(YEAR($B378),MONTH($B378),MIN(BF$6,DAY(EOMONTH($B378,0))))&lt;$C378)+(DATE(YEAR($B378),MONTH($B378)+1,MIN(BF$6,DAY(EOMONTH($B378,1))))&gt;=$B378)*(DATE(YEAR($B378),MONTH($B378)+1,MIN(BF$6,DAY(EOMONTH($B378,1))))&lt;$C378)))</f>
        <v>0</v>
      </c>
      <c r="BG378" s="48" t="n">
        <f aca="false">IF(OR(N(BG$5)=0,BG$6=""),0,BG$5*((DATE(YEAR($B378),MONTH($B378),MIN(BG$6,DAY(EOMONTH($B378,0))))&gt;=$B378)*(DATE(YEAR($B378),MONTH($B378),MIN(BG$6,DAY(EOMONTH($B378,0))))&lt;$C378)+(DATE(YEAR($B378),MONTH($B378)+1,MIN(BG$6,DAY(EOMONTH($B378,1))))&gt;=$B378)*(DATE(YEAR($B378),MONTH($B378)+1,MIN(BG$6,DAY(EOMONTH($B378,1))))&lt;$C378)))</f>
        <v>0</v>
      </c>
      <c r="BH378" s="48" t="n">
        <f aca="false">IF(OR(N(BH$5)=0,BH$6=""),0,BH$5*((DATE(YEAR($B378),MONTH($B378),MIN(BH$6,DAY(EOMONTH($B378,0))))&gt;=$B378)*(DATE(YEAR($B378),MONTH($B378),MIN(BH$6,DAY(EOMONTH($B378,0))))&lt;$C378)+(DATE(YEAR($B378),MONTH($B378)+1,MIN(BH$6,DAY(EOMONTH($B378,1))))&gt;=$B378)*(DATE(YEAR($B378),MONTH($B378)+1,MIN(BH$6,DAY(EOMONTH($B378,1))))&lt;$C378)))</f>
        <v>0</v>
      </c>
      <c r="BI378" s="48" t="n">
        <f aca="false">IF(OR(N(BI$5)=0,BI$6=""),0,BI$5*((DATE(YEAR($B378),MONTH($B378),MIN(BI$6,DAY(EOMONTH($B378,0))))&gt;=$B378)*(DATE(YEAR($B378),MONTH($B378),MIN(BI$6,DAY(EOMONTH($B378,0))))&lt;$C378)+(DATE(YEAR($B378),MONTH($B378)+1,MIN(BI$6,DAY(EOMONTH($B378,1))))&gt;=$B378)*(DATE(YEAR($B378),MONTH($B378)+1,MIN(BI$6,DAY(EOMONTH($B378,1))))&lt;$C378)))</f>
        <v>0</v>
      </c>
      <c r="BJ378" s="48" t="n">
        <f aca="false">IF(OR(N(BJ$5)=0,BJ$6=""),0,BJ$5*((DATE(YEAR($B378),MONTH($B378),MIN(BJ$6,DAY(EOMONTH($B378,0))))&gt;=$B378)*(DATE(YEAR($B378),MONTH($B378),MIN(BJ$6,DAY(EOMONTH($B378,0))))&lt;$C378)+(DATE(YEAR($B378),MONTH($B378)+1,MIN(BJ$6,DAY(EOMONTH($B378,1))))&gt;=$B378)*(DATE(YEAR($B378),MONTH($B378)+1,MIN(BJ$6,DAY(EOMONTH($B378,1))))&lt;$C378)))</f>
        <v>0</v>
      </c>
      <c r="BK378" s="48" t="n">
        <f aca="false">IF(OR(N(BK$5)=0,BK$6=""),0,BK$5*((DATE(YEAR($B378),MONTH($B378),MIN(BK$6,DAY(EOMONTH($B378,0))))&gt;=$B378)*(DATE(YEAR($B378),MONTH($B378),MIN(BK$6,DAY(EOMONTH($B378,0))))&lt;$C378)+(DATE(YEAR($B378),MONTH($B378)+1,MIN(BK$6,DAY(EOMONTH($B378,1))))&gt;=$B378)*(DATE(YEAR($B378),MONTH($B378)+1,MIN(BK$6,DAY(EOMONTH($B378,1))))&lt;$C378)))</f>
        <v>0</v>
      </c>
      <c r="BL378" s="48" t="n">
        <f aca="false">IF(OR(N(BL$5)=0,BL$6=""),0,BL$5*((DATE(YEAR($B378),MONTH($B378),MIN(BL$6,DAY(EOMONTH($B378,0))))&gt;=$B378)*(DATE(YEAR($B378),MONTH($B378),MIN(BL$6,DAY(EOMONTH($B378,0))))&lt;$C378)+(DATE(YEAR($B378),MONTH($B378)+1,MIN(BL$6,DAY(EOMONTH($B378,1))))&gt;=$B378)*(DATE(YEAR($B378),MONTH($B378)+1,MIN(BL$6,DAY(EOMONTH($B378,1))))&lt;$C378)))</f>
        <v>0</v>
      </c>
      <c r="BM378" s="48" t="n">
        <f aca="false">IF(OR(N(BM$5)=0,BM$6=""),0,BM$5*((DATE(YEAR($B378),MONTH($B378),MIN(BM$6,DAY(EOMONTH($B378,0))))&gt;=$B378)*(DATE(YEAR($B378),MONTH($B378),MIN(BM$6,DAY(EOMONTH($B378,0))))&lt;$C378)+(DATE(YEAR($B378),MONTH($B378)+1,MIN(BM$6,DAY(EOMONTH($B378,1))))&gt;=$B378)*(DATE(YEAR($B378),MONTH($B378)+1,MIN(BM$6,DAY(EOMONTH($B378,1))))&lt;$C378)))</f>
        <v>0</v>
      </c>
      <c r="BN378" s="48" t="n">
        <f aca="false">IF(OR(N(BN$5)=0,BN$6=""),0,BN$5*((DATE(YEAR($B378),MONTH($B378),MIN(BN$6,DAY(EOMONTH($B378,0))))&gt;=$B378)*(DATE(YEAR($B378),MONTH($B378),MIN(BN$6,DAY(EOMONTH($B378,0))))&lt;$C378)+(DATE(YEAR($B378),MONTH($B378)+1,MIN(BN$6,DAY(EOMONTH($B378,1))))&gt;=$B378)*(DATE(YEAR($B378),MONTH($B378)+1,MIN(BN$6,DAY(EOMONTH($B378,1))))&lt;$C378)))</f>
        <v>0</v>
      </c>
      <c r="BO378" s="48" t="n">
        <f aca="false">IF(OR(N(BO$5)=0,BO$6=""),0,BO$5*((DATE(YEAR($B378),MONTH($B378),MIN(BO$6,DAY(EOMONTH($B378,0))))&gt;=$B378)*(DATE(YEAR($B378),MONTH($B378),MIN(BO$6,DAY(EOMONTH($B378,0))))&lt;$C378)+(DATE(YEAR($B378),MONTH($B378)+1,MIN(BO$6,DAY(EOMONTH($B378,1))))&gt;=$B378)*(DATE(YEAR($B378),MONTH($B378)+1,MIN(BO$6,DAY(EOMONTH($B378,1))))&lt;$C378)))</f>
        <v>0</v>
      </c>
      <c r="BP378" s="48" t="n">
        <f aca="false">IF(OR(N(BP$5)=0,BP$6=""),0,BP$5*((DATE(YEAR($B378),MONTH($B378),MIN(BP$6,DAY(EOMONTH($B378,0))))&gt;=$B378)*(DATE(YEAR($B378),MONTH($B378),MIN(BP$6,DAY(EOMONTH($B378,0))))&lt;$C378)+(DATE(YEAR($B378),MONTH($B378)+1,MIN(BP$6,DAY(EOMONTH($B378,1))))&gt;=$B378)*(DATE(YEAR($B378),MONTH($B378)+1,MIN(BP$6,DAY(EOMONTH($B378,1))))&lt;$C378)))</f>
        <v>0</v>
      </c>
      <c r="BQ378" s="48" t="n">
        <f aca="false">IF(OR(N(BQ$5)=0,BQ$6=""),0,BQ$5*((DATE(YEAR($B378),MONTH($B378),MIN(BQ$6,DAY(EOMONTH($B378,0))))&gt;=$B378)*(DATE(YEAR($B378),MONTH($B378),MIN(BQ$6,DAY(EOMONTH($B378,0))))&lt;$C378)+(DATE(YEAR($B378),MONTH($B378)+1,MIN(BQ$6,DAY(EOMONTH($B378,1))))&gt;=$B378)*(DATE(YEAR($B378),MONTH($B378)+1,MIN(BQ$6,DAY(EOMONTH($B378,1))))&lt;$C378)))</f>
        <v>0</v>
      </c>
      <c r="BR378" s="48" t="n">
        <f aca="false">IF(OR(N(BR$5)=0,BR$6=""),0,BR$5*((DATE(YEAR($B378),MONTH($B378),MIN(BR$6,DAY(EOMONTH($B378,0))))&gt;=$B378)*(DATE(YEAR($B378),MONTH($B378),MIN(BR$6,DAY(EOMONTH($B378,0))))&lt;$C378)+(DATE(YEAR($B378),MONTH($B378)+1,MIN(BR$6,DAY(EOMONTH($B378,1))))&gt;=$B378)*(DATE(YEAR($B378),MONTH($B378)+1,MIN(BR$6,DAY(EOMONTH($B378,1))))&lt;$C378)))</f>
        <v>0</v>
      </c>
      <c r="BS378" s="48" t="n">
        <f aca="false">IF(OR(N(BS$5)=0,BS$6=""),0,BS$5*((DATE(YEAR($B378),MONTH($B378),MIN(BS$6,DAY(EOMONTH($B378,0))))&gt;=$B378)*(DATE(YEAR($B378),MONTH($B378),MIN(BS$6,DAY(EOMONTH($B378,0))))&lt;$C378)+(DATE(YEAR($B378),MONTH($B378)+1,MIN(BS$6,DAY(EOMONTH($B378,1))))&gt;=$B378)*(DATE(YEAR($B378),MONTH($B378)+1,MIN(BS$6,DAY(EOMONTH($B378,1))))&lt;$C378)))</f>
        <v>0</v>
      </c>
      <c r="BT378" s="48" t="n">
        <f aca="false">IF(OR(N(BT$5)=0,BT$6=""),0,BT$5*((DATE(YEAR($B378),MONTH($B378),MIN(BT$6,DAY(EOMONTH($B378,0))))&gt;=$B378)*(DATE(YEAR($B378),MONTH($B378),MIN(BT$6,DAY(EOMONTH($B378,0))))&lt;$C378)+(DATE(YEAR($B378),MONTH($B378)+1,MIN(BT$6,DAY(EOMONTH($B378,1))))&gt;=$B378)*(DATE(YEAR($B378),MONTH($B378)+1,MIN(BT$6,DAY(EOMONTH($B378,1))))&lt;$C378)))</f>
        <v>0</v>
      </c>
      <c r="BU378" s="48" t="n">
        <f aca="false">IF(OR(N(BU$5)=0,BU$6=""),0,BU$5*((DATE(YEAR($B378),MONTH($B378),MIN(BU$6,DAY(EOMONTH($B378,0))))&gt;=$B378)*(DATE(YEAR($B378),MONTH($B378),MIN(BU$6,DAY(EOMONTH($B378,0))))&lt;$C378)+(DATE(YEAR($B378),MONTH($B378)+1,MIN(BU$6,DAY(EOMONTH($B378,1))))&gt;=$B378)*(DATE(YEAR($B378),MONTH($B378)+1,MIN(BU$6,DAY(EOMONTH($B378,1))))&lt;$C378)))</f>
        <v>0</v>
      </c>
      <c r="BV378" s="48" t="n">
        <f aca="false">IF(OR(N(BV$5)=0,BV$6=""),0,BV$5*((DATE(YEAR($B378),MONTH($B378),MIN(BV$6,DAY(EOMONTH($B378,0))))&gt;=$B378)*(DATE(YEAR($B378),MONTH($B378),MIN(BV$6,DAY(EOMONTH($B378,0))))&lt;$C378)+(DATE(YEAR($B378),MONTH($B378)+1,MIN(BV$6,DAY(EOMONTH($B378,1))))&gt;=$B378)*(DATE(YEAR($B378),MONTH($B378)+1,MIN(BV$6,DAY(EOMONTH($B378,1))))&lt;$C378)))</f>
        <v>0</v>
      </c>
      <c r="BW378" s="48" t="n">
        <f aca="false">IF(OR(N(BW$5)=0,BW$6=""),0,BW$5*((DATE(YEAR($B378),MONTH($B378),MIN(BW$6,DAY(EOMONTH($B378,0))))&gt;=$B378)*(DATE(YEAR($B378),MONTH($B378),MIN(BW$6,DAY(EOMONTH($B378,0))))&lt;$C378)+(DATE(YEAR($B378),MONTH($B378)+1,MIN(BW$6,DAY(EOMONTH($B378,1))))&gt;=$B378)*(DATE(YEAR($B378),MONTH($B378)+1,MIN(BW$6,DAY(EOMONTH($B378,1))))&lt;$C378)))</f>
        <v>0</v>
      </c>
      <c r="BX378" s="48" t="n">
        <f aca="false">MIN(Z378,(FT377*(1+FT$5/Setup!$C$36)+IF($V378=1,N($F378),0)))</f>
        <v>0</v>
      </c>
      <c r="BY378" s="48" t="n">
        <f aca="false">MIN(AA378,(FU377*(1+FU$5/Setup!$C$36)+IF($V378=2,N($F378),0)))</f>
        <v>0</v>
      </c>
      <c r="BZ378" s="48" t="n">
        <f aca="false">MIN(AB378,(FV377*(1+FV$5/Setup!$C$36)+IF($V378=3,N($F378),0)))</f>
        <v>0</v>
      </c>
      <c r="CA378" s="48" t="n">
        <f aca="false">MIN(AC378,(FW377*(1+FW$5/Setup!$C$36)+IF($V378=4,N($F378),0)))</f>
        <v>0</v>
      </c>
      <c r="CB378" s="48" t="n">
        <f aca="false">MIN(AD378,(FX377*(1+FX$5/Setup!$C$36)+IF($V378=5,N($F378),0)))</f>
        <v>0</v>
      </c>
      <c r="CC378" s="48" t="n">
        <f aca="false">MIN(AE378,(FY377*(1+FY$5/Setup!$C$36)+IF($V378=6,N($F378),0)))</f>
        <v>0</v>
      </c>
      <c r="CD378" s="48" t="n">
        <f aca="false">MIN(AF378,(FZ377*(1+FZ$5/Setup!$C$36)+IF($V378=7,N($F378),0)))</f>
        <v>0</v>
      </c>
      <c r="CE378" s="48" t="n">
        <f aca="false">MIN(AG378,(GA377*(1+GA$5/Setup!$C$36)+IF($V378=8,N($F378),0)))</f>
        <v>0</v>
      </c>
      <c r="CF378" s="48" t="n">
        <f aca="false">MIN(AH378,(GB377*(1+GB$5/Setup!$C$36)+IF($V378=9,N($F378),0)))</f>
        <v>0</v>
      </c>
      <c r="CG378" s="48" t="n">
        <f aca="false">MIN(AI378,(GC377*(1+GC$5/Setup!$C$36)+IF($V378=10,N($F378),0)))</f>
        <v>0</v>
      </c>
      <c r="CH378" s="48" t="n">
        <f aca="false">MIN(AJ378,(GD377*(1+GD$5/Setup!$C$36)+IF($V378=11,N($F378),0)))</f>
        <v>0</v>
      </c>
      <c r="CI378" s="48" t="n">
        <f aca="false">MIN(AK378,(GE377*(1+GE$5/Setup!$C$36)+IF($V378=12,N($F378),0)))</f>
        <v>0</v>
      </c>
      <c r="CJ378" s="48" t="n">
        <f aca="false">MIN(AL378,(GF377*(1+GF$5/Setup!$C$36)+IF($V378=13,N($F378),0)))</f>
        <v>0</v>
      </c>
      <c r="CK378" s="48" t="n">
        <f aca="false">MIN(AM378,(GG377*(1+GG$5/Setup!$C$36)+IF($V378=14,N($F378),0)))</f>
        <v>0</v>
      </c>
      <c r="CL378" s="48" t="n">
        <f aca="false">MIN(AN378,(GH377*(1+GH$5/Setup!$C$36)+IF($V378=15,N($F378),0)))</f>
        <v>0</v>
      </c>
      <c r="CM378" s="48" t="n">
        <f aca="false">MIN(AO378,(GI377*(1+GI$5/Setup!$C$36)+IF($V378=16,N($F378),0)))</f>
        <v>0</v>
      </c>
      <c r="CN378" s="48" t="n">
        <f aca="false">MIN(AP378,(GJ377*(1+GJ$5/Setup!$C$36)+IF($V378=17,N($F378),0)))</f>
        <v>0</v>
      </c>
      <c r="CO378" s="48" t="n">
        <f aca="false">MIN(AQ378,(GK377*(1+GK$5/Setup!$C$36)+IF($V378=18,N($F378),0)))</f>
        <v>0</v>
      </c>
      <c r="CP378" s="48" t="n">
        <f aca="false">MIN(AR378,(GL377*(1+GL$5/Setup!$C$36)+IF($V378=19,N($F378),0)))</f>
        <v>0</v>
      </c>
      <c r="CQ378" s="48" t="n">
        <f aca="false">MIN(AS378,(GM377*(1+GM$5/Setup!$C$36)+IF($V378=20,N($F378),0)))</f>
        <v>0</v>
      </c>
      <c r="CR378" s="48" t="n">
        <f aca="false">MIN(AT378,(GN377*(1+GN$5/Setup!$C$36)+IF($V378=21,N($F378),0)))</f>
        <v>0</v>
      </c>
      <c r="CS378" s="48" t="n">
        <f aca="false">MIN(AU378,(GO377*(1+GO$5/Setup!$C$36)+IF($V378=22,N($F378),0)))</f>
        <v>0</v>
      </c>
      <c r="CT378" s="48" t="n">
        <f aca="false">MIN(AV378,(GP377*(1+GP$5/Setup!$C$36)+IF($V378=23,N($F378),0)))</f>
        <v>0</v>
      </c>
      <c r="CU378" s="48" t="n">
        <f aca="false">MIN(AW378,(GQ377*(1+GQ$5/Setup!$C$36)+IF($V378=24,N($F378),0)))</f>
        <v>0</v>
      </c>
      <c r="CV378" s="48" t="n">
        <f aca="false">MIN(AX378,(GR377*(1+GR$5/Setup!$C$36)+IF($V378=25,N($F378),0)))</f>
        <v>0</v>
      </c>
      <c r="CW378" s="48" t="n">
        <f aca="false">MIN(AY378,(GS377*(1+GS$5/Setup!$C$36)+IF($V378=26,N($F378),0)))</f>
        <v>0</v>
      </c>
      <c r="CX378" s="48" t="n">
        <f aca="false">MIN(AZ378,(GT377*(1+GT$5/Setup!$C$36)+IF($V378=27,N($F378),0)))</f>
        <v>0</v>
      </c>
      <c r="CY378" s="48" t="n">
        <f aca="false">MIN(BA378,(GU377*(1+GU$5/Setup!$C$36)+IF($V378=28,N($F378),0)))</f>
        <v>0</v>
      </c>
      <c r="CZ378" s="48" t="n">
        <f aca="false">MIN(BB378,(GV377*(1+GV$5/Setup!$C$36)+IF($V378=29,N($F378),0)))</f>
        <v>0</v>
      </c>
      <c r="DA378" s="48" t="n">
        <f aca="false">MIN(BC378,(GW377*(1+GW$5/Setup!$C$36)+IF($V378=30,N($F378),0)))</f>
        <v>0</v>
      </c>
      <c r="DB378" s="48" t="n">
        <f aca="false">MIN(BD378,(GX377*(1+GX$5/Setup!$C$36)+IF($V378=31,N($F378),0)))</f>
        <v>0</v>
      </c>
      <c r="DC378" s="48" t="n">
        <f aca="false">MIN(BE378,(GY377*(1+GY$5/Setup!$C$36)+IF($V378=32,N($F378),0)))</f>
        <v>0</v>
      </c>
      <c r="DD378" s="48" t="n">
        <f aca="false">MIN(BF378,(GZ377*(1+GZ$5/Setup!$C$36)+IF($V378=33,N($F378),0)))</f>
        <v>0</v>
      </c>
      <c r="DE378" s="48" t="n">
        <f aca="false">MIN(BG378,(HA377*(1+HA$5/Setup!$C$36)+IF($V378=34,N($F378),0)))</f>
        <v>0</v>
      </c>
      <c r="DF378" s="48" t="n">
        <f aca="false">MIN(BH378,(HB377*(1+HB$5/Setup!$C$36)+IF($V378=35,N($F378),0)))</f>
        <v>0</v>
      </c>
      <c r="DG378" s="48" t="n">
        <f aca="false">MIN(BI378,(HC377*(1+HC$5/Setup!$C$36)+IF($V378=36,N($F378),0)))</f>
        <v>0</v>
      </c>
      <c r="DH378" s="48" t="n">
        <f aca="false">MIN(BJ378,(HD377*(1+HD$5/Setup!$C$36)+IF($V378=37,N($F378),0)))</f>
        <v>0</v>
      </c>
      <c r="DI378" s="48" t="n">
        <f aca="false">MIN(BK378,(HE377*(1+HE$5/Setup!$C$36)+IF($V378=38,N($F378),0)))</f>
        <v>0</v>
      </c>
      <c r="DJ378" s="48" t="n">
        <f aca="false">MIN(BL378,(HF377*(1+HF$5/Setup!$C$36)+IF($V378=39,N($F378),0)))</f>
        <v>0</v>
      </c>
      <c r="DK378" s="48" t="n">
        <f aca="false">MIN(BM378,(HG377*(1+HG$5/Setup!$C$36)+IF($V378=40,N($F378),0)))</f>
        <v>0</v>
      </c>
      <c r="DL378" s="48" t="n">
        <f aca="false">MIN(BN378,(HH377*(1+HH$5/Setup!$C$36)+IF($V378=41,N($F378),0)))</f>
        <v>0</v>
      </c>
      <c r="DM378" s="48" t="n">
        <f aca="false">MIN(BO378,(HI377*(1+HI$5/Setup!$C$36)+IF($V378=42,N($F378),0)))</f>
        <v>0</v>
      </c>
      <c r="DN378" s="48" t="n">
        <f aca="false">MIN(BP378,(HJ377*(1+HJ$5/Setup!$C$36)+IF($V378=43,N($F378),0)))</f>
        <v>0</v>
      </c>
      <c r="DO378" s="48" t="n">
        <f aca="false">MIN(BQ378,(HK377*(1+HK$5/Setup!$C$36)+IF($V378=44,N($F378),0)))</f>
        <v>0</v>
      </c>
      <c r="DP378" s="48" t="n">
        <f aca="false">MIN(BR378,(HL377*(1+HL$5/Setup!$C$36)+IF($V378=45,N($F378),0)))</f>
        <v>0</v>
      </c>
      <c r="DQ378" s="48" t="n">
        <f aca="false">MIN(BS378,(HM377*(1+HM$5/Setup!$C$36)+IF($V378=46,N($F378),0)))</f>
        <v>0</v>
      </c>
      <c r="DR378" s="48" t="n">
        <f aca="false">MIN(BT378,(HN377*(1+HN$5/Setup!$C$36)+IF($V378=47,N($F378),0)))</f>
        <v>0</v>
      </c>
      <c r="DS378" s="48" t="n">
        <f aca="false">MIN(BU378,(HO377*(1+HO$5/Setup!$C$36)+IF($V378=48,N($F378),0)))</f>
        <v>0</v>
      </c>
      <c r="DT378" s="48" t="n">
        <f aca="false">MIN(BV378,(HP377*(1+HP$5/Setup!$C$36)+IF($V378=49,N($F378),0)))</f>
        <v>0</v>
      </c>
      <c r="DU378" s="48" t="n">
        <f aca="false">MIN(BW378,(HQ377*(1+HQ$5/Setup!$C$36)+IF($V378=50,N($F378),0)))</f>
        <v>0</v>
      </c>
      <c r="DV378" s="48" t="n">
        <f aca="false">MIN(MAX((FT377*(1+FT$5/Setup!$C$36)+IF($V378=1,N($F378),0))-BX378,0),MAX($P378-0,0))</f>
        <v>0</v>
      </c>
      <c r="DW378" s="48" t="n">
        <f aca="false">MIN(MAX((FU377*(1+FU$5/Setup!$C$36)+IF($V378=2,N($F378),0))-BY378,0),MAX($P378-SUM(DV378:DV378),0))</f>
        <v>0</v>
      </c>
      <c r="DX378" s="48" t="n">
        <f aca="false">MIN(MAX((FV377*(1+FV$5/Setup!$C$36)+IF($V378=3,N($F378),0))-BZ378,0),MAX($P378-SUM(DV378:DW378),0))</f>
        <v>0</v>
      </c>
      <c r="DY378" s="48" t="n">
        <f aca="false">MIN(MAX((FW377*(1+FW$5/Setup!$C$36)+IF($V378=4,N($F378),0))-CA378,0),MAX($P378-SUM(DV378:DX378),0))</f>
        <v>0</v>
      </c>
      <c r="DZ378" s="48" t="n">
        <f aca="false">MIN(MAX((FX377*(1+FX$5/Setup!$C$36)+IF($V378=5,N($F378),0))-CB378,0),MAX($P378-SUM(DV378:DY378),0))</f>
        <v>0</v>
      </c>
      <c r="EA378" s="48" t="n">
        <f aca="false">MIN(MAX((FY377*(1+FY$5/Setup!$C$36)+IF($V378=6,N($F378),0))-CC378,0),MAX($P378-SUM(DV378:DZ378),0))</f>
        <v>0</v>
      </c>
      <c r="EB378" s="48" t="n">
        <f aca="false">MIN(MAX((FZ377*(1+FZ$5/Setup!$C$36)+IF($V378=7,N($F378),0))-CD378,0),MAX($P378-SUM(DV378:EA378),0))</f>
        <v>0</v>
      </c>
      <c r="EC378" s="48" t="n">
        <f aca="false">MIN(MAX((GA377*(1+GA$5/Setup!$C$36)+IF($V378=8,N($F378),0))-CE378,0),MAX($P378-SUM(DV378:EB378),0))</f>
        <v>0</v>
      </c>
      <c r="ED378" s="48" t="n">
        <f aca="false">MIN(MAX((GB377*(1+GB$5/Setup!$C$36)+IF($V378=9,N($F378),0))-CF378,0),MAX($P378-SUM(DV378:EC378),0))</f>
        <v>0</v>
      </c>
      <c r="EE378" s="48" t="n">
        <f aca="false">MIN(MAX((GC377*(1+GC$5/Setup!$C$36)+IF($V378=10,N($F378),0))-CG378,0),MAX($P378-SUM(DV378:ED378),0))</f>
        <v>0</v>
      </c>
      <c r="EF378" s="48" t="n">
        <f aca="false">MIN(MAX((GD377*(1+GD$5/Setup!$C$36)+IF($V378=11,N($F378),0))-CH378,0),MAX($P378-SUM(DV378:EE378),0))</f>
        <v>0</v>
      </c>
      <c r="EG378" s="48" t="n">
        <f aca="false">MIN(MAX((GE377*(1+GE$5/Setup!$C$36)+IF($V378=12,N($F378),0))-CI378,0),MAX($P378-SUM(DV378:EF378),0))</f>
        <v>0</v>
      </c>
      <c r="EH378" s="48" t="n">
        <f aca="false">MIN(MAX((GF377*(1+GF$5/Setup!$C$36)+IF($V378=13,N($F378),0))-CJ378,0),MAX($P378-SUM(DV378:EG378),0))</f>
        <v>0</v>
      </c>
      <c r="EI378" s="48" t="n">
        <f aca="false">MIN(MAX((GG377*(1+GG$5/Setup!$C$36)+IF($V378=14,N($F378),0))-CK378,0),MAX($P378-SUM(DV378:EH378),0))</f>
        <v>0</v>
      </c>
      <c r="EJ378" s="48" t="n">
        <f aca="false">MIN(MAX((GH377*(1+GH$5/Setup!$C$36)+IF($V378=15,N($F378),0))-CL378,0),MAX($P378-SUM(DV378:EI378),0))</f>
        <v>0</v>
      </c>
      <c r="EK378" s="48" t="n">
        <f aca="false">MIN(MAX((GI377*(1+GI$5/Setup!$C$36)+IF($V378=16,N($F378),0))-CM378,0),MAX($P378-SUM(DV378:EJ378),0))</f>
        <v>0</v>
      </c>
      <c r="EL378" s="48" t="n">
        <f aca="false">MIN(MAX((GJ377*(1+GJ$5/Setup!$C$36)+IF($V378=17,N($F378),0))-CN378,0),MAX($P378-SUM(DV378:EK378),0))</f>
        <v>0</v>
      </c>
      <c r="EM378" s="48" t="n">
        <f aca="false">MIN(MAX((GK377*(1+GK$5/Setup!$C$36)+IF($V378=18,N($F378),0))-CO378,0),MAX($P378-SUM(DV378:EL378),0))</f>
        <v>0</v>
      </c>
      <c r="EN378" s="48" t="n">
        <f aca="false">MIN(MAX((GL377*(1+GL$5/Setup!$C$36)+IF($V378=19,N($F378),0))-CP378,0),MAX($P378-SUM(DV378:EM378),0))</f>
        <v>0</v>
      </c>
      <c r="EO378" s="48" t="n">
        <f aca="false">MIN(MAX((GM377*(1+GM$5/Setup!$C$36)+IF($V378=20,N($F378),0))-CQ378,0),MAX($P378-SUM(DV378:EN378),0))</f>
        <v>0</v>
      </c>
      <c r="EP378" s="48" t="n">
        <f aca="false">MIN(MAX((GN377*(1+GN$5/Setup!$C$36)+IF($V378=21,N($F378),0))-CR378,0),MAX($P378-SUM(DV378:EO378),0))</f>
        <v>0</v>
      </c>
      <c r="EQ378" s="48" t="n">
        <f aca="false">MIN(MAX((GO377*(1+GO$5/Setup!$C$36)+IF($V378=22,N($F378),0))-CS378,0),MAX($P378-SUM(DV378:EP378),0))</f>
        <v>0</v>
      </c>
      <c r="ER378" s="48" t="n">
        <f aca="false">MIN(MAX((GP377*(1+GP$5/Setup!$C$36)+IF($V378=23,N($F378),0))-CT378,0),MAX($P378-SUM(DV378:EQ378),0))</f>
        <v>0</v>
      </c>
      <c r="ES378" s="48" t="n">
        <f aca="false">MIN(MAX((GQ377*(1+GQ$5/Setup!$C$36)+IF($V378=24,N($F378),0))-CU378,0),MAX($P378-SUM(DV378:ER378),0))</f>
        <v>0</v>
      </c>
      <c r="ET378" s="48" t="n">
        <f aca="false">MIN(MAX((GR377*(1+GR$5/Setup!$C$36)+IF($V378=25,N($F378),0))-CV378,0),MAX($P378-SUM(DV378:ES378),0))</f>
        <v>0</v>
      </c>
      <c r="EU378" s="48" t="n">
        <f aca="false">MIN(MAX((GS377*(1+GS$5/Setup!$C$36)+IF($V378=26,N($F378),0))-CW378,0),MAX($P378-SUM(DV378:ET378),0))</f>
        <v>0</v>
      </c>
      <c r="EV378" s="48" t="n">
        <f aca="false">MIN(MAX((GT377*(1+GT$5/Setup!$C$36)+IF($V378=27,N($F378),0))-CX378,0),MAX($P378-SUM(DV378:EU378),0))</f>
        <v>0</v>
      </c>
      <c r="EW378" s="48" t="n">
        <f aca="false">MIN(MAX((GU377*(1+GU$5/Setup!$C$36)+IF($V378=28,N($F378),0))-CY378,0),MAX($P378-SUM(DV378:EV378),0))</f>
        <v>0</v>
      </c>
      <c r="EX378" s="48" t="n">
        <f aca="false">MIN(MAX((GV377*(1+GV$5/Setup!$C$36)+IF($V378=29,N($F378),0))-CZ378,0),MAX($P378-SUM(DV378:EW378),0))</f>
        <v>0</v>
      </c>
      <c r="EY378" s="48" t="n">
        <f aca="false">MIN(MAX((GW377*(1+GW$5/Setup!$C$36)+IF($V378=30,N($F378),0))-DA378,0),MAX($P378-SUM(DV378:EX378),0))</f>
        <v>0</v>
      </c>
      <c r="EZ378" s="48" t="n">
        <f aca="false">MIN(MAX((GX377*(1+GX$5/Setup!$C$36)+IF($V378=31,N($F378),0))-DB378,0),MAX($P378-SUM(DV378:EY378),0))</f>
        <v>0</v>
      </c>
      <c r="FA378" s="48" t="n">
        <f aca="false">MIN(MAX((GY377*(1+GY$5/Setup!$C$36)+IF($V378=32,N($F378),0))-DC378,0),MAX($P378-SUM(DV378:EZ378),0))</f>
        <v>0</v>
      </c>
      <c r="FB378" s="48" t="n">
        <f aca="false">MIN(MAX((GZ377*(1+GZ$5/Setup!$C$36)+IF($V378=33,N($F378),0))-DD378,0),MAX($P378-SUM(DV378:FA378),0))</f>
        <v>0</v>
      </c>
      <c r="FC378" s="48" t="n">
        <f aca="false">MIN(MAX((HA377*(1+HA$5/Setup!$C$36)+IF($V378=34,N($F378),0))-DE378,0),MAX($P378-SUM(DV378:FB378),0))</f>
        <v>0</v>
      </c>
      <c r="FD378" s="48" t="n">
        <f aca="false">MIN(MAX((HB377*(1+HB$5/Setup!$C$36)+IF($V378=35,N($F378),0))-DF378,0),MAX($P378-SUM(DV378:FC378),0))</f>
        <v>0</v>
      </c>
      <c r="FE378" s="48" t="n">
        <f aca="false">MIN(MAX((HC377*(1+HC$5/Setup!$C$36)+IF($V378=36,N($F378),0))-DG378,0),MAX($P378-SUM(DV378:FD378),0))</f>
        <v>0</v>
      </c>
      <c r="FF378" s="48" t="n">
        <f aca="false">MIN(MAX((HD377*(1+HD$5/Setup!$C$36)+IF($V378=37,N($F378),0))-DH378,0),MAX($P378-SUM(DV378:FE378),0))</f>
        <v>0</v>
      </c>
      <c r="FG378" s="48" t="n">
        <f aca="false">MIN(MAX((HE377*(1+HE$5/Setup!$C$36)+IF($V378=38,N($F378),0))-DI378,0),MAX($P378-SUM(DV378:FF378),0))</f>
        <v>0</v>
      </c>
      <c r="FH378" s="48" t="n">
        <f aca="false">MIN(MAX((HF377*(1+HF$5/Setup!$C$36)+IF($V378=39,N($F378),0))-DJ378,0),MAX($P378-SUM(DV378:FG378),0))</f>
        <v>0</v>
      </c>
      <c r="FI378" s="48" t="n">
        <f aca="false">MIN(MAX((HG377*(1+HG$5/Setup!$C$36)+IF($V378=40,N($F378),0))-DK378,0),MAX($P378-SUM(DV378:FH378),0))</f>
        <v>0</v>
      </c>
      <c r="FJ378" s="48" t="n">
        <f aca="false">MIN(MAX((HH377*(1+HH$5/Setup!$C$36)+IF($V378=41,N($F378),0))-DL378,0),MAX($P378-SUM(DV378:FI378),0))</f>
        <v>0</v>
      </c>
      <c r="FK378" s="48" t="n">
        <f aca="false">MIN(MAX((HI377*(1+HI$5/Setup!$C$36)+IF($V378=42,N($F378),0))-DM378,0),MAX($P378-SUM(DV378:FJ378),0))</f>
        <v>0</v>
      </c>
      <c r="FL378" s="48" t="n">
        <f aca="false">MIN(MAX((HJ377*(1+HJ$5/Setup!$C$36)+IF($V378=43,N($F378),0))-DN378,0),MAX($P378-SUM(DV378:FK378),0))</f>
        <v>0</v>
      </c>
      <c r="FM378" s="48" t="n">
        <f aca="false">MIN(MAX((HK377*(1+HK$5/Setup!$C$36)+IF($V378=44,N($F378),0))-DO378,0),MAX($P378-SUM(DV378:FL378),0))</f>
        <v>0</v>
      </c>
      <c r="FN378" s="48" t="n">
        <f aca="false">MIN(MAX((HL377*(1+HL$5/Setup!$C$36)+IF($V378=45,N($F378),0))-DP378,0),MAX($P378-SUM(DV378:FM378),0))</f>
        <v>0</v>
      </c>
      <c r="FO378" s="48" t="n">
        <f aca="false">MIN(MAX((HM377*(1+HM$5/Setup!$C$36)+IF($V378=46,N($F378),0))-DQ378,0),MAX($P378-SUM(DV378:FN378),0))</f>
        <v>0</v>
      </c>
      <c r="FP378" s="48" t="n">
        <f aca="false">MIN(MAX((HN377*(1+HN$5/Setup!$C$36)+IF($V378=47,N($F378),0))-DR378,0),MAX($P378-SUM(DV378:FO378),0))</f>
        <v>0</v>
      </c>
      <c r="FQ378" s="48" t="n">
        <f aca="false">MIN(MAX((HO377*(1+HO$5/Setup!$C$36)+IF($V378=48,N($F378),0))-DS378,0),MAX($P378-SUM(DV378:FP378),0))</f>
        <v>0</v>
      </c>
      <c r="FR378" s="48" t="n">
        <f aca="false">MIN(MAX((HP377*(1+HP$5/Setup!$C$36)+IF($V378=49,N($F378),0))-DT378,0),MAX($P378-SUM(DV378:FQ378),0))</f>
        <v>0</v>
      </c>
      <c r="FS378" s="48" t="n">
        <f aca="false">MIN(MAX((HQ377*(1+HQ$5/Setup!$C$36)+IF($V378=50,N($F378),0))-DU378,0),MAX($P378-SUM(DV378:FR378),0))</f>
        <v>0</v>
      </c>
      <c r="FT378" s="48" t="n">
        <f aca="false">IF((FT377*(1+FT$5/Setup!$C$36)+IF($V378=1,N($F378),0))-BX378-DV378&lt;0.005,0,(FT377*(1+FT$5/Setup!$C$36)+IF($V378=1,N($F378),0))-BX378-DV378)</f>
        <v>0</v>
      </c>
      <c r="FU378" s="48" t="n">
        <f aca="false">IF((FU377*(1+FU$5/Setup!$C$36)+IF($V378=2,N($F378),0))-BY378-DW378&lt;0.005,0,(FU377*(1+FU$5/Setup!$C$36)+IF($V378=2,N($F378),0))-BY378-DW378)</f>
        <v>0</v>
      </c>
      <c r="FV378" s="48" t="n">
        <f aca="false">IF((FV377*(1+FV$5/Setup!$C$36)+IF($V378=3,N($F378),0))-BZ378-DX378&lt;0.005,0,(FV377*(1+FV$5/Setup!$C$36)+IF($V378=3,N($F378),0))-BZ378-DX378)</f>
        <v>0</v>
      </c>
      <c r="FW378" s="48" t="n">
        <f aca="false">IF((FW377*(1+FW$5/Setup!$C$36)+IF($V378=4,N($F378),0))-CA378-DY378&lt;0.005,0,(FW377*(1+FW$5/Setup!$C$36)+IF($V378=4,N($F378),0))-CA378-DY378)</f>
        <v>0</v>
      </c>
      <c r="FX378" s="48" t="n">
        <f aca="false">IF((FX377*(1+FX$5/Setup!$C$36)+IF($V378=5,N($F378),0))-CB378-DZ378&lt;0.005,0,(FX377*(1+FX$5/Setup!$C$36)+IF($V378=5,N($F378),0))-CB378-DZ378)</f>
        <v>0</v>
      </c>
      <c r="FY378" s="48" t="n">
        <f aca="false">IF((FY377*(1+FY$5/Setup!$C$36)+IF($V378=6,N($F378),0))-CC378-EA378&lt;0.005,0,(FY377*(1+FY$5/Setup!$C$36)+IF($V378=6,N($F378),0))-CC378-EA378)</f>
        <v>0</v>
      </c>
      <c r="FZ378" s="48" t="n">
        <f aca="false">IF((FZ377*(1+FZ$5/Setup!$C$36)+IF($V378=7,N($F378),0))-CD378-EB378&lt;0.005,0,(FZ377*(1+FZ$5/Setup!$C$36)+IF($V378=7,N($F378),0))-CD378-EB378)</f>
        <v>0</v>
      </c>
      <c r="GA378" s="48" t="n">
        <f aca="false">IF((GA377*(1+GA$5/Setup!$C$36)+IF($V378=8,N($F378),0))-CE378-EC378&lt;0.005,0,(GA377*(1+GA$5/Setup!$C$36)+IF($V378=8,N($F378),0))-CE378-EC378)</f>
        <v>0</v>
      </c>
      <c r="GB378" s="48" t="n">
        <f aca="false">IF((GB377*(1+GB$5/Setup!$C$36)+IF($V378=9,N($F378),0))-CF378-ED378&lt;0.005,0,(GB377*(1+GB$5/Setup!$C$36)+IF($V378=9,N($F378),0))-CF378-ED378)</f>
        <v>0</v>
      </c>
      <c r="GC378" s="48" t="n">
        <f aca="false">IF((GC377*(1+GC$5/Setup!$C$36)+IF($V378=10,N($F378),0))-CG378-EE378&lt;0.005,0,(GC377*(1+GC$5/Setup!$C$36)+IF($V378=10,N($F378),0))-CG378-EE378)</f>
        <v>0</v>
      </c>
      <c r="GD378" s="48" t="n">
        <f aca="false">IF((GD377*(1+GD$5/Setup!$C$36)+IF($V378=11,N($F378),0))-CH378-EF378&lt;0.005,0,(GD377*(1+GD$5/Setup!$C$36)+IF($V378=11,N($F378),0))-CH378-EF378)</f>
        <v>0</v>
      </c>
      <c r="GE378" s="48" t="n">
        <f aca="false">IF((GE377*(1+GE$5/Setup!$C$36)+IF($V378=12,N($F378),0))-CI378-EG378&lt;0.005,0,(GE377*(1+GE$5/Setup!$C$36)+IF($V378=12,N($F378),0))-CI378-EG378)</f>
        <v>0</v>
      </c>
      <c r="GF378" s="48" t="n">
        <f aca="false">IF((GF377*(1+GF$5/Setup!$C$36)+IF($V378=13,N($F378),0))-CJ378-EH378&lt;0.005,0,(GF377*(1+GF$5/Setup!$C$36)+IF($V378=13,N($F378),0))-CJ378-EH378)</f>
        <v>0</v>
      </c>
      <c r="GG378" s="48" t="n">
        <f aca="false">IF((GG377*(1+GG$5/Setup!$C$36)+IF($V378=14,N($F378),0))-CK378-EI378&lt;0.005,0,(GG377*(1+GG$5/Setup!$C$36)+IF($V378=14,N($F378),0))-CK378-EI378)</f>
        <v>0</v>
      </c>
      <c r="GH378" s="48" t="n">
        <f aca="false">IF((GH377*(1+GH$5/Setup!$C$36)+IF($V378=15,N($F378),0))-CL378-EJ378&lt;0.005,0,(GH377*(1+GH$5/Setup!$C$36)+IF($V378=15,N($F378),0))-CL378-EJ378)</f>
        <v>0</v>
      </c>
      <c r="GI378" s="48" t="n">
        <f aca="false">IF((GI377*(1+GI$5/Setup!$C$36)+IF($V378=16,N($F378),0))-CM378-EK378&lt;0.005,0,(GI377*(1+GI$5/Setup!$C$36)+IF($V378=16,N($F378),0))-CM378-EK378)</f>
        <v>0</v>
      </c>
      <c r="GJ378" s="48" t="n">
        <f aca="false">IF((GJ377*(1+GJ$5/Setup!$C$36)+IF($V378=17,N($F378),0))-CN378-EL378&lt;0.005,0,(GJ377*(1+GJ$5/Setup!$C$36)+IF($V378=17,N($F378),0))-CN378-EL378)</f>
        <v>0</v>
      </c>
      <c r="GK378" s="48" t="n">
        <f aca="false">IF((GK377*(1+GK$5/Setup!$C$36)+IF($V378=18,N($F378),0))-CO378-EM378&lt;0.005,0,(GK377*(1+GK$5/Setup!$C$36)+IF($V378=18,N($F378),0))-CO378-EM378)</f>
        <v>0</v>
      </c>
      <c r="GL378" s="48" t="n">
        <f aca="false">IF((GL377*(1+GL$5/Setup!$C$36)+IF($V378=19,N($F378),0))-CP378-EN378&lt;0.005,0,(GL377*(1+GL$5/Setup!$C$36)+IF($V378=19,N($F378),0))-CP378-EN378)</f>
        <v>0</v>
      </c>
      <c r="GM378" s="48" t="n">
        <f aca="false">IF((GM377*(1+GM$5/Setup!$C$36)+IF($V378=20,N($F378),0))-CQ378-EO378&lt;0.005,0,(GM377*(1+GM$5/Setup!$C$36)+IF($V378=20,N($F378),0))-CQ378-EO378)</f>
        <v>0</v>
      </c>
      <c r="GN378" s="48" t="n">
        <f aca="false">IF((GN377*(1+GN$5/Setup!$C$36)+IF($V378=21,N($F378),0))-CR378-EP378&lt;0.005,0,(GN377*(1+GN$5/Setup!$C$36)+IF($V378=21,N($F378),0))-CR378-EP378)</f>
        <v>0</v>
      </c>
      <c r="GO378" s="48" t="n">
        <f aca="false">IF((GO377*(1+GO$5/Setup!$C$36)+IF($V378=22,N($F378),0))-CS378-EQ378&lt;0.005,0,(GO377*(1+GO$5/Setup!$C$36)+IF($V378=22,N($F378),0))-CS378-EQ378)</f>
        <v>0</v>
      </c>
      <c r="GP378" s="48" t="n">
        <f aca="false">IF((GP377*(1+GP$5/Setup!$C$36)+IF($V378=23,N($F378),0))-CT378-ER378&lt;0.005,0,(GP377*(1+GP$5/Setup!$C$36)+IF($V378=23,N($F378),0))-CT378-ER378)</f>
        <v>0</v>
      </c>
      <c r="GQ378" s="48" t="n">
        <f aca="false">IF((GQ377*(1+GQ$5/Setup!$C$36)+IF($V378=24,N($F378),0))-CU378-ES378&lt;0.005,0,(GQ377*(1+GQ$5/Setup!$C$36)+IF($V378=24,N($F378),0))-CU378-ES378)</f>
        <v>0</v>
      </c>
      <c r="GR378" s="48" t="n">
        <f aca="false">IF((GR377*(1+GR$5/Setup!$C$36)+IF($V378=25,N($F378),0))-CV378-ET378&lt;0.005,0,(GR377*(1+GR$5/Setup!$C$36)+IF($V378=25,N($F378),0))-CV378-ET378)</f>
        <v>0</v>
      </c>
      <c r="GS378" s="48" t="n">
        <f aca="false">IF((GS377*(1+GS$5/Setup!$C$36)+IF($V378=26,N($F378),0))-CW378-EU378&lt;0.005,0,(GS377*(1+GS$5/Setup!$C$36)+IF($V378=26,N($F378),0))-CW378-EU378)</f>
        <v>0</v>
      </c>
      <c r="GT378" s="48" t="n">
        <f aca="false">IF((GT377*(1+GT$5/Setup!$C$36)+IF($V378=27,N($F378),0))-CX378-EV378&lt;0.005,0,(GT377*(1+GT$5/Setup!$C$36)+IF($V378=27,N($F378),0))-CX378-EV378)</f>
        <v>0</v>
      </c>
      <c r="GU378" s="48" t="n">
        <f aca="false">IF((GU377*(1+GU$5/Setup!$C$36)+IF($V378=28,N($F378),0))-CY378-EW378&lt;0.005,0,(GU377*(1+GU$5/Setup!$C$36)+IF($V378=28,N($F378),0))-CY378-EW378)</f>
        <v>0</v>
      </c>
      <c r="GV378" s="48" t="n">
        <f aca="false">IF((GV377*(1+GV$5/Setup!$C$36)+IF($V378=29,N($F378),0))-CZ378-EX378&lt;0.005,0,(GV377*(1+GV$5/Setup!$C$36)+IF($V378=29,N($F378),0))-CZ378-EX378)</f>
        <v>0</v>
      </c>
      <c r="GW378" s="48" t="n">
        <f aca="false">IF((GW377*(1+GW$5/Setup!$C$36)+IF($V378=30,N($F378),0))-DA378-EY378&lt;0.005,0,(GW377*(1+GW$5/Setup!$C$36)+IF($V378=30,N($F378),0))-DA378-EY378)</f>
        <v>0</v>
      </c>
      <c r="GX378" s="48" t="n">
        <f aca="false">IF((GX377*(1+GX$5/Setup!$C$36)+IF($V378=31,N($F378),0))-DB378-EZ378&lt;0.005,0,(GX377*(1+GX$5/Setup!$C$36)+IF($V378=31,N($F378),0))-DB378-EZ378)</f>
        <v>0</v>
      </c>
      <c r="GY378" s="48" t="n">
        <f aca="false">IF((GY377*(1+GY$5/Setup!$C$36)+IF($V378=32,N($F378),0))-DC378-FA378&lt;0.005,0,(GY377*(1+GY$5/Setup!$C$36)+IF($V378=32,N($F378),0))-DC378-FA378)</f>
        <v>0</v>
      </c>
      <c r="GZ378" s="48" t="n">
        <f aca="false">IF((GZ377*(1+GZ$5/Setup!$C$36)+IF($V378=33,N($F378),0))-DD378-FB378&lt;0.005,0,(GZ377*(1+GZ$5/Setup!$C$36)+IF($V378=33,N($F378),0))-DD378-FB378)</f>
        <v>0</v>
      </c>
      <c r="HA378" s="48" t="n">
        <f aca="false">IF((HA377*(1+HA$5/Setup!$C$36)+IF($V378=34,N($F378),0))-DE378-FC378&lt;0.005,0,(HA377*(1+HA$5/Setup!$C$36)+IF($V378=34,N($F378),0))-DE378-FC378)</f>
        <v>0</v>
      </c>
      <c r="HB378" s="48" t="n">
        <f aca="false">IF((HB377*(1+HB$5/Setup!$C$36)+IF($V378=35,N($F378),0))-DF378-FD378&lt;0.005,0,(HB377*(1+HB$5/Setup!$C$36)+IF($V378=35,N($F378),0))-DF378-FD378)</f>
        <v>0</v>
      </c>
      <c r="HC378" s="48" t="n">
        <f aca="false">IF((HC377*(1+HC$5/Setup!$C$36)+IF($V378=36,N($F378),0))-DG378-FE378&lt;0.005,0,(HC377*(1+HC$5/Setup!$C$36)+IF($V378=36,N($F378),0))-DG378-FE378)</f>
        <v>0</v>
      </c>
      <c r="HD378" s="48" t="n">
        <f aca="false">IF((HD377*(1+HD$5/Setup!$C$36)+IF($V378=37,N($F378),0))-DH378-FF378&lt;0.005,0,(HD377*(1+HD$5/Setup!$C$36)+IF($V378=37,N($F378),0))-DH378-FF378)</f>
        <v>0</v>
      </c>
      <c r="HE378" s="48" t="n">
        <f aca="false">IF((HE377*(1+HE$5/Setup!$C$36)+IF($V378=38,N($F378),0))-DI378-FG378&lt;0.005,0,(HE377*(1+HE$5/Setup!$C$36)+IF($V378=38,N($F378),0))-DI378-FG378)</f>
        <v>0</v>
      </c>
      <c r="HF378" s="48" t="n">
        <f aca="false">IF((HF377*(1+HF$5/Setup!$C$36)+IF($V378=39,N($F378),0))-DJ378-FH378&lt;0.005,0,(HF377*(1+HF$5/Setup!$C$36)+IF($V378=39,N($F378),0))-DJ378-FH378)</f>
        <v>0</v>
      </c>
      <c r="HG378" s="48" t="n">
        <f aca="false">IF((HG377*(1+HG$5/Setup!$C$36)+IF($V378=40,N($F378),0))-DK378-FI378&lt;0.005,0,(HG377*(1+HG$5/Setup!$C$36)+IF($V378=40,N($F378),0))-DK378-FI378)</f>
        <v>0</v>
      </c>
      <c r="HH378" s="48" t="n">
        <f aca="false">IF((HH377*(1+HH$5/Setup!$C$36)+IF($V378=41,N($F378),0))-DL378-FJ378&lt;0.005,0,(HH377*(1+HH$5/Setup!$C$36)+IF($V378=41,N($F378),0))-DL378-FJ378)</f>
        <v>0</v>
      </c>
      <c r="HI378" s="48" t="n">
        <f aca="false">IF((HI377*(1+HI$5/Setup!$C$36)+IF($V378=42,N($F378),0))-DM378-FK378&lt;0.005,0,(HI377*(1+HI$5/Setup!$C$36)+IF($V378=42,N($F378),0))-DM378-FK378)</f>
        <v>0</v>
      </c>
      <c r="HJ378" s="48" t="n">
        <f aca="false">IF((HJ377*(1+HJ$5/Setup!$C$36)+IF($V378=43,N($F378),0))-DN378-FL378&lt;0.005,0,(HJ377*(1+HJ$5/Setup!$C$36)+IF($V378=43,N($F378),0))-DN378-FL378)</f>
        <v>0</v>
      </c>
      <c r="HK378" s="48" t="n">
        <f aca="false">IF((HK377*(1+HK$5/Setup!$C$36)+IF($V378=44,N($F378),0))-DO378-FM378&lt;0.005,0,(HK377*(1+HK$5/Setup!$C$36)+IF($V378=44,N($F378),0))-DO378-FM378)</f>
        <v>0</v>
      </c>
      <c r="HL378" s="48" t="n">
        <f aca="false">IF((HL377*(1+HL$5/Setup!$C$36)+IF($V378=45,N($F378),0))-DP378-FN378&lt;0.005,0,(HL377*(1+HL$5/Setup!$C$36)+IF($V378=45,N($F378),0))-DP378-FN378)</f>
        <v>0</v>
      </c>
      <c r="HM378" s="48" t="n">
        <f aca="false">IF((HM377*(1+HM$5/Setup!$C$36)+IF($V378=46,N($F378),0))-DQ378-FO378&lt;0.005,0,(HM377*(1+HM$5/Setup!$C$36)+IF($V378=46,N($F378),0))-DQ378-FO378)</f>
        <v>0</v>
      </c>
      <c r="HN378" s="48" t="n">
        <f aca="false">IF((HN377*(1+HN$5/Setup!$C$36)+IF($V378=47,N($F378),0))-DR378-FP378&lt;0.005,0,(HN377*(1+HN$5/Setup!$C$36)+IF($V378=47,N($F378),0))-DR378-FP378)</f>
        <v>0</v>
      </c>
      <c r="HO378" s="48" t="n">
        <f aca="false">IF((HO377*(1+HO$5/Setup!$C$36)+IF($V378=48,N($F378),0))-DS378-FQ378&lt;0.005,0,(HO377*(1+HO$5/Setup!$C$36)+IF($V378=48,N($F378),0))-DS378-FQ378)</f>
        <v>0</v>
      </c>
      <c r="HP378" s="48" t="n">
        <f aca="false">IF((HP377*(1+HP$5/Setup!$C$36)+IF($V378=49,N($F378),0))-DT378-FR378&lt;0.005,0,(HP377*(1+HP$5/Setup!$C$36)+IF($V378=49,N($F378),0))-DT378-FR378)</f>
        <v>0</v>
      </c>
      <c r="HQ378" s="48" t="n">
        <f aca="false">IF((HQ377*(1+HQ$5/Setup!$C$36)+IF($V378=50,N($F378),0))-DU378-FS378&lt;0.005,0,(HQ377*(1+HQ$5/Setup!$C$36)+IF($V378=50,N($F378),0))-DU378-FS378)</f>
        <v>0</v>
      </c>
    </row>
    <row r="379" customFormat="false" ht="15" hidden="false" customHeight="false" outlineLevel="0" collapsed="false">
      <c r="A379" s="44" t="n">
        <v>371</v>
      </c>
      <c r="B379" s="45" t="n">
        <f aca="false">IF(Setup!$C$7="Every month",EDATE(Setup!$C$8,($A379-1)),IF(Setup!$C$7="Twice a month",DATE(YEAR(Setup!$C$8),MONTH(Setup!$C$8)+INT((($A379-1)+Setup!$C$41)/2),MIN(IF(MOD(($A379-1)+Setup!$C$41,2)=0,Setup!$C$39,Setup!$C$40),DAY(EOMONTH(DATE(YEAR(Setup!$C$8),MONTH(Setup!$C$8)+INT((($A379-1)+Setup!$C$41)/2),1),0)))),Setup!$C$8+($A379-1)*IF(Setup!$C$7="Every week",7,14)))</f>
        <v>51505</v>
      </c>
      <c r="C379" s="45" t="n">
        <f aca="false">IF(Setup!$C$7="Every month",EDATE(Setup!$C$8,$A379),IF(Setup!$C$7="Twice a month",DATE(YEAR(Setup!$C$8),MONTH(Setup!$C$8)+INT(($A379+Setup!$C$41)/2),MIN(IF(MOD($A379+Setup!$C$41,2)=0,Setup!$C$39,Setup!$C$40),DAY(EOMONTH(DATE(YEAR(Setup!$C$8),MONTH(Setup!$C$8)+INT(($A379+Setup!$C$41)/2),1),0)))),Setup!$C$8+$A379*IF(Setup!$C$7="Every week",7,14)))</f>
        <v>51519</v>
      </c>
      <c r="D379" s="46"/>
      <c r="E379" s="47"/>
      <c r="F379" s="47"/>
      <c r="G379" s="47"/>
      <c r="H379" s="47"/>
      <c r="I379" s="48" t="n">
        <f aca="false">N(Setup!$C$11)+N(E379)</f>
        <v>100</v>
      </c>
      <c r="J379" s="48" t="n">
        <f aca="false">MIN(Setup!$C$37,MAX(I379,0))</f>
        <v>9.23076923076923</v>
      </c>
      <c r="K379" s="48" t="n">
        <f aca="false">MIN(MAX(N(Setup!$C$14)-L378,0),MAX(I379-J379,0))</f>
        <v>0</v>
      </c>
      <c r="L379" s="48" t="n">
        <f aca="false">L378+K379-N(G379)</f>
        <v>500</v>
      </c>
      <c r="M379" s="48" t="n">
        <f aca="false">M378+J379-N(H379)</f>
        <v>3424.61538461537</v>
      </c>
      <c r="N379" s="48" t="n">
        <f aca="false">SUM(BX379:DU379)</f>
        <v>0</v>
      </c>
      <c r="O379" s="48" t="n">
        <f aca="false">SUM(Z379:BW379)-N379</f>
        <v>25</v>
      </c>
      <c r="P379" s="48" t="n">
        <f aca="false">MAX(I379-J379-K379,0)+O379</f>
        <v>115.769230769231</v>
      </c>
      <c r="Q379" s="48" t="n">
        <f aca="false">SUM(DV379:FS379)</f>
        <v>0</v>
      </c>
      <c r="R379" s="49" t="n">
        <f aca="false">N379+J379+K379+Q379</f>
        <v>9.23076923076923</v>
      </c>
      <c r="S379" s="48" t="n">
        <f aca="false">T379-T378-N(F379)+N379+Q379</f>
        <v>0</v>
      </c>
      <c r="T379" s="49" t="n">
        <f aca="false">SUM(FT379:HQ379)</f>
        <v>0</v>
      </c>
      <c r="U379" s="44" t="str">
        <f aca="false">IF(T378&lt;0.005,"",INDEX(Helpers!$C$2:$C$51,IF(_xlfn.MINIFS($DV$6:$FS$6,DV379:FS379,"&gt;0.005")=0,V379,_xlfn.MINIFS($DV$6:$FS$6,DV379:FS379,"&gt;0.005"))))</f>
        <v/>
      </c>
      <c r="V379" s="44" t="n">
        <f aca="false">IF(_xlfn.MINIFS($FT$6:$HQ$6,FT378:HQ378,"&gt;0.005")=0,1,_xlfn.MINIFS($FT$6:$HQ$6,FT378:HQ378,"&gt;0.005"))</f>
        <v>1</v>
      </c>
      <c r="W379" s="44" t="n">
        <f aca="false">IF(AND(D379&lt;&gt;"Paid",T378&gt;0.005),1,0)</f>
        <v>0</v>
      </c>
      <c r="X379" s="48" t="n">
        <f aca="false">SUMPRODUCT(((Helpers!$G$2:$G$51*(1+(Helpers!$D$2:$D$51+0.000000001)/12)^(($B379-Setup!$C$8)/(365.25/12))-Helpers!$E$2:$E$51*((1+(Helpers!$D$2:$D$51+0.000000001)/12)^(($B379-Setup!$C$8)/(365.25/12))-1)/((Helpers!$D$2:$D$51+0.000000001)/12))&gt;0)*(Helpers!$G$2:$G$51*(1+(Helpers!$D$2:$D$51+0.000000001)/12)^(($B379-Setup!$C$8)/(365.25/12))-Helpers!$E$2:$E$51*((1+(Helpers!$D$2:$D$51+0.000000001)/12)^(($B379-Setup!$C$8)/(365.25/12))-1)/((Helpers!$D$2:$D$51+0.000000001)/12)))</f>
        <v>0</v>
      </c>
      <c r="Y379" s="48"/>
      <c r="Z379" s="48" t="n">
        <f aca="false">IF(OR(N(Z$5)=0,Z$6=""),0,Z$5*((DATE(YEAR($B379),MONTH($B379),MIN(Z$6,DAY(EOMONTH($B379,0))))&gt;=$B379)*(DATE(YEAR($B379),MONTH($B379),MIN(Z$6,DAY(EOMONTH($B379,0))))&lt;$C379)+(DATE(YEAR($B379),MONTH($B379)+1,MIN(Z$6,DAY(EOMONTH($B379,1))))&gt;=$B379)*(DATE(YEAR($B379),MONTH($B379)+1,MIN(Z$6,DAY(EOMONTH($B379,1))))&lt;$C379)))</f>
        <v>25</v>
      </c>
      <c r="AA379" s="48" t="n">
        <f aca="false">IF(OR(N(AA$5)=0,AA$6=""),0,AA$5*((DATE(YEAR($B379),MONTH($B379),MIN(AA$6,DAY(EOMONTH($B379,0))))&gt;=$B379)*(DATE(YEAR($B379),MONTH($B379),MIN(AA$6,DAY(EOMONTH($B379,0))))&lt;$C379)+(DATE(YEAR($B379),MONTH($B379)+1,MIN(AA$6,DAY(EOMONTH($B379,1))))&gt;=$B379)*(DATE(YEAR($B379),MONTH($B379)+1,MIN(AA$6,DAY(EOMONTH($B379,1))))&lt;$C379)))</f>
        <v>0</v>
      </c>
      <c r="AB379" s="48" t="n">
        <f aca="false">IF(OR(N(AB$5)=0,AB$6=""),0,AB$5*((DATE(YEAR($B379),MONTH($B379),MIN(AB$6,DAY(EOMONTH($B379,0))))&gt;=$B379)*(DATE(YEAR($B379),MONTH($B379),MIN(AB$6,DAY(EOMONTH($B379,0))))&lt;$C379)+(DATE(YEAR($B379),MONTH($B379)+1,MIN(AB$6,DAY(EOMONTH($B379,1))))&gt;=$B379)*(DATE(YEAR($B379),MONTH($B379)+1,MIN(AB$6,DAY(EOMONTH($B379,1))))&lt;$C379)))</f>
        <v>0</v>
      </c>
      <c r="AC379" s="48" t="n">
        <f aca="false">IF(OR(N(AC$5)=0,AC$6=""),0,AC$5*((DATE(YEAR($B379),MONTH($B379),MIN(AC$6,DAY(EOMONTH($B379,0))))&gt;=$B379)*(DATE(YEAR($B379),MONTH($B379),MIN(AC$6,DAY(EOMONTH($B379,0))))&lt;$C379)+(DATE(YEAR($B379),MONTH($B379)+1,MIN(AC$6,DAY(EOMONTH($B379,1))))&gt;=$B379)*(DATE(YEAR($B379),MONTH($B379)+1,MIN(AC$6,DAY(EOMONTH($B379,1))))&lt;$C379)))</f>
        <v>0</v>
      </c>
      <c r="AD379" s="48" t="n">
        <f aca="false">IF(OR(N(AD$5)=0,AD$6=""),0,AD$5*((DATE(YEAR($B379),MONTH($B379),MIN(AD$6,DAY(EOMONTH($B379,0))))&gt;=$B379)*(DATE(YEAR($B379),MONTH($B379),MIN(AD$6,DAY(EOMONTH($B379,0))))&lt;$C379)+(DATE(YEAR($B379),MONTH($B379)+1,MIN(AD$6,DAY(EOMONTH($B379,1))))&gt;=$B379)*(DATE(YEAR($B379),MONTH($B379)+1,MIN(AD$6,DAY(EOMONTH($B379,1))))&lt;$C379)))</f>
        <v>0</v>
      </c>
      <c r="AE379" s="48" t="n">
        <f aca="false">IF(OR(N(AE$5)=0,AE$6=""),0,AE$5*((DATE(YEAR($B379),MONTH($B379),MIN(AE$6,DAY(EOMONTH($B379,0))))&gt;=$B379)*(DATE(YEAR($B379),MONTH($B379),MIN(AE$6,DAY(EOMONTH($B379,0))))&lt;$C379)+(DATE(YEAR($B379),MONTH($B379)+1,MIN(AE$6,DAY(EOMONTH($B379,1))))&gt;=$B379)*(DATE(YEAR($B379),MONTH($B379)+1,MIN(AE$6,DAY(EOMONTH($B379,1))))&lt;$C379)))</f>
        <v>0</v>
      </c>
      <c r="AF379" s="48" t="n">
        <f aca="false">IF(OR(N(AF$5)=0,AF$6=""),0,AF$5*((DATE(YEAR($B379),MONTH($B379),MIN(AF$6,DAY(EOMONTH($B379,0))))&gt;=$B379)*(DATE(YEAR($B379),MONTH($B379),MIN(AF$6,DAY(EOMONTH($B379,0))))&lt;$C379)+(DATE(YEAR($B379),MONTH($B379)+1,MIN(AF$6,DAY(EOMONTH($B379,1))))&gt;=$B379)*(DATE(YEAR($B379),MONTH($B379)+1,MIN(AF$6,DAY(EOMONTH($B379,1))))&lt;$C379)))</f>
        <v>0</v>
      </c>
      <c r="AG379" s="48" t="n">
        <f aca="false">IF(OR(N(AG$5)=0,AG$6=""),0,AG$5*((DATE(YEAR($B379),MONTH($B379),MIN(AG$6,DAY(EOMONTH($B379,0))))&gt;=$B379)*(DATE(YEAR($B379),MONTH($B379),MIN(AG$6,DAY(EOMONTH($B379,0))))&lt;$C379)+(DATE(YEAR($B379),MONTH($B379)+1,MIN(AG$6,DAY(EOMONTH($B379,1))))&gt;=$B379)*(DATE(YEAR($B379),MONTH($B379)+1,MIN(AG$6,DAY(EOMONTH($B379,1))))&lt;$C379)))</f>
        <v>0</v>
      </c>
      <c r="AH379" s="48" t="n">
        <f aca="false">IF(OR(N(AH$5)=0,AH$6=""),0,AH$5*((DATE(YEAR($B379),MONTH($B379),MIN(AH$6,DAY(EOMONTH($B379,0))))&gt;=$B379)*(DATE(YEAR($B379),MONTH($B379),MIN(AH$6,DAY(EOMONTH($B379,0))))&lt;$C379)+(DATE(YEAR($B379),MONTH($B379)+1,MIN(AH$6,DAY(EOMONTH($B379,1))))&gt;=$B379)*(DATE(YEAR($B379),MONTH($B379)+1,MIN(AH$6,DAY(EOMONTH($B379,1))))&lt;$C379)))</f>
        <v>0</v>
      </c>
      <c r="AI379" s="48" t="n">
        <f aca="false">IF(OR(N(AI$5)=0,AI$6=""),0,AI$5*((DATE(YEAR($B379),MONTH($B379),MIN(AI$6,DAY(EOMONTH($B379,0))))&gt;=$B379)*(DATE(YEAR($B379),MONTH($B379),MIN(AI$6,DAY(EOMONTH($B379,0))))&lt;$C379)+(DATE(YEAR($B379),MONTH($B379)+1,MIN(AI$6,DAY(EOMONTH($B379,1))))&gt;=$B379)*(DATE(YEAR($B379),MONTH($B379)+1,MIN(AI$6,DAY(EOMONTH($B379,1))))&lt;$C379)))</f>
        <v>0</v>
      </c>
      <c r="AJ379" s="48" t="n">
        <f aca="false">IF(OR(N(AJ$5)=0,AJ$6=""),0,AJ$5*((DATE(YEAR($B379),MONTH($B379),MIN(AJ$6,DAY(EOMONTH($B379,0))))&gt;=$B379)*(DATE(YEAR($B379),MONTH($B379),MIN(AJ$6,DAY(EOMONTH($B379,0))))&lt;$C379)+(DATE(YEAR($B379),MONTH($B379)+1,MIN(AJ$6,DAY(EOMONTH($B379,1))))&gt;=$B379)*(DATE(YEAR($B379),MONTH($B379)+1,MIN(AJ$6,DAY(EOMONTH($B379,1))))&lt;$C379)))</f>
        <v>0</v>
      </c>
      <c r="AK379" s="48" t="n">
        <f aca="false">IF(OR(N(AK$5)=0,AK$6=""),0,AK$5*((DATE(YEAR($B379),MONTH($B379),MIN(AK$6,DAY(EOMONTH($B379,0))))&gt;=$B379)*(DATE(YEAR($B379),MONTH($B379),MIN(AK$6,DAY(EOMONTH($B379,0))))&lt;$C379)+(DATE(YEAR($B379),MONTH($B379)+1,MIN(AK$6,DAY(EOMONTH($B379,1))))&gt;=$B379)*(DATE(YEAR($B379),MONTH($B379)+1,MIN(AK$6,DAY(EOMONTH($B379,1))))&lt;$C379)))</f>
        <v>0</v>
      </c>
      <c r="AL379" s="48" t="n">
        <f aca="false">IF(OR(N(AL$5)=0,AL$6=""),0,AL$5*((DATE(YEAR($B379),MONTH($B379),MIN(AL$6,DAY(EOMONTH($B379,0))))&gt;=$B379)*(DATE(YEAR($B379),MONTH($B379),MIN(AL$6,DAY(EOMONTH($B379,0))))&lt;$C379)+(DATE(YEAR($B379),MONTH($B379)+1,MIN(AL$6,DAY(EOMONTH($B379,1))))&gt;=$B379)*(DATE(YEAR($B379),MONTH($B379)+1,MIN(AL$6,DAY(EOMONTH($B379,1))))&lt;$C379)))</f>
        <v>0</v>
      </c>
      <c r="AM379" s="48" t="n">
        <f aca="false">IF(OR(N(AM$5)=0,AM$6=""),0,AM$5*((DATE(YEAR($B379),MONTH($B379),MIN(AM$6,DAY(EOMONTH($B379,0))))&gt;=$B379)*(DATE(YEAR($B379),MONTH($B379),MIN(AM$6,DAY(EOMONTH($B379,0))))&lt;$C379)+(DATE(YEAR($B379),MONTH($B379)+1,MIN(AM$6,DAY(EOMONTH($B379,1))))&gt;=$B379)*(DATE(YEAR($B379),MONTH($B379)+1,MIN(AM$6,DAY(EOMONTH($B379,1))))&lt;$C379)))</f>
        <v>0</v>
      </c>
      <c r="AN379" s="48" t="n">
        <f aca="false">IF(OR(N(AN$5)=0,AN$6=""),0,AN$5*((DATE(YEAR($B379),MONTH($B379),MIN(AN$6,DAY(EOMONTH($B379,0))))&gt;=$B379)*(DATE(YEAR($B379),MONTH($B379),MIN(AN$6,DAY(EOMONTH($B379,0))))&lt;$C379)+(DATE(YEAR($B379),MONTH($B379)+1,MIN(AN$6,DAY(EOMONTH($B379,1))))&gt;=$B379)*(DATE(YEAR($B379),MONTH($B379)+1,MIN(AN$6,DAY(EOMONTH($B379,1))))&lt;$C379)))</f>
        <v>0</v>
      </c>
      <c r="AO379" s="48" t="n">
        <f aca="false">IF(OR(N(AO$5)=0,AO$6=""),0,AO$5*((DATE(YEAR($B379),MONTH($B379),MIN(AO$6,DAY(EOMONTH($B379,0))))&gt;=$B379)*(DATE(YEAR($B379),MONTH($B379),MIN(AO$6,DAY(EOMONTH($B379,0))))&lt;$C379)+(DATE(YEAR($B379),MONTH($B379)+1,MIN(AO$6,DAY(EOMONTH($B379,1))))&gt;=$B379)*(DATE(YEAR($B379),MONTH($B379)+1,MIN(AO$6,DAY(EOMONTH($B379,1))))&lt;$C379)))</f>
        <v>0</v>
      </c>
      <c r="AP379" s="48" t="n">
        <f aca="false">IF(OR(N(AP$5)=0,AP$6=""),0,AP$5*((DATE(YEAR($B379),MONTH($B379),MIN(AP$6,DAY(EOMONTH($B379,0))))&gt;=$B379)*(DATE(YEAR($B379),MONTH($B379),MIN(AP$6,DAY(EOMONTH($B379,0))))&lt;$C379)+(DATE(YEAR($B379),MONTH($B379)+1,MIN(AP$6,DAY(EOMONTH($B379,1))))&gt;=$B379)*(DATE(YEAR($B379),MONTH($B379)+1,MIN(AP$6,DAY(EOMONTH($B379,1))))&lt;$C379)))</f>
        <v>0</v>
      </c>
      <c r="AQ379" s="48" t="n">
        <f aca="false">IF(OR(N(AQ$5)=0,AQ$6=""),0,AQ$5*((DATE(YEAR($B379),MONTH($B379),MIN(AQ$6,DAY(EOMONTH($B379,0))))&gt;=$B379)*(DATE(YEAR($B379),MONTH($B379),MIN(AQ$6,DAY(EOMONTH($B379,0))))&lt;$C379)+(DATE(YEAR($B379),MONTH($B379)+1,MIN(AQ$6,DAY(EOMONTH($B379,1))))&gt;=$B379)*(DATE(YEAR($B379),MONTH($B379)+1,MIN(AQ$6,DAY(EOMONTH($B379,1))))&lt;$C379)))</f>
        <v>0</v>
      </c>
      <c r="AR379" s="48" t="n">
        <f aca="false">IF(OR(N(AR$5)=0,AR$6=""),0,AR$5*((DATE(YEAR($B379),MONTH($B379),MIN(AR$6,DAY(EOMONTH($B379,0))))&gt;=$B379)*(DATE(YEAR($B379),MONTH($B379),MIN(AR$6,DAY(EOMONTH($B379,0))))&lt;$C379)+(DATE(YEAR($B379),MONTH($B379)+1,MIN(AR$6,DAY(EOMONTH($B379,1))))&gt;=$B379)*(DATE(YEAR($B379),MONTH($B379)+1,MIN(AR$6,DAY(EOMONTH($B379,1))))&lt;$C379)))</f>
        <v>0</v>
      </c>
      <c r="AS379" s="48" t="n">
        <f aca="false">IF(OR(N(AS$5)=0,AS$6=""),0,AS$5*((DATE(YEAR($B379),MONTH($B379),MIN(AS$6,DAY(EOMONTH($B379,0))))&gt;=$B379)*(DATE(YEAR($B379),MONTH($B379),MIN(AS$6,DAY(EOMONTH($B379,0))))&lt;$C379)+(DATE(YEAR($B379),MONTH($B379)+1,MIN(AS$6,DAY(EOMONTH($B379,1))))&gt;=$B379)*(DATE(YEAR($B379),MONTH($B379)+1,MIN(AS$6,DAY(EOMONTH($B379,1))))&lt;$C379)))</f>
        <v>0</v>
      </c>
      <c r="AT379" s="48" t="n">
        <f aca="false">IF(OR(N(AT$5)=0,AT$6=""),0,AT$5*((DATE(YEAR($B379),MONTH($B379),MIN(AT$6,DAY(EOMONTH($B379,0))))&gt;=$B379)*(DATE(YEAR($B379),MONTH($B379),MIN(AT$6,DAY(EOMONTH($B379,0))))&lt;$C379)+(DATE(YEAR($B379),MONTH($B379)+1,MIN(AT$6,DAY(EOMONTH($B379,1))))&gt;=$B379)*(DATE(YEAR($B379),MONTH($B379)+1,MIN(AT$6,DAY(EOMONTH($B379,1))))&lt;$C379)))</f>
        <v>0</v>
      </c>
      <c r="AU379" s="48" t="n">
        <f aca="false">IF(OR(N(AU$5)=0,AU$6=""),0,AU$5*((DATE(YEAR($B379),MONTH($B379),MIN(AU$6,DAY(EOMONTH($B379,0))))&gt;=$B379)*(DATE(YEAR($B379),MONTH($B379),MIN(AU$6,DAY(EOMONTH($B379,0))))&lt;$C379)+(DATE(YEAR($B379),MONTH($B379)+1,MIN(AU$6,DAY(EOMONTH($B379,1))))&gt;=$B379)*(DATE(YEAR($B379),MONTH($B379)+1,MIN(AU$6,DAY(EOMONTH($B379,1))))&lt;$C379)))</f>
        <v>0</v>
      </c>
      <c r="AV379" s="48" t="n">
        <f aca="false">IF(OR(N(AV$5)=0,AV$6=""),0,AV$5*((DATE(YEAR($B379),MONTH($B379),MIN(AV$6,DAY(EOMONTH($B379,0))))&gt;=$B379)*(DATE(YEAR($B379),MONTH($B379),MIN(AV$6,DAY(EOMONTH($B379,0))))&lt;$C379)+(DATE(YEAR($B379),MONTH($B379)+1,MIN(AV$6,DAY(EOMONTH($B379,1))))&gt;=$B379)*(DATE(YEAR($B379),MONTH($B379)+1,MIN(AV$6,DAY(EOMONTH($B379,1))))&lt;$C379)))</f>
        <v>0</v>
      </c>
      <c r="AW379" s="48" t="n">
        <f aca="false">IF(OR(N(AW$5)=0,AW$6=""),0,AW$5*((DATE(YEAR($B379),MONTH($B379),MIN(AW$6,DAY(EOMONTH($B379,0))))&gt;=$B379)*(DATE(YEAR($B379),MONTH($B379),MIN(AW$6,DAY(EOMONTH($B379,0))))&lt;$C379)+(DATE(YEAR($B379),MONTH($B379)+1,MIN(AW$6,DAY(EOMONTH($B379,1))))&gt;=$B379)*(DATE(YEAR($B379),MONTH($B379)+1,MIN(AW$6,DAY(EOMONTH($B379,1))))&lt;$C379)))</f>
        <v>0</v>
      </c>
      <c r="AX379" s="48" t="n">
        <f aca="false">IF(OR(N(AX$5)=0,AX$6=""),0,AX$5*((DATE(YEAR($B379),MONTH($B379),MIN(AX$6,DAY(EOMONTH($B379,0))))&gt;=$B379)*(DATE(YEAR($B379),MONTH($B379),MIN(AX$6,DAY(EOMONTH($B379,0))))&lt;$C379)+(DATE(YEAR($B379),MONTH($B379)+1,MIN(AX$6,DAY(EOMONTH($B379,1))))&gt;=$B379)*(DATE(YEAR($B379),MONTH($B379)+1,MIN(AX$6,DAY(EOMONTH($B379,1))))&lt;$C379)))</f>
        <v>0</v>
      </c>
      <c r="AY379" s="48" t="n">
        <f aca="false">IF(OR(N(AY$5)=0,AY$6=""),0,AY$5*((DATE(YEAR($B379),MONTH($B379),MIN(AY$6,DAY(EOMONTH($B379,0))))&gt;=$B379)*(DATE(YEAR($B379),MONTH($B379),MIN(AY$6,DAY(EOMONTH($B379,0))))&lt;$C379)+(DATE(YEAR($B379),MONTH($B379)+1,MIN(AY$6,DAY(EOMONTH($B379,1))))&gt;=$B379)*(DATE(YEAR($B379),MONTH($B379)+1,MIN(AY$6,DAY(EOMONTH($B379,1))))&lt;$C379)))</f>
        <v>0</v>
      </c>
      <c r="AZ379" s="48" t="n">
        <f aca="false">IF(OR(N(AZ$5)=0,AZ$6=""),0,AZ$5*((DATE(YEAR($B379),MONTH($B379),MIN(AZ$6,DAY(EOMONTH($B379,0))))&gt;=$B379)*(DATE(YEAR($B379),MONTH($B379),MIN(AZ$6,DAY(EOMONTH($B379,0))))&lt;$C379)+(DATE(YEAR($B379),MONTH($B379)+1,MIN(AZ$6,DAY(EOMONTH($B379,1))))&gt;=$B379)*(DATE(YEAR($B379),MONTH($B379)+1,MIN(AZ$6,DAY(EOMONTH($B379,1))))&lt;$C379)))</f>
        <v>0</v>
      </c>
      <c r="BA379" s="48" t="n">
        <f aca="false">IF(OR(N(BA$5)=0,BA$6=""),0,BA$5*((DATE(YEAR($B379),MONTH($B379),MIN(BA$6,DAY(EOMONTH($B379,0))))&gt;=$B379)*(DATE(YEAR($B379),MONTH($B379),MIN(BA$6,DAY(EOMONTH($B379,0))))&lt;$C379)+(DATE(YEAR($B379),MONTH($B379)+1,MIN(BA$6,DAY(EOMONTH($B379,1))))&gt;=$B379)*(DATE(YEAR($B379),MONTH($B379)+1,MIN(BA$6,DAY(EOMONTH($B379,1))))&lt;$C379)))</f>
        <v>0</v>
      </c>
      <c r="BB379" s="48" t="n">
        <f aca="false">IF(OR(N(BB$5)=0,BB$6=""),0,BB$5*((DATE(YEAR($B379),MONTH($B379),MIN(BB$6,DAY(EOMONTH($B379,0))))&gt;=$B379)*(DATE(YEAR($B379),MONTH($B379),MIN(BB$6,DAY(EOMONTH($B379,0))))&lt;$C379)+(DATE(YEAR($B379),MONTH($B379)+1,MIN(BB$6,DAY(EOMONTH($B379,1))))&gt;=$B379)*(DATE(YEAR($B379),MONTH($B379)+1,MIN(BB$6,DAY(EOMONTH($B379,1))))&lt;$C379)))</f>
        <v>0</v>
      </c>
      <c r="BC379" s="48" t="n">
        <f aca="false">IF(OR(N(BC$5)=0,BC$6=""),0,BC$5*((DATE(YEAR($B379),MONTH($B379),MIN(BC$6,DAY(EOMONTH($B379,0))))&gt;=$B379)*(DATE(YEAR($B379),MONTH($B379),MIN(BC$6,DAY(EOMONTH($B379,0))))&lt;$C379)+(DATE(YEAR($B379),MONTH($B379)+1,MIN(BC$6,DAY(EOMONTH($B379,1))))&gt;=$B379)*(DATE(YEAR($B379),MONTH($B379)+1,MIN(BC$6,DAY(EOMONTH($B379,1))))&lt;$C379)))</f>
        <v>0</v>
      </c>
      <c r="BD379" s="48" t="n">
        <f aca="false">IF(OR(N(BD$5)=0,BD$6=""),0,BD$5*((DATE(YEAR($B379),MONTH($B379),MIN(BD$6,DAY(EOMONTH($B379,0))))&gt;=$B379)*(DATE(YEAR($B379),MONTH($B379),MIN(BD$6,DAY(EOMONTH($B379,0))))&lt;$C379)+(DATE(YEAR($B379),MONTH($B379)+1,MIN(BD$6,DAY(EOMONTH($B379,1))))&gt;=$B379)*(DATE(YEAR($B379),MONTH($B379)+1,MIN(BD$6,DAY(EOMONTH($B379,1))))&lt;$C379)))</f>
        <v>0</v>
      </c>
      <c r="BE379" s="48" t="n">
        <f aca="false">IF(OR(N(BE$5)=0,BE$6=""),0,BE$5*((DATE(YEAR($B379),MONTH($B379),MIN(BE$6,DAY(EOMONTH($B379,0))))&gt;=$B379)*(DATE(YEAR($B379),MONTH($B379),MIN(BE$6,DAY(EOMONTH($B379,0))))&lt;$C379)+(DATE(YEAR($B379),MONTH($B379)+1,MIN(BE$6,DAY(EOMONTH($B379,1))))&gt;=$B379)*(DATE(YEAR($B379),MONTH($B379)+1,MIN(BE$6,DAY(EOMONTH($B379,1))))&lt;$C379)))</f>
        <v>0</v>
      </c>
      <c r="BF379" s="48" t="n">
        <f aca="false">IF(OR(N(BF$5)=0,BF$6=""),0,BF$5*((DATE(YEAR($B379),MONTH($B379),MIN(BF$6,DAY(EOMONTH($B379,0))))&gt;=$B379)*(DATE(YEAR($B379),MONTH($B379),MIN(BF$6,DAY(EOMONTH($B379,0))))&lt;$C379)+(DATE(YEAR($B379),MONTH($B379)+1,MIN(BF$6,DAY(EOMONTH($B379,1))))&gt;=$B379)*(DATE(YEAR($B379),MONTH($B379)+1,MIN(BF$6,DAY(EOMONTH($B379,1))))&lt;$C379)))</f>
        <v>0</v>
      </c>
      <c r="BG379" s="48" t="n">
        <f aca="false">IF(OR(N(BG$5)=0,BG$6=""),0,BG$5*((DATE(YEAR($B379),MONTH($B379),MIN(BG$6,DAY(EOMONTH($B379,0))))&gt;=$B379)*(DATE(YEAR($B379),MONTH($B379),MIN(BG$6,DAY(EOMONTH($B379,0))))&lt;$C379)+(DATE(YEAR($B379),MONTH($B379)+1,MIN(BG$6,DAY(EOMONTH($B379,1))))&gt;=$B379)*(DATE(YEAR($B379),MONTH($B379)+1,MIN(BG$6,DAY(EOMONTH($B379,1))))&lt;$C379)))</f>
        <v>0</v>
      </c>
      <c r="BH379" s="48" t="n">
        <f aca="false">IF(OR(N(BH$5)=0,BH$6=""),0,BH$5*((DATE(YEAR($B379),MONTH($B379),MIN(BH$6,DAY(EOMONTH($B379,0))))&gt;=$B379)*(DATE(YEAR($B379),MONTH($B379),MIN(BH$6,DAY(EOMONTH($B379,0))))&lt;$C379)+(DATE(YEAR($B379),MONTH($B379)+1,MIN(BH$6,DAY(EOMONTH($B379,1))))&gt;=$B379)*(DATE(YEAR($B379),MONTH($B379)+1,MIN(BH$6,DAY(EOMONTH($B379,1))))&lt;$C379)))</f>
        <v>0</v>
      </c>
      <c r="BI379" s="48" t="n">
        <f aca="false">IF(OR(N(BI$5)=0,BI$6=""),0,BI$5*((DATE(YEAR($B379),MONTH($B379),MIN(BI$6,DAY(EOMONTH($B379,0))))&gt;=$B379)*(DATE(YEAR($B379),MONTH($B379),MIN(BI$6,DAY(EOMONTH($B379,0))))&lt;$C379)+(DATE(YEAR($B379),MONTH($B379)+1,MIN(BI$6,DAY(EOMONTH($B379,1))))&gt;=$B379)*(DATE(YEAR($B379),MONTH($B379)+1,MIN(BI$6,DAY(EOMONTH($B379,1))))&lt;$C379)))</f>
        <v>0</v>
      </c>
      <c r="BJ379" s="48" t="n">
        <f aca="false">IF(OR(N(BJ$5)=0,BJ$6=""),0,BJ$5*((DATE(YEAR($B379),MONTH($B379),MIN(BJ$6,DAY(EOMONTH($B379,0))))&gt;=$B379)*(DATE(YEAR($B379),MONTH($B379),MIN(BJ$6,DAY(EOMONTH($B379,0))))&lt;$C379)+(DATE(YEAR($B379),MONTH($B379)+1,MIN(BJ$6,DAY(EOMONTH($B379,1))))&gt;=$B379)*(DATE(YEAR($B379),MONTH($B379)+1,MIN(BJ$6,DAY(EOMONTH($B379,1))))&lt;$C379)))</f>
        <v>0</v>
      </c>
      <c r="BK379" s="48" t="n">
        <f aca="false">IF(OR(N(BK$5)=0,BK$6=""),0,BK$5*((DATE(YEAR($B379),MONTH($B379),MIN(BK$6,DAY(EOMONTH($B379,0))))&gt;=$B379)*(DATE(YEAR($B379),MONTH($B379),MIN(BK$6,DAY(EOMONTH($B379,0))))&lt;$C379)+(DATE(YEAR($B379),MONTH($B379)+1,MIN(BK$6,DAY(EOMONTH($B379,1))))&gt;=$B379)*(DATE(YEAR($B379),MONTH($B379)+1,MIN(BK$6,DAY(EOMONTH($B379,1))))&lt;$C379)))</f>
        <v>0</v>
      </c>
      <c r="BL379" s="48" t="n">
        <f aca="false">IF(OR(N(BL$5)=0,BL$6=""),0,BL$5*((DATE(YEAR($B379),MONTH($B379),MIN(BL$6,DAY(EOMONTH($B379,0))))&gt;=$B379)*(DATE(YEAR($B379),MONTH($B379),MIN(BL$6,DAY(EOMONTH($B379,0))))&lt;$C379)+(DATE(YEAR($B379),MONTH($B379)+1,MIN(BL$6,DAY(EOMONTH($B379,1))))&gt;=$B379)*(DATE(YEAR($B379),MONTH($B379)+1,MIN(BL$6,DAY(EOMONTH($B379,1))))&lt;$C379)))</f>
        <v>0</v>
      </c>
      <c r="BM379" s="48" t="n">
        <f aca="false">IF(OR(N(BM$5)=0,BM$6=""),0,BM$5*((DATE(YEAR($B379),MONTH($B379),MIN(BM$6,DAY(EOMONTH($B379,0))))&gt;=$B379)*(DATE(YEAR($B379),MONTH($B379),MIN(BM$6,DAY(EOMONTH($B379,0))))&lt;$C379)+(DATE(YEAR($B379),MONTH($B379)+1,MIN(BM$6,DAY(EOMONTH($B379,1))))&gt;=$B379)*(DATE(YEAR($B379),MONTH($B379)+1,MIN(BM$6,DAY(EOMONTH($B379,1))))&lt;$C379)))</f>
        <v>0</v>
      </c>
      <c r="BN379" s="48" t="n">
        <f aca="false">IF(OR(N(BN$5)=0,BN$6=""),0,BN$5*((DATE(YEAR($B379),MONTH($B379),MIN(BN$6,DAY(EOMONTH($B379,0))))&gt;=$B379)*(DATE(YEAR($B379),MONTH($B379),MIN(BN$6,DAY(EOMONTH($B379,0))))&lt;$C379)+(DATE(YEAR($B379),MONTH($B379)+1,MIN(BN$6,DAY(EOMONTH($B379,1))))&gt;=$B379)*(DATE(YEAR($B379),MONTH($B379)+1,MIN(BN$6,DAY(EOMONTH($B379,1))))&lt;$C379)))</f>
        <v>0</v>
      </c>
      <c r="BO379" s="48" t="n">
        <f aca="false">IF(OR(N(BO$5)=0,BO$6=""),0,BO$5*((DATE(YEAR($B379),MONTH($B379),MIN(BO$6,DAY(EOMONTH($B379,0))))&gt;=$B379)*(DATE(YEAR($B379),MONTH($B379),MIN(BO$6,DAY(EOMONTH($B379,0))))&lt;$C379)+(DATE(YEAR($B379),MONTH($B379)+1,MIN(BO$6,DAY(EOMONTH($B379,1))))&gt;=$B379)*(DATE(YEAR($B379),MONTH($B379)+1,MIN(BO$6,DAY(EOMONTH($B379,1))))&lt;$C379)))</f>
        <v>0</v>
      </c>
      <c r="BP379" s="48" t="n">
        <f aca="false">IF(OR(N(BP$5)=0,BP$6=""),0,BP$5*((DATE(YEAR($B379),MONTH($B379),MIN(BP$6,DAY(EOMONTH($B379,0))))&gt;=$B379)*(DATE(YEAR($B379),MONTH($B379),MIN(BP$6,DAY(EOMONTH($B379,0))))&lt;$C379)+(DATE(YEAR($B379),MONTH($B379)+1,MIN(BP$6,DAY(EOMONTH($B379,1))))&gt;=$B379)*(DATE(YEAR($B379),MONTH($B379)+1,MIN(BP$6,DAY(EOMONTH($B379,1))))&lt;$C379)))</f>
        <v>0</v>
      </c>
      <c r="BQ379" s="48" t="n">
        <f aca="false">IF(OR(N(BQ$5)=0,BQ$6=""),0,BQ$5*((DATE(YEAR($B379),MONTH($B379),MIN(BQ$6,DAY(EOMONTH($B379,0))))&gt;=$B379)*(DATE(YEAR($B379),MONTH($B379),MIN(BQ$6,DAY(EOMONTH($B379,0))))&lt;$C379)+(DATE(YEAR($B379),MONTH($B379)+1,MIN(BQ$6,DAY(EOMONTH($B379,1))))&gt;=$B379)*(DATE(YEAR($B379),MONTH($B379)+1,MIN(BQ$6,DAY(EOMONTH($B379,1))))&lt;$C379)))</f>
        <v>0</v>
      </c>
      <c r="BR379" s="48" t="n">
        <f aca="false">IF(OR(N(BR$5)=0,BR$6=""),0,BR$5*((DATE(YEAR($B379),MONTH($B379),MIN(BR$6,DAY(EOMONTH($B379,0))))&gt;=$B379)*(DATE(YEAR($B379),MONTH($B379),MIN(BR$6,DAY(EOMONTH($B379,0))))&lt;$C379)+(DATE(YEAR($B379),MONTH($B379)+1,MIN(BR$6,DAY(EOMONTH($B379,1))))&gt;=$B379)*(DATE(YEAR($B379),MONTH($B379)+1,MIN(BR$6,DAY(EOMONTH($B379,1))))&lt;$C379)))</f>
        <v>0</v>
      </c>
      <c r="BS379" s="48" t="n">
        <f aca="false">IF(OR(N(BS$5)=0,BS$6=""),0,BS$5*((DATE(YEAR($B379),MONTH($B379),MIN(BS$6,DAY(EOMONTH($B379,0))))&gt;=$B379)*(DATE(YEAR($B379),MONTH($B379),MIN(BS$6,DAY(EOMONTH($B379,0))))&lt;$C379)+(DATE(YEAR($B379),MONTH($B379)+1,MIN(BS$6,DAY(EOMONTH($B379,1))))&gt;=$B379)*(DATE(YEAR($B379),MONTH($B379)+1,MIN(BS$6,DAY(EOMONTH($B379,1))))&lt;$C379)))</f>
        <v>0</v>
      </c>
      <c r="BT379" s="48" t="n">
        <f aca="false">IF(OR(N(BT$5)=0,BT$6=""),0,BT$5*((DATE(YEAR($B379),MONTH($B379),MIN(BT$6,DAY(EOMONTH($B379,0))))&gt;=$B379)*(DATE(YEAR($B379),MONTH($B379),MIN(BT$6,DAY(EOMONTH($B379,0))))&lt;$C379)+(DATE(YEAR($B379),MONTH($B379)+1,MIN(BT$6,DAY(EOMONTH($B379,1))))&gt;=$B379)*(DATE(YEAR($B379),MONTH($B379)+1,MIN(BT$6,DAY(EOMONTH($B379,1))))&lt;$C379)))</f>
        <v>0</v>
      </c>
      <c r="BU379" s="48" t="n">
        <f aca="false">IF(OR(N(BU$5)=0,BU$6=""),0,BU$5*((DATE(YEAR($B379),MONTH($B379),MIN(BU$6,DAY(EOMONTH($B379,0))))&gt;=$B379)*(DATE(YEAR($B379),MONTH($B379),MIN(BU$6,DAY(EOMONTH($B379,0))))&lt;$C379)+(DATE(YEAR($B379),MONTH($B379)+1,MIN(BU$6,DAY(EOMONTH($B379,1))))&gt;=$B379)*(DATE(YEAR($B379),MONTH($B379)+1,MIN(BU$6,DAY(EOMONTH($B379,1))))&lt;$C379)))</f>
        <v>0</v>
      </c>
      <c r="BV379" s="48" t="n">
        <f aca="false">IF(OR(N(BV$5)=0,BV$6=""),0,BV$5*((DATE(YEAR($B379),MONTH($B379),MIN(BV$6,DAY(EOMONTH($B379,0))))&gt;=$B379)*(DATE(YEAR($B379),MONTH($B379),MIN(BV$6,DAY(EOMONTH($B379,0))))&lt;$C379)+(DATE(YEAR($B379),MONTH($B379)+1,MIN(BV$6,DAY(EOMONTH($B379,1))))&gt;=$B379)*(DATE(YEAR($B379),MONTH($B379)+1,MIN(BV$6,DAY(EOMONTH($B379,1))))&lt;$C379)))</f>
        <v>0</v>
      </c>
      <c r="BW379" s="48" t="n">
        <f aca="false">IF(OR(N(BW$5)=0,BW$6=""),0,BW$5*((DATE(YEAR($B379),MONTH($B379),MIN(BW$6,DAY(EOMONTH($B379,0))))&gt;=$B379)*(DATE(YEAR($B379),MONTH($B379),MIN(BW$6,DAY(EOMONTH($B379,0))))&lt;$C379)+(DATE(YEAR($B379),MONTH($B379)+1,MIN(BW$6,DAY(EOMONTH($B379,1))))&gt;=$B379)*(DATE(YEAR($B379),MONTH($B379)+1,MIN(BW$6,DAY(EOMONTH($B379,1))))&lt;$C379)))</f>
        <v>0</v>
      </c>
      <c r="BX379" s="48" t="n">
        <f aca="false">MIN(Z379,(FT378*(1+FT$5/Setup!$C$36)+IF($V379=1,N($F379),0)))</f>
        <v>0</v>
      </c>
      <c r="BY379" s="48" t="n">
        <f aca="false">MIN(AA379,(FU378*(1+FU$5/Setup!$C$36)+IF($V379=2,N($F379),0)))</f>
        <v>0</v>
      </c>
      <c r="BZ379" s="48" t="n">
        <f aca="false">MIN(AB379,(FV378*(1+FV$5/Setup!$C$36)+IF($V379=3,N($F379),0)))</f>
        <v>0</v>
      </c>
      <c r="CA379" s="48" t="n">
        <f aca="false">MIN(AC379,(FW378*(1+FW$5/Setup!$C$36)+IF($V379=4,N($F379),0)))</f>
        <v>0</v>
      </c>
      <c r="CB379" s="48" t="n">
        <f aca="false">MIN(AD379,(FX378*(1+FX$5/Setup!$C$36)+IF($V379=5,N($F379),0)))</f>
        <v>0</v>
      </c>
      <c r="CC379" s="48" t="n">
        <f aca="false">MIN(AE379,(FY378*(1+FY$5/Setup!$C$36)+IF($V379=6,N($F379),0)))</f>
        <v>0</v>
      </c>
      <c r="CD379" s="48" t="n">
        <f aca="false">MIN(AF379,(FZ378*(1+FZ$5/Setup!$C$36)+IF($V379=7,N($F379),0)))</f>
        <v>0</v>
      </c>
      <c r="CE379" s="48" t="n">
        <f aca="false">MIN(AG379,(GA378*(1+GA$5/Setup!$C$36)+IF($V379=8,N($F379),0)))</f>
        <v>0</v>
      </c>
      <c r="CF379" s="48" t="n">
        <f aca="false">MIN(AH379,(GB378*(1+GB$5/Setup!$C$36)+IF($V379=9,N($F379),0)))</f>
        <v>0</v>
      </c>
      <c r="CG379" s="48" t="n">
        <f aca="false">MIN(AI379,(GC378*(1+GC$5/Setup!$C$36)+IF($V379=10,N($F379),0)))</f>
        <v>0</v>
      </c>
      <c r="CH379" s="48" t="n">
        <f aca="false">MIN(AJ379,(GD378*(1+GD$5/Setup!$C$36)+IF($V379=11,N($F379),0)))</f>
        <v>0</v>
      </c>
      <c r="CI379" s="48" t="n">
        <f aca="false">MIN(AK379,(GE378*(1+GE$5/Setup!$C$36)+IF($V379=12,N($F379),0)))</f>
        <v>0</v>
      </c>
      <c r="CJ379" s="48" t="n">
        <f aca="false">MIN(AL379,(GF378*(1+GF$5/Setup!$C$36)+IF($V379=13,N($F379),0)))</f>
        <v>0</v>
      </c>
      <c r="CK379" s="48" t="n">
        <f aca="false">MIN(AM379,(GG378*(1+GG$5/Setup!$C$36)+IF($V379=14,N($F379),0)))</f>
        <v>0</v>
      </c>
      <c r="CL379" s="48" t="n">
        <f aca="false">MIN(AN379,(GH378*(1+GH$5/Setup!$C$36)+IF($V379=15,N($F379),0)))</f>
        <v>0</v>
      </c>
      <c r="CM379" s="48" t="n">
        <f aca="false">MIN(AO379,(GI378*(1+GI$5/Setup!$C$36)+IF($V379=16,N($F379),0)))</f>
        <v>0</v>
      </c>
      <c r="CN379" s="48" t="n">
        <f aca="false">MIN(AP379,(GJ378*(1+GJ$5/Setup!$C$36)+IF($V379=17,N($F379),0)))</f>
        <v>0</v>
      </c>
      <c r="CO379" s="48" t="n">
        <f aca="false">MIN(AQ379,(GK378*(1+GK$5/Setup!$C$36)+IF($V379=18,N($F379),0)))</f>
        <v>0</v>
      </c>
      <c r="CP379" s="48" t="n">
        <f aca="false">MIN(AR379,(GL378*(1+GL$5/Setup!$C$36)+IF($V379=19,N($F379),0)))</f>
        <v>0</v>
      </c>
      <c r="CQ379" s="48" t="n">
        <f aca="false">MIN(AS379,(GM378*(1+GM$5/Setup!$C$36)+IF($V379=20,N($F379),0)))</f>
        <v>0</v>
      </c>
      <c r="CR379" s="48" t="n">
        <f aca="false">MIN(AT379,(GN378*(1+GN$5/Setup!$C$36)+IF($V379=21,N($F379),0)))</f>
        <v>0</v>
      </c>
      <c r="CS379" s="48" t="n">
        <f aca="false">MIN(AU379,(GO378*(1+GO$5/Setup!$C$36)+IF($V379=22,N($F379),0)))</f>
        <v>0</v>
      </c>
      <c r="CT379" s="48" t="n">
        <f aca="false">MIN(AV379,(GP378*(1+GP$5/Setup!$C$36)+IF($V379=23,N($F379),0)))</f>
        <v>0</v>
      </c>
      <c r="CU379" s="48" t="n">
        <f aca="false">MIN(AW379,(GQ378*(1+GQ$5/Setup!$C$36)+IF($V379=24,N($F379),0)))</f>
        <v>0</v>
      </c>
      <c r="CV379" s="48" t="n">
        <f aca="false">MIN(AX379,(GR378*(1+GR$5/Setup!$C$36)+IF($V379=25,N($F379),0)))</f>
        <v>0</v>
      </c>
      <c r="CW379" s="48" t="n">
        <f aca="false">MIN(AY379,(GS378*(1+GS$5/Setup!$C$36)+IF($V379=26,N($F379),0)))</f>
        <v>0</v>
      </c>
      <c r="CX379" s="48" t="n">
        <f aca="false">MIN(AZ379,(GT378*(1+GT$5/Setup!$C$36)+IF($V379=27,N($F379),0)))</f>
        <v>0</v>
      </c>
      <c r="CY379" s="48" t="n">
        <f aca="false">MIN(BA379,(GU378*(1+GU$5/Setup!$C$36)+IF($V379=28,N($F379),0)))</f>
        <v>0</v>
      </c>
      <c r="CZ379" s="48" t="n">
        <f aca="false">MIN(BB379,(GV378*(1+GV$5/Setup!$C$36)+IF($V379=29,N($F379),0)))</f>
        <v>0</v>
      </c>
      <c r="DA379" s="48" t="n">
        <f aca="false">MIN(BC379,(GW378*(1+GW$5/Setup!$C$36)+IF($V379=30,N($F379),0)))</f>
        <v>0</v>
      </c>
      <c r="DB379" s="48" t="n">
        <f aca="false">MIN(BD379,(GX378*(1+GX$5/Setup!$C$36)+IF($V379=31,N($F379),0)))</f>
        <v>0</v>
      </c>
      <c r="DC379" s="48" t="n">
        <f aca="false">MIN(BE379,(GY378*(1+GY$5/Setup!$C$36)+IF($V379=32,N($F379),0)))</f>
        <v>0</v>
      </c>
      <c r="DD379" s="48" t="n">
        <f aca="false">MIN(BF379,(GZ378*(1+GZ$5/Setup!$C$36)+IF($V379=33,N($F379),0)))</f>
        <v>0</v>
      </c>
      <c r="DE379" s="48" t="n">
        <f aca="false">MIN(BG379,(HA378*(1+HA$5/Setup!$C$36)+IF($V379=34,N($F379),0)))</f>
        <v>0</v>
      </c>
      <c r="DF379" s="48" t="n">
        <f aca="false">MIN(BH379,(HB378*(1+HB$5/Setup!$C$36)+IF($V379=35,N($F379),0)))</f>
        <v>0</v>
      </c>
      <c r="DG379" s="48" t="n">
        <f aca="false">MIN(BI379,(HC378*(1+HC$5/Setup!$C$36)+IF($V379=36,N($F379),0)))</f>
        <v>0</v>
      </c>
      <c r="DH379" s="48" t="n">
        <f aca="false">MIN(BJ379,(HD378*(1+HD$5/Setup!$C$36)+IF($V379=37,N($F379),0)))</f>
        <v>0</v>
      </c>
      <c r="DI379" s="48" t="n">
        <f aca="false">MIN(BK379,(HE378*(1+HE$5/Setup!$C$36)+IF($V379=38,N($F379),0)))</f>
        <v>0</v>
      </c>
      <c r="DJ379" s="48" t="n">
        <f aca="false">MIN(BL379,(HF378*(1+HF$5/Setup!$C$36)+IF($V379=39,N($F379),0)))</f>
        <v>0</v>
      </c>
      <c r="DK379" s="48" t="n">
        <f aca="false">MIN(BM379,(HG378*(1+HG$5/Setup!$C$36)+IF($V379=40,N($F379),0)))</f>
        <v>0</v>
      </c>
      <c r="DL379" s="48" t="n">
        <f aca="false">MIN(BN379,(HH378*(1+HH$5/Setup!$C$36)+IF($V379=41,N($F379),0)))</f>
        <v>0</v>
      </c>
      <c r="DM379" s="48" t="n">
        <f aca="false">MIN(BO379,(HI378*(1+HI$5/Setup!$C$36)+IF($V379=42,N($F379),0)))</f>
        <v>0</v>
      </c>
      <c r="DN379" s="48" t="n">
        <f aca="false">MIN(BP379,(HJ378*(1+HJ$5/Setup!$C$36)+IF($V379=43,N($F379),0)))</f>
        <v>0</v>
      </c>
      <c r="DO379" s="48" t="n">
        <f aca="false">MIN(BQ379,(HK378*(1+HK$5/Setup!$C$36)+IF($V379=44,N($F379),0)))</f>
        <v>0</v>
      </c>
      <c r="DP379" s="48" t="n">
        <f aca="false">MIN(BR379,(HL378*(1+HL$5/Setup!$C$36)+IF($V379=45,N($F379),0)))</f>
        <v>0</v>
      </c>
      <c r="DQ379" s="48" t="n">
        <f aca="false">MIN(BS379,(HM378*(1+HM$5/Setup!$C$36)+IF($V379=46,N($F379),0)))</f>
        <v>0</v>
      </c>
      <c r="DR379" s="48" t="n">
        <f aca="false">MIN(BT379,(HN378*(1+HN$5/Setup!$C$36)+IF($V379=47,N($F379),0)))</f>
        <v>0</v>
      </c>
      <c r="DS379" s="48" t="n">
        <f aca="false">MIN(BU379,(HO378*(1+HO$5/Setup!$C$36)+IF($V379=48,N($F379),0)))</f>
        <v>0</v>
      </c>
      <c r="DT379" s="48" t="n">
        <f aca="false">MIN(BV379,(HP378*(1+HP$5/Setup!$C$36)+IF($V379=49,N($F379),0)))</f>
        <v>0</v>
      </c>
      <c r="DU379" s="48" t="n">
        <f aca="false">MIN(BW379,(HQ378*(1+HQ$5/Setup!$C$36)+IF($V379=50,N($F379),0)))</f>
        <v>0</v>
      </c>
      <c r="DV379" s="48" t="n">
        <f aca="false">MIN(MAX((FT378*(1+FT$5/Setup!$C$36)+IF($V379=1,N($F379),0))-BX379,0),MAX($P379-0,0))</f>
        <v>0</v>
      </c>
      <c r="DW379" s="48" t="n">
        <f aca="false">MIN(MAX((FU378*(1+FU$5/Setup!$C$36)+IF($V379=2,N($F379),0))-BY379,0),MAX($P379-SUM(DV379:DV379),0))</f>
        <v>0</v>
      </c>
      <c r="DX379" s="48" t="n">
        <f aca="false">MIN(MAX((FV378*(1+FV$5/Setup!$C$36)+IF($V379=3,N($F379),0))-BZ379,0),MAX($P379-SUM(DV379:DW379),0))</f>
        <v>0</v>
      </c>
      <c r="DY379" s="48" t="n">
        <f aca="false">MIN(MAX((FW378*(1+FW$5/Setup!$C$36)+IF($V379=4,N($F379),0))-CA379,0),MAX($P379-SUM(DV379:DX379),0))</f>
        <v>0</v>
      </c>
      <c r="DZ379" s="48" t="n">
        <f aca="false">MIN(MAX((FX378*(1+FX$5/Setup!$C$36)+IF($V379=5,N($F379),0))-CB379,0),MAX($P379-SUM(DV379:DY379),0))</f>
        <v>0</v>
      </c>
      <c r="EA379" s="48" t="n">
        <f aca="false">MIN(MAX((FY378*(1+FY$5/Setup!$C$36)+IF($V379=6,N($F379),0))-CC379,0),MAX($P379-SUM(DV379:DZ379),0))</f>
        <v>0</v>
      </c>
      <c r="EB379" s="48" t="n">
        <f aca="false">MIN(MAX((FZ378*(1+FZ$5/Setup!$C$36)+IF($V379=7,N($F379),0))-CD379,0),MAX($P379-SUM(DV379:EA379),0))</f>
        <v>0</v>
      </c>
      <c r="EC379" s="48" t="n">
        <f aca="false">MIN(MAX((GA378*(1+GA$5/Setup!$C$36)+IF($V379=8,N($F379),0))-CE379,0),MAX($P379-SUM(DV379:EB379),0))</f>
        <v>0</v>
      </c>
      <c r="ED379" s="48" t="n">
        <f aca="false">MIN(MAX((GB378*(1+GB$5/Setup!$C$36)+IF($V379=9,N($F379),0))-CF379,0),MAX($P379-SUM(DV379:EC379),0))</f>
        <v>0</v>
      </c>
      <c r="EE379" s="48" t="n">
        <f aca="false">MIN(MAX((GC378*(1+GC$5/Setup!$C$36)+IF($V379=10,N($F379),0))-CG379,0),MAX($P379-SUM(DV379:ED379),0))</f>
        <v>0</v>
      </c>
      <c r="EF379" s="48" t="n">
        <f aca="false">MIN(MAX((GD378*(1+GD$5/Setup!$C$36)+IF($V379=11,N($F379),0))-CH379,0),MAX($P379-SUM(DV379:EE379),0))</f>
        <v>0</v>
      </c>
      <c r="EG379" s="48" t="n">
        <f aca="false">MIN(MAX((GE378*(1+GE$5/Setup!$C$36)+IF($V379=12,N($F379),0))-CI379,0),MAX($P379-SUM(DV379:EF379),0))</f>
        <v>0</v>
      </c>
      <c r="EH379" s="48" t="n">
        <f aca="false">MIN(MAX((GF378*(1+GF$5/Setup!$C$36)+IF($V379=13,N($F379),0))-CJ379,0),MAX($P379-SUM(DV379:EG379),0))</f>
        <v>0</v>
      </c>
      <c r="EI379" s="48" t="n">
        <f aca="false">MIN(MAX((GG378*(1+GG$5/Setup!$C$36)+IF($V379=14,N($F379),0))-CK379,0),MAX($P379-SUM(DV379:EH379),0))</f>
        <v>0</v>
      </c>
      <c r="EJ379" s="48" t="n">
        <f aca="false">MIN(MAX((GH378*(1+GH$5/Setup!$C$36)+IF($V379=15,N($F379),0))-CL379,0),MAX($P379-SUM(DV379:EI379),0))</f>
        <v>0</v>
      </c>
      <c r="EK379" s="48" t="n">
        <f aca="false">MIN(MAX((GI378*(1+GI$5/Setup!$C$36)+IF($V379=16,N($F379),0))-CM379,0),MAX($P379-SUM(DV379:EJ379),0))</f>
        <v>0</v>
      </c>
      <c r="EL379" s="48" t="n">
        <f aca="false">MIN(MAX((GJ378*(1+GJ$5/Setup!$C$36)+IF($V379=17,N($F379),0))-CN379,0),MAX($P379-SUM(DV379:EK379),0))</f>
        <v>0</v>
      </c>
      <c r="EM379" s="48" t="n">
        <f aca="false">MIN(MAX((GK378*(1+GK$5/Setup!$C$36)+IF($V379=18,N($F379),0))-CO379,0),MAX($P379-SUM(DV379:EL379),0))</f>
        <v>0</v>
      </c>
      <c r="EN379" s="48" t="n">
        <f aca="false">MIN(MAX((GL378*(1+GL$5/Setup!$C$36)+IF($V379=19,N($F379),0))-CP379,0),MAX($P379-SUM(DV379:EM379),0))</f>
        <v>0</v>
      </c>
      <c r="EO379" s="48" t="n">
        <f aca="false">MIN(MAX((GM378*(1+GM$5/Setup!$C$36)+IF($V379=20,N($F379),0))-CQ379,0),MAX($P379-SUM(DV379:EN379),0))</f>
        <v>0</v>
      </c>
      <c r="EP379" s="48" t="n">
        <f aca="false">MIN(MAX((GN378*(1+GN$5/Setup!$C$36)+IF($V379=21,N($F379),0))-CR379,0),MAX($P379-SUM(DV379:EO379),0))</f>
        <v>0</v>
      </c>
      <c r="EQ379" s="48" t="n">
        <f aca="false">MIN(MAX((GO378*(1+GO$5/Setup!$C$36)+IF($V379=22,N($F379),0))-CS379,0),MAX($P379-SUM(DV379:EP379),0))</f>
        <v>0</v>
      </c>
      <c r="ER379" s="48" t="n">
        <f aca="false">MIN(MAX((GP378*(1+GP$5/Setup!$C$36)+IF($V379=23,N($F379),0))-CT379,0),MAX($P379-SUM(DV379:EQ379),0))</f>
        <v>0</v>
      </c>
      <c r="ES379" s="48" t="n">
        <f aca="false">MIN(MAX((GQ378*(1+GQ$5/Setup!$C$36)+IF($V379=24,N($F379),0))-CU379,0),MAX($P379-SUM(DV379:ER379),0))</f>
        <v>0</v>
      </c>
      <c r="ET379" s="48" t="n">
        <f aca="false">MIN(MAX((GR378*(1+GR$5/Setup!$C$36)+IF($V379=25,N($F379),0))-CV379,0),MAX($P379-SUM(DV379:ES379),0))</f>
        <v>0</v>
      </c>
      <c r="EU379" s="48" t="n">
        <f aca="false">MIN(MAX((GS378*(1+GS$5/Setup!$C$36)+IF($V379=26,N($F379),0))-CW379,0),MAX($P379-SUM(DV379:ET379),0))</f>
        <v>0</v>
      </c>
      <c r="EV379" s="48" t="n">
        <f aca="false">MIN(MAX((GT378*(1+GT$5/Setup!$C$36)+IF($V379=27,N($F379),0))-CX379,0),MAX($P379-SUM(DV379:EU379),0))</f>
        <v>0</v>
      </c>
      <c r="EW379" s="48" t="n">
        <f aca="false">MIN(MAX((GU378*(1+GU$5/Setup!$C$36)+IF($V379=28,N($F379),0))-CY379,0),MAX($P379-SUM(DV379:EV379),0))</f>
        <v>0</v>
      </c>
      <c r="EX379" s="48" t="n">
        <f aca="false">MIN(MAX((GV378*(1+GV$5/Setup!$C$36)+IF($V379=29,N($F379),0))-CZ379,0),MAX($P379-SUM(DV379:EW379),0))</f>
        <v>0</v>
      </c>
      <c r="EY379" s="48" t="n">
        <f aca="false">MIN(MAX((GW378*(1+GW$5/Setup!$C$36)+IF($V379=30,N($F379),0))-DA379,0),MAX($P379-SUM(DV379:EX379),0))</f>
        <v>0</v>
      </c>
      <c r="EZ379" s="48" t="n">
        <f aca="false">MIN(MAX((GX378*(1+GX$5/Setup!$C$36)+IF($V379=31,N($F379),0))-DB379,0),MAX($P379-SUM(DV379:EY379),0))</f>
        <v>0</v>
      </c>
      <c r="FA379" s="48" t="n">
        <f aca="false">MIN(MAX((GY378*(1+GY$5/Setup!$C$36)+IF($V379=32,N($F379),0))-DC379,0),MAX($P379-SUM(DV379:EZ379),0))</f>
        <v>0</v>
      </c>
      <c r="FB379" s="48" t="n">
        <f aca="false">MIN(MAX((GZ378*(1+GZ$5/Setup!$C$36)+IF($V379=33,N($F379),0))-DD379,0),MAX($P379-SUM(DV379:FA379),0))</f>
        <v>0</v>
      </c>
      <c r="FC379" s="48" t="n">
        <f aca="false">MIN(MAX((HA378*(1+HA$5/Setup!$C$36)+IF($V379=34,N($F379),0))-DE379,0),MAX($P379-SUM(DV379:FB379),0))</f>
        <v>0</v>
      </c>
      <c r="FD379" s="48" t="n">
        <f aca="false">MIN(MAX((HB378*(1+HB$5/Setup!$C$36)+IF($V379=35,N($F379),0))-DF379,0),MAX($P379-SUM(DV379:FC379),0))</f>
        <v>0</v>
      </c>
      <c r="FE379" s="48" t="n">
        <f aca="false">MIN(MAX((HC378*(1+HC$5/Setup!$C$36)+IF($V379=36,N($F379),0))-DG379,0),MAX($P379-SUM(DV379:FD379),0))</f>
        <v>0</v>
      </c>
      <c r="FF379" s="48" t="n">
        <f aca="false">MIN(MAX((HD378*(1+HD$5/Setup!$C$36)+IF($V379=37,N($F379),0))-DH379,0),MAX($P379-SUM(DV379:FE379),0))</f>
        <v>0</v>
      </c>
      <c r="FG379" s="48" t="n">
        <f aca="false">MIN(MAX((HE378*(1+HE$5/Setup!$C$36)+IF($V379=38,N($F379),0))-DI379,0),MAX($P379-SUM(DV379:FF379),0))</f>
        <v>0</v>
      </c>
      <c r="FH379" s="48" t="n">
        <f aca="false">MIN(MAX((HF378*(1+HF$5/Setup!$C$36)+IF($V379=39,N($F379),0))-DJ379,0),MAX($P379-SUM(DV379:FG379),0))</f>
        <v>0</v>
      </c>
      <c r="FI379" s="48" t="n">
        <f aca="false">MIN(MAX((HG378*(1+HG$5/Setup!$C$36)+IF($V379=40,N($F379),0))-DK379,0),MAX($P379-SUM(DV379:FH379),0))</f>
        <v>0</v>
      </c>
      <c r="FJ379" s="48" t="n">
        <f aca="false">MIN(MAX((HH378*(1+HH$5/Setup!$C$36)+IF($V379=41,N($F379),0))-DL379,0),MAX($P379-SUM(DV379:FI379),0))</f>
        <v>0</v>
      </c>
      <c r="FK379" s="48" t="n">
        <f aca="false">MIN(MAX((HI378*(1+HI$5/Setup!$C$36)+IF($V379=42,N($F379),0))-DM379,0),MAX($P379-SUM(DV379:FJ379),0))</f>
        <v>0</v>
      </c>
      <c r="FL379" s="48" t="n">
        <f aca="false">MIN(MAX((HJ378*(1+HJ$5/Setup!$C$36)+IF($V379=43,N($F379),0))-DN379,0),MAX($P379-SUM(DV379:FK379),0))</f>
        <v>0</v>
      </c>
      <c r="FM379" s="48" t="n">
        <f aca="false">MIN(MAX((HK378*(1+HK$5/Setup!$C$36)+IF($V379=44,N($F379),0))-DO379,0),MAX($P379-SUM(DV379:FL379),0))</f>
        <v>0</v>
      </c>
      <c r="FN379" s="48" t="n">
        <f aca="false">MIN(MAX((HL378*(1+HL$5/Setup!$C$36)+IF($V379=45,N($F379),0))-DP379,0),MAX($P379-SUM(DV379:FM379),0))</f>
        <v>0</v>
      </c>
      <c r="FO379" s="48" t="n">
        <f aca="false">MIN(MAX((HM378*(1+HM$5/Setup!$C$36)+IF($V379=46,N($F379),0))-DQ379,0),MAX($P379-SUM(DV379:FN379),0))</f>
        <v>0</v>
      </c>
      <c r="FP379" s="48" t="n">
        <f aca="false">MIN(MAX((HN378*(1+HN$5/Setup!$C$36)+IF($V379=47,N($F379),0))-DR379,0),MAX($P379-SUM(DV379:FO379),0))</f>
        <v>0</v>
      </c>
      <c r="FQ379" s="48" t="n">
        <f aca="false">MIN(MAX((HO378*(1+HO$5/Setup!$C$36)+IF($V379=48,N($F379),0))-DS379,0),MAX($P379-SUM(DV379:FP379),0))</f>
        <v>0</v>
      </c>
      <c r="FR379" s="48" t="n">
        <f aca="false">MIN(MAX((HP378*(1+HP$5/Setup!$C$36)+IF($V379=49,N($F379),0))-DT379,0),MAX($P379-SUM(DV379:FQ379),0))</f>
        <v>0</v>
      </c>
      <c r="FS379" s="48" t="n">
        <f aca="false">MIN(MAX((HQ378*(1+HQ$5/Setup!$C$36)+IF($V379=50,N($F379),0))-DU379,0),MAX($P379-SUM(DV379:FR379),0))</f>
        <v>0</v>
      </c>
      <c r="FT379" s="48" t="n">
        <f aca="false">IF((FT378*(1+FT$5/Setup!$C$36)+IF($V379=1,N($F379),0))-BX379-DV379&lt;0.005,0,(FT378*(1+FT$5/Setup!$C$36)+IF($V379=1,N($F379),0))-BX379-DV379)</f>
        <v>0</v>
      </c>
      <c r="FU379" s="48" t="n">
        <f aca="false">IF((FU378*(1+FU$5/Setup!$C$36)+IF($V379=2,N($F379),0))-BY379-DW379&lt;0.005,0,(FU378*(1+FU$5/Setup!$C$36)+IF($V379=2,N($F379),0))-BY379-DW379)</f>
        <v>0</v>
      </c>
      <c r="FV379" s="48" t="n">
        <f aca="false">IF((FV378*(1+FV$5/Setup!$C$36)+IF($V379=3,N($F379),0))-BZ379-DX379&lt;0.005,0,(FV378*(1+FV$5/Setup!$C$36)+IF($V379=3,N($F379),0))-BZ379-DX379)</f>
        <v>0</v>
      </c>
      <c r="FW379" s="48" t="n">
        <f aca="false">IF((FW378*(1+FW$5/Setup!$C$36)+IF($V379=4,N($F379),0))-CA379-DY379&lt;0.005,0,(FW378*(1+FW$5/Setup!$C$36)+IF($V379=4,N($F379),0))-CA379-DY379)</f>
        <v>0</v>
      </c>
      <c r="FX379" s="48" t="n">
        <f aca="false">IF((FX378*(1+FX$5/Setup!$C$36)+IF($V379=5,N($F379),0))-CB379-DZ379&lt;0.005,0,(FX378*(1+FX$5/Setup!$C$36)+IF($V379=5,N($F379),0))-CB379-DZ379)</f>
        <v>0</v>
      </c>
      <c r="FY379" s="48" t="n">
        <f aca="false">IF((FY378*(1+FY$5/Setup!$C$36)+IF($V379=6,N($F379),0))-CC379-EA379&lt;0.005,0,(FY378*(1+FY$5/Setup!$C$36)+IF($V379=6,N($F379),0))-CC379-EA379)</f>
        <v>0</v>
      </c>
      <c r="FZ379" s="48" t="n">
        <f aca="false">IF((FZ378*(1+FZ$5/Setup!$C$36)+IF($V379=7,N($F379),0))-CD379-EB379&lt;0.005,0,(FZ378*(1+FZ$5/Setup!$C$36)+IF($V379=7,N($F379),0))-CD379-EB379)</f>
        <v>0</v>
      </c>
      <c r="GA379" s="48" t="n">
        <f aca="false">IF((GA378*(1+GA$5/Setup!$C$36)+IF($V379=8,N($F379),0))-CE379-EC379&lt;0.005,0,(GA378*(1+GA$5/Setup!$C$36)+IF($V379=8,N($F379),0))-CE379-EC379)</f>
        <v>0</v>
      </c>
      <c r="GB379" s="48" t="n">
        <f aca="false">IF((GB378*(1+GB$5/Setup!$C$36)+IF($V379=9,N($F379),0))-CF379-ED379&lt;0.005,0,(GB378*(1+GB$5/Setup!$C$36)+IF($V379=9,N($F379),0))-CF379-ED379)</f>
        <v>0</v>
      </c>
      <c r="GC379" s="48" t="n">
        <f aca="false">IF((GC378*(1+GC$5/Setup!$C$36)+IF($V379=10,N($F379),0))-CG379-EE379&lt;0.005,0,(GC378*(1+GC$5/Setup!$C$36)+IF($V379=10,N($F379),0))-CG379-EE379)</f>
        <v>0</v>
      </c>
      <c r="GD379" s="48" t="n">
        <f aca="false">IF((GD378*(1+GD$5/Setup!$C$36)+IF($V379=11,N($F379),0))-CH379-EF379&lt;0.005,0,(GD378*(1+GD$5/Setup!$C$36)+IF($V379=11,N($F379),0))-CH379-EF379)</f>
        <v>0</v>
      </c>
      <c r="GE379" s="48" t="n">
        <f aca="false">IF((GE378*(1+GE$5/Setup!$C$36)+IF($V379=12,N($F379),0))-CI379-EG379&lt;0.005,0,(GE378*(1+GE$5/Setup!$C$36)+IF($V379=12,N($F379),0))-CI379-EG379)</f>
        <v>0</v>
      </c>
      <c r="GF379" s="48" t="n">
        <f aca="false">IF((GF378*(1+GF$5/Setup!$C$36)+IF($V379=13,N($F379),0))-CJ379-EH379&lt;0.005,0,(GF378*(1+GF$5/Setup!$C$36)+IF($V379=13,N($F379),0))-CJ379-EH379)</f>
        <v>0</v>
      </c>
      <c r="GG379" s="48" t="n">
        <f aca="false">IF((GG378*(1+GG$5/Setup!$C$36)+IF($V379=14,N($F379),0))-CK379-EI379&lt;0.005,0,(GG378*(1+GG$5/Setup!$C$36)+IF($V379=14,N($F379),0))-CK379-EI379)</f>
        <v>0</v>
      </c>
      <c r="GH379" s="48" t="n">
        <f aca="false">IF((GH378*(1+GH$5/Setup!$C$36)+IF($V379=15,N($F379),0))-CL379-EJ379&lt;0.005,0,(GH378*(1+GH$5/Setup!$C$36)+IF($V379=15,N($F379),0))-CL379-EJ379)</f>
        <v>0</v>
      </c>
      <c r="GI379" s="48" t="n">
        <f aca="false">IF((GI378*(1+GI$5/Setup!$C$36)+IF($V379=16,N($F379),0))-CM379-EK379&lt;0.005,0,(GI378*(1+GI$5/Setup!$C$36)+IF($V379=16,N($F379),0))-CM379-EK379)</f>
        <v>0</v>
      </c>
      <c r="GJ379" s="48" t="n">
        <f aca="false">IF((GJ378*(1+GJ$5/Setup!$C$36)+IF($V379=17,N($F379),0))-CN379-EL379&lt;0.005,0,(GJ378*(1+GJ$5/Setup!$C$36)+IF($V379=17,N($F379),0))-CN379-EL379)</f>
        <v>0</v>
      </c>
      <c r="GK379" s="48" t="n">
        <f aca="false">IF((GK378*(1+GK$5/Setup!$C$36)+IF($V379=18,N($F379),0))-CO379-EM379&lt;0.005,0,(GK378*(1+GK$5/Setup!$C$36)+IF($V379=18,N($F379),0))-CO379-EM379)</f>
        <v>0</v>
      </c>
      <c r="GL379" s="48" t="n">
        <f aca="false">IF((GL378*(1+GL$5/Setup!$C$36)+IF($V379=19,N($F379),0))-CP379-EN379&lt;0.005,0,(GL378*(1+GL$5/Setup!$C$36)+IF($V379=19,N($F379),0))-CP379-EN379)</f>
        <v>0</v>
      </c>
      <c r="GM379" s="48" t="n">
        <f aca="false">IF((GM378*(1+GM$5/Setup!$C$36)+IF($V379=20,N($F379),0))-CQ379-EO379&lt;0.005,0,(GM378*(1+GM$5/Setup!$C$36)+IF($V379=20,N($F379),0))-CQ379-EO379)</f>
        <v>0</v>
      </c>
      <c r="GN379" s="48" t="n">
        <f aca="false">IF((GN378*(1+GN$5/Setup!$C$36)+IF($V379=21,N($F379),0))-CR379-EP379&lt;0.005,0,(GN378*(1+GN$5/Setup!$C$36)+IF($V379=21,N($F379),0))-CR379-EP379)</f>
        <v>0</v>
      </c>
      <c r="GO379" s="48" t="n">
        <f aca="false">IF((GO378*(1+GO$5/Setup!$C$36)+IF($V379=22,N($F379),0))-CS379-EQ379&lt;0.005,0,(GO378*(1+GO$5/Setup!$C$36)+IF($V379=22,N($F379),0))-CS379-EQ379)</f>
        <v>0</v>
      </c>
      <c r="GP379" s="48" t="n">
        <f aca="false">IF((GP378*(1+GP$5/Setup!$C$36)+IF($V379=23,N($F379),0))-CT379-ER379&lt;0.005,0,(GP378*(1+GP$5/Setup!$C$36)+IF($V379=23,N($F379),0))-CT379-ER379)</f>
        <v>0</v>
      </c>
      <c r="GQ379" s="48" t="n">
        <f aca="false">IF((GQ378*(1+GQ$5/Setup!$C$36)+IF($V379=24,N($F379),0))-CU379-ES379&lt;0.005,0,(GQ378*(1+GQ$5/Setup!$C$36)+IF($V379=24,N($F379),0))-CU379-ES379)</f>
        <v>0</v>
      </c>
      <c r="GR379" s="48" t="n">
        <f aca="false">IF((GR378*(1+GR$5/Setup!$C$36)+IF($V379=25,N($F379),0))-CV379-ET379&lt;0.005,0,(GR378*(1+GR$5/Setup!$C$36)+IF($V379=25,N($F379),0))-CV379-ET379)</f>
        <v>0</v>
      </c>
      <c r="GS379" s="48" t="n">
        <f aca="false">IF((GS378*(1+GS$5/Setup!$C$36)+IF($V379=26,N($F379),0))-CW379-EU379&lt;0.005,0,(GS378*(1+GS$5/Setup!$C$36)+IF($V379=26,N($F379),0))-CW379-EU379)</f>
        <v>0</v>
      </c>
      <c r="GT379" s="48" t="n">
        <f aca="false">IF((GT378*(1+GT$5/Setup!$C$36)+IF($V379=27,N($F379),0))-CX379-EV379&lt;0.005,0,(GT378*(1+GT$5/Setup!$C$36)+IF($V379=27,N($F379),0))-CX379-EV379)</f>
        <v>0</v>
      </c>
      <c r="GU379" s="48" t="n">
        <f aca="false">IF((GU378*(1+GU$5/Setup!$C$36)+IF($V379=28,N($F379),0))-CY379-EW379&lt;0.005,0,(GU378*(1+GU$5/Setup!$C$36)+IF($V379=28,N($F379),0))-CY379-EW379)</f>
        <v>0</v>
      </c>
      <c r="GV379" s="48" t="n">
        <f aca="false">IF((GV378*(1+GV$5/Setup!$C$36)+IF($V379=29,N($F379),0))-CZ379-EX379&lt;0.005,0,(GV378*(1+GV$5/Setup!$C$36)+IF($V379=29,N($F379),0))-CZ379-EX379)</f>
        <v>0</v>
      </c>
      <c r="GW379" s="48" t="n">
        <f aca="false">IF((GW378*(1+GW$5/Setup!$C$36)+IF($V379=30,N($F379),0))-DA379-EY379&lt;0.005,0,(GW378*(1+GW$5/Setup!$C$36)+IF($V379=30,N($F379),0))-DA379-EY379)</f>
        <v>0</v>
      </c>
      <c r="GX379" s="48" t="n">
        <f aca="false">IF((GX378*(1+GX$5/Setup!$C$36)+IF($V379=31,N($F379),0))-DB379-EZ379&lt;0.005,0,(GX378*(1+GX$5/Setup!$C$36)+IF($V379=31,N($F379),0))-DB379-EZ379)</f>
        <v>0</v>
      </c>
      <c r="GY379" s="48" t="n">
        <f aca="false">IF((GY378*(1+GY$5/Setup!$C$36)+IF($V379=32,N($F379),0))-DC379-FA379&lt;0.005,0,(GY378*(1+GY$5/Setup!$C$36)+IF($V379=32,N($F379),0))-DC379-FA379)</f>
        <v>0</v>
      </c>
      <c r="GZ379" s="48" t="n">
        <f aca="false">IF((GZ378*(1+GZ$5/Setup!$C$36)+IF($V379=33,N($F379),0))-DD379-FB379&lt;0.005,0,(GZ378*(1+GZ$5/Setup!$C$36)+IF($V379=33,N($F379),0))-DD379-FB379)</f>
        <v>0</v>
      </c>
      <c r="HA379" s="48" t="n">
        <f aca="false">IF((HA378*(1+HA$5/Setup!$C$36)+IF($V379=34,N($F379),0))-DE379-FC379&lt;0.005,0,(HA378*(1+HA$5/Setup!$C$36)+IF($V379=34,N($F379),0))-DE379-FC379)</f>
        <v>0</v>
      </c>
      <c r="HB379" s="48" t="n">
        <f aca="false">IF((HB378*(1+HB$5/Setup!$C$36)+IF($V379=35,N($F379),0))-DF379-FD379&lt;0.005,0,(HB378*(1+HB$5/Setup!$C$36)+IF($V379=35,N($F379),0))-DF379-FD379)</f>
        <v>0</v>
      </c>
      <c r="HC379" s="48" t="n">
        <f aca="false">IF((HC378*(1+HC$5/Setup!$C$36)+IF($V379=36,N($F379),0))-DG379-FE379&lt;0.005,0,(HC378*(1+HC$5/Setup!$C$36)+IF($V379=36,N($F379),0))-DG379-FE379)</f>
        <v>0</v>
      </c>
      <c r="HD379" s="48" t="n">
        <f aca="false">IF((HD378*(1+HD$5/Setup!$C$36)+IF($V379=37,N($F379),0))-DH379-FF379&lt;0.005,0,(HD378*(1+HD$5/Setup!$C$36)+IF($V379=37,N($F379),0))-DH379-FF379)</f>
        <v>0</v>
      </c>
      <c r="HE379" s="48" t="n">
        <f aca="false">IF((HE378*(1+HE$5/Setup!$C$36)+IF($V379=38,N($F379),0))-DI379-FG379&lt;0.005,0,(HE378*(1+HE$5/Setup!$C$36)+IF($V379=38,N($F379),0))-DI379-FG379)</f>
        <v>0</v>
      </c>
      <c r="HF379" s="48" t="n">
        <f aca="false">IF((HF378*(1+HF$5/Setup!$C$36)+IF($V379=39,N($F379),0))-DJ379-FH379&lt;0.005,0,(HF378*(1+HF$5/Setup!$C$36)+IF($V379=39,N($F379),0))-DJ379-FH379)</f>
        <v>0</v>
      </c>
      <c r="HG379" s="48" t="n">
        <f aca="false">IF((HG378*(1+HG$5/Setup!$C$36)+IF($V379=40,N($F379),0))-DK379-FI379&lt;0.005,0,(HG378*(1+HG$5/Setup!$C$36)+IF($V379=40,N($F379),0))-DK379-FI379)</f>
        <v>0</v>
      </c>
      <c r="HH379" s="48" t="n">
        <f aca="false">IF((HH378*(1+HH$5/Setup!$C$36)+IF($V379=41,N($F379),0))-DL379-FJ379&lt;0.005,0,(HH378*(1+HH$5/Setup!$C$36)+IF($V379=41,N($F379),0))-DL379-FJ379)</f>
        <v>0</v>
      </c>
      <c r="HI379" s="48" t="n">
        <f aca="false">IF((HI378*(1+HI$5/Setup!$C$36)+IF($V379=42,N($F379),0))-DM379-FK379&lt;0.005,0,(HI378*(1+HI$5/Setup!$C$36)+IF($V379=42,N($F379),0))-DM379-FK379)</f>
        <v>0</v>
      </c>
      <c r="HJ379" s="48" t="n">
        <f aca="false">IF((HJ378*(1+HJ$5/Setup!$C$36)+IF($V379=43,N($F379),0))-DN379-FL379&lt;0.005,0,(HJ378*(1+HJ$5/Setup!$C$36)+IF($V379=43,N($F379),0))-DN379-FL379)</f>
        <v>0</v>
      </c>
      <c r="HK379" s="48" t="n">
        <f aca="false">IF((HK378*(1+HK$5/Setup!$C$36)+IF($V379=44,N($F379),0))-DO379-FM379&lt;0.005,0,(HK378*(1+HK$5/Setup!$C$36)+IF($V379=44,N($F379),0))-DO379-FM379)</f>
        <v>0</v>
      </c>
      <c r="HL379" s="48" t="n">
        <f aca="false">IF((HL378*(1+HL$5/Setup!$C$36)+IF($V379=45,N($F379),0))-DP379-FN379&lt;0.005,0,(HL378*(1+HL$5/Setup!$C$36)+IF($V379=45,N($F379),0))-DP379-FN379)</f>
        <v>0</v>
      </c>
      <c r="HM379" s="48" t="n">
        <f aca="false">IF((HM378*(1+HM$5/Setup!$C$36)+IF($V379=46,N($F379),0))-DQ379-FO379&lt;0.005,0,(HM378*(1+HM$5/Setup!$C$36)+IF($V379=46,N($F379),0))-DQ379-FO379)</f>
        <v>0</v>
      </c>
      <c r="HN379" s="48" t="n">
        <f aca="false">IF((HN378*(1+HN$5/Setup!$C$36)+IF($V379=47,N($F379),0))-DR379-FP379&lt;0.005,0,(HN378*(1+HN$5/Setup!$C$36)+IF($V379=47,N($F379),0))-DR379-FP379)</f>
        <v>0</v>
      </c>
      <c r="HO379" s="48" t="n">
        <f aca="false">IF((HO378*(1+HO$5/Setup!$C$36)+IF($V379=48,N($F379),0))-DS379-FQ379&lt;0.005,0,(HO378*(1+HO$5/Setup!$C$36)+IF($V379=48,N($F379),0))-DS379-FQ379)</f>
        <v>0</v>
      </c>
      <c r="HP379" s="48" t="n">
        <f aca="false">IF((HP378*(1+HP$5/Setup!$C$36)+IF($V379=49,N($F379),0))-DT379-FR379&lt;0.005,0,(HP378*(1+HP$5/Setup!$C$36)+IF($V379=49,N($F379),0))-DT379-FR379)</f>
        <v>0</v>
      </c>
      <c r="HQ379" s="48" t="n">
        <f aca="false">IF((HQ378*(1+HQ$5/Setup!$C$36)+IF($V379=50,N($F379),0))-DU379-FS379&lt;0.005,0,(HQ378*(1+HQ$5/Setup!$C$36)+IF($V379=50,N($F379),0))-DU379-FS379)</f>
        <v>0</v>
      </c>
    </row>
    <row r="380" customFormat="false" ht="15" hidden="false" customHeight="false" outlineLevel="0" collapsed="false">
      <c r="A380" s="44" t="n">
        <v>372</v>
      </c>
      <c r="B380" s="45" t="n">
        <f aca="false">IF(Setup!$C$7="Every month",EDATE(Setup!$C$8,($A380-1)),IF(Setup!$C$7="Twice a month",DATE(YEAR(Setup!$C$8),MONTH(Setup!$C$8)+INT((($A380-1)+Setup!$C$41)/2),MIN(IF(MOD(($A380-1)+Setup!$C$41,2)=0,Setup!$C$39,Setup!$C$40),DAY(EOMONTH(DATE(YEAR(Setup!$C$8),MONTH(Setup!$C$8)+INT((($A380-1)+Setup!$C$41)/2),1),0)))),Setup!$C$8+($A380-1)*IF(Setup!$C$7="Every week",7,14)))</f>
        <v>51519</v>
      </c>
      <c r="C380" s="45" t="n">
        <f aca="false">IF(Setup!$C$7="Every month",EDATE(Setup!$C$8,$A380),IF(Setup!$C$7="Twice a month",DATE(YEAR(Setup!$C$8),MONTH(Setup!$C$8)+INT(($A380+Setup!$C$41)/2),MIN(IF(MOD($A380+Setup!$C$41,2)=0,Setup!$C$39,Setup!$C$40),DAY(EOMONTH(DATE(YEAR(Setup!$C$8),MONTH(Setup!$C$8)+INT(($A380+Setup!$C$41)/2),1),0)))),Setup!$C$8+$A380*IF(Setup!$C$7="Every week",7,14)))</f>
        <v>51533</v>
      </c>
      <c r="D380" s="46"/>
      <c r="E380" s="47"/>
      <c r="F380" s="47"/>
      <c r="G380" s="47"/>
      <c r="H380" s="47"/>
      <c r="I380" s="48" t="n">
        <f aca="false">N(Setup!$C$11)+N(E380)</f>
        <v>100</v>
      </c>
      <c r="J380" s="48" t="n">
        <f aca="false">MIN(Setup!$C$37,MAX(I380,0))</f>
        <v>9.23076923076923</v>
      </c>
      <c r="K380" s="48" t="n">
        <f aca="false">MIN(MAX(N(Setup!$C$14)-L379,0),MAX(I380-J380,0))</f>
        <v>0</v>
      </c>
      <c r="L380" s="48" t="n">
        <f aca="false">L379+K380-N(G380)</f>
        <v>500</v>
      </c>
      <c r="M380" s="48" t="n">
        <f aca="false">M379+J380-N(H380)</f>
        <v>3433.84615384614</v>
      </c>
      <c r="N380" s="48" t="n">
        <f aca="false">SUM(BX380:DU380)</f>
        <v>0</v>
      </c>
      <c r="O380" s="48" t="n">
        <f aca="false">SUM(Z380:BW380)-N380</f>
        <v>40</v>
      </c>
      <c r="P380" s="48" t="n">
        <f aca="false">MAX(I380-J380-K380,0)+O380</f>
        <v>130.769230769231</v>
      </c>
      <c r="Q380" s="48" t="n">
        <f aca="false">SUM(DV380:FS380)</f>
        <v>0</v>
      </c>
      <c r="R380" s="49" t="n">
        <f aca="false">N380+J380+K380+Q380</f>
        <v>9.23076923076923</v>
      </c>
      <c r="S380" s="48" t="n">
        <f aca="false">T380-T379-N(F380)+N380+Q380</f>
        <v>0</v>
      </c>
      <c r="T380" s="49" t="n">
        <f aca="false">SUM(FT380:HQ380)</f>
        <v>0</v>
      </c>
      <c r="U380" s="44" t="str">
        <f aca="false">IF(T379&lt;0.005,"",INDEX(Helpers!$C$2:$C$51,IF(_xlfn.MINIFS($DV$6:$FS$6,DV380:FS380,"&gt;0.005")=0,V380,_xlfn.MINIFS($DV$6:$FS$6,DV380:FS380,"&gt;0.005"))))</f>
        <v/>
      </c>
      <c r="V380" s="44" t="n">
        <f aca="false">IF(_xlfn.MINIFS($FT$6:$HQ$6,FT379:HQ379,"&gt;0.005")=0,1,_xlfn.MINIFS($FT$6:$HQ$6,FT379:HQ379,"&gt;0.005"))</f>
        <v>1</v>
      </c>
      <c r="W380" s="44" t="n">
        <f aca="false">IF(AND(D380&lt;&gt;"Paid",T379&gt;0.005),1,0)</f>
        <v>0</v>
      </c>
      <c r="X380" s="48" t="n">
        <f aca="false">SUMPRODUCT(((Helpers!$G$2:$G$51*(1+(Helpers!$D$2:$D$51+0.000000001)/12)^(($B380-Setup!$C$8)/(365.25/12))-Helpers!$E$2:$E$51*((1+(Helpers!$D$2:$D$51+0.000000001)/12)^(($B380-Setup!$C$8)/(365.25/12))-1)/((Helpers!$D$2:$D$51+0.000000001)/12))&gt;0)*(Helpers!$G$2:$G$51*(1+(Helpers!$D$2:$D$51+0.000000001)/12)^(($B380-Setup!$C$8)/(365.25/12))-Helpers!$E$2:$E$51*((1+(Helpers!$D$2:$D$51+0.000000001)/12)^(($B380-Setup!$C$8)/(365.25/12))-1)/((Helpers!$D$2:$D$51+0.000000001)/12)))</f>
        <v>0</v>
      </c>
      <c r="Y380" s="48"/>
      <c r="Z380" s="48" t="n">
        <f aca="false">IF(OR(N(Z$5)=0,Z$6=""),0,Z$5*((DATE(YEAR($B380),MONTH($B380),MIN(Z$6,DAY(EOMONTH($B380,0))))&gt;=$B380)*(DATE(YEAR($B380),MONTH($B380),MIN(Z$6,DAY(EOMONTH($B380,0))))&lt;$C380)+(DATE(YEAR($B380),MONTH($B380)+1,MIN(Z$6,DAY(EOMONTH($B380,1))))&gt;=$B380)*(DATE(YEAR($B380),MONTH($B380)+1,MIN(Z$6,DAY(EOMONTH($B380,1))))&lt;$C380)))</f>
        <v>0</v>
      </c>
      <c r="AA380" s="48" t="n">
        <f aca="false">IF(OR(N(AA$5)=0,AA$6=""),0,AA$5*((DATE(YEAR($B380),MONTH($B380),MIN(AA$6,DAY(EOMONTH($B380,0))))&gt;=$B380)*(DATE(YEAR($B380),MONTH($B380),MIN(AA$6,DAY(EOMONTH($B380,0))))&lt;$C380)+(DATE(YEAR($B380),MONTH($B380)+1,MIN(AA$6,DAY(EOMONTH($B380,1))))&gt;=$B380)*(DATE(YEAR($B380),MONTH($B380)+1,MIN(AA$6,DAY(EOMONTH($B380,1))))&lt;$C380)))</f>
        <v>40</v>
      </c>
      <c r="AB380" s="48" t="n">
        <f aca="false">IF(OR(N(AB$5)=0,AB$6=""),0,AB$5*((DATE(YEAR($B380),MONTH($B380),MIN(AB$6,DAY(EOMONTH($B380,0))))&gt;=$B380)*(DATE(YEAR($B380),MONTH($B380),MIN(AB$6,DAY(EOMONTH($B380,0))))&lt;$C380)+(DATE(YEAR($B380),MONTH($B380)+1,MIN(AB$6,DAY(EOMONTH($B380,1))))&gt;=$B380)*(DATE(YEAR($B380),MONTH($B380)+1,MIN(AB$6,DAY(EOMONTH($B380,1))))&lt;$C380)))</f>
        <v>0</v>
      </c>
      <c r="AC380" s="48" t="n">
        <f aca="false">IF(OR(N(AC$5)=0,AC$6=""),0,AC$5*((DATE(YEAR($B380),MONTH($B380),MIN(AC$6,DAY(EOMONTH($B380,0))))&gt;=$B380)*(DATE(YEAR($B380),MONTH($B380),MIN(AC$6,DAY(EOMONTH($B380,0))))&lt;$C380)+(DATE(YEAR($B380),MONTH($B380)+1,MIN(AC$6,DAY(EOMONTH($B380,1))))&gt;=$B380)*(DATE(YEAR($B380),MONTH($B380)+1,MIN(AC$6,DAY(EOMONTH($B380,1))))&lt;$C380)))</f>
        <v>0</v>
      </c>
      <c r="AD380" s="48" t="n">
        <f aca="false">IF(OR(N(AD$5)=0,AD$6=""),0,AD$5*((DATE(YEAR($B380),MONTH($B380),MIN(AD$6,DAY(EOMONTH($B380,0))))&gt;=$B380)*(DATE(YEAR($B380),MONTH($B380),MIN(AD$6,DAY(EOMONTH($B380,0))))&lt;$C380)+(DATE(YEAR($B380),MONTH($B380)+1,MIN(AD$6,DAY(EOMONTH($B380,1))))&gt;=$B380)*(DATE(YEAR($B380),MONTH($B380)+1,MIN(AD$6,DAY(EOMONTH($B380,1))))&lt;$C380)))</f>
        <v>0</v>
      </c>
      <c r="AE380" s="48" t="n">
        <f aca="false">IF(OR(N(AE$5)=0,AE$6=""),0,AE$5*((DATE(YEAR($B380),MONTH($B380),MIN(AE$6,DAY(EOMONTH($B380,0))))&gt;=$B380)*(DATE(YEAR($B380),MONTH($B380),MIN(AE$6,DAY(EOMONTH($B380,0))))&lt;$C380)+(DATE(YEAR($B380),MONTH($B380)+1,MIN(AE$6,DAY(EOMONTH($B380,1))))&gt;=$B380)*(DATE(YEAR($B380),MONTH($B380)+1,MIN(AE$6,DAY(EOMONTH($B380,1))))&lt;$C380)))</f>
        <v>0</v>
      </c>
      <c r="AF380" s="48" t="n">
        <f aca="false">IF(OR(N(AF$5)=0,AF$6=""),0,AF$5*((DATE(YEAR($B380),MONTH($B380),MIN(AF$6,DAY(EOMONTH($B380,0))))&gt;=$B380)*(DATE(YEAR($B380),MONTH($B380),MIN(AF$6,DAY(EOMONTH($B380,0))))&lt;$C380)+(DATE(YEAR($B380),MONTH($B380)+1,MIN(AF$6,DAY(EOMONTH($B380,1))))&gt;=$B380)*(DATE(YEAR($B380),MONTH($B380)+1,MIN(AF$6,DAY(EOMONTH($B380,1))))&lt;$C380)))</f>
        <v>0</v>
      </c>
      <c r="AG380" s="48" t="n">
        <f aca="false">IF(OR(N(AG$5)=0,AG$6=""),0,AG$5*((DATE(YEAR($B380),MONTH($B380),MIN(AG$6,DAY(EOMONTH($B380,0))))&gt;=$B380)*(DATE(YEAR($B380),MONTH($B380),MIN(AG$6,DAY(EOMONTH($B380,0))))&lt;$C380)+(DATE(YEAR($B380),MONTH($B380)+1,MIN(AG$6,DAY(EOMONTH($B380,1))))&gt;=$B380)*(DATE(YEAR($B380),MONTH($B380)+1,MIN(AG$6,DAY(EOMONTH($B380,1))))&lt;$C380)))</f>
        <v>0</v>
      </c>
      <c r="AH380" s="48" t="n">
        <f aca="false">IF(OR(N(AH$5)=0,AH$6=""),0,AH$5*((DATE(YEAR($B380),MONTH($B380),MIN(AH$6,DAY(EOMONTH($B380,0))))&gt;=$B380)*(DATE(YEAR($B380),MONTH($B380),MIN(AH$6,DAY(EOMONTH($B380,0))))&lt;$C380)+(DATE(YEAR($B380),MONTH($B380)+1,MIN(AH$6,DAY(EOMONTH($B380,1))))&gt;=$B380)*(DATE(YEAR($B380),MONTH($B380)+1,MIN(AH$6,DAY(EOMONTH($B380,1))))&lt;$C380)))</f>
        <v>0</v>
      </c>
      <c r="AI380" s="48" t="n">
        <f aca="false">IF(OR(N(AI$5)=0,AI$6=""),0,AI$5*((DATE(YEAR($B380),MONTH($B380),MIN(AI$6,DAY(EOMONTH($B380,0))))&gt;=$B380)*(DATE(YEAR($B380),MONTH($B380),MIN(AI$6,DAY(EOMONTH($B380,0))))&lt;$C380)+(DATE(YEAR($B380),MONTH($B380)+1,MIN(AI$6,DAY(EOMONTH($B380,1))))&gt;=$B380)*(DATE(YEAR($B380),MONTH($B380)+1,MIN(AI$6,DAY(EOMONTH($B380,1))))&lt;$C380)))</f>
        <v>0</v>
      </c>
      <c r="AJ380" s="48" t="n">
        <f aca="false">IF(OR(N(AJ$5)=0,AJ$6=""),0,AJ$5*((DATE(YEAR($B380),MONTH($B380),MIN(AJ$6,DAY(EOMONTH($B380,0))))&gt;=$B380)*(DATE(YEAR($B380),MONTH($B380),MIN(AJ$6,DAY(EOMONTH($B380,0))))&lt;$C380)+(DATE(YEAR($B380),MONTH($B380)+1,MIN(AJ$6,DAY(EOMONTH($B380,1))))&gt;=$B380)*(DATE(YEAR($B380),MONTH($B380)+1,MIN(AJ$6,DAY(EOMONTH($B380,1))))&lt;$C380)))</f>
        <v>0</v>
      </c>
      <c r="AK380" s="48" t="n">
        <f aca="false">IF(OR(N(AK$5)=0,AK$6=""),0,AK$5*((DATE(YEAR($B380),MONTH($B380),MIN(AK$6,DAY(EOMONTH($B380,0))))&gt;=$B380)*(DATE(YEAR($B380),MONTH($B380),MIN(AK$6,DAY(EOMONTH($B380,0))))&lt;$C380)+(DATE(YEAR($B380),MONTH($B380)+1,MIN(AK$6,DAY(EOMONTH($B380,1))))&gt;=$B380)*(DATE(YEAR($B380),MONTH($B380)+1,MIN(AK$6,DAY(EOMONTH($B380,1))))&lt;$C380)))</f>
        <v>0</v>
      </c>
      <c r="AL380" s="48" t="n">
        <f aca="false">IF(OR(N(AL$5)=0,AL$6=""),0,AL$5*((DATE(YEAR($B380),MONTH($B380),MIN(AL$6,DAY(EOMONTH($B380,0))))&gt;=$B380)*(DATE(YEAR($B380),MONTH($B380),MIN(AL$6,DAY(EOMONTH($B380,0))))&lt;$C380)+(DATE(YEAR($B380),MONTH($B380)+1,MIN(AL$6,DAY(EOMONTH($B380,1))))&gt;=$B380)*(DATE(YEAR($B380),MONTH($B380)+1,MIN(AL$6,DAY(EOMONTH($B380,1))))&lt;$C380)))</f>
        <v>0</v>
      </c>
      <c r="AM380" s="48" t="n">
        <f aca="false">IF(OR(N(AM$5)=0,AM$6=""),0,AM$5*((DATE(YEAR($B380),MONTH($B380),MIN(AM$6,DAY(EOMONTH($B380,0))))&gt;=$B380)*(DATE(YEAR($B380),MONTH($B380),MIN(AM$6,DAY(EOMONTH($B380,0))))&lt;$C380)+(DATE(YEAR($B380),MONTH($B380)+1,MIN(AM$6,DAY(EOMONTH($B380,1))))&gt;=$B380)*(DATE(YEAR($B380),MONTH($B380)+1,MIN(AM$6,DAY(EOMONTH($B380,1))))&lt;$C380)))</f>
        <v>0</v>
      </c>
      <c r="AN380" s="48" t="n">
        <f aca="false">IF(OR(N(AN$5)=0,AN$6=""),0,AN$5*((DATE(YEAR($B380),MONTH($B380),MIN(AN$6,DAY(EOMONTH($B380,0))))&gt;=$B380)*(DATE(YEAR($B380),MONTH($B380),MIN(AN$6,DAY(EOMONTH($B380,0))))&lt;$C380)+(DATE(YEAR($B380),MONTH($B380)+1,MIN(AN$6,DAY(EOMONTH($B380,1))))&gt;=$B380)*(DATE(YEAR($B380),MONTH($B380)+1,MIN(AN$6,DAY(EOMONTH($B380,1))))&lt;$C380)))</f>
        <v>0</v>
      </c>
      <c r="AO380" s="48" t="n">
        <f aca="false">IF(OR(N(AO$5)=0,AO$6=""),0,AO$5*((DATE(YEAR($B380),MONTH($B380),MIN(AO$6,DAY(EOMONTH($B380,0))))&gt;=$B380)*(DATE(YEAR($B380),MONTH($B380),MIN(AO$6,DAY(EOMONTH($B380,0))))&lt;$C380)+(DATE(YEAR($B380),MONTH($B380)+1,MIN(AO$6,DAY(EOMONTH($B380,1))))&gt;=$B380)*(DATE(YEAR($B380),MONTH($B380)+1,MIN(AO$6,DAY(EOMONTH($B380,1))))&lt;$C380)))</f>
        <v>0</v>
      </c>
      <c r="AP380" s="48" t="n">
        <f aca="false">IF(OR(N(AP$5)=0,AP$6=""),0,AP$5*((DATE(YEAR($B380),MONTH($B380),MIN(AP$6,DAY(EOMONTH($B380,0))))&gt;=$B380)*(DATE(YEAR($B380),MONTH($B380),MIN(AP$6,DAY(EOMONTH($B380,0))))&lt;$C380)+(DATE(YEAR($B380),MONTH($B380)+1,MIN(AP$6,DAY(EOMONTH($B380,1))))&gt;=$B380)*(DATE(YEAR($B380),MONTH($B380)+1,MIN(AP$6,DAY(EOMONTH($B380,1))))&lt;$C380)))</f>
        <v>0</v>
      </c>
      <c r="AQ380" s="48" t="n">
        <f aca="false">IF(OR(N(AQ$5)=0,AQ$6=""),0,AQ$5*((DATE(YEAR($B380),MONTH($B380),MIN(AQ$6,DAY(EOMONTH($B380,0))))&gt;=$B380)*(DATE(YEAR($B380),MONTH($B380),MIN(AQ$6,DAY(EOMONTH($B380,0))))&lt;$C380)+(DATE(YEAR($B380),MONTH($B380)+1,MIN(AQ$6,DAY(EOMONTH($B380,1))))&gt;=$B380)*(DATE(YEAR($B380),MONTH($B380)+1,MIN(AQ$6,DAY(EOMONTH($B380,1))))&lt;$C380)))</f>
        <v>0</v>
      </c>
      <c r="AR380" s="48" t="n">
        <f aca="false">IF(OR(N(AR$5)=0,AR$6=""),0,AR$5*((DATE(YEAR($B380),MONTH($B380),MIN(AR$6,DAY(EOMONTH($B380,0))))&gt;=$B380)*(DATE(YEAR($B380),MONTH($B380),MIN(AR$6,DAY(EOMONTH($B380,0))))&lt;$C380)+(DATE(YEAR($B380),MONTH($B380)+1,MIN(AR$6,DAY(EOMONTH($B380,1))))&gt;=$B380)*(DATE(YEAR($B380),MONTH($B380)+1,MIN(AR$6,DAY(EOMONTH($B380,1))))&lt;$C380)))</f>
        <v>0</v>
      </c>
      <c r="AS380" s="48" t="n">
        <f aca="false">IF(OR(N(AS$5)=0,AS$6=""),0,AS$5*((DATE(YEAR($B380),MONTH($B380),MIN(AS$6,DAY(EOMONTH($B380,0))))&gt;=$B380)*(DATE(YEAR($B380),MONTH($B380),MIN(AS$6,DAY(EOMONTH($B380,0))))&lt;$C380)+(DATE(YEAR($B380),MONTH($B380)+1,MIN(AS$6,DAY(EOMONTH($B380,1))))&gt;=$B380)*(DATE(YEAR($B380),MONTH($B380)+1,MIN(AS$6,DAY(EOMONTH($B380,1))))&lt;$C380)))</f>
        <v>0</v>
      </c>
      <c r="AT380" s="48" t="n">
        <f aca="false">IF(OR(N(AT$5)=0,AT$6=""),0,AT$5*((DATE(YEAR($B380),MONTH($B380),MIN(AT$6,DAY(EOMONTH($B380,0))))&gt;=$B380)*(DATE(YEAR($B380),MONTH($B380),MIN(AT$6,DAY(EOMONTH($B380,0))))&lt;$C380)+(DATE(YEAR($B380),MONTH($B380)+1,MIN(AT$6,DAY(EOMONTH($B380,1))))&gt;=$B380)*(DATE(YEAR($B380),MONTH($B380)+1,MIN(AT$6,DAY(EOMONTH($B380,1))))&lt;$C380)))</f>
        <v>0</v>
      </c>
      <c r="AU380" s="48" t="n">
        <f aca="false">IF(OR(N(AU$5)=0,AU$6=""),0,AU$5*((DATE(YEAR($B380),MONTH($B380),MIN(AU$6,DAY(EOMONTH($B380,0))))&gt;=$B380)*(DATE(YEAR($B380),MONTH($B380),MIN(AU$6,DAY(EOMONTH($B380,0))))&lt;$C380)+(DATE(YEAR($B380),MONTH($B380)+1,MIN(AU$6,DAY(EOMONTH($B380,1))))&gt;=$B380)*(DATE(YEAR($B380),MONTH($B380)+1,MIN(AU$6,DAY(EOMONTH($B380,1))))&lt;$C380)))</f>
        <v>0</v>
      </c>
      <c r="AV380" s="48" t="n">
        <f aca="false">IF(OR(N(AV$5)=0,AV$6=""),0,AV$5*((DATE(YEAR($B380),MONTH($B380),MIN(AV$6,DAY(EOMONTH($B380,0))))&gt;=$B380)*(DATE(YEAR($B380),MONTH($B380),MIN(AV$6,DAY(EOMONTH($B380,0))))&lt;$C380)+(DATE(YEAR($B380),MONTH($B380)+1,MIN(AV$6,DAY(EOMONTH($B380,1))))&gt;=$B380)*(DATE(YEAR($B380),MONTH($B380)+1,MIN(AV$6,DAY(EOMONTH($B380,1))))&lt;$C380)))</f>
        <v>0</v>
      </c>
      <c r="AW380" s="48" t="n">
        <f aca="false">IF(OR(N(AW$5)=0,AW$6=""),0,AW$5*((DATE(YEAR($B380),MONTH($B380),MIN(AW$6,DAY(EOMONTH($B380,0))))&gt;=$B380)*(DATE(YEAR($B380),MONTH($B380),MIN(AW$6,DAY(EOMONTH($B380,0))))&lt;$C380)+(DATE(YEAR($B380),MONTH($B380)+1,MIN(AW$6,DAY(EOMONTH($B380,1))))&gt;=$B380)*(DATE(YEAR($B380),MONTH($B380)+1,MIN(AW$6,DAY(EOMONTH($B380,1))))&lt;$C380)))</f>
        <v>0</v>
      </c>
      <c r="AX380" s="48" t="n">
        <f aca="false">IF(OR(N(AX$5)=0,AX$6=""),0,AX$5*((DATE(YEAR($B380),MONTH($B380),MIN(AX$6,DAY(EOMONTH($B380,0))))&gt;=$B380)*(DATE(YEAR($B380),MONTH($B380),MIN(AX$6,DAY(EOMONTH($B380,0))))&lt;$C380)+(DATE(YEAR($B380),MONTH($B380)+1,MIN(AX$6,DAY(EOMONTH($B380,1))))&gt;=$B380)*(DATE(YEAR($B380),MONTH($B380)+1,MIN(AX$6,DAY(EOMONTH($B380,1))))&lt;$C380)))</f>
        <v>0</v>
      </c>
      <c r="AY380" s="48" t="n">
        <f aca="false">IF(OR(N(AY$5)=0,AY$6=""),0,AY$5*((DATE(YEAR($B380),MONTH($B380),MIN(AY$6,DAY(EOMONTH($B380,0))))&gt;=$B380)*(DATE(YEAR($B380),MONTH($B380),MIN(AY$6,DAY(EOMONTH($B380,0))))&lt;$C380)+(DATE(YEAR($B380),MONTH($B380)+1,MIN(AY$6,DAY(EOMONTH($B380,1))))&gt;=$B380)*(DATE(YEAR($B380),MONTH($B380)+1,MIN(AY$6,DAY(EOMONTH($B380,1))))&lt;$C380)))</f>
        <v>0</v>
      </c>
      <c r="AZ380" s="48" t="n">
        <f aca="false">IF(OR(N(AZ$5)=0,AZ$6=""),0,AZ$5*((DATE(YEAR($B380),MONTH($B380),MIN(AZ$6,DAY(EOMONTH($B380,0))))&gt;=$B380)*(DATE(YEAR($B380),MONTH($B380),MIN(AZ$6,DAY(EOMONTH($B380,0))))&lt;$C380)+(DATE(YEAR($B380),MONTH($B380)+1,MIN(AZ$6,DAY(EOMONTH($B380,1))))&gt;=$B380)*(DATE(YEAR($B380),MONTH($B380)+1,MIN(AZ$6,DAY(EOMONTH($B380,1))))&lt;$C380)))</f>
        <v>0</v>
      </c>
      <c r="BA380" s="48" t="n">
        <f aca="false">IF(OR(N(BA$5)=0,BA$6=""),0,BA$5*((DATE(YEAR($B380),MONTH($B380),MIN(BA$6,DAY(EOMONTH($B380,0))))&gt;=$B380)*(DATE(YEAR($B380),MONTH($B380),MIN(BA$6,DAY(EOMONTH($B380,0))))&lt;$C380)+(DATE(YEAR($B380),MONTH($B380)+1,MIN(BA$6,DAY(EOMONTH($B380,1))))&gt;=$B380)*(DATE(YEAR($B380),MONTH($B380)+1,MIN(BA$6,DAY(EOMONTH($B380,1))))&lt;$C380)))</f>
        <v>0</v>
      </c>
      <c r="BB380" s="48" t="n">
        <f aca="false">IF(OR(N(BB$5)=0,BB$6=""),0,BB$5*((DATE(YEAR($B380),MONTH($B380),MIN(BB$6,DAY(EOMONTH($B380,0))))&gt;=$B380)*(DATE(YEAR($B380),MONTH($B380),MIN(BB$6,DAY(EOMONTH($B380,0))))&lt;$C380)+(DATE(YEAR($B380),MONTH($B380)+1,MIN(BB$6,DAY(EOMONTH($B380,1))))&gt;=$B380)*(DATE(YEAR($B380),MONTH($B380)+1,MIN(BB$6,DAY(EOMONTH($B380,1))))&lt;$C380)))</f>
        <v>0</v>
      </c>
      <c r="BC380" s="48" t="n">
        <f aca="false">IF(OR(N(BC$5)=0,BC$6=""),0,BC$5*((DATE(YEAR($B380),MONTH($B380),MIN(BC$6,DAY(EOMONTH($B380,0))))&gt;=$B380)*(DATE(YEAR($B380),MONTH($B380),MIN(BC$6,DAY(EOMONTH($B380,0))))&lt;$C380)+(DATE(YEAR($B380),MONTH($B380)+1,MIN(BC$6,DAY(EOMONTH($B380,1))))&gt;=$B380)*(DATE(YEAR($B380),MONTH($B380)+1,MIN(BC$6,DAY(EOMONTH($B380,1))))&lt;$C380)))</f>
        <v>0</v>
      </c>
      <c r="BD380" s="48" t="n">
        <f aca="false">IF(OR(N(BD$5)=0,BD$6=""),0,BD$5*((DATE(YEAR($B380),MONTH($B380),MIN(BD$6,DAY(EOMONTH($B380,0))))&gt;=$B380)*(DATE(YEAR($B380),MONTH($B380),MIN(BD$6,DAY(EOMONTH($B380,0))))&lt;$C380)+(DATE(YEAR($B380),MONTH($B380)+1,MIN(BD$6,DAY(EOMONTH($B380,1))))&gt;=$B380)*(DATE(YEAR($B380),MONTH($B380)+1,MIN(BD$6,DAY(EOMONTH($B380,1))))&lt;$C380)))</f>
        <v>0</v>
      </c>
      <c r="BE380" s="48" t="n">
        <f aca="false">IF(OR(N(BE$5)=0,BE$6=""),0,BE$5*((DATE(YEAR($B380),MONTH($B380),MIN(BE$6,DAY(EOMONTH($B380,0))))&gt;=$B380)*(DATE(YEAR($B380),MONTH($B380),MIN(BE$6,DAY(EOMONTH($B380,0))))&lt;$C380)+(DATE(YEAR($B380),MONTH($B380)+1,MIN(BE$6,DAY(EOMONTH($B380,1))))&gt;=$B380)*(DATE(YEAR($B380),MONTH($B380)+1,MIN(BE$6,DAY(EOMONTH($B380,1))))&lt;$C380)))</f>
        <v>0</v>
      </c>
      <c r="BF380" s="48" t="n">
        <f aca="false">IF(OR(N(BF$5)=0,BF$6=""),0,BF$5*((DATE(YEAR($B380),MONTH($B380),MIN(BF$6,DAY(EOMONTH($B380,0))))&gt;=$B380)*(DATE(YEAR($B380),MONTH($B380),MIN(BF$6,DAY(EOMONTH($B380,0))))&lt;$C380)+(DATE(YEAR($B380),MONTH($B380)+1,MIN(BF$6,DAY(EOMONTH($B380,1))))&gt;=$B380)*(DATE(YEAR($B380),MONTH($B380)+1,MIN(BF$6,DAY(EOMONTH($B380,1))))&lt;$C380)))</f>
        <v>0</v>
      </c>
      <c r="BG380" s="48" t="n">
        <f aca="false">IF(OR(N(BG$5)=0,BG$6=""),0,BG$5*((DATE(YEAR($B380),MONTH($B380),MIN(BG$6,DAY(EOMONTH($B380,0))))&gt;=$B380)*(DATE(YEAR($B380),MONTH($B380),MIN(BG$6,DAY(EOMONTH($B380,0))))&lt;$C380)+(DATE(YEAR($B380),MONTH($B380)+1,MIN(BG$6,DAY(EOMONTH($B380,1))))&gt;=$B380)*(DATE(YEAR($B380),MONTH($B380)+1,MIN(BG$6,DAY(EOMONTH($B380,1))))&lt;$C380)))</f>
        <v>0</v>
      </c>
      <c r="BH380" s="48" t="n">
        <f aca="false">IF(OR(N(BH$5)=0,BH$6=""),0,BH$5*((DATE(YEAR($B380),MONTH($B380),MIN(BH$6,DAY(EOMONTH($B380,0))))&gt;=$B380)*(DATE(YEAR($B380),MONTH($B380),MIN(BH$6,DAY(EOMONTH($B380,0))))&lt;$C380)+(DATE(YEAR($B380),MONTH($B380)+1,MIN(BH$6,DAY(EOMONTH($B380,1))))&gt;=$B380)*(DATE(YEAR($B380),MONTH($B380)+1,MIN(BH$6,DAY(EOMONTH($B380,1))))&lt;$C380)))</f>
        <v>0</v>
      </c>
      <c r="BI380" s="48" t="n">
        <f aca="false">IF(OR(N(BI$5)=0,BI$6=""),0,BI$5*((DATE(YEAR($B380),MONTH($B380),MIN(BI$6,DAY(EOMONTH($B380,0))))&gt;=$B380)*(DATE(YEAR($B380),MONTH($B380),MIN(BI$6,DAY(EOMONTH($B380,0))))&lt;$C380)+(DATE(YEAR($B380),MONTH($B380)+1,MIN(BI$6,DAY(EOMONTH($B380,1))))&gt;=$B380)*(DATE(YEAR($B380),MONTH($B380)+1,MIN(BI$6,DAY(EOMONTH($B380,1))))&lt;$C380)))</f>
        <v>0</v>
      </c>
      <c r="BJ380" s="48" t="n">
        <f aca="false">IF(OR(N(BJ$5)=0,BJ$6=""),0,BJ$5*((DATE(YEAR($B380),MONTH($B380),MIN(BJ$6,DAY(EOMONTH($B380,0))))&gt;=$B380)*(DATE(YEAR($B380),MONTH($B380),MIN(BJ$6,DAY(EOMONTH($B380,0))))&lt;$C380)+(DATE(YEAR($B380),MONTH($B380)+1,MIN(BJ$6,DAY(EOMONTH($B380,1))))&gt;=$B380)*(DATE(YEAR($B380),MONTH($B380)+1,MIN(BJ$6,DAY(EOMONTH($B380,1))))&lt;$C380)))</f>
        <v>0</v>
      </c>
      <c r="BK380" s="48" t="n">
        <f aca="false">IF(OR(N(BK$5)=0,BK$6=""),0,BK$5*((DATE(YEAR($B380),MONTH($B380),MIN(BK$6,DAY(EOMONTH($B380,0))))&gt;=$B380)*(DATE(YEAR($B380),MONTH($B380),MIN(BK$6,DAY(EOMONTH($B380,0))))&lt;$C380)+(DATE(YEAR($B380),MONTH($B380)+1,MIN(BK$6,DAY(EOMONTH($B380,1))))&gt;=$B380)*(DATE(YEAR($B380),MONTH($B380)+1,MIN(BK$6,DAY(EOMONTH($B380,1))))&lt;$C380)))</f>
        <v>0</v>
      </c>
      <c r="BL380" s="48" t="n">
        <f aca="false">IF(OR(N(BL$5)=0,BL$6=""),0,BL$5*((DATE(YEAR($B380),MONTH($B380),MIN(BL$6,DAY(EOMONTH($B380,0))))&gt;=$B380)*(DATE(YEAR($B380),MONTH($B380),MIN(BL$6,DAY(EOMONTH($B380,0))))&lt;$C380)+(DATE(YEAR($B380),MONTH($B380)+1,MIN(BL$6,DAY(EOMONTH($B380,1))))&gt;=$B380)*(DATE(YEAR($B380),MONTH($B380)+1,MIN(BL$6,DAY(EOMONTH($B380,1))))&lt;$C380)))</f>
        <v>0</v>
      </c>
      <c r="BM380" s="48" t="n">
        <f aca="false">IF(OR(N(BM$5)=0,BM$6=""),0,BM$5*((DATE(YEAR($B380),MONTH($B380),MIN(BM$6,DAY(EOMONTH($B380,0))))&gt;=$B380)*(DATE(YEAR($B380),MONTH($B380),MIN(BM$6,DAY(EOMONTH($B380,0))))&lt;$C380)+(DATE(YEAR($B380),MONTH($B380)+1,MIN(BM$6,DAY(EOMONTH($B380,1))))&gt;=$B380)*(DATE(YEAR($B380),MONTH($B380)+1,MIN(BM$6,DAY(EOMONTH($B380,1))))&lt;$C380)))</f>
        <v>0</v>
      </c>
      <c r="BN380" s="48" t="n">
        <f aca="false">IF(OR(N(BN$5)=0,BN$6=""),0,BN$5*((DATE(YEAR($B380),MONTH($B380),MIN(BN$6,DAY(EOMONTH($B380,0))))&gt;=$B380)*(DATE(YEAR($B380),MONTH($B380),MIN(BN$6,DAY(EOMONTH($B380,0))))&lt;$C380)+(DATE(YEAR($B380),MONTH($B380)+1,MIN(BN$6,DAY(EOMONTH($B380,1))))&gt;=$B380)*(DATE(YEAR($B380),MONTH($B380)+1,MIN(BN$6,DAY(EOMONTH($B380,1))))&lt;$C380)))</f>
        <v>0</v>
      </c>
      <c r="BO380" s="48" t="n">
        <f aca="false">IF(OR(N(BO$5)=0,BO$6=""),0,BO$5*((DATE(YEAR($B380),MONTH($B380),MIN(BO$6,DAY(EOMONTH($B380,0))))&gt;=$B380)*(DATE(YEAR($B380),MONTH($B380),MIN(BO$6,DAY(EOMONTH($B380,0))))&lt;$C380)+(DATE(YEAR($B380),MONTH($B380)+1,MIN(BO$6,DAY(EOMONTH($B380,1))))&gt;=$B380)*(DATE(YEAR($B380),MONTH($B380)+1,MIN(BO$6,DAY(EOMONTH($B380,1))))&lt;$C380)))</f>
        <v>0</v>
      </c>
      <c r="BP380" s="48" t="n">
        <f aca="false">IF(OR(N(BP$5)=0,BP$6=""),0,BP$5*((DATE(YEAR($B380),MONTH($B380),MIN(BP$6,DAY(EOMONTH($B380,0))))&gt;=$B380)*(DATE(YEAR($B380),MONTH($B380),MIN(BP$6,DAY(EOMONTH($B380,0))))&lt;$C380)+(DATE(YEAR($B380),MONTH($B380)+1,MIN(BP$6,DAY(EOMONTH($B380,1))))&gt;=$B380)*(DATE(YEAR($B380),MONTH($B380)+1,MIN(BP$6,DAY(EOMONTH($B380,1))))&lt;$C380)))</f>
        <v>0</v>
      </c>
      <c r="BQ380" s="48" t="n">
        <f aca="false">IF(OR(N(BQ$5)=0,BQ$6=""),0,BQ$5*((DATE(YEAR($B380),MONTH($B380),MIN(BQ$6,DAY(EOMONTH($B380,0))))&gt;=$B380)*(DATE(YEAR($B380),MONTH($B380),MIN(BQ$6,DAY(EOMONTH($B380,0))))&lt;$C380)+(DATE(YEAR($B380),MONTH($B380)+1,MIN(BQ$6,DAY(EOMONTH($B380,1))))&gt;=$B380)*(DATE(YEAR($B380),MONTH($B380)+1,MIN(BQ$6,DAY(EOMONTH($B380,1))))&lt;$C380)))</f>
        <v>0</v>
      </c>
      <c r="BR380" s="48" t="n">
        <f aca="false">IF(OR(N(BR$5)=0,BR$6=""),0,BR$5*((DATE(YEAR($B380),MONTH($B380),MIN(BR$6,DAY(EOMONTH($B380,0))))&gt;=$B380)*(DATE(YEAR($B380),MONTH($B380),MIN(BR$6,DAY(EOMONTH($B380,0))))&lt;$C380)+(DATE(YEAR($B380),MONTH($B380)+1,MIN(BR$6,DAY(EOMONTH($B380,1))))&gt;=$B380)*(DATE(YEAR($B380),MONTH($B380)+1,MIN(BR$6,DAY(EOMONTH($B380,1))))&lt;$C380)))</f>
        <v>0</v>
      </c>
      <c r="BS380" s="48" t="n">
        <f aca="false">IF(OR(N(BS$5)=0,BS$6=""),0,BS$5*((DATE(YEAR($B380),MONTH($B380),MIN(BS$6,DAY(EOMONTH($B380,0))))&gt;=$B380)*(DATE(YEAR($B380),MONTH($B380),MIN(BS$6,DAY(EOMONTH($B380,0))))&lt;$C380)+(DATE(YEAR($B380),MONTH($B380)+1,MIN(BS$6,DAY(EOMONTH($B380,1))))&gt;=$B380)*(DATE(YEAR($B380),MONTH($B380)+1,MIN(BS$6,DAY(EOMONTH($B380,1))))&lt;$C380)))</f>
        <v>0</v>
      </c>
      <c r="BT380" s="48" t="n">
        <f aca="false">IF(OR(N(BT$5)=0,BT$6=""),0,BT$5*((DATE(YEAR($B380),MONTH($B380),MIN(BT$6,DAY(EOMONTH($B380,0))))&gt;=$B380)*(DATE(YEAR($B380),MONTH($B380),MIN(BT$6,DAY(EOMONTH($B380,0))))&lt;$C380)+(DATE(YEAR($B380),MONTH($B380)+1,MIN(BT$6,DAY(EOMONTH($B380,1))))&gt;=$B380)*(DATE(YEAR($B380),MONTH($B380)+1,MIN(BT$6,DAY(EOMONTH($B380,1))))&lt;$C380)))</f>
        <v>0</v>
      </c>
      <c r="BU380" s="48" t="n">
        <f aca="false">IF(OR(N(BU$5)=0,BU$6=""),0,BU$5*((DATE(YEAR($B380),MONTH($B380),MIN(BU$6,DAY(EOMONTH($B380,0))))&gt;=$B380)*(DATE(YEAR($B380),MONTH($B380),MIN(BU$6,DAY(EOMONTH($B380,0))))&lt;$C380)+(DATE(YEAR($B380),MONTH($B380)+1,MIN(BU$6,DAY(EOMONTH($B380,1))))&gt;=$B380)*(DATE(YEAR($B380),MONTH($B380)+1,MIN(BU$6,DAY(EOMONTH($B380,1))))&lt;$C380)))</f>
        <v>0</v>
      </c>
      <c r="BV380" s="48" t="n">
        <f aca="false">IF(OR(N(BV$5)=0,BV$6=""),0,BV$5*((DATE(YEAR($B380),MONTH($B380),MIN(BV$6,DAY(EOMONTH($B380,0))))&gt;=$B380)*(DATE(YEAR($B380),MONTH($B380),MIN(BV$6,DAY(EOMONTH($B380,0))))&lt;$C380)+(DATE(YEAR($B380),MONTH($B380)+1,MIN(BV$6,DAY(EOMONTH($B380,1))))&gt;=$B380)*(DATE(YEAR($B380),MONTH($B380)+1,MIN(BV$6,DAY(EOMONTH($B380,1))))&lt;$C380)))</f>
        <v>0</v>
      </c>
      <c r="BW380" s="48" t="n">
        <f aca="false">IF(OR(N(BW$5)=0,BW$6=""),0,BW$5*((DATE(YEAR($B380),MONTH($B380),MIN(BW$6,DAY(EOMONTH($B380,0))))&gt;=$B380)*(DATE(YEAR($B380),MONTH($B380),MIN(BW$6,DAY(EOMONTH($B380,0))))&lt;$C380)+(DATE(YEAR($B380),MONTH($B380)+1,MIN(BW$6,DAY(EOMONTH($B380,1))))&gt;=$B380)*(DATE(YEAR($B380),MONTH($B380)+1,MIN(BW$6,DAY(EOMONTH($B380,1))))&lt;$C380)))</f>
        <v>0</v>
      </c>
      <c r="BX380" s="48" t="n">
        <f aca="false">MIN(Z380,(FT379*(1+FT$5/Setup!$C$36)+IF($V380=1,N($F380),0)))</f>
        <v>0</v>
      </c>
      <c r="BY380" s="48" t="n">
        <f aca="false">MIN(AA380,(FU379*(1+FU$5/Setup!$C$36)+IF($V380=2,N($F380),0)))</f>
        <v>0</v>
      </c>
      <c r="BZ380" s="48" t="n">
        <f aca="false">MIN(AB380,(FV379*(1+FV$5/Setup!$C$36)+IF($V380=3,N($F380),0)))</f>
        <v>0</v>
      </c>
      <c r="CA380" s="48" t="n">
        <f aca="false">MIN(AC380,(FW379*(1+FW$5/Setup!$C$36)+IF($V380=4,N($F380),0)))</f>
        <v>0</v>
      </c>
      <c r="CB380" s="48" t="n">
        <f aca="false">MIN(AD380,(FX379*(1+FX$5/Setup!$C$36)+IF($V380=5,N($F380),0)))</f>
        <v>0</v>
      </c>
      <c r="CC380" s="48" t="n">
        <f aca="false">MIN(AE380,(FY379*(1+FY$5/Setup!$C$36)+IF($V380=6,N($F380),0)))</f>
        <v>0</v>
      </c>
      <c r="CD380" s="48" t="n">
        <f aca="false">MIN(AF380,(FZ379*(1+FZ$5/Setup!$C$36)+IF($V380=7,N($F380),0)))</f>
        <v>0</v>
      </c>
      <c r="CE380" s="48" t="n">
        <f aca="false">MIN(AG380,(GA379*(1+GA$5/Setup!$C$36)+IF($V380=8,N($F380),0)))</f>
        <v>0</v>
      </c>
      <c r="CF380" s="48" t="n">
        <f aca="false">MIN(AH380,(GB379*(1+GB$5/Setup!$C$36)+IF($V380=9,N($F380),0)))</f>
        <v>0</v>
      </c>
      <c r="CG380" s="48" t="n">
        <f aca="false">MIN(AI380,(GC379*(1+GC$5/Setup!$C$36)+IF($V380=10,N($F380),0)))</f>
        <v>0</v>
      </c>
      <c r="CH380" s="48" t="n">
        <f aca="false">MIN(AJ380,(GD379*(1+GD$5/Setup!$C$36)+IF($V380=11,N($F380),0)))</f>
        <v>0</v>
      </c>
      <c r="CI380" s="48" t="n">
        <f aca="false">MIN(AK380,(GE379*(1+GE$5/Setup!$C$36)+IF($V380=12,N($F380),0)))</f>
        <v>0</v>
      </c>
      <c r="CJ380" s="48" t="n">
        <f aca="false">MIN(AL380,(GF379*(1+GF$5/Setup!$C$36)+IF($V380=13,N($F380),0)))</f>
        <v>0</v>
      </c>
      <c r="CK380" s="48" t="n">
        <f aca="false">MIN(AM380,(GG379*(1+GG$5/Setup!$C$36)+IF($V380=14,N($F380),0)))</f>
        <v>0</v>
      </c>
      <c r="CL380" s="48" t="n">
        <f aca="false">MIN(AN380,(GH379*(1+GH$5/Setup!$C$36)+IF($V380=15,N($F380),0)))</f>
        <v>0</v>
      </c>
      <c r="CM380" s="48" t="n">
        <f aca="false">MIN(AO380,(GI379*(1+GI$5/Setup!$C$36)+IF($V380=16,N($F380),0)))</f>
        <v>0</v>
      </c>
      <c r="CN380" s="48" t="n">
        <f aca="false">MIN(AP380,(GJ379*(1+GJ$5/Setup!$C$36)+IF($V380=17,N($F380),0)))</f>
        <v>0</v>
      </c>
      <c r="CO380" s="48" t="n">
        <f aca="false">MIN(AQ380,(GK379*(1+GK$5/Setup!$C$36)+IF($V380=18,N($F380),0)))</f>
        <v>0</v>
      </c>
      <c r="CP380" s="48" t="n">
        <f aca="false">MIN(AR380,(GL379*(1+GL$5/Setup!$C$36)+IF($V380=19,N($F380),0)))</f>
        <v>0</v>
      </c>
      <c r="CQ380" s="48" t="n">
        <f aca="false">MIN(AS380,(GM379*(1+GM$5/Setup!$C$36)+IF($V380=20,N($F380),0)))</f>
        <v>0</v>
      </c>
      <c r="CR380" s="48" t="n">
        <f aca="false">MIN(AT380,(GN379*(1+GN$5/Setup!$C$36)+IF($V380=21,N($F380),0)))</f>
        <v>0</v>
      </c>
      <c r="CS380" s="48" t="n">
        <f aca="false">MIN(AU380,(GO379*(1+GO$5/Setup!$C$36)+IF($V380=22,N($F380),0)))</f>
        <v>0</v>
      </c>
      <c r="CT380" s="48" t="n">
        <f aca="false">MIN(AV380,(GP379*(1+GP$5/Setup!$C$36)+IF($V380=23,N($F380),0)))</f>
        <v>0</v>
      </c>
      <c r="CU380" s="48" t="n">
        <f aca="false">MIN(AW380,(GQ379*(1+GQ$5/Setup!$C$36)+IF($V380=24,N($F380),0)))</f>
        <v>0</v>
      </c>
      <c r="CV380" s="48" t="n">
        <f aca="false">MIN(AX380,(GR379*(1+GR$5/Setup!$C$36)+IF($V380=25,N($F380),0)))</f>
        <v>0</v>
      </c>
      <c r="CW380" s="48" t="n">
        <f aca="false">MIN(AY380,(GS379*(1+GS$5/Setup!$C$36)+IF($V380=26,N($F380),0)))</f>
        <v>0</v>
      </c>
      <c r="CX380" s="48" t="n">
        <f aca="false">MIN(AZ380,(GT379*(1+GT$5/Setup!$C$36)+IF($V380=27,N($F380),0)))</f>
        <v>0</v>
      </c>
      <c r="CY380" s="48" t="n">
        <f aca="false">MIN(BA380,(GU379*(1+GU$5/Setup!$C$36)+IF($V380=28,N($F380),0)))</f>
        <v>0</v>
      </c>
      <c r="CZ380" s="48" t="n">
        <f aca="false">MIN(BB380,(GV379*(1+GV$5/Setup!$C$36)+IF($V380=29,N($F380),0)))</f>
        <v>0</v>
      </c>
      <c r="DA380" s="48" t="n">
        <f aca="false">MIN(BC380,(GW379*(1+GW$5/Setup!$C$36)+IF($V380=30,N($F380),0)))</f>
        <v>0</v>
      </c>
      <c r="DB380" s="48" t="n">
        <f aca="false">MIN(BD380,(GX379*(1+GX$5/Setup!$C$36)+IF($V380=31,N($F380),0)))</f>
        <v>0</v>
      </c>
      <c r="DC380" s="48" t="n">
        <f aca="false">MIN(BE380,(GY379*(1+GY$5/Setup!$C$36)+IF($V380=32,N($F380),0)))</f>
        <v>0</v>
      </c>
      <c r="DD380" s="48" t="n">
        <f aca="false">MIN(BF380,(GZ379*(1+GZ$5/Setup!$C$36)+IF($V380=33,N($F380),0)))</f>
        <v>0</v>
      </c>
      <c r="DE380" s="48" t="n">
        <f aca="false">MIN(BG380,(HA379*(1+HA$5/Setup!$C$36)+IF($V380=34,N($F380),0)))</f>
        <v>0</v>
      </c>
      <c r="DF380" s="48" t="n">
        <f aca="false">MIN(BH380,(HB379*(1+HB$5/Setup!$C$36)+IF($V380=35,N($F380),0)))</f>
        <v>0</v>
      </c>
      <c r="DG380" s="48" t="n">
        <f aca="false">MIN(BI380,(HC379*(1+HC$5/Setup!$C$36)+IF($V380=36,N($F380),0)))</f>
        <v>0</v>
      </c>
      <c r="DH380" s="48" t="n">
        <f aca="false">MIN(BJ380,(HD379*(1+HD$5/Setup!$C$36)+IF($V380=37,N($F380),0)))</f>
        <v>0</v>
      </c>
      <c r="DI380" s="48" t="n">
        <f aca="false">MIN(BK380,(HE379*(1+HE$5/Setup!$C$36)+IF($V380=38,N($F380),0)))</f>
        <v>0</v>
      </c>
      <c r="DJ380" s="48" t="n">
        <f aca="false">MIN(BL380,(HF379*(1+HF$5/Setup!$C$36)+IF($V380=39,N($F380),0)))</f>
        <v>0</v>
      </c>
      <c r="DK380" s="48" t="n">
        <f aca="false">MIN(BM380,(HG379*(1+HG$5/Setup!$C$36)+IF($V380=40,N($F380),0)))</f>
        <v>0</v>
      </c>
      <c r="DL380" s="48" t="n">
        <f aca="false">MIN(BN380,(HH379*(1+HH$5/Setup!$C$36)+IF($V380=41,N($F380),0)))</f>
        <v>0</v>
      </c>
      <c r="DM380" s="48" t="n">
        <f aca="false">MIN(BO380,(HI379*(1+HI$5/Setup!$C$36)+IF($V380=42,N($F380),0)))</f>
        <v>0</v>
      </c>
      <c r="DN380" s="48" t="n">
        <f aca="false">MIN(BP380,(HJ379*(1+HJ$5/Setup!$C$36)+IF($V380=43,N($F380),0)))</f>
        <v>0</v>
      </c>
      <c r="DO380" s="48" t="n">
        <f aca="false">MIN(BQ380,(HK379*(1+HK$5/Setup!$C$36)+IF($V380=44,N($F380),0)))</f>
        <v>0</v>
      </c>
      <c r="DP380" s="48" t="n">
        <f aca="false">MIN(BR380,(HL379*(1+HL$5/Setup!$C$36)+IF($V380=45,N($F380),0)))</f>
        <v>0</v>
      </c>
      <c r="DQ380" s="48" t="n">
        <f aca="false">MIN(BS380,(HM379*(1+HM$5/Setup!$C$36)+IF($V380=46,N($F380),0)))</f>
        <v>0</v>
      </c>
      <c r="DR380" s="48" t="n">
        <f aca="false">MIN(BT380,(HN379*(1+HN$5/Setup!$C$36)+IF($V380=47,N($F380),0)))</f>
        <v>0</v>
      </c>
      <c r="DS380" s="48" t="n">
        <f aca="false">MIN(BU380,(HO379*(1+HO$5/Setup!$C$36)+IF($V380=48,N($F380),0)))</f>
        <v>0</v>
      </c>
      <c r="DT380" s="48" t="n">
        <f aca="false">MIN(BV380,(HP379*(1+HP$5/Setup!$C$36)+IF($V380=49,N($F380),0)))</f>
        <v>0</v>
      </c>
      <c r="DU380" s="48" t="n">
        <f aca="false">MIN(BW380,(HQ379*(1+HQ$5/Setup!$C$36)+IF($V380=50,N($F380),0)))</f>
        <v>0</v>
      </c>
      <c r="DV380" s="48" t="n">
        <f aca="false">MIN(MAX((FT379*(1+FT$5/Setup!$C$36)+IF($V380=1,N($F380),0))-BX380,0),MAX($P380-0,0))</f>
        <v>0</v>
      </c>
      <c r="DW380" s="48" t="n">
        <f aca="false">MIN(MAX((FU379*(1+FU$5/Setup!$C$36)+IF($V380=2,N($F380),0))-BY380,0),MAX($P380-SUM(DV380:DV380),0))</f>
        <v>0</v>
      </c>
      <c r="DX380" s="48" t="n">
        <f aca="false">MIN(MAX((FV379*(1+FV$5/Setup!$C$36)+IF($V380=3,N($F380),0))-BZ380,0),MAX($P380-SUM(DV380:DW380),0))</f>
        <v>0</v>
      </c>
      <c r="DY380" s="48" t="n">
        <f aca="false">MIN(MAX((FW379*(1+FW$5/Setup!$C$36)+IF($V380=4,N($F380),0))-CA380,0),MAX($P380-SUM(DV380:DX380),0))</f>
        <v>0</v>
      </c>
      <c r="DZ380" s="48" t="n">
        <f aca="false">MIN(MAX((FX379*(1+FX$5/Setup!$C$36)+IF($V380=5,N($F380),0))-CB380,0),MAX($P380-SUM(DV380:DY380),0))</f>
        <v>0</v>
      </c>
      <c r="EA380" s="48" t="n">
        <f aca="false">MIN(MAX((FY379*(1+FY$5/Setup!$C$36)+IF($V380=6,N($F380),0))-CC380,0),MAX($P380-SUM(DV380:DZ380),0))</f>
        <v>0</v>
      </c>
      <c r="EB380" s="48" t="n">
        <f aca="false">MIN(MAX((FZ379*(1+FZ$5/Setup!$C$36)+IF($V380=7,N($F380),0))-CD380,0),MAX($P380-SUM(DV380:EA380),0))</f>
        <v>0</v>
      </c>
      <c r="EC380" s="48" t="n">
        <f aca="false">MIN(MAX((GA379*(1+GA$5/Setup!$C$36)+IF($V380=8,N($F380),0))-CE380,0),MAX($P380-SUM(DV380:EB380),0))</f>
        <v>0</v>
      </c>
      <c r="ED380" s="48" t="n">
        <f aca="false">MIN(MAX((GB379*(1+GB$5/Setup!$C$36)+IF($V380=9,N($F380),0))-CF380,0),MAX($P380-SUM(DV380:EC380),0))</f>
        <v>0</v>
      </c>
      <c r="EE380" s="48" t="n">
        <f aca="false">MIN(MAX((GC379*(1+GC$5/Setup!$C$36)+IF($V380=10,N($F380),0))-CG380,0),MAX($P380-SUM(DV380:ED380),0))</f>
        <v>0</v>
      </c>
      <c r="EF380" s="48" t="n">
        <f aca="false">MIN(MAX((GD379*(1+GD$5/Setup!$C$36)+IF($V380=11,N($F380),0))-CH380,0),MAX($P380-SUM(DV380:EE380),0))</f>
        <v>0</v>
      </c>
      <c r="EG380" s="48" t="n">
        <f aca="false">MIN(MAX((GE379*(1+GE$5/Setup!$C$36)+IF($V380=12,N($F380),0))-CI380,0),MAX($P380-SUM(DV380:EF380),0))</f>
        <v>0</v>
      </c>
      <c r="EH380" s="48" t="n">
        <f aca="false">MIN(MAX((GF379*(1+GF$5/Setup!$C$36)+IF($V380=13,N($F380),0))-CJ380,0),MAX($P380-SUM(DV380:EG380),0))</f>
        <v>0</v>
      </c>
      <c r="EI380" s="48" t="n">
        <f aca="false">MIN(MAX((GG379*(1+GG$5/Setup!$C$36)+IF($V380=14,N($F380),0))-CK380,0),MAX($P380-SUM(DV380:EH380),0))</f>
        <v>0</v>
      </c>
      <c r="EJ380" s="48" t="n">
        <f aca="false">MIN(MAX((GH379*(1+GH$5/Setup!$C$36)+IF($V380=15,N($F380),0))-CL380,0),MAX($P380-SUM(DV380:EI380),0))</f>
        <v>0</v>
      </c>
      <c r="EK380" s="48" t="n">
        <f aca="false">MIN(MAX((GI379*(1+GI$5/Setup!$C$36)+IF($V380=16,N($F380),0))-CM380,0),MAX($P380-SUM(DV380:EJ380),0))</f>
        <v>0</v>
      </c>
      <c r="EL380" s="48" t="n">
        <f aca="false">MIN(MAX((GJ379*(1+GJ$5/Setup!$C$36)+IF($V380=17,N($F380),0))-CN380,0),MAX($P380-SUM(DV380:EK380),0))</f>
        <v>0</v>
      </c>
      <c r="EM380" s="48" t="n">
        <f aca="false">MIN(MAX((GK379*(1+GK$5/Setup!$C$36)+IF($V380=18,N($F380),0))-CO380,0),MAX($P380-SUM(DV380:EL380),0))</f>
        <v>0</v>
      </c>
      <c r="EN380" s="48" t="n">
        <f aca="false">MIN(MAX((GL379*(1+GL$5/Setup!$C$36)+IF($V380=19,N($F380),0))-CP380,0),MAX($P380-SUM(DV380:EM380),0))</f>
        <v>0</v>
      </c>
      <c r="EO380" s="48" t="n">
        <f aca="false">MIN(MAX((GM379*(1+GM$5/Setup!$C$36)+IF($V380=20,N($F380),0))-CQ380,0),MAX($P380-SUM(DV380:EN380),0))</f>
        <v>0</v>
      </c>
      <c r="EP380" s="48" t="n">
        <f aca="false">MIN(MAX((GN379*(1+GN$5/Setup!$C$36)+IF($V380=21,N($F380),0))-CR380,0),MAX($P380-SUM(DV380:EO380),0))</f>
        <v>0</v>
      </c>
      <c r="EQ380" s="48" t="n">
        <f aca="false">MIN(MAX((GO379*(1+GO$5/Setup!$C$36)+IF($V380=22,N($F380),0))-CS380,0),MAX($P380-SUM(DV380:EP380),0))</f>
        <v>0</v>
      </c>
      <c r="ER380" s="48" t="n">
        <f aca="false">MIN(MAX((GP379*(1+GP$5/Setup!$C$36)+IF($V380=23,N($F380),0))-CT380,0),MAX($P380-SUM(DV380:EQ380),0))</f>
        <v>0</v>
      </c>
      <c r="ES380" s="48" t="n">
        <f aca="false">MIN(MAX((GQ379*(1+GQ$5/Setup!$C$36)+IF($V380=24,N($F380),0))-CU380,0),MAX($P380-SUM(DV380:ER380),0))</f>
        <v>0</v>
      </c>
      <c r="ET380" s="48" t="n">
        <f aca="false">MIN(MAX((GR379*(1+GR$5/Setup!$C$36)+IF($V380=25,N($F380),0))-CV380,0),MAX($P380-SUM(DV380:ES380),0))</f>
        <v>0</v>
      </c>
      <c r="EU380" s="48" t="n">
        <f aca="false">MIN(MAX((GS379*(1+GS$5/Setup!$C$36)+IF($V380=26,N($F380),0))-CW380,0),MAX($P380-SUM(DV380:ET380),0))</f>
        <v>0</v>
      </c>
      <c r="EV380" s="48" t="n">
        <f aca="false">MIN(MAX((GT379*(1+GT$5/Setup!$C$36)+IF($V380=27,N($F380),0))-CX380,0),MAX($P380-SUM(DV380:EU380),0))</f>
        <v>0</v>
      </c>
      <c r="EW380" s="48" t="n">
        <f aca="false">MIN(MAX((GU379*(1+GU$5/Setup!$C$36)+IF($V380=28,N($F380),0))-CY380,0),MAX($P380-SUM(DV380:EV380),0))</f>
        <v>0</v>
      </c>
      <c r="EX380" s="48" t="n">
        <f aca="false">MIN(MAX((GV379*(1+GV$5/Setup!$C$36)+IF($V380=29,N($F380),0))-CZ380,0),MAX($P380-SUM(DV380:EW380),0))</f>
        <v>0</v>
      </c>
      <c r="EY380" s="48" t="n">
        <f aca="false">MIN(MAX((GW379*(1+GW$5/Setup!$C$36)+IF($V380=30,N($F380),0))-DA380,0),MAX($P380-SUM(DV380:EX380),0))</f>
        <v>0</v>
      </c>
      <c r="EZ380" s="48" t="n">
        <f aca="false">MIN(MAX((GX379*(1+GX$5/Setup!$C$36)+IF($V380=31,N($F380),0))-DB380,0),MAX($P380-SUM(DV380:EY380),0))</f>
        <v>0</v>
      </c>
      <c r="FA380" s="48" t="n">
        <f aca="false">MIN(MAX((GY379*(1+GY$5/Setup!$C$36)+IF($V380=32,N($F380),0))-DC380,0),MAX($P380-SUM(DV380:EZ380),0))</f>
        <v>0</v>
      </c>
      <c r="FB380" s="48" t="n">
        <f aca="false">MIN(MAX((GZ379*(1+GZ$5/Setup!$C$36)+IF($V380=33,N($F380),0))-DD380,0),MAX($P380-SUM(DV380:FA380),0))</f>
        <v>0</v>
      </c>
      <c r="FC380" s="48" t="n">
        <f aca="false">MIN(MAX((HA379*(1+HA$5/Setup!$C$36)+IF($V380=34,N($F380),0))-DE380,0),MAX($P380-SUM(DV380:FB380),0))</f>
        <v>0</v>
      </c>
      <c r="FD380" s="48" t="n">
        <f aca="false">MIN(MAX((HB379*(1+HB$5/Setup!$C$36)+IF($V380=35,N($F380),0))-DF380,0),MAX($P380-SUM(DV380:FC380),0))</f>
        <v>0</v>
      </c>
      <c r="FE380" s="48" t="n">
        <f aca="false">MIN(MAX((HC379*(1+HC$5/Setup!$C$36)+IF($V380=36,N($F380),0))-DG380,0),MAX($P380-SUM(DV380:FD380),0))</f>
        <v>0</v>
      </c>
      <c r="FF380" s="48" t="n">
        <f aca="false">MIN(MAX((HD379*(1+HD$5/Setup!$C$36)+IF($V380=37,N($F380),0))-DH380,0),MAX($P380-SUM(DV380:FE380),0))</f>
        <v>0</v>
      </c>
      <c r="FG380" s="48" t="n">
        <f aca="false">MIN(MAX((HE379*(1+HE$5/Setup!$C$36)+IF($V380=38,N($F380),0))-DI380,0),MAX($P380-SUM(DV380:FF380),0))</f>
        <v>0</v>
      </c>
      <c r="FH380" s="48" t="n">
        <f aca="false">MIN(MAX((HF379*(1+HF$5/Setup!$C$36)+IF($V380=39,N($F380),0))-DJ380,0),MAX($P380-SUM(DV380:FG380),0))</f>
        <v>0</v>
      </c>
      <c r="FI380" s="48" t="n">
        <f aca="false">MIN(MAX((HG379*(1+HG$5/Setup!$C$36)+IF($V380=40,N($F380),0))-DK380,0),MAX($P380-SUM(DV380:FH380),0))</f>
        <v>0</v>
      </c>
      <c r="FJ380" s="48" t="n">
        <f aca="false">MIN(MAX((HH379*(1+HH$5/Setup!$C$36)+IF($V380=41,N($F380),0))-DL380,0),MAX($P380-SUM(DV380:FI380),0))</f>
        <v>0</v>
      </c>
      <c r="FK380" s="48" t="n">
        <f aca="false">MIN(MAX((HI379*(1+HI$5/Setup!$C$36)+IF($V380=42,N($F380),0))-DM380,0),MAX($P380-SUM(DV380:FJ380),0))</f>
        <v>0</v>
      </c>
      <c r="FL380" s="48" t="n">
        <f aca="false">MIN(MAX((HJ379*(1+HJ$5/Setup!$C$36)+IF($V380=43,N($F380),0))-DN380,0),MAX($P380-SUM(DV380:FK380),0))</f>
        <v>0</v>
      </c>
      <c r="FM380" s="48" t="n">
        <f aca="false">MIN(MAX((HK379*(1+HK$5/Setup!$C$36)+IF($V380=44,N($F380),0))-DO380,0),MAX($P380-SUM(DV380:FL380),0))</f>
        <v>0</v>
      </c>
      <c r="FN380" s="48" t="n">
        <f aca="false">MIN(MAX((HL379*(1+HL$5/Setup!$C$36)+IF($V380=45,N($F380),0))-DP380,0),MAX($P380-SUM(DV380:FM380),0))</f>
        <v>0</v>
      </c>
      <c r="FO380" s="48" t="n">
        <f aca="false">MIN(MAX((HM379*(1+HM$5/Setup!$C$36)+IF($V380=46,N($F380),0))-DQ380,0),MAX($P380-SUM(DV380:FN380),0))</f>
        <v>0</v>
      </c>
      <c r="FP380" s="48" t="n">
        <f aca="false">MIN(MAX((HN379*(1+HN$5/Setup!$C$36)+IF($V380=47,N($F380),0))-DR380,0),MAX($P380-SUM(DV380:FO380),0))</f>
        <v>0</v>
      </c>
      <c r="FQ380" s="48" t="n">
        <f aca="false">MIN(MAX((HO379*(1+HO$5/Setup!$C$36)+IF($V380=48,N($F380),0))-DS380,0),MAX($P380-SUM(DV380:FP380),0))</f>
        <v>0</v>
      </c>
      <c r="FR380" s="48" t="n">
        <f aca="false">MIN(MAX((HP379*(1+HP$5/Setup!$C$36)+IF($V380=49,N($F380),0))-DT380,0),MAX($P380-SUM(DV380:FQ380),0))</f>
        <v>0</v>
      </c>
      <c r="FS380" s="48" t="n">
        <f aca="false">MIN(MAX((HQ379*(1+HQ$5/Setup!$C$36)+IF($V380=50,N($F380),0))-DU380,0),MAX($P380-SUM(DV380:FR380),0))</f>
        <v>0</v>
      </c>
      <c r="FT380" s="48" t="n">
        <f aca="false">IF((FT379*(1+FT$5/Setup!$C$36)+IF($V380=1,N($F380),0))-BX380-DV380&lt;0.005,0,(FT379*(1+FT$5/Setup!$C$36)+IF($V380=1,N($F380),0))-BX380-DV380)</f>
        <v>0</v>
      </c>
      <c r="FU380" s="48" t="n">
        <f aca="false">IF((FU379*(1+FU$5/Setup!$C$36)+IF($V380=2,N($F380),0))-BY380-DW380&lt;0.005,0,(FU379*(1+FU$5/Setup!$C$36)+IF($V380=2,N($F380),0))-BY380-DW380)</f>
        <v>0</v>
      </c>
      <c r="FV380" s="48" t="n">
        <f aca="false">IF((FV379*(1+FV$5/Setup!$C$36)+IF($V380=3,N($F380),0))-BZ380-DX380&lt;0.005,0,(FV379*(1+FV$5/Setup!$C$36)+IF($V380=3,N($F380),0))-BZ380-DX380)</f>
        <v>0</v>
      </c>
      <c r="FW380" s="48" t="n">
        <f aca="false">IF((FW379*(1+FW$5/Setup!$C$36)+IF($V380=4,N($F380),0))-CA380-DY380&lt;0.005,0,(FW379*(1+FW$5/Setup!$C$36)+IF($V380=4,N($F380),0))-CA380-DY380)</f>
        <v>0</v>
      </c>
      <c r="FX380" s="48" t="n">
        <f aca="false">IF((FX379*(1+FX$5/Setup!$C$36)+IF($V380=5,N($F380),0))-CB380-DZ380&lt;0.005,0,(FX379*(1+FX$5/Setup!$C$36)+IF($V380=5,N($F380),0))-CB380-DZ380)</f>
        <v>0</v>
      </c>
      <c r="FY380" s="48" t="n">
        <f aca="false">IF((FY379*(1+FY$5/Setup!$C$36)+IF($V380=6,N($F380),0))-CC380-EA380&lt;0.005,0,(FY379*(1+FY$5/Setup!$C$36)+IF($V380=6,N($F380),0))-CC380-EA380)</f>
        <v>0</v>
      </c>
      <c r="FZ380" s="48" t="n">
        <f aca="false">IF((FZ379*(1+FZ$5/Setup!$C$36)+IF($V380=7,N($F380),0))-CD380-EB380&lt;0.005,0,(FZ379*(1+FZ$5/Setup!$C$36)+IF($V380=7,N($F380),0))-CD380-EB380)</f>
        <v>0</v>
      </c>
      <c r="GA380" s="48" t="n">
        <f aca="false">IF((GA379*(1+GA$5/Setup!$C$36)+IF($V380=8,N($F380),0))-CE380-EC380&lt;0.005,0,(GA379*(1+GA$5/Setup!$C$36)+IF($V380=8,N($F380),0))-CE380-EC380)</f>
        <v>0</v>
      </c>
      <c r="GB380" s="48" t="n">
        <f aca="false">IF((GB379*(1+GB$5/Setup!$C$36)+IF($V380=9,N($F380),0))-CF380-ED380&lt;0.005,0,(GB379*(1+GB$5/Setup!$C$36)+IF($V380=9,N($F380),0))-CF380-ED380)</f>
        <v>0</v>
      </c>
      <c r="GC380" s="48" t="n">
        <f aca="false">IF((GC379*(1+GC$5/Setup!$C$36)+IF($V380=10,N($F380),0))-CG380-EE380&lt;0.005,0,(GC379*(1+GC$5/Setup!$C$36)+IF($V380=10,N($F380),0))-CG380-EE380)</f>
        <v>0</v>
      </c>
      <c r="GD380" s="48" t="n">
        <f aca="false">IF((GD379*(1+GD$5/Setup!$C$36)+IF($V380=11,N($F380),0))-CH380-EF380&lt;0.005,0,(GD379*(1+GD$5/Setup!$C$36)+IF($V380=11,N($F380),0))-CH380-EF380)</f>
        <v>0</v>
      </c>
      <c r="GE380" s="48" t="n">
        <f aca="false">IF((GE379*(1+GE$5/Setup!$C$36)+IF($V380=12,N($F380),0))-CI380-EG380&lt;0.005,0,(GE379*(1+GE$5/Setup!$C$36)+IF($V380=12,N($F380),0))-CI380-EG380)</f>
        <v>0</v>
      </c>
      <c r="GF380" s="48" t="n">
        <f aca="false">IF((GF379*(1+GF$5/Setup!$C$36)+IF($V380=13,N($F380),0))-CJ380-EH380&lt;0.005,0,(GF379*(1+GF$5/Setup!$C$36)+IF($V380=13,N($F380),0))-CJ380-EH380)</f>
        <v>0</v>
      </c>
      <c r="GG380" s="48" t="n">
        <f aca="false">IF((GG379*(1+GG$5/Setup!$C$36)+IF($V380=14,N($F380),0))-CK380-EI380&lt;0.005,0,(GG379*(1+GG$5/Setup!$C$36)+IF($V380=14,N($F380),0))-CK380-EI380)</f>
        <v>0</v>
      </c>
      <c r="GH380" s="48" t="n">
        <f aca="false">IF((GH379*(1+GH$5/Setup!$C$36)+IF($V380=15,N($F380),0))-CL380-EJ380&lt;0.005,0,(GH379*(1+GH$5/Setup!$C$36)+IF($V380=15,N($F380),0))-CL380-EJ380)</f>
        <v>0</v>
      </c>
      <c r="GI380" s="48" t="n">
        <f aca="false">IF((GI379*(1+GI$5/Setup!$C$36)+IF($V380=16,N($F380),0))-CM380-EK380&lt;0.005,0,(GI379*(1+GI$5/Setup!$C$36)+IF($V380=16,N($F380),0))-CM380-EK380)</f>
        <v>0</v>
      </c>
      <c r="GJ380" s="48" t="n">
        <f aca="false">IF((GJ379*(1+GJ$5/Setup!$C$36)+IF($V380=17,N($F380),0))-CN380-EL380&lt;0.005,0,(GJ379*(1+GJ$5/Setup!$C$36)+IF($V380=17,N($F380),0))-CN380-EL380)</f>
        <v>0</v>
      </c>
      <c r="GK380" s="48" t="n">
        <f aca="false">IF((GK379*(1+GK$5/Setup!$C$36)+IF($V380=18,N($F380),0))-CO380-EM380&lt;0.005,0,(GK379*(1+GK$5/Setup!$C$36)+IF($V380=18,N($F380),0))-CO380-EM380)</f>
        <v>0</v>
      </c>
      <c r="GL380" s="48" t="n">
        <f aca="false">IF((GL379*(1+GL$5/Setup!$C$36)+IF($V380=19,N($F380),0))-CP380-EN380&lt;0.005,0,(GL379*(1+GL$5/Setup!$C$36)+IF($V380=19,N($F380),0))-CP380-EN380)</f>
        <v>0</v>
      </c>
      <c r="GM380" s="48" t="n">
        <f aca="false">IF((GM379*(1+GM$5/Setup!$C$36)+IF($V380=20,N($F380),0))-CQ380-EO380&lt;0.005,0,(GM379*(1+GM$5/Setup!$C$36)+IF($V380=20,N($F380),0))-CQ380-EO380)</f>
        <v>0</v>
      </c>
      <c r="GN380" s="48" t="n">
        <f aca="false">IF((GN379*(1+GN$5/Setup!$C$36)+IF($V380=21,N($F380),0))-CR380-EP380&lt;0.005,0,(GN379*(1+GN$5/Setup!$C$36)+IF($V380=21,N($F380),0))-CR380-EP380)</f>
        <v>0</v>
      </c>
      <c r="GO380" s="48" t="n">
        <f aca="false">IF((GO379*(1+GO$5/Setup!$C$36)+IF($V380=22,N($F380),0))-CS380-EQ380&lt;0.005,0,(GO379*(1+GO$5/Setup!$C$36)+IF($V380=22,N($F380),0))-CS380-EQ380)</f>
        <v>0</v>
      </c>
      <c r="GP380" s="48" t="n">
        <f aca="false">IF((GP379*(1+GP$5/Setup!$C$36)+IF($V380=23,N($F380),0))-CT380-ER380&lt;0.005,0,(GP379*(1+GP$5/Setup!$C$36)+IF($V380=23,N($F380),0))-CT380-ER380)</f>
        <v>0</v>
      </c>
      <c r="GQ380" s="48" t="n">
        <f aca="false">IF((GQ379*(1+GQ$5/Setup!$C$36)+IF($V380=24,N($F380),0))-CU380-ES380&lt;0.005,0,(GQ379*(1+GQ$5/Setup!$C$36)+IF($V380=24,N($F380),0))-CU380-ES380)</f>
        <v>0</v>
      </c>
      <c r="GR380" s="48" t="n">
        <f aca="false">IF((GR379*(1+GR$5/Setup!$C$36)+IF($V380=25,N($F380),0))-CV380-ET380&lt;0.005,0,(GR379*(1+GR$5/Setup!$C$36)+IF($V380=25,N($F380),0))-CV380-ET380)</f>
        <v>0</v>
      </c>
      <c r="GS380" s="48" t="n">
        <f aca="false">IF((GS379*(1+GS$5/Setup!$C$36)+IF($V380=26,N($F380),0))-CW380-EU380&lt;0.005,0,(GS379*(1+GS$5/Setup!$C$36)+IF($V380=26,N($F380),0))-CW380-EU380)</f>
        <v>0</v>
      </c>
      <c r="GT380" s="48" t="n">
        <f aca="false">IF((GT379*(1+GT$5/Setup!$C$36)+IF($V380=27,N($F380),0))-CX380-EV380&lt;0.005,0,(GT379*(1+GT$5/Setup!$C$36)+IF($V380=27,N($F380),0))-CX380-EV380)</f>
        <v>0</v>
      </c>
      <c r="GU380" s="48" t="n">
        <f aca="false">IF((GU379*(1+GU$5/Setup!$C$36)+IF($V380=28,N($F380),0))-CY380-EW380&lt;0.005,0,(GU379*(1+GU$5/Setup!$C$36)+IF($V380=28,N($F380),0))-CY380-EW380)</f>
        <v>0</v>
      </c>
      <c r="GV380" s="48" t="n">
        <f aca="false">IF((GV379*(1+GV$5/Setup!$C$36)+IF($V380=29,N($F380),0))-CZ380-EX380&lt;0.005,0,(GV379*(1+GV$5/Setup!$C$36)+IF($V380=29,N($F380),0))-CZ380-EX380)</f>
        <v>0</v>
      </c>
      <c r="GW380" s="48" t="n">
        <f aca="false">IF((GW379*(1+GW$5/Setup!$C$36)+IF($V380=30,N($F380),0))-DA380-EY380&lt;0.005,0,(GW379*(1+GW$5/Setup!$C$36)+IF($V380=30,N($F380),0))-DA380-EY380)</f>
        <v>0</v>
      </c>
      <c r="GX380" s="48" t="n">
        <f aca="false">IF((GX379*(1+GX$5/Setup!$C$36)+IF($V380=31,N($F380),0))-DB380-EZ380&lt;0.005,0,(GX379*(1+GX$5/Setup!$C$36)+IF($V380=31,N($F380),0))-DB380-EZ380)</f>
        <v>0</v>
      </c>
      <c r="GY380" s="48" t="n">
        <f aca="false">IF((GY379*(1+GY$5/Setup!$C$36)+IF($V380=32,N($F380),0))-DC380-FA380&lt;0.005,0,(GY379*(1+GY$5/Setup!$C$36)+IF($V380=32,N($F380),0))-DC380-FA380)</f>
        <v>0</v>
      </c>
      <c r="GZ380" s="48" t="n">
        <f aca="false">IF((GZ379*(1+GZ$5/Setup!$C$36)+IF($V380=33,N($F380),0))-DD380-FB380&lt;0.005,0,(GZ379*(1+GZ$5/Setup!$C$36)+IF($V380=33,N($F380),0))-DD380-FB380)</f>
        <v>0</v>
      </c>
      <c r="HA380" s="48" t="n">
        <f aca="false">IF((HA379*(1+HA$5/Setup!$C$36)+IF($V380=34,N($F380),0))-DE380-FC380&lt;0.005,0,(HA379*(1+HA$5/Setup!$C$36)+IF($V380=34,N($F380),0))-DE380-FC380)</f>
        <v>0</v>
      </c>
      <c r="HB380" s="48" t="n">
        <f aca="false">IF((HB379*(1+HB$5/Setup!$C$36)+IF($V380=35,N($F380),0))-DF380-FD380&lt;0.005,0,(HB379*(1+HB$5/Setup!$C$36)+IF($V380=35,N($F380),0))-DF380-FD380)</f>
        <v>0</v>
      </c>
      <c r="HC380" s="48" t="n">
        <f aca="false">IF((HC379*(1+HC$5/Setup!$C$36)+IF($V380=36,N($F380),0))-DG380-FE380&lt;0.005,0,(HC379*(1+HC$5/Setup!$C$36)+IF($V380=36,N($F380),0))-DG380-FE380)</f>
        <v>0</v>
      </c>
      <c r="HD380" s="48" t="n">
        <f aca="false">IF((HD379*(1+HD$5/Setup!$C$36)+IF($V380=37,N($F380),0))-DH380-FF380&lt;0.005,0,(HD379*(1+HD$5/Setup!$C$36)+IF($V380=37,N($F380),0))-DH380-FF380)</f>
        <v>0</v>
      </c>
      <c r="HE380" s="48" t="n">
        <f aca="false">IF((HE379*(1+HE$5/Setup!$C$36)+IF($V380=38,N($F380),0))-DI380-FG380&lt;0.005,0,(HE379*(1+HE$5/Setup!$C$36)+IF($V380=38,N($F380),0))-DI380-FG380)</f>
        <v>0</v>
      </c>
      <c r="HF380" s="48" t="n">
        <f aca="false">IF((HF379*(1+HF$5/Setup!$C$36)+IF($V380=39,N($F380),0))-DJ380-FH380&lt;0.005,0,(HF379*(1+HF$5/Setup!$C$36)+IF($V380=39,N($F380),0))-DJ380-FH380)</f>
        <v>0</v>
      </c>
      <c r="HG380" s="48" t="n">
        <f aca="false">IF((HG379*(1+HG$5/Setup!$C$36)+IF($V380=40,N($F380),0))-DK380-FI380&lt;0.005,0,(HG379*(1+HG$5/Setup!$C$36)+IF($V380=40,N($F380),0))-DK380-FI380)</f>
        <v>0</v>
      </c>
      <c r="HH380" s="48" t="n">
        <f aca="false">IF((HH379*(1+HH$5/Setup!$C$36)+IF($V380=41,N($F380),0))-DL380-FJ380&lt;0.005,0,(HH379*(1+HH$5/Setup!$C$36)+IF($V380=41,N($F380),0))-DL380-FJ380)</f>
        <v>0</v>
      </c>
      <c r="HI380" s="48" t="n">
        <f aca="false">IF((HI379*(1+HI$5/Setup!$C$36)+IF($V380=42,N($F380),0))-DM380-FK380&lt;0.005,0,(HI379*(1+HI$5/Setup!$C$36)+IF($V380=42,N($F380),0))-DM380-FK380)</f>
        <v>0</v>
      </c>
      <c r="HJ380" s="48" t="n">
        <f aca="false">IF((HJ379*(1+HJ$5/Setup!$C$36)+IF($V380=43,N($F380),0))-DN380-FL380&lt;0.005,0,(HJ379*(1+HJ$5/Setup!$C$36)+IF($V380=43,N($F380),0))-DN380-FL380)</f>
        <v>0</v>
      </c>
      <c r="HK380" s="48" t="n">
        <f aca="false">IF((HK379*(1+HK$5/Setup!$C$36)+IF($V380=44,N($F380),0))-DO380-FM380&lt;0.005,0,(HK379*(1+HK$5/Setup!$C$36)+IF($V380=44,N($F380),0))-DO380-FM380)</f>
        <v>0</v>
      </c>
      <c r="HL380" s="48" t="n">
        <f aca="false">IF((HL379*(1+HL$5/Setup!$C$36)+IF($V380=45,N($F380),0))-DP380-FN380&lt;0.005,0,(HL379*(1+HL$5/Setup!$C$36)+IF($V380=45,N($F380),0))-DP380-FN380)</f>
        <v>0</v>
      </c>
      <c r="HM380" s="48" t="n">
        <f aca="false">IF((HM379*(1+HM$5/Setup!$C$36)+IF($V380=46,N($F380),0))-DQ380-FO380&lt;0.005,0,(HM379*(1+HM$5/Setup!$C$36)+IF($V380=46,N($F380),0))-DQ380-FO380)</f>
        <v>0</v>
      </c>
      <c r="HN380" s="48" t="n">
        <f aca="false">IF((HN379*(1+HN$5/Setup!$C$36)+IF($V380=47,N($F380),0))-DR380-FP380&lt;0.005,0,(HN379*(1+HN$5/Setup!$C$36)+IF($V380=47,N($F380),0))-DR380-FP380)</f>
        <v>0</v>
      </c>
      <c r="HO380" s="48" t="n">
        <f aca="false">IF((HO379*(1+HO$5/Setup!$C$36)+IF($V380=48,N($F380),0))-DS380-FQ380&lt;0.005,0,(HO379*(1+HO$5/Setup!$C$36)+IF($V380=48,N($F380),0))-DS380-FQ380)</f>
        <v>0</v>
      </c>
      <c r="HP380" s="48" t="n">
        <f aca="false">IF((HP379*(1+HP$5/Setup!$C$36)+IF($V380=49,N($F380),0))-DT380-FR380&lt;0.005,0,(HP379*(1+HP$5/Setup!$C$36)+IF($V380=49,N($F380),0))-DT380-FR380)</f>
        <v>0</v>
      </c>
      <c r="HQ380" s="48" t="n">
        <f aca="false">IF((HQ379*(1+HQ$5/Setup!$C$36)+IF($V380=50,N($F380),0))-DU380-FS380&lt;0.005,0,(HQ379*(1+HQ$5/Setup!$C$36)+IF($V380=50,N($F380),0))-DU380-FS380)</f>
        <v>0</v>
      </c>
    </row>
    <row r="381" customFormat="false" ht="15" hidden="false" customHeight="false" outlineLevel="0" collapsed="false">
      <c r="A381" s="44" t="n">
        <v>373</v>
      </c>
      <c r="B381" s="45" t="n">
        <f aca="false">IF(Setup!$C$7="Every month",EDATE(Setup!$C$8,($A381-1)),IF(Setup!$C$7="Twice a month",DATE(YEAR(Setup!$C$8),MONTH(Setup!$C$8)+INT((($A381-1)+Setup!$C$41)/2),MIN(IF(MOD(($A381-1)+Setup!$C$41,2)=0,Setup!$C$39,Setup!$C$40),DAY(EOMONTH(DATE(YEAR(Setup!$C$8),MONTH(Setup!$C$8)+INT((($A381-1)+Setup!$C$41)/2),1),0)))),Setup!$C$8+($A381-1)*IF(Setup!$C$7="Every week",7,14)))</f>
        <v>51533</v>
      </c>
      <c r="C381" s="45" t="n">
        <f aca="false">IF(Setup!$C$7="Every month",EDATE(Setup!$C$8,$A381),IF(Setup!$C$7="Twice a month",DATE(YEAR(Setup!$C$8),MONTH(Setup!$C$8)+INT(($A381+Setup!$C$41)/2),MIN(IF(MOD($A381+Setup!$C$41,2)=0,Setup!$C$39,Setup!$C$40),DAY(EOMONTH(DATE(YEAR(Setup!$C$8),MONTH(Setup!$C$8)+INT(($A381+Setup!$C$41)/2),1),0)))),Setup!$C$8+$A381*IF(Setup!$C$7="Every week",7,14)))</f>
        <v>51547</v>
      </c>
      <c r="D381" s="46"/>
      <c r="E381" s="47"/>
      <c r="F381" s="47"/>
      <c r="G381" s="47"/>
      <c r="H381" s="47"/>
      <c r="I381" s="48" t="n">
        <f aca="false">N(Setup!$C$11)+N(E381)</f>
        <v>100</v>
      </c>
      <c r="J381" s="48" t="n">
        <f aca="false">MIN(Setup!$C$37,MAX(I381,0))</f>
        <v>9.23076923076923</v>
      </c>
      <c r="K381" s="48" t="n">
        <f aca="false">MIN(MAX(N(Setup!$C$14)-L380,0),MAX(I381-J381,0))</f>
        <v>0</v>
      </c>
      <c r="L381" s="48" t="n">
        <f aca="false">L380+K381-N(G381)</f>
        <v>500</v>
      </c>
      <c r="M381" s="48" t="n">
        <f aca="false">M380+J381-N(H381)</f>
        <v>3443.07692307691</v>
      </c>
      <c r="N381" s="48" t="n">
        <f aca="false">SUM(BX381:DU381)</f>
        <v>0</v>
      </c>
      <c r="O381" s="48" t="n">
        <f aca="false">SUM(Z381:BW381)-N381</f>
        <v>25</v>
      </c>
      <c r="P381" s="48" t="n">
        <f aca="false">MAX(I381-J381-K381,0)+O381</f>
        <v>115.769230769231</v>
      </c>
      <c r="Q381" s="48" t="n">
        <f aca="false">SUM(DV381:FS381)</f>
        <v>0</v>
      </c>
      <c r="R381" s="49" t="n">
        <f aca="false">N381+J381+K381+Q381</f>
        <v>9.23076923076923</v>
      </c>
      <c r="S381" s="48" t="n">
        <f aca="false">T381-T380-N(F381)+N381+Q381</f>
        <v>0</v>
      </c>
      <c r="T381" s="49" t="n">
        <f aca="false">SUM(FT381:HQ381)</f>
        <v>0</v>
      </c>
      <c r="U381" s="44" t="str">
        <f aca="false">IF(T380&lt;0.005,"",INDEX(Helpers!$C$2:$C$51,IF(_xlfn.MINIFS($DV$6:$FS$6,DV381:FS381,"&gt;0.005")=0,V381,_xlfn.MINIFS($DV$6:$FS$6,DV381:FS381,"&gt;0.005"))))</f>
        <v/>
      </c>
      <c r="V381" s="44" t="n">
        <f aca="false">IF(_xlfn.MINIFS($FT$6:$HQ$6,FT380:HQ380,"&gt;0.005")=0,1,_xlfn.MINIFS($FT$6:$HQ$6,FT380:HQ380,"&gt;0.005"))</f>
        <v>1</v>
      </c>
      <c r="W381" s="44" t="n">
        <f aca="false">IF(AND(D381&lt;&gt;"Paid",T380&gt;0.005),1,0)</f>
        <v>0</v>
      </c>
      <c r="X381" s="48" t="n">
        <f aca="false">SUMPRODUCT(((Helpers!$G$2:$G$51*(1+(Helpers!$D$2:$D$51+0.000000001)/12)^(($B381-Setup!$C$8)/(365.25/12))-Helpers!$E$2:$E$51*((1+(Helpers!$D$2:$D$51+0.000000001)/12)^(($B381-Setup!$C$8)/(365.25/12))-1)/((Helpers!$D$2:$D$51+0.000000001)/12))&gt;0)*(Helpers!$G$2:$G$51*(1+(Helpers!$D$2:$D$51+0.000000001)/12)^(($B381-Setup!$C$8)/(365.25/12))-Helpers!$E$2:$E$51*((1+(Helpers!$D$2:$D$51+0.000000001)/12)^(($B381-Setup!$C$8)/(365.25/12))-1)/((Helpers!$D$2:$D$51+0.000000001)/12)))</f>
        <v>0</v>
      </c>
      <c r="Y381" s="48"/>
      <c r="Z381" s="48" t="n">
        <f aca="false">IF(OR(N(Z$5)=0,Z$6=""),0,Z$5*((DATE(YEAR($B381),MONTH($B381),MIN(Z$6,DAY(EOMONTH($B381,0))))&gt;=$B381)*(DATE(YEAR($B381),MONTH($B381),MIN(Z$6,DAY(EOMONTH($B381,0))))&lt;$C381)+(DATE(YEAR($B381),MONTH($B381)+1,MIN(Z$6,DAY(EOMONTH($B381,1))))&gt;=$B381)*(DATE(YEAR($B381),MONTH($B381)+1,MIN(Z$6,DAY(EOMONTH($B381,1))))&lt;$C381)))</f>
        <v>25</v>
      </c>
      <c r="AA381" s="48" t="n">
        <f aca="false">IF(OR(N(AA$5)=0,AA$6=""),0,AA$5*((DATE(YEAR($B381),MONTH($B381),MIN(AA$6,DAY(EOMONTH($B381,0))))&gt;=$B381)*(DATE(YEAR($B381),MONTH($B381),MIN(AA$6,DAY(EOMONTH($B381,0))))&lt;$C381)+(DATE(YEAR($B381),MONTH($B381)+1,MIN(AA$6,DAY(EOMONTH($B381,1))))&gt;=$B381)*(DATE(YEAR($B381),MONTH($B381)+1,MIN(AA$6,DAY(EOMONTH($B381,1))))&lt;$C381)))</f>
        <v>0</v>
      </c>
      <c r="AB381" s="48" t="n">
        <f aca="false">IF(OR(N(AB$5)=0,AB$6=""),0,AB$5*((DATE(YEAR($B381),MONTH($B381),MIN(AB$6,DAY(EOMONTH($B381,0))))&gt;=$B381)*(DATE(YEAR($B381),MONTH($B381),MIN(AB$6,DAY(EOMONTH($B381,0))))&lt;$C381)+(DATE(YEAR($B381),MONTH($B381)+1,MIN(AB$6,DAY(EOMONTH($B381,1))))&gt;=$B381)*(DATE(YEAR($B381),MONTH($B381)+1,MIN(AB$6,DAY(EOMONTH($B381,1))))&lt;$C381)))</f>
        <v>0</v>
      </c>
      <c r="AC381" s="48" t="n">
        <f aca="false">IF(OR(N(AC$5)=0,AC$6=""),0,AC$5*((DATE(YEAR($B381),MONTH($B381),MIN(AC$6,DAY(EOMONTH($B381,0))))&gt;=$B381)*(DATE(YEAR($B381),MONTH($B381),MIN(AC$6,DAY(EOMONTH($B381,0))))&lt;$C381)+(DATE(YEAR($B381),MONTH($B381)+1,MIN(AC$6,DAY(EOMONTH($B381,1))))&gt;=$B381)*(DATE(YEAR($B381),MONTH($B381)+1,MIN(AC$6,DAY(EOMONTH($B381,1))))&lt;$C381)))</f>
        <v>0</v>
      </c>
      <c r="AD381" s="48" t="n">
        <f aca="false">IF(OR(N(AD$5)=0,AD$6=""),0,AD$5*((DATE(YEAR($B381),MONTH($B381),MIN(AD$6,DAY(EOMONTH($B381,0))))&gt;=$B381)*(DATE(YEAR($B381),MONTH($B381),MIN(AD$6,DAY(EOMONTH($B381,0))))&lt;$C381)+(DATE(YEAR($B381),MONTH($B381)+1,MIN(AD$6,DAY(EOMONTH($B381,1))))&gt;=$B381)*(DATE(YEAR($B381),MONTH($B381)+1,MIN(AD$6,DAY(EOMONTH($B381,1))))&lt;$C381)))</f>
        <v>0</v>
      </c>
      <c r="AE381" s="48" t="n">
        <f aca="false">IF(OR(N(AE$5)=0,AE$6=""),0,AE$5*((DATE(YEAR($B381),MONTH($B381),MIN(AE$6,DAY(EOMONTH($B381,0))))&gt;=$B381)*(DATE(YEAR($B381),MONTH($B381),MIN(AE$6,DAY(EOMONTH($B381,0))))&lt;$C381)+(DATE(YEAR($B381),MONTH($B381)+1,MIN(AE$6,DAY(EOMONTH($B381,1))))&gt;=$B381)*(DATE(YEAR($B381),MONTH($B381)+1,MIN(AE$6,DAY(EOMONTH($B381,1))))&lt;$C381)))</f>
        <v>0</v>
      </c>
      <c r="AF381" s="48" t="n">
        <f aca="false">IF(OR(N(AF$5)=0,AF$6=""),0,AF$5*((DATE(YEAR($B381),MONTH($B381),MIN(AF$6,DAY(EOMONTH($B381,0))))&gt;=$B381)*(DATE(YEAR($B381),MONTH($B381),MIN(AF$6,DAY(EOMONTH($B381,0))))&lt;$C381)+(DATE(YEAR($B381),MONTH($B381)+1,MIN(AF$6,DAY(EOMONTH($B381,1))))&gt;=$B381)*(DATE(YEAR($B381),MONTH($B381)+1,MIN(AF$6,DAY(EOMONTH($B381,1))))&lt;$C381)))</f>
        <v>0</v>
      </c>
      <c r="AG381" s="48" t="n">
        <f aca="false">IF(OR(N(AG$5)=0,AG$6=""),0,AG$5*((DATE(YEAR($B381),MONTH($B381),MIN(AG$6,DAY(EOMONTH($B381,0))))&gt;=$B381)*(DATE(YEAR($B381),MONTH($B381),MIN(AG$6,DAY(EOMONTH($B381,0))))&lt;$C381)+(DATE(YEAR($B381),MONTH($B381)+1,MIN(AG$6,DAY(EOMONTH($B381,1))))&gt;=$B381)*(DATE(YEAR($B381),MONTH($B381)+1,MIN(AG$6,DAY(EOMONTH($B381,1))))&lt;$C381)))</f>
        <v>0</v>
      </c>
      <c r="AH381" s="48" t="n">
        <f aca="false">IF(OR(N(AH$5)=0,AH$6=""),0,AH$5*((DATE(YEAR($B381),MONTH($B381),MIN(AH$6,DAY(EOMONTH($B381,0))))&gt;=$B381)*(DATE(YEAR($B381),MONTH($B381),MIN(AH$6,DAY(EOMONTH($B381,0))))&lt;$C381)+(DATE(YEAR($B381),MONTH($B381)+1,MIN(AH$6,DAY(EOMONTH($B381,1))))&gt;=$B381)*(DATE(YEAR($B381),MONTH($B381)+1,MIN(AH$6,DAY(EOMONTH($B381,1))))&lt;$C381)))</f>
        <v>0</v>
      </c>
      <c r="AI381" s="48" t="n">
        <f aca="false">IF(OR(N(AI$5)=0,AI$6=""),0,AI$5*((DATE(YEAR($B381),MONTH($B381),MIN(AI$6,DAY(EOMONTH($B381,0))))&gt;=$B381)*(DATE(YEAR($B381),MONTH($B381),MIN(AI$6,DAY(EOMONTH($B381,0))))&lt;$C381)+(DATE(YEAR($B381),MONTH($B381)+1,MIN(AI$6,DAY(EOMONTH($B381,1))))&gt;=$B381)*(DATE(YEAR($B381),MONTH($B381)+1,MIN(AI$6,DAY(EOMONTH($B381,1))))&lt;$C381)))</f>
        <v>0</v>
      </c>
      <c r="AJ381" s="48" t="n">
        <f aca="false">IF(OR(N(AJ$5)=0,AJ$6=""),0,AJ$5*((DATE(YEAR($B381),MONTH($B381),MIN(AJ$6,DAY(EOMONTH($B381,0))))&gt;=$B381)*(DATE(YEAR($B381),MONTH($B381),MIN(AJ$6,DAY(EOMONTH($B381,0))))&lt;$C381)+(DATE(YEAR($B381),MONTH($B381)+1,MIN(AJ$6,DAY(EOMONTH($B381,1))))&gt;=$B381)*(DATE(YEAR($B381),MONTH($B381)+1,MIN(AJ$6,DAY(EOMONTH($B381,1))))&lt;$C381)))</f>
        <v>0</v>
      </c>
      <c r="AK381" s="48" t="n">
        <f aca="false">IF(OR(N(AK$5)=0,AK$6=""),0,AK$5*((DATE(YEAR($B381),MONTH($B381),MIN(AK$6,DAY(EOMONTH($B381,0))))&gt;=$B381)*(DATE(YEAR($B381),MONTH($B381),MIN(AK$6,DAY(EOMONTH($B381,0))))&lt;$C381)+(DATE(YEAR($B381),MONTH($B381)+1,MIN(AK$6,DAY(EOMONTH($B381,1))))&gt;=$B381)*(DATE(YEAR($B381),MONTH($B381)+1,MIN(AK$6,DAY(EOMONTH($B381,1))))&lt;$C381)))</f>
        <v>0</v>
      </c>
      <c r="AL381" s="48" t="n">
        <f aca="false">IF(OR(N(AL$5)=0,AL$6=""),0,AL$5*((DATE(YEAR($B381),MONTH($B381),MIN(AL$6,DAY(EOMONTH($B381,0))))&gt;=$B381)*(DATE(YEAR($B381),MONTH($B381),MIN(AL$6,DAY(EOMONTH($B381,0))))&lt;$C381)+(DATE(YEAR($B381),MONTH($B381)+1,MIN(AL$6,DAY(EOMONTH($B381,1))))&gt;=$B381)*(DATE(YEAR($B381),MONTH($B381)+1,MIN(AL$6,DAY(EOMONTH($B381,1))))&lt;$C381)))</f>
        <v>0</v>
      </c>
      <c r="AM381" s="48" t="n">
        <f aca="false">IF(OR(N(AM$5)=0,AM$6=""),0,AM$5*((DATE(YEAR($B381),MONTH($B381),MIN(AM$6,DAY(EOMONTH($B381,0))))&gt;=$B381)*(DATE(YEAR($B381),MONTH($B381),MIN(AM$6,DAY(EOMONTH($B381,0))))&lt;$C381)+(DATE(YEAR($B381),MONTH($B381)+1,MIN(AM$6,DAY(EOMONTH($B381,1))))&gt;=$B381)*(DATE(YEAR($B381),MONTH($B381)+1,MIN(AM$6,DAY(EOMONTH($B381,1))))&lt;$C381)))</f>
        <v>0</v>
      </c>
      <c r="AN381" s="48" t="n">
        <f aca="false">IF(OR(N(AN$5)=0,AN$6=""),0,AN$5*((DATE(YEAR($B381),MONTH($B381),MIN(AN$6,DAY(EOMONTH($B381,0))))&gt;=$B381)*(DATE(YEAR($B381),MONTH($B381),MIN(AN$6,DAY(EOMONTH($B381,0))))&lt;$C381)+(DATE(YEAR($B381),MONTH($B381)+1,MIN(AN$6,DAY(EOMONTH($B381,1))))&gt;=$B381)*(DATE(YEAR($B381),MONTH($B381)+1,MIN(AN$6,DAY(EOMONTH($B381,1))))&lt;$C381)))</f>
        <v>0</v>
      </c>
      <c r="AO381" s="48" t="n">
        <f aca="false">IF(OR(N(AO$5)=0,AO$6=""),0,AO$5*((DATE(YEAR($B381),MONTH($B381),MIN(AO$6,DAY(EOMONTH($B381,0))))&gt;=$B381)*(DATE(YEAR($B381),MONTH($B381),MIN(AO$6,DAY(EOMONTH($B381,0))))&lt;$C381)+(DATE(YEAR($B381),MONTH($B381)+1,MIN(AO$6,DAY(EOMONTH($B381,1))))&gt;=$B381)*(DATE(YEAR($B381),MONTH($B381)+1,MIN(AO$6,DAY(EOMONTH($B381,1))))&lt;$C381)))</f>
        <v>0</v>
      </c>
      <c r="AP381" s="48" t="n">
        <f aca="false">IF(OR(N(AP$5)=0,AP$6=""),0,AP$5*((DATE(YEAR($B381),MONTH($B381),MIN(AP$6,DAY(EOMONTH($B381,0))))&gt;=$B381)*(DATE(YEAR($B381),MONTH($B381),MIN(AP$6,DAY(EOMONTH($B381,0))))&lt;$C381)+(DATE(YEAR($B381),MONTH($B381)+1,MIN(AP$6,DAY(EOMONTH($B381,1))))&gt;=$B381)*(DATE(YEAR($B381),MONTH($B381)+1,MIN(AP$6,DAY(EOMONTH($B381,1))))&lt;$C381)))</f>
        <v>0</v>
      </c>
      <c r="AQ381" s="48" t="n">
        <f aca="false">IF(OR(N(AQ$5)=0,AQ$6=""),0,AQ$5*((DATE(YEAR($B381),MONTH($B381),MIN(AQ$6,DAY(EOMONTH($B381,0))))&gt;=$B381)*(DATE(YEAR($B381),MONTH($B381),MIN(AQ$6,DAY(EOMONTH($B381,0))))&lt;$C381)+(DATE(YEAR($B381),MONTH($B381)+1,MIN(AQ$6,DAY(EOMONTH($B381,1))))&gt;=$B381)*(DATE(YEAR($B381),MONTH($B381)+1,MIN(AQ$6,DAY(EOMONTH($B381,1))))&lt;$C381)))</f>
        <v>0</v>
      </c>
      <c r="AR381" s="48" t="n">
        <f aca="false">IF(OR(N(AR$5)=0,AR$6=""),0,AR$5*((DATE(YEAR($B381),MONTH($B381),MIN(AR$6,DAY(EOMONTH($B381,0))))&gt;=$B381)*(DATE(YEAR($B381),MONTH($B381),MIN(AR$6,DAY(EOMONTH($B381,0))))&lt;$C381)+(DATE(YEAR($B381),MONTH($B381)+1,MIN(AR$6,DAY(EOMONTH($B381,1))))&gt;=$B381)*(DATE(YEAR($B381),MONTH($B381)+1,MIN(AR$6,DAY(EOMONTH($B381,1))))&lt;$C381)))</f>
        <v>0</v>
      </c>
      <c r="AS381" s="48" t="n">
        <f aca="false">IF(OR(N(AS$5)=0,AS$6=""),0,AS$5*((DATE(YEAR($B381),MONTH($B381),MIN(AS$6,DAY(EOMONTH($B381,0))))&gt;=$B381)*(DATE(YEAR($B381),MONTH($B381),MIN(AS$6,DAY(EOMONTH($B381,0))))&lt;$C381)+(DATE(YEAR($B381),MONTH($B381)+1,MIN(AS$6,DAY(EOMONTH($B381,1))))&gt;=$B381)*(DATE(YEAR($B381),MONTH($B381)+1,MIN(AS$6,DAY(EOMONTH($B381,1))))&lt;$C381)))</f>
        <v>0</v>
      </c>
      <c r="AT381" s="48" t="n">
        <f aca="false">IF(OR(N(AT$5)=0,AT$6=""),0,AT$5*((DATE(YEAR($B381),MONTH($B381),MIN(AT$6,DAY(EOMONTH($B381,0))))&gt;=$B381)*(DATE(YEAR($B381),MONTH($B381),MIN(AT$6,DAY(EOMONTH($B381,0))))&lt;$C381)+(DATE(YEAR($B381),MONTH($B381)+1,MIN(AT$6,DAY(EOMONTH($B381,1))))&gt;=$B381)*(DATE(YEAR($B381),MONTH($B381)+1,MIN(AT$6,DAY(EOMONTH($B381,1))))&lt;$C381)))</f>
        <v>0</v>
      </c>
      <c r="AU381" s="48" t="n">
        <f aca="false">IF(OR(N(AU$5)=0,AU$6=""),0,AU$5*((DATE(YEAR($B381),MONTH($B381),MIN(AU$6,DAY(EOMONTH($B381,0))))&gt;=$B381)*(DATE(YEAR($B381),MONTH($B381),MIN(AU$6,DAY(EOMONTH($B381,0))))&lt;$C381)+(DATE(YEAR($B381),MONTH($B381)+1,MIN(AU$6,DAY(EOMONTH($B381,1))))&gt;=$B381)*(DATE(YEAR($B381),MONTH($B381)+1,MIN(AU$6,DAY(EOMONTH($B381,1))))&lt;$C381)))</f>
        <v>0</v>
      </c>
      <c r="AV381" s="48" t="n">
        <f aca="false">IF(OR(N(AV$5)=0,AV$6=""),0,AV$5*((DATE(YEAR($B381),MONTH($B381),MIN(AV$6,DAY(EOMONTH($B381,0))))&gt;=$B381)*(DATE(YEAR($B381),MONTH($B381),MIN(AV$6,DAY(EOMONTH($B381,0))))&lt;$C381)+(DATE(YEAR($B381),MONTH($B381)+1,MIN(AV$6,DAY(EOMONTH($B381,1))))&gt;=$B381)*(DATE(YEAR($B381),MONTH($B381)+1,MIN(AV$6,DAY(EOMONTH($B381,1))))&lt;$C381)))</f>
        <v>0</v>
      </c>
      <c r="AW381" s="48" t="n">
        <f aca="false">IF(OR(N(AW$5)=0,AW$6=""),0,AW$5*((DATE(YEAR($B381),MONTH($B381),MIN(AW$6,DAY(EOMONTH($B381,0))))&gt;=$B381)*(DATE(YEAR($B381),MONTH($B381),MIN(AW$6,DAY(EOMONTH($B381,0))))&lt;$C381)+(DATE(YEAR($B381),MONTH($B381)+1,MIN(AW$6,DAY(EOMONTH($B381,1))))&gt;=$B381)*(DATE(YEAR($B381),MONTH($B381)+1,MIN(AW$6,DAY(EOMONTH($B381,1))))&lt;$C381)))</f>
        <v>0</v>
      </c>
      <c r="AX381" s="48" t="n">
        <f aca="false">IF(OR(N(AX$5)=0,AX$6=""),0,AX$5*((DATE(YEAR($B381),MONTH($B381),MIN(AX$6,DAY(EOMONTH($B381,0))))&gt;=$B381)*(DATE(YEAR($B381),MONTH($B381),MIN(AX$6,DAY(EOMONTH($B381,0))))&lt;$C381)+(DATE(YEAR($B381),MONTH($B381)+1,MIN(AX$6,DAY(EOMONTH($B381,1))))&gt;=$B381)*(DATE(YEAR($B381),MONTH($B381)+1,MIN(AX$6,DAY(EOMONTH($B381,1))))&lt;$C381)))</f>
        <v>0</v>
      </c>
      <c r="AY381" s="48" t="n">
        <f aca="false">IF(OR(N(AY$5)=0,AY$6=""),0,AY$5*((DATE(YEAR($B381),MONTH($B381),MIN(AY$6,DAY(EOMONTH($B381,0))))&gt;=$B381)*(DATE(YEAR($B381),MONTH($B381),MIN(AY$6,DAY(EOMONTH($B381,0))))&lt;$C381)+(DATE(YEAR($B381),MONTH($B381)+1,MIN(AY$6,DAY(EOMONTH($B381,1))))&gt;=$B381)*(DATE(YEAR($B381),MONTH($B381)+1,MIN(AY$6,DAY(EOMONTH($B381,1))))&lt;$C381)))</f>
        <v>0</v>
      </c>
      <c r="AZ381" s="48" t="n">
        <f aca="false">IF(OR(N(AZ$5)=0,AZ$6=""),0,AZ$5*((DATE(YEAR($B381),MONTH($B381),MIN(AZ$6,DAY(EOMONTH($B381,0))))&gt;=$B381)*(DATE(YEAR($B381),MONTH($B381),MIN(AZ$6,DAY(EOMONTH($B381,0))))&lt;$C381)+(DATE(YEAR($B381),MONTH($B381)+1,MIN(AZ$6,DAY(EOMONTH($B381,1))))&gt;=$B381)*(DATE(YEAR($B381),MONTH($B381)+1,MIN(AZ$6,DAY(EOMONTH($B381,1))))&lt;$C381)))</f>
        <v>0</v>
      </c>
      <c r="BA381" s="48" t="n">
        <f aca="false">IF(OR(N(BA$5)=0,BA$6=""),0,BA$5*((DATE(YEAR($B381),MONTH($B381),MIN(BA$6,DAY(EOMONTH($B381,0))))&gt;=$B381)*(DATE(YEAR($B381),MONTH($B381),MIN(BA$6,DAY(EOMONTH($B381,0))))&lt;$C381)+(DATE(YEAR($B381),MONTH($B381)+1,MIN(BA$6,DAY(EOMONTH($B381,1))))&gt;=$B381)*(DATE(YEAR($B381),MONTH($B381)+1,MIN(BA$6,DAY(EOMONTH($B381,1))))&lt;$C381)))</f>
        <v>0</v>
      </c>
      <c r="BB381" s="48" t="n">
        <f aca="false">IF(OR(N(BB$5)=0,BB$6=""),0,BB$5*((DATE(YEAR($B381),MONTH($B381),MIN(BB$6,DAY(EOMONTH($B381,0))))&gt;=$B381)*(DATE(YEAR($B381),MONTH($B381),MIN(BB$6,DAY(EOMONTH($B381,0))))&lt;$C381)+(DATE(YEAR($B381),MONTH($B381)+1,MIN(BB$6,DAY(EOMONTH($B381,1))))&gt;=$B381)*(DATE(YEAR($B381),MONTH($B381)+1,MIN(BB$6,DAY(EOMONTH($B381,1))))&lt;$C381)))</f>
        <v>0</v>
      </c>
      <c r="BC381" s="48" t="n">
        <f aca="false">IF(OR(N(BC$5)=0,BC$6=""),0,BC$5*((DATE(YEAR($B381),MONTH($B381),MIN(BC$6,DAY(EOMONTH($B381,0))))&gt;=$B381)*(DATE(YEAR($B381),MONTH($B381),MIN(BC$6,DAY(EOMONTH($B381,0))))&lt;$C381)+(DATE(YEAR($B381),MONTH($B381)+1,MIN(BC$6,DAY(EOMONTH($B381,1))))&gt;=$B381)*(DATE(YEAR($B381),MONTH($B381)+1,MIN(BC$6,DAY(EOMONTH($B381,1))))&lt;$C381)))</f>
        <v>0</v>
      </c>
      <c r="BD381" s="48" t="n">
        <f aca="false">IF(OR(N(BD$5)=0,BD$6=""),0,BD$5*((DATE(YEAR($B381),MONTH($B381),MIN(BD$6,DAY(EOMONTH($B381,0))))&gt;=$B381)*(DATE(YEAR($B381),MONTH($B381),MIN(BD$6,DAY(EOMONTH($B381,0))))&lt;$C381)+(DATE(YEAR($B381),MONTH($B381)+1,MIN(BD$6,DAY(EOMONTH($B381,1))))&gt;=$B381)*(DATE(YEAR($B381),MONTH($B381)+1,MIN(BD$6,DAY(EOMONTH($B381,1))))&lt;$C381)))</f>
        <v>0</v>
      </c>
      <c r="BE381" s="48" t="n">
        <f aca="false">IF(OR(N(BE$5)=0,BE$6=""),0,BE$5*((DATE(YEAR($B381),MONTH($B381),MIN(BE$6,DAY(EOMONTH($B381,0))))&gt;=$B381)*(DATE(YEAR($B381),MONTH($B381),MIN(BE$6,DAY(EOMONTH($B381,0))))&lt;$C381)+(DATE(YEAR($B381),MONTH($B381)+1,MIN(BE$6,DAY(EOMONTH($B381,1))))&gt;=$B381)*(DATE(YEAR($B381),MONTH($B381)+1,MIN(BE$6,DAY(EOMONTH($B381,1))))&lt;$C381)))</f>
        <v>0</v>
      </c>
      <c r="BF381" s="48" t="n">
        <f aca="false">IF(OR(N(BF$5)=0,BF$6=""),0,BF$5*((DATE(YEAR($B381),MONTH($B381),MIN(BF$6,DAY(EOMONTH($B381,0))))&gt;=$B381)*(DATE(YEAR($B381),MONTH($B381),MIN(BF$6,DAY(EOMONTH($B381,0))))&lt;$C381)+(DATE(YEAR($B381),MONTH($B381)+1,MIN(BF$6,DAY(EOMONTH($B381,1))))&gt;=$B381)*(DATE(YEAR($B381),MONTH($B381)+1,MIN(BF$6,DAY(EOMONTH($B381,1))))&lt;$C381)))</f>
        <v>0</v>
      </c>
      <c r="BG381" s="48" t="n">
        <f aca="false">IF(OR(N(BG$5)=0,BG$6=""),0,BG$5*((DATE(YEAR($B381),MONTH($B381),MIN(BG$6,DAY(EOMONTH($B381,0))))&gt;=$B381)*(DATE(YEAR($B381),MONTH($B381),MIN(BG$6,DAY(EOMONTH($B381,0))))&lt;$C381)+(DATE(YEAR($B381),MONTH($B381)+1,MIN(BG$6,DAY(EOMONTH($B381,1))))&gt;=$B381)*(DATE(YEAR($B381),MONTH($B381)+1,MIN(BG$6,DAY(EOMONTH($B381,1))))&lt;$C381)))</f>
        <v>0</v>
      </c>
      <c r="BH381" s="48" t="n">
        <f aca="false">IF(OR(N(BH$5)=0,BH$6=""),0,BH$5*((DATE(YEAR($B381),MONTH($B381),MIN(BH$6,DAY(EOMONTH($B381,0))))&gt;=$B381)*(DATE(YEAR($B381),MONTH($B381),MIN(BH$6,DAY(EOMONTH($B381,0))))&lt;$C381)+(DATE(YEAR($B381),MONTH($B381)+1,MIN(BH$6,DAY(EOMONTH($B381,1))))&gt;=$B381)*(DATE(YEAR($B381),MONTH($B381)+1,MIN(BH$6,DAY(EOMONTH($B381,1))))&lt;$C381)))</f>
        <v>0</v>
      </c>
      <c r="BI381" s="48" t="n">
        <f aca="false">IF(OR(N(BI$5)=0,BI$6=""),0,BI$5*((DATE(YEAR($B381),MONTH($B381),MIN(BI$6,DAY(EOMONTH($B381,0))))&gt;=$B381)*(DATE(YEAR($B381),MONTH($B381),MIN(BI$6,DAY(EOMONTH($B381,0))))&lt;$C381)+(DATE(YEAR($B381),MONTH($B381)+1,MIN(BI$6,DAY(EOMONTH($B381,1))))&gt;=$B381)*(DATE(YEAR($B381),MONTH($B381)+1,MIN(BI$6,DAY(EOMONTH($B381,1))))&lt;$C381)))</f>
        <v>0</v>
      </c>
      <c r="BJ381" s="48" t="n">
        <f aca="false">IF(OR(N(BJ$5)=0,BJ$6=""),0,BJ$5*((DATE(YEAR($B381),MONTH($B381),MIN(BJ$6,DAY(EOMONTH($B381,0))))&gt;=$B381)*(DATE(YEAR($B381),MONTH($B381),MIN(BJ$6,DAY(EOMONTH($B381,0))))&lt;$C381)+(DATE(YEAR($B381),MONTH($B381)+1,MIN(BJ$6,DAY(EOMONTH($B381,1))))&gt;=$B381)*(DATE(YEAR($B381),MONTH($B381)+1,MIN(BJ$6,DAY(EOMONTH($B381,1))))&lt;$C381)))</f>
        <v>0</v>
      </c>
      <c r="BK381" s="48" t="n">
        <f aca="false">IF(OR(N(BK$5)=0,BK$6=""),0,BK$5*((DATE(YEAR($B381),MONTH($B381),MIN(BK$6,DAY(EOMONTH($B381,0))))&gt;=$B381)*(DATE(YEAR($B381),MONTH($B381),MIN(BK$6,DAY(EOMONTH($B381,0))))&lt;$C381)+(DATE(YEAR($B381),MONTH($B381)+1,MIN(BK$6,DAY(EOMONTH($B381,1))))&gt;=$B381)*(DATE(YEAR($B381),MONTH($B381)+1,MIN(BK$6,DAY(EOMONTH($B381,1))))&lt;$C381)))</f>
        <v>0</v>
      </c>
      <c r="BL381" s="48" t="n">
        <f aca="false">IF(OR(N(BL$5)=0,BL$6=""),0,BL$5*((DATE(YEAR($B381),MONTH($B381),MIN(BL$6,DAY(EOMONTH($B381,0))))&gt;=$B381)*(DATE(YEAR($B381),MONTH($B381),MIN(BL$6,DAY(EOMONTH($B381,0))))&lt;$C381)+(DATE(YEAR($B381),MONTH($B381)+1,MIN(BL$6,DAY(EOMONTH($B381,1))))&gt;=$B381)*(DATE(YEAR($B381),MONTH($B381)+1,MIN(BL$6,DAY(EOMONTH($B381,1))))&lt;$C381)))</f>
        <v>0</v>
      </c>
      <c r="BM381" s="48" t="n">
        <f aca="false">IF(OR(N(BM$5)=0,BM$6=""),0,BM$5*((DATE(YEAR($B381),MONTH($B381),MIN(BM$6,DAY(EOMONTH($B381,0))))&gt;=$B381)*(DATE(YEAR($B381),MONTH($B381),MIN(BM$6,DAY(EOMONTH($B381,0))))&lt;$C381)+(DATE(YEAR($B381),MONTH($B381)+1,MIN(BM$6,DAY(EOMONTH($B381,1))))&gt;=$B381)*(DATE(YEAR($B381),MONTH($B381)+1,MIN(BM$6,DAY(EOMONTH($B381,1))))&lt;$C381)))</f>
        <v>0</v>
      </c>
      <c r="BN381" s="48" t="n">
        <f aca="false">IF(OR(N(BN$5)=0,BN$6=""),0,BN$5*((DATE(YEAR($B381),MONTH($B381),MIN(BN$6,DAY(EOMONTH($B381,0))))&gt;=$B381)*(DATE(YEAR($B381),MONTH($B381),MIN(BN$6,DAY(EOMONTH($B381,0))))&lt;$C381)+(DATE(YEAR($B381),MONTH($B381)+1,MIN(BN$6,DAY(EOMONTH($B381,1))))&gt;=$B381)*(DATE(YEAR($B381),MONTH($B381)+1,MIN(BN$6,DAY(EOMONTH($B381,1))))&lt;$C381)))</f>
        <v>0</v>
      </c>
      <c r="BO381" s="48" t="n">
        <f aca="false">IF(OR(N(BO$5)=0,BO$6=""),0,BO$5*((DATE(YEAR($B381),MONTH($B381),MIN(BO$6,DAY(EOMONTH($B381,0))))&gt;=$B381)*(DATE(YEAR($B381),MONTH($B381),MIN(BO$6,DAY(EOMONTH($B381,0))))&lt;$C381)+(DATE(YEAR($B381),MONTH($B381)+1,MIN(BO$6,DAY(EOMONTH($B381,1))))&gt;=$B381)*(DATE(YEAR($B381),MONTH($B381)+1,MIN(BO$6,DAY(EOMONTH($B381,1))))&lt;$C381)))</f>
        <v>0</v>
      </c>
      <c r="BP381" s="48" t="n">
        <f aca="false">IF(OR(N(BP$5)=0,BP$6=""),0,BP$5*((DATE(YEAR($B381),MONTH($B381),MIN(BP$6,DAY(EOMONTH($B381,0))))&gt;=$B381)*(DATE(YEAR($B381),MONTH($B381),MIN(BP$6,DAY(EOMONTH($B381,0))))&lt;$C381)+(DATE(YEAR($B381),MONTH($B381)+1,MIN(BP$6,DAY(EOMONTH($B381,1))))&gt;=$B381)*(DATE(YEAR($B381),MONTH($B381)+1,MIN(BP$6,DAY(EOMONTH($B381,1))))&lt;$C381)))</f>
        <v>0</v>
      </c>
      <c r="BQ381" s="48" t="n">
        <f aca="false">IF(OR(N(BQ$5)=0,BQ$6=""),0,BQ$5*((DATE(YEAR($B381),MONTH($B381),MIN(BQ$6,DAY(EOMONTH($B381,0))))&gt;=$B381)*(DATE(YEAR($B381),MONTH($B381),MIN(BQ$6,DAY(EOMONTH($B381,0))))&lt;$C381)+(DATE(YEAR($B381),MONTH($B381)+1,MIN(BQ$6,DAY(EOMONTH($B381,1))))&gt;=$B381)*(DATE(YEAR($B381),MONTH($B381)+1,MIN(BQ$6,DAY(EOMONTH($B381,1))))&lt;$C381)))</f>
        <v>0</v>
      </c>
      <c r="BR381" s="48" t="n">
        <f aca="false">IF(OR(N(BR$5)=0,BR$6=""),0,BR$5*((DATE(YEAR($B381),MONTH($B381),MIN(BR$6,DAY(EOMONTH($B381,0))))&gt;=$B381)*(DATE(YEAR($B381),MONTH($B381),MIN(BR$6,DAY(EOMONTH($B381,0))))&lt;$C381)+(DATE(YEAR($B381),MONTH($B381)+1,MIN(BR$6,DAY(EOMONTH($B381,1))))&gt;=$B381)*(DATE(YEAR($B381),MONTH($B381)+1,MIN(BR$6,DAY(EOMONTH($B381,1))))&lt;$C381)))</f>
        <v>0</v>
      </c>
      <c r="BS381" s="48" t="n">
        <f aca="false">IF(OR(N(BS$5)=0,BS$6=""),0,BS$5*((DATE(YEAR($B381),MONTH($B381),MIN(BS$6,DAY(EOMONTH($B381,0))))&gt;=$B381)*(DATE(YEAR($B381),MONTH($B381),MIN(BS$6,DAY(EOMONTH($B381,0))))&lt;$C381)+(DATE(YEAR($B381),MONTH($B381)+1,MIN(BS$6,DAY(EOMONTH($B381,1))))&gt;=$B381)*(DATE(YEAR($B381),MONTH($B381)+1,MIN(BS$6,DAY(EOMONTH($B381,1))))&lt;$C381)))</f>
        <v>0</v>
      </c>
      <c r="BT381" s="48" t="n">
        <f aca="false">IF(OR(N(BT$5)=0,BT$6=""),0,BT$5*((DATE(YEAR($B381),MONTH($B381),MIN(BT$6,DAY(EOMONTH($B381,0))))&gt;=$B381)*(DATE(YEAR($B381),MONTH($B381),MIN(BT$6,DAY(EOMONTH($B381,0))))&lt;$C381)+(DATE(YEAR($B381),MONTH($B381)+1,MIN(BT$6,DAY(EOMONTH($B381,1))))&gt;=$B381)*(DATE(YEAR($B381),MONTH($B381)+1,MIN(BT$6,DAY(EOMONTH($B381,1))))&lt;$C381)))</f>
        <v>0</v>
      </c>
      <c r="BU381" s="48" t="n">
        <f aca="false">IF(OR(N(BU$5)=0,BU$6=""),0,BU$5*((DATE(YEAR($B381),MONTH($B381),MIN(BU$6,DAY(EOMONTH($B381,0))))&gt;=$B381)*(DATE(YEAR($B381),MONTH($B381),MIN(BU$6,DAY(EOMONTH($B381,0))))&lt;$C381)+(DATE(YEAR($B381),MONTH($B381)+1,MIN(BU$6,DAY(EOMONTH($B381,1))))&gt;=$B381)*(DATE(YEAR($B381),MONTH($B381)+1,MIN(BU$6,DAY(EOMONTH($B381,1))))&lt;$C381)))</f>
        <v>0</v>
      </c>
      <c r="BV381" s="48" t="n">
        <f aca="false">IF(OR(N(BV$5)=0,BV$6=""),0,BV$5*((DATE(YEAR($B381),MONTH($B381),MIN(BV$6,DAY(EOMONTH($B381,0))))&gt;=$B381)*(DATE(YEAR($B381),MONTH($B381),MIN(BV$6,DAY(EOMONTH($B381,0))))&lt;$C381)+(DATE(YEAR($B381),MONTH($B381)+1,MIN(BV$6,DAY(EOMONTH($B381,1))))&gt;=$B381)*(DATE(YEAR($B381),MONTH($B381)+1,MIN(BV$6,DAY(EOMONTH($B381,1))))&lt;$C381)))</f>
        <v>0</v>
      </c>
      <c r="BW381" s="48" t="n">
        <f aca="false">IF(OR(N(BW$5)=0,BW$6=""),0,BW$5*((DATE(YEAR($B381),MONTH($B381),MIN(BW$6,DAY(EOMONTH($B381,0))))&gt;=$B381)*(DATE(YEAR($B381),MONTH($B381),MIN(BW$6,DAY(EOMONTH($B381,0))))&lt;$C381)+(DATE(YEAR($B381),MONTH($B381)+1,MIN(BW$6,DAY(EOMONTH($B381,1))))&gt;=$B381)*(DATE(YEAR($B381),MONTH($B381)+1,MIN(BW$6,DAY(EOMONTH($B381,1))))&lt;$C381)))</f>
        <v>0</v>
      </c>
      <c r="BX381" s="48" t="n">
        <f aca="false">MIN(Z381,(FT380*(1+FT$5/Setup!$C$36)+IF($V381=1,N($F381),0)))</f>
        <v>0</v>
      </c>
      <c r="BY381" s="48" t="n">
        <f aca="false">MIN(AA381,(FU380*(1+FU$5/Setup!$C$36)+IF($V381=2,N($F381),0)))</f>
        <v>0</v>
      </c>
      <c r="BZ381" s="48" t="n">
        <f aca="false">MIN(AB381,(FV380*(1+FV$5/Setup!$C$36)+IF($V381=3,N($F381),0)))</f>
        <v>0</v>
      </c>
      <c r="CA381" s="48" t="n">
        <f aca="false">MIN(AC381,(FW380*(1+FW$5/Setup!$C$36)+IF($V381=4,N($F381),0)))</f>
        <v>0</v>
      </c>
      <c r="CB381" s="48" t="n">
        <f aca="false">MIN(AD381,(FX380*(1+FX$5/Setup!$C$36)+IF($V381=5,N($F381),0)))</f>
        <v>0</v>
      </c>
      <c r="CC381" s="48" t="n">
        <f aca="false">MIN(AE381,(FY380*(1+FY$5/Setup!$C$36)+IF($V381=6,N($F381),0)))</f>
        <v>0</v>
      </c>
      <c r="CD381" s="48" t="n">
        <f aca="false">MIN(AF381,(FZ380*(1+FZ$5/Setup!$C$36)+IF($V381=7,N($F381),0)))</f>
        <v>0</v>
      </c>
      <c r="CE381" s="48" t="n">
        <f aca="false">MIN(AG381,(GA380*(1+GA$5/Setup!$C$36)+IF($V381=8,N($F381),0)))</f>
        <v>0</v>
      </c>
      <c r="CF381" s="48" t="n">
        <f aca="false">MIN(AH381,(GB380*(1+GB$5/Setup!$C$36)+IF($V381=9,N($F381),0)))</f>
        <v>0</v>
      </c>
      <c r="CG381" s="48" t="n">
        <f aca="false">MIN(AI381,(GC380*(1+GC$5/Setup!$C$36)+IF($V381=10,N($F381),0)))</f>
        <v>0</v>
      </c>
      <c r="CH381" s="48" t="n">
        <f aca="false">MIN(AJ381,(GD380*(1+GD$5/Setup!$C$36)+IF($V381=11,N($F381),0)))</f>
        <v>0</v>
      </c>
      <c r="CI381" s="48" t="n">
        <f aca="false">MIN(AK381,(GE380*(1+GE$5/Setup!$C$36)+IF($V381=12,N($F381),0)))</f>
        <v>0</v>
      </c>
      <c r="CJ381" s="48" t="n">
        <f aca="false">MIN(AL381,(GF380*(1+GF$5/Setup!$C$36)+IF($V381=13,N($F381),0)))</f>
        <v>0</v>
      </c>
      <c r="CK381" s="48" t="n">
        <f aca="false">MIN(AM381,(GG380*(1+GG$5/Setup!$C$36)+IF($V381=14,N($F381),0)))</f>
        <v>0</v>
      </c>
      <c r="CL381" s="48" t="n">
        <f aca="false">MIN(AN381,(GH380*(1+GH$5/Setup!$C$36)+IF($V381=15,N($F381),0)))</f>
        <v>0</v>
      </c>
      <c r="CM381" s="48" t="n">
        <f aca="false">MIN(AO381,(GI380*(1+GI$5/Setup!$C$36)+IF($V381=16,N($F381),0)))</f>
        <v>0</v>
      </c>
      <c r="CN381" s="48" t="n">
        <f aca="false">MIN(AP381,(GJ380*(1+GJ$5/Setup!$C$36)+IF($V381=17,N($F381),0)))</f>
        <v>0</v>
      </c>
      <c r="CO381" s="48" t="n">
        <f aca="false">MIN(AQ381,(GK380*(1+GK$5/Setup!$C$36)+IF($V381=18,N($F381),0)))</f>
        <v>0</v>
      </c>
      <c r="CP381" s="48" t="n">
        <f aca="false">MIN(AR381,(GL380*(1+GL$5/Setup!$C$36)+IF($V381=19,N($F381),0)))</f>
        <v>0</v>
      </c>
      <c r="CQ381" s="48" t="n">
        <f aca="false">MIN(AS381,(GM380*(1+GM$5/Setup!$C$36)+IF($V381=20,N($F381),0)))</f>
        <v>0</v>
      </c>
      <c r="CR381" s="48" t="n">
        <f aca="false">MIN(AT381,(GN380*(1+GN$5/Setup!$C$36)+IF($V381=21,N($F381),0)))</f>
        <v>0</v>
      </c>
      <c r="CS381" s="48" t="n">
        <f aca="false">MIN(AU381,(GO380*(1+GO$5/Setup!$C$36)+IF($V381=22,N($F381),0)))</f>
        <v>0</v>
      </c>
      <c r="CT381" s="48" t="n">
        <f aca="false">MIN(AV381,(GP380*(1+GP$5/Setup!$C$36)+IF($V381=23,N($F381),0)))</f>
        <v>0</v>
      </c>
      <c r="CU381" s="48" t="n">
        <f aca="false">MIN(AW381,(GQ380*(1+GQ$5/Setup!$C$36)+IF($V381=24,N($F381),0)))</f>
        <v>0</v>
      </c>
      <c r="CV381" s="48" t="n">
        <f aca="false">MIN(AX381,(GR380*(1+GR$5/Setup!$C$36)+IF($V381=25,N($F381),0)))</f>
        <v>0</v>
      </c>
      <c r="CW381" s="48" t="n">
        <f aca="false">MIN(AY381,(GS380*(1+GS$5/Setup!$C$36)+IF($V381=26,N($F381),0)))</f>
        <v>0</v>
      </c>
      <c r="CX381" s="48" t="n">
        <f aca="false">MIN(AZ381,(GT380*(1+GT$5/Setup!$C$36)+IF($V381=27,N($F381),0)))</f>
        <v>0</v>
      </c>
      <c r="CY381" s="48" t="n">
        <f aca="false">MIN(BA381,(GU380*(1+GU$5/Setup!$C$36)+IF($V381=28,N($F381),0)))</f>
        <v>0</v>
      </c>
      <c r="CZ381" s="48" t="n">
        <f aca="false">MIN(BB381,(GV380*(1+GV$5/Setup!$C$36)+IF($V381=29,N($F381),0)))</f>
        <v>0</v>
      </c>
      <c r="DA381" s="48" t="n">
        <f aca="false">MIN(BC381,(GW380*(1+GW$5/Setup!$C$36)+IF($V381=30,N($F381),0)))</f>
        <v>0</v>
      </c>
      <c r="DB381" s="48" t="n">
        <f aca="false">MIN(BD381,(GX380*(1+GX$5/Setup!$C$36)+IF($V381=31,N($F381),0)))</f>
        <v>0</v>
      </c>
      <c r="DC381" s="48" t="n">
        <f aca="false">MIN(BE381,(GY380*(1+GY$5/Setup!$C$36)+IF($V381=32,N($F381),0)))</f>
        <v>0</v>
      </c>
      <c r="DD381" s="48" t="n">
        <f aca="false">MIN(BF381,(GZ380*(1+GZ$5/Setup!$C$36)+IF($V381=33,N($F381),0)))</f>
        <v>0</v>
      </c>
      <c r="DE381" s="48" t="n">
        <f aca="false">MIN(BG381,(HA380*(1+HA$5/Setup!$C$36)+IF($V381=34,N($F381),0)))</f>
        <v>0</v>
      </c>
      <c r="DF381" s="48" t="n">
        <f aca="false">MIN(BH381,(HB380*(1+HB$5/Setup!$C$36)+IF($V381=35,N($F381),0)))</f>
        <v>0</v>
      </c>
      <c r="DG381" s="48" t="n">
        <f aca="false">MIN(BI381,(HC380*(1+HC$5/Setup!$C$36)+IF($V381=36,N($F381),0)))</f>
        <v>0</v>
      </c>
      <c r="DH381" s="48" t="n">
        <f aca="false">MIN(BJ381,(HD380*(1+HD$5/Setup!$C$36)+IF($V381=37,N($F381),0)))</f>
        <v>0</v>
      </c>
      <c r="DI381" s="48" t="n">
        <f aca="false">MIN(BK381,(HE380*(1+HE$5/Setup!$C$36)+IF($V381=38,N($F381),0)))</f>
        <v>0</v>
      </c>
      <c r="DJ381" s="48" t="n">
        <f aca="false">MIN(BL381,(HF380*(1+HF$5/Setup!$C$36)+IF($V381=39,N($F381),0)))</f>
        <v>0</v>
      </c>
      <c r="DK381" s="48" t="n">
        <f aca="false">MIN(BM381,(HG380*(1+HG$5/Setup!$C$36)+IF($V381=40,N($F381),0)))</f>
        <v>0</v>
      </c>
      <c r="DL381" s="48" t="n">
        <f aca="false">MIN(BN381,(HH380*(1+HH$5/Setup!$C$36)+IF($V381=41,N($F381),0)))</f>
        <v>0</v>
      </c>
      <c r="DM381" s="48" t="n">
        <f aca="false">MIN(BO381,(HI380*(1+HI$5/Setup!$C$36)+IF($V381=42,N($F381),0)))</f>
        <v>0</v>
      </c>
      <c r="DN381" s="48" t="n">
        <f aca="false">MIN(BP381,(HJ380*(1+HJ$5/Setup!$C$36)+IF($V381=43,N($F381),0)))</f>
        <v>0</v>
      </c>
      <c r="DO381" s="48" t="n">
        <f aca="false">MIN(BQ381,(HK380*(1+HK$5/Setup!$C$36)+IF($V381=44,N($F381),0)))</f>
        <v>0</v>
      </c>
      <c r="DP381" s="48" t="n">
        <f aca="false">MIN(BR381,(HL380*(1+HL$5/Setup!$C$36)+IF($V381=45,N($F381),0)))</f>
        <v>0</v>
      </c>
      <c r="DQ381" s="48" t="n">
        <f aca="false">MIN(BS381,(HM380*(1+HM$5/Setup!$C$36)+IF($V381=46,N($F381),0)))</f>
        <v>0</v>
      </c>
      <c r="DR381" s="48" t="n">
        <f aca="false">MIN(BT381,(HN380*(1+HN$5/Setup!$C$36)+IF($V381=47,N($F381),0)))</f>
        <v>0</v>
      </c>
      <c r="DS381" s="48" t="n">
        <f aca="false">MIN(BU381,(HO380*(1+HO$5/Setup!$C$36)+IF($V381=48,N($F381),0)))</f>
        <v>0</v>
      </c>
      <c r="DT381" s="48" t="n">
        <f aca="false">MIN(BV381,(HP380*(1+HP$5/Setup!$C$36)+IF($V381=49,N($F381),0)))</f>
        <v>0</v>
      </c>
      <c r="DU381" s="48" t="n">
        <f aca="false">MIN(BW381,(HQ380*(1+HQ$5/Setup!$C$36)+IF($V381=50,N($F381),0)))</f>
        <v>0</v>
      </c>
      <c r="DV381" s="48" t="n">
        <f aca="false">MIN(MAX((FT380*(1+FT$5/Setup!$C$36)+IF($V381=1,N($F381),0))-BX381,0),MAX($P381-0,0))</f>
        <v>0</v>
      </c>
      <c r="DW381" s="48" t="n">
        <f aca="false">MIN(MAX((FU380*(1+FU$5/Setup!$C$36)+IF($V381=2,N($F381),0))-BY381,0),MAX($P381-SUM(DV381:DV381),0))</f>
        <v>0</v>
      </c>
      <c r="DX381" s="48" t="n">
        <f aca="false">MIN(MAX((FV380*(1+FV$5/Setup!$C$36)+IF($V381=3,N($F381),0))-BZ381,0),MAX($P381-SUM(DV381:DW381),0))</f>
        <v>0</v>
      </c>
      <c r="DY381" s="48" t="n">
        <f aca="false">MIN(MAX((FW380*(1+FW$5/Setup!$C$36)+IF($V381=4,N($F381),0))-CA381,0),MAX($P381-SUM(DV381:DX381),0))</f>
        <v>0</v>
      </c>
      <c r="DZ381" s="48" t="n">
        <f aca="false">MIN(MAX((FX380*(1+FX$5/Setup!$C$36)+IF($V381=5,N($F381),0))-CB381,0),MAX($P381-SUM(DV381:DY381),0))</f>
        <v>0</v>
      </c>
      <c r="EA381" s="48" t="n">
        <f aca="false">MIN(MAX((FY380*(1+FY$5/Setup!$C$36)+IF($V381=6,N($F381),0))-CC381,0),MAX($P381-SUM(DV381:DZ381),0))</f>
        <v>0</v>
      </c>
      <c r="EB381" s="48" t="n">
        <f aca="false">MIN(MAX((FZ380*(1+FZ$5/Setup!$C$36)+IF($V381=7,N($F381),0))-CD381,0),MAX($P381-SUM(DV381:EA381),0))</f>
        <v>0</v>
      </c>
      <c r="EC381" s="48" t="n">
        <f aca="false">MIN(MAX((GA380*(1+GA$5/Setup!$C$36)+IF($V381=8,N($F381),0))-CE381,0),MAX($P381-SUM(DV381:EB381),0))</f>
        <v>0</v>
      </c>
      <c r="ED381" s="48" t="n">
        <f aca="false">MIN(MAX((GB380*(1+GB$5/Setup!$C$36)+IF($V381=9,N($F381),0))-CF381,0),MAX($P381-SUM(DV381:EC381),0))</f>
        <v>0</v>
      </c>
      <c r="EE381" s="48" t="n">
        <f aca="false">MIN(MAX((GC380*(1+GC$5/Setup!$C$36)+IF($V381=10,N($F381),0))-CG381,0),MAX($P381-SUM(DV381:ED381),0))</f>
        <v>0</v>
      </c>
      <c r="EF381" s="48" t="n">
        <f aca="false">MIN(MAX((GD380*(1+GD$5/Setup!$C$36)+IF($V381=11,N($F381),0))-CH381,0),MAX($P381-SUM(DV381:EE381),0))</f>
        <v>0</v>
      </c>
      <c r="EG381" s="48" t="n">
        <f aca="false">MIN(MAX((GE380*(1+GE$5/Setup!$C$36)+IF($V381=12,N($F381),0))-CI381,0),MAX($P381-SUM(DV381:EF381),0))</f>
        <v>0</v>
      </c>
      <c r="EH381" s="48" t="n">
        <f aca="false">MIN(MAX((GF380*(1+GF$5/Setup!$C$36)+IF($V381=13,N($F381),0))-CJ381,0),MAX($P381-SUM(DV381:EG381),0))</f>
        <v>0</v>
      </c>
      <c r="EI381" s="48" t="n">
        <f aca="false">MIN(MAX((GG380*(1+GG$5/Setup!$C$36)+IF($V381=14,N($F381),0))-CK381,0),MAX($P381-SUM(DV381:EH381),0))</f>
        <v>0</v>
      </c>
      <c r="EJ381" s="48" t="n">
        <f aca="false">MIN(MAX((GH380*(1+GH$5/Setup!$C$36)+IF($V381=15,N($F381),0))-CL381,0),MAX($P381-SUM(DV381:EI381),0))</f>
        <v>0</v>
      </c>
      <c r="EK381" s="48" t="n">
        <f aca="false">MIN(MAX((GI380*(1+GI$5/Setup!$C$36)+IF($V381=16,N($F381),0))-CM381,0),MAX($P381-SUM(DV381:EJ381),0))</f>
        <v>0</v>
      </c>
      <c r="EL381" s="48" t="n">
        <f aca="false">MIN(MAX((GJ380*(1+GJ$5/Setup!$C$36)+IF($V381=17,N($F381),0))-CN381,0),MAX($P381-SUM(DV381:EK381),0))</f>
        <v>0</v>
      </c>
      <c r="EM381" s="48" t="n">
        <f aca="false">MIN(MAX((GK380*(1+GK$5/Setup!$C$36)+IF($V381=18,N($F381),0))-CO381,0),MAX($P381-SUM(DV381:EL381),0))</f>
        <v>0</v>
      </c>
      <c r="EN381" s="48" t="n">
        <f aca="false">MIN(MAX((GL380*(1+GL$5/Setup!$C$36)+IF($V381=19,N($F381),0))-CP381,0),MAX($P381-SUM(DV381:EM381),0))</f>
        <v>0</v>
      </c>
      <c r="EO381" s="48" t="n">
        <f aca="false">MIN(MAX((GM380*(1+GM$5/Setup!$C$36)+IF($V381=20,N($F381),0))-CQ381,0),MAX($P381-SUM(DV381:EN381),0))</f>
        <v>0</v>
      </c>
      <c r="EP381" s="48" t="n">
        <f aca="false">MIN(MAX((GN380*(1+GN$5/Setup!$C$36)+IF($V381=21,N($F381),0))-CR381,0),MAX($P381-SUM(DV381:EO381),0))</f>
        <v>0</v>
      </c>
      <c r="EQ381" s="48" t="n">
        <f aca="false">MIN(MAX((GO380*(1+GO$5/Setup!$C$36)+IF($V381=22,N($F381),0))-CS381,0),MAX($P381-SUM(DV381:EP381),0))</f>
        <v>0</v>
      </c>
      <c r="ER381" s="48" t="n">
        <f aca="false">MIN(MAX((GP380*(1+GP$5/Setup!$C$36)+IF($V381=23,N($F381),0))-CT381,0),MAX($P381-SUM(DV381:EQ381),0))</f>
        <v>0</v>
      </c>
      <c r="ES381" s="48" t="n">
        <f aca="false">MIN(MAX((GQ380*(1+GQ$5/Setup!$C$36)+IF($V381=24,N($F381),0))-CU381,0),MAX($P381-SUM(DV381:ER381),0))</f>
        <v>0</v>
      </c>
      <c r="ET381" s="48" t="n">
        <f aca="false">MIN(MAX((GR380*(1+GR$5/Setup!$C$36)+IF($V381=25,N($F381),0))-CV381,0),MAX($P381-SUM(DV381:ES381),0))</f>
        <v>0</v>
      </c>
      <c r="EU381" s="48" t="n">
        <f aca="false">MIN(MAX((GS380*(1+GS$5/Setup!$C$36)+IF($V381=26,N($F381),0))-CW381,0),MAX($P381-SUM(DV381:ET381),0))</f>
        <v>0</v>
      </c>
      <c r="EV381" s="48" t="n">
        <f aca="false">MIN(MAX((GT380*(1+GT$5/Setup!$C$36)+IF($V381=27,N($F381),0))-CX381,0),MAX($P381-SUM(DV381:EU381),0))</f>
        <v>0</v>
      </c>
      <c r="EW381" s="48" t="n">
        <f aca="false">MIN(MAX((GU380*(1+GU$5/Setup!$C$36)+IF($V381=28,N($F381),0))-CY381,0),MAX($P381-SUM(DV381:EV381),0))</f>
        <v>0</v>
      </c>
      <c r="EX381" s="48" t="n">
        <f aca="false">MIN(MAX((GV380*(1+GV$5/Setup!$C$36)+IF($V381=29,N($F381),0))-CZ381,0),MAX($P381-SUM(DV381:EW381),0))</f>
        <v>0</v>
      </c>
      <c r="EY381" s="48" t="n">
        <f aca="false">MIN(MAX((GW380*(1+GW$5/Setup!$C$36)+IF($V381=30,N($F381),0))-DA381,0),MAX($P381-SUM(DV381:EX381),0))</f>
        <v>0</v>
      </c>
      <c r="EZ381" s="48" t="n">
        <f aca="false">MIN(MAX((GX380*(1+GX$5/Setup!$C$36)+IF($V381=31,N($F381),0))-DB381,0),MAX($P381-SUM(DV381:EY381),0))</f>
        <v>0</v>
      </c>
      <c r="FA381" s="48" t="n">
        <f aca="false">MIN(MAX((GY380*(1+GY$5/Setup!$C$36)+IF($V381=32,N($F381),0))-DC381,0),MAX($P381-SUM(DV381:EZ381),0))</f>
        <v>0</v>
      </c>
      <c r="FB381" s="48" t="n">
        <f aca="false">MIN(MAX((GZ380*(1+GZ$5/Setup!$C$36)+IF($V381=33,N($F381),0))-DD381,0),MAX($P381-SUM(DV381:FA381),0))</f>
        <v>0</v>
      </c>
      <c r="FC381" s="48" t="n">
        <f aca="false">MIN(MAX((HA380*(1+HA$5/Setup!$C$36)+IF($V381=34,N($F381),0))-DE381,0),MAX($P381-SUM(DV381:FB381),0))</f>
        <v>0</v>
      </c>
      <c r="FD381" s="48" t="n">
        <f aca="false">MIN(MAX((HB380*(1+HB$5/Setup!$C$36)+IF($V381=35,N($F381),0))-DF381,0),MAX($P381-SUM(DV381:FC381),0))</f>
        <v>0</v>
      </c>
      <c r="FE381" s="48" t="n">
        <f aca="false">MIN(MAX((HC380*(1+HC$5/Setup!$C$36)+IF($V381=36,N($F381),0))-DG381,0),MAX($P381-SUM(DV381:FD381),0))</f>
        <v>0</v>
      </c>
      <c r="FF381" s="48" t="n">
        <f aca="false">MIN(MAX((HD380*(1+HD$5/Setup!$C$36)+IF($V381=37,N($F381),0))-DH381,0),MAX($P381-SUM(DV381:FE381),0))</f>
        <v>0</v>
      </c>
      <c r="FG381" s="48" t="n">
        <f aca="false">MIN(MAX((HE380*(1+HE$5/Setup!$C$36)+IF($V381=38,N($F381),0))-DI381,0),MAX($P381-SUM(DV381:FF381),0))</f>
        <v>0</v>
      </c>
      <c r="FH381" s="48" t="n">
        <f aca="false">MIN(MAX((HF380*(1+HF$5/Setup!$C$36)+IF($V381=39,N($F381),0))-DJ381,0),MAX($P381-SUM(DV381:FG381),0))</f>
        <v>0</v>
      </c>
      <c r="FI381" s="48" t="n">
        <f aca="false">MIN(MAX((HG380*(1+HG$5/Setup!$C$36)+IF($V381=40,N($F381),0))-DK381,0),MAX($P381-SUM(DV381:FH381),0))</f>
        <v>0</v>
      </c>
      <c r="FJ381" s="48" t="n">
        <f aca="false">MIN(MAX((HH380*(1+HH$5/Setup!$C$36)+IF($V381=41,N($F381),0))-DL381,0),MAX($P381-SUM(DV381:FI381),0))</f>
        <v>0</v>
      </c>
      <c r="FK381" s="48" t="n">
        <f aca="false">MIN(MAX((HI380*(1+HI$5/Setup!$C$36)+IF($V381=42,N($F381),0))-DM381,0),MAX($P381-SUM(DV381:FJ381),0))</f>
        <v>0</v>
      </c>
      <c r="FL381" s="48" t="n">
        <f aca="false">MIN(MAX((HJ380*(1+HJ$5/Setup!$C$36)+IF($V381=43,N($F381),0))-DN381,0),MAX($P381-SUM(DV381:FK381),0))</f>
        <v>0</v>
      </c>
      <c r="FM381" s="48" t="n">
        <f aca="false">MIN(MAX((HK380*(1+HK$5/Setup!$C$36)+IF($V381=44,N($F381),0))-DO381,0),MAX($P381-SUM(DV381:FL381),0))</f>
        <v>0</v>
      </c>
      <c r="FN381" s="48" t="n">
        <f aca="false">MIN(MAX((HL380*(1+HL$5/Setup!$C$36)+IF($V381=45,N($F381),0))-DP381,0),MAX($P381-SUM(DV381:FM381),0))</f>
        <v>0</v>
      </c>
      <c r="FO381" s="48" t="n">
        <f aca="false">MIN(MAX((HM380*(1+HM$5/Setup!$C$36)+IF($V381=46,N($F381),0))-DQ381,0),MAX($P381-SUM(DV381:FN381),0))</f>
        <v>0</v>
      </c>
      <c r="FP381" s="48" t="n">
        <f aca="false">MIN(MAX((HN380*(1+HN$5/Setup!$C$36)+IF($V381=47,N($F381),0))-DR381,0),MAX($P381-SUM(DV381:FO381),0))</f>
        <v>0</v>
      </c>
      <c r="FQ381" s="48" t="n">
        <f aca="false">MIN(MAX((HO380*(1+HO$5/Setup!$C$36)+IF($V381=48,N($F381),0))-DS381,0),MAX($P381-SUM(DV381:FP381),0))</f>
        <v>0</v>
      </c>
      <c r="FR381" s="48" t="n">
        <f aca="false">MIN(MAX((HP380*(1+HP$5/Setup!$C$36)+IF($V381=49,N($F381),0))-DT381,0),MAX($P381-SUM(DV381:FQ381),0))</f>
        <v>0</v>
      </c>
      <c r="FS381" s="48" t="n">
        <f aca="false">MIN(MAX((HQ380*(1+HQ$5/Setup!$C$36)+IF($V381=50,N($F381),0))-DU381,0),MAX($P381-SUM(DV381:FR381),0))</f>
        <v>0</v>
      </c>
      <c r="FT381" s="48" t="n">
        <f aca="false">IF((FT380*(1+FT$5/Setup!$C$36)+IF($V381=1,N($F381),0))-BX381-DV381&lt;0.005,0,(FT380*(1+FT$5/Setup!$C$36)+IF($V381=1,N($F381),0))-BX381-DV381)</f>
        <v>0</v>
      </c>
      <c r="FU381" s="48" t="n">
        <f aca="false">IF((FU380*(1+FU$5/Setup!$C$36)+IF($V381=2,N($F381),0))-BY381-DW381&lt;0.005,0,(FU380*(1+FU$5/Setup!$C$36)+IF($V381=2,N($F381),0))-BY381-DW381)</f>
        <v>0</v>
      </c>
      <c r="FV381" s="48" t="n">
        <f aca="false">IF((FV380*(1+FV$5/Setup!$C$36)+IF($V381=3,N($F381),0))-BZ381-DX381&lt;0.005,0,(FV380*(1+FV$5/Setup!$C$36)+IF($V381=3,N($F381),0))-BZ381-DX381)</f>
        <v>0</v>
      </c>
      <c r="FW381" s="48" t="n">
        <f aca="false">IF((FW380*(1+FW$5/Setup!$C$36)+IF($V381=4,N($F381),0))-CA381-DY381&lt;0.005,0,(FW380*(1+FW$5/Setup!$C$36)+IF($V381=4,N($F381),0))-CA381-DY381)</f>
        <v>0</v>
      </c>
      <c r="FX381" s="48" t="n">
        <f aca="false">IF((FX380*(1+FX$5/Setup!$C$36)+IF($V381=5,N($F381),0))-CB381-DZ381&lt;0.005,0,(FX380*(1+FX$5/Setup!$C$36)+IF($V381=5,N($F381),0))-CB381-DZ381)</f>
        <v>0</v>
      </c>
      <c r="FY381" s="48" t="n">
        <f aca="false">IF((FY380*(1+FY$5/Setup!$C$36)+IF($V381=6,N($F381),0))-CC381-EA381&lt;0.005,0,(FY380*(1+FY$5/Setup!$C$36)+IF($V381=6,N($F381),0))-CC381-EA381)</f>
        <v>0</v>
      </c>
      <c r="FZ381" s="48" t="n">
        <f aca="false">IF((FZ380*(1+FZ$5/Setup!$C$36)+IF($V381=7,N($F381),0))-CD381-EB381&lt;0.005,0,(FZ380*(1+FZ$5/Setup!$C$36)+IF($V381=7,N($F381),0))-CD381-EB381)</f>
        <v>0</v>
      </c>
      <c r="GA381" s="48" t="n">
        <f aca="false">IF((GA380*(1+GA$5/Setup!$C$36)+IF($V381=8,N($F381),0))-CE381-EC381&lt;0.005,0,(GA380*(1+GA$5/Setup!$C$36)+IF($V381=8,N($F381),0))-CE381-EC381)</f>
        <v>0</v>
      </c>
      <c r="GB381" s="48" t="n">
        <f aca="false">IF((GB380*(1+GB$5/Setup!$C$36)+IF($V381=9,N($F381),0))-CF381-ED381&lt;0.005,0,(GB380*(1+GB$5/Setup!$C$36)+IF($V381=9,N($F381),0))-CF381-ED381)</f>
        <v>0</v>
      </c>
      <c r="GC381" s="48" t="n">
        <f aca="false">IF((GC380*(1+GC$5/Setup!$C$36)+IF($V381=10,N($F381),0))-CG381-EE381&lt;0.005,0,(GC380*(1+GC$5/Setup!$C$36)+IF($V381=10,N($F381),0))-CG381-EE381)</f>
        <v>0</v>
      </c>
      <c r="GD381" s="48" t="n">
        <f aca="false">IF((GD380*(1+GD$5/Setup!$C$36)+IF($V381=11,N($F381),0))-CH381-EF381&lt;0.005,0,(GD380*(1+GD$5/Setup!$C$36)+IF($V381=11,N($F381),0))-CH381-EF381)</f>
        <v>0</v>
      </c>
      <c r="GE381" s="48" t="n">
        <f aca="false">IF((GE380*(1+GE$5/Setup!$C$36)+IF($V381=12,N($F381),0))-CI381-EG381&lt;0.005,0,(GE380*(1+GE$5/Setup!$C$36)+IF($V381=12,N($F381),0))-CI381-EG381)</f>
        <v>0</v>
      </c>
      <c r="GF381" s="48" t="n">
        <f aca="false">IF((GF380*(1+GF$5/Setup!$C$36)+IF($V381=13,N($F381),0))-CJ381-EH381&lt;0.005,0,(GF380*(1+GF$5/Setup!$C$36)+IF($V381=13,N($F381),0))-CJ381-EH381)</f>
        <v>0</v>
      </c>
      <c r="GG381" s="48" t="n">
        <f aca="false">IF((GG380*(1+GG$5/Setup!$C$36)+IF($V381=14,N($F381),0))-CK381-EI381&lt;0.005,0,(GG380*(1+GG$5/Setup!$C$36)+IF($V381=14,N($F381),0))-CK381-EI381)</f>
        <v>0</v>
      </c>
      <c r="GH381" s="48" t="n">
        <f aca="false">IF((GH380*(1+GH$5/Setup!$C$36)+IF($V381=15,N($F381),0))-CL381-EJ381&lt;0.005,0,(GH380*(1+GH$5/Setup!$C$36)+IF($V381=15,N($F381),0))-CL381-EJ381)</f>
        <v>0</v>
      </c>
      <c r="GI381" s="48" t="n">
        <f aca="false">IF((GI380*(1+GI$5/Setup!$C$36)+IF($V381=16,N($F381),0))-CM381-EK381&lt;0.005,0,(GI380*(1+GI$5/Setup!$C$36)+IF($V381=16,N($F381),0))-CM381-EK381)</f>
        <v>0</v>
      </c>
      <c r="GJ381" s="48" t="n">
        <f aca="false">IF((GJ380*(1+GJ$5/Setup!$C$36)+IF($V381=17,N($F381),0))-CN381-EL381&lt;0.005,0,(GJ380*(1+GJ$5/Setup!$C$36)+IF($V381=17,N($F381),0))-CN381-EL381)</f>
        <v>0</v>
      </c>
      <c r="GK381" s="48" t="n">
        <f aca="false">IF((GK380*(1+GK$5/Setup!$C$36)+IF($V381=18,N($F381),0))-CO381-EM381&lt;0.005,0,(GK380*(1+GK$5/Setup!$C$36)+IF($V381=18,N($F381),0))-CO381-EM381)</f>
        <v>0</v>
      </c>
      <c r="GL381" s="48" t="n">
        <f aca="false">IF((GL380*(1+GL$5/Setup!$C$36)+IF($V381=19,N($F381),0))-CP381-EN381&lt;0.005,0,(GL380*(1+GL$5/Setup!$C$36)+IF($V381=19,N($F381),0))-CP381-EN381)</f>
        <v>0</v>
      </c>
      <c r="GM381" s="48" t="n">
        <f aca="false">IF((GM380*(1+GM$5/Setup!$C$36)+IF($V381=20,N($F381),0))-CQ381-EO381&lt;0.005,0,(GM380*(1+GM$5/Setup!$C$36)+IF($V381=20,N($F381),0))-CQ381-EO381)</f>
        <v>0</v>
      </c>
      <c r="GN381" s="48" t="n">
        <f aca="false">IF((GN380*(1+GN$5/Setup!$C$36)+IF($V381=21,N($F381),0))-CR381-EP381&lt;0.005,0,(GN380*(1+GN$5/Setup!$C$36)+IF($V381=21,N($F381),0))-CR381-EP381)</f>
        <v>0</v>
      </c>
      <c r="GO381" s="48" t="n">
        <f aca="false">IF((GO380*(1+GO$5/Setup!$C$36)+IF($V381=22,N($F381),0))-CS381-EQ381&lt;0.005,0,(GO380*(1+GO$5/Setup!$C$36)+IF($V381=22,N($F381),0))-CS381-EQ381)</f>
        <v>0</v>
      </c>
      <c r="GP381" s="48" t="n">
        <f aca="false">IF((GP380*(1+GP$5/Setup!$C$36)+IF($V381=23,N($F381),0))-CT381-ER381&lt;0.005,0,(GP380*(1+GP$5/Setup!$C$36)+IF($V381=23,N($F381),0))-CT381-ER381)</f>
        <v>0</v>
      </c>
      <c r="GQ381" s="48" t="n">
        <f aca="false">IF((GQ380*(1+GQ$5/Setup!$C$36)+IF($V381=24,N($F381),0))-CU381-ES381&lt;0.005,0,(GQ380*(1+GQ$5/Setup!$C$36)+IF($V381=24,N($F381),0))-CU381-ES381)</f>
        <v>0</v>
      </c>
      <c r="GR381" s="48" t="n">
        <f aca="false">IF((GR380*(1+GR$5/Setup!$C$36)+IF($V381=25,N($F381),0))-CV381-ET381&lt;0.005,0,(GR380*(1+GR$5/Setup!$C$36)+IF($V381=25,N($F381),0))-CV381-ET381)</f>
        <v>0</v>
      </c>
      <c r="GS381" s="48" t="n">
        <f aca="false">IF((GS380*(1+GS$5/Setup!$C$36)+IF($V381=26,N($F381),0))-CW381-EU381&lt;0.005,0,(GS380*(1+GS$5/Setup!$C$36)+IF($V381=26,N($F381),0))-CW381-EU381)</f>
        <v>0</v>
      </c>
      <c r="GT381" s="48" t="n">
        <f aca="false">IF((GT380*(1+GT$5/Setup!$C$36)+IF($V381=27,N($F381),0))-CX381-EV381&lt;0.005,0,(GT380*(1+GT$5/Setup!$C$36)+IF($V381=27,N($F381),0))-CX381-EV381)</f>
        <v>0</v>
      </c>
      <c r="GU381" s="48" t="n">
        <f aca="false">IF((GU380*(1+GU$5/Setup!$C$36)+IF($V381=28,N($F381),0))-CY381-EW381&lt;0.005,0,(GU380*(1+GU$5/Setup!$C$36)+IF($V381=28,N($F381),0))-CY381-EW381)</f>
        <v>0</v>
      </c>
      <c r="GV381" s="48" t="n">
        <f aca="false">IF((GV380*(1+GV$5/Setup!$C$36)+IF($V381=29,N($F381),0))-CZ381-EX381&lt;0.005,0,(GV380*(1+GV$5/Setup!$C$36)+IF($V381=29,N($F381),0))-CZ381-EX381)</f>
        <v>0</v>
      </c>
      <c r="GW381" s="48" t="n">
        <f aca="false">IF((GW380*(1+GW$5/Setup!$C$36)+IF($V381=30,N($F381),0))-DA381-EY381&lt;0.005,0,(GW380*(1+GW$5/Setup!$C$36)+IF($V381=30,N($F381),0))-DA381-EY381)</f>
        <v>0</v>
      </c>
      <c r="GX381" s="48" t="n">
        <f aca="false">IF((GX380*(1+GX$5/Setup!$C$36)+IF($V381=31,N($F381),0))-DB381-EZ381&lt;0.005,0,(GX380*(1+GX$5/Setup!$C$36)+IF($V381=31,N($F381),0))-DB381-EZ381)</f>
        <v>0</v>
      </c>
      <c r="GY381" s="48" t="n">
        <f aca="false">IF((GY380*(1+GY$5/Setup!$C$36)+IF($V381=32,N($F381),0))-DC381-FA381&lt;0.005,0,(GY380*(1+GY$5/Setup!$C$36)+IF($V381=32,N($F381),0))-DC381-FA381)</f>
        <v>0</v>
      </c>
      <c r="GZ381" s="48" t="n">
        <f aca="false">IF((GZ380*(1+GZ$5/Setup!$C$36)+IF($V381=33,N($F381),0))-DD381-FB381&lt;0.005,0,(GZ380*(1+GZ$5/Setup!$C$36)+IF($V381=33,N($F381),0))-DD381-FB381)</f>
        <v>0</v>
      </c>
      <c r="HA381" s="48" t="n">
        <f aca="false">IF((HA380*(1+HA$5/Setup!$C$36)+IF($V381=34,N($F381),0))-DE381-FC381&lt;0.005,0,(HA380*(1+HA$5/Setup!$C$36)+IF($V381=34,N($F381),0))-DE381-FC381)</f>
        <v>0</v>
      </c>
      <c r="HB381" s="48" t="n">
        <f aca="false">IF((HB380*(1+HB$5/Setup!$C$36)+IF($V381=35,N($F381),0))-DF381-FD381&lt;0.005,0,(HB380*(1+HB$5/Setup!$C$36)+IF($V381=35,N($F381),0))-DF381-FD381)</f>
        <v>0</v>
      </c>
      <c r="HC381" s="48" t="n">
        <f aca="false">IF((HC380*(1+HC$5/Setup!$C$36)+IF($V381=36,N($F381),0))-DG381-FE381&lt;0.005,0,(HC380*(1+HC$5/Setup!$C$36)+IF($V381=36,N($F381),0))-DG381-FE381)</f>
        <v>0</v>
      </c>
      <c r="HD381" s="48" t="n">
        <f aca="false">IF((HD380*(1+HD$5/Setup!$C$36)+IF($V381=37,N($F381),0))-DH381-FF381&lt;0.005,0,(HD380*(1+HD$5/Setup!$C$36)+IF($V381=37,N($F381),0))-DH381-FF381)</f>
        <v>0</v>
      </c>
      <c r="HE381" s="48" t="n">
        <f aca="false">IF((HE380*(1+HE$5/Setup!$C$36)+IF($V381=38,N($F381),0))-DI381-FG381&lt;0.005,0,(HE380*(1+HE$5/Setup!$C$36)+IF($V381=38,N($F381),0))-DI381-FG381)</f>
        <v>0</v>
      </c>
      <c r="HF381" s="48" t="n">
        <f aca="false">IF((HF380*(1+HF$5/Setup!$C$36)+IF($V381=39,N($F381),0))-DJ381-FH381&lt;0.005,0,(HF380*(1+HF$5/Setup!$C$36)+IF($V381=39,N($F381),0))-DJ381-FH381)</f>
        <v>0</v>
      </c>
      <c r="HG381" s="48" t="n">
        <f aca="false">IF((HG380*(1+HG$5/Setup!$C$36)+IF($V381=40,N($F381),0))-DK381-FI381&lt;0.005,0,(HG380*(1+HG$5/Setup!$C$36)+IF($V381=40,N($F381),0))-DK381-FI381)</f>
        <v>0</v>
      </c>
      <c r="HH381" s="48" t="n">
        <f aca="false">IF((HH380*(1+HH$5/Setup!$C$36)+IF($V381=41,N($F381),0))-DL381-FJ381&lt;0.005,0,(HH380*(1+HH$5/Setup!$C$36)+IF($V381=41,N($F381),0))-DL381-FJ381)</f>
        <v>0</v>
      </c>
      <c r="HI381" s="48" t="n">
        <f aca="false">IF((HI380*(1+HI$5/Setup!$C$36)+IF($V381=42,N($F381),0))-DM381-FK381&lt;0.005,0,(HI380*(1+HI$5/Setup!$C$36)+IF($V381=42,N($F381),0))-DM381-FK381)</f>
        <v>0</v>
      </c>
      <c r="HJ381" s="48" t="n">
        <f aca="false">IF((HJ380*(1+HJ$5/Setup!$C$36)+IF($V381=43,N($F381),0))-DN381-FL381&lt;0.005,0,(HJ380*(1+HJ$5/Setup!$C$36)+IF($V381=43,N($F381),0))-DN381-FL381)</f>
        <v>0</v>
      </c>
      <c r="HK381" s="48" t="n">
        <f aca="false">IF((HK380*(1+HK$5/Setup!$C$36)+IF($V381=44,N($F381),0))-DO381-FM381&lt;0.005,0,(HK380*(1+HK$5/Setup!$C$36)+IF($V381=44,N($F381),0))-DO381-FM381)</f>
        <v>0</v>
      </c>
      <c r="HL381" s="48" t="n">
        <f aca="false">IF((HL380*(1+HL$5/Setup!$C$36)+IF($V381=45,N($F381),0))-DP381-FN381&lt;0.005,0,(HL380*(1+HL$5/Setup!$C$36)+IF($V381=45,N($F381),0))-DP381-FN381)</f>
        <v>0</v>
      </c>
      <c r="HM381" s="48" t="n">
        <f aca="false">IF((HM380*(1+HM$5/Setup!$C$36)+IF($V381=46,N($F381),0))-DQ381-FO381&lt;0.005,0,(HM380*(1+HM$5/Setup!$C$36)+IF($V381=46,N($F381),0))-DQ381-FO381)</f>
        <v>0</v>
      </c>
      <c r="HN381" s="48" t="n">
        <f aca="false">IF((HN380*(1+HN$5/Setup!$C$36)+IF($V381=47,N($F381),0))-DR381-FP381&lt;0.005,0,(HN380*(1+HN$5/Setup!$C$36)+IF($V381=47,N($F381),0))-DR381-FP381)</f>
        <v>0</v>
      </c>
      <c r="HO381" s="48" t="n">
        <f aca="false">IF((HO380*(1+HO$5/Setup!$C$36)+IF($V381=48,N($F381),0))-DS381-FQ381&lt;0.005,0,(HO380*(1+HO$5/Setup!$C$36)+IF($V381=48,N($F381),0))-DS381-FQ381)</f>
        <v>0</v>
      </c>
      <c r="HP381" s="48" t="n">
        <f aca="false">IF((HP380*(1+HP$5/Setup!$C$36)+IF($V381=49,N($F381),0))-DT381-FR381&lt;0.005,0,(HP380*(1+HP$5/Setup!$C$36)+IF($V381=49,N($F381),0))-DT381-FR381)</f>
        <v>0</v>
      </c>
      <c r="HQ381" s="48" t="n">
        <f aca="false">IF((HQ380*(1+HQ$5/Setup!$C$36)+IF($V381=50,N($F381),0))-DU381-FS381&lt;0.005,0,(HQ380*(1+HQ$5/Setup!$C$36)+IF($V381=50,N($F381),0))-DU381-FS381)</f>
        <v>0</v>
      </c>
    </row>
    <row r="382" customFormat="false" ht="15" hidden="false" customHeight="false" outlineLevel="0" collapsed="false">
      <c r="A382" s="44" t="n">
        <v>374</v>
      </c>
      <c r="B382" s="45" t="n">
        <f aca="false">IF(Setup!$C$7="Every month",EDATE(Setup!$C$8,($A382-1)),IF(Setup!$C$7="Twice a month",DATE(YEAR(Setup!$C$8),MONTH(Setup!$C$8)+INT((($A382-1)+Setup!$C$41)/2),MIN(IF(MOD(($A382-1)+Setup!$C$41,2)=0,Setup!$C$39,Setup!$C$40),DAY(EOMONTH(DATE(YEAR(Setup!$C$8),MONTH(Setup!$C$8)+INT((($A382-1)+Setup!$C$41)/2),1),0)))),Setup!$C$8+($A382-1)*IF(Setup!$C$7="Every week",7,14)))</f>
        <v>51547</v>
      </c>
      <c r="C382" s="45" t="n">
        <f aca="false">IF(Setup!$C$7="Every month",EDATE(Setup!$C$8,$A382),IF(Setup!$C$7="Twice a month",DATE(YEAR(Setup!$C$8),MONTH(Setup!$C$8)+INT(($A382+Setup!$C$41)/2),MIN(IF(MOD($A382+Setup!$C$41,2)=0,Setup!$C$39,Setup!$C$40),DAY(EOMONTH(DATE(YEAR(Setup!$C$8),MONTH(Setup!$C$8)+INT(($A382+Setup!$C$41)/2),1),0)))),Setup!$C$8+$A382*IF(Setup!$C$7="Every week",7,14)))</f>
        <v>51561</v>
      </c>
      <c r="D382" s="46"/>
      <c r="E382" s="47"/>
      <c r="F382" s="47"/>
      <c r="G382" s="47"/>
      <c r="H382" s="47"/>
      <c r="I382" s="48" t="n">
        <f aca="false">N(Setup!$C$11)+N(E382)</f>
        <v>100</v>
      </c>
      <c r="J382" s="48" t="n">
        <f aca="false">MIN(Setup!$C$37,MAX(I382,0))</f>
        <v>9.23076923076923</v>
      </c>
      <c r="K382" s="48" t="n">
        <f aca="false">MIN(MAX(N(Setup!$C$14)-L381,0),MAX(I382-J382,0))</f>
        <v>0</v>
      </c>
      <c r="L382" s="48" t="n">
        <f aca="false">L381+K382-N(G382)</f>
        <v>500</v>
      </c>
      <c r="M382" s="48" t="n">
        <f aca="false">M381+J382-N(H382)</f>
        <v>3452.30769230767</v>
      </c>
      <c r="N382" s="48" t="n">
        <f aca="false">SUM(BX382:DU382)</f>
        <v>0</v>
      </c>
      <c r="O382" s="48" t="n">
        <f aca="false">SUM(Z382:BW382)-N382</f>
        <v>40</v>
      </c>
      <c r="P382" s="48" t="n">
        <f aca="false">MAX(I382-J382-K382,0)+O382</f>
        <v>130.769230769231</v>
      </c>
      <c r="Q382" s="48" t="n">
        <f aca="false">SUM(DV382:FS382)</f>
        <v>0</v>
      </c>
      <c r="R382" s="49" t="n">
        <f aca="false">N382+J382+K382+Q382</f>
        <v>9.23076923076923</v>
      </c>
      <c r="S382" s="48" t="n">
        <f aca="false">T382-T381-N(F382)+N382+Q382</f>
        <v>0</v>
      </c>
      <c r="T382" s="49" t="n">
        <f aca="false">SUM(FT382:HQ382)</f>
        <v>0</v>
      </c>
      <c r="U382" s="44" t="str">
        <f aca="false">IF(T381&lt;0.005,"",INDEX(Helpers!$C$2:$C$51,IF(_xlfn.MINIFS($DV$6:$FS$6,DV382:FS382,"&gt;0.005")=0,V382,_xlfn.MINIFS($DV$6:$FS$6,DV382:FS382,"&gt;0.005"))))</f>
        <v/>
      </c>
      <c r="V382" s="44" t="n">
        <f aca="false">IF(_xlfn.MINIFS($FT$6:$HQ$6,FT381:HQ381,"&gt;0.005")=0,1,_xlfn.MINIFS($FT$6:$HQ$6,FT381:HQ381,"&gt;0.005"))</f>
        <v>1</v>
      </c>
      <c r="W382" s="44" t="n">
        <f aca="false">IF(AND(D382&lt;&gt;"Paid",T381&gt;0.005),1,0)</f>
        <v>0</v>
      </c>
      <c r="X382" s="48" t="n">
        <f aca="false">SUMPRODUCT(((Helpers!$G$2:$G$51*(1+(Helpers!$D$2:$D$51+0.000000001)/12)^(($B382-Setup!$C$8)/(365.25/12))-Helpers!$E$2:$E$51*((1+(Helpers!$D$2:$D$51+0.000000001)/12)^(($B382-Setup!$C$8)/(365.25/12))-1)/((Helpers!$D$2:$D$51+0.000000001)/12))&gt;0)*(Helpers!$G$2:$G$51*(1+(Helpers!$D$2:$D$51+0.000000001)/12)^(($B382-Setup!$C$8)/(365.25/12))-Helpers!$E$2:$E$51*((1+(Helpers!$D$2:$D$51+0.000000001)/12)^(($B382-Setup!$C$8)/(365.25/12))-1)/((Helpers!$D$2:$D$51+0.000000001)/12)))</f>
        <v>0</v>
      </c>
      <c r="Y382" s="48"/>
      <c r="Z382" s="48" t="n">
        <f aca="false">IF(OR(N(Z$5)=0,Z$6=""),0,Z$5*((DATE(YEAR($B382),MONTH($B382),MIN(Z$6,DAY(EOMONTH($B382,0))))&gt;=$B382)*(DATE(YEAR($B382),MONTH($B382),MIN(Z$6,DAY(EOMONTH($B382,0))))&lt;$C382)+(DATE(YEAR($B382),MONTH($B382)+1,MIN(Z$6,DAY(EOMONTH($B382,1))))&gt;=$B382)*(DATE(YEAR($B382),MONTH($B382)+1,MIN(Z$6,DAY(EOMONTH($B382,1))))&lt;$C382)))</f>
        <v>0</v>
      </c>
      <c r="AA382" s="48" t="n">
        <f aca="false">IF(OR(N(AA$5)=0,AA$6=""),0,AA$5*((DATE(YEAR($B382),MONTH($B382),MIN(AA$6,DAY(EOMONTH($B382,0))))&gt;=$B382)*(DATE(YEAR($B382),MONTH($B382),MIN(AA$6,DAY(EOMONTH($B382,0))))&lt;$C382)+(DATE(YEAR($B382),MONTH($B382)+1,MIN(AA$6,DAY(EOMONTH($B382,1))))&gt;=$B382)*(DATE(YEAR($B382),MONTH($B382)+1,MIN(AA$6,DAY(EOMONTH($B382,1))))&lt;$C382)))</f>
        <v>40</v>
      </c>
      <c r="AB382" s="48" t="n">
        <f aca="false">IF(OR(N(AB$5)=0,AB$6=""),0,AB$5*((DATE(YEAR($B382),MONTH($B382),MIN(AB$6,DAY(EOMONTH($B382,0))))&gt;=$B382)*(DATE(YEAR($B382),MONTH($B382),MIN(AB$6,DAY(EOMONTH($B382,0))))&lt;$C382)+(DATE(YEAR($B382),MONTH($B382)+1,MIN(AB$6,DAY(EOMONTH($B382,1))))&gt;=$B382)*(DATE(YEAR($B382),MONTH($B382)+1,MIN(AB$6,DAY(EOMONTH($B382,1))))&lt;$C382)))</f>
        <v>0</v>
      </c>
      <c r="AC382" s="48" t="n">
        <f aca="false">IF(OR(N(AC$5)=0,AC$6=""),0,AC$5*((DATE(YEAR($B382),MONTH($B382),MIN(AC$6,DAY(EOMONTH($B382,0))))&gt;=$B382)*(DATE(YEAR($B382),MONTH($B382),MIN(AC$6,DAY(EOMONTH($B382,0))))&lt;$C382)+(DATE(YEAR($B382),MONTH($B382)+1,MIN(AC$6,DAY(EOMONTH($B382,1))))&gt;=$B382)*(DATE(YEAR($B382),MONTH($B382)+1,MIN(AC$6,DAY(EOMONTH($B382,1))))&lt;$C382)))</f>
        <v>0</v>
      </c>
      <c r="AD382" s="48" t="n">
        <f aca="false">IF(OR(N(AD$5)=0,AD$6=""),0,AD$5*((DATE(YEAR($B382),MONTH($B382),MIN(AD$6,DAY(EOMONTH($B382,0))))&gt;=$B382)*(DATE(YEAR($B382),MONTH($B382),MIN(AD$6,DAY(EOMONTH($B382,0))))&lt;$C382)+(DATE(YEAR($B382),MONTH($B382)+1,MIN(AD$6,DAY(EOMONTH($B382,1))))&gt;=$B382)*(DATE(YEAR($B382),MONTH($B382)+1,MIN(AD$6,DAY(EOMONTH($B382,1))))&lt;$C382)))</f>
        <v>0</v>
      </c>
      <c r="AE382" s="48" t="n">
        <f aca="false">IF(OR(N(AE$5)=0,AE$6=""),0,AE$5*((DATE(YEAR($B382),MONTH($B382),MIN(AE$6,DAY(EOMONTH($B382,0))))&gt;=$B382)*(DATE(YEAR($B382),MONTH($B382),MIN(AE$6,DAY(EOMONTH($B382,0))))&lt;$C382)+(DATE(YEAR($B382),MONTH($B382)+1,MIN(AE$6,DAY(EOMONTH($B382,1))))&gt;=$B382)*(DATE(YEAR($B382),MONTH($B382)+1,MIN(AE$6,DAY(EOMONTH($B382,1))))&lt;$C382)))</f>
        <v>0</v>
      </c>
      <c r="AF382" s="48" t="n">
        <f aca="false">IF(OR(N(AF$5)=0,AF$6=""),0,AF$5*((DATE(YEAR($B382),MONTH($B382),MIN(AF$6,DAY(EOMONTH($B382,0))))&gt;=$B382)*(DATE(YEAR($B382),MONTH($B382),MIN(AF$6,DAY(EOMONTH($B382,0))))&lt;$C382)+(DATE(YEAR($B382),MONTH($B382)+1,MIN(AF$6,DAY(EOMONTH($B382,1))))&gt;=$B382)*(DATE(YEAR($B382),MONTH($B382)+1,MIN(AF$6,DAY(EOMONTH($B382,1))))&lt;$C382)))</f>
        <v>0</v>
      </c>
      <c r="AG382" s="48" t="n">
        <f aca="false">IF(OR(N(AG$5)=0,AG$6=""),0,AG$5*((DATE(YEAR($B382),MONTH($B382),MIN(AG$6,DAY(EOMONTH($B382,0))))&gt;=$B382)*(DATE(YEAR($B382),MONTH($B382),MIN(AG$6,DAY(EOMONTH($B382,0))))&lt;$C382)+(DATE(YEAR($B382),MONTH($B382)+1,MIN(AG$6,DAY(EOMONTH($B382,1))))&gt;=$B382)*(DATE(YEAR($B382),MONTH($B382)+1,MIN(AG$6,DAY(EOMONTH($B382,1))))&lt;$C382)))</f>
        <v>0</v>
      </c>
      <c r="AH382" s="48" t="n">
        <f aca="false">IF(OR(N(AH$5)=0,AH$6=""),0,AH$5*((DATE(YEAR($B382),MONTH($B382),MIN(AH$6,DAY(EOMONTH($B382,0))))&gt;=$B382)*(DATE(YEAR($B382),MONTH($B382),MIN(AH$6,DAY(EOMONTH($B382,0))))&lt;$C382)+(DATE(YEAR($B382),MONTH($B382)+1,MIN(AH$6,DAY(EOMONTH($B382,1))))&gt;=$B382)*(DATE(YEAR($B382),MONTH($B382)+1,MIN(AH$6,DAY(EOMONTH($B382,1))))&lt;$C382)))</f>
        <v>0</v>
      </c>
      <c r="AI382" s="48" t="n">
        <f aca="false">IF(OR(N(AI$5)=0,AI$6=""),0,AI$5*((DATE(YEAR($B382),MONTH($B382),MIN(AI$6,DAY(EOMONTH($B382,0))))&gt;=$B382)*(DATE(YEAR($B382),MONTH($B382),MIN(AI$6,DAY(EOMONTH($B382,0))))&lt;$C382)+(DATE(YEAR($B382),MONTH($B382)+1,MIN(AI$6,DAY(EOMONTH($B382,1))))&gt;=$B382)*(DATE(YEAR($B382),MONTH($B382)+1,MIN(AI$6,DAY(EOMONTH($B382,1))))&lt;$C382)))</f>
        <v>0</v>
      </c>
      <c r="AJ382" s="48" t="n">
        <f aca="false">IF(OR(N(AJ$5)=0,AJ$6=""),0,AJ$5*((DATE(YEAR($B382),MONTH($B382),MIN(AJ$6,DAY(EOMONTH($B382,0))))&gt;=$B382)*(DATE(YEAR($B382),MONTH($B382),MIN(AJ$6,DAY(EOMONTH($B382,0))))&lt;$C382)+(DATE(YEAR($B382),MONTH($B382)+1,MIN(AJ$6,DAY(EOMONTH($B382,1))))&gt;=$B382)*(DATE(YEAR($B382),MONTH($B382)+1,MIN(AJ$6,DAY(EOMONTH($B382,1))))&lt;$C382)))</f>
        <v>0</v>
      </c>
      <c r="AK382" s="48" t="n">
        <f aca="false">IF(OR(N(AK$5)=0,AK$6=""),0,AK$5*((DATE(YEAR($B382),MONTH($B382),MIN(AK$6,DAY(EOMONTH($B382,0))))&gt;=$B382)*(DATE(YEAR($B382),MONTH($B382),MIN(AK$6,DAY(EOMONTH($B382,0))))&lt;$C382)+(DATE(YEAR($B382),MONTH($B382)+1,MIN(AK$6,DAY(EOMONTH($B382,1))))&gt;=$B382)*(DATE(YEAR($B382),MONTH($B382)+1,MIN(AK$6,DAY(EOMONTH($B382,1))))&lt;$C382)))</f>
        <v>0</v>
      </c>
      <c r="AL382" s="48" t="n">
        <f aca="false">IF(OR(N(AL$5)=0,AL$6=""),0,AL$5*((DATE(YEAR($B382),MONTH($B382),MIN(AL$6,DAY(EOMONTH($B382,0))))&gt;=$B382)*(DATE(YEAR($B382),MONTH($B382),MIN(AL$6,DAY(EOMONTH($B382,0))))&lt;$C382)+(DATE(YEAR($B382),MONTH($B382)+1,MIN(AL$6,DAY(EOMONTH($B382,1))))&gt;=$B382)*(DATE(YEAR($B382),MONTH($B382)+1,MIN(AL$6,DAY(EOMONTH($B382,1))))&lt;$C382)))</f>
        <v>0</v>
      </c>
      <c r="AM382" s="48" t="n">
        <f aca="false">IF(OR(N(AM$5)=0,AM$6=""),0,AM$5*((DATE(YEAR($B382),MONTH($B382),MIN(AM$6,DAY(EOMONTH($B382,0))))&gt;=$B382)*(DATE(YEAR($B382),MONTH($B382),MIN(AM$6,DAY(EOMONTH($B382,0))))&lt;$C382)+(DATE(YEAR($B382),MONTH($B382)+1,MIN(AM$6,DAY(EOMONTH($B382,1))))&gt;=$B382)*(DATE(YEAR($B382),MONTH($B382)+1,MIN(AM$6,DAY(EOMONTH($B382,1))))&lt;$C382)))</f>
        <v>0</v>
      </c>
      <c r="AN382" s="48" t="n">
        <f aca="false">IF(OR(N(AN$5)=0,AN$6=""),0,AN$5*((DATE(YEAR($B382),MONTH($B382),MIN(AN$6,DAY(EOMONTH($B382,0))))&gt;=$B382)*(DATE(YEAR($B382),MONTH($B382),MIN(AN$6,DAY(EOMONTH($B382,0))))&lt;$C382)+(DATE(YEAR($B382),MONTH($B382)+1,MIN(AN$6,DAY(EOMONTH($B382,1))))&gt;=$B382)*(DATE(YEAR($B382),MONTH($B382)+1,MIN(AN$6,DAY(EOMONTH($B382,1))))&lt;$C382)))</f>
        <v>0</v>
      </c>
      <c r="AO382" s="48" t="n">
        <f aca="false">IF(OR(N(AO$5)=0,AO$6=""),0,AO$5*((DATE(YEAR($B382),MONTH($B382),MIN(AO$6,DAY(EOMONTH($B382,0))))&gt;=$B382)*(DATE(YEAR($B382),MONTH($B382),MIN(AO$6,DAY(EOMONTH($B382,0))))&lt;$C382)+(DATE(YEAR($B382),MONTH($B382)+1,MIN(AO$6,DAY(EOMONTH($B382,1))))&gt;=$B382)*(DATE(YEAR($B382),MONTH($B382)+1,MIN(AO$6,DAY(EOMONTH($B382,1))))&lt;$C382)))</f>
        <v>0</v>
      </c>
      <c r="AP382" s="48" t="n">
        <f aca="false">IF(OR(N(AP$5)=0,AP$6=""),0,AP$5*((DATE(YEAR($B382),MONTH($B382),MIN(AP$6,DAY(EOMONTH($B382,0))))&gt;=$B382)*(DATE(YEAR($B382),MONTH($B382),MIN(AP$6,DAY(EOMONTH($B382,0))))&lt;$C382)+(DATE(YEAR($B382),MONTH($B382)+1,MIN(AP$6,DAY(EOMONTH($B382,1))))&gt;=$B382)*(DATE(YEAR($B382),MONTH($B382)+1,MIN(AP$6,DAY(EOMONTH($B382,1))))&lt;$C382)))</f>
        <v>0</v>
      </c>
      <c r="AQ382" s="48" t="n">
        <f aca="false">IF(OR(N(AQ$5)=0,AQ$6=""),0,AQ$5*((DATE(YEAR($B382),MONTH($B382),MIN(AQ$6,DAY(EOMONTH($B382,0))))&gt;=$B382)*(DATE(YEAR($B382),MONTH($B382),MIN(AQ$6,DAY(EOMONTH($B382,0))))&lt;$C382)+(DATE(YEAR($B382),MONTH($B382)+1,MIN(AQ$6,DAY(EOMONTH($B382,1))))&gt;=$B382)*(DATE(YEAR($B382),MONTH($B382)+1,MIN(AQ$6,DAY(EOMONTH($B382,1))))&lt;$C382)))</f>
        <v>0</v>
      </c>
      <c r="AR382" s="48" t="n">
        <f aca="false">IF(OR(N(AR$5)=0,AR$6=""),0,AR$5*((DATE(YEAR($B382),MONTH($B382),MIN(AR$6,DAY(EOMONTH($B382,0))))&gt;=$B382)*(DATE(YEAR($B382),MONTH($B382),MIN(AR$6,DAY(EOMONTH($B382,0))))&lt;$C382)+(DATE(YEAR($B382),MONTH($B382)+1,MIN(AR$6,DAY(EOMONTH($B382,1))))&gt;=$B382)*(DATE(YEAR($B382),MONTH($B382)+1,MIN(AR$6,DAY(EOMONTH($B382,1))))&lt;$C382)))</f>
        <v>0</v>
      </c>
      <c r="AS382" s="48" t="n">
        <f aca="false">IF(OR(N(AS$5)=0,AS$6=""),0,AS$5*((DATE(YEAR($B382),MONTH($B382),MIN(AS$6,DAY(EOMONTH($B382,0))))&gt;=$B382)*(DATE(YEAR($B382),MONTH($B382),MIN(AS$6,DAY(EOMONTH($B382,0))))&lt;$C382)+(DATE(YEAR($B382),MONTH($B382)+1,MIN(AS$6,DAY(EOMONTH($B382,1))))&gt;=$B382)*(DATE(YEAR($B382),MONTH($B382)+1,MIN(AS$6,DAY(EOMONTH($B382,1))))&lt;$C382)))</f>
        <v>0</v>
      </c>
      <c r="AT382" s="48" t="n">
        <f aca="false">IF(OR(N(AT$5)=0,AT$6=""),0,AT$5*((DATE(YEAR($B382),MONTH($B382),MIN(AT$6,DAY(EOMONTH($B382,0))))&gt;=$B382)*(DATE(YEAR($B382),MONTH($B382),MIN(AT$6,DAY(EOMONTH($B382,0))))&lt;$C382)+(DATE(YEAR($B382),MONTH($B382)+1,MIN(AT$6,DAY(EOMONTH($B382,1))))&gt;=$B382)*(DATE(YEAR($B382),MONTH($B382)+1,MIN(AT$6,DAY(EOMONTH($B382,1))))&lt;$C382)))</f>
        <v>0</v>
      </c>
      <c r="AU382" s="48" t="n">
        <f aca="false">IF(OR(N(AU$5)=0,AU$6=""),0,AU$5*((DATE(YEAR($B382),MONTH($B382),MIN(AU$6,DAY(EOMONTH($B382,0))))&gt;=$B382)*(DATE(YEAR($B382),MONTH($B382),MIN(AU$6,DAY(EOMONTH($B382,0))))&lt;$C382)+(DATE(YEAR($B382),MONTH($B382)+1,MIN(AU$6,DAY(EOMONTH($B382,1))))&gt;=$B382)*(DATE(YEAR($B382),MONTH($B382)+1,MIN(AU$6,DAY(EOMONTH($B382,1))))&lt;$C382)))</f>
        <v>0</v>
      </c>
      <c r="AV382" s="48" t="n">
        <f aca="false">IF(OR(N(AV$5)=0,AV$6=""),0,AV$5*((DATE(YEAR($B382),MONTH($B382),MIN(AV$6,DAY(EOMONTH($B382,0))))&gt;=$B382)*(DATE(YEAR($B382),MONTH($B382),MIN(AV$6,DAY(EOMONTH($B382,0))))&lt;$C382)+(DATE(YEAR($B382),MONTH($B382)+1,MIN(AV$6,DAY(EOMONTH($B382,1))))&gt;=$B382)*(DATE(YEAR($B382),MONTH($B382)+1,MIN(AV$6,DAY(EOMONTH($B382,1))))&lt;$C382)))</f>
        <v>0</v>
      </c>
      <c r="AW382" s="48" t="n">
        <f aca="false">IF(OR(N(AW$5)=0,AW$6=""),0,AW$5*((DATE(YEAR($B382),MONTH($B382),MIN(AW$6,DAY(EOMONTH($B382,0))))&gt;=$B382)*(DATE(YEAR($B382),MONTH($B382),MIN(AW$6,DAY(EOMONTH($B382,0))))&lt;$C382)+(DATE(YEAR($B382),MONTH($B382)+1,MIN(AW$6,DAY(EOMONTH($B382,1))))&gt;=$B382)*(DATE(YEAR($B382),MONTH($B382)+1,MIN(AW$6,DAY(EOMONTH($B382,1))))&lt;$C382)))</f>
        <v>0</v>
      </c>
      <c r="AX382" s="48" t="n">
        <f aca="false">IF(OR(N(AX$5)=0,AX$6=""),0,AX$5*((DATE(YEAR($B382),MONTH($B382),MIN(AX$6,DAY(EOMONTH($B382,0))))&gt;=$B382)*(DATE(YEAR($B382),MONTH($B382),MIN(AX$6,DAY(EOMONTH($B382,0))))&lt;$C382)+(DATE(YEAR($B382),MONTH($B382)+1,MIN(AX$6,DAY(EOMONTH($B382,1))))&gt;=$B382)*(DATE(YEAR($B382),MONTH($B382)+1,MIN(AX$6,DAY(EOMONTH($B382,1))))&lt;$C382)))</f>
        <v>0</v>
      </c>
      <c r="AY382" s="48" t="n">
        <f aca="false">IF(OR(N(AY$5)=0,AY$6=""),0,AY$5*((DATE(YEAR($B382),MONTH($B382),MIN(AY$6,DAY(EOMONTH($B382,0))))&gt;=$B382)*(DATE(YEAR($B382),MONTH($B382),MIN(AY$6,DAY(EOMONTH($B382,0))))&lt;$C382)+(DATE(YEAR($B382),MONTH($B382)+1,MIN(AY$6,DAY(EOMONTH($B382,1))))&gt;=$B382)*(DATE(YEAR($B382),MONTH($B382)+1,MIN(AY$6,DAY(EOMONTH($B382,1))))&lt;$C382)))</f>
        <v>0</v>
      </c>
      <c r="AZ382" s="48" t="n">
        <f aca="false">IF(OR(N(AZ$5)=0,AZ$6=""),0,AZ$5*((DATE(YEAR($B382),MONTH($B382),MIN(AZ$6,DAY(EOMONTH($B382,0))))&gt;=$B382)*(DATE(YEAR($B382),MONTH($B382),MIN(AZ$6,DAY(EOMONTH($B382,0))))&lt;$C382)+(DATE(YEAR($B382),MONTH($B382)+1,MIN(AZ$6,DAY(EOMONTH($B382,1))))&gt;=$B382)*(DATE(YEAR($B382),MONTH($B382)+1,MIN(AZ$6,DAY(EOMONTH($B382,1))))&lt;$C382)))</f>
        <v>0</v>
      </c>
      <c r="BA382" s="48" t="n">
        <f aca="false">IF(OR(N(BA$5)=0,BA$6=""),0,BA$5*((DATE(YEAR($B382),MONTH($B382),MIN(BA$6,DAY(EOMONTH($B382,0))))&gt;=$B382)*(DATE(YEAR($B382),MONTH($B382),MIN(BA$6,DAY(EOMONTH($B382,0))))&lt;$C382)+(DATE(YEAR($B382),MONTH($B382)+1,MIN(BA$6,DAY(EOMONTH($B382,1))))&gt;=$B382)*(DATE(YEAR($B382),MONTH($B382)+1,MIN(BA$6,DAY(EOMONTH($B382,1))))&lt;$C382)))</f>
        <v>0</v>
      </c>
      <c r="BB382" s="48" t="n">
        <f aca="false">IF(OR(N(BB$5)=0,BB$6=""),0,BB$5*((DATE(YEAR($B382),MONTH($B382),MIN(BB$6,DAY(EOMONTH($B382,0))))&gt;=$B382)*(DATE(YEAR($B382),MONTH($B382),MIN(BB$6,DAY(EOMONTH($B382,0))))&lt;$C382)+(DATE(YEAR($B382),MONTH($B382)+1,MIN(BB$6,DAY(EOMONTH($B382,1))))&gt;=$B382)*(DATE(YEAR($B382),MONTH($B382)+1,MIN(BB$6,DAY(EOMONTH($B382,1))))&lt;$C382)))</f>
        <v>0</v>
      </c>
      <c r="BC382" s="48" t="n">
        <f aca="false">IF(OR(N(BC$5)=0,BC$6=""),0,BC$5*((DATE(YEAR($B382),MONTH($B382),MIN(BC$6,DAY(EOMONTH($B382,0))))&gt;=$B382)*(DATE(YEAR($B382),MONTH($B382),MIN(BC$6,DAY(EOMONTH($B382,0))))&lt;$C382)+(DATE(YEAR($B382),MONTH($B382)+1,MIN(BC$6,DAY(EOMONTH($B382,1))))&gt;=$B382)*(DATE(YEAR($B382),MONTH($B382)+1,MIN(BC$6,DAY(EOMONTH($B382,1))))&lt;$C382)))</f>
        <v>0</v>
      </c>
      <c r="BD382" s="48" t="n">
        <f aca="false">IF(OR(N(BD$5)=0,BD$6=""),0,BD$5*((DATE(YEAR($B382),MONTH($B382),MIN(BD$6,DAY(EOMONTH($B382,0))))&gt;=$B382)*(DATE(YEAR($B382),MONTH($B382),MIN(BD$6,DAY(EOMONTH($B382,0))))&lt;$C382)+(DATE(YEAR($B382),MONTH($B382)+1,MIN(BD$6,DAY(EOMONTH($B382,1))))&gt;=$B382)*(DATE(YEAR($B382),MONTH($B382)+1,MIN(BD$6,DAY(EOMONTH($B382,1))))&lt;$C382)))</f>
        <v>0</v>
      </c>
      <c r="BE382" s="48" t="n">
        <f aca="false">IF(OR(N(BE$5)=0,BE$6=""),0,BE$5*((DATE(YEAR($B382),MONTH($B382),MIN(BE$6,DAY(EOMONTH($B382,0))))&gt;=$B382)*(DATE(YEAR($B382),MONTH($B382),MIN(BE$6,DAY(EOMONTH($B382,0))))&lt;$C382)+(DATE(YEAR($B382),MONTH($B382)+1,MIN(BE$6,DAY(EOMONTH($B382,1))))&gt;=$B382)*(DATE(YEAR($B382),MONTH($B382)+1,MIN(BE$6,DAY(EOMONTH($B382,1))))&lt;$C382)))</f>
        <v>0</v>
      </c>
      <c r="BF382" s="48" t="n">
        <f aca="false">IF(OR(N(BF$5)=0,BF$6=""),0,BF$5*((DATE(YEAR($B382),MONTH($B382),MIN(BF$6,DAY(EOMONTH($B382,0))))&gt;=$B382)*(DATE(YEAR($B382),MONTH($B382),MIN(BF$6,DAY(EOMONTH($B382,0))))&lt;$C382)+(DATE(YEAR($B382),MONTH($B382)+1,MIN(BF$6,DAY(EOMONTH($B382,1))))&gt;=$B382)*(DATE(YEAR($B382),MONTH($B382)+1,MIN(BF$6,DAY(EOMONTH($B382,1))))&lt;$C382)))</f>
        <v>0</v>
      </c>
      <c r="BG382" s="48" t="n">
        <f aca="false">IF(OR(N(BG$5)=0,BG$6=""),0,BG$5*((DATE(YEAR($B382),MONTH($B382),MIN(BG$6,DAY(EOMONTH($B382,0))))&gt;=$B382)*(DATE(YEAR($B382),MONTH($B382),MIN(BG$6,DAY(EOMONTH($B382,0))))&lt;$C382)+(DATE(YEAR($B382),MONTH($B382)+1,MIN(BG$6,DAY(EOMONTH($B382,1))))&gt;=$B382)*(DATE(YEAR($B382),MONTH($B382)+1,MIN(BG$6,DAY(EOMONTH($B382,1))))&lt;$C382)))</f>
        <v>0</v>
      </c>
      <c r="BH382" s="48" t="n">
        <f aca="false">IF(OR(N(BH$5)=0,BH$6=""),0,BH$5*((DATE(YEAR($B382),MONTH($B382),MIN(BH$6,DAY(EOMONTH($B382,0))))&gt;=$B382)*(DATE(YEAR($B382),MONTH($B382),MIN(BH$6,DAY(EOMONTH($B382,0))))&lt;$C382)+(DATE(YEAR($B382),MONTH($B382)+1,MIN(BH$6,DAY(EOMONTH($B382,1))))&gt;=$B382)*(DATE(YEAR($B382),MONTH($B382)+1,MIN(BH$6,DAY(EOMONTH($B382,1))))&lt;$C382)))</f>
        <v>0</v>
      </c>
      <c r="BI382" s="48" t="n">
        <f aca="false">IF(OR(N(BI$5)=0,BI$6=""),0,BI$5*((DATE(YEAR($B382),MONTH($B382),MIN(BI$6,DAY(EOMONTH($B382,0))))&gt;=$B382)*(DATE(YEAR($B382),MONTH($B382),MIN(BI$6,DAY(EOMONTH($B382,0))))&lt;$C382)+(DATE(YEAR($B382),MONTH($B382)+1,MIN(BI$6,DAY(EOMONTH($B382,1))))&gt;=$B382)*(DATE(YEAR($B382),MONTH($B382)+1,MIN(BI$6,DAY(EOMONTH($B382,1))))&lt;$C382)))</f>
        <v>0</v>
      </c>
      <c r="BJ382" s="48" t="n">
        <f aca="false">IF(OR(N(BJ$5)=0,BJ$6=""),0,BJ$5*((DATE(YEAR($B382),MONTH($B382),MIN(BJ$6,DAY(EOMONTH($B382,0))))&gt;=$B382)*(DATE(YEAR($B382),MONTH($B382),MIN(BJ$6,DAY(EOMONTH($B382,0))))&lt;$C382)+(DATE(YEAR($B382),MONTH($B382)+1,MIN(BJ$6,DAY(EOMONTH($B382,1))))&gt;=$B382)*(DATE(YEAR($B382),MONTH($B382)+1,MIN(BJ$6,DAY(EOMONTH($B382,1))))&lt;$C382)))</f>
        <v>0</v>
      </c>
      <c r="BK382" s="48" t="n">
        <f aca="false">IF(OR(N(BK$5)=0,BK$6=""),0,BK$5*((DATE(YEAR($B382),MONTH($B382),MIN(BK$6,DAY(EOMONTH($B382,0))))&gt;=$B382)*(DATE(YEAR($B382),MONTH($B382),MIN(BK$6,DAY(EOMONTH($B382,0))))&lt;$C382)+(DATE(YEAR($B382),MONTH($B382)+1,MIN(BK$6,DAY(EOMONTH($B382,1))))&gt;=$B382)*(DATE(YEAR($B382),MONTH($B382)+1,MIN(BK$6,DAY(EOMONTH($B382,1))))&lt;$C382)))</f>
        <v>0</v>
      </c>
      <c r="BL382" s="48" t="n">
        <f aca="false">IF(OR(N(BL$5)=0,BL$6=""),0,BL$5*((DATE(YEAR($B382),MONTH($B382),MIN(BL$6,DAY(EOMONTH($B382,0))))&gt;=$B382)*(DATE(YEAR($B382),MONTH($B382),MIN(BL$6,DAY(EOMONTH($B382,0))))&lt;$C382)+(DATE(YEAR($B382),MONTH($B382)+1,MIN(BL$6,DAY(EOMONTH($B382,1))))&gt;=$B382)*(DATE(YEAR($B382),MONTH($B382)+1,MIN(BL$6,DAY(EOMONTH($B382,1))))&lt;$C382)))</f>
        <v>0</v>
      </c>
      <c r="BM382" s="48" t="n">
        <f aca="false">IF(OR(N(BM$5)=0,BM$6=""),0,BM$5*((DATE(YEAR($B382),MONTH($B382),MIN(BM$6,DAY(EOMONTH($B382,0))))&gt;=$B382)*(DATE(YEAR($B382),MONTH($B382),MIN(BM$6,DAY(EOMONTH($B382,0))))&lt;$C382)+(DATE(YEAR($B382),MONTH($B382)+1,MIN(BM$6,DAY(EOMONTH($B382,1))))&gt;=$B382)*(DATE(YEAR($B382),MONTH($B382)+1,MIN(BM$6,DAY(EOMONTH($B382,1))))&lt;$C382)))</f>
        <v>0</v>
      </c>
      <c r="BN382" s="48" t="n">
        <f aca="false">IF(OR(N(BN$5)=0,BN$6=""),0,BN$5*((DATE(YEAR($B382),MONTH($B382),MIN(BN$6,DAY(EOMONTH($B382,0))))&gt;=$B382)*(DATE(YEAR($B382),MONTH($B382),MIN(BN$6,DAY(EOMONTH($B382,0))))&lt;$C382)+(DATE(YEAR($B382),MONTH($B382)+1,MIN(BN$6,DAY(EOMONTH($B382,1))))&gt;=$B382)*(DATE(YEAR($B382),MONTH($B382)+1,MIN(BN$6,DAY(EOMONTH($B382,1))))&lt;$C382)))</f>
        <v>0</v>
      </c>
      <c r="BO382" s="48" t="n">
        <f aca="false">IF(OR(N(BO$5)=0,BO$6=""),0,BO$5*((DATE(YEAR($B382),MONTH($B382),MIN(BO$6,DAY(EOMONTH($B382,0))))&gt;=$B382)*(DATE(YEAR($B382),MONTH($B382),MIN(BO$6,DAY(EOMONTH($B382,0))))&lt;$C382)+(DATE(YEAR($B382),MONTH($B382)+1,MIN(BO$6,DAY(EOMONTH($B382,1))))&gt;=$B382)*(DATE(YEAR($B382),MONTH($B382)+1,MIN(BO$6,DAY(EOMONTH($B382,1))))&lt;$C382)))</f>
        <v>0</v>
      </c>
      <c r="BP382" s="48" t="n">
        <f aca="false">IF(OR(N(BP$5)=0,BP$6=""),0,BP$5*((DATE(YEAR($B382),MONTH($B382),MIN(BP$6,DAY(EOMONTH($B382,0))))&gt;=$B382)*(DATE(YEAR($B382),MONTH($B382),MIN(BP$6,DAY(EOMONTH($B382,0))))&lt;$C382)+(DATE(YEAR($B382),MONTH($B382)+1,MIN(BP$6,DAY(EOMONTH($B382,1))))&gt;=$B382)*(DATE(YEAR($B382),MONTH($B382)+1,MIN(BP$6,DAY(EOMONTH($B382,1))))&lt;$C382)))</f>
        <v>0</v>
      </c>
      <c r="BQ382" s="48" t="n">
        <f aca="false">IF(OR(N(BQ$5)=0,BQ$6=""),0,BQ$5*((DATE(YEAR($B382),MONTH($B382),MIN(BQ$6,DAY(EOMONTH($B382,0))))&gt;=$B382)*(DATE(YEAR($B382),MONTH($B382),MIN(BQ$6,DAY(EOMONTH($B382,0))))&lt;$C382)+(DATE(YEAR($B382),MONTH($B382)+1,MIN(BQ$6,DAY(EOMONTH($B382,1))))&gt;=$B382)*(DATE(YEAR($B382),MONTH($B382)+1,MIN(BQ$6,DAY(EOMONTH($B382,1))))&lt;$C382)))</f>
        <v>0</v>
      </c>
      <c r="BR382" s="48" t="n">
        <f aca="false">IF(OR(N(BR$5)=0,BR$6=""),0,BR$5*((DATE(YEAR($B382),MONTH($B382),MIN(BR$6,DAY(EOMONTH($B382,0))))&gt;=$B382)*(DATE(YEAR($B382),MONTH($B382),MIN(BR$6,DAY(EOMONTH($B382,0))))&lt;$C382)+(DATE(YEAR($B382),MONTH($B382)+1,MIN(BR$6,DAY(EOMONTH($B382,1))))&gt;=$B382)*(DATE(YEAR($B382),MONTH($B382)+1,MIN(BR$6,DAY(EOMONTH($B382,1))))&lt;$C382)))</f>
        <v>0</v>
      </c>
      <c r="BS382" s="48" t="n">
        <f aca="false">IF(OR(N(BS$5)=0,BS$6=""),0,BS$5*((DATE(YEAR($B382),MONTH($B382),MIN(BS$6,DAY(EOMONTH($B382,0))))&gt;=$B382)*(DATE(YEAR($B382),MONTH($B382),MIN(BS$6,DAY(EOMONTH($B382,0))))&lt;$C382)+(DATE(YEAR($B382),MONTH($B382)+1,MIN(BS$6,DAY(EOMONTH($B382,1))))&gt;=$B382)*(DATE(YEAR($B382),MONTH($B382)+1,MIN(BS$6,DAY(EOMONTH($B382,1))))&lt;$C382)))</f>
        <v>0</v>
      </c>
      <c r="BT382" s="48" t="n">
        <f aca="false">IF(OR(N(BT$5)=0,BT$6=""),0,BT$5*((DATE(YEAR($B382),MONTH($B382),MIN(BT$6,DAY(EOMONTH($B382,0))))&gt;=$B382)*(DATE(YEAR($B382),MONTH($B382),MIN(BT$6,DAY(EOMONTH($B382,0))))&lt;$C382)+(DATE(YEAR($B382),MONTH($B382)+1,MIN(BT$6,DAY(EOMONTH($B382,1))))&gt;=$B382)*(DATE(YEAR($B382),MONTH($B382)+1,MIN(BT$6,DAY(EOMONTH($B382,1))))&lt;$C382)))</f>
        <v>0</v>
      </c>
      <c r="BU382" s="48" t="n">
        <f aca="false">IF(OR(N(BU$5)=0,BU$6=""),0,BU$5*((DATE(YEAR($B382),MONTH($B382),MIN(BU$6,DAY(EOMONTH($B382,0))))&gt;=$B382)*(DATE(YEAR($B382),MONTH($B382),MIN(BU$6,DAY(EOMONTH($B382,0))))&lt;$C382)+(DATE(YEAR($B382),MONTH($B382)+1,MIN(BU$6,DAY(EOMONTH($B382,1))))&gt;=$B382)*(DATE(YEAR($B382),MONTH($B382)+1,MIN(BU$6,DAY(EOMONTH($B382,1))))&lt;$C382)))</f>
        <v>0</v>
      </c>
      <c r="BV382" s="48" t="n">
        <f aca="false">IF(OR(N(BV$5)=0,BV$6=""),0,BV$5*((DATE(YEAR($B382),MONTH($B382),MIN(BV$6,DAY(EOMONTH($B382,0))))&gt;=$B382)*(DATE(YEAR($B382),MONTH($B382),MIN(BV$6,DAY(EOMONTH($B382,0))))&lt;$C382)+(DATE(YEAR($B382),MONTH($B382)+1,MIN(BV$6,DAY(EOMONTH($B382,1))))&gt;=$B382)*(DATE(YEAR($B382),MONTH($B382)+1,MIN(BV$6,DAY(EOMONTH($B382,1))))&lt;$C382)))</f>
        <v>0</v>
      </c>
      <c r="BW382" s="48" t="n">
        <f aca="false">IF(OR(N(BW$5)=0,BW$6=""),0,BW$5*((DATE(YEAR($B382),MONTH($B382),MIN(BW$6,DAY(EOMONTH($B382,0))))&gt;=$B382)*(DATE(YEAR($B382),MONTH($B382),MIN(BW$6,DAY(EOMONTH($B382,0))))&lt;$C382)+(DATE(YEAR($B382),MONTH($B382)+1,MIN(BW$6,DAY(EOMONTH($B382,1))))&gt;=$B382)*(DATE(YEAR($B382),MONTH($B382)+1,MIN(BW$6,DAY(EOMONTH($B382,1))))&lt;$C382)))</f>
        <v>0</v>
      </c>
      <c r="BX382" s="48" t="n">
        <f aca="false">MIN(Z382,(FT381*(1+FT$5/Setup!$C$36)+IF($V382=1,N($F382),0)))</f>
        <v>0</v>
      </c>
      <c r="BY382" s="48" t="n">
        <f aca="false">MIN(AA382,(FU381*(1+FU$5/Setup!$C$36)+IF($V382=2,N($F382),0)))</f>
        <v>0</v>
      </c>
      <c r="BZ382" s="48" t="n">
        <f aca="false">MIN(AB382,(FV381*(1+FV$5/Setup!$C$36)+IF($V382=3,N($F382),0)))</f>
        <v>0</v>
      </c>
      <c r="CA382" s="48" t="n">
        <f aca="false">MIN(AC382,(FW381*(1+FW$5/Setup!$C$36)+IF($V382=4,N($F382),0)))</f>
        <v>0</v>
      </c>
      <c r="CB382" s="48" t="n">
        <f aca="false">MIN(AD382,(FX381*(1+FX$5/Setup!$C$36)+IF($V382=5,N($F382),0)))</f>
        <v>0</v>
      </c>
      <c r="CC382" s="48" t="n">
        <f aca="false">MIN(AE382,(FY381*(1+FY$5/Setup!$C$36)+IF($V382=6,N($F382),0)))</f>
        <v>0</v>
      </c>
      <c r="CD382" s="48" t="n">
        <f aca="false">MIN(AF382,(FZ381*(1+FZ$5/Setup!$C$36)+IF($V382=7,N($F382),0)))</f>
        <v>0</v>
      </c>
      <c r="CE382" s="48" t="n">
        <f aca="false">MIN(AG382,(GA381*(1+GA$5/Setup!$C$36)+IF($V382=8,N($F382),0)))</f>
        <v>0</v>
      </c>
      <c r="CF382" s="48" t="n">
        <f aca="false">MIN(AH382,(GB381*(1+GB$5/Setup!$C$36)+IF($V382=9,N($F382),0)))</f>
        <v>0</v>
      </c>
      <c r="CG382" s="48" t="n">
        <f aca="false">MIN(AI382,(GC381*(1+GC$5/Setup!$C$36)+IF($V382=10,N($F382),0)))</f>
        <v>0</v>
      </c>
      <c r="CH382" s="48" t="n">
        <f aca="false">MIN(AJ382,(GD381*(1+GD$5/Setup!$C$36)+IF($V382=11,N($F382),0)))</f>
        <v>0</v>
      </c>
      <c r="CI382" s="48" t="n">
        <f aca="false">MIN(AK382,(GE381*(1+GE$5/Setup!$C$36)+IF($V382=12,N($F382),0)))</f>
        <v>0</v>
      </c>
      <c r="CJ382" s="48" t="n">
        <f aca="false">MIN(AL382,(GF381*(1+GF$5/Setup!$C$36)+IF($V382=13,N($F382),0)))</f>
        <v>0</v>
      </c>
      <c r="CK382" s="48" t="n">
        <f aca="false">MIN(AM382,(GG381*(1+GG$5/Setup!$C$36)+IF($V382=14,N($F382),0)))</f>
        <v>0</v>
      </c>
      <c r="CL382" s="48" t="n">
        <f aca="false">MIN(AN382,(GH381*(1+GH$5/Setup!$C$36)+IF($V382=15,N($F382),0)))</f>
        <v>0</v>
      </c>
      <c r="CM382" s="48" t="n">
        <f aca="false">MIN(AO382,(GI381*(1+GI$5/Setup!$C$36)+IF($V382=16,N($F382),0)))</f>
        <v>0</v>
      </c>
      <c r="CN382" s="48" t="n">
        <f aca="false">MIN(AP382,(GJ381*(1+GJ$5/Setup!$C$36)+IF($V382=17,N($F382),0)))</f>
        <v>0</v>
      </c>
      <c r="CO382" s="48" t="n">
        <f aca="false">MIN(AQ382,(GK381*(1+GK$5/Setup!$C$36)+IF($V382=18,N($F382),0)))</f>
        <v>0</v>
      </c>
      <c r="CP382" s="48" t="n">
        <f aca="false">MIN(AR382,(GL381*(1+GL$5/Setup!$C$36)+IF($V382=19,N($F382),0)))</f>
        <v>0</v>
      </c>
      <c r="CQ382" s="48" t="n">
        <f aca="false">MIN(AS382,(GM381*(1+GM$5/Setup!$C$36)+IF($V382=20,N($F382),0)))</f>
        <v>0</v>
      </c>
      <c r="CR382" s="48" t="n">
        <f aca="false">MIN(AT382,(GN381*(1+GN$5/Setup!$C$36)+IF($V382=21,N($F382),0)))</f>
        <v>0</v>
      </c>
      <c r="CS382" s="48" t="n">
        <f aca="false">MIN(AU382,(GO381*(1+GO$5/Setup!$C$36)+IF($V382=22,N($F382),0)))</f>
        <v>0</v>
      </c>
      <c r="CT382" s="48" t="n">
        <f aca="false">MIN(AV382,(GP381*(1+GP$5/Setup!$C$36)+IF($V382=23,N($F382),0)))</f>
        <v>0</v>
      </c>
      <c r="CU382" s="48" t="n">
        <f aca="false">MIN(AW382,(GQ381*(1+GQ$5/Setup!$C$36)+IF($V382=24,N($F382),0)))</f>
        <v>0</v>
      </c>
      <c r="CV382" s="48" t="n">
        <f aca="false">MIN(AX382,(GR381*(1+GR$5/Setup!$C$36)+IF($V382=25,N($F382),0)))</f>
        <v>0</v>
      </c>
      <c r="CW382" s="48" t="n">
        <f aca="false">MIN(AY382,(GS381*(1+GS$5/Setup!$C$36)+IF($V382=26,N($F382),0)))</f>
        <v>0</v>
      </c>
      <c r="CX382" s="48" t="n">
        <f aca="false">MIN(AZ382,(GT381*(1+GT$5/Setup!$C$36)+IF($V382=27,N($F382),0)))</f>
        <v>0</v>
      </c>
      <c r="CY382" s="48" t="n">
        <f aca="false">MIN(BA382,(GU381*(1+GU$5/Setup!$C$36)+IF($V382=28,N($F382),0)))</f>
        <v>0</v>
      </c>
      <c r="CZ382" s="48" t="n">
        <f aca="false">MIN(BB382,(GV381*(1+GV$5/Setup!$C$36)+IF($V382=29,N($F382),0)))</f>
        <v>0</v>
      </c>
      <c r="DA382" s="48" t="n">
        <f aca="false">MIN(BC382,(GW381*(1+GW$5/Setup!$C$36)+IF($V382=30,N($F382),0)))</f>
        <v>0</v>
      </c>
      <c r="DB382" s="48" t="n">
        <f aca="false">MIN(BD382,(GX381*(1+GX$5/Setup!$C$36)+IF($V382=31,N($F382),0)))</f>
        <v>0</v>
      </c>
      <c r="DC382" s="48" t="n">
        <f aca="false">MIN(BE382,(GY381*(1+GY$5/Setup!$C$36)+IF($V382=32,N($F382),0)))</f>
        <v>0</v>
      </c>
      <c r="DD382" s="48" t="n">
        <f aca="false">MIN(BF382,(GZ381*(1+GZ$5/Setup!$C$36)+IF($V382=33,N($F382),0)))</f>
        <v>0</v>
      </c>
      <c r="DE382" s="48" t="n">
        <f aca="false">MIN(BG382,(HA381*(1+HA$5/Setup!$C$36)+IF($V382=34,N($F382),0)))</f>
        <v>0</v>
      </c>
      <c r="DF382" s="48" t="n">
        <f aca="false">MIN(BH382,(HB381*(1+HB$5/Setup!$C$36)+IF($V382=35,N($F382),0)))</f>
        <v>0</v>
      </c>
      <c r="DG382" s="48" t="n">
        <f aca="false">MIN(BI382,(HC381*(1+HC$5/Setup!$C$36)+IF($V382=36,N($F382),0)))</f>
        <v>0</v>
      </c>
      <c r="DH382" s="48" t="n">
        <f aca="false">MIN(BJ382,(HD381*(1+HD$5/Setup!$C$36)+IF($V382=37,N($F382),0)))</f>
        <v>0</v>
      </c>
      <c r="DI382" s="48" t="n">
        <f aca="false">MIN(BK382,(HE381*(1+HE$5/Setup!$C$36)+IF($V382=38,N($F382),0)))</f>
        <v>0</v>
      </c>
      <c r="DJ382" s="48" t="n">
        <f aca="false">MIN(BL382,(HF381*(1+HF$5/Setup!$C$36)+IF($V382=39,N($F382),0)))</f>
        <v>0</v>
      </c>
      <c r="DK382" s="48" t="n">
        <f aca="false">MIN(BM382,(HG381*(1+HG$5/Setup!$C$36)+IF($V382=40,N($F382),0)))</f>
        <v>0</v>
      </c>
      <c r="DL382" s="48" t="n">
        <f aca="false">MIN(BN382,(HH381*(1+HH$5/Setup!$C$36)+IF($V382=41,N($F382),0)))</f>
        <v>0</v>
      </c>
      <c r="DM382" s="48" t="n">
        <f aca="false">MIN(BO382,(HI381*(1+HI$5/Setup!$C$36)+IF($V382=42,N($F382),0)))</f>
        <v>0</v>
      </c>
      <c r="DN382" s="48" t="n">
        <f aca="false">MIN(BP382,(HJ381*(1+HJ$5/Setup!$C$36)+IF($V382=43,N($F382),0)))</f>
        <v>0</v>
      </c>
      <c r="DO382" s="48" t="n">
        <f aca="false">MIN(BQ382,(HK381*(1+HK$5/Setup!$C$36)+IF($V382=44,N($F382),0)))</f>
        <v>0</v>
      </c>
      <c r="DP382" s="48" t="n">
        <f aca="false">MIN(BR382,(HL381*(1+HL$5/Setup!$C$36)+IF($V382=45,N($F382),0)))</f>
        <v>0</v>
      </c>
      <c r="DQ382" s="48" t="n">
        <f aca="false">MIN(BS382,(HM381*(1+HM$5/Setup!$C$36)+IF($V382=46,N($F382),0)))</f>
        <v>0</v>
      </c>
      <c r="DR382" s="48" t="n">
        <f aca="false">MIN(BT382,(HN381*(1+HN$5/Setup!$C$36)+IF($V382=47,N($F382),0)))</f>
        <v>0</v>
      </c>
      <c r="DS382" s="48" t="n">
        <f aca="false">MIN(BU382,(HO381*(1+HO$5/Setup!$C$36)+IF($V382=48,N($F382),0)))</f>
        <v>0</v>
      </c>
      <c r="DT382" s="48" t="n">
        <f aca="false">MIN(BV382,(HP381*(1+HP$5/Setup!$C$36)+IF($V382=49,N($F382),0)))</f>
        <v>0</v>
      </c>
      <c r="DU382" s="48" t="n">
        <f aca="false">MIN(BW382,(HQ381*(1+HQ$5/Setup!$C$36)+IF($V382=50,N($F382),0)))</f>
        <v>0</v>
      </c>
      <c r="DV382" s="48" t="n">
        <f aca="false">MIN(MAX((FT381*(1+FT$5/Setup!$C$36)+IF($V382=1,N($F382),0))-BX382,0),MAX($P382-0,0))</f>
        <v>0</v>
      </c>
      <c r="DW382" s="48" t="n">
        <f aca="false">MIN(MAX((FU381*(1+FU$5/Setup!$C$36)+IF($V382=2,N($F382),0))-BY382,0),MAX($P382-SUM(DV382:DV382),0))</f>
        <v>0</v>
      </c>
      <c r="DX382" s="48" t="n">
        <f aca="false">MIN(MAX((FV381*(1+FV$5/Setup!$C$36)+IF($V382=3,N($F382),0))-BZ382,0),MAX($P382-SUM(DV382:DW382),0))</f>
        <v>0</v>
      </c>
      <c r="DY382" s="48" t="n">
        <f aca="false">MIN(MAX((FW381*(1+FW$5/Setup!$C$36)+IF($V382=4,N($F382),0))-CA382,0),MAX($P382-SUM(DV382:DX382),0))</f>
        <v>0</v>
      </c>
      <c r="DZ382" s="48" t="n">
        <f aca="false">MIN(MAX((FX381*(1+FX$5/Setup!$C$36)+IF($V382=5,N($F382),0))-CB382,0),MAX($P382-SUM(DV382:DY382),0))</f>
        <v>0</v>
      </c>
      <c r="EA382" s="48" t="n">
        <f aca="false">MIN(MAX((FY381*(1+FY$5/Setup!$C$36)+IF($V382=6,N($F382),0))-CC382,0),MAX($P382-SUM(DV382:DZ382),0))</f>
        <v>0</v>
      </c>
      <c r="EB382" s="48" t="n">
        <f aca="false">MIN(MAX((FZ381*(1+FZ$5/Setup!$C$36)+IF($V382=7,N($F382),0))-CD382,0),MAX($P382-SUM(DV382:EA382),0))</f>
        <v>0</v>
      </c>
      <c r="EC382" s="48" t="n">
        <f aca="false">MIN(MAX((GA381*(1+GA$5/Setup!$C$36)+IF($V382=8,N($F382),0))-CE382,0),MAX($P382-SUM(DV382:EB382),0))</f>
        <v>0</v>
      </c>
      <c r="ED382" s="48" t="n">
        <f aca="false">MIN(MAX((GB381*(1+GB$5/Setup!$C$36)+IF($V382=9,N($F382),0))-CF382,0),MAX($P382-SUM(DV382:EC382),0))</f>
        <v>0</v>
      </c>
      <c r="EE382" s="48" t="n">
        <f aca="false">MIN(MAX((GC381*(1+GC$5/Setup!$C$36)+IF($V382=10,N($F382),0))-CG382,0),MAX($P382-SUM(DV382:ED382),0))</f>
        <v>0</v>
      </c>
      <c r="EF382" s="48" t="n">
        <f aca="false">MIN(MAX((GD381*(1+GD$5/Setup!$C$36)+IF($V382=11,N($F382),0))-CH382,0),MAX($P382-SUM(DV382:EE382),0))</f>
        <v>0</v>
      </c>
      <c r="EG382" s="48" t="n">
        <f aca="false">MIN(MAX((GE381*(1+GE$5/Setup!$C$36)+IF($V382=12,N($F382),0))-CI382,0),MAX($P382-SUM(DV382:EF382),0))</f>
        <v>0</v>
      </c>
      <c r="EH382" s="48" t="n">
        <f aca="false">MIN(MAX((GF381*(1+GF$5/Setup!$C$36)+IF($V382=13,N($F382),0))-CJ382,0),MAX($P382-SUM(DV382:EG382),0))</f>
        <v>0</v>
      </c>
      <c r="EI382" s="48" t="n">
        <f aca="false">MIN(MAX((GG381*(1+GG$5/Setup!$C$36)+IF($V382=14,N($F382),0))-CK382,0),MAX($P382-SUM(DV382:EH382),0))</f>
        <v>0</v>
      </c>
      <c r="EJ382" s="48" t="n">
        <f aca="false">MIN(MAX((GH381*(1+GH$5/Setup!$C$36)+IF($V382=15,N($F382),0))-CL382,0),MAX($P382-SUM(DV382:EI382),0))</f>
        <v>0</v>
      </c>
      <c r="EK382" s="48" t="n">
        <f aca="false">MIN(MAX((GI381*(1+GI$5/Setup!$C$36)+IF($V382=16,N($F382),0))-CM382,0),MAX($P382-SUM(DV382:EJ382),0))</f>
        <v>0</v>
      </c>
      <c r="EL382" s="48" t="n">
        <f aca="false">MIN(MAX((GJ381*(1+GJ$5/Setup!$C$36)+IF($V382=17,N($F382),0))-CN382,0),MAX($P382-SUM(DV382:EK382),0))</f>
        <v>0</v>
      </c>
      <c r="EM382" s="48" t="n">
        <f aca="false">MIN(MAX((GK381*(1+GK$5/Setup!$C$36)+IF($V382=18,N($F382),0))-CO382,0),MAX($P382-SUM(DV382:EL382),0))</f>
        <v>0</v>
      </c>
      <c r="EN382" s="48" t="n">
        <f aca="false">MIN(MAX((GL381*(1+GL$5/Setup!$C$36)+IF($V382=19,N($F382),0))-CP382,0),MAX($P382-SUM(DV382:EM382),0))</f>
        <v>0</v>
      </c>
      <c r="EO382" s="48" t="n">
        <f aca="false">MIN(MAX((GM381*(1+GM$5/Setup!$C$36)+IF($V382=20,N($F382),0))-CQ382,0),MAX($P382-SUM(DV382:EN382),0))</f>
        <v>0</v>
      </c>
      <c r="EP382" s="48" t="n">
        <f aca="false">MIN(MAX((GN381*(1+GN$5/Setup!$C$36)+IF($V382=21,N($F382),0))-CR382,0),MAX($P382-SUM(DV382:EO382),0))</f>
        <v>0</v>
      </c>
      <c r="EQ382" s="48" t="n">
        <f aca="false">MIN(MAX((GO381*(1+GO$5/Setup!$C$36)+IF($V382=22,N($F382),0))-CS382,0),MAX($P382-SUM(DV382:EP382),0))</f>
        <v>0</v>
      </c>
      <c r="ER382" s="48" t="n">
        <f aca="false">MIN(MAX((GP381*(1+GP$5/Setup!$C$36)+IF($V382=23,N($F382),0))-CT382,0),MAX($P382-SUM(DV382:EQ382),0))</f>
        <v>0</v>
      </c>
      <c r="ES382" s="48" t="n">
        <f aca="false">MIN(MAX((GQ381*(1+GQ$5/Setup!$C$36)+IF($V382=24,N($F382),0))-CU382,0),MAX($P382-SUM(DV382:ER382),0))</f>
        <v>0</v>
      </c>
      <c r="ET382" s="48" t="n">
        <f aca="false">MIN(MAX((GR381*(1+GR$5/Setup!$C$36)+IF($V382=25,N($F382),0))-CV382,0),MAX($P382-SUM(DV382:ES382),0))</f>
        <v>0</v>
      </c>
      <c r="EU382" s="48" t="n">
        <f aca="false">MIN(MAX((GS381*(1+GS$5/Setup!$C$36)+IF($V382=26,N($F382),0))-CW382,0),MAX($P382-SUM(DV382:ET382),0))</f>
        <v>0</v>
      </c>
      <c r="EV382" s="48" t="n">
        <f aca="false">MIN(MAX((GT381*(1+GT$5/Setup!$C$36)+IF($V382=27,N($F382),0))-CX382,0),MAX($P382-SUM(DV382:EU382),0))</f>
        <v>0</v>
      </c>
      <c r="EW382" s="48" t="n">
        <f aca="false">MIN(MAX((GU381*(1+GU$5/Setup!$C$36)+IF($V382=28,N($F382),0))-CY382,0),MAX($P382-SUM(DV382:EV382),0))</f>
        <v>0</v>
      </c>
      <c r="EX382" s="48" t="n">
        <f aca="false">MIN(MAX((GV381*(1+GV$5/Setup!$C$36)+IF($V382=29,N($F382),0))-CZ382,0),MAX($P382-SUM(DV382:EW382),0))</f>
        <v>0</v>
      </c>
      <c r="EY382" s="48" t="n">
        <f aca="false">MIN(MAX((GW381*(1+GW$5/Setup!$C$36)+IF($V382=30,N($F382),0))-DA382,0),MAX($P382-SUM(DV382:EX382),0))</f>
        <v>0</v>
      </c>
      <c r="EZ382" s="48" t="n">
        <f aca="false">MIN(MAX((GX381*(1+GX$5/Setup!$C$36)+IF($V382=31,N($F382),0))-DB382,0),MAX($P382-SUM(DV382:EY382),0))</f>
        <v>0</v>
      </c>
      <c r="FA382" s="48" t="n">
        <f aca="false">MIN(MAX((GY381*(1+GY$5/Setup!$C$36)+IF($V382=32,N($F382),0))-DC382,0),MAX($P382-SUM(DV382:EZ382),0))</f>
        <v>0</v>
      </c>
      <c r="FB382" s="48" t="n">
        <f aca="false">MIN(MAX((GZ381*(1+GZ$5/Setup!$C$36)+IF($V382=33,N($F382),0))-DD382,0),MAX($P382-SUM(DV382:FA382),0))</f>
        <v>0</v>
      </c>
      <c r="FC382" s="48" t="n">
        <f aca="false">MIN(MAX((HA381*(1+HA$5/Setup!$C$36)+IF($V382=34,N($F382),0))-DE382,0),MAX($P382-SUM(DV382:FB382),0))</f>
        <v>0</v>
      </c>
      <c r="FD382" s="48" t="n">
        <f aca="false">MIN(MAX((HB381*(1+HB$5/Setup!$C$36)+IF($V382=35,N($F382),0))-DF382,0),MAX($P382-SUM(DV382:FC382),0))</f>
        <v>0</v>
      </c>
      <c r="FE382" s="48" t="n">
        <f aca="false">MIN(MAX((HC381*(1+HC$5/Setup!$C$36)+IF($V382=36,N($F382),0))-DG382,0),MAX($P382-SUM(DV382:FD382),0))</f>
        <v>0</v>
      </c>
      <c r="FF382" s="48" t="n">
        <f aca="false">MIN(MAX((HD381*(1+HD$5/Setup!$C$36)+IF($V382=37,N($F382),0))-DH382,0),MAX($P382-SUM(DV382:FE382),0))</f>
        <v>0</v>
      </c>
      <c r="FG382" s="48" t="n">
        <f aca="false">MIN(MAX((HE381*(1+HE$5/Setup!$C$36)+IF($V382=38,N($F382),0))-DI382,0),MAX($P382-SUM(DV382:FF382),0))</f>
        <v>0</v>
      </c>
      <c r="FH382" s="48" t="n">
        <f aca="false">MIN(MAX((HF381*(1+HF$5/Setup!$C$36)+IF($V382=39,N($F382),0))-DJ382,0),MAX($P382-SUM(DV382:FG382),0))</f>
        <v>0</v>
      </c>
      <c r="FI382" s="48" t="n">
        <f aca="false">MIN(MAX((HG381*(1+HG$5/Setup!$C$36)+IF($V382=40,N($F382),0))-DK382,0),MAX($P382-SUM(DV382:FH382),0))</f>
        <v>0</v>
      </c>
      <c r="FJ382" s="48" t="n">
        <f aca="false">MIN(MAX((HH381*(1+HH$5/Setup!$C$36)+IF($V382=41,N($F382),0))-DL382,0),MAX($P382-SUM(DV382:FI382),0))</f>
        <v>0</v>
      </c>
      <c r="FK382" s="48" t="n">
        <f aca="false">MIN(MAX((HI381*(1+HI$5/Setup!$C$36)+IF($V382=42,N($F382),0))-DM382,0),MAX($P382-SUM(DV382:FJ382),0))</f>
        <v>0</v>
      </c>
      <c r="FL382" s="48" t="n">
        <f aca="false">MIN(MAX((HJ381*(1+HJ$5/Setup!$C$36)+IF($V382=43,N($F382),0))-DN382,0),MAX($P382-SUM(DV382:FK382),0))</f>
        <v>0</v>
      </c>
      <c r="FM382" s="48" t="n">
        <f aca="false">MIN(MAX((HK381*(1+HK$5/Setup!$C$36)+IF($V382=44,N($F382),0))-DO382,0),MAX($P382-SUM(DV382:FL382),0))</f>
        <v>0</v>
      </c>
      <c r="FN382" s="48" t="n">
        <f aca="false">MIN(MAX((HL381*(1+HL$5/Setup!$C$36)+IF($V382=45,N($F382),0))-DP382,0),MAX($P382-SUM(DV382:FM382),0))</f>
        <v>0</v>
      </c>
      <c r="FO382" s="48" t="n">
        <f aca="false">MIN(MAX((HM381*(1+HM$5/Setup!$C$36)+IF($V382=46,N($F382),0))-DQ382,0),MAX($P382-SUM(DV382:FN382),0))</f>
        <v>0</v>
      </c>
      <c r="FP382" s="48" t="n">
        <f aca="false">MIN(MAX((HN381*(1+HN$5/Setup!$C$36)+IF($V382=47,N($F382),0))-DR382,0),MAX($P382-SUM(DV382:FO382),0))</f>
        <v>0</v>
      </c>
      <c r="FQ382" s="48" t="n">
        <f aca="false">MIN(MAX((HO381*(1+HO$5/Setup!$C$36)+IF($V382=48,N($F382),0))-DS382,0),MAX($P382-SUM(DV382:FP382),0))</f>
        <v>0</v>
      </c>
      <c r="FR382" s="48" t="n">
        <f aca="false">MIN(MAX((HP381*(1+HP$5/Setup!$C$36)+IF($V382=49,N($F382),0))-DT382,0),MAX($P382-SUM(DV382:FQ382),0))</f>
        <v>0</v>
      </c>
      <c r="FS382" s="48" t="n">
        <f aca="false">MIN(MAX((HQ381*(1+HQ$5/Setup!$C$36)+IF($V382=50,N($F382),0))-DU382,0),MAX($P382-SUM(DV382:FR382),0))</f>
        <v>0</v>
      </c>
      <c r="FT382" s="48" t="n">
        <f aca="false">IF((FT381*(1+FT$5/Setup!$C$36)+IF($V382=1,N($F382),0))-BX382-DV382&lt;0.005,0,(FT381*(1+FT$5/Setup!$C$36)+IF($V382=1,N($F382),0))-BX382-DV382)</f>
        <v>0</v>
      </c>
      <c r="FU382" s="48" t="n">
        <f aca="false">IF((FU381*(1+FU$5/Setup!$C$36)+IF($V382=2,N($F382),0))-BY382-DW382&lt;0.005,0,(FU381*(1+FU$5/Setup!$C$36)+IF($V382=2,N($F382),0))-BY382-DW382)</f>
        <v>0</v>
      </c>
      <c r="FV382" s="48" t="n">
        <f aca="false">IF((FV381*(1+FV$5/Setup!$C$36)+IF($V382=3,N($F382),0))-BZ382-DX382&lt;0.005,0,(FV381*(1+FV$5/Setup!$C$36)+IF($V382=3,N($F382),0))-BZ382-DX382)</f>
        <v>0</v>
      </c>
      <c r="FW382" s="48" t="n">
        <f aca="false">IF((FW381*(1+FW$5/Setup!$C$36)+IF($V382=4,N($F382),0))-CA382-DY382&lt;0.005,0,(FW381*(1+FW$5/Setup!$C$36)+IF($V382=4,N($F382),0))-CA382-DY382)</f>
        <v>0</v>
      </c>
      <c r="FX382" s="48" t="n">
        <f aca="false">IF((FX381*(1+FX$5/Setup!$C$36)+IF($V382=5,N($F382),0))-CB382-DZ382&lt;0.005,0,(FX381*(1+FX$5/Setup!$C$36)+IF($V382=5,N($F382),0))-CB382-DZ382)</f>
        <v>0</v>
      </c>
      <c r="FY382" s="48" t="n">
        <f aca="false">IF((FY381*(1+FY$5/Setup!$C$36)+IF($V382=6,N($F382),0))-CC382-EA382&lt;0.005,0,(FY381*(1+FY$5/Setup!$C$36)+IF($V382=6,N($F382),0))-CC382-EA382)</f>
        <v>0</v>
      </c>
      <c r="FZ382" s="48" t="n">
        <f aca="false">IF((FZ381*(1+FZ$5/Setup!$C$36)+IF($V382=7,N($F382),0))-CD382-EB382&lt;0.005,0,(FZ381*(1+FZ$5/Setup!$C$36)+IF($V382=7,N($F382),0))-CD382-EB382)</f>
        <v>0</v>
      </c>
      <c r="GA382" s="48" t="n">
        <f aca="false">IF((GA381*(1+GA$5/Setup!$C$36)+IF($V382=8,N($F382),0))-CE382-EC382&lt;0.005,0,(GA381*(1+GA$5/Setup!$C$36)+IF($V382=8,N($F382),0))-CE382-EC382)</f>
        <v>0</v>
      </c>
      <c r="GB382" s="48" t="n">
        <f aca="false">IF((GB381*(1+GB$5/Setup!$C$36)+IF($V382=9,N($F382),0))-CF382-ED382&lt;0.005,0,(GB381*(1+GB$5/Setup!$C$36)+IF($V382=9,N($F382),0))-CF382-ED382)</f>
        <v>0</v>
      </c>
      <c r="GC382" s="48" t="n">
        <f aca="false">IF((GC381*(1+GC$5/Setup!$C$36)+IF($V382=10,N($F382),0))-CG382-EE382&lt;0.005,0,(GC381*(1+GC$5/Setup!$C$36)+IF($V382=10,N($F382),0))-CG382-EE382)</f>
        <v>0</v>
      </c>
      <c r="GD382" s="48" t="n">
        <f aca="false">IF((GD381*(1+GD$5/Setup!$C$36)+IF($V382=11,N($F382),0))-CH382-EF382&lt;0.005,0,(GD381*(1+GD$5/Setup!$C$36)+IF($V382=11,N($F382),0))-CH382-EF382)</f>
        <v>0</v>
      </c>
      <c r="GE382" s="48" t="n">
        <f aca="false">IF((GE381*(1+GE$5/Setup!$C$36)+IF($V382=12,N($F382),0))-CI382-EG382&lt;0.005,0,(GE381*(1+GE$5/Setup!$C$36)+IF($V382=12,N($F382),0))-CI382-EG382)</f>
        <v>0</v>
      </c>
      <c r="GF382" s="48" t="n">
        <f aca="false">IF((GF381*(1+GF$5/Setup!$C$36)+IF($V382=13,N($F382),0))-CJ382-EH382&lt;0.005,0,(GF381*(1+GF$5/Setup!$C$36)+IF($V382=13,N($F382),0))-CJ382-EH382)</f>
        <v>0</v>
      </c>
      <c r="GG382" s="48" t="n">
        <f aca="false">IF((GG381*(1+GG$5/Setup!$C$36)+IF($V382=14,N($F382),0))-CK382-EI382&lt;0.005,0,(GG381*(1+GG$5/Setup!$C$36)+IF($V382=14,N($F382),0))-CK382-EI382)</f>
        <v>0</v>
      </c>
      <c r="GH382" s="48" t="n">
        <f aca="false">IF((GH381*(1+GH$5/Setup!$C$36)+IF($V382=15,N($F382),0))-CL382-EJ382&lt;0.005,0,(GH381*(1+GH$5/Setup!$C$36)+IF($V382=15,N($F382),0))-CL382-EJ382)</f>
        <v>0</v>
      </c>
      <c r="GI382" s="48" t="n">
        <f aca="false">IF((GI381*(1+GI$5/Setup!$C$36)+IF($V382=16,N($F382),0))-CM382-EK382&lt;0.005,0,(GI381*(1+GI$5/Setup!$C$36)+IF($V382=16,N($F382),0))-CM382-EK382)</f>
        <v>0</v>
      </c>
      <c r="GJ382" s="48" t="n">
        <f aca="false">IF((GJ381*(1+GJ$5/Setup!$C$36)+IF($V382=17,N($F382),0))-CN382-EL382&lt;0.005,0,(GJ381*(1+GJ$5/Setup!$C$36)+IF($V382=17,N($F382),0))-CN382-EL382)</f>
        <v>0</v>
      </c>
      <c r="GK382" s="48" t="n">
        <f aca="false">IF((GK381*(1+GK$5/Setup!$C$36)+IF($V382=18,N($F382),0))-CO382-EM382&lt;0.005,0,(GK381*(1+GK$5/Setup!$C$36)+IF($V382=18,N($F382),0))-CO382-EM382)</f>
        <v>0</v>
      </c>
      <c r="GL382" s="48" t="n">
        <f aca="false">IF((GL381*(1+GL$5/Setup!$C$36)+IF($V382=19,N($F382),0))-CP382-EN382&lt;0.005,0,(GL381*(1+GL$5/Setup!$C$36)+IF($V382=19,N($F382),0))-CP382-EN382)</f>
        <v>0</v>
      </c>
      <c r="GM382" s="48" t="n">
        <f aca="false">IF((GM381*(1+GM$5/Setup!$C$36)+IF($V382=20,N($F382),0))-CQ382-EO382&lt;0.005,0,(GM381*(1+GM$5/Setup!$C$36)+IF($V382=20,N($F382),0))-CQ382-EO382)</f>
        <v>0</v>
      </c>
      <c r="GN382" s="48" t="n">
        <f aca="false">IF((GN381*(1+GN$5/Setup!$C$36)+IF($V382=21,N($F382),0))-CR382-EP382&lt;0.005,0,(GN381*(1+GN$5/Setup!$C$36)+IF($V382=21,N($F382),0))-CR382-EP382)</f>
        <v>0</v>
      </c>
      <c r="GO382" s="48" t="n">
        <f aca="false">IF((GO381*(1+GO$5/Setup!$C$36)+IF($V382=22,N($F382),0))-CS382-EQ382&lt;0.005,0,(GO381*(1+GO$5/Setup!$C$36)+IF($V382=22,N($F382),0))-CS382-EQ382)</f>
        <v>0</v>
      </c>
      <c r="GP382" s="48" t="n">
        <f aca="false">IF((GP381*(1+GP$5/Setup!$C$36)+IF($V382=23,N($F382),0))-CT382-ER382&lt;0.005,0,(GP381*(1+GP$5/Setup!$C$36)+IF($V382=23,N($F382),0))-CT382-ER382)</f>
        <v>0</v>
      </c>
      <c r="GQ382" s="48" t="n">
        <f aca="false">IF((GQ381*(1+GQ$5/Setup!$C$36)+IF($V382=24,N($F382),0))-CU382-ES382&lt;0.005,0,(GQ381*(1+GQ$5/Setup!$C$36)+IF($V382=24,N($F382),0))-CU382-ES382)</f>
        <v>0</v>
      </c>
      <c r="GR382" s="48" t="n">
        <f aca="false">IF((GR381*(1+GR$5/Setup!$C$36)+IF($V382=25,N($F382),0))-CV382-ET382&lt;0.005,0,(GR381*(1+GR$5/Setup!$C$36)+IF($V382=25,N($F382),0))-CV382-ET382)</f>
        <v>0</v>
      </c>
      <c r="GS382" s="48" t="n">
        <f aca="false">IF((GS381*(1+GS$5/Setup!$C$36)+IF($V382=26,N($F382),0))-CW382-EU382&lt;0.005,0,(GS381*(1+GS$5/Setup!$C$36)+IF($V382=26,N($F382),0))-CW382-EU382)</f>
        <v>0</v>
      </c>
      <c r="GT382" s="48" t="n">
        <f aca="false">IF((GT381*(1+GT$5/Setup!$C$36)+IF($V382=27,N($F382),0))-CX382-EV382&lt;0.005,0,(GT381*(1+GT$5/Setup!$C$36)+IF($V382=27,N($F382),0))-CX382-EV382)</f>
        <v>0</v>
      </c>
      <c r="GU382" s="48" t="n">
        <f aca="false">IF((GU381*(1+GU$5/Setup!$C$36)+IF($V382=28,N($F382),0))-CY382-EW382&lt;0.005,0,(GU381*(1+GU$5/Setup!$C$36)+IF($V382=28,N($F382),0))-CY382-EW382)</f>
        <v>0</v>
      </c>
      <c r="GV382" s="48" t="n">
        <f aca="false">IF((GV381*(1+GV$5/Setup!$C$36)+IF($V382=29,N($F382),0))-CZ382-EX382&lt;0.005,0,(GV381*(1+GV$5/Setup!$C$36)+IF($V382=29,N($F382),0))-CZ382-EX382)</f>
        <v>0</v>
      </c>
      <c r="GW382" s="48" t="n">
        <f aca="false">IF((GW381*(1+GW$5/Setup!$C$36)+IF($V382=30,N($F382),0))-DA382-EY382&lt;0.005,0,(GW381*(1+GW$5/Setup!$C$36)+IF($V382=30,N($F382),0))-DA382-EY382)</f>
        <v>0</v>
      </c>
      <c r="GX382" s="48" t="n">
        <f aca="false">IF((GX381*(1+GX$5/Setup!$C$36)+IF($V382=31,N($F382),0))-DB382-EZ382&lt;0.005,0,(GX381*(1+GX$5/Setup!$C$36)+IF($V382=31,N($F382),0))-DB382-EZ382)</f>
        <v>0</v>
      </c>
      <c r="GY382" s="48" t="n">
        <f aca="false">IF((GY381*(1+GY$5/Setup!$C$36)+IF($V382=32,N($F382),0))-DC382-FA382&lt;0.005,0,(GY381*(1+GY$5/Setup!$C$36)+IF($V382=32,N($F382),0))-DC382-FA382)</f>
        <v>0</v>
      </c>
      <c r="GZ382" s="48" t="n">
        <f aca="false">IF((GZ381*(1+GZ$5/Setup!$C$36)+IF($V382=33,N($F382),0))-DD382-FB382&lt;0.005,0,(GZ381*(1+GZ$5/Setup!$C$36)+IF($V382=33,N($F382),0))-DD382-FB382)</f>
        <v>0</v>
      </c>
      <c r="HA382" s="48" t="n">
        <f aca="false">IF((HA381*(1+HA$5/Setup!$C$36)+IF($V382=34,N($F382),0))-DE382-FC382&lt;0.005,0,(HA381*(1+HA$5/Setup!$C$36)+IF($V382=34,N($F382),0))-DE382-FC382)</f>
        <v>0</v>
      </c>
      <c r="HB382" s="48" t="n">
        <f aca="false">IF((HB381*(1+HB$5/Setup!$C$36)+IF($V382=35,N($F382),0))-DF382-FD382&lt;0.005,0,(HB381*(1+HB$5/Setup!$C$36)+IF($V382=35,N($F382),0))-DF382-FD382)</f>
        <v>0</v>
      </c>
      <c r="HC382" s="48" t="n">
        <f aca="false">IF((HC381*(1+HC$5/Setup!$C$36)+IF($V382=36,N($F382),0))-DG382-FE382&lt;0.005,0,(HC381*(1+HC$5/Setup!$C$36)+IF($V382=36,N($F382),0))-DG382-FE382)</f>
        <v>0</v>
      </c>
      <c r="HD382" s="48" t="n">
        <f aca="false">IF((HD381*(1+HD$5/Setup!$C$36)+IF($V382=37,N($F382),0))-DH382-FF382&lt;0.005,0,(HD381*(1+HD$5/Setup!$C$36)+IF($V382=37,N($F382),0))-DH382-FF382)</f>
        <v>0</v>
      </c>
      <c r="HE382" s="48" t="n">
        <f aca="false">IF((HE381*(1+HE$5/Setup!$C$36)+IF($V382=38,N($F382),0))-DI382-FG382&lt;0.005,0,(HE381*(1+HE$5/Setup!$C$36)+IF($V382=38,N($F382),0))-DI382-FG382)</f>
        <v>0</v>
      </c>
      <c r="HF382" s="48" t="n">
        <f aca="false">IF((HF381*(1+HF$5/Setup!$C$36)+IF($V382=39,N($F382),0))-DJ382-FH382&lt;0.005,0,(HF381*(1+HF$5/Setup!$C$36)+IF($V382=39,N($F382),0))-DJ382-FH382)</f>
        <v>0</v>
      </c>
      <c r="HG382" s="48" t="n">
        <f aca="false">IF((HG381*(1+HG$5/Setup!$C$36)+IF($V382=40,N($F382),0))-DK382-FI382&lt;0.005,0,(HG381*(1+HG$5/Setup!$C$36)+IF($V382=40,N($F382),0))-DK382-FI382)</f>
        <v>0</v>
      </c>
      <c r="HH382" s="48" t="n">
        <f aca="false">IF((HH381*(1+HH$5/Setup!$C$36)+IF($V382=41,N($F382),0))-DL382-FJ382&lt;0.005,0,(HH381*(1+HH$5/Setup!$C$36)+IF($V382=41,N($F382),0))-DL382-FJ382)</f>
        <v>0</v>
      </c>
      <c r="HI382" s="48" t="n">
        <f aca="false">IF((HI381*(1+HI$5/Setup!$C$36)+IF($V382=42,N($F382),0))-DM382-FK382&lt;0.005,0,(HI381*(1+HI$5/Setup!$C$36)+IF($V382=42,N($F382),0))-DM382-FK382)</f>
        <v>0</v>
      </c>
      <c r="HJ382" s="48" t="n">
        <f aca="false">IF((HJ381*(1+HJ$5/Setup!$C$36)+IF($V382=43,N($F382),0))-DN382-FL382&lt;0.005,0,(HJ381*(1+HJ$5/Setup!$C$36)+IF($V382=43,N($F382),0))-DN382-FL382)</f>
        <v>0</v>
      </c>
      <c r="HK382" s="48" t="n">
        <f aca="false">IF((HK381*(1+HK$5/Setup!$C$36)+IF($V382=44,N($F382),0))-DO382-FM382&lt;0.005,0,(HK381*(1+HK$5/Setup!$C$36)+IF($V382=44,N($F382),0))-DO382-FM382)</f>
        <v>0</v>
      </c>
      <c r="HL382" s="48" t="n">
        <f aca="false">IF((HL381*(1+HL$5/Setup!$C$36)+IF($V382=45,N($F382),0))-DP382-FN382&lt;0.005,0,(HL381*(1+HL$5/Setup!$C$36)+IF($V382=45,N($F382),0))-DP382-FN382)</f>
        <v>0</v>
      </c>
      <c r="HM382" s="48" t="n">
        <f aca="false">IF((HM381*(1+HM$5/Setup!$C$36)+IF($V382=46,N($F382),0))-DQ382-FO382&lt;0.005,0,(HM381*(1+HM$5/Setup!$C$36)+IF($V382=46,N($F382),0))-DQ382-FO382)</f>
        <v>0</v>
      </c>
      <c r="HN382" s="48" t="n">
        <f aca="false">IF((HN381*(1+HN$5/Setup!$C$36)+IF($V382=47,N($F382),0))-DR382-FP382&lt;0.005,0,(HN381*(1+HN$5/Setup!$C$36)+IF($V382=47,N($F382),0))-DR382-FP382)</f>
        <v>0</v>
      </c>
      <c r="HO382" s="48" t="n">
        <f aca="false">IF((HO381*(1+HO$5/Setup!$C$36)+IF($V382=48,N($F382),0))-DS382-FQ382&lt;0.005,0,(HO381*(1+HO$5/Setup!$C$36)+IF($V382=48,N($F382),0))-DS382-FQ382)</f>
        <v>0</v>
      </c>
      <c r="HP382" s="48" t="n">
        <f aca="false">IF((HP381*(1+HP$5/Setup!$C$36)+IF($V382=49,N($F382),0))-DT382-FR382&lt;0.005,0,(HP381*(1+HP$5/Setup!$C$36)+IF($V382=49,N($F382),0))-DT382-FR382)</f>
        <v>0</v>
      </c>
      <c r="HQ382" s="48" t="n">
        <f aca="false">IF((HQ381*(1+HQ$5/Setup!$C$36)+IF($V382=50,N($F382),0))-DU382-FS382&lt;0.005,0,(HQ381*(1+HQ$5/Setup!$C$36)+IF($V382=50,N($F382),0))-DU382-FS382)</f>
        <v>0</v>
      </c>
    </row>
    <row r="383" customFormat="false" ht="15" hidden="false" customHeight="false" outlineLevel="0" collapsed="false">
      <c r="A383" s="44" t="n">
        <v>375</v>
      </c>
      <c r="B383" s="45" t="n">
        <f aca="false">IF(Setup!$C$7="Every month",EDATE(Setup!$C$8,($A383-1)),IF(Setup!$C$7="Twice a month",DATE(YEAR(Setup!$C$8),MONTH(Setup!$C$8)+INT((($A383-1)+Setup!$C$41)/2),MIN(IF(MOD(($A383-1)+Setup!$C$41,2)=0,Setup!$C$39,Setup!$C$40),DAY(EOMONTH(DATE(YEAR(Setup!$C$8),MONTH(Setup!$C$8)+INT((($A383-1)+Setup!$C$41)/2),1),0)))),Setup!$C$8+($A383-1)*IF(Setup!$C$7="Every week",7,14)))</f>
        <v>51561</v>
      </c>
      <c r="C383" s="45" t="n">
        <f aca="false">IF(Setup!$C$7="Every month",EDATE(Setup!$C$8,$A383),IF(Setup!$C$7="Twice a month",DATE(YEAR(Setup!$C$8),MONTH(Setup!$C$8)+INT(($A383+Setup!$C$41)/2),MIN(IF(MOD($A383+Setup!$C$41,2)=0,Setup!$C$39,Setup!$C$40),DAY(EOMONTH(DATE(YEAR(Setup!$C$8),MONTH(Setup!$C$8)+INT(($A383+Setup!$C$41)/2),1),0)))),Setup!$C$8+$A383*IF(Setup!$C$7="Every week",7,14)))</f>
        <v>51575</v>
      </c>
      <c r="D383" s="46"/>
      <c r="E383" s="47"/>
      <c r="F383" s="47"/>
      <c r="G383" s="47"/>
      <c r="H383" s="47"/>
      <c r="I383" s="48" t="n">
        <f aca="false">N(Setup!$C$11)+N(E383)</f>
        <v>100</v>
      </c>
      <c r="J383" s="48" t="n">
        <f aca="false">MIN(Setup!$C$37,MAX(I383,0))</f>
        <v>9.23076923076923</v>
      </c>
      <c r="K383" s="48" t="n">
        <f aca="false">MIN(MAX(N(Setup!$C$14)-L382,0),MAX(I383-J383,0))</f>
        <v>0</v>
      </c>
      <c r="L383" s="48" t="n">
        <f aca="false">L382+K383-N(G383)</f>
        <v>500</v>
      </c>
      <c r="M383" s="48" t="n">
        <f aca="false">M382+J383-N(H383)</f>
        <v>3461.53846153844</v>
      </c>
      <c r="N383" s="48" t="n">
        <f aca="false">SUM(BX383:DU383)</f>
        <v>0</v>
      </c>
      <c r="O383" s="48" t="n">
        <f aca="false">SUM(Z383:BW383)-N383</f>
        <v>25</v>
      </c>
      <c r="P383" s="48" t="n">
        <f aca="false">MAX(I383-J383-K383,0)+O383</f>
        <v>115.769230769231</v>
      </c>
      <c r="Q383" s="48" t="n">
        <f aca="false">SUM(DV383:FS383)</f>
        <v>0</v>
      </c>
      <c r="R383" s="49" t="n">
        <f aca="false">N383+J383+K383+Q383</f>
        <v>9.23076923076923</v>
      </c>
      <c r="S383" s="48" t="n">
        <f aca="false">T383-T382-N(F383)+N383+Q383</f>
        <v>0</v>
      </c>
      <c r="T383" s="49" t="n">
        <f aca="false">SUM(FT383:HQ383)</f>
        <v>0</v>
      </c>
      <c r="U383" s="44" t="str">
        <f aca="false">IF(T382&lt;0.005,"",INDEX(Helpers!$C$2:$C$51,IF(_xlfn.MINIFS($DV$6:$FS$6,DV383:FS383,"&gt;0.005")=0,V383,_xlfn.MINIFS($DV$6:$FS$6,DV383:FS383,"&gt;0.005"))))</f>
        <v/>
      </c>
      <c r="V383" s="44" t="n">
        <f aca="false">IF(_xlfn.MINIFS($FT$6:$HQ$6,FT382:HQ382,"&gt;0.005")=0,1,_xlfn.MINIFS($FT$6:$HQ$6,FT382:HQ382,"&gt;0.005"))</f>
        <v>1</v>
      </c>
      <c r="W383" s="44" t="n">
        <f aca="false">IF(AND(D383&lt;&gt;"Paid",T382&gt;0.005),1,0)</f>
        <v>0</v>
      </c>
      <c r="X383" s="48" t="n">
        <f aca="false">SUMPRODUCT(((Helpers!$G$2:$G$51*(1+(Helpers!$D$2:$D$51+0.000000001)/12)^(($B383-Setup!$C$8)/(365.25/12))-Helpers!$E$2:$E$51*((1+(Helpers!$D$2:$D$51+0.000000001)/12)^(($B383-Setup!$C$8)/(365.25/12))-1)/((Helpers!$D$2:$D$51+0.000000001)/12))&gt;0)*(Helpers!$G$2:$G$51*(1+(Helpers!$D$2:$D$51+0.000000001)/12)^(($B383-Setup!$C$8)/(365.25/12))-Helpers!$E$2:$E$51*((1+(Helpers!$D$2:$D$51+0.000000001)/12)^(($B383-Setup!$C$8)/(365.25/12))-1)/((Helpers!$D$2:$D$51+0.000000001)/12)))</f>
        <v>0</v>
      </c>
      <c r="Y383" s="48"/>
      <c r="Z383" s="48" t="n">
        <f aca="false">IF(OR(N(Z$5)=0,Z$6=""),0,Z$5*((DATE(YEAR($B383),MONTH($B383),MIN(Z$6,DAY(EOMONTH($B383,0))))&gt;=$B383)*(DATE(YEAR($B383),MONTH($B383),MIN(Z$6,DAY(EOMONTH($B383,0))))&lt;$C383)+(DATE(YEAR($B383),MONTH($B383)+1,MIN(Z$6,DAY(EOMONTH($B383,1))))&gt;=$B383)*(DATE(YEAR($B383),MONTH($B383)+1,MIN(Z$6,DAY(EOMONTH($B383,1))))&lt;$C383)))</f>
        <v>25</v>
      </c>
      <c r="AA383" s="48" t="n">
        <f aca="false">IF(OR(N(AA$5)=0,AA$6=""),0,AA$5*((DATE(YEAR($B383),MONTH($B383),MIN(AA$6,DAY(EOMONTH($B383,0))))&gt;=$B383)*(DATE(YEAR($B383),MONTH($B383),MIN(AA$6,DAY(EOMONTH($B383,0))))&lt;$C383)+(DATE(YEAR($B383),MONTH($B383)+1,MIN(AA$6,DAY(EOMONTH($B383,1))))&gt;=$B383)*(DATE(YEAR($B383),MONTH($B383)+1,MIN(AA$6,DAY(EOMONTH($B383,1))))&lt;$C383)))</f>
        <v>0</v>
      </c>
      <c r="AB383" s="48" t="n">
        <f aca="false">IF(OR(N(AB$5)=0,AB$6=""),0,AB$5*((DATE(YEAR($B383),MONTH($B383),MIN(AB$6,DAY(EOMONTH($B383,0))))&gt;=$B383)*(DATE(YEAR($B383),MONTH($B383),MIN(AB$6,DAY(EOMONTH($B383,0))))&lt;$C383)+(DATE(YEAR($B383),MONTH($B383)+1,MIN(AB$6,DAY(EOMONTH($B383,1))))&gt;=$B383)*(DATE(YEAR($B383),MONTH($B383)+1,MIN(AB$6,DAY(EOMONTH($B383,1))))&lt;$C383)))</f>
        <v>0</v>
      </c>
      <c r="AC383" s="48" t="n">
        <f aca="false">IF(OR(N(AC$5)=0,AC$6=""),0,AC$5*((DATE(YEAR($B383),MONTH($B383),MIN(AC$6,DAY(EOMONTH($B383,0))))&gt;=$B383)*(DATE(YEAR($B383),MONTH($B383),MIN(AC$6,DAY(EOMONTH($B383,0))))&lt;$C383)+(DATE(YEAR($B383),MONTH($B383)+1,MIN(AC$6,DAY(EOMONTH($B383,1))))&gt;=$B383)*(DATE(YEAR($B383),MONTH($B383)+1,MIN(AC$6,DAY(EOMONTH($B383,1))))&lt;$C383)))</f>
        <v>0</v>
      </c>
      <c r="AD383" s="48" t="n">
        <f aca="false">IF(OR(N(AD$5)=0,AD$6=""),0,AD$5*((DATE(YEAR($B383),MONTH($B383),MIN(AD$6,DAY(EOMONTH($B383,0))))&gt;=$B383)*(DATE(YEAR($B383),MONTH($B383),MIN(AD$6,DAY(EOMONTH($B383,0))))&lt;$C383)+(DATE(YEAR($B383),MONTH($B383)+1,MIN(AD$6,DAY(EOMONTH($B383,1))))&gt;=$B383)*(DATE(YEAR($B383),MONTH($B383)+1,MIN(AD$6,DAY(EOMONTH($B383,1))))&lt;$C383)))</f>
        <v>0</v>
      </c>
      <c r="AE383" s="48" t="n">
        <f aca="false">IF(OR(N(AE$5)=0,AE$6=""),0,AE$5*((DATE(YEAR($B383),MONTH($B383),MIN(AE$6,DAY(EOMONTH($B383,0))))&gt;=$B383)*(DATE(YEAR($B383),MONTH($B383),MIN(AE$6,DAY(EOMONTH($B383,0))))&lt;$C383)+(DATE(YEAR($B383),MONTH($B383)+1,MIN(AE$6,DAY(EOMONTH($B383,1))))&gt;=$B383)*(DATE(YEAR($B383),MONTH($B383)+1,MIN(AE$6,DAY(EOMONTH($B383,1))))&lt;$C383)))</f>
        <v>0</v>
      </c>
      <c r="AF383" s="48" t="n">
        <f aca="false">IF(OR(N(AF$5)=0,AF$6=""),0,AF$5*((DATE(YEAR($B383),MONTH($B383),MIN(AF$6,DAY(EOMONTH($B383,0))))&gt;=$B383)*(DATE(YEAR($B383),MONTH($B383),MIN(AF$6,DAY(EOMONTH($B383,0))))&lt;$C383)+(DATE(YEAR($B383),MONTH($B383)+1,MIN(AF$6,DAY(EOMONTH($B383,1))))&gt;=$B383)*(DATE(YEAR($B383),MONTH($B383)+1,MIN(AF$6,DAY(EOMONTH($B383,1))))&lt;$C383)))</f>
        <v>0</v>
      </c>
      <c r="AG383" s="48" t="n">
        <f aca="false">IF(OR(N(AG$5)=0,AG$6=""),0,AG$5*((DATE(YEAR($B383),MONTH($B383),MIN(AG$6,DAY(EOMONTH($B383,0))))&gt;=$B383)*(DATE(YEAR($B383),MONTH($B383),MIN(AG$6,DAY(EOMONTH($B383,0))))&lt;$C383)+(DATE(YEAR($B383),MONTH($B383)+1,MIN(AG$6,DAY(EOMONTH($B383,1))))&gt;=$B383)*(DATE(YEAR($B383),MONTH($B383)+1,MIN(AG$6,DAY(EOMONTH($B383,1))))&lt;$C383)))</f>
        <v>0</v>
      </c>
      <c r="AH383" s="48" t="n">
        <f aca="false">IF(OR(N(AH$5)=0,AH$6=""),0,AH$5*((DATE(YEAR($B383),MONTH($B383),MIN(AH$6,DAY(EOMONTH($B383,0))))&gt;=$B383)*(DATE(YEAR($B383),MONTH($B383),MIN(AH$6,DAY(EOMONTH($B383,0))))&lt;$C383)+(DATE(YEAR($B383),MONTH($B383)+1,MIN(AH$6,DAY(EOMONTH($B383,1))))&gt;=$B383)*(DATE(YEAR($B383),MONTH($B383)+1,MIN(AH$6,DAY(EOMONTH($B383,1))))&lt;$C383)))</f>
        <v>0</v>
      </c>
      <c r="AI383" s="48" t="n">
        <f aca="false">IF(OR(N(AI$5)=0,AI$6=""),0,AI$5*((DATE(YEAR($B383),MONTH($B383),MIN(AI$6,DAY(EOMONTH($B383,0))))&gt;=$B383)*(DATE(YEAR($B383),MONTH($B383),MIN(AI$6,DAY(EOMONTH($B383,0))))&lt;$C383)+(DATE(YEAR($B383),MONTH($B383)+1,MIN(AI$6,DAY(EOMONTH($B383,1))))&gt;=$B383)*(DATE(YEAR($B383),MONTH($B383)+1,MIN(AI$6,DAY(EOMONTH($B383,1))))&lt;$C383)))</f>
        <v>0</v>
      </c>
      <c r="AJ383" s="48" t="n">
        <f aca="false">IF(OR(N(AJ$5)=0,AJ$6=""),0,AJ$5*((DATE(YEAR($B383),MONTH($B383),MIN(AJ$6,DAY(EOMONTH($B383,0))))&gt;=$B383)*(DATE(YEAR($B383),MONTH($B383),MIN(AJ$6,DAY(EOMONTH($B383,0))))&lt;$C383)+(DATE(YEAR($B383),MONTH($B383)+1,MIN(AJ$6,DAY(EOMONTH($B383,1))))&gt;=$B383)*(DATE(YEAR($B383),MONTH($B383)+1,MIN(AJ$6,DAY(EOMONTH($B383,1))))&lt;$C383)))</f>
        <v>0</v>
      </c>
      <c r="AK383" s="48" t="n">
        <f aca="false">IF(OR(N(AK$5)=0,AK$6=""),0,AK$5*((DATE(YEAR($B383),MONTH($B383),MIN(AK$6,DAY(EOMONTH($B383,0))))&gt;=$B383)*(DATE(YEAR($B383),MONTH($B383),MIN(AK$6,DAY(EOMONTH($B383,0))))&lt;$C383)+(DATE(YEAR($B383),MONTH($B383)+1,MIN(AK$6,DAY(EOMONTH($B383,1))))&gt;=$B383)*(DATE(YEAR($B383),MONTH($B383)+1,MIN(AK$6,DAY(EOMONTH($B383,1))))&lt;$C383)))</f>
        <v>0</v>
      </c>
      <c r="AL383" s="48" t="n">
        <f aca="false">IF(OR(N(AL$5)=0,AL$6=""),0,AL$5*((DATE(YEAR($B383),MONTH($B383),MIN(AL$6,DAY(EOMONTH($B383,0))))&gt;=$B383)*(DATE(YEAR($B383),MONTH($B383),MIN(AL$6,DAY(EOMONTH($B383,0))))&lt;$C383)+(DATE(YEAR($B383),MONTH($B383)+1,MIN(AL$6,DAY(EOMONTH($B383,1))))&gt;=$B383)*(DATE(YEAR($B383),MONTH($B383)+1,MIN(AL$6,DAY(EOMONTH($B383,1))))&lt;$C383)))</f>
        <v>0</v>
      </c>
      <c r="AM383" s="48" t="n">
        <f aca="false">IF(OR(N(AM$5)=0,AM$6=""),0,AM$5*((DATE(YEAR($B383),MONTH($B383),MIN(AM$6,DAY(EOMONTH($B383,0))))&gt;=$B383)*(DATE(YEAR($B383),MONTH($B383),MIN(AM$6,DAY(EOMONTH($B383,0))))&lt;$C383)+(DATE(YEAR($B383),MONTH($B383)+1,MIN(AM$6,DAY(EOMONTH($B383,1))))&gt;=$B383)*(DATE(YEAR($B383),MONTH($B383)+1,MIN(AM$6,DAY(EOMONTH($B383,1))))&lt;$C383)))</f>
        <v>0</v>
      </c>
      <c r="AN383" s="48" t="n">
        <f aca="false">IF(OR(N(AN$5)=0,AN$6=""),0,AN$5*((DATE(YEAR($B383),MONTH($B383),MIN(AN$6,DAY(EOMONTH($B383,0))))&gt;=$B383)*(DATE(YEAR($B383),MONTH($B383),MIN(AN$6,DAY(EOMONTH($B383,0))))&lt;$C383)+(DATE(YEAR($B383),MONTH($B383)+1,MIN(AN$6,DAY(EOMONTH($B383,1))))&gt;=$B383)*(DATE(YEAR($B383),MONTH($B383)+1,MIN(AN$6,DAY(EOMONTH($B383,1))))&lt;$C383)))</f>
        <v>0</v>
      </c>
      <c r="AO383" s="48" t="n">
        <f aca="false">IF(OR(N(AO$5)=0,AO$6=""),0,AO$5*((DATE(YEAR($B383),MONTH($B383),MIN(AO$6,DAY(EOMONTH($B383,0))))&gt;=$B383)*(DATE(YEAR($B383),MONTH($B383),MIN(AO$6,DAY(EOMONTH($B383,0))))&lt;$C383)+(DATE(YEAR($B383),MONTH($B383)+1,MIN(AO$6,DAY(EOMONTH($B383,1))))&gt;=$B383)*(DATE(YEAR($B383),MONTH($B383)+1,MIN(AO$6,DAY(EOMONTH($B383,1))))&lt;$C383)))</f>
        <v>0</v>
      </c>
      <c r="AP383" s="48" t="n">
        <f aca="false">IF(OR(N(AP$5)=0,AP$6=""),0,AP$5*((DATE(YEAR($B383),MONTH($B383),MIN(AP$6,DAY(EOMONTH($B383,0))))&gt;=$B383)*(DATE(YEAR($B383),MONTH($B383),MIN(AP$6,DAY(EOMONTH($B383,0))))&lt;$C383)+(DATE(YEAR($B383),MONTH($B383)+1,MIN(AP$6,DAY(EOMONTH($B383,1))))&gt;=$B383)*(DATE(YEAR($B383),MONTH($B383)+1,MIN(AP$6,DAY(EOMONTH($B383,1))))&lt;$C383)))</f>
        <v>0</v>
      </c>
      <c r="AQ383" s="48" t="n">
        <f aca="false">IF(OR(N(AQ$5)=0,AQ$6=""),0,AQ$5*((DATE(YEAR($B383),MONTH($B383),MIN(AQ$6,DAY(EOMONTH($B383,0))))&gt;=$B383)*(DATE(YEAR($B383),MONTH($B383),MIN(AQ$6,DAY(EOMONTH($B383,0))))&lt;$C383)+(DATE(YEAR($B383),MONTH($B383)+1,MIN(AQ$6,DAY(EOMONTH($B383,1))))&gt;=$B383)*(DATE(YEAR($B383),MONTH($B383)+1,MIN(AQ$6,DAY(EOMONTH($B383,1))))&lt;$C383)))</f>
        <v>0</v>
      </c>
      <c r="AR383" s="48" t="n">
        <f aca="false">IF(OR(N(AR$5)=0,AR$6=""),0,AR$5*((DATE(YEAR($B383),MONTH($B383),MIN(AR$6,DAY(EOMONTH($B383,0))))&gt;=$B383)*(DATE(YEAR($B383),MONTH($B383),MIN(AR$6,DAY(EOMONTH($B383,0))))&lt;$C383)+(DATE(YEAR($B383),MONTH($B383)+1,MIN(AR$6,DAY(EOMONTH($B383,1))))&gt;=$B383)*(DATE(YEAR($B383),MONTH($B383)+1,MIN(AR$6,DAY(EOMONTH($B383,1))))&lt;$C383)))</f>
        <v>0</v>
      </c>
      <c r="AS383" s="48" t="n">
        <f aca="false">IF(OR(N(AS$5)=0,AS$6=""),0,AS$5*((DATE(YEAR($B383),MONTH($B383),MIN(AS$6,DAY(EOMONTH($B383,0))))&gt;=$B383)*(DATE(YEAR($B383),MONTH($B383),MIN(AS$6,DAY(EOMONTH($B383,0))))&lt;$C383)+(DATE(YEAR($B383),MONTH($B383)+1,MIN(AS$6,DAY(EOMONTH($B383,1))))&gt;=$B383)*(DATE(YEAR($B383),MONTH($B383)+1,MIN(AS$6,DAY(EOMONTH($B383,1))))&lt;$C383)))</f>
        <v>0</v>
      </c>
      <c r="AT383" s="48" t="n">
        <f aca="false">IF(OR(N(AT$5)=0,AT$6=""),0,AT$5*((DATE(YEAR($B383),MONTH($B383),MIN(AT$6,DAY(EOMONTH($B383,0))))&gt;=$B383)*(DATE(YEAR($B383),MONTH($B383),MIN(AT$6,DAY(EOMONTH($B383,0))))&lt;$C383)+(DATE(YEAR($B383),MONTH($B383)+1,MIN(AT$6,DAY(EOMONTH($B383,1))))&gt;=$B383)*(DATE(YEAR($B383),MONTH($B383)+1,MIN(AT$6,DAY(EOMONTH($B383,1))))&lt;$C383)))</f>
        <v>0</v>
      </c>
      <c r="AU383" s="48" t="n">
        <f aca="false">IF(OR(N(AU$5)=0,AU$6=""),0,AU$5*((DATE(YEAR($B383),MONTH($B383),MIN(AU$6,DAY(EOMONTH($B383,0))))&gt;=$B383)*(DATE(YEAR($B383),MONTH($B383),MIN(AU$6,DAY(EOMONTH($B383,0))))&lt;$C383)+(DATE(YEAR($B383),MONTH($B383)+1,MIN(AU$6,DAY(EOMONTH($B383,1))))&gt;=$B383)*(DATE(YEAR($B383),MONTH($B383)+1,MIN(AU$6,DAY(EOMONTH($B383,1))))&lt;$C383)))</f>
        <v>0</v>
      </c>
      <c r="AV383" s="48" t="n">
        <f aca="false">IF(OR(N(AV$5)=0,AV$6=""),0,AV$5*((DATE(YEAR($B383),MONTH($B383),MIN(AV$6,DAY(EOMONTH($B383,0))))&gt;=$B383)*(DATE(YEAR($B383),MONTH($B383),MIN(AV$6,DAY(EOMONTH($B383,0))))&lt;$C383)+(DATE(YEAR($B383),MONTH($B383)+1,MIN(AV$6,DAY(EOMONTH($B383,1))))&gt;=$B383)*(DATE(YEAR($B383),MONTH($B383)+1,MIN(AV$6,DAY(EOMONTH($B383,1))))&lt;$C383)))</f>
        <v>0</v>
      </c>
      <c r="AW383" s="48" t="n">
        <f aca="false">IF(OR(N(AW$5)=0,AW$6=""),0,AW$5*((DATE(YEAR($B383),MONTH($B383),MIN(AW$6,DAY(EOMONTH($B383,0))))&gt;=$B383)*(DATE(YEAR($B383),MONTH($B383),MIN(AW$6,DAY(EOMONTH($B383,0))))&lt;$C383)+(DATE(YEAR($B383),MONTH($B383)+1,MIN(AW$6,DAY(EOMONTH($B383,1))))&gt;=$B383)*(DATE(YEAR($B383),MONTH($B383)+1,MIN(AW$6,DAY(EOMONTH($B383,1))))&lt;$C383)))</f>
        <v>0</v>
      </c>
      <c r="AX383" s="48" t="n">
        <f aca="false">IF(OR(N(AX$5)=0,AX$6=""),0,AX$5*((DATE(YEAR($B383),MONTH($B383),MIN(AX$6,DAY(EOMONTH($B383,0))))&gt;=$B383)*(DATE(YEAR($B383),MONTH($B383),MIN(AX$6,DAY(EOMONTH($B383,0))))&lt;$C383)+(DATE(YEAR($B383),MONTH($B383)+1,MIN(AX$6,DAY(EOMONTH($B383,1))))&gt;=$B383)*(DATE(YEAR($B383),MONTH($B383)+1,MIN(AX$6,DAY(EOMONTH($B383,1))))&lt;$C383)))</f>
        <v>0</v>
      </c>
      <c r="AY383" s="48" t="n">
        <f aca="false">IF(OR(N(AY$5)=0,AY$6=""),0,AY$5*((DATE(YEAR($B383),MONTH($B383),MIN(AY$6,DAY(EOMONTH($B383,0))))&gt;=$B383)*(DATE(YEAR($B383),MONTH($B383),MIN(AY$6,DAY(EOMONTH($B383,0))))&lt;$C383)+(DATE(YEAR($B383),MONTH($B383)+1,MIN(AY$6,DAY(EOMONTH($B383,1))))&gt;=$B383)*(DATE(YEAR($B383),MONTH($B383)+1,MIN(AY$6,DAY(EOMONTH($B383,1))))&lt;$C383)))</f>
        <v>0</v>
      </c>
      <c r="AZ383" s="48" t="n">
        <f aca="false">IF(OR(N(AZ$5)=0,AZ$6=""),0,AZ$5*((DATE(YEAR($B383),MONTH($B383),MIN(AZ$6,DAY(EOMONTH($B383,0))))&gt;=$B383)*(DATE(YEAR($B383),MONTH($B383),MIN(AZ$6,DAY(EOMONTH($B383,0))))&lt;$C383)+(DATE(YEAR($B383),MONTH($B383)+1,MIN(AZ$6,DAY(EOMONTH($B383,1))))&gt;=$B383)*(DATE(YEAR($B383),MONTH($B383)+1,MIN(AZ$6,DAY(EOMONTH($B383,1))))&lt;$C383)))</f>
        <v>0</v>
      </c>
      <c r="BA383" s="48" t="n">
        <f aca="false">IF(OR(N(BA$5)=0,BA$6=""),0,BA$5*((DATE(YEAR($B383),MONTH($B383),MIN(BA$6,DAY(EOMONTH($B383,0))))&gt;=$B383)*(DATE(YEAR($B383),MONTH($B383),MIN(BA$6,DAY(EOMONTH($B383,0))))&lt;$C383)+(DATE(YEAR($B383),MONTH($B383)+1,MIN(BA$6,DAY(EOMONTH($B383,1))))&gt;=$B383)*(DATE(YEAR($B383),MONTH($B383)+1,MIN(BA$6,DAY(EOMONTH($B383,1))))&lt;$C383)))</f>
        <v>0</v>
      </c>
      <c r="BB383" s="48" t="n">
        <f aca="false">IF(OR(N(BB$5)=0,BB$6=""),0,BB$5*((DATE(YEAR($B383),MONTH($B383),MIN(BB$6,DAY(EOMONTH($B383,0))))&gt;=$B383)*(DATE(YEAR($B383),MONTH($B383),MIN(BB$6,DAY(EOMONTH($B383,0))))&lt;$C383)+(DATE(YEAR($B383),MONTH($B383)+1,MIN(BB$6,DAY(EOMONTH($B383,1))))&gt;=$B383)*(DATE(YEAR($B383),MONTH($B383)+1,MIN(BB$6,DAY(EOMONTH($B383,1))))&lt;$C383)))</f>
        <v>0</v>
      </c>
      <c r="BC383" s="48" t="n">
        <f aca="false">IF(OR(N(BC$5)=0,BC$6=""),0,BC$5*((DATE(YEAR($B383),MONTH($B383),MIN(BC$6,DAY(EOMONTH($B383,0))))&gt;=$B383)*(DATE(YEAR($B383),MONTH($B383),MIN(BC$6,DAY(EOMONTH($B383,0))))&lt;$C383)+(DATE(YEAR($B383),MONTH($B383)+1,MIN(BC$6,DAY(EOMONTH($B383,1))))&gt;=$B383)*(DATE(YEAR($B383),MONTH($B383)+1,MIN(BC$6,DAY(EOMONTH($B383,1))))&lt;$C383)))</f>
        <v>0</v>
      </c>
      <c r="BD383" s="48" t="n">
        <f aca="false">IF(OR(N(BD$5)=0,BD$6=""),0,BD$5*((DATE(YEAR($B383),MONTH($B383),MIN(BD$6,DAY(EOMONTH($B383,0))))&gt;=$B383)*(DATE(YEAR($B383),MONTH($B383),MIN(BD$6,DAY(EOMONTH($B383,0))))&lt;$C383)+(DATE(YEAR($B383),MONTH($B383)+1,MIN(BD$6,DAY(EOMONTH($B383,1))))&gt;=$B383)*(DATE(YEAR($B383),MONTH($B383)+1,MIN(BD$6,DAY(EOMONTH($B383,1))))&lt;$C383)))</f>
        <v>0</v>
      </c>
      <c r="BE383" s="48" t="n">
        <f aca="false">IF(OR(N(BE$5)=0,BE$6=""),0,BE$5*((DATE(YEAR($B383),MONTH($B383),MIN(BE$6,DAY(EOMONTH($B383,0))))&gt;=$B383)*(DATE(YEAR($B383),MONTH($B383),MIN(BE$6,DAY(EOMONTH($B383,0))))&lt;$C383)+(DATE(YEAR($B383),MONTH($B383)+1,MIN(BE$6,DAY(EOMONTH($B383,1))))&gt;=$B383)*(DATE(YEAR($B383),MONTH($B383)+1,MIN(BE$6,DAY(EOMONTH($B383,1))))&lt;$C383)))</f>
        <v>0</v>
      </c>
      <c r="BF383" s="48" t="n">
        <f aca="false">IF(OR(N(BF$5)=0,BF$6=""),0,BF$5*((DATE(YEAR($B383),MONTH($B383),MIN(BF$6,DAY(EOMONTH($B383,0))))&gt;=$B383)*(DATE(YEAR($B383),MONTH($B383),MIN(BF$6,DAY(EOMONTH($B383,0))))&lt;$C383)+(DATE(YEAR($B383),MONTH($B383)+1,MIN(BF$6,DAY(EOMONTH($B383,1))))&gt;=$B383)*(DATE(YEAR($B383),MONTH($B383)+1,MIN(BF$6,DAY(EOMONTH($B383,1))))&lt;$C383)))</f>
        <v>0</v>
      </c>
      <c r="BG383" s="48" t="n">
        <f aca="false">IF(OR(N(BG$5)=0,BG$6=""),0,BG$5*((DATE(YEAR($B383),MONTH($B383),MIN(BG$6,DAY(EOMONTH($B383,0))))&gt;=$B383)*(DATE(YEAR($B383),MONTH($B383),MIN(BG$6,DAY(EOMONTH($B383,0))))&lt;$C383)+(DATE(YEAR($B383),MONTH($B383)+1,MIN(BG$6,DAY(EOMONTH($B383,1))))&gt;=$B383)*(DATE(YEAR($B383),MONTH($B383)+1,MIN(BG$6,DAY(EOMONTH($B383,1))))&lt;$C383)))</f>
        <v>0</v>
      </c>
      <c r="BH383" s="48" t="n">
        <f aca="false">IF(OR(N(BH$5)=0,BH$6=""),0,BH$5*((DATE(YEAR($B383),MONTH($B383),MIN(BH$6,DAY(EOMONTH($B383,0))))&gt;=$B383)*(DATE(YEAR($B383),MONTH($B383),MIN(BH$6,DAY(EOMONTH($B383,0))))&lt;$C383)+(DATE(YEAR($B383),MONTH($B383)+1,MIN(BH$6,DAY(EOMONTH($B383,1))))&gt;=$B383)*(DATE(YEAR($B383),MONTH($B383)+1,MIN(BH$6,DAY(EOMONTH($B383,1))))&lt;$C383)))</f>
        <v>0</v>
      </c>
      <c r="BI383" s="48" t="n">
        <f aca="false">IF(OR(N(BI$5)=0,BI$6=""),0,BI$5*((DATE(YEAR($B383),MONTH($B383),MIN(BI$6,DAY(EOMONTH($B383,0))))&gt;=$B383)*(DATE(YEAR($B383),MONTH($B383),MIN(BI$6,DAY(EOMONTH($B383,0))))&lt;$C383)+(DATE(YEAR($B383),MONTH($B383)+1,MIN(BI$6,DAY(EOMONTH($B383,1))))&gt;=$B383)*(DATE(YEAR($B383),MONTH($B383)+1,MIN(BI$6,DAY(EOMONTH($B383,1))))&lt;$C383)))</f>
        <v>0</v>
      </c>
      <c r="BJ383" s="48" t="n">
        <f aca="false">IF(OR(N(BJ$5)=0,BJ$6=""),0,BJ$5*((DATE(YEAR($B383),MONTH($B383),MIN(BJ$6,DAY(EOMONTH($B383,0))))&gt;=$B383)*(DATE(YEAR($B383),MONTH($B383),MIN(BJ$6,DAY(EOMONTH($B383,0))))&lt;$C383)+(DATE(YEAR($B383),MONTH($B383)+1,MIN(BJ$6,DAY(EOMONTH($B383,1))))&gt;=$B383)*(DATE(YEAR($B383),MONTH($B383)+1,MIN(BJ$6,DAY(EOMONTH($B383,1))))&lt;$C383)))</f>
        <v>0</v>
      </c>
      <c r="BK383" s="48" t="n">
        <f aca="false">IF(OR(N(BK$5)=0,BK$6=""),0,BK$5*((DATE(YEAR($B383),MONTH($B383),MIN(BK$6,DAY(EOMONTH($B383,0))))&gt;=$B383)*(DATE(YEAR($B383),MONTH($B383),MIN(BK$6,DAY(EOMONTH($B383,0))))&lt;$C383)+(DATE(YEAR($B383),MONTH($B383)+1,MIN(BK$6,DAY(EOMONTH($B383,1))))&gt;=$B383)*(DATE(YEAR($B383),MONTH($B383)+1,MIN(BK$6,DAY(EOMONTH($B383,1))))&lt;$C383)))</f>
        <v>0</v>
      </c>
      <c r="BL383" s="48" t="n">
        <f aca="false">IF(OR(N(BL$5)=0,BL$6=""),0,BL$5*((DATE(YEAR($B383),MONTH($B383),MIN(BL$6,DAY(EOMONTH($B383,0))))&gt;=$B383)*(DATE(YEAR($B383),MONTH($B383),MIN(BL$6,DAY(EOMONTH($B383,0))))&lt;$C383)+(DATE(YEAR($B383),MONTH($B383)+1,MIN(BL$6,DAY(EOMONTH($B383,1))))&gt;=$B383)*(DATE(YEAR($B383),MONTH($B383)+1,MIN(BL$6,DAY(EOMONTH($B383,1))))&lt;$C383)))</f>
        <v>0</v>
      </c>
      <c r="BM383" s="48" t="n">
        <f aca="false">IF(OR(N(BM$5)=0,BM$6=""),0,BM$5*((DATE(YEAR($B383),MONTH($B383),MIN(BM$6,DAY(EOMONTH($B383,0))))&gt;=$B383)*(DATE(YEAR($B383),MONTH($B383),MIN(BM$6,DAY(EOMONTH($B383,0))))&lt;$C383)+(DATE(YEAR($B383),MONTH($B383)+1,MIN(BM$6,DAY(EOMONTH($B383,1))))&gt;=$B383)*(DATE(YEAR($B383),MONTH($B383)+1,MIN(BM$6,DAY(EOMONTH($B383,1))))&lt;$C383)))</f>
        <v>0</v>
      </c>
      <c r="BN383" s="48" t="n">
        <f aca="false">IF(OR(N(BN$5)=0,BN$6=""),0,BN$5*((DATE(YEAR($B383),MONTH($B383),MIN(BN$6,DAY(EOMONTH($B383,0))))&gt;=$B383)*(DATE(YEAR($B383),MONTH($B383),MIN(BN$6,DAY(EOMONTH($B383,0))))&lt;$C383)+(DATE(YEAR($B383),MONTH($B383)+1,MIN(BN$6,DAY(EOMONTH($B383,1))))&gt;=$B383)*(DATE(YEAR($B383),MONTH($B383)+1,MIN(BN$6,DAY(EOMONTH($B383,1))))&lt;$C383)))</f>
        <v>0</v>
      </c>
      <c r="BO383" s="48" t="n">
        <f aca="false">IF(OR(N(BO$5)=0,BO$6=""),0,BO$5*((DATE(YEAR($B383),MONTH($B383),MIN(BO$6,DAY(EOMONTH($B383,0))))&gt;=$B383)*(DATE(YEAR($B383),MONTH($B383),MIN(BO$6,DAY(EOMONTH($B383,0))))&lt;$C383)+(DATE(YEAR($B383),MONTH($B383)+1,MIN(BO$6,DAY(EOMONTH($B383,1))))&gt;=$B383)*(DATE(YEAR($B383),MONTH($B383)+1,MIN(BO$6,DAY(EOMONTH($B383,1))))&lt;$C383)))</f>
        <v>0</v>
      </c>
      <c r="BP383" s="48" t="n">
        <f aca="false">IF(OR(N(BP$5)=0,BP$6=""),0,BP$5*((DATE(YEAR($B383),MONTH($B383),MIN(BP$6,DAY(EOMONTH($B383,0))))&gt;=$B383)*(DATE(YEAR($B383),MONTH($B383),MIN(BP$6,DAY(EOMONTH($B383,0))))&lt;$C383)+(DATE(YEAR($B383),MONTH($B383)+1,MIN(BP$6,DAY(EOMONTH($B383,1))))&gt;=$B383)*(DATE(YEAR($B383),MONTH($B383)+1,MIN(BP$6,DAY(EOMONTH($B383,1))))&lt;$C383)))</f>
        <v>0</v>
      </c>
      <c r="BQ383" s="48" t="n">
        <f aca="false">IF(OR(N(BQ$5)=0,BQ$6=""),0,BQ$5*((DATE(YEAR($B383),MONTH($B383),MIN(BQ$6,DAY(EOMONTH($B383,0))))&gt;=$B383)*(DATE(YEAR($B383),MONTH($B383),MIN(BQ$6,DAY(EOMONTH($B383,0))))&lt;$C383)+(DATE(YEAR($B383),MONTH($B383)+1,MIN(BQ$6,DAY(EOMONTH($B383,1))))&gt;=$B383)*(DATE(YEAR($B383),MONTH($B383)+1,MIN(BQ$6,DAY(EOMONTH($B383,1))))&lt;$C383)))</f>
        <v>0</v>
      </c>
      <c r="BR383" s="48" t="n">
        <f aca="false">IF(OR(N(BR$5)=0,BR$6=""),0,BR$5*((DATE(YEAR($B383),MONTH($B383),MIN(BR$6,DAY(EOMONTH($B383,0))))&gt;=$B383)*(DATE(YEAR($B383),MONTH($B383),MIN(BR$6,DAY(EOMONTH($B383,0))))&lt;$C383)+(DATE(YEAR($B383),MONTH($B383)+1,MIN(BR$6,DAY(EOMONTH($B383,1))))&gt;=$B383)*(DATE(YEAR($B383),MONTH($B383)+1,MIN(BR$6,DAY(EOMONTH($B383,1))))&lt;$C383)))</f>
        <v>0</v>
      </c>
      <c r="BS383" s="48" t="n">
        <f aca="false">IF(OR(N(BS$5)=0,BS$6=""),0,BS$5*((DATE(YEAR($B383),MONTH($B383),MIN(BS$6,DAY(EOMONTH($B383,0))))&gt;=$B383)*(DATE(YEAR($B383),MONTH($B383),MIN(BS$6,DAY(EOMONTH($B383,0))))&lt;$C383)+(DATE(YEAR($B383),MONTH($B383)+1,MIN(BS$6,DAY(EOMONTH($B383,1))))&gt;=$B383)*(DATE(YEAR($B383),MONTH($B383)+1,MIN(BS$6,DAY(EOMONTH($B383,1))))&lt;$C383)))</f>
        <v>0</v>
      </c>
      <c r="BT383" s="48" t="n">
        <f aca="false">IF(OR(N(BT$5)=0,BT$6=""),0,BT$5*((DATE(YEAR($B383),MONTH($B383),MIN(BT$6,DAY(EOMONTH($B383,0))))&gt;=$B383)*(DATE(YEAR($B383),MONTH($B383),MIN(BT$6,DAY(EOMONTH($B383,0))))&lt;$C383)+(DATE(YEAR($B383),MONTH($B383)+1,MIN(BT$6,DAY(EOMONTH($B383,1))))&gt;=$B383)*(DATE(YEAR($B383),MONTH($B383)+1,MIN(BT$6,DAY(EOMONTH($B383,1))))&lt;$C383)))</f>
        <v>0</v>
      </c>
      <c r="BU383" s="48" t="n">
        <f aca="false">IF(OR(N(BU$5)=0,BU$6=""),0,BU$5*((DATE(YEAR($B383),MONTH($B383),MIN(BU$6,DAY(EOMONTH($B383,0))))&gt;=$B383)*(DATE(YEAR($B383),MONTH($B383),MIN(BU$6,DAY(EOMONTH($B383,0))))&lt;$C383)+(DATE(YEAR($B383),MONTH($B383)+1,MIN(BU$6,DAY(EOMONTH($B383,1))))&gt;=$B383)*(DATE(YEAR($B383),MONTH($B383)+1,MIN(BU$6,DAY(EOMONTH($B383,1))))&lt;$C383)))</f>
        <v>0</v>
      </c>
      <c r="BV383" s="48" t="n">
        <f aca="false">IF(OR(N(BV$5)=0,BV$6=""),0,BV$5*((DATE(YEAR($B383),MONTH($B383),MIN(BV$6,DAY(EOMONTH($B383,0))))&gt;=$B383)*(DATE(YEAR($B383),MONTH($B383),MIN(BV$6,DAY(EOMONTH($B383,0))))&lt;$C383)+(DATE(YEAR($B383),MONTH($B383)+1,MIN(BV$6,DAY(EOMONTH($B383,1))))&gt;=$B383)*(DATE(YEAR($B383),MONTH($B383)+1,MIN(BV$6,DAY(EOMONTH($B383,1))))&lt;$C383)))</f>
        <v>0</v>
      </c>
      <c r="BW383" s="48" t="n">
        <f aca="false">IF(OR(N(BW$5)=0,BW$6=""),0,BW$5*((DATE(YEAR($B383),MONTH($B383),MIN(BW$6,DAY(EOMONTH($B383,0))))&gt;=$B383)*(DATE(YEAR($B383),MONTH($B383),MIN(BW$6,DAY(EOMONTH($B383,0))))&lt;$C383)+(DATE(YEAR($B383),MONTH($B383)+1,MIN(BW$6,DAY(EOMONTH($B383,1))))&gt;=$B383)*(DATE(YEAR($B383),MONTH($B383)+1,MIN(BW$6,DAY(EOMONTH($B383,1))))&lt;$C383)))</f>
        <v>0</v>
      </c>
      <c r="BX383" s="48" t="n">
        <f aca="false">MIN(Z383,(FT382*(1+FT$5/Setup!$C$36)+IF($V383=1,N($F383),0)))</f>
        <v>0</v>
      </c>
      <c r="BY383" s="48" t="n">
        <f aca="false">MIN(AA383,(FU382*(1+FU$5/Setup!$C$36)+IF($V383=2,N($F383),0)))</f>
        <v>0</v>
      </c>
      <c r="BZ383" s="48" t="n">
        <f aca="false">MIN(AB383,(FV382*(1+FV$5/Setup!$C$36)+IF($V383=3,N($F383),0)))</f>
        <v>0</v>
      </c>
      <c r="CA383" s="48" t="n">
        <f aca="false">MIN(AC383,(FW382*(1+FW$5/Setup!$C$36)+IF($V383=4,N($F383),0)))</f>
        <v>0</v>
      </c>
      <c r="CB383" s="48" t="n">
        <f aca="false">MIN(AD383,(FX382*(1+FX$5/Setup!$C$36)+IF($V383=5,N($F383),0)))</f>
        <v>0</v>
      </c>
      <c r="CC383" s="48" t="n">
        <f aca="false">MIN(AE383,(FY382*(1+FY$5/Setup!$C$36)+IF($V383=6,N($F383),0)))</f>
        <v>0</v>
      </c>
      <c r="CD383" s="48" t="n">
        <f aca="false">MIN(AF383,(FZ382*(1+FZ$5/Setup!$C$36)+IF($V383=7,N($F383),0)))</f>
        <v>0</v>
      </c>
      <c r="CE383" s="48" t="n">
        <f aca="false">MIN(AG383,(GA382*(1+GA$5/Setup!$C$36)+IF($V383=8,N($F383),0)))</f>
        <v>0</v>
      </c>
      <c r="CF383" s="48" t="n">
        <f aca="false">MIN(AH383,(GB382*(1+GB$5/Setup!$C$36)+IF($V383=9,N($F383),0)))</f>
        <v>0</v>
      </c>
      <c r="CG383" s="48" t="n">
        <f aca="false">MIN(AI383,(GC382*(1+GC$5/Setup!$C$36)+IF($V383=10,N($F383),0)))</f>
        <v>0</v>
      </c>
      <c r="CH383" s="48" t="n">
        <f aca="false">MIN(AJ383,(GD382*(1+GD$5/Setup!$C$36)+IF($V383=11,N($F383),0)))</f>
        <v>0</v>
      </c>
      <c r="CI383" s="48" t="n">
        <f aca="false">MIN(AK383,(GE382*(1+GE$5/Setup!$C$36)+IF($V383=12,N($F383),0)))</f>
        <v>0</v>
      </c>
      <c r="CJ383" s="48" t="n">
        <f aca="false">MIN(AL383,(GF382*(1+GF$5/Setup!$C$36)+IF($V383=13,N($F383),0)))</f>
        <v>0</v>
      </c>
      <c r="CK383" s="48" t="n">
        <f aca="false">MIN(AM383,(GG382*(1+GG$5/Setup!$C$36)+IF($V383=14,N($F383),0)))</f>
        <v>0</v>
      </c>
      <c r="CL383" s="48" t="n">
        <f aca="false">MIN(AN383,(GH382*(1+GH$5/Setup!$C$36)+IF($V383=15,N($F383),0)))</f>
        <v>0</v>
      </c>
      <c r="CM383" s="48" t="n">
        <f aca="false">MIN(AO383,(GI382*(1+GI$5/Setup!$C$36)+IF($V383=16,N($F383),0)))</f>
        <v>0</v>
      </c>
      <c r="CN383" s="48" t="n">
        <f aca="false">MIN(AP383,(GJ382*(1+GJ$5/Setup!$C$36)+IF($V383=17,N($F383),0)))</f>
        <v>0</v>
      </c>
      <c r="CO383" s="48" t="n">
        <f aca="false">MIN(AQ383,(GK382*(1+GK$5/Setup!$C$36)+IF($V383=18,N($F383),0)))</f>
        <v>0</v>
      </c>
      <c r="CP383" s="48" t="n">
        <f aca="false">MIN(AR383,(GL382*(1+GL$5/Setup!$C$36)+IF($V383=19,N($F383),0)))</f>
        <v>0</v>
      </c>
      <c r="CQ383" s="48" t="n">
        <f aca="false">MIN(AS383,(GM382*(1+GM$5/Setup!$C$36)+IF($V383=20,N($F383),0)))</f>
        <v>0</v>
      </c>
      <c r="CR383" s="48" t="n">
        <f aca="false">MIN(AT383,(GN382*(1+GN$5/Setup!$C$36)+IF($V383=21,N($F383),0)))</f>
        <v>0</v>
      </c>
      <c r="CS383" s="48" t="n">
        <f aca="false">MIN(AU383,(GO382*(1+GO$5/Setup!$C$36)+IF($V383=22,N($F383),0)))</f>
        <v>0</v>
      </c>
      <c r="CT383" s="48" t="n">
        <f aca="false">MIN(AV383,(GP382*(1+GP$5/Setup!$C$36)+IF($V383=23,N($F383),0)))</f>
        <v>0</v>
      </c>
      <c r="CU383" s="48" t="n">
        <f aca="false">MIN(AW383,(GQ382*(1+GQ$5/Setup!$C$36)+IF($V383=24,N($F383),0)))</f>
        <v>0</v>
      </c>
      <c r="CV383" s="48" t="n">
        <f aca="false">MIN(AX383,(GR382*(1+GR$5/Setup!$C$36)+IF($V383=25,N($F383),0)))</f>
        <v>0</v>
      </c>
      <c r="CW383" s="48" t="n">
        <f aca="false">MIN(AY383,(GS382*(1+GS$5/Setup!$C$36)+IF($V383=26,N($F383),0)))</f>
        <v>0</v>
      </c>
      <c r="CX383" s="48" t="n">
        <f aca="false">MIN(AZ383,(GT382*(1+GT$5/Setup!$C$36)+IF($V383=27,N($F383),0)))</f>
        <v>0</v>
      </c>
      <c r="CY383" s="48" t="n">
        <f aca="false">MIN(BA383,(GU382*(1+GU$5/Setup!$C$36)+IF($V383=28,N($F383),0)))</f>
        <v>0</v>
      </c>
      <c r="CZ383" s="48" t="n">
        <f aca="false">MIN(BB383,(GV382*(1+GV$5/Setup!$C$36)+IF($V383=29,N($F383),0)))</f>
        <v>0</v>
      </c>
      <c r="DA383" s="48" t="n">
        <f aca="false">MIN(BC383,(GW382*(1+GW$5/Setup!$C$36)+IF($V383=30,N($F383),0)))</f>
        <v>0</v>
      </c>
      <c r="DB383" s="48" t="n">
        <f aca="false">MIN(BD383,(GX382*(1+GX$5/Setup!$C$36)+IF($V383=31,N($F383),0)))</f>
        <v>0</v>
      </c>
      <c r="DC383" s="48" t="n">
        <f aca="false">MIN(BE383,(GY382*(1+GY$5/Setup!$C$36)+IF($V383=32,N($F383),0)))</f>
        <v>0</v>
      </c>
      <c r="DD383" s="48" t="n">
        <f aca="false">MIN(BF383,(GZ382*(1+GZ$5/Setup!$C$36)+IF($V383=33,N($F383),0)))</f>
        <v>0</v>
      </c>
      <c r="DE383" s="48" t="n">
        <f aca="false">MIN(BG383,(HA382*(1+HA$5/Setup!$C$36)+IF($V383=34,N($F383),0)))</f>
        <v>0</v>
      </c>
      <c r="DF383" s="48" t="n">
        <f aca="false">MIN(BH383,(HB382*(1+HB$5/Setup!$C$36)+IF($V383=35,N($F383),0)))</f>
        <v>0</v>
      </c>
      <c r="DG383" s="48" t="n">
        <f aca="false">MIN(BI383,(HC382*(1+HC$5/Setup!$C$36)+IF($V383=36,N($F383),0)))</f>
        <v>0</v>
      </c>
      <c r="DH383" s="48" t="n">
        <f aca="false">MIN(BJ383,(HD382*(1+HD$5/Setup!$C$36)+IF($V383=37,N($F383),0)))</f>
        <v>0</v>
      </c>
      <c r="DI383" s="48" t="n">
        <f aca="false">MIN(BK383,(HE382*(1+HE$5/Setup!$C$36)+IF($V383=38,N($F383),0)))</f>
        <v>0</v>
      </c>
      <c r="DJ383" s="48" t="n">
        <f aca="false">MIN(BL383,(HF382*(1+HF$5/Setup!$C$36)+IF($V383=39,N($F383),0)))</f>
        <v>0</v>
      </c>
      <c r="DK383" s="48" t="n">
        <f aca="false">MIN(BM383,(HG382*(1+HG$5/Setup!$C$36)+IF($V383=40,N($F383),0)))</f>
        <v>0</v>
      </c>
      <c r="DL383" s="48" t="n">
        <f aca="false">MIN(BN383,(HH382*(1+HH$5/Setup!$C$36)+IF($V383=41,N($F383),0)))</f>
        <v>0</v>
      </c>
      <c r="DM383" s="48" t="n">
        <f aca="false">MIN(BO383,(HI382*(1+HI$5/Setup!$C$36)+IF($V383=42,N($F383),0)))</f>
        <v>0</v>
      </c>
      <c r="DN383" s="48" t="n">
        <f aca="false">MIN(BP383,(HJ382*(1+HJ$5/Setup!$C$36)+IF($V383=43,N($F383),0)))</f>
        <v>0</v>
      </c>
      <c r="DO383" s="48" t="n">
        <f aca="false">MIN(BQ383,(HK382*(1+HK$5/Setup!$C$36)+IF($V383=44,N($F383),0)))</f>
        <v>0</v>
      </c>
      <c r="DP383" s="48" t="n">
        <f aca="false">MIN(BR383,(HL382*(1+HL$5/Setup!$C$36)+IF($V383=45,N($F383),0)))</f>
        <v>0</v>
      </c>
      <c r="DQ383" s="48" t="n">
        <f aca="false">MIN(BS383,(HM382*(1+HM$5/Setup!$C$36)+IF($V383=46,N($F383),0)))</f>
        <v>0</v>
      </c>
      <c r="DR383" s="48" t="n">
        <f aca="false">MIN(BT383,(HN382*(1+HN$5/Setup!$C$36)+IF($V383=47,N($F383),0)))</f>
        <v>0</v>
      </c>
      <c r="DS383" s="48" t="n">
        <f aca="false">MIN(BU383,(HO382*(1+HO$5/Setup!$C$36)+IF($V383=48,N($F383),0)))</f>
        <v>0</v>
      </c>
      <c r="DT383" s="48" t="n">
        <f aca="false">MIN(BV383,(HP382*(1+HP$5/Setup!$C$36)+IF($V383=49,N($F383),0)))</f>
        <v>0</v>
      </c>
      <c r="DU383" s="48" t="n">
        <f aca="false">MIN(BW383,(HQ382*(1+HQ$5/Setup!$C$36)+IF($V383=50,N($F383),0)))</f>
        <v>0</v>
      </c>
      <c r="DV383" s="48" t="n">
        <f aca="false">MIN(MAX((FT382*(1+FT$5/Setup!$C$36)+IF($V383=1,N($F383),0))-BX383,0),MAX($P383-0,0))</f>
        <v>0</v>
      </c>
      <c r="DW383" s="48" t="n">
        <f aca="false">MIN(MAX((FU382*(1+FU$5/Setup!$C$36)+IF($V383=2,N($F383),0))-BY383,0),MAX($P383-SUM(DV383:DV383),0))</f>
        <v>0</v>
      </c>
      <c r="DX383" s="48" t="n">
        <f aca="false">MIN(MAX((FV382*(1+FV$5/Setup!$C$36)+IF($V383=3,N($F383),0))-BZ383,0),MAX($P383-SUM(DV383:DW383),0))</f>
        <v>0</v>
      </c>
      <c r="DY383" s="48" t="n">
        <f aca="false">MIN(MAX((FW382*(1+FW$5/Setup!$C$36)+IF($V383=4,N($F383),0))-CA383,0),MAX($P383-SUM(DV383:DX383),0))</f>
        <v>0</v>
      </c>
      <c r="DZ383" s="48" t="n">
        <f aca="false">MIN(MAX((FX382*(1+FX$5/Setup!$C$36)+IF($V383=5,N($F383),0))-CB383,0),MAX($P383-SUM(DV383:DY383),0))</f>
        <v>0</v>
      </c>
      <c r="EA383" s="48" t="n">
        <f aca="false">MIN(MAX((FY382*(1+FY$5/Setup!$C$36)+IF($V383=6,N($F383),0))-CC383,0),MAX($P383-SUM(DV383:DZ383),0))</f>
        <v>0</v>
      </c>
      <c r="EB383" s="48" t="n">
        <f aca="false">MIN(MAX((FZ382*(1+FZ$5/Setup!$C$36)+IF($V383=7,N($F383),0))-CD383,0),MAX($P383-SUM(DV383:EA383),0))</f>
        <v>0</v>
      </c>
      <c r="EC383" s="48" t="n">
        <f aca="false">MIN(MAX((GA382*(1+GA$5/Setup!$C$36)+IF($V383=8,N($F383),0))-CE383,0),MAX($P383-SUM(DV383:EB383),0))</f>
        <v>0</v>
      </c>
      <c r="ED383" s="48" t="n">
        <f aca="false">MIN(MAX((GB382*(1+GB$5/Setup!$C$36)+IF($V383=9,N($F383),0))-CF383,0),MAX($P383-SUM(DV383:EC383),0))</f>
        <v>0</v>
      </c>
      <c r="EE383" s="48" t="n">
        <f aca="false">MIN(MAX((GC382*(1+GC$5/Setup!$C$36)+IF($V383=10,N($F383),0))-CG383,0),MAX($P383-SUM(DV383:ED383),0))</f>
        <v>0</v>
      </c>
      <c r="EF383" s="48" t="n">
        <f aca="false">MIN(MAX((GD382*(1+GD$5/Setup!$C$36)+IF($V383=11,N($F383),0))-CH383,0),MAX($P383-SUM(DV383:EE383),0))</f>
        <v>0</v>
      </c>
      <c r="EG383" s="48" t="n">
        <f aca="false">MIN(MAX((GE382*(1+GE$5/Setup!$C$36)+IF($V383=12,N($F383),0))-CI383,0),MAX($P383-SUM(DV383:EF383),0))</f>
        <v>0</v>
      </c>
      <c r="EH383" s="48" t="n">
        <f aca="false">MIN(MAX((GF382*(1+GF$5/Setup!$C$36)+IF($V383=13,N($F383),0))-CJ383,0),MAX($P383-SUM(DV383:EG383),0))</f>
        <v>0</v>
      </c>
      <c r="EI383" s="48" t="n">
        <f aca="false">MIN(MAX((GG382*(1+GG$5/Setup!$C$36)+IF($V383=14,N($F383),0))-CK383,0),MAX($P383-SUM(DV383:EH383),0))</f>
        <v>0</v>
      </c>
      <c r="EJ383" s="48" t="n">
        <f aca="false">MIN(MAX((GH382*(1+GH$5/Setup!$C$36)+IF($V383=15,N($F383),0))-CL383,0),MAX($P383-SUM(DV383:EI383),0))</f>
        <v>0</v>
      </c>
      <c r="EK383" s="48" t="n">
        <f aca="false">MIN(MAX((GI382*(1+GI$5/Setup!$C$36)+IF($V383=16,N($F383),0))-CM383,0),MAX($P383-SUM(DV383:EJ383),0))</f>
        <v>0</v>
      </c>
      <c r="EL383" s="48" t="n">
        <f aca="false">MIN(MAX((GJ382*(1+GJ$5/Setup!$C$36)+IF($V383=17,N($F383),0))-CN383,0),MAX($P383-SUM(DV383:EK383),0))</f>
        <v>0</v>
      </c>
      <c r="EM383" s="48" t="n">
        <f aca="false">MIN(MAX((GK382*(1+GK$5/Setup!$C$36)+IF($V383=18,N($F383),0))-CO383,0),MAX($P383-SUM(DV383:EL383),0))</f>
        <v>0</v>
      </c>
      <c r="EN383" s="48" t="n">
        <f aca="false">MIN(MAX((GL382*(1+GL$5/Setup!$C$36)+IF($V383=19,N($F383),0))-CP383,0),MAX($P383-SUM(DV383:EM383),0))</f>
        <v>0</v>
      </c>
      <c r="EO383" s="48" t="n">
        <f aca="false">MIN(MAX((GM382*(1+GM$5/Setup!$C$36)+IF($V383=20,N($F383),0))-CQ383,0),MAX($P383-SUM(DV383:EN383),0))</f>
        <v>0</v>
      </c>
      <c r="EP383" s="48" t="n">
        <f aca="false">MIN(MAX((GN382*(1+GN$5/Setup!$C$36)+IF($V383=21,N($F383),0))-CR383,0),MAX($P383-SUM(DV383:EO383),0))</f>
        <v>0</v>
      </c>
      <c r="EQ383" s="48" t="n">
        <f aca="false">MIN(MAX((GO382*(1+GO$5/Setup!$C$36)+IF($V383=22,N($F383),0))-CS383,0),MAX($P383-SUM(DV383:EP383),0))</f>
        <v>0</v>
      </c>
      <c r="ER383" s="48" t="n">
        <f aca="false">MIN(MAX((GP382*(1+GP$5/Setup!$C$36)+IF($V383=23,N($F383),0))-CT383,0),MAX($P383-SUM(DV383:EQ383),0))</f>
        <v>0</v>
      </c>
      <c r="ES383" s="48" t="n">
        <f aca="false">MIN(MAX((GQ382*(1+GQ$5/Setup!$C$36)+IF($V383=24,N($F383),0))-CU383,0),MAX($P383-SUM(DV383:ER383),0))</f>
        <v>0</v>
      </c>
      <c r="ET383" s="48" t="n">
        <f aca="false">MIN(MAX((GR382*(1+GR$5/Setup!$C$36)+IF($V383=25,N($F383),0))-CV383,0),MAX($P383-SUM(DV383:ES383),0))</f>
        <v>0</v>
      </c>
      <c r="EU383" s="48" t="n">
        <f aca="false">MIN(MAX((GS382*(1+GS$5/Setup!$C$36)+IF($V383=26,N($F383),0))-CW383,0),MAX($P383-SUM(DV383:ET383),0))</f>
        <v>0</v>
      </c>
      <c r="EV383" s="48" t="n">
        <f aca="false">MIN(MAX((GT382*(1+GT$5/Setup!$C$36)+IF($V383=27,N($F383),0))-CX383,0),MAX($P383-SUM(DV383:EU383),0))</f>
        <v>0</v>
      </c>
      <c r="EW383" s="48" t="n">
        <f aca="false">MIN(MAX((GU382*(1+GU$5/Setup!$C$36)+IF($V383=28,N($F383),0))-CY383,0),MAX($P383-SUM(DV383:EV383),0))</f>
        <v>0</v>
      </c>
      <c r="EX383" s="48" t="n">
        <f aca="false">MIN(MAX((GV382*(1+GV$5/Setup!$C$36)+IF($V383=29,N($F383),0))-CZ383,0),MAX($P383-SUM(DV383:EW383),0))</f>
        <v>0</v>
      </c>
      <c r="EY383" s="48" t="n">
        <f aca="false">MIN(MAX((GW382*(1+GW$5/Setup!$C$36)+IF($V383=30,N($F383),0))-DA383,0),MAX($P383-SUM(DV383:EX383),0))</f>
        <v>0</v>
      </c>
      <c r="EZ383" s="48" t="n">
        <f aca="false">MIN(MAX((GX382*(1+GX$5/Setup!$C$36)+IF($V383=31,N($F383),0))-DB383,0),MAX($P383-SUM(DV383:EY383),0))</f>
        <v>0</v>
      </c>
      <c r="FA383" s="48" t="n">
        <f aca="false">MIN(MAX((GY382*(1+GY$5/Setup!$C$36)+IF($V383=32,N($F383),0))-DC383,0),MAX($P383-SUM(DV383:EZ383),0))</f>
        <v>0</v>
      </c>
      <c r="FB383" s="48" t="n">
        <f aca="false">MIN(MAX((GZ382*(1+GZ$5/Setup!$C$36)+IF($V383=33,N($F383),0))-DD383,0),MAX($P383-SUM(DV383:FA383),0))</f>
        <v>0</v>
      </c>
      <c r="FC383" s="48" t="n">
        <f aca="false">MIN(MAX((HA382*(1+HA$5/Setup!$C$36)+IF($V383=34,N($F383),0))-DE383,0),MAX($P383-SUM(DV383:FB383),0))</f>
        <v>0</v>
      </c>
      <c r="FD383" s="48" t="n">
        <f aca="false">MIN(MAX((HB382*(1+HB$5/Setup!$C$36)+IF($V383=35,N($F383),0))-DF383,0),MAX($P383-SUM(DV383:FC383),0))</f>
        <v>0</v>
      </c>
      <c r="FE383" s="48" t="n">
        <f aca="false">MIN(MAX((HC382*(1+HC$5/Setup!$C$36)+IF($V383=36,N($F383),0))-DG383,0),MAX($P383-SUM(DV383:FD383),0))</f>
        <v>0</v>
      </c>
      <c r="FF383" s="48" t="n">
        <f aca="false">MIN(MAX((HD382*(1+HD$5/Setup!$C$36)+IF($V383=37,N($F383),0))-DH383,0),MAX($P383-SUM(DV383:FE383),0))</f>
        <v>0</v>
      </c>
      <c r="FG383" s="48" t="n">
        <f aca="false">MIN(MAX((HE382*(1+HE$5/Setup!$C$36)+IF($V383=38,N($F383),0))-DI383,0),MAX($P383-SUM(DV383:FF383),0))</f>
        <v>0</v>
      </c>
      <c r="FH383" s="48" t="n">
        <f aca="false">MIN(MAX((HF382*(1+HF$5/Setup!$C$36)+IF($V383=39,N($F383),0))-DJ383,0),MAX($P383-SUM(DV383:FG383),0))</f>
        <v>0</v>
      </c>
      <c r="FI383" s="48" t="n">
        <f aca="false">MIN(MAX((HG382*(1+HG$5/Setup!$C$36)+IF($V383=40,N($F383),0))-DK383,0),MAX($P383-SUM(DV383:FH383),0))</f>
        <v>0</v>
      </c>
      <c r="FJ383" s="48" t="n">
        <f aca="false">MIN(MAX((HH382*(1+HH$5/Setup!$C$36)+IF($V383=41,N($F383),0))-DL383,0),MAX($P383-SUM(DV383:FI383),0))</f>
        <v>0</v>
      </c>
      <c r="FK383" s="48" t="n">
        <f aca="false">MIN(MAX((HI382*(1+HI$5/Setup!$C$36)+IF($V383=42,N($F383),0))-DM383,0),MAX($P383-SUM(DV383:FJ383),0))</f>
        <v>0</v>
      </c>
      <c r="FL383" s="48" t="n">
        <f aca="false">MIN(MAX((HJ382*(1+HJ$5/Setup!$C$36)+IF($V383=43,N($F383),0))-DN383,0),MAX($P383-SUM(DV383:FK383),0))</f>
        <v>0</v>
      </c>
      <c r="FM383" s="48" t="n">
        <f aca="false">MIN(MAX((HK382*(1+HK$5/Setup!$C$36)+IF($V383=44,N($F383),0))-DO383,0),MAX($P383-SUM(DV383:FL383),0))</f>
        <v>0</v>
      </c>
      <c r="FN383" s="48" t="n">
        <f aca="false">MIN(MAX((HL382*(1+HL$5/Setup!$C$36)+IF($V383=45,N($F383),0))-DP383,0),MAX($P383-SUM(DV383:FM383),0))</f>
        <v>0</v>
      </c>
      <c r="FO383" s="48" t="n">
        <f aca="false">MIN(MAX((HM382*(1+HM$5/Setup!$C$36)+IF($V383=46,N($F383),0))-DQ383,0),MAX($P383-SUM(DV383:FN383),0))</f>
        <v>0</v>
      </c>
      <c r="FP383" s="48" t="n">
        <f aca="false">MIN(MAX((HN382*(1+HN$5/Setup!$C$36)+IF($V383=47,N($F383),0))-DR383,0),MAX($P383-SUM(DV383:FO383),0))</f>
        <v>0</v>
      </c>
      <c r="FQ383" s="48" t="n">
        <f aca="false">MIN(MAX((HO382*(1+HO$5/Setup!$C$36)+IF($V383=48,N($F383),0))-DS383,0),MAX($P383-SUM(DV383:FP383),0))</f>
        <v>0</v>
      </c>
      <c r="FR383" s="48" t="n">
        <f aca="false">MIN(MAX((HP382*(1+HP$5/Setup!$C$36)+IF($V383=49,N($F383),0))-DT383,0),MAX($P383-SUM(DV383:FQ383),0))</f>
        <v>0</v>
      </c>
      <c r="FS383" s="48" t="n">
        <f aca="false">MIN(MAX((HQ382*(1+HQ$5/Setup!$C$36)+IF($V383=50,N($F383),0))-DU383,0),MAX($P383-SUM(DV383:FR383),0))</f>
        <v>0</v>
      </c>
      <c r="FT383" s="48" t="n">
        <f aca="false">IF((FT382*(1+FT$5/Setup!$C$36)+IF($V383=1,N($F383),0))-BX383-DV383&lt;0.005,0,(FT382*(1+FT$5/Setup!$C$36)+IF($V383=1,N($F383),0))-BX383-DV383)</f>
        <v>0</v>
      </c>
      <c r="FU383" s="48" t="n">
        <f aca="false">IF((FU382*(1+FU$5/Setup!$C$36)+IF($V383=2,N($F383),0))-BY383-DW383&lt;0.005,0,(FU382*(1+FU$5/Setup!$C$36)+IF($V383=2,N($F383),0))-BY383-DW383)</f>
        <v>0</v>
      </c>
      <c r="FV383" s="48" t="n">
        <f aca="false">IF((FV382*(1+FV$5/Setup!$C$36)+IF($V383=3,N($F383),0))-BZ383-DX383&lt;0.005,0,(FV382*(1+FV$5/Setup!$C$36)+IF($V383=3,N($F383),0))-BZ383-DX383)</f>
        <v>0</v>
      </c>
      <c r="FW383" s="48" t="n">
        <f aca="false">IF((FW382*(1+FW$5/Setup!$C$36)+IF($V383=4,N($F383),0))-CA383-DY383&lt;0.005,0,(FW382*(1+FW$5/Setup!$C$36)+IF($V383=4,N($F383),0))-CA383-DY383)</f>
        <v>0</v>
      </c>
      <c r="FX383" s="48" t="n">
        <f aca="false">IF((FX382*(1+FX$5/Setup!$C$36)+IF($V383=5,N($F383),0))-CB383-DZ383&lt;0.005,0,(FX382*(1+FX$5/Setup!$C$36)+IF($V383=5,N($F383),0))-CB383-DZ383)</f>
        <v>0</v>
      </c>
      <c r="FY383" s="48" t="n">
        <f aca="false">IF((FY382*(1+FY$5/Setup!$C$36)+IF($V383=6,N($F383),0))-CC383-EA383&lt;0.005,0,(FY382*(1+FY$5/Setup!$C$36)+IF($V383=6,N($F383),0))-CC383-EA383)</f>
        <v>0</v>
      </c>
      <c r="FZ383" s="48" t="n">
        <f aca="false">IF((FZ382*(1+FZ$5/Setup!$C$36)+IF($V383=7,N($F383),0))-CD383-EB383&lt;0.005,0,(FZ382*(1+FZ$5/Setup!$C$36)+IF($V383=7,N($F383),0))-CD383-EB383)</f>
        <v>0</v>
      </c>
      <c r="GA383" s="48" t="n">
        <f aca="false">IF((GA382*(1+GA$5/Setup!$C$36)+IF($V383=8,N($F383),0))-CE383-EC383&lt;0.005,0,(GA382*(1+GA$5/Setup!$C$36)+IF($V383=8,N($F383),0))-CE383-EC383)</f>
        <v>0</v>
      </c>
      <c r="GB383" s="48" t="n">
        <f aca="false">IF((GB382*(1+GB$5/Setup!$C$36)+IF($V383=9,N($F383),0))-CF383-ED383&lt;0.005,0,(GB382*(1+GB$5/Setup!$C$36)+IF($V383=9,N($F383),0))-CF383-ED383)</f>
        <v>0</v>
      </c>
      <c r="GC383" s="48" t="n">
        <f aca="false">IF((GC382*(1+GC$5/Setup!$C$36)+IF($V383=10,N($F383),0))-CG383-EE383&lt;0.005,0,(GC382*(1+GC$5/Setup!$C$36)+IF($V383=10,N($F383),0))-CG383-EE383)</f>
        <v>0</v>
      </c>
      <c r="GD383" s="48" t="n">
        <f aca="false">IF((GD382*(1+GD$5/Setup!$C$36)+IF($V383=11,N($F383),0))-CH383-EF383&lt;0.005,0,(GD382*(1+GD$5/Setup!$C$36)+IF($V383=11,N($F383),0))-CH383-EF383)</f>
        <v>0</v>
      </c>
      <c r="GE383" s="48" t="n">
        <f aca="false">IF((GE382*(1+GE$5/Setup!$C$36)+IF($V383=12,N($F383),0))-CI383-EG383&lt;0.005,0,(GE382*(1+GE$5/Setup!$C$36)+IF($V383=12,N($F383),0))-CI383-EG383)</f>
        <v>0</v>
      </c>
      <c r="GF383" s="48" t="n">
        <f aca="false">IF((GF382*(1+GF$5/Setup!$C$36)+IF($V383=13,N($F383),0))-CJ383-EH383&lt;0.005,0,(GF382*(1+GF$5/Setup!$C$36)+IF($V383=13,N($F383),0))-CJ383-EH383)</f>
        <v>0</v>
      </c>
      <c r="GG383" s="48" t="n">
        <f aca="false">IF((GG382*(1+GG$5/Setup!$C$36)+IF($V383=14,N($F383),0))-CK383-EI383&lt;0.005,0,(GG382*(1+GG$5/Setup!$C$36)+IF($V383=14,N($F383),0))-CK383-EI383)</f>
        <v>0</v>
      </c>
      <c r="GH383" s="48" t="n">
        <f aca="false">IF((GH382*(1+GH$5/Setup!$C$36)+IF($V383=15,N($F383),0))-CL383-EJ383&lt;0.005,0,(GH382*(1+GH$5/Setup!$C$36)+IF($V383=15,N($F383),0))-CL383-EJ383)</f>
        <v>0</v>
      </c>
      <c r="GI383" s="48" t="n">
        <f aca="false">IF((GI382*(1+GI$5/Setup!$C$36)+IF($V383=16,N($F383),0))-CM383-EK383&lt;0.005,0,(GI382*(1+GI$5/Setup!$C$36)+IF($V383=16,N($F383),0))-CM383-EK383)</f>
        <v>0</v>
      </c>
      <c r="GJ383" s="48" t="n">
        <f aca="false">IF((GJ382*(1+GJ$5/Setup!$C$36)+IF($V383=17,N($F383),0))-CN383-EL383&lt;0.005,0,(GJ382*(1+GJ$5/Setup!$C$36)+IF($V383=17,N($F383),0))-CN383-EL383)</f>
        <v>0</v>
      </c>
      <c r="GK383" s="48" t="n">
        <f aca="false">IF((GK382*(1+GK$5/Setup!$C$36)+IF($V383=18,N($F383),0))-CO383-EM383&lt;0.005,0,(GK382*(1+GK$5/Setup!$C$36)+IF($V383=18,N($F383),0))-CO383-EM383)</f>
        <v>0</v>
      </c>
      <c r="GL383" s="48" t="n">
        <f aca="false">IF((GL382*(1+GL$5/Setup!$C$36)+IF($V383=19,N($F383),0))-CP383-EN383&lt;0.005,0,(GL382*(1+GL$5/Setup!$C$36)+IF($V383=19,N($F383),0))-CP383-EN383)</f>
        <v>0</v>
      </c>
      <c r="GM383" s="48" t="n">
        <f aca="false">IF((GM382*(1+GM$5/Setup!$C$36)+IF($V383=20,N($F383),0))-CQ383-EO383&lt;0.005,0,(GM382*(1+GM$5/Setup!$C$36)+IF($V383=20,N($F383),0))-CQ383-EO383)</f>
        <v>0</v>
      </c>
      <c r="GN383" s="48" t="n">
        <f aca="false">IF((GN382*(1+GN$5/Setup!$C$36)+IF($V383=21,N($F383),0))-CR383-EP383&lt;0.005,0,(GN382*(1+GN$5/Setup!$C$36)+IF($V383=21,N($F383),0))-CR383-EP383)</f>
        <v>0</v>
      </c>
      <c r="GO383" s="48" t="n">
        <f aca="false">IF((GO382*(1+GO$5/Setup!$C$36)+IF($V383=22,N($F383),0))-CS383-EQ383&lt;0.005,0,(GO382*(1+GO$5/Setup!$C$36)+IF($V383=22,N($F383),0))-CS383-EQ383)</f>
        <v>0</v>
      </c>
      <c r="GP383" s="48" t="n">
        <f aca="false">IF((GP382*(1+GP$5/Setup!$C$36)+IF($V383=23,N($F383),0))-CT383-ER383&lt;0.005,0,(GP382*(1+GP$5/Setup!$C$36)+IF($V383=23,N($F383),0))-CT383-ER383)</f>
        <v>0</v>
      </c>
      <c r="GQ383" s="48" t="n">
        <f aca="false">IF((GQ382*(1+GQ$5/Setup!$C$36)+IF($V383=24,N($F383),0))-CU383-ES383&lt;0.005,0,(GQ382*(1+GQ$5/Setup!$C$36)+IF($V383=24,N($F383),0))-CU383-ES383)</f>
        <v>0</v>
      </c>
      <c r="GR383" s="48" t="n">
        <f aca="false">IF((GR382*(1+GR$5/Setup!$C$36)+IF($V383=25,N($F383),0))-CV383-ET383&lt;0.005,0,(GR382*(1+GR$5/Setup!$C$36)+IF($V383=25,N($F383),0))-CV383-ET383)</f>
        <v>0</v>
      </c>
      <c r="GS383" s="48" t="n">
        <f aca="false">IF((GS382*(1+GS$5/Setup!$C$36)+IF($V383=26,N($F383),0))-CW383-EU383&lt;0.005,0,(GS382*(1+GS$5/Setup!$C$36)+IF($V383=26,N($F383),0))-CW383-EU383)</f>
        <v>0</v>
      </c>
      <c r="GT383" s="48" t="n">
        <f aca="false">IF((GT382*(1+GT$5/Setup!$C$36)+IF($V383=27,N($F383),0))-CX383-EV383&lt;0.005,0,(GT382*(1+GT$5/Setup!$C$36)+IF($V383=27,N($F383),0))-CX383-EV383)</f>
        <v>0</v>
      </c>
      <c r="GU383" s="48" t="n">
        <f aca="false">IF((GU382*(1+GU$5/Setup!$C$36)+IF($V383=28,N($F383),0))-CY383-EW383&lt;0.005,0,(GU382*(1+GU$5/Setup!$C$36)+IF($V383=28,N($F383),0))-CY383-EW383)</f>
        <v>0</v>
      </c>
      <c r="GV383" s="48" t="n">
        <f aca="false">IF((GV382*(1+GV$5/Setup!$C$36)+IF($V383=29,N($F383),0))-CZ383-EX383&lt;0.005,0,(GV382*(1+GV$5/Setup!$C$36)+IF($V383=29,N($F383),0))-CZ383-EX383)</f>
        <v>0</v>
      </c>
      <c r="GW383" s="48" t="n">
        <f aca="false">IF((GW382*(1+GW$5/Setup!$C$36)+IF($V383=30,N($F383),0))-DA383-EY383&lt;0.005,0,(GW382*(1+GW$5/Setup!$C$36)+IF($V383=30,N($F383),0))-DA383-EY383)</f>
        <v>0</v>
      </c>
      <c r="GX383" s="48" t="n">
        <f aca="false">IF((GX382*(1+GX$5/Setup!$C$36)+IF($V383=31,N($F383),0))-DB383-EZ383&lt;0.005,0,(GX382*(1+GX$5/Setup!$C$36)+IF($V383=31,N($F383),0))-DB383-EZ383)</f>
        <v>0</v>
      </c>
      <c r="GY383" s="48" t="n">
        <f aca="false">IF((GY382*(1+GY$5/Setup!$C$36)+IF($V383=32,N($F383),0))-DC383-FA383&lt;0.005,0,(GY382*(1+GY$5/Setup!$C$36)+IF($V383=32,N($F383),0))-DC383-FA383)</f>
        <v>0</v>
      </c>
      <c r="GZ383" s="48" t="n">
        <f aca="false">IF((GZ382*(1+GZ$5/Setup!$C$36)+IF($V383=33,N($F383),0))-DD383-FB383&lt;0.005,0,(GZ382*(1+GZ$5/Setup!$C$36)+IF($V383=33,N($F383),0))-DD383-FB383)</f>
        <v>0</v>
      </c>
      <c r="HA383" s="48" t="n">
        <f aca="false">IF((HA382*(1+HA$5/Setup!$C$36)+IF($V383=34,N($F383),0))-DE383-FC383&lt;0.005,0,(HA382*(1+HA$5/Setup!$C$36)+IF($V383=34,N($F383),0))-DE383-FC383)</f>
        <v>0</v>
      </c>
      <c r="HB383" s="48" t="n">
        <f aca="false">IF((HB382*(1+HB$5/Setup!$C$36)+IF($V383=35,N($F383),0))-DF383-FD383&lt;0.005,0,(HB382*(1+HB$5/Setup!$C$36)+IF($V383=35,N($F383),0))-DF383-FD383)</f>
        <v>0</v>
      </c>
      <c r="HC383" s="48" t="n">
        <f aca="false">IF((HC382*(1+HC$5/Setup!$C$36)+IF($V383=36,N($F383),0))-DG383-FE383&lt;0.005,0,(HC382*(1+HC$5/Setup!$C$36)+IF($V383=36,N($F383),0))-DG383-FE383)</f>
        <v>0</v>
      </c>
      <c r="HD383" s="48" t="n">
        <f aca="false">IF((HD382*(1+HD$5/Setup!$C$36)+IF($V383=37,N($F383),0))-DH383-FF383&lt;0.005,0,(HD382*(1+HD$5/Setup!$C$36)+IF($V383=37,N($F383),0))-DH383-FF383)</f>
        <v>0</v>
      </c>
      <c r="HE383" s="48" t="n">
        <f aca="false">IF((HE382*(1+HE$5/Setup!$C$36)+IF($V383=38,N($F383),0))-DI383-FG383&lt;0.005,0,(HE382*(1+HE$5/Setup!$C$36)+IF($V383=38,N($F383),0))-DI383-FG383)</f>
        <v>0</v>
      </c>
      <c r="HF383" s="48" t="n">
        <f aca="false">IF((HF382*(1+HF$5/Setup!$C$36)+IF($V383=39,N($F383),0))-DJ383-FH383&lt;0.005,0,(HF382*(1+HF$5/Setup!$C$36)+IF($V383=39,N($F383),0))-DJ383-FH383)</f>
        <v>0</v>
      </c>
      <c r="HG383" s="48" t="n">
        <f aca="false">IF((HG382*(1+HG$5/Setup!$C$36)+IF($V383=40,N($F383),0))-DK383-FI383&lt;0.005,0,(HG382*(1+HG$5/Setup!$C$36)+IF($V383=40,N($F383),0))-DK383-FI383)</f>
        <v>0</v>
      </c>
      <c r="HH383" s="48" t="n">
        <f aca="false">IF((HH382*(1+HH$5/Setup!$C$36)+IF($V383=41,N($F383),0))-DL383-FJ383&lt;0.005,0,(HH382*(1+HH$5/Setup!$C$36)+IF($V383=41,N($F383),0))-DL383-FJ383)</f>
        <v>0</v>
      </c>
      <c r="HI383" s="48" t="n">
        <f aca="false">IF((HI382*(1+HI$5/Setup!$C$36)+IF($V383=42,N($F383),0))-DM383-FK383&lt;0.005,0,(HI382*(1+HI$5/Setup!$C$36)+IF($V383=42,N($F383),0))-DM383-FK383)</f>
        <v>0</v>
      </c>
      <c r="HJ383" s="48" t="n">
        <f aca="false">IF((HJ382*(1+HJ$5/Setup!$C$36)+IF($V383=43,N($F383),0))-DN383-FL383&lt;0.005,0,(HJ382*(1+HJ$5/Setup!$C$36)+IF($V383=43,N($F383),0))-DN383-FL383)</f>
        <v>0</v>
      </c>
      <c r="HK383" s="48" t="n">
        <f aca="false">IF((HK382*(1+HK$5/Setup!$C$36)+IF($V383=44,N($F383),0))-DO383-FM383&lt;0.005,0,(HK382*(1+HK$5/Setup!$C$36)+IF($V383=44,N($F383),0))-DO383-FM383)</f>
        <v>0</v>
      </c>
      <c r="HL383" s="48" t="n">
        <f aca="false">IF((HL382*(1+HL$5/Setup!$C$36)+IF($V383=45,N($F383),0))-DP383-FN383&lt;0.005,0,(HL382*(1+HL$5/Setup!$C$36)+IF($V383=45,N($F383),0))-DP383-FN383)</f>
        <v>0</v>
      </c>
      <c r="HM383" s="48" t="n">
        <f aca="false">IF((HM382*(1+HM$5/Setup!$C$36)+IF($V383=46,N($F383),0))-DQ383-FO383&lt;0.005,0,(HM382*(1+HM$5/Setup!$C$36)+IF($V383=46,N($F383),0))-DQ383-FO383)</f>
        <v>0</v>
      </c>
      <c r="HN383" s="48" t="n">
        <f aca="false">IF((HN382*(1+HN$5/Setup!$C$36)+IF($V383=47,N($F383),0))-DR383-FP383&lt;0.005,0,(HN382*(1+HN$5/Setup!$C$36)+IF($V383=47,N($F383),0))-DR383-FP383)</f>
        <v>0</v>
      </c>
      <c r="HO383" s="48" t="n">
        <f aca="false">IF((HO382*(1+HO$5/Setup!$C$36)+IF($V383=48,N($F383),0))-DS383-FQ383&lt;0.005,0,(HO382*(1+HO$5/Setup!$C$36)+IF($V383=48,N($F383),0))-DS383-FQ383)</f>
        <v>0</v>
      </c>
      <c r="HP383" s="48" t="n">
        <f aca="false">IF((HP382*(1+HP$5/Setup!$C$36)+IF($V383=49,N($F383),0))-DT383-FR383&lt;0.005,0,(HP382*(1+HP$5/Setup!$C$36)+IF($V383=49,N($F383),0))-DT383-FR383)</f>
        <v>0</v>
      </c>
      <c r="HQ383" s="48" t="n">
        <f aca="false">IF((HQ382*(1+HQ$5/Setup!$C$36)+IF($V383=50,N($F383),0))-DU383-FS383&lt;0.005,0,(HQ382*(1+HQ$5/Setup!$C$36)+IF($V383=50,N($F383),0))-DU383-FS383)</f>
        <v>0</v>
      </c>
    </row>
    <row r="384" customFormat="false" ht="15" hidden="false" customHeight="false" outlineLevel="0" collapsed="false">
      <c r="A384" s="44" t="n">
        <v>376</v>
      </c>
      <c r="B384" s="45" t="n">
        <f aca="false">IF(Setup!$C$7="Every month",EDATE(Setup!$C$8,($A384-1)),IF(Setup!$C$7="Twice a month",DATE(YEAR(Setup!$C$8),MONTH(Setup!$C$8)+INT((($A384-1)+Setup!$C$41)/2),MIN(IF(MOD(($A384-1)+Setup!$C$41,2)=0,Setup!$C$39,Setup!$C$40),DAY(EOMONTH(DATE(YEAR(Setup!$C$8),MONTH(Setup!$C$8)+INT((($A384-1)+Setup!$C$41)/2),1),0)))),Setup!$C$8+($A384-1)*IF(Setup!$C$7="Every week",7,14)))</f>
        <v>51575</v>
      </c>
      <c r="C384" s="45" t="n">
        <f aca="false">IF(Setup!$C$7="Every month",EDATE(Setup!$C$8,$A384),IF(Setup!$C$7="Twice a month",DATE(YEAR(Setup!$C$8),MONTH(Setup!$C$8)+INT(($A384+Setup!$C$41)/2),MIN(IF(MOD($A384+Setup!$C$41,2)=0,Setup!$C$39,Setup!$C$40),DAY(EOMONTH(DATE(YEAR(Setup!$C$8),MONTH(Setup!$C$8)+INT(($A384+Setup!$C$41)/2),1),0)))),Setup!$C$8+$A384*IF(Setup!$C$7="Every week",7,14)))</f>
        <v>51589</v>
      </c>
      <c r="D384" s="46"/>
      <c r="E384" s="47"/>
      <c r="F384" s="47"/>
      <c r="G384" s="47"/>
      <c r="H384" s="47"/>
      <c r="I384" s="48" t="n">
        <f aca="false">N(Setup!$C$11)+N(E384)</f>
        <v>100</v>
      </c>
      <c r="J384" s="48" t="n">
        <f aca="false">MIN(Setup!$C$37,MAX(I384,0))</f>
        <v>9.23076923076923</v>
      </c>
      <c r="K384" s="48" t="n">
        <f aca="false">MIN(MAX(N(Setup!$C$14)-L383,0),MAX(I384-J384,0))</f>
        <v>0</v>
      </c>
      <c r="L384" s="48" t="n">
        <f aca="false">L383+K384-N(G384)</f>
        <v>500</v>
      </c>
      <c r="M384" s="48" t="n">
        <f aca="false">M383+J384-N(H384)</f>
        <v>3470.76923076921</v>
      </c>
      <c r="N384" s="48" t="n">
        <f aca="false">SUM(BX384:DU384)</f>
        <v>0</v>
      </c>
      <c r="O384" s="48" t="n">
        <f aca="false">SUM(Z384:BW384)-N384</f>
        <v>40</v>
      </c>
      <c r="P384" s="48" t="n">
        <f aca="false">MAX(I384-J384-K384,0)+O384</f>
        <v>130.769230769231</v>
      </c>
      <c r="Q384" s="48" t="n">
        <f aca="false">SUM(DV384:FS384)</f>
        <v>0</v>
      </c>
      <c r="R384" s="49" t="n">
        <f aca="false">N384+J384+K384+Q384</f>
        <v>9.23076923076923</v>
      </c>
      <c r="S384" s="48" t="n">
        <f aca="false">T384-T383-N(F384)+N384+Q384</f>
        <v>0</v>
      </c>
      <c r="T384" s="49" t="n">
        <f aca="false">SUM(FT384:HQ384)</f>
        <v>0</v>
      </c>
      <c r="U384" s="44" t="str">
        <f aca="false">IF(T383&lt;0.005,"",INDEX(Helpers!$C$2:$C$51,IF(_xlfn.MINIFS($DV$6:$FS$6,DV384:FS384,"&gt;0.005")=0,V384,_xlfn.MINIFS($DV$6:$FS$6,DV384:FS384,"&gt;0.005"))))</f>
        <v/>
      </c>
      <c r="V384" s="44" t="n">
        <f aca="false">IF(_xlfn.MINIFS($FT$6:$HQ$6,FT383:HQ383,"&gt;0.005")=0,1,_xlfn.MINIFS($FT$6:$HQ$6,FT383:HQ383,"&gt;0.005"))</f>
        <v>1</v>
      </c>
      <c r="W384" s="44" t="n">
        <f aca="false">IF(AND(D384&lt;&gt;"Paid",T383&gt;0.005),1,0)</f>
        <v>0</v>
      </c>
      <c r="X384" s="48" t="n">
        <f aca="false">SUMPRODUCT(((Helpers!$G$2:$G$51*(1+(Helpers!$D$2:$D$51+0.000000001)/12)^(($B384-Setup!$C$8)/(365.25/12))-Helpers!$E$2:$E$51*((1+(Helpers!$D$2:$D$51+0.000000001)/12)^(($B384-Setup!$C$8)/(365.25/12))-1)/((Helpers!$D$2:$D$51+0.000000001)/12))&gt;0)*(Helpers!$G$2:$G$51*(1+(Helpers!$D$2:$D$51+0.000000001)/12)^(($B384-Setup!$C$8)/(365.25/12))-Helpers!$E$2:$E$51*((1+(Helpers!$D$2:$D$51+0.000000001)/12)^(($B384-Setup!$C$8)/(365.25/12))-1)/((Helpers!$D$2:$D$51+0.000000001)/12)))</f>
        <v>0</v>
      </c>
      <c r="Y384" s="48"/>
      <c r="Z384" s="48" t="n">
        <f aca="false">IF(OR(N(Z$5)=0,Z$6=""),0,Z$5*((DATE(YEAR($B384),MONTH($B384),MIN(Z$6,DAY(EOMONTH($B384,0))))&gt;=$B384)*(DATE(YEAR($B384),MONTH($B384),MIN(Z$6,DAY(EOMONTH($B384,0))))&lt;$C384)+(DATE(YEAR($B384),MONTH($B384)+1,MIN(Z$6,DAY(EOMONTH($B384,1))))&gt;=$B384)*(DATE(YEAR($B384),MONTH($B384)+1,MIN(Z$6,DAY(EOMONTH($B384,1))))&lt;$C384)))</f>
        <v>0</v>
      </c>
      <c r="AA384" s="48" t="n">
        <f aca="false">IF(OR(N(AA$5)=0,AA$6=""),0,AA$5*((DATE(YEAR($B384),MONTH($B384),MIN(AA$6,DAY(EOMONTH($B384,0))))&gt;=$B384)*(DATE(YEAR($B384),MONTH($B384),MIN(AA$6,DAY(EOMONTH($B384,0))))&lt;$C384)+(DATE(YEAR($B384),MONTH($B384)+1,MIN(AA$6,DAY(EOMONTH($B384,1))))&gt;=$B384)*(DATE(YEAR($B384),MONTH($B384)+1,MIN(AA$6,DAY(EOMONTH($B384,1))))&lt;$C384)))</f>
        <v>40</v>
      </c>
      <c r="AB384" s="48" t="n">
        <f aca="false">IF(OR(N(AB$5)=0,AB$6=""),0,AB$5*((DATE(YEAR($B384),MONTH($B384),MIN(AB$6,DAY(EOMONTH($B384,0))))&gt;=$B384)*(DATE(YEAR($B384),MONTH($B384),MIN(AB$6,DAY(EOMONTH($B384,0))))&lt;$C384)+(DATE(YEAR($B384),MONTH($B384)+1,MIN(AB$6,DAY(EOMONTH($B384,1))))&gt;=$B384)*(DATE(YEAR($B384),MONTH($B384)+1,MIN(AB$6,DAY(EOMONTH($B384,1))))&lt;$C384)))</f>
        <v>0</v>
      </c>
      <c r="AC384" s="48" t="n">
        <f aca="false">IF(OR(N(AC$5)=0,AC$6=""),0,AC$5*((DATE(YEAR($B384),MONTH($B384),MIN(AC$6,DAY(EOMONTH($B384,0))))&gt;=$B384)*(DATE(YEAR($B384),MONTH($B384),MIN(AC$6,DAY(EOMONTH($B384,0))))&lt;$C384)+(DATE(YEAR($B384),MONTH($B384)+1,MIN(AC$6,DAY(EOMONTH($B384,1))))&gt;=$B384)*(DATE(YEAR($B384),MONTH($B384)+1,MIN(AC$6,DAY(EOMONTH($B384,1))))&lt;$C384)))</f>
        <v>0</v>
      </c>
      <c r="AD384" s="48" t="n">
        <f aca="false">IF(OR(N(AD$5)=0,AD$6=""),0,AD$5*((DATE(YEAR($B384),MONTH($B384),MIN(AD$6,DAY(EOMONTH($B384,0))))&gt;=$B384)*(DATE(YEAR($B384),MONTH($B384),MIN(AD$6,DAY(EOMONTH($B384,0))))&lt;$C384)+(DATE(YEAR($B384),MONTH($B384)+1,MIN(AD$6,DAY(EOMONTH($B384,1))))&gt;=$B384)*(DATE(YEAR($B384),MONTH($B384)+1,MIN(AD$6,DAY(EOMONTH($B384,1))))&lt;$C384)))</f>
        <v>0</v>
      </c>
      <c r="AE384" s="48" t="n">
        <f aca="false">IF(OR(N(AE$5)=0,AE$6=""),0,AE$5*((DATE(YEAR($B384),MONTH($B384),MIN(AE$6,DAY(EOMONTH($B384,0))))&gt;=$B384)*(DATE(YEAR($B384),MONTH($B384),MIN(AE$6,DAY(EOMONTH($B384,0))))&lt;$C384)+(DATE(YEAR($B384),MONTH($B384)+1,MIN(AE$6,DAY(EOMONTH($B384,1))))&gt;=$B384)*(DATE(YEAR($B384),MONTH($B384)+1,MIN(AE$6,DAY(EOMONTH($B384,1))))&lt;$C384)))</f>
        <v>0</v>
      </c>
      <c r="AF384" s="48" t="n">
        <f aca="false">IF(OR(N(AF$5)=0,AF$6=""),0,AF$5*((DATE(YEAR($B384),MONTH($B384),MIN(AF$6,DAY(EOMONTH($B384,0))))&gt;=$B384)*(DATE(YEAR($B384),MONTH($B384),MIN(AF$6,DAY(EOMONTH($B384,0))))&lt;$C384)+(DATE(YEAR($B384),MONTH($B384)+1,MIN(AF$6,DAY(EOMONTH($B384,1))))&gt;=$B384)*(DATE(YEAR($B384),MONTH($B384)+1,MIN(AF$6,DAY(EOMONTH($B384,1))))&lt;$C384)))</f>
        <v>0</v>
      </c>
      <c r="AG384" s="48" t="n">
        <f aca="false">IF(OR(N(AG$5)=0,AG$6=""),0,AG$5*((DATE(YEAR($B384),MONTH($B384),MIN(AG$6,DAY(EOMONTH($B384,0))))&gt;=$B384)*(DATE(YEAR($B384),MONTH($B384),MIN(AG$6,DAY(EOMONTH($B384,0))))&lt;$C384)+(DATE(YEAR($B384),MONTH($B384)+1,MIN(AG$6,DAY(EOMONTH($B384,1))))&gt;=$B384)*(DATE(YEAR($B384),MONTH($B384)+1,MIN(AG$6,DAY(EOMONTH($B384,1))))&lt;$C384)))</f>
        <v>0</v>
      </c>
      <c r="AH384" s="48" t="n">
        <f aca="false">IF(OR(N(AH$5)=0,AH$6=""),0,AH$5*((DATE(YEAR($B384),MONTH($B384),MIN(AH$6,DAY(EOMONTH($B384,0))))&gt;=$B384)*(DATE(YEAR($B384),MONTH($B384),MIN(AH$6,DAY(EOMONTH($B384,0))))&lt;$C384)+(DATE(YEAR($B384),MONTH($B384)+1,MIN(AH$6,DAY(EOMONTH($B384,1))))&gt;=$B384)*(DATE(YEAR($B384),MONTH($B384)+1,MIN(AH$6,DAY(EOMONTH($B384,1))))&lt;$C384)))</f>
        <v>0</v>
      </c>
      <c r="AI384" s="48" t="n">
        <f aca="false">IF(OR(N(AI$5)=0,AI$6=""),0,AI$5*((DATE(YEAR($B384),MONTH($B384),MIN(AI$6,DAY(EOMONTH($B384,0))))&gt;=$B384)*(DATE(YEAR($B384),MONTH($B384),MIN(AI$6,DAY(EOMONTH($B384,0))))&lt;$C384)+(DATE(YEAR($B384),MONTH($B384)+1,MIN(AI$6,DAY(EOMONTH($B384,1))))&gt;=$B384)*(DATE(YEAR($B384),MONTH($B384)+1,MIN(AI$6,DAY(EOMONTH($B384,1))))&lt;$C384)))</f>
        <v>0</v>
      </c>
      <c r="AJ384" s="48" t="n">
        <f aca="false">IF(OR(N(AJ$5)=0,AJ$6=""),0,AJ$5*((DATE(YEAR($B384),MONTH($B384),MIN(AJ$6,DAY(EOMONTH($B384,0))))&gt;=$B384)*(DATE(YEAR($B384),MONTH($B384),MIN(AJ$6,DAY(EOMONTH($B384,0))))&lt;$C384)+(DATE(YEAR($B384),MONTH($B384)+1,MIN(AJ$6,DAY(EOMONTH($B384,1))))&gt;=$B384)*(DATE(YEAR($B384),MONTH($B384)+1,MIN(AJ$6,DAY(EOMONTH($B384,1))))&lt;$C384)))</f>
        <v>0</v>
      </c>
      <c r="AK384" s="48" t="n">
        <f aca="false">IF(OR(N(AK$5)=0,AK$6=""),0,AK$5*((DATE(YEAR($B384),MONTH($B384),MIN(AK$6,DAY(EOMONTH($B384,0))))&gt;=$B384)*(DATE(YEAR($B384),MONTH($B384),MIN(AK$6,DAY(EOMONTH($B384,0))))&lt;$C384)+(DATE(YEAR($B384),MONTH($B384)+1,MIN(AK$6,DAY(EOMONTH($B384,1))))&gt;=$B384)*(DATE(YEAR($B384),MONTH($B384)+1,MIN(AK$6,DAY(EOMONTH($B384,1))))&lt;$C384)))</f>
        <v>0</v>
      </c>
      <c r="AL384" s="48" t="n">
        <f aca="false">IF(OR(N(AL$5)=0,AL$6=""),0,AL$5*((DATE(YEAR($B384),MONTH($B384),MIN(AL$6,DAY(EOMONTH($B384,0))))&gt;=$B384)*(DATE(YEAR($B384),MONTH($B384),MIN(AL$6,DAY(EOMONTH($B384,0))))&lt;$C384)+(DATE(YEAR($B384),MONTH($B384)+1,MIN(AL$6,DAY(EOMONTH($B384,1))))&gt;=$B384)*(DATE(YEAR($B384),MONTH($B384)+1,MIN(AL$6,DAY(EOMONTH($B384,1))))&lt;$C384)))</f>
        <v>0</v>
      </c>
      <c r="AM384" s="48" t="n">
        <f aca="false">IF(OR(N(AM$5)=0,AM$6=""),0,AM$5*((DATE(YEAR($B384),MONTH($B384),MIN(AM$6,DAY(EOMONTH($B384,0))))&gt;=$B384)*(DATE(YEAR($B384),MONTH($B384),MIN(AM$6,DAY(EOMONTH($B384,0))))&lt;$C384)+(DATE(YEAR($B384),MONTH($B384)+1,MIN(AM$6,DAY(EOMONTH($B384,1))))&gt;=$B384)*(DATE(YEAR($B384),MONTH($B384)+1,MIN(AM$6,DAY(EOMONTH($B384,1))))&lt;$C384)))</f>
        <v>0</v>
      </c>
      <c r="AN384" s="48" t="n">
        <f aca="false">IF(OR(N(AN$5)=0,AN$6=""),0,AN$5*((DATE(YEAR($B384),MONTH($B384),MIN(AN$6,DAY(EOMONTH($B384,0))))&gt;=$B384)*(DATE(YEAR($B384),MONTH($B384),MIN(AN$6,DAY(EOMONTH($B384,0))))&lt;$C384)+(DATE(YEAR($B384),MONTH($B384)+1,MIN(AN$6,DAY(EOMONTH($B384,1))))&gt;=$B384)*(DATE(YEAR($B384),MONTH($B384)+1,MIN(AN$6,DAY(EOMONTH($B384,1))))&lt;$C384)))</f>
        <v>0</v>
      </c>
      <c r="AO384" s="48" t="n">
        <f aca="false">IF(OR(N(AO$5)=0,AO$6=""),0,AO$5*((DATE(YEAR($B384),MONTH($B384),MIN(AO$6,DAY(EOMONTH($B384,0))))&gt;=$B384)*(DATE(YEAR($B384),MONTH($B384),MIN(AO$6,DAY(EOMONTH($B384,0))))&lt;$C384)+(DATE(YEAR($B384),MONTH($B384)+1,MIN(AO$6,DAY(EOMONTH($B384,1))))&gt;=$B384)*(DATE(YEAR($B384),MONTH($B384)+1,MIN(AO$6,DAY(EOMONTH($B384,1))))&lt;$C384)))</f>
        <v>0</v>
      </c>
      <c r="AP384" s="48" t="n">
        <f aca="false">IF(OR(N(AP$5)=0,AP$6=""),0,AP$5*((DATE(YEAR($B384),MONTH($B384),MIN(AP$6,DAY(EOMONTH($B384,0))))&gt;=$B384)*(DATE(YEAR($B384),MONTH($B384),MIN(AP$6,DAY(EOMONTH($B384,0))))&lt;$C384)+(DATE(YEAR($B384),MONTH($B384)+1,MIN(AP$6,DAY(EOMONTH($B384,1))))&gt;=$B384)*(DATE(YEAR($B384),MONTH($B384)+1,MIN(AP$6,DAY(EOMONTH($B384,1))))&lt;$C384)))</f>
        <v>0</v>
      </c>
      <c r="AQ384" s="48" t="n">
        <f aca="false">IF(OR(N(AQ$5)=0,AQ$6=""),0,AQ$5*((DATE(YEAR($B384),MONTH($B384),MIN(AQ$6,DAY(EOMONTH($B384,0))))&gt;=$B384)*(DATE(YEAR($B384),MONTH($B384),MIN(AQ$6,DAY(EOMONTH($B384,0))))&lt;$C384)+(DATE(YEAR($B384),MONTH($B384)+1,MIN(AQ$6,DAY(EOMONTH($B384,1))))&gt;=$B384)*(DATE(YEAR($B384),MONTH($B384)+1,MIN(AQ$6,DAY(EOMONTH($B384,1))))&lt;$C384)))</f>
        <v>0</v>
      </c>
      <c r="AR384" s="48" t="n">
        <f aca="false">IF(OR(N(AR$5)=0,AR$6=""),0,AR$5*((DATE(YEAR($B384),MONTH($B384),MIN(AR$6,DAY(EOMONTH($B384,0))))&gt;=$B384)*(DATE(YEAR($B384),MONTH($B384),MIN(AR$6,DAY(EOMONTH($B384,0))))&lt;$C384)+(DATE(YEAR($B384),MONTH($B384)+1,MIN(AR$6,DAY(EOMONTH($B384,1))))&gt;=$B384)*(DATE(YEAR($B384),MONTH($B384)+1,MIN(AR$6,DAY(EOMONTH($B384,1))))&lt;$C384)))</f>
        <v>0</v>
      </c>
      <c r="AS384" s="48" t="n">
        <f aca="false">IF(OR(N(AS$5)=0,AS$6=""),0,AS$5*((DATE(YEAR($B384),MONTH($B384),MIN(AS$6,DAY(EOMONTH($B384,0))))&gt;=$B384)*(DATE(YEAR($B384),MONTH($B384),MIN(AS$6,DAY(EOMONTH($B384,0))))&lt;$C384)+(DATE(YEAR($B384),MONTH($B384)+1,MIN(AS$6,DAY(EOMONTH($B384,1))))&gt;=$B384)*(DATE(YEAR($B384),MONTH($B384)+1,MIN(AS$6,DAY(EOMONTH($B384,1))))&lt;$C384)))</f>
        <v>0</v>
      </c>
      <c r="AT384" s="48" t="n">
        <f aca="false">IF(OR(N(AT$5)=0,AT$6=""),0,AT$5*((DATE(YEAR($B384),MONTH($B384),MIN(AT$6,DAY(EOMONTH($B384,0))))&gt;=$B384)*(DATE(YEAR($B384),MONTH($B384),MIN(AT$6,DAY(EOMONTH($B384,0))))&lt;$C384)+(DATE(YEAR($B384),MONTH($B384)+1,MIN(AT$6,DAY(EOMONTH($B384,1))))&gt;=$B384)*(DATE(YEAR($B384),MONTH($B384)+1,MIN(AT$6,DAY(EOMONTH($B384,1))))&lt;$C384)))</f>
        <v>0</v>
      </c>
      <c r="AU384" s="48" t="n">
        <f aca="false">IF(OR(N(AU$5)=0,AU$6=""),0,AU$5*((DATE(YEAR($B384),MONTH($B384),MIN(AU$6,DAY(EOMONTH($B384,0))))&gt;=$B384)*(DATE(YEAR($B384),MONTH($B384),MIN(AU$6,DAY(EOMONTH($B384,0))))&lt;$C384)+(DATE(YEAR($B384),MONTH($B384)+1,MIN(AU$6,DAY(EOMONTH($B384,1))))&gt;=$B384)*(DATE(YEAR($B384),MONTH($B384)+1,MIN(AU$6,DAY(EOMONTH($B384,1))))&lt;$C384)))</f>
        <v>0</v>
      </c>
      <c r="AV384" s="48" t="n">
        <f aca="false">IF(OR(N(AV$5)=0,AV$6=""),0,AV$5*((DATE(YEAR($B384),MONTH($B384),MIN(AV$6,DAY(EOMONTH($B384,0))))&gt;=$B384)*(DATE(YEAR($B384),MONTH($B384),MIN(AV$6,DAY(EOMONTH($B384,0))))&lt;$C384)+(DATE(YEAR($B384),MONTH($B384)+1,MIN(AV$6,DAY(EOMONTH($B384,1))))&gt;=$B384)*(DATE(YEAR($B384),MONTH($B384)+1,MIN(AV$6,DAY(EOMONTH($B384,1))))&lt;$C384)))</f>
        <v>0</v>
      </c>
      <c r="AW384" s="48" t="n">
        <f aca="false">IF(OR(N(AW$5)=0,AW$6=""),0,AW$5*((DATE(YEAR($B384),MONTH($B384),MIN(AW$6,DAY(EOMONTH($B384,0))))&gt;=$B384)*(DATE(YEAR($B384),MONTH($B384),MIN(AW$6,DAY(EOMONTH($B384,0))))&lt;$C384)+(DATE(YEAR($B384),MONTH($B384)+1,MIN(AW$6,DAY(EOMONTH($B384,1))))&gt;=$B384)*(DATE(YEAR($B384),MONTH($B384)+1,MIN(AW$6,DAY(EOMONTH($B384,1))))&lt;$C384)))</f>
        <v>0</v>
      </c>
      <c r="AX384" s="48" t="n">
        <f aca="false">IF(OR(N(AX$5)=0,AX$6=""),0,AX$5*((DATE(YEAR($B384),MONTH($B384),MIN(AX$6,DAY(EOMONTH($B384,0))))&gt;=$B384)*(DATE(YEAR($B384),MONTH($B384),MIN(AX$6,DAY(EOMONTH($B384,0))))&lt;$C384)+(DATE(YEAR($B384),MONTH($B384)+1,MIN(AX$6,DAY(EOMONTH($B384,1))))&gt;=$B384)*(DATE(YEAR($B384),MONTH($B384)+1,MIN(AX$6,DAY(EOMONTH($B384,1))))&lt;$C384)))</f>
        <v>0</v>
      </c>
      <c r="AY384" s="48" t="n">
        <f aca="false">IF(OR(N(AY$5)=0,AY$6=""),0,AY$5*((DATE(YEAR($B384),MONTH($B384),MIN(AY$6,DAY(EOMONTH($B384,0))))&gt;=$B384)*(DATE(YEAR($B384),MONTH($B384),MIN(AY$6,DAY(EOMONTH($B384,0))))&lt;$C384)+(DATE(YEAR($B384),MONTH($B384)+1,MIN(AY$6,DAY(EOMONTH($B384,1))))&gt;=$B384)*(DATE(YEAR($B384),MONTH($B384)+1,MIN(AY$6,DAY(EOMONTH($B384,1))))&lt;$C384)))</f>
        <v>0</v>
      </c>
      <c r="AZ384" s="48" t="n">
        <f aca="false">IF(OR(N(AZ$5)=0,AZ$6=""),0,AZ$5*((DATE(YEAR($B384),MONTH($B384),MIN(AZ$6,DAY(EOMONTH($B384,0))))&gt;=$B384)*(DATE(YEAR($B384),MONTH($B384),MIN(AZ$6,DAY(EOMONTH($B384,0))))&lt;$C384)+(DATE(YEAR($B384),MONTH($B384)+1,MIN(AZ$6,DAY(EOMONTH($B384,1))))&gt;=$B384)*(DATE(YEAR($B384),MONTH($B384)+1,MIN(AZ$6,DAY(EOMONTH($B384,1))))&lt;$C384)))</f>
        <v>0</v>
      </c>
      <c r="BA384" s="48" t="n">
        <f aca="false">IF(OR(N(BA$5)=0,BA$6=""),0,BA$5*((DATE(YEAR($B384),MONTH($B384),MIN(BA$6,DAY(EOMONTH($B384,0))))&gt;=$B384)*(DATE(YEAR($B384),MONTH($B384),MIN(BA$6,DAY(EOMONTH($B384,0))))&lt;$C384)+(DATE(YEAR($B384),MONTH($B384)+1,MIN(BA$6,DAY(EOMONTH($B384,1))))&gt;=$B384)*(DATE(YEAR($B384),MONTH($B384)+1,MIN(BA$6,DAY(EOMONTH($B384,1))))&lt;$C384)))</f>
        <v>0</v>
      </c>
      <c r="BB384" s="48" t="n">
        <f aca="false">IF(OR(N(BB$5)=0,BB$6=""),0,BB$5*((DATE(YEAR($B384),MONTH($B384),MIN(BB$6,DAY(EOMONTH($B384,0))))&gt;=$B384)*(DATE(YEAR($B384),MONTH($B384),MIN(BB$6,DAY(EOMONTH($B384,0))))&lt;$C384)+(DATE(YEAR($B384),MONTH($B384)+1,MIN(BB$6,DAY(EOMONTH($B384,1))))&gt;=$B384)*(DATE(YEAR($B384),MONTH($B384)+1,MIN(BB$6,DAY(EOMONTH($B384,1))))&lt;$C384)))</f>
        <v>0</v>
      </c>
      <c r="BC384" s="48" t="n">
        <f aca="false">IF(OR(N(BC$5)=0,BC$6=""),0,BC$5*((DATE(YEAR($B384),MONTH($B384),MIN(BC$6,DAY(EOMONTH($B384,0))))&gt;=$B384)*(DATE(YEAR($B384),MONTH($B384),MIN(BC$6,DAY(EOMONTH($B384,0))))&lt;$C384)+(DATE(YEAR($B384),MONTH($B384)+1,MIN(BC$6,DAY(EOMONTH($B384,1))))&gt;=$B384)*(DATE(YEAR($B384),MONTH($B384)+1,MIN(BC$6,DAY(EOMONTH($B384,1))))&lt;$C384)))</f>
        <v>0</v>
      </c>
      <c r="BD384" s="48" t="n">
        <f aca="false">IF(OR(N(BD$5)=0,BD$6=""),0,BD$5*((DATE(YEAR($B384),MONTH($B384),MIN(BD$6,DAY(EOMONTH($B384,0))))&gt;=$B384)*(DATE(YEAR($B384),MONTH($B384),MIN(BD$6,DAY(EOMONTH($B384,0))))&lt;$C384)+(DATE(YEAR($B384),MONTH($B384)+1,MIN(BD$6,DAY(EOMONTH($B384,1))))&gt;=$B384)*(DATE(YEAR($B384),MONTH($B384)+1,MIN(BD$6,DAY(EOMONTH($B384,1))))&lt;$C384)))</f>
        <v>0</v>
      </c>
      <c r="BE384" s="48" t="n">
        <f aca="false">IF(OR(N(BE$5)=0,BE$6=""),0,BE$5*((DATE(YEAR($B384),MONTH($B384),MIN(BE$6,DAY(EOMONTH($B384,0))))&gt;=$B384)*(DATE(YEAR($B384),MONTH($B384),MIN(BE$6,DAY(EOMONTH($B384,0))))&lt;$C384)+(DATE(YEAR($B384),MONTH($B384)+1,MIN(BE$6,DAY(EOMONTH($B384,1))))&gt;=$B384)*(DATE(YEAR($B384),MONTH($B384)+1,MIN(BE$6,DAY(EOMONTH($B384,1))))&lt;$C384)))</f>
        <v>0</v>
      </c>
      <c r="BF384" s="48" t="n">
        <f aca="false">IF(OR(N(BF$5)=0,BF$6=""),0,BF$5*((DATE(YEAR($B384),MONTH($B384),MIN(BF$6,DAY(EOMONTH($B384,0))))&gt;=$B384)*(DATE(YEAR($B384),MONTH($B384),MIN(BF$6,DAY(EOMONTH($B384,0))))&lt;$C384)+(DATE(YEAR($B384),MONTH($B384)+1,MIN(BF$6,DAY(EOMONTH($B384,1))))&gt;=$B384)*(DATE(YEAR($B384),MONTH($B384)+1,MIN(BF$6,DAY(EOMONTH($B384,1))))&lt;$C384)))</f>
        <v>0</v>
      </c>
      <c r="BG384" s="48" t="n">
        <f aca="false">IF(OR(N(BG$5)=0,BG$6=""),0,BG$5*((DATE(YEAR($B384),MONTH($B384),MIN(BG$6,DAY(EOMONTH($B384,0))))&gt;=$B384)*(DATE(YEAR($B384),MONTH($B384),MIN(BG$6,DAY(EOMONTH($B384,0))))&lt;$C384)+(DATE(YEAR($B384),MONTH($B384)+1,MIN(BG$6,DAY(EOMONTH($B384,1))))&gt;=$B384)*(DATE(YEAR($B384),MONTH($B384)+1,MIN(BG$6,DAY(EOMONTH($B384,1))))&lt;$C384)))</f>
        <v>0</v>
      </c>
      <c r="BH384" s="48" t="n">
        <f aca="false">IF(OR(N(BH$5)=0,BH$6=""),0,BH$5*((DATE(YEAR($B384),MONTH($B384),MIN(BH$6,DAY(EOMONTH($B384,0))))&gt;=$B384)*(DATE(YEAR($B384),MONTH($B384),MIN(BH$6,DAY(EOMONTH($B384,0))))&lt;$C384)+(DATE(YEAR($B384),MONTH($B384)+1,MIN(BH$6,DAY(EOMONTH($B384,1))))&gt;=$B384)*(DATE(YEAR($B384),MONTH($B384)+1,MIN(BH$6,DAY(EOMONTH($B384,1))))&lt;$C384)))</f>
        <v>0</v>
      </c>
      <c r="BI384" s="48" t="n">
        <f aca="false">IF(OR(N(BI$5)=0,BI$6=""),0,BI$5*((DATE(YEAR($B384),MONTH($B384),MIN(BI$6,DAY(EOMONTH($B384,0))))&gt;=$B384)*(DATE(YEAR($B384),MONTH($B384),MIN(BI$6,DAY(EOMONTH($B384,0))))&lt;$C384)+(DATE(YEAR($B384),MONTH($B384)+1,MIN(BI$6,DAY(EOMONTH($B384,1))))&gt;=$B384)*(DATE(YEAR($B384),MONTH($B384)+1,MIN(BI$6,DAY(EOMONTH($B384,1))))&lt;$C384)))</f>
        <v>0</v>
      </c>
      <c r="BJ384" s="48" t="n">
        <f aca="false">IF(OR(N(BJ$5)=0,BJ$6=""),0,BJ$5*((DATE(YEAR($B384),MONTH($B384),MIN(BJ$6,DAY(EOMONTH($B384,0))))&gt;=$B384)*(DATE(YEAR($B384),MONTH($B384),MIN(BJ$6,DAY(EOMONTH($B384,0))))&lt;$C384)+(DATE(YEAR($B384),MONTH($B384)+1,MIN(BJ$6,DAY(EOMONTH($B384,1))))&gt;=$B384)*(DATE(YEAR($B384),MONTH($B384)+1,MIN(BJ$6,DAY(EOMONTH($B384,1))))&lt;$C384)))</f>
        <v>0</v>
      </c>
      <c r="BK384" s="48" t="n">
        <f aca="false">IF(OR(N(BK$5)=0,BK$6=""),0,BK$5*((DATE(YEAR($B384),MONTH($B384),MIN(BK$6,DAY(EOMONTH($B384,0))))&gt;=$B384)*(DATE(YEAR($B384),MONTH($B384),MIN(BK$6,DAY(EOMONTH($B384,0))))&lt;$C384)+(DATE(YEAR($B384),MONTH($B384)+1,MIN(BK$6,DAY(EOMONTH($B384,1))))&gt;=$B384)*(DATE(YEAR($B384),MONTH($B384)+1,MIN(BK$6,DAY(EOMONTH($B384,1))))&lt;$C384)))</f>
        <v>0</v>
      </c>
      <c r="BL384" s="48" t="n">
        <f aca="false">IF(OR(N(BL$5)=0,BL$6=""),0,BL$5*((DATE(YEAR($B384),MONTH($B384),MIN(BL$6,DAY(EOMONTH($B384,0))))&gt;=$B384)*(DATE(YEAR($B384),MONTH($B384),MIN(BL$6,DAY(EOMONTH($B384,0))))&lt;$C384)+(DATE(YEAR($B384),MONTH($B384)+1,MIN(BL$6,DAY(EOMONTH($B384,1))))&gt;=$B384)*(DATE(YEAR($B384),MONTH($B384)+1,MIN(BL$6,DAY(EOMONTH($B384,1))))&lt;$C384)))</f>
        <v>0</v>
      </c>
      <c r="BM384" s="48" t="n">
        <f aca="false">IF(OR(N(BM$5)=0,BM$6=""),0,BM$5*((DATE(YEAR($B384),MONTH($B384),MIN(BM$6,DAY(EOMONTH($B384,0))))&gt;=$B384)*(DATE(YEAR($B384),MONTH($B384),MIN(BM$6,DAY(EOMONTH($B384,0))))&lt;$C384)+(DATE(YEAR($B384),MONTH($B384)+1,MIN(BM$6,DAY(EOMONTH($B384,1))))&gt;=$B384)*(DATE(YEAR($B384),MONTH($B384)+1,MIN(BM$6,DAY(EOMONTH($B384,1))))&lt;$C384)))</f>
        <v>0</v>
      </c>
      <c r="BN384" s="48" t="n">
        <f aca="false">IF(OR(N(BN$5)=0,BN$6=""),0,BN$5*((DATE(YEAR($B384),MONTH($B384),MIN(BN$6,DAY(EOMONTH($B384,0))))&gt;=$B384)*(DATE(YEAR($B384),MONTH($B384),MIN(BN$6,DAY(EOMONTH($B384,0))))&lt;$C384)+(DATE(YEAR($B384),MONTH($B384)+1,MIN(BN$6,DAY(EOMONTH($B384,1))))&gt;=$B384)*(DATE(YEAR($B384),MONTH($B384)+1,MIN(BN$6,DAY(EOMONTH($B384,1))))&lt;$C384)))</f>
        <v>0</v>
      </c>
      <c r="BO384" s="48" t="n">
        <f aca="false">IF(OR(N(BO$5)=0,BO$6=""),0,BO$5*((DATE(YEAR($B384),MONTH($B384),MIN(BO$6,DAY(EOMONTH($B384,0))))&gt;=$B384)*(DATE(YEAR($B384),MONTH($B384),MIN(BO$6,DAY(EOMONTH($B384,0))))&lt;$C384)+(DATE(YEAR($B384),MONTH($B384)+1,MIN(BO$6,DAY(EOMONTH($B384,1))))&gt;=$B384)*(DATE(YEAR($B384),MONTH($B384)+1,MIN(BO$6,DAY(EOMONTH($B384,1))))&lt;$C384)))</f>
        <v>0</v>
      </c>
      <c r="BP384" s="48" t="n">
        <f aca="false">IF(OR(N(BP$5)=0,BP$6=""),0,BP$5*((DATE(YEAR($B384),MONTH($B384),MIN(BP$6,DAY(EOMONTH($B384,0))))&gt;=$B384)*(DATE(YEAR($B384),MONTH($B384),MIN(BP$6,DAY(EOMONTH($B384,0))))&lt;$C384)+(DATE(YEAR($B384),MONTH($B384)+1,MIN(BP$6,DAY(EOMONTH($B384,1))))&gt;=$B384)*(DATE(YEAR($B384),MONTH($B384)+1,MIN(BP$6,DAY(EOMONTH($B384,1))))&lt;$C384)))</f>
        <v>0</v>
      </c>
      <c r="BQ384" s="48" t="n">
        <f aca="false">IF(OR(N(BQ$5)=0,BQ$6=""),0,BQ$5*((DATE(YEAR($B384),MONTH($B384),MIN(BQ$6,DAY(EOMONTH($B384,0))))&gt;=$B384)*(DATE(YEAR($B384),MONTH($B384),MIN(BQ$6,DAY(EOMONTH($B384,0))))&lt;$C384)+(DATE(YEAR($B384),MONTH($B384)+1,MIN(BQ$6,DAY(EOMONTH($B384,1))))&gt;=$B384)*(DATE(YEAR($B384),MONTH($B384)+1,MIN(BQ$6,DAY(EOMONTH($B384,1))))&lt;$C384)))</f>
        <v>0</v>
      </c>
      <c r="BR384" s="48" t="n">
        <f aca="false">IF(OR(N(BR$5)=0,BR$6=""),0,BR$5*((DATE(YEAR($B384),MONTH($B384),MIN(BR$6,DAY(EOMONTH($B384,0))))&gt;=$B384)*(DATE(YEAR($B384),MONTH($B384),MIN(BR$6,DAY(EOMONTH($B384,0))))&lt;$C384)+(DATE(YEAR($B384),MONTH($B384)+1,MIN(BR$6,DAY(EOMONTH($B384,1))))&gt;=$B384)*(DATE(YEAR($B384),MONTH($B384)+1,MIN(BR$6,DAY(EOMONTH($B384,1))))&lt;$C384)))</f>
        <v>0</v>
      </c>
      <c r="BS384" s="48" t="n">
        <f aca="false">IF(OR(N(BS$5)=0,BS$6=""),0,BS$5*((DATE(YEAR($B384),MONTH($B384),MIN(BS$6,DAY(EOMONTH($B384,0))))&gt;=$B384)*(DATE(YEAR($B384),MONTH($B384),MIN(BS$6,DAY(EOMONTH($B384,0))))&lt;$C384)+(DATE(YEAR($B384),MONTH($B384)+1,MIN(BS$6,DAY(EOMONTH($B384,1))))&gt;=$B384)*(DATE(YEAR($B384),MONTH($B384)+1,MIN(BS$6,DAY(EOMONTH($B384,1))))&lt;$C384)))</f>
        <v>0</v>
      </c>
      <c r="BT384" s="48" t="n">
        <f aca="false">IF(OR(N(BT$5)=0,BT$6=""),0,BT$5*((DATE(YEAR($B384),MONTH($B384),MIN(BT$6,DAY(EOMONTH($B384,0))))&gt;=$B384)*(DATE(YEAR($B384),MONTH($B384),MIN(BT$6,DAY(EOMONTH($B384,0))))&lt;$C384)+(DATE(YEAR($B384),MONTH($B384)+1,MIN(BT$6,DAY(EOMONTH($B384,1))))&gt;=$B384)*(DATE(YEAR($B384),MONTH($B384)+1,MIN(BT$6,DAY(EOMONTH($B384,1))))&lt;$C384)))</f>
        <v>0</v>
      </c>
      <c r="BU384" s="48" t="n">
        <f aca="false">IF(OR(N(BU$5)=0,BU$6=""),0,BU$5*((DATE(YEAR($B384),MONTH($B384),MIN(BU$6,DAY(EOMONTH($B384,0))))&gt;=$B384)*(DATE(YEAR($B384),MONTH($B384),MIN(BU$6,DAY(EOMONTH($B384,0))))&lt;$C384)+(DATE(YEAR($B384),MONTH($B384)+1,MIN(BU$6,DAY(EOMONTH($B384,1))))&gt;=$B384)*(DATE(YEAR($B384),MONTH($B384)+1,MIN(BU$6,DAY(EOMONTH($B384,1))))&lt;$C384)))</f>
        <v>0</v>
      </c>
      <c r="BV384" s="48" t="n">
        <f aca="false">IF(OR(N(BV$5)=0,BV$6=""),0,BV$5*((DATE(YEAR($B384),MONTH($B384),MIN(BV$6,DAY(EOMONTH($B384,0))))&gt;=$B384)*(DATE(YEAR($B384),MONTH($B384),MIN(BV$6,DAY(EOMONTH($B384,0))))&lt;$C384)+(DATE(YEAR($B384),MONTH($B384)+1,MIN(BV$6,DAY(EOMONTH($B384,1))))&gt;=$B384)*(DATE(YEAR($B384),MONTH($B384)+1,MIN(BV$6,DAY(EOMONTH($B384,1))))&lt;$C384)))</f>
        <v>0</v>
      </c>
      <c r="BW384" s="48" t="n">
        <f aca="false">IF(OR(N(BW$5)=0,BW$6=""),0,BW$5*((DATE(YEAR($B384),MONTH($B384),MIN(BW$6,DAY(EOMONTH($B384,0))))&gt;=$B384)*(DATE(YEAR($B384),MONTH($B384),MIN(BW$6,DAY(EOMONTH($B384,0))))&lt;$C384)+(DATE(YEAR($B384),MONTH($B384)+1,MIN(BW$6,DAY(EOMONTH($B384,1))))&gt;=$B384)*(DATE(YEAR($B384),MONTH($B384)+1,MIN(BW$6,DAY(EOMONTH($B384,1))))&lt;$C384)))</f>
        <v>0</v>
      </c>
      <c r="BX384" s="48" t="n">
        <f aca="false">MIN(Z384,(FT383*(1+FT$5/Setup!$C$36)+IF($V384=1,N($F384),0)))</f>
        <v>0</v>
      </c>
      <c r="BY384" s="48" t="n">
        <f aca="false">MIN(AA384,(FU383*(1+FU$5/Setup!$C$36)+IF($V384=2,N($F384),0)))</f>
        <v>0</v>
      </c>
      <c r="BZ384" s="48" t="n">
        <f aca="false">MIN(AB384,(FV383*(1+FV$5/Setup!$C$36)+IF($V384=3,N($F384),0)))</f>
        <v>0</v>
      </c>
      <c r="CA384" s="48" t="n">
        <f aca="false">MIN(AC384,(FW383*(1+FW$5/Setup!$C$36)+IF($V384=4,N($F384),0)))</f>
        <v>0</v>
      </c>
      <c r="CB384" s="48" t="n">
        <f aca="false">MIN(AD384,(FX383*(1+FX$5/Setup!$C$36)+IF($V384=5,N($F384),0)))</f>
        <v>0</v>
      </c>
      <c r="CC384" s="48" t="n">
        <f aca="false">MIN(AE384,(FY383*(1+FY$5/Setup!$C$36)+IF($V384=6,N($F384),0)))</f>
        <v>0</v>
      </c>
      <c r="CD384" s="48" t="n">
        <f aca="false">MIN(AF384,(FZ383*(1+FZ$5/Setup!$C$36)+IF($V384=7,N($F384),0)))</f>
        <v>0</v>
      </c>
      <c r="CE384" s="48" t="n">
        <f aca="false">MIN(AG384,(GA383*(1+GA$5/Setup!$C$36)+IF($V384=8,N($F384),0)))</f>
        <v>0</v>
      </c>
      <c r="CF384" s="48" t="n">
        <f aca="false">MIN(AH384,(GB383*(1+GB$5/Setup!$C$36)+IF($V384=9,N($F384),0)))</f>
        <v>0</v>
      </c>
      <c r="CG384" s="48" t="n">
        <f aca="false">MIN(AI384,(GC383*(1+GC$5/Setup!$C$36)+IF($V384=10,N($F384),0)))</f>
        <v>0</v>
      </c>
      <c r="CH384" s="48" t="n">
        <f aca="false">MIN(AJ384,(GD383*(1+GD$5/Setup!$C$36)+IF($V384=11,N($F384),0)))</f>
        <v>0</v>
      </c>
      <c r="CI384" s="48" t="n">
        <f aca="false">MIN(AK384,(GE383*(1+GE$5/Setup!$C$36)+IF($V384=12,N($F384),0)))</f>
        <v>0</v>
      </c>
      <c r="CJ384" s="48" t="n">
        <f aca="false">MIN(AL384,(GF383*(1+GF$5/Setup!$C$36)+IF($V384=13,N($F384),0)))</f>
        <v>0</v>
      </c>
      <c r="CK384" s="48" t="n">
        <f aca="false">MIN(AM384,(GG383*(1+GG$5/Setup!$C$36)+IF($V384=14,N($F384),0)))</f>
        <v>0</v>
      </c>
      <c r="CL384" s="48" t="n">
        <f aca="false">MIN(AN384,(GH383*(1+GH$5/Setup!$C$36)+IF($V384=15,N($F384),0)))</f>
        <v>0</v>
      </c>
      <c r="CM384" s="48" t="n">
        <f aca="false">MIN(AO384,(GI383*(1+GI$5/Setup!$C$36)+IF($V384=16,N($F384),0)))</f>
        <v>0</v>
      </c>
      <c r="CN384" s="48" t="n">
        <f aca="false">MIN(AP384,(GJ383*(1+GJ$5/Setup!$C$36)+IF($V384=17,N($F384),0)))</f>
        <v>0</v>
      </c>
      <c r="CO384" s="48" t="n">
        <f aca="false">MIN(AQ384,(GK383*(1+GK$5/Setup!$C$36)+IF($V384=18,N($F384),0)))</f>
        <v>0</v>
      </c>
      <c r="CP384" s="48" t="n">
        <f aca="false">MIN(AR384,(GL383*(1+GL$5/Setup!$C$36)+IF($V384=19,N($F384),0)))</f>
        <v>0</v>
      </c>
      <c r="CQ384" s="48" t="n">
        <f aca="false">MIN(AS384,(GM383*(1+GM$5/Setup!$C$36)+IF($V384=20,N($F384),0)))</f>
        <v>0</v>
      </c>
      <c r="CR384" s="48" t="n">
        <f aca="false">MIN(AT384,(GN383*(1+GN$5/Setup!$C$36)+IF($V384=21,N($F384),0)))</f>
        <v>0</v>
      </c>
      <c r="CS384" s="48" t="n">
        <f aca="false">MIN(AU384,(GO383*(1+GO$5/Setup!$C$36)+IF($V384=22,N($F384),0)))</f>
        <v>0</v>
      </c>
      <c r="CT384" s="48" t="n">
        <f aca="false">MIN(AV384,(GP383*(1+GP$5/Setup!$C$36)+IF($V384=23,N($F384),0)))</f>
        <v>0</v>
      </c>
      <c r="CU384" s="48" t="n">
        <f aca="false">MIN(AW384,(GQ383*(1+GQ$5/Setup!$C$36)+IF($V384=24,N($F384),0)))</f>
        <v>0</v>
      </c>
      <c r="CV384" s="48" t="n">
        <f aca="false">MIN(AX384,(GR383*(1+GR$5/Setup!$C$36)+IF($V384=25,N($F384),0)))</f>
        <v>0</v>
      </c>
      <c r="CW384" s="48" t="n">
        <f aca="false">MIN(AY384,(GS383*(1+GS$5/Setup!$C$36)+IF($V384=26,N($F384),0)))</f>
        <v>0</v>
      </c>
      <c r="CX384" s="48" t="n">
        <f aca="false">MIN(AZ384,(GT383*(1+GT$5/Setup!$C$36)+IF($V384=27,N($F384),0)))</f>
        <v>0</v>
      </c>
      <c r="CY384" s="48" t="n">
        <f aca="false">MIN(BA384,(GU383*(1+GU$5/Setup!$C$36)+IF($V384=28,N($F384),0)))</f>
        <v>0</v>
      </c>
      <c r="CZ384" s="48" t="n">
        <f aca="false">MIN(BB384,(GV383*(1+GV$5/Setup!$C$36)+IF($V384=29,N($F384),0)))</f>
        <v>0</v>
      </c>
      <c r="DA384" s="48" t="n">
        <f aca="false">MIN(BC384,(GW383*(1+GW$5/Setup!$C$36)+IF($V384=30,N($F384),0)))</f>
        <v>0</v>
      </c>
      <c r="DB384" s="48" t="n">
        <f aca="false">MIN(BD384,(GX383*(1+GX$5/Setup!$C$36)+IF($V384=31,N($F384),0)))</f>
        <v>0</v>
      </c>
      <c r="DC384" s="48" t="n">
        <f aca="false">MIN(BE384,(GY383*(1+GY$5/Setup!$C$36)+IF($V384=32,N($F384),0)))</f>
        <v>0</v>
      </c>
      <c r="DD384" s="48" t="n">
        <f aca="false">MIN(BF384,(GZ383*(1+GZ$5/Setup!$C$36)+IF($V384=33,N($F384),0)))</f>
        <v>0</v>
      </c>
      <c r="DE384" s="48" t="n">
        <f aca="false">MIN(BG384,(HA383*(1+HA$5/Setup!$C$36)+IF($V384=34,N($F384),0)))</f>
        <v>0</v>
      </c>
      <c r="DF384" s="48" t="n">
        <f aca="false">MIN(BH384,(HB383*(1+HB$5/Setup!$C$36)+IF($V384=35,N($F384),0)))</f>
        <v>0</v>
      </c>
      <c r="DG384" s="48" t="n">
        <f aca="false">MIN(BI384,(HC383*(1+HC$5/Setup!$C$36)+IF($V384=36,N($F384),0)))</f>
        <v>0</v>
      </c>
      <c r="DH384" s="48" t="n">
        <f aca="false">MIN(BJ384,(HD383*(1+HD$5/Setup!$C$36)+IF($V384=37,N($F384),0)))</f>
        <v>0</v>
      </c>
      <c r="DI384" s="48" t="n">
        <f aca="false">MIN(BK384,(HE383*(1+HE$5/Setup!$C$36)+IF($V384=38,N($F384),0)))</f>
        <v>0</v>
      </c>
      <c r="DJ384" s="48" t="n">
        <f aca="false">MIN(BL384,(HF383*(1+HF$5/Setup!$C$36)+IF($V384=39,N($F384),0)))</f>
        <v>0</v>
      </c>
      <c r="DK384" s="48" t="n">
        <f aca="false">MIN(BM384,(HG383*(1+HG$5/Setup!$C$36)+IF($V384=40,N($F384),0)))</f>
        <v>0</v>
      </c>
      <c r="DL384" s="48" t="n">
        <f aca="false">MIN(BN384,(HH383*(1+HH$5/Setup!$C$36)+IF($V384=41,N($F384),0)))</f>
        <v>0</v>
      </c>
      <c r="DM384" s="48" t="n">
        <f aca="false">MIN(BO384,(HI383*(1+HI$5/Setup!$C$36)+IF($V384=42,N($F384),0)))</f>
        <v>0</v>
      </c>
      <c r="DN384" s="48" t="n">
        <f aca="false">MIN(BP384,(HJ383*(1+HJ$5/Setup!$C$36)+IF($V384=43,N($F384),0)))</f>
        <v>0</v>
      </c>
      <c r="DO384" s="48" t="n">
        <f aca="false">MIN(BQ384,(HK383*(1+HK$5/Setup!$C$36)+IF($V384=44,N($F384),0)))</f>
        <v>0</v>
      </c>
      <c r="DP384" s="48" t="n">
        <f aca="false">MIN(BR384,(HL383*(1+HL$5/Setup!$C$36)+IF($V384=45,N($F384),0)))</f>
        <v>0</v>
      </c>
      <c r="DQ384" s="48" t="n">
        <f aca="false">MIN(BS384,(HM383*(1+HM$5/Setup!$C$36)+IF($V384=46,N($F384),0)))</f>
        <v>0</v>
      </c>
      <c r="DR384" s="48" t="n">
        <f aca="false">MIN(BT384,(HN383*(1+HN$5/Setup!$C$36)+IF($V384=47,N($F384),0)))</f>
        <v>0</v>
      </c>
      <c r="DS384" s="48" t="n">
        <f aca="false">MIN(BU384,(HO383*(1+HO$5/Setup!$C$36)+IF($V384=48,N($F384),0)))</f>
        <v>0</v>
      </c>
      <c r="DT384" s="48" t="n">
        <f aca="false">MIN(BV384,(HP383*(1+HP$5/Setup!$C$36)+IF($V384=49,N($F384),0)))</f>
        <v>0</v>
      </c>
      <c r="DU384" s="48" t="n">
        <f aca="false">MIN(BW384,(HQ383*(1+HQ$5/Setup!$C$36)+IF($V384=50,N($F384),0)))</f>
        <v>0</v>
      </c>
      <c r="DV384" s="48" t="n">
        <f aca="false">MIN(MAX((FT383*(1+FT$5/Setup!$C$36)+IF($V384=1,N($F384),0))-BX384,0),MAX($P384-0,0))</f>
        <v>0</v>
      </c>
      <c r="DW384" s="48" t="n">
        <f aca="false">MIN(MAX((FU383*(1+FU$5/Setup!$C$36)+IF($V384=2,N($F384),0))-BY384,0),MAX($P384-SUM(DV384:DV384),0))</f>
        <v>0</v>
      </c>
      <c r="DX384" s="48" t="n">
        <f aca="false">MIN(MAX((FV383*(1+FV$5/Setup!$C$36)+IF($V384=3,N($F384),0))-BZ384,0),MAX($P384-SUM(DV384:DW384),0))</f>
        <v>0</v>
      </c>
      <c r="DY384" s="48" t="n">
        <f aca="false">MIN(MAX((FW383*(1+FW$5/Setup!$C$36)+IF($V384=4,N($F384),0))-CA384,0),MAX($P384-SUM(DV384:DX384),0))</f>
        <v>0</v>
      </c>
      <c r="DZ384" s="48" t="n">
        <f aca="false">MIN(MAX((FX383*(1+FX$5/Setup!$C$36)+IF($V384=5,N($F384),0))-CB384,0),MAX($P384-SUM(DV384:DY384),0))</f>
        <v>0</v>
      </c>
      <c r="EA384" s="48" t="n">
        <f aca="false">MIN(MAX((FY383*(1+FY$5/Setup!$C$36)+IF($V384=6,N($F384),0))-CC384,0),MAX($P384-SUM(DV384:DZ384),0))</f>
        <v>0</v>
      </c>
      <c r="EB384" s="48" t="n">
        <f aca="false">MIN(MAX((FZ383*(1+FZ$5/Setup!$C$36)+IF($V384=7,N($F384),0))-CD384,0),MAX($P384-SUM(DV384:EA384),0))</f>
        <v>0</v>
      </c>
      <c r="EC384" s="48" t="n">
        <f aca="false">MIN(MAX((GA383*(1+GA$5/Setup!$C$36)+IF($V384=8,N($F384),0))-CE384,0),MAX($P384-SUM(DV384:EB384),0))</f>
        <v>0</v>
      </c>
      <c r="ED384" s="48" t="n">
        <f aca="false">MIN(MAX((GB383*(1+GB$5/Setup!$C$36)+IF($V384=9,N($F384),0))-CF384,0),MAX($P384-SUM(DV384:EC384),0))</f>
        <v>0</v>
      </c>
      <c r="EE384" s="48" t="n">
        <f aca="false">MIN(MAX((GC383*(1+GC$5/Setup!$C$36)+IF($V384=10,N($F384),0))-CG384,0),MAX($P384-SUM(DV384:ED384),0))</f>
        <v>0</v>
      </c>
      <c r="EF384" s="48" t="n">
        <f aca="false">MIN(MAX((GD383*(1+GD$5/Setup!$C$36)+IF($V384=11,N($F384),0))-CH384,0),MAX($P384-SUM(DV384:EE384),0))</f>
        <v>0</v>
      </c>
      <c r="EG384" s="48" t="n">
        <f aca="false">MIN(MAX((GE383*(1+GE$5/Setup!$C$36)+IF($V384=12,N($F384),0))-CI384,0),MAX($P384-SUM(DV384:EF384),0))</f>
        <v>0</v>
      </c>
      <c r="EH384" s="48" t="n">
        <f aca="false">MIN(MAX((GF383*(1+GF$5/Setup!$C$36)+IF($V384=13,N($F384),0))-CJ384,0),MAX($P384-SUM(DV384:EG384),0))</f>
        <v>0</v>
      </c>
      <c r="EI384" s="48" t="n">
        <f aca="false">MIN(MAX((GG383*(1+GG$5/Setup!$C$36)+IF($V384=14,N($F384),0))-CK384,0),MAX($P384-SUM(DV384:EH384),0))</f>
        <v>0</v>
      </c>
      <c r="EJ384" s="48" t="n">
        <f aca="false">MIN(MAX((GH383*(1+GH$5/Setup!$C$36)+IF($V384=15,N($F384),0))-CL384,0),MAX($P384-SUM(DV384:EI384),0))</f>
        <v>0</v>
      </c>
      <c r="EK384" s="48" t="n">
        <f aca="false">MIN(MAX((GI383*(1+GI$5/Setup!$C$36)+IF($V384=16,N($F384),0))-CM384,0),MAX($P384-SUM(DV384:EJ384),0))</f>
        <v>0</v>
      </c>
      <c r="EL384" s="48" t="n">
        <f aca="false">MIN(MAX((GJ383*(1+GJ$5/Setup!$C$36)+IF($V384=17,N($F384),0))-CN384,0),MAX($P384-SUM(DV384:EK384),0))</f>
        <v>0</v>
      </c>
      <c r="EM384" s="48" t="n">
        <f aca="false">MIN(MAX((GK383*(1+GK$5/Setup!$C$36)+IF($V384=18,N($F384),0))-CO384,0),MAX($P384-SUM(DV384:EL384),0))</f>
        <v>0</v>
      </c>
      <c r="EN384" s="48" t="n">
        <f aca="false">MIN(MAX((GL383*(1+GL$5/Setup!$C$36)+IF($V384=19,N($F384),0))-CP384,0),MAX($P384-SUM(DV384:EM384),0))</f>
        <v>0</v>
      </c>
      <c r="EO384" s="48" t="n">
        <f aca="false">MIN(MAX((GM383*(1+GM$5/Setup!$C$36)+IF($V384=20,N($F384),0))-CQ384,0),MAX($P384-SUM(DV384:EN384),0))</f>
        <v>0</v>
      </c>
      <c r="EP384" s="48" t="n">
        <f aca="false">MIN(MAX((GN383*(1+GN$5/Setup!$C$36)+IF($V384=21,N($F384),0))-CR384,0),MAX($P384-SUM(DV384:EO384),0))</f>
        <v>0</v>
      </c>
      <c r="EQ384" s="48" t="n">
        <f aca="false">MIN(MAX((GO383*(1+GO$5/Setup!$C$36)+IF($V384=22,N($F384),0))-CS384,0),MAX($P384-SUM(DV384:EP384),0))</f>
        <v>0</v>
      </c>
      <c r="ER384" s="48" t="n">
        <f aca="false">MIN(MAX((GP383*(1+GP$5/Setup!$C$36)+IF($V384=23,N($F384),0))-CT384,0),MAX($P384-SUM(DV384:EQ384),0))</f>
        <v>0</v>
      </c>
      <c r="ES384" s="48" t="n">
        <f aca="false">MIN(MAX((GQ383*(1+GQ$5/Setup!$C$36)+IF($V384=24,N($F384),0))-CU384,0),MAX($P384-SUM(DV384:ER384),0))</f>
        <v>0</v>
      </c>
      <c r="ET384" s="48" t="n">
        <f aca="false">MIN(MAX((GR383*(1+GR$5/Setup!$C$36)+IF($V384=25,N($F384),0))-CV384,0),MAX($P384-SUM(DV384:ES384),0))</f>
        <v>0</v>
      </c>
      <c r="EU384" s="48" t="n">
        <f aca="false">MIN(MAX((GS383*(1+GS$5/Setup!$C$36)+IF($V384=26,N($F384),0))-CW384,0),MAX($P384-SUM(DV384:ET384),0))</f>
        <v>0</v>
      </c>
      <c r="EV384" s="48" t="n">
        <f aca="false">MIN(MAX((GT383*(1+GT$5/Setup!$C$36)+IF($V384=27,N($F384),0))-CX384,0),MAX($P384-SUM(DV384:EU384),0))</f>
        <v>0</v>
      </c>
      <c r="EW384" s="48" t="n">
        <f aca="false">MIN(MAX((GU383*(1+GU$5/Setup!$C$36)+IF($V384=28,N($F384),0))-CY384,0),MAX($P384-SUM(DV384:EV384),0))</f>
        <v>0</v>
      </c>
      <c r="EX384" s="48" t="n">
        <f aca="false">MIN(MAX((GV383*(1+GV$5/Setup!$C$36)+IF($V384=29,N($F384),0))-CZ384,0),MAX($P384-SUM(DV384:EW384),0))</f>
        <v>0</v>
      </c>
      <c r="EY384" s="48" t="n">
        <f aca="false">MIN(MAX((GW383*(1+GW$5/Setup!$C$36)+IF($V384=30,N($F384),0))-DA384,0),MAX($P384-SUM(DV384:EX384),0))</f>
        <v>0</v>
      </c>
      <c r="EZ384" s="48" t="n">
        <f aca="false">MIN(MAX((GX383*(1+GX$5/Setup!$C$36)+IF($V384=31,N($F384),0))-DB384,0),MAX($P384-SUM(DV384:EY384),0))</f>
        <v>0</v>
      </c>
      <c r="FA384" s="48" t="n">
        <f aca="false">MIN(MAX((GY383*(1+GY$5/Setup!$C$36)+IF($V384=32,N($F384),0))-DC384,0),MAX($P384-SUM(DV384:EZ384),0))</f>
        <v>0</v>
      </c>
      <c r="FB384" s="48" t="n">
        <f aca="false">MIN(MAX((GZ383*(1+GZ$5/Setup!$C$36)+IF($V384=33,N($F384),0))-DD384,0),MAX($P384-SUM(DV384:FA384),0))</f>
        <v>0</v>
      </c>
      <c r="FC384" s="48" t="n">
        <f aca="false">MIN(MAX((HA383*(1+HA$5/Setup!$C$36)+IF($V384=34,N($F384),0))-DE384,0),MAX($P384-SUM(DV384:FB384),0))</f>
        <v>0</v>
      </c>
      <c r="FD384" s="48" t="n">
        <f aca="false">MIN(MAX((HB383*(1+HB$5/Setup!$C$36)+IF($V384=35,N($F384),0))-DF384,0),MAX($P384-SUM(DV384:FC384),0))</f>
        <v>0</v>
      </c>
      <c r="FE384" s="48" t="n">
        <f aca="false">MIN(MAX((HC383*(1+HC$5/Setup!$C$36)+IF($V384=36,N($F384),0))-DG384,0),MAX($P384-SUM(DV384:FD384),0))</f>
        <v>0</v>
      </c>
      <c r="FF384" s="48" t="n">
        <f aca="false">MIN(MAX((HD383*(1+HD$5/Setup!$C$36)+IF($V384=37,N($F384),0))-DH384,0),MAX($P384-SUM(DV384:FE384),0))</f>
        <v>0</v>
      </c>
      <c r="FG384" s="48" t="n">
        <f aca="false">MIN(MAX((HE383*(1+HE$5/Setup!$C$36)+IF($V384=38,N($F384),0))-DI384,0),MAX($P384-SUM(DV384:FF384),0))</f>
        <v>0</v>
      </c>
      <c r="FH384" s="48" t="n">
        <f aca="false">MIN(MAX((HF383*(1+HF$5/Setup!$C$36)+IF($V384=39,N($F384),0))-DJ384,0),MAX($P384-SUM(DV384:FG384),0))</f>
        <v>0</v>
      </c>
      <c r="FI384" s="48" t="n">
        <f aca="false">MIN(MAX((HG383*(1+HG$5/Setup!$C$36)+IF($V384=40,N($F384),0))-DK384,0),MAX($P384-SUM(DV384:FH384),0))</f>
        <v>0</v>
      </c>
      <c r="FJ384" s="48" t="n">
        <f aca="false">MIN(MAX((HH383*(1+HH$5/Setup!$C$36)+IF($V384=41,N($F384),0))-DL384,0),MAX($P384-SUM(DV384:FI384),0))</f>
        <v>0</v>
      </c>
      <c r="FK384" s="48" t="n">
        <f aca="false">MIN(MAX((HI383*(1+HI$5/Setup!$C$36)+IF($V384=42,N($F384),0))-DM384,0),MAX($P384-SUM(DV384:FJ384),0))</f>
        <v>0</v>
      </c>
      <c r="FL384" s="48" t="n">
        <f aca="false">MIN(MAX((HJ383*(1+HJ$5/Setup!$C$36)+IF($V384=43,N($F384),0))-DN384,0),MAX($P384-SUM(DV384:FK384),0))</f>
        <v>0</v>
      </c>
      <c r="FM384" s="48" t="n">
        <f aca="false">MIN(MAX((HK383*(1+HK$5/Setup!$C$36)+IF($V384=44,N($F384),0))-DO384,0),MAX($P384-SUM(DV384:FL384),0))</f>
        <v>0</v>
      </c>
      <c r="FN384" s="48" t="n">
        <f aca="false">MIN(MAX((HL383*(1+HL$5/Setup!$C$36)+IF($V384=45,N($F384),0))-DP384,0),MAX($P384-SUM(DV384:FM384),0))</f>
        <v>0</v>
      </c>
      <c r="FO384" s="48" t="n">
        <f aca="false">MIN(MAX((HM383*(1+HM$5/Setup!$C$36)+IF($V384=46,N($F384),0))-DQ384,0),MAX($P384-SUM(DV384:FN384),0))</f>
        <v>0</v>
      </c>
      <c r="FP384" s="48" t="n">
        <f aca="false">MIN(MAX((HN383*(1+HN$5/Setup!$C$36)+IF($V384=47,N($F384),0))-DR384,0),MAX($P384-SUM(DV384:FO384),0))</f>
        <v>0</v>
      </c>
      <c r="FQ384" s="48" t="n">
        <f aca="false">MIN(MAX((HO383*(1+HO$5/Setup!$C$36)+IF($V384=48,N($F384),0))-DS384,0),MAX($P384-SUM(DV384:FP384),0))</f>
        <v>0</v>
      </c>
      <c r="FR384" s="48" t="n">
        <f aca="false">MIN(MAX((HP383*(1+HP$5/Setup!$C$36)+IF($V384=49,N($F384),0))-DT384,0),MAX($P384-SUM(DV384:FQ384),0))</f>
        <v>0</v>
      </c>
      <c r="FS384" s="48" t="n">
        <f aca="false">MIN(MAX((HQ383*(1+HQ$5/Setup!$C$36)+IF($V384=50,N($F384),0))-DU384,0),MAX($P384-SUM(DV384:FR384),0))</f>
        <v>0</v>
      </c>
      <c r="FT384" s="48" t="n">
        <f aca="false">IF((FT383*(1+FT$5/Setup!$C$36)+IF($V384=1,N($F384),0))-BX384-DV384&lt;0.005,0,(FT383*(1+FT$5/Setup!$C$36)+IF($V384=1,N($F384),0))-BX384-DV384)</f>
        <v>0</v>
      </c>
      <c r="FU384" s="48" t="n">
        <f aca="false">IF((FU383*(1+FU$5/Setup!$C$36)+IF($V384=2,N($F384),0))-BY384-DW384&lt;0.005,0,(FU383*(1+FU$5/Setup!$C$36)+IF($V384=2,N($F384),0))-BY384-DW384)</f>
        <v>0</v>
      </c>
      <c r="FV384" s="48" t="n">
        <f aca="false">IF((FV383*(1+FV$5/Setup!$C$36)+IF($V384=3,N($F384),0))-BZ384-DX384&lt;0.005,0,(FV383*(1+FV$5/Setup!$C$36)+IF($V384=3,N($F384),0))-BZ384-DX384)</f>
        <v>0</v>
      </c>
      <c r="FW384" s="48" t="n">
        <f aca="false">IF((FW383*(1+FW$5/Setup!$C$36)+IF($V384=4,N($F384),0))-CA384-DY384&lt;0.005,0,(FW383*(1+FW$5/Setup!$C$36)+IF($V384=4,N($F384),0))-CA384-DY384)</f>
        <v>0</v>
      </c>
      <c r="FX384" s="48" t="n">
        <f aca="false">IF((FX383*(1+FX$5/Setup!$C$36)+IF($V384=5,N($F384),0))-CB384-DZ384&lt;0.005,0,(FX383*(1+FX$5/Setup!$C$36)+IF($V384=5,N($F384),0))-CB384-DZ384)</f>
        <v>0</v>
      </c>
      <c r="FY384" s="48" t="n">
        <f aca="false">IF((FY383*(1+FY$5/Setup!$C$36)+IF($V384=6,N($F384),0))-CC384-EA384&lt;0.005,0,(FY383*(1+FY$5/Setup!$C$36)+IF($V384=6,N($F384),0))-CC384-EA384)</f>
        <v>0</v>
      </c>
      <c r="FZ384" s="48" t="n">
        <f aca="false">IF((FZ383*(1+FZ$5/Setup!$C$36)+IF($V384=7,N($F384),0))-CD384-EB384&lt;0.005,0,(FZ383*(1+FZ$5/Setup!$C$36)+IF($V384=7,N($F384),0))-CD384-EB384)</f>
        <v>0</v>
      </c>
      <c r="GA384" s="48" t="n">
        <f aca="false">IF((GA383*(1+GA$5/Setup!$C$36)+IF($V384=8,N($F384),0))-CE384-EC384&lt;0.005,0,(GA383*(1+GA$5/Setup!$C$36)+IF($V384=8,N($F384),0))-CE384-EC384)</f>
        <v>0</v>
      </c>
      <c r="GB384" s="48" t="n">
        <f aca="false">IF((GB383*(1+GB$5/Setup!$C$36)+IF($V384=9,N($F384),0))-CF384-ED384&lt;0.005,0,(GB383*(1+GB$5/Setup!$C$36)+IF($V384=9,N($F384),0))-CF384-ED384)</f>
        <v>0</v>
      </c>
      <c r="GC384" s="48" t="n">
        <f aca="false">IF((GC383*(1+GC$5/Setup!$C$36)+IF($V384=10,N($F384),0))-CG384-EE384&lt;0.005,0,(GC383*(1+GC$5/Setup!$C$36)+IF($V384=10,N($F384),0))-CG384-EE384)</f>
        <v>0</v>
      </c>
      <c r="GD384" s="48" t="n">
        <f aca="false">IF((GD383*(1+GD$5/Setup!$C$36)+IF($V384=11,N($F384),0))-CH384-EF384&lt;0.005,0,(GD383*(1+GD$5/Setup!$C$36)+IF($V384=11,N($F384),0))-CH384-EF384)</f>
        <v>0</v>
      </c>
      <c r="GE384" s="48" t="n">
        <f aca="false">IF((GE383*(1+GE$5/Setup!$C$36)+IF($V384=12,N($F384),0))-CI384-EG384&lt;0.005,0,(GE383*(1+GE$5/Setup!$C$36)+IF($V384=12,N($F384),0))-CI384-EG384)</f>
        <v>0</v>
      </c>
      <c r="GF384" s="48" t="n">
        <f aca="false">IF((GF383*(1+GF$5/Setup!$C$36)+IF($V384=13,N($F384),0))-CJ384-EH384&lt;0.005,0,(GF383*(1+GF$5/Setup!$C$36)+IF($V384=13,N($F384),0))-CJ384-EH384)</f>
        <v>0</v>
      </c>
      <c r="GG384" s="48" t="n">
        <f aca="false">IF((GG383*(1+GG$5/Setup!$C$36)+IF($V384=14,N($F384),0))-CK384-EI384&lt;0.005,0,(GG383*(1+GG$5/Setup!$C$36)+IF($V384=14,N($F384),0))-CK384-EI384)</f>
        <v>0</v>
      </c>
      <c r="GH384" s="48" t="n">
        <f aca="false">IF((GH383*(1+GH$5/Setup!$C$36)+IF($V384=15,N($F384),0))-CL384-EJ384&lt;0.005,0,(GH383*(1+GH$5/Setup!$C$36)+IF($V384=15,N($F384),0))-CL384-EJ384)</f>
        <v>0</v>
      </c>
      <c r="GI384" s="48" t="n">
        <f aca="false">IF((GI383*(1+GI$5/Setup!$C$36)+IF($V384=16,N($F384),0))-CM384-EK384&lt;0.005,0,(GI383*(1+GI$5/Setup!$C$36)+IF($V384=16,N($F384),0))-CM384-EK384)</f>
        <v>0</v>
      </c>
      <c r="GJ384" s="48" t="n">
        <f aca="false">IF((GJ383*(1+GJ$5/Setup!$C$36)+IF($V384=17,N($F384),0))-CN384-EL384&lt;0.005,0,(GJ383*(1+GJ$5/Setup!$C$36)+IF($V384=17,N($F384),0))-CN384-EL384)</f>
        <v>0</v>
      </c>
      <c r="GK384" s="48" t="n">
        <f aca="false">IF((GK383*(1+GK$5/Setup!$C$36)+IF($V384=18,N($F384),0))-CO384-EM384&lt;0.005,0,(GK383*(1+GK$5/Setup!$C$36)+IF($V384=18,N($F384),0))-CO384-EM384)</f>
        <v>0</v>
      </c>
      <c r="GL384" s="48" t="n">
        <f aca="false">IF((GL383*(1+GL$5/Setup!$C$36)+IF($V384=19,N($F384),0))-CP384-EN384&lt;0.005,0,(GL383*(1+GL$5/Setup!$C$36)+IF($V384=19,N($F384),0))-CP384-EN384)</f>
        <v>0</v>
      </c>
      <c r="GM384" s="48" t="n">
        <f aca="false">IF((GM383*(1+GM$5/Setup!$C$36)+IF($V384=20,N($F384),0))-CQ384-EO384&lt;0.005,0,(GM383*(1+GM$5/Setup!$C$36)+IF($V384=20,N($F384),0))-CQ384-EO384)</f>
        <v>0</v>
      </c>
      <c r="GN384" s="48" t="n">
        <f aca="false">IF((GN383*(1+GN$5/Setup!$C$36)+IF($V384=21,N($F384),0))-CR384-EP384&lt;0.005,0,(GN383*(1+GN$5/Setup!$C$36)+IF($V384=21,N($F384),0))-CR384-EP384)</f>
        <v>0</v>
      </c>
      <c r="GO384" s="48" t="n">
        <f aca="false">IF((GO383*(1+GO$5/Setup!$C$36)+IF($V384=22,N($F384),0))-CS384-EQ384&lt;0.005,0,(GO383*(1+GO$5/Setup!$C$36)+IF($V384=22,N($F384),0))-CS384-EQ384)</f>
        <v>0</v>
      </c>
      <c r="GP384" s="48" t="n">
        <f aca="false">IF((GP383*(1+GP$5/Setup!$C$36)+IF($V384=23,N($F384),0))-CT384-ER384&lt;0.005,0,(GP383*(1+GP$5/Setup!$C$36)+IF($V384=23,N($F384),0))-CT384-ER384)</f>
        <v>0</v>
      </c>
      <c r="GQ384" s="48" t="n">
        <f aca="false">IF((GQ383*(1+GQ$5/Setup!$C$36)+IF($V384=24,N($F384),0))-CU384-ES384&lt;0.005,0,(GQ383*(1+GQ$5/Setup!$C$36)+IF($V384=24,N($F384),0))-CU384-ES384)</f>
        <v>0</v>
      </c>
      <c r="GR384" s="48" t="n">
        <f aca="false">IF((GR383*(1+GR$5/Setup!$C$36)+IF($V384=25,N($F384),0))-CV384-ET384&lt;0.005,0,(GR383*(1+GR$5/Setup!$C$36)+IF($V384=25,N($F384),0))-CV384-ET384)</f>
        <v>0</v>
      </c>
      <c r="GS384" s="48" t="n">
        <f aca="false">IF((GS383*(1+GS$5/Setup!$C$36)+IF($V384=26,N($F384),0))-CW384-EU384&lt;0.005,0,(GS383*(1+GS$5/Setup!$C$36)+IF($V384=26,N($F384),0))-CW384-EU384)</f>
        <v>0</v>
      </c>
      <c r="GT384" s="48" t="n">
        <f aca="false">IF((GT383*(1+GT$5/Setup!$C$36)+IF($V384=27,N($F384),0))-CX384-EV384&lt;0.005,0,(GT383*(1+GT$5/Setup!$C$36)+IF($V384=27,N($F384),0))-CX384-EV384)</f>
        <v>0</v>
      </c>
      <c r="GU384" s="48" t="n">
        <f aca="false">IF((GU383*(1+GU$5/Setup!$C$36)+IF($V384=28,N($F384),0))-CY384-EW384&lt;0.005,0,(GU383*(1+GU$5/Setup!$C$36)+IF($V384=28,N($F384),0))-CY384-EW384)</f>
        <v>0</v>
      </c>
      <c r="GV384" s="48" t="n">
        <f aca="false">IF((GV383*(1+GV$5/Setup!$C$36)+IF($V384=29,N($F384),0))-CZ384-EX384&lt;0.005,0,(GV383*(1+GV$5/Setup!$C$36)+IF($V384=29,N($F384),0))-CZ384-EX384)</f>
        <v>0</v>
      </c>
      <c r="GW384" s="48" t="n">
        <f aca="false">IF((GW383*(1+GW$5/Setup!$C$36)+IF($V384=30,N($F384),0))-DA384-EY384&lt;0.005,0,(GW383*(1+GW$5/Setup!$C$36)+IF($V384=30,N($F384),0))-DA384-EY384)</f>
        <v>0</v>
      </c>
      <c r="GX384" s="48" t="n">
        <f aca="false">IF((GX383*(1+GX$5/Setup!$C$36)+IF($V384=31,N($F384),0))-DB384-EZ384&lt;0.005,0,(GX383*(1+GX$5/Setup!$C$36)+IF($V384=31,N($F384),0))-DB384-EZ384)</f>
        <v>0</v>
      </c>
      <c r="GY384" s="48" t="n">
        <f aca="false">IF((GY383*(1+GY$5/Setup!$C$36)+IF($V384=32,N($F384),0))-DC384-FA384&lt;0.005,0,(GY383*(1+GY$5/Setup!$C$36)+IF($V384=32,N($F384),0))-DC384-FA384)</f>
        <v>0</v>
      </c>
      <c r="GZ384" s="48" t="n">
        <f aca="false">IF((GZ383*(1+GZ$5/Setup!$C$36)+IF($V384=33,N($F384),0))-DD384-FB384&lt;0.005,0,(GZ383*(1+GZ$5/Setup!$C$36)+IF($V384=33,N($F384),0))-DD384-FB384)</f>
        <v>0</v>
      </c>
      <c r="HA384" s="48" t="n">
        <f aca="false">IF((HA383*(1+HA$5/Setup!$C$36)+IF($V384=34,N($F384),0))-DE384-FC384&lt;0.005,0,(HA383*(1+HA$5/Setup!$C$36)+IF($V384=34,N($F384),0))-DE384-FC384)</f>
        <v>0</v>
      </c>
      <c r="HB384" s="48" t="n">
        <f aca="false">IF((HB383*(1+HB$5/Setup!$C$36)+IF($V384=35,N($F384),0))-DF384-FD384&lt;0.005,0,(HB383*(1+HB$5/Setup!$C$36)+IF($V384=35,N($F384),0))-DF384-FD384)</f>
        <v>0</v>
      </c>
      <c r="HC384" s="48" t="n">
        <f aca="false">IF((HC383*(1+HC$5/Setup!$C$36)+IF($V384=36,N($F384),0))-DG384-FE384&lt;0.005,0,(HC383*(1+HC$5/Setup!$C$36)+IF($V384=36,N($F384),0))-DG384-FE384)</f>
        <v>0</v>
      </c>
      <c r="HD384" s="48" t="n">
        <f aca="false">IF((HD383*(1+HD$5/Setup!$C$36)+IF($V384=37,N($F384),0))-DH384-FF384&lt;0.005,0,(HD383*(1+HD$5/Setup!$C$36)+IF($V384=37,N($F384),0))-DH384-FF384)</f>
        <v>0</v>
      </c>
      <c r="HE384" s="48" t="n">
        <f aca="false">IF((HE383*(1+HE$5/Setup!$C$36)+IF($V384=38,N($F384),0))-DI384-FG384&lt;0.005,0,(HE383*(1+HE$5/Setup!$C$36)+IF($V384=38,N($F384),0))-DI384-FG384)</f>
        <v>0</v>
      </c>
      <c r="HF384" s="48" t="n">
        <f aca="false">IF((HF383*(1+HF$5/Setup!$C$36)+IF($V384=39,N($F384),0))-DJ384-FH384&lt;0.005,0,(HF383*(1+HF$5/Setup!$C$36)+IF($V384=39,N($F384),0))-DJ384-FH384)</f>
        <v>0</v>
      </c>
      <c r="HG384" s="48" t="n">
        <f aca="false">IF((HG383*(1+HG$5/Setup!$C$36)+IF($V384=40,N($F384),0))-DK384-FI384&lt;0.005,0,(HG383*(1+HG$5/Setup!$C$36)+IF($V384=40,N($F384),0))-DK384-FI384)</f>
        <v>0</v>
      </c>
      <c r="HH384" s="48" t="n">
        <f aca="false">IF((HH383*(1+HH$5/Setup!$C$36)+IF($V384=41,N($F384),0))-DL384-FJ384&lt;0.005,0,(HH383*(1+HH$5/Setup!$C$36)+IF($V384=41,N($F384),0))-DL384-FJ384)</f>
        <v>0</v>
      </c>
      <c r="HI384" s="48" t="n">
        <f aca="false">IF((HI383*(1+HI$5/Setup!$C$36)+IF($V384=42,N($F384),0))-DM384-FK384&lt;0.005,0,(HI383*(1+HI$5/Setup!$C$36)+IF($V384=42,N($F384),0))-DM384-FK384)</f>
        <v>0</v>
      </c>
      <c r="HJ384" s="48" t="n">
        <f aca="false">IF((HJ383*(1+HJ$5/Setup!$C$36)+IF($V384=43,N($F384),0))-DN384-FL384&lt;0.005,0,(HJ383*(1+HJ$5/Setup!$C$36)+IF($V384=43,N($F384),0))-DN384-FL384)</f>
        <v>0</v>
      </c>
      <c r="HK384" s="48" t="n">
        <f aca="false">IF((HK383*(1+HK$5/Setup!$C$36)+IF($V384=44,N($F384),0))-DO384-FM384&lt;0.005,0,(HK383*(1+HK$5/Setup!$C$36)+IF($V384=44,N($F384),0))-DO384-FM384)</f>
        <v>0</v>
      </c>
      <c r="HL384" s="48" t="n">
        <f aca="false">IF((HL383*(1+HL$5/Setup!$C$36)+IF($V384=45,N($F384),0))-DP384-FN384&lt;0.005,0,(HL383*(1+HL$5/Setup!$C$36)+IF($V384=45,N($F384),0))-DP384-FN384)</f>
        <v>0</v>
      </c>
      <c r="HM384" s="48" t="n">
        <f aca="false">IF((HM383*(1+HM$5/Setup!$C$36)+IF($V384=46,N($F384),0))-DQ384-FO384&lt;0.005,0,(HM383*(1+HM$5/Setup!$C$36)+IF($V384=46,N($F384),0))-DQ384-FO384)</f>
        <v>0</v>
      </c>
      <c r="HN384" s="48" t="n">
        <f aca="false">IF((HN383*(1+HN$5/Setup!$C$36)+IF($V384=47,N($F384),0))-DR384-FP384&lt;0.005,0,(HN383*(1+HN$5/Setup!$C$36)+IF($V384=47,N($F384),0))-DR384-FP384)</f>
        <v>0</v>
      </c>
      <c r="HO384" s="48" t="n">
        <f aca="false">IF((HO383*(1+HO$5/Setup!$C$36)+IF($V384=48,N($F384),0))-DS384-FQ384&lt;0.005,0,(HO383*(1+HO$5/Setup!$C$36)+IF($V384=48,N($F384),0))-DS384-FQ384)</f>
        <v>0</v>
      </c>
      <c r="HP384" s="48" t="n">
        <f aca="false">IF((HP383*(1+HP$5/Setup!$C$36)+IF($V384=49,N($F384),0))-DT384-FR384&lt;0.005,0,(HP383*(1+HP$5/Setup!$C$36)+IF($V384=49,N($F384),0))-DT384-FR384)</f>
        <v>0</v>
      </c>
      <c r="HQ384" s="48" t="n">
        <f aca="false">IF((HQ383*(1+HQ$5/Setup!$C$36)+IF($V384=50,N($F384),0))-DU384-FS384&lt;0.005,0,(HQ383*(1+HQ$5/Setup!$C$36)+IF($V384=50,N($F384),0))-DU384-FS384)</f>
        <v>0</v>
      </c>
    </row>
    <row r="385" customFormat="false" ht="15" hidden="false" customHeight="false" outlineLevel="0" collapsed="false">
      <c r="A385" s="44" t="n">
        <v>377</v>
      </c>
      <c r="B385" s="45" t="n">
        <f aca="false">IF(Setup!$C$7="Every month",EDATE(Setup!$C$8,($A385-1)),IF(Setup!$C$7="Twice a month",DATE(YEAR(Setup!$C$8),MONTH(Setup!$C$8)+INT((($A385-1)+Setup!$C$41)/2),MIN(IF(MOD(($A385-1)+Setup!$C$41,2)=0,Setup!$C$39,Setup!$C$40),DAY(EOMONTH(DATE(YEAR(Setup!$C$8),MONTH(Setup!$C$8)+INT((($A385-1)+Setup!$C$41)/2),1),0)))),Setup!$C$8+($A385-1)*IF(Setup!$C$7="Every week",7,14)))</f>
        <v>51589</v>
      </c>
      <c r="C385" s="45" t="n">
        <f aca="false">IF(Setup!$C$7="Every month",EDATE(Setup!$C$8,$A385),IF(Setup!$C$7="Twice a month",DATE(YEAR(Setup!$C$8),MONTH(Setup!$C$8)+INT(($A385+Setup!$C$41)/2),MIN(IF(MOD($A385+Setup!$C$41,2)=0,Setup!$C$39,Setup!$C$40),DAY(EOMONTH(DATE(YEAR(Setup!$C$8),MONTH(Setup!$C$8)+INT(($A385+Setup!$C$41)/2),1),0)))),Setup!$C$8+$A385*IF(Setup!$C$7="Every week",7,14)))</f>
        <v>51603</v>
      </c>
      <c r="D385" s="46"/>
      <c r="E385" s="47"/>
      <c r="F385" s="47"/>
      <c r="G385" s="47"/>
      <c r="H385" s="47"/>
      <c r="I385" s="48" t="n">
        <f aca="false">N(Setup!$C$11)+N(E385)</f>
        <v>100</v>
      </c>
      <c r="J385" s="48" t="n">
        <f aca="false">MIN(Setup!$C$37,MAX(I385,0))</f>
        <v>9.23076923076923</v>
      </c>
      <c r="K385" s="48" t="n">
        <f aca="false">MIN(MAX(N(Setup!$C$14)-L384,0),MAX(I385-J385,0))</f>
        <v>0</v>
      </c>
      <c r="L385" s="48" t="n">
        <f aca="false">L384+K385-N(G385)</f>
        <v>500</v>
      </c>
      <c r="M385" s="48" t="n">
        <f aca="false">M384+J385-N(H385)</f>
        <v>3479.99999999998</v>
      </c>
      <c r="N385" s="48" t="n">
        <f aca="false">SUM(BX385:DU385)</f>
        <v>0</v>
      </c>
      <c r="O385" s="48" t="n">
        <f aca="false">SUM(Z385:BW385)-N385</f>
        <v>25</v>
      </c>
      <c r="P385" s="48" t="n">
        <f aca="false">MAX(I385-J385-K385,0)+O385</f>
        <v>115.769230769231</v>
      </c>
      <c r="Q385" s="48" t="n">
        <f aca="false">SUM(DV385:FS385)</f>
        <v>0</v>
      </c>
      <c r="R385" s="49" t="n">
        <f aca="false">N385+J385+K385+Q385</f>
        <v>9.23076923076923</v>
      </c>
      <c r="S385" s="48" t="n">
        <f aca="false">T385-T384-N(F385)+N385+Q385</f>
        <v>0</v>
      </c>
      <c r="T385" s="49" t="n">
        <f aca="false">SUM(FT385:HQ385)</f>
        <v>0</v>
      </c>
      <c r="U385" s="44" t="str">
        <f aca="false">IF(T384&lt;0.005,"",INDEX(Helpers!$C$2:$C$51,IF(_xlfn.MINIFS($DV$6:$FS$6,DV385:FS385,"&gt;0.005")=0,V385,_xlfn.MINIFS($DV$6:$FS$6,DV385:FS385,"&gt;0.005"))))</f>
        <v/>
      </c>
      <c r="V385" s="44" t="n">
        <f aca="false">IF(_xlfn.MINIFS($FT$6:$HQ$6,FT384:HQ384,"&gt;0.005")=0,1,_xlfn.MINIFS($FT$6:$HQ$6,FT384:HQ384,"&gt;0.005"))</f>
        <v>1</v>
      </c>
      <c r="W385" s="44" t="n">
        <f aca="false">IF(AND(D385&lt;&gt;"Paid",T384&gt;0.005),1,0)</f>
        <v>0</v>
      </c>
      <c r="X385" s="48" t="n">
        <f aca="false">SUMPRODUCT(((Helpers!$G$2:$G$51*(1+(Helpers!$D$2:$D$51+0.000000001)/12)^(($B385-Setup!$C$8)/(365.25/12))-Helpers!$E$2:$E$51*((1+(Helpers!$D$2:$D$51+0.000000001)/12)^(($B385-Setup!$C$8)/(365.25/12))-1)/((Helpers!$D$2:$D$51+0.000000001)/12))&gt;0)*(Helpers!$G$2:$G$51*(1+(Helpers!$D$2:$D$51+0.000000001)/12)^(($B385-Setup!$C$8)/(365.25/12))-Helpers!$E$2:$E$51*((1+(Helpers!$D$2:$D$51+0.000000001)/12)^(($B385-Setup!$C$8)/(365.25/12))-1)/((Helpers!$D$2:$D$51+0.000000001)/12)))</f>
        <v>0</v>
      </c>
      <c r="Y385" s="48"/>
      <c r="Z385" s="48" t="n">
        <f aca="false">IF(OR(N(Z$5)=0,Z$6=""),0,Z$5*((DATE(YEAR($B385),MONTH($B385),MIN(Z$6,DAY(EOMONTH($B385,0))))&gt;=$B385)*(DATE(YEAR($B385),MONTH($B385),MIN(Z$6,DAY(EOMONTH($B385,0))))&lt;$C385)+(DATE(YEAR($B385),MONTH($B385)+1,MIN(Z$6,DAY(EOMONTH($B385,1))))&gt;=$B385)*(DATE(YEAR($B385),MONTH($B385)+1,MIN(Z$6,DAY(EOMONTH($B385,1))))&lt;$C385)))</f>
        <v>25</v>
      </c>
      <c r="AA385" s="48" t="n">
        <f aca="false">IF(OR(N(AA$5)=0,AA$6=""),0,AA$5*((DATE(YEAR($B385),MONTH($B385),MIN(AA$6,DAY(EOMONTH($B385,0))))&gt;=$B385)*(DATE(YEAR($B385),MONTH($B385),MIN(AA$6,DAY(EOMONTH($B385,0))))&lt;$C385)+(DATE(YEAR($B385),MONTH($B385)+1,MIN(AA$6,DAY(EOMONTH($B385,1))))&gt;=$B385)*(DATE(YEAR($B385),MONTH($B385)+1,MIN(AA$6,DAY(EOMONTH($B385,1))))&lt;$C385)))</f>
        <v>0</v>
      </c>
      <c r="AB385" s="48" t="n">
        <f aca="false">IF(OR(N(AB$5)=0,AB$6=""),0,AB$5*((DATE(YEAR($B385),MONTH($B385),MIN(AB$6,DAY(EOMONTH($B385,0))))&gt;=$B385)*(DATE(YEAR($B385),MONTH($B385),MIN(AB$6,DAY(EOMONTH($B385,0))))&lt;$C385)+(DATE(YEAR($B385),MONTH($B385)+1,MIN(AB$6,DAY(EOMONTH($B385,1))))&gt;=$B385)*(DATE(YEAR($B385),MONTH($B385)+1,MIN(AB$6,DAY(EOMONTH($B385,1))))&lt;$C385)))</f>
        <v>0</v>
      </c>
      <c r="AC385" s="48" t="n">
        <f aca="false">IF(OR(N(AC$5)=0,AC$6=""),0,AC$5*((DATE(YEAR($B385),MONTH($B385),MIN(AC$6,DAY(EOMONTH($B385,0))))&gt;=$B385)*(DATE(YEAR($B385),MONTH($B385),MIN(AC$6,DAY(EOMONTH($B385,0))))&lt;$C385)+(DATE(YEAR($B385),MONTH($B385)+1,MIN(AC$6,DAY(EOMONTH($B385,1))))&gt;=$B385)*(DATE(YEAR($B385),MONTH($B385)+1,MIN(AC$6,DAY(EOMONTH($B385,1))))&lt;$C385)))</f>
        <v>0</v>
      </c>
      <c r="AD385" s="48" t="n">
        <f aca="false">IF(OR(N(AD$5)=0,AD$6=""),0,AD$5*((DATE(YEAR($B385),MONTH($B385),MIN(AD$6,DAY(EOMONTH($B385,0))))&gt;=$B385)*(DATE(YEAR($B385),MONTH($B385),MIN(AD$6,DAY(EOMONTH($B385,0))))&lt;$C385)+(DATE(YEAR($B385),MONTH($B385)+1,MIN(AD$6,DAY(EOMONTH($B385,1))))&gt;=$B385)*(DATE(YEAR($B385),MONTH($B385)+1,MIN(AD$6,DAY(EOMONTH($B385,1))))&lt;$C385)))</f>
        <v>0</v>
      </c>
      <c r="AE385" s="48" t="n">
        <f aca="false">IF(OR(N(AE$5)=0,AE$6=""),0,AE$5*((DATE(YEAR($B385),MONTH($B385),MIN(AE$6,DAY(EOMONTH($B385,0))))&gt;=$B385)*(DATE(YEAR($B385),MONTH($B385),MIN(AE$6,DAY(EOMONTH($B385,0))))&lt;$C385)+(DATE(YEAR($B385),MONTH($B385)+1,MIN(AE$6,DAY(EOMONTH($B385,1))))&gt;=$B385)*(DATE(YEAR($B385),MONTH($B385)+1,MIN(AE$6,DAY(EOMONTH($B385,1))))&lt;$C385)))</f>
        <v>0</v>
      </c>
      <c r="AF385" s="48" t="n">
        <f aca="false">IF(OR(N(AF$5)=0,AF$6=""),0,AF$5*((DATE(YEAR($B385),MONTH($B385),MIN(AF$6,DAY(EOMONTH($B385,0))))&gt;=$B385)*(DATE(YEAR($B385),MONTH($B385),MIN(AF$6,DAY(EOMONTH($B385,0))))&lt;$C385)+(DATE(YEAR($B385),MONTH($B385)+1,MIN(AF$6,DAY(EOMONTH($B385,1))))&gt;=$B385)*(DATE(YEAR($B385),MONTH($B385)+1,MIN(AF$6,DAY(EOMONTH($B385,1))))&lt;$C385)))</f>
        <v>0</v>
      </c>
      <c r="AG385" s="48" t="n">
        <f aca="false">IF(OR(N(AG$5)=0,AG$6=""),0,AG$5*((DATE(YEAR($B385),MONTH($B385),MIN(AG$6,DAY(EOMONTH($B385,0))))&gt;=$B385)*(DATE(YEAR($B385),MONTH($B385),MIN(AG$6,DAY(EOMONTH($B385,0))))&lt;$C385)+(DATE(YEAR($B385),MONTH($B385)+1,MIN(AG$6,DAY(EOMONTH($B385,1))))&gt;=$B385)*(DATE(YEAR($B385),MONTH($B385)+1,MIN(AG$6,DAY(EOMONTH($B385,1))))&lt;$C385)))</f>
        <v>0</v>
      </c>
      <c r="AH385" s="48" t="n">
        <f aca="false">IF(OR(N(AH$5)=0,AH$6=""),0,AH$5*((DATE(YEAR($B385),MONTH($B385),MIN(AH$6,DAY(EOMONTH($B385,0))))&gt;=$B385)*(DATE(YEAR($B385),MONTH($B385),MIN(AH$6,DAY(EOMONTH($B385,0))))&lt;$C385)+(DATE(YEAR($B385),MONTH($B385)+1,MIN(AH$6,DAY(EOMONTH($B385,1))))&gt;=$B385)*(DATE(YEAR($B385),MONTH($B385)+1,MIN(AH$6,DAY(EOMONTH($B385,1))))&lt;$C385)))</f>
        <v>0</v>
      </c>
      <c r="AI385" s="48" t="n">
        <f aca="false">IF(OR(N(AI$5)=0,AI$6=""),0,AI$5*((DATE(YEAR($B385),MONTH($B385),MIN(AI$6,DAY(EOMONTH($B385,0))))&gt;=$B385)*(DATE(YEAR($B385),MONTH($B385),MIN(AI$6,DAY(EOMONTH($B385,0))))&lt;$C385)+(DATE(YEAR($B385),MONTH($B385)+1,MIN(AI$6,DAY(EOMONTH($B385,1))))&gt;=$B385)*(DATE(YEAR($B385),MONTH($B385)+1,MIN(AI$6,DAY(EOMONTH($B385,1))))&lt;$C385)))</f>
        <v>0</v>
      </c>
      <c r="AJ385" s="48" t="n">
        <f aca="false">IF(OR(N(AJ$5)=0,AJ$6=""),0,AJ$5*((DATE(YEAR($B385),MONTH($B385),MIN(AJ$6,DAY(EOMONTH($B385,0))))&gt;=$B385)*(DATE(YEAR($B385),MONTH($B385),MIN(AJ$6,DAY(EOMONTH($B385,0))))&lt;$C385)+(DATE(YEAR($B385),MONTH($B385)+1,MIN(AJ$6,DAY(EOMONTH($B385,1))))&gt;=$B385)*(DATE(YEAR($B385),MONTH($B385)+1,MIN(AJ$6,DAY(EOMONTH($B385,1))))&lt;$C385)))</f>
        <v>0</v>
      </c>
      <c r="AK385" s="48" t="n">
        <f aca="false">IF(OR(N(AK$5)=0,AK$6=""),0,AK$5*((DATE(YEAR($B385),MONTH($B385),MIN(AK$6,DAY(EOMONTH($B385,0))))&gt;=$B385)*(DATE(YEAR($B385),MONTH($B385),MIN(AK$6,DAY(EOMONTH($B385,0))))&lt;$C385)+(DATE(YEAR($B385),MONTH($B385)+1,MIN(AK$6,DAY(EOMONTH($B385,1))))&gt;=$B385)*(DATE(YEAR($B385),MONTH($B385)+1,MIN(AK$6,DAY(EOMONTH($B385,1))))&lt;$C385)))</f>
        <v>0</v>
      </c>
      <c r="AL385" s="48" t="n">
        <f aca="false">IF(OR(N(AL$5)=0,AL$6=""),0,AL$5*((DATE(YEAR($B385),MONTH($B385),MIN(AL$6,DAY(EOMONTH($B385,0))))&gt;=$B385)*(DATE(YEAR($B385),MONTH($B385),MIN(AL$6,DAY(EOMONTH($B385,0))))&lt;$C385)+(DATE(YEAR($B385),MONTH($B385)+1,MIN(AL$6,DAY(EOMONTH($B385,1))))&gt;=$B385)*(DATE(YEAR($B385),MONTH($B385)+1,MIN(AL$6,DAY(EOMONTH($B385,1))))&lt;$C385)))</f>
        <v>0</v>
      </c>
      <c r="AM385" s="48" t="n">
        <f aca="false">IF(OR(N(AM$5)=0,AM$6=""),0,AM$5*((DATE(YEAR($B385),MONTH($B385),MIN(AM$6,DAY(EOMONTH($B385,0))))&gt;=$B385)*(DATE(YEAR($B385),MONTH($B385),MIN(AM$6,DAY(EOMONTH($B385,0))))&lt;$C385)+(DATE(YEAR($B385),MONTH($B385)+1,MIN(AM$6,DAY(EOMONTH($B385,1))))&gt;=$B385)*(DATE(YEAR($B385),MONTH($B385)+1,MIN(AM$6,DAY(EOMONTH($B385,1))))&lt;$C385)))</f>
        <v>0</v>
      </c>
      <c r="AN385" s="48" t="n">
        <f aca="false">IF(OR(N(AN$5)=0,AN$6=""),0,AN$5*((DATE(YEAR($B385),MONTH($B385),MIN(AN$6,DAY(EOMONTH($B385,0))))&gt;=$B385)*(DATE(YEAR($B385),MONTH($B385),MIN(AN$6,DAY(EOMONTH($B385,0))))&lt;$C385)+(DATE(YEAR($B385),MONTH($B385)+1,MIN(AN$6,DAY(EOMONTH($B385,1))))&gt;=$B385)*(DATE(YEAR($B385),MONTH($B385)+1,MIN(AN$6,DAY(EOMONTH($B385,1))))&lt;$C385)))</f>
        <v>0</v>
      </c>
      <c r="AO385" s="48" t="n">
        <f aca="false">IF(OR(N(AO$5)=0,AO$6=""),0,AO$5*((DATE(YEAR($B385),MONTH($B385),MIN(AO$6,DAY(EOMONTH($B385,0))))&gt;=$B385)*(DATE(YEAR($B385),MONTH($B385),MIN(AO$6,DAY(EOMONTH($B385,0))))&lt;$C385)+(DATE(YEAR($B385),MONTH($B385)+1,MIN(AO$6,DAY(EOMONTH($B385,1))))&gt;=$B385)*(DATE(YEAR($B385),MONTH($B385)+1,MIN(AO$6,DAY(EOMONTH($B385,1))))&lt;$C385)))</f>
        <v>0</v>
      </c>
      <c r="AP385" s="48" t="n">
        <f aca="false">IF(OR(N(AP$5)=0,AP$6=""),0,AP$5*((DATE(YEAR($B385),MONTH($B385),MIN(AP$6,DAY(EOMONTH($B385,0))))&gt;=$B385)*(DATE(YEAR($B385),MONTH($B385),MIN(AP$6,DAY(EOMONTH($B385,0))))&lt;$C385)+(DATE(YEAR($B385),MONTH($B385)+1,MIN(AP$6,DAY(EOMONTH($B385,1))))&gt;=$B385)*(DATE(YEAR($B385),MONTH($B385)+1,MIN(AP$6,DAY(EOMONTH($B385,1))))&lt;$C385)))</f>
        <v>0</v>
      </c>
      <c r="AQ385" s="48" t="n">
        <f aca="false">IF(OR(N(AQ$5)=0,AQ$6=""),0,AQ$5*((DATE(YEAR($B385),MONTH($B385),MIN(AQ$6,DAY(EOMONTH($B385,0))))&gt;=$B385)*(DATE(YEAR($B385),MONTH($B385),MIN(AQ$6,DAY(EOMONTH($B385,0))))&lt;$C385)+(DATE(YEAR($B385),MONTH($B385)+1,MIN(AQ$6,DAY(EOMONTH($B385,1))))&gt;=$B385)*(DATE(YEAR($B385),MONTH($B385)+1,MIN(AQ$6,DAY(EOMONTH($B385,1))))&lt;$C385)))</f>
        <v>0</v>
      </c>
      <c r="AR385" s="48" t="n">
        <f aca="false">IF(OR(N(AR$5)=0,AR$6=""),0,AR$5*((DATE(YEAR($B385),MONTH($B385),MIN(AR$6,DAY(EOMONTH($B385,0))))&gt;=$B385)*(DATE(YEAR($B385),MONTH($B385),MIN(AR$6,DAY(EOMONTH($B385,0))))&lt;$C385)+(DATE(YEAR($B385),MONTH($B385)+1,MIN(AR$6,DAY(EOMONTH($B385,1))))&gt;=$B385)*(DATE(YEAR($B385),MONTH($B385)+1,MIN(AR$6,DAY(EOMONTH($B385,1))))&lt;$C385)))</f>
        <v>0</v>
      </c>
      <c r="AS385" s="48" t="n">
        <f aca="false">IF(OR(N(AS$5)=0,AS$6=""),0,AS$5*((DATE(YEAR($B385),MONTH($B385),MIN(AS$6,DAY(EOMONTH($B385,0))))&gt;=$B385)*(DATE(YEAR($B385),MONTH($B385),MIN(AS$6,DAY(EOMONTH($B385,0))))&lt;$C385)+(DATE(YEAR($B385),MONTH($B385)+1,MIN(AS$6,DAY(EOMONTH($B385,1))))&gt;=$B385)*(DATE(YEAR($B385),MONTH($B385)+1,MIN(AS$6,DAY(EOMONTH($B385,1))))&lt;$C385)))</f>
        <v>0</v>
      </c>
      <c r="AT385" s="48" t="n">
        <f aca="false">IF(OR(N(AT$5)=0,AT$6=""),0,AT$5*((DATE(YEAR($B385),MONTH($B385),MIN(AT$6,DAY(EOMONTH($B385,0))))&gt;=$B385)*(DATE(YEAR($B385),MONTH($B385),MIN(AT$6,DAY(EOMONTH($B385,0))))&lt;$C385)+(DATE(YEAR($B385),MONTH($B385)+1,MIN(AT$6,DAY(EOMONTH($B385,1))))&gt;=$B385)*(DATE(YEAR($B385),MONTH($B385)+1,MIN(AT$6,DAY(EOMONTH($B385,1))))&lt;$C385)))</f>
        <v>0</v>
      </c>
      <c r="AU385" s="48" t="n">
        <f aca="false">IF(OR(N(AU$5)=0,AU$6=""),0,AU$5*((DATE(YEAR($B385),MONTH($B385),MIN(AU$6,DAY(EOMONTH($B385,0))))&gt;=$B385)*(DATE(YEAR($B385),MONTH($B385),MIN(AU$6,DAY(EOMONTH($B385,0))))&lt;$C385)+(DATE(YEAR($B385),MONTH($B385)+1,MIN(AU$6,DAY(EOMONTH($B385,1))))&gt;=$B385)*(DATE(YEAR($B385),MONTH($B385)+1,MIN(AU$6,DAY(EOMONTH($B385,1))))&lt;$C385)))</f>
        <v>0</v>
      </c>
      <c r="AV385" s="48" t="n">
        <f aca="false">IF(OR(N(AV$5)=0,AV$6=""),0,AV$5*((DATE(YEAR($B385),MONTH($B385),MIN(AV$6,DAY(EOMONTH($B385,0))))&gt;=$B385)*(DATE(YEAR($B385),MONTH($B385),MIN(AV$6,DAY(EOMONTH($B385,0))))&lt;$C385)+(DATE(YEAR($B385),MONTH($B385)+1,MIN(AV$6,DAY(EOMONTH($B385,1))))&gt;=$B385)*(DATE(YEAR($B385),MONTH($B385)+1,MIN(AV$6,DAY(EOMONTH($B385,1))))&lt;$C385)))</f>
        <v>0</v>
      </c>
      <c r="AW385" s="48" t="n">
        <f aca="false">IF(OR(N(AW$5)=0,AW$6=""),0,AW$5*((DATE(YEAR($B385),MONTH($B385),MIN(AW$6,DAY(EOMONTH($B385,0))))&gt;=$B385)*(DATE(YEAR($B385),MONTH($B385),MIN(AW$6,DAY(EOMONTH($B385,0))))&lt;$C385)+(DATE(YEAR($B385),MONTH($B385)+1,MIN(AW$6,DAY(EOMONTH($B385,1))))&gt;=$B385)*(DATE(YEAR($B385),MONTH($B385)+1,MIN(AW$6,DAY(EOMONTH($B385,1))))&lt;$C385)))</f>
        <v>0</v>
      </c>
      <c r="AX385" s="48" t="n">
        <f aca="false">IF(OR(N(AX$5)=0,AX$6=""),0,AX$5*((DATE(YEAR($B385),MONTH($B385),MIN(AX$6,DAY(EOMONTH($B385,0))))&gt;=$B385)*(DATE(YEAR($B385),MONTH($B385),MIN(AX$6,DAY(EOMONTH($B385,0))))&lt;$C385)+(DATE(YEAR($B385),MONTH($B385)+1,MIN(AX$6,DAY(EOMONTH($B385,1))))&gt;=$B385)*(DATE(YEAR($B385),MONTH($B385)+1,MIN(AX$6,DAY(EOMONTH($B385,1))))&lt;$C385)))</f>
        <v>0</v>
      </c>
      <c r="AY385" s="48" t="n">
        <f aca="false">IF(OR(N(AY$5)=0,AY$6=""),0,AY$5*((DATE(YEAR($B385),MONTH($B385),MIN(AY$6,DAY(EOMONTH($B385,0))))&gt;=$B385)*(DATE(YEAR($B385),MONTH($B385),MIN(AY$6,DAY(EOMONTH($B385,0))))&lt;$C385)+(DATE(YEAR($B385),MONTH($B385)+1,MIN(AY$6,DAY(EOMONTH($B385,1))))&gt;=$B385)*(DATE(YEAR($B385),MONTH($B385)+1,MIN(AY$6,DAY(EOMONTH($B385,1))))&lt;$C385)))</f>
        <v>0</v>
      </c>
      <c r="AZ385" s="48" t="n">
        <f aca="false">IF(OR(N(AZ$5)=0,AZ$6=""),0,AZ$5*((DATE(YEAR($B385),MONTH($B385),MIN(AZ$6,DAY(EOMONTH($B385,0))))&gt;=$B385)*(DATE(YEAR($B385),MONTH($B385),MIN(AZ$6,DAY(EOMONTH($B385,0))))&lt;$C385)+(DATE(YEAR($B385),MONTH($B385)+1,MIN(AZ$6,DAY(EOMONTH($B385,1))))&gt;=$B385)*(DATE(YEAR($B385),MONTH($B385)+1,MIN(AZ$6,DAY(EOMONTH($B385,1))))&lt;$C385)))</f>
        <v>0</v>
      </c>
      <c r="BA385" s="48" t="n">
        <f aca="false">IF(OR(N(BA$5)=0,BA$6=""),0,BA$5*((DATE(YEAR($B385),MONTH($B385),MIN(BA$6,DAY(EOMONTH($B385,0))))&gt;=$B385)*(DATE(YEAR($B385),MONTH($B385),MIN(BA$6,DAY(EOMONTH($B385,0))))&lt;$C385)+(DATE(YEAR($B385),MONTH($B385)+1,MIN(BA$6,DAY(EOMONTH($B385,1))))&gt;=$B385)*(DATE(YEAR($B385),MONTH($B385)+1,MIN(BA$6,DAY(EOMONTH($B385,1))))&lt;$C385)))</f>
        <v>0</v>
      </c>
      <c r="BB385" s="48" t="n">
        <f aca="false">IF(OR(N(BB$5)=0,BB$6=""),0,BB$5*((DATE(YEAR($B385),MONTH($B385),MIN(BB$6,DAY(EOMONTH($B385,0))))&gt;=$B385)*(DATE(YEAR($B385),MONTH($B385),MIN(BB$6,DAY(EOMONTH($B385,0))))&lt;$C385)+(DATE(YEAR($B385),MONTH($B385)+1,MIN(BB$6,DAY(EOMONTH($B385,1))))&gt;=$B385)*(DATE(YEAR($B385),MONTH($B385)+1,MIN(BB$6,DAY(EOMONTH($B385,1))))&lt;$C385)))</f>
        <v>0</v>
      </c>
      <c r="BC385" s="48" t="n">
        <f aca="false">IF(OR(N(BC$5)=0,BC$6=""),0,BC$5*((DATE(YEAR($B385),MONTH($B385),MIN(BC$6,DAY(EOMONTH($B385,0))))&gt;=$B385)*(DATE(YEAR($B385),MONTH($B385),MIN(BC$6,DAY(EOMONTH($B385,0))))&lt;$C385)+(DATE(YEAR($B385),MONTH($B385)+1,MIN(BC$6,DAY(EOMONTH($B385,1))))&gt;=$B385)*(DATE(YEAR($B385),MONTH($B385)+1,MIN(BC$6,DAY(EOMONTH($B385,1))))&lt;$C385)))</f>
        <v>0</v>
      </c>
      <c r="BD385" s="48" t="n">
        <f aca="false">IF(OR(N(BD$5)=0,BD$6=""),0,BD$5*((DATE(YEAR($B385),MONTH($B385),MIN(BD$6,DAY(EOMONTH($B385,0))))&gt;=$B385)*(DATE(YEAR($B385),MONTH($B385),MIN(BD$6,DAY(EOMONTH($B385,0))))&lt;$C385)+(DATE(YEAR($B385),MONTH($B385)+1,MIN(BD$6,DAY(EOMONTH($B385,1))))&gt;=$B385)*(DATE(YEAR($B385),MONTH($B385)+1,MIN(BD$6,DAY(EOMONTH($B385,1))))&lt;$C385)))</f>
        <v>0</v>
      </c>
      <c r="BE385" s="48" t="n">
        <f aca="false">IF(OR(N(BE$5)=0,BE$6=""),0,BE$5*((DATE(YEAR($B385),MONTH($B385),MIN(BE$6,DAY(EOMONTH($B385,0))))&gt;=$B385)*(DATE(YEAR($B385),MONTH($B385),MIN(BE$6,DAY(EOMONTH($B385,0))))&lt;$C385)+(DATE(YEAR($B385),MONTH($B385)+1,MIN(BE$6,DAY(EOMONTH($B385,1))))&gt;=$B385)*(DATE(YEAR($B385),MONTH($B385)+1,MIN(BE$6,DAY(EOMONTH($B385,1))))&lt;$C385)))</f>
        <v>0</v>
      </c>
      <c r="BF385" s="48" t="n">
        <f aca="false">IF(OR(N(BF$5)=0,BF$6=""),0,BF$5*((DATE(YEAR($B385),MONTH($B385),MIN(BF$6,DAY(EOMONTH($B385,0))))&gt;=$B385)*(DATE(YEAR($B385),MONTH($B385),MIN(BF$6,DAY(EOMONTH($B385,0))))&lt;$C385)+(DATE(YEAR($B385),MONTH($B385)+1,MIN(BF$6,DAY(EOMONTH($B385,1))))&gt;=$B385)*(DATE(YEAR($B385),MONTH($B385)+1,MIN(BF$6,DAY(EOMONTH($B385,1))))&lt;$C385)))</f>
        <v>0</v>
      </c>
      <c r="BG385" s="48" t="n">
        <f aca="false">IF(OR(N(BG$5)=0,BG$6=""),0,BG$5*((DATE(YEAR($B385),MONTH($B385),MIN(BG$6,DAY(EOMONTH($B385,0))))&gt;=$B385)*(DATE(YEAR($B385),MONTH($B385),MIN(BG$6,DAY(EOMONTH($B385,0))))&lt;$C385)+(DATE(YEAR($B385),MONTH($B385)+1,MIN(BG$6,DAY(EOMONTH($B385,1))))&gt;=$B385)*(DATE(YEAR($B385),MONTH($B385)+1,MIN(BG$6,DAY(EOMONTH($B385,1))))&lt;$C385)))</f>
        <v>0</v>
      </c>
      <c r="BH385" s="48" t="n">
        <f aca="false">IF(OR(N(BH$5)=0,BH$6=""),0,BH$5*((DATE(YEAR($B385),MONTH($B385),MIN(BH$6,DAY(EOMONTH($B385,0))))&gt;=$B385)*(DATE(YEAR($B385),MONTH($B385),MIN(BH$6,DAY(EOMONTH($B385,0))))&lt;$C385)+(DATE(YEAR($B385),MONTH($B385)+1,MIN(BH$6,DAY(EOMONTH($B385,1))))&gt;=$B385)*(DATE(YEAR($B385),MONTH($B385)+1,MIN(BH$6,DAY(EOMONTH($B385,1))))&lt;$C385)))</f>
        <v>0</v>
      </c>
      <c r="BI385" s="48" t="n">
        <f aca="false">IF(OR(N(BI$5)=0,BI$6=""),0,BI$5*((DATE(YEAR($B385),MONTH($B385),MIN(BI$6,DAY(EOMONTH($B385,0))))&gt;=$B385)*(DATE(YEAR($B385),MONTH($B385),MIN(BI$6,DAY(EOMONTH($B385,0))))&lt;$C385)+(DATE(YEAR($B385),MONTH($B385)+1,MIN(BI$6,DAY(EOMONTH($B385,1))))&gt;=$B385)*(DATE(YEAR($B385),MONTH($B385)+1,MIN(BI$6,DAY(EOMONTH($B385,1))))&lt;$C385)))</f>
        <v>0</v>
      </c>
      <c r="BJ385" s="48" t="n">
        <f aca="false">IF(OR(N(BJ$5)=0,BJ$6=""),0,BJ$5*((DATE(YEAR($B385),MONTH($B385),MIN(BJ$6,DAY(EOMONTH($B385,0))))&gt;=$B385)*(DATE(YEAR($B385),MONTH($B385),MIN(BJ$6,DAY(EOMONTH($B385,0))))&lt;$C385)+(DATE(YEAR($B385),MONTH($B385)+1,MIN(BJ$6,DAY(EOMONTH($B385,1))))&gt;=$B385)*(DATE(YEAR($B385),MONTH($B385)+1,MIN(BJ$6,DAY(EOMONTH($B385,1))))&lt;$C385)))</f>
        <v>0</v>
      </c>
      <c r="BK385" s="48" t="n">
        <f aca="false">IF(OR(N(BK$5)=0,BK$6=""),0,BK$5*((DATE(YEAR($B385),MONTH($B385),MIN(BK$6,DAY(EOMONTH($B385,0))))&gt;=$B385)*(DATE(YEAR($B385),MONTH($B385),MIN(BK$6,DAY(EOMONTH($B385,0))))&lt;$C385)+(DATE(YEAR($B385),MONTH($B385)+1,MIN(BK$6,DAY(EOMONTH($B385,1))))&gt;=$B385)*(DATE(YEAR($B385),MONTH($B385)+1,MIN(BK$6,DAY(EOMONTH($B385,1))))&lt;$C385)))</f>
        <v>0</v>
      </c>
      <c r="BL385" s="48" t="n">
        <f aca="false">IF(OR(N(BL$5)=0,BL$6=""),0,BL$5*((DATE(YEAR($B385),MONTH($B385),MIN(BL$6,DAY(EOMONTH($B385,0))))&gt;=$B385)*(DATE(YEAR($B385),MONTH($B385),MIN(BL$6,DAY(EOMONTH($B385,0))))&lt;$C385)+(DATE(YEAR($B385),MONTH($B385)+1,MIN(BL$6,DAY(EOMONTH($B385,1))))&gt;=$B385)*(DATE(YEAR($B385),MONTH($B385)+1,MIN(BL$6,DAY(EOMONTH($B385,1))))&lt;$C385)))</f>
        <v>0</v>
      </c>
      <c r="BM385" s="48" t="n">
        <f aca="false">IF(OR(N(BM$5)=0,BM$6=""),0,BM$5*((DATE(YEAR($B385),MONTH($B385),MIN(BM$6,DAY(EOMONTH($B385,0))))&gt;=$B385)*(DATE(YEAR($B385),MONTH($B385),MIN(BM$6,DAY(EOMONTH($B385,0))))&lt;$C385)+(DATE(YEAR($B385),MONTH($B385)+1,MIN(BM$6,DAY(EOMONTH($B385,1))))&gt;=$B385)*(DATE(YEAR($B385),MONTH($B385)+1,MIN(BM$6,DAY(EOMONTH($B385,1))))&lt;$C385)))</f>
        <v>0</v>
      </c>
      <c r="BN385" s="48" t="n">
        <f aca="false">IF(OR(N(BN$5)=0,BN$6=""),0,BN$5*((DATE(YEAR($B385),MONTH($B385),MIN(BN$6,DAY(EOMONTH($B385,0))))&gt;=$B385)*(DATE(YEAR($B385),MONTH($B385),MIN(BN$6,DAY(EOMONTH($B385,0))))&lt;$C385)+(DATE(YEAR($B385),MONTH($B385)+1,MIN(BN$6,DAY(EOMONTH($B385,1))))&gt;=$B385)*(DATE(YEAR($B385),MONTH($B385)+1,MIN(BN$6,DAY(EOMONTH($B385,1))))&lt;$C385)))</f>
        <v>0</v>
      </c>
      <c r="BO385" s="48" t="n">
        <f aca="false">IF(OR(N(BO$5)=0,BO$6=""),0,BO$5*((DATE(YEAR($B385),MONTH($B385),MIN(BO$6,DAY(EOMONTH($B385,0))))&gt;=$B385)*(DATE(YEAR($B385),MONTH($B385),MIN(BO$6,DAY(EOMONTH($B385,0))))&lt;$C385)+(DATE(YEAR($B385),MONTH($B385)+1,MIN(BO$6,DAY(EOMONTH($B385,1))))&gt;=$B385)*(DATE(YEAR($B385),MONTH($B385)+1,MIN(BO$6,DAY(EOMONTH($B385,1))))&lt;$C385)))</f>
        <v>0</v>
      </c>
      <c r="BP385" s="48" t="n">
        <f aca="false">IF(OR(N(BP$5)=0,BP$6=""),0,BP$5*((DATE(YEAR($B385),MONTH($B385),MIN(BP$6,DAY(EOMONTH($B385,0))))&gt;=$B385)*(DATE(YEAR($B385),MONTH($B385),MIN(BP$6,DAY(EOMONTH($B385,0))))&lt;$C385)+(DATE(YEAR($B385),MONTH($B385)+1,MIN(BP$6,DAY(EOMONTH($B385,1))))&gt;=$B385)*(DATE(YEAR($B385),MONTH($B385)+1,MIN(BP$6,DAY(EOMONTH($B385,1))))&lt;$C385)))</f>
        <v>0</v>
      </c>
      <c r="BQ385" s="48" t="n">
        <f aca="false">IF(OR(N(BQ$5)=0,BQ$6=""),0,BQ$5*((DATE(YEAR($B385),MONTH($B385),MIN(BQ$6,DAY(EOMONTH($B385,0))))&gt;=$B385)*(DATE(YEAR($B385),MONTH($B385),MIN(BQ$6,DAY(EOMONTH($B385,0))))&lt;$C385)+(DATE(YEAR($B385),MONTH($B385)+1,MIN(BQ$6,DAY(EOMONTH($B385,1))))&gt;=$B385)*(DATE(YEAR($B385),MONTH($B385)+1,MIN(BQ$6,DAY(EOMONTH($B385,1))))&lt;$C385)))</f>
        <v>0</v>
      </c>
      <c r="BR385" s="48" t="n">
        <f aca="false">IF(OR(N(BR$5)=0,BR$6=""),0,BR$5*((DATE(YEAR($B385),MONTH($B385),MIN(BR$6,DAY(EOMONTH($B385,0))))&gt;=$B385)*(DATE(YEAR($B385),MONTH($B385),MIN(BR$6,DAY(EOMONTH($B385,0))))&lt;$C385)+(DATE(YEAR($B385),MONTH($B385)+1,MIN(BR$6,DAY(EOMONTH($B385,1))))&gt;=$B385)*(DATE(YEAR($B385),MONTH($B385)+1,MIN(BR$6,DAY(EOMONTH($B385,1))))&lt;$C385)))</f>
        <v>0</v>
      </c>
      <c r="BS385" s="48" t="n">
        <f aca="false">IF(OR(N(BS$5)=0,BS$6=""),0,BS$5*((DATE(YEAR($B385),MONTH($B385),MIN(BS$6,DAY(EOMONTH($B385,0))))&gt;=$B385)*(DATE(YEAR($B385),MONTH($B385),MIN(BS$6,DAY(EOMONTH($B385,0))))&lt;$C385)+(DATE(YEAR($B385),MONTH($B385)+1,MIN(BS$6,DAY(EOMONTH($B385,1))))&gt;=$B385)*(DATE(YEAR($B385),MONTH($B385)+1,MIN(BS$6,DAY(EOMONTH($B385,1))))&lt;$C385)))</f>
        <v>0</v>
      </c>
      <c r="BT385" s="48" t="n">
        <f aca="false">IF(OR(N(BT$5)=0,BT$6=""),0,BT$5*((DATE(YEAR($B385),MONTH($B385),MIN(BT$6,DAY(EOMONTH($B385,0))))&gt;=$B385)*(DATE(YEAR($B385),MONTH($B385),MIN(BT$6,DAY(EOMONTH($B385,0))))&lt;$C385)+(DATE(YEAR($B385),MONTH($B385)+1,MIN(BT$6,DAY(EOMONTH($B385,1))))&gt;=$B385)*(DATE(YEAR($B385),MONTH($B385)+1,MIN(BT$6,DAY(EOMONTH($B385,1))))&lt;$C385)))</f>
        <v>0</v>
      </c>
      <c r="BU385" s="48" t="n">
        <f aca="false">IF(OR(N(BU$5)=0,BU$6=""),0,BU$5*((DATE(YEAR($B385),MONTH($B385),MIN(BU$6,DAY(EOMONTH($B385,0))))&gt;=$B385)*(DATE(YEAR($B385),MONTH($B385),MIN(BU$6,DAY(EOMONTH($B385,0))))&lt;$C385)+(DATE(YEAR($B385),MONTH($B385)+1,MIN(BU$6,DAY(EOMONTH($B385,1))))&gt;=$B385)*(DATE(YEAR($B385),MONTH($B385)+1,MIN(BU$6,DAY(EOMONTH($B385,1))))&lt;$C385)))</f>
        <v>0</v>
      </c>
      <c r="BV385" s="48" t="n">
        <f aca="false">IF(OR(N(BV$5)=0,BV$6=""),0,BV$5*((DATE(YEAR($B385),MONTH($B385),MIN(BV$6,DAY(EOMONTH($B385,0))))&gt;=$B385)*(DATE(YEAR($B385),MONTH($B385),MIN(BV$6,DAY(EOMONTH($B385,0))))&lt;$C385)+(DATE(YEAR($B385),MONTH($B385)+1,MIN(BV$6,DAY(EOMONTH($B385,1))))&gt;=$B385)*(DATE(YEAR($B385),MONTH($B385)+1,MIN(BV$6,DAY(EOMONTH($B385,1))))&lt;$C385)))</f>
        <v>0</v>
      </c>
      <c r="BW385" s="48" t="n">
        <f aca="false">IF(OR(N(BW$5)=0,BW$6=""),0,BW$5*((DATE(YEAR($B385),MONTH($B385),MIN(BW$6,DAY(EOMONTH($B385,0))))&gt;=$B385)*(DATE(YEAR($B385),MONTH($B385),MIN(BW$6,DAY(EOMONTH($B385,0))))&lt;$C385)+(DATE(YEAR($B385),MONTH($B385)+1,MIN(BW$6,DAY(EOMONTH($B385,1))))&gt;=$B385)*(DATE(YEAR($B385),MONTH($B385)+1,MIN(BW$6,DAY(EOMONTH($B385,1))))&lt;$C385)))</f>
        <v>0</v>
      </c>
      <c r="BX385" s="48" t="n">
        <f aca="false">MIN(Z385,(FT384*(1+FT$5/Setup!$C$36)+IF($V385=1,N($F385),0)))</f>
        <v>0</v>
      </c>
      <c r="BY385" s="48" t="n">
        <f aca="false">MIN(AA385,(FU384*(1+FU$5/Setup!$C$36)+IF($V385=2,N($F385),0)))</f>
        <v>0</v>
      </c>
      <c r="BZ385" s="48" t="n">
        <f aca="false">MIN(AB385,(FV384*(1+FV$5/Setup!$C$36)+IF($V385=3,N($F385),0)))</f>
        <v>0</v>
      </c>
      <c r="CA385" s="48" t="n">
        <f aca="false">MIN(AC385,(FW384*(1+FW$5/Setup!$C$36)+IF($V385=4,N($F385),0)))</f>
        <v>0</v>
      </c>
      <c r="CB385" s="48" t="n">
        <f aca="false">MIN(AD385,(FX384*(1+FX$5/Setup!$C$36)+IF($V385=5,N($F385),0)))</f>
        <v>0</v>
      </c>
      <c r="CC385" s="48" t="n">
        <f aca="false">MIN(AE385,(FY384*(1+FY$5/Setup!$C$36)+IF($V385=6,N($F385),0)))</f>
        <v>0</v>
      </c>
      <c r="CD385" s="48" t="n">
        <f aca="false">MIN(AF385,(FZ384*(1+FZ$5/Setup!$C$36)+IF($V385=7,N($F385),0)))</f>
        <v>0</v>
      </c>
      <c r="CE385" s="48" t="n">
        <f aca="false">MIN(AG385,(GA384*(1+GA$5/Setup!$C$36)+IF($V385=8,N($F385),0)))</f>
        <v>0</v>
      </c>
      <c r="CF385" s="48" t="n">
        <f aca="false">MIN(AH385,(GB384*(1+GB$5/Setup!$C$36)+IF($V385=9,N($F385),0)))</f>
        <v>0</v>
      </c>
      <c r="CG385" s="48" t="n">
        <f aca="false">MIN(AI385,(GC384*(1+GC$5/Setup!$C$36)+IF($V385=10,N($F385),0)))</f>
        <v>0</v>
      </c>
      <c r="CH385" s="48" t="n">
        <f aca="false">MIN(AJ385,(GD384*(1+GD$5/Setup!$C$36)+IF($V385=11,N($F385),0)))</f>
        <v>0</v>
      </c>
      <c r="CI385" s="48" t="n">
        <f aca="false">MIN(AK385,(GE384*(1+GE$5/Setup!$C$36)+IF($V385=12,N($F385),0)))</f>
        <v>0</v>
      </c>
      <c r="CJ385" s="48" t="n">
        <f aca="false">MIN(AL385,(GF384*(1+GF$5/Setup!$C$36)+IF($V385=13,N($F385),0)))</f>
        <v>0</v>
      </c>
      <c r="CK385" s="48" t="n">
        <f aca="false">MIN(AM385,(GG384*(1+GG$5/Setup!$C$36)+IF($V385=14,N($F385),0)))</f>
        <v>0</v>
      </c>
      <c r="CL385" s="48" t="n">
        <f aca="false">MIN(AN385,(GH384*(1+GH$5/Setup!$C$36)+IF($V385=15,N($F385),0)))</f>
        <v>0</v>
      </c>
      <c r="CM385" s="48" t="n">
        <f aca="false">MIN(AO385,(GI384*(1+GI$5/Setup!$C$36)+IF($V385=16,N($F385),0)))</f>
        <v>0</v>
      </c>
      <c r="CN385" s="48" t="n">
        <f aca="false">MIN(AP385,(GJ384*(1+GJ$5/Setup!$C$36)+IF($V385=17,N($F385),0)))</f>
        <v>0</v>
      </c>
      <c r="CO385" s="48" t="n">
        <f aca="false">MIN(AQ385,(GK384*(1+GK$5/Setup!$C$36)+IF($V385=18,N($F385),0)))</f>
        <v>0</v>
      </c>
      <c r="CP385" s="48" t="n">
        <f aca="false">MIN(AR385,(GL384*(1+GL$5/Setup!$C$36)+IF($V385=19,N($F385),0)))</f>
        <v>0</v>
      </c>
      <c r="CQ385" s="48" t="n">
        <f aca="false">MIN(AS385,(GM384*(1+GM$5/Setup!$C$36)+IF($V385=20,N($F385),0)))</f>
        <v>0</v>
      </c>
      <c r="CR385" s="48" t="n">
        <f aca="false">MIN(AT385,(GN384*(1+GN$5/Setup!$C$36)+IF($V385=21,N($F385),0)))</f>
        <v>0</v>
      </c>
      <c r="CS385" s="48" t="n">
        <f aca="false">MIN(AU385,(GO384*(1+GO$5/Setup!$C$36)+IF($V385=22,N($F385),0)))</f>
        <v>0</v>
      </c>
      <c r="CT385" s="48" t="n">
        <f aca="false">MIN(AV385,(GP384*(1+GP$5/Setup!$C$36)+IF($V385=23,N($F385),0)))</f>
        <v>0</v>
      </c>
      <c r="CU385" s="48" t="n">
        <f aca="false">MIN(AW385,(GQ384*(1+GQ$5/Setup!$C$36)+IF($V385=24,N($F385),0)))</f>
        <v>0</v>
      </c>
      <c r="CV385" s="48" t="n">
        <f aca="false">MIN(AX385,(GR384*(1+GR$5/Setup!$C$36)+IF($V385=25,N($F385),0)))</f>
        <v>0</v>
      </c>
      <c r="CW385" s="48" t="n">
        <f aca="false">MIN(AY385,(GS384*(1+GS$5/Setup!$C$36)+IF($V385=26,N($F385),0)))</f>
        <v>0</v>
      </c>
      <c r="CX385" s="48" t="n">
        <f aca="false">MIN(AZ385,(GT384*(1+GT$5/Setup!$C$36)+IF($V385=27,N($F385),0)))</f>
        <v>0</v>
      </c>
      <c r="CY385" s="48" t="n">
        <f aca="false">MIN(BA385,(GU384*(1+GU$5/Setup!$C$36)+IF($V385=28,N($F385),0)))</f>
        <v>0</v>
      </c>
      <c r="CZ385" s="48" t="n">
        <f aca="false">MIN(BB385,(GV384*(1+GV$5/Setup!$C$36)+IF($V385=29,N($F385),0)))</f>
        <v>0</v>
      </c>
      <c r="DA385" s="48" t="n">
        <f aca="false">MIN(BC385,(GW384*(1+GW$5/Setup!$C$36)+IF($V385=30,N($F385),0)))</f>
        <v>0</v>
      </c>
      <c r="DB385" s="48" t="n">
        <f aca="false">MIN(BD385,(GX384*(1+GX$5/Setup!$C$36)+IF($V385=31,N($F385),0)))</f>
        <v>0</v>
      </c>
      <c r="DC385" s="48" t="n">
        <f aca="false">MIN(BE385,(GY384*(1+GY$5/Setup!$C$36)+IF($V385=32,N($F385),0)))</f>
        <v>0</v>
      </c>
      <c r="DD385" s="48" t="n">
        <f aca="false">MIN(BF385,(GZ384*(1+GZ$5/Setup!$C$36)+IF($V385=33,N($F385),0)))</f>
        <v>0</v>
      </c>
      <c r="DE385" s="48" t="n">
        <f aca="false">MIN(BG385,(HA384*(1+HA$5/Setup!$C$36)+IF($V385=34,N($F385),0)))</f>
        <v>0</v>
      </c>
      <c r="DF385" s="48" t="n">
        <f aca="false">MIN(BH385,(HB384*(1+HB$5/Setup!$C$36)+IF($V385=35,N($F385),0)))</f>
        <v>0</v>
      </c>
      <c r="DG385" s="48" t="n">
        <f aca="false">MIN(BI385,(HC384*(1+HC$5/Setup!$C$36)+IF($V385=36,N($F385),0)))</f>
        <v>0</v>
      </c>
      <c r="DH385" s="48" t="n">
        <f aca="false">MIN(BJ385,(HD384*(1+HD$5/Setup!$C$36)+IF($V385=37,N($F385),0)))</f>
        <v>0</v>
      </c>
      <c r="DI385" s="48" t="n">
        <f aca="false">MIN(BK385,(HE384*(1+HE$5/Setup!$C$36)+IF($V385=38,N($F385),0)))</f>
        <v>0</v>
      </c>
      <c r="DJ385" s="48" t="n">
        <f aca="false">MIN(BL385,(HF384*(1+HF$5/Setup!$C$36)+IF($V385=39,N($F385),0)))</f>
        <v>0</v>
      </c>
      <c r="DK385" s="48" t="n">
        <f aca="false">MIN(BM385,(HG384*(1+HG$5/Setup!$C$36)+IF($V385=40,N($F385),0)))</f>
        <v>0</v>
      </c>
      <c r="DL385" s="48" t="n">
        <f aca="false">MIN(BN385,(HH384*(1+HH$5/Setup!$C$36)+IF($V385=41,N($F385),0)))</f>
        <v>0</v>
      </c>
      <c r="DM385" s="48" t="n">
        <f aca="false">MIN(BO385,(HI384*(1+HI$5/Setup!$C$36)+IF($V385=42,N($F385),0)))</f>
        <v>0</v>
      </c>
      <c r="DN385" s="48" t="n">
        <f aca="false">MIN(BP385,(HJ384*(1+HJ$5/Setup!$C$36)+IF($V385=43,N($F385),0)))</f>
        <v>0</v>
      </c>
      <c r="DO385" s="48" t="n">
        <f aca="false">MIN(BQ385,(HK384*(1+HK$5/Setup!$C$36)+IF($V385=44,N($F385),0)))</f>
        <v>0</v>
      </c>
      <c r="DP385" s="48" t="n">
        <f aca="false">MIN(BR385,(HL384*(1+HL$5/Setup!$C$36)+IF($V385=45,N($F385),0)))</f>
        <v>0</v>
      </c>
      <c r="DQ385" s="48" t="n">
        <f aca="false">MIN(BS385,(HM384*(1+HM$5/Setup!$C$36)+IF($V385=46,N($F385),0)))</f>
        <v>0</v>
      </c>
      <c r="DR385" s="48" t="n">
        <f aca="false">MIN(BT385,(HN384*(1+HN$5/Setup!$C$36)+IF($V385=47,N($F385),0)))</f>
        <v>0</v>
      </c>
      <c r="DS385" s="48" t="n">
        <f aca="false">MIN(BU385,(HO384*(1+HO$5/Setup!$C$36)+IF($V385=48,N($F385),0)))</f>
        <v>0</v>
      </c>
      <c r="DT385" s="48" t="n">
        <f aca="false">MIN(BV385,(HP384*(1+HP$5/Setup!$C$36)+IF($V385=49,N($F385),0)))</f>
        <v>0</v>
      </c>
      <c r="DU385" s="48" t="n">
        <f aca="false">MIN(BW385,(HQ384*(1+HQ$5/Setup!$C$36)+IF($V385=50,N($F385),0)))</f>
        <v>0</v>
      </c>
      <c r="DV385" s="48" t="n">
        <f aca="false">MIN(MAX((FT384*(1+FT$5/Setup!$C$36)+IF($V385=1,N($F385),0))-BX385,0),MAX($P385-0,0))</f>
        <v>0</v>
      </c>
      <c r="DW385" s="48" t="n">
        <f aca="false">MIN(MAX((FU384*(1+FU$5/Setup!$C$36)+IF($V385=2,N($F385),0))-BY385,0),MAX($P385-SUM(DV385:DV385),0))</f>
        <v>0</v>
      </c>
      <c r="DX385" s="48" t="n">
        <f aca="false">MIN(MAX((FV384*(1+FV$5/Setup!$C$36)+IF($V385=3,N($F385),0))-BZ385,0),MAX($P385-SUM(DV385:DW385),0))</f>
        <v>0</v>
      </c>
      <c r="DY385" s="48" t="n">
        <f aca="false">MIN(MAX((FW384*(1+FW$5/Setup!$C$36)+IF($V385=4,N($F385),0))-CA385,0),MAX($P385-SUM(DV385:DX385),0))</f>
        <v>0</v>
      </c>
      <c r="DZ385" s="48" t="n">
        <f aca="false">MIN(MAX((FX384*(1+FX$5/Setup!$C$36)+IF($V385=5,N($F385),0))-CB385,0),MAX($P385-SUM(DV385:DY385),0))</f>
        <v>0</v>
      </c>
      <c r="EA385" s="48" t="n">
        <f aca="false">MIN(MAX((FY384*(1+FY$5/Setup!$C$36)+IF($V385=6,N($F385),0))-CC385,0),MAX($P385-SUM(DV385:DZ385),0))</f>
        <v>0</v>
      </c>
      <c r="EB385" s="48" t="n">
        <f aca="false">MIN(MAX((FZ384*(1+FZ$5/Setup!$C$36)+IF($V385=7,N($F385),0))-CD385,0),MAX($P385-SUM(DV385:EA385),0))</f>
        <v>0</v>
      </c>
      <c r="EC385" s="48" t="n">
        <f aca="false">MIN(MAX((GA384*(1+GA$5/Setup!$C$36)+IF($V385=8,N($F385),0))-CE385,0),MAX($P385-SUM(DV385:EB385),0))</f>
        <v>0</v>
      </c>
      <c r="ED385" s="48" t="n">
        <f aca="false">MIN(MAX((GB384*(1+GB$5/Setup!$C$36)+IF($V385=9,N($F385),0))-CF385,0),MAX($P385-SUM(DV385:EC385),0))</f>
        <v>0</v>
      </c>
      <c r="EE385" s="48" t="n">
        <f aca="false">MIN(MAX((GC384*(1+GC$5/Setup!$C$36)+IF($V385=10,N($F385),0))-CG385,0),MAX($P385-SUM(DV385:ED385),0))</f>
        <v>0</v>
      </c>
      <c r="EF385" s="48" t="n">
        <f aca="false">MIN(MAX((GD384*(1+GD$5/Setup!$C$36)+IF($V385=11,N($F385),0))-CH385,0),MAX($P385-SUM(DV385:EE385),0))</f>
        <v>0</v>
      </c>
      <c r="EG385" s="48" t="n">
        <f aca="false">MIN(MAX((GE384*(1+GE$5/Setup!$C$36)+IF($V385=12,N($F385),0))-CI385,0),MAX($P385-SUM(DV385:EF385),0))</f>
        <v>0</v>
      </c>
      <c r="EH385" s="48" t="n">
        <f aca="false">MIN(MAX((GF384*(1+GF$5/Setup!$C$36)+IF($V385=13,N($F385),0))-CJ385,0),MAX($P385-SUM(DV385:EG385),0))</f>
        <v>0</v>
      </c>
      <c r="EI385" s="48" t="n">
        <f aca="false">MIN(MAX((GG384*(1+GG$5/Setup!$C$36)+IF($V385=14,N($F385),0))-CK385,0),MAX($P385-SUM(DV385:EH385),0))</f>
        <v>0</v>
      </c>
      <c r="EJ385" s="48" t="n">
        <f aca="false">MIN(MAX((GH384*(1+GH$5/Setup!$C$36)+IF($V385=15,N($F385),0))-CL385,0),MAX($P385-SUM(DV385:EI385),0))</f>
        <v>0</v>
      </c>
      <c r="EK385" s="48" t="n">
        <f aca="false">MIN(MAX((GI384*(1+GI$5/Setup!$C$36)+IF($V385=16,N($F385),0))-CM385,0),MAX($P385-SUM(DV385:EJ385),0))</f>
        <v>0</v>
      </c>
      <c r="EL385" s="48" t="n">
        <f aca="false">MIN(MAX((GJ384*(1+GJ$5/Setup!$C$36)+IF($V385=17,N($F385),0))-CN385,0),MAX($P385-SUM(DV385:EK385),0))</f>
        <v>0</v>
      </c>
      <c r="EM385" s="48" t="n">
        <f aca="false">MIN(MAX((GK384*(1+GK$5/Setup!$C$36)+IF($V385=18,N($F385),0))-CO385,0),MAX($P385-SUM(DV385:EL385),0))</f>
        <v>0</v>
      </c>
      <c r="EN385" s="48" t="n">
        <f aca="false">MIN(MAX((GL384*(1+GL$5/Setup!$C$36)+IF($V385=19,N($F385),0))-CP385,0),MAX($P385-SUM(DV385:EM385),0))</f>
        <v>0</v>
      </c>
      <c r="EO385" s="48" t="n">
        <f aca="false">MIN(MAX((GM384*(1+GM$5/Setup!$C$36)+IF($V385=20,N($F385),0))-CQ385,0),MAX($P385-SUM(DV385:EN385),0))</f>
        <v>0</v>
      </c>
      <c r="EP385" s="48" t="n">
        <f aca="false">MIN(MAX((GN384*(1+GN$5/Setup!$C$36)+IF($V385=21,N($F385),0))-CR385,0),MAX($P385-SUM(DV385:EO385),0))</f>
        <v>0</v>
      </c>
      <c r="EQ385" s="48" t="n">
        <f aca="false">MIN(MAX((GO384*(1+GO$5/Setup!$C$36)+IF($V385=22,N($F385),0))-CS385,0),MAX($P385-SUM(DV385:EP385),0))</f>
        <v>0</v>
      </c>
      <c r="ER385" s="48" t="n">
        <f aca="false">MIN(MAX((GP384*(1+GP$5/Setup!$C$36)+IF($V385=23,N($F385),0))-CT385,0),MAX($P385-SUM(DV385:EQ385),0))</f>
        <v>0</v>
      </c>
      <c r="ES385" s="48" t="n">
        <f aca="false">MIN(MAX((GQ384*(1+GQ$5/Setup!$C$36)+IF($V385=24,N($F385),0))-CU385,0),MAX($P385-SUM(DV385:ER385),0))</f>
        <v>0</v>
      </c>
      <c r="ET385" s="48" t="n">
        <f aca="false">MIN(MAX((GR384*(1+GR$5/Setup!$C$36)+IF($V385=25,N($F385),0))-CV385,0),MAX($P385-SUM(DV385:ES385),0))</f>
        <v>0</v>
      </c>
      <c r="EU385" s="48" t="n">
        <f aca="false">MIN(MAX((GS384*(1+GS$5/Setup!$C$36)+IF($V385=26,N($F385),0))-CW385,0),MAX($P385-SUM(DV385:ET385),0))</f>
        <v>0</v>
      </c>
      <c r="EV385" s="48" t="n">
        <f aca="false">MIN(MAX((GT384*(1+GT$5/Setup!$C$36)+IF($V385=27,N($F385),0))-CX385,0),MAX($P385-SUM(DV385:EU385),0))</f>
        <v>0</v>
      </c>
      <c r="EW385" s="48" t="n">
        <f aca="false">MIN(MAX((GU384*(1+GU$5/Setup!$C$36)+IF($V385=28,N($F385),0))-CY385,0),MAX($P385-SUM(DV385:EV385),0))</f>
        <v>0</v>
      </c>
      <c r="EX385" s="48" t="n">
        <f aca="false">MIN(MAX((GV384*(1+GV$5/Setup!$C$36)+IF($V385=29,N($F385),0))-CZ385,0),MAX($P385-SUM(DV385:EW385),0))</f>
        <v>0</v>
      </c>
      <c r="EY385" s="48" t="n">
        <f aca="false">MIN(MAX((GW384*(1+GW$5/Setup!$C$36)+IF($V385=30,N($F385),0))-DA385,0),MAX($P385-SUM(DV385:EX385),0))</f>
        <v>0</v>
      </c>
      <c r="EZ385" s="48" t="n">
        <f aca="false">MIN(MAX((GX384*(1+GX$5/Setup!$C$36)+IF($V385=31,N($F385),0))-DB385,0),MAX($P385-SUM(DV385:EY385),0))</f>
        <v>0</v>
      </c>
      <c r="FA385" s="48" t="n">
        <f aca="false">MIN(MAX((GY384*(1+GY$5/Setup!$C$36)+IF($V385=32,N($F385),0))-DC385,0),MAX($P385-SUM(DV385:EZ385),0))</f>
        <v>0</v>
      </c>
      <c r="FB385" s="48" t="n">
        <f aca="false">MIN(MAX((GZ384*(1+GZ$5/Setup!$C$36)+IF($V385=33,N($F385),0))-DD385,0),MAX($P385-SUM(DV385:FA385),0))</f>
        <v>0</v>
      </c>
      <c r="FC385" s="48" t="n">
        <f aca="false">MIN(MAX((HA384*(1+HA$5/Setup!$C$36)+IF($V385=34,N($F385),0))-DE385,0),MAX($P385-SUM(DV385:FB385),0))</f>
        <v>0</v>
      </c>
      <c r="FD385" s="48" t="n">
        <f aca="false">MIN(MAX((HB384*(1+HB$5/Setup!$C$36)+IF($V385=35,N($F385),0))-DF385,0),MAX($P385-SUM(DV385:FC385),0))</f>
        <v>0</v>
      </c>
      <c r="FE385" s="48" t="n">
        <f aca="false">MIN(MAX((HC384*(1+HC$5/Setup!$C$36)+IF($V385=36,N($F385),0))-DG385,0),MAX($P385-SUM(DV385:FD385),0))</f>
        <v>0</v>
      </c>
      <c r="FF385" s="48" t="n">
        <f aca="false">MIN(MAX((HD384*(1+HD$5/Setup!$C$36)+IF($V385=37,N($F385),0))-DH385,0),MAX($P385-SUM(DV385:FE385),0))</f>
        <v>0</v>
      </c>
      <c r="FG385" s="48" t="n">
        <f aca="false">MIN(MAX((HE384*(1+HE$5/Setup!$C$36)+IF($V385=38,N($F385),0))-DI385,0),MAX($P385-SUM(DV385:FF385),0))</f>
        <v>0</v>
      </c>
      <c r="FH385" s="48" t="n">
        <f aca="false">MIN(MAX((HF384*(1+HF$5/Setup!$C$36)+IF($V385=39,N($F385),0))-DJ385,0),MAX($P385-SUM(DV385:FG385),0))</f>
        <v>0</v>
      </c>
      <c r="FI385" s="48" t="n">
        <f aca="false">MIN(MAX((HG384*(1+HG$5/Setup!$C$36)+IF($V385=40,N($F385),0))-DK385,0),MAX($P385-SUM(DV385:FH385),0))</f>
        <v>0</v>
      </c>
      <c r="FJ385" s="48" t="n">
        <f aca="false">MIN(MAX((HH384*(1+HH$5/Setup!$C$36)+IF($V385=41,N($F385),0))-DL385,0),MAX($P385-SUM(DV385:FI385),0))</f>
        <v>0</v>
      </c>
      <c r="FK385" s="48" t="n">
        <f aca="false">MIN(MAX((HI384*(1+HI$5/Setup!$C$36)+IF($V385=42,N($F385),0))-DM385,0),MAX($P385-SUM(DV385:FJ385),0))</f>
        <v>0</v>
      </c>
      <c r="FL385" s="48" t="n">
        <f aca="false">MIN(MAX((HJ384*(1+HJ$5/Setup!$C$36)+IF($V385=43,N($F385),0))-DN385,0),MAX($P385-SUM(DV385:FK385),0))</f>
        <v>0</v>
      </c>
      <c r="FM385" s="48" t="n">
        <f aca="false">MIN(MAX((HK384*(1+HK$5/Setup!$C$36)+IF($V385=44,N($F385),0))-DO385,0),MAX($P385-SUM(DV385:FL385),0))</f>
        <v>0</v>
      </c>
      <c r="FN385" s="48" t="n">
        <f aca="false">MIN(MAX((HL384*(1+HL$5/Setup!$C$36)+IF($V385=45,N($F385),0))-DP385,0),MAX($P385-SUM(DV385:FM385),0))</f>
        <v>0</v>
      </c>
      <c r="FO385" s="48" t="n">
        <f aca="false">MIN(MAX((HM384*(1+HM$5/Setup!$C$36)+IF($V385=46,N($F385),0))-DQ385,0),MAX($P385-SUM(DV385:FN385),0))</f>
        <v>0</v>
      </c>
      <c r="FP385" s="48" t="n">
        <f aca="false">MIN(MAX((HN384*(1+HN$5/Setup!$C$36)+IF($V385=47,N($F385),0))-DR385,0),MAX($P385-SUM(DV385:FO385),0))</f>
        <v>0</v>
      </c>
      <c r="FQ385" s="48" t="n">
        <f aca="false">MIN(MAX((HO384*(1+HO$5/Setup!$C$36)+IF($V385=48,N($F385),0))-DS385,0),MAX($P385-SUM(DV385:FP385),0))</f>
        <v>0</v>
      </c>
      <c r="FR385" s="48" t="n">
        <f aca="false">MIN(MAX((HP384*(1+HP$5/Setup!$C$36)+IF($V385=49,N($F385),0))-DT385,0),MAX($P385-SUM(DV385:FQ385),0))</f>
        <v>0</v>
      </c>
      <c r="FS385" s="48" t="n">
        <f aca="false">MIN(MAX((HQ384*(1+HQ$5/Setup!$C$36)+IF($V385=50,N($F385),0))-DU385,0),MAX($P385-SUM(DV385:FR385),0))</f>
        <v>0</v>
      </c>
      <c r="FT385" s="48" t="n">
        <f aca="false">IF((FT384*(1+FT$5/Setup!$C$36)+IF($V385=1,N($F385),0))-BX385-DV385&lt;0.005,0,(FT384*(1+FT$5/Setup!$C$36)+IF($V385=1,N($F385),0))-BX385-DV385)</f>
        <v>0</v>
      </c>
      <c r="FU385" s="48" t="n">
        <f aca="false">IF((FU384*(1+FU$5/Setup!$C$36)+IF($V385=2,N($F385),0))-BY385-DW385&lt;0.005,0,(FU384*(1+FU$5/Setup!$C$36)+IF($V385=2,N($F385),0))-BY385-DW385)</f>
        <v>0</v>
      </c>
      <c r="FV385" s="48" t="n">
        <f aca="false">IF((FV384*(1+FV$5/Setup!$C$36)+IF($V385=3,N($F385),0))-BZ385-DX385&lt;0.005,0,(FV384*(1+FV$5/Setup!$C$36)+IF($V385=3,N($F385),0))-BZ385-DX385)</f>
        <v>0</v>
      </c>
      <c r="FW385" s="48" t="n">
        <f aca="false">IF((FW384*(1+FW$5/Setup!$C$36)+IF($V385=4,N($F385),0))-CA385-DY385&lt;0.005,0,(FW384*(1+FW$5/Setup!$C$36)+IF($V385=4,N($F385),0))-CA385-DY385)</f>
        <v>0</v>
      </c>
      <c r="FX385" s="48" t="n">
        <f aca="false">IF((FX384*(1+FX$5/Setup!$C$36)+IF($V385=5,N($F385),0))-CB385-DZ385&lt;0.005,0,(FX384*(1+FX$5/Setup!$C$36)+IF($V385=5,N($F385),0))-CB385-DZ385)</f>
        <v>0</v>
      </c>
      <c r="FY385" s="48" t="n">
        <f aca="false">IF((FY384*(1+FY$5/Setup!$C$36)+IF($V385=6,N($F385),0))-CC385-EA385&lt;0.005,0,(FY384*(1+FY$5/Setup!$C$36)+IF($V385=6,N($F385),0))-CC385-EA385)</f>
        <v>0</v>
      </c>
      <c r="FZ385" s="48" t="n">
        <f aca="false">IF((FZ384*(1+FZ$5/Setup!$C$36)+IF($V385=7,N($F385),0))-CD385-EB385&lt;0.005,0,(FZ384*(1+FZ$5/Setup!$C$36)+IF($V385=7,N($F385),0))-CD385-EB385)</f>
        <v>0</v>
      </c>
      <c r="GA385" s="48" t="n">
        <f aca="false">IF((GA384*(1+GA$5/Setup!$C$36)+IF($V385=8,N($F385),0))-CE385-EC385&lt;0.005,0,(GA384*(1+GA$5/Setup!$C$36)+IF($V385=8,N($F385),0))-CE385-EC385)</f>
        <v>0</v>
      </c>
      <c r="GB385" s="48" t="n">
        <f aca="false">IF((GB384*(1+GB$5/Setup!$C$36)+IF($V385=9,N($F385),0))-CF385-ED385&lt;0.005,0,(GB384*(1+GB$5/Setup!$C$36)+IF($V385=9,N($F385),0))-CF385-ED385)</f>
        <v>0</v>
      </c>
      <c r="GC385" s="48" t="n">
        <f aca="false">IF((GC384*(1+GC$5/Setup!$C$36)+IF($V385=10,N($F385),0))-CG385-EE385&lt;0.005,0,(GC384*(1+GC$5/Setup!$C$36)+IF($V385=10,N($F385),0))-CG385-EE385)</f>
        <v>0</v>
      </c>
      <c r="GD385" s="48" t="n">
        <f aca="false">IF((GD384*(1+GD$5/Setup!$C$36)+IF($V385=11,N($F385),0))-CH385-EF385&lt;0.005,0,(GD384*(1+GD$5/Setup!$C$36)+IF($V385=11,N($F385),0))-CH385-EF385)</f>
        <v>0</v>
      </c>
      <c r="GE385" s="48" t="n">
        <f aca="false">IF((GE384*(1+GE$5/Setup!$C$36)+IF($V385=12,N($F385),0))-CI385-EG385&lt;0.005,0,(GE384*(1+GE$5/Setup!$C$36)+IF($V385=12,N($F385),0))-CI385-EG385)</f>
        <v>0</v>
      </c>
      <c r="GF385" s="48" t="n">
        <f aca="false">IF((GF384*(1+GF$5/Setup!$C$36)+IF($V385=13,N($F385),0))-CJ385-EH385&lt;0.005,0,(GF384*(1+GF$5/Setup!$C$36)+IF($V385=13,N($F385),0))-CJ385-EH385)</f>
        <v>0</v>
      </c>
      <c r="GG385" s="48" t="n">
        <f aca="false">IF((GG384*(1+GG$5/Setup!$C$36)+IF($V385=14,N($F385),0))-CK385-EI385&lt;0.005,0,(GG384*(1+GG$5/Setup!$C$36)+IF($V385=14,N($F385),0))-CK385-EI385)</f>
        <v>0</v>
      </c>
      <c r="GH385" s="48" t="n">
        <f aca="false">IF((GH384*(1+GH$5/Setup!$C$36)+IF($V385=15,N($F385),0))-CL385-EJ385&lt;0.005,0,(GH384*(1+GH$5/Setup!$C$36)+IF($V385=15,N($F385),0))-CL385-EJ385)</f>
        <v>0</v>
      </c>
      <c r="GI385" s="48" t="n">
        <f aca="false">IF((GI384*(1+GI$5/Setup!$C$36)+IF($V385=16,N($F385),0))-CM385-EK385&lt;0.005,0,(GI384*(1+GI$5/Setup!$C$36)+IF($V385=16,N($F385),0))-CM385-EK385)</f>
        <v>0</v>
      </c>
      <c r="GJ385" s="48" t="n">
        <f aca="false">IF((GJ384*(1+GJ$5/Setup!$C$36)+IF($V385=17,N($F385),0))-CN385-EL385&lt;0.005,0,(GJ384*(1+GJ$5/Setup!$C$36)+IF($V385=17,N($F385),0))-CN385-EL385)</f>
        <v>0</v>
      </c>
      <c r="GK385" s="48" t="n">
        <f aca="false">IF((GK384*(1+GK$5/Setup!$C$36)+IF($V385=18,N($F385),0))-CO385-EM385&lt;0.005,0,(GK384*(1+GK$5/Setup!$C$36)+IF($V385=18,N($F385),0))-CO385-EM385)</f>
        <v>0</v>
      </c>
      <c r="GL385" s="48" t="n">
        <f aca="false">IF((GL384*(1+GL$5/Setup!$C$36)+IF($V385=19,N($F385),0))-CP385-EN385&lt;0.005,0,(GL384*(1+GL$5/Setup!$C$36)+IF($V385=19,N($F385),0))-CP385-EN385)</f>
        <v>0</v>
      </c>
      <c r="GM385" s="48" t="n">
        <f aca="false">IF((GM384*(1+GM$5/Setup!$C$36)+IF($V385=20,N($F385),0))-CQ385-EO385&lt;0.005,0,(GM384*(1+GM$5/Setup!$C$36)+IF($V385=20,N($F385),0))-CQ385-EO385)</f>
        <v>0</v>
      </c>
      <c r="GN385" s="48" t="n">
        <f aca="false">IF((GN384*(1+GN$5/Setup!$C$36)+IF($V385=21,N($F385),0))-CR385-EP385&lt;0.005,0,(GN384*(1+GN$5/Setup!$C$36)+IF($V385=21,N($F385),0))-CR385-EP385)</f>
        <v>0</v>
      </c>
      <c r="GO385" s="48" t="n">
        <f aca="false">IF((GO384*(1+GO$5/Setup!$C$36)+IF($V385=22,N($F385),0))-CS385-EQ385&lt;0.005,0,(GO384*(1+GO$5/Setup!$C$36)+IF($V385=22,N($F385),0))-CS385-EQ385)</f>
        <v>0</v>
      </c>
      <c r="GP385" s="48" t="n">
        <f aca="false">IF((GP384*(1+GP$5/Setup!$C$36)+IF($V385=23,N($F385),0))-CT385-ER385&lt;0.005,0,(GP384*(1+GP$5/Setup!$C$36)+IF($V385=23,N($F385),0))-CT385-ER385)</f>
        <v>0</v>
      </c>
      <c r="GQ385" s="48" t="n">
        <f aca="false">IF((GQ384*(1+GQ$5/Setup!$C$36)+IF($V385=24,N($F385),0))-CU385-ES385&lt;0.005,0,(GQ384*(1+GQ$5/Setup!$C$36)+IF($V385=24,N($F385),0))-CU385-ES385)</f>
        <v>0</v>
      </c>
      <c r="GR385" s="48" t="n">
        <f aca="false">IF((GR384*(1+GR$5/Setup!$C$36)+IF($V385=25,N($F385),0))-CV385-ET385&lt;0.005,0,(GR384*(1+GR$5/Setup!$C$36)+IF($V385=25,N($F385),0))-CV385-ET385)</f>
        <v>0</v>
      </c>
      <c r="GS385" s="48" t="n">
        <f aca="false">IF((GS384*(1+GS$5/Setup!$C$36)+IF($V385=26,N($F385),0))-CW385-EU385&lt;0.005,0,(GS384*(1+GS$5/Setup!$C$36)+IF($V385=26,N($F385),0))-CW385-EU385)</f>
        <v>0</v>
      </c>
      <c r="GT385" s="48" t="n">
        <f aca="false">IF((GT384*(1+GT$5/Setup!$C$36)+IF($V385=27,N($F385),0))-CX385-EV385&lt;0.005,0,(GT384*(1+GT$5/Setup!$C$36)+IF($V385=27,N($F385),0))-CX385-EV385)</f>
        <v>0</v>
      </c>
      <c r="GU385" s="48" t="n">
        <f aca="false">IF((GU384*(1+GU$5/Setup!$C$36)+IF($V385=28,N($F385),0))-CY385-EW385&lt;0.005,0,(GU384*(1+GU$5/Setup!$C$36)+IF($V385=28,N($F385),0))-CY385-EW385)</f>
        <v>0</v>
      </c>
      <c r="GV385" s="48" t="n">
        <f aca="false">IF((GV384*(1+GV$5/Setup!$C$36)+IF($V385=29,N($F385),0))-CZ385-EX385&lt;0.005,0,(GV384*(1+GV$5/Setup!$C$36)+IF($V385=29,N($F385),0))-CZ385-EX385)</f>
        <v>0</v>
      </c>
      <c r="GW385" s="48" t="n">
        <f aca="false">IF((GW384*(1+GW$5/Setup!$C$36)+IF($V385=30,N($F385),0))-DA385-EY385&lt;0.005,0,(GW384*(1+GW$5/Setup!$C$36)+IF($V385=30,N($F385),0))-DA385-EY385)</f>
        <v>0</v>
      </c>
      <c r="GX385" s="48" t="n">
        <f aca="false">IF((GX384*(1+GX$5/Setup!$C$36)+IF($V385=31,N($F385),0))-DB385-EZ385&lt;0.005,0,(GX384*(1+GX$5/Setup!$C$36)+IF($V385=31,N($F385),0))-DB385-EZ385)</f>
        <v>0</v>
      </c>
      <c r="GY385" s="48" t="n">
        <f aca="false">IF((GY384*(1+GY$5/Setup!$C$36)+IF($V385=32,N($F385),0))-DC385-FA385&lt;0.005,0,(GY384*(1+GY$5/Setup!$C$36)+IF($V385=32,N($F385),0))-DC385-FA385)</f>
        <v>0</v>
      </c>
      <c r="GZ385" s="48" t="n">
        <f aca="false">IF((GZ384*(1+GZ$5/Setup!$C$36)+IF($V385=33,N($F385),0))-DD385-FB385&lt;0.005,0,(GZ384*(1+GZ$5/Setup!$C$36)+IF($V385=33,N($F385),0))-DD385-FB385)</f>
        <v>0</v>
      </c>
      <c r="HA385" s="48" t="n">
        <f aca="false">IF((HA384*(1+HA$5/Setup!$C$36)+IF($V385=34,N($F385),0))-DE385-FC385&lt;0.005,0,(HA384*(1+HA$5/Setup!$C$36)+IF($V385=34,N($F385),0))-DE385-FC385)</f>
        <v>0</v>
      </c>
      <c r="HB385" s="48" t="n">
        <f aca="false">IF((HB384*(1+HB$5/Setup!$C$36)+IF($V385=35,N($F385),0))-DF385-FD385&lt;0.005,0,(HB384*(1+HB$5/Setup!$C$36)+IF($V385=35,N($F385),0))-DF385-FD385)</f>
        <v>0</v>
      </c>
      <c r="HC385" s="48" t="n">
        <f aca="false">IF((HC384*(1+HC$5/Setup!$C$36)+IF($V385=36,N($F385),0))-DG385-FE385&lt;0.005,0,(HC384*(1+HC$5/Setup!$C$36)+IF($V385=36,N($F385),0))-DG385-FE385)</f>
        <v>0</v>
      </c>
      <c r="HD385" s="48" t="n">
        <f aca="false">IF((HD384*(1+HD$5/Setup!$C$36)+IF($V385=37,N($F385),0))-DH385-FF385&lt;0.005,0,(HD384*(1+HD$5/Setup!$C$36)+IF($V385=37,N($F385),0))-DH385-FF385)</f>
        <v>0</v>
      </c>
      <c r="HE385" s="48" t="n">
        <f aca="false">IF((HE384*(1+HE$5/Setup!$C$36)+IF($V385=38,N($F385),0))-DI385-FG385&lt;0.005,0,(HE384*(1+HE$5/Setup!$C$36)+IF($V385=38,N($F385),0))-DI385-FG385)</f>
        <v>0</v>
      </c>
      <c r="HF385" s="48" t="n">
        <f aca="false">IF((HF384*(1+HF$5/Setup!$C$36)+IF($V385=39,N($F385),0))-DJ385-FH385&lt;0.005,0,(HF384*(1+HF$5/Setup!$C$36)+IF($V385=39,N($F385),0))-DJ385-FH385)</f>
        <v>0</v>
      </c>
      <c r="HG385" s="48" t="n">
        <f aca="false">IF((HG384*(1+HG$5/Setup!$C$36)+IF($V385=40,N($F385),0))-DK385-FI385&lt;0.005,0,(HG384*(1+HG$5/Setup!$C$36)+IF($V385=40,N($F385),0))-DK385-FI385)</f>
        <v>0</v>
      </c>
      <c r="HH385" s="48" t="n">
        <f aca="false">IF((HH384*(1+HH$5/Setup!$C$36)+IF($V385=41,N($F385),0))-DL385-FJ385&lt;0.005,0,(HH384*(1+HH$5/Setup!$C$36)+IF($V385=41,N($F385),0))-DL385-FJ385)</f>
        <v>0</v>
      </c>
      <c r="HI385" s="48" t="n">
        <f aca="false">IF((HI384*(1+HI$5/Setup!$C$36)+IF($V385=42,N($F385),0))-DM385-FK385&lt;0.005,0,(HI384*(1+HI$5/Setup!$C$36)+IF($V385=42,N($F385),0))-DM385-FK385)</f>
        <v>0</v>
      </c>
      <c r="HJ385" s="48" t="n">
        <f aca="false">IF((HJ384*(1+HJ$5/Setup!$C$36)+IF($V385=43,N($F385),0))-DN385-FL385&lt;0.005,0,(HJ384*(1+HJ$5/Setup!$C$36)+IF($V385=43,N($F385),0))-DN385-FL385)</f>
        <v>0</v>
      </c>
      <c r="HK385" s="48" t="n">
        <f aca="false">IF((HK384*(1+HK$5/Setup!$C$36)+IF($V385=44,N($F385),0))-DO385-FM385&lt;0.005,0,(HK384*(1+HK$5/Setup!$C$36)+IF($V385=44,N($F385),0))-DO385-FM385)</f>
        <v>0</v>
      </c>
      <c r="HL385" s="48" t="n">
        <f aca="false">IF((HL384*(1+HL$5/Setup!$C$36)+IF($V385=45,N($F385),0))-DP385-FN385&lt;0.005,0,(HL384*(1+HL$5/Setup!$C$36)+IF($V385=45,N($F385),0))-DP385-FN385)</f>
        <v>0</v>
      </c>
      <c r="HM385" s="48" t="n">
        <f aca="false">IF((HM384*(1+HM$5/Setup!$C$36)+IF($V385=46,N($F385),0))-DQ385-FO385&lt;0.005,0,(HM384*(1+HM$5/Setup!$C$36)+IF($V385=46,N($F385),0))-DQ385-FO385)</f>
        <v>0</v>
      </c>
      <c r="HN385" s="48" t="n">
        <f aca="false">IF((HN384*(1+HN$5/Setup!$C$36)+IF($V385=47,N($F385),0))-DR385-FP385&lt;0.005,0,(HN384*(1+HN$5/Setup!$C$36)+IF($V385=47,N($F385),0))-DR385-FP385)</f>
        <v>0</v>
      </c>
      <c r="HO385" s="48" t="n">
        <f aca="false">IF((HO384*(1+HO$5/Setup!$C$36)+IF($V385=48,N($F385),0))-DS385-FQ385&lt;0.005,0,(HO384*(1+HO$5/Setup!$C$36)+IF($V385=48,N($F385),0))-DS385-FQ385)</f>
        <v>0</v>
      </c>
      <c r="HP385" s="48" t="n">
        <f aca="false">IF((HP384*(1+HP$5/Setup!$C$36)+IF($V385=49,N($F385),0))-DT385-FR385&lt;0.005,0,(HP384*(1+HP$5/Setup!$C$36)+IF($V385=49,N($F385),0))-DT385-FR385)</f>
        <v>0</v>
      </c>
      <c r="HQ385" s="48" t="n">
        <f aca="false">IF((HQ384*(1+HQ$5/Setup!$C$36)+IF($V385=50,N($F385),0))-DU385-FS385&lt;0.005,0,(HQ384*(1+HQ$5/Setup!$C$36)+IF($V385=50,N($F385),0))-DU385-FS385)</f>
        <v>0</v>
      </c>
    </row>
    <row r="386" customFormat="false" ht="15" hidden="false" customHeight="false" outlineLevel="0" collapsed="false">
      <c r="A386" s="44" t="n">
        <v>378</v>
      </c>
      <c r="B386" s="45" t="n">
        <f aca="false">IF(Setup!$C$7="Every month",EDATE(Setup!$C$8,($A386-1)),IF(Setup!$C$7="Twice a month",DATE(YEAR(Setup!$C$8),MONTH(Setup!$C$8)+INT((($A386-1)+Setup!$C$41)/2),MIN(IF(MOD(($A386-1)+Setup!$C$41,2)=0,Setup!$C$39,Setup!$C$40),DAY(EOMONTH(DATE(YEAR(Setup!$C$8),MONTH(Setup!$C$8)+INT((($A386-1)+Setup!$C$41)/2),1),0)))),Setup!$C$8+($A386-1)*IF(Setup!$C$7="Every week",7,14)))</f>
        <v>51603</v>
      </c>
      <c r="C386" s="45" t="n">
        <f aca="false">IF(Setup!$C$7="Every month",EDATE(Setup!$C$8,$A386),IF(Setup!$C$7="Twice a month",DATE(YEAR(Setup!$C$8),MONTH(Setup!$C$8)+INT(($A386+Setup!$C$41)/2),MIN(IF(MOD($A386+Setup!$C$41,2)=0,Setup!$C$39,Setup!$C$40),DAY(EOMONTH(DATE(YEAR(Setup!$C$8),MONTH(Setup!$C$8)+INT(($A386+Setup!$C$41)/2),1),0)))),Setup!$C$8+$A386*IF(Setup!$C$7="Every week",7,14)))</f>
        <v>51617</v>
      </c>
      <c r="D386" s="46"/>
      <c r="E386" s="47"/>
      <c r="F386" s="47"/>
      <c r="G386" s="47"/>
      <c r="H386" s="47"/>
      <c r="I386" s="48" t="n">
        <f aca="false">N(Setup!$C$11)+N(E386)</f>
        <v>100</v>
      </c>
      <c r="J386" s="48" t="n">
        <f aca="false">MIN(Setup!$C$37,MAX(I386,0))</f>
        <v>9.23076923076923</v>
      </c>
      <c r="K386" s="48" t="n">
        <f aca="false">MIN(MAX(N(Setup!$C$14)-L385,0),MAX(I386-J386,0))</f>
        <v>0</v>
      </c>
      <c r="L386" s="48" t="n">
        <f aca="false">L385+K386-N(G386)</f>
        <v>500</v>
      </c>
      <c r="M386" s="48" t="n">
        <f aca="false">M385+J386-N(H386)</f>
        <v>3489.23076923075</v>
      </c>
      <c r="N386" s="48" t="n">
        <f aca="false">SUM(BX386:DU386)</f>
        <v>0</v>
      </c>
      <c r="O386" s="48" t="n">
        <f aca="false">SUM(Z386:BW386)-N386</f>
        <v>40</v>
      </c>
      <c r="P386" s="48" t="n">
        <f aca="false">MAX(I386-J386-K386,0)+O386</f>
        <v>130.769230769231</v>
      </c>
      <c r="Q386" s="48" t="n">
        <f aca="false">SUM(DV386:FS386)</f>
        <v>0</v>
      </c>
      <c r="R386" s="49" t="n">
        <f aca="false">N386+J386+K386+Q386</f>
        <v>9.23076923076923</v>
      </c>
      <c r="S386" s="48" t="n">
        <f aca="false">T386-T385-N(F386)+N386+Q386</f>
        <v>0</v>
      </c>
      <c r="T386" s="49" t="n">
        <f aca="false">SUM(FT386:HQ386)</f>
        <v>0</v>
      </c>
      <c r="U386" s="44" t="str">
        <f aca="false">IF(T385&lt;0.005,"",INDEX(Helpers!$C$2:$C$51,IF(_xlfn.MINIFS($DV$6:$FS$6,DV386:FS386,"&gt;0.005")=0,V386,_xlfn.MINIFS($DV$6:$FS$6,DV386:FS386,"&gt;0.005"))))</f>
        <v/>
      </c>
      <c r="V386" s="44" t="n">
        <f aca="false">IF(_xlfn.MINIFS($FT$6:$HQ$6,FT385:HQ385,"&gt;0.005")=0,1,_xlfn.MINIFS($FT$6:$HQ$6,FT385:HQ385,"&gt;0.005"))</f>
        <v>1</v>
      </c>
      <c r="W386" s="44" t="n">
        <f aca="false">IF(AND(D386&lt;&gt;"Paid",T385&gt;0.005),1,0)</f>
        <v>0</v>
      </c>
      <c r="X386" s="48" t="n">
        <f aca="false">SUMPRODUCT(((Helpers!$G$2:$G$51*(1+(Helpers!$D$2:$D$51+0.000000001)/12)^(($B386-Setup!$C$8)/(365.25/12))-Helpers!$E$2:$E$51*((1+(Helpers!$D$2:$D$51+0.000000001)/12)^(($B386-Setup!$C$8)/(365.25/12))-1)/((Helpers!$D$2:$D$51+0.000000001)/12))&gt;0)*(Helpers!$G$2:$G$51*(1+(Helpers!$D$2:$D$51+0.000000001)/12)^(($B386-Setup!$C$8)/(365.25/12))-Helpers!$E$2:$E$51*((1+(Helpers!$D$2:$D$51+0.000000001)/12)^(($B386-Setup!$C$8)/(365.25/12))-1)/((Helpers!$D$2:$D$51+0.000000001)/12)))</f>
        <v>0</v>
      </c>
      <c r="Y386" s="48"/>
      <c r="Z386" s="48" t="n">
        <f aca="false">IF(OR(N(Z$5)=0,Z$6=""),0,Z$5*((DATE(YEAR($B386),MONTH($B386),MIN(Z$6,DAY(EOMONTH($B386,0))))&gt;=$B386)*(DATE(YEAR($B386),MONTH($B386),MIN(Z$6,DAY(EOMONTH($B386,0))))&lt;$C386)+(DATE(YEAR($B386),MONTH($B386)+1,MIN(Z$6,DAY(EOMONTH($B386,1))))&gt;=$B386)*(DATE(YEAR($B386),MONTH($B386)+1,MIN(Z$6,DAY(EOMONTH($B386,1))))&lt;$C386)))</f>
        <v>0</v>
      </c>
      <c r="AA386" s="48" t="n">
        <f aca="false">IF(OR(N(AA$5)=0,AA$6=""),0,AA$5*((DATE(YEAR($B386),MONTH($B386),MIN(AA$6,DAY(EOMONTH($B386,0))))&gt;=$B386)*(DATE(YEAR($B386),MONTH($B386),MIN(AA$6,DAY(EOMONTH($B386,0))))&lt;$C386)+(DATE(YEAR($B386),MONTH($B386)+1,MIN(AA$6,DAY(EOMONTH($B386,1))))&gt;=$B386)*(DATE(YEAR($B386),MONTH($B386)+1,MIN(AA$6,DAY(EOMONTH($B386,1))))&lt;$C386)))</f>
        <v>40</v>
      </c>
      <c r="AB386" s="48" t="n">
        <f aca="false">IF(OR(N(AB$5)=0,AB$6=""),0,AB$5*((DATE(YEAR($B386),MONTH($B386),MIN(AB$6,DAY(EOMONTH($B386,0))))&gt;=$B386)*(DATE(YEAR($B386),MONTH($B386),MIN(AB$6,DAY(EOMONTH($B386,0))))&lt;$C386)+(DATE(YEAR($B386),MONTH($B386)+1,MIN(AB$6,DAY(EOMONTH($B386,1))))&gt;=$B386)*(DATE(YEAR($B386),MONTH($B386)+1,MIN(AB$6,DAY(EOMONTH($B386,1))))&lt;$C386)))</f>
        <v>0</v>
      </c>
      <c r="AC386" s="48" t="n">
        <f aca="false">IF(OR(N(AC$5)=0,AC$6=""),0,AC$5*((DATE(YEAR($B386),MONTH($B386),MIN(AC$6,DAY(EOMONTH($B386,0))))&gt;=$B386)*(DATE(YEAR($B386),MONTH($B386),MIN(AC$6,DAY(EOMONTH($B386,0))))&lt;$C386)+(DATE(YEAR($B386),MONTH($B386)+1,MIN(AC$6,DAY(EOMONTH($B386,1))))&gt;=$B386)*(DATE(YEAR($B386),MONTH($B386)+1,MIN(AC$6,DAY(EOMONTH($B386,1))))&lt;$C386)))</f>
        <v>0</v>
      </c>
      <c r="AD386" s="48" t="n">
        <f aca="false">IF(OR(N(AD$5)=0,AD$6=""),0,AD$5*((DATE(YEAR($B386),MONTH($B386),MIN(AD$6,DAY(EOMONTH($B386,0))))&gt;=$B386)*(DATE(YEAR($B386),MONTH($B386),MIN(AD$6,DAY(EOMONTH($B386,0))))&lt;$C386)+(DATE(YEAR($B386),MONTH($B386)+1,MIN(AD$6,DAY(EOMONTH($B386,1))))&gt;=$B386)*(DATE(YEAR($B386),MONTH($B386)+1,MIN(AD$6,DAY(EOMONTH($B386,1))))&lt;$C386)))</f>
        <v>0</v>
      </c>
      <c r="AE386" s="48" t="n">
        <f aca="false">IF(OR(N(AE$5)=0,AE$6=""),0,AE$5*((DATE(YEAR($B386),MONTH($B386),MIN(AE$6,DAY(EOMONTH($B386,0))))&gt;=$B386)*(DATE(YEAR($B386),MONTH($B386),MIN(AE$6,DAY(EOMONTH($B386,0))))&lt;$C386)+(DATE(YEAR($B386),MONTH($B386)+1,MIN(AE$6,DAY(EOMONTH($B386,1))))&gt;=$B386)*(DATE(YEAR($B386),MONTH($B386)+1,MIN(AE$6,DAY(EOMONTH($B386,1))))&lt;$C386)))</f>
        <v>0</v>
      </c>
      <c r="AF386" s="48" t="n">
        <f aca="false">IF(OR(N(AF$5)=0,AF$6=""),0,AF$5*((DATE(YEAR($B386),MONTH($B386),MIN(AF$6,DAY(EOMONTH($B386,0))))&gt;=$B386)*(DATE(YEAR($B386),MONTH($B386),MIN(AF$6,DAY(EOMONTH($B386,0))))&lt;$C386)+(DATE(YEAR($B386),MONTH($B386)+1,MIN(AF$6,DAY(EOMONTH($B386,1))))&gt;=$B386)*(DATE(YEAR($B386),MONTH($B386)+1,MIN(AF$6,DAY(EOMONTH($B386,1))))&lt;$C386)))</f>
        <v>0</v>
      </c>
      <c r="AG386" s="48" t="n">
        <f aca="false">IF(OR(N(AG$5)=0,AG$6=""),0,AG$5*((DATE(YEAR($B386),MONTH($B386),MIN(AG$6,DAY(EOMONTH($B386,0))))&gt;=$B386)*(DATE(YEAR($B386),MONTH($B386),MIN(AG$6,DAY(EOMONTH($B386,0))))&lt;$C386)+(DATE(YEAR($B386),MONTH($B386)+1,MIN(AG$6,DAY(EOMONTH($B386,1))))&gt;=$B386)*(DATE(YEAR($B386),MONTH($B386)+1,MIN(AG$6,DAY(EOMONTH($B386,1))))&lt;$C386)))</f>
        <v>0</v>
      </c>
      <c r="AH386" s="48" t="n">
        <f aca="false">IF(OR(N(AH$5)=0,AH$6=""),0,AH$5*((DATE(YEAR($B386),MONTH($B386),MIN(AH$6,DAY(EOMONTH($B386,0))))&gt;=$B386)*(DATE(YEAR($B386),MONTH($B386),MIN(AH$6,DAY(EOMONTH($B386,0))))&lt;$C386)+(DATE(YEAR($B386),MONTH($B386)+1,MIN(AH$6,DAY(EOMONTH($B386,1))))&gt;=$B386)*(DATE(YEAR($B386),MONTH($B386)+1,MIN(AH$6,DAY(EOMONTH($B386,1))))&lt;$C386)))</f>
        <v>0</v>
      </c>
      <c r="AI386" s="48" t="n">
        <f aca="false">IF(OR(N(AI$5)=0,AI$6=""),0,AI$5*((DATE(YEAR($B386),MONTH($B386),MIN(AI$6,DAY(EOMONTH($B386,0))))&gt;=$B386)*(DATE(YEAR($B386),MONTH($B386),MIN(AI$6,DAY(EOMONTH($B386,0))))&lt;$C386)+(DATE(YEAR($B386),MONTH($B386)+1,MIN(AI$6,DAY(EOMONTH($B386,1))))&gt;=$B386)*(DATE(YEAR($B386),MONTH($B386)+1,MIN(AI$6,DAY(EOMONTH($B386,1))))&lt;$C386)))</f>
        <v>0</v>
      </c>
      <c r="AJ386" s="48" t="n">
        <f aca="false">IF(OR(N(AJ$5)=0,AJ$6=""),0,AJ$5*((DATE(YEAR($B386),MONTH($B386),MIN(AJ$6,DAY(EOMONTH($B386,0))))&gt;=$B386)*(DATE(YEAR($B386),MONTH($B386),MIN(AJ$6,DAY(EOMONTH($B386,0))))&lt;$C386)+(DATE(YEAR($B386),MONTH($B386)+1,MIN(AJ$6,DAY(EOMONTH($B386,1))))&gt;=$B386)*(DATE(YEAR($B386),MONTH($B386)+1,MIN(AJ$6,DAY(EOMONTH($B386,1))))&lt;$C386)))</f>
        <v>0</v>
      </c>
      <c r="AK386" s="48" t="n">
        <f aca="false">IF(OR(N(AK$5)=0,AK$6=""),0,AK$5*((DATE(YEAR($B386),MONTH($B386),MIN(AK$6,DAY(EOMONTH($B386,0))))&gt;=$B386)*(DATE(YEAR($B386),MONTH($B386),MIN(AK$6,DAY(EOMONTH($B386,0))))&lt;$C386)+(DATE(YEAR($B386),MONTH($B386)+1,MIN(AK$6,DAY(EOMONTH($B386,1))))&gt;=$B386)*(DATE(YEAR($B386),MONTH($B386)+1,MIN(AK$6,DAY(EOMONTH($B386,1))))&lt;$C386)))</f>
        <v>0</v>
      </c>
      <c r="AL386" s="48" t="n">
        <f aca="false">IF(OR(N(AL$5)=0,AL$6=""),0,AL$5*((DATE(YEAR($B386),MONTH($B386),MIN(AL$6,DAY(EOMONTH($B386,0))))&gt;=$B386)*(DATE(YEAR($B386),MONTH($B386),MIN(AL$6,DAY(EOMONTH($B386,0))))&lt;$C386)+(DATE(YEAR($B386),MONTH($B386)+1,MIN(AL$6,DAY(EOMONTH($B386,1))))&gt;=$B386)*(DATE(YEAR($B386),MONTH($B386)+1,MIN(AL$6,DAY(EOMONTH($B386,1))))&lt;$C386)))</f>
        <v>0</v>
      </c>
      <c r="AM386" s="48" t="n">
        <f aca="false">IF(OR(N(AM$5)=0,AM$6=""),0,AM$5*((DATE(YEAR($B386),MONTH($B386),MIN(AM$6,DAY(EOMONTH($B386,0))))&gt;=$B386)*(DATE(YEAR($B386),MONTH($B386),MIN(AM$6,DAY(EOMONTH($B386,0))))&lt;$C386)+(DATE(YEAR($B386),MONTH($B386)+1,MIN(AM$6,DAY(EOMONTH($B386,1))))&gt;=$B386)*(DATE(YEAR($B386),MONTH($B386)+1,MIN(AM$6,DAY(EOMONTH($B386,1))))&lt;$C386)))</f>
        <v>0</v>
      </c>
      <c r="AN386" s="48" t="n">
        <f aca="false">IF(OR(N(AN$5)=0,AN$6=""),0,AN$5*((DATE(YEAR($B386),MONTH($B386),MIN(AN$6,DAY(EOMONTH($B386,0))))&gt;=$B386)*(DATE(YEAR($B386),MONTH($B386),MIN(AN$6,DAY(EOMONTH($B386,0))))&lt;$C386)+(DATE(YEAR($B386),MONTH($B386)+1,MIN(AN$6,DAY(EOMONTH($B386,1))))&gt;=$B386)*(DATE(YEAR($B386),MONTH($B386)+1,MIN(AN$6,DAY(EOMONTH($B386,1))))&lt;$C386)))</f>
        <v>0</v>
      </c>
      <c r="AO386" s="48" t="n">
        <f aca="false">IF(OR(N(AO$5)=0,AO$6=""),0,AO$5*((DATE(YEAR($B386),MONTH($B386),MIN(AO$6,DAY(EOMONTH($B386,0))))&gt;=$B386)*(DATE(YEAR($B386),MONTH($B386),MIN(AO$6,DAY(EOMONTH($B386,0))))&lt;$C386)+(DATE(YEAR($B386),MONTH($B386)+1,MIN(AO$6,DAY(EOMONTH($B386,1))))&gt;=$B386)*(DATE(YEAR($B386),MONTH($B386)+1,MIN(AO$6,DAY(EOMONTH($B386,1))))&lt;$C386)))</f>
        <v>0</v>
      </c>
      <c r="AP386" s="48" t="n">
        <f aca="false">IF(OR(N(AP$5)=0,AP$6=""),0,AP$5*((DATE(YEAR($B386),MONTH($B386),MIN(AP$6,DAY(EOMONTH($B386,0))))&gt;=$B386)*(DATE(YEAR($B386),MONTH($B386),MIN(AP$6,DAY(EOMONTH($B386,0))))&lt;$C386)+(DATE(YEAR($B386),MONTH($B386)+1,MIN(AP$6,DAY(EOMONTH($B386,1))))&gt;=$B386)*(DATE(YEAR($B386),MONTH($B386)+1,MIN(AP$6,DAY(EOMONTH($B386,1))))&lt;$C386)))</f>
        <v>0</v>
      </c>
      <c r="AQ386" s="48" t="n">
        <f aca="false">IF(OR(N(AQ$5)=0,AQ$6=""),0,AQ$5*((DATE(YEAR($B386),MONTH($B386),MIN(AQ$6,DAY(EOMONTH($B386,0))))&gt;=$B386)*(DATE(YEAR($B386),MONTH($B386),MIN(AQ$6,DAY(EOMONTH($B386,0))))&lt;$C386)+(DATE(YEAR($B386),MONTH($B386)+1,MIN(AQ$6,DAY(EOMONTH($B386,1))))&gt;=$B386)*(DATE(YEAR($B386),MONTH($B386)+1,MIN(AQ$6,DAY(EOMONTH($B386,1))))&lt;$C386)))</f>
        <v>0</v>
      </c>
      <c r="AR386" s="48" t="n">
        <f aca="false">IF(OR(N(AR$5)=0,AR$6=""),0,AR$5*((DATE(YEAR($B386),MONTH($B386),MIN(AR$6,DAY(EOMONTH($B386,0))))&gt;=$B386)*(DATE(YEAR($B386),MONTH($B386),MIN(AR$6,DAY(EOMONTH($B386,0))))&lt;$C386)+(DATE(YEAR($B386),MONTH($B386)+1,MIN(AR$6,DAY(EOMONTH($B386,1))))&gt;=$B386)*(DATE(YEAR($B386),MONTH($B386)+1,MIN(AR$6,DAY(EOMONTH($B386,1))))&lt;$C386)))</f>
        <v>0</v>
      </c>
      <c r="AS386" s="48" t="n">
        <f aca="false">IF(OR(N(AS$5)=0,AS$6=""),0,AS$5*((DATE(YEAR($B386),MONTH($B386),MIN(AS$6,DAY(EOMONTH($B386,0))))&gt;=$B386)*(DATE(YEAR($B386),MONTH($B386),MIN(AS$6,DAY(EOMONTH($B386,0))))&lt;$C386)+(DATE(YEAR($B386),MONTH($B386)+1,MIN(AS$6,DAY(EOMONTH($B386,1))))&gt;=$B386)*(DATE(YEAR($B386),MONTH($B386)+1,MIN(AS$6,DAY(EOMONTH($B386,1))))&lt;$C386)))</f>
        <v>0</v>
      </c>
      <c r="AT386" s="48" t="n">
        <f aca="false">IF(OR(N(AT$5)=0,AT$6=""),0,AT$5*((DATE(YEAR($B386),MONTH($B386),MIN(AT$6,DAY(EOMONTH($B386,0))))&gt;=$B386)*(DATE(YEAR($B386),MONTH($B386),MIN(AT$6,DAY(EOMONTH($B386,0))))&lt;$C386)+(DATE(YEAR($B386),MONTH($B386)+1,MIN(AT$6,DAY(EOMONTH($B386,1))))&gt;=$B386)*(DATE(YEAR($B386),MONTH($B386)+1,MIN(AT$6,DAY(EOMONTH($B386,1))))&lt;$C386)))</f>
        <v>0</v>
      </c>
      <c r="AU386" s="48" t="n">
        <f aca="false">IF(OR(N(AU$5)=0,AU$6=""),0,AU$5*((DATE(YEAR($B386),MONTH($B386),MIN(AU$6,DAY(EOMONTH($B386,0))))&gt;=$B386)*(DATE(YEAR($B386),MONTH($B386),MIN(AU$6,DAY(EOMONTH($B386,0))))&lt;$C386)+(DATE(YEAR($B386),MONTH($B386)+1,MIN(AU$6,DAY(EOMONTH($B386,1))))&gt;=$B386)*(DATE(YEAR($B386),MONTH($B386)+1,MIN(AU$6,DAY(EOMONTH($B386,1))))&lt;$C386)))</f>
        <v>0</v>
      </c>
      <c r="AV386" s="48" t="n">
        <f aca="false">IF(OR(N(AV$5)=0,AV$6=""),0,AV$5*((DATE(YEAR($B386),MONTH($B386),MIN(AV$6,DAY(EOMONTH($B386,0))))&gt;=$B386)*(DATE(YEAR($B386),MONTH($B386),MIN(AV$6,DAY(EOMONTH($B386,0))))&lt;$C386)+(DATE(YEAR($B386),MONTH($B386)+1,MIN(AV$6,DAY(EOMONTH($B386,1))))&gt;=$B386)*(DATE(YEAR($B386),MONTH($B386)+1,MIN(AV$6,DAY(EOMONTH($B386,1))))&lt;$C386)))</f>
        <v>0</v>
      </c>
      <c r="AW386" s="48" t="n">
        <f aca="false">IF(OR(N(AW$5)=0,AW$6=""),0,AW$5*((DATE(YEAR($B386),MONTH($B386),MIN(AW$6,DAY(EOMONTH($B386,0))))&gt;=$B386)*(DATE(YEAR($B386),MONTH($B386),MIN(AW$6,DAY(EOMONTH($B386,0))))&lt;$C386)+(DATE(YEAR($B386),MONTH($B386)+1,MIN(AW$6,DAY(EOMONTH($B386,1))))&gt;=$B386)*(DATE(YEAR($B386),MONTH($B386)+1,MIN(AW$6,DAY(EOMONTH($B386,1))))&lt;$C386)))</f>
        <v>0</v>
      </c>
      <c r="AX386" s="48" t="n">
        <f aca="false">IF(OR(N(AX$5)=0,AX$6=""),0,AX$5*((DATE(YEAR($B386),MONTH($B386),MIN(AX$6,DAY(EOMONTH($B386,0))))&gt;=$B386)*(DATE(YEAR($B386),MONTH($B386),MIN(AX$6,DAY(EOMONTH($B386,0))))&lt;$C386)+(DATE(YEAR($B386),MONTH($B386)+1,MIN(AX$6,DAY(EOMONTH($B386,1))))&gt;=$B386)*(DATE(YEAR($B386),MONTH($B386)+1,MIN(AX$6,DAY(EOMONTH($B386,1))))&lt;$C386)))</f>
        <v>0</v>
      </c>
      <c r="AY386" s="48" t="n">
        <f aca="false">IF(OR(N(AY$5)=0,AY$6=""),0,AY$5*((DATE(YEAR($B386),MONTH($B386),MIN(AY$6,DAY(EOMONTH($B386,0))))&gt;=$B386)*(DATE(YEAR($B386),MONTH($B386),MIN(AY$6,DAY(EOMONTH($B386,0))))&lt;$C386)+(DATE(YEAR($B386),MONTH($B386)+1,MIN(AY$6,DAY(EOMONTH($B386,1))))&gt;=$B386)*(DATE(YEAR($B386),MONTH($B386)+1,MIN(AY$6,DAY(EOMONTH($B386,1))))&lt;$C386)))</f>
        <v>0</v>
      </c>
      <c r="AZ386" s="48" t="n">
        <f aca="false">IF(OR(N(AZ$5)=0,AZ$6=""),0,AZ$5*((DATE(YEAR($B386),MONTH($B386),MIN(AZ$6,DAY(EOMONTH($B386,0))))&gt;=$B386)*(DATE(YEAR($B386),MONTH($B386),MIN(AZ$6,DAY(EOMONTH($B386,0))))&lt;$C386)+(DATE(YEAR($B386),MONTH($B386)+1,MIN(AZ$6,DAY(EOMONTH($B386,1))))&gt;=$B386)*(DATE(YEAR($B386),MONTH($B386)+1,MIN(AZ$6,DAY(EOMONTH($B386,1))))&lt;$C386)))</f>
        <v>0</v>
      </c>
      <c r="BA386" s="48" t="n">
        <f aca="false">IF(OR(N(BA$5)=0,BA$6=""),0,BA$5*((DATE(YEAR($B386),MONTH($B386),MIN(BA$6,DAY(EOMONTH($B386,0))))&gt;=$B386)*(DATE(YEAR($B386),MONTH($B386),MIN(BA$6,DAY(EOMONTH($B386,0))))&lt;$C386)+(DATE(YEAR($B386),MONTH($B386)+1,MIN(BA$6,DAY(EOMONTH($B386,1))))&gt;=$B386)*(DATE(YEAR($B386),MONTH($B386)+1,MIN(BA$6,DAY(EOMONTH($B386,1))))&lt;$C386)))</f>
        <v>0</v>
      </c>
      <c r="BB386" s="48" t="n">
        <f aca="false">IF(OR(N(BB$5)=0,BB$6=""),0,BB$5*((DATE(YEAR($B386),MONTH($B386),MIN(BB$6,DAY(EOMONTH($B386,0))))&gt;=$B386)*(DATE(YEAR($B386),MONTH($B386),MIN(BB$6,DAY(EOMONTH($B386,0))))&lt;$C386)+(DATE(YEAR($B386),MONTH($B386)+1,MIN(BB$6,DAY(EOMONTH($B386,1))))&gt;=$B386)*(DATE(YEAR($B386),MONTH($B386)+1,MIN(BB$6,DAY(EOMONTH($B386,1))))&lt;$C386)))</f>
        <v>0</v>
      </c>
      <c r="BC386" s="48" t="n">
        <f aca="false">IF(OR(N(BC$5)=0,BC$6=""),0,BC$5*((DATE(YEAR($B386),MONTH($B386),MIN(BC$6,DAY(EOMONTH($B386,0))))&gt;=$B386)*(DATE(YEAR($B386),MONTH($B386),MIN(BC$6,DAY(EOMONTH($B386,0))))&lt;$C386)+(DATE(YEAR($B386),MONTH($B386)+1,MIN(BC$6,DAY(EOMONTH($B386,1))))&gt;=$B386)*(DATE(YEAR($B386),MONTH($B386)+1,MIN(BC$6,DAY(EOMONTH($B386,1))))&lt;$C386)))</f>
        <v>0</v>
      </c>
      <c r="BD386" s="48" t="n">
        <f aca="false">IF(OR(N(BD$5)=0,BD$6=""),0,BD$5*((DATE(YEAR($B386),MONTH($B386),MIN(BD$6,DAY(EOMONTH($B386,0))))&gt;=$B386)*(DATE(YEAR($B386),MONTH($B386),MIN(BD$6,DAY(EOMONTH($B386,0))))&lt;$C386)+(DATE(YEAR($B386),MONTH($B386)+1,MIN(BD$6,DAY(EOMONTH($B386,1))))&gt;=$B386)*(DATE(YEAR($B386),MONTH($B386)+1,MIN(BD$6,DAY(EOMONTH($B386,1))))&lt;$C386)))</f>
        <v>0</v>
      </c>
      <c r="BE386" s="48" t="n">
        <f aca="false">IF(OR(N(BE$5)=0,BE$6=""),0,BE$5*((DATE(YEAR($B386),MONTH($B386),MIN(BE$6,DAY(EOMONTH($B386,0))))&gt;=$B386)*(DATE(YEAR($B386),MONTH($B386),MIN(BE$6,DAY(EOMONTH($B386,0))))&lt;$C386)+(DATE(YEAR($B386),MONTH($B386)+1,MIN(BE$6,DAY(EOMONTH($B386,1))))&gt;=$B386)*(DATE(YEAR($B386),MONTH($B386)+1,MIN(BE$6,DAY(EOMONTH($B386,1))))&lt;$C386)))</f>
        <v>0</v>
      </c>
      <c r="BF386" s="48" t="n">
        <f aca="false">IF(OR(N(BF$5)=0,BF$6=""),0,BF$5*((DATE(YEAR($B386),MONTH($B386),MIN(BF$6,DAY(EOMONTH($B386,0))))&gt;=$B386)*(DATE(YEAR($B386),MONTH($B386),MIN(BF$6,DAY(EOMONTH($B386,0))))&lt;$C386)+(DATE(YEAR($B386),MONTH($B386)+1,MIN(BF$6,DAY(EOMONTH($B386,1))))&gt;=$B386)*(DATE(YEAR($B386),MONTH($B386)+1,MIN(BF$6,DAY(EOMONTH($B386,1))))&lt;$C386)))</f>
        <v>0</v>
      </c>
      <c r="BG386" s="48" t="n">
        <f aca="false">IF(OR(N(BG$5)=0,BG$6=""),0,BG$5*((DATE(YEAR($B386),MONTH($B386),MIN(BG$6,DAY(EOMONTH($B386,0))))&gt;=$B386)*(DATE(YEAR($B386),MONTH($B386),MIN(BG$6,DAY(EOMONTH($B386,0))))&lt;$C386)+(DATE(YEAR($B386),MONTH($B386)+1,MIN(BG$6,DAY(EOMONTH($B386,1))))&gt;=$B386)*(DATE(YEAR($B386),MONTH($B386)+1,MIN(BG$6,DAY(EOMONTH($B386,1))))&lt;$C386)))</f>
        <v>0</v>
      </c>
      <c r="BH386" s="48" t="n">
        <f aca="false">IF(OR(N(BH$5)=0,BH$6=""),0,BH$5*((DATE(YEAR($B386),MONTH($B386),MIN(BH$6,DAY(EOMONTH($B386,0))))&gt;=$B386)*(DATE(YEAR($B386),MONTH($B386),MIN(BH$6,DAY(EOMONTH($B386,0))))&lt;$C386)+(DATE(YEAR($B386),MONTH($B386)+1,MIN(BH$6,DAY(EOMONTH($B386,1))))&gt;=$B386)*(DATE(YEAR($B386),MONTH($B386)+1,MIN(BH$6,DAY(EOMONTH($B386,1))))&lt;$C386)))</f>
        <v>0</v>
      </c>
      <c r="BI386" s="48" t="n">
        <f aca="false">IF(OR(N(BI$5)=0,BI$6=""),0,BI$5*((DATE(YEAR($B386),MONTH($B386),MIN(BI$6,DAY(EOMONTH($B386,0))))&gt;=$B386)*(DATE(YEAR($B386),MONTH($B386),MIN(BI$6,DAY(EOMONTH($B386,0))))&lt;$C386)+(DATE(YEAR($B386),MONTH($B386)+1,MIN(BI$6,DAY(EOMONTH($B386,1))))&gt;=$B386)*(DATE(YEAR($B386),MONTH($B386)+1,MIN(BI$6,DAY(EOMONTH($B386,1))))&lt;$C386)))</f>
        <v>0</v>
      </c>
      <c r="BJ386" s="48" t="n">
        <f aca="false">IF(OR(N(BJ$5)=0,BJ$6=""),0,BJ$5*((DATE(YEAR($B386),MONTH($B386),MIN(BJ$6,DAY(EOMONTH($B386,0))))&gt;=$B386)*(DATE(YEAR($B386),MONTH($B386),MIN(BJ$6,DAY(EOMONTH($B386,0))))&lt;$C386)+(DATE(YEAR($B386),MONTH($B386)+1,MIN(BJ$6,DAY(EOMONTH($B386,1))))&gt;=$B386)*(DATE(YEAR($B386),MONTH($B386)+1,MIN(BJ$6,DAY(EOMONTH($B386,1))))&lt;$C386)))</f>
        <v>0</v>
      </c>
      <c r="BK386" s="48" t="n">
        <f aca="false">IF(OR(N(BK$5)=0,BK$6=""),0,BK$5*((DATE(YEAR($B386),MONTH($B386),MIN(BK$6,DAY(EOMONTH($B386,0))))&gt;=$B386)*(DATE(YEAR($B386),MONTH($B386),MIN(BK$6,DAY(EOMONTH($B386,0))))&lt;$C386)+(DATE(YEAR($B386),MONTH($B386)+1,MIN(BK$6,DAY(EOMONTH($B386,1))))&gt;=$B386)*(DATE(YEAR($B386),MONTH($B386)+1,MIN(BK$6,DAY(EOMONTH($B386,1))))&lt;$C386)))</f>
        <v>0</v>
      </c>
      <c r="BL386" s="48" t="n">
        <f aca="false">IF(OR(N(BL$5)=0,BL$6=""),0,BL$5*((DATE(YEAR($B386),MONTH($B386),MIN(BL$6,DAY(EOMONTH($B386,0))))&gt;=$B386)*(DATE(YEAR($B386),MONTH($B386),MIN(BL$6,DAY(EOMONTH($B386,0))))&lt;$C386)+(DATE(YEAR($B386),MONTH($B386)+1,MIN(BL$6,DAY(EOMONTH($B386,1))))&gt;=$B386)*(DATE(YEAR($B386),MONTH($B386)+1,MIN(BL$6,DAY(EOMONTH($B386,1))))&lt;$C386)))</f>
        <v>0</v>
      </c>
      <c r="BM386" s="48" t="n">
        <f aca="false">IF(OR(N(BM$5)=0,BM$6=""),0,BM$5*((DATE(YEAR($B386),MONTH($B386),MIN(BM$6,DAY(EOMONTH($B386,0))))&gt;=$B386)*(DATE(YEAR($B386),MONTH($B386),MIN(BM$6,DAY(EOMONTH($B386,0))))&lt;$C386)+(DATE(YEAR($B386),MONTH($B386)+1,MIN(BM$6,DAY(EOMONTH($B386,1))))&gt;=$B386)*(DATE(YEAR($B386),MONTH($B386)+1,MIN(BM$6,DAY(EOMONTH($B386,1))))&lt;$C386)))</f>
        <v>0</v>
      </c>
      <c r="BN386" s="48" t="n">
        <f aca="false">IF(OR(N(BN$5)=0,BN$6=""),0,BN$5*((DATE(YEAR($B386),MONTH($B386),MIN(BN$6,DAY(EOMONTH($B386,0))))&gt;=$B386)*(DATE(YEAR($B386),MONTH($B386),MIN(BN$6,DAY(EOMONTH($B386,0))))&lt;$C386)+(DATE(YEAR($B386),MONTH($B386)+1,MIN(BN$6,DAY(EOMONTH($B386,1))))&gt;=$B386)*(DATE(YEAR($B386),MONTH($B386)+1,MIN(BN$6,DAY(EOMONTH($B386,1))))&lt;$C386)))</f>
        <v>0</v>
      </c>
      <c r="BO386" s="48" t="n">
        <f aca="false">IF(OR(N(BO$5)=0,BO$6=""),0,BO$5*((DATE(YEAR($B386),MONTH($B386),MIN(BO$6,DAY(EOMONTH($B386,0))))&gt;=$B386)*(DATE(YEAR($B386),MONTH($B386),MIN(BO$6,DAY(EOMONTH($B386,0))))&lt;$C386)+(DATE(YEAR($B386),MONTH($B386)+1,MIN(BO$6,DAY(EOMONTH($B386,1))))&gt;=$B386)*(DATE(YEAR($B386),MONTH($B386)+1,MIN(BO$6,DAY(EOMONTH($B386,1))))&lt;$C386)))</f>
        <v>0</v>
      </c>
      <c r="BP386" s="48" t="n">
        <f aca="false">IF(OR(N(BP$5)=0,BP$6=""),0,BP$5*((DATE(YEAR($B386),MONTH($B386),MIN(BP$6,DAY(EOMONTH($B386,0))))&gt;=$B386)*(DATE(YEAR($B386),MONTH($B386),MIN(BP$6,DAY(EOMONTH($B386,0))))&lt;$C386)+(DATE(YEAR($B386),MONTH($B386)+1,MIN(BP$6,DAY(EOMONTH($B386,1))))&gt;=$B386)*(DATE(YEAR($B386),MONTH($B386)+1,MIN(BP$6,DAY(EOMONTH($B386,1))))&lt;$C386)))</f>
        <v>0</v>
      </c>
      <c r="BQ386" s="48" t="n">
        <f aca="false">IF(OR(N(BQ$5)=0,BQ$6=""),0,BQ$5*((DATE(YEAR($B386),MONTH($B386),MIN(BQ$6,DAY(EOMONTH($B386,0))))&gt;=$B386)*(DATE(YEAR($B386),MONTH($B386),MIN(BQ$6,DAY(EOMONTH($B386,0))))&lt;$C386)+(DATE(YEAR($B386),MONTH($B386)+1,MIN(BQ$6,DAY(EOMONTH($B386,1))))&gt;=$B386)*(DATE(YEAR($B386),MONTH($B386)+1,MIN(BQ$6,DAY(EOMONTH($B386,1))))&lt;$C386)))</f>
        <v>0</v>
      </c>
      <c r="BR386" s="48" t="n">
        <f aca="false">IF(OR(N(BR$5)=0,BR$6=""),0,BR$5*((DATE(YEAR($B386),MONTH($B386),MIN(BR$6,DAY(EOMONTH($B386,0))))&gt;=$B386)*(DATE(YEAR($B386),MONTH($B386),MIN(BR$6,DAY(EOMONTH($B386,0))))&lt;$C386)+(DATE(YEAR($B386),MONTH($B386)+1,MIN(BR$6,DAY(EOMONTH($B386,1))))&gt;=$B386)*(DATE(YEAR($B386),MONTH($B386)+1,MIN(BR$6,DAY(EOMONTH($B386,1))))&lt;$C386)))</f>
        <v>0</v>
      </c>
      <c r="BS386" s="48" t="n">
        <f aca="false">IF(OR(N(BS$5)=0,BS$6=""),0,BS$5*((DATE(YEAR($B386),MONTH($B386),MIN(BS$6,DAY(EOMONTH($B386,0))))&gt;=$B386)*(DATE(YEAR($B386),MONTH($B386),MIN(BS$6,DAY(EOMONTH($B386,0))))&lt;$C386)+(DATE(YEAR($B386),MONTH($B386)+1,MIN(BS$6,DAY(EOMONTH($B386,1))))&gt;=$B386)*(DATE(YEAR($B386),MONTH($B386)+1,MIN(BS$6,DAY(EOMONTH($B386,1))))&lt;$C386)))</f>
        <v>0</v>
      </c>
      <c r="BT386" s="48" t="n">
        <f aca="false">IF(OR(N(BT$5)=0,BT$6=""),0,BT$5*((DATE(YEAR($B386),MONTH($B386),MIN(BT$6,DAY(EOMONTH($B386,0))))&gt;=$B386)*(DATE(YEAR($B386),MONTH($B386),MIN(BT$6,DAY(EOMONTH($B386,0))))&lt;$C386)+(DATE(YEAR($B386),MONTH($B386)+1,MIN(BT$6,DAY(EOMONTH($B386,1))))&gt;=$B386)*(DATE(YEAR($B386),MONTH($B386)+1,MIN(BT$6,DAY(EOMONTH($B386,1))))&lt;$C386)))</f>
        <v>0</v>
      </c>
      <c r="BU386" s="48" t="n">
        <f aca="false">IF(OR(N(BU$5)=0,BU$6=""),0,BU$5*((DATE(YEAR($B386),MONTH($B386),MIN(BU$6,DAY(EOMONTH($B386,0))))&gt;=$B386)*(DATE(YEAR($B386),MONTH($B386),MIN(BU$6,DAY(EOMONTH($B386,0))))&lt;$C386)+(DATE(YEAR($B386),MONTH($B386)+1,MIN(BU$6,DAY(EOMONTH($B386,1))))&gt;=$B386)*(DATE(YEAR($B386),MONTH($B386)+1,MIN(BU$6,DAY(EOMONTH($B386,1))))&lt;$C386)))</f>
        <v>0</v>
      </c>
      <c r="BV386" s="48" t="n">
        <f aca="false">IF(OR(N(BV$5)=0,BV$6=""),0,BV$5*((DATE(YEAR($B386),MONTH($B386),MIN(BV$6,DAY(EOMONTH($B386,0))))&gt;=$B386)*(DATE(YEAR($B386),MONTH($B386),MIN(BV$6,DAY(EOMONTH($B386,0))))&lt;$C386)+(DATE(YEAR($B386),MONTH($B386)+1,MIN(BV$6,DAY(EOMONTH($B386,1))))&gt;=$B386)*(DATE(YEAR($B386),MONTH($B386)+1,MIN(BV$6,DAY(EOMONTH($B386,1))))&lt;$C386)))</f>
        <v>0</v>
      </c>
      <c r="BW386" s="48" t="n">
        <f aca="false">IF(OR(N(BW$5)=0,BW$6=""),0,BW$5*((DATE(YEAR($B386),MONTH($B386),MIN(BW$6,DAY(EOMONTH($B386,0))))&gt;=$B386)*(DATE(YEAR($B386),MONTH($B386),MIN(BW$6,DAY(EOMONTH($B386,0))))&lt;$C386)+(DATE(YEAR($B386),MONTH($B386)+1,MIN(BW$6,DAY(EOMONTH($B386,1))))&gt;=$B386)*(DATE(YEAR($B386),MONTH($B386)+1,MIN(BW$6,DAY(EOMONTH($B386,1))))&lt;$C386)))</f>
        <v>0</v>
      </c>
      <c r="BX386" s="48" t="n">
        <f aca="false">MIN(Z386,(FT385*(1+FT$5/Setup!$C$36)+IF($V386=1,N($F386),0)))</f>
        <v>0</v>
      </c>
      <c r="BY386" s="48" t="n">
        <f aca="false">MIN(AA386,(FU385*(1+FU$5/Setup!$C$36)+IF($V386=2,N($F386),0)))</f>
        <v>0</v>
      </c>
      <c r="BZ386" s="48" t="n">
        <f aca="false">MIN(AB386,(FV385*(1+FV$5/Setup!$C$36)+IF($V386=3,N($F386),0)))</f>
        <v>0</v>
      </c>
      <c r="CA386" s="48" t="n">
        <f aca="false">MIN(AC386,(FW385*(1+FW$5/Setup!$C$36)+IF($V386=4,N($F386),0)))</f>
        <v>0</v>
      </c>
      <c r="CB386" s="48" t="n">
        <f aca="false">MIN(AD386,(FX385*(1+FX$5/Setup!$C$36)+IF($V386=5,N($F386),0)))</f>
        <v>0</v>
      </c>
      <c r="CC386" s="48" t="n">
        <f aca="false">MIN(AE386,(FY385*(1+FY$5/Setup!$C$36)+IF($V386=6,N($F386),0)))</f>
        <v>0</v>
      </c>
      <c r="CD386" s="48" t="n">
        <f aca="false">MIN(AF386,(FZ385*(1+FZ$5/Setup!$C$36)+IF($V386=7,N($F386),0)))</f>
        <v>0</v>
      </c>
      <c r="CE386" s="48" t="n">
        <f aca="false">MIN(AG386,(GA385*(1+GA$5/Setup!$C$36)+IF($V386=8,N($F386),0)))</f>
        <v>0</v>
      </c>
      <c r="CF386" s="48" t="n">
        <f aca="false">MIN(AH386,(GB385*(1+GB$5/Setup!$C$36)+IF($V386=9,N($F386),0)))</f>
        <v>0</v>
      </c>
      <c r="CG386" s="48" t="n">
        <f aca="false">MIN(AI386,(GC385*(1+GC$5/Setup!$C$36)+IF($V386=10,N($F386),0)))</f>
        <v>0</v>
      </c>
      <c r="CH386" s="48" t="n">
        <f aca="false">MIN(AJ386,(GD385*(1+GD$5/Setup!$C$36)+IF($V386=11,N($F386),0)))</f>
        <v>0</v>
      </c>
      <c r="CI386" s="48" t="n">
        <f aca="false">MIN(AK386,(GE385*(1+GE$5/Setup!$C$36)+IF($V386=12,N($F386),0)))</f>
        <v>0</v>
      </c>
      <c r="CJ386" s="48" t="n">
        <f aca="false">MIN(AL386,(GF385*(1+GF$5/Setup!$C$36)+IF($V386=13,N($F386),0)))</f>
        <v>0</v>
      </c>
      <c r="CK386" s="48" t="n">
        <f aca="false">MIN(AM386,(GG385*(1+GG$5/Setup!$C$36)+IF($V386=14,N($F386),0)))</f>
        <v>0</v>
      </c>
      <c r="CL386" s="48" t="n">
        <f aca="false">MIN(AN386,(GH385*(1+GH$5/Setup!$C$36)+IF($V386=15,N($F386),0)))</f>
        <v>0</v>
      </c>
      <c r="CM386" s="48" t="n">
        <f aca="false">MIN(AO386,(GI385*(1+GI$5/Setup!$C$36)+IF($V386=16,N($F386),0)))</f>
        <v>0</v>
      </c>
      <c r="CN386" s="48" t="n">
        <f aca="false">MIN(AP386,(GJ385*(1+GJ$5/Setup!$C$36)+IF($V386=17,N($F386),0)))</f>
        <v>0</v>
      </c>
      <c r="CO386" s="48" t="n">
        <f aca="false">MIN(AQ386,(GK385*(1+GK$5/Setup!$C$36)+IF($V386=18,N($F386),0)))</f>
        <v>0</v>
      </c>
      <c r="CP386" s="48" t="n">
        <f aca="false">MIN(AR386,(GL385*(1+GL$5/Setup!$C$36)+IF($V386=19,N($F386),0)))</f>
        <v>0</v>
      </c>
      <c r="CQ386" s="48" t="n">
        <f aca="false">MIN(AS386,(GM385*(1+GM$5/Setup!$C$36)+IF($V386=20,N($F386),0)))</f>
        <v>0</v>
      </c>
      <c r="CR386" s="48" t="n">
        <f aca="false">MIN(AT386,(GN385*(1+GN$5/Setup!$C$36)+IF($V386=21,N($F386),0)))</f>
        <v>0</v>
      </c>
      <c r="CS386" s="48" t="n">
        <f aca="false">MIN(AU386,(GO385*(1+GO$5/Setup!$C$36)+IF($V386=22,N($F386),0)))</f>
        <v>0</v>
      </c>
      <c r="CT386" s="48" t="n">
        <f aca="false">MIN(AV386,(GP385*(1+GP$5/Setup!$C$36)+IF($V386=23,N($F386),0)))</f>
        <v>0</v>
      </c>
      <c r="CU386" s="48" t="n">
        <f aca="false">MIN(AW386,(GQ385*(1+GQ$5/Setup!$C$36)+IF($V386=24,N($F386),0)))</f>
        <v>0</v>
      </c>
      <c r="CV386" s="48" t="n">
        <f aca="false">MIN(AX386,(GR385*(1+GR$5/Setup!$C$36)+IF($V386=25,N($F386),0)))</f>
        <v>0</v>
      </c>
      <c r="CW386" s="48" t="n">
        <f aca="false">MIN(AY386,(GS385*(1+GS$5/Setup!$C$36)+IF($V386=26,N($F386),0)))</f>
        <v>0</v>
      </c>
      <c r="CX386" s="48" t="n">
        <f aca="false">MIN(AZ386,(GT385*(1+GT$5/Setup!$C$36)+IF($V386=27,N($F386),0)))</f>
        <v>0</v>
      </c>
      <c r="CY386" s="48" t="n">
        <f aca="false">MIN(BA386,(GU385*(1+GU$5/Setup!$C$36)+IF($V386=28,N($F386),0)))</f>
        <v>0</v>
      </c>
      <c r="CZ386" s="48" t="n">
        <f aca="false">MIN(BB386,(GV385*(1+GV$5/Setup!$C$36)+IF($V386=29,N($F386),0)))</f>
        <v>0</v>
      </c>
      <c r="DA386" s="48" t="n">
        <f aca="false">MIN(BC386,(GW385*(1+GW$5/Setup!$C$36)+IF($V386=30,N($F386),0)))</f>
        <v>0</v>
      </c>
      <c r="DB386" s="48" t="n">
        <f aca="false">MIN(BD386,(GX385*(1+GX$5/Setup!$C$36)+IF($V386=31,N($F386),0)))</f>
        <v>0</v>
      </c>
      <c r="DC386" s="48" t="n">
        <f aca="false">MIN(BE386,(GY385*(1+GY$5/Setup!$C$36)+IF($V386=32,N($F386),0)))</f>
        <v>0</v>
      </c>
      <c r="DD386" s="48" t="n">
        <f aca="false">MIN(BF386,(GZ385*(1+GZ$5/Setup!$C$36)+IF($V386=33,N($F386),0)))</f>
        <v>0</v>
      </c>
      <c r="DE386" s="48" t="n">
        <f aca="false">MIN(BG386,(HA385*(1+HA$5/Setup!$C$36)+IF($V386=34,N($F386),0)))</f>
        <v>0</v>
      </c>
      <c r="DF386" s="48" t="n">
        <f aca="false">MIN(BH386,(HB385*(1+HB$5/Setup!$C$36)+IF($V386=35,N($F386),0)))</f>
        <v>0</v>
      </c>
      <c r="DG386" s="48" t="n">
        <f aca="false">MIN(BI386,(HC385*(1+HC$5/Setup!$C$36)+IF($V386=36,N($F386),0)))</f>
        <v>0</v>
      </c>
      <c r="DH386" s="48" t="n">
        <f aca="false">MIN(BJ386,(HD385*(1+HD$5/Setup!$C$36)+IF($V386=37,N($F386),0)))</f>
        <v>0</v>
      </c>
      <c r="DI386" s="48" t="n">
        <f aca="false">MIN(BK386,(HE385*(1+HE$5/Setup!$C$36)+IF($V386=38,N($F386),0)))</f>
        <v>0</v>
      </c>
      <c r="DJ386" s="48" t="n">
        <f aca="false">MIN(BL386,(HF385*(1+HF$5/Setup!$C$36)+IF($V386=39,N($F386),0)))</f>
        <v>0</v>
      </c>
      <c r="DK386" s="48" t="n">
        <f aca="false">MIN(BM386,(HG385*(1+HG$5/Setup!$C$36)+IF($V386=40,N($F386),0)))</f>
        <v>0</v>
      </c>
      <c r="DL386" s="48" t="n">
        <f aca="false">MIN(BN386,(HH385*(1+HH$5/Setup!$C$36)+IF($V386=41,N($F386),0)))</f>
        <v>0</v>
      </c>
      <c r="DM386" s="48" t="n">
        <f aca="false">MIN(BO386,(HI385*(1+HI$5/Setup!$C$36)+IF($V386=42,N($F386),0)))</f>
        <v>0</v>
      </c>
      <c r="DN386" s="48" t="n">
        <f aca="false">MIN(BP386,(HJ385*(1+HJ$5/Setup!$C$36)+IF($V386=43,N($F386),0)))</f>
        <v>0</v>
      </c>
      <c r="DO386" s="48" t="n">
        <f aca="false">MIN(BQ386,(HK385*(1+HK$5/Setup!$C$36)+IF($V386=44,N($F386),0)))</f>
        <v>0</v>
      </c>
      <c r="DP386" s="48" t="n">
        <f aca="false">MIN(BR386,(HL385*(1+HL$5/Setup!$C$36)+IF($V386=45,N($F386),0)))</f>
        <v>0</v>
      </c>
      <c r="DQ386" s="48" t="n">
        <f aca="false">MIN(BS386,(HM385*(1+HM$5/Setup!$C$36)+IF($V386=46,N($F386),0)))</f>
        <v>0</v>
      </c>
      <c r="DR386" s="48" t="n">
        <f aca="false">MIN(BT386,(HN385*(1+HN$5/Setup!$C$36)+IF($V386=47,N($F386),0)))</f>
        <v>0</v>
      </c>
      <c r="DS386" s="48" t="n">
        <f aca="false">MIN(BU386,(HO385*(1+HO$5/Setup!$C$36)+IF($V386=48,N($F386),0)))</f>
        <v>0</v>
      </c>
      <c r="DT386" s="48" t="n">
        <f aca="false">MIN(BV386,(HP385*(1+HP$5/Setup!$C$36)+IF($V386=49,N($F386),0)))</f>
        <v>0</v>
      </c>
      <c r="DU386" s="48" t="n">
        <f aca="false">MIN(BW386,(HQ385*(1+HQ$5/Setup!$C$36)+IF($V386=50,N($F386),0)))</f>
        <v>0</v>
      </c>
      <c r="DV386" s="48" t="n">
        <f aca="false">MIN(MAX((FT385*(1+FT$5/Setup!$C$36)+IF($V386=1,N($F386),0))-BX386,0),MAX($P386-0,0))</f>
        <v>0</v>
      </c>
      <c r="DW386" s="48" t="n">
        <f aca="false">MIN(MAX((FU385*(1+FU$5/Setup!$C$36)+IF($V386=2,N($F386),0))-BY386,0),MAX($P386-SUM(DV386:DV386),0))</f>
        <v>0</v>
      </c>
      <c r="DX386" s="48" t="n">
        <f aca="false">MIN(MAX((FV385*(1+FV$5/Setup!$C$36)+IF($V386=3,N($F386),0))-BZ386,0),MAX($P386-SUM(DV386:DW386),0))</f>
        <v>0</v>
      </c>
      <c r="DY386" s="48" t="n">
        <f aca="false">MIN(MAX((FW385*(1+FW$5/Setup!$C$36)+IF($V386=4,N($F386),0))-CA386,0),MAX($P386-SUM(DV386:DX386),0))</f>
        <v>0</v>
      </c>
      <c r="DZ386" s="48" t="n">
        <f aca="false">MIN(MAX((FX385*(1+FX$5/Setup!$C$36)+IF($V386=5,N($F386),0))-CB386,0),MAX($P386-SUM(DV386:DY386),0))</f>
        <v>0</v>
      </c>
      <c r="EA386" s="48" t="n">
        <f aca="false">MIN(MAX((FY385*(1+FY$5/Setup!$C$36)+IF($V386=6,N($F386),0))-CC386,0),MAX($P386-SUM(DV386:DZ386),0))</f>
        <v>0</v>
      </c>
      <c r="EB386" s="48" t="n">
        <f aca="false">MIN(MAX((FZ385*(1+FZ$5/Setup!$C$36)+IF($V386=7,N($F386),0))-CD386,0),MAX($P386-SUM(DV386:EA386),0))</f>
        <v>0</v>
      </c>
      <c r="EC386" s="48" t="n">
        <f aca="false">MIN(MAX((GA385*(1+GA$5/Setup!$C$36)+IF($V386=8,N($F386),0))-CE386,0),MAX($P386-SUM(DV386:EB386),0))</f>
        <v>0</v>
      </c>
      <c r="ED386" s="48" t="n">
        <f aca="false">MIN(MAX((GB385*(1+GB$5/Setup!$C$36)+IF($V386=9,N($F386),0))-CF386,0),MAX($P386-SUM(DV386:EC386),0))</f>
        <v>0</v>
      </c>
      <c r="EE386" s="48" t="n">
        <f aca="false">MIN(MAX((GC385*(1+GC$5/Setup!$C$36)+IF($V386=10,N($F386),0))-CG386,0),MAX($P386-SUM(DV386:ED386),0))</f>
        <v>0</v>
      </c>
      <c r="EF386" s="48" t="n">
        <f aca="false">MIN(MAX((GD385*(1+GD$5/Setup!$C$36)+IF($V386=11,N($F386),0))-CH386,0),MAX($P386-SUM(DV386:EE386),0))</f>
        <v>0</v>
      </c>
      <c r="EG386" s="48" t="n">
        <f aca="false">MIN(MAX((GE385*(1+GE$5/Setup!$C$36)+IF($V386=12,N($F386),0))-CI386,0),MAX($P386-SUM(DV386:EF386),0))</f>
        <v>0</v>
      </c>
      <c r="EH386" s="48" t="n">
        <f aca="false">MIN(MAX((GF385*(1+GF$5/Setup!$C$36)+IF($V386=13,N($F386),0))-CJ386,0),MAX($P386-SUM(DV386:EG386),0))</f>
        <v>0</v>
      </c>
      <c r="EI386" s="48" t="n">
        <f aca="false">MIN(MAX((GG385*(1+GG$5/Setup!$C$36)+IF($V386=14,N($F386),0))-CK386,0),MAX($P386-SUM(DV386:EH386),0))</f>
        <v>0</v>
      </c>
      <c r="EJ386" s="48" t="n">
        <f aca="false">MIN(MAX((GH385*(1+GH$5/Setup!$C$36)+IF($V386=15,N($F386),0))-CL386,0),MAX($P386-SUM(DV386:EI386),0))</f>
        <v>0</v>
      </c>
      <c r="EK386" s="48" t="n">
        <f aca="false">MIN(MAX((GI385*(1+GI$5/Setup!$C$36)+IF($V386=16,N($F386),0))-CM386,0),MAX($P386-SUM(DV386:EJ386),0))</f>
        <v>0</v>
      </c>
      <c r="EL386" s="48" t="n">
        <f aca="false">MIN(MAX((GJ385*(1+GJ$5/Setup!$C$36)+IF($V386=17,N($F386),0))-CN386,0),MAX($P386-SUM(DV386:EK386),0))</f>
        <v>0</v>
      </c>
      <c r="EM386" s="48" t="n">
        <f aca="false">MIN(MAX((GK385*(1+GK$5/Setup!$C$36)+IF($V386=18,N($F386),0))-CO386,0),MAX($P386-SUM(DV386:EL386),0))</f>
        <v>0</v>
      </c>
      <c r="EN386" s="48" t="n">
        <f aca="false">MIN(MAX((GL385*(1+GL$5/Setup!$C$36)+IF($V386=19,N($F386),0))-CP386,0),MAX($P386-SUM(DV386:EM386),0))</f>
        <v>0</v>
      </c>
      <c r="EO386" s="48" t="n">
        <f aca="false">MIN(MAX((GM385*(1+GM$5/Setup!$C$36)+IF($V386=20,N($F386),0))-CQ386,0),MAX($P386-SUM(DV386:EN386),0))</f>
        <v>0</v>
      </c>
      <c r="EP386" s="48" t="n">
        <f aca="false">MIN(MAX((GN385*(1+GN$5/Setup!$C$36)+IF($V386=21,N($F386),0))-CR386,0),MAX($P386-SUM(DV386:EO386),0))</f>
        <v>0</v>
      </c>
      <c r="EQ386" s="48" t="n">
        <f aca="false">MIN(MAX((GO385*(1+GO$5/Setup!$C$36)+IF($V386=22,N($F386),0))-CS386,0),MAX($P386-SUM(DV386:EP386),0))</f>
        <v>0</v>
      </c>
      <c r="ER386" s="48" t="n">
        <f aca="false">MIN(MAX((GP385*(1+GP$5/Setup!$C$36)+IF($V386=23,N($F386),0))-CT386,0),MAX($P386-SUM(DV386:EQ386),0))</f>
        <v>0</v>
      </c>
      <c r="ES386" s="48" t="n">
        <f aca="false">MIN(MAX((GQ385*(1+GQ$5/Setup!$C$36)+IF($V386=24,N($F386),0))-CU386,0),MAX($P386-SUM(DV386:ER386),0))</f>
        <v>0</v>
      </c>
      <c r="ET386" s="48" t="n">
        <f aca="false">MIN(MAX((GR385*(1+GR$5/Setup!$C$36)+IF($V386=25,N($F386),0))-CV386,0),MAX($P386-SUM(DV386:ES386),0))</f>
        <v>0</v>
      </c>
      <c r="EU386" s="48" t="n">
        <f aca="false">MIN(MAX((GS385*(1+GS$5/Setup!$C$36)+IF($V386=26,N($F386),0))-CW386,0),MAX($P386-SUM(DV386:ET386),0))</f>
        <v>0</v>
      </c>
      <c r="EV386" s="48" t="n">
        <f aca="false">MIN(MAX((GT385*(1+GT$5/Setup!$C$36)+IF($V386=27,N($F386),0))-CX386,0),MAX($P386-SUM(DV386:EU386),0))</f>
        <v>0</v>
      </c>
      <c r="EW386" s="48" t="n">
        <f aca="false">MIN(MAX((GU385*(1+GU$5/Setup!$C$36)+IF($V386=28,N($F386),0))-CY386,0),MAX($P386-SUM(DV386:EV386),0))</f>
        <v>0</v>
      </c>
      <c r="EX386" s="48" t="n">
        <f aca="false">MIN(MAX((GV385*(1+GV$5/Setup!$C$36)+IF($V386=29,N($F386),0))-CZ386,0),MAX($P386-SUM(DV386:EW386),0))</f>
        <v>0</v>
      </c>
      <c r="EY386" s="48" t="n">
        <f aca="false">MIN(MAX((GW385*(1+GW$5/Setup!$C$36)+IF($V386=30,N($F386),0))-DA386,0),MAX($P386-SUM(DV386:EX386),0))</f>
        <v>0</v>
      </c>
      <c r="EZ386" s="48" t="n">
        <f aca="false">MIN(MAX((GX385*(1+GX$5/Setup!$C$36)+IF($V386=31,N($F386),0))-DB386,0),MAX($P386-SUM(DV386:EY386),0))</f>
        <v>0</v>
      </c>
      <c r="FA386" s="48" t="n">
        <f aca="false">MIN(MAX((GY385*(1+GY$5/Setup!$C$36)+IF($V386=32,N($F386),0))-DC386,0),MAX($P386-SUM(DV386:EZ386),0))</f>
        <v>0</v>
      </c>
      <c r="FB386" s="48" t="n">
        <f aca="false">MIN(MAX((GZ385*(1+GZ$5/Setup!$C$36)+IF($V386=33,N($F386),0))-DD386,0),MAX($P386-SUM(DV386:FA386),0))</f>
        <v>0</v>
      </c>
      <c r="FC386" s="48" t="n">
        <f aca="false">MIN(MAX((HA385*(1+HA$5/Setup!$C$36)+IF($V386=34,N($F386),0))-DE386,0),MAX($P386-SUM(DV386:FB386),0))</f>
        <v>0</v>
      </c>
      <c r="FD386" s="48" t="n">
        <f aca="false">MIN(MAX((HB385*(1+HB$5/Setup!$C$36)+IF($V386=35,N($F386),0))-DF386,0),MAX($P386-SUM(DV386:FC386),0))</f>
        <v>0</v>
      </c>
      <c r="FE386" s="48" t="n">
        <f aca="false">MIN(MAX((HC385*(1+HC$5/Setup!$C$36)+IF($V386=36,N($F386),0))-DG386,0),MAX($P386-SUM(DV386:FD386),0))</f>
        <v>0</v>
      </c>
      <c r="FF386" s="48" t="n">
        <f aca="false">MIN(MAX((HD385*(1+HD$5/Setup!$C$36)+IF($V386=37,N($F386),0))-DH386,0),MAX($P386-SUM(DV386:FE386),0))</f>
        <v>0</v>
      </c>
      <c r="FG386" s="48" t="n">
        <f aca="false">MIN(MAX((HE385*(1+HE$5/Setup!$C$36)+IF($V386=38,N($F386),0))-DI386,0),MAX($P386-SUM(DV386:FF386),0))</f>
        <v>0</v>
      </c>
      <c r="FH386" s="48" t="n">
        <f aca="false">MIN(MAX((HF385*(1+HF$5/Setup!$C$36)+IF($V386=39,N($F386),0))-DJ386,0),MAX($P386-SUM(DV386:FG386),0))</f>
        <v>0</v>
      </c>
      <c r="FI386" s="48" t="n">
        <f aca="false">MIN(MAX((HG385*(1+HG$5/Setup!$C$36)+IF($V386=40,N($F386),0))-DK386,0),MAX($P386-SUM(DV386:FH386),0))</f>
        <v>0</v>
      </c>
      <c r="FJ386" s="48" t="n">
        <f aca="false">MIN(MAX((HH385*(1+HH$5/Setup!$C$36)+IF($V386=41,N($F386),0))-DL386,0),MAX($P386-SUM(DV386:FI386),0))</f>
        <v>0</v>
      </c>
      <c r="FK386" s="48" t="n">
        <f aca="false">MIN(MAX((HI385*(1+HI$5/Setup!$C$36)+IF($V386=42,N($F386),0))-DM386,0),MAX($P386-SUM(DV386:FJ386),0))</f>
        <v>0</v>
      </c>
      <c r="FL386" s="48" t="n">
        <f aca="false">MIN(MAX((HJ385*(1+HJ$5/Setup!$C$36)+IF($V386=43,N($F386),0))-DN386,0),MAX($P386-SUM(DV386:FK386),0))</f>
        <v>0</v>
      </c>
      <c r="FM386" s="48" t="n">
        <f aca="false">MIN(MAX((HK385*(1+HK$5/Setup!$C$36)+IF($V386=44,N($F386),0))-DO386,0),MAX($P386-SUM(DV386:FL386),0))</f>
        <v>0</v>
      </c>
      <c r="FN386" s="48" t="n">
        <f aca="false">MIN(MAX((HL385*(1+HL$5/Setup!$C$36)+IF($V386=45,N($F386),0))-DP386,0),MAX($P386-SUM(DV386:FM386),0))</f>
        <v>0</v>
      </c>
      <c r="FO386" s="48" t="n">
        <f aca="false">MIN(MAX((HM385*(1+HM$5/Setup!$C$36)+IF($V386=46,N($F386),0))-DQ386,0),MAX($P386-SUM(DV386:FN386),0))</f>
        <v>0</v>
      </c>
      <c r="FP386" s="48" t="n">
        <f aca="false">MIN(MAX((HN385*(1+HN$5/Setup!$C$36)+IF($V386=47,N($F386),0))-DR386,0),MAX($P386-SUM(DV386:FO386),0))</f>
        <v>0</v>
      </c>
      <c r="FQ386" s="48" t="n">
        <f aca="false">MIN(MAX((HO385*(1+HO$5/Setup!$C$36)+IF($V386=48,N($F386),0))-DS386,0),MAX($P386-SUM(DV386:FP386),0))</f>
        <v>0</v>
      </c>
      <c r="FR386" s="48" t="n">
        <f aca="false">MIN(MAX((HP385*(1+HP$5/Setup!$C$36)+IF($V386=49,N($F386),0))-DT386,0),MAX($P386-SUM(DV386:FQ386),0))</f>
        <v>0</v>
      </c>
      <c r="FS386" s="48" t="n">
        <f aca="false">MIN(MAX((HQ385*(1+HQ$5/Setup!$C$36)+IF($V386=50,N($F386),0))-DU386,0),MAX($P386-SUM(DV386:FR386),0))</f>
        <v>0</v>
      </c>
      <c r="FT386" s="48" t="n">
        <f aca="false">IF((FT385*(1+FT$5/Setup!$C$36)+IF($V386=1,N($F386),0))-BX386-DV386&lt;0.005,0,(FT385*(1+FT$5/Setup!$C$36)+IF($V386=1,N($F386),0))-BX386-DV386)</f>
        <v>0</v>
      </c>
      <c r="FU386" s="48" t="n">
        <f aca="false">IF((FU385*(1+FU$5/Setup!$C$36)+IF($V386=2,N($F386),0))-BY386-DW386&lt;0.005,0,(FU385*(1+FU$5/Setup!$C$36)+IF($V386=2,N($F386),0))-BY386-DW386)</f>
        <v>0</v>
      </c>
      <c r="FV386" s="48" t="n">
        <f aca="false">IF((FV385*(1+FV$5/Setup!$C$36)+IF($V386=3,N($F386),0))-BZ386-DX386&lt;0.005,0,(FV385*(1+FV$5/Setup!$C$36)+IF($V386=3,N($F386),0))-BZ386-DX386)</f>
        <v>0</v>
      </c>
      <c r="FW386" s="48" t="n">
        <f aca="false">IF((FW385*(1+FW$5/Setup!$C$36)+IF($V386=4,N($F386),0))-CA386-DY386&lt;0.005,0,(FW385*(1+FW$5/Setup!$C$36)+IF($V386=4,N($F386),0))-CA386-DY386)</f>
        <v>0</v>
      </c>
      <c r="FX386" s="48" t="n">
        <f aca="false">IF((FX385*(1+FX$5/Setup!$C$36)+IF($V386=5,N($F386),0))-CB386-DZ386&lt;0.005,0,(FX385*(1+FX$5/Setup!$C$36)+IF($V386=5,N($F386),0))-CB386-DZ386)</f>
        <v>0</v>
      </c>
      <c r="FY386" s="48" t="n">
        <f aca="false">IF((FY385*(1+FY$5/Setup!$C$36)+IF($V386=6,N($F386),0))-CC386-EA386&lt;0.005,0,(FY385*(1+FY$5/Setup!$C$36)+IF($V386=6,N($F386),0))-CC386-EA386)</f>
        <v>0</v>
      </c>
      <c r="FZ386" s="48" t="n">
        <f aca="false">IF((FZ385*(1+FZ$5/Setup!$C$36)+IF($V386=7,N($F386),0))-CD386-EB386&lt;0.005,0,(FZ385*(1+FZ$5/Setup!$C$36)+IF($V386=7,N($F386),0))-CD386-EB386)</f>
        <v>0</v>
      </c>
      <c r="GA386" s="48" t="n">
        <f aca="false">IF((GA385*(1+GA$5/Setup!$C$36)+IF($V386=8,N($F386),0))-CE386-EC386&lt;0.005,0,(GA385*(1+GA$5/Setup!$C$36)+IF($V386=8,N($F386),0))-CE386-EC386)</f>
        <v>0</v>
      </c>
      <c r="GB386" s="48" t="n">
        <f aca="false">IF((GB385*(1+GB$5/Setup!$C$36)+IF($V386=9,N($F386),0))-CF386-ED386&lt;0.005,0,(GB385*(1+GB$5/Setup!$C$36)+IF($V386=9,N($F386),0))-CF386-ED386)</f>
        <v>0</v>
      </c>
      <c r="GC386" s="48" t="n">
        <f aca="false">IF((GC385*(1+GC$5/Setup!$C$36)+IF($V386=10,N($F386),0))-CG386-EE386&lt;0.005,0,(GC385*(1+GC$5/Setup!$C$36)+IF($V386=10,N($F386),0))-CG386-EE386)</f>
        <v>0</v>
      </c>
      <c r="GD386" s="48" t="n">
        <f aca="false">IF((GD385*(1+GD$5/Setup!$C$36)+IF($V386=11,N($F386),0))-CH386-EF386&lt;0.005,0,(GD385*(1+GD$5/Setup!$C$36)+IF($V386=11,N($F386),0))-CH386-EF386)</f>
        <v>0</v>
      </c>
      <c r="GE386" s="48" t="n">
        <f aca="false">IF((GE385*(1+GE$5/Setup!$C$36)+IF($V386=12,N($F386),0))-CI386-EG386&lt;0.005,0,(GE385*(1+GE$5/Setup!$C$36)+IF($V386=12,N($F386),0))-CI386-EG386)</f>
        <v>0</v>
      </c>
      <c r="GF386" s="48" t="n">
        <f aca="false">IF((GF385*(1+GF$5/Setup!$C$36)+IF($V386=13,N($F386),0))-CJ386-EH386&lt;0.005,0,(GF385*(1+GF$5/Setup!$C$36)+IF($V386=13,N($F386),0))-CJ386-EH386)</f>
        <v>0</v>
      </c>
      <c r="GG386" s="48" t="n">
        <f aca="false">IF((GG385*(1+GG$5/Setup!$C$36)+IF($V386=14,N($F386),0))-CK386-EI386&lt;0.005,0,(GG385*(1+GG$5/Setup!$C$36)+IF($V386=14,N($F386),0))-CK386-EI386)</f>
        <v>0</v>
      </c>
      <c r="GH386" s="48" t="n">
        <f aca="false">IF((GH385*(1+GH$5/Setup!$C$36)+IF($V386=15,N($F386),0))-CL386-EJ386&lt;0.005,0,(GH385*(1+GH$5/Setup!$C$36)+IF($V386=15,N($F386),0))-CL386-EJ386)</f>
        <v>0</v>
      </c>
      <c r="GI386" s="48" t="n">
        <f aca="false">IF((GI385*(1+GI$5/Setup!$C$36)+IF($V386=16,N($F386),0))-CM386-EK386&lt;0.005,0,(GI385*(1+GI$5/Setup!$C$36)+IF($V386=16,N($F386),0))-CM386-EK386)</f>
        <v>0</v>
      </c>
      <c r="GJ386" s="48" t="n">
        <f aca="false">IF((GJ385*(1+GJ$5/Setup!$C$36)+IF($V386=17,N($F386),0))-CN386-EL386&lt;0.005,0,(GJ385*(1+GJ$5/Setup!$C$36)+IF($V386=17,N($F386),0))-CN386-EL386)</f>
        <v>0</v>
      </c>
      <c r="GK386" s="48" t="n">
        <f aca="false">IF((GK385*(1+GK$5/Setup!$C$36)+IF($V386=18,N($F386),0))-CO386-EM386&lt;0.005,0,(GK385*(1+GK$5/Setup!$C$36)+IF($V386=18,N($F386),0))-CO386-EM386)</f>
        <v>0</v>
      </c>
      <c r="GL386" s="48" t="n">
        <f aca="false">IF((GL385*(1+GL$5/Setup!$C$36)+IF($V386=19,N($F386),0))-CP386-EN386&lt;0.005,0,(GL385*(1+GL$5/Setup!$C$36)+IF($V386=19,N($F386),0))-CP386-EN386)</f>
        <v>0</v>
      </c>
      <c r="GM386" s="48" t="n">
        <f aca="false">IF((GM385*(1+GM$5/Setup!$C$36)+IF($V386=20,N($F386),0))-CQ386-EO386&lt;0.005,0,(GM385*(1+GM$5/Setup!$C$36)+IF($V386=20,N($F386),0))-CQ386-EO386)</f>
        <v>0</v>
      </c>
      <c r="GN386" s="48" t="n">
        <f aca="false">IF((GN385*(1+GN$5/Setup!$C$36)+IF($V386=21,N($F386),0))-CR386-EP386&lt;0.005,0,(GN385*(1+GN$5/Setup!$C$36)+IF($V386=21,N($F386),0))-CR386-EP386)</f>
        <v>0</v>
      </c>
      <c r="GO386" s="48" t="n">
        <f aca="false">IF((GO385*(1+GO$5/Setup!$C$36)+IF($V386=22,N($F386),0))-CS386-EQ386&lt;0.005,0,(GO385*(1+GO$5/Setup!$C$36)+IF($V386=22,N($F386),0))-CS386-EQ386)</f>
        <v>0</v>
      </c>
      <c r="GP386" s="48" t="n">
        <f aca="false">IF((GP385*(1+GP$5/Setup!$C$36)+IF($V386=23,N($F386),0))-CT386-ER386&lt;0.005,0,(GP385*(1+GP$5/Setup!$C$36)+IF($V386=23,N($F386),0))-CT386-ER386)</f>
        <v>0</v>
      </c>
      <c r="GQ386" s="48" t="n">
        <f aca="false">IF((GQ385*(1+GQ$5/Setup!$C$36)+IF($V386=24,N($F386),0))-CU386-ES386&lt;0.005,0,(GQ385*(1+GQ$5/Setup!$C$36)+IF($V386=24,N($F386),0))-CU386-ES386)</f>
        <v>0</v>
      </c>
      <c r="GR386" s="48" t="n">
        <f aca="false">IF((GR385*(1+GR$5/Setup!$C$36)+IF($V386=25,N($F386),0))-CV386-ET386&lt;0.005,0,(GR385*(1+GR$5/Setup!$C$36)+IF($V386=25,N($F386),0))-CV386-ET386)</f>
        <v>0</v>
      </c>
      <c r="GS386" s="48" t="n">
        <f aca="false">IF((GS385*(1+GS$5/Setup!$C$36)+IF($V386=26,N($F386),0))-CW386-EU386&lt;0.005,0,(GS385*(1+GS$5/Setup!$C$36)+IF($V386=26,N($F386),0))-CW386-EU386)</f>
        <v>0</v>
      </c>
      <c r="GT386" s="48" t="n">
        <f aca="false">IF((GT385*(1+GT$5/Setup!$C$36)+IF($V386=27,N($F386),0))-CX386-EV386&lt;0.005,0,(GT385*(1+GT$5/Setup!$C$36)+IF($V386=27,N($F386),0))-CX386-EV386)</f>
        <v>0</v>
      </c>
      <c r="GU386" s="48" t="n">
        <f aca="false">IF((GU385*(1+GU$5/Setup!$C$36)+IF($V386=28,N($F386),0))-CY386-EW386&lt;0.005,0,(GU385*(1+GU$5/Setup!$C$36)+IF($V386=28,N($F386),0))-CY386-EW386)</f>
        <v>0</v>
      </c>
      <c r="GV386" s="48" t="n">
        <f aca="false">IF((GV385*(1+GV$5/Setup!$C$36)+IF($V386=29,N($F386),0))-CZ386-EX386&lt;0.005,0,(GV385*(1+GV$5/Setup!$C$36)+IF($V386=29,N($F386),0))-CZ386-EX386)</f>
        <v>0</v>
      </c>
      <c r="GW386" s="48" t="n">
        <f aca="false">IF((GW385*(1+GW$5/Setup!$C$36)+IF($V386=30,N($F386),0))-DA386-EY386&lt;0.005,0,(GW385*(1+GW$5/Setup!$C$36)+IF($V386=30,N($F386),0))-DA386-EY386)</f>
        <v>0</v>
      </c>
      <c r="GX386" s="48" t="n">
        <f aca="false">IF((GX385*(1+GX$5/Setup!$C$36)+IF($V386=31,N($F386),0))-DB386-EZ386&lt;0.005,0,(GX385*(1+GX$5/Setup!$C$36)+IF($V386=31,N($F386),0))-DB386-EZ386)</f>
        <v>0</v>
      </c>
      <c r="GY386" s="48" t="n">
        <f aca="false">IF((GY385*(1+GY$5/Setup!$C$36)+IF($V386=32,N($F386),0))-DC386-FA386&lt;0.005,0,(GY385*(1+GY$5/Setup!$C$36)+IF($V386=32,N($F386),0))-DC386-FA386)</f>
        <v>0</v>
      </c>
      <c r="GZ386" s="48" t="n">
        <f aca="false">IF((GZ385*(1+GZ$5/Setup!$C$36)+IF($V386=33,N($F386),0))-DD386-FB386&lt;0.005,0,(GZ385*(1+GZ$5/Setup!$C$36)+IF($V386=33,N($F386),0))-DD386-FB386)</f>
        <v>0</v>
      </c>
      <c r="HA386" s="48" t="n">
        <f aca="false">IF((HA385*(1+HA$5/Setup!$C$36)+IF($V386=34,N($F386),0))-DE386-FC386&lt;0.005,0,(HA385*(1+HA$5/Setup!$C$36)+IF($V386=34,N($F386),0))-DE386-FC386)</f>
        <v>0</v>
      </c>
      <c r="HB386" s="48" t="n">
        <f aca="false">IF((HB385*(1+HB$5/Setup!$C$36)+IF($V386=35,N($F386),0))-DF386-FD386&lt;0.005,0,(HB385*(1+HB$5/Setup!$C$36)+IF($V386=35,N($F386),0))-DF386-FD386)</f>
        <v>0</v>
      </c>
      <c r="HC386" s="48" t="n">
        <f aca="false">IF((HC385*(1+HC$5/Setup!$C$36)+IF($V386=36,N($F386),0))-DG386-FE386&lt;0.005,0,(HC385*(1+HC$5/Setup!$C$36)+IF($V386=36,N($F386),0))-DG386-FE386)</f>
        <v>0</v>
      </c>
      <c r="HD386" s="48" t="n">
        <f aca="false">IF((HD385*(1+HD$5/Setup!$C$36)+IF($V386=37,N($F386),0))-DH386-FF386&lt;0.005,0,(HD385*(1+HD$5/Setup!$C$36)+IF($V386=37,N($F386),0))-DH386-FF386)</f>
        <v>0</v>
      </c>
      <c r="HE386" s="48" t="n">
        <f aca="false">IF((HE385*(1+HE$5/Setup!$C$36)+IF($V386=38,N($F386),0))-DI386-FG386&lt;0.005,0,(HE385*(1+HE$5/Setup!$C$36)+IF($V386=38,N($F386),0))-DI386-FG386)</f>
        <v>0</v>
      </c>
      <c r="HF386" s="48" t="n">
        <f aca="false">IF((HF385*(1+HF$5/Setup!$C$36)+IF($V386=39,N($F386),0))-DJ386-FH386&lt;0.005,0,(HF385*(1+HF$5/Setup!$C$36)+IF($V386=39,N($F386),0))-DJ386-FH386)</f>
        <v>0</v>
      </c>
      <c r="HG386" s="48" t="n">
        <f aca="false">IF((HG385*(1+HG$5/Setup!$C$36)+IF($V386=40,N($F386),0))-DK386-FI386&lt;0.005,0,(HG385*(1+HG$5/Setup!$C$36)+IF($V386=40,N($F386),0))-DK386-FI386)</f>
        <v>0</v>
      </c>
      <c r="HH386" s="48" t="n">
        <f aca="false">IF((HH385*(1+HH$5/Setup!$C$36)+IF($V386=41,N($F386),0))-DL386-FJ386&lt;0.005,0,(HH385*(1+HH$5/Setup!$C$36)+IF($V386=41,N($F386),0))-DL386-FJ386)</f>
        <v>0</v>
      </c>
      <c r="HI386" s="48" t="n">
        <f aca="false">IF((HI385*(1+HI$5/Setup!$C$36)+IF($V386=42,N($F386),0))-DM386-FK386&lt;0.005,0,(HI385*(1+HI$5/Setup!$C$36)+IF($V386=42,N($F386),0))-DM386-FK386)</f>
        <v>0</v>
      </c>
      <c r="HJ386" s="48" t="n">
        <f aca="false">IF((HJ385*(1+HJ$5/Setup!$C$36)+IF($V386=43,N($F386),0))-DN386-FL386&lt;0.005,0,(HJ385*(1+HJ$5/Setup!$C$36)+IF($V386=43,N($F386),0))-DN386-FL386)</f>
        <v>0</v>
      </c>
      <c r="HK386" s="48" t="n">
        <f aca="false">IF((HK385*(1+HK$5/Setup!$C$36)+IF($V386=44,N($F386),0))-DO386-FM386&lt;0.005,0,(HK385*(1+HK$5/Setup!$C$36)+IF($V386=44,N($F386),0))-DO386-FM386)</f>
        <v>0</v>
      </c>
      <c r="HL386" s="48" t="n">
        <f aca="false">IF((HL385*(1+HL$5/Setup!$C$36)+IF($V386=45,N($F386),0))-DP386-FN386&lt;0.005,0,(HL385*(1+HL$5/Setup!$C$36)+IF($V386=45,N($F386),0))-DP386-FN386)</f>
        <v>0</v>
      </c>
      <c r="HM386" s="48" t="n">
        <f aca="false">IF((HM385*(1+HM$5/Setup!$C$36)+IF($V386=46,N($F386),0))-DQ386-FO386&lt;0.005,0,(HM385*(1+HM$5/Setup!$C$36)+IF($V386=46,N($F386),0))-DQ386-FO386)</f>
        <v>0</v>
      </c>
      <c r="HN386" s="48" t="n">
        <f aca="false">IF((HN385*(1+HN$5/Setup!$C$36)+IF($V386=47,N($F386),0))-DR386-FP386&lt;0.005,0,(HN385*(1+HN$5/Setup!$C$36)+IF($V386=47,N($F386),0))-DR386-FP386)</f>
        <v>0</v>
      </c>
      <c r="HO386" s="48" t="n">
        <f aca="false">IF((HO385*(1+HO$5/Setup!$C$36)+IF($V386=48,N($F386),0))-DS386-FQ386&lt;0.005,0,(HO385*(1+HO$5/Setup!$C$36)+IF($V386=48,N($F386),0))-DS386-FQ386)</f>
        <v>0</v>
      </c>
      <c r="HP386" s="48" t="n">
        <f aca="false">IF((HP385*(1+HP$5/Setup!$C$36)+IF($V386=49,N($F386),0))-DT386-FR386&lt;0.005,0,(HP385*(1+HP$5/Setup!$C$36)+IF($V386=49,N($F386),0))-DT386-FR386)</f>
        <v>0</v>
      </c>
      <c r="HQ386" s="48" t="n">
        <f aca="false">IF((HQ385*(1+HQ$5/Setup!$C$36)+IF($V386=50,N($F386),0))-DU386-FS386&lt;0.005,0,(HQ385*(1+HQ$5/Setup!$C$36)+IF($V386=50,N($F386),0))-DU386-FS386)</f>
        <v>0</v>
      </c>
    </row>
    <row r="387" customFormat="false" ht="15" hidden="false" customHeight="false" outlineLevel="0" collapsed="false">
      <c r="A387" s="44" t="n">
        <v>379</v>
      </c>
      <c r="B387" s="45" t="n">
        <f aca="false">IF(Setup!$C$7="Every month",EDATE(Setup!$C$8,($A387-1)),IF(Setup!$C$7="Twice a month",DATE(YEAR(Setup!$C$8),MONTH(Setup!$C$8)+INT((($A387-1)+Setup!$C$41)/2),MIN(IF(MOD(($A387-1)+Setup!$C$41,2)=0,Setup!$C$39,Setup!$C$40),DAY(EOMONTH(DATE(YEAR(Setup!$C$8),MONTH(Setup!$C$8)+INT((($A387-1)+Setup!$C$41)/2),1),0)))),Setup!$C$8+($A387-1)*IF(Setup!$C$7="Every week",7,14)))</f>
        <v>51617</v>
      </c>
      <c r="C387" s="45" t="n">
        <f aca="false">IF(Setup!$C$7="Every month",EDATE(Setup!$C$8,$A387),IF(Setup!$C$7="Twice a month",DATE(YEAR(Setup!$C$8),MONTH(Setup!$C$8)+INT(($A387+Setup!$C$41)/2),MIN(IF(MOD($A387+Setup!$C$41,2)=0,Setup!$C$39,Setup!$C$40),DAY(EOMONTH(DATE(YEAR(Setup!$C$8),MONTH(Setup!$C$8)+INT(($A387+Setup!$C$41)/2),1),0)))),Setup!$C$8+$A387*IF(Setup!$C$7="Every week",7,14)))</f>
        <v>51631</v>
      </c>
      <c r="D387" s="46"/>
      <c r="E387" s="47"/>
      <c r="F387" s="47"/>
      <c r="G387" s="47"/>
      <c r="H387" s="47"/>
      <c r="I387" s="48" t="n">
        <f aca="false">N(Setup!$C$11)+N(E387)</f>
        <v>100</v>
      </c>
      <c r="J387" s="48" t="n">
        <f aca="false">MIN(Setup!$C$37,MAX(I387,0))</f>
        <v>9.23076923076923</v>
      </c>
      <c r="K387" s="48" t="n">
        <f aca="false">MIN(MAX(N(Setup!$C$14)-L386,0),MAX(I387-J387,0))</f>
        <v>0</v>
      </c>
      <c r="L387" s="48" t="n">
        <f aca="false">L386+K387-N(G387)</f>
        <v>500</v>
      </c>
      <c r="M387" s="48" t="n">
        <f aca="false">M386+J387-N(H387)</f>
        <v>3498.46153846152</v>
      </c>
      <c r="N387" s="48" t="n">
        <f aca="false">SUM(BX387:DU387)</f>
        <v>0</v>
      </c>
      <c r="O387" s="48" t="n">
        <f aca="false">SUM(Z387:BW387)-N387</f>
        <v>0</v>
      </c>
      <c r="P387" s="48" t="n">
        <f aca="false">MAX(I387-J387-K387,0)+O387</f>
        <v>90.7692307692308</v>
      </c>
      <c r="Q387" s="48" t="n">
        <f aca="false">SUM(DV387:FS387)</f>
        <v>0</v>
      </c>
      <c r="R387" s="49" t="n">
        <f aca="false">N387+J387+K387+Q387</f>
        <v>9.23076923076923</v>
      </c>
      <c r="S387" s="48" t="n">
        <f aca="false">T387-T386-N(F387)+N387+Q387</f>
        <v>0</v>
      </c>
      <c r="T387" s="49" t="n">
        <f aca="false">SUM(FT387:HQ387)</f>
        <v>0</v>
      </c>
      <c r="U387" s="44" t="str">
        <f aca="false">IF(T386&lt;0.005,"",INDEX(Helpers!$C$2:$C$51,IF(_xlfn.MINIFS($DV$6:$FS$6,DV387:FS387,"&gt;0.005")=0,V387,_xlfn.MINIFS($DV$6:$FS$6,DV387:FS387,"&gt;0.005"))))</f>
        <v/>
      </c>
      <c r="V387" s="44" t="n">
        <f aca="false">IF(_xlfn.MINIFS($FT$6:$HQ$6,FT386:HQ386,"&gt;0.005")=0,1,_xlfn.MINIFS($FT$6:$HQ$6,FT386:HQ386,"&gt;0.005"))</f>
        <v>1</v>
      </c>
      <c r="W387" s="44" t="n">
        <f aca="false">IF(AND(D387&lt;&gt;"Paid",T386&gt;0.005),1,0)</f>
        <v>0</v>
      </c>
      <c r="X387" s="48" t="n">
        <f aca="false">SUMPRODUCT(((Helpers!$G$2:$G$51*(1+(Helpers!$D$2:$D$51+0.000000001)/12)^(($B387-Setup!$C$8)/(365.25/12))-Helpers!$E$2:$E$51*((1+(Helpers!$D$2:$D$51+0.000000001)/12)^(($B387-Setup!$C$8)/(365.25/12))-1)/((Helpers!$D$2:$D$51+0.000000001)/12))&gt;0)*(Helpers!$G$2:$G$51*(1+(Helpers!$D$2:$D$51+0.000000001)/12)^(($B387-Setup!$C$8)/(365.25/12))-Helpers!$E$2:$E$51*((1+(Helpers!$D$2:$D$51+0.000000001)/12)^(($B387-Setup!$C$8)/(365.25/12))-1)/((Helpers!$D$2:$D$51+0.000000001)/12)))</f>
        <v>0</v>
      </c>
      <c r="Y387" s="48"/>
      <c r="Z387" s="48" t="n">
        <f aca="false">IF(OR(N(Z$5)=0,Z$6=""),0,Z$5*((DATE(YEAR($B387),MONTH($B387),MIN(Z$6,DAY(EOMONTH($B387,0))))&gt;=$B387)*(DATE(YEAR($B387),MONTH($B387),MIN(Z$6,DAY(EOMONTH($B387,0))))&lt;$C387)+(DATE(YEAR($B387),MONTH($B387)+1,MIN(Z$6,DAY(EOMONTH($B387,1))))&gt;=$B387)*(DATE(YEAR($B387),MONTH($B387)+1,MIN(Z$6,DAY(EOMONTH($B387,1))))&lt;$C387)))</f>
        <v>0</v>
      </c>
      <c r="AA387" s="48" t="n">
        <f aca="false">IF(OR(N(AA$5)=0,AA$6=""),0,AA$5*((DATE(YEAR($B387),MONTH($B387),MIN(AA$6,DAY(EOMONTH($B387,0))))&gt;=$B387)*(DATE(YEAR($B387),MONTH($B387),MIN(AA$6,DAY(EOMONTH($B387,0))))&lt;$C387)+(DATE(YEAR($B387),MONTH($B387)+1,MIN(AA$6,DAY(EOMONTH($B387,1))))&gt;=$B387)*(DATE(YEAR($B387),MONTH($B387)+1,MIN(AA$6,DAY(EOMONTH($B387,1))))&lt;$C387)))</f>
        <v>0</v>
      </c>
      <c r="AB387" s="48" t="n">
        <f aca="false">IF(OR(N(AB$5)=0,AB$6=""),0,AB$5*((DATE(YEAR($B387),MONTH($B387),MIN(AB$6,DAY(EOMONTH($B387,0))))&gt;=$B387)*(DATE(YEAR($B387),MONTH($B387),MIN(AB$6,DAY(EOMONTH($B387,0))))&lt;$C387)+(DATE(YEAR($B387),MONTH($B387)+1,MIN(AB$6,DAY(EOMONTH($B387,1))))&gt;=$B387)*(DATE(YEAR($B387),MONTH($B387)+1,MIN(AB$6,DAY(EOMONTH($B387,1))))&lt;$C387)))</f>
        <v>0</v>
      </c>
      <c r="AC387" s="48" t="n">
        <f aca="false">IF(OR(N(AC$5)=0,AC$6=""),0,AC$5*((DATE(YEAR($B387),MONTH($B387),MIN(AC$6,DAY(EOMONTH($B387,0))))&gt;=$B387)*(DATE(YEAR($B387),MONTH($B387),MIN(AC$6,DAY(EOMONTH($B387,0))))&lt;$C387)+(DATE(YEAR($B387),MONTH($B387)+1,MIN(AC$6,DAY(EOMONTH($B387,1))))&gt;=$B387)*(DATE(YEAR($B387),MONTH($B387)+1,MIN(AC$6,DAY(EOMONTH($B387,1))))&lt;$C387)))</f>
        <v>0</v>
      </c>
      <c r="AD387" s="48" t="n">
        <f aca="false">IF(OR(N(AD$5)=0,AD$6=""),0,AD$5*((DATE(YEAR($B387),MONTH($B387),MIN(AD$6,DAY(EOMONTH($B387,0))))&gt;=$B387)*(DATE(YEAR($B387),MONTH($B387),MIN(AD$6,DAY(EOMONTH($B387,0))))&lt;$C387)+(DATE(YEAR($B387),MONTH($B387)+1,MIN(AD$6,DAY(EOMONTH($B387,1))))&gt;=$B387)*(DATE(YEAR($B387),MONTH($B387)+1,MIN(AD$6,DAY(EOMONTH($B387,1))))&lt;$C387)))</f>
        <v>0</v>
      </c>
      <c r="AE387" s="48" t="n">
        <f aca="false">IF(OR(N(AE$5)=0,AE$6=""),0,AE$5*((DATE(YEAR($B387),MONTH($B387),MIN(AE$6,DAY(EOMONTH($B387,0))))&gt;=$B387)*(DATE(YEAR($B387),MONTH($B387),MIN(AE$6,DAY(EOMONTH($B387,0))))&lt;$C387)+(DATE(YEAR($B387),MONTH($B387)+1,MIN(AE$6,DAY(EOMONTH($B387,1))))&gt;=$B387)*(DATE(YEAR($B387),MONTH($B387)+1,MIN(AE$6,DAY(EOMONTH($B387,1))))&lt;$C387)))</f>
        <v>0</v>
      </c>
      <c r="AF387" s="48" t="n">
        <f aca="false">IF(OR(N(AF$5)=0,AF$6=""),0,AF$5*((DATE(YEAR($B387),MONTH($B387),MIN(AF$6,DAY(EOMONTH($B387,0))))&gt;=$B387)*(DATE(YEAR($B387),MONTH($B387),MIN(AF$6,DAY(EOMONTH($B387,0))))&lt;$C387)+(DATE(YEAR($B387),MONTH($B387)+1,MIN(AF$6,DAY(EOMONTH($B387,1))))&gt;=$B387)*(DATE(YEAR($B387),MONTH($B387)+1,MIN(AF$6,DAY(EOMONTH($B387,1))))&lt;$C387)))</f>
        <v>0</v>
      </c>
      <c r="AG387" s="48" t="n">
        <f aca="false">IF(OR(N(AG$5)=0,AG$6=""),0,AG$5*((DATE(YEAR($B387),MONTH($B387),MIN(AG$6,DAY(EOMONTH($B387,0))))&gt;=$B387)*(DATE(YEAR($B387),MONTH($B387),MIN(AG$6,DAY(EOMONTH($B387,0))))&lt;$C387)+(DATE(YEAR($B387),MONTH($B387)+1,MIN(AG$6,DAY(EOMONTH($B387,1))))&gt;=$B387)*(DATE(YEAR($B387),MONTH($B387)+1,MIN(AG$6,DAY(EOMONTH($B387,1))))&lt;$C387)))</f>
        <v>0</v>
      </c>
      <c r="AH387" s="48" t="n">
        <f aca="false">IF(OR(N(AH$5)=0,AH$6=""),0,AH$5*((DATE(YEAR($B387),MONTH($B387),MIN(AH$6,DAY(EOMONTH($B387,0))))&gt;=$B387)*(DATE(YEAR($B387),MONTH($B387),MIN(AH$6,DAY(EOMONTH($B387,0))))&lt;$C387)+(DATE(YEAR($B387),MONTH($B387)+1,MIN(AH$6,DAY(EOMONTH($B387,1))))&gt;=$B387)*(DATE(YEAR($B387),MONTH($B387)+1,MIN(AH$6,DAY(EOMONTH($B387,1))))&lt;$C387)))</f>
        <v>0</v>
      </c>
      <c r="AI387" s="48" t="n">
        <f aca="false">IF(OR(N(AI$5)=0,AI$6=""),0,AI$5*((DATE(YEAR($B387),MONTH($B387),MIN(AI$6,DAY(EOMONTH($B387,0))))&gt;=$B387)*(DATE(YEAR($B387),MONTH($B387),MIN(AI$6,DAY(EOMONTH($B387,0))))&lt;$C387)+(DATE(YEAR($B387),MONTH($B387)+1,MIN(AI$6,DAY(EOMONTH($B387,1))))&gt;=$B387)*(DATE(YEAR($B387),MONTH($B387)+1,MIN(AI$6,DAY(EOMONTH($B387,1))))&lt;$C387)))</f>
        <v>0</v>
      </c>
      <c r="AJ387" s="48" t="n">
        <f aca="false">IF(OR(N(AJ$5)=0,AJ$6=""),0,AJ$5*((DATE(YEAR($B387),MONTH($B387),MIN(AJ$6,DAY(EOMONTH($B387,0))))&gt;=$B387)*(DATE(YEAR($B387),MONTH($B387),MIN(AJ$6,DAY(EOMONTH($B387,0))))&lt;$C387)+(DATE(YEAR($B387),MONTH($B387)+1,MIN(AJ$6,DAY(EOMONTH($B387,1))))&gt;=$B387)*(DATE(YEAR($B387),MONTH($B387)+1,MIN(AJ$6,DAY(EOMONTH($B387,1))))&lt;$C387)))</f>
        <v>0</v>
      </c>
      <c r="AK387" s="48" t="n">
        <f aca="false">IF(OR(N(AK$5)=0,AK$6=""),0,AK$5*((DATE(YEAR($B387),MONTH($B387),MIN(AK$6,DAY(EOMONTH($B387,0))))&gt;=$B387)*(DATE(YEAR($B387),MONTH($B387),MIN(AK$6,DAY(EOMONTH($B387,0))))&lt;$C387)+(DATE(YEAR($B387),MONTH($B387)+1,MIN(AK$6,DAY(EOMONTH($B387,1))))&gt;=$B387)*(DATE(YEAR($B387),MONTH($B387)+1,MIN(AK$6,DAY(EOMONTH($B387,1))))&lt;$C387)))</f>
        <v>0</v>
      </c>
      <c r="AL387" s="48" t="n">
        <f aca="false">IF(OR(N(AL$5)=0,AL$6=""),0,AL$5*((DATE(YEAR($B387),MONTH($B387),MIN(AL$6,DAY(EOMONTH($B387,0))))&gt;=$B387)*(DATE(YEAR($B387),MONTH($B387),MIN(AL$6,DAY(EOMONTH($B387,0))))&lt;$C387)+(DATE(YEAR($B387),MONTH($B387)+1,MIN(AL$6,DAY(EOMONTH($B387,1))))&gt;=$B387)*(DATE(YEAR($B387),MONTH($B387)+1,MIN(AL$6,DAY(EOMONTH($B387,1))))&lt;$C387)))</f>
        <v>0</v>
      </c>
      <c r="AM387" s="48" t="n">
        <f aca="false">IF(OR(N(AM$5)=0,AM$6=""),0,AM$5*((DATE(YEAR($B387),MONTH($B387),MIN(AM$6,DAY(EOMONTH($B387,0))))&gt;=$B387)*(DATE(YEAR($B387),MONTH($B387),MIN(AM$6,DAY(EOMONTH($B387,0))))&lt;$C387)+(DATE(YEAR($B387),MONTH($B387)+1,MIN(AM$6,DAY(EOMONTH($B387,1))))&gt;=$B387)*(DATE(YEAR($B387),MONTH($B387)+1,MIN(AM$6,DAY(EOMONTH($B387,1))))&lt;$C387)))</f>
        <v>0</v>
      </c>
      <c r="AN387" s="48" t="n">
        <f aca="false">IF(OR(N(AN$5)=0,AN$6=""),0,AN$5*((DATE(YEAR($B387),MONTH($B387),MIN(AN$6,DAY(EOMONTH($B387,0))))&gt;=$B387)*(DATE(YEAR($B387),MONTH($B387),MIN(AN$6,DAY(EOMONTH($B387,0))))&lt;$C387)+(DATE(YEAR($B387),MONTH($B387)+1,MIN(AN$6,DAY(EOMONTH($B387,1))))&gt;=$B387)*(DATE(YEAR($B387),MONTH($B387)+1,MIN(AN$6,DAY(EOMONTH($B387,1))))&lt;$C387)))</f>
        <v>0</v>
      </c>
      <c r="AO387" s="48" t="n">
        <f aca="false">IF(OR(N(AO$5)=0,AO$6=""),0,AO$5*((DATE(YEAR($B387),MONTH($B387),MIN(AO$6,DAY(EOMONTH($B387,0))))&gt;=$B387)*(DATE(YEAR($B387),MONTH($B387),MIN(AO$6,DAY(EOMONTH($B387,0))))&lt;$C387)+(DATE(YEAR($B387),MONTH($B387)+1,MIN(AO$6,DAY(EOMONTH($B387,1))))&gt;=$B387)*(DATE(YEAR($B387),MONTH($B387)+1,MIN(AO$6,DAY(EOMONTH($B387,1))))&lt;$C387)))</f>
        <v>0</v>
      </c>
      <c r="AP387" s="48" t="n">
        <f aca="false">IF(OR(N(AP$5)=0,AP$6=""),0,AP$5*((DATE(YEAR($B387),MONTH($B387),MIN(AP$6,DAY(EOMONTH($B387,0))))&gt;=$B387)*(DATE(YEAR($B387),MONTH($B387),MIN(AP$6,DAY(EOMONTH($B387,0))))&lt;$C387)+(DATE(YEAR($B387),MONTH($B387)+1,MIN(AP$6,DAY(EOMONTH($B387,1))))&gt;=$B387)*(DATE(YEAR($B387),MONTH($B387)+1,MIN(AP$6,DAY(EOMONTH($B387,1))))&lt;$C387)))</f>
        <v>0</v>
      </c>
      <c r="AQ387" s="48" t="n">
        <f aca="false">IF(OR(N(AQ$5)=0,AQ$6=""),0,AQ$5*((DATE(YEAR($B387),MONTH($B387),MIN(AQ$6,DAY(EOMONTH($B387,0))))&gt;=$B387)*(DATE(YEAR($B387),MONTH($B387),MIN(AQ$6,DAY(EOMONTH($B387,0))))&lt;$C387)+(DATE(YEAR($B387),MONTH($B387)+1,MIN(AQ$6,DAY(EOMONTH($B387,1))))&gt;=$B387)*(DATE(YEAR($B387),MONTH($B387)+1,MIN(AQ$6,DAY(EOMONTH($B387,1))))&lt;$C387)))</f>
        <v>0</v>
      </c>
      <c r="AR387" s="48" t="n">
        <f aca="false">IF(OR(N(AR$5)=0,AR$6=""),0,AR$5*((DATE(YEAR($B387),MONTH($B387),MIN(AR$6,DAY(EOMONTH($B387,0))))&gt;=$B387)*(DATE(YEAR($B387),MONTH($B387),MIN(AR$6,DAY(EOMONTH($B387,0))))&lt;$C387)+(DATE(YEAR($B387),MONTH($B387)+1,MIN(AR$6,DAY(EOMONTH($B387,1))))&gt;=$B387)*(DATE(YEAR($B387),MONTH($B387)+1,MIN(AR$6,DAY(EOMONTH($B387,1))))&lt;$C387)))</f>
        <v>0</v>
      </c>
      <c r="AS387" s="48" t="n">
        <f aca="false">IF(OR(N(AS$5)=0,AS$6=""),0,AS$5*((DATE(YEAR($B387),MONTH($B387),MIN(AS$6,DAY(EOMONTH($B387,0))))&gt;=$B387)*(DATE(YEAR($B387),MONTH($B387),MIN(AS$6,DAY(EOMONTH($B387,0))))&lt;$C387)+(DATE(YEAR($B387),MONTH($B387)+1,MIN(AS$6,DAY(EOMONTH($B387,1))))&gt;=$B387)*(DATE(YEAR($B387),MONTH($B387)+1,MIN(AS$6,DAY(EOMONTH($B387,1))))&lt;$C387)))</f>
        <v>0</v>
      </c>
      <c r="AT387" s="48" t="n">
        <f aca="false">IF(OR(N(AT$5)=0,AT$6=""),0,AT$5*((DATE(YEAR($B387),MONTH($B387),MIN(AT$6,DAY(EOMONTH($B387,0))))&gt;=$B387)*(DATE(YEAR($B387),MONTH($B387),MIN(AT$6,DAY(EOMONTH($B387,0))))&lt;$C387)+(DATE(YEAR($B387),MONTH($B387)+1,MIN(AT$6,DAY(EOMONTH($B387,1))))&gt;=$B387)*(DATE(YEAR($B387),MONTH($B387)+1,MIN(AT$6,DAY(EOMONTH($B387,1))))&lt;$C387)))</f>
        <v>0</v>
      </c>
      <c r="AU387" s="48" t="n">
        <f aca="false">IF(OR(N(AU$5)=0,AU$6=""),0,AU$5*((DATE(YEAR($B387),MONTH($B387),MIN(AU$6,DAY(EOMONTH($B387,0))))&gt;=$B387)*(DATE(YEAR($B387),MONTH($B387),MIN(AU$6,DAY(EOMONTH($B387,0))))&lt;$C387)+(DATE(YEAR($B387),MONTH($B387)+1,MIN(AU$6,DAY(EOMONTH($B387,1))))&gt;=$B387)*(DATE(YEAR($B387),MONTH($B387)+1,MIN(AU$6,DAY(EOMONTH($B387,1))))&lt;$C387)))</f>
        <v>0</v>
      </c>
      <c r="AV387" s="48" t="n">
        <f aca="false">IF(OR(N(AV$5)=0,AV$6=""),0,AV$5*((DATE(YEAR($B387),MONTH($B387),MIN(AV$6,DAY(EOMONTH($B387,0))))&gt;=$B387)*(DATE(YEAR($B387),MONTH($B387),MIN(AV$6,DAY(EOMONTH($B387,0))))&lt;$C387)+(DATE(YEAR($B387),MONTH($B387)+1,MIN(AV$6,DAY(EOMONTH($B387,1))))&gt;=$B387)*(DATE(YEAR($B387),MONTH($B387)+1,MIN(AV$6,DAY(EOMONTH($B387,1))))&lt;$C387)))</f>
        <v>0</v>
      </c>
      <c r="AW387" s="48" t="n">
        <f aca="false">IF(OR(N(AW$5)=0,AW$6=""),0,AW$5*((DATE(YEAR($B387),MONTH($B387),MIN(AW$6,DAY(EOMONTH($B387,0))))&gt;=$B387)*(DATE(YEAR($B387),MONTH($B387),MIN(AW$6,DAY(EOMONTH($B387,0))))&lt;$C387)+(DATE(YEAR($B387),MONTH($B387)+1,MIN(AW$6,DAY(EOMONTH($B387,1))))&gt;=$B387)*(DATE(YEAR($B387),MONTH($B387)+1,MIN(AW$6,DAY(EOMONTH($B387,1))))&lt;$C387)))</f>
        <v>0</v>
      </c>
      <c r="AX387" s="48" t="n">
        <f aca="false">IF(OR(N(AX$5)=0,AX$6=""),0,AX$5*((DATE(YEAR($B387),MONTH($B387),MIN(AX$6,DAY(EOMONTH($B387,0))))&gt;=$B387)*(DATE(YEAR($B387),MONTH($B387),MIN(AX$6,DAY(EOMONTH($B387,0))))&lt;$C387)+(DATE(YEAR($B387),MONTH($B387)+1,MIN(AX$6,DAY(EOMONTH($B387,1))))&gt;=$B387)*(DATE(YEAR($B387),MONTH($B387)+1,MIN(AX$6,DAY(EOMONTH($B387,1))))&lt;$C387)))</f>
        <v>0</v>
      </c>
      <c r="AY387" s="48" t="n">
        <f aca="false">IF(OR(N(AY$5)=0,AY$6=""),0,AY$5*((DATE(YEAR($B387),MONTH($B387),MIN(AY$6,DAY(EOMONTH($B387,0))))&gt;=$B387)*(DATE(YEAR($B387),MONTH($B387),MIN(AY$6,DAY(EOMONTH($B387,0))))&lt;$C387)+(DATE(YEAR($B387),MONTH($B387)+1,MIN(AY$6,DAY(EOMONTH($B387,1))))&gt;=$B387)*(DATE(YEAR($B387),MONTH($B387)+1,MIN(AY$6,DAY(EOMONTH($B387,1))))&lt;$C387)))</f>
        <v>0</v>
      </c>
      <c r="AZ387" s="48" t="n">
        <f aca="false">IF(OR(N(AZ$5)=0,AZ$6=""),0,AZ$5*((DATE(YEAR($B387),MONTH($B387),MIN(AZ$6,DAY(EOMONTH($B387,0))))&gt;=$B387)*(DATE(YEAR($B387),MONTH($B387),MIN(AZ$6,DAY(EOMONTH($B387,0))))&lt;$C387)+(DATE(YEAR($B387),MONTH($B387)+1,MIN(AZ$6,DAY(EOMONTH($B387,1))))&gt;=$B387)*(DATE(YEAR($B387),MONTH($B387)+1,MIN(AZ$6,DAY(EOMONTH($B387,1))))&lt;$C387)))</f>
        <v>0</v>
      </c>
      <c r="BA387" s="48" t="n">
        <f aca="false">IF(OR(N(BA$5)=0,BA$6=""),0,BA$5*((DATE(YEAR($B387),MONTH($B387),MIN(BA$6,DAY(EOMONTH($B387,0))))&gt;=$B387)*(DATE(YEAR($B387),MONTH($B387),MIN(BA$6,DAY(EOMONTH($B387,0))))&lt;$C387)+(DATE(YEAR($B387),MONTH($B387)+1,MIN(BA$6,DAY(EOMONTH($B387,1))))&gt;=$B387)*(DATE(YEAR($B387),MONTH($B387)+1,MIN(BA$6,DAY(EOMONTH($B387,1))))&lt;$C387)))</f>
        <v>0</v>
      </c>
      <c r="BB387" s="48" t="n">
        <f aca="false">IF(OR(N(BB$5)=0,BB$6=""),0,BB$5*((DATE(YEAR($B387),MONTH($B387),MIN(BB$6,DAY(EOMONTH($B387,0))))&gt;=$B387)*(DATE(YEAR($B387),MONTH($B387),MIN(BB$6,DAY(EOMONTH($B387,0))))&lt;$C387)+(DATE(YEAR($B387),MONTH($B387)+1,MIN(BB$6,DAY(EOMONTH($B387,1))))&gt;=$B387)*(DATE(YEAR($B387),MONTH($B387)+1,MIN(BB$6,DAY(EOMONTH($B387,1))))&lt;$C387)))</f>
        <v>0</v>
      </c>
      <c r="BC387" s="48" t="n">
        <f aca="false">IF(OR(N(BC$5)=0,BC$6=""),0,BC$5*((DATE(YEAR($B387),MONTH($B387),MIN(BC$6,DAY(EOMONTH($B387,0))))&gt;=$B387)*(DATE(YEAR($B387),MONTH($B387),MIN(BC$6,DAY(EOMONTH($B387,0))))&lt;$C387)+(DATE(YEAR($B387),MONTH($B387)+1,MIN(BC$6,DAY(EOMONTH($B387,1))))&gt;=$B387)*(DATE(YEAR($B387),MONTH($B387)+1,MIN(BC$6,DAY(EOMONTH($B387,1))))&lt;$C387)))</f>
        <v>0</v>
      </c>
      <c r="BD387" s="48" t="n">
        <f aca="false">IF(OR(N(BD$5)=0,BD$6=""),0,BD$5*((DATE(YEAR($B387),MONTH($B387),MIN(BD$6,DAY(EOMONTH($B387,0))))&gt;=$B387)*(DATE(YEAR($B387),MONTH($B387),MIN(BD$6,DAY(EOMONTH($B387,0))))&lt;$C387)+(DATE(YEAR($B387),MONTH($B387)+1,MIN(BD$6,DAY(EOMONTH($B387,1))))&gt;=$B387)*(DATE(YEAR($B387),MONTH($B387)+1,MIN(BD$6,DAY(EOMONTH($B387,1))))&lt;$C387)))</f>
        <v>0</v>
      </c>
      <c r="BE387" s="48" t="n">
        <f aca="false">IF(OR(N(BE$5)=0,BE$6=""),0,BE$5*((DATE(YEAR($B387),MONTH($B387),MIN(BE$6,DAY(EOMONTH($B387,0))))&gt;=$B387)*(DATE(YEAR($B387),MONTH($B387),MIN(BE$6,DAY(EOMONTH($B387,0))))&lt;$C387)+(DATE(YEAR($B387),MONTH($B387)+1,MIN(BE$6,DAY(EOMONTH($B387,1))))&gt;=$B387)*(DATE(YEAR($B387),MONTH($B387)+1,MIN(BE$6,DAY(EOMONTH($B387,1))))&lt;$C387)))</f>
        <v>0</v>
      </c>
      <c r="BF387" s="48" t="n">
        <f aca="false">IF(OR(N(BF$5)=0,BF$6=""),0,BF$5*((DATE(YEAR($B387),MONTH($B387),MIN(BF$6,DAY(EOMONTH($B387,0))))&gt;=$B387)*(DATE(YEAR($B387),MONTH($B387),MIN(BF$6,DAY(EOMONTH($B387,0))))&lt;$C387)+(DATE(YEAR($B387),MONTH($B387)+1,MIN(BF$6,DAY(EOMONTH($B387,1))))&gt;=$B387)*(DATE(YEAR($B387),MONTH($B387)+1,MIN(BF$6,DAY(EOMONTH($B387,1))))&lt;$C387)))</f>
        <v>0</v>
      </c>
      <c r="BG387" s="48" t="n">
        <f aca="false">IF(OR(N(BG$5)=0,BG$6=""),0,BG$5*((DATE(YEAR($B387),MONTH($B387),MIN(BG$6,DAY(EOMONTH($B387,0))))&gt;=$B387)*(DATE(YEAR($B387),MONTH($B387),MIN(BG$6,DAY(EOMONTH($B387,0))))&lt;$C387)+(DATE(YEAR($B387),MONTH($B387)+1,MIN(BG$6,DAY(EOMONTH($B387,1))))&gt;=$B387)*(DATE(YEAR($B387),MONTH($B387)+1,MIN(BG$6,DAY(EOMONTH($B387,1))))&lt;$C387)))</f>
        <v>0</v>
      </c>
      <c r="BH387" s="48" t="n">
        <f aca="false">IF(OR(N(BH$5)=0,BH$6=""),0,BH$5*((DATE(YEAR($B387),MONTH($B387),MIN(BH$6,DAY(EOMONTH($B387,0))))&gt;=$B387)*(DATE(YEAR($B387),MONTH($B387),MIN(BH$6,DAY(EOMONTH($B387,0))))&lt;$C387)+(DATE(YEAR($B387),MONTH($B387)+1,MIN(BH$6,DAY(EOMONTH($B387,1))))&gt;=$B387)*(DATE(YEAR($B387),MONTH($B387)+1,MIN(BH$6,DAY(EOMONTH($B387,1))))&lt;$C387)))</f>
        <v>0</v>
      </c>
      <c r="BI387" s="48" t="n">
        <f aca="false">IF(OR(N(BI$5)=0,BI$6=""),0,BI$5*((DATE(YEAR($B387),MONTH($B387),MIN(BI$6,DAY(EOMONTH($B387,0))))&gt;=$B387)*(DATE(YEAR($B387),MONTH($B387),MIN(BI$6,DAY(EOMONTH($B387,0))))&lt;$C387)+(DATE(YEAR($B387),MONTH($B387)+1,MIN(BI$6,DAY(EOMONTH($B387,1))))&gt;=$B387)*(DATE(YEAR($B387),MONTH($B387)+1,MIN(BI$6,DAY(EOMONTH($B387,1))))&lt;$C387)))</f>
        <v>0</v>
      </c>
      <c r="BJ387" s="48" t="n">
        <f aca="false">IF(OR(N(BJ$5)=0,BJ$6=""),0,BJ$5*((DATE(YEAR($B387),MONTH($B387),MIN(BJ$6,DAY(EOMONTH($B387,0))))&gt;=$B387)*(DATE(YEAR($B387),MONTH($B387),MIN(BJ$6,DAY(EOMONTH($B387,0))))&lt;$C387)+(DATE(YEAR($B387),MONTH($B387)+1,MIN(BJ$6,DAY(EOMONTH($B387,1))))&gt;=$B387)*(DATE(YEAR($B387),MONTH($B387)+1,MIN(BJ$6,DAY(EOMONTH($B387,1))))&lt;$C387)))</f>
        <v>0</v>
      </c>
      <c r="BK387" s="48" t="n">
        <f aca="false">IF(OR(N(BK$5)=0,BK$6=""),0,BK$5*((DATE(YEAR($B387),MONTH($B387),MIN(BK$6,DAY(EOMONTH($B387,0))))&gt;=$B387)*(DATE(YEAR($B387),MONTH($B387),MIN(BK$6,DAY(EOMONTH($B387,0))))&lt;$C387)+(DATE(YEAR($B387),MONTH($B387)+1,MIN(BK$6,DAY(EOMONTH($B387,1))))&gt;=$B387)*(DATE(YEAR($B387),MONTH($B387)+1,MIN(BK$6,DAY(EOMONTH($B387,1))))&lt;$C387)))</f>
        <v>0</v>
      </c>
      <c r="BL387" s="48" t="n">
        <f aca="false">IF(OR(N(BL$5)=0,BL$6=""),0,BL$5*((DATE(YEAR($B387),MONTH($B387),MIN(BL$6,DAY(EOMONTH($B387,0))))&gt;=$B387)*(DATE(YEAR($B387),MONTH($B387),MIN(BL$6,DAY(EOMONTH($B387,0))))&lt;$C387)+(DATE(YEAR($B387),MONTH($B387)+1,MIN(BL$6,DAY(EOMONTH($B387,1))))&gt;=$B387)*(DATE(YEAR($B387),MONTH($B387)+1,MIN(BL$6,DAY(EOMONTH($B387,1))))&lt;$C387)))</f>
        <v>0</v>
      </c>
      <c r="BM387" s="48" t="n">
        <f aca="false">IF(OR(N(BM$5)=0,BM$6=""),0,BM$5*((DATE(YEAR($B387),MONTH($B387),MIN(BM$6,DAY(EOMONTH($B387,0))))&gt;=$B387)*(DATE(YEAR($B387),MONTH($B387),MIN(BM$6,DAY(EOMONTH($B387,0))))&lt;$C387)+(DATE(YEAR($B387),MONTH($B387)+1,MIN(BM$6,DAY(EOMONTH($B387,1))))&gt;=$B387)*(DATE(YEAR($B387),MONTH($B387)+1,MIN(BM$6,DAY(EOMONTH($B387,1))))&lt;$C387)))</f>
        <v>0</v>
      </c>
      <c r="BN387" s="48" t="n">
        <f aca="false">IF(OR(N(BN$5)=0,BN$6=""),0,BN$5*((DATE(YEAR($B387),MONTH($B387),MIN(BN$6,DAY(EOMONTH($B387,0))))&gt;=$B387)*(DATE(YEAR($B387),MONTH($B387),MIN(BN$6,DAY(EOMONTH($B387,0))))&lt;$C387)+(DATE(YEAR($B387),MONTH($B387)+1,MIN(BN$6,DAY(EOMONTH($B387,1))))&gt;=$B387)*(DATE(YEAR($B387),MONTH($B387)+1,MIN(BN$6,DAY(EOMONTH($B387,1))))&lt;$C387)))</f>
        <v>0</v>
      </c>
      <c r="BO387" s="48" t="n">
        <f aca="false">IF(OR(N(BO$5)=0,BO$6=""),0,BO$5*((DATE(YEAR($B387),MONTH($B387),MIN(BO$6,DAY(EOMONTH($B387,0))))&gt;=$B387)*(DATE(YEAR($B387),MONTH($B387),MIN(BO$6,DAY(EOMONTH($B387,0))))&lt;$C387)+(DATE(YEAR($B387),MONTH($B387)+1,MIN(BO$6,DAY(EOMONTH($B387,1))))&gt;=$B387)*(DATE(YEAR($B387),MONTH($B387)+1,MIN(BO$6,DAY(EOMONTH($B387,1))))&lt;$C387)))</f>
        <v>0</v>
      </c>
      <c r="BP387" s="48" t="n">
        <f aca="false">IF(OR(N(BP$5)=0,BP$6=""),0,BP$5*((DATE(YEAR($B387),MONTH($B387),MIN(BP$6,DAY(EOMONTH($B387,0))))&gt;=$B387)*(DATE(YEAR($B387),MONTH($B387),MIN(BP$6,DAY(EOMONTH($B387,0))))&lt;$C387)+(DATE(YEAR($B387),MONTH($B387)+1,MIN(BP$6,DAY(EOMONTH($B387,1))))&gt;=$B387)*(DATE(YEAR($B387),MONTH($B387)+1,MIN(BP$6,DAY(EOMONTH($B387,1))))&lt;$C387)))</f>
        <v>0</v>
      </c>
      <c r="BQ387" s="48" t="n">
        <f aca="false">IF(OR(N(BQ$5)=0,BQ$6=""),0,BQ$5*((DATE(YEAR($B387),MONTH($B387),MIN(BQ$6,DAY(EOMONTH($B387,0))))&gt;=$B387)*(DATE(YEAR($B387),MONTH($B387),MIN(BQ$6,DAY(EOMONTH($B387,0))))&lt;$C387)+(DATE(YEAR($B387),MONTH($B387)+1,MIN(BQ$6,DAY(EOMONTH($B387,1))))&gt;=$B387)*(DATE(YEAR($B387),MONTH($B387)+1,MIN(BQ$6,DAY(EOMONTH($B387,1))))&lt;$C387)))</f>
        <v>0</v>
      </c>
      <c r="BR387" s="48" t="n">
        <f aca="false">IF(OR(N(BR$5)=0,BR$6=""),0,BR$5*((DATE(YEAR($B387),MONTH($B387),MIN(BR$6,DAY(EOMONTH($B387,0))))&gt;=$B387)*(DATE(YEAR($B387),MONTH($B387),MIN(BR$6,DAY(EOMONTH($B387,0))))&lt;$C387)+(DATE(YEAR($B387),MONTH($B387)+1,MIN(BR$6,DAY(EOMONTH($B387,1))))&gt;=$B387)*(DATE(YEAR($B387),MONTH($B387)+1,MIN(BR$6,DAY(EOMONTH($B387,1))))&lt;$C387)))</f>
        <v>0</v>
      </c>
      <c r="BS387" s="48" t="n">
        <f aca="false">IF(OR(N(BS$5)=0,BS$6=""),0,BS$5*((DATE(YEAR($B387),MONTH($B387),MIN(BS$6,DAY(EOMONTH($B387,0))))&gt;=$B387)*(DATE(YEAR($B387),MONTH($B387),MIN(BS$6,DAY(EOMONTH($B387,0))))&lt;$C387)+(DATE(YEAR($B387),MONTH($B387)+1,MIN(BS$6,DAY(EOMONTH($B387,1))))&gt;=$B387)*(DATE(YEAR($B387),MONTH($B387)+1,MIN(BS$6,DAY(EOMONTH($B387,1))))&lt;$C387)))</f>
        <v>0</v>
      </c>
      <c r="BT387" s="48" t="n">
        <f aca="false">IF(OR(N(BT$5)=0,BT$6=""),0,BT$5*((DATE(YEAR($B387),MONTH($B387),MIN(BT$6,DAY(EOMONTH($B387,0))))&gt;=$B387)*(DATE(YEAR($B387),MONTH($B387),MIN(BT$6,DAY(EOMONTH($B387,0))))&lt;$C387)+(DATE(YEAR($B387),MONTH($B387)+1,MIN(BT$6,DAY(EOMONTH($B387,1))))&gt;=$B387)*(DATE(YEAR($B387),MONTH($B387)+1,MIN(BT$6,DAY(EOMONTH($B387,1))))&lt;$C387)))</f>
        <v>0</v>
      </c>
      <c r="BU387" s="48" t="n">
        <f aca="false">IF(OR(N(BU$5)=0,BU$6=""),0,BU$5*((DATE(YEAR($B387),MONTH($B387),MIN(BU$6,DAY(EOMONTH($B387,0))))&gt;=$B387)*(DATE(YEAR($B387),MONTH($B387),MIN(BU$6,DAY(EOMONTH($B387,0))))&lt;$C387)+(DATE(YEAR($B387),MONTH($B387)+1,MIN(BU$6,DAY(EOMONTH($B387,1))))&gt;=$B387)*(DATE(YEAR($B387),MONTH($B387)+1,MIN(BU$6,DAY(EOMONTH($B387,1))))&lt;$C387)))</f>
        <v>0</v>
      </c>
      <c r="BV387" s="48" t="n">
        <f aca="false">IF(OR(N(BV$5)=0,BV$6=""),0,BV$5*((DATE(YEAR($B387),MONTH($B387),MIN(BV$6,DAY(EOMONTH($B387,0))))&gt;=$B387)*(DATE(YEAR($B387),MONTH($B387),MIN(BV$6,DAY(EOMONTH($B387,0))))&lt;$C387)+(DATE(YEAR($B387),MONTH($B387)+1,MIN(BV$6,DAY(EOMONTH($B387,1))))&gt;=$B387)*(DATE(YEAR($B387),MONTH($B387)+1,MIN(BV$6,DAY(EOMONTH($B387,1))))&lt;$C387)))</f>
        <v>0</v>
      </c>
      <c r="BW387" s="48" t="n">
        <f aca="false">IF(OR(N(BW$5)=0,BW$6=""),0,BW$5*((DATE(YEAR($B387),MONTH($B387),MIN(BW$6,DAY(EOMONTH($B387,0))))&gt;=$B387)*(DATE(YEAR($B387),MONTH($B387),MIN(BW$6,DAY(EOMONTH($B387,0))))&lt;$C387)+(DATE(YEAR($B387),MONTH($B387)+1,MIN(BW$6,DAY(EOMONTH($B387,1))))&gt;=$B387)*(DATE(YEAR($B387),MONTH($B387)+1,MIN(BW$6,DAY(EOMONTH($B387,1))))&lt;$C387)))</f>
        <v>0</v>
      </c>
      <c r="BX387" s="48" t="n">
        <f aca="false">MIN(Z387,(FT386*(1+FT$5/Setup!$C$36)+IF($V387=1,N($F387),0)))</f>
        <v>0</v>
      </c>
      <c r="BY387" s="48" t="n">
        <f aca="false">MIN(AA387,(FU386*(1+FU$5/Setup!$C$36)+IF($V387=2,N($F387),0)))</f>
        <v>0</v>
      </c>
      <c r="BZ387" s="48" t="n">
        <f aca="false">MIN(AB387,(FV386*(1+FV$5/Setup!$C$36)+IF($V387=3,N($F387),0)))</f>
        <v>0</v>
      </c>
      <c r="CA387" s="48" t="n">
        <f aca="false">MIN(AC387,(FW386*(1+FW$5/Setup!$C$36)+IF($V387=4,N($F387),0)))</f>
        <v>0</v>
      </c>
      <c r="CB387" s="48" t="n">
        <f aca="false">MIN(AD387,(FX386*(1+FX$5/Setup!$C$36)+IF($V387=5,N($F387),0)))</f>
        <v>0</v>
      </c>
      <c r="CC387" s="48" t="n">
        <f aca="false">MIN(AE387,(FY386*(1+FY$5/Setup!$C$36)+IF($V387=6,N($F387),0)))</f>
        <v>0</v>
      </c>
      <c r="CD387" s="48" t="n">
        <f aca="false">MIN(AF387,(FZ386*(1+FZ$5/Setup!$C$36)+IF($V387=7,N($F387),0)))</f>
        <v>0</v>
      </c>
      <c r="CE387" s="48" t="n">
        <f aca="false">MIN(AG387,(GA386*(1+GA$5/Setup!$C$36)+IF($V387=8,N($F387),0)))</f>
        <v>0</v>
      </c>
      <c r="CF387" s="48" t="n">
        <f aca="false">MIN(AH387,(GB386*(1+GB$5/Setup!$C$36)+IF($V387=9,N($F387),0)))</f>
        <v>0</v>
      </c>
      <c r="CG387" s="48" t="n">
        <f aca="false">MIN(AI387,(GC386*(1+GC$5/Setup!$C$36)+IF($V387=10,N($F387),0)))</f>
        <v>0</v>
      </c>
      <c r="CH387" s="48" t="n">
        <f aca="false">MIN(AJ387,(GD386*(1+GD$5/Setup!$C$36)+IF($V387=11,N($F387),0)))</f>
        <v>0</v>
      </c>
      <c r="CI387" s="48" t="n">
        <f aca="false">MIN(AK387,(GE386*(1+GE$5/Setup!$C$36)+IF($V387=12,N($F387),0)))</f>
        <v>0</v>
      </c>
      <c r="CJ387" s="48" t="n">
        <f aca="false">MIN(AL387,(GF386*(1+GF$5/Setup!$C$36)+IF($V387=13,N($F387),0)))</f>
        <v>0</v>
      </c>
      <c r="CK387" s="48" t="n">
        <f aca="false">MIN(AM387,(GG386*(1+GG$5/Setup!$C$36)+IF($V387=14,N($F387),0)))</f>
        <v>0</v>
      </c>
      <c r="CL387" s="48" t="n">
        <f aca="false">MIN(AN387,(GH386*(1+GH$5/Setup!$C$36)+IF($V387=15,N($F387),0)))</f>
        <v>0</v>
      </c>
      <c r="CM387" s="48" t="n">
        <f aca="false">MIN(AO387,(GI386*(1+GI$5/Setup!$C$36)+IF($V387=16,N($F387),0)))</f>
        <v>0</v>
      </c>
      <c r="CN387" s="48" t="n">
        <f aca="false">MIN(AP387,(GJ386*(1+GJ$5/Setup!$C$36)+IF($V387=17,N($F387),0)))</f>
        <v>0</v>
      </c>
      <c r="CO387" s="48" t="n">
        <f aca="false">MIN(AQ387,(GK386*(1+GK$5/Setup!$C$36)+IF($V387=18,N($F387),0)))</f>
        <v>0</v>
      </c>
      <c r="CP387" s="48" t="n">
        <f aca="false">MIN(AR387,(GL386*(1+GL$5/Setup!$C$36)+IF($V387=19,N($F387),0)))</f>
        <v>0</v>
      </c>
      <c r="CQ387" s="48" t="n">
        <f aca="false">MIN(AS387,(GM386*(1+GM$5/Setup!$C$36)+IF($V387=20,N($F387),0)))</f>
        <v>0</v>
      </c>
      <c r="CR387" s="48" t="n">
        <f aca="false">MIN(AT387,(GN386*(1+GN$5/Setup!$C$36)+IF($V387=21,N($F387),0)))</f>
        <v>0</v>
      </c>
      <c r="CS387" s="48" t="n">
        <f aca="false">MIN(AU387,(GO386*(1+GO$5/Setup!$C$36)+IF($V387=22,N($F387),0)))</f>
        <v>0</v>
      </c>
      <c r="CT387" s="48" t="n">
        <f aca="false">MIN(AV387,(GP386*(1+GP$5/Setup!$C$36)+IF($V387=23,N($F387),0)))</f>
        <v>0</v>
      </c>
      <c r="CU387" s="48" t="n">
        <f aca="false">MIN(AW387,(GQ386*(1+GQ$5/Setup!$C$36)+IF($V387=24,N($F387),0)))</f>
        <v>0</v>
      </c>
      <c r="CV387" s="48" t="n">
        <f aca="false">MIN(AX387,(GR386*(1+GR$5/Setup!$C$36)+IF($V387=25,N($F387),0)))</f>
        <v>0</v>
      </c>
      <c r="CW387" s="48" t="n">
        <f aca="false">MIN(AY387,(GS386*(1+GS$5/Setup!$C$36)+IF($V387=26,N($F387),0)))</f>
        <v>0</v>
      </c>
      <c r="CX387" s="48" t="n">
        <f aca="false">MIN(AZ387,(GT386*(1+GT$5/Setup!$C$36)+IF($V387=27,N($F387),0)))</f>
        <v>0</v>
      </c>
      <c r="CY387" s="48" t="n">
        <f aca="false">MIN(BA387,(GU386*(1+GU$5/Setup!$C$36)+IF($V387=28,N($F387),0)))</f>
        <v>0</v>
      </c>
      <c r="CZ387" s="48" t="n">
        <f aca="false">MIN(BB387,(GV386*(1+GV$5/Setup!$C$36)+IF($V387=29,N($F387),0)))</f>
        <v>0</v>
      </c>
      <c r="DA387" s="48" t="n">
        <f aca="false">MIN(BC387,(GW386*(1+GW$5/Setup!$C$36)+IF($V387=30,N($F387),0)))</f>
        <v>0</v>
      </c>
      <c r="DB387" s="48" t="n">
        <f aca="false">MIN(BD387,(GX386*(1+GX$5/Setup!$C$36)+IF($V387=31,N($F387),0)))</f>
        <v>0</v>
      </c>
      <c r="DC387" s="48" t="n">
        <f aca="false">MIN(BE387,(GY386*(1+GY$5/Setup!$C$36)+IF($V387=32,N($F387),0)))</f>
        <v>0</v>
      </c>
      <c r="DD387" s="48" t="n">
        <f aca="false">MIN(BF387,(GZ386*(1+GZ$5/Setup!$C$36)+IF($V387=33,N($F387),0)))</f>
        <v>0</v>
      </c>
      <c r="DE387" s="48" t="n">
        <f aca="false">MIN(BG387,(HA386*(1+HA$5/Setup!$C$36)+IF($V387=34,N($F387),0)))</f>
        <v>0</v>
      </c>
      <c r="DF387" s="48" t="n">
        <f aca="false">MIN(BH387,(HB386*(1+HB$5/Setup!$C$36)+IF($V387=35,N($F387),0)))</f>
        <v>0</v>
      </c>
      <c r="DG387" s="48" t="n">
        <f aca="false">MIN(BI387,(HC386*(1+HC$5/Setup!$C$36)+IF($V387=36,N($F387),0)))</f>
        <v>0</v>
      </c>
      <c r="DH387" s="48" t="n">
        <f aca="false">MIN(BJ387,(HD386*(1+HD$5/Setup!$C$36)+IF($V387=37,N($F387),0)))</f>
        <v>0</v>
      </c>
      <c r="DI387" s="48" t="n">
        <f aca="false">MIN(BK387,(HE386*(1+HE$5/Setup!$C$36)+IF($V387=38,N($F387),0)))</f>
        <v>0</v>
      </c>
      <c r="DJ387" s="48" t="n">
        <f aca="false">MIN(BL387,(HF386*(1+HF$5/Setup!$C$36)+IF($V387=39,N($F387),0)))</f>
        <v>0</v>
      </c>
      <c r="DK387" s="48" t="n">
        <f aca="false">MIN(BM387,(HG386*(1+HG$5/Setup!$C$36)+IF($V387=40,N($F387),0)))</f>
        <v>0</v>
      </c>
      <c r="DL387" s="48" t="n">
        <f aca="false">MIN(BN387,(HH386*(1+HH$5/Setup!$C$36)+IF($V387=41,N($F387),0)))</f>
        <v>0</v>
      </c>
      <c r="DM387" s="48" t="n">
        <f aca="false">MIN(BO387,(HI386*(1+HI$5/Setup!$C$36)+IF($V387=42,N($F387),0)))</f>
        <v>0</v>
      </c>
      <c r="DN387" s="48" t="n">
        <f aca="false">MIN(BP387,(HJ386*(1+HJ$5/Setup!$C$36)+IF($V387=43,N($F387),0)))</f>
        <v>0</v>
      </c>
      <c r="DO387" s="48" t="n">
        <f aca="false">MIN(BQ387,(HK386*(1+HK$5/Setup!$C$36)+IF($V387=44,N($F387),0)))</f>
        <v>0</v>
      </c>
      <c r="DP387" s="48" t="n">
        <f aca="false">MIN(BR387,(HL386*(1+HL$5/Setup!$C$36)+IF($V387=45,N($F387),0)))</f>
        <v>0</v>
      </c>
      <c r="DQ387" s="48" t="n">
        <f aca="false">MIN(BS387,(HM386*(1+HM$5/Setup!$C$36)+IF($V387=46,N($F387),0)))</f>
        <v>0</v>
      </c>
      <c r="DR387" s="48" t="n">
        <f aca="false">MIN(BT387,(HN386*(1+HN$5/Setup!$C$36)+IF($V387=47,N($F387),0)))</f>
        <v>0</v>
      </c>
      <c r="DS387" s="48" t="n">
        <f aca="false">MIN(BU387,(HO386*(1+HO$5/Setup!$C$36)+IF($V387=48,N($F387),0)))</f>
        <v>0</v>
      </c>
      <c r="DT387" s="48" t="n">
        <f aca="false">MIN(BV387,(HP386*(1+HP$5/Setup!$C$36)+IF($V387=49,N($F387),0)))</f>
        <v>0</v>
      </c>
      <c r="DU387" s="48" t="n">
        <f aca="false">MIN(BW387,(HQ386*(1+HQ$5/Setup!$C$36)+IF($V387=50,N($F387),0)))</f>
        <v>0</v>
      </c>
      <c r="DV387" s="48" t="n">
        <f aca="false">MIN(MAX((FT386*(1+FT$5/Setup!$C$36)+IF($V387=1,N($F387),0))-BX387,0),MAX($P387-0,0))</f>
        <v>0</v>
      </c>
      <c r="DW387" s="48" t="n">
        <f aca="false">MIN(MAX((FU386*(1+FU$5/Setup!$C$36)+IF($V387=2,N($F387),0))-BY387,0),MAX($P387-SUM(DV387:DV387),0))</f>
        <v>0</v>
      </c>
      <c r="DX387" s="48" t="n">
        <f aca="false">MIN(MAX((FV386*(1+FV$5/Setup!$C$36)+IF($V387=3,N($F387),0))-BZ387,0),MAX($P387-SUM(DV387:DW387),0))</f>
        <v>0</v>
      </c>
      <c r="DY387" s="48" t="n">
        <f aca="false">MIN(MAX((FW386*(1+FW$5/Setup!$C$36)+IF($V387=4,N($F387),0))-CA387,0),MAX($P387-SUM(DV387:DX387),0))</f>
        <v>0</v>
      </c>
      <c r="DZ387" s="48" t="n">
        <f aca="false">MIN(MAX((FX386*(1+FX$5/Setup!$C$36)+IF($V387=5,N($F387),0))-CB387,0),MAX($P387-SUM(DV387:DY387),0))</f>
        <v>0</v>
      </c>
      <c r="EA387" s="48" t="n">
        <f aca="false">MIN(MAX((FY386*(1+FY$5/Setup!$C$36)+IF($V387=6,N($F387),0))-CC387,0),MAX($P387-SUM(DV387:DZ387),0))</f>
        <v>0</v>
      </c>
      <c r="EB387" s="48" t="n">
        <f aca="false">MIN(MAX((FZ386*(1+FZ$5/Setup!$C$36)+IF($V387=7,N($F387),0))-CD387,0),MAX($P387-SUM(DV387:EA387),0))</f>
        <v>0</v>
      </c>
      <c r="EC387" s="48" t="n">
        <f aca="false">MIN(MAX((GA386*(1+GA$5/Setup!$C$36)+IF($V387=8,N($F387),0))-CE387,0),MAX($P387-SUM(DV387:EB387),0))</f>
        <v>0</v>
      </c>
      <c r="ED387" s="48" t="n">
        <f aca="false">MIN(MAX((GB386*(1+GB$5/Setup!$C$36)+IF($V387=9,N($F387),0))-CF387,0),MAX($P387-SUM(DV387:EC387),0))</f>
        <v>0</v>
      </c>
      <c r="EE387" s="48" t="n">
        <f aca="false">MIN(MAX((GC386*(1+GC$5/Setup!$C$36)+IF($V387=10,N($F387),0))-CG387,0),MAX($P387-SUM(DV387:ED387),0))</f>
        <v>0</v>
      </c>
      <c r="EF387" s="48" t="n">
        <f aca="false">MIN(MAX((GD386*(1+GD$5/Setup!$C$36)+IF($V387=11,N($F387),0))-CH387,0),MAX($P387-SUM(DV387:EE387),0))</f>
        <v>0</v>
      </c>
      <c r="EG387" s="48" t="n">
        <f aca="false">MIN(MAX((GE386*(1+GE$5/Setup!$C$36)+IF($V387=12,N($F387),0))-CI387,0),MAX($P387-SUM(DV387:EF387),0))</f>
        <v>0</v>
      </c>
      <c r="EH387" s="48" t="n">
        <f aca="false">MIN(MAX((GF386*(1+GF$5/Setup!$C$36)+IF($V387=13,N($F387),0))-CJ387,0),MAX($P387-SUM(DV387:EG387),0))</f>
        <v>0</v>
      </c>
      <c r="EI387" s="48" t="n">
        <f aca="false">MIN(MAX((GG386*(1+GG$5/Setup!$C$36)+IF($V387=14,N($F387),0))-CK387,0),MAX($P387-SUM(DV387:EH387),0))</f>
        <v>0</v>
      </c>
      <c r="EJ387" s="48" t="n">
        <f aca="false">MIN(MAX((GH386*(1+GH$5/Setup!$C$36)+IF($V387=15,N($F387),0))-CL387,0),MAX($P387-SUM(DV387:EI387),0))</f>
        <v>0</v>
      </c>
      <c r="EK387" s="48" t="n">
        <f aca="false">MIN(MAX((GI386*(1+GI$5/Setup!$C$36)+IF($V387=16,N($F387),0))-CM387,0),MAX($P387-SUM(DV387:EJ387),0))</f>
        <v>0</v>
      </c>
      <c r="EL387" s="48" t="n">
        <f aca="false">MIN(MAX((GJ386*(1+GJ$5/Setup!$C$36)+IF($V387=17,N($F387),0))-CN387,0),MAX($P387-SUM(DV387:EK387),0))</f>
        <v>0</v>
      </c>
      <c r="EM387" s="48" t="n">
        <f aca="false">MIN(MAX((GK386*(1+GK$5/Setup!$C$36)+IF($V387=18,N($F387),0))-CO387,0),MAX($P387-SUM(DV387:EL387),0))</f>
        <v>0</v>
      </c>
      <c r="EN387" s="48" t="n">
        <f aca="false">MIN(MAX((GL386*(1+GL$5/Setup!$C$36)+IF($V387=19,N($F387),0))-CP387,0),MAX($P387-SUM(DV387:EM387),0))</f>
        <v>0</v>
      </c>
      <c r="EO387" s="48" t="n">
        <f aca="false">MIN(MAX((GM386*(1+GM$5/Setup!$C$36)+IF($V387=20,N($F387),0))-CQ387,0),MAX($P387-SUM(DV387:EN387),0))</f>
        <v>0</v>
      </c>
      <c r="EP387" s="48" t="n">
        <f aca="false">MIN(MAX((GN386*(1+GN$5/Setup!$C$36)+IF($V387=21,N($F387),0))-CR387,0),MAX($P387-SUM(DV387:EO387),0))</f>
        <v>0</v>
      </c>
      <c r="EQ387" s="48" t="n">
        <f aca="false">MIN(MAX((GO386*(1+GO$5/Setup!$C$36)+IF($V387=22,N($F387),0))-CS387,0),MAX($P387-SUM(DV387:EP387),0))</f>
        <v>0</v>
      </c>
      <c r="ER387" s="48" t="n">
        <f aca="false">MIN(MAX((GP386*(1+GP$5/Setup!$C$36)+IF($V387=23,N($F387),0))-CT387,0),MAX($P387-SUM(DV387:EQ387),0))</f>
        <v>0</v>
      </c>
      <c r="ES387" s="48" t="n">
        <f aca="false">MIN(MAX((GQ386*(1+GQ$5/Setup!$C$36)+IF($V387=24,N($F387),0))-CU387,0),MAX($P387-SUM(DV387:ER387),0))</f>
        <v>0</v>
      </c>
      <c r="ET387" s="48" t="n">
        <f aca="false">MIN(MAX((GR386*(1+GR$5/Setup!$C$36)+IF($V387=25,N($F387),0))-CV387,0),MAX($P387-SUM(DV387:ES387),0))</f>
        <v>0</v>
      </c>
      <c r="EU387" s="48" t="n">
        <f aca="false">MIN(MAX((GS386*(1+GS$5/Setup!$C$36)+IF($V387=26,N($F387),0))-CW387,0),MAX($P387-SUM(DV387:ET387),0))</f>
        <v>0</v>
      </c>
      <c r="EV387" s="48" t="n">
        <f aca="false">MIN(MAX((GT386*(1+GT$5/Setup!$C$36)+IF($V387=27,N($F387),0))-CX387,0),MAX($P387-SUM(DV387:EU387),0))</f>
        <v>0</v>
      </c>
      <c r="EW387" s="48" t="n">
        <f aca="false">MIN(MAX((GU386*(1+GU$5/Setup!$C$36)+IF($V387=28,N($F387),0))-CY387,0),MAX($P387-SUM(DV387:EV387),0))</f>
        <v>0</v>
      </c>
      <c r="EX387" s="48" t="n">
        <f aca="false">MIN(MAX((GV386*(1+GV$5/Setup!$C$36)+IF($V387=29,N($F387),0))-CZ387,0),MAX($P387-SUM(DV387:EW387),0))</f>
        <v>0</v>
      </c>
      <c r="EY387" s="48" t="n">
        <f aca="false">MIN(MAX((GW386*(1+GW$5/Setup!$C$36)+IF($V387=30,N($F387),0))-DA387,0),MAX($P387-SUM(DV387:EX387),0))</f>
        <v>0</v>
      </c>
      <c r="EZ387" s="48" t="n">
        <f aca="false">MIN(MAX((GX386*(1+GX$5/Setup!$C$36)+IF($V387=31,N($F387),0))-DB387,0),MAX($P387-SUM(DV387:EY387),0))</f>
        <v>0</v>
      </c>
      <c r="FA387" s="48" t="n">
        <f aca="false">MIN(MAX((GY386*(1+GY$5/Setup!$C$36)+IF($V387=32,N($F387),0))-DC387,0),MAX($P387-SUM(DV387:EZ387),0))</f>
        <v>0</v>
      </c>
      <c r="FB387" s="48" t="n">
        <f aca="false">MIN(MAX((GZ386*(1+GZ$5/Setup!$C$36)+IF($V387=33,N($F387),0))-DD387,0),MAX($P387-SUM(DV387:FA387),0))</f>
        <v>0</v>
      </c>
      <c r="FC387" s="48" t="n">
        <f aca="false">MIN(MAX((HA386*(1+HA$5/Setup!$C$36)+IF($V387=34,N($F387),0))-DE387,0),MAX($P387-SUM(DV387:FB387),0))</f>
        <v>0</v>
      </c>
      <c r="FD387" s="48" t="n">
        <f aca="false">MIN(MAX((HB386*(1+HB$5/Setup!$C$36)+IF($V387=35,N($F387),0))-DF387,0),MAX($P387-SUM(DV387:FC387),0))</f>
        <v>0</v>
      </c>
      <c r="FE387" s="48" t="n">
        <f aca="false">MIN(MAX((HC386*(1+HC$5/Setup!$C$36)+IF($V387=36,N($F387),0))-DG387,0),MAX($P387-SUM(DV387:FD387),0))</f>
        <v>0</v>
      </c>
      <c r="FF387" s="48" t="n">
        <f aca="false">MIN(MAX((HD386*(1+HD$5/Setup!$C$36)+IF($V387=37,N($F387),0))-DH387,0),MAX($P387-SUM(DV387:FE387),0))</f>
        <v>0</v>
      </c>
      <c r="FG387" s="48" t="n">
        <f aca="false">MIN(MAX((HE386*(1+HE$5/Setup!$C$36)+IF($V387=38,N($F387),0))-DI387,0),MAX($P387-SUM(DV387:FF387),0))</f>
        <v>0</v>
      </c>
      <c r="FH387" s="48" t="n">
        <f aca="false">MIN(MAX((HF386*(1+HF$5/Setup!$C$36)+IF($V387=39,N($F387),0))-DJ387,0),MAX($P387-SUM(DV387:FG387),0))</f>
        <v>0</v>
      </c>
      <c r="FI387" s="48" t="n">
        <f aca="false">MIN(MAX((HG386*(1+HG$5/Setup!$C$36)+IF($V387=40,N($F387),0))-DK387,0),MAX($P387-SUM(DV387:FH387),0))</f>
        <v>0</v>
      </c>
      <c r="FJ387" s="48" t="n">
        <f aca="false">MIN(MAX((HH386*(1+HH$5/Setup!$C$36)+IF($V387=41,N($F387),0))-DL387,0),MAX($P387-SUM(DV387:FI387),0))</f>
        <v>0</v>
      </c>
      <c r="FK387" s="48" t="n">
        <f aca="false">MIN(MAX((HI386*(1+HI$5/Setup!$C$36)+IF($V387=42,N($F387),0))-DM387,0),MAX($P387-SUM(DV387:FJ387),0))</f>
        <v>0</v>
      </c>
      <c r="FL387" s="48" t="n">
        <f aca="false">MIN(MAX((HJ386*(1+HJ$5/Setup!$C$36)+IF($V387=43,N($F387),0))-DN387,0),MAX($P387-SUM(DV387:FK387),0))</f>
        <v>0</v>
      </c>
      <c r="FM387" s="48" t="n">
        <f aca="false">MIN(MAX((HK386*(1+HK$5/Setup!$C$36)+IF($V387=44,N($F387),0))-DO387,0),MAX($P387-SUM(DV387:FL387),0))</f>
        <v>0</v>
      </c>
      <c r="FN387" s="48" t="n">
        <f aca="false">MIN(MAX((HL386*(1+HL$5/Setup!$C$36)+IF($V387=45,N($F387),0))-DP387,0),MAX($P387-SUM(DV387:FM387),0))</f>
        <v>0</v>
      </c>
      <c r="FO387" s="48" t="n">
        <f aca="false">MIN(MAX((HM386*(1+HM$5/Setup!$C$36)+IF($V387=46,N($F387),0))-DQ387,0),MAX($P387-SUM(DV387:FN387),0))</f>
        <v>0</v>
      </c>
      <c r="FP387" s="48" t="n">
        <f aca="false">MIN(MAX((HN386*(1+HN$5/Setup!$C$36)+IF($V387=47,N($F387),0))-DR387,0),MAX($P387-SUM(DV387:FO387),0))</f>
        <v>0</v>
      </c>
      <c r="FQ387" s="48" t="n">
        <f aca="false">MIN(MAX((HO386*(1+HO$5/Setup!$C$36)+IF($V387=48,N($F387),0))-DS387,0),MAX($P387-SUM(DV387:FP387),0))</f>
        <v>0</v>
      </c>
      <c r="FR387" s="48" t="n">
        <f aca="false">MIN(MAX((HP386*(1+HP$5/Setup!$C$36)+IF($V387=49,N($F387),0))-DT387,0),MAX($P387-SUM(DV387:FQ387),0))</f>
        <v>0</v>
      </c>
      <c r="FS387" s="48" t="n">
        <f aca="false">MIN(MAX((HQ386*(1+HQ$5/Setup!$C$36)+IF($V387=50,N($F387),0))-DU387,0),MAX($P387-SUM(DV387:FR387),0))</f>
        <v>0</v>
      </c>
      <c r="FT387" s="48" t="n">
        <f aca="false">IF((FT386*(1+FT$5/Setup!$C$36)+IF($V387=1,N($F387),0))-BX387-DV387&lt;0.005,0,(FT386*(1+FT$5/Setup!$C$36)+IF($V387=1,N($F387),0))-BX387-DV387)</f>
        <v>0</v>
      </c>
      <c r="FU387" s="48" t="n">
        <f aca="false">IF((FU386*(1+FU$5/Setup!$C$36)+IF($V387=2,N($F387),0))-BY387-DW387&lt;0.005,0,(FU386*(1+FU$5/Setup!$C$36)+IF($V387=2,N($F387),0))-BY387-DW387)</f>
        <v>0</v>
      </c>
      <c r="FV387" s="48" t="n">
        <f aca="false">IF((FV386*(1+FV$5/Setup!$C$36)+IF($V387=3,N($F387),0))-BZ387-DX387&lt;0.005,0,(FV386*(1+FV$5/Setup!$C$36)+IF($V387=3,N($F387),0))-BZ387-DX387)</f>
        <v>0</v>
      </c>
      <c r="FW387" s="48" t="n">
        <f aca="false">IF((FW386*(1+FW$5/Setup!$C$36)+IF($V387=4,N($F387),0))-CA387-DY387&lt;0.005,0,(FW386*(1+FW$5/Setup!$C$36)+IF($V387=4,N($F387),0))-CA387-DY387)</f>
        <v>0</v>
      </c>
      <c r="FX387" s="48" t="n">
        <f aca="false">IF((FX386*(1+FX$5/Setup!$C$36)+IF($V387=5,N($F387),0))-CB387-DZ387&lt;0.005,0,(FX386*(1+FX$5/Setup!$C$36)+IF($V387=5,N($F387),0))-CB387-DZ387)</f>
        <v>0</v>
      </c>
      <c r="FY387" s="48" t="n">
        <f aca="false">IF((FY386*(1+FY$5/Setup!$C$36)+IF($V387=6,N($F387),0))-CC387-EA387&lt;0.005,0,(FY386*(1+FY$5/Setup!$C$36)+IF($V387=6,N($F387),0))-CC387-EA387)</f>
        <v>0</v>
      </c>
      <c r="FZ387" s="48" t="n">
        <f aca="false">IF((FZ386*(1+FZ$5/Setup!$C$36)+IF($V387=7,N($F387),0))-CD387-EB387&lt;0.005,0,(FZ386*(1+FZ$5/Setup!$C$36)+IF($V387=7,N($F387),0))-CD387-EB387)</f>
        <v>0</v>
      </c>
      <c r="GA387" s="48" t="n">
        <f aca="false">IF((GA386*(1+GA$5/Setup!$C$36)+IF($V387=8,N($F387),0))-CE387-EC387&lt;0.005,0,(GA386*(1+GA$5/Setup!$C$36)+IF($V387=8,N($F387),0))-CE387-EC387)</f>
        <v>0</v>
      </c>
      <c r="GB387" s="48" t="n">
        <f aca="false">IF((GB386*(1+GB$5/Setup!$C$36)+IF($V387=9,N($F387),0))-CF387-ED387&lt;0.005,0,(GB386*(1+GB$5/Setup!$C$36)+IF($V387=9,N($F387),0))-CF387-ED387)</f>
        <v>0</v>
      </c>
      <c r="GC387" s="48" t="n">
        <f aca="false">IF((GC386*(1+GC$5/Setup!$C$36)+IF($V387=10,N($F387),0))-CG387-EE387&lt;0.005,0,(GC386*(1+GC$5/Setup!$C$36)+IF($V387=10,N($F387),0))-CG387-EE387)</f>
        <v>0</v>
      </c>
      <c r="GD387" s="48" t="n">
        <f aca="false">IF((GD386*(1+GD$5/Setup!$C$36)+IF($V387=11,N($F387),0))-CH387-EF387&lt;0.005,0,(GD386*(1+GD$5/Setup!$C$36)+IF($V387=11,N($F387),0))-CH387-EF387)</f>
        <v>0</v>
      </c>
      <c r="GE387" s="48" t="n">
        <f aca="false">IF((GE386*(1+GE$5/Setup!$C$36)+IF($V387=12,N($F387),0))-CI387-EG387&lt;0.005,0,(GE386*(1+GE$5/Setup!$C$36)+IF($V387=12,N($F387),0))-CI387-EG387)</f>
        <v>0</v>
      </c>
      <c r="GF387" s="48" t="n">
        <f aca="false">IF((GF386*(1+GF$5/Setup!$C$36)+IF($V387=13,N($F387),0))-CJ387-EH387&lt;0.005,0,(GF386*(1+GF$5/Setup!$C$36)+IF($V387=13,N($F387),0))-CJ387-EH387)</f>
        <v>0</v>
      </c>
      <c r="GG387" s="48" t="n">
        <f aca="false">IF((GG386*(1+GG$5/Setup!$C$36)+IF($V387=14,N($F387),0))-CK387-EI387&lt;0.005,0,(GG386*(1+GG$5/Setup!$C$36)+IF($V387=14,N($F387),0))-CK387-EI387)</f>
        <v>0</v>
      </c>
      <c r="GH387" s="48" t="n">
        <f aca="false">IF((GH386*(1+GH$5/Setup!$C$36)+IF($V387=15,N($F387),0))-CL387-EJ387&lt;0.005,0,(GH386*(1+GH$5/Setup!$C$36)+IF($V387=15,N($F387),0))-CL387-EJ387)</f>
        <v>0</v>
      </c>
      <c r="GI387" s="48" t="n">
        <f aca="false">IF((GI386*(1+GI$5/Setup!$C$36)+IF($V387=16,N($F387),0))-CM387-EK387&lt;0.005,0,(GI386*(1+GI$5/Setup!$C$36)+IF($V387=16,N($F387),0))-CM387-EK387)</f>
        <v>0</v>
      </c>
      <c r="GJ387" s="48" t="n">
        <f aca="false">IF((GJ386*(1+GJ$5/Setup!$C$36)+IF($V387=17,N($F387),0))-CN387-EL387&lt;0.005,0,(GJ386*(1+GJ$5/Setup!$C$36)+IF($V387=17,N($F387),0))-CN387-EL387)</f>
        <v>0</v>
      </c>
      <c r="GK387" s="48" t="n">
        <f aca="false">IF((GK386*(1+GK$5/Setup!$C$36)+IF($V387=18,N($F387),0))-CO387-EM387&lt;0.005,0,(GK386*(1+GK$5/Setup!$C$36)+IF($V387=18,N($F387),0))-CO387-EM387)</f>
        <v>0</v>
      </c>
      <c r="GL387" s="48" t="n">
        <f aca="false">IF((GL386*(1+GL$5/Setup!$C$36)+IF($V387=19,N($F387),0))-CP387-EN387&lt;0.005,0,(GL386*(1+GL$5/Setup!$C$36)+IF($V387=19,N($F387),0))-CP387-EN387)</f>
        <v>0</v>
      </c>
      <c r="GM387" s="48" t="n">
        <f aca="false">IF((GM386*(1+GM$5/Setup!$C$36)+IF($V387=20,N($F387),0))-CQ387-EO387&lt;0.005,0,(GM386*(1+GM$5/Setup!$C$36)+IF($V387=20,N($F387),0))-CQ387-EO387)</f>
        <v>0</v>
      </c>
      <c r="GN387" s="48" t="n">
        <f aca="false">IF((GN386*(1+GN$5/Setup!$C$36)+IF($V387=21,N($F387),0))-CR387-EP387&lt;0.005,0,(GN386*(1+GN$5/Setup!$C$36)+IF($V387=21,N($F387),0))-CR387-EP387)</f>
        <v>0</v>
      </c>
      <c r="GO387" s="48" t="n">
        <f aca="false">IF((GO386*(1+GO$5/Setup!$C$36)+IF($V387=22,N($F387),0))-CS387-EQ387&lt;0.005,0,(GO386*(1+GO$5/Setup!$C$36)+IF($V387=22,N($F387),0))-CS387-EQ387)</f>
        <v>0</v>
      </c>
      <c r="GP387" s="48" t="n">
        <f aca="false">IF((GP386*(1+GP$5/Setup!$C$36)+IF($V387=23,N($F387),0))-CT387-ER387&lt;0.005,0,(GP386*(1+GP$5/Setup!$C$36)+IF($V387=23,N($F387),0))-CT387-ER387)</f>
        <v>0</v>
      </c>
      <c r="GQ387" s="48" t="n">
        <f aca="false">IF((GQ386*(1+GQ$5/Setup!$C$36)+IF($V387=24,N($F387),0))-CU387-ES387&lt;0.005,0,(GQ386*(1+GQ$5/Setup!$C$36)+IF($V387=24,N($F387),0))-CU387-ES387)</f>
        <v>0</v>
      </c>
      <c r="GR387" s="48" t="n">
        <f aca="false">IF((GR386*(1+GR$5/Setup!$C$36)+IF($V387=25,N($F387),0))-CV387-ET387&lt;0.005,0,(GR386*(1+GR$5/Setup!$C$36)+IF($V387=25,N($F387),0))-CV387-ET387)</f>
        <v>0</v>
      </c>
      <c r="GS387" s="48" t="n">
        <f aca="false">IF((GS386*(1+GS$5/Setup!$C$36)+IF($V387=26,N($F387),0))-CW387-EU387&lt;0.005,0,(GS386*(1+GS$5/Setup!$C$36)+IF($V387=26,N($F387),0))-CW387-EU387)</f>
        <v>0</v>
      </c>
      <c r="GT387" s="48" t="n">
        <f aca="false">IF((GT386*(1+GT$5/Setup!$C$36)+IF($V387=27,N($F387),0))-CX387-EV387&lt;0.005,0,(GT386*(1+GT$5/Setup!$C$36)+IF($V387=27,N($F387),0))-CX387-EV387)</f>
        <v>0</v>
      </c>
      <c r="GU387" s="48" t="n">
        <f aca="false">IF((GU386*(1+GU$5/Setup!$C$36)+IF($V387=28,N($F387),0))-CY387-EW387&lt;0.005,0,(GU386*(1+GU$5/Setup!$C$36)+IF($V387=28,N($F387),0))-CY387-EW387)</f>
        <v>0</v>
      </c>
      <c r="GV387" s="48" t="n">
        <f aca="false">IF((GV386*(1+GV$5/Setup!$C$36)+IF($V387=29,N($F387),0))-CZ387-EX387&lt;0.005,0,(GV386*(1+GV$5/Setup!$C$36)+IF($V387=29,N($F387),0))-CZ387-EX387)</f>
        <v>0</v>
      </c>
      <c r="GW387" s="48" t="n">
        <f aca="false">IF((GW386*(1+GW$5/Setup!$C$36)+IF($V387=30,N($F387),0))-DA387-EY387&lt;0.005,0,(GW386*(1+GW$5/Setup!$C$36)+IF($V387=30,N($F387),0))-DA387-EY387)</f>
        <v>0</v>
      </c>
      <c r="GX387" s="48" t="n">
        <f aca="false">IF((GX386*(1+GX$5/Setup!$C$36)+IF($V387=31,N($F387),0))-DB387-EZ387&lt;0.005,0,(GX386*(1+GX$5/Setup!$C$36)+IF($V387=31,N($F387),0))-DB387-EZ387)</f>
        <v>0</v>
      </c>
      <c r="GY387" s="48" t="n">
        <f aca="false">IF((GY386*(1+GY$5/Setup!$C$36)+IF($V387=32,N($F387),0))-DC387-FA387&lt;0.005,0,(GY386*(1+GY$5/Setup!$C$36)+IF($V387=32,N($F387),0))-DC387-FA387)</f>
        <v>0</v>
      </c>
      <c r="GZ387" s="48" t="n">
        <f aca="false">IF((GZ386*(1+GZ$5/Setup!$C$36)+IF($V387=33,N($F387),0))-DD387-FB387&lt;0.005,0,(GZ386*(1+GZ$5/Setup!$C$36)+IF($V387=33,N($F387),0))-DD387-FB387)</f>
        <v>0</v>
      </c>
      <c r="HA387" s="48" t="n">
        <f aca="false">IF((HA386*(1+HA$5/Setup!$C$36)+IF($V387=34,N($F387),0))-DE387-FC387&lt;0.005,0,(HA386*(1+HA$5/Setup!$C$36)+IF($V387=34,N($F387),0))-DE387-FC387)</f>
        <v>0</v>
      </c>
      <c r="HB387" s="48" t="n">
        <f aca="false">IF((HB386*(1+HB$5/Setup!$C$36)+IF($V387=35,N($F387),0))-DF387-FD387&lt;0.005,0,(HB386*(1+HB$5/Setup!$C$36)+IF($V387=35,N($F387),0))-DF387-FD387)</f>
        <v>0</v>
      </c>
      <c r="HC387" s="48" t="n">
        <f aca="false">IF((HC386*(1+HC$5/Setup!$C$36)+IF($V387=36,N($F387),0))-DG387-FE387&lt;0.005,0,(HC386*(1+HC$5/Setup!$C$36)+IF($V387=36,N($F387),0))-DG387-FE387)</f>
        <v>0</v>
      </c>
      <c r="HD387" s="48" t="n">
        <f aca="false">IF((HD386*(1+HD$5/Setup!$C$36)+IF($V387=37,N($F387),0))-DH387-FF387&lt;0.005,0,(HD386*(1+HD$5/Setup!$C$36)+IF($V387=37,N($F387),0))-DH387-FF387)</f>
        <v>0</v>
      </c>
      <c r="HE387" s="48" t="n">
        <f aca="false">IF((HE386*(1+HE$5/Setup!$C$36)+IF($V387=38,N($F387),0))-DI387-FG387&lt;0.005,0,(HE386*(1+HE$5/Setup!$C$36)+IF($V387=38,N($F387),0))-DI387-FG387)</f>
        <v>0</v>
      </c>
      <c r="HF387" s="48" t="n">
        <f aca="false">IF((HF386*(1+HF$5/Setup!$C$36)+IF($V387=39,N($F387),0))-DJ387-FH387&lt;0.005,0,(HF386*(1+HF$5/Setup!$C$36)+IF($V387=39,N($F387),0))-DJ387-FH387)</f>
        <v>0</v>
      </c>
      <c r="HG387" s="48" t="n">
        <f aca="false">IF((HG386*(1+HG$5/Setup!$C$36)+IF($V387=40,N($F387),0))-DK387-FI387&lt;0.005,0,(HG386*(1+HG$5/Setup!$C$36)+IF($V387=40,N($F387),0))-DK387-FI387)</f>
        <v>0</v>
      </c>
      <c r="HH387" s="48" t="n">
        <f aca="false">IF((HH386*(1+HH$5/Setup!$C$36)+IF($V387=41,N($F387),0))-DL387-FJ387&lt;0.005,0,(HH386*(1+HH$5/Setup!$C$36)+IF($V387=41,N($F387),0))-DL387-FJ387)</f>
        <v>0</v>
      </c>
      <c r="HI387" s="48" t="n">
        <f aca="false">IF((HI386*(1+HI$5/Setup!$C$36)+IF($V387=42,N($F387),0))-DM387-FK387&lt;0.005,0,(HI386*(1+HI$5/Setup!$C$36)+IF($V387=42,N($F387),0))-DM387-FK387)</f>
        <v>0</v>
      </c>
      <c r="HJ387" s="48" t="n">
        <f aca="false">IF((HJ386*(1+HJ$5/Setup!$C$36)+IF($V387=43,N($F387),0))-DN387-FL387&lt;0.005,0,(HJ386*(1+HJ$5/Setup!$C$36)+IF($V387=43,N($F387),0))-DN387-FL387)</f>
        <v>0</v>
      </c>
      <c r="HK387" s="48" t="n">
        <f aca="false">IF((HK386*(1+HK$5/Setup!$C$36)+IF($V387=44,N($F387),0))-DO387-FM387&lt;0.005,0,(HK386*(1+HK$5/Setup!$C$36)+IF($V387=44,N($F387),0))-DO387-FM387)</f>
        <v>0</v>
      </c>
      <c r="HL387" s="48" t="n">
        <f aca="false">IF((HL386*(1+HL$5/Setup!$C$36)+IF($V387=45,N($F387),0))-DP387-FN387&lt;0.005,0,(HL386*(1+HL$5/Setup!$C$36)+IF($V387=45,N($F387),0))-DP387-FN387)</f>
        <v>0</v>
      </c>
      <c r="HM387" s="48" t="n">
        <f aca="false">IF((HM386*(1+HM$5/Setup!$C$36)+IF($V387=46,N($F387),0))-DQ387-FO387&lt;0.005,0,(HM386*(1+HM$5/Setup!$C$36)+IF($V387=46,N($F387),0))-DQ387-FO387)</f>
        <v>0</v>
      </c>
      <c r="HN387" s="48" t="n">
        <f aca="false">IF((HN386*(1+HN$5/Setup!$C$36)+IF($V387=47,N($F387),0))-DR387-FP387&lt;0.005,0,(HN386*(1+HN$5/Setup!$C$36)+IF($V387=47,N($F387),0))-DR387-FP387)</f>
        <v>0</v>
      </c>
      <c r="HO387" s="48" t="n">
        <f aca="false">IF((HO386*(1+HO$5/Setup!$C$36)+IF($V387=48,N($F387),0))-DS387-FQ387&lt;0.005,0,(HO386*(1+HO$5/Setup!$C$36)+IF($V387=48,N($F387),0))-DS387-FQ387)</f>
        <v>0</v>
      </c>
      <c r="HP387" s="48" t="n">
        <f aca="false">IF((HP386*(1+HP$5/Setup!$C$36)+IF($V387=49,N($F387),0))-DT387-FR387&lt;0.005,0,(HP386*(1+HP$5/Setup!$C$36)+IF($V387=49,N($F387),0))-DT387-FR387)</f>
        <v>0</v>
      </c>
      <c r="HQ387" s="48" t="n">
        <f aca="false">IF((HQ386*(1+HQ$5/Setup!$C$36)+IF($V387=50,N($F387),0))-DU387-FS387&lt;0.005,0,(HQ386*(1+HQ$5/Setup!$C$36)+IF($V387=50,N($F387),0))-DU387-FS387)</f>
        <v>0</v>
      </c>
    </row>
    <row r="388" customFormat="false" ht="15" hidden="false" customHeight="false" outlineLevel="0" collapsed="false">
      <c r="A388" s="44" t="n">
        <v>380</v>
      </c>
      <c r="B388" s="45" t="n">
        <f aca="false">IF(Setup!$C$7="Every month",EDATE(Setup!$C$8,($A388-1)),IF(Setup!$C$7="Twice a month",DATE(YEAR(Setup!$C$8),MONTH(Setup!$C$8)+INT((($A388-1)+Setup!$C$41)/2),MIN(IF(MOD(($A388-1)+Setup!$C$41,2)=0,Setup!$C$39,Setup!$C$40),DAY(EOMONTH(DATE(YEAR(Setup!$C$8),MONTH(Setup!$C$8)+INT((($A388-1)+Setup!$C$41)/2),1),0)))),Setup!$C$8+($A388-1)*IF(Setup!$C$7="Every week",7,14)))</f>
        <v>51631</v>
      </c>
      <c r="C388" s="45" t="n">
        <f aca="false">IF(Setup!$C$7="Every month",EDATE(Setup!$C$8,$A388),IF(Setup!$C$7="Twice a month",DATE(YEAR(Setup!$C$8),MONTH(Setup!$C$8)+INT(($A388+Setup!$C$41)/2),MIN(IF(MOD($A388+Setup!$C$41,2)=0,Setup!$C$39,Setup!$C$40),DAY(EOMONTH(DATE(YEAR(Setup!$C$8),MONTH(Setup!$C$8)+INT(($A388+Setup!$C$41)/2),1),0)))),Setup!$C$8+$A388*IF(Setup!$C$7="Every week",7,14)))</f>
        <v>51645</v>
      </c>
      <c r="D388" s="46"/>
      <c r="E388" s="47"/>
      <c r="F388" s="47"/>
      <c r="G388" s="47"/>
      <c r="H388" s="47"/>
      <c r="I388" s="48" t="n">
        <f aca="false">N(Setup!$C$11)+N(E388)</f>
        <v>100</v>
      </c>
      <c r="J388" s="48" t="n">
        <f aca="false">MIN(Setup!$C$37,MAX(I388,0))</f>
        <v>9.23076923076923</v>
      </c>
      <c r="K388" s="48" t="n">
        <f aca="false">MIN(MAX(N(Setup!$C$14)-L387,0),MAX(I388-J388,0))</f>
        <v>0</v>
      </c>
      <c r="L388" s="48" t="n">
        <f aca="false">L387+K388-N(G388)</f>
        <v>500</v>
      </c>
      <c r="M388" s="48" t="n">
        <f aca="false">M387+J388-N(H388)</f>
        <v>3507.69230769229</v>
      </c>
      <c r="N388" s="48" t="n">
        <f aca="false">SUM(BX388:DU388)</f>
        <v>0</v>
      </c>
      <c r="O388" s="48" t="n">
        <f aca="false">SUM(Z388:BW388)-N388</f>
        <v>65</v>
      </c>
      <c r="P388" s="48" t="n">
        <f aca="false">MAX(I388-J388-K388,0)+O388</f>
        <v>155.769230769231</v>
      </c>
      <c r="Q388" s="48" t="n">
        <f aca="false">SUM(DV388:FS388)</f>
        <v>0</v>
      </c>
      <c r="R388" s="49" t="n">
        <f aca="false">N388+J388+K388+Q388</f>
        <v>9.23076923076923</v>
      </c>
      <c r="S388" s="48" t="n">
        <f aca="false">T388-T387-N(F388)+N388+Q388</f>
        <v>0</v>
      </c>
      <c r="T388" s="49" t="n">
        <f aca="false">SUM(FT388:HQ388)</f>
        <v>0</v>
      </c>
      <c r="U388" s="44" t="str">
        <f aca="false">IF(T387&lt;0.005,"",INDEX(Helpers!$C$2:$C$51,IF(_xlfn.MINIFS($DV$6:$FS$6,DV388:FS388,"&gt;0.005")=0,V388,_xlfn.MINIFS($DV$6:$FS$6,DV388:FS388,"&gt;0.005"))))</f>
        <v/>
      </c>
      <c r="V388" s="44" t="n">
        <f aca="false">IF(_xlfn.MINIFS($FT$6:$HQ$6,FT387:HQ387,"&gt;0.005")=0,1,_xlfn.MINIFS($FT$6:$HQ$6,FT387:HQ387,"&gt;0.005"))</f>
        <v>1</v>
      </c>
      <c r="W388" s="44" t="n">
        <f aca="false">IF(AND(D388&lt;&gt;"Paid",T387&gt;0.005),1,0)</f>
        <v>0</v>
      </c>
      <c r="X388" s="48" t="n">
        <f aca="false">SUMPRODUCT(((Helpers!$G$2:$G$51*(1+(Helpers!$D$2:$D$51+0.000000001)/12)^(($B388-Setup!$C$8)/(365.25/12))-Helpers!$E$2:$E$51*((1+(Helpers!$D$2:$D$51+0.000000001)/12)^(($B388-Setup!$C$8)/(365.25/12))-1)/((Helpers!$D$2:$D$51+0.000000001)/12))&gt;0)*(Helpers!$G$2:$G$51*(1+(Helpers!$D$2:$D$51+0.000000001)/12)^(($B388-Setup!$C$8)/(365.25/12))-Helpers!$E$2:$E$51*((1+(Helpers!$D$2:$D$51+0.000000001)/12)^(($B388-Setup!$C$8)/(365.25/12))-1)/((Helpers!$D$2:$D$51+0.000000001)/12)))</f>
        <v>0</v>
      </c>
      <c r="Y388" s="48"/>
      <c r="Z388" s="48" t="n">
        <f aca="false">IF(OR(N(Z$5)=0,Z$6=""),0,Z$5*((DATE(YEAR($B388),MONTH($B388),MIN(Z$6,DAY(EOMONTH($B388,0))))&gt;=$B388)*(DATE(YEAR($B388),MONTH($B388),MIN(Z$6,DAY(EOMONTH($B388,0))))&lt;$C388)+(DATE(YEAR($B388),MONTH($B388)+1,MIN(Z$6,DAY(EOMONTH($B388,1))))&gt;=$B388)*(DATE(YEAR($B388),MONTH($B388)+1,MIN(Z$6,DAY(EOMONTH($B388,1))))&lt;$C388)))</f>
        <v>25</v>
      </c>
      <c r="AA388" s="48" t="n">
        <f aca="false">IF(OR(N(AA$5)=0,AA$6=""),0,AA$5*((DATE(YEAR($B388),MONTH($B388),MIN(AA$6,DAY(EOMONTH($B388,0))))&gt;=$B388)*(DATE(YEAR($B388),MONTH($B388),MIN(AA$6,DAY(EOMONTH($B388,0))))&lt;$C388)+(DATE(YEAR($B388),MONTH($B388)+1,MIN(AA$6,DAY(EOMONTH($B388,1))))&gt;=$B388)*(DATE(YEAR($B388),MONTH($B388)+1,MIN(AA$6,DAY(EOMONTH($B388,1))))&lt;$C388)))</f>
        <v>40</v>
      </c>
      <c r="AB388" s="48" t="n">
        <f aca="false">IF(OR(N(AB$5)=0,AB$6=""),0,AB$5*((DATE(YEAR($B388),MONTH($B388),MIN(AB$6,DAY(EOMONTH($B388,0))))&gt;=$B388)*(DATE(YEAR($B388),MONTH($B388),MIN(AB$6,DAY(EOMONTH($B388,0))))&lt;$C388)+(DATE(YEAR($B388),MONTH($B388)+1,MIN(AB$6,DAY(EOMONTH($B388,1))))&gt;=$B388)*(DATE(YEAR($B388),MONTH($B388)+1,MIN(AB$6,DAY(EOMONTH($B388,1))))&lt;$C388)))</f>
        <v>0</v>
      </c>
      <c r="AC388" s="48" t="n">
        <f aca="false">IF(OR(N(AC$5)=0,AC$6=""),0,AC$5*((DATE(YEAR($B388),MONTH($B388),MIN(AC$6,DAY(EOMONTH($B388,0))))&gt;=$B388)*(DATE(YEAR($B388),MONTH($B388),MIN(AC$6,DAY(EOMONTH($B388,0))))&lt;$C388)+(DATE(YEAR($B388),MONTH($B388)+1,MIN(AC$6,DAY(EOMONTH($B388,1))))&gt;=$B388)*(DATE(YEAR($B388),MONTH($B388)+1,MIN(AC$6,DAY(EOMONTH($B388,1))))&lt;$C388)))</f>
        <v>0</v>
      </c>
      <c r="AD388" s="48" t="n">
        <f aca="false">IF(OR(N(AD$5)=0,AD$6=""),0,AD$5*((DATE(YEAR($B388),MONTH($B388),MIN(AD$6,DAY(EOMONTH($B388,0))))&gt;=$B388)*(DATE(YEAR($B388),MONTH($B388),MIN(AD$6,DAY(EOMONTH($B388,0))))&lt;$C388)+(DATE(YEAR($B388),MONTH($B388)+1,MIN(AD$6,DAY(EOMONTH($B388,1))))&gt;=$B388)*(DATE(YEAR($B388),MONTH($B388)+1,MIN(AD$6,DAY(EOMONTH($B388,1))))&lt;$C388)))</f>
        <v>0</v>
      </c>
      <c r="AE388" s="48" t="n">
        <f aca="false">IF(OR(N(AE$5)=0,AE$6=""),0,AE$5*((DATE(YEAR($B388),MONTH($B388),MIN(AE$6,DAY(EOMONTH($B388,0))))&gt;=$B388)*(DATE(YEAR($B388),MONTH($B388),MIN(AE$6,DAY(EOMONTH($B388,0))))&lt;$C388)+(DATE(YEAR($B388),MONTH($B388)+1,MIN(AE$6,DAY(EOMONTH($B388,1))))&gt;=$B388)*(DATE(YEAR($B388),MONTH($B388)+1,MIN(AE$6,DAY(EOMONTH($B388,1))))&lt;$C388)))</f>
        <v>0</v>
      </c>
      <c r="AF388" s="48" t="n">
        <f aca="false">IF(OR(N(AF$5)=0,AF$6=""),0,AF$5*((DATE(YEAR($B388),MONTH($B388),MIN(AF$6,DAY(EOMONTH($B388,0))))&gt;=$B388)*(DATE(YEAR($B388),MONTH($B388),MIN(AF$6,DAY(EOMONTH($B388,0))))&lt;$C388)+(DATE(YEAR($B388),MONTH($B388)+1,MIN(AF$6,DAY(EOMONTH($B388,1))))&gt;=$B388)*(DATE(YEAR($B388),MONTH($B388)+1,MIN(AF$6,DAY(EOMONTH($B388,1))))&lt;$C388)))</f>
        <v>0</v>
      </c>
      <c r="AG388" s="48" t="n">
        <f aca="false">IF(OR(N(AG$5)=0,AG$6=""),0,AG$5*((DATE(YEAR($B388),MONTH($B388),MIN(AG$6,DAY(EOMONTH($B388,0))))&gt;=$B388)*(DATE(YEAR($B388),MONTH($B388),MIN(AG$6,DAY(EOMONTH($B388,0))))&lt;$C388)+(DATE(YEAR($B388),MONTH($B388)+1,MIN(AG$6,DAY(EOMONTH($B388,1))))&gt;=$B388)*(DATE(YEAR($B388),MONTH($B388)+1,MIN(AG$6,DAY(EOMONTH($B388,1))))&lt;$C388)))</f>
        <v>0</v>
      </c>
      <c r="AH388" s="48" t="n">
        <f aca="false">IF(OR(N(AH$5)=0,AH$6=""),0,AH$5*((DATE(YEAR($B388),MONTH($B388),MIN(AH$6,DAY(EOMONTH($B388,0))))&gt;=$B388)*(DATE(YEAR($B388),MONTH($B388),MIN(AH$6,DAY(EOMONTH($B388,0))))&lt;$C388)+(DATE(YEAR($B388),MONTH($B388)+1,MIN(AH$6,DAY(EOMONTH($B388,1))))&gt;=$B388)*(DATE(YEAR($B388),MONTH($B388)+1,MIN(AH$6,DAY(EOMONTH($B388,1))))&lt;$C388)))</f>
        <v>0</v>
      </c>
      <c r="AI388" s="48" t="n">
        <f aca="false">IF(OR(N(AI$5)=0,AI$6=""),0,AI$5*((DATE(YEAR($B388),MONTH($B388),MIN(AI$6,DAY(EOMONTH($B388,0))))&gt;=$B388)*(DATE(YEAR($B388),MONTH($B388),MIN(AI$6,DAY(EOMONTH($B388,0))))&lt;$C388)+(DATE(YEAR($B388),MONTH($B388)+1,MIN(AI$6,DAY(EOMONTH($B388,1))))&gt;=$B388)*(DATE(YEAR($B388),MONTH($B388)+1,MIN(AI$6,DAY(EOMONTH($B388,1))))&lt;$C388)))</f>
        <v>0</v>
      </c>
      <c r="AJ388" s="48" t="n">
        <f aca="false">IF(OR(N(AJ$5)=0,AJ$6=""),0,AJ$5*((DATE(YEAR($B388),MONTH($B388),MIN(AJ$6,DAY(EOMONTH($B388,0))))&gt;=$B388)*(DATE(YEAR($B388),MONTH($B388),MIN(AJ$6,DAY(EOMONTH($B388,0))))&lt;$C388)+(DATE(YEAR($B388),MONTH($B388)+1,MIN(AJ$6,DAY(EOMONTH($B388,1))))&gt;=$B388)*(DATE(YEAR($B388),MONTH($B388)+1,MIN(AJ$6,DAY(EOMONTH($B388,1))))&lt;$C388)))</f>
        <v>0</v>
      </c>
      <c r="AK388" s="48" t="n">
        <f aca="false">IF(OR(N(AK$5)=0,AK$6=""),0,AK$5*((DATE(YEAR($B388),MONTH($B388),MIN(AK$6,DAY(EOMONTH($B388,0))))&gt;=$B388)*(DATE(YEAR($B388),MONTH($B388),MIN(AK$6,DAY(EOMONTH($B388,0))))&lt;$C388)+(DATE(YEAR($B388),MONTH($B388)+1,MIN(AK$6,DAY(EOMONTH($B388,1))))&gt;=$B388)*(DATE(YEAR($B388),MONTH($B388)+1,MIN(AK$6,DAY(EOMONTH($B388,1))))&lt;$C388)))</f>
        <v>0</v>
      </c>
      <c r="AL388" s="48" t="n">
        <f aca="false">IF(OR(N(AL$5)=0,AL$6=""),0,AL$5*((DATE(YEAR($B388),MONTH($B388),MIN(AL$6,DAY(EOMONTH($B388,0))))&gt;=$B388)*(DATE(YEAR($B388),MONTH($B388),MIN(AL$6,DAY(EOMONTH($B388,0))))&lt;$C388)+(DATE(YEAR($B388),MONTH($B388)+1,MIN(AL$6,DAY(EOMONTH($B388,1))))&gt;=$B388)*(DATE(YEAR($B388),MONTH($B388)+1,MIN(AL$6,DAY(EOMONTH($B388,1))))&lt;$C388)))</f>
        <v>0</v>
      </c>
      <c r="AM388" s="48" t="n">
        <f aca="false">IF(OR(N(AM$5)=0,AM$6=""),0,AM$5*((DATE(YEAR($B388),MONTH($B388),MIN(AM$6,DAY(EOMONTH($B388,0))))&gt;=$B388)*(DATE(YEAR($B388),MONTH($B388),MIN(AM$6,DAY(EOMONTH($B388,0))))&lt;$C388)+(DATE(YEAR($B388),MONTH($B388)+1,MIN(AM$6,DAY(EOMONTH($B388,1))))&gt;=$B388)*(DATE(YEAR($B388),MONTH($B388)+1,MIN(AM$6,DAY(EOMONTH($B388,1))))&lt;$C388)))</f>
        <v>0</v>
      </c>
      <c r="AN388" s="48" t="n">
        <f aca="false">IF(OR(N(AN$5)=0,AN$6=""),0,AN$5*((DATE(YEAR($B388),MONTH($B388),MIN(AN$6,DAY(EOMONTH($B388,0))))&gt;=$B388)*(DATE(YEAR($B388),MONTH($B388),MIN(AN$6,DAY(EOMONTH($B388,0))))&lt;$C388)+(DATE(YEAR($B388),MONTH($B388)+1,MIN(AN$6,DAY(EOMONTH($B388,1))))&gt;=$B388)*(DATE(YEAR($B388),MONTH($B388)+1,MIN(AN$6,DAY(EOMONTH($B388,1))))&lt;$C388)))</f>
        <v>0</v>
      </c>
      <c r="AO388" s="48" t="n">
        <f aca="false">IF(OR(N(AO$5)=0,AO$6=""),0,AO$5*((DATE(YEAR($B388),MONTH($B388),MIN(AO$6,DAY(EOMONTH($B388,0))))&gt;=$B388)*(DATE(YEAR($B388),MONTH($B388),MIN(AO$6,DAY(EOMONTH($B388,0))))&lt;$C388)+(DATE(YEAR($B388),MONTH($B388)+1,MIN(AO$6,DAY(EOMONTH($B388,1))))&gt;=$B388)*(DATE(YEAR($B388),MONTH($B388)+1,MIN(AO$6,DAY(EOMONTH($B388,1))))&lt;$C388)))</f>
        <v>0</v>
      </c>
      <c r="AP388" s="48" t="n">
        <f aca="false">IF(OR(N(AP$5)=0,AP$6=""),0,AP$5*((DATE(YEAR($B388),MONTH($B388),MIN(AP$6,DAY(EOMONTH($B388,0))))&gt;=$B388)*(DATE(YEAR($B388),MONTH($B388),MIN(AP$6,DAY(EOMONTH($B388,0))))&lt;$C388)+(DATE(YEAR($B388),MONTH($B388)+1,MIN(AP$6,DAY(EOMONTH($B388,1))))&gt;=$B388)*(DATE(YEAR($B388),MONTH($B388)+1,MIN(AP$6,DAY(EOMONTH($B388,1))))&lt;$C388)))</f>
        <v>0</v>
      </c>
      <c r="AQ388" s="48" t="n">
        <f aca="false">IF(OR(N(AQ$5)=0,AQ$6=""),0,AQ$5*((DATE(YEAR($B388),MONTH($B388),MIN(AQ$6,DAY(EOMONTH($B388,0))))&gt;=$B388)*(DATE(YEAR($B388),MONTH($B388),MIN(AQ$6,DAY(EOMONTH($B388,0))))&lt;$C388)+(DATE(YEAR($B388),MONTH($B388)+1,MIN(AQ$6,DAY(EOMONTH($B388,1))))&gt;=$B388)*(DATE(YEAR($B388),MONTH($B388)+1,MIN(AQ$6,DAY(EOMONTH($B388,1))))&lt;$C388)))</f>
        <v>0</v>
      </c>
      <c r="AR388" s="48" t="n">
        <f aca="false">IF(OR(N(AR$5)=0,AR$6=""),0,AR$5*((DATE(YEAR($B388),MONTH($B388),MIN(AR$6,DAY(EOMONTH($B388,0))))&gt;=$B388)*(DATE(YEAR($B388),MONTH($B388),MIN(AR$6,DAY(EOMONTH($B388,0))))&lt;$C388)+(DATE(YEAR($B388),MONTH($B388)+1,MIN(AR$6,DAY(EOMONTH($B388,1))))&gt;=$B388)*(DATE(YEAR($B388),MONTH($B388)+1,MIN(AR$6,DAY(EOMONTH($B388,1))))&lt;$C388)))</f>
        <v>0</v>
      </c>
      <c r="AS388" s="48" t="n">
        <f aca="false">IF(OR(N(AS$5)=0,AS$6=""),0,AS$5*((DATE(YEAR($B388),MONTH($B388),MIN(AS$6,DAY(EOMONTH($B388,0))))&gt;=$B388)*(DATE(YEAR($B388),MONTH($B388),MIN(AS$6,DAY(EOMONTH($B388,0))))&lt;$C388)+(DATE(YEAR($B388),MONTH($B388)+1,MIN(AS$6,DAY(EOMONTH($B388,1))))&gt;=$B388)*(DATE(YEAR($B388),MONTH($B388)+1,MIN(AS$6,DAY(EOMONTH($B388,1))))&lt;$C388)))</f>
        <v>0</v>
      </c>
      <c r="AT388" s="48" t="n">
        <f aca="false">IF(OR(N(AT$5)=0,AT$6=""),0,AT$5*((DATE(YEAR($B388),MONTH($B388),MIN(AT$6,DAY(EOMONTH($B388,0))))&gt;=$B388)*(DATE(YEAR($B388),MONTH($B388),MIN(AT$6,DAY(EOMONTH($B388,0))))&lt;$C388)+(DATE(YEAR($B388),MONTH($B388)+1,MIN(AT$6,DAY(EOMONTH($B388,1))))&gt;=$B388)*(DATE(YEAR($B388),MONTH($B388)+1,MIN(AT$6,DAY(EOMONTH($B388,1))))&lt;$C388)))</f>
        <v>0</v>
      </c>
      <c r="AU388" s="48" t="n">
        <f aca="false">IF(OR(N(AU$5)=0,AU$6=""),0,AU$5*((DATE(YEAR($B388),MONTH($B388),MIN(AU$6,DAY(EOMONTH($B388,0))))&gt;=$B388)*(DATE(YEAR($B388),MONTH($B388),MIN(AU$6,DAY(EOMONTH($B388,0))))&lt;$C388)+(DATE(YEAR($B388),MONTH($B388)+1,MIN(AU$6,DAY(EOMONTH($B388,1))))&gt;=$B388)*(DATE(YEAR($B388),MONTH($B388)+1,MIN(AU$6,DAY(EOMONTH($B388,1))))&lt;$C388)))</f>
        <v>0</v>
      </c>
      <c r="AV388" s="48" t="n">
        <f aca="false">IF(OR(N(AV$5)=0,AV$6=""),0,AV$5*((DATE(YEAR($B388),MONTH($B388),MIN(AV$6,DAY(EOMONTH($B388,0))))&gt;=$B388)*(DATE(YEAR($B388),MONTH($B388),MIN(AV$6,DAY(EOMONTH($B388,0))))&lt;$C388)+(DATE(YEAR($B388),MONTH($B388)+1,MIN(AV$6,DAY(EOMONTH($B388,1))))&gt;=$B388)*(DATE(YEAR($B388),MONTH($B388)+1,MIN(AV$6,DAY(EOMONTH($B388,1))))&lt;$C388)))</f>
        <v>0</v>
      </c>
      <c r="AW388" s="48" t="n">
        <f aca="false">IF(OR(N(AW$5)=0,AW$6=""),0,AW$5*((DATE(YEAR($B388),MONTH($B388),MIN(AW$6,DAY(EOMONTH($B388,0))))&gt;=$B388)*(DATE(YEAR($B388),MONTH($B388),MIN(AW$6,DAY(EOMONTH($B388,0))))&lt;$C388)+(DATE(YEAR($B388),MONTH($B388)+1,MIN(AW$6,DAY(EOMONTH($B388,1))))&gt;=$B388)*(DATE(YEAR($B388),MONTH($B388)+1,MIN(AW$6,DAY(EOMONTH($B388,1))))&lt;$C388)))</f>
        <v>0</v>
      </c>
      <c r="AX388" s="48" t="n">
        <f aca="false">IF(OR(N(AX$5)=0,AX$6=""),0,AX$5*((DATE(YEAR($B388),MONTH($B388),MIN(AX$6,DAY(EOMONTH($B388,0))))&gt;=$B388)*(DATE(YEAR($B388),MONTH($B388),MIN(AX$6,DAY(EOMONTH($B388,0))))&lt;$C388)+(DATE(YEAR($B388),MONTH($B388)+1,MIN(AX$6,DAY(EOMONTH($B388,1))))&gt;=$B388)*(DATE(YEAR($B388),MONTH($B388)+1,MIN(AX$6,DAY(EOMONTH($B388,1))))&lt;$C388)))</f>
        <v>0</v>
      </c>
      <c r="AY388" s="48" t="n">
        <f aca="false">IF(OR(N(AY$5)=0,AY$6=""),0,AY$5*((DATE(YEAR($B388),MONTH($B388),MIN(AY$6,DAY(EOMONTH($B388,0))))&gt;=$B388)*(DATE(YEAR($B388),MONTH($B388),MIN(AY$6,DAY(EOMONTH($B388,0))))&lt;$C388)+(DATE(YEAR($B388),MONTH($B388)+1,MIN(AY$6,DAY(EOMONTH($B388,1))))&gt;=$B388)*(DATE(YEAR($B388),MONTH($B388)+1,MIN(AY$6,DAY(EOMONTH($B388,1))))&lt;$C388)))</f>
        <v>0</v>
      </c>
      <c r="AZ388" s="48" t="n">
        <f aca="false">IF(OR(N(AZ$5)=0,AZ$6=""),0,AZ$5*((DATE(YEAR($B388),MONTH($B388),MIN(AZ$6,DAY(EOMONTH($B388,0))))&gt;=$B388)*(DATE(YEAR($B388),MONTH($B388),MIN(AZ$6,DAY(EOMONTH($B388,0))))&lt;$C388)+(DATE(YEAR($B388),MONTH($B388)+1,MIN(AZ$6,DAY(EOMONTH($B388,1))))&gt;=$B388)*(DATE(YEAR($B388),MONTH($B388)+1,MIN(AZ$6,DAY(EOMONTH($B388,1))))&lt;$C388)))</f>
        <v>0</v>
      </c>
      <c r="BA388" s="48" t="n">
        <f aca="false">IF(OR(N(BA$5)=0,BA$6=""),0,BA$5*((DATE(YEAR($B388),MONTH($B388),MIN(BA$6,DAY(EOMONTH($B388,0))))&gt;=$B388)*(DATE(YEAR($B388),MONTH($B388),MIN(BA$6,DAY(EOMONTH($B388,0))))&lt;$C388)+(DATE(YEAR($B388),MONTH($B388)+1,MIN(BA$6,DAY(EOMONTH($B388,1))))&gt;=$B388)*(DATE(YEAR($B388),MONTH($B388)+1,MIN(BA$6,DAY(EOMONTH($B388,1))))&lt;$C388)))</f>
        <v>0</v>
      </c>
      <c r="BB388" s="48" t="n">
        <f aca="false">IF(OR(N(BB$5)=0,BB$6=""),0,BB$5*((DATE(YEAR($B388),MONTH($B388),MIN(BB$6,DAY(EOMONTH($B388,0))))&gt;=$B388)*(DATE(YEAR($B388),MONTH($B388),MIN(BB$6,DAY(EOMONTH($B388,0))))&lt;$C388)+(DATE(YEAR($B388),MONTH($B388)+1,MIN(BB$6,DAY(EOMONTH($B388,1))))&gt;=$B388)*(DATE(YEAR($B388),MONTH($B388)+1,MIN(BB$6,DAY(EOMONTH($B388,1))))&lt;$C388)))</f>
        <v>0</v>
      </c>
      <c r="BC388" s="48" t="n">
        <f aca="false">IF(OR(N(BC$5)=0,BC$6=""),0,BC$5*((DATE(YEAR($B388),MONTH($B388),MIN(BC$6,DAY(EOMONTH($B388,0))))&gt;=$B388)*(DATE(YEAR($B388),MONTH($B388),MIN(BC$6,DAY(EOMONTH($B388,0))))&lt;$C388)+(DATE(YEAR($B388),MONTH($B388)+1,MIN(BC$6,DAY(EOMONTH($B388,1))))&gt;=$B388)*(DATE(YEAR($B388),MONTH($B388)+1,MIN(BC$6,DAY(EOMONTH($B388,1))))&lt;$C388)))</f>
        <v>0</v>
      </c>
      <c r="BD388" s="48" t="n">
        <f aca="false">IF(OR(N(BD$5)=0,BD$6=""),0,BD$5*((DATE(YEAR($B388),MONTH($B388),MIN(BD$6,DAY(EOMONTH($B388,0))))&gt;=$B388)*(DATE(YEAR($B388),MONTH($B388),MIN(BD$6,DAY(EOMONTH($B388,0))))&lt;$C388)+(DATE(YEAR($B388),MONTH($B388)+1,MIN(BD$6,DAY(EOMONTH($B388,1))))&gt;=$B388)*(DATE(YEAR($B388),MONTH($B388)+1,MIN(BD$6,DAY(EOMONTH($B388,1))))&lt;$C388)))</f>
        <v>0</v>
      </c>
      <c r="BE388" s="48" t="n">
        <f aca="false">IF(OR(N(BE$5)=0,BE$6=""),0,BE$5*((DATE(YEAR($B388),MONTH($B388),MIN(BE$6,DAY(EOMONTH($B388,0))))&gt;=$B388)*(DATE(YEAR($B388),MONTH($B388),MIN(BE$6,DAY(EOMONTH($B388,0))))&lt;$C388)+(DATE(YEAR($B388),MONTH($B388)+1,MIN(BE$6,DAY(EOMONTH($B388,1))))&gt;=$B388)*(DATE(YEAR($B388),MONTH($B388)+1,MIN(BE$6,DAY(EOMONTH($B388,1))))&lt;$C388)))</f>
        <v>0</v>
      </c>
      <c r="BF388" s="48" t="n">
        <f aca="false">IF(OR(N(BF$5)=0,BF$6=""),0,BF$5*((DATE(YEAR($B388),MONTH($B388),MIN(BF$6,DAY(EOMONTH($B388,0))))&gt;=$B388)*(DATE(YEAR($B388),MONTH($B388),MIN(BF$6,DAY(EOMONTH($B388,0))))&lt;$C388)+(DATE(YEAR($B388),MONTH($B388)+1,MIN(BF$6,DAY(EOMONTH($B388,1))))&gt;=$B388)*(DATE(YEAR($B388),MONTH($B388)+1,MIN(BF$6,DAY(EOMONTH($B388,1))))&lt;$C388)))</f>
        <v>0</v>
      </c>
      <c r="BG388" s="48" t="n">
        <f aca="false">IF(OR(N(BG$5)=0,BG$6=""),0,BG$5*((DATE(YEAR($B388),MONTH($B388),MIN(BG$6,DAY(EOMONTH($B388,0))))&gt;=$B388)*(DATE(YEAR($B388),MONTH($B388),MIN(BG$6,DAY(EOMONTH($B388,0))))&lt;$C388)+(DATE(YEAR($B388),MONTH($B388)+1,MIN(BG$6,DAY(EOMONTH($B388,1))))&gt;=$B388)*(DATE(YEAR($B388),MONTH($B388)+1,MIN(BG$6,DAY(EOMONTH($B388,1))))&lt;$C388)))</f>
        <v>0</v>
      </c>
      <c r="BH388" s="48" t="n">
        <f aca="false">IF(OR(N(BH$5)=0,BH$6=""),0,BH$5*((DATE(YEAR($B388),MONTH($B388),MIN(BH$6,DAY(EOMONTH($B388,0))))&gt;=$B388)*(DATE(YEAR($B388),MONTH($B388),MIN(BH$6,DAY(EOMONTH($B388,0))))&lt;$C388)+(DATE(YEAR($B388),MONTH($B388)+1,MIN(BH$6,DAY(EOMONTH($B388,1))))&gt;=$B388)*(DATE(YEAR($B388),MONTH($B388)+1,MIN(BH$6,DAY(EOMONTH($B388,1))))&lt;$C388)))</f>
        <v>0</v>
      </c>
      <c r="BI388" s="48" t="n">
        <f aca="false">IF(OR(N(BI$5)=0,BI$6=""),0,BI$5*((DATE(YEAR($B388),MONTH($B388),MIN(BI$6,DAY(EOMONTH($B388,0))))&gt;=$B388)*(DATE(YEAR($B388),MONTH($B388),MIN(BI$6,DAY(EOMONTH($B388,0))))&lt;$C388)+(DATE(YEAR($B388),MONTH($B388)+1,MIN(BI$6,DAY(EOMONTH($B388,1))))&gt;=$B388)*(DATE(YEAR($B388),MONTH($B388)+1,MIN(BI$6,DAY(EOMONTH($B388,1))))&lt;$C388)))</f>
        <v>0</v>
      </c>
      <c r="BJ388" s="48" t="n">
        <f aca="false">IF(OR(N(BJ$5)=0,BJ$6=""),0,BJ$5*((DATE(YEAR($B388),MONTH($B388),MIN(BJ$6,DAY(EOMONTH($B388,0))))&gt;=$B388)*(DATE(YEAR($B388),MONTH($B388),MIN(BJ$6,DAY(EOMONTH($B388,0))))&lt;$C388)+(DATE(YEAR($B388),MONTH($B388)+1,MIN(BJ$6,DAY(EOMONTH($B388,1))))&gt;=$B388)*(DATE(YEAR($B388),MONTH($B388)+1,MIN(BJ$6,DAY(EOMONTH($B388,1))))&lt;$C388)))</f>
        <v>0</v>
      </c>
      <c r="BK388" s="48" t="n">
        <f aca="false">IF(OR(N(BK$5)=0,BK$6=""),0,BK$5*((DATE(YEAR($B388),MONTH($B388),MIN(BK$6,DAY(EOMONTH($B388,0))))&gt;=$B388)*(DATE(YEAR($B388),MONTH($B388),MIN(BK$6,DAY(EOMONTH($B388,0))))&lt;$C388)+(DATE(YEAR($B388),MONTH($B388)+1,MIN(BK$6,DAY(EOMONTH($B388,1))))&gt;=$B388)*(DATE(YEAR($B388),MONTH($B388)+1,MIN(BK$6,DAY(EOMONTH($B388,1))))&lt;$C388)))</f>
        <v>0</v>
      </c>
      <c r="BL388" s="48" t="n">
        <f aca="false">IF(OR(N(BL$5)=0,BL$6=""),0,BL$5*((DATE(YEAR($B388),MONTH($B388),MIN(BL$6,DAY(EOMONTH($B388,0))))&gt;=$B388)*(DATE(YEAR($B388),MONTH($B388),MIN(BL$6,DAY(EOMONTH($B388,0))))&lt;$C388)+(DATE(YEAR($B388),MONTH($B388)+1,MIN(BL$6,DAY(EOMONTH($B388,1))))&gt;=$B388)*(DATE(YEAR($B388),MONTH($B388)+1,MIN(BL$6,DAY(EOMONTH($B388,1))))&lt;$C388)))</f>
        <v>0</v>
      </c>
      <c r="BM388" s="48" t="n">
        <f aca="false">IF(OR(N(BM$5)=0,BM$6=""),0,BM$5*((DATE(YEAR($B388),MONTH($B388),MIN(BM$6,DAY(EOMONTH($B388,0))))&gt;=$B388)*(DATE(YEAR($B388),MONTH($B388),MIN(BM$6,DAY(EOMONTH($B388,0))))&lt;$C388)+(DATE(YEAR($B388),MONTH($B388)+1,MIN(BM$6,DAY(EOMONTH($B388,1))))&gt;=$B388)*(DATE(YEAR($B388),MONTH($B388)+1,MIN(BM$6,DAY(EOMONTH($B388,1))))&lt;$C388)))</f>
        <v>0</v>
      </c>
      <c r="BN388" s="48" t="n">
        <f aca="false">IF(OR(N(BN$5)=0,BN$6=""),0,BN$5*((DATE(YEAR($B388),MONTH($B388),MIN(BN$6,DAY(EOMONTH($B388,0))))&gt;=$B388)*(DATE(YEAR($B388),MONTH($B388),MIN(BN$6,DAY(EOMONTH($B388,0))))&lt;$C388)+(DATE(YEAR($B388),MONTH($B388)+1,MIN(BN$6,DAY(EOMONTH($B388,1))))&gt;=$B388)*(DATE(YEAR($B388),MONTH($B388)+1,MIN(BN$6,DAY(EOMONTH($B388,1))))&lt;$C388)))</f>
        <v>0</v>
      </c>
      <c r="BO388" s="48" t="n">
        <f aca="false">IF(OR(N(BO$5)=0,BO$6=""),0,BO$5*((DATE(YEAR($B388),MONTH($B388),MIN(BO$6,DAY(EOMONTH($B388,0))))&gt;=$B388)*(DATE(YEAR($B388),MONTH($B388),MIN(BO$6,DAY(EOMONTH($B388,0))))&lt;$C388)+(DATE(YEAR($B388),MONTH($B388)+1,MIN(BO$6,DAY(EOMONTH($B388,1))))&gt;=$B388)*(DATE(YEAR($B388),MONTH($B388)+1,MIN(BO$6,DAY(EOMONTH($B388,1))))&lt;$C388)))</f>
        <v>0</v>
      </c>
      <c r="BP388" s="48" t="n">
        <f aca="false">IF(OR(N(BP$5)=0,BP$6=""),0,BP$5*((DATE(YEAR($B388),MONTH($B388),MIN(BP$6,DAY(EOMONTH($B388,0))))&gt;=$B388)*(DATE(YEAR($B388),MONTH($B388),MIN(BP$6,DAY(EOMONTH($B388,0))))&lt;$C388)+(DATE(YEAR($B388),MONTH($B388)+1,MIN(BP$6,DAY(EOMONTH($B388,1))))&gt;=$B388)*(DATE(YEAR($B388),MONTH($B388)+1,MIN(BP$6,DAY(EOMONTH($B388,1))))&lt;$C388)))</f>
        <v>0</v>
      </c>
      <c r="BQ388" s="48" t="n">
        <f aca="false">IF(OR(N(BQ$5)=0,BQ$6=""),0,BQ$5*((DATE(YEAR($B388),MONTH($B388),MIN(BQ$6,DAY(EOMONTH($B388,0))))&gt;=$B388)*(DATE(YEAR($B388),MONTH($B388),MIN(BQ$6,DAY(EOMONTH($B388,0))))&lt;$C388)+(DATE(YEAR($B388),MONTH($B388)+1,MIN(BQ$6,DAY(EOMONTH($B388,1))))&gt;=$B388)*(DATE(YEAR($B388),MONTH($B388)+1,MIN(BQ$6,DAY(EOMONTH($B388,1))))&lt;$C388)))</f>
        <v>0</v>
      </c>
      <c r="BR388" s="48" t="n">
        <f aca="false">IF(OR(N(BR$5)=0,BR$6=""),0,BR$5*((DATE(YEAR($B388),MONTH($B388),MIN(BR$6,DAY(EOMONTH($B388,0))))&gt;=$B388)*(DATE(YEAR($B388),MONTH($B388),MIN(BR$6,DAY(EOMONTH($B388,0))))&lt;$C388)+(DATE(YEAR($B388),MONTH($B388)+1,MIN(BR$6,DAY(EOMONTH($B388,1))))&gt;=$B388)*(DATE(YEAR($B388),MONTH($B388)+1,MIN(BR$6,DAY(EOMONTH($B388,1))))&lt;$C388)))</f>
        <v>0</v>
      </c>
      <c r="BS388" s="48" t="n">
        <f aca="false">IF(OR(N(BS$5)=0,BS$6=""),0,BS$5*((DATE(YEAR($B388),MONTH($B388),MIN(BS$6,DAY(EOMONTH($B388,0))))&gt;=$B388)*(DATE(YEAR($B388),MONTH($B388),MIN(BS$6,DAY(EOMONTH($B388,0))))&lt;$C388)+(DATE(YEAR($B388),MONTH($B388)+1,MIN(BS$6,DAY(EOMONTH($B388,1))))&gt;=$B388)*(DATE(YEAR($B388),MONTH($B388)+1,MIN(BS$6,DAY(EOMONTH($B388,1))))&lt;$C388)))</f>
        <v>0</v>
      </c>
      <c r="BT388" s="48" t="n">
        <f aca="false">IF(OR(N(BT$5)=0,BT$6=""),0,BT$5*((DATE(YEAR($B388),MONTH($B388),MIN(BT$6,DAY(EOMONTH($B388,0))))&gt;=$B388)*(DATE(YEAR($B388),MONTH($B388),MIN(BT$6,DAY(EOMONTH($B388,0))))&lt;$C388)+(DATE(YEAR($B388),MONTH($B388)+1,MIN(BT$6,DAY(EOMONTH($B388,1))))&gt;=$B388)*(DATE(YEAR($B388),MONTH($B388)+1,MIN(BT$6,DAY(EOMONTH($B388,1))))&lt;$C388)))</f>
        <v>0</v>
      </c>
      <c r="BU388" s="48" t="n">
        <f aca="false">IF(OR(N(BU$5)=0,BU$6=""),0,BU$5*((DATE(YEAR($B388),MONTH($B388),MIN(BU$6,DAY(EOMONTH($B388,0))))&gt;=$B388)*(DATE(YEAR($B388),MONTH($B388),MIN(BU$6,DAY(EOMONTH($B388,0))))&lt;$C388)+(DATE(YEAR($B388),MONTH($B388)+1,MIN(BU$6,DAY(EOMONTH($B388,1))))&gt;=$B388)*(DATE(YEAR($B388),MONTH($B388)+1,MIN(BU$6,DAY(EOMONTH($B388,1))))&lt;$C388)))</f>
        <v>0</v>
      </c>
      <c r="BV388" s="48" t="n">
        <f aca="false">IF(OR(N(BV$5)=0,BV$6=""),0,BV$5*((DATE(YEAR($B388),MONTH($B388),MIN(BV$6,DAY(EOMONTH($B388,0))))&gt;=$B388)*(DATE(YEAR($B388),MONTH($B388),MIN(BV$6,DAY(EOMONTH($B388,0))))&lt;$C388)+(DATE(YEAR($B388),MONTH($B388)+1,MIN(BV$6,DAY(EOMONTH($B388,1))))&gt;=$B388)*(DATE(YEAR($B388),MONTH($B388)+1,MIN(BV$6,DAY(EOMONTH($B388,1))))&lt;$C388)))</f>
        <v>0</v>
      </c>
      <c r="BW388" s="48" t="n">
        <f aca="false">IF(OR(N(BW$5)=0,BW$6=""),0,BW$5*((DATE(YEAR($B388),MONTH($B388),MIN(BW$6,DAY(EOMONTH($B388,0))))&gt;=$B388)*(DATE(YEAR($B388),MONTH($B388),MIN(BW$6,DAY(EOMONTH($B388,0))))&lt;$C388)+(DATE(YEAR($B388),MONTH($B388)+1,MIN(BW$6,DAY(EOMONTH($B388,1))))&gt;=$B388)*(DATE(YEAR($B388),MONTH($B388)+1,MIN(BW$6,DAY(EOMONTH($B388,1))))&lt;$C388)))</f>
        <v>0</v>
      </c>
      <c r="BX388" s="48" t="n">
        <f aca="false">MIN(Z388,(FT387*(1+FT$5/Setup!$C$36)+IF($V388=1,N($F388),0)))</f>
        <v>0</v>
      </c>
      <c r="BY388" s="48" t="n">
        <f aca="false">MIN(AA388,(FU387*(1+FU$5/Setup!$C$36)+IF($V388=2,N($F388),0)))</f>
        <v>0</v>
      </c>
      <c r="BZ388" s="48" t="n">
        <f aca="false">MIN(AB388,(FV387*(1+FV$5/Setup!$C$36)+IF($V388=3,N($F388),0)))</f>
        <v>0</v>
      </c>
      <c r="CA388" s="48" t="n">
        <f aca="false">MIN(AC388,(FW387*(1+FW$5/Setup!$C$36)+IF($V388=4,N($F388),0)))</f>
        <v>0</v>
      </c>
      <c r="CB388" s="48" t="n">
        <f aca="false">MIN(AD388,(FX387*(1+FX$5/Setup!$C$36)+IF($V388=5,N($F388),0)))</f>
        <v>0</v>
      </c>
      <c r="CC388" s="48" t="n">
        <f aca="false">MIN(AE388,(FY387*(1+FY$5/Setup!$C$36)+IF($V388=6,N($F388),0)))</f>
        <v>0</v>
      </c>
      <c r="CD388" s="48" t="n">
        <f aca="false">MIN(AF388,(FZ387*(1+FZ$5/Setup!$C$36)+IF($V388=7,N($F388),0)))</f>
        <v>0</v>
      </c>
      <c r="CE388" s="48" t="n">
        <f aca="false">MIN(AG388,(GA387*(1+GA$5/Setup!$C$36)+IF($V388=8,N($F388),0)))</f>
        <v>0</v>
      </c>
      <c r="CF388" s="48" t="n">
        <f aca="false">MIN(AH388,(GB387*(1+GB$5/Setup!$C$36)+IF($V388=9,N($F388),0)))</f>
        <v>0</v>
      </c>
      <c r="CG388" s="48" t="n">
        <f aca="false">MIN(AI388,(GC387*(1+GC$5/Setup!$C$36)+IF($V388=10,N($F388),0)))</f>
        <v>0</v>
      </c>
      <c r="CH388" s="48" t="n">
        <f aca="false">MIN(AJ388,(GD387*(1+GD$5/Setup!$C$36)+IF($V388=11,N($F388),0)))</f>
        <v>0</v>
      </c>
      <c r="CI388" s="48" t="n">
        <f aca="false">MIN(AK388,(GE387*(1+GE$5/Setup!$C$36)+IF($V388=12,N($F388),0)))</f>
        <v>0</v>
      </c>
      <c r="CJ388" s="48" t="n">
        <f aca="false">MIN(AL388,(GF387*(1+GF$5/Setup!$C$36)+IF($V388=13,N($F388),0)))</f>
        <v>0</v>
      </c>
      <c r="CK388" s="48" t="n">
        <f aca="false">MIN(AM388,(GG387*(1+GG$5/Setup!$C$36)+IF($V388=14,N($F388),0)))</f>
        <v>0</v>
      </c>
      <c r="CL388" s="48" t="n">
        <f aca="false">MIN(AN388,(GH387*(1+GH$5/Setup!$C$36)+IF($V388=15,N($F388),0)))</f>
        <v>0</v>
      </c>
      <c r="CM388" s="48" t="n">
        <f aca="false">MIN(AO388,(GI387*(1+GI$5/Setup!$C$36)+IF($V388=16,N($F388),0)))</f>
        <v>0</v>
      </c>
      <c r="CN388" s="48" t="n">
        <f aca="false">MIN(AP388,(GJ387*(1+GJ$5/Setup!$C$36)+IF($V388=17,N($F388),0)))</f>
        <v>0</v>
      </c>
      <c r="CO388" s="48" t="n">
        <f aca="false">MIN(AQ388,(GK387*(1+GK$5/Setup!$C$36)+IF($V388=18,N($F388),0)))</f>
        <v>0</v>
      </c>
      <c r="CP388" s="48" t="n">
        <f aca="false">MIN(AR388,(GL387*(1+GL$5/Setup!$C$36)+IF($V388=19,N($F388),0)))</f>
        <v>0</v>
      </c>
      <c r="CQ388" s="48" t="n">
        <f aca="false">MIN(AS388,(GM387*(1+GM$5/Setup!$C$36)+IF($V388=20,N($F388),0)))</f>
        <v>0</v>
      </c>
      <c r="CR388" s="48" t="n">
        <f aca="false">MIN(AT388,(GN387*(1+GN$5/Setup!$C$36)+IF($V388=21,N($F388),0)))</f>
        <v>0</v>
      </c>
      <c r="CS388" s="48" t="n">
        <f aca="false">MIN(AU388,(GO387*(1+GO$5/Setup!$C$36)+IF($V388=22,N($F388),0)))</f>
        <v>0</v>
      </c>
      <c r="CT388" s="48" t="n">
        <f aca="false">MIN(AV388,(GP387*(1+GP$5/Setup!$C$36)+IF($V388=23,N($F388),0)))</f>
        <v>0</v>
      </c>
      <c r="CU388" s="48" t="n">
        <f aca="false">MIN(AW388,(GQ387*(1+GQ$5/Setup!$C$36)+IF($V388=24,N($F388),0)))</f>
        <v>0</v>
      </c>
      <c r="CV388" s="48" t="n">
        <f aca="false">MIN(AX388,(GR387*(1+GR$5/Setup!$C$36)+IF($V388=25,N($F388),0)))</f>
        <v>0</v>
      </c>
      <c r="CW388" s="48" t="n">
        <f aca="false">MIN(AY388,(GS387*(1+GS$5/Setup!$C$36)+IF($V388=26,N($F388),0)))</f>
        <v>0</v>
      </c>
      <c r="CX388" s="48" t="n">
        <f aca="false">MIN(AZ388,(GT387*(1+GT$5/Setup!$C$36)+IF($V388=27,N($F388),0)))</f>
        <v>0</v>
      </c>
      <c r="CY388" s="48" t="n">
        <f aca="false">MIN(BA388,(GU387*(1+GU$5/Setup!$C$36)+IF($V388=28,N($F388),0)))</f>
        <v>0</v>
      </c>
      <c r="CZ388" s="48" t="n">
        <f aca="false">MIN(BB388,(GV387*(1+GV$5/Setup!$C$36)+IF($V388=29,N($F388),0)))</f>
        <v>0</v>
      </c>
      <c r="DA388" s="48" t="n">
        <f aca="false">MIN(BC388,(GW387*(1+GW$5/Setup!$C$36)+IF($V388=30,N($F388),0)))</f>
        <v>0</v>
      </c>
      <c r="DB388" s="48" t="n">
        <f aca="false">MIN(BD388,(GX387*(1+GX$5/Setup!$C$36)+IF($V388=31,N($F388),0)))</f>
        <v>0</v>
      </c>
      <c r="DC388" s="48" t="n">
        <f aca="false">MIN(BE388,(GY387*(1+GY$5/Setup!$C$36)+IF($V388=32,N($F388),0)))</f>
        <v>0</v>
      </c>
      <c r="DD388" s="48" t="n">
        <f aca="false">MIN(BF388,(GZ387*(1+GZ$5/Setup!$C$36)+IF($V388=33,N($F388),0)))</f>
        <v>0</v>
      </c>
      <c r="DE388" s="48" t="n">
        <f aca="false">MIN(BG388,(HA387*(1+HA$5/Setup!$C$36)+IF($V388=34,N($F388),0)))</f>
        <v>0</v>
      </c>
      <c r="DF388" s="48" t="n">
        <f aca="false">MIN(BH388,(HB387*(1+HB$5/Setup!$C$36)+IF($V388=35,N($F388),0)))</f>
        <v>0</v>
      </c>
      <c r="DG388" s="48" t="n">
        <f aca="false">MIN(BI388,(HC387*(1+HC$5/Setup!$C$36)+IF($V388=36,N($F388),0)))</f>
        <v>0</v>
      </c>
      <c r="DH388" s="48" t="n">
        <f aca="false">MIN(BJ388,(HD387*(1+HD$5/Setup!$C$36)+IF($V388=37,N($F388),0)))</f>
        <v>0</v>
      </c>
      <c r="DI388" s="48" t="n">
        <f aca="false">MIN(BK388,(HE387*(1+HE$5/Setup!$C$36)+IF($V388=38,N($F388),0)))</f>
        <v>0</v>
      </c>
      <c r="DJ388" s="48" t="n">
        <f aca="false">MIN(BL388,(HF387*(1+HF$5/Setup!$C$36)+IF($V388=39,N($F388),0)))</f>
        <v>0</v>
      </c>
      <c r="DK388" s="48" t="n">
        <f aca="false">MIN(BM388,(HG387*(1+HG$5/Setup!$C$36)+IF($V388=40,N($F388),0)))</f>
        <v>0</v>
      </c>
      <c r="DL388" s="48" t="n">
        <f aca="false">MIN(BN388,(HH387*(1+HH$5/Setup!$C$36)+IF($V388=41,N($F388),0)))</f>
        <v>0</v>
      </c>
      <c r="DM388" s="48" t="n">
        <f aca="false">MIN(BO388,(HI387*(1+HI$5/Setup!$C$36)+IF($V388=42,N($F388),0)))</f>
        <v>0</v>
      </c>
      <c r="DN388" s="48" t="n">
        <f aca="false">MIN(BP388,(HJ387*(1+HJ$5/Setup!$C$36)+IF($V388=43,N($F388),0)))</f>
        <v>0</v>
      </c>
      <c r="DO388" s="48" t="n">
        <f aca="false">MIN(BQ388,(HK387*(1+HK$5/Setup!$C$36)+IF($V388=44,N($F388),0)))</f>
        <v>0</v>
      </c>
      <c r="DP388" s="48" t="n">
        <f aca="false">MIN(BR388,(HL387*(1+HL$5/Setup!$C$36)+IF($V388=45,N($F388),0)))</f>
        <v>0</v>
      </c>
      <c r="DQ388" s="48" t="n">
        <f aca="false">MIN(BS388,(HM387*(1+HM$5/Setup!$C$36)+IF($V388=46,N($F388),0)))</f>
        <v>0</v>
      </c>
      <c r="DR388" s="48" t="n">
        <f aca="false">MIN(BT388,(HN387*(1+HN$5/Setup!$C$36)+IF($V388=47,N($F388),0)))</f>
        <v>0</v>
      </c>
      <c r="DS388" s="48" t="n">
        <f aca="false">MIN(BU388,(HO387*(1+HO$5/Setup!$C$36)+IF($V388=48,N($F388),0)))</f>
        <v>0</v>
      </c>
      <c r="DT388" s="48" t="n">
        <f aca="false">MIN(BV388,(HP387*(1+HP$5/Setup!$C$36)+IF($V388=49,N($F388),0)))</f>
        <v>0</v>
      </c>
      <c r="DU388" s="48" t="n">
        <f aca="false">MIN(BW388,(HQ387*(1+HQ$5/Setup!$C$36)+IF($V388=50,N($F388),0)))</f>
        <v>0</v>
      </c>
      <c r="DV388" s="48" t="n">
        <f aca="false">MIN(MAX((FT387*(1+FT$5/Setup!$C$36)+IF($V388=1,N($F388),0))-BX388,0),MAX($P388-0,0))</f>
        <v>0</v>
      </c>
      <c r="DW388" s="48" t="n">
        <f aca="false">MIN(MAX((FU387*(1+FU$5/Setup!$C$36)+IF($V388=2,N($F388),0))-BY388,0),MAX($P388-SUM(DV388:DV388),0))</f>
        <v>0</v>
      </c>
      <c r="DX388" s="48" t="n">
        <f aca="false">MIN(MAX((FV387*(1+FV$5/Setup!$C$36)+IF($V388=3,N($F388),0))-BZ388,0),MAX($P388-SUM(DV388:DW388),0))</f>
        <v>0</v>
      </c>
      <c r="DY388" s="48" t="n">
        <f aca="false">MIN(MAX((FW387*(1+FW$5/Setup!$C$36)+IF($V388=4,N($F388),0))-CA388,0),MAX($P388-SUM(DV388:DX388),0))</f>
        <v>0</v>
      </c>
      <c r="DZ388" s="48" t="n">
        <f aca="false">MIN(MAX((FX387*(1+FX$5/Setup!$C$36)+IF($V388=5,N($F388),0))-CB388,0),MAX($P388-SUM(DV388:DY388),0))</f>
        <v>0</v>
      </c>
      <c r="EA388" s="48" t="n">
        <f aca="false">MIN(MAX((FY387*(1+FY$5/Setup!$C$36)+IF($V388=6,N($F388),0))-CC388,0),MAX($P388-SUM(DV388:DZ388),0))</f>
        <v>0</v>
      </c>
      <c r="EB388" s="48" t="n">
        <f aca="false">MIN(MAX((FZ387*(1+FZ$5/Setup!$C$36)+IF($V388=7,N($F388),0))-CD388,0),MAX($P388-SUM(DV388:EA388),0))</f>
        <v>0</v>
      </c>
      <c r="EC388" s="48" t="n">
        <f aca="false">MIN(MAX((GA387*(1+GA$5/Setup!$C$36)+IF($V388=8,N($F388),0))-CE388,0),MAX($P388-SUM(DV388:EB388),0))</f>
        <v>0</v>
      </c>
      <c r="ED388" s="48" t="n">
        <f aca="false">MIN(MAX((GB387*(1+GB$5/Setup!$C$36)+IF($V388=9,N($F388),0))-CF388,0),MAX($P388-SUM(DV388:EC388),0))</f>
        <v>0</v>
      </c>
      <c r="EE388" s="48" t="n">
        <f aca="false">MIN(MAX((GC387*(1+GC$5/Setup!$C$36)+IF($V388=10,N($F388),0))-CG388,0),MAX($P388-SUM(DV388:ED388),0))</f>
        <v>0</v>
      </c>
      <c r="EF388" s="48" t="n">
        <f aca="false">MIN(MAX((GD387*(1+GD$5/Setup!$C$36)+IF($V388=11,N($F388),0))-CH388,0),MAX($P388-SUM(DV388:EE388),0))</f>
        <v>0</v>
      </c>
      <c r="EG388" s="48" t="n">
        <f aca="false">MIN(MAX((GE387*(1+GE$5/Setup!$C$36)+IF($V388=12,N($F388),0))-CI388,0),MAX($P388-SUM(DV388:EF388),0))</f>
        <v>0</v>
      </c>
      <c r="EH388" s="48" t="n">
        <f aca="false">MIN(MAX((GF387*(1+GF$5/Setup!$C$36)+IF($V388=13,N($F388),0))-CJ388,0),MAX($P388-SUM(DV388:EG388),0))</f>
        <v>0</v>
      </c>
      <c r="EI388" s="48" t="n">
        <f aca="false">MIN(MAX((GG387*(1+GG$5/Setup!$C$36)+IF($V388=14,N($F388),0))-CK388,0),MAX($P388-SUM(DV388:EH388),0))</f>
        <v>0</v>
      </c>
      <c r="EJ388" s="48" t="n">
        <f aca="false">MIN(MAX((GH387*(1+GH$5/Setup!$C$36)+IF($V388=15,N($F388),0))-CL388,0),MAX($P388-SUM(DV388:EI388),0))</f>
        <v>0</v>
      </c>
      <c r="EK388" s="48" t="n">
        <f aca="false">MIN(MAX((GI387*(1+GI$5/Setup!$C$36)+IF($V388=16,N($F388),0))-CM388,0),MAX($P388-SUM(DV388:EJ388),0))</f>
        <v>0</v>
      </c>
      <c r="EL388" s="48" t="n">
        <f aca="false">MIN(MAX((GJ387*(1+GJ$5/Setup!$C$36)+IF($V388=17,N($F388),0))-CN388,0),MAX($P388-SUM(DV388:EK388),0))</f>
        <v>0</v>
      </c>
      <c r="EM388" s="48" t="n">
        <f aca="false">MIN(MAX((GK387*(1+GK$5/Setup!$C$36)+IF($V388=18,N($F388),0))-CO388,0),MAX($P388-SUM(DV388:EL388),0))</f>
        <v>0</v>
      </c>
      <c r="EN388" s="48" t="n">
        <f aca="false">MIN(MAX((GL387*(1+GL$5/Setup!$C$36)+IF($V388=19,N($F388),0))-CP388,0),MAX($P388-SUM(DV388:EM388),0))</f>
        <v>0</v>
      </c>
      <c r="EO388" s="48" t="n">
        <f aca="false">MIN(MAX((GM387*(1+GM$5/Setup!$C$36)+IF($V388=20,N($F388),0))-CQ388,0),MAX($P388-SUM(DV388:EN388),0))</f>
        <v>0</v>
      </c>
      <c r="EP388" s="48" t="n">
        <f aca="false">MIN(MAX((GN387*(1+GN$5/Setup!$C$36)+IF($V388=21,N($F388),0))-CR388,0),MAX($P388-SUM(DV388:EO388),0))</f>
        <v>0</v>
      </c>
      <c r="EQ388" s="48" t="n">
        <f aca="false">MIN(MAX((GO387*(1+GO$5/Setup!$C$36)+IF($V388=22,N($F388),0))-CS388,0),MAX($P388-SUM(DV388:EP388),0))</f>
        <v>0</v>
      </c>
      <c r="ER388" s="48" t="n">
        <f aca="false">MIN(MAX((GP387*(1+GP$5/Setup!$C$36)+IF($V388=23,N($F388),0))-CT388,0),MAX($P388-SUM(DV388:EQ388),0))</f>
        <v>0</v>
      </c>
      <c r="ES388" s="48" t="n">
        <f aca="false">MIN(MAX((GQ387*(1+GQ$5/Setup!$C$36)+IF($V388=24,N($F388),0))-CU388,0),MAX($P388-SUM(DV388:ER388),0))</f>
        <v>0</v>
      </c>
      <c r="ET388" s="48" t="n">
        <f aca="false">MIN(MAX((GR387*(1+GR$5/Setup!$C$36)+IF($V388=25,N($F388),0))-CV388,0),MAX($P388-SUM(DV388:ES388),0))</f>
        <v>0</v>
      </c>
      <c r="EU388" s="48" t="n">
        <f aca="false">MIN(MAX((GS387*(1+GS$5/Setup!$C$36)+IF($V388=26,N($F388),0))-CW388,0),MAX($P388-SUM(DV388:ET388),0))</f>
        <v>0</v>
      </c>
      <c r="EV388" s="48" t="n">
        <f aca="false">MIN(MAX((GT387*(1+GT$5/Setup!$C$36)+IF($V388=27,N($F388),0))-CX388,0),MAX($P388-SUM(DV388:EU388),0))</f>
        <v>0</v>
      </c>
      <c r="EW388" s="48" t="n">
        <f aca="false">MIN(MAX((GU387*(1+GU$5/Setup!$C$36)+IF($V388=28,N($F388),0))-CY388,0),MAX($P388-SUM(DV388:EV388),0))</f>
        <v>0</v>
      </c>
      <c r="EX388" s="48" t="n">
        <f aca="false">MIN(MAX((GV387*(1+GV$5/Setup!$C$36)+IF($V388=29,N($F388),0))-CZ388,0),MAX($P388-SUM(DV388:EW388),0))</f>
        <v>0</v>
      </c>
      <c r="EY388" s="48" t="n">
        <f aca="false">MIN(MAX((GW387*(1+GW$5/Setup!$C$36)+IF($V388=30,N($F388),0))-DA388,0),MAX($P388-SUM(DV388:EX388),0))</f>
        <v>0</v>
      </c>
      <c r="EZ388" s="48" t="n">
        <f aca="false">MIN(MAX((GX387*(1+GX$5/Setup!$C$36)+IF($V388=31,N($F388),0))-DB388,0),MAX($P388-SUM(DV388:EY388),0))</f>
        <v>0</v>
      </c>
      <c r="FA388" s="48" t="n">
        <f aca="false">MIN(MAX((GY387*(1+GY$5/Setup!$C$36)+IF($V388=32,N($F388),0))-DC388,0),MAX($P388-SUM(DV388:EZ388),0))</f>
        <v>0</v>
      </c>
      <c r="FB388" s="48" t="n">
        <f aca="false">MIN(MAX((GZ387*(1+GZ$5/Setup!$C$36)+IF($V388=33,N($F388),0))-DD388,0),MAX($P388-SUM(DV388:FA388),0))</f>
        <v>0</v>
      </c>
      <c r="FC388" s="48" t="n">
        <f aca="false">MIN(MAX((HA387*(1+HA$5/Setup!$C$36)+IF($V388=34,N($F388),0))-DE388,0),MAX($P388-SUM(DV388:FB388),0))</f>
        <v>0</v>
      </c>
      <c r="FD388" s="48" t="n">
        <f aca="false">MIN(MAX((HB387*(1+HB$5/Setup!$C$36)+IF($V388=35,N($F388),0))-DF388,0),MAX($P388-SUM(DV388:FC388),0))</f>
        <v>0</v>
      </c>
      <c r="FE388" s="48" t="n">
        <f aca="false">MIN(MAX((HC387*(1+HC$5/Setup!$C$36)+IF($V388=36,N($F388),0))-DG388,0),MAX($P388-SUM(DV388:FD388),0))</f>
        <v>0</v>
      </c>
      <c r="FF388" s="48" t="n">
        <f aca="false">MIN(MAX((HD387*(1+HD$5/Setup!$C$36)+IF($V388=37,N($F388),0))-DH388,0),MAX($P388-SUM(DV388:FE388),0))</f>
        <v>0</v>
      </c>
      <c r="FG388" s="48" t="n">
        <f aca="false">MIN(MAX((HE387*(1+HE$5/Setup!$C$36)+IF($V388=38,N($F388),0))-DI388,0),MAX($P388-SUM(DV388:FF388),0))</f>
        <v>0</v>
      </c>
      <c r="FH388" s="48" t="n">
        <f aca="false">MIN(MAX((HF387*(1+HF$5/Setup!$C$36)+IF($V388=39,N($F388),0))-DJ388,0),MAX($P388-SUM(DV388:FG388),0))</f>
        <v>0</v>
      </c>
      <c r="FI388" s="48" t="n">
        <f aca="false">MIN(MAX((HG387*(1+HG$5/Setup!$C$36)+IF($V388=40,N($F388),0))-DK388,0),MAX($P388-SUM(DV388:FH388),0))</f>
        <v>0</v>
      </c>
      <c r="FJ388" s="48" t="n">
        <f aca="false">MIN(MAX((HH387*(1+HH$5/Setup!$C$36)+IF($V388=41,N($F388),0))-DL388,0),MAX($P388-SUM(DV388:FI388),0))</f>
        <v>0</v>
      </c>
      <c r="FK388" s="48" t="n">
        <f aca="false">MIN(MAX((HI387*(1+HI$5/Setup!$C$36)+IF($V388=42,N($F388),0))-DM388,0),MAX($P388-SUM(DV388:FJ388),0))</f>
        <v>0</v>
      </c>
      <c r="FL388" s="48" t="n">
        <f aca="false">MIN(MAX((HJ387*(1+HJ$5/Setup!$C$36)+IF($V388=43,N($F388),0))-DN388,0),MAX($P388-SUM(DV388:FK388),0))</f>
        <v>0</v>
      </c>
      <c r="FM388" s="48" t="n">
        <f aca="false">MIN(MAX((HK387*(1+HK$5/Setup!$C$36)+IF($V388=44,N($F388),0))-DO388,0),MAX($P388-SUM(DV388:FL388),0))</f>
        <v>0</v>
      </c>
      <c r="FN388" s="48" t="n">
        <f aca="false">MIN(MAX((HL387*(1+HL$5/Setup!$C$36)+IF($V388=45,N($F388),0))-DP388,0),MAX($P388-SUM(DV388:FM388),0))</f>
        <v>0</v>
      </c>
      <c r="FO388" s="48" t="n">
        <f aca="false">MIN(MAX((HM387*(1+HM$5/Setup!$C$36)+IF($V388=46,N($F388),0))-DQ388,0),MAX($P388-SUM(DV388:FN388),0))</f>
        <v>0</v>
      </c>
      <c r="FP388" s="48" t="n">
        <f aca="false">MIN(MAX((HN387*(1+HN$5/Setup!$C$36)+IF($V388=47,N($F388),0))-DR388,0),MAX($P388-SUM(DV388:FO388),0))</f>
        <v>0</v>
      </c>
      <c r="FQ388" s="48" t="n">
        <f aca="false">MIN(MAX((HO387*(1+HO$5/Setup!$C$36)+IF($V388=48,N($F388),0))-DS388,0),MAX($P388-SUM(DV388:FP388),0))</f>
        <v>0</v>
      </c>
      <c r="FR388" s="48" t="n">
        <f aca="false">MIN(MAX((HP387*(1+HP$5/Setup!$C$36)+IF($V388=49,N($F388),0))-DT388,0),MAX($P388-SUM(DV388:FQ388),0))</f>
        <v>0</v>
      </c>
      <c r="FS388" s="48" t="n">
        <f aca="false">MIN(MAX((HQ387*(1+HQ$5/Setup!$C$36)+IF($V388=50,N($F388),0))-DU388,0),MAX($P388-SUM(DV388:FR388),0))</f>
        <v>0</v>
      </c>
      <c r="FT388" s="48" t="n">
        <f aca="false">IF((FT387*(1+FT$5/Setup!$C$36)+IF($V388=1,N($F388),0))-BX388-DV388&lt;0.005,0,(FT387*(1+FT$5/Setup!$C$36)+IF($V388=1,N($F388),0))-BX388-DV388)</f>
        <v>0</v>
      </c>
      <c r="FU388" s="48" t="n">
        <f aca="false">IF((FU387*(1+FU$5/Setup!$C$36)+IF($V388=2,N($F388),0))-BY388-DW388&lt;0.005,0,(FU387*(1+FU$5/Setup!$C$36)+IF($V388=2,N($F388),0))-BY388-DW388)</f>
        <v>0</v>
      </c>
      <c r="FV388" s="48" t="n">
        <f aca="false">IF((FV387*(1+FV$5/Setup!$C$36)+IF($V388=3,N($F388),0))-BZ388-DX388&lt;0.005,0,(FV387*(1+FV$5/Setup!$C$36)+IF($V388=3,N($F388),0))-BZ388-DX388)</f>
        <v>0</v>
      </c>
      <c r="FW388" s="48" t="n">
        <f aca="false">IF((FW387*(1+FW$5/Setup!$C$36)+IF($V388=4,N($F388),0))-CA388-DY388&lt;0.005,0,(FW387*(1+FW$5/Setup!$C$36)+IF($V388=4,N($F388),0))-CA388-DY388)</f>
        <v>0</v>
      </c>
      <c r="FX388" s="48" t="n">
        <f aca="false">IF((FX387*(1+FX$5/Setup!$C$36)+IF($V388=5,N($F388),0))-CB388-DZ388&lt;0.005,0,(FX387*(1+FX$5/Setup!$C$36)+IF($V388=5,N($F388),0))-CB388-DZ388)</f>
        <v>0</v>
      </c>
      <c r="FY388" s="48" t="n">
        <f aca="false">IF((FY387*(1+FY$5/Setup!$C$36)+IF($V388=6,N($F388),0))-CC388-EA388&lt;0.005,0,(FY387*(1+FY$5/Setup!$C$36)+IF($V388=6,N($F388),0))-CC388-EA388)</f>
        <v>0</v>
      </c>
      <c r="FZ388" s="48" t="n">
        <f aca="false">IF((FZ387*(1+FZ$5/Setup!$C$36)+IF($V388=7,N($F388),0))-CD388-EB388&lt;0.005,0,(FZ387*(1+FZ$5/Setup!$C$36)+IF($V388=7,N($F388),0))-CD388-EB388)</f>
        <v>0</v>
      </c>
      <c r="GA388" s="48" t="n">
        <f aca="false">IF((GA387*(1+GA$5/Setup!$C$36)+IF($V388=8,N($F388),0))-CE388-EC388&lt;0.005,0,(GA387*(1+GA$5/Setup!$C$36)+IF($V388=8,N($F388),0))-CE388-EC388)</f>
        <v>0</v>
      </c>
      <c r="GB388" s="48" t="n">
        <f aca="false">IF((GB387*(1+GB$5/Setup!$C$36)+IF($V388=9,N($F388),0))-CF388-ED388&lt;0.005,0,(GB387*(1+GB$5/Setup!$C$36)+IF($V388=9,N($F388),0))-CF388-ED388)</f>
        <v>0</v>
      </c>
      <c r="GC388" s="48" t="n">
        <f aca="false">IF((GC387*(1+GC$5/Setup!$C$36)+IF($V388=10,N($F388),0))-CG388-EE388&lt;0.005,0,(GC387*(1+GC$5/Setup!$C$36)+IF($V388=10,N($F388),0))-CG388-EE388)</f>
        <v>0</v>
      </c>
      <c r="GD388" s="48" t="n">
        <f aca="false">IF((GD387*(1+GD$5/Setup!$C$36)+IF($V388=11,N($F388),0))-CH388-EF388&lt;0.005,0,(GD387*(1+GD$5/Setup!$C$36)+IF($V388=11,N($F388),0))-CH388-EF388)</f>
        <v>0</v>
      </c>
      <c r="GE388" s="48" t="n">
        <f aca="false">IF((GE387*(1+GE$5/Setup!$C$36)+IF($V388=12,N($F388),0))-CI388-EG388&lt;0.005,0,(GE387*(1+GE$5/Setup!$C$36)+IF($V388=12,N($F388),0))-CI388-EG388)</f>
        <v>0</v>
      </c>
      <c r="GF388" s="48" t="n">
        <f aca="false">IF((GF387*(1+GF$5/Setup!$C$36)+IF($V388=13,N($F388),0))-CJ388-EH388&lt;0.005,0,(GF387*(1+GF$5/Setup!$C$36)+IF($V388=13,N($F388),0))-CJ388-EH388)</f>
        <v>0</v>
      </c>
      <c r="GG388" s="48" t="n">
        <f aca="false">IF((GG387*(1+GG$5/Setup!$C$36)+IF($V388=14,N($F388),0))-CK388-EI388&lt;0.005,0,(GG387*(1+GG$5/Setup!$C$36)+IF($V388=14,N($F388),0))-CK388-EI388)</f>
        <v>0</v>
      </c>
      <c r="GH388" s="48" t="n">
        <f aca="false">IF((GH387*(1+GH$5/Setup!$C$36)+IF($V388=15,N($F388),0))-CL388-EJ388&lt;0.005,0,(GH387*(1+GH$5/Setup!$C$36)+IF($V388=15,N($F388),0))-CL388-EJ388)</f>
        <v>0</v>
      </c>
      <c r="GI388" s="48" t="n">
        <f aca="false">IF((GI387*(1+GI$5/Setup!$C$36)+IF($V388=16,N($F388),0))-CM388-EK388&lt;0.005,0,(GI387*(1+GI$5/Setup!$C$36)+IF($V388=16,N($F388),0))-CM388-EK388)</f>
        <v>0</v>
      </c>
      <c r="GJ388" s="48" t="n">
        <f aca="false">IF((GJ387*(1+GJ$5/Setup!$C$36)+IF($V388=17,N($F388),0))-CN388-EL388&lt;0.005,0,(GJ387*(1+GJ$5/Setup!$C$36)+IF($V388=17,N($F388),0))-CN388-EL388)</f>
        <v>0</v>
      </c>
      <c r="GK388" s="48" t="n">
        <f aca="false">IF((GK387*(1+GK$5/Setup!$C$36)+IF($V388=18,N($F388),0))-CO388-EM388&lt;0.005,0,(GK387*(1+GK$5/Setup!$C$36)+IF($V388=18,N($F388),0))-CO388-EM388)</f>
        <v>0</v>
      </c>
      <c r="GL388" s="48" t="n">
        <f aca="false">IF((GL387*(1+GL$5/Setup!$C$36)+IF($V388=19,N($F388),0))-CP388-EN388&lt;0.005,0,(GL387*(1+GL$5/Setup!$C$36)+IF($V388=19,N($F388),0))-CP388-EN388)</f>
        <v>0</v>
      </c>
      <c r="GM388" s="48" t="n">
        <f aca="false">IF((GM387*(1+GM$5/Setup!$C$36)+IF($V388=20,N($F388),0))-CQ388-EO388&lt;0.005,0,(GM387*(1+GM$5/Setup!$C$36)+IF($V388=20,N($F388),0))-CQ388-EO388)</f>
        <v>0</v>
      </c>
      <c r="GN388" s="48" t="n">
        <f aca="false">IF((GN387*(1+GN$5/Setup!$C$36)+IF($V388=21,N($F388),0))-CR388-EP388&lt;0.005,0,(GN387*(1+GN$5/Setup!$C$36)+IF($V388=21,N($F388),0))-CR388-EP388)</f>
        <v>0</v>
      </c>
      <c r="GO388" s="48" t="n">
        <f aca="false">IF((GO387*(1+GO$5/Setup!$C$36)+IF($V388=22,N($F388),0))-CS388-EQ388&lt;0.005,0,(GO387*(1+GO$5/Setup!$C$36)+IF($V388=22,N($F388),0))-CS388-EQ388)</f>
        <v>0</v>
      </c>
      <c r="GP388" s="48" t="n">
        <f aca="false">IF((GP387*(1+GP$5/Setup!$C$36)+IF($V388=23,N($F388),0))-CT388-ER388&lt;0.005,0,(GP387*(1+GP$5/Setup!$C$36)+IF($V388=23,N($F388),0))-CT388-ER388)</f>
        <v>0</v>
      </c>
      <c r="GQ388" s="48" t="n">
        <f aca="false">IF((GQ387*(1+GQ$5/Setup!$C$36)+IF($V388=24,N($F388),0))-CU388-ES388&lt;0.005,0,(GQ387*(1+GQ$5/Setup!$C$36)+IF($V388=24,N($F388),0))-CU388-ES388)</f>
        <v>0</v>
      </c>
      <c r="GR388" s="48" t="n">
        <f aca="false">IF((GR387*(1+GR$5/Setup!$C$36)+IF($V388=25,N($F388),0))-CV388-ET388&lt;0.005,0,(GR387*(1+GR$5/Setup!$C$36)+IF($V388=25,N($F388),0))-CV388-ET388)</f>
        <v>0</v>
      </c>
      <c r="GS388" s="48" t="n">
        <f aca="false">IF((GS387*(1+GS$5/Setup!$C$36)+IF($V388=26,N($F388),0))-CW388-EU388&lt;0.005,0,(GS387*(1+GS$5/Setup!$C$36)+IF($V388=26,N($F388),0))-CW388-EU388)</f>
        <v>0</v>
      </c>
      <c r="GT388" s="48" t="n">
        <f aca="false">IF((GT387*(1+GT$5/Setup!$C$36)+IF($V388=27,N($F388),0))-CX388-EV388&lt;0.005,0,(GT387*(1+GT$5/Setup!$C$36)+IF($V388=27,N($F388),0))-CX388-EV388)</f>
        <v>0</v>
      </c>
      <c r="GU388" s="48" t="n">
        <f aca="false">IF((GU387*(1+GU$5/Setup!$C$36)+IF($V388=28,N($F388),0))-CY388-EW388&lt;0.005,0,(GU387*(1+GU$5/Setup!$C$36)+IF($V388=28,N($F388),0))-CY388-EW388)</f>
        <v>0</v>
      </c>
      <c r="GV388" s="48" t="n">
        <f aca="false">IF((GV387*(1+GV$5/Setup!$C$36)+IF($V388=29,N($F388),0))-CZ388-EX388&lt;0.005,0,(GV387*(1+GV$5/Setup!$C$36)+IF($V388=29,N($F388),0))-CZ388-EX388)</f>
        <v>0</v>
      </c>
      <c r="GW388" s="48" t="n">
        <f aca="false">IF((GW387*(1+GW$5/Setup!$C$36)+IF($V388=30,N($F388),0))-DA388-EY388&lt;0.005,0,(GW387*(1+GW$5/Setup!$C$36)+IF($V388=30,N($F388),0))-DA388-EY388)</f>
        <v>0</v>
      </c>
      <c r="GX388" s="48" t="n">
        <f aca="false">IF((GX387*(1+GX$5/Setup!$C$36)+IF($V388=31,N($F388),0))-DB388-EZ388&lt;0.005,0,(GX387*(1+GX$5/Setup!$C$36)+IF($V388=31,N($F388),0))-DB388-EZ388)</f>
        <v>0</v>
      </c>
      <c r="GY388" s="48" t="n">
        <f aca="false">IF((GY387*(1+GY$5/Setup!$C$36)+IF($V388=32,N($F388),0))-DC388-FA388&lt;0.005,0,(GY387*(1+GY$5/Setup!$C$36)+IF($V388=32,N($F388),0))-DC388-FA388)</f>
        <v>0</v>
      </c>
      <c r="GZ388" s="48" t="n">
        <f aca="false">IF((GZ387*(1+GZ$5/Setup!$C$36)+IF($V388=33,N($F388),0))-DD388-FB388&lt;0.005,0,(GZ387*(1+GZ$5/Setup!$C$36)+IF($V388=33,N($F388),0))-DD388-FB388)</f>
        <v>0</v>
      </c>
      <c r="HA388" s="48" t="n">
        <f aca="false">IF((HA387*(1+HA$5/Setup!$C$36)+IF($V388=34,N($F388),0))-DE388-FC388&lt;0.005,0,(HA387*(1+HA$5/Setup!$C$36)+IF($V388=34,N($F388),0))-DE388-FC388)</f>
        <v>0</v>
      </c>
      <c r="HB388" s="48" t="n">
        <f aca="false">IF((HB387*(1+HB$5/Setup!$C$36)+IF($V388=35,N($F388),0))-DF388-FD388&lt;0.005,0,(HB387*(1+HB$5/Setup!$C$36)+IF($V388=35,N($F388),0))-DF388-FD388)</f>
        <v>0</v>
      </c>
      <c r="HC388" s="48" t="n">
        <f aca="false">IF((HC387*(1+HC$5/Setup!$C$36)+IF($V388=36,N($F388),0))-DG388-FE388&lt;0.005,0,(HC387*(1+HC$5/Setup!$C$36)+IF($V388=36,N($F388),0))-DG388-FE388)</f>
        <v>0</v>
      </c>
      <c r="HD388" s="48" t="n">
        <f aca="false">IF((HD387*(1+HD$5/Setup!$C$36)+IF($V388=37,N($F388),0))-DH388-FF388&lt;0.005,0,(HD387*(1+HD$5/Setup!$C$36)+IF($V388=37,N($F388),0))-DH388-FF388)</f>
        <v>0</v>
      </c>
      <c r="HE388" s="48" t="n">
        <f aca="false">IF((HE387*(1+HE$5/Setup!$C$36)+IF($V388=38,N($F388),0))-DI388-FG388&lt;0.005,0,(HE387*(1+HE$5/Setup!$C$36)+IF($V388=38,N($F388),0))-DI388-FG388)</f>
        <v>0</v>
      </c>
      <c r="HF388" s="48" t="n">
        <f aca="false">IF((HF387*(1+HF$5/Setup!$C$36)+IF($V388=39,N($F388),0))-DJ388-FH388&lt;0.005,0,(HF387*(1+HF$5/Setup!$C$36)+IF($V388=39,N($F388),0))-DJ388-FH388)</f>
        <v>0</v>
      </c>
      <c r="HG388" s="48" t="n">
        <f aca="false">IF((HG387*(1+HG$5/Setup!$C$36)+IF($V388=40,N($F388),0))-DK388-FI388&lt;0.005,0,(HG387*(1+HG$5/Setup!$C$36)+IF($V388=40,N($F388),0))-DK388-FI388)</f>
        <v>0</v>
      </c>
      <c r="HH388" s="48" t="n">
        <f aca="false">IF((HH387*(1+HH$5/Setup!$C$36)+IF($V388=41,N($F388),0))-DL388-FJ388&lt;0.005,0,(HH387*(1+HH$5/Setup!$C$36)+IF($V388=41,N($F388),0))-DL388-FJ388)</f>
        <v>0</v>
      </c>
      <c r="HI388" s="48" t="n">
        <f aca="false">IF((HI387*(1+HI$5/Setup!$C$36)+IF($V388=42,N($F388),0))-DM388-FK388&lt;0.005,0,(HI387*(1+HI$5/Setup!$C$36)+IF($V388=42,N($F388),0))-DM388-FK388)</f>
        <v>0</v>
      </c>
      <c r="HJ388" s="48" t="n">
        <f aca="false">IF((HJ387*(1+HJ$5/Setup!$C$36)+IF($V388=43,N($F388),0))-DN388-FL388&lt;0.005,0,(HJ387*(1+HJ$5/Setup!$C$36)+IF($V388=43,N($F388),0))-DN388-FL388)</f>
        <v>0</v>
      </c>
      <c r="HK388" s="48" t="n">
        <f aca="false">IF((HK387*(1+HK$5/Setup!$C$36)+IF($V388=44,N($F388),0))-DO388-FM388&lt;0.005,0,(HK387*(1+HK$5/Setup!$C$36)+IF($V388=44,N($F388),0))-DO388-FM388)</f>
        <v>0</v>
      </c>
      <c r="HL388" s="48" t="n">
        <f aca="false">IF((HL387*(1+HL$5/Setup!$C$36)+IF($V388=45,N($F388),0))-DP388-FN388&lt;0.005,0,(HL387*(1+HL$5/Setup!$C$36)+IF($V388=45,N($F388),0))-DP388-FN388)</f>
        <v>0</v>
      </c>
      <c r="HM388" s="48" t="n">
        <f aca="false">IF((HM387*(1+HM$5/Setup!$C$36)+IF($V388=46,N($F388),0))-DQ388-FO388&lt;0.005,0,(HM387*(1+HM$5/Setup!$C$36)+IF($V388=46,N($F388),0))-DQ388-FO388)</f>
        <v>0</v>
      </c>
      <c r="HN388" s="48" t="n">
        <f aca="false">IF((HN387*(1+HN$5/Setup!$C$36)+IF($V388=47,N($F388),0))-DR388-FP388&lt;0.005,0,(HN387*(1+HN$5/Setup!$C$36)+IF($V388=47,N($F388),0))-DR388-FP388)</f>
        <v>0</v>
      </c>
      <c r="HO388" s="48" t="n">
        <f aca="false">IF((HO387*(1+HO$5/Setup!$C$36)+IF($V388=48,N($F388),0))-DS388-FQ388&lt;0.005,0,(HO387*(1+HO$5/Setup!$C$36)+IF($V388=48,N($F388),0))-DS388-FQ388)</f>
        <v>0</v>
      </c>
      <c r="HP388" s="48" t="n">
        <f aca="false">IF((HP387*(1+HP$5/Setup!$C$36)+IF($V388=49,N($F388),0))-DT388-FR388&lt;0.005,0,(HP387*(1+HP$5/Setup!$C$36)+IF($V388=49,N($F388),0))-DT388-FR388)</f>
        <v>0</v>
      </c>
      <c r="HQ388" s="48" t="n">
        <f aca="false">IF((HQ387*(1+HQ$5/Setup!$C$36)+IF($V388=50,N($F388),0))-DU388-FS388&lt;0.005,0,(HQ387*(1+HQ$5/Setup!$C$36)+IF($V388=50,N($F388),0))-DU388-FS388)</f>
        <v>0</v>
      </c>
    </row>
    <row r="389" customFormat="false" ht="15" hidden="false" customHeight="false" outlineLevel="0" collapsed="false">
      <c r="A389" s="44" t="n">
        <v>381</v>
      </c>
      <c r="B389" s="45" t="n">
        <f aca="false">IF(Setup!$C$7="Every month",EDATE(Setup!$C$8,($A389-1)),IF(Setup!$C$7="Twice a month",DATE(YEAR(Setup!$C$8),MONTH(Setup!$C$8)+INT((($A389-1)+Setup!$C$41)/2),MIN(IF(MOD(($A389-1)+Setup!$C$41,2)=0,Setup!$C$39,Setup!$C$40),DAY(EOMONTH(DATE(YEAR(Setup!$C$8),MONTH(Setup!$C$8)+INT((($A389-1)+Setup!$C$41)/2),1),0)))),Setup!$C$8+($A389-1)*IF(Setup!$C$7="Every week",7,14)))</f>
        <v>51645</v>
      </c>
      <c r="C389" s="45" t="n">
        <f aca="false">IF(Setup!$C$7="Every month",EDATE(Setup!$C$8,$A389),IF(Setup!$C$7="Twice a month",DATE(YEAR(Setup!$C$8),MONTH(Setup!$C$8)+INT(($A389+Setup!$C$41)/2),MIN(IF(MOD($A389+Setup!$C$41,2)=0,Setup!$C$39,Setup!$C$40),DAY(EOMONTH(DATE(YEAR(Setup!$C$8),MONTH(Setup!$C$8)+INT(($A389+Setup!$C$41)/2),1),0)))),Setup!$C$8+$A389*IF(Setup!$C$7="Every week",7,14)))</f>
        <v>51659</v>
      </c>
      <c r="D389" s="46"/>
      <c r="E389" s="47"/>
      <c r="F389" s="47"/>
      <c r="G389" s="47"/>
      <c r="H389" s="47"/>
      <c r="I389" s="48" t="n">
        <f aca="false">N(Setup!$C$11)+N(E389)</f>
        <v>100</v>
      </c>
      <c r="J389" s="48" t="n">
        <f aca="false">MIN(Setup!$C$37,MAX(I389,0))</f>
        <v>9.23076923076923</v>
      </c>
      <c r="K389" s="48" t="n">
        <f aca="false">MIN(MAX(N(Setup!$C$14)-L388,0),MAX(I389-J389,0))</f>
        <v>0</v>
      </c>
      <c r="L389" s="48" t="n">
        <f aca="false">L388+K389-N(G389)</f>
        <v>500</v>
      </c>
      <c r="M389" s="48" t="n">
        <f aca="false">M388+J389-N(H389)</f>
        <v>3516.92307692306</v>
      </c>
      <c r="N389" s="48" t="n">
        <f aca="false">SUM(BX389:DU389)</f>
        <v>0</v>
      </c>
      <c r="O389" s="48" t="n">
        <f aca="false">SUM(Z389:BW389)-N389</f>
        <v>0</v>
      </c>
      <c r="P389" s="48" t="n">
        <f aca="false">MAX(I389-J389-K389,0)+O389</f>
        <v>90.7692307692308</v>
      </c>
      <c r="Q389" s="48" t="n">
        <f aca="false">SUM(DV389:FS389)</f>
        <v>0</v>
      </c>
      <c r="R389" s="49" t="n">
        <f aca="false">N389+J389+K389+Q389</f>
        <v>9.23076923076923</v>
      </c>
      <c r="S389" s="48" t="n">
        <f aca="false">T389-T388-N(F389)+N389+Q389</f>
        <v>0</v>
      </c>
      <c r="T389" s="49" t="n">
        <f aca="false">SUM(FT389:HQ389)</f>
        <v>0</v>
      </c>
      <c r="U389" s="44" t="str">
        <f aca="false">IF(T388&lt;0.005,"",INDEX(Helpers!$C$2:$C$51,IF(_xlfn.MINIFS($DV$6:$FS$6,DV389:FS389,"&gt;0.005")=0,V389,_xlfn.MINIFS($DV$6:$FS$6,DV389:FS389,"&gt;0.005"))))</f>
        <v/>
      </c>
      <c r="V389" s="44" t="n">
        <f aca="false">IF(_xlfn.MINIFS($FT$6:$HQ$6,FT388:HQ388,"&gt;0.005")=0,1,_xlfn.MINIFS($FT$6:$HQ$6,FT388:HQ388,"&gt;0.005"))</f>
        <v>1</v>
      </c>
      <c r="W389" s="44" t="n">
        <f aca="false">IF(AND(D389&lt;&gt;"Paid",T388&gt;0.005),1,0)</f>
        <v>0</v>
      </c>
      <c r="X389" s="48" t="n">
        <f aca="false">SUMPRODUCT(((Helpers!$G$2:$G$51*(1+(Helpers!$D$2:$D$51+0.000000001)/12)^(($B389-Setup!$C$8)/(365.25/12))-Helpers!$E$2:$E$51*((1+(Helpers!$D$2:$D$51+0.000000001)/12)^(($B389-Setup!$C$8)/(365.25/12))-1)/((Helpers!$D$2:$D$51+0.000000001)/12))&gt;0)*(Helpers!$G$2:$G$51*(1+(Helpers!$D$2:$D$51+0.000000001)/12)^(($B389-Setup!$C$8)/(365.25/12))-Helpers!$E$2:$E$51*((1+(Helpers!$D$2:$D$51+0.000000001)/12)^(($B389-Setup!$C$8)/(365.25/12))-1)/((Helpers!$D$2:$D$51+0.000000001)/12)))</f>
        <v>0</v>
      </c>
      <c r="Y389" s="48"/>
      <c r="Z389" s="48" t="n">
        <f aca="false">IF(OR(N(Z$5)=0,Z$6=""),0,Z$5*((DATE(YEAR($B389),MONTH($B389),MIN(Z$6,DAY(EOMONTH($B389,0))))&gt;=$B389)*(DATE(YEAR($B389),MONTH($B389),MIN(Z$6,DAY(EOMONTH($B389,0))))&lt;$C389)+(DATE(YEAR($B389),MONTH($B389)+1,MIN(Z$6,DAY(EOMONTH($B389,1))))&gt;=$B389)*(DATE(YEAR($B389),MONTH($B389)+1,MIN(Z$6,DAY(EOMONTH($B389,1))))&lt;$C389)))</f>
        <v>0</v>
      </c>
      <c r="AA389" s="48" t="n">
        <f aca="false">IF(OR(N(AA$5)=0,AA$6=""),0,AA$5*((DATE(YEAR($B389),MONTH($B389),MIN(AA$6,DAY(EOMONTH($B389,0))))&gt;=$B389)*(DATE(YEAR($B389),MONTH($B389),MIN(AA$6,DAY(EOMONTH($B389,0))))&lt;$C389)+(DATE(YEAR($B389),MONTH($B389)+1,MIN(AA$6,DAY(EOMONTH($B389,1))))&gt;=$B389)*(DATE(YEAR($B389),MONTH($B389)+1,MIN(AA$6,DAY(EOMONTH($B389,1))))&lt;$C389)))</f>
        <v>0</v>
      </c>
      <c r="AB389" s="48" t="n">
        <f aca="false">IF(OR(N(AB$5)=0,AB$6=""),0,AB$5*((DATE(YEAR($B389),MONTH($B389),MIN(AB$6,DAY(EOMONTH($B389,0))))&gt;=$B389)*(DATE(YEAR($B389),MONTH($B389),MIN(AB$6,DAY(EOMONTH($B389,0))))&lt;$C389)+(DATE(YEAR($B389),MONTH($B389)+1,MIN(AB$6,DAY(EOMONTH($B389,1))))&gt;=$B389)*(DATE(YEAR($B389),MONTH($B389)+1,MIN(AB$6,DAY(EOMONTH($B389,1))))&lt;$C389)))</f>
        <v>0</v>
      </c>
      <c r="AC389" s="48" t="n">
        <f aca="false">IF(OR(N(AC$5)=0,AC$6=""),0,AC$5*((DATE(YEAR($B389),MONTH($B389),MIN(AC$6,DAY(EOMONTH($B389,0))))&gt;=$B389)*(DATE(YEAR($B389),MONTH($B389),MIN(AC$6,DAY(EOMONTH($B389,0))))&lt;$C389)+(DATE(YEAR($B389),MONTH($B389)+1,MIN(AC$6,DAY(EOMONTH($B389,1))))&gt;=$B389)*(DATE(YEAR($B389),MONTH($B389)+1,MIN(AC$6,DAY(EOMONTH($B389,1))))&lt;$C389)))</f>
        <v>0</v>
      </c>
      <c r="AD389" s="48" t="n">
        <f aca="false">IF(OR(N(AD$5)=0,AD$6=""),0,AD$5*((DATE(YEAR($B389),MONTH($B389),MIN(AD$6,DAY(EOMONTH($B389,0))))&gt;=$B389)*(DATE(YEAR($B389),MONTH($B389),MIN(AD$6,DAY(EOMONTH($B389,0))))&lt;$C389)+(DATE(YEAR($B389),MONTH($B389)+1,MIN(AD$6,DAY(EOMONTH($B389,1))))&gt;=$B389)*(DATE(YEAR($B389),MONTH($B389)+1,MIN(AD$6,DAY(EOMONTH($B389,1))))&lt;$C389)))</f>
        <v>0</v>
      </c>
      <c r="AE389" s="48" t="n">
        <f aca="false">IF(OR(N(AE$5)=0,AE$6=""),0,AE$5*((DATE(YEAR($B389),MONTH($B389),MIN(AE$6,DAY(EOMONTH($B389,0))))&gt;=$B389)*(DATE(YEAR($B389),MONTH($B389),MIN(AE$6,DAY(EOMONTH($B389,0))))&lt;$C389)+(DATE(YEAR($B389),MONTH($B389)+1,MIN(AE$6,DAY(EOMONTH($B389,1))))&gt;=$B389)*(DATE(YEAR($B389),MONTH($B389)+1,MIN(AE$6,DAY(EOMONTH($B389,1))))&lt;$C389)))</f>
        <v>0</v>
      </c>
      <c r="AF389" s="48" t="n">
        <f aca="false">IF(OR(N(AF$5)=0,AF$6=""),0,AF$5*((DATE(YEAR($B389),MONTH($B389),MIN(AF$6,DAY(EOMONTH($B389,0))))&gt;=$B389)*(DATE(YEAR($B389),MONTH($B389),MIN(AF$6,DAY(EOMONTH($B389,0))))&lt;$C389)+(DATE(YEAR($B389),MONTH($B389)+1,MIN(AF$6,DAY(EOMONTH($B389,1))))&gt;=$B389)*(DATE(YEAR($B389),MONTH($B389)+1,MIN(AF$6,DAY(EOMONTH($B389,1))))&lt;$C389)))</f>
        <v>0</v>
      </c>
      <c r="AG389" s="48" t="n">
        <f aca="false">IF(OR(N(AG$5)=0,AG$6=""),0,AG$5*((DATE(YEAR($B389),MONTH($B389),MIN(AG$6,DAY(EOMONTH($B389,0))))&gt;=$B389)*(DATE(YEAR($B389),MONTH($B389),MIN(AG$6,DAY(EOMONTH($B389,0))))&lt;$C389)+(DATE(YEAR($B389),MONTH($B389)+1,MIN(AG$6,DAY(EOMONTH($B389,1))))&gt;=$B389)*(DATE(YEAR($B389),MONTH($B389)+1,MIN(AG$6,DAY(EOMONTH($B389,1))))&lt;$C389)))</f>
        <v>0</v>
      </c>
      <c r="AH389" s="48" t="n">
        <f aca="false">IF(OR(N(AH$5)=0,AH$6=""),0,AH$5*((DATE(YEAR($B389),MONTH($B389),MIN(AH$6,DAY(EOMONTH($B389,0))))&gt;=$B389)*(DATE(YEAR($B389),MONTH($B389),MIN(AH$6,DAY(EOMONTH($B389,0))))&lt;$C389)+(DATE(YEAR($B389),MONTH($B389)+1,MIN(AH$6,DAY(EOMONTH($B389,1))))&gt;=$B389)*(DATE(YEAR($B389),MONTH($B389)+1,MIN(AH$6,DAY(EOMONTH($B389,1))))&lt;$C389)))</f>
        <v>0</v>
      </c>
      <c r="AI389" s="48" t="n">
        <f aca="false">IF(OR(N(AI$5)=0,AI$6=""),0,AI$5*((DATE(YEAR($B389),MONTH($B389),MIN(AI$6,DAY(EOMONTH($B389,0))))&gt;=$B389)*(DATE(YEAR($B389),MONTH($B389),MIN(AI$6,DAY(EOMONTH($B389,0))))&lt;$C389)+(DATE(YEAR($B389),MONTH($B389)+1,MIN(AI$6,DAY(EOMONTH($B389,1))))&gt;=$B389)*(DATE(YEAR($B389),MONTH($B389)+1,MIN(AI$6,DAY(EOMONTH($B389,1))))&lt;$C389)))</f>
        <v>0</v>
      </c>
      <c r="AJ389" s="48" t="n">
        <f aca="false">IF(OR(N(AJ$5)=0,AJ$6=""),0,AJ$5*((DATE(YEAR($B389),MONTH($B389),MIN(AJ$6,DAY(EOMONTH($B389,0))))&gt;=$B389)*(DATE(YEAR($B389),MONTH($B389),MIN(AJ$6,DAY(EOMONTH($B389,0))))&lt;$C389)+(DATE(YEAR($B389),MONTH($B389)+1,MIN(AJ$6,DAY(EOMONTH($B389,1))))&gt;=$B389)*(DATE(YEAR($B389),MONTH($B389)+1,MIN(AJ$6,DAY(EOMONTH($B389,1))))&lt;$C389)))</f>
        <v>0</v>
      </c>
      <c r="AK389" s="48" t="n">
        <f aca="false">IF(OR(N(AK$5)=0,AK$6=""),0,AK$5*((DATE(YEAR($B389),MONTH($B389),MIN(AK$6,DAY(EOMONTH($B389,0))))&gt;=$B389)*(DATE(YEAR($B389),MONTH($B389),MIN(AK$6,DAY(EOMONTH($B389,0))))&lt;$C389)+(DATE(YEAR($B389),MONTH($B389)+1,MIN(AK$6,DAY(EOMONTH($B389,1))))&gt;=$B389)*(DATE(YEAR($B389),MONTH($B389)+1,MIN(AK$6,DAY(EOMONTH($B389,1))))&lt;$C389)))</f>
        <v>0</v>
      </c>
      <c r="AL389" s="48" t="n">
        <f aca="false">IF(OR(N(AL$5)=0,AL$6=""),0,AL$5*((DATE(YEAR($B389),MONTH($B389),MIN(AL$6,DAY(EOMONTH($B389,0))))&gt;=$B389)*(DATE(YEAR($B389),MONTH($B389),MIN(AL$6,DAY(EOMONTH($B389,0))))&lt;$C389)+(DATE(YEAR($B389),MONTH($B389)+1,MIN(AL$6,DAY(EOMONTH($B389,1))))&gt;=$B389)*(DATE(YEAR($B389),MONTH($B389)+1,MIN(AL$6,DAY(EOMONTH($B389,1))))&lt;$C389)))</f>
        <v>0</v>
      </c>
      <c r="AM389" s="48" t="n">
        <f aca="false">IF(OR(N(AM$5)=0,AM$6=""),0,AM$5*((DATE(YEAR($B389),MONTH($B389),MIN(AM$6,DAY(EOMONTH($B389,0))))&gt;=$B389)*(DATE(YEAR($B389),MONTH($B389),MIN(AM$6,DAY(EOMONTH($B389,0))))&lt;$C389)+(DATE(YEAR($B389),MONTH($B389)+1,MIN(AM$6,DAY(EOMONTH($B389,1))))&gt;=$B389)*(DATE(YEAR($B389),MONTH($B389)+1,MIN(AM$6,DAY(EOMONTH($B389,1))))&lt;$C389)))</f>
        <v>0</v>
      </c>
      <c r="AN389" s="48" t="n">
        <f aca="false">IF(OR(N(AN$5)=0,AN$6=""),0,AN$5*((DATE(YEAR($B389),MONTH($B389),MIN(AN$6,DAY(EOMONTH($B389,0))))&gt;=$B389)*(DATE(YEAR($B389),MONTH($B389),MIN(AN$6,DAY(EOMONTH($B389,0))))&lt;$C389)+(DATE(YEAR($B389),MONTH($B389)+1,MIN(AN$6,DAY(EOMONTH($B389,1))))&gt;=$B389)*(DATE(YEAR($B389),MONTH($B389)+1,MIN(AN$6,DAY(EOMONTH($B389,1))))&lt;$C389)))</f>
        <v>0</v>
      </c>
      <c r="AO389" s="48" t="n">
        <f aca="false">IF(OR(N(AO$5)=0,AO$6=""),0,AO$5*((DATE(YEAR($B389),MONTH($B389),MIN(AO$6,DAY(EOMONTH($B389,0))))&gt;=$B389)*(DATE(YEAR($B389),MONTH($B389),MIN(AO$6,DAY(EOMONTH($B389,0))))&lt;$C389)+(DATE(YEAR($B389),MONTH($B389)+1,MIN(AO$6,DAY(EOMONTH($B389,1))))&gt;=$B389)*(DATE(YEAR($B389),MONTH($B389)+1,MIN(AO$6,DAY(EOMONTH($B389,1))))&lt;$C389)))</f>
        <v>0</v>
      </c>
      <c r="AP389" s="48" t="n">
        <f aca="false">IF(OR(N(AP$5)=0,AP$6=""),0,AP$5*((DATE(YEAR($B389),MONTH($B389),MIN(AP$6,DAY(EOMONTH($B389,0))))&gt;=$B389)*(DATE(YEAR($B389),MONTH($B389),MIN(AP$6,DAY(EOMONTH($B389,0))))&lt;$C389)+(DATE(YEAR($B389),MONTH($B389)+1,MIN(AP$6,DAY(EOMONTH($B389,1))))&gt;=$B389)*(DATE(YEAR($B389),MONTH($B389)+1,MIN(AP$6,DAY(EOMONTH($B389,1))))&lt;$C389)))</f>
        <v>0</v>
      </c>
      <c r="AQ389" s="48" t="n">
        <f aca="false">IF(OR(N(AQ$5)=0,AQ$6=""),0,AQ$5*((DATE(YEAR($B389),MONTH($B389),MIN(AQ$6,DAY(EOMONTH($B389,0))))&gt;=$B389)*(DATE(YEAR($B389),MONTH($B389),MIN(AQ$6,DAY(EOMONTH($B389,0))))&lt;$C389)+(DATE(YEAR($B389),MONTH($B389)+1,MIN(AQ$6,DAY(EOMONTH($B389,1))))&gt;=$B389)*(DATE(YEAR($B389),MONTH($B389)+1,MIN(AQ$6,DAY(EOMONTH($B389,1))))&lt;$C389)))</f>
        <v>0</v>
      </c>
      <c r="AR389" s="48" t="n">
        <f aca="false">IF(OR(N(AR$5)=0,AR$6=""),0,AR$5*((DATE(YEAR($B389),MONTH($B389),MIN(AR$6,DAY(EOMONTH($B389,0))))&gt;=$B389)*(DATE(YEAR($B389),MONTH($B389),MIN(AR$6,DAY(EOMONTH($B389,0))))&lt;$C389)+(DATE(YEAR($B389),MONTH($B389)+1,MIN(AR$6,DAY(EOMONTH($B389,1))))&gt;=$B389)*(DATE(YEAR($B389),MONTH($B389)+1,MIN(AR$6,DAY(EOMONTH($B389,1))))&lt;$C389)))</f>
        <v>0</v>
      </c>
      <c r="AS389" s="48" t="n">
        <f aca="false">IF(OR(N(AS$5)=0,AS$6=""),0,AS$5*((DATE(YEAR($B389),MONTH($B389),MIN(AS$6,DAY(EOMONTH($B389,0))))&gt;=$B389)*(DATE(YEAR($B389),MONTH($B389),MIN(AS$6,DAY(EOMONTH($B389,0))))&lt;$C389)+(DATE(YEAR($B389),MONTH($B389)+1,MIN(AS$6,DAY(EOMONTH($B389,1))))&gt;=$B389)*(DATE(YEAR($B389),MONTH($B389)+1,MIN(AS$6,DAY(EOMONTH($B389,1))))&lt;$C389)))</f>
        <v>0</v>
      </c>
      <c r="AT389" s="48" t="n">
        <f aca="false">IF(OR(N(AT$5)=0,AT$6=""),0,AT$5*((DATE(YEAR($B389),MONTH($B389),MIN(AT$6,DAY(EOMONTH($B389,0))))&gt;=$B389)*(DATE(YEAR($B389),MONTH($B389),MIN(AT$6,DAY(EOMONTH($B389,0))))&lt;$C389)+(DATE(YEAR($B389),MONTH($B389)+1,MIN(AT$6,DAY(EOMONTH($B389,1))))&gt;=$B389)*(DATE(YEAR($B389),MONTH($B389)+1,MIN(AT$6,DAY(EOMONTH($B389,1))))&lt;$C389)))</f>
        <v>0</v>
      </c>
      <c r="AU389" s="48" t="n">
        <f aca="false">IF(OR(N(AU$5)=0,AU$6=""),0,AU$5*((DATE(YEAR($B389),MONTH($B389),MIN(AU$6,DAY(EOMONTH($B389,0))))&gt;=$B389)*(DATE(YEAR($B389),MONTH($B389),MIN(AU$6,DAY(EOMONTH($B389,0))))&lt;$C389)+(DATE(YEAR($B389),MONTH($B389)+1,MIN(AU$6,DAY(EOMONTH($B389,1))))&gt;=$B389)*(DATE(YEAR($B389),MONTH($B389)+1,MIN(AU$6,DAY(EOMONTH($B389,1))))&lt;$C389)))</f>
        <v>0</v>
      </c>
      <c r="AV389" s="48" t="n">
        <f aca="false">IF(OR(N(AV$5)=0,AV$6=""),0,AV$5*((DATE(YEAR($B389),MONTH($B389),MIN(AV$6,DAY(EOMONTH($B389,0))))&gt;=$B389)*(DATE(YEAR($B389),MONTH($B389),MIN(AV$6,DAY(EOMONTH($B389,0))))&lt;$C389)+(DATE(YEAR($B389),MONTH($B389)+1,MIN(AV$6,DAY(EOMONTH($B389,1))))&gt;=$B389)*(DATE(YEAR($B389),MONTH($B389)+1,MIN(AV$6,DAY(EOMONTH($B389,1))))&lt;$C389)))</f>
        <v>0</v>
      </c>
      <c r="AW389" s="48" t="n">
        <f aca="false">IF(OR(N(AW$5)=0,AW$6=""),0,AW$5*((DATE(YEAR($B389),MONTH($B389),MIN(AW$6,DAY(EOMONTH($B389,0))))&gt;=$B389)*(DATE(YEAR($B389),MONTH($B389),MIN(AW$6,DAY(EOMONTH($B389,0))))&lt;$C389)+(DATE(YEAR($B389),MONTH($B389)+1,MIN(AW$6,DAY(EOMONTH($B389,1))))&gt;=$B389)*(DATE(YEAR($B389),MONTH($B389)+1,MIN(AW$6,DAY(EOMONTH($B389,1))))&lt;$C389)))</f>
        <v>0</v>
      </c>
      <c r="AX389" s="48" t="n">
        <f aca="false">IF(OR(N(AX$5)=0,AX$6=""),0,AX$5*((DATE(YEAR($B389),MONTH($B389),MIN(AX$6,DAY(EOMONTH($B389,0))))&gt;=$B389)*(DATE(YEAR($B389),MONTH($B389),MIN(AX$6,DAY(EOMONTH($B389,0))))&lt;$C389)+(DATE(YEAR($B389),MONTH($B389)+1,MIN(AX$6,DAY(EOMONTH($B389,1))))&gt;=$B389)*(DATE(YEAR($B389),MONTH($B389)+1,MIN(AX$6,DAY(EOMONTH($B389,1))))&lt;$C389)))</f>
        <v>0</v>
      </c>
      <c r="AY389" s="48" t="n">
        <f aca="false">IF(OR(N(AY$5)=0,AY$6=""),0,AY$5*((DATE(YEAR($B389),MONTH($B389),MIN(AY$6,DAY(EOMONTH($B389,0))))&gt;=$B389)*(DATE(YEAR($B389),MONTH($B389),MIN(AY$6,DAY(EOMONTH($B389,0))))&lt;$C389)+(DATE(YEAR($B389),MONTH($B389)+1,MIN(AY$6,DAY(EOMONTH($B389,1))))&gt;=$B389)*(DATE(YEAR($B389),MONTH($B389)+1,MIN(AY$6,DAY(EOMONTH($B389,1))))&lt;$C389)))</f>
        <v>0</v>
      </c>
      <c r="AZ389" s="48" t="n">
        <f aca="false">IF(OR(N(AZ$5)=0,AZ$6=""),0,AZ$5*((DATE(YEAR($B389),MONTH($B389),MIN(AZ$6,DAY(EOMONTH($B389,0))))&gt;=$B389)*(DATE(YEAR($B389),MONTH($B389),MIN(AZ$6,DAY(EOMONTH($B389,0))))&lt;$C389)+(DATE(YEAR($B389),MONTH($B389)+1,MIN(AZ$6,DAY(EOMONTH($B389,1))))&gt;=$B389)*(DATE(YEAR($B389),MONTH($B389)+1,MIN(AZ$6,DAY(EOMONTH($B389,1))))&lt;$C389)))</f>
        <v>0</v>
      </c>
      <c r="BA389" s="48" t="n">
        <f aca="false">IF(OR(N(BA$5)=0,BA$6=""),0,BA$5*((DATE(YEAR($B389),MONTH($B389),MIN(BA$6,DAY(EOMONTH($B389,0))))&gt;=$B389)*(DATE(YEAR($B389),MONTH($B389),MIN(BA$6,DAY(EOMONTH($B389,0))))&lt;$C389)+(DATE(YEAR($B389),MONTH($B389)+1,MIN(BA$6,DAY(EOMONTH($B389,1))))&gt;=$B389)*(DATE(YEAR($B389),MONTH($B389)+1,MIN(BA$6,DAY(EOMONTH($B389,1))))&lt;$C389)))</f>
        <v>0</v>
      </c>
      <c r="BB389" s="48" t="n">
        <f aca="false">IF(OR(N(BB$5)=0,BB$6=""),0,BB$5*((DATE(YEAR($B389),MONTH($B389),MIN(BB$6,DAY(EOMONTH($B389,0))))&gt;=$B389)*(DATE(YEAR($B389),MONTH($B389),MIN(BB$6,DAY(EOMONTH($B389,0))))&lt;$C389)+(DATE(YEAR($B389),MONTH($B389)+1,MIN(BB$6,DAY(EOMONTH($B389,1))))&gt;=$B389)*(DATE(YEAR($B389),MONTH($B389)+1,MIN(BB$6,DAY(EOMONTH($B389,1))))&lt;$C389)))</f>
        <v>0</v>
      </c>
      <c r="BC389" s="48" t="n">
        <f aca="false">IF(OR(N(BC$5)=0,BC$6=""),0,BC$5*((DATE(YEAR($B389),MONTH($B389),MIN(BC$6,DAY(EOMONTH($B389,0))))&gt;=$B389)*(DATE(YEAR($B389),MONTH($B389),MIN(BC$6,DAY(EOMONTH($B389,0))))&lt;$C389)+(DATE(YEAR($B389),MONTH($B389)+1,MIN(BC$6,DAY(EOMONTH($B389,1))))&gt;=$B389)*(DATE(YEAR($B389),MONTH($B389)+1,MIN(BC$6,DAY(EOMONTH($B389,1))))&lt;$C389)))</f>
        <v>0</v>
      </c>
      <c r="BD389" s="48" t="n">
        <f aca="false">IF(OR(N(BD$5)=0,BD$6=""),0,BD$5*((DATE(YEAR($B389),MONTH($B389),MIN(BD$6,DAY(EOMONTH($B389,0))))&gt;=$B389)*(DATE(YEAR($B389),MONTH($B389),MIN(BD$6,DAY(EOMONTH($B389,0))))&lt;$C389)+(DATE(YEAR($B389),MONTH($B389)+1,MIN(BD$6,DAY(EOMONTH($B389,1))))&gt;=$B389)*(DATE(YEAR($B389),MONTH($B389)+1,MIN(BD$6,DAY(EOMONTH($B389,1))))&lt;$C389)))</f>
        <v>0</v>
      </c>
      <c r="BE389" s="48" t="n">
        <f aca="false">IF(OR(N(BE$5)=0,BE$6=""),0,BE$5*((DATE(YEAR($B389),MONTH($B389),MIN(BE$6,DAY(EOMONTH($B389,0))))&gt;=$B389)*(DATE(YEAR($B389),MONTH($B389),MIN(BE$6,DAY(EOMONTH($B389,0))))&lt;$C389)+(DATE(YEAR($B389),MONTH($B389)+1,MIN(BE$6,DAY(EOMONTH($B389,1))))&gt;=$B389)*(DATE(YEAR($B389),MONTH($B389)+1,MIN(BE$6,DAY(EOMONTH($B389,1))))&lt;$C389)))</f>
        <v>0</v>
      </c>
      <c r="BF389" s="48" t="n">
        <f aca="false">IF(OR(N(BF$5)=0,BF$6=""),0,BF$5*((DATE(YEAR($B389),MONTH($B389),MIN(BF$6,DAY(EOMONTH($B389,0))))&gt;=$B389)*(DATE(YEAR($B389),MONTH($B389),MIN(BF$6,DAY(EOMONTH($B389,0))))&lt;$C389)+(DATE(YEAR($B389),MONTH($B389)+1,MIN(BF$6,DAY(EOMONTH($B389,1))))&gt;=$B389)*(DATE(YEAR($B389),MONTH($B389)+1,MIN(BF$6,DAY(EOMONTH($B389,1))))&lt;$C389)))</f>
        <v>0</v>
      </c>
      <c r="BG389" s="48" t="n">
        <f aca="false">IF(OR(N(BG$5)=0,BG$6=""),0,BG$5*((DATE(YEAR($B389),MONTH($B389),MIN(BG$6,DAY(EOMONTH($B389,0))))&gt;=$B389)*(DATE(YEAR($B389),MONTH($B389),MIN(BG$6,DAY(EOMONTH($B389,0))))&lt;$C389)+(DATE(YEAR($B389),MONTH($B389)+1,MIN(BG$6,DAY(EOMONTH($B389,1))))&gt;=$B389)*(DATE(YEAR($B389),MONTH($B389)+1,MIN(BG$6,DAY(EOMONTH($B389,1))))&lt;$C389)))</f>
        <v>0</v>
      </c>
      <c r="BH389" s="48" t="n">
        <f aca="false">IF(OR(N(BH$5)=0,BH$6=""),0,BH$5*((DATE(YEAR($B389),MONTH($B389),MIN(BH$6,DAY(EOMONTH($B389,0))))&gt;=$B389)*(DATE(YEAR($B389),MONTH($B389),MIN(BH$6,DAY(EOMONTH($B389,0))))&lt;$C389)+(DATE(YEAR($B389),MONTH($B389)+1,MIN(BH$6,DAY(EOMONTH($B389,1))))&gt;=$B389)*(DATE(YEAR($B389),MONTH($B389)+1,MIN(BH$6,DAY(EOMONTH($B389,1))))&lt;$C389)))</f>
        <v>0</v>
      </c>
      <c r="BI389" s="48" t="n">
        <f aca="false">IF(OR(N(BI$5)=0,BI$6=""),0,BI$5*((DATE(YEAR($B389),MONTH($B389),MIN(BI$6,DAY(EOMONTH($B389,0))))&gt;=$B389)*(DATE(YEAR($B389),MONTH($B389),MIN(BI$6,DAY(EOMONTH($B389,0))))&lt;$C389)+(DATE(YEAR($B389),MONTH($B389)+1,MIN(BI$6,DAY(EOMONTH($B389,1))))&gt;=$B389)*(DATE(YEAR($B389),MONTH($B389)+1,MIN(BI$6,DAY(EOMONTH($B389,1))))&lt;$C389)))</f>
        <v>0</v>
      </c>
      <c r="BJ389" s="48" t="n">
        <f aca="false">IF(OR(N(BJ$5)=0,BJ$6=""),0,BJ$5*((DATE(YEAR($B389),MONTH($B389),MIN(BJ$6,DAY(EOMONTH($B389,0))))&gt;=$B389)*(DATE(YEAR($B389),MONTH($B389),MIN(BJ$6,DAY(EOMONTH($B389,0))))&lt;$C389)+(DATE(YEAR($B389),MONTH($B389)+1,MIN(BJ$6,DAY(EOMONTH($B389,1))))&gt;=$B389)*(DATE(YEAR($B389),MONTH($B389)+1,MIN(BJ$6,DAY(EOMONTH($B389,1))))&lt;$C389)))</f>
        <v>0</v>
      </c>
      <c r="BK389" s="48" t="n">
        <f aca="false">IF(OR(N(BK$5)=0,BK$6=""),0,BK$5*((DATE(YEAR($B389),MONTH($B389),MIN(BK$6,DAY(EOMONTH($B389,0))))&gt;=$B389)*(DATE(YEAR($B389),MONTH($B389),MIN(BK$6,DAY(EOMONTH($B389,0))))&lt;$C389)+(DATE(YEAR($B389),MONTH($B389)+1,MIN(BK$6,DAY(EOMONTH($B389,1))))&gt;=$B389)*(DATE(YEAR($B389),MONTH($B389)+1,MIN(BK$6,DAY(EOMONTH($B389,1))))&lt;$C389)))</f>
        <v>0</v>
      </c>
      <c r="BL389" s="48" t="n">
        <f aca="false">IF(OR(N(BL$5)=0,BL$6=""),0,BL$5*((DATE(YEAR($B389),MONTH($B389),MIN(BL$6,DAY(EOMONTH($B389,0))))&gt;=$B389)*(DATE(YEAR($B389),MONTH($B389),MIN(BL$6,DAY(EOMONTH($B389,0))))&lt;$C389)+(DATE(YEAR($B389),MONTH($B389)+1,MIN(BL$6,DAY(EOMONTH($B389,1))))&gt;=$B389)*(DATE(YEAR($B389),MONTH($B389)+1,MIN(BL$6,DAY(EOMONTH($B389,1))))&lt;$C389)))</f>
        <v>0</v>
      </c>
      <c r="BM389" s="48" t="n">
        <f aca="false">IF(OR(N(BM$5)=0,BM$6=""),0,BM$5*((DATE(YEAR($B389),MONTH($B389),MIN(BM$6,DAY(EOMONTH($B389,0))))&gt;=$B389)*(DATE(YEAR($B389),MONTH($B389),MIN(BM$6,DAY(EOMONTH($B389,0))))&lt;$C389)+(DATE(YEAR($B389),MONTH($B389)+1,MIN(BM$6,DAY(EOMONTH($B389,1))))&gt;=$B389)*(DATE(YEAR($B389),MONTH($B389)+1,MIN(BM$6,DAY(EOMONTH($B389,1))))&lt;$C389)))</f>
        <v>0</v>
      </c>
      <c r="BN389" s="48" t="n">
        <f aca="false">IF(OR(N(BN$5)=0,BN$6=""),0,BN$5*((DATE(YEAR($B389),MONTH($B389),MIN(BN$6,DAY(EOMONTH($B389,0))))&gt;=$B389)*(DATE(YEAR($B389),MONTH($B389),MIN(BN$6,DAY(EOMONTH($B389,0))))&lt;$C389)+(DATE(YEAR($B389),MONTH($B389)+1,MIN(BN$6,DAY(EOMONTH($B389,1))))&gt;=$B389)*(DATE(YEAR($B389),MONTH($B389)+1,MIN(BN$6,DAY(EOMONTH($B389,1))))&lt;$C389)))</f>
        <v>0</v>
      </c>
      <c r="BO389" s="48" t="n">
        <f aca="false">IF(OR(N(BO$5)=0,BO$6=""),0,BO$5*((DATE(YEAR($B389),MONTH($B389),MIN(BO$6,DAY(EOMONTH($B389,0))))&gt;=$B389)*(DATE(YEAR($B389),MONTH($B389),MIN(BO$6,DAY(EOMONTH($B389,0))))&lt;$C389)+(DATE(YEAR($B389),MONTH($B389)+1,MIN(BO$6,DAY(EOMONTH($B389,1))))&gt;=$B389)*(DATE(YEAR($B389),MONTH($B389)+1,MIN(BO$6,DAY(EOMONTH($B389,1))))&lt;$C389)))</f>
        <v>0</v>
      </c>
      <c r="BP389" s="48" t="n">
        <f aca="false">IF(OR(N(BP$5)=0,BP$6=""),0,BP$5*((DATE(YEAR($B389),MONTH($B389),MIN(BP$6,DAY(EOMONTH($B389,0))))&gt;=$B389)*(DATE(YEAR($B389),MONTH($B389),MIN(BP$6,DAY(EOMONTH($B389,0))))&lt;$C389)+(DATE(YEAR($B389),MONTH($B389)+1,MIN(BP$6,DAY(EOMONTH($B389,1))))&gt;=$B389)*(DATE(YEAR($B389),MONTH($B389)+1,MIN(BP$6,DAY(EOMONTH($B389,1))))&lt;$C389)))</f>
        <v>0</v>
      </c>
      <c r="BQ389" s="48" t="n">
        <f aca="false">IF(OR(N(BQ$5)=0,BQ$6=""),0,BQ$5*((DATE(YEAR($B389),MONTH($B389),MIN(BQ$6,DAY(EOMONTH($B389,0))))&gt;=$B389)*(DATE(YEAR($B389),MONTH($B389),MIN(BQ$6,DAY(EOMONTH($B389,0))))&lt;$C389)+(DATE(YEAR($B389),MONTH($B389)+1,MIN(BQ$6,DAY(EOMONTH($B389,1))))&gt;=$B389)*(DATE(YEAR($B389),MONTH($B389)+1,MIN(BQ$6,DAY(EOMONTH($B389,1))))&lt;$C389)))</f>
        <v>0</v>
      </c>
      <c r="BR389" s="48" t="n">
        <f aca="false">IF(OR(N(BR$5)=0,BR$6=""),0,BR$5*((DATE(YEAR($B389),MONTH($B389),MIN(BR$6,DAY(EOMONTH($B389,0))))&gt;=$B389)*(DATE(YEAR($B389),MONTH($B389),MIN(BR$6,DAY(EOMONTH($B389,0))))&lt;$C389)+(DATE(YEAR($B389),MONTH($B389)+1,MIN(BR$6,DAY(EOMONTH($B389,1))))&gt;=$B389)*(DATE(YEAR($B389),MONTH($B389)+1,MIN(BR$6,DAY(EOMONTH($B389,1))))&lt;$C389)))</f>
        <v>0</v>
      </c>
      <c r="BS389" s="48" t="n">
        <f aca="false">IF(OR(N(BS$5)=0,BS$6=""),0,BS$5*((DATE(YEAR($B389),MONTH($B389),MIN(BS$6,DAY(EOMONTH($B389,0))))&gt;=$B389)*(DATE(YEAR($B389),MONTH($B389),MIN(BS$6,DAY(EOMONTH($B389,0))))&lt;$C389)+(DATE(YEAR($B389),MONTH($B389)+1,MIN(BS$6,DAY(EOMONTH($B389,1))))&gt;=$B389)*(DATE(YEAR($B389),MONTH($B389)+1,MIN(BS$6,DAY(EOMONTH($B389,1))))&lt;$C389)))</f>
        <v>0</v>
      </c>
      <c r="BT389" s="48" t="n">
        <f aca="false">IF(OR(N(BT$5)=0,BT$6=""),0,BT$5*((DATE(YEAR($B389),MONTH($B389),MIN(BT$6,DAY(EOMONTH($B389,0))))&gt;=$B389)*(DATE(YEAR($B389),MONTH($B389),MIN(BT$6,DAY(EOMONTH($B389,0))))&lt;$C389)+(DATE(YEAR($B389),MONTH($B389)+1,MIN(BT$6,DAY(EOMONTH($B389,1))))&gt;=$B389)*(DATE(YEAR($B389),MONTH($B389)+1,MIN(BT$6,DAY(EOMONTH($B389,1))))&lt;$C389)))</f>
        <v>0</v>
      </c>
      <c r="BU389" s="48" t="n">
        <f aca="false">IF(OR(N(BU$5)=0,BU$6=""),0,BU$5*((DATE(YEAR($B389),MONTH($B389),MIN(BU$6,DAY(EOMONTH($B389,0))))&gt;=$B389)*(DATE(YEAR($B389),MONTH($B389),MIN(BU$6,DAY(EOMONTH($B389,0))))&lt;$C389)+(DATE(YEAR($B389),MONTH($B389)+1,MIN(BU$6,DAY(EOMONTH($B389,1))))&gt;=$B389)*(DATE(YEAR($B389),MONTH($B389)+1,MIN(BU$6,DAY(EOMONTH($B389,1))))&lt;$C389)))</f>
        <v>0</v>
      </c>
      <c r="BV389" s="48" t="n">
        <f aca="false">IF(OR(N(BV$5)=0,BV$6=""),0,BV$5*((DATE(YEAR($B389),MONTH($B389),MIN(BV$6,DAY(EOMONTH($B389,0))))&gt;=$B389)*(DATE(YEAR($B389),MONTH($B389),MIN(BV$6,DAY(EOMONTH($B389,0))))&lt;$C389)+(DATE(YEAR($B389),MONTH($B389)+1,MIN(BV$6,DAY(EOMONTH($B389,1))))&gt;=$B389)*(DATE(YEAR($B389),MONTH($B389)+1,MIN(BV$6,DAY(EOMONTH($B389,1))))&lt;$C389)))</f>
        <v>0</v>
      </c>
      <c r="BW389" s="48" t="n">
        <f aca="false">IF(OR(N(BW$5)=0,BW$6=""),0,BW$5*((DATE(YEAR($B389),MONTH($B389),MIN(BW$6,DAY(EOMONTH($B389,0))))&gt;=$B389)*(DATE(YEAR($B389),MONTH($B389),MIN(BW$6,DAY(EOMONTH($B389,0))))&lt;$C389)+(DATE(YEAR($B389),MONTH($B389)+1,MIN(BW$6,DAY(EOMONTH($B389,1))))&gt;=$B389)*(DATE(YEAR($B389),MONTH($B389)+1,MIN(BW$6,DAY(EOMONTH($B389,1))))&lt;$C389)))</f>
        <v>0</v>
      </c>
      <c r="BX389" s="48" t="n">
        <f aca="false">MIN(Z389,(FT388*(1+FT$5/Setup!$C$36)+IF($V389=1,N($F389),0)))</f>
        <v>0</v>
      </c>
      <c r="BY389" s="48" t="n">
        <f aca="false">MIN(AA389,(FU388*(1+FU$5/Setup!$C$36)+IF($V389=2,N($F389),0)))</f>
        <v>0</v>
      </c>
      <c r="BZ389" s="48" t="n">
        <f aca="false">MIN(AB389,(FV388*(1+FV$5/Setup!$C$36)+IF($V389=3,N($F389),0)))</f>
        <v>0</v>
      </c>
      <c r="CA389" s="48" t="n">
        <f aca="false">MIN(AC389,(FW388*(1+FW$5/Setup!$C$36)+IF($V389=4,N($F389),0)))</f>
        <v>0</v>
      </c>
      <c r="CB389" s="48" t="n">
        <f aca="false">MIN(AD389,(FX388*(1+FX$5/Setup!$C$36)+IF($V389=5,N($F389),0)))</f>
        <v>0</v>
      </c>
      <c r="CC389" s="48" t="n">
        <f aca="false">MIN(AE389,(FY388*(1+FY$5/Setup!$C$36)+IF($V389=6,N($F389),0)))</f>
        <v>0</v>
      </c>
      <c r="CD389" s="48" t="n">
        <f aca="false">MIN(AF389,(FZ388*(1+FZ$5/Setup!$C$36)+IF($V389=7,N($F389),0)))</f>
        <v>0</v>
      </c>
      <c r="CE389" s="48" t="n">
        <f aca="false">MIN(AG389,(GA388*(1+GA$5/Setup!$C$36)+IF($V389=8,N($F389),0)))</f>
        <v>0</v>
      </c>
      <c r="CF389" s="48" t="n">
        <f aca="false">MIN(AH389,(GB388*(1+GB$5/Setup!$C$36)+IF($V389=9,N($F389),0)))</f>
        <v>0</v>
      </c>
      <c r="CG389" s="48" t="n">
        <f aca="false">MIN(AI389,(GC388*(1+GC$5/Setup!$C$36)+IF($V389=10,N($F389),0)))</f>
        <v>0</v>
      </c>
      <c r="CH389" s="48" t="n">
        <f aca="false">MIN(AJ389,(GD388*(1+GD$5/Setup!$C$36)+IF($V389=11,N($F389),0)))</f>
        <v>0</v>
      </c>
      <c r="CI389" s="48" t="n">
        <f aca="false">MIN(AK389,(GE388*(1+GE$5/Setup!$C$36)+IF($V389=12,N($F389),0)))</f>
        <v>0</v>
      </c>
      <c r="CJ389" s="48" t="n">
        <f aca="false">MIN(AL389,(GF388*(1+GF$5/Setup!$C$36)+IF($V389=13,N($F389),0)))</f>
        <v>0</v>
      </c>
      <c r="CK389" s="48" t="n">
        <f aca="false">MIN(AM389,(GG388*(1+GG$5/Setup!$C$36)+IF($V389=14,N($F389),0)))</f>
        <v>0</v>
      </c>
      <c r="CL389" s="48" t="n">
        <f aca="false">MIN(AN389,(GH388*(1+GH$5/Setup!$C$36)+IF($V389=15,N($F389),0)))</f>
        <v>0</v>
      </c>
      <c r="CM389" s="48" t="n">
        <f aca="false">MIN(AO389,(GI388*(1+GI$5/Setup!$C$36)+IF($V389=16,N($F389),0)))</f>
        <v>0</v>
      </c>
      <c r="CN389" s="48" t="n">
        <f aca="false">MIN(AP389,(GJ388*(1+GJ$5/Setup!$C$36)+IF($V389=17,N($F389),0)))</f>
        <v>0</v>
      </c>
      <c r="CO389" s="48" t="n">
        <f aca="false">MIN(AQ389,(GK388*(1+GK$5/Setup!$C$36)+IF($V389=18,N($F389),0)))</f>
        <v>0</v>
      </c>
      <c r="CP389" s="48" t="n">
        <f aca="false">MIN(AR389,(GL388*(1+GL$5/Setup!$C$36)+IF($V389=19,N($F389),0)))</f>
        <v>0</v>
      </c>
      <c r="CQ389" s="48" t="n">
        <f aca="false">MIN(AS389,(GM388*(1+GM$5/Setup!$C$36)+IF($V389=20,N($F389),0)))</f>
        <v>0</v>
      </c>
      <c r="CR389" s="48" t="n">
        <f aca="false">MIN(AT389,(GN388*(1+GN$5/Setup!$C$36)+IF($V389=21,N($F389),0)))</f>
        <v>0</v>
      </c>
      <c r="CS389" s="48" t="n">
        <f aca="false">MIN(AU389,(GO388*(1+GO$5/Setup!$C$36)+IF($V389=22,N($F389),0)))</f>
        <v>0</v>
      </c>
      <c r="CT389" s="48" t="n">
        <f aca="false">MIN(AV389,(GP388*(1+GP$5/Setup!$C$36)+IF($V389=23,N($F389),0)))</f>
        <v>0</v>
      </c>
      <c r="CU389" s="48" t="n">
        <f aca="false">MIN(AW389,(GQ388*(1+GQ$5/Setup!$C$36)+IF($V389=24,N($F389),0)))</f>
        <v>0</v>
      </c>
      <c r="CV389" s="48" t="n">
        <f aca="false">MIN(AX389,(GR388*(1+GR$5/Setup!$C$36)+IF($V389=25,N($F389),0)))</f>
        <v>0</v>
      </c>
      <c r="CW389" s="48" t="n">
        <f aca="false">MIN(AY389,(GS388*(1+GS$5/Setup!$C$36)+IF($V389=26,N($F389),0)))</f>
        <v>0</v>
      </c>
      <c r="CX389" s="48" t="n">
        <f aca="false">MIN(AZ389,(GT388*(1+GT$5/Setup!$C$36)+IF($V389=27,N($F389),0)))</f>
        <v>0</v>
      </c>
      <c r="CY389" s="48" t="n">
        <f aca="false">MIN(BA389,(GU388*(1+GU$5/Setup!$C$36)+IF($V389=28,N($F389),0)))</f>
        <v>0</v>
      </c>
      <c r="CZ389" s="48" t="n">
        <f aca="false">MIN(BB389,(GV388*(1+GV$5/Setup!$C$36)+IF($V389=29,N($F389),0)))</f>
        <v>0</v>
      </c>
      <c r="DA389" s="48" t="n">
        <f aca="false">MIN(BC389,(GW388*(1+GW$5/Setup!$C$36)+IF($V389=30,N($F389),0)))</f>
        <v>0</v>
      </c>
      <c r="DB389" s="48" t="n">
        <f aca="false">MIN(BD389,(GX388*(1+GX$5/Setup!$C$36)+IF($V389=31,N($F389),0)))</f>
        <v>0</v>
      </c>
      <c r="DC389" s="48" t="n">
        <f aca="false">MIN(BE389,(GY388*(1+GY$5/Setup!$C$36)+IF($V389=32,N($F389),0)))</f>
        <v>0</v>
      </c>
      <c r="DD389" s="48" t="n">
        <f aca="false">MIN(BF389,(GZ388*(1+GZ$5/Setup!$C$36)+IF($V389=33,N($F389),0)))</f>
        <v>0</v>
      </c>
      <c r="DE389" s="48" t="n">
        <f aca="false">MIN(BG389,(HA388*(1+HA$5/Setup!$C$36)+IF($V389=34,N($F389),0)))</f>
        <v>0</v>
      </c>
      <c r="DF389" s="48" t="n">
        <f aca="false">MIN(BH389,(HB388*(1+HB$5/Setup!$C$36)+IF($V389=35,N($F389),0)))</f>
        <v>0</v>
      </c>
      <c r="DG389" s="48" t="n">
        <f aca="false">MIN(BI389,(HC388*(1+HC$5/Setup!$C$36)+IF($V389=36,N($F389),0)))</f>
        <v>0</v>
      </c>
      <c r="DH389" s="48" t="n">
        <f aca="false">MIN(BJ389,(HD388*(1+HD$5/Setup!$C$36)+IF($V389=37,N($F389),0)))</f>
        <v>0</v>
      </c>
      <c r="DI389" s="48" t="n">
        <f aca="false">MIN(BK389,(HE388*(1+HE$5/Setup!$C$36)+IF($V389=38,N($F389),0)))</f>
        <v>0</v>
      </c>
      <c r="DJ389" s="48" t="n">
        <f aca="false">MIN(BL389,(HF388*(1+HF$5/Setup!$C$36)+IF($V389=39,N($F389),0)))</f>
        <v>0</v>
      </c>
      <c r="DK389" s="48" t="n">
        <f aca="false">MIN(BM389,(HG388*(1+HG$5/Setup!$C$36)+IF($V389=40,N($F389),0)))</f>
        <v>0</v>
      </c>
      <c r="DL389" s="48" t="n">
        <f aca="false">MIN(BN389,(HH388*(1+HH$5/Setup!$C$36)+IF($V389=41,N($F389),0)))</f>
        <v>0</v>
      </c>
      <c r="DM389" s="48" t="n">
        <f aca="false">MIN(BO389,(HI388*(1+HI$5/Setup!$C$36)+IF($V389=42,N($F389),0)))</f>
        <v>0</v>
      </c>
      <c r="DN389" s="48" t="n">
        <f aca="false">MIN(BP389,(HJ388*(1+HJ$5/Setup!$C$36)+IF($V389=43,N($F389),0)))</f>
        <v>0</v>
      </c>
      <c r="DO389" s="48" t="n">
        <f aca="false">MIN(BQ389,(HK388*(1+HK$5/Setup!$C$36)+IF($V389=44,N($F389),0)))</f>
        <v>0</v>
      </c>
      <c r="DP389" s="48" t="n">
        <f aca="false">MIN(BR389,(HL388*(1+HL$5/Setup!$C$36)+IF($V389=45,N($F389),0)))</f>
        <v>0</v>
      </c>
      <c r="DQ389" s="48" t="n">
        <f aca="false">MIN(BS389,(HM388*(1+HM$5/Setup!$C$36)+IF($V389=46,N($F389),0)))</f>
        <v>0</v>
      </c>
      <c r="DR389" s="48" t="n">
        <f aca="false">MIN(BT389,(HN388*(1+HN$5/Setup!$C$36)+IF($V389=47,N($F389),0)))</f>
        <v>0</v>
      </c>
      <c r="DS389" s="48" t="n">
        <f aca="false">MIN(BU389,(HO388*(1+HO$5/Setup!$C$36)+IF($V389=48,N($F389),0)))</f>
        <v>0</v>
      </c>
      <c r="DT389" s="48" t="n">
        <f aca="false">MIN(BV389,(HP388*(1+HP$5/Setup!$C$36)+IF($V389=49,N($F389),0)))</f>
        <v>0</v>
      </c>
      <c r="DU389" s="48" t="n">
        <f aca="false">MIN(BW389,(HQ388*(1+HQ$5/Setup!$C$36)+IF($V389=50,N($F389),0)))</f>
        <v>0</v>
      </c>
      <c r="DV389" s="48" t="n">
        <f aca="false">MIN(MAX((FT388*(1+FT$5/Setup!$C$36)+IF($V389=1,N($F389),0))-BX389,0),MAX($P389-0,0))</f>
        <v>0</v>
      </c>
      <c r="DW389" s="48" t="n">
        <f aca="false">MIN(MAX((FU388*(1+FU$5/Setup!$C$36)+IF($V389=2,N($F389),0))-BY389,0),MAX($P389-SUM(DV389:DV389),0))</f>
        <v>0</v>
      </c>
      <c r="DX389" s="48" t="n">
        <f aca="false">MIN(MAX((FV388*(1+FV$5/Setup!$C$36)+IF($V389=3,N($F389),0))-BZ389,0),MAX($P389-SUM(DV389:DW389),0))</f>
        <v>0</v>
      </c>
      <c r="DY389" s="48" t="n">
        <f aca="false">MIN(MAX((FW388*(1+FW$5/Setup!$C$36)+IF($V389=4,N($F389),0))-CA389,0),MAX($P389-SUM(DV389:DX389),0))</f>
        <v>0</v>
      </c>
      <c r="DZ389" s="48" t="n">
        <f aca="false">MIN(MAX((FX388*(1+FX$5/Setup!$C$36)+IF($V389=5,N($F389),0))-CB389,0),MAX($P389-SUM(DV389:DY389),0))</f>
        <v>0</v>
      </c>
      <c r="EA389" s="48" t="n">
        <f aca="false">MIN(MAX((FY388*(1+FY$5/Setup!$C$36)+IF($V389=6,N($F389),0))-CC389,0),MAX($P389-SUM(DV389:DZ389),0))</f>
        <v>0</v>
      </c>
      <c r="EB389" s="48" t="n">
        <f aca="false">MIN(MAX((FZ388*(1+FZ$5/Setup!$C$36)+IF($V389=7,N($F389),0))-CD389,0),MAX($P389-SUM(DV389:EA389),0))</f>
        <v>0</v>
      </c>
      <c r="EC389" s="48" t="n">
        <f aca="false">MIN(MAX((GA388*(1+GA$5/Setup!$C$36)+IF($V389=8,N($F389),0))-CE389,0),MAX($P389-SUM(DV389:EB389),0))</f>
        <v>0</v>
      </c>
      <c r="ED389" s="48" t="n">
        <f aca="false">MIN(MAX((GB388*(1+GB$5/Setup!$C$36)+IF($V389=9,N($F389),0))-CF389,0),MAX($P389-SUM(DV389:EC389),0))</f>
        <v>0</v>
      </c>
      <c r="EE389" s="48" t="n">
        <f aca="false">MIN(MAX((GC388*(1+GC$5/Setup!$C$36)+IF($V389=10,N($F389),0))-CG389,0),MAX($P389-SUM(DV389:ED389),0))</f>
        <v>0</v>
      </c>
      <c r="EF389" s="48" t="n">
        <f aca="false">MIN(MAX((GD388*(1+GD$5/Setup!$C$36)+IF($V389=11,N($F389),0))-CH389,0),MAX($P389-SUM(DV389:EE389),0))</f>
        <v>0</v>
      </c>
      <c r="EG389" s="48" t="n">
        <f aca="false">MIN(MAX((GE388*(1+GE$5/Setup!$C$36)+IF($V389=12,N($F389),0))-CI389,0),MAX($P389-SUM(DV389:EF389),0))</f>
        <v>0</v>
      </c>
      <c r="EH389" s="48" t="n">
        <f aca="false">MIN(MAX((GF388*(1+GF$5/Setup!$C$36)+IF($V389=13,N($F389),0))-CJ389,0),MAX($P389-SUM(DV389:EG389),0))</f>
        <v>0</v>
      </c>
      <c r="EI389" s="48" t="n">
        <f aca="false">MIN(MAX((GG388*(1+GG$5/Setup!$C$36)+IF($V389=14,N($F389),0))-CK389,0),MAX($P389-SUM(DV389:EH389),0))</f>
        <v>0</v>
      </c>
      <c r="EJ389" s="48" t="n">
        <f aca="false">MIN(MAX((GH388*(1+GH$5/Setup!$C$36)+IF($V389=15,N($F389),0))-CL389,0),MAX($P389-SUM(DV389:EI389),0))</f>
        <v>0</v>
      </c>
      <c r="EK389" s="48" t="n">
        <f aca="false">MIN(MAX((GI388*(1+GI$5/Setup!$C$36)+IF($V389=16,N($F389),0))-CM389,0),MAX($P389-SUM(DV389:EJ389),0))</f>
        <v>0</v>
      </c>
      <c r="EL389" s="48" t="n">
        <f aca="false">MIN(MAX((GJ388*(1+GJ$5/Setup!$C$36)+IF($V389=17,N($F389),0))-CN389,0),MAX($P389-SUM(DV389:EK389),0))</f>
        <v>0</v>
      </c>
      <c r="EM389" s="48" t="n">
        <f aca="false">MIN(MAX((GK388*(1+GK$5/Setup!$C$36)+IF($V389=18,N($F389),0))-CO389,0),MAX($P389-SUM(DV389:EL389),0))</f>
        <v>0</v>
      </c>
      <c r="EN389" s="48" t="n">
        <f aca="false">MIN(MAX((GL388*(1+GL$5/Setup!$C$36)+IF($V389=19,N($F389),0))-CP389,0),MAX($P389-SUM(DV389:EM389),0))</f>
        <v>0</v>
      </c>
      <c r="EO389" s="48" t="n">
        <f aca="false">MIN(MAX((GM388*(1+GM$5/Setup!$C$36)+IF($V389=20,N($F389),0))-CQ389,0),MAX($P389-SUM(DV389:EN389),0))</f>
        <v>0</v>
      </c>
      <c r="EP389" s="48" t="n">
        <f aca="false">MIN(MAX((GN388*(1+GN$5/Setup!$C$36)+IF($V389=21,N($F389),0))-CR389,0),MAX($P389-SUM(DV389:EO389),0))</f>
        <v>0</v>
      </c>
      <c r="EQ389" s="48" t="n">
        <f aca="false">MIN(MAX((GO388*(1+GO$5/Setup!$C$36)+IF($V389=22,N($F389),0))-CS389,0),MAX($P389-SUM(DV389:EP389),0))</f>
        <v>0</v>
      </c>
      <c r="ER389" s="48" t="n">
        <f aca="false">MIN(MAX((GP388*(1+GP$5/Setup!$C$36)+IF($V389=23,N($F389),0))-CT389,0),MAX($P389-SUM(DV389:EQ389),0))</f>
        <v>0</v>
      </c>
      <c r="ES389" s="48" t="n">
        <f aca="false">MIN(MAX((GQ388*(1+GQ$5/Setup!$C$36)+IF($V389=24,N($F389),0))-CU389,0),MAX($P389-SUM(DV389:ER389),0))</f>
        <v>0</v>
      </c>
      <c r="ET389" s="48" t="n">
        <f aca="false">MIN(MAX((GR388*(1+GR$5/Setup!$C$36)+IF($V389=25,N($F389),0))-CV389,0),MAX($P389-SUM(DV389:ES389),0))</f>
        <v>0</v>
      </c>
      <c r="EU389" s="48" t="n">
        <f aca="false">MIN(MAX((GS388*(1+GS$5/Setup!$C$36)+IF($V389=26,N($F389),0))-CW389,0),MAX($P389-SUM(DV389:ET389),0))</f>
        <v>0</v>
      </c>
      <c r="EV389" s="48" t="n">
        <f aca="false">MIN(MAX((GT388*(1+GT$5/Setup!$C$36)+IF($V389=27,N($F389),0))-CX389,0),MAX($P389-SUM(DV389:EU389),0))</f>
        <v>0</v>
      </c>
      <c r="EW389" s="48" t="n">
        <f aca="false">MIN(MAX((GU388*(1+GU$5/Setup!$C$36)+IF($V389=28,N($F389),0))-CY389,0),MAX($P389-SUM(DV389:EV389),0))</f>
        <v>0</v>
      </c>
      <c r="EX389" s="48" t="n">
        <f aca="false">MIN(MAX((GV388*(1+GV$5/Setup!$C$36)+IF($V389=29,N($F389),0))-CZ389,0),MAX($P389-SUM(DV389:EW389),0))</f>
        <v>0</v>
      </c>
      <c r="EY389" s="48" t="n">
        <f aca="false">MIN(MAX((GW388*(1+GW$5/Setup!$C$36)+IF($V389=30,N($F389),0))-DA389,0),MAX($P389-SUM(DV389:EX389),0))</f>
        <v>0</v>
      </c>
      <c r="EZ389" s="48" t="n">
        <f aca="false">MIN(MAX((GX388*(1+GX$5/Setup!$C$36)+IF($V389=31,N($F389),0))-DB389,0),MAX($P389-SUM(DV389:EY389),0))</f>
        <v>0</v>
      </c>
      <c r="FA389" s="48" t="n">
        <f aca="false">MIN(MAX((GY388*(1+GY$5/Setup!$C$36)+IF($V389=32,N($F389),0))-DC389,0),MAX($P389-SUM(DV389:EZ389),0))</f>
        <v>0</v>
      </c>
      <c r="FB389" s="48" t="n">
        <f aca="false">MIN(MAX((GZ388*(1+GZ$5/Setup!$C$36)+IF($V389=33,N($F389),0))-DD389,0),MAX($P389-SUM(DV389:FA389),0))</f>
        <v>0</v>
      </c>
      <c r="FC389" s="48" t="n">
        <f aca="false">MIN(MAX((HA388*(1+HA$5/Setup!$C$36)+IF($V389=34,N($F389),0))-DE389,0),MAX($P389-SUM(DV389:FB389),0))</f>
        <v>0</v>
      </c>
      <c r="FD389" s="48" t="n">
        <f aca="false">MIN(MAX((HB388*(1+HB$5/Setup!$C$36)+IF($V389=35,N($F389),0))-DF389,0),MAX($P389-SUM(DV389:FC389),0))</f>
        <v>0</v>
      </c>
      <c r="FE389" s="48" t="n">
        <f aca="false">MIN(MAX((HC388*(1+HC$5/Setup!$C$36)+IF($V389=36,N($F389),0))-DG389,0),MAX($P389-SUM(DV389:FD389),0))</f>
        <v>0</v>
      </c>
      <c r="FF389" s="48" t="n">
        <f aca="false">MIN(MAX((HD388*(1+HD$5/Setup!$C$36)+IF($V389=37,N($F389),0))-DH389,0),MAX($P389-SUM(DV389:FE389),0))</f>
        <v>0</v>
      </c>
      <c r="FG389" s="48" t="n">
        <f aca="false">MIN(MAX((HE388*(1+HE$5/Setup!$C$36)+IF($V389=38,N($F389),0))-DI389,0),MAX($P389-SUM(DV389:FF389),0))</f>
        <v>0</v>
      </c>
      <c r="FH389" s="48" t="n">
        <f aca="false">MIN(MAX((HF388*(1+HF$5/Setup!$C$36)+IF($V389=39,N($F389),0))-DJ389,0),MAX($P389-SUM(DV389:FG389),0))</f>
        <v>0</v>
      </c>
      <c r="FI389" s="48" t="n">
        <f aca="false">MIN(MAX((HG388*(1+HG$5/Setup!$C$36)+IF($V389=40,N($F389),0))-DK389,0),MAX($P389-SUM(DV389:FH389),0))</f>
        <v>0</v>
      </c>
      <c r="FJ389" s="48" t="n">
        <f aca="false">MIN(MAX((HH388*(1+HH$5/Setup!$C$36)+IF($V389=41,N($F389),0))-DL389,0),MAX($P389-SUM(DV389:FI389),0))</f>
        <v>0</v>
      </c>
      <c r="FK389" s="48" t="n">
        <f aca="false">MIN(MAX((HI388*(1+HI$5/Setup!$C$36)+IF($V389=42,N($F389),0))-DM389,0),MAX($P389-SUM(DV389:FJ389),0))</f>
        <v>0</v>
      </c>
      <c r="FL389" s="48" t="n">
        <f aca="false">MIN(MAX((HJ388*(1+HJ$5/Setup!$C$36)+IF($V389=43,N($F389),0))-DN389,0),MAX($P389-SUM(DV389:FK389),0))</f>
        <v>0</v>
      </c>
      <c r="FM389" s="48" t="n">
        <f aca="false">MIN(MAX((HK388*(1+HK$5/Setup!$C$36)+IF($V389=44,N($F389),0))-DO389,0),MAX($P389-SUM(DV389:FL389),0))</f>
        <v>0</v>
      </c>
      <c r="FN389" s="48" t="n">
        <f aca="false">MIN(MAX((HL388*(1+HL$5/Setup!$C$36)+IF($V389=45,N($F389),0))-DP389,0),MAX($P389-SUM(DV389:FM389),0))</f>
        <v>0</v>
      </c>
      <c r="FO389" s="48" t="n">
        <f aca="false">MIN(MAX((HM388*(1+HM$5/Setup!$C$36)+IF($V389=46,N($F389),0))-DQ389,0),MAX($P389-SUM(DV389:FN389),0))</f>
        <v>0</v>
      </c>
      <c r="FP389" s="48" t="n">
        <f aca="false">MIN(MAX((HN388*(1+HN$5/Setup!$C$36)+IF($V389=47,N($F389),0))-DR389,0),MAX($P389-SUM(DV389:FO389),0))</f>
        <v>0</v>
      </c>
      <c r="FQ389" s="48" t="n">
        <f aca="false">MIN(MAX((HO388*(1+HO$5/Setup!$C$36)+IF($V389=48,N($F389),0))-DS389,0),MAX($P389-SUM(DV389:FP389),0))</f>
        <v>0</v>
      </c>
      <c r="FR389" s="48" t="n">
        <f aca="false">MIN(MAX((HP388*(1+HP$5/Setup!$C$36)+IF($V389=49,N($F389),0))-DT389,0),MAX($P389-SUM(DV389:FQ389),0))</f>
        <v>0</v>
      </c>
      <c r="FS389" s="48" t="n">
        <f aca="false">MIN(MAX((HQ388*(1+HQ$5/Setup!$C$36)+IF($V389=50,N($F389),0))-DU389,0),MAX($P389-SUM(DV389:FR389),0))</f>
        <v>0</v>
      </c>
      <c r="FT389" s="48" t="n">
        <f aca="false">IF((FT388*(1+FT$5/Setup!$C$36)+IF($V389=1,N($F389),0))-BX389-DV389&lt;0.005,0,(FT388*(1+FT$5/Setup!$C$36)+IF($V389=1,N($F389),0))-BX389-DV389)</f>
        <v>0</v>
      </c>
      <c r="FU389" s="48" t="n">
        <f aca="false">IF((FU388*(1+FU$5/Setup!$C$36)+IF($V389=2,N($F389),0))-BY389-DW389&lt;0.005,0,(FU388*(1+FU$5/Setup!$C$36)+IF($V389=2,N($F389),0))-BY389-DW389)</f>
        <v>0</v>
      </c>
      <c r="FV389" s="48" t="n">
        <f aca="false">IF((FV388*(1+FV$5/Setup!$C$36)+IF($V389=3,N($F389),0))-BZ389-DX389&lt;0.005,0,(FV388*(1+FV$5/Setup!$C$36)+IF($V389=3,N($F389),0))-BZ389-DX389)</f>
        <v>0</v>
      </c>
      <c r="FW389" s="48" t="n">
        <f aca="false">IF((FW388*(1+FW$5/Setup!$C$36)+IF($V389=4,N($F389),0))-CA389-DY389&lt;0.005,0,(FW388*(1+FW$5/Setup!$C$36)+IF($V389=4,N($F389),0))-CA389-DY389)</f>
        <v>0</v>
      </c>
      <c r="FX389" s="48" t="n">
        <f aca="false">IF((FX388*(1+FX$5/Setup!$C$36)+IF($V389=5,N($F389),0))-CB389-DZ389&lt;0.005,0,(FX388*(1+FX$5/Setup!$C$36)+IF($V389=5,N($F389),0))-CB389-DZ389)</f>
        <v>0</v>
      </c>
      <c r="FY389" s="48" t="n">
        <f aca="false">IF((FY388*(1+FY$5/Setup!$C$36)+IF($V389=6,N($F389),0))-CC389-EA389&lt;0.005,0,(FY388*(1+FY$5/Setup!$C$36)+IF($V389=6,N($F389),0))-CC389-EA389)</f>
        <v>0</v>
      </c>
      <c r="FZ389" s="48" t="n">
        <f aca="false">IF((FZ388*(1+FZ$5/Setup!$C$36)+IF($V389=7,N($F389),0))-CD389-EB389&lt;0.005,0,(FZ388*(1+FZ$5/Setup!$C$36)+IF($V389=7,N($F389),0))-CD389-EB389)</f>
        <v>0</v>
      </c>
      <c r="GA389" s="48" t="n">
        <f aca="false">IF((GA388*(1+GA$5/Setup!$C$36)+IF($V389=8,N($F389),0))-CE389-EC389&lt;0.005,0,(GA388*(1+GA$5/Setup!$C$36)+IF($V389=8,N($F389),0))-CE389-EC389)</f>
        <v>0</v>
      </c>
      <c r="GB389" s="48" t="n">
        <f aca="false">IF((GB388*(1+GB$5/Setup!$C$36)+IF($V389=9,N($F389),0))-CF389-ED389&lt;0.005,0,(GB388*(1+GB$5/Setup!$C$36)+IF($V389=9,N($F389),0))-CF389-ED389)</f>
        <v>0</v>
      </c>
      <c r="GC389" s="48" t="n">
        <f aca="false">IF((GC388*(1+GC$5/Setup!$C$36)+IF($V389=10,N($F389),0))-CG389-EE389&lt;0.005,0,(GC388*(1+GC$5/Setup!$C$36)+IF($V389=10,N($F389),0))-CG389-EE389)</f>
        <v>0</v>
      </c>
      <c r="GD389" s="48" t="n">
        <f aca="false">IF((GD388*(1+GD$5/Setup!$C$36)+IF($V389=11,N($F389),0))-CH389-EF389&lt;0.005,0,(GD388*(1+GD$5/Setup!$C$36)+IF($V389=11,N($F389),0))-CH389-EF389)</f>
        <v>0</v>
      </c>
      <c r="GE389" s="48" t="n">
        <f aca="false">IF((GE388*(1+GE$5/Setup!$C$36)+IF($V389=12,N($F389),0))-CI389-EG389&lt;0.005,0,(GE388*(1+GE$5/Setup!$C$36)+IF($V389=12,N($F389),0))-CI389-EG389)</f>
        <v>0</v>
      </c>
      <c r="GF389" s="48" t="n">
        <f aca="false">IF((GF388*(1+GF$5/Setup!$C$36)+IF($V389=13,N($F389),0))-CJ389-EH389&lt;0.005,0,(GF388*(1+GF$5/Setup!$C$36)+IF($V389=13,N($F389),0))-CJ389-EH389)</f>
        <v>0</v>
      </c>
      <c r="GG389" s="48" t="n">
        <f aca="false">IF((GG388*(1+GG$5/Setup!$C$36)+IF($V389=14,N($F389),0))-CK389-EI389&lt;0.005,0,(GG388*(1+GG$5/Setup!$C$36)+IF($V389=14,N($F389),0))-CK389-EI389)</f>
        <v>0</v>
      </c>
      <c r="GH389" s="48" t="n">
        <f aca="false">IF((GH388*(1+GH$5/Setup!$C$36)+IF($V389=15,N($F389),0))-CL389-EJ389&lt;0.005,0,(GH388*(1+GH$5/Setup!$C$36)+IF($V389=15,N($F389),0))-CL389-EJ389)</f>
        <v>0</v>
      </c>
      <c r="GI389" s="48" t="n">
        <f aca="false">IF((GI388*(1+GI$5/Setup!$C$36)+IF($V389=16,N($F389),0))-CM389-EK389&lt;0.005,0,(GI388*(1+GI$5/Setup!$C$36)+IF($V389=16,N($F389),0))-CM389-EK389)</f>
        <v>0</v>
      </c>
      <c r="GJ389" s="48" t="n">
        <f aca="false">IF((GJ388*(1+GJ$5/Setup!$C$36)+IF($V389=17,N($F389),0))-CN389-EL389&lt;0.005,0,(GJ388*(1+GJ$5/Setup!$C$36)+IF($V389=17,N($F389),0))-CN389-EL389)</f>
        <v>0</v>
      </c>
      <c r="GK389" s="48" t="n">
        <f aca="false">IF((GK388*(1+GK$5/Setup!$C$36)+IF($V389=18,N($F389),0))-CO389-EM389&lt;0.005,0,(GK388*(1+GK$5/Setup!$C$36)+IF($V389=18,N($F389),0))-CO389-EM389)</f>
        <v>0</v>
      </c>
      <c r="GL389" s="48" t="n">
        <f aca="false">IF((GL388*(1+GL$5/Setup!$C$36)+IF($V389=19,N($F389),0))-CP389-EN389&lt;0.005,0,(GL388*(1+GL$5/Setup!$C$36)+IF($V389=19,N($F389),0))-CP389-EN389)</f>
        <v>0</v>
      </c>
      <c r="GM389" s="48" t="n">
        <f aca="false">IF((GM388*(1+GM$5/Setup!$C$36)+IF($V389=20,N($F389),0))-CQ389-EO389&lt;0.005,0,(GM388*(1+GM$5/Setup!$C$36)+IF($V389=20,N($F389),0))-CQ389-EO389)</f>
        <v>0</v>
      </c>
      <c r="GN389" s="48" t="n">
        <f aca="false">IF((GN388*(1+GN$5/Setup!$C$36)+IF($V389=21,N($F389),0))-CR389-EP389&lt;0.005,0,(GN388*(1+GN$5/Setup!$C$36)+IF($V389=21,N($F389),0))-CR389-EP389)</f>
        <v>0</v>
      </c>
      <c r="GO389" s="48" t="n">
        <f aca="false">IF((GO388*(1+GO$5/Setup!$C$36)+IF($V389=22,N($F389),0))-CS389-EQ389&lt;0.005,0,(GO388*(1+GO$5/Setup!$C$36)+IF($V389=22,N($F389),0))-CS389-EQ389)</f>
        <v>0</v>
      </c>
      <c r="GP389" s="48" t="n">
        <f aca="false">IF((GP388*(1+GP$5/Setup!$C$36)+IF($V389=23,N($F389),0))-CT389-ER389&lt;0.005,0,(GP388*(1+GP$5/Setup!$C$36)+IF($V389=23,N($F389),0))-CT389-ER389)</f>
        <v>0</v>
      </c>
      <c r="GQ389" s="48" t="n">
        <f aca="false">IF((GQ388*(1+GQ$5/Setup!$C$36)+IF($V389=24,N($F389),0))-CU389-ES389&lt;0.005,0,(GQ388*(1+GQ$5/Setup!$C$36)+IF($V389=24,N($F389),0))-CU389-ES389)</f>
        <v>0</v>
      </c>
      <c r="GR389" s="48" t="n">
        <f aca="false">IF((GR388*(1+GR$5/Setup!$C$36)+IF($V389=25,N($F389),0))-CV389-ET389&lt;0.005,0,(GR388*(1+GR$5/Setup!$C$36)+IF($V389=25,N($F389),0))-CV389-ET389)</f>
        <v>0</v>
      </c>
      <c r="GS389" s="48" t="n">
        <f aca="false">IF((GS388*(1+GS$5/Setup!$C$36)+IF($V389=26,N($F389),0))-CW389-EU389&lt;0.005,0,(GS388*(1+GS$5/Setup!$C$36)+IF($V389=26,N($F389),0))-CW389-EU389)</f>
        <v>0</v>
      </c>
      <c r="GT389" s="48" t="n">
        <f aca="false">IF((GT388*(1+GT$5/Setup!$C$36)+IF($V389=27,N($F389),0))-CX389-EV389&lt;0.005,0,(GT388*(1+GT$5/Setup!$C$36)+IF($V389=27,N($F389),0))-CX389-EV389)</f>
        <v>0</v>
      </c>
      <c r="GU389" s="48" t="n">
        <f aca="false">IF((GU388*(1+GU$5/Setup!$C$36)+IF($V389=28,N($F389),0))-CY389-EW389&lt;0.005,0,(GU388*(1+GU$5/Setup!$C$36)+IF($V389=28,N($F389),0))-CY389-EW389)</f>
        <v>0</v>
      </c>
      <c r="GV389" s="48" t="n">
        <f aca="false">IF((GV388*(1+GV$5/Setup!$C$36)+IF($V389=29,N($F389),0))-CZ389-EX389&lt;0.005,0,(GV388*(1+GV$5/Setup!$C$36)+IF($V389=29,N($F389),0))-CZ389-EX389)</f>
        <v>0</v>
      </c>
      <c r="GW389" s="48" t="n">
        <f aca="false">IF((GW388*(1+GW$5/Setup!$C$36)+IF($V389=30,N($F389),0))-DA389-EY389&lt;0.005,0,(GW388*(1+GW$5/Setup!$C$36)+IF($V389=30,N($F389),0))-DA389-EY389)</f>
        <v>0</v>
      </c>
      <c r="GX389" s="48" t="n">
        <f aca="false">IF((GX388*(1+GX$5/Setup!$C$36)+IF($V389=31,N($F389),0))-DB389-EZ389&lt;0.005,0,(GX388*(1+GX$5/Setup!$C$36)+IF($V389=31,N($F389),0))-DB389-EZ389)</f>
        <v>0</v>
      </c>
      <c r="GY389" s="48" t="n">
        <f aca="false">IF((GY388*(1+GY$5/Setup!$C$36)+IF($V389=32,N($F389),0))-DC389-FA389&lt;0.005,0,(GY388*(1+GY$5/Setup!$C$36)+IF($V389=32,N($F389),0))-DC389-FA389)</f>
        <v>0</v>
      </c>
      <c r="GZ389" s="48" t="n">
        <f aca="false">IF((GZ388*(1+GZ$5/Setup!$C$36)+IF($V389=33,N($F389),0))-DD389-FB389&lt;0.005,0,(GZ388*(1+GZ$5/Setup!$C$36)+IF($V389=33,N($F389),0))-DD389-FB389)</f>
        <v>0</v>
      </c>
      <c r="HA389" s="48" t="n">
        <f aca="false">IF((HA388*(1+HA$5/Setup!$C$36)+IF($V389=34,N($F389),0))-DE389-FC389&lt;0.005,0,(HA388*(1+HA$5/Setup!$C$36)+IF($V389=34,N($F389),0))-DE389-FC389)</f>
        <v>0</v>
      </c>
      <c r="HB389" s="48" t="n">
        <f aca="false">IF((HB388*(1+HB$5/Setup!$C$36)+IF($V389=35,N($F389),0))-DF389-FD389&lt;0.005,0,(HB388*(1+HB$5/Setup!$C$36)+IF($V389=35,N($F389),0))-DF389-FD389)</f>
        <v>0</v>
      </c>
      <c r="HC389" s="48" t="n">
        <f aca="false">IF((HC388*(1+HC$5/Setup!$C$36)+IF($V389=36,N($F389),0))-DG389-FE389&lt;0.005,0,(HC388*(1+HC$5/Setup!$C$36)+IF($V389=36,N($F389),0))-DG389-FE389)</f>
        <v>0</v>
      </c>
      <c r="HD389" s="48" t="n">
        <f aca="false">IF((HD388*(1+HD$5/Setup!$C$36)+IF($V389=37,N($F389),0))-DH389-FF389&lt;0.005,0,(HD388*(1+HD$5/Setup!$C$36)+IF($V389=37,N($F389),0))-DH389-FF389)</f>
        <v>0</v>
      </c>
      <c r="HE389" s="48" t="n">
        <f aca="false">IF((HE388*(1+HE$5/Setup!$C$36)+IF($V389=38,N($F389),0))-DI389-FG389&lt;0.005,0,(HE388*(1+HE$5/Setup!$C$36)+IF($V389=38,N($F389),0))-DI389-FG389)</f>
        <v>0</v>
      </c>
      <c r="HF389" s="48" t="n">
        <f aca="false">IF((HF388*(1+HF$5/Setup!$C$36)+IF($V389=39,N($F389),0))-DJ389-FH389&lt;0.005,0,(HF388*(1+HF$5/Setup!$C$36)+IF($V389=39,N($F389),0))-DJ389-FH389)</f>
        <v>0</v>
      </c>
      <c r="HG389" s="48" t="n">
        <f aca="false">IF((HG388*(1+HG$5/Setup!$C$36)+IF($V389=40,N($F389),0))-DK389-FI389&lt;0.005,0,(HG388*(1+HG$5/Setup!$C$36)+IF($V389=40,N($F389),0))-DK389-FI389)</f>
        <v>0</v>
      </c>
      <c r="HH389" s="48" t="n">
        <f aca="false">IF((HH388*(1+HH$5/Setup!$C$36)+IF($V389=41,N($F389),0))-DL389-FJ389&lt;0.005,0,(HH388*(1+HH$5/Setup!$C$36)+IF($V389=41,N($F389),0))-DL389-FJ389)</f>
        <v>0</v>
      </c>
      <c r="HI389" s="48" t="n">
        <f aca="false">IF((HI388*(1+HI$5/Setup!$C$36)+IF($V389=42,N($F389),0))-DM389-FK389&lt;0.005,0,(HI388*(1+HI$5/Setup!$C$36)+IF($V389=42,N($F389),0))-DM389-FK389)</f>
        <v>0</v>
      </c>
      <c r="HJ389" s="48" t="n">
        <f aca="false">IF((HJ388*(1+HJ$5/Setup!$C$36)+IF($V389=43,N($F389),0))-DN389-FL389&lt;0.005,0,(HJ388*(1+HJ$5/Setup!$C$36)+IF($V389=43,N($F389),0))-DN389-FL389)</f>
        <v>0</v>
      </c>
      <c r="HK389" s="48" t="n">
        <f aca="false">IF((HK388*(1+HK$5/Setup!$C$36)+IF($V389=44,N($F389),0))-DO389-FM389&lt;0.005,0,(HK388*(1+HK$5/Setup!$C$36)+IF($V389=44,N($F389),0))-DO389-FM389)</f>
        <v>0</v>
      </c>
      <c r="HL389" s="48" t="n">
        <f aca="false">IF((HL388*(1+HL$5/Setup!$C$36)+IF($V389=45,N($F389),0))-DP389-FN389&lt;0.005,0,(HL388*(1+HL$5/Setup!$C$36)+IF($V389=45,N($F389),0))-DP389-FN389)</f>
        <v>0</v>
      </c>
      <c r="HM389" s="48" t="n">
        <f aca="false">IF((HM388*(1+HM$5/Setup!$C$36)+IF($V389=46,N($F389),0))-DQ389-FO389&lt;0.005,0,(HM388*(1+HM$5/Setup!$C$36)+IF($V389=46,N($F389),0))-DQ389-FO389)</f>
        <v>0</v>
      </c>
      <c r="HN389" s="48" t="n">
        <f aca="false">IF((HN388*(1+HN$5/Setup!$C$36)+IF($V389=47,N($F389),0))-DR389-FP389&lt;0.005,0,(HN388*(1+HN$5/Setup!$C$36)+IF($V389=47,N($F389),0))-DR389-FP389)</f>
        <v>0</v>
      </c>
      <c r="HO389" s="48" t="n">
        <f aca="false">IF((HO388*(1+HO$5/Setup!$C$36)+IF($V389=48,N($F389),0))-DS389-FQ389&lt;0.005,0,(HO388*(1+HO$5/Setup!$C$36)+IF($V389=48,N($F389),0))-DS389-FQ389)</f>
        <v>0</v>
      </c>
      <c r="HP389" s="48" t="n">
        <f aca="false">IF((HP388*(1+HP$5/Setup!$C$36)+IF($V389=49,N($F389),0))-DT389-FR389&lt;0.005,0,(HP388*(1+HP$5/Setup!$C$36)+IF($V389=49,N($F389),0))-DT389-FR389)</f>
        <v>0</v>
      </c>
      <c r="HQ389" s="48" t="n">
        <f aca="false">IF((HQ388*(1+HQ$5/Setup!$C$36)+IF($V389=50,N($F389),0))-DU389-FS389&lt;0.005,0,(HQ388*(1+HQ$5/Setup!$C$36)+IF($V389=50,N($F389),0))-DU389-FS389)</f>
        <v>0</v>
      </c>
    </row>
    <row r="390" customFormat="false" ht="15" hidden="false" customHeight="false" outlineLevel="0" collapsed="false">
      <c r="A390" s="44" t="n">
        <v>382</v>
      </c>
      <c r="B390" s="45" t="n">
        <f aca="false">IF(Setup!$C$7="Every month",EDATE(Setup!$C$8,($A390-1)),IF(Setup!$C$7="Twice a month",DATE(YEAR(Setup!$C$8),MONTH(Setup!$C$8)+INT((($A390-1)+Setup!$C$41)/2),MIN(IF(MOD(($A390-1)+Setup!$C$41,2)=0,Setup!$C$39,Setup!$C$40),DAY(EOMONTH(DATE(YEAR(Setup!$C$8),MONTH(Setup!$C$8)+INT((($A390-1)+Setup!$C$41)/2),1),0)))),Setup!$C$8+($A390-1)*IF(Setup!$C$7="Every week",7,14)))</f>
        <v>51659</v>
      </c>
      <c r="C390" s="45" t="n">
        <f aca="false">IF(Setup!$C$7="Every month",EDATE(Setup!$C$8,$A390),IF(Setup!$C$7="Twice a month",DATE(YEAR(Setup!$C$8),MONTH(Setup!$C$8)+INT(($A390+Setup!$C$41)/2),MIN(IF(MOD($A390+Setup!$C$41,2)=0,Setup!$C$39,Setup!$C$40),DAY(EOMONTH(DATE(YEAR(Setup!$C$8),MONTH(Setup!$C$8)+INT(($A390+Setup!$C$41)/2),1),0)))),Setup!$C$8+$A390*IF(Setup!$C$7="Every week",7,14)))</f>
        <v>51673</v>
      </c>
      <c r="D390" s="46"/>
      <c r="E390" s="47"/>
      <c r="F390" s="47"/>
      <c r="G390" s="47"/>
      <c r="H390" s="47"/>
      <c r="I390" s="48" t="n">
        <f aca="false">N(Setup!$C$11)+N(E390)</f>
        <v>100</v>
      </c>
      <c r="J390" s="48" t="n">
        <f aca="false">MIN(Setup!$C$37,MAX(I390,0))</f>
        <v>9.23076923076923</v>
      </c>
      <c r="K390" s="48" t="n">
        <f aca="false">MIN(MAX(N(Setup!$C$14)-L389,0),MAX(I390-J390,0))</f>
        <v>0</v>
      </c>
      <c r="L390" s="48" t="n">
        <f aca="false">L389+K390-N(G390)</f>
        <v>500</v>
      </c>
      <c r="M390" s="48" t="n">
        <f aca="false">M389+J390-N(H390)</f>
        <v>3526.15384615383</v>
      </c>
      <c r="N390" s="48" t="n">
        <f aca="false">SUM(BX390:DU390)</f>
        <v>0</v>
      </c>
      <c r="O390" s="48" t="n">
        <f aca="false">SUM(Z390:BW390)-N390</f>
        <v>65</v>
      </c>
      <c r="P390" s="48" t="n">
        <f aca="false">MAX(I390-J390-K390,0)+O390</f>
        <v>155.769230769231</v>
      </c>
      <c r="Q390" s="48" t="n">
        <f aca="false">SUM(DV390:FS390)</f>
        <v>0</v>
      </c>
      <c r="R390" s="49" t="n">
        <f aca="false">N390+J390+K390+Q390</f>
        <v>9.23076923076923</v>
      </c>
      <c r="S390" s="48" t="n">
        <f aca="false">T390-T389-N(F390)+N390+Q390</f>
        <v>0</v>
      </c>
      <c r="T390" s="49" t="n">
        <f aca="false">SUM(FT390:HQ390)</f>
        <v>0</v>
      </c>
      <c r="U390" s="44" t="str">
        <f aca="false">IF(T389&lt;0.005,"",INDEX(Helpers!$C$2:$C$51,IF(_xlfn.MINIFS($DV$6:$FS$6,DV390:FS390,"&gt;0.005")=0,V390,_xlfn.MINIFS($DV$6:$FS$6,DV390:FS390,"&gt;0.005"))))</f>
        <v/>
      </c>
      <c r="V390" s="44" t="n">
        <f aca="false">IF(_xlfn.MINIFS($FT$6:$HQ$6,FT389:HQ389,"&gt;0.005")=0,1,_xlfn.MINIFS($FT$6:$HQ$6,FT389:HQ389,"&gt;0.005"))</f>
        <v>1</v>
      </c>
      <c r="W390" s="44" t="n">
        <f aca="false">IF(AND(D390&lt;&gt;"Paid",T389&gt;0.005),1,0)</f>
        <v>0</v>
      </c>
      <c r="X390" s="48" t="n">
        <f aca="false">SUMPRODUCT(((Helpers!$G$2:$G$51*(1+(Helpers!$D$2:$D$51+0.000000001)/12)^(($B390-Setup!$C$8)/(365.25/12))-Helpers!$E$2:$E$51*((1+(Helpers!$D$2:$D$51+0.000000001)/12)^(($B390-Setup!$C$8)/(365.25/12))-1)/((Helpers!$D$2:$D$51+0.000000001)/12))&gt;0)*(Helpers!$G$2:$G$51*(1+(Helpers!$D$2:$D$51+0.000000001)/12)^(($B390-Setup!$C$8)/(365.25/12))-Helpers!$E$2:$E$51*((1+(Helpers!$D$2:$D$51+0.000000001)/12)^(($B390-Setup!$C$8)/(365.25/12))-1)/((Helpers!$D$2:$D$51+0.000000001)/12)))</f>
        <v>0</v>
      </c>
      <c r="Y390" s="48"/>
      <c r="Z390" s="48" t="n">
        <f aca="false">IF(OR(N(Z$5)=0,Z$6=""),0,Z$5*((DATE(YEAR($B390),MONTH($B390),MIN(Z$6,DAY(EOMONTH($B390,0))))&gt;=$B390)*(DATE(YEAR($B390),MONTH($B390),MIN(Z$6,DAY(EOMONTH($B390,0))))&lt;$C390)+(DATE(YEAR($B390),MONTH($B390)+1,MIN(Z$6,DAY(EOMONTH($B390,1))))&gt;=$B390)*(DATE(YEAR($B390),MONTH($B390)+1,MIN(Z$6,DAY(EOMONTH($B390,1))))&lt;$C390)))</f>
        <v>25</v>
      </c>
      <c r="AA390" s="48" t="n">
        <f aca="false">IF(OR(N(AA$5)=0,AA$6=""),0,AA$5*((DATE(YEAR($B390),MONTH($B390),MIN(AA$6,DAY(EOMONTH($B390,0))))&gt;=$B390)*(DATE(YEAR($B390),MONTH($B390),MIN(AA$6,DAY(EOMONTH($B390,0))))&lt;$C390)+(DATE(YEAR($B390),MONTH($B390)+1,MIN(AA$6,DAY(EOMONTH($B390,1))))&gt;=$B390)*(DATE(YEAR($B390),MONTH($B390)+1,MIN(AA$6,DAY(EOMONTH($B390,1))))&lt;$C390)))</f>
        <v>40</v>
      </c>
      <c r="AB390" s="48" t="n">
        <f aca="false">IF(OR(N(AB$5)=0,AB$6=""),0,AB$5*((DATE(YEAR($B390),MONTH($B390),MIN(AB$6,DAY(EOMONTH($B390,0))))&gt;=$B390)*(DATE(YEAR($B390),MONTH($B390),MIN(AB$6,DAY(EOMONTH($B390,0))))&lt;$C390)+(DATE(YEAR($B390),MONTH($B390)+1,MIN(AB$6,DAY(EOMONTH($B390,1))))&gt;=$B390)*(DATE(YEAR($B390),MONTH($B390)+1,MIN(AB$6,DAY(EOMONTH($B390,1))))&lt;$C390)))</f>
        <v>0</v>
      </c>
      <c r="AC390" s="48" t="n">
        <f aca="false">IF(OR(N(AC$5)=0,AC$6=""),0,AC$5*((DATE(YEAR($B390),MONTH($B390),MIN(AC$6,DAY(EOMONTH($B390,0))))&gt;=$B390)*(DATE(YEAR($B390),MONTH($B390),MIN(AC$6,DAY(EOMONTH($B390,0))))&lt;$C390)+(DATE(YEAR($B390),MONTH($B390)+1,MIN(AC$6,DAY(EOMONTH($B390,1))))&gt;=$B390)*(DATE(YEAR($B390),MONTH($B390)+1,MIN(AC$6,DAY(EOMONTH($B390,1))))&lt;$C390)))</f>
        <v>0</v>
      </c>
      <c r="AD390" s="48" t="n">
        <f aca="false">IF(OR(N(AD$5)=0,AD$6=""),0,AD$5*((DATE(YEAR($B390),MONTH($B390),MIN(AD$6,DAY(EOMONTH($B390,0))))&gt;=$B390)*(DATE(YEAR($B390),MONTH($B390),MIN(AD$6,DAY(EOMONTH($B390,0))))&lt;$C390)+(DATE(YEAR($B390),MONTH($B390)+1,MIN(AD$6,DAY(EOMONTH($B390,1))))&gt;=$B390)*(DATE(YEAR($B390),MONTH($B390)+1,MIN(AD$6,DAY(EOMONTH($B390,1))))&lt;$C390)))</f>
        <v>0</v>
      </c>
      <c r="AE390" s="48" t="n">
        <f aca="false">IF(OR(N(AE$5)=0,AE$6=""),0,AE$5*((DATE(YEAR($B390),MONTH($B390),MIN(AE$6,DAY(EOMONTH($B390,0))))&gt;=$B390)*(DATE(YEAR($B390),MONTH($B390),MIN(AE$6,DAY(EOMONTH($B390,0))))&lt;$C390)+(DATE(YEAR($B390),MONTH($B390)+1,MIN(AE$6,DAY(EOMONTH($B390,1))))&gt;=$B390)*(DATE(YEAR($B390),MONTH($B390)+1,MIN(AE$6,DAY(EOMONTH($B390,1))))&lt;$C390)))</f>
        <v>0</v>
      </c>
      <c r="AF390" s="48" t="n">
        <f aca="false">IF(OR(N(AF$5)=0,AF$6=""),0,AF$5*((DATE(YEAR($B390),MONTH($B390),MIN(AF$6,DAY(EOMONTH($B390,0))))&gt;=$B390)*(DATE(YEAR($B390),MONTH($B390),MIN(AF$6,DAY(EOMONTH($B390,0))))&lt;$C390)+(DATE(YEAR($B390),MONTH($B390)+1,MIN(AF$6,DAY(EOMONTH($B390,1))))&gt;=$B390)*(DATE(YEAR($B390),MONTH($B390)+1,MIN(AF$6,DAY(EOMONTH($B390,1))))&lt;$C390)))</f>
        <v>0</v>
      </c>
      <c r="AG390" s="48" t="n">
        <f aca="false">IF(OR(N(AG$5)=0,AG$6=""),0,AG$5*((DATE(YEAR($B390),MONTH($B390),MIN(AG$6,DAY(EOMONTH($B390,0))))&gt;=$B390)*(DATE(YEAR($B390),MONTH($B390),MIN(AG$6,DAY(EOMONTH($B390,0))))&lt;$C390)+(DATE(YEAR($B390),MONTH($B390)+1,MIN(AG$6,DAY(EOMONTH($B390,1))))&gt;=$B390)*(DATE(YEAR($B390),MONTH($B390)+1,MIN(AG$6,DAY(EOMONTH($B390,1))))&lt;$C390)))</f>
        <v>0</v>
      </c>
      <c r="AH390" s="48" t="n">
        <f aca="false">IF(OR(N(AH$5)=0,AH$6=""),0,AH$5*((DATE(YEAR($B390),MONTH($B390),MIN(AH$6,DAY(EOMONTH($B390,0))))&gt;=$B390)*(DATE(YEAR($B390),MONTH($B390),MIN(AH$6,DAY(EOMONTH($B390,0))))&lt;$C390)+(DATE(YEAR($B390),MONTH($B390)+1,MIN(AH$6,DAY(EOMONTH($B390,1))))&gt;=$B390)*(DATE(YEAR($B390),MONTH($B390)+1,MIN(AH$6,DAY(EOMONTH($B390,1))))&lt;$C390)))</f>
        <v>0</v>
      </c>
      <c r="AI390" s="48" t="n">
        <f aca="false">IF(OR(N(AI$5)=0,AI$6=""),0,AI$5*((DATE(YEAR($B390),MONTH($B390),MIN(AI$6,DAY(EOMONTH($B390,0))))&gt;=$B390)*(DATE(YEAR($B390),MONTH($B390),MIN(AI$6,DAY(EOMONTH($B390,0))))&lt;$C390)+(DATE(YEAR($B390),MONTH($B390)+1,MIN(AI$6,DAY(EOMONTH($B390,1))))&gt;=$B390)*(DATE(YEAR($B390),MONTH($B390)+1,MIN(AI$6,DAY(EOMONTH($B390,1))))&lt;$C390)))</f>
        <v>0</v>
      </c>
      <c r="AJ390" s="48" t="n">
        <f aca="false">IF(OR(N(AJ$5)=0,AJ$6=""),0,AJ$5*((DATE(YEAR($B390),MONTH($B390),MIN(AJ$6,DAY(EOMONTH($B390,0))))&gt;=$B390)*(DATE(YEAR($B390),MONTH($B390),MIN(AJ$6,DAY(EOMONTH($B390,0))))&lt;$C390)+(DATE(YEAR($B390),MONTH($B390)+1,MIN(AJ$6,DAY(EOMONTH($B390,1))))&gt;=$B390)*(DATE(YEAR($B390),MONTH($B390)+1,MIN(AJ$6,DAY(EOMONTH($B390,1))))&lt;$C390)))</f>
        <v>0</v>
      </c>
      <c r="AK390" s="48" t="n">
        <f aca="false">IF(OR(N(AK$5)=0,AK$6=""),0,AK$5*((DATE(YEAR($B390),MONTH($B390),MIN(AK$6,DAY(EOMONTH($B390,0))))&gt;=$B390)*(DATE(YEAR($B390),MONTH($B390),MIN(AK$6,DAY(EOMONTH($B390,0))))&lt;$C390)+(DATE(YEAR($B390),MONTH($B390)+1,MIN(AK$6,DAY(EOMONTH($B390,1))))&gt;=$B390)*(DATE(YEAR($B390),MONTH($B390)+1,MIN(AK$6,DAY(EOMONTH($B390,1))))&lt;$C390)))</f>
        <v>0</v>
      </c>
      <c r="AL390" s="48" t="n">
        <f aca="false">IF(OR(N(AL$5)=0,AL$6=""),0,AL$5*((DATE(YEAR($B390),MONTH($B390),MIN(AL$6,DAY(EOMONTH($B390,0))))&gt;=$B390)*(DATE(YEAR($B390),MONTH($B390),MIN(AL$6,DAY(EOMONTH($B390,0))))&lt;$C390)+(DATE(YEAR($B390),MONTH($B390)+1,MIN(AL$6,DAY(EOMONTH($B390,1))))&gt;=$B390)*(DATE(YEAR($B390),MONTH($B390)+1,MIN(AL$6,DAY(EOMONTH($B390,1))))&lt;$C390)))</f>
        <v>0</v>
      </c>
      <c r="AM390" s="48" t="n">
        <f aca="false">IF(OR(N(AM$5)=0,AM$6=""),0,AM$5*((DATE(YEAR($B390),MONTH($B390),MIN(AM$6,DAY(EOMONTH($B390,0))))&gt;=$B390)*(DATE(YEAR($B390),MONTH($B390),MIN(AM$6,DAY(EOMONTH($B390,0))))&lt;$C390)+(DATE(YEAR($B390),MONTH($B390)+1,MIN(AM$6,DAY(EOMONTH($B390,1))))&gt;=$B390)*(DATE(YEAR($B390),MONTH($B390)+1,MIN(AM$6,DAY(EOMONTH($B390,1))))&lt;$C390)))</f>
        <v>0</v>
      </c>
      <c r="AN390" s="48" t="n">
        <f aca="false">IF(OR(N(AN$5)=0,AN$6=""),0,AN$5*((DATE(YEAR($B390),MONTH($B390),MIN(AN$6,DAY(EOMONTH($B390,0))))&gt;=$B390)*(DATE(YEAR($B390),MONTH($B390),MIN(AN$6,DAY(EOMONTH($B390,0))))&lt;$C390)+(DATE(YEAR($B390),MONTH($B390)+1,MIN(AN$6,DAY(EOMONTH($B390,1))))&gt;=$B390)*(DATE(YEAR($B390),MONTH($B390)+1,MIN(AN$6,DAY(EOMONTH($B390,1))))&lt;$C390)))</f>
        <v>0</v>
      </c>
      <c r="AO390" s="48" t="n">
        <f aca="false">IF(OR(N(AO$5)=0,AO$6=""),0,AO$5*((DATE(YEAR($B390),MONTH($B390),MIN(AO$6,DAY(EOMONTH($B390,0))))&gt;=$B390)*(DATE(YEAR($B390),MONTH($B390),MIN(AO$6,DAY(EOMONTH($B390,0))))&lt;$C390)+(DATE(YEAR($B390),MONTH($B390)+1,MIN(AO$6,DAY(EOMONTH($B390,1))))&gt;=$B390)*(DATE(YEAR($B390),MONTH($B390)+1,MIN(AO$6,DAY(EOMONTH($B390,1))))&lt;$C390)))</f>
        <v>0</v>
      </c>
      <c r="AP390" s="48" t="n">
        <f aca="false">IF(OR(N(AP$5)=0,AP$6=""),0,AP$5*((DATE(YEAR($B390),MONTH($B390),MIN(AP$6,DAY(EOMONTH($B390,0))))&gt;=$B390)*(DATE(YEAR($B390),MONTH($B390),MIN(AP$6,DAY(EOMONTH($B390,0))))&lt;$C390)+(DATE(YEAR($B390),MONTH($B390)+1,MIN(AP$6,DAY(EOMONTH($B390,1))))&gt;=$B390)*(DATE(YEAR($B390),MONTH($B390)+1,MIN(AP$6,DAY(EOMONTH($B390,1))))&lt;$C390)))</f>
        <v>0</v>
      </c>
      <c r="AQ390" s="48" t="n">
        <f aca="false">IF(OR(N(AQ$5)=0,AQ$6=""),0,AQ$5*((DATE(YEAR($B390),MONTH($B390),MIN(AQ$6,DAY(EOMONTH($B390,0))))&gt;=$B390)*(DATE(YEAR($B390),MONTH($B390),MIN(AQ$6,DAY(EOMONTH($B390,0))))&lt;$C390)+(DATE(YEAR($B390),MONTH($B390)+1,MIN(AQ$6,DAY(EOMONTH($B390,1))))&gt;=$B390)*(DATE(YEAR($B390),MONTH($B390)+1,MIN(AQ$6,DAY(EOMONTH($B390,1))))&lt;$C390)))</f>
        <v>0</v>
      </c>
      <c r="AR390" s="48" t="n">
        <f aca="false">IF(OR(N(AR$5)=0,AR$6=""),0,AR$5*((DATE(YEAR($B390),MONTH($B390),MIN(AR$6,DAY(EOMONTH($B390,0))))&gt;=$B390)*(DATE(YEAR($B390),MONTH($B390),MIN(AR$6,DAY(EOMONTH($B390,0))))&lt;$C390)+(DATE(YEAR($B390),MONTH($B390)+1,MIN(AR$6,DAY(EOMONTH($B390,1))))&gt;=$B390)*(DATE(YEAR($B390),MONTH($B390)+1,MIN(AR$6,DAY(EOMONTH($B390,1))))&lt;$C390)))</f>
        <v>0</v>
      </c>
      <c r="AS390" s="48" t="n">
        <f aca="false">IF(OR(N(AS$5)=0,AS$6=""),0,AS$5*((DATE(YEAR($B390),MONTH($B390),MIN(AS$6,DAY(EOMONTH($B390,0))))&gt;=$B390)*(DATE(YEAR($B390),MONTH($B390),MIN(AS$6,DAY(EOMONTH($B390,0))))&lt;$C390)+(DATE(YEAR($B390),MONTH($B390)+1,MIN(AS$6,DAY(EOMONTH($B390,1))))&gt;=$B390)*(DATE(YEAR($B390),MONTH($B390)+1,MIN(AS$6,DAY(EOMONTH($B390,1))))&lt;$C390)))</f>
        <v>0</v>
      </c>
      <c r="AT390" s="48" t="n">
        <f aca="false">IF(OR(N(AT$5)=0,AT$6=""),0,AT$5*((DATE(YEAR($B390),MONTH($B390),MIN(AT$6,DAY(EOMONTH($B390,0))))&gt;=$B390)*(DATE(YEAR($B390),MONTH($B390),MIN(AT$6,DAY(EOMONTH($B390,0))))&lt;$C390)+(DATE(YEAR($B390),MONTH($B390)+1,MIN(AT$6,DAY(EOMONTH($B390,1))))&gt;=$B390)*(DATE(YEAR($B390),MONTH($B390)+1,MIN(AT$6,DAY(EOMONTH($B390,1))))&lt;$C390)))</f>
        <v>0</v>
      </c>
      <c r="AU390" s="48" t="n">
        <f aca="false">IF(OR(N(AU$5)=0,AU$6=""),0,AU$5*((DATE(YEAR($B390),MONTH($B390),MIN(AU$6,DAY(EOMONTH($B390,0))))&gt;=$B390)*(DATE(YEAR($B390),MONTH($B390),MIN(AU$6,DAY(EOMONTH($B390,0))))&lt;$C390)+(DATE(YEAR($B390),MONTH($B390)+1,MIN(AU$6,DAY(EOMONTH($B390,1))))&gt;=$B390)*(DATE(YEAR($B390),MONTH($B390)+1,MIN(AU$6,DAY(EOMONTH($B390,1))))&lt;$C390)))</f>
        <v>0</v>
      </c>
      <c r="AV390" s="48" t="n">
        <f aca="false">IF(OR(N(AV$5)=0,AV$6=""),0,AV$5*((DATE(YEAR($B390),MONTH($B390),MIN(AV$6,DAY(EOMONTH($B390,0))))&gt;=$B390)*(DATE(YEAR($B390),MONTH($B390),MIN(AV$6,DAY(EOMONTH($B390,0))))&lt;$C390)+(DATE(YEAR($B390),MONTH($B390)+1,MIN(AV$6,DAY(EOMONTH($B390,1))))&gt;=$B390)*(DATE(YEAR($B390),MONTH($B390)+1,MIN(AV$6,DAY(EOMONTH($B390,1))))&lt;$C390)))</f>
        <v>0</v>
      </c>
      <c r="AW390" s="48" t="n">
        <f aca="false">IF(OR(N(AW$5)=0,AW$6=""),0,AW$5*((DATE(YEAR($B390),MONTH($B390),MIN(AW$6,DAY(EOMONTH($B390,0))))&gt;=$B390)*(DATE(YEAR($B390),MONTH($B390),MIN(AW$6,DAY(EOMONTH($B390,0))))&lt;$C390)+(DATE(YEAR($B390),MONTH($B390)+1,MIN(AW$6,DAY(EOMONTH($B390,1))))&gt;=$B390)*(DATE(YEAR($B390),MONTH($B390)+1,MIN(AW$6,DAY(EOMONTH($B390,1))))&lt;$C390)))</f>
        <v>0</v>
      </c>
      <c r="AX390" s="48" t="n">
        <f aca="false">IF(OR(N(AX$5)=0,AX$6=""),0,AX$5*((DATE(YEAR($B390),MONTH($B390),MIN(AX$6,DAY(EOMONTH($B390,0))))&gt;=$B390)*(DATE(YEAR($B390),MONTH($B390),MIN(AX$6,DAY(EOMONTH($B390,0))))&lt;$C390)+(DATE(YEAR($B390),MONTH($B390)+1,MIN(AX$6,DAY(EOMONTH($B390,1))))&gt;=$B390)*(DATE(YEAR($B390),MONTH($B390)+1,MIN(AX$6,DAY(EOMONTH($B390,1))))&lt;$C390)))</f>
        <v>0</v>
      </c>
      <c r="AY390" s="48" t="n">
        <f aca="false">IF(OR(N(AY$5)=0,AY$6=""),0,AY$5*((DATE(YEAR($B390),MONTH($B390),MIN(AY$6,DAY(EOMONTH($B390,0))))&gt;=$B390)*(DATE(YEAR($B390),MONTH($B390),MIN(AY$6,DAY(EOMONTH($B390,0))))&lt;$C390)+(DATE(YEAR($B390),MONTH($B390)+1,MIN(AY$6,DAY(EOMONTH($B390,1))))&gt;=$B390)*(DATE(YEAR($B390),MONTH($B390)+1,MIN(AY$6,DAY(EOMONTH($B390,1))))&lt;$C390)))</f>
        <v>0</v>
      </c>
      <c r="AZ390" s="48" t="n">
        <f aca="false">IF(OR(N(AZ$5)=0,AZ$6=""),0,AZ$5*((DATE(YEAR($B390),MONTH($B390),MIN(AZ$6,DAY(EOMONTH($B390,0))))&gt;=$B390)*(DATE(YEAR($B390),MONTH($B390),MIN(AZ$6,DAY(EOMONTH($B390,0))))&lt;$C390)+(DATE(YEAR($B390),MONTH($B390)+1,MIN(AZ$6,DAY(EOMONTH($B390,1))))&gt;=$B390)*(DATE(YEAR($B390),MONTH($B390)+1,MIN(AZ$6,DAY(EOMONTH($B390,1))))&lt;$C390)))</f>
        <v>0</v>
      </c>
      <c r="BA390" s="48" t="n">
        <f aca="false">IF(OR(N(BA$5)=0,BA$6=""),0,BA$5*((DATE(YEAR($B390),MONTH($B390),MIN(BA$6,DAY(EOMONTH($B390,0))))&gt;=$B390)*(DATE(YEAR($B390),MONTH($B390),MIN(BA$6,DAY(EOMONTH($B390,0))))&lt;$C390)+(DATE(YEAR($B390),MONTH($B390)+1,MIN(BA$6,DAY(EOMONTH($B390,1))))&gt;=$B390)*(DATE(YEAR($B390),MONTH($B390)+1,MIN(BA$6,DAY(EOMONTH($B390,1))))&lt;$C390)))</f>
        <v>0</v>
      </c>
      <c r="BB390" s="48" t="n">
        <f aca="false">IF(OR(N(BB$5)=0,BB$6=""),0,BB$5*((DATE(YEAR($B390),MONTH($B390),MIN(BB$6,DAY(EOMONTH($B390,0))))&gt;=$B390)*(DATE(YEAR($B390),MONTH($B390),MIN(BB$6,DAY(EOMONTH($B390,0))))&lt;$C390)+(DATE(YEAR($B390),MONTH($B390)+1,MIN(BB$6,DAY(EOMONTH($B390,1))))&gt;=$B390)*(DATE(YEAR($B390),MONTH($B390)+1,MIN(BB$6,DAY(EOMONTH($B390,1))))&lt;$C390)))</f>
        <v>0</v>
      </c>
      <c r="BC390" s="48" t="n">
        <f aca="false">IF(OR(N(BC$5)=0,BC$6=""),0,BC$5*((DATE(YEAR($B390),MONTH($B390),MIN(BC$6,DAY(EOMONTH($B390,0))))&gt;=$B390)*(DATE(YEAR($B390),MONTH($B390),MIN(BC$6,DAY(EOMONTH($B390,0))))&lt;$C390)+(DATE(YEAR($B390),MONTH($B390)+1,MIN(BC$6,DAY(EOMONTH($B390,1))))&gt;=$B390)*(DATE(YEAR($B390),MONTH($B390)+1,MIN(BC$6,DAY(EOMONTH($B390,1))))&lt;$C390)))</f>
        <v>0</v>
      </c>
      <c r="BD390" s="48" t="n">
        <f aca="false">IF(OR(N(BD$5)=0,BD$6=""),0,BD$5*((DATE(YEAR($B390),MONTH($B390),MIN(BD$6,DAY(EOMONTH($B390,0))))&gt;=$B390)*(DATE(YEAR($B390),MONTH($B390),MIN(BD$6,DAY(EOMONTH($B390,0))))&lt;$C390)+(DATE(YEAR($B390),MONTH($B390)+1,MIN(BD$6,DAY(EOMONTH($B390,1))))&gt;=$B390)*(DATE(YEAR($B390),MONTH($B390)+1,MIN(BD$6,DAY(EOMONTH($B390,1))))&lt;$C390)))</f>
        <v>0</v>
      </c>
      <c r="BE390" s="48" t="n">
        <f aca="false">IF(OR(N(BE$5)=0,BE$6=""),0,BE$5*((DATE(YEAR($B390),MONTH($B390),MIN(BE$6,DAY(EOMONTH($B390,0))))&gt;=$B390)*(DATE(YEAR($B390),MONTH($B390),MIN(BE$6,DAY(EOMONTH($B390,0))))&lt;$C390)+(DATE(YEAR($B390),MONTH($B390)+1,MIN(BE$6,DAY(EOMONTH($B390,1))))&gt;=$B390)*(DATE(YEAR($B390),MONTH($B390)+1,MIN(BE$6,DAY(EOMONTH($B390,1))))&lt;$C390)))</f>
        <v>0</v>
      </c>
      <c r="BF390" s="48" t="n">
        <f aca="false">IF(OR(N(BF$5)=0,BF$6=""),0,BF$5*((DATE(YEAR($B390),MONTH($B390),MIN(BF$6,DAY(EOMONTH($B390,0))))&gt;=$B390)*(DATE(YEAR($B390),MONTH($B390),MIN(BF$6,DAY(EOMONTH($B390,0))))&lt;$C390)+(DATE(YEAR($B390),MONTH($B390)+1,MIN(BF$6,DAY(EOMONTH($B390,1))))&gt;=$B390)*(DATE(YEAR($B390),MONTH($B390)+1,MIN(BF$6,DAY(EOMONTH($B390,1))))&lt;$C390)))</f>
        <v>0</v>
      </c>
      <c r="BG390" s="48" t="n">
        <f aca="false">IF(OR(N(BG$5)=0,BG$6=""),0,BG$5*((DATE(YEAR($B390),MONTH($B390),MIN(BG$6,DAY(EOMONTH($B390,0))))&gt;=$B390)*(DATE(YEAR($B390),MONTH($B390),MIN(BG$6,DAY(EOMONTH($B390,0))))&lt;$C390)+(DATE(YEAR($B390),MONTH($B390)+1,MIN(BG$6,DAY(EOMONTH($B390,1))))&gt;=$B390)*(DATE(YEAR($B390),MONTH($B390)+1,MIN(BG$6,DAY(EOMONTH($B390,1))))&lt;$C390)))</f>
        <v>0</v>
      </c>
      <c r="BH390" s="48" t="n">
        <f aca="false">IF(OR(N(BH$5)=0,BH$6=""),0,BH$5*((DATE(YEAR($B390),MONTH($B390),MIN(BH$6,DAY(EOMONTH($B390,0))))&gt;=$B390)*(DATE(YEAR($B390),MONTH($B390),MIN(BH$6,DAY(EOMONTH($B390,0))))&lt;$C390)+(DATE(YEAR($B390),MONTH($B390)+1,MIN(BH$6,DAY(EOMONTH($B390,1))))&gt;=$B390)*(DATE(YEAR($B390),MONTH($B390)+1,MIN(BH$6,DAY(EOMONTH($B390,1))))&lt;$C390)))</f>
        <v>0</v>
      </c>
      <c r="BI390" s="48" t="n">
        <f aca="false">IF(OR(N(BI$5)=0,BI$6=""),0,BI$5*((DATE(YEAR($B390),MONTH($B390),MIN(BI$6,DAY(EOMONTH($B390,0))))&gt;=$B390)*(DATE(YEAR($B390),MONTH($B390),MIN(BI$6,DAY(EOMONTH($B390,0))))&lt;$C390)+(DATE(YEAR($B390),MONTH($B390)+1,MIN(BI$6,DAY(EOMONTH($B390,1))))&gt;=$B390)*(DATE(YEAR($B390),MONTH($B390)+1,MIN(BI$6,DAY(EOMONTH($B390,1))))&lt;$C390)))</f>
        <v>0</v>
      </c>
      <c r="BJ390" s="48" t="n">
        <f aca="false">IF(OR(N(BJ$5)=0,BJ$6=""),0,BJ$5*((DATE(YEAR($B390),MONTH($B390),MIN(BJ$6,DAY(EOMONTH($B390,0))))&gt;=$B390)*(DATE(YEAR($B390),MONTH($B390),MIN(BJ$6,DAY(EOMONTH($B390,0))))&lt;$C390)+(DATE(YEAR($B390),MONTH($B390)+1,MIN(BJ$6,DAY(EOMONTH($B390,1))))&gt;=$B390)*(DATE(YEAR($B390),MONTH($B390)+1,MIN(BJ$6,DAY(EOMONTH($B390,1))))&lt;$C390)))</f>
        <v>0</v>
      </c>
      <c r="BK390" s="48" t="n">
        <f aca="false">IF(OR(N(BK$5)=0,BK$6=""),0,BK$5*((DATE(YEAR($B390),MONTH($B390),MIN(BK$6,DAY(EOMONTH($B390,0))))&gt;=$B390)*(DATE(YEAR($B390),MONTH($B390),MIN(BK$6,DAY(EOMONTH($B390,0))))&lt;$C390)+(DATE(YEAR($B390),MONTH($B390)+1,MIN(BK$6,DAY(EOMONTH($B390,1))))&gt;=$B390)*(DATE(YEAR($B390),MONTH($B390)+1,MIN(BK$6,DAY(EOMONTH($B390,1))))&lt;$C390)))</f>
        <v>0</v>
      </c>
      <c r="BL390" s="48" t="n">
        <f aca="false">IF(OR(N(BL$5)=0,BL$6=""),0,BL$5*((DATE(YEAR($B390),MONTH($B390),MIN(BL$6,DAY(EOMONTH($B390,0))))&gt;=$B390)*(DATE(YEAR($B390),MONTH($B390),MIN(BL$6,DAY(EOMONTH($B390,0))))&lt;$C390)+(DATE(YEAR($B390),MONTH($B390)+1,MIN(BL$6,DAY(EOMONTH($B390,1))))&gt;=$B390)*(DATE(YEAR($B390),MONTH($B390)+1,MIN(BL$6,DAY(EOMONTH($B390,1))))&lt;$C390)))</f>
        <v>0</v>
      </c>
      <c r="BM390" s="48" t="n">
        <f aca="false">IF(OR(N(BM$5)=0,BM$6=""),0,BM$5*((DATE(YEAR($B390),MONTH($B390),MIN(BM$6,DAY(EOMONTH($B390,0))))&gt;=$B390)*(DATE(YEAR($B390),MONTH($B390),MIN(BM$6,DAY(EOMONTH($B390,0))))&lt;$C390)+(DATE(YEAR($B390),MONTH($B390)+1,MIN(BM$6,DAY(EOMONTH($B390,1))))&gt;=$B390)*(DATE(YEAR($B390),MONTH($B390)+1,MIN(BM$6,DAY(EOMONTH($B390,1))))&lt;$C390)))</f>
        <v>0</v>
      </c>
      <c r="BN390" s="48" t="n">
        <f aca="false">IF(OR(N(BN$5)=0,BN$6=""),0,BN$5*((DATE(YEAR($B390),MONTH($B390),MIN(BN$6,DAY(EOMONTH($B390,0))))&gt;=$B390)*(DATE(YEAR($B390),MONTH($B390),MIN(BN$6,DAY(EOMONTH($B390,0))))&lt;$C390)+(DATE(YEAR($B390),MONTH($B390)+1,MIN(BN$6,DAY(EOMONTH($B390,1))))&gt;=$B390)*(DATE(YEAR($B390),MONTH($B390)+1,MIN(BN$6,DAY(EOMONTH($B390,1))))&lt;$C390)))</f>
        <v>0</v>
      </c>
      <c r="BO390" s="48" t="n">
        <f aca="false">IF(OR(N(BO$5)=0,BO$6=""),0,BO$5*((DATE(YEAR($B390),MONTH($B390),MIN(BO$6,DAY(EOMONTH($B390,0))))&gt;=$B390)*(DATE(YEAR($B390),MONTH($B390),MIN(BO$6,DAY(EOMONTH($B390,0))))&lt;$C390)+(DATE(YEAR($B390),MONTH($B390)+1,MIN(BO$6,DAY(EOMONTH($B390,1))))&gt;=$B390)*(DATE(YEAR($B390),MONTH($B390)+1,MIN(BO$6,DAY(EOMONTH($B390,1))))&lt;$C390)))</f>
        <v>0</v>
      </c>
      <c r="BP390" s="48" t="n">
        <f aca="false">IF(OR(N(BP$5)=0,BP$6=""),0,BP$5*((DATE(YEAR($B390),MONTH($B390),MIN(BP$6,DAY(EOMONTH($B390,0))))&gt;=$B390)*(DATE(YEAR($B390),MONTH($B390),MIN(BP$6,DAY(EOMONTH($B390,0))))&lt;$C390)+(DATE(YEAR($B390),MONTH($B390)+1,MIN(BP$6,DAY(EOMONTH($B390,1))))&gt;=$B390)*(DATE(YEAR($B390),MONTH($B390)+1,MIN(BP$6,DAY(EOMONTH($B390,1))))&lt;$C390)))</f>
        <v>0</v>
      </c>
      <c r="BQ390" s="48" t="n">
        <f aca="false">IF(OR(N(BQ$5)=0,BQ$6=""),0,BQ$5*((DATE(YEAR($B390),MONTH($B390),MIN(BQ$6,DAY(EOMONTH($B390,0))))&gt;=$B390)*(DATE(YEAR($B390),MONTH($B390),MIN(BQ$6,DAY(EOMONTH($B390,0))))&lt;$C390)+(DATE(YEAR($B390),MONTH($B390)+1,MIN(BQ$6,DAY(EOMONTH($B390,1))))&gt;=$B390)*(DATE(YEAR($B390),MONTH($B390)+1,MIN(BQ$6,DAY(EOMONTH($B390,1))))&lt;$C390)))</f>
        <v>0</v>
      </c>
      <c r="BR390" s="48" t="n">
        <f aca="false">IF(OR(N(BR$5)=0,BR$6=""),0,BR$5*((DATE(YEAR($B390),MONTH($B390),MIN(BR$6,DAY(EOMONTH($B390,0))))&gt;=$B390)*(DATE(YEAR($B390),MONTH($B390),MIN(BR$6,DAY(EOMONTH($B390,0))))&lt;$C390)+(DATE(YEAR($B390),MONTH($B390)+1,MIN(BR$6,DAY(EOMONTH($B390,1))))&gt;=$B390)*(DATE(YEAR($B390),MONTH($B390)+1,MIN(BR$6,DAY(EOMONTH($B390,1))))&lt;$C390)))</f>
        <v>0</v>
      </c>
      <c r="BS390" s="48" t="n">
        <f aca="false">IF(OR(N(BS$5)=0,BS$6=""),0,BS$5*((DATE(YEAR($B390),MONTH($B390),MIN(BS$6,DAY(EOMONTH($B390,0))))&gt;=$B390)*(DATE(YEAR($B390),MONTH($B390),MIN(BS$6,DAY(EOMONTH($B390,0))))&lt;$C390)+(DATE(YEAR($B390),MONTH($B390)+1,MIN(BS$6,DAY(EOMONTH($B390,1))))&gt;=$B390)*(DATE(YEAR($B390),MONTH($B390)+1,MIN(BS$6,DAY(EOMONTH($B390,1))))&lt;$C390)))</f>
        <v>0</v>
      </c>
      <c r="BT390" s="48" t="n">
        <f aca="false">IF(OR(N(BT$5)=0,BT$6=""),0,BT$5*((DATE(YEAR($B390),MONTH($B390),MIN(BT$6,DAY(EOMONTH($B390,0))))&gt;=$B390)*(DATE(YEAR($B390),MONTH($B390),MIN(BT$6,DAY(EOMONTH($B390,0))))&lt;$C390)+(DATE(YEAR($B390),MONTH($B390)+1,MIN(BT$6,DAY(EOMONTH($B390,1))))&gt;=$B390)*(DATE(YEAR($B390),MONTH($B390)+1,MIN(BT$6,DAY(EOMONTH($B390,1))))&lt;$C390)))</f>
        <v>0</v>
      </c>
      <c r="BU390" s="48" t="n">
        <f aca="false">IF(OR(N(BU$5)=0,BU$6=""),0,BU$5*((DATE(YEAR($B390),MONTH($B390),MIN(BU$6,DAY(EOMONTH($B390,0))))&gt;=$B390)*(DATE(YEAR($B390),MONTH($B390),MIN(BU$6,DAY(EOMONTH($B390,0))))&lt;$C390)+(DATE(YEAR($B390),MONTH($B390)+1,MIN(BU$6,DAY(EOMONTH($B390,1))))&gt;=$B390)*(DATE(YEAR($B390),MONTH($B390)+1,MIN(BU$6,DAY(EOMONTH($B390,1))))&lt;$C390)))</f>
        <v>0</v>
      </c>
      <c r="BV390" s="48" t="n">
        <f aca="false">IF(OR(N(BV$5)=0,BV$6=""),0,BV$5*((DATE(YEAR($B390),MONTH($B390),MIN(BV$6,DAY(EOMONTH($B390,0))))&gt;=$B390)*(DATE(YEAR($B390),MONTH($B390),MIN(BV$6,DAY(EOMONTH($B390,0))))&lt;$C390)+(DATE(YEAR($B390),MONTH($B390)+1,MIN(BV$6,DAY(EOMONTH($B390,1))))&gt;=$B390)*(DATE(YEAR($B390),MONTH($B390)+1,MIN(BV$6,DAY(EOMONTH($B390,1))))&lt;$C390)))</f>
        <v>0</v>
      </c>
      <c r="BW390" s="48" t="n">
        <f aca="false">IF(OR(N(BW$5)=0,BW$6=""),0,BW$5*((DATE(YEAR($B390),MONTH($B390),MIN(BW$6,DAY(EOMONTH($B390,0))))&gt;=$B390)*(DATE(YEAR($B390),MONTH($B390),MIN(BW$6,DAY(EOMONTH($B390,0))))&lt;$C390)+(DATE(YEAR($B390),MONTH($B390)+1,MIN(BW$6,DAY(EOMONTH($B390,1))))&gt;=$B390)*(DATE(YEAR($B390),MONTH($B390)+1,MIN(BW$6,DAY(EOMONTH($B390,1))))&lt;$C390)))</f>
        <v>0</v>
      </c>
      <c r="BX390" s="48" t="n">
        <f aca="false">MIN(Z390,(FT389*(1+FT$5/Setup!$C$36)+IF($V390=1,N($F390),0)))</f>
        <v>0</v>
      </c>
      <c r="BY390" s="48" t="n">
        <f aca="false">MIN(AA390,(FU389*(1+FU$5/Setup!$C$36)+IF($V390=2,N($F390),0)))</f>
        <v>0</v>
      </c>
      <c r="BZ390" s="48" t="n">
        <f aca="false">MIN(AB390,(FV389*(1+FV$5/Setup!$C$36)+IF($V390=3,N($F390),0)))</f>
        <v>0</v>
      </c>
      <c r="CA390" s="48" t="n">
        <f aca="false">MIN(AC390,(FW389*(1+FW$5/Setup!$C$36)+IF($V390=4,N($F390),0)))</f>
        <v>0</v>
      </c>
      <c r="CB390" s="48" t="n">
        <f aca="false">MIN(AD390,(FX389*(1+FX$5/Setup!$C$36)+IF($V390=5,N($F390),0)))</f>
        <v>0</v>
      </c>
      <c r="CC390" s="48" t="n">
        <f aca="false">MIN(AE390,(FY389*(1+FY$5/Setup!$C$36)+IF($V390=6,N($F390),0)))</f>
        <v>0</v>
      </c>
      <c r="CD390" s="48" t="n">
        <f aca="false">MIN(AF390,(FZ389*(1+FZ$5/Setup!$C$36)+IF($V390=7,N($F390),0)))</f>
        <v>0</v>
      </c>
      <c r="CE390" s="48" t="n">
        <f aca="false">MIN(AG390,(GA389*(1+GA$5/Setup!$C$36)+IF($V390=8,N($F390),0)))</f>
        <v>0</v>
      </c>
      <c r="CF390" s="48" t="n">
        <f aca="false">MIN(AH390,(GB389*(1+GB$5/Setup!$C$36)+IF($V390=9,N($F390),0)))</f>
        <v>0</v>
      </c>
      <c r="CG390" s="48" t="n">
        <f aca="false">MIN(AI390,(GC389*(1+GC$5/Setup!$C$36)+IF($V390=10,N($F390),0)))</f>
        <v>0</v>
      </c>
      <c r="CH390" s="48" t="n">
        <f aca="false">MIN(AJ390,(GD389*(1+GD$5/Setup!$C$36)+IF($V390=11,N($F390),0)))</f>
        <v>0</v>
      </c>
      <c r="CI390" s="48" t="n">
        <f aca="false">MIN(AK390,(GE389*(1+GE$5/Setup!$C$36)+IF($V390=12,N($F390),0)))</f>
        <v>0</v>
      </c>
      <c r="CJ390" s="48" t="n">
        <f aca="false">MIN(AL390,(GF389*(1+GF$5/Setup!$C$36)+IF($V390=13,N($F390),0)))</f>
        <v>0</v>
      </c>
      <c r="CK390" s="48" t="n">
        <f aca="false">MIN(AM390,(GG389*(1+GG$5/Setup!$C$36)+IF($V390=14,N($F390),0)))</f>
        <v>0</v>
      </c>
      <c r="CL390" s="48" t="n">
        <f aca="false">MIN(AN390,(GH389*(1+GH$5/Setup!$C$36)+IF($V390=15,N($F390),0)))</f>
        <v>0</v>
      </c>
      <c r="CM390" s="48" t="n">
        <f aca="false">MIN(AO390,(GI389*(1+GI$5/Setup!$C$36)+IF($V390=16,N($F390),0)))</f>
        <v>0</v>
      </c>
      <c r="CN390" s="48" t="n">
        <f aca="false">MIN(AP390,(GJ389*(1+GJ$5/Setup!$C$36)+IF($V390=17,N($F390),0)))</f>
        <v>0</v>
      </c>
      <c r="CO390" s="48" t="n">
        <f aca="false">MIN(AQ390,(GK389*(1+GK$5/Setup!$C$36)+IF($V390=18,N($F390),0)))</f>
        <v>0</v>
      </c>
      <c r="CP390" s="48" t="n">
        <f aca="false">MIN(AR390,(GL389*(1+GL$5/Setup!$C$36)+IF($V390=19,N($F390),0)))</f>
        <v>0</v>
      </c>
      <c r="CQ390" s="48" t="n">
        <f aca="false">MIN(AS390,(GM389*(1+GM$5/Setup!$C$36)+IF($V390=20,N($F390),0)))</f>
        <v>0</v>
      </c>
      <c r="CR390" s="48" t="n">
        <f aca="false">MIN(AT390,(GN389*(1+GN$5/Setup!$C$36)+IF($V390=21,N($F390),0)))</f>
        <v>0</v>
      </c>
      <c r="CS390" s="48" t="n">
        <f aca="false">MIN(AU390,(GO389*(1+GO$5/Setup!$C$36)+IF($V390=22,N($F390),0)))</f>
        <v>0</v>
      </c>
      <c r="CT390" s="48" t="n">
        <f aca="false">MIN(AV390,(GP389*(1+GP$5/Setup!$C$36)+IF($V390=23,N($F390),0)))</f>
        <v>0</v>
      </c>
      <c r="CU390" s="48" t="n">
        <f aca="false">MIN(AW390,(GQ389*(1+GQ$5/Setup!$C$36)+IF($V390=24,N($F390),0)))</f>
        <v>0</v>
      </c>
      <c r="CV390" s="48" t="n">
        <f aca="false">MIN(AX390,(GR389*(1+GR$5/Setup!$C$36)+IF($V390=25,N($F390),0)))</f>
        <v>0</v>
      </c>
      <c r="CW390" s="48" t="n">
        <f aca="false">MIN(AY390,(GS389*(1+GS$5/Setup!$C$36)+IF($V390=26,N($F390),0)))</f>
        <v>0</v>
      </c>
      <c r="CX390" s="48" t="n">
        <f aca="false">MIN(AZ390,(GT389*(1+GT$5/Setup!$C$36)+IF($V390=27,N($F390),0)))</f>
        <v>0</v>
      </c>
      <c r="CY390" s="48" t="n">
        <f aca="false">MIN(BA390,(GU389*(1+GU$5/Setup!$C$36)+IF($V390=28,N($F390),0)))</f>
        <v>0</v>
      </c>
      <c r="CZ390" s="48" t="n">
        <f aca="false">MIN(BB390,(GV389*(1+GV$5/Setup!$C$36)+IF($V390=29,N($F390),0)))</f>
        <v>0</v>
      </c>
      <c r="DA390" s="48" t="n">
        <f aca="false">MIN(BC390,(GW389*(1+GW$5/Setup!$C$36)+IF($V390=30,N($F390),0)))</f>
        <v>0</v>
      </c>
      <c r="DB390" s="48" t="n">
        <f aca="false">MIN(BD390,(GX389*(1+GX$5/Setup!$C$36)+IF($V390=31,N($F390),0)))</f>
        <v>0</v>
      </c>
      <c r="DC390" s="48" t="n">
        <f aca="false">MIN(BE390,(GY389*(1+GY$5/Setup!$C$36)+IF($V390=32,N($F390),0)))</f>
        <v>0</v>
      </c>
      <c r="DD390" s="48" t="n">
        <f aca="false">MIN(BF390,(GZ389*(1+GZ$5/Setup!$C$36)+IF($V390=33,N($F390),0)))</f>
        <v>0</v>
      </c>
      <c r="DE390" s="48" t="n">
        <f aca="false">MIN(BG390,(HA389*(1+HA$5/Setup!$C$36)+IF($V390=34,N($F390),0)))</f>
        <v>0</v>
      </c>
      <c r="DF390" s="48" t="n">
        <f aca="false">MIN(BH390,(HB389*(1+HB$5/Setup!$C$36)+IF($V390=35,N($F390),0)))</f>
        <v>0</v>
      </c>
      <c r="DG390" s="48" t="n">
        <f aca="false">MIN(BI390,(HC389*(1+HC$5/Setup!$C$36)+IF($V390=36,N($F390),0)))</f>
        <v>0</v>
      </c>
      <c r="DH390" s="48" t="n">
        <f aca="false">MIN(BJ390,(HD389*(1+HD$5/Setup!$C$36)+IF($V390=37,N($F390),0)))</f>
        <v>0</v>
      </c>
      <c r="DI390" s="48" t="n">
        <f aca="false">MIN(BK390,(HE389*(1+HE$5/Setup!$C$36)+IF($V390=38,N($F390),0)))</f>
        <v>0</v>
      </c>
      <c r="DJ390" s="48" t="n">
        <f aca="false">MIN(BL390,(HF389*(1+HF$5/Setup!$C$36)+IF($V390=39,N($F390),0)))</f>
        <v>0</v>
      </c>
      <c r="DK390" s="48" t="n">
        <f aca="false">MIN(BM390,(HG389*(1+HG$5/Setup!$C$36)+IF($V390=40,N($F390),0)))</f>
        <v>0</v>
      </c>
      <c r="DL390" s="48" t="n">
        <f aca="false">MIN(BN390,(HH389*(1+HH$5/Setup!$C$36)+IF($V390=41,N($F390),0)))</f>
        <v>0</v>
      </c>
      <c r="DM390" s="48" t="n">
        <f aca="false">MIN(BO390,(HI389*(1+HI$5/Setup!$C$36)+IF($V390=42,N($F390),0)))</f>
        <v>0</v>
      </c>
      <c r="DN390" s="48" t="n">
        <f aca="false">MIN(BP390,(HJ389*(1+HJ$5/Setup!$C$36)+IF($V390=43,N($F390),0)))</f>
        <v>0</v>
      </c>
      <c r="DO390" s="48" t="n">
        <f aca="false">MIN(BQ390,(HK389*(1+HK$5/Setup!$C$36)+IF($V390=44,N($F390),0)))</f>
        <v>0</v>
      </c>
      <c r="DP390" s="48" t="n">
        <f aca="false">MIN(BR390,(HL389*(1+HL$5/Setup!$C$36)+IF($V390=45,N($F390),0)))</f>
        <v>0</v>
      </c>
      <c r="DQ390" s="48" t="n">
        <f aca="false">MIN(BS390,(HM389*(1+HM$5/Setup!$C$36)+IF($V390=46,N($F390),0)))</f>
        <v>0</v>
      </c>
      <c r="DR390" s="48" t="n">
        <f aca="false">MIN(BT390,(HN389*(1+HN$5/Setup!$C$36)+IF($V390=47,N($F390),0)))</f>
        <v>0</v>
      </c>
      <c r="DS390" s="48" t="n">
        <f aca="false">MIN(BU390,(HO389*(1+HO$5/Setup!$C$36)+IF($V390=48,N($F390),0)))</f>
        <v>0</v>
      </c>
      <c r="DT390" s="48" t="n">
        <f aca="false">MIN(BV390,(HP389*(1+HP$5/Setup!$C$36)+IF($V390=49,N($F390),0)))</f>
        <v>0</v>
      </c>
      <c r="DU390" s="48" t="n">
        <f aca="false">MIN(BW390,(HQ389*(1+HQ$5/Setup!$C$36)+IF($V390=50,N($F390),0)))</f>
        <v>0</v>
      </c>
      <c r="DV390" s="48" t="n">
        <f aca="false">MIN(MAX((FT389*(1+FT$5/Setup!$C$36)+IF($V390=1,N($F390),0))-BX390,0),MAX($P390-0,0))</f>
        <v>0</v>
      </c>
      <c r="DW390" s="48" t="n">
        <f aca="false">MIN(MAX((FU389*(1+FU$5/Setup!$C$36)+IF($V390=2,N($F390),0))-BY390,0),MAX($P390-SUM(DV390:DV390),0))</f>
        <v>0</v>
      </c>
      <c r="DX390" s="48" t="n">
        <f aca="false">MIN(MAX((FV389*(1+FV$5/Setup!$C$36)+IF($V390=3,N($F390),0))-BZ390,0),MAX($P390-SUM(DV390:DW390),0))</f>
        <v>0</v>
      </c>
      <c r="DY390" s="48" t="n">
        <f aca="false">MIN(MAX((FW389*(1+FW$5/Setup!$C$36)+IF($V390=4,N($F390),0))-CA390,0),MAX($P390-SUM(DV390:DX390),0))</f>
        <v>0</v>
      </c>
      <c r="DZ390" s="48" t="n">
        <f aca="false">MIN(MAX((FX389*(1+FX$5/Setup!$C$36)+IF($V390=5,N($F390),0))-CB390,0),MAX($P390-SUM(DV390:DY390),0))</f>
        <v>0</v>
      </c>
      <c r="EA390" s="48" t="n">
        <f aca="false">MIN(MAX((FY389*(1+FY$5/Setup!$C$36)+IF($V390=6,N($F390),0))-CC390,0),MAX($P390-SUM(DV390:DZ390),0))</f>
        <v>0</v>
      </c>
      <c r="EB390" s="48" t="n">
        <f aca="false">MIN(MAX((FZ389*(1+FZ$5/Setup!$C$36)+IF($V390=7,N($F390),0))-CD390,0),MAX($P390-SUM(DV390:EA390),0))</f>
        <v>0</v>
      </c>
      <c r="EC390" s="48" t="n">
        <f aca="false">MIN(MAX((GA389*(1+GA$5/Setup!$C$36)+IF($V390=8,N($F390),0))-CE390,0),MAX($P390-SUM(DV390:EB390),0))</f>
        <v>0</v>
      </c>
      <c r="ED390" s="48" t="n">
        <f aca="false">MIN(MAX((GB389*(1+GB$5/Setup!$C$36)+IF($V390=9,N($F390),0))-CF390,0),MAX($P390-SUM(DV390:EC390),0))</f>
        <v>0</v>
      </c>
      <c r="EE390" s="48" t="n">
        <f aca="false">MIN(MAX((GC389*(1+GC$5/Setup!$C$36)+IF($V390=10,N($F390),0))-CG390,0),MAX($P390-SUM(DV390:ED390),0))</f>
        <v>0</v>
      </c>
      <c r="EF390" s="48" t="n">
        <f aca="false">MIN(MAX((GD389*(1+GD$5/Setup!$C$36)+IF($V390=11,N($F390),0))-CH390,0),MAX($P390-SUM(DV390:EE390),0))</f>
        <v>0</v>
      </c>
      <c r="EG390" s="48" t="n">
        <f aca="false">MIN(MAX((GE389*(1+GE$5/Setup!$C$36)+IF($V390=12,N($F390),0))-CI390,0),MAX($P390-SUM(DV390:EF390),0))</f>
        <v>0</v>
      </c>
      <c r="EH390" s="48" t="n">
        <f aca="false">MIN(MAX((GF389*(1+GF$5/Setup!$C$36)+IF($V390=13,N($F390),0))-CJ390,0),MAX($P390-SUM(DV390:EG390),0))</f>
        <v>0</v>
      </c>
      <c r="EI390" s="48" t="n">
        <f aca="false">MIN(MAX((GG389*(1+GG$5/Setup!$C$36)+IF($V390=14,N($F390),0))-CK390,0),MAX($P390-SUM(DV390:EH390),0))</f>
        <v>0</v>
      </c>
      <c r="EJ390" s="48" t="n">
        <f aca="false">MIN(MAX((GH389*(1+GH$5/Setup!$C$36)+IF($V390=15,N($F390),0))-CL390,0),MAX($P390-SUM(DV390:EI390),0))</f>
        <v>0</v>
      </c>
      <c r="EK390" s="48" t="n">
        <f aca="false">MIN(MAX((GI389*(1+GI$5/Setup!$C$36)+IF($V390=16,N($F390),0))-CM390,0),MAX($P390-SUM(DV390:EJ390),0))</f>
        <v>0</v>
      </c>
      <c r="EL390" s="48" t="n">
        <f aca="false">MIN(MAX((GJ389*(1+GJ$5/Setup!$C$36)+IF($V390=17,N($F390),0))-CN390,0),MAX($P390-SUM(DV390:EK390),0))</f>
        <v>0</v>
      </c>
      <c r="EM390" s="48" t="n">
        <f aca="false">MIN(MAX((GK389*(1+GK$5/Setup!$C$36)+IF($V390=18,N($F390),0))-CO390,0),MAX($P390-SUM(DV390:EL390),0))</f>
        <v>0</v>
      </c>
      <c r="EN390" s="48" t="n">
        <f aca="false">MIN(MAX((GL389*(1+GL$5/Setup!$C$36)+IF($V390=19,N($F390),0))-CP390,0),MAX($P390-SUM(DV390:EM390),0))</f>
        <v>0</v>
      </c>
      <c r="EO390" s="48" t="n">
        <f aca="false">MIN(MAX((GM389*(1+GM$5/Setup!$C$36)+IF($V390=20,N($F390),0))-CQ390,0),MAX($P390-SUM(DV390:EN390),0))</f>
        <v>0</v>
      </c>
      <c r="EP390" s="48" t="n">
        <f aca="false">MIN(MAX((GN389*(1+GN$5/Setup!$C$36)+IF($V390=21,N($F390),0))-CR390,0),MAX($P390-SUM(DV390:EO390),0))</f>
        <v>0</v>
      </c>
      <c r="EQ390" s="48" t="n">
        <f aca="false">MIN(MAX((GO389*(1+GO$5/Setup!$C$36)+IF($V390=22,N($F390),0))-CS390,0),MAX($P390-SUM(DV390:EP390),0))</f>
        <v>0</v>
      </c>
      <c r="ER390" s="48" t="n">
        <f aca="false">MIN(MAX((GP389*(1+GP$5/Setup!$C$36)+IF($V390=23,N($F390),0))-CT390,0),MAX($P390-SUM(DV390:EQ390),0))</f>
        <v>0</v>
      </c>
      <c r="ES390" s="48" t="n">
        <f aca="false">MIN(MAX((GQ389*(1+GQ$5/Setup!$C$36)+IF($V390=24,N($F390),0))-CU390,0),MAX($P390-SUM(DV390:ER390),0))</f>
        <v>0</v>
      </c>
      <c r="ET390" s="48" t="n">
        <f aca="false">MIN(MAX((GR389*(1+GR$5/Setup!$C$36)+IF($V390=25,N($F390),0))-CV390,0),MAX($P390-SUM(DV390:ES390),0))</f>
        <v>0</v>
      </c>
      <c r="EU390" s="48" t="n">
        <f aca="false">MIN(MAX((GS389*(1+GS$5/Setup!$C$36)+IF($V390=26,N($F390),0))-CW390,0),MAX($P390-SUM(DV390:ET390),0))</f>
        <v>0</v>
      </c>
      <c r="EV390" s="48" t="n">
        <f aca="false">MIN(MAX((GT389*(1+GT$5/Setup!$C$36)+IF($V390=27,N($F390),0))-CX390,0),MAX($P390-SUM(DV390:EU390),0))</f>
        <v>0</v>
      </c>
      <c r="EW390" s="48" t="n">
        <f aca="false">MIN(MAX((GU389*(1+GU$5/Setup!$C$36)+IF($V390=28,N($F390),0))-CY390,0),MAX($P390-SUM(DV390:EV390),0))</f>
        <v>0</v>
      </c>
      <c r="EX390" s="48" t="n">
        <f aca="false">MIN(MAX((GV389*(1+GV$5/Setup!$C$36)+IF($V390=29,N($F390),0))-CZ390,0),MAX($P390-SUM(DV390:EW390),0))</f>
        <v>0</v>
      </c>
      <c r="EY390" s="48" t="n">
        <f aca="false">MIN(MAX((GW389*(1+GW$5/Setup!$C$36)+IF($V390=30,N($F390),0))-DA390,0),MAX($P390-SUM(DV390:EX390),0))</f>
        <v>0</v>
      </c>
      <c r="EZ390" s="48" t="n">
        <f aca="false">MIN(MAX((GX389*(1+GX$5/Setup!$C$36)+IF($V390=31,N($F390),0))-DB390,0),MAX($P390-SUM(DV390:EY390),0))</f>
        <v>0</v>
      </c>
      <c r="FA390" s="48" t="n">
        <f aca="false">MIN(MAX((GY389*(1+GY$5/Setup!$C$36)+IF($V390=32,N($F390),0))-DC390,0),MAX($P390-SUM(DV390:EZ390),0))</f>
        <v>0</v>
      </c>
      <c r="FB390" s="48" t="n">
        <f aca="false">MIN(MAX((GZ389*(1+GZ$5/Setup!$C$36)+IF($V390=33,N($F390),0))-DD390,0),MAX($P390-SUM(DV390:FA390),0))</f>
        <v>0</v>
      </c>
      <c r="FC390" s="48" t="n">
        <f aca="false">MIN(MAX((HA389*(1+HA$5/Setup!$C$36)+IF($V390=34,N($F390),0))-DE390,0),MAX($P390-SUM(DV390:FB390),0))</f>
        <v>0</v>
      </c>
      <c r="FD390" s="48" t="n">
        <f aca="false">MIN(MAX((HB389*(1+HB$5/Setup!$C$36)+IF($V390=35,N($F390),0))-DF390,0),MAX($P390-SUM(DV390:FC390),0))</f>
        <v>0</v>
      </c>
      <c r="FE390" s="48" t="n">
        <f aca="false">MIN(MAX((HC389*(1+HC$5/Setup!$C$36)+IF($V390=36,N($F390),0))-DG390,0),MAX($P390-SUM(DV390:FD390),0))</f>
        <v>0</v>
      </c>
      <c r="FF390" s="48" t="n">
        <f aca="false">MIN(MAX((HD389*(1+HD$5/Setup!$C$36)+IF($V390=37,N($F390),0))-DH390,0),MAX($P390-SUM(DV390:FE390),0))</f>
        <v>0</v>
      </c>
      <c r="FG390" s="48" t="n">
        <f aca="false">MIN(MAX((HE389*(1+HE$5/Setup!$C$36)+IF($V390=38,N($F390),0))-DI390,0),MAX($P390-SUM(DV390:FF390),0))</f>
        <v>0</v>
      </c>
      <c r="FH390" s="48" t="n">
        <f aca="false">MIN(MAX((HF389*(1+HF$5/Setup!$C$36)+IF($V390=39,N($F390),0))-DJ390,0),MAX($P390-SUM(DV390:FG390),0))</f>
        <v>0</v>
      </c>
      <c r="FI390" s="48" t="n">
        <f aca="false">MIN(MAX((HG389*(1+HG$5/Setup!$C$36)+IF($V390=40,N($F390),0))-DK390,0),MAX($P390-SUM(DV390:FH390),0))</f>
        <v>0</v>
      </c>
      <c r="FJ390" s="48" t="n">
        <f aca="false">MIN(MAX((HH389*(1+HH$5/Setup!$C$36)+IF($V390=41,N($F390),0))-DL390,0),MAX($P390-SUM(DV390:FI390),0))</f>
        <v>0</v>
      </c>
      <c r="FK390" s="48" t="n">
        <f aca="false">MIN(MAX((HI389*(1+HI$5/Setup!$C$36)+IF($V390=42,N($F390),0))-DM390,0),MAX($P390-SUM(DV390:FJ390),0))</f>
        <v>0</v>
      </c>
      <c r="FL390" s="48" t="n">
        <f aca="false">MIN(MAX((HJ389*(1+HJ$5/Setup!$C$36)+IF($V390=43,N($F390),0))-DN390,0),MAX($P390-SUM(DV390:FK390),0))</f>
        <v>0</v>
      </c>
      <c r="FM390" s="48" t="n">
        <f aca="false">MIN(MAX((HK389*(1+HK$5/Setup!$C$36)+IF($V390=44,N($F390),0))-DO390,0),MAX($P390-SUM(DV390:FL390),0))</f>
        <v>0</v>
      </c>
      <c r="FN390" s="48" t="n">
        <f aca="false">MIN(MAX((HL389*(1+HL$5/Setup!$C$36)+IF($V390=45,N($F390),0))-DP390,0),MAX($P390-SUM(DV390:FM390),0))</f>
        <v>0</v>
      </c>
      <c r="FO390" s="48" t="n">
        <f aca="false">MIN(MAX((HM389*(1+HM$5/Setup!$C$36)+IF($V390=46,N($F390),0))-DQ390,0),MAX($P390-SUM(DV390:FN390),0))</f>
        <v>0</v>
      </c>
      <c r="FP390" s="48" t="n">
        <f aca="false">MIN(MAX((HN389*(1+HN$5/Setup!$C$36)+IF($V390=47,N($F390),0))-DR390,0),MAX($P390-SUM(DV390:FO390),0))</f>
        <v>0</v>
      </c>
      <c r="FQ390" s="48" t="n">
        <f aca="false">MIN(MAX((HO389*(1+HO$5/Setup!$C$36)+IF($V390=48,N($F390),0))-DS390,0),MAX($P390-SUM(DV390:FP390),0))</f>
        <v>0</v>
      </c>
      <c r="FR390" s="48" t="n">
        <f aca="false">MIN(MAX((HP389*(1+HP$5/Setup!$C$36)+IF($V390=49,N($F390),0))-DT390,0),MAX($P390-SUM(DV390:FQ390),0))</f>
        <v>0</v>
      </c>
      <c r="FS390" s="48" t="n">
        <f aca="false">MIN(MAX((HQ389*(1+HQ$5/Setup!$C$36)+IF($V390=50,N($F390),0))-DU390,0),MAX($P390-SUM(DV390:FR390),0))</f>
        <v>0</v>
      </c>
      <c r="FT390" s="48" t="n">
        <f aca="false">IF((FT389*(1+FT$5/Setup!$C$36)+IF($V390=1,N($F390),0))-BX390-DV390&lt;0.005,0,(FT389*(1+FT$5/Setup!$C$36)+IF($V390=1,N($F390),0))-BX390-DV390)</f>
        <v>0</v>
      </c>
      <c r="FU390" s="48" t="n">
        <f aca="false">IF((FU389*(1+FU$5/Setup!$C$36)+IF($V390=2,N($F390),0))-BY390-DW390&lt;0.005,0,(FU389*(1+FU$5/Setup!$C$36)+IF($V390=2,N($F390),0))-BY390-DW390)</f>
        <v>0</v>
      </c>
      <c r="FV390" s="48" t="n">
        <f aca="false">IF((FV389*(1+FV$5/Setup!$C$36)+IF($V390=3,N($F390),0))-BZ390-DX390&lt;0.005,0,(FV389*(1+FV$5/Setup!$C$36)+IF($V390=3,N($F390),0))-BZ390-DX390)</f>
        <v>0</v>
      </c>
      <c r="FW390" s="48" t="n">
        <f aca="false">IF((FW389*(1+FW$5/Setup!$C$36)+IF($V390=4,N($F390),0))-CA390-DY390&lt;0.005,0,(FW389*(1+FW$5/Setup!$C$36)+IF($V390=4,N($F390),0))-CA390-DY390)</f>
        <v>0</v>
      </c>
      <c r="FX390" s="48" t="n">
        <f aca="false">IF((FX389*(1+FX$5/Setup!$C$36)+IF($V390=5,N($F390),0))-CB390-DZ390&lt;0.005,0,(FX389*(1+FX$5/Setup!$C$36)+IF($V390=5,N($F390),0))-CB390-DZ390)</f>
        <v>0</v>
      </c>
      <c r="FY390" s="48" t="n">
        <f aca="false">IF((FY389*(1+FY$5/Setup!$C$36)+IF($V390=6,N($F390),0))-CC390-EA390&lt;0.005,0,(FY389*(1+FY$5/Setup!$C$36)+IF($V390=6,N($F390),0))-CC390-EA390)</f>
        <v>0</v>
      </c>
      <c r="FZ390" s="48" t="n">
        <f aca="false">IF((FZ389*(1+FZ$5/Setup!$C$36)+IF($V390=7,N($F390),0))-CD390-EB390&lt;0.005,0,(FZ389*(1+FZ$5/Setup!$C$36)+IF($V390=7,N($F390),0))-CD390-EB390)</f>
        <v>0</v>
      </c>
      <c r="GA390" s="48" t="n">
        <f aca="false">IF((GA389*(1+GA$5/Setup!$C$36)+IF($V390=8,N($F390),0))-CE390-EC390&lt;0.005,0,(GA389*(1+GA$5/Setup!$C$36)+IF($V390=8,N($F390),0))-CE390-EC390)</f>
        <v>0</v>
      </c>
      <c r="GB390" s="48" t="n">
        <f aca="false">IF((GB389*(1+GB$5/Setup!$C$36)+IF($V390=9,N($F390),0))-CF390-ED390&lt;0.005,0,(GB389*(1+GB$5/Setup!$C$36)+IF($V390=9,N($F390),0))-CF390-ED390)</f>
        <v>0</v>
      </c>
      <c r="GC390" s="48" t="n">
        <f aca="false">IF((GC389*(1+GC$5/Setup!$C$36)+IF($V390=10,N($F390),0))-CG390-EE390&lt;0.005,0,(GC389*(1+GC$5/Setup!$C$36)+IF($V390=10,N($F390),0))-CG390-EE390)</f>
        <v>0</v>
      </c>
      <c r="GD390" s="48" t="n">
        <f aca="false">IF((GD389*(1+GD$5/Setup!$C$36)+IF($V390=11,N($F390),0))-CH390-EF390&lt;0.005,0,(GD389*(1+GD$5/Setup!$C$36)+IF($V390=11,N($F390),0))-CH390-EF390)</f>
        <v>0</v>
      </c>
      <c r="GE390" s="48" t="n">
        <f aca="false">IF((GE389*(1+GE$5/Setup!$C$36)+IF($V390=12,N($F390),0))-CI390-EG390&lt;0.005,0,(GE389*(1+GE$5/Setup!$C$36)+IF($V390=12,N($F390),0))-CI390-EG390)</f>
        <v>0</v>
      </c>
      <c r="GF390" s="48" t="n">
        <f aca="false">IF((GF389*(1+GF$5/Setup!$C$36)+IF($V390=13,N($F390),0))-CJ390-EH390&lt;0.005,0,(GF389*(1+GF$5/Setup!$C$36)+IF($V390=13,N($F390),0))-CJ390-EH390)</f>
        <v>0</v>
      </c>
      <c r="GG390" s="48" t="n">
        <f aca="false">IF((GG389*(1+GG$5/Setup!$C$36)+IF($V390=14,N($F390),0))-CK390-EI390&lt;0.005,0,(GG389*(1+GG$5/Setup!$C$36)+IF($V390=14,N($F390),0))-CK390-EI390)</f>
        <v>0</v>
      </c>
      <c r="GH390" s="48" t="n">
        <f aca="false">IF((GH389*(1+GH$5/Setup!$C$36)+IF($V390=15,N($F390),0))-CL390-EJ390&lt;0.005,0,(GH389*(1+GH$5/Setup!$C$36)+IF($V390=15,N($F390),0))-CL390-EJ390)</f>
        <v>0</v>
      </c>
      <c r="GI390" s="48" t="n">
        <f aca="false">IF((GI389*(1+GI$5/Setup!$C$36)+IF($V390=16,N($F390),0))-CM390-EK390&lt;0.005,0,(GI389*(1+GI$5/Setup!$C$36)+IF($V390=16,N($F390),0))-CM390-EK390)</f>
        <v>0</v>
      </c>
      <c r="GJ390" s="48" t="n">
        <f aca="false">IF((GJ389*(1+GJ$5/Setup!$C$36)+IF($V390=17,N($F390),0))-CN390-EL390&lt;0.005,0,(GJ389*(1+GJ$5/Setup!$C$36)+IF($V390=17,N($F390),0))-CN390-EL390)</f>
        <v>0</v>
      </c>
      <c r="GK390" s="48" t="n">
        <f aca="false">IF((GK389*(1+GK$5/Setup!$C$36)+IF($V390=18,N($F390),0))-CO390-EM390&lt;0.005,0,(GK389*(1+GK$5/Setup!$C$36)+IF($V390=18,N($F390),0))-CO390-EM390)</f>
        <v>0</v>
      </c>
      <c r="GL390" s="48" t="n">
        <f aca="false">IF((GL389*(1+GL$5/Setup!$C$36)+IF($V390=19,N($F390),0))-CP390-EN390&lt;0.005,0,(GL389*(1+GL$5/Setup!$C$36)+IF($V390=19,N($F390),0))-CP390-EN390)</f>
        <v>0</v>
      </c>
      <c r="GM390" s="48" t="n">
        <f aca="false">IF((GM389*(1+GM$5/Setup!$C$36)+IF($V390=20,N($F390),0))-CQ390-EO390&lt;0.005,0,(GM389*(1+GM$5/Setup!$C$36)+IF($V390=20,N($F390),0))-CQ390-EO390)</f>
        <v>0</v>
      </c>
      <c r="GN390" s="48" t="n">
        <f aca="false">IF((GN389*(1+GN$5/Setup!$C$36)+IF($V390=21,N($F390),0))-CR390-EP390&lt;0.005,0,(GN389*(1+GN$5/Setup!$C$36)+IF($V390=21,N($F390),0))-CR390-EP390)</f>
        <v>0</v>
      </c>
      <c r="GO390" s="48" t="n">
        <f aca="false">IF((GO389*(1+GO$5/Setup!$C$36)+IF($V390=22,N($F390),0))-CS390-EQ390&lt;0.005,0,(GO389*(1+GO$5/Setup!$C$36)+IF($V390=22,N($F390),0))-CS390-EQ390)</f>
        <v>0</v>
      </c>
      <c r="GP390" s="48" t="n">
        <f aca="false">IF((GP389*(1+GP$5/Setup!$C$36)+IF($V390=23,N($F390),0))-CT390-ER390&lt;0.005,0,(GP389*(1+GP$5/Setup!$C$36)+IF($V390=23,N($F390),0))-CT390-ER390)</f>
        <v>0</v>
      </c>
      <c r="GQ390" s="48" t="n">
        <f aca="false">IF((GQ389*(1+GQ$5/Setup!$C$36)+IF($V390=24,N($F390),0))-CU390-ES390&lt;0.005,0,(GQ389*(1+GQ$5/Setup!$C$36)+IF($V390=24,N($F390),0))-CU390-ES390)</f>
        <v>0</v>
      </c>
      <c r="GR390" s="48" t="n">
        <f aca="false">IF((GR389*(1+GR$5/Setup!$C$36)+IF($V390=25,N($F390),0))-CV390-ET390&lt;0.005,0,(GR389*(1+GR$5/Setup!$C$36)+IF($V390=25,N($F390),0))-CV390-ET390)</f>
        <v>0</v>
      </c>
      <c r="GS390" s="48" t="n">
        <f aca="false">IF((GS389*(1+GS$5/Setup!$C$36)+IF($V390=26,N($F390),0))-CW390-EU390&lt;0.005,0,(GS389*(1+GS$5/Setup!$C$36)+IF($V390=26,N($F390),0))-CW390-EU390)</f>
        <v>0</v>
      </c>
      <c r="GT390" s="48" t="n">
        <f aca="false">IF((GT389*(1+GT$5/Setup!$C$36)+IF($V390=27,N($F390),0))-CX390-EV390&lt;0.005,0,(GT389*(1+GT$5/Setup!$C$36)+IF($V390=27,N($F390),0))-CX390-EV390)</f>
        <v>0</v>
      </c>
      <c r="GU390" s="48" t="n">
        <f aca="false">IF((GU389*(1+GU$5/Setup!$C$36)+IF($V390=28,N($F390),0))-CY390-EW390&lt;0.005,0,(GU389*(1+GU$5/Setup!$C$36)+IF($V390=28,N($F390),0))-CY390-EW390)</f>
        <v>0</v>
      </c>
      <c r="GV390" s="48" t="n">
        <f aca="false">IF((GV389*(1+GV$5/Setup!$C$36)+IF($V390=29,N($F390),0))-CZ390-EX390&lt;0.005,0,(GV389*(1+GV$5/Setup!$C$36)+IF($V390=29,N($F390),0))-CZ390-EX390)</f>
        <v>0</v>
      </c>
      <c r="GW390" s="48" t="n">
        <f aca="false">IF((GW389*(1+GW$5/Setup!$C$36)+IF($V390=30,N($F390),0))-DA390-EY390&lt;0.005,0,(GW389*(1+GW$5/Setup!$C$36)+IF($V390=30,N($F390),0))-DA390-EY390)</f>
        <v>0</v>
      </c>
      <c r="GX390" s="48" t="n">
        <f aca="false">IF((GX389*(1+GX$5/Setup!$C$36)+IF($V390=31,N($F390),0))-DB390-EZ390&lt;0.005,0,(GX389*(1+GX$5/Setup!$C$36)+IF($V390=31,N($F390),0))-DB390-EZ390)</f>
        <v>0</v>
      </c>
      <c r="GY390" s="48" t="n">
        <f aca="false">IF((GY389*(1+GY$5/Setup!$C$36)+IF($V390=32,N($F390),0))-DC390-FA390&lt;0.005,0,(GY389*(1+GY$5/Setup!$C$36)+IF($V390=32,N($F390),0))-DC390-FA390)</f>
        <v>0</v>
      </c>
      <c r="GZ390" s="48" t="n">
        <f aca="false">IF((GZ389*(1+GZ$5/Setup!$C$36)+IF($V390=33,N($F390),0))-DD390-FB390&lt;0.005,0,(GZ389*(1+GZ$5/Setup!$C$36)+IF($V390=33,N($F390),0))-DD390-FB390)</f>
        <v>0</v>
      </c>
      <c r="HA390" s="48" t="n">
        <f aca="false">IF((HA389*(1+HA$5/Setup!$C$36)+IF($V390=34,N($F390),0))-DE390-FC390&lt;0.005,0,(HA389*(1+HA$5/Setup!$C$36)+IF($V390=34,N($F390),0))-DE390-FC390)</f>
        <v>0</v>
      </c>
      <c r="HB390" s="48" t="n">
        <f aca="false">IF((HB389*(1+HB$5/Setup!$C$36)+IF($V390=35,N($F390),0))-DF390-FD390&lt;0.005,0,(HB389*(1+HB$5/Setup!$C$36)+IF($V390=35,N($F390),0))-DF390-FD390)</f>
        <v>0</v>
      </c>
      <c r="HC390" s="48" t="n">
        <f aca="false">IF((HC389*(1+HC$5/Setup!$C$36)+IF($V390=36,N($F390),0))-DG390-FE390&lt;0.005,0,(HC389*(1+HC$5/Setup!$C$36)+IF($V390=36,N($F390),0))-DG390-FE390)</f>
        <v>0</v>
      </c>
      <c r="HD390" s="48" t="n">
        <f aca="false">IF((HD389*(1+HD$5/Setup!$C$36)+IF($V390=37,N($F390),0))-DH390-FF390&lt;0.005,0,(HD389*(1+HD$5/Setup!$C$36)+IF($V390=37,N($F390),0))-DH390-FF390)</f>
        <v>0</v>
      </c>
      <c r="HE390" s="48" t="n">
        <f aca="false">IF((HE389*(1+HE$5/Setup!$C$36)+IF($V390=38,N($F390),0))-DI390-FG390&lt;0.005,0,(HE389*(1+HE$5/Setup!$C$36)+IF($V390=38,N($F390),0))-DI390-FG390)</f>
        <v>0</v>
      </c>
      <c r="HF390" s="48" t="n">
        <f aca="false">IF((HF389*(1+HF$5/Setup!$C$36)+IF($V390=39,N($F390),0))-DJ390-FH390&lt;0.005,0,(HF389*(1+HF$5/Setup!$C$36)+IF($V390=39,N($F390),0))-DJ390-FH390)</f>
        <v>0</v>
      </c>
      <c r="HG390" s="48" t="n">
        <f aca="false">IF((HG389*(1+HG$5/Setup!$C$36)+IF($V390=40,N($F390),0))-DK390-FI390&lt;0.005,0,(HG389*(1+HG$5/Setup!$C$36)+IF($V390=40,N($F390),0))-DK390-FI390)</f>
        <v>0</v>
      </c>
      <c r="HH390" s="48" t="n">
        <f aca="false">IF((HH389*(1+HH$5/Setup!$C$36)+IF($V390=41,N($F390),0))-DL390-FJ390&lt;0.005,0,(HH389*(1+HH$5/Setup!$C$36)+IF($V390=41,N($F390),0))-DL390-FJ390)</f>
        <v>0</v>
      </c>
      <c r="HI390" s="48" t="n">
        <f aca="false">IF((HI389*(1+HI$5/Setup!$C$36)+IF($V390=42,N($F390),0))-DM390-FK390&lt;0.005,0,(HI389*(1+HI$5/Setup!$C$36)+IF($V390=42,N($F390),0))-DM390-FK390)</f>
        <v>0</v>
      </c>
      <c r="HJ390" s="48" t="n">
        <f aca="false">IF((HJ389*(1+HJ$5/Setup!$C$36)+IF($V390=43,N($F390),0))-DN390-FL390&lt;0.005,0,(HJ389*(1+HJ$5/Setup!$C$36)+IF($V390=43,N($F390),0))-DN390-FL390)</f>
        <v>0</v>
      </c>
      <c r="HK390" s="48" t="n">
        <f aca="false">IF((HK389*(1+HK$5/Setup!$C$36)+IF($V390=44,N($F390),0))-DO390-FM390&lt;0.005,0,(HK389*(1+HK$5/Setup!$C$36)+IF($V390=44,N($F390),0))-DO390-FM390)</f>
        <v>0</v>
      </c>
      <c r="HL390" s="48" t="n">
        <f aca="false">IF((HL389*(1+HL$5/Setup!$C$36)+IF($V390=45,N($F390),0))-DP390-FN390&lt;0.005,0,(HL389*(1+HL$5/Setup!$C$36)+IF($V390=45,N($F390),0))-DP390-FN390)</f>
        <v>0</v>
      </c>
      <c r="HM390" s="48" t="n">
        <f aca="false">IF((HM389*(1+HM$5/Setup!$C$36)+IF($V390=46,N($F390),0))-DQ390-FO390&lt;0.005,0,(HM389*(1+HM$5/Setup!$C$36)+IF($V390=46,N($F390),0))-DQ390-FO390)</f>
        <v>0</v>
      </c>
      <c r="HN390" s="48" t="n">
        <f aca="false">IF((HN389*(1+HN$5/Setup!$C$36)+IF($V390=47,N($F390),0))-DR390-FP390&lt;0.005,0,(HN389*(1+HN$5/Setup!$C$36)+IF($V390=47,N($F390),0))-DR390-FP390)</f>
        <v>0</v>
      </c>
      <c r="HO390" s="48" t="n">
        <f aca="false">IF((HO389*(1+HO$5/Setup!$C$36)+IF($V390=48,N($F390),0))-DS390-FQ390&lt;0.005,0,(HO389*(1+HO$5/Setup!$C$36)+IF($V390=48,N($F390),0))-DS390-FQ390)</f>
        <v>0</v>
      </c>
      <c r="HP390" s="48" t="n">
        <f aca="false">IF((HP389*(1+HP$5/Setup!$C$36)+IF($V390=49,N($F390),0))-DT390-FR390&lt;0.005,0,(HP389*(1+HP$5/Setup!$C$36)+IF($V390=49,N($F390),0))-DT390-FR390)</f>
        <v>0</v>
      </c>
      <c r="HQ390" s="48" t="n">
        <f aca="false">IF((HQ389*(1+HQ$5/Setup!$C$36)+IF($V390=50,N($F390),0))-DU390-FS390&lt;0.005,0,(HQ389*(1+HQ$5/Setup!$C$36)+IF($V390=50,N($F390),0))-DU390-FS390)</f>
        <v>0</v>
      </c>
    </row>
    <row r="391" customFormat="false" ht="15" hidden="false" customHeight="false" outlineLevel="0" collapsed="false">
      <c r="A391" s="44" t="n">
        <v>383</v>
      </c>
      <c r="B391" s="45" t="n">
        <f aca="false">IF(Setup!$C$7="Every month",EDATE(Setup!$C$8,($A391-1)),IF(Setup!$C$7="Twice a month",DATE(YEAR(Setup!$C$8),MONTH(Setup!$C$8)+INT((($A391-1)+Setup!$C$41)/2),MIN(IF(MOD(($A391-1)+Setup!$C$41,2)=0,Setup!$C$39,Setup!$C$40),DAY(EOMONTH(DATE(YEAR(Setup!$C$8),MONTH(Setup!$C$8)+INT((($A391-1)+Setup!$C$41)/2),1),0)))),Setup!$C$8+($A391-1)*IF(Setup!$C$7="Every week",7,14)))</f>
        <v>51673</v>
      </c>
      <c r="C391" s="45" t="n">
        <f aca="false">IF(Setup!$C$7="Every month",EDATE(Setup!$C$8,$A391),IF(Setup!$C$7="Twice a month",DATE(YEAR(Setup!$C$8),MONTH(Setup!$C$8)+INT(($A391+Setup!$C$41)/2),MIN(IF(MOD($A391+Setup!$C$41,2)=0,Setup!$C$39,Setup!$C$40),DAY(EOMONTH(DATE(YEAR(Setup!$C$8),MONTH(Setup!$C$8)+INT(($A391+Setup!$C$41)/2),1),0)))),Setup!$C$8+$A391*IF(Setup!$C$7="Every week",7,14)))</f>
        <v>51687</v>
      </c>
      <c r="D391" s="46"/>
      <c r="E391" s="47"/>
      <c r="F391" s="47"/>
      <c r="G391" s="47"/>
      <c r="H391" s="47"/>
      <c r="I391" s="48" t="n">
        <f aca="false">N(Setup!$C$11)+N(E391)</f>
        <v>100</v>
      </c>
      <c r="J391" s="48" t="n">
        <f aca="false">MIN(Setup!$C$37,MAX(I391,0))</f>
        <v>9.23076923076923</v>
      </c>
      <c r="K391" s="48" t="n">
        <f aca="false">MIN(MAX(N(Setup!$C$14)-L390,0),MAX(I391-J391,0))</f>
        <v>0</v>
      </c>
      <c r="L391" s="48" t="n">
        <f aca="false">L390+K391-N(G391)</f>
        <v>500</v>
      </c>
      <c r="M391" s="48" t="n">
        <f aca="false">M390+J391-N(H391)</f>
        <v>3535.3846153846</v>
      </c>
      <c r="N391" s="48" t="n">
        <f aca="false">SUM(BX391:DU391)</f>
        <v>0</v>
      </c>
      <c r="O391" s="48" t="n">
        <f aca="false">SUM(Z391:BW391)-N391</f>
        <v>0</v>
      </c>
      <c r="P391" s="48" t="n">
        <f aca="false">MAX(I391-J391-K391,0)+O391</f>
        <v>90.7692307692308</v>
      </c>
      <c r="Q391" s="48" t="n">
        <f aca="false">SUM(DV391:FS391)</f>
        <v>0</v>
      </c>
      <c r="R391" s="49" t="n">
        <f aca="false">N391+J391+K391+Q391</f>
        <v>9.23076923076923</v>
      </c>
      <c r="S391" s="48" t="n">
        <f aca="false">T391-T390-N(F391)+N391+Q391</f>
        <v>0</v>
      </c>
      <c r="T391" s="49" t="n">
        <f aca="false">SUM(FT391:HQ391)</f>
        <v>0</v>
      </c>
      <c r="U391" s="44" t="str">
        <f aca="false">IF(T390&lt;0.005,"",INDEX(Helpers!$C$2:$C$51,IF(_xlfn.MINIFS($DV$6:$FS$6,DV391:FS391,"&gt;0.005")=0,V391,_xlfn.MINIFS($DV$6:$FS$6,DV391:FS391,"&gt;0.005"))))</f>
        <v/>
      </c>
      <c r="V391" s="44" t="n">
        <f aca="false">IF(_xlfn.MINIFS($FT$6:$HQ$6,FT390:HQ390,"&gt;0.005")=0,1,_xlfn.MINIFS($FT$6:$HQ$6,FT390:HQ390,"&gt;0.005"))</f>
        <v>1</v>
      </c>
      <c r="W391" s="44" t="n">
        <f aca="false">IF(AND(D391&lt;&gt;"Paid",T390&gt;0.005),1,0)</f>
        <v>0</v>
      </c>
      <c r="X391" s="48" t="n">
        <f aca="false">SUMPRODUCT(((Helpers!$G$2:$G$51*(1+(Helpers!$D$2:$D$51+0.000000001)/12)^(($B391-Setup!$C$8)/(365.25/12))-Helpers!$E$2:$E$51*((1+(Helpers!$D$2:$D$51+0.000000001)/12)^(($B391-Setup!$C$8)/(365.25/12))-1)/((Helpers!$D$2:$D$51+0.000000001)/12))&gt;0)*(Helpers!$G$2:$G$51*(1+(Helpers!$D$2:$D$51+0.000000001)/12)^(($B391-Setup!$C$8)/(365.25/12))-Helpers!$E$2:$E$51*((1+(Helpers!$D$2:$D$51+0.000000001)/12)^(($B391-Setup!$C$8)/(365.25/12))-1)/((Helpers!$D$2:$D$51+0.000000001)/12)))</f>
        <v>0</v>
      </c>
      <c r="Y391" s="48"/>
      <c r="Z391" s="48" t="n">
        <f aca="false">IF(OR(N(Z$5)=0,Z$6=""),0,Z$5*((DATE(YEAR($B391),MONTH($B391),MIN(Z$6,DAY(EOMONTH($B391,0))))&gt;=$B391)*(DATE(YEAR($B391),MONTH($B391),MIN(Z$6,DAY(EOMONTH($B391,0))))&lt;$C391)+(DATE(YEAR($B391),MONTH($B391)+1,MIN(Z$6,DAY(EOMONTH($B391,1))))&gt;=$B391)*(DATE(YEAR($B391),MONTH($B391)+1,MIN(Z$6,DAY(EOMONTH($B391,1))))&lt;$C391)))</f>
        <v>0</v>
      </c>
      <c r="AA391" s="48" t="n">
        <f aca="false">IF(OR(N(AA$5)=0,AA$6=""),0,AA$5*((DATE(YEAR($B391),MONTH($B391),MIN(AA$6,DAY(EOMONTH($B391,0))))&gt;=$B391)*(DATE(YEAR($B391),MONTH($B391),MIN(AA$6,DAY(EOMONTH($B391,0))))&lt;$C391)+(DATE(YEAR($B391),MONTH($B391)+1,MIN(AA$6,DAY(EOMONTH($B391,1))))&gt;=$B391)*(DATE(YEAR($B391),MONTH($B391)+1,MIN(AA$6,DAY(EOMONTH($B391,1))))&lt;$C391)))</f>
        <v>0</v>
      </c>
      <c r="AB391" s="48" t="n">
        <f aca="false">IF(OR(N(AB$5)=0,AB$6=""),0,AB$5*((DATE(YEAR($B391),MONTH($B391),MIN(AB$6,DAY(EOMONTH($B391,0))))&gt;=$B391)*(DATE(YEAR($B391),MONTH($B391),MIN(AB$6,DAY(EOMONTH($B391,0))))&lt;$C391)+(DATE(YEAR($B391),MONTH($B391)+1,MIN(AB$6,DAY(EOMONTH($B391,1))))&gt;=$B391)*(DATE(YEAR($B391),MONTH($B391)+1,MIN(AB$6,DAY(EOMONTH($B391,1))))&lt;$C391)))</f>
        <v>0</v>
      </c>
      <c r="AC391" s="48" t="n">
        <f aca="false">IF(OR(N(AC$5)=0,AC$6=""),0,AC$5*((DATE(YEAR($B391),MONTH($B391),MIN(AC$6,DAY(EOMONTH($B391,0))))&gt;=$B391)*(DATE(YEAR($B391),MONTH($B391),MIN(AC$6,DAY(EOMONTH($B391,0))))&lt;$C391)+(DATE(YEAR($B391),MONTH($B391)+1,MIN(AC$6,DAY(EOMONTH($B391,1))))&gt;=$B391)*(DATE(YEAR($B391),MONTH($B391)+1,MIN(AC$6,DAY(EOMONTH($B391,1))))&lt;$C391)))</f>
        <v>0</v>
      </c>
      <c r="AD391" s="48" t="n">
        <f aca="false">IF(OR(N(AD$5)=0,AD$6=""),0,AD$5*((DATE(YEAR($B391),MONTH($B391),MIN(AD$6,DAY(EOMONTH($B391,0))))&gt;=$B391)*(DATE(YEAR($B391),MONTH($B391),MIN(AD$6,DAY(EOMONTH($B391,0))))&lt;$C391)+(DATE(YEAR($B391),MONTH($B391)+1,MIN(AD$6,DAY(EOMONTH($B391,1))))&gt;=$B391)*(DATE(YEAR($B391),MONTH($B391)+1,MIN(AD$6,DAY(EOMONTH($B391,1))))&lt;$C391)))</f>
        <v>0</v>
      </c>
      <c r="AE391" s="48" t="n">
        <f aca="false">IF(OR(N(AE$5)=0,AE$6=""),0,AE$5*((DATE(YEAR($B391),MONTH($B391),MIN(AE$6,DAY(EOMONTH($B391,0))))&gt;=$B391)*(DATE(YEAR($B391),MONTH($B391),MIN(AE$6,DAY(EOMONTH($B391,0))))&lt;$C391)+(DATE(YEAR($B391),MONTH($B391)+1,MIN(AE$6,DAY(EOMONTH($B391,1))))&gt;=$B391)*(DATE(YEAR($B391),MONTH($B391)+1,MIN(AE$6,DAY(EOMONTH($B391,1))))&lt;$C391)))</f>
        <v>0</v>
      </c>
      <c r="AF391" s="48" t="n">
        <f aca="false">IF(OR(N(AF$5)=0,AF$6=""),0,AF$5*((DATE(YEAR($B391),MONTH($B391),MIN(AF$6,DAY(EOMONTH($B391,0))))&gt;=$B391)*(DATE(YEAR($B391),MONTH($B391),MIN(AF$6,DAY(EOMONTH($B391,0))))&lt;$C391)+(DATE(YEAR($B391),MONTH($B391)+1,MIN(AF$6,DAY(EOMONTH($B391,1))))&gt;=$B391)*(DATE(YEAR($B391),MONTH($B391)+1,MIN(AF$6,DAY(EOMONTH($B391,1))))&lt;$C391)))</f>
        <v>0</v>
      </c>
      <c r="AG391" s="48" t="n">
        <f aca="false">IF(OR(N(AG$5)=0,AG$6=""),0,AG$5*((DATE(YEAR($B391),MONTH($B391),MIN(AG$6,DAY(EOMONTH($B391,0))))&gt;=$B391)*(DATE(YEAR($B391),MONTH($B391),MIN(AG$6,DAY(EOMONTH($B391,0))))&lt;$C391)+(DATE(YEAR($B391),MONTH($B391)+1,MIN(AG$6,DAY(EOMONTH($B391,1))))&gt;=$B391)*(DATE(YEAR($B391),MONTH($B391)+1,MIN(AG$6,DAY(EOMONTH($B391,1))))&lt;$C391)))</f>
        <v>0</v>
      </c>
      <c r="AH391" s="48" t="n">
        <f aca="false">IF(OR(N(AH$5)=0,AH$6=""),0,AH$5*((DATE(YEAR($B391),MONTH($B391),MIN(AH$6,DAY(EOMONTH($B391,0))))&gt;=$B391)*(DATE(YEAR($B391),MONTH($B391),MIN(AH$6,DAY(EOMONTH($B391,0))))&lt;$C391)+(DATE(YEAR($B391),MONTH($B391)+1,MIN(AH$6,DAY(EOMONTH($B391,1))))&gt;=$B391)*(DATE(YEAR($B391),MONTH($B391)+1,MIN(AH$6,DAY(EOMONTH($B391,1))))&lt;$C391)))</f>
        <v>0</v>
      </c>
      <c r="AI391" s="48" t="n">
        <f aca="false">IF(OR(N(AI$5)=0,AI$6=""),0,AI$5*((DATE(YEAR($B391),MONTH($B391),MIN(AI$6,DAY(EOMONTH($B391,0))))&gt;=$B391)*(DATE(YEAR($B391),MONTH($B391),MIN(AI$6,DAY(EOMONTH($B391,0))))&lt;$C391)+(DATE(YEAR($B391),MONTH($B391)+1,MIN(AI$6,DAY(EOMONTH($B391,1))))&gt;=$B391)*(DATE(YEAR($B391),MONTH($B391)+1,MIN(AI$6,DAY(EOMONTH($B391,1))))&lt;$C391)))</f>
        <v>0</v>
      </c>
      <c r="AJ391" s="48" t="n">
        <f aca="false">IF(OR(N(AJ$5)=0,AJ$6=""),0,AJ$5*((DATE(YEAR($B391),MONTH($B391),MIN(AJ$6,DAY(EOMONTH($B391,0))))&gt;=$B391)*(DATE(YEAR($B391),MONTH($B391),MIN(AJ$6,DAY(EOMONTH($B391,0))))&lt;$C391)+(DATE(YEAR($B391),MONTH($B391)+1,MIN(AJ$6,DAY(EOMONTH($B391,1))))&gt;=$B391)*(DATE(YEAR($B391),MONTH($B391)+1,MIN(AJ$6,DAY(EOMONTH($B391,1))))&lt;$C391)))</f>
        <v>0</v>
      </c>
      <c r="AK391" s="48" t="n">
        <f aca="false">IF(OR(N(AK$5)=0,AK$6=""),0,AK$5*((DATE(YEAR($B391),MONTH($B391),MIN(AK$6,DAY(EOMONTH($B391,0))))&gt;=$B391)*(DATE(YEAR($B391),MONTH($B391),MIN(AK$6,DAY(EOMONTH($B391,0))))&lt;$C391)+(DATE(YEAR($B391),MONTH($B391)+1,MIN(AK$6,DAY(EOMONTH($B391,1))))&gt;=$B391)*(DATE(YEAR($B391),MONTH($B391)+1,MIN(AK$6,DAY(EOMONTH($B391,1))))&lt;$C391)))</f>
        <v>0</v>
      </c>
      <c r="AL391" s="48" t="n">
        <f aca="false">IF(OR(N(AL$5)=0,AL$6=""),0,AL$5*((DATE(YEAR($B391),MONTH($B391),MIN(AL$6,DAY(EOMONTH($B391,0))))&gt;=$B391)*(DATE(YEAR($B391),MONTH($B391),MIN(AL$6,DAY(EOMONTH($B391,0))))&lt;$C391)+(DATE(YEAR($B391),MONTH($B391)+1,MIN(AL$6,DAY(EOMONTH($B391,1))))&gt;=$B391)*(DATE(YEAR($B391),MONTH($B391)+1,MIN(AL$6,DAY(EOMONTH($B391,1))))&lt;$C391)))</f>
        <v>0</v>
      </c>
      <c r="AM391" s="48" t="n">
        <f aca="false">IF(OR(N(AM$5)=0,AM$6=""),0,AM$5*((DATE(YEAR($B391),MONTH($B391),MIN(AM$6,DAY(EOMONTH($B391,0))))&gt;=$B391)*(DATE(YEAR($B391),MONTH($B391),MIN(AM$6,DAY(EOMONTH($B391,0))))&lt;$C391)+(DATE(YEAR($B391),MONTH($B391)+1,MIN(AM$6,DAY(EOMONTH($B391,1))))&gt;=$B391)*(DATE(YEAR($B391),MONTH($B391)+1,MIN(AM$6,DAY(EOMONTH($B391,1))))&lt;$C391)))</f>
        <v>0</v>
      </c>
      <c r="AN391" s="48" t="n">
        <f aca="false">IF(OR(N(AN$5)=0,AN$6=""),0,AN$5*((DATE(YEAR($B391),MONTH($B391),MIN(AN$6,DAY(EOMONTH($B391,0))))&gt;=$B391)*(DATE(YEAR($B391),MONTH($B391),MIN(AN$6,DAY(EOMONTH($B391,0))))&lt;$C391)+(DATE(YEAR($B391),MONTH($B391)+1,MIN(AN$6,DAY(EOMONTH($B391,1))))&gt;=$B391)*(DATE(YEAR($B391),MONTH($B391)+1,MIN(AN$6,DAY(EOMONTH($B391,1))))&lt;$C391)))</f>
        <v>0</v>
      </c>
      <c r="AO391" s="48" t="n">
        <f aca="false">IF(OR(N(AO$5)=0,AO$6=""),0,AO$5*((DATE(YEAR($B391),MONTH($B391),MIN(AO$6,DAY(EOMONTH($B391,0))))&gt;=$B391)*(DATE(YEAR($B391),MONTH($B391),MIN(AO$6,DAY(EOMONTH($B391,0))))&lt;$C391)+(DATE(YEAR($B391),MONTH($B391)+1,MIN(AO$6,DAY(EOMONTH($B391,1))))&gt;=$B391)*(DATE(YEAR($B391),MONTH($B391)+1,MIN(AO$6,DAY(EOMONTH($B391,1))))&lt;$C391)))</f>
        <v>0</v>
      </c>
      <c r="AP391" s="48" t="n">
        <f aca="false">IF(OR(N(AP$5)=0,AP$6=""),0,AP$5*((DATE(YEAR($B391),MONTH($B391),MIN(AP$6,DAY(EOMONTH($B391,0))))&gt;=$B391)*(DATE(YEAR($B391),MONTH($B391),MIN(AP$6,DAY(EOMONTH($B391,0))))&lt;$C391)+(DATE(YEAR($B391),MONTH($B391)+1,MIN(AP$6,DAY(EOMONTH($B391,1))))&gt;=$B391)*(DATE(YEAR($B391),MONTH($B391)+1,MIN(AP$6,DAY(EOMONTH($B391,1))))&lt;$C391)))</f>
        <v>0</v>
      </c>
      <c r="AQ391" s="48" t="n">
        <f aca="false">IF(OR(N(AQ$5)=0,AQ$6=""),0,AQ$5*((DATE(YEAR($B391),MONTH($B391),MIN(AQ$6,DAY(EOMONTH($B391,0))))&gt;=$B391)*(DATE(YEAR($B391),MONTH($B391),MIN(AQ$6,DAY(EOMONTH($B391,0))))&lt;$C391)+(DATE(YEAR($B391),MONTH($B391)+1,MIN(AQ$6,DAY(EOMONTH($B391,1))))&gt;=$B391)*(DATE(YEAR($B391),MONTH($B391)+1,MIN(AQ$6,DAY(EOMONTH($B391,1))))&lt;$C391)))</f>
        <v>0</v>
      </c>
      <c r="AR391" s="48" t="n">
        <f aca="false">IF(OR(N(AR$5)=0,AR$6=""),0,AR$5*((DATE(YEAR($B391),MONTH($B391),MIN(AR$6,DAY(EOMONTH($B391,0))))&gt;=$B391)*(DATE(YEAR($B391),MONTH($B391),MIN(AR$6,DAY(EOMONTH($B391,0))))&lt;$C391)+(DATE(YEAR($B391),MONTH($B391)+1,MIN(AR$6,DAY(EOMONTH($B391,1))))&gt;=$B391)*(DATE(YEAR($B391),MONTH($B391)+1,MIN(AR$6,DAY(EOMONTH($B391,1))))&lt;$C391)))</f>
        <v>0</v>
      </c>
      <c r="AS391" s="48" t="n">
        <f aca="false">IF(OR(N(AS$5)=0,AS$6=""),0,AS$5*((DATE(YEAR($B391),MONTH($B391),MIN(AS$6,DAY(EOMONTH($B391,0))))&gt;=$B391)*(DATE(YEAR($B391),MONTH($B391),MIN(AS$6,DAY(EOMONTH($B391,0))))&lt;$C391)+(DATE(YEAR($B391),MONTH($B391)+1,MIN(AS$6,DAY(EOMONTH($B391,1))))&gt;=$B391)*(DATE(YEAR($B391),MONTH($B391)+1,MIN(AS$6,DAY(EOMONTH($B391,1))))&lt;$C391)))</f>
        <v>0</v>
      </c>
      <c r="AT391" s="48" t="n">
        <f aca="false">IF(OR(N(AT$5)=0,AT$6=""),0,AT$5*((DATE(YEAR($B391),MONTH($B391),MIN(AT$6,DAY(EOMONTH($B391,0))))&gt;=$B391)*(DATE(YEAR($B391),MONTH($B391),MIN(AT$6,DAY(EOMONTH($B391,0))))&lt;$C391)+(DATE(YEAR($B391),MONTH($B391)+1,MIN(AT$6,DAY(EOMONTH($B391,1))))&gt;=$B391)*(DATE(YEAR($B391),MONTH($B391)+1,MIN(AT$6,DAY(EOMONTH($B391,1))))&lt;$C391)))</f>
        <v>0</v>
      </c>
      <c r="AU391" s="48" t="n">
        <f aca="false">IF(OR(N(AU$5)=0,AU$6=""),0,AU$5*((DATE(YEAR($B391),MONTH($B391),MIN(AU$6,DAY(EOMONTH($B391,0))))&gt;=$B391)*(DATE(YEAR($B391),MONTH($B391),MIN(AU$6,DAY(EOMONTH($B391,0))))&lt;$C391)+(DATE(YEAR($B391),MONTH($B391)+1,MIN(AU$6,DAY(EOMONTH($B391,1))))&gt;=$B391)*(DATE(YEAR($B391),MONTH($B391)+1,MIN(AU$6,DAY(EOMONTH($B391,1))))&lt;$C391)))</f>
        <v>0</v>
      </c>
      <c r="AV391" s="48" t="n">
        <f aca="false">IF(OR(N(AV$5)=0,AV$6=""),0,AV$5*((DATE(YEAR($B391),MONTH($B391),MIN(AV$6,DAY(EOMONTH($B391,0))))&gt;=$B391)*(DATE(YEAR($B391),MONTH($B391),MIN(AV$6,DAY(EOMONTH($B391,0))))&lt;$C391)+(DATE(YEAR($B391),MONTH($B391)+1,MIN(AV$6,DAY(EOMONTH($B391,1))))&gt;=$B391)*(DATE(YEAR($B391),MONTH($B391)+1,MIN(AV$6,DAY(EOMONTH($B391,1))))&lt;$C391)))</f>
        <v>0</v>
      </c>
      <c r="AW391" s="48" t="n">
        <f aca="false">IF(OR(N(AW$5)=0,AW$6=""),0,AW$5*((DATE(YEAR($B391),MONTH($B391),MIN(AW$6,DAY(EOMONTH($B391,0))))&gt;=$B391)*(DATE(YEAR($B391),MONTH($B391),MIN(AW$6,DAY(EOMONTH($B391,0))))&lt;$C391)+(DATE(YEAR($B391),MONTH($B391)+1,MIN(AW$6,DAY(EOMONTH($B391,1))))&gt;=$B391)*(DATE(YEAR($B391),MONTH($B391)+1,MIN(AW$6,DAY(EOMONTH($B391,1))))&lt;$C391)))</f>
        <v>0</v>
      </c>
      <c r="AX391" s="48" t="n">
        <f aca="false">IF(OR(N(AX$5)=0,AX$6=""),0,AX$5*((DATE(YEAR($B391),MONTH($B391),MIN(AX$6,DAY(EOMONTH($B391,0))))&gt;=$B391)*(DATE(YEAR($B391),MONTH($B391),MIN(AX$6,DAY(EOMONTH($B391,0))))&lt;$C391)+(DATE(YEAR($B391),MONTH($B391)+1,MIN(AX$6,DAY(EOMONTH($B391,1))))&gt;=$B391)*(DATE(YEAR($B391),MONTH($B391)+1,MIN(AX$6,DAY(EOMONTH($B391,1))))&lt;$C391)))</f>
        <v>0</v>
      </c>
      <c r="AY391" s="48" t="n">
        <f aca="false">IF(OR(N(AY$5)=0,AY$6=""),0,AY$5*((DATE(YEAR($B391),MONTH($B391),MIN(AY$6,DAY(EOMONTH($B391,0))))&gt;=$B391)*(DATE(YEAR($B391),MONTH($B391),MIN(AY$6,DAY(EOMONTH($B391,0))))&lt;$C391)+(DATE(YEAR($B391),MONTH($B391)+1,MIN(AY$6,DAY(EOMONTH($B391,1))))&gt;=$B391)*(DATE(YEAR($B391),MONTH($B391)+1,MIN(AY$6,DAY(EOMONTH($B391,1))))&lt;$C391)))</f>
        <v>0</v>
      </c>
      <c r="AZ391" s="48" t="n">
        <f aca="false">IF(OR(N(AZ$5)=0,AZ$6=""),0,AZ$5*((DATE(YEAR($B391),MONTH($B391),MIN(AZ$6,DAY(EOMONTH($B391,0))))&gt;=$B391)*(DATE(YEAR($B391),MONTH($B391),MIN(AZ$6,DAY(EOMONTH($B391,0))))&lt;$C391)+(DATE(YEAR($B391),MONTH($B391)+1,MIN(AZ$6,DAY(EOMONTH($B391,1))))&gt;=$B391)*(DATE(YEAR($B391),MONTH($B391)+1,MIN(AZ$6,DAY(EOMONTH($B391,1))))&lt;$C391)))</f>
        <v>0</v>
      </c>
      <c r="BA391" s="48" t="n">
        <f aca="false">IF(OR(N(BA$5)=0,BA$6=""),0,BA$5*((DATE(YEAR($B391),MONTH($B391),MIN(BA$6,DAY(EOMONTH($B391,0))))&gt;=$B391)*(DATE(YEAR($B391),MONTH($B391),MIN(BA$6,DAY(EOMONTH($B391,0))))&lt;$C391)+(DATE(YEAR($B391),MONTH($B391)+1,MIN(BA$6,DAY(EOMONTH($B391,1))))&gt;=$B391)*(DATE(YEAR($B391),MONTH($B391)+1,MIN(BA$6,DAY(EOMONTH($B391,1))))&lt;$C391)))</f>
        <v>0</v>
      </c>
      <c r="BB391" s="48" t="n">
        <f aca="false">IF(OR(N(BB$5)=0,BB$6=""),0,BB$5*((DATE(YEAR($B391),MONTH($B391),MIN(BB$6,DAY(EOMONTH($B391,0))))&gt;=$B391)*(DATE(YEAR($B391),MONTH($B391),MIN(BB$6,DAY(EOMONTH($B391,0))))&lt;$C391)+(DATE(YEAR($B391),MONTH($B391)+1,MIN(BB$6,DAY(EOMONTH($B391,1))))&gt;=$B391)*(DATE(YEAR($B391),MONTH($B391)+1,MIN(BB$6,DAY(EOMONTH($B391,1))))&lt;$C391)))</f>
        <v>0</v>
      </c>
      <c r="BC391" s="48" t="n">
        <f aca="false">IF(OR(N(BC$5)=0,BC$6=""),0,BC$5*((DATE(YEAR($B391),MONTH($B391),MIN(BC$6,DAY(EOMONTH($B391,0))))&gt;=$B391)*(DATE(YEAR($B391),MONTH($B391),MIN(BC$6,DAY(EOMONTH($B391,0))))&lt;$C391)+(DATE(YEAR($B391),MONTH($B391)+1,MIN(BC$6,DAY(EOMONTH($B391,1))))&gt;=$B391)*(DATE(YEAR($B391),MONTH($B391)+1,MIN(BC$6,DAY(EOMONTH($B391,1))))&lt;$C391)))</f>
        <v>0</v>
      </c>
      <c r="BD391" s="48" t="n">
        <f aca="false">IF(OR(N(BD$5)=0,BD$6=""),0,BD$5*((DATE(YEAR($B391),MONTH($B391),MIN(BD$6,DAY(EOMONTH($B391,0))))&gt;=$B391)*(DATE(YEAR($B391),MONTH($B391),MIN(BD$6,DAY(EOMONTH($B391,0))))&lt;$C391)+(DATE(YEAR($B391),MONTH($B391)+1,MIN(BD$6,DAY(EOMONTH($B391,1))))&gt;=$B391)*(DATE(YEAR($B391),MONTH($B391)+1,MIN(BD$6,DAY(EOMONTH($B391,1))))&lt;$C391)))</f>
        <v>0</v>
      </c>
      <c r="BE391" s="48" t="n">
        <f aca="false">IF(OR(N(BE$5)=0,BE$6=""),0,BE$5*((DATE(YEAR($B391),MONTH($B391),MIN(BE$6,DAY(EOMONTH($B391,0))))&gt;=$B391)*(DATE(YEAR($B391),MONTH($B391),MIN(BE$6,DAY(EOMONTH($B391,0))))&lt;$C391)+(DATE(YEAR($B391),MONTH($B391)+1,MIN(BE$6,DAY(EOMONTH($B391,1))))&gt;=$B391)*(DATE(YEAR($B391),MONTH($B391)+1,MIN(BE$6,DAY(EOMONTH($B391,1))))&lt;$C391)))</f>
        <v>0</v>
      </c>
      <c r="BF391" s="48" t="n">
        <f aca="false">IF(OR(N(BF$5)=0,BF$6=""),0,BF$5*((DATE(YEAR($B391),MONTH($B391),MIN(BF$6,DAY(EOMONTH($B391,0))))&gt;=$B391)*(DATE(YEAR($B391),MONTH($B391),MIN(BF$6,DAY(EOMONTH($B391,0))))&lt;$C391)+(DATE(YEAR($B391),MONTH($B391)+1,MIN(BF$6,DAY(EOMONTH($B391,1))))&gt;=$B391)*(DATE(YEAR($B391),MONTH($B391)+1,MIN(BF$6,DAY(EOMONTH($B391,1))))&lt;$C391)))</f>
        <v>0</v>
      </c>
      <c r="BG391" s="48" t="n">
        <f aca="false">IF(OR(N(BG$5)=0,BG$6=""),0,BG$5*((DATE(YEAR($B391),MONTH($B391),MIN(BG$6,DAY(EOMONTH($B391,0))))&gt;=$B391)*(DATE(YEAR($B391),MONTH($B391),MIN(BG$6,DAY(EOMONTH($B391,0))))&lt;$C391)+(DATE(YEAR($B391),MONTH($B391)+1,MIN(BG$6,DAY(EOMONTH($B391,1))))&gt;=$B391)*(DATE(YEAR($B391),MONTH($B391)+1,MIN(BG$6,DAY(EOMONTH($B391,1))))&lt;$C391)))</f>
        <v>0</v>
      </c>
      <c r="BH391" s="48" t="n">
        <f aca="false">IF(OR(N(BH$5)=0,BH$6=""),0,BH$5*((DATE(YEAR($B391),MONTH($B391),MIN(BH$6,DAY(EOMONTH($B391,0))))&gt;=$B391)*(DATE(YEAR($B391),MONTH($B391),MIN(BH$6,DAY(EOMONTH($B391,0))))&lt;$C391)+(DATE(YEAR($B391),MONTH($B391)+1,MIN(BH$6,DAY(EOMONTH($B391,1))))&gt;=$B391)*(DATE(YEAR($B391),MONTH($B391)+1,MIN(BH$6,DAY(EOMONTH($B391,1))))&lt;$C391)))</f>
        <v>0</v>
      </c>
      <c r="BI391" s="48" t="n">
        <f aca="false">IF(OR(N(BI$5)=0,BI$6=""),0,BI$5*((DATE(YEAR($B391),MONTH($B391),MIN(BI$6,DAY(EOMONTH($B391,0))))&gt;=$B391)*(DATE(YEAR($B391),MONTH($B391),MIN(BI$6,DAY(EOMONTH($B391,0))))&lt;$C391)+(DATE(YEAR($B391),MONTH($B391)+1,MIN(BI$6,DAY(EOMONTH($B391,1))))&gt;=$B391)*(DATE(YEAR($B391),MONTH($B391)+1,MIN(BI$6,DAY(EOMONTH($B391,1))))&lt;$C391)))</f>
        <v>0</v>
      </c>
      <c r="BJ391" s="48" t="n">
        <f aca="false">IF(OR(N(BJ$5)=0,BJ$6=""),0,BJ$5*((DATE(YEAR($B391),MONTH($B391),MIN(BJ$6,DAY(EOMONTH($B391,0))))&gt;=$B391)*(DATE(YEAR($B391),MONTH($B391),MIN(BJ$6,DAY(EOMONTH($B391,0))))&lt;$C391)+(DATE(YEAR($B391),MONTH($B391)+1,MIN(BJ$6,DAY(EOMONTH($B391,1))))&gt;=$B391)*(DATE(YEAR($B391),MONTH($B391)+1,MIN(BJ$6,DAY(EOMONTH($B391,1))))&lt;$C391)))</f>
        <v>0</v>
      </c>
      <c r="BK391" s="48" t="n">
        <f aca="false">IF(OR(N(BK$5)=0,BK$6=""),0,BK$5*((DATE(YEAR($B391),MONTH($B391),MIN(BK$6,DAY(EOMONTH($B391,0))))&gt;=$B391)*(DATE(YEAR($B391),MONTH($B391),MIN(BK$6,DAY(EOMONTH($B391,0))))&lt;$C391)+(DATE(YEAR($B391),MONTH($B391)+1,MIN(BK$6,DAY(EOMONTH($B391,1))))&gt;=$B391)*(DATE(YEAR($B391),MONTH($B391)+1,MIN(BK$6,DAY(EOMONTH($B391,1))))&lt;$C391)))</f>
        <v>0</v>
      </c>
      <c r="BL391" s="48" t="n">
        <f aca="false">IF(OR(N(BL$5)=0,BL$6=""),0,BL$5*((DATE(YEAR($B391),MONTH($B391),MIN(BL$6,DAY(EOMONTH($B391,0))))&gt;=$B391)*(DATE(YEAR($B391),MONTH($B391),MIN(BL$6,DAY(EOMONTH($B391,0))))&lt;$C391)+(DATE(YEAR($B391),MONTH($B391)+1,MIN(BL$6,DAY(EOMONTH($B391,1))))&gt;=$B391)*(DATE(YEAR($B391),MONTH($B391)+1,MIN(BL$6,DAY(EOMONTH($B391,1))))&lt;$C391)))</f>
        <v>0</v>
      </c>
      <c r="BM391" s="48" t="n">
        <f aca="false">IF(OR(N(BM$5)=0,BM$6=""),0,BM$5*((DATE(YEAR($B391),MONTH($B391),MIN(BM$6,DAY(EOMONTH($B391,0))))&gt;=$B391)*(DATE(YEAR($B391),MONTH($B391),MIN(BM$6,DAY(EOMONTH($B391,0))))&lt;$C391)+(DATE(YEAR($B391),MONTH($B391)+1,MIN(BM$6,DAY(EOMONTH($B391,1))))&gt;=$B391)*(DATE(YEAR($B391),MONTH($B391)+1,MIN(BM$6,DAY(EOMONTH($B391,1))))&lt;$C391)))</f>
        <v>0</v>
      </c>
      <c r="BN391" s="48" t="n">
        <f aca="false">IF(OR(N(BN$5)=0,BN$6=""),0,BN$5*((DATE(YEAR($B391),MONTH($B391),MIN(BN$6,DAY(EOMONTH($B391,0))))&gt;=$B391)*(DATE(YEAR($B391),MONTH($B391),MIN(BN$6,DAY(EOMONTH($B391,0))))&lt;$C391)+(DATE(YEAR($B391),MONTH($B391)+1,MIN(BN$6,DAY(EOMONTH($B391,1))))&gt;=$B391)*(DATE(YEAR($B391),MONTH($B391)+1,MIN(BN$6,DAY(EOMONTH($B391,1))))&lt;$C391)))</f>
        <v>0</v>
      </c>
      <c r="BO391" s="48" t="n">
        <f aca="false">IF(OR(N(BO$5)=0,BO$6=""),0,BO$5*((DATE(YEAR($B391),MONTH($B391),MIN(BO$6,DAY(EOMONTH($B391,0))))&gt;=$B391)*(DATE(YEAR($B391),MONTH($B391),MIN(BO$6,DAY(EOMONTH($B391,0))))&lt;$C391)+(DATE(YEAR($B391),MONTH($B391)+1,MIN(BO$6,DAY(EOMONTH($B391,1))))&gt;=$B391)*(DATE(YEAR($B391),MONTH($B391)+1,MIN(BO$6,DAY(EOMONTH($B391,1))))&lt;$C391)))</f>
        <v>0</v>
      </c>
      <c r="BP391" s="48" t="n">
        <f aca="false">IF(OR(N(BP$5)=0,BP$6=""),0,BP$5*((DATE(YEAR($B391),MONTH($B391),MIN(BP$6,DAY(EOMONTH($B391,0))))&gt;=$B391)*(DATE(YEAR($B391),MONTH($B391),MIN(BP$6,DAY(EOMONTH($B391,0))))&lt;$C391)+(DATE(YEAR($B391),MONTH($B391)+1,MIN(BP$6,DAY(EOMONTH($B391,1))))&gt;=$B391)*(DATE(YEAR($B391),MONTH($B391)+1,MIN(BP$6,DAY(EOMONTH($B391,1))))&lt;$C391)))</f>
        <v>0</v>
      </c>
      <c r="BQ391" s="48" t="n">
        <f aca="false">IF(OR(N(BQ$5)=0,BQ$6=""),0,BQ$5*((DATE(YEAR($B391),MONTH($B391),MIN(BQ$6,DAY(EOMONTH($B391,0))))&gt;=$B391)*(DATE(YEAR($B391),MONTH($B391),MIN(BQ$6,DAY(EOMONTH($B391,0))))&lt;$C391)+(DATE(YEAR($B391),MONTH($B391)+1,MIN(BQ$6,DAY(EOMONTH($B391,1))))&gt;=$B391)*(DATE(YEAR($B391),MONTH($B391)+1,MIN(BQ$6,DAY(EOMONTH($B391,1))))&lt;$C391)))</f>
        <v>0</v>
      </c>
      <c r="BR391" s="48" t="n">
        <f aca="false">IF(OR(N(BR$5)=0,BR$6=""),0,BR$5*((DATE(YEAR($B391),MONTH($B391),MIN(BR$6,DAY(EOMONTH($B391,0))))&gt;=$B391)*(DATE(YEAR($B391),MONTH($B391),MIN(BR$6,DAY(EOMONTH($B391,0))))&lt;$C391)+(DATE(YEAR($B391),MONTH($B391)+1,MIN(BR$6,DAY(EOMONTH($B391,1))))&gt;=$B391)*(DATE(YEAR($B391),MONTH($B391)+1,MIN(BR$6,DAY(EOMONTH($B391,1))))&lt;$C391)))</f>
        <v>0</v>
      </c>
      <c r="BS391" s="48" t="n">
        <f aca="false">IF(OR(N(BS$5)=0,BS$6=""),0,BS$5*((DATE(YEAR($B391),MONTH($B391),MIN(BS$6,DAY(EOMONTH($B391,0))))&gt;=$B391)*(DATE(YEAR($B391),MONTH($B391),MIN(BS$6,DAY(EOMONTH($B391,0))))&lt;$C391)+(DATE(YEAR($B391),MONTH($B391)+1,MIN(BS$6,DAY(EOMONTH($B391,1))))&gt;=$B391)*(DATE(YEAR($B391),MONTH($B391)+1,MIN(BS$6,DAY(EOMONTH($B391,1))))&lt;$C391)))</f>
        <v>0</v>
      </c>
      <c r="BT391" s="48" t="n">
        <f aca="false">IF(OR(N(BT$5)=0,BT$6=""),0,BT$5*((DATE(YEAR($B391),MONTH($B391),MIN(BT$6,DAY(EOMONTH($B391,0))))&gt;=$B391)*(DATE(YEAR($B391),MONTH($B391),MIN(BT$6,DAY(EOMONTH($B391,0))))&lt;$C391)+(DATE(YEAR($B391),MONTH($B391)+1,MIN(BT$6,DAY(EOMONTH($B391,1))))&gt;=$B391)*(DATE(YEAR($B391),MONTH($B391)+1,MIN(BT$6,DAY(EOMONTH($B391,1))))&lt;$C391)))</f>
        <v>0</v>
      </c>
      <c r="BU391" s="48" t="n">
        <f aca="false">IF(OR(N(BU$5)=0,BU$6=""),0,BU$5*((DATE(YEAR($B391),MONTH($B391),MIN(BU$6,DAY(EOMONTH($B391,0))))&gt;=$B391)*(DATE(YEAR($B391),MONTH($B391),MIN(BU$6,DAY(EOMONTH($B391,0))))&lt;$C391)+(DATE(YEAR($B391),MONTH($B391)+1,MIN(BU$6,DAY(EOMONTH($B391,1))))&gt;=$B391)*(DATE(YEAR($B391),MONTH($B391)+1,MIN(BU$6,DAY(EOMONTH($B391,1))))&lt;$C391)))</f>
        <v>0</v>
      </c>
      <c r="BV391" s="48" t="n">
        <f aca="false">IF(OR(N(BV$5)=0,BV$6=""),0,BV$5*((DATE(YEAR($B391),MONTH($B391),MIN(BV$6,DAY(EOMONTH($B391,0))))&gt;=$B391)*(DATE(YEAR($B391),MONTH($B391),MIN(BV$6,DAY(EOMONTH($B391,0))))&lt;$C391)+(DATE(YEAR($B391),MONTH($B391)+1,MIN(BV$6,DAY(EOMONTH($B391,1))))&gt;=$B391)*(DATE(YEAR($B391),MONTH($B391)+1,MIN(BV$6,DAY(EOMONTH($B391,1))))&lt;$C391)))</f>
        <v>0</v>
      </c>
      <c r="BW391" s="48" t="n">
        <f aca="false">IF(OR(N(BW$5)=0,BW$6=""),0,BW$5*((DATE(YEAR($B391),MONTH($B391),MIN(BW$6,DAY(EOMONTH($B391,0))))&gt;=$B391)*(DATE(YEAR($B391),MONTH($B391),MIN(BW$6,DAY(EOMONTH($B391,0))))&lt;$C391)+(DATE(YEAR($B391),MONTH($B391)+1,MIN(BW$6,DAY(EOMONTH($B391,1))))&gt;=$B391)*(DATE(YEAR($B391),MONTH($B391)+1,MIN(BW$6,DAY(EOMONTH($B391,1))))&lt;$C391)))</f>
        <v>0</v>
      </c>
      <c r="BX391" s="48" t="n">
        <f aca="false">MIN(Z391,(FT390*(1+FT$5/Setup!$C$36)+IF($V391=1,N($F391),0)))</f>
        <v>0</v>
      </c>
      <c r="BY391" s="48" t="n">
        <f aca="false">MIN(AA391,(FU390*(1+FU$5/Setup!$C$36)+IF($V391=2,N($F391),0)))</f>
        <v>0</v>
      </c>
      <c r="BZ391" s="48" t="n">
        <f aca="false">MIN(AB391,(FV390*(1+FV$5/Setup!$C$36)+IF($V391=3,N($F391),0)))</f>
        <v>0</v>
      </c>
      <c r="CA391" s="48" t="n">
        <f aca="false">MIN(AC391,(FW390*(1+FW$5/Setup!$C$36)+IF($V391=4,N($F391),0)))</f>
        <v>0</v>
      </c>
      <c r="CB391" s="48" t="n">
        <f aca="false">MIN(AD391,(FX390*(1+FX$5/Setup!$C$36)+IF($V391=5,N($F391),0)))</f>
        <v>0</v>
      </c>
      <c r="CC391" s="48" t="n">
        <f aca="false">MIN(AE391,(FY390*(1+FY$5/Setup!$C$36)+IF($V391=6,N($F391),0)))</f>
        <v>0</v>
      </c>
      <c r="CD391" s="48" t="n">
        <f aca="false">MIN(AF391,(FZ390*(1+FZ$5/Setup!$C$36)+IF($V391=7,N($F391),0)))</f>
        <v>0</v>
      </c>
      <c r="CE391" s="48" t="n">
        <f aca="false">MIN(AG391,(GA390*(1+GA$5/Setup!$C$36)+IF($V391=8,N($F391),0)))</f>
        <v>0</v>
      </c>
      <c r="CF391" s="48" t="n">
        <f aca="false">MIN(AH391,(GB390*(1+GB$5/Setup!$C$36)+IF($V391=9,N($F391),0)))</f>
        <v>0</v>
      </c>
      <c r="CG391" s="48" t="n">
        <f aca="false">MIN(AI391,(GC390*(1+GC$5/Setup!$C$36)+IF($V391=10,N($F391),0)))</f>
        <v>0</v>
      </c>
      <c r="CH391" s="48" t="n">
        <f aca="false">MIN(AJ391,(GD390*(1+GD$5/Setup!$C$36)+IF($V391=11,N($F391),0)))</f>
        <v>0</v>
      </c>
      <c r="CI391" s="48" t="n">
        <f aca="false">MIN(AK391,(GE390*(1+GE$5/Setup!$C$36)+IF($V391=12,N($F391),0)))</f>
        <v>0</v>
      </c>
      <c r="CJ391" s="48" t="n">
        <f aca="false">MIN(AL391,(GF390*(1+GF$5/Setup!$C$36)+IF($V391=13,N($F391),0)))</f>
        <v>0</v>
      </c>
      <c r="CK391" s="48" t="n">
        <f aca="false">MIN(AM391,(GG390*(1+GG$5/Setup!$C$36)+IF($V391=14,N($F391),0)))</f>
        <v>0</v>
      </c>
      <c r="CL391" s="48" t="n">
        <f aca="false">MIN(AN391,(GH390*(1+GH$5/Setup!$C$36)+IF($V391=15,N($F391),0)))</f>
        <v>0</v>
      </c>
      <c r="CM391" s="48" t="n">
        <f aca="false">MIN(AO391,(GI390*(1+GI$5/Setup!$C$36)+IF($V391=16,N($F391),0)))</f>
        <v>0</v>
      </c>
      <c r="CN391" s="48" t="n">
        <f aca="false">MIN(AP391,(GJ390*(1+GJ$5/Setup!$C$36)+IF($V391=17,N($F391),0)))</f>
        <v>0</v>
      </c>
      <c r="CO391" s="48" t="n">
        <f aca="false">MIN(AQ391,(GK390*(1+GK$5/Setup!$C$36)+IF($V391=18,N($F391),0)))</f>
        <v>0</v>
      </c>
      <c r="CP391" s="48" t="n">
        <f aca="false">MIN(AR391,(GL390*(1+GL$5/Setup!$C$36)+IF($V391=19,N($F391),0)))</f>
        <v>0</v>
      </c>
      <c r="CQ391" s="48" t="n">
        <f aca="false">MIN(AS391,(GM390*(1+GM$5/Setup!$C$36)+IF($V391=20,N($F391),0)))</f>
        <v>0</v>
      </c>
      <c r="CR391" s="48" t="n">
        <f aca="false">MIN(AT391,(GN390*(1+GN$5/Setup!$C$36)+IF($V391=21,N($F391),0)))</f>
        <v>0</v>
      </c>
      <c r="CS391" s="48" t="n">
        <f aca="false">MIN(AU391,(GO390*(1+GO$5/Setup!$C$36)+IF($V391=22,N($F391),0)))</f>
        <v>0</v>
      </c>
      <c r="CT391" s="48" t="n">
        <f aca="false">MIN(AV391,(GP390*(1+GP$5/Setup!$C$36)+IF($V391=23,N($F391),0)))</f>
        <v>0</v>
      </c>
      <c r="CU391" s="48" t="n">
        <f aca="false">MIN(AW391,(GQ390*(1+GQ$5/Setup!$C$36)+IF($V391=24,N($F391),0)))</f>
        <v>0</v>
      </c>
      <c r="CV391" s="48" t="n">
        <f aca="false">MIN(AX391,(GR390*(1+GR$5/Setup!$C$36)+IF($V391=25,N($F391),0)))</f>
        <v>0</v>
      </c>
      <c r="CW391" s="48" t="n">
        <f aca="false">MIN(AY391,(GS390*(1+GS$5/Setup!$C$36)+IF($V391=26,N($F391),0)))</f>
        <v>0</v>
      </c>
      <c r="CX391" s="48" t="n">
        <f aca="false">MIN(AZ391,(GT390*(1+GT$5/Setup!$C$36)+IF($V391=27,N($F391),0)))</f>
        <v>0</v>
      </c>
      <c r="CY391" s="48" t="n">
        <f aca="false">MIN(BA391,(GU390*(1+GU$5/Setup!$C$36)+IF($V391=28,N($F391),0)))</f>
        <v>0</v>
      </c>
      <c r="CZ391" s="48" t="n">
        <f aca="false">MIN(BB391,(GV390*(1+GV$5/Setup!$C$36)+IF($V391=29,N($F391),0)))</f>
        <v>0</v>
      </c>
      <c r="DA391" s="48" t="n">
        <f aca="false">MIN(BC391,(GW390*(1+GW$5/Setup!$C$36)+IF($V391=30,N($F391),0)))</f>
        <v>0</v>
      </c>
      <c r="DB391" s="48" t="n">
        <f aca="false">MIN(BD391,(GX390*(1+GX$5/Setup!$C$36)+IF($V391=31,N($F391),0)))</f>
        <v>0</v>
      </c>
      <c r="DC391" s="48" t="n">
        <f aca="false">MIN(BE391,(GY390*(1+GY$5/Setup!$C$36)+IF($V391=32,N($F391),0)))</f>
        <v>0</v>
      </c>
      <c r="DD391" s="48" t="n">
        <f aca="false">MIN(BF391,(GZ390*(1+GZ$5/Setup!$C$36)+IF($V391=33,N($F391),0)))</f>
        <v>0</v>
      </c>
      <c r="DE391" s="48" t="n">
        <f aca="false">MIN(BG391,(HA390*(1+HA$5/Setup!$C$36)+IF($V391=34,N($F391),0)))</f>
        <v>0</v>
      </c>
      <c r="DF391" s="48" t="n">
        <f aca="false">MIN(BH391,(HB390*(1+HB$5/Setup!$C$36)+IF($V391=35,N($F391),0)))</f>
        <v>0</v>
      </c>
      <c r="DG391" s="48" t="n">
        <f aca="false">MIN(BI391,(HC390*(1+HC$5/Setup!$C$36)+IF($V391=36,N($F391),0)))</f>
        <v>0</v>
      </c>
      <c r="DH391" s="48" t="n">
        <f aca="false">MIN(BJ391,(HD390*(1+HD$5/Setup!$C$36)+IF($V391=37,N($F391),0)))</f>
        <v>0</v>
      </c>
      <c r="DI391" s="48" t="n">
        <f aca="false">MIN(BK391,(HE390*(1+HE$5/Setup!$C$36)+IF($V391=38,N($F391),0)))</f>
        <v>0</v>
      </c>
      <c r="DJ391" s="48" t="n">
        <f aca="false">MIN(BL391,(HF390*(1+HF$5/Setup!$C$36)+IF($V391=39,N($F391),0)))</f>
        <v>0</v>
      </c>
      <c r="DK391" s="48" t="n">
        <f aca="false">MIN(BM391,(HG390*(1+HG$5/Setup!$C$36)+IF($V391=40,N($F391),0)))</f>
        <v>0</v>
      </c>
      <c r="DL391" s="48" t="n">
        <f aca="false">MIN(BN391,(HH390*(1+HH$5/Setup!$C$36)+IF($V391=41,N($F391),0)))</f>
        <v>0</v>
      </c>
      <c r="DM391" s="48" t="n">
        <f aca="false">MIN(BO391,(HI390*(1+HI$5/Setup!$C$36)+IF($V391=42,N($F391),0)))</f>
        <v>0</v>
      </c>
      <c r="DN391" s="48" t="n">
        <f aca="false">MIN(BP391,(HJ390*(1+HJ$5/Setup!$C$36)+IF($V391=43,N($F391),0)))</f>
        <v>0</v>
      </c>
      <c r="DO391" s="48" t="n">
        <f aca="false">MIN(BQ391,(HK390*(1+HK$5/Setup!$C$36)+IF($V391=44,N($F391),0)))</f>
        <v>0</v>
      </c>
      <c r="DP391" s="48" t="n">
        <f aca="false">MIN(BR391,(HL390*(1+HL$5/Setup!$C$36)+IF($V391=45,N($F391),0)))</f>
        <v>0</v>
      </c>
      <c r="DQ391" s="48" t="n">
        <f aca="false">MIN(BS391,(HM390*(1+HM$5/Setup!$C$36)+IF($V391=46,N($F391),0)))</f>
        <v>0</v>
      </c>
      <c r="DR391" s="48" t="n">
        <f aca="false">MIN(BT391,(HN390*(1+HN$5/Setup!$C$36)+IF($V391=47,N($F391),0)))</f>
        <v>0</v>
      </c>
      <c r="DS391" s="48" t="n">
        <f aca="false">MIN(BU391,(HO390*(1+HO$5/Setup!$C$36)+IF($V391=48,N($F391),0)))</f>
        <v>0</v>
      </c>
      <c r="DT391" s="48" t="n">
        <f aca="false">MIN(BV391,(HP390*(1+HP$5/Setup!$C$36)+IF($V391=49,N($F391),0)))</f>
        <v>0</v>
      </c>
      <c r="DU391" s="48" t="n">
        <f aca="false">MIN(BW391,(HQ390*(1+HQ$5/Setup!$C$36)+IF($V391=50,N($F391),0)))</f>
        <v>0</v>
      </c>
      <c r="DV391" s="48" t="n">
        <f aca="false">MIN(MAX((FT390*(1+FT$5/Setup!$C$36)+IF($V391=1,N($F391),0))-BX391,0),MAX($P391-0,0))</f>
        <v>0</v>
      </c>
      <c r="DW391" s="48" t="n">
        <f aca="false">MIN(MAX((FU390*(1+FU$5/Setup!$C$36)+IF($V391=2,N($F391),0))-BY391,0),MAX($P391-SUM(DV391:DV391),0))</f>
        <v>0</v>
      </c>
      <c r="DX391" s="48" t="n">
        <f aca="false">MIN(MAX((FV390*(1+FV$5/Setup!$C$36)+IF($V391=3,N($F391),0))-BZ391,0),MAX($P391-SUM(DV391:DW391),0))</f>
        <v>0</v>
      </c>
      <c r="DY391" s="48" t="n">
        <f aca="false">MIN(MAX((FW390*(1+FW$5/Setup!$C$36)+IF($V391=4,N($F391),0))-CA391,0),MAX($P391-SUM(DV391:DX391),0))</f>
        <v>0</v>
      </c>
      <c r="DZ391" s="48" t="n">
        <f aca="false">MIN(MAX((FX390*(1+FX$5/Setup!$C$36)+IF($V391=5,N($F391),0))-CB391,0),MAX($P391-SUM(DV391:DY391),0))</f>
        <v>0</v>
      </c>
      <c r="EA391" s="48" t="n">
        <f aca="false">MIN(MAX((FY390*(1+FY$5/Setup!$C$36)+IF($V391=6,N($F391),0))-CC391,0),MAX($P391-SUM(DV391:DZ391),0))</f>
        <v>0</v>
      </c>
      <c r="EB391" s="48" t="n">
        <f aca="false">MIN(MAX((FZ390*(1+FZ$5/Setup!$C$36)+IF($V391=7,N($F391),0))-CD391,0),MAX($P391-SUM(DV391:EA391),0))</f>
        <v>0</v>
      </c>
      <c r="EC391" s="48" t="n">
        <f aca="false">MIN(MAX((GA390*(1+GA$5/Setup!$C$36)+IF($V391=8,N($F391),0))-CE391,0),MAX($P391-SUM(DV391:EB391),0))</f>
        <v>0</v>
      </c>
      <c r="ED391" s="48" t="n">
        <f aca="false">MIN(MAX((GB390*(1+GB$5/Setup!$C$36)+IF($V391=9,N($F391),0))-CF391,0),MAX($P391-SUM(DV391:EC391),0))</f>
        <v>0</v>
      </c>
      <c r="EE391" s="48" t="n">
        <f aca="false">MIN(MAX((GC390*(1+GC$5/Setup!$C$36)+IF($V391=10,N($F391),0))-CG391,0),MAX($P391-SUM(DV391:ED391),0))</f>
        <v>0</v>
      </c>
      <c r="EF391" s="48" t="n">
        <f aca="false">MIN(MAX((GD390*(1+GD$5/Setup!$C$36)+IF($V391=11,N($F391),0))-CH391,0),MAX($P391-SUM(DV391:EE391),0))</f>
        <v>0</v>
      </c>
      <c r="EG391" s="48" t="n">
        <f aca="false">MIN(MAX((GE390*(1+GE$5/Setup!$C$36)+IF($V391=12,N($F391),0))-CI391,0),MAX($P391-SUM(DV391:EF391),0))</f>
        <v>0</v>
      </c>
      <c r="EH391" s="48" t="n">
        <f aca="false">MIN(MAX((GF390*(1+GF$5/Setup!$C$36)+IF($V391=13,N($F391),0))-CJ391,0),MAX($P391-SUM(DV391:EG391),0))</f>
        <v>0</v>
      </c>
      <c r="EI391" s="48" t="n">
        <f aca="false">MIN(MAX((GG390*(1+GG$5/Setup!$C$36)+IF($V391=14,N($F391),0))-CK391,0),MAX($P391-SUM(DV391:EH391),0))</f>
        <v>0</v>
      </c>
      <c r="EJ391" s="48" t="n">
        <f aca="false">MIN(MAX((GH390*(1+GH$5/Setup!$C$36)+IF($V391=15,N($F391),0))-CL391,0),MAX($P391-SUM(DV391:EI391),0))</f>
        <v>0</v>
      </c>
      <c r="EK391" s="48" t="n">
        <f aca="false">MIN(MAX((GI390*(1+GI$5/Setup!$C$36)+IF($V391=16,N($F391),0))-CM391,0),MAX($P391-SUM(DV391:EJ391),0))</f>
        <v>0</v>
      </c>
      <c r="EL391" s="48" t="n">
        <f aca="false">MIN(MAX((GJ390*(1+GJ$5/Setup!$C$36)+IF($V391=17,N($F391),0))-CN391,0),MAX($P391-SUM(DV391:EK391),0))</f>
        <v>0</v>
      </c>
      <c r="EM391" s="48" t="n">
        <f aca="false">MIN(MAX((GK390*(1+GK$5/Setup!$C$36)+IF($V391=18,N($F391),0))-CO391,0),MAX($P391-SUM(DV391:EL391),0))</f>
        <v>0</v>
      </c>
      <c r="EN391" s="48" t="n">
        <f aca="false">MIN(MAX((GL390*(1+GL$5/Setup!$C$36)+IF($V391=19,N($F391),0))-CP391,0),MAX($P391-SUM(DV391:EM391),0))</f>
        <v>0</v>
      </c>
      <c r="EO391" s="48" t="n">
        <f aca="false">MIN(MAX((GM390*(1+GM$5/Setup!$C$36)+IF($V391=20,N($F391),0))-CQ391,0),MAX($P391-SUM(DV391:EN391),0))</f>
        <v>0</v>
      </c>
      <c r="EP391" s="48" t="n">
        <f aca="false">MIN(MAX((GN390*(1+GN$5/Setup!$C$36)+IF($V391=21,N($F391),0))-CR391,0),MAX($P391-SUM(DV391:EO391),0))</f>
        <v>0</v>
      </c>
      <c r="EQ391" s="48" t="n">
        <f aca="false">MIN(MAX((GO390*(1+GO$5/Setup!$C$36)+IF($V391=22,N($F391),0))-CS391,0),MAX($P391-SUM(DV391:EP391),0))</f>
        <v>0</v>
      </c>
      <c r="ER391" s="48" t="n">
        <f aca="false">MIN(MAX((GP390*(1+GP$5/Setup!$C$36)+IF($V391=23,N($F391),0))-CT391,0),MAX($P391-SUM(DV391:EQ391),0))</f>
        <v>0</v>
      </c>
      <c r="ES391" s="48" t="n">
        <f aca="false">MIN(MAX((GQ390*(1+GQ$5/Setup!$C$36)+IF($V391=24,N($F391),0))-CU391,0),MAX($P391-SUM(DV391:ER391),0))</f>
        <v>0</v>
      </c>
      <c r="ET391" s="48" t="n">
        <f aca="false">MIN(MAX((GR390*(1+GR$5/Setup!$C$36)+IF($V391=25,N($F391),0))-CV391,0),MAX($P391-SUM(DV391:ES391),0))</f>
        <v>0</v>
      </c>
      <c r="EU391" s="48" t="n">
        <f aca="false">MIN(MAX((GS390*(1+GS$5/Setup!$C$36)+IF($V391=26,N($F391),0))-CW391,0),MAX($P391-SUM(DV391:ET391),0))</f>
        <v>0</v>
      </c>
      <c r="EV391" s="48" t="n">
        <f aca="false">MIN(MAX((GT390*(1+GT$5/Setup!$C$36)+IF($V391=27,N($F391),0))-CX391,0),MAX($P391-SUM(DV391:EU391),0))</f>
        <v>0</v>
      </c>
      <c r="EW391" s="48" t="n">
        <f aca="false">MIN(MAX((GU390*(1+GU$5/Setup!$C$36)+IF($V391=28,N($F391),0))-CY391,0),MAX($P391-SUM(DV391:EV391),0))</f>
        <v>0</v>
      </c>
      <c r="EX391" s="48" t="n">
        <f aca="false">MIN(MAX((GV390*(1+GV$5/Setup!$C$36)+IF($V391=29,N($F391),0))-CZ391,0),MAX($P391-SUM(DV391:EW391),0))</f>
        <v>0</v>
      </c>
      <c r="EY391" s="48" t="n">
        <f aca="false">MIN(MAX((GW390*(1+GW$5/Setup!$C$36)+IF($V391=30,N($F391),0))-DA391,0),MAX($P391-SUM(DV391:EX391),0))</f>
        <v>0</v>
      </c>
      <c r="EZ391" s="48" t="n">
        <f aca="false">MIN(MAX((GX390*(1+GX$5/Setup!$C$36)+IF($V391=31,N($F391),0))-DB391,0),MAX($P391-SUM(DV391:EY391),0))</f>
        <v>0</v>
      </c>
      <c r="FA391" s="48" t="n">
        <f aca="false">MIN(MAX((GY390*(1+GY$5/Setup!$C$36)+IF($V391=32,N($F391),0))-DC391,0),MAX($P391-SUM(DV391:EZ391),0))</f>
        <v>0</v>
      </c>
      <c r="FB391" s="48" t="n">
        <f aca="false">MIN(MAX((GZ390*(1+GZ$5/Setup!$C$36)+IF($V391=33,N($F391),0))-DD391,0),MAX($P391-SUM(DV391:FA391),0))</f>
        <v>0</v>
      </c>
      <c r="FC391" s="48" t="n">
        <f aca="false">MIN(MAX((HA390*(1+HA$5/Setup!$C$36)+IF($V391=34,N($F391),0))-DE391,0),MAX($P391-SUM(DV391:FB391),0))</f>
        <v>0</v>
      </c>
      <c r="FD391" s="48" t="n">
        <f aca="false">MIN(MAX((HB390*(1+HB$5/Setup!$C$36)+IF($V391=35,N($F391),0))-DF391,0),MAX($P391-SUM(DV391:FC391),0))</f>
        <v>0</v>
      </c>
      <c r="FE391" s="48" t="n">
        <f aca="false">MIN(MAX((HC390*(1+HC$5/Setup!$C$36)+IF($V391=36,N($F391),0))-DG391,0),MAX($P391-SUM(DV391:FD391),0))</f>
        <v>0</v>
      </c>
      <c r="FF391" s="48" t="n">
        <f aca="false">MIN(MAX((HD390*(1+HD$5/Setup!$C$36)+IF($V391=37,N($F391),0))-DH391,0),MAX($P391-SUM(DV391:FE391),0))</f>
        <v>0</v>
      </c>
      <c r="FG391" s="48" t="n">
        <f aca="false">MIN(MAX((HE390*(1+HE$5/Setup!$C$36)+IF($V391=38,N($F391),0))-DI391,0),MAX($P391-SUM(DV391:FF391),0))</f>
        <v>0</v>
      </c>
      <c r="FH391" s="48" t="n">
        <f aca="false">MIN(MAX((HF390*(1+HF$5/Setup!$C$36)+IF($V391=39,N($F391),0))-DJ391,0),MAX($P391-SUM(DV391:FG391),0))</f>
        <v>0</v>
      </c>
      <c r="FI391" s="48" t="n">
        <f aca="false">MIN(MAX((HG390*(1+HG$5/Setup!$C$36)+IF($V391=40,N($F391),0))-DK391,0),MAX($P391-SUM(DV391:FH391),0))</f>
        <v>0</v>
      </c>
      <c r="FJ391" s="48" t="n">
        <f aca="false">MIN(MAX((HH390*(1+HH$5/Setup!$C$36)+IF($V391=41,N($F391),0))-DL391,0),MAX($P391-SUM(DV391:FI391),0))</f>
        <v>0</v>
      </c>
      <c r="FK391" s="48" t="n">
        <f aca="false">MIN(MAX((HI390*(1+HI$5/Setup!$C$36)+IF($V391=42,N($F391),0))-DM391,0),MAX($P391-SUM(DV391:FJ391),0))</f>
        <v>0</v>
      </c>
      <c r="FL391" s="48" t="n">
        <f aca="false">MIN(MAX((HJ390*(1+HJ$5/Setup!$C$36)+IF($V391=43,N($F391),0))-DN391,0),MAX($P391-SUM(DV391:FK391),0))</f>
        <v>0</v>
      </c>
      <c r="FM391" s="48" t="n">
        <f aca="false">MIN(MAX((HK390*(1+HK$5/Setup!$C$36)+IF($V391=44,N($F391),0))-DO391,0),MAX($P391-SUM(DV391:FL391),0))</f>
        <v>0</v>
      </c>
      <c r="FN391" s="48" t="n">
        <f aca="false">MIN(MAX((HL390*(1+HL$5/Setup!$C$36)+IF($V391=45,N($F391),0))-DP391,0),MAX($P391-SUM(DV391:FM391),0))</f>
        <v>0</v>
      </c>
      <c r="FO391" s="48" t="n">
        <f aca="false">MIN(MAX((HM390*(1+HM$5/Setup!$C$36)+IF($V391=46,N($F391),0))-DQ391,0),MAX($P391-SUM(DV391:FN391),0))</f>
        <v>0</v>
      </c>
      <c r="FP391" s="48" t="n">
        <f aca="false">MIN(MAX((HN390*(1+HN$5/Setup!$C$36)+IF($V391=47,N($F391),0))-DR391,0),MAX($P391-SUM(DV391:FO391),0))</f>
        <v>0</v>
      </c>
      <c r="FQ391" s="48" t="n">
        <f aca="false">MIN(MAX((HO390*(1+HO$5/Setup!$C$36)+IF($V391=48,N($F391),0))-DS391,0),MAX($P391-SUM(DV391:FP391),0))</f>
        <v>0</v>
      </c>
      <c r="FR391" s="48" t="n">
        <f aca="false">MIN(MAX((HP390*(1+HP$5/Setup!$C$36)+IF($V391=49,N($F391),0))-DT391,0),MAX($P391-SUM(DV391:FQ391),0))</f>
        <v>0</v>
      </c>
      <c r="FS391" s="48" t="n">
        <f aca="false">MIN(MAX((HQ390*(1+HQ$5/Setup!$C$36)+IF($V391=50,N($F391),0))-DU391,0),MAX($P391-SUM(DV391:FR391),0))</f>
        <v>0</v>
      </c>
      <c r="FT391" s="48" t="n">
        <f aca="false">IF((FT390*(1+FT$5/Setup!$C$36)+IF($V391=1,N($F391),0))-BX391-DV391&lt;0.005,0,(FT390*(1+FT$5/Setup!$C$36)+IF($V391=1,N($F391),0))-BX391-DV391)</f>
        <v>0</v>
      </c>
      <c r="FU391" s="48" t="n">
        <f aca="false">IF((FU390*(1+FU$5/Setup!$C$36)+IF($V391=2,N($F391),0))-BY391-DW391&lt;0.005,0,(FU390*(1+FU$5/Setup!$C$36)+IF($V391=2,N($F391),0))-BY391-DW391)</f>
        <v>0</v>
      </c>
      <c r="FV391" s="48" t="n">
        <f aca="false">IF((FV390*(1+FV$5/Setup!$C$36)+IF($V391=3,N($F391),0))-BZ391-DX391&lt;0.005,0,(FV390*(1+FV$5/Setup!$C$36)+IF($V391=3,N($F391),0))-BZ391-DX391)</f>
        <v>0</v>
      </c>
      <c r="FW391" s="48" t="n">
        <f aca="false">IF((FW390*(1+FW$5/Setup!$C$36)+IF($V391=4,N($F391),0))-CA391-DY391&lt;0.005,0,(FW390*(1+FW$5/Setup!$C$36)+IF($V391=4,N($F391),0))-CA391-DY391)</f>
        <v>0</v>
      </c>
      <c r="FX391" s="48" t="n">
        <f aca="false">IF((FX390*(1+FX$5/Setup!$C$36)+IF($V391=5,N($F391),0))-CB391-DZ391&lt;0.005,0,(FX390*(1+FX$5/Setup!$C$36)+IF($V391=5,N($F391),0))-CB391-DZ391)</f>
        <v>0</v>
      </c>
      <c r="FY391" s="48" t="n">
        <f aca="false">IF((FY390*(1+FY$5/Setup!$C$36)+IF($V391=6,N($F391),0))-CC391-EA391&lt;0.005,0,(FY390*(1+FY$5/Setup!$C$36)+IF($V391=6,N($F391),0))-CC391-EA391)</f>
        <v>0</v>
      </c>
      <c r="FZ391" s="48" t="n">
        <f aca="false">IF((FZ390*(1+FZ$5/Setup!$C$36)+IF($V391=7,N($F391),0))-CD391-EB391&lt;0.005,0,(FZ390*(1+FZ$5/Setup!$C$36)+IF($V391=7,N($F391),0))-CD391-EB391)</f>
        <v>0</v>
      </c>
      <c r="GA391" s="48" t="n">
        <f aca="false">IF((GA390*(1+GA$5/Setup!$C$36)+IF($V391=8,N($F391),0))-CE391-EC391&lt;0.005,0,(GA390*(1+GA$5/Setup!$C$36)+IF($V391=8,N($F391),0))-CE391-EC391)</f>
        <v>0</v>
      </c>
      <c r="GB391" s="48" t="n">
        <f aca="false">IF((GB390*(1+GB$5/Setup!$C$36)+IF($V391=9,N($F391),0))-CF391-ED391&lt;0.005,0,(GB390*(1+GB$5/Setup!$C$36)+IF($V391=9,N($F391),0))-CF391-ED391)</f>
        <v>0</v>
      </c>
      <c r="GC391" s="48" t="n">
        <f aca="false">IF((GC390*(1+GC$5/Setup!$C$36)+IF($V391=10,N($F391),0))-CG391-EE391&lt;0.005,0,(GC390*(1+GC$5/Setup!$C$36)+IF($V391=10,N($F391),0))-CG391-EE391)</f>
        <v>0</v>
      </c>
      <c r="GD391" s="48" t="n">
        <f aca="false">IF((GD390*(1+GD$5/Setup!$C$36)+IF($V391=11,N($F391),0))-CH391-EF391&lt;0.005,0,(GD390*(1+GD$5/Setup!$C$36)+IF($V391=11,N($F391),0))-CH391-EF391)</f>
        <v>0</v>
      </c>
      <c r="GE391" s="48" t="n">
        <f aca="false">IF((GE390*(1+GE$5/Setup!$C$36)+IF($V391=12,N($F391),0))-CI391-EG391&lt;0.005,0,(GE390*(1+GE$5/Setup!$C$36)+IF($V391=12,N($F391),0))-CI391-EG391)</f>
        <v>0</v>
      </c>
      <c r="GF391" s="48" t="n">
        <f aca="false">IF((GF390*(1+GF$5/Setup!$C$36)+IF($V391=13,N($F391),0))-CJ391-EH391&lt;0.005,0,(GF390*(1+GF$5/Setup!$C$36)+IF($V391=13,N($F391),0))-CJ391-EH391)</f>
        <v>0</v>
      </c>
      <c r="GG391" s="48" t="n">
        <f aca="false">IF((GG390*(1+GG$5/Setup!$C$36)+IF($V391=14,N($F391),0))-CK391-EI391&lt;0.005,0,(GG390*(1+GG$5/Setup!$C$36)+IF($V391=14,N($F391),0))-CK391-EI391)</f>
        <v>0</v>
      </c>
      <c r="GH391" s="48" t="n">
        <f aca="false">IF((GH390*(1+GH$5/Setup!$C$36)+IF($V391=15,N($F391),0))-CL391-EJ391&lt;0.005,0,(GH390*(1+GH$5/Setup!$C$36)+IF($V391=15,N($F391),0))-CL391-EJ391)</f>
        <v>0</v>
      </c>
      <c r="GI391" s="48" t="n">
        <f aca="false">IF((GI390*(1+GI$5/Setup!$C$36)+IF($V391=16,N($F391),0))-CM391-EK391&lt;0.005,0,(GI390*(1+GI$5/Setup!$C$36)+IF($V391=16,N($F391),0))-CM391-EK391)</f>
        <v>0</v>
      </c>
      <c r="GJ391" s="48" t="n">
        <f aca="false">IF((GJ390*(1+GJ$5/Setup!$C$36)+IF($V391=17,N($F391),0))-CN391-EL391&lt;0.005,0,(GJ390*(1+GJ$5/Setup!$C$36)+IF($V391=17,N($F391),0))-CN391-EL391)</f>
        <v>0</v>
      </c>
      <c r="GK391" s="48" t="n">
        <f aca="false">IF((GK390*(1+GK$5/Setup!$C$36)+IF($V391=18,N($F391),0))-CO391-EM391&lt;0.005,0,(GK390*(1+GK$5/Setup!$C$36)+IF($V391=18,N($F391),0))-CO391-EM391)</f>
        <v>0</v>
      </c>
      <c r="GL391" s="48" t="n">
        <f aca="false">IF((GL390*(1+GL$5/Setup!$C$36)+IF($V391=19,N($F391),0))-CP391-EN391&lt;0.005,0,(GL390*(1+GL$5/Setup!$C$36)+IF($V391=19,N($F391),0))-CP391-EN391)</f>
        <v>0</v>
      </c>
      <c r="GM391" s="48" t="n">
        <f aca="false">IF((GM390*(1+GM$5/Setup!$C$36)+IF($V391=20,N($F391),0))-CQ391-EO391&lt;0.005,0,(GM390*(1+GM$5/Setup!$C$36)+IF($V391=20,N($F391),0))-CQ391-EO391)</f>
        <v>0</v>
      </c>
      <c r="GN391" s="48" t="n">
        <f aca="false">IF((GN390*(1+GN$5/Setup!$C$36)+IF($V391=21,N($F391),0))-CR391-EP391&lt;0.005,0,(GN390*(1+GN$5/Setup!$C$36)+IF($V391=21,N($F391),0))-CR391-EP391)</f>
        <v>0</v>
      </c>
      <c r="GO391" s="48" t="n">
        <f aca="false">IF((GO390*(1+GO$5/Setup!$C$36)+IF($V391=22,N($F391),0))-CS391-EQ391&lt;0.005,0,(GO390*(1+GO$5/Setup!$C$36)+IF($V391=22,N($F391),0))-CS391-EQ391)</f>
        <v>0</v>
      </c>
      <c r="GP391" s="48" t="n">
        <f aca="false">IF((GP390*(1+GP$5/Setup!$C$36)+IF($V391=23,N($F391),0))-CT391-ER391&lt;0.005,0,(GP390*(1+GP$5/Setup!$C$36)+IF($V391=23,N($F391),0))-CT391-ER391)</f>
        <v>0</v>
      </c>
      <c r="GQ391" s="48" t="n">
        <f aca="false">IF((GQ390*(1+GQ$5/Setup!$C$36)+IF($V391=24,N($F391),0))-CU391-ES391&lt;0.005,0,(GQ390*(1+GQ$5/Setup!$C$36)+IF($V391=24,N($F391),0))-CU391-ES391)</f>
        <v>0</v>
      </c>
      <c r="GR391" s="48" t="n">
        <f aca="false">IF((GR390*(1+GR$5/Setup!$C$36)+IF($V391=25,N($F391),0))-CV391-ET391&lt;0.005,0,(GR390*(1+GR$5/Setup!$C$36)+IF($V391=25,N($F391),0))-CV391-ET391)</f>
        <v>0</v>
      </c>
      <c r="GS391" s="48" t="n">
        <f aca="false">IF((GS390*(1+GS$5/Setup!$C$36)+IF($V391=26,N($F391),0))-CW391-EU391&lt;0.005,0,(GS390*(1+GS$5/Setup!$C$36)+IF($V391=26,N($F391),0))-CW391-EU391)</f>
        <v>0</v>
      </c>
      <c r="GT391" s="48" t="n">
        <f aca="false">IF((GT390*(1+GT$5/Setup!$C$36)+IF($V391=27,N($F391),0))-CX391-EV391&lt;0.005,0,(GT390*(1+GT$5/Setup!$C$36)+IF($V391=27,N($F391),0))-CX391-EV391)</f>
        <v>0</v>
      </c>
      <c r="GU391" s="48" t="n">
        <f aca="false">IF((GU390*(1+GU$5/Setup!$C$36)+IF($V391=28,N($F391),0))-CY391-EW391&lt;0.005,0,(GU390*(1+GU$5/Setup!$C$36)+IF($V391=28,N($F391),0))-CY391-EW391)</f>
        <v>0</v>
      </c>
      <c r="GV391" s="48" t="n">
        <f aca="false">IF((GV390*(1+GV$5/Setup!$C$36)+IF($V391=29,N($F391),0))-CZ391-EX391&lt;0.005,0,(GV390*(1+GV$5/Setup!$C$36)+IF($V391=29,N($F391),0))-CZ391-EX391)</f>
        <v>0</v>
      </c>
      <c r="GW391" s="48" t="n">
        <f aca="false">IF((GW390*(1+GW$5/Setup!$C$36)+IF($V391=30,N($F391),0))-DA391-EY391&lt;0.005,0,(GW390*(1+GW$5/Setup!$C$36)+IF($V391=30,N($F391),0))-DA391-EY391)</f>
        <v>0</v>
      </c>
      <c r="GX391" s="48" t="n">
        <f aca="false">IF((GX390*(1+GX$5/Setup!$C$36)+IF($V391=31,N($F391),0))-DB391-EZ391&lt;0.005,0,(GX390*(1+GX$5/Setup!$C$36)+IF($V391=31,N($F391),0))-DB391-EZ391)</f>
        <v>0</v>
      </c>
      <c r="GY391" s="48" t="n">
        <f aca="false">IF((GY390*(1+GY$5/Setup!$C$36)+IF($V391=32,N($F391),0))-DC391-FA391&lt;0.005,0,(GY390*(1+GY$5/Setup!$C$36)+IF($V391=32,N($F391),0))-DC391-FA391)</f>
        <v>0</v>
      </c>
      <c r="GZ391" s="48" t="n">
        <f aca="false">IF((GZ390*(1+GZ$5/Setup!$C$36)+IF($V391=33,N($F391),0))-DD391-FB391&lt;0.005,0,(GZ390*(1+GZ$5/Setup!$C$36)+IF($V391=33,N($F391),0))-DD391-FB391)</f>
        <v>0</v>
      </c>
      <c r="HA391" s="48" t="n">
        <f aca="false">IF((HA390*(1+HA$5/Setup!$C$36)+IF($V391=34,N($F391),0))-DE391-FC391&lt;0.005,0,(HA390*(1+HA$5/Setup!$C$36)+IF($V391=34,N($F391),0))-DE391-FC391)</f>
        <v>0</v>
      </c>
      <c r="HB391" s="48" t="n">
        <f aca="false">IF((HB390*(1+HB$5/Setup!$C$36)+IF($V391=35,N($F391),0))-DF391-FD391&lt;0.005,0,(HB390*(1+HB$5/Setup!$C$36)+IF($V391=35,N($F391),0))-DF391-FD391)</f>
        <v>0</v>
      </c>
      <c r="HC391" s="48" t="n">
        <f aca="false">IF((HC390*(1+HC$5/Setup!$C$36)+IF($V391=36,N($F391),0))-DG391-FE391&lt;0.005,0,(HC390*(1+HC$5/Setup!$C$36)+IF($V391=36,N($F391),0))-DG391-FE391)</f>
        <v>0</v>
      </c>
      <c r="HD391" s="48" t="n">
        <f aca="false">IF((HD390*(1+HD$5/Setup!$C$36)+IF($V391=37,N($F391),0))-DH391-FF391&lt;0.005,0,(HD390*(1+HD$5/Setup!$C$36)+IF($V391=37,N($F391),0))-DH391-FF391)</f>
        <v>0</v>
      </c>
      <c r="HE391" s="48" t="n">
        <f aca="false">IF((HE390*(1+HE$5/Setup!$C$36)+IF($V391=38,N($F391),0))-DI391-FG391&lt;0.005,0,(HE390*(1+HE$5/Setup!$C$36)+IF($V391=38,N($F391),0))-DI391-FG391)</f>
        <v>0</v>
      </c>
      <c r="HF391" s="48" t="n">
        <f aca="false">IF((HF390*(1+HF$5/Setup!$C$36)+IF($V391=39,N($F391),0))-DJ391-FH391&lt;0.005,0,(HF390*(1+HF$5/Setup!$C$36)+IF($V391=39,N($F391),0))-DJ391-FH391)</f>
        <v>0</v>
      </c>
      <c r="HG391" s="48" t="n">
        <f aca="false">IF((HG390*(1+HG$5/Setup!$C$36)+IF($V391=40,N($F391),0))-DK391-FI391&lt;0.005,0,(HG390*(1+HG$5/Setup!$C$36)+IF($V391=40,N($F391),0))-DK391-FI391)</f>
        <v>0</v>
      </c>
      <c r="HH391" s="48" t="n">
        <f aca="false">IF((HH390*(1+HH$5/Setup!$C$36)+IF($V391=41,N($F391),0))-DL391-FJ391&lt;0.005,0,(HH390*(1+HH$5/Setup!$C$36)+IF($V391=41,N($F391),0))-DL391-FJ391)</f>
        <v>0</v>
      </c>
      <c r="HI391" s="48" t="n">
        <f aca="false">IF((HI390*(1+HI$5/Setup!$C$36)+IF($V391=42,N($F391),0))-DM391-FK391&lt;0.005,0,(HI390*(1+HI$5/Setup!$C$36)+IF($V391=42,N($F391),0))-DM391-FK391)</f>
        <v>0</v>
      </c>
      <c r="HJ391" s="48" t="n">
        <f aca="false">IF((HJ390*(1+HJ$5/Setup!$C$36)+IF($V391=43,N($F391),0))-DN391-FL391&lt;0.005,0,(HJ390*(1+HJ$5/Setup!$C$36)+IF($V391=43,N($F391),0))-DN391-FL391)</f>
        <v>0</v>
      </c>
      <c r="HK391" s="48" t="n">
        <f aca="false">IF((HK390*(1+HK$5/Setup!$C$36)+IF($V391=44,N($F391),0))-DO391-FM391&lt;0.005,0,(HK390*(1+HK$5/Setup!$C$36)+IF($V391=44,N($F391),0))-DO391-FM391)</f>
        <v>0</v>
      </c>
      <c r="HL391" s="48" t="n">
        <f aca="false">IF((HL390*(1+HL$5/Setup!$C$36)+IF($V391=45,N($F391),0))-DP391-FN391&lt;0.005,0,(HL390*(1+HL$5/Setup!$C$36)+IF($V391=45,N($F391),0))-DP391-FN391)</f>
        <v>0</v>
      </c>
      <c r="HM391" s="48" t="n">
        <f aca="false">IF((HM390*(1+HM$5/Setup!$C$36)+IF($V391=46,N($F391),0))-DQ391-FO391&lt;0.005,0,(HM390*(1+HM$5/Setup!$C$36)+IF($V391=46,N($F391),0))-DQ391-FO391)</f>
        <v>0</v>
      </c>
      <c r="HN391" s="48" t="n">
        <f aca="false">IF((HN390*(1+HN$5/Setup!$C$36)+IF($V391=47,N($F391),0))-DR391-FP391&lt;0.005,0,(HN390*(1+HN$5/Setup!$C$36)+IF($V391=47,N($F391),0))-DR391-FP391)</f>
        <v>0</v>
      </c>
      <c r="HO391" s="48" t="n">
        <f aca="false">IF((HO390*(1+HO$5/Setup!$C$36)+IF($V391=48,N($F391),0))-DS391-FQ391&lt;0.005,0,(HO390*(1+HO$5/Setup!$C$36)+IF($V391=48,N($F391),0))-DS391-FQ391)</f>
        <v>0</v>
      </c>
      <c r="HP391" s="48" t="n">
        <f aca="false">IF((HP390*(1+HP$5/Setup!$C$36)+IF($V391=49,N($F391),0))-DT391-FR391&lt;0.005,0,(HP390*(1+HP$5/Setup!$C$36)+IF($V391=49,N($F391),0))-DT391-FR391)</f>
        <v>0</v>
      </c>
      <c r="HQ391" s="48" t="n">
        <f aca="false">IF((HQ390*(1+HQ$5/Setup!$C$36)+IF($V391=50,N($F391),0))-DU391-FS391&lt;0.005,0,(HQ390*(1+HQ$5/Setup!$C$36)+IF($V391=50,N($F391),0))-DU391-FS391)</f>
        <v>0</v>
      </c>
    </row>
    <row r="392" customFormat="false" ht="15" hidden="false" customHeight="false" outlineLevel="0" collapsed="false">
      <c r="A392" s="44" t="n">
        <v>384</v>
      </c>
      <c r="B392" s="45" t="n">
        <f aca="false">IF(Setup!$C$7="Every month",EDATE(Setup!$C$8,($A392-1)),IF(Setup!$C$7="Twice a month",DATE(YEAR(Setup!$C$8),MONTH(Setup!$C$8)+INT((($A392-1)+Setup!$C$41)/2),MIN(IF(MOD(($A392-1)+Setup!$C$41,2)=0,Setup!$C$39,Setup!$C$40),DAY(EOMONTH(DATE(YEAR(Setup!$C$8),MONTH(Setup!$C$8)+INT((($A392-1)+Setup!$C$41)/2),1),0)))),Setup!$C$8+($A392-1)*IF(Setup!$C$7="Every week",7,14)))</f>
        <v>51687</v>
      </c>
      <c r="C392" s="45" t="n">
        <f aca="false">IF(Setup!$C$7="Every month",EDATE(Setup!$C$8,$A392),IF(Setup!$C$7="Twice a month",DATE(YEAR(Setup!$C$8),MONTH(Setup!$C$8)+INT(($A392+Setup!$C$41)/2),MIN(IF(MOD($A392+Setup!$C$41,2)=0,Setup!$C$39,Setup!$C$40),DAY(EOMONTH(DATE(YEAR(Setup!$C$8),MONTH(Setup!$C$8)+INT(($A392+Setup!$C$41)/2),1),0)))),Setup!$C$8+$A392*IF(Setup!$C$7="Every week",7,14)))</f>
        <v>51701</v>
      </c>
      <c r="D392" s="46"/>
      <c r="E392" s="47"/>
      <c r="F392" s="47"/>
      <c r="G392" s="47"/>
      <c r="H392" s="47"/>
      <c r="I392" s="48" t="n">
        <f aca="false">N(Setup!$C$11)+N(E392)</f>
        <v>100</v>
      </c>
      <c r="J392" s="48" t="n">
        <f aca="false">MIN(Setup!$C$37,MAX(I392,0))</f>
        <v>9.23076923076923</v>
      </c>
      <c r="K392" s="48" t="n">
        <f aca="false">MIN(MAX(N(Setup!$C$14)-L391,0),MAX(I392-J392,0))</f>
        <v>0</v>
      </c>
      <c r="L392" s="48" t="n">
        <f aca="false">L391+K392-N(G392)</f>
        <v>500</v>
      </c>
      <c r="M392" s="48" t="n">
        <f aca="false">M391+J392-N(H392)</f>
        <v>3544.61538461536</v>
      </c>
      <c r="N392" s="48" t="n">
        <f aca="false">SUM(BX392:DU392)</f>
        <v>0</v>
      </c>
      <c r="O392" s="48" t="n">
        <f aca="false">SUM(Z392:BW392)-N392</f>
        <v>25</v>
      </c>
      <c r="P392" s="48" t="n">
        <f aca="false">MAX(I392-J392-K392,0)+O392</f>
        <v>115.769230769231</v>
      </c>
      <c r="Q392" s="48" t="n">
        <f aca="false">SUM(DV392:FS392)</f>
        <v>0</v>
      </c>
      <c r="R392" s="49" t="n">
        <f aca="false">N392+J392+K392+Q392</f>
        <v>9.23076923076923</v>
      </c>
      <c r="S392" s="48" t="n">
        <f aca="false">T392-T391-N(F392)+N392+Q392</f>
        <v>0</v>
      </c>
      <c r="T392" s="49" t="n">
        <f aca="false">SUM(FT392:HQ392)</f>
        <v>0</v>
      </c>
      <c r="U392" s="44" t="str">
        <f aca="false">IF(T391&lt;0.005,"",INDEX(Helpers!$C$2:$C$51,IF(_xlfn.MINIFS($DV$6:$FS$6,DV392:FS392,"&gt;0.005")=0,V392,_xlfn.MINIFS($DV$6:$FS$6,DV392:FS392,"&gt;0.005"))))</f>
        <v/>
      </c>
      <c r="V392" s="44" t="n">
        <f aca="false">IF(_xlfn.MINIFS($FT$6:$HQ$6,FT391:HQ391,"&gt;0.005")=0,1,_xlfn.MINIFS($FT$6:$HQ$6,FT391:HQ391,"&gt;0.005"))</f>
        <v>1</v>
      </c>
      <c r="W392" s="44" t="n">
        <f aca="false">IF(AND(D392&lt;&gt;"Paid",T391&gt;0.005),1,0)</f>
        <v>0</v>
      </c>
      <c r="X392" s="48" t="n">
        <f aca="false">SUMPRODUCT(((Helpers!$G$2:$G$51*(1+(Helpers!$D$2:$D$51+0.000000001)/12)^(($B392-Setup!$C$8)/(365.25/12))-Helpers!$E$2:$E$51*((1+(Helpers!$D$2:$D$51+0.000000001)/12)^(($B392-Setup!$C$8)/(365.25/12))-1)/((Helpers!$D$2:$D$51+0.000000001)/12))&gt;0)*(Helpers!$G$2:$G$51*(1+(Helpers!$D$2:$D$51+0.000000001)/12)^(($B392-Setup!$C$8)/(365.25/12))-Helpers!$E$2:$E$51*((1+(Helpers!$D$2:$D$51+0.000000001)/12)^(($B392-Setup!$C$8)/(365.25/12))-1)/((Helpers!$D$2:$D$51+0.000000001)/12)))</f>
        <v>0</v>
      </c>
      <c r="Y392" s="48"/>
      <c r="Z392" s="48" t="n">
        <f aca="false">IF(OR(N(Z$5)=0,Z$6=""),0,Z$5*((DATE(YEAR($B392),MONTH($B392),MIN(Z$6,DAY(EOMONTH($B392,0))))&gt;=$B392)*(DATE(YEAR($B392),MONTH($B392),MIN(Z$6,DAY(EOMONTH($B392,0))))&lt;$C392)+(DATE(YEAR($B392),MONTH($B392)+1,MIN(Z$6,DAY(EOMONTH($B392,1))))&gt;=$B392)*(DATE(YEAR($B392),MONTH($B392)+1,MIN(Z$6,DAY(EOMONTH($B392,1))))&lt;$C392)))</f>
        <v>25</v>
      </c>
      <c r="AA392" s="48" t="n">
        <f aca="false">IF(OR(N(AA$5)=0,AA$6=""),0,AA$5*((DATE(YEAR($B392),MONTH($B392),MIN(AA$6,DAY(EOMONTH($B392,0))))&gt;=$B392)*(DATE(YEAR($B392),MONTH($B392),MIN(AA$6,DAY(EOMONTH($B392,0))))&lt;$C392)+(DATE(YEAR($B392),MONTH($B392)+1,MIN(AA$6,DAY(EOMONTH($B392,1))))&gt;=$B392)*(DATE(YEAR($B392),MONTH($B392)+1,MIN(AA$6,DAY(EOMONTH($B392,1))))&lt;$C392)))</f>
        <v>0</v>
      </c>
      <c r="AB392" s="48" t="n">
        <f aca="false">IF(OR(N(AB$5)=0,AB$6=""),0,AB$5*((DATE(YEAR($B392),MONTH($B392),MIN(AB$6,DAY(EOMONTH($B392,0))))&gt;=$B392)*(DATE(YEAR($B392),MONTH($B392),MIN(AB$6,DAY(EOMONTH($B392,0))))&lt;$C392)+(DATE(YEAR($B392),MONTH($B392)+1,MIN(AB$6,DAY(EOMONTH($B392,1))))&gt;=$B392)*(DATE(YEAR($B392),MONTH($B392)+1,MIN(AB$6,DAY(EOMONTH($B392,1))))&lt;$C392)))</f>
        <v>0</v>
      </c>
      <c r="AC392" s="48" t="n">
        <f aca="false">IF(OR(N(AC$5)=0,AC$6=""),0,AC$5*((DATE(YEAR($B392),MONTH($B392),MIN(AC$6,DAY(EOMONTH($B392,0))))&gt;=$B392)*(DATE(YEAR($B392),MONTH($B392),MIN(AC$6,DAY(EOMONTH($B392,0))))&lt;$C392)+(DATE(YEAR($B392),MONTH($B392)+1,MIN(AC$6,DAY(EOMONTH($B392,1))))&gt;=$B392)*(DATE(YEAR($B392),MONTH($B392)+1,MIN(AC$6,DAY(EOMONTH($B392,1))))&lt;$C392)))</f>
        <v>0</v>
      </c>
      <c r="AD392" s="48" t="n">
        <f aca="false">IF(OR(N(AD$5)=0,AD$6=""),0,AD$5*((DATE(YEAR($B392),MONTH($B392),MIN(AD$6,DAY(EOMONTH($B392,0))))&gt;=$B392)*(DATE(YEAR($B392),MONTH($B392),MIN(AD$6,DAY(EOMONTH($B392,0))))&lt;$C392)+(DATE(YEAR($B392),MONTH($B392)+1,MIN(AD$6,DAY(EOMONTH($B392,1))))&gt;=$B392)*(DATE(YEAR($B392),MONTH($B392)+1,MIN(AD$6,DAY(EOMONTH($B392,1))))&lt;$C392)))</f>
        <v>0</v>
      </c>
      <c r="AE392" s="48" t="n">
        <f aca="false">IF(OR(N(AE$5)=0,AE$6=""),0,AE$5*((DATE(YEAR($B392),MONTH($B392),MIN(AE$6,DAY(EOMONTH($B392,0))))&gt;=$B392)*(DATE(YEAR($B392),MONTH($B392),MIN(AE$6,DAY(EOMONTH($B392,0))))&lt;$C392)+(DATE(YEAR($B392),MONTH($B392)+1,MIN(AE$6,DAY(EOMONTH($B392,1))))&gt;=$B392)*(DATE(YEAR($B392),MONTH($B392)+1,MIN(AE$6,DAY(EOMONTH($B392,1))))&lt;$C392)))</f>
        <v>0</v>
      </c>
      <c r="AF392" s="48" t="n">
        <f aca="false">IF(OR(N(AF$5)=0,AF$6=""),0,AF$5*((DATE(YEAR($B392),MONTH($B392),MIN(AF$6,DAY(EOMONTH($B392,0))))&gt;=$B392)*(DATE(YEAR($B392),MONTH($B392),MIN(AF$6,DAY(EOMONTH($B392,0))))&lt;$C392)+(DATE(YEAR($B392),MONTH($B392)+1,MIN(AF$6,DAY(EOMONTH($B392,1))))&gt;=$B392)*(DATE(YEAR($B392),MONTH($B392)+1,MIN(AF$6,DAY(EOMONTH($B392,1))))&lt;$C392)))</f>
        <v>0</v>
      </c>
      <c r="AG392" s="48" t="n">
        <f aca="false">IF(OR(N(AG$5)=0,AG$6=""),0,AG$5*((DATE(YEAR($B392),MONTH($B392),MIN(AG$6,DAY(EOMONTH($B392,0))))&gt;=$B392)*(DATE(YEAR($B392),MONTH($B392),MIN(AG$6,DAY(EOMONTH($B392,0))))&lt;$C392)+(DATE(YEAR($B392),MONTH($B392)+1,MIN(AG$6,DAY(EOMONTH($B392,1))))&gt;=$B392)*(DATE(YEAR($B392),MONTH($B392)+1,MIN(AG$6,DAY(EOMONTH($B392,1))))&lt;$C392)))</f>
        <v>0</v>
      </c>
      <c r="AH392" s="48" t="n">
        <f aca="false">IF(OR(N(AH$5)=0,AH$6=""),0,AH$5*((DATE(YEAR($B392),MONTH($B392),MIN(AH$6,DAY(EOMONTH($B392,0))))&gt;=$B392)*(DATE(YEAR($B392),MONTH($B392),MIN(AH$6,DAY(EOMONTH($B392,0))))&lt;$C392)+(DATE(YEAR($B392),MONTH($B392)+1,MIN(AH$6,DAY(EOMONTH($B392,1))))&gt;=$B392)*(DATE(YEAR($B392),MONTH($B392)+1,MIN(AH$6,DAY(EOMONTH($B392,1))))&lt;$C392)))</f>
        <v>0</v>
      </c>
      <c r="AI392" s="48" t="n">
        <f aca="false">IF(OR(N(AI$5)=0,AI$6=""),0,AI$5*((DATE(YEAR($B392),MONTH($B392),MIN(AI$6,DAY(EOMONTH($B392,0))))&gt;=$B392)*(DATE(YEAR($B392),MONTH($B392),MIN(AI$6,DAY(EOMONTH($B392,0))))&lt;$C392)+(DATE(YEAR($B392),MONTH($B392)+1,MIN(AI$6,DAY(EOMONTH($B392,1))))&gt;=$B392)*(DATE(YEAR($B392),MONTH($B392)+1,MIN(AI$6,DAY(EOMONTH($B392,1))))&lt;$C392)))</f>
        <v>0</v>
      </c>
      <c r="AJ392" s="48" t="n">
        <f aca="false">IF(OR(N(AJ$5)=0,AJ$6=""),0,AJ$5*((DATE(YEAR($B392),MONTH($B392),MIN(AJ$6,DAY(EOMONTH($B392,0))))&gt;=$B392)*(DATE(YEAR($B392),MONTH($B392),MIN(AJ$6,DAY(EOMONTH($B392,0))))&lt;$C392)+(DATE(YEAR($B392),MONTH($B392)+1,MIN(AJ$6,DAY(EOMONTH($B392,1))))&gt;=$B392)*(DATE(YEAR($B392),MONTH($B392)+1,MIN(AJ$6,DAY(EOMONTH($B392,1))))&lt;$C392)))</f>
        <v>0</v>
      </c>
      <c r="AK392" s="48" t="n">
        <f aca="false">IF(OR(N(AK$5)=0,AK$6=""),0,AK$5*((DATE(YEAR($B392),MONTH($B392),MIN(AK$6,DAY(EOMONTH($B392,0))))&gt;=$B392)*(DATE(YEAR($B392),MONTH($B392),MIN(AK$6,DAY(EOMONTH($B392,0))))&lt;$C392)+(DATE(YEAR($B392),MONTH($B392)+1,MIN(AK$6,DAY(EOMONTH($B392,1))))&gt;=$B392)*(DATE(YEAR($B392),MONTH($B392)+1,MIN(AK$6,DAY(EOMONTH($B392,1))))&lt;$C392)))</f>
        <v>0</v>
      </c>
      <c r="AL392" s="48" t="n">
        <f aca="false">IF(OR(N(AL$5)=0,AL$6=""),0,AL$5*((DATE(YEAR($B392),MONTH($B392),MIN(AL$6,DAY(EOMONTH($B392,0))))&gt;=$B392)*(DATE(YEAR($B392),MONTH($B392),MIN(AL$6,DAY(EOMONTH($B392,0))))&lt;$C392)+(DATE(YEAR($B392),MONTH($B392)+1,MIN(AL$6,DAY(EOMONTH($B392,1))))&gt;=$B392)*(DATE(YEAR($B392),MONTH($B392)+1,MIN(AL$6,DAY(EOMONTH($B392,1))))&lt;$C392)))</f>
        <v>0</v>
      </c>
      <c r="AM392" s="48" t="n">
        <f aca="false">IF(OR(N(AM$5)=0,AM$6=""),0,AM$5*((DATE(YEAR($B392),MONTH($B392),MIN(AM$6,DAY(EOMONTH($B392,0))))&gt;=$B392)*(DATE(YEAR($B392),MONTH($B392),MIN(AM$6,DAY(EOMONTH($B392,0))))&lt;$C392)+(DATE(YEAR($B392),MONTH($B392)+1,MIN(AM$6,DAY(EOMONTH($B392,1))))&gt;=$B392)*(DATE(YEAR($B392),MONTH($B392)+1,MIN(AM$6,DAY(EOMONTH($B392,1))))&lt;$C392)))</f>
        <v>0</v>
      </c>
      <c r="AN392" s="48" t="n">
        <f aca="false">IF(OR(N(AN$5)=0,AN$6=""),0,AN$5*((DATE(YEAR($B392),MONTH($B392),MIN(AN$6,DAY(EOMONTH($B392,0))))&gt;=$B392)*(DATE(YEAR($B392),MONTH($B392),MIN(AN$6,DAY(EOMONTH($B392,0))))&lt;$C392)+(DATE(YEAR($B392),MONTH($B392)+1,MIN(AN$6,DAY(EOMONTH($B392,1))))&gt;=$B392)*(DATE(YEAR($B392),MONTH($B392)+1,MIN(AN$6,DAY(EOMONTH($B392,1))))&lt;$C392)))</f>
        <v>0</v>
      </c>
      <c r="AO392" s="48" t="n">
        <f aca="false">IF(OR(N(AO$5)=0,AO$6=""),0,AO$5*((DATE(YEAR($B392),MONTH($B392),MIN(AO$6,DAY(EOMONTH($B392,0))))&gt;=$B392)*(DATE(YEAR($B392),MONTH($B392),MIN(AO$6,DAY(EOMONTH($B392,0))))&lt;$C392)+(DATE(YEAR($B392),MONTH($B392)+1,MIN(AO$6,DAY(EOMONTH($B392,1))))&gt;=$B392)*(DATE(YEAR($B392),MONTH($B392)+1,MIN(AO$6,DAY(EOMONTH($B392,1))))&lt;$C392)))</f>
        <v>0</v>
      </c>
      <c r="AP392" s="48" t="n">
        <f aca="false">IF(OR(N(AP$5)=0,AP$6=""),0,AP$5*((DATE(YEAR($B392),MONTH($B392),MIN(AP$6,DAY(EOMONTH($B392,0))))&gt;=$B392)*(DATE(YEAR($B392),MONTH($B392),MIN(AP$6,DAY(EOMONTH($B392,0))))&lt;$C392)+(DATE(YEAR($B392),MONTH($B392)+1,MIN(AP$6,DAY(EOMONTH($B392,1))))&gt;=$B392)*(DATE(YEAR($B392),MONTH($B392)+1,MIN(AP$6,DAY(EOMONTH($B392,1))))&lt;$C392)))</f>
        <v>0</v>
      </c>
      <c r="AQ392" s="48" t="n">
        <f aca="false">IF(OR(N(AQ$5)=0,AQ$6=""),0,AQ$5*((DATE(YEAR($B392),MONTH($B392),MIN(AQ$6,DAY(EOMONTH($B392,0))))&gt;=$B392)*(DATE(YEAR($B392),MONTH($B392),MIN(AQ$6,DAY(EOMONTH($B392,0))))&lt;$C392)+(DATE(YEAR($B392),MONTH($B392)+1,MIN(AQ$6,DAY(EOMONTH($B392,1))))&gt;=$B392)*(DATE(YEAR($B392),MONTH($B392)+1,MIN(AQ$6,DAY(EOMONTH($B392,1))))&lt;$C392)))</f>
        <v>0</v>
      </c>
      <c r="AR392" s="48" t="n">
        <f aca="false">IF(OR(N(AR$5)=0,AR$6=""),0,AR$5*((DATE(YEAR($B392),MONTH($B392),MIN(AR$6,DAY(EOMONTH($B392,0))))&gt;=$B392)*(DATE(YEAR($B392),MONTH($B392),MIN(AR$6,DAY(EOMONTH($B392,0))))&lt;$C392)+(DATE(YEAR($B392),MONTH($B392)+1,MIN(AR$6,DAY(EOMONTH($B392,1))))&gt;=$B392)*(DATE(YEAR($B392),MONTH($B392)+1,MIN(AR$6,DAY(EOMONTH($B392,1))))&lt;$C392)))</f>
        <v>0</v>
      </c>
      <c r="AS392" s="48" t="n">
        <f aca="false">IF(OR(N(AS$5)=0,AS$6=""),0,AS$5*((DATE(YEAR($B392),MONTH($B392),MIN(AS$6,DAY(EOMONTH($B392,0))))&gt;=$B392)*(DATE(YEAR($B392),MONTH($B392),MIN(AS$6,DAY(EOMONTH($B392,0))))&lt;$C392)+(DATE(YEAR($B392),MONTH($B392)+1,MIN(AS$6,DAY(EOMONTH($B392,1))))&gt;=$B392)*(DATE(YEAR($B392),MONTH($B392)+1,MIN(AS$6,DAY(EOMONTH($B392,1))))&lt;$C392)))</f>
        <v>0</v>
      </c>
      <c r="AT392" s="48" t="n">
        <f aca="false">IF(OR(N(AT$5)=0,AT$6=""),0,AT$5*((DATE(YEAR($B392),MONTH($B392),MIN(AT$6,DAY(EOMONTH($B392,0))))&gt;=$B392)*(DATE(YEAR($B392),MONTH($B392),MIN(AT$6,DAY(EOMONTH($B392,0))))&lt;$C392)+(DATE(YEAR($B392),MONTH($B392)+1,MIN(AT$6,DAY(EOMONTH($B392,1))))&gt;=$B392)*(DATE(YEAR($B392),MONTH($B392)+1,MIN(AT$6,DAY(EOMONTH($B392,1))))&lt;$C392)))</f>
        <v>0</v>
      </c>
      <c r="AU392" s="48" t="n">
        <f aca="false">IF(OR(N(AU$5)=0,AU$6=""),0,AU$5*((DATE(YEAR($B392),MONTH($B392),MIN(AU$6,DAY(EOMONTH($B392,0))))&gt;=$B392)*(DATE(YEAR($B392),MONTH($B392),MIN(AU$6,DAY(EOMONTH($B392,0))))&lt;$C392)+(DATE(YEAR($B392),MONTH($B392)+1,MIN(AU$6,DAY(EOMONTH($B392,1))))&gt;=$B392)*(DATE(YEAR($B392),MONTH($B392)+1,MIN(AU$6,DAY(EOMONTH($B392,1))))&lt;$C392)))</f>
        <v>0</v>
      </c>
      <c r="AV392" s="48" t="n">
        <f aca="false">IF(OR(N(AV$5)=0,AV$6=""),0,AV$5*((DATE(YEAR($B392),MONTH($B392),MIN(AV$6,DAY(EOMONTH($B392,0))))&gt;=$B392)*(DATE(YEAR($B392),MONTH($B392),MIN(AV$6,DAY(EOMONTH($B392,0))))&lt;$C392)+(DATE(YEAR($B392),MONTH($B392)+1,MIN(AV$6,DAY(EOMONTH($B392,1))))&gt;=$B392)*(DATE(YEAR($B392),MONTH($B392)+1,MIN(AV$6,DAY(EOMONTH($B392,1))))&lt;$C392)))</f>
        <v>0</v>
      </c>
      <c r="AW392" s="48" t="n">
        <f aca="false">IF(OR(N(AW$5)=0,AW$6=""),0,AW$5*((DATE(YEAR($B392),MONTH($B392),MIN(AW$6,DAY(EOMONTH($B392,0))))&gt;=$B392)*(DATE(YEAR($B392),MONTH($B392),MIN(AW$6,DAY(EOMONTH($B392,0))))&lt;$C392)+(DATE(YEAR($B392),MONTH($B392)+1,MIN(AW$6,DAY(EOMONTH($B392,1))))&gt;=$B392)*(DATE(YEAR($B392),MONTH($B392)+1,MIN(AW$6,DAY(EOMONTH($B392,1))))&lt;$C392)))</f>
        <v>0</v>
      </c>
      <c r="AX392" s="48" t="n">
        <f aca="false">IF(OR(N(AX$5)=0,AX$6=""),0,AX$5*((DATE(YEAR($B392),MONTH($B392),MIN(AX$6,DAY(EOMONTH($B392,0))))&gt;=$B392)*(DATE(YEAR($B392),MONTH($B392),MIN(AX$6,DAY(EOMONTH($B392,0))))&lt;$C392)+(DATE(YEAR($B392),MONTH($B392)+1,MIN(AX$6,DAY(EOMONTH($B392,1))))&gt;=$B392)*(DATE(YEAR($B392),MONTH($B392)+1,MIN(AX$6,DAY(EOMONTH($B392,1))))&lt;$C392)))</f>
        <v>0</v>
      </c>
      <c r="AY392" s="48" t="n">
        <f aca="false">IF(OR(N(AY$5)=0,AY$6=""),0,AY$5*((DATE(YEAR($B392),MONTH($B392),MIN(AY$6,DAY(EOMONTH($B392,0))))&gt;=$B392)*(DATE(YEAR($B392),MONTH($B392),MIN(AY$6,DAY(EOMONTH($B392,0))))&lt;$C392)+(DATE(YEAR($B392),MONTH($B392)+1,MIN(AY$6,DAY(EOMONTH($B392,1))))&gt;=$B392)*(DATE(YEAR($B392),MONTH($B392)+1,MIN(AY$6,DAY(EOMONTH($B392,1))))&lt;$C392)))</f>
        <v>0</v>
      </c>
      <c r="AZ392" s="48" t="n">
        <f aca="false">IF(OR(N(AZ$5)=0,AZ$6=""),0,AZ$5*((DATE(YEAR($B392),MONTH($B392),MIN(AZ$6,DAY(EOMONTH($B392,0))))&gt;=$B392)*(DATE(YEAR($B392),MONTH($B392),MIN(AZ$6,DAY(EOMONTH($B392,0))))&lt;$C392)+(DATE(YEAR($B392),MONTH($B392)+1,MIN(AZ$6,DAY(EOMONTH($B392,1))))&gt;=$B392)*(DATE(YEAR($B392),MONTH($B392)+1,MIN(AZ$6,DAY(EOMONTH($B392,1))))&lt;$C392)))</f>
        <v>0</v>
      </c>
      <c r="BA392" s="48" t="n">
        <f aca="false">IF(OR(N(BA$5)=0,BA$6=""),0,BA$5*((DATE(YEAR($B392),MONTH($B392),MIN(BA$6,DAY(EOMONTH($B392,0))))&gt;=$B392)*(DATE(YEAR($B392),MONTH($B392),MIN(BA$6,DAY(EOMONTH($B392,0))))&lt;$C392)+(DATE(YEAR($B392),MONTH($B392)+1,MIN(BA$6,DAY(EOMONTH($B392,1))))&gt;=$B392)*(DATE(YEAR($B392),MONTH($B392)+1,MIN(BA$6,DAY(EOMONTH($B392,1))))&lt;$C392)))</f>
        <v>0</v>
      </c>
      <c r="BB392" s="48" t="n">
        <f aca="false">IF(OR(N(BB$5)=0,BB$6=""),0,BB$5*((DATE(YEAR($B392),MONTH($B392),MIN(BB$6,DAY(EOMONTH($B392,0))))&gt;=$B392)*(DATE(YEAR($B392),MONTH($B392),MIN(BB$6,DAY(EOMONTH($B392,0))))&lt;$C392)+(DATE(YEAR($B392),MONTH($B392)+1,MIN(BB$6,DAY(EOMONTH($B392,1))))&gt;=$B392)*(DATE(YEAR($B392),MONTH($B392)+1,MIN(BB$6,DAY(EOMONTH($B392,1))))&lt;$C392)))</f>
        <v>0</v>
      </c>
      <c r="BC392" s="48" t="n">
        <f aca="false">IF(OR(N(BC$5)=0,BC$6=""),0,BC$5*((DATE(YEAR($B392),MONTH($B392),MIN(BC$6,DAY(EOMONTH($B392,0))))&gt;=$B392)*(DATE(YEAR($B392),MONTH($B392),MIN(BC$6,DAY(EOMONTH($B392,0))))&lt;$C392)+(DATE(YEAR($B392),MONTH($B392)+1,MIN(BC$6,DAY(EOMONTH($B392,1))))&gt;=$B392)*(DATE(YEAR($B392),MONTH($B392)+1,MIN(BC$6,DAY(EOMONTH($B392,1))))&lt;$C392)))</f>
        <v>0</v>
      </c>
      <c r="BD392" s="48" t="n">
        <f aca="false">IF(OR(N(BD$5)=0,BD$6=""),0,BD$5*((DATE(YEAR($B392),MONTH($B392),MIN(BD$6,DAY(EOMONTH($B392,0))))&gt;=$B392)*(DATE(YEAR($B392),MONTH($B392),MIN(BD$6,DAY(EOMONTH($B392,0))))&lt;$C392)+(DATE(YEAR($B392),MONTH($B392)+1,MIN(BD$6,DAY(EOMONTH($B392,1))))&gt;=$B392)*(DATE(YEAR($B392),MONTH($B392)+1,MIN(BD$6,DAY(EOMONTH($B392,1))))&lt;$C392)))</f>
        <v>0</v>
      </c>
      <c r="BE392" s="48" t="n">
        <f aca="false">IF(OR(N(BE$5)=0,BE$6=""),0,BE$5*((DATE(YEAR($B392),MONTH($B392),MIN(BE$6,DAY(EOMONTH($B392,0))))&gt;=$B392)*(DATE(YEAR($B392),MONTH($B392),MIN(BE$6,DAY(EOMONTH($B392,0))))&lt;$C392)+(DATE(YEAR($B392),MONTH($B392)+1,MIN(BE$6,DAY(EOMONTH($B392,1))))&gt;=$B392)*(DATE(YEAR($B392),MONTH($B392)+1,MIN(BE$6,DAY(EOMONTH($B392,1))))&lt;$C392)))</f>
        <v>0</v>
      </c>
      <c r="BF392" s="48" t="n">
        <f aca="false">IF(OR(N(BF$5)=0,BF$6=""),0,BF$5*((DATE(YEAR($B392),MONTH($B392),MIN(BF$6,DAY(EOMONTH($B392,0))))&gt;=$B392)*(DATE(YEAR($B392),MONTH($B392),MIN(BF$6,DAY(EOMONTH($B392,0))))&lt;$C392)+(DATE(YEAR($B392),MONTH($B392)+1,MIN(BF$6,DAY(EOMONTH($B392,1))))&gt;=$B392)*(DATE(YEAR($B392),MONTH($B392)+1,MIN(BF$6,DAY(EOMONTH($B392,1))))&lt;$C392)))</f>
        <v>0</v>
      </c>
      <c r="BG392" s="48" t="n">
        <f aca="false">IF(OR(N(BG$5)=0,BG$6=""),0,BG$5*((DATE(YEAR($B392),MONTH($B392),MIN(BG$6,DAY(EOMONTH($B392,0))))&gt;=$B392)*(DATE(YEAR($B392),MONTH($B392),MIN(BG$6,DAY(EOMONTH($B392,0))))&lt;$C392)+(DATE(YEAR($B392),MONTH($B392)+1,MIN(BG$6,DAY(EOMONTH($B392,1))))&gt;=$B392)*(DATE(YEAR($B392),MONTH($B392)+1,MIN(BG$6,DAY(EOMONTH($B392,1))))&lt;$C392)))</f>
        <v>0</v>
      </c>
      <c r="BH392" s="48" t="n">
        <f aca="false">IF(OR(N(BH$5)=0,BH$6=""),0,BH$5*((DATE(YEAR($B392),MONTH($B392),MIN(BH$6,DAY(EOMONTH($B392,0))))&gt;=$B392)*(DATE(YEAR($B392),MONTH($B392),MIN(BH$6,DAY(EOMONTH($B392,0))))&lt;$C392)+(DATE(YEAR($B392),MONTH($B392)+1,MIN(BH$6,DAY(EOMONTH($B392,1))))&gt;=$B392)*(DATE(YEAR($B392),MONTH($B392)+1,MIN(BH$6,DAY(EOMONTH($B392,1))))&lt;$C392)))</f>
        <v>0</v>
      </c>
      <c r="BI392" s="48" t="n">
        <f aca="false">IF(OR(N(BI$5)=0,BI$6=""),0,BI$5*((DATE(YEAR($B392),MONTH($B392),MIN(BI$6,DAY(EOMONTH($B392,0))))&gt;=$B392)*(DATE(YEAR($B392),MONTH($B392),MIN(BI$6,DAY(EOMONTH($B392,0))))&lt;$C392)+(DATE(YEAR($B392),MONTH($B392)+1,MIN(BI$6,DAY(EOMONTH($B392,1))))&gt;=$B392)*(DATE(YEAR($B392),MONTH($B392)+1,MIN(BI$6,DAY(EOMONTH($B392,1))))&lt;$C392)))</f>
        <v>0</v>
      </c>
      <c r="BJ392" s="48" t="n">
        <f aca="false">IF(OR(N(BJ$5)=0,BJ$6=""),0,BJ$5*((DATE(YEAR($B392),MONTH($B392),MIN(BJ$6,DAY(EOMONTH($B392,0))))&gt;=$B392)*(DATE(YEAR($B392),MONTH($B392),MIN(BJ$6,DAY(EOMONTH($B392,0))))&lt;$C392)+(DATE(YEAR($B392),MONTH($B392)+1,MIN(BJ$6,DAY(EOMONTH($B392,1))))&gt;=$B392)*(DATE(YEAR($B392),MONTH($B392)+1,MIN(BJ$6,DAY(EOMONTH($B392,1))))&lt;$C392)))</f>
        <v>0</v>
      </c>
      <c r="BK392" s="48" t="n">
        <f aca="false">IF(OR(N(BK$5)=0,BK$6=""),0,BK$5*((DATE(YEAR($B392),MONTH($B392),MIN(BK$6,DAY(EOMONTH($B392,0))))&gt;=$B392)*(DATE(YEAR($B392),MONTH($B392),MIN(BK$6,DAY(EOMONTH($B392,0))))&lt;$C392)+(DATE(YEAR($B392),MONTH($B392)+1,MIN(BK$6,DAY(EOMONTH($B392,1))))&gt;=$B392)*(DATE(YEAR($B392),MONTH($B392)+1,MIN(BK$6,DAY(EOMONTH($B392,1))))&lt;$C392)))</f>
        <v>0</v>
      </c>
      <c r="BL392" s="48" t="n">
        <f aca="false">IF(OR(N(BL$5)=0,BL$6=""),0,BL$5*((DATE(YEAR($B392),MONTH($B392),MIN(BL$6,DAY(EOMONTH($B392,0))))&gt;=$B392)*(DATE(YEAR($B392),MONTH($B392),MIN(BL$6,DAY(EOMONTH($B392,0))))&lt;$C392)+(DATE(YEAR($B392),MONTH($B392)+1,MIN(BL$6,DAY(EOMONTH($B392,1))))&gt;=$B392)*(DATE(YEAR($B392),MONTH($B392)+1,MIN(BL$6,DAY(EOMONTH($B392,1))))&lt;$C392)))</f>
        <v>0</v>
      </c>
      <c r="BM392" s="48" t="n">
        <f aca="false">IF(OR(N(BM$5)=0,BM$6=""),0,BM$5*((DATE(YEAR($B392),MONTH($B392),MIN(BM$6,DAY(EOMONTH($B392,0))))&gt;=$B392)*(DATE(YEAR($B392),MONTH($B392),MIN(BM$6,DAY(EOMONTH($B392,0))))&lt;$C392)+(DATE(YEAR($B392),MONTH($B392)+1,MIN(BM$6,DAY(EOMONTH($B392,1))))&gt;=$B392)*(DATE(YEAR($B392),MONTH($B392)+1,MIN(BM$6,DAY(EOMONTH($B392,1))))&lt;$C392)))</f>
        <v>0</v>
      </c>
      <c r="BN392" s="48" t="n">
        <f aca="false">IF(OR(N(BN$5)=0,BN$6=""),0,BN$5*((DATE(YEAR($B392),MONTH($B392),MIN(BN$6,DAY(EOMONTH($B392,0))))&gt;=$B392)*(DATE(YEAR($B392),MONTH($B392),MIN(BN$6,DAY(EOMONTH($B392,0))))&lt;$C392)+(DATE(YEAR($B392),MONTH($B392)+1,MIN(BN$6,DAY(EOMONTH($B392,1))))&gt;=$B392)*(DATE(YEAR($B392),MONTH($B392)+1,MIN(BN$6,DAY(EOMONTH($B392,1))))&lt;$C392)))</f>
        <v>0</v>
      </c>
      <c r="BO392" s="48" t="n">
        <f aca="false">IF(OR(N(BO$5)=0,BO$6=""),0,BO$5*((DATE(YEAR($B392),MONTH($B392),MIN(BO$6,DAY(EOMONTH($B392,0))))&gt;=$B392)*(DATE(YEAR($B392),MONTH($B392),MIN(BO$6,DAY(EOMONTH($B392,0))))&lt;$C392)+(DATE(YEAR($B392),MONTH($B392)+1,MIN(BO$6,DAY(EOMONTH($B392,1))))&gt;=$B392)*(DATE(YEAR($B392),MONTH($B392)+1,MIN(BO$6,DAY(EOMONTH($B392,1))))&lt;$C392)))</f>
        <v>0</v>
      </c>
      <c r="BP392" s="48" t="n">
        <f aca="false">IF(OR(N(BP$5)=0,BP$6=""),0,BP$5*((DATE(YEAR($B392),MONTH($B392),MIN(BP$6,DAY(EOMONTH($B392,0))))&gt;=$B392)*(DATE(YEAR($B392),MONTH($B392),MIN(BP$6,DAY(EOMONTH($B392,0))))&lt;$C392)+(DATE(YEAR($B392),MONTH($B392)+1,MIN(BP$6,DAY(EOMONTH($B392,1))))&gt;=$B392)*(DATE(YEAR($B392),MONTH($B392)+1,MIN(BP$6,DAY(EOMONTH($B392,1))))&lt;$C392)))</f>
        <v>0</v>
      </c>
      <c r="BQ392" s="48" t="n">
        <f aca="false">IF(OR(N(BQ$5)=0,BQ$6=""),0,BQ$5*((DATE(YEAR($B392),MONTH($B392),MIN(BQ$6,DAY(EOMONTH($B392,0))))&gt;=$B392)*(DATE(YEAR($B392),MONTH($B392),MIN(BQ$6,DAY(EOMONTH($B392,0))))&lt;$C392)+(DATE(YEAR($B392),MONTH($B392)+1,MIN(BQ$6,DAY(EOMONTH($B392,1))))&gt;=$B392)*(DATE(YEAR($B392),MONTH($B392)+1,MIN(BQ$6,DAY(EOMONTH($B392,1))))&lt;$C392)))</f>
        <v>0</v>
      </c>
      <c r="BR392" s="48" t="n">
        <f aca="false">IF(OR(N(BR$5)=0,BR$6=""),0,BR$5*((DATE(YEAR($B392),MONTH($B392),MIN(BR$6,DAY(EOMONTH($B392,0))))&gt;=$B392)*(DATE(YEAR($B392),MONTH($B392),MIN(BR$6,DAY(EOMONTH($B392,0))))&lt;$C392)+(DATE(YEAR($B392),MONTH($B392)+1,MIN(BR$6,DAY(EOMONTH($B392,1))))&gt;=$B392)*(DATE(YEAR($B392),MONTH($B392)+1,MIN(BR$6,DAY(EOMONTH($B392,1))))&lt;$C392)))</f>
        <v>0</v>
      </c>
      <c r="BS392" s="48" t="n">
        <f aca="false">IF(OR(N(BS$5)=0,BS$6=""),0,BS$5*((DATE(YEAR($B392),MONTH($B392),MIN(BS$6,DAY(EOMONTH($B392,0))))&gt;=$B392)*(DATE(YEAR($B392),MONTH($B392),MIN(BS$6,DAY(EOMONTH($B392,0))))&lt;$C392)+(DATE(YEAR($B392),MONTH($B392)+1,MIN(BS$6,DAY(EOMONTH($B392,1))))&gt;=$B392)*(DATE(YEAR($B392),MONTH($B392)+1,MIN(BS$6,DAY(EOMONTH($B392,1))))&lt;$C392)))</f>
        <v>0</v>
      </c>
      <c r="BT392" s="48" t="n">
        <f aca="false">IF(OR(N(BT$5)=0,BT$6=""),0,BT$5*((DATE(YEAR($B392),MONTH($B392),MIN(BT$6,DAY(EOMONTH($B392,0))))&gt;=$B392)*(DATE(YEAR($B392),MONTH($B392),MIN(BT$6,DAY(EOMONTH($B392,0))))&lt;$C392)+(DATE(YEAR($B392),MONTH($B392)+1,MIN(BT$6,DAY(EOMONTH($B392,1))))&gt;=$B392)*(DATE(YEAR($B392),MONTH($B392)+1,MIN(BT$6,DAY(EOMONTH($B392,1))))&lt;$C392)))</f>
        <v>0</v>
      </c>
      <c r="BU392" s="48" t="n">
        <f aca="false">IF(OR(N(BU$5)=0,BU$6=""),0,BU$5*((DATE(YEAR($B392),MONTH($B392),MIN(BU$6,DAY(EOMONTH($B392,0))))&gt;=$B392)*(DATE(YEAR($B392),MONTH($B392),MIN(BU$6,DAY(EOMONTH($B392,0))))&lt;$C392)+(DATE(YEAR($B392),MONTH($B392)+1,MIN(BU$6,DAY(EOMONTH($B392,1))))&gt;=$B392)*(DATE(YEAR($B392),MONTH($B392)+1,MIN(BU$6,DAY(EOMONTH($B392,1))))&lt;$C392)))</f>
        <v>0</v>
      </c>
      <c r="BV392" s="48" t="n">
        <f aca="false">IF(OR(N(BV$5)=0,BV$6=""),0,BV$5*((DATE(YEAR($B392),MONTH($B392),MIN(BV$6,DAY(EOMONTH($B392,0))))&gt;=$B392)*(DATE(YEAR($B392),MONTH($B392),MIN(BV$6,DAY(EOMONTH($B392,0))))&lt;$C392)+(DATE(YEAR($B392),MONTH($B392)+1,MIN(BV$6,DAY(EOMONTH($B392,1))))&gt;=$B392)*(DATE(YEAR($B392),MONTH($B392)+1,MIN(BV$6,DAY(EOMONTH($B392,1))))&lt;$C392)))</f>
        <v>0</v>
      </c>
      <c r="BW392" s="48" t="n">
        <f aca="false">IF(OR(N(BW$5)=0,BW$6=""),0,BW$5*((DATE(YEAR($B392),MONTH($B392),MIN(BW$6,DAY(EOMONTH($B392,0))))&gt;=$B392)*(DATE(YEAR($B392),MONTH($B392),MIN(BW$6,DAY(EOMONTH($B392,0))))&lt;$C392)+(DATE(YEAR($B392),MONTH($B392)+1,MIN(BW$6,DAY(EOMONTH($B392,1))))&gt;=$B392)*(DATE(YEAR($B392),MONTH($B392)+1,MIN(BW$6,DAY(EOMONTH($B392,1))))&lt;$C392)))</f>
        <v>0</v>
      </c>
      <c r="BX392" s="48" t="n">
        <f aca="false">MIN(Z392,(FT391*(1+FT$5/Setup!$C$36)+IF($V392=1,N($F392),0)))</f>
        <v>0</v>
      </c>
      <c r="BY392" s="48" t="n">
        <f aca="false">MIN(AA392,(FU391*(1+FU$5/Setup!$C$36)+IF($V392=2,N($F392),0)))</f>
        <v>0</v>
      </c>
      <c r="BZ392" s="48" t="n">
        <f aca="false">MIN(AB392,(FV391*(1+FV$5/Setup!$C$36)+IF($V392=3,N($F392),0)))</f>
        <v>0</v>
      </c>
      <c r="CA392" s="48" t="n">
        <f aca="false">MIN(AC392,(FW391*(1+FW$5/Setup!$C$36)+IF($V392=4,N($F392),0)))</f>
        <v>0</v>
      </c>
      <c r="CB392" s="48" t="n">
        <f aca="false">MIN(AD392,(FX391*(1+FX$5/Setup!$C$36)+IF($V392=5,N($F392),0)))</f>
        <v>0</v>
      </c>
      <c r="CC392" s="48" t="n">
        <f aca="false">MIN(AE392,(FY391*(1+FY$5/Setup!$C$36)+IF($V392=6,N($F392),0)))</f>
        <v>0</v>
      </c>
      <c r="CD392" s="48" t="n">
        <f aca="false">MIN(AF392,(FZ391*(1+FZ$5/Setup!$C$36)+IF($V392=7,N($F392),0)))</f>
        <v>0</v>
      </c>
      <c r="CE392" s="48" t="n">
        <f aca="false">MIN(AG392,(GA391*(1+GA$5/Setup!$C$36)+IF($V392=8,N($F392),0)))</f>
        <v>0</v>
      </c>
      <c r="CF392" s="48" t="n">
        <f aca="false">MIN(AH392,(GB391*(1+GB$5/Setup!$C$36)+IF($V392=9,N($F392),0)))</f>
        <v>0</v>
      </c>
      <c r="CG392" s="48" t="n">
        <f aca="false">MIN(AI392,(GC391*(1+GC$5/Setup!$C$36)+IF($V392=10,N($F392),0)))</f>
        <v>0</v>
      </c>
      <c r="CH392" s="48" t="n">
        <f aca="false">MIN(AJ392,(GD391*(1+GD$5/Setup!$C$36)+IF($V392=11,N($F392),0)))</f>
        <v>0</v>
      </c>
      <c r="CI392" s="48" t="n">
        <f aca="false">MIN(AK392,(GE391*(1+GE$5/Setup!$C$36)+IF($V392=12,N($F392),0)))</f>
        <v>0</v>
      </c>
      <c r="CJ392" s="48" t="n">
        <f aca="false">MIN(AL392,(GF391*(1+GF$5/Setup!$C$36)+IF($V392=13,N($F392),0)))</f>
        <v>0</v>
      </c>
      <c r="CK392" s="48" t="n">
        <f aca="false">MIN(AM392,(GG391*(1+GG$5/Setup!$C$36)+IF($V392=14,N($F392),0)))</f>
        <v>0</v>
      </c>
      <c r="CL392" s="48" t="n">
        <f aca="false">MIN(AN392,(GH391*(1+GH$5/Setup!$C$36)+IF($V392=15,N($F392),0)))</f>
        <v>0</v>
      </c>
      <c r="CM392" s="48" t="n">
        <f aca="false">MIN(AO392,(GI391*(1+GI$5/Setup!$C$36)+IF($V392=16,N($F392),0)))</f>
        <v>0</v>
      </c>
      <c r="CN392" s="48" t="n">
        <f aca="false">MIN(AP392,(GJ391*(1+GJ$5/Setup!$C$36)+IF($V392=17,N($F392),0)))</f>
        <v>0</v>
      </c>
      <c r="CO392" s="48" t="n">
        <f aca="false">MIN(AQ392,(GK391*(1+GK$5/Setup!$C$36)+IF($V392=18,N($F392),0)))</f>
        <v>0</v>
      </c>
      <c r="CP392" s="48" t="n">
        <f aca="false">MIN(AR392,(GL391*(1+GL$5/Setup!$C$36)+IF($V392=19,N($F392),0)))</f>
        <v>0</v>
      </c>
      <c r="CQ392" s="48" t="n">
        <f aca="false">MIN(AS392,(GM391*(1+GM$5/Setup!$C$36)+IF($V392=20,N($F392),0)))</f>
        <v>0</v>
      </c>
      <c r="CR392" s="48" t="n">
        <f aca="false">MIN(AT392,(GN391*(1+GN$5/Setup!$C$36)+IF($V392=21,N($F392),0)))</f>
        <v>0</v>
      </c>
      <c r="CS392" s="48" t="n">
        <f aca="false">MIN(AU392,(GO391*(1+GO$5/Setup!$C$36)+IF($V392=22,N($F392),0)))</f>
        <v>0</v>
      </c>
      <c r="CT392" s="48" t="n">
        <f aca="false">MIN(AV392,(GP391*(1+GP$5/Setup!$C$36)+IF($V392=23,N($F392),0)))</f>
        <v>0</v>
      </c>
      <c r="CU392" s="48" t="n">
        <f aca="false">MIN(AW392,(GQ391*(1+GQ$5/Setup!$C$36)+IF($V392=24,N($F392),0)))</f>
        <v>0</v>
      </c>
      <c r="CV392" s="48" t="n">
        <f aca="false">MIN(AX392,(GR391*(1+GR$5/Setup!$C$36)+IF($V392=25,N($F392),0)))</f>
        <v>0</v>
      </c>
      <c r="CW392" s="48" t="n">
        <f aca="false">MIN(AY392,(GS391*(1+GS$5/Setup!$C$36)+IF($V392=26,N($F392),0)))</f>
        <v>0</v>
      </c>
      <c r="CX392" s="48" t="n">
        <f aca="false">MIN(AZ392,(GT391*(1+GT$5/Setup!$C$36)+IF($V392=27,N($F392),0)))</f>
        <v>0</v>
      </c>
      <c r="CY392" s="48" t="n">
        <f aca="false">MIN(BA392,(GU391*(1+GU$5/Setup!$C$36)+IF($V392=28,N($F392),0)))</f>
        <v>0</v>
      </c>
      <c r="CZ392" s="48" t="n">
        <f aca="false">MIN(BB392,(GV391*(1+GV$5/Setup!$C$36)+IF($V392=29,N($F392),0)))</f>
        <v>0</v>
      </c>
      <c r="DA392" s="48" t="n">
        <f aca="false">MIN(BC392,(GW391*(1+GW$5/Setup!$C$36)+IF($V392=30,N($F392),0)))</f>
        <v>0</v>
      </c>
      <c r="DB392" s="48" t="n">
        <f aca="false">MIN(BD392,(GX391*(1+GX$5/Setup!$C$36)+IF($V392=31,N($F392),0)))</f>
        <v>0</v>
      </c>
      <c r="DC392" s="48" t="n">
        <f aca="false">MIN(BE392,(GY391*(1+GY$5/Setup!$C$36)+IF($V392=32,N($F392),0)))</f>
        <v>0</v>
      </c>
      <c r="DD392" s="48" t="n">
        <f aca="false">MIN(BF392,(GZ391*(1+GZ$5/Setup!$C$36)+IF($V392=33,N($F392),0)))</f>
        <v>0</v>
      </c>
      <c r="DE392" s="48" t="n">
        <f aca="false">MIN(BG392,(HA391*(1+HA$5/Setup!$C$36)+IF($V392=34,N($F392),0)))</f>
        <v>0</v>
      </c>
      <c r="DF392" s="48" t="n">
        <f aca="false">MIN(BH392,(HB391*(1+HB$5/Setup!$C$36)+IF($V392=35,N($F392),0)))</f>
        <v>0</v>
      </c>
      <c r="DG392" s="48" t="n">
        <f aca="false">MIN(BI392,(HC391*(1+HC$5/Setup!$C$36)+IF($V392=36,N($F392),0)))</f>
        <v>0</v>
      </c>
      <c r="DH392" s="48" t="n">
        <f aca="false">MIN(BJ392,(HD391*(1+HD$5/Setup!$C$36)+IF($V392=37,N($F392),0)))</f>
        <v>0</v>
      </c>
      <c r="DI392" s="48" t="n">
        <f aca="false">MIN(BK392,(HE391*(1+HE$5/Setup!$C$36)+IF($V392=38,N($F392),0)))</f>
        <v>0</v>
      </c>
      <c r="DJ392" s="48" t="n">
        <f aca="false">MIN(BL392,(HF391*(1+HF$5/Setup!$C$36)+IF($V392=39,N($F392),0)))</f>
        <v>0</v>
      </c>
      <c r="DK392" s="48" t="n">
        <f aca="false">MIN(BM392,(HG391*(1+HG$5/Setup!$C$36)+IF($V392=40,N($F392),0)))</f>
        <v>0</v>
      </c>
      <c r="DL392" s="48" t="n">
        <f aca="false">MIN(BN392,(HH391*(1+HH$5/Setup!$C$36)+IF($V392=41,N($F392),0)))</f>
        <v>0</v>
      </c>
      <c r="DM392" s="48" t="n">
        <f aca="false">MIN(BO392,(HI391*(1+HI$5/Setup!$C$36)+IF($V392=42,N($F392),0)))</f>
        <v>0</v>
      </c>
      <c r="DN392" s="48" t="n">
        <f aca="false">MIN(BP392,(HJ391*(1+HJ$5/Setup!$C$36)+IF($V392=43,N($F392),0)))</f>
        <v>0</v>
      </c>
      <c r="DO392" s="48" t="n">
        <f aca="false">MIN(BQ392,(HK391*(1+HK$5/Setup!$C$36)+IF($V392=44,N($F392),0)))</f>
        <v>0</v>
      </c>
      <c r="DP392" s="48" t="n">
        <f aca="false">MIN(BR392,(HL391*(1+HL$5/Setup!$C$36)+IF($V392=45,N($F392),0)))</f>
        <v>0</v>
      </c>
      <c r="DQ392" s="48" t="n">
        <f aca="false">MIN(BS392,(HM391*(1+HM$5/Setup!$C$36)+IF($V392=46,N($F392),0)))</f>
        <v>0</v>
      </c>
      <c r="DR392" s="48" t="n">
        <f aca="false">MIN(BT392,(HN391*(1+HN$5/Setup!$C$36)+IF($V392=47,N($F392),0)))</f>
        <v>0</v>
      </c>
      <c r="DS392" s="48" t="n">
        <f aca="false">MIN(BU392,(HO391*(1+HO$5/Setup!$C$36)+IF($V392=48,N($F392),0)))</f>
        <v>0</v>
      </c>
      <c r="DT392" s="48" t="n">
        <f aca="false">MIN(BV392,(HP391*(1+HP$5/Setup!$C$36)+IF($V392=49,N($F392),0)))</f>
        <v>0</v>
      </c>
      <c r="DU392" s="48" t="n">
        <f aca="false">MIN(BW392,(HQ391*(1+HQ$5/Setup!$C$36)+IF($V392=50,N($F392),0)))</f>
        <v>0</v>
      </c>
      <c r="DV392" s="48" t="n">
        <f aca="false">MIN(MAX((FT391*(1+FT$5/Setup!$C$36)+IF($V392=1,N($F392),0))-BX392,0),MAX($P392-0,0))</f>
        <v>0</v>
      </c>
      <c r="DW392" s="48" t="n">
        <f aca="false">MIN(MAX((FU391*(1+FU$5/Setup!$C$36)+IF($V392=2,N($F392),0))-BY392,0),MAX($P392-SUM(DV392:DV392),0))</f>
        <v>0</v>
      </c>
      <c r="DX392" s="48" t="n">
        <f aca="false">MIN(MAX((FV391*(1+FV$5/Setup!$C$36)+IF($V392=3,N($F392),0))-BZ392,0),MAX($P392-SUM(DV392:DW392),0))</f>
        <v>0</v>
      </c>
      <c r="DY392" s="48" t="n">
        <f aca="false">MIN(MAX((FW391*(1+FW$5/Setup!$C$36)+IF($V392=4,N($F392),0))-CA392,0),MAX($P392-SUM(DV392:DX392),0))</f>
        <v>0</v>
      </c>
      <c r="DZ392" s="48" t="n">
        <f aca="false">MIN(MAX((FX391*(1+FX$5/Setup!$C$36)+IF($V392=5,N($F392),0))-CB392,0),MAX($P392-SUM(DV392:DY392),0))</f>
        <v>0</v>
      </c>
      <c r="EA392" s="48" t="n">
        <f aca="false">MIN(MAX((FY391*(1+FY$5/Setup!$C$36)+IF($V392=6,N($F392),0))-CC392,0),MAX($P392-SUM(DV392:DZ392),0))</f>
        <v>0</v>
      </c>
      <c r="EB392" s="48" t="n">
        <f aca="false">MIN(MAX((FZ391*(1+FZ$5/Setup!$C$36)+IF($V392=7,N($F392),0))-CD392,0),MAX($P392-SUM(DV392:EA392),0))</f>
        <v>0</v>
      </c>
      <c r="EC392" s="48" t="n">
        <f aca="false">MIN(MAX((GA391*(1+GA$5/Setup!$C$36)+IF($V392=8,N($F392),0))-CE392,0),MAX($P392-SUM(DV392:EB392),0))</f>
        <v>0</v>
      </c>
      <c r="ED392" s="48" t="n">
        <f aca="false">MIN(MAX((GB391*(1+GB$5/Setup!$C$36)+IF($V392=9,N($F392),0))-CF392,0),MAX($P392-SUM(DV392:EC392),0))</f>
        <v>0</v>
      </c>
      <c r="EE392" s="48" t="n">
        <f aca="false">MIN(MAX((GC391*(1+GC$5/Setup!$C$36)+IF($V392=10,N($F392),0))-CG392,0),MAX($P392-SUM(DV392:ED392),0))</f>
        <v>0</v>
      </c>
      <c r="EF392" s="48" t="n">
        <f aca="false">MIN(MAX((GD391*(1+GD$5/Setup!$C$36)+IF($V392=11,N($F392),0))-CH392,0),MAX($P392-SUM(DV392:EE392),0))</f>
        <v>0</v>
      </c>
      <c r="EG392" s="48" t="n">
        <f aca="false">MIN(MAX((GE391*(1+GE$5/Setup!$C$36)+IF($V392=12,N($F392),0))-CI392,0),MAX($P392-SUM(DV392:EF392),0))</f>
        <v>0</v>
      </c>
      <c r="EH392" s="48" t="n">
        <f aca="false">MIN(MAX((GF391*(1+GF$5/Setup!$C$36)+IF($V392=13,N($F392),0))-CJ392,0),MAX($P392-SUM(DV392:EG392),0))</f>
        <v>0</v>
      </c>
      <c r="EI392" s="48" t="n">
        <f aca="false">MIN(MAX((GG391*(1+GG$5/Setup!$C$36)+IF($V392=14,N($F392),0))-CK392,0),MAX($P392-SUM(DV392:EH392),0))</f>
        <v>0</v>
      </c>
      <c r="EJ392" s="48" t="n">
        <f aca="false">MIN(MAX((GH391*(1+GH$5/Setup!$C$36)+IF($V392=15,N($F392),0))-CL392,0),MAX($P392-SUM(DV392:EI392),0))</f>
        <v>0</v>
      </c>
      <c r="EK392" s="48" t="n">
        <f aca="false">MIN(MAX((GI391*(1+GI$5/Setup!$C$36)+IF($V392=16,N($F392),0))-CM392,0),MAX($P392-SUM(DV392:EJ392),0))</f>
        <v>0</v>
      </c>
      <c r="EL392" s="48" t="n">
        <f aca="false">MIN(MAX((GJ391*(1+GJ$5/Setup!$C$36)+IF($V392=17,N($F392),0))-CN392,0),MAX($P392-SUM(DV392:EK392),0))</f>
        <v>0</v>
      </c>
      <c r="EM392" s="48" t="n">
        <f aca="false">MIN(MAX((GK391*(1+GK$5/Setup!$C$36)+IF($V392=18,N($F392),0))-CO392,0),MAX($P392-SUM(DV392:EL392),0))</f>
        <v>0</v>
      </c>
      <c r="EN392" s="48" t="n">
        <f aca="false">MIN(MAX((GL391*(1+GL$5/Setup!$C$36)+IF($V392=19,N($F392),0))-CP392,0),MAX($P392-SUM(DV392:EM392),0))</f>
        <v>0</v>
      </c>
      <c r="EO392" s="48" t="n">
        <f aca="false">MIN(MAX((GM391*(1+GM$5/Setup!$C$36)+IF($V392=20,N($F392),0))-CQ392,0),MAX($P392-SUM(DV392:EN392),0))</f>
        <v>0</v>
      </c>
      <c r="EP392" s="48" t="n">
        <f aca="false">MIN(MAX((GN391*(1+GN$5/Setup!$C$36)+IF($V392=21,N($F392),0))-CR392,0),MAX($P392-SUM(DV392:EO392),0))</f>
        <v>0</v>
      </c>
      <c r="EQ392" s="48" t="n">
        <f aca="false">MIN(MAX((GO391*(1+GO$5/Setup!$C$36)+IF($V392=22,N($F392),0))-CS392,0),MAX($P392-SUM(DV392:EP392),0))</f>
        <v>0</v>
      </c>
      <c r="ER392" s="48" t="n">
        <f aca="false">MIN(MAX((GP391*(1+GP$5/Setup!$C$36)+IF($V392=23,N($F392),0))-CT392,0),MAX($P392-SUM(DV392:EQ392),0))</f>
        <v>0</v>
      </c>
      <c r="ES392" s="48" t="n">
        <f aca="false">MIN(MAX((GQ391*(1+GQ$5/Setup!$C$36)+IF($V392=24,N($F392),0))-CU392,0),MAX($P392-SUM(DV392:ER392),0))</f>
        <v>0</v>
      </c>
      <c r="ET392" s="48" t="n">
        <f aca="false">MIN(MAX((GR391*(1+GR$5/Setup!$C$36)+IF($V392=25,N($F392),0))-CV392,0),MAX($P392-SUM(DV392:ES392),0))</f>
        <v>0</v>
      </c>
      <c r="EU392" s="48" t="n">
        <f aca="false">MIN(MAX((GS391*(1+GS$5/Setup!$C$36)+IF($V392=26,N($F392),0))-CW392,0),MAX($P392-SUM(DV392:ET392),0))</f>
        <v>0</v>
      </c>
      <c r="EV392" s="48" t="n">
        <f aca="false">MIN(MAX((GT391*(1+GT$5/Setup!$C$36)+IF($V392=27,N($F392),0))-CX392,0),MAX($P392-SUM(DV392:EU392),0))</f>
        <v>0</v>
      </c>
      <c r="EW392" s="48" t="n">
        <f aca="false">MIN(MAX((GU391*(1+GU$5/Setup!$C$36)+IF($V392=28,N($F392),0))-CY392,0),MAX($P392-SUM(DV392:EV392),0))</f>
        <v>0</v>
      </c>
      <c r="EX392" s="48" t="n">
        <f aca="false">MIN(MAX((GV391*(1+GV$5/Setup!$C$36)+IF($V392=29,N($F392),0))-CZ392,0),MAX($P392-SUM(DV392:EW392),0))</f>
        <v>0</v>
      </c>
      <c r="EY392" s="48" t="n">
        <f aca="false">MIN(MAX((GW391*(1+GW$5/Setup!$C$36)+IF($V392=30,N($F392),0))-DA392,0),MAX($P392-SUM(DV392:EX392),0))</f>
        <v>0</v>
      </c>
      <c r="EZ392" s="48" t="n">
        <f aca="false">MIN(MAX((GX391*(1+GX$5/Setup!$C$36)+IF($V392=31,N($F392),0))-DB392,0),MAX($P392-SUM(DV392:EY392),0))</f>
        <v>0</v>
      </c>
      <c r="FA392" s="48" t="n">
        <f aca="false">MIN(MAX((GY391*(1+GY$5/Setup!$C$36)+IF($V392=32,N($F392),0))-DC392,0),MAX($P392-SUM(DV392:EZ392),0))</f>
        <v>0</v>
      </c>
      <c r="FB392" s="48" t="n">
        <f aca="false">MIN(MAX((GZ391*(1+GZ$5/Setup!$C$36)+IF($V392=33,N($F392),0))-DD392,0),MAX($P392-SUM(DV392:FA392),0))</f>
        <v>0</v>
      </c>
      <c r="FC392" s="48" t="n">
        <f aca="false">MIN(MAX((HA391*(1+HA$5/Setup!$C$36)+IF($V392=34,N($F392),0))-DE392,0),MAX($P392-SUM(DV392:FB392),0))</f>
        <v>0</v>
      </c>
      <c r="FD392" s="48" t="n">
        <f aca="false">MIN(MAX((HB391*(1+HB$5/Setup!$C$36)+IF($V392=35,N($F392),0))-DF392,0),MAX($P392-SUM(DV392:FC392),0))</f>
        <v>0</v>
      </c>
      <c r="FE392" s="48" t="n">
        <f aca="false">MIN(MAX((HC391*(1+HC$5/Setup!$C$36)+IF($V392=36,N($F392),0))-DG392,0),MAX($P392-SUM(DV392:FD392),0))</f>
        <v>0</v>
      </c>
      <c r="FF392" s="48" t="n">
        <f aca="false">MIN(MAX((HD391*(1+HD$5/Setup!$C$36)+IF($V392=37,N($F392),0))-DH392,0),MAX($P392-SUM(DV392:FE392),0))</f>
        <v>0</v>
      </c>
      <c r="FG392" s="48" t="n">
        <f aca="false">MIN(MAX((HE391*(1+HE$5/Setup!$C$36)+IF($V392=38,N($F392),0))-DI392,0),MAX($P392-SUM(DV392:FF392),0))</f>
        <v>0</v>
      </c>
      <c r="FH392" s="48" t="n">
        <f aca="false">MIN(MAX((HF391*(1+HF$5/Setup!$C$36)+IF($V392=39,N($F392),0))-DJ392,0),MAX($P392-SUM(DV392:FG392),0))</f>
        <v>0</v>
      </c>
      <c r="FI392" s="48" t="n">
        <f aca="false">MIN(MAX((HG391*(1+HG$5/Setup!$C$36)+IF($V392=40,N($F392),0))-DK392,0),MAX($P392-SUM(DV392:FH392),0))</f>
        <v>0</v>
      </c>
      <c r="FJ392" s="48" t="n">
        <f aca="false">MIN(MAX((HH391*(1+HH$5/Setup!$C$36)+IF($V392=41,N($F392),0))-DL392,0),MAX($P392-SUM(DV392:FI392),0))</f>
        <v>0</v>
      </c>
      <c r="FK392" s="48" t="n">
        <f aca="false">MIN(MAX((HI391*(1+HI$5/Setup!$C$36)+IF($V392=42,N($F392),0))-DM392,0),MAX($P392-SUM(DV392:FJ392),0))</f>
        <v>0</v>
      </c>
      <c r="FL392" s="48" t="n">
        <f aca="false">MIN(MAX((HJ391*(1+HJ$5/Setup!$C$36)+IF($V392=43,N($F392),0))-DN392,0),MAX($P392-SUM(DV392:FK392),0))</f>
        <v>0</v>
      </c>
      <c r="FM392" s="48" t="n">
        <f aca="false">MIN(MAX((HK391*(1+HK$5/Setup!$C$36)+IF($V392=44,N($F392),0))-DO392,0),MAX($P392-SUM(DV392:FL392),0))</f>
        <v>0</v>
      </c>
      <c r="FN392" s="48" t="n">
        <f aca="false">MIN(MAX((HL391*(1+HL$5/Setup!$C$36)+IF($V392=45,N($F392),0))-DP392,0),MAX($P392-SUM(DV392:FM392),0))</f>
        <v>0</v>
      </c>
      <c r="FO392" s="48" t="n">
        <f aca="false">MIN(MAX((HM391*(1+HM$5/Setup!$C$36)+IF($V392=46,N($F392),0))-DQ392,0),MAX($P392-SUM(DV392:FN392),0))</f>
        <v>0</v>
      </c>
      <c r="FP392" s="48" t="n">
        <f aca="false">MIN(MAX((HN391*(1+HN$5/Setup!$C$36)+IF($V392=47,N($F392),0))-DR392,0),MAX($P392-SUM(DV392:FO392),0))</f>
        <v>0</v>
      </c>
      <c r="FQ392" s="48" t="n">
        <f aca="false">MIN(MAX((HO391*(1+HO$5/Setup!$C$36)+IF($V392=48,N($F392),0))-DS392,0),MAX($P392-SUM(DV392:FP392),0))</f>
        <v>0</v>
      </c>
      <c r="FR392" s="48" t="n">
        <f aca="false">MIN(MAX((HP391*(1+HP$5/Setup!$C$36)+IF($V392=49,N($F392),0))-DT392,0),MAX($P392-SUM(DV392:FQ392),0))</f>
        <v>0</v>
      </c>
      <c r="FS392" s="48" t="n">
        <f aca="false">MIN(MAX((HQ391*(1+HQ$5/Setup!$C$36)+IF($V392=50,N($F392),0))-DU392,0),MAX($P392-SUM(DV392:FR392),0))</f>
        <v>0</v>
      </c>
      <c r="FT392" s="48" t="n">
        <f aca="false">IF((FT391*(1+FT$5/Setup!$C$36)+IF($V392=1,N($F392),0))-BX392-DV392&lt;0.005,0,(FT391*(1+FT$5/Setup!$C$36)+IF($V392=1,N($F392),0))-BX392-DV392)</f>
        <v>0</v>
      </c>
      <c r="FU392" s="48" t="n">
        <f aca="false">IF((FU391*(1+FU$5/Setup!$C$36)+IF($V392=2,N($F392),0))-BY392-DW392&lt;0.005,0,(FU391*(1+FU$5/Setup!$C$36)+IF($V392=2,N($F392),0))-BY392-DW392)</f>
        <v>0</v>
      </c>
      <c r="FV392" s="48" t="n">
        <f aca="false">IF((FV391*(1+FV$5/Setup!$C$36)+IF($V392=3,N($F392),0))-BZ392-DX392&lt;0.005,0,(FV391*(1+FV$5/Setup!$C$36)+IF($V392=3,N($F392),0))-BZ392-DX392)</f>
        <v>0</v>
      </c>
      <c r="FW392" s="48" t="n">
        <f aca="false">IF((FW391*(1+FW$5/Setup!$C$36)+IF($V392=4,N($F392),0))-CA392-DY392&lt;0.005,0,(FW391*(1+FW$5/Setup!$C$36)+IF($V392=4,N($F392),0))-CA392-DY392)</f>
        <v>0</v>
      </c>
      <c r="FX392" s="48" t="n">
        <f aca="false">IF((FX391*(1+FX$5/Setup!$C$36)+IF($V392=5,N($F392),0))-CB392-DZ392&lt;0.005,0,(FX391*(1+FX$5/Setup!$C$36)+IF($V392=5,N($F392),0))-CB392-DZ392)</f>
        <v>0</v>
      </c>
      <c r="FY392" s="48" t="n">
        <f aca="false">IF((FY391*(1+FY$5/Setup!$C$36)+IF($V392=6,N($F392),0))-CC392-EA392&lt;0.005,0,(FY391*(1+FY$5/Setup!$C$36)+IF($V392=6,N($F392),0))-CC392-EA392)</f>
        <v>0</v>
      </c>
      <c r="FZ392" s="48" t="n">
        <f aca="false">IF((FZ391*(1+FZ$5/Setup!$C$36)+IF($V392=7,N($F392),0))-CD392-EB392&lt;0.005,0,(FZ391*(1+FZ$5/Setup!$C$36)+IF($V392=7,N($F392),0))-CD392-EB392)</f>
        <v>0</v>
      </c>
      <c r="GA392" s="48" t="n">
        <f aca="false">IF((GA391*(1+GA$5/Setup!$C$36)+IF($V392=8,N($F392),0))-CE392-EC392&lt;0.005,0,(GA391*(1+GA$5/Setup!$C$36)+IF($V392=8,N($F392),0))-CE392-EC392)</f>
        <v>0</v>
      </c>
      <c r="GB392" s="48" t="n">
        <f aca="false">IF((GB391*(1+GB$5/Setup!$C$36)+IF($V392=9,N($F392),0))-CF392-ED392&lt;0.005,0,(GB391*(1+GB$5/Setup!$C$36)+IF($V392=9,N($F392),0))-CF392-ED392)</f>
        <v>0</v>
      </c>
      <c r="GC392" s="48" t="n">
        <f aca="false">IF((GC391*(1+GC$5/Setup!$C$36)+IF($V392=10,N($F392),0))-CG392-EE392&lt;0.005,0,(GC391*(1+GC$5/Setup!$C$36)+IF($V392=10,N($F392),0))-CG392-EE392)</f>
        <v>0</v>
      </c>
      <c r="GD392" s="48" t="n">
        <f aca="false">IF((GD391*(1+GD$5/Setup!$C$36)+IF($V392=11,N($F392),0))-CH392-EF392&lt;0.005,0,(GD391*(1+GD$5/Setup!$C$36)+IF($V392=11,N($F392),0))-CH392-EF392)</f>
        <v>0</v>
      </c>
      <c r="GE392" s="48" t="n">
        <f aca="false">IF((GE391*(1+GE$5/Setup!$C$36)+IF($V392=12,N($F392),0))-CI392-EG392&lt;0.005,0,(GE391*(1+GE$5/Setup!$C$36)+IF($V392=12,N($F392),0))-CI392-EG392)</f>
        <v>0</v>
      </c>
      <c r="GF392" s="48" t="n">
        <f aca="false">IF((GF391*(1+GF$5/Setup!$C$36)+IF($V392=13,N($F392),0))-CJ392-EH392&lt;0.005,0,(GF391*(1+GF$5/Setup!$C$36)+IF($V392=13,N($F392),0))-CJ392-EH392)</f>
        <v>0</v>
      </c>
      <c r="GG392" s="48" t="n">
        <f aca="false">IF((GG391*(1+GG$5/Setup!$C$36)+IF($V392=14,N($F392),0))-CK392-EI392&lt;0.005,0,(GG391*(1+GG$5/Setup!$C$36)+IF($V392=14,N($F392),0))-CK392-EI392)</f>
        <v>0</v>
      </c>
      <c r="GH392" s="48" t="n">
        <f aca="false">IF((GH391*(1+GH$5/Setup!$C$36)+IF($V392=15,N($F392),0))-CL392-EJ392&lt;0.005,0,(GH391*(1+GH$5/Setup!$C$36)+IF($V392=15,N($F392),0))-CL392-EJ392)</f>
        <v>0</v>
      </c>
      <c r="GI392" s="48" t="n">
        <f aca="false">IF((GI391*(1+GI$5/Setup!$C$36)+IF($V392=16,N($F392),0))-CM392-EK392&lt;0.005,0,(GI391*(1+GI$5/Setup!$C$36)+IF($V392=16,N($F392),0))-CM392-EK392)</f>
        <v>0</v>
      </c>
      <c r="GJ392" s="48" t="n">
        <f aca="false">IF((GJ391*(1+GJ$5/Setup!$C$36)+IF($V392=17,N($F392),0))-CN392-EL392&lt;0.005,0,(GJ391*(1+GJ$5/Setup!$C$36)+IF($V392=17,N($F392),0))-CN392-EL392)</f>
        <v>0</v>
      </c>
      <c r="GK392" s="48" t="n">
        <f aca="false">IF((GK391*(1+GK$5/Setup!$C$36)+IF($V392=18,N($F392),0))-CO392-EM392&lt;0.005,0,(GK391*(1+GK$5/Setup!$C$36)+IF($V392=18,N($F392),0))-CO392-EM392)</f>
        <v>0</v>
      </c>
      <c r="GL392" s="48" t="n">
        <f aca="false">IF((GL391*(1+GL$5/Setup!$C$36)+IF($V392=19,N($F392),0))-CP392-EN392&lt;0.005,0,(GL391*(1+GL$5/Setup!$C$36)+IF($V392=19,N($F392),0))-CP392-EN392)</f>
        <v>0</v>
      </c>
      <c r="GM392" s="48" t="n">
        <f aca="false">IF((GM391*(1+GM$5/Setup!$C$36)+IF($V392=20,N($F392),0))-CQ392-EO392&lt;0.005,0,(GM391*(1+GM$5/Setup!$C$36)+IF($V392=20,N($F392),0))-CQ392-EO392)</f>
        <v>0</v>
      </c>
      <c r="GN392" s="48" t="n">
        <f aca="false">IF((GN391*(1+GN$5/Setup!$C$36)+IF($V392=21,N($F392),0))-CR392-EP392&lt;0.005,0,(GN391*(1+GN$5/Setup!$C$36)+IF($V392=21,N($F392),0))-CR392-EP392)</f>
        <v>0</v>
      </c>
      <c r="GO392" s="48" t="n">
        <f aca="false">IF((GO391*(1+GO$5/Setup!$C$36)+IF($V392=22,N($F392),0))-CS392-EQ392&lt;0.005,0,(GO391*(1+GO$5/Setup!$C$36)+IF($V392=22,N($F392),0))-CS392-EQ392)</f>
        <v>0</v>
      </c>
      <c r="GP392" s="48" t="n">
        <f aca="false">IF((GP391*(1+GP$5/Setup!$C$36)+IF($V392=23,N($F392),0))-CT392-ER392&lt;0.005,0,(GP391*(1+GP$5/Setup!$C$36)+IF($V392=23,N($F392),0))-CT392-ER392)</f>
        <v>0</v>
      </c>
      <c r="GQ392" s="48" t="n">
        <f aca="false">IF((GQ391*(1+GQ$5/Setup!$C$36)+IF($V392=24,N($F392),0))-CU392-ES392&lt;0.005,0,(GQ391*(1+GQ$5/Setup!$C$36)+IF($V392=24,N($F392),0))-CU392-ES392)</f>
        <v>0</v>
      </c>
      <c r="GR392" s="48" t="n">
        <f aca="false">IF((GR391*(1+GR$5/Setup!$C$36)+IF($V392=25,N($F392),0))-CV392-ET392&lt;0.005,0,(GR391*(1+GR$5/Setup!$C$36)+IF($V392=25,N($F392),0))-CV392-ET392)</f>
        <v>0</v>
      </c>
      <c r="GS392" s="48" t="n">
        <f aca="false">IF((GS391*(1+GS$5/Setup!$C$36)+IF($V392=26,N($F392),0))-CW392-EU392&lt;0.005,0,(GS391*(1+GS$5/Setup!$C$36)+IF($V392=26,N($F392),0))-CW392-EU392)</f>
        <v>0</v>
      </c>
      <c r="GT392" s="48" t="n">
        <f aca="false">IF((GT391*(1+GT$5/Setup!$C$36)+IF($V392=27,N($F392),0))-CX392-EV392&lt;0.005,0,(GT391*(1+GT$5/Setup!$C$36)+IF($V392=27,N($F392),0))-CX392-EV392)</f>
        <v>0</v>
      </c>
      <c r="GU392" s="48" t="n">
        <f aca="false">IF((GU391*(1+GU$5/Setup!$C$36)+IF($V392=28,N($F392),0))-CY392-EW392&lt;0.005,0,(GU391*(1+GU$5/Setup!$C$36)+IF($V392=28,N($F392),0))-CY392-EW392)</f>
        <v>0</v>
      </c>
      <c r="GV392" s="48" t="n">
        <f aca="false">IF((GV391*(1+GV$5/Setup!$C$36)+IF($V392=29,N($F392),0))-CZ392-EX392&lt;0.005,0,(GV391*(1+GV$5/Setup!$C$36)+IF($V392=29,N($F392),0))-CZ392-EX392)</f>
        <v>0</v>
      </c>
      <c r="GW392" s="48" t="n">
        <f aca="false">IF((GW391*(1+GW$5/Setup!$C$36)+IF($V392=30,N($F392),0))-DA392-EY392&lt;0.005,0,(GW391*(1+GW$5/Setup!$C$36)+IF($V392=30,N($F392),0))-DA392-EY392)</f>
        <v>0</v>
      </c>
      <c r="GX392" s="48" t="n">
        <f aca="false">IF((GX391*(1+GX$5/Setup!$C$36)+IF($V392=31,N($F392),0))-DB392-EZ392&lt;0.005,0,(GX391*(1+GX$5/Setup!$C$36)+IF($V392=31,N($F392),0))-DB392-EZ392)</f>
        <v>0</v>
      </c>
      <c r="GY392" s="48" t="n">
        <f aca="false">IF((GY391*(1+GY$5/Setup!$C$36)+IF($V392=32,N($F392),0))-DC392-FA392&lt;0.005,0,(GY391*(1+GY$5/Setup!$C$36)+IF($V392=32,N($F392),0))-DC392-FA392)</f>
        <v>0</v>
      </c>
      <c r="GZ392" s="48" t="n">
        <f aca="false">IF((GZ391*(1+GZ$5/Setup!$C$36)+IF($V392=33,N($F392),0))-DD392-FB392&lt;0.005,0,(GZ391*(1+GZ$5/Setup!$C$36)+IF($V392=33,N($F392),0))-DD392-FB392)</f>
        <v>0</v>
      </c>
      <c r="HA392" s="48" t="n">
        <f aca="false">IF((HA391*(1+HA$5/Setup!$C$36)+IF($V392=34,N($F392),0))-DE392-FC392&lt;0.005,0,(HA391*(1+HA$5/Setup!$C$36)+IF($V392=34,N($F392),0))-DE392-FC392)</f>
        <v>0</v>
      </c>
      <c r="HB392" s="48" t="n">
        <f aca="false">IF((HB391*(1+HB$5/Setup!$C$36)+IF($V392=35,N($F392),0))-DF392-FD392&lt;0.005,0,(HB391*(1+HB$5/Setup!$C$36)+IF($V392=35,N($F392),0))-DF392-FD392)</f>
        <v>0</v>
      </c>
      <c r="HC392" s="48" t="n">
        <f aca="false">IF((HC391*(1+HC$5/Setup!$C$36)+IF($V392=36,N($F392),0))-DG392-FE392&lt;0.005,0,(HC391*(1+HC$5/Setup!$C$36)+IF($V392=36,N($F392),0))-DG392-FE392)</f>
        <v>0</v>
      </c>
      <c r="HD392" s="48" t="n">
        <f aca="false">IF((HD391*(1+HD$5/Setup!$C$36)+IF($V392=37,N($F392),0))-DH392-FF392&lt;0.005,0,(HD391*(1+HD$5/Setup!$C$36)+IF($V392=37,N($F392),0))-DH392-FF392)</f>
        <v>0</v>
      </c>
      <c r="HE392" s="48" t="n">
        <f aca="false">IF((HE391*(1+HE$5/Setup!$C$36)+IF($V392=38,N($F392),0))-DI392-FG392&lt;0.005,0,(HE391*(1+HE$5/Setup!$C$36)+IF($V392=38,N($F392),0))-DI392-FG392)</f>
        <v>0</v>
      </c>
      <c r="HF392" s="48" t="n">
        <f aca="false">IF((HF391*(1+HF$5/Setup!$C$36)+IF($V392=39,N($F392),0))-DJ392-FH392&lt;0.005,0,(HF391*(1+HF$5/Setup!$C$36)+IF($V392=39,N($F392),0))-DJ392-FH392)</f>
        <v>0</v>
      </c>
      <c r="HG392" s="48" t="n">
        <f aca="false">IF((HG391*(1+HG$5/Setup!$C$36)+IF($V392=40,N($F392),0))-DK392-FI392&lt;0.005,0,(HG391*(1+HG$5/Setup!$C$36)+IF($V392=40,N($F392),0))-DK392-FI392)</f>
        <v>0</v>
      </c>
      <c r="HH392" s="48" t="n">
        <f aca="false">IF((HH391*(1+HH$5/Setup!$C$36)+IF($V392=41,N($F392),0))-DL392-FJ392&lt;0.005,0,(HH391*(1+HH$5/Setup!$C$36)+IF($V392=41,N($F392),0))-DL392-FJ392)</f>
        <v>0</v>
      </c>
      <c r="HI392" s="48" t="n">
        <f aca="false">IF((HI391*(1+HI$5/Setup!$C$36)+IF($V392=42,N($F392),0))-DM392-FK392&lt;0.005,0,(HI391*(1+HI$5/Setup!$C$36)+IF($V392=42,N($F392),0))-DM392-FK392)</f>
        <v>0</v>
      </c>
      <c r="HJ392" s="48" t="n">
        <f aca="false">IF((HJ391*(1+HJ$5/Setup!$C$36)+IF($V392=43,N($F392),0))-DN392-FL392&lt;0.005,0,(HJ391*(1+HJ$5/Setup!$C$36)+IF($V392=43,N($F392),0))-DN392-FL392)</f>
        <v>0</v>
      </c>
      <c r="HK392" s="48" t="n">
        <f aca="false">IF((HK391*(1+HK$5/Setup!$C$36)+IF($V392=44,N($F392),0))-DO392-FM392&lt;0.005,0,(HK391*(1+HK$5/Setup!$C$36)+IF($V392=44,N($F392),0))-DO392-FM392)</f>
        <v>0</v>
      </c>
      <c r="HL392" s="48" t="n">
        <f aca="false">IF((HL391*(1+HL$5/Setup!$C$36)+IF($V392=45,N($F392),0))-DP392-FN392&lt;0.005,0,(HL391*(1+HL$5/Setup!$C$36)+IF($V392=45,N($F392),0))-DP392-FN392)</f>
        <v>0</v>
      </c>
      <c r="HM392" s="48" t="n">
        <f aca="false">IF((HM391*(1+HM$5/Setup!$C$36)+IF($V392=46,N($F392),0))-DQ392-FO392&lt;0.005,0,(HM391*(1+HM$5/Setup!$C$36)+IF($V392=46,N($F392),0))-DQ392-FO392)</f>
        <v>0</v>
      </c>
      <c r="HN392" s="48" t="n">
        <f aca="false">IF((HN391*(1+HN$5/Setup!$C$36)+IF($V392=47,N($F392),0))-DR392-FP392&lt;0.005,0,(HN391*(1+HN$5/Setup!$C$36)+IF($V392=47,N($F392),0))-DR392-FP392)</f>
        <v>0</v>
      </c>
      <c r="HO392" s="48" t="n">
        <f aca="false">IF((HO391*(1+HO$5/Setup!$C$36)+IF($V392=48,N($F392),0))-DS392-FQ392&lt;0.005,0,(HO391*(1+HO$5/Setup!$C$36)+IF($V392=48,N($F392),0))-DS392-FQ392)</f>
        <v>0</v>
      </c>
      <c r="HP392" s="48" t="n">
        <f aca="false">IF((HP391*(1+HP$5/Setup!$C$36)+IF($V392=49,N($F392),0))-DT392-FR392&lt;0.005,0,(HP391*(1+HP$5/Setup!$C$36)+IF($V392=49,N($F392),0))-DT392-FR392)</f>
        <v>0</v>
      </c>
      <c r="HQ392" s="48" t="n">
        <f aca="false">IF((HQ391*(1+HQ$5/Setup!$C$36)+IF($V392=50,N($F392),0))-DU392-FS392&lt;0.005,0,(HQ391*(1+HQ$5/Setup!$C$36)+IF($V392=50,N($F392),0))-DU392-FS392)</f>
        <v>0</v>
      </c>
    </row>
    <row r="393" customFormat="false" ht="15" hidden="false" customHeight="false" outlineLevel="0" collapsed="false">
      <c r="A393" s="44" t="n">
        <v>385</v>
      </c>
      <c r="B393" s="45" t="n">
        <f aca="false">IF(Setup!$C$7="Every month",EDATE(Setup!$C$8,($A393-1)),IF(Setup!$C$7="Twice a month",DATE(YEAR(Setup!$C$8),MONTH(Setup!$C$8)+INT((($A393-1)+Setup!$C$41)/2),MIN(IF(MOD(($A393-1)+Setup!$C$41,2)=0,Setup!$C$39,Setup!$C$40),DAY(EOMONTH(DATE(YEAR(Setup!$C$8),MONTH(Setup!$C$8)+INT((($A393-1)+Setup!$C$41)/2),1),0)))),Setup!$C$8+($A393-1)*IF(Setup!$C$7="Every week",7,14)))</f>
        <v>51701</v>
      </c>
      <c r="C393" s="45" t="n">
        <f aca="false">IF(Setup!$C$7="Every month",EDATE(Setup!$C$8,$A393),IF(Setup!$C$7="Twice a month",DATE(YEAR(Setup!$C$8),MONTH(Setup!$C$8)+INT(($A393+Setup!$C$41)/2),MIN(IF(MOD($A393+Setup!$C$41,2)=0,Setup!$C$39,Setup!$C$40),DAY(EOMONTH(DATE(YEAR(Setup!$C$8),MONTH(Setup!$C$8)+INT(($A393+Setup!$C$41)/2),1),0)))),Setup!$C$8+$A393*IF(Setup!$C$7="Every week",7,14)))</f>
        <v>51715</v>
      </c>
      <c r="D393" s="46"/>
      <c r="E393" s="47"/>
      <c r="F393" s="47"/>
      <c r="G393" s="47"/>
      <c r="H393" s="47"/>
      <c r="I393" s="48" t="n">
        <f aca="false">N(Setup!$C$11)+N(E393)</f>
        <v>100</v>
      </c>
      <c r="J393" s="48" t="n">
        <f aca="false">MIN(Setup!$C$37,MAX(I393,0))</f>
        <v>9.23076923076923</v>
      </c>
      <c r="K393" s="48" t="n">
        <f aca="false">MIN(MAX(N(Setup!$C$14)-L392,0),MAX(I393-J393,0))</f>
        <v>0</v>
      </c>
      <c r="L393" s="48" t="n">
        <f aca="false">L392+K393-N(G393)</f>
        <v>500</v>
      </c>
      <c r="M393" s="48" t="n">
        <f aca="false">M392+J393-N(H393)</f>
        <v>3553.84615384613</v>
      </c>
      <c r="N393" s="48" t="n">
        <f aca="false">SUM(BX393:DU393)</f>
        <v>0</v>
      </c>
      <c r="O393" s="48" t="n">
        <f aca="false">SUM(Z393:BW393)-N393</f>
        <v>40</v>
      </c>
      <c r="P393" s="48" t="n">
        <f aca="false">MAX(I393-J393-K393,0)+O393</f>
        <v>130.769230769231</v>
      </c>
      <c r="Q393" s="48" t="n">
        <f aca="false">SUM(DV393:FS393)</f>
        <v>0</v>
      </c>
      <c r="R393" s="49" t="n">
        <f aca="false">N393+J393+K393+Q393</f>
        <v>9.23076923076923</v>
      </c>
      <c r="S393" s="48" t="n">
        <f aca="false">T393-T392-N(F393)+N393+Q393</f>
        <v>0</v>
      </c>
      <c r="T393" s="49" t="n">
        <f aca="false">SUM(FT393:HQ393)</f>
        <v>0</v>
      </c>
      <c r="U393" s="44" t="str">
        <f aca="false">IF(T392&lt;0.005,"",INDEX(Helpers!$C$2:$C$51,IF(_xlfn.MINIFS($DV$6:$FS$6,DV393:FS393,"&gt;0.005")=0,V393,_xlfn.MINIFS($DV$6:$FS$6,DV393:FS393,"&gt;0.005"))))</f>
        <v/>
      </c>
      <c r="V393" s="44" t="n">
        <f aca="false">IF(_xlfn.MINIFS($FT$6:$HQ$6,FT392:HQ392,"&gt;0.005")=0,1,_xlfn.MINIFS($FT$6:$HQ$6,FT392:HQ392,"&gt;0.005"))</f>
        <v>1</v>
      </c>
      <c r="W393" s="44" t="n">
        <f aca="false">IF(AND(D393&lt;&gt;"Paid",T392&gt;0.005),1,0)</f>
        <v>0</v>
      </c>
      <c r="X393" s="48" t="n">
        <f aca="false">SUMPRODUCT(((Helpers!$G$2:$G$51*(1+(Helpers!$D$2:$D$51+0.000000001)/12)^(($B393-Setup!$C$8)/(365.25/12))-Helpers!$E$2:$E$51*((1+(Helpers!$D$2:$D$51+0.000000001)/12)^(($B393-Setup!$C$8)/(365.25/12))-1)/((Helpers!$D$2:$D$51+0.000000001)/12))&gt;0)*(Helpers!$G$2:$G$51*(1+(Helpers!$D$2:$D$51+0.000000001)/12)^(($B393-Setup!$C$8)/(365.25/12))-Helpers!$E$2:$E$51*((1+(Helpers!$D$2:$D$51+0.000000001)/12)^(($B393-Setup!$C$8)/(365.25/12))-1)/((Helpers!$D$2:$D$51+0.000000001)/12)))</f>
        <v>0</v>
      </c>
      <c r="Y393" s="48"/>
      <c r="Z393" s="48" t="n">
        <f aca="false">IF(OR(N(Z$5)=0,Z$6=""),0,Z$5*((DATE(YEAR($B393),MONTH($B393),MIN(Z$6,DAY(EOMONTH($B393,0))))&gt;=$B393)*(DATE(YEAR($B393),MONTH($B393),MIN(Z$6,DAY(EOMONTH($B393,0))))&lt;$C393)+(DATE(YEAR($B393),MONTH($B393)+1,MIN(Z$6,DAY(EOMONTH($B393,1))))&gt;=$B393)*(DATE(YEAR($B393),MONTH($B393)+1,MIN(Z$6,DAY(EOMONTH($B393,1))))&lt;$C393)))</f>
        <v>0</v>
      </c>
      <c r="AA393" s="48" t="n">
        <f aca="false">IF(OR(N(AA$5)=0,AA$6=""),0,AA$5*((DATE(YEAR($B393),MONTH($B393),MIN(AA$6,DAY(EOMONTH($B393,0))))&gt;=$B393)*(DATE(YEAR($B393),MONTH($B393),MIN(AA$6,DAY(EOMONTH($B393,0))))&lt;$C393)+(DATE(YEAR($B393),MONTH($B393)+1,MIN(AA$6,DAY(EOMONTH($B393,1))))&gt;=$B393)*(DATE(YEAR($B393),MONTH($B393)+1,MIN(AA$6,DAY(EOMONTH($B393,1))))&lt;$C393)))</f>
        <v>40</v>
      </c>
      <c r="AB393" s="48" t="n">
        <f aca="false">IF(OR(N(AB$5)=0,AB$6=""),0,AB$5*((DATE(YEAR($B393),MONTH($B393),MIN(AB$6,DAY(EOMONTH($B393,0))))&gt;=$B393)*(DATE(YEAR($B393),MONTH($B393),MIN(AB$6,DAY(EOMONTH($B393,0))))&lt;$C393)+(DATE(YEAR($B393),MONTH($B393)+1,MIN(AB$6,DAY(EOMONTH($B393,1))))&gt;=$B393)*(DATE(YEAR($B393),MONTH($B393)+1,MIN(AB$6,DAY(EOMONTH($B393,1))))&lt;$C393)))</f>
        <v>0</v>
      </c>
      <c r="AC393" s="48" t="n">
        <f aca="false">IF(OR(N(AC$5)=0,AC$6=""),0,AC$5*((DATE(YEAR($B393),MONTH($B393),MIN(AC$6,DAY(EOMONTH($B393,0))))&gt;=$B393)*(DATE(YEAR($B393),MONTH($B393),MIN(AC$6,DAY(EOMONTH($B393,0))))&lt;$C393)+(DATE(YEAR($B393),MONTH($B393)+1,MIN(AC$6,DAY(EOMONTH($B393,1))))&gt;=$B393)*(DATE(YEAR($B393),MONTH($B393)+1,MIN(AC$6,DAY(EOMONTH($B393,1))))&lt;$C393)))</f>
        <v>0</v>
      </c>
      <c r="AD393" s="48" t="n">
        <f aca="false">IF(OR(N(AD$5)=0,AD$6=""),0,AD$5*((DATE(YEAR($B393),MONTH($B393),MIN(AD$6,DAY(EOMONTH($B393,0))))&gt;=$B393)*(DATE(YEAR($B393),MONTH($B393),MIN(AD$6,DAY(EOMONTH($B393,0))))&lt;$C393)+(DATE(YEAR($B393),MONTH($B393)+1,MIN(AD$6,DAY(EOMONTH($B393,1))))&gt;=$B393)*(DATE(YEAR($B393),MONTH($B393)+1,MIN(AD$6,DAY(EOMONTH($B393,1))))&lt;$C393)))</f>
        <v>0</v>
      </c>
      <c r="AE393" s="48" t="n">
        <f aca="false">IF(OR(N(AE$5)=0,AE$6=""),0,AE$5*((DATE(YEAR($B393),MONTH($B393),MIN(AE$6,DAY(EOMONTH($B393,0))))&gt;=$B393)*(DATE(YEAR($B393),MONTH($B393),MIN(AE$6,DAY(EOMONTH($B393,0))))&lt;$C393)+(DATE(YEAR($B393),MONTH($B393)+1,MIN(AE$6,DAY(EOMONTH($B393,1))))&gt;=$B393)*(DATE(YEAR($B393),MONTH($B393)+1,MIN(AE$6,DAY(EOMONTH($B393,1))))&lt;$C393)))</f>
        <v>0</v>
      </c>
      <c r="AF393" s="48" t="n">
        <f aca="false">IF(OR(N(AF$5)=0,AF$6=""),0,AF$5*((DATE(YEAR($B393),MONTH($B393),MIN(AF$6,DAY(EOMONTH($B393,0))))&gt;=$B393)*(DATE(YEAR($B393),MONTH($B393),MIN(AF$6,DAY(EOMONTH($B393,0))))&lt;$C393)+(DATE(YEAR($B393),MONTH($B393)+1,MIN(AF$6,DAY(EOMONTH($B393,1))))&gt;=$B393)*(DATE(YEAR($B393),MONTH($B393)+1,MIN(AF$6,DAY(EOMONTH($B393,1))))&lt;$C393)))</f>
        <v>0</v>
      </c>
      <c r="AG393" s="48" t="n">
        <f aca="false">IF(OR(N(AG$5)=0,AG$6=""),0,AG$5*((DATE(YEAR($B393),MONTH($B393),MIN(AG$6,DAY(EOMONTH($B393,0))))&gt;=$B393)*(DATE(YEAR($B393),MONTH($B393),MIN(AG$6,DAY(EOMONTH($B393,0))))&lt;$C393)+(DATE(YEAR($B393),MONTH($B393)+1,MIN(AG$6,DAY(EOMONTH($B393,1))))&gt;=$B393)*(DATE(YEAR($B393),MONTH($B393)+1,MIN(AG$6,DAY(EOMONTH($B393,1))))&lt;$C393)))</f>
        <v>0</v>
      </c>
      <c r="AH393" s="48" t="n">
        <f aca="false">IF(OR(N(AH$5)=0,AH$6=""),0,AH$5*((DATE(YEAR($B393),MONTH($B393),MIN(AH$6,DAY(EOMONTH($B393,0))))&gt;=$B393)*(DATE(YEAR($B393),MONTH($B393),MIN(AH$6,DAY(EOMONTH($B393,0))))&lt;$C393)+(DATE(YEAR($B393),MONTH($B393)+1,MIN(AH$6,DAY(EOMONTH($B393,1))))&gt;=$B393)*(DATE(YEAR($B393),MONTH($B393)+1,MIN(AH$6,DAY(EOMONTH($B393,1))))&lt;$C393)))</f>
        <v>0</v>
      </c>
      <c r="AI393" s="48" t="n">
        <f aca="false">IF(OR(N(AI$5)=0,AI$6=""),0,AI$5*((DATE(YEAR($B393),MONTH($B393),MIN(AI$6,DAY(EOMONTH($B393,0))))&gt;=$B393)*(DATE(YEAR($B393),MONTH($B393),MIN(AI$6,DAY(EOMONTH($B393,0))))&lt;$C393)+(DATE(YEAR($B393),MONTH($B393)+1,MIN(AI$6,DAY(EOMONTH($B393,1))))&gt;=$B393)*(DATE(YEAR($B393),MONTH($B393)+1,MIN(AI$6,DAY(EOMONTH($B393,1))))&lt;$C393)))</f>
        <v>0</v>
      </c>
      <c r="AJ393" s="48" t="n">
        <f aca="false">IF(OR(N(AJ$5)=0,AJ$6=""),0,AJ$5*((DATE(YEAR($B393),MONTH($B393),MIN(AJ$6,DAY(EOMONTH($B393,0))))&gt;=$B393)*(DATE(YEAR($B393),MONTH($B393),MIN(AJ$6,DAY(EOMONTH($B393,0))))&lt;$C393)+(DATE(YEAR($B393),MONTH($B393)+1,MIN(AJ$6,DAY(EOMONTH($B393,1))))&gt;=$B393)*(DATE(YEAR($B393),MONTH($B393)+1,MIN(AJ$6,DAY(EOMONTH($B393,1))))&lt;$C393)))</f>
        <v>0</v>
      </c>
      <c r="AK393" s="48" t="n">
        <f aca="false">IF(OR(N(AK$5)=0,AK$6=""),0,AK$5*((DATE(YEAR($B393),MONTH($B393),MIN(AK$6,DAY(EOMONTH($B393,0))))&gt;=$B393)*(DATE(YEAR($B393),MONTH($B393),MIN(AK$6,DAY(EOMONTH($B393,0))))&lt;$C393)+(DATE(YEAR($B393),MONTH($B393)+1,MIN(AK$6,DAY(EOMONTH($B393,1))))&gt;=$B393)*(DATE(YEAR($B393),MONTH($B393)+1,MIN(AK$6,DAY(EOMONTH($B393,1))))&lt;$C393)))</f>
        <v>0</v>
      </c>
      <c r="AL393" s="48" t="n">
        <f aca="false">IF(OR(N(AL$5)=0,AL$6=""),0,AL$5*((DATE(YEAR($B393),MONTH($B393),MIN(AL$6,DAY(EOMONTH($B393,0))))&gt;=$B393)*(DATE(YEAR($B393),MONTH($B393),MIN(AL$6,DAY(EOMONTH($B393,0))))&lt;$C393)+(DATE(YEAR($B393),MONTH($B393)+1,MIN(AL$6,DAY(EOMONTH($B393,1))))&gt;=$B393)*(DATE(YEAR($B393),MONTH($B393)+1,MIN(AL$6,DAY(EOMONTH($B393,1))))&lt;$C393)))</f>
        <v>0</v>
      </c>
      <c r="AM393" s="48" t="n">
        <f aca="false">IF(OR(N(AM$5)=0,AM$6=""),0,AM$5*((DATE(YEAR($B393),MONTH($B393),MIN(AM$6,DAY(EOMONTH($B393,0))))&gt;=$B393)*(DATE(YEAR($B393),MONTH($B393),MIN(AM$6,DAY(EOMONTH($B393,0))))&lt;$C393)+(DATE(YEAR($B393),MONTH($B393)+1,MIN(AM$6,DAY(EOMONTH($B393,1))))&gt;=$B393)*(DATE(YEAR($B393),MONTH($B393)+1,MIN(AM$6,DAY(EOMONTH($B393,1))))&lt;$C393)))</f>
        <v>0</v>
      </c>
      <c r="AN393" s="48" t="n">
        <f aca="false">IF(OR(N(AN$5)=0,AN$6=""),0,AN$5*((DATE(YEAR($B393),MONTH($B393),MIN(AN$6,DAY(EOMONTH($B393,0))))&gt;=$B393)*(DATE(YEAR($B393),MONTH($B393),MIN(AN$6,DAY(EOMONTH($B393,0))))&lt;$C393)+(DATE(YEAR($B393),MONTH($B393)+1,MIN(AN$6,DAY(EOMONTH($B393,1))))&gt;=$B393)*(DATE(YEAR($B393),MONTH($B393)+1,MIN(AN$6,DAY(EOMONTH($B393,1))))&lt;$C393)))</f>
        <v>0</v>
      </c>
      <c r="AO393" s="48" t="n">
        <f aca="false">IF(OR(N(AO$5)=0,AO$6=""),0,AO$5*((DATE(YEAR($B393),MONTH($B393),MIN(AO$6,DAY(EOMONTH($B393,0))))&gt;=$B393)*(DATE(YEAR($B393),MONTH($B393),MIN(AO$6,DAY(EOMONTH($B393,0))))&lt;$C393)+(DATE(YEAR($B393),MONTH($B393)+1,MIN(AO$6,DAY(EOMONTH($B393,1))))&gt;=$B393)*(DATE(YEAR($B393),MONTH($B393)+1,MIN(AO$6,DAY(EOMONTH($B393,1))))&lt;$C393)))</f>
        <v>0</v>
      </c>
      <c r="AP393" s="48" t="n">
        <f aca="false">IF(OR(N(AP$5)=0,AP$6=""),0,AP$5*((DATE(YEAR($B393),MONTH($B393),MIN(AP$6,DAY(EOMONTH($B393,0))))&gt;=$B393)*(DATE(YEAR($B393),MONTH($B393),MIN(AP$6,DAY(EOMONTH($B393,0))))&lt;$C393)+(DATE(YEAR($B393),MONTH($B393)+1,MIN(AP$6,DAY(EOMONTH($B393,1))))&gt;=$B393)*(DATE(YEAR($B393),MONTH($B393)+1,MIN(AP$6,DAY(EOMONTH($B393,1))))&lt;$C393)))</f>
        <v>0</v>
      </c>
      <c r="AQ393" s="48" t="n">
        <f aca="false">IF(OR(N(AQ$5)=0,AQ$6=""),0,AQ$5*((DATE(YEAR($B393),MONTH($B393),MIN(AQ$6,DAY(EOMONTH($B393,0))))&gt;=$B393)*(DATE(YEAR($B393),MONTH($B393),MIN(AQ$6,DAY(EOMONTH($B393,0))))&lt;$C393)+(DATE(YEAR($B393),MONTH($B393)+1,MIN(AQ$6,DAY(EOMONTH($B393,1))))&gt;=$B393)*(DATE(YEAR($B393),MONTH($B393)+1,MIN(AQ$6,DAY(EOMONTH($B393,1))))&lt;$C393)))</f>
        <v>0</v>
      </c>
      <c r="AR393" s="48" t="n">
        <f aca="false">IF(OR(N(AR$5)=0,AR$6=""),0,AR$5*((DATE(YEAR($B393),MONTH($B393),MIN(AR$6,DAY(EOMONTH($B393,0))))&gt;=$B393)*(DATE(YEAR($B393),MONTH($B393),MIN(AR$6,DAY(EOMONTH($B393,0))))&lt;$C393)+(DATE(YEAR($B393),MONTH($B393)+1,MIN(AR$6,DAY(EOMONTH($B393,1))))&gt;=$B393)*(DATE(YEAR($B393),MONTH($B393)+1,MIN(AR$6,DAY(EOMONTH($B393,1))))&lt;$C393)))</f>
        <v>0</v>
      </c>
      <c r="AS393" s="48" t="n">
        <f aca="false">IF(OR(N(AS$5)=0,AS$6=""),0,AS$5*((DATE(YEAR($B393),MONTH($B393),MIN(AS$6,DAY(EOMONTH($B393,0))))&gt;=$B393)*(DATE(YEAR($B393),MONTH($B393),MIN(AS$6,DAY(EOMONTH($B393,0))))&lt;$C393)+(DATE(YEAR($B393),MONTH($B393)+1,MIN(AS$6,DAY(EOMONTH($B393,1))))&gt;=$B393)*(DATE(YEAR($B393),MONTH($B393)+1,MIN(AS$6,DAY(EOMONTH($B393,1))))&lt;$C393)))</f>
        <v>0</v>
      </c>
      <c r="AT393" s="48" t="n">
        <f aca="false">IF(OR(N(AT$5)=0,AT$6=""),0,AT$5*((DATE(YEAR($B393),MONTH($B393),MIN(AT$6,DAY(EOMONTH($B393,0))))&gt;=$B393)*(DATE(YEAR($B393),MONTH($B393),MIN(AT$6,DAY(EOMONTH($B393,0))))&lt;$C393)+(DATE(YEAR($B393),MONTH($B393)+1,MIN(AT$6,DAY(EOMONTH($B393,1))))&gt;=$B393)*(DATE(YEAR($B393),MONTH($B393)+1,MIN(AT$6,DAY(EOMONTH($B393,1))))&lt;$C393)))</f>
        <v>0</v>
      </c>
      <c r="AU393" s="48" t="n">
        <f aca="false">IF(OR(N(AU$5)=0,AU$6=""),0,AU$5*((DATE(YEAR($B393),MONTH($B393),MIN(AU$6,DAY(EOMONTH($B393,0))))&gt;=$B393)*(DATE(YEAR($B393),MONTH($B393),MIN(AU$6,DAY(EOMONTH($B393,0))))&lt;$C393)+(DATE(YEAR($B393),MONTH($B393)+1,MIN(AU$6,DAY(EOMONTH($B393,1))))&gt;=$B393)*(DATE(YEAR($B393),MONTH($B393)+1,MIN(AU$6,DAY(EOMONTH($B393,1))))&lt;$C393)))</f>
        <v>0</v>
      </c>
      <c r="AV393" s="48" t="n">
        <f aca="false">IF(OR(N(AV$5)=0,AV$6=""),0,AV$5*((DATE(YEAR($B393),MONTH($B393),MIN(AV$6,DAY(EOMONTH($B393,0))))&gt;=$B393)*(DATE(YEAR($B393),MONTH($B393),MIN(AV$6,DAY(EOMONTH($B393,0))))&lt;$C393)+(DATE(YEAR($B393),MONTH($B393)+1,MIN(AV$6,DAY(EOMONTH($B393,1))))&gt;=$B393)*(DATE(YEAR($B393),MONTH($B393)+1,MIN(AV$6,DAY(EOMONTH($B393,1))))&lt;$C393)))</f>
        <v>0</v>
      </c>
      <c r="AW393" s="48" t="n">
        <f aca="false">IF(OR(N(AW$5)=0,AW$6=""),0,AW$5*((DATE(YEAR($B393),MONTH($B393),MIN(AW$6,DAY(EOMONTH($B393,0))))&gt;=$B393)*(DATE(YEAR($B393),MONTH($B393),MIN(AW$6,DAY(EOMONTH($B393,0))))&lt;$C393)+(DATE(YEAR($B393),MONTH($B393)+1,MIN(AW$6,DAY(EOMONTH($B393,1))))&gt;=$B393)*(DATE(YEAR($B393),MONTH($B393)+1,MIN(AW$6,DAY(EOMONTH($B393,1))))&lt;$C393)))</f>
        <v>0</v>
      </c>
      <c r="AX393" s="48" t="n">
        <f aca="false">IF(OR(N(AX$5)=0,AX$6=""),0,AX$5*((DATE(YEAR($B393),MONTH($B393),MIN(AX$6,DAY(EOMONTH($B393,0))))&gt;=$B393)*(DATE(YEAR($B393),MONTH($B393),MIN(AX$6,DAY(EOMONTH($B393,0))))&lt;$C393)+(DATE(YEAR($B393),MONTH($B393)+1,MIN(AX$6,DAY(EOMONTH($B393,1))))&gt;=$B393)*(DATE(YEAR($B393),MONTH($B393)+1,MIN(AX$6,DAY(EOMONTH($B393,1))))&lt;$C393)))</f>
        <v>0</v>
      </c>
      <c r="AY393" s="48" t="n">
        <f aca="false">IF(OR(N(AY$5)=0,AY$6=""),0,AY$5*((DATE(YEAR($B393),MONTH($B393),MIN(AY$6,DAY(EOMONTH($B393,0))))&gt;=$B393)*(DATE(YEAR($B393),MONTH($B393),MIN(AY$6,DAY(EOMONTH($B393,0))))&lt;$C393)+(DATE(YEAR($B393),MONTH($B393)+1,MIN(AY$6,DAY(EOMONTH($B393,1))))&gt;=$B393)*(DATE(YEAR($B393),MONTH($B393)+1,MIN(AY$6,DAY(EOMONTH($B393,1))))&lt;$C393)))</f>
        <v>0</v>
      </c>
      <c r="AZ393" s="48" t="n">
        <f aca="false">IF(OR(N(AZ$5)=0,AZ$6=""),0,AZ$5*((DATE(YEAR($B393),MONTH($B393),MIN(AZ$6,DAY(EOMONTH($B393,0))))&gt;=$B393)*(DATE(YEAR($B393),MONTH($B393),MIN(AZ$6,DAY(EOMONTH($B393,0))))&lt;$C393)+(DATE(YEAR($B393),MONTH($B393)+1,MIN(AZ$6,DAY(EOMONTH($B393,1))))&gt;=$B393)*(DATE(YEAR($B393),MONTH($B393)+1,MIN(AZ$6,DAY(EOMONTH($B393,1))))&lt;$C393)))</f>
        <v>0</v>
      </c>
      <c r="BA393" s="48" t="n">
        <f aca="false">IF(OR(N(BA$5)=0,BA$6=""),0,BA$5*((DATE(YEAR($B393),MONTH($B393),MIN(BA$6,DAY(EOMONTH($B393,0))))&gt;=$B393)*(DATE(YEAR($B393),MONTH($B393),MIN(BA$6,DAY(EOMONTH($B393,0))))&lt;$C393)+(DATE(YEAR($B393),MONTH($B393)+1,MIN(BA$6,DAY(EOMONTH($B393,1))))&gt;=$B393)*(DATE(YEAR($B393),MONTH($B393)+1,MIN(BA$6,DAY(EOMONTH($B393,1))))&lt;$C393)))</f>
        <v>0</v>
      </c>
      <c r="BB393" s="48" t="n">
        <f aca="false">IF(OR(N(BB$5)=0,BB$6=""),0,BB$5*((DATE(YEAR($B393),MONTH($B393),MIN(BB$6,DAY(EOMONTH($B393,0))))&gt;=$B393)*(DATE(YEAR($B393),MONTH($B393),MIN(BB$6,DAY(EOMONTH($B393,0))))&lt;$C393)+(DATE(YEAR($B393),MONTH($B393)+1,MIN(BB$6,DAY(EOMONTH($B393,1))))&gt;=$B393)*(DATE(YEAR($B393),MONTH($B393)+1,MIN(BB$6,DAY(EOMONTH($B393,1))))&lt;$C393)))</f>
        <v>0</v>
      </c>
      <c r="BC393" s="48" t="n">
        <f aca="false">IF(OR(N(BC$5)=0,BC$6=""),0,BC$5*((DATE(YEAR($B393),MONTH($B393),MIN(BC$6,DAY(EOMONTH($B393,0))))&gt;=$B393)*(DATE(YEAR($B393),MONTH($B393),MIN(BC$6,DAY(EOMONTH($B393,0))))&lt;$C393)+(DATE(YEAR($B393),MONTH($B393)+1,MIN(BC$6,DAY(EOMONTH($B393,1))))&gt;=$B393)*(DATE(YEAR($B393),MONTH($B393)+1,MIN(BC$6,DAY(EOMONTH($B393,1))))&lt;$C393)))</f>
        <v>0</v>
      </c>
      <c r="BD393" s="48" t="n">
        <f aca="false">IF(OR(N(BD$5)=0,BD$6=""),0,BD$5*((DATE(YEAR($B393),MONTH($B393),MIN(BD$6,DAY(EOMONTH($B393,0))))&gt;=$B393)*(DATE(YEAR($B393),MONTH($B393),MIN(BD$6,DAY(EOMONTH($B393,0))))&lt;$C393)+(DATE(YEAR($B393),MONTH($B393)+1,MIN(BD$6,DAY(EOMONTH($B393,1))))&gt;=$B393)*(DATE(YEAR($B393),MONTH($B393)+1,MIN(BD$6,DAY(EOMONTH($B393,1))))&lt;$C393)))</f>
        <v>0</v>
      </c>
      <c r="BE393" s="48" t="n">
        <f aca="false">IF(OR(N(BE$5)=0,BE$6=""),0,BE$5*((DATE(YEAR($B393),MONTH($B393),MIN(BE$6,DAY(EOMONTH($B393,0))))&gt;=$B393)*(DATE(YEAR($B393),MONTH($B393),MIN(BE$6,DAY(EOMONTH($B393,0))))&lt;$C393)+(DATE(YEAR($B393),MONTH($B393)+1,MIN(BE$6,DAY(EOMONTH($B393,1))))&gt;=$B393)*(DATE(YEAR($B393),MONTH($B393)+1,MIN(BE$6,DAY(EOMONTH($B393,1))))&lt;$C393)))</f>
        <v>0</v>
      </c>
      <c r="BF393" s="48" t="n">
        <f aca="false">IF(OR(N(BF$5)=0,BF$6=""),0,BF$5*((DATE(YEAR($B393),MONTH($B393),MIN(BF$6,DAY(EOMONTH($B393,0))))&gt;=$B393)*(DATE(YEAR($B393),MONTH($B393),MIN(BF$6,DAY(EOMONTH($B393,0))))&lt;$C393)+(DATE(YEAR($B393),MONTH($B393)+1,MIN(BF$6,DAY(EOMONTH($B393,1))))&gt;=$B393)*(DATE(YEAR($B393),MONTH($B393)+1,MIN(BF$6,DAY(EOMONTH($B393,1))))&lt;$C393)))</f>
        <v>0</v>
      </c>
      <c r="BG393" s="48" t="n">
        <f aca="false">IF(OR(N(BG$5)=0,BG$6=""),0,BG$5*((DATE(YEAR($B393),MONTH($B393),MIN(BG$6,DAY(EOMONTH($B393,0))))&gt;=$B393)*(DATE(YEAR($B393),MONTH($B393),MIN(BG$6,DAY(EOMONTH($B393,0))))&lt;$C393)+(DATE(YEAR($B393),MONTH($B393)+1,MIN(BG$6,DAY(EOMONTH($B393,1))))&gt;=$B393)*(DATE(YEAR($B393),MONTH($B393)+1,MIN(BG$6,DAY(EOMONTH($B393,1))))&lt;$C393)))</f>
        <v>0</v>
      </c>
      <c r="BH393" s="48" t="n">
        <f aca="false">IF(OR(N(BH$5)=0,BH$6=""),0,BH$5*((DATE(YEAR($B393),MONTH($B393),MIN(BH$6,DAY(EOMONTH($B393,0))))&gt;=$B393)*(DATE(YEAR($B393),MONTH($B393),MIN(BH$6,DAY(EOMONTH($B393,0))))&lt;$C393)+(DATE(YEAR($B393),MONTH($B393)+1,MIN(BH$6,DAY(EOMONTH($B393,1))))&gt;=$B393)*(DATE(YEAR($B393),MONTH($B393)+1,MIN(BH$6,DAY(EOMONTH($B393,1))))&lt;$C393)))</f>
        <v>0</v>
      </c>
      <c r="BI393" s="48" t="n">
        <f aca="false">IF(OR(N(BI$5)=0,BI$6=""),0,BI$5*((DATE(YEAR($B393),MONTH($B393),MIN(BI$6,DAY(EOMONTH($B393,0))))&gt;=$B393)*(DATE(YEAR($B393),MONTH($B393),MIN(BI$6,DAY(EOMONTH($B393,0))))&lt;$C393)+(DATE(YEAR($B393),MONTH($B393)+1,MIN(BI$6,DAY(EOMONTH($B393,1))))&gt;=$B393)*(DATE(YEAR($B393),MONTH($B393)+1,MIN(BI$6,DAY(EOMONTH($B393,1))))&lt;$C393)))</f>
        <v>0</v>
      </c>
      <c r="BJ393" s="48" t="n">
        <f aca="false">IF(OR(N(BJ$5)=0,BJ$6=""),0,BJ$5*((DATE(YEAR($B393),MONTH($B393),MIN(BJ$6,DAY(EOMONTH($B393,0))))&gt;=$B393)*(DATE(YEAR($B393),MONTH($B393),MIN(BJ$6,DAY(EOMONTH($B393,0))))&lt;$C393)+(DATE(YEAR($B393),MONTH($B393)+1,MIN(BJ$6,DAY(EOMONTH($B393,1))))&gt;=$B393)*(DATE(YEAR($B393),MONTH($B393)+1,MIN(BJ$6,DAY(EOMONTH($B393,1))))&lt;$C393)))</f>
        <v>0</v>
      </c>
      <c r="BK393" s="48" t="n">
        <f aca="false">IF(OR(N(BK$5)=0,BK$6=""),0,BK$5*((DATE(YEAR($B393),MONTH($B393),MIN(BK$6,DAY(EOMONTH($B393,0))))&gt;=$B393)*(DATE(YEAR($B393),MONTH($B393),MIN(BK$6,DAY(EOMONTH($B393,0))))&lt;$C393)+(DATE(YEAR($B393),MONTH($B393)+1,MIN(BK$6,DAY(EOMONTH($B393,1))))&gt;=$B393)*(DATE(YEAR($B393),MONTH($B393)+1,MIN(BK$6,DAY(EOMONTH($B393,1))))&lt;$C393)))</f>
        <v>0</v>
      </c>
      <c r="BL393" s="48" t="n">
        <f aca="false">IF(OR(N(BL$5)=0,BL$6=""),0,BL$5*((DATE(YEAR($B393),MONTH($B393),MIN(BL$6,DAY(EOMONTH($B393,0))))&gt;=$B393)*(DATE(YEAR($B393),MONTH($B393),MIN(BL$6,DAY(EOMONTH($B393,0))))&lt;$C393)+(DATE(YEAR($B393),MONTH($B393)+1,MIN(BL$6,DAY(EOMONTH($B393,1))))&gt;=$B393)*(DATE(YEAR($B393),MONTH($B393)+1,MIN(BL$6,DAY(EOMONTH($B393,1))))&lt;$C393)))</f>
        <v>0</v>
      </c>
      <c r="BM393" s="48" t="n">
        <f aca="false">IF(OR(N(BM$5)=0,BM$6=""),0,BM$5*((DATE(YEAR($B393),MONTH($B393),MIN(BM$6,DAY(EOMONTH($B393,0))))&gt;=$B393)*(DATE(YEAR($B393),MONTH($B393),MIN(BM$6,DAY(EOMONTH($B393,0))))&lt;$C393)+(DATE(YEAR($B393),MONTH($B393)+1,MIN(BM$6,DAY(EOMONTH($B393,1))))&gt;=$B393)*(DATE(YEAR($B393),MONTH($B393)+1,MIN(BM$6,DAY(EOMONTH($B393,1))))&lt;$C393)))</f>
        <v>0</v>
      </c>
      <c r="BN393" s="48" t="n">
        <f aca="false">IF(OR(N(BN$5)=0,BN$6=""),0,BN$5*((DATE(YEAR($B393),MONTH($B393),MIN(BN$6,DAY(EOMONTH($B393,0))))&gt;=$B393)*(DATE(YEAR($B393),MONTH($B393),MIN(BN$6,DAY(EOMONTH($B393,0))))&lt;$C393)+(DATE(YEAR($B393),MONTH($B393)+1,MIN(BN$6,DAY(EOMONTH($B393,1))))&gt;=$B393)*(DATE(YEAR($B393),MONTH($B393)+1,MIN(BN$6,DAY(EOMONTH($B393,1))))&lt;$C393)))</f>
        <v>0</v>
      </c>
      <c r="BO393" s="48" t="n">
        <f aca="false">IF(OR(N(BO$5)=0,BO$6=""),0,BO$5*((DATE(YEAR($B393),MONTH($B393),MIN(BO$6,DAY(EOMONTH($B393,0))))&gt;=$B393)*(DATE(YEAR($B393),MONTH($B393),MIN(BO$6,DAY(EOMONTH($B393,0))))&lt;$C393)+(DATE(YEAR($B393),MONTH($B393)+1,MIN(BO$6,DAY(EOMONTH($B393,1))))&gt;=$B393)*(DATE(YEAR($B393),MONTH($B393)+1,MIN(BO$6,DAY(EOMONTH($B393,1))))&lt;$C393)))</f>
        <v>0</v>
      </c>
      <c r="BP393" s="48" t="n">
        <f aca="false">IF(OR(N(BP$5)=0,BP$6=""),0,BP$5*((DATE(YEAR($B393),MONTH($B393),MIN(BP$6,DAY(EOMONTH($B393,0))))&gt;=$B393)*(DATE(YEAR($B393),MONTH($B393),MIN(BP$6,DAY(EOMONTH($B393,0))))&lt;$C393)+(DATE(YEAR($B393),MONTH($B393)+1,MIN(BP$6,DAY(EOMONTH($B393,1))))&gt;=$B393)*(DATE(YEAR($B393),MONTH($B393)+1,MIN(BP$6,DAY(EOMONTH($B393,1))))&lt;$C393)))</f>
        <v>0</v>
      </c>
      <c r="BQ393" s="48" t="n">
        <f aca="false">IF(OR(N(BQ$5)=0,BQ$6=""),0,BQ$5*((DATE(YEAR($B393),MONTH($B393),MIN(BQ$6,DAY(EOMONTH($B393,0))))&gt;=$B393)*(DATE(YEAR($B393),MONTH($B393),MIN(BQ$6,DAY(EOMONTH($B393,0))))&lt;$C393)+(DATE(YEAR($B393),MONTH($B393)+1,MIN(BQ$6,DAY(EOMONTH($B393,1))))&gt;=$B393)*(DATE(YEAR($B393),MONTH($B393)+1,MIN(BQ$6,DAY(EOMONTH($B393,1))))&lt;$C393)))</f>
        <v>0</v>
      </c>
      <c r="BR393" s="48" t="n">
        <f aca="false">IF(OR(N(BR$5)=0,BR$6=""),0,BR$5*((DATE(YEAR($B393),MONTH($B393),MIN(BR$6,DAY(EOMONTH($B393,0))))&gt;=$B393)*(DATE(YEAR($B393),MONTH($B393),MIN(BR$6,DAY(EOMONTH($B393,0))))&lt;$C393)+(DATE(YEAR($B393),MONTH($B393)+1,MIN(BR$6,DAY(EOMONTH($B393,1))))&gt;=$B393)*(DATE(YEAR($B393),MONTH($B393)+1,MIN(BR$6,DAY(EOMONTH($B393,1))))&lt;$C393)))</f>
        <v>0</v>
      </c>
      <c r="BS393" s="48" t="n">
        <f aca="false">IF(OR(N(BS$5)=0,BS$6=""),0,BS$5*((DATE(YEAR($B393),MONTH($B393),MIN(BS$6,DAY(EOMONTH($B393,0))))&gt;=$B393)*(DATE(YEAR($B393),MONTH($B393),MIN(BS$6,DAY(EOMONTH($B393,0))))&lt;$C393)+(DATE(YEAR($B393),MONTH($B393)+1,MIN(BS$6,DAY(EOMONTH($B393,1))))&gt;=$B393)*(DATE(YEAR($B393),MONTH($B393)+1,MIN(BS$6,DAY(EOMONTH($B393,1))))&lt;$C393)))</f>
        <v>0</v>
      </c>
      <c r="BT393" s="48" t="n">
        <f aca="false">IF(OR(N(BT$5)=0,BT$6=""),0,BT$5*((DATE(YEAR($B393),MONTH($B393),MIN(BT$6,DAY(EOMONTH($B393,0))))&gt;=$B393)*(DATE(YEAR($B393),MONTH($B393),MIN(BT$6,DAY(EOMONTH($B393,0))))&lt;$C393)+(DATE(YEAR($B393),MONTH($B393)+1,MIN(BT$6,DAY(EOMONTH($B393,1))))&gt;=$B393)*(DATE(YEAR($B393),MONTH($B393)+1,MIN(BT$6,DAY(EOMONTH($B393,1))))&lt;$C393)))</f>
        <v>0</v>
      </c>
      <c r="BU393" s="48" t="n">
        <f aca="false">IF(OR(N(BU$5)=0,BU$6=""),0,BU$5*((DATE(YEAR($B393),MONTH($B393),MIN(BU$6,DAY(EOMONTH($B393,0))))&gt;=$B393)*(DATE(YEAR($B393),MONTH($B393),MIN(BU$6,DAY(EOMONTH($B393,0))))&lt;$C393)+(DATE(YEAR($B393),MONTH($B393)+1,MIN(BU$6,DAY(EOMONTH($B393,1))))&gt;=$B393)*(DATE(YEAR($B393),MONTH($B393)+1,MIN(BU$6,DAY(EOMONTH($B393,1))))&lt;$C393)))</f>
        <v>0</v>
      </c>
      <c r="BV393" s="48" t="n">
        <f aca="false">IF(OR(N(BV$5)=0,BV$6=""),0,BV$5*((DATE(YEAR($B393),MONTH($B393),MIN(BV$6,DAY(EOMONTH($B393,0))))&gt;=$B393)*(DATE(YEAR($B393),MONTH($B393),MIN(BV$6,DAY(EOMONTH($B393,0))))&lt;$C393)+(DATE(YEAR($B393),MONTH($B393)+1,MIN(BV$6,DAY(EOMONTH($B393,1))))&gt;=$B393)*(DATE(YEAR($B393),MONTH($B393)+1,MIN(BV$6,DAY(EOMONTH($B393,1))))&lt;$C393)))</f>
        <v>0</v>
      </c>
      <c r="BW393" s="48" t="n">
        <f aca="false">IF(OR(N(BW$5)=0,BW$6=""),0,BW$5*((DATE(YEAR($B393),MONTH($B393),MIN(BW$6,DAY(EOMONTH($B393,0))))&gt;=$B393)*(DATE(YEAR($B393),MONTH($B393),MIN(BW$6,DAY(EOMONTH($B393,0))))&lt;$C393)+(DATE(YEAR($B393),MONTH($B393)+1,MIN(BW$6,DAY(EOMONTH($B393,1))))&gt;=$B393)*(DATE(YEAR($B393),MONTH($B393)+1,MIN(BW$6,DAY(EOMONTH($B393,1))))&lt;$C393)))</f>
        <v>0</v>
      </c>
      <c r="BX393" s="48" t="n">
        <f aca="false">MIN(Z393,(FT392*(1+FT$5/Setup!$C$36)+IF($V393=1,N($F393),0)))</f>
        <v>0</v>
      </c>
      <c r="BY393" s="48" t="n">
        <f aca="false">MIN(AA393,(FU392*(1+FU$5/Setup!$C$36)+IF($V393=2,N($F393),0)))</f>
        <v>0</v>
      </c>
      <c r="BZ393" s="48" t="n">
        <f aca="false">MIN(AB393,(FV392*(1+FV$5/Setup!$C$36)+IF($V393=3,N($F393),0)))</f>
        <v>0</v>
      </c>
      <c r="CA393" s="48" t="n">
        <f aca="false">MIN(AC393,(FW392*(1+FW$5/Setup!$C$36)+IF($V393=4,N($F393),0)))</f>
        <v>0</v>
      </c>
      <c r="CB393" s="48" t="n">
        <f aca="false">MIN(AD393,(FX392*(1+FX$5/Setup!$C$36)+IF($V393=5,N($F393),0)))</f>
        <v>0</v>
      </c>
      <c r="CC393" s="48" t="n">
        <f aca="false">MIN(AE393,(FY392*(1+FY$5/Setup!$C$36)+IF($V393=6,N($F393),0)))</f>
        <v>0</v>
      </c>
      <c r="CD393" s="48" t="n">
        <f aca="false">MIN(AF393,(FZ392*(1+FZ$5/Setup!$C$36)+IF($V393=7,N($F393),0)))</f>
        <v>0</v>
      </c>
      <c r="CE393" s="48" t="n">
        <f aca="false">MIN(AG393,(GA392*(1+GA$5/Setup!$C$36)+IF($V393=8,N($F393),0)))</f>
        <v>0</v>
      </c>
      <c r="CF393" s="48" t="n">
        <f aca="false">MIN(AH393,(GB392*(1+GB$5/Setup!$C$36)+IF($V393=9,N($F393),0)))</f>
        <v>0</v>
      </c>
      <c r="CG393" s="48" t="n">
        <f aca="false">MIN(AI393,(GC392*(1+GC$5/Setup!$C$36)+IF($V393=10,N($F393),0)))</f>
        <v>0</v>
      </c>
      <c r="CH393" s="48" t="n">
        <f aca="false">MIN(AJ393,(GD392*(1+GD$5/Setup!$C$36)+IF($V393=11,N($F393),0)))</f>
        <v>0</v>
      </c>
      <c r="CI393" s="48" t="n">
        <f aca="false">MIN(AK393,(GE392*(1+GE$5/Setup!$C$36)+IF($V393=12,N($F393),0)))</f>
        <v>0</v>
      </c>
      <c r="CJ393" s="48" t="n">
        <f aca="false">MIN(AL393,(GF392*(1+GF$5/Setup!$C$36)+IF($V393=13,N($F393),0)))</f>
        <v>0</v>
      </c>
      <c r="CK393" s="48" t="n">
        <f aca="false">MIN(AM393,(GG392*(1+GG$5/Setup!$C$36)+IF($V393=14,N($F393),0)))</f>
        <v>0</v>
      </c>
      <c r="CL393" s="48" t="n">
        <f aca="false">MIN(AN393,(GH392*(1+GH$5/Setup!$C$36)+IF($V393=15,N($F393),0)))</f>
        <v>0</v>
      </c>
      <c r="CM393" s="48" t="n">
        <f aca="false">MIN(AO393,(GI392*(1+GI$5/Setup!$C$36)+IF($V393=16,N($F393),0)))</f>
        <v>0</v>
      </c>
      <c r="CN393" s="48" t="n">
        <f aca="false">MIN(AP393,(GJ392*(1+GJ$5/Setup!$C$36)+IF($V393=17,N($F393),0)))</f>
        <v>0</v>
      </c>
      <c r="CO393" s="48" t="n">
        <f aca="false">MIN(AQ393,(GK392*(1+GK$5/Setup!$C$36)+IF($V393=18,N($F393),0)))</f>
        <v>0</v>
      </c>
      <c r="CP393" s="48" t="n">
        <f aca="false">MIN(AR393,(GL392*(1+GL$5/Setup!$C$36)+IF($V393=19,N($F393),0)))</f>
        <v>0</v>
      </c>
      <c r="CQ393" s="48" t="n">
        <f aca="false">MIN(AS393,(GM392*(1+GM$5/Setup!$C$36)+IF($V393=20,N($F393),0)))</f>
        <v>0</v>
      </c>
      <c r="CR393" s="48" t="n">
        <f aca="false">MIN(AT393,(GN392*(1+GN$5/Setup!$C$36)+IF($V393=21,N($F393),0)))</f>
        <v>0</v>
      </c>
      <c r="CS393" s="48" t="n">
        <f aca="false">MIN(AU393,(GO392*(1+GO$5/Setup!$C$36)+IF($V393=22,N($F393),0)))</f>
        <v>0</v>
      </c>
      <c r="CT393" s="48" t="n">
        <f aca="false">MIN(AV393,(GP392*(1+GP$5/Setup!$C$36)+IF($V393=23,N($F393),0)))</f>
        <v>0</v>
      </c>
      <c r="CU393" s="48" t="n">
        <f aca="false">MIN(AW393,(GQ392*(1+GQ$5/Setup!$C$36)+IF($V393=24,N($F393),0)))</f>
        <v>0</v>
      </c>
      <c r="CV393" s="48" t="n">
        <f aca="false">MIN(AX393,(GR392*(1+GR$5/Setup!$C$36)+IF($V393=25,N($F393),0)))</f>
        <v>0</v>
      </c>
      <c r="CW393" s="48" t="n">
        <f aca="false">MIN(AY393,(GS392*(1+GS$5/Setup!$C$36)+IF($V393=26,N($F393),0)))</f>
        <v>0</v>
      </c>
      <c r="CX393" s="48" t="n">
        <f aca="false">MIN(AZ393,(GT392*(1+GT$5/Setup!$C$36)+IF($V393=27,N($F393),0)))</f>
        <v>0</v>
      </c>
      <c r="CY393" s="48" t="n">
        <f aca="false">MIN(BA393,(GU392*(1+GU$5/Setup!$C$36)+IF($V393=28,N($F393),0)))</f>
        <v>0</v>
      </c>
      <c r="CZ393" s="48" t="n">
        <f aca="false">MIN(BB393,(GV392*(1+GV$5/Setup!$C$36)+IF($V393=29,N($F393),0)))</f>
        <v>0</v>
      </c>
      <c r="DA393" s="48" t="n">
        <f aca="false">MIN(BC393,(GW392*(1+GW$5/Setup!$C$36)+IF($V393=30,N($F393),0)))</f>
        <v>0</v>
      </c>
      <c r="DB393" s="48" t="n">
        <f aca="false">MIN(BD393,(GX392*(1+GX$5/Setup!$C$36)+IF($V393=31,N($F393),0)))</f>
        <v>0</v>
      </c>
      <c r="DC393" s="48" t="n">
        <f aca="false">MIN(BE393,(GY392*(1+GY$5/Setup!$C$36)+IF($V393=32,N($F393),0)))</f>
        <v>0</v>
      </c>
      <c r="DD393" s="48" t="n">
        <f aca="false">MIN(BF393,(GZ392*(1+GZ$5/Setup!$C$36)+IF($V393=33,N($F393),0)))</f>
        <v>0</v>
      </c>
      <c r="DE393" s="48" t="n">
        <f aca="false">MIN(BG393,(HA392*(1+HA$5/Setup!$C$36)+IF($V393=34,N($F393),0)))</f>
        <v>0</v>
      </c>
      <c r="DF393" s="48" t="n">
        <f aca="false">MIN(BH393,(HB392*(1+HB$5/Setup!$C$36)+IF($V393=35,N($F393),0)))</f>
        <v>0</v>
      </c>
      <c r="DG393" s="48" t="n">
        <f aca="false">MIN(BI393,(HC392*(1+HC$5/Setup!$C$36)+IF($V393=36,N($F393),0)))</f>
        <v>0</v>
      </c>
      <c r="DH393" s="48" t="n">
        <f aca="false">MIN(BJ393,(HD392*(1+HD$5/Setup!$C$36)+IF($V393=37,N($F393),0)))</f>
        <v>0</v>
      </c>
      <c r="DI393" s="48" t="n">
        <f aca="false">MIN(BK393,(HE392*(1+HE$5/Setup!$C$36)+IF($V393=38,N($F393),0)))</f>
        <v>0</v>
      </c>
      <c r="DJ393" s="48" t="n">
        <f aca="false">MIN(BL393,(HF392*(1+HF$5/Setup!$C$36)+IF($V393=39,N($F393),0)))</f>
        <v>0</v>
      </c>
      <c r="DK393" s="48" t="n">
        <f aca="false">MIN(BM393,(HG392*(1+HG$5/Setup!$C$36)+IF($V393=40,N($F393),0)))</f>
        <v>0</v>
      </c>
      <c r="DL393" s="48" t="n">
        <f aca="false">MIN(BN393,(HH392*(1+HH$5/Setup!$C$36)+IF($V393=41,N($F393),0)))</f>
        <v>0</v>
      </c>
      <c r="DM393" s="48" t="n">
        <f aca="false">MIN(BO393,(HI392*(1+HI$5/Setup!$C$36)+IF($V393=42,N($F393),0)))</f>
        <v>0</v>
      </c>
      <c r="DN393" s="48" t="n">
        <f aca="false">MIN(BP393,(HJ392*(1+HJ$5/Setup!$C$36)+IF($V393=43,N($F393),0)))</f>
        <v>0</v>
      </c>
      <c r="DO393" s="48" t="n">
        <f aca="false">MIN(BQ393,(HK392*(1+HK$5/Setup!$C$36)+IF($V393=44,N($F393),0)))</f>
        <v>0</v>
      </c>
      <c r="DP393" s="48" t="n">
        <f aca="false">MIN(BR393,(HL392*(1+HL$5/Setup!$C$36)+IF($V393=45,N($F393),0)))</f>
        <v>0</v>
      </c>
      <c r="DQ393" s="48" t="n">
        <f aca="false">MIN(BS393,(HM392*(1+HM$5/Setup!$C$36)+IF($V393=46,N($F393),0)))</f>
        <v>0</v>
      </c>
      <c r="DR393" s="48" t="n">
        <f aca="false">MIN(BT393,(HN392*(1+HN$5/Setup!$C$36)+IF($V393=47,N($F393),0)))</f>
        <v>0</v>
      </c>
      <c r="DS393" s="48" t="n">
        <f aca="false">MIN(BU393,(HO392*(1+HO$5/Setup!$C$36)+IF($V393=48,N($F393),0)))</f>
        <v>0</v>
      </c>
      <c r="DT393" s="48" t="n">
        <f aca="false">MIN(BV393,(HP392*(1+HP$5/Setup!$C$36)+IF($V393=49,N($F393),0)))</f>
        <v>0</v>
      </c>
      <c r="DU393" s="48" t="n">
        <f aca="false">MIN(BW393,(HQ392*(1+HQ$5/Setup!$C$36)+IF($V393=50,N($F393),0)))</f>
        <v>0</v>
      </c>
      <c r="DV393" s="48" t="n">
        <f aca="false">MIN(MAX((FT392*(1+FT$5/Setup!$C$36)+IF($V393=1,N($F393),0))-BX393,0),MAX($P393-0,0))</f>
        <v>0</v>
      </c>
      <c r="DW393" s="48" t="n">
        <f aca="false">MIN(MAX((FU392*(1+FU$5/Setup!$C$36)+IF($V393=2,N($F393),0))-BY393,0),MAX($P393-SUM(DV393:DV393),0))</f>
        <v>0</v>
      </c>
      <c r="DX393" s="48" t="n">
        <f aca="false">MIN(MAX((FV392*(1+FV$5/Setup!$C$36)+IF($V393=3,N($F393),0))-BZ393,0),MAX($P393-SUM(DV393:DW393),0))</f>
        <v>0</v>
      </c>
      <c r="DY393" s="48" t="n">
        <f aca="false">MIN(MAX((FW392*(1+FW$5/Setup!$C$36)+IF($V393=4,N($F393),0))-CA393,0),MAX($P393-SUM(DV393:DX393),0))</f>
        <v>0</v>
      </c>
      <c r="DZ393" s="48" t="n">
        <f aca="false">MIN(MAX((FX392*(1+FX$5/Setup!$C$36)+IF($V393=5,N($F393),0))-CB393,0),MAX($P393-SUM(DV393:DY393),0))</f>
        <v>0</v>
      </c>
      <c r="EA393" s="48" t="n">
        <f aca="false">MIN(MAX((FY392*(1+FY$5/Setup!$C$36)+IF($V393=6,N($F393),0))-CC393,0),MAX($P393-SUM(DV393:DZ393),0))</f>
        <v>0</v>
      </c>
      <c r="EB393" s="48" t="n">
        <f aca="false">MIN(MAX((FZ392*(1+FZ$5/Setup!$C$36)+IF($V393=7,N($F393),0))-CD393,0),MAX($P393-SUM(DV393:EA393),0))</f>
        <v>0</v>
      </c>
      <c r="EC393" s="48" t="n">
        <f aca="false">MIN(MAX((GA392*(1+GA$5/Setup!$C$36)+IF($V393=8,N($F393),0))-CE393,0),MAX($P393-SUM(DV393:EB393),0))</f>
        <v>0</v>
      </c>
      <c r="ED393" s="48" t="n">
        <f aca="false">MIN(MAX((GB392*(1+GB$5/Setup!$C$36)+IF($V393=9,N($F393),0))-CF393,0),MAX($P393-SUM(DV393:EC393),0))</f>
        <v>0</v>
      </c>
      <c r="EE393" s="48" t="n">
        <f aca="false">MIN(MAX((GC392*(1+GC$5/Setup!$C$36)+IF($V393=10,N($F393),0))-CG393,0),MAX($P393-SUM(DV393:ED393),0))</f>
        <v>0</v>
      </c>
      <c r="EF393" s="48" t="n">
        <f aca="false">MIN(MAX((GD392*(1+GD$5/Setup!$C$36)+IF($V393=11,N($F393),0))-CH393,0),MAX($P393-SUM(DV393:EE393),0))</f>
        <v>0</v>
      </c>
      <c r="EG393" s="48" t="n">
        <f aca="false">MIN(MAX((GE392*(1+GE$5/Setup!$C$36)+IF($V393=12,N($F393),0))-CI393,0),MAX($P393-SUM(DV393:EF393),0))</f>
        <v>0</v>
      </c>
      <c r="EH393" s="48" t="n">
        <f aca="false">MIN(MAX((GF392*(1+GF$5/Setup!$C$36)+IF($V393=13,N($F393),0))-CJ393,0),MAX($P393-SUM(DV393:EG393),0))</f>
        <v>0</v>
      </c>
      <c r="EI393" s="48" t="n">
        <f aca="false">MIN(MAX((GG392*(1+GG$5/Setup!$C$36)+IF($V393=14,N($F393),0))-CK393,0),MAX($P393-SUM(DV393:EH393),0))</f>
        <v>0</v>
      </c>
      <c r="EJ393" s="48" t="n">
        <f aca="false">MIN(MAX((GH392*(1+GH$5/Setup!$C$36)+IF($V393=15,N($F393),0))-CL393,0),MAX($P393-SUM(DV393:EI393),0))</f>
        <v>0</v>
      </c>
      <c r="EK393" s="48" t="n">
        <f aca="false">MIN(MAX((GI392*(1+GI$5/Setup!$C$36)+IF($V393=16,N($F393),0))-CM393,0),MAX($P393-SUM(DV393:EJ393),0))</f>
        <v>0</v>
      </c>
      <c r="EL393" s="48" t="n">
        <f aca="false">MIN(MAX((GJ392*(1+GJ$5/Setup!$C$36)+IF($V393=17,N($F393),0))-CN393,0),MAX($P393-SUM(DV393:EK393),0))</f>
        <v>0</v>
      </c>
      <c r="EM393" s="48" t="n">
        <f aca="false">MIN(MAX((GK392*(1+GK$5/Setup!$C$36)+IF($V393=18,N($F393),0))-CO393,0),MAX($P393-SUM(DV393:EL393),0))</f>
        <v>0</v>
      </c>
      <c r="EN393" s="48" t="n">
        <f aca="false">MIN(MAX((GL392*(1+GL$5/Setup!$C$36)+IF($V393=19,N($F393),0))-CP393,0),MAX($P393-SUM(DV393:EM393),0))</f>
        <v>0</v>
      </c>
      <c r="EO393" s="48" t="n">
        <f aca="false">MIN(MAX((GM392*(1+GM$5/Setup!$C$36)+IF($V393=20,N($F393),0))-CQ393,0),MAX($P393-SUM(DV393:EN393),0))</f>
        <v>0</v>
      </c>
      <c r="EP393" s="48" t="n">
        <f aca="false">MIN(MAX((GN392*(1+GN$5/Setup!$C$36)+IF($V393=21,N($F393),0))-CR393,0),MAX($P393-SUM(DV393:EO393),0))</f>
        <v>0</v>
      </c>
      <c r="EQ393" s="48" t="n">
        <f aca="false">MIN(MAX((GO392*(1+GO$5/Setup!$C$36)+IF($V393=22,N($F393),0))-CS393,0),MAX($P393-SUM(DV393:EP393),0))</f>
        <v>0</v>
      </c>
      <c r="ER393" s="48" t="n">
        <f aca="false">MIN(MAX((GP392*(1+GP$5/Setup!$C$36)+IF($V393=23,N($F393),0))-CT393,0),MAX($P393-SUM(DV393:EQ393),0))</f>
        <v>0</v>
      </c>
      <c r="ES393" s="48" t="n">
        <f aca="false">MIN(MAX((GQ392*(1+GQ$5/Setup!$C$36)+IF($V393=24,N($F393),0))-CU393,0),MAX($P393-SUM(DV393:ER393),0))</f>
        <v>0</v>
      </c>
      <c r="ET393" s="48" t="n">
        <f aca="false">MIN(MAX((GR392*(1+GR$5/Setup!$C$36)+IF($V393=25,N($F393),0))-CV393,0),MAX($P393-SUM(DV393:ES393),0))</f>
        <v>0</v>
      </c>
      <c r="EU393" s="48" t="n">
        <f aca="false">MIN(MAX((GS392*(1+GS$5/Setup!$C$36)+IF($V393=26,N($F393),0))-CW393,0),MAX($P393-SUM(DV393:ET393),0))</f>
        <v>0</v>
      </c>
      <c r="EV393" s="48" t="n">
        <f aca="false">MIN(MAX((GT392*(1+GT$5/Setup!$C$36)+IF($V393=27,N($F393),0))-CX393,0),MAX($P393-SUM(DV393:EU393),0))</f>
        <v>0</v>
      </c>
      <c r="EW393" s="48" t="n">
        <f aca="false">MIN(MAX((GU392*(1+GU$5/Setup!$C$36)+IF($V393=28,N($F393),0))-CY393,0),MAX($P393-SUM(DV393:EV393),0))</f>
        <v>0</v>
      </c>
      <c r="EX393" s="48" t="n">
        <f aca="false">MIN(MAX((GV392*(1+GV$5/Setup!$C$36)+IF($V393=29,N($F393),0))-CZ393,0),MAX($P393-SUM(DV393:EW393),0))</f>
        <v>0</v>
      </c>
      <c r="EY393" s="48" t="n">
        <f aca="false">MIN(MAX((GW392*(1+GW$5/Setup!$C$36)+IF($V393=30,N($F393),0))-DA393,0),MAX($P393-SUM(DV393:EX393),0))</f>
        <v>0</v>
      </c>
      <c r="EZ393" s="48" t="n">
        <f aca="false">MIN(MAX((GX392*(1+GX$5/Setup!$C$36)+IF($V393=31,N($F393),0))-DB393,0),MAX($P393-SUM(DV393:EY393),0))</f>
        <v>0</v>
      </c>
      <c r="FA393" s="48" t="n">
        <f aca="false">MIN(MAX((GY392*(1+GY$5/Setup!$C$36)+IF($V393=32,N($F393),0))-DC393,0),MAX($P393-SUM(DV393:EZ393),0))</f>
        <v>0</v>
      </c>
      <c r="FB393" s="48" t="n">
        <f aca="false">MIN(MAX((GZ392*(1+GZ$5/Setup!$C$36)+IF($V393=33,N($F393),0))-DD393,0),MAX($P393-SUM(DV393:FA393),0))</f>
        <v>0</v>
      </c>
      <c r="FC393" s="48" t="n">
        <f aca="false">MIN(MAX((HA392*(1+HA$5/Setup!$C$36)+IF($V393=34,N($F393),0))-DE393,0),MAX($P393-SUM(DV393:FB393),0))</f>
        <v>0</v>
      </c>
      <c r="FD393" s="48" t="n">
        <f aca="false">MIN(MAX((HB392*(1+HB$5/Setup!$C$36)+IF($V393=35,N($F393),0))-DF393,0),MAX($P393-SUM(DV393:FC393),0))</f>
        <v>0</v>
      </c>
      <c r="FE393" s="48" t="n">
        <f aca="false">MIN(MAX((HC392*(1+HC$5/Setup!$C$36)+IF($V393=36,N($F393),0))-DG393,0),MAX($P393-SUM(DV393:FD393),0))</f>
        <v>0</v>
      </c>
      <c r="FF393" s="48" t="n">
        <f aca="false">MIN(MAX((HD392*(1+HD$5/Setup!$C$36)+IF($V393=37,N($F393),0))-DH393,0),MAX($P393-SUM(DV393:FE393),0))</f>
        <v>0</v>
      </c>
      <c r="FG393" s="48" t="n">
        <f aca="false">MIN(MAX((HE392*(1+HE$5/Setup!$C$36)+IF($V393=38,N($F393),0))-DI393,0),MAX($P393-SUM(DV393:FF393),0))</f>
        <v>0</v>
      </c>
      <c r="FH393" s="48" t="n">
        <f aca="false">MIN(MAX((HF392*(1+HF$5/Setup!$C$36)+IF($V393=39,N($F393),0))-DJ393,0),MAX($P393-SUM(DV393:FG393),0))</f>
        <v>0</v>
      </c>
      <c r="FI393" s="48" t="n">
        <f aca="false">MIN(MAX((HG392*(1+HG$5/Setup!$C$36)+IF($V393=40,N($F393),0))-DK393,0),MAX($P393-SUM(DV393:FH393),0))</f>
        <v>0</v>
      </c>
      <c r="FJ393" s="48" t="n">
        <f aca="false">MIN(MAX((HH392*(1+HH$5/Setup!$C$36)+IF($V393=41,N($F393),0))-DL393,0),MAX($P393-SUM(DV393:FI393),0))</f>
        <v>0</v>
      </c>
      <c r="FK393" s="48" t="n">
        <f aca="false">MIN(MAX((HI392*(1+HI$5/Setup!$C$36)+IF($V393=42,N($F393),0))-DM393,0),MAX($P393-SUM(DV393:FJ393),0))</f>
        <v>0</v>
      </c>
      <c r="FL393" s="48" t="n">
        <f aca="false">MIN(MAX((HJ392*(1+HJ$5/Setup!$C$36)+IF($V393=43,N($F393),0))-DN393,0),MAX($P393-SUM(DV393:FK393),0))</f>
        <v>0</v>
      </c>
      <c r="FM393" s="48" t="n">
        <f aca="false">MIN(MAX((HK392*(1+HK$5/Setup!$C$36)+IF($V393=44,N($F393),0))-DO393,0),MAX($P393-SUM(DV393:FL393),0))</f>
        <v>0</v>
      </c>
      <c r="FN393" s="48" t="n">
        <f aca="false">MIN(MAX((HL392*(1+HL$5/Setup!$C$36)+IF($V393=45,N($F393),0))-DP393,0),MAX($P393-SUM(DV393:FM393),0))</f>
        <v>0</v>
      </c>
      <c r="FO393" s="48" t="n">
        <f aca="false">MIN(MAX((HM392*(1+HM$5/Setup!$C$36)+IF($V393=46,N($F393),0))-DQ393,0),MAX($P393-SUM(DV393:FN393),0))</f>
        <v>0</v>
      </c>
      <c r="FP393" s="48" t="n">
        <f aca="false">MIN(MAX((HN392*(1+HN$5/Setup!$C$36)+IF($V393=47,N($F393),0))-DR393,0),MAX($P393-SUM(DV393:FO393),0))</f>
        <v>0</v>
      </c>
      <c r="FQ393" s="48" t="n">
        <f aca="false">MIN(MAX((HO392*(1+HO$5/Setup!$C$36)+IF($V393=48,N($F393),0))-DS393,0),MAX($P393-SUM(DV393:FP393),0))</f>
        <v>0</v>
      </c>
      <c r="FR393" s="48" t="n">
        <f aca="false">MIN(MAX((HP392*(1+HP$5/Setup!$C$36)+IF($V393=49,N($F393),0))-DT393,0),MAX($P393-SUM(DV393:FQ393),0))</f>
        <v>0</v>
      </c>
      <c r="FS393" s="48" t="n">
        <f aca="false">MIN(MAX((HQ392*(1+HQ$5/Setup!$C$36)+IF($V393=50,N($F393),0))-DU393,0),MAX($P393-SUM(DV393:FR393),0))</f>
        <v>0</v>
      </c>
      <c r="FT393" s="48" t="n">
        <f aca="false">IF((FT392*(1+FT$5/Setup!$C$36)+IF($V393=1,N($F393),0))-BX393-DV393&lt;0.005,0,(FT392*(1+FT$5/Setup!$C$36)+IF($V393=1,N($F393),0))-BX393-DV393)</f>
        <v>0</v>
      </c>
      <c r="FU393" s="48" t="n">
        <f aca="false">IF((FU392*(1+FU$5/Setup!$C$36)+IF($V393=2,N($F393),0))-BY393-DW393&lt;0.005,0,(FU392*(1+FU$5/Setup!$C$36)+IF($V393=2,N($F393),0))-BY393-DW393)</f>
        <v>0</v>
      </c>
      <c r="FV393" s="48" t="n">
        <f aca="false">IF((FV392*(1+FV$5/Setup!$C$36)+IF($V393=3,N($F393),0))-BZ393-DX393&lt;0.005,0,(FV392*(1+FV$5/Setup!$C$36)+IF($V393=3,N($F393),0))-BZ393-DX393)</f>
        <v>0</v>
      </c>
      <c r="FW393" s="48" t="n">
        <f aca="false">IF((FW392*(1+FW$5/Setup!$C$36)+IF($V393=4,N($F393),0))-CA393-DY393&lt;0.005,0,(FW392*(1+FW$5/Setup!$C$36)+IF($V393=4,N($F393),0))-CA393-DY393)</f>
        <v>0</v>
      </c>
      <c r="FX393" s="48" t="n">
        <f aca="false">IF((FX392*(1+FX$5/Setup!$C$36)+IF($V393=5,N($F393),0))-CB393-DZ393&lt;0.005,0,(FX392*(1+FX$5/Setup!$C$36)+IF($V393=5,N($F393),0))-CB393-DZ393)</f>
        <v>0</v>
      </c>
      <c r="FY393" s="48" t="n">
        <f aca="false">IF((FY392*(1+FY$5/Setup!$C$36)+IF($V393=6,N($F393),0))-CC393-EA393&lt;0.005,0,(FY392*(1+FY$5/Setup!$C$36)+IF($V393=6,N($F393),0))-CC393-EA393)</f>
        <v>0</v>
      </c>
      <c r="FZ393" s="48" t="n">
        <f aca="false">IF((FZ392*(1+FZ$5/Setup!$C$36)+IF($V393=7,N($F393),0))-CD393-EB393&lt;0.005,0,(FZ392*(1+FZ$5/Setup!$C$36)+IF($V393=7,N($F393),0))-CD393-EB393)</f>
        <v>0</v>
      </c>
      <c r="GA393" s="48" t="n">
        <f aca="false">IF((GA392*(1+GA$5/Setup!$C$36)+IF($V393=8,N($F393),0))-CE393-EC393&lt;0.005,0,(GA392*(1+GA$5/Setup!$C$36)+IF($V393=8,N($F393),0))-CE393-EC393)</f>
        <v>0</v>
      </c>
      <c r="GB393" s="48" t="n">
        <f aca="false">IF((GB392*(1+GB$5/Setup!$C$36)+IF($V393=9,N($F393),0))-CF393-ED393&lt;0.005,0,(GB392*(1+GB$5/Setup!$C$36)+IF($V393=9,N($F393),0))-CF393-ED393)</f>
        <v>0</v>
      </c>
      <c r="GC393" s="48" t="n">
        <f aca="false">IF((GC392*(1+GC$5/Setup!$C$36)+IF($V393=10,N($F393),0))-CG393-EE393&lt;0.005,0,(GC392*(1+GC$5/Setup!$C$36)+IF($V393=10,N($F393),0))-CG393-EE393)</f>
        <v>0</v>
      </c>
      <c r="GD393" s="48" t="n">
        <f aca="false">IF((GD392*(1+GD$5/Setup!$C$36)+IF($V393=11,N($F393),0))-CH393-EF393&lt;0.005,0,(GD392*(1+GD$5/Setup!$C$36)+IF($V393=11,N($F393),0))-CH393-EF393)</f>
        <v>0</v>
      </c>
      <c r="GE393" s="48" t="n">
        <f aca="false">IF((GE392*(1+GE$5/Setup!$C$36)+IF($V393=12,N($F393),0))-CI393-EG393&lt;0.005,0,(GE392*(1+GE$5/Setup!$C$36)+IF($V393=12,N($F393),0))-CI393-EG393)</f>
        <v>0</v>
      </c>
      <c r="GF393" s="48" t="n">
        <f aca="false">IF((GF392*(1+GF$5/Setup!$C$36)+IF($V393=13,N($F393),0))-CJ393-EH393&lt;0.005,0,(GF392*(1+GF$5/Setup!$C$36)+IF($V393=13,N($F393),0))-CJ393-EH393)</f>
        <v>0</v>
      </c>
      <c r="GG393" s="48" t="n">
        <f aca="false">IF((GG392*(1+GG$5/Setup!$C$36)+IF($V393=14,N($F393),0))-CK393-EI393&lt;0.005,0,(GG392*(1+GG$5/Setup!$C$36)+IF($V393=14,N($F393),0))-CK393-EI393)</f>
        <v>0</v>
      </c>
      <c r="GH393" s="48" t="n">
        <f aca="false">IF((GH392*(1+GH$5/Setup!$C$36)+IF($V393=15,N($F393),0))-CL393-EJ393&lt;0.005,0,(GH392*(1+GH$5/Setup!$C$36)+IF($V393=15,N($F393),0))-CL393-EJ393)</f>
        <v>0</v>
      </c>
      <c r="GI393" s="48" t="n">
        <f aca="false">IF((GI392*(1+GI$5/Setup!$C$36)+IF($V393=16,N($F393),0))-CM393-EK393&lt;0.005,0,(GI392*(1+GI$5/Setup!$C$36)+IF($V393=16,N($F393),0))-CM393-EK393)</f>
        <v>0</v>
      </c>
      <c r="GJ393" s="48" t="n">
        <f aca="false">IF((GJ392*(1+GJ$5/Setup!$C$36)+IF($V393=17,N($F393),0))-CN393-EL393&lt;0.005,0,(GJ392*(1+GJ$5/Setup!$C$36)+IF($V393=17,N($F393),0))-CN393-EL393)</f>
        <v>0</v>
      </c>
      <c r="GK393" s="48" t="n">
        <f aca="false">IF((GK392*(1+GK$5/Setup!$C$36)+IF($V393=18,N($F393),0))-CO393-EM393&lt;0.005,0,(GK392*(1+GK$5/Setup!$C$36)+IF($V393=18,N($F393),0))-CO393-EM393)</f>
        <v>0</v>
      </c>
      <c r="GL393" s="48" t="n">
        <f aca="false">IF((GL392*(1+GL$5/Setup!$C$36)+IF($V393=19,N($F393),0))-CP393-EN393&lt;0.005,0,(GL392*(1+GL$5/Setup!$C$36)+IF($V393=19,N($F393),0))-CP393-EN393)</f>
        <v>0</v>
      </c>
      <c r="GM393" s="48" t="n">
        <f aca="false">IF((GM392*(1+GM$5/Setup!$C$36)+IF($V393=20,N($F393),0))-CQ393-EO393&lt;0.005,0,(GM392*(1+GM$5/Setup!$C$36)+IF($V393=20,N($F393),0))-CQ393-EO393)</f>
        <v>0</v>
      </c>
      <c r="GN393" s="48" t="n">
        <f aca="false">IF((GN392*(1+GN$5/Setup!$C$36)+IF($V393=21,N($F393),0))-CR393-EP393&lt;0.005,0,(GN392*(1+GN$5/Setup!$C$36)+IF($V393=21,N($F393),0))-CR393-EP393)</f>
        <v>0</v>
      </c>
      <c r="GO393" s="48" t="n">
        <f aca="false">IF((GO392*(1+GO$5/Setup!$C$36)+IF($V393=22,N($F393),0))-CS393-EQ393&lt;0.005,0,(GO392*(1+GO$5/Setup!$C$36)+IF($V393=22,N($F393),0))-CS393-EQ393)</f>
        <v>0</v>
      </c>
      <c r="GP393" s="48" t="n">
        <f aca="false">IF((GP392*(1+GP$5/Setup!$C$36)+IF($V393=23,N($F393),0))-CT393-ER393&lt;0.005,0,(GP392*(1+GP$5/Setup!$C$36)+IF($V393=23,N($F393),0))-CT393-ER393)</f>
        <v>0</v>
      </c>
      <c r="GQ393" s="48" t="n">
        <f aca="false">IF((GQ392*(1+GQ$5/Setup!$C$36)+IF($V393=24,N($F393),0))-CU393-ES393&lt;0.005,0,(GQ392*(1+GQ$5/Setup!$C$36)+IF($V393=24,N($F393),0))-CU393-ES393)</f>
        <v>0</v>
      </c>
      <c r="GR393" s="48" t="n">
        <f aca="false">IF((GR392*(1+GR$5/Setup!$C$36)+IF($V393=25,N($F393),0))-CV393-ET393&lt;0.005,0,(GR392*(1+GR$5/Setup!$C$36)+IF($V393=25,N($F393),0))-CV393-ET393)</f>
        <v>0</v>
      </c>
      <c r="GS393" s="48" t="n">
        <f aca="false">IF((GS392*(1+GS$5/Setup!$C$36)+IF($V393=26,N($F393),0))-CW393-EU393&lt;0.005,0,(GS392*(1+GS$5/Setup!$C$36)+IF($V393=26,N($F393),0))-CW393-EU393)</f>
        <v>0</v>
      </c>
      <c r="GT393" s="48" t="n">
        <f aca="false">IF((GT392*(1+GT$5/Setup!$C$36)+IF($V393=27,N($F393),0))-CX393-EV393&lt;0.005,0,(GT392*(1+GT$5/Setup!$C$36)+IF($V393=27,N($F393),0))-CX393-EV393)</f>
        <v>0</v>
      </c>
      <c r="GU393" s="48" t="n">
        <f aca="false">IF((GU392*(1+GU$5/Setup!$C$36)+IF($V393=28,N($F393),0))-CY393-EW393&lt;0.005,0,(GU392*(1+GU$5/Setup!$C$36)+IF($V393=28,N($F393),0))-CY393-EW393)</f>
        <v>0</v>
      </c>
      <c r="GV393" s="48" t="n">
        <f aca="false">IF((GV392*(1+GV$5/Setup!$C$36)+IF($V393=29,N($F393),0))-CZ393-EX393&lt;0.005,0,(GV392*(1+GV$5/Setup!$C$36)+IF($V393=29,N($F393),0))-CZ393-EX393)</f>
        <v>0</v>
      </c>
      <c r="GW393" s="48" t="n">
        <f aca="false">IF((GW392*(1+GW$5/Setup!$C$36)+IF($V393=30,N($F393),0))-DA393-EY393&lt;0.005,0,(GW392*(1+GW$5/Setup!$C$36)+IF($V393=30,N($F393),0))-DA393-EY393)</f>
        <v>0</v>
      </c>
      <c r="GX393" s="48" t="n">
        <f aca="false">IF((GX392*(1+GX$5/Setup!$C$36)+IF($V393=31,N($F393),0))-DB393-EZ393&lt;0.005,0,(GX392*(1+GX$5/Setup!$C$36)+IF($V393=31,N($F393),0))-DB393-EZ393)</f>
        <v>0</v>
      </c>
      <c r="GY393" s="48" t="n">
        <f aca="false">IF((GY392*(1+GY$5/Setup!$C$36)+IF($V393=32,N($F393),0))-DC393-FA393&lt;0.005,0,(GY392*(1+GY$5/Setup!$C$36)+IF($V393=32,N($F393),0))-DC393-FA393)</f>
        <v>0</v>
      </c>
      <c r="GZ393" s="48" t="n">
        <f aca="false">IF((GZ392*(1+GZ$5/Setup!$C$36)+IF($V393=33,N($F393),0))-DD393-FB393&lt;0.005,0,(GZ392*(1+GZ$5/Setup!$C$36)+IF($V393=33,N($F393),0))-DD393-FB393)</f>
        <v>0</v>
      </c>
      <c r="HA393" s="48" t="n">
        <f aca="false">IF((HA392*(1+HA$5/Setup!$C$36)+IF($V393=34,N($F393),0))-DE393-FC393&lt;0.005,0,(HA392*(1+HA$5/Setup!$C$36)+IF($V393=34,N($F393),0))-DE393-FC393)</f>
        <v>0</v>
      </c>
      <c r="HB393" s="48" t="n">
        <f aca="false">IF((HB392*(1+HB$5/Setup!$C$36)+IF($V393=35,N($F393),0))-DF393-FD393&lt;0.005,0,(HB392*(1+HB$5/Setup!$C$36)+IF($V393=35,N($F393),0))-DF393-FD393)</f>
        <v>0</v>
      </c>
      <c r="HC393" s="48" t="n">
        <f aca="false">IF((HC392*(1+HC$5/Setup!$C$36)+IF($V393=36,N($F393),0))-DG393-FE393&lt;0.005,0,(HC392*(1+HC$5/Setup!$C$36)+IF($V393=36,N($F393),0))-DG393-FE393)</f>
        <v>0</v>
      </c>
      <c r="HD393" s="48" t="n">
        <f aca="false">IF((HD392*(1+HD$5/Setup!$C$36)+IF($V393=37,N($F393),0))-DH393-FF393&lt;0.005,0,(HD392*(1+HD$5/Setup!$C$36)+IF($V393=37,N($F393),0))-DH393-FF393)</f>
        <v>0</v>
      </c>
      <c r="HE393" s="48" t="n">
        <f aca="false">IF((HE392*(1+HE$5/Setup!$C$36)+IF($V393=38,N($F393),0))-DI393-FG393&lt;0.005,0,(HE392*(1+HE$5/Setup!$C$36)+IF($V393=38,N($F393),0))-DI393-FG393)</f>
        <v>0</v>
      </c>
      <c r="HF393" s="48" t="n">
        <f aca="false">IF((HF392*(1+HF$5/Setup!$C$36)+IF($V393=39,N($F393),0))-DJ393-FH393&lt;0.005,0,(HF392*(1+HF$5/Setup!$C$36)+IF($V393=39,N($F393),0))-DJ393-FH393)</f>
        <v>0</v>
      </c>
      <c r="HG393" s="48" t="n">
        <f aca="false">IF((HG392*(1+HG$5/Setup!$C$36)+IF($V393=40,N($F393),0))-DK393-FI393&lt;0.005,0,(HG392*(1+HG$5/Setup!$C$36)+IF($V393=40,N($F393),0))-DK393-FI393)</f>
        <v>0</v>
      </c>
      <c r="HH393" s="48" t="n">
        <f aca="false">IF((HH392*(1+HH$5/Setup!$C$36)+IF($V393=41,N($F393),0))-DL393-FJ393&lt;0.005,0,(HH392*(1+HH$5/Setup!$C$36)+IF($V393=41,N($F393),0))-DL393-FJ393)</f>
        <v>0</v>
      </c>
      <c r="HI393" s="48" t="n">
        <f aca="false">IF((HI392*(1+HI$5/Setup!$C$36)+IF($V393=42,N($F393),0))-DM393-FK393&lt;0.005,0,(HI392*(1+HI$5/Setup!$C$36)+IF($V393=42,N($F393),0))-DM393-FK393)</f>
        <v>0</v>
      </c>
      <c r="HJ393" s="48" t="n">
        <f aca="false">IF((HJ392*(1+HJ$5/Setup!$C$36)+IF($V393=43,N($F393),0))-DN393-FL393&lt;0.005,0,(HJ392*(1+HJ$5/Setup!$C$36)+IF($V393=43,N($F393),0))-DN393-FL393)</f>
        <v>0</v>
      </c>
      <c r="HK393" s="48" t="n">
        <f aca="false">IF((HK392*(1+HK$5/Setup!$C$36)+IF($V393=44,N($F393),0))-DO393-FM393&lt;0.005,0,(HK392*(1+HK$5/Setup!$C$36)+IF($V393=44,N($F393),0))-DO393-FM393)</f>
        <v>0</v>
      </c>
      <c r="HL393" s="48" t="n">
        <f aca="false">IF((HL392*(1+HL$5/Setup!$C$36)+IF($V393=45,N($F393),0))-DP393-FN393&lt;0.005,0,(HL392*(1+HL$5/Setup!$C$36)+IF($V393=45,N($F393),0))-DP393-FN393)</f>
        <v>0</v>
      </c>
      <c r="HM393" s="48" t="n">
        <f aca="false">IF((HM392*(1+HM$5/Setup!$C$36)+IF($V393=46,N($F393),0))-DQ393-FO393&lt;0.005,0,(HM392*(1+HM$5/Setup!$C$36)+IF($V393=46,N($F393),0))-DQ393-FO393)</f>
        <v>0</v>
      </c>
      <c r="HN393" s="48" t="n">
        <f aca="false">IF((HN392*(1+HN$5/Setup!$C$36)+IF($V393=47,N($F393),0))-DR393-FP393&lt;0.005,0,(HN392*(1+HN$5/Setup!$C$36)+IF($V393=47,N($F393),0))-DR393-FP393)</f>
        <v>0</v>
      </c>
      <c r="HO393" s="48" t="n">
        <f aca="false">IF((HO392*(1+HO$5/Setup!$C$36)+IF($V393=48,N($F393),0))-DS393-FQ393&lt;0.005,0,(HO392*(1+HO$5/Setup!$C$36)+IF($V393=48,N($F393),0))-DS393-FQ393)</f>
        <v>0</v>
      </c>
      <c r="HP393" s="48" t="n">
        <f aca="false">IF((HP392*(1+HP$5/Setup!$C$36)+IF($V393=49,N($F393),0))-DT393-FR393&lt;0.005,0,(HP392*(1+HP$5/Setup!$C$36)+IF($V393=49,N($F393),0))-DT393-FR393)</f>
        <v>0</v>
      </c>
      <c r="HQ393" s="48" t="n">
        <f aca="false">IF((HQ392*(1+HQ$5/Setup!$C$36)+IF($V393=50,N($F393),0))-DU393-FS393&lt;0.005,0,(HQ392*(1+HQ$5/Setup!$C$36)+IF($V393=50,N($F393),0))-DU393-FS393)</f>
        <v>0</v>
      </c>
    </row>
    <row r="394" customFormat="false" ht="15" hidden="false" customHeight="false" outlineLevel="0" collapsed="false">
      <c r="A394" s="44" t="n">
        <v>386</v>
      </c>
      <c r="B394" s="45" t="n">
        <f aca="false">IF(Setup!$C$7="Every month",EDATE(Setup!$C$8,($A394-1)),IF(Setup!$C$7="Twice a month",DATE(YEAR(Setup!$C$8),MONTH(Setup!$C$8)+INT((($A394-1)+Setup!$C$41)/2),MIN(IF(MOD(($A394-1)+Setup!$C$41,2)=0,Setup!$C$39,Setup!$C$40),DAY(EOMONTH(DATE(YEAR(Setup!$C$8),MONTH(Setup!$C$8)+INT((($A394-1)+Setup!$C$41)/2),1),0)))),Setup!$C$8+($A394-1)*IF(Setup!$C$7="Every week",7,14)))</f>
        <v>51715</v>
      </c>
      <c r="C394" s="45" t="n">
        <f aca="false">IF(Setup!$C$7="Every month",EDATE(Setup!$C$8,$A394),IF(Setup!$C$7="Twice a month",DATE(YEAR(Setup!$C$8),MONTH(Setup!$C$8)+INT(($A394+Setup!$C$41)/2),MIN(IF(MOD($A394+Setup!$C$41,2)=0,Setup!$C$39,Setup!$C$40),DAY(EOMONTH(DATE(YEAR(Setup!$C$8),MONTH(Setup!$C$8)+INT(($A394+Setup!$C$41)/2),1),0)))),Setup!$C$8+$A394*IF(Setup!$C$7="Every week",7,14)))</f>
        <v>51729</v>
      </c>
      <c r="D394" s="46"/>
      <c r="E394" s="47"/>
      <c r="F394" s="47"/>
      <c r="G394" s="47"/>
      <c r="H394" s="47"/>
      <c r="I394" s="48" t="n">
        <f aca="false">N(Setup!$C$11)+N(E394)</f>
        <v>100</v>
      </c>
      <c r="J394" s="48" t="n">
        <f aca="false">MIN(Setup!$C$37,MAX(I394,0))</f>
        <v>9.23076923076923</v>
      </c>
      <c r="K394" s="48" t="n">
        <f aca="false">MIN(MAX(N(Setup!$C$14)-L393,0),MAX(I394-J394,0))</f>
        <v>0</v>
      </c>
      <c r="L394" s="48" t="n">
        <f aca="false">L393+K394-N(G394)</f>
        <v>500</v>
      </c>
      <c r="M394" s="48" t="n">
        <f aca="false">M393+J394-N(H394)</f>
        <v>3563.0769230769</v>
      </c>
      <c r="N394" s="48" t="n">
        <f aca="false">SUM(BX394:DU394)</f>
        <v>0</v>
      </c>
      <c r="O394" s="48" t="n">
        <f aca="false">SUM(Z394:BW394)-N394</f>
        <v>25</v>
      </c>
      <c r="P394" s="48" t="n">
        <f aca="false">MAX(I394-J394-K394,0)+O394</f>
        <v>115.769230769231</v>
      </c>
      <c r="Q394" s="48" t="n">
        <f aca="false">SUM(DV394:FS394)</f>
        <v>0</v>
      </c>
      <c r="R394" s="49" t="n">
        <f aca="false">N394+J394+K394+Q394</f>
        <v>9.23076923076923</v>
      </c>
      <c r="S394" s="48" t="n">
        <f aca="false">T394-T393-N(F394)+N394+Q394</f>
        <v>0</v>
      </c>
      <c r="T394" s="49" t="n">
        <f aca="false">SUM(FT394:HQ394)</f>
        <v>0</v>
      </c>
      <c r="U394" s="44" t="str">
        <f aca="false">IF(T393&lt;0.005,"",INDEX(Helpers!$C$2:$C$51,IF(_xlfn.MINIFS($DV$6:$FS$6,DV394:FS394,"&gt;0.005")=0,V394,_xlfn.MINIFS($DV$6:$FS$6,DV394:FS394,"&gt;0.005"))))</f>
        <v/>
      </c>
      <c r="V394" s="44" t="n">
        <f aca="false">IF(_xlfn.MINIFS($FT$6:$HQ$6,FT393:HQ393,"&gt;0.005")=0,1,_xlfn.MINIFS($FT$6:$HQ$6,FT393:HQ393,"&gt;0.005"))</f>
        <v>1</v>
      </c>
      <c r="W394" s="44" t="n">
        <f aca="false">IF(AND(D394&lt;&gt;"Paid",T393&gt;0.005),1,0)</f>
        <v>0</v>
      </c>
      <c r="X394" s="48" t="n">
        <f aca="false">SUMPRODUCT(((Helpers!$G$2:$G$51*(1+(Helpers!$D$2:$D$51+0.000000001)/12)^(($B394-Setup!$C$8)/(365.25/12))-Helpers!$E$2:$E$51*((1+(Helpers!$D$2:$D$51+0.000000001)/12)^(($B394-Setup!$C$8)/(365.25/12))-1)/((Helpers!$D$2:$D$51+0.000000001)/12))&gt;0)*(Helpers!$G$2:$G$51*(1+(Helpers!$D$2:$D$51+0.000000001)/12)^(($B394-Setup!$C$8)/(365.25/12))-Helpers!$E$2:$E$51*((1+(Helpers!$D$2:$D$51+0.000000001)/12)^(($B394-Setup!$C$8)/(365.25/12))-1)/((Helpers!$D$2:$D$51+0.000000001)/12)))</f>
        <v>0</v>
      </c>
      <c r="Y394" s="48"/>
      <c r="Z394" s="48" t="n">
        <f aca="false">IF(OR(N(Z$5)=0,Z$6=""),0,Z$5*((DATE(YEAR($B394),MONTH($B394),MIN(Z$6,DAY(EOMONTH($B394,0))))&gt;=$B394)*(DATE(YEAR($B394),MONTH($B394),MIN(Z$6,DAY(EOMONTH($B394,0))))&lt;$C394)+(DATE(YEAR($B394),MONTH($B394)+1,MIN(Z$6,DAY(EOMONTH($B394,1))))&gt;=$B394)*(DATE(YEAR($B394),MONTH($B394)+1,MIN(Z$6,DAY(EOMONTH($B394,1))))&lt;$C394)))</f>
        <v>25</v>
      </c>
      <c r="AA394" s="48" t="n">
        <f aca="false">IF(OR(N(AA$5)=0,AA$6=""),0,AA$5*((DATE(YEAR($B394),MONTH($B394),MIN(AA$6,DAY(EOMONTH($B394,0))))&gt;=$B394)*(DATE(YEAR($B394),MONTH($B394),MIN(AA$6,DAY(EOMONTH($B394,0))))&lt;$C394)+(DATE(YEAR($B394),MONTH($B394)+1,MIN(AA$6,DAY(EOMONTH($B394,1))))&gt;=$B394)*(DATE(YEAR($B394),MONTH($B394)+1,MIN(AA$6,DAY(EOMONTH($B394,1))))&lt;$C394)))</f>
        <v>0</v>
      </c>
      <c r="AB394" s="48" t="n">
        <f aca="false">IF(OR(N(AB$5)=0,AB$6=""),0,AB$5*((DATE(YEAR($B394),MONTH($B394),MIN(AB$6,DAY(EOMONTH($B394,0))))&gt;=$B394)*(DATE(YEAR($B394),MONTH($B394),MIN(AB$6,DAY(EOMONTH($B394,0))))&lt;$C394)+(DATE(YEAR($B394),MONTH($B394)+1,MIN(AB$6,DAY(EOMONTH($B394,1))))&gt;=$B394)*(DATE(YEAR($B394),MONTH($B394)+1,MIN(AB$6,DAY(EOMONTH($B394,1))))&lt;$C394)))</f>
        <v>0</v>
      </c>
      <c r="AC394" s="48" t="n">
        <f aca="false">IF(OR(N(AC$5)=0,AC$6=""),0,AC$5*((DATE(YEAR($B394),MONTH($B394),MIN(AC$6,DAY(EOMONTH($B394,0))))&gt;=$B394)*(DATE(YEAR($B394),MONTH($B394),MIN(AC$6,DAY(EOMONTH($B394,0))))&lt;$C394)+(DATE(YEAR($B394),MONTH($B394)+1,MIN(AC$6,DAY(EOMONTH($B394,1))))&gt;=$B394)*(DATE(YEAR($B394),MONTH($B394)+1,MIN(AC$6,DAY(EOMONTH($B394,1))))&lt;$C394)))</f>
        <v>0</v>
      </c>
      <c r="AD394" s="48" t="n">
        <f aca="false">IF(OR(N(AD$5)=0,AD$6=""),0,AD$5*((DATE(YEAR($B394),MONTH($B394),MIN(AD$6,DAY(EOMONTH($B394,0))))&gt;=$B394)*(DATE(YEAR($B394),MONTH($B394),MIN(AD$6,DAY(EOMONTH($B394,0))))&lt;$C394)+(DATE(YEAR($B394),MONTH($B394)+1,MIN(AD$6,DAY(EOMONTH($B394,1))))&gt;=$B394)*(DATE(YEAR($B394),MONTH($B394)+1,MIN(AD$6,DAY(EOMONTH($B394,1))))&lt;$C394)))</f>
        <v>0</v>
      </c>
      <c r="AE394" s="48" t="n">
        <f aca="false">IF(OR(N(AE$5)=0,AE$6=""),0,AE$5*((DATE(YEAR($B394),MONTH($B394),MIN(AE$6,DAY(EOMONTH($B394,0))))&gt;=$B394)*(DATE(YEAR($B394),MONTH($B394),MIN(AE$6,DAY(EOMONTH($B394,0))))&lt;$C394)+(DATE(YEAR($B394),MONTH($B394)+1,MIN(AE$6,DAY(EOMONTH($B394,1))))&gt;=$B394)*(DATE(YEAR($B394),MONTH($B394)+1,MIN(AE$6,DAY(EOMONTH($B394,1))))&lt;$C394)))</f>
        <v>0</v>
      </c>
      <c r="AF394" s="48" t="n">
        <f aca="false">IF(OR(N(AF$5)=0,AF$6=""),0,AF$5*((DATE(YEAR($B394),MONTH($B394),MIN(AF$6,DAY(EOMONTH($B394,0))))&gt;=$B394)*(DATE(YEAR($B394),MONTH($B394),MIN(AF$6,DAY(EOMONTH($B394,0))))&lt;$C394)+(DATE(YEAR($B394),MONTH($B394)+1,MIN(AF$6,DAY(EOMONTH($B394,1))))&gt;=$B394)*(DATE(YEAR($B394),MONTH($B394)+1,MIN(AF$6,DAY(EOMONTH($B394,1))))&lt;$C394)))</f>
        <v>0</v>
      </c>
      <c r="AG394" s="48" t="n">
        <f aca="false">IF(OR(N(AG$5)=0,AG$6=""),0,AG$5*((DATE(YEAR($B394),MONTH($B394),MIN(AG$6,DAY(EOMONTH($B394,0))))&gt;=$B394)*(DATE(YEAR($B394),MONTH($B394),MIN(AG$6,DAY(EOMONTH($B394,0))))&lt;$C394)+(DATE(YEAR($B394),MONTH($B394)+1,MIN(AG$6,DAY(EOMONTH($B394,1))))&gt;=$B394)*(DATE(YEAR($B394),MONTH($B394)+1,MIN(AG$6,DAY(EOMONTH($B394,1))))&lt;$C394)))</f>
        <v>0</v>
      </c>
      <c r="AH394" s="48" t="n">
        <f aca="false">IF(OR(N(AH$5)=0,AH$6=""),0,AH$5*((DATE(YEAR($B394),MONTH($B394),MIN(AH$6,DAY(EOMONTH($B394,0))))&gt;=$B394)*(DATE(YEAR($B394),MONTH($B394),MIN(AH$6,DAY(EOMONTH($B394,0))))&lt;$C394)+(DATE(YEAR($B394),MONTH($B394)+1,MIN(AH$6,DAY(EOMONTH($B394,1))))&gt;=$B394)*(DATE(YEAR($B394),MONTH($B394)+1,MIN(AH$6,DAY(EOMONTH($B394,1))))&lt;$C394)))</f>
        <v>0</v>
      </c>
      <c r="AI394" s="48" t="n">
        <f aca="false">IF(OR(N(AI$5)=0,AI$6=""),0,AI$5*((DATE(YEAR($B394),MONTH($B394),MIN(AI$6,DAY(EOMONTH($B394,0))))&gt;=$B394)*(DATE(YEAR($B394),MONTH($B394),MIN(AI$6,DAY(EOMONTH($B394,0))))&lt;$C394)+(DATE(YEAR($B394),MONTH($B394)+1,MIN(AI$6,DAY(EOMONTH($B394,1))))&gt;=$B394)*(DATE(YEAR($B394),MONTH($B394)+1,MIN(AI$6,DAY(EOMONTH($B394,1))))&lt;$C394)))</f>
        <v>0</v>
      </c>
      <c r="AJ394" s="48" t="n">
        <f aca="false">IF(OR(N(AJ$5)=0,AJ$6=""),0,AJ$5*((DATE(YEAR($B394),MONTH($B394),MIN(AJ$6,DAY(EOMONTH($B394,0))))&gt;=$B394)*(DATE(YEAR($B394),MONTH($B394),MIN(AJ$6,DAY(EOMONTH($B394,0))))&lt;$C394)+(DATE(YEAR($B394),MONTH($B394)+1,MIN(AJ$6,DAY(EOMONTH($B394,1))))&gt;=$B394)*(DATE(YEAR($B394),MONTH($B394)+1,MIN(AJ$6,DAY(EOMONTH($B394,1))))&lt;$C394)))</f>
        <v>0</v>
      </c>
      <c r="AK394" s="48" t="n">
        <f aca="false">IF(OR(N(AK$5)=0,AK$6=""),0,AK$5*((DATE(YEAR($B394),MONTH($B394),MIN(AK$6,DAY(EOMONTH($B394,0))))&gt;=$B394)*(DATE(YEAR($B394),MONTH($B394),MIN(AK$6,DAY(EOMONTH($B394,0))))&lt;$C394)+(DATE(YEAR($B394),MONTH($B394)+1,MIN(AK$6,DAY(EOMONTH($B394,1))))&gt;=$B394)*(DATE(YEAR($B394),MONTH($B394)+1,MIN(AK$6,DAY(EOMONTH($B394,1))))&lt;$C394)))</f>
        <v>0</v>
      </c>
      <c r="AL394" s="48" t="n">
        <f aca="false">IF(OR(N(AL$5)=0,AL$6=""),0,AL$5*((DATE(YEAR($B394),MONTH($B394),MIN(AL$6,DAY(EOMONTH($B394,0))))&gt;=$B394)*(DATE(YEAR($B394),MONTH($B394),MIN(AL$6,DAY(EOMONTH($B394,0))))&lt;$C394)+(DATE(YEAR($B394),MONTH($B394)+1,MIN(AL$6,DAY(EOMONTH($B394,1))))&gt;=$B394)*(DATE(YEAR($B394),MONTH($B394)+1,MIN(AL$6,DAY(EOMONTH($B394,1))))&lt;$C394)))</f>
        <v>0</v>
      </c>
      <c r="AM394" s="48" t="n">
        <f aca="false">IF(OR(N(AM$5)=0,AM$6=""),0,AM$5*((DATE(YEAR($B394),MONTH($B394),MIN(AM$6,DAY(EOMONTH($B394,0))))&gt;=$B394)*(DATE(YEAR($B394),MONTH($B394),MIN(AM$6,DAY(EOMONTH($B394,0))))&lt;$C394)+(DATE(YEAR($B394),MONTH($B394)+1,MIN(AM$6,DAY(EOMONTH($B394,1))))&gt;=$B394)*(DATE(YEAR($B394),MONTH($B394)+1,MIN(AM$6,DAY(EOMONTH($B394,1))))&lt;$C394)))</f>
        <v>0</v>
      </c>
      <c r="AN394" s="48" t="n">
        <f aca="false">IF(OR(N(AN$5)=0,AN$6=""),0,AN$5*((DATE(YEAR($B394),MONTH($B394),MIN(AN$6,DAY(EOMONTH($B394,0))))&gt;=$B394)*(DATE(YEAR($B394),MONTH($B394),MIN(AN$6,DAY(EOMONTH($B394,0))))&lt;$C394)+(DATE(YEAR($B394),MONTH($B394)+1,MIN(AN$6,DAY(EOMONTH($B394,1))))&gt;=$B394)*(DATE(YEAR($B394),MONTH($B394)+1,MIN(AN$6,DAY(EOMONTH($B394,1))))&lt;$C394)))</f>
        <v>0</v>
      </c>
      <c r="AO394" s="48" t="n">
        <f aca="false">IF(OR(N(AO$5)=0,AO$6=""),0,AO$5*((DATE(YEAR($B394),MONTH($B394),MIN(AO$6,DAY(EOMONTH($B394,0))))&gt;=$B394)*(DATE(YEAR($B394),MONTH($B394),MIN(AO$6,DAY(EOMONTH($B394,0))))&lt;$C394)+(DATE(YEAR($B394),MONTH($B394)+1,MIN(AO$6,DAY(EOMONTH($B394,1))))&gt;=$B394)*(DATE(YEAR($B394),MONTH($B394)+1,MIN(AO$6,DAY(EOMONTH($B394,1))))&lt;$C394)))</f>
        <v>0</v>
      </c>
      <c r="AP394" s="48" t="n">
        <f aca="false">IF(OR(N(AP$5)=0,AP$6=""),0,AP$5*((DATE(YEAR($B394),MONTH($B394),MIN(AP$6,DAY(EOMONTH($B394,0))))&gt;=$B394)*(DATE(YEAR($B394),MONTH($B394),MIN(AP$6,DAY(EOMONTH($B394,0))))&lt;$C394)+(DATE(YEAR($B394),MONTH($B394)+1,MIN(AP$6,DAY(EOMONTH($B394,1))))&gt;=$B394)*(DATE(YEAR($B394),MONTH($B394)+1,MIN(AP$6,DAY(EOMONTH($B394,1))))&lt;$C394)))</f>
        <v>0</v>
      </c>
      <c r="AQ394" s="48" t="n">
        <f aca="false">IF(OR(N(AQ$5)=0,AQ$6=""),0,AQ$5*((DATE(YEAR($B394),MONTH($B394),MIN(AQ$6,DAY(EOMONTH($B394,0))))&gt;=$B394)*(DATE(YEAR($B394),MONTH($B394),MIN(AQ$6,DAY(EOMONTH($B394,0))))&lt;$C394)+(DATE(YEAR($B394),MONTH($B394)+1,MIN(AQ$6,DAY(EOMONTH($B394,1))))&gt;=$B394)*(DATE(YEAR($B394),MONTH($B394)+1,MIN(AQ$6,DAY(EOMONTH($B394,1))))&lt;$C394)))</f>
        <v>0</v>
      </c>
      <c r="AR394" s="48" t="n">
        <f aca="false">IF(OR(N(AR$5)=0,AR$6=""),0,AR$5*((DATE(YEAR($B394),MONTH($B394),MIN(AR$6,DAY(EOMONTH($B394,0))))&gt;=$B394)*(DATE(YEAR($B394),MONTH($B394),MIN(AR$6,DAY(EOMONTH($B394,0))))&lt;$C394)+(DATE(YEAR($B394),MONTH($B394)+1,MIN(AR$6,DAY(EOMONTH($B394,1))))&gt;=$B394)*(DATE(YEAR($B394),MONTH($B394)+1,MIN(AR$6,DAY(EOMONTH($B394,1))))&lt;$C394)))</f>
        <v>0</v>
      </c>
      <c r="AS394" s="48" t="n">
        <f aca="false">IF(OR(N(AS$5)=0,AS$6=""),0,AS$5*((DATE(YEAR($B394),MONTH($B394),MIN(AS$6,DAY(EOMONTH($B394,0))))&gt;=$B394)*(DATE(YEAR($B394),MONTH($B394),MIN(AS$6,DAY(EOMONTH($B394,0))))&lt;$C394)+(DATE(YEAR($B394),MONTH($B394)+1,MIN(AS$6,DAY(EOMONTH($B394,1))))&gt;=$B394)*(DATE(YEAR($B394),MONTH($B394)+1,MIN(AS$6,DAY(EOMONTH($B394,1))))&lt;$C394)))</f>
        <v>0</v>
      </c>
      <c r="AT394" s="48" t="n">
        <f aca="false">IF(OR(N(AT$5)=0,AT$6=""),0,AT$5*((DATE(YEAR($B394),MONTH($B394),MIN(AT$6,DAY(EOMONTH($B394,0))))&gt;=$B394)*(DATE(YEAR($B394),MONTH($B394),MIN(AT$6,DAY(EOMONTH($B394,0))))&lt;$C394)+(DATE(YEAR($B394),MONTH($B394)+1,MIN(AT$6,DAY(EOMONTH($B394,1))))&gt;=$B394)*(DATE(YEAR($B394),MONTH($B394)+1,MIN(AT$6,DAY(EOMONTH($B394,1))))&lt;$C394)))</f>
        <v>0</v>
      </c>
      <c r="AU394" s="48" t="n">
        <f aca="false">IF(OR(N(AU$5)=0,AU$6=""),0,AU$5*((DATE(YEAR($B394),MONTH($B394),MIN(AU$6,DAY(EOMONTH($B394,0))))&gt;=$B394)*(DATE(YEAR($B394),MONTH($B394),MIN(AU$6,DAY(EOMONTH($B394,0))))&lt;$C394)+(DATE(YEAR($B394),MONTH($B394)+1,MIN(AU$6,DAY(EOMONTH($B394,1))))&gt;=$B394)*(DATE(YEAR($B394),MONTH($B394)+1,MIN(AU$6,DAY(EOMONTH($B394,1))))&lt;$C394)))</f>
        <v>0</v>
      </c>
      <c r="AV394" s="48" t="n">
        <f aca="false">IF(OR(N(AV$5)=0,AV$6=""),0,AV$5*((DATE(YEAR($B394),MONTH($B394),MIN(AV$6,DAY(EOMONTH($B394,0))))&gt;=$B394)*(DATE(YEAR($B394),MONTH($B394),MIN(AV$6,DAY(EOMONTH($B394,0))))&lt;$C394)+(DATE(YEAR($B394),MONTH($B394)+1,MIN(AV$6,DAY(EOMONTH($B394,1))))&gt;=$B394)*(DATE(YEAR($B394),MONTH($B394)+1,MIN(AV$6,DAY(EOMONTH($B394,1))))&lt;$C394)))</f>
        <v>0</v>
      </c>
      <c r="AW394" s="48" t="n">
        <f aca="false">IF(OR(N(AW$5)=0,AW$6=""),0,AW$5*((DATE(YEAR($B394),MONTH($B394),MIN(AW$6,DAY(EOMONTH($B394,0))))&gt;=$B394)*(DATE(YEAR($B394),MONTH($B394),MIN(AW$6,DAY(EOMONTH($B394,0))))&lt;$C394)+(DATE(YEAR($B394),MONTH($B394)+1,MIN(AW$6,DAY(EOMONTH($B394,1))))&gt;=$B394)*(DATE(YEAR($B394),MONTH($B394)+1,MIN(AW$6,DAY(EOMONTH($B394,1))))&lt;$C394)))</f>
        <v>0</v>
      </c>
      <c r="AX394" s="48" t="n">
        <f aca="false">IF(OR(N(AX$5)=0,AX$6=""),0,AX$5*((DATE(YEAR($B394),MONTH($B394),MIN(AX$6,DAY(EOMONTH($B394,0))))&gt;=$B394)*(DATE(YEAR($B394),MONTH($B394),MIN(AX$6,DAY(EOMONTH($B394,0))))&lt;$C394)+(DATE(YEAR($B394),MONTH($B394)+1,MIN(AX$6,DAY(EOMONTH($B394,1))))&gt;=$B394)*(DATE(YEAR($B394),MONTH($B394)+1,MIN(AX$6,DAY(EOMONTH($B394,1))))&lt;$C394)))</f>
        <v>0</v>
      </c>
      <c r="AY394" s="48" t="n">
        <f aca="false">IF(OR(N(AY$5)=0,AY$6=""),0,AY$5*((DATE(YEAR($B394),MONTH($B394),MIN(AY$6,DAY(EOMONTH($B394,0))))&gt;=$B394)*(DATE(YEAR($B394),MONTH($B394),MIN(AY$6,DAY(EOMONTH($B394,0))))&lt;$C394)+(DATE(YEAR($B394),MONTH($B394)+1,MIN(AY$6,DAY(EOMONTH($B394,1))))&gt;=$B394)*(DATE(YEAR($B394),MONTH($B394)+1,MIN(AY$6,DAY(EOMONTH($B394,1))))&lt;$C394)))</f>
        <v>0</v>
      </c>
      <c r="AZ394" s="48" t="n">
        <f aca="false">IF(OR(N(AZ$5)=0,AZ$6=""),0,AZ$5*((DATE(YEAR($B394),MONTH($B394),MIN(AZ$6,DAY(EOMONTH($B394,0))))&gt;=$B394)*(DATE(YEAR($B394),MONTH($B394),MIN(AZ$6,DAY(EOMONTH($B394,0))))&lt;$C394)+(DATE(YEAR($B394),MONTH($B394)+1,MIN(AZ$6,DAY(EOMONTH($B394,1))))&gt;=$B394)*(DATE(YEAR($B394),MONTH($B394)+1,MIN(AZ$6,DAY(EOMONTH($B394,1))))&lt;$C394)))</f>
        <v>0</v>
      </c>
      <c r="BA394" s="48" t="n">
        <f aca="false">IF(OR(N(BA$5)=0,BA$6=""),0,BA$5*((DATE(YEAR($B394),MONTH($B394),MIN(BA$6,DAY(EOMONTH($B394,0))))&gt;=$B394)*(DATE(YEAR($B394),MONTH($B394),MIN(BA$6,DAY(EOMONTH($B394,0))))&lt;$C394)+(DATE(YEAR($B394),MONTH($B394)+1,MIN(BA$6,DAY(EOMONTH($B394,1))))&gt;=$B394)*(DATE(YEAR($B394),MONTH($B394)+1,MIN(BA$6,DAY(EOMONTH($B394,1))))&lt;$C394)))</f>
        <v>0</v>
      </c>
      <c r="BB394" s="48" t="n">
        <f aca="false">IF(OR(N(BB$5)=0,BB$6=""),0,BB$5*((DATE(YEAR($B394),MONTH($B394),MIN(BB$6,DAY(EOMONTH($B394,0))))&gt;=$B394)*(DATE(YEAR($B394),MONTH($B394),MIN(BB$6,DAY(EOMONTH($B394,0))))&lt;$C394)+(DATE(YEAR($B394),MONTH($B394)+1,MIN(BB$6,DAY(EOMONTH($B394,1))))&gt;=$B394)*(DATE(YEAR($B394),MONTH($B394)+1,MIN(BB$6,DAY(EOMONTH($B394,1))))&lt;$C394)))</f>
        <v>0</v>
      </c>
      <c r="BC394" s="48" t="n">
        <f aca="false">IF(OR(N(BC$5)=0,BC$6=""),0,BC$5*((DATE(YEAR($B394),MONTH($B394),MIN(BC$6,DAY(EOMONTH($B394,0))))&gt;=$B394)*(DATE(YEAR($B394),MONTH($B394),MIN(BC$6,DAY(EOMONTH($B394,0))))&lt;$C394)+(DATE(YEAR($B394),MONTH($B394)+1,MIN(BC$6,DAY(EOMONTH($B394,1))))&gt;=$B394)*(DATE(YEAR($B394),MONTH($B394)+1,MIN(BC$6,DAY(EOMONTH($B394,1))))&lt;$C394)))</f>
        <v>0</v>
      </c>
      <c r="BD394" s="48" t="n">
        <f aca="false">IF(OR(N(BD$5)=0,BD$6=""),0,BD$5*((DATE(YEAR($B394),MONTH($B394),MIN(BD$6,DAY(EOMONTH($B394,0))))&gt;=$B394)*(DATE(YEAR($B394),MONTH($B394),MIN(BD$6,DAY(EOMONTH($B394,0))))&lt;$C394)+(DATE(YEAR($B394),MONTH($B394)+1,MIN(BD$6,DAY(EOMONTH($B394,1))))&gt;=$B394)*(DATE(YEAR($B394),MONTH($B394)+1,MIN(BD$6,DAY(EOMONTH($B394,1))))&lt;$C394)))</f>
        <v>0</v>
      </c>
      <c r="BE394" s="48" t="n">
        <f aca="false">IF(OR(N(BE$5)=0,BE$6=""),0,BE$5*((DATE(YEAR($B394),MONTH($B394),MIN(BE$6,DAY(EOMONTH($B394,0))))&gt;=$B394)*(DATE(YEAR($B394),MONTH($B394),MIN(BE$6,DAY(EOMONTH($B394,0))))&lt;$C394)+(DATE(YEAR($B394),MONTH($B394)+1,MIN(BE$6,DAY(EOMONTH($B394,1))))&gt;=$B394)*(DATE(YEAR($B394),MONTH($B394)+1,MIN(BE$6,DAY(EOMONTH($B394,1))))&lt;$C394)))</f>
        <v>0</v>
      </c>
      <c r="BF394" s="48" t="n">
        <f aca="false">IF(OR(N(BF$5)=0,BF$6=""),0,BF$5*((DATE(YEAR($B394),MONTH($B394),MIN(BF$6,DAY(EOMONTH($B394,0))))&gt;=$B394)*(DATE(YEAR($B394),MONTH($B394),MIN(BF$6,DAY(EOMONTH($B394,0))))&lt;$C394)+(DATE(YEAR($B394),MONTH($B394)+1,MIN(BF$6,DAY(EOMONTH($B394,1))))&gt;=$B394)*(DATE(YEAR($B394),MONTH($B394)+1,MIN(BF$6,DAY(EOMONTH($B394,1))))&lt;$C394)))</f>
        <v>0</v>
      </c>
      <c r="BG394" s="48" t="n">
        <f aca="false">IF(OR(N(BG$5)=0,BG$6=""),0,BG$5*((DATE(YEAR($B394),MONTH($B394),MIN(BG$6,DAY(EOMONTH($B394,0))))&gt;=$B394)*(DATE(YEAR($B394),MONTH($B394),MIN(BG$6,DAY(EOMONTH($B394,0))))&lt;$C394)+(DATE(YEAR($B394),MONTH($B394)+1,MIN(BG$6,DAY(EOMONTH($B394,1))))&gt;=$B394)*(DATE(YEAR($B394),MONTH($B394)+1,MIN(BG$6,DAY(EOMONTH($B394,1))))&lt;$C394)))</f>
        <v>0</v>
      </c>
      <c r="BH394" s="48" t="n">
        <f aca="false">IF(OR(N(BH$5)=0,BH$6=""),0,BH$5*((DATE(YEAR($B394),MONTH($B394),MIN(BH$6,DAY(EOMONTH($B394,0))))&gt;=$B394)*(DATE(YEAR($B394),MONTH($B394),MIN(BH$6,DAY(EOMONTH($B394,0))))&lt;$C394)+(DATE(YEAR($B394),MONTH($B394)+1,MIN(BH$6,DAY(EOMONTH($B394,1))))&gt;=$B394)*(DATE(YEAR($B394),MONTH($B394)+1,MIN(BH$6,DAY(EOMONTH($B394,1))))&lt;$C394)))</f>
        <v>0</v>
      </c>
      <c r="BI394" s="48" t="n">
        <f aca="false">IF(OR(N(BI$5)=0,BI$6=""),0,BI$5*((DATE(YEAR($B394),MONTH($B394),MIN(BI$6,DAY(EOMONTH($B394,0))))&gt;=$B394)*(DATE(YEAR($B394),MONTH($B394),MIN(BI$6,DAY(EOMONTH($B394,0))))&lt;$C394)+(DATE(YEAR($B394),MONTH($B394)+1,MIN(BI$6,DAY(EOMONTH($B394,1))))&gt;=$B394)*(DATE(YEAR($B394),MONTH($B394)+1,MIN(BI$6,DAY(EOMONTH($B394,1))))&lt;$C394)))</f>
        <v>0</v>
      </c>
      <c r="BJ394" s="48" t="n">
        <f aca="false">IF(OR(N(BJ$5)=0,BJ$6=""),0,BJ$5*((DATE(YEAR($B394),MONTH($B394),MIN(BJ$6,DAY(EOMONTH($B394,0))))&gt;=$B394)*(DATE(YEAR($B394),MONTH($B394),MIN(BJ$6,DAY(EOMONTH($B394,0))))&lt;$C394)+(DATE(YEAR($B394),MONTH($B394)+1,MIN(BJ$6,DAY(EOMONTH($B394,1))))&gt;=$B394)*(DATE(YEAR($B394),MONTH($B394)+1,MIN(BJ$6,DAY(EOMONTH($B394,1))))&lt;$C394)))</f>
        <v>0</v>
      </c>
      <c r="BK394" s="48" t="n">
        <f aca="false">IF(OR(N(BK$5)=0,BK$6=""),0,BK$5*((DATE(YEAR($B394),MONTH($B394),MIN(BK$6,DAY(EOMONTH($B394,0))))&gt;=$B394)*(DATE(YEAR($B394),MONTH($B394),MIN(BK$6,DAY(EOMONTH($B394,0))))&lt;$C394)+(DATE(YEAR($B394),MONTH($B394)+1,MIN(BK$6,DAY(EOMONTH($B394,1))))&gt;=$B394)*(DATE(YEAR($B394),MONTH($B394)+1,MIN(BK$6,DAY(EOMONTH($B394,1))))&lt;$C394)))</f>
        <v>0</v>
      </c>
      <c r="BL394" s="48" t="n">
        <f aca="false">IF(OR(N(BL$5)=0,BL$6=""),0,BL$5*((DATE(YEAR($B394),MONTH($B394),MIN(BL$6,DAY(EOMONTH($B394,0))))&gt;=$B394)*(DATE(YEAR($B394),MONTH($B394),MIN(BL$6,DAY(EOMONTH($B394,0))))&lt;$C394)+(DATE(YEAR($B394),MONTH($B394)+1,MIN(BL$6,DAY(EOMONTH($B394,1))))&gt;=$B394)*(DATE(YEAR($B394),MONTH($B394)+1,MIN(BL$6,DAY(EOMONTH($B394,1))))&lt;$C394)))</f>
        <v>0</v>
      </c>
      <c r="BM394" s="48" t="n">
        <f aca="false">IF(OR(N(BM$5)=0,BM$6=""),0,BM$5*((DATE(YEAR($B394),MONTH($B394),MIN(BM$6,DAY(EOMONTH($B394,0))))&gt;=$B394)*(DATE(YEAR($B394),MONTH($B394),MIN(BM$6,DAY(EOMONTH($B394,0))))&lt;$C394)+(DATE(YEAR($B394),MONTH($B394)+1,MIN(BM$6,DAY(EOMONTH($B394,1))))&gt;=$B394)*(DATE(YEAR($B394),MONTH($B394)+1,MIN(BM$6,DAY(EOMONTH($B394,1))))&lt;$C394)))</f>
        <v>0</v>
      </c>
      <c r="BN394" s="48" t="n">
        <f aca="false">IF(OR(N(BN$5)=0,BN$6=""),0,BN$5*((DATE(YEAR($B394),MONTH($B394),MIN(BN$6,DAY(EOMONTH($B394,0))))&gt;=$B394)*(DATE(YEAR($B394),MONTH($B394),MIN(BN$6,DAY(EOMONTH($B394,0))))&lt;$C394)+(DATE(YEAR($B394),MONTH($B394)+1,MIN(BN$6,DAY(EOMONTH($B394,1))))&gt;=$B394)*(DATE(YEAR($B394),MONTH($B394)+1,MIN(BN$6,DAY(EOMONTH($B394,1))))&lt;$C394)))</f>
        <v>0</v>
      </c>
      <c r="BO394" s="48" t="n">
        <f aca="false">IF(OR(N(BO$5)=0,BO$6=""),0,BO$5*((DATE(YEAR($B394),MONTH($B394),MIN(BO$6,DAY(EOMONTH($B394,0))))&gt;=$B394)*(DATE(YEAR($B394),MONTH($B394),MIN(BO$6,DAY(EOMONTH($B394,0))))&lt;$C394)+(DATE(YEAR($B394),MONTH($B394)+1,MIN(BO$6,DAY(EOMONTH($B394,1))))&gt;=$B394)*(DATE(YEAR($B394),MONTH($B394)+1,MIN(BO$6,DAY(EOMONTH($B394,1))))&lt;$C394)))</f>
        <v>0</v>
      </c>
      <c r="BP394" s="48" t="n">
        <f aca="false">IF(OR(N(BP$5)=0,BP$6=""),0,BP$5*((DATE(YEAR($B394),MONTH($B394),MIN(BP$6,DAY(EOMONTH($B394,0))))&gt;=$B394)*(DATE(YEAR($B394),MONTH($B394),MIN(BP$6,DAY(EOMONTH($B394,0))))&lt;$C394)+(DATE(YEAR($B394),MONTH($B394)+1,MIN(BP$6,DAY(EOMONTH($B394,1))))&gt;=$B394)*(DATE(YEAR($B394),MONTH($B394)+1,MIN(BP$6,DAY(EOMONTH($B394,1))))&lt;$C394)))</f>
        <v>0</v>
      </c>
      <c r="BQ394" s="48" t="n">
        <f aca="false">IF(OR(N(BQ$5)=0,BQ$6=""),0,BQ$5*((DATE(YEAR($B394),MONTH($B394),MIN(BQ$6,DAY(EOMONTH($B394,0))))&gt;=$B394)*(DATE(YEAR($B394),MONTH($B394),MIN(BQ$6,DAY(EOMONTH($B394,0))))&lt;$C394)+(DATE(YEAR($B394),MONTH($B394)+1,MIN(BQ$6,DAY(EOMONTH($B394,1))))&gt;=$B394)*(DATE(YEAR($B394),MONTH($B394)+1,MIN(BQ$6,DAY(EOMONTH($B394,1))))&lt;$C394)))</f>
        <v>0</v>
      </c>
      <c r="BR394" s="48" t="n">
        <f aca="false">IF(OR(N(BR$5)=0,BR$6=""),0,BR$5*((DATE(YEAR($B394),MONTH($B394),MIN(BR$6,DAY(EOMONTH($B394,0))))&gt;=$B394)*(DATE(YEAR($B394),MONTH($B394),MIN(BR$6,DAY(EOMONTH($B394,0))))&lt;$C394)+(DATE(YEAR($B394),MONTH($B394)+1,MIN(BR$6,DAY(EOMONTH($B394,1))))&gt;=$B394)*(DATE(YEAR($B394),MONTH($B394)+1,MIN(BR$6,DAY(EOMONTH($B394,1))))&lt;$C394)))</f>
        <v>0</v>
      </c>
      <c r="BS394" s="48" t="n">
        <f aca="false">IF(OR(N(BS$5)=0,BS$6=""),0,BS$5*((DATE(YEAR($B394),MONTH($B394),MIN(BS$6,DAY(EOMONTH($B394,0))))&gt;=$B394)*(DATE(YEAR($B394),MONTH($B394),MIN(BS$6,DAY(EOMONTH($B394,0))))&lt;$C394)+(DATE(YEAR($B394),MONTH($B394)+1,MIN(BS$6,DAY(EOMONTH($B394,1))))&gt;=$B394)*(DATE(YEAR($B394),MONTH($B394)+1,MIN(BS$6,DAY(EOMONTH($B394,1))))&lt;$C394)))</f>
        <v>0</v>
      </c>
      <c r="BT394" s="48" t="n">
        <f aca="false">IF(OR(N(BT$5)=0,BT$6=""),0,BT$5*((DATE(YEAR($B394),MONTH($B394),MIN(BT$6,DAY(EOMONTH($B394,0))))&gt;=$B394)*(DATE(YEAR($B394),MONTH($B394),MIN(BT$6,DAY(EOMONTH($B394,0))))&lt;$C394)+(DATE(YEAR($B394),MONTH($B394)+1,MIN(BT$6,DAY(EOMONTH($B394,1))))&gt;=$B394)*(DATE(YEAR($B394),MONTH($B394)+1,MIN(BT$6,DAY(EOMONTH($B394,1))))&lt;$C394)))</f>
        <v>0</v>
      </c>
      <c r="BU394" s="48" t="n">
        <f aca="false">IF(OR(N(BU$5)=0,BU$6=""),0,BU$5*((DATE(YEAR($B394),MONTH($B394),MIN(BU$6,DAY(EOMONTH($B394,0))))&gt;=$B394)*(DATE(YEAR($B394),MONTH($B394),MIN(BU$6,DAY(EOMONTH($B394,0))))&lt;$C394)+(DATE(YEAR($B394),MONTH($B394)+1,MIN(BU$6,DAY(EOMONTH($B394,1))))&gt;=$B394)*(DATE(YEAR($B394),MONTH($B394)+1,MIN(BU$6,DAY(EOMONTH($B394,1))))&lt;$C394)))</f>
        <v>0</v>
      </c>
      <c r="BV394" s="48" t="n">
        <f aca="false">IF(OR(N(BV$5)=0,BV$6=""),0,BV$5*((DATE(YEAR($B394),MONTH($B394),MIN(BV$6,DAY(EOMONTH($B394,0))))&gt;=$B394)*(DATE(YEAR($B394),MONTH($B394),MIN(BV$6,DAY(EOMONTH($B394,0))))&lt;$C394)+(DATE(YEAR($B394),MONTH($B394)+1,MIN(BV$6,DAY(EOMONTH($B394,1))))&gt;=$B394)*(DATE(YEAR($B394),MONTH($B394)+1,MIN(BV$6,DAY(EOMONTH($B394,1))))&lt;$C394)))</f>
        <v>0</v>
      </c>
      <c r="BW394" s="48" t="n">
        <f aca="false">IF(OR(N(BW$5)=0,BW$6=""),0,BW$5*((DATE(YEAR($B394),MONTH($B394),MIN(BW$6,DAY(EOMONTH($B394,0))))&gt;=$B394)*(DATE(YEAR($B394),MONTH($B394),MIN(BW$6,DAY(EOMONTH($B394,0))))&lt;$C394)+(DATE(YEAR($B394),MONTH($B394)+1,MIN(BW$6,DAY(EOMONTH($B394,1))))&gt;=$B394)*(DATE(YEAR($B394),MONTH($B394)+1,MIN(BW$6,DAY(EOMONTH($B394,1))))&lt;$C394)))</f>
        <v>0</v>
      </c>
      <c r="BX394" s="48" t="n">
        <f aca="false">MIN(Z394,(FT393*(1+FT$5/Setup!$C$36)+IF($V394=1,N($F394),0)))</f>
        <v>0</v>
      </c>
      <c r="BY394" s="48" t="n">
        <f aca="false">MIN(AA394,(FU393*(1+FU$5/Setup!$C$36)+IF($V394=2,N($F394),0)))</f>
        <v>0</v>
      </c>
      <c r="BZ394" s="48" t="n">
        <f aca="false">MIN(AB394,(FV393*(1+FV$5/Setup!$C$36)+IF($V394=3,N($F394),0)))</f>
        <v>0</v>
      </c>
      <c r="CA394" s="48" t="n">
        <f aca="false">MIN(AC394,(FW393*(1+FW$5/Setup!$C$36)+IF($V394=4,N($F394),0)))</f>
        <v>0</v>
      </c>
      <c r="CB394" s="48" t="n">
        <f aca="false">MIN(AD394,(FX393*(1+FX$5/Setup!$C$36)+IF($V394=5,N($F394),0)))</f>
        <v>0</v>
      </c>
      <c r="CC394" s="48" t="n">
        <f aca="false">MIN(AE394,(FY393*(1+FY$5/Setup!$C$36)+IF($V394=6,N($F394),0)))</f>
        <v>0</v>
      </c>
      <c r="CD394" s="48" t="n">
        <f aca="false">MIN(AF394,(FZ393*(1+FZ$5/Setup!$C$36)+IF($V394=7,N($F394),0)))</f>
        <v>0</v>
      </c>
      <c r="CE394" s="48" t="n">
        <f aca="false">MIN(AG394,(GA393*(1+GA$5/Setup!$C$36)+IF($V394=8,N($F394),0)))</f>
        <v>0</v>
      </c>
      <c r="CF394" s="48" t="n">
        <f aca="false">MIN(AH394,(GB393*(1+GB$5/Setup!$C$36)+IF($V394=9,N($F394),0)))</f>
        <v>0</v>
      </c>
      <c r="CG394" s="48" t="n">
        <f aca="false">MIN(AI394,(GC393*(1+GC$5/Setup!$C$36)+IF($V394=10,N($F394),0)))</f>
        <v>0</v>
      </c>
      <c r="CH394" s="48" t="n">
        <f aca="false">MIN(AJ394,(GD393*(1+GD$5/Setup!$C$36)+IF($V394=11,N($F394),0)))</f>
        <v>0</v>
      </c>
      <c r="CI394" s="48" t="n">
        <f aca="false">MIN(AK394,(GE393*(1+GE$5/Setup!$C$36)+IF($V394=12,N($F394),0)))</f>
        <v>0</v>
      </c>
      <c r="CJ394" s="48" t="n">
        <f aca="false">MIN(AL394,(GF393*(1+GF$5/Setup!$C$36)+IF($V394=13,N($F394),0)))</f>
        <v>0</v>
      </c>
      <c r="CK394" s="48" t="n">
        <f aca="false">MIN(AM394,(GG393*(1+GG$5/Setup!$C$36)+IF($V394=14,N($F394),0)))</f>
        <v>0</v>
      </c>
      <c r="CL394" s="48" t="n">
        <f aca="false">MIN(AN394,(GH393*(1+GH$5/Setup!$C$36)+IF($V394=15,N($F394),0)))</f>
        <v>0</v>
      </c>
      <c r="CM394" s="48" t="n">
        <f aca="false">MIN(AO394,(GI393*(1+GI$5/Setup!$C$36)+IF($V394=16,N($F394),0)))</f>
        <v>0</v>
      </c>
      <c r="CN394" s="48" t="n">
        <f aca="false">MIN(AP394,(GJ393*(1+GJ$5/Setup!$C$36)+IF($V394=17,N($F394),0)))</f>
        <v>0</v>
      </c>
      <c r="CO394" s="48" t="n">
        <f aca="false">MIN(AQ394,(GK393*(1+GK$5/Setup!$C$36)+IF($V394=18,N($F394),0)))</f>
        <v>0</v>
      </c>
      <c r="CP394" s="48" t="n">
        <f aca="false">MIN(AR394,(GL393*(1+GL$5/Setup!$C$36)+IF($V394=19,N($F394),0)))</f>
        <v>0</v>
      </c>
      <c r="CQ394" s="48" t="n">
        <f aca="false">MIN(AS394,(GM393*(1+GM$5/Setup!$C$36)+IF($V394=20,N($F394),0)))</f>
        <v>0</v>
      </c>
      <c r="CR394" s="48" t="n">
        <f aca="false">MIN(AT394,(GN393*(1+GN$5/Setup!$C$36)+IF($V394=21,N($F394),0)))</f>
        <v>0</v>
      </c>
      <c r="CS394" s="48" t="n">
        <f aca="false">MIN(AU394,(GO393*(1+GO$5/Setup!$C$36)+IF($V394=22,N($F394),0)))</f>
        <v>0</v>
      </c>
      <c r="CT394" s="48" t="n">
        <f aca="false">MIN(AV394,(GP393*(1+GP$5/Setup!$C$36)+IF($V394=23,N($F394),0)))</f>
        <v>0</v>
      </c>
      <c r="CU394" s="48" t="n">
        <f aca="false">MIN(AW394,(GQ393*(1+GQ$5/Setup!$C$36)+IF($V394=24,N($F394),0)))</f>
        <v>0</v>
      </c>
      <c r="CV394" s="48" t="n">
        <f aca="false">MIN(AX394,(GR393*(1+GR$5/Setup!$C$36)+IF($V394=25,N($F394),0)))</f>
        <v>0</v>
      </c>
      <c r="CW394" s="48" t="n">
        <f aca="false">MIN(AY394,(GS393*(1+GS$5/Setup!$C$36)+IF($V394=26,N($F394),0)))</f>
        <v>0</v>
      </c>
      <c r="CX394" s="48" t="n">
        <f aca="false">MIN(AZ394,(GT393*(1+GT$5/Setup!$C$36)+IF($V394=27,N($F394),0)))</f>
        <v>0</v>
      </c>
      <c r="CY394" s="48" t="n">
        <f aca="false">MIN(BA394,(GU393*(1+GU$5/Setup!$C$36)+IF($V394=28,N($F394),0)))</f>
        <v>0</v>
      </c>
      <c r="CZ394" s="48" t="n">
        <f aca="false">MIN(BB394,(GV393*(1+GV$5/Setup!$C$36)+IF($V394=29,N($F394),0)))</f>
        <v>0</v>
      </c>
      <c r="DA394" s="48" t="n">
        <f aca="false">MIN(BC394,(GW393*(1+GW$5/Setup!$C$36)+IF($V394=30,N($F394),0)))</f>
        <v>0</v>
      </c>
      <c r="DB394" s="48" t="n">
        <f aca="false">MIN(BD394,(GX393*(1+GX$5/Setup!$C$36)+IF($V394=31,N($F394),0)))</f>
        <v>0</v>
      </c>
      <c r="DC394" s="48" t="n">
        <f aca="false">MIN(BE394,(GY393*(1+GY$5/Setup!$C$36)+IF($V394=32,N($F394),0)))</f>
        <v>0</v>
      </c>
      <c r="DD394" s="48" t="n">
        <f aca="false">MIN(BF394,(GZ393*(1+GZ$5/Setup!$C$36)+IF($V394=33,N($F394),0)))</f>
        <v>0</v>
      </c>
      <c r="DE394" s="48" t="n">
        <f aca="false">MIN(BG394,(HA393*(1+HA$5/Setup!$C$36)+IF($V394=34,N($F394),0)))</f>
        <v>0</v>
      </c>
      <c r="DF394" s="48" t="n">
        <f aca="false">MIN(BH394,(HB393*(1+HB$5/Setup!$C$36)+IF($V394=35,N($F394),0)))</f>
        <v>0</v>
      </c>
      <c r="DG394" s="48" t="n">
        <f aca="false">MIN(BI394,(HC393*(1+HC$5/Setup!$C$36)+IF($V394=36,N($F394),0)))</f>
        <v>0</v>
      </c>
      <c r="DH394" s="48" t="n">
        <f aca="false">MIN(BJ394,(HD393*(1+HD$5/Setup!$C$36)+IF($V394=37,N($F394),0)))</f>
        <v>0</v>
      </c>
      <c r="DI394" s="48" t="n">
        <f aca="false">MIN(BK394,(HE393*(1+HE$5/Setup!$C$36)+IF($V394=38,N($F394),0)))</f>
        <v>0</v>
      </c>
      <c r="DJ394" s="48" t="n">
        <f aca="false">MIN(BL394,(HF393*(1+HF$5/Setup!$C$36)+IF($V394=39,N($F394),0)))</f>
        <v>0</v>
      </c>
      <c r="DK394" s="48" t="n">
        <f aca="false">MIN(BM394,(HG393*(1+HG$5/Setup!$C$36)+IF($V394=40,N($F394),0)))</f>
        <v>0</v>
      </c>
      <c r="DL394" s="48" t="n">
        <f aca="false">MIN(BN394,(HH393*(1+HH$5/Setup!$C$36)+IF($V394=41,N($F394),0)))</f>
        <v>0</v>
      </c>
      <c r="DM394" s="48" t="n">
        <f aca="false">MIN(BO394,(HI393*(1+HI$5/Setup!$C$36)+IF($V394=42,N($F394),0)))</f>
        <v>0</v>
      </c>
      <c r="DN394" s="48" t="n">
        <f aca="false">MIN(BP394,(HJ393*(1+HJ$5/Setup!$C$36)+IF($V394=43,N($F394),0)))</f>
        <v>0</v>
      </c>
      <c r="DO394" s="48" t="n">
        <f aca="false">MIN(BQ394,(HK393*(1+HK$5/Setup!$C$36)+IF($V394=44,N($F394),0)))</f>
        <v>0</v>
      </c>
      <c r="DP394" s="48" t="n">
        <f aca="false">MIN(BR394,(HL393*(1+HL$5/Setup!$C$36)+IF($V394=45,N($F394),0)))</f>
        <v>0</v>
      </c>
      <c r="DQ394" s="48" t="n">
        <f aca="false">MIN(BS394,(HM393*(1+HM$5/Setup!$C$36)+IF($V394=46,N($F394),0)))</f>
        <v>0</v>
      </c>
      <c r="DR394" s="48" t="n">
        <f aca="false">MIN(BT394,(HN393*(1+HN$5/Setup!$C$36)+IF($V394=47,N($F394),0)))</f>
        <v>0</v>
      </c>
      <c r="DS394" s="48" t="n">
        <f aca="false">MIN(BU394,(HO393*(1+HO$5/Setup!$C$36)+IF($V394=48,N($F394),0)))</f>
        <v>0</v>
      </c>
      <c r="DT394" s="48" t="n">
        <f aca="false">MIN(BV394,(HP393*(1+HP$5/Setup!$C$36)+IF($V394=49,N($F394),0)))</f>
        <v>0</v>
      </c>
      <c r="DU394" s="48" t="n">
        <f aca="false">MIN(BW394,(HQ393*(1+HQ$5/Setup!$C$36)+IF($V394=50,N($F394),0)))</f>
        <v>0</v>
      </c>
      <c r="DV394" s="48" t="n">
        <f aca="false">MIN(MAX((FT393*(1+FT$5/Setup!$C$36)+IF($V394=1,N($F394),0))-BX394,0),MAX($P394-0,0))</f>
        <v>0</v>
      </c>
      <c r="DW394" s="48" t="n">
        <f aca="false">MIN(MAX((FU393*(1+FU$5/Setup!$C$36)+IF($V394=2,N($F394),0))-BY394,0),MAX($P394-SUM(DV394:DV394),0))</f>
        <v>0</v>
      </c>
      <c r="DX394" s="48" t="n">
        <f aca="false">MIN(MAX((FV393*(1+FV$5/Setup!$C$36)+IF($V394=3,N($F394),0))-BZ394,0),MAX($P394-SUM(DV394:DW394),0))</f>
        <v>0</v>
      </c>
      <c r="DY394" s="48" t="n">
        <f aca="false">MIN(MAX((FW393*(1+FW$5/Setup!$C$36)+IF($V394=4,N($F394),0))-CA394,0),MAX($P394-SUM(DV394:DX394),0))</f>
        <v>0</v>
      </c>
      <c r="DZ394" s="48" t="n">
        <f aca="false">MIN(MAX((FX393*(1+FX$5/Setup!$C$36)+IF($V394=5,N($F394),0))-CB394,0),MAX($P394-SUM(DV394:DY394),0))</f>
        <v>0</v>
      </c>
      <c r="EA394" s="48" t="n">
        <f aca="false">MIN(MAX((FY393*(1+FY$5/Setup!$C$36)+IF($V394=6,N($F394),0))-CC394,0),MAX($P394-SUM(DV394:DZ394),0))</f>
        <v>0</v>
      </c>
      <c r="EB394" s="48" t="n">
        <f aca="false">MIN(MAX((FZ393*(1+FZ$5/Setup!$C$36)+IF($V394=7,N($F394),0))-CD394,0),MAX($P394-SUM(DV394:EA394),0))</f>
        <v>0</v>
      </c>
      <c r="EC394" s="48" t="n">
        <f aca="false">MIN(MAX((GA393*(1+GA$5/Setup!$C$36)+IF($V394=8,N($F394),0))-CE394,0),MAX($P394-SUM(DV394:EB394),0))</f>
        <v>0</v>
      </c>
      <c r="ED394" s="48" t="n">
        <f aca="false">MIN(MAX((GB393*(1+GB$5/Setup!$C$36)+IF($V394=9,N($F394),0))-CF394,0),MAX($P394-SUM(DV394:EC394),0))</f>
        <v>0</v>
      </c>
      <c r="EE394" s="48" t="n">
        <f aca="false">MIN(MAX((GC393*(1+GC$5/Setup!$C$36)+IF($V394=10,N($F394),0))-CG394,0),MAX($P394-SUM(DV394:ED394),0))</f>
        <v>0</v>
      </c>
      <c r="EF394" s="48" t="n">
        <f aca="false">MIN(MAX((GD393*(1+GD$5/Setup!$C$36)+IF($V394=11,N($F394),0))-CH394,0),MAX($P394-SUM(DV394:EE394),0))</f>
        <v>0</v>
      </c>
      <c r="EG394" s="48" t="n">
        <f aca="false">MIN(MAX((GE393*(1+GE$5/Setup!$C$36)+IF($V394=12,N($F394),0))-CI394,0),MAX($P394-SUM(DV394:EF394),0))</f>
        <v>0</v>
      </c>
      <c r="EH394" s="48" t="n">
        <f aca="false">MIN(MAX((GF393*(1+GF$5/Setup!$C$36)+IF($V394=13,N($F394),0))-CJ394,0),MAX($P394-SUM(DV394:EG394),0))</f>
        <v>0</v>
      </c>
      <c r="EI394" s="48" t="n">
        <f aca="false">MIN(MAX((GG393*(1+GG$5/Setup!$C$36)+IF($V394=14,N($F394),0))-CK394,0),MAX($P394-SUM(DV394:EH394),0))</f>
        <v>0</v>
      </c>
      <c r="EJ394" s="48" t="n">
        <f aca="false">MIN(MAX((GH393*(1+GH$5/Setup!$C$36)+IF($V394=15,N($F394),0))-CL394,0),MAX($P394-SUM(DV394:EI394),0))</f>
        <v>0</v>
      </c>
      <c r="EK394" s="48" t="n">
        <f aca="false">MIN(MAX((GI393*(1+GI$5/Setup!$C$36)+IF($V394=16,N($F394),0))-CM394,0),MAX($P394-SUM(DV394:EJ394),0))</f>
        <v>0</v>
      </c>
      <c r="EL394" s="48" t="n">
        <f aca="false">MIN(MAX((GJ393*(1+GJ$5/Setup!$C$36)+IF($V394=17,N($F394),0))-CN394,0),MAX($P394-SUM(DV394:EK394),0))</f>
        <v>0</v>
      </c>
      <c r="EM394" s="48" t="n">
        <f aca="false">MIN(MAX((GK393*(1+GK$5/Setup!$C$36)+IF($V394=18,N($F394),0))-CO394,0),MAX($P394-SUM(DV394:EL394),0))</f>
        <v>0</v>
      </c>
      <c r="EN394" s="48" t="n">
        <f aca="false">MIN(MAX((GL393*(1+GL$5/Setup!$C$36)+IF($V394=19,N($F394),0))-CP394,0),MAX($P394-SUM(DV394:EM394),0))</f>
        <v>0</v>
      </c>
      <c r="EO394" s="48" t="n">
        <f aca="false">MIN(MAX((GM393*(1+GM$5/Setup!$C$36)+IF($V394=20,N($F394),0))-CQ394,0),MAX($P394-SUM(DV394:EN394),0))</f>
        <v>0</v>
      </c>
      <c r="EP394" s="48" t="n">
        <f aca="false">MIN(MAX((GN393*(1+GN$5/Setup!$C$36)+IF($V394=21,N($F394),0))-CR394,0),MAX($P394-SUM(DV394:EO394),0))</f>
        <v>0</v>
      </c>
      <c r="EQ394" s="48" t="n">
        <f aca="false">MIN(MAX((GO393*(1+GO$5/Setup!$C$36)+IF($V394=22,N($F394),0))-CS394,0),MAX($P394-SUM(DV394:EP394),0))</f>
        <v>0</v>
      </c>
      <c r="ER394" s="48" t="n">
        <f aca="false">MIN(MAX((GP393*(1+GP$5/Setup!$C$36)+IF($V394=23,N($F394),0))-CT394,0),MAX($P394-SUM(DV394:EQ394),0))</f>
        <v>0</v>
      </c>
      <c r="ES394" s="48" t="n">
        <f aca="false">MIN(MAX((GQ393*(1+GQ$5/Setup!$C$36)+IF($V394=24,N($F394),0))-CU394,0),MAX($P394-SUM(DV394:ER394),0))</f>
        <v>0</v>
      </c>
      <c r="ET394" s="48" t="n">
        <f aca="false">MIN(MAX((GR393*(1+GR$5/Setup!$C$36)+IF($V394=25,N($F394),0))-CV394,0),MAX($P394-SUM(DV394:ES394),0))</f>
        <v>0</v>
      </c>
      <c r="EU394" s="48" t="n">
        <f aca="false">MIN(MAX((GS393*(1+GS$5/Setup!$C$36)+IF($V394=26,N($F394),0))-CW394,0),MAX($P394-SUM(DV394:ET394),0))</f>
        <v>0</v>
      </c>
      <c r="EV394" s="48" t="n">
        <f aca="false">MIN(MAX((GT393*(1+GT$5/Setup!$C$36)+IF($V394=27,N($F394),0))-CX394,0),MAX($P394-SUM(DV394:EU394),0))</f>
        <v>0</v>
      </c>
      <c r="EW394" s="48" t="n">
        <f aca="false">MIN(MAX((GU393*(1+GU$5/Setup!$C$36)+IF($V394=28,N($F394),0))-CY394,0),MAX($P394-SUM(DV394:EV394),0))</f>
        <v>0</v>
      </c>
      <c r="EX394" s="48" t="n">
        <f aca="false">MIN(MAX((GV393*(1+GV$5/Setup!$C$36)+IF($V394=29,N($F394),0))-CZ394,0),MAX($P394-SUM(DV394:EW394),0))</f>
        <v>0</v>
      </c>
      <c r="EY394" s="48" t="n">
        <f aca="false">MIN(MAX((GW393*(1+GW$5/Setup!$C$36)+IF($V394=30,N($F394),0))-DA394,0),MAX($P394-SUM(DV394:EX394),0))</f>
        <v>0</v>
      </c>
      <c r="EZ394" s="48" t="n">
        <f aca="false">MIN(MAX((GX393*(1+GX$5/Setup!$C$36)+IF($V394=31,N($F394),0))-DB394,0),MAX($P394-SUM(DV394:EY394),0))</f>
        <v>0</v>
      </c>
      <c r="FA394" s="48" t="n">
        <f aca="false">MIN(MAX((GY393*(1+GY$5/Setup!$C$36)+IF($V394=32,N($F394),0))-DC394,0),MAX($P394-SUM(DV394:EZ394),0))</f>
        <v>0</v>
      </c>
      <c r="FB394" s="48" t="n">
        <f aca="false">MIN(MAX((GZ393*(1+GZ$5/Setup!$C$36)+IF($V394=33,N($F394),0))-DD394,0),MAX($P394-SUM(DV394:FA394),0))</f>
        <v>0</v>
      </c>
      <c r="FC394" s="48" t="n">
        <f aca="false">MIN(MAX((HA393*(1+HA$5/Setup!$C$36)+IF($V394=34,N($F394),0))-DE394,0),MAX($P394-SUM(DV394:FB394),0))</f>
        <v>0</v>
      </c>
      <c r="FD394" s="48" t="n">
        <f aca="false">MIN(MAX((HB393*(1+HB$5/Setup!$C$36)+IF($V394=35,N($F394),0))-DF394,0),MAX($P394-SUM(DV394:FC394),0))</f>
        <v>0</v>
      </c>
      <c r="FE394" s="48" t="n">
        <f aca="false">MIN(MAX((HC393*(1+HC$5/Setup!$C$36)+IF($V394=36,N($F394),0))-DG394,0),MAX($P394-SUM(DV394:FD394),0))</f>
        <v>0</v>
      </c>
      <c r="FF394" s="48" t="n">
        <f aca="false">MIN(MAX((HD393*(1+HD$5/Setup!$C$36)+IF($V394=37,N($F394),0))-DH394,0),MAX($P394-SUM(DV394:FE394),0))</f>
        <v>0</v>
      </c>
      <c r="FG394" s="48" t="n">
        <f aca="false">MIN(MAX((HE393*(1+HE$5/Setup!$C$36)+IF($V394=38,N($F394),0))-DI394,0),MAX($P394-SUM(DV394:FF394),0))</f>
        <v>0</v>
      </c>
      <c r="FH394" s="48" t="n">
        <f aca="false">MIN(MAX((HF393*(1+HF$5/Setup!$C$36)+IF($V394=39,N($F394),0))-DJ394,0),MAX($P394-SUM(DV394:FG394),0))</f>
        <v>0</v>
      </c>
      <c r="FI394" s="48" t="n">
        <f aca="false">MIN(MAX((HG393*(1+HG$5/Setup!$C$36)+IF($V394=40,N($F394),0))-DK394,0),MAX($P394-SUM(DV394:FH394),0))</f>
        <v>0</v>
      </c>
      <c r="FJ394" s="48" t="n">
        <f aca="false">MIN(MAX((HH393*(1+HH$5/Setup!$C$36)+IF($V394=41,N($F394),0))-DL394,0),MAX($P394-SUM(DV394:FI394),0))</f>
        <v>0</v>
      </c>
      <c r="FK394" s="48" t="n">
        <f aca="false">MIN(MAX((HI393*(1+HI$5/Setup!$C$36)+IF($V394=42,N($F394),0))-DM394,0),MAX($P394-SUM(DV394:FJ394),0))</f>
        <v>0</v>
      </c>
      <c r="FL394" s="48" t="n">
        <f aca="false">MIN(MAX((HJ393*(1+HJ$5/Setup!$C$36)+IF($V394=43,N($F394),0))-DN394,0),MAX($P394-SUM(DV394:FK394),0))</f>
        <v>0</v>
      </c>
      <c r="FM394" s="48" t="n">
        <f aca="false">MIN(MAX((HK393*(1+HK$5/Setup!$C$36)+IF($V394=44,N($F394),0))-DO394,0),MAX($P394-SUM(DV394:FL394),0))</f>
        <v>0</v>
      </c>
      <c r="FN394" s="48" t="n">
        <f aca="false">MIN(MAX((HL393*(1+HL$5/Setup!$C$36)+IF($V394=45,N($F394),0))-DP394,0),MAX($P394-SUM(DV394:FM394),0))</f>
        <v>0</v>
      </c>
      <c r="FO394" s="48" t="n">
        <f aca="false">MIN(MAX((HM393*(1+HM$5/Setup!$C$36)+IF($V394=46,N($F394),0))-DQ394,0),MAX($P394-SUM(DV394:FN394),0))</f>
        <v>0</v>
      </c>
      <c r="FP394" s="48" t="n">
        <f aca="false">MIN(MAX((HN393*(1+HN$5/Setup!$C$36)+IF($V394=47,N($F394),0))-DR394,0),MAX($P394-SUM(DV394:FO394),0))</f>
        <v>0</v>
      </c>
      <c r="FQ394" s="48" t="n">
        <f aca="false">MIN(MAX((HO393*(1+HO$5/Setup!$C$36)+IF($V394=48,N($F394),0))-DS394,0),MAX($P394-SUM(DV394:FP394),0))</f>
        <v>0</v>
      </c>
      <c r="FR394" s="48" t="n">
        <f aca="false">MIN(MAX((HP393*(1+HP$5/Setup!$C$36)+IF($V394=49,N($F394),0))-DT394,0),MAX($P394-SUM(DV394:FQ394),0))</f>
        <v>0</v>
      </c>
      <c r="FS394" s="48" t="n">
        <f aca="false">MIN(MAX((HQ393*(1+HQ$5/Setup!$C$36)+IF($V394=50,N($F394),0))-DU394,0),MAX($P394-SUM(DV394:FR394),0))</f>
        <v>0</v>
      </c>
      <c r="FT394" s="48" t="n">
        <f aca="false">IF((FT393*(1+FT$5/Setup!$C$36)+IF($V394=1,N($F394),0))-BX394-DV394&lt;0.005,0,(FT393*(1+FT$5/Setup!$C$36)+IF($V394=1,N($F394),0))-BX394-DV394)</f>
        <v>0</v>
      </c>
      <c r="FU394" s="48" t="n">
        <f aca="false">IF((FU393*(1+FU$5/Setup!$C$36)+IF($V394=2,N($F394),0))-BY394-DW394&lt;0.005,0,(FU393*(1+FU$5/Setup!$C$36)+IF($V394=2,N($F394),0))-BY394-DW394)</f>
        <v>0</v>
      </c>
      <c r="FV394" s="48" t="n">
        <f aca="false">IF((FV393*(1+FV$5/Setup!$C$36)+IF($V394=3,N($F394),0))-BZ394-DX394&lt;0.005,0,(FV393*(1+FV$5/Setup!$C$36)+IF($V394=3,N($F394),0))-BZ394-DX394)</f>
        <v>0</v>
      </c>
      <c r="FW394" s="48" t="n">
        <f aca="false">IF((FW393*(1+FW$5/Setup!$C$36)+IF($V394=4,N($F394),0))-CA394-DY394&lt;0.005,0,(FW393*(1+FW$5/Setup!$C$36)+IF($V394=4,N($F394),0))-CA394-DY394)</f>
        <v>0</v>
      </c>
      <c r="FX394" s="48" t="n">
        <f aca="false">IF((FX393*(1+FX$5/Setup!$C$36)+IF($V394=5,N($F394),0))-CB394-DZ394&lt;0.005,0,(FX393*(1+FX$5/Setup!$C$36)+IF($V394=5,N($F394),0))-CB394-DZ394)</f>
        <v>0</v>
      </c>
      <c r="FY394" s="48" t="n">
        <f aca="false">IF((FY393*(1+FY$5/Setup!$C$36)+IF($V394=6,N($F394),0))-CC394-EA394&lt;0.005,0,(FY393*(1+FY$5/Setup!$C$36)+IF($V394=6,N($F394),0))-CC394-EA394)</f>
        <v>0</v>
      </c>
      <c r="FZ394" s="48" t="n">
        <f aca="false">IF((FZ393*(1+FZ$5/Setup!$C$36)+IF($V394=7,N($F394),0))-CD394-EB394&lt;0.005,0,(FZ393*(1+FZ$5/Setup!$C$36)+IF($V394=7,N($F394),0))-CD394-EB394)</f>
        <v>0</v>
      </c>
      <c r="GA394" s="48" t="n">
        <f aca="false">IF((GA393*(1+GA$5/Setup!$C$36)+IF($V394=8,N($F394),0))-CE394-EC394&lt;0.005,0,(GA393*(1+GA$5/Setup!$C$36)+IF($V394=8,N($F394),0))-CE394-EC394)</f>
        <v>0</v>
      </c>
      <c r="GB394" s="48" t="n">
        <f aca="false">IF((GB393*(1+GB$5/Setup!$C$36)+IF($V394=9,N($F394),0))-CF394-ED394&lt;0.005,0,(GB393*(1+GB$5/Setup!$C$36)+IF($V394=9,N($F394),0))-CF394-ED394)</f>
        <v>0</v>
      </c>
      <c r="GC394" s="48" t="n">
        <f aca="false">IF((GC393*(1+GC$5/Setup!$C$36)+IF($V394=10,N($F394),0))-CG394-EE394&lt;0.005,0,(GC393*(1+GC$5/Setup!$C$36)+IF($V394=10,N($F394),0))-CG394-EE394)</f>
        <v>0</v>
      </c>
      <c r="GD394" s="48" t="n">
        <f aca="false">IF((GD393*(1+GD$5/Setup!$C$36)+IF($V394=11,N($F394),0))-CH394-EF394&lt;0.005,0,(GD393*(1+GD$5/Setup!$C$36)+IF($V394=11,N($F394),0))-CH394-EF394)</f>
        <v>0</v>
      </c>
      <c r="GE394" s="48" t="n">
        <f aca="false">IF((GE393*(1+GE$5/Setup!$C$36)+IF($V394=12,N($F394),0))-CI394-EG394&lt;0.005,0,(GE393*(1+GE$5/Setup!$C$36)+IF($V394=12,N($F394),0))-CI394-EG394)</f>
        <v>0</v>
      </c>
      <c r="GF394" s="48" t="n">
        <f aca="false">IF((GF393*(1+GF$5/Setup!$C$36)+IF($V394=13,N($F394),0))-CJ394-EH394&lt;0.005,0,(GF393*(1+GF$5/Setup!$C$36)+IF($V394=13,N($F394),0))-CJ394-EH394)</f>
        <v>0</v>
      </c>
      <c r="GG394" s="48" t="n">
        <f aca="false">IF((GG393*(1+GG$5/Setup!$C$36)+IF($V394=14,N($F394),0))-CK394-EI394&lt;0.005,0,(GG393*(1+GG$5/Setup!$C$36)+IF($V394=14,N($F394),0))-CK394-EI394)</f>
        <v>0</v>
      </c>
      <c r="GH394" s="48" t="n">
        <f aca="false">IF((GH393*(1+GH$5/Setup!$C$36)+IF($V394=15,N($F394),0))-CL394-EJ394&lt;0.005,0,(GH393*(1+GH$5/Setup!$C$36)+IF($V394=15,N($F394),0))-CL394-EJ394)</f>
        <v>0</v>
      </c>
      <c r="GI394" s="48" t="n">
        <f aca="false">IF((GI393*(1+GI$5/Setup!$C$36)+IF($V394=16,N($F394),0))-CM394-EK394&lt;0.005,0,(GI393*(1+GI$5/Setup!$C$36)+IF($V394=16,N($F394),0))-CM394-EK394)</f>
        <v>0</v>
      </c>
      <c r="GJ394" s="48" t="n">
        <f aca="false">IF((GJ393*(1+GJ$5/Setup!$C$36)+IF($V394=17,N($F394),0))-CN394-EL394&lt;0.005,0,(GJ393*(1+GJ$5/Setup!$C$36)+IF($V394=17,N($F394),0))-CN394-EL394)</f>
        <v>0</v>
      </c>
      <c r="GK394" s="48" t="n">
        <f aca="false">IF((GK393*(1+GK$5/Setup!$C$36)+IF($V394=18,N($F394),0))-CO394-EM394&lt;0.005,0,(GK393*(1+GK$5/Setup!$C$36)+IF($V394=18,N($F394),0))-CO394-EM394)</f>
        <v>0</v>
      </c>
      <c r="GL394" s="48" t="n">
        <f aca="false">IF((GL393*(1+GL$5/Setup!$C$36)+IF($V394=19,N($F394),0))-CP394-EN394&lt;0.005,0,(GL393*(1+GL$5/Setup!$C$36)+IF($V394=19,N($F394),0))-CP394-EN394)</f>
        <v>0</v>
      </c>
      <c r="GM394" s="48" t="n">
        <f aca="false">IF((GM393*(1+GM$5/Setup!$C$36)+IF($V394=20,N($F394),0))-CQ394-EO394&lt;0.005,0,(GM393*(1+GM$5/Setup!$C$36)+IF($V394=20,N($F394),0))-CQ394-EO394)</f>
        <v>0</v>
      </c>
      <c r="GN394" s="48" t="n">
        <f aca="false">IF((GN393*(1+GN$5/Setup!$C$36)+IF($V394=21,N($F394),0))-CR394-EP394&lt;0.005,0,(GN393*(1+GN$5/Setup!$C$36)+IF($V394=21,N($F394),0))-CR394-EP394)</f>
        <v>0</v>
      </c>
      <c r="GO394" s="48" t="n">
        <f aca="false">IF((GO393*(1+GO$5/Setup!$C$36)+IF($V394=22,N($F394),0))-CS394-EQ394&lt;0.005,0,(GO393*(1+GO$5/Setup!$C$36)+IF($V394=22,N($F394),0))-CS394-EQ394)</f>
        <v>0</v>
      </c>
      <c r="GP394" s="48" t="n">
        <f aca="false">IF((GP393*(1+GP$5/Setup!$C$36)+IF($V394=23,N($F394),0))-CT394-ER394&lt;0.005,0,(GP393*(1+GP$5/Setup!$C$36)+IF($V394=23,N($F394),0))-CT394-ER394)</f>
        <v>0</v>
      </c>
      <c r="GQ394" s="48" t="n">
        <f aca="false">IF((GQ393*(1+GQ$5/Setup!$C$36)+IF($V394=24,N($F394),0))-CU394-ES394&lt;0.005,0,(GQ393*(1+GQ$5/Setup!$C$36)+IF($V394=24,N($F394),0))-CU394-ES394)</f>
        <v>0</v>
      </c>
      <c r="GR394" s="48" t="n">
        <f aca="false">IF((GR393*(1+GR$5/Setup!$C$36)+IF($V394=25,N($F394),0))-CV394-ET394&lt;0.005,0,(GR393*(1+GR$5/Setup!$C$36)+IF($V394=25,N($F394),0))-CV394-ET394)</f>
        <v>0</v>
      </c>
      <c r="GS394" s="48" t="n">
        <f aca="false">IF((GS393*(1+GS$5/Setup!$C$36)+IF($V394=26,N($F394),0))-CW394-EU394&lt;0.005,0,(GS393*(1+GS$5/Setup!$C$36)+IF($V394=26,N($F394),0))-CW394-EU394)</f>
        <v>0</v>
      </c>
      <c r="GT394" s="48" t="n">
        <f aca="false">IF((GT393*(1+GT$5/Setup!$C$36)+IF($V394=27,N($F394),0))-CX394-EV394&lt;0.005,0,(GT393*(1+GT$5/Setup!$C$36)+IF($V394=27,N($F394),0))-CX394-EV394)</f>
        <v>0</v>
      </c>
      <c r="GU394" s="48" t="n">
        <f aca="false">IF((GU393*(1+GU$5/Setup!$C$36)+IF($V394=28,N($F394),0))-CY394-EW394&lt;0.005,0,(GU393*(1+GU$5/Setup!$C$36)+IF($V394=28,N($F394),0))-CY394-EW394)</f>
        <v>0</v>
      </c>
      <c r="GV394" s="48" t="n">
        <f aca="false">IF((GV393*(1+GV$5/Setup!$C$36)+IF($V394=29,N($F394),0))-CZ394-EX394&lt;0.005,0,(GV393*(1+GV$5/Setup!$C$36)+IF($V394=29,N($F394),0))-CZ394-EX394)</f>
        <v>0</v>
      </c>
      <c r="GW394" s="48" t="n">
        <f aca="false">IF((GW393*(1+GW$5/Setup!$C$36)+IF($V394=30,N($F394),0))-DA394-EY394&lt;0.005,0,(GW393*(1+GW$5/Setup!$C$36)+IF($V394=30,N($F394),0))-DA394-EY394)</f>
        <v>0</v>
      </c>
      <c r="GX394" s="48" t="n">
        <f aca="false">IF((GX393*(1+GX$5/Setup!$C$36)+IF($V394=31,N($F394),0))-DB394-EZ394&lt;0.005,0,(GX393*(1+GX$5/Setup!$C$36)+IF($V394=31,N($F394),0))-DB394-EZ394)</f>
        <v>0</v>
      </c>
      <c r="GY394" s="48" t="n">
        <f aca="false">IF((GY393*(1+GY$5/Setup!$C$36)+IF($V394=32,N($F394),0))-DC394-FA394&lt;0.005,0,(GY393*(1+GY$5/Setup!$C$36)+IF($V394=32,N($F394),0))-DC394-FA394)</f>
        <v>0</v>
      </c>
      <c r="GZ394" s="48" t="n">
        <f aca="false">IF((GZ393*(1+GZ$5/Setup!$C$36)+IF($V394=33,N($F394),0))-DD394-FB394&lt;0.005,0,(GZ393*(1+GZ$5/Setup!$C$36)+IF($V394=33,N($F394),0))-DD394-FB394)</f>
        <v>0</v>
      </c>
      <c r="HA394" s="48" t="n">
        <f aca="false">IF((HA393*(1+HA$5/Setup!$C$36)+IF($V394=34,N($F394),0))-DE394-FC394&lt;0.005,0,(HA393*(1+HA$5/Setup!$C$36)+IF($V394=34,N($F394),0))-DE394-FC394)</f>
        <v>0</v>
      </c>
      <c r="HB394" s="48" t="n">
        <f aca="false">IF((HB393*(1+HB$5/Setup!$C$36)+IF($V394=35,N($F394),0))-DF394-FD394&lt;0.005,0,(HB393*(1+HB$5/Setup!$C$36)+IF($V394=35,N($F394),0))-DF394-FD394)</f>
        <v>0</v>
      </c>
      <c r="HC394" s="48" t="n">
        <f aca="false">IF((HC393*(1+HC$5/Setup!$C$36)+IF($V394=36,N($F394),0))-DG394-FE394&lt;0.005,0,(HC393*(1+HC$5/Setup!$C$36)+IF($V394=36,N($F394),0))-DG394-FE394)</f>
        <v>0</v>
      </c>
      <c r="HD394" s="48" t="n">
        <f aca="false">IF((HD393*(1+HD$5/Setup!$C$36)+IF($V394=37,N($F394),0))-DH394-FF394&lt;0.005,0,(HD393*(1+HD$5/Setup!$C$36)+IF($V394=37,N($F394),0))-DH394-FF394)</f>
        <v>0</v>
      </c>
      <c r="HE394" s="48" t="n">
        <f aca="false">IF((HE393*(1+HE$5/Setup!$C$36)+IF($V394=38,N($F394),0))-DI394-FG394&lt;0.005,0,(HE393*(1+HE$5/Setup!$C$36)+IF($V394=38,N($F394),0))-DI394-FG394)</f>
        <v>0</v>
      </c>
      <c r="HF394" s="48" t="n">
        <f aca="false">IF((HF393*(1+HF$5/Setup!$C$36)+IF($V394=39,N($F394),0))-DJ394-FH394&lt;0.005,0,(HF393*(1+HF$5/Setup!$C$36)+IF($V394=39,N($F394),0))-DJ394-FH394)</f>
        <v>0</v>
      </c>
      <c r="HG394" s="48" t="n">
        <f aca="false">IF((HG393*(1+HG$5/Setup!$C$36)+IF($V394=40,N($F394),0))-DK394-FI394&lt;0.005,0,(HG393*(1+HG$5/Setup!$C$36)+IF($V394=40,N($F394),0))-DK394-FI394)</f>
        <v>0</v>
      </c>
      <c r="HH394" s="48" t="n">
        <f aca="false">IF((HH393*(1+HH$5/Setup!$C$36)+IF($V394=41,N($F394),0))-DL394-FJ394&lt;0.005,0,(HH393*(1+HH$5/Setup!$C$36)+IF($V394=41,N($F394),0))-DL394-FJ394)</f>
        <v>0</v>
      </c>
      <c r="HI394" s="48" t="n">
        <f aca="false">IF((HI393*(1+HI$5/Setup!$C$36)+IF($V394=42,N($F394),0))-DM394-FK394&lt;0.005,0,(HI393*(1+HI$5/Setup!$C$36)+IF($V394=42,N($F394),0))-DM394-FK394)</f>
        <v>0</v>
      </c>
      <c r="HJ394" s="48" t="n">
        <f aca="false">IF((HJ393*(1+HJ$5/Setup!$C$36)+IF($V394=43,N($F394),0))-DN394-FL394&lt;0.005,0,(HJ393*(1+HJ$5/Setup!$C$36)+IF($V394=43,N($F394),0))-DN394-FL394)</f>
        <v>0</v>
      </c>
      <c r="HK394" s="48" t="n">
        <f aca="false">IF((HK393*(1+HK$5/Setup!$C$36)+IF($V394=44,N($F394),0))-DO394-FM394&lt;0.005,0,(HK393*(1+HK$5/Setup!$C$36)+IF($V394=44,N($F394),0))-DO394-FM394)</f>
        <v>0</v>
      </c>
      <c r="HL394" s="48" t="n">
        <f aca="false">IF((HL393*(1+HL$5/Setup!$C$36)+IF($V394=45,N($F394),0))-DP394-FN394&lt;0.005,0,(HL393*(1+HL$5/Setup!$C$36)+IF($V394=45,N($F394),0))-DP394-FN394)</f>
        <v>0</v>
      </c>
      <c r="HM394" s="48" t="n">
        <f aca="false">IF((HM393*(1+HM$5/Setup!$C$36)+IF($V394=46,N($F394),0))-DQ394-FO394&lt;0.005,0,(HM393*(1+HM$5/Setup!$C$36)+IF($V394=46,N($F394),0))-DQ394-FO394)</f>
        <v>0</v>
      </c>
      <c r="HN394" s="48" t="n">
        <f aca="false">IF((HN393*(1+HN$5/Setup!$C$36)+IF($V394=47,N($F394),0))-DR394-FP394&lt;0.005,0,(HN393*(1+HN$5/Setup!$C$36)+IF($V394=47,N($F394),0))-DR394-FP394)</f>
        <v>0</v>
      </c>
      <c r="HO394" s="48" t="n">
        <f aca="false">IF((HO393*(1+HO$5/Setup!$C$36)+IF($V394=48,N($F394),0))-DS394-FQ394&lt;0.005,0,(HO393*(1+HO$5/Setup!$C$36)+IF($V394=48,N($F394),0))-DS394-FQ394)</f>
        <v>0</v>
      </c>
      <c r="HP394" s="48" t="n">
        <f aca="false">IF((HP393*(1+HP$5/Setup!$C$36)+IF($V394=49,N($F394),0))-DT394-FR394&lt;0.005,0,(HP393*(1+HP$5/Setup!$C$36)+IF($V394=49,N($F394),0))-DT394-FR394)</f>
        <v>0</v>
      </c>
      <c r="HQ394" s="48" t="n">
        <f aca="false">IF((HQ393*(1+HQ$5/Setup!$C$36)+IF($V394=50,N($F394),0))-DU394-FS394&lt;0.005,0,(HQ393*(1+HQ$5/Setup!$C$36)+IF($V394=50,N($F394),0))-DU394-FS394)</f>
        <v>0</v>
      </c>
    </row>
    <row r="395" customFormat="false" ht="15" hidden="false" customHeight="false" outlineLevel="0" collapsed="false">
      <c r="A395" s="44" t="n">
        <v>387</v>
      </c>
      <c r="B395" s="45" t="n">
        <f aca="false">IF(Setup!$C$7="Every month",EDATE(Setup!$C$8,($A395-1)),IF(Setup!$C$7="Twice a month",DATE(YEAR(Setup!$C$8),MONTH(Setup!$C$8)+INT((($A395-1)+Setup!$C$41)/2),MIN(IF(MOD(($A395-1)+Setup!$C$41,2)=0,Setup!$C$39,Setup!$C$40),DAY(EOMONTH(DATE(YEAR(Setup!$C$8),MONTH(Setup!$C$8)+INT((($A395-1)+Setup!$C$41)/2),1),0)))),Setup!$C$8+($A395-1)*IF(Setup!$C$7="Every week",7,14)))</f>
        <v>51729</v>
      </c>
      <c r="C395" s="45" t="n">
        <f aca="false">IF(Setup!$C$7="Every month",EDATE(Setup!$C$8,$A395),IF(Setup!$C$7="Twice a month",DATE(YEAR(Setup!$C$8),MONTH(Setup!$C$8)+INT(($A395+Setup!$C$41)/2),MIN(IF(MOD($A395+Setup!$C$41,2)=0,Setup!$C$39,Setup!$C$40),DAY(EOMONTH(DATE(YEAR(Setup!$C$8),MONTH(Setup!$C$8)+INT(($A395+Setup!$C$41)/2),1),0)))),Setup!$C$8+$A395*IF(Setup!$C$7="Every week",7,14)))</f>
        <v>51743</v>
      </c>
      <c r="D395" s="46"/>
      <c r="E395" s="47"/>
      <c r="F395" s="47"/>
      <c r="G395" s="47"/>
      <c r="H395" s="47"/>
      <c r="I395" s="48" t="n">
        <f aca="false">N(Setup!$C$11)+N(E395)</f>
        <v>100</v>
      </c>
      <c r="J395" s="48" t="n">
        <f aca="false">MIN(Setup!$C$37,MAX(I395,0))</f>
        <v>9.23076923076923</v>
      </c>
      <c r="K395" s="48" t="n">
        <f aca="false">MIN(MAX(N(Setup!$C$14)-L394,0),MAX(I395-J395,0))</f>
        <v>0</v>
      </c>
      <c r="L395" s="48" t="n">
        <f aca="false">L394+K395-N(G395)</f>
        <v>500</v>
      </c>
      <c r="M395" s="48" t="n">
        <f aca="false">M394+J395-N(H395)</f>
        <v>3572.30769230767</v>
      </c>
      <c r="N395" s="48" t="n">
        <f aca="false">SUM(BX395:DU395)</f>
        <v>0</v>
      </c>
      <c r="O395" s="48" t="n">
        <f aca="false">SUM(Z395:BW395)-N395</f>
        <v>40</v>
      </c>
      <c r="P395" s="48" t="n">
        <f aca="false">MAX(I395-J395-K395,0)+O395</f>
        <v>130.769230769231</v>
      </c>
      <c r="Q395" s="48" t="n">
        <f aca="false">SUM(DV395:FS395)</f>
        <v>0</v>
      </c>
      <c r="R395" s="49" t="n">
        <f aca="false">N395+J395+K395+Q395</f>
        <v>9.23076923076923</v>
      </c>
      <c r="S395" s="48" t="n">
        <f aca="false">T395-T394-N(F395)+N395+Q395</f>
        <v>0</v>
      </c>
      <c r="T395" s="49" t="n">
        <f aca="false">SUM(FT395:HQ395)</f>
        <v>0</v>
      </c>
      <c r="U395" s="44" t="str">
        <f aca="false">IF(T394&lt;0.005,"",INDEX(Helpers!$C$2:$C$51,IF(_xlfn.MINIFS($DV$6:$FS$6,DV395:FS395,"&gt;0.005")=0,V395,_xlfn.MINIFS($DV$6:$FS$6,DV395:FS395,"&gt;0.005"))))</f>
        <v/>
      </c>
      <c r="V395" s="44" t="n">
        <f aca="false">IF(_xlfn.MINIFS($FT$6:$HQ$6,FT394:HQ394,"&gt;0.005")=0,1,_xlfn.MINIFS($FT$6:$HQ$6,FT394:HQ394,"&gt;0.005"))</f>
        <v>1</v>
      </c>
      <c r="W395" s="44" t="n">
        <f aca="false">IF(AND(D395&lt;&gt;"Paid",T394&gt;0.005),1,0)</f>
        <v>0</v>
      </c>
      <c r="X395" s="48" t="n">
        <f aca="false">SUMPRODUCT(((Helpers!$G$2:$G$51*(1+(Helpers!$D$2:$D$51+0.000000001)/12)^(($B395-Setup!$C$8)/(365.25/12))-Helpers!$E$2:$E$51*((1+(Helpers!$D$2:$D$51+0.000000001)/12)^(($B395-Setup!$C$8)/(365.25/12))-1)/((Helpers!$D$2:$D$51+0.000000001)/12))&gt;0)*(Helpers!$G$2:$G$51*(1+(Helpers!$D$2:$D$51+0.000000001)/12)^(($B395-Setup!$C$8)/(365.25/12))-Helpers!$E$2:$E$51*((1+(Helpers!$D$2:$D$51+0.000000001)/12)^(($B395-Setup!$C$8)/(365.25/12))-1)/((Helpers!$D$2:$D$51+0.000000001)/12)))</f>
        <v>0</v>
      </c>
      <c r="Y395" s="48"/>
      <c r="Z395" s="48" t="n">
        <f aca="false">IF(OR(N(Z$5)=0,Z$6=""),0,Z$5*((DATE(YEAR($B395),MONTH($B395),MIN(Z$6,DAY(EOMONTH($B395,0))))&gt;=$B395)*(DATE(YEAR($B395),MONTH($B395),MIN(Z$6,DAY(EOMONTH($B395,0))))&lt;$C395)+(DATE(YEAR($B395),MONTH($B395)+1,MIN(Z$6,DAY(EOMONTH($B395,1))))&gt;=$B395)*(DATE(YEAR($B395),MONTH($B395)+1,MIN(Z$6,DAY(EOMONTH($B395,1))))&lt;$C395)))</f>
        <v>0</v>
      </c>
      <c r="AA395" s="48" t="n">
        <f aca="false">IF(OR(N(AA$5)=0,AA$6=""),0,AA$5*((DATE(YEAR($B395),MONTH($B395),MIN(AA$6,DAY(EOMONTH($B395,0))))&gt;=$B395)*(DATE(YEAR($B395),MONTH($B395),MIN(AA$6,DAY(EOMONTH($B395,0))))&lt;$C395)+(DATE(YEAR($B395),MONTH($B395)+1,MIN(AA$6,DAY(EOMONTH($B395,1))))&gt;=$B395)*(DATE(YEAR($B395),MONTH($B395)+1,MIN(AA$6,DAY(EOMONTH($B395,1))))&lt;$C395)))</f>
        <v>40</v>
      </c>
      <c r="AB395" s="48" t="n">
        <f aca="false">IF(OR(N(AB$5)=0,AB$6=""),0,AB$5*((DATE(YEAR($B395),MONTH($B395),MIN(AB$6,DAY(EOMONTH($B395,0))))&gt;=$B395)*(DATE(YEAR($B395),MONTH($B395),MIN(AB$6,DAY(EOMONTH($B395,0))))&lt;$C395)+(DATE(YEAR($B395),MONTH($B395)+1,MIN(AB$6,DAY(EOMONTH($B395,1))))&gt;=$B395)*(DATE(YEAR($B395),MONTH($B395)+1,MIN(AB$6,DAY(EOMONTH($B395,1))))&lt;$C395)))</f>
        <v>0</v>
      </c>
      <c r="AC395" s="48" t="n">
        <f aca="false">IF(OR(N(AC$5)=0,AC$6=""),0,AC$5*((DATE(YEAR($B395),MONTH($B395),MIN(AC$6,DAY(EOMONTH($B395,0))))&gt;=$B395)*(DATE(YEAR($B395),MONTH($B395),MIN(AC$6,DAY(EOMONTH($B395,0))))&lt;$C395)+(DATE(YEAR($B395),MONTH($B395)+1,MIN(AC$6,DAY(EOMONTH($B395,1))))&gt;=$B395)*(DATE(YEAR($B395),MONTH($B395)+1,MIN(AC$6,DAY(EOMONTH($B395,1))))&lt;$C395)))</f>
        <v>0</v>
      </c>
      <c r="AD395" s="48" t="n">
        <f aca="false">IF(OR(N(AD$5)=0,AD$6=""),0,AD$5*((DATE(YEAR($B395),MONTH($B395),MIN(AD$6,DAY(EOMONTH($B395,0))))&gt;=$B395)*(DATE(YEAR($B395),MONTH($B395),MIN(AD$6,DAY(EOMONTH($B395,0))))&lt;$C395)+(DATE(YEAR($B395),MONTH($B395)+1,MIN(AD$6,DAY(EOMONTH($B395,1))))&gt;=$B395)*(DATE(YEAR($B395),MONTH($B395)+1,MIN(AD$6,DAY(EOMONTH($B395,1))))&lt;$C395)))</f>
        <v>0</v>
      </c>
      <c r="AE395" s="48" t="n">
        <f aca="false">IF(OR(N(AE$5)=0,AE$6=""),0,AE$5*((DATE(YEAR($B395),MONTH($B395),MIN(AE$6,DAY(EOMONTH($B395,0))))&gt;=$B395)*(DATE(YEAR($B395),MONTH($B395),MIN(AE$6,DAY(EOMONTH($B395,0))))&lt;$C395)+(DATE(YEAR($B395),MONTH($B395)+1,MIN(AE$6,DAY(EOMONTH($B395,1))))&gt;=$B395)*(DATE(YEAR($B395),MONTH($B395)+1,MIN(AE$6,DAY(EOMONTH($B395,1))))&lt;$C395)))</f>
        <v>0</v>
      </c>
      <c r="AF395" s="48" t="n">
        <f aca="false">IF(OR(N(AF$5)=0,AF$6=""),0,AF$5*((DATE(YEAR($B395),MONTH($B395),MIN(AF$6,DAY(EOMONTH($B395,0))))&gt;=$B395)*(DATE(YEAR($B395),MONTH($B395),MIN(AF$6,DAY(EOMONTH($B395,0))))&lt;$C395)+(DATE(YEAR($B395),MONTH($B395)+1,MIN(AF$6,DAY(EOMONTH($B395,1))))&gt;=$B395)*(DATE(YEAR($B395),MONTH($B395)+1,MIN(AF$6,DAY(EOMONTH($B395,1))))&lt;$C395)))</f>
        <v>0</v>
      </c>
      <c r="AG395" s="48" t="n">
        <f aca="false">IF(OR(N(AG$5)=0,AG$6=""),0,AG$5*((DATE(YEAR($B395),MONTH($B395),MIN(AG$6,DAY(EOMONTH($B395,0))))&gt;=$B395)*(DATE(YEAR($B395),MONTH($B395),MIN(AG$6,DAY(EOMONTH($B395,0))))&lt;$C395)+(DATE(YEAR($B395),MONTH($B395)+1,MIN(AG$6,DAY(EOMONTH($B395,1))))&gt;=$B395)*(DATE(YEAR($B395),MONTH($B395)+1,MIN(AG$6,DAY(EOMONTH($B395,1))))&lt;$C395)))</f>
        <v>0</v>
      </c>
      <c r="AH395" s="48" t="n">
        <f aca="false">IF(OR(N(AH$5)=0,AH$6=""),0,AH$5*((DATE(YEAR($B395),MONTH($B395),MIN(AH$6,DAY(EOMONTH($B395,0))))&gt;=$B395)*(DATE(YEAR($B395),MONTH($B395),MIN(AH$6,DAY(EOMONTH($B395,0))))&lt;$C395)+(DATE(YEAR($B395),MONTH($B395)+1,MIN(AH$6,DAY(EOMONTH($B395,1))))&gt;=$B395)*(DATE(YEAR($B395),MONTH($B395)+1,MIN(AH$6,DAY(EOMONTH($B395,1))))&lt;$C395)))</f>
        <v>0</v>
      </c>
      <c r="AI395" s="48" t="n">
        <f aca="false">IF(OR(N(AI$5)=0,AI$6=""),0,AI$5*((DATE(YEAR($B395),MONTH($B395),MIN(AI$6,DAY(EOMONTH($B395,0))))&gt;=$B395)*(DATE(YEAR($B395),MONTH($B395),MIN(AI$6,DAY(EOMONTH($B395,0))))&lt;$C395)+(DATE(YEAR($B395),MONTH($B395)+1,MIN(AI$6,DAY(EOMONTH($B395,1))))&gt;=$B395)*(DATE(YEAR($B395),MONTH($B395)+1,MIN(AI$6,DAY(EOMONTH($B395,1))))&lt;$C395)))</f>
        <v>0</v>
      </c>
      <c r="AJ395" s="48" t="n">
        <f aca="false">IF(OR(N(AJ$5)=0,AJ$6=""),0,AJ$5*((DATE(YEAR($B395),MONTH($B395),MIN(AJ$6,DAY(EOMONTH($B395,0))))&gt;=$B395)*(DATE(YEAR($B395),MONTH($B395),MIN(AJ$6,DAY(EOMONTH($B395,0))))&lt;$C395)+(DATE(YEAR($B395),MONTH($B395)+1,MIN(AJ$6,DAY(EOMONTH($B395,1))))&gt;=$B395)*(DATE(YEAR($B395),MONTH($B395)+1,MIN(AJ$6,DAY(EOMONTH($B395,1))))&lt;$C395)))</f>
        <v>0</v>
      </c>
      <c r="AK395" s="48" t="n">
        <f aca="false">IF(OR(N(AK$5)=0,AK$6=""),0,AK$5*((DATE(YEAR($B395),MONTH($B395),MIN(AK$6,DAY(EOMONTH($B395,0))))&gt;=$B395)*(DATE(YEAR($B395),MONTH($B395),MIN(AK$6,DAY(EOMONTH($B395,0))))&lt;$C395)+(DATE(YEAR($B395),MONTH($B395)+1,MIN(AK$6,DAY(EOMONTH($B395,1))))&gt;=$B395)*(DATE(YEAR($B395),MONTH($B395)+1,MIN(AK$6,DAY(EOMONTH($B395,1))))&lt;$C395)))</f>
        <v>0</v>
      </c>
      <c r="AL395" s="48" t="n">
        <f aca="false">IF(OR(N(AL$5)=0,AL$6=""),0,AL$5*((DATE(YEAR($B395),MONTH($B395),MIN(AL$6,DAY(EOMONTH($B395,0))))&gt;=$B395)*(DATE(YEAR($B395),MONTH($B395),MIN(AL$6,DAY(EOMONTH($B395,0))))&lt;$C395)+(DATE(YEAR($B395),MONTH($B395)+1,MIN(AL$6,DAY(EOMONTH($B395,1))))&gt;=$B395)*(DATE(YEAR($B395),MONTH($B395)+1,MIN(AL$6,DAY(EOMONTH($B395,1))))&lt;$C395)))</f>
        <v>0</v>
      </c>
      <c r="AM395" s="48" t="n">
        <f aca="false">IF(OR(N(AM$5)=0,AM$6=""),0,AM$5*((DATE(YEAR($B395),MONTH($B395),MIN(AM$6,DAY(EOMONTH($B395,0))))&gt;=$B395)*(DATE(YEAR($B395),MONTH($B395),MIN(AM$6,DAY(EOMONTH($B395,0))))&lt;$C395)+(DATE(YEAR($B395),MONTH($B395)+1,MIN(AM$6,DAY(EOMONTH($B395,1))))&gt;=$B395)*(DATE(YEAR($B395),MONTH($B395)+1,MIN(AM$6,DAY(EOMONTH($B395,1))))&lt;$C395)))</f>
        <v>0</v>
      </c>
      <c r="AN395" s="48" t="n">
        <f aca="false">IF(OR(N(AN$5)=0,AN$6=""),0,AN$5*((DATE(YEAR($B395),MONTH($B395),MIN(AN$6,DAY(EOMONTH($B395,0))))&gt;=$B395)*(DATE(YEAR($B395),MONTH($B395),MIN(AN$6,DAY(EOMONTH($B395,0))))&lt;$C395)+(DATE(YEAR($B395),MONTH($B395)+1,MIN(AN$6,DAY(EOMONTH($B395,1))))&gt;=$B395)*(DATE(YEAR($B395),MONTH($B395)+1,MIN(AN$6,DAY(EOMONTH($B395,1))))&lt;$C395)))</f>
        <v>0</v>
      </c>
      <c r="AO395" s="48" t="n">
        <f aca="false">IF(OR(N(AO$5)=0,AO$6=""),0,AO$5*((DATE(YEAR($B395),MONTH($B395),MIN(AO$6,DAY(EOMONTH($B395,0))))&gt;=$B395)*(DATE(YEAR($B395),MONTH($B395),MIN(AO$6,DAY(EOMONTH($B395,0))))&lt;$C395)+(DATE(YEAR($B395),MONTH($B395)+1,MIN(AO$6,DAY(EOMONTH($B395,1))))&gt;=$B395)*(DATE(YEAR($B395),MONTH($B395)+1,MIN(AO$6,DAY(EOMONTH($B395,1))))&lt;$C395)))</f>
        <v>0</v>
      </c>
      <c r="AP395" s="48" t="n">
        <f aca="false">IF(OR(N(AP$5)=0,AP$6=""),0,AP$5*((DATE(YEAR($B395),MONTH($B395),MIN(AP$6,DAY(EOMONTH($B395,0))))&gt;=$B395)*(DATE(YEAR($B395),MONTH($B395),MIN(AP$6,DAY(EOMONTH($B395,0))))&lt;$C395)+(DATE(YEAR($B395),MONTH($B395)+1,MIN(AP$6,DAY(EOMONTH($B395,1))))&gt;=$B395)*(DATE(YEAR($B395),MONTH($B395)+1,MIN(AP$6,DAY(EOMONTH($B395,1))))&lt;$C395)))</f>
        <v>0</v>
      </c>
      <c r="AQ395" s="48" t="n">
        <f aca="false">IF(OR(N(AQ$5)=0,AQ$6=""),0,AQ$5*((DATE(YEAR($B395),MONTH($B395),MIN(AQ$6,DAY(EOMONTH($B395,0))))&gt;=$B395)*(DATE(YEAR($B395),MONTH($B395),MIN(AQ$6,DAY(EOMONTH($B395,0))))&lt;$C395)+(DATE(YEAR($B395),MONTH($B395)+1,MIN(AQ$6,DAY(EOMONTH($B395,1))))&gt;=$B395)*(DATE(YEAR($B395),MONTH($B395)+1,MIN(AQ$6,DAY(EOMONTH($B395,1))))&lt;$C395)))</f>
        <v>0</v>
      </c>
      <c r="AR395" s="48" t="n">
        <f aca="false">IF(OR(N(AR$5)=0,AR$6=""),0,AR$5*((DATE(YEAR($B395),MONTH($B395),MIN(AR$6,DAY(EOMONTH($B395,0))))&gt;=$B395)*(DATE(YEAR($B395),MONTH($B395),MIN(AR$6,DAY(EOMONTH($B395,0))))&lt;$C395)+(DATE(YEAR($B395),MONTH($B395)+1,MIN(AR$6,DAY(EOMONTH($B395,1))))&gt;=$B395)*(DATE(YEAR($B395),MONTH($B395)+1,MIN(AR$6,DAY(EOMONTH($B395,1))))&lt;$C395)))</f>
        <v>0</v>
      </c>
      <c r="AS395" s="48" t="n">
        <f aca="false">IF(OR(N(AS$5)=0,AS$6=""),0,AS$5*((DATE(YEAR($B395),MONTH($B395),MIN(AS$6,DAY(EOMONTH($B395,0))))&gt;=$B395)*(DATE(YEAR($B395),MONTH($B395),MIN(AS$6,DAY(EOMONTH($B395,0))))&lt;$C395)+(DATE(YEAR($B395),MONTH($B395)+1,MIN(AS$6,DAY(EOMONTH($B395,1))))&gt;=$B395)*(DATE(YEAR($B395),MONTH($B395)+1,MIN(AS$6,DAY(EOMONTH($B395,1))))&lt;$C395)))</f>
        <v>0</v>
      </c>
      <c r="AT395" s="48" t="n">
        <f aca="false">IF(OR(N(AT$5)=0,AT$6=""),0,AT$5*((DATE(YEAR($B395),MONTH($B395),MIN(AT$6,DAY(EOMONTH($B395,0))))&gt;=$B395)*(DATE(YEAR($B395),MONTH($B395),MIN(AT$6,DAY(EOMONTH($B395,0))))&lt;$C395)+(DATE(YEAR($B395),MONTH($B395)+1,MIN(AT$6,DAY(EOMONTH($B395,1))))&gt;=$B395)*(DATE(YEAR($B395),MONTH($B395)+1,MIN(AT$6,DAY(EOMONTH($B395,1))))&lt;$C395)))</f>
        <v>0</v>
      </c>
      <c r="AU395" s="48" t="n">
        <f aca="false">IF(OR(N(AU$5)=0,AU$6=""),0,AU$5*((DATE(YEAR($B395),MONTH($B395),MIN(AU$6,DAY(EOMONTH($B395,0))))&gt;=$B395)*(DATE(YEAR($B395),MONTH($B395),MIN(AU$6,DAY(EOMONTH($B395,0))))&lt;$C395)+(DATE(YEAR($B395),MONTH($B395)+1,MIN(AU$6,DAY(EOMONTH($B395,1))))&gt;=$B395)*(DATE(YEAR($B395),MONTH($B395)+1,MIN(AU$6,DAY(EOMONTH($B395,1))))&lt;$C395)))</f>
        <v>0</v>
      </c>
      <c r="AV395" s="48" t="n">
        <f aca="false">IF(OR(N(AV$5)=0,AV$6=""),0,AV$5*((DATE(YEAR($B395),MONTH($B395),MIN(AV$6,DAY(EOMONTH($B395,0))))&gt;=$B395)*(DATE(YEAR($B395),MONTH($B395),MIN(AV$6,DAY(EOMONTH($B395,0))))&lt;$C395)+(DATE(YEAR($B395),MONTH($B395)+1,MIN(AV$6,DAY(EOMONTH($B395,1))))&gt;=$B395)*(DATE(YEAR($B395),MONTH($B395)+1,MIN(AV$6,DAY(EOMONTH($B395,1))))&lt;$C395)))</f>
        <v>0</v>
      </c>
      <c r="AW395" s="48" t="n">
        <f aca="false">IF(OR(N(AW$5)=0,AW$6=""),0,AW$5*((DATE(YEAR($B395),MONTH($B395),MIN(AW$6,DAY(EOMONTH($B395,0))))&gt;=$B395)*(DATE(YEAR($B395),MONTH($B395),MIN(AW$6,DAY(EOMONTH($B395,0))))&lt;$C395)+(DATE(YEAR($B395),MONTH($B395)+1,MIN(AW$6,DAY(EOMONTH($B395,1))))&gt;=$B395)*(DATE(YEAR($B395),MONTH($B395)+1,MIN(AW$6,DAY(EOMONTH($B395,1))))&lt;$C395)))</f>
        <v>0</v>
      </c>
      <c r="AX395" s="48" t="n">
        <f aca="false">IF(OR(N(AX$5)=0,AX$6=""),0,AX$5*((DATE(YEAR($B395),MONTH($B395),MIN(AX$6,DAY(EOMONTH($B395,0))))&gt;=$B395)*(DATE(YEAR($B395),MONTH($B395),MIN(AX$6,DAY(EOMONTH($B395,0))))&lt;$C395)+(DATE(YEAR($B395),MONTH($B395)+1,MIN(AX$6,DAY(EOMONTH($B395,1))))&gt;=$B395)*(DATE(YEAR($B395),MONTH($B395)+1,MIN(AX$6,DAY(EOMONTH($B395,1))))&lt;$C395)))</f>
        <v>0</v>
      </c>
      <c r="AY395" s="48" t="n">
        <f aca="false">IF(OR(N(AY$5)=0,AY$6=""),0,AY$5*((DATE(YEAR($B395),MONTH($B395),MIN(AY$6,DAY(EOMONTH($B395,0))))&gt;=$B395)*(DATE(YEAR($B395),MONTH($B395),MIN(AY$6,DAY(EOMONTH($B395,0))))&lt;$C395)+(DATE(YEAR($B395),MONTH($B395)+1,MIN(AY$6,DAY(EOMONTH($B395,1))))&gt;=$B395)*(DATE(YEAR($B395),MONTH($B395)+1,MIN(AY$6,DAY(EOMONTH($B395,1))))&lt;$C395)))</f>
        <v>0</v>
      </c>
      <c r="AZ395" s="48" t="n">
        <f aca="false">IF(OR(N(AZ$5)=0,AZ$6=""),0,AZ$5*((DATE(YEAR($B395),MONTH($B395),MIN(AZ$6,DAY(EOMONTH($B395,0))))&gt;=$B395)*(DATE(YEAR($B395),MONTH($B395),MIN(AZ$6,DAY(EOMONTH($B395,0))))&lt;$C395)+(DATE(YEAR($B395),MONTH($B395)+1,MIN(AZ$6,DAY(EOMONTH($B395,1))))&gt;=$B395)*(DATE(YEAR($B395),MONTH($B395)+1,MIN(AZ$6,DAY(EOMONTH($B395,1))))&lt;$C395)))</f>
        <v>0</v>
      </c>
      <c r="BA395" s="48" t="n">
        <f aca="false">IF(OR(N(BA$5)=0,BA$6=""),0,BA$5*((DATE(YEAR($B395),MONTH($B395),MIN(BA$6,DAY(EOMONTH($B395,0))))&gt;=$B395)*(DATE(YEAR($B395),MONTH($B395),MIN(BA$6,DAY(EOMONTH($B395,0))))&lt;$C395)+(DATE(YEAR($B395),MONTH($B395)+1,MIN(BA$6,DAY(EOMONTH($B395,1))))&gt;=$B395)*(DATE(YEAR($B395),MONTH($B395)+1,MIN(BA$6,DAY(EOMONTH($B395,1))))&lt;$C395)))</f>
        <v>0</v>
      </c>
      <c r="BB395" s="48" t="n">
        <f aca="false">IF(OR(N(BB$5)=0,BB$6=""),0,BB$5*((DATE(YEAR($B395),MONTH($B395),MIN(BB$6,DAY(EOMONTH($B395,0))))&gt;=$B395)*(DATE(YEAR($B395),MONTH($B395),MIN(BB$6,DAY(EOMONTH($B395,0))))&lt;$C395)+(DATE(YEAR($B395),MONTH($B395)+1,MIN(BB$6,DAY(EOMONTH($B395,1))))&gt;=$B395)*(DATE(YEAR($B395),MONTH($B395)+1,MIN(BB$6,DAY(EOMONTH($B395,1))))&lt;$C395)))</f>
        <v>0</v>
      </c>
      <c r="BC395" s="48" t="n">
        <f aca="false">IF(OR(N(BC$5)=0,BC$6=""),0,BC$5*((DATE(YEAR($B395),MONTH($B395),MIN(BC$6,DAY(EOMONTH($B395,0))))&gt;=$B395)*(DATE(YEAR($B395),MONTH($B395),MIN(BC$6,DAY(EOMONTH($B395,0))))&lt;$C395)+(DATE(YEAR($B395),MONTH($B395)+1,MIN(BC$6,DAY(EOMONTH($B395,1))))&gt;=$B395)*(DATE(YEAR($B395),MONTH($B395)+1,MIN(BC$6,DAY(EOMONTH($B395,1))))&lt;$C395)))</f>
        <v>0</v>
      </c>
      <c r="BD395" s="48" t="n">
        <f aca="false">IF(OR(N(BD$5)=0,BD$6=""),0,BD$5*((DATE(YEAR($B395),MONTH($B395),MIN(BD$6,DAY(EOMONTH($B395,0))))&gt;=$B395)*(DATE(YEAR($B395),MONTH($B395),MIN(BD$6,DAY(EOMONTH($B395,0))))&lt;$C395)+(DATE(YEAR($B395),MONTH($B395)+1,MIN(BD$6,DAY(EOMONTH($B395,1))))&gt;=$B395)*(DATE(YEAR($B395),MONTH($B395)+1,MIN(BD$6,DAY(EOMONTH($B395,1))))&lt;$C395)))</f>
        <v>0</v>
      </c>
      <c r="BE395" s="48" t="n">
        <f aca="false">IF(OR(N(BE$5)=0,BE$6=""),0,BE$5*((DATE(YEAR($B395),MONTH($B395),MIN(BE$6,DAY(EOMONTH($B395,0))))&gt;=$B395)*(DATE(YEAR($B395),MONTH($B395),MIN(BE$6,DAY(EOMONTH($B395,0))))&lt;$C395)+(DATE(YEAR($B395),MONTH($B395)+1,MIN(BE$6,DAY(EOMONTH($B395,1))))&gt;=$B395)*(DATE(YEAR($B395),MONTH($B395)+1,MIN(BE$6,DAY(EOMONTH($B395,1))))&lt;$C395)))</f>
        <v>0</v>
      </c>
      <c r="BF395" s="48" t="n">
        <f aca="false">IF(OR(N(BF$5)=0,BF$6=""),0,BF$5*((DATE(YEAR($B395),MONTH($B395),MIN(BF$6,DAY(EOMONTH($B395,0))))&gt;=$B395)*(DATE(YEAR($B395),MONTH($B395),MIN(BF$6,DAY(EOMONTH($B395,0))))&lt;$C395)+(DATE(YEAR($B395),MONTH($B395)+1,MIN(BF$6,DAY(EOMONTH($B395,1))))&gt;=$B395)*(DATE(YEAR($B395),MONTH($B395)+1,MIN(BF$6,DAY(EOMONTH($B395,1))))&lt;$C395)))</f>
        <v>0</v>
      </c>
      <c r="BG395" s="48" t="n">
        <f aca="false">IF(OR(N(BG$5)=0,BG$6=""),0,BG$5*((DATE(YEAR($B395),MONTH($B395),MIN(BG$6,DAY(EOMONTH($B395,0))))&gt;=$B395)*(DATE(YEAR($B395),MONTH($B395),MIN(BG$6,DAY(EOMONTH($B395,0))))&lt;$C395)+(DATE(YEAR($B395),MONTH($B395)+1,MIN(BG$6,DAY(EOMONTH($B395,1))))&gt;=$B395)*(DATE(YEAR($B395),MONTH($B395)+1,MIN(BG$6,DAY(EOMONTH($B395,1))))&lt;$C395)))</f>
        <v>0</v>
      </c>
      <c r="BH395" s="48" t="n">
        <f aca="false">IF(OR(N(BH$5)=0,BH$6=""),0,BH$5*((DATE(YEAR($B395),MONTH($B395),MIN(BH$6,DAY(EOMONTH($B395,0))))&gt;=$B395)*(DATE(YEAR($B395),MONTH($B395),MIN(BH$6,DAY(EOMONTH($B395,0))))&lt;$C395)+(DATE(YEAR($B395),MONTH($B395)+1,MIN(BH$6,DAY(EOMONTH($B395,1))))&gt;=$B395)*(DATE(YEAR($B395),MONTH($B395)+1,MIN(BH$6,DAY(EOMONTH($B395,1))))&lt;$C395)))</f>
        <v>0</v>
      </c>
      <c r="BI395" s="48" t="n">
        <f aca="false">IF(OR(N(BI$5)=0,BI$6=""),0,BI$5*((DATE(YEAR($B395),MONTH($B395),MIN(BI$6,DAY(EOMONTH($B395,0))))&gt;=$B395)*(DATE(YEAR($B395),MONTH($B395),MIN(BI$6,DAY(EOMONTH($B395,0))))&lt;$C395)+(DATE(YEAR($B395),MONTH($B395)+1,MIN(BI$6,DAY(EOMONTH($B395,1))))&gt;=$B395)*(DATE(YEAR($B395),MONTH($B395)+1,MIN(BI$6,DAY(EOMONTH($B395,1))))&lt;$C395)))</f>
        <v>0</v>
      </c>
      <c r="BJ395" s="48" t="n">
        <f aca="false">IF(OR(N(BJ$5)=0,BJ$6=""),0,BJ$5*((DATE(YEAR($B395),MONTH($B395),MIN(BJ$6,DAY(EOMONTH($B395,0))))&gt;=$B395)*(DATE(YEAR($B395),MONTH($B395),MIN(BJ$6,DAY(EOMONTH($B395,0))))&lt;$C395)+(DATE(YEAR($B395),MONTH($B395)+1,MIN(BJ$6,DAY(EOMONTH($B395,1))))&gt;=$B395)*(DATE(YEAR($B395),MONTH($B395)+1,MIN(BJ$6,DAY(EOMONTH($B395,1))))&lt;$C395)))</f>
        <v>0</v>
      </c>
      <c r="BK395" s="48" t="n">
        <f aca="false">IF(OR(N(BK$5)=0,BK$6=""),0,BK$5*((DATE(YEAR($B395),MONTH($B395),MIN(BK$6,DAY(EOMONTH($B395,0))))&gt;=$B395)*(DATE(YEAR($B395),MONTH($B395),MIN(BK$6,DAY(EOMONTH($B395,0))))&lt;$C395)+(DATE(YEAR($B395),MONTH($B395)+1,MIN(BK$6,DAY(EOMONTH($B395,1))))&gt;=$B395)*(DATE(YEAR($B395),MONTH($B395)+1,MIN(BK$6,DAY(EOMONTH($B395,1))))&lt;$C395)))</f>
        <v>0</v>
      </c>
      <c r="BL395" s="48" t="n">
        <f aca="false">IF(OR(N(BL$5)=0,BL$6=""),0,BL$5*((DATE(YEAR($B395),MONTH($B395),MIN(BL$6,DAY(EOMONTH($B395,0))))&gt;=$B395)*(DATE(YEAR($B395),MONTH($B395),MIN(BL$6,DAY(EOMONTH($B395,0))))&lt;$C395)+(DATE(YEAR($B395),MONTH($B395)+1,MIN(BL$6,DAY(EOMONTH($B395,1))))&gt;=$B395)*(DATE(YEAR($B395),MONTH($B395)+1,MIN(BL$6,DAY(EOMONTH($B395,1))))&lt;$C395)))</f>
        <v>0</v>
      </c>
      <c r="BM395" s="48" t="n">
        <f aca="false">IF(OR(N(BM$5)=0,BM$6=""),0,BM$5*((DATE(YEAR($B395),MONTH($B395),MIN(BM$6,DAY(EOMONTH($B395,0))))&gt;=$B395)*(DATE(YEAR($B395),MONTH($B395),MIN(BM$6,DAY(EOMONTH($B395,0))))&lt;$C395)+(DATE(YEAR($B395),MONTH($B395)+1,MIN(BM$6,DAY(EOMONTH($B395,1))))&gt;=$B395)*(DATE(YEAR($B395),MONTH($B395)+1,MIN(BM$6,DAY(EOMONTH($B395,1))))&lt;$C395)))</f>
        <v>0</v>
      </c>
      <c r="BN395" s="48" t="n">
        <f aca="false">IF(OR(N(BN$5)=0,BN$6=""),0,BN$5*((DATE(YEAR($B395),MONTH($B395),MIN(BN$6,DAY(EOMONTH($B395,0))))&gt;=$B395)*(DATE(YEAR($B395),MONTH($B395),MIN(BN$6,DAY(EOMONTH($B395,0))))&lt;$C395)+(DATE(YEAR($B395),MONTH($B395)+1,MIN(BN$6,DAY(EOMONTH($B395,1))))&gt;=$B395)*(DATE(YEAR($B395),MONTH($B395)+1,MIN(BN$6,DAY(EOMONTH($B395,1))))&lt;$C395)))</f>
        <v>0</v>
      </c>
      <c r="BO395" s="48" t="n">
        <f aca="false">IF(OR(N(BO$5)=0,BO$6=""),0,BO$5*((DATE(YEAR($B395),MONTH($B395),MIN(BO$6,DAY(EOMONTH($B395,0))))&gt;=$B395)*(DATE(YEAR($B395),MONTH($B395),MIN(BO$6,DAY(EOMONTH($B395,0))))&lt;$C395)+(DATE(YEAR($B395),MONTH($B395)+1,MIN(BO$6,DAY(EOMONTH($B395,1))))&gt;=$B395)*(DATE(YEAR($B395),MONTH($B395)+1,MIN(BO$6,DAY(EOMONTH($B395,1))))&lt;$C395)))</f>
        <v>0</v>
      </c>
      <c r="BP395" s="48" t="n">
        <f aca="false">IF(OR(N(BP$5)=0,BP$6=""),0,BP$5*((DATE(YEAR($B395),MONTH($B395),MIN(BP$6,DAY(EOMONTH($B395,0))))&gt;=$B395)*(DATE(YEAR($B395),MONTH($B395),MIN(BP$6,DAY(EOMONTH($B395,0))))&lt;$C395)+(DATE(YEAR($B395),MONTH($B395)+1,MIN(BP$6,DAY(EOMONTH($B395,1))))&gt;=$B395)*(DATE(YEAR($B395),MONTH($B395)+1,MIN(BP$6,DAY(EOMONTH($B395,1))))&lt;$C395)))</f>
        <v>0</v>
      </c>
      <c r="BQ395" s="48" t="n">
        <f aca="false">IF(OR(N(BQ$5)=0,BQ$6=""),0,BQ$5*((DATE(YEAR($B395),MONTH($B395),MIN(BQ$6,DAY(EOMONTH($B395,0))))&gt;=$B395)*(DATE(YEAR($B395),MONTH($B395),MIN(BQ$6,DAY(EOMONTH($B395,0))))&lt;$C395)+(DATE(YEAR($B395),MONTH($B395)+1,MIN(BQ$6,DAY(EOMONTH($B395,1))))&gt;=$B395)*(DATE(YEAR($B395),MONTH($B395)+1,MIN(BQ$6,DAY(EOMONTH($B395,1))))&lt;$C395)))</f>
        <v>0</v>
      </c>
      <c r="BR395" s="48" t="n">
        <f aca="false">IF(OR(N(BR$5)=0,BR$6=""),0,BR$5*((DATE(YEAR($B395),MONTH($B395),MIN(BR$6,DAY(EOMONTH($B395,0))))&gt;=$B395)*(DATE(YEAR($B395),MONTH($B395),MIN(BR$6,DAY(EOMONTH($B395,0))))&lt;$C395)+(DATE(YEAR($B395),MONTH($B395)+1,MIN(BR$6,DAY(EOMONTH($B395,1))))&gt;=$B395)*(DATE(YEAR($B395),MONTH($B395)+1,MIN(BR$6,DAY(EOMONTH($B395,1))))&lt;$C395)))</f>
        <v>0</v>
      </c>
      <c r="BS395" s="48" t="n">
        <f aca="false">IF(OR(N(BS$5)=0,BS$6=""),0,BS$5*((DATE(YEAR($B395),MONTH($B395),MIN(BS$6,DAY(EOMONTH($B395,0))))&gt;=$B395)*(DATE(YEAR($B395),MONTH($B395),MIN(BS$6,DAY(EOMONTH($B395,0))))&lt;$C395)+(DATE(YEAR($B395),MONTH($B395)+1,MIN(BS$6,DAY(EOMONTH($B395,1))))&gt;=$B395)*(DATE(YEAR($B395),MONTH($B395)+1,MIN(BS$6,DAY(EOMONTH($B395,1))))&lt;$C395)))</f>
        <v>0</v>
      </c>
      <c r="BT395" s="48" t="n">
        <f aca="false">IF(OR(N(BT$5)=0,BT$6=""),0,BT$5*((DATE(YEAR($B395),MONTH($B395),MIN(BT$6,DAY(EOMONTH($B395,0))))&gt;=$B395)*(DATE(YEAR($B395),MONTH($B395),MIN(BT$6,DAY(EOMONTH($B395,0))))&lt;$C395)+(DATE(YEAR($B395),MONTH($B395)+1,MIN(BT$6,DAY(EOMONTH($B395,1))))&gt;=$B395)*(DATE(YEAR($B395),MONTH($B395)+1,MIN(BT$6,DAY(EOMONTH($B395,1))))&lt;$C395)))</f>
        <v>0</v>
      </c>
      <c r="BU395" s="48" t="n">
        <f aca="false">IF(OR(N(BU$5)=0,BU$6=""),0,BU$5*((DATE(YEAR($B395),MONTH($B395),MIN(BU$6,DAY(EOMONTH($B395,0))))&gt;=$B395)*(DATE(YEAR($B395),MONTH($B395),MIN(BU$6,DAY(EOMONTH($B395,0))))&lt;$C395)+(DATE(YEAR($B395),MONTH($B395)+1,MIN(BU$6,DAY(EOMONTH($B395,1))))&gt;=$B395)*(DATE(YEAR($B395),MONTH($B395)+1,MIN(BU$6,DAY(EOMONTH($B395,1))))&lt;$C395)))</f>
        <v>0</v>
      </c>
      <c r="BV395" s="48" t="n">
        <f aca="false">IF(OR(N(BV$5)=0,BV$6=""),0,BV$5*((DATE(YEAR($B395),MONTH($B395),MIN(BV$6,DAY(EOMONTH($B395,0))))&gt;=$B395)*(DATE(YEAR($B395),MONTH($B395),MIN(BV$6,DAY(EOMONTH($B395,0))))&lt;$C395)+(DATE(YEAR($B395),MONTH($B395)+1,MIN(BV$6,DAY(EOMONTH($B395,1))))&gt;=$B395)*(DATE(YEAR($B395),MONTH($B395)+1,MIN(BV$6,DAY(EOMONTH($B395,1))))&lt;$C395)))</f>
        <v>0</v>
      </c>
      <c r="BW395" s="48" t="n">
        <f aca="false">IF(OR(N(BW$5)=0,BW$6=""),0,BW$5*((DATE(YEAR($B395),MONTH($B395),MIN(BW$6,DAY(EOMONTH($B395,0))))&gt;=$B395)*(DATE(YEAR($B395),MONTH($B395),MIN(BW$6,DAY(EOMONTH($B395,0))))&lt;$C395)+(DATE(YEAR($B395),MONTH($B395)+1,MIN(BW$6,DAY(EOMONTH($B395,1))))&gt;=$B395)*(DATE(YEAR($B395),MONTH($B395)+1,MIN(BW$6,DAY(EOMONTH($B395,1))))&lt;$C395)))</f>
        <v>0</v>
      </c>
      <c r="BX395" s="48" t="n">
        <f aca="false">MIN(Z395,(FT394*(1+FT$5/Setup!$C$36)+IF($V395=1,N($F395),0)))</f>
        <v>0</v>
      </c>
      <c r="BY395" s="48" t="n">
        <f aca="false">MIN(AA395,(FU394*(1+FU$5/Setup!$C$36)+IF($V395=2,N($F395),0)))</f>
        <v>0</v>
      </c>
      <c r="BZ395" s="48" t="n">
        <f aca="false">MIN(AB395,(FV394*(1+FV$5/Setup!$C$36)+IF($V395=3,N($F395),0)))</f>
        <v>0</v>
      </c>
      <c r="CA395" s="48" t="n">
        <f aca="false">MIN(AC395,(FW394*(1+FW$5/Setup!$C$36)+IF($V395=4,N($F395),0)))</f>
        <v>0</v>
      </c>
      <c r="CB395" s="48" t="n">
        <f aca="false">MIN(AD395,(FX394*(1+FX$5/Setup!$C$36)+IF($V395=5,N($F395),0)))</f>
        <v>0</v>
      </c>
      <c r="CC395" s="48" t="n">
        <f aca="false">MIN(AE395,(FY394*(1+FY$5/Setup!$C$36)+IF($V395=6,N($F395),0)))</f>
        <v>0</v>
      </c>
      <c r="CD395" s="48" t="n">
        <f aca="false">MIN(AF395,(FZ394*(1+FZ$5/Setup!$C$36)+IF($V395=7,N($F395),0)))</f>
        <v>0</v>
      </c>
      <c r="CE395" s="48" t="n">
        <f aca="false">MIN(AG395,(GA394*(1+GA$5/Setup!$C$36)+IF($V395=8,N($F395),0)))</f>
        <v>0</v>
      </c>
      <c r="CF395" s="48" t="n">
        <f aca="false">MIN(AH395,(GB394*(1+GB$5/Setup!$C$36)+IF($V395=9,N($F395),0)))</f>
        <v>0</v>
      </c>
      <c r="CG395" s="48" t="n">
        <f aca="false">MIN(AI395,(GC394*(1+GC$5/Setup!$C$36)+IF($V395=10,N($F395),0)))</f>
        <v>0</v>
      </c>
      <c r="CH395" s="48" t="n">
        <f aca="false">MIN(AJ395,(GD394*(1+GD$5/Setup!$C$36)+IF($V395=11,N($F395),0)))</f>
        <v>0</v>
      </c>
      <c r="CI395" s="48" t="n">
        <f aca="false">MIN(AK395,(GE394*(1+GE$5/Setup!$C$36)+IF($V395=12,N($F395),0)))</f>
        <v>0</v>
      </c>
      <c r="CJ395" s="48" t="n">
        <f aca="false">MIN(AL395,(GF394*(1+GF$5/Setup!$C$36)+IF($V395=13,N($F395),0)))</f>
        <v>0</v>
      </c>
      <c r="CK395" s="48" t="n">
        <f aca="false">MIN(AM395,(GG394*(1+GG$5/Setup!$C$36)+IF($V395=14,N($F395),0)))</f>
        <v>0</v>
      </c>
      <c r="CL395" s="48" t="n">
        <f aca="false">MIN(AN395,(GH394*(1+GH$5/Setup!$C$36)+IF($V395=15,N($F395),0)))</f>
        <v>0</v>
      </c>
      <c r="CM395" s="48" t="n">
        <f aca="false">MIN(AO395,(GI394*(1+GI$5/Setup!$C$36)+IF($V395=16,N($F395),0)))</f>
        <v>0</v>
      </c>
      <c r="CN395" s="48" t="n">
        <f aca="false">MIN(AP395,(GJ394*(1+GJ$5/Setup!$C$36)+IF($V395=17,N($F395),0)))</f>
        <v>0</v>
      </c>
      <c r="CO395" s="48" t="n">
        <f aca="false">MIN(AQ395,(GK394*(1+GK$5/Setup!$C$36)+IF($V395=18,N($F395),0)))</f>
        <v>0</v>
      </c>
      <c r="CP395" s="48" t="n">
        <f aca="false">MIN(AR395,(GL394*(1+GL$5/Setup!$C$36)+IF($V395=19,N($F395),0)))</f>
        <v>0</v>
      </c>
      <c r="CQ395" s="48" t="n">
        <f aca="false">MIN(AS395,(GM394*(1+GM$5/Setup!$C$36)+IF($V395=20,N($F395),0)))</f>
        <v>0</v>
      </c>
      <c r="CR395" s="48" t="n">
        <f aca="false">MIN(AT395,(GN394*(1+GN$5/Setup!$C$36)+IF($V395=21,N($F395),0)))</f>
        <v>0</v>
      </c>
      <c r="CS395" s="48" t="n">
        <f aca="false">MIN(AU395,(GO394*(1+GO$5/Setup!$C$36)+IF($V395=22,N($F395),0)))</f>
        <v>0</v>
      </c>
      <c r="CT395" s="48" t="n">
        <f aca="false">MIN(AV395,(GP394*(1+GP$5/Setup!$C$36)+IF($V395=23,N($F395),0)))</f>
        <v>0</v>
      </c>
      <c r="CU395" s="48" t="n">
        <f aca="false">MIN(AW395,(GQ394*(1+GQ$5/Setup!$C$36)+IF($V395=24,N($F395),0)))</f>
        <v>0</v>
      </c>
      <c r="CV395" s="48" t="n">
        <f aca="false">MIN(AX395,(GR394*(1+GR$5/Setup!$C$36)+IF($V395=25,N($F395),0)))</f>
        <v>0</v>
      </c>
      <c r="CW395" s="48" t="n">
        <f aca="false">MIN(AY395,(GS394*(1+GS$5/Setup!$C$36)+IF($V395=26,N($F395),0)))</f>
        <v>0</v>
      </c>
      <c r="CX395" s="48" t="n">
        <f aca="false">MIN(AZ395,(GT394*(1+GT$5/Setup!$C$36)+IF($V395=27,N($F395),0)))</f>
        <v>0</v>
      </c>
      <c r="CY395" s="48" t="n">
        <f aca="false">MIN(BA395,(GU394*(1+GU$5/Setup!$C$36)+IF($V395=28,N($F395),0)))</f>
        <v>0</v>
      </c>
      <c r="CZ395" s="48" t="n">
        <f aca="false">MIN(BB395,(GV394*(1+GV$5/Setup!$C$36)+IF($V395=29,N($F395),0)))</f>
        <v>0</v>
      </c>
      <c r="DA395" s="48" t="n">
        <f aca="false">MIN(BC395,(GW394*(1+GW$5/Setup!$C$36)+IF($V395=30,N($F395),0)))</f>
        <v>0</v>
      </c>
      <c r="DB395" s="48" t="n">
        <f aca="false">MIN(BD395,(GX394*(1+GX$5/Setup!$C$36)+IF($V395=31,N($F395),0)))</f>
        <v>0</v>
      </c>
      <c r="DC395" s="48" t="n">
        <f aca="false">MIN(BE395,(GY394*(1+GY$5/Setup!$C$36)+IF($V395=32,N($F395),0)))</f>
        <v>0</v>
      </c>
      <c r="DD395" s="48" t="n">
        <f aca="false">MIN(BF395,(GZ394*(1+GZ$5/Setup!$C$36)+IF($V395=33,N($F395),0)))</f>
        <v>0</v>
      </c>
      <c r="DE395" s="48" t="n">
        <f aca="false">MIN(BG395,(HA394*(1+HA$5/Setup!$C$36)+IF($V395=34,N($F395),0)))</f>
        <v>0</v>
      </c>
      <c r="DF395" s="48" t="n">
        <f aca="false">MIN(BH395,(HB394*(1+HB$5/Setup!$C$36)+IF($V395=35,N($F395),0)))</f>
        <v>0</v>
      </c>
      <c r="DG395" s="48" t="n">
        <f aca="false">MIN(BI395,(HC394*(1+HC$5/Setup!$C$36)+IF($V395=36,N($F395),0)))</f>
        <v>0</v>
      </c>
      <c r="DH395" s="48" t="n">
        <f aca="false">MIN(BJ395,(HD394*(1+HD$5/Setup!$C$36)+IF($V395=37,N($F395),0)))</f>
        <v>0</v>
      </c>
      <c r="DI395" s="48" t="n">
        <f aca="false">MIN(BK395,(HE394*(1+HE$5/Setup!$C$36)+IF($V395=38,N($F395),0)))</f>
        <v>0</v>
      </c>
      <c r="DJ395" s="48" t="n">
        <f aca="false">MIN(BL395,(HF394*(1+HF$5/Setup!$C$36)+IF($V395=39,N($F395),0)))</f>
        <v>0</v>
      </c>
      <c r="DK395" s="48" t="n">
        <f aca="false">MIN(BM395,(HG394*(1+HG$5/Setup!$C$36)+IF($V395=40,N($F395),0)))</f>
        <v>0</v>
      </c>
      <c r="DL395" s="48" t="n">
        <f aca="false">MIN(BN395,(HH394*(1+HH$5/Setup!$C$36)+IF($V395=41,N($F395),0)))</f>
        <v>0</v>
      </c>
      <c r="DM395" s="48" t="n">
        <f aca="false">MIN(BO395,(HI394*(1+HI$5/Setup!$C$36)+IF($V395=42,N($F395),0)))</f>
        <v>0</v>
      </c>
      <c r="DN395" s="48" t="n">
        <f aca="false">MIN(BP395,(HJ394*(1+HJ$5/Setup!$C$36)+IF($V395=43,N($F395),0)))</f>
        <v>0</v>
      </c>
      <c r="DO395" s="48" t="n">
        <f aca="false">MIN(BQ395,(HK394*(1+HK$5/Setup!$C$36)+IF($V395=44,N($F395),0)))</f>
        <v>0</v>
      </c>
      <c r="DP395" s="48" t="n">
        <f aca="false">MIN(BR395,(HL394*(1+HL$5/Setup!$C$36)+IF($V395=45,N($F395),0)))</f>
        <v>0</v>
      </c>
      <c r="DQ395" s="48" t="n">
        <f aca="false">MIN(BS395,(HM394*(1+HM$5/Setup!$C$36)+IF($V395=46,N($F395),0)))</f>
        <v>0</v>
      </c>
      <c r="DR395" s="48" t="n">
        <f aca="false">MIN(BT395,(HN394*(1+HN$5/Setup!$C$36)+IF($V395=47,N($F395),0)))</f>
        <v>0</v>
      </c>
      <c r="DS395" s="48" t="n">
        <f aca="false">MIN(BU395,(HO394*(1+HO$5/Setup!$C$36)+IF($V395=48,N($F395),0)))</f>
        <v>0</v>
      </c>
      <c r="DT395" s="48" t="n">
        <f aca="false">MIN(BV395,(HP394*(1+HP$5/Setup!$C$36)+IF($V395=49,N($F395),0)))</f>
        <v>0</v>
      </c>
      <c r="DU395" s="48" t="n">
        <f aca="false">MIN(BW395,(HQ394*(1+HQ$5/Setup!$C$36)+IF($V395=50,N($F395),0)))</f>
        <v>0</v>
      </c>
      <c r="DV395" s="48" t="n">
        <f aca="false">MIN(MAX((FT394*(1+FT$5/Setup!$C$36)+IF($V395=1,N($F395),0))-BX395,0),MAX($P395-0,0))</f>
        <v>0</v>
      </c>
      <c r="DW395" s="48" t="n">
        <f aca="false">MIN(MAX((FU394*(1+FU$5/Setup!$C$36)+IF($V395=2,N($F395),0))-BY395,0),MAX($P395-SUM(DV395:DV395),0))</f>
        <v>0</v>
      </c>
      <c r="DX395" s="48" t="n">
        <f aca="false">MIN(MAX((FV394*(1+FV$5/Setup!$C$36)+IF($V395=3,N($F395),0))-BZ395,0),MAX($P395-SUM(DV395:DW395),0))</f>
        <v>0</v>
      </c>
      <c r="DY395" s="48" t="n">
        <f aca="false">MIN(MAX((FW394*(1+FW$5/Setup!$C$36)+IF($V395=4,N($F395),0))-CA395,0),MAX($P395-SUM(DV395:DX395),0))</f>
        <v>0</v>
      </c>
      <c r="DZ395" s="48" t="n">
        <f aca="false">MIN(MAX((FX394*(1+FX$5/Setup!$C$36)+IF($V395=5,N($F395),0))-CB395,0),MAX($P395-SUM(DV395:DY395),0))</f>
        <v>0</v>
      </c>
      <c r="EA395" s="48" t="n">
        <f aca="false">MIN(MAX((FY394*(1+FY$5/Setup!$C$36)+IF($V395=6,N($F395),0))-CC395,0),MAX($P395-SUM(DV395:DZ395),0))</f>
        <v>0</v>
      </c>
      <c r="EB395" s="48" t="n">
        <f aca="false">MIN(MAX((FZ394*(1+FZ$5/Setup!$C$36)+IF($V395=7,N($F395),0))-CD395,0),MAX($P395-SUM(DV395:EA395),0))</f>
        <v>0</v>
      </c>
      <c r="EC395" s="48" t="n">
        <f aca="false">MIN(MAX((GA394*(1+GA$5/Setup!$C$36)+IF($V395=8,N($F395),0))-CE395,0),MAX($P395-SUM(DV395:EB395),0))</f>
        <v>0</v>
      </c>
      <c r="ED395" s="48" t="n">
        <f aca="false">MIN(MAX((GB394*(1+GB$5/Setup!$C$36)+IF($V395=9,N($F395),0))-CF395,0),MAX($P395-SUM(DV395:EC395),0))</f>
        <v>0</v>
      </c>
      <c r="EE395" s="48" t="n">
        <f aca="false">MIN(MAX((GC394*(1+GC$5/Setup!$C$36)+IF($V395=10,N($F395),0))-CG395,0),MAX($P395-SUM(DV395:ED395),0))</f>
        <v>0</v>
      </c>
      <c r="EF395" s="48" t="n">
        <f aca="false">MIN(MAX((GD394*(1+GD$5/Setup!$C$36)+IF($V395=11,N($F395),0))-CH395,0),MAX($P395-SUM(DV395:EE395),0))</f>
        <v>0</v>
      </c>
      <c r="EG395" s="48" t="n">
        <f aca="false">MIN(MAX((GE394*(1+GE$5/Setup!$C$36)+IF($V395=12,N($F395),0))-CI395,0),MAX($P395-SUM(DV395:EF395),0))</f>
        <v>0</v>
      </c>
      <c r="EH395" s="48" t="n">
        <f aca="false">MIN(MAX((GF394*(1+GF$5/Setup!$C$36)+IF($V395=13,N($F395),0))-CJ395,0),MAX($P395-SUM(DV395:EG395),0))</f>
        <v>0</v>
      </c>
      <c r="EI395" s="48" t="n">
        <f aca="false">MIN(MAX((GG394*(1+GG$5/Setup!$C$36)+IF($V395=14,N($F395),0))-CK395,0),MAX($P395-SUM(DV395:EH395),0))</f>
        <v>0</v>
      </c>
      <c r="EJ395" s="48" t="n">
        <f aca="false">MIN(MAX((GH394*(1+GH$5/Setup!$C$36)+IF($V395=15,N($F395),0))-CL395,0),MAX($P395-SUM(DV395:EI395),0))</f>
        <v>0</v>
      </c>
      <c r="EK395" s="48" t="n">
        <f aca="false">MIN(MAX((GI394*(1+GI$5/Setup!$C$36)+IF($V395=16,N($F395),0))-CM395,0),MAX($P395-SUM(DV395:EJ395),0))</f>
        <v>0</v>
      </c>
      <c r="EL395" s="48" t="n">
        <f aca="false">MIN(MAX((GJ394*(1+GJ$5/Setup!$C$36)+IF($V395=17,N($F395),0))-CN395,0),MAX($P395-SUM(DV395:EK395),0))</f>
        <v>0</v>
      </c>
      <c r="EM395" s="48" t="n">
        <f aca="false">MIN(MAX((GK394*(1+GK$5/Setup!$C$36)+IF($V395=18,N($F395),0))-CO395,0),MAX($P395-SUM(DV395:EL395),0))</f>
        <v>0</v>
      </c>
      <c r="EN395" s="48" t="n">
        <f aca="false">MIN(MAX((GL394*(1+GL$5/Setup!$C$36)+IF($V395=19,N($F395),0))-CP395,0),MAX($P395-SUM(DV395:EM395),0))</f>
        <v>0</v>
      </c>
      <c r="EO395" s="48" t="n">
        <f aca="false">MIN(MAX((GM394*(1+GM$5/Setup!$C$36)+IF($V395=20,N($F395),0))-CQ395,0),MAX($P395-SUM(DV395:EN395),0))</f>
        <v>0</v>
      </c>
      <c r="EP395" s="48" t="n">
        <f aca="false">MIN(MAX((GN394*(1+GN$5/Setup!$C$36)+IF($V395=21,N($F395),0))-CR395,0),MAX($P395-SUM(DV395:EO395),0))</f>
        <v>0</v>
      </c>
      <c r="EQ395" s="48" t="n">
        <f aca="false">MIN(MAX((GO394*(1+GO$5/Setup!$C$36)+IF($V395=22,N($F395),0))-CS395,0),MAX($P395-SUM(DV395:EP395),0))</f>
        <v>0</v>
      </c>
      <c r="ER395" s="48" t="n">
        <f aca="false">MIN(MAX((GP394*(1+GP$5/Setup!$C$36)+IF($V395=23,N($F395),0))-CT395,0),MAX($P395-SUM(DV395:EQ395),0))</f>
        <v>0</v>
      </c>
      <c r="ES395" s="48" t="n">
        <f aca="false">MIN(MAX((GQ394*(1+GQ$5/Setup!$C$36)+IF($V395=24,N($F395),0))-CU395,0),MAX($P395-SUM(DV395:ER395),0))</f>
        <v>0</v>
      </c>
      <c r="ET395" s="48" t="n">
        <f aca="false">MIN(MAX((GR394*(1+GR$5/Setup!$C$36)+IF($V395=25,N($F395),0))-CV395,0),MAX($P395-SUM(DV395:ES395),0))</f>
        <v>0</v>
      </c>
      <c r="EU395" s="48" t="n">
        <f aca="false">MIN(MAX((GS394*(1+GS$5/Setup!$C$36)+IF($V395=26,N($F395),0))-CW395,0),MAX($P395-SUM(DV395:ET395),0))</f>
        <v>0</v>
      </c>
      <c r="EV395" s="48" t="n">
        <f aca="false">MIN(MAX((GT394*(1+GT$5/Setup!$C$36)+IF($V395=27,N($F395),0))-CX395,0),MAX($P395-SUM(DV395:EU395),0))</f>
        <v>0</v>
      </c>
      <c r="EW395" s="48" t="n">
        <f aca="false">MIN(MAX((GU394*(1+GU$5/Setup!$C$36)+IF($V395=28,N($F395),0))-CY395,0),MAX($P395-SUM(DV395:EV395),0))</f>
        <v>0</v>
      </c>
      <c r="EX395" s="48" t="n">
        <f aca="false">MIN(MAX((GV394*(1+GV$5/Setup!$C$36)+IF($V395=29,N($F395),0))-CZ395,0),MAX($P395-SUM(DV395:EW395),0))</f>
        <v>0</v>
      </c>
      <c r="EY395" s="48" t="n">
        <f aca="false">MIN(MAX((GW394*(1+GW$5/Setup!$C$36)+IF($V395=30,N($F395),0))-DA395,0),MAX($P395-SUM(DV395:EX395),0))</f>
        <v>0</v>
      </c>
      <c r="EZ395" s="48" t="n">
        <f aca="false">MIN(MAX((GX394*(1+GX$5/Setup!$C$36)+IF($V395=31,N($F395),0))-DB395,0),MAX($P395-SUM(DV395:EY395),0))</f>
        <v>0</v>
      </c>
      <c r="FA395" s="48" t="n">
        <f aca="false">MIN(MAX((GY394*(1+GY$5/Setup!$C$36)+IF($V395=32,N($F395),0))-DC395,0),MAX($P395-SUM(DV395:EZ395),0))</f>
        <v>0</v>
      </c>
      <c r="FB395" s="48" t="n">
        <f aca="false">MIN(MAX((GZ394*(1+GZ$5/Setup!$C$36)+IF($V395=33,N($F395),0))-DD395,0),MAX($P395-SUM(DV395:FA395),0))</f>
        <v>0</v>
      </c>
      <c r="FC395" s="48" t="n">
        <f aca="false">MIN(MAX((HA394*(1+HA$5/Setup!$C$36)+IF($V395=34,N($F395),0))-DE395,0),MAX($P395-SUM(DV395:FB395),0))</f>
        <v>0</v>
      </c>
      <c r="FD395" s="48" t="n">
        <f aca="false">MIN(MAX((HB394*(1+HB$5/Setup!$C$36)+IF($V395=35,N($F395),0))-DF395,0),MAX($P395-SUM(DV395:FC395),0))</f>
        <v>0</v>
      </c>
      <c r="FE395" s="48" t="n">
        <f aca="false">MIN(MAX((HC394*(1+HC$5/Setup!$C$36)+IF($V395=36,N($F395),0))-DG395,0),MAX($P395-SUM(DV395:FD395),0))</f>
        <v>0</v>
      </c>
      <c r="FF395" s="48" t="n">
        <f aca="false">MIN(MAX((HD394*(1+HD$5/Setup!$C$36)+IF($V395=37,N($F395),0))-DH395,0),MAX($P395-SUM(DV395:FE395),0))</f>
        <v>0</v>
      </c>
      <c r="FG395" s="48" t="n">
        <f aca="false">MIN(MAX((HE394*(1+HE$5/Setup!$C$36)+IF($V395=38,N($F395),0))-DI395,0),MAX($P395-SUM(DV395:FF395),0))</f>
        <v>0</v>
      </c>
      <c r="FH395" s="48" t="n">
        <f aca="false">MIN(MAX((HF394*(1+HF$5/Setup!$C$36)+IF($V395=39,N($F395),0))-DJ395,0),MAX($P395-SUM(DV395:FG395),0))</f>
        <v>0</v>
      </c>
      <c r="FI395" s="48" t="n">
        <f aca="false">MIN(MAX((HG394*(1+HG$5/Setup!$C$36)+IF($V395=40,N($F395),0))-DK395,0),MAX($P395-SUM(DV395:FH395),0))</f>
        <v>0</v>
      </c>
      <c r="FJ395" s="48" t="n">
        <f aca="false">MIN(MAX((HH394*(1+HH$5/Setup!$C$36)+IF($V395=41,N($F395),0))-DL395,0),MAX($P395-SUM(DV395:FI395),0))</f>
        <v>0</v>
      </c>
      <c r="FK395" s="48" t="n">
        <f aca="false">MIN(MAX((HI394*(1+HI$5/Setup!$C$36)+IF($V395=42,N($F395),0))-DM395,0),MAX($P395-SUM(DV395:FJ395),0))</f>
        <v>0</v>
      </c>
      <c r="FL395" s="48" t="n">
        <f aca="false">MIN(MAX((HJ394*(1+HJ$5/Setup!$C$36)+IF($V395=43,N($F395),0))-DN395,0),MAX($P395-SUM(DV395:FK395),0))</f>
        <v>0</v>
      </c>
      <c r="FM395" s="48" t="n">
        <f aca="false">MIN(MAX((HK394*(1+HK$5/Setup!$C$36)+IF($V395=44,N($F395),0))-DO395,0),MAX($P395-SUM(DV395:FL395),0))</f>
        <v>0</v>
      </c>
      <c r="FN395" s="48" t="n">
        <f aca="false">MIN(MAX((HL394*(1+HL$5/Setup!$C$36)+IF($V395=45,N($F395),0))-DP395,0),MAX($P395-SUM(DV395:FM395),0))</f>
        <v>0</v>
      </c>
      <c r="FO395" s="48" t="n">
        <f aca="false">MIN(MAX((HM394*(1+HM$5/Setup!$C$36)+IF($V395=46,N($F395),0))-DQ395,0),MAX($P395-SUM(DV395:FN395),0))</f>
        <v>0</v>
      </c>
      <c r="FP395" s="48" t="n">
        <f aca="false">MIN(MAX((HN394*(1+HN$5/Setup!$C$36)+IF($V395=47,N($F395),0))-DR395,0),MAX($P395-SUM(DV395:FO395),0))</f>
        <v>0</v>
      </c>
      <c r="FQ395" s="48" t="n">
        <f aca="false">MIN(MAX((HO394*(1+HO$5/Setup!$C$36)+IF($V395=48,N($F395),0))-DS395,0),MAX($P395-SUM(DV395:FP395),0))</f>
        <v>0</v>
      </c>
      <c r="FR395" s="48" t="n">
        <f aca="false">MIN(MAX((HP394*(1+HP$5/Setup!$C$36)+IF($V395=49,N($F395),0))-DT395,0),MAX($P395-SUM(DV395:FQ395),0))</f>
        <v>0</v>
      </c>
      <c r="FS395" s="48" t="n">
        <f aca="false">MIN(MAX((HQ394*(1+HQ$5/Setup!$C$36)+IF($V395=50,N($F395),0))-DU395,0),MAX($P395-SUM(DV395:FR395),0))</f>
        <v>0</v>
      </c>
      <c r="FT395" s="48" t="n">
        <f aca="false">IF((FT394*(1+FT$5/Setup!$C$36)+IF($V395=1,N($F395),0))-BX395-DV395&lt;0.005,0,(FT394*(1+FT$5/Setup!$C$36)+IF($V395=1,N($F395),0))-BX395-DV395)</f>
        <v>0</v>
      </c>
      <c r="FU395" s="48" t="n">
        <f aca="false">IF((FU394*(1+FU$5/Setup!$C$36)+IF($V395=2,N($F395),0))-BY395-DW395&lt;0.005,0,(FU394*(1+FU$5/Setup!$C$36)+IF($V395=2,N($F395),0))-BY395-DW395)</f>
        <v>0</v>
      </c>
      <c r="FV395" s="48" t="n">
        <f aca="false">IF((FV394*(1+FV$5/Setup!$C$36)+IF($V395=3,N($F395),0))-BZ395-DX395&lt;0.005,0,(FV394*(1+FV$5/Setup!$C$36)+IF($V395=3,N($F395),0))-BZ395-DX395)</f>
        <v>0</v>
      </c>
      <c r="FW395" s="48" t="n">
        <f aca="false">IF((FW394*(1+FW$5/Setup!$C$36)+IF($V395=4,N($F395),0))-CA395-DY395&lt;0.005,0,(FW394*(1+FW$5/Setup!$C$36)+IF($V395=4,N($F395),0))-CA395-DY395)</f>
        <v>0</v>
      </c>
      <c r="FX395" s="48" t="n">
        <f aca="false">IF((FX394*(1+FX$5/Setup!$C$36)+IF($V395=5,N($F395),0))-CB395-DZ395&lt;0.005,0,(FX394*(1+FX$5/Setup!$C$36)+IF($V395=5,N($F395),0))-CB395-DZ395)</f>
        <v>0</v>
      </c>
      <c r="FY395" s="48" t="n">
        <f aca="false">IF((FY394*(1+FY$5/Setup!$C$36)+IF($V395=6,N($F395),0))-CC395-EA395&lt;0.005,0,(FY394*(1+FY$5/Setup!$C$36)+IF($V395=6,N($F395),0))-CC395-EA395)</f>
        <v>0</v>
      </c>
      <c r="FZ395" s="48" t="n">
        <f aca="false">IF((FZ394*(1+FZ$5/Setup!$C$36)+IF($V395=7,N($F395),0))-CD395-EB395&lt;0.005,0,(FZ394*(1+FZ$5/Setup!$C$36)+IF($V395=7,N($F395),0))-CD395-EB395)</f>
        <v>0</v>
      </c>
      <c r="GA395" s="48" t="n">
        <f aca="false">IF((GA394*(1+GA$5/Setup!$C$36)+IF($V395=8,N($F395),0))-CE395-EC395&lt;0.005,0,(GA394*(1+GA$5/Setup!$C$36)+IF($V395=8,N($F395),0))-CE395-EC395)</f>
        <v>0</v>
      </c>
      <c r="GB395" s="48" t="n">
        <f aca="false">IF((GB394*(1+GB$5/Setup!$C$36)+IF($V395=9,N($F395),0))-CF395-ED395&lt;0.005,0,(GB394*(1+GB$5/Setup!$C$36)+IF($V395=9,N($F395),0))-CF395-ED395)</f>
        <v>0</v>
      </c>
      <c r="GC395" s="48" t="n">
        <f aca="false">IF((GC394*(1+GC$5/Setup!$C$36)+IF($V395=10,N($F395),0))-CG395-EE395&lt;0.005,0,(GC394*(1+GC$5/Setup!$C$36)+IF($V395=10,N($F395),0))-CG395-EE395)</f>
        <v>0</v>
      </c>
      <c r="GD395" s="48" t="n">
        <f aca="false">IF((GD394*(1+GD$5/Setup!$C$36)+IF($V395=11,N($F395),0))-CH395-EF395&lt;0.005,0,(GD394*(1+GD$5/Setup!$C$36)+IF($V395=11,N($F395),0))-CH395-EF395)</f>
        <v>0</v>
      </c>
      <c r="GE395" s="48" t="n">
        <f aca="false">IF((GE394*(1+GE$5/Setup!$C$36)+IF($V395=12,N($F395),0))-CI395-EG395&lt;0.005,0,(GE394*(1+GE$5/Setup!$C$36)+IF($V395=12,N($F395),0))-CI395-EG395)</f>
        <v>0</v>
      </c>
      <c r="GF395" s="48" t="n">
        <f aca="false">IF((GF394*(1+GF$5/Setup!$C$36)+IF($V395=13,N($F395),0))-CJ395-EH395&lt;0.005,0,(GF394*(1+GF$5/Setup!$C$36)+IF($V395=13,N($F395),0))-CJ395-EH395)</f>
        <v>0</v>
      </c>
      <c r="GG395" s="48" t="n">
        <f aca="false">IF((GG394*(1+GG$5/Setup!$C$36)+IF($V395=14,N($F395),0))-CK395-EI395&lt;0.005,0,(GG394*(1+GG$5/Setup!$C$36)+IF($V395=14,N($F395),0))-CK395-EI395)</f>
        <v>0</v>
      </c>
      <c r="GH395" s="48" t="n">
        <f aca="false">IF((GH394*(1+GH$5/Setup!$C$36)+IF($V395=15,N($F395),0))-CL395-EJ395&lt;0.005,0,(GH394*(1+GH$5/Setup!$C$36)+IF($V395=15,N($F395),0))-CL395-EJ395)</f>
        <v>0</v>
      </c>
      <c r="GI395" s="48" t="n">
        <f aca="false">IF((GI394*(1+GI$5/Setup!$C$36)+IF($V395=16,N($F395),0))-CM395-EK395&lt;0.005,0,(GI394*(1+GI$5/Setup!$C$36)+IF($V395=16,N($F395),0))-CM395-EK395)</f>
        <v>0</v>
      </c>
      <c r="GJ395" s="48" t="n">
        <f aca="false">IF((GJ394*(1+GJ$5/Setup!$C$36)+IF($V395=17,N($F395),0))-CN395-EL395&lt;0.005,0,(GJ394*(1+GJ$5/Setup!$C$36)+IF($V395=17,N($F395),0))-CN395-EL395)</f>
        <v>0</v>
      </c>
      <c r="GK395" s="48" t="n">
        <f aca="false">IF((GK394*(1+GK$5/Setup!$C$36)+IF($V395=18,N($F395),0))-CO395-EM395&lt;0.005,0,(GK394*(1+GK$5/Setup!$C$36)+IF($V395=18,N($F395),0))-CO395-EM395)</f>
        <v>0</v>
      </c>
      <c r="GL395" s="48" t="n">
        <f aca="false">IF((GL394*(1+GL$5/Setup!$C$36)+IF($V395=19,N($F395),0))-CP395-EN395&lt;0.005,0,(GL394*(1+GL$5/Setup!$C$36)+IF($V395=19,N($F395),0))-CP395-EN395)</f>
        <v>0</v>
      </c>
      <c r="GM395" s="48" t="n">
        <f aca="false">IF((GM394*(1+GM$5/Setup!$C$36)+IF($V395=20,N($F395),0))-CQ395-EO395&lt;0.005,0,(GM394*(1+GM$5/Setup!$C$36)+IF($V395=20,N($F395),0))-CQ395-EO395)</f>
        <v>0</v>
      </c>
      <c r="GN395" s="48" t="n">
        <f aca="false">IF((GN394*(1+GN$5/Setup!$C$36)+IF($V395=21,N($F395),0))-CR395-EP395&lt;0.005,0,(GN394*(1+GN$5/Setup!$C$36)+IF($V395=21,N($F395),0))-CR395-EP395)</f>
        <v>0</v>
      </c>
      <c r="GO395" s="48" t="n">
        <f aca="false">IF((GO394*(1+GO$5/Setup!$C$36)+IF($V395=22,N($F395),0))-CS395-EQ395&lt;0.005,0,(GO394*(1+GO$5/Setup!$C$36)+IF($V395=22,N($F395),0))-CS395-EQ395)</f>
        <v>0</v>
      </c>
      <c r="GP395" s="48" t="n">
        <f aca="false">IF((GP394*(1+GP$5/Setup!$C$36)+IF($V395=23,N($F395),0))-CT395-ER395&lt;0.005,0,(GP394*(1+GP$5/Setup!$C$36)+IF($V395=23,N($F395),0))-CT395-ER395)</f>
        <v>0</v>
      </c>
      <c r="GQ395" s="48" t="n">
        <f aca="false">IF((GQ394*(1+GQ$5/Setup!$C$36)+IF($V395=24,N($F395),0))-CU395-ES395&lt;0.005,0,(GQ394*(1+GQ$5/Setup!$C$36)+IF($V395=24,N($F395),0))-CU395-ES395)</f>
        <v>0</v>
      </c>
      <c r="GR395" s="48" t="n">
        <f aca="false">IF((GR394*(1+GR$5/Setup!$C$36)+IF($V395=25,N($F395),0))-CV395-ET395&lt;0.005,0,(GR394*(1+GR$5/Setup!$C$36)+IF($V395=25,N($F395),0))-CV395-ET395)</f>
        <v>0</v>
      </c>
      <c r="GS395" s="48" t="n">
        <f aca="false">IF((GS394*(1+GS$5/Setup!$C$36)+IF($V395=26,N($F395),0))-CW395-EU395&lt;0.005,0,(GS394*(1+GS$5/Setup!$C$36)+IF($V395=26,N($F395),0))-CW395-EU395)</f>
        <v>0</v>
      </c>
      <c r="GT395" s="48" t="n">
        <f aca="false">IF((GT394*(1+GT$5/Setup!$C$36)+IF($V395=27,N($F395),0))-CX395-EV395&lt;0.005,0,(GT394*(1+GT$5/Setup!$C$36)+IF($V395=27,N($F395),0))-CX395-EV395)</f>
        <v>0</v>
      </c>
      <c r="GU395" s="48" t="n">
        <f aca="false">IF((GU394*(1+GU$5/Setup!$C$36)+IF($V395=28,N($F395),0))-CY395-EW395&lt;0.005,0,(GU394*(1+GU$5/Setup!$C$36)+IF($V395=28,N($F395),0))-CY395-EW395)</f>
        <v>0</v>
      </c>
      <c r="GV395" s="48" t="n">
        <f aca="false">IF((GV394*(1+GV$5/Setup!$C$36)+IF($V395=29,N($F395),0))-CZ395-EX395&lt;0.005,0,(GV394*(1+GV$5/Setup!$C$36)+IF($V395=29,N($F395),0))-CZ395-EX395)</f>
        <v>0</v>
      </c>
      <c r="GW395" s="48" t="n">
        <f aca="false">IF((GW394*(1+GW$5/Setup!$C$36)+IF($V395=30,N($F395),0))-DA395-EY395&lt;0.005,0,(GW394*(1+GW$5/Setup!$C$36)+IF($V395=30,N($F395),0))-DA395-EY395)</f>
        <v>0</v>
      </c>
      <c r="GX395" s="48" t="n">
        <f aca="false">IF((GX394*(1+GX$5/Setup!$C$36)+IF($V395=31,N($F395),0))-DB395-EZ395&lt;0.005,0,(GX394*(1+GX$5/Setup!$C$36)+IF($V395=31,N($F395),0))-DB395-EZ395)</f>
        <v>0</v>
      </c>
      <c r="GY395" s="48" t="n">
        <f aca="false">IF((GY394*(1+GY$5/Setup!$C$36)+IF($V395=32,N($F395),0))-DC395-FA395&lt;0.005,0,(GY394*(1+GY$5/Setup!$C$36)+IF($V395=32,N($F395),0))-DC395-FA395)</f>
        <v>0</v>
      </c>
      <c r="GZ395" s="48" t="n">
        <f aca="false">IF((GZ394*(1+GZ$5/Setup!$C$36)+IF($V395=33,N($F395),0))-DD395-FB395&lt;0.005,0,(GZ394*(1+GZ$5/Setup!$C$36)+IF($V395=33,N($F395),0))-DD395-FB395)</f>
        <v>0</v>
      </c>
      <c r="HA395" s="48" t="n">
        <f aca="false">IF((HA394*(1+HA$5/Setup!$C$36)+IF($V395=34,N($F395),0))-DE395-FC395&lt;0.005,0,(HA394*(1+HA$5/Setup!$C$36)+IF($V395=34,N($F395),0))-DE395-FC395)</f>
        <v>0</v>
      </c>
      <c r="HB395" s="48" t="n">
        <f aca="false">IF((HB394*(1+HB$5/Setup!$C$36)+IF($V395=35,N($F395),0))-DF395-FD395&lt;0.005,0,(HB394*(1+HB$5/Setup!$C$36)+IF($V395=35,N($F395),0))-DF395-FD395)</f>
        <v>0</v>
      </c>
      <c r="HC395" s="48" t="n">
        <f aca="false">IF((HC394*(1+HC$5/Setup!$C$36)+IF($V395=36,N($F395),0))-DG395-FE395&lt;0.005,0,(HC394*(1+HC$5/Setup!$C$36)+IF($V395=36,N($F395),0))-DG395-FE395)</f>
        <v>0</v>
      </c>
      <c r="HD395" s="48" t="n">
        <f aca="false">IF((HD394*(1+HD$5/Setup!$C$36)+IF($V395=37,N($F395),0))-DH395-FF395&lt;0.005,0,(HD394*(1+HD$5/Setup!$C$36)+IF($V395=37,N($F395),0))-DH395-FF395)</f>
        <v>0</v>
      </c>
      <c r="HE395" s="48" t="n">
        <f aca="false">IF((HE394*(1+HE$5/Setup!$C$36)+IF($V395=38,N($F395),0))-DI395-FG395&lt;0.005,0,(HE394*(1+HE$5/Setup!$C$36)+IF($V395=38,N($F395),0))-DI395-FG395)</f>
        <v>0</v>
      </c>
      <c r="HF395" s="48" t="n">
        <f aca="false">IF((HF394*(1+HF$5/Setup!$C$36)+IF($V395=39,N($F395),0))-DJ395-FH395&lt;0.005,0,(HF394*(1+HF$5/Setup!$C$36)+IF($V395=39,N($F395),0))-DJ395-FH395)</f>
        <v>0</v>
      </c>
      <c r="HG395" s="48" t="n">
        <f aca="false">IF((HG394*(1+HG$5/Setup!$C$36)+IF($V395=40,N($F395),0))-DK395-FI395&lt;0.005,0,(HG394*(1+HG$5/Setup!$C$36)+IF($V395=40,N($F395),0))-DK395-FI395)</f>
        <v>0</v>
      </c>
      <c r="HH395" s="48" t="n">
        <f aca="false">IF((HH394*(1+HH$5/Setup!$C$36)+IF($V395=41,N($F395),0))-DL395-FJ395&lt;0.005,0,(HH394*(1+HH$5/Setup!$C$36)+IF($V395=41,N($F395),0))-DL395-FJ395)</f>
        <v>0</v>
      </c>
      <c r="HI395" s="48" t="n">
        <f aca="false">IF((HI394*(1+HI$5/Setup!$C$36)+IF($V395=42,N($F395),0))-DM395-FK395&lt;0.005,0,(HI394*(1+HI$5/Setup!$C$36)+IF($V395=42,N($F395),0))-DM395-FK395)</f>
        <v>0</v>
      </c>
      <c r="HJ395" s="48" t="n">
        <f aca="false">IF((HJ394*(1+HJ$5/Setup!$C$36)+IF($V395=43,N($F395),0))-DN395-FL395&lt;0.005,0,(HJ394*(1+HJ$5/Setup!$C$36)+IF($V395=43,N($F395),0))-DN395-FL395)</f>
        <v>0</v>
      </c>
      <c r="HK395" s="48" t="n">
        <f aca="false">IF((HK394*(1+HK$5/Setup!$C$36)+IF($V395=44,N($F395),0))-DO395-FM395&lt;0.005,0,(HK394*(1+HK$5/Setup!$C$36)+IF($V395=44,N($F395),0))-DO395-FM395)</f>
        <v>0</v>
      </c>
      <c r="HL395" s="48" t="n">
        <f aca="false">IF((HL394*(1+HL$5/Setup!$C$36)+IF($V395=45,N($F395),0))-DP395-FN395&lt;0.005,0,(HL394*(1+HL$5/Setup!$C$36)+IF($V395=45,N($F395),0))-DP395-FN395)</f>
        <v>0</v>
      </c>
      <c r="HM395" s="48" t="n">
        <f aca="false">IF((HM394*(1+HM$5/Setup!$C$36)+IF($V395=46,N($F395),0))-DQ395-FO395&lt;0.005,0,(HM394*(1+HM$5/Setup!$C$36)+IF($V395=46,N($F395),0))-DQ395-FO395)</f>
        <v>0</v>
      </c>
      <c r="HN395" s="48" t="n">
        <f aca="false">IF((HN394*(1+HN$5/Setup!$C$36)+IF($V395=47,N($F395),0))-DR395-FP395&lt;0.005,0,(HN394*(1+HN$5/Setup!$C$36)+IF($V395=47,N($F395),0))-DR395-FP395)</f>
        <v>0</v>
      </c>
      <c r="HO395" s="48" t="n">
        <f aca="false">IF((HO394*(1+HO$5/Setup!$C$36)+IF($V395=48,N($F395),0))-DS395-FQ395&lt;0.005,0,(HO394*(1+HO$5/Setup!$C$36)+IF($V395=48,N($F395),0))-DS395-FQ395)</f>
        <v>0</v>
      </c>
      <c r="HP395" s="48" t="n">
        <f aca="false">IF((HP394*(1+HP$5/Setup!$C$36)+IF($V395=49,N($F395),0))-DT395-FR395&lt;0.005,0,(HP394*(1+HP$5/Setup!$C$36)+IF($V395=49,N($F395),0))-DT395-FR395)</f>
        <v>0</v>
      </c>
      <c r="HQ395" s="48" t="n">
        <f aca="false">IF((HQ394*(1+HQ$5/Setup!$C$36)+IF($V395=50,N($F395),0))-DU395-FS395&lt;0.005,0,(HQ394*(1+HQ$5/Setup!$C$36)+IF($V395=50,N($F395),0))-DU395-FS395)</f>
        <v>0</v>
      </c>
    </row>
    <row r="396" customFormat="false" ht="15" hidden="false" customHeight="false" outlineLevel="0" collapsed="false">
      <c r="A396" s="44" t="n">
        <v>388</v>
      </c>
      <c r="B396" s="45" t="n">
        <f aca="false">IF(Setup!$C$7="Every month",EDATE(Setup!$C$8,($A396-1)),IF(Setup!$C$7="Twice a month",DATE(YEAR(Setup!$C$8),MONTH(Setup!$C$8)+INT((($A396-1)+Setup!$C$41)/2),MIN(IF(MOD(($A396-1)+Setup!$C$41,2)=0,Setup!$C$39,Setup!$C$40),DAY(EOMONTH(DATE(YEAR(Setup!$C$8),MONTH(Setup!$C$8)+INT((($A396-1)+Setup!$C$41)/2),1),0)))),Setup!$C$8+($A396-1)*IF(Setup!$C$7="Every week",7,14)))</f>
        <v>51743</v>
      </c>
      <c r="C396" s="45" t="n">
        <f aca="false">IF(Setup!$C$7="Every month",EDATE(Setup!$C$8,$A396),IF(Setup!$C$7="Twice a month",DATE(YEAR(Setup!$C$8),MONTH(Setup!$C$8)+INT(($A396+Setup!$C$41)/2),MIN(IF(MOD($A396+Setup!$C$41,2)=0,Setup!$C$39,Setup!$C$40),DAY(EOMONTH(DATE(YEAR(Setup!$C$8),MONTH(Setup!$C$8)+INT(($A396+Setup!$C$41)/2),1),0)))),Setup!$C$8+$A396*IF(Setup!$C$7="Every week",7,14)))</f>
        <v>51757</v>
      </c>
      <c r="D396" s="46"/>
      <c r="E396" s="47"/>
      <c r="F396" s="47"/>
      <c r="G396" s="47"/>
      <c r="H396" s="47"/>
      <c r="I396" s="48" t="n">
        <f aca="false">N(Setup!$C$11)+N(E396)</f>
        <v>100</v>
      </c>
      <c r="J396" s="48" t="n">
        <f aca="false">MIN(Setup!$C$37,MAX(I396,0))</f>
        <v>9.23076923076923</v>
      </c>
      <c r="K396" s="48" t="n">
        <f aca="false">MIN(MAX(N(Setup!$C$14)-L395,0),MAX(I396-J396,0))</f>
        <v>0</v>
      </c>
      <c r="L396" s="48" t="n">
        <f aca="false">L395+K396-N(G396)</f>
        <v>500</v>
      </c>
      <c r="M396" s="48" t="n">
        <f aca="false">M395+J396-N(H396)</f>
        <v>3581.53846153844</v>
      </c>
      <c r="N396" s="48" t="n">
        <f aca="false">SUM(BX396:DU396)</f>
        <v>0</v>
      </c>
      <c r="O396" s="48" t="n">
        <f aca="false">SUM(Z396:BW396)-N396</f>
        <v>25</v>
      </c>
      <c r="P396" s="48" t="n">
        <f aca="false">MAX(I396-J396-K396,0)+O396</f>
        <v>115.769230769231</v>
      </c>
      <c r="Q396" s="48" t="n">
        <f aca="false">SUM(DV396:FS396)</f>
        <v>0</v>
      </c>
      <c r="R396" s="49" t="n">
        <f aca="false">N396+J396+K396+Q396</f>
        <v>9.23076923076923</v>
      </c>
      <c r="S396" s="48" t="n">
        <f aca="false">T396-T395-N(F396)+N396+Q396</f>
        <v>0</v>
      </c>
      <c r="T396" s="49" t="n">
        <f aca="false">SUM(FT396:HQ396)</f>
        <v>0</v>
      </c>
      <c r="U396" s="44" t="str">
        <f aca="false">IF(T395&lt;0.005,"",INDEX(Helpers!$C$2:$C$51,IF(_xlfn.MINIFS($DV$6:$FS$6,DV396:FS396,"&gt;0.005")=0,V396,_xlfn.MINIFS($DV$6:$FS$6,DV396:FS396,"&gt;0.005"))))</f>
        <v/>
      </c>
      <c r="V396" s="44" t="n">
        <f aca="false">IF(_xlfn.MINIFS($FT$6:$HQ$6,FT395:HQ395,"&gt;0.005")=0,1,_xlfn.MINIFS($FT$6:$HQ$6,FT395:HQ395,"&gt;0.005"))</f>
        <v>1</v>
      </c>
      <c r="W396" s="44" t="n">
        <f aca="false">IF(AND(D396&lt;&gt;"Paid",T395&gt;0.005),1,0)</f>
        <v>0</v>
      </c>
      <c r="X396" s="48" t="n">
        <f aca="false">SUMPRODUCT(((Helpers!$G$2:$G$51*(1+(Helpers!$D$2:$D$51+0.000000001)/12)^(($B396-Setup!$C$8)/(365.25/12))-Helpers!$E$2:$E$51*((1+(Helpers!$D$2:$D$51+0.000000001)/12)^(($B396-Setup!$C$8)/(365.25/12))-1)/((Helpers!$D$2:$D$51+0.000000001)/12))&gt;0)*(Helpers!$G$2:$G$51*(1+(Helpers!$D$2:$D$51+0.000000001)/12)^(($B396-Setup!$C$8)/(365.25/12))-Helpers!$E$2:$E$51*((1+(Helpers!$D$2:$D$51+0.000000001)/12)^(($B396-Setup!$C$8)/(365.25/12))-1)/((Helpers!$D$2:$D$51+0.000000001)/12)))</f>
        <v>0</v>
      </c>
      <c r="Y396" s="48"/>
      <c r="Z396" s="48" t="n">
        <f aca="false">IF(OR(N(Z$5)=0,Z$6=""),0,Z$5*((DATE(YEAR($B396),MONTH($B396),MIN(Z$6,DAY(EOMONTH($B396,0))))&gt;=$B396)*(DATE(YEAR($B396),MONTH($B396),MIN(Z$6,DAY(EOMONTH($B396,0))))&lt;$C396)+(DATE(YEAR($B396),MONTH($B396)+1,MIN(Z$6,DAY(EOMONTH($B396,1))))&gt;=$B396)*(DATE(YEAR($B396),MONTH($B396)+1,MIN(Z$6,DAY(EOMONTH($B396,1))))&lt;$C396)))</f>
        <v>25</v>
      </c>
      <c r="AA396" s="48" t="n">
        <f aca="false">IF(OR(N(AA$5)=0,AA$6=""),0,AA$5*((DATE(YEAR($B396),MONTH($B396),MIN(AA$6,DAY(EOMONTH($B396,0))))&gt;=$B396)*(DATE(YEAR($B396),MONTH($B396),MIN(AA$6,DAY(EOMONTH($B396,0))))&lt;$C396)+(DATE(YEAR($B396),MONTH($B396)+1,MIN(AA$6,DAY(EOMONTH($B396,1))))&gt;=$B396)*(DATE(YEAR($B396),MONTH($B396)+1,MIN(AA$6,DAY(EOMONTH($B396,1))))&lt;$C396)))</f>
        <v>0</v>
      </c>
      <c r="AB396" s="48" t="n">
        <f aca="false">IF(OR(N(AB$5)=0,AB$6=""),0,AB$5*((DATE(YEAR($B396),MONTH($B396),MIN(AB$6,DAY(EOMONTH($B396,0))))&gt;=$B396)*(DATE(YEAR($B396),MONTH($B396),MIN(AB$6,DAY(EOMONTH($B396,0))))&lt;$C396)+(DATE(YEAR($B396),MONTH($B396)+1,MIN(AB$6,DAY(EOMONTH($B396,1))))&gt;=$B396)*(DATE(YEAR($B396),MONTH($B396)+1,MIN(AB$6,DAY(EOMONTH($B396,1))))&lt;$C396)))</f>
        <v>0</v>
      </c>
      <c r="AC396" s="48" t="n">
        <f aca="false">IF(OR(N(AC$5)=0,AC$6=""),0,AC$5*((DATE(YEAR($B396),MONTH($B396),MIN(AC$6,DAY(EOMONTH($B396,0))))&gt;=$B396)*(DATE(YEAR($B396),MONTH($B396),MIN(AC$6,DAY(EOMONTH($B396,0))))&lt;$C396)+(DATE(YEAR($B396),MONTH($B396)+1,MIN(AC$6,DAY(EOMONTH($B396,1))))&gt;=$B396)*(DATE(YEAR($B396),MONTH($B396)+1,MIN(AC$6,DAY(EOMONTH($B396,1))))&lt;$C396)))</f>
        <v>0</v>
      </c>
      <c r="AD396" s="48" t="n">
        <f aca="false">IF(OR(N(AD$5)=0,AD$6=""),0,AD$5*((DATE(YEAR($B396),MONTH($B396),MIN(AD$6,DAY(EOMONTH($B396,0))))&gt;=$B396)*(DATE(YEAR($B396),MONTH($B396),MIN(AD$6,DAY(EOMONTH($B396,0))))&lt;$C396)+(DATE(YEAR($B396),MONTH($B396)+1,MIN(AD$6,DAY(EOMONTH($B396,1))))&gt;=$B396)*(DATE(YEAR($B396),MONTH($B396)+1,MIN(AD$6,DAY(EOMONTH($B396,1))))&lt;$C396)))</f>
        <v>0</v>
      </c>
      <c r="AE396" s="48" t="n">
        <f aca="false">IF(OR(N(AE$5)=0,AE$6=""),0,AE$5*((DATE(YEAR($B396),MONTH($B396),MIN(AE$6,DAY(EOMONTH($B396,0))))&gt;=$B396)*(DATE(YEAR($B396),MONTH($B396),MIN(AE$6,DAY(EOMONTH($B396,0))))&lt;$C396)+(DATE(YEAR($B396),MONTH($B396)+1,MIN(AE$6,DAY(EOMONTH($B396,1))))&gt;=$B396)*(DATE(YEAR($B396),MONTH($B396)+1,MIN(AE$6,DAY(EOMONTH($B396,1))))&lt;$C396)))</f>
        <v>0</v>
      </c>
      <c r="AF396" s="48" t="n">
        <f aca="false">IF(OR(N(AF$5)=0,AF$6=""),0,AF$5*((DATE(YEAR($B396),MONTH($B396),MIN(AF$6,DAY(EOMONTH($B396,0))))&gt;=$B396)*(DATE(YEAR($B396),MONTH($B396),MIN(AF$6,DAY(EOMONTH($B396,0))))&lt;$C396)+(DATE(YEAR($B396),MONTH($B396)+1,MIN(AF$6,DAY(EOMONTH($B396,1))))&gt;=$B396)*(DATE(YEAR($B396),MONTH($B396)+1,MIN(AF$6,DAY(EOMONTH($B396,1))))&lt;$C396)))</f>
        <v>0</v>
      </c>
      <c r="AG396" s="48" t="n">
        <f aca="false">IF(OR(N(AG$5)=0,AG$6=""),0,AG$5*((DATE(YEAR($B396),MONTH($B396),MIN(AG$6,DAY(EOMONTH($B396,0))))&gt;=$B396)*(DATE(YEAR($B396),MONTH($B396),MIN(AG$6,DAY(EOMONTH($B396,0))))&lt;$C396)+(DATE(YEAR($B396),MONTH($B396)+1,MIN(AG$6,DAY(EOMONTH($B396,1))))&gt;=$B396)*(DATE(YEAR($B396),MONTH($B396)+1,MIN(AG$6,DAY(EOMONTH($B396,1))))&lt;$C396)))</f>
        <v>0</v>
      </c>
      <c r="AH396" s="48" t="n">
        <f aca="false">IF(OR(N(AH$5)=0,AH$6=""),0,AH$5*((DATE(YEAR($B396),MONTH($B396),MIN(AH$6,DAY(EOMONTH($B396,0))))&gt;=$B396)*(DATE(YEAR($B396),MONTH($B396),MIN(AH$6,DAY(EOMONTH($B396,0))))&lt;$C396)+(DATE(YEAR($B396),MONTH($B396)+1,MIN(AH$6,DAY(EOMONTH($B396,1))))&gt;=$B396)*(DATE(YEAR($B396),MONTH($B396)+1,MIN(AH$6,DAY(EOMONTH($B396,1))))&lt;$C396)))</f>
        <v>0</v>
      </c>
      <c r="AI396" s="48" t="n">
        <f aca="false">IF(OR(N(AI$5)=0,AI$6=""),0,AI$5*((DATE(YEAR($B396),MONTH($B396),MIN(AI$6,DAY(EOMONTH($B396,0))))&gt;=$B396)*(DATE(YEAR($B396),MONTH($B396),MIN(AI$6,DAY(EOMONTH($B396,0))))&lt;$C396)+(DATE(YEAR($B396),MONTH($B396)+1,MIN(AI$6,DAY(EOMONTH($B396,1))))&gt;=$B396)*(DATE(YEAR($B396),MONTH($B396)+1,MIN(AI$6,DAY(EOMONTH($B396,1))))&lt;$C396)))</f>
        <v>0</v>
      </c>
      <c r="AJ396" s="48" t="n">
        <f aca="false">IF(OR(N(AJ$5)=0,AJ$6=""),0,AJ$5*((DATE(YEAR($B396),MONTH($B396),MIN(AJ$6,DAY(EOMONTH($B396,0))))&gt;=$B396)*(DATE(YEAR($B396),MONTH($B396),MIN(AJ$6,DAY(EOMONTH($B396,0))))&lt;$C396)+(DATE(YEAR($B396),MONTH($B396)+1,MIN(AJ$6,DAY(EOMONTH($B396,1))))&gt;=$B396)*(DATE(YEAR($B396),MONTH($B396)+1,MIN(AJ$6,DAY(EOMONTH($B396,1))))&lt;$C396)))</f>
        <v>0</v>
      </c>
      <c r="AK396" s="48" t="n">
        <f aca="false">IF(OR(N(AK$5)=0,AK$6=""),0,AK$5*((DATE(YEAR($B396),MONTH($B396),MIN(AK$6,DAY(EOMONTH($B396,0))))&gt;=$B396)*(DATE(YEAR($B396),MONTH($B396),MIN(AK$6,DAY(EOMONTH($B396,0))))&lt;$C396)+(DATE(YEAR($B396),MONTH($B396)+1,MIN(AK$6,DAY(EOMONTH($B396,1))))&gt;=$B396)*(DATE(YEAR($B396),MONTH($B396)+1,MIN(AK$6,DAY(EOMONTH($B396,1))))&lt;$C396)))</f>
        <v>0</v>
      </c>
      <c r="AL396" s="48" t="n">
        <f aca="false">IF(OR(N(AL$5)=0,AL$6=""),0,AL$5*((DATE(YEAR($B396),MONTH($B396),MIN(AL$6,DAY(EOMONTH($B396,0))))&gt;=$B396)*(DATE(YEAR($B396),MONTH($B396),MIN(AL$6,DAY(EOMONTH($B396,0))))&lt;$C396)+(DATE(YEAR($B396),MONTH($B396)+1,MIN(AL$6,DAY(EOMONTH($B396,1))))&gt;=$B396)*(DATE(YEAR($B396),MONTH($B396)+1,MIN(AL$6,DAY(EOMONTH($B396,1))))&lt;$C396)))</f>
        <v>0</v>
      </c>
      <c r="AM396" s="48" t="n">
        <f aca="false">IF(OR(N(AM$5)=0,AM$6=""),0,AM$5*((DATE(YEAR($B396),MONTH($B396),MIN(AM$6,DAY(EOMONTH($B396,0))))&gt;=$B396)*(DATE(YEAR($B396),MONTH($B396),MIN(AM$6,DAY(EOMONTH($B396,0))))&lt;$C396)+(DATE(YEAR($B396),MONTH($B396)+1,MIN(AM$6,DAY(EOMONTH($B396,1))))&gt;=$B396)*(DATE(YEAR($B396),MONTH($B396)+1,MIN(AM$6,DAY(EOMONTH($B396,1))))&lt;$C396)))</f>
        <v>0</v>
      </c>
      <c r="AN396" s="48" t="n">
        <f aca="false">IF(OR(N(AN$5)=0,AN$6=""),0,AN$5*((DATE(YEAR($B396),MONTH($B396),MIN(AN$6,DAY(EOMONTH($B396,0))))&gt;=$B396)*(DATE(YEAR($B396),MONTH($B396),MIN(AN$6,DAY(EOMONTH($B396,0))))&lt;$C396)+(DATE(YEAR($B396),MONTH($B396)+1,MIN(AN$6,DAY(EOMONTH($B396,1))))&gt;=$B396)*(DATE(YEAR($B396),MONTH($B396)+1,MIN(AN$6,DAY(EOMONTH($B396,1))))&lt;$C396)))</f>
        <v>0</v>
      </c>
      <c r="AO396" s="48" t="n">
        <f aca="false">IF(OR(N(AO$5)=0,AO$6=""),0,AO$5*((DATE(YEAR($B396),MONTH($B396),MIN(AO$6,DAY(EOMONTH($B396,0))))&gt;=$B396)*(DATE(YEAR($B396),MONTH($B396),MIN(AO$6,DAY(EOMONTH($B396,0))))&lt;$C396)+(DATE(YEAR($B396),MONTH($B396)+1,MIN(AO$6,DAY(EOMONTH($B396,1))))&gt;=$B396)*(DATE(YEAR($B396),MONTH($B396)+1,MIN(AO$6,DAY(EOMONTH($B396,1))))&lt;$C396)))</f>
        <v>0</v>
      </c>
      <c r="AP396" s="48" t="n">
        <f aca="false">IF(OR(N(AP$5)=0,AP$6=""),0,AP$5*((DATE(YEAR($B396),MONTH($B396),MIN(AP$6,DAY(EOMONTH($B396,0))))&gt;=$B396)*(DATE(YEAR($B396),MONTH($B396),MIN(AP$6,DAY(EOMONTH($B396,0))))&lt;$C396)+(DATE(YEAR($B396),MONTH($B396)+1,MIN(AP$6,DAY(EOMONTH($B396,1))))&gt;=$B396)*(DATE(YEAR($B396),MONTH($B396)+1,MIN(AP$6,DAY(EOMONTH($B396,1))))&lt;$C396)))</f>
        <v>0</v>
      </c>
      <c r="AQ396" s="48" t="n">
        <f aca="false">IF(OR(N(AQ$5)=0,AQ$6=""),0,AQ$5*((DATE(YEAR($B396),MONTH($B396),MIN(AQ$6,DAY(EOMONTH($B396,0))))&gt;=$B396)*(DATE(YEAR($B396),MONTH($B396),MIN(AQ$6,DAY(EOMONTH($B396,0))))&lt;$C396)+(DATE(YEAR($B396),MONTH($B396)+1,MIN(AQ$6,DAY(EOMONTH($B396,1))))&gt;=$B396)*(DATE(YEAR($B396),MONTH($B396)+1,MIN(AQ$6,DAY(EOMONTH($B396,1))))&lt;$C396)))</f>
        <v>0</v>
      </c>
      <c r="AR396" s="48" t="n">
        <f aca="false">IF(OR(N(AR$5)=0,AR$6=""),0,AR$5*((DATE(YEAR($B396),MONTH($B396),MIN(AR$6,DAY(EOMONTH($B396,0))))&gt;=$B396)*(DATE(YEAR($B396),MONTH($B396),MIN(AR$6,DAY(EOMONTH($B396,0))))&lt;$C396)+(DATE(YEAR($B396),MONTH($B396)+1,MIN(AR$6,DAY(EOMONTH($B396,1))))&gt;=$B396)*(DATE(YEAR($B396),MONTH($B396)+1,MIN(AR$6,DAY(EOMONTH($B396,1))))&lt;$C396)))</f>
        <v>0</v>
      </c>
      <c r="AS396" s="48" t="n">
        <f aca="false">IF(OR(N(AS$5)=0,AS$6=""),0,AS$5*((DATE(YEAR($B396),MONTH($B396),MIN(AS$6,DAY(EOMONTH($B396,0))))&gt;=$B396)*(DATE(YEAR($B396),MONTH($B396),MIN(AS$6,DAY(EOMONTH($B396,0))))&lt;$C396)+(DATE(YEAR($B396),MONTH($B396)+1,MIN(AS$6,DAY(EOMONTH($B396,1))))&gt;=$B396)*(DATE(YEAR($B396),MONTH($B396)+1,MIN(AS$6,DAY(EOMONTH($B396,1))))&lt;$C396)))</f>
        <v>0</v>
      </c>
      <c r="AT396" s="48" t="n">
        <f aca="false">IF(OR(N(AT$5)=0,AT$6=""),0,AT$5*((DATE(YEAR($B396),MONTH($B396),MIN(AT$6,DAY(EOMONTH($B396,0))))&gt;=$B396)*(DATE(YEAR($B396),MONTH($B396),MIN(AT$6,DAY(EOMONTH($B396,0))))&lt;$C396)+(DATE(YEAR($B396),MONTH($B396)+1,MIN(AT$6,DAY(EOMONTH($B396,1))))&gt;=$B396)*(DATE(YEAR($B396),MONTH($B396)+1,MIN(AT$6,DAY(EOMONTH($B396,1))))&lt;$C396)))</f>
        <v>0</v>
      </c>
      <c r="AU396" s="48" t="n">
        <f aca="false">IF(OR(N(AU$5)=0,AU$6=""),0,AU$5*((DATE(YEAR($B396),MONTH($B396),MIN(AU$6,DAY(EOMONTH($B396,0))))&gt;=$B396)*(DATE(YEAR($B396),MONTH($B396),MIN(AU$6,DAY(EOMONTH($B396,0))))&lt;$C396)+(DATE(YEAR($B396),MONTH($B396)+1,MIN(AU$6,DAY(EOMONTH($B396,1))))&gt;=$B396)*(DATE(YEAR($B396),MONTH($B396)+1,MIN(AU$6,DAY(EOMONTH($B396,1))))&lt;$C396)))</f>
        <v>0</v>
      </c>
      <c r="AV396" s="48" t="n">
        <f aca="false">IF(OR(N(AV$5)=0,AV$6=""),0,AV$5*((DATE(YEAR($B396),MONTH($B396),MIN(AV$6,DAY(EOMONTH($B396,0))))&gt;=$B396)*(DATE(YEAR($B396),MONTH($B396),MIN(AV$6,DAY(EOMONTH($B396,0))))&lt;$C396)+(DATE(YEAR($B396),MONTH($B396)+1,MIN(AV$6,DAY(EOMONTH($B396,1))))&gt;=$B396)*(DATE(YEAR($B396),MONTH($B396)+1,MIN(AV$6,DAY(EOMONTH($B396,1))))&lt;$C396)))</f>
        <v>0</v>
      </c>
      <c r="AW396" s="48" t="n">
        <f aca="false">IF(OR(N(AW$5)=0,AW$6=""),0,AW$5*((DATE(YEAR($B396),MONTH($B396),MIN(AW$6,DAY(EOMONTH($B396,0))))&gt;=$B396)*(DATE(YEAR($B396),MONTH($B396),MIN(AW$6,DAY(EOMONTH($B396,0))))&lt;$C396)+(DATE(YEAR($B396),MONTH($B396)+1,MIN(AW$6,DAY(EOMONTH($B396,1))))&gt;=$B396)*(DATE(YEAR($B396),MONTH($B396)+1,MIN(AW$6,DAY(EOMONTH($B396,1))))&lt;$C396)))</f>
        <v>0</v>
      </c>
      <c r="AX396" s="48" t="n">
        <f aca="false">IF(OR(N(AX$5)=0,AX$6=""),0,AX$5*((DATE(YEAR($B396),MONTH($B396),MIN(AX$6,DAY(EOMONTH($B396,0))))&gt;=$B396)*(DATE(YEAR($B396),MONTH($B396),MIN(AX$6,DAY(EOMONTH($B396,0))))&lt;$C396)+(DATE(YEAR($B396),MONTH($B396)+1,MIN(AX$6,DAY(EOMONTH($B396,1))))&gt;=$B396)*(DATE(YEAR($B396),MONTH($B396)+1,MIN(AX$6,DAY(EOMONTH($B396,1))))&lt;$C396)))</f>
        <v>0</v>
      </c>
      <c r="AY396" s="48" t="n">
        <f aca="false">IF(OR(N(AY$5)=0,AY$6=""),0,AY$5*((DATE(YEAR($B396),MONTH($B396),MIN(AY$6,DAY(EOMONTH($B396,0))))&gt;=$B396)*(DATE(YEAR($B396),MONTH($B396),MIN(AY$6,DAY(EOMONTH($B396,0))))&lt;$C396)+(DATE(YEAR($B396),MONTH($B396)+1,MIN(AY$6,DAY(EOMONTH($B396,1))))&gt;=$B396)*(DATE(YEAR($B396),MONTH($B396)+1,MIN(AY$6,DAY(EOMONTH($B396,1))))&lt;$C396)))</f>
        <v>0</v>
      </c>
      <c r="AZ396" s="48" t="n">
        <f aca="false">IF(OR(N(AZ$5)=0,AZ$6=""),0,AZ$5*((DATE(YEAR($B396),MONTH($B396),MIN(AZ$6,DAY(EOMONTH($B396,0))))&gt;=$B396)*(DATE(YEAR($B396),MONTH($B396),MIN(AZ$6,DAY(EOMONTH($B396,0))))&lt;$C396)+(DATE(YEAR($B396),MONTH($B396)+1,MIN(AZ$6,DAY(EOMONTH($B396,1))))&gt;=$B396)*(DATE(YEAR($B396),MONTH($B396)+1,MIN(AZ$6,DAY(EOMONTH($B396,1))))&lt;$C396)))</f>
        <v>0</v>
      </c>
      <c r="BA396" s="48" t="n">
        <f aca="false">IF(OR(N(BA$5)=0,BA$6=""),0,BA$5*((DATE(YEAR($B396),MONTH($B396),MIN(BA$6,DAY(EOMONTH($B396,0))))&gt;=$B396)*(DATE(YEAR($B396),MONTH($B396),MIN(BA$6,DAY(EOMONTH($B396,0))))&lt;$C396)+(DATE(YEAR($B396),MONTH($B396)+1,MIN(BA$6,DAY(EOMONTH($B396,1))))&gt;=$B396)*(DATE(YEAR($B396),MONTH($B396)+1,MIN(BA$6,DAY(EOMONTH($B396,1))))&lt;$C396)))</f>
        <v>0</v>
      </c>
      <c r="BB396" s="48" t="n">
        <f aca="false">IF(OR(N(BB$5)=0,BB$6=""),0,BB$5*((DATE(YEAR($B396),MONTH($B396),MIN(BB$6,DAY(EOMONTH($B396,0))))&gt;=$B396)*(DATE(YEAR($B396),MONTH($B396),MIN(BB$6,DAY(EOMONTH($B396,0))))&lt;$C396)+(DATE(YEAR($B396),MONTH($B396)+1,MIN(BB$6,DAY(EOMONTH($B396,1))))&gt;=$B396)*(DATE(YEAR($B396),MONTH($B396)+1,MIN(BB$6,DAY(EOMONTH($B396,1))))&lt;$C396)))</f>
        <v>0</v>
      </c>
      <c r="BC396" s="48" t="n">
        <f aca="false">IF(OR(N(BC$5)=0,BC$6=""),0,BC$5*((DATE(YEAR($B396),MONTH($B396),MIN(BC$6,DAY(EOMONTH($B396,0))))&gt;=$B396)*(DATE(YEAR($B396),MONTH($B396),MIN(BC$6,DAY(EOMONTH($B396,0))))&lt;$C396)+(DATE(YEAR($B396),MONTH($B396)+1,MIN(BC$6,DAY(EOMONTH($B396,1))))&gt;=$B396)*(DATE(YEAR($B396),MONTH($B396)+1,MIN(BC$6,DAY(EOMONTH($B396,1))))&lt;$C396)))</f>
        <v>0</v>
      </c>
      <c r="BD396" s="48" t="n">
        <f aca="false">IF(OR(N(BD$5)=0,BD$6=""),0,BD$5*((DATE(YEAR($B396),MONTH($B396),MIN(BD$6,DAY(EOMONTH($B396,0))))&gt;=$B396)*(DATE(YEAR($B396),MONTH($B396),MIN(BD$6,DAY(EOMONTH($B396,0))))&lt;$C396)+(DATE(YEAR($B396),MONTH($B396)+1,MIN(BD$6,DAY(EOMONTH($B396,1))))&gt;=$B396)*(DATE(YEAR($B396),MONTH($B396)+1,MIN(BD$6,DAY(EOMONTH($B396,1))))&lt;$C396)))</f>
        <v>0</v>
      </c>
      <c r="BE396" s="48" t="n">
        <f aca="false">IF(OR(N(BE$5)=0,BE$6=""),0,BE$5*((DATE(YEAR($B396),MONTH($B396),MIN(BE$6,DAY(EOMONTH($B396,0))))&gt;=$B396)*(DATE(YEAR($B396),MONTH($B396),MIN(BE$6,DAY(EOMONTH($B396,0))))&lt;$C396)+(DATE(YEAR($B396),MONTH($B396)+1,MIN(BE$6,DAY(EOMONTH($B396,1))))&gt;=$B396)*(DATE(YEAR($B396),MONTH($B396)+1,MIN(BE$6,DAY(EOMONTH($B396,1))))&lt;$C396)))</f>
        <v>0</v>
      </c>
      <c r="BF396" s="48" t="n">
        <f aca="false">IF(OR(N(BF$5)=0,BF$6=""),0,BF$5*((DATE(YEAR($B396),MONTH($B396),MIN(BF$6,DAY(EOMONTH($B396,0))))&gt;=$B396)*(DATE(YEAR($B396),MONTH($B396),MIN(BF$6,DAY(EOMONTH($B396,0))))&lt;$C396)+(DATE(YEAR($B396),MONTH($B396)+1,MIN(BF$6,DAY(EOMONTH($B396,1))))&gt;=$B396)*(DATE(YEAR($B396),MONTH($B396)+1,MIN(BF$6,DAY(EOMONTH($B396,1))))&lt;$C396)))</f>
        <v>0</v>
      </c>
      <c r="BG396" s="48" t="n">
        <f aca="false">IF(OR(N(BG$5)=0,BG$6=""),0,BG$5*((DATE(YEAR($B396),MONTH($B396),MIN(BG$6,DAY(EOMONTH($B396,0))))&gt;=$B396)*(DATE(YEAR($B396),MONTH($B396),MIN(BG$6,DAY(EOMONTH($B396,0))))&lt;$C396)+(DATE(YEAR($B396),MONTH($B396)+1,MIN(BG$6,DAY(EOMONTH($B396,1))))&gt;=$B396)*(DATE(YEAR($B396),MONTH($B396)+1,MIN(BG$6,DAY(EOMONTH($B396,1))))&lt;$C396)))</f>
        <v>0</v>
      </c>
      <c r="BH396" s="48" t="n">
        <f aca="false">IF(OR(N(BH$5)=0,BH$6=""),0,BH$5*((DATE(YEAR($B396),MONTH($B396),MIN(BH$6,DAY(EOMONTH($B396,0))))&gt;=$B396)*(DATE(YEAR($B396),MONTH($B396),MIN(BH$6,DAY(EOMONTH($B396,0))))&lt;$C396)+(DATE(YEAR($B396),MONTH($B396)+1,MIN(BH$6,DAY(EOMONTH($B396,1))))&gt;=$B396)*(DATE(YEAR($B396),MONTH($B396)+1,MIN(BH$6,DAY(EOMONTH($B396,1))))&lt;$C396)))</f>
        <v>0</v>
      </c>
      <c r="BI396" s="48" t="n">
        <f aca="false">IF(OR(N(BI$5)=0,BI$6=""),0,BI$5*((DATE(YEAR($B396),MONTH($B396),MIN(BI$6,DAY(EOMONTH($B396,0))))&gt;=$B396)*(DATE(YEAR($B396),MONTH($B396),MIN(BI$6,DAY(EOMONTH($B396,0))))&lt;$C396)+(DATE(YEAR($B396),MONTH($B396)+1,MIN(BI$6,DAY(EOMONTH($B396,1))))&gt;=$B396)*(DATE(YEAR($B396),MONTH($B396)+1,MIN(BI$6,DAY(EOMONTH($B396,1))))&lt;$C396)))</f>
        <v>0</v>
      </c>
      <c r="BJ396" s="48" t="n">
        <f aca="false">IF(OR(N(BJ$5)=0,BJ$6=""),0,BJ$5*((DATE(YEAR($B396),MONTH($B396),MIN(BJ$6,DAY(EOMONTH($B396,0))))&gt;=$B396)*(DATE(YEAR($B396),MONTH($B396),MIN(BJ$6,DAY(EOMONTH($B396,0))))&lt;$C396)+(DATE(YEAR($B396),MONTH($B396)+1,MIN(BJ$6,DAY(EOMONTH($B396,1))))&gt;=$B396)*(DATE(YEAR($B396),MONTH($B396)+1,MIN(BJ$6,DAY(EOMONTH($B396,1))))&lt;$C396)))</f>
        <v>0</v>
      </c>
      <c r="BK396" s="48" t="n">
        <f aca="false">IF(OR(N(BK$5)=0,BK$6=""),0,BK$5*((DATE(YEAR($B396),MONTH($B396),MIN(BK$6,DAY(EOMONTH($B396,0))))&gt;=$B396)*(DATE(YEAR($B396),MONTH($B396),MIN(BK$6,DAY(EOMONTH($B396,0))))&lt;$C396)+(DATE(YEAR($B396),MONTH($B396)+1,MIN(BK$6,DAY(EOMONTH($B396,1))))&gt;=$B396)*(DATE(YEAR($B396),MONTH($B396)+1,MIN(BK$6,DAY(EOMONTH($B396,1))))&lt;$C396)))</f>
        <v>0</v>
      </c>
      <c r="BL396" s="48" t="n">
        <f aca="false">IF(OR(N(BL$5)=0,BL$6=""),0,BL$5*((DATE(YEAR($B396),MONTH($B396),MIN(BL$6,DAY(EOMONTH($B396,0))))&gt;=$B396)*(DATE(YEAR($B396),MONTH($B396),MIN(BL$6,DAY(EOMONTH($B396,0))))&lt;$C396)+(DATE(YEAR($B396),MONTH($B396)+1,MIN(BL$6,DAY(EOMONTH($B396,1))))&gt;=$B396)*(DATE(YEAR($B396),MONTH($B396)+1,MIN(BL$6,DAY(EOMONTH($B396,1))))&lt;$C396)))</f>
        <v>0</v>
      </c>
      <c r="BM396" s="48" t="n">
        <f aca="false">IF(OR(N(BM$5)=0,BM$6=""),0,BM$5*((DATE(YEAR($B396),MONTH($B396),MIN(BM$6,DAY(EOMONTH($B396,0))))&gt;=$B396)*(DATE(YEAR($B396),MONTH($B396),MIN(BM$6,DAY(EOMONTH($B396,0))))&lt;$C396)+(DATE(YEAR($B396),MONTH($B396)+1,MIN(BM$6,DAY(EOMONTH($B396,1))))&gt;=$B396)*(DATE(YEAR($B396),MONTH($B396)+1,MIN(BM$6,DAY(EOMONTH($B396,1))))&lt;$C396)))</f>
        <v>0</v>
      </c>
      <c r="BN396" s="48" t="n">
        <f aca="false">IF(OR(N(BN$5)=0,BN$6=""),0,BN$5*((DATE(YEAR($B396),MONTH($B396),MIN(BN$6,DAY(EOMONTH($B396,0))))&gt;=$B396)*(DATE(YEAR($B396),MONTH($B396),MIN(BN$6,DAY(EOMONTH($B396,0))))&lt;$C396)+(DATE(YEAR($B396),MONTH($B396)+1,MIN(BN$6,DAY(EOMONTH($B396,1))))&gt;=$B396)*(DATE(YEAR($B396),MONTH($B396)+1,MIN(BN$6,DAY(EOMONTH($B396,1))))&lt;$C396)))</f>
        <v>0</v>
      </c>
      <c r="BO396" s="48" t="n">
        <f aca="false">IF(OR(N(BO$5)=0,BO$6=""),0,BO$5*((DATE(YEAR($B396),MONTH($B396),MIN(BO$6,DAY(EOMONTH($B396,0))))&gt;=$B396)*(DATE(YEAR($B396),MONTH($B396),MIN(BO$6,DAY(EOMONTH($B396,0))))&lt;$C396)+(DATE(YEAR($B396),MONTH($B396)+1,MIN(BO$6,DAY(EOMONTH($B396,1))))&gt;=$B396)*(DATE(YEAR($B396),MONTH($B396)+1,MIN(BO$6,DAY(EOMONTH($B396,1))))&lt;$C396)))</f>
        <v>0</v>
      </c>
      <c r="BP396" s="48" t="n">
        <f aca="false">IF(OR(N(BP$5)=0,BP$6=""),0,BP$5*((DATE(YEAR($B396),MONTH($B396),MIN(BP$6,DAY(EOMONTH($B396,0))))&gt;=$B396)*(DATE(YEAR($B396),MONTH($B396),MIN(BP$6,DAY(EOMONTH($B396,0))))&lt;$C396)+(DATE(YEAR($B396),MONTH($B396)+1,MIN(BP$6,DAY(EOMONTH($B396,1))))&gt;=$B396)*(DATE(YEAR($B396),MONTH($B396)+1,MIN(BP$6,DAY(EOMONTH($B396,1))))&lt;$C396)))</f>
        <v>0</v>
      </c>
      <c r="BQ396" s="48" t="n">
        <f aca="false">IF(OR(N(BQ$5)=0,BQ$6=""),0,BQ$5*((DATE(YEAR($B396),MONTH($B396),MIN(BQ$6,DAY(EOMONTH($B396,0))))&gt;=$B396)*(DATE(YEAR($B396),MONTH($B396),MIN(BQ$6,DAY(EOMONTH($B396,0))))&lt;$C396)+(DATE(YEAR($B396),MONTH($B396)+1,MIN(BQ$6,DAY(EOMONTH($B396,1))))&gt;=$B396)*(DATE(YEAR($B396),MONTH($B396)+1,MIN(BQ$6,DAY(EOMONTH($B396,1))))&lt;$C396)))</f>
        <v>0</v>
      </c>
      <c r="BR396" s="48" t="n">
        <f aca="false">IF(OR(N(BR$5)=0,BR$6=""),0,BR$5*((DATE(YEAR($B396),MONTH($B396),MIN(BR$6,DAY(EOMONTH($B396,0))))&gt;=$B396)*(DATE(YEAR($B396),MONTH($B396),MIN(BR$6,DAY(EOMONTH($B396,0))))&lt;$C396)+(DATE(YEAR($B396),MONTH($B396)+1,MIN(BR$6,DAY(EOMONTH($B396,1))))&gt;=$B396)*(DATE(YEAR($B396),MONTH($B396)+1,MIN(BR$6,DAY(EOMONTH($B396,1))))&lt;$C396)))</f>
        <v>0</v>
      </c>
      <c r="BS396" s="48" t="n">
        <f aca="false">IF(OR(N(BS$5)=0,BS$6=""),0,BS$5*((DATE(YEAR($B396),MONTH($B396),MIN(BS$6,DAY(EOMONTH($B396,0))))&gt;=$B396)*(DATE(YEAR($B396),MONTH($B396),MIN(BS$6,DAY(EOMONTH($B396,0))))&lt;$C396)+(DATE(YEAR($B396),MONTH($B396)+1,MIN(BS$6,DAY(EOMONTH($B396,1))))&gt;=$B396)*(DATE(YEAR($B396),MONTH($B396)+1,MIN(BS$6,DAY(EOMONTH($B396,1))))&lt;$C396)))</f>
        <v>0</v>
      </c>
      <c r="BT396" s="48" t="n">
        <f aca="false">IF(OR(N(BT$5)=0,BT$6=""),0,BT$5*((DATE(YEAR($B396),MONTH($B396),MIN(BT$6,DAY(EOMONTH($B396,0))))&gt;=$B396)*(DATE(YEAR($B396),MONTH($B396),MIN(BT$6,DAY(EOMONTH($B396,0))))&lt;$C396)+(DATE(YEAR($B396),MONTH($B396)+1,MIN(BT$6,DAY(EOMONTH($B396,1))))&gt;=$B396)*(DATE(YEAR($B396),MONTH($B396)+1,MIN(BT$6,DAY(EOMONTH($B396,1))))&lt;$C396)))</f>
        <v>0</v>
      </c>
      <c r="BU396" s="48" t="n">
        <f aca="false">IF(OR(N(BU$5)=0,BU$6=""),0,BU$5*((DATE(YEAR($B396),MONTH($B396),MIN(BU$6,DAY(EOMONTH($B396,0))))&gt;=$B396)*(DATE(YEAR($B396),MONTH($B396),MIN(BU$6,DAY(EOMONTH($B396,0))))&lt;$C396)+(DATE(YEAR($B396),MONTH($B396)+1,MIN(BU$6,DAY(EOMONTH($B396,1))))&gt;=$B396)*(DATE(YEAR($B396),MONTH($B396)+1,MIN(BU$6,DAY(EOMONTH($B396,1))))&lt;$C396)))</f>
        <v>0</v>
      </c>
      <c r="BV396" s="48" t="n">
        <f aca="false">IF(OR(N(BV$5)=0,BV$6=""),0,BV$5*((DATE(YEAR($B396),MONTH($B396),MIN(BV$6,DAY(EOMONTH($B396,0))))&gt;=$B396)*(DATE(YEAR($B396),MONTH($B396),MIN(BV$6,DAY(EOMONTH($B396,0))))&lt;$C396)+(DATE(YEAR($B396),MONTH($B396)+1,MIN(BV$6,DAY(EOMONTH($B396,1))))&gt;=$B396)*(DATE(YEAR($B396),MONTH($B396)+1,MIN(BV$6,DAY(EOMONTH($B396,1))))&lt;$C396)))</f>
        <v>0</v>
      </c>
      <c r="BW396" s="48" t="n">
        <f aca="false">IF(OR(N(BW$5)=0,BW$6=""),0,BW$5*((DATE(YEAR($B396),MONTH($B396),MIN(BW$6,DAY(EOMONTH($B396,0))))&gt;=$B396)*(DATE(YEAR($B396),MONTH($B396),MIN(BW$6,DAY(EOMONTH($B396,0))))&lt;$C396)+(DATE(YEAR($B396),MONTH($B396)+1,MIN(BW$6,DAY(EOMONTH($B396,1))))&gt;=$B396)*(DATE(YEAR($B396),MONTH($B396)+1,MIN(BW$6,DAY(EOMONTH($B396,1))))&lt;$C396)))</f>
        <v>0</v>
      </c>
      <c r="BX396" s="48" t="n">
        <f aca="false">MIN(Z396,(FT395*(1+FT$5/Setup!$C$36)+IF($V396=1,N($F396),0)))</f>
        <v>0</v>
      </c>
      <c r="BY396" s="48" t="n">
        <f aca="false">MIN(AA396,(FU395*(1+FU$5/Setup!$C$36)+IF($V396=2,N($F396),0)))</f>
        <v>0</v>
      </c>
      <c r="BZ396" s="48" t="n">
        <f aca="false">MIN(AB396,(FV395*(1+FV$5/Setup!$C$36)+IF($V396=3,N($F396),0)))</f>
        <v>0</v>
      </c>
      <c r="CA396" s="48" t="n">
        <f aca="false">MIN(AC396,(FW395*(1+FW$5/Setup!$C$36)+IF($V396=4,N($F396),0)))</f>
        <v>0</v>
      </c>
      <c r="CB396" s="48" t="n">
        <f aca="false">MIN(AD396,(FX395*(1+FX$5/Setup!$C$36)+IF($V396=5,N($F396),0)))</f>
        <v>0</v>
      </c>
      <c r="CC396" s="48" t="n">
        <f aca="false">MIN(AE396,(FY395*(1+FY$5/Setup!$C$36)+IF($V396=6,N($F396),0)))</f>
        <v>0</v>
      </c>
      <c r="CD396" s="48" t="n">
        <f aca="false">MIN(AF396,(FZ395*(1+FZ$5/Setup!$C$36)+IF($V396=7,N($F396),0)))</f>
        <v>0</v>
      </c>
      <c r="CE396" s="48" t="n">
        <f aca="false">MIN(AG396,(GA395*(1+GA$5/Setup!$C$36)+IF($V396=8,N($F396),0)))</f>
        <v>0</v>
      </c>
      <c r="CF396" s="48" t="n">
        <f aca="false">MIN(AH396,(GB395*(1+GB$5/Setup!$C$36)+IF($V396=9,N($F396),0)))</f>
        <v>0</v>
      </c>
      <c r="CG396" s="48" t="n">
        <f aca="false">MIN(AI396,(GC395*(1+GC$5/Setup!$C$36)+IF($V396=10,N($F396),0)))</f>
        <v>0</v>
      </c>
      <c r="CH396" s="48" t="n">
        <f aca="false">MIN(AJ396,(GD395*(1+GD$5/Setup!$C$36)+IF($V396=11,N($F396),0)))</f>
        <v>0</v>
      </c>
      <c r="CI396" s="48" t="n">
        <f aca="false">MIN(AK396,(GE395*(1+GE$5/Setup!$C$36)+IF($V396=12,N($F396),0)))</f>
        <v>0</v>
      </c>
      <c r="CJ396" s="48" t="n">
        <f aca="false">MIN(AL396,(GF395*(1+GF$5/Setup!$C$36)+IF($V396=13,N($F396),0)))</f>
        <v>0</v>
      </c>
      <c r="CK396" s="48" t="n">
        <f aca="false">MIN(AM396,(GG395*(1+GG$5/Setup!$C$36)+IF($V396=14,N($F396),0)))</f>
        <v>0</v>
      </c>
      <c r="CL396" s="48" t="n">
        <f aca="false">MIN(AN396,(GH395*(1+GH$5/Setup!$C$36)+IF($V396=15,N($F396),0)))</f>
        <v>0</v>
      </c>
      <c r="CM396" s="48" t="n">
        <f aca="false">MIN(AO396,(GI395*(1+GI$5/Setup!$C$36)+IF($V396=16,N($F396),0)))</f>
        <v>0</v>
      </c>
      <c r="CN396" s="48" t="n">
        <f aca="false">MIN(AP396,(GJ395*(1+GJ$5/Setup!$C$36)+IF($V396=17,N($F396),0)))</f>
        <v>0</v>
      </c>
      <c r="CO396" s="48" t="n">
        <f aca="false">MIN(AQ396,(GK395*(1+GK$5/Setup!$C$36)+IF($V396=18,N($F396),0)))</f>
        <v>0</v>
      </c>
      <c r="CP396" s="48" t="n">
        <f aca="false">MIN(AR396,(GL395*(1+GL$5/Setup!$C$36)+IF($V396=19,N($F396),0)))</f>
        <v>0</v>
      </c>
      <c r="CQ396" s="48" t="n">
        <f aca="false">MIN(AS396,(GM395*(1+GM$5/Setup!$C$36)+IF($V396=20,N($F396),0)))</f>
        <v>0</v>
      </c>
      <c r="CR396" s="48" t="n">
        <f aca="false">MIN(AT396,(GN395*(1+GN$5/Setup!$C$36)+IF($V396=21,N($F396),0)))</f>
        <v>0</v>
      </c>
      <c r="CS396" s="48" t="n">
        <f aca="false">MIN(AU396,(GO395*(1+GO$5/Setup!$C$36)+IF($V396=22,N($F396),0)))</f>
        <v>0</v>
      </c>
      <c r="CT396" s="48" t="n">
        <f aca="false">MIN(AV396,(GP395*(1+GP$5/Setup!$C$36)+IF($V396=23,N($F396),0)))</f>
        <v>0</v>
      </c>
      <c r="CU396" s="48" t="n">
        <f aca="false">MIN(AW396,(GQ395*(1+GQ$5/Setup!$C$36)+IF($V396=24,N($F396),0)))</f>
        <v>0</v>
      </c>
      <c r="CV396" s="48" t="n">
        <f aca="false">MIN(AX396,(GR395*(1+GR$5/Setup!$C$36)+IF($V396=25,N($F396),0)))</f>
        <v>0</v>
      </c>
      <c r="CW396" s="48" t="n">
        <f aca="false">MIN(AY396,(GS395*(1+GS$5/Setup!$C$36)+IF($V396=26,N($F396),0)))</f>
        <v>0</v>
      </c>
      <c r="CX396" s="48" t="n">
        <f aca="false">MIN(AZ396,(GT395*(1+GT$5/Setup!$C$36)+IF($V396=27,N($F396),0)))</f>
        <v>0</v>
      </c>
      <c r="CY396" s="48" t="n">
        <f aca="false">MIN(BA396,(GU395*(1+GU$5/Setup!$C$36)+IF($V396=28,N($F396),0)))</f>
        <v>0</v>
      </c>
      <c r="CZ396" s="48" t="n">
        <f aca="false">MIN(BB396,(GV395*(1+GV$5/Setup!$C$36)+IF($V396=29,N($F396),0)))</f>
        <v>0</v>
      </c>
      <c r="DA396" s="48" t="n">
        <f aca="false">MIN(BC396,(GW395*(1+GW$5/Setup!$C$36)+IF($V396=30,N($F396),0)))</f>
        <v>0</v>
      </c>
      <c r="DB396" s="48" t="n">
        <f aca="false">MIN(BD396,(GX395*(1+GX$5/Setup!$C$36)+IF($V396=31,N($F396),0)))</f>
        <v>0</v>
      </c>
      <c r="DC396" s="48" t="n">
        <f aca="false">MIN(BE396,(GY395*(1+GY$5/Setup!$C$36)+IF($V396=32,N($F396),0)))</f>
        <v>0</v>
      </c>
      <c r="DD396" s="48" t="n">
        <f aca="false">MIN(BF396,(GZ395*(1+GZ$5/Setup!$C$36)+IF($V396=33,N($F396),0)))</f>
        <v>0</v>
      </c>
      <c r="DE396" s="48" t="n">
        <f aca="false">MIN(BG396,(HA395*(1+HA$5/Setup!$C$36)+IF($V396=34,N($F396),0)))</f>
        <v>0</v>
      </c>
      <c r="DF396" s="48" t="n">
        <f aca="false">MIN(BH396,(HB395*(1+HB$5/Setup!$C$36)+IF($V396=35,N($F396),0)))</f>
        <v>0</v>
      </c>
      <c r="DG396" s="48" t="n">
        <f aca="false">MIN(BI396,(HC395*(1+HC$5/Setup!$C$36)+IF($V396=36,N($F396),0)))</f>
        <v>0</v>
      </c>
      <c r="DH396" s="48" t="n">
        <f aca="false">MIN(BJ396,(HD395*(1+HD$5/Setup!$C$36)+IF($V396=37,N($F396),0)))</f>
        <v>0</v>
      </c>
      <c r="DI396" s="48" t="n">
        <f aca="false">MIN(BK396,(HE395*(1+HE$5/Setup!$C$36)+IF($V396=38,N($F396),0)))</f>
        <v>0</v>
      </c>
      <c r="DJ396" s="48" t="n">
        <f aca="false">MIN(BL396,(HF395*(1+HF$5/Setup!$C$36)+IF($V396=39,N($F396),0)))</f>
        <v>0</v>
      </c>
      <c r="DK396" s="48" t="n">
        <f aca="false">MIN(BM396,(HG395*(1+HG$5/Setup!$C$36)+IF($V396=40,N($F396),0)))</f>
        <v>0</v>
      </c>
      <c r="DL396" s="48" t="n">
        <f aca="false">MIN(BN396,(HH395*(1+HH$5/Setup!$C$36)+IF($V396=41,N($F396),0)))</f>
        <v>0</v>
      </c>
      <c r="DM396" s="48" t="n">
        <f aca="false">MIN(BO396,(HI395*(1+HI$5/Setup!$C$36)+IF($V396=42,N($F396),0)))</f>
        <v>0</v>
      </c>
      <c r="DN396" s="48" t="n">
        <f aca="false">MIN(BP396,(HJ395*(1+HJ$5/Setup!$C$36)+IF($V396=43,N($F396),0)))</f>
        <v>0</v>
      </c>
      <c r="DO396" s="48" t="n">
        <f aca="false">MIN(BQ396,(HK395*(1+HK$5/Setup!$C$36)+IF($V396=44,N($F396),0)))</f>
        <v>0</v>
      </c>
      <c r="DP396" s="48" t="n">
        <f aca="false">MIN(BR396,(HL395*(1+HL$5/Setup!$C$36)+IF($V396=45,N($F396),0)))</f>
        <v>0</v>
      </c>
      <c r="DQ396" s="48" t="n">
        <f aca="false">MIN(BS396,(HM395*(1+HM$5/Setup!$C$36)+IF($V396=46,N($F396),0)))</f>
        <v>0</v>
      </c>
      <c r="DR396" s="48" t="n">
        <f aca="false">MIN(BT396,(HN395*(1+HN$5/Setup!$C$36)+IF($V396=47,N($F396),0)))</f>
        <v>0</v>
      </c>
      <c r="DS396" s="48" t="n">
        <f aca="false">MIN(BU396,(HO395*(1+HO$5/Setup!$C$36)+IF($V396=48,N($F396),0)))</f>
        <v>0</v>
      </c>
      <c r="DT396" s="48" t="n">
        <f aca="false">MIN(BV396,(HP395*(1+HP$5/Setup!$C$36)+IF($V396=49,N($F396),0)))</f>
        <v>0</v>
      </c>
      <c r="DU396" s="48" t="n">
        <f aca="false">MIN(BW396,(HQ395*(1+HQ$5/Setup!$C$36)+IF($V396=50,N($F396),0)))</f>
        <v>0</v>
      </c>
      <c r="DV396" s="48" t="n">
        <f aca="false">MIN(MAX((FT395*(1+FT$5/Setup!$C$36)+IF($V396=1,N($F396),0))-BX396,0),MAX($P396-0,0))</f>
        <v>0</v>
      </c>
      <c r="DW396" s="48" t="n">
        <f aca="false">MIN(MAX((FU395*(1+FU$5/Setup!$C$36)+IF($V396=2,N($F396),0))-BY396,0),MAX($P396-SUM(DV396:DV396),0))</f>
        <v>0</v>
      </c>
      <c r="DX396" s="48" t="n">
        <f aca="false">MIN(MAX((FV395*(1+FV$5/Setup!$C$36)+IF($V396=3,N($F396),0))-BZ396,0),MAX($P396-SUM(DV396:DW396),0))</f>
        <v>0</v>
      </c>
      <c r="DY396" s="48" t="n">
        <f aca="false">MIN(MAX((FW395*(1+FW$5/Setup!$C$36)+IF($V396=4,N($F396),0))-CA396,0),MAX($P396-SUM(DV396:DX396),0))</f>
        <v>0</v>
      </c>
      <c r="DZ396" s="48" t="n">
        <f aca="false">MIN(MAX((FX395*(1+FX$5/Setup!$C$36)+IF($V396=5,N($F396),0))-CB396,0),MAX($P396-SUM(DV396:DY396),0))</f>
        <v>0</v>
      </c>
      <c r="EA396" s="48" t="n">
        <f aca="false">MIN(MAX((FY395*(1+FY$5/Setup!$C$36)+IF($V396=6,N($F396),0))-CC396,0),MAX($P396-SUM(DV396:DZ396),0))</f>
        <v>0</v>
      </c>
      <c r="EB396" s="48" t="n">
        <f aca="false">MIN(MAX((FZ395*(1+FZ$5/Setup!$C$36)+IF($V396=7,N($F396),0))-CD396,0),MAX($P396-SUM(DV396:EA396),0))</f>
        <v>0</v>
      </c>
      <c r="EC396" s="48" t="n">
        <f aca="false">MIN(MAX((GA395*(1+GA$5/Setup!$C$36)+IF($V396=8,N($F396),0))-CE396,0),MAX($P396-SUM(DV396:EB396),0))</f>
        <v>0</v>
      </c>
      <c r="ED396" s="48" t="n">
        <f aca="false">MIN(MAX((GB395*(1+GB$5/Setup!$C$36)+IF($V396=9,N($F396),0))-CF396,0),MAX($P396-SUM(DV396:EC396),0))</f>
        <v>0</v>
      </c>
      <c r="EE396" s="48" t="n">
        <f aca="false">MIN(MAX((GC395*(1+GC$5/Setup!$C$36)+IF($V396=10,N($F396),0))-CG396,0),MAX($P396-SUM(DV396:ED396),0))</f>
        <v>0</v>
      </c>
      <c r="EF396" s="48" t="n">
        <f aca="false">MIN(MAX((GD395*(1+GD$5/Setup!$C$36)+IF($V396=11,N($F396),0))-CH396,0),MAX($P396-SUM(DV396:EE396),0))</f>
        <v>0</v>
      </c>
      <c r="EG396" s="48" t="n">
        <f aca="false">MIN(MAX((GE395*(1+GE$5/Setup!$C$36)+IF($V396=12,N($F396),0))-CI396,0),MAX($P396-SUM(DV396:EF396),0))</f>
        <v>0</v>
      </c>
      <c r="EH396" s="48" t="n">
        <f aca="false">MIN(MAX((GF395*(1+GF$5/Setup!$C$36)+IF($V396=13,N($F396),0))-CJ396,0),MAX($P396-SUM(DV396:EG396),0))</f>
        <v>0</v>
      </c>
      <c r="EI396" s="48" t="n">
        <f aca="false">MIN(MAX((GG395*(1+GG$5/Setup!$C$36)+IF($V396=14,N($F396),0))-CK396,0),MAX($P396-SUM(DV396:EH396),0))</f>
        <v>0</v>
      </c>
      <c r="EJ396" s="48" t="n">
        <f aca="false">MIN(MAX((GH395*(1+GH$5/Setup!$C$36)+IF($V396=15,N($F396),0))-CL396,0),MAX($P396-SUM(DV396:EI396),0))</f>
        <v>0</v>
      </c>
      <c r="EK396" s="48" t="n">
        <f aca="false">MIN(MAX((GI395*(1+GI$5/Setup!$C$36)+IF($V396=16,N($F396),0))-CM396,0),MAX($P396-SUM(DV396:EJ396),0))</f>
        <v>0</v>
      </c>
      <c r="EL396" s="48" t="n">
        <f aca="false">MIN(MAX((GJ395*(1+GJ$5/Setup!$C$36)+IF($V396=17,N($F396),0))-CN396,0),MAX($P396-SUM(DV396:EK396),0))</f>
        <v>0</v>
      </c>
      <c r="EM396" s="48" t="n">
        <f aca="false">MIN(MAX((GK395*(1+GK$5/Setup!$C$36)+IF($V396=18,N($F396),0))-CO396,0),MAX($P396-SUM(DV396:EL396),0))</f>
        <v>0</v>
      </c>
      <c r="EN396" s="48" t="n">
        <f aca="false">MIN(MAX((GL395*(1+GL$5/Setup!$C$36)+IF($V396=19,N($F396),0))-CP396,0),MAX($P396-SUM(DV396:EM396),0))</f>
        <v>0</v>
      </c>
      <c r="EO396" s="48" t="n">
        <f aca="false">MIN(MAX((GM395*(1+GM$5/Setup!$C$36)+IF($V396=20,N($F396),0))-CQ396,0),MAX($P396-SUM(DV396:EN396),0))</f>
        <v>0</v>
      </c>
      <c r="EP396" s="48" t="n">
        <f aca="false">MIN(MAX((GN395*(1+GN$5/Setup!$C$36)+IF($V396=21,N($F396),0))-CR396,0),MAX($P396-SUM(DV396:EO396),0))</f>
        <v>0</v>
      </c>
      <c r="EQ396" s="48" t="n">
        <f aca="false">MIN(MAX((GO395*(1+GO$5/Setup!$C$36)+IF($V396=22,N($F396),0))-CS396,0),MAX($P396-SUM(DV396:EP396),0))</f>
        <v>0</v>
      </c>
      <c r="ER396" s="48" t="n">
        <f aca="false">MIN(MAX((GP395*(1+GP$5/Setup!$C$36)+IF($V396=23,N($F396),0))-CT396,0),MAX($P396-SUM(DV396:EQ396),0))</f>
        <v>0</v>
      </c>
      <c r="ES396" s="48" t="n">
        <f aca="false">MIN(MAX((GQ395*(1+GQ$5/Setup!$C$36)+IF($V396=24,N($F396),0))-CU396,0),MAX($P396-SUM(DV396:ER396),0))</f>
        <v>0</v>
      </c>
      <c r="ET396" s="48" t="n">
        <f aca="false">MIN(MAX((GR395*(1+GR$5/Setup!$C$36)+IF($V396=25,N($F396),0))-CV396,0),MAX($P396-SUM(DV396:ES396),0))</f>
        <v>0</v>
      </c>
      <c r="EU396" s="48" t="n">
        <f aca="false">MIN(MAX((GS395*(1+GS$5/Setup!$C$36)+IF($V396=26,N($F396),0))-CW396,0),MAX($P396-SUM(DV396:ET396),0))</f>
        <v>0</v>
      </c>
      <c r="EV396" s="48" t="n">
        <f aca="false">MIN(MAX((GT395*(1+GT$5/Setup!$C$36)+IF($V396=27,N($F396),0))-CX396,0),MAX($P396-SUM(DV396:EU396),0))</f>
        <v>0</v>
      </c>
      <c r="EW396" s="48" t="n">
        <f aca="false">MIN(MAX((GU395*(1+GU$5/Setup!$C$36)+IF($V396=28,N($F396),0))-CY396,0),MAX($P396-SUM(DV396:EV396),0))</f>
        <v>0</v>
      </c>
      <c r="EX396" s="48" t="n">
        <f aca="false">MIN(MAX((GV395*(1+GV$5/Setup!$C$36)+IF($V396=29,N($F396),0))-CZ396,0),MAX($P396-SUM(DV396:EW396),0))</f>
        <v>0</v>
      </c>
      <c r="EY396" s="48" t="n">
        <f aca="false">MIN(MAX((GW395*(1+GW$5/Setup!$C$36)+IF($V396=30,N($F396),0))-DA396,0),MAX($P396-SUM(DV396:EX396),0))</f>
        <v>0</v>
      </c>
      <c r="EZ396" s="48" t="n">
        <f aca="false">MIN(MAX((GX395*(1+GX$5/Setup!$C$36)+IF($V396=31,N($F396),0))-DB396,0),MAX($P396-SUM(DV396:EY396),0))</f>
        <v>0</v>
      </c>
      <c r="FA396" s="48" t="n">
        <f aca="false">MIN(MAX((GY395*(1+GY$5/Setup!$C$36)+IF($V396=32,N($F396),0))-DC396,0),MAX($P396-SUM(DV396:EZ396),0))</f>
        <v>0</v>
      </c>
      <c r="FB396" s="48" t="n">
        <f aca="false">MIN(MAX((GZ395*(1+GZ$5/Setup!$C$36)+IF($V396=33,N($F396),0))-DD396,0),MAX($P396-SUM(DV396:FA396),0))</f>
        <v>0</v>
      </c>
      <c r="FC396" s="48" t="n">
        <f aca="false">MIN(MAX((HA395*(1+HA$5/Setup!$C$36)+IF($V396=34,N($F396),0))-DE396,0),MAX($P396-SUM(DV396:FB396),0))</f>
        <v>0</v>
      </c>
      <c r="FD396" s="48" t="n">
        <f aca="false">MIN(MAX((HB395*(1+HB$5/Setup!$C$36)+IF($V396=35,N($F396),0))-DF396,0),MAX($P396-SUM(DV396:FC396),0))</f>
        <v>0</v>
      </c>
      <c r="FE396" s="48" t="n">
        <f aca="false">MIN(MAX((HC395*(1+HC$5/Setup!$C$36)+IF($V396=36,N($F396),0))-DG396,0),MAX($P396-SUM(DV396:FD396),0))</f>
        <v>0</v>
      </c>
      <c r="FF396" s="48" t="n">
        <f aca="false">MIN(MAX((HD395*(1+HD$5/Setup!$C$36)+IF($V396=37,N($F396),0))-DH396,0),MAX($P396-SUM(DV396:FE396),0))</f>
        <v>0</v>
      </c>
      <c r="FG396" s="48" t="n">
        <f aca="false">MIN(MAX((HE395*(1+HE$5/Setup!$C$36)+IF($V396=38,N($F396),0))-DI396,0),MAX($P396-SUM(DV396:FF396),0))</f>
        <v>0</v>
      </c>
      <c r="FH396" s="48" t="n">
        <f aca="false">MIN(MAX((HF395*(1+HF$5/Setup!$C$36)+IF($V396=39,N($F396),0))-DJ396,0),MAX($P396-SUM(DV396:FG396),0))</f>
        <v>0</v>
      </c>
      <c r="FI396" s="48" t="n">
        <f aca="false">MIN(MAX((HG395*(1+HG$5/Setup!$C$36)+IF($V396=40,N($F396),0))-DK396,0),MAX($P396-SUM(DV396:FH396),0))</f>
        <v>0</v>
      </c>
      <c r="FJ396" s="48" t="n">
        <f aca="false">MIN(MAX((HH395*(1+HH$5/Setup!$C$36)+IF($V396=41,N($F396),0))-DL396,0),MAX($P396-SUM(DV396:FI396),0))</f>
        <v>0</v>
      </c>
      <c r="FK396" s="48" t="n">
        <f aca="false">MIN(MAX((HI395*(1+HI$5/Setup!$C$36)+IF($V396=42,N($F396),0))-DM396,0),MAX($P396-SUM(DV396:FJ396),0))</f>
        <v>0</v>
      </c>
      <c r="FL396" s="48" t="n">
        <f aca="false">MIN(MAX((HJ395*(1+HJ$5/Setup!$C$36)+IF($V396=43,N($F396),0))-DN396,0),MAX($P396-SUM(DV396:FK396),0))</f>
        <v>0</v>
      </c>
      <c r="FM396" s="48" t="n">
        <f aca="false">MIN(MAX((HK395*(1+HK$5/Setup!$C$36)+IF($V396=44,N($F396),0))-DO396,0),MAX($P396-SUM(DV396:FL396),0))</f>
        <v>0</v>
      </c>
      <c r="FN396" s="48" t="n">
        <f aca="false">MIN(MAX((HL395*(1+HL$5/Setup!$C$36)+IF($V396=45,N($F396),0))-DP396,0),MAX($P396-SUM(DV396:FM396),0))</f>
        <v>0</v>
      </c>
      <c r="FO396" s="48" t="n">
        <f aca="false">MIN(MAX((HM395*(1+HM$5/Setup!$C$36)+IF($V396=46,N($F396),0))-DQ396,0),MAX($P396-SUM(DV396:FN396),0))</f>
        <v>0</v>
      </c>
      <c r="FP396" s="48" t="n">
        <f aca="false">MIN(MAX((HN395*(1+HN$5/Setup!$C$36)+IF($V396=47,N($F396),0))-DR396,0),MAX($P396-SUM(DV396:FO396),0))</f>
        <v>0</v>
      </c>
      <c r="FQ396" s="48" t="n">
        <f aca="false">MIN(MAX((HO395*(1+HO$5/Setup!$C$36)+IF($V396=48,N($F396),0))-DS396,0),MAX($P396-SUM(DV396:FP396),0))</f>
        <v>0</v>
      </c>
      <c r="FR396" s="48" t="n">
        <f aca="false">MIN(MAX((HP395*(1+HP$5/Setup!$C$36)+IF($V396=49,N($F396),0))-DT396,0),MAX($P396-SUM(DV396:FQ396),0))</f>
        <v>0</v>
      </c>
      <c r="FS396" s="48" t="n">
        <f aca="false">MIN(MAX((HQ395*(1+HQ$5/Setup!$C$36)+IF($V396=50,N($F396),0))-DU396,0),MAX($P396-SUM(DV396:FR396),0))</f>
        <v>0</v>
      </c>
      <c r="FT396" s="48" t="n">
        <f aca="false">IF((FT395*(1+FT$5/Setup!$C$36)+IF($V396=1,N($F396),0))-BX396-DV396&lt;0.005,0,(FT395*(1+FT$5/Setup!$C$36)+IF($V396=1,N($F396),0))-BX396-DV396)</f>
        <v>0</v>
      </c>
      <c r="FU396" s="48" t="n">
        <f aca="false">IF((FU395*(1+FU$5/Setup!$C$36)+IF($V396=2,N($F396),0))-BY396-DW396&lt;0.005,0,(FU395*(1+FU$5/Setup!$C$36)+IF($V396=2,N($F396),0))-BY396-DW396)</f>
        <v>0</v>
      </c>
      <c r="FV396" s="48" t="n">
        <f aca="false">IF((FV395*(1+FV$5/Setup!$C$36)+IF($V396=3,N($F396),0))-BZ396-DX396&lt;0.005,0,(FV395*(1+FV$5/Setup!$C$36)+IF($V396=3,N($F396),0))-BZ396-DX396)</f>
        <v>0</v>
      </c>
      <c r="FW396" s="48" t="n">
        <f aca="false">IF((FW395*(1+FW$5/Setup!$C$36)+IF($V396=4,N($F396),0))-CA396-DY396&lt;0.005,0,(FW395*(1+FW$5/Setup!$C$36)+IF($V396=4,N($F396),0))-CA396-DY396)</f>
        <v>0</v>
      </c>
      <c r="FX396" s="48" t="n">
        <f aca="false">IF((FX395*(1+FX$5/Setup!$C$36)+IF($V396=5,N($F396),0))-CB396-DZ396&lt;0.005,0,(FX395*(1+FX$5/Setup!$C$36)+IF($V396=5,N($F396),0))-CB396-DZ396)</f>
        <v>0</v>
      </c>
      <c r="FY396" s="48" t="n">
        <f aca="false">IF((FY395*(1+FY$5/Setup!$C$36)+IF($V396=6,N($F396),0))-CC396-EA396&lt;0.005,0,(FY395*(1+FY$5/Setup!$C$36)+IF($V396=6,N($F396),0))-CC396-EA396)</f>
        <v>0</v>
      </c>
      <c r="FZ396" s="48" t="n">
        <f aca="false">IF((FZ395*(1+FZ$5/Setup!$C$36)+IF($V396=7,N($F396),0))-CD396-EB396&lt;0.005,0,(FZ395*(1+FZ$5/Setup!$C$36)+IF($V396=7,N($F396),0))-CD396-EB396)</f>
        <v>0</v>
      </c>
      <c r="GA396" s="48" t="n">
        <f aca="false">IF((GA395*(1+GA$5/Setup!$C$36)+IF($V396=8,N($F396),0))-CE396-EC396&lt;0.005,0,(GA395*(1+GA$5/Setup!$C$36)+IF($V396=8,N($F396),0))-CE396-EC396)</f>
        <v>0</v>
      </c>
      <c r="GB396" s="48" t="n">
        <f aca="false">IF((GB395*(1+GB$5/Setup!$C$36)+IF($V396=9,N($F396),0))-CF396-ED396&lt;0.005,0,(GB395*(1+GB$5/Setup!$C$36)+IF($V396=9,N($F396),0))-CF396-ED396)</f>
        <v>0</v>
      </c>
      <c r="GC396" s="48" t="n">
        <f aca="false">IF((GC395*(1+GC$5/Setup!$C$36)+IF($V396=10,N($F396),0))-CG396-EE396&lt;0.005,0,(GC395*(1+GC$5/Setup!$C$36)+IF($V396=10,N($F396),0))-CG396-EE396)</f>
        <v>0</v>
      </c>
      <c r="GD396" s="48" t="n">
        <f aca="false">IF((GD395*(1+GD$5/Setup!$C$36)+IF($V396=11,N($F396),0))-CH396-EF396&lt;0.005,0,(GD395*(1+GD$5/Setup!$C$36)+IF($V396=11,N($F396),0))-CH396-EF396)</f>
        <v>0</v>
      </c>
      <c r="GE396" s="48" t="n">
        <f aca="false">IF((GE395*(1+GE$5/Setup!$C$36)+IF($V396=12,N($F396),0))-CI396-EG396&lt;0.005,0,(GE395*(1+GE$5/Setup!$C$36)+IF($V396=12,N($F396),0))-CI396-EG396)</f>
        <v>0</v>
      </c>
      <c r="GF396" s="48" t="n">
        <f aca="false">IF((GF395*(1+GF$5/Setup!$C$36)+IF($V396=13,N($F396),0))-CJ396-EH396&lt;0.005,0,(GF395*(1+GF$5/Setup!$C$36)+IF($V396=13,N($F396),0))-CJ396-EH396)</f>
        <v>0</v>
      </c>
      <c r="GG396" s="48" t="n">
        <f aca="false">IF((GG395*(1+GG$5/Setup!$C$36)+IF($V396=14,N($F396),0))-CK396-EI396&lt;0.005,0,(GG395*(1+GG$5/Setup!$C$36)+IF($V396=14,N($F396),0))-CK396-EI396)</f>
        <v>0</v>
      </c>
      <c r="GH396" s="48" t="n">
        <f aca="false">IF((GH395*(1+GH$5/Setup!$C$36)+IF($V396=15,N($F396),0))-CL396-EJ396&lt;0.005,0,(GH395*(1+GH$5/Setup!$C$36)+IF($V396=15,N($F396),0))-CL396-EJ396)</f>
        <v>0</v>
      </c>
      <c r="GI396" s="48" t="n">
        <f aca="false">IF((GI395*(1+GI$5/Setup!$C$36)+IF($V396=16,N($F396),0))-CM396-EK396&lt;0.005,0,(GI395*(1+GI$5/Setup!$C$36)+IF($V396=16,N($F396),0))-CM396-EK396)</f>
        <v>0</v>
      </c>
      <c r="GJ396" s="48" t="n">
        <f aca="false">IF((GJ395*(1+GJ$5/Setup!$C$36)+IF($V396=17,N($F396),0))-CN396-EL396&lt;0.005,0,(GJ395*(1+GJ$5/Setup!$C$36)+IF($V396=17,N($F396),0))-CN396-EL396)</f>
        <v>0</v>
      </c>
      <c r="GK396" s="48" t="n">
        <f aca="false">IF((GK395*(1+GK$5/Setup!$C$36)+IF($V396=18,N($F396),0))-CO396-EM396&lt;0.005,0,(GK395*(1+GK$5/Setup!$C$36)+IF($V396=18,N($F396),0))-CO396-EM396)</f>
        <v>0</v>
      </c>
      <c r="GL396" s="48" t="n">
        <f aca="false">IF((GL395*(1+GL$5/Setup!$C$36)+IF($V396=19,N($F396),0))-CP396-EN396&lt;0.005,0,(GL395*(1+GL$5/Setup!$C$36)+IF($V396=19,N($F396),0))-CP396-EN396)</f>
        <v>0</v>
      </c>
      <c r="GM396" s="48" t="n">
        <f aca="false">IF((GM395*(1+GM$5/Setup!$C$36)+IF($V396=20,N($F396),0))-CQ396-EO396&lt;0.005,0,(GM395*(1+GM$5/Setup!$C$36)+IF($V396=20,N($F396),0))-CQ396-EO396)</f>
        <v>0</v>
      </c>
      <c r="GN396" s="48" t="n">
        <f aca="false">IF((GN395*(1+GN$5/Setup!$C$36)+IF($V396=21,N($F396),0))-CR396-EP396&lt;0.005,0,(GN395*(1+GN$5/Setup!$C$36)+IF($V396=21,N($F396),0))-CR396-EP396)</f>
        <v>0</v>
      </c>
      <c r="GO396" s="48" t="n">
        <f aca="false">IF((GO395*(1+GO$5/Setup!$C$36)+IF($V396=22,N($F396),0))-CS396-EQ396&lt;0.005,0,(GO395*(1+GO$5/Setup!$C$36)+IF($V396=22,N($F396),0))-CS396-EQ396)</f>
        <v>0</v>
      </c>
      <c r="GP396" s="48" t="n">
        <f aca="false">IF((GP395*(1+GP$5/Setup!$C$36)+IF($V396=23,N($F396),0))-CT396-ER396&lt;0.005,0,(GP395*(1+GP$5/Setup!$C$36)+IF($V396=23,N($F396),0))-CT396-ER396)</f>
        <v>0</v>
      </c>
      <c r="GQ396" s="48" t="n">
        <f aca="false">IF((GQ395*(1+GQ$5/Setup!$C$36)+IF($V396=24,N($F396),0))-CU396-ES396&lt;0.005,0,(GQ395*(1+GQ$5/Setup!$C$36)+IF($V396=24,N($F396),0))-CU396-ES396)</f>
        <v>0</v>
      </c>
      <c r="GR396" s="48" t="n">
        <f aca="false">IF((GR395*(1+GR$5/Setup!$C$36)+IF($V396=25,N($F396),0))-CV396-ET396&lt;0.005,0,(GR395*(1+GR$5/Setup!$C$36)+IF($V396=25,N($F396),0))-CV396-ET396)</f>
        <v>0</v>
      </c>
      <c r="GS396" s="48" t="n">
        <f aca="false">IF((GS395*(1+GS$5/Setup!$C$36)+IF($V396=26,N($F396),0))-CW396-EU396&lt;0.005,0,(GS395*(1+GS$5/Setup!$C$36)+IF($V396=26,N($F396),0))-CW396-EU396)</f>
        <v>0</v>
      </c>
      <c r="GT396" s="48" t="n">
        <f aca="false">IF((GT395*(1+GT$5/Setup!$C$36)+IF($V396=27,N($F396),0))-CX396-EV396&lt;0.005,0,(GT395*(1+GT$5/Setup!$C$36)+IF($V396=27,N($F396),0))-CX396-EV396)</f>
        <v>0</v>
      </c>
      <c r="GU396" s="48" t="n">
        <f aca="false">IF((GU395*(1+GU$5/Setup!$C$36)+IF($V396=28,N($F396),0))-CY396-EW396&lt;0.005,0,(GU395*(1+GU$5/Setup!$C$36)+IF($V396=28,N($F396),0))-CY396-EW396)</f>
        <v>0</v>
      </c>
      <c r="GV396" s="48" t="n">
        <f aca="false">IF((GV395*(1+GV$5/Setup!$C$36)+IF($V396=29,N($F396),0))-CZ396-EX396&lt;0.005,0,(GV395*(1+GV$5/Setup!$C$36)+IF($V396=29,N($F396),0))-CZ396-EX396)</f>
        <v>0</v>
      </c>
      <c r="GW396" s="48" t="n">
        <f aca="false">IF((GW395*(1+GW$5/Setup!$C$36)+IF($V396=30,N($F396),0))-DA396-EY396&lt;0.005,0,(GW395*(1+GW$5/Setup!$C$36)+IF($V396=30,N($F396),0))-DA396-EY396)</f>
        <v>0</v>
      </c>
      <c r="GX396" s="48" t="n">
        <f aca="false">IF((GX395*(1+GX$5/Setup!$C$36)+IF($V396=31,N($F396),0))-DB396-EZ396&lt;0.005,0,(GX395*(1+GX$5/Setup!$C$36)+IF($V396=31,N($F396),0))-DB396-EZ396)</f>
        <v>0</v>
      </c>
      <c r="GY396" s="48" t="n">
        <f aca="false">IF((GY395*(1+GY$5/Setup!$C$36)+IF($V396=32,N($F396),0))-DC396-FA396&lt;0.005,0,(GY395*(1+GY$5/Setup!$C$36)+IF($V396=32,N($F396),0))-DC396-FA396)</f>
        <v>0</v>
      </c>
      <c r="GZ396" s="48" t="n">
        <f aca="false">IF((GZ395*(1+GZ$5/Setup!$C$36)+IF($V396=33,N($F396),0))-DD396-FB396&lt;0.005,0,(GZ395*(1+GZ$5/Setup!$C$36)+IF($V396=33,N($F396),0))-DD396-FB396)</f>
        <v>0</v>
      </c>
      <c r="HA396" s="48" t="n">
        <f aca="false">IF((HA395*(1+HA$5/Setup!$C$36)+IF($V396=34,N($F396),0))-DE396-FC396&lt;0.005,0,(HA395*(1+HA$5/Setup!$C$36)+IF($V396=34,N($F396),0))-DE396-FC396)</f>
        <v>0</v>
      </c>
      <c r="HB396" s="48" t="n">
        <f aca="false">IF((HB395*(1+HB$5/Setup!$C$36)+IF($V396=35,N($F396),0))-DF396-FD396&lt;0.005,0,(HB395*(1+HB$5/Setup!$C$36)+IF($V396=35,N($F396),0))-DF396-FD396)</f>
        <v>0</v>
      </c>
      <c r="HC396" s="48" t="n">
        <f aca="false">IF((HC395*(1+HC$5/Setup!$C$36)+IF($V396=36,N($F396),0))-DG396-FE396&lt;0.005,0,(HC395*(1+HC$5/Setup!$C$36)+IF($V396=36,N($F396),0))-DG396-FE396)</f>
        <v>0</v>
      </c>
      <c r="HD396" s="48" t="n">
        <f aca="false">IF((HD395*(1+HD$5/Setup!$C$36)+IF($V396=37,N($F396),0))-DH396-FF396&lt;0.005,0,(HD395*(1+HD$5/Setup!$C$36)+IF($V396=37,N($F396),0))-DH396-FF396)</f>
        <v>0</v>
      </c>
      <c r="HE396" s="48" t="n">
        <f aca="false">IF((HE395*(1+HE$5/Setup!$C$36)+IF($V396=38,N($F396),0))-DI396-FG396&lt;0.005,0,(HE395*(1+HE$5/Setup!$C$36)+IF($V396=38,N($F396),0))-DI396-FG396)</f>
        <v>0</v>
      </c>
      <c r="HF396" s="48" t="n">
        <f aca="false">IF((HF395*(1+HF$5/Setup!$C$36)+IF($V396=39,N($F396),0))-DJ396-FH396&lt;0.005,0,(HF395*(1+HF$5/Setup!$C$36)+IF($V396=39,N($F396),0))-DJ396-FH396)</f>
        <v>0</v>
      </c>
      <c r="HG396" s="48" t="n">
        <f aca="false">IF((HG395*(1+HG$5/Setup!$C$36)+IF($V396=40,N($F396),0))-DK396-FI396&lt;0.005,0,(HG395*(1+HG$5/Setup!$C$36)+IF($V396=40,N($F396),0))-DK396-FI396)</f>
        <v>0</v>
      </c>
      <c r="HH396" s="48" t="n">
        <f aca="false">IF((HH395*(1+HH$5/Setup!$C$36)+IF($V396=41,N($F396),0))-DL396-FJ396&lt;0.005,0,(HH395*(1+HH$5/Setup!$C$36)+IF($V396=41,N($F396),0))-DL396-FJ396)</f>
        <v>0</v>
      </c>
      <c r="HI396" s="48" t="n">
        <f aca="false">IF((HI395*(1+HI$5/Setup!$C$36)+IF($V396=42,N($F396),0))-DM396-FK396&lt;0.005,0,(HI395*(1+HI$5/Setup!$C$36)+IF($V396=42,N($F396),0))-DM396-FK396)</f>
        <v>0</v>
      </c>
      <c r="HJ396" s="48" t="n">
        <f aca="false">IF((HJ395*(1+HJ$5/Setup!$C$36)+IF($V396=43,N($F396),0))-DN396-FL396&lt;0.005,0,(HJ395*(1+HJ$5/Setup!$C$36)+IF($V396=43,N($F396),0))-DN396-FL396)</f>
        <v>0</v>
      </c>
      <c r="HK396" s="48" t="n">
        <f aca="false">IF((HK395*(1+HK$5/Setup!$C$36)+IF($V396=44,N($F396),0))-DO396-FM396&lt;0.005,0,(HK395*(1+HK$5/Setup!$C$36)+IF($V396=44,N($F396),0))-DO396-FM396)</f>
        <v>0</v>
      </c>
      <c r="HL396" s="48" t="n">
        <f aca="false">IF((HL395*(1+HL$5/Setup!$C$36)+IF($V396=45,N($F396),0))-DP396-FN396&lt;0.005,0,(HL395*(1+HL$5/Setup!$C$36)+IF($V396=45,N($F396),0))-DP396-FN396)</f>
        <v>0</v>
      </c>
      <c r="HM396" s="48" t="n">
        <f aca="false">IF((HM395*(1+HM$5/Setup!$C$36)+IF($V396=46,N($F396),0))-DQ396-FO396&lt;0.005,0,(HM395*(1+HM$5/Setup!$C$36)+IF($V396=46,N($F396),0))-DQ396-FO396)</f>
        <v>0</v>
      </c>
      <c r="HN396" s="48" t="n">
        <f aca="false">IF((HN395*(1+HN$5/Setup!$C$36)+IF($V396=47,N($F396),0))-DR396-FP396&lt;0.005,0,(HN395*(1+HN$5/Setup!$C$36)+IF($V396=47,N($F396),0))-DR396-FP396)</f>
        <v>0</v>
      </c>
      <c r="HO396" s="48" t="n">
        <f aca="false">IF((HO395*(1+HO$5/Setup!$C$36)+IF($V396=48,N($F396),0))-DS396-FQ396&lt;0.005,0,(HO395*(1+HO$5/Setup!$C$36)+IF($V396=48,N($F396),0))-DS396-FQ396)</f>
        <v>0</v>
      </c>
      <c r="HP396" s="48" t="n">
        <f aca="false">IF((HP395*(1+HP$5/Setup!$C$36)+IF($V396=49,N($F396),0))-DT396-FR396&lt;0.005,0,(HP395*(1+HP$5/Setup!$C$36)+IF($V396=49,N($F396),0))-DT396-FR396)</f>
        <v>0</v>
      </c>
      <c r="HQ396" s="48" t="n">
        <f aca="false">IF((HQ395*(1+HQ$5/Setup!$C$36)+IF($V396=50,N($F396),0))-DU396-FS396&lt;0.005,0,(HQ395*(1+HQ$5/Setup!$C$36)+IF($V396=50,N($F396),0))-DU396-FS396)</f>
        <v>0</v>
      </c>
    </row>
    <row r="397" customFormat="false" ht="15" hidden="false" customHeight="false" outlineLevel="0" collapsed="false">
      <c r="A397" s="44" t="n">
        <v>389</v>
      </c>
      <c r="B397" s="45" t="n">
        <f aca="false">IF(Setup!$C$7="Every month",EDATE(Setup!$C$8,($A397-1)),IF(Setup!$C$7="Twice a month",DATE(YEAR(Setup!$C$8),MONTH(Setup!$C$8)+INT((($A397-1)+Setup!$C$41)/2),MIN(IF(MOD(($A397-1)+Setup!$C$41,2)=0,Setup!$C$39,Setup!$C$40),DAY(EOMONTH(DATE(YEAR(Setup!$C$8),MONTH(Setup!$C$8)+INT((($A397-1)+Setup!$C$41)/2),1),0)))),Setup!$C$8+($A397-1)*IF(Setup!$C$7="Every week",7,14)))</f>
        <v>51757</v>
      </c>
      <c r="C397" s="45" t="n">
        <f aca="false">IF(Setup!$C$7="Every month",EDATE(Setup!$C$8,$A397),IF(Setup!$C$7="Twice a month",DATE(YEAR(Setup!$C$8),MONTH(Setup!$C$8)+INT(($A397+Setup!$C$41)/2),MIN(IF(MOD($A397+Setup!$C$41,2)=0,Setup!$C$39,Setup!$C$40),DAY(EOMONTH(DATE(YEAR(Setup!$C$8),MONTH(Setup!$C$8)+INT(($A397+Setup!$C$41)/2),1),0)))),Setup!$C$8+$A397*IF(Setup!$C$7="Every week",7,14)))</f>
        <v>51771</v>
      </c>
      <c r="D397" s="46"/>
      <c r="E397" s="47"/>
      <c r="F397" s="47"/>
      <c r="G397" s="47"/>
      <c r="H397" s="47"/>
      <c r="I397" s="48" t="n">
        <f aca="false">N(Setup!$C$11)+N(E397)</f>
        <v>100</v>
      </c>
      <c r="J397" s="48" t="n">
        <f aca="false">MIN(Setup!$C$37,MAX(I397,0))</f>
        <v>9.23076923076923</v>
      </c>
      <c r="K397" s="48" t="n">
        <f aca="false">MIN(MAX(N(Setup!$C$14)-L396,0),MAX(I397-J397,0))</f>
        <v>0</v>
      </c>
      <c r="L397" s="48" t="n">
        <f aca="false">L396+K397-N(G397)</f>
        <v>500</v>
      </c>
      <c r="M397" s="48" t="n">
        <f aca="false">M396+J397-N(H397)</f>
        <v>3590.76923076921</v>
      </c>
      <c r="N397" s="48" t="n">
        <f aca="false">SUM(BX397:DU397)</f>
        <v>0</v>
      </c>
      <c r="O397" s="48" t="n">
        <f aca="false">SUM(Z397:BW397)-N397</f>
        <v>40</v>
      </c>
      <c r="P397" s="48" t="n">
        <f aca="false">MAX(I397-J397-K397,0)+O397</f>
        <v>130.769230769231</v>
      </c>
      <c r="Q397" s="48" t="n">
        <f aca="false">SUM(DV397:FS397)</f>
        <v>0</v>
      </c>
      <c r="R397" s="49" t="n">
        <f aca="false">N397+J397+K397+Q397</f>
        <v>9.23076923076923</v>
      </c>
      <c r="S397" s="48" t="n">
        <f aca="false">T397-T396-N(F397)+N397+Q397</f>
        <v>0</v>
      </c>
      <c r="T397" s="49" t="n">
        <f aca="false">SUM(FT397:HQ397)</f>
        <v>0</v>
      </c>
      <c r="U397" s="44" t="str">
        <f aca="false">IF(T396&lt;0.005,"",INDEX(Helpers!$C$2:$C$51,IF(_xlfn.MINIFS($DV$6:$FS$6,DV397:FS397,"&gt;0.005")=0,V397,_xlfn.MINIFS($DV$6:$FS$6,DV397:FS397,"&gt;0.005"))))</f>
        <v/>
      </c>
      <c r="V397" s="44" t="n">
        <f aca="false">IF(_xlfn.MINIFS($FT$6:$HQ$6,FT396:HQ396,"&gt;0.005")=0,1,_xlfn.MINIFS($FT$6:$HQ$6,FT396:HQ396,"&gt;0.005"))</f>
        <v>1</v>
      </c>
      <c r="W397" s="44" t="n">
        <f aca="false">IF(AND(D397&lt;&gt;"Paid",T396&gt;0.005),1,0)</f>
        <v>0</v>
      </c>
      <c r="X397" s="48" t="n">
        <f aca="false">SUMPRODUCT(((Helpers!$G$2:$G$51*(1+(Helpers!$D$2:$D$51+0.000000001)/12)^(($B397-Setup!$C$8)/(365.25/12))-Helpers!$E$2:$E$51*((1+(Helpers!$D$2:$D$51+0.000000001)/12)^(($B397-Setup!$C$8)/(365.25/12))-1)/((Helpers!$D$2:$D$51+0.000000001)/12))&gt;0)*(Helpers!$G$2:$G$51*(1+(Helpers!$D$2:$D$51+0.000000001)/12)^(($B397-Setup!$C$8)/(365.25/12))-Helpers!$E$2:$E$51*((1+(Helpers!$D$2:$D$51+0.000000001)/12)^(($B397-Setup!$C$8)/(365.25/12))-1)/((Helpers!$D$2:$D$51+0.000000001)/12)))</f>
        <v>0</v>
      </c>
      <c r="Y397" s="48"/>
      <c r="Z397" s="48" t="n">
        <f aca="false">IF(OR(N(Z$5)=0,Z$6=""),0,Z$5*((DATE(YEAR($B397),MONTH($B397),MIN(Z$6,DAY(EOMONTH($B397,0))))&gt;=$B397)*(DATE(YEAR($B397),MONTH($B397),MIN(Z$6,DAY(EOMONTH($B397,0))))&lt;$C397)+(DATE(YEAR($B397),MONTH($B397)+1,MIN(Z$6,DAY(EOMONTH($B397,1))))&gt;=$B397)*(DATE(YEAR($B397),MONTH($B397)+1,MIN(Z$6,DAY(EOMONTH($B397,1))))&lt;$C397)))</f>
        <v>0</v>
      </c>
      <c r="AA397" s="48" t="n">
        <f aca="false">IF(OR(N(AA$5)=0,AA$6=""),0,AA$5*((DATE(YEAR($B397),MONTH($B397),MIN(AA$6,DAY(EOMONTH($B397,0))))&gt;=$B397)*(DATE(YEAR($B397),MONTH($B397),MIN(AA$6,DAY(EOMONTH($B397,0))))&lt;$C397)+(DATE(YEAR($B397),MONTH($B397)+1,MIN(AA$6,DAY(EOMONTH($B397,1))))&gt;=$B397)*(DATE(YEAR($B397),MONTH($B397)+1,MIN(AA$6,DAY(EOMONTH($B397,1))))&lt;$C397)))</f>
        <v>40</v>
      </c>
      <c r="AB397" s="48" t="n">
        <f aca="false">IF(OR(N(AB$5)=0,AB$6=""),0,AB$5*((DATE(YEAR($B397),MONTH($B397),MIN(AB$6,DAY(EOMONTH($B397,0))))&gt;=$B397)*(DATE(YEAR($B397),MONTH($B397),MIN(AB$6,DAY(EOMONTH($B397,0))))&lt;$C397)+(DATE(YEAR($B397),MONTH($B397)+1,MIN(AB$6,DAY(EOMONTH($B397,1))))&gt;=$B397)*(DATE(YEAR($B397),MONTH($B397)+1,MIN(AB$6,DAY(EOMONTH($B397,1))))&lt;$C397)))</f>
        <v>0</v>
      </c>
      <c r="AC397" s="48" t="n">
        <f aca="false">IF(OR(N(AC$5)=0,AC$6=""),0,AC$5*((DATE(YEAR($B397),MONTH($B397),MIN(AC$6,DAY(EOMONTH($B397,0))))&gt;=$B397)*(DATE(YEAR($B397),MONTH($B397),MIN(AC$6,DAY(EOMONTH($B397,0))))&lt;$C397)+(DATE(YEAR($B397),MONTH($B397)+1,MIN(AC$6,DAY(EOMONTH($B397,1))))&gt;=$B397)*(DATE(YEAR($B397),MONTH($B397)+1,MIN(AC$6,DAY(EOMONTH($B397,1))))&lt;$C397)))</f>
        <v>0</v>
      </c>
      <c r="AD397" s="48" t="n">
        <f aca="false">IF(OR(N(AD$5)=0,AD$6=""),0,AD$5*((DATE(YEAR($B397),MONTH($B397),MIN(AD$6,DAY(EOMONTH($B397,0))))&gt;=$B397)*(DATE(YEAR($B397),MONTH($B397),MIN(AD$6,DAY(EOMONTH($B397,0))))&lt;$C397)+(DATE(YEAR($B397),MONTH($B397)+1,MIN(AD$6,DAY(EOMONTH($B397,1))))&gt;=$B397)*(DATE(YEAR($B397),MONTH($B397)+1,MIN(AD$6,DAY(EOMONTH($B397,1))))&lt;$C397)))</f>
        <v>0</v>
      </c>
      <c r="AE397" s="48" t="n">
        <f aca="false">IF(OR(N(AE$5)=0,AE$6=""),0,AE$5*((DATE(YEAR($B397),MONTH($B397),MIN(AE$6,DAY(EOMONTH($B397,0))))&gt;=$B397)*(DATE(YEAR($B397),MONTH($B397),MIN(AE$6,DAY(EOMONTH($B397,0))))&lt;$C397)+(DATE(YEAR($B397),MONTH($B397)+1,MIN(AE$6,DAY(EOMONTH($B397,1))))&gt;=$B397)*(DATE(YEAR($B397),MONTH($B397)+1,MIN(AE$6,DAY(EOMONTH($B397,1))))&lt;$C397)))</f>
        <v>0</v>
      </c>
      <c r="AF397" s="48" t="n">
        <f aca="false">IF(OR(N(AF$5)=0,AF$6=""),0,AF$5*((DATE(YEAR($B397),MONTH($B397),MIN(AF$6,DAY(EOMONTH($B397,0))))&gt;=$B397)*(DATE(YEAR($B397),MONTH($B397),MIN(AF$6,DAY(EOMONTH($B397,0))))&lt;$C397)+(DATE(YEAR($B397),MONTH($B397)+1,MIN(AF$6,DAY(EOMONTH($B397,1))))&gt;=$B397)*(DATE(YEAR($B397),MONTH($B397)+1,MIN(AF$6,DAY(EOMONTH($B397,1))))&lt;$C397)))</f>
        <v>0</v>
      </c>
      <c r="AG397" s="48" t="n">
        <f aca="false">IF(OR(N(AG$5)=0,AG$6=""),0,AG$5*((DATE(YEAR($B397),MONTH($B397),MIN(AG$6,DAY(EOMONTH($B397,0))))&gt;=$B397)*(DATE(YEAR($B397),MONTH($B397),MIN(AG$6,DAY(EOMONTH($B397,0))))&lt;$C397)+(DATE(YEAR($B397),MONTH($B397)+1,MIN(AG$6,DAY(EOMONTH($B397,1))))&gt;=$B397)*(DATE(YEAR($B397),MONTH($B397)+1,MIN(AG$6,DAY(EOMONTH($B397,1))))&lt;$C397)))</f>
        <v>0</v>
      </c>
      <c r="AH397" s="48" t="n">
        <f aca="false">IF(OR(N(AH$5)=0,AH$6=""),0,AH$5*((DATE(YEAR($B397),MONTH($B397),MIN(AH$6,DAY(EOMONTH($B397,0))))&gt;=$B397)*(DATE(YEAR($B397),MONTH($B397),MIN(AH$6,DAY(EOMONTH($B397,0))))&lt;$C397)+(DATE(YEAR($B397),MONTH($B397)+1,MIN(AH$6,DAY(EOMONTH($B397,1))))&gt;=$B397)*(DATE(YEAR($B397),MONTH($B397)+1,MIN(AH$6,DAY(EOMONTH($B397,1))))&lt;$C397)))</f>
        <v>0</v>
      </c>
      <c r="AI397" s="48" t="n">
        <f aca="false">IF(OR(N(AI$5)=0,AI$6=""),0,AI$5*((DATE(YEAR($B397),MONTH($B397),MIN(AI$6,DAY(EOMONTH($B397,0))))&gt;=$B397)*(DATE(YEAR($B397),MONTH($B397),MIN(AI$6,DAY(EOMONTH($B397,0))))&lt;$C397)+(DATE(YEAR($B397),MONTH($B397)+1,MIN(AI$6,DAY(EOMONTH($B397,1))))&gt;=$B397)*(DATE(YEAR($B397),MONTH($B397)+1,MIN(AI$6,DAY(EOMONTH($B397,1))))&lt;$C397)))</f>
        <v>0</v>
      </c>
      <c r="AJ397" s="48" t="n">
        <f aca="false">IF(OR(N(AJ$5)=0,AJ$6=""),0,AJ$5*((DATE(YEAR($B397),MONTH($B397),MIN(AJ$6,DAY(EOMONTH($B397,0))))&gt;=$B397)*(DATE(YEAR($B397),MONTH($B397),MIN(AJ$6,DAY(EOMONTH($B397,0))))&lt;$C397)+(DATE(YEAR($B397),MONTH($B397)+1,MIN(AJ$6,DAY(EOMONTH($B397,1))))&gt;=$B397)*(DATE(YEAR($B397),MONTH($B397)+1,MIN(AJ$6,DAY(EOMONTH($B397,1))))&lt;$C397)))</f>
        <v>0</v>
      </c>
      <c r="AK397" s="48" t="n">
        <f aca="false">IF(OR(N(AK$5)=0,AK$6=""),0,AK$5*((DATE(YEAR($B397),MONTH($B397),MIN(AK$6,DAY(EOMONTH($B397,0))))&gt;=$B397)*(DATE(YEAR($B397),MONTH($B397),MIN(AK$6,DAY(EOMONTH($B397,0))))&lt;$C397)+(DATE(YEAR($B397),MONTH($B397)+1,MIN(AK$6,DAY(EOMONTH($B397,1))))&gt;=$B397)*(DATE(YEAR($B397),MONTH($B397)+1,MIN(AK$6,DAY(EOMONTH($B397,1))))&lt;$C397)))</f>
        <v>0</v>
      </c>
      <c r="AL397" s="48" t="n">
        <f aca="false">IF(OR(N(AL$5)=0,AL$6=""),0,AL$5*((DATE(YEAR($B397),MONTH($B397),MIN(AL$6,DAY(EOMONTH($B397,0))))&gt;=$B397)*(DATE(YEAR($B397),MONTH($B397),MIN(AL$6,DAY(EOMONTH($B397,0))))&lt;$C397)+(DATE(YEAR($B397),MONTH($B397)+1,MIN(AL$6,DAY(EOMONTH($B397,1))))&gt;=$B397)*(DATE(YEAR($B397),MONTH($B397)+1,MIN(AL$6,DAY(EOMONTH($B397,1))))&lt;$C397)))</f>
        <v>0</v>
      </c>
      <c r="AM397" s="48" t="n">
        <f aca="false">IF(OR(N(AM$5)=0,AM$6=""),0,AM$5*((DATE(YEAR($B397),MONTH($B397),MIN(AM$6,DAY(EOMONTH($B397,0))))&gt;=$B397)*(DATE(YEAR($B397),MONTH($B397),MIN(AM$6,DAY(EOMONTH($B397,0))))&lt;$C397)+(DATE(YEAR($B397),MONTH($B397)+1,MIN(AM$6,DAY(EOMONTH($B397,1))))&gt;=$B397)*(DATE(YEAR($B397),MONTH($B397)+1,MIN(AM$6,DAY(EOMONTH($B397,1))))&lt;$C397)))</f>
        <v>0</v>
      </c>
      <c r="AN397" s="48" t="n">
        <f aca="false">IF(OR(N(AN$5)=0,AN$6=""),0,AN$5*((DATE(YEAR($B397),MONTH($B397),MIN(AN$6,DAY(EOMONTH($B397,0))))&gt;=$B397)*(DATE(YEAR($B397),MONTH($B397),MIN(AN$6,DAY(EOMONTH($B397,0))))&lt;$C397)+(DATE(YEAR($B397),MONTH($B397)+1,MIN(AN$6,DAY(EOMONTH($B397,1))))&gt;=$B397)*(DATE(YEAR($B397),MONTH($B397)+1,MIN(AN$6,DAY(EOMONTH($B397,1))))&lt;$C397)))</f>
        <v>0</v>
      </c>
      <c r="AO397" s="48" t="n">
        <f aca="false">IF(OR(N(AO$5)=0,AO$6=""),0,AO$5*((DATE(YEAR($B397),MONTH($B397),MIN(AO$6,DAY(EOMONTH($B397,0))))&gt;=$B397)*(DATE(YEAR($B397),MONTH($B397),MIN(AO$6,DAY(EOMONTH($B397,0))))&lt;$C397)+(DATE(YEAR($B397),MONTH($B397)+1,MIN(AO$6,DAY(EOMONTH($B397,1))))&gt;=$B397)*(DATE(YEAR($B397),MONTH($B397)+1,MIN(AO$6,DAY(EOMONTH($B397,1))))&lt;$C397)))</f>
        <v>0</v>
      </c>
      <c r="AP397" s="48" t="n">
        <f aca="false">IF(OR(N(AP$5)=0,AP$6=""),0,AP$5*((DATE(YEAR($B397),MONTH($B397),MIN(AP$6,DAY(EOMONTH($B397,0))))&gt;=$B397)*(DATE(YEAR($B397),MONTH($B397),MIN(AP$6,DAY(EOMONTH($B397,0))))&lt;$C397)+(DATE(YEAR($B397),MONTH($B397)+1,MIN(AP$6,DAY(EOMONTH($B397,1))))&gt;=$B397)*(DATE(YEAR($B397),MONTH($B397)+1,MIN(AP$6,DAY(EOMONTH($B397,1))))&lt;$C397)))</f>
        <v>0</v>
      </c>
      <c r="AQ397" s="48" t="n">
        <f aca="false">IF(OR(N(AQ$5)=0,AQ$6=""),0,AQ$5*((DATE(YEAR($B397),MONTH($B397),MIN(AQ$6,DAY(EOMONTH($B397,0))))&gt;=$B397)*(DATE(YEAR($B397),MONTH($B397),MIN(AQ$6,DAY(EOMONTH($B397,0))))&lt;$C397)+(DATE(YEAR($B397),MONTH($B397)+1,MIN(AQ$6,DAY(EOMONTH($B397,1))))&gt;=$B397)*(DATE(YEAR($B397),MONTH($B397)+1,MIN(AQ$6,DAY(EOMONTH($B397,1))))&lt;$C397)))</f>
        <v>0</v>
      </c>
      <c r="AR397" s="48" t="n">
        <f aca="false">IF(OR(N(AR$5)=0,AR$6=""),0,AR$5*((DATE(YEAR($B397),MONTH($B397),MIN(AR$6,DAY(EOMONTH($B397,0))))&gt;=$B397)*(DATE(YEAR($B397),MONTH($B397),MIN(AR$6,DAY(EOMONTH($B397,0))))&lt;$C397)+(DATE(YEAR($B397),MONTH($B397)+1,MIN(AR$6,DAY(EOMONTH($B397,1))))&gt;=$B397)*(DATE(YEAR($B397),MONTH($B397)+1,MIN(AR$6,DAY(EOMONTH($B397,1))))&lt;$C397)))</f>
        <v>0</v>
      </c>
      <c r="AS397" s="48" t="n">
        <f aca="false">IF(OR(N(AS$5)=0,AS$6=""),0,AS$5*((DATE(YEAR($B397),MONTH($B397),MIN(AS$6,DAY(EOMONTH($B397,0))))&gt;=$B397)*(DATE(YEAR($B397),MONTH($B397),MIN(AS$6,DAY(EOMONTH($B397,0))))&lt;$C397)+(DATE(YEAR($B397),MONTH($B397)+1,MIN(AS$6,DAY(EOMONTH($B397,1))))&gt;=$B397)*(DATE(YEAR($B397),MONTH($B397)+1,MIN(AS$6,DAY(EOMONTH($B397,1))))&lt;$C397)))</f>
        <v>0</v>
      </c>
      <c r="AT397" s="48" t="n">
        <f aca="false">IF(OR(N(AT$5)=0,AT$6=""),0,AT$5*((DATE(YEAR($B397),MONTH($B397),MIN(AT$6,DAY(EOMONTH($B397,0))))&gt;=$B397)*(DATE(YEAR($B397),MONTH($B397),MIN(AT$6,DAY(EOMONTH($B397,0))))&lt;$C397)+(DATE(YEAR($B397),MONTH($B397)+1,MIN(AT$6,DAY(EOMONTH($B397,1))))&gt;=$B397)*(DATE(YEAR($B397),MONTH($B397)+1,MIN(AT$6,DAY(EOMONTH($B397,1))))&lt;$C397)))</f>
        <v>0</v>
      </c>
      <c r="AU397" s="48" t="n">
        <f aca="false">IF(OR(N(AU$5)=0,AU$6=""),0,AU$5*((DATE(YEAR($B397),MONTH($B397),MIN(AU$6,DAY(EOMONTH($B397,0))))&gt;=$B397)*(DATE(YEAR($B397),MONTH($B397),MIN(AU$6,DAY(EOMONTH($B397,0))))&lt;$C397)+(DATE(YEAR($B397),MONTH($B397)+1,MIN(AU$6,DAY(EOMONTH($B397,1))))&gt;=$B397)*(DATE(YEAR($B397),MONTH($B397)+1,MIN(AU$6,DAY(EOMONTH($B397,1))))&lt;$C397)))</f>
        <v>0</v>
      </c>
      <c r="AV397" s="48" t="n">
        <f aca="false">IF(OR(N(AV$5)=0,AV$6=""),0,AV$5*((DATE(YEAR($B397),MONTH($B397),MIN(AV$6,DAY(EOMONTH($B397,0))))&gt;=$B397)*(DATE(YEAR($B397),MONTH($B397),MIN(AV$6,DAY(EOMONTH($B397,0))))&lt;$C397)+(DATE(YEAR($B397),MONTH($B397)+1,MIN(AV$6,DAY(EOMONTH($B397,1))))&gt;=$B397)*(DATE(YEAR($B397),MONTH($B397)+1,MIN(AV$6,DAY(EOMONTH($B397,1))))&lt;$C397)))</f>
        <v>0</v>
      </c>
      <c r="AW397" s="48" t="n">
        <f aca="false">IF(OR(N(AW$5)=0,AW$6=""),0,AW$5*((DATE(YEAR($B397),MONTH($B397),MIN(AW$6,DAY(EOMONTH($B397,0))))&gt;=$B397)*(DATE(YEAR($B397),MONTH($B397),MIN(AW$6,DAY(EOMONTH($B397,0))))&lt;$C397)+(DATE(YEAR($B397),MONTH($B397)+1,MIN(AW$6,DAY(EOMONTH($B397,1))))&gt;=$B397)*(DATE(YEAR($B397),MONTH($B397)+1,MIN(AW$6,DAY(EOMONTH($B397,1))))&lt;$C397)))</f>
        <v>0</v>
      </c>
      <c r="AX397" s="48" t="n">
        <f aca="false">IF(OR(N(AX$5)=0,AX$6=""),0,AX$5*((DATE(YEAR($B397),MONTH($B397),MIN(AX$6,DAY(EOMONTH($B397,0))))&gt;=$B397)*(DATE(YEAR($B397),MONTH($B397),MIN(AX$6,DAY(EOMONTH($B397,0))))&lt;$C397)+(DATE(YEAR($B397),MONTH($B397)+1,MIN(AX$6,DAY(EOMONTH($B397,1))))&gt;=$B397)*(DATE(YEAR($B397),MONTH($B397)+1,MIN(AX$6,DAY(EOMONTH($B397,1))))&lt;$C397)))</f>
        <v>0</v>
      </c>
      <c r="AY397" s="48" t="n">
        <f aca="false">IF(OR(N(AY$5)=0,AY$6=""),0,AY$5*((DATE(YEAR($B397),MONTH($B397),MIN(AY$6,DAY(EOMONTH($B397,0))))&gt;=$B397)*(DATE(YEAR($B397),MONTH($B397),MIN(AY$6,DAY(EOMONTH($B397,0))))&lt;$C397)+(DATE(YEAR($B397),MONTH($B397)+1,MIN(AY$6,DAY(EOMONTH($B397,1))))&gt;=$B397)*(DATE(YEAR($B397),MONTH($B397)+1,MIN(AY$6,DAY(EOMONTH($B397,1))))&lt;$C397)))</f>
        <v>0</v>
      </c>
      <c r="AZ397" s="48" t="n">
        <f aca="false">IF(OR(N(AZ$5)=0,AZ$6=""),0,AZ$5*((DATE(YEAR($B397),MONTH($B397),MIN(AZ$6,DAY(EOMONTH($B397,0))))&gt;=$B397)*(DATE(YEAR($B397),MONTH($B397),MIN(AZ$6,DAY(EOMONTH($B397,0))))&lt;$C397)+(DATE(YEAR($B397),MONTH($B397)+1,MIN(AZ$6,DAY(EOMONTH($B397,1))))&gt;=$B397)*(DATE(YEAR($B397),MONTH($B397)+1,MIN(AZ$6,DAY(EOMONTH($B397,1))))&lt;$C397)))</f>
        <v>0</v>
      </c>
      <c r="BA397" s="48" t="n">
        <f aca="false">IF(OR(N(BA$5)=0,BA$6=""),0,BA$5*((DATE(YEAR($B397),MONTH($B397),MIN(BA$6,DAY(EOMONTH($B397,0))))&gt;=$B397)*(DATE(YEAR($B397),MONTH($B397),MIN(BA$6,DAY(EOMONTH($B397,0))))&lt;$C397)+(DATE(YEAR($B397),MONTH($B397)+1,MIN(BA$6,DAY(EOMONTH($B397,1))))&gt;=$B397)*(DATE(YEAR($B397),MONTH($B397)+1,MIN(BA$6,DAY(EOMONTH($B397,1))))&lt;$C397)))</f>
        <v>0</v>
      </c>
      <c r="BB397" s="48" t="n">
        <f aca="false">IF(OR(N(BB$5)=0,BB$6=""),0,BB$5*((DATE(YEAR($B397),MONTH($B397),MIN(BB$6,DAY(EOMONTH($B397,0))))&gt;=$B397)*(DATE(YEAR($B397),MONTH($B397),MIN(BB$6,DAY(EOMONTH($B397,0))))&lt;$C397)+(DATE(YEAR($B397),MONTH($B397)+1,MIN(BB$6,DAY(EOMONTH($B397,1))))&gt;=$B397)*(DATE(YEAR($B397),MONTH($B397)+1,MIN(BB$6,DAY(EOMONTH($B397,1))))&lt;$C397)))</f>
        <v>0</v>
      </c>
      <c r="BC397" s="48" t="n">
        <f aca="false">IF(OR(N(BC$5)=0,BC$6=""),0,BC$5*((DATE(YEAR($B397),MONTH($B397),MIN(BC$6,DAY(EOMONTH($B397,0))))&gt;=$B397)*(DATE(YEAR($B397),MONTH($B397),MIN(BC$6,DAY(EOMONTH($B397,0))))&lt;$C397)+(DATE(YEAR($B397),MONTH($B397)+1,MIN(BC$6,DAY(EOMONTH($B397,1))))&gt;=$B397)*(DATE(YEAR($B397),MONTH($B397)+1,MIN(BC$6,DAY(EOMONTH($B397,1))))&lt;$C397)))</f>
        <v>0</v>
      </c>
      <c r="BD397" s="48" t="n">
        <f aca="false">IF(OR(N(BD$5)=0,BD$6=""),0,BD$5*((DATE(YEAR($B397),MONTH($B397),MIN(BD$6,DAY(EOMONTH($B397,0))))&gt;=$B397)*(DATE(YEAR($B397),MONTH($B397),MIN(BD$6,DAY(EOMONTH($B397,0))))&lt;$C397)+(DATE(YEAR($B397),MONTH($B397)+1,MIN(BD$6,DAY(EOMONTH($B397,1))))&gt;=$B397)*(DATE(YEAR($B397),MONTH($B397)+1,MIN(BD$6,DAY(EOMONTH($B397,1))))&lt;$C397)))</f>
        <v>0</v>
      </c>
      <c r="BE397" s="48" t="n">
        <f aca="false">IF(OR(N(BE$5)=0,BE$6=""),0,BE$5*((DATE(YEAR($B397),MONTH($B397),MIN(BE$6,DAY(EOMONTH($B397,0))))&gt;=$B397)*(DATE(YEAR($B397),MONTH($B397),MIN(BE$6,DAY(EOMONTH($B397,0))))&lt;$C397)+(DATE(YEAR($B397),MONTH($B397)+1,MIN(BE$6,DAY(EOMONTH($B397,1))))&gt;=$B397)*(DATE(YEAR($B397),MONTH($B397)+1,MIN(BE$6,DAY(EOMONTH($B397,1))))&lt;$C397)))</f>
        <v>0</v>
      </c>
      <c r="BF397" s="48" t="n">
        <f aca="false">IF(OR(N(BF$5)=0,BF$6=""),0,BF$5*((DATE(YEAR($B397),MONTH($B397),MIN(BF$6,DAY(EOMONTH($B397,0))))&gt;=$B397)*(DATE(YEAR($B397),MONTH($B397),MIN(BF$6,DAY(EOMONTH($B397,0))))&lt;$C397)+(DATE(YEAR($B397),MONTH($B397)+1,MIN(BF$6,DAY(EOMONTH($B397,1))))&gt;=$B397)*(DATE(YEAR($B397),MONTH($B397)+1,MIN(BF$6,DAY(EOMONTH($B397,1))))&lt;$C397)))</f>
        <v>0</v>
      </c>
      <c r="BG397" s="48" t="n">
        <f aca="false">IF(OR(N(BG$5)=0,BG$6=""),0,BG$5*((DATE(YEAR($B397),MONTH($B397),MIN(BG$6,DAY(EOMONTH($B397,0))))&gt;=$B397)*(DATE(YEAR($B397),MONTH($B397),MIN(BG$6,DAY(EOMONTH($B397,0))))&lt;$C397)+(DATE(YEAR($B397),MONTH($B397)+1,MIN(BG$6,DAY(EOMONTH($B397,1))))&gt;=$B397)*(DATE(YEAR($B397),MONTH($B397)+1,MIN(BG$6,DAY(EOMONTH($B397,1))))&lt;$C397)))</f>
        <v>0</v>
      </c>
      <c r="BH397" s="48" t="n">
        <f aca="false">IF(OR(N(BH$5)=0,BH$6=""),0,BH$5*((DATE(YEAR($B397),MONTH($B397),MIN(BH$6,DAY(EOMONTH($B397,0))))&gt;=$B397)*(DATE(YEAR($B397),MONTH($B397),MIN(BH$6,DAY(EOMONTH($B397,0))))&lt;$C397)+(DATE(YEAR($B397),MONTH($B397)+1,MIN(BH$6,DAY(EOMONTH($B397,1))))&gt;=$B397)*(DATE(YEAR($B397),MONTH($B397)+1,MIN(BH$6,DAY(EOMONTH($B397,1))))&lt;$C397)))</f>
        <v>0</v>
      </c>
      <c r="BI397" s="48" t="n">
        <f aca="false">IF(OR(N(BI$5)=0,BI$6=""),0,BI$5*((DATE(YEAR($B397),MONTH($B397),MIN(BI$6,DAY(EOMONTH($B397,0))))&gt;=$B397)*(DATE(YEAR($B397),MONTH($B397),MIN(BI$6,DAY(EOMONTH($B397,0))))&lt;$C397)+(DATE(YEAR($B397),MONTH($B397)+1,MIN(BI$6,DAY(EOMONTH($B397,1))))&gt;=$B397)*(DATE(YEAR($B397),MONTH($B397)+1,MIN(BI$6,DAY(EOMONTH($B397,1))))&lt;$C397)))</f>
        <v>0</v>
      </c>
      <c r="BJ397" s="48" t="n">
        <f aca="false">IF(OR(N(BJ$5)=0,BJ$6=""),0,BJ$5*((DATE(YEAR($B397),MONTH($B397),MIN(BJ$6,DAY(EOMONTH($B397,0))))&gt;=$B397)*(DATE(YEAR($B397),MONTH($B397),MIN(BJ$6,DAY(EOMONTH($B397,0))))&lt;$C397)+(DATE(YEAR($B397),MONTH($B397)+1,MIN(BJ$6,DAY(EOMONTH($B397,1))))&gt;=$B397)*(DATE(YEAR($B397),MONTH($B397)+1,MIN(BJ$6,DAY(EOMONTH($B397,1))))&lt;$C397)))</f>
        <v>0</v>
      </c>
      <c r="BK397" s="48" t="n">
        <f aca="false">IF(OR(N(BK$5)=0,BK$6=""),0,BK$5*((DATE(YEAR($B397),MONTH($B397),MIN(BK$6,DAY(EOMONTH($B397,0))))&gt;=$B397)*(DATE(YEAR($B397),MONTH($B397),MIN(BK$6,DAY(EOMONTH($B397,0))))&lt;$C397)+(DATE(YEAR($B397),MONTH($B397)+1,MIN(BK$6,DAY(EOMONTH($B397,1))))&gt;=$B397)*(DATE(YEAR($B397),MONTH($B397)+1,MIN(BK$6,DAY(EOMONTH($B397,1))))&lt;$C397)))</f>
        <v>0</v>
      </c>
      <c r="BL397" s="48" t="n">
        <f aca="false">IF(OR(N(BL$5)=0,BL$6=""),0,BL$5*((DATE(YEAR($B397),MONTH($B397),MIN(BL$6,DAY(EOMONTH($B397,0))))&gt;=$B397)*(DATE(YEAR($B397),MONTH($B397),MIN(BL$6,DAY(EOMONTH($B397,0))))&lt;$C397)+(DATE(YEAR($B397),MONTH($B397)+1,MIN(BL$6,DAY(EOMONTH($B397,1))))&gt;=$B397)*(DATE(YEAR($B397),MONTH($B397)+1,MIN(BL$6,DAY(EOMONTH($B397,1))))&lt;$C397)))</f>
        <v>0</v>
      </c>
      <c r="BM397" s="48" t="n">
        <f aca="false">IF(OR(N(BM$5)=0,BM$6=""),0,BM$5*((DATE(YEAR($B397),MONTH($B397),MIN(BM$6,DAY(EOMONTH($B397,0))))&gt;=$B397)*(DATE(YEAR($B397),MONTH($B397),MIN(BM$6,DAY(EOMONTH($B397,0))))&lt;$C397)+(DATE(YEAR($B397),MONTH($B397)+1,MIN(BM$6,DAY(EOMONTH($B397,1))))&gt;=$B397)*(DATE(YEAR($B397),MONTH($B397)+1,MIN(BM$6,DAY(EOMONTH($B397,1))))&lt;$C397)))</f>
        <v>0</v>
      </c>
      <c r="BN397" s="48" t="n">
        <f aca="false">IF(OR(N(BN$5)=0,BN$6=""),0,BN$5*((DATE(YEAR($B397),MONTH($B397),MIN(BN$6,DAY(EOMONTH($B397,0))))&gt;=$B397)*(DATE(YEAR($B397),MONTH($B397),MIN(BN$6,DAY(EOMONTH($B397,0))))&lt;$C397)+(DATE(YEAR($B397),MONTH($B397)+1,MIN(BN$6,DAY(EOMONTH($B397,1))))&gt;=$B397)*(DATE(YEAR($B397),MONTH($B397)+1,MIN(BN$6,DAY(EOMONTH($B397,1))))&lt;$C397)))</f>
        <v>0</v>
      </c>
      <c r="BO397" s="48" t="n">
        <f aca="false">IF(OR(N(BO$5)=0,BO$6=""),0,BO$5*((DATE(YEAR($B397),MONTH($B397),MIN(BO$6,DAY(EOMONTH($B397,0))))&gt;=$B397)*(DATE(YEAR($B397),MONTH($B397),MIN(BO$6,DAY(EOMONTH($B397,0))))&lt;$C397)+(DATE(YEAR($B397),MONTH($B397)+1,MIN(BO$6,DAY(EOMONTH($B397,1))))&gt;=$B397)*(DATE(YEAR($B397),MONTH($B397)+1,MIN(BO$6,DAY(EOMONTH($B397,1))))&lt;$C397)))</f>
        <v>0</v>
      </c>
      <c r="BP397" s="48" t="n">
        <f aca="false">IF(OR(N(BP$5)=0,BP$6=""),0,BP$5*((DATE(YEAR($B397),MONTH($B397),MIN(BP$6,DAY(EOMONTH($B397,0))))&gt;=$B397)*(DATE(YEAR($B397),MONTH($B397),MIN(BP$6,DAY(EOMONTH($B397,0))))&lt;$C397)+(DATE(YEAR($B397),MONTH($B397)+1,MIN(BP$6,DAY(EOMONTH($B397,1))))&gt;=$B397)*(DATE(YEAR($B397),MONTH($B397)+1,MIN(BP$6,DAY(EOMONTH($B397,1))))&lt;$C397)))</f>
        <v>0</v>
      </c>
      <c r="BQ397" s="48" t="n">
        <f aca="false">IF(OR(N(BQ$5)=0,BQ$6=""),0,BQ$5*((DATE(YEAR($B397),MONTH($B397),MIN(BQ$6,DAY(EOMONTH($B397,0))))&gt;=$B397)*(DATE(YEAR($B397),MONTH($B397),MIN(BQ$6,DAY(EOMONTH($B397,0))))&lt;$C397)+(DATE(YEAR($B397),MONTH($B397)+1,MIN(BQ$6,DAY(EOMONTH($B397,1))))&gt;=$B397)*(DATE(YEAR($B397),MONTH($B397)+1,MIN(BQ$6,DAY(EOMONTH($B397,1))))&lt;$C397)))</f>
        <v>0</v>
      </c>
      <c r="BR397" s="48" t="n">
        <f aca="false">IF(OR(N(BR$5)=0,BR$6=""),0,BR$5*((DATE(YEAR($B397),MONTH($B397),MIN(BR$6,DAY(EOMONTH($B397,0))))&gt;=$B397)*(DATE(YEAR($B397),MONTH($B397),MIN(BR$6,DAY(EOMONTH($B397,0))))&lt;$C397)+(DATE(YEAR($B397),MONTH($B397)+1,MIN(BR$6,DAY(EOMONTH($B397,1))))&gt;=$B397)*(DATE(YEAR($B397),MONTH($B397)+1,MIN(BR$6,DAY(EOMONTH($B397,1))))&lt;$C397)))</f>
        <v>0</v>
      </c>
      <c r="BS397" s="48" t="n">
        <f aca="false">IF(OR(N(BS$5)=0,BS$6=""),0,BS$5*((DATE(YEAR($B397),MONTH($B397),MIN(BS$6,DAY(EOMONTH($B397,0))))&gt;=$B397)*(DATE(YEAR($B397),MONTH($B397),MIN(BS$6,DAY(EOMONTH($B397,0))))&lt;$C397)+(DATE(YEAR($B397),MONTH($B397)+1,MIN(BS$6,DAY(EOMONTH($B397,1))))&gt;=$B397)*(DATE(YEAR($B397),MONTH($B397)+1,MIN(BS$6,DAY(EOMONTH($B397,1))))&lt;$C397)))</f>
        <v>0</v>
      </c>
      <c r="BT397" s="48" t="n">
        <f aca="false">IF(OR(N(BT$5)=0,BT$6=""),0,BT$5*((DATE(YEAR($B397),MONTH($B397),MIN(BT$6,DAY(EOMONTH($B397,0))))&gt;=$B397)*(DATE(YEAR($B397),MONTH($B397),MIN(BT$6,DAY(EOMONTH($B397,0))))&lt;$C397)+(DATE(YEAR($B397),MONTH($B397)+1,MIN(BT$6,DAY(EOMONTH($B397,1))))&gt;=$B397)*(DATE(YEAR($B397),MONTH($B397)+1,MIN(BT$6,DAY(EOMONTH($B397,1))))&lt;$C397)))</f>
        <v>0</v>
      </c>
      <c r="BU397" s="48" t="n">
        <f aca="false">IF(OR(N(BU$5)=0,BU$6=""),0,BU$5*((DATE(YEAR($B397),MONTH($B397),MIN(BU$6,DAY(EOMONTH($B397,0))))&gt;=$B397)*(DATE(YEAR($B397),MONTH($B397),MIN(BU$6,DAY(EOMONTH($B397,0))))&lt;$C397)+(DATE(YEAR($B397),MONTH($B397)+1,MIN(BU$6,DAY(EOMONTH($B397,1))))&gt;=$B397)*(DATE(YEAR($B397),MONTH($B397)+1,MIN(BU$6,DAY(EOMONTH($B397,1))))&lt;$C397)))</f>
        <v>0</v>
      </c>
      <c r="BV397" s="48" t="n">
        <f aca="false">IF(OR(N(BV$5)=0,BV$6=""),0,BV$5*((DATE(YEAR($B397),MONTH($B397),MIN(BV$6,DAY(EOMONTH($B397,0))))&gt;=$B397)*(DATE(YEAR($B397),MONTH($B397),MIN(BV$6,DAY(EOMONTH($B397,0))))&lt;$C397)+(DATE(YEAR($B397),MONTH($B397)+1,MIN(BV$6,DAY(EOMONTH($B397,1))))&gt;=$B397)*(DATE(YEAR($B397),MONTH($B397)+1,MIN(BV$6,DAY(EOMONTH($B397,1))))&lt;$C397)))</f>
        <v>0</v>
      </c>
      <c r="BW397" s="48" t="n">
        <f aca="false">IF(OR(N(BW$5)=0,BW$6=""),0,BW$5*((DATE(YEAR($B397),MONTH($B397),MIN(BW$6,DAY(EOMONTH($B397,0))))&gt;=$B397)*(DATE(YEAR($B397),MONTH($B397),MIN(BW$6,DAY(EOMONTH($B397,0))))&lt;$C397)+(DATE(YEAR($B397),MONTH($B397)+1,MIN(BW$6,DAY(EOMONTH($B397,1))))&gt;=$B397)*(DATE(YEAR($B397),MONTH($B397)+1,MIN(BW$6,DAY(EOMONTH($B397,1))))&lt;$C397)))</f>
        <v>0</v>
      </c>
      <c r="BX397" s="48" t="n">
        <f aca="false">MIN(Z397,(FT396*(1+FT$5/Setup!$C$36)+IF($V397=1,N($F397),0)))</f>
        <v>0</v>
      </c>
      <c r="BY397" s="48" t="n">
        <f aca="false">MIN(AA397,(FU396*(1+FU$5/Setup!$C$36)+IF($V397=2,N($F397),0)))</f>
        <v>0</v>
      </c>
      <c r="BZ397" s="48" t="n">
        <f aca="false">MIN(AB397,(FV396*(1+FV$5/Setup!$C$36)+IF($V397=3,N($F397),0)))</f>
        <v>0</v>
      </c>
      <c r="CA397" s="48" t="n">
        <f aca="false">MIN(AC397,(FW396*(1+FW$5/Setup!$C$36)+IF($V397=4,N($F397),0)))</f>
        <v>0</v>
      </c>
      <c r="CB397" s="48" t="n">
        <f aca="false">MIN(AD397,(FX396*(1+FX$5/Setup!$C$36)+IF($V397=5,N($F397),0)))</f>
        <v>0</v>
      </c>
      <c r="CC397" s="48" t="n">
        <f aca="false">MIN(AE397,(FY396*(1+FY$5/Setup!$C$36)+IF($V397=6,N($F397),0)))</f>
        <v>0</v>
      </c>
      <c r="CD397" s="48" t="n">
        <f aca="false">MIN(AF397,(FZ396*(1+FZ$5/Setup!$C$36)+IF($V397=7,N($F397),0)))</f>
        <v>0</v>
      </c>
      <c r="CE397" s="48" t="n">
        <f aca="false">MIN(AG397,(GA396*(1+GA$5/Setup!$C$36)+IF($V397=8,N($F397),0)))</f>
        <v>0</v>
      </c>
      <c r="CF397" s="48" t="n">
        <f aca="false">MIN(AH397,(GB396*(1+GB$5/Setup!$C$36)+IF($V397=9,N($F397),0)))</f>
        <v>0</v>
      </c>
      <c r="CG397" s="48" t="n">
        <f aca="false">MIN(AI397,(GC396*(1+GC$5/Setup!$C$36)+IF($V397=10,N($F397),0)))</f>
        <v>0</v>
      </c>
      <c r="CH397" s="48" t="n">
        <f aca="false">MIN(AJ397,(GD396*(1+GD$5/Setup!$C$36)+IF($V397=11,N($F397),0)))</f>
        <v>0</v>
      </c>
      <c r="CI397" s="48" t="n">
        <f aca="false">MIN(AK397,(GE396*(1+GE$5/Setup!$C$36)+IF($V397=12,N($F397),0)))</f>
        <v>0</v>
      </c>
      <c r="CJ397" s="48" t="n">
        <f aca="false">MIN(AL397,(GF396*(1+GF$5/Setup!$C$36)+IF($V397=13,N($F397),0)))</f>
        <v>0</v>
      </c>
      <c r="CK397" s="48" t="n">
        <f aca="false">MIN(AM397,(GG396*(1+GG$5/Setup!$C$36)+IF($V397=14,N($F397),0)))</f>
        <v>0</v>
      </c>
      <c r="CL397" s="48" t="n">
        <f aca="false">MIN(AN397,(GH396*(1+GH$5/Setup!$C$36)+IF($V397=15,N($F397),0)))</f>
        <v>0</v>
      </c>
      <c r="CM397" s="48" t="n">
        <f aca="false">MIN(AO397,(GI396*(1+GI$5/Setup!$C$36)+IF($V397=16,N($F397),0)))</f>
        <v>0</v>
      </c>
      <c r="CN397" s="48" t="n">
        <f aca="false">MIN(AP397,(GJ396*(1+GJ$5/Setup!$C$36)+IF($V397=17,N($F397),0)))</f>
        <v>0</v>
      </c>
      <c r="CO397" s="48" t="n">
        <f aca="false">MIN(AQ397,(GK396*(1+GK$5/Setup!$C$36)+IF($V397=18,N($F397),0)))</f>
        <v>0</v>
      </c>
      <c r="CP397" s="48" t="n">
        <f aca="false">MIN(AR397,(GL396*(1+GL$5/Setup!$C$36)+IF($V397=19,N($F397),0)))</f>
        <v>0</v>
      </c>
      <c r="CQ397" s="48" t="n">
        <f aca="false">MIN(AS397,(GM396*(1+GM$5/Setup!$C$36)+IF($V397=20,N($F397),0)))</f>
        <v>0</v>
      </c>
      <c r="CR397" s="48" t="n">
        <f aca="false">MIN(AT397,(GN396*(1+GN$5/Setup!$C$36)+IF($V397=21,N($F397),0)))</f>
        <v>0</v>
      </c>
      <c r="CS397" s="48" t="n">
        <f aca="false">MIN(AU397,(GO396*(1+GO$5/Setup!$C$36)+IF($V397=22,N($F397),0)))</f>
        <v>0</v>
      </c>
      <c r="CT397" s="48" t="n">
        <f aca="false">MIN(AV397,(GP396*(1+GP$5/Setup!$C$36)+IF($V397=23,N($F397),0)))</f>
        <v>0</v>
      </c>
      <c r="CU397" s="48" t="n">
        <f aca="false">MIN(AW397,(GQ396*(1+GQ$5/Setup!$C$36)+IF($V397=24,N($F397),0)))</f>
        <v>0</v>
      </c>
      <c r="CV397" s="48" t="n">
        <f aca="false">MIN(AX397,(GR396*(1+GR$5/Setup!$C$36)+IF($V397=25,N($F397),0)))</f>
        <v>0</v>
      </c>
      <c r="CW397" s="48" t="n">
        <f aca="false">MIN(AY397,(GS396*(1+GS$5/Setup!$C$36)+IF($V397=26,N($F397),0)))</f>
        <v>0</v>
      </c>
      <c r="CX397" s="48" t="n">
        <f aca="false">MIN(AZ397,(GT396*(1+GT$5/Setup!$C$36)+IF($V397=27,N($F397),0)))</f>
        <v>0</v>
      </c>
      <c r="CY397" s="48" t="n">
        <f aca="false">MIN(BA397,(GU396*(1+GU$5/Setup!$C$36)+IF($V397=28,N($F397),0)))</f>
        <v>0</v>
      </c>
      <c r="CZ397" s="48" t="n">
        <f aca="false">MIN(BB397,(GV396*(1+GV$5/Setup!$C$36)+IF($V397=29,N($F397),0)))</f>
        <v>0</v>
      </c>
      <c r="DA397" s="48" t="n">
        <f aca="false">MIN(BC397,(GW396*(1+GW$5/Setup!$C$36)+IF($V397=30,N($F397),0)))</f>
        <v>0</v>
      </c>
      <c r="DB397" s="48" t="n">
        <f aca="false">MIN(BD397,(GX396*(1+GX$5/Setup!$C$36)+IF($V397=31,N($F397),0)))</f>
        <v>0</v>
      </c>
      <c r="DC397" s="48" t="n">
        <f aca="false">MIN(BE397,(GY396*(1+GY$5/Setup!$C$36)+IF($V397=32,N($F397),0)))</f>
        <v>0</v>
      </c>
      <c r="DD397" s="48" t="n">
        <f aca="false">MIN(BF397,(GZ396*(1+GZ$5/Setup!$C$36)+IF($V397=33,N($F397),0)))</f>
        <v>0</v>
      </c>
      <c r="DE397" s="48" t="n">
        <f aca="false">MIN(BG397,(HA396*(1+HA$5/Setup!$C$36)+IF($V397=34,N($F397),0)))</f>
        <v>0</v>
      </c>
      <c r="DF397" s="48" t="n">
        <f aca="false">MIN(BH397,(HB396*(1+HB$5/Setup!$C$36)+IF($V397=35,N($F397),0)))</f>
        <v>0</v>
      </c>
      <c r="DG397" s="48" t="n">
        <f aca="false">MIN(BI397,(HC396*(1+HC$5/Setup!$C$36)+IF($V397=36,N($F397),0)))</f>
        <v>0</v>
      </c>
      <c r="DH397" s="48" t="n">
        <f aca="false">MIN(BJ397,(HD396*(1+HD$5/Setup!$C$36)+IF($V397=37,N($F397),0)))</f>
        <v>0</v>
      </c>
      <c r="DI397" s="48" t="n">
        <f aca="false">MIN(BK397,(HE396*(1+HE$5/Setup!$C$36)+IF($V397=38,N($F397),0)))</f>
        <v>0</v>
      </c>
      <c r="DJ397" s="48" t="n">
        <f aca="false">MIN(BL397,(HF396*(1+HF$5/Setup!$C$36)+IF($V397=39,N($F397),0)))</f>
        <v>0</v>
      </c>
      <c r="DK397" s="48" t="n">
        <f aca="false">MIN(BM397,(HG396*(1+HG$5/Setup!$C$36)+IF($V397=40,N($F397),0)))</f>
        <v>0</v>
      </c>
      <c r="DL397" s="48" t="n">
        <f aca="false">MIN(BN397,(HH396*(1+HH$5/Setup!$C$36)+IF($V397=41,N($F397),0)))</f>
        <v>0</v>
      </c>
      <c r="DM397" s="48" t="n">
        <f aca="false">MIN(BO397,(HI396*(1+HI$5/Setup!$C$36)+IF($V397=42,N($F397),0)))</f>
        <v>0</v>
      </c>
      <c r="DN397" s="48" t="n">
        <f aca="false">MIN(BP397,(HJ396*(1+HJ$5/Setup!$C$36)+IF($V397=43,N($F397),0)))</f>
        <v>0</v>
      </c>
      <c r="DO397" s="48" t="n">
        <f aca="false">MIN(BQ397,(HK396*(1+HK$5/Setup!$C$36)+IF($V397=44,N($F397),0)))</f>
        <v>0</v>
      </c>
      <c r="DP397" s="48" t="n">
        <f aca="false">MIN(BR397,(HL396*(1+HL$5/Setup!$C$36)+IF($V397=45,N($F397),0)))</f>
        <v>0</v>
      </c>
      <c r="DQ397" s="48" t="n">
        <f aca="false">MIN(BS397,(HM396*(1+HM$5/Setup!$C$36)+IF($V397=46,N($F397),0)))</f>
        <v>0</v>
      </c>
      <c r="DR397" s="48" t="n">
        <f aca="false">MIN(BT397,(HN396*(1+HN$5/Setup!$C$36)+IF($V397=47,N($F397),0)))</f>
        <v>0</v>
      </c>
      <c r="DS397" s="48" t="n">
        <f aca="false">MIN(BU397,(HO396*(1+HO$5/Setup!$C$36)+IF($V397=48,N($F397),0)))</f>
        <v>0</v>
      </c>
      <c r="DT397" s="48" t="n">
        <f aca="false">MIN(BV397,(HP396*(1+HP$5/Setup!$C$36)+IF($V397=49,N($F397),0)))</f>
        <v>0</v>
      </c>
      <c r="DU397" s="48" t="n">
        <f aca="false">MIN(BW397,(HQ396*(1+HQ$5/Setup!$C$36)+IF($V397=50,N($F397),0)))</f>
        <v>0</v>
      </c>
      <c r="DV397" s="48" t="n">
        <f aca="false">MIN(MAX((FT396*(1+FT$5/Setup!$C$36)+IF($V397=1,N($F397),0))-BX397,0),MAX($P397-0,0))</f>
        <v>0</v>
      </c>
      <c r="DW397" s="48" t="n">
        <f aca="false">MIN(MAX((FU396*(1+FU$5/Setup!$C$36)+IF($V397=2,N($F397),0))-BY397,0),MAX($P397-SUM(DV397:DV397),0))</f>
        <v>0</v>
      </c>
      <c r="DX397" s="48" t="n">
        <f aca="false">MIN(MAX((FV396*(1+FV$5/Setup!$C$36)+IF($V397=3,N($F397),0))-BZ397,0),MAX($P397-SUM(DV397:DW397),0))</f>
        <v>0</v>
      </c>
      <c r="DY397" s="48" t="n">
        <f aca="false">MIN(MAX((FW396*(1+FW$5/Setup!$C$36)+IF($V397=4,N($F397),0))-CA397,0),MAX($P397-SUM(DV397:DX397),0))</f>
        <v>0</v>
      </c>
      <c r="DZ397" s="48" t="n">
        <f aca="false">MIN(MAX((FX396*(1+FX$5/Setup!$C$36)+IF($V397=5,N($F397),0))-CB397,0),MAX($P397-SUM(DV397:DY397),0))</f>
        <v>0</v>
      </c>
      <c r="EA397" s="48" t="n">
        <f aca="false">MIN(MAX((FY396*(1+FY$5/Setup!$C$36)+IF($V397=6,N($F397),0))-CC397,0),MAX($P397-SUM(DV397:DZ397),0))</f>
        <v>0</v>
      </c>
      <c r="EB397" s="48" t="n">
        <f aca="false">MIN(MAX((FZ396*(1+FZ$5/Setup!$C$36)+IF($V397=7,N($F397),0))-CD397,0),MAX($P397-SUM(DV397:EA397),0))</f>
        <v>0</v>
      </c>
      <c r="EC397" s="48" t="n">
        <f aca="false">MIN(MAX((GA396*(1+GA$5/Setup!$C$36)+IF($V397=8,N($F397),0))-CE397,0),MAX($P397-SUM(DV397:EB397),0))</f>
        <v>0</v>
      </c>
      <c r="ED397" s="48" t="n">
        <f aca="false">MIN(MAX((GB396*(1+GB$5/Setup!$C$36)+IF($V397=9,N($F397),0))-CF397,0),MAX($P397-SUM(DV397:EC397),0))</f>
        <v>0</v>
      </c>
      <c r="EE397" s="48" t="n">
        <f aca="false">MIN(MAX((GC396*(1+GC$5/Setup!$C$36)+IF($V397=10,N($F397),0))-CG397,0),MAX($P397-SUM(DV397:ED397),0))</f>
        <v>0</v>
      </c>
      <c r="EF397" s="48" t="n">
        <f aca="false">MIN(MAX((GD396*(1+GD$5/Setup!$C$36)+IF($V397=11,N($F397),0))-CH397,0),MAX($P397-SUM(DV397:EE397),0))</f>
        <v>0</v>
      </c>
      <c r="EG397" s="48" t="n">
        <f aca="false">MIN(MAX((GE396*(1+GE$5/Setup!$C$36)+IF($V397=12,N($F397),0))-CI397,0),MAX($P397-SUM(DV397:EF397),0))</f>
        <v>0</v>
      </c>
      <c r="EH397" s="48" t="n">
        <f aca="false">MIN(MAX((GF396*(1+GF$5/Setup!$C$36)+IF($V397=13,N($F397),0))-CJ397,0),MAX($P397-SUM(DV397:EG397),0))</f>
        <v>0</v>
      </c>
      <c r="EI397" s="48" t="n">
        <f aca="false">MIN(MAX((GG396*(1+GG$5/Setup!$C$36)+IF($V397=14,N($F397),0))-CK397,0),MAX($P397-SUM(DV397:EH397),0))</f>
        <v>0</v>
      </c>
      <c r="EJ397" s="48" t="n">
        <f aca="false">MIN(MAX((GH396*(1+GH$5/Setup!$C$36)+IF($V397=15,N($F397),0))-CL397,0),MAX($P397-SUM(DV397:EI397),0))</f>
        <v>0</v>
      </c>
      <c r="EK397" s="48" t="n">
        <f aca="false">MIN(MAX((GI396*(1+GI$5/Setup!$C$36)+IF($V397=16,N($F397),0))-CM397,0),MAX($P397-SUM(DV397:EJ397),0))</f>
        <v>0</v>
      </c>
      <c r="EL397" s="48" t="n">
        <f aca="false">MIN(MAX((GJ396*(1+GJ$5/Setup!$C$36)+IF($V397=17,N($F397),0))-CN397,0),MAX($P397-SUM(DV397:EK397),0))</f>
        <v>0</v>
      </c>
      <c r="EM397" s="48" t="n">
        <f aca="false">MIN(MAX((GK396*(1+GK$5/Setup!$C$36)+IF($V397=18,N($F397),0))-CO397,0),MAX($P397-SUM(DV397:EL397),0))</f>
        <v>0</v>
      </c>
      <c r="EN397" s="48" t="n">
        <f aca="false">MIN(MAX((GL396*(1+GL$5/Setup!$C$36)+IF($V397=19,N($F397),0))-CP397,0),MAX($P397-SUM(DV397:EM397),0))</f>
        <v>0</v>
      </c>
      <c r="EO397" s="48" t="n">
        <f aca="false">MIN(MAX((GM396*(1+GM$5/Setup!$C$36)+IF($V397=20,N($F397),0))-CQ397,0),MAX($P397-SUM(DV397:EN397),0))</f>
        <v>0</v>
      </c>
      <c r="EP397" s="48" t="n">
        <f aca="false">MIN(MAX((GN396*(1+GN$5/Setup!$C$36)+IF($V397=21,N($F397),0))-CR397,0),MAX($P397-SUM(DV397:EO397),0))</f>
        <v>0</v>
      </c>
      <c r="EQ397" s="48" t="n">
        <f aca="false">MIN(MAX((GO396*(1+GO$5/Setup!$C$36)+IF($V397=22,N($F397),0))-CS397,0),MAX($P397-SUM(DV397:EP397),0))</f>
        <v>0</v>
      </c>
      <c r="ER397" s="48" t="n">
        <f aca="false">MIN(MAX((GP396*(1+GP$5/Setup!$C$36)+IF($V397=23,N($F397),0))-CT397,0),MAX($P397-SUM(DV397:EQ397),0))</f>
        <v>0</v>
      </c>
      <c r="ES397" s="48" t="n">
        <f aca="false">MIN(MAX((GQ396*(1+GQ$5/Setup!$C$36)+IF($V397=24,N($F397),0))-CU397,0),MAX($P397-SUM(DV397:ER397),0))</f>
        <v>0</v>
      </c>
      <c r="ET397" s="48" t="n">
        <f aca="false">MIN(MAX((GR396*(1+GR$5/Setup!$C$36)+IF($V397=25,N($F397),0))-CV397,0),MAX($P397-SUM(DV397:ES397),0))</f>
        <v>0</v>
      </c>
      <c r="EU397" s="48" t="n">
        <f aca="false">MIN(MAX((GS396*(1+GS$5/Setup!$C$36)+IF($V397=26,N($F397),0))-CW397,0),MAX($P397-SUM(DV397:ET397),0))</f>
        <v>0</v>
      </c>
      <c r="EV397" s="48" t="n">
        <f aca="false">MIN(MAX((GT396*(1+GT$5/Setup!$C$36)+IF($V397=27,N($F397),0))-CX397,0),MAX($P397-SUM(DV397:EU397),0))</f>
        <v>0</v>
      </c>
      <c r="EW397" s="48" t="n">
        <f aca="false">MIN(MAX((GU396*(1+GU$5/Setup!$C$36)+IF($V397=28,N($F397),0))-CY397,0),MAX($P397-SUM(DV397:EV397),0))</f>
        <v>0</v>
      </c>
      <c r="EX397" s="48" t="n">
        <f aca="false">MIN(MAX((GV396*(1+GV$5/Setup!$C$36)+IF($V397=29,N($F397),0))-CZ397,0),MAX($P397-SUM(DV397:EW397),0))</f>
        <v>0</v>
      </c>
      <c r="EY397" s="48" t="n">
        <f aca="false">MIN(MAX((GW396*(1+GW$5/Setup!$C$36)+IF($V397=30,N($F397),0))-DA397,0),MAX($P397-SUM(DV397:EX397),0))</f>
        <v>0</v>
      </c>
      <c r="EZ397" s="48" t="n">
        <f aca="false">MIN(MAX((GX396*(1+GX$5/Setup!$C$36)+IF($V397=31,N($F397),0))-DB397,0),MAX($P397-SUM(DV397:EY397),0))</f>
        <v>0</v>
      </c>
      <c r="FA397" s="48" t="n">
        <f aca="false">MIN(MAX((GY396*(1+GY$5/Setup!$C$36)+IF($V397=32,N($F397),0))-DC397,0),MAX($P397-SUM(DV397:EZ397),0))</f>
        <v>0</v>
      </c>
      <c r="FB397" s="48" t="n">
        <f aca="false">MIN(MAX((GZ396*(1+GZ$5/Setup!$C$36)+IF($V397=33,N($F397),0))-DD397,0),MAX($P397-SUM(DV397:FA397),0))</f>
        <v>0</v>
      </c>
      <c r="FC397" s="48" t="n">
        <f aca="false">MIN(MAX((HA396*(1+HA$5/Setup!$C$36)+IF($V397=34,N($F397),0))-DE397,0),MAX($P397-SUM(DV397:FB397),0))</f>
        <v>0</v>
      </c>
      <c r="FD397" s="48" t="n">
        <f aca="false">MIN(MAX((HB396*(1+HB$5/Setup!$C$36)+IF($V397=35,N($F397),0))-DF397,0),MAX($P397-SUM(DV397:FC397),0))</f>
        <v>0</v>
      </c>
      <c r="FE397" s="48" t="n">
        <f aca="false">MIN(MAX((HC396*(1+HC$5/Setup!$C$36)+IF($V397=36,N($F397),0))-DG397,0),MAX($P397-SUM(DV397:FD397),0))</f>
        <v>0</v>
      </c>
      <c r="FF397" s="48" t="n">
        <f aca="false">MIN(MAX((HD396*(1+HD$5/Setup!$C$36)+IF($V397=37,N($F397),0))-DH397,0),MAX($P397-SUM(DV397:FE397),0))</f>
        <v>0</v>
      </c>
      <c r="FG397" s="48" t="n">
        <f aca="false">MIN(MAX((HE396*(1+HE$5/Setup!$C$36)+IF($V397=38,N($F397),0))-DI397,0),MAX($P397-SUM(DV397:FF397),0))</f>
        <v>0</v>
      </c>
      <c r="FH397" s="48" t="n">
        <f aca="false">MIN(MAX((HF396*(1+HF$5/Setup!$C$36)+IF($V397=39,N($F397),0))-DJ397,0),MAX($P397-SUM(DV397:FG397),0))</f>
        <v>0</v>
      </c>
      <c r="FI397" s="48" t="n">
        <f aca="false">MIN(MAX((HG396*(1+HG$5/Setup!$C$36)+IF($V397=40,N($F397),0))-DK397,0),MAX($P397-SUM(DV397:FH397),0))</f>
        <v>0</v>
      </c>
      <c r="FJ397" s="48" t="n">
        <f aca="false">MIN(MAX((HH396*(1+HH$5/Setup!$C$36)+IF($V397=41,N($F397),0))-DL397,0),MAX($P397-SUM(DV397:FI397),0))</f>
        <v>0</v>
      </c>
      <c r="FK397" s="48" t="n">
        <f aca="false">MIN(MAX((HI396*(1+HI$5/Setup!$C$36)+IF($V397=42,N($F397),0))-DM397,0),MAX($P397-SUM(DV397:FJ397),0))</f>
        <v>0</v>
      </c>
      <c r="FL397" s="48" t="n">
        <f aca="false">MIN(MAX((HJ396*(1+HJ$5/Setup!$C$36)+IF($V397=43,N($F397),0))-DN397,0),MAX($P397-SUM(DV397:FK397),0))</f>
        <v>0</v>
      </c>
      <c r="FM397" s="48" t="n">
        <f aca="false">MIN(MAX((HK396*(1+HK$5/Setup!$C$36)+IF($V397=44,N($F397),0))-DO397,0),MAX($P397-SUM(DV397:FL397),0))</f>
        <v>0</v>
      </c>
      <c r="FN397" s="48" t="n">
        <f aca="false">MIN(MAX((HL396*(1+HL$5/Setup!$C$36)+IF($V397=45,N($F397),0))-DP397,0),MAX($P397-SUM(DV397:FM397),0))</f>
        <v>0</v>
      </c>
      <c r="FO397" s="48" t="n">
        <f aca="false">MIN(MAX((HM396*(1+HM$5/Setup!$C$36)+IF($V397=46,N($F397),0))-DQ397,0),MAX($P397-SUM(DV397:FN397),0))</f>
        <v>0</v>
      </c>
      <c r="FP397" s="48" t="n">
        <f aca="false">MIN(MAX((HN396*(1+HN$5/Setup!$C$36)+IF($V397=47,N($F397),0))-DR397,0),MAX($P397-SUM(DV397:FO397),0))</f>
        <v>0</v>
      </c>
      <c r="FQ397" s="48" t="n">
        <f aca="false">MIN(MAX((HO396*(1+HO$5/Setup!$C$36)+IF($V397=48,N($F397),0))-DS397,0),MAX($P397-SUM(DV397:FP397),0))</f>
        <v>0</v>
      </c>
      <c r="FR397" s="48" t="n">
        <f aca="false">MIN(MAX((HP396*(1+HP$5/Setup!$C$36)+IF($V397=49,N($F397),0))-DT397,0),MAX($P397-SUM(DV397:FQ397),0))</f>
        <v>0</v>
      </c>
      <c r="FS397" s="48" t="n">
        <f aca="false">MIN(MAX((HQ396*(1+HQ$5/Setup!$C$36)+IF($V397=50,N($F397),0))-DU397,0),MAX($P397-SUM(DV397:FR397),0))</f>
        <v>0</v>
      </c>
      <c r="FT397" s="48" t="n">
        <f aca="false">IF((FT396*(1+FT$5/Setup!$C$36)+IF($V397=1,N($F397),0))-BX397-DV397&lt;0.005,0,(FT396*(1+FT$5/Setup!$C$36)+IF($V397=1,N($F397),0))-BX397-DV397)</f>
        <v>0</v>
      </c>
      <c r="FU397" s="48" t="n">
        <f aca="false">IF((FU396*(1+FU$5/Setup!$C$36)+IF($V397=2,N($F397),0))-BY397-DW397&lt;0.005,0,(FU396*(1+FU$5/Setup!$C$36)+IF($V397=2,N($F397),0))-BY397-DW397)</f>
        <v>0</v>
      </c>
      <c r="FV397" s="48" t="n">
        <f aca="false">IF((FV396*(1+FV$5/Setup!$C$36)+IF($V397=3,N($F397),0))-BZ397-DX397&lt;0.005,0,(FV396*(1+FV$5/Setup!$C$36)+IF($V397=3,N($F397),0))-BZ397-DX397)</f>
        <v>0</v>
      </c>
      <c r="FW397" s="48" t="n">
        <f aca="false">IF((FW396*(1+FW$5/Setup!$C$36)+IF($V397=4,N($F397),0))-CA397-DY397&lt;0.005,0,(FW396*(1+FW$5/Setup!$C$36)+IF($V397=4,N($F397),0))-CA397-DY397)</f>
        <v>0</v>
      </c>
      <c r="FX397" s="48" t="n">
        <f aca="false">IF((FX396*(1+FX$5/Setup!$C$36)+IF($V397=5,N($F397),0))-CB397-DZ397&lt;0.005,0,(FX396*(1+FX$5/Setup!$C$36)+IF($V397=5,N($F397),0))-CB397-DZ397)</f>
        <v>0</v>
      </c>
      <c r="FY397" s="48" t="n">
        <f aca="false">IF((FY396*(1+FY$5/Setup!$C$36)+IF($V397=6,N($F397),0))-CC397-EA397&lt;0.005,0,(FY396*(1+FY$5/Setup!$C$36)+IF($V397=6,N($F397),0))-CC397-EA397)</f>
        <v>0</v>
      </c>
      <c r="FZ397" s="48" t="n">
        <f aca="false">IF((FZ396*(1+FZ$5/Setup!$C$36)+IF($V397=7,N($F397),0))-CD397-EB397&lt;0.005,0,(FZ396*(1+FZ$5/Setup!$C$36)+IF($V397=7,N($F397),0))-CD397-EB397)</f>
        <v>0</v>
      </c>
      <c r="GA397" s="48" t="n">
        <f aca="false">IF((GA396*(1+GA$5/Setup!$C$36)+IF($V397=8,N($F397),0))-CE397-EC397&lt;0.005,0,(GA396*(1+GA$5/Setup!$C$36)+IF($V397=8,N($F397),0))-CE397-EC397)</f>
        <v>0</v>
      </c>
      <c r="GB397" s="48" t="n">
        <f aca="false">IF((GB396*(1+GB$5/Setup!$C$36)+IF($V397=9,N($F397),0))-CF397-ED397&lt;0.005,0,(GB396*(1+GB$5/Setup!$C$36)+IF($V397=9,N($F397),0))-CF397-ED397)</f>
        <v>0</v>
      </c>
      <c r="GC397" s="48" t="n">
        <f aca="false">IF((GC396*(1+GC$5/Setup!$C$36)+IF($V397=10,N($F397),0))-CG397-EE397&lt;0.005,0,(GC396*(1+GC$5/Setup!$C$36)+IF($V397=10,N($F397),0))-CG397-EE397)</f>
        <v>0</v>
      </c>
      <c r="GD397" s="48" t="n">
        <f aca="false">IF((GD396*(1+GD$5/Setup!$C$36)+IF($V397=11,N($F397),0))-CH397-EF397&lt;0.005,0,(GD396*(1+GD$5/Setup!$C$36)+IF($V397=11,N($F397),0))-CH397-EF397)</f>
        <v>0</v>
      </c>
      <c r="GE397" s="48" t="n">
        <f aca="false">IF((GE396*(1+GE$5/Setup!$C$36)+IF($V397=12,N($F397),0))-CI397-EG397&lt;0.005,0,(GE396*(1+GE$5/Setup!$C$36)+IF($V397=12,N($F397),0))-CI397-EG397)</f>
        <v>0</v>
      </c>
      <c r="GF397" s="48" t="n">
        <f aca="false">IF((GF396*(1+GF$5/Setup!$C$36)+IF($V397=13,N($F397),0))-CJ397-EH397&lt;0.005,0,(GF396*(1+GF$5/Setup!$C$36)+IF($V397=13,N($F397),0))-CJ397-EH397)</f>
        <v>0</v>
      </c>
      <c r="GG397" s="48" t="n">
        <f aca="false">IF((GG396*(1+GG$5/Setup!$C$36)+IF($V397=14,N($F397),0))-CK397-EI397&lt;0.005,0,(GG396*(1+GG$5/Setup!$C$36)+IF($V397=14,N($F397),0))-CK397-EI397)</f>
        <v>0</v>
      </c>
      <c r="GH397" s="48" t="n">
        <f aca="false">IF((GH396*(1+GH$5/Setup!$C$36)+IF($V397=15,N($F397),0))-CL397-EJ397&lt;0.005,0,(GH396*(1+GH$5/Setup!$C$36)+IF($V397=15,N($F397),0))-CL397-EJ397)</f>
        <v>0</v>
      </c>
      <c r="GI397" s="48" t="n">
        <f aca="false">IF((GI396*(1+GI$5/Setup!$C$36)+IF($V397=16,N($F397),0))-CM397-EK397&lt;0.005,0,(GI396*(1+GI$5/Setup!$C$36)+IF($V397=16,N($F397),0))-CM397-EK397)</f>
        <v>0</v>
      </c>
      <c r="GJ397" s="48" t="n">
        <f aca="false">IF((GJ396*(1+GJ$5/Setup!$C$36)+IF($V397=17,N($F397),0))-CN397-EL397&lt;0.005,0,(GJ396*(1+GJ$5/Setup!$C$36)+IF($V397=17,N($F397),0))-CN397-EL397)</f>
        <v>0</v>
      </c>
      <c r="GK397" s="48" t="n">
        <f aca="false">IF((GK396*(1+GK$5/Setup!$C$36)+IF($V397=18,N($F397),0))-CO397-EM397&lt;0.005,0,(GK396*(1+GK$5/Setup!$C$36)+IF($V397=18,N($F397),0))-CO397-EM397)</f>
        <v>0</v>
      </c>
      <c r="GL397" s="48" t="n">
        <f aca="false">IF((GL396*(1+GL$5/Setup!$C$36)+IF($V397=19,N($F397),0))-CP397-EN397&lt;0.005,0,(GL396*(1+GL$5/Setup!$C$36)+IF($V397=19,N($F397),0))-CP397-EN397)</f>
        <v>0</v>
      </c>
      <c r="GM397" s="48" t="n">
        <f aca="false">IF((GM396*(1+GM$5/Setup!$C$36)+IF($V397=20,N($F397),0))-CQ397-EO397&lt;0.005,0,(GM396*(1+GM$5/Setup!$C$36)+IF($V397=20,N($F397),0))-CQ397-EO397)</f>
        <v>0</v>
      </c>
      <c r="GN397" s="48" t="n">
        <f aca="false">IF((GN396*(1+GN$5/Setup!$C$36)+IF($V397=21,N($F397),0))-CR397-EP397&lt;0.005,0,(GN396*(1+GN$5/Setup!$C$36)+IF($V397=21,N($F397),0))-CR397-EP397)</f>
        <v>0</v>
      </c>
      <c r="GO397" s="48" t="n">
        <f aca="false">IF((GO396*(1+GO$5/Setup!$C$36)+IF($V397=22,N($F397),0))-CS397-EQ397&lt;0.005,0,(GO396*(1+GO$5/Setup!$C$36)+IF($V397=22,N($F397),0))-CS397-EQ397)</f>
        <v>0</v>
      </c>
      <c r="GP397" s="48" t="n">
        <f aca="false">IF((GP396*(1+GP$5/Setup!$C$36)+IF($V397=23,N($F397),0))-CT397-ER397&lt;0.005,0,(GP396*(1+GP$5/Setup!$C$36)+IF($V397=23,N($F397),0))-CT397-ER397)</f>
        <v>0</v>
      </c>
      <c r="GQ397" s="48" t="n">
        <f aca="false">IF((GQ396*(1+GQ$5/Setup!$C$36)+IF($V397=24,N($F397),0))-CU397-ES397&lt;0.005,0,(GQ396*(1+GQ$5/Setup!$C$36)+IF($V397=24,N($F397),0))-CU397-ES397)</f>
        <v>0</v>
      </c>
      <c r="GR397" s="48" t="n">
        <f aca="false">IF((GR396*(1+GR$5/Setup!$C$36)+IF($V397=25,N($F397),0))-CV397-ET397&lt;0.005,0,(GR396*(1+GR$5/Setup!$C$36)+IF($V397=25,N($F397),0))-CV397-ET397)</f>
        <v>0</v>
      </c>
      <c r="GS397" s="48" t="n">
        <f aca="false">IF((GS396*(1+GS$5/Setup!$C$36)+IF($V397=26,N($F397),0))-CW397-EU397&lt;0.005,0,(GS396*(1+GS$5/Setup!$C$36)+IF($V397=26,N($F397),0))-CW397-EU397)</f>
        <v>0</v>
      </c>
      <c r="GT397" s="48" t="n">
        <f aca="false">IF((GT396*(1+GT$5/Setup!$C$36)+IF($V397=27,N($F397),0))-CX397-EV397&lt;0.005,0,(GT396*(1+GT$5/Setup!$C$36)+IF($V397=27,N($F397),0))-CX397-EV397)</f>
        <v>0</v>
      </c>
      <c r="GU397" s="48" t="n">
        <f aca="false">IF((GU396*(1+GU$5/Setup!$C$36)+IF($V397=28,N($F397),0))-CY397-EW397&lt;0.005,0,(GU396*(1+GU$5/Setup!$C$36)+IF($V397=28,N($F397),0))-CY397-EW397)</f>
        <v>0</v>
      </c>
      <c r="GV397" s="48" t="n">
        <f aca="false">IF((GV396*(1+GV$5/Setup!$C$36)+IF($V397=29,N($F397),0))-CZ397-EX397&lt;0.005,0,(GV396*(1+GV$5/Setup!$C$36)+IF($V397=29,N($F397),0))-CZ397-EX397)</f>
        <v>0</v>
      </c>
      <c r="GW397" s="48" t="n">
        <f aca="false">IF((GW396*(1+GW$5/Setup!$C$36)+IF($V397=30,N($F397),0))-DA397-EY397&lt;0.005,0,(GW396*(1+GW$5/Setup!$C$36)+IF($V397=30,N($F397),0))-DA397-EY397)</f>
        <v>0</v>
      </c>
      <c r="GX397" s="48" t="n">
        <f aca="false">IF((GX396*(1+GX$5/Setup!$C$36)+IF($V397=31,N($F397),0))-DB397-EZ397&lt;0.005,0,(GX396*(1+GX$5/Setup!$C$36)+IF($V397=31,N($F397),0))-DB397-EZ397)</f>
        <v>0</v>
      </c>
      <c r="GY397" s="48" t="n">
        <f aca="false">IF((GY396*(1+GY$5/Setup!$C$36)+IF($V397=32,N($F397),0))-DC397-FA397&lt;0.005,0,(GY396*(1+GY$5/Setup!$C$36)+IF($V397=32,N($F397),0))-DC397-FA397)</f>
        <v>0</v>
      </c>
      <c r="GZ397" s="48" t="n">
        <f aca="false">IF((GZ396*(1+GZ$5/Setup!$C$36)+IF($V397=33,N($F397),0))-DD397-FB397&lt;0.005,0,(GZ396*(1+GZ$5/Setup!$C$36)+IF($V397=33,N($F397),0))-DD397-FB397)</f>
        <v>0</v>
      </c>
      <c r="HA397" s="48" t="n">
        <f aca="false">IF((HA396*(1+HA$5/Setup!$C$36)+IF($V397=34,N($F397),0))-DE397-FC397&lt;0.005,0,(HA396*(1+HA$5/Setup!$C$36)+IF($V397=34,N($F397),0))-DE397-FC397)</f>
        <v>0</v>
      </c>
      <c r="HB397" s="48" t="n">
        <f aca="false">IF((HB396*(1+HB$5/Setup!$C$36)+IF($V397=35,N($F397),0))-DF397-FD397&lt;0.005,0,(HB396*(1+HB$5/Setup!$C$36)+IF($V397=35,N($F397),0))-DF397-FD397)</f>
        <v>0</v>
      </c>
      <c r="HC397" s="48" t="n">
        <f aca="false">IF((HC396*(1+HC$5/Setup!$C$36)+IF($V397=36,N($F397),0))-DG397-FE397&lt;0.005,0,(HC396*(1+HC$5/Setup!$C$36)+IF($V397=36,N($F397),0))-DG397-FE397)</f>
        <v>0</v>
      </c>
      <c r="HD397" s="48" t="n">
        <f aca="false">IF((HD396*(1+HD$5/Setup!$C$36)+IF($V397=37,N($F397),0))-DH397-FF397&lt;0.005,0,(HD396*(1+HD$5/Setup!$C$36)+IF($V397=37,N($F397),0))-DH397-FF397)</f>
        <v>0</v>
      </c>
      <c r="HE397" s="48" t="n">
        <f aca="false">IF((HE396*(1+HE$5/Setup!$C$36)+IF($V397=38,N($F397),0))-DI397-FG397&lt;0.005,0,(HE396*(1+HE$5/Setup!$C$36)+IF($V397=38,N($F397),0))-DI397-FG397)</f>
        <v>0</v>
      </c>
      <c r="HF397" s="48" t="n">
        <f aca="false">IF((HF396*(1+HF$5/Setup!$C$36)+IF($V397=39,N($F397),0))-DJ397-FH397&lt;0.005,0,(HF396*(1+HF$5/Setup!$C$36)+IF($V397=39,N($F397),0))-DJ397-FH397)</f>
        <v>0</v>
      </c>
      <c r="HG397" s="48" t="n">
        <f aca="false">IF((HG396*(1+HG$5/Setup!$C$36)+IF($V397=40,N($F397),0))-DK397-FI397&lt;0.005,0,(HG396*(1+HG$5/Setup!$C$36)+IF($V397=40,N($F397),0))-DK397-FI397)</f>
        <v>0</v>
      </c>
      <c r="HH397" s="48" t="n">
        <f aca="false">IF((HH396*(1+HH$5/Setup!$C$36)+IF($V397=41,N($F397),0))-DL397-FJ397&lt;0.005,0,(HH396*(1+HH$5/Setup!$C$36)+IF($V397=41,N($F397),0))-DL397-FJ397)</f>
        <v>0</v>
      </c>
      <c r="HI397" s="48" t="n">
        <f aca="false">IF((HI396*(1+HI$5/Setup!$C$36)+IF($V397=42,N($F397),0))-DM397-FK397&lt;0.005,0,(HI396*(1+HI$5/Setup!$C$36)+IF($V397=42,N($F397),0))-DM397-FK397)</f>
        <v>0</v>
      </c>
      <c r="HJ397" s="48" t="n">
        <f aca="false">IF((HJ396*(1+HJ$5/Setup!$C$36)+IF($V397=43,N($F397),0))-DN397-FL397&lt;0.005,0,(HJ396*(1+HJ$5/Setup!$C$36)+IF($V397=43,N($F397),0))-DN397-FL397)</f>
        <v>0</v>
      </c>
      <c r="HK397" s="48" t="n">
        <f aca="false">IF((HK396*(1+HK$5/Setup!$C$36)+IF($V397=44,N($F397),0))-DO397-FM397&lt;0.005,0,(HK396*(1+HK$5/Setup!$C$36)+IF($V397=44,N($F397),0))-DO397-FM397)</f>
        <v>0</v>
      </c>
      <c r="HL397" s="48" t="n">
        <f aca="false">IF((HL396*(1+HL$5/Setup!$C$36)+IF($V397=45,N($F397),0))-DP397-FN397&lt;0.005,0,(HL396*(1+HL$5/Setup!$C$36)+IF($V397=45,N($F397),0))-DP397-FN397)</f>
        <v>0</v>
      </c>
      <c r="HM397" s="48" t="n">
        <f aca="false">IF((HM396*(1+HM$5/Setup!$C$36)+IF($V397=46,N($F397),0))-DQ397-FO397&lt;0.005,0,(HM396*(1+HM$5/Setup!$C$36)+IF($V397=46,N($F397),0))-DQ397-FO397)</f>
        <v>0</v>
      </c>
      <c r="HN397" s="48" t="n">
        <f aca="false">IF((HN396*(1+HN$5/Setup!$C$36)+IF($V397=47,N($F397),0))-DR397-FP397&lt;0.005,0,(HN396*(1+HN$5/Setup!$C$36)+IF($V397=47,N($F397),0))-DR397-FP397)</f>
        <v>0</v>
      </c>
      <c r="HO397" s="48" t="n">
        <f aca="false">IF((HO396*(1+HO$5/Setup!$C$36)+IF($V397=48,N($F397),0))-DS397-FQ397&lt;0.005,0,(HO396*(1+HO$5/Setup!$C$36)+IF($V397=48,N($F397),0))-DS397-FQ397)</f>
        <v>0</v>
      </c>
      <c r="HP397" s="48" t="n">
        <f aca="false">IF((HP396*(1+HP$5/Setup!$C$36)+IF($V397=49,N($F397),0))-DT397-FR397&lt;0.005,0,(HP396*(1+HP$5/Setup!$C$36)+IF($V397=49,N($F397),0))-DT397-FR397)</f>
        <v>0</v>
      </c>
      <c r="HQ397" s="48" t="n">
        <f aca="false">IF((HQ396*(1+HQ$5/Setup!$C$36)+IF($V397=50,N($F397),0))-DU397-FS397&lt;0.005,0,(HQ396*(1+HQ$5/Setup!$C$36)+IF($V397=50,N($F397),0))-DU397-FS397)</f>
        <v>0</v>
      </c>
    </row>
    <row r="398" customFormat="false" ht="15" hidden="false" customHeight="false" outlineLevel="0" collapsed="false">
      <c r="A398" s="44" t="n">
        <v>390</v>
      </c>
      <c r="B398" s="45" t="n">
        <f aca="false">IF(Setup!$C$7="Every month",EDATE(Setup!$C$8,($A398-1)),IF(Setup!$C$7="Twice a month",DATE(YEAR(Setup!$C$8),MONTH(Setup!$C$8)+INT((($A398-1)+Setup!$C$41)/2),MIN(IF(MOD(($A398-1)+Setup!$C$41,2)=0,Setup!$C$39,Setup!$C$40),DAY(EOMONTH(DATE(YEAR(Setup!$C$8),MONTH(Setup!$C$8)+INT((($A398-1)+Setup!$C$41)/2),1),0)))),Setup!$C$8+($A398-1)*IF(Setup!$C$7="Every week",7,14)))</f>
        <v>51771</v>
      </c>
      <c r="C398" s="45" t="n">
        <f aca="false">IF(Setup!$C$7="Every month",EDATE(Setup!$C$8,$A398),IF(Setup!$C$7="Twice a month",DATE(YEAR(Setup!$C$8),MONTH(Setup!$C$8)+INT(($A398+Setup!$C$41)/2),MIN(IF(MOD($A398+Setup!$C$41,2)=0,Setup!$C$39,Setup!$C$40),DAY(EOMONTH(DATE(YEAR(Setup!$C$8),MONTH(Setup!$C$8)+INT(($A398+Setup!$C$41)/2),1),0)))),Setup!$C$8+$A398*IF(Setup!$C$7="Every week",7,14)))</f>
        <v>51785</v>
      </c>
      <c r="D398" s="46"/>
      <c r="E398" s="47"/>
      <c r="F398" s="47"/>
      <c r="G398" s="47"/>
      <c r="H398" s="47"/>
      <c r="I398" s="48" t="n">
        <f aca="false">N(Setup!$C$11)+N(E398)</f>
        <v>100</v>
      </c>
      <c r="J398" s="48" t="n">
        <f aca="false">MIN(Setup!$C$37,MAX(I398,0))</f>
        <v>9.23076923076923</v>
      </c>
      <c r="K398" s="48" t="n">
        <f aca="false">MIN(MAX(N(Setup!$C$14)-L397,0),MAX(I398-J398,0))</f>
        <v>0</v>
      </c>
      <c r="L398" s="48" t="n">
        <f aca="false">L397+K398-N(G398)</f>
        <v>500</v>
      </c>
      <c r="M398" s="48" t="n">
        <f aca="false">M397+J398-N(H398)</f>
        <v>3599.99999999998</v>
      </c>
      <c r="N398" s="48" t="n">
        <f aca="false">SUM(BX398:DU398)</f>
        <v>0</v>
      </c>
      <c r="O398" s="48" t="n">
        <f aca="false">SUM(Z398:BW398)-N398</f>
        <v>25</v>
      </c>
      <c r="P398" s="48" t="n">
        <f aca="false">MAX(I398-J398-K398,0)+O398</f>
        <v>115.769230769231</v>
      </c>
      <c r="Q398" s="48" t="n">
        <f aca="false">SUM(DV398:FS398)</f>
        <v>0</v>
      </c>
      <c r="R398" s="49" t="n">
        <f aca="false">N398+J398+K398+Q398</f>
        <v>9.23076923076923</v>
      </c>
      <c r="S398" s="48" t="n">
        <f aca="false">T398-T397-N(F398)+N398+Q398</f>
        <v>0</v>
      </c>
      <c r="T398" s="49" t="n">
        <f aca="false">SUM(FT398:HQ398)</f>
        <v>0</v>
      </c>
      <c r="U398" s="44" t="str">
        <f aca="false">IF(T397&lt;0.005,"",INDEX(Helpers!$C$2:$C$51,IF(_xlfn.MINIFS($DV$6:$FS$6,DV398:FS398,"&gt;0.005")=0,V398,_xlfn.MINIFS($DV$6:$FS$6,DV398:FS398,"&gt;0.005"))))</f>
        <v/>
      </c>
      <c r="V398" s="44" t="n">
        <f aca="false">IF(_xlfn.MINIFS($FT$6:$HQ$6,FT397:HQ397,"&gt;0.005")=0,1,_xlfn.MINIFS($FT$6:$HQ$6,FT397:HQ397,"&gt;0.005"))</f>
        <v>1</v>
      </c>
      <c r="W398" s="44" t="n">
        <f aca="false">IF(AND(D398&lt;&gt;"Paid",T397&gt;0.005),1,0)</f>
        <v>0</v>
      </c>
      <c r="X398" s="48" t="n">
        <f aca="false">SUMPRODUCT(((Helpers!$G$2:$G$51*(1+(Helpers!$D$2:$D$51+0.000000001)/12)^(($B398-Setup!$C$8)/(365.25/12))-Helpers!$E$2:$E$51*((1+(Helpers!$D$2:$D$51+0.000000001)/12)^(($B398-Setup!$C$8)/(365.25/12))-1)/((Helpers!$D$2:$D$51+0.000000001)/12))&gt;0)*(Helpers!$G$2:$G$51*(1+(Helpers!$D$2:$D$51+0.000000001)/12)^(($B398-Setup!$C$8)/(365.25/12))-Helpers!$E$2:$E$51*((1+(Helpers!$D$2:$D$51+0.000000001)/12)^(($B398-Setup!$C$8)/(365.25/12))-1)/((Helpers!$D$2:$D$51+0.000000001)/12)))</f>
        <v>0</v>
      </c>
      <c r="Y398" s="48"/>
      <c r="Z398" s="48" t="n">
        <f aca="false">IF(OR(N(Z$5)=0,Z$6=""),0,Z$5*((DATE(YEAR($B398),MONTH($B398),MIN(Z$6,DAY(EOMONTH($B398,0))))&gt;=$B398)*(DATE(YEAR($B398),MONTH($B398),MIN(Z$6,DAY(EOMONTH($B398,0))))&lt;$C398)+(DATE(YEAR($B398),MONTH($B398)+1,MIN(Z$6,DAY(EOMONTH($B398,1))))&gt;=$B398)*(DATE(YEAR($B398),MONTH($B398)+1,MIN(Z$6,DAY(EOMONTH($B398,1))))&lt;$C398)))</f>
        <v>25</v>
      </c>
      <c r="AA398" s="48" t="n">
        <f aca="false">IF(OR(N(AA$5)=0,AA$6=""),0,AA$5*((DATE(YEAR($B398),MONTH($B398),MIN(AA$6,DAY(EOMONTH($B398,0))))&gt;=$B398)*(DATE(YEAR($B398),MONTH($B398),MIN(AA$6,DAY(EOMONTH($B398,0))))&lt;$C398)+(DATE(YEAR($B398),MONTH($B398)+1,MIN(AA$6,DAY(EOMONTH($B398,1))))&gt;=$B398)*(DATE(YEAR($B398),MONTH($B398)+1,MIN(AA$6,DAY(EOMONTH($B398,1))))&lt;$C398)))</f>
        <v>0</v>
      </c>
      <c r="AB398" s="48" t="n">
        <f aca="false">IF(OR(N(AB$5)=0,AB$6=""),0,AB$5*((DATE(YEAR($B398),MONTH($B398),MIN(AB$6,DAY(EOMONTH($B398,0))))&gt;=$B398)*(DATE(YEAR($B398),MONTH($B398),MIN(AB$6,DAY(EOMONTH($B398,0))))&lt;$C398)+(DATE(YEAR($B398),MONTH($B398)+1,MIN(AB$6,DAY(EOMONTH($B398,1))))&gt;=$B398)*(DATE(YEAR($B398),MONTH($B398)+1,MIN(AB$6,DAY(EOMONTH($B398,1))))&lt;$C398)))</f>
        <v>0</v>
      </c>
      <c r="AC398" s="48" t="n">
        <f aca="false">IF(OR(N(AC$5)=0,AC$6=""),0,AC$5*((DATE(YEAR($B398),MONTH($B398),MIN(AC$6,DAY(EOMONTH($B398,0))))&gt;=$B398)*(DATE(YEAR($B398),MONTH($B398),MIN(AC$6,DAY(EOMONTH($B398,0))))&lt;$C398)+(DATE(YEAR($B398),MONTH($B398)+1,MIN(AC$6,DAY(EOMONTH($B398,1))))&gt;=$B398)*(DATE(YEAR($B398),MONTH($B398)+1,MIN(AC$6,DAY(EOMONTH($B398,1))))&lt;$C398)))</f>
        <v>0</v>
      </c>
      <c r="AD398" s="48" t="n">
        <f aca="false">IF(OR(N(AD$5)=0,AD$6=""),0,AD$5*((DATE(YEAR($B398),MONTH($B398),MIN(AD$6,DAY(EOMONTH($B398,0))))&gt;=$B398)*(DATE(YEAR($B398),MONTH($B398),MIN(AD$6,DAY(EOMONTH($B398,0))))&lt;$C398)+(DATE(YEAR($B398),MONTH($B398)+1,MIN(AD$6,DAY(EOMONTH($B398,1))))&gt;=$B398)*(DATE(YEAR($B398),MONTH($B398)+1,MIN(AD$6,DAY(EOMONTH($B398,1))))&lt;$C398)))</f>
        <v>0</v>
      </c>
      <c r="AE398" s="48" t="n">
        <f aca="false">IF(OR(N(AE$5)=0,AE$6=""),0,AE$5*((DATE(YEAR($B398),MONTH($B398),MIN(AE$6,DAY(EOMONTH($B398,0))))&gt;=$B398)*(DATE(YEAR($B398),MONTH($B398),MIN(AE$6,DAY(EOMONTH($B398,0))))&lt;$C398)+(DATE(YEAR($B398),MONTH($B398)+1,MIN(AE$6,DAY(EOMONTH($B398,1))))&gt;=$B398)*(DATE(YEAR($B398),MONTH($B398)+1,MIN(AE$6,DAY(EOMONTH($B398,1))))&lt;$C398)))</f>
        <v>0</v>
      </c>
      <c r="AF398" s="48" t="n">
        <f aca="false">IF(OR(N(AF$5)=0,AF$6=""),0,AF$5*((DATE(YEAR($B398),MONTH($B398),MIN(AF$6,DAY(EOMONTH($B398,0))))&gt;=$B398)*(DATE(YEAR($B398),MONTH($B398),MIN(AF$6,DAY(EOMONTH($B398,0))))&lt;$C398)+(DATE(YEAR($B398),MONTH($B398)+1,MIN(AF$6,DAY(EOMONTH($B398,1))))&gt;=$B398)*(DATE(YEAR($B398),MONTH($B398)+1,MIN(AF$6,DAY(EOMONTH($B398,1))))&lt;$C398)))</f>
        <v>0</v>
      </c>
      <c r="AG398" s="48" t="n">
        <f aca="false">IF(OR(N(AG$5)=0,AG$6=""),0,AG$5*((DATE(YEAR($B398),MONTH($B398),MIN(AG$6,DAY(EOMONTH($B398,0))))&gt;=$B398)*(DATE(YEAR($B398),MONTH($B398),MIN(AG$6,DAY(EOMONTH($B398,0))))&lt;$C398)+(DATE(YEAR($B398),MONTH($B398)+1,MIN(AG$6,DAY(EOMONTH($B398,1))))&gt;=$B398)*(DATE(YEAR($B398),MONTH($B398)+1,MIN(AG$6,DAY(EOMONTH($B398,1))))&lt;$C398)))</f>
        <v>0</v>
      </c>
      <c r="AH398" s="48" t="n">
        <f aca="false">IF(OR(N(AH$5)=0,AH$6=""),0,AH$5*((DATE(YEAR($B398),MONTH($B398),MIN(AH$6,DAY(EOMONTH($B398,0))))&gt;=$B398)*(DATE(YEAR($B398),MONTH($B398),MIN(AH$6,DAY(EOMONTH($B398,0))))&lt;$C398)+(DATE(YEAR($B398),MONTH($B398)+1,MIN(AH$6,DAY(EOMONTH($B398,1))))&gt;=$B398)*(DATE(YEAR($B398),MONTH($B398)+1,MIN(AH$6,DAY(EOMONTH($B398,1))))&lt;$C398)))</f>
        <v>0</v>
      </c>
      <c r="AI398" s="48" t="n">
        <f aca="false">IF(OR(N(AI$5)=0,AI$6=""),0,AI$5*((DATE(YEAR($B398),MONTH($B398),MIN(AI$6,DAY(EOMONTH($B398,0))))&gt;=$B398)*(DATE(YEAR($B398),MONTH($B398),MIN(AI$6,DAY(EOMONTH($B398,0))))&lt;$C398)+(DATE(YEAR($B398),MONTH($B398)+1,MIN(AI$6,DAY(EOMONTH($B398,1))))&gt;=$B398)*(DATE(YEAR($B398),MONTH($B398)+1,MIN(AI$6,DAY(EOMONTH($B398,1))))&lt;$C398)))</f>
        <v>0</v>
      </c>
      <c r="AJ398" s="48" t="n">
        <f aca="false">IF(OR(N(AJ$5)=0,AJ$6=""),0,AJ$5*((DATE(YEAR($B398),MONTH($B398),MIN(AJ$6,DAY(EOMONTH($B398,0))))&gt;=$B398)*(DATE(YEAR($B398),MONTH($B398),MIN(AJ$6,DAY(EOMONTH($B398,0))))&lt;$C398)+(DATE(YEAR($B398),MONTH($B398)+1,MIN(AJ$6,DAY(EOMONTH($B398,1))))&gt;=$B398)*(DATE(YEAR($B398),MONTH($B398)+1,MIN(AJ$6,DAY(EOMONTH($B398,1))))&lt;$C398)))</f>
        <v>0</v>
      </c>
      <c r="AK398" s="48" t="n">
        <f aca="false">IF(OR(N(AK$5)=0,AK$6=""),0,AK$5*((DATE(YEAR($B398),MONTH($B398),MIN(AK$6,DAY(EOMONTH($B398,0))))&gt;=$B398)*(DATE(YEAR($B398),MONTH($B398),MIN(AK$6,DAY(EOMONTH($B398,0))))&lt;$C398)+(DATE(YEAR($B398),MONTH($B398)+1,MIN(AK$6,DAY(EOMONTH($B398,1))))&gt;=$B398)*(DATE(YEAR($B398),MONTH($B398)+1,MIN(AK$6,DAY(EOMONTH($B398,1))))&lt;$C398)))</f>
        <v>0</v>
      </c>
      <c r="AL398" s="48" t="n">
        <f aca="false">IF(OR(N(AL$5)=0,AL$6=""),0,AL$5*((DATE(YEAR($B398),MONTH($B398),MIN(AL$6,DAY(EOMONTH($B398,0))))&gt;=$B398)*(DATE(YEAR($B398),MONTH($B398),MIN(AL$6,DAY(EOMONTH($B398,0))))&lt;$C398)+(DATE(YEAR($B398),MONTH($B398)+1,MIN(AL$6,DAY(EOMONTH($B398,1))))&gt;=$B398)*(DATE(YEAR($B398),MONTH($B398)+1,MIN(AL$6,DAY(EOMONTH($B398,1))))&lt;$C398)))</f>
        <v>0</v>
      </c>
      <c r="AM398" s="48" t="n">
        <f aca="false">IF(OR(N(AM$5)=0,AM$6=""),0,AM$5*((DATE(YEAR($B398),MONTH($B398),MIN(AM$6,DAY(EOMONTH($B398,0))))&gt;=$B398)*(DATE(YEAR($B398),MONTH($B398),MIN(AM$6,DAY(EOMONTH($B398,0))))&lt;$C398)+(DATE(YEAR($B398),MONTH($B398)+1,MIN(AM$6,DAY(EOMONTH($B398,1))))&gt;=$B398)*(DATE(YEAR($B398),MONTH($B398)+1,MIN(AM$6,DAY(EOMONTH($B398,1))))&lt;$C398)))</f>
        <v>0</v>
      </c>
      <c r="AN398" s="48" t="n">
        <f aca="false">IF(OR(N(AN$5)=0,AN$6=""),0,AN$5*((DATE(YEAR($B398),MONTH($B398),MIN(AN$6,DAY(EOMONTH($B398,0))))&gt;=$B398)*(DATE(YEAR($B398),MONTH($B398),MIN(AN$6,DAY(EOMONTH($B398,0))))&lt;$C398)+(DATE(YEAR($B398),MONTH($B398)+1,MIN(AN$6,DAY(EOMONTH($B398,1))))&gt;=$B398)*(DATE(YEAR($B398),MONTH($B398)+1,MIN(AN$6,DAY(EOMONTH($B398,1))))&lt;$C398)))</f>
        <v>0</v>
      </c>
      <c r="AO398" s="48" t="n">
        <f aca="false">IF(OR(N(AO$5)=0,AO$6=""),0,AO$5*((DATE(YEAR($B398),MONTH($B398),MIN(AO$6,DAY(EOMONTH($B398,0))))&gt;=$B398)*(DATE(YEAR($B398),MONTH($B398),MIN(AO$6,DAY(EOMONTH($B398,0))))&lt;$C398)+(DATE(YEAR($B398),MONTH($B398)+1,MIN(AO$6,DAY(EOMONTH($B398,1))))&gt;=$B398)*(DATE(YEAR($B398),MONTH($B398)+1,MIN(AO$6,DAY(EOMONTH($B398,1))))&lt;$C398)))</f>
        <v>0</v>
      </c>
      <c r="AP398" s="48" t="n">
        <f aca="false">IF(OR(N(AP$5)=0,AP$6=""),0,AP$5*((DATE(YEAR($B398),MONTH($B398),MIN(AP$6,DAY(EOMONTH($B398,0))))&gt;=$B398)*(DATE(YEAR($B398),MONTH($B398),MIN(AP$6,DAY(EOMONTH($B398,0))))&lt;$C398)+(DATE(YEAR($B398),MONTH($B398)+1,MIN(AP$6,DAY(EOMONTH($B398,1))))&gt;=$B398)*(DATE(YEAR($B398),MONTH($B398)+1,MIN(AP$6,DAY(EOMONTH($B398,1))))&lt;$C398)))</f>
        <v>0</v>
      </c>
      <c r="AQ398" s="48" t="n">
        <f aca="false">IF(OR(N(AQ$5)=0,AQ$6=""),0,AQ$5*((DATE(YEAR($B398),MONTH($B398),MIN(AQ$6,DAY(EOMONTH($B398,0))))&gt;=$B398)*(DATE(YEAR($B398),MONTH($B398),MIN(AQ$6,DAY(EOMONTH($B398,0))))&lt;$C398)+(DATE(YEAR($B398),MONTH($B398)+1,MIN(AQ$6,DAY(EOMONTH($B398,1))))&gt;=$B398)*(DATE(YEAR($B398),MONTH($B398)+1,MIN(AQ$6,DAY(EOMONTH($B398,1))))&lt;$C398)))</f>
        <v>0</v>
      </c>
      <c r="AR398" s="48" t="n">
        <f aca="false">IF(OR(N(AR$5)=0,AR$6=""),0,AR$5*((DATE(YEAR($B398),MONTH($B398),MIN(AR$6,DAY(EOMONTH($B398,0))))&gt;=$B398)*(DATE(YEAR($B398),MONTH($B398),MIN(AR$6,DAY(EOMONTH($B398,0))))&lt;$C398)+(DATE(YEAR($B398),MONTH($B398)+1,MIN(AR$6,DAY(EOMONTH($B398,1))))&gt;=$B398)*(DATE(YEAR($B398),MONTH($B398)+1,MIN(AR$6,DAY(EOMONTH($B398,1))))&lt;$C398)))</f>
        <v>0</v>
      </c>
      <c r="AS398" s="48" t="n">
        <f aca="false">IF(OR(N(AS$5)=0,AS$6=""),0,AS$5*((DATE(YEAR($B398),MONTH($B398),MIN(AS$6,DAY(EOMONTH($B398,0))))&gt;=$B398)*(DATE(YEAR($B398),MONTH($B398),MIN(AS$6,DAY(EOMONTH($B398,0))))&lt;$C398)+(DATE(YEAR($B398),MONTH($B398)+1,MIN(AS$6,DAY(EOMONTH($B398,1))))&gt;=$B398)*(DATE(YEAR($B398),MONTH($B398)+1,MIN(AS$6,DAY(EOMONTH($B398,1))))&lt;$C398)))</f>
        <v>0</v>
      </c>
      <c r="AT398" s="48" t="n">
        <f aca="false">IF(OR(N(AT$5)=0,AT$6=""),0,AT$5*((DATE(YEAR($B398),MONTH($B398),MIN(AT$6,DAY(EOMONTH($B398,0))))&gt;=$B398)*(DATE(YEAR($B398),MONTH($B398),MIN(AT$6,DAY(EOMONTH($B398,0))))&lt;$C398)+(DATE(YEAR($B398),MONTH($B398)+1,MIN(AT$6,DAY(EOMONTH($B398,1))))&gt;=$B398)*(DATE(YEAR($B398),MONTH($B398)+1,MIN(AT$6,DAY(EOMONTH($B398,1))))&lt;$C398)))</f>
        <v>0</v>
      </c>
      <c r="AU398" s="48" t="n">
        <f aca="false">IF(OR(N(AU$5)=0,AU$6=""),0,AU$5*((DATE(YEAR($B398),MONTH($B398),MIN(AU$6,DAY(EOMONTH($B398,0))))&gt;=$B398)*(DATE(YEAR($B398),MONTH($B398),MIN(AU$6,DAY(EOMONTH($B398,0))))&lt;$C398)+(DATE(YEAR($B398),MONTH($B398)+1,MIN(AU$6,DAY(EOMONTH($B398,1))))&gt;=$B398)*(DATE(YEAR($B398),MONTH($B398)+1,MIN(AU$6,DAY(EOMONTH($B398,1))))&lt;$C398)))</f>
        <v>0</v>
      </c>
      <c r="AV398" s="48" t="n">
        <f aca="false">IF(OR(N(AV$5)=0,AV$6=""),0,AV$5*((DATE(YEAR($B398),MONTH($B398),MIN(AV$6,DAY(EOMONTH($B398,0))))&gt;=$B398)*(DATE(YEAR($B398),MONTH($B398),MIN(AV$6,DAY(EOMONTH($B398,0))))&lt;$C398)+(DATE(YEAR($B398),MONTH($B398)+1,MIN(AV$6,DAY(EOMONTH($B398,1))))&gt;=$B398)*(DATE(YEAR($B398),MONTH($B398)+1,MIN(AV$6,DAY(EOMONTH($B398,1))))&lt;$C398)))</f>
        <v>0</v>
      </c>
      <c r="AW398" s="48" t="n">
        <f aca="false">IF(OR(N(AW$5)=0,AW$6=""),0,AW$5*((DATE(YEAR($B398),MONTH($B398),MIN(AW$6,DAY(EOMONTH($B398,0))))&gt;=$B398)*(DATE(YEAR($B398),MONTH($B398),MIN(AW$6,DAY(EOMONTH($B398,0))))&lt;$C398)+(DATE(YEAR($B398),MONTH($B398)+1,MIN(AW$6,DAY(EOMONTH($B398,1))))&gt;=$B398)*(DATE(YEAR($B398),MONTH($B398)+1,MIN(AW$6,DAY(EOMONTH($B398,1))))&lt;$C398)))</f>
        <v>0</v>
      </c>
      <c r="AX398" s="48" t="n">
        <f aca="false">IF(OR(N(AX$5)=0,AX$6=""),0,AX$5*((DATE(YEAR($B398),MONTH($B398),MIN(AX$6,DAY(EOMONTH($B398,0))))&gt;=$B398)*(DATE(YEAR($B398),MONTH($B398),MIN(AX$6,DAY(EOMONTH($B398,0))))&lt;$C398)+(DATE(YEAR($B398),MONTH($B398)+1,MIN(AX$6,DAY(EOMONTH($B398,1))))&gt;=$B398)*(DATE(YEAR($B398),MONTH($B398)+1,MIN(AX$6,DAY(EOMONTH($B398,1))))&lt;$C398)))</f>
        <v>0</v>
      </c>
      <c r="AY398" s="48" t="n">
        <f aca="false">IF(OR(N(AY$5)=0,AY$6=""),0,AY$5*((DATE(YEAR($B398),MONTH($B398),MIN(AY$6,DAY(EOMONTH($B398,0))))&gt;=$B398)*(DATE(YEAR($B398),MONTH($B398),MIN(AY$6,DAY(EOMONTH($B398,0))))&lt;$C398)+(DATE(YEAR($B398),MONTH($B398)+1,MIN(AY$6,DAY(EOMONTH($B398,1))))&gt;=$B398)*(DATE(YEAR($B398),MONTH($B398)+1,MIN(AY$6,DAY(EOMONTH($B398,1))))&lt;$C398)))</f>
        <v>0</v>
      </c>
      <c r="AZ398" s="48" t="n">
        <f aca="false">IF(OR(N(AZ$5)=0,AZ$6=""),0,AZ$5*((DATE(YEAR($B398),MONTH($B398),MIN(AZ$6,DAY(EOMONTH($B398,0))))&gt;=$B398)*(DATE(YEAR($B398),MONTH($B398),MIN(AZ$6,DAY(EOMONTH($B398,0))))&lt;$C398)+(DATE(YEAR($B398),MONTH($B398)+1,MIN(AZ$6,DAY(EOMONTH($B398,1))))&gt;=$B398)*(DATE(YEAR($B398),MONTH($B398)+1,MIN(AZ$6,DAY(EOMONTH($B398,1))))&lt;$C398)))</f>
        <v>0</v>
      </c>
      <c r="BA398" s="48" t="n">
        <f aca="false">IF(OR(N(BA$5)=0,BA$6=""),0,BA$5*((DATE(YEAR($B398),MONTH($B398),MIN(BA$6,DAY(EOMONTH($B398,0))))&gt;=$B398)*(DATE(YEAR($B398),MONTH($B398),MIN(BA$6,DAY(EOMONTH($B398,0))))&lt;$C398)+(DATE(YEAR($B398),MONTH($B398)+1,MIN(BA$6,DAY(EOMONTH($B398,1))))&gt;=$B398)*(DATE(YEAR($B398),MONTH($B398)+1,MIN(BA$6,DAY(EOMONTH($B398,1))))&lt;$C398)))</f>
        <v>0</v>
      </c>
      <c r="BB398" s="48" t="n">
        <f aca="false">IF(OR(N(BB$5)=0,BB$6=""),0,BB$5*((DATE(YEAR($B398),MONTH($B398),MIN(BB$6,DAY(EOMONTH($B398,0))))&gt;=$B398)*(DATE(YEAR($B398),MONTH($B398),MIN(BB$6,DAY(EOMONTH($B398,0))))&lt;$C398)+(DATE(YEAR($B398),MONTH($B398)+1,MIN(BB$6,DAY(EOMONTH($B398,1))))&gt;=$B398)*(DATE(YEAR($B398),MONTH($B398)+1,MIN(BB$6,DAY(EOMONTH($B398,1))))&lt;$C398)))</f>
        <v>0</v>
      </c>
      <c r="BC398" s="48" t="n">
        <f aca="false">IF(OR(N(BC$5)=0,BC$6=""),0,BC$5*((DATE(YEAR($B398),MONTH($B398),MIN(BC$6,DAY(EOMONTH($B398,0))))&gt;=$B398)*(DATE(YEAR($B398),MONTH($B398),MIN(BC$6,DAY(EOMONTH($B398,0))))&lt;$C398)+(DATE(YEAR($B398),MONTH($B398)+1,MIN(BC$6,DAY(EOMONTH($B398,1))))&gt;=$B398)*(DATE(YEAR($B398),MONTH($B398)+1,MIN(BC$6,DAY(EOMONTH($B398,1))))&lt;$C398)))</f>
        <v>0</v>
      </c>
      <c r="BD398" s="48" t="n">
        <f aca="false">IF(OR(N(BD$5)=0,BD$6=""),0,BD$5*((DATE(YEAR($B398),MONTH($B398),MIN(BD$6,DAY(EOMONTH($B398,0))))&gt;=$B398)*(DATE(YEAR($B398),MONTH($B398),MIN(BD$6,DAY(EOMONTH($B398,0))))&lt;$C398)+(DATE(YEAR($B398),MONTH($B398)+1,MIN(BD$6,DAY(EOMONTH($B398,1))))&gt;=$B398)*(DATE(YEAR($B398),MONTH($B398)+1,MIN(BD$6,DAY(EOMONTH($B398,1))))&lt;$C398)))</f>
        <v>0</v>
      </c>
      <c r="BE398" s="48" t="n">
        <f aca="false">IF(OR(N(BE$5)=0,BE$6=""),0,BE$5*((DATE(YEAR($B398),MONTH($B398),MIN(BE$6,DAY(EOMONTH($B398,0))))&gt;=$B398)*(DATE(YEAR($B398),MONTH($B398),MIN(BE$6,DAY(EOMONTH($B398,0))))&lt;$C398)+(DATE(YEAR($B398),MONTH($B398)+1,MIN(BE$6,DAY(EOMONTH($B398,1))))&gt;=$B398)*(DATE(YEAR($B398),MONTH($B398)+1,MIN(BE$6,DAY(EOMONTH($B398,1))))&lt;$C398)))</f>
        <v>0</v>
      </c>
      <c r="BF398" s="48" t="n">
        <f aca="false">IF(OR(N(BF$5)=0,BF$6=""),0,BF$5*((DATE(YEAR($B398),MONTH($B398),MIN(BF$6,DAY(EOMONTH($B398,0))))&gt;=$B398)*(DATE(YEAR($B398),MONTH($B398),MIN(BF$6,DAY(EOMONTH($B398,0))))&lt;$C398)+(DATE(YEAR($B398),MONTH($B398)+1,MIN(BF$6,DAY(EOMONTH($B398,1))))&gt;=$B398)*(DATE(YEAR($B398),MONTH($B398)+1,MIN(BF$6,DAY(EOMONTH($B398,1))))&lt;$C398)))</f>
        <v>0</v>
      </c>
      <c r="BG398" s="48" t="n">
        <f aca="false">IF(OR(N(BG$5)=0,BG$6=""),0,BG$5*((DATE(YEAR($B398),MONTH($B398),MIN(BG$6,DAY(EOMONTH($B398,0))))&gt;=$B398)*(DATE(YEAR($B398),MONTH($B398),MIN(BG$6,DAY(EOMONTH($B398,0))))&lt;$C398)+(DATE(YEAR($B398),MONTH($B398)+1,MIN(BG$6,DAY(EOMONTH($B398,1))))&gt;=$B398)*(DATE(YEAR($B398),MONTH($B398)+1,MIN(BG$6,DAY(EOMONTH($B398,1))))&lt;$C398)))</f>
        <v>0</v>
      </c>
      <c r="BH398" s="48" t="n">
        <f aca="false">IF(OR(N(BH$5)=0,BH$6=""),0,BH$5*((DATE(YEAR($B398),MONTH($B398),MIN(BH$6,DAY(EOMONTH($B398,0))))&gt;=$B398)*(DATE(YEAR($B398),MONTH($B398),MIN(BH$6,DAY(EOMONTH($B398,0))))&lt;$C398)+(DATE(YEAR($B398),MONTH($B398)+1,MIN(BH$6,DAY(EOMONTH($B398,1))))&gt;=$B398)*(DATE(YEAR($B398),MONTH($B398)+1,MIN(BH$6,DAY(EOMONTH($B398,1))))&lt;$C398)))</f>
        <v>0</v>
      </c>
      <c r="BI398" s="48" t="n">
        <f aca="false">IF(OR(N(BI$5)=0,BI$6=""),0,BI$5*((DATE(YEAR($B398),MONTH($B398),MIN(BI$6,DAY(EOMONTH($B398,0))))&gt;=$B398)*(DATE(YEAR($B398),MONTH($B398),MIN(BI$6,DAY(EOMONTH($B398,0))))&lt;$C398)+(DATE(YEAR($B398),MONTH($B398)+1,MIN(BI$6,DAY(EOMONTH($B398,1))))&gt;=$B398)*(DATE(YEAR($B398),MONTH($B398)+1,MIN(BI$6,DAY(EOMONTH($B398,1))))&lt;$C398)))</f>
        <v>0</v>
      </c>
      <c r="BJ398" s="48" t="n">
        <f aca="false">IF(OR(N(BJ$5)=0,BJ$6=""),0,BJ$5*((DATE(YEAR($B398),MONTH($B398),MIN(BJ$6,DAY(EOMONTH($B398,0))))&gt;=$B398)*(DATE(YEAR($B398),MONTH($B398),MIN(BJ$6,DAY(EOMONTH($B398,0))))&lt;$C398)+(DATE(YEAR($B398),MONTH($B398)+1,MIN(BJ$6,DAY(EOMONTH($B398,1))))&gt;=$B398)*(DATE(YEAR($B398),MONTH($B398)+1,MIN(BJ$6,DAY(EOMONTH($B398,1))))&lt;$C398)))</f>
        <v>0</v>
      </c>
      <c r="BK398" s="48" t="n">
        <f aca="false">IF(OR(N(BK$5)=0,BK$6=""),0,BK$5*((DATE(YEAR($B398),MONTH($B398),MIN(BK$6,DAY(EOMONTH($B398,0))))&gt;=$B398)*(DATE(YEAR($B398),MONTH($B398),MIN(BK$6,DAY(EOMONTH($B398,0))))&lt;$C398)+(DATE(YEAR($B398),MONTH($B398)+1,MIN(BK$6,DAY(EOMONTH($B398,1))))&gt;=$B398)*(DATE(YEAR($B398),MONTH($B398)+1,MIN(BK$6,DAY(EOMONTH($B398,1))))&lt;$C398)))</f>
        <v>0</v>
      </c>
      <c r="BL398" s="48" t="n">
        <f aca="false">IF(OR(N(BL$5)=0,BL$6=""),0,BL$5*((DATE(YEAR($B398),MONTH($B398),MIN(BL$6,DAY(EOMONTH($B398,0))))&gt;=$B398)*(DATE(YEAR($B398),MONTH($B398),MIN(BL$6,DAY(EOMONTH($B398,0))))&lt;$C398)+(DATE(YEAR($B398),MONTH($B398)+1,MIN(BL$6,DAY(EOMONTH($B398,1))))&gt;=$B398)*(DATE(YEAR($B398),MONTH($B398)+1,MIN(BL$6,DAY(EOMONTH($B398,1))))&lt;$C398)))</f>
        <v>0</v>
      </c>
      <c r="BM398" s="48" t="n">
        <f aca="false">IF(OR(N(BM$5)=0,BM$6=""),0,BM$5*((DATE(YEAR($B398),MONTH($B398),MIN(BM$6,DAY(EOMONTH($B398,0))))&gt;=$B398)*(DATE(YEAR($B398),MONTH($B398),MIN(BM$6,DAY(EOMONTH($B398,0))))&lt;$C398)+(DATE(YEAR($B398),MONTH($B398)+1,MIN(BM$6,DAY(EOMONTH($B398,1))))&gt;=$B398)*(DATE(YEAR($B398),MONTH($B398)+1,MIN(BM$6,DAY(EOMONTH($B398,1))))&lt;$C398)))</f>
        <v>0</v>
      </c>
      <c r="BN398" s="48" t="n">
        <f aca="false">IF(OR(N(BN$5)=0,BN$6=""),0,BN$5*((DATE(YEAR($B398),MONTH($B398),MIN(BN$6,DAY(EOMONTH($B398,0))))&gt;=$B398)*(DATE(YEAR($B398),MONTH($B398),MIN(BN$6,DAY(EOMONTH($B398,0))))&lt;$C398)+(DATE(YEAR($B398),MONTH($B398)+1,MIN(BN$6,DAY(EOMONTH($B398,1))))&gt;=$B398)*(DATE(YEAR($B398),MONTH($B398)+1,MIN(BN$6,DAY(EOMONTH($B398,1))))&lt;$C398)))</f>
        <v>0</v>
      </c>
      <c r="BO398" s="48" t="n">
        <f aca="false">IF(OR(N(BO$5)=0,BO$6=""),0,BO$5*((DATE(YEAR($B398),MONTH($B398),MIN(BO$6,DAY(EOMONTH($B398,0))))&gt;=$B398)*(DATE(YEAR($B398),MONTH($B398),MIN(BO$6,DAY(EOMONTH($B398,0))))&lt;$C398)+(DATE(YEAR($B398),MONTH($B398)+1,MIN(BO$6,DAY(EOMONTH($B398,1))))&gt;=$B398)*(DATE(YEAR($B398),MONTH($B398)+1,MIN(BO$6,DAY(EOMONTH($B398,1))))&lt;$C398)))</f>
        <v>0</v>
      </c>
      <c r="BP398" s="48" t="n">
        <f aca="false">IF(OR(N(BP$5)=0,BP$6=""),0,BP$5*((DATE(YEAR($B398),MONTH($B398),MIN(BP$6,DAY(EOMONTH($B398,0))))&gt;=$B398)*(DATE(YEAR($B398),MONTH($B398),MIN(BP$6,DAY(EOMONTH($B398,0))))&lt;$C398)+(DATE(YEAR($B398),MONTH($B398)+1,MIN(BP$6,DAY(EOMONTH($B398,1))))&gt;=$B398)*(DATE(YEAR($B398),MONTH($B398)+1,MIN(BP$6,DAY(EOMONTH($B398,1))))&lt;$C398)))</f>
        <v>0</v>
      </c>
      <c r="BQ398" s="48" t="n">
        <f aca="false">IF(OR(N(BQ$5)=0,BQ$6=""),0,BQ$5*((DATE(YEAR($B398),MONTH($B398),MIN(BQ$6,DAY(EOMONTH($B398,0))))&gt;=$B398)*(DATE(YEAR($B398),MONTH($B398),MIN(BQ$6,DAY(EOMONTH($B398,0))))&lt;$C398)+(DATE(YEAR($B398),MONTH($B398)+1,MIN(BQ$6,DAY(EOMONTH($B398,1))))&gt;=$B398)*(DATE(YEAR($B398),MONTH($B398)+1,MIN(BQ$6,DAY(EOMONTH($B398,1))))&lt;$C398)))</f>
        <v>0</v>
      </c>
      <c r="BR398" s="48" t="n">
        <f aca="false">IF(OR(N(BR$5)=0,BR$6=""),0,BR$5*((DATE(YEAR($B398),MONTH($B398),MIN(BR$6,DAY(EOMONTH($B398,0))))&gt;=$B398)*(DATE(YEAR($B398),MONTH($B398),MIN(BR$6,DAY(EOMONTH($B398,0))))&lt;$C398)+(DATE(YEAR($B398),MONTH($B398)+1,MIN(BR$6,DAY(EOMONTH($B398,1))))&gt;=$B398)*(DATE(YEAR($B398),MONTH($B398)+1,MIN(BR$6,DAY(EOMONTH($B398,1))))&lt;$C398)))</f>
        <v>0</v>
      </c>
      <c r="BS398" s="48" t="n">
        <f aca="false">IF(OR(N(BS$5)=0,BS$6=""),0,BS$5*((DATE(YEAR($B398),MONTH($B398),MIN(BS$6,DAY(EOMONTH($B398,0))))&gt;=$B398)*(DATE(YEAR($B398),MONTH($B398),MIN(BS$6,DAY(EOMONTH($B398,0))))&lt;$C398)+(DATE(YEAR($B398),MONTH($B398)+1,MIN(BS$6,DAY(EOMONTH($B398,1))))&gt;=$B398)*(DATE(YEAR($B398),MONTH($B398)+1,MIN(BS$6,DAY(EOMONTH($B398,1))))&lt;$C398)))</f>
        <v>0</v>
      </c>
      <c r="BT398" s="48" t="n">
        <f aca="false">IF(OR(N(BT$5)=0,BT$6=""),0,BT$5*((DATE(YEAR($B398),MONTH($B398),MIN(BT$6,DAY(EOMONTH($B398,0))))&gt;=$B398)*(DATE(YEAR($B398),MONTH($B398),MIN(BT$6,DAY(EOMONTH($B398,0))))&lt;$C398)+(DATE(YEAR($B398),MONTH($B398)+1,MIN(BT$6,DAY(EOMONTH($B398,1))))&gt;=$B398)*(DATE(YEAR($B398),MONTH($B398)+1,MIN(BT$6,DAY(EOMONTH($B398,1))))&lt;$C398)))</f>
        <v>0</v>
      </c>
      <c r="BU398" s="48" t="n">
        <f aca="false">IF(OR(N(BU$5)=0,BU$6=""),0,BU$5*((DATE(YEAR($B398),MONTH($B398),MIN(BU$6,DAY(EOMONTH($B398,0))))&gt;=$B398)*(DATE(YEAR($B398),MONTH($B398),MIN(BU$6,DAY(EOMONTH($B398,0))))&lt;$C398)+(DATE(YEAR($B398),MONTH($B398)+1,MIN(BU$6,DAY(EOMONTH($B398,1))))&gt;=$B398)*(DATE(YEAR($B398),MONTH($B398)+1,MIN(BU$6,DAY(EOMONTH($B398,1))))&lt;$C398)))</f>
        <v>0</v>
      </c>
      <c r="BV398" s="48" t="n">
        <f aca="false">IF(OR(N(BV$5)=0,BV$6=""),0,BV$5*((DATE(YEAR($B398),MONTH($B398),MIN(BV$6,DAY(EOMONTH($B398,0))))&gt;=$B398)*(DATE(YEAR($B398),MONTH($B398),MIN(BV$6,DAY(EOMONTH($B398,0))))&lt;$C398)+(DATE(YEAR($B398),MONTH($B398)+1,MIN(BV$6,DAY(EOMONTH($B398,1))))&gt;=$B398)*(DATE(YEAR($B398),MONTH($B398)+1,MIN(BV$6,DAY(EOMONTH($B398,1))))&lt;$C398)))</f>
        <v>0</v>
      </c>
      <c r="BW398" s="48" t="n">
        <f aca="false">IF(OR(N(BW$5)=0,BW$6=""),0,BW$5*((DATE(YEAR($B398),MONTH($B398),MIN(BW$6,DAY(EOMONTH($B398,0))))&gt;=$B398)*(DATE(YEAR($B398),MONTH($B398),MIN(BW$6,DAY(EOMONTH($B398,0))))&lt;$C398)+(DATE(YEAR($B398),MONTH($B398)+1,MIN(BW$6,DAY(EOMONTH($B398,1))))&gt;=$B398)*(DATE(YEAR($B398),MONTH($B398)+1,MIN(BW$6,DAY(EOMONTH($B398,1))))&lt;$C398)))</f>
        <v>0</v>
      </c>
      <c r="BX398" s="48" t="n">
        <f aca="false">MIN(Z398,(FT397*(1+FT$5/Setup!$C$36)+IF($V398=1,N($F398),0)))</f>
        <v>0</v>
      </c>
      <c r="BY398" s="48" t="n">
        <f aca="false">MIN(AA398,(FU397*(1+FU$5/Setup!$C$36)+IF($V398=2,N($F398),0)))</f>
        <v>0</v>
      </c>
      <c r="BZ398" s="48" t="n">
        <f aca="false">MIN(AB398,(FV397*(1+FV$5/Setup!$C$36)+IF($V398=3,N($F398),0)))</f>
        <v>0</v>
      </c>
      <c r="CA398" s="48" t="n">
        <f aca="false">MIN(AC398,(FW397*(1+FW$5/Setup!$C$36)+IF($V398=4,N($F398),0)))</f>
        <v>0</v>
      </c>
      <c r="CB398" s="48" t="n">
        <f aca="false">MIN(AD398,(FX397*(1+FX$5/Setup!$C$36)+IF($V398=5,N($F398),0)))</f>
        <v>0</v>
      </c>
      <c r="CC398" s="48" t="n">
        <f aca="false">MIN(AE398,(FY397*(1+FY$5/Setup!$C$36)+IF($V398=6,N($F398),0)))</f>
        <v>0</v>
      </c>
      <c r="CD398" s="48" t="n">
        <f aca="false">MIN(AF398,(FZ397*(1+FZ$5/Setup!$C$36)+IF($V398=7,N($F398),0)))</f>
        <v>0</v>
      </c>
      <c r="CE398" s="48" t="n">
        <f aca="false">MIN(AG398,(GA397*(1+GA$5/Setup!$C$36)+IF($V398=8,N($F398),0)))</f>
        <v>0</v>
      </c>
      <c r="CF398" s="48" t="n">
        <f aca="false">MIN(AH398,(GB397*(1+GB$5/Setup!$C$36)+IF($V398=9,N($F398),0)))</f>
        <v>0</v>
      </c>
      <c r="CG398" s="48" t="n">
        <f aca="false">MIN(AI398,(GC397*(1+GC$5/Setup!$C$36)+IF($V398=10,N($F398),0)))</f>
        <v>0</v>
      </c>
      <c r="CH398" s="48" t="n">
        <f aca="false">MIN(AJ398,(GD397*(1+GD$5/Setup!$C$36)+IF($V398=11,N($F398),0)))</f>
        <v>0</v>
      </c>
      <c r="CI398" s="48" t="n">
        <f aca="false">MIN(AK398,(GE397*(1+GE$5/Setup!$C$36)+IF($V398=12,N($F398),0)))</f>
        <v>0</v>
      </c>
      <c r="CJ398" s="48" t="n">
        <f aca="false">MIN(AL398,(GF397*(1+GF$5/Setup!$C$36)+IF($V398=13,N($F398),0)))</f>
        <v>0</v>
      </c>
      <c r="CK398" s="48" t="n">
        <f aca="false">MIN(AM398,(GG397*(1+GG$5/Setup!$C$36)+IF($V398=14,N($F398),0)))</f>
        <v>0</v>
      </c>
      <c r="CL398" s="48" t="n">
        <f aca="false">MIN(AN398,(GH397*(1+GH$5/Setup!$C$36)+IF($V398=15,N($F398),0)))</f>
        <v>0</v>
      </c>
      <c r="CM398" s="48" t="n">
        <f aca="false">MIN(AO398,(GI397*(1+GI$5/Setup!$C$36)+IF($V398=16,N($F398),0)))</f>
        <v>0</v>
      </c>
      <c r="CN398" s="48" t="n">
        <f aca="false">MIN(AP398,(GJ397*(1+GJ$5/Setup!$C$36)+IF($V398=17,N($F398),0)))</f>
        <v>0</v>
      </c>
      <c r="CO398" s="48" t="n">
        <f aca="false">MIN(AQ398,(GK397*(1+GK$5/Setup!$C$36)+IF($V398=18,N($F398),0)))</f>
        <v>0</v>
      </c>
      <c r="CP398" s="48" t="n">
        <f aca="false">MIN(AR398,(GL397*(1+GL$5/Setup!$C$36)+IF($V398=19,N($F398),0)))</f>
        <v>0</v>
      </c>
      <c r="CQ398" s="48" t="n">
        <f aca="false">MIN(AS398,(GM397*(1+GM$5/Setup!$C$36)+IF($V398=20,N($F398),0)))</f>
        <v>0</v>
      </c>
      <c r="CR398" s="48" t="n">
        <f aca="false">MIN(AT398,(GN397*(1+GN$5/Setup!$C$36)+IF($V398=21,N($F398),0)))</f>
        <v>0</v>
      </c>
      <c r="CS398" s="48" t="n">
        <f aca="false">MIN(AU398,(GO397*(1+GO$5/Setup!$C$36)+IF($V398=22,N($F398),0)))</f>
        <v>0</v>
      </c>
      <c r="CT398" s="48" t="n">
        <f aca="false">MIN(AV398,(GP397*(1+GP$5/Setup!$C$36)+IF($V398=23,N($F398),0)))</f>
        <v>0</v>
      </c>
      <c r="CU398" s="48" t="n">
        <f aca="false">MIN(AW398,(GQ397*(1+GQ$5/Setup!$C$36)+IF($V398=24,N($F398),0)))</f>
        <v>0</v>
      </c>
      <c r="CV398" s="48" t="n">
        <f aca="false">MIN(AX398,(GR397*(1+GR$5/Setup!$C$36)+IF($V398=25,N($F398),0)))</f>
        <v>0</v>
      </c>
      <c r="CW398" s="48" t="n">
        <f aca="false">MIN(AY398,(GS397*(1+GS$5/Setup!$C$36)+IF($V398=26,N($F398),0)))</f>
        <v>0</v>
      </c>
      <c r="CX398" s="48" t="n">
        <f aca="false">MIN(AZ398,(GT397*(1+GT$5/Setup!$C$36)+IF($V398=27,N($F398),0)))</f>
        <v>0</v>
      </c>
      <c r="CY398" s="48" t="n">
        <f aca="false">MIN(BA398,(GU397*(1+GU$5/Setup!$C$36)+IF($V398=28,N($F398),0)))</f>
        <v>0</v>
      </c>
      <c r="CZ398" s="48" t="n">
        <f aca="false">MIN(BB398,(GV397*(1+GV$5/Setup!$C$36)+IF($V398=29,N($F398),0)))</f>
        <v>0</v>
      </c>
      <c r="DA398" s="48" t="n">
        <f aca="false">MIN(BC398,(GW397*(1+GW$5/Setup!$C$36)+IF($V398=30,N($F398),0)))</f>
        <v>0</v>
      </c>
      <c r="DB398" s="48" t="n">
        <f aca="false">MIN(BD398,(GX397*(1+GX$5/Setup!$C$36)+IF($V398=31,N($F398),0)))</f>
        <v>0</v>
      </c>
      <c r="DC398" s="48" t="n">
        <f aca="false">MIN(BE398,(GY397*(1+GY$5/Setup!$C$36)+IF($V398=32,N($F398),0)))</f>
        <v>0</v>
      </c>
      <c r="DD398" s="48" t="n">
        <f aca="false">MIN(BF398,(GZ397*(1+GZ$5/Setup!$C$36)+IF($V398=33,N($F398),0)))</f>
        <v>0</v>
      </c>
      <c r="DE398" s="48" t="n">
        <f aca="false">MIN(BG398,(HA397*(1+HA$5/Setup!$C$36)+IF($V398=34,N($F398),0)))</f>
        <v>0</v>
      </c>
      <c r="DF398" s="48" t="n">
        <f aca="false">MIN(BH398,(HB397*(1+HB$5/Setup!$C$36)+IF($V398=35,N($F398),0)))</f>
        <v>0</v>
      </c>
      <c r="DG398" s="48" t="n">
        <f aca="false">MIN(BI398,(HC397*(1+HC$5/Setup!$C$36)+IF($V398=36,N($F398),0)))</f>
        <v>0</v>
      </c>
      <c r="DH398" s="48" t="n">
        <f aca="false">MIN(BJ398,(HD397*(1+HD$5/Setup!$C$36)+IF($V398=37,N($F398),0)))</f>
        <v>0</v>
      </c>
      <c r="DI398" s="48" t="n">
        <f aca="false">MIN(BK398,(HE397*(1+HE$5/Setup!$C$36)+IF($V398=38,N($F398),0)))</f>
        <v>0</v>
      </c>
      <c r="DJ398" s="48" t="n">
        <f aca="false">MIN(BL398,(HF397*(1+HF$5/Setup!$C$36)+IF($V398=39,N($F398),0)))</f>
        <v>0</v>
      </c>
      <c r="DK398" s="48" t="n">
        <f aca="false">MIN(BM398,(HG397*(1+HG$5/Setup!$C$36)+IF($V398=40,N($F398),0)))</f>
        <v>0</v>
      </c>
      <c r="DL398" s="48" t="n">
        <f aca="false">MIN(BN398,(HH397*(1+HH$5/Setup!$C$36)+IF($V398=41,N($F398),0)))</f>
        <v>0</v>
      </c>
      <c r="DM398" s="48" t="n">
        <f aca="false">MIN(BO398,(HI397*(1+HI$5/Setup!$C$36)+IF($V398=42,N($F398),0)))</f>
        <v>0</v>
      </c>
      <c r="DN398" s="48" t="n">
        <f aca="false">MIN(BP398,(HJ397*(1+HJ$5/Setup!$C$36)+IF($V398=43,N($F398),0)))</f>
        <v>0</v>
      </c>
      <c r="DO398" s="48" t="n">
        <f aca="false">MIN(BQ398,(HK397*(1+HK$5/Setup!$C$36)+IF($V398=44,N($F398),0)))</f>
        <v>0</v>
      </c>
      <c r="DP398" s="48" t="n">
        <f aca="false">MIN(BR398,(HL397*(1+HL$5/Setup!$C$36)+IF($V398=45,N($F398),0)))</f>
        <v>0</v>
      </c>
      <c r="DQ398" s="48" t="n">
        <f aca="false">MIN(BS398,(HM397*(1+HM$5/Setup!$C$36)+IF($V398=46,N($F398),0)))</f>
        <v>0</v>
      </c>
      <c r="DR398" s="48" t="n">
        <f aca="false">MIN(BT398,(HN397*(1+HN$5/Setup!$C$36)+IF($V398=47,N($F398),0)))</f>
        <v>0</v>
      </c>
      <c r="DS398" s="48" t="n">
        <f aca="false">MIN(BU398,(HO397*(1+HO$5/Setup!$C$36)+IF($V398=48,N($F398),0)))</f>
        <v>0</v>
      </c>
      <c r="DT398" s="48" t="n">
        <f aca="false">MIN(BV398,(HP397*(1+HP$5/Setup!$C$36)+IF($V398=49,N($F398),0)))</f>
        <v>0</v>
      </c>
      <c r="DU398" s="48" t="n">
        <f aca="false">MIN(BW398,(HQ397*(1+HQ$5/Setup!$C$36)+IF($V398=50,N($F398),0)))</f>
        <v>0</v>
      </c>
      <c r="DV398" s="48" t="n">
        <f aca="false">MIN(MAX((FT397*(1+FT$5/Setup!$C$36)+IF($V398=1,N($F398),0))-BX398,0),MAX($P398-0,0))</f>
        <v>0</v>
      </c>
      <c r="DW398" s="48" t="n">
        <f aca="false">MIN(MAX((FU397*(1+FU$5/Setup!$C$36)+IF($V398=2,N($F398),0))-BY398,0),MAX($P398-SUM(DV398:DV398),0))</f>
        <v>0</v>
      </c>
      <c r="DX398" s="48" t="n">
        <f aca="false">MIN(MAX((FV397*(1+FV$5/Setup!$C$36)+IF($V398=3,N($F398),0))-BZ398,0),MAX($P398-SUM(DV398:DW398),0))</f>
        <v>0</v>
      </c>
      <c r="DY398" s="48" t="n">
        <f aca="false">MIN(MAX((FW397*(1+FW$5/Setup!$C$36)+IF($V398=4,N($F398),0))-CA398,0),MAX($P398-SUM(DV398:DX398),0))</f>
        <v>0</v>
      </c>
      <c r="DZ398" s="48" t="n">
        <f aca="false">MIN(MAX((FX397*(1+FX$5/Setup!$C$36)+IF($V398=5,N($F398),0))-CB398,0),MAX($P398-SUM(DV398:DY398),0))</f>
        <v>0</v>
      </c>
      <c r="EA398" s="48" t="n">
        <f aca="false">MIN(MAX((FY397*(1+FY$5/Setup!$C$36)+IF($V398=6,N($F398),0))-CC398,0),MAX($P398-SUM(DV398:DZ398),0))</f>
        <v>0</v>
      </c>
      <c r="EB398" s="48" t="n">
        <f aca="false">MIN(MAX((FZ397*(1+FZ$5/Setup!$C$36)+IF($V398=7,N($F398),0))-CD398,0),MAX($P398-SUM(DV398:EA398),0))</f>
        <v>0</v>
      </c>
      <c r="EC398" s="48" t="n">
        <f aca="false">MIN(MAX((GA397*(1+GA$5/Setup!$C$36)+IF($V398=8,N($F398),0))-CE398,0),MAX($P398-SUM(DV398:EB398),0))</f>
        <v>0</v>
      </c>
      <c r="ED398" s="48" t="n">
        <f aca="false">MIN(MAX((GB397*(1+GB$5/Setup!$C$36)+IF($V398=9,N($F398),0))-CF398,0),MAX($P398-SUM(DV398:EC398),0))</f>
        <v>0</v>
      </c>
      <c r="EE398" s="48" t="n">
        <f aca="false">MIN(MAX((GC397*(1+GC$5/Setup!$C$36)+IF($V398=10,N($F398),0))-CG398,0),MAX($P398-SUM(DV398:ED398),0))</f>
        <v>0</v>
      </c>
      <c r="EF398" s="48" t="n">
        <f aca="false">MIN(MAX((GD397*(1+GD$5/Setup!$C$36)+IF($V398=11,N($F398),0))-CH398,0),MAX($P398-SUM(DV398:EE398),0))</f>
        <v>0</v>
      </c>
      <c r="EG398" s="48" t="n">
        <f aca="false">MIN(MAX((GE397*(1+GE$5/Setup!$C$36)+IF($V398=12,N($F398),0))-CI398,0),MAX($P398-SUM(DV398:EF398),0))</f>
        <v>0</v>
      </c>
      <c r="EH398" s="48" t="n">
        <f aca="false">MIN(MAX((GF397*(1+GF$5/Setup!$C$36)+IF($V398=13,N($F398),0))-CJ398,0),MAX($P398-SUM(DV398:EG398),0))</f>
        <v>0</v>
      </c>
      <c r="EI398" s="48" t="n">
        <f aca="false">MIN(MAX((GG397*(1+GG$5/Setup!$C$36)+IF($V398=14,N($F398),0))-CK398,0),MAX($P398-SUM(DV398:EH398),0))</f>
        <v>0</v>
      </c>
      <c r="EJ398" s="48" t="n">
        <f aca="false">MIN(MAX((GH397*(1+GH$5/Setup!$C$36)+IF($V398=15,N($F398),0))-CL398,0),MAX($P398-SUM(DV398:EI398),0))</f>
        <v>0</v>
      </c>
      <c r="EK398" s="48" t="n">
        <f aca="false">MIN(MAX((GI397*(1+GI$5/Setup!$C$36)+IF($V398=16,N($F398),0))-CM398,0),MAX($P398-SUM(DV398:EJ398),0))</f>
        <v>0</v>
      </c>
      <c r="EL398" s="48" t="n">
        <f aca="false">MIN(MAX((GJ397*(1+GJ$5/Setup!$C$36)+IF($V398=17,N($F398),0))-CN398,0),MAX($P398-SUM(DV398:EK398),0))</f>
        <v>0</v>
      </c>
      <c r="EM398" s="48" t="n">
        <f aca="false">MIN(MAX((GK397*(1+GK$5/Setup!$C$36)+IF($V398=18,N($F398),0))-CO398,0),MAX($P398-SUM(DV398:EL398),0))</f>
        <v>0</v>
      </c>
      <c r="EN398" s="48" t="n">
        <f aca="false">MIN(MAX((GL397*(1+GL$5/Setup!$C$36)+IF($V398=19,N($F398),0))-CP398,0),MAX($P398-SUM(DV398:EM398),0))</f>
        <v>0</v>
      </c>
      <c r="EO398" s="48" t="n">
        <f aca="false">MIN(MAX((GM397*(1+GM$5/Setup!$C$36)+IF($V398=20,N($F398),0))-CQ398,0),MAX($P398-SUM(DV398:EN398),0))</f>
        <v>0</v>
      </c>
      <c r="EP398" s="48" t="n">
        <f aca="false">MIN(MAX((GN397*(1+GN$5/Setup!$C$36)+IF($V398=21,N($F398),0))-CR398,0),MAX($P398-SUM(DV398:EO398),0))</f>
        <v>0</v>
      </c>
      <c r="EQ398" s="48" t="n">
        <f aca="false">MIN(MAX((GO397*(1+GO$5/Setup!$C$36)+IF($V398=22,N($F398),0))-CS398,0),MAX($P398-SUM(DV398:EP398),0))</f>
        <v>0</v>
      </c>
      <c r="ER398" s="48" t="n">
        <f aca="false">MIN(MAX((GP397*(1+GP$5/Setup!$C$36)+IF($V398=23,N($F398),0))-CT398,0),MAX($P398-SUM(DV398:EQ398),0))</f>
        <v>0</v>
      </c>
      <c r="ES398" s="48" t="n">
        <f aca="false">MIN(MAX((GQ397*(1+GQ$5/Setup!$C$36)+IF($V398=24,N($F398),0))-CU398,0),MAX($P398-SUM(DV398:ER398),0))</f>
        <v>0</v>
      </c>
      <c r="ET398" s="48" t="n">
        <f aca="false">MIN(MAX((GR397*(1+GR$5/Setup!$C$36)+IF($V398=25,N($F398),0))-CV398,0),MAX($P398-SUM(DV398:ES398),0))</f>
        <v>0</v>
      </c>
      <c r="EU398" s="48" t="n">
        <f aca="false">MIN(MAX((GS397*(1+GS$5/Setup!$C$36)+IF($V398=26,N($F398),0))-CW398,0),MAX($P398-SUM(DV398:ET398),0))</f>
        <v>0</v>
      </c>
      <c r="EV398" s="48" t="n">
        <f aca="false">MIN(MAX((GT397*(1+GT$5/Setup!$C$36)+IF($V398=27,N($F398),0))-CX398,0),MAX($P398-SUM(DV398:EU398),0))</f>
        <v>0</v>
      </c>
      <c r="EW398" s="48" t="n">
        <f aca="false">MIN(MAX((GU397*(1+GU$5/Setup!$C$36)+IF($V398=28,N($F398),0))-CY398,0),MAX($P398-SUM(DV398:EV398),0))</f>
        <v>0</v>
      </c>
      <c r="EX398" s="48" t="n">
        <f aca="false">MIN(MAX((GV397*(1+GV$5/Setup!$C$36)+IF($V398=29,N($F398),0))-CZ398,0),MAX($P398-SUM(DV398:EW398),0))</f>
        <v>0</v>
      </c>
      <c r="EY398" s="48" t="n">
        <f aca="false">MIN(MAX((GW397*(1+GW$5/Setup!$C$36)+IF($V398=30,N($F398),0))-DA398,0),MAX($P398-SUM(DV398:EX398),0))</f>
        <v>0</v>
      </c>
      <c r="EZ398" s="48" t="n">
        <f aca="false">MIN(MAX((GX397*(1+GX$5/Setup!$C$36)+IF($V398=31,N($F398),0))-DB398,0),MAX($P398-SUM(DV398:EY398),0))</f>
        <v>0</v>
      </c>
      <c r="FA398" s="48" t="n">
        <f aca="false">MIN(MAX((GY397*(1+GY$5/Setup!$C$36)+IF($V398=32,N($F398),0))-DC398,0),MAX($P398-SUM(DV398:EZ398),0))</f>
        <v>0</v>
      </c>
      <c r="FB398" s="48" t="n">
        <f aca="false">MIN(MAX((GZ397*(1+GZ$5/Setup!$C$36)+IF($V398=33,N($F398),0))-DD398,0),MAX($P398-SUM(DV398:FA398),0))</f>
        <v>0</v>
      </c>
      <c r="FC398" s="48" t="n">
        <f aca="false">MIN(MAX((HA397*(1+HA$5/Setup!$C$36)+IF($V398=34,N($F398),0))-DE398,0),MAX($P398-SUM(DV398:FB398),0))</f>
        <v>0</v>
      </c>
      <c r="FD398" s="48" t="n">
        <f aca="false">MIN(MAX((HB397*(1+HB$5/Setup!$C$36)+IF($V398=35,N($F398),0))-DF398,0),MAX($P398-SUM(DV398:FC398),0))</f>
        <v>0</v>
      </c>
      <c r="FE398" s="48" t="n">
        <f aca="false">MIN(MAX((HC397*(1+HC$5/Setup!$C$36)+IF($V398=36,N($F398),0))-DG398,0),MAX($P398-SUM(DV398:FD398),0))</f>
        <v>0</v>
      </c>
      <c r="FF398" s="48" t="n">
        <f aca="false">MIN(MAX((HD397*(1+HD$5/Setup!$C$36)+IF($V398=37,N($F398),0))-DH398,0),MAX($P398-SUM(DV398:FE398),0))</f>
        <v>0</v>
      </c>
      <c r="FG398" s="48" t="n">
        <f aca="false">MIN(MAX((HE397*(1+HE$5/Setup!$C$36)+IF($V398=38,N($F398),0))-DI398,0),MAX($P398-SUM(DV398:FF398),0))</f>
        <v>0</v>
      </c>
      <c r="FH398" s="48" t="n">
        <f aca="false">MIN(MAX((HF397*(1+HF$5/Setup!$C$36)+IF($V398=39,N($F398),0))-DJ398,0),MAX($P398-SUM(DV398:FG398),0))</f>
        <v>0</v>
      </c>
      <c r="FI398" s="48" t="n">
        <f aca="false">MIN(MAX((HG397*(1+HG$5/Setup!$C$36)+IF($V398=40,N($F398),0))-DK398,0),MAX($P398-SUM(DV398:FH398),0))</f>
        <v>0</v>
      </c>
      <c r="FJ398" s="48" t="n">
        <f aca="false">MIN(MAX((HH397*(1+HH$5/Setup!$C$36)+IF($V398=41,N($F398),0))-DL398,0),MAX($P398-SUM(DV398:FI398),0))</f>
        <v>0</v>
      </c>
      <c r="FK398" s="48" t="n">
        <f aca="false">MIN(MAX((HI397*(1+HI$5/Setup!$C$36)+IF($V398=42,N($F398),0))-DM398,0),MAX($P398-SUM(DV398:FJ398),0))</f>
        <v>0</v>
      </c>
      <c r="FL398" s="48" t="n">
        <f aca="false">MIN(MAX((HJ397*(1+HJ$5/Setup!$C$36)+IF($V398=43,N($F398),0))-DN398,0),MAX($P398-SUM(DV398:FK398),0))</f>
        <v>0</v>
      </c>
      <c r="FM398" s="48" t="n">
        <f aca="false">MIN(MAX((HK397*(1+HK$5/Setup!$C$36)+IF($V398=44,N($F398),0))-DO398,0),MAX($P398-SUM(DV398:FL398),0))</f>
        <v>0</v>
      </c>
      <c r="FN398" s="48" t="n">
        <f aca="false">MIN(MAX((HL397*(1+HL$5/Setup!$C$36)+IF($V398=45,N($F398),0))-DP398,0),MAX($P398-SUM(DV398:FM398),0))</f>
        <v>0</v>
      </c>
      <c r="FO398" s="48" t="n">
        <f aca="false">MIN(MAX((HM397*(1+HM$5/Setup!$C$36)+IF($V398=46,N($F398),0))-DQ398,0),MAX($P398-SUM(DV398:FN398),0))</f>
        <v>0</v>
      </c>
      <c r="FP398" s="48" t="n">
        <f aca="false">MIN(MAX((HN397*(1+HN$5/Setup!$C$36)+IF($V398=47,N($F398),0))-DR398,0),MAX($P398-SUM(DV398:FO398),0))</f>
        <v>0</v>
      </c>
      <c r="FQ398" s="48" t="n">
        <f aca="false">MIN(MAX((HO397*(1+HO$5/Setup!$C$36)+IF($V398=48,N($F398),0))-DS398,0),MAX($P398-SUM(DV398:FP398),0))</f>
        <v>0</v>
      </c>
      <c r="FR398" s="48" t="n">
        <f aca="false">MIN(MAX((HP397*(1+HP$5/Setup!$C$36)+IF($V398=49,N($F398),0))-DT398,0),MAX($P398-SUM(DV398:FQ398),0))</f>
        <v>0</v>
      </c>
      <c r="FS398" s="48" t="n">
        <f aca="false">MIN(MAX((HQ397*(1+HQ$5/Setup!$C$36)+IF($V398=50,N($F398),0))-DU398,0),MAX($P398-SUM(DV398:FR398),0))</f>
        <v>0</v>
      </c>
      <c r="FT398" s="48" t="n">
        <f aca="false">IF((FT397*(1+FT$5/Setup!$C$36)+IF($V398=1,N($F398),0))-BX398-DV398&lt;0.005,0,(FT397*(1+FT$5/Setup!$C$36)+IF($V398=1,N($F398),0))-BX398-DV398)</f>
        <v>0</v>
      </c>
      <c r="FU398" s="48" t="n">
        <f aca="false">IF((FU397*(1+FU$5/Setup!$C$36)+IF($V398=2,N($F398),0))-BY398-DW398&lt;0.005,0,(FU397*(1+FU$5/Setup!$C$36)+IF($V398=2,N($F398),0))-BY398-DW398)</f>
        <v>0</v>
      </c>
      <c r="FV398" s="48" t="n">
        <f aca="false">IF((FV397*(1+FV$5/Setup!$C$36)+IF($V398=3,N($F398),0))-BZ398-DX398&lt;0.005,0,(FV397*(1+FV$5/Setup!$C$36)+IF($V398=3,N($F398),0))-BZ398-DX398)</f>
        <v>0</v>
      </c>
      <c r="FW398" s="48" t="n">
        <f aca="false">IF((FW397*(1+FW$5/Setup!$C$36)+IF($V398=4,N($F398),0))-CA398-DY398&lt;0.005,0,(FW397*(1+FW$5/Setup!$C$36)+IF($V398=4,N($F398),0))-CA398-DY398)</f>
        <v>0</v>
      </c>
      <c r="FX398" s="48" t="n">
        <f aca="false">IF((FX397*(1+FX$5/Setup!$C$36)+IF($V398=5,N($F398),0))-CB398-DZ398&lt;0.005,0,(FX397*(1+FX$5/Setup!$C$36)+IF($V398=5,N($F398),0))-CB398-DZ398)</f>
        <v>0</v>
      </c>
      <c r="FY398" s="48" t="n">
        <f aca="false">IF((FY397*(1+FY$5/Setup!$C$36)+IF($V398=6,N($F398),0))-CC398-EA398&lt;0.005,0,(FY397*(1+FY$5/Setup!$C$36)+IF($V398=6,N($F398),0))-CC398-EA398)</f>
        <v>0</v>
      </c>
      <c r="FZ398" s="48" t="n">
        <f aca="false">IF((FZ397*(1+FZ$5/Setup!$C$36)+IF($V398=7,N($F398),0))-CD398-EB398&lt;0.005,0,(FZ397*(1+FZ$5/Setup!$C$36)+IF($V398=7,N($F398),0))-CD398-EB398)</f>
        <v>0</v>
      </c>
      <c r="GA398" s="48" t="n">
        <f aca="false">IF((GA397*(1+GA$5/Setup!$C$36)+IF($V398=8,N($F398),0))-CE398-EC398&lt;0.005,0,(GA397*(1+GA$5/Setup!$C$36)+IF($V398=8,N($F398),0))-CE398-EC398)</f>
        <v>0</v>
      </c>
      <c r="GB398" s="48" t="n">
        <f aca="false">IF((GB397*(1+GB$5/Setup!$C$36)+IF($V398=9,N($F398),0))-CF398-ED398&lt;0.005,0,(GB397*(1+GB$5/Setup!$C$36)+IF($V398=9,N($F398),0))-CF398-ED398)</f>
        <v>0</v>
      </c>
      <c r="GC398" s="48" t="n">
        <f aca="false">IF((GC397*(1+GC$5/Setup!$C$36)+IF($V398=10,N($F398),0))-CG398-EE398&lt;0.005,0,(GC397*(1+GC$5/Setup!$C$36)+IF($V398=10,N($F398),0))-CG398-EE398)</f>
        <v>0</v>
      </c>
      <c r="GD398" s="48" t="n">
        <f aca="false">IF((GD397*(1+GD$5/Setup!$C$36)+IF($V398=11,N($F398),0))-CH398-EF398&lt;0.005,0,(GD397*(1+GD$5/Setup!$C$36)+IF($V398=11,N($F398),0))-CH398-EF398)</f>
        <v>0</v>
      </c>
      <c r="GE398" s="48" t="n">
        <f aca="false">IF((GE397*(1+GE$5/Setup!$C$36)+IF($V398=12,N($F398),0))-CI398-EG398&lt;0.005,0,(GE397*(1+GE$5/Setup!$C$36)+IF($V398=12,N($F398),0))-CI398-EG398)</f>
        <v>0</v>
      </c>
      <c r="GF398" s="48" t="n">
        <f aca="false">IF((GF397*(1+GF$5/Setup!$C$36)+IF($V398=13,N($F398),0))-CJ398-EH398&lt;0.005,0,(GF397*(1+GF$5/Setup!$C$36)+IF($V398=13,N($F398),0))-CJ398-EH398)</f>
        <v>0</v>
      </c>
      <c r="GG398" s="48" t="n">
        <f aca="false">IF((GG397*(1+GG$5/Setup!$C$36)+IF($V398=14,N($F398),0))-CK398-EI398&lt;0.005,0,(GG397*(1+GG$5/Setup!$C$36)+IF($V398=14,N($F398),0))-CK398-EI398)</f>
        <v>0</v>
      </c>
      <c r="GH398" s="48" t="n">
        <f aca="false">IF((GH397*(1+GH$5/Setup!$C$36)+IF($V398=15,N($F398),0))-CL398-EJ398&lt;0.005,0,(GH397*(1+GH$5/Setup!$C$36)+IF($V398=15,N($F398),0))-CL398-EJ398)</f>
        <v>0</v>
      </c>
      <c r="GI398" s="48" t="n">
        <f aca="false">IF((GI397*(1+GI$5/Setup!$C$36)+IF($V398=16,N($F398),0))-CM398-EK398&lt;0.005,0,(GI397*(1+GI$5/Setup!$C$36)+IF($V398=16,N($F398),0))-CM398-EK398)</f>
        <v>0</v>
      </c>
      <c r="GJ398" s="48" t="n">
        <f aca="false">IF((GJ397*(1+GJ$5/Setup!$C$36)+IF($V398=17,N($F398),0))-CN398-EL398&lt;0.005,0,(GJ397*(1+GJ$5/Setup!$C$36)+IF($V398=17,N($F398),0))-CN398-EL398)</f>
        <v>0</v>
      </c>
      <c r="GK398" s="48" t="n">
        <f aca="false">IF((GK397*(1+GK$5/Setup!$C$36)+IF($V398=18,N($F398),0))-CO398-EM398&lt;0.005,0,(GK397*(1+GK$5/Setup!$C$36)+IF($V398=18,N($F398),0))-CO398-EM398)</f>
        <v>0</v>
      </c>
      <c r="GL398" s="48" t="n">
        <f aca="false">IF((GL397*(1+GL$5/Setup!$C$36)+IF($V398=19,N($F398),0))-CP398-EN398&lt;0.005,0,(GL397*(1+GL$5/Setup!$C$36)+IF($V398=19,N($F398),0))-CP398-EN398)</f>
        <v>0</v>
      </c>
      <c r="GM398" s="48" t="n">
        <f aca="false">IF((GM397*(1+GM$5/Setup!$C$36)+IF($V398=20,N($F398),0))-CQ398-EO398&lt;0.005,0,(GM397*(1+GM$5/Setup!$C$36)+IF($V398=20,N($F398),0))-CQ398-EO398)</f>
        <v>0</v>
      </c>
      <c r="GN398" s="48" t="n">
        <f aca="false">IF((GN397*(1+GN$5/Setup!$C$36)+IF($V398=21,N($F398),0))-CR398-EP398&lt;0.005,0,(GN397*(1+GN$5/Setup!$C$36)+IF($V398=21,N($F398),0))-CR398-EP398)</f>
        <v>0</v>
      </c>
      <c r="GO398" s="48" t="n">
        <f aca="false">IF((GO397*(1+GO$5/Setup!$C$36)+IF($V398=22,N($F398),0))-CS398-EQ398&lt;0.005,0,(GO397*(1+GO$5/Setup!$C$36)+IF($V398=22,N($F398),0))-CS398-EQ398)</f>
        <v>0</v>
      </c>
      <c r="GP398" s="48" t="n">
        <f aca="false">IF((GP397*(1+GP$5/Setup!$C$36)+IF($V398=23,N($F398),0))-CT398-ER398&lt;0.005,0,(GP397*(1+GP$5/Setup!$C$36)+IF($V398=23,N($F398),0))-CT398-ER398)</f>
        <v>0</v>
      </c>
      <c r="GQ398" s="48" t="n">
        <f aca="false">IF((GQ397*(1+GQ$5/Setup!$C$36)+IF($V398=24,N($F398),0))-CU398-ES398&lt;0.005,0,(GQ397*(1+GQ$5/Setup!$C$36)+IF($V398=24,N($F398),0))-CU398-ES398)</f>
        <v>0</v>
      </c>
      <c r="GR398" s="48" t="n">
        <f aca="false">IF((GR397*(1+GR$5/Setup!$C$36)+IF($V398=25,N($F398),0))-CV398-ET398&lt;0.005,0,(GR397*(1+GR$5/Setup!$C$36)+IF($V398=25,N($F398),0))-CV398-ET398)</f>
        <v>0</v>
      </c>
      <c r="GS398" s="48" t="n">
        <f aca="false">IF((GS397*(1+GS$5/Setup!$C$36)+IF($V398=26,N($F398),0))-CW398-EU398&lt;0.005,0,(GS397*(1+GS$5/Setup!$C$36)+IF($V398=26,N($F398),0))-CW398-EU398)</f>
        <v>0</v>
      </c>
      <c r="GT398" s="48" t="n">
        <f aca="false">IF((GT397*(1+GT$5/Setup!$C$36)+IF($V398=27,N($F398),0))-CX398-EV398&lt;0.005,0,(GT397*(1+GT$5/Setup!$C$36)+IF($V398=27,N($F398),0))-CX398-EV398)</f>
        <v>0</v>
      </c>
      <c r="GU398" s="48" t="n">
        <f aca="false">IF((GU397*(1+GU$5/Setup!$C$36)+IF($V398=28,N($F398),0))-CY398-EW398&lt;0.005,0,(GU397*(1+GU$5/Setup!$C$36)+IF($V398=28,N($F398),0))-CY398-EW398)</f>
        <v>0</v>
      </c>
      <c r="GV398" s="48" t="n">
        <f aca="false">IF((GV397*(1+GV$5/Setup!$C$36)+IF($V398=29,N($F398),0))-CZ398-EX398&lt;0.005,0,(GV397*(1+GV$5/Setup!$C$36)+IF($V398=29,N($F398),0))-CZ398-EX398)</f>
        <v>0</v>
      </c>
      <c r="GW398" s="48" t="n">
        <f aca="false">IF((GW397*(1+GW$5/Setup!$C$36)+IF($V398=30,N($F398),0))-DA398-EY398&lt;0.005,0,(GW397*(1+GW$5/Setup!$C$36)+IF($V398=30,N($F398),0))-DA398-EY398)</f>
        <v>0</v>
      </c>
      <c r="GX398" s="48" t="n">
        <f aca="false">IF((GX397*(1+GX$5/Setup!$C$36)+IF($V398=31,N($F398),0))-DB398-EZ398&lt;0.005,0,(GX397*(1+GX$5/Setup!$C$36)+IF($V398=31,N($F398),0))-DB398-EZ398)</f>
        <v>0</v>
      </c>
      <c r="GY398" s="48" t="n">
        <f aca="false">IF((GY397*(1+GY$5/Setup!$C$36)+IF($V398=32,N($F398),0))-DC398-FA398&lt;0.005,0,(GY397*(1+GY$5/Setup!$C$36)+IF($V398=32,N($F398),0))-DC398-FA398)</f>
        <v>0</v>
      </c>
      <c r="GZ398" s="48" t="n">
        <f aca="false">IF((GZ397*(1+GZ$5/Setup!$C$36)+IF($V398=33,N($F398),0))-DD398-FB398&lt;0.005,0,(GZ397*(1+GZ$5/Setup!$C$36)+IF($V398=33,N($F398),0))-DD398-FB398)</f>
        <v>0</v>
      </c>
      <c r="HA398" s="48" t="n">
        <f aca="false">IF((HA397*(1+HA$5/Setup!$C$36)+IF($V398=34,N($F398),0))-DE398-FC398&lt;0.005,0,(HA397*(1+HA$5/Setup!$C$36)+IF($V398=34,N($F398),0))-DE398-FC398)</f>
        <v>0</v>
      </c>
      <c r="HB398" s="48" t="n">
        <f aca="false">IF((HB397*(1+HB$5/Setup!$C$36)+IF($V398=35,N($F398),0))-DF398-FD398&lt;0.005,0,(HB397*(1+HB$5/Setup!$C$36)+IF($V398=35,N($F398),0))-DF398-FD398)</f>
        <v>0</v>
      </c>
      <c r="HC398" s="48" t="n">
        <f aca="false">IF((HC397*(1+HC$5/Setup!$C$36)+IF($V398=36,N($F398),0))-DG398-FE398&lt;0.005,0,(HC397*(1+HC$5/Setup!$C$36)+IF($V398=36,N($F398),0))-DG398-FE398)</f>
        <v>0</v>
      </c>
      <c r="HD398" s="48" t="n">
        <f aca="false">IF((HD397*(1+HD$5/Setup!$C$36)+IF($V398=37,N($F398),0))-DH398-FF398&lt;0.005,0,(HD397*(1+HD$5/Setup!$C$36)+IF($V398=37,N($F398),0))-DH398-FF398)</f>
        <v>0</v>
      </c>
      <c r="HE398" s="48" t="n">
        <f aca="false">IF((HE397*(1+HE$5/Setup!$C$36)+IF($V398=38,N($F398),0))-DI398-FG398&lt;0.005,0,(HE397*(1+HE$5/Setup!$C$36)+IF($V398=38,N($F398),0))-DI398-FG398)</f>
        <v>0</v>
      </c>
      <c r="HF398" s="48" t="n">
        <f aca="false">IF((HF397*(1+HF$5/Setup!$C$36)+IF($V398=39,N($F398),0))-DJ398-FH398&lt;0.005,0,(HF397*(1+HF$5/Setup!$C$36)+IF($V398=39,N($F398),0))-DJ398-FH398)</f>
        <v>0</v>
      </c>
      <c r="HG398" s="48" t="n">
        <f aca="false">IF((HG397*(1+HG$5/Setup!$C$36)+IF($V398=40,N($F398),0))-DK398-FI398&lt;0.005,0,(HG397*(1+HG$5/Setup!$C$36)+IF($V398=40,N($F398),0))-DK398-FI398)</f>
        <v>0</v>
      </c>
      <c r="HH398" s="48" t="n">
        <f aca="false">IF((HH397*(1+HH$5/Setup!$C$36)+IF($V398=41,N($F398),0))-DL398-FJ398&lt;0.005,0,(HH397*(1+HH$5/Setup!$C$36)+IF($V398=41,N($F398),0))-DL398-FJ398)</f>
        <v>0</v>
      </c>
      <c r="HI398" s="48" t="n">
        <f aca="false">IF((HI397*(1+HI$5/Setup!$C$36)+IF($V398=42,N($F398),0))-DM398-FK398&lt;0.005,0,(HI397*(1+HI$5/Setup!$C$36)+IF($V398=42,N($F398),0))-DM398-FK398)</f>
        <v>0</v>
      </c>
      <c r="HJ398" s="48" t="n">
        <f aca="false">IF((HJ397*(1+HJ$5/Setup!$C$36)+IF($V398=43,N($F398),0))-DN398-FL398&lt;0.005,0,(HJ397*(1+HJ$5/Setup!$C$36)+IF($V398=43,N($F398),0))-DN398-FL398)</f>
        <v>0</v>
      </c>
      <c r="HK398" s="48" t="n">
        <f aca="false">IF((HK397*(1+HK$5/Setup!$C$36)+IF($V398=44,N($F398),0))-DO398-FM398&lt;0.005,0,(HK397*(1+HK$5/Setup!$C$36)+IF($V398=44,N($F398),0))-DO398-FM398)</f>
        <v>0</v>
      </c>
      <c r="HL398" s="48" t="n">
        <f aca="false">IF((HL397*(1+HL$5/Setup!$C$36)+IF($V398=45,N($F398),0))-DP398-FN398&lt;0.005,0,(HL397*(1+HL$5/Setup!$C$36)+IF($V398=45,N($F398),0))-DP398-FN398)</f>
        <v>0</v>
      </c>
      <c r="HM398" s="48" t="n">
        <f aca="false">IF((HM397*(1+HM$5/Setup!$C$36)+IF($V398=46,N($F398),0))-DQ398-FO398&lt;0.005,0,(HM397*(1+HM$5/Setup!$C$36)+IF($V398=46,N($F398),0))-DQ398-FO398)</f>
        <v>0</v>
      </c>
      <c r="HN398" s="48" t="n">
        <f aca="false">IF((HN397*(1+HN$5/Setup!$C$36)+IF($V398=47,N($F398),0))-DR398-FP398&lt;0.005,0,(HN397*(1+HN$5/Setup!$C$36)+IF($V398=47,N($F398),0))-DR398-FP398)</f>
        <v>0</v>
      </c>
      <c r="HO398" s="48" t="n">
        <f aca="false">IF((HO397*(1+HO$5/Setup!$C$36)+IF($V398=48,N($F398),0))-DS398-FQ398&lt;0.005,0,(HO397*(1+HO$5/Setup!$C$36)+IF($V398=48,N($F398),0))-DS398-FQ398)</f>
        <v>0</v>
      </c>
      <c r="HP398" s="48" t="n">
        <f aca="false">IF((HP397*(1+HP$5/Setup!$C$36)+IF($V398=49,N($F398),0))-DT398-FR398&lt;0.005,0,(HP397*(1+HP$5/Setup!$C$36)+IF($V398=49,N($F398),0))-DT398-FR398)</f>
        <v>0</v>
      </c>
      <c r="HQ398" s="48" t="n">
        <f aca="false">IF((HQ397*(1+HQ$5/Setup!$C$36)+IF($V398=50,N($F398),0))-DU398-FS398&lt;0.005,0,(HQ397*(1+HQ$5/Setup!$C$36)+IF($V398=50,N($F398),0))-DU398-FS398)</f>
        <v>0</v>
      </c>
    </row>
    <row r="399" customFormat="false" ht="15" hidden="false" customHeight="false" outlineLevel="0" collapsed="false">
      <c r="A399" s="44" t="n">
        <v>391</v>
      </c>
      <c r="B399" s="45" t="n">
        <f aca="false">IF(Setup!$C$7="Every month",EDATE(Setup!$C$8,($A399-1)),IF(Setup!$C$7="Twice a month",DATE(YEAR(Setup!$C$8),MONTH(Setup!$C$8)+INT((($A399-1)+Setup!$C$41)/2),MIN(IF(MOD(($A399-1)+Setup!$C$41,2)=0,Setup!$C$39,Setup!$C$40),DAY(EOMONTH(DATE(YEAR(Setup!$C$8),MONTH(Setup!$C$8)+INT((($A399-1)+Setup!$C$41)/2),1),0)))),Setup!$C$8+($A399-1)*IF(Setup!$C$7="Every week",7,14)))</f>
        <v>51785</v>
      </c>
      <c r="C399" s="45" t="n">
        <f aca="false">IF(Setup!$C$7="Every month",EDATE(Setup!$C$8,$A399),IF(Setup!$C$7="Twice a month",DATE(YEAR(Setup!$C$8),MONTH(Setup!$C$8)+INT(($A399+Setup!$C$41)/2),MIN(IF(MOD($A399+Setup!$C$41,2)=0,Setup!$C$39,Setup!$C$40),DAY(EOMONTH(DATE(YEAR(Setup!$C$8),MONTH(Setup!$C$8)+INT(($A399+Setup!$C$41)/2),1),0)))),Setup!$C$8+$A399*IF(Setup!$C$7="Every week",7,14)))</f>
        <v>51799</v>
      </c>
      <c r="D399" s="46"/>
      <c r="E399" s="47"/>
      <c r="F399" s="47"/>
      <c r="G399" s="47"/>
      <c r="H399" s="47"/>
      <c r="I399" s="48" t="n">
        <f aca="false">N(Setup!$C$11)+N(E399)</f>
        <v>100</v>
      </c>
      <c r="J399" s="48" t="n">
        <f aca="false">MIN(Setup!$C$37,MAX(I399,0))</f>
        <v>9.23076923076923</v>
      </c>
      <c r="K399" s="48" t="n">
        <f aca="false">MIN(MAX(N(Setup!$C$14)-L398,0),MAX(I399-J399,0))</f>
        <v>0</v>
      </c>
      <c r="L399" s="48" t="n">
        <f aca="false">L398+K399-N(G399)</f>
        <v>500</v>
      </c>
      <c r="M399" s="48" t="n">
        <f aca="false">M398+J399-N(H399)</f>
        <v>3609.23076923075</v>
      </c>
      <c r="N399" s="48" t="n">
        <f aca="false">SUM(BX399:DU399)</f>
        <v>0</v>
      </c>
      <c r="O399" s="48" t="n">
        <f aca="false">SUM(Z399:BW399)-N399</f>
        <v>40</v>
      </c>
      <c r="P399" s="48" t="n">
        <f aca="false">MAX(I399-J399-K399,0)+O399</f>
        <v>130.769230769231</v>
      </c>
      <c r="Q399" s="48" t="n">
        <f aca="false">SUM(DV399:FS399)</f>
        <v>0</v>
      </c>
      <c r="R399" s="49" t="n">
        <f aca="false">N399+J399+K399+Q399</f>
        <v>9.23076923076923</v>
      </c>
      <c r="S399" s="48" t="n">
        <f aca="false">T399-T398-N(F399)+N399+Q399</f>
        <v>0</v>
      </c>
      <c r="T399" s="49" t="n">
        <f aca="false">SUM(FT399:HQ399)</f>
        <v>0</v>
      </c>
      <c r="U399" s="44" t="str">
        <f aca="false">IF(T398&lt;0.005,"",INDEX(Helpers!$C$2:$C$51,IF(_xlfn.MINIFS($DV$6:$FS$6,DV399:FS399,"&gt;0.005")=0,V399,_xlfn.MINIFS($DV$6:$FS$6,DV399:FS399,"&gt;0.005"))))</f>
        <v/>
      </c>
      <c r="V399" s="44" t="n">
        <f aca="false">IF(_xlfn.MINIFS($FT$6:$HQ$6,FT398:HQ398,"&gt;0.005")=0,1,_xlfn.MINIFS($FT$6:$HQ$6,FT398:HQ398,"&gt;0.005"))</f>
        <v>1</v>
      </c>
      <c r="W399" s="44" t="n">
        <f aca="false">IF(AND(D399&lt;&gt;"Paid",T398&gt;0.005),1,0)</f>
        <v>0</v>
      </c>
      <c r="X399" s="48" t="n">
        <f aca="false">SUMPRODUCT(((Helpers!$G$2:$G$51*(1+(Helpers!$D$2:$D$51+0.000000001)/12)^(($B399-Setup!$C$8)/(365.25/12))-Helpers!$E$2:$E$51*((1+(Helpers!$D$2:$D$51+0.000000001)/12)^(($B399-Setup!$C$8)/(365.25/12))-1)/((Helpers!$D$2:$D$51+0.000000001)/12))&gt;0)*(Helpers!$G$2:$G$51*(1+(Helpers!$D$2:$D$51+0.000000001)/12)^(($B399-Setup!$C$8)/(365.25/12))-Helpers!$E$2:$E$51*((1+(Helpers!$D$2:$D$51+0.000000001)/12)^(($B399-Setup!$C$8)/(365.25/12))-1)/((Helpers!$D$2:$D$51+0.000000001)/12)))</f>
        <v>0</v>
      </c>
      <c r="Y399" s="48"/>
      <c r="Z399" s="48" t="n">
        <f aca="false">IF(OR(N(Z$5)=0,Z$6=""),0,Z$5*((DATE(YEAR($B399),MONTH($B399),MIN(Z$6,DAY(EOMONTH($B399,0))))&gt;=$B399)*(DATE(YEAR($B399),MONTH($B399),MIN(Z$6,DAY(EOMONTH($B399,0))))&lt;$C399)+(DATE(YEAR($B399),MONTH($B399)+1,MIN(Z$6,DAY(EOMONTH($B399,1))))&gt;=$B399)*(DATE(YEAR($B399),MONTH($B399)+1,MIN(Z$6,DAY(EOMONTH($B399,1))))&lt;$C399)))</f>
        <v>0</v>
      </c>
      <c r="AA399" s="48" t="n">
        <f aca="false">IF(OR(N(AA$5)=0,AA$6=""),0,AA$5*((DATE(YEAR($B399),MONTH($B399),MIN(AA$6,DAY(EOMONTH($B399,0))))&gt;=$B399)*(DATE(YEAR($B399),MONTH($B399),MIN(AA$6,DAY(EOMONTH($B399,0))))&lt;$C399)+(DATE(YEAR($B399),MONTH($B399)+1,MIN(AA$6,DAY(EOMONTH($B399,1))))&gt;=$B399)*(DATE(YEAR($B399),MONTH($B399)+1,MIN(AA$6,DAY(EOMONTH($B399,1))))&lt;$C399)))</f>
        <v>40</v>
      </c>
      <c r="AB399" s="48" t="n">
        <f aca="false">IF(OR(N(AB$5)=0,AB$6=""),0,AB$5*((DATE(YEAR($B399),MONTH($B399),MIN(AB$6,DAY(EOMONTH($B399,0))))&gt;=$B399)*(DATE(YEAR($B399),MONTH($B399),MIN(AB$6,DAY(EOMONTH($B399,0))))&lt;$C399)+(DATE(YEAR($B399),MONTH($B399)+1,MIN(AB$6,DAY(EOMONTH($B399,1))))&gt;=$B399)*(DATE(YEAR($B399),MONTH($B399)+1,MIN(AB$6,DAY(EOMONTH($B399,1))))&lt;$C399)))</f>
        <v>0</v>
      </c>
      <c r="AC399" s="48" t="n">
        <f aca="false">IF(OR(N(AC$5)=0,AC$6=""),0,AC$5*((DATE(YEAR($B399),MONTH($B399),MIN(AC$6,DAY(EOMONTH($B399,0))))&gt;=$B399)*(DATE(YEAR($B399),MONTH($B399),MIN(AC$6,DAY(EOMONTH($B399,0))))&lt;$C399)+(DATE(YEAR($B399),MONTH($B399)+1,MIN(AC$6,DAY(EOMONTH($B399,1))))&gt;=$B399)*(DATE(YEAR($B399),MONTH($B399)+1,MIN(AC$6,DAY(EOMONTH($B399,1))))&lt;$C399)))</f>
        <v>0</v>
      </c>
      <c r="AD399" s="48" t="n">
        <f aca="false">IF(OR(N(AD$5)=0,AD$6=""),0,AD$5*((DATE(YEAR($B399),MONTH($B399),MIN(AD$6,DAY(EOMONTH($B399,0))))&gt;=$B399)*(DATE(YEAR($B399),MONTH($B399),MIN(AD$6,DAY(EOMONTH($B399,0))))&lt;$C399)+(DATE(YEAR($B399),MONTH($B399)+1,MIN(AD$6,DAY(EOMONTH($B399,1))))&gt;=$B399)*(DATE(YEAR($B399),MONTH($B399)+1,MIN(AD$6,DAY(EOMONTH($B399,1))))&lt;$C399)))</f>
        <v>0</v>
      </c>
      <c r="AE399" s="48" t="n">
        <f aca="false">IF(OR(N(AE$5)=0,AE$6=""),0,AE$5*((DATE(YEAR($B399),MONTH($B399),MIN(AE$6,DAY(EOMONTH($B399,0))))&gt;=$B399)*(DATE(YEAR($B399),MONTH($B399),MIN(AE$6,DAY(EOMONTH($B399,0))))&lt;$C399)+(DATE(YEAR($B399),MONTH($B399)+1,MIN(AE$6,DAY(EOMONTH($B399,1))))&gt;=$B399)*(DATE(YEAR($B399),MONTH($B399)+1,MIN(AE$6,DAY(EOMONTH($B399,1))))&lt;$C399)))</f>
        <v>0</v>
      </c>
      <c r="AF399" s="48" t="n">
        <f aca="false">IF(OR(N(AF$5)=0,AF$6=""),0,AF$5*((DATE(YEAR($B399),MONTH($B399),MIN(AF$6,DAY(EOMONTH($B399,0))))&gt;=$B399)*(DATE(YEAR($B399),MONTH($B399),MIN(AF$6,DAY(EOMONTH($B399,0))))&lt;$C399)+(DATE(YEAR($B399),MONTH($B399)+1,MIN(AF$6,DAY(EOMONTH($B399,1))))&gt;=$B399)*(DATE(YEAR($B399),MONTH($B399)+1,MIN(AF$6,DAY(EOMONTH($B399,1))))&lt;$C399)))</f>
        <v>0</v>
      </c>
      <c r="AG399" s="48" t="n">
        <f aca="false">IF(OR(N(AG$5)=0,AG$6=""),0,AG$5*((DATE(YEAR($B399),MONTH($B399),MIN(AG$6,DAY(EOMONTH($B399,0))))&gt;=$B399)*(DATE(YEAR($B399),MONTH($B399),MIN(AG$6,DAY(EOMONTH($B399,0))))&lt;$C399)+(DATE(YEAR($B399),MONTH($B399)+1,MIN(AG$6,DAY(EOMONTH($B399,1))))&gt;=$B399)*(DATE(YEAR($B399),MONTH($B399)+1,MIN(AG$6,DAY(EOMONTH($B399,1))))&lt;$C399)))</f>
        <v>0</v>
      </c>
      <c r="AH399" s="48" t="n">
        <f aca="false">IF(OR(N(AH$5)=0,AH$6=""),0,AH$5*((DATE(YEAR($B399),MONTH($B399),MIN(AH$6,DAY(EOMONTH($B399,0))))&gt;=$B399)*(DATE(YEAR($B399),MONTH($B399),MIN(AH$6,DAY(EOMONTH($B399,0))))&lt;$C399)+(DATE(YEAR($B399),MONTH($B399)+1,MIN(AH$6,DAY(EOMONTH($B399,1))))&gt;=$B399)*(DATE(YEAR($B399),MONTH($B399)+1,MIN(AH$6,DAY(EOMONTH($B399,1))))&lt;$C399)))</f>
        <v>0</v>
      </c>
      <c r="AI399" s="48" t="n">
        <f aca="false">IF(OR(N(AI$5)=0,AI$6=""),0,AI$5*((DATE(YEAR($B399),MONTH($B399),MIN(AI$6,DAY(EOMONTH($B399,0))))&gt;=$B399)*(DATE(YEAR($B399),MONTH($B399),MIN(AI$6,DAY(EOMONTH($B399,0))))&lt;$C399)+(DATE(YEAR($B399),MONTH($B399)+1,MIN(AI$6,DAY(EOMONTH($B399,1))))&gt;=$B399)*(DATE(YEAR($B399),MONTH($B399)+1,MIN(AI$6,DAY(EOMONTH($B399,1))))&lt;$C399)))</f>
        <v>0</v>
      </c>
      <c r="AJ399" s="48" t="n">
        <f aca="false">IF(OR(N(AJ$5)=0,AJ$6=""),0,AJ$5*((DATE(YEAR($B399),MONTH($B399),MIN(AJ$6,DAY(EOMONTH($B399,0))))&gt;=$B399)*(DATE(YEAR($B399),MONTH($B399),MIN(AJ$6,DAY(EOMONTH($B399,0))))&lt;$C399)+(DATE(YEAR($B399),MONTH($B399)+1,MIN(AJ$6,DAY(EOMONTH($B399,1))))&gt;=$B399)*(DATE(YEAR($B399),MONTH($B399)+1,MIN(AJ$6,DAY(EOMONTH($B399,1))))&lt;$C399)))</f>
        <v>0</v>
      </c>
      <c r="AK399" s="48" t="n">
        <f aca="false">IF(OR(N(AK$5)=0,AK$6=""),0,AK$5*((DATE(YEAR($B399),MONTH($B399),MIN(AK$6,DAY(EOMONTH($B399,0))))&gt;=$B399)*(DATE(YEAR($B399),MONTH($B399),MIN(AK$6,DAY(EOMONTH($B399,0))))&lt;$C399)+(DATE(YEAR($B399),MONTH($B399)+1,MIN(AK$6,DAY(EOMONTH($B399,1))))&gt;=$B399)*(DATE(YEAR($B399),MONTH($B399)+1,MIN(AK$6,DAY(EOMONTH($B399,1))))&lt;$C399)))</f>
        <v>0</v>
      </c>
      <c r="AL399" s="48" t="n">
        <f aca="false">IF(OR(N(AL$5)=0,AL$6=""),0,AL$5*((DATE(YEAR($B399),MONTH($B399),MIN(AL$6,DAY(EOMONTH($B399,0))))&gt;=$B399)*(DATE(YEAR($B399),MONTH($B399),MIN(AL$6,DAY(EOMONTH($B399,0))))&lt;$C399)+(DATE(YEAR($B399),MONTH($B399)+1,MIN(AL$6,DAY(EOMONTH($B399,1))))&gt;=$B399)*(DATE(YEAR($B399),MONTH($B399)+1,MIN(AL$6,DAY(EOMONTH($B399,1))))&lt;$C399)))</f>
        <v>0</v>
      </c>
      <c r="AM399" s="48" t="n">
        <f aca="false">IF(OR(N(AM$5)=0,AM$6=""),0,AM$5*((DATE(YEAR($B399),MONTH($B399),MIN(AM$6,DAY(EOMONTH($B399,0))))&gt;=$B399)*(DATE(YEAR($B399),MONTH($B399),MIN(AM$6,DAY(EOMONTH($B399,0))))&lt;$C399)+(DATE(YEAR($B399),MONTH($B399)+1,MIN(AM$6,DAY(EOMONTH($B399,1))))&gt;=$B399)*(DATE(YEAR($B399),MONTH($B399)+1,MIN(AM$6,DAY(EOMONTH($B399,1))))&lt;$C399)))</f>
        <v>0</v>
      </c>
      <c r="AN399" s="48" t="n">
        <f aca="false">IF(OR(N(AN$5)=0,AN$6=""),0,AN$5*((DATE(YEAR($B399),MONTH($B399),MIN(AN$6,DAY(EOMONTH($B399,0))))&gt;=$B399)*(DATE(YEAR($B399),MONTH($B399),MIN(AN$6,DAY(EOMONTH($B399,0))))&lt;$C399)+(DATE(YEAR($B399),MONTH($B399)+1,MIN(AN$6,DAY(EOMONTH($B399,1))))&gt;=$B399)*(DATE(YEAR($B399),MONTH($B399)+1,MIN(AN$6,DAY(EOMONTH($B399,1))))&lt;$C399)))</f>
        <v>0</v>
      </c>
      <c r="AO399" s="48" t="n">
        <f aca="false">IF(OR(N(AO$5)=0,AO$6=""),0,AO$5*((DATE(YEAR($B399),MONTH($B399),MIN(AO$6,DAY(EOMONTH($B399,0))))&gt;=$B399)*(DATE(YEAR($B399),MONTH($B399),MIN(AO$6,DAY(EOMONTH($B399,0))))&lt;$C399)+(DATE(YEAR($B399),MONTH($B399)+1,MIN(AO$6,DAY(EOMONTH($B399,1))))&gt;=$B399)*(DATE(YEAR($B399),MONTH($B399)+1,MIN(AO$6,DAY(EOMONTH($B399,1))))&lt;$C399)))</f>
        <v>0</v>
      </c>
      <c r="AP399" s="48" t="n">
        <f aca="false">IF(OR(N(AP$5)=0,AP$6=""),0,AP$5*((DATE(YEAR($B399),MONTH($B399),MIN(AP$6,DAY(EOMONTH($B399,0))))&gt;=$B399)*(DATE(YEAR($B399),MONTH($B399),MIN(AP$6,DAY(EOMONTH($B399,0))))&lt;$C399)+(DATE(YEAR($B399),MONTH($B399)+1,MIN(AP$6,DAY(EOMONTH($B399,1))))&gt;=$B399)*(DATE(YEAR($B399),MONTH($B399)+1,MIN(AP$6,DAY(EOMONTH($B399,1))))&lt;$C399)))</f>
        <v>0</v>
      </c>
      <c r="AQ399" s="48" t="n">
        <f aca="false">IF(OR(N(AQ$5)=0,AQ$6=""),0,AQ$5*((DATE(YEAR($B399),MONTH($B399),MIN(AQ$6,DAY(EOMONTH($B399,0))))&gt;=$B399)*(DATE(YEAR($B399),MONTH($B399),MIN(AQ$6,DAY(EOMONTH($B399,0))))&lt;$C399)+(DATE(YEAR($B399),MONTH($B399)+1,MIN(AQ$6,DAY(EOMONTH($B399,1))))&gt;=$B399)*(DATE(YEAR($B399),MONTH($B399)+1,MIN(AQ$6,DAY(EOMONTH($B399,1))))&lt;$C399)))</f>
        <v>0</v>
      </c>
      <c r="AR399" s="48" t="n">
        <f aca="false">IF(OR(N(AR$5)=0,AR$6=""),0,AR$5*((DATE(YEAR($B399),MONTH($B399),MIN(AR$6,DAY(EOMONTH($B399,0))))&gt;=$B399)*(DATE(YEAR($B399),MONTH($B399),MIN(AR$6,DAY(EOMONTH($B399,0))))&lt;$C399)+(DATE(YEAR($B399),MONTH($B399)+1,MIN(AR$6,DAY(EOMONTH($B399,1))))&gt;=$B399)*(DATE(YEAR($B399),MONTH($B399)+1,MIN(AR$6,DAY(EOMONTH($B399,1))))&lt;$C399)))</f>
        <v>0</v>
      </c>
      <c r="AS399" s="48" t="n">
        <f aca="false">IF(OR(N(AS$5)=0,AS$6=""),0,AS$5*((DATE(YEAR($B399),MONTH($B399),MIN(AS$6,DAY(EOMONTH($B399,0))))&gt;=$B399)*(DATE(YEAR($B399),MONTH($B399),MIN(AS$6,DAY(EOMONTH($B399,0))))&lt;$C399)+(DATE(YEAR($B399),MONTH($B399)+1,MIN(AS$6,DAY(EOMONTH($B399,1))))&gt;=$B399)*(DATE(YEAR($B399),MONTH($B399)+1,MIN(AS$6,DAY(EOMONTH($B399,1))))&lt;$C399)))</f>
        <v>0</v>
      </c>
      <c r="AT399" s="48" t="n">
        <f aca="false">IF(OR(N(AT$5)=0,AT$6=""),0,AT$5*((DATE(YEAR($B399),MONTH($B399),MIN(AT$6,DAY(EOMONTH($B399,0))))&gt;=$B399)*(DATE(YEAR($B399),MONTH($B399),MIN(AT$6,DAY(EOMONTH($B399,0))))&lt;$C399)+(DATE(YEAR($B399),MONTH($B399)+1,MIN(AT$6,DAY(EOMONTH($B399,1))))&gt;=$B399)*(DATE(YEAR($B399),MONTH($B399)+1,MIN(AT$6,DAY(EOMONTH($B399,1))))&lt;$C399)))</f>
        <v>0</v>
      </c>
      <c r="AU399" s="48" t="n">
        <f aca="false">IF(OR(N(AU$5)=0,AU$6=""),0,AU$5*((DATE(YEAR($B399),MONTH($B399),MIN(AU$6,DAY(EOMONTH($B399,0))))&gt;=$B399)*(DATE(YEAR($B399),MONTH($B399),MIN(AU$6,DAY(EOMONTH($B399,0))))&lt;$C399)+(DATE(YEAR($B399),MONTH($B399)+1,MIN(AU$6,DAY(EOMONTH($B399,1))))&gt;=$B399)*(DATE(YEAR($B399),MONTH($B399)+1,MIN(AU$6,DAY(EOMONTH($B399,1))))&lt;$C399)))</f>
        <v>0</v>
      </c>
      <c r="AV399" s="48" t="n">
        <f aca="false">IF(OR(N(AV$5)=0,AV$6=""),0,AV$5*((DATE(YEAR($B399),MONTH($B399),MIN(AV$6,DAY(EOMONTH($B399,0))))&gt;=$B399)*(DATE(YEAR($B399),MONTH($B399),MIN(AV$6,DAY(EOMONTH($B399,0))))&lt;$C399)+(DATE(YEAR($B399),MONTH($B399)+1,MIN(AV$6,DAY(EOMONTH($B399,1))))&gt;=$B399)*(DATE(YEAR($B399),MONTH($B399)+1,MIN(AV$6,DAY(EOMONTH($B399,1))))&lt;$C399)))</f>
        <v>0</v>
      </c>
      <c r="AW399" s="48" t="n">
        <f aca="false">IF(OR(N(AW$5)=0,AW$6=""),0,AW$5*((DATE(YEAR($B399),MONTH($B399),MIN(AW$6,DAY(EOMONTH($B399,0))))&gt;=$B399)*(DATE(YEAR($B399),MONTH($B399),MIN(AW$6,DAY(EOMONTH($B399,0))))&lt;$C399)+(DATE(YEAR($B399),MONTH($B399)+1,MIN(AW$6,DAY(EOMONTH($B399,1))))&gt;=$B399)*(DATE(YEAR($B399),MONTH($B399)+1,MIN(AW$6,DAY(EOMONTH($B399,1))))&lt;$C399)))</f>
        <v>0</v>
      </c>
      <c r="AX399" s="48" t="n">
        <f aca="false">IF(OR(N(AX$5)=0,AX$6=""),0,AX$5*((DATE(YEAR($B399),MONTH($B399),MIN(AX$6,DAY(EOMONTH($B399,0))))&gt;=$B399)*(DATE(YEAR($B399),MONTH($B399),MIN(AX$6,DAY(EOMONTH($B399,0))))&lt;$C399)+(DATE(YEAR($B399),MONTH($B399)+1,MIN(AX$6,DAY(EOMONTH($B399,1))))&gt;=$B399)*(DATE(YEAR($B399),MONTH($B399)+1,MIN(AX$6,DAY(EOMONTH($B399,1))))&lt;$C399)))</f>
        <v>0</v>
      </c>
      <c r="AY399" s="48" t="n">
        <f aca="false">IF(OR(N(AY$5)=0,AY$6=""),0,AY$5*((DATE(YEAR($B399),MONTH($B399),MIN(AY$6,DAY(EOMONTH($B399,0))))&gt;=$B399)*(DATE(YEAR($B399),MONTH($B399),MIN(AY$6,DAY(EOMONTH($B399,0))))&lt;$C399)+(DATE(YEAR($B399),MONTH($B399)+1,MIN(AY$6,DAY(EOMONTH($B399,1))))&gt;=$B399)*(DATE(YEAR($B399),MONTH($B399)+1,MIN(AY$6,DAY(EOMONTH($B399,1))))&lt;$C399)))</f>
        <v>0</v>
      </c>
      <c r="AZ399" s="48" t="n">
        <f aca="false">IF(OR(N(AZ$5)=0,AZ$6=""),0,AZ$5*((DATE(YEAR($B399),MONTH($B399),MIN(AZ$6,DAY(EOMONTH($B399,0))))&gt;=$B399)*(DATE(YEAR($B399),MONTH($B399),MIN(AZ$6,DAY(EOMONTH($B399,0))))&lt;$C399)+(DATE(YEAR($B399),MONTH($B399)+1,MIN(AZ$6,DAY(EOMONTH($B399,1))))&gt;=$B399)*(DATE(YEAR($B399),MONTH($B399)+1,MIN(AZ$6,DAY(EOMONTH($B399,1))))&lt;$C399)))</f>
        <v>0</v>
      </c>
      <c r="BA399" s="48" t="n">
        <f aca="false">IF(OR(N(BA$5)=0,BA$6=""),0,BA$5*((DATE(YEAR($B399),MONTH($B399),MIN(BA$6,DAY(EOMONTH($B399,0))))&gt;=$B399)*(DATE(YEAR($B399),MONTH($B399),MIN(BA$6,DAY(EOMONTH($B399,0))))&lt;$C399)+(DATE(YEAR($B399),MONTH($B399)+1,MIN(BA$6,DAY(EOMONTH($B399,1))))&gt;=$B399)*(DATE(YEAR($B399),MONTH($B399)+1,MIN(BA$6,DAY(EOMONTH($B399,1))))&lt;$C399)))</f>
        <v>0</v>
      </c>
      <c r="BB399" s="48" t="n">
        <f aca="false">IF(OR(N(BB$5)=0,BB$6=""),0,BB$5*((DATE(YEAR($B399),MONTH($B399),MIN(BB$6,DAY(EOMONTH($B399,0))))&gt;=$B399)*(DATE(YEAR($B399),MONTH($B399),MIN(BB$6,DAY(EOMONTH($B399,0))))&lt;$C399)+(DATE(YEAR($B399),MONTH($B399)+1,MIN(BB$6,DAY(EOMONTH($B399,1))))&gt;=$B399)*(DATE(YEAR($B399),MONTH($B399)+1,MIN(BB$6,DAY(EOMONTH($B399,1))))&lt;$C399)))</f>
        <v>0</v>
      </c>
      <c r="BC399" s="48" t="n">
        <f aca="false">IF(OR(N(BC$5)=0,BC$6=""),0,BC$5*((DATE(YEAR($B399),MONTH($B399),MIN(BC$6,DAY(EOMONTH($B399,0))))&gt;=$B399)*(DATE(YEAR($B399),MONTH($B399),MIN(BC$6,DAY(EOMONTH($B399,0))))&lt;$C399)+(DATE(YEAR($B399),MONTH($B399)+1,MIN(BC$6,DAY(EOMONTH($B399,1))))&gt;=$B399)*(DATE(YEAR($B399),MONTH($B399)+1,MIN(BC$6,DAY(EOMONTH($B399,1))))&lt;$C399)))</f>
        <v>0</v>
      </c>
      <c r="BD399" s="48" t="n">
        <f aca="false">IF(OR(N(BD$5)=0,BD$6=""),0,BD$5*((DATE(YEAR($B399),MONTH($B399),MIN(BD$6,DAY(EOMONTH($B399,0))))&gt;=$B399)*(DATE(YEAR($B399),MONTH($B399),MIN(BD$6,DAY(EOMONTH($B399,0))))&lt;$C399)+(DATE(YEAR($B399),MONTH($B399)+1,MIN(BD$6,DAY(EOMONTH($B399,1))))&gt;=$B399)*(DATE(YEAR($B399),MONTH($B399)+1,MIN(BD$6,DAY(EOMONTH($B399,1))))&lt;$C399)))</f>
        <v>0</v>
      </c>
      <c r="BE399" s="48" t="n">
        <f aca="false">IF(OR(N(BE$5)=0,BE$6=""),0,BE$5*((DATE(YEAR($B399),MONTH($B399),MIN(BE$6,DAY(EOMONTH($B399,0))))&gt;=$B399)*(DATE(YEAR($B399),MONTH($B399),MIN(BE$6,DAY(EOMONTH($B399,0))))&lt;$C399)+(DATE(YEAR($B399),MONTH($B399)+1,MIN(BE$6,DAY(EOMONTH($B399,1))))&gt;=$B399)*(DATE(YEAR($B399),MONTH($B399)+1,MIN(BE$6,DAY(EOMONTH($B399,1))))&lt;$C399)))</f>
        <v>0</v>
      </c>
      <c r="BF399" s="48" t="n">
        <f aca="false">IF(OR(N(BF$5)=0,BF$6=""),0,BF$5*((DATE(YEAR($B399),MONTH($B399),MIN(BF$6,DAY(EOMONTH($B399,0))))&gt;=$B399)*(DATE(YEAR($B399),MONTH($B399),MIN(BF$6,DAY(EOMONTH($B399,0))))&lt;$C399)+(DATE(YEAR($B399),MONTH($B399)+1,MIN(BF$6,DAY(EOMONTH($B399,1))))&gt;=$B399)*(DATE(YEAR($B399),MONTH($B399)+1,MIN(BF$6,DAY(EOMONTH($B399,1))))&lt;$C399)))</f>
        <v>0</v>
      </c>
      <c r="BG399" s="48" t="n">
        <f aca="false">IF(OR(N(BG$5)=0,BG$6=""),0,BG$5*((DATE(YEAR($B399),MONTH($B399),MIN(BG$6,DAY(EOMONTH($B399,0))))&gt;=$B399)*(DATE(YEAR($B399),MONTH($B399),MIN(BG$6,DAY(EOMONTH($B399,0))))&lt;$C399)+(DATE(YEAR($B399),MONTH($B399)+1,MIN(BG$6,DAY(EOMONTH($B399,1))))&gt;=$B399)*(DATE(YEAR($B399),MONTH($B399)+1,MIN(BG$6,DAY(EOMONTH($B399,1))))&lt;$C399)))</f>
        <v>0</v>
      </c>
      <c r="BH399" s="48" t="n">
        <f aca="false">IF(OR(N(BH$5)=0,BH$6=""),0,BH$5*((DATE(YEAR($B399),MONTH($B399),MIN(BH$6,DAY(EOMONTH($B399,0))))&gt;=$B399)*(DATE(YEAR($B399),MONTH($B399),MIN(BH$6,DAY(EOMONTH($B399,0))))&lt;$C399)+(DATE(YEAR($B399),MONTH($B399)+1,MIN(BH$6,DAY(EOMONTH($B399,1))))&gt;=$B399)*(DATE(YEAR($B399),MONTH($B399)+1,MIN(BH$6,DAY(EOMONTH($B399,1))))&lt;$C399)))</f>
        <v>0</v>
      </c>
      <c r="BI399" s="48" t="n">
        <f aca="false">IF(OR(N(BI$5)=0,BI$6=""),0,BI$5*((DATE(YEAR($B399),MONTH($B399),MIN(BI$6,DAY(EOMONTH($B399,0))))&gt;=$B399)*(DATE(YEAR($B399),MONTH($B399),MIN(BI$6,DAY(EOMONTH($B399,0))))&lt;$C399)+(DATE(YEAR($B399),MONTH($B399)+1,MIN(BI$6,DAY(EOMONTH($B399,1))))&gt;=$B399)*(DATE(YEAR($B399),MONTH($B399)+1,MIN(BI$6,DAY(EOMONTH($B399,1))))&lt;$C399)))</f>
        <v>0</v>
      </c>
      <c r="BJ399" s="48" t="n">
        <f aca="false">IF(OR(N(BJ$5)=0,BJ$6=""),0,BJ$5*((DATE(YEAR($B399),MONTH($B399),MIN(BJ$6,DAY(EOMONTH($B399,0))))&gt;=$B399)*(DATE(YEAR($B399),MONTH($B399),MIN(BJ$6,DAY(EOMONTH($B399,0))))&lt;$C399)+(DATE(YEAR($B399),MONTH($B399)+1,MIN(BJ$6,DAY(EOMONTH($B399,1))))&gt;=$B399)*(DATE(YEAR($B399),MONTH($B399)+1,MIN(BJ$6,DAY(EOMONTH($B399,1))))&lt;$C399)))</f>
        <v>0</v>
      </c>
      <c r="BK399" s="48" t="n">
        <f aca="false">IF(OR(N(BK$5)=0,BK$6=""),0,BK$5*((DATE(YEAR($B399),MONTH($B399),MIN(BK$6,DAY(EOMONTH($B399,0))))&gt;=$B399)*(DATE(YEAR($B399),MONTH($B399),MIN(BK$6,DAY(EOMONTH($B399,0))))&lt;$C399)+(DATE(YEAR($B399),MONTH($B399)+1,MIN(BK$6,DAY(EOMONTH($B399,1))))&gt;=$B399)*(DATE(YEAR($B399),MONTH($B399)+1,MIN(BK$6,DAY(EOMONTH($B399,1))))&lt;$C399)))</f>
        <v>0</v>
      </c>
      <c r="BL399" s="48" t="n">
        <f aca="false">IF(OR(N(BL$5)=0,BL$6=""),0,BL$5*((DATE(YEAR($B399),MONTH($B399),MIN(BL$6,DAY(EOMONTH($B399,0))))&gt;=$B399)*(DATE(YEAR($B399),MONTH($B399),MIN(BL$6,DAY(EOMONTH($B399,0))))&lt;$C399)+(DATE(YEAR($B399),MONTH($B399)+1,MIN(BL$6,DAY(EOMONTH($B399,1))))&gt;=$B399)*(DATE(YEAR($B399),MONTH($B399)+1,MIN(BL$6,DAY(EOMONTH($B399,1))))&lt;$C399)))</f>
        <v>0</v>
      </c>
      <c r="BM399" s="48" t="n">
        <f aca="false">IF(OR(N(BM$5)=0,BM$6=""),0,BM$5*((DATE(YEAR($B399),MONTH($B399),MIN(BM$6,DAY(EOMONTH($B399,0))))&gt;=$B399)*(DATE(YEAR($B399),MONTH($B399),MIN(BM$6,DAY(EOMONTH($B399,0))))&lt;$C399)+(DATE(YEAR($B399),MONTH($B399)+1,MIN(BM$6,DAY(EOMONTH($B399,1))))&gt;=$B399)*(DATE(YEAR($B399),MONTH($B399)+1,MIN(BM$6,DAY(EOMONTH($B399,1))))&lt;$C399)))</f>
        <v>0</v>
      </c>
      <c r="BN399" s="48" t="n">
        <f aca="false">IF(OR(N(BN$5)=0,BN$6=""),0,BN$5*((DATE(YEAR($B399),MONTH($B399),MIN(BN$6,DAY(EOMONTH($B399,0))))&gt;=$B399)*(DATE(YEAR($B399),MONTH($B399),MIN(BN$6,DAY(EOMONTH($B399,0))))&lt;$C399)+(DATE(YEAR($B399),MONTH($B399)+1,MIN(BN$6,DAY(EOMONTH($B399,1))))&gt;=$B399)*(DATE(YEAR($B399),MONTH($B399)+1,MIN(BN$6,DAY(EOMONTH($B399,1))))&lt;$C399)))</f>
        <v>0</v>
      </c>
      <c r="BO399" s="48" t="n">
        <f aca="false">IF(OR(N(BO$5)=0,BO$6=""),0,BO$5*((DATE(YEAR($B399),MONTH($B399),MIN(BO$6,DAY(EOMONTH($B399,0))))&gt;=$B399)*(DATE(YEAR($B399),MONTH($B399),MIN(BO$6,DAY(EOMONTH($B399,0))))&lt;$C399)+(DATE(YEAR($B399),MONTH($B399)+1,MIN(BO$6,DAY(EOMONTH($B399,1))))&gt;=$B399)*(DATE(YEAR($B399),MONTH($B399)+1,MIN(BO$6,DAY(EOMONTH($B399,1))))&lt;$C399)))</f>
        <v>0</v>
      </c>
      <c r="BP399" s="48" t="n">
        <f aca="false">IF(OR(N(BP$5)=0,BP$6=""),0,BP$5*((DATE(YEAR($B399),MONTH($B399),MIN(BP$6,DAY(EOMONTH($B399,0))))&gt;=$B399)*(DATE(YEAR($B399),MONTH($B399),MIN(BP$6,DAY(EOMONTH($B399,0))))&lt;$C399)+(DATE(YEAR($B399),MONTH($B399)+1,MIN(BP$6,DAY(EOMONTH($B399,1))))&gt;=$B399)*(DATE(YEAR($B399),MONTH($B399)+1,MIN(BP$6,DAY(EOMONTH($B399,1))))&lt;$C399)))</f>
        <v>0</v>
      </c>
      <c r="BQ399" s="48" t="n">
        <f aca="false">IF(OR(N(BQ$5)=0,BQ$6=""),0,BQ$5*((DATE(YEAR($B399),MONTH($B399),MIN(BQ$6,DAY(EOMONTH($B399,0))))&gt;=$B399)*(DATE(YEAR($B399),MONTH($B399),MIN(BQ$6,DAY(EOMONTH($B399,0))))&lt;$C399)+(DATE(YEAR($B399),MONTH($B399)+1,MIN(BQ$6,DAY(EOMONTH($B399,1))))&gt;=$B399)*(DATE(YEAR($B399),MONTH($B399)+1,MIN(BQ$6,DAY(EOMONTH($B399,1))))&lt;$C399)))</f>
        <v>0</v>
      </c>
      <c r="BR399" s="48" t="n">
        <f aca="false">IF(OR(N(BR$5)=0,BR$6=""),0,BR$5*((DATE(YEAR($B399),MONTH($B399),MIN(BR$6,DAY(EOMONTH($B399,0))))&gt;=$B399)*(DATE(YEAR($B399),MONTH($B399),MIN(BR$6,DAY(EOMONTH($B399,0))))&lt;$C399)+(DATE(YEAR($B399),MONTH($B399)+1,MIN(BR$6,DAY(EOMONTH($B399,1))))&gt;=$B399)*(DATE(YEAR($B399),MONTH($B399)+1,MIN(BR$6,DAY(EOMONTH($B399,1))))&lt;$C399)))</f>
        <v>0</v>
      </c>
      <c r="BS399" s="48" t="n">
        <f aca="false">IF(OR(N(BS$5)=0,BS$6=""),0,BS$5*((DATE(YEAR($B399),MONTH($B399),MIN(BS$6,DAY(EOMONTH($B399,0))))&gt;=$B399)*(DATE(YEAR($B399),MONTH($B399),MIN(BS$6,DAY(EOMONTH($B399,0))))&lt;$C399)+(DATE(YEAR($B399),MONTH($B399)+1,MIN(BS$6,DAY(EOMONTH($B399,1))))&gt;=$B399)*(DATE(YEAR($B399),MONTH($B399)+1,MIN(BS$6,DAY(EOMONTH($B399,1))))&lt;$C399)))</f>
        <v>0</v>
      </c>
      <c r="BT399" s="48" t="n">
        <f aca="false">IF(OR(N(BT$5)=0,BT$6=""),0,BT$5*((DATE(YEAR($B399),MONTH($B399),MIN(BT$6,DAY(EOMONTH($B399,0))))&gt;=$B399)*(DATE(YEAR($B399),MONTH($B399),MIN(BT$6,DAY(EOMONTH($B399,0))))&lt;$C399)+(DATE(YEAR($B399),MONTH($B399)+1,MIN(BT$6,DAY(EOMONTH($B399,1))))&gt;=$B399)*(DATE(YEAR($B399),MONTH($B399)+1,MIN(BT$6,DAY(EOMONTH($B399,1))))&lt;$C399)))</f>
        <v>0</v>
      </c>
      <c r="BU399" s="48" t="n">
        <f aca="false">IF(OR(N(BU$5)=0,BU$6=""),0,BU$5*((DATE(YEAR($B399),MONTH($B399),MIN(BU$6,DAY(EOMONTH($B399,0))))&gt;=$B399)*(DATE(YEAR($B399),MONTH($B399),MIN(BU$6,DAY(EOMONTH($B399,0))))&lt;$C399)+(DATE(YEAR($B399),MONTH($B399)+1,MIN(BU$6,DAY(EOMONTH($B399,1))))&gt;=$B399)*(DATE(YEAR($B399),MONTH($B399)+1,MIN(BU$6,DAY(EOMONTH($B399,1))))&lt;$C399)))</f>
        <v>0</v>
      </c>
      <c r="BV399" s="48" t="n">
        <f aca="false">IF(OR(N(BV$5)=0,BV$6=""),0,BV$5*((DATE(YEAR($B399),MONTH($B399),MIN(BV$6,DAY(EOMONTH($B399,0))))&gt;=$B399)*(DATE(YEAR($B399),MONTH($B399),MIN(BV$6,DAY(EOMONTH($B399,0))))&lt;$C399)+(DATE(YEAR($B399),MONTH($B399)+1,MIN(BV$6,DAY(EOMONTH($B399,1))))&gt;=$B399)*(DATE(YEAR($B399),MONTH($B399)+1,MIN(BV$6,DAY(EOMONTH($B399,1))))&lt;$C399)))</f>
        <v>0</v>
      </c>
      <c r="BW399" s="48" t="n">
        <f aca="false">IF(OR(N(BW$5)=0,BW$6=""),0,BW$5*((DATE(YEAR($B399),MONTH($B399),MIN(BW$6,DAY(EOMONTH($B399,0))))&gt;=$B399)*(DATE(YEAR($B399),MONTH($B399),MIN(BW$6,DAY(EOMONTH($B399,0))))&lt;$C399)+(DATE(YEAR($B399),MONTH($B399)+1,MIN(BW$6,DAY(EOMONTH($B399,1))))&gt;=$B399)*(DATE(YEAR($B399),MONTH($B399)+1,MIN(BW$6,DAY(EOMONTH($B399,1))))&lt;$C399)))</f>
        <v>0</v>
      </c>
      <c r="BX399" s="48" t="n">
        <f aca="false">MIN(Z399,(FT398*(1+FT$5/Setup!$C$36)+IF($V399=1,N($F399),0)))</f>
        <v>0</v>
      </c>
      <c r="BY399" s="48" t="n">
        <f aca="false">MIN(AA399,(FU398*(1+FU$5/Setup!$C$36)+IF($V399=2,N($F399),0)))</f>
        <v>0</v>
      </c>
      <c r="BZ399" s="48" t="n">
        <f aca="false">MIN(AB399,(FV398*(1+FV$5/Setup!$C$36)+IF($V399=3,N($F399),0)))</f>
        <v>0</v>
      </c>
      <c r="CA399" s="48" t="n">
        <f aca="false">MIN(AC399,(FW398*(1+FW$5/Setup!$C$36)+IF($V399=4,N($F399),0)))</f>
        <v>0</v>
      </c>
      <c r="CB399" s="48" t="n">
        <f aca="false">MIN(AD399,(FX398*(1+FX$5/Setup!$C$36)+IF($V399=5,N($F399),0)))</f>
        <v>0</v>
      </c>
      <c r="CC399" s="48" t="n">
        <f aca="false">MIN(AE399,(FY398*(1+FY$5/Setup!$C$36)+IF($V399=6,N($F399),0)))</f>
        <v>0</v>
      </c>
      <c r="CD399" s="48" t="n">
        <f aca="false">MIN(AF399,(FZ398*(1+FZ$5/Setup!$C$36)+IF($V399=7,N($F399),0)))</f>
        <v>0</v>
      </c>
      <c r="CE399" s="48" t="n">
        <f aca="false">MIN(AG399,(GA398*(1+GA$5/Setup!$C$36)+IF($V399=8,N($F399),0)))</f>
        <v>0</v>
      </c>
      <c r="CF399" s="48" t="n">
        <f aca="false">MIN(AH399,(GB398*(1+GB$5/Setup!$C$36)+IF($V399=9,N($F399),0)))</f>
        <v>0</v>
      </c>
      <c r="CG399" s="48" t="n">
        <f aca="false">MIN(AI399,(GC398*(1+GC$5/Setup!$C$36)+IF($V399=10,N($F399),0)))</f>
        <v>0</v>
      </c>
      <c r="CH399" s="48" t="n">
        <f aca="false">MIN(AJ399,(GD398*(1+GD$5/Setup!$C$36)+IF($V399=11,N($F399),0)))</f>
        <v>0</v>
      </c>
      <c r="CI399" s="48" t="n">
        <f aca="false">MIN(AK399,(GE398*(1+GE$5/Setup!$C$36)+IF($V399=12,N($F399),0)))</f>
        <v>0</v>
      </c>
      <c r="CJ399" s="48" t="n">
        <f aca="false">MIN(AL399,(GF398*(1+GF$5/Setup!$C$36)+IF($V399=13,N($F399),0)))</f>
        <v>0</v>
      </c>
      <c r="CK399" s="48" t="n">
        <f aca="false">MIN(AM399,(GG398*(1+GG$5/Setup!$C$36)+IF($V399=14,N($F399),0)))</f>
        <v>0</v>
      </c>
      <c r="CL399" s="48" t="n">
        <f aca="false">MIN(AN399,(GH398*(1+GH$5/Setup!$C$36)+IF($V399=15,N($F399),0)))</f>
        <v>0</v>
      </c>
      <c r="CM399" s="48" t="n">
        <f aca="false">MIN(AO399,(GI398*(1+GI$5/Setup!$C$36)+IF($V399=16,N($F399),0)))</f>
        <v>0</v>
      </c>
      <c r="CN399" s="48" t="n">
        <f aca="false">MIN(AP399,(GJ398*(1+GJ$5/Setup!$C$36)+IF($V399=17,N($F399),0)))</f>
        <v>0</v>
      </c>
      <c r="CO399" s="48" t="n">
        <f aca="false">MIN(AQ399,(GK398*(1+GK$5/Setup!$C$36)+IF($V399=18,N($F399),0)))</f>
        <v>0</v>
      </c>
      <c r="CP399" s="48" t="n">
        <f aca="false">MIN(AR399,(GL398*(1+GL$5/Setup!$C$36)+IF($V399=19,N($F399),0)))</f>
        <v>0</v>
      </c>
      <c r="CQ399" s="48" t="n">
        <f aca="false">MIN(AS399,(GM398*(1+GM$5/Setup!$C$36)+IF($V399=20,N($F399),0)))</f>
        <v>0</v>
      </c>
      <c r="CR399" s="48" t="n">
        <f aca="false">MIN(AT399,(GN398*(1+GN$5/Setup!$C$36)+IF($V399=21,N($F399),0)))</f>
        <v>0</v>
      </c>
      <c r="CS399" s="48" t="n">
        <f aca="false">MIN(AU399,(GO398*(1+GO$5/Setup!$C$36)+IF($V399=22,N($F399),0)))</f>
        <v>0</v>
      </c>
      <c r="CT399" s="48" t="n">
        <f aca="false">MIN(AV399,(GP398*(1+GP$5/Setup!$C$36)+IF($V399=23,N($F399),0)))</f>
        <v>0</v>
      </c>
      <c r="CU399" s="48" t="n">
        <f aca="false">MIN(AW399,(GQ398*(1+GQ$5/Setup!$C$36)+IF($V399=24,N($F399),0)))</f>
        <v>0</v>
      </c>
      <c r="CV399" s="48" t="n">
        <f aca="false">MIN(AX399,(GR398*(1+GR$5/Setup!$C$36)+IF($V399=25,N($F399),0)))</f>
        <v>0</v>
      </c>
      <c r="CW399" s="48" t="n">
        <f aca="false">MIN(AY399,(GS398*(1+GS$5/Setup!$C$36)+IF($V399=26,N($F399),0)))</f>
        <v>0</v>
      </c>
      <c r="CX399" s="48" t="n">
        <f aca="false">MIN(AZ399,(GT398*(1+GT$5/Setup!$C$36)+IF($V399=27,N($F399),0)))</f>
        <v>0</v>
      </c>
      <c r="CY399" s="48" t="n">
        <f aca="false">MIN(BA399,(GU398*(1+GU$5/Setup!$C$36)+IF($V399=28,N($F399),0)))</f>
        <v>0</v>
      </c>
      <c r="CZ399" s="48" t="n">
        <f aca="false">MIN(BB399,(GV398*(1+GV$5/Setup!$C$36)+IF($V399=29,N($F399),0)))</f>
        <v>0</v>
      </c>
      <c r="DA399" s="48" t="n">
        <f aca="false">MIN(BC399,(GW398*(1+GW$5/Setup!$C$36)+IF($V399=30,N($F399),0)))</f>
        <v>0</v>
      </c>
      <c r="DB399" s="48" t="n">
        <f aca="false">MIN(BD399,(GX398*(1+GX$5/Setup!$C$36)+IF($V399=31,N($F399),0)))</f>
        <v>0</v>
      </c>
      <c r="DC399" s="48" t="n">
        <f aca="false">MIN(BE399,(GY398*(1+GY$5/Setup!$C$36)+IF($V399=32,N($F399),0)))</f>
        <v>0</v>
      </c>
      <c r="DD399" s="48" t="n">
        <f aca="false">MIN(BF399,(GZ398*(1+GZ$5/Setup!$C$36)+IF($V399=33,N($F399),0)))</f>
        <v>0</v>
      </c>
      <c r="DE399" s="48" t="n">
        <f aca="false">MIN(BG399,(HA398*(1+HA$5/Setup!$C$36)+IF($V399=34,N($F399),0)))</f>
        <v>0</v>
      </c>
      <c r="DF399" s="48" t="n">
        <f aca="false">MIN(BH399,(HB398*(1+HB$5/Setup!$C$36)+IF($V399=35,N($F399),0)))</f>
        <v>0</v>
      </c>
      <c r="DG399" s="48" t="n">
        <f aca="false">MIN(BI399,(HC398*(1+HC$5/Setup!$C$36)+IF($V399=36,N($F399),0)))</f>
        <v>0</v>
      </c>
      <c r="DH399" s="48" t="n">
        <f aca="false">MIN(BJ399,(HD398*(1+HD$5/Setup!$C$36)+IF($V399=37,N($F399),0)))</f>
        <v>0</v>
      </c>
      <c r="DI399" s="48" t="n">
        <f aca="false">MIN(BK399,(HE398*(1+HE$5/Setup!$C$36)+IF($V399=38,N($F399),0)))</f>
        <v>0</v>
      </c>
      <c r="DJ399" s="48" t="n">
        <f aca="false">MIN(BL399,(HF398*(1+HF$5/Setup!$C$36)+IF($V399=39,N($F399),0)))</f>
        <v>0</v>
      </c>
      <c r="DK399" s="48" t="n">
        <f aca="false">MIN(BM399,(HG398*(1+HG$5/Setup!$C$36)+IF($V399=40,N($F399),0)))</f>
        <v>0</v>
      </c>
      <c r="DL399" s="48" t="n">
        <f aca="false">MIN(BN399,(HH398*(1+HH$5/Setup!$C$36)+IF($V399=41,N($F399),0)))</f>
        <v>0</v>
      </c>
      <c r="DM399" s="48" t="n">
        <f aca="false">MIN(BO399,(HI398*(1+HI$5/Setup!$C$36)+IF($V399=42,N($F399),0)))</f>
        <v>0</v>
      </c>
      <c r="DN399" s="48" t="n">
        <f aca="false">MIN(BP399,(HJ398*(1+HJ$5/Setup!$C$36)+IF($V399=43,N($F399),0)))</f>
        <v>0</v>
      </c>
      <c r="DO399" s="48" t="n">
        <f aca="false">MIN(BQ399,(HK398*(1+HK$5/Setup!$C$36)+IF($V399=44,N($F399),0)))</f>
        <v>0</v>
      </c>
      <c r="DP399" s="48" t="n">
        <f aca="false">MIN(BR399,(HL398*(1+HL$5/Setup!$C$36)+IF($V399=45,N($F399),0)))</f>
        <v>0</v>
      </c>
      <c r="DQ399" s="48" t="n">
        <f aca="false">MIN(BS399,(HM398*(1+HM$5/Setup!$C$36)+IF($V399=46,N($F399),0)))</f>
        <v>0</v>
      </c>
      <c r="DR399" s="48" t="n">
        <f aca="false">MIN(BT399,(HN398*(1+HN$5/Setup!$C$36)+IF($V399=47,N($F399),0)))</f>
        <v>0</v>
      </c>
      <c r="DS399" s="48" t="n">
        <f aca="false">MIN(BU399,(HO398*(1+HO$5/Setup!$C$36)+IF($V399=48,N($F399),0)))</f>
        <v>0</v>
      </c>
      <c r="DT399" s="48" t="n">
        <f aca="false">MIN(BV399,(HP398*(1+HP$5/Setup!$C$36)+IF($V399=49,N($F399),0)))</f>
        <v>0</v>
      </c>
      <c r="DU399" s="48" t="n">
        <f aca="false">MIN(BW399,(HQ398*(1+HQ$5/Setup!$C$36)+IF($V399=50,N($F399),0)))</f>
        <v>0</v>
      </c>
      <c r="DV399" s="48" t="n">
        <f aca="false">MIN(MAX((FT398*(1+FT$5/Setup!$C$36)+IF($V399=1,N($F399),0))-BX399,0),MAX($P399-0,0))</f>
        <v>0</v>
      </c>
      <c r="DW399" s="48" t="n">
        <f aca="false">MIN(MAX((FU398*(1+FU$5/Setup!$C$36)+IF($V399=2,N($F399),0))-BY399,0),MAX($P399-SUM(DV399:DV399),0))</f>
        <v>0</v>
      </c>
      <c r="DX399" s="48" t="n">
        <f aca="false">MIN(MAX((FV398*(1+FV$5/Setup!$C$36)+IF($V399=3,N($F399),0))-BZ399,0),MAX($P399-SUM(DV399:DW399),0))</f>
        <v>0</v>
      </c>
      <c r="DY399" s="48" t="n">
        <f aca="false">MIN(MAX((FW398*(1+FW$5/Setup!$C$36)+IF($V399=4,N($F399),0))-CA399,0),MAX($P399-SUM(DV399:DX399),0))</f>
        <v>0</v>
      </c>
      <c r="DZ399" s="48" t="n">
        <f aca="false">MIN(MAX((FX398*(1+FX$5/Setup!$C$36)+IF($V399=5,N($F399),0))-CB399,0),MAX($P399-SUM(DV399:DY399),0))</f>
        <v>0</v>
      </c>
      <c r="EA399" s="48" t="n">
        <f aca="false">MIN(MAX((FY398*(1+FY$5/Setup!$C$36)+IF($V399=6,N($F399),0))-CC399,0),MAX($P399-SUM(DV399:DZ399),0))</f>
        <v>0</v>
      </c>
      <c r="EB399" s="48" t="n">
        <f aca="false">MIN(MAX((FZ398*(1+FZ$5/Setup!$C$36)+IF($V399=7,N($F399),0))-CD399,0),MAX($P399-SUM(DV399:EA399),0))</f>
        <v>0</v>
      </c>
      <c r="EC399" s="48" t="n">
        <f aca="false">MIN(MAX((GA398*(1+GA$5/Setup!$C$36)+IF($V399=8,N($F399),0))-CE399,0),MAX($P399-SUM(DV399:EB399),0))</f>
        <v>0</v>
      </c>
      <c r="ED399" s="48" t="n">
        <f aca="false">MIN(MAX((GB398*(1+GB$5/Setup!$C$36)+IF($V399=9,N($F399),0))-CF399,0),MAX($P399-SUM(DV399:EC399),0))</f>
        <v>0</v>
      </c>
      <c r="EE399" s="48" t="n">
        <f aca="false">MIN(MAX((GC398*(1+GC$5/Setup!$C$36)+IF($V399=10,N($F399),0))-CG399,0),MAX($P399-SUM(DV399:ED399),0))</f>
        <v>0</v>
      </c>
      <c r="EF399" s="48" t="n">
        <f aca="false">MIN(MAX((GD398*(1+GD$5/Setup!$C$36)+IF($V399=11,N($F399),0))-CH399,0),MAX($P399-SUM(DV399:EE399),0))</f>
        <v>0</v>
      </c>
      <c r="EG399" s="48" t="n">
        <f aca="false">MIN(MAX((GE398*(1+GE$5/Setup!$C$36)+IF($V399=12,N($F399),0))-CI399,0),MAX($P399-SUM(DV399:EF399),0))</f>
        <v>0</v>
      </c>
      <c r="EH399" s="48" t="n">
        <f aca="false">MIN(MAX((GF398*(1+GF$5/Setup!$C$36)+IF($V399=13,N($F399),0))-CJ399,0),MAX($P399-SUM(DV399:EG399),0))</f>
        <v>0</v>
      </c>
      <c r="EI399" s="48" t="n">
        <f aca="false">MIN(MAX((GG398*(1+GG$5/Setup!$C$36)+IF($V399=14,N($F399),0))-CK399,0),MAX($P399-SUM(DV399:EH399),0))</f>
        <v>0</v>
      </c>
      <c r="EJ399" s="48" t="n">
        <f aca="false">MIN(MAX((GH398*(1+GH$5/Setup!$C$36)+IF($V399=15,N($F399),0))-CL399,0),MAX($P399-SUM(DV399:EI399),0))</f>
        <v>0</v>
      </c>
      <c r="EK399" s="48" t="n">
        <f aca="false">MIN(MAX((GI398*(1+GI$5/Setup!$C$36)+IF($V399=16,N($F399),0))-CM399,0),MAX($P399-SUM(DV399:EJ399),0))</f>
        <v>0</v>
      </c>
      <c r="EL399" s="48" t="n">
        <f aca="false">MIN(MAX((GJ398*(1+GJ$5/Setup!$C$36)+IF($V399=17,N($F399),0))-CN399,0),MAX($P399-SUM(DV399:EK399),0))</f>
        <v>0</v>
      </c>
      <c r="EM399" s="48" t="n">
        <f aca="false">MIN(MAX((GK398*(1+GK$5/Setup!$C$36)+IF($V399=18,N($F399),0))-CO399,0),MAX($P399-SUM(DV399:EL399),0))</f>
        <v>0</v>
      </c>
      <c r="EN399" s="48" t="n">
        <f aca="false">MIN(MAX((GL398*(1+GL$5/Setup!$C$36)+IF($V399=19,N($F399),0))-CP399,0),MAX($P399-SUM(DV399:EM399),0))</f>
        <v>0</v>
      </c>
      <c r="EO399" s="48" t="n">
        <f aca="false">MIN(MAX((GM398*(1+GM$5/Setup!$C$36)+IF($V399=20,N($F399),0))-CQ399,0),MAX($P399-SUM(DV399:EN399),0))</f>
        <v>0</v>
      </c>
      <c r="EP399" s="48" t="n">
        <f aca="false">MIN(MAX((GN398*(1+GN$5/Setup!$C$36)+IF($V399=21,N($F399),0))-CR399,0),MAX($P399-SUM(DV399:EO399),0))</f>
        <v>0</v>
      </c>
      <c r="EQ399" s="48" t="n">
        <f aca="false">MIN(MAX((GO398*(1+GO$5/Setup!$C$36)+IF($V399=22,N($F399),0))-CS399,0),MAX($P399-SUM(DV399:EP399),0))</f>
        <v>0</v>
      </c>
      <c r="ER399" s="48" t="n">
        <f aca="false">MIN(MAX((GP398*(1+GP$5/Setup!$C$36)+IF($V399=23,N($F399),0))-CT399,0),MAX($P399-SUM(DV399:EQ399),0))</f>
        <v>0</v>
      </c>
      <c r="ES399" s="48" t="n">
        <f aca="false">MIN(MAX((GQ398*(1+GQ$5/Setup!$C$36)+IF($V399=24,N($F399),0))-CU399,0),MAX($P399-SUM(DV399:ER399),0))</f>
        <v>0</v>
      </c>
      <c r="ET399" s="48" t="n">
        <f aca="false">MIN(MAX((GR398*(1+GR$5/Setup!$C$36)+IF($V399=25,N($F399),0))-CV399,0),MAX($P399-SUM(DV399:ES399),0))</f>
        <v>0</v>
      </c>
      <c r="EU399" s="48" t="n">
        <f aca="false">MIN(MAX((GS398*(1+GS$5/Setup!$C$36)+IF($V399=26,N($F399),0))-CW399,0),MAX($P399-SUM(DV399:ET399),0))</f>
        <v>0</v>
      </c>
      <c r="EV399" s="48" t="n">
        <f aca="false">MIN(MAX((GT398*(1+GT$5/Setup!$C$36)+IF($V399=27,N($F399),0))-CX399,0),MAX($P399-SUM(DV399:EU399),0))</f>
        <v>0</v>
      </c>
      <c r="EW399" s="48" t="n">
        <f aca="false">MIN(MAX((GU398*(1+GU$5/Setup!$C$36)+IF($V399=28,N($F399),0))-CY399,0),MAX($P399-SUM(DV399:EV399),0))</f>
        <v>0</v>
      </c>
      <c r="EX399" s="48" t="n">
        <f aca="false">MIN(MAX((GV398*(1+GV$5/Setup!$C$36)+IF($V399=29,N($F399),0))-CZ399,0),MAX($P399-SUM(DV399:EW399),0))</f>
        <v>0</v>
      </c>
      <c r="EY399" s="48" t="n">
        <f aca="false">MIN(MAX((GW398*(1+GW$5/Setup!$C$36)+IF($V399=30,N($F399),0))-DA399,0),MAX($P399-SUM(DV399:EX399),0))</f>
        <v>0</v>
      </c>
      <c r="EZ399" s="48" t="n">
        <f aca="false">MIN(MAX((GX398*(1+GX$5/Setup!$C$36)+IF($V399=31,N($F399),0))-DB399,0),MAX($P399-SUM(DV399:EY399),0))</f>
        <v>0</v>
      </c>
      <c r="FA399" s="48" t="n">
        <f aca="false">MIN(MAX((GY398*(1+GY$5/Setup!$C$36)+IF($V399=32,N($F399),0))-DC399,0),MAX($P399-SUM(DV399:EZ399),0))</f>
        <v>0</v>
      </c>
      <c r="FB399" s="48" t="n">
        <f aca="false">MIN(MAX((GZ398*(1+GZ$5/Setup!$C$36)+IF($V399=33,N($F399),0))-DD399,0),MAX($P399-SUM(DV399:FA399),0))</f>
        <v>0</v>
      </c>
      <c r="FC399" s="48" t="n">
        <f aca="false">MIN(MAX((HA398*(1+HA$5/Setup!$C$36)+IF($V399=34,N($F399),0))-DE399,0),MAX($P399-SUM(DV399:FB399),0))</f>
        <v>0</v>
      </c>
      <c r="FD399" s="48" t="n">
        <f aca="false">MIN(MAX((HB398*(1+HB$5/Setup!$C$36)+IF($V399=35,N($F399),0))-DF399,0),MAX($P399-SUM(DV399:FC399),0))</f>
        <v>0</v>
      </c>
      <c r="FE399" s="48" t="n">
        <f aca="false">MIN(MAX((HC398*(1+HC$5/Setup!$C$36)+IF($V399=36,N($F399),0))-DG399,0),MAX($P399-SUM(DV399:FD399),0))</f>
        <v>0</v>
      </c>
      <c r="FF399" s="48" t="n">
        <f aca="false">MIN(MAX((HD398*(1+HD$5/Setup!$C$36)+IF($V399=37,N($F399),0))-DH399,0),MAX($P399-SUM(DV399:FE399),0))</f>
        <v>0</v>
      </c>
      <c r="FG399" s="48" t="n">
        <f aca="false">MIN(MAX((HE398*(1+HE$5/Setup!$C$36)+IF($V399=38,N($F399),0))-DI399,0),MAX($P399-SUM(DV399:FF399),0))</f>
        <v>0</v>
      </c>
      <c r="FH399" s="48" t="n">
        <f aca="false">MIN(MAX((HF398*(1+HF$5/Setup!$C$36)+IF($V399=39,N($F399),0))-DJ399,0),MAX($P399-SUM(DV399:FG399),0))</f>
        <v>0</v>
      </c>
      <c r="FI399" s="48" t="n">
        <f aca="false">MIN(MAX((HG398*(1+HG$5/Setup!$C$36)+IF($V399=40,N($F399),0))-DK399,0),MAX($P399-SUM(DV399:FH399),0))</f>
        <v>0</v>
      </c>
      <c r="FJ399" s="48" t="n">
        <f aca="false">MIN(MAX((HH398*(1+HH$5/Setup!$C$36)+IF($V399=41,N($F399),0))-DL399,0),MAX($P399-SUM(DV399:FI399),0))</f>
        <v>0</v>
      </c>
      <c r="FK399" s="48" t="n">
        <f aca="false">MIN(MAX((HI398*(1+HI$5/Setup!$C$36)+IF($V399=42,N($F399),0))-DM399,0),MAX($P399-SUM(DV399:FJ399),0))</f>
        <v>0</v>
      </c>
      <c r="FL399" s="48" t="n">
        <f aca="false">MIN(MAX((HJ398*(1+HJ$5/Setup!$C$36)+IF($V399=43,N($F399),0))-DN399,0),MAX($P399-SUM(DV399:FK399),0))</f>
        <v>0</v>
      </c>
      <c r="FM399" s="48" t="n">
        <f aca="false">MIN(MAX((HK398*(1+HK$5/Setup!$C$36)+IF($V399=44,N($F399),0))-DO399,0),MAX($P399-SUM(DV399:FL399),0))</f>
        <v>0</v>
      </c>
      <c r="FN399" s="48" t="n">
        <f aca="false">MIN(MAX((HL398*(1+HL$5/Setup!$C$36)+IF($V399=45,N($F399),0))-DP399,0),MAX($P399-SUM(DV399:FM399),0))</f>
        <v>0</v>
      </c>
      <c r="FO399" s="48" t="n">
        <f aca="false">MIN(MAX((HM398*(1+HM$5/Setup!$C$36)+IF($V399=46,N($F399),0))-DQ399,0),MAX($P399-SUM(DV399:FN399),0))</f>
        <v>0</v>
      </c>
      <c r="FP399" s="48" t="n">
        <f aca="false">MIN(MAX((HN398*(1+HN$5/Setup!$C$36)+IF($V399=47,N($F399),0))-DR399,0),MAX($P399-SUM(DV399:FO399),0))</f>
        <v>0</v>
      </c>
      <c r="FQ399" s="48" t="n">
        <f aca="false">MIN(MAX((HO398*(1+HO$5/Setup!$C$36)+IF($V399=48,N($F399),0))-DS399,0),MAX($P399-SUM(DV399:FP399),0))</f>
        <v>0</v>
      </c>
      <c r="FR399" s="48" t="n">
        <f aca="false">MIN(MAX((HP398*(1+HP$5/Setup!$C$36)+IF($V399=49,N($F399),0))-DT399,0),MAX($P399-SUM(DV399:FQ399),0))</f>
        <v>0</v>
      </c>
      <c r="FS399" s="48" t="n">
        <f aca="false">MIN(MAX((HQ398*(1+HQ$5/Setup!$C$36)+IF($V399=50,N($F399),0))-DU399,0),MAX($P399-SUM(DV399:FR399),0))</f>
        <v>0</v>
      </c>
      <c r="FT399" s="48" t="n">
        <f aca="false">IF((FT398*(1+FT$5/Setup!$C$36)+IF($V399=1,N($F399),0))-BX399-DV399&lt;0.005,0,(FT398*(1+FT$5/Setup!$C$36)+IF($V399=1,N($F399),0))-BX399-DV399)</f>
        <v>0</v>
      </c>
      <c r="FU399" s="48" t="n">
        <f aca="false">IF((FU398*(1+FU$5/Setup!$C$36)+IF($V399=2,N($F399),0))-BY399-DW399&lt;0.005,0,(FU398*(1+FU$5/Setup!$C$36)+IF($V399=2,N($F399),0))-BY399-DW399)</f>
        <v>0</v>
      </c>
      <c r="FV399" s="48" t="n">
        <f aca="false">IF((FV398*(1+FV$5/Setup!$C$36)+IF($V399=3,N($F399),0))-BZ399-DX399&lt;0.005,0,(FV398*(1+FV$5/Setup!$C$36)+IF($V399=3,N($F399),0))-BZ399-DX399)</f>
        <v>0</v>
      </c>
      <c r="FW399" s="48" t="n">
        <f aca="false">IF((FW398*(1+FW$5/Setup!$C$36)+IF($V399=4,N($F399),0))-CA399-DY399&lt;0.005,0,(FW398*(1+FW$5/Setup!$C$36)+IF($V399=4,N($F399),0))-CA399-DY399)</f>
        <v>0</v>
      </c>
      <c r="FX399" s="48" t="n">
        <f aca="false">IF((FX398*(1+FX$5/Setup!$C$36)+IF($V399=5,N($F399),0))-CB399-DZ399&lt;0.005,0,(FX398*(1+FX$5/Setup!$C$36)+IF($V399=5,N($F399),0))-CB399-DZ399)</f>
        <v>0</v>
      </c>
      <c r="FY399" s="48" t="n">
        <f aca="false">IF((FY398*(1+FY$5/Setup!$C$36)+IF($V399=6,N($F399),0))-CC399-EA399&lt;0.005,0,(FY398*(1+FY$5/Setup!$C$36)+IF($V399=6,N($F399),0))-CC399-EA399)</f>
        <v>0</v>
      </c>
      <c r="FZ399" s="48" t="n">
        <f aca="false">IF((FZ398*(1+FZ$5/Setup!$C$36)+IF($V399=7,N($F399),0))-CD399-EB399&lt;0.005,0,(FZ398*(1+FZ$5/Setup!$C$36)+IF($V399=7,N($F399),0))-CD399-EB399)</f>
        <v>0</v>
      </c>
      <c r="GA399" s="48" t="n">
        <f aca="false">IF((GA398*(1+GA$5/Setup!$C$36)+IF($V399=8,N($F399),0))-CE399-EC399&lt;0.005,0,(GA398*(1+GA$5/Setup!$C$36)+IF($V399=8,N($F399),0))-CE399-EC399)</f>
        <v>0</v>
      </c>
      <c r="GB399" s="48" t="n">
        <f aca="false">IF((GB398*(1+GB$5/Setup!$C$36)+IF($V399=9,N($F399),0))-CF399-ED399&lt;0.005,0,(GB398*(1+GB$5/Setup!$C$36)+IF($V399=9,N($F399),0))-CF399-ED399)</f>
        <v>0</v>
      </c>
      <c r="GC399" s="48" t="n">
        <f aca="false">IF((GC398*(1+GC$5/Setup!$C$36)+IF($V399=10,N($F399),0))-CG399-EE399&lt;0.005,0,(GC398*(1+GC$5/Setup!$C$36)+IF($V399=10,N($F399),0))-CG399-EE399)</f>
        <v>0</v>
      </c>
      <c r="GD399" s="48" t="n">
        <f aca="false">IF((GD398*(1+GD$5/Setup!$C$36)+IF($V399=11,N($F399),0))-CH399-EF399&lt;0.005,0,(GD398*(1+GD$5/Setup!$C$36)+IF($V399=11,N($F399),0))-CH399-EF399)</f>
        <v>0</v>
      </c>
      <c r="GE399" s="48" t="n">
        <f aca="false">IF((GE398*(1+GE$5/Setup!$C$36)+IF($V399=12,N($F399),0))-CI399-EG399&lt;0.005,0,(GE398*(1+GE$5/Setup!$C$36)+IF($V399=12,N($F399),0))-CI399-EG399)</f>
        <v>0</v>
      </c>
      <c r="GF399" s="48" t="n">
        <f aca="false">IF((GF398*(1+GF$5/Setup!$C$36)+IF($V399=13,N($F399),0))-CJ399-EH399&lt;0.005,0,(GF398*(1+GF$5/Setup!$C$36)+IF($V399=13,N($F399),0))-CJ399-EH399)</f>
        <v>0</v>
      </c>
      <c r="GG399" s="48" t="n">
        <f aca="false">IF((GG398*(1+GG$5/Setup!$C$36)+IF($V399=14,N($F399),0))-CK399-EI399&lt;0.005,0,(GG398*(1+GG$5/Setup!$C$36)+IF($V399=14,N($F399),0))-CK399-EI399)</f>
        <v>0</v>
      </c>
      <c r="GH399" s="48" t="n">
        <f aca="false">IF((GH398*(1+GH$5/Setup!$C$36)+IF($V399=15,N($F399),0))-CL399-EJ399&lt;0.005,0,(GH398*(1+GH$5/Setup!$C$36)+IF($V399=15,N($F399),0))-CL399-EJ399)</f>
        <v>0</v>
      </c>
      <c r="GI399" s="48" t="n">
        <f aca="false">IF((GI398*(1+GI$5/Setup!$C$36)+IF($V399=16,N($F399),0))-CM399-EK399&lt;0.005,0,(GI398*(1+GI$5/Setup!$C$36)+IF($V399=16,N($F399),0))-CM399-EK399)</f>
        <v>0</v>
      </c>
      <c r="GJ399" s="48" t="n">
        <f aca="false">IF((GJ398*(1+GJ$5/Setup!$C$36)+IF($V399=17,N($F399),0))-CN399-EL399&lt;0.005,0,(GJ398*(1+GJ$5/Setup!$C$36)+IF($V399=17,N($F399),0))-CN399-EL399)</f>
        <v>0</v>
      </c>
      <c r="GK399" s="48" t="n">
        <f aca="false">IF((GK398*(1+GK$5/Setup!$C$36)+IF($V399=18,N($F399),0))-CO399-EM399&lt;0.005,0,(GK398*(1+GK$5/Setup!$C$36)+IF($V399=18,N($F399),0))-CO399-EM399)</f>
        <v>0</v>
      </c>
      <c r="GL399" s="48" t="n">
        <f aca="false">IF((GL398*(1+GL$5/Setup!$C$36)+IF($V399=19,N($F399),0))-CP399-EN399&lt;0.005,0,(GL398*(1+GL$5/Setup!$C$36)+IF($V399=19,N($F399),0))-CP399-EN399)</f>
        <v>0</v>
      </c>
      <c r="GM399" s="48" t="n">
        <f aca="false">IF((GM398*(1+GM$5/Setup!$C$36)+IF($V399=20,N($F399),0))-CQ399-EO399&lt;0.005,0,(GM398*(1+GM$5/Setup!$C$36)+IF($V399=20,N($F399),0))-CQ399-EO399)</f>
        <v>0</v>
      </c>
      <c r="GN399" s="48" t="n">
        <f aca="false">IF((GN398*(1+GN$5/Setup!$C$36)+IF($V399=21,N($F399),0))-CR399-EP399&lt;0.005,0,(GN398*(1+GN$5/Setup!$C$36)+IF($V399=21,N($F399),0))-CR399-EP399)</f>
        <v>0</v>
      </c>
      <c r="GO399" s="48" t="n">
        <f aca="false">IF((GO398*(1+GO$5/Setup!$C$36)+IF($V399=22,N($F399),0))-CS399-EQ399&lt;0.005,0,(GO398*(1+GO$5/Setup!$C$36)+IF($V399=22,N($F399),0))-CS399-EQ399)</f>
        <v>0</v>
      </c>
      <c r="GP399" s="48" t="n">
        <f aca="false">IF((GP398*(1+GP$5/Setup!$C$36)+IF($V399=23,N($F399),0))-CT399-ER399&lt;0.005,0,(GP398*(1+GP$5/Setup!$C$36)+IF($V399=23,N($F399),0))-CT399-ER399)</f>
        <v>0</v>
      </c>
      <c r="GQ399" s="48" t="n">
        <f aca="false">IF((GQ398*(1+GQ$5/Setup!$C$36)+IF($V399=24,N($F399),0))-CU399-ES399&lt;0.005,0,(GQ398*(1+GQ$5/Setup!$C$36)+IF($V399=24,N($F399),0))-CU399-ES399)</f>
        <v>0</v>
      </c>
      <c r="GR399" s="48" t="n">
        <f aca="false">IF((GR398*(1+GR$5/Setup!$C$36)+IF($V399=25,N($F399),0))-CV399-ET399&lt;0.005,0,(GR398*(1+GR$5/Setup!$C$36)+IF($V399=25,N($F399),0))-CV399-ET399)</f>
        <v>0</v>
      </c>
      <c r="GS399" s="48" t="n">
        <f aca="false">IF((GS398*(1+GS$5/Setup!$C$36)+IF($V399=26,N($F399),0))-CW399-EU399&lt;0.005,0,(GS398*(1+GS$5/Setup!$C$36)+IF($V399=26,N($F399),0))-CW399-EU399)</f>
        <v>0</v>
      </c>
      <c r="GT399" s="48" t="n">
        <f aca="false">IF((GT398*(1+GT$5/Setup!$C$36)+IF($V399=27,N($F399),0))-CX399-EV399&lt;0.005,0,(GT398*(1+GT$5/Setup!$C$36)+IF($V399=27,N($F399),0))-CX399-EV399)</f>
        <v>0</v>
      </c>
      <c r="GU399" s="48" t="n">
        <f aca="false">IF((GU398*(1+GU$5/Setup!$C$36)+IF($V399=28,N($F399),0))-CY399-EW399&lt;0.005,0,(GU398*(1+GU$5/Setup!$C$36)+IF($V399=28,N($F399),0))-CY399-EW399)</f>
        <v>0</v>
      </c>
      <c r="GV399" s="48" t="n">
        <f aca="false">IF((GV398*(1+GV$5/Setup!$C$36)+IF($V399=29,N($F399),0))-CZ399-EX399&lt;0.005,0,(GV398*(1+GV$5/Setup!$C$36)+IF($V399=29,N($F399),0))-CZ399-EX399)</f>
        <v>0</v>
      </c>
      <c r="GW399" s="48" t="n">
        <f aca="false">IF((GW398*(1+GW$5/Setup!$C$36)+IF($V399=30,N($F399),0))-DA399-EY399&lt;0.005,0,(GW398*(1+GW$5/Setup!$C$36)+IF($V399=30,N($F399),0))-DA399-EY399)</f>
        <v>0</v>
      </c>
      <c r="GX399" s="48" t="n">
        <f aca="false">IF((GX398*(1+GX$5/Setup!$C$36)+IF($V399=31,N($F399),0))-DB399-EZ399&lt;0.005,0,(GX398*(1+GX$5/Setup!$C$36)+IF($V399=31,N($F399),0))-DB399-EZ399)</f>
        <v>0</v>
      </c>
      <c r="GY399" s="48" t="n">
        <f aca="false">IF((GY398*(1+GY$5/Setup!$C$36)+IF($V399=32,N($F399),0))-DC399-FA399&lt;0.005,0,(GY398*(1+GY$5/Setup!$C$36)+IF($V399=32,N($F399),0))-DC399-FA399)</f>
        <v>0</v>
      </c>
      <c r="GZ399" s="48" t="n">
        <f aca="false">IF((GZ398*(1+GZ$5/Setup!$C$36)+IF($V399=33,N($F399),0))-DD399-FB399&lt;0.005,0,(GZ398*(1+GZ$5/Setup!$C$36)+IF($V399=33,N($F399),0))-DD399-FB399)</f>
        <v>0</v>
      </c>
      <c r="HA399" s="48" t="n">
        <f aca="false">IF((HA398*(1+HA$5/Setup!$C$36)+IF($V399=34,N($F399),0))-DE399-FC399&lt;0.005,0,(HA398*(1+HA$5/Setup!$C$36)+IF($V399=34,N($F399),0))-DE399-FC399)</f>
        <v>0</v>
      </c>
      <c r="HB399" s="48" t="n">
        <f aca="false">IF((HB398*(1+HB$5/Setup!$C$36)+IF($V399=35,N($F399),0))-DF399-FD399&lt;0.005,0,(HB398*(1+HB$5/Setup!$C$36)+IF($V399=35,N($F399),0))-DF399-FD399)</f>
        <v>0</v>
      </c>
      <c r="HC399" s="48" t="n">
        <f aca="false">IF((HC398*(1+HC$5/Setup!$C$36)+IF($V399=36,N($F399),0))-DG399-FE399&lt;0.005,0,(HC398*(1+HC$5/Setup!$C$36)+IF($V399=36,N($F399),0))-DG399-FE399)</f>
        <v>0</v>
      </c>
      <c r="HD399" s="48" t="n">
        <f aca="false">IF((HD398*(1+HD$5/Setup!$C$36)+IF($V399=37,N($F399),0))-DH399-FF399&lt;0.005,0,(HD398*(1+HD$5/Setup!$C$36)+IF($V399=37,N($F399),0))-DH399-FF399)</f>
        <v>0</v>
      </c>
      <c r="HE399" s="48" t="n">
        <f aca="false">IF((HE398*(1+HE$5/Setup!$C$36)+IF($V399=38,N($F399),0))-DI399-FG399&lt;0.005,0,(HE398*(1+HE$5/Setup!$C$36)+IF($V399=38,N($F399),0))-DI399-FG399)</f>
        <v>0</v>
      </c>
      <c r="HF399" s="48" t="n">
        <f aca="false">IF((HF398*(1+HF$5/Setup!$C$36)+IF($V399=39,N($F399),0))-DJ399-FH399&lt;0.005,0,(HF398*(1+HF$5/Setup!$C$36)+IF($V399=39,N($F399),0))-DJ399-FH399)</f>
        <v>0</v>
      </c>
      <c r="HG399" s="48" t="n">
        <f aca="false">IF((HG398*(1+HG$5/Setup!$C$36)+IF($V399=40,N($F399),0))-DK399-FI399&lt;0.005,0,(HG398*(1+HG$5/Setup!$C$36)+IF($V399=40,N($F399),0))-DK399-FI399)</f>
        <v>0</v>
      </c>
      <c r="HH399" s="48" t="n">
        <f aca="false">IF((HH398*(1+HH$5/Setup!$C$36)+IF($V399=41,N($F399),0))-DL399-FJ399&lt;0.005,0,(HH398*(1+HH$5/Setup!$C$36)+IF($V399=41,N($F399),0))-DL399-FJ399)</f>
        <v>0</v>
      </c>
      <c r="HI399" s="48" t="n">
        <f aca="false">IF((HI398*(1+HI$5/Setup!$C$36)+IF($V399=42,N($F399),0))-DM399-FK399&lt;0.005,0,(HI398*(1+HI$5/Setup!$C$36)+IF($V399=42,N($F399),0))-DM399-FK399)</f>
        <v>0</v>
      </c>
      <c r="HJ399" s="48" t="n">
        <f aca="false">IF((HJ398*(1+HJ$5/Setup!$C$36)+IF($V399=43,N($F399),0))-DN399-FL399&lt;0.005,0,(HJ398*(1+HJ$5/Setup!$C$36)+IF($V399=43,N($F399),0))-DN399-FL399)</f>
        <v>0</v>
      </c>
      <c r="HK399" s="48" t="n">
        <f aca="false">IF((HK398*(1+HK$5/Setup!$C$36)+IF($V399=44,N($F399),0))-DO399-FM399&lt;0.005,0,(HK398*(1+HK$5/Setup!$C$36)+IF($V399=44,N($F399),0))-DO399-FM399)</f>
        <v>0</v>
      </c>
      <c r="HL399" s="48" t="n">
        <f aca="false">IF((HL398*(1+HL$5/Setup!$C$36)+IF($V399=45,N($F399),0))-DP399-FN399&lt;0.005,0,(HL398*(1+HL$5/Setup!$C$36)+IF($V399=45,N($F399),0))-DP399-FN399)</f>
        <v>0</v>
      </c>
      <c r="HM399" s="48" t="n">
        <f aca="false">IF((HM398*(1+HM$5/Setup!$C$36)+IF($V399=46,N($F399),0))-DQ399-FO399&lt;0.005,0,(HM398*(1+HM$5/Setup!$C$36)+IF($V399=46,N($F399),0))-DQ399-FO399)</f>
        <v>0</v>
      </c>
      <c r="HN399" s="48" t="n">
        <f aca="false">IF((HN398*(1+HN$5/Setup!$C$36)+IF($V399=47,N($F399),0))-DR399-FP399&lt;0.005,0,(HN398*(1+HN$5/Setup!$C$36)+IF($V399=47,N($F399),0))-DR399-FP399)</f>
        <v>0</v>
      </c>
      <c r="HO399" s="48" t="n">
        <f aca="false">IF((HO398*(1+HO$5/Setup!$C$36)+IF($V399=48,N($F399),0))-DS399-FQ399&lt;0.005,0,(HO398*(1+HO$5/Setup!$C$36)+IF($V399=48,N($F399),0))-DS399-FQ399)</f>
        <v>0</v>
      </c>
      <c r="HP399" s="48" t="n">
        <f aca="false">IF((HP398*(1+HP$5/Setup!$C$36)+IF($V399=49,N($F399),0))-DT399-FR399&lt;0.005,0,(HP398*(1+HP$5/Setup!$C$36)+IF($V399=49,N($F399),0))-DT399-FR399)</f>
        <v>0</v>
      </c>
      <c r="HQ399" s="48" t="n">
        <f aca="false">IF((HQ398*(1+HQ$5/Setup!$C$36)+IF($V399=50,N($F399),0))-DU399-FS399&lt;0.005,0,(HQ398*(1+HQ$5/Setup!$C$36)+IF($V399=50,N($F399),0))-DU399-FS399)</f>
        <v>0</v>
      </c>
    </row>
    <row r="400" customFormat="false" ht="15" hidden="false" customHeight="false" outlineLevel="0" collapsed="false">
      <c r="A400" s="44" t="n">
        <v>392</v>
      </c>
      <c r="B400" s="45" t="n">
        <f aca="false">IF(Setup!$C$7="Every month",EDATE(Setup!$C$8,($A400-1)),IF(Setup!$C$7="Twice a month",DATE(YEAR(Setup!$C$8),MONTH(Setup!$C$8)+INT((($A400-1)+Setup!$C$41)/2),MIN(IF(MOD(($A400-1)+Setup!$C$41,2)=0,Setup!$C$39,Setup!$C$40),DAY(EOMONTH(DATE(YEAR(Setup!$C$8),MONTH(Setup!$C$8)+INT((($A400-1)+Setup!$C$41)/2),1),0)))),Setup!$C$8+($A400-1)*IF(Setup!$C$7="Every week",7,14)))</f>
        <v>51799</v>
      </c>
      <c r="C400" s="45" t="n">
        <f aca="false">IF(Setup!$C$7="Every month",EDATE(Setup!$C$8,$A400),IF(Setup!$C$7="Twice a month",DATE(YEAR(Setup!$C$8),MONTH(Setup!$C$8)+INT(($A400+Setup!$C$41)/2),MIN(IF(MOD($A400+Setup!$C$41,2)=0,Setup!$C$39,Setup!$C$40),DAY(EOMONTH(DATE(YEAR(Setup!$C$8),MONTH(Setup!$C$8)+INT(($A400+Setup!$C$41)/2),1),0)))),Setup!$C$8+$A400*IF(Setup!$C$7="Every week",7,14)))</f>
        <v>51813</v>
      </c>
      <c r="D400" s="46"/>
      <c r="E400" s="47"/>
      <c r="F400" s="47"/>
      <c r="G400" s="47"/>
      <c r="H400" s="47"/>
      <c r="I400" s="48" t="n">
        <f aca="false">N(Setup!$C$11)+N(E400)</f>
        <v>100</v>
      </c>
      <c r="J400" s="48" t="n">
        <f aca="false">MIN(Setup!$C$37,MAX(I400,0))</f>
        <v>9.23076923076923</v>
      </c>
      <c r="K400" s="48" t="n">
        <f aca="false">MIN(MAX(N(Setup!$C$14)-L399,0),MAX(I400-J400,0))</f>
        <v>0</v>
      </c>
      <c r="L400" s="48" t="n">
        <f aca="false">L399+K400-N(G400)</f>
        <v>500</v>
      </c>
      <c r="M400" s="48" t="n">
        <f aca="false">M399+J400-N(H400)</f>
        <v>3618.46153846152</v>
      </c>
      <c r="N400" s="48" t="n">
        <f aca="false">SUM(BX400:DU400)</f>
        <v>0</v>
      </c>
      <c r="O400" s="48" t="n">
        <f aca="false">SUM(Z400:BW400)-N400</f>
        <v>0</v>
      </c>
      <c r="P400" s="48" t="n">
        <f aca="false">MAX(I400-J400-K400,0)+O400</f>
        <v>90.7692307692308</v>
      </c>
      <c r="Q400" s="48" t="n">
        <f aca="false">SUM(DV400:FS400)</f>
        <v>0</v>
      </c>
      <c r="R400" s="49" t="n">
        <f aca="false">N400+J400+K400+Q400</f>
        <v>9.23076923076923</v>
      </c>
      <c r="S400" s="48" t="n">
        <f aca="false">T400-T399-N(F400)+N400+Q400</f>
        <v>0</v>
      </c>
      <c r="T400" s="49" t="n">
        <f aca="false">SUM(FT400:HQ400)</f>
        <v>0</v>
      </c>
      <c r="U400" s="44" t="str">
        <f aca="false">IF(T399&lt;0.005,"",INDEX(Helpers!$C$2:$C$51,IF(_xlfn.MINIFS($DV$6:$FS$6,DV400:FS400,"&gt;0.005")=0,V400,_xlfn.MINIFS($DV$6:$FS$6,DV400:FS400,"&gt;0.005"))))</f>
        <v/>
      </c>
      <c r="V400" s="44" t="n">
        <f aca="false">IF(_xlfn.MINIFS($FT$6:$HQ$6,FT399:HQ399,"&gt;0.005")=0,1,_xlfn.MINIFS($FT$6:$HQ$6,FT399:HQ399,"&gt;0.005"))</f>
        <v>1</v>
      </c>
      <c r="W400" s="44" t="n">
        <f aca="false">IF(AND(D400&lt;&gt;"Paid",T399&gt;0.005),1,0)</f>
        <v>0</v>
      </c>
      <c r="X400" s="48" t="n">
        <f aca="false">SUMPRODUCT(((Helpers!$G$2:$G$51*(1+(Helpers!$D$2:$D$51+0.000000001)/12)^(($B400-Setup!$C$8)/(365.25/12))-Helpers!$E$2:$E$51*((1+(Helpers!$D$2:$D$51+0.000000001)/12)^(($B400-Setup!$C$8)/(365.25/12))-1)/((Helpers!$D$2:$D$51+0.000000001)/12))&gt;0)*(Helpers!$G$2:$G$51*(1+(Helpers!$D$2:$D$51+0.000000001)/12)^(($B400-Setup!$C$8)/(365.25/12))-Helpers!$E$2:$E$51*((1+(Helpers!$D$2:$D$51+0.000000001)/12)^(($B400-Setup!$C$8)/(365.25/12))-1)/((Helpers!$D$2:$D$51+0.000000001)/12)))</f>
        <v>0</v>
      </c>
      <c r="Y400" s="48"/>
      <c r="Z400" s="48" t="n">
        <f aca="false">IF(OR(N(Z$5)=0,Z$6=""),0,Z$5*((DATE(YEAR($B400),MONTH($B400),MIN(Z$6,DAY(EOMONTH($B400,0))))&gt;=$B400)*(DATE(YEAR($B400),MONTH($B400),MIN(Z$6,DAY(EOMONTH($B400,0))))&lt;$C400)+(DATE(YEAR($B400),MONTH($B400)+1,MIN(Z$6,DAY(EOMONTH($B400,1))))&gt;=$B400)*(DATE(YEAR($B400),MONTH($B400)+1,MIN(Z$6,DAY(EOMONTH($B400,1))))&lt;$C400)))</f>
        <v>0</v>
      </c>
      <c r="AA400" s="48" t="n">
        <f aca="false">IF(OR(N(AA$5)=0,AA$6=""),0,AA$5*((DATE(YEAR($B400),MONTH($B400),MIN(AA$6,DAY(EOMONTH($B400,0))))&gt;=$B400)*(DATE(YEAR($B400),MONTH($B400),MIN(AA$6,DAY(EOMONTH($B400,0))))&lt;$C400)+(DATE(YEAR($B400),MONTH($B400)+1,MIN(AA$6,DAY(EOMONTH($B400,1))))&gt;=$B400)*(DATE(YEAR($B400),MONTH($B400)+1,MIN(AA$6,DAY(EOMONTH($B400,1))))&lt;$C400)))</f>
        <v>0</v>
      </c>
      <c r="AB400" s="48" t="n">
        <f aca="false">IF(OR(N(AB$5)=0,AB$6=""),0,AB$5*((DATE(YEAR($B400),MONTH($B400),MIN(AB$6,DAY(EOMONTH($B400,0))))&gt;=$B400)*(DATE(YEAR($B400),MONTH($B400),MIN(AB$6,DAY(EOMONTH($B400,0))))&lt;$C400)+(DATE(YEAR($B400),MONTH($B400)+1,MIN(AB$6,DAY(EOMONTH($B400,1))))&gt;=$B400)*(DATE(YEAR($B400),MONTH($B400)+1,MIN(AB$6,DAY(EOMONTH($B400,1))))&lt;$C400)))</f>
        <v>0</v>
      </c>
      <c r="AC400" s="48" t="n">
        <f aca="false">IF(OR(N(AC$5)=0,AC$6=""),0,AC$5*((DATE(YEAR($B400),MONTH($B400),MIN(AC$6,DAY(EOMONTH($B400,0))))&gt;=$B400)*(DATE(YEAR($B400),MONTH($B400),MIN(AC$6,DAY(EOMONTH($B400,0))))&lt;$C400)+(DATE(YEAR($B400),MONTH($B400)+1,MIN(AC$6,DAY(EOMONTH($B400,1))))&gt;=$B400)*(DATE(YEAR($B400),MONTH($B400)+1,MIN(AC$6,DAY(EOMONTH($B400,1))))&lt;$C400)))</f>
        <v>0</v>
      </c>
      <c r="AD400" s="48" t="n">
        <f aca="false">IF(OR(N(AD$5)=0,AD$6=""),0,AD$5*((DATE(YEAR($B400),MONTH($B400),MIN(AD$6,DAY(EOMONTH($B400,0))))&gt;=$B400)*(DATE(YEAR($B400),MONTH($B400),MIN(AD$6,DAY(EOMONTH($B400,0))))&lt;$C400)+(DATE(YEAR($B400),MONTH($B400)+1,MIN(AD$6,DAY(EOMONTH($B400,1))))&gt;=$B400)*(DATE(YEAR($B400),MONTH($B400)+1,MIN(AD$6,DAY(EOMONTH($B400,1))))&lt;$C400)))</f>
        <v>0</v>
      </c>
      <c r="AE400" s="48" t="n">
        <f aca="false">IF(OR(N(AE$5)=0,AE$6=""),0,AE$5*((DATE(YEAR($B400),MONTH($B400),MIN(AE$6,DAY(EOMONTH($B400,0))))&gt;=$B400)*(DATE(YEAR($B400),MONTH($B400),MIN(AE$6,DAY(EOMONTH($B400,0))))&lt;$C400)+(DATE(YEAR($B400),MONTH($B400)+1,MIN(AE$6,DAY(EOMONTH($B400,1))))&gt;=$B400)*(DATE(YEAR($B400),MONTH($B400)+1,MIN(AE$6,DAY(EOMONTH($B400,1))))&lt;$C400)))</f>
        <v>0</v>
      </c>
      <c r="AF400" s="48" t="n">
        <f aca="false">IF(OR(N(AF$5)=0,AF$6=""),0,AF$5*((DATE(YEAR($B400),MONTH($B400),MIN(AF$6,DAY(EOMONTH($B400,0))))&gt;=$B400)*(DATE(YEAR($B400),MONTH($B400),MIN(AF$6,DAY(EOMONTH($B400,0))))&lt;$C400)+(DATE(YEAR($B400),MONTH($B400)+1,MIN(AF$6,DAY(EOMONTH($B400,1))))&gt;=$B400)*(DATE(YEAR($B400),MONTH($B400)+1,MIN(AF$6,DAY(EOMONTH($B400,1))))&lt;$C400)))</f>
        <v>0</v>
      </c>
      <c r="AG400" s="48" t="n">
        <f aca="false">IF(OR(N(AG$5)=0,AG$6=""),0,AG$5*((DATE(YEAR($B400),MONTH($B400),MIN(AG$6,DAY(EOMONTH($B400,0))))&gt;=$B400)*(DATE(YEAR($B400),MONTH($B400),MIN(AG$6,DAY(EOMONTH($B400,0))))&lt;$C400)+(DATE(YEAR($B400),MONTH($B400)+1,MIN(AG$6,DAY(EOMONTH($B400,1))))&gt;=$B400)*(DATE(YEAR($B400),MONTH($B400)+1,MIN(AG$6,DAY(EOMONTH($B400,1))))&lt;$C400)))</f>
        <v>0</v>
      </c>
      <c r="AH400" s="48" t="n">
        <f aca="false">IF(OR(N(AH$5)=0,AH$6=""),0,AH$5*((DATE(YEAR($B400),MONTH($B400),MIN(AH$6,DAY(EOMONTH($B400,0))))&gt;=$B400)*(DATE(YEAR($B400),MONTH($B400),MIN(AH$6,DAY(EOMONTH($B400,0))))&lt;$C400)+(DATE(YEAR($B400),MONTH($B400)+1,MIN(AH$6,DAY(EOMONTH($B400,1))))&gt;=$B400)*(DATE(YEAR($B400),MONTH($B400)+1,MIN(AH$6,DAY(EOMONTH($B400,1))))&lt;$C400)))</f>
        <v>0</v>
      </c>
      <c r="AI400" s="48" t="n">
        <f aca="false">IF(OR(N(AI$5)=0,AI$6=""),0,AI$5*((DATE(YEAR($B400),MONTH($B400),MIN(AI$6,DAY(EOMONTH($B400,0))))&gt;=$B400)*(DATE(YEAR($B400),MONTH($B400),MIN(AI$6,DAY(EOMONTH($B400,0))))&lt;$C400)+(DATE(YEAR($B400),MONTH($B400)+1,MIN(AI$6,DAY(EOMONTH($B400,1))))&gt;=$B400)*(DATE(YEAR($B400),MONTH($B400)+1,MIN(AI$6,DAY(EOMONTH($B400,1))))&lt;$C400)))</f>
        <v>0</v>
      </c>
      <c r="AJ400" s="48" t="n">
        <f aca="false">IF(OR(N(AJ$5)=0,AJ$6=""),0,AJ$5*((DATE(YEAR($B400),MONTH($B400),MIN(AJ$6,DAY(EOMONTH($B400,0))))&gt;=$B400)*(DATE(YEAR($B400),MONTH($B400),MIN(AJ$6,DAY(EOMONTH($B400,0))))&lt;$C400)+(DATE(YEAR($B400),MONTH($B400)+1,MIN(AJ$6,DAY(EOMONTH($B400,1))))&gt;=$B400)*(DATE(YEAR($B400),MONTH($B400)+1,MIN(AJ$6,DAY(EOMONTH($B400,1))))&lt;$C400)))</f>
        <v>0</v>
      </c>
      <c r="AK400" s="48" t="n">
        <f aca="false">IF(OR(N(AK$5)=0,AK$6=""),0,AK$5*((DATE(YEAR($B400),MONTH($B400),MIN(AK$6,DAY(EOMONTH($B400,0))))&gt;=$B400)*(DATE(YEAR($B400),MONTH($B400),MIN(AK$6,DAY(EOMONTH($B400,0))))&lt;$C400)+(DATE(YEAR($B400),MONTH($B400)+1,MIN(AK$6,DAY(EOMONTH($B400,1))))&gt;=$B400)*(DATE(YEAR($B400),MONTH($B400)+1,MIN(AK$6,DAY(EOMONTH($B400,1))))&lt;$C400)))</f>
        <v>0</v>
      </c>
      <c r="AL400" s="48" t="n">
        <f aca="false">IF(OR(N(AL$5)=0,AL$6=""),0,AL$5*((DATE(YEAR($B400),MONTH($B400),MIN(AL$6,DAY(EOMONTH($B400,0))))&gt;=$B400)*(DATE(YEAR($B400),MONTH($B400),MIN(AL$6,DAY(EOMONTH($B400,0))))&lt;$C400)+(DATE(YEAR($B400),MONTH($B400)+1,MIN(AL$6,DAY(EOMONTH($B400,1))))&gt;=$B400)*(DATE(YEAR($B400),MONTH($B400)+1,MIN(AL$6,DAY(EOMONTH($B400,1))))&lt;$C400)))</f>
        <v>0</v>
      </c>
      <c r="AM400" s="48" t="n">
        <f aca="false">IF(OR(N(AM$5)=0,AM$6=""),0,AM$5*((DATE(YEAR($B400),MONTH($B400),MIN(AM$6,DAY(EOMONTH($B400,0))))&gt;=$B400)*(DATE(YEAR($B400),MONTH($B400),MIN(AM$6,DAY(EOMONTH($B400,0))))&lt;$C400)+(DATE(YEAR($B400),MONTH($B400)+1,MIN(AM$6,DAY(EOMONTH($B400,1))))&gt;=$B400)*(DATE(YEAR($B400),MONTH($B400)+1,MIN(AM$6,DAY(EOMONTH($B400,1))))&lt;$C400)))</f>
        <v>0</v>
      </c>
      <c r="AN400" s="48" t="n">
        <f aca="false">IF(OR(N(AN$5)=0,AN$6=""),0,AN$5*((DATE(YEAR($B400),MONTH($B400),MIN(AN$6,DAY(EOMONTH($B400,0))))&gt;=$B400)*(DATE(YEAR($B400),MONTH($B400),MIN(AN$6,DAY(EOMONTH($B400,0))))&lt;$C400)+(DATE(YEAR($B400),MONTH($B400)+1,MIN(AN$6,DAY(EOMONTH($B400,1))))&gt;=$B400)*(DATE(YEAR($B400),MONTH($B400)+1,MIN(AN$6,DAY(EOMONTH($B400,1))))&lt;$C400)))</f>
        <v>0</v>
      </c>
      <c r="AO400" s="48" t="n">
        <f aca="false">IF(OR(N(AO$5)=0,AO$6=""),0,AO$5*((DATE(YEAR($B400),MONTH($B400),MIN(AO$6,DAY(EOMONTH($B400,0))))&gt;=$B400)*(DATE(YEAR($B400),MONTH($B400),MIN(AO$6,DAY(EOMONTH($B400,0))))&lt;$C400)+(DATE(YEAR($B400),MONTH($B400)+1,MIN(AO$6,DAY(EOMONTH($B400,1))))&gt;=$B400)*(DATE(YEAR($B400),MONTH($B400)+1,MIN(AO$6,DAY(EOMONTH($B400,1))))&lt;$C400)))</f>
        <v>0</v>
      </c>
      <c r="AP400" s="48" t="n">
        <f aca="false">IF(OR(N(AP$5)=0,AP$6=""),0,AP$5*((DATE(YEAR($B400),MONTH($B400),MIN(AP$6,DAY(EOMONTH($B400,0))))&gt;=$B400)*(DATE(YEAR($B400),MONTH($B400),MIN(AP$6,DAY(EOMONTH($B400,0))))&lt;$C400)+(DATE(YEAR($B400),MONTH($B400)+1,MIN(AP$6,DAY(EOMONTH($B400,1))))&gt;=$B400)*(DATE(YEAR($B400),MONTH($B400)+1,MIN(AP$6,DAY(EOMONTH($B400,1))))&lt;$C400)))</f>
        <v>0</v>
      </c>
      <c r="AQ400" s="48" t="n">
        <f aca="false">IF(OR(N(AQ$5)=0,AQ$6=""),0,AQ$5*((DATE(YEAR($B400),MONTH($B400),MIN(AQ$6,DAY(EOMONTH($B400,0))))&gt;=$B400)*(DATE(YEAR($B400),MONTH($B400),MIN(AQ$6,DAY(EOMONTH($B400,0))))&lt;$C400)+(DATE(YEAR($B400),MONTH($B400)+1,MIN(AQ$6,DAY(EOMONTH($B400,1))))&gt;=$B400)*(DATE(YEAR($B400),MONTH($B400)+1,MIN(AQ$6,DAY(EOMONTH($B400,1))))&lt;$C400)))</f>
        <v>0</v>
      </c>
      <c r="AR400" s="48" t="n">
        <f aca="false">IF(OR(N(AR$5)=0,AR$6=""),0,AR$5*((DATE(YEAR($B400),MONTH($B400),MIN(AR$6,DAY(EOMONTH($B400,0))))&gt;=$B400)*(DATE(YEAR($B400),MONTH($B400),MIN(AR$6,DAY(EOMONTH($B400,0))))&lt;$C400)+(DATE(YEAR($B400),MONTH($B400)+1,MIN(AR$6,DAY(EOMONTH($B400,1))))&gt;=$B400)*(DATE(YEAR($B400),MONTH($B400)+1,MIN(AR$6,DAY(EOMONTH($B400,1))))&lt;$C400)))</f>
        <v>0</v>
      </c>
      <c r="AS400" s="48" t="n">
        <f aca="false">IF(OR(N(AS$5)=0,AS$6=""),0,AS$5*((DATE(YEAR($B400),MONTH($B400),MIN(AS$6,DAY(EOMONTH($B400,0))))&gt;=$B400)*(DATE(YEAR($B400),MONTH($B400),MIN(AS$6,DAY(EOMONTH($B400,0))))&lt;$C400)+(DATE(YEAR($B400),MONTH($B400)+1,MIN(AS$6,DAY(EOMONTH($B400,1))))&gt;=$B400)*(DATE(YEAR($B400),MONTH($B400)+1,MIN(AS$6,DAY(EOMONTH($B400,1))))&lt;$C400)))</f>
        <v>0</v>
      </c>
      <c r="AT400" s="48" t="n">
        <f aca="false">IF(OR(N(AT$5)=0,AT$6=""),0,AT$5*((DATE(YEAR($B400),MONTH($B400),MIN(AT$6,DAY(EOMONTH($B400,0))))&gt;=$B400)*(DATE(YEAR($B400),MONTH($B400),MIN(AT$6,DAY(EOMONTH($B400,0))))&lt;$C400)+(DATE(YEAR($B400),MONTH($B400)+1,MIN(AT$6,DAY(EOMONTH($B400,1))))&gt;=$B400)*(DATE(YEAR($B400),MONTH($B400)+1,MIN(AT$6,DAY(EOMONTH($B400,1))))&lt;$C400)))</f>
        <v>0</v>
      </c>
      <c r="AU400" s="48" t="n">
        <f aca="false">IF(OR(N(AU$5)=0,AU$6=""),0,AU$5*((DATE(YEAR($B400),MONTH($B400),MIN(AU$6,DAY(EOMONTH($B400,0))))&gt;=$B400)*(DATE(YEAR($B400),MONTH($B400),MIN(AU$6,DAY(EOMONTH($B400,0))))&lt;$C400)+(DATE(YEAR($B400),MONTH($B400)+1,MIN(AU$6,DAY(EOMONTH($B400,1))))&gt;=$B400)*(DATE(YEAR($B400),MONTH($B400)+1,MIN(AU$6,DAY(EOMONTH($B400,1))))&lt;$C400)))</f>
        <v>0</v>
      </c>
      <c r="AV400" s="48" t="n">
        <f aca="false">IF(OR(N(AV$5)=0,AV$6=""),0,AV$5*((DATE(YEAR($B400),MONTH($B400),MIN(AV$6,DAY(EOMONTH($B400,0))))&gt;=$B400)*(DATE(YEAR($B400),MONTH($B400),MIN(AV$6,DAY(EOMONTH($B400,0))))&lt;$C400)+(DATE(YEAR($B400),MONTH($B400)+1,MIN(AV$6,DAY(EOMONTH($B400,1))))&gt;=$B400)*(DATE(YEAR($B400),MONTH($B400)+1,MIN(AV$6,DAY(EOMONTH($B400,1))))&lt;$C400)))</f>
        <v>0</v>
      </c>
      <c r="AW400" s="48" t="n">
        <f aca="false">IF(OR(N(AW$5)=0,AW$6=""),0,AW$5*((DATE(YEAR($B400),MONTH($B400),MIN(AW$6,DAY(EOMONTH($B400,0))))&gt;=$B400)*(DATE(YEAR($B400),MONTH($B400),MIN(AW$6,DAY(EOMONTH($B400,0))))&lt;$C400)+(DATE(YEAR($B400),MONTH($B400)+1,MIN(AW$6,DAY(EOMONTH($B400,1))))&gt;=$B400)*(DATE(YEAR($B400),MONTH($B400)+1,MIN(AW$6,DAY(EOMONTH($B400,1))))&lt;$C400)))</f>
        <v>0</v>
      </c>
      <c r="AX400" s="48" t="n">
        <f aca="false">IF(OR(N(AX$5)=0,AX$6=""),0,AX$5*((DATE(YEAR($B400),MONTH($B400),MIN(AX$6,DAY(EOMONTH($B400,0))))&gt;=$B400)*(DATE(YEAR($B400),MONTH($B400),MIN(AX$6,DAY(EOMONTH($B400,0))))&lt;$C400)+(DATE(YEAR($B400),MONTH($B400)+1,MIN(AX$6,DAY(EOMONTH($B400,1))))&gt;=$B400)*(DATE(YEAR($B400),MONTH($B400)+1,MIN(AX$6,DAY(EOMONTH($B400,1))))&lt;$C400)))</f>
        <v>0</v>
      </c>
      <c r="AY400" s="48" t="n">
        <f aca="false">IF(OR(N(AY$5)=0,AY$6=""),0,AY$5*((DATE(YEAR($B400),MONTH($B400),MIN(AY$6,DAY(EOMONTH($B400,0))))&gt;=$B400)*(DATE(YEAR($B400),MONTH($B400),MIN(AY$6,DAY(EOMONTH($B400,0))))&lt;$C400)+(DATE(YEAR($B400),MONTH($B400)+1,MIN(AY$6,DAY(EOMONTH($B400,1))))&gt;=$B400)*(DATE(YEAR($B400),MONTH($B400)+1,MIN(AY$6,DAY(EOMONTH($B400,1))))&lt;$C400)))</f>
        <v>0</v>
      </c>
      <c r="AZ400" s="48" t="n">
        <f aca="false">IF(OR(N(AZ$5)=0,AZ$6=""),0,AZ$5*((DATE(YEAR($B400),MONTH($B400),MIN(AZ$6,DAY(EOMONTH($B400,0))))&gt;=$B400)*(DATE(YEAR($B400),MONTH($B400),MIN(AZ$6,DAY(EOMONTH($B400,0))))&lt;$C400)+(DATE(YEAR($B400),MONTH($B400)+1,MIN(AZ$6,DAY(EOMONTH($B400,1))))&gt;=$B400)*(DATE(YEAR($B400),MONTH($B400)+1,MIN(AZ$6,DAY(EOMONTH($B400,1))))&lt;$C400)))</f>
        <v>0</v>
      </c>
      <c r="BA400" s="48" t="n">
        <f aca="false">IF(OR(N(BA$5)=0,BA$6=""),0,BA$5*((DATE(YEAR($B400),MONTH($B400),MIN(BA$6,DAY(EOMONTH($B400,0))))&gt;=$B400)*(DATE(YEAR($B400),MONTH($B400),MIN(BA$6,DAY(EOMONTH($B400,0))))&lt;$C400)+(DATE(YEAR($B400),MONTH($B400)+1,MIN(BA$6,DAY(EOMONTH($B400,1))))&gt;=$B400)*(DATE(YEAR($B400),MONTH($B400)+1,MIN(BA$6,DAY(EOMONTH($B400,1))))&lt;$C400)))</f>
        <v>0</v>
      </c>
      <c r="BB400" s="48" t="n">
        <f aca="false">IF(OR(N(BB$5)=0,BB$6=""),0,BB$5*((DATE(YEAR($B400),MONTH($B400),MIN(BB$6,DAY(EOMONTH($B400,0))))&gt;=$B400)*(DATE(YEAR($B400),MONTH($B400),MIN(BB$6,DAY(EOMONTH($B400,0))))&lt;$C400)+(DATE(YEAR($B400),MONTH($B400)+1,MIN(BB$6,DAY(EOMONTH($B400,1))))&gt;=$B400)*(DATE(YEAR($B400),MONTH($B400)+1,MIN(BB$6,DAY(EOMONTH($B400,1))))&lt;$C400)))</f>
        <v>0</v>
      </c>
      <c r="BC400" s="48" t="n">
        <f aca="false">IF(OR(N(BC$5)=0,BC$6=""),0,BC$5*((DATE(YEAR($B400),MONTH($B400),MIN(BC$6,DAY(EOMONTH($B400,0))))&gt;=$B400)*(DATE(YEAR($B400),MONTH($B400),MIN(BC$6,DAY(EOMONTH($B400,0))))&lt;$C400)+(DATE(YEAR($B400),MONTH($B400)+1,MIN(BC$6,DAY(EOMONTH($B400,1))))&gt;=$B400)*(DATE(YEAR($B400),MONTH($B400)+1,MIN(BC$6,DAY(EOMONTH($B400,1))))&lt;$C400)))</f>
        <v>0</v>
      </c>
      <c r="BD400" s="48" t="n">
        <f aca="false">IF(OR(N(BD$5)=0,BD$6=""),0,BD$5*((DATE(YEAR($B400),MONTH($B400),MIN(BD$6,DAY(EOMONTH($B400,0))))&gt;=$B400)*(DATE(YEAR($B400),MONTH($B400),MIN(BD$6,DAY(EOMONTH($B400,0))))&lt;$C400)+(DATE(YEAR($B400),MONTH($B400)+1,MIN(BD$6,DAY(EOMONTH($B400,1))))&gt;=$B400)*(DATE(YEAR($B400),MONTH($B400)+1,MIN(BD$6,DAY(EOMONTH($B400,1))))&lt;$C400)))</f>
        <v>0</v>
      </c>
      <c r="BE400" s="48" t="n">
        <f aca="false">IF(OR(N(BE$5)=0,BE$6=""),0,BE$5*((DATE(YEAR($B400),MONTH($B400),MIN(BE$6,DAY(EOMONTH($B400,0))))&gt;=$B400)*(DATE(YEAR($B400),MONTH($B400),MIN(BE$6,DAY(EOMONTH($B400,0))))&lt;$C400)+(DATE(YEAR($B400),MONTH($B400)+1,MIN(BE$6,DAY(EOMONTH($B400,1))))&gt;=$B400)*(DATE(YEAR($B400),MONTH($B400)+1,MIN(BE$6,DAY(EOMONTH($B400,1))))&lt;$C400)))</f>
        <v>0</v>
      </c>
      <c r="BF400" s="48" t="n">
        <f aca="false">IF(OR(N(BF$5)=0,BF$6=""),0,BF$5*((DATE(YEAR($B400),MONTH($B400),MIN(BF$6,DAY(EOMONTH($B400,0))))&gt;=$B400)*(DATE(YEAR($B400),MONTH($B400),MIN(BF$6,DAY(EOMONTH($B400,0))))&lt;$C400)+(DATE(YEAR($B400),MONTH($B400)+1,MIN(BF$6,DAY(EOMONTH($B400,1))))&gt;=$B400)*(DATE(YEAR($B400),MONTH($B400)+1,MIN(BF$6,DAY(EOMONTH($B400,1))))&lt;$C400)))</f>
        <v>0</v>
      </c>
      <c r="BG400" s="48" t="n">
        <f aca="false">IF(OR(N(BG$5)=0,BG$6=""),0,BG$5*((DATE(YEAR($B400),MONTH($B400),MIN(BG$6,DAY(EOMONTH($B400,0))))&gt;=$B400)*(DATE(YEAR($B400),MONTH($B400),MIN(BG$6,DAY(EOMONTH($B400,0))))&lt;$C400)+(DATE(YEAR($B400),MONTH($B400)+1,MIN(BG$6,DAY(EOMONTH($B400,1))))&gt;=$B400)*(DATE(YEAR($B400),MONTH($B400)+1,MIN(BG$6,DAY(EOMONTH($B400,1))))&lt;$C400)))</f>
        <v>0</v>
      </c>
      <c r="BH400" s="48" t="n">
        <f aca="false">IF(OR(N(BH$5)=0,BH$6=""),0,BH$5*((DATE(YEAR($B400),MONTH($B400),MIN(BH$6,DAY(EOMONTH($B400,0))))&gt;=$B400)*(DATE(YEAR($B400),MONTH($B400),MIN(BH$6,DAY(EOMONTH($B400,0))))&lt;$C400)+(DATE(YEAR($B400),MONTH($B400)+1,MIN(BH$6,DAY(EOMONTH($B400,1))))&gt;=$B400)*(DATE(YEAR($B400),MONTH($B400)+1,MIN(BH$6,DAY(EOMONTH($B400,1))))&lt;$C400)))</f>
        <v>0</v>
      </c>
      <c r="BI400" s="48" t="n">
        <f aca="false">IF(OR(N(BI$5)=0,BI$6=""),0,BI$5*((DATE(YEAR($B400),MONTH($B400),MIN(BI$6,DAY(EOMONTH($B400,0))))&gt;=$B400)*(DATE(YEAR($B400),MONTH($B400),MIN(BI$6,DAY(EOMONTH($B400,0))))&lt;$C400)+(DATE(YEAR($B400),MONTH($B400)+1,MIN(BI$6,DAY(EOMONTH($B400,1))))&gt;=$B400)*(DATE(YEAR($B400),MONTH($B400)+1,MIN(BI$6,DAY(EOMONTH($B400,1))))&lt;$C400)))</f>
        <v>0</v>
      </c>
      <c r="BJ400" s="48" t="n">
        <f aca="false">IF(OR(N(BJ$5)=0,BJ$6=""),0,BJ$5*((DATE(YEAR($B400),MONTH($B400),MIN(BJ$6,DAY(EOMONTH($B400,0))))&gt;=$B400)*(DATE(YEAR($B400),MONTH($B400),MIN(BJ$6,DAY(EOMONTH($B400,0))))&lt;$C400)+(DATE(YEAR($B400),MONTH($B400)+1,MIN(BJ$6,DAY(EOMONTH($B400,1))))&gt;=$B400)*(DATE(YEAR($B400),MONTH($B400)+1,MIN(BJ$6,DAY(EOMONTH($B400,1))))&lt;$C400)))</f>
        <v>0</v>
      </c>
      <c r="BK400" s="48" t="n">
        <f aca="false">IF(OR(N(BK$5)=0,BK$6=""),0,BK$5*((DATE(YEAR($B400),MONTH($B400),MIN(BK$6,DAY(EOMONTH($B400,0))))&gt;=$B400)*(DATE(YEAR($B400),MONTH($B400),MIN(BK$6,DAY(EOMONTH($B400,0))))&lt;$C400)+(DATE(YEAR($B400),MONTH($B400)+1,MIN(BK$6,DAY(EOMONTH($B400,1))))&gt;=$B400)*(DATE(YEAR($B400),MONTH($B400)+1,MIN(BK$6,DAY(EOMONTH($B400,1))))&lt;$C400)))</f>
        <v>0</v>
      </c>
      <c r="BL400" s="48" t="n">
        <f aca="false">IF(OR(N(BL$5)=0,BL$6=""),0,BL$5*((DATE(YEAR($B400),MONTH($B400),MIN(BL$6,DAY(EOMONTH($B400,0))))&gt;=$B400)*(DATE(YEAR($B400),MONTH($B400),MIN(BL$6,DAY(EOMONTH($B400,0))))&lt;$C400)+(DATE(YEAR($B400),MONTH($B400)+1,MIN(BL$6,DAY(EOMONTH($B400,1))))&gt;=$B400)*(DATE(YEAR($B400),MONTH($B400)+1,MIN(BL$6,DAY(EOMONTH($B400,1))))&lt;$C400)))</f>
        <v>0</v>
      </c>
      <c r="BM400" s="48" t="n">
        <f aca="false">IF(OR(N(BM$5)=0,BM$6=""),0,BM$5*((DATE(YEAR($B400),MONTH($B400),MIN(BM$6,DAY(EOMONTH($B400,0))))&gt;=$B400)*(DATE(YEAR($B400),MONTH($B400),MIN(BM$6,DAY(EOMONTH($B400,0))))&lt;$C400)+(DATE(YEAR($B400),MONTH($B400)+1,MIN(BM$6,DAY(EOMONTH($B400,1))))&gt;=$B400)*(DATE(YEAR($B400),MONTH($B400)+1,MIN(BM$6,DAY(EOMONTH($B400,1))))&lt;$C400)))</f>
        <v>0</v>
      </c>
      <c r="BN400" s="48" t="n">
        <f aca="false">IF(OR(N(BN$5)=0,BN$6=""),0,BN$5*((DATE(YEAR($B400),MONTH($B400),MIN(BN$6,DAY(EOMONTH($B400,0))))&gt;=$B400)*(DATE(YEAR($B400),MONTH($B400),MIN(BN$6,DAY(EOMONTH($B400,0))))&lt;$C400)+(DATE(YEAR($B400),MONTH($B400)+1,MIN(BN$6,DAY(EOMONTH($B400,1))))&gt;=$B400)*(DATE(YEAR($B400),MONTH($B400)+1,MIN(BN$6,DAY(EOMONTH($B400,1))))&lt;$C400)))</f>
        <v>0</v>
      </c>
      <c r="BO400" s="48" t="n">
        <f aca="false">IF(OR(N(BO$5)=0,BO$6=""),0,BO$5*((DATE(YEAR($B400),MONTH($B400),MIN(BO$6,DAY(EOMONTH($B400,0))))&gt;=$B400)*(DATE(YEAR($B400),MONTH($B400),MIN(BO$6,DAY(EOMONTH($B400,0))))&lt;$C400)+(DATE(YEAR($B400),MONTH($B400)+1,MIN(BO$6,DAY(EOMONTH($B400,1))))&gt;=$B400)*(DATE(YEAR($B400),MONTH($B400)+1,MIN(BO$6,DAY(EOMONTH($B400,1))))&lt;$C400)))</f>
        <v>0</v>
      </c>
      <c r="BP400" s="48" t="n">
        <f aca="false">IF(OR(N(BP$5)=0,BP$6=""),0,BP$5*((DATE(YEAR($B400),MONTH($B400),MIN(BP$6,DAY(EOMONTH($B400,0))))&gt;=$B400)*(DATE(YEAR($B400),MONTH($B400),MIN(BP$6,DAY(EOMONTH($B400,0))))&lt;$C400)+(DATE(YEAR($B400),MONTH($B400)+1,MIN(BP$6,DAY(EOMONTH($B400,1))))&gt;=$B400)*(DATE(YEAR($B400),MONTH($B400)+1,MIN(BP$6,DAY(EOMONTH($B400,1))))&lt;$C400)))</f>
        <v>0</v>
      </c>
      <c r="BQ400" s="48" t="n">
        <f aca="false">IF(OR(N(BQ$5)=0,BQ$6=""),0,BQ$5*((DATE(YEAR($B400),MONTH($B400),MIN(BQ$6,DAY(EOMONTH($B400,0))))&gt;=$B400)*(DATE(YEAR($B400),MONTH($B400),MIN(BQ$6,DAY(EOMONTH($B400,0))))&lt;$C400)+(DATE(YEAR($B400),MONTH($B400)+1,MIN(BQ$6,DAY(EOMONTH($B400,1))))&gt;=$B400)*(DATE(YEAR($B400),MONTH($B400)+1,MIN(BQ$6,DAY(EOMONTH($B400,1))))&lt;$C400)))</f>
        <v>0</v>
      </c>
      <c r="BR400" s="48" t="n">
        <f aca="false">IF(OR(N(BR$5)=0,BR$6=""),0,BR$5*((DATE(YEAR($B400),MONTH($B400),MIN(BR$6,DAY(EOMONTH($B400,0))))&gt;=$B400)*(DATE(YEAR($B400),MONTH($B400),MIN(BR$6,DAY(EOMONTH($B400,0))))&lt;$C400)+(DATE(YEAR($B400),MONTH($B400)+1,MIN(BR$6,DAY(EOMONTH($B400,1))))&gt;=$B400)*(DATE(YEAR($B400),MONTH($B400)+1,MIN(BR$6,DAY(EOMONTH($B400,1))))&lt;$C400)))</f>
        <v>0</v>
      </c>
      <c r="BS400" s="48" t="n">
        <f aca="false">IF(OR(N(BS$5)=0,BS$6=""),0,BS$5*((DATE(YEAR($B400),MONTH($B400),MIN(BS$6,DAY(EOMONTH($B400,0))))&gt;=$B400)*(DATE(YEAR($B400),MONTH($B400),MIN(BS$6,DAY(EOMONTH($B400,0))))&lt;$C400)+(DATE(YEAR($B400),MONTH($B400)+1,MIN(BS$6,DAY(EOMONTH($B400,1))))&gt;=$B400)*(DATE(YEAR($B400),MONTH($B400)+1,MIN(BS$6,DAY(EOMONTH($B400,1))))&lt;$C400)))</f>
        <v>0</v>
      </c>
      <c r="BT400" s="48" t="n">
        <f aca="false">IF(OR(N(BT$5)=0,BT$6=""),0,BT$5*((DATE(YEAR($B400),MONTH($B400),MIN(BT$6,DAY(EOMONTH($B400,0))))&gt;=$B400)*(DATE(YEAR($B400),MONTH($B400),MIN(BT$6,DAY(EOMONTH($B400,0))))&lt;$C400)+(DATE(YEAR($B400),MONTH($B400)+1,MIN(BT$6,DAY(EOMONTH($B400,1))))&gt;=$B400)*(DATE(YEAR($B400),MONTH($B400)+1,MIN(BT$6,DAY(EOMONTH($B400,1))))&lt;$C400)))</f>
        <v>0</v>
      </c>
      <c r="BU400" s="48" t="n">
        <f aca="false">IF(OR(N(BU$5)=0,BU$6=""),0,BU$5*((DATE(YEAR($B400),MONTH($B400),MIN(BU$6,DAY(EOMONTH($B400,0))))&gt;=$B400)*(DATE(YEAR($B400),MONTH($B400),MIN(BU$6,DAY(EOMONTH($B400,0))))&lt;$C400)+(DATE(YEAR($B400),MONTH($B400)+1,MIN(BU$6,DAY(EOMONTH($B400,1))))&gt;=$B400)*(DATE(YEAR($B400),MONTH($B400)+1,MIN(BU$6,DAY(EOMONTH($B400,1))))&lt;$C400)))</f>
        <v>0</v>
      </c>
      <c r="BV400" s="48" t="n">
        <f aca="false">IF(OR(N(BV$5)=0,BV$6=""),0,BV$5*((DATE(YEAR($B400),MONTH($B400),MIN(BV$6,DAY(EOMONTH($B400,0))))&gt;=$B400)*(DATE(YEAR($B400),MONTH($B400),MIN(BV$6,DAY(EOMONTH($B400,0))))&lt;$C400)+(DATE(YEAR($B400),MONTH($B400)+1,MIN(BV$6,DAY(EOMONTH($B400,1))))&gt;=$B400)*(DATE(YEAR($B400),MONTH($B400)+1,MIN(BV$6,DAY(EOMONTH($B400,1))))&lt;$C400)))</f>
        <v>0</v>
      </c>
      <c r="BW400" s="48" t="n">
        <f aca="false">IF(OR(N(BW$5)=0,BW$6=""),0,BW$5*((DATE(YEAR($B400),MONTH($B400),MIN(BW$6,DAY(EOMONTH($B400,0))))&gt;=$B400)*(DATE(YEAR($B400),MONTH($B400),MIN(BW$6,DAY(EOMONTH($B400,0))))&lt;$C400)+(DATE(YEAR($B400),MONTH($B400)+1,MIN(BW$6,DAY(EOMONTH($B400,1))))&gt;=$B400)*(DATE(YEAR($B400),MONTH($B400)+1,MIN(BW$6,DAY(EOMONTH($B400,1))))&lt;$C400)))</f>
        <v>0</v>
      </c>
      <c r="BX400" s="48" t="n">
        <f aca="false">MIN(Z400,(FT399*(1+FT$5/Setup!$C$36)+IF($V400=1,N($F400),0)))</f>
        <v>0</v>
      </c>
      <c r="BY400" s="48" t="n">
        <f aca="false">MIN(AA400,(FU399*(1+FU$5/Setup!$C$36)+IF($V400=2,N($F400),0)))</f>
        <v>0</v>
      </c>
      <c r="BZ400" s="48" t="n">
        <f aca="false">MIN(AB400,(FV399*(1+FV$5/Setup!$C$36)+IF($V400=3,N($F400),0)))</f>
        <v>0</v>
      </c>
      <c r="CA400" s="48" t="n">
        <f aca="false">MIN(AC400,(FW399*(1+FW$5/Setup!$C$36)+IF($V400=4,N($F400),0)))</f>
        <v>0</v>
      </c>
      <c r="CB400" s="48" t="n">
        <f aca="false">MIN(AD400,(FX399*(1+FX$5/Setup!$C$36)+IF($V400=5,N($F400),0)))</f>
        <v>0</v>
      </c>
      <c r="CC400" s="48" t="n">
        <f aca="false">MIN(AE400,(FY399*(1+FY$5/Setup!$C$36)+IF($V400=6,N($F400),0)))</f>
        <v>0</v>
      </c>
      <c r="CD400" s="48" t="n">
        <f aca="false">MIN(AF400,(FZ399*(1+FZ$5/Setup!$C$36)+IF($V400=7,N($F400),0)))</f>
        <v>0</v>
      </c>
      <c r="CE400" s="48" t="n">
        <f aca="false">MIN(AG400,(GA399*(1+GA$5/Setup!$C$36)+IF($V400=8,N($F400),0)))</f>
        <v>0</v>
      </c>
      <c r="CF400" s="48" t="n">
        <f aca="false">MIN(AH400,(GB399*(1+GB$5/Setup!$C$36)+IF($V400=9,N($F400),0)))</f>
        <v>0</v>
      </c>
      <c r="CG400" s="48" t="n">
        <f aca="false">MIN(AI400,(GC399*(1+GC$5/Setup!$C$36)+IF($V400=10,N($F400),0)))</f>
        <v>0</v>
      </c>
      <c r="CH400" s="48" t="n">
        <f aca="false">MIN(AJ400,(GD399*(1+GD$5/Setup!$C$36)+IF($V400=11,N($F400),0)))</f>
        <v>0</v>
      </c>
      <c r="CI400" s="48" t="n">
        <f aca="false">MIN(AK400,(GE399*(1+GE$5/Setup!$C$36)+IF($V400=12,N($F400),0)))</f>
        <v>0</v>
      </c>
      <c r="CJ400" s="48" t="n">
        <f aca="false">MIN(AL400,(GF399*(1+GF$5/Setup!$C$36)+IF($V400=13,N($F400),0)))</f>
        <v>0</v>
      </c>
      <c r="CK400" s="48" t="n">
        <f aca="false">MIN(AM400,(GG399*(1+GG$5/Setup!$C$36)+IF($V400=14,N($F400),0)))</f>
        <v>0</v>
      </c>
      <c r="CL400" s="48" t="n">
        <f aca="false">MIN(AN400,(GH399*(1+GH$5/Setup!$C$36)+IF($V400=15,N($F400),0)))</f>
        <v>0</v>
      </c>
      <c r="CM400" s="48" t="n">
        <f aca="false">MIN(AO400,(GI399*(1+GI$5/Setup!$C$36)+IF($V400=16,N($F400),0)))</f>
        <v>0</v>
      </c>
      <c r="CN400" s="48" t="n">
        <f aca="false">MIN(AP400,(GJ399*(1+GJ$5/Setup!$C$36)+IF($V400=17,N($F400),0)))</f>
        <v>0</v>
      </c>
      <c r="CO400" s="48" t="n">
        <f aca="false">MIN(AQ400,(GK399*(1+GK$5/Setup!$C$36)+IF($V400=18,N($F400),0)))</f>
        <v>0</v>
      </c>
      <c r="CP400" s="48" t="n">
        <f aca="false">MIN(AR400,(GL399*(1+GL$5/Setup!$C$36)+IF($V400=19,N($F400),0)))</f>
        <v>0</v>
      </c>
      <c r="CQ400" s="48" t="n">
        <f aca="false">MIN(AS400,(GM399*(1+GM$5/Setup!$C$36)+IF($V400=20,N($F400),0)))</f>
        <v>0</v>
      </c>
      <c r="CR400" s="48" t="n">
        <f aca="false">MIN(AT400,(GN399*(1+GN$5/Setup!$C$36)+IF($V400=21,N($F400),0)))</f>
        <v>0</v>
      </c>
      <c r="CS400" s="48" t="n">
        <f aca="false">MIN(AU400,(GO399*(1+GO$5/Setup!$C$36)+IF($V400=22,N($F400),0)))</f>
        <v>0</v>
      </c>
      <c r="CT400" s="48" t="n">
        <f aca="false">MIN(AV400,(GP399*(1+GP$5/Setup!$C$36)+IF($V400=23,N($F400),0)))</f>
        <v>0</v>
      </c>
      <c r="CU400" s="48" t="n">
        <f aca="false">MIN(AW400,(GQ399*(1+GQ$5/Setup!$C$36)+IF($V400=24,N($F400),0)))</f>
        <v>0</v>
      </c>
      <c r="CV400" s="48" t="n">
        <f aca="false">MIN(AX400,(GR399*(1+GR$5/Setup!$C$36)+IF($V400=25,N($F400),0)))</f>
        <v>0</v>
      </c>
      <c r="CW400" s="48" t="n">
        <f aca="false">MIN(AY400,(GS399*(1+GS$5/Setup!$C$36)+IF($V400=26,N($F400),0)))</f>
        <v>0</v>
      </c>
      <c r="CX400" s="48" t="n">
        <f aca="false">MIN(AZ400,(GT399*(1+GT$5/Setup!$C$36)+IF($V400=27,N($F400),0)))</f>
        <v>0</v>
      </c>
      <c r="CY400" s="48" t="n">
        <f aca="false">MIN(BA400,(GU399*(1+GU$5/Setup!$C$36)+IF($V400=28,N($F400),0)))</f>
        <v>0</v>
      </c>
      <c r="CZ400" s="48" t="n">
        <f aca="false">MIN(BB400,(GV399*(1+GV$5/Setup!$C$36)+IF($V400=29,N($F400),0)))</f>
        <v>0</v>
      </c>
      <c r="DA400" s="48" t="n">
        <f aca="false">MIN(BC400,(GW399*(1+GW$5/Setup!$C$36)+IF($V400=30,N($F400),0)))</f>
        <v>0</v>
      </c>
      <c r="DB400" s="48" t="n">
        <f aca="false">MIN(BD400,(GX399*(1+GX$5/Setup!$C$36)+IF($V400=31,N($F400),0)))</f>
        <v>0</v>
      </c>
      <c r="DC400" s="48" t="n">
        <f aca="false">MIN(BE400,(GY399*(1+GY$5/Setup!$C$36)+IF($V400=32,N($F400),0)))</f>
        <v>0</v>
      </c>
      <c r="DD400" s="48" t="n">
        <f aca="false">MIN(BF400,(GZ399*(1+GZ$5/Setup!$C$36)+IF($V400=33,N($F400),0)))</f>
        <v>0</v>
      </c>
      <c r="DE400" s="48" t="n">
        <f aca="false">MIN(BG400,(HA399*(1+HA$5/Setup!$C$36)+IF($V400=34,N($F400),0)))</f>
        <v>0</v>
      </c>
      <c r="DF400" s="48" t="n">
        <f aca="false">MIN(BH400,(HB399*(1+HB$5/Setup!$C$36)+IF($V400=35,N($F400),0)))</f>
        <v>0</v>
      </c>
      <c r="DG400" s="48" t="n">
        <f aca="false">MIN(BI400,(HC399*(1+HC$5/Setup!$C$36)+IF($V400=36,N($F400),0)))</f>
        <v>0</v>
      </c>
      <c r="DH400" s="48" t="n">
        <f aca="false">MIN(BJ400,(HD399*(1+HD$5/Setup!$C$36)+IF($V400=37,N($F400),0)))</f>
        <v>0</v>
      </c>
      <c r="DI400" s="48" t="n">
        <f aca="false">MIN(BK400,(HE399*(1+HE$5/Setup!$C$36)+IF($V400=38,N($F400),0)))</f>
        <v>0</v>
      </c>
      <c r="DJ400" s="48" t="n">
        <f aca="false">MIN(BL400,(HF399*(1+HF$5/Setup!$C$36)+IF($V400=39,N($F400),0)))</f>
        <v>0</v>
      </c>
      <c r="DK400" s="48" t="n">
        <f aca="false">MIN(BM400,(HG399*(1+HG$5/Setup!$C$36)+IF($V400=40,N($F400),0)))</f>
        <v>0</v>
      </c>
      <c r="DL400" s="48" t="n">
        <f aca="false">MIN(BN400,(HH399*(1+HH$5/Setup!$C$36)+IF($V400=41,N($F400),0)))</f>
        <v>0</v>
      </c>
      <c r="DM400" s="48" t="n">
        <f aca="false">MIN(BO400,(HI399*(1+HI$5/Setup!$C$36)+IF($V400=42,N($F400),0)))</f>
        <v>0</v>
      </c>
      <c r="DN400" s="48" t="n">
        <f aca="false">MIN(BP400,(HJ399*(1+HJ$5/Setup!$C$36)+IF($V400=43,N($F400),0)))</f>
        <v>0</v>
      </c>
      <c r="DO400" s="48" t="n">
        <f aca="false">MIN(BQ400,(HK399*(1+HK$5/Setup!$C$36)+IF($V400=44,N($F400),0)))</f>
        <v>0</v>
      </c>
      <c r="DP400" s="48" t="n">
        <f aca="false">MIN(BR400,(HL399*(1+HL$5/Setup!$C$36)+IF($V400=45,N($F400),0)))</f>
        <v>0</v>
      </c>
      <c r="DQ400" s="48" t="n">
        <f aca="false">MIN(BS400,(HM399*(1+HM$5/Setup!$C$36)+IF($V400=46,N($F400),0)))</f>
        <v>0</v>
      </c>
      <c r="DR400" s="48" t="n">
        <f aca="false">MIN(BT400,(HN399*(1+HN$5/Setup!$C$36)+IF($V400=47,N($F400),0)))</f>
        <v>0</v>
      </c>
      <c r="DS400" s="48" t="n">
        <f aca="false">MIN(BU400,(HO399*(1+HO$5/Setup!$C$36)+IF($V400=48,N($F400),0)))</f>
        <v>0</v>
      </c>
      <c r="DT400" s="48" t="n">
        <f aca="false">MIN(BV400,(HP399*(1+HP$5/Setup!$C$36)+IF($V400=49,N($F400),0)))</f>
        <v>0</v>
      </c>
      <c r="DU400" s="48" t="n">
        <f aca="false">MIN(BW400,(HQ399*(1+HQ$5/Setup!$C$36)+IF($V400=50,N($F400),0)))</f>
        <v>0</v>
      </c>
      <c r="DV400" s="48" t="n">
        <f aca="false">MIN(MAX((FT399*(1+FT$5/Setup!$C$36)+IF($V400=1,N($F400),0))-BX400,0),MAX($P400-0,0))</f>
        <v>0</v>
      </c>
      <c r="DW400" s="48" t="n">
        <f aca="false">MIN(MAX((FU399*(1+FU$5/Setup!$C$36)+IF($V400=2,N($F400),0))-BY400,0),MAX($P400-SUM(DV400:DV400),0))</f>
        <v>0</v>
      </c>
      <c r="DX400" s="48" t="n">
        <f aca="false">MIN(MAX((FV399*(1+FV$5/Setup!$C$36)+IF($V400=3,N($F400),0))-BZ400,0),MAX($P400-SUM(DV400:DW400),0))</f>
        <v>0</v>
      </c>
      <c r="DY400" s="48" t="n">
        <f aca="false">MIN(MAX((FW399*(1+FW$5/Setup!$C$36)+IF($V400=4,N($F400),0))-CA400,0),MAX($P400-SUM(DV400:DX400),0))</f>
        <v>0</v>
      </c>
      <c r="DZ400" s="48" t="n">
        <f aca="false">MIN(MAX((FX399*(1+FX$5/Setup!$C$36)+IF($V400=5,N($F400),0))-CB400,0),MAX($P400-SUM(DV400:DY400),0))</f>
        <v>0</v>
      </c>
      <c r="EA400" s="48" t="n">
        <f aca="false">MIN(MAX((FY399*(1+FY$5/Setup!$C$36)+IF($V400=6,N($F400),0))-CC400,0),MAX($P400-SUM(DV400:DZ400),0))</f>
        <v>0</v>
      </c>
      <c r="EB400" s="48" t="n">
        <f aca="false">MIN(MAX((FZ399*(1+FZ$5/Setup!$C$36)+IF($V400=7,N($F400),0))-CD400,0),MAX($P400-SUM(DV400:EA400),0))</f>
        <v>0</v>
      </c>
      <c r="EC400" s="48" t="n">
        <f aca="false">MIN(MAX((GA399*(1+GA$5/Setup!$C$36)+IF($V400=8,N($F400),0))-CE400,0),MAX($P400-SUM(DV400:EB400),0))</f>
        <v>0</v>
      </c>
      <c r="ED400" s="48" t="n">
        <f aca="false">MIN(MAX((GB399*(1+GB$5/Setup!$C$36)+IF($V400=9,N($F400),0))-CF400,0),MAX($P400-SUM(DV400:EC400),0))</f>
        <v>0</v>
      </c>
      <c r="EE400" s="48" t="n">
        <f aca="false">MIN(MAX((GC399*(1+GC$5/Setup!$C$36)+IF($V400=10,N($F400),0))-CG400,0),MAX($P400-SUM(DV400:ED400),0))</f>
        <v>0</v>
      </c>
      <c r="EF400" s="48" t="n">
        <f aca="false">MIN(MAX((GD399*(1+GD$5/Setup!$C$36)+IF($V400=11,N($F400),0))-CH400,0),MAX($P400-SUM(DV400:EE400),0))</f>
        <v>0</v>
      </c>
      <c r="EG400" s="48" t="n">
        <f aca="false">MIN(MAX((GE399*(1+GE$5/Setup!$C$36)+IF($V400=12,N($F400),0))-CI400,0),MAX($P400-SUM(DV400:EF400),0))</f>
        <v>0</v>
      </c>
      <c r="EH400" s="48" t="n">
        <f aca="false">MIN(MAX((GF399*(1+GF$5/Setup!$C$36)+IF($V400=13,N($F400),0))-CJ400,0),MAX($P400-SUM(DV400:EG400),0))</f>
        <v>0</v>
      </c>
      <c r="EI400" s="48" t="n">
        <f aca="false">MIN(MAX((GG399*(1+GG$5/Setup!$C$36)+IF($V400=14,N($F400),0))-CK400,0),MAX($P400-SUM(DV400:EH400),0))</f>
        <v>0</v>
      </c>
      <c r="EJ400" s="48" t="n">
        <f aca="false">MIN(MAX((GH399*(1+GH$5/Setup!$C$36)+IF($V400=15,N($F400),0))-CL400,0),MAX($P400-SUM(DV400:EI400),0))</f>
        <v>0</v>
      </c>
      <c r="EK400" s="48" t="n">
        <f aca="false">MIN(MAX((GI399*(1+GI$5/Setup!$C$36)+IF($V400=16,N($F400),0))-CM400,0),MAX($P400-SUM(DV400:EJ400),0))</f>
        <v>0</v>
      </c>
      <c r="EL400" s="48" t="n">
        <f aca="false">MIN(MAX((GJ399*(1+GJ$5/Setup!$C$36)+IF($V400=17,N($F400),0))-CN400,0),MAX($P400-SUM(DV400:EK400),0))</f>
        <v>0</v>
      </c>
      <c r="EM400" s="48" t="n">
        <f aca="false">MIN(MAX((GK399*(1+GK$5/Setup!$C$36)+IF($V400=18,N($F400),0))-CO400,0),MAX($P400-SUM(DV400:EL400),0))</f>
        <v>0</v>
      </c>
      <c r="EN400" s="48" t="n">
        <f aca="false">MIN(MAX((GL399*(1+GL$5/Setup!$C$36)+IF($V400=19,N($F400),0))-CP400,0),MAX($P400-SUM(DV400:EM400),0))</f>
        <v>0</v>
      </c>
      <c r="EO400" s="48" t="n">
        <f aca="false">MIN(MAX((GM399*(1+GM$5/Setup!$C$36)+IF($V400=20,N($F400),0))-CQ400,0),MAX($P400-SUM(DV400:EN400),0))</f>
        <v>0</v>
      </c>
      <c r="EP400" s="48" t="n">
        <f aca="false">MIN(MAX((GN399*(1+GN$5/Setup!$C$36)+IF($V400=21,N($F400),0))-CR400,0),MAX($P400-SUM(DV400:EO400),0))</f>
        <v>0</v>
      </c>
      <c r="EQ400" s="48" t="n">
        <f aca="false">MIN(MAX((GO399*(1+GO$5/Setup!$C$36)+IF($V400=22,N($F400),0))-CS400,0),MAX($P400-SUM(DV400:EP400),0))</f>
        <v>0</v>
      </c>
      <c r="ER400" s="48" t="n">
        <f aca="false">MIN(MAX((GP399*(1+GP$5/Setup!$C$36)+IF($V400=23,N($F400),0))-CT400,0),MAX($P400-SUM(DV400:EQ400),0))</f>
        <v>0</v>
      </c>
      <c r="ES400" s="48" t="n">
        <f aca="false">MIN(MAX((GQ399*(1+GQ$5/Setup!$C$36)+IF($V400=24,N($F400),0))-CU400,0),MAX($P400-SUM(DV400:ER400),0))</f>
        <v>0</v>
      </c>
      <c r="ET400" s="48" t="n">
        <f aca="false">MIN(MAX((GR399*(1+GR$5/Setup!$C$36)+IF($V400=25,N($F400),0))-CV400,0),MAX($P400-SUM(DV400:ES400),0))</f>
        <v>0</v>
      </c>
      <c r="EU400" s="48" t="n">
        <f aca="false">MIN(MAX((GS399*(1+GS$5/Setup!$C$36)+IF($V400=26,N($F400),0))-CW400,0),MAX($P400-SUM(DV400:ET400),0))</f>
        <v>0</v>
      </c>
      <c r="EV400" s="48" t="n">
        <f aca="false">MIN(MAX((GT399*(1+GT$5/Setup!$C$36)+IF($V400=27,N($F400),0))-CX400,0),MAX($P400-SUM(DV400:EU400),0))</f>
        <v>0</v>
      </c>
      <c r="EW400" s="48" t="n">
        <f aca="false">MIN(MAX((GU399*(1+GU$5/Setup!$C$36)+IF($V400=28,N($F400),0))-CY400,0),MAX($P400-SUM(DV400:EV400),0))</f>
        <v>0</v>
      </c>
      <c r="EX400" s="48" t="n">
        <f aca="false">MIN(MAX((GV399*(1+GV$5/Setup!$C$36)+IF($V400=29,N($F400),0))-CZ400,0),MAX($P400-SUM(DV400:EW400),0))</f>
        <v>0</v>
      </c>
      <c r="EY400" s="48" t="n">
        <f aca="false">MIN(MAX((GW399*(1+GW$5/Setup!$C$36)+IF($V400=30,N($F400),0))-DA400,0),MAX($P400-SUM(DV400:EX400),0))</f>
        <v>0</v>
      </c>
      <c r="EZ400" s="48" t="n">
        <f aca="false">MIN(MAX((GX399*(1+GX$5/Setup!$C$36)+IF($V400=31,N($F400),0))-DB400,0),MAX($P400-SUM(DV400:EY400),0))</f>
        <v>0</v>
      </c>
      <c r="FA400" s="48" t="n">
        <f aca="false">MIN(MAX((GY399*(1+GY$5/Setup!$C$36)+IF($V400=32,N($F400),0))-DC400,0),MAX($P400-SUM(DV400:EZ400),0))</f>
        <v>0</v>
      </c>
      <c r="FB400" s="48" t="n">
        <f aca="false">MIN(MAX((GZ399*(1+GZ$5/Setup!$C$36)+IF($V400=33,N($F400),0))-DD400,0),MAX($P400-SUM(DV400:FA400),0))</f>
        <v>0</v>
      </c>
      <c r="FC400" s="48" t="n">
        <f aca="false">MIN(MAX((HA399*(1+HA$5/Setup!$C$36)+IF($V400=34,N($F400),0))-DE400,0),MAX($P400-SUM(DV400:FB400),0))</f>
        <v>0</v>
      </c>
      <c r="FD400" s="48" t="n">
        <f aca="false">MIN(MAX((HB399*(1+HB$5/Setup!$C$36)+IF($V400=35,N($F400),0))-DF400,0),MAX($P400-SUM(DV400:FC400),0))</f>
        <v>0</v>
      </c>
      <c r="FE400" s="48" t="n">
        <f aca="false">MIN(MAX((HC399*(1+HC$5/Setup!$C$36)+IF($V400=36,N($F400),0))-DG400,0),MAX($P400-SUM(DV400:FD400),0))</f>
        <v>0</v>
      </c>
      <c r="FF400" s="48" t="n">
        <f aca="false">MIN(MAX((HD399*(1+HD$5/Setup!$C$36)+IF($V400=37,N($F400),0))-DH400,0),MAX($P400-SUM(DV400:FE400),0))</f>
        <v>0</v>
      </c>
      <c r="FG400" s="48" t="n">
        <f aca="false">MIN(MAX((HE399*(1+HE$5/Setup!$C$36)+IF($V400=38,N($F400),0))-DI400,0),MAX($P400-SUM(DV400:FF400),0))</f>
        <v>0</v>
      </c>
      <c r="FH400" s="48" t="n">
        <f aca="false">MIN(MAX((HF399*(1+HF$5/Setup!$C$36)+IF($V400=39,N($F400),0))-DJ400,0),MAX($P400-SUM(DV400:FG400),0))</f>
        <v>0</v>
      </c>
      <c r="FI400" s="48" t="n">
        <f aca="false">MIN(MAX((HG399*(1+HG$5/Setup!$C$36)+IF($V400=40,N($F400),0))-DK400,0),MAX($P400-SUM(DV400:FH400),0))</f>
        <v>0</v>
      </c>
      <c r="FJ400" s="48" t="n">
        <f aca="false">MIN(MAX((HH399*(1+HH$5/Setup!$C$36)+IF($V400=41,N($F400),0))-DL400,0),MAX($P400-SUM(DV400:FI400),0))</f>
        <v>0</v>
      </c>
      <c r="FK400" s="48" t="n">
        <f aca="false">MIN(MAX((HI399*(1+HI$5/Setup!$C$36)+IF($V400=42,N($F400),0))-DM400,0),MAX($P400-SUM(DV400:FJ400),0))</f>
        <v>0</v>
      </c>
      <c r="FL400" s="48" t="n">
        <f aca="false">MIN(MAX((HJ399*(1+HJ$5/Setup!$C$36)+IF($V400=43,N($F400),0))-DN400,0),MAX($P400-SUM(DV400:FK400),0))</f>
        <v>0</v>
      </c>
      <c r="FM400" s="48" t="n">
        <f aca="false">MIN(MAX((HK399*(1+HK$5/Setup!$C$36)+IF($V400=44,N($F400),0))-DO400,0),MAX($P400-SUM(DV400:FL400),0))</f>
        <v>0</v>
      </c>
      <c r="FN400" s="48" t="n">
        <f aca="false">MIN(MAX((HL399*(1+HL$5/Setup!$C$36)+IF($V400=45,N($F400),0))-DP400,0),MAX($P400-SUM(DV400:FM400),0))</f>
        <v>0</v>
      </c>
      <c r="FO400" s="48" t="n">
        <f aca="false">MIN(MAX((HM399*(1+HM$5/Setup!$C$36)+IF($V400=46,N($F400),0))-DQ400,0),MAX($P400-SUM(DV400:FN400),0))</f>
        <v>0</v>
      </c>
      <c r="FP400" s="48" t="n">
        <f aca="false">MIN(MAX((HN399*(1+HN$5/Setup!$C$36)+IF($V400=47,N($F400),0))-DR400,0),MAX($P400-SUM(DV400:FO400),0))</f>
        <v>0</v>
      </c>
      <c r="FQ400" s="48" t="n">
        <f aca="false">MIN(MAX((HO399*(1+HO$5/Setup!$C$36)+IF($V400=48,N($F400),0))-DS400,0),MAX($P400-SUM(DV400:FP400),0))</f>
        <v>0</v>
      </c>
      <c r="FR400" s="48" t="n">
        <f aca="false">MIN(MAX((HP399*(1+HP$5/Setup!$C$36)+IF($V400=49,N($F400),0))-DT400,0),MAX($P400-SUM(DV400:FQ400),0))</f>
        <v>0</v>
      </c>
      <c r="FS400" s="48" t="n">
        <f aca="false">MIN(MAX((HQ399*(1+HQ$5/Setup!$C$36)+IF($V400=50,N($F400),0))-DU400,0),MAX($P400-SUM(DV400:FR400),0))</f>
        <v>0</v>
      </c>
      <c r="FT400" s="48" t="n">
        <f aca="false">IF((FT399*(1+FT$5/Setup!$C$36)+IF($V400=1,N($F400),0))-BX400-DV400&lt;0.005,0,(FT399*(1+FT$5/Setup!$C$36)+IF($V400=1,N($F400),0))-BX400-DV400)</f>
        <v>0</v>
      </c>
      <c r="FU400" s="48" t="n">
        <f aca="false">IF((FU399*(1+FU$5/Setup!$C$36)+IF($V400=2,N($F400),0))-BY400-DW400&lt;0.005,0,(FU399*(1+FU$5/Setup!$C$36)+IF($V400=2,N($F400),0))-BY400-DW400)</f>
        <v>0</v>
      </c>
      <c r="FV400" s="48" t="n">
        <f aca="false">IF((FV399*(1+FV$5/Setup!$C$36)+IF($V400=3,N($F400),0))-BZ400-DX400&lt;0.005,0,(FV399*(1+FV$5/Setup!$C$36)+IF($V400=3,N($F400),0))-BZ400-DX400)</f>
        <v>0</v>
      </c>
      <c r="FW400" s="48" t="n">
        <f aca="false">IF((FW399*(1+FW$5/Setup!$C$36)+IF($V400=4,N($F400),0))-CA400-DY400&lt;0.005,0,(FW399*(1+FW$5/Setup!$C$36)+IF($V400=4,N($F400),0))-CA400-DY400)</f>
        <v>0</v>
      </c>
      <c r="FX400" s="48" t="n">
        <f aca="false">IF((FX399*(1+FX$5/Setup!$C$36)+IF($V400=5,N($F400),0))-CB400-DZ400&lt;0.005,0,(FX399*(1+FX$5/Setup!$C$36)+IF($V400=5,N($F400),0))-CB400-DZ400)</f>
        <v>0</v>
      </c>
      <c r="FY400" s="48" t="n">
        <f aca="false">IF((FY399*(1+FY$5/Setup!$C$36)+IF($V400=6,N($F400),0))-CC400-EA400&lt;0.005,0,(FY399*(1+FY$5/Setup!$C$36)+IF($V400=6,N($F400),0))-CC400-EA400)</f>
        <v>0</v>
      </c>
      <c r="FZ400" s="48" t="n">
        <f aca="false">IF((FZ399*(1+FZ$5/Setup!$C$36)+IF($V400=7,N($F400),0))-CD400-EB400&lt;0.005,0,(FZ399*(1+FZ$5/Setup!$C$36)+IF($V400=7,N($F400),0))-CD400-EB400)</f>
        <v>0</v>
      </c>
      <c r="GA400" s="48" t="n">
        <f aca="false">IF((GA399*(1+GA$5/Setup!$C$36)+IF($V400=8,N($F400),0))-CE400-EC400&lt;0.005,0,(GA399*(1+GA$5/Setup!$C$36)+IF($V400=8,N($F400),0))-CE400-EC400)</f>
        <v>0</v>
      </c>
      <c r="GB400" s="48" t="n">
        <f aca="false">IF((GB399*(1+GB$5/Setup!$C$36)+IF($V400=9,N($F400),0))-CF400-ED400&lt;0.005,0,(GB399*(1+GB$5/Setup!$C$36)+IF($V400=9,N($F400),0))-CF400-ED400)</f>
        <v>0</v>
      </c>
      <c r="GC400" s="48" t="n">
        <f aca="false">IF((GC399*(1+GC$5/Setup!$C$36)+IF($V400=10,N($F400),0))-CG400-EE400&lt;0.005,0,(GC399*(1+GC$5/Setup!$C$36)+IF($V400=10,N($F400),0))-CG400-EE400)</f>
        <v>0</v>
      </c>
      <c r="GD400" s="48" t="n">
        <f aca="false">IF((GD399*(1+GD$5/Setup!$C$36)+IF($V400=11,N($F400),0))-CH400-EF400&lt;0.005,0,(GD399*(1+GD$5/Setup!$C$36)+IF($V400=11,N($F400),0))-CH400-EF400)</f>
        <v>0</v>
      </c>
      <c r="GE400" s="48" t="n">
        <f aca="false">IF((GE399*(1+GE$5/Setup!$C$36)+IF($V400=12,N($F400),0))-CI400-EG400&lt;0.005,0,(GE399*(1+GE$5/Setup!$C$36)+IF($V400=12,N($F400),0))-CI400-EG400)</f>
        <v>0</v>
      </c>
      <c r="GF400" s="48" t="n">
        <f aca="false">IF((GF399*(1+GF$5/Setup!$C$36)+IF($V400=13,N($F400),0))-CJ400-EH400&lt;0.005,0,(GF399*(1+GF$5/Setup!$C$36)+IF($V400=13,N($F400),0))-CJ400-EH400)</f>
        <v>0</v>
      </c>
      <c r="GG400" s="48" t="n">
        <f aca="false">IF((GG399*(1+GG$5/Setup!$C$36)+IF($V400=14,N($F400),0))-CK400-EI400&lt;0.005,0,(GG399*(1+GG$5/Setup!$C$36)+IF($V400=14,N($F400),0))-CK400-EI400)</f>
        <v>0</v>
      </c>
      <c r="GH400" s="48" t="n">
        <f aca="false">IF((GH399*(1+GH$5/Setup!$C$36)+IF($V400=15,N($F400),0))-CL400-EJ400&lt;0.005,0,(GH399*(1+GH$5/Setup!$C$36)+IF($V400=15,N($F400),0))-CL400-EJ400)</f>
        <v>0</v>
      </c>
      <c r="GI400" s="48" t="n">
        <f aca="false">IF((GI399*(1+GI$5/Setup!$C$36)+IF($V400=16,N($F400),0))-CM400-EK400&lt;0.005,0,(GI399*(1+GI$5/Setup!$C$36)+IF($V400=16,N($F400),0))-CM400-EK400)</f>
        <v>0</v>
      </c>
      <c r="GJ400" s="48" t="n">
        <f aca="false">IF((GJ399*(1+GJ$5/Setup!$C$36)+IF($V400=17,N($F400),0))-CN400-EL400&lt;0.005,0,(GJ399*(1+GJ$5/Setup!$C$36)+IF($V400=17,N($F400),0))-CN400-EL400)</f>
        <v>0</v>
      </c>
      <c r="GK400" s="48" t="n">
        <f aca="false">IF((GK399*(1+GK$5/Setup!$C$36)+IF($V400=18,N($F400),0))-CO400-EM400&lt;0.005,0,(GK399*(1+GK$5/Setup!$C$36)+IF($V400=18,N($F400),0))-CO400-EM400)</f>
        <v>0</v>
      </c>
      <c r="GL400" s="48" t="n">
        <f aca="false">IF((GL399*(1+GL$5/Setup!$C$36)+IF($V400=19,N($F400),0))-CP400-EN400&lt;0.005,0,(GL399*(1+GL$5/Setup!$C$36)+IF($V400=19,N($F400),0))-CP400-EN400)</f>
        <v>0</v>
      </c>
      <c r="GM400" s="48" t="n">
        <f aca="false">IF((GM399*(1+GM$5/Setup!$C$36)+IF($V400=20,N($F400),0))-CQ400-EO400&lt;0.005,0,(GM399*(1+GM$5/Setup!$C$36)+IF($V400=20,N($F400),0))-CQ400-EO400)</f>
        <v>0</v>
      </c>
      <c r="GN400" s="48" t="n">
        <f aca="false">IF((GN399*(1+GN$5/Setup!$C$36)+IF($V400=21,N($F400),0))-CR400-EP400&lt;0.005,0,(GN399*(1+GN$5/Setup!$C$36)+IF($V400=21,N($F400),0))-CR400-EP400)</f>
        <v>0</v>
      </c>
      <c r="GO400" s="48" t="n">
        <f aca="false">IF((GO399*(1+GO$5/Setup!$C$36)+IF($V400=22,N($F400),0))-CS400-EQ400&lt;0.005,0,(GO399*(1+GO$5/Setup!$C$36)+IF($V400=22,N($F400),0))-CS400-EQ400)</f>
        <v>0</v>
      </c>
      <c r="GP400" s="48" t="n">
        <f aca="false">IF((GP399*(1+GP$5/Setup!$C$36)+IF($V400=23,N($F400),0))-CT400-ER400&lt;0.005,0,(GP399*(1+GP$5/Setup!$C$36)+IF($V400=23,N($F400),0))-CT400-ER400)</f>
        <v>0</v>
      </c>
      <c r="GQ400" s="48" t="n">
        <f aca="false">IF((GQ399*(1+GQ$5/Setup!$C$36)+IF($V400=24,N($F400),0))-CU400-ES400&lt;0.005,0,(GQ399*(1+GQ$5/Setup!$C$36)+IF($V400=24,N($F400),0))-CU400-ES400)</f>
        <v>0</v>
      </c>
      <c r="GR400" s="48" t="n">
        <f aca="false">IF((GR399*(1+GR$5/Setup!$C$36)+IF($V400=25,N($F400),0))-CV400-ET400&lt;0.005,0,(GR399*(1+GR$5/Setup!$C$36)+IF($V400=25,N($F400),0))-CV400-ET400)</f>
        <v>0</v>
      </c>
      <c r="GS400" s="48" t="n">
        <f aca="false">IF((GS399*(1+GS$5/Setup!$C$36)+IF($V400=26,N($F400),0))-CW400-EU400&lt;0.005,0,(GS399*(1+GS$5/Setup!$C$36)+IF($V400=26,N($F400),0))-CW400-EU400)</f>
        <v>0</v>
      </c>
      <c r="GT400" s="48" t="n">
        <f aca="false">IF((GT399*(1+GT$5/Setup!$C$36)+IF($V400=27,N($F400),0))-CX400-EV400&lt;0.005,0,(GT399*(1+GT$5/Setup!$C$36)+IF($V400=27,N($F400),0))-CX400-EV400)</f>
        <v>0</v>
      </c>
      <c r="GU400" s="48" t="n">
        <f aca="false">IF((GU399*(1+GU$5/Setup!$C$36)+IF($V400=28,N($F400),0))-CY400-EW400&lt;0.005,0,(GU399*(1+GU$5/Setup!$C$36)+IF($V400=28,N($F400),0))-CY400-EW400)</f>
        <v>0</v>
      </c>
      <c r="GV400" s="48" t="n">
        <f aca="false">IF((GV399*(1+GV$5/Setup!$C$36)+IF($V400=29,N($F400),0))-CZ400-EX400&lt;0.005,0,(GV399*(1+GV$5/Setup!$C$36)+IF($V400=29,N($F400),0))-CZ400-EX400)</f>
        <v>0</v>
      </c>
      <c r="GW400" s="48" t="n">
        <f aca="false">IF((GW399*(1+GW$5/Setup!$C$36)+IF($V400=30,N($F400),0))-DA400-EY400&lt;0.005,0,(GW399*(1+GW$5/Setup!$C$36)+IF($V400=30,N($F400),0))-DA400-EY400)</f>
        <v>0</v>
      </c>
      <c r="GX400" s="48" t="n">
        <f aca="false">IF((GX399*(1+GX$5/Setup!$C$36)+IF($V400=31,N($F400),0))-DB400-EZ400&lt;0.005,0,(GX399*(1+GX$5/Setup!$C$36)+IF($V400=31,N($F400),0))-DB400-EZ400)</f>
        <v>0</v>
      </c>
      <c r="GY400" s="48" t="n">
        <f aca="false">IF((GY399*(1+GY$5/Setup!$C$36)+IF($V400=32,N($F400),0))-DC400-FA400&lt;0.005,0,(GY399*(1+GY$5/Setup!$C$36)+IF($V400=32,N($F400),0))-DC400-FA400)</f>
        <v>0</v>
      </c>
      <c r="GZ400" s="48" t="n">
        <f aca="false">IF((GZ399*(1+GZ$5/Setup!$C$36)+IF($V400=33,N($F400),0))-DD400-FB400&lt;0.005,0,(GZ399*(1+GZ$5/Setup!$C$36)+IF($V400=33,N($F400),0))-DD400-FB400)</f>
        <v>0</v>
      </c>
      <c r="HA400" s="48" t="n">
        <f aca="false">IF((HA399*(1+HA$5/Setup!$C$36)+IF($V400=34,N($F400),0))-DE400-FC400&lt;0.005,0,(HA399*(1+HA$5/Setup!$C$36)+IF($V400=34,N($F400),0))-DE400-FC400)</f>
        <v>0</v>
      </c>
      <c r="HB400" s="48" t="n">
        <f aca="false">IF((HB399*(1+HB$5/Setup!$C$36)+IF($V400=35,N($F400),0))-DF400-FD400&lt;0.005,0,(HB399*(1+HB$5/Setup!$C$36)+IF($V400=35,N($F400),0))-DF400-FD400)</f>
        <v>0</v>
      </c>
      <c r="HC400" s="48" t="n">
        <f aca="false">IF((HC399*(1+HC$5/Setup!$C$36)+IF($V400=36,N($F400),0))-DG400-FE400&lt;0.005,0,(HC399*(1+HC$5/Setup!$C$36)+IF($V400=36,N($F400),0))-DG400-FE400)</f>
        <v>0</v>
      </c>
      <c r="HD400" s="48" t="n">
        <f aca="false">IF((HD399*(1+HD$5/Setup!$C$36)+IF($V400=37,N($F400),0))-DH400-FF400&lt;0.005,0,(HD399*(1+HD$5/Setup!$C$36)+IF($V400=37,N($F400),0))-DH400-FF400)</f>
        <v>0</v>
      </c>
      <c r="HE400" s="48" t="n">
        <f aca="false">IF((HE399*(1+HE$5/Setup!$C$36)+IF($V400=38,N($F400),0))-DI400-FG400&lt;0.005,0,(HE399*(1+HE$5/Setup!$C$36)+IF($V400=38,N($F400),0))-DI400-FG400)</f>
        <v>0</v>
      </c>
      <c r="HF400" s="48" t="n">
        <f aca="false">IF((HF399*(1+HF$5/Setup!$C$36)+IF($V400=39,N($F400),0))-DJ400-FH400&lt;0.005,0,(HF399*(1+HF$5/Setup!$C$36)+IF($V400=39,N($F400),0))-DJ400-FH400)</f>
        <v>0</v>
      </c>
      <c r="HG400" s="48" t="n">
        <f aca="false">IF((HG399*(1+HG$5/Setup!$C$36)+IF($V400=40,N($F400),0))-DK400-FI400&lt;0.005,0,(HG399*(1+HG$5/Setup!$C$36)+IF($V400=40,N($F400),0))-DK400-FI400)</f>
        <v>0</v>
      </c>
      <c r="HH400" s="48" t="n">
        <f aca="false">IF((HH399*(1+HH$5/Setup!$C$36)+IF($V400=41,N($F400),0))-DL400-FJ400&lt;0.005,0,(HH399*(1+HH$5/Setup!$C$36)+IF($V400=41,N($F400),0))-DL400-FJ400)</f>
        <v>0</v>
      </c>
      <c r="HI400" s="48" t="n">
        <f aca="false">IF((HI399*(1+HI$5/Setup!$C$36)+IF($V400=42,N($F400),0))-DM400-FK400&lt;0.005,0,(HI399*(1+HI$5/Setup!$C$36)+IF($V400=42,N($F400),0))-DM400-FK400)</f>
        <v>0</v>
      </c>
      <c r="HJ400" s="48" t="n">
        <f aca="false">IF((HJ399*(1+HJ$5/Setup!$C$36)+IF($V400=43,N($F400),0))-DN400-FL400&lt;0.005,0,(HJ399*(1+HJ$5/Setup!$C$36)+IF($V400=43,N($F400),0))-DN400-FL400)</f>
        <v>0</v>
      </c>
      <c r="HK400" s="48" t="n">
        <f aca="false">IF((HK399*(1+HK$5/Setup!$C$36)+IF($V400=44,N($F400),0))-DO400-FM400&lt;0.005,0,(HK399*(1+HK$5/Setup!$C$36)+IF($V400=44,N($F400),0))-DO400-FM400)</f>
        <v>0</v>
      </c>
      <c r="HL400" s="48" t="n">
        <f aca="false">IF((HL399*(1+HL$5/Setup!$C$36)+IF($V400=45,N($F400),0))-DP400-FN400&lt;0.005,0,(HL399*(1+HL$5/Setup!$C$36)+IF($V400=45,N($F400),0))-DP400-FN400)</f>
        <v>0</v>
      </c>
      <c r="HM400" s="48" t="n">
        <f aca="false">IF((HM399*(1+HM$5/Setup!$C$36)+IF($V400=46,N($F400),0))-DQ400-FO400&lt;0.005,0,(HM399*(1+HM$5/Setup!$C$36)+IF($V400=46,N($F400),0))-DQ400-FO400)</f>
        <v>0</v>
      </c>
      <c r="HN400" s="48" t="n">
        <f aca="false">IF((HN399*(1+HN$5/Setup!$C$36)+IF($V400=47,N($F400),0))-DR400-FP400&lt;0.005,0,(HN399*(1+HN$5/Setup!$C$36)+IF($V400=47,N($F400),0))-DR400-FP400)</f>
        <v>0</v>
      </c>
      <c r="HO400" s="48" t="n">
        <f aca="false">IF((HO399*(1+HO$5/Setup!$C$36)+IF($V400=48,N($F400),0))-DS400-FQ400&lt;0.005,0,(HO399*(1+HO$5/Setup!$C$36)+IF($V400=48,N($F400),0))-DS400-FQ400)</f>
        <v>0</v>
      </c>
      <c r="HP400" s="48" t="n">
        <f aca="false">IF((HP399*(1+HP$5/Setup!$C$36)+IF($V400=49,N($F400),0))-DT400-FR400&lt;0.005,0,(HP399*(1+HP$5/Setup!$C$36)+IF($V400=49,N($F400),0))-DT400-FR400)</f>
        <v>0</v>
      </c>
      <c r="HQ400" s="48" t="n">
        <f aca="false">IF((HQ399*(1+HQ$5/Setup!$C$36)+IF($V400=50,N($F400),0))-DU400-FS400&lt;0.005,0,(HQ399*(1+HQ$5/Setup!$C$36)+IF($V400=50,N($F400),0))-DU400-FS400)</f>
        <v>0</v>
      </c>
    </row>
    <row r="401" customFormat="false" ht="15" hidden="false" customHeight="false" outlineLevel="0" collapsed="false">
      <c r="A401" s="44" t="n">
        <v>393</v>
      </c>
      <c r="B401" s="45" t="n">
        <f aca="false">IF(Setup!$C$7="Every month",EDATE(Setup!$C$8,($A401-1)),IF(Setup!$C$7="Twice a month",DATE(YEAR(Setup!$C$8),MONTH(Setup!$C$8)+INT((($A401-1)+Setup!$C$41)/2),MIN(IF(MOD(($A401-1)+Setup!$C$41,2)=0,Setup!$C$39,Setup!$C$40),DAY(EOMONTH(DATE(YEAR(Setup!$C$8),MONTH(Setup!$C$8)+INT((($A401-1)+Setup!$C$41)/2),1),0)))),Setup!$C$8+($A401-1)*IF(Setup!$C$7="Every week",7,14)))</f>
        <v>51813</v>
      </c>
      <c r="C401" s="45" t="n">
        <f aca="false">IF(Setup!$C$7="Every month",EDATE(Setup!$C$8,$A401),IF(Setup!$C$7="Twice a month",DATE(YEAR(Setup!$C$8),MONTH(Setup!$C$8)+INT(($A401+Setup!$C$41)/2),MIN(IF(MOD($A401+Setup!$C$41,2)=0,Setup!$C$39,Setup!$C$40),DAY(EOMONTH(DATE(YEAR(Setup!$C$8),MONTH(Setup!$C$8)+INT(($A401+Setup!$C$41)/2),1),0)))),Setup!$C$8+$A401*IF(Setup!$C$7="Every week",7,14)))</f>
        <v>51827</v>
      </c>
      <c r="D401" s="46"/>
      <c r="E401" s="47"/>
      <c r="F401" s="47"/>
      <c r="G401" s="47"/>
      <c r="H401" s="47"/>
      <c r="I401" s="48" t="n">
        <f aca="false">N(Setup!$C$11)+N(E401)</f>
        <v>100</v>
      </c>
      <c r="J401" s="48" t="n">
        <f aca="false">MIN(Setup!$C$37,MAX(I401,0))</f>
        <v>9.23076923076923</v>
      </c>
      <c r="K401" s="48" t="n">
        <f aca="false">MIN(MAX(N(Setup!$C$14)-L400,0),MAX(I401-J401,0))</f>
        <v>0</v>
      </c>
      <c r="L401" s="48" t="n">
        <f aca="false">L400+K401-N(G401)</f>
        <v>500</v>
      </c>
      <c r="M401" s="48" t="n">
        <f aca="false">M400+J401-N(H401)</f>
        <v>3627.69230769229</v>
      </c>
      <c r="N401" s="48" t="n">
        <f aca="false">SUM(BX401:DU401)</f>
        <v>0</v>
      </c>
      <c r="O401" s="48" t="n">
        <f aca="false">SUM(Z401:BW401)-N401</f>
        <v>65</v>
      </c>
      <c r="P401" s="48" t="n">
        <f aca="false">MAX(I401-J401-K401,0)+O401</f>
        <v>155.769230769231</v>
      </c>
      <c r="Q401" s="48" t="n">
        <f aca="false">SUM(DV401:FS401)</f>
        <v>0</v>
      </c>
      <c r="R401" s="49" t="n">
        <f aca="false">N401+J401+K401+Q401</f>
        <v>9.23076923076923</v>
      </c>
      <c r="S401" s="48" t="n">
        <f aca="false">T401-T400-N(F401)+N401+Q401</f>
        <v>0</v>
      </c>
      <c r="T401" s="49" t="n">
        <f aca="false">SUM(FT401:HQ401)</f>
        <v>0</v>
      </c>
      <c r="U401" s="44" t="str">
        <f aca="false">IF(T400&lt;0.005,"",INDEX(Helpers!$C$2:$C$51,IF(_xlfn.MINIFS($DV$6:$FS$6,DV401:FS401,"&gt;0.005")=0,V401,_xlfn.MINIFS($DV$6:$FS$6,DV401:FS401,"&gt;0.005"))))</f>
        <v/>
      </c>
      <c r="V401" s="44" t="n">
        <f aca="false">IF(_xlfn.MINIFS($FT$6:$HQ$6,FT400:HQ400,"&gt;0.005")=0,1,_xlfn.MINIFS($FT$6:$HQ$6,FT400:HQ400,"&gt;0.005"))</f>
        <v>1</v>
      </c>
      <c r="W401" s="44" t="n">
        <f aca="false">IF(AND(D401&lt;&gt;"Paid",T400&gt;0.005),1,0)</f>
        <v>0</v>
      </c>
      <c r="X401" s="48" t="n">
        <f aca="false">SUMPRODUCT(((Helpers!$G$2:$G$51*(1+(Helpers!$D$2:$D$51+0.000000001)/12)^(($B401-Setup!$C$8)/(365.25/12))-Helpers!$E$2:$E$51*((1+(Helpers!$D$2:$D$51+0.000000001)/12)^(($B401-Setup!$C$8)/(365.25/12))-1)/((Helpers!$D$2:$D$51+0.000000001)/12))&gt;0)*(Helpers!$G$2:$G$51*(1+(Helpers!$D$2:$D$51+0.000000001)/12)^(($B401-Setup!$C$8)/(365.25/12))-Helpers!$E$2:$E$51*((1+(Helpers!$D$2:$D$51+0.000000001)/12)^(($B401-Setup!$C$8)/(365.25/12))-1)/((Helpers!$D$2:$D$51+0.000000001)/12)))</f>
        <v>0</v>
      </c>
      <c r="Y401" s="48"/>
      <c r="Z401" s="48" t="n">
        <f aca="false">IF(OR(N(Z$5)=0,Z$6=""),0,Z$5*((DATE(YEAR($B401),MONTH($B401),MIN(Z$6,DAY(EOMONTH($B401,0))))&gt;=$B401)*(DATE(YEAR($B401),MONTH($B401),MIN(Z$6,DAY(EOMONTH($B401,0))))&lt;$C401)+(DATE(YEAR($B401),MONTH($B401)+1,MIN(Z$6,DAY(EOMONTH($B401,1))))&gt;=$B401)*(DATE(YEAR($B401),MONTH($B401)+1,MIN(Z$6,DAY(EOMONTH($B401,1))))&lt;$C401)))</f>
        <v>25</v>
      </c>
      <c r="AA401" s="48" t="n">
        <f aca="false">IF(OR(N(AA$5)=0,AA$6=""),0,AA$5*((DATE(YEAR($B401),MONTH($B401),MIN(AA$6,DAY(EOMONTH($B401,0))))&gt;=$B401)*(DATE(YEAR($B401),MONTH($B401),MIN(AA$6,DAY(EOMONTH($B401,0))))&lt;$C401)+(DATE(YEAR($B401),MONTH($B401)+1,MIN(AA$6,DAY(EOMONTH($B401,1))))&gt;=$B401)*(DATE(YEAR($B401),MONTH($B401)+1,MIN(AA$6,DAY(EOMONTH($B401,1))))&lt;$C401)))</f>
        <v>40</v>
      </c>
      <c r="AB401" s="48" t="n">
        <f aca="false">IF(OR(N(AB$5)=0,AB$6=""),0,AB$5*((DATE(YEAR($B401),MONTH($B401),MIN(AB$6,DAY(EOMONTH($B401,0))))&gt;=$B401)*(DATE(YEAR($B401),MONTH($B401),MIN(AB$6,DAY(EOMONTH($B401,0))))&lt;$C401)+(DATE(YEAR($B401),MONTH($B401)+1,MIN(AB$6,DAY(EOMONTH($B401,1))))&gt;=$B401)*(DATE(YEAR($B401),MONTH($B401)+1,MIN(AB$6,DAY(EOMONTH($B401,1))))&lt;$C401)))</f>
        <v>0</v>
      </c>
      <c r="AC401" s="48" t="n">
        <f aca="false">IF(OR(N(AC$5)=0,AC$6=""),0,AC$5*((DATE(YEAR($B401),MONTH($B401),MIN(AC$6,DAY(EOMONTH($B401,0))))&gt;=$B401)*(DATE(YEAR($B401),MONTH($B401),MIN(AC$6,DAY(EOMONTH($B401,0))))&lt;$C401)+(DATE(YEAR($B401),MONTH($B401)+1,MIN(AC$6,DAY(EOMONTH($B401,1))))&gt;=$B401)*(DATE(YEAR($B401),MONTH($B401)+1,MIN(AC$6,DAY(EOMONTH($B401,1))))&lt;$C401)))</f>
        <v>0</v>
      </c>
      <c r="AD401" s="48" t="n">
        <f aca="false">IF(OR(N(AD$5)=0,AD$6=""),0,AD$5*((DATE(YEAR($B401),MONTH($B401),MIN(AD$6,DAY(EOMONTH($B401,0))))&gt;=$B401)*(DATE(YEAR($B401),MONTH($B401),MIN(AD$6,DAY(EOMONTH($B401,0))))&lt;$C401)+(DATE(YEAR($B401),MONTH($B401)+1,MIN(AD$6,DAY(EOMONTH($B401,1))))&gt;=$B401)*(DATE(YEAR($B401),MONTH($B401)+1,MIN(AD$6,DAY(EOMONTH($B401,1))))&lt;$C401)))</f>
        <v>0</v>
      </c>
      <c r="AE401" s="48" t="n">
        <f aca="false">IF(OR(N(AE$5)=0,AE$6=""),0,AE$5*((DATE(YEAR($B401),MONTH($B401),MIN(AE$6,DAY(EOMONTH($B401,0))))&gt;=$B401)*(DATE(YEAR($B401),MONTH($B401),MIN(AE$6,DAY(EOMONTH($B401,0))))&lt;$C401)+(DATE(YEAR($B401),MONTH($B401)+1,MIN(AE$6,DAY(EOMONTH($B401,1))))&gt;=$B401)*(DATE(YEAR($B401),MONTH($B401)+1,MIN(AE$6,DAY(EOMONTH($B401,1))))&lt;$C401)))</f>
        <v>0</v>
      </c>
      <c r="AF401" s="48" t="n">
        <f aca="false">IF(OR(N(AF$5)=0,AF$6=""),0,AF$5*((DATE(YEAR($B401),MONTH($B401),MIN(AF$6,DAY(EOMONTH($B401,0))))&gt;=$B401)*(DATE(YEAR($B401),MONTH($B401),MIN(AF$6,DAY(EOMONTH($B401,0))))&lt;$C401)+(DATE(YEAR($B401),MONTH($B401)+1,MIN(AF$6,DAY(EOMONTH($B401,1))))&gt;=$B401)*(DATE(YEAR($B401),MONTH($B401)+1,MIN(AF$6,DAY(EOMONTH($B401,1))))&lt;$C401)))</f>
        <v>0</v>
      </c>
      <c r="AG401" s="48" t="n">
        <f aca="false">IF(OR(N(AG$5)=0,AG$6=""),0,AG$5*((DATE(YEAR($B401),MONTH($B401),MIN(AG$6,DAY(EOMONTH($B401,0))))&gt;=$B401)*(DATE(YEAR($B401),MONTH($B401),MIN(AG$6,DAY(EOMONTH($B401,0))))&lt;$C401)+(DATE(YEAR($B401),MONTH($B401)+1,MIN(AG$6,DAY(EOMONTH($B401,1))))&gt;=$B401)*(DATE(YEAR($B401),MONTH($B401)+1,MIN(AG$6,DAY(EOMONTH($B401,1))))&lt;$C401)))</f>
        <v>0</v>
      </c>
      <c r="AH401" s="48" t="n">
        <f aca="false">IF(OR(N(AH$5)=0,AH$6=""),0,AH$5*((DATE(YEAR($B401),MONTH($B401),MIN(AH$6,DAY(EOMONTH($B401,0))))&gt;=$B401)*(DATE(YEAR($B401),MONTH($B401),MIN(AH$6,DAY(EOMONTH($B401,0))))&lt;$C401)+(DATE(YEAR($B401),MONTH($B401)+1,MIN(AH$6,DAY(EOMONTH($B401,1))))&gt;=$B401)*(DATE(YEAR($B401),MONTH($B401)+1,MIN(AH$6,DAY(EOMONTH($B401,1))))&lt;$C401)))</f>
        <v>0</v>
      </c>
      <c r="AI401" s="48" t="n">
        <f aca="false">IF(OR(N(AI$5)=0,AI$6=""),0,AI$5*((DATE(YEAR($B401),MONTH($B401),MIN(AI$6,DAY(EOMONTH($B401,0))))&gt;=$B401)*(DATE(YEAR($B401),MONTH($B401),MIN(AI$6,DAY(EOMONTH($B401,0))))&lt;$C401)+(DATE(YEAR($B401),MONTH($B401)+1,MIN(AI$6,DAY(EOMONTH($B401,1))))&gt;=$B401)*(DATE(YEAR($B401),MONTH($B401)+1,MIN(AI$6,DAY(EOMONTH($B401,1))))&lt;$C401)))</f>
        <v>0</v>
      </c>
      <c r="AJ401" s="48" t="n">
        <f aca="false">IF(OR(N(AJ$5)=0,AJ$6=""),0,AJ$5*((DATE(YEAR($B401),MONTH($B401),MIN(AJ$6,DAY(EOMONTH($B401,0))))&gt;=$B401)*(DATE(YEAR($B401),MONTH($B401),MIN(AJ$6,DAY(EOMONTH($B401,0))))&lt;$C401)+(DATE(YEAR($B401),MONTH($B401)+1,MIN(AJ$6,DAY(EOMONTH($B401,1))))&gt;=$B401)*(DATE(YEAR($B401),MONTH($B401)+1,MIN(AJ$6,DAY(EOMONTH($B401,1))))&lt;$C401)))</f>
        <v>0</v>
      </c>
      <c r="AK401" s="48" t="n">
        <f aca="false">IF(OR(N(AK$5)=0,AK$6=""),0,AK$5*((DATE(YEAR($B401),MONTH($B401),MIN(AK$6,DAY(EOMONTH($B401,0))))&gt;=$B401)*(DATE(YEAR($B401),MONTH($B401),MIN(AK$6,DAY(EOMONTH($B401,0))))&lt;$C401)+(DATE(YEAR($B401),MONTH($B401)+1,MIN(AK$6,DAY(EOMONTH($B401,1))))&gt;=$B401)*(DATE(YEAR($B401),MONTH($B401)+1,MIN(AK$6,DAY(EOMONTH($B401,1))))&lt;$C401)))</f>
        <v>0</v>
      </c>
      <c r="AL401" s="48" t="n">
        <f aca="false">IF(OR(N(AL$5)=0,AL$6=""),0,AL$5*((DATE(YEAR($B401),MONTH($B401),MIN(AL$6,DAY(EOMONTH($B401,0))))&gt;=$B401)*(DATE(YEAR($B401),MONTH($B401),MIN(AL$6,DAY(EOMONTH($B401,0))))&lt;$C401)+(DATE(YEAR($B401),MONTH($B401)+1,MIN(AL$6,DAY(EOMONTH($B401,1))))&gt;=$B401)*(DATE(YEAR($B401),MONTH($B401)+1,MIN(AL$6,DAY(EOMONTH($B401,1))))&lt;$C401)))</f>
        <v>0</v>
      </c>
      <c r="AM401" s="48" t="n">
        <f aca="false">IF(OR(N(AM$5)=0,AM$6=""),0,AM$5*((DATE(YEAR($B401),MONTH($B401),MIN(AM$6,DAY(EOMONTH($B401,0))))&gt;=$B401)*(DATE(YEAR($B401),MONTH($B401),MIN(AM$6,DAY(EOMONTH($B401,0))))&lt;$C401)+(DATE(YEAR($B401),MONTH($B401)+1,MIN(AM$6,DAY(EOMONTH($B401,1))))&gt;=$B401)*(DATE(YEAR($B401),MONTH($B401)+1,MIN(AM$6,DAY(EOMONTH($B401,1))))&lt;$C401)))</f>
        <v>0</v>
      </c>
      <c r="AN401" s="48" t="n">
        <f aca="false">IF(OR(N(AN$5)=0,AN$6=""),0,AN$5*((DATE(YEAR($B401),MONTH($B401),MIN(AN$6,DAY(EOMONTH($B401,0))))&gt;=$B401)*(DATE(YEAR($B401),MONTH($B401),MIN(AN$6,DAY(EOMONTH($B401,0))))&lt;$C401)+(DATE(YEAR($B401),MONTH($B401)+1,MIN(AN$6,DAY(EOMONTH($B401,1))))&gt;=$B401)*(DATE(YEAR($B401),MONTH($B401)+1,MIN(AN$6,DAY(EOMONTH($B401,1))))&lt;$C401)))</f>
        <v>0</v>
      </c>
      <c r="AO401" s="48" t="n">
        <f aca="false">IF(OR(N(AO$5)=0,AO$6=""),0,AO$5*((DATE(YEAR($B401),MONTH($B401),MIN(AO$6,DAY(EOMONTH($B401,0))))&gt;=$B401)*(DATE(YEAR($B401),MONTH($B401),MIN(AO$6,DAY(EOMONTH($B401,0))))&lt;$C401)+(DATE(YEAR($B401),MONTH($B401)+1,MIN(AO$6,DAY(EOMONTH($B401,1))))&gt;=$B401)*(DATE(YEAR($B401),MONTH($B401)+1,MIN(AO$6,DAY(EOMONTH($B401,1))))&lt;$C401)))</f>
        <v>0</v>
      </c>
      <c r="AP401" s="48" t="n">
        <f aca="false">IF(OR(N(AP$5)=0,AP$6=""),0,AP$5*((DATE(YEAR($B401),MONTH($B401),MIN(AP$6,DAY(EOMONTH($B401,0))))&gt;=$B401)*(DATE(YEAR($B401),MONTH($B401),MIN(AP$6,DAY(EOMONTH($B401,0))))&lt;$C401)+(DATE(YEAR($B401),MONTH($B401)+1,MIN(AP$6,DAY(EOMONTH($B401,1))))&gt;=$B401)*(DATE(YEAR($B401),MONTH($B401)+1,MIN(AP$6,DAY(EOMONTH($B401,1))))&lt;$C401)))</f>
        <v>0</v>
      </c>
      <c r="AQ401" s="48" t="n">
        <f aca="false">IF(OR(N(AQ$5)=0,AQ$6=""),0,AQ$5*((DATE(YEAR($B401),MONTH($B401),MIN(AQ$6,DAY(EOMONTH($B401,0))))&gt;=$B401)*(DATE(YEAR($B401),MONTH($B401),MIN(AQ$6,DAY(EOMONTH($B401,0))))&lt;$C401)+(DATE(YEAR($B401),MONTH($B401)+1,MIN(AQ$6,DAY(EOMONTH($B401,1))))&gt;=$B401)*(DATE(YEAR($B401),MONTH($B401)+1,MIN(AQ$6,DAY(EOMONTH($B401,1))))&lt;$C401)))</f>
        <v>0</v>
      </c>
      <c r="AR401" s="48" t="n">
        <f aca="false">IF(OR(N(AR$5)=0,AR$6=""),0,AR$5*((DATE(YEAR($B401),MONTH($B401),MIN(AR$6,DAY(EOMONTH($B401,0))))&gt;=$B401)*(DATE(YEAR($B401),MONTH($B401),MIN(AR$6,DAY(EOMONTH($B401,0))))&lt;$C401)+(DATE(YEAR($B401),MONTH($B401)+1,MIN(AR$6,DAY(EOMONTH($B401,1))))&gt;=$B401)*(DATE(YEAR($B401),MONTH($B401)+1,MIN(AR$6,DAY(EOMONTH($B401,1))))&lt;$C401)))</f>
        <v>0</v>
      </c>
      <c r="AS401" s="48" t="n">
        <f aca="false">IF(OR(N(AS$5)=0,AS$6=""),0,AS$5*((DATE(YEAR($B401),MONTH($B401),MIN(AS$6,DAY(EOMONTH($B401,0))))&gt;=$B401)*(DATE(YEAR($B401),MONTH($B401),MIN(AS$6,DAY(EOMONTH($B401,0))))&lt;$C401)+(DATE(YEAR($B401),MONTH($B401)+1,MIN(AS$6,DAY(EOMONTH($B401,1))))&gt;=$B401)*(DATE(YEAR($B401),MONTH($B401)+1,MIN(AS$6,DAY(EOMONTH($B401,1))))&lt;$C401)))</f>
        <v>0</v>
      </c>
      <c r="AT401" s="48" t="n">
        <f aca="false">IF(OR(N(AT$5)=0,AT$6=""),0,AT$5*((DATE(YEAR($B401),MONTH($B401),MIN(AT$6,DAY(EOMONTH($B401,0))))&gt;=$B401)*(DATE(YEAR($B401),MONTH($B401),MIN(AT$6,DAY(EOMONTH($B401,0))))&lt;$C401)+(DATE(YEAR($B401),MONTH($B401)+1,MIN(AT$6,DAY(EOMONTH($B401,1))))&gt;=$B401)*(DATE(YEAR($B401),MONTH($B401)+1,MIN(AT$6,DAY(EOMONTH($B401,1))))&lt;$C401)))</f>
        <v>0</v>
      </c>
      <c r="AU401" s="48" t="n">
        <f aca="false">IF(OR(N(AU$5)=0,AU$6=""),0,AU$5*((DATE(YEAR($B401),MONTH($B401),MIN(AU$6,DAY(EOMONTH($B401,0))))&gt;=$B401)*(DATE(YEAR($B401),MONTH($B401),MIN(AU$6,DAY(EOMONTH($B401,0))))&lt;$C401)+(DATE(YEAR($B401),MONTH($B401)+1,MIN(AU$6,DAY(EOMONTH($B401,1))))&gt;=$B401)*(DATE(YEAR($B401),MONTH($B401)+1,MIN(AU$6,DAY(EOMONTH($B401,1))))&lt;$C401)))</f>
        <v>0</v>
      </c>
      <c r="AV401" s="48" t="n">
        <f aca="false">IF(OR(N(AV$5)=0,AV$6=""),0,AV$5*((DATE(YEAR($B401),MONTH($B401),MIN(AV$6,DAY(EOMONTH($B401,0))))&gt;=$B401)*(DATE(YEAR($B401),MONTH($B401),MIN(AV$6,DAY(EOMONTH($B401,0))))&lt;$C401)+(DATE(YEAR($B401),MONTH($B401)+1,MIN(AV$6,DAY(EOMONTH($B401,1))))&gt;=$B401)*(DATE(YEAR($B401),MONTH($B401)+1,MIN(AV$6,DAY(EOMONTH($B401,1))))&lt;$C401)))</f>
        <v>0</v>
      </c>
      <c r="AW401" s="48" t="n">
        <f aca="false">IF(OR(N(AW$5)=0,AW$6=""),0,AW$5*((DATE(YEAR($B401),MONTH($B401),MIN(AW$6,DAY(EOMONTH($B401,0))))&gt;=$B401)*(DATE(YEAR($B401),MONTH($B401),MIN(AW$6,DAY(EOMONTH($B401,0))))&lt;$C401)+(DATE(YEAR($B401),MONTH($B401)+1,MIN(AW$6,DAY(EOMONTH($B401,1))))&gt;=$B401)*(DATE(YEAR($B401),MONTH($B401)+1,MIN(AW$6,DAY(EOMONTH($B401,1))))&lt;$C401)))</f>
        <v>0</v>
      </c>
      <c r="AX401" s="48" t="n">
        <f aca="false">IF(OR(N(AX$5)=0,AX$6=""),0,AX$5*((DATE(YEAR($B401),MONTH($B401),MIN(AX$6,DAY(EOMONTH($B401,0))))&gt;=$B401)*(DATE(YEAR($B401),MONTH($B401),MIN(AX$6,DAY(EOMONTH($B401,0))))&lt;$C401)+(DATE(YEAR($B401),MONTH($B401)+1,MIN(AX$6,DAY(EOMONTH($B401,1))))&gt;=$B401)*(DATE(YEAR($B401),MONTH($B401)+1,MIN(AX$6,DAY(EOMONTH($B401,1))))&lt;$C401)))</f>
        <v>0</v>
      </c>
      <c r="AY401" s="48" t="n">
        <f aca="false">IF(OR(N(AY$5)=0,AY$6=""),0,AY$5*((DATE(YEAR($B401),MONTH($B401),MIN(AY$6,DAY(EOMONTH($B401,0))))&gt;=$B401)*(DATE(YEAR($B401),MONTH($B401),MIN(AY$6,DAY(EOMONTH($B401,0))))&lt;$C401)+(DATE(YEAR($B401),MONTH($B401)+1,MIN(AY$6,DAY(EOMONTH($B401,1))))&gt;=$B401)*(DATE(YEAR($B401),MONTH($B401)+1,MIN(AY$6,DAY(EOMONTH($B401,1))))&lt;$C401)))</f>
        <v>0</v>
      </c>
      <c r="AZ401" s="48" t="n">
        <f aca="false">IF(OR(N(AZ$5)=0,AZ$6=""),0,AZ$5*((DATE(YEAR($B401),MONTH($B401),MIN(AZ$6,DAY(EOMONTH($B401,0))))&gt;=$B401)*(DATE(YEAR($B401),MONTH($B401),MIN(AZ$6,DAY(EOMONTH($B401,0))))&lt;$C401)+(DATE(YEAR($B401),MONTH($B401)+1,MIN(AZ$6,DAY(EOMONTH($B401,1))))&gt;=$B401)*(DATE(YEAR($B401),MONTH($B401)+1,MIN(AZ$6,DAY(EOMONTH($B401,1))))&lt;$C401)))</f>
        <v>0</v>
      </c>
      <c r="BA401" s="48" t="n">
        <f aca="false">IF(OR(N(BA$5)=0,BA$6=""),0,BA$5*((DATE(YEAR($B401),MONTH($B401),MIN(BA$6,DAY(EOMONTH($B401,0))))&gt;=$B401)*(DATE(YEAR($B401),MONTH($B401),MIN(BA$6,DAY(EOMONTH($B401,0))))&lt;$C401)+(DATE(YEAR($B401),MONTH($B401)+1,MIN(BA$6,DAY(EOMONTH($B401,1))))&gt;=$B401)*(DATE(YEAR($B401),MONTH($B401)+1,MIN(BA$6,DAY(EOMONTH($B401,1))))&lt;$C401)))</f>
        <v>0</v>
      </c>
      <c r="BB401" s="48" t="n">
        <f aca="false">IF(OR(N(BB$5)=0,BB$6=""),0,BB$5*((DATE(YEAR($B401),MONTH($B401),MIN(BB$6,DAY(EOMONTH($B401,0))))&gt;=$B401)*(DATE(YEAR($B401),MONTH($B401),MIN(BB$6,DAY(EOMONTH($B401,0))))&lt;$C401)+(DATE(YEAR($B401),MONTH($B401)+1,MIN(BB$6,DAY(EOMONTH($B401,1))))&gt;=$B401)*(DATE(YEAR($B401),MONTH($B401)+1,MIN(BB$6,DAY(EOMONTH($B401,1))))&lt;$C401)))</f>
        <v>0</v>
      </c>
      <c r="BC401" s="48" t="n">
        <f aca="false">IF(OR(N(BC$5)=0,BC$6=""),0,BC$5*((DATE(YEAR($B401),MONTH($B401),MIN(BC$6,DAY(EOMONTH($B401,0))))&gt;=$B401)*(DATE(YEAR($B401),MONTH($B401),MIN(BC$6,DAY(EOMONTH($B401,0))))&lt;$C401)+(DATE(YEAR($B401),MONTH($B401)+1,MIN(BC$6,DAY(EOMONTH($B401,1))))&gt;=$B401)*(DATE(YEAR($B401),MONTH($B401)+1,MIN(BC$6,DAY(EOMONTH($B401,1))))&lt;$C401)))</f>
        <v>0</v>
      </c>
      <c r="BD401" s="48" t="n">
        <f aca="false">IF(OR(N(BD$5)=0,BD$6=""),0,BD$5*((DATE(YEAR($B401),MONTH($B401),MIN(BD$6,DAY(EOMONTH($B401,0))))&gt;=$B401)*(DATE(YEAR($B401),MONTH($B401),MIN(BD$6,DAY(EOMONTH($B401,0))))&lt;$C401)+(DATE(YEAR($B401),MONTH($B401)+1,MIN(BD$6,DAY(EOMONTH($B401,1))))&gt;=$B401)*(DATE(YEAR($B401),MONTH($B401)+1,MIN(BD$6,DAY(EOMONTH($B401,1))))&lt;$C401)))</f>
        <v>0</v>
      </c>
      <c r="BE401" s="48" t="n">
        <f aca="false">IF(OR(N(BE$5)=0,BE$6=""),0,BE$5*((DATE(YEAR($B401),MONTH($B401),MIN(BE$6,DAY(EOMONTH($B401,0))))&gt;=$B401)*(DATE(YEAR($B401),MONTH($B401),MIN(BE$6,DAY(EOMONTH($B401,0))))&lt;$C401)+(DATE(YEAR($B401),MONTH($B401)+1,MIN(BE$6,DAY(EOMONTH($B401,1))))&gt;=$B401)*(DATE(YEAR($B401),MONTH($B401)+1,MIN(BE$6,DAY(EOMONTH($B401,1))))&lt;$C401)))</f>
        <v>0</v>
      </c>
      <c r="BF401" s="48" t="n">
        <f aca="false">IF(OR(N(BF$5)=0,BF$6=""),0,BF$5*((DATE(YEAR($B401),MONTH($B401),MIN(BF$6,DAY(EOMONTH($B401,0))))&gt;=$B401)*(DATE(YEAR($B401),MONTH($B401),MIN(BF$6,DAY(EOMONTH($B401,0))))&lt;$C401)+(DATE(YEAR($B401),MONTH($B401)+1,MIN(BF$6,DAY(EOMONTH($B401,1))))&gt;=$B401)*(DATE(YEAR($B401),MONTH($B401)+1,MIN(BF$6,DAY(EOMONTH($B401,1))))&lt;$C401)))</f>
        <v>0</v>
      </c>
      <c r="BG401" s="48" t="n">
        <f aca="false">IF(OR(N(BG$5)=0,BG$6=""),0,BG$5*((DATE(YEAR($B401),MONTH($B401),MIN(BG$6,DAY(EOMONTH($B401,0))))&gt;=$B401)*(DATE(YEAR($B401),MONTH($B401),MIN(BG$6,DAY(EOMONTH($B401,0))))&lt;$C401)+(DATE(YEAR($B401),MONTH($B401)+1,MIN(BG$6,DAY(EOMONTH($B401,1))))&gt;=$B401)*(DATE(YEAR($B401),MONTH($B401)+1,MIN(BG$6,DAY(EOMONTH($B401,1))))&lt;$C401)))</f>
        <v>0</v>
      </c>
      <c r="BH401" s="48" t="n">
        <f aca="false">IF(OR(N(BH$5)=0,BH$6=""),0,BH$5*((DATE(YEAR($B401),MONTH($B401),MIN(BH$6,DAY(EOMONTH($B401,0))))&gt;=$B401)*(DATE(YEAR($B401),MONTH($B401),MIN(BH$6,DAY(EOMONTH($B401,0))))&lt;$C401)+(DATE(YEAR($B401),MONTH($B401)+1,MIN(BH$6,DAY(EOMONTH($B401,1))))&gt;=$B401)*(DATE(YEAR($B401),MONTH($B401)+1,MIN(BH$6,DAY(EOMONTH($B401,1))))&lt;$C401)))</f>
        <v>0</v>
      </c>
      <c r="BI401" s="48" t="n">
        <f aca="false">IF(OR(N(BI$5)=0,BI$6=""),0,BI$5*((DATE(YEAR($B401),MONTH($B401),MIN(BI$6,DAY(EOMONTH($B401,0))))&gt;=$B401)*(DATE(YEAR($B401),MONTH($B401),MIN(BI$6,DAY(EOMONTH($B401,0))))&lt;$C401)+(DATE(YEAR($B401),MONTH($B401)+1,MIN(BI$6,DAY(EOMONTH($B401,1))))&gt;=$B401)*(DATE(YEAR($B401),MONTH($B401)+1,MIN(BI$6,DAY(EOMONTH($B401,1))))&lt;$C401)))</f>
        <v>0</v>
      </c>
      <c r="BJ401" s="48" t="n">
        <f aca="false">IF(OR(N(BJ$5)=0,BJ$6=""),0,BJ$5*((DATE(YEAR($B401),MONTH($B401),MIN(BJ$6,DAY(EOMONTH($B401,0))))&gt;=$B401)*(DATE(YEAR($B401),MONTH($B401),MIN(BJ$6,DAY(EOMONTH($B401,0))))&lt;$C401)+(DATE(YEAR($B401),MONTH($B401)+1,MIN(BJ$6,DAY(EOMONTH($B401,1))))&gt;=$B401)*(DATE(YEAR($B401),MONTH($B401)+1,MIN(BJ$6,DAY(EOMONTH($B401,1))))&lt;$C401)))</f>
        <v>0</v>
      </c>
      <c r="BK401" s="48" t="n">
        <f aca="false">IF(OR(N(BK$5)=0,BK$6=""),0,BK$5*((DATE(YEAR($B401),MONTH($B401),MIN(BK$6,DAY(EOMONTH($B401,0))))&gt;=$B401)*(DATE(YEAR($B401),MONTH($B401),MIN(BK$6,DAY(EOMONTH($B401,0))))&lt;$C401)+(DATE(YEAR($B401),MONTH($B401)+1,MIN(BK$6,DAY(EOMONTH($B401,1))))&gt;=$B401)*(DATE(YEAR($B401),MONTH($B401)+1,MIN(BK$6,DAY(EOMONTH($B401,1))))&lt;$C401)))</f>
        <v>0</v>
      </c>
      <c r="BL401" s="48" t="n">
        <f aca="false">IF(OR(N(BL$5)=0,BL$6=""),0,BL$5*((DATE(YEAR($B401),MONTH($B401),MIN(BL$6,DAY(EOMONTH($B401,0))))&gt;=$B401)*(DATE(YEAR($B401),MONTH($B401),MIN(BL$6,DAY(EOMONTH($B401,0))))&lt;$C401)+(DATE(YEAR($B401),MONTH($B401)+1,MIN(BL$6,DAY(EOMONTH($B401,1))))&gt;=$B401)*(DATE(YEAR($B401),MONTH($B401)+1,MIN(BL$6,DAY(EOMONTH($B401,1))))&lt;$C401)))</f>
        <v>0</v>
      </c>
      <c r="BM401" s="48" t="n">
        <f aca="false">IF(OR(N(BM$5)=0,BM$6=""),0,BM$5*((DATE(YEAR($B401),MONTH($B401),MIN(BM$6,DAY(EOMONTH($B401,0))))&gt;=$B401)*(DATE(YEAR($B401),MONTH($B401),MIN(BM$6,DAY(EOMONTH($B401,0))))&lt;$C401)+(DATE(YEAR($B401),MONTH($B401)+1,MIN(BM$6,DAY(EOMONTH($B401,1))))&gt;=$B401)*(DATE(YEAR($B401),MONTH($B401)+1,MIN(BM$6,DAY(EOMONTH($B401,1))))&lt;$C401)))</f>
        <v>0</v>
      </c>
      <c r="BN401" s="48" t="n">
        <f aca="false">IF(OR(N(BN$5)=0,BN$6=""),0,BN$5*((DATE(YEAR($B401),MONTH($B401),MIN(BN$6,DAY(EOMONTH($B401,0))))&gt;=$B401)*(DATE(YEAR($B401),MONTH($B401),MIN(BN$6,DAY(EOMONTH($B401,0))))&lt;$C401)+(DATE(YEAR($B401),MONTH($B401)+1,MIN(BN$6,DAY(EOMONTH($B401,1))))&gt;=$B401)*(DATE(YEAR($B401),MONTH($B401)+1,MIN(BN$6,DAY(EOMONTH($B401,1))))&lt;$C401)))</f>
        <v>0</v>
      </c>
      <c r="BO401" s="48" t="n">
        <f aca="false">IF(OR(N(BO$5)=0,BO$6=""),0,BO$5*((DATE(YEAR($B401),MONTH($B401),MIN(BO$6,DAY(EOMONTH($B401,0))))&gt;=$B401)*(DATE(YEAR($B401),MONTH($B401),MIN(BO$6,DAY(EOMONTH($B401,0))))&lt;$C401)+(DATE(YEAR($B401),MONTH($B401)+1,MIN(BO$6,DAY(EOMONTH($B401,1))))&gt;=$B401)*(DATE(YEAR($B401),MONTH($B401)+1,MIN(BO$6,DAY(EOMONTH($B401,1))))&lt;$C401)))</f>
        <v>0</v>
      </c>
      <c r="BP401" s="48" t="n">
        <f aca="false">IF(OR(N(BP$5)=0,BP$6=""),0,BP$5*((DATE(YEAR($B401),MONTH($B401),MIN(BP$6,DAY(EOMONTH($B401,0))))&gt;=$B401)*(DATE(YEAR($B401),MONTH($B401),MIN(BP$6,DAY(EOMONTH($B401,0))))&lt;$C401)+(DATE(YEAR($B401),MONTH($B401)+1,MIN(BP$6,DAY(EOMONTH($B401,1))))&gt;=$B401)*(DATE(YEAR($B401),MONTH($B401)+1,MIN(BP$6,DAY(EOMONTH($B401,1))))&lt;$C401)))</f>
        <v>0</v>
      </c>
      <c r="BQ401" s="48" t="n">
        <f aca="false">IF(OR(N(BQ$5)=0,BQ$6=""),0,BQ$5*((DATE(YEAR($B401),MONTH($B401),MIN(BQ$6,DAY(EOMONTH($B401,0))))&gt;=$B401)*(DATE(YEAR($B401),MONTH($B401),MIN(BQ$6,DAY(EOMONTH($B401,0))))&lt;$C401)+(DATE(YEAR($B401),MONTH($B401)+1,MIN(BQ$6,DAY(EOMONTH($B401,1))))&gt;=$B401)*(DATE(YEAR($B401),MONTH($B401)+1,MIN(BQ$6,DAY(EOMONTH($B401,1))))&lt;$C401)))</f>
        <v>0</v>
      </c>
      <c r="BR401" s="48" t="n">
        <f aca="false">IF(OR(N(BR$5)=0,BR$6=""),0,BR$5*((DATE(YEAR($B401),MONTH($B401),MIN(BR$6,DAY(EOMONTH($B401,0))))&gt;=$B401)*(DATE(YEAR($B401),MONTH($B401),MIN(BR$6,DAY(EOMONTH($B401,0))))&lt;$C401)+(DATE(YEAR($B401),MONTH($B401)+1,MIN(BR$6,DAY(EOMONTH($B401,1))))&gt;=$B401)*(DATE(YEAR($B401),MONTH($B401)+1,MIN(BR$6,DAY(EOMONTH($B401,1))))&lt;$C401)))</f>
        <v>0</v>
      </c>
      <c r="BS401" s="48" t="n">
        <f aca="false">IF(OR(N(BS$5)=0,BS$6=""),0,BS$5*((DATE(YEAR($B401),MONTH($B401),MIN(BS$6,DAY(EOMONTH($B401,0))))&gt;=$B401)*(DATE(YEAR($B401),MONTH($B401),MIN(BS$6,DAY(EOMONTH($B401,0))))&lt;$C401)+(DATE(YEAR($B401),MONTH($B401)+1,MIN(BS$6,DAY(EOMONTH($B401,1))))&gt;=$B401)*(DATE(YEAR($B401),MONTH($B401)+1,MIN(BS$6,DAY(EOMONTH($B401,1))))&lt;$C401)))</f>
        <v>0</v>
      </c>
      <c r="BT401" s="48" t="n">
        <f aca="false">IF(OR(N(BT$5)=0,BT$6=""),0,BT$5*((DATE(YEAR($B401),MONTH($B401),MIN(BT$6,DAY(EOMONTH($B401,0))))&gt;=$B401)*(DATE(YEAR($B401),MONTH($B401),MIN(BT$6,DAY(EOMONTH($B401,0))))&lt;$C401)+(DATE(YEAR($B401),MONTH($B401)+1,MIN(BT$6,DAY(EOMONTH($B401,1))))&gt;=$B401)*(DATE(YEAR($B401),MONTH($B401)+1,MIN(BT$6,DAY(EOMONTH($B401,1))))&lt;$C401)))</f>
        <v>0</v>
      </c>
      <c r="BU401" s="48" t="n">
        <f aca="false">IF(OR(N(BU$5)=0,BU$6=""),0,BU$5*((DATE(YEAR($B401),MONTH($B401),MIN(BU$6,DAY(EOMONTH($B401,0))))&gt;=$B401)*(DATE(YEAR($B401),MONTH($B401),MIN(BU$6,DAY(EOMONTH($B401,0))))&lt;$C401)+(DATE(YEAR($B401),MONTH($B401)+1,MIN(BU$6,DAY(EOMONTH($B401,1))))&gt;=$B401)*(DATE(YEAR($B401),MONTH($B401)+1,MIN(BU$6,DAY(EOMONTH($B401,1))))&lt;$C401)))</f>
        <v>0</v>
      </c>
      <c r="BV401" s="48" t="n">
        <f aca="false">IF(OR(N(BV$5)=0,BV$6=""),0,BV$5*((DATE(YEAR($B401),MONTH($B401),MIN(BV$6,DAY(EOMONTH($B401,0))))&gt;=$B401)*(DATE(YEAR($B401),MONTH($B401),MIN(BV$6,DAY(EOMONTH($B401,0))))&lt;$C401)+(DATE(YEAR($B401),MONTH($B401)+1,MIN(BV$6,DAY(EOMONTH($B401,1))))&gt;=$B401)*(DATE(YEAR($B401),MONTH($B401)+1,MIN(BV$6,DAY(EOMONTH($B401,1))))&lt;$C401)))</f>
        <v>0</v>
      </c>
      <c r="BW401" s="48" t="n">
        <f aca="false">IF(OR(N(BW$5)=0,BW$6=""),0,BW$5*((DATE(YEAR($B401),MONTH($B401),MIN(BW$6,DAY(EOMONTH($B401,0))))&gt;=$B401)*(DATE(YEAR($B401),MONTH($B401),MIN(BW$6,DAY(EOMONTH($B401,0))))&lt;$C401)+(DATE(YEAR($B401),MONTH($B401)+1,MIN(BW$6,DAY(EOMONTH($B401,1))))&gt;=$B401)*(DATE(YEAR($B401),MONTH($B401)+1,MIN(BW$6,DAY(EOMONTH($B401,1))))&lt;$C401)))</f>
        <v>0</v>
      </c>
      <c r="BX401" s="48" t="n">
        <f aca="false">MIN(Z401,(FT400*(1+FT$5/Setup!$C$36)+IF($V401=1,N($F401),0)))</f>
        <v>0</v>
      </c>
      <c r="BY401" s="48" t="n">
        <f aca="false">MIN(AA401,(FU400*(1+FU$5/Setup!$C$36)+IF($V401=2,N($F401),0)))</f>
        <v>0</v>
      </c>
      <c r="BZ401" s="48" t="n">
        <f aca="false">MIN(AB401,(FV400*(1+FV$5/Setup!$C$36)+IF($V401=3,N($F401),0)))</f>
        <v>0</v>
      </c>
      <c r="CA401" s="48" t="n">
        <f aca="false">MIN(AC401,(FW400*(1+FW$5/Setup!$C$36)+IF($V401=4,N($F401),0)))</f>
        <v>0</v>
      </c>
      <c r="CB401" s="48" t="n">
        <f aca="false">MIN(AD401,(FX400*(1+FX$5/Setup!$C$36)+IF($V401=5,N($F401),0)))</f>
        <v>0</v>
      </c>
      <c r="CC401" s="48" t="n">
        <f aca="false">MIN(AE401,(FY400*(1+FY$5/Setup!$C$36)+IF($V401=6,N($F401),0)))</f>
        <v>0</v>
      </c>
      <c r="CD401" s="48" t="n">
        <f aca="false">MIN(AF401,(FZ400*(1+FZ$5/Setup!$C$36)+IF($V401=7,N($F401),0)))</f>
        <v>0</v>
      </c>
      <c r="CE401" s="48" t="n">
        <f aca="false">MIN(AG401,(GA400*(1+GA$5/Setup!$C$36)+IF($V401=8,N($F401),0)))</f>
        <v>0</v>
      </c>
      <c r="CF401" s="48" t="n">
        <f aca="false">MIN(AH401,(GB400*(1+GB$5/Setup!$C$36)+IF($V401=9,N($F401),0)))</f>
        <v>0</v>
      </c>
      <c r="CG401" s="48" t="n">
        <f aca="false">MIN(AI401,(GC400*(1+GC$5/Setup!$C$36)+IF($V401=10,N($F401),0)))</f>
        <v>0</v>
      </c>
      <c r="CH401" s="48" t="n">
        <f aca="false">MIN(AJ401,(GD400*(1+GD$5/Setup!$C$36)+IF($V401=11,N($F401),0)))</f>
        <v>0</v>
      </c>
      <c r="CI401" s="48" t="n">
        <f aca="false">MIN(AK401,(GE400*(1+GE$5/Setup!$C$36)+IF($V401=12,N($F401),0)))</f>
        <v>0</v>
      </c>
      <c r="CJ401" s="48" t="n">
        <f aca="false">MIN(AL401,(GF400*(1+GF$5/Setup!$C$36)+IF($V401=13,N($F401),0)))</f>
        <v>0</v>
      </c>
      <c r="CK401" s="48" t="n">
        <f aca="false">MIN(AM401,(GG400*(1+GG$5/Setup!$C$36)+IF($V401=14,N($F401),0)))</f>
        <v>0</v>
      </c>
      <c r="CL401" s="48" t="n">
        <f aca="false">MIN(AN401,(GH400*(1+GH$5/Setup!$C$36)+IF($V401=15,N($F401),0)))</f>
        <v>0</v>
      </c>
      <c r="CM401" s="48" t="n">
        <f aca="false">MIN(AO401,(GI400*(1+GI$5/Setup!$C$36)+IF($V401=16,N($F401),0)))</f>
        <v>0</v>
      </c>
      <c r="CN401" s="48" t="n">
        <f aca="false">MIN(AP401,(GJ400*(1+GJ$5/Setup!$C$36)+IF($V401=17,N($F401),0)))</f>
        <v>0</v>
      </c>
      <c r="CO401" s="48" t="n">
        <f aca="false">MIN(AQ401,(GK400*(1+GK$5/Setup!$C$36)+IF($V401=18,N($F401),0)))</f>
        <v>0</v>
      </c>
      <c r="CP401" s="48" t="n">
        <f aca="false">MIN(AR401,(GL400*(1+GL$5/Setup!$C$36)+IF($V401=19,N($F401),0)))</f>
        <v>0</v>
      </c>
      <c r="CQ401" s="48" t="n">
        <f aca="false">MIN(AS401,(GM400*(1+GM$5/Setup!$C$36)+IF($V401=20,N($F401),0)))</f>
        <v>0</v>
      </c>
      <c r="CR401" s="48" t="n">
        <f aca="false">MIN(AT401,(GN400*(1+GN$5/Setup!$C$36)+IF($V401=21,N($F401),0)))</f>
        <v>0</v>
      </c>
      <c r="CS401" s="48" t="n">
        <f aca="false">MIN(AU401,(GO400*(1+GO$5/Setup!$C$36)+IF($V401=22,N($F401),0)))</f>
        <v>0</v>
      </c>
      <c r="CT401" s="48" t="n">
        <f aca="false">MIN(AV401,(GP400*(1+GP$5/Setup!$C$36)+IF($V401=23,N($F401),0)))</f>
        <v>0</v>
      </c>
      <c r="CU401" s="48" t="n">
        <f aca="false">MIN(AW401,(GQ400*(1+GQ$5/Setup!$C$36)+IF($V401=24,N($F401),0)))</f>
        <v>0</v>
      </c>
      <c r="CV401" s="48" t="n">
        <f aca="false">MIN(AX401,(GR400*(1+GR$5/Setup!$C$36)+IF($V401=25,N($F401),0)))</f>
        <v>0</v>
      </c>
      <c r="CW401" s="48" t="n">
        <f aca="false">MIN(AY401,(GS400*(1+GS$5/Setup!$C$36)+IF($V401=26,N($F401),0)))</f>
        <v>0</v>
      </c>
      <c r="CX401" s="48" t="n">
        <f aca="false">MIN(AZ401,(GT400*(1+GT$5/Setup!$C$36)+IF($V401=27,N($F401),0)))</f>
        <v>0</v>
      </c>
      <c r="CY401" s="48" t="n">
        <f aca="false">MIN(BA401,(GU400*(1+GU$5/Setup!$C$36)+IF($V401=28,N($F401),0)))</f>
        <v>0</v>
      </c>
      <c r="CZ401" s="48" t="n">
        <f aca="false">MIN(BB401,(GV400*(1+GV$5/Setup!$C$36)+IF($V401=29,N($F401),0)))</f>
        <v>0</v>
      </c>
      <c r="DA401" s="48" t="n">
        <f aca="false">MIN(BC401,(GW400*(1+GW$5/Setup!$C$36)+IF($V401=30,N($F401),0)))</f>
        <v>0</v>
      </c>
      <c r="DB401" s="48" t="n">
        <f aca="false">MIN(BD401,(GX400*(1+GX$5/Setup!$C$36)+IF($V401=31,N($F401),0)))</f>
        <v>0</v>
      </c>
      <c r="DC401" s="48" t="n">
        <f aca="false">MIN(BE401,(GY400*(1+GY$5/Setup!$C$36)+IF($V401=32,N($F401),0)))</f>
        <v>0</v>
      </c>
      <c r="DD401" s="48" t="n">
        <f aca="false">MIN(BF401,(GZ400*(1+GZ$5/Setup!$C$36)+IF($V401=33,N($F401),0)))</f>
        <v>0</v>
      </c>
      <c r="DE401" s="48" t="n">
        <f aca="false">MIN(BG401,(HA400*(1+HA$5/Setup!$C$36)+IF($V401=34,N($F401),0)))</f>
        <v>0</v>
      </c>
      <c r="DF401" s="48" t="n">
        <f aca="false">MIN(BH401,(HB400*(1+HB$5/Setup!$C$36)+IF($V401=35,N($F401),0)))</f>
        <v>0</v>
      </c>
      <c r="DG401" s="48" t="n">
        <f aca="false">MIN(BI401,(HC400*(1+HC$5/Setup!$C$36)+IF($V401=36,N($F401),0)))</f>
        <v>0</v>
      </c>
      <c r="DH401" s="48" t="n">
        <f aca="false">MIN(BJ401,(HD400*(1+HD$5/Setup!$C$36)+IF($V401=37,N($F401),0)))</f>
        <v>0</v>
      </c>
      <c r="DI401" s="48" t="n">
        <f aca="false">MIN(BK401,(HE400*(1+HE$5/Setup!$C$36)+IF($V401=38,N($F401),0)))</f>
        <v>0</v>
      </c>
      <c r="DJ401" s="48" t="n">
        <f aca="false">MIN(BL401,(HF400*(1+HF$5/Setup!$C$36)+IF($V401=39,N($F401),0)))</f>
        <v>0</v>
      </c>
      <c r="DK401" s="48" t="n">
        <f aca="false">MIN(BM401,(HG400*(1+HG$5/Setup!$C$36)+IF($V401=40,N($F401),0)))</f>
        <v>0</v>
      </c>
      <c r="DL401" s="48" t="n">
        <f aca="false">MIN(BN401,(HH400*(1+HH$5/Setup!$C$36)+IF($V401=41,N($F401),0)))</f>
        <v>0</v>
      </c>
      <c r="DM401" s="48" t="n">
        <f aca="false">MIN(BO401,(HI400*(1+HI$5/Setup!$C$36)+IF($V401=42,N($F401),0)))</f>
        <v>0</v>
      </c>
      <c r="DN401" s="48" t="n">
        <f aca="false">MIN(BP401,(HJ400*(1+HJ$5/Setup!$C$36)+IF($V401=43,N($F401),0)))</f>
        <v>0</v>
      </c>
      <c r="DO401" s="48" t="n">
        <f aca="false">MIN(BQ401,(HK400*(1+HK$5/Setup!$C$36)+IF($V401=44,N($F401),0)))</f>
        <v>0</v>
      </c>
      <c r="DP401" s="48" t="n">
        <f aca="false">MIN(BR401,(HL400*(1+HL$5/Setup!$C$36)+IF($V401=45,N($F401),0)))</f>
        <v>0</v>
      </c>
      <c r="DQ401" s="48" t="n">
        <f aca="false">MIN(BS401,(HM400*(1+HM$5/Setup!$C$36)+IF($V401=46,N($F401),0)))</f>
        <v>0</v>
      </c>
      <c r="DR401" s="48" t="n">
        <f aca="false">MIN(BT401,(HN400*(1+HN$5/Setup!$C$36)+IF($V401=47,N($F401),0)))</f>
        <v>0</v>
      </c>
      <c r="DS401" s="48" t="n">
        <f aca="false">MIN(BU401,(HO400*(1+HO$5/Setup!$C$36)+IF($V401=48,N($F401),0)))</f>
        <v>0</v>
      </c>
      <c r="DT401" s="48" t="n">
        <f aca="false">MIN(BV401,(HP400*(1+HP$5/Setup!$C$36)+IF($V401=49,N($F401),0)))</f>
        <v>0</v>
      </c>
      <c r="DU401" s="48" t="n">
        <f aca="false">MIN(BW401,(HQ400*(1+HQ$5/Setup!$C$36)+IF($V401=50,N($F401),0)))</f>
        <v>0</v>
      </c>
      <c r="DV401" s="48" t="n">
        <f aca="false">MIN(MAX((FT400*(1+FT$5/Setup!$C$36)+IF($V401=1,N($F401),0))-BX401,0),MAX($P401-0,0))</f>
        <v>0</v>
      </c>
      <c r="DW401" s="48" t="n">
        <f aca="false">MIN(MAX((FU400*(1+FU$5/Setup!$C$36)+IF($V401=2,N($F401),0))-BY401,0),MAX($P401-SUM(DV401:DV401),0))</f>
        <v>0</v>
      </c>
      <c r="DX401" s="48" t="n">
        <f aca="false">MIN(MAX((FV400*(1+FV$5/Setup!$C$36)+IF($V401=3,N($F401),0))-BZ401,0),MAX($P401-SUM(DV401:DW401),0))</f>
        <v>0</v>
      </c>
      <c r="DY401" s="48" t="n">
        <f aca="false">MIN(MAX((FW400*(1+FW$5/Setup!$C$36)+IF($V401=4,N($F401),0))-CA401,0),MAX($P401-SUM(DV401:DX401),0))</f>
        <v>0</v>
      </c>
      <c r="DZ401" s="48" t="n">
        <f aca="false">MIN(MAX((FX400*(1+FX$5/Setup!$C$36)+IF($V401=5,N($F401),0))-CB401,0),MAX($P401-SUM(DV401:DY401),0))</f>
        <v>0</v>
      </c>
      <c r="EA401" s="48" t="n">
        <f aca="false">MIN(MAX((FY400*(1+FY$5/Setup!$C$36)+IF($V401=6,N($F401),0))-CC401,0),MAX($P401-SUM(DV401:DZ401),0))</f>
        <v>0</v>
      </c>
      <c r="EB401" s="48" t="n">
        <f aca="false">MIN(MAX((FZ400*(1+FZ$5/Setup!$C$36)+IF($V401=7,N($F401),0))-CD401,0),MAX($P401-SUM(DV401:EA401),0))</f>
        <v>0</v>
      </c>
      <c r="EC401" s="48" t="n">
        <f aca="false">MIN(MAX((GA400*(1+GA$5/Setup!$C$36)+IF($V401=8,N($F401),0))-CE401,0),MAX($P401-SUM(DV401:EB401),0))</f>
        <v>0</v>
      </c>
      <c r="ED401" s="48" t="n">
        <f aca="false">MIN(MAX((GB400*(1+GB$5/Setup!$C$36)+IF($V401=9,N($F401),0))-CF401,0),MAX($P401-SUM(DV401:EC401),0))</f>
        <v>0</v>
      </c>
      <c r="EE401" s="48" t="n">
        <f aca="false">MIN(MAX((GC400*(1+GC$5/Setup!$C$36)+IF($V401=10,N($F401),0))-CG401,0),MAX($P401-SUM(DV401:ED401),0))</f>
        <v>0</v>
      </c>
      <c r="EF401" s="48" t="n">
        <f aca="false">MIN(MAX((GD400*(1+GD$5/Setup!$C$36)+IF($V401=11,N($F401),0))-CH401,0),MAX($P401-SUM(DV401:EE401),0))</f>
        <v>0</v>
      </c>
      <c r="EG401" s="48" t="n">
        <f aca="false">MIN(MAX((GE400*(1+GE$5/Setup!$C$36)+IF($V401=12,N($F401),0))-CI401,0),MAX($P401-SUM(DV401:EF401),0))</f>
        <v>0</v>
      </c>
      <c r="EH401" s="48" t="n">
        <f aca="false">MIN(MAX((GF400*(1+GF$5/Setup!$C$36)+IF($V401=13,N($F401),0))-CJ401,0),MAX($P401-SUM(DV401:EG401),0))</f>
        <v>0</v>
      </c>
      <c r="EI401" s="48" t="n">
        <f aca="false">MIN(MAX((GG400*(1+GG$5/Setup!$C$36)+IF($V401=14,N($F401),0))-CK401,0),MAX($P401-SUM(DV401:EH401),0))</f>
        <v>0</v>
      </c>
      <c r="EJ401" s="48" t="n">
        <f aca="false">MIN(MAX((GH400*(1+GH$5/Setup!$C$36)+IF($V401=15,N($F401),0))-CL401,0),MAX($P401-SUM(DV401:EI401),0))</f>
        <v>0</v>
      </c>
      <c r="EK401" s="48" t="n">
        <f aca="false">MIN(MAX((GI400*(1+GI$5/Setup!$C$36)+IF($V401=16,N($F401),0))-CM401,0),MAX($P401-SUM(DV401:EJ401),0))</f>
        <v>0</v>
      </c>
      <c r="EL401" s="48" t="n">
        <f aca="false">MIN(MAX((GJ400*(1+GJ$5/Setup!$C$36)+IF($V401=17,N($F401),0))-CN401,0),MAX($P401-SUM(DV401:EK401),0))</f>
        <v>0</v>
      </c>
      <c r="EM401" s="48" t="n">
        <f aca="false">MIN(MAX((GK400*(1+GK$5/Setup!$C$36)+IF($V401=18,N($F401),0))-CO401,0),MAX($P401-SUM(DV401:EL401),0))</f>
        <v>0</v>
      </c>
      <c r="EN401" s="48" t="n">
        <f aca="false">MIN(MAX((GL400*(1+GL$5/Setup!$C$36)+IF($V401=19,N($F401),0))-CP401,0),MAX($P401-SUM(DV401:EM401),0))</f>
        <v>0</v>
      </c>
      <c r="EO401" s="48" t="n">
        <f aca="false">MIN(MAX((GM400*(1+GM$5/Setup!$C$36)+IF($V401=20,N($F401),0))-CQ401,0),MAX($P401-SUM(DV401:EN401),0))</f>
        <v>0</v>
      </c>
      <c r="EP401" s="48" t="n">
        <f aca="false">MIN(MAX((GN400*(1+GN$5/Setup!$C$36)+IF($V401=21,N($F401),0))-CR401,0),MAX($P401-SUM(DV401:EO401),0))</f>
        <v>0</v>
      </c>
      <c r="EQ401" s="48" t="n">
        <f aca="false">MIN(MAX((GO400*(1+GO$5/Setup!$C$36)+IF($V401=22,N($F401),0))-CS401,0),MAX($P401-SUM(DV401:EP401),0))</f>
        <v>0</v>
      </c>
      <c r="ER401" s="48" t="n">
        <f aca="false">MIN(MAX((GP400*(1+GP$5/Setup!$C$36)+IF($V401=23,N($F401),0))-CT401,0),MAX($P401-SUM(DV401:EQ401),0))</f>
        <v>0</v>
      </c>
      <c r="ES401" s="48" t="n">
        <f aca="false">MIN(MAX((GQ400*(1+GQ$5/Setup!$C$36)+IF($V401=24,N($F401),0))-CU401,0),MAX($P401-SUM(DV401:ER401),0))</f>
        <v>0</v>
      </c>
      <c r="ET401" s="48" t="n">
        <f aca="false">MIN(MAX((GR400*(1+GR$5/Setup!$C$36)+IF($V401=25,N($F401),0))-CV401,0),MAX($P401-SUM(DV401:ES401),0))</f>
        <v>0</v>
      </c>
      <c r="EU401" s="48" t="n">
        <f aca="false">MIN(MAX((GS400*(1+GS$5/Setup!$C$36)+IF($V401=26,N($F401),0))-CW401,0),MAX($P401-SUM(DV401:ET401),0))</f>
        <v>0</v>
      </c>
      <c r="EV401" s="48" t="n">
        <f aca="false">MIN(MAX((GT400*(1+GT$5/Setup!$C$36)+IF($V401=27,N($F401),0))-CX401,0),MAX($P401-SUM(DV401:EU401),0))</f>
        <v>0</v>
      </c>
      <c r="EW401" s="48" t="n">
        <f aca="false">MIN(MAX((GU400*(1+GU$5/Setup!$C$36)+IF($V401=28,N($F401),0))-CY401,0),MAX($P401-SUM(DV401:EV401),0))</f>
        <v>0</v>
      </c>
      <c r="EX401" s="48" t="n">
        <f aca="false">MIN(MAX((GV400*(1+GV$5/Setup!$C$36)+IF($V401=29,N($F401),0))-CZ401,0),MAX($P401-SUM(DV401:EW401),0))</f>
        <v>0</v>
      </c>
      <c r="EY401" s="48" t="n">
        <f aca="false">MIN(MAX((GW400*(1+GW$5/Setup!$C$36)+IF($V401=30,N($F401),0))-DA401,0),MAX($P401-SUM(DV401:EX401),0))</f>
        <v>0</v>
      </c>
      <c r="EZ401" s="48" t="n">
        <f aca="false">MIN(MAX((GX400*(1+GX$5/Setup!$C$36)+IF($V401=31,N($F401),0))-DB401,0),MAX($P401-SUM(DV401:EY401),0))</f>
        <v>0</v>
      </c>
      <c r="FA401" s="48" t="n">
        <f aca="false">MIN(MAX((GY400*(1+GY$5/Setup!$C$36)+IF($V401=32,N($F401),0))-DC401,0),MAX($P401-SUM(DV401:EZ401),0))</f>
        <v>0</v>
      </c>
      <c r="FB401" s="48" t="n">
        <f aca="false">MIN(MAX((GZ400*(1+GZ$5/Setup!$C$36)+IF($V401=33,N($F401),0))-DD401,0),MAX($P401-SUM(DV401:FA401),0))</f>
        <v>0</v>
      </c>
      <c r="FC401" s="48" t="n">
        <f aca="false">MIN(MAX((HA400*(1+HA$5/Setup!$C$36)+IF($V401=34,N($F401),0))-DE401,0),MAX($P401-SUM(DV401:FB401),0))</f>
        <v>0</v>
      </c>
      <c r="FD401" s="48" t="n">
        <f aca="false">MIN(MAX((HB400*(1+HB$5/Setup!$C$36)+IF($V401=35,N($F401),0))-DF401,0),MAX($P401-SUM(DV401:FC401),0))</f>
        <v>0</v>
      </c>
      <c r="FE401" s="48" t="n">
        <f aca="false">MIN(MAX((HC400*(1+HC$5/Setup!$C$36)+IF($V401=36,N($F401),0))-DG401,0),MAX($P401-SUM(DV401:FD401),0))</f>
        <v>0</v>
      </c>
      <c r="FF401" s="48" t="n">
        <f aca="false">MIN(MAX((HD400*(1+HD$5/Setup!$C$36)+IF($V401=37,N($F401),0))-DH401,0),MAX($P401-SUM(DV401:FE401),0))</f>
        <v>0</v>
      </c>
      <c r="FG401" s="48" t="n">
        <f aca="false">MIN(MAX((HE400*(1+HE$5/Setup!$C$36)+IF($V401=38,N($F401),0))-DI401,0),MAX($P401-SUM(DV401:FF401),0))</f>
        <v>0</v>
      </c>
      <c r="FH401" s="48" t="n">
        <f aca="false">MIN(MAX((HF400*(1+HF$5/Setup!$C$36)+IF($V401=39,N($F401),0))-DJ401,0),MAX($P401-SUM(DV401:FG401),0))</f>
        <v>0</v>
      </c>
      <c r="FI401" s="48" t="n">
        <f aca="false">MIN(MAX((HG400*(1+HG$5/Setup!$C$36)+IF($V401=40,N($F401),0))-DK401,0),MAX($P401-SUM(DV401:FH401),0))</f>
        <v>0</v>
      </c>
      <c r="FJ401" s="48" t="n">
        <f aca="false">MIN(MAX((HH400*(1+HH$5/Setup!$C$36)+IF($V401=41,N($F401),0))-DL401,0),MAX($P401-SUM(DV401:FI401),0))</f>
        <v>0</v>
      </c>
      <c r="FK401" s="48" t="n">
        <f aca="false">MIN(MAX((HI400*(1+HI$5/Setup!$C$36)+IF($V401=42,N($F401),0))-DM401,0),MAX($P401-SUM(DV401:FJ401),0))</f>
        <v>0</v>
      </c>
      <c r="FL401" s="48" t="n">
        <f aca="false">MIN(MAX((HJ400*(1+HJ$5/Setup!$C$36)+IF($V401=43,N($F401),0))-DN401,0),MAX($P401-SUM(DV401:FK401),0))</f>
        <v>0</v>
      </c>
      <c r="FM401" s="48" t="n">
        <f aca="false">MIN(MAX((HK400*(1+HK$5/Setup!$C$36)+IF($V401=44,N($F401),0))-DO401,0),MAX($P401-SUM(DV401:FL401),0))</f>
        <v>0</v>
      </c>
      <c r="FN401" s="48" t="n">
        <f aca="false">MIN(MAX((HL400*(1+HL$5/Setup!$C$36)+IF($V401=45,N($F401),0))-DP401,0),MAX($P401-SUM(DV401:FM401),0))</f>
        <v>0</v>
      </c>
      <c r="FO401" s="48" t="n">
        <f aca="false">MIN(MAX((HM400*(1+HM$5/Setup!$C$36)+IF($V401=46,N($F401),0))-DQ401,0),MAX($P401-SUM(DV401:FN401),0))</f>
        <v>0</v>
      </c>
      <c r="FP401" s="48" t="n">
        <f aca="false">MIN(MAX((HN400*(1+HN$5/Setup!$C$36)+IF($V401=47,N($F401),0))-DR401,0),MAX($P401-SUM(DV401:FO401),0))</f>
        <v>0</v>
      </c>
      <c r="FQ401" s="48" t="n">
        <f aca="false">MIN(MAX((HO400*(1+HO$5/Setup!$C$36)+IF($V401=48,N($F401),0))-DS401,0),MAX($P401-SUM(DV401:FP401),0))</f>
        <v>0</v>
      </c>
      <c r="FR401" s="48" t="n">
        <f aca="false">MIN(MAX((HP400*(1+HP$5/Setup!$C$36)+IF($V401=49,N($F401),0))-DT401,0),MAX($P401-SUM(DV401:FQ401),0))</f>
        <v>0</v>
      </c>
      <c r="FS401" s="48" t="n">
        <f aca="false">MIN(MAX((HQ400*(1+HQ$5/Setup!$C$36)+IF($V401=50,N($F401),0))-DU401,0),MAX($P401-SUM(DV401:FR401),0))</f>
        <v>0</v>
      </c>
      <c r="FT401" s="48" t="n">
        <f aca="false">IF((FT400*(1+FT$5/Setup!$C$36)+IF($V401=1,N($F401),0))-BX401-DV401&lt;0.005,0,(FT400*(1+FT$5/Setup!$C$36)+IF($V401=1,N($F401),0))-BX401-DV401)</f>
        <v>0</v>
      </c>
      <c r="FU401" s="48" t="n">
        <f aca="false">IF((FU400*(1+FU$5/Setup!$C$36)+IF($V401=2,N($F401),0))-BY401-DW401&lt;0.005,0,(FU400*(1+FU$5/Setup!$C$36)+IF($V401=2,N($F401),0))-BY401-DW401)</f>
        <v>0</v>
      </c>
      <c r="FV401" s="48" t="n">
        <f aca="false">IF((FV400*(1+FV$5/Setup!$C$36)+IF($V401=3,N($F401),0))-BZ401-DX401&lt;0.005,0,(FV400*(1+FV$5/Setup!$C$36)+IF($V401=3,N($F401),0))-BZ401-DX401)</f>
        <v>0</v>
      </c>
      <c r="FW401" s="48" t="n">
        <f aca="false">IF((FW400*(1+FW$5/Setup!$C$36)+IF($V401=4,N($F401),0))-CA401-DY401&lt;0.005,0,(FW400*(1+FW$5/Setup!$C$36)+IF($V401=4,N($F401),0))-CA401-DY401)</f>
        <v>0</v>
      </c>
      <c r="FX401" s="48" t="n">
        <f aca="false">IF((FX400*(1+FX$5/Setup!$C$36)+IF($V401=5,N($F401),0))-CB401-DZ401&lt;0.005,0,(FX400*(1+FX$5/Setup!$C$36)+IF($V401=5,N($F401),0))-CB401-DZ401)</f>
        <v>0</v>
      </c>
      <c r="FY401" s="48" t="n">
        <f aca="false">IF((FY400*(1+FY$5/Setup!$C$36)+IF($V401=6,N($F401),0))-CC401-EA401&lt;0.005,0,(FY400*(1+FY$5/Setup!$C$36)+IF($V401=6,N($F401),0))-CC401-EA401)</f>
        <v>0</v>
      </c>
      <c r="FZ401" s="48" t="n">
        <f aca="false">IF((FZ400*(1+FZ$5/Setup!$C$36)+IF($V401=7,N($F401),0))-CD401-EB401&lt;0.005,0,(FZ400*(1+FZ$5/Setup!$C$36)+IF($V401=7,N($F401),0))-CD401-EB401)</f>
        <v>0</v>
      </c>
      <c r="GA401" s="48" t="n">
        <f aca="false">IF((GA400*(1+GA$5/Setup!$C$36)+IF($V401=8,N($F401),0))-CE401-EC401&lt;0.005,0,(GA400*(1+GA$5/Setup!$C$36)+IF($V401=8,N($F401),0))-CE401-EC401)</f>
        <v>0</v>
      </c>
      <c r="GB401" s="48" t="n">
        <f aca="false">IF((GB400*(1+GB$5/Setup!$C$36)+IF($V401=9,N($F401),0))-CF401-ED401&lt;0.005,0,(GB400*(1+GB$5/Setup!$C$36)+IF($V401=9,N($F401),0))-CF401-ED401)</f>
        <v>0</v>
      </c>
      <c r="GC401" s="48" t="n">
        <f aca="false">IF((GC400*(1+GC$5/Setup!$C$36)+IF($V401=10,N($F401),0))-CG401-EE401&lt;0.005,0,(GC400*(1+GC$5/Setup!$C$36)+IF($V401=10,N($F401),0))-CG401-EE401)</f>
        <v>0</v>
      </c>
      <c r="GD401" s="48" t="n">
        <f aca="false">IF((GD400*(1+GD$5/Setup!$C$36)+IF($V401=11,N($F401),0))-CH401-EF401&lt;0.005,0,(GD400*(1+GD$5/Setup!$C$36)+IF($V401=11,N($F401),0))-CH401-EF401)</f>
        <v>0</v>
      </c>
      <c r="GE401" s="48" t="n">
        <f aca="false">IF((GE400*(1+GE$5/Setup!$C$36)+IF($V401=12,N($F401),0))-CI401-EG401&lt;0.005,0,(GE400*(1+GE$5/Setup!$C$36)+IF($V401=12,N($F401),0))-CI401-EG401)</f>
        <v>0</v>
      </c>
      <c r="GF401" s="48" t="n">
        <f aca="false">IF((GF400*(1+GF$5/Setup!$C$36)+IF($V401=13,N($F401),0))-CJ401-EH401&lt;0.005,0,(GF400*(1+GF$5/Setup!$C$36)+IF($V401=13,N($F401),0))-CJ401-EH401)</f>
        <v>0</v>
      </c>
      <c r="GG401" s="48" t="n">
        <f aca="false">IF((GG400*(1+GG$5/Setup!$C$36)+IF($V401=14,N($F401),0))-CK401-EI401&lt;0.005,0,(GG400*(1+GG$5/Setup!$C$36)+IF($V401=14,N($F401),0))-CK401-EI401)</f>
        <v>0</v>
      </c>
      <c r="GH401" s="48" t="n">
        <f aca="false">IF((GH400*(1+GH$5/Setup!$C$36)+IF($V401=15,N($F401),0))-CL401-EJ401&lt;0.005,0,(GH400*(1+GH$5/Setup!$C$36)+IF($V401=15,N($F401),0))-CL401-EJ401)</f>
        <v>0</v>
      </c>
      <c r="GI401" s="48" t="n">
        <f aca="false">IF((GI400*(1+GI$5/Setup!$C$36)+IF($V401=16,N($F401),0))-CM401-EK401&lt;0.005,0,(GI400*(1+GI$5/Setup!$C$36)+IF($V401=16,N($F401),0))-CM401-EK401)</f>
        <v>0</v>
      </c>
      <c r="GJ401" s="48" t="n">
        <f aca="false">IF((GJ400*(1+GJ$5/Setup!$C$36)+IF($V401=17,N($F401),0))-CN401-EL401&lt;0.005,0,(GJ400*(1+GJ$5/Setup!$C$36)+IF($V401=17,N($F401),0))-CN401-EL401)</f>
        <v>0</v>
      </c>
      <c r="GK401" s="48" t="n">
        <f aca="false">IF((GK400*(1+GK$5/Setup!$C$36)+IF($V401=18,N($F401),0))-CO401-EM401&lt;0.005,0,(GK400*(1+GK$5/Setup!$C$36)+IF($V401=18,N($F401),0))-CO401-EM401)</f>
        <v>0</v>
      </c>
      <c r="GL401" s="48" t="n">
        <f aca="false">IF((GL400*(1+GL$5/Setup!$C$36)+IF($V401=19,N($F401),0))-CP401-EN401&lt;0.005,0,(GL400*(1+GL$5/Setup!$C$36)+IF($V401=19,N($F401),0))-CP401-EN401)</f>
        <v>0</v>
      </c>
      <c r="GM401" s="48" t="n">
        <f aca="false">IF((GM400*(1+GM$5/Setup!$C$36)+IF($V401=20,N($F401),0))-CQ401-EO401&lt;0.005,0,(GM400*(1+GM$5/Setup!$C$36)+IF($V401=20,N($F401),0))-CQ401-EO401)</f>
        <v>0</v>
      </c>
      <c r="GN401" s="48" t="n">
        <f aca="false">IF((GN400*(1+GN$5/Setup!$C$36)+IF($V401=21,N($F401),0))-CR401-EP401&lt;0.005,0,(GN400*(1+GN$5/Setup!$C$36)+IF($V401=21,N($F401),0))-CR401-EP401)</f>
        <v>0</v>
      </c>
      <c r="GO401" s="48" t="n">
        <f aca="false">IF((GO400*(1+GO$5/Setup!$C$36)+IF($V401=22,N($F401),0))-CS401-EQ401&lt;0.005,0,(GO400*(1+GO$5/Setup!$C$36)+IF($V401=22,N($F401),0))-CS401-EQ401)</f>
        <v>0</v>
      </c>
      <c r="GP401" s="48" t="n">
        <f aca="false">IF((GP400*(1+GP$5/Setup!$C$36)+IF($V401=23,N($F401),0))-CT401-ER401&lt;0.005,0,(GP400*(1+GP$5/Setup!$C$36)+IF($V401=23,N($F401),0))-CT401-ER401)</f>
        <v>0</v>
      </c>
      <c r="GQ401" s="48" t="n">
        <f aca="false">IF((GQ400*(1+GQ$5/Setup!$C$36)+IF($V401=24,N($F401),0))-CU401-ES401&lt;0.005,0,(GQ400*(1+GQ$5/Setup!$C$36)+IF($V401=24,N($F401),0))-CU401-ES401)</f>
        <v>0</v>
      </c>
      <c r="GR401" s="48" t="n">
        <f aca="false">IF((GR400*(1+GR$5/Setup!$C$36)+IF($V401=25,N($F401),0))-CV401-ET401&lt;0.005,0,(GR400*(1+GR$5/Setup!$C$36)+IF($V401=25,N($F401),0))-CV401-ET401)</f>
        <v>0</v>
      </c>
      <c r="GS401" s="48" t="n">
        <f aca="false">IF((GS400*(1+GS$5/Setup!$C$36)+IF($V401=26,N($F401),0))-CW401-EU401&lt;0.005,0,(GS400*(1+GS$5/Setup!$C$36)+IF($V401=26,N($F401),0))-CW401-EU401)</f>
        <v>0</v>
      </c>
      <c r="GT401" s="48" t="n">
        <f aca="false">IF((GT400*(1+GT$5/Setup!$C$36)+IF($V401=27,N($F401),0))-CX401-EV401&lt;0.005,0,(GT400*(1+GT$5/Setup!$C$36)+IF($V401=27,N($F401),0))-CX401-EV401)</f>
        <v>0</v>
      </c>
      <c r="GU401" s="48" t="n">
        <f aca="false">IF((GU400*(1+GU$5/Setup!$C$36)+IF($V401=28,N($F401),0))-CY401-EW401&lt;0.005,0,(GU400*(1+GU$5/Setup!$C$36)+IF($V401=28,N($F401),0))-CY401-EW401)</f>
        <v>0</v>
      </c>
      <c r="GV401" s="48" t="n">
        <f aca="false">IF((GV400*(1+GV$5/Setup!$C$36)+IF($V401=29,N($F401),0))-CZ401-EX401&lt;0.005,0,(GV400*(1+GV$5/Setup!$C$36)+IF($V401=29,N($F401),0))-CZ401-EX401)</f>
        <v>0</v>
      </c>
      <c r="GW401" s="48" t="n">
        <f aca="false">IF((GW400*(1+GW$5/Setup!$C$36)+IF($V401=30,N($F401),0))-DA401-EY401&lt;0.005,0,(GW400*(1+GW$5/Setup!$C$36)+IF($V401=30,N($F401),0))-DA401-EY401)</f>
        <v>0</v>
      </c>
      <c r="GX401" s="48" t="n">
        <f aca="false">IF((GX400*(1+GX$5/Setup!$C$36)+IF($V401=31,N($F401),0))-DB401-EZ401&lt;0.005,0,(GX400*(1+GX$5/Setup!$C$36)+IF($V401=31,N($F401),0))-DB401-EZ401)</f>
        <v>0</v>
      </c>
      <c r="GY401" s="48" t="n">
        <f aca="false">IF((GY400*(1+GY$5/Setup!$C$36)+IF($V401=32,N($F401),0))-DC401-FA401&lt;0.005,0,(GY400*(1+GY$5/Setup!$C$36)+IF($V401=32,N($F401),0))-DC401-FA401)</f>
        <v>0</v>
      </c>
      <c r="GZ401" s="48" t="n">
        <f aca="false">IF((GZ400*(1+GZ$5/Setup!$C$36)+IF($V401=33,N($F401),0))-DD401-FB401&lt;0.005,0,(GZ400*(1+GZ$5/Setup!$C$36)+IF($V401=33,N($F401),0))-DD401-FB401)</f>
        <v>0</v>
      </c>
      <c r="HA401" s="48" t="n">
        <f aca="false">IF((HA400*(1+HA$5/Setup!$C$36)+IF($V401=34,N($F401),0))-DE401-FC401&lt;0.005,0,(HA400*(1+HA$5/Setup!$C$36)+IF($V401=34,N($F401),0))-DE401-FC401)</f>
        <v>0</v>
      </c>
      <c r="HB401" s="48" t="n">
        <f aca="false">IF((HB400*(1+HB$5/Setup!$C$36)+IF($V401=35,N($F401),0))-DF401-FD401&lt;0.005,0,(HB400*(1+HB$5/Setup!$C$36)+IF($V401=35,N($F401),0))-DF401-FD401)</f>
        <v>0</v>
      </c>
      <c r="HC401" s="48" t="n">
        <f aca="false">IF((HC400*(1+HC$5/Setup!$C$36)+IF($V401=36,N($F401),0))-DG401-FE401&lt;0.005,0,(HC400*(1+HC$5/Setup!$C$36)+IF($V401=36,N($F401),0))-DG401-FE401)</f>
        <v>0</v>
      </c>
      <c r="HD401" s="48" t="n">
        <f aca="false">IF((HD400*(1+HD$5/Setup!$C$36)+IF($V401=37,N($F401),0))-DH401-FF401&lt;0.005,0,(HD400*(1+HD$5/Setup!$C$36)+IF($V401=37,N($F401),0))-DH401-FF401)</f>
        <v>0</v>
      </c>
      <c r="HE401" s="48" t="n">
        <f aca="false">IF((HE400*(1+HE$5/Setup!$C$36)+IF($V401=38,N($F401),0))-DI401-FG401&lt;0.005,0,(HE400*(1+HE$5/Setup!$C$36)+IF($V401=38,N($F401),0))-DI401-FG401)</f>
        <v>0</v>
      </c>
      <c r="HF401" s="48" t="n">
        <f aca="false">IF((HF400*(1+HF$5/Setup!$C$36)+IF($V401=39,N($F401),0))-DJ401-FH401&lt;0.005,0,(HF400*(1+HF$5/Setup!$C$36)+IF($V401=39,N($F401),0))-DJ401-FH401)</f>
        <v>0</v>
      </c>
      <c r="HG401" s="48" t="n">
        <f aca="false">IF((HG400*(1+HG$5/Setup!$C$36)+IF($V401=40,N($F401),0))-DK401-FI401&lt;0.005,0,(HG400*(1+HG$5/Setup!$C$36)+IF($V401=40,N($F401),0))-DK401-FI401)</f>
        <v>0</v>
      </c>
      <c r="HH401" s="48" t="n">
        <f aca="false">IF((HH400*(1+HH$5/Setup!$C$36)+IF($V401=41,N($F401),0))-DL401-FJ401&lt;0.005,0,(HH400*(1+HH$5/Setup!$C$36)+IF($V401=41,N($F401),0))-DL401-FJ401)</f>
        <v>0</v>
      </c>
      <c r="HI401" s="48" t="n">
        <f aca="false">IF((HI400*(1+HI$5/Setup!$C$36)+IF($V401=42,N($F401),0))-DM401-FK401&lt;0.005,0,(HI400*(1+HI$5/Setup!$C$36)+IF($V401=42,N($F401),0))-DM401-FK401)</f>
        <v>0</v>
      </c>
      <c r="HJ401" s="48" t="n">
        <f aca="false">IF((HJ400*(1+HJ$5/Setup!$C$36)+IF($V401=43,N($F401),0))-DN401-FL401&lt;0.005,0,(HJ400*(1+HJ$5/Setup!$C$36)+IF($V401=43,N($F401),0))-DN401-FL401)</f>
        <v>0</v>
      </c>
      <c r="HK401" s="48" t="n">
        <f aca="false">IF((HK400*(1+HK$5/Setup!$C$36)+IF($V401=44,N($F401),0))-DO401-FM401&lt;0.005,0,(HK400*(1+HK$5/Setup!$C$36)+IF($V401=44,N($F401),0))-DO401-FM401)</f>
        <v>0</v>
      </c>
      <c r="HL401" s="48" t="n">
        <f aca="false">IF((HL400*(1+HL$5/Setup!$C$36)+IF($V401=45,N($F401),0))-DP401-FN401&lt;0.005,0,(HL400*(1+HL$5/Setup!$C$36)+IF($V401=45,N($F401),0))-DP401-FN401)</f>
        <v>0</v>
      </c>
      <c r="HM401" s="48" t="n">
        <f aca="false">IF((HM400*(1+HM$5/Setup!$C$36)+IF($V401=46,N($F401),0))-DQ401-FO401&lt;0.005,0,(HM400*(1+HM$5/Setup!$C$36)+IF($V401=46,N($F401),0))-DQ401-FO401)</f>
        <v>0</v>
      </c>
      <c r="HN401" s="48" t="n">
        <f aca="false">IF((HN400*(1+HN$5/Setup!$C$36)+IF($V401=47,N($F401),0))-DR401-FP401&lt;0.005,0,(HN400*(1+HN$5/Setup!$C$36)+IF($V401=47,N($F401),0))-DR401-FP401)</f>
        <v>0</v>
      </c>
      <c r="HO401" s="48" t="n">
        <f aca="false">IF((HO400*(1+HO$5/Setup!$C$36)+IF($V401=48,N($F401),0))-DS401-FQ401&lt;0.005,0,(HO400*(1+HO$5/Setup!$C$36)+IF($V401=48,N($F401),0))-DS401-FQ401)</f>
        <v>0</v>
      </c>
      <c r="HP401" s="48" t="n">
        <f aca="false">IF((HP400*(1+HP$5/Setup!$C$36)+IF($V401=49,N($F401),0))-DT401-FR401&lt;0.005,0,(HP400*(1+HP$5/Setup!$C$36)+IF($V401=49,N($F401),0))-DT401-FR401)</f>
        <v>0</v>
      </c>
      <c r="HQ401" s="48" t="n">
        <f aca="false">IF((HQ400*(1+HQ$5/Setup!$C$36)+IF($V401=50,N($F401),0))-DU401-FS401&lt;0.005,0,(HQ400*(1+HQ$5/Setup!$C$36)+IF($V401=50,N($F401),0))-DU401-FS401)</f>
        <v>0</v>
      </c>
    </row>
    <row r="402" customFormat="false" ht="15" hidden="false" customHeight="false" outlineLevel="0" collapsed="false">
      <c r="A402" s="44" t="n">
        <v>394</v>
      </c>
      <c r="B402" s="45" t="n">
        <f aca="false">IF(Setup!$C$7="Every month",EDATE(Setup!$C$8,($A402-1)),IF(Setup!$C$7="Twice a month",DATE(YEAR(Setup!$C$8),MONTH(Setup!$C$8)+INT((($A402-1)+Setup!$C$41)/2),MIN(IF(MOD(($A402-1)+Setup!$C$41,2)=0,Setup!$C$39,Setup!$C$40),DAY(EOMONTH(DATE(YEAR(Setup!$C$8),MONTH(Setup!$C$8)+INT((($A402-1)+Setup!$C$41)/2),1),0)))),Setup!$C$8+($A402-1)*IF(Setup!$C$7="Every week",7,14)))</f>
        <v>51827</v>
      </c>
      <c r="C402" s="45" t="n">
        <f aca="false">IF(Setup!$C$7="Every month",EDATE(Setup!$C$8,$A402),IF(Setup!$C$7="Twice a month",DATE(YEAR(Setup!$C$8),MONTH(Setup!$C$8)+INT(($A402+Setup!$C$41)/2),MIN(IF(MOD($A402+Setup!$C$41,2)=0,Setup!$C$39,Setup!$C$40),DAY(EOMONTH(DATE(YEAR(Setup!$C$8),MONTH(Setup!$C$8)+INT(($A402+Setup!$C$41)/2),1),0)))),Setup!$C$8+$A402*IF(Setup!$C$7="Every week",7,14)))</f>
        <v>51841</v>
      </c>
      <c r="D402" s="46"/>
      <c r="E402" s="47"/>
      <c r="F402" s="47"/>
      <c r="G402" s="47"/>
      <c r="H402" s="47"/>
      <c r="I402" s="48" t="n">
        <f aca="false">N(Setup!$C$11)+N(E402)</f>
        <v>100</v>
      </c>
      <c r="J402" s="48" t="n">
        <f aca="false">MIN(Setup!$C$37,MAX(I402,0))</f>
        <v>9.23076923076923</v>
      </c>
      <c r="K402" s="48" t="n">
        <f aca="false">MIN(MAX(N(Setup!$C$14)-L401,0),MAX(I402-J402,0))</f>
        <v>0</v>
      </c>
      <c r="L402" s="48" t="n">
        <f aca="false">L401+K402-N(G402)</f>
        <v>500</v>
      </c>
      <c r="M402" s="48" t="n">
        <f aca="false">M401+J402-N(H402)</f>
        <v>3636.92307692306</v>
      </c>
      <c r="N402" s="48" t="n">
        <f aca="false">SUM(BX402:DU402)</f>
        <v>0</v>
      </c>
      <c r="O402" s="48" t="n">
        <f aca="false">SUM(Z402:BW402)-N402</f>
        <v>0</v>
      </c>
      <c r="P402" s="48" t="n">
        <f aca="false">MAX(I402-J402-K402,0)+O402</f>
        <v>90.7692307692308</v>
      </c>
      <c r="Q402" s="48" t="n">
        <f aca="false">SUM(DV402:FS402)</f>
        <v>0</v>
      </c>
      <c r="R402" s="49" t="n">
        <f aca="false">N402+J402+K402+Q402</f>
        <v>9.23076923076923</v>
      </c>
      <c r="S402" s="48" t="n">
        <f aca="false">T402-T401-N(F402)+N402+Q402</f>
        <v>0</v>
      </c>
      <c r="T402" s="49" t="n">
        <f aca="false">SUM(FT402:HQ402)</f>
        <v>0</v>
      </c>
      <c r="U402" s="44" t="str">
        <f aca="false">IF(T401&lt;0.005,"",INDEX(Helpers!$C$2:$C$51,IF(_xlfn.MINIFS($DV$6:$FS$6,DV402:FS402,"&gt;0.005")=0,V402,_xlfn.MINIFS($DV$6:$FS$6,DV402:FS402,"&gt;0.005"))))</f>
        <v/>
      </c>
      <c r="V402" s="44" t="n">
        <f aca="false">IF(_xlfn.MINIFS($FT$6:$HQ$6,FT401:HQ401,"&gt;0.005")=0,1,_xlfn.MINIFS($FT$6:$HQ$6,FT401:HQ401,"&gt;0.005"))</f>
        <v>1</v>
      </c>
      <c r="W402" s="44" t="n">
        <f aca="false">IF(AND(D402&lt;&gt;"Paid",T401&gt;0.005),1,0)</f>
        <v>0</v>
      </c>
      <c r="X402" s="48" t="n">
        <f aca="false">SUMPRODUCT(((Helpers!$G$2:$G$51*(1+(Helpers!$D$2:$D$51+0.000000001)/12)^(($B402-Setup!$C$8)/(365.25/12))-Helpers!$E$2:$E$51*((1+(Helpers!$D$2:$D$51+0.000000001)/12)^(($B402-Setup!$C$8)/(365.25/12))-1)/((Helpers!$D$2:$D$51+0.000000001)/12))&gt;0)*(Helpers!$G$2:$G$51*(1+(Helpers!$D$2:$D$51+0.000000001)/12)^(($B402-Setup!$C$8)/(365.25/12))-Helpers!$E$2:$E$51*((1+(Helpers!$D$2:$D$51+0.000000001)/12)^(($B402-Setup!$C$8)/(365.25/12))-1)/((Helpers!$D$2:$D$51+0.000000001)/12)))</f>
        <v>0</v>
      </c>
      <c r="Y402" s="48"/>
      <c r="Z402" s="48" t="n">
        <f aca="false">IF(OR(N(Z$5)=0,Z$6=""),0,Z$5*((DATE(YEAR($B402),MONTH($B402),MIN(Z$6,DAY(EOMONTH($B402,0))))&gt;=$B402)*(DATE(YEAR($B402),MONTH($B402),MIN(Z$6,DAY(EOMONTH($B402,0))))&lt;$C402)+(DATE(YEAR($B402),MONTH($B402)+1,MIN(Z$6,DAY(EOMONTH($B402,1))))&gt;=$B402)*(DATE(YEAR($B402),MONTH($B402)+1,MIN(Z$6,DAY(EOMONTH($B402,1))))&lt;$C402)))</f>
        <v>0</v>
      </c>
      <c r="AA402" s="48" t="n">
        <f aca="false">IF(OR(N(AA$5)=0,AA$6=""),0,AA$5*((DATE(YEAR($B402),MONTH($B402),MIN(AA$6,DAY(EOMONTH($B402,0))))&gt;=$B402)*(DATE(YEAR($B402),MONTH($B402),MIN(AA$6,DAY(EOMONTH($B402,0))))&lt;$C402)+(DATE(YEAR($B402),MONTH($B402)+1,MIN(AA$6,DAY(EOMONTH($B402,1))))&gt;=$B402)*(DATE(YEAR($B402),MONTH($B402)+1,MIN(AA$6,DAY(EOMONTH($B402,1))))&lt;$C402)))</f>
        <v>0</v>
      </c>
      <c r="AB402" s="48" t="n">
        <f aca="false">IF(OR(N(AB$5)=0,AB$6=""),0,AB$5*((DATE(YEAR($B402),MONTH($B402),MIN(AB$6,DAY(EOMONTH($B402,0))))&gt;=$B402)*(DATE(YEAR($B402),MONTH($B402),MIN(AB$6,DAY(EOMONTH($B402,0))))&lt;$C402)+(DATE(YEAR($B402),MONTH($B402)+1,MIN(AB$6,DAY(EOMONTH($B402,1))))&gt;=$B402)*(DATE(YEAR($B402),MONTH($B402)+1,MIN(AB$6,DAY(EOMONTH($B402,1))))&lt;$C402)))</f>
        <v>0</v>
      </c>
      <c r="AC402" s="48" t="n">
        <f aca="false">IF(OR(N(AC$5)=0,AC$6=""),0,AC$5*((DATE(YEAR($B402),MONTH($B402),MIN(AC$6,DAY(EOMONTH($B402,0))))&gt;=$B402)*(DATE(YEAR($B402),MONTH($B402),MIN(AC$6,DAY(EOMONTH($B402,0))))&lt;$C402)+(DATE(YEAR($B402),MONTH($B402)+1,MIN(AC$6,DAY(EOMONTH($B402,1))))&gt;=$B402)*(DATE(YEAR($B402),MONTH($B402)+1,MIN(AC$6,DAY(EOMONTH($B402,1))))&lt;$C402)))</f>
        <v>0</v>
      </c>
      <c r="AD402" s="48" t="n">
        <f aca="false">IF(OR(N(AD$5)=0,AD$6=""),0,AD$5*((DATE(YEAR($B402),MONTH($B402),MIN(AD$6,DAY(EOMONTH($B402,0))))&gt;=$B402)*(DATE(YEAR($B402),MONTH($B402),MIN(AD$6,DAY(EOMONTH($B402,0))))&lt;$C402)+(DATE(YEAR($B402),MONTH($B402)+1,MIN(AD$6,DAY(EOMONTH($B402,1))))&gt;=$B402)*(DATE(YEAR($B402),MONTH($B402)+1,MIN(AD$6,DAY(EOMONTH($B402,1))))&lt;$C402)))</f>
        <v>0</v>
      </c>
      <c r="AE402" s="48" t="n">
        <f aca="false">IF(OR(N(AE$5)=0,AE$6=""),0,AE$5*((DATE(YEAR($B402),MONTH($B402),MIN(AE$6,DAY(EOMONTH($B402,0))))&gt;=$B402)*(DATE(YEAR($B402),MONTH($B402),MIN(AE$6,DAY(EOMONTH($B402,0))))&lt;$C402)+(DATE(YEAR($B402),MONTH($B402)+1,MIN(AE$6,DAY(EOMONTH($B402,1))))&gt;=$B402)*(DATE(YEAR($B402),MONTH($B402)+1,MIN(AE$6,DAY(EOMONTH($B402,1))))&lt;$C402)))</f>
        <v>0</v>
      </c>
      <c r="AF402" s="48" t="n">
        <f aca="false">IF(OR(N(AF$5)=0,AF$6=""),0,AF$5*((DATE(YEAR($B402),MONTH($B402),MIN(AF$6,DAY(EOMONTH($B402,0))))&gt;=$B402)*(DATE(YEAR($B402),MONTH($B402),MIN(AF$6,DAY(EOMONTH($B402,0))))&lt;$C402)+(DATE(YEAR($B402),MONTH($B402)+1,MIN(AF$6,DAY(EOMONTH($B402,1))))&gt;=$B402)*(DATE(YEAR($B402),MONTH($B402)+1,MIN(AF$6,DAY(EOMONTH($B402,1))))&lt;$C402)))</f>
        <v>0</v>
      </c>
      <c r="AG402" s="48" t="n">
        <f aca="false">IF(OR(N(AG$5)=0,AG$6=""),0,AG$5*((DATE(YEAR($B402),MONTH($B402),MIN(AG$6,DAY(EOMONTH($B402,0))))&gt;=$B402)*(DATE(YEAR($B402),MONTH($B402),MIN(AG$6,DAY(EOMONTH($B402,0))))&lt;$C402)+(DATE(YEAR($B402),MONTH($B402)+1,MIN(AG$6,DAY(EOMONTH($B402,1))))&gt;=$B402)*(DATE(YEAR($B402),MONTH($B402)+1,MIN(AG$6,DAY(EOMONTH($B402,1))))&lt;$C402)))</f>
        <v>0</v>
      </c>
      <c r="AH402" s="48" t="n">
        <f aca="false">IF(OR(N(AH$5)=0,AH$6=""),0,AH$5*((DATE(YEAR($B402),MONTH($B402),MIN(AH$6,DAY(EOMONTH($B402,0))))&gt;=$B402)*(DATE(YEAR($B402),MONTH($B402),MIN(AH$6,DAY(EOMONTH($B402,0))))&lt;$C402)+(DATE(YEAR($B402),MONTH($B402)+1,MIN(AH$6,DAY(EOMONTH($B402,1))))&gt;=$B402)*(DATE(YEAR($B402),MONTH($B402)+1,MIN(AH$6,DAY(EOMONTH($B402,1))))&lt;$C402)))</f>
        <v>0</v>
      </c>
      <c r="AI402" s="48" t="n">
        <f aca="false">IF(OR(N(AI$5)=0,AI$6=""),0,AI$5*((DATE(YEAR($B402),MONTH($B402),MIN(AI$6,DAY(EOMONTH($B402,0))))&gt;=$B402)*(DATE(YEAR($B402),MONTH($B402),MIN(AI$6,DAY(EOMONTH($B402,0))))&lt;$C402)+(DATE(YEAR($B402),MONTH($B402)+1,MIN(AI$6,DAY(EOMONTH($B402,1))))&gt;=$B402)*(DATE(YEAR($B402),MONTH($B402)+1,MIN(AI$6,DAY(EOMONTH($B402,1))))&lt;$C402)))</f>
        <v>0</v>
      </c>
      <c r="AJ402" s="48" t="n">
        <f aca="false">IF(OR(N(AJ$5)=0,AJ$6=""),0,AJ$5*((DATE(YEAR($B402),MONTH($B402),MIN(AJ$6,DAY(EOMONTH($B402,0))))&gt;=$B402)*(DATE(YEAR($B402),MONTH($B402),MIN(AJ$6,DAY(EOMONTH($B402,0))))&lt;$C402)+(DATE(YEAR($B402),MONTH($B402)+1,MIN(AJ$6,DAY(EOMONTH($B402,1))))&gt;=$B402)*(DATE(YEAR($B402),MONTH($B402)+1,MIN(AJ$6,DAY(EOMONTH($B402,1))))&lt;$C402)))</f>
        <v>0</v>
      </c>
      <c r="AK402" s="48" t="n">
        <f aca="false">IF(OR(N(AK$5)=0,AK$6=""),0,AK$5*((DATE(YEAR($B402),MONTH($B402),MIN(AK$6,DAY(EOMONTH($B402,0))))&gt;=$B402)*(DATE(YEAR($B402),MONTH($B402),MIN(AK$6,DAY(EOMONTH($B402,0))))&lt;$C402)+(DATE(YEAR($B402),MONTH($B402)+1,MIN(AK$6,DAY(EOMONTH($B402,1))))&gt;=$B402)*(DATE(YEAR($B402),MONTH($B402)+1,MIN(AK$6,DAY(EOMONTH($B402,1))))&lt;$C402)))</f>
        <v>0</v>
      </c>
      <c r="AL402" s="48" t="n">
        <f aca="false">IF(OR(N(AL$5)=0,AL$6=""),0,AL$5*((DATE(YEAR($B402),MONTH($B402),MIN(AL$6,DAY(EOMONTH($B402,0))))&gt;=$B402)*(DATE(YEAR($B402),MONTH($B402),MIN(AL$6,DAY(EOMONTH($B402,0))))&lt;$C402)+(DATE(YEAR($B402),MONTH($B402)+1,MIN(AL$6,DAY(EOMONTH($B402,1))))&gt;=$B402)*(DATE(YEAR($B402),MONTH($B402)+1,MIN(AL$6,DAY(EOMONTH($B402,1))))&lt;$C402)))</f>
        <v>0</v>
      </c>
      <c r="AM402" s="48" t="n">
        <f aca="false">IF(OR(N(AM$5)=0,AM$6=""),0,AM$5*((DATE(YEAR($B402),MONTH($B402),MIN(AM$6,DAY(EOMONTH($B402,0))))&gt;=$B402)*(DATE(YEAR($B402),MONTH($B402),MIN(AM$6,DAY(EOMONTH($B402,0))))&lt;$C402)+(DATE(YEAR($B402),MONTH($B402)+1,MIN(AM$6,DAY(EOMONTH($B402,1))))&gt;=$B402)*(DATE(YEAR($B402),MONTH($B402)+1,MIN(AM$6,DAY(EOMONTH($B402,1))))&lt;$C402)))</f>
        <v>0</v>
      </c>
      <c r="AN402" s="48" t="n">
        <f aca="false">IF(OR(N(AN$5)=0,AN$6=""),0,AN$5*((DATE(YEAR($B402),MONTH($B402),MIN(AN$6,DAY(EOMONTH($B402,0))))&gt;=$B402)*(DATE(YEAR($B402),MONTH($B402),MIN(AN$6,DAY(EOMONTH($B402,0))))&lt;$C402)+(DATE(YEAR($B402),MONTH($B402)+1,MIN(AN$6,DAY(EOMONTH($B402,1))))&gt;=$B402)*(DATE(YEAR($B402),MONTH($B402)+1,MIN(AN$6,DAY(EOMONTH($B402,1))))&lt;$C402)))</f>
        <v>0</v>
      </c>
      <c r="AO402" s="48" t="n">
        <f aca="false">IF(OR(N(AO$5)=0,AO$6=""),0,AO$5*((DATE(YEAR($B402),MONTH($B402),MIN(AO$6,DAY(EOMONTH($B402,0))))&gt;=$B402)*(DATE(YEAR($B402),MONTH($B402),MIN(AO$6,DAY(EOMONTH($B402,0))))&lt;$C402)+(DATE(YEAR($B402),MONTH($B402)+1,MIN(AO$6,DAY(EOMONTH($B402,1))))&gt;=$B402)*(DATE(YEAR($B402),MONTH($B402)+1,MIN(AO$6,DAY(EOMONTH($B402,1))))&lt;$C402)))</f>
        <v>0</v>
      </c>
      <c r="AP402" s="48" t="n">
        <f aca="false">IF(OR(N(AP$5)=0,AP$6=""),0,AP$5*((DATE(YEAR($B402),MONTH($B402),MIN(AP$6,DAY(EOMONTH($B402,0))))&gt;=$B402)*(DATE(YEAR($B402),MONTH($B402),MIN(AP$6,DAY(EOMONTH($B402,0))))&lt;$C402)+(DATE(YEAR($B402),MONTH($B402)+1,MIN(AP$6,DAY(EOMONTH($B402,1))))&gt;=$B402)*(DATE(YEAR($B402),MONTH($B402)+1,MIN(AP$6,DAY(EOMONTH($B402,1))))&lt;$C402)))</f>
        <v>0</v>
      </c>
      <c r="AQ402" s="48" t="n">
        <f aca="false">IF(OR(N(AQ$5)=0,AQ$6=""),0,AQ$5*((DATE(YEAR($B402),MONTH($B402),MIN(AQ$6,DAY(EOMONTH($B402,0))))&gt;=$B402)*(DATE(YEAR($B402),MONTH($B402),MIN(AQ$6,DAY(EOMONTH($B402,0))))&lt;$C402)+(DATE(YEAR($B402),MONTH($B402)+1,MIN(AQ$6,DAY(EOMONTH($B402,1))))&gt;=$B402)*(DATE(YEAR($B402),MONTH($B402)+1,MIN(AQ$6,DAY(EOMONTH($B402,1))))&lt;$C402)))</f>
        <v>0</v>
      </c>
      <c r="AR402" s="48" t="n">
        <f aca="false">IF(OR(N(AR$5)=0,AR$6=""),0,AR$5*((DATE(YEAR($B402),MONTH($B402),MIN(AR$6,DAY(EOMONTH($B402,0))))&gt;=$B402)*(DATE(YEAR($B402),MONTH($B402),MIN(AR$6,DAY(EOMONTH($B402,0))))&lt;$C402)+(DATE(YEAR($B402),MONTH($B402)+1,MIN(AR$6,DAY(EOMONTH($B402,1))))&gt;=$B402)*(DATE(YEAR($B402),MONTH($B402)+1,MIN(AR$6,DAY(EOMONTH($B402,1))))&lt;$C402)))</f>
        <v>0</v>
      </c>
      <c r="AS402" s="48" t="n">
        <f aca="false">IF(OR(N(AS$5)=0,AS$6=""),0,AS$5*((DATE(YEAR($B402),MONTH($B402),MIN(AS$6,DAY(EOMONTH($B402,0))))&gt;=$B402)*(DATE(YEAR($B402),MONTH($B402),MIN(AS$6,DAY(EOMONTH($B402,0))))&lt;$C402)+(DATE(YEAR($B402),MONTH($B402)+1,MIN(AS$6,DAY(EOMONTH($B402,1))))&gt;=$B402)*(DATE(YEAR($B402),MONTH($B402)+1,MIN(AS$6,DAY(EOMONTH($B402,1))))&lt;$C402)))</f>
        <v>0</v>
      </c>
      <c r="AT402" s="48" t="n">
        <f aca="false">IF(OR(N(AT$5)=0,AT$6=""),0,AT$5*((DATE(YEAR($B402),MONTH($B402),MIN(AT$6,DAY(EOMONTH($B402,0))))&gt;=$B402)*(DATE(YEAR($B402),MONTH($B402),MIN(AT$6,DAY(EOMONTH($B402,0))))&lt;$C402)+(DATE(YEAR($B402),MONTH($B402)+1,MIN(AT$6,DAY(EOMONTH($B402,1))))&gt;=$B402)*(DATE(YEAR($B402),MONTH($B402)+1,MIN(AT$6,DAY(EOMONTH($B402,1))))&lt;$C402)))</f>
        <v>0</v>
      </c>
      <c r="AU402" s="48" t="n">
        <f aca="false">IF(OR(N(AU$5)=0,AU$6=""),0,AU$5*((DATE(YEAR($B402),MONTH($B402),MIN(AU$6,DAY(EOMONTH($B402,0))))&gt;=$B402)*(DATE(YEAR($B402),MONTH($B402),MIN(AU$6,DAY(EOMONTH($B402,0))))&lt;$C402)+(DATE(YEAR($B402),MONTH($B402)+1,MIN(AU$6,DAY(EOMONTH($B402,1))))&gt;=$B402)*(DATE(YEAR($B402),MONTH($B402)+1,MIN(AU$6,DAY(EOMONTH($B402,1))))&lt;$C402)))</f>
        <v>0</v>
      </c>
      <c r="AV402" s="48" t="n">
        <f aca="false">IF(OR(N(AV$5)=0,AV$6=""),0,AV$5*((DATE(YEAR($B402),MONTH($B402),MIN(AV$6,DAY(EOMONTH($B402,0))))&gt;=$B402)*(DATE(YEAR($B402),MONTH($B402),MIN(AV$6,DAY(EOMONTH($B402,0))))&lt;$C402)+(DATE(YEAR($B402),MONTH($B402)+1,MIN(AV$6,DAY(EOMONTH($B402,1))))&gt;=$B402)*(DATE(YEAR($B402),MONTH($B402)+1,MIN(AV$6,DAY(EOMONTH($B402,1))))&lt;$C402)))</f>
        <v>0</v>
      </c>
      <c r="AW402" s="48" t="n">
        <f aca="false">IF(OR(N(AW$5)=0,AW$6=""),0,AW$5*((DATE(YEAR($B402),MONTH($B402),MIN(AW$6,DAY(EOMONTH($B402,0))))&gt;=$B402)*(DATE(YEAR($B402),MONTH($B402),MIN(AW$6,DAY(EOMONTH($B402,0))))&lt;$C402)+(DATE(YEAR($B402),MONTH($B402)+1,MIN(AW$6,DAY(EOMONTH($B402,1))))&gt;=$B402)*(DATE(YEAR($B402),MONTH($B402)+1,MIN(AW$6,DAY(EOMONTH($B402,1))))&lt;$C402)))</f>
        <v>0</v>
      </c>
      <c r="AX402" s="48" t="n">
        <f aca="false">IF(OR(N(AX$5)=0,AX$6=""),0,AX$5*((DATE(YEAR($B402),MONTH($B402),MIN(AX$6,DAY(EOMONTH($B402,0))))&gt;=$B402)*(DATE(YEAR($B402),MONTH($B402),MIN(AX$6,DAY(EOMONTH($B402,0))))&lt;$C402)+(DATE(YEAR($B402),MONTH($B402)+1,MIN(AX$6,DAY(EOMONTH($B402,1))))&gt;=$B402)*(DATE(YEAR($B402),MONTH($B402)+1,MIN(AX$6,DAY(EOMONTH($B402,1))))&lt;$C402)))</f>
        <v>0</v>
      </c>
      <c r="AY402" s="48" t="n">
        <f aca="false">IF(OR(N(AY$5)=0,AY$6=""),0,AY$5*((DATE(YEAR($B402),MONTH($B402),MIN(AY$6,DAY(EOMONTH($B402,0))))&gt;=$B402)*(DATE(YEAR($B402),MONTH($B402),MIN(AY$6,DAY(EOMONTH($B402,0))))&lt;$C402)+(DATE(YEAR($B402),MONTH($B402)+1,MIN(AY$6,DAY(EOMONTH($B402,1))))&gt;=$B402)*(DATE(YEAR($B402),MONTH($B402)+1,MIN(AY$6,DAY(EOMONTH($B402,1))))&lt;$C402)))</f>
        <v>0</v>
      </c>
      <c r="AZ402" s="48" t="n">
        <f aca="false">IF(OR(N(AZ$5)=0,AZ$6=""),0,AZ$5*((DATE(YEAR($B402),MONTH($B402),MIN(AZ$6,DAY(EOMONTH($B402,0))))&gt;=$B402)*(DATE(YEAR($B402),MONTH($B402),MIN(AZ$6,DAY(EOMONTH($B402,0))))&lt;$C402)+(DATE(YEAR($B402),MONTH($B402)+1,MIN(AZ$6,DAY(EOMONTH($B402,1))))&gt;=$B402)*(DATE(YEAR($B402),MONTH($B402)+1,MIN(AZ$6,DAY(EOMONTH($B402,1))))&lt;$C402)))</f>
        <v>0</v>
      </c>
      <c r="BA402" s="48" t="n">
        <f aca="false">IF(OR(N(BA$5)=0,BA$6=""),0,BA$5*((DATE(YEAR($B402),MONTH($B402),MIN(BA$6,DAY(EOMONTH($B402,0))))&gt;=$B402)*(DATE(YEAR($B402),MONTH($B402),MIN(BA$6,DAY(EOMONTH($B402,0))))&lt;$C402)+(DATE(YEAR($B402),MONTH($B402)+1,MIN(BA$6,DAY(EOMONTH($B402,1))))&gt;=$B402)*(DATE(YEAR($B402),MONTH($B402)+1,MIN(BA$6,DAY(EOMONTH($B402,1))))&lt;$C402)))</f>
        <v>0</v>
      </c>
      <c r="BB402" s="48" t="n">
        <f aca="false">IF(OR(N(BB$5)=0,BB$6=""),0,BB$5*((DATE(YEAR($B402),MONTH($B402),MIN(BB$6,DAY(EOMONTH($B402,0))))&gt;=$B402)*(DATE(YEAR($B402),MONTH($B402),MIN(BB$6,DAY(EOMONTH($B402,0))))&lt;$C402)+(DATE(YEAR($B402),MONTH($B402)+1,MIN(BB$6,DAY(EOMONTH($B402,1))))&gt;=$B402)*(DATE(YEAR($B402),MONTH($B402)+1,MIN(BB$6,DAY(EOMONTH($B402,1))))&lt;$C402)))</f>
        <v>0</v>
      </c>
      <c r="BC402" s="48" t="n">
        <f aca="false">IF(OR(N(BC$5)=0,BC$6=""),0,BC$5*((DATE(YEAR($B402),MONTH($B402),MIN(BC$6,DAY(EOMONTH($B402,0))))&gt;=$B402)*(DATE(YEAR($B402),MONTH($B402),MIN(BC$6,DAY(EOMONTH($B402,0))))&lt;$C402)+(DATE(YEAR($B402),MONTH($B402)+1,MIN(BC$6,DAY(EOMONTH($B402,1))))&gt;=$B402)*(DATE(YEAR($B402),MONTH($B402)+1,MIN(BC$6,DAY(EOMONTH($B402,1))))&lt;$C402)))</f>
        <v>0</v>
      </c>
      <c r="BD402" s="48" t="n">
        <f aca="false">IF(OR(N(BD$5)=0,BD$6=""),0,BD$5*((DATE(YEAR($B402),MONTH($B402),MIN(BD$6,DAY(EOMONTH($B402,0))))&gt;=$B402)*(DATE(YEAR($B402),MONTH($B402),MIN(BD$6,DAY(EOMONTH($B402,0))))&lt;$C402)+(DATE(YEAR($B402),MONTH($B402)+1,MIN(BD$6,DAY(EOMONTH($B402,1))))&gt;=$B402)*(DATE(YEAR($B402),MONTH($B402)+1,MIN(BD$6,DAY(EOMONTH($B402,1))))&lt;$C402)))</f>
        <v>0</v>
      </c>
      <c r="BE402" s="48" t="n">
        <f aca="false">IF(OR(N(BE$5)=0,BE$6=""),0,BE$5*((DATE(YEAR($B402),MONTH($B402),MIN(BE$6,DAY(EOMONTH($B402,0))))&gt;=$B402)*(DATE(YEAR($B402),MONTH($B402),MIN(BE$6,DAY(EOMONTH($B402,0))))&lt;$C402)+(DATE(YEAR($B402),MONTH($B402)+1,MIN(BE$6,DAY(EOMONTH($B402,1))))&gt;=$B402)*(DATE(YEAR($B402),MONTH($B402)+1,MIN(BE$6,DAY(EOMONTH($B402,1))))&lt;$C402)))</f>
        <v>0</v>
      </c>
      <c r="BF402" s="48" t="n">
        <f aca="false">IF(OR(N(BF$5)=0,BF$6=""),0,BF$5*((DATE(YEAR($B402),MONTH($B402),MIN(BF$6,DAY(EOMONTH($B402,0))))&gt;=$B402)*(DATE(YEAR($B402),MONTH($B402),MIN(BF$6,DAY(EOMONTH($B402,0))))&lt;$C402)+(DATE(YEAR($B402),MONTH($B402)+1,MIN(BF$6,DAY(EOMONTH($B402,1))))&gt;=$B402)*(DATE(YEAR($B402),MONTH($B402)+1,MIN(BF$6,DAY(EOMONTH($B402,1))))&lt;$C402)))</f>
        <v>0</v>
      </c>
      <c r="BG402" s="48" t="n">
        <f aca="false">IF(OR(N(BG$5)=0,BG$6=""),0,BG$5*((DATE(YEAR($B402),MONTH($B402),MIN(BG$6,DAY(EOMONTH($B402,0))))&gt;=$B402)*(DATE(YEAR($B402),MONTH($B402),MIN(BG$6,DAY(EOMONTH($B402,0))))&lt;$C402)+(DATE(YEAR($B402),MONTH($B402)+1,MIN(BG$6,DAY(EOMONTH($B402,1))))&gt;=$B402)*(DATE(YEAR($B402),MONTH($B402)+1,MIN(BG$6,DAY(EOMONTH($B402,1))))&lt;$C402)))</f>
        <v>0</v>
      </c>
      <c r="BH402" s="48" t="n">
        <f aca="false">IF(OR(N(BH$5)=0,BH$6=""),0,BH$5*((DATE(YEAR($B402),MONTH($B402),MIN(BH$6,DAY(EOMONTH($B402,0))))&gt;=$B402)*(DATE(YEAR($B402),MONTH($B402),MIN(BH$6,DAY(EOMONTH($B402,0))))&lt;$C402)+(DATE(YEAR($B402),MONTH($B402)+1,MIN(BH$6,DAY(EOMONTH($B402,1))))&gt;=$B402)*(DATE(YEAR($B402),MONTH($B402)+1,MIN(BH$6,DAY(EOMONTH($B402,1))))&lt;$C402)))</f>
        <v>0</v>
      </c>
      <c r="BI402" s="48" t="n">
        <f aca="false">IF(OR(N(BI$5)=0,BI$6=""),0,BI$5*((DATE(YEAR($B402),MONTH($B402),MIN(BI$6,DAY(EOMONTH($B402,0))))&gt;=$B402)*(DATE(YEAR($B402),MONTH($B402),MIN(BI$6,DAY(EOMONTH($B402,0))))&lt;$C402)+(DATE(YEAR($B402),MONTH($B402)+1,MIN(BI$6,DAY(EOMONTH($B402,1))))&gt;=$B402)*(DATE(YEAR($B402),MONTH($B402)+1,MIN(BI$6,DAY(EOMONTH($B402,1))))&lt;$C402)))</f>
        <v>0</v>
      </c>
      <c r="BJ402" s="48" t="n">
        <f aca="false">IF(OR(N(BJ$5)=0,BJ$6=""),0,BJ$5*((DATE(YEAR($B402),MONTH($B402),MIN(BJ$6,DAY(EOMONTH($B402,0))))&gt;=$B402)*(DATE(YEAR($B402),MONTH($B402),MIN(BJ$6,DAY(EOMONTH($B402,0))))&lt;$C402)+(DATE(YEAR($B402),MONTH($B402)+1,MIN(BJ$6,DAY(EOMONTH($B402,1))))&gt;=$B402)*(DATE(YEAR($B402),MONTH($B402)+1,MIN(BJ$6,DAY(EOMONTH($B402,1))))&lt;$C402)))</f>
        <v>0</v>
      </c>
      <c r="BK402" s="48" t="n">
        <f aca="false">IF(OR(N(BK$5)=0,BK$6=""),0,BK$5*((DATE(YEAR($B402),MONTH($B402),MIN(BK$6,DAY(EOMONTH($B402,0))))&gt;=$B402)*(DATE(YEAR($B402),MONTH($B402),MIN(BK$6,DAY(EOMONTH($B402,0))))&lt;$C402)+(DATE(YEAR($B402),MONTH($B402)+1,MIN(BK$6,DAY(EOMONTH($B402,1))))&gt;=$B402)*(DATE(YEAR($B402),MONTH($B402)+1,MIN(BK$6,DAY(EOMONTH($B402,1))))&lt;$C402)))</f>
        <v>0</v>
      </c>
      <c r="BL402" s="48" t="n">
        <f aca="false">IF(OR(N(BL$5)=0,BL$6=""),0,BL$5*((DATE(YEAR($B402),MONTH($B402),MIN(BL$6,DAY(EOMONTH($B402,0))))&gt;=$B402)*(DATE(YEAR($B402),MONTH($B402),MIN(BL$6,DAY(EOMONTH($B402,0))))&lt;$C402)+(DATE(YEAR($B402),MONTH($B402)+1,MIN(BL$6,DAY(EOMONTH($B402,1))))&gt;=$B402)*(DATE(YEAR($B402),MONTH($B402)+1,MIN(BL$6,DAY(EOMONTH($B402,1))))&lt;$C402)))</f>
        <v>0</v>
      </c>
      <c r="BM402" s="48" t="n">
        <f aca="false">IF(OR(N(BM$5)=0,BM$6=""),0,BM$5*((DATE(YEAR($B402),MONTH($B402),MIN(BM$6,DAY(EOMONTH($B402,0))))&gt;=$B402)*(DATE(YEAR($B402),MONTH($B402),MIN(BM$6,DAY(EOMONTH($B402,0))))&lt;$C402)+(DATE(YEAR($B402),MONTH($B402)+1,MIN(BM$6,DAY(EOMONTH($B402,1))))&gt;=$B402)*(DATE(YEAR($B402),MONTH($B402)+1,MIN(BM$6,DAY(EOMONTH($B402,1))))&lt;$C402)))</f>
        <v>0</v>
      </c>
      <c r="BN402" s="48" t="n">
        <f aca="false">IF(OR(N(BN$5)=0,BN$6=""),0,BN$5*((DATE(YEAR($B402),MONTH($B402),MIN(BN$6,DAY(EOMONTH($B402,0))))&gt;=$B402)*(DATE(YEAR($B402),MONTH($B402),MIN(BN$6,DAY(EOMONTH($B402,0))))&lt;$C402)+(DATE(YEAR($B402),MONTH($B402)+1,MIN(BN$6,DAY(EOMONTH($B402,1))))&gt;=$B402)*(DATE(YEAR($B402),MONTH($B402)+1,MIN(BN$6,DAY(EOMONTH($B402,1))))&lt;$C402)))</f>
        <v>0</v>
      </c>
      <c r="BO402" s="48" t="n">
        <f aca="false">IF(OR(N(BO$5)=0,BO$6=""),0,BO$5*((DATE(YEAR($B402),MONTH($B402),MIN(BO$6,DAY(EOMONTH($B402,0))))&gt;=$B402)*(DATE(YEAR($B402),MONTH($B402),MIN(BO$6,DAY(EOMONTH($B402,0))))&lt;$C402)+(DATE(YEAR($B402),MONTH($B402)+1,MIN(BO$6,DAY(EOMONTH($B402,1))))&gt;=$B402)*(DATE(YEAR($B402),MONTH($B402)+1,MIN(BO$6,DAY(EOMONTH($B402,1))))&lt;$C402)))</f>
        <v>0</v>
      </c>
      <c r="BP402" s="48" t="n">
        <f aca="false">IF(OR(N(BP$5)=0,BP$6=""),0,BP$5*((DATE(YEAR($B402),MONTH($B402),MIN(BP$6,DAY(EOMONTH($B402,0))))&gt;=$B402)*(DATE(YEAR($B402),MONTH($B402),MIN(BP$6,DAY(EOMONTH($B402,0))))&lt;$C402)+(DATE(YEAR($B402),MONTH($B402)+1,MIN(BP$6,DAY(EOMONTH($B402,1))))&gt;=$B402)*(DATE(YEAR($B402),MONTH($B402)+1,MIN(BP$6,DAY(EOMONTH($B402,1))))&lt;$C402)))</f>
        <v>0</v>
      </c>
      <c r="BQ402" s="48" t="n">
        <f aca="false">IF(OR(N(BQ$5)=0,BQ$6=""),0,BQ$5*((DATE(YEAR($B402),MONTH($B402),MIN(BQ$6,DAY(EOMONTH($B402,0))))&gt;=$B402)*(DATE(YEAR($B402),MONTH($B402),MIN(BQ$6,DAY(EOMONTH($B402,0))))&lt;$C402)+(DATE(YEAR($B402),MONTH($B402)+1,MIN(BQ$6,DAY(EOMONTH($B402,1))))&gt;=$B402)*(DATE(YEAR($B402),MONTH($B402)+1,MIN(BQ$6,DAY(EOMONTH($B402,1))))&lt;$C402)))</f>
        <v>0</v>
      </c>
      <c r="BR402" s="48" t="n">
        <f aca="false">IF(OR(N(BR$5)=0,BR$6=""),0,BR$5*((DATE(YEAR($B402),MONTH($B402),MIN(BR$6,DAY(EOMONTH($B402,0))))&gt;=$B402)*(DATE(YEAR($B402),MONTH($B402),MIN(BR$6,DAY(EOMONTH($B402,0))))&lt;$C402)+(DATE(YEAR($B402),MONTH($B402)+1,MIN(BR$6,DAY(EOMONTH($B402,1))))&gt;=$B402)*(DATE(YEAR($B402),MONTH($B402)+1,MIN(BR$6,DAY(EOMONTH($B402,1))))&lt;$C402)))</f>
        <v>0</v>
      </c>
      <c r="BS402" s="48" t="n">
        <f aca="false">IF(OR(N(BS$5)=0,BS$6=""),0,BS$5*((DATE(YEAR($B402),MONTH($B402),MIN(BS$6,DAY(EOMONTH($B402,0))))&gt;=$B402)*(DATE(YEAR($B402),MONTH($B402),MIN(BS$6,DAY(EOMONTH($B402,0))))&lt;$C402)+(DATE(YEAR($B402),MONTH($B402)+1,MIN(BS$6,DAY(EOMONTH($B402,1))))&gt;=$B402)*(DATE(YEAR($B402),MONTH($B402)+1,MIN(BS$6,DAY(EOMONTH($B402,1))))&lt;$C402)))</f>
        <v>0</v>
      </c>
      <c r="BT402" s="48" t="n">
        <f aca="false">IF(OR(N(BT$5)=0,BT$6=""),0,BT$5*((DATE(YEAR($B402),MONTH($B402),MIN(BT$6,DAY(EOMONTH($B402,0))))&gt;=$B402)*(DATE(YEAR($B402),MONTH($B402),MIN(BT$6,DAY(EOMONTH($B402,0))))&lt;$C402)+(DATE(YEAR($B402),MONTH($B402)+1,MIN(BT$6,DAY(EOMONTH($B402,1))))&gt;=$B402)*(DATE(YEAR($B402),MONTH($B402)+1,MIN(BT$6,DAY(EOMONTH($B402,1))))&lt;$C402)))</f>
        <v>0</v>
      </c>
      <c r="BU402" s="48" t="n">
        <f aca="false">IF(OR(N(BU$5)=0,BU$6=""),0,BU$5*((DATE(YEAR($B402),MONTH($B402),MIN(BU$6,DAY(EOMONTH($B402,0))))&gt;=$B402)*(DATE(YEAR($B402),MONTH($B402),MIN(BU$6,DAY(EOMONTH($B402,0))))&lt;$C402)+(DATE(YEAR($B402),MONTH($B402)+1,MIN(BU$6,DAY(EOMONTH($B402,1))))&gt;=$B402)*(DATE(YEAR($B402),MONTH($B402)+1,MIN(BU$6,DAY(EOMONTH($B402,1))))&lt;$C402)))</f>
        <v>0</v>
      </c>
      <c r="BV402" s="48" t="n">
        <f aca="false">IF(OR(N(BV$5)=0,BV$6=""),0,BV$5*((DATE(YEAR($B402),MONTH($B402),MIN(BV$6,DAY(EOMONTH($B402,0))))&gt;=$B402)*(DATE(YEAR($B402),MONTH($B402),MIN(BV$6,DAY(EOMONTH($B402,0))))&lt;$C402)+(DATE(YEAR($B402),MONTH($B402)+1,MIN(BV$6,DAY(EOMONTH($B402,1))))&gt;=$B402)*(DATE(YEAR($B402),MONTH($B402)+1,MIN(BV$6,DAY(EOMONTH($B402,1))))&lt;$C402)))</f>
        <v>0</v>
      </c>
      <c r="BW402" s="48" t="n">
        <f aca="false">IF(OR(N(BW$5)=0,BW$6=""),0,BW$5*((DATE(YEAR($B402),MONTH($B402),MIN(BW$6,DAY(EOMONTH($B402,0))))&gt;=$B402)*(DATE(YEAR($B402),MONTH($B402),MIN(BW$6,DAY(EOMONTH($B402,0))))&lt;$C402)+(DATE(YEAR($B402),MONTH($B402)+1,MIN(BW$6,DAY(EOMONTH($B402,1))))&gt;=$B402)*(DATE(YEAR($B402),MONTH($B402)+1,MIN(BW$6,DAY(EOMONTH($B402,1))))&lt;$C402)))</f>
        <v>0</v>
      </c>
      <c r="BX402" s="48" t="n">
        <f aca="false">MIN(Z402,(FT401*(1+FT$5/Setup!$C$36)+IF($V402=1,N($F402),0)))</f>
        <v>0</v>
      </c>
      <c r="BY402" s="48" t="n">
        <f aca="false">MIN(AA402,(FU401*(1+FU$5/Setup!$C$36)+IF($V402=2,N($F402),0)))</f>
        <v>0</v>
      </c>
      <c r="BZ402" s="48" t="n">
        <f aca="false">MIN(AB402,(FV401*(1+FV$5/Setup!$C$36)+IF($V402=3,N($F402),0)))</f>
        <v>0</v>
      </c>
      <c r="CA402" s="48" t="n">
        <f aca="false">MIN(AC402,(FW401*(1+FW$5/Setup!$C$36)+IF($V402=4,N($F402),0)))</f>
        <v>0</v>
      </c>
      <c r="CB402" s="48" t="n">
        <f aca="false">MIN(AD402,(FX401*(1+FX$5/Setup!$C$36)+IF($V402=5,N($F402),0)))</f>
        <v>0</v>
      </c>
      <c r="CC402" s="48" t="n">
        <f aca="false">MIN(AE402,(FY401*(1+FY$5/Setup!$C$36)+IF($V402=6,N($F402),0)))</f>
        <v>0</v>
      </c>
      <c r="CD402" s="48" t="n">
        <f aca="false">MIN(AF402,(FZ401*(1+FZ$5/Setup!$C$36)+IF($V402=7,N($F402),0)))</f>
        <v>0</v>
      </c>
      <c r="CE402" s="48" t="n">
        <f aca="false">MIN(AG402,(GA401*(1+GA$5/Setup!$C$36)+IF($V402=8,N($F402),0)))</f>
        <v>0</v>
      </c>
      <c r="CF402" s="48" t="n">
        <f aca="false">MIN(AH402,(GB401*(1+GB$5/Setup!$C$36)+IF($V402=9,N($F402),0)))</f>
        <v>0</v>
      </c>
      <c r="CG402" s="48" t="n">
        <f aca="false">MIN(AI402,(GC401*(1+GC$5/Setup!$C$36)+IF($V402=10,N($F402),0)))</f>
        <v>0</v>
      </c>
      <c r="CH402" s="48" t="n">
        <f aca="false">MIN(AJ402,(GD401*(1+GD$5/Setup!$C$36)+IF($V402=11,N($F402),0)))</f>
        <v>0</v>
      </c>
      <c r="CI402" s="48" t="n">
        <f aca="false">MIN(AK402,(GE401*(1+GE$5/Setup!$C$36)+IF($V402=12,N($F402),0)))</f>
        <v>0</v>
      </c>
      <c r="CJ402" s="48" t="n">
        <f aca="false">MIN(AL402,(GF401*(1+GF$5/Setup!$C$36)+IF($V402=13,N($F402),0)))</f>
        <v>0</v>
      </c>
      <c r="CK402" s="48" t="n">
        <f aca="false">MIN(AM402,(GG401*(1+GG$5/Setup!$C$36)+IF($V402=14,N($F402),0)))</f>
        <v>0</v>
      </c>
      <c r="CL402" s="48" t="n">
        <f aca="false">MIN(AN402,(GH401*(1+GH$5/Setup!$C$36)+IF($V402=15,N($F402),0)))</f>
        <v>0</v>
      </c>
      <c r="CM402" s="48" t="n">
        <f aca="false">MIN(AO402,(GI401*(1+GI$5/Setup!$C$36)+IF($V402=16,N($F402),0)))</f>
        <v>0</v>
      </c>
      <c r="CN402" s="48" t="n">
        <f aca="false">MIN(AP402,(GJ401*(1+GJ$5/Setup!$C$36)+IF($V402=17,N($F402),0)))</f>
        <v>0</v>
      </c>
      <c r="CO402" s="48" t="n">
        <f aca="false">MIN(AQ402,(GK401*(1+GK$5/Setup!$C$36)+IF($V402=18,N($F402),0)))</f>
        <v>0</v>
      </c>
      <c r="CP402" s="48" t="n">
        <f aca="false">MIN(AR402,(GL401*(1+GL$5/Setup!$C$36)+IF($V402=19,N($F402),0)))</f>
        <v>0</v>
      </c>
      <c r="CQ402" s="48" t="n">
        <f aca="false">MIN(AS402,(GM401*(1+GM$5/Setup!$C$36)+IF($V402=20,N($F402),0)))</f>
        <v>0</v>
      </c>
      <c r="CR402" s="48" t="n">
        <f aca="false">MIN(AT402,(GN401*(1+GN$5/Setup!$C$36)+IF($V402=21,N($F402),0)))</f>
        <v>0</v>
      </c>
      <c r="CS402" s="48" t="n">
        <f aca="false">MIN(AU402,(GO401*(1+GO$5/Setup!$C$36)+IF($V402=22,N($F402),0)))</f>
        <v>0</v>
      </c>
      <c r="CT402" s="48" t="n">
        <f aca="false">MIN(AV402,(GP401*(1+GP$5/Setup!$C$36)+IF($V402=23,N($F402),0)))</f>
        <v>0</v>
      </c>
      <c r="CU402" s="48" t="n">
        <f aca="false">MIN(AW402,(GQ401*(1+GQ$5/Setup!$C$36)+IF($V402=24,N($F402),0)))</f>
        <v>0</v>
      </c>
      <c r="CV402" s="48" t="n">
        <f aca="false">MIN(AX402,(GR401*(1+GR$5/Setup!$C$36)+IF($V402=25,N($F402),0)))</f>
        <v>0</v>
      </c>
      <c r="CW402" s="48" t="n">
        <f aca="false">MIN(AY402,(GS401*(1+GS$5/Setup!$C$36)+IF($V402=26,N($F402),0)))</f>
        <v>0</v>
      </c>
      <c r="CX402" s="48" t="n">
        <f aca="false">MIN(AZ402,(GT401*(1+GT$5/Setup!$C$36)+IF($V402=27,N($F402),0)))</f>
        <v>0</v>
      </c>
      <c r="CY402" s="48" t="n">
        <f aca="false">MIN(BA402,(GU401*(1+GU$5/Setup!$C$36)+IF($V402=28,N($F402),0)))</f>
        <v>0</v>
      </c>
      <c r="CZ402" s="48" t="n">
        <f aca="false">MIN(BB402,(GV401*(1+GV$5/Setup!$C$36)+IF($V402=29,N($F402),0)))</f>
        <v>0</v>
      </c>
      <c r="DA402" s="48" t="n">
        <f aca="false">MIN(BC402,(GW401*(1+GW$5/Setup!$C$36)+IF($V402=30,N($F402),0)))</f>
        <v>0</v>
      </c>
      <c r="DB402" s="48" t="n">
        <f aca="false">MIN(BD402,(GX401*(1+GX$5/Setup!$C$36)+IF($V402=31,N($F402),0)))</f>
        <v>0</v>
      </c>
      <c r="DC402" s="48" t="n">
        <f aca="false">MIN(BE402,(GY401*(1+GY$5/Setup!$C$36)+IF($V402=32,N($F402),0)))</f>
        <v>0</v>
      </c>
      <c r="DD402" s="48" t="n">
        <f aca="false">MIN(BF402,(GZ401*(1+GZ$5/Setup!$C$36)+IF($V402=33,N($F402),0)))</f>
        <v>0</v>
      </c>
      <c r="DE402" s="48" t="n">
        <f aca="false">MIN(BG402,(HA401*(1+HA$5/Setup!$C$36)+IF($V402=34,N($F402),0)))</f>
        <v>0</v>
      </c>
      <c r="DF402" s="48" t="n">
        <f aca="false">MIN(BH402,(HB401*(1+HB$5/Setup!$C$36)+IF($V402=35,N($F402),0)))</f>
        <v>0</v>
      </c>
      <c r="DG402" s="48" t="n">
        <f aca="false">MIN(BI402,(HC401*(1+HC$5/Setup!$C$36)+IF($V402=36,N($F402),0)))</f>
        <v>0</v>
      </c>
      <c r="DH402" s="48" t="n">
        <f aca="false">MIN(BJ402,(HD401*(1+HD$5/Setup!$C$36)+IF($V402=37,N($F402),0)))</f>
        <v>0</v>
      </c>
      <c r="DI402" s="48" t="n">
        <f aca="false">MIN(BK402,(HE401*(1+HE$5/Setup!$C$36)+IF($V402=38,N($F402),0)))</f>
        <v>0</v>
      </c>
      <c r="DJ402" s="48" t="n">
        <f aca="false">MIN(BL402,(HF401*(1+HF$5/Setup!$C$36)+IF($V402=39,N($F402),0)))</f>
        <v>0</v>
      </c>
      <c r="DK402" s="48" t="n">
        <f aca="false">MIN(BM402,(HG401*(1+HG$5/Setup!$C$36)+IF($V402=40,N($F402),0)))</f>
        <v>0</v>
      </c>
      <c r="DL402" s="48" t="n">
        <f aca="false">MIN(BN402,(HH401*(1+HH$5/Setup!$C$36)+IF($V402=41,N($F402),0)))</f>
        <v>0</v>
      </c>
      <c r="DM402" s="48" t="n">
        <f aca="false">MIN(BO402,(HI401*(1+HI$5/Setup!$C$36)+IF($V402=42,N($F402),0)))</f>
        <v>0</v>
      </c>
      <c r="DN402" s="48" t="n">
        <f aca="false">MIN(BP402,(HJ401*(1+HJ$5/Setup!$C$36)+IF($V402=43,N($F402),0)))</f>
        <v>0</v>
      </c>
      <c r="DO402" s="48" t="n">
        <f aca="false">MIN(BQ402,(HK401*(1+HK$5/Setup!$C$36)+IF($V402=44,N($F402),0)))</f>
        <v>0</v>
      </c>
      <c r="DP402" s="48" t="n">
        <f aca="false">MIN(BR402,(HL401*(1+HL$5/Setup!$C$36)+IF($V402=45,N($F402),0)))</f>
        <v>0</v>
      </c>
      <c r="DQ402" s="48" t="n">
        <f aca="false">MIN(BS402,(HM401*(1+HM$5/Setup!$C$36)+IF($V402=46,N($F402),0)))</f>
        <v>0</v>
      </c>
      <c r="DR402" s="48" t="n">
        <f aca="false">MIN(BT402,(HN401*(1+HN$5/Setup!$C$36)+IF($V402=47,N($F402),0)))</f>
        <v>0</v>
      </c>
      <c r="DS402" s="48" t="n">
        <f aca="false">MIN(BU402,(HO401*(1+HO$5/Setup!$C$36)+IF($V402=48,N($F402),0)))</f>
        <v>0</v>
      </c>
      <c r="DT402" s="48" t="n">
        <f aca="false">MIN(BV402,(HP401*(1+HP$5/Setup!$C$36)+IF($V402=49,N($F402),0)))</f>
        <v>0</v>
      </c>
      <c r="DU402" s="48" t="n">
        <f aca="false">MIN(BW402,(HQ401*(1+HQ$5/Setup!$C$36)+IF($V402=50,N($F402),0)))</f>
        <v>0</v>
      </c>
      <c r="DV402" s="48" t="n">
        <f aca="false">MIN(MAX((FT401*(1+FT$5/Setup!$C$36)+IF($V402=1,N($F402),0))-BX402,0),MAX($P402-0,0))</f>
        <v>0</v>
      </c>
      <c r="DW402" s="48" t="n">
        <f aca="false">MIN(MAX((FU401*(1+FU$5/Setup!$C$36)+IF($V402=2,N($F402),0))-BY402,0),MAX($P402-SUM(DV402:DV402),0))</f>
        <v>0</v>
      </c>
      <c r="DX402" s="48" t="n">
        <f aca="false">MIN(MAX((FV401*(1+FV$5/Setup!$C$36)+IF($V402=3,N($F402),0))-BZ402,0),MAX($P402-SUM(DV402:DW402),0))</f>
        <v>0</v>
      </c>
      <c r="DY402" s="48" t="n">
        <f aca="false">MIN(MAX((FW401*(1+FW$5/Setup!$C$36)+IF($V402=4,N($F402),0))-CA402,0),MAX($P402-SUM(DV402:DX402),0))</f>
        <v>0</v>
      </c>
      <c r="DZ402" s="48" t="n">
        <f aca="false">MIN(MAX((FX401*(1+FX$5/Setup!$C$36)+IF($V402=5,N($F402),0))-CB402,0),MAX($P402-SUM(DV402:DY402),0))</f>
        <v>0</v>
      </c>
      <c r="EA402" s="48" t="n">
        <f aca="false">MIN(MAX((FY401*(1+FY$5/Setup!$C$36)+IF($V402=6,N($F402),0))-CC402,0),MAX($P402-SUM(DV402:DZ402),0))</f>
        <v>0</v>
      </c>
      <c r="EB402" s="48" t="n">
        <f aca="false">MIN(MAX((FZ401*(1+FZ$5/Setup!$C$36)+IF($V402=7,N($F402),0))-CD402,0),MAX($P402-SUM(DV402:EA402),0))</f>
        <v>0</v>
      </c>
      <c r="EC402" s="48" t="n">
        <f aca="false">MIN(MAX((GA401*(1+GA$5/Setup!$C$36)+IF($V402=8,N($F402),0))-CE402,0),MAX($P402-SUM(DV402:EB402),0))</f>
        <v>0</v>
      </c>
      <c r="ED402" s="48" t="n">
        <f aca="false">MIN(MAX((GB401*(1+GB$5/Setup!$C$36)+IF($V402=9,N($F402),0))-CF402,0),MAX($P402-SUM(DV402:EC402),0))</f>
        <v>0</v>
      </c>
      <c r="EE402" s="48" t="n">
        <f aca="false">MIN(MAX((GC401*(1+GC$5/Setup!$C$36)+IF($V402=10,N($F402),0))-CG402,0),MAX($P402-SUM(DV402:ED402),0))</f>
        <v>0</v>
      </c>
      <c r="EF402" s="48" t="n">
        <f aca="false">MIN(MAX((GD401*(1+GD$5/Setup!$C$36)+IF($V402=11,N($F402),0))-CH402,0),MAX($P402-SUM(DV402:EE402),0))</f>
        <v>0</v>
      </c>
      <c r="EG402" s="48" t="n">
        <f aca="false">MIN(MAX((GE401*(1+GE$5/Setup!$C$36)+IF($V402=12,N($F402),0))-CI402,0),MAX($P402-SUM(DV402:EF402),0))</f>
        <v>0</v>
      </c>
      <c r="EH402" s="48" t="n">
        <f aca="false">MIN(MAX((GF401*(1+GF$5/Setup!$C$36)+IF($V402=13,N($F402),0))-CJ402,0),MAX($P402-SUM(DV402:EG402),0))</f>
        <v>0</v>
      </c>
      <c r="EI402" s="48" t="n">
        <f aca="false">MIN(MAX((GG401*(1+GG$5/Setup!$C$36)+IF($V402=14,N($F402),0))-CK402,0),MAX($P402-SUM(DV402:EH402),0))</f>
        <v>0</v>
      </c>
      <c r="EJ402" s="48" t="n">
        <f aca="false">MIN(MAX((GH401*(1+GH$5/Setup!$C$36)+IF($V402=15,N($F402),0))-CL402,0),MAX($P402-SUM(DV402:EI402),0))</f>
        <v>0</v>
      </c>
      <c r="EK402" s="48" t="n">
        <f aca="false">MIN(MAX((GI401*(1+GI$5/Setup!$C$36)+IF($V402=16,N($F402),0))-CM402,0),MAX($P402-SUM(DV402:EJ402),0))</f>
        <v>0</v>
      </c>
      <c r="EL402" s="48" t="n">
        <f aca="false">MIN(MAX((GJ401*(1+GJ$5/Setup!$C$36)+IF($V402=17,N($F402),0))-CN402,0),MAX($P402-SUM(DV402:EK402),0))</f>
        <v>0</v>
      </c>
      <c r="EM402" s="48" t="n">
        <f aca="false">MIN(MAX((GK401*(1+GK$5/Setup!$C$36)+IF($V402=18,N($F402),0))-CO402,0),MAX($P402-SUM(DV402:EL402),0))</f>
        <v>0</v>
      </c>
      <c r="EN402" s="48" t="n">
        <f aca="false">MIN(MAX((GL401*(1+GL$5/Setup!$C$36)+IF($V402=19,N($F402),0))-CP402,0),MAX($P402-SUM(DV402:EM402),0))</f>
        <v>0</v>
      </c>
      <c r="EO402" s="48" t="n">
        <f aca="false">MIN(MAX((GM401*(1+GM$5/Setup!$C$36)+IF($V402=20,N($F402),0))-CQ402,0),MAX($P402-SUM(DV402:EN402),0))</f>
        <v>0</v>
      </c>
      <c r="EP402" s="48" t="n">
        <f aca="false">MIN(MAX((GN401*(1+GN$5/Setup!$C$36)+IF($V402=21,N($F402),0))-CR402,0),MAX($P402-SUM(DV402:EO402),0))</f>
        <v>0</v>
      </c>
      <c r="EQ402" s="48" t="n">
        <f aca="false">MIN(MAX((GO401*(1+GO$5/Setup!$C$36)+IF($V402=22,N($F402),0))-CS402,0),MAX($P402-SUM(DV402:EP402),0))</f>
        <v>0</v>
      </c>
      <c r="ER402" s="48" t="n">
        <f aca="false">MIN(MAX((GP401*(1+GP$5/Setup!$C$36)+IF($V402=23,N($F402),0))-CT402,0),MAX($P402-SUM(DV402:EQ402),0))</f>
        <v>0</v>
      </c>
      <c r="ES402" s="48" t="n">
        <f aca="false">MIN(MAX((GQ401*(1+GQ$5/Setup!$C$36)+IF($V402=24,N($F402),0))-CU402,0),MAX($P402-SUM(DV402:ER402),0))</f>
        <v>0</v>
      </c>
      <c r="ET402" s="48" t="n">
        <f aca="false">MIN(MAX((GR401*(1+GR$5/Setup!$C$36)+IF($V402=25,N($F402),0))-CV402,0),MAX($P402-SUM(DV402:ES402),0))</f>
        <v>0</v>
      </c>
      <c r="EU402" s="48" t="n">
        <f aca="false">MIN(MAX((GS401*(1+GS$5/Setup!$C$36)+IF($V402=26,N($F402),0))-CW402,0),MAX($P402-SUM(DV402:ET402),0))</f>
        <v>0</v>
      </c>
      <c r="EV402" s="48" t="n">
        <f aca="false">MIN(MAX((GT401*(1+GT$5/Setup!$C$36)+IF($V402=27,N($F402),0))-CX402,0),MAX($P402-SUM(DV402:EU402),0))</f>
        <v>0</v>
      </c>
      <c r="EW402" s="48" t="n">
        <f aca="false">MIN(MAX((GU401*(1+GU$5/Setup!$C$36)+IF($V402=28,N($F402),0))-CY402,0),MAX($P402-SUM(DV402:EV402),0))</f>
        <v>0</v>
      </c>
      <c r="EX402" s="48" t="n">
        <f aca="false">MIN(MAX((GV401*(1+GV$5/Setup!$C$36)+IF($V402=29,N($F402),0))-CZ402,0),MAX($P402-SUM(DV402:EW402),0))</f>
        <v>0</v>
      </c>
      <c r="EY402" s="48" t="n">
        <f aca="false">MIN(MAX((GW401*(1+GW$5/Setup!$C$36)+IF($V402=30,N($F402),0))-DA402,0),MAX($P402-SUM(DV402:EX402),0))</f>
        <v>0</v>
      </c>
      <c r="EZ402" s="48" t="n">
        <f aca="false">MIN(MAX((GX401*(1+GX$5/Setup!$C$36)+IF($V402=31,N($F402),0))-DB402,0),MAX($P402-SUM(DV402:EY402),0))</f>
        <v>0</v>
      </c>
      <c r="FA402" s="48" t="n">
        <f aca="false">MIN(MAX((GY401*(1+GY$5/Setup!$C$36)+IF($V402=32,N($F402),0))-DC402,0),MAX($P402-SUM(DV402:EZ402),0))</f>
        <v>0</v>
      </c>
      <c r="FB402" s="48" t="n">
        <f aca="false">MIN(MAX((GZ401*(1+GZ$5/Setup!$C$36)+IF($V402=33,N($F402),0))-DD402,0),MAX($P402-SUM(DV402:FA402),0))</f>
        <v>0</v>
      </c>
      <c r="FC402" s="48" t="n">
        <f aca="false">MIN(MAX((HA401*(1+HA$5/Setup!$C$36)+IF($V402=34,N($F402),0))-DE402,0),MAX($P402-SUM(DV402:FB402),0))</f>
        <v>0</v>
      </c>
      <c r="FD402" s="48" t="n">
        <f aca="false">MIN(MAX((HB401*(1+HB$5/Setup!$C$36)+IF($V402=35,N($F402),0))-DF402,0),MAX($P402-SUM(DV402:FC402),0))</f>
        <v>0</v>
      </c>
      <c r="FE402" s="48" t="n">
        <f aca="false">MIN(MAX((HC401*(1+HC$5/Setup!$C$36)+IF($V402=36,N($F402),0))-DG402,0),MAX($P402-SUM(DV402:FD402),0))</f>
        <v>0</v>
      </c>
      <c r="FF402" s="48" t="n">
        <f aca="false">MIN(MAX((HD401*(1+HD$5/Setup!$C$36)+IF($V402=37,N($F402),0))-DH402,0),MAX($P402-SUM(DV402:FE402),0))</f>
        <v>0</v>
      </c>
      <c r="FG402" s="48" t="n">
        <f aca="false">MIN(MAX((HE401*(1+HE$5/Setup!$C$36)+IF($V402=38,N($F402),0))-DI402,0),MAX($P402-SUM(DV402:FF402),0))</f>
        <v>0</v>
      </c>
      <c r="FH402" s="48" t="n">
        <f aca="false">MIN(MAX((HF401*(1+HF$5/Setup!$C$36)+IF($V402=39,N($F402),0))-DJ402,0),MAX($P402-SUM(DV402:FG402),0))</f>
        <v>0</v>
      </c>
      <c r="FI402" s="48" t="n">
        <f aca="false">MIN(MAX((HG401*(1+HG$5/Setup!$C$36)+IF($V402=40,N($F402),0))-DK402,0),MAX($P402-SUM(DV402:FH402),0))</f>
        <v>0</v>
      </c>
      <c r="FJ402" s="48" t="n">
        <f aca="false">MIN(MAX((HH401*(1+HH$5/Setup!$C$36)+IF($V402=41,N($F402),0))-DL402,0),MAX($P402-SUM(DV402:FI402),0))</f>
        <v>0</v>
      </c>
      <c r="FK402" s="48" t="n">
        <f aca="false">MIN(MAX((HI401*(1+HI$5/Setup!$C$36)+IF($V402=42,N($F402),0))-DM402,0),MAX($P402-SUM(DV402:FJ402),0))</f>
        <v>0</v>
      </c>
      <c r="FL402" s="48" t="n">
        <f aca="false">MIN(MAX((HJ401*(1+HJ$5/Setup!$C$36)+IF($V402=43,N($F402),0))-DN402,0),MAX($P402-SUM(DV402:FK402),0))</f>
        <v>0</v>
      </c>
      <c r="FM402" s="48" t="n">
        <f aca="false">MIN(MAX((HK401*(1+HK$5/Setup!$C$36)+IF($V402=44,N($F402),0))-DO402,0),MAX($P402-SUM(DV402:FL402),0))</f>
        <v>0</v>
      </c>
      <c r="FN402" s="48" t="n">
        <f aca="false">MIN(MAX((HL401*(1+HL$5/Setup!$C$36)+IF($V402=45,N($F402),0))-DP402,0),MAX($P402-SUM(DV402:FM402),0))</f>
        <v>0</v>
      </c>
      <c r="FO402" s="48" t="n">
        <f aca="false">MIN(MAX((HM401*(1+HM$5/Setup!$C$36)+IF($V402=46,N($F402),0))-DQ402,0),MAX($P402-SUM(DV402:FN402),0))</f>
        <v>0</v>
      </c>
      <c r="FP402" s="48" t="n">
        <f aca="false">MIN(MAX((HN401*(1+HN$5/Setup!$C$36)+IF($V402=47,N($F402),0))-DR402,0),MAX($P402-SUM(DV402:FO402),0))</f>
        <v>0</v>
      </c>
      <c r="FQ402" s="48" t="n">
        <f aca="false">MIN(MAX((HO401*(1+HO$5/Setup!$C$36)+IF($V402=48,N($F402),0))-DS402,0),MAX($P402-SUM(DV402:FP402),0))</f>
        <v>0</v>
      </c>
      <c r="FR402" s="48" t="n">
        <f aca="false">MIN(MAX((HP401*(1+HP$5/Setup!$C$36)+IF($V402=49,N($F402),0))-DT402,0),MAX($P402-SUM(DV402:FQ402),0))</f>
        <v>0</v>
      </c>
      <c r="FS402" s="48" t="n">
        <f aca="false">MIN(MAX((HQ401*(1+HQ$5/Setup!$C$36)+IF($V402=50,N($F402),0))-DU402,0),MAX($P402-SUM(DV402:FR402),0))</f>
        <v>0</v>
      </c>
      <c r="FT402" s="48" t="n">
        <f aca="false">IF((FT401*(1+FT$5/Setup!$C$36)+IF($V402=1,N($F402),0))-BX402-DV402&lt;0.005,0,(FT401*(1+FT$5/Setup!$C$36)+IF($V402=1,N($F402),0))-BX402-DV402)</f>
        <v>0</v>
      </c>
      <c r="FU402" s="48" t="n">
        <f aca="false">IF((FU401*(1+FU$5/Setup!$C$36)+IF($V402=2,N($F402),0))-BY402-DW402&lt;0.005,0,(FU401*(1+FU$5/Setup!$C$36)+IF($V402=2,N($F402),0))-BY402-DW402)</f>
        <v>0</v>
      </c>
      <c r="FV402" s="48" t="n">
        <f aca="false">IF((FV401*(1+FV$5/Setup!$C$36)+IF($V402=3,N($F402),0))-BZ402-DX402&lt;0.005,0,(FV401*(1+FV$5/Setup!$C$36)+IF($V402=3,N($F402),0))-BZ402-DX402)</f>
        <v>0</v>
      </c>
      <c r="FW402" s="48" t="n">
        <f aca="false">IF((FW401*(1+FW$5/Setup!$C$36)+IF($V402=4,N($F402),0))-CA402-DY402&lt;0.005,0,(FW401*(1+FW$5/Setup!$C$36)+IF($V402=4,N($F402),0))-CA402-DY402)</f>
        <v>0</v>
      </c>
      <c r="FX402" s="48" t="n">
        <f aca="false">IF((FX401*(1+FX$5/Setup!$C$36)+IF($V402=5,N($F402),0))-CB402-DZ402&lt;0.005,0,(FX401*(1+FX$5/Setup!$C$36)+IF($V402=5,N($F402),0))-CB402-DZ402)</f>
        <v>0</v>
      </c>
      <c r="FY402" s="48" t="n">
        <f aca="false">IF((FY401*(1+FY$5/Setup!$C$36)+IF($V402=6,N($F402),0))-CC402-EA402&lt;0.005,0,(FY401*(1+FY$5/Setup!$C$36)+IF($V402=6,N($F402),0))-CC402-EA402)</f>
        <v>0</v>
      </c>
      <c r="FZ402" s="48" t="n">
        <f aca="false">IF((FZ401*(1+FZ$5/Setup!$C$36)+IF($V402=7,N($F402),0))-CD402-EB402&lt;0.005,0,(FZ401*(1+FZ$5/Setup!$C$36)+IF($V402=7,N($F402),0))-CD402-EB402)</f>
        <v>0</v>
      </c>
      <c r="GA402" s="48" t="n">
        <f aca="false">IF((GA401*(1+GA$5/Setup!$C$36)+IF($V402=8,N($F402),0))-CE402-EC402&lt;0.005,0,(GA401*(1+GA$5/Setup!$C$36)+IF($V402=8,N($F402),0))-CE402-EC402)</f>
        <v>0</v>
      </c>
      <c r="GB402" s="48" t="n">
        <f aca="false">IF((GB401*(1+GB$5/Setup!$C$36)+IF($V402=9,N($F402),0))-CF402-ED402&lt;0.005,0,(GB401*(1+GB$5/Setup!$C$36)+IF($V402=9,N($F402),0))-CF402-ED402)</f>
        <v>0</v>
      </c>
      <c r="GC402" s="48" t="n">
        <f aca="false">IF((GC401*(1+GC$5/Setup!$C$36)+IF($V402=10,N($F402),0))-CG402-EE402&lt;0.005,0,(GC401*(1+GC$5/Setup!$C$36)+IF($V402=10,N($F402),0))-CG402-EE402)</f>
        <v>0</v>
      </c>
      <c r="GD402" s="48" t="n">
        <f aca="false">IF((GD401*(1+GD$5/Setup!$C$36)+IF($V402=11,N($F402),0))-CH402-EF402&lt;0.005,0,(GD401*(1+GD$5/Setup!$C$36)+IF($V402=11,N($F402),0))-CH402-EF402)</f>
        <v>0</v>
      </c>
      <c r="GE402" s="48" t="n">
        <f aca="false">IF((GE401*(1+GE$5/Setup!$C$36)+IF($V402=12,N($F402),0))-CI402-EG402&lt;0.005,0,(GE401*(1+GE$5/Setup!$C$36)+IF($V402=12,N($F402),0))-CI402-EG402)</f>
        <v>0</v>
      </c>
      <c r="GF402" s="48" t="n">
        <f aca="false">IF((GF401*(1+GF$5/Setup!$C$36)+IF($V402=13,N($F402),0))-CJ402-EH402&lt;0.005,0,(GF401*(1+GF$5/Setup!$C$36)+IF($V402=13,N($F402),0))-CJ402-EH402)</f>
        <v>0</v>
      </c>
      <c r="GG402" s="48" t="n">
        <f aca="false">IF((GG401*(1+GG$5/Setup!$C$36)+IF($V402=14,N($F402),0))-CK402-EI402&lt;0.005,0,(GG401*(1+GG$5/Setup!$C$36)+IF($V402=14,N($F402),0))-CK402-EI402)</f>
        <v>0</v>
      </c>
      <c r="GH402" s="48" t="n">
        <f aca="false">IF((GH401*(1+GH$5/Setup!$C$36)+IF($V402=15,N($F402),0))-CL402-EJ402&lt;0.005,0,(GH401*(1+GH$5/Setup!$C$36)+IF($V402=15,N($F402),0))-CL402-EJ402)</f>
        <v>0</v>
      </c>
      <c r="GI402" s="48" t="n">
        <f aca="false">IF((GI401*(1+GI$5/Setup!$C$36)+IF($V402=16,N($F402),0))-CM402-EK402&lt;0.005,0,(GI401*(1+GI$5/Setup!$C$36)+IF($V402=16,N($F402),0))-CM402-EK402)</f>
        <v>0</v>
      </c>
      <c r="GJ402" s="48" t="n">
        <f aca="false">IF((GJ401*(1+GJ$5/Setup!$C$36)+IF($V402=17,N($F402),0))-CN402-EL402&lt;0.005,0,(GJ401*(1+GJ$5/Setup!$C$36)+IF($V402=17,N($F402),0))-CN402-EL402)</f>
        <v>0</v>
      </c>
      <c r="GK402" s="48" t="n">
        <f aca="false">IF((GK401*(1+GK$5/Setup!$C$36)+IF($V402=18,N($F402),0))-CO402-EM402&lt;0.005,0,(GK401*(1+GK$5/Setup!$C$36)+IF($V402=18,N($F402),0))-CO402-EM402)</f>
        <v>0</v>
      </c>
      <c r="GL402" s="48" t="n">
        <f aca="false">IF((GL401*(1+GL$5/Setup!$C$36)+IF($V402=19,N($F402),0))-CP402-EN402&lt;0.005,0,(GL401*(1+GL$5/Setup!$C$36)+IF($V402=19,N($F402),0))-CP402-EN402)</f>
        <v>0</v>
      </c>
      <c r="GM402" s="48" t="n">
        <f aca="false">IF((GM401*(1+GM$5/Setup!$C$36)+IF($V402=20,N($F402),0))-CQ402-EO402&lt;0.005,0,(GM401*(1+GM$5/Setup!$C$36)+IF($V402=20,N($F402),0))-CQ402-EO402)</f>
        <v>0</v>
      </c>
      <c r="GN402" s="48" t="n">
        <f aca="false">IF((GN401*(1+GN$5/Setup!$C$36)+IF($V402=21,N($F402),0))-CR402-EP402&lt;0.005,0,(GN401*(1+GN$5/Setup!$C$36)+IF($V402=21,N($F402),0))-CR402-EP402)</f>
        <v>0</v>
      </c>
      <c r="GO402" s="48" t="n">
        <f aca="false">IF((GO401*(1+GO$5/Setup!$C$36)+IF($V402=22,N($F402),0))-CS402-EQ402&lt;0.005,0,(GO401*(1+GO$5/Setup!$C$36)+IF($V402=22,N($F402),0))-CS402-EQ402)</f>
        <v>0</v>
      </c>
      <c r="GP402" s="48" t="n">
        <f aca="false">IF((GP401*(1+GP$5/Setup!$C$36)+IF($V402=23,N($F402),0))-CT402-ER402&lt;0.005,0,(GP401*(1+GP$5/Setup!$C$36)+IF($V402=23,N($F402),0))-CT402-ER402)</f>
        <v>0</v>
      </c>
      <c r="GQ402" s="48" t="n">
        <f aca="false">IF((GQ401*(1+GQ$5/Setup!$C$36)+IF($V402=24,N($F402),0))-CU402-ES402&lt;0.005,0,(GQ401*(1+GQ$5/Setup!$C$36)+IF($V402=24,N($F402),0))-CU402-ES402)</f>
        <v>0</v>
      </c>
      <c r="GR402" s="48" t="n">
        <f aca="false">IF((GR401*(1+GR$5/Setup!$C$36)+IF($V402=25,N($F402),0))-CV402-ET402&lt;0.005,0,(GR401*(1+GR$5/Setup!$C$36)+IF($V402=25,N($F402),0))-CV402-ET402)</f>
        <v>0</v>
      </c>
      <c r="GS402" s="48" t="n">
        <f aca="false">IF((GS401*(1+GS$5/Setup!$C$36)+IF($V402=26,N($F402),0))-CW402-EU402&lt;0.005,0,(GS401*(1+GS$5/Setup!$C$36)+IF($V402=26,N($F402),0))-CW402-EU402)</f>
        <v>0</v>
      </c>
      <c r="GT402" s="48" t="n">
        <f aca="false">IF((GT401*(1+GT$5/Setup!$C$36)+IF($V402=27,N($F402),0))-CX402-EV402&lt;0.005,0,(GT401*(1+GT$5/Setup!$C$36)+IF($V402=27,N($F402),0))-CX402-EV402)</f>
        <v>0</v>
      </c>
      <c r="GU402" s="48" t="n">
        <f aca="false">IF((GU401*(1+GU$5/Setup!$C$36)+IF($V402=28,N($F402),0))-CY402-EW402&lt;0.005,0,(GU401*(1+GU$5/Setup!$C$36)+IF($V402=28,N($F402),0))-CY402-EW402)</f>
        <v>0</v>
      </c>
      <c r="GV402" s="48" t="n">
        <f aca="false">IF((GV401*(1+GV$5/Setup!$C$36)+IF($V402=29,N($F402),0))-CZ402-EX402&lt;0.005,0,(GV401*(1+GV$5/Setup!$C$36)+IF($V402=29,N($F402),0))-CZ402-EX402)</f>
        <v>0</v>
      </c>
      <c r="GW402" s="48" t="n">
        <f aca="false">IF((GW401*(1+GW$5/Setup!$C$36)+IF($V402=30,N($F402),0))-DA402-EY402&lt;0.005,0,(GW401*(1+GW$5/Setup!$C$36)+IF($V402=30,N($F402),0))-DA402-EY402)</f>
        <v>0</v>
      </c>
      <c r="GX402" s="48" t="n">
        <f aca="false">IF((GX401*(1+GX$5/Setup!$C$36)+IF($V402=31,N($F402),0))-DB402-EZ402&lt;0.005,0,(GX401*(1+GX$5/Setup!$C$36)+IF($V402=31,N($F402),0))-DB402-EZ402)</f>
        <v>0</v>
      </c>
      <c r="GY402" s="48" t="n">
        <f aca="false">IF((GY401*(1+GY$5/Setup!$C$36)+IF($V402=32,N($F402),0))-DC402-FA402&lt;0.005,0,(GY401*(1+GY$5/Setup!$C$36)+IF($V402=32,N($F402),0))-DC402-FA402)</f>
        <v>0</v>
      </c>
      <c r="GZ402" s="48" t="n">
        <f aca="false">IF((GZ401*(1+GZ$5/Setup!$C$36)+IF($V402=33,N($F402),0))-DD402-FB402&lt;0.005,0,(GZ401*(1+GZ$5/Setup!$C$36)+IF($V402=33,N($F402),0))-DD402-FB402)</f>
        <v>0</v>
      </c>
      <c r="HA402" s="48" t="n">
        <f aca="false">IF((HA401*(1+HA$5/Setup!$C$36)+IF($V402=34,N($F402),0))-DE402-FC402&lt;0.005,0,(HA401*(1+HA$5/Setup!$C$36)+IF($V402=34,N($F402),0))-DE402-FC402)</f>
        <v>0</v>
      </c>
      <c r="HB402" s="48" t="n">
        <f aca="false">IF((HB401*(1+HB$5/Setup!$C$36)+IF($V402=35,N($F402),0))-DF402-FD402&lt;0.005,0,(HB401*(1+HB$5/Setup!$C$36)+IF($V402=35,N($F402),0))-DF402-FD402)</f>
        <v>0</v>
      </c>
      <c r="HC402" s="48" t="n">
        <f aca="false">IF((HC401*(1+HC$5/Setup!$C$36)+IF($V402=36,N($F402),0))-DG402-FE402&lt;0.005,0,(HC401*(1+HC$5/Setup!$C$36)+IF($V402=36,N($F402),0))-DG402-FE402)</f>
        <v>0</v>
      </c>
      <c r="HD402" s="48" t="n">
        <f aca="false">IF((HD401*(1+HD$5/Setup!$C$36)+IF($V402=37,N($F402),0))-DH402-FF402&lt;0.005,0,(HD401*(1+HD$5/Setup!$C$36)+IF($V402=37,N($F402),0))-DH402-FF402)</f>
        <v>0</v>
      </c>
      <c r="HE402" s="48" t="n">
        <f aca="false">IF((HE401*(1+HE$5/Setup!$C$36)+IF($V402=38,N($F402),0))-DI402-FG402&lt;0.005,0,(HE401*(1+HE$5/Setup!$C$36)+IF($V402=38,N($F402),0))-DI402-FG402)</f>
        <v>0</v>
      </c>
      <c r="HF402" s="48" t="n">
        <f aca="false">IF((HF401*(1+HF$5/Setup!$C$36)+IF($V402=39,N($F402),0))-DJ402-FH402&lt;0.005,0,(HF401*(1+HF$5/Setup!$C$36)+IF($V402=39,N($F402),0))-DJ402-FH402)</f>
        <v>0</v>
      </c>
      <c r="HG402" s="48" t="n">
        <f aca="false">IF((HG401*(1+HG$5/Setup!$C$36)+IF($V402=40,N($F402),0))-DK402-FI402&lt;0.005,0,(HG401*(1+HG$5/Setup!$C$36)+IF($V402=40,N($F402),0))-DK402-FI402)</f>
        <v>0</v>
      </c>
      <c r="HH402" s="48" t="n">
        <f aca="false">IF((HH401*(1+HH$5/Setup!$C$36)+IF($V402=41,N($F402),0))-DL402-FJ402&lt;0.005,0,(HH401*(1+HH$5/Setup!$C$36)+IF($V402=41,N($F402),0))-DL402-FJ402)</f>
        <v>0</v>
      </c>
      <c r="HI402" s="48" t="n">
        <f aca="false">IF((HI401*(1+HI$5/Setup!$C$36)+IF($V402=42,N($F402),0))-DM402-FK402&lt;0.005,0,(HI401*(1+HI$5/Setup!$C$36)+IF($V402=42,N($F402),0))-DM402-FK402)</f>
        <v>0</v>
      </c>
      <c r="HJ402" s="48" t="n">
        <f aca="false">IF((HJ401*(1+HJ$5/Setup!$C$36)+IF($V402=43,N($F402),0))-DN402-FL402&lt;0.005,0,(HJ401*(1+HJ$5/Setup!$C$36)+IF($V402=43,N($F402),0))-DN402-FL402)</f>
        <v>0</v>
      </c>
      <c r="HK402" s="48" t="n">
        <f aca="false">IF((HK401*(1+HK$5/Setup!$C$36)+IF($V402=44,N($F402),0))-DO402-FM402&lt;0.005,0,(HK401*(1+HK$5/Setup!$C$36)+IF($V402=44,N($F402),0))-DO402-FM402)</f>
        <v>0</v>
      </c>
      <c r="HL402" s="48" t="n">
        <f aca="false">IF((HL401*(1+HL$5/Setup!$C$36)+IF($V402=45,N($F402),0))-DP402-FN402&lt;0.005,0,(HL401*(1+HL$5/Setup!$C$36)+IF($V402=45,N($F402),0))-DP402-FN402)</f>
        <v>0</v>
      </c>
      <c r="HM402" s="48" t="n">
        <f aca="false">IF((HM401*(1+HM$5/Setup!$C$36)+IF($V402=46,N($F402),0))-DQ402-FO402&lt;0.005,0,(HM401*(1+HM$5/Setup!$C$36)+IF($V402=46,N($F402),0))-DQ402-FO402)</f>
        <v>0</v>
      </c>
      <c r="HN402" s="48" t="n">
        <f aca="false">IF((HN401*(1+HN$5/Setup!$C$36)+IF($V402=47,N($F402),0))-DR402-FP402&lt;0.005,0,(HN401*(1+HN$5/Setup!$C$36)+IF($V402=47,N($F402),0))-DR402-FP402)</f>
        <v>0</v>
      </c>
      <c r="HO402" s="48" t="n">
        <f aca="false">IF((HO401*(1+HO$5/Setup!$C$36)+IF($V402=48,N($F402),0))-DS402-FQ402&lt;0.005,0,(HO401*(1+HO$5/Setup!$C$36)+IF($V402=48,N($F402),0))-DS402-FQ402)</f>
        <v>0</v>
      </c>
      <c r="HP402" s="48" t="n">
        <f aca="false">IF((HP401*(1+HP$5/Setup!$C$36)+IF($V402=49,N($F402),0))-DT402-FR402&lt;0.005,0,(HP401*(1+HP$5/Setup!$C$36)+IF($V402=49,N($F402),0))-DT402-FR402)</f>
        <v>0</v>
      </c>
      <c r="HQ402" s="48" t="n">
        <f aca="false">IF((HQ401*(1+HQ$5/Setup!$C$36)+IF($V402=50,N($F402),0))-DU402-FS402&lt;0.005,0,(HQ401*(1+HQ$5/Setup!$C$36)+IF($V402=50,N($F402),0))-DU402-FS402)</f>
        <v>0</v>
      </c>
    </row>
    <row r="403" customFormat="false" ht="15" hidden="false" customHeight="false" outlineLevel="0" collapsed="false">
      <c r="A403" s="44" t="n">
        <v>395</v>
      </c>
      <c r="B403" s="45" t="n">
        <f aca="false">IF(Setup!$C$7="Every month",EDATE(Setup!$C$8,($A403-1)),IF(Setup!$C$7="Twice a month",DATE(YEAR(Setup!$C$8),MONTH(Setup!$C$8)+INT((($A403-1)+Setup!$C$41)/2),MIN(IF(MOD(($A403-1)+Setup!$C$41,2)=0,Setup!$C$39,Setup!$C$40),DAY(EOMONTH(DATE(YEAR(Setup!$C$8),MONTH(Setup!$C$8)+INT((($A403-1)+Setup!$C$41)/2),1),0)))),Setup!$C$8+($A403-1)*IF(Setup!$C$7="Every week",7,14)))</f>
        <v>51841</v>
      </c>
      <c r="C403" s="45" t="n">
        <f aca="false">IF(Setup!$C$7="Every month",EDATE(Setup!$C$8,$A403),IF(Setup!$C$7="Twice a month",DATE(YEAR(Setup!$C$8),MONTH(Setup!$C$8)+INT(($A403+Setup!$C$41)/2),MIN(IF(MOD($A403+Setup!$C$41,2)=0,Setup!$C$39,Setup!$C$40),DAY(EOMONTH(DATE(YEAR(Setup!$C$8),MONTH(Setup!$C$8)+INT(($A403+Setup!$C$41)/2),1),0)))),Setup!$C$8+$A403*IF(Setup!$C$7="Every week",7,14)))</f>
        <v>51855</v>
      </c>
      <c r="D403" s="46"/>
      <c r="E403" s="47"/>
      <c r="F403" s="47"/>
      <c r="G403" s="47"/>
      <c r="H403" s="47"/>
      <c r="I403" s="48" t="n">
        <f aca="false">N(Setup!$C$11)+N(E403)</f>
        <v>100</v>
      </c>
      <c r="J403" s="48" t="n">
        <f aca="false">MIN(Setup!$C$37,MAX(I403,0))</f>
        <v>9.23076923076923</v>
      </c>
      <c r="K403" s="48" t="n">
        <f aca="false">MIN(MAX(N(Setup!$C$14)-L402,0),MAX(I403-J403,0))</f>
        <v>0</v>
      </c>
      <c r="L403" s="48" t="n">
        <f aca="false">L402+K403-N(G403)</f>
        <v>500</v>
      </c>
      <c r="M403" s="48" t="n">
        <f aca="false">M402+J403-N(H403)</f>
        <v>3646.15384615382</v>
      </c>
      <c r="N403" s="48" t="n">
        <f aca="false">SUM(BX403:DU403)</f>
        <v>0</v>
      </c>
      <c r="O403" s="48" t="n">
        <f aca="false">SUM(Z403:BW403)-N403</f>
        <v>25</v>
      </c>
      <c r="P403" s="48" t="n">
        <f aca="false">MAX(I403-J403-K403,0)+O403</f>
        <v>115.769230769231</v>
      </c>
      <c r="Q403" s="48" t="n">
        <f aca="false">SUM(DV403:FS403)</f>
        <v>0</v>
      </c>
      <c r="R403" s="49" t="n">
        <f aca="false">N403+J403+K403+Q403</f>
        <v>9.23076923076923</v>
      </c>
      <c r="S403" s="48" t="n">
        <f aca="false">T403-T402-N(F403)+N403+Q403</f>
        <v>0</v>
      </c>
      <c r="T403" s="49" t="n">
        <f aca="false">SUM(FT403:HQ403)</f>
        <v>0</v>
      </c>
      <c r="U403" s="44" t="str">
        <f aca="false">IF(T402&lt;0.005,"",INDEX(Helpers!$C$2:$C$51,IF(_xlfn.MINIFS($DV$6:$FS$6,DV403:FS403,"&gt;0.005")=0,V403,_xlfn.MINIFS($DV$6:$FS$6,DV403:FS403,"&gt;0.005"))))</f>
        <v/>
      </c>
      <c r="V403" s="44" t="n">
        <f aca="false">IF(_xlfn.MINIFS($FT$6:$HQ$6,FT402:HQ402,"&gt;0.005")=0,1,_xlfn.MINIFS($FT$6:$HQ$6,FT402:HQ402,"&gt;0.005"))</f>
        <v>1</v>
      </c>
      <c r="W403" s="44" t="n">
        <f aca="false">IF(AND(D403&lt;&gt;"Paid",T402&gt;0.005),1,0)</f>
        <v>0</v>
      </c>
      <c r="X403" s="48" t="n">
        <f aca="false">SUMPRODUCT(((Helpers!$G$2:$G$51*(1+(Helpers!$D$2:$D$51+0.000000001)/12)^(($B403-Setup!$C$8)/(365.25/12))-Helpers!$E$2:$E$51*((1+(Helpers!$D$2:$D$51+0.000000001)/12)^(($B403-Setup!$C$8)/(365.25/12))-1)/((Helpers!$D$2:$D$51+0.000000001)/12))&gt;0)*(Helpers!$G$2:$G$51*(1+(Helpers!$D$2:$D$51+0.000000001)/12)^(($B403-Setup!$C$8)/(365.25/12))-Helpers!$E$2:$E$51*((1+(Helpers!$D$2:$D$51+0.000000001)/12)^(($B403-Setup!$C$8)/(365.25/12))-1)/((Helpers!$D$2:$D$51+0.000000001)/12)))</f>
        <v>0</v>
      </c>
      <c r="Y403" s="48"/>
      <c r="Z403" s="48" t="n">
        <f aca="false">IF(OR(N(Z$5)=0,Z$6=""),0,Z$5*((DATE(YEAR($B403),MONTH($B403),MIN(Z$6,DAY(EOMONTH($B403,0))))&gt;=$B403)*(DATE(YEAR($B403),MONTH($B403),MIN(Z$6,DAY(EOMONTH($B403,0))))&lt;$C403)+(DATE(YEAR($B403),MONTH($B403)+1,MIN(Z$6,DAY(EOMONTH($B403,1))))&gt;=$B403)*(DATE(YEAR($B403),MONTH($B403)+1,MIN(Z$6,DAY(EOMONTH($B403,1))))&lt;$C403)))</f>
        <v>25</v>
      </c>
      <c r="AA403" s="48" t="n">
        <f aca="false">IF(OR(N(AA$5)=0,AA$6=""),0,AA$5*((DATE(YEAR($B403),MONTH($B403),MIN(AA$6,DAY(EOMONTH($B403,0))))&gt;=$B403)*(DATE(YEAR($B403),MONTH($B403),MIN(AA$6,DAY(EOMONTH($B403,0))))&lt;$C403)+(DATE(YEAR($B403),MONTH($B403)+1,MIN(AA$6,DAY(EOMONTH($B403,1))))&gt;=$B403)*(DATE(YEAR($B403),MONTH($B403)+1,MIN(AA$6,DAY(EOMONTH($B403,1))))&lt;$C403)))</f>
        <v>0</v>
      </c>
      <c r="AB403" s="48" t="n">
        <f aca="false">IF(OR(N(AB$5)=0,AB$6=""),0,AB$5*((DATE(YEAR($B403),MONTH($B403),MIN(AB$6,DAY(EOMONTH($B403,0))))&gt;=$B403)*(DATE(YEAR($B403),MONTH($B403),MIN(AB$6,DAY(EOMONTH($B403,0))))&lt;$C403)+(DATE(YEAR($B403),MONTH($B403)+1,MIN(AB$6,DAY(EOMONTH($B403,1))))&gt;=$B403)*(DATE(YEAR($B403),MONTH($B403)+1,MIN(AB$6,DAY(EOMONTH($B403,1))))&lt;$C403)))</f>
        <v>0</v>
      </c>
      <c r="AC403" s="48" t="n">
        <f aca="false">IF(OR(N(AC$5)=0,AC$6=""),0,AC$5*((DATE(YEAR($B403),MONTH($B403),MIN(AC$6,DAY(EOMONTH($B403,0))))&gt;=$B403)*(DATE(YEAR($B403),MONTH($B403),MIN(AC$6,DAY(EOMONTH($B403,0))))&lt;$C403)+(DATE(YEAR($B403),MONTH($B403)+1,MIN(AC$6,DAY(EOMONTH($B403,1))))&gt;=$B403)*(DATE(YEAR($B403),MONTH($B403)+1,MIN(AC$6,DAY(EOMONTH($B403,1))))&lt;$C403)))</f>
        <v>0</v>
      </c>
      <c r="AD403" s="48" t="n">
        <f aca="false">IF(OR(N(AD$5)=0,AD$6=""),0,AD$5*((DATE(YEAR($B403),MONTH($B403),MIN(AD$6,DAY(EOMONTH($B403,0))))&gt;=$B403)*(DATE(YEAR($B403),MONTH($B403),MIN(AD$6,DAY(EOMONTH($B403,0))))&lt;$C403)+(DATE(YEAR($B403),MONTH($B403)+1,MIN(AD$6,DAY(EOMONTH($B403,1))))&gt;=$B403)*(DATE(YEAR($B403),MONTH($B403)+1,MIN(AD$6,DAY(EOMONTH($B403,1))))&lt;$C403)))</f>
        <v>0</v>
      </c>
      <c r="AE403" s="48" t="n">
        <f aca="false">IF(OR(N(AE$5)=0,AE$6=""),0,AE$5*((DATE(YEAR($B403),MONTH($B403),MIN(AE$6,DAY(EOMONTH($B403,0))))&gt;=$B403)*(DATE(YEAR($B403),MONTH($B403),MIN(AE$6,DAY(EOMONTH($B403,0))))&lt;$C403)+(DATE(YEAR($B403),MONTH($B403)+1,MIN(AE$6,DAY(EOMONTH($B403,1))))&gt;=$B403)*(DATE(YEAR($B403),MONTH($B403)+1,MIN(AE$6,DAY(EOMONTH($B403,1))))&lt;$C403)))</f>
        <v>0</v>
      </c>
      <c r="AF403" s="48" t="n">
        <f aca="false">IF(OR(N(AF$5)=0,AF$6=""),0,AF$5*((DATE(YEAR($B403),MONTH($B403),MIN(AF$6,DAY(EOMONTH($B403,0))))&gt;=$B403)*(DATE(YEAR($B403),MONTH($B403),MIN(AF$6,DAY(EOMONTH($B403,0))))&lt;$C403)+(DATE(YEAR($B403),MONTH($B403)+1,MIN(AF$6,DAY(EOMONTH($B403,1))))&gt;=$B403)*(DATE(YEAR($B403),MONTH($B403)+1,MIN(AF$6,DAY(EOMONTH($B403,1))))&lt;$C403)))</f>
        <v>0</v>
      </c>
      <c r="AG403" s="48" t="n">
        <f aca="false">IF(OR(N(AG$5)=0,AG$6=""),0,AG$5*((DATE(YEAR($B403),MONTH($B403),MIN(AG$6,DAY(EOMONTH($B403,0))))&gt;=$B403)*(DATE(YEAR($B403),MONTH($B403),MIN(AG$6,DAY(EOMONTH($B403,0))))&lt;$C403)+(DATE(YEAR($B403),MONTH($B403)+1,MIN(AG$6,DAY(EOMONTH($B403,1))))&gt;=$B403)*(DATE(YEAR($B403),MONTH($B403)+1,MIN(AG$6,DAY(EOMONTH($B403,1))))&lt;$C403)))</f>
        <v>0</v>
      </c>
      <c r="AH403" s="48" t="n">
        <f aca="false">IF(OR(N(AH$5)=0,AH$6=""),0,AH$5*((DATE(YEAR($B403),MONTH($B403),MIN(AH$6,DAY(EOMONTH($B403,0))))&gt;=$B403)*(DATE(YEAR($B403),MONTH($B403),MIN(AH$6,DAY(EOMONTH($B403,0))))&lt;$C403)+(DATE(YEAR($B403),MONTH($B403)+1,MIN(AH$6,DAY(EOMONTH($B403,1))))&gt;=$B403)*(DATE(YEAR($B403),MONTH($B403)+1,MIN(AH$6,DAY(EOMONTH($B403,1))))&lt;$C403)))</f>
        <v>0</v>
      </c>
      <c r="AI403" s="48" t="n">
        <f aca="false">IF(OR(N(AI$5)=0,AI$6=""),0,AI$5*((DATE(YEAR($B403),MONTH($B403),MIN(AI$6,DAY(EOMONTH($B403,0))))&gt;=$B403)*(DATE(YEAR($B403),MONTH($B403),MIN(AI$6,DAY(EOMONTH($B403,0))))&lt;$C403)+(DATE(YEAR($B403),MONTH($B403)+1,MIN(AI$6,DAY(EOMONTH($B403,1))))&gt;=$B403)*(DATE(YEAR($B403),MONTH($B403)+1,MIN(AI$6,DAY(EOMONTH($B403,1))))&lt;$C403)))</f>
        <v>0</v>
      </c>
      <c r="AJ403" s="48" t="n">
        <f aca="false">IF(OR(N(AJ$5)=0,AJ$6=""),0,AJ$5*((DATE(YEAR($B403),MONTH($B403),MIN(AJ$6,DAY(EOMONTH($B403,0))))&gt;=$B403)*(DATE(YEAR($B403),MONTH($B403),MIN(AJ$6,DAY(EOMONTH($B403,0))))&lt;$C403)+(DATE(YEAR($B403),MONTH($B403)+1,MIN(AJ$6,DAY(EOMONTH($B403,1))))&gt;=$B403)*(DATE(YEAR($B403),MONTH($B403)+1,MIN(AJ$6,DAY(EOMONTH($B403,1))))&lt;$C403)))</f>
        <v>0</v>
      </c>
      <c r="AK403" s="48" t="n">
        <f aca="false">IF(OR(N(AK$5)=0,AK$6=""),0,AK$5*((DATE(YEAR($B403),MONTH($B403),MIN(AK$6,DAY(EOMONTH($B403,0))))&gt;=$B403)*(DATE(YEAR($B403),MONTH($B403),MIN(AK$6,DAY(EOMONTH($B403,0))))&lt;$C403)+(DATE(YEAR($B403),MONTH($B403)+1,MIN(AK$6,DAY(EOMONTH($B403,1))))&gt;=$B403)*(DATE(YEAR($B403),MONTH($B403)+1,MIN(AK$6,DAY(EOMONTH($B403,1))))&lt;$C403)))</f>
        <v>0</v>
      </c>
      <c r="AL403" s="48" t="n">
        <f aca="false">IF(OR(N(AL$5)=0,AL$6=""),0,AL$5*((DATE(YEAR($B403),MONTH($B403),MIN(AL$6,DAY(EOMONTH($B403,0))))&gt;=$B403)*(DATE(YEAR($B403),MONTH($B403),MIN(AL$6,DAY(EOMONTH($B403,0))))&lt;$C403)+(DATE(YEAR($B403),MONTH($B403)+1,MIN(AL$6,DAY(EOMONTH($B403,1))))&gt;=$B403)*(DATE(YEAR($B403),MONTH($B403)+1,MIN(AL$6,DAY(EOMONTH($B403,1))))&lt;$C403)))</f>
        <v>0</v>
      </c>
      <c r="AM403" s="48" t="n">
        <f aca="false">IF(OR(N(AM$5)=0,AM$6=""),0,AM$5*((DATE(YEAR($B403),MONTH($B403),MIN(AM$6,DAY(EOMONTH($B403,0))))&gt;=$B403)*(DATE(YEAR($B403),MONTH($B403),MIN(AM$6,DAY(EOMONTH($B403,0))))&lt;$C403)+(DATE(YEAR($B403),MONTH($B403)+1,MIN(AM$6,DAY(EOMONTH($B403,1))))&gt;=$B403)*(DATE(YEAR($B403),MONTH($B403)+1,MIN(AM$6,DAY(EOMONTH($B403,1))))&lt;$C403)))</f>
        <v>0</v>
      </c>
      <c r="AN403" s="48" t="n">
        <f aca="false">IF(OR(N(AN$5)=0,AN$6=""),0,AN$5*((DATE(YEAR($B403),MONTH($B403),MIN(AN$6,DAY(EOMONTH($B403,0))))&gt;=$B403)*(DATE(YEAR($B403),MONTH($B403),MIN(AN$6,DAY(EOMONTH($B403,0))))&lt;$C403)+(DATE(YEAR($B403),MONTH($B403)+1,MIN(AN$6,DAY(EOMONTH($B403,1))))&gt;=$B403)*(DATE(YEAR($B403),MONTH($B403)+1,MIN(AN$6,DAY(EOMONTH($B403,1))))&lt;$C403)))</f>
        <v>0</v>
      </c>
      <c r="AO403" s="48" t="n">
        <f aca="false">IF(OR(N(AO$5)=0,AO$6=""),0,AO$5*((DATE(YEAR($B403),MONTH($B403),MIN(AO$6,DAY(EOMONTH($B403,0))))&gt;=$B403)*(DATE(YEAR($B403),MONTH($B403),MIN(AO$6,DAY(EOMONTH($B403,0))))&lt;$C403)+(DATE(YEAR($B403),MONTH($B403)+1,MIN(AO$6,DAY(EOMONTH($B403,1))))&gt;=$B403)*(DATE(YEAR($B403),MONTH($B403)+1,MIN(AO$6,DAY(EOMONTH($B403,1))))&lt;$C403)))</f>
        <v>0</v>
      </c>
      <c r="AP403" s="48" t="n">
        <f aca="false">IF(OR(N(AP$5)=0,AP$6=""),0,AP$5*((DATE(YEAR($B403),MONTH($B403),MIN(AP$6,DAY(EOMONTH($B403,0))))&gt;=$B403)*(DATE(YEAR($B403),MONTH($B403),MIN(AP$6,DAY(EOMONTH($B403,0))))&lt;$C403)+(DATE(YEAR($B403),MONTH($B403)+1,MIN(AP$6,DAY(EOMONTH($B403,1))))&gt;=$B403)*(DATE(YEAR($B403),MONTH($B403)+1,MIN(AP$6,DAY(EOMONTH($B403,1))))&lt;$C403)))</f>
        <v>0</v>
      </c>
      <c r="AQ403" s="48" t="n">
        <f aca="false">IF(OR(N(AQ$5)=0,AQ$6=""),0,AQ$5*((DATE(YEAR($B403),MONTH($B403),MIN(AQ$6,DAY(EOMONTH($B403,0))))&gt;=$B403)*(DATE(YEAR($B403),MONTH($B403),MIN(AQ$6,DAY(EOMONTH($B403,0))))&lt;$C403)+(DATE(YEAR($B403),MONTH($B403)+1,MIN(AQ$6,DAY(EOMONTH($B403,1))))&gt;=$B403)*(DATE(YEAR($B403),MONTH($B403)+1,MIN(AQ$6,DAY(EOMONTH($B403,1))))&lt;$C403)))</f>
        <v>0</v>
      </c>
      <c r="AR403" s="48" t="n">
        <f aca="false">IF(OR(N(AR$5)=0,AR$6=""),0,AR$5*((DATE(YEAR($B403),MONTH($B403),MIN(AR$6,DAY(EOMONTH($B403,0))))&gt;=$B403)*(DATE(YEAR($B403),MONTH($B403),MIN(AR$6,DAY(EOMONTH($B403,0))))&lt;$C403)+(DATE(YEAR($B403),MONTH($B403)+1,MIN(AR$6,DAY(EOMONTH($B403,1))))&gt;=$B403)*(DATE(YEAR($B403),MONTH($B403)+1,MIN(AR$6,DAY(EOMONTH($B403,1))))&lt;$C403)))</f>
        <v>0</v>
      </c>
      <c r="AS403" s="48" t="n">
        <f aca="false">IF(OR(N(AS$5)=0,AS$6=""),0,AS$5*((DATE(YEAR($B403),MONTH($B403),MIN(AS$6,DAY(EOMONTH($B403,0))))&gt;=$B403)*(DATE(YEAR($B403),MONTH($B403),MIN(AS$6,DAY(EOMONTH($B403,0))))&lt;$C403)+(DATE(YEAR($B403),MONTH($B403)+1,MIN(AS$6,DAY(EOMONTH($B403,1))))&gt;=$B403)*(DATE(YEAR($B403),MONTH($B403)+1,MIN(AS$6,DAY(EOMONTH($B403,1))))&lt;$C403)))</f>
        <v>0</v>
      </c>
      <c r="AT403" s="48" t="n">
        <f aca="false">IF(OR(N(AT$5)=0,AT$6=""),0,AT$5*((DATE(YEAR($B403),MONTH($B403),MIN(AT$6,DAY(EOMONTH($B403,0))))&gt;=$B403)*(DATE(YEAR($B403),MONTH($B403),MIN(AT$6,DAY(EOMONTH($B403,0))))&lt;$C403)+(DATE(YEAR($B403),MONTH($B403)+1,MIN(AT$6,DAY(EOMONTH($B403,1))))&gt;=$B403)*(DATE(YEAR($B403),MONTH($B403)+1,MIN(AT$6,DAY(EOMONTH($B403,1))))&lt;$C403)))</f>
        <v>0</v>
      </c>
      <c r="AU403" s="48" t="n">
        <f aca="false">IF(OR(N(AU$5)=0,AU$6=""),0,AU$5*((DATE(YEAR($B403),MONTH($B403),MIN(AU$6,DAY(EOMONTH($B403,0))))&gt;=$B403)*(DATE(YEAR($B403),MONTH($B403),MIN(AU$6,DAY(EOMONTH($B403,0))))&lt;$C403)+(DATE(YEAR($B403),MONTH($B403)+1,MIN(AU$6,DAY(EOMONTH($B403,1))))&gt;=$B403)*(DATE(YEAR($B403),MONTH($B403)+1,MIN(AU$6,DAY(EOMONTH($B403,1))))&lt;$C403)))</f>
        <v>0</v>
      </c>
      <c r="AV403" s="48" t="n">
        <f aca="false">IF(OR(N(AV$5)=0,AV$6=""),0,AV$5*((DATE(YEAR($B403),MONTH($B403),MIN(AV$6,DAY(EOMONTH($B403,0))))&gt;=$B403)*(DATE(YEAR($B403),MONTH($B403),MIN(AV$6,DAY(EOMONTH($B403,0))))&lt;$C403)+(DATE(YEAR($B403),MONTH($B403)+1,MIN(AV$6,DAY(EOMONTH($B403,1))))&gt;=$B403)*(DATE(YEAR($B403),MONTH($B403)+1,MIN(AV$6,DAY(EOMONTH($B403,1))))&lt;$C403)))</f>
        <v>0</v>
      </c>
      <c r="AW403" s="48" t="n">
        <f aca="false">IF(OR(N(AW$5)=0,AW$6=""),0,AW$5*((DATE(YEAR($B403),MONTH($B403),MIN(AW$6,DAY(EOMONTH($B403,0))))&gt;=$B403)*(DATE(YEAR($B403),MONTH($B403),MIN(AW$6,DAY(EOMONTH($B403,0))))&lt;$C403)+(DATE(YEAR($B403),MONTH($B403)+1,MIN(AW$6,DAY(EOMONTH($B403,1))))&gt;=$B403)*(DATE(YEAR($B403),MONTH($B403)+1,MIN(AW$6,DAY(EOMONTH($B403,1))))&lt;$C403)))</f>
        <v>0</v>
      </c>
      <c r="AX403" s="48" t="n">
        <f aca="false">IF(OR(N(AX$5)=0,AX$6=""),0,AX$5*((DATE(YEAR($B403),MONTH($B403),MIN(AX$6,DAY(EOMONTH($B403,0))))&gt;=$B403)*(DATE(YEAR($B403),MONTH($B403),MIN(AX$6,DAY(EOMONTH($B403,0))))&lt;$C403)+(DATE(YEAR($B403),MONTH($B403)+1,MIN(AX$6,DAY(EOMONTH($B403,1))))&gt;=$B403)*(DATE(YEAR($B403),MONTH($B403)+1,MIN(AX$6,DAY(EOMONTH($B403,1))))&lt;$C403)))</f>
        <v>0</v>
      </c>
      <c r="AY403" s="48" t="n">
        <f aca="false">IF(OR(N(AY$5)=0,AY$6=""),0,AY$5*((DATE(YEAR($B403),MONTH($B403),MIN(AY$6,DAY(EOMONTH($B403,0))))&gt;=$B403)*(DATE(YEAR($B403),MONTH($B403),MIN(AY$6,DAY(EOMONTH($B403,0))))&lt;$C403)+(DATE(YEAR($B403),MONTH($B403)+1,MIN(AY$6,DAY(EOMONTH($B403,1))))&gt;=$B403)*(DATE(YEAR($B403),MONTH($B403)+1,MIN(AY$6,DAY(EOMONTH($B403,1))))&lt;$C403)))</f>
        <v>0</v>
      </c>
      <c r="AZ403" s="48" t="n">
        <f aca="false">IF(OR(N(AZ$5)=0,AZ$6=""),0,AZ$5*((DATE(YEAR($B403),MONTH($B403),MIN(AZ$6,DAY(EOMONTH($B403,0))))&gt;=$B403)*(DATE(YEAR($B403),MONTH($B403),MIN(AZ$6,DAY(EOMONTH($B403,0))))&lt;$C403)+(DATE(YEAR($B403),MONTH($B403)+1,MIN(AZ$6,DAY(EOMONTH($B403,1))))&gt;=$B403)*(DATE(YEAR($B403),MONTH($B403)+1,MIN(AZ$6,DAY(EOMONTH($B403,1))))&lt;$C403)))</f>
        <v>0</v>
      </c>
      <c r="BA403" s="48" t="n">
        <f aca="false">IF(OR(N(BA$5)=0,BA$6=""),0,BA$5*((DATE(YEAR($B403),MONTH($B403),MIN(BA$6,DAY(EOMONTH($B403,0))))&gt;=$B403)*(DATE(YEAR($B403),MONTH($B403),MIN(BA$6,DAY(EOMONTH($B403,0))))&lt;$C403)+(DATE(YEAR($B403),MONTH($B403)+1,MIN(BA$6,DAY(EOMONTH($B403,1))))&gt;=$B403)*(DATE(YEAR($B403),MONTH($B403)+1,MIN(BA$6,DAY(EOMONTH($B403,1))))&lt;$C403)))</f>
        <v>0</v>
      </c>
      <c r="BB403" s="48" t="n">
        <f aca="false">IF(OR(N(BB$5)=0,BB$6=""),0,BB$5*((DATE(YEAR($B403),MONTH($B403),MIN(BB$6,DAY(EOMONTH($B403,0))))&gt;=$B403)*(DATE(YEAR($B403),MONTH($B403),MIN(BB$6,DAY(EOMONTH($B403,0))))&lt;$C403)+(DATE(YEAR($B403),MONTH($B403)+1,MIN(BB$6,DAY(EOMONTH($B403,1))))&gt;=$B403)*(DATE(YEAR($B403),MONTH($B403)+1,MIN(BB$6,DAY(EOMONTH($B403,1))))&lt;$C403)))</f>
        <v>0</v>
      </c>
      <c r="BC403" s="48" t="n">
        <f aca="false">IF(OR(N(BC$5)=0,BC$6=""),0,BC$5*((DATE(YEAR($B403),MONTH($B403),MIN(BC$6,DAY(EOMONTH($B403,0))))&gt;=$B403)*(DATE(YEAR($B403),MONTH($B403),MIN(BC$6,DAY(EOMONTH($B403,0))))&lt;$C403)+(DATE(YEAR($B403),MONTH($B403)+1,MIN(BC$6,DAY(EOMONTH($B403,1))))&gt;=$B403)*(DATE(YEAR($B403),MONTH($B403)+1,MIN(BC$6,DAY(EOMONTH($B403,1))))&lt;$C403)))</f>
        <v>0</v>
      </c>
      <c r="BD403" s="48" t="n">
        <f aca="false">IF(OR(N(BD$5)=0,BD$6=""),0,BD$5*((DATE(YEAR($B403),MONTH($B403),MIN(BD$6,DAY(EOMONTH($B403,0))))&gt;=$B403)*(DATE(YEAR($B403),MONTH($B403),MIN(BD$6,DAY(EOMONTH($B403,0))))&lt;$C403)+(DATE(YEAR($B403),MONTH($B403)+1,MIN(BD$6,DAY(EOMONTH($B403,1))))&gt;=$B403)*(DATE(YEAR($B403),MONTH($B403)+1,MIN(BD$6,DAY(EOMONTH($B403,1))))&lt;$C403)))</f>
        <v>0</v>
      </c>
      <c r="BE403" s="48" t="n">
        <f aca="false">IF(OR(N(BE$5)=0,BE$6=""),0,BE$5*((DATE(YEAR($B403),MONTH($B403),MIN(BE$6,DAY(EOMONTH($B403,0))))&gt;=$B403)*(DATE(YEAR($B403),MONTH($B403),MIN(BE$6,DAY(EOMONTH($B403,0))))&lt;$C403)+(DATE(YEAR($B403),MONTH($B403)+1,MIN(BE$6,DAY(EOMONTH($B403,1))))&gt;=$B403)*(DATE(YEAR($B403),MONTH($B403)+1,MIN(BE$6,DAY(EOMONTH($B403,1))))&lt;$C403)))</f>
        <v>0</v>
      </c>
      <c r="BF403" s="48" t="n">
        <f aca="false">IF(OR(N(BF$5)=0,BF$6=""),0,BF$5*((DATE(YEAR($B403),MONTH($B403),MIN(BF$6,DAY(EOMONTH($B403,0))))&gt;=$B403)*(DATE(YEAR($B403),MONTH($B403),MIN(BF$6,DAY(EOMONTH($B403,0))))&lt;$C403)+(DATE(YEAR($B403),MONTH($B403)+1,MIN(BF$6,DAY(EOMONTH($B403,1))))&gt;=$B403)*(DATE(YEAR($B403),MONTH($B403)+1,MIN(BF$6,DAY(EOMONTH($B403,1))))&lt;$C403)))</f>
        <v>0</v>
      </c>
      <c r="BG403" s="48" t="n">
        <f aca="false">IF(OR(N(BG$5)=0,BG$6=""),0,BG$5*((DATE(YEAR($B403),MONTH($B403),MIN(BG$6,DAY(EOMONTH($B403,0))))&gt;=$B403)*(DATE(YEAR($B403),MONTH($B403),MIN(BG$6,DAY(EOMONTH($B403,0))))&lt;$C403)+(DATE(YEAR($B403),MONTH($B403)+1,MIN(BG$6,DAY(EOMONTH($B403,1))))&gt;=$B403)*(DATE(YEAR($B403),MONTH($B403)+1,MIN(BG$6,DAY(EOMONTH($B403,1))))&lt;$C403)))</f>
        <v>0</v>
      </c>
      <c r="BH403" s="48" t="n">
        <f aca="false">IF(OR(N(BH$5)=0,BH$6=""),0,BH$5*((DATE(YEAR($B403),MONTH($B403),MIN(BH$6,DAY(EOMONTH($B403,0))))&gt;=$B403)*(DATE(YEAR($B403),MONTH($B403),MIN(BH$6,DAY(EOMONTH($B403,0))))&lt;$C403)+(DATE(YEAR($B403),MONTH($B403)+1,MIN(BH$6,DAY(EOMONTH($B403,1))))&gt;=$B403)*(DATE(YEAR($B403),MONTH($B403)+1,MIN(BH$6,DAY(EOMONTH($B403,1))))&lt;$C403)))</f>
        <v>0</v>
      </c>
      <c r="BI403" s="48" t="n">
        <f aca="false">IF(OR(N(BI$5)=0,BI$6=""),0,BI$5*((DATE(YEAR($B403),MONTH($B403),MIN(BI$6,DAY(EOMONTH($B403,0))))&gt;=$B403)*(DATE(YEAR($B403),MONTH($B403),MIN(BI$6,DAY(EOMONTH($B403,0))))&lt;$C403)+(DATE(YEAR($B403),MONTH($B403)+1,MIN(BI$6,DAY(EOMONTH($B403,1))))&gt;=$B403)*(DATE(YEAR($B403),MONTH($B403)+1,MIN(BI$6,DAY(EOMONTH($B403,1))))&lt;$C403)))</f>
        <v>0</v>
      </c>
      <c r="BJ403" s="48" t="n">
        <f aca="false">IF(OR(N(BJ$5)=0,BJ$6=""),0,BJ$5*((DATE(YEAR($B403),MONTH($B403),MIN(BJ$6,DAY(EOMONTH($B403,0))))&gt;=$B403)*(DATE(YEAR($B403),MONTH($B403),MIN(BJ$6,DAY(EOMONTH($B403,0))))&lt;$C403)+(DATE(YEAR($B403),MONTH($B403)+1,MIN(BJ$6,DAY(EOMONTH($B403,1))))&gt;=$B403)*(DATE(YEAR($B403),MONTH($B403)+1,MIN(BJ$6,DAY(EOMONTH($B403,1))))&lt;$C403)))</f>
        <v>0</v>
      </c>
      <c r="BK403" s="48" t="n">
        <f aca="false">IF(OR(N(BK$5)=0,BK$6=""),0,BK$5*((DATE(YEAR($B403),MONTH($B403),MIN(BK$6,DAY(EOMONTH($B403,0))))&gt;=$B403)*(DATE(YEAR($B403),MONTH($B403),MIN(BK$6,DAY(EOMONTH($B403,0))))&lt;$C403)+(DATE(YEAR($B403),MONTH($B403)+1,MIN(BK$6,DAY(EOMONTH($B403,1))))&gt;=$B403)*(DATE(YEAR($B403),MONTH($B403)+1,MIN(BK$6,DAY(EOMONTH($B403,1))))&lt;$C403)))</f>
        <v>0</v>
      </c>
      <c r="BL403" s="48" t="n">
        <f aca="false">IF(OR(N(BL$5)=0,BL$6=""),0,BL$5*((DATE(YEAR($B403),MONTH($B403),MIN(BL$6,DAY(EOMONTH($B403,0))))&gt;=$B403)*(DATE(YEAR($B403),MONTH($B403),MIN(BL$6,DAY(EOMONTH($B403,0))))&lt;$C403)+(DATE(YEAR($B403),MONTH($B403)+1,MIN(BL$6,DAY(EOMONTH($B403,1))))&gt;=$B403)*(DATE(YEAR($B403),MONTH($B403)+1,MIN(BL$6,DAY(EOMONTH($B403,1))))&lt;$C403)))</f>
        <v>0</v>
      </c>
      <c r="BM403" s="48" t="n">
        <f aca="false">IF(OR(N(BM$5)=0,BM$6=""),0,BM$5*((DATE(YEAR($B403),MONTH($B403),MIN(BM$6,DAY(EOMONTH($B403,0))))&gt;=$B403)*(DATE(YEAR($B403),MONTH($B403),MIN(BM$6,DAY(EOMONTH($B403,0))))&lt;$C403)+(DATE(YEAR($B403),MONTH($B403)+1,MIN(BM$6,DAY(EOMONTH($B403,1))))&gt;=$B403)*(DATE(YEAR($B403),MONTH($B403)+1,MIN(BM$6,DAY(EOMONTH($B403,1))))&lt;$C403)))</f>
        <v>0</v>
      </c>
      <c r="BN403" s="48" t="n">
        <f aca="false">IF(OR(N(BN$5)=0,BN$6=""),0,BN$5*((DATE(YEAR($B403),MONTH($B403),MIN(BN$6,DAY(EOMONTH($B403,0))))&gt;=$B403)*(DATE(YEAR($B403),MONTH($B403),MIN(BN$6,DAY(EOMONTH($B403,0))))&lt;$C403)+(DATE(YEAR($B403),MONTH($B403)+1,MIN(BN$6,DAY(EOMONTH($B403,1))))&gt;=$B403)*(DATE(YEAR($B403),MONTH($B403)+1,MIN(BN$6,DAY(EOMONTH($B403,1))))&lt;$C403)))</f>
        <v>0</v>
      </c>
      <c r="BO403" s="48" t="n">
        <f aca="false">IF(OR(N(BO$5)=0,BO$6=""),0,BO$5*((DATE(YEAR($B403),MONTH($B403),MIN(BO$6,DAY(EOMONTH($B403,0))))&gt;=$B403)*(DATE(YEAR($B403),MONTH($B403),MIN(BO$6,DAY(EOMONTH($B403,0))))&lt;$C403)+(DATE(YEAR($B403),MONTH($B403)+1,MIN(BO$6,DAY(EOMONTH($B403,1))))&gt;=$B403)*(DATE(YEAR($B403),MONTH($B403)+1,MIN(BO$6,DAY(EOMONTH($B403,1))))&lt;$C403)))</f>
        <v>0</v>
      </c>
      <c r="BP403" s="48" t="n">
        <f aca="false">IF(OR(N(BP$5)=0,BP$6=""),0,BP$5*((DATE(YEAR($B403),MONTH($B403),MIN(BP$6,DAY(EOMONTH($B403,0))))&gt;=$B403)*(DATE(YEAR($B403),MONTH($B403),MIN(BP$6,DAY(EOMONTH($B403,0))))&lt;$C403)+(DATE(YEAR($B403),MONTH($B403)+1,MIN(BP$6,DAY(EOMONTH($B403,1))))&gt;=$B403)*(DATE(YEAR($B403),MONTH($B403)+1,MIN(BP$6,DAY(EOMONTH($B403,1))))&lt;$C403)))</f>
        <v>0</v>
      </c>
      <c r="BQ403" s="48" t="n">
        <f aca="false">IF(OR(N(BQ$5)=0,BQ$6=""),0,BQ$5*((DATE(YEAR($B403),MONTH($B403),MIN(BQ$6,DAY(EOMONTH($B403,0))))&gt;=$B403)*(DATE(YEAR($B403),MONTH($B403),MIN(BQ$6,DAY(EOMONTH($B403,0))))&lt;$C403)+(DATE(YEAR($B403),MONTH($B403)+1,MIN(BQ$6,DAY(EOMONTH($B403,1))))&gt;=$B403)*(DATE(YEAR($B403),MONTH($B403)+1,MIN(BQ$6,DAY(EOMONTH($B403,1))))&lt;$C403)))</f>
        <v>0</v>
      </c>
      <c r="BR403" s="48" t="n">
        <f aca="false">IF(OR(N(BR$5)=0,BR$6=""),0,BR$5*((DATE(YEAR($B403),MONTH($B403),MIN(BR$6,DAY(EOMONTH($B403,0))))&gt;=$B403)*(DATE(YEAR($B403),MONTH($B403),MIN(BR$6,DAY(EOMONTH($B403,0))))&lt;$C403)+(DATE(YEAR($B403),MONTH($B403)+1,MIN(BR$6,DAY(EOMONTH($B403,1))))&gt;=$B403)*(DATE(YEAR($B403),MONTH($B403)+1,MIN(BR$6,DAY(EOMONTH($B403,1))))&lt;$C403)))</f>
        <v>0</v>
      </c>
      <c r="BS403" s="48" t="n">
        <f aca="false">IF(OR(N(BS$5)=0,BS$6=""),0,BS$5*((DATE(YEAR($B403),MONTH($B403),MIN(BS$6,DAY(EOMONTH($B403,0))))&gt;=$B403)*(DATE(YEAR($B403),MONTH($B403),MIN(BS$6,DAY(EOMONTH($B403,0))))&lt;$C403)+(DATE(YEAR($B403),MONTH($B403)+1,MIN(BS$6,DAY(EOMONTH($B403,1))))&gt;=$B403)*(DATE(YEAR($B403),MONTH($B403)+1,MIN(BS$6,DAY(EOMONTH($B403,1))))&lt;$C403)))</f>
        <v>0</v>
      </c>
      <c r="BT403" s="48" t="n">
        <f aca="false">IF(OR(N(BT$5)=0,BT$6=""),0,BT$5*((DATE(YEAR($B403),MONTH($B403),MIN(BT$6,DAY(EOMONTH($B403,0))))&gt;=$B403)*(DATE(YEAR($B403),MONTH($B403),MIN(BT$6,DAY(EOMONTH($B403,0))))&lt;$C403)+(DATE(YEAR($B403),MONTH($B403)+1,MIN(BT$6,DAY(EOMONTH($B403,1))))&gt;=$B403)*(DATE(YEAR($B403),MONTH($B403)+1,MIN(BT$6,DAY(EOMONTH($B403,1))))&lt;$C403)))</f>
        <v>0</v>
      </c>
      <c r="BU403" s="48" t="n">
        <f aca="false">IF(OR(N(BU$5)=0,BU$6=""),0,BU$5*((DATE(YEAR($B403),MONTH($B403),MIN(BU$6,DAY(EOMONTH($B403,0))))&gt;=$B403)*(DATE(YEAR($B403),MONTH($B403),MIN(BU$6,DAY(EOMONTH($B403,0))))&lt;$C403)+(DATE(YEAR($B403),MONTH($B403)+1,MIN(BU$6,DAY(EOMONTH($B403,1))))&gt;=$B403)*(DATE(YEAR($B403),MONTH($B403)+1,MIN(BU$6,DAY(EOMONTH($B403,1))))&lt;$C403)))</f>
        <v>0</v>
      </c>
      <c r="BV403" s="48" t="n">
        <f aca="false">IF(OR(N(BV$5)=0,BV$6=""),0,BV$5*((DATE(YEAR($B403),MONTH($B403),MIN(BV$6,DAY(EOMONTH($B403,0))))&gt;=$B403)*(DATE(YEAR($B403),MONTH($B403),MIN(BV$6,DAY(EOMONTH($B403,0))))&lt;$C403)+(DATE(YEAR($B403),MONTH($B403)+1,MIN(BV$6,DAY(EOMONTH($B403,1))))&gt;=$B403)*(DATE(YEAR($B403),MONTH($B403)+1,MIN(BV$6,DAY(EOMONTH($B403,1))))&lt;$C403)))</f>
        <v>0</v>
      </c>
      <c r="BW403" s="48" t="n">
        <f aca="false">IF(OR(N(BW$5)=0,BW$6=""),0,BW$5*((DATE(YEAR($B403),MONTH($B403),MIN(BW$6,DAY(EOMONTH($B403,0))))&gt;=$B403)*(DATE(YEAR($B403),MONTH($B403),MIN(BW$6,DAY(EOMONTH($B403,0))))&lt;$C403)+(DATE(YEAR($B403),MONTH($B403)+1,MIN(BW$6,DAY(EOMONTH($B403,1))))&gt;=$B403)*(DATE(YEAR($B403),MONTH($B403)+1,MIN(BW$6,DAY(EOMONTH($B403,1))))&lt;$C403)))</f>
        <v>0</v>
      </c>
      <c r="BX403" s="48" t="n">
        <f aca="false">MIN(Z403,(FT402*(1+FT$5/Setup!$C$36)+IF($V403=1,N($F403),0)))</f>
        <v>0</v>
      </c>
      <c r="BY403" s="48" t="n">
        <f aca="false">MIN(AA403,(FU402*(1+FU$5/Setup!$C$36)+IF($V403=2,N($F403),0)))</f>
        <v>0</v>
      </c>
      <c r="BZ403" s="48" t="n">
        <f aca="false">MIN(AB403,(FV402*(1+FV$5/Setup!$C$36)+IF($V403=3,N($F403),0)))</f>
        <v>0</v>
      </c>
      <c r="CA403" s="48" t="n">
        <f aca="false">MIN(AC403,(FW402*(1+FW$5/Setup!$C$36)+IF($V403=4,N($F403),0)))</f>
        <v>0</v>
      </c>
      <c r="CB403" s="48" t="n">
        <f aca="false">MIN(AD403,(FX402*(1+FX$5/Setup!$C$36)+IF($V403=5,N($F403),0)))</f>
        <v>0</v>
      </c>
      <c r="CC403" s="48" t="n">
        <f aca="false">MIN(AE403,(FY402*(1+FY$5/Setup!$C$36)+IF($V403=6,N($F403),0)))</f>
        <v>0</v>
      </c>
      <c r="CD403" s="48" t="n">
        <f aca="false">MIN(AF403,(FZ402*(1+FZ$5/Setup!$C$36)+IF($V403=7,N($F403),0)))</f>
        <v>0</v>
      </c>
      <c r="CE403" s="48" t="n">
        <f aca="false">MIN(AG403,(GA402*(1+GA$5/Setup!$C$36)+IF($V403=8,N($F403),0)))</f>
        <v>0</v>
      </c>
      <c r="CF403" s="48" t="n">
        <f aca="false">MIN(AH403,(GB402*(1+GB$5/Setup!$C$36)+IF($V403=9,N($F403),0)))</f>
        <v>0</v>
      </c>
      <c r="CG403" s="48" t="n">
        <f aca="false">MIN(AI403,(GC402*(1+GC$5/Setup!$C$36)+IF($V403=10,N($F403),0)))</f>
        <v>0</v>
      </c>
      <c r="CH403" s="48" t="n">
        <f aca="false">MIN(AJ403,(GD402*(1+GD$5/Setup!$C$36)+IF($V403=11,N($F403),0)))</f>
        <v>0</v>
      </c>
      <c r="CI403" s="48" t="n">
        <f aca="false">MIN(AK403,(GE402*(1+GE$5/Setup!$C$36)+IF($V403=12,N($F403),0)))</f>
        <v>0</v>
      </c>
      <c r="CJ403" s="48" t="n">
        <f aca="false">MIN(AL403,(GF402*(1+GF$5/Setup!$C$36)+IF($V403=13,N($F403),0)))</f>
        <v>0</v>
      </c>
      <c r="CK403" s="48" t="n">
        <f aca="false">MIN(AM403,(GG402*(1+GG$5/Setup!$C$36)+IF($V403=14,N($F403),0)))</f>
        <v>0</v>
      </c>
      <c r="CL403" s="48" t="n">
        <f aca="false">MIN(AN403,(GH402*(1+GH$5/Setup!$C$36)+IF($V403=15,N($F403),0)))</f>
        <v>0</v>
      </c>
      <c r="CM403" s="48" t="n">
        <f aca="false">MIN(AO403,(GI402*(1+GI$5/Setup!$C$36)+IF($V403=16,N($F403),0)))</f>
        <v>0</v>
      </c>
      <c r="CN403" s="48" t="n">
        <f aca="false">MIN(AP403,(GJ402*(1+GJ$5/Setup!$C$36)+IF($V403=17,N($F403),0)))</f>
        <v>0</v>
      </c>
      <c r="CO403" s="48" t="n">
        <f aca="false">MIN(AQ403,(GK402*(1+GK$5/Setup!$C$36)+IF($V403=18,N($F403),0)))</f>
        <v>0</v>
      </c>
      <c r="CP403" s="48" t="n">
        <f aca="false">MIN(AR403,(GL402*(1+GL$5/Setup!$C$36)+IF($V403=19,N($F403),0)))</f>
        <v>0</v>
      </c>
      <c r="CQ403" s="48" t="n">
        <f aca="false">MIN(AS403,(GM402*(1+GM$5/Setup!$C$36)+IF($V403=20,N($F403),0)))</f>
        <v>0</v>
      </c>
      <c r="CR403" s="48" t="n">
        <f aca="false">MIN(AT403,(GN402*(1+GN$5/Setup!$C$36)+IF($V403=21,N($F403),0)))</f>
        <v>0</v>
      </c>
      <c r="CS403" s="48" t="n">
        <f aca="false">MIN(AU403,(GO402*(1+GO$5/Setup!$C$36)+IF($V403=22,N($F403),0)))</f>
        <v>0</v>
      </c>
      <c r="CT403" s="48" t="n">
        <f aca="false">MIN(AV403,(GP402*(1+GP$5/Setup!$C$36)+IF($V403=23,N($F403),0)))</f>
        <v>0</v>
      </c>
      <c r="CU403" s="48" t="n">
        <f aca="false">MIN(AW403,(GQ402*(1+GQ$5/Setup!$C$36)+IF($V403=24,N($F403),0)))</f>
        <v>0</v>
      </c>
      <c r="CV403" s="48" t="n">
        <f aca="false">MIN(AX403,(GR402*(1+GR$5/Setup!$C$36)+IF($V403=25,N($F403),0)))</f>
        <v>0</v>
      </c>
      <c r="CW403" s="48" t="n">
        <f aca="false">MIN(AY403,(GS402*(1+GS$5/Setup!$C$36)+IF($V403=26,N($F403),0)))</f>
        <v>0</v>
      </c>
      <c r="CX403" s="48" t="n">
        <f aca="false">MIN(AZ403,(GT402*(1+GT$5/Setup!$C$36)+IF($V403=27,N($F403),0)))</f>
        <v>0</v>
      </c>
      <c r="CY403" s="48" t="n">
        <f aca="false">MIN(BA403,(GU402*(1+GU$5/Setup!$C$36)+IF($V403=28,N($F403),0)))</f>
        <v>0</v>
      </c>
      <c r="CZ403" s="48" t="n">
        <f aca="false">MIN(BB403,(GV402*(1+GV$5/Setup!$C$36)+IF($V403=29,N($F403),0)))</f>
        <v>0</v>
      </c>
      <c r="DA403" s="48" t="n">
        <f aca="false">MIN(BC403,(GW402*(1+GW$5/Setup!$C$36)+IF($V403=30,N($F403),0)))</f>
        <v>0</v>
      </c>
      <c r="DB403" s="48" t="n">
        <f aca="false">MIN(BD403,(GX402*(1+GX$5/Setup!$C$36)+IF($V403=31,N($F403),0)))</f>
        <v>0</v>
      </c>
      <c r="DC403" s="48" t="n">
        <f aca="false">MIN(BE403,(GY402*(1+GY$5/Setup!$C$36)+IF($V403=32,N($F403),0)))</f>
        <v>0</v>
      </c>
      <c r="DD403" s="48" t="n">
        <f aca="false">MIN(BF403,(GZ402*(1+GZ$5/Setup!$C$36)+IF($V403=33,N($F403),0)))</f>
        <v>0</v>
      </c>
      <c r="DE403" s="48" t="n">
        <f aca="false">MIN(BG403,(HA402*(1+HA$5/Setup!$C$36)+IF($V403=34,N($F403),0)))</f>
        <v>0</v>
      </c>
      <c r="DF403" s="48" t="n">
        <f aca="false">MIN(BH403,(HB402*(1+HB$5/Setup!$C$36)+IF($V403=35,N($F403),0)))</f>
        <v>0</v>
      </c>
      <c r="DG403" s="48" t="n">
        <f aca="false">MIN(BI403,(HC402*(1+HC$5/Setup!$C$36)+IF($V403=36,N($F403),0)))</f>
        <v>0</v>
      </c>
      <c r="DH403" s="48" t="n">
        <f aca="false">MIN(BJ403,(HD402*(1+HD$5/Setup!$C$36)+IF($V403=37,N($F403),0)))</f>
        <v>0</v>
      </c>
      <c r="DI403" s="48" t="n">
        <f aca="false">MIN(BK403,(HE402*(1+HE$5/Setup!$C$36)+IF($V403=38,N($F403),0)))</f>
        <v>0</v>
      </c>
      <c r="DJ403" s="48" t="n">
        <f aca="false">MIN(BL403,(HF402*(1+HF$5/Setup!$C$36)+IF($V403=39,N($F403),0)))</f>
        <v>0</v>
      </c>
      <c r="DK403" s="48" t="n">
        <f aca="false">MIN(BM403,(HG402*(1+HG$5/Setup!$C$36)+IF($V403=40,N($F403),0)))</f>
        <v>0</v>
      </c>
      <c r="DL403" s="48" t="n">
        <f aca="false">MIN(BN403,(HH402*(1+HH$5/Setup!$C$36)+IF($V403=41,N($F403),0)))</f>
        <v>0</v>
      </c>
      <c r="DM403" s="48" t="n">
        <f aca="false">MIN(BO403,(HI402*(1+HI$5/Setup!$C$36)+IF($V403=42,N($F403),0)))</f>
        <v>0</v>
      </c>
      <c r="DN403" s="48" t="n">
        <f aca="false">MIN(BP403,(HJ402*(1+HJ$5/Setup!$C$36)+IF($V403=43,N($F403),0)))</f>
        <v>0</v>
      </c>
      <c r="DO403" s="48" t="n">
        <f aca="false">MIN(BQ403,(HK402*(1+HK$5/Setup!$C$36)+IF($V403=44,N($F403),0)))</f>
        <v>0</v>
      </c>
      <c r="DP403" s="48" t="n">
        <f aca="false">MIN(BR403,(HL402*(1+HL$5/Setup!$C$36)+IF($V403=45,N($F403),0)))</f>
        <v>0</v>
      </c>
      <c r="DQ403" s="48" t="n">
        <f aca="false">MIN(BS403,(HM402*(1+HM$5/Setup!$C$36)+IF($V403=46,N($F403),0)))</f>
        <v>0</v>
      </c>
      <c r="DR403" s="48" t="n">
        <f aca="false">MIN(BT403,(HN402*(1+HN$5/Setup!$C$36)+IF($V403=47,N($F403),0)))</f>
        <v>0</v>
      </c>
      <c r="DS403" s="48" t="n">
        <f aca="false">MIN(BU403,(HO402*(1+HO$5/Setup!$C$36)+IF($V403=48,N($F403),0)))</f>
        <v>0</v>
      </c>
      <c r="DT403" s="48" t="n">
        <f aca="false">MIN(BV403,(HP402*(1+HP$5/Setup!$C$36)+IF($V403=49,N($F403),0)))</f>
        <v>0</v>
      </c>
      <c r="DU403" s="48" t="n">
        <f aca="false">MIN(BW403,(HQ402*(1+HQ$5/Setup!$C$36)+IF($V403=50,N($F403),0)))</f>
        <v>0</v>
      </c>
      <c r="DV403" s="48" t="n">
        <f aca="false">MIN(MAX((FT402*(1+FT$5/Setup!$C$36)+IF($V403=1,N($F403),0))-BX403,0),MAX($P403-0,0))</f>
        <v>0</v>
      </c>
      <c r="DW403" s="48" t="n">
        <f aca="false">MIN(MAX((FU402*(1+FU$5/Setup!$C$36)+IF($V403=2,N($F403),0))-BY403,0),MAX($P403-SUM(DV403:DV403),0))</f>
        <v>0</v>
      </c>
      <c r="DX403" s="48" t="n">
        <f aca="false">MIN(MAX((FV402*(1+FV$5/Setup!$C$36)+IF($V403=3,N($F403),0))-BZ403,0),MAX($P403-SUM(DV403:DW403),0))</f>
        <v>0</v>
      </c>
      <c r="DY403" s="48" t="n">
        <f aca="false">MIN(MAX((FW402*(1+FW$5/Setup!$C$36)+IF($V403=4,N($F403),0))-CA403,0),MAX($P403-SUM(DV403:DX403),0))</f>
        <v>0</v>
      </c>
      <c r="DZ403" s="48" t="n">
        <f aca="false">MIN(MAX((FX402*(1+FX$5/Setup!$C$36)+IF($V403=5,N($F403),0))-CB403,0),MAX($P403-SUM(DV403:DY403),0))</f>
        <v>0</v>
      </c>
      <c r="EA403" s="48" t="n">
        <f aca="false">MIN(MAX((FY402*(1+FY$5/Setup!$C$36)+IF($V403=6,N($F403),0))-CC403,0),MAX($P403-SUM(DV403:DZ403),0))</f>
        <v>0</v>
      </c>
      <c r="EB403" s="48" t="n">
        <f aca="false">MIN(MAX((FZ402*(1+FZ$5/Setup!$C$36)+IF($V403=7,N($F403),0))-CD403,0),MAX($P403-SUM(DV403:EA403),0))</f>
        <v>0</v>
      </c>
      <c r="EC403" s="48" t="n">
        <f aca="false">MIN(MAX((GA402*(1+GA$5/Setup!$C$36)+IF($V403=8,N($F403),0))-CE403,0),MAX($P403-SUM(DV403:EB403),0))</f>
        <v>0</v>
      </c>
      <c r="ED403" s="48" t="n">
        <f aca="false">MIN(MAX((GB402*(1+GB$5/Setup!$C$36)+IF($V403=9,N($F403),0))-CF403,0),MAX($P403-SUM(DV403:EC403),0))</f>
        <v>0</v>
      </c>
      <c r="EE403" s="48" t="n">
        <f aca="false">MIN(MAX((GC402*(1+GC$5/Setup!$C$36)+IF($V403=10,N($F403),0))-CG403,0),MAX($P403-SUM(DV403:ED403),0))</f>
        <v>0</v>
      </c>
      <c r="EF403" s="48" t="n">
        <f aca="false">MIN(MAX((GD402*(1+GD$5/Setup!$C$36)+IF($V403=11,N($F403),0))-CH403,0),MAX($P403-SUM(DV403:EE403),0))</f>
        <v>0</v>
      </c>
      <c r="EG403" s="48" t="n">
        <f aca="false">MIN(MAX((GE402*(1+GE$5/Setup!$C$36)+IF($V403=12,N($F403),0))-CI403,0),MAX($P403-SUM(DV403:EF403),0))</f>
        <v>0</v>
      </c>
      <c r="EH403" s="48" t="n">
        <f aca="false">MIN(MAX((GF402*(1+GF$5/Setup!$C$36)+IF($V403=13,N($F403),0))-CJ403,0),MAX($P403-SUM(DV403:EG403),0))</f>
        <v>0</v>
      </c>
      <c r="EI403" s="48" t="n">
        <f aca="false">MIN(MAX((GG402*(1+GG$5/Setup!$C$36)+IF($V403=14,N($F403),0))-CK403,0),MAX($P403-SUM(DV403:EH403),0))</f>
        <v>0</v>
      </c>
      <c r="EJ403" s="48" t="n">
        <f aca="false">MIN(MAX((GH402*(1+GH$5/Setup!$C$36)+IF($V403=15,N($F403),0))-CL403,0),MAX($P403-SUM(DV403:EI403),0))</f>
        <v>0</v>
      </c>
      <c r="EK403" s="48" t="n">
        <f aca="false">MIN(MAX((GI402*(1+GI$5/Setup!$C$36)+IF($V403=16,N($F403),0))-CM403,0),MAX($P403-SUM(DV403:EJ403),0))</f>
        <v>0</v>
      </c>
      <c r="EL403" s="48" t="n">
        <f aca="false">MIN(MAX((GJ402*(1+GJ$5/Setup!$C$36)+IF($V403=17,N($F403),0))-CN403,0),MAX($P403-SUM(DV403:EK403),0))</f>
        <v>0</v>
      </c>
      <c r="EM403" s="48" t="n">
        <f aca="false">MIN(MAX((GK402*(1+GK$5/Setup!$C$36)+IF($V403=18,N($F403),0))-CO403,0),MAX($P403-SUM(DV403:EL403),0))</f>
        <v>0</v>
      </c>
      <c r="EN403" s="48" t="n">
        <f aca="false">MIN(MAX((GL402*(1+GL$5/Setup!$C$36)+IF($V403=19,N($F403),0))-CP403,0),MAX($P403-SUM(DV403:EM403),0))</f>
        <v>0</v>
      </c>
      <c r="EO403" s="48" t="n">
        <f aca="false">MIN(MAX((GM402*(1+GM$5/Setup!$C$36)+IF($V403=20,N($F403),0))-CQ403,0),MAX($P403-SUM(DV403:EN403),0))</f>
        <v>0</v>
      </c>
      <c r="EP403" s="48" t="n">
        <f aca="false">MIN(MAX((GN402*(1+GN$5/Setup!$C$36)+IF($V403=21,N($F403),0))-CR403,0),MAX($P403-SUM(DV403:EO403),0))</f>
        <v>0</v>
      </c>
      <c r="EQ403" s="48" t="n">
        <f aca="false">MIN(MAX((GO402*(1+GO$5/Setup!$C$36)+IF($V403=22,N($F403),0))-CS403,0),MAX($P403-SUM(DV403:EP403),0))</f>
        <v>0</v>
      </c>
      <c r="ER403" s="48" t="n">
        <f aca="false">MIN(MAX((GP402*(1+GP$5/Setup!$C$36)+IF($V403=23,N($F403),0))-CT403,0),MAX($P403-SUM(DV403:EQ403),0))</f>
        <v>0</v>
      </c>
      <c r="ES403" s="48" t="n">
        <f aca="false">MIN(MAX((GQ402*(1+GQ$5/Setup!$C$36)+IF($V403=24,N($F403),0))-CU403,0),MAX($P403-SUM(DV403:ER403),0))</f>
        <v>0</v>
      </c>
      <c r="ET403" s="48" t="n">
        <f aca="false">MIN(MAX((GR402*(1+GR$5/Setup!$C$36)+IF($V403=25,N($F403),0))-CV403,0),MAX($P403-SUM(DV403:ES403),0))</f>
        <v>0</v>
      </c>
      <c r="EU403" s="48" t="n">
        <f aca="false">MIN(MAX((GS402*(1+GS$5/Setup!$C$36)+IF($V403=26,N($F403),0))-CW403,0),MAX($P403-SUM(DV403:ET403),0))</f>
        <v>0</v>
      </c>
      <c r="EV403" s="48" t="n">
        <f aca="false">MIN(MAX((GT402*(1+GT$5/Setup!$C$36)+IF($V403=27,N($F403),0))-CX403,0),MAX($P403-SUM(DV403:EU403),0))</f>
        <v>0</v>
      </c>
      <c r="EW403" s="48" t="n">
        <f aca="false">MIN(MAX((GU402*(1+GU$5/Setup!$C$36)+IF($V403=28,N($F403),0))-CY403,0),MAX($P403-SUM(DV403:EV403),0))</f>
        <v>0</v>
      </c>
      <c r="EX403" s="48" t="n">
        <f aca="false">MIN(MAX((GV402*(1+GV$5/Setup!$C$36)+IF($V403=29,N($F403),0))-CZ403,0),MAX($P403-SUM(DV403:EW403),0))</f>
        <v>0</v>
      </c>
      <c r="EY403" s="48" t="n">
        <f aca="false">MIN(MAX((GW402*(1+GW$5/Setup!$C$36)+IF($V403=30,N($F403),0))-DA403,0),MAX($P403-SUM(DV403:EX403),0))</f>
        <v>0</v>
      </c>
      <c r="EZ403" s="48" t="n">
        <f aca="false">MIN(MAX((GX402*(1+GX$5/Setup!$C$36)+IF($V403=31,N($F403),0))-DB403,0),MAX($P403-SUM(DV403:EY403),0))</f>
        <v>0</v>
      </c>
      <c r="FA403" s="48" t="n">
        <f aca="false">MIN(MAX((GY402*(1+GY$5/Setup!$C$36)+IF($V403=32,N($F403),0))-DC403,0),MAX($P403-SUM(DV403:EZ403),0))</f>
        <v>0</v>
      </c>
      <c r="FB403" s="48" t="n">
        <f aca="false">MIN(MAX((GZ402*(1+GZ$5/Setup!$C$36)+IF($V403=33,N($F403),0))-DD403,0),MAX($P403-SUM(DV403:FA403),0))</f>
        <v>0</v>
      </c>
      <c r="FC403" s="48" t="n">
        <f aca="false">MIN(MAX((HA402*(1+HA$5/Setup!$C$36)+IF($V403=34,N($F403),0))-DE403,0),MAX($P403-SUM(DV403:FB403),0))</f>
        <v>0</v>
      </c>
      <c r="FD403" s="48" t="n">
        <f aca="false">MIN(MAX((HB402*(1+HB$5/Setup!$C$36)+IF($V403=35,N($F403),0))-DF403,0),MAX($P403-SUM(DV403:FC403),0))</f>
        <v>0</v>
      </c>
      <c r="FE403" s="48" t="n">
        <f aca="false">MIN(MAX((HC402*(1+HC$5/Setup!$C$36)+IF($V403=36,N($F403),0))-DG403,0),MAX($P403-SUM(DV403:FD403),0))</f>
        <v>0</v>
      </c>
      <c r="FF403" s="48" t="n">
        <f aca="false">MIN(MAX((HD402*(1+HD$5/Setup!$C$36)+IF($V403=37,N($F403),0))-DH403,0),MAX($P403-SUM(DV403:FE403),0))</f>
        <v>0</v>
      </c>
      <c r="FG403" s="48" t="n">
        <f aca="false">MIN(MAX((HE402*(1+HE$5/Setup!$C$36)+IF($V403=38,N($F403),0))-DI403,0),MAX($P403-SUM(DV403:FF403),0))</f>
        <v>0</v>
      </c>
      <c r="FH403" s="48" t="n">
        <f aca="false">MIN(MAX((HF402*(1+HF$5/Setup!$C$36)+IF($V403=39,N($F403),0))-DJ403,0),MAX($P403-SUM(DV403:FG403),0))</f>
        <v>0</v>
      </c>
      <c r="FI403" s="48" t="n">
        <f aca="false">MIN(MAX((HG402*(1+HG$5/Setup!$C$36)+IF($V403=40,N($F403),0))-DK403,0),MAX($P403-SUM(DV403:FH403),0))</f>
        <v>0</v>
      </c>
      <c r="FJ403" s="48" t="n">
        <f aca="false">MIN(MAX((HH402*(1+HH$5/Setup!$C$36)+IF($V403=41,N($F403),0))-DL403,0),MAX($P403-SUM(DV403:FI403),0))</f>
        <v>0</v>
      </c>
      <c r="FK403" s="48" t="n">
        <f aca="false">MIN(MAX((HI402*(1+HI$5/Setup!$C$36)+IF($V403=42,N($F403),0))-DM403,0),MAX($P403-SUM(DV403:FJ403),0))</f>
        <v>0</v>
      </c>
      <c r="FL403" s="48" t="n">
        <f aca="false">MIN(MAX((HJ402*(1+HJ$5/Setup!$C$36)+IF($V403=43,N($F403),0))-DN403,0),MAX($P403-SUM(DV403:FK403),0))</f>
        <v>0</v>
      </c>
      <c r="FM403" s="48" t="n">
        <f aca="false">MIN(MAX((HK402*(1+HK$5/Setup!$C$36)+IF($V403=44,N($F403),0))-DO403,0),MAX($P403-SUM(DV403:FL403),0))</f>
        <v>0</v>
      </c>
      <c r="FN403" s="48" t="n">
        <f aca="false">MIN(MAX((HL402*(1+HL$5/Setup!$C$36)+IF($V403=45,N($F403),0))-DP403,0),MAX($P403-SUM(DV403:FM403),0))</f>
        <v>0</v>
      </c>
      <c r="FO403" s="48" t="n">
        <f aca="false">MIN(MAX((HM402*(1+HM$5/Setup!$C$36)+IF($V403=46,N($F403),0))-DQ403,0),MAX($P403-SUM(DV403:FN403),0))</f>
        <v>0</v>
      </c>
      <c r="FP403" s="48" t="n">
        <f aca="false">MIN(MAX((HN402*(1+HN$5/Setup!$C$36)+IF($V403=47,N($F403),0))-DR403,0),MAX($P403-SUM(DV403:FO403),0))</f>
        <v>0</v>
      </c>
      <c r="FQ403" s="48" t="n">
        <f aca="false">MIN(MAX((HO402*(1+HO$5/Setup!$C$36)+IF($V403=48,N($F403),0))-DS403,0),MAX($P403-SUM(DV403:FP403),0))</f>
        <v>0</v>
      </c>
      <c r="FR403" s="48" t="n">
        <f aca="false">MIN(MAX((HP402*(1+HP$5/Setup!$C$36)+IF($V403=49,N($F403),0))-DT403,0),MAX($P403-SUM(DV403:FQ403),0))</f>
        <v>0</v>
      </c>
      <c r="FS403" s="48" t="n">
        <f aca="false">MIN(MAX((HQ402*(1+HQ$5/Setup!$C$36)+IF($V403=50,N($F403),0))-DU403,0),MAX($P403-SUM(DV403:FR403),0))</f>
        <v>0</v>
      </c>
      <c r="FT403" s="48" t="n">
        <f aca="false">IF((FT402*(1+FT$5/Setup!$C$36)+IF($V403=1,N($F403),0))-BX403-DV403&lt;0.005,0,(FT402*(1+FT$5/Setup!$C$36)+IF($V403=1,N($F403),0))-BX403-DV403)</f>
        <v>0</v>
      </c>
      <c r="FU403" s="48" t="n">
        <f aca="false">IF((FU402*(1+FU$5/Setup!$C$36)+IF($V403=2,N($F403),0))-BY403-DW403&lt;0.005,0,(FU402*(1+FU$5/Setup!$C$36)+IF($V403=2,N($F403),0))-BY403-DW403)</f>
        <v>0</v>
      </c>
      <c r="FV403" s="48" t="n">
        <f aca="false">IF((FV402*(1+FV$5/Setup!$C$36)+IF($V403=3,N($F403),0))-BZ403-DX403&lt;0.005,0,(FV402*(1+FV$5/Setup!$C$36)+IF($V403=3,N($F403),0))-BZ403-DX403)</f>
        <v>0</v>
      </c>
      <c r="FW403" s="48" t="n">
        <f aca="false">IF((FW402*(1+FW$5/Setup!$C$36)+IF($V403=4,N($F403),0))-CA403-DY403&lt;0.005,0,(FW402*(1+FW$5/Setup!$C$36)+IF($V403=4,N($F403),0))-CA403-DY403)</f>
        <v>0</v>
      </c>
      <c r="FX403" s="48" t="n">
        <f aca="false">IF((FX402*(1+FX$5/Setup!$C$36)+IF($V403=5,N($F403),0))-CB403-DZ403&lt;0.005,0,(FX402*(1+FX$5/Setup!$C$36)+IF($V403=5,N($F403),0))-CB403-DZ403)</f>
        <v>0</v>
      </c>
      <c r="FY403" s="48" t="n">
        <f aca="false">IF((FY402*(1+FY$5/Setup!$C$36)+IF($V403=6,N($F403),0))-CC403-EA403&lt;0.005,0,(FY402*(1+FY$5/Setup!$C$36)+IF($V403=6,N($F403),0))-CC403-EA403)</f>
        <v>0</v>
      </c>
      <c r="FZ403" s="48" t="n">
        <f aca="false">IF((FZ402*(1+FZ$5/Setup!$C$36)+IF($V403=7,N($F403),0))-CD403-EB403&lt;0.005,0,(FZ402*(1+FZ$5/Setup!$C$36)+IF($V403=7,N($F403),0))-CD403-EB403)</f>
        <v>0</v>
      </c>
      <c r="GA403" s="48" t="n">
        <f aca="false">IF((GA402*(1+GA$5/Setup!$C$36)+IF($V403=8,N($F403),0))-CE403-EC403&lt;0.005,0,(GA402*(1+GA$5/Setup!$C$36)+IF($V403=8,N($F403),0))-CE403-EC403)</f>
        <v>0</v>
      </c>
      <c r="GB403" s="48" t="n">
        <f aca="false">IF((GB402*(1+GB$5/Setup!$C$36)+IF($V403=9,N($F403),0))-CF403-ED403&lt;0.005,0,(GB402*(1+GB$5/Setup!$C$36)+IF($V403=9,N($F403),0))-CF403-ED403)</f>
        <v>0</v>
      </c>
      <c r="GC403" s="48" t="n">
        <f aca="false">IF((GC402*(1+GC$5/Setup!$C$36)+IF($V403=10,N($F403),0))-CG403-EE403&lt;0.005,0,(GC402*(1+GC$5/Setup!$C$36)+IF($V403=10,N($F403),0))-CG403-EE403)</f>
        <v>0</v>
      </c>
      <c r="GD403" s="48" t="n">
        <f aca="false">IF((GD402*(1+GD$5/Setup!$C$36)+IF($V403=11,N($F403),0))-CH403-EF403&lt;0.005,0,(GD402*(1+GD$5/Setup!$C$36)+IF($V403=11,N($F403),0))-CH403-EF403)</f>
        <v>0</v>
      </c>
      <c r="GE403" s="48" t="n">
        <f aca="false">IF((GE402*(1+GE$5/Setup!$C$36)+IF($V403=12,N($F403),0))-CI403-EG403&lt;0.005,0,(GE402*(1+GE$5/Setup!$C$36)+IF($V403=12,N($F403),0))-CI403-EG403)</f>
        <v>0</v>
      </c>
      <c r="GF403" s="48" t="n">
        <f aca="false">IF((GF402*(1+GF$5/Setup!$C$36)+IF($V403=13,N($F403),0))-CJ403-EH403&lt;0.005,0,(GF402*(1+GF$5/Setup!$C$36)+IF($V403=13,N($F403),0))-CJ403-EH403)</f>
        <v>0</v>
      </c>
      <c r="GG403" s="48" t="n">
        <f aca="false">IF((GG402*(1+GG$5/Setup!$C$36)+IF($V403=14,N($F403),0))-CK403-EI403&lt;0.005,0,(GG402*(1+GG$5/Setup!$C$36)+IF($V403=14,N($F403),0))-CK403-EI403)</f>
        <v>0</v>
      </c>
      <c r="GH403" s="48" t="n">
        <f aca="false">IF((GH402*(1+GH$5/Setup!$C$36)+IF($V403=15,N($F403),0))-CL403-EJ403&lt;0.005,0,(GH402*(1+GH$5/Setup!$C$36)+IF($V403=15,N($F403),0))-CL403-EJ403)</f>
        <v>0</v>
      </c>
      <c r="GI403" s="48" t="n">
        <f aca="false">IF((GI402*(1+GI$5/Setup!$C$36)+IF($V403=16,N($F403),0))-CM403-EK403&lt;0.005,0,(GI402*(1+GI$5/Setup!$C$36)+IF($V403=16,N($F403),0))-CM403-EK403)</f>
        <v>0</v>
      </c>
      <c r="GJ403" s="48" t="n">
        <f aca="false">IF((GJ402*(1+GJ$5/Setup!$C$36)+IF($V403=17,N($F403),0))-CN403-EL403&lt;0.005,0,(GJ402*(1+GJ$5/Setup!$C$36)+IF($V403=17,N($F403),0))-CN403-EL403)</f>
        <v>0</v>
      </c>
      <c r="GK403" s="48" t="n">
        <f aca="false">IF((GK402*(1+GK$5/Setup!$C$36)+IF($V403=18,N($F403),0))-CO403-EM403&lt;0.005,0,(GK402*(1+GK$5/Setup!$C$36)+IF($V403=18,N($F403),0))-CO403-EM403)</f>
        <v>0</v>
      </c>
      <c r="GL403" s="48" t="n">
        <f aca="false">IF((GL402*(1+GL$5/Setup!$C$36)+IF($V403=19,N($F403),0))-CP403-EN403&lt;0.005,0,(GL402*(1+GL$5/Setup!$C$36)+IF($V403=19,N($F403),0))-CP403-EN403)</f>
        <v>0</v>
      </c>
      <c r="GM403" s="48" t="n">
        <f aca="false">IF((GM402*(1+GM$5/Setup!$C$36)+IF($V403=20,N($F403),0))-CQ403-EO403&lt;0.005,0,(GM402*(1+GM$5/Setup!$C$36)+IF($V403=20,N($F403),0))-CQ403-EO403)</f>
        <v>0</v>
      </c>
      <c r="GN403" s="48" t="n">
        <f aca="false">IF((GN402*(1+GN$5/Setup!$C$36)+IF($V403=21,N($F403),0))-CR403-EP403&lt;0.005,0,(GN402*(1+GN$5/Setup!$C$36)+IF($V403=21,N($F403),0))-CR403-EP403)</f>
        <v>0</v>
      </c>
      <c r="GO403" s="48" t="n">
        <f aca="false">IF((GO402*(1+GO$5/Setup!$C$36)+IF($V403=22,N($F403),0))-CS403-EQ403&lt;0.005,0,(GO402*(1+GO$5/Setup!$C$36)+IF($V403=22,N($F403),0))-CS403-EQ403)</f>
        <v>0</v>
      </c>
      <c r="GP403" s="48" t="n">
        <f aca="false">IF((GP402*(1+GP$5/Setup!$C$36)+IF($V403=23,N($F403),0))-CT403-ER403&lt;0.005,0,(GP402*(1+GP$5/Setup!$C$36)+IF($V403=23,N($F403),0))-CT403-ER403)</f>
        <v>0</v>
      </c>
      <c r="GQ403" s="48" t="n">
        <f aca="false">IF((GQ402*(1+GQ$5/Setup!$C$36)+IF($V403=24,N($F403),0))-CU403-ES403&lt;0.005,0,(GQ402*(1+GQ$5/Setup!$C$36)+IF($V403=24,N($F403),0))-CU403-ES403)</f>
        <v>0</v>
      </c>
      <c r="GR403" s="48" t="n">
        <f aca="false">IF((GR402*(1+GR$5/Setup!$C$36)+IF($V403=25,N($F403),0))-CV403-ET403&lt;0.005,0,(GR402*(1+GR$5/Setup!$C$36)+IF($V403=25,N($F403),0))-CV403-ET403)</f>
        <v>0</v>
      </c>
      <c r="GS403" s="48" t="n">
        <f aca="false">IF((GS402*(1+GS$5/Setup!$C$36)+IF($V403=26,N($F403),0))-CW403-EU403&lt;0.005,0,(GS402*(1+GS$5/Setup!$C$36)+IF($V403=26,N($F403),0))-CW403-EU403)</f>
        <v>0</v>
      </c>
      <c r="GT403" s="48" t="n">
        <f aca="false">IF((GT402*(1+GT$5/Setup!$C$36)+IF($V403=27,N($F403),0))-CX403-EV403&lt;0.005,0,(GT402*(1+GT$5/Setup!$C$36)+IF($V403=27,N($F403),0))-CX403-EV403)</f>
        <v>0</v>
      </c>
      <c r="GU403" s="48" t="n">
        <f aca="false">IF((GU402*(1+GU$5/Setup!$C$36)+IF($V403=28,N($F403),0))-CY403-EW403&lt;0.005,0,(GU402*(1+GU$5/Setup!$C$36)+IF($V403=28,N($F403),0))-CY403-EW403)</f>
        <v>0</v>
      </c>
      <c r="GV403" s="48" t="n">
        <f aca="false">IF((GV402*(1+GV$5/Setup!$C$36)+IF($V403=29,N($F403),0))-CZ403-EX403&lt;0.005,0,(GV402*(1+GV$5/Setup!$C$36)+IF($V403=29,N($F403),0))-CZ403-EX403)</f>
        <v>0</v>
      </c>
      <c r="GW403" s="48" t="n">
        <f aca="false">IF((GW402*(1+GW$5/Setup!$C$36)+IF($V403=30,N($F403),0))-DA403-EY403&lt;0.005,0,(GW402*(1+GW$5/Setup!$C$36)+IF($V403=30,N($F403),0))-DA403-EY403)</f>
        <v>0</v>
      </c>
      <c r="GX403" s="48" t="n">
        <f aca="false">IF((GX402*(1+GX$5/Setup!$C$36)+IF($V403=31,N($F403),0))-DB403-EZ403&lt;0.005,0,(GX402*(1+GX$5/Setup!$C$36)+IF($V403=31,N($F403),0))-DB403-EZ403)</f>
        <v>0</v>
      </c>
      <c r="GY403" s="48" t="n">
        <f aca="false">IF((GY402*(1+GY$5/Setup!$C$36)+IF($V403=32,N($F403),0))-DC403-FA403&lt;0.005,0,(GY402*(1+GY$5/Setup!$C$36)+IF($V403=32,N($F403),0))-DC403-FA403)</f>
        <v>0</v>
      </c>
      <c r="GZ403" s="48" t="n">
        <f aca="false">IF((GZ402*(1+GZ$5/Setup!$C$36)+IF($V403=33,N($F403),0))-DD403-FB403&lt;0.005,0,(GZ402*(1+GZ$5/Setup!$C$36)+IF($V403=33,N($F403),0))-DD403-FB403)</f>
        <v>0</v>
      </c>
      <c r="HA403" s="48" t="n">
        <f aca="false">IF((HA402*(1+HA$5/Setup!$C$36)+IF($V403=34,N($F403),0))-DE403-FC403&lt;0.005,0,(HA402*(1+HA$5/Setup!$C$36)+IF($V403=34,N($F403),0))-DE403-FC403)</f>
        <v>0</v>
      </c>
      <c r="HB403" s="48" t="n">
        <f aca="false">IF((HB402*(1+HB$5/Setup!$C$36)+IF($V403=35,N($F403),0))-DF403-FD403&lt;0.005,0,(HB402*(1+HB$5/Setup!$C$36)+IF($V403=35,N($F403),0))-DF403-FD403)</f>
        <v>0</v>
      </c>
      <c r="HC403" s="48" t="n">
        <f aca="false">IF((HC402*(1+HC$5/Setup!$C$36)+IF($V403=36,N($F403),0))-DG403-FE403&lt;0.005,0,(HC402*(1+HC$5/Setup!$C$36)+IF($V403=36,N($F403),0))-DG403-FE403)</f>
        <v>0</v>
      </c>
      <c r="HD403" s="48" t="n">
        <f aca="false">IF((HD402*(1+HD$5/Setup!$C$36)+IF($V403=37,N($F403),0))-DH403-FF403&lt;0.005,0,(HD402*(1+HD$5/Setup!$C$36)+IF($V403=37,N($F403),0))-DH403-FF403)</f>
        <v>0</v>
      </c>
      <c r="HE403" s="48" t="n">
        <f aca="false">IF((HE402*(1+HE$5/Setup!$C$36)+IF($V403=38,N($F403),0))-DI403-FG403&lt;0.005,0,(HE402*(1+HE$5/Setup!$C$36)+IF($V403=38,N($F403),0))-DI403-FG403)</f>
        <v>0</v>
      </c>
      <c r="HF403" s="48" t="n">
        <f aca="false">IF((HF402*(1+HF$5/Setup!$C$36)+IF($V403=39,N($F403),0))-DJ403-FH403&lt;0.005,0,(HF402*(1+HF$5/Setup!$C$36)+IF($V403=39,N($F403),0))-DJ403-FH403)</f>
        <v>0</v>
      </c>
      <c r="HG403" s="48" t="n">
        <f aca="false">IF((HG402*(1+HG$5/Setup!$C$36)+IF($V403=40,N($F403),0))-DK403-FI403&lt;0.005,0,(HG402*(1+HG$5/Setup!$C$36)+IF($V403=40,N($F403),0))-DK403-FI403)</f>
        <v>0</v>
      </c>
      <c r="HH403" s="48" t="n">
        <f aca="false">IF((HH402*(1+HH$5/Setup!$C$36)+IF($V403=41,N($F403),0))-DL403-FJ403&lt;0.005,0,(HH402*(1+HH$5/Setup!$C$36)+IF($V403=41,N($F403),0))-DL403-FJ403)</f>
        <v>0</v>
      </c>
      <c r="HI403" s="48" t="n">
        <f aca="false">IF((HI402*(1+HI$5/Setup!$C$36)+IF($V403=42,N($F403),0))-DM403-FK403&lt;0.005,0,(HI402*(1+HI$5/Setup!$C$36)+IF($V403=42,N($F403),0))-DM403-FK403)</f>
        <v>0</v>
      </c>
      <c r="HJ403" s="48" t="n">
        <f aca="false">IF((HJ402*(1+HJ$5/Setup!$C$36)+IF($V403=43,N($F403),0))-DN403-FL403&lt;0.005,0,(HJ402*(1+HJ$5/Setup!$C$36)+IF($V403=43,N($F403),0))-DN403-FL403)</f>
        <v>0</v>
      </c>
      <c r="HK403" s="48" t="n">
        <f aca="false">IF((HK402*(1+HK$5/Setup!$C$36)+IF($V403=44,N($F403),0))-DO403-FM403&lt;0.005,0,(HK402*(1+HK$5/Setup!$C$36)+IF($V403=44,N($F403),0))-DO403-FM403)</f>
        <v>0</v>
      </c>
      <c r="HL403" s="48" t="n">
        <f aca="false">IF((HL402*(1+HL$5/Setup!$C$36)+IF($V403=45,N($F403),0))-DP403-FN403&lt;0.005,0,(HL402*(1+HL$5/Setup!$C$36)+IF($V403=45,N($F403),0))-DP403-FN403)</f>
        <v>0</v>
      </c>
      <c r="HM403" s="48" t="n">
        <f aca="false">IF((HM402*(1+HM$5/Setup!$C$36)+IF($V403=46,N($F403),0))-DQ403-FO403&lt;0.005,0,(HM402*(1+HM$5/Setup!$C$36)+IF($V403=46,N($F403),0))-DQ403-FO403)</f>
        <v>0</v>
      </c>
      <c r="HN403" s="48" t="n">
        <f aca="false">IF((HN402*(1+HN$5/Setup!$C$36)+IF($V403=47,N($F403),0))-DR403-FP403&lt;0.005,0,(HN402*(1+HN$5/Setup!$C$36)+IF($V403=47,N($F403),0))-DR403-FP403)</f>
        <v>0</v>
      </c>
      <c r="HO403" s="48" t="n">
        <f aca="false">IF((HO402*(1+HO$5/Setup!$C$36)+IF($V403=48,N($F403),0))-DS403-FQ403&lt;0.005,0,(HO402*(1+HO$5/Setup!$C$36)+IF($V403=48,N($F403),0))-DS403-FQ403)</f>
        <v>0</v>
      </c>
      <c r="HP403" s="48" t="n">
        <f aca="false">IF((HP402*(1+HP$5/Setup!$C$36)+IF($V403=49,N($F403),0))-DT403-FR403&lt;0.005,0,(HP402*(1+HP$5/Setup!$C$36)+IF($V403=49,N($F403),0))-DT403-FR403)</f>
        <v>0</v>
      </c>
      <c r="HQ403" s="48" t="n">
        <f aca="false">IF((HQ402*(1+HQ$5/Setup!$C$36)+IF($V403=50,N($F403),0))-DU403-FS403&lt;0.005,0,(HQ402*(1+HQ$5/Setup!$C$36)+IF($V403=50,N($F403),0))-DU403-FS403)</f>
        <v>0</v>
      </c>
    </row>
    <row r="404" customFormat="false" ht="15" hidden="false" customHeight="false" outlineLevel="0" collapsed="false">
      <c r="A404" s="44" t="n">
        <v>396</v>
      </c>
      <c r="B404" s="45" t="n">
        <f aca="false">IF(Setup!$C$7="Every month",EDATE(Setup!$C$8,($A404-1)),IF(Setup!$C$7="Twice a month",DATE(YEAR(Setup!$C$8),MONTH(Setup!$C$8)+INT((($A404-1)+Setup!$C$41)/2),MIN(IF(MOD(($A404-1)+Setup!$C$41,2)=0,Setup!$C$39,Setup!$C$40),DAY(EOMONTH(DATE(YEAR(Setup!$C$8),MONTH(Setup!$C$8)+INT((($A404-1)+Setup!$C$41)/2),1),0)))),Setup!$C$8+($A404-1)*IF(Setup!$C$7="Every week",7,14)))</f>
        <v>51855</v>
      </c>
      <c r="C404" s="45" t="n">
        <f aca="false">IF(Setup!$C$7="Every month",EDATE(Setup!$C$8,$A404),IF(Setup!$C$7="Twice a month",DATE(YEAR(Setup!$C$8),MONTH(Setup!$C$8)+INT(($A404+Setup!$C$41)/2),MIN(IF(MOD($A404+Setup!$C$41,2)=0,Setup!$C$39,Setup!$C$40),DAY(EOMONTH(DATE(YEAR(Setup!$C$8),MONTH(Setup!$C$8)+INT(($A404+Setup!$C$41)/2),1),0)))),Setup!$C$8+$A404*IF(Setup!$C$7="Every week",7,14)))</f>
        <v>51869</v>
      </c>
      <c r="D404" s="46"/>
      <c r="E404" s="47"/>
      <c r="F404" s="47"/>
      <c r="G404" s="47"/>
      <c r="H404" s="47"/>
      <c r="I404" s="48" t="n">
        <f aca="false">N(Setup!$C$11)+N(E404)</f>
        <v>100</v>
      </c>
      <c r="J404" s="48" t="n">
        <f aca="false">MIN(Setup!$C$37,MAX(I404,0))</f>
        <v>9.23076923076923</v>
      </c>
      <c r="K404" s="48" t="n">
        <f aca="false">MIN(MAX(N(Setup!$C$14)-L403,0),MAX(I404-J404,0))</f>
        <v>0</v>
      </c>
      <c r="L404" s="48" t="n">
        <f aca="false">L403+K404-N(G404)</f>
        <v>500</v>
      </c>
      <c r="M404" s="48" t="n">
        <f aca="false">M403+J404-N(H404)</f>
        <v>3655.38461538459</v>
      </c>
      <c r="N404" s="48" t="n">
        <f aca="false">SUM(BX404:DU404)</f>
        <v>0</v>
      </c>
      <c r="O404" s="48" t="n">
        <f aca="false">SUM(Z404:BW404)-N404</f>
        <v>40</v>
      </c>
      <c r="P404" s="48" t="n">
        <f aca="false">MAX(I404-J404-K404,0)+O404</f>
        <v>130.769230769231</v>
      </c>
      <c r="Q404" s="48" t="n">
        <f aca="false">SUM(DV404:FS404)</f>
        <v>0</v>
      </c>
      <c r="R404" s="49" t="n">
        <f aca="false">N404+J404+K404+Q404</f>
        <v>9.23076923076923</v>
      </c>
      <c r="S404" s="48" t="n">
        <f aca="false">T404-T403-N(F404)+N404+Q404</f>
        <v>0</v>
      </c>
      <c r="T404" s="49" t="n">
        <f aca="false">SUM(FT404:HQ404)</f>
        <v>0</v>
      </c>
      <c r="U404" s="44" t="str">
        <f aca="false">IF(T403&lt;0.005,"",INDEX(Helpers!$C$2:$C$51,IF(_xlfn.MINIFS($DV$6:$FS$6,DV404:FS404,"&gt;0.005")=0,V404,_xlfn.MINIFS($DV$6:$FS$6,DV404:FS404,"&gt;0.005"))))</f>
        <v/>
      </c>
      <c r="V404" s="44" t="n">
        <f aca="false">IF(_xlfn.MINIFS($FT$6:$HQ$6,FT403:HQ403,"&gt;0.005")=0,1,_xlfn.MINIFS($FT$6:$HQ$6,FT403:HQ403,"&gt;0.005"))</f>
        <v>1</v>
      </c>
      <c r="W404" s="44" t="n">
        <f aca="false">IF(AND(D404&lt;&gt;"Paid",T403&gt;0.005),1,0)</f>
        <v>0</v>
      </c>
      <c r="X404" s="48" t="n">
        <f aca="false">SUMPRODUCT(((Helpers!$G$2:$G$51*(1+(Helpers!$D$2:$D$51+0.000000001)/12)^(($B404-Setup!$C$8)/(365.25/12))-Helpers!$E$2:$E$51*((1+(Helpers!$D$2:$D$51+0.000000001)/12)^(($B404-Setup!$C$8)/(365.25/12))-1)/((Helpers!$D$2:$D$51+0.000000001)/12))&gt;0)*(Helpers!$G$2:$G$51*(1+(Helpers!$D$2:$D$51+0.000000001)/12)^(($B404-Setup!$C$8)/(365.25/12))-Helpers!$E$2:$E$51*((1+(Helpers!$D$2:$D$51+0.000000001)/12)^(($B404-Setup!$C$8)/(365.25/12))-1)/((Helpers!$D$2:$D$51+0.000000001)/12)))</f>
        <v>0</v>
      </c>
      <c r="Y404" s="48"/>
      <c r="Z404" s="48" t="n">
        <f aca="false">IF(OR(N(Z$5)=0,Z$6=""),0,Z$5*((DATE(YEAR($B404),MONTH($B404),MIN(Z$6,DAY(EOMONTH($B404,0))))&gt;=$B404)*(DATE(YEAR($B404),MONTH($B404),MIN(Z$6,DAY(EOMONTH($B404,0))))&lt;$C404)+(DATE(YEAR($B404),MONTH($B404)+1,MIN(Z$6,DAY(EOMONTH($B404,1))))&gt;=$B404)*(DATE(YEAR($B404),MONTH($B404)+1,MIN(Z$6,DAY(EOMONTH($B404,1))))&lt;$C404)))</f>
        <v>0</v>
      </c>
      <c r="AA404" s="48" t="n">
        <f aca="false">IF(OR(N(AA$5)=0,AA$6=""),0,AA$5*((DATE(YEAR($B404),MONTH($B404),MIN(AA$6,DAY(EOMONTH($B404,0))))&gt;=$B404)*(DATE(YEAR($B404),MONTH($B404),MIN(AA$6,DAY(EOMONTH($B404,0))))&lt;$C404)+(DATE(YEAR($B404),MONTH($B404)+1,MIN(AA$6,DAY(EOMONTH($B404,1))))&gt;=$B404)*(DATE(YEAR($B404),MONTH($B404)+1,MIN(AA$6,DAY(EOMONTH($B404,1))))&lt;$C404)))</f>
        <v>40</v>
      </c>
      <c r="AB404" s="48" t="n">
        <f aca="false">IF(OR(N(AB$5)=0,AB$6=""),0,AB$5*((DATE(YEAR($B404),MONTH($B404),MIN(AB$6,DAY(EOMONTH($B404,0))))&gt;=$B404)*(DATE(YEAR($B404),MONTH($B404),MIN(AB$6,DAY(EOMONTH($B404,0))))&lt;$C404)+(DATE(YEAR($B404),MONTH($B404)+1,MIN(AB$6,DAY(EOMONTH($B404,1))))&gt;=$B404)*(DATE(YEAR($B404),MONTH($B404)+1,MIN(AB$6,DAY(EOMONTH($B404,1))))&lt;$C404)))</f>
        <v>0</v>
      </c>
      <c r="AC404" s="48" t="n">
        <f aca="false">IF(OR(N(AC$5)=0,AC$6=""),0,AC$5*((DATE(YEAR($B404),MONTH($B404),MIN(AC$6,DAY(EOMONTH($B404,0))))&gt;=$B404)*(DATE(YEAR($B404),MONTH($B404),MIN(AC$6,DAY(EOMONTH($B404,0))))&lt;$C404)+(DATE(YEAR($B404),MONTH($B404)+1,MIN(AC$6,DAY(EOMONTH($B404,1))))&gt;=$B404)*(DATE(YEAR($B404),MONTH($B404)+1,MIN(AC$6,DAY(EOMONTH($B404,1))))&lt;$C404)))</f>
        <v>0</v>
      </c>
      <c r="AD404" s="48" t="n">
        <f aca="false">IF(OR(N(AD$5)=0,AD$6=""),0,AD$5*((DATE(YEAR($B404),MONTH($B404),MIN(AD$6,DAY(EOMONTH($B404,0))))&gt;=$B404)*(DATE(YEAR($B404),MONTH($B404),MIN(AD$6,DAY(EOMONTH($B404,0))))&lt;$C404)+(DATE(YEAR($B404),MONTH($B404)+1,MIN(AD$6,DAY(EOMONTH($B404,1))))&gt;=$B404)*(DATE(YEAR($B404),MONTH($B404)+1,MIN(AD$6,DAY(EOMONTH($B404,1))))&lt;$C404)))</f>
        <v>0</v>
      </c>
      <c r="AE404" s="48" t="n">
        <f aca="false">IF(OR(N(AE$5)=0,AE$6=""),0,AE$5*((DATE(YEAR($B404),MONTH($B404),MIN(AE$6,DAY(EOMONTH($B404,0))))&gt;=$B404)*(DATE(YEAR($B404),MONTH($B404),MIN(AE$6,DAY(EOMONTH($B404,0))))&lt;$C404)+(DATE(YEAR($B404),MONTH($B404)+1,MIN(AE$6,DAY(EOMONTH($B404,1))))&gt;=$B404)*(DATE(YEAR($B404),MONTH($B404)+1,MIN(AE$6,DAY(EOMONTH($B404,1))))&lt;$C404)))</f>
        <v>0</v>
      </c>
      <c r="AF404" s="48" t="n">
        <f aca="false">IF(OR(N(AF$5)=0,AF$6=""),0,AF$5*((DATE(YEAR($B404),MONTH($B404),MIN(AF$6,DAY(EOMONTH($B404,0))))&gt;=$B404)*(DATE(YEAR($B404),MONTH($B404),MIN(AF$6,DAY(EOMONTH($B404,0))))&lt;$C404)+(DATE(YEAR($B404),MONTH($B404)+1,MIN(AF$6,DAY(EOMONTH($B404,1))))&gt;=$B404)*(DATE(YEAR($B404),MONTH($B404)+1,MIN(AF$6,DAY(EOMONTH($B404,1))))&lt;$C404)))</f>
        <v>0</v>
      </c>
      <c r="AG404" s="48" t="n">
        <f aca="false">IF(OR(N(AG$5)=0,AG$6=""),0,AG$5*((DATE(YEAR($B404),MONTH($B404),MIN(AG$6,DAY(EOMONTH($B404,0))))&gt;=$B404)*(DATE(YEAR($B404),MONTH($B404),MIN(AG$6,DAY(EOMONTH($B404,0))))&lt;$C404)+(DATE(YEAR($B404),MONTH($B404)+1,MIN(AG$6,DAY(EOMONTH($B404,1))))&gt;=$B404)*(DATE(YEAR($B404),MONTH($B404)+1,MIN(AG$6,DAY(EOMONTH($B404,1))))&lt;$C404)))</f>
        <v>0</v>
      </c>
      <c r="AH404" s="48" t="n">
        <f aca="false">IF(OR(N(AH$5)=0,AH$6=""),0,AH$5*((DATE(YEAR($B404),MONTH($B404),MIN(AH$6,DAY(EOMONTH($B404,0))))&gt;=$B404)*(DATE(YEAR($B404),MONTH($B404),MIN(AH$6,DAY(EOMONTH($B404,0))))&lt;$C404)+(DATE(YEAR($B404),MONTH($B404)+1,MIN(AH$6,DAY(EOMONTH($B404,1))))&gt;=$B404)*(DATE(YEAR($B404),MONTH($B404)+1,MIN(AH$6,DAY(EOMONTH($B404,1))))&lt;$C404)))</f>
        <v>0</v>
      </c>
      <c r="AI404" s="48" t="n">
        <f aca="false">IF(OR(N(AI$5)=0,AI$6=""),0,AI$5*((DATE(YEAR($B404),MONTH($B404),MIN(AI$6,DAY(EOMONTH($B404,0))))&gt;=$B404)*(DATE(YEAR($B404),MONTH($B404),MIN(AI$6,DAY(EOMONTH($B404,0))))&lt;$C404)+(DATE(YEAR($B404),MONTH($B404)+1,MIN(AI$6,DAY(EOMONTH($B404,1))))&gt;=$B404)*(DATE(YEAR($B404),MONTH($B404)+1,MIN(AI$6,DAY(EOMONTH($B404,1))))&lt;$C404)))</f>
        <v>0</v>
      </c>
      <c r="AJ404" s="48" t="n">
        <f aca="false">IF(OR(N(AJ$5)=0,AJ$6=""),0,AJ$5*((DATE(YEAR($B404),MONTH($B404),MIN(AJ$6,DAY(EOMONTH($B404,0))))&gt;=$B404)*(DATE(YEAR($B404),MONTH($B404),MIN(AJ$6,DAY(EOMONTH($B404,0))))&lt;$C404)+(DATE(YEAR($B404),MONTH($B404)+1,MIN(AJ$6,DAY(EOMONTH($B404,1))))&gt;=$B404)*(DATE(YEAR($B404),MONTH($B404)+1,MIN(AJ$6,DAY(EOMONTH($B404,1))))&lt;$C404)))</f>
        <v>0</v>
      </c>
      <c r="AK404" s="48" t="n">
        <f aca="false">IF(OR(N(AK$5)=0,AK$6=""),0,AK$5*((DATE(YEAR($B404),MONTH($B404),MIN(AK$6,DAY(EOMONTH($B404,0))))&gt;=$B404)*(DATE(YEAR($B404),MONTH($B404),MIN(AK$6,DAY(EOMONTH($B404,0))))&lt;$C404)+(DATE(YEAR($B404),MONTH($B404)+1,MIN(AK$6,DAY(EOMONTH($B404,1))))&gt;=$B404)*(DATE(YEAR($B404),MONTH($B404)+1,MIN(AK$6,DAY(EOMONTH($B404,1))))&lt;$C404)))</f>
        <v>0</v>
      </c>
      <c r="AL404" s="48" t="n">
        <f aca="false">IF(OR(N(AL$5)=0,AL$6=""),0,AL$5*((DATE(YEAR($B404),MONTH($B404),MIN(AL$6,DAY(EOMONTH($B404,0))))&gt;=$B404)*(DATE(YEAR($B404),MONTH($B404),MIN(AL$6,DAY(EOMONTH($B404,0))))&lt;$C404)+(DATE(YEAR($B404),MONTH($B404)+1,MIN(AL$6,DAY(EOMONTH($B404,1))))&gt;=$B404)*(DATE(YEAR($B404),MONTH($B404)+1,MIN(AL$6,DAY(EOMONTH($B404,1))))&lt;$C404)))</f>
        <v>0</v>
      </c>
      <c r="AM404" s="48" t="n">
        <f aca="false">IF(OR(N(AM$5)=0,AM$6=""),0,AM$5*((DATE(YEAR($B404),MONTH($B404),MIN(AM$6,DAY(EOMONTH($B404,0))))&gt;=$B404)*(DATE(YEAR($B404),MONTH($B404),MIN(AM$6,DAY(EOMONTH($B404,0))))&lt;$C404)+(DATE(YEAR($B404),MONTH($B404)+1,MIN(AM$6,DAY(EOMONTH($B404,1))))&gt;=$B404)*(DATE(YEAR($B404),MONTH($B404)+1,MIN(AM$6,DAY(EOMONTH($B404,1))))&lt;$C404)))</f>
        <v>0</v>
      </c>
      <c r="AN404" s="48" t="n">
        <f aca="false">IF(OR(N(AN$5)=0,AN$6=""),0,AN$5*((DATE(YEAR($B404),MONTH($B404),MIN(AN$6,DAY(EOMONTH($B404,0))))&gt;=$B404)*(DATE(YEAR($B404),MONTH($B404),MIN(AN$6,DAY(EOMONTH($B404,0))))&lt;$C404)+(DATE(YEAR($B404),MONTH($B404)+1,MIN(AN$6,DAY(EOMONTH($B404,1))))&gt;=$B404)*(DATE(YEAR($B404),MONTH($B404)+1,MIN(AN$6,DAY(EOMONTH($B404,1))))&lt;$C404)))</f>
        <v>0</v>
      </c>
      <c r="AO404" s="48" t="n">
        <f aca="false">IF(OR(N(AO$5)=0,AO$6=""),0,AO$5*((DATE(YEAR($B404),MONTH($B404),MIN(AO$6,DAY(EOMONTH($B404,0))))&gt;=$B404)*(DATE(YEAR($B404),MONTH($B404),MIN(AO$6,DAY(EOMONTH($B404,0))))&lt;$C404)+(DATE(YEAR($B404),MONTH($B404)+1,MIN(AO$6,DAY(EOMONTH($B404,1))))&gt;=$B404)*(DATE(YEAR($B404),MONTH($B404)+1,MIN(AO$6,DAY(EOMONTH($B404,1))))&lt;$C404)))</f>
        <v>0</v>
      </c>
      <c r="AP404" s="48" t="n">
        <f aca="false">IF(OR(N(AP$5)=0,AP$6=""),0,AP$5*((DATE(YEAR($B404),MONTH($B404),MIN(AP$6,DAY(EOMONTH($B404,0))))&gt;=$B404)*(DATE(YEAR($B404),MONTH($B404),MIN(AP$6,DAY(EOMONTH($B404,0))))&lt;$C404)+(DATE(YEAR($B404),MONTH($B404)+1,MIN(AP$6,DAY(EOMONTH($B404,1))))&gt;=$B404)*(DATE(YEAR($B404),MONTH($B404)+1,MIN(AP$6,DAY(EOMONTH($B404,1))))&lt;$C404)))</f>
        <v>0</v>
      </c>
      <c r="AQ404" s="48" t="n">
        <f aca="false">IF(OR(N(AQ$5)=0,AQ$6=""),0,AQ$5*((DATE(YEAR($B404),MONTH($B404),MIN(AQ$6,DAY(EOMONTH($B404,0))))&gt;=$B404)*(DATE(YEAR($B404),MONTH($B404),MIN(AQ$6,DAY(EOMONTH($B404,0))))&lt;$C404)+(DATE(YEAR($B404),MONTH($B404)+1,MIN(AQ$6,DAY(EOMONTH($B404,1))))&gt;=$B404)*(DATE(YEAR($B404),MONTH($B404)+1,MIN(AQ$6,DAY(EOMONTH($B404,1))))&lt;$C404)))</f>
        <v>0</v>
      </c>
      <c r="AR404" s="48" t="n">
        <f aca="false">IF(OR(N(AR$5)=0,AR$6=""),0,AR$5*((DATE(YEAR($B404),MONTH($B404),MIN(AR$6,DAY(EOMONTH($B404,0))))&gt;=$B404)*(DATE(YEAR($B404),MONTH($B404),MIN(AR$6,DAY(EOMONTH($B404,0))))&lt;$C404)+(DATE(YEAR($B404),MONTH($B404)+1,MIN(AR$6,DAY(EOMONTH($B404,1))))&gt;=$B404)*(DATE(YEAR($B404),MONTH($B404)+1,MIN(AR$6,DAY(EOMONTH($B404,1))))&lt;$C404)))</f>
        <v>0</v>
      </c>
      <c r="AS404" s="48" t="n">
        <f aca="false">IF(OR(N(AS$5)=0,AS$6=""),0,AS$5*((DATE(YEAR($B404),MONTH($B404),MIN(AS$6,DAY(EOMONTH($B404,0))))&gt;=$B404)*(DATE(YEAR($B404),MONTH($B404),MIN(AS$6,DAY(EOMONTH($B404,0))))&lt;$C404)+(DATE(YEAR($B404),MONTH($B404)+1,MIN(AS$6,DAY(EOMONTH($B404,1))))&gt;=$B404)*(DATE(YEAR($B404),MONTH($B404)+1,MIN(AS$6,DAY(EOMONTH($B404,1))))&lt;$C404)))</f>
        <v>0</v>
      </c>
      <c r="AT404" s="48" t="n">
        <f aca="false">IF(OR(N(AT$5)=0,AT$6=""),0,AT$5*((DATE(YEAR($B404),MONTH($B404),MIN(AT$6,DAY(EOMONTH($B404,0))))&gt;=$B404)*(DATE(YEAR($B404),MONTH($B404),MIN(AT$6,DAY(EOMONTH($B404,0))))&lt;$C404)+(DATE(YEAR($B404),MONTH($B404)+1,MIN(AT$6,DAY(EOMONTH($B404,1))))&gt;=$B404)*(DATE(YEAR($B404),MONTH($B404)+1,MIN(AT$6,DAY(EOMONTH($B404,1))))&lt;$C404)))</f>
        <v>0</v>
      </c>
      <c r="AU404" s="48" t="n">
        <f aca="false">IF(OR(N(AU$5)=0,AU$6=""),0,AU$5*((DATE(YEAR($B404),MONTH($B404),MIN(AU$6,DAY(EOMONTH($B404,0))))&gt;=$B404)*(DATE(YEAR($B404),MONTH($B404),MIN(AU$6,DAY(EOMONTH($B404,0))))&lt;$C404)+(DATE(YEAR($B404),MONTH($B404)+1,MIN(AU$6,DAY(EOMONTH($B404,1))))&gt;=$B404)*(DATE(YEAR($B404),MONTH($B404)+1,MIN(AU$6,DAY(EOMONTH($B404,1))))&lt;$C404)))</f>
        <v>0</v>
      </c>
      <c r="AV404" s="48" t="n">
        <f aca="false">IF(OR(N(AV$5)=0,AV$6=""),0,AV$5*((DATE(YEAR($B404),MONTH($B404),MIN(AV$6,DAY(EOMONTH($B404,0))))&gt;=$B404)*(DATE(YEAR($B404),MONTH($B404),MIN(AV$6,DAY(EOMONTH($B404,0))))&lt;$C404)+(DATE(YEAR($B404),MONTH($B404)+1,MIN(AV$6,DAY(EOMONTH($B404,1))))&gt;=$B404)*(DATE(YEAR($B404),MONTH($B404)+1,MIN(AV$6,DAY(EOMONTH($B404,1))))&lt;$C404)))</f>
        <v>0</v>
      </c>
      <c r="AW404" s="48" t="n">
        <f aca="false">IF(OR(N(AW$5)=0,AW$6=""),0,AW$5*((DATE(YEAR($B404),MONTH($B404),MIN(AW$6,DAY(EOMONTH($B404,0))))&gt;=$B404)*(DATE(YEAR($B404),MONTH($B404),MIN(AW$6,DAY(EOMONTH($B404,0))))&lt;$C404)+(DATE(YEAR($B404),MONTH($B404)+1,MIN(AW$6,DAY(EOMONTH($B404,1))))&gt;=$B404)*(DATE(YEAR($B404),MONTH($B404)+1,MIN(AW$6,DAY(EOMONTH($B404,1))))&lt;$C404)))</f>
        <v>0</v>
      </c>
      <c r="AX404" s="48" t="n">
        <f aca="false">IF(OR(N(AX$5)=0,AX$6=""),0,AX$5*((DATE(YEAR($B404),MONTH($B404),MIN(AX$6,DAY(EOMONTH($B404,0))))&gt;=$B404)*(DATE(YEAR($B404),MONTH($B404),MIN(AX$6,DAY(EOMONTH($B404,0))))&lt;$C404)+(DATE(YEAR($B404),MONTH($B404)+1,MIN(AX$6,DAY(EOMONTH($B404,1))))&gt;=$B404)*(DATE(YEAR($B404),MONTH($B404)+1,MIN(AX$6,DAY(EOMONTH($B404,1))))&lt;$C404)))</f>
        <v>0</v>
      </c>
      <c r="AY404" s="48" t="n">
        <f aca="false">IF(OR(N(AY$5)=0,AY$6=""),0,AY$5*((DATE(YEAR($B404),MONTH($B404),MIN(AY$6,DAY(EOMONTH($B404,0))))&gt;=$B404)*(DATE(YEAR($B404),MONTH($B404),MIN(AY$6,DAY(EOMONTH($B404,0))))&lt;$C404)+(DATE(YEAR($B404),MONTH($B404)+1,MIN(AY$6,DAY(EOMONTH($B404,1))))&gt;=$B404)*(DATE(YEAR($B404),MONTH($B404)+1,MIN(AY$6,DAY(EOMONTH($B404,1))))&lt;$C404)))</f>
        <v>0</v>
      </c>
      <c r="AZ404" s="48" t="n">
        <f aca="false">IF(OR(N(AZ$5)=0,AZ$6=""),0,AZ$5*((DATE(YEAR($B404),MONTH($B404),MIN(AZ$6,DAY(EOMONTH($B404,0))))&gt;=$B404)*(DATE(YEAR($B404),MONTH($B404),MIN(AZ$6,DAY(EOMONTH($B404,0))))&lt;$C404)+(DATE(YEAR($B404),MONTH($B404)+1,MIN(AZ$6,DAY(EOMONTH($B404,1))))&gt;=$B404)*(DATE(YEAR($B404),MONTH($B404)+1,MIN(AZ$6,DAY(EOMONTH($B404,1))))&lt;$C404)))</f>
        <v>0</v>
      </c>
      <c r="BA404" s="48" t="n">
        <f aca="false">IF(OR(N(BA$5)=0,BA$6=""),0,BA$5*((DATE(YEAR($B404),MONTH($B404),MIN(BA$6,DAY(EOMONTH($B404,0))))&gt;=$B404)*(DATE(YEAR($B404),MONTH($B404),MIN(BA$6,DAY(EOMONTH($B404,0))))&lt;$C404)+(DATE(YEAR($B404),MONTH($B404)+1,MIN(BA$6,DAY(EOMONTH($B404,1))))&gt;=$B404)*(DATE(YEAR($B404),MONTH($B404)+1,MIN(BA$6,DAY(EOMONTH($B404,1))))&lt;$C404)))</f>
        <v>0</v>
      </c>
      <c r="BB404" s="48" t="n">
        <f aca="false">IF(OR(N(BB$5)=0,BB$6=""),0,BB$5*((DATE(YEAR($B404),MONTH($B404),MIN(BB$6,DAY(EOMONTH($B404,0))))&gt;=$B404)*(DATE(YEAR($B404),MONTH($B404),MIN(BB$6,DAY(EOMONTH($B404,0))))&lt;$C404)+(DATE(YEAR($B404),MONTH($B404)+1,MIN(BB$6,DAY(EOMONTH($B404,1))))&gt;=$B404)*(DATE(YEAR($B404),MONTH($B404)+1,MIN(BB$6,DAY(EOMONTH($B404,1))))&lt;$C404)))</f>
        <v>0</v>
      </c>
      <c r="BC404" s="48" t="n">
        <f aca="false">IF(OR(N(BC$5)=0,BC$6=""),0,BC$5*((DATE(YEAR($B404),MONTH($B404),MIN(BC$6,DAY(EOMONTH($B404,0))))&gt;=$B404)*(DATE(YEAR($B404),MONTH($B404),MIN(BC$6,DAY(EOMONTH($B404,0))))&lt;$C404)+(DATE(YEAR($B404),MONTH($B404)+1,MIN(BC$6,DAY(EOMONTH($B404,1))))&gt;=$B404)*(DATE(YEAR($B404),MONTH($B404)+1,MIN(BC$6,DAY(EOMONTH($B404,1))))&lt;$C404)))</f>
        <v>0</v>
      </c>
      <c r="BD404" s="48" t="n">
        <f aca="false">IF(OR(N(BD$5)=0,BD$6=""),0,BD$5*((DATE(YEAR($B404),MONTH($B404),MIN(BD$6,DAY(EOMONTH($B404,0))))&gt;=$B404)*(DATE(YEAR($B404),MONTH($B404),MIN(BD$6,DAY(EOMONTH($B404,0))))&lt;$C404)+(DATE(YEAR($B404),MONTH($B404)+1,MIN(BD$6,DAY(EOMONTH($B404,1))))&gt;=$B404)*(DATE(YEAR($B404),MONTH($B404)+1,MIN(BD$6,DAY(EOMONTH($B404,1))))&lt;$C404)))</f>
        <v>0</v>
      </c>
      <c r="BE404" s="48" t="n">
        <f aca="false">IF(OR(N(BE$5)=0,BE$6=""),0,BE$5*((DATE(YEAR($B404),MONTH($B404),MIN(BE$6,DAY(EOMONTH($B404,0))))&gt;=$B404)*(DATE(YEAR($B404),MONTH($B404),MIN(BE$6,DAY(EOMONTH($B404,0))))&lt;$C404)+(DATE(YEAR($B404),MONTH($B404)+1,MIN(BE$6,DAY(EOMONTH($B404,1))))&gt;=$B404)*(DATE(YEAR($B404),MONTH($B404)+1,MIN(BE$6,DAY(EOMONTH($B404,1))))&lt;$C404)))</f>
        <v>0</v>
      </c>
      <c r="BF404" s="48" t="n">
        <f aca="false">IF(OR(N(BF$5)=0,BF$6=""),0,BF$5*((DATE(YEAR($B404),MONTH($B404),MIN(BF$6,DAY(EOMONTH($B404,0))))&gt;=$B404)*(DATE(YEAR($B404),MONTH($B404),MIN(BF$6,DAY(EOMONTH($B404,0))))&lt;$C404)+(DATE(YEAR($B404),MONTH($B404)+1,MIN(BF$6,DAY(EOMONTH($B404,1))))&gt;=$B404)*(DATE(YEAR($B404),MONTH($B404)+1,MIN(BF$6,DAY(EOMONTH($B404,1))))&lt;$C404)))</f>
        <v>0</v>
      </c>
      <c r="BG404" s="48" t="n">
        <f aca="false">IF(OR(N(BG$5)=0,BG$6=""),0,BG$5*((DATE(YEAR($B404),MONTH($B404),MIN(BG$6,DAY(EOMONTH($B404,0))))&gt;=$B404)*(DATE(YEAR($B404),MONTH($B404),MIN(BG$6,DAY(EOMONTH($B404,0))))&lt;$C404)+(DATE(YEAR($B404),MONTH($B404)+1,MIN(BG$6,DAY(EOMONTH($B404,1))))&gt;=$B404)*(DATE(YEAR($B404),MONTH($B404)+1,MIN(BG$6,DAY(EOMONTH($B404,1))))&lt;$C404)))</f>
        <v>0</v>
      </c>
      <c r="BH404" s="48" t="n">
        <f aca="false">IF(OR(N(BH$5)=0,BH$6=""),0,BH$5*((DATE(YEAR($B404),MONTH($B404),MIN(BH$6,DAY(EOMONTH($B404,0))))&gt;=$B404)*(DATE(YEAR($B404),MONTH($B404),MIN(BH$6,DAY(EOMONTH($B404,0))))&lt;$C404)+(DATE(YEAR($B404),MONTH($B404)+1,MIN(BH$6,DAY(EOMONTH($B404,1))))&gt;=$B404)*(DATE(YEAR($B404),MONTH($B404)+1,MIN(BH$6,DAY(EOMONTH($B404,1))))&lt;$C404)))</f>
        <v>0</v>
      </c>
      <c r="BI404" s="48" t="n">
        <f aca="false">IF(OR(N(BI$5)=0,BI$6=""),0,BI$5*((DATE(YEAR($B404),MONTH($B404),MIN(BI$6,DAY(EOMONTH($B404,0))))&gt;=$B404)*(DATE(YEAR($B404),MONTH($B404),MIN(BI$6,DAY(EOMONTH($B404,0))))&lt;$C404)+(DATE(YEAR($B404),MONTH($B404)+1,MIN(BI$6,DAY(EOMONTH($B404,1))))&gt;=$B404)*(DATE(YEAR($B404),MONTH($B404)+1,MIN(BI$6,DAY(EOMONTH($B404,1))))&lt;$C404)))</f>
        <v>0</v>
      </c>
      <c r="BJ404" s="48" t="n">
        <f aca="false">IF(OR(N(BJ$5)=0,BJ$6=""),0,BJ$5*((DATE(YEAR($B404),MONTH($B404),MIN(BJ$6,DAY(EOMONTH($B404,0))))&gt;=$B404)*(DATE(YEAR($B404),MONTH($B404),MIN(BJ$6,DAY(EOMONTH($B404,0))))&lt;$C404)+(DATE(YEAR($B404),MONTH($B404)+1,MIN(BJ$6,DAY(EOMONTH($B404,1))))&gt;=$B404)*(DATE(YEAR($B404),MONTH($B404)+1,MIN(BJ$6,DAY(EOMONTH($B404,1))))&lt;$C404)))</f>
        <v>0</v>
      </c>
      <c r="BK404" s="48" t="n">
        <f aca="false">IF(OR(N(BK$5)=0,BK$6=""),0,BK$5*((DATE(YEAR($B404),MONTH($B404),MIN(BK$6,DAY(EOMONTH($B404,0))))&gt;=$B404)*(DATE(YEAR($B404),MONTH($B404),MIN(BK$6,DAY(EOMONTH($B404,0))))&lt;$C404)+(DATE(YEAR($B404),MONTH($B404)+1,MIN(BK$6,DAY(EOMONTH($B404,1))))&gt;=$B404)*(DATE(YEAR($B404),MONTH($B404)+1,MIN(BK$6,DAY(EOMONTH($B404,1))))&lt;$C404)))</f>
        <v>0</v>
      </c>
      <c r="BL404" s="48" t="n">
        <f aca="false">IF(OR(N(BL$5)=0,BL$6=""),0,BL$5*((DATE(YEAR($B404),MONTH($B404),MIN(BL$6,DAY(EOMONTH($B404,0))))&gt;=$B404)*(DATE(YEAR($B404),MONTH($B404),MIN(BL$6,DAY(EOMONTH($B404,0))))&lt;$C404)+(DATE(YEAR($B404),MONTH($B404)+1,MIN(BL$6,DAY(EOMONTH($B404,1))))&gt;=$B404)*(DATE(YEAR($B404),MONTH($B404)+1,MIN(BL$6,DAY(EOMONTH($B404,1))))&lt;$C404)))</f>
        <v>0</v>
      </c>
      <c r="BM404" s="48" t="n">
        <f aca="false">IF(OR(N(BM$5)=0,BM$6=""),0,BM$5*((DATE(YEAR($B404),MONTH($B404),MIN(BM$6,DAY(EOMONTH($B404,0))))&gt;=$B404)*(DATE(YEAR($B404),MONTH($B404),MIN(BM$6,DAY(EOMONTH($B404,0))))&lt;$C404)+(DATE(YEAR($B404),MONTH($B404)+1,MIN(BM$6,DAY(EOMONTH($B404,1))))&gt;=$B404)*(DATE(YEAR($B404),MONTH($B404)+1,MIN(BM$6,DAY(EOMONTH($B404,1))))&lt;$C404)))</f>
        <v>0</v>
      </c>
      <c r="BN404" s="48" t="n">
        <f aca="false">IF(OR(N(BN$5)=0,BN$6=""),0,BN$5*((DATE(YEAR($B404),MONTH($B404),MIN(BN$6,DAY(EOMONTH($B404,0))))&gt;=$B404)*(DATE(YEAR($B404),MONTH($B404),MIN(BN$6,DAY(EOMONTH($B404,0))))&lt;$C404)+(DATE(YEAR($B404),MONTH($B404)+1,MIN(BN$6,DAY(EOMONTH($B404,1))))&gt;=$B404)*(DATE(YEAR($B404),MONTH($B404)+1,MIN(BN$6,DAY(EOMONTH($B404,1))))&lt;$C404)))</f>
        <v>0</v>
      </c>
      <c r="BO404" s="48" t="n">
        <f aca="false">IF(OR(N(BO$5)=0,BO$6=""),0,BO$5*((DATE(YEAR($B404),MONTH($B404),MIN(BO$6,DAY(EOMONTH($B404,0))))&gt;=$B404)*(DATE(YEAR($B404),MONTH($B404),MIN(BO$6,DAY(EOMONTH($B404,0))))&lt;$C404)+(DATE(YEAR($B404),MONTH($B404)+1,MIN(BO$6,DAY(EOMONTH($B404,1))))&gt;=$B404)*(DATE(YEAR($B404),MONTH($B404)+1,MIN(BO$6,DAY(EOMONTH($B404,1))))&lt;$C404)))</f>
        <v>0</v>
      </c>
      <c r="BP404" s="48" t="n">
        <f aca="false">IF(OR(N(BP$5)=0,BP$6=""),0,BP$5*((DATE(YEAR($B404),MONTH($B404),MIN(BP$6,DAY(EOMONTH($B404,0))))&gt;=$B404)*(DATE(YEAR($B404),MONTH($B404),MIN(BP$6,DAY(EOMONTH($B404,0))))&lt;$C404)+(DATE(YEAR($B404),MONTH($B404)+1,MIN(BP$6,DAY(EOMONTH($B404,1))))&gt;=$B404)*(DATE(YEAR($B404),MONTH($B404)+1,MIN(BP$6,DAY(EOMONTH($B404,1))))&lt;$C404)))</f>
        <v>0</v>
      </c>
      <c r="BQ404" s="48" t="n">
        <f aca="false">IF(OR(N(BQ$5)=0,BQ$6=""),0,BQ$5*((DATE(YEAR($B404),MONTH($B404),MIN(BQ$6,DAY(EOMONTH($B404,0))))&gt;=$B404)*(DATE(YEAR($B404),MONTH($B404),MIN(BQ$6,DAY(EOMONTH($B404,0))))&lt;$C404)+(DATE(YEAR($B404),MONTH($B404)+1,MIN(BQ$6,DAY(EOMONTH($B404,1))))&gt;=$B404)*(DATE(YEAR($B404),MONTH($B404)+1,MIN(BQ$6,DAY(EOMONTH($B404,1))))&lt;$C404)))</f>
        <v>0</v>
      </c>
      <c r="BR404" s="48" t="n">
        <f aca="false">IF(OR(N(BR$5)=0,BR$6=""),0,BR$5*((DATE(YEAR($B404),MONTH($B404),MIN(BR$6,DAY(EOMONTH($B404,0))))&gt;=$B404)*(DATE(YEAR($B404),MONTH($B404),MIN(BR$6,DAY(EOMONTH($B404,0))))&lt;$C404)+(DATE(YEAR($B404),MONTH($B404)+1,MIN(BR$6,DAY(EOMONTH($B404,1))))&gt;=$B404)*(DATE(YEAR($B404),MONTH($B404)+1,MIN(BR$6,DAY(EOMONTH($B404,1))))&lt;$C404)))</f>
        <v>0</v>
      </c>
      <c r="BS404" s="48" t="n">
        <f aca="false">IF(OR(N(BS$5)=0,BS$6=""),0,BS$5*((DATE(YEAR($B404),MONTH($B404),MIN(BS$6,DAY(EOMONTH($B404,0))))&gt;=$B404)*(DATE(YEAR($B404),MONTH($B404),MIN(BS$6,DAY(EOMONTH($B404,0))))&lt;$C404)+(DATE(YEAR($B404),MONTH($B404)+1,MIN(BS$6,DAY(EOMONTH($B404,1))))&gt;=$B404)*(DATE(YEAR($B404),MONTH($B404)+1,MIN(BS$6,DAY(EOMONTH($B404,1))))&lt;$C404)))</f>
        <v>0</v>
      </c>
      <c r="BT404" s="48" t="n">
        <f aca="false">IF(OR(N(BT$5)=0,BT$6=""),0,BT$5*((DATE(YEAR($B404),MONTH($B404),MIN(BT$6,DAY(EOMONTH($B404,0))))&gt;=$B404)*(DATE(YEAR($B404),MONTH($B404),MIN(BT$6,DAY(EOMONTH($B404,0))))&lt;$C404)+(DATE(YEAR($B404),MONTH($B404)+1,MIN(BT$6,DAY(EOMONTH($B404,1))))&gt;=$B404)*(DATE(YEAR($B404),MONTH($B404)+1,MIN(BT$6,DAY(EOMONTH($B404,1))))&lt;$C404)))</f>
        <v>0</v>
      </c>
      <c r="BU404" s="48" t="n">
        <f aca="false">IF(OR(N(BU$5)=0,BU$6=""),0,BU$5*((DATE(YEAR($B404),MONTH($B404),MIN(BU$6,DAY(EOMONTH($B404,0))))&gt;=$B404)*(DATE(YEAR($B404),MONTH($B404),MIN(BU$6,DAY(EOMONTH($B404,0))))&lt;$C404)+(DATE(YEAR($B404),MONTH($B404)+1,MIN(BU$6,DAY(EOMONTH($B404,1))))&gt;=$B404)*(DATE(YEAR($B404),MONTH($B404)+1,MIN(BU$6,DAY(EOMONTH($B404,1))))&lt;$C404)))</f>
        <v>0</v>
      </c>
      <c r="BV404" s="48" t="n">
        <f aca="false">IF(OR(N(BV$5)=0,BV$6=""),0,BV$5*((DATE(YEAR($B404),MONTH($B404),MIN(BV$6,DAY(EOMONTH($B404,0))))&gt;=$B404)*(DATE(YEAR($B404),MONTH($B404),MIN(BV$6,DAY(EOMONTH($B404,0))))&lt;$C404)+(DATE(YEAR($B404),MONTH($B404)+1,MIN(BV$6,DAY(EOMONTH($B404,1))))&gt;=$B404)*(DATE(YEAR($B404),MONTH($B404)+1,MIN(BV$6,DAY(EOMONTH($B404,1))))&lt;$C404)))</f>
        <v>0</v>
      </c>
      <c r="BW404" s="48" t="n">
        <f aca="false">IF(OR(N(BW$5)=0,BW$6=""),0,BW$5*((DATE(YEAR($B404),MONTH($B404),MIN(BW$6,DAY(EOMONTH($B404,0))))&gt;=$B404)*(DATE(YEAR($B404),MONTH($B404),MIN(BW$6,DAY(EOMONTH($B404,0))))&lt;$C404)+(DATE(YEAR($B404),MONTH($B404)+1,MIN(BW$6,DAY(EOMONTH($B404,1))))&gt;=$B404)*(DATE(YEAR($B404),MONTH($B404)+1,MIN(BW$6,DAY(EOMONTH($B404,1))))&lt;$C404)))</f>
        <v>0</v>
      </c>
      <c r="BX404" s="48" t="n">
        <f aca="false">MIN(Z404,(FT403*(1+FT$5/Setup!$C$36)+IF($V404=1,N($F404),0)))</f>
        <v>0</v>
      </c>
      <c r="BY404" s="48" t="n">
        <f aca="false">MIN(AA404,(FU403*(1+FU$5/Setup!$C$36)+IF($V404=2,N($F404),0)))</f>
        <v>0</v>
      </c>
      <c r="BZ404" s="48" t="n">
        <f aca="false">MIN(AB404,(FV403*(1+FV$5/Setup!$C$36)+IF($V404=3,N($F404),0)))</f>
        <v>0</v>
      </c>
      <c r="CA404" s="48" t="n">
        <f aca="false">MIN(AC404,(FW403*(1+FW$5/Setup!$C$36)+IF($V404=4,N($F404),0)))</f>
        <v>0</v>
      </c>
      <c r="CB404" s="48" t="n">
        <f aca="false">MIN(AD404,(FX403*(1+FX$5/Setup!$C$36)+IF($V404=5,N($F404),0)))</f>
        <v>0</v>
      </c>
      <c r="CC404" s="48" t="n">
        <f aca="false">MIN(AE404,(FY403*(1+FY$5/Setup!$C$36)+IF($V404=6,N($F404),0)))</f>
        <v>0</v>
      </c>
      <c r="CD404" s="48" t="n">
        <f aca="false">MIN(AF404,(FZ403*(1+FZ$5/Setup!$C$36)+IF($V404=7,N($F404),0)))</f>
        <v>0</v>
      </c>
      <c r="CE404" s="48" t="n">
        <f aca="false">MIN(AG404,(GA403*(1+GA$5/Setup!$C$36)+IF($V404=8,N($F404),0)))</f>
        <v>0</v>
      </c>
      <c r="CF404" s="48" t="n">
        <f aca="false">MIN(AH404,(GB403*(1+GB$5/Setup!$C$36)+IF($V404=9,N($F404),0)))</f>
        <v>0</v>
      </c>
      <c r="CG404" s="48" t="n">
        <f aca="false">MIN(AI404,(GC403*(1+GC$5/Setup!$C$36)+IF($V404=10,N($F404),0)))</f>
        <v>0</v>
      </c>
      <c r="CH404" s="48" t="n">
        <f aca="false">MIN(AJ404,(GD403*(1+GD$5/Setup!$C$36)+IF($V404=11,N($F404),0)))</f>
        <v>0</v>
      </c>
      <c r="CI404" s="48" t="n">
        <f aca="false">MIN(AK404,(GE403*(1+GE$5/Setup!$C$36)+IF($V404=12,N($F404),0)))</f>
        <v>0</v>
      </c>
      <c r="CJ404" s="48" t="n">
        <f aca="false">MIN(AL404,(GF403*(1+GF$5/Setup!$C$36)+IF($V404=13,N($F404),0)))</f>
        <v>0</v>
      </c>
      <c r="CK404" s="48" t="n">
        <f aca="false">MIN(AM404,(GG403*(1+GG$5/Setup!$C$36)+IF($V404=14,N($F404),0)))</f>
        <v>0</v>
      </c>
      <c r="CL404" s="48" t="n">
        <f aca="false">MIN(AN404,(GH403*(1+GH$5/Setup!$C$36)+IF($V404=15,N($F404),0)))</f>
        <v>0</v>
      </c>
      <c r="CM404" s="48" t="n">
        <f aca="false">MIN(AO404,(GI403*(1+GI$5/Setup!$C$36)+IF($V404=16,N($F404),0)))</f>
        <v>0</v>
      </c>
      <c r="CN404" s="48" t="n">
        <f aca="false">MIN(AP404,(GJ403*(1+GJ$5/Setup!$C$36)+IF($V404=17,N($F404),0)))</f>
        <v>0</v>
      </c>
      <c r="CO404" s="48" t="n">
        <f aca="false">MIN(AQ404,(GK403*(1+GK$5/Setup!$C$36)+IF($V404=18,N($F404),0)))</f>
        <v>0</v>
      </c>
      <c r="CP404" s="48" t="n">
        <f aca="false">MIN(AR404,(GL403*(1+GL$5/Setup!$C$36)+IF($V404=19,N($F404),0)))</f>
        <v>0</v>
      </c>
      <c r="CQ404" s="48" t="n">
        <f aca="false">MIN(AS404,(GM403*(1+GM$5/Setup!$C$36)+IF($V404=20,N($F404),0)))</f>
        <v>0</v>
      </c>
      <c r="CR404" s="48" t="n">
        <f aca="false">MIN(AT404,(GN403*(1+GN$5/Setup!$C$36)+IF($V404=21,N($F404),0)))</f>
        <v>0</v>
      </c>
      <c r="CS404" s="48" t="n">
        <f aca="false">MIN(AU404,(GO403*(1+GO$5/Setup!$C$36)+IF($V404=22,N($F404),0)))</f>
        <v>0</v>
      </c>
      <c r="CT404" s="48" t="n">
        <f aca="false">MIN(AV404,(GP403*(1+GP$5/Setup!$C$36)+IF($V404=23,N($F404),0)))</f>
        <v>0</v>
      </c>
      <c r="CU404" s="48" t="n">
        <f aca="false">MIN(AW404,(GQ403*(1+GQ$5/Setup!$C$36)+IF($V404=24,N($F404),0)))</f>
        <v>0</v>
      </c>
      <c r="CV404" s="48" t="n">
        <f aca="false">MIN(AX404,(GR403*(1+GR$5/Setup!$C$36)+IF($V404=25,N($F404),0)))</f>
        <v>0</v>
      </c>
      <c r="CW404" s="48" t="n">
        <f aca="false">MIN(AY404,(GS403*(1+GS$5/Setup!$C$36)+IF($V404=26,N($F404),0)))</f>
        <v>0</v>
      </c>
      <c r="CX404" s="48" t="n">
        <f aca="false">MIN(AZ404,(GT403*(1+GT$5/Setup!$C$36)+IF($V404=27,N($F404),0)))</f>
        <v>0</v>
      </c>
      <c r="CY404" s="48" t="n">
        <f aca="false">MIN(BA404,(GU403*(1+GU$5/Setup!$C$36)+IF($V404=28,N($F404),0)))</f>
        <v>0</v>
      </c>
      <c r="CZ404" s="48" t="n">
        <f aca="false">MIN(BB404,(GV403*(1+GV$5/Setup!$C$36)+IF($V404=29,N($F404),0)))</f>
        <v>0</v>
      </c>
      <c r="DA404" s="48" t="n">
        <f aca="false">MIN(BC404,(GW403*(1+GW$5/Setup!$C$36)+IF($V404=30,N($F404),0)))</f>
        <v>0</v>
      </c>
      <c r="DB404" s="48" t="n">
        <f aca="false">MIN(BD404,(GX403*(1+GX$5/Setup!$C$36)+IF($V404=31,N($F404),0)))</f>
        <v>0</v>
      </c>
      <c r="DC404" s="48" t="n">
        <f aca="false">MIN(BE404,(GY403*(1+GY$5/Setup!$C$36)+IF($V404=32,N($F404),0)))</f>
        <v>0</v>
      </c>
      <c r="DD404" s="48" t="n">
        <f aca="false">MIN(BF404,(GZ403*(1+GZ$5/Setup!$C$36)+IF($V404=33,N($F404),0)))</f>
        <v>0</v>
      </c>
      <c r="DE404" s="48" t="n">
        <f aca="false">MIN(BG404,(HA403*(1+HA$5/Setup!$C$36)+IF($V404=34,N($F404),0)))</f>
        <v>0</v>
      </c>
      <c r="DF404" s="48" t="n">
        <f aca="false">MIN(BH404,(HB403*(1+HB$5/Setup!$C$36)+IF($V404=35,N($F404),0)))</f>
        <v>0</v>
      </c>
      <c r="DG404" s="48" t="n">
        <f aca="false">MIN(BI404,(HC403*(1+HC$5/Setup!$C$36)+IF($V404=36,N($F404),0)))</f>
        <v>0</v>
      </c>
      <c r="DH404" s="48" t="n">
        <f aca="false">MIN(BJ404,(HD403*(1+HD$5/Setup!$C$36)+IF($V404=37,N($F404),0)))</f>
        <v>0</v>
      </c>
      <c r="DI404" s="48" t="n">
        <f aca="false">MIN(BK404,(HE403*(1+HE$5/Setup!$C$36)+IF($V404=38,N($F404),0)))</f>
        <v>0</v>
      </c>
      <c r="DJ404" s="48" t="n">
        <f aca="false">MIN(BL404,(HF403*(1+HF$5/Setup!$C$36)+IF($V404=39,N($F404),0)))</f>
        <v>0</v>
      </c>
      <c r="DK404" s="48" t="n">
        <f aca="false">MIN(BM404,(HG403*(1+HG$5/Setup!$C$36)+IF($V404=40,N($F404),0)))</f>
        <v>0</v>
      </c>
      <c r="DL404" s="48" t="n">
        <f aca="false">MIN(BN404,(HH403*(1+HH$5/Setup!$C$36)+IF($V404=41,N($F404),0)))</f>
        <v>0</v>
      </c>
      <c r="DM404" s="48" t="n">
        <f aca="false">MIN(BO404,(HI403*(1+HI$5/Setup!$C$36)+IF($V404=42,N($F404),0)))</f>
        <v>0</v>
      </c>
      <c r="DN404" s="48" t="n">
        <f aca="false">MIN(BP404,(HJ403*(1+HJ$5/Setup!$C$36)+IF($V404=43,N($F404),0)))</f>
        <v>0</v>
      </c>
      <c r="DO404" s="48" t="n">
        <f aca="false">MIN(BQ404,(HK403*(1+HK$5/Setup!$C$36)+IF($V404=44,N($F404),0)))</f>
        <v>0</v>
      </c>
      <c r="DP404" s="48" t="n">
        <f aca="false">MIN(BR404,(HL403*(1+HL$5/Setup!$C$36)+IF($V404=45,N($F404),0)))</f>
        <v>0</v>
      </c>
      <c r="DQ404" s="48" t="n">
        <f aca="false">MIN(BS404,(HM403*(1+HM$5/Setup!$C$36)+IF($V404=46,N($F404),0)))</f>
        <v>0</v>
      </c>
      <c r="DR404" s="48" t="n">
        <f aca="false">MIN(BT404,(HN403*(1+HN$5/Setup!$C$36)+IF($V404=47,N($F404),0)))</f>
        <v>0</v>
      </c>
      <c r="DS404" s="48" t="n">
        <f aca="false">MIN(BU404,(HO403*(1+HO$5/Setup!$C$36)+IF($V404=48,N($F404),0)))</f>
        <v>0</v>
      </c>
      <c r="DT404" s="48" t="n">
        <f aca="false">MIN(BV404,(HP403*(1+HP$5/Setup!$C$36)+IF($V404=49,N($F404),0)))</f>
        <v>0</v>
      </c>
      <c r="DU404" s="48" t="n">
        <f aca="false">MIN(BW404,(HQ403*(1+HQ$5/Setup!$C$36)+IF($V404=50,N($F404),0)))</f>
        <v>0</v>
      </c>
      <c r="DV404" s="48" t="n">
        <f aca="false">MIN(MAX((FT403*(1+FT$5/Setup!$C$36)+IF($V404=1,N($F404),0))-BX404,0),MAX($P404-0,0))</f>
        <v>0</v>
      </c>
      <c r="DW404" s="48" t="n">
        <f aca="false">MIN(MAX((FU403*(1+FU$5/Setup!$C$36)+IF($V404=2,N($F404),0))-BY404,0),MAX($P404-SUM(DV404:DV404),0))</f>
        <v>0</v>
      </c>
      <c r="DX404" s="48" t="n">
        <f aca="false">MIN(MAX((FV403*(1+FV$5/Setup!$C$36)+IF($V404=3,N($F404),0))-BZ404,0),MAX($P404-SUM(DV404:DW404),0))</f>
        <v>0</v>
      </c>
      <c r="DY404" s="48" t="n">
        <f aca="false">MIN(MAX((FW403*(1+FW$5/Setup!$C$36)+IF($V404=4,N($F404),0))-CA404,0),MAX($P404-SUM(DV404:DX404),0))</f>
        <v>0</v>
      </c>
      <c r="DZ404" s="48" t="n">
        <f aca="false">MIN(MAX((FX403*(1+FX$5/Setup!$C$36)+IF($V404=5,N($F404),0))-CB404,0),MAX($P404-SUM(DV404:DY404),0))</f>
        <v>0</v>
      </c>
      <c r="EA404" s="48" t="n">
        <f aca="false">MIN(MAX((FY403*(1+FY$5/Setup!$C$36)+IF($V404=6,N($F404),0))-CC404,0),MAX($P404-SUM(DV404:DZ404),0))</f>
        <v>0</v>
      </c>
      <c r="EB404" s="48" t="n">
        <f aca="false">MIN(MAX((FZ403*(1+FZ$5/Setup!$C$36)+IF($V404=7,N($F404),0))-CD404,0),MAX($P404-SUM(DV404:EA404),0))</f>
        <v>0</v>
      </c>
      <c r="EC404" s="48" t="n">
        <f aca="false">MIN(MAX((GA403*(1+GA$5/Setup!$C$36)+IF($V404=8,N($F404),0))-CE404,0),MAX($P404-SUM(DV404:EB404),0))</f>
        <v>0</v>
      </c>
      <c r="ED404" s="48" t="n">
        <f aca="false">MIN(MAX((GB403*(1+GB$5/Setup!$C$36)+IF($V404=9,N($F404),0))-CF404,0),MAX($P404-SUM(DV404:EC404),0))</f>
        <v>0</v>
      </c>
      <c r="EE404" s="48" t="n">
        <f aca="false">MIN(MAX((GC403*(1+GC$5/Setup!$C$36)+IF($V404=10,N($F404),0))-CG404,0),MAX($P404-SUM(DV404:ED404),0))</f>
        <v>0</v>
      </c>
      <c r="EF404" s="48" t="n">
        <f aca="false">MIN(MAX((GD403*(1+GD$5/Setup!$C$36)+IF($V404=11,N($F404),0))-CH404,0),MAX($P404-SUM(DV404:EE404),0))</f>
        <v>0</v>
      </c>
      <c r="EG404" s="48" t="n">
        <f aca="false">MIN(MAX((GE403*(1+GE$5/Setup!$C$36)+IF($V404=12,N($F404),0))-CI404,0),MAX($P404-SUM(DV404:EF404),0))</f>
        <v>0</v>
      </c>
      <c r="EH404" s="48" t="n">
        <f aca="false">MIN(MAX((GF403*(1+GF$5/Setup!$C$36)+IF($V404=13,N($F404),0))-CJ404,0),MAX($P404-SUM(DV404:EG404),0))</f>
        <v>0</v>
      </c>
      <c r="EI404" s="48" t="n">
        <f aca="false">MIN(MAX((GG403*(1+GG$5/Setup!$C$36)+IF($V404=14,N($F404),0))-CK404,0),MAX($P404-SUM(DV404:EH404),0))</f>
        <v>0</v>
      </c>
      <c r="EJ404" s="48" t="n">
        <f aca="false">MIN(MAX((GH403*(1+GH$5/Setup!$C$36)+IF($V404=15,N($F404),0))-CL404,0),MAX($P404-SUM(DV404:EI404),0))</f>
        <v>0</v>
      </c>
      <c r="EK404" s="48" t="n">
        <f aca="false">MIN(MAX((GI403*(1+GI$5/Setup!$C$36)+IF($V404=16,N($F404),0))-CM404,0),MAX($P404-SUM(DV404:EJ404),0))</f>
        <v>0</v>
      </c>
      <c r="EL404" s="48" t="n">
        <f aca="false">MIN(MAX((GJ403*(1+GJ$5/Setup!$C$36)+IF($V404=17,N($F404),0))-CN404,0),MAX($P404-SUM(DV404:EK404),0))</f>
        <v>0</v>
      </c>
      <c r="EM404" s="48" t="n">
        <f aca="false">MIN(MAX((GK403*(1+GK$5/Setup!$C$36)+IF($V404=18,N($F404),0))-CO404,0),MAX($P404-SUM(DV404:EL404),0))</f>
        <v>0</v>
      </c>
      <c r="EN404" s="48" t="n">
        <f aca="false">MIN(MAX((GL403*(1+GL$5/Setup!$C$36)+IF($V404=19,N($F404),0))-CP404,0),MAX($P404-SUM(DV404:EM404),0))</f>
        <v>0</v>
      </c>
      <c r="EO404" s="48" t="n">
        <f aca="false">MIN(MAX((GM403*(1+GM$5/Setup!$C$36)+IF($V404=20,N($F404),0))-CQ404,0),MAX($P404-SUM(DV404:EN404),0))</f>
        <v>0</v>
      </c>
      <c r="EP404" s="48" t="n">
        <f aca="false">MIN(MAX((GN403*(1+GN$5/Setup!$C$36)+IF($V404=21,N($F404),0))-CR404,0),MAX($P404-SUM(DV404:EO404),0))</f>
        <v>0</v>
      </c>
      <c r="EQ404" s="48" t="n">
        <f aca="false">MIN(MAX((GO403*(1+GO$5/Setup!$C$36)+IF($V404=22,N($F404),0))-CS404,0),MAX($P404-SUM(DV404:EP404),0))</f>
        <v>0</v>
      </c>
      <c r="ER404" s="48" t="n">
        <f aca="false">MIN(MAX((GP403*(1+GP$5/Setup!$C$36)+IF($V404=23,N($F404),0))-CT404,0),MAX($P404-SUM(DV404:EQ404),0))</f>
        <v>0</v>
      </c>
      <c r="ES404" s="48" t="n">
        <f aca="false">MIN(MAX((GQ403*(1+GQ$5/Setup!$C$36)+IF($V404=24,N($F404),0))-CU404,0),MAX($P404-SUM(DV404:ER404),0))</f>
        <v>0</v>
      </c>
      <c r="ET404" s="48" t="n">
        <f aca="false">MIN(MAX((GR403*(1+GR$5/Setup!$C$36)+IF($V404=25,N($F404),0))-CV404,0),MAX($P404-SUM(DV404:ES404),0))</f>
        <v>0</v>
      </c>
      <c r="EU404" s="48" t="n">
        <f aca="false">MIN(MAX((GS403*(1+GS$5/Setup!$C$36)+IF($V404=26,N($F404),0))-CW404,0),MAX($P404-SUM(DV404:ET404),0))</f>
        <v>0</v>
      </c>
      <c r="EV404" s="48" t="n">
        <f aca="false">MIN(MAX((GT403*(1+GT$5/Setup!$C$36)+IF($V404=27,N($F404),0))-CX404,0),MAX($P404-SUM(DV404:EU404),0))</f>
        <v>0</v>
      </c>
      <c r="EW404" s="48" t="n">
        <f aca="false">MIN(MAX((GU403*(1+GU$5/Setup!$C$36)+IF($V404=28,N($F404),0))-CY404,0),MAX($P404-SUM(DV404:EV404),0))</f>
        <v>0</v>
      </c>
      <c r="EX404" s="48" t="n">
        <f aca="false">MIN(MAX((GV403*(1+GV$5/Setup!$C$36)+IF($V404=29,N($F404),0))-CZ404,0),MAX($P404-SUM(DV404:EW404),0))</f>
        <v>0</v>
      </c>
      <c r="EY404" s="48" t="n">
        <f aca="false">MIN(MAX((GW403*(1+GW$5/Setup!$C$36)+IF($V404=30,N($F404),0))-DA404,0),MAX($P404-SUM(DV404:EX404),0))</f>
        <v>0</v>
      </c>
      <c r="EZ404" s="48" t="n">
        <f aca="false">MIN(MAX((GX403*(1+GX$5/Setup!$C$36)+IF($V404=31,N($F404),0))-DB404,0),MAX($P404-SUM(DV404:EY404),0))</f>
        <v>0</v>
      </c>
      <c r="FA404" s="48" t="n">
        <f aca="false">MIN(MAX((GY403*(1+GY$5/Setup!$C$36)+IF($V404=32,N($F404),0))-DC404,0),MAX($P404-SUM(DV404:EZ404),0))</f>
        <v>0</v>
      </c>
      <c r="FB404" s="48" t="n">
        <f aca="false">MIN(MAX((GZ403*(1+GZ$5/Setup!$C$36)+IF($V404=33,N($F404),0))-DD404,0),MAX($P404-SUM(DV404:FA404),0))</f>
        <v>0</v>
      </c>
      <c r="FC404" s="48" t="n">
        <f aca="false">MIN(MAX((HA403*(1+HA$5/Setup!$C$36)+IF($V404=34,N($F404),0))-DE404,0),MAX($P404-SUM(DV404:FB404),0))</f>
        <v>0</v>
      </c>
      <c r="FD404" s="48" t="n">
        <f aca="false">MIN(MAX((HB403*(1+HB$5/Setup!$C$36)+IF($V404=35,N($F404),0))-DF404,0),MAX($P404-SUM(DV404:FC404),0))</f>
        <v>0</v>
      </c>
      <c r="FE404" s="48" t="n">
        <f aca="false">MIN(MAX((HC403*(1+HC$5/Setup!$C$36)+IF($V404=36,N($F404),0))-DG404,0),MAX($P404-SUM(DV404:FD404),0))</f>
        <v>0</v>
      </c>
      <c r="FF404" s="48" t="n">
        <f aca="false">MIN(MAX((HD403*(1+HD$5/Setup!$C$36)+IF($V404=37,N($F404),0))-DH404,0),MAX($P404-SUM(DV404:FE404),0))</f>
        <v>0</v>
      </c>
      <c r="FG404" s="48" t="n">
        <f aca="false">MIN(MAX((HE403*(1+HE$5/Setup!$C$36)+IF($V404=38,N($F404),0))-DI404,0),MAX($P404-SUM(DV404:FF404),0))</f>
        <v>0</v>
      </c>
      <c r="FH404" s="48" t="n">
        <f aca="false">MIN(MAX((HF403*(1+HF$5/Setup!$C$36)+IF($V404=39,N($F404),0))-DJ404,0),MAX($P404-SUM(DV404:FG404),0))</f>
        <v>0</v>
      </c>
      <c r="FI404" s="48" t="n">
        <f aca="false">MIN(MAX((HG403*(1+HG$5/Setup!$C$36)+IF($V404=40,N($F404),0))-DK404,0),MAX($P404-SUM(DV404:FH404),0))</f>
        <v>0</v>
      </c>
      <c r="FJ404" s="48" t="n">
        <f aca="false">MIN(MAX((HH403*(1+HH$5/Setup!$C$36)+IF($V404=41,N($F404),0))-DL404,0),MAX($P404-SUM(DV404:FI404),0))</f>
        <v>0</v>
      </c>
      <c r="FK404" s="48" t="n">
        <f aca="false">MIN(MAX((HI403*(1+HI$5/Setup!$C$36)+IF($V404=42,N($F404),0))-DM404,0),MAX($P404-SUM(DV404:FJ404),0))</f>
        <v>0</v>
      </c>
      <c r="FL404" s="48" t="n">
        <f aca="false">MIN(MAX((HJ403*(1+HJ$5/Setup!$C$36)+IF($V404=43,N($F404),0))-DN404,0),MAX($P404-SUM(DV404:FK404),0))</f>
        <v>0</v>
      </c>
      <c r="FM404" s="48" t="n">
        <f aca="false">MIN(MAX((HK403*(1+HK$5/Setup!$C$36)+IF($V404=44,N($F404),0))-DO404,0),MAX($P404-SUM(DV404:FL404),0))</f>
        <v>0</v>
      </c>
      <c r="FN404" s="48" t="n">
        <f aca="false">MIN(MAX((HL403*(1+HL$5/Setup!$C$36)+IF($V404=45,N($F404),0))-DP404,0),MAX($P404-SUM(DV404:FM404),0))</f>
        <v>0</v>
      </c>
      <c r="FO404" s="48" t="n">
        <f aca="false">MIN(MAX((HM403*(1+HM$5/Setup!$C$36)+IF($V404=46,N($F404),0))-DQ404,0),MAX($P404-SUM(DV404:FN404),0))</f>
        <v>0</v>
      </c>
      <c r="FP404" s="48" t="n">
        <f aca="false">MIN(MAX((HN403*(1+HN$5/Setup!$C$36)+IF($V404=47,N($F404),0))-DR404,0),MAX($P404-SUM(DV404:FO404),0))</f>
        <v>0</v>
      </c>
      <c r="FQ404" s="48" t="n">
        <f aca="false">MIN(MAX((HO403*(1+HO$5/Setup!$C$36)+IF($V404=48,N($F404),0))-DS404,0),MAX($P404-SUM(DV404:FP404),0))</f>
        <v>0</v>
      </c>
      <c r="FR404" s="48" t="n">
        <f aca="false">MIN(MAX((HP403*(1+HP$5/Setup!$C$36)+IF($V404=49,N($F404),0))-DT404,0),MAX($P404-SUM(DV404:FQ404),0))</f>
        <v>0</v>
      </c>
      <c r="FS404" s="48" t="n">
        <f aca="false">MIN(MAX((HQ403*(1+HQ$5/Setup!$C$36)+IF($V404=50,N($F404),0))-DU404,0),MAX($P404-SUM(DV404:FR404),0))</f>
        <v>0</v>
      </c>
      <c r="FT404" s="48" t="n">
        <f aca="false">IF((FT403*(1+FT$5/Setup!$C$36)+IF($V404=1,N($F404),0))-BX404-DV404&lt;0.005,0,(FT403*(1+FT$5/Setup!$C$36)+IF($V404=1,N($F404),0))-BX404-DV404)</f>
        <v>0</v>
      </c>
      <c r="FU404" s="48" t="n">
        <f aca="false">IF((FU403*(1+FU$5/Setup!$C$36)+IF($V404=2,N($F404),0))-BY404-DW404&lt;0.005,0,(FU403*(1+FU$5/Setup!$C$36)+IF($V404=2,N($F404),0))-BY404-DW404)</f>
        <v>0</v>
      </c>
      <c r="FV404" s="48" t="n">
        <f aca="false">IF((FV403*(1+FV$5/Setup!$C$36)+IF($V404=3,N($F404),0))-BZ404-DX404&lt;0.005,0,(FV403*(1+FV$5/Setup!$C$36)+IF($V404=3,N($F404),0))-BZ404-DX404)</f>
        <v>0</v>
      </c>
      <c r="FW404" s="48" t="n">
        <f aca="false">IF((FW403*(1+FW$5/Setup!$C$36)+IF($V404=4,N($F404),0))-CA404-DY404&lt;0.005,0,(FW403*(1+FW$5/Setup!$C$36)+IF($V404=4,N($F404),0))-CA404-DY404)</f>
        <v>0</v>
      </c>
      <c r="FX404" s="48" t="n">
        <f aca="false">IF((FX403*(1+FX$5/Setup!$C$36)+IF($V404=5,N($F404),0))-CB404-DZ404&lt;0.005,0,(FX403*(1+FX$5/Setup!$C$36)+IF($V404=5,N($F404),0))-CB404-DZ404)</f>
        <v>0</v>
      </c>
      <c r="FY404" s="48" t="n">
        <f aca="false">IF((FY403*(1+FY$5/Setup!$C$36)+IF($V404=6,N($F404),0))-CC404-EA404&lt;0.005,0,(FY403*(1+FY$5/Setup!$C$36)+IF($V404=6,N($F404),0))-CC404-EA404)</f>
        <v>0</v>
      </c>
      <c r="FZ404" s="48" t="n">
        <f aca="false">IF((FZ403*(1+FZ$5/Setup!$C$36)+IF($V404=7,N($F404),0))-CD404-EB404&lt;0.005,0,(FZ403*(1+FZ$5/Setup!$C$36)+IF($V404=7,N($F404),0))-CD404-EB404)</f>
        <v>0</v>
      </c>
      <c r="GA404" s="48" t="n">
        <f aca="false">IF((GA403*(1+GA$5/Setup!$C$36)+IF($V404=8,N($F404),0))-CE404-EC404&lt;0.005,0,(GA403*(1+GA$5/Setup!$C$36)+IF($V404=8,N($F404),0))-CE404-EC404)</f>
        <v>0</v>
      </c>
      <c r="GB404" s="48" t="n">
        <f aca="false">IF((GB403*(1+GB$5/Setup!$C$36)+IF($V404=9,N($F404),0))-CF404-ED404&lt;0.005,0,(GB403*(1+GB$5/Setup!$C$36)+IF($V404=9,N($F404),0))-CF404-ED404)</f>
        <v>0</v>
      </c>
      <c r="GC404" s="48" t="n">
        <f aca="false">IF((GC403*(1+GC$5/Setup!$C$36)+IF($V404=10,N($F404),0))-CG404-EE404&lt;0.005,0,(GC403*(1+GC$5/Setup!$C$36)+IF($V404=10,N($F404),0))-CG404-EE404)</f>
        <v>0</v>
      </c>
      <c r="GD404" s="48" t="n">
        <f aca="false">IF((GD403*(1+GD$5/Setup!$C$36)+IF($V404=11,N($F404),0))-CH404-EF404&lt;0.005,0,(GD403*(1+GD$5/Setup!$C$36)+IF($V404=11,N($F404),0))-CH404-EF404)</f>
        <v>0</v>
      </c>
      <c r="GE404" s="48" t="n">
        <f aca="false">IF((GE403*(1+GE$5/Setup!$C$36)+IF($V404=12,N($F404),0))-CI404-EG404&lt;0.005,0,(GE403*(1+GE$5/Setup!$C$36)+IF($V404=12,N($F404),0))-CI404-EG404)</f>
        <v>0</v>
      </c>
      <c r="GF404" s="48" t="n">
        <f aca="false">IF((GF403*(1+GF$5/Setup!$C$36)+IF($V404=13,N($F404),0))-CJ404-EH404&lt;0.005,0,(GF403*(1+GF$5/Setup!$C$36)+IF($V404=13,N($F404),0))-CJ404-EH404)</f>
        <v>0</v>
      </c>
      <c r="GG404" s="48" t="n">
        <f aca="false">IF((GG403*(1+GG$5/Setup!$C$36)+IF($V404=14,N($F404),0))-CK404-EI404&lt;0.005,0,(GG403*(1+GG$5/Setup!$C$36)+IF($V404=14,N($F404),0))-CK404-EI404)</f>
        <v>0</v>
      </c>
      <c r="GH404" s="48" t="n">
        <f aca="false">IF((GH403*(1+GH$5/Setup!$C$36)+IF($V404=15,N($F404),0))-CL404-EJ404&lt;0.005,0,(GH403*(1+GH$5/Setup!$C$36)+IF($V404=15,N($F404),0))-CL404-EJ404)</f>
        <v>0</v>
      </c>
      <c r="GI404" s="48" t="n">
        <f aca="false">IF((GI403*(1+GI$5/Setup!$C$36)+IF($V404=16,N($F404),0))-CM404-EK404&lt;0.005,0,(GI403*(1+GI$5/Setup!$C$36)+IF($V404=16,N($F404),0))-CM404-EK404)</f>
        <v>0</v>
      </c>
      <c r="GJ404" s="48" t="n">
        <f aca="false">IF((GJ403*(1+GJ$5/Setup!$C$36)+IF($V404=17,N($F404),0))-CN404-EL404&lt;0.005,0,(GJ403*(1+GJ$5/Setup!$C$36)+IF($V404=17,N($F404),0))-CN404-EL404)</f>
        <v>0</v>
      </c>
      <c r="GK404" s="48" t="n">
        <f aca="false">IF((GK403*(1+GK$5/Setup!$C$36)+IF($V404=18,N($F404),0))-CO404-EM404&lt;0.005,0,(GK403*(1+GK$5/Setup!$C$36)+IF($V404=18,N($F404),0))-CO404-EM404)</f>
        <v>0</v>
      </c>
      <c r="GL404" s="48" t="n">
        <f aca="false">IF((GL403*(1+GL$5/Setup!$C$36)+IF($V404=19,N($F404),0))-CP404-EN404&lt;0.005,0,(GL403*(1+GL$5/Setup!$C$36)+IF($V404=19,N($F404),0))-CP404-EN404)</f>
        <v>0</v>
      </c>
      <c r="GM404" s="48" t="n">
        <f aca="false">IF((GM403*(1+GM$5/Setup!$C$36)+IF($V404=20,N($F404),0))-CQ404-EO404&lt;0.005,0,(GM403*(1+GM$5/Setup!$C$36)+IF($V404=20,N($F404),0))-CQ404-EO404)</f>
        <v>0</v>
      </c>
      <c r="GN404" s="48" t="n">
        <f aca="false">IF((GN403*(1+GN$5/Setup!$C$36)+IF($V404=21,N($F404),0))-CR404-EP404&lt;0.005,0,(GN403*(1+GN$5/Setup!$C$36)+IF($V404=21,N($F404),0))-CR404-EP404)</f>
        <v>0</v>
      </c>
      <c r="GO404" s="48" t="n">
        <f aca="false">IF((GO403*(1+GO$5/Setup!$C$36)+IF($V404=22,N($F404),0))-CS404-EQ404&lt;0.005,0,(GO403*(1+GO$5/Setup!$C$36)+IF($V404=22,N($F404),0))-CS404-EQ404)</f>
        <v>0</v>
      </c>
      <c r="GP404" s="48" t="n">
        <f aca="false">IF((GP403*(1+GP$5/Setup!$C$36)+IF($V404=23,N($F404),0))-CT404-ER404&lt;0.005,0,(GP403*(1+GP$5/Setup!$C$36)+IF($V404=23,N($F404),0))-CT404-ER404)</f>
        <v>0</v>
      </c>
      <c r="GQ404" s="48" t="n">
        <f aca="false">IF((GQ403*(1+GQ$5/Setup!$C$36)+IF($V404=24,N($F404),0))-CU404-ES404&lt;0.005,0,(GQ403*(1+GQ$5/Setup!$C$36)+IF($V404=24,N($F404),0))-CU404-ES404)</f>
        <v>0</v>
      </c>
      <c r="GR404" s="48" t="n">
        <f aca="false">IF((GR403*(1+GR$5/Setup!$C$36)+IF($V404=25,N($F404),0))-CV404-ET404&lt;0.005,0,(GR403*(1+GR$5/Setup!$C$36)+IF($V404=25,N($F404),0))-CV404-ET404)</f>
        <v>0</v>
      </c>
      <c r="GS404" s="48" t="n">
        <f aca="false">IF((GS403*(1+GS$5/Setup!$C$36)+IF($V404=26,N($F404),0))-CW404-EU404&lt;0.005,0,(GS403*(1+GS$5/Setup!$C$36)+IF($V404=26,N($F404),0))-CW404-EU404)</f>
        <v>0</v>
      </c>
      <c r="GT404" s="48" t="n">
        <f aca="false">IF((GT403*(1+GT$5/Setup!$C$36)+IF($V404=27,N($F404),0))-CX404-EV404&lt;0.005,0,(GT403*(1+GT$5/Setup!$C$36)+IF($V404=27,N($F404),0))-CX404-EV404)</f>
        <v>0</v>
      </c>
      <c r="GU404" s="48" t="n">
        <f aca="false">IF((GU403*(1+GU$5/Setup!$C$36)+IF($V404=28,N($F404),0))-CY404-EW404&lt;0.005,0,(GU403*(1+GU$5/Setup!$C$36)+IF($V404=28,N($F404),0))-CY404-EW404)</f>
        <v>0</v>
      </c>
      <c r="GV404" s="48" t="n">
        <f aca="false">IF((GV403*(1+GV$5/Setup!$C$36)+IF($V404=29,N($F404),0))-CZ404-EX404&lt;0.005,0,(GV403*(1+GV$5/Setup!$C$36)+IF($V404=29,N($F404),0))-CZ404-EX404)</f>
        <v>0</v>
      </c>
      <c r="GW404" s="48" t="n">
        <f aca="false">IF((GW403*(1+GW$5/Setup!$C$36)+IF($V404=30,N($F404),0))-DA404-EY404&lt;0.005,0,(GW403*(1+GW$5/Setup!$C$36)+IF($V404=30,N($F404),0))-DA404-EY404)</f>
        <v>0</v>
      </c>
      <c r="GX404" s="48" t="n">
        <f aca="false">IF((GX403*(1+GX$5/Setup!$C$36)+IF($V404=31,N($F404),0))-DB404-EZ404&lt;0.005,0,(GX403*(1+GX$5/Setup!$C$36)+IF($V404=31,N($F404),0))-DB404-EZ404)</f>
        <v>0</v>
      </c>
      <c r="GY404" s="48" t="n">
        <f aca="false">IF((GY403*(1+GY$5/Setup!$C$36)+IF($V404=32,N($F404),0))-DC404-FA404&lt;0.005,0,(GY403*(1+GY$5/Setup!$C$36)+IF($V404=32,N($F404),0))-DC404-FA404)</f>
        <v>0</v>
      </c>
      <c r="GZ404" s="48" t="n">
        <f aca="false">IF((GZ403*(1+GZ$5/Setup!$C$36)+IF($V404=33,N($F404),0))-DD404-FB404&lt;0.005,0,(GZ403*(1+GZ$5/Setup!$C$36)+IF($V404=33,N($F404),0))-DD404-FB404)</f>
        <v>0</v>
      </c>
      <c r="HA404" s="48" t="n">
        <f aca="false">IF((HA403*(1+HA$5/Setup!$C$36)+IF($V404=34,N($F404),0))-DE404-FC404&lt;0.005,0,(HA403*(1+HA$5/Setup!$C$36)+IF($V404=34,N($F404),0))-DE404-FC404)</f>
        <v>0</v>
      </c>
      <c r="HB404" s="48" t="n">
        <f aca="false">IF((HB403*(1+HB$5/Setup!$C$36)+IF($V404=35,N($F404),0))-DF404-FD404&lt;0.005,0,(HB403*(1+HB$5/Setup!$C$36)+IF($V404=35,N($F404),0))-DF404-FD404)</f>
        <v>0</v>
      </c>
      <c r="HC404" s="48" t="n">
        <f aca="false">IF((HC403*(1+HC$5/Setup!$C$36)+IF($V404=36,N($F404),0))-DG404-FE404&lt;0.005,0,(HC403*(1+HC$5/Setup!$C$36)+IF($V404=36,N($F404),0))-DG404-FE404)</f>
        <v>0</v>
      </c>
      <c r="HD404" s="48" t="n">
        <f aca="false">IF((HD403*(1+HD$5/Setup!$C$36)+IF($V404=37,N($F404),0))-DH404-FF404&lt;0.005,0,(HD403*(1+HD$5/Setup!$C$36)+IF($V404=37,N($F404),0))-DH404-FF404)</f>
        <v>0</v>
      </c>
      <c r="HE404" s="48" t="n">
        <f aca="false">IF((HE403*(1+HE$5/Setup!$C$36)+IF($V404=38,N($F404),0))-DI404-FG404&lt;0.005,0,(HE403*(1+HE$5/Setup!$C$36)+IF($V404=38,N($F404),0))-DI404-FG404)</f>
        <v>0</v>
      </c>
      <c r="HF404" s="48" t="n">
        <f aca="false">IF((HF403*(1+HF$5/Setup!$C$36)+IF($V404=39,N($F404),0))-DJ404-FH404&lt;0.005,0,(HF403*(1+HF$5/Setup!$C$36)+IF($V404=39,N($F404),0))-DJ404-FH404)</f>
        <v>0</v>
      </c>
      <c r="HG404" s="48" t="n">
        <f aca="false">IF((HG403*(1+HG$5/Setup!$C$36)+IF($V404=40,N($F404),0))-DK404-FI404&lt;0.005,0,(HG403*(1+HG$5/Setup!$C$36)+IF($V404=40,N($F404),0))-DK404-FI404)</f>
        <v>0</v>
      </c>
      <c r="HH404" s="48" t="n">
        <f aca="false">IF((HH403*(1+HH$5/Setup!$C$36)+IF($V404=41,N($F404),0))-DL404-FJ404&lt;0.005,0,(HH403*(1+HH$5/Setup!$C$36)+IF($V404=41,N($F404),0))-DL404-FJ404)</f>
        <v>0</v>
      </c>
      <c r="HI404" s="48" t="n">
        <f aca="false">IF((HI403*(1+HI$5/Setup!$C$36)+IF($V404=42,N($F404),0))-DM404-FK404&lt;0.005,0,(HI403*(1+HI$5/Setup!$C$36)+IF($V404=42,N($F404),0))-DM404-FK404)</f>
        <v>0</v>
      </c>
      <c r="HJ404" s="48" t="n">
        <f aca="false">IF((HJ403*(1+HJ$5/Setup!$C$36)+IF($V404=43,N($F404),0))-DN404-FL404&lt;0.005,0,(HJ403*(1+HJ$5/Setup!$C$36)+IF($V404=43,N($F404),0))-DN404-FL404)</f>
        <v>0</v>
      </c>
      <c r="HK404" s="48" t="n">
        <f aca="false">IF((HK403*(1+HK$5/Setup!$C$36)+IF($V404=44,N($F404),0))-DO404-FM404&lt;0.005,0,(HK403*(1+HK$5/Setup!$C$36)+IF($V404=44,N($F404),0))-DO404-FM404)</f>
        <v>0</v>
      </c>
      <c r="HL404" s="48" t="n">
        <f aca="false">IF((HL403*(1+HL$5/Setup!$C$36)+IF($V404=45,N($F404),0))-DP404-FN404&lt;0.005,0,(HL403*(1+HL$5/Setup!$C$36)+IF($V404=45,N($F404),0))-DP404-FN404)</f>
        <v>0</v>
      </c>
      <c r="HM404" s="48" t="n">
        <f aca="false">IF((HM403*(1+HM$5/Setup!$C$36)+IF($V404=46,N($F404),0))-DQ404-FO404&lt;0.005,0,(HM403*(1+HM$5/Setup!$C$36)+IF($V404=46,N($F404),0))-DQ404-FO404)</f>
        <v>0</v>
      </c>
      <c r="HN404" s="48" t="n">
        <f aca="false">IF((HN403*(1+HN$5/Setup!$C$36)+IF($V404=47,N($F404),0))-DR404-FP404&lt;0.005,0,(HN403*(1+HN$5/Setup!$C$36)+IF($V404=47,N($F404),0))-DR404-FP404)</f>
        <v>0</v>
      </c>
      <c r="HO404" s="48" t="n">
        <f aca="false">IF((HO403*(1+HO$5/Setup!$C$36)+IF($V404=48,N($F404),0))-DS404-FQ404&lt;0.005,0,(HO403*(1+HO$5/Setup!$C$36)+IF($V404=48,N($F404),0))-DS404-FQ404)</f>
        <v>0</v>
      </c>
      <c r="HP404" s="48" t="n">
        <f aca="false">IF((HP403*(1+HP$5/Setup!$C$36)+IF($V404=49,N($F404),0))-DT404-FR404&lt;0.005,0,(HP403*(1+HP$5/Setup!$C$36)+IF($V404=49,N($F404),0))-DT404-FR404)</f>
        <v>0</v>
      </c>
      <c r="HQ404" s="48" t="n">
        <f aca="false">IF((HQ403*(1+HQ$5/Setup!$C$36)+IF($V404=50,N($F404),0))-DU404-FS404&lt;0.005,0,(HQ403*(1+HQ$5/Setup!$C$36)+IF($V404=50,N($F404),0))-DU404-FS404)</f>
        <v>0</v>
      </c>
    </row>
    <row r="405" customFormat="false" ht="15" hidden="false" customHeight="false" outlineLevel="0" collapsed="false">
      <c r="A405" s="44" t="n">
        <v>397</v>
      </c>
      <c r="B405" s="45" t="n">
        <f aca="false">IF(Setup!$C$7="Every month",EDATE(Setup!$C$8,($A405-1)),IF(Setup!$C$7="Twice a month",DATE(YEAR(Setup!$C$8),MONTH(Setup!$C$8)+INT((($A405-1)+Setup!$C$41)/2),MIN(IF(MOD(($A405-1)+Setup!$C$41,2)=0,Setup!$C$39,Setup!$C$40),DAY(EOMONTH(DATE(YEAR(Setup!$C$8),MONTH(Setup!$C$8)+INT((($A405-1)+Setup!$C$41)/2),1),0)))),Setup!$C$8+($A405-1)*IF(Setup!$C$7="Every week",7,14)))</f>
        <v>51869</v>
      </c>
      <c r="C405" s="45" t="n">
        <f aca="false">IF(Setup!$C$7="Every month",EDATE(Setup!$C$8,$A405),IF(Setup!$C$7="Twice a month",DATE(YEAR(Setup!$C$8),MONTH(Setup!$C$8)+INT(($A405+Setup!$C$41)/2),MIN(IF(MOD($A405+Setup!$C$41,2)=0,Setup!$C$39,Setup!$C$40),DAY(EOMONTH(DATE(YEAR(Setup!$C$8),MONTH(Setup!$C$8)+INT(($A405+Setup!$C$41)/2),1),0)))),Setup!$C$8+$A405*IF(Setup!$C$7="Every week",7,14)))</f>
        <v>51883</v>
      </c>
      <c r="D405" s="46"/>
      <c r="E405" s="47"/>
      <c r="F405" s="47"/>
      <c r="G405" s="47"/>
      <c r="H405" s="47"/>
      <c r="I405" s="48" t="n">
        <f aca="false">N(Setup!$C$11)+N(E405)</f>
        <v>100</v>
      </c>
      <c r="J405" s="48" t="n">
        <f aca="false">MIN(Setup!$C$37,MAX(I405,0))</f>
        <v>9.23076923076923</v>
      </c>
      <c r="K405" s="48" t="n">
        <f aca="false">MIN(MAX(N(Setup!$C$14)-L404,0),MAX(I405-J405,0))</f>
        <v>0</v>
      </c>
      <c r="L405" s="48" t="n">
        <f aca="false">L404+K405-N(G405)</f>
        <v>500</v>
      </c>
      <c r="M405" s="48" t="n">
        <f aca="false">M404+J405-N(H405)</f>
        <v>3664.61538461536</v>
      </c>
      <c r="N405" s="48" t="n">
        <f aca="false">SUM(BX405:DU405)</f>
        <v>0</v>
      </c>
      <c r="O405" s="48" t="n">
        <f aca="false">SUM(Z405:BW405)-N405</f>
        <v>25</v>
      </c>
      <c r="P405" s="48" t="n">
        <f aca="false">MAX(I405-J405-K405,0)+O405</f>
        <v>115.769230769231</v>
      </c>
      <c r="Q405" s="48" t="n">
        <f aca="false">SUM(DV405:FS405)</f>
        <v>0</v>
      </c>
      <c r="R405" s="49" t="n">
        <f aca="false">N405+J405+K405+Q405</f>
        <v>9.23076923076923</v>
      </c>
      <c r="S405" s="48" t="n">
        <f aca="false">T405-T404-N(F405)+N405+Q405</f>
        <v>0</v>
      </c>
      <c r="T405" s="49" t="n">
        <f aca="false">SUM(FT405:HQ405)</f>
        <v>0</v>
      </c>
      <c r="U405" s="44" t="str">
        <f aca="false">IF(T404&lt;0.005,"",INDEX(Helpers!$C$2:$C$51,IF(_xlfn.MINIFS($DV$6:$FS$6,DV405:FS405,"&gt;0.005")=0,V405,_xlfn.MINIFS($DV$6:$FS$6,DV405:FS405,"&gt;0.005"))))</f>
        <v/>
      </c>
      <c r="V405" s="44" t="n">
        <f aca="false">IF(_xlfn.MINIFS($FT$6:$HQ$6,FT404:HQ404,"&gt;0.005")=0,1,_xlfn.MINIFS($FT$6:$HQ$6,FT404:HQ404,"&gt;0.005"))</f>
        <v>1</v>
      </c>
      <c r="W405" s="44" t="n">
        <f aca="false">IF(AND(D405&lt;&gt;"Paid",T404&gt;0.005),1,0)</f>
        <v>0</v>
      </c>
      <c r="X405" s="48" t="n">
        <f aca="false">SUMPRODUCT(((Helpers!$G$2:$G$51*(1+(Helpers!$D$2:$D$51+0.000000001)/12)^(($B405-Setup!$C$8)/(365.25/12))-Helpers!$E$2:$E$51*((1+(Helpers!$D$2:$D$51+0.000000001)/12)^(($B405-Setup!$C$8)/(365.25/12))-1)/((Helpers!$D$2:$D$51+0.000000001)/12))&gt;0)*(Helpers!$G$2:$G$51*(1+(Helpers!$D$2:$D$51+0.000000001)/12)^(($B405-Setup!$C$8)/(365.25/12))-Helpers!$E$2:$E$51*((1+(Helpers!$D$2:$D$51+0.000000001)/12)^(($B405-Setup!$C$8)/(365.25/12))-1)/((Helpers!$D$2:$D$51+0.000000001)/12)))</f>
        <v>0</v>
      </c>
      <c r="Y405" s="48"/>
      <c r="Z405" s="48" t="n">
        <f aca="false">IF(OR(N(Z$5)=0,Z$6=""),0,Z$5*((DATE(YEAR($B405),MONTH($B405),MIN(Z$6,DAY(EOMONTH($B405,0))))&gt;=$B405)*(DATE(YEAR($B405),MONTH($B405),MIN(Z$6,DAY(EOMONTH($B405,0))))&lt;$C405)+(DATE(YEAR($B405),MONTH($B405)+1,MIN(Z$6,DAY(EOMONTH($B405,1))))&gt;=$B405)*(DATE(YEAR($B405),MONTH($B405)+1,MIN(Z$6,DAY(EOMONTH($B405,1))))&lt;$C405)))</f>
        <v>25</v>
      </c>
      <c r="AA405" s="48" t="n">
        <f aca="false">IF(OR(N(AA$5)=0,AA$6=""),0,AA$5*((DATE(YEAR($B405),MONTH($B405),MIN(AA$6,DAY(EOMONTH($B405,0))))&gt;=$B405)*(DATE(YEAR($B405),MONTH($B405),MIN(AA$6,DAY(EOMONTH($B405,0))))&lt;$C405)+(DATE(YEAR($B405),MONTH($B405)+1,MIN(AA$6,DAY(EOMONTH($B405,1))))&gt;=$B405)*(DATE(YEAR($B405),MONTH($B405)+1,MIN(AA$6,DAY(EOMONTH($B405,1))))&lt;$C405)))</f>
        <v>0</v>
      </c>
      <c r="AB405" s="48" t="n">
        <f aca="false">IF(OR(N(AB$5)=0,AB$6=""),0,AB$5*((DATE(YEAR($B405),MONTH($B405),MIN(AB$6,DAY(EOMONTH($B405,0))))&gt;=$B405)*(DATE(YEAR($B405),MONTH($B405),MIN(AB$6,DAY(EOMONTH($B405,0))))&lt;$C405)+(DATE(YEAR($B405),MONTH($B405)+1,MIN(AB$6,DAY(EOMONTH($B405,1))))&gt;=$B405)*(DATE(YEAR($B405),MONTH($B405)+1,MIN(AB$6,DAY(EOMONTH($B405,1))))&lt;$C405)))</f>
        <v>0</v>
      </c>
      <c r="AC405" s="48" t="n">
        <f aca="false">IF(OR(N(AC$5)=0,AC$6=""),0,AC$5*((DATE(YEAR($B405),MONTH($B405),MIN(AC$6,DAY(EOMONTH($B405,0))))&gt;=$B405)*(DATE(YEAR($B405),MONTH($B405),MIN(AC$6,DAY(EOMONTH($B405,0))))&lt;$C405)+(DATE(YEAR($B405),MONTH($B405)+1,MIN(AC$6,DAY(EOMONTH($B405,1))))&gt;=$B405)*(DATE(YEAR($B405),MONTH($B405)+1,MIN(AC$6,DAY(EOMONTH($B405,1))))&lt;$C405)))</f>
        <v>0</v>
      </c>
      <c r="AD405" s="48" t="n">
        <f aca="false">IF(OR(N(AD$5)=0,AD$6=""),0,AD$5*((DATE(YEAR($B405),MONTH($B405),MIN(AD$6,DAY(EOMONTH($B405,0))))&gt;=$B405)*(DATE(YEAR($B405),MONTH($B405),MIN(AD$6,DAY(EOMONTH($B405,0))))&lt;$C405)+(DATE(YEAR($B405),MONTH($B405)+1,MIN(AD$6,DAY(EOMONTH($B405,1))))&gt;=$B405)*(DATE(YEAR($B405),MONTH($B405)+1,MIN(AD$6,DAY(EOMONTH($B405,1))))&lt;$C405)))</f>
        <v>0</v>
      </c>
      <c r="AE405" s="48" t="n">
        <f aca="false">IF(OR(N(AE$5)=0,AE$6=""),0,AE$5*((DATE(YEAR($B405),MONTH($B405),MIN(AE$6,DAY(EOMONTH($B405,0))))&gt;=$B405)*(DATE(YEAR($B405),MONTH($B405),MIN(AE$6,DAY(EOMONTH($B405,0))))&lt;$C405)+(DATE(YEAR($B405),MONTH($B405)+1,MIN(AE$6,DAY(EOMONTH($B405,1))))&gt;=$B405)*(DATE(YEAR($B405),MONTH($B405)+1,MIN(AE$6,DAY(EOMONTH($B405,1))))&lt;$C405)))</f>
        <v>0</v>
      </c>
      <c r="AF405" s="48" t="n">
        <f aca="false">IF(OR(N(AF$5)=0,AF$6=""),0,AF$5*((DATE(YEAR($B405),MONTH($B405),MIN(AF$6,DAY(EOMONTH($B405,0))))&gt;=$B405)*(DATE(YEAR($B405),MONTH($B405),MIN(AF$6,DAY(EOMONTH($B405,0))))&lt;$C405)+(DATE(YEAR($B405),MONTH($B405)+1,MIN(AF$6,DAY(EOMONTH($B405,1))))&gt;=$B405)*(DATE(YEAR($B405),MONTH($B405)+1,MIN(AF$6,DAY(EOMONTH($B405,1))))&lt;$C405)))</f>
        <v>0</v>
      </c>
      <c r="AG405" s="48" t="n">
        <f aca="false">IF(OR(N(AG$5)=0,AG$6=""),0,AG$5*((DATE(YEAR($B405),MONTH($B405),MIN(AG$6,DAY(EOMONTH($B405,0))))&gt;=$B405)*(DATE(YEAR($B405),MONTH($B405),MIN(AG$6,DAY(EOMONTH($B405,0))))&lt;$C405)+(DATE(YEAR($B405),MONTH($B405)+1,MIN(AG$6,DAY(EOMONTH($B405,1))))&gt;=$B405)*(DATE(YEAR($B405),MONTH($B405)+1,MIN(AG$6,DAY(EOMONTH($B405,1))))&lt;$C405)))</f>
        <v>0</v>
      </c>
      <c r="AH405" s="48" t="n">
        <f aca="false">IF(OR(N(AH$5)=0,AH$6=""),0,AH$5*((DATE(YEAR($B405),MONTH($B405),MIN(AH$6,DAY(EOMONTH($B405,0))))&gt;=$B405)*(DATE(YEAR($B405),MONTH($B405),MIN(AH$6,DAY(EOMONTH($B405,0))))&lt;$C405)+(DATE(YEAR($B405),MONTH($B405)+1,MIN(AH$6,DAY(EOMONTH($B405,1))))&gt;=$B405)*(DATE(YEAR($B405),MONTH($B405)+1,MIN(AH$6,DAY(EOMONTH($B405,1))))&lt;$C405)))</f>
        <v>0</v>
      </c>
      <c r="AI405" s="48" t="n">
        <f aca="false">IF(OR(N(AI$5)=0,AI$6=""),0,AI$5*((DATE(YEAR($B405),MONTH($B405),MIN(AI$6,DAY(EOMONTH($B405,0))))&gt;=$B405)*(DATE(YEAR($B405),MONTH($B405),MIN(AI$6,DAY(EOMONTH($B405,0))))&lt;$C405)+(DATE(YEAR($B405),MONTH($B405)+1,MIN(AI$6,DAY(EOMONTH($B405,1))))&gt;=$B405)*(DATE(YEAR($B405),MONTH($B405)+1,MIN(AI$6,DAY(EOMONTH($B405,1))))&lt;$C405)))</f>
        <v>0</v>
      </c>
      <c r="AJ405" s="48" t="n">
        <f aca="false">IF(OR(N(AJ$5)=0,AJ$6=""),0,AJ$5*((DATE(YEAR($B405),MONTH($B405),MIN(AJ$6,DAY(EOMONTH($B405,0))))&gt;=$B405)*(DATE(YEAR($B405),MONTH($B405),MIN(AJ$6,DAY(EOMONTH($B405,0))))&lt;$C405)+(DATE(YEAR($B405),MONTH($B405)+1,MIN(AJ$6,DAY(EOMONTH($B405,1))))&gt;=$B405)*(DATE(YEAR($B405),MONTH($B405)+1,MIN(AJ$6,DAY(EOMONTH($B405,1))))&lt;$C405)))</f>
        <v>0</v>
      </c>
      <c r="AK405" s="48" t="n">
        <f aca="false">IF(OR(N(AK$5)=0,AK$6=""),0,AK$5*((DATE(YEAR($B405),MONTH($B405),MIN(AK$6,DAY(EOMONTH($B405,0))))&gt;=$B405)*(DATE(YEAR($B405),MONTH($B405),MIN(AK$6,DAY(EOMONTH($B405,0))))&lt;$C405)+(DATE(YEAR($B405),MONTH($B405)+1,MIN(AK$6,DAY(EOMONTH($B405,1))))&gt;=$B405)*(DATE(YEAR($B405),MONTH($B405)+1,MIN(AK$6,DAY(EOMONTH($B405,1))))&lt;$C405)))</f>
        <v>0</v>
      </c>
      <c r="AL405" s="48" t="n">
        <f aca="false">IF(OR(N(AL$5)=0,AL$6=""),0,AL$5*((DATE(YEAR($B405),MONTH($B405),MIN(AL$6,DAY(EOMONTH($B405,0))))&gt;=$B405)*(DATE(YEAR($B405),MONTH($B405),MIN(AL$6,DAY(EOMONTH($B405,0))))&lt;$C405)+(DATE(YEAR($B405),MONTH($B405)+1,MIN(AL$6,DAY(EOMONTH($B405,1))))&gt;=$B405)*(DATE(YEAR($B405),MONTH($B405)+1,MIN(AL$6,DAY(EOMONTH($B405,1))))&lt;$C405)))</f>
        <v>0</v>
      </c>
      <c r="AM405" s="48" t="n">
        <f aca="false">IF(OR(N(AM$5)=0,AM$6=""),0,AM$5*((DATE(YEAR($B405),MONTH($B405),MIN(AM$6,DAY(EOMONTH($B405,0))))&gt;=$B405)*(DATE(YEAR($B405),MONTH($B405),MIN(AM$6,DAY(EOMONTH($B405,0))))&lt;$C405)+(DATE(YEAR($B405),MONTH($B405)+1,MIN(AM$6,DAY(EOMONTH($B405,1))))&gt;=$B405)*(DATE(YEAR($B405),MONTH($B405)+1,MIN(AM$6,DAY(EOMONTH($B405,1))))&lt;$C405)))</f>
        <v>0</v>
      </c>
      <c r="AN405" s="48" t="n">
        <f aca="false">IF(OR(N(AN$5)=0,AN$6=""),0,AN$5*((DATE(YEAR($B405),MONTH($B405),MIN(AN$6,DAY(EOMONTH($B405,0))))&gt;=$B405)*(DATE(YEAR($B405),MONTH($B405),MIN(AN$6,DAY(EOMONTH($B405,0))))&lt;$C405)+(DATE(YEAR($B405),MONTH($B405)+1,MIN(AN$6,DAY(EOMONTH($B405,1))))&gt;=$B405)*(DATE(YEAR($B405),MONTH($B405)+1,MIN(AN$6,DAY(EOMONTH($B405,1))))&lt;$C405)))</f>
        <v>0</v>
      </c>
      <c r="AO405" s="48" t="n">
        <f aca="false">IF(OR(N(AO$5)=0,AO$6=""),0,AO$5*((DATE(YEAR($B405),MONTH($B405),MIN(AO$6,DAY(EOMONTH($B405,0))))&gt;=$B405)*(DATE(YEAR($B405),MONTH($B405),MIN(AO$6,DAY(EOMONTH($B405,0))))&lt;$C405)+(DATE(YEAR($B405),MONTH($B405)+1,MIN(AO$6,DAY(EOMONTH($B405,1))))&gt;=$B405)*(DATE(YEAR($B405),MONTH($B405)+1,MIN(AO$6,DAY(EOMONTH($B405,1))))&lt;$C405)))</f>
        <v>0</v>
      </c>
      <c r="AP405" s="48" t="n">
        <f aca="false">IF(OR(N(AP$5)=0,AP$6=""),0,AP$5*((DATE(YEAR($B405),MONTH($B405),MIN(AP$6,DAY(EOMONTH($B405,0))))&gt;=$B405)*(DATE(YEAR($B405),MONTH($B405),MIN(AP$6,DAY(EOMONTH($B405,0))))&lt;$C405)+(DATE(YEAR($B405),MONTH($B405)+1,MIN(AP$6,DAY(EOMONTH($B405,1))))&gt;=$B405)*(DATE(YEAR($B405),MONTH($B405)+1,MIN(AP$6,DAY(EOMONTH($B405,1))))&lt;$C405)))</f>
        <v>0</v>
      </c>
      <c r="AQ405" s="48" t="n">
        <f aca="false">IF(OR(N(AQ$5)=0,AQ$6=""),0,AQ$5*((DATE(YEAR($B405),MONTH($B405),MIN(AQ$6,DAY(EOMONTH($B405,0))))&gt;=$B405)*(DATE(YEAR($B405),MONTH($B405),MIN(AQ$6,DAY(EOMONTH($B405,0))))&lt;$C405)+(DATE(YEAR($B405),MONTH($B405)+1,MIN(AQ$6,DAY(EOMONTH($B405,1))))&gt;=$B405)*(DATE(YEAR($B405),MONTH($B405)+1,MIN(AQ$6,DAY(EOMONTH($B405,1))))&lt;$C405)))</f>
        <v>0</v>
      </c>
      <c r="AR405" s="48" t="n">
        <f aca="false">IF(OR(N(AR$5)=0,AR$6=""),0,AR$5*((DATE(YEAR($B405),MONTH($B405),MIN(AR$6,DAY(EOMONTH($B405,0))))&gt;=$B405)*(DATE(YEAR($B405),MONTH($B405),MIN(AR$6,DAY(EOMONTH($B405,0))))&lt;$C405)+(DATE(YEAR($B405),MONTH($B405)+1,MIN(AR$6,DAY(EOMONTH($B405,1))))&gt;=$B405)*(DATE(YEAR($B405),MONTH($B405)+1,MIN(AR$6,DAY(EOMONTH($B405,1))))&lt;$C405)))</f>
        <v>0</v>
      </c>
      <c r="AS405" s="48" t="n">
        <f aca="false">IF(OR(N(AS$5)=0,AS$6=""),0,AS$5*((DATE(YEAR($B405),MONTH($B405),MIN(AS$6,DAY(EOMONTH($B405,0))))&gt;=$B405)*(DATE(YEAR($B405),MONTH($B405),MIN(AS$6,DAY(EOMONTH($B405,0))))&lt;$C405)+(DATE(YEAR($B405),MONTH($B405)+1,MIN(AS$6,DAY(EOMONTH($B405,1))))&gt;=$B405)*(DATE(YEAR($B405),MONTH($B405)+1,MIN(AS$6,DAY(EOMONTH($B405,1))))&lt;$C405)))</f>
        <v>0</v>
      </c>
      <c r="AT405" s="48" t="n">
        <f aca="false">IF(OR(N(AT$5)=0,AT$6=""),0,AT$5*((DATE(YEAR($B405),MONTH($B405),MIN(AT$6,DAY(EOMONTH($B405,0))))&gt;=$B405)*(DATE(YEAR($B405),MONTH($B405),MIN(AT$6,DAY(EOMONTH($B405,0))))&lt;$C405)+(DATE(YEAR($B405),MONTH($B405)+1,MIN(AT$6,DAY(EOMONTH($B405,1))))&gt;=$B405)*(DATE(YEAR($B405),MONTH($B405)+1,MIN(AT$6,DAY(EOMONTH($B405,1))))&lt;$C405)))</f>
        <v>0</v>
      </c>
      <c r="AU405" s="48" t="n">
        <f aca="false">IF(OR(N(AU$5)=0,AU$6=""),0,AU$5*((DATE(YEAR($B405),MONTH($B405),MIN(AU$6,DAY(EOMONTH($B405,0))))&gt;=$B405)*(DATE(YEAR($B405),MONTH($B405),MIN(AU$6,DAY(EOMONTH($B405,0))))&lt;$C405)+(DATE(YEAR($B405),MONTH($B405)+1,MIN(AU$6,DAY(EOMONTH($B405,1))))&gt;=$B405)*(DATE(YEAR($B405),MONTH($B405)+1,MIN(AU$6,DAY(EOMONTH($B405,1))))&lt;$C405)))</f>
        <v>0</v>
      </c>
      <c r="AV405" s="48" t="n">
        <f aca="false">IF(OR(N(AV$5)=0,AV$6=""),0,AV$5*((DATE(YEAR($B405),MONTH($B405),MIN(AV$6,DAY(EOMONTH($B405,0))))&gt;=$B405)*(DATE(YEAR($B405),MONTH($B405),MIN(AV$6,DAY(EOMONTH($B405,0))))&lt;$C405)+(DATE(YEAR($B405),MONTH($B405)+1,MIN(AV$6,DAY(EOMONTH($B405,1))))&gt;=$B405)*(DATE(YEAR($B405),MONTH($B405)+1,MIN(AV$6,DAY(EOMONTH($B405,1))))&lt;$C405)))</f>
        <v>0</v>
      </c>
      <c r="AW405" s="48" t="n">
        <f aca="false">IF(OR(N(AW$5)=0,AW$6=""),0,AW$5*((DATE(YEAR($B405),MONTH($B405),MIN(AW$6,DAY(EOMONTH($B405,0))))&gt;=$B405)*(DATE(YEAR($B405),MONTH($B405),MIN(AW$6,DAY(EOMONTH($B405,0))))&lt;$C405)+(DATE(YEAR($B405),MONTH($B405)+1,MIN(AW$6,DAY(EOMONTH($B405,1))))&gt;=$B405)*(DATE(YEAR($B405),MONTH($B405)+1,MIN(AW$6,DAY(EOMONTH($B405,1))))&lt;$C405)))</f>
        <v>0</v>
      </c>
      <c r="AX405" s="48" t="n">
        <f aca="false">IF(OR(N(AX$5)=0,AX$6=""),0,AX$5*((DATE(YEAR($B405),MONTH($B405),MIN(AX$6,DAY(EOMONTH($B405,0))))&gt;=$B405)*(DATE(YEAR($B405),MONTH($B405),MIN(AX$6,DAY(EOMONTH($B405,0))))&lt;$C405)+(DATE(YEAR($B405),MONTH($B405)+1,MIN(AX$6,DAY(EOMONTH($B405,1))))&gt;=$B405)*(DATE(YEAR($B405),MONTH($B405)+1,MIN(AX$6,DAY(EOMONTH($B405,1))))&lt;$C405)))</f>
        <v>0</v>
      </c>
      <c r="AY405" s="48" t="n">
        <f aca="false">IF(OR(N(AY$5)=0,AY$6=""),0,AY$5*((DATE(YEAR($B405),MONTH($B405),MIN(AY$6,DAY(EOMONTH($B405,0))))&gt;=$B405)*(DATE(YEAR($B405),MONTH($B405),MIN(AY$6,DAY(EOMONTH($B405,0))))&lt;$C405)+(DATE(YEAR($B405),MONTH($B405)+1,MIN(AY$6,DAY(EOMONTH($B405,1))))&gt;=$B405)*(DATE(YEAR($B405),MONTH($B405)+1,MIN(AY$6,DAY(EOMONTH($B405,1))))&lt;$C405)))</f>
        <v>0</v>
      </c>
      <c r="AZ405" s="48" t="n">
        <f aca="false">IF(OR(N(AZ$5)=0,AZ$6=""),0,AZ$5*((DATE(YEAR($B405),MONTH($B405),MIN(AZ$6,DAY(EOMONTH($B405,0))))&gt;=$B405)*(DATE(YEAR($B405),MONTH($B405),MIN(AZ$6,DAY(EOMONTH($B405,0))))&lt;$C405)+(DATE(YEAR($B405),MONTH($B405)+1,MIN(AZ$6,DAY(EOMONTH($B405,1))))&gt;=$B405)*(DATE(YEAR($B405),MONTH($B405)+1,MIN(AZ$6,DAY(EOMONTH($B405,1))))&lt;$C405)))</f>
        <v>0</v>
      </c>
      <c r="BA405" s="48" t="n">
        <f aca="false">IF(OR(N(BA$5)=0,BA$6=""),0,BA$5*((DATE(YEAR($B405),MONTH($B405),MIN(BA$6,DAY(EOMONTH($B405,0))))&gt;=$B405)*(DATE(YEAR($B405),MONTH($B405),MIN(BA$6,DAY(EOMONTH($B405,0))))&lt;$C405)+(DATE(YEAR($B405),MONTH($B405)+1,MIN(BA$6,DAY(EOMONTH($B405,1))))&gt;=$B405)*(DATE(YEAR($B405),MONTH($B405)+1,MIN(BA$6,DAY(EOMONTH($B405,1))))&lt;$C405)))</f>
        <v>0</v>
      </c>
      <c r="BB405" s="48" t="n">
        <f aca="false">IF(OR(N(BB$5)=0,BB$6=""),0,BB$5*((DATE(YEAR($B405),MONTH($B405),MIN(BB$6,DAY(EOMONTH($B405,0))))&gt;=$B405)*(DATE(YEAR($B405),MONTH($B405),MIN(BB$6,DAY(EOMONTH($B405,0))))&lt;$C405)+(DATE(YEAR($B405),MONTH($B405)+1,MIN(BB$6,DAY(EOMONTH($B405,1))))&gt;=$B405)*(DATE(YEAR($B405),MONTH($B405)+1,MIN(BB$6,DAY(EOMONTH($B405,1))))&lt;$C405)))</f>
        <v>0</v>
      </c>
      <c r="BC405" s="48" t="n">
        <f aca="false">IF(OR(N(BC$5)=0,BC$6=""),0,BC$5*((DATE(YEAR($B405),MONTH($B405),MIN(BC$6,DAY(EOMONTH($B405,0))))&gt;=$B405)*(DATE(YEAR($B405),MONTH($B405),MIN(BC$6,DAY(EOMONTH($B405,0))))&lt;$C405)+(DATE(YEAR($B405),MONTH($B405)+1,MIN(BC$6,DAY(EOMONTH($B405,1))))&gt;=$B405)*(DATE(YEAR($B405),MONTH($B405)+1,MIN(BC$6,DAY(EOMONTH($B405,1))))&lt;$C405)))</f>
        <v>0</v>
      </c>
      <c r="BD405" s="48" t="n">
        <f aca="false">IF(OR(N(BD$5)=0,BD$6=""),0,BD$5*((DATE(YEAR($B405),MONTH($B405),MIN(BD$6,DAY(EOMONTH($B405,0))))&gt;=$B405)*(DATE(YEAR($B405),MONTH($B405),MIN(BD$6,DAY(EOMONTH($B405,0))))&lt;$C405)+(DATE(YEAR($B405),MONTH($B405)+1,MIN(BD$6,DAY(EOMONTH($B405,1))))&gt;=$B405)*(DATE(YEAR($B405),MONTH($B405)+1,MIN(BD$6,DAY(EOMONTH($B405,1))))&lt;$C405)))</f>
        <v>0</v>
      </c>
      <c r="BE405" s="48" t="n">
        <f aca="false">IF(OR(N(BE$5)=0,BE$6=""),0,BE$5*((DATE(YEAR($B405),MONTH($B405),MIN(BE$6,DAY(EOMONTH($B405,0))))&gt;=$B405)*(DATE(YEAR($B405),MONTH($B405),MIN(BE$6,DAY(EOMONTH($B405,0))))&lt;$C405)+(DATE(YEAR($B405),MONTH($B405)+1,MIN(BE$6,DAY(EOMONTH($B405,1))))&gt;=$B405)*(DATE(YEAR($B405),MONTH($B405)+1,MIN(BE$6,DAY(EOMONTH($B405,1))))&lt;$C405)))</f>
        <v>0</v>
      </c>
      <c r="BF405" s="48" t="n">
        <f aca="false">IF(OR(N(BF$5)=0,BF$6=""),0,BF$5*((DATE(YEAR($B405),MONTH($B405),MIN(BF$6,DAY(EOMONTH($B405,0))))&gt;=$B405)*(DATE(YEAR($B405),MONTH($B405),MIN(BF$6,DAY(EOMONTH($B405,0))))&lt;$C405)+(DATE(YEAR($B405),MONTH($B405)+1,MIN(BF$6,DAY(EOMONTH($B405,1))))&gt;=$B405)*(DATE(YEAR($B405),MONTH($B405)+1,MIN(BF$6,DAY(EOMONTH($B405,1))))&lt;$C405)))</f>
        <v>0</v>
      </c>
      <c r="BG405" s="48" t="n">
        <f aca="false">IF(OR(N(BG$5)=0,BG$6=""),0,BG$5*((DATE(YEAR($B405),MONTH($B405),MIN(BG$6,DAY(EOMONTH($B405,0))))&gt;=$B405)*(DATE(YEAR($B405),MONTH($B405),MIN(BG$6,DAY(EOMONTH($B405,0))))&lt;$C405)+(DATE(YEAR($B405),MONTH($B405)+1,MIN(BG$6,DAY(EOMONTH($B405,1))))&gt;=$B405)*(DATE(YEAR($B405),MONTH($B405)+1,MIN(BG$6,DAY(EOMONTH($B405,1))))&lt;$C405)))</f>
        <v>0</v>
      </c>
      <c r="BH405" s="48" t="n">
        <f aca="false">IF(OR(N(BH$5)=0,BH$6=""),0,BH$5*((DATE(YEAR($B405),MONTH($B405),MIN(BH$6,DAY(EOMONTH($B405,0))))&gt;=$B405)*(DATE(YEAR($B405),MONTH($B405),MIN(BH$6,DAY(EOMONTH($B405,0))))&lt;$C405)+(DATE(YEAR($B405),MONTH($B405)+1,MIN(BH$6,DAY(EOMONTH($B405,1))))&gt;=$B405)*(DATE(YEAR($B405),MONTH($B405)+1,MIN(BH$6,DAY(EOMONTH($B405,1))))&lt;$C405)))</f>
        <v>0</v>
      </c>
      <c r="BI405" s="48" t="n">
        <f aca="false">IF(OR(N(BI$5)=0,BI$6=""),0,BI$5*((DATE(YEAR($B405),MONTH($B405),MIN(BI$6,DAY(EOMONTH($B405,0))))&gt;=$B405)*(DATE(YEAR($B405),MONTH($B405),MIN(BI$6,DAY(EOMONTH($B405,0))))&lt;$C405)+(DATE(YEAR($B405),MONTH($B405)+1,MIN(BI$6,DAY(EOMONTH($B405,1))))&gt;=$B405)*(DATE(YEAR($B405),MONTH($B405)+1,MIN(BI$6,DAY(EOMONTH($B405,1))))&lt;$C405)))</f>
        <v>0</v>
      </c>
      <c r="BJ405" s="48" t="n">
        <f aca="false">IF(OR(N(BJ$5)=0,BJ$6=""),0,BJ$5*((DATE(YEAR($B405),MONTH($B405),MIN(BJ$6,DAY(EOMONTH($B405,0))))&gt;=$B405)*(DATE(YEAR($B405),MONTH($B405),MIN(BJ$6,DAY(EOMONTH($B405,0))))&lt;$C405)+(DATE(YEAR($B405),MONTH($B405)+1,MIN(BJ$6,DAY(EOMONTH($B405,1))))&gt;=$B405)*(DATE(YEAR($B405),MONTH($B405)+1,MIN(BJ$6,DAY(EOMONTH($B405,1))))&lt;$C405)))</f>
        <v>0</v>
      </c>
      <c r="BK405" s="48" t="n">
        <f aca="false">IF(OR(N(BK$5)=0,BK$6=""),0,BK$5*((DATE(YEAR($B405),MONTH($B405),MIN(BK$6,DAY(EOMONTH($B405,0))))&gt;=$B405)*(DATE(YEAR($B405),MONTH($B405),MIN(BK$6,DAY(EOMONTH($B405,0))))&lt;$C405)+(DATE(YEAR($B405),MONTH($B405)+1,MIN(BK$6,DAY(EOMONTH($B405,1))))&gt;=$B405)*(DATE(YEAR($B405),MONTH($B405)+1,MIN(BK$6,DAY(EOMONTH($B405,1))))&lt;$C405)))</f>
        <v>0</v>
      </c>
      <c r="BL405" s="48" t="n">
        <f aca="false">IF(OR(N(BL$5)=0,BL$6=""),0,BL$5*((DATE(YEAR($B405),MONTH($B405),MIN(BL$6,DAY(EOMONTH($B405,0))))&gt;=$B405)*(DATE(YEAR($B405),MONTH($B405),MIN(BL$6,DAY(EOMONTH($B405,0))))&lt;$C405)+(DATE(YEAR($B405),MONTH($B405)+1,MIN(BL$6,DAY(EOMONTH($B405,1))))&gt;=$B405)*(DATE(YEAR($B405),MONTH($B405)+1,MIN(BL$6,DAY(EOMONTH($B405,1))))&lt;$C405)))</f>
        <v>0</v>
      </c>
      <c r="BM405" s="48" t="n">
        <f aca="false">IF(OR(N(BM$5)=0,BM$6=""),0,BM$5*((DATE(YEAR($B405),MONTH($B405),MIN(BM$6,DAY(EOMONTH($B405,0))))&gt;=$B405)*(DATE(YEAR($B405),MONTH($B405),MIN(BM$6,DAY(EOMONTH($B405,0))))&lt;$C405)+(DATE(YEAR($B405),MONTH($B405)+1,MIN(BM$6,DAY(EOMONTH($B405,1))))&gt;=$B405)*(DATE(YEAR($B405),MONTH($B405)+1,MIN(BM$6,DAY(EOMONTH($B405,1))))&lt;$C405)))</f>
        <v>0</v>
      </c>
      <c r="BN405" s="48" t="n">
        <f aca="false">IF(OR(N(BN$5)=0,BN$6=""),0,BN$5*((DATE(YEAR($B405),MONTH($B405),MIN(BN$6,DAY(EOMONTH($B405,0))))&gt;=$B405)*(DATE(YEAR($B405),MONTH($B405),MIN(BN$6,DAY(EOMONTH($B405,0))))&lt;$C405)+(DATE(YEAR($B405),MONTH($B405)+1,MIN(BN$6,DAY(EOMONTH($B405,1))))&gt;=$B405)*(DATE(YEAR($B405),MONTH($B405)+1,MIN(BN$6,DAY(EOMONTH($B405,1))))&lt;$C405)))</f>
        <v>0</v>
      </c>
      <c r="BO405" s="48" t="n">
        <f aca="false">IF(OR(N(BO$5)=0,BO$6=""),0,BO$5*((DATE(YEAR($B405),MONTH($B405),MIN(BO$6,DAY(EOMONTH($B405,0))))&gt;=$B405)*(DATE(YEAR($B405),MONTH($B405),MIN(BO$6,DAY(EOMONTH($B405,0))))&lt;$C405)+(DATE(YEAR($B405),MONTH($B405)+1,MIN(BO$6,DAY(EOMONTH($B405,1))))&gt;=$B405)*(DATE(YEAR($B405),MONTH($B405)+1,MIN(BO$6,DAY(EOMONTH($B405,1))))&lt;$C405)))</f>
        <v>0</v>
      </c>
      <c r="BP405" s="48" t="n">
        <f aca="false">IF(OR(N(BP$5)=0,BP$6=""),0,BP$5*((DATE(YEAR($B405),MONTH($B405),MIN(BP$6,DAY(EOMONTH($B405,0))))&gt;=$B405)*(DATE(YEAR($B405),MONTH($B405),MIN(BP$6,DAY(EOMONTH($B405,0))))&lt;$C405)+(DATE(YEAR($B405),MONTH($B405)+1,MIN(BP$6,DAY(EOMONTH($B405,1))))&gt;=$B405)*(DATE(YEAR($B405),MONTH($B405)+1,MIN(BP$6,DAY(EOMONTH($B405,1))))&lt;$C405)))</f>
        <v>0</v>
      </c>
      <c r="BQ405" s="48" t="n">
        <f aca="false">IF(OR(N(BQ$5)=0,BQ$6=""),0,BQ$5*((DATE(YEAR($B405),MONTH($B405),MIN(BQ$6,DAY(EOMONTH($B405,0))))&gt;=$B405)*(DATE(YEAR($B405),MONTH($B405),MIN(BQ$6,DAY(EOMONTH($B405,0))))&lt;$C405)+(DATE(YEAR($B405),MONTH($B405)+1,MIN(BQ$6,DAY(EOMONTH($B405,1))))&gt;=$B405)*(DATE(YEAR($B405),MONTH($B405)+1,MIN(BQ$6,DAY(EOMONTH($B405,1))))&lt;$C405)))</f>
        <v>0</v>
      </c>
      <c r="BR405" s="48" t="n">
        <f aca="false">IF(OR(N(BR$5)=0,BR$6=""),0,BR$5*((DATE(YEAR($B405),MONTH($B405),MIN(BR$6,DAY(EOMONTH($B405,0))))&gt;=$B405)*(DATE(YEAR($B405),MONTH($B405),MIN(BR$6,DAY(EOMONTH($B405,0))))&lt;$C405)+(DATE(YEAR($B405),MONTH($B405)+1,MIN(BR$6,DAY(EOMONTH($B405,1))))&gt;=$B405)*(DATE(YEAR($B405),MONTH($B405)+1,MIN(BR$6,DAY(EOMONTH($B405,1))))&lt;$C405)))</f>
        <v>0</v>
      </c>
      <c r="BS405" s="48" t="n">
        <f aca="false">IF(OR(N(BS$5)=0,BS$6=""),0,BS$5*((DATE(YEAR($B405),MONTH($B405),MIN(BS$6,DAY(EOMONTH($B405,0))))&gt;=$B405)*(DATE(YEAR($B405),MONTH($B405),MIN(BS$6,DAY(EOMONTH($B405,0))))&lt;$C405)+(DATE(YEAR($B405),MONTH($B405)+1,MIN(BS$6,DAY(EOMONTH($B405,1))))&gt;=$B405)*(DATE(YEAR($B405),MONTH($B405)+1,MIN(BS$6,DAY(EOMONTH($B405,1))))&lt;$C405)))</f>
        <v>0</v>
      </c>
      <c r="BT405" s="48" t="n">
        <f aca="false">IF(OR(N(BT$5)=0,BT$6=""),0,BT$5*((DATE(YEAR($B405),MONTH($B405),MIN(BT$6,DAY(EOMONTH($B405,0))))&gt;=$B405)*(DATE(YEAR($B405),MONTH($B405),MIN(BT$6,DAY(EOMONTH($B405,0))))&lt;$C405)+(DATE(YEAR($B405),MONTH($B405)+1,MIN(BT$6,DAY(EOMONTH($B405,1))))&gt;=$B405)*(DATE(YEAR($B405),MONTH($B405)+1,MIN(BT$6,DAY(EOMONTH($B405,1))))&lt;$C405)))</f>
        <v>0</v>
      </c>
      <c r="BU405" s="48" t="n">
        <f aca="false">IF(OR(N(BU$5)=0,BU$6=""),0,BU$5*((DATE(YEAR($B405),MONTH($B405),MIN(BU$6,DAY(EOMONTH($B405,0))))&gt;=$B405)*(DATE(YEAR($B405),MONTH($B405),MIN(BU$6,DAY(EOMONTH($B405,0))))&lt;$C405)+(DATE(YEAR($B405),MONTH($B405)+1,MIN(BU$6,DAY(EOMONTH($B405,1))))&gt;=$B405)*(DATE(YEAR($B405),MONTH($B405)+1,MIN(BU$6,DAY(EOMONTH($B405,1))))&lt;$C405)))</f>
        <v>0</v>
      </c>
      <c r="BV405" s="48" t="n">
        <f aca="false">IF(OR(N(BV$5)=0,BV$6=""),0,BV$5*((DATE(YEAR($B405),MONTH($B405),MIN(BV$6,DAY(EOMONTH($B405,0))))&gt;=$B405)*(DATE(YEAR($B405),MONTH($B405),MIN(BV$6,DAY(EOMONTH($B405,0))))&lt;$C405)+(DATE(YEAR($B405),MONTH($B405)+1,MIN(BV$6,DAY(EOMONTH($B405,1))))&gt;=$B405)*(DATE(YEAR($B405),MONTH($B405)+1,MIN(BV$6,DAY(EOMONTH($B405,1))))&lt;$C405)))</f>
        <v>0</v>
      </c>
      <c r="BW405" s="48" t="n">
        <f aca="false">IF(OR(N(BW$5)=0,BW$6=""),0,BW$5*((DATE(YEAR($B405),MONTH($B405),MIN(BW$6,DAY(EOMONTH($B405,0))))&gt;=$B405)*(DATE(YEAR($B405),MONTH($B405),MIN(BW$6,DAY(EOMONTH($B405,0))))&lt;$C405)+(DATE(YEAR($B405),MONTH($B405)+1,MIN(BW$6,DAY(EOMONTH($B405,1))))&gt;=$B405)*(DATE(YEAR($B405),MONTH($B405)+1,MIN(BW$6,DAY(EOMONTH($B405,1))))&lt;$C405)))</f>
        <v>0</v>
      </c>
      <c r="BX405" s="48" t="n">
        <f aca="false">MIN(Z405,(FT404*(1+FT$5/Setup!$C$36)+IF($V405=1,N($F405),0)))</f>
        <v>0</v>
      </c>
      <c r="BY405" s="48" t="n">
        <f aca="false">MIN(AA405,(FU404*(1+FU$5/Setup!$C$36)+IF($V405=2,N($F405),0)))</f>
        <v>0</v>
      </c>
      <c r="BZ405" s="48" t="n">
        <f aca="false">MIN(AB405,(FV404*(1+FV$5/Setup!$C$36)+IF($V405=3,N($F405),0)))</f>
        <v>0</v>
      </c>
      <c r="CA405" s="48" t="n">
        <f aca="false">MIN(AC405,(FW404*(1+FW$5/Setup!$C$36)+IF($V405=4,N($F405),0)))</f>
        <v>0</v>
      </c>
      <c r="CB405" s="48" t="n">
        <f aca="false">MIN(AD405,(FX404*(1+FX$5/Setup!$C$36)+IF($V405=5,N($F405),0)))</f>
        <v>0</v>
      </c>
      <c r="CC405" s="48" t="n">
        <f aca="false">MIN(AE405,(FY404*(1+FY$5/Setup!$C$36)+IF($V405=6,N($F405),0)))</f>
        <v>0</v>
      </c>
      <c r="CD405" s="48" t="n">
        <f aca="false">MIN(AF405,(FZ404*(1+FZ$5/Setup!$C$36)+IF($V405=7,N($F405),0)))</f>
        <v>0</v>
      </c>
      <c r="CE405" s="48" t="n">
        <f aca="false">MIN(AG405,(GA404*(1+GA$5/Setup!$C$36)+IF($V405=8,N($F405),0)))</f>
        <v>0</v>
      </c>
      <c r="CF405" s="48" t="n">
        <f aca="false">MIN(AH405,(GB404*(1+GB$5/Setup!$C$36)+IF($V405=9,N($F405),0)))</f>
        <v>0</v>
      </c>
      <c r="CG405" s="48" t="n">
        <f aca="false">MIN(AI405,(GC404*(1+GC$5/Setup!$C$36)+IF($V405=10,N($F405),0)))</f>
        <v>0</v>
      </c>
      <c r="CH405" s="48" t="n">
        <f aca="false">MIN(AJ405,(GD404*(1+GD$5/Setup!$C$36)+IF($V405=11,N($F405),0)))</f>
        <v>0</v>
      </c>
      <c r="CI405" s="48" t="n">
        <f aca="false">MIN(AK405,(GE404*(1+GE$5/Setup!$C$36)+IF($V405=12,N($F405),0)))</f>
        <v>0</v>
      </c>
      <c r="CJ405" s="48" t="n">
        <f aca="false">MIN(AL405,(GF404*(1+GF$5/Setup!$C$36)+IF($V405=13,N($F405),0)))</f>
        <v>0</v>
      </c>
      <c r="CK405" s="48" t="n">
        <f aca="false">MIN(AM405,(GG404*(1+GG$5/Setup!$C$36)+IF($V405=14,N($F405),0)))</f>
        <v>0</v>
      </c>
      <c r="CL405" s="48" t="n">
        <f aca="false">MIN(AN405,(GH404*(1+GH$5/Setup!$C$36)+IF($V405=15,N($F405),0)))</f>
        <v>0</v>
      </c>
      <c r="CM405" s="48" t="n">
        <f aca="false">MIN(AO405,(GI404*(1+GI$5/Setup!$C$36)+IF($V405=16,N($F405),0)))</f>
        <v>0</v>
      </c>
      <c r="CN405" s="48" t="n">
        <f aca="false">MIN(AP405,(GJ404*(1+GJ$5/Setup!$C$36)+IF($V405=17,N($F405),0)))</f>
        <v>0</v>
      </c>
      <c r="CO405" s="48" t="n">
        <f aca="false">MIN(AQ405,(GK404*(1+GK$5/Setup!$C$36)+IF($V405=18,N($F405),0)))</f>
        <v>0</v>
      </c>
      <c r="CP405" s="48" t="n">
        <f aca="false">MIN(AR405,(GL404*(1+GL$5/Setup!$C$36)+IF($V405=19,N($F405),0)))</f>
        <v>0</v>
      </c>
      <c r="CQ405" s="48" t="n">
        <f aca="false">MIN(AS405,(GM404*(1+GM$5/Setup!$C$36)+IF($V405=20,N($F405),0)))</f>
        <v>0</v>
      </c>
      <c r="CR405" s="48" t="n">
        <f aca="false">MIN(AT405,(GN404*(1+GN$5/Setup!$C$36)+IF($V405=21,N($F405),0)))</f>
        <v>0</v>
      </c>
      <c r="CS405" s="48" t="n">
        <f aca="false">MIN(AU405,(GO404*(1+GO$5/Setup!$C$36)+IF($V405=22,N($F405),0)))</f>
        <v>0</v>
      </c>
      <c r="CT405" s="48" t="n">
        <f aca="false">MIN(AV405,(GP404*(1+GP$5/Setup!$C$36)+IF($V405=23,N($F405),0)))</f>
        <v>0</v>
      </c>
      <c r="CU405" s="48" t="n">
        <f aca="false">MIN(AW405,(GQ404*(1+GQ$5/Setup!$C$36)+IF($V405=24,N($F405),0)))</f>
        <v>0</v>
      </c>
      <c r="CV405" s="48" t="n">
        <f aca="false">MIN(AX405,(GR404*(1+GR$5/Setup!$C$36)+IF($V405=25,N($F405),0)))</f>
        <v>0</v>
      </c>
      <c r="CW405" s="48" t="n">
        <f aca="false">MIN(AY405,(GS404*(1+GS$5/Setup!$C$36)+IF($V405=26,N($F405),0)))</f>
        <v>0</v>
      </c>
      <c r="CX405" s="48" t="n">
        <f aca="false">MIN(AZ405,(GT404*(1+GT$5/Setup!$C$36)+IF($V405=27,N($F405),0)))</f>
        <v>0</v>
      </c>
      <c r="CY405" s="48" t="n">
        <f aca="false">MIN(BA405,(GU404*(1+GU$5/Setup!$C$36)+IF($V405=28,N($F405),0)))</f>
        <v>0</v>
      </c>
      <c r="CZ405" s="48" t="n">
        <f aca="false">MIN(BB405,(GV404*(1+GV$5/Setup!$C$36)+IF($V405=29,N($F405),0)))</f>
        <v>0</v>
      </c>
      <c r="DA405" s="48" t="n">
        <f aca="false">MIN(BC405,(GW404*(1+GW$5/Setup!$C$36)+IF($V405=30,N($F405),0)))</f>
        <v>0</v>
      </c>
      <c r="DB405" s="48" t="n">
        <f aca="false">MIN(BD405,(GX404*(1+GX$5/Setup!$C$36)+IF($V405=31,N($F405),0)))</f>
        <v>0</v>
      </c>
      <c r="DC405" s="48" t="n">
        <f aca="false">MIN(BE405,(GY404*(1+GY$5/Setup!$C$36)+IF($V405=32,N($F405),0)))</f>
        <v>0</v>
      </c>
      <c r="DD405" s="48" t="n">
        <f aca="false">MIN(BF405,(GZ404*(1+GZ$5/Setup!$C$36)+IF($V405=33,N($F405),0)))</f>
        <v>0</v>
      </c>
      <c r="DE405" s="48" t="n">
        <f aca="false">MIN(BG405,(HA404*(1+HA$5/Setup!$C$36)+IF($V405=34,N($F405),0)))</f>
        <v>0</v>
      </c>
      <c r="DF405" s="48" t="n">
        <f aca="false">MIN(BH405,(HB404*(1+HB$5/Setup!$C$36)+IF($V405=35,N($F405),0)))</f>
        <v>0</v>
      </c>
      <c r="DG405" s="48" t="n">
        <f aca="false">MIN(BI405,(HC404*(1+HC$5/Setup!$C$36)+IF($V405=36,N($F405),0)))</f>
        <v>0</v>
      </c>
      <c r="DH405" s="48" t="n">
        <f aca="false">MIN(BJ405,(HD404*(1+HD$5/Setup!$C$36)+IF($V405=37,N($F405),0)))</f>
        <v>0</v>
      </c>
      <c r="DI405" s="48" t="n">
        <f aca="false">MIN(BK405,(HE404*(1+HE$5/Setup!$C$36)+IF($V405=38,N($F405),0)))</f>
        <v>0</v>
      </c>
      <c r="DJ405" s="48" t="n">
        <f aca="false">MIN(BL405,(HF404*(1+HF$5/Setup!$C$36)+IF($V405=39,N($F405),0)))</f>
        <v>0</v>
      </c>
      <c r="DK405" s="48" t="n">
        <f aca="false">MIN(BM405,(HG404*(1+HG$5/Setup!$C$36)+IF($V405=40,N($F405),0)))</f>
        <v>0</v>
      </c>
      <c r="DL405" s="48" t="n">
        <f aca="false">MIN(BN405,(HH404*(1+HH$5/Setup!$C$36)+IF($V405=41,N($F405),0)))</f>
        <v>0</v>
      </c>
      <c r="DM405" s="48" t="n">
        <f aca="false">MIN(BO405,(HI404*(1+HI$5/Setup!$C$36)+IF($V405=42,N($F405),0)))</f>
        <v>0</v>
      </c>
      <c r="DN405" s="48" t="n">
        <f aca="false">MIN(BP405,(HJ404*(1+HJ$5/Setup!$C$36)+IF($V405=43,N($F405),0)))</f>
        <v>0</v>
      </c>
      <c r="DO405" s="48" t="n">
        <f aca="false">MIN(BQ405,(HK404*(1+HK$5/Setup!$C$36)+IF($V405=44,N($F405),0)))</f>
        <v>0</v>
      </c>
      <c r="DP405" s="48" t="n">
        <f aca="false">MIN(BR405,(HL404*(1+HL$5/Setup!$C$36)+IF($V405=45,N($F405),0)))</f>
        <v>0</v>
      </c>
      <c r="DQ405" s="48" t="n">
        <f aca="false">MIN(BS405,(HM404*(1+HM$5/Setup!$C$36)+IF($V405=46,N($F405),0)))</f>
        <v>0</v>
      </c>
      <c r="DR405" s="48" t="n">
        <f aca="false">MIN(BT405,(HN404*(1+HN$5/Setup!$C$36)+IF($V405=47,N($F405),0)))</f>
        <v>0</v>
      </c>
      <c r="DS405" s="48" t="n">
        <f aca="false">MIN(BU405,(HO404*(1+HO$5/Setup!$C$36)+IF($V405=48,N($F405),0)))</f>
        <v>0</v>
      </c>
      <c r="DT405" s="48" t="n">
        <f aca="false">MIN(BV405,(HP404*(1+HP$5/Setup!$C$36)+IF($V405=49,N($F405),0)))</f>
        <v>0</v>
      </c>
      <c r="DU405" s="48" t="n">
        <f aca="false">MIN(BW405,(HQ404*(1+HQ$5/Setup!$C$36)+IF($V405=50,N($F405),0)))</f>
        <v>0</v>
      </c>
      <c r="DV405" s="48" t="n">
        <f aca="false">MIN(MAX((FT404*(1+FT$5/Setup!$C$36)+IF($V405=1,N($F405),0))-BX405,0),MAX($P405-0,0))</f>
        <v>0</v>
      </c>
      <c r="DW405" s="48" t="n">
        <f aca="false">MIN(MAX((FU404*(1+FU$5/Setup!$C$36)+IF($V405=2,N($F405),0))-BY405,0),MAX($P405-SUM(DV405:DV405),0))</f>
        <v>0</v>
      </c>
      <c r="DX405" s="48" t="n">
        <f aca="false">MIN(MAX((FV404*(1+FV$5/Setup!$C$36)+IF($V405=3,N($F405),0))-BZ405,0),MAX($P405-SUM(DV405:DW405),0))</f>
        <v>0</v>
      </c>
      <c r="DY405" s="48" t="n">
        <f aca="false">MIN(MAX((FW404*(1+FW$5/Setup!$C$36)+IF($V405=4,N($F405),0))-CA405,0),MAX($P405-SUM(DV405:DX405),0))</f>
        <v>0</v>
      </c>
      <c r="DZ405" s="48" t="n">
        <f aca="false">MIN(MAX((FX404*(1+FX$5/Setup!$C$36)+IF($V405=5,N($F405),0))-CB405,0),MAX($P405-SUM(DV405:DY405),0))</f>
        <v>0</v>
      </c>
      <c r="EA405" s="48" t="n">
        <f aca="false">MIN(MAX((FY404*(1+FY$5/Setup!$C$36)+IF($V405=6,N($F405),0))-CC405,0),MAX($P405-SUM(DV405:DZ405),0))</f>
        <v>0</v>
      </c>
      <c r="EB405" s="48" t="n">
        <f aca="false">MIN(MAX((FZ404*(1+FZ$5/Setup!$C$36)+IF($V405=7,N($F405),0))-CD405,0),MAX($P405-SUM(DV405:EA405),0))</f>
        <v>0</v>
      </c>
      <c r="EC405" s="48" t="n">
        <f aca="false">MIN(MAX((GA404*(1+GA$5/Setup!$C$36)+IF($V405=8,N($F405),0))-CE405,0),MAX($P405-SUM(DV405:EB405),0))</f>
        <v>0</v>
      </c>
      <c r="ED405" s="48" t="n">
        <f aca="false">MIN(MAX((GB404*(1+GB$5/Setup!$C$36)+IF($V405=9,N($F405),0))-CF405,0),MAX($P405-SUM(DV405:EC405),0))</f>
        <v>0</v>
      </c>
      <c r="EE405" s="48" t="n">
        <f aca="false">MIN(MAX((GC404*(1+GC$5/Setup!$C$36)+IF($V405=10,N($F405),0))-CG405,0),MAX($P405-SUM(DV405:ED405),0))</f>
        <v>0</v>
      </c>
      <c r="EF405" s="48" t="n">
        <f aca="false">MIN(MAX((GD404*(1+GD$5/Setup!$C$36)+IF($V405=11,N($F405),0))-CH405,0),MAX($P405-SUM(DV405:EE405),0))</f>
        <v>0</v>
      </c>
      <c r="EG405" s="48" t="n">
        <f aca="false">MIN(MAX((GE404*(1+GE$5/Setup!$C$36)+IF($V405=12,N($F405),0))-CI405,0),MAX($P405-SUM(DV405:EF405),0))</f>
        <v>0</v>
      </c>
      <c r="EH405" s="48" t="n">
        <f aca="false">MIN(MAX((GF404*(1+GF$5/Setup!$C$36)+IF($V405=13,N($F405),0))-CJ405,0),MAX($P405-SUM(DV405:EG405),0))</f>
        <v>0</v>
      </c>
      <c r="EI405" s="48" t="n">
        <f aca="false">MIN(MAX((GG404*(1+GG$5/Setup!$C$36)+IF($V405=14,N($F405),0))-CK405,0),MAX($P405-SUM(DV405:EH405),0))</f>
        <v>0</v>
      </c>
      <c r="EJ405" s="48" t="n">
        <f aca="false">MIN(MAX((GH404*(1+GH$5/Setup!$C$36)+IF($V405=15,N($F405),0))-CL405,0),MAX($P405-SUM(DV405:EI405),0))</f>
        <v>0</v>
      </c>
      <c r="EK405" s="48" t="n">
        <f aca="false">MIN(MAX((GI404*(1+GI$5/Setup!$C$36)+IF($V405=16,N($F405),0))-CM405,0),MAX($P405-SUM(DV405:EJ405),0))</f>
        <v>0</v>
      </c>
      <c r="EL405" s="48" t="n">
        <f aca="false">MIN(MAX((GJ404*(1+GJ$5/Setup!$C$36)+IF($V405=17,N($F405),0))-CN405,0),MAX($P405-SUM(DV405:EK405),0))</f>
        <v>0</v>
      </c>
      <c r="EM405" s="48" t="n">
        <f aca="false">MIN(MAX((GK404*(1+GK$5/Setup!$C$36)+IF($V405=18,N($F405),0))-CO405,0),MAX($P405-SUM(DV405:EL405),0))</f>
        <v>0</v>
      </c>
      <c r="EN405" s="48" t="n">
        <f aca="false">MIN(MAX((GL404*(1+GL$5/Setup!$C$36)+IF($V405=19,N($F405),0))-CP405,0),MAX($P405-SUM(DV405:EM405),0))</f>
        <v>0</v>
      </c>
      <c r="EO405" s="48" t="n">
        <f aca="false">MIN(MAX((GM404*(1+GM$5/Setup!$C$36)+IF($V405=20,N($F405),0))-CQ405,0),MAX($P405-SUM(DV405:EN405),0))</f>
        <v>0</v>
      </c>
      <c r="EP405" s="48" t="n">
        <f aca="false">MIN(MAX((GN404*(1+GN$5/Setup!$C$36)+IF($V405=21,N($F405),0))-CR405,0),MAX($P405-SUM(DV405:EO405),0))</f>
        <v>0</v>
      </c>
      <c r="EQ405" s="48" t="n">
        <f aca="false">MIN(MAX((GO404*(1+GO$5/Setup!$C$36)+IF($V405=22,N($F405),0))-CS405,0),MAX($P405-SUM(DV405:EP405),0))</f>
        <v>0</v>
      </c>
      <c r="ER405" s="48" t="n">
        <f aca="false">MIN(MAX((GP404*(1+GP$5/Setup!$C$36)+IF($V405=23,N($F405),0))-CT405,0),MAX($P405-SUM(DV405:EQ405),0))</f>
        <v>0</v>
      </c>
      <c r="ES405" s="48" t="n">
        <f aca="false">MIN(MAX((GQ404*(1+GQ$5/Setup!$C$36)+IF($V405=24,N($F405),0))-CU405,0),MAX($P405-SUM(DV405:ER405),0))</f>
        <v>0</v>
      </c>
      <c r="ET405" s="48" t="n">
        <f aca="false">MIN(MAX((GR404*(1+GR$5/Setup!$C$36)+IF($V405=25,N($F405),0))-CV405,0),MAX($P405-SUM(DV405:ES405),0))</f>
        <v>0</v>
      </c>
      <c r="EU405" s="48" t="n">
        <f aca="false">MIN(MAX((GS404*(1+GS$5/Setup!$C$36)+IF($V405=26,N($F405),0))-CW405,0),MAX($P405-SUM(DV405:ET405),0))</f>
        <v>0</v>
      </c>
      <c r="EV405" s="48" t="n">
        <f aca="false">MIN(MAX((GT404*(1+GT$5/Setup!$C$36)+IF($V405=27,N($F405),0))-CX405,0),MAX($P405-SUM(DV405:EU405),0))</f>
        <v>0</v>
      </c>
      <c r="EW405" s="48" t="n">
        <f aca="false">MIN(MAX((GU404*(1+GU$5/Setup!$C$36)+IF($V405=28,N($F405),0))-CY405,0),MAX($P405-SUM(DV405:EV405),0))</f>
        <v>0</v>
      </c>
      <c r="EX405" s="48" t="n">
        <f aca="false">MIN(MAX((GV404*(1+GV$5/Setup!$C$36)+IF($V405=29,N($F405),0))-CZ405,0),MAX($P405-SUM(DV405:EW405),0))</f>
        <v>0</v>
      </c>
      <c r="EY405" s="48" t="n">
        <f aca="false">MIN(MAX((GW404*(1+GW$5/Setup!$C$36)+IF($V405=30,N($F405),0))-DA405,0),MAX($P405-SUM(DV405:EX405),0))</f>
        <v>0</v>
      </c>
      <c r="EZ405" s="48" t="n">
        <f aca="false">MIN(MAX((GX404*(1+GX$5/Setup!$C$36)+IF($V405=31,N($F405),0))-DB405,0),MAX($P405-SUM(DV405:EY405),0))</f>
        <v>0</v>
      </c>
      <c r="FA405" s="48" t="n">
        <f aca="false">MIN(MAX((GY404*(1+GY$5/Setup!$C$36)+IF($V405=32,N($F405),0))-DC405,0),MAX($P405-SUM(DV405:EZ405),0))</f>
        <v>0</v>
      </c>
      <c r="FB405" s="48" t="n">
        <f aca="false">MIN(MAX((GZ404*(1+GZ$5/Setup!$C$36)+IF($V405=33,N($F405),0))-DD405,0),MAX($P405-SUM(DV405:FA405),0))</f>
        <v>0</v>
      </c>
      <c r="FC405" s="48" t="n">
        <f aca="false">MIN(MAX((HA404*(1+HA$5/Setup!$C$36)+IF($V405=34,N($F405),0))-DE405,0),MAX($P405-SUM(DV405:FB405),0))</f>
        <v>0</v>
      </c>
      <c r="FD405" s="48" t="n">
        <f aca="false">MIN(MAX((HB404*(1+HB$5/Setup!$C$36)+IF($V405=35,N($F405),0))-DF405,0),MAX($P405-SUM(DV405:FC405),0))</f>
        <v>0</v>
      </c>
      <c r="FE405" s="48" t="n">
        <f aca="false">MIN(MAX((HC404*(1+HC$5/Setup!$C$36)+IF($V405=36,N($F405),0))-DG405,0),MAX($P405-SUM(DV405:FD405),0))</f>
        <v>0</v>
      </c>
      <c r="FF405" s="48" t="n">
        <f aca="false">MIN(MAX((HD404*(1+HD$5/Setup!$C$36)+IF($V405=37,N($F405),0))-DH405,0),MAX($P405-SUM(DV405:FE405),0))</f>
        <v>0</v>
      </c>
      <c r="FG405" s="48" t="n">
        <f aca="false">MIN(MAX((HE404*(1+HE$5/Setup!$C$36)+IF($V405=38,N($F405),0))-DI405,0),MAX($P405-SUM(DV405:FF405),0))</f>
        <v>0</v>
      </c>
      <c r="FH405" s="48" t="n">
        <f aca="false">MIN(MAX((HF404*(1+HF$5/Setup!$C$36)+IF($V405=39,N($F405),0))-DJ405,0),MAX($P405-SUM(DV405:FG405),0))</f>
        <v>0</v>
      </c>
      <c r="FI405" s="48" t="n">
        <f aca="false">MIN(MAX((HG404*(1+HG$5/Setup!$C$36)+IF($V405=40,N($F405),0))-DK405,0),MAX($P405-SUM(DV405:FH405),0))</f>
        <v>0</v>
      </c>
      <c r="FJ405" s="48" t="n">
        <f aca="false">MIN(MAX((HH404*(1+HH$5/Setup!$C$36)+IF($V405=41,N($F405),0))-DL405,0),MAX($P405-SUM(DV405:FI405),0))</f>
        <v>0</v>
      </c>
      <c r="FK405" s="48" t="n">
        <f aca="false">MIN(MAX((HI404*(1+HI$5/Setup!$C$36)+IF($V405=42,N($F405),0))-DM405,0),MAX($P405-SUM(DV405:FJ405),0))</f>
        <v>0</v>
      </c>
      <c r="FL405" s="48" t="n">
        <f aca="false">MIN(MAX((HJ404*(1+HJ$5/Setup!$C$36)+IF($V405=43,N($F405),0))-DN405,0),MAX($P405-SUM(DV405:FK405),0))</f>
        <v>0</v>
      </c>
      <c r="FM405" s="48" t="n">
        <f aca="false">MIN(MAX((HK404*(1+HK$5/Setup!$C$36)+IF($V405=44,N($F405),0))-DO405,0),MAX($P405-SUM(DV405:FL405),0))</f>
        <v>0</v>
      </c>
      <c r="FN405" s="48" t="n">
        <f aca="false">MIN(MAX((HL404*(1+HL$5/Setup!$C$36)+IF($V405=45,N($F405),0))-DP405,0),MAX($P405-SUM(DV405:FM405),0))</f>
        <v>0</v>
      </c>
      <c r="FO405" s="48" t="n">
        <f aca="false">MIN(MAX((HM404*(1+HM$5/Setup!$C$36)+IF($V405=46,N($F405),0))-DQ405,0),MAX($P405-SUM(DV405:FN405),0))</f>
        <v>0</v>
      </c>
      <c r="FP405" s="48" t="n">
        <f aca="false">MIN(MAX((HN404*(1+HN$5/Setup!$C$36)+IF($V405=47,N($F405),0))-DR405,0),MAX($P405-SUM(DV405:FO405),0))</f>
        <v>0</v>
      </c>
      <c r="FQ405" s="48" t="n">
        <f aca="false">MIN(MAX((HO404*(1+HO$5/Setup!$C$36)+IF($V405=48,N($F405),0))-DS405,0),MAX($P405-SUM(DV405:FP405),0))</f>
        <v>0</v>
      </c>
      <c r="FR405" s="48" t="n">
        <f aca="false">MIN(MAX((HP404*(1+HP$5/Setup!$C$36)+IF($V405=49,N($F405),0))-DT405,0),MAX($P405-SUM(DV405:FQ405),0))</f>
        <v>0</v>
      </c>
      <c r="FS405" s="48" t="n">
        <f aca="false">MIN(MAX((HQ404*(1+HQ$5/Setup!$C$36)+IF($V405=50,N($F405),0))-DU405,0),MAX($P405-SUM(DV405:FR405),0))</f>
        <v>0</v>
      </c>
      <c r="FT405" s="48" t="n">
        <f aca="false">IF((FT404*(1+FT$5/Setup!$C$36)+IF($V405=1,N($F405),0))-BX405-DV405&lt;0.005,0,(FT404*(1+FT$5/Setup!$C$36)+IF($V405=1,N($F405),0))-BX405-DV405)</f>
        <v>0</v>
      </c>
      <c r="FU405" s="48" t="n">
        <f aca="false">IF((FU404*(1+FU$5/Setup!$C$36)+IF($V405=2,N($F405),0))-BY405-DW405&lt;0.005,0,(FU404*(1+FU$5/Setup!$C$36)+IF($V405=2,N($F405),0))-BY405-DW405)</f>
        <v>0</v>
      </c>
      <c r="FV405" s="48" t="n">
        <f aca="false">IF((FV404*(1+FV$5/Setup!$C$36)+IF($V405=3,N($F405),0))-BZ405-DX405&lt;0.005,0,(FV404*(1+FV$5/Setup!$C$36)+IF($V405=3,N($F405),0))-BZ405-DX405)</f>
        <v>0</v>
      </c>
      <c r="FW405" s="48" t="n">
        <f aca="false">IF((FW404*(1+FW$5/Setup!$C$36)+IF($V405=4,N($F405),0))-CA405-DY405&lt;0.005,0,(FW404*(1+FW$5/Setup!$C$36)+IF($V405=4,N($F405),0))-CA405-DY405)</f>
        <v>0</v>
      </c>
      <c r="FX405" s="48" t="n">
        <f aca="false">IF((FX404*(1+FX$5/Setup!$C$36)+IF($V405=5,N($F405),0))-CB405-DZ405&lt;0.005,0,(FX404*(1+FX$5/Setup!$C$36)+IF($V405=5,N($F405),0))-CB405-DZ405)</f>
        <v>0</v>
      </c>
      <c r="FY405" s="48" t="n">
        <f aca="false">IF((FY404*(1+FY$5/Setup!$C$36)+IF($V405=6,N($F405),0))-CC405-EA405&lt;0.005,0,(FY404*(1+FY$5/Setup!$C$36)+IF($V405=6,N($F405),0))-CC405-EA405)</f>
        <v>0</v>
      </c>
      <c r="FZ405" s="48" t="n">
        <f aca="false">IF((FZ404*(1+FZ$5/Setup!$C$36)+IF($V405=7,N($F405),0))-CD405-EB405&lt;0.005,0,(FZ404*(1+FZ$5/Setup!$C$36)+IF($V405=7,N($F405),0))-CD405-EB405)</f>
        <v>0</v>
      </c>
      <c r="GA405" s="48" t="n">
        <f aca="false">IF((GA404*(1+GA$5/Setup!$C$36)+IF($V405=8,N($F405),0))-CE405-EC405&lt;0.005,0,(GA404*(1+GA$5/Setup!$C$36)+IF($V405=8,N($F405),0))-CE405-EC405)</f>
        <v>0</v>
      </c>
      <c r="GB405" s="48" t="n">
        <f aca="false">IF((GB404*(1+GB$5/Setup!$C$36)+IF($V405=9,N($F405),0))-CF405-ED405&lt;0.005,0,(GB404*(1+GB$5/Setup!$C$36)+IF($V405=9,N($F405),0))-CF405-ED405)</f>
        <v>0</v>
      </c>
      <c r="GC405" s="48" t="n">
        <f aca="false">IF((GC404*(1+GC$5/Setup!$C$36)+IF($V405=10,N($F405),0))-CG405-EE405&lt;0.005,0,(GC404*(1+GC$5/Setup!$C$36)+IF($V405=10,N($F405),0))-CG405-EE405)</f>
        <v>0</v>
      </c>
      <c r="GD405" s="48" t="n">
        <f aca="false">IF((GD404*(1+GD$5/Setup!$C$36)+IF($V405=11,N($F405),0))-CH405-EF405&lt;0.005,0,(GD404*(1+GD$5/Setup!$C$36)+IF($V405=11,N($F405),0))-CH405-EF405)</f>
        <v>0</v>
      </c>
      <c r="GE405" s="48" t="n">
        <f aca="false">IF((GE404*(1+GE$5/Setup!$C$36)+IF($V405=12,N($F405),0))-CI405-EG405&lt;0.005,0,(GE404*(1+GE$5/Setup!$C$36)+IF($V405=12,N($F405),0))-CI405-EG405)</f>
        <v>0</v>
      </c>
      <c r="GF405" s="48" t="n">
        <f aca="false">IF((GF404*(1+GF$5/Setup!$C$36)+IF($V405=13,N($F405),0))-CJ405-EH405&lt;0.005,0,(GF404*(1+GF$5/Setup!$C$36)+IF($V405=13,N($F405),0))-CJ405-EH405)</f>
        <v>0</v>
      </c>
      <c r="GG405" s="48" t="n">
        <f aca="false">IF((GG404*(1+GG$5/Setup!$C$36)+IF($V405=14,N($F405),0))-CK405-EI405&lt;0.005,0,(GG404*(1+GG$5/Setup!$C$36)+IF($V405=14,N($F405),0))-CK405-EI405)</f>
        <v>0</v>
      </c>
      <c r="GH405" s="48" t="n">
        <f aca="false">IF((GH404*(1+GH$5/Setup!$C$36)+IF($V405=15,N($F405),0))-CL405-EJ405&lt;0.005,0,(GH404*(1+GH$5/Setup!$C$36)+IF($V405=15,N($F405),0))-CL405-EJ405)</f>
        <v>0</v>
      </c>
      <c r="GI405" s="48" t="n">
        <f aca="false">IF((GI404*(1+GI$5/Setup!$C$36)+IF($V405=16,N($F405),0))-CM405-EK405&lt;0.005,0,(GI404*(1+GI$5/Setup!$C$36)+IF($V405=16,N($F405),0))-CM405-EK405)</f>
        <v>0</v>
      </c>
      <c r="GJ405" s="48" t="n">
        <f aca="false">IF((GJ404*(1+GJ$5/Setup!$C$36)+IF($V405=17,N($F405),0))-CN405-EL405&lt;0.005,0,(GJ404*(1+GJ$5/Setup!$C$36)+IF($V405=17,N($F405),0))-CN405-EL405)</f>
        <v>0</v>
      </c>
      <c r="GK405" s="48" t="n">
        <f aca="false">IF((GK404*(1+GK$5/Setup!$C$36)+IF($V405=18,N($F405),0))-CO405-EM405&lt;0.005,0,(GK404*(1+GK$5/Setup!$C$36)+IF($V405=18,N($F405),0))-CO405-EM405)</f>
        <v>0</v>
      </c>
      <c r="GL405" s="48" t="n">
        <f aca="false">IF((GL404*(1+GL$5/Setup!$C$36)+IF($V405=19,N($F405),0))-CP405-EN405&lt;0.005,0,(GL404*(1+GL$5/Setup!$C$36)+IF($V405=19,N($F405),0))-CP405-EN405)</f>
        <v>0</v>
      </c>
      <c r="GM405" s="48" t="n">
        <f aca="false">IF((GM404*(1+GM$5/Setup!$C$36)+IF($V405=20,N($F405),0))-CQ405-EO405&lt;0.005,0,(GM404*(1+GM$5/Setup!$C$36)+IF($V405=20,N($F405),0))-CQ405-EO405)</f>
        <v>0</v>
      </c>
      <c r="GN405" s="48" t="n">
        <f aca="false">IF((GN404*(1+GN$5/Setup!$C$36)+IF($V405=21,N($F405),0))-CR405-EP405&lt;0.005,0,(GN404*(1+GN$5/Setup!$C$36)+IF($V405=21,N($F405),0))-CR405-EP405)</f>
        <v>0</v>
      </c>
      <c r="GO405" s="48" t="n">
        <f aca="false">IF((GO404*(1+GO$5/Setup!$C$36)+IF($V405=22,N($F405),0))-CS405-EQ405&lt;0.005,0,(GO404*(1+GO$5/Setup!$C$36)+IF($V405=22,N($F405),0))-CS405-EQ405)</f>
        <v>0</v>
      </c>
      <c r="GP405" s="48" t="n">
        <f aca="false">IF((GP404*(1+GP$5/Setup!$C$36)+IF($V405=23,N($F405),0))-CT405-ER405&lt;0.005,0,(GP404*(1+GP$5/Setup!$C$36)+IF($V405=23,N($F405),0))-CT405-ER405)</f>
        <v>0</v>
      </c>
      <c r="GQ405" s="48" t="n">
        <f aca="false">IF((GQ404*(1+GQ$5/Setup!$C$36)+IF($V405=24,N($F405),0))-CU405-ES405&lt;0.005,0,(GQ404*(1+GQ$5/Setup!$C$36)+IF($V405=24,N($F405),0))-CU405-ES405)</f>
        <v>0</v>
      </c>
      <c r="GR405" s="48" t="n">
        <f aca="false">IF((GR404*(1+GR$5/Setup!$C$36)+IF($V405=25,N($F405),0))-CV405-ET405&lt;0.005,0,(GR404*(1+GR$5/Setup!$C$36)+IF($V405=25,N($F405),0))-CV405-ET405)</f>
        <v>0</v>
      </c>
      <c r="GS405" s="48" t="n">
        <f aca="false">IF((GS404*(1+GS$5/Setup!$C$36)+IF($V405=26,N($F405),0))-CW405-EU405&lt;0.005,0,(GS404*(1+GS$5/Setup!$C$36)+IF($V405=26,N($F405),0))-CW405-EU405)</f>
        <v>0</v>
      </c>
      <c r="GT405" s="48" t="n">
        <f aca="false">IF((GT404*(1+GT$5/Setup!$C$36)+IF($V405=27,N($F405),0))-CX405-EV405&lt;0.005,0,(GT404*(1+GT$5/Setup!$C$36)+IF($V405=27,N($F405),0))-CX405-EV405)</f>
        <v>0</v>
      </c>
      <c r="GU405" s="48" t="n">
        <f aca="false">IF((GU404*(1+GU$5/Setup!$C$36)+IF($V405=28,N($F405),0))-CY405-EW405&lt;0.005,0,(GU404*(1+GU$5/Setup!$C$36)+IF($V405=28,N($F405),0))-CY405-EW405)</f>
        <v>0</v>
      </c>
      <c r="GV405" s="48" t="n">
        <f aca="false">IF((GV404*(1+GV$5/Setup!$C$36)+IF($V405=29,N($F405),0))-CZ405-EX405&lt;0.005,0,(GV404*(1+GV$5/Setup!$C$36)+IF($V405=29,N($F405),0))-CZ405-EX405)</f>
        <v>0</v>
      </c>
      <c r="GW405" s="48" t="n">
        <f aca="false">IF((GW404*(1+GW$5/Setup!$C$36)+IF($V405=30,N($F405),0))-DA405-EY405&lt;0.005,0,(GW404*(1+GW$5/Setup!$C$36)+IF($V405=30,N($F405),0))-DA405-EY405)</f>
        <v>0</v>
      </c>
      <c r="GX405" s="48" t="n">
        <f aca="false">IF((GX404*(1+GX$5/Setup!$C$36)+IF($V405=31,N($F405),0))-DB405-EZ405&lt;0.005,0,(GX404*(1+GX$5/Setup!$C$36)+IF($V405=31,N($F405),0))-DB405-EZ405)</f>
        <v>0</v>
      </c>
      <c r="GY405" s="48" t="n">
        <f aca="false">IF((GY404*(1+GY$5/Setup!$C$36)+IF($V405=32,N($F405),0))-DC405-FA405&lt;0.005,0,(GY404*(1+GY$5/Setup!$C$36)+IF($V405=32,N($F405),0))-DC405-FA405)</f>
        <v>0</v>
      </c>
      <c r="GZ405" s="48" t="n">
        <f aca="false">IF((GZ404*(1+GZ$5/Setup!$C$36)+IF($V405=33,N($F405),0))-DD405-FB405&lt;0.005,0,(GZ404*(1+GZ$5/Setup!$C$36)+IF($V405=33,N($F405),0))-DD405-FB405)</f>
        <v>0</v>
      </c>
      <c r="HA405" s="48" t="n">
        <f aca="false">IF((HA404*(1+HA$5/Setup!$C$36)+IF($V405=34,N($F405),0))-DE405-FC405&lt;0.005,0,(HA404*(1+HA$5/Setup!$C$36)+IF($V405=34,N($F405),0))-DE405-FC405)</f>
        <v>0</v>
      </c>
      <c r="HB405" s="48" t="n">
        <f aca="false">IF((HB404*(1+HB$5/Setup!$C$36)+IF($V405=35,N($F405),0))-DF405-FD405&lt;0.005,0,(HB404*(1+HB$5/Setup!$C$36)+IF($V405=35,N($F405),0))-DF405-FD405)</f>
        <v>0</v>
      </c>
      <c r="HC405" s="48" t="n">
        <f aca="false">IF((HC404*(1+HC$5/Setup!$C$36)+IF($V405=36,N($F405),0))-DG405-FE405&lt;0.005,0,(HC404*(1+HC$5/Setup!$C$36)+IF($V405=36,N($F405),0))-DG405-FE405)</f>
        <v>0</v>
      </c>
      <c r="HD405" s="48" t="n">
        <f aca="false">IF((HD404*(1+HD$5/Setup!$C$36)+IF($V405=37,N($F405),0))-DH405-FF405&lt;0.005,0,(HD404*(1+HD$5/Setup!$C$36)+IF($V405=37,N($F405),0))-DH405-FF405)</f>
        <v>0</v>
      </c>
      <c r="HE405" s="48" t="n">
        <f aca="false">IF((HE404*(1+HE$5/Setup!$C$36)+IF($V405=38,N($F405),0))-DI405-FG405&lt;0.005,0,(HE404*(1+HE$5/Setup!$C$36)+IF($V405=38,N($F405),0))-DI405-FG405)</f>
        <v>0</v>
      </c>
      <c r="HF405" s="48" t="n">
        <f aca="false">IF((HF404*(1+HF$5/Setup!$C$36)+IF($V405=39,N($F405),0))-DJ405-FH405&lt;0.005,0,(HF404*(1+HF$5/Setup!$C$36)+IF($V405=39,N($F405),0))-DJ405-FH405)</f>
        <v>0</v>
      </c>
      <c r="HG405" s="48" t="n">
        <f aca="false">IF((HG404*(1+HG$5/Setup!$C$36)+IF($V405=40,N($F405),0))-DK405-FI405&lt;0.005,0,(HG404*(1+HG$5/Setup!$C$36)+IF($V405=40,N($F405),0))-DK405-FI405)</f>
        <v>0</v>
      </c>
      <c r="HH405" s="48" t="n">
        <f aca="false">IF((HH404*(1+HH$5/Setup!$C$36)+IF($V405=41,N($F405),0))-DL405-FJ405&lt;0.005,0,(HH404*(1+HH$5/Setup!$C$36)+IF($V405=41,N($F405),0))-DL405-FJ405)</f>
        <v>0</v>
      </c>
      <c r="HI405" s="48" t="n">
        <f aca="false">IF((HI404*(1+HI$5/Setup!$C$36)+IF($V405=42,N($F405),0))-DM405-FK405&lt;0.005,0,(HI404*(1+HI$5/Setup!$C$36)+IF($V405=42,N($F405),0))-DM405-FK405)</f>
        <v>0</v>
      </c>
      <c r="HJ405" s="48" t="n">
        <f aca="false">IF((HJ404*(1+HJ$5/Setup!$C$36)+IF($V405=43,N($F405),0))-DN405-FL405&lt;0.005,0,(HJ404*(1+HJ$5/Setup!$C$36)+IF($V405=43,N($F405),0))-DN405-FL405)</f>
        <v>0</v>
      </c>
      <c r="HK405" s="48" t="n">
        <f aca="false">IF((HK404*(1+HK$5/Setup!$C$36)+IF($V405=44,N($F405),0))-DO405-FM405&lt;0.005,0,(HK404*(1+HK$5/Setup!$C$36)+IF($V405=44,N($F405),0))-DO405-FM405)</f>
        <v>0</v>
      </c>
      <c r="HL405" s="48" t="n">
        <f aca="false">IF((HL404*(1+HL$5/Setup!$C$36)+IF($V405=45,N($F405),0))-DP405-FN405&lt;0.005,0,(HL404*(1+HL$5/Setup!$C$36)+IF($V405=45,N($F405),0))-DP405-FN405)</f>
        <v>0</v>
      </c>
      <c r="HM405" s="48" t="n">
        <f aca="false">IF((HM404*(1+HM$5/Setup!$C$36)+IF($V405=46,N($F405),0))-DQ405-FO405&lt;0.005,0,(HM404*(1+HM$5/Setup!$C$36)+IF($V405=46,N($F405),0))-DQ405-FO405)</f>
        <v>0</v>
      </c>
      <c r="HN405" s="48" t="n">
        <f aca="false">IF((HN404*(1+HN$5/Setup!$C$36)+IF($V405=47,N($F405),0))-DR405-FP405&lt;0.005,0,(HN404*(1+HN$5/Setup!$C$36)+IF($V405=47,N($F405),0))-DR405-FP405)</f>
        <v>0</v>
      </c>
      <c r="HO405" s="48" t="n">
        <f aca="false">IF((HO404*(1+HO$5/Setup!$C$36)+IF($V405=48,N($F405),0))-DS405-FQ405&lt;0.005,0,(HO404*(1+HO$5/Setup!$C$36)+IF($V405=48,N($F405),0))-DS405-FQ405)</f>
        <v>0</v>
      </c>
      <c r="HP405" s="48" t="n">
        <f aca="false">IF((HP404*(1+HP$5/Setup!$C$36)+IF($V405=49,N($F405),0))-DT405-FR405&lt;0.005,0,(HP404*(1+HP$5/Setup!$C$36)+IF($V405=49,N($F405),0))-DT405-FR405)</f>
        <v>0</v>
      </c>
      <c r="HQ405" s="48" t="n">
        <f aca="false">IF((HQ404*(1+HQ$5/Setup!$C$36)+IF($V405=50,N($F405),0))-DU405-FS405&lt;0.005,0,(HQ404*(1+HQ$5/Setup!$C$36)+IF($V405=50,N($F405),0))-DU405-FS405)</f>
        <v>0</v>
      </c>
    </row>
    <row r="406" customFormat="false" ht="15" hidden="false" customHeight="false" outlineLevel="0" collapsed="false">
      <c r="A406" s="44" t="n">
        <v>398</v>
      </c>
      <c r="B406" s="45" t="n">
        <f aca="false">IF(Setup!$C$7="Every month",EDATE(Setup!$C$8,($A406-1)),IF(Setup!$C$7="Twice a month",DATE(YEAR(Setup!$C$8),MONTH(Setup!$C$8)+INT((($A406-1)+Setup!$C$41)/2),MIN(IF(MOD(($A406-1)+Setup!$C$41,2)=0,Setup!$C$39,Setup!$C$40),DAY(EOMONTH(DATE(YEAR(Setup!$C$8),MONTH(Setup!$C$8)+INT((($A406-1)+Setup!$C$41)/2),1),0)))),Setup!$C$8+($A406-1)*IF(Setup!$C$7="Every week",7,14)))</f>
        <v>51883</v>
      </c>
      <c r="C406" s="45" t="n">
        <f aca="false">IF(Setup!$C$7="Every month",EDATE(Setup!$C$8,$A406),IF(Setup!$C$7="Twice a month",DATE(YEAR(Setup!$C$8),MONTH(Setup!$C$8)+INT(($A406+Setup!$C$41)/2),MIN(IF(MOD($A406+Setup!$C$41,2)=0,Setup!$C$39,Setup!$C$40),DAY(EOMONTH(DATE(YEAR(Setup!$C$8),MONTH(Setup!$C$8)+INT(($A406+Setup!$C$41)/2),1),0)))),Setup!$C$8+$A406*IF(Setup!$C$7="Every week",7,14)))</f>
        <v>51897</v>
      </c>
      <c r="D406" s="46"/>
      <c r="E406" s="47"/>
      <c r="F406" s="47"/>
      <c r="G406" s="47"/>
      <c r="H406" s="47"/>
      <c r="I406" s="48" t="n">
        <f aca="false">N(Setup!$C$11)+N(E406)</f>
        <v>100</v>
      </c>
      <c r="J406" s="48" t="n">
        <f aca="false">MIN(Setup!$C$37,MAX(I406,0))</f>
        <v>9.23076923076923</v>
      </c>
      <c r="K406" s="48" t="n">
        <f aca="false">MIN(MAX(N(Setup!$C$14)-L405,0),MAX(I406-J406,0))</f>
        <v>0</v>
      </c>
      <c r="L406" s="48" t="n">
        <f aca="false">L405+K406-N(G406)</f>
        <v>500</v>
      </c>
      <c r="M406" s="48" t="n">
        <f aca="false">M405+J406-N(H406)</f>
        <v>3673.84615384613</v>
      </c>
      <c r="N406" s="48" t="n">
        <f aca="false">SUM(BX406:DU406)</f>
        <v>0</v>
      </c>
      <c r="O406" s="48" t="n">
        <f aca="false">SUM(Z406:BW406)-N406</f>
        <v>40</v>
      </c>
      <c r="P406" s="48" t="n">
        <f aca="false">MAX(I406-J406-K406,0)+O406</f>
        <v>130.769230769231</v>
      </c>
      <c r="Q406" s="48" t="n">
        <f aca="false">SUM(DV406:FS406)</f>
        <v>0</v>
      </c>
      <c r="R406" s="49" t="n">
        <f aca="false">N406+J406+K406+Q406</f>
        <v>9.23076923076923</v>
      </c>
      <c r="S406" s="48" t="n">
        <f aca="false">T406-T405-N(F406)+N406+Q406</f>
        <v>0</v>
      </c>
      <c r="T406" s="49" t="n">
        <f aca="false">SUM(FT406:HQ406)</f>
        <v>0</v>
      </c>
      <c r="U406" s="44" t="str">
        <f aca="false">IF(T405&lt;0.005,"",INDEX(Helpers!$C$2:$C$51,IF(_xlfn.MINIFS($DV$6:$FS$6,DV406:FS406,"&gt;0.005")=0,V406,_xlfn.MINIFS($DV$6:$FS$6,DV406:FS406,"&gt;0.005"))))</f>
        <v/>
      </c>
      <c r="V406" s="44" t="n">
        <f aca="false">IF(_xlfn.MINIFS($FT$6:$HQ$6,FT405:HQ405,"&gt;0.005")=0,1,_xlfn.MINIFS($FT$6:$HQ$6,FT405:HQ405,"&gt;0.005"))</f>
        <v>1</v>
      </c>
      <c r="W406" s="44" t="n">
        <f aca="false">IF(AND(D406&lt;&gt;"Paid",T405&gt;0.005),1,0)</f>
        <v>0</v>
      </c>
      <c r="X406" s="48" t="n">
        <f aca="false">SUMPRODUCT(((Helpers!$G$2:$G$51*(1+(Helpers!$D$2:$D$51+0.000000001)/12)^(($B406-Setup!$C$8)/(365.25/12))-Helpers!$E$2:$E$51*((1+(Helpers!$D$2:$D$51+0.000000001)/12)^(($B406-Setup!$C$8)/(365.25/12))-1)/((Helpers!$D$2:$D$51+0.000000001)/12))&gt;0)*(Helpers!$G$2:$G$51*(1+(Helpers!$D$2:$D$51+0.000000001)/12)^(($B406-Setup!$C$8)/(365.25/12))-Helpers!$E$2:$E$51*((1+(Helpers!$D$2:$D$51+0.000000001)/12)^(($B406-Setup!$C$8)/(365.25/12))-1)/((Helpers!$D$2:$D$51+0.000000001)/12)))</f>
        <v>0</v>
      </c>
      <c r="Y406" s="48"/>
      <c r="Z406" s="48" t="n">
        <f aca="false">IF(OR(N(Z$5)=0,Z$6=""),0,Z$5*((DATE(YEAR($B406),MONTH($B406),MIN(Z$6,DAY(EOMONTH($B406,0))))&gt;=$B406)*(DATE(YEAR($B406),MONTH($B406),MIN(Z$6,DAY(EOMONTH($B406,0))))&lt;$C406)+(DATE(YEAR($B406),MONTH($B406)+1,MIN(Z$6,DAY(EOMONTH($B406,1))))&gt;=$B406)*(DATE(YEAR($B406),MONTH($B406)+1,MIN(Z$6,DAY(EOMONTH($B406,1))))&lt;$C406)))</f>
        <v>0</v>
      </c>
      <c r="AA406" s="48" t="n">
        <f aca="false">IF(OR(N(AA$5)=0,AA$6=""),0,AA$5*((DATE(YEAR($B406),MONTH($B406),MIN(AA$6,DAY(EOMONTH($B406,0))))&gt;=$B406)*(DATE(YEAR($B406),MONTH($B406),MIN(AA$6,DAY(EOMONTH($B406,0))))&lt;$C406)+(DATE(YEAR($B406),MONTH($B406)+1,MIN(AA$6,DAY(EOMONTH($B406,1))))&gt;=$B406)*(DATE(YEAR($B406),MONTH($B406)+1,MIN(AA$6,DAY(EOMONTH($B406,1))))&lt;$C406)))</f>
        <v>40</v>
      </c>
      <c r="AB406" s="48" t="n">
        <f aca="false">IF(OR(N(AB$5)=0,AB$6=""),0,AB$5*((DATE(YEAR($B406),MONTH($B406),MIN(AB$6,DAY(EOMONTH($B406,0))))&gt;=$B406)*(DATE(YEAR($B406),MONTH($B406),MIN(AB$6,DAY(EOMONTH($B406,0))))&lt;$C406)+(DATE(YEAR($B406),MONTH($B406)+1,MIN(AB$6,DAY(EOMONTH($B406,1))))&gt;=$B406)*(DATE(YEAR($B406),MONTH($B406)+1,MIN(AB$6,DAY(EOMONTH($B406,1))))&lt;$C406)))</f>
        <v>0</v>
      </c>
      <c r="AC406" s="48" t="n">
        <f aca="false">IF(OR(N(AC$5)=0,AC$6=""),0,AC$5*((DATE(YEAR($B406),MONTH($B406),MIN(AC$6,DAY(EOMONTH($B406,0))))&gt;=$B406)*(DATE(YEAR($B406),MONTH($B406),MIN(AC$6,DAY(EOMONTH($B406,0))))&lt;$C406)+(DATE(YEAR($B406),MONTH($B406)+1,MIN(AC$6,DAY(EOMONTH($B406,1))))&gt;=$B406)*(DATE(YEAR($B406),MONTH($B406)+1,MIN(AC$6,DAY(EOMONTH($B406,1))))&lt;$C406)))</f>
        <v>0</v>
      </c>
      <c r="AD406" s="48" t="n">
        <f aca="false">IF(OR(N(AD$5)=0,AD$6=""),0,AD$5*((DATE(YEAR($B406),MONTH($B406),MIN(AD$6,DAY(EOMONTH($B406,0))))&gt;=$B406)*(DATE(YEAR($B406),MONTH($B406),MIN(AD$6,DAY(EOMONTH($B406,0))))&lt;$C406)+(DATE(YEAR($B406),MONTH($B406)+1,MIN(AD$6,DAY(EOMONTH($B406,1))))&gt;=$B406)*(DATE(YEAR($B406),MONTH($B406)+1,MIN(AD$6,DAY(EOMONTH($B406,1))))&lt;$C406)))</f>
        <v>0</v>
      </c>
      <c r="AE406" s="48" t="n">
        <f aca="false">IF(OR(N(AE$5)=0,AE$6=""),0,AE$5*((DATE(YEAR($B406),MONTH($B406),MIN(AE$6,DAY(EOMONTH($B406,0))))&gt;=$B406)*(DATE(YEAR($B406),MONTH($B406),MIN(AE$6,DAY(EOMONTH($B406,0))))&lt;$C406)+(DATE(YEAR($B406),MONTH($B406)+1,MIN(AE$6,DAY(EOMONTH($B406,1))))&gt;=$B406)*(DATE(YEAR($B406),MONTH($B406)+1,MIN(AE$6,DAY(EOMONTH($B406,1))))&lt;$C406)))</f>
        <v>0</v>
      </c>
      <c r="AF406" s="48" t="n">
        <f aca="false">IF(OR(N(AF$5)=0,AF$6=""),0,AF$5*((DATE(YEAR($B406),MONTH($B406),MIN(AF$6,DAY(EOMONTH($B406,0))))&gt;=$B406)*(DATE(YEAR($B406),MONTH($B406),MIN(AF$6,DAY(EOMONTH($B406,0))))&lt;$C406)+(DATE(YEAR($B406),MONTH($B406)+1,MIN(AF$6,DAY(EOMONTH($B406,1))))&gt;=$B406)*(DATE(YEAR($B406),MONTH($B406)+1,MIN(AF$6,DAY(EOMONTH($B406,1))))&lt;$C406)))</f>
        <v>0</v>
      </c>
      <c r="AG406" s="48" t="n">
        <f aca="false">IF(OR(N(AG$5)=0,AG$6=""),0,AG$5*((DATE(YEAR($B406),MONTH($B406),MIN(AG$6,DAY(EOMONTH($B406,0))))&gt;=$B406)*(DATE(YEAR($B406),MONTH($B406),MIN(AG$6,DAY(EOMONTH($B406,0))))&lt;$C406)+(DATE(YEAR($B406),MONTH($B406)+1,MIN(AG$6,DAY(EOMONTH($B406,1))))&gt;=$B406)*(DATE(YEAR($B406),MONTH($B406)+1,MIN(AG$6,DAY(EOMONTH($B406,1))))&lt;$C406)))</f>
        <v>0</v>
      </c>
      <c r="AH406" s="48" t="n">
        <f aca="false">IF(OR(N(AH$5)=0,AH$6=""),0,AH$5*((DATE(YEAR($B406),MONTH($B406),MIN(AH$6,DAY(EOMONTH($B406,0))))&gt;=$B406)*(DATE(YEAR($B406),MONTH($B406),MIN(AH$6,DAY(EOMONTH($B406,0))))&lt;$C406)+(DATE(YEAR($B406),MONTH($B406)+1,MIN(AH$6,DAY(EOMONTH($B406,1))))&gt;=$B406)*(DATE(YEAR($B406),MONTH($B406)+1,MIN(AH$6,DAY(EOMONTH($B406,1))))&lt;$C406)))</f>
        <v>0</v>
      </c>
      <c r="AI406" s="48" t="n">
        <f aca="false">IF(OR(N(AI$5)=0,AI$6=""),0,AI$5*((DATE(YEAR($B406),MONTH($B406),MIN(AI$6,DAY(EOMONTH($B406,0))))&gt;=$B406)*(DATE(YEAR($B406),MONTH($B406),MIN(AI$6,DAY(EOMONTH($B406,0))))&lt;$C406)+(DATE(YEAR($B406),MONTH($B406)+1,MIN(AI$6,DAY(EOMONTH($B406,1))))&gt;=$B406)*(DATE(YEAR($B406),MONTH($B406)+1,MIN(AI$6,DAY(EOMONTH($B406,1))))&lt;$C406)))</f>
        <v>0</v>
      </c>
      <c r="AJ406" s="48" t="n">
        <f aca="false">IF(OR(N(AJ$5)=0,AJ$6=""),0,AJ$5*((DATE(YEAR($B406),MONTH($B406),MIN(AJ$6,DAY(EOMONTH($B406,0))))&gt;=$B406)*(DATE(YEAR($B406),MONTH($B406),MIN(AJ$6,DAY(EOMONTH($B406,0))))&lt;$C406)+(DATE(YEAR($B406),MONTH($B406)+1,MIN(AJ$6,DAY(EOMONTH($B406,1))))&gt;=$B406)*(DATE(YEAR($B406),MONTH($B406)+1,MIN(AJ$6,DAY(EOMONTH($B406,1))))&lt;$C406)))</f>
        <v>0</v>
      </c>
      <c r="AK406" s="48" t="n">
        <f aca="false">IF(OR(N(AK$5)=0,AK$6=""),0,AK$5*((DATE(YEAR($B406),MONTH($B406),MIN(AK$6,DAY(EOMONTH($B406,0))))&gt;=$B406)*(DATE(YEAR($B406),MONTH($B406),MIN(AK$6,DAY(EOMONTH($B406,0))))&lt;$C406)+(DATE(YEAR($B406),MONTH($B406)+1,MIN(AK$6,DAY(EOMONTH($B406,1))))&gt;=$B406)*(DATE(YEAR($B406),MONTH($B406)+1,MIN(AK$6,DAY(EOMONTH($B406,1))))&lt;$C406)))</f>
        <v>0</v>
      </c>
      <c r="AL406" s="48" t="n">
        <f aca="false">IF(OR(N(AL$5)=0,AL$6=""),0,AL$5*((DATE(YEAR($B406),MONTH($B406),MIN(AL$6,DAY(EOMONTH($B406,0))))&gt;=$B406)*(DATE(YEAR($B406),MONTH($B406),MIN(AL$6,DAY(EOMONTH($B406,0))))&lt;$C406)+(DATE(YEAR($B406),MONTH($B406)+1,MIN(AL$6,DAY(EOMONTH($B406,1))))&gt;=$B406)*(DATE(YEAR($B406),MONTH($B406)+1,MIN(AL$6,DAY(EOMONTH($B406,1))))&lt;$C406)))</f>
        <v>0</v>
      </c>
      <c r="AM406" s="48" t="n">
        <f aca="false">IF(OR(N(AM$5)=0,AM$6=""),0,AM$5*((DATE(YEAR($B406),MONTH($B406),MIN(AM$6,DAY(EOMONTH($B406,0))))&gt;=$B406)*(DATE(YEAR($B406),MONTH($B406),MIN(AM$6,DAY(EOMONTH($B406,0))))&lt;$C406)+(DATE(YEAR($B406),MONTH($B406)+1,MIN(AM$6,DAY(EOMONTH($B406,1))))&gt;=$B406)*(DATE(YEAR($B406),MONTH($B406)+1,MIN(AM$6,DAY(EOMONTH($B406,1))))&lt;$C406)))</f>
        <v>0</v>
      </c>
      <c r="AN406" s="48" t="n">
        <f aca="false">IF(OR(N(AN$5)=0,AN$6=""),0,AN$5*((DATE(YEAR($B406),MONTH($B406),MIN(AN$6,DAY(EOMONTH($B406,0))))&gt;=$B406)*(DATE(YEAR($B406),MONTH($B406),MIN(AN$6,DAY(EOMONTH($B406,0))))&lt;$C406)+(DATE(YEAR($B406),MONTH($B406)+1,MIN(AN$6,DAY(EOMONTH($B406,1))))&gt;=$B406)*(DATE(YEAR($B406),MONTH($B406)+1,MIN(AN$6,DAY(EOMONTH($B406,1))))&lt;$C406)))</f>
        <v>0</v>
      </c>
      <c r="AO406" s="48" t="n">
        <f aca="false">IF(OR(N(AO$5)=0,AO$6=""),0,AO$5*((DATE(YEAR($B406),MONTH($B406),MIN(AO$6,DAY(EOMONTH($B406,0))))&gt;=$B406)*(DATE(YEAR($B406),MONTH($B406),MIN(AO$6,DAY(EOMONTH($B406,0))))&lt;$C406)+(DATE(YEAR($B406),MONTH($B406)+1,MIN(AO$6,DAY(EOMONTH($B406,1))))&gt;=$B406)*(DATE(YEAR($B406),MONTH($B406)+1,MIN(AO$6,DAY(EOMONTH($B406,1))))&lt;$C406)))</f>
        <v>0</v>
      </c>
      <c r="AP406" s="48" t="n">
        <f aca="false">IF(OR(N(AP$5)=0,AP$6=""),0,AP$5*((DATE(YEAR($B406),MONTH($B406),MIN(AP$6,DAY(EOMONTH($B406,0))))&gt;=$B406)*(DATE(YEAR($B406),MONTH($B406),MIN(AP$6,DAY(EOMONTH($B406,0))))&lt;$C406)+(DATE(YEAR($B406),MONTH($B406)+1,MIN(AP$6,DAY(EOMONTH($B406,1))))&gt;=$B406)*(DATE(YEAR($B406),MONTH($B406)+1,MIN(AP$6,DAY(EOMONTH($B406,1))))&lt;$C406)))</f>
        <v>0</v>
      </c>
      <c r="AQ406" s="48" t="n">
        <f aca="false">IF(OR(N(AQ$5)=0,AQ$6=""),0,AQ$5*((DATE(YEAR($B406),MONTH($B406),MIN(AQ$6,DAY(EOMONTH($B406,0))))&gt;=$B406)*(DATE(YEAR($B406),MONTH($B406),MIN(AQ$6,DAY(EOMONTH($B406,0))))&lt;$C406)+(DATE(YEAR($B406),MONTH($B406)+1,MIN(AQ$6,DAY(EOMONTH($B406,1))))&gt;=$B406)*(DATE(YEAR($B406),MONTH($B406)+1,MIN(AQ$6,DAY(EOMONTH($B406,1))))&lt;$C406)))</f>
        <v>0</v>
      </c>
      <c r="AR406" s="48" t="n">
        <f aca="false">IF(OR(N(AR$5)=0,AR$6=""),0,AR$5*((DATE(YEAR($B406),MONTH($B406),MIN(AR$6,DAY(EOMONTH($B406,0))))&gt;=$B406)*(DATE(YEAR($B406),MONTH($B406),MIN(AR$6,DAY(EOMONTH($B406,0))))&lt;$C406)+(DATE(YEAR($B406),MONTH($B406)+1,MIN(AR$6,DAY(EOMONTH($B406,1))))&gt;=$B406)*(DATE(YEAR($B406),MONTH($B406)+1,MIN(AR$6,DAY(EOMONTH($B406,1))))&lt;$C406)))</f>
        <v>0</v>
      </c>
      <c r="AS406" s="48" t="n">
        <f aca="false">IF(OR(N(AS$5)=0,AS$6=""),0,AS$5*((DATE(YEAR($B406),MONTH($B406),MIN(AS$6,DAY(EOMONTH($B406,0))))&gt;=$B406)*(DATE(YEAR($B406),MONTH($B406),MIN(AS$6,DAY(EOMONTH($B406,0))))&lt;$C406)+(DATE(YEAR($B406),MONTH($B406)+1,MIN(AS$6,DAY(EOMONTH($B406,1))))&gt;=$B406)*(DATE(YEAR($B406),MONTH($B406)+1,MIN(AS$6,DAY(EOMONTH($B406,1))))&lt;$C406)))</f>
        <v>0</v>
      </c>
      <c r="AT406" s="48" t="n">
        <f aca="false">IF(OR(N(AT$5)=0,AT$6=""),0,AT$5*((DATE(YEAR($B406),MONTH($B406),MIN(AT$6,DAY(EOMONTH($B406,0))))&gt;=$B406)*(DATE(YEAR($B406),MONTH($B406),MIN(AT$6,DAY(EOMONTH($B406,0))))&lt;$C406)+(DATE(YEAR($B406),MONTH($B406)+1,MIN(AT$6,DAY(EOMONTH($B406,1))))&gt;=$B406)*(DATE(YEAR($B406),MONTH($B406)+1,MIN(AT$6,DAY(EOMONTH($B406,1))))&lt;$C406)))</f>
        <v>0</v>
      </c>
      <c r="AU406" s="48" t="n">
        <f aca="false">IF(OR(N(AU$5)=0,AU$6=""),0,AU$5*((DATE(YEAR($B406),MONTH($B406),MIN(AU$6,DAY(EOMONTH($B406,0))))&gt;=$B406)*(DATE(YEAR($B406),MONTH($B406),MIN(AU$6,DAY(EOMONTH($B406,0))))&lt;$C406)+(DATE(YEAR($B406),MONTH($B406)+1,MIN(AU$6,DAY(EOMONTH($B406,1))))&gt;=$B406)*(DATE(YEAR($B406),MONTH($B406)+1,MIN(AU$6,DAY(EOMONTH($B406,1))))&lt;$C406)))</f>
        <v>0</v>
      </c>
      <c r="AV406" s="48" t="n">
        <f aca="false">IF(OR(N(AV$5)=0,AV$6=""),0,AV$5*((DATE(YEAR($B406),MONTH($B406),MIN(AV$6,DAY(EOMONTH($B406,0))))&gt;=$B406)*(DATE(YEAR($B406),MONTH($B406),MIN(AV$6,DAY(EOMONTH($B406,0))))&lt;$C406)+(DATE(YEAR($B406),MONTH($B406)+1,MIN(AV$6,DAY(EOMONTH($B406,1))))&gt;=$B406)*(DATE(YEAR($B406),MONTH($B406)+1,MIN(AV$6,DAY(EOMONTH($B406,1))))&lt;$C406)))</f>
        <v>0</v>
      </c>
      <c r="AW406" s="48" t="n">
        <f aca="false">IF(OR(N(AW$5)=0,AW$6=""),0,AW$5*((DATE(YEAR($B406),MONTH($B406),MIN(AW$6,DAY(EOMONTH($B406,0))))&gt;=$B406)*(DATE(YEAR($B406),MONTH($B406),MIN(AW$6,DAY(EOMONTH($B406,0))))&lt;$C406)+(DATE(YEAR($B406),MONTH($B406)+1,MIN(AW$6,DAY(EOMONTH($B406,1))))&gt;=$B406)*(DATE(YEAR($B406),MONTH($B406)+1,MIN(AW$6,DAY(EOMONTH($B406,1))))&lt;$C406)))</f>
        <v>0</v>
      </c>
      <c r="AX406" s="48" t="n">
        <f aca="false">IF(OR(N(AX$5)=0,AX$6=""),0,AX$5*((DATE(YEAR($B406),MONTH($B406),MIN(AX$6,DAY(EOMONTH($B406,0))))&gt;=$B406)*(DATE(YEAR($B406),MONTH($B406),MIN(AX$6,DAY(EOMONTH($B406,0))))&lt;$C406)+(DATE(YEAR($B406),MONTH($B406)+1,MIN(AX$6,DAY(EOMONTH($B406,1))))&gt;=$B406)*(DATE(YEAR($B406),MONTH($B406)+1,MIN(AX$6,DAY(EOMONTH($B406,1))))&lt;$C406)))</f>
        <v>0</v>
      </c>
      <c r="AY406" s="48" t="n">
        <f aca="false">IF(OR(N(AY$5)=0,AY$6=""),0,AY$5*((DATE(YEAR($B406),MONTH($B406),MIN(AY$6,DAY(EOMONTH($B406,0))))&gt;=$B406)*(DATE(YEAR($B406),MONTH($B406),MIN(AY$6,DAY(EOMONTH($B406,0))))&lt;$C406)+(DATE(YEAR($B406),MONTH($B406)+1,MIN(AY$6,DAY(EOMONTH($B406,1))))&gt;=$B406)*(DATE(YEAR($B406),MONTH($B406)+1,MIN(AY$6,DAY(EOMONTH($B406,1))))&lt;$C406)))</f>
        <v>0</v>
      </c>
      <c r="AZ406" s="48" t="n">
        <f aca="false">IF(OR(N(AZ$5)=0,AZ$6=""),0,AZ$5*((DATE(YEAR($B406),MONTH($B406),MIN(AZ$6,DAY(EOMONTH($B406,0))))&gt;=$B406)*(DATE(YEAR($B406),MONTH($B406),MIN(AZ$6,DAY(EOMONTH($B406,0))))&lt;$C406)+(DATE(YEAR($B406),MONTH($B406)+1,MIN(AZ$6,DAY(EOMONTH($B406,1))))&gt;=$B406)*(DATE(YEAR($B406),MONTH($B406)+1,MIN(AZ$6,DAY(EOMONTH($B406,1))))&lt;$C406)))</f>
        <v>0</v>
      </c>
      <c r="BA406" s="48" t="n">
        <f aca="false">IF(OR(N(BA$5)=0,BA$6=""),0,BA$5*((DATE(YEAR($B406),MONTH($B406),MIN(BA$6,DAY(EOMONTH($B406,0))))&gt;=$B406)*(DATE(YEAR($B406),MONTH($B406),MIN(BA$6,DAY(EOMONTH($B406,0))))&lt;$C406)+(DATE(YEAR($B406),MONTH($B406)+1,MIN(BA$6,DAY(EOMONTH($B406,1))))&gt;=$B406)*(DATE(YEAR($B406),MONTH($B406)+1,MIN(BA$6,DAY(EOMONTH($B406,1))))&lt;$C406)))</f>
        <v>0</v>
      </c>
      <c r="BB406" s="48" t="n">
        <f aca="false">IF(OR(N(BB$5)=0,BB$6=""),0,BB$5*((DATE(YEAR($B406),MONTH($B406),MIN(BB$6,DAY(EOMONTH($B406,0))))&gt;=$B406)*(DATE(YEAR($B406),MONTH($B406),MIN(BB$6,DAY(EOMONTH($B406,0))))&lt;$C406)+(DATE(YEAR($B406),MONTH($B406)+1,MIN(BB$6,DAY(EOMONTH($B406,1))))&gt;=$B406)*(DATE(YEAR($B406),MONTH($B406)+1,MIN(BB$6,DAY(EOMONTH($B406,1))))&lt;$C406)))</f>
        <v>0</v>
      </c>
      <c r="BC406" s="48" t="n">
        <f aca="false">IF(OR(N(BC$5)=0,BC$6=""),0,BC$5*((DATE(YEAR($B406),MONTH($B406),MIN(BC$6,DAY(EOMONTH($B406,0))))&gt;=$B406)*(DATE(YEAR($B406),MONTH($B406),MIN(BC$6,DAY(EOMONTH($B406,0))))&lt;$C406)+(DATE(YEAR($B406),MONTH($B406)+1,MIN(BC$6,DAY(EOMONTH($B406,1))))&gt;=$B406)*(DATE(YEAR($B406),MONTH($B406)+1,MIN(BC$6,DAY(EOMONTH($B406,1))))&lt;$C406)))</f>
        <v>0</v>
      </c>
      <c r="BD406" s="48" t="n">
        <f aca="false">IF(OR(N(BD$5)=0,BD$6=""),0,BD$5*((DATE(YEAR($B406),MONTH($B406),MIN(BD$6,DAY(EOMONTH($B406,0))))&gt;=$B406)*(DATE(YEAR($B406),MONTH($B406),MIN(BD$6,DAY(EOMONTH($B406,0))))&lt;$C406)+(DATE(YEAR($B406),MONTH($B406)+1,MIN(BD$6,DAY(EOMONTH($B406,1))))&gt;=$B406)*(DATE(YEAR($B406),MONTH($B406)+1,MIN(BD$6,DAY(EOMONTH($B406,1))))&lt;$C406)))</f>
        <v>0</v>
      </c>
      <c r="BE406" s="48" t="n">
        <f aca="false">IF(OR(N(BE$5)=0,BE$6=""),0,BE$5*((DATE(YEAR($B406),MONTH($B406),MIN(BE$6,DAY(EOMONTH($B406,0))))&gt;=$B406)*(DATE(YEAR($B406),MONTH($B406),MIN(BE$6,DAY(EOMONTH($B406,0))))&lt;$C406)+(DATE(YEAR($B406),MONTH($B406)+1,MIN(BE$6,DAY(EOMONTH($B406,1))))&gt;=$B406)*(DATE(YEAR($B406),MONTH($B406)+1,MIN(BE$6,DAY(EOMONTH($B406,1))))&lt;$C406)))</f>
        <v>0</v>
      </c>
      <c r="BF406" s="48" t="n">
        <f aca="false">IF(OR(N(BF$5)=0,BF$6=""),0,BF$5*((DATE(YEAR($B406),MONTH($B406),MIN(BF$6,DAY(EOMONTH($B406,0))))&gt;=$B406)*(DATE(YEAR($B406),MONTH($B406),MIN(BF$6,DAY(EOMONTH($B406,0))))&lt;$C406)+(DATE(YEAR($B406),MONTH($B406)+1,MIN(BF$6,DAY(EOMONTH($B406,1))))&gt;=$B406)*(DATE(YEAR($B406),MONTH($B406)+1,MIN(BF$6,DAY(EOMONTH($B406,1))))&lt;$C406)))</f>
        <v>0</v>
      </c>
      <c r="BG406" s="48" t="n">
        <f aca="false">IF(OR(N(BG$5)=0,BG$6=""),0,BG$5*((DATE(YEAR($B406),MONTH($B406),MIN(BG$6,DAY(EOMONTH($B406,0))))&gt;=$B406)*(DATE(YEAR($B406),MONTH($B406),MIN(BG$6,DAY(EOMONTH($B406,0))))&lt;$C406)+(DATE(YEAR($B406),MONTH($B406)+1,MIN(BG$6,DAY(EOMONTH($B406,1))))&gt;=$B406)*(DATE(YEAR($B406),MONTH($B406)+1,MIN(BG$6,DAY(EOMONTH($B406,1))))&lt;$C406)))</f>
        <v>0</v>
      </c>
      <c r="BH406" s="48" t="n">
        <f aca="false">IF(OR(N(BH$5)=0,BH$6=""),0,BH$5*((DATE(YEAR($B406),MONTH($B406),MIN(BH$6,DAY(EOMONTH($B406,0))))&gt;=$B406)*(DATE(YEAR($B406),MONTH($B406),MIN(BH$6,DAY(EOMONTH($B406,0))))&lt;$C406)+(DATE(YEAR($B406),MONTH($B406)+1,MIN(BH$6,DAY(EOMONTH($B406,1))))&gt;=$B406)*(DATE(YEAR($B406),MONTH($B406)+1,MIN(BH$6,DAY(EOMONTH($B406,1))))&lt;$C406)))</f>
        <v>0</v>
      </c>
      <c r="BI406" s="48" t="n">
        <f aca="false">IF(OR(N(BI$5)=0,BI$6=""),0,BI$5*((DATE(YEAR($B406),MONTH($B406),MIN(BI$6,DAY(EOMONTH($B406,0))))&gt;=$B406)*(DATE(YEAR($B406),MONTH($B406),MIN(BI$6,DAY(EOMONTH($B406,0))))&lt;$C406)+(DATE(YEAR($B406),MONTH($B406)+1,MIN(BI$6,DAY(EOMONTH($B406,1))))&gt;=$B406)*(DATE(YEAR($B406),MONTH($B406)+1,MIN(BI$6,DAY(EOMONTH($B406,1))))&lt;$C406)))</f>
        <v>0</v>
      </c>
      <c r="BJ406" s="48" t="n">
        <f aca="false">IF(OR(N(BJ$5)=0,BJ$6=""),0,BJ$5*((DATE(YEAR($B406),MONTH($B406),MIN(BJ$6,DAY(EOMONTH($B406,0))))&gt;=$B406)*(DATE(YEAR($B406),MONTH($B406),MIN(BJ$6,DAY(EOMONTH($B406,0))))&lt;$C406)+(DATE(YEAR($B406),MONTH($B406)+1,MIN(BJ$6,DAY(EOMONTH($B406,1))))&gt;=$B406)*(DATE(YEAR($B406),MONTH($B406)+1,MIN(BJ$6,DAY(EOMONTH($B406,1))))&lt;$C406)))</f>
        <v>0</v>
      </c>
      <c r="BK406" s="48" t="n">
        <f aca="false">IF(OR(N(BK$5)=0,BK$6=""),0,BK$5*((DATE(YEAR($B406),MONTH($B406),MIN(BK$6,DAY(EOMONTH($B406,0))))&gt;=$B406)*(DATE(YEAR($B406),MONTH($B406),MIN(BK$6,DAY(EOMONTH($B406,0))))&lt;$C406)+(DATE(YEAR($B406),MONTH($B406)+1,MIN(BK$6,DAY(EOMONTH($B406,1))))&gt;=$B406)*(DATE(YEAR($B406),MONTH($B406)+1,MIN(BK$6,DAY(EOMONTH($B406,1))))&lt;$C406)))</f>
        <v>0</v>
      </c>
      <c r="BL406" s="48" t="n">
        <f aca="false">IF(OR(N(BL$5)=0,BL$6=""),0,BL$5*((DATE(YEAR($B406),MONTH($B406),MIN(BL$6,DAY(EOMONTH($B406,0))))&gt;=$B406)*(DATE(YEAR($B406),MONTH($B406),MIN(BL$6,DAY(EOMONTH($B406,0))))&lt;$C406)+(DATE(YEAR($B406),MONTH($B406)+1,MIN(BL$6,DAY(EOMONTH($B406,1))))&gt;=$B406)*(DATE(YEAR($B406),MONTH($B406)+1,MIN(BL$6,DAY(EOMONTH($B406,1))))&lt;$C406)))</f>
        <v>0</v>
      </c>
      <c r="BM406" s="48" t="n">
        <f aca="false">IF(OR(N(BM$5)=0,BM$6=""),0,BM$5*((DATE(YEAR($B406),MONTH($B406),MIN(BM$6,DAY(EOMONTH($B406,0))))&gt;=$B406)*(DATE(YEAR($B406),MONTH($B406),MIN(BM$6,DAY(EOMONTH($B406,0))))&lt;$C406)+(DATE(YEAR($B406),MONTH($B406)+1,MIN(BM$6,DAY(EOMONTH($B406,1))))&gt;=$B406)*(DATE(YEAR($B406),MONTH($B406)+1,MIN(BM$6,DAY(EOMONTH($B406,1))))&lt;$C406)))</f>
        <v>0</v>
      </c>
      <c r="BN406" s="48" t="n">
        <f aca="false">IF(OR(N(BN$5)=0,BN$6=""),0,BN$5*((DATE(YEAR($B406),MONTH($B406),MIN(BN$6,DAY(EOMONTH($B406,0))))&gt;=$B406)*(DATE(YEAR($B406),MONTH($B406),MIN(BN$6,DAY(EOMONTH($B406,0))))&lt;$C406)+(DATE(YEAR($B406),MONTH($B406)+1,MIN(BN$6,DAY(EOMONTH($B406,1))))&gt;=$B406)*(DATE(YEAR($B406),MONTH($B406)+1,MIN(BN$6,DAY(EOMONTH($B406,1))))&lt;$C406)))</f>
        <v>0</v>
      </c>
      <c r="BO406" s="48" t="n">
        <f aca="false">IF(OR(N(BO$5)=0,BO$6=""),0,BO$5*((DATE(YEAR($B406),MONTH($B406),MIN(BO$6,DAY(EOMONTH($B406,0))))&gt;=$B406)*(DATE(YEAR($B406),MONTH($B406),MIN(BO$6,DAY(EOMONTH($B406,0))))&lt;$C406)+(DATE(YEAR($B406),MONTH($B406)+1,MIN(BO$6,DAY(EOMONTH($B406,1))))&gt;=$B406)*(DATE(YEAR($B406),MONTH($B406)+1,MIN(BO$6,DAY(EOMONTH($B406,1))))&lt;$C406)))</f>
        <v>0</v>
      </c>
      <c r="BP406" s="48" t="n">
        <f aca="false">IF(OR(N(BP$5)=0,BP$6=""),0,BP$5*((DATE(YEAR($B406),MONTH($B406),MIN(BP$6,DAY(EOMONTH($B406,0))))&gt;=$B406)*(DATE(YEAR($B406),MONTH($B406),MIN(BP$6,DAY(EOMONTH($B406,0))))&lt;$C406)+(DATE(YEAR($B406),MONTH($B406)+1,MIN(BP$6,DAY(EOMONTH($B406,1))))&gt;=$B406)*(DATE(YEAR($B406),MONTH($B406)+1,MIN(BP$6,DAY(EOMONTH($B406,1))))&lt;$C406)))</f>
        <v>0</v>
      </c>
      <c r="BQ406" s="48" t="n">
        <f aca="false">IF(OR(N(BQ$5)=0,BQ$6=""),0,BQ$5*((DATE(YEAR($B406),MONTH($B406),MIN(BQ$6,DAY(EOMONTH($B406,0))))&gt;=$B406)*(DATE(YEAR($B406),MONTH($B406),MIN(BQ$6,DAY(EOMONTH($B406,0))))&lt;$C406)+(DATE(YEAR($B406),MONTH($B406)+1,MIN(BQ$6,DAY(EOMONTH($B406,1))))&gt;=$B406)*(DATE(YEAR($B406),MONTH($B406)+1,MIN(BQ$6,DAY(EOMONTH($B406,1))))&lt;$C406)))</f>
        <v>0</v>
      </c>
      <c r="BR406" s="48" t="n">
        <f aca="false">IF(OR(N(BR$5)=0,BR$6=""),0,BR$5*((DATE(YEAR($B406),MONTH($B406),MIN(BR$6,DAY(EOMONTH($B406,0))))&gt;=$B406)*(DATE(YEAR($B406),MONTH($B406),MIN(BR$6,DAY(EOMONTH($B406,0))))&lt;$C406)+(DATE(YEAR($B406),MONTH($B406)+1,MIN(BR$6,DAY(EOMONTH($B406,1))))&gt;=$B406)*(DATE(YEAR($B406),MONTH($B406)+1,MIN(BR$6,DAY(EOMONTH($B406,1))))&lt;$C406)))</f>
        <v>0</v>
      </c>
      <c r="BS406" s="48" t="n">
        <f aca="false">IF(OR(N(BS$5)=0,BS$6=""),0,BS$5*((DATE(YEAR($B406),MONTH($B406),MIN(BS$6,DAY(EOMONTH($B406,0))))&gt;=$B406)*(DATE(YEAR($B406),MONTH($B406),MIN(BS$6,DAY(EOMONTH($B406,0))))&lt;$C406)+(DATE(YEAR($B406),MONTH($B406)+1,MIN(BS$6,DAY(EOMONTH($B406,1))))&gt;=$B406)*(DATE(YEAR($B406),MONTH($B406)+1,MIN(BS$6,DAY(EOMONTH($B406,1))))&lt;$C406)))</f>
        <v>0</v>
      </c>
      <c r="BT406" s="48" t="n">
        <f aca="false">IF(OR(N(BT$5)=0,BT$6=""),0,BT$5*((DATE(YEAR($B406),MONTH($B406),MIN(BT$6,DAY(EOMONTH($B406,0))))&gt;=$B406)*(DATE(YEAR($B406),MONTH($B406),MIN(BT$6,DAY(EOMONTH($B406,0))))&lt;$C406)+(DATE(YEAR($B406),MONTH($B406)+1,MIN(BT$6,DAY(EOMONTH($B406,1))))&gt;=$B406)*(DATE(YEAR($B406),MONTH($B406)+1,MIN(BT$6,DAY(EOMONTH($B406,1))))&lt;$C406)))</f>
        <v>0</v>
      </c>
      <c r="BU406" s="48" t="n">
        <f aca="false">IF(OR(N(BU$5)=0,BU$6=""),0,BU$5*((DATE(YEAR($B406),MONTH($B406),MIN(BU$6,DAY(EOMONTH($B406,0))))&gt;=$B406)*(DATE(YEAR($B406),MONTH($B406),MIN(BU$6,DAY(EOMONTH($B406,0))))&lt;$C406)+(DATE(YEAR($B406),MONTH($B406)+1,MIN(BU$6,DAY(EOMONTH($B406,1))))&gt;=$B406)*(DATE(YEAR($B406),MONTH($B406)+1,MIN(BU$6,DAY(EOMONTH($B406,1))))&lt;$C406)))</f>
        <v>0</v>
      </c>
      <c r="BV406" s="48" t="n">
        <f aca="false">IF(OR(N(BV$5)=0,BV$6=""),0,BV$5*((DATE(YEAR($B406),MONTH($B406),MIN(BV$6,DAY(EOMONTH($B406,0))))&gt;=$B406)*(DATE(YEAR($B406),MONTH($B406),MIN(BV$6,DAY(EOMONTH($B406,0))))&lt;$C406)+(DATE(YEAR($B406),MONTH($B406)+1,MIN(BV$6,DAY(EOMONTH($B406,1))))&gt;=$B406)*(DATE(YEAR($B406),MONTH($B406)+1,MIN(BV$6,DAY(EOMONTH($B406,1))))&lt;$C406)))</f>
        <v>0</v>
      </c>
      <c r="BW406" s="48" t="n">
        <f aca="false">IF(OR(N(BW$5)=0,BW$6=""),0,BW$5*((DATE(YEAR($B406),MONTH($B406),MIN(BW$6,DAY(EOMONTH($B406,0))))&gt;=$B406)*(DATE(YEAR($B406),MONTH($B406),MIN(BW$6,DAY(EOMONTH($B406,0))))&lt;$C406)+(DATE(YEAR($B406),MONTH($B406)+1,MIN(BW$6,DAY(EOMONTH($B406,1))))&gt;=$B406)*(DATE(YEAR($B406),MONTH($B406)+1,MIN(BW$6,DAY(EOMONTH($B406,1))))&lt;$C406)))</f>
        <v>0</v>
      </c>
      <c r="BX406" s="48" t="n">
        <f aca="false">MIN(Z406,(FT405*(1+FT$5/Setup!$C$36)+IF($V406=1,N($F406),0)))</f>
        <v>0</v>
      </c>
      <c r="BY406" s="48" t="n">
        <f aca="false">MIN(AA406,(FU405*(1+FU$5/Setup!$C$36)+IF($V406=2,N($F406),0)))</f>
        <v>0</v>
      </c>
      <c r="BZ406" s="48" t="n">
        <f aca="false">MIN(AB406,(FV405*(1+FV$5/Setup!$C$36)+IF($V406=3,N($F406),0)))</f>
        <v>0</v>
      </c>
      <c r="CA406" s="48" t="n">
        <f aca="false">MIN(AC406,(FW405*(1+FW$5/Setup!$C$36)+IF($V406=4,N($F406),0)))</f>
        <v>0</v>
      </c>
      <c r="CB406" s="48" t="n">
        <f aca="false">MIN(AD406,(FX405*(1+FX$5/Setup!$C$36)+IF($V406=5,N($F406),0)))</f>
        <v>0</v>
      </c>
      <c r="CC406" s="48" t="n">
        <f aca="false">MIN(AE406,(FY405*(1+FY$5/Setup!$C$36)+IF($V406=6,N($F406),0)))</f>
        <v>0</v>
      </c>
      <c r="CD406" s="48" t="n">
        <f aca="false">MIN(AF406,(FZ405*(1+FZ$5/Setup!$C$36)+IF($V406=7,N($F406),0)))</f>
        <v>0</v>
      </c>
      <c r="CE406" s="48" t="n">
        <f aca="false">MIN(AG406,(GA405*(1+GA$5/Setup!$C$36)+IF($V406=8,N($F406),0)))</f>
        <v>0</v>
      </c>
      <c r="CF406" s="48" t="n">
        <f aca="false">MIN(AH406,(GB405*(1+GB$5/Setup!$C$36)+IF($V406=9,N($F406),0)))</f>
        <v>0</v>
      </c>
      <c r="CG406" s="48" t="n">
        <f aca="false">MIN(AI406,(GC405*(1+GC$5/Setup!$C$36)+IF($V406=10,N($F406),0)))</f>
        <v>0</v>
      </c>
      <c r="CH406" s="48" t="n">
        <f aca="false">MIN(AJ406,(GD405*(1+GD$5/Setup!$C$36)+IF($V406=11,N($F406),0)))</f>
        <v>0</v>
      </c>
      <c r="CI406" s="48" t="n">
        <f aca="false">MIN(AK406,(GE405*(1+GE$5/Setup!$C$36)+IF($V406=12,N($F406),0)))</f>
        <v>0</v>
      </c>
      <c r="CJ406" s="48" t="n">
        <f aca="false">MIN(AL406,(GF405*(1+GF$5/Setup!$C$36)+IF($V406=13,N($F406),0)))</f>
        <v>0</v>
      </c>
      <c r="CK406" s="48" t="n">
        <f aca="false">MIN(AM406,(GG405*(1+GG$5/Setup!$C$36)+IF($V406=14,N($F406),0)))</f>
        <v>0</v>
      </c>
      <c r="CL406" s="48" t="n">
        <f aca="false">MIN(AN406,(GH405*(1+GH$5/Setup!$C$36)+IF($V406=15,N($F406),0)))</f>
        <v>0</v>
      </c>
      <c r="CM406" s="48" t="n">
        <f aca="false">MIN(AO406,(GI405*(1+GI$5/Setup!$C$36)+IF($V406=16,N($F406),0)))</f>
        <v>0</v>
      </c>
      <c r="CN406" s="48" t="n">
        <f aca="false">MIN(AP406,(GJ405*(1+GJ$5/Setup!$C$36)+IF($V406=17,N($F406),0)))</f>
        <v>0</v>
      </c>
      <c r="CO406" s="48" t="n">
        <f aca="false">MIN(AQ406,(GK405*(1+GK$5/Setup!$C$36)+IF($V406=18,N($F406),0)))</f>
        <v>0</v>
      </c>
      <c r="CP406" s="48" t="n">
        <f aca="false">MIN(AR406,(GL405*(1+GL$5/Setup!$C$36)+IF($V406=19,N($F406),0)))</f>
        <v>0</v>
      </c>
      <c r="CQ406" s="48" t="n">
        <f aca="false">MIN(AS406,(GM405*(1+GM$5/Setup!$C$36)+IF($V406=20,N($F406),0)))</f>
        <v>0</v>
      </c>
      <c r="CR406" s="48" t="n">
        <f aca="false">MIN(AT406,(GN405*(1+GN$5/Setup!$C$36)+IF($V406=21,N($F406),0)))</f>
        <v>0</v>
      </c>
      <c r="CS406" s="48" t="n">
        <f aca="false">MIN(AU406,(GO405*(1+GO$5/Setup!$C$36)+IF($V406=22,N($F406),0)))</f>
        <v>0</v>
      </c>
      <c r="CT406" s="48" t="n">
        <f aca="false">MIN(AV406,(GP405*(1+GP$5/Setup!$C$36)+IF($V406=23,N($F406),0)))</f>
        <v>0</v>
      </c>
      <c r="CU406" s="48" t="n">
        <f aca="false">MIN(AW406,(GQ405*(1+GQ$5/Setup!$C$36)+IF($V406=24,N($F406),0)))</f>
        <v>0</v>
      </c>
      <c r="CV406" s="48" t="n">
        <f aca="false">MIN(AX406,(GR405*(1+GR$5/Setup!$C$36)+IF($V406=25,N($F406),0)))</f>
        <v>0</v>
      </c>
      <c r="CW406" s="48" t="n">
        <f aca="false">MIN(AY406,(GS405*(1+GS$5/Setup!$C$36)+IF($V406=26,N($F406),0)))</f>
        <v>0</v>
      </c>
      <c r="CX406" s="48" t="n">
        <f aca="false">MIN(AZ406,(GT405*(1+GT$5/Setup!$C$36)+IF($V406=27,N($F406),0)))</f>
        <v>0</v>
      </c>
      <c r="CY406" s="48" t="n">
        <f aca="false">MIN(BA406,(GU405*(1+GU$5/Setup!$C$36)+IF($V406=28,N($F406),0)))</f>
        <v>0</v>
      </c>
      <c r="CZ406" s="48" t="n">
        <f aca="false">MIN(BB406,(GV405*(1+GV$5/Setup!$C$36)+IF($V406=29,N($F406),0)))</f>
        <v>0</v>
      </c>
      <c r="DA406" s="48" t="n">
        <f aca="false">MIN(BC406,(GW405*(1+GW$5/Setup!$C$36)+IF($V406=30,N($F406),0)))</f>
        <v>0</v>
      </c>
      <c r="DB406" s="48" t="n">
        <f aca="false">MIN(BD406,(GX405*(1+GX$5/Setup!$C$36)+IF($V406=31,N($F406),0)))</f>
        <v>0</v>
      </c>
      <c r="DC406" s="48" t="n">
        <f aca="false">MIN(BE406,(GY405*(1+GY$5/Setup!$C$36)+IF($V406=32,N($F406),0)))</f>
        <v>0</v>
      </c>
      <c r="DD406" s="48" t="n">
        <f aca="false">MIN(BF406,(GZ405*(1+GZ$5/Setup!$C$36)+IF($V406=33,N($F406),0)))</f>
        <v>0</v>
      </c>
      <c r="DE406" s="48" t="n">
        <f aca="false">MIN(BG406,(HA405*(1+HA$5/Setup!$C$36)+IF($V406=34,N($F406),0)))</f>
        <v>0</v>
      </c>
      <c r="DF406" s="48" t="n">
        <f aca="false">MIN(BH406,(HB405*(1+HB$5/Setup!$C$36)+IF($V406=35,N($F406),0)))</f>
        <v>0</v>
      </c>
      <c r="DG406" s="48" t="n">
        <f aca="false">MIN(BI406,(HC405*(1+HC$5/Setup!$C$36)+IF($V406=36,N($F406),0)))</f>
        <v>0</v>
      </c>
      <c r="DH406" s="48" t="n">
        <f aca="false">MIN(BJ406,(HD405*(1+HD$5/Setup!$C$36)+IF($V406=37,N($F406),0)))</f>
        <v>0</v>
      </c>
      <c r="DI406" s="48" t="n">
        <f aca="false">MIN(BK406,(HE405*(1+HE$5/Setup!$C$36)+IF($V406=38,N($F406),0)))</f>
        <v>0</v>
      </c>
      <c r="DJ406" s="48" t="n">
        <f aca="false">MIN(BL406,(HF405*(1+HF$5/Setup!$C$36)+IF($V406=39,N($F406),0)))</f>
        <v>0</v>
      </c>
      <c r="DK406" s="48" t="n">
        <f aca="false">MIN(BM406,(HG405*(1+HG$5/Setup!$C$36)+IF($V406=40,N($F406),0)))</f>
        <v>0</v>
      </c>
      <c r="DL406" s="48" t="n">
        <f aca="false">MIN(BN406,(HH405*(1+HH$5/Setup!$C$36)+IF($V406=41,N($F406),0)))</f>
        <v>0</v>
      </c>
      <c r="DM406" s="48" t="n">
        <f aca="false">MIN(BO406,(HI405*(1+HI$5/Setup!$C$36)+IF($V406=42,N($F406),0)))</f>
        <v>0</v>
      </c>
      <c r="DN406" s="48" t="n">
        <f aca="false">MIN(BP406,(HJ405*(1+HJ$5/Setup!$C$36)+IF($V406=43,N($F406),0)))</f>
        <v>0</v>
      </c>
      <c r="DO406" s="48" t="n">
        <f aca="false">MIN(BQ406,(HK405*(1+HK$5/Setup!$C$36)+IF($V406=44,N($F406),0)))</f>
        <v>0</v>
      </c>
      <c r="DP406" s="48" t="n">
        <f aca="false">MIN(BR406,(HL405*(1+HL$5/Setup!$C$36)+IF($V406=45,N($F406),0)))</f>
        <v>0</v>
      </c>
      <c r="DQ406" s="48" t="n">
        <f aca="false">MIN(BS406,(HM405*(1+HM$5/Setup!$C$36)+IF($V406=46,N($F406),0)))</f>
        <v>0</v>
      </c>
      <c r="DR406" s="48" t="n">
        <f aca="false">MIN(BT406,(HN405*(1+HN$5/Setup!$C$36)+IF($V406=47,N($F406),0)))</f>
        <v>0</v>
      </c>
      <c r="DS406" s="48" t="n">
        <f aca="false">MIN(BU406,(HO405*(1+HO$5/Setup!$C$36)+IF($V406=48,N($F406),0)))</f>
        <v>0</v>
      </c>
      <c r="DT406" s="48" t="n">
        <f aca="false">MIN(BV406,(HP405*(1+HP$5/Setup!$C$36)+IF($V406=49,N($F406),0)))</f>
        <v>0</v>
      </c>
      <c r="DU406" s="48" t="n">
        <f aca="false">MIN(BW406,(HQ405*(1+HQ$5/Setup!$C$36)+IF($V406=50,N($F406),0)))</f>
        <v>0</v>
      </c>
      <c r="DV406" s="48" t="n">
        <f aca="false">MIN(MAX((FT405*(1+FT$5/Setup!$C$36)+IF($V406=1,N($F406),0))-BX406,0),MAX($P406-0,0))</f>
        <v>0</v>
      </c>
      <c r="DW406" s="48" t="n">
        <f aca="false">MIN(MAX((FU405*(1+FU$5/Setup!$C$36)+IF($V406=2,N($F406),0))-BY406,0),MAX($P406-SUM(DV406:DV406),0))</f>
        <v>0</v>
      </c>
      <c r="DX406" s="48" t="n">
        <f aca="false">MIN(MAX((FV405*(1+FV$5/Setup!$C$36)+IF($V406=3,N($F406),0))-BZ406,0),MAX($P406-SUM(DV406:DW406),0))</f>
        <v>0</v>
      </c>
      <c r="DY406" s="48" t="n">
        <f aca="false">MIN(MAX((FW405*(1+FW$5/Setup!$C$36)+IF($V406=4,N($F406),0))-CA406,0),MAX($P406-SUM(DV406:DX406),0))</f>
        <v>0</v>
      </c>
      <c r="DZ406" s="48" t="n">
        <f aca="false">MIN(MAX((FX405*(1+FX$5/Setup!$C$36)+IF($V406=5,N($F406),0))-CB406,0),MAX($P406-SUM(DV406:DY406),0))</f>
        <v>0</v>
      </c>
      <c r="EA406" s="48" t="n">
        <f aca="false">MIN(MAX((FY405*(1+FY$5/Setup!$C$36)+IF($V406=6,N($F406),0))-CC406,0),MAX($P406-SUM(DV406:DZ406),0))</f>
        <v>0</v>
      </c>
      <c r="EB406" s="48" t="n">
        <f aca="false">MIN(MAX((FZ405*(1+FZ$5/Setup!$C$36)+IF($V406=7,N($F406),0))-CD406,0),MAX($P406-SUM(DV406:EA406),0))</f>
        <v>0</v>
      </c>
      <c r="EC406" s="48" t="n">
        <f aca="false">MIN(MAX((GA405*(1+GA$5/Setup!$C$36)+IF($V406=8,N($F406),0))-CE406,0),MAX($P406-SUM(DV406:EB406),0))</f>
        <v>0</v>
      </c>
      <c r="ED406" s="48" t="n">
        <f aca="false">MIN(MAX((GB405*(1+GB$5/Setup!$C$36)+IF($V406=9,N($F406),0))-CF406,0),MAX($P406-SUM(DV406:EC406),0))</f>
        <v>0</v>
      </c>
      <c r="EE406" s="48" t="n">
        <f aca="false">MIN(MAX((GC405*(1+GC$5/Setup!$C$36)+IF($V406=10,N($F406),0))-CG406,0),MAX($P406-SUM(DV406:ED406),0))</f>
        <v>0</v>
      </c>
      <c r="EF406" s="48" t="n">
        <f aca="false">MIN(MAX((GD405*(1+GD$5/Setup!$C$36)+IF($V406=11,N($F406),0))-CH406,0),MAX($P406-SUM(DV406:EE406),0))</f>
        <v>0</v>
      </c>
      <c r="EG406" s="48" t="n">
        <f aca="false">MIN(MAX((GE405*(1+GE$5/Setup!$C$36)+IF($V406=12,N($F406),0))-CI406,0),MAX($P406-SUM(DV406:EF406),0))</f>
        <v>0</v>
      </c>
      <c r="EH406" s="48" t="n">
        <f aca="false">MIN(MAX((GF405*(1+GF$5/Setup!$C$36)+IF($V406=13,N($F406),0))-CJ406,0),MAX($P406-SUM(DV406:EG406),0))</f>
        <v>0</v>
      </c>
      <c r="EI406" s="48" t="n">
        <f aca="false">MIN(MAX((GG405*(1+GG$5/Setup!$C$36)+IF($V406=14,N($F406),0))-CK406,0),MAX($P406-SUM(DV406:EH406),0))</f>
        <v>0</v>
      </c>
      <c r="EJ406" s="48" t="n">
        <f aca="false">MIN(MAX((GH405*(1+GH$5/Setup!$C$36)+IF($V406=15,N($F406),0))-CL406,0),MAX($P406-SUM(DV406:EI406),0))</f>
        <v>0</v>
      </c>
      <c r="EK406" s="48" t="n">
        <f aca="false">MIN(MAX((GI405*(1+GI$5/Setup!$C$36)+IF($V406=16,N($F406),0))-CM406,0),MAX($P406-SUM(DV406:EJ406),0))</f>
        <v>0</v>
      </c>
      <c r="EL406" s="48" t="n">
        <f aca="false">MIN(MAX((GJ405*(1+GJ$5/Setup!$C$36)+IF($V406=17,N($F406),0))-CN406,0),MAX($P406-SUM(DV406:EK406),0))</f>
        <v>0</v>
      </c>
      <c r="EM406" s="48" t="n">
        <f aca="false">MIN(MAX((GK405*(1+GK$5/Setup!$C$36)+IF($V406=18,N($F406),0))-CO406,0),MAX($P406-SUM(DV406:EL406),0))</f>
        <v>0</v>
      </c>
      <c r="EN406" s="48" t="n">
        <f aca="false">MIN(MAX((GL405*(1+GL$5/Setup!$C$36)+IF($V406=19,N($F406),0))-CP406,0),MAX($P406-SUM(DV406:EM406),0))</f>
        <v>0</v>
      </c>
      <c r="EO406" s="48" t="n">
        <f aca="false">MIN(MAX((GM405*(1+GM$5/Setup!$C$36)+IF($V406=20,N($F406),0))-CQ406,0),MAX($P406-SUM(DV406:EN406),0))</f>
        <v>0</v>
      </c>
      <c r="EP406" s="48" t="n">
        <f aca="false">MIN(MAX((GN405*(1+GN$5/Setup!$C$36)+IF($V406=21,N($F406),0))-CR406,0),MAX($P406-SUM(DV406:EO406),0))</f>
        <v>0</v>
      </c>
      <c r="EQ406" s="48" t="n">
        <f aca="false">MIN(MAX((GO405*(1+GO$5/Setup!$C$36)+IF($V406=22,N($F406),0))-CS406,0),MAX($P406-SUM(DV406:EP406),0))</f>
        <v>0</v>
      </c>
      <c r="ER406" s="48" t="n">
        <f aca="false">MIN(MAX((GP405*(1+GP$5/Setup!$C$36)+IF($V406=23,N($F406),0))-CT406,0),MAX($P406-SUM(DV406:EQ406),0))</f>
        <v>0</v>
      </c>
      <c r="ES406" s="48" t="n">
        <f aca="false">MIN(MAX((GQ405*(1+GQ$5/Setup!$C$36)+IF($V406=24,N($F406),0))-CU406,0),MAX($P406-SUM(DV406:ER406),0))</f>
        <v>0</v>
      </c>
      <c r="ET406" s="48" t="n">
        <f aca="false">MIN(MAX((GR405*(1+GR$5/Setup!$C$36)+IF($V406=25,N($F406),0))-CV406,0),MAX($P406-SUM(DV406:ES406),0))</f>
        <v>0</v>
      </c>
      <c r="EU406" s="48" t="n">
        <f aca="false">MIN(MAX((GS405*(1+GS$5/Setup!$C$36)+IF($V406=26,N($F406),0))-CW406,0),MAX($P406-SUM(DV406:ET406),0))</f>
        <v>0</v>
      </c>
      <c r="EV406" s="48" t="n">
        <f aca="false">MIN(MAX((GT405*(1+GT$5/Setup!$C$36)+IF($V406=27,N($F406),0))-CX406,0),MAX($P406-SUM(DV406:EU406),0))</f>
        <v>0</v>
      </c>
      <c r="EW406" s="48" t="n">
        <f aca="false">MIN(MAX((GU405*(1+GU$5/Setup!$C$36)+IF($V406=28,N($F406),0))-CY406,0),MAX($P406-SUM(DV406:EV406),0))</f>
        <v>0</v>
      </c>
      <c r="EX406" s="48" t="n">
        <f aca="false">MIN(MAX((GV405*(1+GV$5/Setup!$C$36)+IF($V406=29,N($F406),0))-CZ406,0),MAX($P406-SUM(DV406:EW406),0))</f>
        <v>0</v>
      </c>
      <c r="EY406" s="48" t="n">
        <f aca="false">MIN(MAX((GW405*(1+GW$5/Setup!$C$36)+IF($V406=30,N($F406),0))-DA406,0),MAX($P406-SUM(DV406:EX406),0))</f>
        <v>0</v>
      </c>
      <c r="EZ406" s="48" t="n">
        <f aca="false">MIN(MAX((GX405*(1+GX$5/Setup!$C$36)+IF($V406=31,N($F406),0))-DB406,0),MAX($P406-SUM(DV406:EY406),0))</f>
        <v>0</v>
      </c>
      <c r="FA406" s="48" t="n">
        <f aca="false">MIN(MAX((GY405*(1+GY$5/Setup!$C$36)+IF($V406=32,N($F406),0))-DC406,0),MAX($P406-SUM(DV406:EZ406),0))</f>
        <v>0</v>
      </c>
      <c r="FB406" s="48" t="n">
        <f aca="false">MIN(MAX((GZ405*(1+GZ$5/Setup!$C$36)+IF($V406=33,N($F406),0))-DD406,0),MAX($P406-SUM(DV406:FA406),0))</f>
        <v>0</v>
      </c>
      <c r="FC406" s="48" t="n">
        <f aca="false">MIN(MAX((HA405*(1+HA$5/Setup!$C$36)+IF($V406=34,N($F406),0))-DE406,0),MAX($P406-SUM(DV406:FB406),0))</f>
        <v>0</v>
      </c>
      <c r="FD406" s="48" t="n">
        <f aca="false">MIN(MAX((HB405*(1+HB$5/Setup!$C$36)+IF($V406=35,N($F406),0))-DF406,0),MAX($P406-SUM(DV406:FC406),0))</f>
        <v>0</v>
      </c>
      <c r="FE406" s="48" t="n">
        <f aca="false">MIN(MAX((HC405*(1+HC$5/Setup!$C$36)+IF($V406=36,N($F406),0))-DG406,0),MAX($P406-SUM(DV406:FD406),0))</f>
        <v>0</v>
      </c>
      <c r="FF406" s="48" t="n">
        <f aca="false">MIN(MAX((HD405*(1+HD$5/Setup!$C$36)+IF($V406=37,N($F406),0))-DH406,0),MAX($P406-SUM(DV406:FE406),0))</f>
        <v>0</v>
      </c>
      <c r="FG406" s="48" t="n">
        <f aca="false">MIN(MAX((HE405*(1+HE$5/Setup!$C$36)+IF($V406=38,N($F406),0))-DI406,0),MAX($P406-SUM(DV406:FF406),0))</f>
        <v>0</v>
      </c>
      <c r="FH406" s="48" t="n">
        <f aca="false">MIN(MAX((HF405*(1+HF$5/Setup!$C$36)+IF($V406=39,N($F406),0))-DJ406,0),MAX($P406-SUM(DV406:FG406),0))</f>
        <v>0</v>
      </c>
      <c r="FI406" s="48" t="n">
        <f aca="false">MIN(MAX((HG405*(1+HG$5/Setup!$C$36)+IF($V406=40,N($F406),0))-DK406,0),MAX($P406-SUM(DV406:FH406),0))</f>
        <v>0</v>
      </c>
      <c r="FJ406" s="48" t="n">
        <f aca="false">MIN(MAX((HH405*(1+HH$5/Setup!$C$36)+IF($V406=41,N($F406),0))-DL406,0),MAX($P406-SUM(DV406:FI406),0))</f>
        <v>0</v>
      </c>
      <c r="FK406" s="48" t="n">
        <f aca="false">MIN(MAX((HI405*(1+HI$5/Setup!$C$36)+IF($V406=42,N($F406),0))-DM406,0),MAX($P406-SUM(DV406:FJ406),0))</f>
        <v>0</v>
      </c>
      <c r="FL406" s="48" t="n">
        <f aca="false">MIN(MAX((HJ405*(1+HJ$5/Setup!$C$36)+IF($V406=43,N($F406),0))-DN406,0),MAX($P406-SUM(DV406:FK406),0))</f>
        <v>0</v>
      </c>
      <c r="FM406" s="48" t="n">
        <f aca="false">MIN(MAX((HK405*(1+HK$5/Setup!$C$36)+IF($V406=44,N($F406),0))-DO406,0),MAX($P406-SUM(DV406:FL406),0))</f>
        <v>0</v>
      </c>
      <c r="FN406" s="48" t="n">
        <f aca="false">MIN(MAX((HL405*(1+HL$5/Setup!$C$36)+IF($V406=45,N($F406),0))-DP406,0),MAX($P406-SUM(DV406:FM406),0))</f>
        <v>0</v>
      </c>
      <c r="FO406" s="48" t="n">
        <f aca="false">MIN(MAX((HM405*(1+HM$5/Setup!$C$36)+IF($V406=46,N($F406),0))-DQ406,0),MAX($P406-SUM(DV406:FN406),0))</f>
        <v>0</v>
      </c>
      <c r="FP406" s="48" t="n">
        <f aca="false">MIN(MAX((HN405*(1+HN$5/Setup!$C$36)+IF($V406=47,N($F406),0))-DR406,0),MAX($P406-SUM(DV406:FO406),0))</f>
        <v>0</v>
      </c>
      <c r="FQ406" s="48" t="n">
        <f aca="false">MIN(MAX((HO405*(1+HO$5/Setup!$C$36)+IF($V406=48,N($F406),0))-DS406,0),MAX($P406-SUM(DV406:FP406),0))</f>
        <v>0</v>
      </c>
      <c r="FR406" s="48" t="n">
        <f aca="false">MIN(MAX((HP405*(1+HP$5/Setup!$C$36)+IF($V406=49,N($F406),0))-DT406,0),MAX($P406-SUM(DV406:FQ406),0))</f>
        <v>0</v>
      </c>
      <c r="FS406" s="48" t="n">
        <f aca="false">MIN(MAX((HQ405*(1+HQ$5/Setup!$C$36)+IF($V406=50,N($F406),0))-DU406,0),MAX($P406-SUM(DV406:FR406),0))</f>
        <v>0</v>
      </c>
      <c r="FT406" s="48" t="n">
        <f aca="false">IF((FT405*(1+FT$5/Setup!$C$36)+IF($V406=1,N($F406),0))-BX406-DV406&lt;0.005,0,(FT405*(1+FT$5/Setup!$C$36)+IF($V406=1,N($F406),0))-BX406-DV406)</f>
        <v>0</v>
      </c>
      <c r="FU406" s="48" t="n">
        <f aca="false">IF((FU405*(1+FU$5/Setup!$C$36)+IF($V406=2,N($F406),0))-BY406-DW406&lt;0.005,0,(FU405*(1+FU$5/Setup!$C$36)+IF($V406=2,N($F406),0))-BY406-DW406)</f>
        <v>0</v>
      </c>
      <c r="FV406" s="48" t="n">
        <f aca="false">IF((FV405*(1+FV$5/Setup!$C$36)+IF($V406=3,N($F406),0))-BZ406-DX406&lt;0.005,0,(FV405*(1+FV$5/Setup!$C$36)+IF($V406=3,N($F406),0))-BZ406-DX406)</f>
        <v>0</v>
      </c>
      <c r="FW406" s="48" t="n">
        <f aca="false">IF((FW405*(1+FW$5/Setup!$C$36)+IF($V406=4,N($F406),0))-CA406-DY406&lt;0.005,0,(FW405*(1+FW$5/Setup!$C$36)+IF($V406=4,N($F406),0))-CA406-DY406)</f>
        <v>0</v>
      </c>
      <c r="FX406" s="48" t="n">
        <f aca="false">IF((FX405*(1+FX$5/Setup!$C$36)+IF($V406=5,N($F406),0))-CB406-DZ406&lt;0.005,0,(FX405*(1+FX$5/Setup!$C$36)+IF($V406=5,N($F406),0))-CB406-DZ406)</f>
        <v>0</v>
      </c>
      <c r="FY406" s="48" t="n">
        <f aca="false">IF((FY405*(1+FY$5/Setup!$C$36)+IF($V406=6,N($F406),0))-CC406-EA406&lt;0.005,0,(FY405*(1+FY$5/Setup!$C$36)+IF($V406=6,N($F406),0))-CC406-EA406)</f>
        <v>0</v>
      </c>
      <c r="FZ406" s="48" t="n">
        <f aca="false">IF((FZ405*(1+FZ$5/Setup!$C$36)+IF($V406=7,N($F406),0))-CD406-EB406&lt;0.005,0,(FZ405*(1+FZ$5/Setup!$C$36)+IF($V406=7,N($F406),0))-CD406-EB406)</f>
        <v>0</v>
      </c>
      <c r="GA406" s="48" t="n">
        <f aca="false">IF((GA405*(1+GA$5/Setup!$C$36)+IF($V406=8,N($F406),0))-CE406-EC406&lt;0.005,0,(GA405*(1+GA$5/Setup!$C$36)+IF($V406=8,N($F406),0))-CE406-EC406)</f>
        <v>0</v>
      </c>
      <c r="GB406" s="48" t="n">
        <f aca="false">IF((GB405*(1+GB$5/Setup!$C$36)+IF($V406=9,N($F406),0))-CF406-ED406&lt;0.005,0,(GB405*(1+GB$5/Setup!$C$36)+IF($V406=9,N($F406),0))-CF406-ED406)</f>
        <v>0</v>
      </c>
      <c r="GC406" s="48" t="n">
        <f aca="false">IF((GC405*(1+GC$5/Setup!$C$36)+IF($V406=10,N($F406),0))-CG406-EE406&lt;0.005,0,(GC405*(1+GC$5/Setup!$C$36)+IF($V406=10,N($F406),0))-CG406-EE406)</f>
        <v>0</v>
      </c>
      <c r="GD406" s="48" t="n">
        <f aca="false">IF((GD405*(1+GD$5/Setup!$C$36)+IF($V406=11,N($F406),0))-CH406-EF406&lt;0.005,0,(GD405*(1+GD$5/Setup!$C$36)+IF($V406=11,N($F406),0))-CH406-EF406)</f>
        <v>0</v>
      </c>
      <c r="GE406" s="48" t="n">
        <f aca="false">IF((GE405*(1+GE$5/Setup!$C$36)+IF($V406=12,N($F406),0))-CI406-EG406&lt;0.005,0,(GE405*(1+GE$5/Setup!$C$36)+IF($V406=12,N($F406),0))-CI406-EG406)</f>
        <v>0</v>
      </c>
      <c r="GF406" s="48" t="n">
        <f aca="false">IF((GF405*(1+GF$5/Setup!$C$36)+IF($V406=13,N($F406),0))-CJ406-EH406&lt;0.005,0,(GF405*(1+GF$5/Setup!$C$36)+IF($V406=13,N($F406),0))-CJ406-EH406)</f>
        <v>0</v>
      </c>
      <c r="GG406" s="48" t="n">
        <f aca="false">IF((GG405*(1+GG$5/Setup!$C$36)+IF($V406=14,N($F406),0))-CK406-EI406&lt;0.005,0,(GG405*(1+GG$5/Setup!$C$36)+IF($V406=14,N($F406),0))-CK406-EI406)</f>
        <v>0</v>
      </c>
      <c r="GH406" s="48" t="n">
        <f aca="false">IF((GH405*(1+GH$5/Setup!$C$36)+IF($V406=15,N($F406),0))-CL406-EJ406&lt;0.005,0,(GH405*(1+GH$5/Setup!$C$36)+IF($V406=15,N($F406),0))-CL406-EJ406)</f>
        <v>0</v>
      </c>
      <c r="GI406" s="48" t="n">
        <f aca="false">IF((GI405*(1+GI$5/Setup!$C$36)+IF($V406=16,N($F406),0))-CM406-EK406&lt;0.005,0,(GI405*(1+GI$5/Setup!$C$36)+IF($V406=16,N($F406),0))-CM406-EK406)</f>
        <v>0</v>
      </c>
      <c r="GJ406" s="48" t="n">
        <f aca="false">IF((GJ405*(1+GJ$5/Setup!$C$36)+IF($V406=17,N($F406),0))-CN406-EL406&lt;0.005,0,(GJ405*(1+GJ$5/Setup!$C$36)+IF($V406=17,N($F406),0))-CN406-EL406)</f>
        <v>0</v>
      </c>
      <c r="GK406" s="48" t="n">
        <f aca="false">IF((GK405*(1+GK$5/Setup!$C$36)+IF($V406=18,N($F406),0))-CO406-EM406&lt;0.005,0,(GK405*(1+GK$5/Setup!$C$36)+IF($V406=18,N($F406),0))-CO406-EM406)</f>
        <v>0</v>
      </c>
      <c r="GL406" s="48" t="n">
        <f aca="false">IF((GL405*(1+GL$5/Setup!$C$36)+IF($V406=19,N($F406),0))-CP406-EN406&lt;0.005,0,(GL405*(1+GL$5/Setup!$C$36)+IF($V406=19,N($F406),0))-CP406-EN406)</f>
        <v>0</v>
      </c>
      <c r="GM406" s="48" t="n">
        <f aca="false">IF((GM405*(1+GM$5/Setup!$C$36)+IF($V406=20,N($F406),0))-CQ406-EO406&lt;0.005,0,(GM405*(1+GM$5/Setup!$C$36)+IF($V406=20,N($F406),0))-CQ406-EO406)</f>
        <v>0</v>
      </c>
      <c r="GN406" s="48" t="n">
        <f aca="false">IF((GN405*(1+GN$5/Setup!$C$36)+IF($V406=21,N($F406),0))-CR406-EP406&lt;0.005,0,(GN405*(1+GN$5/Setup!$C$36)+IF($V406=21,N($F406),0))-CR406-EP406)</f>
        <v>0</v>
      </c>
      <c r="GO406" s="48" t="n">
        <f aca="false">IF((GO405*(1+GO$5/Setup!$C$36)+IF($V406=22,N($F406),0))-CS406-EQ406&lt;0.005,0,(GO405*(1+GO$5/Setup!$C$36)+IF($V406=22,N($F406),0))-CS406-EQ406)</f>
        <v>0</v>
      </c>
      <c r="GP406" s="48" t="n">
        <f aca="false">IF((GP405*(1+GP$5/Setup!$C$36)+IF($V406=23,N($F406),0))-CT406-ER406&lt;0.005,0,(GP405*(1+GP$5/Setup!$C$36)+IF($V406=23,N($F406),0))-CT406-ER406)</f>
        <v>0</v>
      </c>
      <c r="GQ406" s="48" t="n">
        <f aca="false">IF((GQ405*(1+GQ$5/Setup!$C$36)+IF($V406=24,N($F406),0))-CU406-ES406&lt;0.005,0,(GQ405*(1+GQ$5/Setup!$C$36)+IF($V406=24,N($F406),0))-CU406-ES406)</f>
        <v>0</v>
      </c>
      <c r="GR406" s="48" t="n">
        <f aca="false">IF((GR405*(1+GR$5/Setup!$C$36)+IF($V406=25,N($F406),0))-CV406-ET406&lt;0.005,0,(GR405*(1+GR$5/Setup!$C$36)+IF($V406=25,N($F406),0))-CV406-ET406)</f>
        <v>0</v>
      </c>
      <c r="GS406" s="48" t="n">
        <f aca="false">IF((GS405*(1+GS$5/Setup!$C$36)+IF($V406=26,N($F406),0))-CW406-EU406&lt;0.005,0,(GS405*(1+GS$5/Setup!$C$36)+IF($V406=26,N($F406),0))-CW406-EU406)</f>
        <v>0</v>
      </c>
      <c r="GT406" s="48" t="n">
        <f aca="false">IF((GT405*(1+GT$5/Setup!$C$36)+IF($V406=27,N($F406),0))-CX406-EV406&lt;0.005,0,(GT405*(1+GT$5/Setup!$C$36)+IF($V406=27,N($F406),0))-CX406-EV406)</f>
        <v>0</v>
      </c>
      <c r="GU406" s="48" t="n">
        <f aca="false">IF((GU405*(1+GU$5/Setup!$C$36)+IF($V406=28,N($F406),0))-CY406-EW406&lt;0.005,0,(GU405*(1+GU$5/Setup!$C$36)+IF($V406=28,N($F406),0))-CY406-EW406)</f>
        <v>0</v>
      </c>
      <c r="GV406" s="48" t="n">
        <f aca="false">IF((GV405*(1+GV$5/Setup!$C$36)+IF($V406=29,N($F406),0))-CZ406-EX406&lt;0.005,0,(GV405*(1+GV$5/Setup!$C$36)+IF($V406=29,N($F406),0))-CZ406-EX406)</f>
        <v>0</v>
      </c>
      <c r="GW406" s="48" t="n">
        <f aca="false">IF((GW405*(1+GW$5/Setup!$C$36)+IF($V406=30,N($F406),0))-DA406-EY406&lt;0.005,0,(GW405*(1+GW$5/Setup!$C$36)+IF($V406=30,N($F406),0))-DA406-EY406)</f>
        <v>0</v>
      </c>
      <c r="GX406" s="48" t="n">
        <f aca="false">IF((GX405*(1+GX$5/Setup!$C$36)+IF($V406=31,N($F406),0))-DB406-EZ406&lt;0.005,0,(GX405*(1+GX$5/Setup!$C$36)+IF($V406=31,N($F406),0))-DB406-EZ406)</f>
        <v>0</v>
      </c>
      <c r="GY406" s="48" t="n">
        <f aca="false">IF((GY405*(1+GY$5/Setup!$C$36)+IF($V406=32,N($F406),0))-DC406-FA406&lt;0.005,0,(GY405*(1+GY$5/Setup!$C$36)+IF($V406=32,N($F406),0))-DC406-FA406)</f>
        <v>0</v>
      </c>
      <c r="GZ406" s="48" t="n">
        <f aca="false">IF((GZ405*(1+GZ$5/Setup!$C$36)+IF($V406=33,N($F406),0))-DD406-FB406&lt;0.005,0,(GZ405*(1+GZ$5/Setup!$C$36)+IF($V406=33,N($F406),0))-DD406-FB406)</f>
        <v>0</v>
      </c>
      <c r="HA406" s="48" t="n">
        <f aca="false">IF((HA405*(1+HA$5/Setup!$C$36)+IF($V406=34,N($F406),0))-DE406-FC406&lt;0.005,0,(HA405*(1+HA$5/Setup!$C$36)+IF($V406=34,N($F406),0))-DE406-FC406)</f>
        <v>0</v>
      </c>
      <c r="HB406" s="48" t="n">
        <f aca="false">IF((HB405*(1+HB$5/Setup!$C$36)+IF($V406=35,N($F406),0))-DF406-FD406&lt;0.005,0,(HB405*(1+HB$5/Setup!$C$36)+IF($V406=35,N($F406),0))-DF406-FD406)</f>
        <v>0</v>
      </c>
      <c r="HC406" s="48" t="n">
        <f aca="false">IF((HC405*(1+HC$5/Setup!$C$36)+IF($V406=36,N($F406),0))-DG406-FE406&lt;0.005,0,(HC405*(1+HC$5/Setup!$C$36)+IF($V406=36,N($F406),0))-DG406-FE406)</f>
        <v>0</v>
      </c>
      <c r="HD406" s="48" t="n">
        <f aca="false">IF((HD405*(1+HD$5/Setup!$C$36)+IF($V406=37,N($F406),0))-DH406-FF406&lt;0.005,0,(HD405*(1+HD$5/Setup!$C$36)+IF($V406=37,N($F406),0))-DH406-FF406)</f>
        <v>0</v>
      </c>
      <c r="HE406" s="48" t="n">
        <f aca="false">IF((HE405*(1+HE$5/Setup!$C$36)+IF($V406=38,N($F406),0))-DI406-FG406&lt;0.005,0,(HE405*(1+HE$5/Setup!$C$36)+IF($V406=38,N($F406),0))-DI406-FG406)</f>
        <v>0</v>
      </c>
      <c r="HF406" s="48" t="n">
        <f aca="false">IF((HF405*(1+HF$5/Setup!$C$36)+IF($V406=39,N($F406),0))-DJ406-FH406&lt;0.005,0,(HF405*(1+HF$5/Setup!$C$36)+IF($V406=39,N($F406),0))-DJ406-FH406)</f>
        <v>0</v>
      </c>
      <c r="HG406" s="48" t="n">
        <f aca="false">IF((HG405*(1+HG$5/Setup!$C$36)+IF($V406=40,N($F406),0))-DK406-FI406&lt;0.005,0,(HG405*(1+HG$5/Setup!$C$36)+IF($V406=40,N($F406),0))-DK406-FI406)</f>
        <v>0</v>
      </c>
      <c r="HH406" s="48" t="n">
        <f aca="false">IF((HH405*(1+HH$5/Setup!$C$36)+IF($V406=41,N($F406),0))-DL406-FJ406&lt;0.005,0,(HH405*(1+HH$5/Setup!$C$36)+IF($V406=41,N($F406),0))-DL406-FJ406)</f>
        <v>0</v>
      </c>
      <c r="HI406" s="48" t="n">
        <f aca="false">IF((HI405*(1+HI$5/Setup!$C$36)+IF($V406=42,N($F406),0))-DM406-FK406&lt;0.005,0,(HI405*(1+HI$5/Setup!$C$36)+IF($V406=42,N($F406),0))-DM406-FK406)</f>
        <v>0</v>
      </c>
      <c r="HJ406" s="48" t="n">
        <f aca="false">IF((HJ405*(1+HJ$5/Setup!$C$36)+IF($V406=43,N($F406),0))-DN406-FL406&lt;0.005,0,(HJ405*(1+HJ$5/Setup!$C$36)+IF($V406=43,N($F406),0))-DN406-FL406)</f>
        <v>0</v>
      </c>
      <c r="HK406" s="48" t="n">
        <f aca="false">IF((HK405*(1+HK$5/Setup!$C$36)+IF($V406=44,N($F406),0))-DO406-FM406&lt;0.005,0,(HK405*(1+HK$5/Setup!$C$36)+IF($V406=44,N($F406),0))-DO406-FM406)</f>
        <v>0</v>
      </c>
      <c r="HL406" s="48" t="n">
        <f aca="false">IF((HL405*(1+HL$5/Setup!$C$36)+IF($V406=45,N($F406),0))-DP406-FN406&lt;0.005,0,(HL405*(1+HL$5/Setup!$C$36)+IF($V406=45,N($F406),0))-DP406-FN406)</f>
        <v>0</v>
      </c>
      <c r="HM406" s="48" t="n">
        <f aca="false">IF((HM405*(1+HM$5/Setup!$C$36)+IF($V406=46,N($F406),0))-DQ406-FO406&lt;0.005,0,(HM405*(1+HM$5/Setup!$C$36)+IF($V406=46,N($F406),0))-DQ406-FO406)</f>
        <v>0</v>
      </c>
      <c r="HN406" s="48" t="n">
        <f aca="false">IF((HN405*(1+HN$5/Setup!$C$36)+IF($V406=47,N($F406),0))-DR406-FP406&lt;0.005,0,(HN405*(1+HN$5/Setup!$C$36)+IF($V406=47,N($F406),0))-DR406-FP406)</f>
        <v>0</v>
      </c>
      <c r="HO406" s="48" t="n">
        <f aca="false">IF((HO405*(1+HO$5/Setup!$C$36)+IF($V406=48,N($F406),0))-DS406-FQ406&lt;0.005,0,(HO405*(1+HO$5/Setup!$C$36)+IF($V406=48,N($F406),0))-DS406-FQ406)</f>
        <v>0</v>
      </c>
      <c r="HP406" s="48" t="n">
        <f aca="false">IF((HP405*(1+HP$5/Setup!$C$36)+IF($V406=49,N($F406),0))-DT406-FR406&lt;0.005,0,(HP405*(1+HP$5/Setup!$C$36)+IF($V406=49,N($F406),0))-DT406-FR406)</f>
        <v>0</v>
      </c>
      <c r="HQ406" s="48" t="n">
        <f aca="false">IF((HQ405*(1+HQ$5/Setup!$C$36)+IF($V406=50,N($F406),0))-DU406-FS406&lt;0.005,0,(HQ405*(1+HQ$5/Setup!$C$36)+IF($V406=50,N($F406),0))-DU406-FS406)</f>
        <v>0</v>
      </c>
    </row>
    <row r="407" customFormat="false" ht="15" hidden="false" customHeight="false" outlineLevel="0" collapsed="false">
      <c r="A407" s="44" t="n">
        <v>399</v>
      </c>
      <c r="B407" s="45" t="n">
        <f aca="false">IF(Setup!$C$7="Every month",EDATE(Setup!$C$8,($A407-1)),IF(Setup!$C$7="Twice a month",DATE(YEAR(Setup!$C$8),MONTH(Setup!$C$8)+INT((($A407-1)+Setup!$C$41)/2),MIN(IF(MOD(($A407-1)+Setup!$C$41,2)=0,Setup!$C$39,Setup!$C$40),DAY(EOMONTH(DATE(YEAR(Setup!$C$8),MONTH(Setup!$C$8)+INT((($A407-1)+Setup!$C$41)/2),1),0)))),Setup!$C$8+($A407-1)*IF(Setup!$C$7="Every week",7,14)))</f>
        <v>51897</v>
      </c>
      <c r="C407" s="45" t="n">
        <f aca="false">IF(Setup!$C$7="Every month",EDATE(Setup!$C$8,$A407),IF(Setup!$C$7="Twice a month",DATE(YEAR(Setup!$C$8),MONTH(Setup!$C$8)+INT(($A407+Setup!$C$41)/2),MIN(IF(MOD($A407+Setup!$C$41,2)=0,Setup!$C$39,Setup!$C$40),DAY(EOMONTH(DATE(YEAR(Setup!$C$8),MONTH(Setup!$C$8)+INT(($A407+Setup!$C$41)/2),1),0)))),Setup!$C$8+$A407*IF(Setup!$C$7="Every week",7,14)))</f>
        <v>51911</v>
      </c>
      <c r="D407" s="46"/>
      <c r="E407" s="47"/>
      <c r="F407" s="47"/>
      <c r="G407" s="47"/>
      <c r="H407" s="47"/>
      <c r="I407" s="48" t="n">
        <f aca="false">N(Setup!$C$11)+N(E407)</f>
        <v>100</v>
      </c>
      <c r="J407" s="48" t="n">
        <f aca="false">MIN(Setup!$C$37,MAX(I407,0))</f>
        <v>9.23076923076923</v>
      </c>
      <c r="K407" s="48" t="n">
        <f aca="false">MIN(MAX(N(Setup!$C$14)-L406,0),MAX(I407-J407,0))</f>
        <v>0</v>
      </c>
      <c r="L407" s="48" t="n">
        <f aca="false">L406+K407-N(G407)</f>
        <v>500</v>
      </c>
      <c r="M407" s="48" t="n">
        <f aca="false">M406+J407-N(H407)</f>
        <v>3683.0769230769</v>
      </c>
      <c r="N407" s="48" t="n">
        <f aca="false">SUM(BX407:DU407)</f>
        <v>0</v>
      </c>
      <c r="O407" s="48" t="n">
        <f aca="false">SUM(Z407:BW407)-N407</f>
        <v>25</v>
      </c>
      <c r="P407" s="48" t="n">
        <f aca="false">MAX(I407-J407-K407,0)+O407</f>
        <v>115.769230769231</v>
      </c>
      <c r="Q407" s="48" t="n">
        <f aca="false">SUM(DV407:FS407)</f>
        <v>0</v>
      </c>
      <c r="R407" s="49" t="n">
        <f aca="false">N407+J407+K407+Q407</f>
        <v>9.23076923076923</v>
      </c>
      <c r="S407" s="48" t="n">
        <f aca="false">T407-T406-N(F407)+N407+Q407</f>
        <v>0</v>
      </c>
      <c r="T407" s="49" t="n">
        <f aca="false">SUM(FT407:HQ407)</f>
        <v>0</v>
      </c>
      <c r="U407" s="44" t="str">
        <f aca="false">IF(T406&lt;0.005,"",INDEX(Helpers!$C$2:$C$51,IF(_xlfn.MINIFS($DV$6:$FS$6,DV407:FS407,"&gt;0.005")=0,V407,_xlfn.MINIFS($DV$6:$FS$6,DV407:FS407,"&gt;0.005"))))</f>
        <v/>
      </c>
      <c r="V407" s="44" t="n">
        <f aca="false">IF(_xlfn.MINIFS($FT$6:$HQ$6,FT406:HQ406,"&gt;0.005")=0,1,_xlfn.MINIFS($FT$6:$HQ$6,FT406:HQ406,"&gt;0.005"))</f>
        <v>1</v>
      </c>
      <c r="W407" s="44" t="n">
        <f aca="false">IF(AND(D407&lt;&gt;"Paid",T406&gt;0.005),1,0)</f>
        <v>0</v>
      </c>
      <c r="X407" s="48" t="n">
        <f aca="false">SUMPRODUCT(((Helpers!$G$2:$G$51*(1+(Helpers!$D$2:$D$51+0.000000001)/12)^(($B407-Setup!$C$8)/(365.25/12))-Helpers!$E$2:$E$51*((1+(Helpers!$D$2:$D$51+0.000000001)/12)^(($B407-Setup!$C$8)/(365.25/12))-1)/((Helpers!$D$2:$D$51+0.000000001)/12))&gt;0)*(Helpers!$G$2:$G$51*(1+(Helpers!$D$2:$D$51+0.000000001)/12)^(($B407-Setup!$C$8)/(365.25/12))-Helpers!$E$2:$E$51*((1+(Helpers!$D$2:$D$51+0.000000001)/12)^(($B407-Setup!$C$8)/(365.25/12))-1)/((Helpers!$D$2:$D$51+0.000000001)/12)))</f>
        <v>0</v>
      </c>
      <c r="Y407" s="48"/>
      <c r="Z407" s="48" t="n">
        <f aca="false">IF(OR(N(Z$5)=0,Z$6=""),0,Z$5*((DATE(YEAR($B407),MONTH($B407),MIN(Z$6,DAY(EOMONTH($B407,0))))&gt;=$B407)*(DATE(YEAR($B407),MONTH($B407),MIN(Z$6,DAY(EOMONTH($B407,0))))&lt;$C407)+(DATE(YEAR($B407),MONTH($B407)+1,MIN(Z$6,DAY(EOMONTH($B407,1))))&gt;=$B407)*(DATE(YEAR($B407),MONTH($B407)+1,MIN(Z$6,DAY(EOMONTH($B407,1))))&lt;$C407)))</f>
        <v>25</v>
      </c>
      <c r="AA407" s="48" t="n">
        <f aca="false">IF(OR(N(AA$5)=0,AA$6=""),0,AA$5*((DATE(YEAR($B407),MONTH($B407),MIN(AA$6,DAY(EOMONTH($B407,0))))&gt;=$B407)*(DATE(YEAR($B407),MONTH($B407),MIN(AA$6,DAY(EOMONTH($B407,0))))&lt;$C407)+(DATE(YEAR($B407),MONTH($B407)+1,MIN(AA$6,DAY(EOMONTH($B407,1))))&gt;=$B407)*(DATE(YEAR($B407),MONTH($B407)+1,MIN(AA$6,DAY(EOMONTH($B407,1))))&lt;$C407)))</f>
        <v>0</v>
      </c>
      <c r="AB407" s="48" t="n">
        <f aca="false">IF(OR(N(AB$5)=0,AB$6=""),0,AB$5*((DATE(YEAR($B407),MONTH($B407),MIN(AB$6,DAY(EOMONTH($B407,0))))&gt;=$B407)*(DATE(YEAR($B407),MONTH($B407),MIN(AB$6,DAY(EOMONTH($B407,0))))&lt;$C407)+(DATE(YEAR($B407),MONTH($B407)+1,MIN(AB$6,DAY(EOMONTH($B407,1))))&gt;=$B407)*(DATE(YEAR($B407),MONTH($B407)+1,MIN(AB$6,DAY(EOMONTH($B407,1))))&lt;$C407)))</f>
        <v>0</v>
      </c>
      <c r="AC407" s="48" t="n">
        <f aca="false">IF(OR(N(AC$5)=0,AC$6=""),0,AC$5*((DATE(YEAR($B407),MONTH($B407),MIN(AC$6,DAY(EOMONTH($B407,0))))&gt;=$B407)*(DATE(YEAR($B407),MONTH($B407),MIN(AC$6,DAY(EOMONTH($B407,0))))&lt;$C407)+(DATE(YEAR($B407),MONTH($B407)+1,MIN(AC$6,DAY(EOMONTH($B407,1))))&gt;=$B407)*(DATE(YEAR($B407),MONTH($B407)+1,MIN(AC$6,DAY(EOMONTH($B407,1))))&lt;$C407)))</f>
        <v>0</v>
      </c>
      <c r="AD407" s="48" t="n">
        <f aca="false">IF(OR(N(AD$5)=0,AD$6=""),0,AD$5*((DATE(YEAR($B407),MONTH($B407),MIN(AD$6,DAY(EOMONTH($B407,0))))&gt;=$B407)*(DATE(YEAR($B407),MONTH($B407),MIN(AD$6,DAY(EOMONTH($B407,0))))&lt;$C407)+(DATE(YEAR($B407),MONTH($B407)+1,MIN(AD$6,DAY(EOMONTH($B407,1))))&gt;=$B407)*(DATE(YEAR($B407),MONTH($B407)+1,MIN(AD$6,DAY(EOMONTH($B407,1))))&lt;$C407)))</f>
        <v>0</v>
      </c>
      <c r="AE407" s="48" t="n">
        <f aca="false">IF(OR(N(AE$5)=0,AE$6=""),0,AE$5*((DATE(YEAR($B407),MONTH($B407),MIN(AE$6,DAY(EOMONTH($B407,0))))&gt;=$B407)*(DATE(YEAR($B407),MONTH($B407),MIN(AE$6,DAY(EOMONTH($B407,0))))&lt;$C407)+(DATE(YEAR($B407),MONTH($B407)+1,MIN(AE$6,DAY(EOMONTH($B407,1))))&gt;=$B407)*(DATE(YEAR($B407),MONTH($B407)+1,MIN(AE$6,DAY(EOMONTH($B407,1))))&lt;$C407)))</f>
        <v>0</v>
      </c>
      <c r="AF407" s="48" t="n">
        <f aca="false">IF(OR(N(AF$5)=0,AF$6=""),0,AF$5*((DATE(YEAR($B407),MONTH($B407),MIN(AF$6,DAY(EOMONTH($B407,0))))&gt;=$B407)*(DATE(YEAR($B407),MONTH($B407),MIN(AF$6,DAY(EOMONTH($B407,0))))&lt;$C407)+(DATE(YEAR($B407),MONTH($B407)+1,MIN(AF$6,DAY(EOMONTH($B407,1))))&gt;=$B407)*(DATE(YEAR($B407),MONTH($B407)+1,MIN(AF$6,DAY(EOMONTH($B407,1))))&lt;$C407)))</f>
        <v>0</v>
      </c>
      <c r="AG407" s="48" t="n">
        <f aca="false">IF(OR(N(AG$5)=0,AG$6=""),0,AG$5*((DATE(YEAR($B407),MONTH($B407),MIN(AG$6,DAY(EOMONTH($B407,0))))&gt;=$B407)*(DATE(YEAR($B407),MONTH($B407),MIN(AG$6,DAY(EOMONTH($B407,0))))&lt;$C407)+(DATE(YEAR($B407),MONTH($B407)+1,MIN(AG$6,DAY(EOMONTH($B407,1))))&gt;=$B407)*(DATE(YEAR($B407),MONTH($B407)+1,MIN(AG$6,DAY(EOMONTH($B407,1))))&lt;$C407)))</f>
        <v>0</v>
      </c>
      <c r="AH407" s="48" t="n">
        <f aca="false">IF(OR(N(AH$5)=0,AH$6=""),0,AH$5*((DATE(YEAR($B407),MONTH($B407),MIN(AH$6,DAY(EOMONTH($B407,0))))&gt;=$B407)*(DATE(YEAR($B407),MONTH($B407),MIN(AH$6,DAY(EOMONTH($B407,0))))&lt;$C407)+(DATE(YEAR($B407),MONTH($B407)+1,MIN(AH$6,DAY(EOMONTH($B407,1))))&gt;=$B407)*(DATE(YEAR($B407),MONTH($B407)+1,MIN(AH$6,DAY(EOMONTH($B407,1))))&lt;$C407)))</f>
        <v>0</v>
      </c>
      <c r="AI407" s="48" t="n">
        <f aca="false">IF(OR(N(AI$5)=0,AI$6=""),0,AI$5*((DATE(YEAR($B407),MONTH($B407),MIN(AI$6,DAY(EOMONTH($B407,0))))&gt;=$B407)*(DATE(YEAR($B407),MONTH($B407),MIN(AI$6,DAY(EOMONTH($B407,0))))&lt;$C407)+(DATE(YEAR($B407),MONTH($B407)+1,MIN(AI$6,DAY(EOMONTH($B407,1))))&gt;=$B407)*(DATE(YEAR($B407),MONTH($B407)+1,MIN(AI$6,DAY(EOMONTH($B407,1))))&lt;$C407)))</f>
        <v>0</v>
      </c>
      <c r="AJ407" s="48" t="n">
        <f aca="false">IF(OR(N(AJ$5)=0,AJ$6=""),0,AJ$5*((DATE(YEAR($B407),MONTH($B407),MIN(AJ$6,DAY(EOMONTH($B407,0))))&gt;=$B407)*(DATE(YEAR($B407),MONTH($B407),MIN(AJ$6,DAY(EOMONTH($B407,0))))&lt;$C407)+(DATE(YEAR($B407),MONTH($B407)+1,MIN(AJ$6,DAY(EOMONTH($B407,1))))&gt;=$B407)*(DATE(YEAR($B407),MONTH($B407)+1,MIN(AJ$6,DAY(EOMONTH($B407,1))))&lt;$C407)))</f>
        <v>0</v>
      </c>
      <c r="AK407" s="48" t="n">
        <f aca="false">IF(OR(N(AK$5)=0,AK$6=""),0,AK$5*((DATE(YEAR($B407),MONTH($B407),MIN(AK$6,DAY(EOMONTH($B407,0))))&gt;=$B407)*(DATE(YEAR($B407),MONTH($B407),MIN(AK$6,DAY(EOMONTH($B407,0))))&lt;$C407)+(DATE(YEAR($B407),MONTH($B407)+1,MIN(AK$6,DAY(EOMONTH($B407,1))))&gt;=$B407)*(DATE(YEAR($B407),MONTH($B407)+1,MIN(AK$6,DAY(EOMONTH($B407,1))))&lt;$C407)))</f>
        <v>0</v>
      </c>
      <c r="AL407" s="48" t="n">
        <f aca="false">IF(OR(N(AL$5)=0,AL$6=""),0,AL$5*((DATE(YEAR($B407),MONTH($B407),MIN(AL$6,DAY(EOMONTH($B407,0))))&gt;=$B407)*(DATE(YEAR($B407),MONTH($B407),MIN(AL$6,DAY(EOMONTH($B407,0))))&lt;$C407)+(DATE(YEAR($B407),MONTH($B407)+1,MIN(AL$6,DAY(EOMONTH($B407,1))))&gt;=$B407)*(DATE(YEAR($B407),MONTH($B407)+1,MIN(AL$6,DAY(EOMONTH($B407,1))))&lt;$C407)))</f>
        <v>0</v>
      </c>
      <c r="AM407" s="48" t="n">
        <f aca="false">IF(OR(N(AM$5)=0,AM$6=""),0,AM$5*((DATE(YEAR($B407),MONTH($B407),MIN(AM$6,DAY(EOMONTH($B407,0))))&gt;=$B407)*(DATE(YEAR($B407),MONTH($B407),MIN(AM$6,DAY(EOMONTH($B407,0))))&lt;$C407)+(DATE(YEAR($B407),MONTH($B407)+1,MIN(AM$6,DAY(EOMONTH($B407,1))))&gt;=$B407)*(DATE(YEAR($B407),MONTH($B407)+1,MIN(AM$6,DAY(EOMONTH($B407,1))))&lt;$C407)))</f>
        <v>0</v>
      </c>
      <c r="AN407" s="48" t="n">
        <f aca="false">IF(OR(N(AN$5)=0,AN$6=""),0,AN$5*((DATE(YEAR($B407),MONTH($B407),MIN(AN$6,DAY(EOMONTH($B407,0))))&gt;=$B407)*(DATE(YEAR($B407),MONTH($B407),MIN(AN$6,DAY(EOMONTH($B407,0))))&lt;$C407)+(DATE(YEAR($B407),MONTH($B407)+1,MIN(AN$6,DAY(EOMONTH($B407,1))))&gt;=$B407)*(DATE(YEAR($B407),MONTH($B407)+1,MIN(AN$6,DAY(EOMONTH($B407,1))))&lt;$C407)))</f>
        <v>0</v>
      </c>
      <c r="AO407" s="48" t="n">
        <f aca="false">IF(OR(N(AO$5)=0,AO$6=""),0,AO$5*((DATE(YEAR($B407),MONTH($B407),MIN(AO$6,DAY(EOMONTH($B407,0))))&gt;=$B407)*(DATE(YEAR($B407),MONTH($B407),MIN(AO$6,DAY(EOMONTH($B407,0))))&lt;$C407)+(DATE(YEAR($B407),MONTH($B407)+1,MIN(AO$6,DAY(EOMONTH($B407,1))))&gt;=$B407)*(DATE(YEAR($B407),MONTH($B407)+1,MIN(AO$6,DAY(EOMONTH($B407,1))))&lt;$C407)))</f>
        <v>0</v>
      </c>
      <c r="AP407" s="48" t="n">
        <f aca="false">IF(OR(N(AP$5)=0,AP$6=""),0,AP$5*((DATE(YEAR($B407),MONTH($B407),MIN(AP$6,DAY(EOMONTH($B407,0))))&gt;=$B407)*(DATE(YEAR($B407),MONTH($B407),MIN(AP$6,DAY(EOMONTH($B407,0))))&lt;$C407)+(DATE(YEAR($B407),MONTH($B407)+1,MIN(AP$6,DAY(EOMONTH($B407,1))))&gt;=$B407)*(DATE(YEAR($B407),MONTH($B407)+1,MIN(AP$6,DAY(EOMONTH($B407,1))))&lt;$C407)))</f>
        <v>0</v>
      </c>
      <c r="AQ407" s="48" t="n">
        <f aca="false">IF(OR(N(AQ$5)=0,AQ$6=""),0,AQ$5*((DATE(YEAR($B407),MONTH($B407),MIN(AQ$6,DAY(EOMONTH($B407,0))))&gt;=$B407)*(DATE(YEAR($B407),MONTH($B407),MIN(AQ$6,DAY(EOMONTH($B407,0))))&lt;$C407)+(DATE(YEAR($B407),MONTH($B407)+1,MIN(AQ$6,DAY(EOMONTH($B407,1))))&gt;=$B407)*(DATE(YEAR($B407),MONTH($B407)+1,MIN(AQ$6,DAY(EOMONTH($B407,1))))&lt;$C407)))</f>
        <v>0</v>
      </c>
      <c r="AR407" s="48" t="n">
        <f aca="false">IF(OR(N(AR$5)=0,AR$6=""),0,AR$5*((DATE(YEAR($B407),MONTH($B407),MIN(AR$6,DAY(EOMONTH($B407,0))))&gt;=$B407)*(DATE(YEAR($B407),MONTH($B407),MIN(AR$6,DAY(EOMONTH($B407,0))))&lt;$C407)+(DATE(YEAR($B407),MONTH($B407)+1,MIN(AR$6,DAY(EOMONTH($B407,1))))&gt;=$B407)*(DATE(YEAR($B407),MONTH($B407)+1,MIN(AR$6,DAY(EOMONTH($B407,1))))&lt;$C407)))</f>
        <v>0</v>
      </c>
      <c r="AS407" s="48" t="n">
        <f aca="false">IF(OR(N(AS$5)=0,AS$6=""),0,AS$5*((DATE(YEAR($B407),MONTH($B407),MIN(AS$6,DAY(EOMONTH($B407,0))))&gt;=$B407)*(DATE(YEAR($B407),MONTH($B407),MIN(AS$6,DAY(EOMONTH($B407,0))))&lt;$C407)+(DATE(YEAR($B407),MONTH($B407)+1,MIN(AS$6,DAY(EOMONTH($B407,1))))&gt;=$B407)*(DATE(YEAR($B407),MONTH($B407)+1,MIN(AS$6,DAY(EOMONTH($B407,1))))&lt;$C407)))</f>
        <v>0</v>
      </c>
      <c r="AT407" s="48" t="n">
        <f aca="false">IF(OR(N(AT$5)=0,AT$6=""),0,AT$5*((DATE(YEAR($B407),MONTH($B407),MIN(AT$6,DAY(EOMONTH($B407,0))))&gt;=$B407)*(DATE(YEAR($B407),MONTH($B407),MIN(AT$6,DAY(EOMONTH($B407,0))))&lt;$C407)+(DATE(YEAR($B407),MONTH($B407)+1,MIN(AT$6,DAY(EOMONTH($B407,1))))&gt;=$B407)*(DATE(YEAR($B407),MONTH($B407)+1,MIN(AT$6,DAY(EOMONTH($B407,1))))&lt;$C407)))</f>
        <v>0</v>
      </c>
      <c r="AU407" s="48" t="n">
        <f aca="false">IF(OR(N(AU$5)=0,AU$6=""),0,AU$5*((DATE(YEAR($B407),MONTH($B407),MIN(AU$6,DAY(EOMONTH($B407,0))))&gt;=$B407)*(DATE(YEAR($B407),MONTH($B407),MIN(AU$6,DAY(EOMONTH($B407,0))))&lt;$C407)+(DATE(YEAR($B407),MONTH($B407)+1,MIN(AU$6,DAY(EOMONTH($B407,1))))&gt;=$B407)*(DATE(YEAR($B407),MONTH($B407)+1,MIN(AU$6,DAY(EOMONTH($B407,1))))&lt;$C407)))</f>
        <v>0</v>
      </c>
      <c r="AV407" s="48" t="n">
        <f aca="false">IF(OR(N(AV$5)=0,AV$6=""),0,AV$5*((DATE(YEAR($B407),MONTH($B407),MIN(AV$6,DAY(EOMONTH($B407,0))))&gt;=$B407)*(DATE(YEAR($B407),MONTH($B407),MIN(AV$6,DAY(EOMONTH($B407,0))))&lt;$C407)+(DATE(YEAR($B407),MONTH($B407)+1,MIN(AV$6,DAY(EOMONTH($B407,1))))&gt;=$B407)*(DATE(YEAR($B407),MONTH($B407)+1,MIN(AV$6,DAY(EOMONTH($B407,1))))&lt;$C407)))</f>
        <v>0</v>
      </c>
      <c r="AW407" s="48" t="n">
        <f aca="false">IF(OR(N(AW$5)=0,AW$6=""),0,AW$5*((DATE(YEAR($B407),MONTH($B407),MIN(AW$6,DAY(EOMONTH($B407,0))))&gt;=$B407)*(DATE(YEAR($B407),MONTH($B407),MIN(AW$6,DAY(EOMONTH($B407,0))))&lt;$C407)+(DATE(YEAR($B407),MONTH($B407)+1,MIN(AW$6,DAY(EOMONTH($B407,1))))&gt;=$B407)*(DATE(YEAR($B407),MONTH($B407)+1,MIN(AW$6,DAY(EOMONTH($B407,1))))&lt;$C407)))</f>
        <v>0</v>
      </c>
      <c r="AX407" s="48" t="n">
        <f aca="false">IF(OR(N(AX$5)=0,AX$6=""),0,AX$5*((DATE(YEAR($B407),MONTH($B407),MIN(AX$6,DAY(EOMONTH($B407,0))))&gt;=$B407)*(DATE(YEAR($B407),MONTH($B407),MIN(AX$6,DAY(EOMONTH($B407,0))))&lt;$C407)+(DATE(YEAR($B407),MONTH($B407)+1,MIN(AX$6,DAY(EOMONTH($B407,1))))&gt;=$B407)*(DATE(YEAR($B407),MONTH($B407)+1,MIN(AX$6,DAY(EOMONTH($B407,1))))&lt;$C407)))</f>
        <v>0</v>
      </c>
      <c r="AY407" s="48" t="n">
        <f aca="false">IF(OR(N(AY$5)=0,AY$6=""),0,AY$5*((DATE(YEAR($B407),MONTH($B407),MIN(AY$6,DAY(EOMONTH($B407,0))))&gt;=$B407)*(DATE(YEAR($B407),MONTH($B407),MIN(AY$6,DAY(EOMONTH($B407,0))))&lt;$C407)+(DATE(YEAR($B407),MONTH($B407)+1,MIN(AY$6,DAY(EOMONTH($B407,1))))&gt;=$B407)*(DATE(YEAR($B407),MONTH($B407)+1,MIN(AY$6,DAY(EOMONTH($B407,1))))&lt;$C407)))</f>
        <v>0</v>
      </c>
      <c r="AZ407" s="48" t="n">
        <f aca="false">IF(OR(N(AZ$5)=0,AZ$6=""),0,AZ$5*((DATE(YEAR($B407),MONTH($B407),MIN(AZ$6,DAY(EOMONTH($B407,0))))&gt;=$B407)*(DATE(YEAR($B407),MONTH($B407),MIN(AZ$6,DAY(EOMONTH($B407,0))))&lt;$C407)+(DATE(YEAR($B407),MONTH($B407)+1,MIN(AZ$6,DAY(EOMONTH($B407,1))))&gt;=$B407)*(DATE(YEAR($B407),MONTH($B407)+1,MIN(AZ$6,DAY(EOMONTH($B407,1))))&lt;$C407)))</f>
        <v>0</v>
      </c>
      <c r="BA407" s="48" t="n">
        <f aca="false">IF(OR(N(BA$5)=0,BA$6=""),0,BA$5*((DATE(YEAR($B407),MONTH($B407),MIN(BA$6,DAY(EOMONTH($B407,0))))&gt;=$B407)*(DATE(YEAR($B407),MONTH($B407),MIN(BA$6,DAY(EOMONTH($B407,0))))&lt;$C407)+(DATE(YEAR($B407),MONTH($B407)+1,MIN(BA$6,DAY(EOMONTH($B407,1))))&gt;=$B407)*(DATE(YEAR($B407),MONTH($B407)+1,MIN(BA$6,DAY(EOMONTH($B407,1))))&lt;$C407)))</f>
        <v>0</v>
      </c>
      <c r="BB407" s="48" t="n">
        <f aca="false">IF(OR(N(BB$5)=0,BB$6=""),0,BB$5*((DATE(YEAR($B407),MONTH($B407),MIN(BB$6,DAY(EOMONTH($B407,0))))&gt;=$B407)*(DATE(YEAR($B407),MONTH($B407),MIN(BB$6,DAY(EOMONTH($B407,0))))&lt;$C407)+(DATE(YEAR($B407),MONTH($B407)+1,MIN(BB$6,DAY(EOMONTH($B407,1))))&gt;=$B407)*(DATE(YEAR($B407),MONTH($B407)+1,MIN(BB$6,DAY(EOMONTH($B407,1))))&lt;$C407)))</f>
        <v>0</v>
      </c>
      <c r="BC407" s="48" t="n">
        <f aca="false">IF(OR(N(BC$5)=0,BC$6=""),0,BC$5*((DATE(YEAR($B407),MONTH($B407),MIN(BC$6,DAY(EOMONTH($B407,0))))&gt;=$B407)*(DATE(YEAR($B407),MONTH($B407),MIN(BC$6,DAY(EOMONTH($B407,0))))&lt;$C407)+(DATE(YEAR($B407),MONTH($B407)+1,MIN(BC$6,DAY(EOMONTH($B407,1))))&gt;=$B407)*(DATE(YEAR($B407),MONTH($B407)+1,MIN(BC$6,DAY(EOMONTH($B407,1))))&lt;$C407)))</f>
        <v>0</v>
      </c>
      <c r="BD407" s="48" t="n">
        <f aca="false">IF(OR(N(BD$5)=0,BD$6=""),0,BD$5*((DATE(YEAR($B407),MONTH($B407),MIN(BD$6,DAY(EOMONTH($B407,0))))&gt;=$B407)*(DATE(YEAR($B407),MONTH($B407),MIN(BD$6,DAY(EOMONTH($B407,0))))&lt;$C407)+(DATE(YEAR($B407),MONTH($B407)+1,MIN(BD$6,DAY(EOMONTH($B407,1))))&gt;=$B407)*(DATE(YEAR($B407),MONTH($B407)+1,MIN(BD$6,DAY(EOMONTH($B407,1))))&lt;$C407)))</f>
        <v>0</v>
      </c>
      <c r="BE407" s="48" t="n">
        <f aca="false">IF(OR(N(BE$5)=0,BE$6=""),0,BE$5*((DATE(YEAR($B407),MONTH($B407),MIN(BE$6,DAY(EOMONTH($B407,0))))&gt;=$B407)*(DATE(YEAR($B407),MONTH($B407),MIN(BE$6,DAY(EOMONTH($B407,0))))&lt;$C407)+(DATE(YEAR($B407),MONTH($B407)+1,MIN(BE$6,DAY(EOMONTH($B407,1))))&gt;=$B407)*(DATE(YEAR($B407),MONTH($B407)+1,MIN(BE$6,DAY(EOMONTH($B407,1))))&lt;$C407)))</f>
        <v>0</v>
      </c>
      <c r="BF407" s="48" t="n">
        <f aca="false">IF(OR(N(BF$5)=0,BF$6=""),0,BF$5*((DATE(YEAR($B407),MONTH($B407),MIN(BF$6,DAY(EOMONTH($B407,0))))&gt;=$B407)*(DATE(YEAR($B407),MONTH($B407),MIN(BF$6,DAY(EOMONTH($B407,0))))&lt;$C407)+(DATE(YEAR($B407),MONTH($B407)+1,MIN(BF$6,DAY(EOMONTH($B407,1))))&gt;=$B407)*(DATE(YEAR($B407),MONTH($B407)+1,MIN(BF$6,DAY(EOMONTH($B407,1))))&lt;$C407)))</f>
        <v>0</v>
      </c>
      <c r="BG407" s="48" t="n">
        <f aca="false">IF(OR(N(BG$5)=0,BG$6=""),0,BG$5*((DATE(YEAR($B407),MONTH($B407),MIN(BG$6,DAY(EOMONTH($B407,0))))&gt;=$B407)*(DATE(YEAR($B407),MONTH($B407),MIN(BG$6,DAY(EOMONTH($B407,0))))&lt;$C407)+(DATE(YEAR($B407),MONTH($B407)+1,MIN(BG$6,DAY(EOMONTH($B407,1))))&gt;=$B407)*(DATE(YEAR($B407),MONTH($B407)+1,MIN(BG$6,DAY(EOMONTH($B407,1))))&lt;$C407)))</f>
        <v>0</v>
      </c>
      <c r="BH407" s="48" t="n">
        <f aca="false">IF(OR(N(BH$5)=0,BH$6=""),0,BH$5*((DATE(YEAR($B407),MONTH($B407),MIN(BH$6,DAY(EOMONTH($B407,0))))&gt;=$B407)*(DATE(YEAR($B407),MONTH($B407),MIN(BH$6,DAY(EOMONTH($B407,0))))&lt;$C407)+(DATE(YEAR($B407),MONTH($B407)+1,MIN(BH$6,DAY(EOMONTH($B407,1))))&gt;=$B407)*(DATE(YEAR($B407),MONTH($B407)+1,MIN(BH$6,DAY(EOMONTH($B407,1))))&lt;$C407)))</f>
        <v>0</v>
      </c>
      <c r="BI407" s="48" t="n">
        <f aca="false">IF(OR(N(BI$5)=0,BI$6=""),0,BI$5*((DATE(YEAR($B407),MONTH($B407),MIN(BI$6,DAY(EOMONTH($B407,0))))&gt;=$B407)*(DATE(YEAR($B407),MONTH($B407),MIN(BI$6,DAY(EOMONTH($B407,0))))&lt;$C407)+(DATE(YEAR($B407),MONTH($B407)+1,MIN(BI$6,DAY(EOMONTH($B407,1))))&gt;=$B407)*(DATE(YEAR($B407),MONTH($B407)+1,MIN(BI$6,DAY(EOMONTH($B407,1))))&lt;$C407)))</f>
        <v>0</v>
      </c>
      <c r="BJ407" s="48" t="n">
        <f aca="false">IF(OR(N(BJ$5)=0,BJ$6=""),0,BJ$5*((DATE(YEAR($B407),MONTH($B407),MIN(BJ$6,DAY(EOMONTH($B407,0))))&gt;=$B407)*(DATE(YEAR($B407),MONTH($B407),MIN(BJ$6,DAY(EOMONTH($B407,0))))&lt;$C407)+(DATE(YEAR($B407),MONTH($B407)+1,MIN(BJ$6,DAY(EOMONTH($B407,1))))&gt;=$B407)*(DATE(YEAR($B407),MONTH($B407)+1,MIN(BJ$6,DAY(EOMONTH($B407,1))))&lt;$C407)))</f>
        <v>0</v>
      </c>
      <c r="BK407" s="48" t="n">
        <f aca="false">IF(OR(N(BK$5)=0,BK$6=""),0,BK$5*((DATE(YEAR($B407),MONTH($B407),MIN(BK$6,DAY(EOMONTH($B407,0))))&gt;=$B407)*(DATE(YEAR($B407),MONTH($B407),MIN(BK$6,DAY(EOMONTH($B407,0))))&lt;$C407)+(DATE(YEAR($B407),MONTH($B407)+1,MIN(BK$6,DAY(EOMONTH($B407,1))))&gt;=$B407)*(DATE(YEAR($B407),MONTH($B407)+1,MIN(BK$6,DAY(EOMONTH($B407,1))))&lt;$C407)))</f>
        <v>0</v>
      </c>
      <c r="BL407" s="48" t="n">
        <f aca="false">IF(OR(N(BL$5)=0,BL$6=""),0,BL$5*((DATE(YEAR($B407),MONTH($B407),MIN(BL$6,DAY(EOMONTH($B407,0))))&gt;=$B407)*(DATE(YEAR($B407),MONTH($B407),MIN(BL$6,DAY(EOMONTH($B407,0))))&lt;$C407)+(DATE(YEAR($B407),MONTH($B407)+1,MIN(BL$6,DAY(EOMONTH($B407,1))))&gt;=$B407)*(DATE(YEAR($B407),MONTH($B407)+1,MIN(BL$6,DAY(EOMONTH($B407,1))))&lt;$C407)))</f>
        <v>0</v>
      </c>
      <c r="BM407" s="48" t="n">
        <f aca="false">IF(OR(N(BM$5)=0,BM$6=""),0,BM$5*((DATE(YEAR($B407),MONTH($B407),MIN(BM$6,DAY(EOMONTH($B407,0))))&gt;=$B407)*(DATE(YEAR($B407),MONTH($B407),MIN(BM$6,DAY(EOMONTH($B407,0))))&lt;$C407)+(DATE(YEAR($B407),MONTH($B407)+1,MIN(BM$6,DAY(EOMONTH($B407,1))))&gt;=$B407)*(DATE(YEAR($B407),MONTH($B407)+1,MIN(BM$6,DAY(EOMONTH($B407,1))))&lt;$C407)))</f>
        <v>0</v>
      </c>
      <c r="BN407" s="48" t="n">
        <f aca="false">IF(OR(N(BN$5)=0,BN$6=""),0,BN$5*((DATE(YEAR($B407),MONTH($B407),MIN(BN$6,DAY(EOMONTH($B407,0))))&gt;=$B407)*(DATE(YEAR($B407),MONTH($B407),MIN(BN$6,DAY(EOMONTH($B407,0))))&lt;$C407)+(DATE(YEAR($B407),MONTH($B407)+1,MIN(BN$6,DAY(EOMONTH($B407,1))))&gt;=$B407)*(DATE(YEAR($B407),MONTH($B407)+1,MIN(BN$6,DAY(EOMONTH($B407,1))))&lt;$C407)))</f>
        <v>0</v>
      </c>
      <c r="BO407" s="48" t="n">
        <f aca="false">IF(OR(N(BO$5)=0,BO$6=""),0,BO$5*((DATE(YEAR($B407),MONTH($B407),MIN(BO$6,DAY(EOMONTH($B407,0))))&gt;=$B407)*(DATE(YEAR($B407),MONTH($B407),MIN(BO$6,DAY(EOMONTH($B407,0))))&lt;$C407)+(DATE(YEAR($B407),MONTH($B407)+1,MIN(BO$6,DAY(EOMONTH($B407,1))))&gt;=$B407)*(DATE(YEAR($B407),MONTH($B407)+1,MIN(BO$6,DAY(EOMONTH($B407,1))))&lt;$C407)))</f>
        <v>0</v>
      </c>
      <c r="BP407" s="48" t="n">
        <f aca="false">IF(OR(N(BP$5)=0,BP$6=""),0,BP$5*((DATE(YEAR($B407),MONTH($B407),MIN(BP$6,DAY(EOMONTH($B407,0))))&gt;=$B407)*(DATE(YEAR($B407),MONTH($B407),MIN(BP$6,DAY(EOMONTH($B407,0))))&lt;$C407)+(DATE(YEAR($B407),MONTH($B407)+1,MIN(BP$6,DAY(EOMONTH($B407,1))))&gt;=$B407)*(DATE(YEAR($B407),MONTH($B407)+1,MIN(BP$6,DAY(EOMONTH($B407,1))))&lt;$C407)))</f>
        <v>0</v>
      </c>
      <c r="BQ407" s="48" t="n">
        <f aca="false">IF(OR(N(BQ$5)=0,BQ$6=""),0,BQ$5*((DATE(YEAR($B407),MONTH($B407),MIN(BQ$6,DAY(EOMONTH($B407,0))))&gt;=$B407)*(DATE(YEAR($B407),MONTH($B407),MIN(BQ$6,DAY(EOMONTH($B407,0))))&lt;$C407)+(DATE(YEAR($B407),MONTH($B407)+1,MIN(BQ$6,DAY(EOMONTH($B407,1))))&gt;=$B407)*(DATE(YEAR($B407),MONTH($B407)+1,MIN(BQ$6,DAY(EOMONTH($B407,1))))&lt;$C407)))</f>
        <v>0</v>
      </c>
      <c r="BR407" s="48" t="n">
        <f aca="false">IF(OR(N(BR$5)=0,BR$6=""),0,BR$5*((DATE(YEAR($B407),MONTH($B407),MIN(BR$6,DAY(EOMONTH($B407,0))))&gt;=$B407)*(DATE(YEAR($B407),MONTH($B407),MIN(BR$6,DAY(EOMONTH($B407,0))))&lt;$C407)+(DATE(YEAR($B407),MONTH($B407)+1,MIN(BR$6,DAY(EOMONTH($B407,1))))&gt;=$B407)*(DATE(YEAR($B407),MONTH($B407)+1,MIN(BR$6,DAY(EOMONTH($B407,1))))&lt;$C407)))</f>
        <v>0</v>
      </c>
      <c r="BS407" s="48" t="n">
        <f aca="false">IF(OR(N(BS$5)=0,BS$6=""),0,BS$5*((DATE(YEAR($B407),MONTH($B407),MIN(BS$6,DAY(EOMONTH($B407,0))))&gt;=$B407)*(DATE(YEAR($B407),MONTH($B407),MIN(BS$6,DAY(EOMONTH($B407,0))))&lt;$C407)+(DATE(YEAR($B407),MONTH($B407)+1,MIN(BS$6,DAY(EOMONTH($B407,1))))&gt;=$B407)*(DATE(YEAR($B407),MONTH($B407)+1,MIN(BS$6,DAY(EOMONTH($B407,1))))&lt;$C407)))</f>
        <v>0</v>
      </c>
      <c r="BT407" s="48" t="n">
        <f aca="false">IF(OR(N(BT$5)=0,BT$6=""),0,BT$5*((DATE(YEAR($B407),MONTH($B407),MIN(BT$6,DAY(EOMONTH($B407,0))))&gt;=$B407)*(DATE(YEAR($B407),MONTH($B407),MIN(BT$6,DAY(EOMONTH($B407,0))))&lt;$C407)+(DATE(YEAR($B407),MONTH($B407)+1,MIN(BT$6,DAY(EOMONTH($B407,1))))&gt;=$B407)*(DATE(YEAR($B407),MONTH($B407)+1,MIN(BT$6,DAY(EOMONTH($B407,1))))&lt;$C407)))</f>
        <v>0</v>
      </c>
      <c r="BU407" s="48" t="n">
        <f aca="false">IF(OR(N(BU$5)=0,BU$6=""),0,BU$5*((DATE(YEAR($B407),MONTH($B407),MIN(BU$6,DAY(EOMONTH($B407,0))))&gt;=$B407)*(DATE(YEAR($B407),MONTH($B407),MIN(BU$6,DAY(EOMONTH($B407,0))))&lt;$C407)+(DATE(YEAR($B407),MONTH($B407)+1,MIN(BU$6,DAY(EOMONTH($B407,1))))&gt;=$B407)*(DATE(YEAR($B407),MONTH($B407)+1,MIN(BU$6,DAY(EOMONTH($B407,1))))&lt;$C407)))</f>
        <v>0</v>
      </c>
      <c r="BV407" s="48" t="n">
        <f aca="false">IF(OR(N(BV$5)=0,BV$6=""),0,BV$5*((DATE(YEAR($B407),MONTH($B407),MIN(BV$6,DAY(EOMONTH($B407,0))))&gt;=$B407)*(DATE(YEAR($B407),MONTH($B407),MIN(BV$6,DAY(EOMONTH($B407,0))))&lt;$C407)+(DATE(YEAR($B407),MONTH($B407)+1,MIN(BV$6,DAY(EOMONTH($B407,1))))&gt;=$B407)*(DATE(YEAR($B407),MONTH($B407)+1,MIN(BV$6,DAY(EOMONTH($B407,1))))&lt;$C407)))</f>
        <v>0</v>
      </c>
      <c r="BW407" s="48" t="n">
        <f aca="false">IF(OR(N(BW$5)=0,BW$6=""),0,BW$5*((DATE(YEAR($B407),MONTH($B407),MIN(BW$6,DAY(EOMONTH($B407,0))))&gt;=$B407)*(DATE(YEAR($B407),MONTH($B407),MIN(BW$6,DAY(EOMONTH($B407,0))))&lt;$C407)+(DATE(YEAR($B407),MONTH($B407)+1,MIN(BW$6,DAY(EOMONTH($B407,1))))&gt;=$B407)*(DATE(YEAR($B407),MONTH($B407)+1,MIN(BW$6,DAY(EOMONTH($B407,1))))&lt;$C407)))</f>
        <v>0</v>
      </c>
      <c r="BX407" s="48" t="n">
        <f aca="false">MIN(Z407,(FT406*(1+FT$5/Setup!$C$36)+IF($V407=1,N($F407),0)))</f>
        <v>0</v>
      </c>
      <c r="BY407" s="48" t="n">
        <f aca="false">MIN(AA407,(FU406*(1+FU$5/Setup!$C$36)+IF($V407=2,N($F407),0)))</f>
        <v>0</v>
      </c>
      <c r="BZ407" s="48" t="n">
        <f aca="false">MIN(AB407,(FV406*(1+FV$5/Setup!$C$36)+IF($V407=3,N($F407),0)))</f>
        <v>0</v>
      </c>
      <c r="CA407" s="48" t="n">
        <f aca="false">MIN(AC407,(FW406*(1+FW$5/Setup!$C$36)+IF($V407=4,N($F407),0)))</f>
        <v>0</v>
      </c>
      <c r="CB407" s="48" t="n">
        <f aca="false">MIN(AD407,(FX406*(1+FX$5/Setup!$C$36)+IF($V407=5,N($F407),0)))</f>
        <v>0</v>
      </c>
      <c r="CC407" s="48" t="n">
        <f aca="false">MIN(AE407,(FY406*(1+FY$5/Setup!$C$36)+IF($V407=6,N($F407),0)))</f>
        <v>0</v>
      </c>
      <c r="CD407" s="48" t="n">
        <f aca="false">MIN(AF407,(FZ406*(1+FZ$5/Setup!$C$36)+IF($V407=7,N($F407),0)))</f>
        <v>0</v>
      </c>
      <c r="CE407" s="48" t="n">
        <f aca="false">MIN(AG407,(GA406*(1+GA$5/Setup!$C$36)+IF($V407=8,N($F407),0)))</f>
        <v>0</v>
      </c>
      <c r="CF407" s="48" t="n">
        <f aca="false">MIN(AH407,(GB406*(1+GB$5/Setup!$C$36)+IF($V407=9,N($F407),0)))</f>
        <v>0</v>
      </c>
      <c r="CG407" s="48" t="n">
        <f aca="false">MIN(AI407,(GC406*(1+GC$5/Setup!$C$36)+IF($V407=10,N($F407),0)))</f>
        <v>0</v>
      </c>
      <c r="CH407" s="48" t="n">
        <f aca="false">MIN(AJ407,(GD406*(1+GD$5/Setup!$C$36)+IF($V407=11,N($F407),0)))</f>
        <v>0</v>
      </c>
      <c r="CI407" s="48" t="n">
        <f aca="false">MIN(AK407,(GE406*(1+GE$5/Setup!$C$36)+IF($V407=12,N($F407),0)))</f>
        <v>0</v>
      </c>
      <c r="CJ407" s="48" t="n">
        <f aca="false">MIN(AL407,(GF406*(1+GF$5/Setup!$C$36)+IF($V407=13,N($F407),0)))</f>
        <v>0</v>
      </c>
      <c r="CK407" s="48" t="n">
        <f aca="false">MIN(AM407,(GG406*(1+GG$5/Setup!$C$36)+IF($V407=14,N($F407),0)))</f>
        <v>0</v>
      </c>
      <c r="CL407" s="48" t="n">
        <f aca="false">MIN(AN407,(GH406*(1+GH$5/Setup!$C$36)+IF($V407=15,N($F407),0)))</f>
        <v>0</v>
      </c>
      <c r="CM407" s="48" t="n">
        <f aca="false">MIN(AO407,(GI406*(1+GI$5/Setup!$C$36)+IF($V407=16,N($F407),0)))</f>
        <v>0</v>
      </c>
      <c r="CN407" s="48" t="n">
        <f aca="false">MIN(AP407,(GJ406*(1+GJ$5/Setup!$C$36)+IF($V407=17,N($F407),0)))</f>
        <v>0</v>
      </c>
      <c r="CO407" s="48" t="n">
        <f aca="false">MIN(AQ407,(GK406*(1+GK$5/Setup!$C$36)+IF($V407=18,N($F407),0)))</f>
        <v>0</v>
      </c>
      <c r="CP407" s="48" t="n">
        <f aca="false">MIN(AR407,(GL406*(1+GL$5/Setup!$C$36)+IF($V407=19,N($F407),0)))</f>
        <v>0</v>
      </c>
      <c r="CQ407" s="48" t="n">
        <f aca="false">MIN(AS407,(GM406*(1+GM$5/Setup!$C$36)+IF($V407=20,N($F407),0)))</f>
        <v>0</v>
      </c>
      <c r="CR407" s="48" t="n">
        <f aca="false">MIN(AT407,(GN406*(1+GN$5/Setup!$C$36)+IF($V407=21,N($F407),0)))</f>
        <v>0</v>
      </c>
      <c r="CS407" s="48" t="n">
        <f aca="false">MIN(AU407,(GO406*(1+GO$5/Setup!$C$36)+IF($V407=22,N($F407),0)))</f>
        <v>0</v>
      </c>
      <c r="CT407" s="48" t="n">
        <f aca="false">MIN(AV407,(GP406*(1+GP$5/Setup!$C$36)+IF($V407=23,N($F407),0)))</f>
        <v>0</v>
      </c>
      <c r="CU407" s="48" t="n">
        <f aca="false">MIN(AW407,(GQ406*(1+GQ$5/Setup!$C$36)+IF($V407=24,N($F407),0)))</f>
        <v>0</v>
      </c>
      <c r="CV407" s="48" t="n">
        <f aca="false">MIN(AX407,(GR406*(1+GR$5/Setup!$C$36)+IF($V407=25,N($F407),0)))</f>
        <v>0</v>
      </c>
      <c r="CW407" s="48" t="n">
        <f aca="false">MIN(AY407,(GS406*(1+GS$5/Setup!$C$36)+IF($V407=26,N($F407),0)))</f>
        <v>0</v>
      </c>
      <c r="CX407" s="48" t="n">
        <f aca="false">MIN(AZ407,(GT406*(1+GT$5/Setup!$C$36)+IF($V407=27,N($F407),0)))</f>
        <v>0</v>
      </c>
      <c r="CY407" s="48" t="n">
        <f aca="false">MIN(BA407,(GU406*(1+GU$5/Setup!$C$36)+IF($V407=28,N($F407),0)))</f>
        <v>0</v>
      </c>
      <c r="CZ407" s="48" t="n">
        <f aca="false">MIN(BB407,(GV406*(1+GV$5/Setup!$C$36)+IF($V407=29,N($F407),0)))</f>
        <v>0</v>
      </c>
      <c r="DA407" s="48" t="n">
        <f aca="false">MIN(BC407,(GW406*(1+GW$5/Setup!$C$36)+IF($V407=30,N($F407),0)))</f>
        <v>0</v>
      </c>
      <c r="DB407" s="48" t="n">
        <f aca="false">MIN(BD407,(GX406*(1+GX$5/Setup!$C$36)+IF($V407=31,N($F407),0)))</f>
        <v>0</v>
      </c>
      <c r="DC407" s="48" t="n">
        <f aca="false">MIN(BE407,(GY406*(1+GY$5/Setup!$C$36)+IF($V407=32,N($F407),0)))</f>
        <v>0</v>
      </c>
      <c r="DD407" s="48" t="n">
        <f aca="false">MIN(BF407,(GZ406*(1+GZ$5/Setup!$C$36)+IF($V407=33,N($F407),0)))</f>
        <v>0</v>
      </c>
      <c r="DE407" s="48" t="n">
        <f aca="false">MIN(BG407,(HA406*(1+HA$5/Setup!$C$36)+IF($V407=34,N($F407),0)))</f>
        <v>0</v>
      </c>
      <c r="DF407" s="48" t="n">
        <f aca="false">MIN(BH407,(HB406*(1+HB$5/Setup!$C$36)+IF($V407=35,N($F407),0)))</f>
        <v>0</v>
      </c>
      <c r="DG407" s="48" t="n">
        <f aca="false">MIN(BI407,(HC406*(1+HC$5/Setup!$C$36)+IF($V407=36,N($F407),0)))</f>
        <v>0</v>
      </c>
      <c r="DH407" s="48" t="n">
        <f aca="false">MIN(BJ407,(HD406*(1+HD$5/Setup!$C$36)+IF($V407=37,N($F407),0)))</f>
        <v>0</v>
      </c>
      <c r="DI407" s="48" t="n">
        <f aca="false">MIN(BK407,(HE406*(1+HE$5/Setup!$C$36)+IF($V407=38,N($F407),0)))</f>
        <v>0</v>
      </c>
      <c r="DJ407" s="48" t="n">
        <f aca="false">MIN(BL407,(HF406*(1+HF$5/Setup!$C$36)+IF($V407=39,N($F407),0)))</f>
        <v>0</v>
      </c>
      <c r="DK407" s="48" t="n">
        <f aca="false">MIN(BM407,(HG406*(1+HG$5/Setup!$C$36)+IF($V407=40,N($F407),0)))</f>
        <v>0</v>
      </c>
      <c r="DL407" s="48" t="n">
        <f aca="false">MIN(BN407,(HH406*(1+HH$5/Setup!$C$36)+IF($V407=41,N($F407),0)))</f>
        <v>0</v>
      </c>
      <c r="DM407" s="48" t="n">
        <f aca="false">MIN(BO407,(HI406*(1+HI$5/Setup!$C$36)+IF($V407=42,N($F407),0)))</f>
        <v>0</v>
      </c>
      <c r="DN407" s="48" t="n">
        <f aca="false">MIN(BP407,(HJ406*(1+HJ$5/Setup!$C$36)+IF($V407=43,N($F407),0)))</f>
        <v>0</v>
      </c>
      <c r="DO407" s="48" t="n">
        <f aca="false">MIN(BQ407,(HK406*(1+HK$5/Setup!$C$36)+IF($V407=44,N($F407),0)))</f>
        <v>0</v>
      </c>
      <c r="DP407" s="48" t="n">
        <f aca="false">MIN(BR407,(HL406*(1+HL$5/Setup!$C$36)+IF($V407=45,N($F407),0)))</f>
        <v>0</v>
      </c>
      <c r="DQ407" s="48" t="n">
        <f aca="false">MIN(BS407,(HM406*(1+HM$5/Setup!$C$36)+IF($V407=46,N($F407),0)))</f>
        <v>0</v>
      </c>
      <c r="DR407" s="48" t="n">
        <f aca="false">MIN(BT407,(HN406*(1+HN$5/Setup!$C$36)+IF($V407=47,N($F407),0)))</f>
        <v>0</v>
      </c>
      <c r="DS407" s="48" t="n">
        <f aca="false">MIN(BU407,(HO406*(1+HO$5/Setup!$C$36)+IF($V407=48,N($F407),0)))</f>
        <v>0</v>
      </c>
      <c r="DT407" s="48" t="n">
        <f aca="false">MIN(BV407,(HP406*(1+HP$5/Setup!$C$36)+IF($V407=49,N($F407),0)))</f>
        <v>0</v>
      </c>
      <c r="DU407" s="48" t="n">
        <f aca="false">MIN(BW407,(HQ406*(1+HQ$5/Setup!$C$36)+IF($V407=50,N($F407),0)))</f>
        <v>0</v>
      </c>
      <c r="DV407" s="48" t="n">
        <f aca="false">MIN(MAX((FT406*(1+FT$5/Setup!$C$36)+IF($V407=1,N($F407),0))-BX407,0),MAX($P407-0,0))</f>
        <v>0</v>
      </c>
      <c r="DW407" s="48" t="n">
        <f aca="false">MIN(MAX((FU406*(1+FU$5/Setup!$C$36)+IF($V407=2,N($F407),0))-BY407,0),MAX($P407-SUM(DV407:DV407),0))</f>
        <v>0</v>
      </c>
      <c r="DX407" s="48" t="n">
        <f aca="false">MIN(MAX((FV406*(1+FV$5/Setup!$C$36)+IF($V407=3,N($F407),0))-BZ407,0),MAX($P407-SUM(DV407:DW407),0))</f>
        <v>0</v>
      </c>
      <c r="DY407" s="48" t="n">
        <f aca="false">MIN(MAX((FW406*(1+FW$5/Setup!$C$36)+IF($V407=4,N($F407),0))-CA407,0),MAX($P407-SUM(DV407:DX407),0))</f>
        <v>0</v>
      </c>
      <c r="DZ407" s="48" t="n">
        <f aca="false">MIN(MAX((FX406*(1+FX$5/Setup!$C$36)+IF($V407=5,N($F407),0))-CB407,0),MAX($P407-SUM(DV407:DY407),0))</f>
        <v>0</v>
      </c>
      <c r="EA407" s="48" t="n">
        <f aca="false">MIN(MAX((FY406*(1+FY$5/Setup!$C$36)+IF($V407=6,N($F407),0))-CC407,0),MAX($P407-SUM(DV407:DZ407),0))</f>
        <v>0</v>
      </c>
      <c r="EB407" s="48" t="n">
        <f aca="false">MIN(MAX((FZ406*(1+FZ$5/Setup!$C$36)+IF($V407=7,N($F407),0))-CD407,0),MAX($P407-SUM(DV407:EA407),0))</f>
        <v>0</v>
      </c>
      <c r="EC407" s="48" t="n">
        <f aca="false">MIN(MAX((GA406*(1+GA$5/Setup!$C$36)+IF($V407=8,N($F407),0))-CE407,0),MAX($P407-SUM(DV407:EB407),0))</f>
        <v>0</v>
      </c>
      <c r="ED407" s="48" t="n">
        <f aca="false">MIN(MAX((GB406*(1+GB$5/Setup!$C$36)+IF($V407=9,N($F407),0))-CF407,0),MAX($P407-SUM(DV407:EC407),0))</f>
        <v>0</v>
      </c>
      <c r="EE407" s="48" t="n">
        <f aca="false">MIN(MAX((GC406*(1+GC$5/Setup!$C$36)+IF($V407=10,N($F407),0))-CG407,0),MAX($P407-SUM(DV407:ED407),0))</f>
        <v>0</v>
      </c>
      <c r="EF407" s="48" t="n">
        <f aca="false">MIN(MAX((GD406*(1+GD$5/Setup!$C$36)+IF($V407=11,N($F407),0))-CH407,0),MAX($P407-SUM(DV407:EE407),0))</f>
        <v>0</v>
      </c>
      <c r="EG407" s="48" t="n">
        <f aca="false">MIN(MAX((GE406*(1+GE$5/Setup!$C$36)+IF($V407=12,N($F407),0))-CI407,0),MAX($P407-SUM(DV407:EF407),0))</f>
        <v>0</v>
      </c>
      <c r="EH407" s="48" t="n">
        <f aca="false">MIN(MAX((GF406*(1+GF$5/Setup!$C$36)+IF($V407=13,N($F407),0))-CJ407,0),MAX($P407-SUM(DV407:EG407),0))</f>
        <v>0</v>
      </c>
      <c r="EI407" s="48" t="n">
        <f aca="false">MIN(MAX((GG406*(1+GG$5/Setup!$C$36)+IF($V407=14,N($F407),0))-CK407,0),MAX($P407-SUM(DV407:EH407),0))</f>
        <v>0</v>
      </c>
      <c r="EJ407" s="48" t="n">
        <f aca="false">MIN(MAX((GH406*(1+GH$5/Setup!$C$36)+IF($V407=15,N($F407),0))-CL407,0),MAX($P407-SUM(DV407:EI407),0))</f>
        <v>0</v>
      </c>
      <c r="EK407" s="48" t="n">
        <f aca="false">MIN(MAX((GI406*(1+GI$5/Setup!$C$36)+IF($V407=16,N($F407),0))-CM407,0),MAX($P407-SUM(DV407:EJ407),0))</f>
        <v>0</v>
      </c>
      <c r="EL407" s="48" t="n">
        <f aca="false">MIN(MAX((GJ406*(1+GJ$5/Setup!$C$36)+IF($V407=17,N($F407),0))-CN407,0),MAX($P407-SUM(DV407:EK407),0))</f>
        <v>0</v>
      </c>
      <c r="EM407" s="48" t="n">
        <f aca="false">MIN(MAX((GK406*(1+GK$5/Setup!$C$36)+IF($V407=18,N($F407),0))-CO407,0),MAX($P407-SUM(DV407:EL407),0))</f>
        <v>0</v>
      </c>
      <c r="EN407" s="48" t="n">
        <f aca="false">MIN(MAX((GL406*(1+GL$5/Setup!$C$36)+IF($V407=19,N($F407),0))-CP407,0),MAX($P407-SUM(DV407:EM407),0))</f>
        <v>0</v>
      </c>
      <c r="EO407" s="48" t="n">
        <f aca="false">MIN(MAX((GM406*(1+GM$5/Setup!$C$36)+IF($V407=20,N($F407),0))-CQ407,0),MAX($P407-SUM(DV407:EN407),0))</f>
        <v>0</v>
      </c>
      <c r="EP407" s="48" t="n">
        <f aca="false">MIN(MAX((GN406*(1+GN$5/Setup!$C$36)+IF($V407=21,N($F407),0))-CR407,0),MAX($P407-SUM(DV407:EO407),0))</f>
        <v>0</v>
      </c>
      <c r="EQ407" s="48" t="n">
        <f aca="false">MIN(MAX((GO406*(1+GO$5/Setup!$C$36)+IF($V407=22,N($F407),0))-CS407,0),MAX($P407-SUM(DV407:EP407),0))</f>
        <v>0</v>
      </c>
      <c r="ER407" s="48" t="n">
        <f aca="false">MIN(MAX((GP406*(1+GP$5/Setup!$C$36)+IF($V407=23,N($F407),0))-CT407,0),MAX($P407-SUM(DV407:EQ407),0))</f>
        <v>0</v>
      </c>
      <c r="ES407" s="48" t="n">
        <f aca="false">MIN(MAX((GQ406*(1+GQ$5/Setup!$C$36)+IF($V407=24,N($F407),0))-CU407,0),MAX($P407-SUM(DV407:ER407),0))</f>
        <v>0</v>
      </c>
      <c r="ET407" s="48" t="n">
        <f aca="false">MIN(MAX((GR406*(1+GR$5/Setup!$C$36)+IF($V407=25,N($F407),0))-CV407,0),MAX($P407-SUM(DV407:ES407),0))</f>
        <v>0</v>
      </c>
      <c r="EU407" s="48" t="n">
        <f aca="false">MIN(MAX((GS406*(1+GS$5/Setup!$C$36)+IF($V407=26,N($F407),0))-CW407,0),MAX($P407-SUM(DV407:ET407),0))</f>
        <v>0</v>
      </c>
      <c r="EV407" s="48" t="n">
        <f aca="false">MIN(MAX((GT406*(1+GT$5/Setup!$C$36)+IF($V407=27,N($F407),0))-CX407,0),MAX($P407-SUM(DV407:EU407),0))</f>
        <v>0</v>
      </c>
      <c r="EW407" s="48" t="n">
        <f aca="false">MIN(MAX((GU406*(1+GU$5/Setup!$C$36)+IF($V407=28,N($F407),0))-CY407,0),MAX($P407-SUM(DV407:EV407),0))</f>
        <v>0</v>
      </c>
      <c r="EX407" s="48" t="n">
        <f aca="false">MIN(MAX((GV406*(1+GV$5/Setup!$C$36)+IF($V407=29,N($F407),0))-CZ407,0),MAX($P407-SUM(DV407:EW407),0))</f>
        <v>0</v>
      </c>
      <c r="EY407" s="48" t="n">
        <f aca="false">MIN(MAX((GW406*(1+GW$5/Setup!$C$36)+IF($V407=30,N($F407),0))-DA407,0),MAX($P407-SUM(DV407:EX407),0))</f>
        <v>0</v>
      </c>
      <c r="EZ407" s="48" t="n">
        <f aca="false">MIN(MAX((GX406*(1+GX$5/Setup!$C$36)+IF($V407=31,N($F407),0))-DB407,0),MAX($P407-SUM(DV407:EY407),0))</f>
        <v>0</v>
      </c>
      <c r="FA407" s="48" t="n">
        <f aca="false">MIN(MAX((GY406*(1+GY$5/Setup!$C$36)+IF($V407=32,N($F407),0))-DC407,0),MAX($P407-SUM(DV407:EZ407),0))</f>
        <v>0</v>
      </c>
      <c r="FB407" s="48" t="n">
        <f aca="false">MIN(MAX((GZ406*(1+GZ$5/Setup!$C$36)+IF($V407=33,N($F407),0))-DD407,0),MAX($P407-SUM(DV407:FA407),0))</f>
        <v>0</v>
      </c>
      <c r="FC407" s="48" t="n">
        <f aca="false">MIN(MAX((HA406*(1+HA$5/Setup!$C$36)+IF($V407=34,N($F407),0))-DE407,0),MAX($P407-SUM(DV407:FB407),0))</f>
        <v>0</v>
      </c>
      <c r="FD407" s="48" t="n">
        <f aca="false">MIN(MAX((HB406*(1+HB$5/Setup!$C$36)+IF($V407=35,N($F407),0))-DF407,0),MAX($P407-SUM(DV407:FC407),0))</f>
        <v>0</v>
      </c>
      <c r="FE407" s="48" t="n">
        <f aca="false">MIN(MAX((HC406*(1+HC$5/Setup!$C$36)+IF($V407=36,N($F407),0))-DG407,0),MAX($P407-SUM(DV407:FD407),0))</f>
        <v>0</v>
      </c>
      <c r="FF407" s="48" t="n">
        <f aca="false">MIN(MAX((HD406*(1+HD$5/Setup!$C$36)+IF($V407=37,N($F407),0))-DH407,0),MAX($P407-SUM(DV407:FE407),0))</f>
        <v>0</v>
      </c>
      <c r="FG407" s="48" t="n">
        <f aca="false">MIN(MAX((HE406*(1+HE$5/Setup!$C$36)+IF($V407=38,N($F407),0))-DI407,0),MAX($P407-SUM(DV407:FF407),0))</f>
        <v>0</v>
      </c>
      <c r="FH407" s="48" t="n">
        <f aca="false">MIN(MAX((HF406*(1+HF$5/Setup!$C$36)+IF($V407=39,N($F407),0))-DJ407,0),MAX($P407-SUM(DV407:FG407),0))</f>
        <v>0</v>
      </c>
      <c r="FI407" s="48" t="n">
        <f aca="false">MIN(MAX((HG406*(1+HG$5/Setup!$C$36)+IF($V407=40,N($F407),0))-DK407,0),MAX($P407-SUM(DV407:FH407),0))</f>
        <v>0</v>
      </c>
      <c r="FJ407" s="48" t="n">
        <f aca="false">MIN(MAX((HH406*(1+HH$5/Setup!$C$36)+IF($V407=41,N($F407),0))-DL407,0),MAX($P407-SUM(DV407:FI407),0))</f>
        <v>0</v>
      </c>
      <c r="FK407" s="48" t="n">
        <f aca="false">MIN(MAX((HI406*(1+HI$5/Setup!$C$36)+IF($V407=42,N($F407),0))-DM407,0),MAX($P407-SUM(DV407:FJ407),0))</f>
        <v>0</v>
      </c>
      <c r="FL407" s="48" t="n">
        <f aca="false">MIN(MAX((HJ406*(1+HJ$5/Setup!$C$36)+IF($V407=43,N($F407),0))-DN407,0),MAX($P407-SUM(DV407:FK407),0))</f>
        <v>0</v>
      </c>
      <c r="FM407" s="48" t="n">
        <f aca="false">MIN(MAX((HK406*(1+HK$5/Setup!$C$36)+IF($V407=44,N($F407),0))-DO407,0),MAX($P407-SUM(DV407:FL407),0))</f>
        <v>0</v>
      </c>
      <c r="FN407" s="48" t="n">
        <f aca="false">MIN(MAX((HL406*(1+HL$5/Setup!$C$36)+IF($V407=45,N($F407),0))-DP407,0),MAX($P407-SUM(DV407:FM407),0))</f>
        <v>0</v>
      </c>
      <c r="FO407" s="48" t="n">
        <f aca="false">MIN(MAX((HM406*(1+HM$5/Setup!$C$36)+IF($V407=46,N($F407),0))-DQ407,0),MAX($P407-SUM(DV407:FN407),0))</f>
        <v>0</v>
      </c>
      <c r="FP407" s="48" t="n">
        <f aca="false">MIN(MAX((HN406*(1+HN$5/Setup!$C$36)+IF($V407=47,N($F407),0))-DR407,0),MAX($P407-SUM(DV407:FO407),0))</f>
        <v>0</v>
      </c>
      <c r="FQ407" s="48" t="n">
        <f aca="false">MIN(MAX((HO406*(1+HO$5/Setup!$C$36)+IF($V407=48,N($F407),0))-DS407,0),MAX($P407-SUM(DV407:FP407),0))</f>
        <v>0</v>
      </c>
      <c r="FR407" s="48" t="n">
        <f aca="false">MIN(MAX((HP406*(1+HP$5/Setup!$C$36)+IF($V407=49,N($F407),0))-DT407,0),MAX($P407-SUM(DV407:FQ407),0))</f>
        <v>0</v>
      </c>
      <c r="FS407" s="48" t="n">
        <f aca="false">MIN(MAX((HQ406*(1+HQ$5/Setup!$C$36)+IF($V407=50,N($F407),0))-DU407,0),MAX($P407-SUM(DV407:FR407),0))</f>
        <v>0</v>
      </c>
      <c r="FT407" s="48" t="n">
        <f aca="false">IF((FT406*(1+FT$5/Setup!$C$36)+IF($V407=1,N($F407),0))-BX407-DV407&lt;0.005,0,(FT406*(1+FT$5/Setup!$C$36)+IF($V407=1,N($F407),0))-BX407-DV407)</f>
        <v>0</v>
      </c>
      <c r="FU407" s="48" t="n">
        <f aca="false">IF((FU406*(1+FU$5/Setup!$C$36)+IF($V407=2,N($F407),0))-BY407-DW407&lt;0.005,0,(FU406*(1+FU$5/Setup!$C$36)+IF($V407=2,N($F407),0))-BY407-DW407)</f>
        <v>0</v>
      </c>
      <c r="FV407" s="48" t="n">
        <f aca="false">IF((FV406*(1+FV$5/Setup!$C$36)+IF($V407=3,N($F407),0))-BZ407-DX407&lt;0.005,0,(FV406*(1+FV$5/Setup!$C$36)+IF($V407=3,N($F407),0))-BZ407-DX407)</f>
        <v>0</v>
      </c>
      <c r="FW407" s="48" t="n">
        <f aca="false">IF((FW406*(1+FW$5/Setup!$C$36)+IF($V407=4,N($F407),0))-CA407-DY407&lt;0.005,0,(FW406*(1+FW$5/Setup!$C$36)+IF($V407=4,N($F407),0))-CA407-DY407)</f>
        <v>0</v>
      </c>
      <c r="FX407" s="48" t="n">
        <f aca="false">IF((FX406*(1+FX$5/Setup!$C$36)+IF($V407=5,N($F407),0))-CB407-DZ407&lt;0.005,0,(FX406*(1+FX$5/Setup!$C$36)+IF($V407=5,N($F407),0))-CB407-DZ407)</f>
        <v>0</v>
      </c>
      <c r="FY407" s="48" t="n">
        <f aca="false">IF((FY406*(1+FY$5/Setup!$C$36)+IF($V407=6,N($F407),0))-CC407-EA407&lt;0.005,0,(FY406*(1+FY$5/Setup!$C$36)+IF($V407=6,N($F407),0))-CC407-EA407)</f>
        <v>0</v>
      </c>
      <c r="FZ407" s="48" t="n">
        <f aca="false">IF((FZ406*(1+FZ$5/Setup!$C$36)+IF($V407=7,N($F407),0))-CD407-EB407&lt;0.005,0,(FZ406*(1+FZ$5/Setup!$C$36)+IF($V407=7,N($F407),0))-CD407-EB407)</f>
        <v>0</v>
      </c>
      <c r="GA407" s="48" t="n">
        <f aca="false">IF((GA406*(1+GA$5/Setup!$C$36)+IF($V407=8,N($F407),0))-CE407-EC407&lt;0.005,0,(GA406*(1+GA$5/Setup!$C$36)+IF($V407=8,N($F407),0))-CE407-EC407)</f>
        <v>0</v>
      </c>
      <c r="GB407" s="48" t="n">
        <f aca="false">IF((GB406*(1+GB$5/Setup!$C$36)+IF($V407=9,N($F407),0))-CF407-ED407&lt;0.005,0,(GB406*(1+GB$5/Setup!$C$36)+IF($V407=9,N($F407),0))-CF407-ED407)</f>
        <v>0</v>
      </c>
      <c r="GC407" s="48" t="n">
        <f aca="false">IF((GC406*(1+GC$5/Setup!$C$36)+IF($V407=10,N($F407),0))-CG407-EE407&lt;0.005,0,(GC406*(1+GC$5/Setup!$C$36)+IF($V407=10,N($F407),0))-CG407-EE407)</f>
        <v>0</v>
      </c>
      <c r="GD407" s="48" t="n">
        <f aca="false">IF((GD406*(1+GD$5/Setup!$C$36)+IF($V407=11,N($F407),0))-CH407-EF407&lt;0.005,0,(GD406*(1+GD$5/Setup!$C$36)+IF($V407=11,N($F407),0))-CH407-EF407)</f>
        <v>0</v>
      </c>
      <c r="GE407" s="48" t="n">
        <f aca="false">IF((GE406*(1+GE$5/Setup!$C$36)+IF($V407=12,N($F407),0))-CI407-EG407&lt;0.005,0,(GE406*(1+GE$5/Setup!$C$36)+IF($V407=12,N($F407),0))-CI407-EG407)</f>
        <v>0</v>
      </c>
      <c r="GF407" s="48" t="n">
        <f aca="false">IF((GF406*(1+GF$5/Setup!$C$36)+IF($V407=13,N($F407),0))-CJ407-EH407&lt;0.005,0,(GF406*(1+GF$5/Setup!$C$36)+IF($V407=13,N($F407),0))-CJ407-EH407)</f>
        <v>0</v>
      </c>
      <c r="GG407" s="48" t="n">
        <f aca="false">IF((GG406*(1+GG$5/Setup!$C$36)+IF($V407=14,N($F407),0))-CK407-EI407&lt;0.005,0,(GG406*(1+GG$5/Setup!$C$36)+IF($V407=14,N($F407),0))-CK407-EI407)</f>
        <v>0</v>
      </c>
      <c r="GH407" s="48" t="n">
        <f aca="false">IF((GH406*(1+GH$5/Setup!$C$36)+IF($V407=15,N($F407),0))-CL407-EJ407&lt;0.005,0,(GH406*(1+GH$5/Setup!$C$36)+IF($V407=15,N($F407),0))-CL407-EJ407)</f>
        <v>0</v>
      </c>
      <c r="GI407" s="48" t="n">
        <f aca="false">IF((GI406*(1+GI$5/Setup!$C$36)+IF($V407=16,N($F407),0))-CM407-EK407&lt;0.005,0,(GI406*(1+GI$5/Setup!$C$36)+IF($V407=16,N($F407),0))-CM407-EK407)</f>
        <v>0</v>
      </c>
      <c r="GJ407" s="48" t="n">
        <f aca="false">IF((GJ406*(1+GJ$5/Setup!$C$36)+IF($V407=17,N($F407),0))-CN407-EL407&lt;0.005,0,(GJ406*(1+GJ$5/Setup!$C$36)+IF($V407=17,N($F407),0))-CN407-EL407)</f>
        <v>0</v>
      </c>
      <c r="GK407" s="48" t="n">
        <f aca="false">IF((GK406*(1+GK$5/Setup!$C$36)+IF($V407=18,N($F407),0))-CO407-EM407&lt;0.005,0,(GK406*(1+GK$5/Setup!$C$36)+IF($V407=18,N($F407),0))-CO407-EM407)</f>
        <v>0</v>
      </c>
      <c r="GL407" s="48" t="n">
        <f aca="false">IF((GL406*(1+GL$5/Setup!$C$36)+IF($V407=19,N($F407),0))-CP407-EN407&lt;0.005,0,(GL406*(1+GL$5/Setup!$C$36)+IF($V407=19,N($F407),0))-CP407-EN407)</f>
        <v>0</v>
      </c>
      <c r="GM407" s="48" t="n">
        <f aca="false">IF((GM406*(1+GM$5/Setup!$C$36)+IF($V407=20,N($F407),0))-CQ407-EO407&lt;0.005,0,(GM406*(1+GM$5/Setup!$C$36)+IF($V407=20,N($F407),0))-CQ407-EO407)</f>
        <v>0</v>
      </c>
      <c r="GN407" s="48" t="n">
        <f aca="false">IF((GN406*(1+GN$5/Setup!$C$36)+IF($V407=21,N($F407),0))-CR407-EP407&lt;0.005,0,(GN406*(1+GN$5/Setup!$C$36)+IF($V407=21,N($F407),0))-CR407-EP407)</f>
        <v>0</v>
      </c>
      <c r="GO407" s="48" t="n">
        <f aca="false">IF((GO406*(1+GO$5/Setup!$C$36)+IF($V407=22,N($F407),0))-CS407-EQ407&lt;0.005,0,(GO406*(1+GO$5/Setup!$C$36)+IF($V407=22,N($F407),0))-CS407-EQ407)</f>
        <v>0</v>
      </c>
      <c r="GP407" s="48" t="n">
        <f aca="false">IF((GP406*(1+GP$5/Setup!$C$36)+IF($V407=23,N($F407),0))-CT407-ER407&lt;0.005,0,(GP406*(1+GP$5/Setup!$C$36)+IF($V407=23,N($F407),0))-CT407-ER407)</f>
        <v>0</v>
      </c>
      <c r="GQ407" s="48" t="n">
        <f aca="false">IF((GQ406*(1+GQ$5/Setup!$C$36)+IF($V407=24,N($F407),0))-CU407-ES407&lt;0.005,0,(GQ406*(1+GQ$5/Setup!$C$36)+IF($V407=24,N($F407),0))-CU407-ES407)</f>
        <v>0</v>
      </c>
      <c r="GR407" s="48" t="n">
        <f aca="false">IF((GR406*(1+GR$5/Setup!$C$36)+IF($V407=25,N($F407),0))-CV407-ET407&lt;0.005,0,(GR406*(1+GR$5/Setup!$C$36)+IF($V407=25,N($F407),0))-CV407-ET407)</f>
        <v>0</v>
      </c>
      <c r="GS407" s="48" t="n">
        <f aca="false">IF((GS406*(1+GS$5/Setup!$C$36)+IF($V407=26,N($F407),0))-CW407-EU407&lt;0.005,0,(GS406*(1+GS$5/Setup!$C$36)+IF($V407=26,N($F407),0))-CW407-EU407)</f>
        <v>0</v>
      </c>
      <c r="GT407" s="48" t="n">
        <f aca="false">IF((GT406*(1+GT$5/Setup!$C$36)+IF($V407=27,N($F407),0))-CX407-EV407&lt;0.005,0,(GT406*(1+GT$5/Setup!$C$36)+IF($V407=27,N($F407),0))-CX407-EV407)</f>
        <v>0</v>
      </c>
      <c r="GU407" s="48" t="n">
        <f aca="false">IF((GU406*(1+GU$5/Setup!$C$36)+IF($V407=28,N($F407),0))-CY407-EW407&lt;0.005,0,(GU406*(1+GU$5/Setup!$C$36)+IF($V407=28,N($F407),0))-CY407-EW407)</f>
        <v>0</v>
      </c>
      <c r="GV407" s="48" t="n">
        <f aca="false">IF((GV406*(1+GV$5/Setup!$C$36)+IF($V407=29,N($F407),0))-CZ407-EX407&lt;0.005,0,(GV406*(1+GV$5/Setup!$C$36)+IF($V407=29,N($F407),0))-CZ407-EX407)</f>
        <v>0</v>
      </c>
      <c r="GW407" s="48" t="n">
        <f aca="false">IF((GW406*(1+GW$5/Setup!$C$36)+IF($V407=30,N($F407),0))-DA407-EY407&lt;0.005,0,(GW406*(1+GW$5/Setup!$C$36)+IF($V407=30,N($F407),0))-DA407-EY407)</f>
        <v>0</v>
      </c>
      <c r="GX407" s="48" t="n">
        <f aca="false">IF((GX406*(1+GX$5/Setup!$C$36)+IF($V407=31,N($F407),0))-DB407-EZ407&lt;0.005,0,(GX406*(1+GX$5/Setup!$C$36)+IF($V407=31,N($F407),0))-DB407-EZ407)</f>
        <v>0</v>
      </c>
      <c r="GY407" s="48" t="n">
        <f aca="false">IF((GY406*(1+GY$5/Setup!$C$36)+IF($V407=32,N($F407),0))-DC407-FA407&lt;0.005,0,(GY406*(1+GY$5/Setup!$C$36)+IF($V407=32,N($F407),0))-DC407-FA407)</f>
        <v>0</v>
      </c>
      <c r="GZ407" s="48" t="n">
        <f aca="false">IF((GZ406*(1+GZ$5/Setup!$C$36)+IF($V407=33,N($F407),0))-DD407-FB407&lt;0.005,0,(GZ406*(1+GZ$5/Setup!$C$36)+IF($V407=33,N($F407),0))-DD407-FB407)</f>
        <v>0</v>
      </c>
      <c r="HA407" s="48" t="n">
        <f aca="false">IF((HA406*(1+HA$5/Setup!$C$36)+IF($V407=34,N($F407),0))-DE407-FC407&lt;0.005,0,(HA406*(1+HA$5/Setup!$C$36)+IF($V407=34,N($F407),0))-DE407-FC407)</f>
        <v>0</v>
      </c>
      <c r="HB407" s="48" t="n">
        <f aca="false">IF((HB406*(1+HB$5/Setup!$C$36)+IF($V407=35,N($F407),0))-DF407-FD407&lt;0.005,0,(HB406*(1+HB$5/Setup!$C$36)+IF($V407=35,N($F407),0))-DF407-FD407)</f>
        <v>0</v>
      </c>
      <c r="HC407" s="48" t="n">
        <f aca="false">IF((HC406*(1+HC$5/Setup!$C$36)+IF($V407=36,N($F407),0))-DG407-FE407&lt;0.005,0,(HC406*(1+HC$5/Setup!$C$36)+IF($V407=36,N($F407),0))-DG407-FE407)</f>
        <v>0</v>
      </c>
      <c r="HD407" s="48" t="n">
        <f aca="false">IF((HD406*(1+HD$5/Setup!$C$36)+IF($V407=37,N($F407),0))-DH407-FF407&lt;0.005,0,(HD406*(1+HD$5/Setup!$C$36)+IF($V407=37,N($F407),0))-DH407-FF407)</f>
        <v>0</v>
      </c>
      <c r="HE407" s="48" t="n">
        <f aca="false">IF((HE406*(1+HE$5/Setup!$C$36)+IF($V407=38,N($F407),0))-DI407-FG407&lt;0.005,0,(HE406*(1+HE$5/Setup!$C$36)+IF($V407=38,N($F407),0))-DI407-FG407)</f>
        <v>0</v>
      </c>
      <c r="HF407" s="48" t="n">
        <f aca="false">IF((HF406*(1+HF$5/Setup!$C$36)+IF($V407=39,N($F407),0))-DJ407-FH407&lt;0.005,0,(HF406*(1+HF$5/Setup!$C$36)+IF($V407=39,N($F407),0))-DJ407-FH407)</f>
        <v>0</v>
      </c>
      <c r="HG407" s="48" t="n">
        <f aca="false">IF((HG406*(1+HG$5/Setup!$C$36)+IF($V407=40,N($F407),0))-DK407-FI407&lt;0.005,0,(HG406*(1+HG$5/Setup!$C$36)+IF($V407=40,N($F407),0))-DK407-FI407)</f>
        <v>0</v>
      </c>
      <c r="HH407" s="48" t="n">
        <f aca="false">IF((HH406*(1+HH$5/Setup!$C$36)+IF($V407=41,N($F407),0))-DL407-FJ407&lt;0.005,0,(HH406*(1+HH$5/Setup!$C$36)+IF($V407=41,N($F407),0))-DL407-FJ407)</f>
        <v>0</v>
      </c>
      <c r="HI407" s="48" t="n">
        <f aca="false">IF((HI406*(1+HI$5/Setup!$C$36)+IF($V407=42,N($F407),0))-DM407-FK407&lt;0.005,0,(HI406*(1+HI$5/Setup!$C$36)+IF($V407=42,N($F407),0))-DM407-FK407)</f>
        <v>0</v>
      </c>
      <c r="HJ407" s="48" t="n">
        <f aca="false">IF((HJ406*(1+HJ$5/Setup!$C$36)+IF($V407=43,N($F407),0))-DN407-FL407&lt;0.005,0,(HJ406*(1+HJ$5/Setup!$C$36)+IF($V407=43,N($F407),0))-DN407-FL407)</f>
        <v>0</v>
      </c>
      <c r="HK407" s="48" t="n">
        <f aca="false">IF((HK406*(1+HK$5/Setup!$C$36)+IF($V407=44,N($F407),0))-DO407-FM407&lt;0.005,0,(HK406*(1+HK$5/Setup!$C$36)+IF($V407=44,N($F407),0))-DO407-FM407)</f>
        <v>0</v>
      </c>
      <c r="HL407" s="48" t="n">
        <f aca="false">IF((HL406*(1+HL$5/Setup!$C$36)+IF($V407=45,N($F407),0))-DP407-FN407&lt;0.005,0,(HL406*(1+HL$5/Setup!$C$36)+IF($V407=45,N($F407),0))-DP407-FN407)</f>
        <v>0</v>
      </c>
      <c r="HM407" s="48" t="n">
        <f aca="false">IF((HM406*(1+HM$5/Setup!$C$36)+IF($V407=46,N($F407),0))-DQ407-FO407&lt;0.005,0,(HM406*(1+HM$5/Setup!$C$36)+IF($V407=46,N($F407),0))-DQ407-FO407)</f>
        <v>0</v>
      </c>
      <c r="HN407" s="48" t="n">
        <f aca="false">IF((HN406*(1+HN$5/Setup!$C$36)+IF($V407=47,N($F407),0))-DR407-FP407&lt;0.005,0,(HN406*(1+HN$5/Setup!$C$36)+IF($V407=47,N($F407),0))-DR407-FP407)</f>
        <v>0</v>
      </c>
      <c r="HO407" s="48" t="n">
        <f aca="false">IF((HO406*(1+HO$5/Setup!$C$36)+IF($V407=48,N($F407),0))-DS407-FQ407&lt;0.005,0,(HO406*(1+HO$5/Setup!$C$36)+IF($V407=48,N($F407),0))-DS407-FQ407)</f>
        <v>0</v>
      </c>
      <c r="HP407" s="48" t="n">
        <f aca="false">IF((HP406*(1+HP$5/Setup!$C$36)+IF($V407=49,N($F407),0))-DT407-FR407&lt;0.005,0,(HP406*(1+HP$5/Setup!$C$36)+IF($V407=49,N($F407),0))-DT407-FR407)</f>
        <v>0</v>
      </c>
      <c r="HQ407" s="48" t="n">
        <f aca="false">IF((HQ406*(1+HQ$5/Setup!$C$36)+IF($V407=50,N($F407),0))-DU407-FS407&lt;0.005,0,(HQ406*(1+HQ$5/Setup!$C$36)+IF($V407=50,N($F407),0))-DU407-FS407)</f>
        <v>0</v>
      </c>
    </row>
    <row r="408" customFormat="false" ht="15" hidden="false" customHeight="false" outlineLevel="0" collapsed="false">
      <c r="A408" s="44" t="n">
        <v>400</v>
      </c>
      <c r="B408" s="45" t="n">
        <f aca="false">IF(Setup!$C$7="Every month",EDATE(Setup!$C$8,($A408-1)),IF(Setup!$C$7="Twice a month",DATE(YEAR(Setup!$C$8),MONTH(Setup!$C$8)+INT((($A408-1)+Setup!$C$41)/2),MIN(IF(MOD(($A408-1)+Setup!$C$41,2)=0,Setup!$C$39,Setup!$C$40),DAY(EOMONTH(DATE(YEAR(Setup!$C$8),MONTH(Setup!$C$8)+INT((($A408-1)+Setup!$C$41)/2),1),0)))),Setup!$C$8+($A408-1)*IF(Setup!$C$7="Every week",7,14)))</f>
        <v>51911</v>
      </c>
      <c r="C408" s="45" t="n">
        <f aca="false">IF(Setup!$C$7="Every month",EDATE(Setup!$C$8,$A408),IF(Setup!$C$7="Twice a month",DATE(YEAR(Setup!$C$8),MONTH(Setup!$C$8)+INT(($A408+Setup!$C$41)/2),MIN(IF(MOD($A408+Setup!$C$41,2)=0,Setup!$C$39,Setup!$C$40),DAY(EOMONTH(DATE(YEAR(Setup!$C$8),MONTH(Setup!$C$8)+INT(($A408+Setup!$C$41)/2),1),0)))),Setup!$C$8+$A408*IF(Setup!$C$7="Every week",7,14)))</f>
        <v>51925</v>
      </c>
      <c r="D408" s="46"/>
      <c r="E408" s="47"/>
      <c r="F408" s="47"/>
      <c r="G408" s="47"/>
      <c r="H408" s="47"/>
      <c r="I408" s="48" t="n">
        <f aca="false">N(Setup!$C$11)+N(E408)</f>
        <v>100</v>
      </c>
      <c r="J408" s="48" t="n">
        <f aca="false">MIN(Setup!$C$37,MAX(I408,0))</f>
        <v>9.23076923076923</v>
      </c>
      <c r="K408" s="48" t="n">
        <f aca="false">MIN(MAX(N(Setup!$C$14)-L407,0),MAX(I408-J408,0))</f>
        <v>0</v>
      </c>
      <c r="L408" s="48" t="n">
        <f aca="false">L407+K408-N(G408)</f>
        <v>500</v>
      </c>
      <c r="M408" s="48" t="n">
        <f aca="false">M407+J408-N(H408)</f>
        <v>3692.30769230767</v>
      </c>
      <c r="N408" s="48" t="n">
        <f aca="false">SUM(BX408:DU408)</f>
        <v>0</v>
      </c>
      <c r="O408" s="48" t="n">
        <f aca="false">SUM(Z408:BW408)-N408</f>
        <v>40</v>
      </c>
      <c r="P408" s="48" t="n">
        <f aca="false">MAX(I408-J408-K408,0)+O408</f>
        <v>130.769230769231</v>
      </c>
      <c r="Q408" s="48" t="n">
        <f aca="false">SUM(DV408:FS408)</f>
        <v>0</v>
      </c>
      <c r="R408" s="49" t="n">
        <f aca="false">N408+J408+K408+Q408</f>
        <v>9.23076923076923</v>
      </c>
      <c r="S408" s="48" t="n">
        <f aca="false">T408-T407-N(F408)+N408+Q408</f>
        <v>0</v>
      </c>
      <c r="T408" s="49" t="n">
        <f aca="false">SUM(FT408:HQ408)</f>
        <v>0</v>
      </c>
      <c r="U408" s="44" t="str">
        <f aca="false">IF(T407&lt;0.005,"",INDEX(Helpers!$C$2:$C$51,IF(_xlfn.MINIFS($DV$6:$FS$6,DV408:FS408,"&gt;0.005")=0,V408,_xlfn.MINIFS($DV$6:$FS$6,DV408:FS408,"&gt;0.005"))))</f>
        <v/>
      </c>
      <c r="V408" s="44" t="n">
        <f aca="false">IF(_xlfn.MINIFS($FT$6:$HQ$6,FT407:HQ407,"&gt;0.005")=0,1,_xlfn.MINIFS($FT$6:$HQ$6,FT407:HQ407,"&gt;0.005"))</f>
        <v>1</v>
      </c>
      <c r="W408" s="44" t="n">
        <f aca="false">IF(AND(D408&lt;&gt;"Paid",T407&gt;0.005),1,0)</f>
        <v>0</v>
      </c>
      <c r="X408" s="48" t="n">
        <f aca="false">SUMPRODUCT(((Helpers!$G$2:$G$51*(1+(Helpers!$D$2:$D$51+0.000000001)/12)^(($B408-Setup!$C$8)/(365.25/12))-Helpers!$E$2:$E$51*((1+(Helpers!$D$2:$D$51+0.000000001)/12)^(($B408-Setup!$C$8)/(365.25/12))-1)/((Helpers!$D$2:$D$51+0.000000001)/12))&gt;0)*(Helpers!$G$2:$G$51*(1+(Helpers!$D$2:$D$51+0.000000001)/12)^(($B408-Setup!$C$8)/(365.25/12))-Helpers!$E$2:$E$51*((1+(Helpers!$D$2:$D$51+0.000000001)/12)^(($B408-Setup!$C$8)/(365.25/12))-1)/((Helpers!$D$2:$D$51+0.000000001)/12)))</f>
        <v>0</v>
      </c>
      <c r="Y408" s="48"/>
      <c r="Z408" s="48" t="n">
        <f aca="false">IF(OR(N(Z$5)=0,Z$6=""),0,Z$5*((DATE(YEAR($B408),MONTH($B408),MIN(Z$6,DAY(EOMONTH($B408,0))))&gt;=$B408)*(DATE(YEAR($B408),MONTH($B408),MIN(Z$6,DAY(EOMONTH($B408,0))))&lt;$C408)+(DATE(YEAR($B408),MONTH($B408)+1,MIN(Z$6,DAY(EOMONTH($B408,1))))&gt;=$B408)*(DATE(YEAR($B408),MONTH($B408)+1,MIN(Z$6,DAY(EOMONTH($B408,1))))&lt;$C408)))</f>
        <v>0</v>
      </c>
      <c r="AA408" s="48" t="n">
        <f aca="false">IF(OR(N(AA$5)=0,AA$6=""),0,AA$5*((DATE(YEAR($B408),MONTH($B408),MIN(AA$6,DAY(EOMONTH($B408,0))))&gt;=$B408)*(DATE(YEAR($B408),MONTH($B408),MIN(AA$6,DAY(EOMONTH($B408,0))))&lt;$C408)+(DATE(YEAR($B408),MONTH($B408)+1,MIN(AA$6,DAY(EOMONTH($B408,1))))&gt;=$B408)*(DATE(YEAR($B408),MONTH($B408)+1,MIN(AA$6,DAY(EOMONTH($B408,1))))&lt;$C408)))</f>
        <v>40</v>
      </c>
      <c r="AB408" s="48" t="n">
        <f aca="false">IF(OR(N(AB$5)=0,AB$6=""),0,AB$5*((DATE(YEAR($B408),MONTH($B408),MIN(AB$6,DAY(EOMONTH($B408,0))))&gt;=$B408)*(DATE(YEAR($B408),MONTH($B408),MIN(AB$6,DAY(EOMONTH($B408,0))))&lt;$C408)+(DATE(YEAR($B408),MONTH($B408)+1,MIN(AB$6,DAY(EOMONTH($B408,1))))&gt;=$B408)*(DATE(YEAR($B408),MONTH($B408)+1,MIN(AB$6,DAY(EOMONTH($B408,1))))&lt;$C408)))</f>
        <v>0</v>
      </c>
      <c r="AC408" s="48" t="n">
        <f aca="false">IF(OR(N(AC$5)=0,AC$6=""),0,AC$5*((DATE(YEAR($B408),MONTH($B408),MIN(AC$6,DAY(EOMONTH($B408,0))))&gt;=$B408)*(DATE(YEAR($B408),MONTH($B408),MIN(AC$6,DAY(EOMONTH($B408,0))))&lt;$C408)+(DATE(YEAR($B408),MONTH($B408)+1,MIN(AC$6,DAY(EOMONTH($B408,1))))&gt;=$B408)*(DATE(YEAR($B408),MONTH($B408)+1,MIN(AC$6,DAY(EOMONTH($B408,1))))&lt;$C408)))</f>
        <v>0</v>
      </c>
      <c r="AD408" s="48" t="n">
        <f aca="false">IF(OR(N(AD$5)=0,AD$6=""),0,AD$5*((DATE(YEAR($B408),MONTH($B408),MIN(AD$6,DAY(EOMONTH($B408,0))))&gt;=$B408)*(DATE(YEAR($B408),MONTH($B408),MIN(AD$6,DAY(EOMONTH($B408,0))))&lt;$C408)+(DATE(YEAR($B408),MONTH($B408)+1,MIN(AD$6,DAY(EOMONTH($B408,1))))&gt;=$B408)*(DATE(YEAR($B408),MONTH($B408)+1,MIN(AD$6,DAY(EOMONTH($B408,1))))&lt;$C408)))</f>
        <v>0</v>
      </c>
      <c r="AE408" s="48" t="n">
        <f aca="false">IF(OR(N(AE$5)=0,AE$6=""),0,AE$5*((DATE(YEAR($B408),MONTH($B408),MIN(AE$6,DAY(EOMONTH($B408,0))))&gt;=$B408)*(DATE(YEAR($B408),MONTH($B408),MIN(AE$6,DAY(EOMONTH($B408,0))))&lt;$C408)+(DATE(YEAR($B408),MONTH($B408)+1,MIN(AE$6,DAY(EOMONTH($B408,1))))&gt;=$B408)*(DATE(YEAR($B408),MONTH($B408)+1,MIN(AE$6,DAY(EOMONTH($B408,1))))&lt;$C408)))</f>
        <v>0</v>
      </c>
      <c r="AF408" s="48" t="n">
        <f aca="false">IF(OR(N(AF$5)=0,AF$6=""),0,AF$5*((DATE(YEAR($B408),MONTH($B408),MIN(AF$6,DAY(EOMONTH($B408,0))))&gt;=$B408)*(DATE(YEAR($B408),MONTH($B408),MIN(AF$6,DAY(EOMONTH($B408,0))))&lt;$C408)+(DATE(YEAR($B408),MONTH($B408)+1,MIN(AF$6,DAY(EOMONTH($B408,1))))&gt;=$B408)*(DATE(YEAR($B408),MONTH($B408)+1,MIN(AF$6,DAY(EOMONTH($B408,1))))&lt;$C408)))</f>
        <v>0</v>
      </c>
      <c r="AG408" s="48" t="n">
        <f aca="false">IF(OR(N(AG$5)=0,AG$6=""),0,AG$5*((DATE(YEAR($B408),MONTH($B408),MIN(AG$6,DAY(EOMONTH($B408,0))))&gt;=$B408)*(DATE(YEAR($B408),MONTH($B408),MIN(AG$6,DAY(EOMONTH($B408,0))))&lt;$C408)+(DATE(YEAR($B408),MONTH($B408)+1,MIN(AG$6,DAY(EOMONTH($B408,1))))&gt;=$B408)*(DATE(YEAR($B408),MONTH($B408)+1,MIN(AG$6,DAY(EOMONTH($B408,1))))&lt;$C408)))</f>
        <v>0</v>
      </c>
      <c r="AH408" s="48" t="n">
        <f aca="false">IF(OR(N(AH$5)=0,AH$6=""),0,AH$5*((DATE(YEAR($B408),MONTH($B408),MIN(AH$6,DAY(EOMONTH($B408,0))))&gt;=$B408)*(DATE(YEAR($B408),MONTH($B408),MIN(AH$6,DAY(EOMONTH($B408,0))))&lt;$C408)+(DATE(YEAR($B408),MONTH($B408)+1,MIN(AH$6,DAY(EOMONTH($B408,1))))&gt;=$B408)*(DATE(YEAR($B408),MONTH($B408)+1,MIN(AH$6,DAY(EOMONTH($B408,1))))&lt;$C408)))</f>
        <v>0</v>
      </c>
      <c r="AI408" s="48" t="n">
        <f aca="false">IF(OR(N(AI$5)=0,AI$6=""),0,AI$5*((DATE(YEAR($B408),MONTH($B408),MIN(AI$6,DAY(EOMONTH($B408,0))))&gt;=$B408)*(DATE(YEAR($B408),MONTH($B408),MIN(AI$6,DAY(EOMONTH($B408,0))))&lt;$C408)+(DATE(YEAR($B408),MONTH($B408)+1,MIN(AI$6,DAY(EOMONTH($B408,1))))&gt;=$B408)*(DATE(YEAR($B408),MONTH($B408)+1,MIN(AI$6,DAY(EOMONTH($B408,1))))&lt;$C408)))</f>
        <v>0</v>
      </c>
      <c r="AJ408" s="48" t="n">
        <f aca="false">IF(OR(N(AJ$5)=0,AJ$6=""),0,AJ$5*((DATE(YEAR($B408),MONTH($B408),MIN(AJ$6,DAY(EOMONTH($B408,0))))&gt;=$B408)*(DATE(YEAR($B408),MONTH($B408),MIN(AJ$6,DAY(EOMONTH($B408,0))))&lt;$C408)+(DATE(YEAR($B408),MONTH($B408)+1,MIN(AJ$6,DAY(EOMONTH($B408,1))))&gt;=$B408)*(DATE(YEAR($B408),MONTH($B408)+1,MIN(AJ$6,DAY(EOMONTH($B408,1))))&lt;$C408)))</f>
        <v>0</v>
      </c>
      <c r="AK408" s="48" t="n">
        <f aca="false">IF(OR(N(AK$5)=0,AK$6=""),0,AK$5*((DATE(YEAR($B408),MONTH($B408),MIN(AK$6,DAY(EOMONTH($B408,0))))&gt;=$B408)*(DATE(YEAR($B408),MONTH($B408),MIN(AK$6,DAY(EOMONTH($B408,0))))&lt;$C408)+(DATE(YEAR($B408),MONTH($B408)+1,MIN(AK$6,DAY(EOMONTH($B408,1))))&gt;=$B408)*(DATE(YEAR($B408),MONTH($B408)+1,MIN(AK$6,DAY(EOMONTH($B408,1))))&lt;$C408)))</f>
        <v>0</v>
      </c>
      <c r="AL408" s="48" t="n">
        <f aca="false">IF(OR(N(AL$5)=0,AL$6=""),0,AL$5*((DATE(YEAR($B408),MONTH($B408),MIN(AL$6,DAY(EOMONTH($B408,0))))&gt;=$B408)*(DATE(YEAR($B408),MONTH($B408),MIN(AL$6,DAY(EOMONTH($B408,0))))&lt;$C408)+(DATE(YEAR($B408),MONTH($B408)+1,MIN(AL$6,DAY(EOMONTH($B408,1))))&gt;=$B408)*(DATE(YEAR($B408),MONTH($B408)+1,MIN(AL$6,DAY(EOMONTH($B408,1))))&lt;$C408)))</f>
        <v>0</v>
      </c>
      <c r="AM408" s="48" t="n">
        <f aca="false">IF(OR(N(AM$5)=0,AM$6=""),0,AM$5*((DATE(YEAR($B408),MONTH($B408),MIN(AM$6,DAY(EOMONTH($B408,0))))&gt;=$B408)*(DATE(YEAR($B408),MONTH($B408),MIN(AM$6,DAY(EOMONTH($B408,0))))&lt;$C408)+(DATE(YEAR($B408),MONTH($B408)+1,MIN(AM$6,DAY(EOMONTH($B408,1))))&gt;=$B408)*(DATE(YEAR($B408),MONTH($B408)+1,MIN(AM$6,DAY(EOMONTH($B408,1))))&lt;$C408)))</f>
        <v>0</v>
      </c>
      <c r="AN408" s="48" t="n">
        <f aca="false">IF(OR(N(AN$5)=0,AN$6=""),0,AN$5*((DATE(YEAR($B408),MONTH($B408),MIN(AN$6,DAY(EOMONTH($B408,0))))&gt;=$B408)*(DATE(YEAR($B408),MONTH($B408),MIN(AN$6,DAY(EOMONTH($B408,0))))&lt;$C408)+(DATE(YEAR($B408),MONTH($B408)+1,MIN(AN$6,DAY(EOMONTH($B408,1))))&gt;=$B408)*(DATE(YEAR($B408),MONTH($B408)+1,MIN(AN$6,DAY(EOMONTH($B408,1))))&lt;$C408)))</f>
        <v>0</v>
      </c>
      <c r="AO408" s="48" t="n">
        <f aca="false">IF(OR(N(AO$5)=0,AO$6=""),0,AO$5*((DATE(YEAR($B408),MONTH($B408),MIN(AO$6,DAY(EOMONTH($B408,0))))&gt;=$B408)*(DATE(YEAR($B408),MONTH($B408),MIN(AO$6,DAY(EOMONTH($B408,0))))&lt;$C408)+(DATE(YEAR($B408),MONTH($B408)+1,MIN(AO$6,DAY(EOMONTH($B408,1))))&gt;=$B408)*(DATE(YEAR($B408),MONTH($B408)+1,MIN(AO$6,DAY(EOMONTH($B408,1))))&lt;$C408)))</f>
        <v>0</v>
      </c>
      <c r="AP408" s="48" t="n">
        <f aca="false">IF(OR(N(AP$5)=0,AP$6=""),0,AP$5*((DATE(YEAR($B408),MONTH($B408),MIN(AP$6,DAY(EOMONTH($B408,0))))&gt;=$B408)*(DATE(YEAR($B408),MONTH($B408),MIN(AP$6,DAY(EOMONTH($B408,0))))&lt;$C408)+(DATE(YEAR($B408),MONTH($B408)+1,MIN(AP$6,DAY(EOMONTH($B408,1))))&gt;=$B408)*(DATE(YEAR($B408),MONTH($B408)+1,MIN(AP$6,DAY(EOMONTH($B408,1))))&lt;$C408)))</f>
        <v>0</v>
      </c>
      <c r="AQ408" s="48" t="n">
        <f aca="false">IF(OR(N(AQ$5)=0,AQ$6=""),0,AQ$5*((DATE(YEAR($B408),MONTH($B408),MIN(AQ$6,DAY(EOMONTH($B408,0))))&gt;=$B408)*(DATE(YEAR($B408),MONTH($B408),MIN(AQ$6,DAY(EOMONTH($B408,0))))&lt;$C408)+(DATE(YEAR($B408),MONTH($B408)+1,MIN(AQ$6,DAY(EOMONTH($B408,1))))&gt;=$B408)*(DATE(YEAR($B408),MONTH($B408)+1,MIN(AQ$6,DAY(EOMONTH($B408,1))))&lt;$C408)))</f>
        <v>0</v>
      </c>
      <c r="AR408" s="48" t="n">
        <f aca="false">IF(OR(N(AR$5)=0,AR$6=""),0,AR$5*((DATE(YEAR($B408),MONTH($B408),MIN(AR$6,DAY(EOMONTH($B408,0))))&gt;=$B408)*(DATE(YEAR($B408),MONTH($B408),MIN(AR$6,DAY(EOMONTH($B408,0))))&lt;$C408)+(DATE(YEAR($B408),MONTH($B408)+1,MIN(AR$6,DAY(EOMONTH($B408,1))))&gt;=$B408)*(DATE(YEAR($B408),MONTH($B408)+1,MIN(AR$6,DAY(EOMONTH($B408,1))))&lt;$C408)))</f>
        <v>0</v>
      </c>
      <c r="AS408" s="48" t="n">
        <f aca="false">IF(OR(N(AS$5)=0,AS$6=""),0,AS$5*((DATE(YEAR($B408),MONTH($B408),MIN(AS$6,DAY(EOMONTH($B408,0))))&gt;=$B408)*(DATE(YEAR($B408),MONTH($B408),MIN(AS$6,DAY(EOMONTH($B408,0))))&lt;$C408)+(DATE(YEAR($B408),MONTH($B408)+1,MIN(AS$6,DAY(EOMONTH($B408,1))))&gt;=$B408)*(DATE(YEAR($B408),MONTH($B408)+1,MIN(AS$6,DAY(EOMONTH($B408,1))))&lt;$C408)))</f>
        <v>0</v>
      </c>
      <c r="AT408" s="48" t="n">
        <f aca="false">IF(OR(N(AT$5)=0,AT$6=""),0,AT$5*((DATE(YEAR($B408),MONTH($B408),MIN(AT$6,DAY(EOMONTH($B408,0))))&gt;=$B408)*(DATE(YEAR($B408),MONTH($B408),MIN(AT$6,DAY(EOMONTH($B408,0))))&lt;$C408)+(DATE(YEAR($B408),MONTH($B408)+1,MIN(AT$6,DAY(EOMONTH($B408,1))))&gt;=$B408)*(DATE(YEAR($B408),MONTH($B408)+1,MIN(AT$6,DAY(EOMONTH($B408,1))))&lt;$C408)))</f>
        <v>0</v>
      </c>
      <c r="AU408" s="48" t="n">
        <f aca="false">IF(OR(N(AU$5)=0,AU$6=""),0,AU$5*((DATE(YEAR($B408),MONTH($B408),MIN(AU$6,DAY(EOMONTH($B408,0))))&gt;=$B408)*(DATE(YEAR($B408),MONTH($B408),MIN(AU$6,DAY(EOMONTH($B408,0))))&lt;$C408)+(DATE(YEAR($B408),MONTH($B408)+1,MIN(AU$6,DAY(EOMONTH($B408,1))))&gt;=$B408)*(DATE(YEAR($B408),MONTH($B408)+1,MIN(AU$6,DAY(EOMONTH($B408,1))))&lt;$C408)))</f>
        <v>0</v>
      </c>
      <c r="AV408" s="48" t="n">
        <f aca="false">IF(OR(N(AV$5)=0,AV$6=""),0,AV$5*((DATE(YEAR($B408),MONTH($B408),MIN(AV$6,DAY(EOMONTH($B408,0))))&gt;=$B408)*(DATE(YEAR($B408),MONTH($B408),MIN(AV$6,DAY(EOMONTH($B408,0))))&lt;$C408)+(DATE(YEAR($B408),MONTH($B408)+1,MIN(AV$6,DAY(EOMONTH($B408,1))))&gt;=$B408)*(DATE(YEAR($B408),MONTH($B408)+1,MIN(AV$6,DAY(EOMONTH($B408,1))))&lt;$C408)))</f>
        <v>0</v>
      </c>
      <c r="AW408" s="48" t="n">
        <f aca="false">IF(OR(N(AW$5)=0,AW$6=""),0,AW$5*((DATE(YEAR($B408),MONTH($B408),MIN(AW$6,DAY(EOMONTH($B408,0))))&gt;=$B408)*(DATE(YEAR($B408),MONTH($B408),MIN(AW$6,DAY(EOMONTH($B408,0))))&lt;$C408)+(DATE(YEAR($B408),MONTH($B408)+1,MIN(AW$6,DAY(EOMONTH($B408,1))))&gt;=$B408)*(DATE(YEAR($B408),MONTH($B408)+1,MIN(AW$6,DAY(EOMONTH($B408,1))))&lt;$C408)))</f>
        <v>0</v>
      </c>
      <c r="AX408" s="48" t="n">
        <f aca="false">IF(OR(N(AX$5)=0,AX$6=""),0,AX$5*((DATE(YEAR($B408),MONTH($B408),MIN(AX$6,DAY(EOMONTH($B408,0))))&gt;=$B408)*(DATE(YEAR($B408),MONTH($B408),MIN(AX$6,DAY(EOMONTH($B408,0))))&lt;$C408)+(DATE(YEAR($B408),MONTH($B408)+1,MIN(AX$6,DAY(EOMONTH($B408,1))))&gt;=$B408)*(DATE(YEAR($B408),MONTH($B408)+1,MIN(AX$6,DAY(EOMONTH($B408,1))))&lt;$C408)))</f>
        <v>0</v>
      </c>
      <c r="AY408" s="48" t="n">
        <f aca="false">IF(OR(N(AY$5)=0,AY$6=""),0,AY$5*((DATE(YEAR($B408),MONTH($B408),MIN(AY$6,DAY(EOMONTH($B408,0))))&gt;=$B408)*(DATE(YEAR($B408),MONTH($B408),MIN(AY$6,DAY(EOMONTH($B408,0))))&lt;$C408)+(DATE(YEAR($B408),MONTH($B408)+1,MIN(AY$6,DAY(EOMONTH($B408,1))))&gt;=$B408)*(DATE(YEAR($B408),MONTH($B408)+1,MIN(AY$6,DAY(EOMONTH($B408,1))))&lt;$C408)))</f>
        <v>0</v>
      </c>
      <c r="AZ408" s="48" t="n">
        <f aca="false">IF(OR(N(AZ$5)=0,AZ$6=""),0,AZ$5*((DATE(YEAR($B408),MONTH($B408),MIN(AZ$6,DAY(EOMONTH($B408,0))))&gt;=$B408)*(DATE(YEAR($B408),MONTH($B408),MIN(AZ$6,DAY(EOMONTH($B408,0))))&lt;$C408)+(DATE(YEAR($B408),MONTH($B408)+1,MIN(AZ$6,DAY(EOMONTH($B408,1))))&gt;=$B408)*(DATE(YEAR($B408),MONTH($B408)+1,MIN(AZ$6,DAY(EOMONTH($B408,1))))&lt;$C408)))</f>
        <v>0</v>
      </c>
      <c r="BA408" s="48" t="n">
        <f aca="false">IF(OR(N(BA$5)=0,BA$6=""),0,BA$5*((DATE(YEAR($B408),MONTH($B408),MIN(BA$6,DAY(EOMONTH($B408,0))))&gt;=$B408)*(DATE(YEAR($B408),MONTH($B408),MIN(BA$6,DAY(EOMONTH($B408,0))))&lt;$C408)+(DATE(YEAR($B408),MONTH($B408)+1,MIN(BA$6,DAY(EOMONTH($B408,1))))&gt;=$B408)*(DATE(YEAR($B408),MONTH($B408)+1,MIN(BA$6,DAY(EOMONTH($B408,1))))&lt;$C408)))</f>
        <v>0</v>
      </c>
      <c r="BB408" s="48" t="n">
        <f aca="false">IF(OR(N(BB$5)=0,BB$6=""),0,BB$5*((DATE(YEAR($B408),MONTH($B408),MIN(BB$6,DAY(EOMONTH($B408,0))))&gt;=$B408)*(DATE(YEAR($B408),MONTH($B408),MIN(BB$6,DAY(EOMONTH($B408,0))))&lt;$C408)+(DATE(YEAR($B408),MONTH($B408)+1,MIN(BB$6,DAY(EOMONTH($B408,1))))&gt;=$B408)*(DATE(YEAR($B408),MONTH($B408)+1,MIN(BB$6,DAY(EOMONTH($B408,1))))&lt;$C408)))</f>
        <v>0</v>
      </c>
      <c r="BC408" s="48" t="n">
        <f aca="false">IF(OR(N(BC$5)=0,BC$6=""),0,BC$5*((DATE(YEAR($B408),MONTH($B408),MIN(BC$6,DAY(EOMONTH($B408,0))))&gt;=$B408)*(DATE(YEAR($B408),MONTH($B408),MIN(BC$6,DAY(EOMONTH($B408,0))))&lt;$C408)+(DATE(YEAR($B408),MONTH($B408)+1,MIN(BC$6,DAY(EOMONTH($B408,1))))&gt;=$B408)*(DATE(YEAR($B408),MONTH($B408)+1,MIN(BC$6,DAY(EOMONTH($B408,1))))&lt;$C408)))</f>
        <v>0</v>
      </c>
      <c r="BD408" s="48" t="n">
        <f aca="false">IF(OR(N(BD$5)=0,BD$6=""),0,BD$5*((DATE(YEAR($B408),MONTH($B408),MIN(BD$6,DAY(EOMONTH($B408,0))))&gt;=$B408)*(DATE(YEAR($B408),MONTH($B408),MIN(BD$6,DAY(EOMONTH($B408,0))))&lt;$C408)+(DATE(YEAR($B408),MONTH($B408)+1,MIN(BD$6,DAY(EOMONTH($B408,1))))&gt;=$B408)*(DATE(YEAR($B408),MONTH($B408)+1,MIN(BD$6,DAY(EOMONTH($B408,1))))&lt;$C408)))</f>
        <v>0</v>
      </c>
      <c r="BE408" s="48" t="n">
        <f aca="false">IF(OR(N(BE$5)=0,BE$6=""),0,BE$5*((DATE(YEAR($B408),MONTH($B408),MIN(BE$6,DAY(EOMONTH($B408,0))))&gt;=$B408)*(DATE(YEAR($B408),MONTH($B408),MIN(BE$6,DAY(EOMONTH($B408,0))))&lt;$C408)+(DATE(YEAR($B408),MONTH($B408)+1,MIN(BE$6,DAY(EOMONTH($B408,1))))&gt;=$B408)*(DATE(YEAR($B408),MONTH($B408)+1,MIN(BE$6,DAY(EOMONTH($B408,1))))&lt;$C408)))</f>
        <v>0</v>
      </c>
      <c r="BF408" s="48" t="n">
        <f aca="false">IF(OR(N(BF$5)=0,BF$6=""),0,BF$5*((DATE(YEAR($B408),MONTH($B408),MIN(BF$6,DAY(EOMONTH($B408,0))))&gt;=$B408)*(DATE(YEAR($B408),MONTH($B408),MIN(BF$6,DAY(EOMONTH($B408,0))))&lt;$C408)+(DATE(YEAR($B408),MONTH($B408)+1,MIN(BF$6,DAY(EOMONTH($B408,1))))&gt;=$B408)*(DATE(YEAR($B408),MONTH($B408)+1,MIN(BF$6,DAY(EOMONTH($B408,1))))&lt;$C408)))</f>
        <v>0</v>
      </c>
      <c r="BG408" s="48" t="n">
        <f aca="false">IF(OR(N(BG$5)=0,BG$6=""),0,BG$5*((DATE(YEAR($B408),MONTH($B408),MIN(BG$6,DAY(EOMONTH($B408,0))))&gt;=$B408)*(DATE(YEAR($B408),MONTH($B408),MIN(BG$6,DAY(EOMONTH($B408,0))))&lt;$C408)+(DATE(YEAR($B408),MONTH($B408)+1,MIN(BG$6,DAY(EOMONTH($B408,1))))&gt;=$B408)*(DATE(YEAR($B408),MONTH($B408)+1,MIN(BG$6,DAY(EOMONTH($B408,1))))&lt;$C408)))</f>
        <v>0</v>
      </c>
      <c r="BH408" s="48" t="n">
        <f aca="false">IF(OR(N(BH$5)=0,BH$6=""),0,BH$5*((DATE(YEAR($B408),MONTH($B408),MIN(BH$6,DAY(EOMONTH($B408,0))))&gt;=$B408)*(DATE(YEAR($B408),MONTH($B408),MIN(BH$6,DAY(EOMONTH($B408,0))))&lt;$C408)+(DATE(YEAR($B408),MONTH($B408)+1,MIN(BH$6,DAY(EOMONTH($B408,1))))&gt;=$B408)*(DATE(YEAR($B408),MONTH($B408)+1,MIN(BH$6,DAY(EOMONTH($B408,1))))&lt;$C408)))</f>
        <v>0</v>
      </c>
      <c r="BI408" s="48" t="n">
        <f aca="false">IF(OR(N(BI$5)=0,BI$6=""),0,BI$5*((DATE(YEAR($B408),MONTH($B408),MIN(BI$6,DAY(EOMONTH($B408,0))))&gt;=$B408)*(DATE(YEAR($B408),MONTH($B408),MIN(BI$6,DAY(EOMONTH($B408,0))))&lt;$C408)+(DATE(YEAR($B408),MONTH($B408)+1,MIN(BI$6,DAY(EOMONTH($B408,1))))&gt;=$B408)*(DATE(YEAR($B408),MONTH($B408)+1,MIN(BI$6,DAY(EOMONTH($B408,1))))&lt;$C408)))</f>
        <v>0</v>
      </c>
      <c r="BJ408" s="48" t="n">
        <f aca="false">IF(OR(N(BJ$5)=0,BJ$6=""),0,BJ$5*((DATE(YEAR($B408),MONTH($B408),MIN(BJ$6,DAY(EOMONTH($B408,0))))&gt;=$B408)*(DATE(YEAR($B408),MONTH($B408),MIN(BJ$6,DAY(EOMONTH($B408,0))))&lt;$C408)+(DATE(YEAR($B408),MONTH($B408)+1,MIN(BJ$6,DAY(EOMONTH($B408,1))))&gt;=$B408)*(DATE(YEAR($B408),MONTH($B408)+1,MIN(BJ$6,DAY(EOMONTH($B408,1))))&lt;$C408)))</f>
        <v>0</v>
      </c>
      <c r="BK408" s="48" t="n">
        <f aca="false">IF(OR(N(BK$5)=0,BK$6=""),0,BK$5*((DATE(YEAR($B408),MONTH($B408),MIN(BK$6,DAY(EOMONTH($B408,0))))&gt;=$B408)*(DATE(YEAR($B408),MONTH($B408),MIN(BK$6,DAY(EOMONTH($B408,0))))&lt;$C408)+(DATE(YEAR($B408),MONTH($B408)+1,MIN(BK$6,DAY(EOMONTH($B408,1))))&gt;=$B408)*(DATE(YEAR($B408),MONTH($B408)+1,MIN(BK$6,DAY(EOMONTH($B408,1))))&lt;$C408)))</f>
        <v>0</v>
      </c>
      <c r="BL408" s="48" t="n">
        <f aca="false">IF(OR(N(BL$5)=0,BL$6=""),0,BL$5*((DATE(YEAR($B408),MONTH($B408),MIN(BL$6,DAY(EOMONTH($B408,0))))&gt;=$B408)*(DATE(YEAR($B408),MONTH($B408),MIN(BL$6,DAY(EOMONTH($B408,0))))&lt;$C408)+(DATE(YEAR($B408),MONTH($B408)+1,MIN(BL$6,DAY(EOMONTH($B408,1))))&gt;=$B408)*(DATE(YEAR($B408),MONTH($B408)+1,MIN(BL$6,DAY(EOMONTH($B408,1))))&lt;$C408)))</f>
        <v>0</v>
      </c>
      <c r="BM408" s="48" t="n">
        <f aca="false">IF(OR(N(BM$5)=0,BM$6=""),0,BM$5*((DATE(YEAR($B408),MONTH($B408),MIN(BM$6,DAY(EOMONTH($B408,0))))&gt;=$B408)*(DATE(YEAR($B408),MONTH($B408),MIN(BM$6,DAY(EOMONTH($B408,0))))&lt;$C408)+(DATE(YEAR($B408),MONTH($B408)+1,MIN(BM$6,DAY(EOMONTH($B408,1))))&gt;=$B408)*(DATE(YEAR($B408),MONTH($B408)+1,MIN(BM$6,DAY(EOMONTH($B408,1))))&lt;$C408)))</f>
        <v>0</v>
      </c>
      <c r="BN408" s="48" t="n">
        <f aca="false">IF(OR(N(BN$5)=0,BN$6=""),0,BN$5*((DATE(YEAR($B408),MONTH($B408),MIN(BN$6,DAY(EOMONTH($B408,0))))&gt;=$B408)*(DATE(YEAR($B408),MONTH($B408),MIN(BN$6,DAY(EOMONTH($B408,0))))&lt;$C408)+(DATE(YEAR($B408),MONTH($B408)+1,MIN(BN$6,DAY(EOMONTH($B408,1))))&gt;=$B408)*(DATE(YEAR($B408),MONTH($B408)+1,MIN(BN$6,DAY(EOMONTH($B408,1))))&lt;$C408)))</f>
        <v>0</v>
      </c>
      <c r="BO408" s="48" t="n">
        <f aca="false">IF(OR(N(BO$5)=0,BO$6=""),0,BO$5*((DATE(YEAR($B408),MONTH($B408),MIN(BO$6,DAY(EOMONTH($B408,0))))&gt;=$B408)*(DATE(YEAR($B408),MONTH($B408),MIN(BO$6,DAY(EOMONTH($B408,0))))&lt;$C408)+(DATE(YEAR($B408),MONTH($B408)+1,MIN(BO$6,DAY(EOMONTH($B408,1))))&gt;=$B408)*(DATE(YEAR($B408),MONTH($B408)+1,MIN(BO$6,DAY(EOMONTH($B408,1))))&lt;$C408)))</f>
        <v>0</v>
      </c>
      <c r="BP408" s="48" t="n">
        <f aca="false">IF(OR(N(BP$5)=0,BP$6=""),0,BP$5*((DATE(YEAR($B408),MONTH($B408),MIN(BP$6,DAY(EOMONTH($B408,0))))&gt;=$B408)*(DATE(YEAR($B408),MONTH($B408),MIN(BP$6,DAY(EOMONTH($B408,0))))&lt;$C408)+(DATE(YEAR($B408),MONTH($B408)+1,MIN(BP$6,DAY(EOMONTH($B408,1))))&gt;=$B408)*(DATE(YEAR($B408),MONTH($B408)+1,MIN(BP$6,DAY(EOMONTH($B408,1))))&lt;$C408)))</f>
        <v>0</v>
      </c>
      <c r="BQ408" s="48" t="n">
        <f aca="false">IF(OR(N(BQ$5)=0,BQ$6=""),0,BQ$5*((DATE(YEAR($B408),MONTH($B408),MIN(BQ$6,DAY(EOMONTH($B408,0))))&gt;=$B408)*(DATE(YEAR($B408),MONTH($B408),MIN(BQ$6,DAY(EOMONTH($B408,0))))&lt;$C408)+(DATE(YEAR($B408),MONTH($B408)+1,MIN(BQ$6,DAY(EOMONTH($B408,1))))&gt;=$B408)*(DATE(YEAR($B408),MONTH($B408)+1,MIN(BQ$6,DAY(EOMONTH($B408,1))))&lt;$C408)))</f>
        <v>0</v>
      </c>
      <c r="BR408" s="48" t="n">
        <f aca="false">IF(OR(N(BR$5)=0,BR$6=""),0,BR$5*((DATE(YEAR($B408),MONTH($B408),MIN(BR$6,DAY(EOMONTH($B408,0))))&gt;=$B408)*(DATE(YEAR($B408),MONTH($B408),MIN(BR$6,DAY(EOMONTH($B408,0))))&lt;$C408)+(DATE(YEAR($B408),MONTH($B408)+1,MIN(BR$6,DAY(EOMONTH($B408,1))))&gt;=$B408)*(DATE(YEAR($B408),MONTH($B408)+1,MIN(BR$6,DAY(EOMONTH($B408,1))))&lt;$C408)))</f>
        <v>0</v>
      </c>
      <c r="BS408" s="48" t="n">
        <f aca="false">IF(OR(N(BS$5)=0,BS$6=""),0,BS$5*((DATE(YEAR($B408),MONTH($B408),MIN(BS$6,DAY(EOMONTH($B408,0))))&gt;=$B408)*(DATE(YEAR($B408),MONTH($B408),MIN(BS$6,DAY(EOMONTH($B408,0))))&lt;$C408)+(DATE(YEAR($B408),MONTH($B408)+1,MIN(BS$6,DAY(EOMONTH($B408,1))))&gt;=$B408)*(DATE(YEAR($B408),MONTH($B408)+1,MIN(BS$6,DAY(EOMONTH($B408,1))))&lt;$C408)))</f>
        <v>0</v>
      </c>
      <c r="BT408" s="48" t="n">
        <f aca="false">IF(OR(N(BT$5)=0,BT$6=""),0,BT$5*((DATE(YEAR($B408),MONTH($B408),MIN(BT$6,DAY(EOMONTH($B408,0))))&gt;=$B408)*(DATE(YEAR($B408),MONTH($B408),MIN(BT$6,DAY(EOMONTH($B408,0))))&lt;$C408)+(DATE(YEAR($B408),MONTH($B408)+1,MIN(BT$6,DAY(EOMONTH($B408,1))))&gt;=$B408)*(DATE(YEAR($B408),MONTH($B408)+1,MIN(BT$6,DAY(EOMONTH($B408,1))))&lt;$C408)))</f>
        <v>0</v>
      </c>
      <c r="BU408" s="48" t="n">
        <f aca="false">IF(OR(N(BU$5)=0,BU$6=""),0,BU$5*((DATE(YEAR($B408),MONTH($B408),MIN(BU$6,DAY(EOMONTH($B408,0))))&gt;=$B408)*(DATE(YEAR($B408),MONTH($B408),MIN(BU$6,DAY(EOMONTH($B408,0))))&lt;$C408)+(DATE(YEAR($B408),MONTH($B408)+1,MIN(BU$6,DAY(EOMONTH($B408,1))))&gt;=$B408)*(DATE(YEAR($B408),MONTH($B408)+1,MIN(BU$6,DAY(EOMONTH($B408,1))))&lt;$C408)))</f>
        <v>0</v>
      </c>
      <c r="BV408" s="48" t="n">
        <f aca="false">IF(OR(N(BV$5)=0,BV$6=""),0,BV$5*((DATE(YEAR($B408),MONTH($B408),MIN(BV$6,DAY(EOMONTH($B408,0))))&gt;=$B408)*(DATE(YEAR($B408),MONTH($B408),MIN(BV$6,DAY(EOMONTH($B408,0))))&lt;$C408)+(DATE(YEAR($B408),MONTH($B408)+1,MIN(BV$6,DAY(EOMONTH($B408,1))))&gt;=$B408)*(DATE(YEAR($B408),MONTH($B408)+1,MIN(BV$6,DAY(EOMONTH($B408,1))))&lt;$C408)))</f>
        <v>0</v>
      </c>
      <c r="BW408" s="48" t="n">
        <f aca="false">IF(OR(N(BW$5)=0,BW$6=""),0,BW$5*((DATE(YEAR($B408),MONTH($B408),MIN(BW$6,DAY(EOMONTH($B408,0))))&gt;=$B408)*(DATE(YEAR($B408),MONTH($B408),MIN(BW$6,DAY(EOMONTH($B408,0))))&lt;$C408)+(DATE(YEAR($B408),MONTH($B408)+1,MIN(BW$6,DAY(EOMONTH($B408,1))))&gt;=$B408)*(DATE(YEAR($B408),MONTH($B408)+1,MIN(BW$6,DAY(EOMONTH($B408,1))))&lt;$C408)))</f>
        <v>0</v>
      </c>
      <c r="BX408" s="48" t="n">
        <f aca="false">MIN(Z408,(FT407*(1+FT$5/Setup!$C$36)+IF($V408=1,N($F408),0)))</f>
        <v>0</v>
      </c>
      <c r="BY408" s="48" t="n">
        <f aca="false">MIN(AA408,(FU407*(1+FU$5/Setup!$C$36)+IF($V408=2,N($F408),0)))</f>
        <v>0</v>
      </c>
      <c r="BZ408" s="48" t="n">
        <f aca="false">MIN(AB408,(FV407*(1+FV$5/Setup!$C$36)+IF($V408=3,N($F408),0)))</f>
        <v>0</v>
      </c>
      <c r="CA408" s="48" t="n">
        <f aca="false">MIN(AC408,(FW407*(1+FW$5/Setup!$C$36)+IF($V408=4,N($F408),0)))</f>
        <v>0</v>
      </c>
      <c r="CB408" s="48" t="n">
        <f aca="false">MIN(AD408,(FX407*(1+FX$5/Setup!$C$36)+IF($V408=5,N($F408),0)))</f>
        <v>0</v>
      </c>
      <c r="CC408" s="48" t="n">
        <f aca="false">MIN(AE408,(FY407*(1+FY$5/Setup!$C$36)+IF($V408=6,N($F408),0)))</f>
        <v>0</v>
      </c>
      <c r="CD408" s="48" t="n">
        <f aca="false">MIN(AF408,(FZ407*(1+FZ$5/Setup!$C$36)+IF($V408=7,N($F408),0)))</f>
        <v>0</v>
      </c>
      <c r="CE408" s="48" t="n">
        <f aca="false">MIN(AG408,(GA407*(1+GA$5/Setup!$C$36)+IF($V408=8,N($F408),0)))</f>
        <v>0</v>
      </c>
      <c r="CF408" s="48" t="n">
        <f aca="false">MIN(AH408,(GB407*(1+GB$5/Setup!$C$36)+IF($V408=9,N($F408),0)))</f>
        <v>0</v>
      </c>
      <c r="CG408" s="48" t="n">
        <f aca="false">MIN(AI408,(GC407*(1+GC$5/Setup!$C$36)+IF($V408=10,N($F408),0)))</f>
        <v>0</v>
      </c>
      <c r="CH408" s="48" t="n">
        <f aca="false">MIN(AJ408,(GD407*(1+GD$5/Setup!$C$36)+IF($V408=11,N($F408),0)))</f>
        <v>0</v>
      </c>
      <c r="CI408" s="48" t="n">
        <f aca="false">MIN(AK408,(GE407*(1+GE$5/Setup!$C$36)+IF($V408=12,N($F408),0)))</f>
        <v>0</v>
      </c>
      <c r="CJ408" s="48" t="n">
        <f aca="false">MIN(AL408,(GF407*(1+GF$5/Setup!$C$36)+IF($V408=13,N($F408),0)))</f>
        <v>0</v>
      </c>
      <c r="CK408" s="48" t="n">
        <f aca="false">MIN(AM408,(GG407*(1+GG$5/Setup!$C$36)+IF($V408=14,N($F408),0)))</f>
        <v>0</v>
      </c>
      <c r="CL408" s="48" t="n">
        <f aca="false">MIN(AN408,(GH407*(1+GH$5/Setup!$C$36)+IF($V408=15,N($F408),0)))</f>
        <v>0</v>
      </c>
      <c r="CM408" s="48" t="n">
        <f aca="false">MIN(AO408,(GI407*(1+GI$5/Setup!$C$36)+IF($V408=16,N($F408),0)))</f>
        <v>0</v>
      </c>
      <c r="CN408" s="48" t="n">
        <f aca="false">MIN(AP408,(GJ407*(1+GJ$5/Setup!$C$36)+IF($V408=17,N($F408),0)))</f>
        <v>0</v>
      </c>
      <c r="CO408" s="48" t="n">
        <f aca="false">MIN(AQ408,(GK407*(1+GK$5/Setup!$C$36)+IF($V408=18,N($F408),0)))</f>
        <v>0</v>
      </c>
      <c r="CP408" s="48" t="n">
        <f aca="false">MIN(AR408,(GL407*(1+GL$5/Setup!$C$36)+IF($V408=19,N($F408),0)))</f>
        <v>0</v>
      </c>
      <c r="CQ408" s="48" t="n">
        <f aca="false">MIN(AS408,(GM407*(1+GM$5/Setup!$C$36)+IF($V408=20,N($F408),0)))</f>
        <v>0</v>
      </c>
      <c r="CR408" s="48" t="n">
        <f aca="false">MIN(AT408,(GN407*(1+GN$5/Setup!$C$36)+IF($V408=21,N($F408),0)))</f>
        <v>0</v>
      </c>
      <c r="CS408" s="48" t="n">
        <f aca="false">MIN(AU408,(GO407*(1+GO$5/Setup!$C$36)+IF($V408=22,N($F408),0)))</f>
        <v>0</v>
      </c>
      <c r="CT408" s="48" t="n">
        <f aca="false">MIN(AV408,(GP407*(1+GP$5/Setup!$C$36)+IF($V408=23,N($F408),0)))</f>
        <v>0</v>
      </c>
      <c r="CU408" s="48" t="n">
        <f aca="false">MIN(AW408,(GQ407*(1+GQ$5/Setup!$C$36)+IF($V408=24,N($F408),0)))</f>
        <v>0</v>
      </c>
      <c r="CV408" s="48" t="n">
        <f aca="false">MIN(AX408,(GR407*(1+GR$5/Setup!$C$36)+IF($V408=25,N($F408),0)))</f>
        <v>0</v>
      </c>
      <c r="CW408" s="48" t="n">
        <f aca="false">MIN(AY408,(GS407*(1+GS$5/Setup!$C$36)+IF($V408=26,N($F408),0)))</f>
        <v>0</v>
      </c>
      <c r="CX408" s="48" t="n">
        <f aca="false">MIN(AZ408,(GT407*(1+GT$5/Setup!$C$36)+IF($V408=27,N($F408),0)))</f>
        <v>0</v>
      </c>
      <c r="CY408" s="48" t="n">
        <f aca="false">MIN(BA408,(GU407*(1+GU$5/Setup!$C$36)+IF($V408=28,N($F408),0)))</f>
        <v>0</v>
      </c>
      <c r="CZ408" s="48" t="n">
        <f aca="false">MIN(BB408,(GV407*(1+GV$5/Setup!$C$36)+IF($V408=29,N($F408),0)))</f>
        <v>0</v>
      </c>
      <c r="DA408" s="48" t="n">
        <f aca="false">MIN(BC408,(GW407*(1+GW$5/Setup!$C$36)+IF($V408=30,N($F408),0)))</f>
        <v>0</v>
      </c>
      <c r="DB408" s="48" t="n">
        <f aca="false">MIN(BD408,(GX407*(1+GX$5/Setup!$C$36)+IF($V408=31,N($F408),0)))</f>
        <v>0</v>
      </c>
      <c r="DC408" s="48" t="n">
        <f aca="false">MIN(BE408,(GY407*(1+GY$5/Setup!$C$36)+IF($V408=32,N($F408),0)))</f>
        <v>0</v>
      </c>
      <c r="DD408" s="48" t="n">
        <f aca="false">MIN(BF408,(GZ407*(1+GZ$5/Setup!$C$36)+IF($V408=33,N($F408),0)))</f>
        <v>0</v>
      </c>
      <c r="DE408" s="48" t="n">
        <f aca="false">MIN(BG408,(HA407*(1+HA$5/Setup!$C$36)+IF($V408=34,N($F408),0)))</f>
        <v>0</v>
      </c>
      <c r="DF408" s="48" t="n">
        <f aca="false">MIN(BH408,(HB407*(1+HB$5/Setup!$C$36)+IF($V408=35,N($F408),0)))</f>
        <v>0</v>
      </c>
      <c r="DG408" s="48" t="n">
        <f aca="false">MIN(BI408,(HC407*(1+HC$5/Setup!$C$36)+IF($V408=36,N($F408),0)))</f>
        <v>0</v>
      </c>
      <c r="DH408" s="48" t="n">
        <f aca="false">MIN(BJ408,(HD407*(1+HD$5/Setup!$C$36)+IF($V408=37,N($F408),0)))</f>
        <v>0</v>
      </c>
      <c r="DI408" s="48" t="n">
        <f aca="false">MIN(BK408,(HE407*(1+HE$5/Setup!$C$36)+IF($V408=38,N($F408),0)))</f>
        <v>0</v>
      </c>
      <c r="DJ408" s="48" t="n">
        <f aca="false">MIN(BL408,(HF407*(1+HF$5/Setup!$C$36)+IF($V408=39,N($F408),0)))</f>
        <v>0</v>
      </c>
      <c r="DK408" s="48" t="n">
        <f aca="false">MIN(BM408,(HG407*(1+HG$5/Setup!$C$36)+IF($V408=40,N($F408),0)))</f>
        <v>0</v>
      </c>
      <c r="DL408" s="48" t="n">
        <f aca="false">MIN(BN408,(HH407*(1+HH$5/Setup!$C$36)+IF($V408=41,N($F408),0)))</f>
        <v>0</v>
      </c>
      <c r="DM408" s="48" t="n">
        <f aca="false">MIN(BO408,(HI407*(1+HI$5/Setup!$C$36)+IF($V408=42,N($F408),0)))</f>
        <v>0</v>
      </c>
      <c r="DN408" s="48" t="n">
        <f aca="false">MIN(BP408,(HJ407*(1+HJ$5/Setup!$C$36)+IF($V408=43,N($F408),0)))</f>
        <v>0</v>
      </c>
      <c r="DO408" s="48" t="n">
        <f aca="false">MIN(BQ408,(HK407*(1+HK$5/Setup!$C$36)+IF($V408=44,N($F408),0)))</f>
        <v>0</v>
      </c>
      <c r="DP408" s="48" t="n">
        <f aca="false">MIN(BR408,(HL407*(1+HL$5/Setup!$C$36)+IF($V408=45,N($F408),0)))</f>
        <v>0</v>
      </c>
      <c r="DQ408" s="48" t="n">
        <f aca="false">MIN(BS408,(HM407*(1+HM$5/Setup!$C$36)+IF($V408=46,N($F408),0)))</f>
        <v>0</v>
      </c>
      <c r="DR408" s="48" t="n">
        <f aca="false">MIN(BT408,(HN407*(1+HN$5/Setup!$C$36)+IF($V408=47,N($F408),0)))</f>
        <v>0</v>
      </c>
      <c r="DS408" s="48" t="n">
        <f aca="false">MIN(BU408,(HO407*(1+HO$5/Setup!$C$36)+IF($V408=48,N($F408),0)))</f>
        <v>0</v>
      </c>
      <c r="DT408" s="48" t="n">
        <f aca="false">MIN(BV408,(HP407*(1+HP$5/Setup!$C$36)+IF($V408=49,N($F408),0)))</f>
        <v>0</v>
      </c>
      <c r="DU408" s="48" t="n">
        <f aca="false">MIN(BW408,(HQ407*(1+HQ$5/Setup!$C$36)+IF($V408=50,N($F408),0)))</f>
        <v>0</v>
      </c>
      <c r="DV408" s="48" t="n">
        <f aca="false">MIN(MAX((FT407*(1+FT$5/Setup!$C$36)+IF($V408=1,N($F408),0))-BX408,0),MAX($P408-0,0))</f>
        <v>0</v>
      </c>
      <c r="DW408" s="48" t="n">
        <f aca="false">MIN(MAX((FU407*(1+FU$5/Setup!$C$36)+IF($V408=2,N($F408),0))-BY408,0),MAX($P408-SUM(DV408:DV408),0))</f>
        <v>0</v>
      </c>
      <c r="DX408" s="48" t="n">
        <f aca="false">MIN(MAX((FV407*(1+FV$5/Setup!$C$36)+IF($V408=3,N($F408),0))-BZ408,0),MAX($P408-SUM(DV408:DW408),0))</f>
        <v>0</v>
      </c>
      <c r="DY408" s="48" t="n">
        <f aca="false">MIN(MAX((FW407*(1+FW$5/Setup!$C$36)+IF($V408=4,N($F408),0))-CA408,0),MAX($P408-SUM(DV408:DX408),0))</f>
        <v>0</v>
      </c>
      <c r="DZ408" s="48" t="n">
        <f aca="false">MIN(MAX((FX407*(1+FX$5/Setup!$C$36)+IF($V408=5,N($F408),0))-CB408,0),MAX($P408-SUM(DV408:DY408),0))</f>
        <v>0</v>
      </c>
      <c r="EA408" s="48" t="n">
        <f aca="false">MIN(MAX((FY407*(1+FY$5/Setup!$C$36)+IF($V408=6,N($F408),0))-CC408,0),MAX($P408-SUM(DV408:DZ408),0))</f>
        <v>0</v>
      </c>
      <c r="EB408" s="48" t="n">
        <f aca="false">MIN(MAX((FZ407*(1+FZ$5/Setup!$C$36)+IF($V408=7,N($F408),0))-CD408,0),MAX($P408-SUM(DV408:EA408),0))</f>
        <v>0</v>
      </c>
      <c r="EC408" s="48" t="n">
        <f aca="false">MIN(MAX((GA407*(1+GA$5/Setup!$C$36)+IF($V408=8,N($F408),0))-CE408,0),MAX($P408-SUM(DV408:EB408),0))</f>
        <v>0</v>
      </c>
      <c r="ED408" s="48" t="n">
        <f aca="false">MIN(MAX((GB407*(1+GB$5/Setup!$C$36)+IF($V408=9,N($F408),0))-CF408,0),MAX($P408-SUM(DV408:EC408),0))</f>
        <v>0</v>
      </c>
      <c r="EE408" s="48" t="n">
        <f aca="false">MIN(MAX((GC407*(1+GC$5/Setup!$C$36)+IF($V408=10,N($F408),0))-CG408,0),MAX($P408-SUM(DV408:ED408),0))</f>
        <v>0</v>
      </c>
      <c r="EF408" s="48" t="n">
        <f aca="false">MIN(MAX((GD407*(1+GD$5/Setup!$C$36)+IF($V408=11,N($F408),0))-CH408,0),MAX($P408-SUM(DV408:EE408),0))</f>
        <v>0</v>
      </c>
      <c r="EG408" s="48" t="n">
        <f aca="false">MIN(MAX((GE407*(1+GE$5/Setup!$C$36)+IF($V408=12,N($F408),0))-CI408,0),MAX($P408-SUM(DV408:EF408),0))</f>
        <v>0</v>
      </c>
      <c r="EH408" s="48" t="n">
        <f aca="false">MIN(MAX((GF407*(1+GF$5/Setup!$C$36)+IF($V408=13,N($F408),0))-CJ408,0),MAX($P408-SUM(DV408:EG408),0))</f>
        <v>0</v>
      </c>
      <c r="EI408" s="48" t="n">
        <f aca="false">MIN(MAX((GG407*(1+GG$5/Setup!$C$36)+IF($V408=14,N($F408),0))-CK408,0),MAX($P408-SUM(DV408:EH408),0))</f>
        <v>0</v>
      </c>
      <c r="EJ408" s="48" t="n">
        <f aca="false">MIN(MAX((GH407*(1+GH$5/Setup!$C$36)+IF($V408=15,N($F408),0))-CL408,0),MAX($P408-SUM(DV408:EI408),0))</f>
        <v>0</v>
      </c>
      <c r="EK408" s="48" t="n">
        <f aca="false">MIN(MAX((GI407*(1+GI$5/Setup!$C$36)+IF($V408=16,N($F408),0))-CM408,0),MAX($P408-SUM(DV408:EJ408),0))</f>
        <v>0</v>
      </c>
      <c r="EL408" s="48" t="n">
        <f aca="false">MIN(MAX((GJ407*(1+GJ$5/Setup!$C$36)+IF($V408=17,N($F408),0))-CN408,0),MAX($P408-SUM(DV408:EK408),0))</f>
        <v>0</v>
      </c>
      <c r="EM408" s="48" t="n">
        <f aca="false">MIN(MAX((GK407*(1+GK$5/Setup!$C$36)+IF($V408=18,N($F408),0))-CO408,0),MAX($P408-SUM(DV408:EL408),0))</f>
        <v>0</v>
      </c>
      <c r="EN408" s="48" t="n">
        <f aca="false">MIN(MAX((GL407*(1+GL$5/Setup!$C$36)+IF($V408=19,N($F408),0))-CP408,0),MAX($P408-SUM(DV408:EM408),0))</f>
        <v>0</v>
      </c>
      <c r="EO408" s="48" t="n">
        <f aca="false">MIN(MAX((GM407*(1+GM$5/Setup!$C$36)+IF($V408=20,N($F408),0))-CQ408,0),MAX($P408-SUM(DV408:EN408),0))</f>
        <v>0</v>
      </c>
      <c r="EP408" s="48" t="n">
        <f aca="false">MIN(MAX((GN407*(1+GN$5/Setup!$C$36)+IF($V408=21,N($F408),0))-CR408,0),MAX($P408-SUM(DV408:EO408),0))</f>
        <v>0</v>
      </c>
      <c r="EQ408" s="48" t="n">
        <f aca="false">MIN(MAX((GO407*(1+GO$5/Setup!$C$36)+IF($V408=22,N($F408),0))-CS408,0),MAX($P408-SUM(DV408:EP408),0))</f>
        <v>0</v>
      </c>
      <c r="ER408" s="48" t="n">
        <f aca="false">MIN(MAX((GP407*(1+GP$5/Setup!$C$36)+IF($V408=23,N($F408),0))-CT408,0),MAX($P408-SUM(DV408:EQ408),0))</f>
        <v>0</v>
      </c>
      <c r="ES408" s="48" t="n">
        <f aca="false">MIN(MAX((GQ407*(1+GQ$5/Setup!$C$36)+IF($V408=24,N($F408),0))-CU408,0),MAX($P408-SUM(DV408:ER408),0))</f>
        <v>0</v>
      </c>
      <c r="ET408" s="48" t="n">
        <f aca="false">MIN(MAX((GR407*(1+GR$5/Setup!$C$36)+IF($V408=25,N($F408),0))-CV408,0),MAX($P408-SUM(DV408:ES408),0))</f>
        <v>0</v>
      </c>
      <c r="EU408" s="48" t="n">
        <f aca="false">MIN(MAX((GS407*(1+GS$5/Setup!$C$36)+IF($V408=26,N($F408),0))-CW408,0),MAX($P408-SUM(DV408:ET408),0))</f>
        <v>0</v>
      </c>
      <c r="EV408" s="48" t="n">
        <f aca="false">MIN(MAX((GT407*(1+GT$5/Setup!$C$36)+IF($V408=27,N($F408),0))-CX408,0),MAX($P408-SUM(DV408:EU408),0))</f>
        <v>0</v>
      </c>
      <c r="EW408" s="48" t="n">
        <f aca="false">MIN(MAX((GU407*(1+GU$5/Setup!$C$36)+IF($V408=28,N($F408),0))-CY408,0),MAX($P408-SUM(DV408:EV408),0))</f>
        <v>0</v>
      </c>
      <c r="EX408" s="48" t="n">
        <f aca="false">MIN(MAX((GV407*(1+GV$5/Setup!$C$36)+IF($V408=29,N($F408),0))-CZ408,0),MAX($P408-SUM(DV408:EW408),0))</f>
        <v>0</v>
      </c>
      <c r="EY408" s="48" t="n">
        <f aca="false">MIN(MAX((GW407*(1+GW$5/Setup!$C$36)+IF($V408=30,N($F408),0))-DA408,0),MAX($P408-SUM(DV408:EX408),0))</f>
        <v>0</v>
      </c>
      <c r="EZ408" s="48" t="n">
        <f aca="false">MIN(MAX((GX407*(1+GX$5/Setup!$C$36)+IF($V408=31,N($F408),0))-DB408,0),MAX($P408-SUM(DV408:EY408),0))</f>
        <v>0</v>
      </c>
      <c r="FA408" s="48" t="n">
        <f aca="false">MIN(MAX((GY407*(1+GY$5/Setup!$C$36)+IF($V408=32,N($F408),0))-DC408,0),MAX($P408-SUM(DV408:EZ408),0))</f>
        <v>0</v>
      </c>
      <c r="FB408" s="48" t="n">
        <f aca="false">MIN(MAX((GZ407*(1+GZ$5/Setup!$C$36)+IF($V408=33,N($F408),0))-DD408,0),MAX($P408-SUM(DV408:FA408),0))</f>
        <v>0</v>
      </c>
      <c r="FC408" s="48" t="n">
        <f aca="false">MIN(MAX((HA407*(1+HA$5/Setup!$C$36)+IF($V408=34,N($F408),0))-DE408,0),MAX($P408-SUM(DV408:FB408),0))</f>
        <v>0</v>
      </c>
      <c r="FD408" s="48" t="n">
        <f aca="false">MIN(MAX((HB407*(1+HB$5/Setup!$C$36)+IF($V408=35,N($F408),0))-DF408,0),MAX($P408-SUM(DV408:FC408),0))</f>
        <v>0</v>
      </c>
      <c r="FE408" s="48" t="n">
        <f aca="false">MIN(MAX((HC407*(1+HC$5/Setup!$C$36)+IF($V408=36,N($F408),0))-DG408,0),MAX($P408-SUM(DV408:FD408),0))</f>
        <v>0</v>
      </c>
      <c r="FF408" s="48" t="n">
        <f aca="false">MIN(MAX((HD407*(1+HD$5/Setup!$C$36)+IF($V408=37,N($F408),0))-DH408,0),MAX($P408-SUM(DV408:FE408),0))</f>
        <v>0</v>
      </c>
      <c r="FG408" s="48" t="n">
        <f aca="false">MIN(MAX((HE407*(1+HE$5/Setup!$C$36)+IF($V408=38,N($F408),0))-DI408,0),MAX($P408-SUM(DV408:FF408),0))</f>
        <v>0</v>
      </c>
      <c r="FH408" s="48" t="n">
        <f aca="false">MIN(MAX((HF407*(1+HF$5/Setup!$C$36)+IF($V408=39,N($F408),0))-DJ408,0),MAX($P408-SUM(DV408:FG408),0))</f>
        <v>0</v>
      </c>
      <c r="FI408" s="48" t="n">
        <f aca="false">MIN(MAX((HG407*(1+HG$5/Setup!$C$36)+IF($V408=40,N($F408),0))-DK408,0),MAX($P408-SUM(DV408:FH408),0))</f>
        <v>0</v>
      </c>
      <c r="FJ408" s="48" t="n">
        <f aca="false">MIN(MAX((HH407*(1+HH$5/Setup!$C$36)+IF($V408=41,N($F408),0))-DL408,0),MAX($P408-SUM(DV408:FI408),0))</f>
        <v>0</v>
      </c>
      <c r="FK408" s="48" t="n">
        <f aca="false">MIN(MAX((HI407*(1+HI$5/Setup!$C$36)+IF($V408=42,N($F408),0))-DM408,0),MAX($P408-SUM(DV408:FJ408),0))</f>
        <v>0</v>
      </c>
      <c r="FL408" s="48" t="n">
        <f aca="false">MIN(MAX((HJ407*(1+HJ$5/Setup!$C$36)+IF($V408=43,N($F408),0))-DN408,0),MAX($P408-SUM(DV408:FK408),0))</f>
        <v>0</v>
      </c>
      <c r="FM408" s="48" t="n">
        <f aca="false">MIN(MAX((HK407*(1+HK$5/Setup!$C$36)+IF($V408=44,N($F408),0))-DO408,0),MAX($P408-SUM(DV408:FL408),0))</f>
        <v>0</v>
      </c>
      <c r="FN408" s="48" t="n">
        <f aca="false">MIN(MAX((HL407*(1+HL$5/Setup!$C$36)+IF($V408=45,N($F408),0))-DP408,0),MAX($P408-SUM(DV408:FM408),0))</f>
        <v>0</v>
      </c>
      <c r="FO408" s="48" t="n">
        <f aca="false">MIN(MAX((HM407*(1+HM$5/Setup!$C$36)+IF($V408=46,N($F408),0))-DQ408,0),MAX($P408-SUM(DV408:FN408),0))</f>
        <v>0</v>
      </c>
      <c r="FP408" s="48" t="n">
        <f aca="false">MIN(MAX((HN407*(1+HN$5/Setup!$C$36)+IF($V408=47,N($F408),0))-DR408,0),MAX($P408-SUM(DV408:FO408),0))</f>
        <v>0</v>
      </c>
      <c r="FQ408" s="48" t="n">
        <f aca="false">MIN(MAX((HO407*(1+HO$5/Setup!$C$36)+IF($V408=48,N($F408),0))-DS408,0),MAX($P408-SUM(DV408:FP408),0))</f>
        <v>0</v>
      </c>
      <c r="FR408" s="48" t="n">
        <f aca="false">MIN(MAX((HP407*(1+HP$5/Setup!$C$36)+IF($V408=49,N($F408),0))-DT408,0),MAX($P408-SUM(DV408:FQ408),0))</f>
        <v>0</v>
      </c>
      <c r="FS408" s="48" t="n">
        <f aca="false">MIN(MAX((HQ407*(1+HQ$5/Setup!$C$36)+IF($V408=50,N($F408),0))-DU408,0),MAX($P408-SUM(DV408:FR408),0))</f>
        <v>0</v>
      </c>
      <c r="FT408" s="48" t="n">
        <f aca="false">IF((FT407*(1+FT$5/Setup!$C$36)+IF($V408=1,N($F408),0))-BX408-DV408&lt;0.005,0,(FT407*(1+FT$5/Setup!$C$36)+IF($V408=1,N($F408),0))-BX408-DV408)</f>
        <v>0</v>
      </c>
      <c r="FU408" s="48" t="n">
        <f aca="false">IF((FU407*(1+FU$5/Setup!$C$36)+IF($V408=2,N($F408),0))-BY408-DW408&lt;0.005,0,(FU407*(1+FU$5/Setup!$C$36)+IF($V408=2,N($F408),0))-BY408-DW408)</f>
        <v>0</v>
      </c>
      <c r="FV408" s="48" t="n">
        <f aca="false">IF((FV407*(1+FV$5/Setup!$C$36)+IF($V408=3,N($F408),0))-BZ408-DX408&lt;0.005,0,(FV407*(1+FV$5/Setup!$C$36)+IF($V408=3,N($F408),0))-BZ408-DX408)</f>
        <v>0</v>
      </c>
      <c r="FW408" s="48" t="n">
        <f aca="false">IF((FW407*(1+FW$5/Setup!$C$36)+IF($V408=4,N($F408),0))-CA408-DY408&lt;0.005,0,(FW407*(1+FW$5/Setup!$C$36)+IF($V408=4,N($F408),0))-CA408-DY408)</f>
        <v>0</v>
      </c>
      <c r="FX408" s="48" t="n">
        <f aca="false">IF((FX407*(1+FX$5/Setup!$C$36)+IF($V408=5,N($F408),0))-CB408-DZ408&lt;0.005,0,(FX407*(1+FX$5/Setup!$C$36)+IF($V408=5,N($F408),0))-CB408-DZ408)</f>
        <v>0</v>
      </c>
      <c r="FY408" s="48" t="n">
        <f aca="false">IF((FY407*(1+FY$5/Setup!$C$36)+IF($V408=6,N($F408),0))-CC408-EA408&lt;0.005,0,(FY407*(1+FY$5/Setup!$C$36)+IF($V408=6,N($F408),0))-CC408-EA408)</f>
        <v>0</v>
      </c>
      <c r="FZ408" s="48" t="n">
        <f aca="false">IF((FZ407*(1+FZ$5/Setup!$C$36)+IF($V408=7,N($F408),0))-CD408-EB408&lt;0.005,0,(FZ407*(1+FZ$5/Setup!$C$36)+IF($V408=7,N($F408),0))-CD408-EB408)</f>
        <v>0</v>
      </c>
      <c r="GA408" s="48" t="n">
        <f aca="false">IF((GA407*(1+GA$5/Setup!$C$36)+IF($V408=8,N($F408),0))-CE408-EC408&lt;0.005,0,(GA407*(1+GA$5/Setup!$C$36)+IF($V408=8,N($F408),0))-CE408-EC408)</f>
        <v>0</v>
      </c>
      <c r="GB408" s="48" t="n">
        <f aca="false">IF((GB407*(1+GB$5/Setup!$C$36)+IF($V408=9,N($F408),0))-CF408-ED408&lt;0.005,0,(GB407*(1+GB$5/Setup!$C$36)+IF($V408=9,N($F408),0))-CF408-ED408)</f>
        <v>0</v>
      </c>
      <c r="GC408" s="48" t="n">
        <f aca="false">IF((GC407*(1+GC$5/Setup!$C$36)+IF($V408=10,N($F408),0))-CG408-EE408&lt;0.005,0,(GC407*(1+GC$5/Setup!$C$36)+IF($V408=10,N($F408),0))-CG408-EE408)</f>
        <v>0</v>
      </c>
      <c r="GD408" s="48" t="n">
        <f aca="false">IF((GD407*(1+GD$5/Setup!$C$36)+IF($V408=11,N($F408),0))-CH408-EF408&lt;0.005,0,(GD407*(1+GD$5/Setup!$C$36)+IF($V408=11,N($F408),0))-CH408-EF408)</f>
        <v>0</v>
      </c>
      <c r="GE408" s="48" t="n">
        <f aca="false">IF((GE407*(1+GE$5/Setup!$C$36)+IF($V408=12,N($F408),0))-CI408-EG408&lt;0.005,0,(GE407*(1+GE$5/Setup!$C$36)+IF($V408=12,N($F408),0))-CI408-EG408)</f>
        <v>0</v>
      </c>
      <c r="GF408" s="48" t="n">
        <f aca="false">IF((GF407*(1+GF$5/Setup!$C$36)+IF($V408=13,N($F408),0))-CJ408-EH408&lt;0.005,0,(GF407*(1+GF$5/Setup!$C$36)+IF($V408=13,N($F408),0))-CJ408-EH408)</f>
        <v>0</v>
      </c>
      <c r="GG408" s="48" t="n">
        <f aca="false">IF((GG407*(1+GG$5/Setup!$C$36)+IF($V408=14,N($F408),0))-CK408-EI408&lt;0.005,0,(GG407*(1+GG$5/Setup!$C$36)+IF($V408=14,N($F408),0))-CK408-EI408)</f>
        <v>0</v>
      </c>
      <c r="GH408" s="48" t="n">
        <f aca="false">IF((GH407*(1+GH$5/Setup!$C$36)+IF($V408=15,N($F408),0))-CL408-EJ408&lt;0.005,0,(GH407*(1+GH$5/Setup!$C$36)+IF($V408=15,N($F408),0))-CL408-EJ408)</f>
        <v>0</v>
      </c>
      <c r="GI408" s="48" t="n">
        <f aca="false">IF((GI407*(1+GI$5/Setup!$C$36)+IF($V408=16,N($F408),0))-CM408-EK408&lt;0.005,0,(GI407*(1+GI$5/Setup!$C$36)+IF($V408=16,N($F408),0))-CM408-EK408)</f>
        <v>0</v>
      </c>
      <c r="GJ408" s="48" t="n">
        <f aca="false">IF((GJ407*(1+GJ$5/Setup!$C$36)+IF($V408=17,N($F408),0))-CN408-EL408&lt;0.005,0,(GJ407*(1+GJ$5/Setup!$C$36)+IF($V408=17,N($F408),0))-CN408-EL408)</f>
        <v>0</v>
      </c>
      <c r="GK408" s="48" t="n">
        <f aca="false">IF((GK407*(1+GK$5/Setup!$C$36)+IF($V408=18,N($F408),0))-CO408-EM408&lt;0.005,0,(GK407*(1+GK$5/Setup!$C$36)+IF($V408=18,N($F408),0))-CO408-EM408)</f>
        <v>0</v>
      </c>
      <c r="GL408" s="48" t="n">
        <f aca="false">IF((GL407*(1+GL$5/Setup!$C$36)+IF($V408=19,N($F408),0))-CP408-EN408&lt;0.005,0,(GL407*(1+GL$5/Setup!$C$36)+IF($V408=19,N($F408),0))-CP408-EN408)</f>
        <v>0</v>
      </c>
      <c r="GM408" s="48" t="n">
        <f aca="false">IF((GM407*(1+GM$5/Setup!$C$36)+IF($V408=20,N($F408),0))-CQ408-EO408&lt;0.005,0,(GM407*(1+GM$5/Setup!$C$36)+IF($V408=20,N($F408),0))-CQ408-EO408)</f>
        <v>0</v>
      </c>
      <c r="GN408" s="48" t="n">
        <f aca="false">IF((GN407*(1+GN$5/Setup!$C$36)+IF($V408=21,N($F408),0))-CR408-EP408&lt;0.005,0,(GN407*(1+GN$5/Setup!$C$36)+IF($V408=21,N($F408),0))-CR408-EP408)</f>
        <v>0</v>
      </c>
      <c r="GO408" s="48" t="n">
        <f aca="false">IF((GO407*(1+GO$5/Setup!$C$36)+IF($V408=22,N($F408),0))-CS408-EQ408&lt;0.005,0,(GO407*(1+GO$5/Setup!$C$36)+IF($V408=22,N($F408),0))-CS408-EQ408)</f>
        <v>0</v>
      </c>
      <c r="GP408" s="48" t="n">
        <f aca="false">IF((GP407*(1+GP$5/Setup!$C$36)+IF($V408=23,N($F408),0))-CT408-ER408&lt;0.005,0,(GP407*(1+GP$5/Setup!$C$36)+IF($V408=23,N($F408),0))-CT408-ER408)</f>
        <v>0</v>
      </c>
      <c r="GQ408" s="48" t="n">
        <f aca="false">IF((GQ407*(1+GQ$5/Setup!$C$36)+IF($V408=24,N($F408),0))-CU408-ES408&lt;0.005,0,(GQ407*(1+GQ$5/Setup!$C$36)+IF($V408=24,N($F408),0))-CU408-ES408)</f>
        <v>0</v>
      </c>
      <c r="GR408" s="48" t="n">
        <f aca="false">IF((GR407*(1+GR$5/Setup!$C$36)+IF($V408=25,N($F408),0))-CV408-ET408&lt;0.005,0,(GR407*(1+GR$5/Setup!$C$36)+IF($V408=25,N($F408),0))-CV408-ET408)</f>
        <v>0</v>
      </c>
      <c r="GS408" s="48" t="n">
        <f aca="false">IF((GS407*(1+GS$5/Setup!$C$36)+IF($V408=26,N($F408),0))-CW408-EU408&lt;0.005,0,(GS407*(1+GS$5/Setup!$C$36)+IF($V408=26,N($F408),0))-CW408-EU408)</f>
        <v>0</v>
      </c>
      <c r="GT408" s="48" t="n">
        <f aca="false">IF((GT407*(1+GT$5/Setup!$C$36)+IF($V408=27,N($F408),0))-CX408-EV408&lt;0.005,0,(GT407*(1+GT$5/Setup!$C$36)+IF($V408=27,N($F408),0))-CX408-EV408)</f>
        <v>0</v>
      </c>
      <c r="GU408" s="48" t="n">
        <f aca="false">IF((GU407*(1+GU$5/Setup!$C$36)+IF($V408=28,N($F408),0))-CY408-EW408&lt;0.005,0,(GU407*(1+GU$5/Setup!$C$36)+IF($V408=28,N($F408),0))-CY408-EW408)</f>
        <v>0</v>
      </c>
      <c r="GV408" s="48" t="n">
        <f aca="false">IF((GV407*(1+GV$5/Setup!$C$36)+IF($V408=29,N($F408),0))-CZ408-EX408&lt;0.005,0,(GV407*(1+GV$5/Setup!$C$36)+IF($V408=29,N($F408),0))-CZ408-EX408)</f>
        <v>0</v>
      </c>
      <c r="GW408" s="48" t="n">
        <f aca="false">IF((GW407*(1+GW$5/Setup!$C$36)+IF($V408=30,N($F408),0))-DA408-EY408&lt;0.005,0,(GW407*(1+GW$5/Setup!$C$36)+IF($V408=30,N($F408),0))-DA408-EY408)</f>
        <v>0</v>
      </c>
      <c r="GX408" s="48" t="n">
        <f aca="false">IF((GX407*(1+GX$5/Setup!$C$36)+IF($V408=31,N($F408),0))-DB408-EZ408&lt;0.005,0,(GX407*(1+GX$5/Setup!$C$36)+IF($V408=31,N($F408),0))-DB408-EZ408)</f>
        <v>0</v>
      </c>
      <c r="GY408" s="48" t="n">
        <f aca="false">IF((GY407*(1+GY$5/Setup!$C$36)+IF($V408=32,N($F408),0))-DC408-FA408&lt;0.005,0,(GY407*(1+GY$5/Setup!$C$36)+IF($V408=32,N($F408),0))-DC408-FA408)</f>
        <v>0</v>
      </c>
      <c r="GZ408" s="48" t="n">
        <f aca="false">IF((GZ407*(1+GZ$5/Setup!$C$36)+IF($V408=33,N($F408),0))-DD408-FB408&lt;0.005,0,(GZ407*(1+GZ$5/Setup!$C$36)+IF($V408=33,N($F408),0))-DD408-FB408)</f>
        <v>0</v>
      </c>
      <c r="HA408" s="48" t="n">
        <f aca="false">IF((HA407*(1+HA$5/Setup!$C$36)+IF($V408=34,N($F408),0))-DE408-FC408&lt;0.005,0,(HA407*(1+HA$5/Setup!$C$36)+IF($V408=34,N($F408),0))-DE408-FC408)</f>
        <v>0</v>
      </c>
      <c r="HB408" s="48" t="n">
        <f aca="false">IF((HB407*(1+HB$5/Setup!$C$36)+IF($V408=35,N($F408),0))-DF408-FD408&lt;0.005,0,(HB407*(1+HB$5/Setup!$C$36)+IF($V408=35,N($F408),0))-DF408-FD408)</f>
        <v>0</v>
      </c>
      <c r="HC408" s="48" t="n">
        <f aca="false">IF((HC407*(1+HC$5/Setup!$C$36)+IF($V408=36,N($F408),0))-DG408-FE408&lt;0.005,0,(HC407*(1+HC$5/Setup!$C$36)+IF($V408=36,N($F408),0))-DG408-FE408)</f>
        <v>0</v>
      </c>
      <c r="HD408" s="48" t="n">
        <f aca="false">IF((HD407*(1+HD$5/Setup!$C$36)+IF($V408=37,N($F408),0))-DH408-FF408&lt;0.005,0,(HD407*(1+HD$5/Setup!$C$36)+IF($V408=37,N($F408),0))-DH408-FF408)</f>
        <v>0</v>
      </c>
      <c r="HE408" s="48" t="n">
        <f aca="false">IF((HE407*(1+HE$5/Setup!$C$36)+IF($V408=38,N($F408),0))-DI408-FG408&lt;0.005,0,(HE407*(1+HE$5/Setup!$C$36)+IF($V408=38,N($F408),0))-DI408-FG408)</f>
        <v>0</v>
      </c>
      <c r="HF408" s="48" t="n">
        <f aca="false">IF((HF407*(1+HF$5/Setup!$C$36)+IF($V408=39,N($F408),0))-DJ408-FH408&lt;0.005,0,(HF407*(1+HF$5/Setup!$C$36)+IF($V408=39,N($F408),0))-DJ408-FH408)</f>
        <v>0</v>
      </c>
      <c r="HG408" s="48" t="n">
        <f aca="false">IF((HG407*(1+HG$5/Setup!$C$36)+IF($V408=40,N($F408),0))-DK408-FI408&lt;0.005,0,(HG407*(1+HG$5/Setup!$C$36)+IF($V408=40,N($F408),0))-DK408-FI408)</f>
        <v>0</v>
      </c>
      <c r="HH408" s="48" t="n">
        <f aca="false">IF((HH407*(1+HH$5/Setup!$C$36)+IF($V408=41,N($F408),0))-DL408-FJ408&lt;0.005,0,(HH407*(1+HH$5/Setup!$C$36)+IF($V408=41,N($F408),0))-DL408-FJ408)</f>
        <v>0</v>
      </c>
      <c r="HI408" s="48" t="n">
        <f aca="false">IF((HI407*(1+HI$5/Setup!$C$36)+IF($V408=42,N($F408),0))-DM408-FK408&lt;0.005,0,(HI407*(1+HI$5/Setup!$C$36)+IF($V408=42,N($F408),0))-DM408-FK408)</f>
        <v>0</v>
      </c>
      <c r="HJ408" s="48" t="n">
        <f aca="false">IF((HJ407*(1+HJ$5/Setup!$C$36)+IF($V408=43,N($F408),0))-DN408-FL408&lt;0.005,0,(HJ407*(1+HJ$5/Setup!$C$36)+IF($V408=43,N($F408),0))-DN408-FL408)</f>
        <v>0</v>
      </c>
      <c r="HK408" s="48" t="n">
        <f aca="false">IF((HK407*(1+HK$5/Setup!$C$36)+IF($V408=44,N($F408),0))-DO408-FM408&lt;0.005,0,(HK407*(1+HK$5/Setup!$C$36)+IF($V408=44,N($F408),0))-DO408-FM408)</f>
        <v>0</v>
      </c>
      <c r="HL408" s="48" t="n">
        <f aca="false">IF((HL407*(1+HL$5/Setup!$C$36)+IF($V408=45,N($F408),0))-DP408-FN408&lt;0.005,0,(HL407*(1+HL$5/Setup!$C$36)+IF($V408=45,N($F408),0))-DP408-FN408)</f>
        <v>0</v>
      </c>
      <c r="HM408" s="48" t="n">
        <f aca="false">IF((HM407*(1+HM$5/Setup!$C$36)+IF($V408=46,N($F408),0))-DQ408-FO408&lt;0.005,0,(HM407*(1+HM$5/Setup!$C$36)+IF($V408=46,N($F408),0))-DQ408-FO408)</f>
        <v>0</v>
      </c>
      <c r="HN408" s="48" t="n">
        <f aca="false">IF((HN407*(1+HN$5/Setup!$C$36)+IF($V408=47,N($F408),0))-DR408-FP408&lt;0.005,0,(HN407*(1+HN$5/Setup!$C$36)+IF($V408=47,N($F408),0))-DR408-FP408)</f>
        <v>0</v>
      </c>
      <c r="HO408" s="48" t="n">
        <f aca="false">IF((HO407*(1+HO$5/Setup!$C$36)+IF($V408=48,N($F408),0))-DS408-FQ408&lt;0.005,0,(HO407*(1+HO$5/Setup!$C$36)+IF($V408=48,N($F408),0))-DS408-FQ408)</f>
        <v>0</v>
      </c>
      <c r="HP408" s="48" t="n">
        <f aca="false">IF((HP407*(1+HP$5/Setup!$C$36)+IF($V408=49,N($F408),0))-DT408-FR408&lt;0.005,0,(HP407*(1+HP$5/Setup!$C$36)+IF($V408=49,N($F408),0))-DT408-FR408)</f>
        <v>0</v>
      </c>
      <c r="HQ408" s="48" t="n">
        <f aca="false">IF((HQ407*(1+HQ$5/Setup!$C$36)+IF($V408=50,N($F408),0))-DU408-FS408&lt;0.005,0,(HQ407*(1+HQ$5/Setup!$C$36)+IF($V408=50,N($F408),0))-DU408-FS408)</f>
        <v>0</v>
      </c>
    </row>
    <row r="409" customFormat="false" ht="15" hidden="false" customHeight="false" outlineLevel="0" collapsed="false">
      <c r="A409" s="44" t="n">
        <v>401</v>
      </c>
      <c r="B409" s="45" t="n">
        <f aca="false">IF(Setup!$C$7="Every month",EDATE(Setup!$C$8,($A409-1)),IF(Setup!$C$7="Twice a month",DATE(YEAR(Setup!$C$8),MONTH(Setup!$C$8)+INT((($A409-1)+Setup!$C$41)/2),MIN(IF(MOD(($A409-1)+Setup!$C$41,2)=0,Setup!$C$39,Setup!$C$40),DAY(EOMONTH(DATE(YEAR(Setup!$C$8),MONTH(Setup!$C$8)+INT((($A409-1)+Setup!$C$41)/2),1),0)))),Setup!$C$8+($A409-1)*IF(Setup!$C$7="Every week",7,14)))</f>
        <v>51925</v>
      </c>
      <c r="C409" s="45" t="n">
        <f aca="false">IF(Setup!$C$7="Every month",EDATE(Setup!$C$8,$A409),IF(Setup!$C$7="Twice a month",DATE(YEAR(Setup!$C$8),MONTH(Setup!$C$8)+INT(($A409+Setup!$C$41)/2),MIN(IF(MOD($A409+Setup!$C$41,2)=0,Setup!$C$39,Setup!$C$40),DAY(EOMONTH(DATE(YEAR(Setup!$C$8),MONTH(Setup!$C$8)+INT(($A409+Setup!$C$41)/2),1),0)))),Setup!$C$8+$A409*IF(Setup!$C$7="Every week",7,14)))</f>
        <v>51939</v>
      </c>
      <c r="D409" s="46"/>
      <c r="E409" s="47"/>
      <c r="F409" s="47"/>
      <c r="G409" s="47"/>
      <c r="H409" s="47"/>
      <c r="I409" s="48" t="n">
        <f aca="false">N(Setup!$C$11)+N(E409)</f>
        <v>100</v>
      </c>
      <c r="J409" s="48" t="n">
        <f aca="false">MIN(Setup!$C$37,MAX(I409,0))</f>
        <v>9.23076923076923</v>
      </c>
      <c r="K409" s="48" t="n">
        <f aca="false">MIN(MAX(N(Setup!$C$14)-L408,0),MAX(I409-J409,0))</f>
        <v>0</v>
      </c>
      <c r="L409" s="48" t="n">
        <f aca="false">L408+K409-N(G409)</f>
        <v>500</v>
      </c>
      <c r="M409" s="48" t="n">
        <f aca="false">M408+J409-N(H409)</f>
        <v>3701.53846153844</v>
      </c>
      <c r="N409" s="48" t="n">
        <f aca="false">SUM(BX409:DU409)</f>
        <v>0</v>
      </c>
      <c r="O409" s="48" t="n">
        <f aca="false">SUM(Z409:BW409)-N409</f>
        <v>25</v>
      </c>
      <c r="P409" s="48" t="n">
        <f aca="false">MAX(I409-J409-K409,0)+O409</f>
        <v>115.769230769231</v>
      </c>
      <c r="Q409" s="48" t="n">
        <f aca="false">SUM(DV409:FS409)</f>
        <v>0</v>
      </c>
      <c r="R409" s="49" t="n">
        <f aca="false">N409+J409+K409+Q409</f>
        <v>9.23076923076923</v>
      </c>
      <c r="S409" s="48" t="n">
        <f aca="false">T409-T408-N(F409)+N409+Q409</f>
        <v>0</v>
      </c>
      <c r="T409" s="49" t="n">
        <f aca="false">SUM(FT409:HQ409)</f>
        <v>0</v>
      </c>
      <c r="U409" s="44" t="str">
        <f aca="false">IF(T408&lt;0.005,"",INDEX(Helpers!$C$2:$C$51,IF(_xlfn.MINIFS($DV$6:$FS$6,DV409:FS409,"&gt;0.005")=0,V409,_xlfn.MINIFS($DV$6:$FS$6,DV409:FS409,"&gt;0.005"))))</f>
        <v/>
      </c>
      <c r="V409" s="44" t="n">
        <f aca="false">IF(_xlfn.MINIFS($FT$6:$HQ$6,FT408:HQ408,"&gt;0.005")=0,1,_xlfn.MINIFS($FT$6:$HQ$6,FT408:HQ408,"&gt;0.005"))</f>
        <v>1</v>
      </c>
      <c r="W409" s="44" t="n">
        <f aca="false">IF(AND(D409&lt;&gt;"Paid",T408&gt;0.005),1,0)</f>
        <v>0</v>
      </c>
      <c r="X409" s="48" t="n">
        <f aca="false">SUMPRODUCT(((Helpers!$G$2:$G$51*(1+(Helpers!$D$2:$D$51+0.000000001)/12)^(($B409-Setup!$C$8)/(365.25/12))-Helpers!$E$2:$E$51*((1+(Helpers!$D$2:$D$51+0.000000001)/12)^(($B409-Setup!$C$8)/(365.25/12))-1)/((Helpers!$D$2:$D$51+0.000000001)/12))&gt;0)*(Helpers!$G$2:$G$51*(1+(Helpers!$D$2:$D$51+0.000000001)/12)^(($B409-Setup!$C$8)/(365.25/12))-Helpers!$E$2:$E$51*((1+(Helpers!$D$2:$D$51+0.000000001)/12)^(($B409-Setup!$C$8)/(365.25/12))-1)/((Helpers!$D$2:$D$51+0.000000001)/12)))</f>
        <v>0</v>
      </c>
      <c r="Y409" s="48"/>
      <c r="Z409" s="48" t="n">
        <f aca="false">IF(OR(N(Z$5)=0,Z$6=""),0,Z$5*((DATE(YEAR($B409),MONTH($B409),MIN(Z$6,DAY(EOMONTH($B409,0))))&gt;=$B409)*(DATE(YEAR($B409),MONTH($B409),MIN(Z$6,DAY(EOMONTH($B409,0))))&lt;$C409)+(DATE(YEAR($B409),MONTH($B409)+1,MIN(Z$6,DAY(EOMONTH($B409,1))))&gt;=$B409)*(DATE(YEAR($B409),MONTH($B409)+1,MIN(Z$6,DAY(EOMONTH($B409,1))))&lt;$C409)))</f>
        <v>25</v>
      </c>
      <c r="AA409" s="48" t="n">
        <f aca="false">IF(OR(N(AA$5)=0,AA$6=""),0,AA$5*((DATE(YEAR($B409),MONTH($B409),MIN(AA$6,DAY(EOMONTH($B409,0))))&gt;=$B409)*(DATE(YEAR($B409),MONTH($B409),MIN(AA$6,DAY(EOMONTH($B409,0))))&lt;$C409)+(DATE(YEAR($B409),MONTH($B409)+1,MIN(AA$6,DAY(EOMONTH($B409,1))))&gt;=$B409)*(DATE(YEAR($B409),MONTH($B409)+1,MIN(AA$6,DAY(EOMONTH($B409,1))))&lt;$C409)))</f>
        <v>0</v>
      </c>
      <c r="AB409" s="48" t="n">
        <f aca="false">IF(OR(N(AB$5)=0,AB$6=""),0,AB$5*((DATE(YEAR($B409),MONTH($B409),MIN(AB$6,DAY(EOMONTH($B409,0))))&gt;=$B409)*(DATE(YEAR($B409),MONTH($B409),MIN(AB$6,DAY(EOMONTH($B409,0))))&lt;$C409)+(DATE(YEAR($B409),MONTH($B409)+1,MIN(AB$6,DAY(EOMONTH($B409,1))))&gt;=$B409)*(DATE(YEAR($B409),MONTH($B409)+1,MIN(AB$6,DAY(EOMONTH($B409,1))))&lt;$C409)))</f>
        <v>0</v>
      </c>
      <c r="AC409" s="48" t="n">
        <f aca="false">IF(OR(N(AC$5)=0,AC$6=""),0,AC$5*((DATE(YEAR($B409),MONTH($B409),MIN(AC$6,DAY(EOMONTH($B409,0))))&gt;=$B409)*(DATE(YEAR($B409),MONTH($B409),MIN(AC$6,DAY(EOMONTH($B409,0))))&lt;$C409)+(DATE(YEAR($B409),MONTH($B409)+1,MIN(AC$6,DAY(EOMONTH($B409,1))))&gt;=$B409)*(DATE(YEAR($B409),MONTH($B409)+1,MIN(AC$6,DAY(EOMONTH($B409,1))))&lt;$C409)))</f>
        <v>0</v>
      </c>
      <c r="AD409" s="48" t="n">
        <f aca="false">IF(OR(N(AD$5)=0,AD$6=""),0,AD$5*((DATE(YEAR($B409),MONTH($B409),MIN(AD$6,DAY(EOMONTH($B409,0))))&gt;=$B409)*(DATE(YEAR($B409),MONTH($B409),MIN(AD$6,DAY(EOMONTH($B409,0))))&lt;$C409)+(DATE(YEAR($B409),MONTH($B409)+1,MIN(AD$6,DAY(EOMONTH($B409,1))))&gt;=$B409)*(DATE(YEAR($B409),MONTH($B409)+1,MIN(AD$6,DAY(EOMONTH($B409,1))))&lt;$C409)))</f>
        <v>0</v>
      </c>
      <c r="AE409" s="48" t="n">
        <f aca="false">IF(OR(N(AE$5)=0,AE$6=""),0,AE$5*((DATE(YEAR($B409),MONTH($B409),MIN(AE$6,DAY(EOMONTH($B409,0))))&gt;=$B409)*(DATE(YEAR($B409),MONTH($B409),MIN(AE$6,DAY(EOMONTH($B409,0))))&lt;$C409)+(DATE(YEAR($B409),MONTH($B409)+1,MIN(AE$6,DAY(EOMONTH($B409,1))))&gt;=$B409)*(DATE(YEAR($B409),MONTH($B409)+1,MIN(AE$6,DAY(EOMONTH($B409,1))))&lt;$C409)))</f>
        <v>0</v>
      </c>
      <c r="AF409" s="48" t="n">
        <f aca="false">IF(OR(N(AF$5)=0,AF$6=""),0,AF$5*((DATE(YEAR($B409),MONTH($B409),MIN(AF$6,DAY(EOMONTH($B409,0))))&gt;=$B409)*(DATE(YEAR($B409),MONTH($B409),MIN(AF$6,DAY(EOMONTH($B409,0))))&lt;$C409)+(DATE(YEAR($B409),MONTH($B409)+1,MIN(AF$6,DAY(EOMONTH($B409,1))))&gt;=$B409)*(DATE(YEAR($B409),MONTH($B409)+1,MIN(AF$6,DAY(EOMONTH($B409,1))))&lt;$C409)))</f>
        <v>0</v>
      </c>
      <c r="AG409" s="48" t="n">
        <f aca="false">IF(OR(N(AG$5)=0,AG$6=""),0,AG$5*((DATE(YEAR($B409),MONTH($B409),MIN(AG$6,DAY(EOMONTH($B409,0))))&gt;=$B409)*(DATE(YEAR($B409),MONTH($B409),MIN(AG$6,DAY(EOMONTH($B409,0))))&lt;$C409)+(DATE(YEAR($B409),MONTH($B409)+1,MIN(AG$6,DAY(EOMONTH($B409,1))))&gt;=$B409)*(DATE(YEAR($B409),MONTH($B409)+1,MIN(AG$6,DAY(EOMONTH($B409,1))))&lt;$C409)))</f>
        <v>0</v>
      </c>
      <c r="AH409" s="48" t="n">
        <f aca="false">IF(OR(N(AH$5)=0,AH$6=""),0,AH$5*((DATE(YEAR($B409),MONTH($B409),MIN(AH$6,DAY(EOMONTH($B409,0))))&gt;=$B409)*(DATE(YEAR($B409),MONTH($B409),MIN(AH$6,DAY(EOMONTH($B409,0))))&lt;$C409)+(DATE(YEAR($B409),MONTH($B409)+1,MIN(AH$6,DAY(EOMONTH($B409,1))))&gt;=$B409)*(DATE(YEAR($B409),MONTH($B409)+1,MIN(AH$6,DAY(EOMONTH($B409,1))))&lt;$C409)))</f>
        <v>0</v>
      </c>
      <c r="AI409" s="48" t="n">
        <f aca="false">IF(OR(N(AI$5)=0,AI$6=""),0,AI$5*((DATE(YEAR($B409),MONTH($B409),MIN(AI$6,DAY(EOMONTH($B409,0))))&gt;=$B409)*(DATE(YEAR($B409),MONTH($B409),MIN(AI$6,DAY(EOMONTH($B409,0))))&lt;$C409)+(DATE(YEAR($B409),MONTH($B409)+1,MIN(AI$6,DAY(EOMONTH($B409,1))))&gt;=$B409)*(DATE(YEAR($B409),MONTH($B409)+1,MIN(AI$6,DAY(EOMONTH($B409,1))))&lt;$C409)))</f>
        <v>0</v>
      </c>
      <c r="AJ409" s="48" t="n">
        <f aca="false">IF(OR(N(AJ$5)=0,AJ$6=""),0,AJ$5*((DATE(YEAR($B409),MONTH($B409),MIN(AJ$6,DAY(EOMONTH($B409,0))))&gt;=$B409)*(DATE(YEAR($B409),MONTH($B409),MIN(AJ$6,DAY(EOMONTH($B409,0))))&lt;$C409)+(DATE(YEAR($B409),MONTH($B409)+1,MIN(AJ$6,DAY(EOMONTH($B409,1))))&gt;=$B409)*(DATE(YEAR($B409),MONTH($B409)+1,MIN(AJ$6,DAY(EOMONTH($B409,1))))&lt;$C409)))</f>
        <v>0</v>
      </c>
      <c r="AK409" s="48" t="n">
        <f aca="false">IF(OR(N(AK$5)=0,AK$6=""),0,AK$5*((DATE(YEAR($B409),MONTH($B409),MIN(AK$6,DAY(EOMONTH($B409,0))))&gt;=$B409)*(DATE(YEAR($B409),MONTH($B409),MIN(AK$6,DAY(EOMONTH($B409,0))))&lt;$C409)+(DATE(YEAR($B409),MONTH($B409)+1,MIN(AK$6,DAY(EOMONTH($B409,1))))&gt;=$B409)*(DATE(YEAR($B409),MONTH($B409)+1,MIN(AK$6,DAY(EOMONTH($B409,1))))&lt;$C409)))</f>
        <v>0</v>
      </c>
      <c r="AL409" s="48" t="n">
        <f aca="false">IF(OR(N(AL$5)=0,AL$6=""),0,AL$5*((DATE(YEAR($B409),MONTH($B409),MIN(AL$6,DAY(EOMONTH($B409,0))))&gt;=$B409)*(DATE(YEAR($B409),MONTH($B409),MIN(AL$6,DAY(EOMONTH($B409,0))))&lt;$C409)+(DATE(YEAR($B409),MONTH($B409)+1,MIN(AL$6,DAY(EOMONTH($B409,1))))&gt;=$B409)*(DATE(YEAR($B409),MONTH($B409)+1,MIN(AL$6,DAY(EOMONTH($B409,1))))&lt;$C409)))</f>
        <v>0</v>
      </c>
      <c r="AM409" s="48" t="n">
        <f aca="false">IF(OR(N(AM$5)=0,AM$6=""),0,AM$5*((DATE(YEAR($B409),MONTH($B409),MIN(AM$6,DAY(EOMONTH($B409,0))))&gt;=$B409)*(DATE(YEAR($B409),MONTH($B409),MIN(AM$6,DAY(EOMONTH($B409,0))))&lt;$C409)+(DATE(YEAR($B409),MONTH($B409)+1,MIN(AM$6,DAY(EOMONTH($B409,1))))&gt;=$B409)*(DATE(YEAR($B409),MONTH($B409)+1,MIN(AM$6,DAY(EOMONTH($B409,1))))&lt;$C409)))</f>
        <v>0</v>
      </c>
      <c r="AN409" s="48" t="n">
        <f aca="false">IF(OR(N(AN$5)=0,AN$6=""),0,AN$5*((DATE(YEAR($B409),MONTH($B409),MIN(AN$6,DAY(EOMONTH($B409,0))))&gt;=$B409)*(DATE(YEAR($B409),MONTH($B409),MIN(AN$6,DAY(EOMONTH($B409,0))))&lt;$C409)+(DATE(YEAR($B409),MONTH($B409)+1,MIN(AN$6,DAY(EOMONTH($B409,1))))&gt;=$B409)*(DATE(YEAR($B409),MONTH($B409)+1,MIN(AN$6,DAY(EOMONTH($B409,1))))&lt;$C409)))</f>
        <v>0</v>
      </c>
      <c r="AO409" s="48" t="n">
        <f aca="false">IF(OR(N(AO$5)=0,AO$6=""),0,AO$5*((DATE(YEAR($B409),MONTH($B409),MIN(AO$6,DAY(EOMONTH($B409,0))))&gt;=$B409)*(DATE(YEAR($B409),MONTH($B409),MIN(AO$6,DAY(EOMONTH($B409,0))))&lt;$C409)+(DATE(YEAR($B409),MONTH($B409)+1,MIN(AO$6,DAY(EOMONTH($B409,1))))&gt;=$B409)*(DATE(YEAR($B409),MONTH($B409)+1,MIN(AO$6,DAY(EOMONTH($B409,1))))&lt;$C409)))</f>
        <v>0</v>
      </c>
      <c r="AP409" s="48" t="n">
        <f aca="false">IF(OR(N(AP$5)=0,AP$6=""),0,AP$5*((DATE(YEAR($B409),MONTH($B409),MIN(AP$6,DAY(EOMONTH($B409,0))))&gt;=$B409)*(DATE(YEAR($B409),MONTH($B409),MIN(AP$6,DAY(EOMONTH($B409,0))))&lt;$C409)+(DATE(YEAR($B409),MONTH($B409)+1,MIN(AP$6,DAY(EOMONTH($B409,1))))&gt;=$B409)*(DATE(YEAR($B409),MONTH($B409)+1,MIN(AP$6,DAY(EOMONTH($B409,1))))&lt;$C409)))</f>
        <v>0</v>
      </c>
      <c r="AQ409" s="48" t="n">
        <f aca="false">IF(OR(N(AQ$5)=0,AQ$6=""),0,AQ$5*((DATE(YEAR($B409),MONTH($B409),MIN(AQ$6,DAY(EOMONTH($B409,0))))&gt;=$B409)*(DATE(YEAR($B409),MONTH($B409),MIN(AQ$6,DAY(EOMONTH($B409,0))))&lt;$C409)+(DATE(YEAR($B409),MONTH($B409)+1,MIN(AQ$6,DAY(EOMONTH($B409,1))))&gt;=$B409)*(DATE(YEAR($B409),MONTH($B409)+1,MIN(AQ$6,DAY(EOMONTH($B409,1))))&lt;$C409)))</f>
        <v>0</v>
      </c>
      <c r="AR409" s="48" t="n">
        <f aca="false">IF(OR(N(AR$5)=0,AR$6=""),0,AR$5*((DATE(YEAR($B409),MONTH($B409),MIN(AR$6,DAY(EOMONTH($B409,0))))&gt;=$B409)*(DATE(YEAR($B409),MONTH($B409),MIN(AR$6,DAY(EOMONTH($B409,0))))&lt;$C409)+(DATE(YEAR($B409),MONTH($B409)+1,MIN(AR$6,DAY(EOMONTH($B409,1))))&gt;=$B409)*(DATE(YEAR($B409),MONTH($B409)+1,MIN(AR$6,DAY(EOMONTH($B409,1))))&lt;$C409)))</f>
        <v>0</v>
      </c>
      <c r="AS409" s="48" t="n">
        <f aca="false">IF(OR(N(AS$5)=0,AS$6=""),0,AS$5*((DATE(YEAR($B409),MONTH($B409),MIN(AS$6,DAY(EOMONTH($B409,0))))&gt;=$B409)*(DATE(YEAR($B409),MONTH($B409),MIN(AS$6,DAY(EOMONTH($B409,0))))&lt;$C409)+(DATE(YEAR($B409),MONTH($B409)+1,MIN(AS$6,DAY(EOMONTH($B409,1))))&gt;=$B409)*(DATE(YEAR($B409),MONTH($B409)+1,MIN(AS$6,DAY(EOMONTH($B409,1))))&lt;$C409)))</f>
        <v>0</v>
      </c>
      <c r="AT409" s="48" t="n">
        <f aca="false">IF(OR(N(AT$5)=0,AT$6=""),0,AT$5*((DATE(YEAR($B409),MONTH($B409),MIN(AT$6,DAY(EOMONTH($B409,0))))&gt;=$B409)*(DATE(YEAR($B409),MONTH($B409),MIN(AT$6,DAY(EOMONTH($B409,0))))&lt;$C409)+(DATE(YEAR($B409),MONTH($B409)+1,MIN(AT$6,DAY(EOMONTH($B409,1))))&gt;=$B409)*(DATE(YEAR($B409),MONTH($B409)+1,MIN(AT$6,DAY(EOMONTH($B409,1))))&lt;$C409)))</f>
        <v>0</v>
      </c>
      <c r="AU409" s="48" t="n">
        <f aca="false">IF(OR(N(AU$5)=0,AU$6=""),0,AU$5*((DATE(YEAR($B409),MONTH($B409),MIN(AU$6,DAY(EOMONTH($B409,0))))&gt;=$B409)*(DATE(YEAR($B409),MONTH($B409),MIN(AU$6,DAY(EOMONTH($B409,0))))&lt;$C409)+(DATE(YEAR($B409),MONTH($B409)+1,MIN(AU$6,DAY(EOMONTH($B409,1))))&gt;=$B409)*(DATE(YEAR($B409),MONTH($B409)+1,MIN(AU$6,DAY(EOMONTH($B409,1))))&lt;$C409)))</f>
        <v>0</v>
      </c>
      <c r="AV409" s="48" t="n">
        <f aca="false">IF(OR(N(AV$5)=0,AV$6=""),0,AV$5*((DATE(YEAR($B409),MONTH($B409),MIN(AV$6,DAY(EOMONTH($B409,0))))&gt;=$B409)*(DATE(YEAR($B409),MONTH($B409),MIN(AV$6,DAY(EOMONTH($B409,0))))&lt;$C409)+(DATE(YEAR($B409),MONTH($B409)+1,MIN(AV$6,DAY(EOMONTH($B409,1))))&gt;=$B409)*(DATE(YEAR($B409),MONTH($B409)+1,MIN(AV$6,DAY(EOMONTH($B409,1))))&lt;$C409)))</f>
        <v>0</v>
      </c>
      <c r="AW409" s="48" t="n">
        <f aca="false">IF(OR(N(AW$5)=0,AW$6=""),0,AW$5*((DATE(YEAR($B409),MONTH($B409),MIN(AW$6,DAY(EOMONTH($B409,0))))&gt;=$B409)*(DATE(YEAR($B409),MONTH($B409),MIN(AW$6,DAY(EOMONTH($B409,0))))&lt;$C409)+(DATE(YEAR($B409),MONTH($B409)+1,MIN(AW$6,DAY(EOMONTH($B409,1))))&gt;=$B409)*(DATE(YEAR($B409),MONTH($B409)+1,MIN(AW$6,DAY(EOMONTH($B409,1))))&lt;$C409)))</f>
        <v>0</v>
      </c>
      <c r="AX409" s="48" t="n">
        <f aca="false">IF(OR(N(AX$5)=0,AX$6=""),0,AX$5*((DATE(YEAR($B409),MONTH($B409),MIN(AX$6,DAY(EOMONTH($B409,0))))&gt;=$B409)*(DATE(YEAR($B409),MONTH($B409),MIN(AX$6,DAY(EOMONTH($B409,0))))&lt;$C409)+(DATE(YEAR($B409),MONTH($B409)+1,MIN(AX$6,DAY(EOMONTH($B409,1))))&gt;=$B409)*(DATE(YEAR($B409),MONTH($B409)+1,MIN(AX$6,DAY(EOMONTH($B409,1))))&lt;$C409)))</f>
        <v>0</v>
      </c>
      <c r="AY409" s="48" t="n">
        <f aca="false">IF(OR(N(AY$5)=0,AY$6=""),0,AY$5*((DATE(YEAR($B409),MONTH($B409),MIN(AY$6,DAY(EOMONTH($B409,0))))&gt;=$B409)*(DATE(YEAR($B409),MONTH($B409),MIN(AY$6,DAY(EOMONTH($B409,0))))&lt;$C409)+(DATE(YEAR($B409),MONTH($B409)+1,MIN(AY$6,DAY(EOMONTH($B409,1))))&gt;=$B409)*(DATE(YEAR($B409),MONTH($B409)+1,MIN(AY$6,DAY(EOMONTH($B409,1))))&lt;$C409)))</f>
        <v>0</v>
      </c>
      <c r="AZ409" s="48" t="n">
        <f aca="false">IF(OR(N(AZ$5)=0,AZ$6=""),0,AZ$5*((DATE(YEAR($B409),MONTH($B409),MIN(AZ$6,DAY(EOMONTH($B409,0))))&gt;=$B409)*(DATE(YEAR($B409),MONTH($B409),MIN(AZ$6,DAY(EOMONTH($B409,0))))&lt;$C409)+(DATE(YEAR($B409),MONTH($B409)+1,MIN(AZ$6,DAY(EOMONTH($B409,1))))&gt;=$B409)*(DATE(YEAR($B409),MONTH($B409)+1,MIN(AZ$6,DAY(EOMONTH($B409,1))))&lt;$C409)))</f>
        <v>0</v>
      </c>
      <c r="BA409" s="48" t="n">
        <f aca="false">IF(OR(N(BA$5)=0,BA$6=""),0,BA$5*((DATE(YEAR($B409),MONTH($B409),MIN(BA$6,DAY(EOMONTH($B409,0))))&gt;=$B409)*(DATE(YEAR($B409),MONTH($B409),MIN(BA$6,DAY(EOMONTH($B409,0))))&lt;$C409)+(DATE(YEAR($B409),MONTH($B409)+1,MIN(BA$6,DAY(EOMONTH($B409,1))))&gt;=$B409)*(DATE(YEAR($B409),MONTH($B409)+1,MIN(BA$6,DAY(EOMONTH($B409,1))))&lt;$C409)))</f>
        <v>0</v>
      </c>
      <c r="BB409" s="48" t="n">
        <f aca="false">IF(OR(N(BB$5)=0,BB$6=""),0,BB$5*((DATE(YEAR($B409),MONTH($B409),MIN(BB$6,DAY(EOMONTH($B409,0))))&gt;=$B409)*(DATE(YEAR($B409),MONTH($B409),MIN(BB$6,DAY(EOMONTH($B409,0))))&lt;$C409)+(DATE(YEAR($B409),MONTH($B409)+1,MIN(BB$6,DAY(EOMONTH($B409,1))))&gt;=$B409)*(DATE(YEAR($B409),MONTH($B409)+1,MIN(BB$6,DAY(EOMONTH($B409,1))))&lt;$C409)))</f>
        <v>0</v>
      </c>
      <c r="BC409" s="48" t="n">
        <f aca="false">IF(OR(N(BC$5)=0,BC$6=""),0,BC$5*((DATE(YEAR($B409),MONTH($B409),MIN(BC$6,DAY(EOMONTH($B409,0))))&gt;=$B409)*(DATE(YEAR($B409),MONTH($B409),MIN(BC$6,DAY(EOMONTH($B409,0))))&lt;$C409)+(DATE(YEAR($B409),MONTH($B409)+1,MIN(BC$6,DAY(EOMONTH($B409,1))))&gt;=$B409)*(DATE(YEAR($B409),MONTH($B409)+1,MIN(BC$6,DAY(EOMONTH($B409,1))))&lt;$C409)))</f>
        <v>0</v>
      </c>
      <c r="BD409" s="48" t="n">
        <f aca="false">IF(OR(N(BD$5)=0,BD$6=""),0,BD$5*((DATE(YEAR($B409),MONTH($B409),MIN(BD$6,DAY(EOMONTH($B409,0))))&gt;=$B409)*(DATE(YEAR($B409),MONTH($B409),MIN(BD$6,DAY(EOMONTH($B409,0))))&lt;$C409)+(DATE(YEAR($B409),MONTH($B409)+1,MIN(BD$6,DAY(EOMONTH($B409,1))))&gt;=$B409)*(DATE(YEAR($B409),MONTH($B409)+1,MIN(BD$6,DAY(EOMONTH($B409,1))))&lt;$C409)))</f>
        <v>0</v>
      </c>
      <c r="BE409" s="48" t="n">
        <f aca="false">IF(OR(N(BE$5)=0,BE$6=""),0,BE$5*((DATE(YEAR($B409),MONTH($B409),MIN(BE$6,DAY(EOMONTH($B409,0))))&gt;=$B409)*(DATE(YEAR($B409),MONTH($B409),MIN(BE$6,DAY(EOMONTH($B409,0))))&lt;$C409)+(DATE(YEAR($B409),MONTH($B409)+1,MIN(BE$6,DAY(EOMONTH($B409,1))))&gt;=$B409)*(DATE(YEAR($B409),MONTH($B409)+1,MIN(BE$6,DAY(EOMONTH($B409,1))))&lt;$C409)))</f>
        <v>0</v>
      </c>
      <c r="BF409" s="48" t="n">
        <f aca="false">IF(OR(N(BF$5)=0,BF$6=""),0,BF$5*((DATE(YEAR($B409),MONTH($B409),MIN(BF$6,DAY(EOMONTH($B409,0))))&gt;=$B409)*(DATE(YEAR($B409),MONTH($B409),MIN(BF$6,DAY(EOMONTH($B409,0))))&lt;$C409)+(DATE(YEAR($B409),MONTH($B409)+1,MIN(BF$6,DAY(EOMONTH($B409,1))))&gt;=$B409)*(DATE(YEAR($B409),MONTH($B409)+1,MIN(BF$6,DAY(EOMONTH($B409,1))))&lt;$C409)))</f>
        <v>0</v>
      </c>
      <c r="BG409" s="48" t="n">
        <f aca="false">IF(OR(N(BG$5)=0,BG$6=""),0,BG$5*((DATE(YEAR($B409),MONTH($B409),MIN(BG$6,DAY(EOMONTH($B409,0))))&gt;=$B409)*(DATE(YEAR($B409),MONTH($B409),MIN(BG$6,DAY(EOMONTH($B409,0))))&lt;$C409)+(DATE(YEAR($B409),MONTH($B409)+1,MIN(BG$6,DAY(EOMONTH($B409,1))))&gt;=$B409)*(DATE(YEAR($B409),MONTH($B409)+1,MIN(BG$6,DAY(EOMONTH($B409,1))))&lt;$C409)))</f>
        <v>0</v>
      </c>
      <c r="BH409" s="48" t="n">
        <f aca="false">IF(OR(N(BH$5)=0,BH$6=""),0,BH$5*((DATE(YEAR($B409),MONTH($B409),MIN(BH$6,DAY(EOMONTH($B409,0))))&gt;=$B409)*(DATE(YEAR($B409),MONTH($B409),MIN(BH$6,DAY(EOMONTH($B409,0))))&lt;$C409)+(DATE(YEAR($B409),MONTH($B409)+1,MIN(BH$6,DAY(EOMONTH($B409,1))))&gt;=$B409)*(DATE(YEAR($B409),MONTH($B409)+1,MIN(BH$6,DAY(EOMONTH($B409,1))))&lt;$C409)))</f>
        <v>0</v>
      </c>
      <c r="BI409" s="48" t="n">
        <f aca="false">IF(OR(N(BI$5)=0,BI$6=""),0,BI$5*((DATE(YEAR($B409),MONTH($B409),MIN(BI$6,DAY(EOMONTH($B409,0))))&gt;=$B409)*(DATE(YEAR($B409),MONTH($B409),MIN(BI$6,DAY(EOMONTH($B409,0))))&lt;$C409)+(DATE(YEAR($B409),MONTH($B409)+1,MIN(BI$6,DAY(EOMONTH($B409,1))))&gt;=$B409)*(DATE(YEAR($B409),MONTH($B409)+1,MIN(BI$6,DAY(EOMONTH($B409,1))))&lt;$C409)))</f>
        <v>0</v>
      </c>
      <c r="BJ409" s="48" t="n">
        <f aca="false">IF(OR(N(BJ$5)=0,BJ$6=""),0,BJ$5*((DATE(YEAR($B409),MONTH($B409),MIN(BJ$6,DAY(EOMONTH($B409,0))))&gt;=$B409)*(DATE(YEAR($B409),MONTH($B409),MIN(BJ$6,DAY(EOMONTH($B409,0))))&lt;$C409)+(DATE(YEAR($B409),MONTH($B409)+1,MIN(BJ$6,DAY(EOMONTH($B409,1))))&gt;=$B409)*(DATE(YEAR($B409),MONTH($B409)+1,MIN(BJ$6,DAY(EOMONTH($B409,1))))&lt;$C409)))</f>
        <v>0</v>
      </c>
      <c r="BK409" s="48" t="n">
        <f aca="false">IF(OR(N(BK$5)=0,BK$6=""),0,BK$5*((DATE(YEAR($B409),MONTH($B409),MIN(BK$6,DAY(EOMONTH($B409,0))))&gt;=$B409)*(DATE(YEAR($B409),MONTH($B409),MIN(BK$6,DAY(EOMONTH($B409,0))))&lt;$C409)+(DATE(YEAR($B409),MONTH($B409)+1,MIN(BK$6,DAY(EOMONTH($B409,1))))&gt;=$B409)*(DATE(YEAR($B409),MONTH($B409)+1,MIN(BK$6,DAY(EOMONTH($B409,1))))&lt;$C409)))</f>
        <v>0</v>
      </c>
      <c r="BL409" s="48" t="n">
        <f aca="false">IF(OR(N(BL$5)=0,BL$6=""),0,BL$5*((DATE(YEAR($B409),MONTH($B409),MIN(BL$6,DAY(EOMONTH($B409,0))))&gt;=$B409)*(DATE(YEAR($B409),MONTH($B409),MIN(BL$6,DAY(EOMONTH($B409,0))))&lt;$C409)+(DATE(YEAR($B409),MONTH($B409)+1,MIN(BL$6,DAY(EOMONTH($B409,1))))&gt;=$B409)*(DATE(YEAR($B409),MONTH($B409)+1,MIN(BL$6,DAY(EOMONTH($B409,1))))&lt;$C409)))</f>
        <v>0</v>
      </c>
      <c r="BM409" s="48" t="n">
        <f aca="false">IF(OR(N(BM$5)=0,BM$6=""),0,BM$5*((DATE(YEAR($B409),MONTH($B409),MIN(BM$6,DAY(EOMONTH($B409,0))))&gt;=$B409)*(DATE(YEAR($B409),MONTH($B409),MIN(BM$6,DAY(EOMONTH($B409,0))))&lt;$C409)+(DATE(YEAR($B409),MONTH($B409)+1,MIN(BM$6,DAY(EOMONTH($B409,1))))&gt;=$B409)*(DATE(YEAR($B409),MONTH($B409)+1,MIN(BM$6,DAY(EOMONTH($B409,1))))&lt;$C409)))</f>
        <v>0</v>
      </c>
      <c r="BN409" s="48" t="n">
        <f aca="false">IF(OR(N(BN$5)=0,BN$6=""),0,BN$5*((DATE(YEAR($B409),MONTH($B409),MIN(BN$6,DAY(EOMONTH($B409,0))))&gt;=$B409)*(DATE(YEAR($B409),MONTH($B409),MIN(BN$6,DAY(EOMONTH($B409,0))))&lt;$C409)+(DATE(YEAR($B409),MONTH($B409)+1,MIN(BN$6,DAY(EOMONTH($B409,1))))&gt;=$B409)*(DATE(YEAR($B409),MONTH($B409)+1,MIN(BN$6,DAY(EOMONTH($B409,1))))&lt;$C409)))</f>
        <v>0</v>
      </c>
      <c r="BO409" s="48" t="n">
        <f aca="false">IF(OR(N(BO$5)=0,BO$6=""),0,BO$5*((DATE(YEAR($B409),MONTH($B409),MIN(BO$6,DAY(EOMONTH($B409,0))))&gt;=$B409)*(DATE(YEAR($B409),MONTH($B409),MIN(BO$6,DAY(EOMONTH($B409,0))))&lt;$C409)+(DATE(YEAR($B409),MONTH($B409)+1,MIN(BO$6,DAY(EOMONTH($B409,1))))&gt;=$B409)*(DATE(YEAR($B409),MONTH($B409)+1,MIN(BO$6,DAY(EOMONTH($B409,1))))&lt;$C409)))</f>
        <v>0</v>
      </c>
      <c r="BP409" s="48" t="n">
        <f aca="false">IF(OR(N(BP$5)=0,BP$6=""),0,BP$5*((DATE(YEAR($B409),MONTH($B409),MIN(BP$6,DAY(EOMONTH($B409,0))))&gt;=$B409)*(DATE(YEAR($B409),MONTH($B409),MIN(BP$6,DAY(EOMONTH($B409,0))))&lt;$C409)+(DATE(YEAR($B409),MONTH($B409)+1,MIN(BP$6,DAY(EOMONTH($B409,1))))&gt;=$B409)*(DATE(YEAR($B409),MONTH($B409)+1,MIN(BP$6,DAY(EOMONTH($B409,1))))&lt;$C409)))</f>
        <v>0</v>
      </c>
      <c r="BQ409" s="48" t="n">
        <f aca="false">IF(OR(N(BQ$5)=0,BQ$6=""),0,BQ$5*((DATE(YEAR($B409),MONTH($B409),MIN(BQ$6,DAY(EOMONTH($B409,0))))&gt;=$B409)*(DATE(YEAR($B409),MONTH($B409),MIN(BQ$6,DAY(EOMONTH($B409,0))))&lt;$C409)+(DATE(YEAR($B409),MONTH($B409)+1,MIN(BQ$6,DAY(EOMONTH($B409,1))))&gt;=$B409)*(DATE(YEAR($B409),MONTH($B409)+1,MIN(BQ$6,DAY(EOMONTH($B409,1))))&lt;$C409)))</f>
        <v>0</v>
      </c>
      <c r="BR409" s="48" t="n">
        <f aca="false">IF(OR(N(BR$5)=0,BR$6=""),0,BR$5*((DATE(YEAR($B409),MONTH($B409),MIN(BR$6,DAY(EOMONTH($B409,0))))&gt;=$B409)*(DATE(YEAR($B409),MONTH($B409),MIN(BR$6,DAY(EOMONTH($B409,0))))&lt;$C409)+(DATE(YEAR($B409),MONTH($B409)+1,MIN(BR$6,DAY(EOMONTH($B409,1))))&gt;=$B409)*(DATE(YEAR($B409),MONTH($B409)+1,MIN(BR$6,DAY(EOMONTH($B409,1))))&lt;$C409)))</f>
        <v>0</v>
      </c>
      <c r="BS409" s="48" t="n">
        <f aca="false">IF(OR(N(BS$5)=0,BS$6=""),0,BS$5*((DATE(YEAR($B409),MONTH($B409),MIN(BS$6,DAY(EOMONTH($B409,0))))&gt;=$B409)*(DATE(YEAR($B409),MONTH($B409),MIN(BS$6,DAY(EOMONTH($B409,0))))&lt;$C409)+(DATE(YEAR($B409),MONTH($B409)+1,MIN(BS$6,DAY(EOMONTH($B409,1))))&gt;=$B409)*(DATE(YEAR($B409),MONTH($B409)+1,MIN(BS$6,DAY(EOMONTH($B409,1))))&lt;$C409)))</f>
        <v>0</v>
      </c>
      <c r="BT409" s="48" t="n">
        <f aca="false">IF(OR(N(BT$5)=0,BT$6=""),0,BT$5*((DATE(YEAR($B409),MONTH($B409),MIN(BT$6,DAY(EOMONTH($B409,0))))&gt;=$B409)*(DATE(YEAR($B409),MONTH($B409),MIN(BT$6,DAY(EOMONTH($B409,0))))&lt;$C409)+(DATE(YEAR($B409),MONTH($B409)+1,MIN(BT$6,DAY(EOMONTH($B409,1))))&gt;=$B409)*(DATE(YEAR($B409),MONTH($B409)+1,MIN(BT$6,DAY(EOMONTH($B409,1))))&lt;$C409)))</f>
        <v>0</v>
      </c>
      <c r="BU409" s="48" t="n">
        <f aca="false">IF(OR(N(BU$5)=0,BU$6=""),0,BU$5*((DATE(YEAR($B409),MONTH($B409),MIN(BU$6,DAY(EOMONTH($B409,0))))&gt;=$B409)*(DATE(YEAR($B409),MONTH($B409),MIN(BU$6,DAY(EOMONTH($B409,0))))&lt;$C409)+(DATE(YEAR($B409),MONTH($B409)+1,MIN(BU$6,DAY(EOMONTH($B409,1))))&gt;=$B409)*(DATE(YEAR($B409),MONTH($B409)+1,MIN(BU$6,DAY(EOMONTH($B409,1))))&lt;$C409)))</f>
        <v>0</v>
      </c>
      <c r="BV409" s="48" t="n">
        <f aca="false">IF(OR(N(BV$5)=0,BV$6=""),0,BV$5*((DATE(YEAR($B409),MONTH($B409),MIN(BV$6,DAY(EOMONTH($B409,0))))&gt;=$B409)*(DATE(YEAR($B409),MONTH($B409),MIN(BV$6,DAY(EOMONTH($B409,0))))&lt;$C409)+(DATE(YEAR($B409),MONTH($B409)+1,MIN(BV$6,DAY(EOMONTH($B409,1))))&gt;=$B409)*(DATE(YEAR($B409),MONTH($B409)+1,MIN(BV$6,DAY(EOMONTH($B409,1))))&lt;$C409)))</f>
        <v>0</v>
      </c>
      <c r="BW409" s="48" t="n">
        <f aca="false">IF(OR(N(BW$5)=0,BW$6=""),0,BW$5*((DATE(YEAR($B409),MONTH($B409),MIN(BW$6,DAY(EOMONTH($B409,0))))&gt;=$B409)*(DATE(YEAR($B409),MONTH($B409),MIN(BW$6,DAY(EOMONTH($B409,0))))&lt;$C409)+(DATE(YEAR($B409),MONTH($B409)+1,MIN(BW$6,DAY(EOMONTH($B409,1))))&gt;=$B409)*(DATE(YEAR($B409),MONTH($B409)+1,MIN(BW$6,DAY(EOMONTH($B409,1))))&lt;$C409)))</f>
        <v>0</v>
      </c>
      <c r="BX409" s="48" t="n">
        <f aca="false">MIN(Z409,(FT408*(1+FT$5/Setup!$C$36)+IF($V409=1,N($F409),0)))</f>
        <v>0</v>
      </c>
      <c r="BY409" s="48" t="n">
        <f aca="false">MIN(AA409,(FU408*(1+FU$5/Setup!$C$36)+IF($V409=2,N($F409),0)))</f>
        <v>0</v>
      </c>
      <c r="BZ409" s="48" t="n">
        <f aca="false">MIN(AB409,(FV408*(1+FV$5/Setup!$C$36)+IF($V409=3,N($F409),0)))</f>
        <v>0</v>
      </c>
      <c r="CA409" s="48" t="n">
        <f aca="false">MIN(AC409,(FW408*(1+FW$5/Setup!$C$36)+IF($V409=4,N($F409),0)))</f>
        <v>0</v>
      </c>
      <c r="CB409" s="48" t="n">
        <f aca="false">MIN(AD409,(FX408*(1+FX$5/Setup!$C$36)+IF($V409=5,N($F409),0)))</f>
        <v>0</v>
      </c>
      <c r="CC409" s="48" t="n">
        <f aca="false">MIN(AE409,(FY408*(1+FY$5/Setup!$C$36)+IF($V409=6,N($F409),0)))</f>
        <v>0</v>
      </c>
      <c r="CD409" s="48" t="n">
        <f aca="false">MIN(AF409,(FZ408*(1+FZ$5/Setup!$C$36)+IF($V409=7,N($F409),0)))</f>
        <v>0</v>
      </c>
      <c r="CE409" s="48" t="n">
        <f aca="false">MIN(AG409,(GA408*(1+GA$5/Setup!$C$36)+IF($V409=8,N($F409),0)))</f>
        <v>0</v>
      </c>
      <c r="CF409" s="48" t="n">
        <f aca="false">MIN(AH409,(GB408*(1+GB$5/Setup!$C$36)+IF($V409=9,N($F409),0)))</f>
        <v>0</v>
      </c>
      <c r="CG409" s="48" t="n">
        <f aca="false">MIN(AI409,(GC408*(1+GC$5/Setup!$C$36)+IF($V409=10,N($F409),0)))</f>
        <v>0</v>
      </c>
      <c r="CH409" s="48" t="n">
        <f aca="false">MIN(AJ409,(GD408*(1+GD$5/Setup!$C$36)+IF($V409=11,N($F409),0)))</f>
        <v>0</v>
      </c>
      <c r="CI409" s="48" t="n">
        <f aca="false">MIN(AK409,(GE408*(1+GE$5/Setup!$C$36)+IF($V409=12,N($F409),0)))</f>
        <v>0</v>
      </c>
      <c r="CJ409" s="48" t="n">
        <f aca="false">MIN(AL409,(GF408*(1+GF$5/Setup!$C$36)+IF($V409=13,N($F409),0)))</f>
        <v>0</v>
      </c>
      <c r="CK409" s="48" t="n">
        <f aca="false">MIN(AM409,(GG408*(1+GG$5/Setup!$C$36)+IF($V409=14,N($F409),0)))</f>
        <v>0</v>
      </c>
      <c r="CL409" s="48" t="n">
        <f aca="false">MIN(AN409,(GH408*(1+GH$5/Setup!$C$36)+IF($V409=15,N($F409),0)))</f>
        <v>0</v>
      </c>
      <c r="CM409" s="48" t="n">
        <f aca="false">MIN(AO409,(GI408*(1+GI$5/Setup!$C$36)+IF($V409=16,N($F409),0)))</f>
        <v>0</v>
      </c>
      <c r="CN409" s="48" t="n">
        <f aca="false">MIN(AP409,(GJ408*(1+GJ$5/Setup!$C$36)+IF($V409=17,N($F409),0)))</f>
        <v>0</v>
      </c>
      <c r="CO409" s="48" t="n">
        <f aca="false">MIN(AQ409,(GK408*(1+GK$5/Setup!$C$36)+IF($V409=18,N($F409),0)))</f>
        <v>0</v>
      </c>
      <c r="CP409" s="48" t="n">
        <f aca="false">MIN(AR409,(GL408*(1+GL$5/Setup!$C$36)+IF($V409=19,N($F409),0)))</f>
        <v>0</v>
      </c>
      <c r="CQ409" s="48" t="n">
        <f aca="false">MIN(AS409,(GM408*(1+GM$5/Setup!$C$36)+IF($V409=20,N($F409),0)))</f>
        <v>0</v>
      </c>
      <c r="CR409" s="48" t="n">
        <f aca="false">MIN(AT409,(GN408*(1+GN$5/Setup!$C$36)+IF($V409=21,N($F409),0)))</f>
        <v>0</v>
      </c>
      <c r="CS409" s="48" t="n">
        <f aca="false">MIN(AU409,(GO408*(1+GO$5/Setup!$C$36)+IF($V409=22,N($F409),0)))</f>
        <v>0</v>
      </c>
      <c r="CT409" s="48" t="n">
        <f aca="false">MIN(AV409,(GP408*(1+GP$5/Setup!$C$36)+IF($V409=23,N($F409),0)))</f>
        <v>0</v>
      </c>
      <c r="CU409" s="48" t="n">
        <f aca="false">MIN(AW409,(GQ408*(1+GQ$5/Setup!$C$36)+IF($V409=24,N($F409),0)))</f>
        <v>0</v>
      </c>
      <c r="CV409" s="48" t="n">
        <f aca="false">MIN(AX409,(GR408*(1+GR$5/Setup!$C$36)+IF($V409=25,N($F409),0)))</f>
        <v>0</v>
      </c>
      <c r="CW409" s="48" t="n">
        <f aca="false">MIN(AY409,(GS408*(1+GS$5/Setup!$C$36)+IF($V409=26,N($F409),0)))</f>
        <v>0</v>
      </c>
      <c r="CX409" s="48" t="n">
        <f aca="false">MIN(AZ409,(GT408*(1+GT$5/Setup!$C$36)+IF($V409=27,N($F409),0)))</f>
        <v>0</v>
      </c>
      <c r="CY409" s="48" t="n">
        <f aca="false">MIN(BA409,(GU408*(1+GU$5/Setup!$C$36)+IF($V409=28,N($F409),0)))</f>
        <v>0</v>
      </c>
      <c r="CZ409" s="48" t="n">
        <f aca="false">MIN(BB409,(GV408*(1+GV$5/Setup!$C$36)+IF($V409=29,N($F409),0)))</f>
        <v>0</v>
      </c>
      <c r="DA409" s="48" t="n">
        <f aca="false">MIN(BC409,(GW408*(1+GW$5/Setup!$C$36)+IF($V409=30,N($F409),0)))</f>
        <v>0</v>
      </c>
      <c r="DB409" s="48" t="n">
        <f aca="false">MIN(BD409,(GX408*(1+GX$5/Setup!$C$36)+IF($V409=31,N($F409),0)))</f>
        <v>0</v>
      </c>
      <c r="DC409" s="48" t="n">
        <f aca="false">MIN(BE409,(GY408*(1+GY$5/Setup!$C$36)+IF($V409=32,N($F409),0)))</f>
        <v>0</v>
      </c>
      <c r="DD409" s="48" t="n">
        <f aca="false">MIN(BF409,(GZ408*(1+GZ$5/Setup!$C$36)+IF($V409=33,N($F409),0)))</f>
        <v>0</v>
      </c>
      <c r="DE409" s="48" t="n">
        <f aca="false">MIN(BG409,(HA408*(1+HA$5/Setup!$C$36)+IF($V409=34,N($F409),0)))</f>
        <v>0</v>
      </c>
      <c r="DF409" s="48" t="n">
        <f aca="false">MIN(BH409,(HB408*(1+HB$5/Setup!$C$36)+IF($V409=35,N($F409),0)))</f>
        <v>0</v>
      </c>
      <c r="DG409" s="48" t="n">
        <f aca="false">MIN(BI409,(HC408*(1+HC$5/Setup!$C$36)+IF($V409=36,N($F409),0)))</f>
        <v>0</v>
      </c>
      <c r="DH409" s="48" t="n">
        <f aca="false">MIN(BJ409,(HD408*(1+HD$5/Setup!$C$36)+IF($V409=37,N($F409),0)))</f>
        <v>0</v>
      </c>
      <c r="DI409" s="48" t="n">
        <f aca="false">MIN(BK409,(HE408*(1+HE$5/Setup!$C$36)+IF($V409=38,N($F409),0)))</f>
        <v>0</v>
      </c>
      <c r="DJ409" s="48" t="n">
        <f aca="false">MIN(BL409,(HF408*(1+HF$5/Setup!$C$36)+IF($V409=39,N($F409),0)))</f>
        <v>0</v>
      </c>
      <c r="DK409" s="48" t="n">
        <f aca="false">MIN(BM409,(HG408*(1+HG$5/Setup!$C$36)+IF($V409=40,N($F409),0)))</f>
        <v>0</v>
      </c>
      <c r="DL409" s="48" t="n">
        <f aca="false">MIN(BN409,(HH408*(1+HH$5/Setup!$C$36)+IF($V409=41,N($F409),0)))</f>
        <v>0</v>
      </c>
      <c r="DM409" s="48" t="n">
        <f aca="false">MIN(BO409,(HI408*(1+HI$5/Setup!$C$36)+IF($V409=42,N($F409),0)))</f>
        <v>0</v>
      </c>
      <c r="DN409" s="48" t="n">
        <f aca="false">MIN(BP409,(HJ408*(1+HJ$5/Setup!$C$36)+IF($V409=43,N($F409),0)))</f>
        <v>0</v>
      </c>
      <c r="DO409" s="48" t="n">
        <f aca="false">MIN(BQ409,(HK408*(1+HK$5/Setup!$C$36)+IF($V409=44,N($F409),0)))</f>
        <v>0</v>
      </c>
      <c r="DP409" s="48" t="n">
        <f aca="false">MIN(BR409,(HL408*(1+HL$5/Setup!$C$36)+IF($V409=45,N($F409),0)))</f>
        <v>0</v>
      </c>
      <c r="DQ409" s="48" t="n">
        <f aca="false">MIN(BS409,(HM408*(1+HM$5/Setup!$C$36)+IF($V409=46,N($F409),0)))</f>
        <v>0</v>
      </c>
      <c r="DR409" s="48" t="n">
        <f aca="false">MIN(BT409,(HN408*(1+HN$5/Setup!$C$36)+IF($V409=47,N($F409),0)))</f>
        <v>0</v>
      </c>
      <c r="DS409" s="48" t="n">
        <f aca="false">MIN(BU409,(HO408*(1+HO$5/Setup!$C$36)+IF($V409=48,N($F409),0)))</f>
        <v>0</v>
      </c>
      <c r="DT409" s="48" t="n">
        <f aca="false">MIN(BV409,(HP408*(1+HP$5/Setup!$C$36)+IF($V409=49,N($F409),0)))</f>
        <v>0</v>
      </c>
      <c r="DU409" s="48" t="n">
        <f aca="false">MIN(BW409,(HQ408*(1+HQ$5/Setup!$C$36)+IF($V409=50,N($F409),0)))</f>
        <v>0</v>
      </c>
      <c r="DV409" s="48" t="n">
        <f aca="false">MIN(MAX((FT408*(1+FT$5/Setup!$C$36)+IF($V409=1,N($F409),0))-BX409,0),MAX($P409-0,0))</f>
        <v>0</v>
      </c>
      <c r="DW409" s="48" t="n">
        <f aca="false">MIN(MAX((FU408*(1+FU$5/Setup!$C$36)+IF($V409=2,N($F409),0))-BY409,0),MAX($P409-SUM(DV409:DV409),0))</f>
        <v>0</v>
      </c>
      <c r="DX409" s="48" t="n">
        <f aca="false">MIN(MAX((FV408*(1+FV$5/Setup!$C$36)+IF($V409=3,N($F409),0))-BZ409,0),MAX($P409-SUM(DV409:DW409),0))</f>
        <v>0</v>
      </c>
      <c r="DY409" s="48" t="n">
        <f aca="false">MIN(MAX((FW408*(1+FW$5/Setup!$C$36)+IF($V409=4,N($F409),0))-CA409,0),MAX($P409-SUM(DV409:DX409),0))</f>
        <v>0</v>
      </c>
      <c r="DZ409" s="48" t="n">
        <f aca="false">MIN(MAX((FX408*(1+FX$5/Setup!$C$36)+IF($V409=5,N($F409),0))-CB409,0),MAX($P409-SUM(DV409:DY409),0))</f>
        <v>0</v>
      </c>
      <c r="EA409" s="48" t="n">
        <f aca="false">MIN(MAX((FY408*(1+FY$5/Setup!$C$36)+IF($V409=6,N($F409),0))-CC409,0),MAX($P409-SUM(DV409:DZ409),0))</f>
        <v>0</v>
      </c>
      <c r="EB409" s="48" t="n">
        <f aca="false">MIN(MAX((FZ408*(1+FZ$5/Setup!$C$36)+IF($V409=7,N($F409),0))-CD409,0),MAX($P409-SUM(DV409:EA409),0))</f>
        <v>0</v>
      </c>
      <c r="EC409" s="48" t="n">
        <f aca="false">MIN(MAX((GA408*(1+GA$5/Setup!$C$36)+IF($V409=8,N($F409),0))-CE409,0),MAX($P409-SUM(DV409:EB409),0))</f>
        <v>0</v>
      </c>
      <c r="ED409" s="48" t="n">
        <f aca="false">MIN(MAX((GB408*(1+GB$5/Setup!$C$36)+IF($V409=9,N($F409),0))-CF409,0),MAX($P409-SUM(DV409:EC409),0))</f>
        <v>0</v>
      </c>
      <c r="EE409" s="48" t="n">
        <f aca="false">MIN(MAX((GC408*(1+GC$5/Setup!$C$36)+IF($V409=10,N($F409),0))-CG409,0),MAX($P409-SUM(DV409:ED409),0))</f>
        <v>0</v>
      </c>
      <c r="EF409" s="48" t="n">
        <f aca="false">MIN(MAX((GD408*(1+GD$5/Setup!$C$36)+IF($V409=11,N($F409),0))-CH409,0),MAX($P409-SUM(DV409:EE409),0))</f>
        <v>0</v>
      </c>
      <c r="EG409" s="48" t="n">
        <f aca="false">MIN(MAX((GE408*(1+GE$5/Setup!$C$36)+IF($V409=12,N($F409),0))-CI409,0),MAX($P409-SUM(DV409:EF409),0))</f>
        <v>0</v>
      </c>
      <c r="EH409" s="48" t="n">
        <f aca="false">MIN(MAX((GF408*(1+GF$5/Setup!$C$36)+IF($V409=13,N($F409),0))-CJ409,0),MAX($P409-SUM(DV409:EG409),0))</f>
        <v>0</v>
      </c>
      <c r="EI409" s="48" t="n">
        <f aca="false">MIN(MAX((GG408*(1+GG$5/Setup!$C$36)+IF($V409=14,N($F409),0))-CK409,0),MAX($P409-SUM(DV409:EH409),0))</f>
        <v>0</v>
      </c>
      <c r="EJ409" s="48" t="n">
        <f aca="false">MIN(MAX((GH408*(1+GH$5/Setup!$C$36)+IF($V409=15,N($F409),0))-CL409,0),MAX($P409-SUM(DV409:EI409),0))</f>
        <v>0</v>
      </c>
      <c r="EK409" s="48" t="n">
        <f aca="false">MIN(MAX((GI408*(1+GI$5/Setup!$C$36)+IF($V409=16,N($F409),0))-CM409,0),MAX($P409-SUM(DV409:EJ409),0))</f>
        <v>0</v>
      </c>
      <c r="EL409" s="48" t="n">
        <f aca="false">MIN(MAX((GJ408*(1+GJ$5/Setup!$C$36)+IF($V409=17,N($F409),0))-CN409,0),MAX($P409-SUM(DV409:EK409),0))</f>
        <v>0</v>
      </c>
      <c r="EM409" s="48" t="n">
        <f aca="false">MIN(MAX((GK408*(1+GK$5/Setup!$C$36)+IF($V409=18,N($F409),0))-CO409,0),MAX($P409-SUM(DV409:EL409),0))</f>
        <v>0</v>
      </c>
      <c r="EN409" s="48" t="n">
        <f aca="false">MIN(MAX((GL408*(1+GL$5/Setup!$C$36)+IF($V409=19,N($F409),0))-CP409,0),MAX($P409-SUM(DV409:EM409),0))</f>
        <v>0</v>
      </c>
      <c r="EO409" s="48" t="n">
        <f aca="false">MIN(MAX((GM408*(1+GM$5/Setup!$C$36)+IF($V409=20,N($F409),0))-CQ409,0),MAX($P409-SUM(DV409:EN409),0))</f>
        <v>0</v>
      </c>
      <c r="EP409" s="48" t="n">
        <f aca="false">MIN(MAX((GN408*(1+GN$5/Setup!$C$36)+IF($V409=21,N($F409),0))-CR409,0),MAX($P409-SUM(DV409:EO409),0))</f>
        <v>0</v>
      </c>
      <c r="EQ409" s="48" t="n">
        <f aca="false">MIN(MAX((GO408*(1+GO$5/Setup!$C$36)+IF($V409=22,N($F409),0))-CS409,0),MAX($P409-SUM(DV409:EP409),0))</f>
        <v>0</v>
      </c>
      <c r="ER409" s="48" t="n">
        <f aca="false">MIN(MAX((GP408*(1+GP$5/Setup!$C$36)+IF($V409=23,N($F409),0))-CT409,0),MAX($P409-SUM(DV409:EQ409),0))</f>
        <v>0</v>
      </c>
      <c r="ES409" s="48" t="n">
        <f aca="false">MIN(MAX((GQ408*(1+GQ$5/Setup!$C$36)+IF($V409=24,N($F409),0))-CU409,0),MAX($P409-SUM(DV409:ER409),0))</f>
        <v>0</v>
      </c>
      <c r="ET409" s="48" t="n">
        <f aca="false">MIN(MAX((GR408*(1+GR$5/Setup!$C$36)+IF($V409=25,N($F409),0))-CV409,0),MAX($P409-SUM(DV409:ES409),0))</f>
        <v>0</v>
      </c>
      <c r="EU409" s="48" t="n">
        <f aca="false">MIN(MAX((GS408*(1+GS$5/Setup!$C$36)+IF($V409=26,N($F409),0))-CW409,0),MAX($P409-SUM(DV409:ET409),0))</f>
        <v>0</v>
      </c>
      <c r="EV409" s="48" t="n">
        <f aca="false">MIN(MAX((GT408*(1+GT$5/Setup!$C$36)+IF($V409=27,N($F409),0))-CX409,0),MAX($P409-SUM(DV409:EU409),0))</f>
        <v>0</v>
      </c>
      <c r="EW409" s="48" t="n">
        <f aca="false">MIN(MAX((GU408*(1+GU$5/Setup!$C$36)+IF($V409=28,N($F409),0))-CY409,0),MAX($P409-SUM(DV409:EV409),0))</f>
        <v>0</v>
      </c>
      <c r="EX409" s="48" t="n">
        <f aca="false">MIN(MAX((GV408*(1+GV$5/Setup!$C$36)+IF($V409=29,N($F409),0))-CZ409,0),MAX($P409-SUM(DV409:EW409),0))</f>
        <v>0</v>
      </c>
      <c r="EY409" s="48" t="n">
        <f aca="false">MIN(MAX((GW408*(1+GW$5/Setup!$C$36)+IF($V409=30,N($F409),0))-DA409,0),MAX($P409-SUM(DV409:EX409),0))</f>
        <v>0</v>
      </c>
      <c r="EZ409" s="48" t="n">
        <f aca="false">MIN(MAX((GX408*(1+GX$5/Setup!$C$36)+IF($V409=31,N($F409),0))-DB409,0),MAX($P409-SUM(DV409:EY409),0))</f>
        <v>0</v>
      </c>
      <c r="FA409" s="48" t="n">
        <f aca="false">MIN(MAX((GY408*(1+GY$5/Setup!$C$36)+IF($V409=32,N($F409),0))-DC409,0),MAX($P409-SUM(DV409:EZ409),0))</f>
        <v>0</v>
      </c>
      <c r="FB409" s="48" t="n">
        <f aca="false">MIN(MAX((GZ408*(1+GZ$5/Setup!$C$36)+IF($V409=33,N($F409),0))-DD409,0),MAX($P409-SUM(DV409:FA409),0))</f>
        <v>0</v>
      </c>
      <c r="FC409" s="48" t="n">
        <f aca="false">MIN(MAX((HA408*(1+HA$5/Setup!$C$36)+IF($V409=34,N($F409),0))-DE409,0),MAX($P409-SUM(DV409:FB409),0))</f>
        <v>0</v>
      </c>
      <c r="FD409" s="48" t="n">
        <f aca="false">MIN(MAX((HB408*(1+HB$5/Setup!$C$36)+IF($V409=35,N($F409),0))-DF409,0),MAX($P409-SUM(DV409:FC409),0))</f>
        <v>0</v>
      </c>
      <c r="FE409" s="48" t="n">
        <f aca="false">MIN(MAX((HC408*(1+HC$5/Setup!$C$36)+IF($V409=36,N($F409),0))-DG409,0),MAX($P409-SUM(DV409:FD409),0))</f>
        <v>0</v>
      </c>
      <c r="FF409" s="48" t="n">
        <f aca="false">MIN(MAX((HD408*(1+HD$5/Setup!$C$36)+IF($V409=37,N($F409),0))-DH409,0),MAX($P409-SUM(DV409:FE409),0))</f>
        <v>0</v>
      </c>
      <c r="FG409" s="48" t="n">
        <f aca="false">MIN(MAX((HE408*(1+HE$5/Setup!$C$36)+IF($V409=38,N($F409),0))-DI409,0),MAX($P409-SUM(DV409:FF409),0))</f>
        <v>0</v>
      </c>
      <c r="FH409" s="48" t="n">
        <f aca="false">MIN(MAX((HF408*(1+HF$5/Setup!$C$36)+IF($V409=39,N($F409),0))-DJ409,0),MAX($P409-SUM(DV409:FG409),0))</f>
        <v>0</v>
      </c>
      <c r="FI409" s="48" t="n">
        <f aca="false">MIN(MAX((HG408*(1+HG$5/Setup!$C$36)+IF($V409=40,N($F409),0))-DK409,0),MAX($P409-SUM(DV409:FH409),0))</f>
        <v>0</v>
      </c>
      <c r="FJ409" s="48" t="n">
        <f aca="false">MIN(MAX((HH408*(1+HH$5/Setup!$C$36)+IF($V409=41,N($F409),0))-DL409,0),MAX($P409-SUM(DV409:FI409),0))</f>
        <v>0</v>
      </c>
      <c r="FK409" s="48" t="n">
        <f aca="false">MIN(MAX((HI408*(1+HI$5/Setup!$C$36)+IF($V409=42,N($F409),0))-DM409,0),MAX($P409-SUM(DV409:FJ409),0))</f>
        <v>0</v>
      </c>
      <c r="FL409" s="48" t="n">
        <f aca="false">MIN(MAX((HJ408*(1+HJ$5/Setup!$C$36)+IF($V409=43,N($F409),0))-DN409,0),MAX($P409-SUM(DV409:FK409),0))</f>
        <v>0</v>
      </c>
      <c r="FM409" s="48" t="n">
        <f aca="false">MIN(MAX((HK408*(1+HK$5/Setup!$C$36)+IF($V409=44,N($F409),0))-DO409,0),MAX($P409-SUM(DV409:FL409),0))</f>
        <v>0</v>
      </c>
      <c r="FN409" s="48" t="n">
        <f aca="false">MIN(MAX((HL408*(1+HL$5/Setup!$C$36)+IF($V409=45,N($F409),0))-DP409,0),MAX($P409-SUM(DV409:FM409),0))</f>
        <v>0</v>
      </c>
      <c r="FO409" s="48" t="n">
        <f aca="false">MIN(MAX((HM408*(1+HM$5/Setup!$C$36)+IF($V409=46,N($F409),0))-DQ409,0),MAX($P409-SUM(DV409:FN409),0))</f>
        <v>0</v>
      </c>
      <c r="FP409" s="48" t="n">
        <f aca="false">MIN(MAX((HN408*(1+HN$5/Setup!$C$36)+IF($V409=47,N($F409),0))-DR409,0),MAX($P409-SUM(DV409:FO409),0))</f>
        <v>0</v>
      </c>
      <c r="FQ409" s="48" t="n">
        <f aca="false">MIN(MAX((HO408*(1+HO$5/Setup!$C$36)+IF($V409=48,N($F409),0))-DS409,0),MAX($P409-SUM(DV409:FP409),0))</f>
        <v>0</v>
      </c>
      <c r="FR409" s="48" t="n">
        <f aca="false">MIN(MAX((HP408*(1+HP$5/Setup!$C$36)+IF($V409=49,N($F409),0))-DT409,0),MAX($P409-SUM(DV409:FQ409),0))</f>
        <v>0</v>
      </c>
      <c r="FS409" s="48" t="n">
        <f aca="false">MIN(MAX((HQ408*(1+HQ$5/Setup!$C$36)+IF($V409=50,N($F409),0))-DU409,0),MAX($P409-SUM(DV409:FR409),0))</f>
        <v>0</v>
      </c>
      <c r="FT409" s="48" t="n">
        <f aca="false">IF((FT408*(1+FT$5/Setup!$C$36)+IF($V409=1,N($F409),0))-BX409-DV409&lt;0.005,0,(FT408*(1+FT$5/Setup!$C$36)+IF($V409=1,N($F409),0))-BX409-DV409)</f>
        <v>0</v>
      </c>
      <c r="FU409" s="48" t="n">
        <f aca="false">IF((FU408*(1+FU$5/Setup!$C$36)+IF($V409=2,N($F409),0))-BY409-DW409&lt;0.005,0,(FU408*(1+FU$5/Setup!$C$36)+IF($V409=2,N($F409),0))-BY409-DW409)</f>
        <v>0</v>
      </c>
      <c r="FV409" s="48" t="n">
        <f aca="false">IF((FV408*(1+FV$5/Setup!$C$36)+IF($V409=3,N($F409),0))-BZ409-DX409&lt;0.005,0,(FV408*(1+FV$5/Setup!$C$36)+IF($V409=3,N($F409),0))-BZ409-DX409)</f>
        <v>0</v>
      </c>
      <c r="FW409" s="48" t="n">
        <f aca="false">IF((FW408*(1+FW$5/Setup!$C$36)+IF($V409=4,N($F409),0))-CA409-DY409&lt;0.005,0,(FW408*(1+FW$5/Setup!$C$36)+IF($V409=4,N($F409),0))-CA409-DY409)</f>
        <v>0</v>
      </c>
      <c r="FX409" s="48" t="n">
        <f aca="false">IF((FX408*(1+FX$5/Setup!$C$36)+IF($V409=5,N($F409),0))-CB409-DZ409&lt;0.005,0,(FX408*(1+FX$5/Setup!$C$36)+IF($V409=5,N($F409),0))-CB409-DZ409)</f>
        <v>0</v>
      </c>
      <c r="FY409" s="48" t="n">
        <f aca="false">IF((FY408*(1+FY$5/Setup!$C$36)+IF($V409=6,N($F409),0))-CC409-EA409&lt;0.005,0,(FY408*(1+FY$5/Setup!$C$36)+IF($V409=6,N($F409),0))-CC409-EA409)</f>
        <v>0</v>
      </c>
      <c r="FZ409" s="48" t="n">
        <f aca="false">IF((FZ408*(1+FZ$5/Setup!$C$36)+IF($V409=7,N($F409),0))-CD409-EB409&lt;0.005,0,(FZ408*(1+FZ$5/Setup!$C$36)+IF($V409=7,N($F409),0))-CD409-EB409)</f>
        <v>0</v>
      </c>
      <c r="GA409" s="48" t="n">
        <f aca="false">IF((GA408*(1+GA$5/Setup!$C$36)+IF($V409=8,N($F409),0))-CE409-EC409&lt;0.005,0,(GA408*(1+GA$5/Setup!$C$36)+IF($V409=8,N($F409),0))-CE409-EC409)</f>
        <v>0</v>
      </c>
      <c r="GB409" s="48" t="n">
        <f aca="false">IF((GB408*(1+GB$5/Setup!$C$36)+IF($V409=9,N($F409),0))-CF409-ED409&lt;0.005,0,(GB408*(1+GB$5/Setup!$C$36)+IF($V409=9,N($F409),0))-CF409-ED409)</f>
        <v>0</v>
      </c>
      <c r="GC409" s="48" t="n">
        <f aca="false">IF((GC408*(1+GC$5/Setup!$C$36)+IF($V409=10,N($F409),0))-CG409-EE409&lt;0.005,0,(GC408*(1+GC$5/Setup!$C$36)+IF($V409=10,N($F409),0))-CG409-EE409)</f>
        <v>0</v>
      </c>
      <c r="GD409" s="48" t="n">
        <f aca="false">IF((GD408*(1+GD$5/Setup!$C$36)+IF($V409=11,N($F409),0))-CH409-EF409&lt;0.005,0,(GD408*(1+GD$5/Setup!$C$36)+IF($V409=11,N($F409),0))-CH409-EF409)</f>
        <v>0</v>
      </c>
      <c r="GE409" s="48" t="n">
        <f aca="false">IF((GE408*(1+GE$5/Setup!$C$36)+IF($V409=12,N($F409),0))-CI409-EG409&lt;0.005,0,(GE408*(1+GE$5/Setup!$C$36)+IF($V409=12,N($F409),0))-CI409-EG409)</f>
        <v>0</v>
      </c>
      <c r="GF409" s="48" t="n">
        <f aca="false">IF((GF408*(1+GF$5/Setup!$C$36)+IF($V409=13,N($F409),0))-CJ409-EH409&lt;0.005,0,(GF408*(1+GF$5/Setup!$C$36)+IF($V409=13,N($F409),0))-CJ409-EH409)</f>
        <v>0</v>
      </c>
      <c r="GG409" s="48" t="n">
        <f aca="false">IF((GG408*(1+GG$5/Setup!$C$36)+IF($V409=14,N($F409),0))-CK409-EI409&lt;0.005,0,(GG408*(1+GG$5/Setup!$C$36)+IF($V409=14,N($F409),0))-CK409-EI409)</f>
        <v>0</v>
      </c>
      <c r="GH409" s="48" t="n">
        <f aca="false">IF((GH408*(1+GH$5/Setup!$C$36)+IF($V409=15,N($F409),0))-CL409-EJ409&lt;0.005,0,(GH408*(1+GH$5/Setup!$C$36)+IF($V409=15,N($F409),0))-CL409-EJ409)</f>
        <v>0</v>
      </c>
      <c r="GI409" s="48" t="n">
        <f aca="false">IF((GI408*(1+GI$5/Setup!$C$36)+IF($V409=16,N($F409),0))-CM409-EK409&lt;0.005,0,(GI408*(1+GI$5/Setup!$C$36)+IF($V409=16,N($F409),0))-CM409-EK409)</f>
        <v>0</v>
      </c>
      <c r="GJ409" s="48" t="n">
        <f aca="false">IF((GJ408*(1+GJ$5/Setup!$C$36)+IF($V409=17,N($F409),0))-CN409-EL409&lt;0.005,0,(GJ408*(1+GJ$5/Setup!$C$36)+IF($V409=17,N($F409),0))-CN409-EL409)</f>
        <v>0</v>
      </c>
      <c r="GK409" s="48" t="n">
        <f aca="false">IF((GK408*(1+GK$5/Setup!$C$36)+IF($V409=18,N($F409),0))-CO409-EM409&lt;0.005,0,(GK408*(1+GK$5/Setup!$C$36)+IF($V409=18,N($F409),0))-CO409-EM409)</f>
        <v>0</v>
      </c>
      <c r="GL409" s="48" t="n">
        <f aca="false">IF((GL408*(1+GL$5/Setup!$C$36)+IF($V409=19,N($F409),0))-CP409-EN409&lt;0.005,0,(GL408*(1+GL$5/Setup!$C$36)+IF($V409=19,N($F409),0))-CP409-EN409)</f>
        <v>0</v>
      </c>
      <c r="GM409" s="48" t="n">
        <f aca="false">IF((GM408*(1+GM$5/Setup!$C$36)+IF($V409=20,N($F409),0))-CQ409-EO409&lt;0.005,0,(GM408*(1+GM$5/Setup!$C$36)+IF($V409=20,N($F409),0))-CQ409-EO409)</f>
        <v>0</v>
      </c>
      <c r="GN409" s="48" t="n">
        <f aca="false">IF((GN408*(1+GN$5/Setup!$C$36)+IF($V409=21,N($F409),0))-CR409-EP409&lt;0.005,0,(GN408*(1+GN$5/Setup!$C$36)+IF($V409=21,N($F409),0))-CR409-EP409)</f>
        <v>0</v>
      </c>
      <c r="GO409" s="48" t="n">
        <f aca="false">IF((GO408*(1+GO$5/Setup!$C$36)+IF($V409=22,N($F409),0))-CS409-EQ409&lt;0.005,0,(GO408*(1+GO$5/Setup!$C$36)+IF($V409=22,N($F409),0))-CS409-EQ409)</f>
        <v>0</v>
      </c>
      <c r="GP409" s="48" t="n">
        <f aca="false">IF((GP408*(1+GP$5/Setup!$C$36)+IF($V409=23,N($F409),0))-CT409-ER409&lt;0.005,0,(GP408*(1+GP$5/Setup!$C$36)+IF($V409=23,N($F409),0))-CT409-ER409)</f>
        <v>0</v>
      </c>
      <c r="GQ409" s="48" t="n">
        <f aca="false">IF((GQ408*(1+GQ$5/Setup!$C$36)+IF($V409=24,N($F409),0))-CU409-ES409&lt;0.005,0,(GQ408*(1+GQ$5/Setup!$C$36)+IF($V409=24,N($F409),0))-CU409-ES409)</f>
        <v>0</v>
      </c>
      <c r="GR409" s="48" t="n">
        <f aca="false">IF((GR408*(1+GR$5/Setup!$C$36)+IF($V409=25,N($F409),0))-CV409-ET409&lt;0.005,0,(GR408*(1+GR$5/Setup!$C$36)+IF($V409=25,N($F409),0))-CV409-ET409)</f>
        <v>0</v>
      </c>
      <c r="GS409" s="48" t="n">
        <f aca="false">IF((GS408*(1+GS$5/Setup!$C$36)+IF($V409=26,N($F409),0))-CW409-EU409&lt;0.005,0,(GS408*(1+GS$5/Setup!$C$36)+IF($V409=26,N($F409),0))-CW409-EU409)</f>
        <v>0</v>
      </c>
      <c r="GT409" s="48" t="n">
        <f aca="false">IF((GT408*(1+GT$5/Setup!$C$36)+IF($V409=27,N($F409),0))-CX409-EV409&lt;0.005,0,(GT408*(1+GT$5/Setup!$C$36)+IF($V409=27,N($F409),0))-CX409-EV409)</f>
        <v>0</v>
      </c>
      <c r="GU409" s="48" t="n">
        <f aca="false">IF((GU408*(1+GU$5/Setup!$C$36)+IF($V409=28,N($F409),0))-CY409-EW409&lt;0.005,0,(GU408*(1+GU$5/Setup!$C$36)+IF($V409=28,N($F409),0))-CY409-EW409)</f>
        <v>0</v>
      </c>
      <c r="GV409" s="48" t="n">
        <f aca="false">IF((GV408*(1+GV$5/Setup!$C$36)+IF($V409=29,N($F409),0))-CZ409-EX409&lt;0.005,0,(GV408*(1+GV$5/Setup!$C$36)+IF($V409=29,N($F409),0))-CZ409-EX409)</f>
        <v>0</v>
      </c>
      <c r="GW409" s="48" t="n">
        <f aca="false">IF((GW408*(1+GW$5/Setup!$C$36)+IF($V409=30,N($F409),0))-DA409-EY409&lt;0.005,0,(GW408*(1+GW$5/Setup!$C$36)+IF($V409=30,N($F409),0))-DA409-EY409)</f>
        <v>0</v>
      </c>
      <c r="GX409" s="48" t="n">
        <f aca="false">IF((GX408*(1+GX$5/Setup!$C$36)+IF($V409=31,N($F409),0))-DB409-EZ409&lt;0.005,0,(GX408*(1+GX$5/Setup!$C$36)+IF($V409=31,N($F409),0))-DB409-EZ409)</f>
        <v>0</v>
      </c>
      <c r="GY409" s="48" t="n">
        <f aca="false">IF((GY408*(1+GY$5/Setup!$C$36)+IF($V409=32,N($F409),0))-DC409-FA409&lt;0.005,0,(GY408*(1+GY$5/Setup!$C$36)+IF($V409=32,N($F409),0))-DC409-FA409)</f>
        <v>0</v>
      </c>
      <c r="GZ409" s="48" t="n">
        <f aca="false">IF((GZ408*(1+GZ$5/Setup!$C$36)+IF($V409=33,N($F409),0))-DD409-FB409&lt;0.005,0,(GZ408*(1+GZ$5/Setup!$C$36)+IF($V409=33,N($F409),0))-DD409-FB409)</f>
        <v>0</v>
      </c>
      <c r="HA409" s="48" t="n">
        <f aca="false">IF((HA408*(1+HA$5/Setup!$C$36)+IF($V409=34,N($F409),0))-DE409-FC409&lt;0.005,0,(HA408*(1+HA$5/Setup!$C$36)+IF($V409=34,N($F409),0))-DE409-FC409)</f>
        <v>0</v>
      </c>
      <c r="HB409" s="48" t="n">
        <f aca="false">IF((HB408*(1+HB$5/Setup!$C$36)+IF($V409=35,N($F409),0))-DF409-FD409&lt;0.005,0,(HB408*(1+HB$5/Setup!$C$36)+IF($V409=35,N($F409),0))-DF409-FD409)</f>
        <v>0</v>
      </c>
      <c r="HC409" s="48" t="n">
        <f aca="false">IF((HC408*(1+HC$5/Setup!$C$36)+IF($V409=36,N($F409),0))-DG409-FE409&lt;0.005,0,(HC408*(1+HC$5/Setup!$C$36)+IF($V409=36,N($F409),0))-DG409-FE409)</f>
        <v>0</v>
      </c>
      <c r="HD409" s="48" t="n">
        <f aca="false">IF((HD408*(1+HD$5/Setup!$C$36)+IF($V409=37,N($F409),0))-DH409-FF409&lt;0.005,0,(HD408*(1+HD$5/Setup!$C$36)+IF($V409=37,N($F409),0))-DH409-FF409)</f>
        <v>0</v>
      </c>
      <c r="HE409" s="48" t="n">
        <f aca="false">IF((HE408*(1+HE$5/Setup!$C$36)+IF($V409=38,N($F409),0))-DI409-FG409&lt;0.005,0,(HE408*(1+HE$5/Setup!$C$36)+IF($V409=38,N($F409),0))-DI409-FG409)</f>
        <v>0</v>
      </c>
      <c r="HF409" s="48" t="n">
        <f aca="false">IF((HF408*(1+HF$5/Setup!$C$36)+IF($V409=39,N($F409),0))-DJ409-FH409&lt;0.005,0,(HF408*(1+HF$5/Setup!$C$36)+IF($V409=39,N($F409),0))-DJ409-FH409)</f>
        <v>0</v>
      </c>
      <c r="HG409" s="48" t="n">
        <f aca="false">IF((HG408*(1+HG$5/Setup!$C$36)+IF($V409=40,N($F409),0))-DK409-FI409&lt;0.005,0,(HG408*(1+HG$5/Setup!$C$36)+IF($V409=40,N($F409),0))-DK409-FI409)</f>
        <v>0</v>
      </c>
      <c r="HH409" s="48" t="n">
        <f aca="false">IF((HH408*(1+HH$5/Setup!$C$36)+IF($V409=41,N($F409),0))-DL409-FJ409&lt;0.005,0,(HH408*(1+HH$5/Setup!$C$36)+IF($V409=41,N($F409),0))-DL409-FJ409)</f>
        <v>0</v>
      </c>
      <c r="HI409" s="48" t="n">
        <f aca="false">IF((HI408*(1+HI$5/Setup!$C$36)+IF($V409=42,N($F409),0))-DM409-FK409&lt;0.005,0,(HI408*(1+HI$5/Setup!$C$36)+IF($V409=42,N($F409),0))-DM409-FK409)</f>
        <v>0</v>
      </c>
      <c r="HJ409" s="48" t="n">
        <f aca="false">IF((HJ408*(1+HJ$5/Setup!$C$36)+IF($V409=43,N($F409),0))-DN409-FL409&lt;0.005,0,(HJ408*(1+HJ$5/Setup!$C$36)+IF($V409=43,N($F409),0))-DN409-FL409)</f>
        <v>0</v>
      </c>
      <c r="HK409" s="48" t="n">
        <f aca="false">IF((HK408*(1+HK$5/Setup!$C$36)+IF($V409=44,N($F409),0))-DO409-FM409&lt;0.005,0,(HK408*(1+HK$5/Setup!$C$36)+IF($V409=44,N($F409),0))-DO409-FM409)</f>
        <v>0</v>
      </c>
      <c r="HL409" s="48" t="n">
        <f aca="false">IF((HL408*(1+HL$5/Setup!$C$36)+IF($V409=45,N($F409),0))-DP409-FN409&lt;0.005,0,(HL408*(1+HL$5/Setup!$C$36)+IF($V409=45,N($F409),0))-DP409-FN409)</f>
        <v>0</v>
      </c>
      <c r="HM409" s="48" t="n">
        <f aca="false">IF((HM408*(1+HM$5/Setup!$C$36)+IF($V409=46,N($F409),0))-DQ409-FO409&lt;0.005,0,(HM408*(1+HM$5/Setup!$C$36)+IF($V409=46,N($F409),0))-DQ409-FO409)</f>
        <v>0</v>
      </c>
      <c r="HN409" s="48" t="n">
        <f aca="false">IF((HN408*(1+HN$5/Setup!$C$36)+IF($V409=47,N($F409),0))-DR409-FP409&lt;0.005,0,(HN408*(1+HN$5/Setup!$C$36)+IF($V409=47,N($F409),0))-DR409-FP409)</f>
        <v>0</v>
      </c>
      <c r="HO409" s="48" t="n">
        <f aca="false">IF((HO408*(1+HO$5/Setup!$C$36)+IF($V409=48,N($F409),0))-DS409-FQ409&lt;0.005,0,(HO408*(1+HO$5/Setup!$C$36)+IF($V409=48,N($F409),0))-DS409-FQ409)</f>
        <v>0</v>
      </c>
      <c r="HP409" s="48" t="n">
        <f aca="false">IF((HP408*(1+HP$5/Setup!$C$36)+IF($V409=49,N($F409),0))-DT409-FR409&lt;0.005,0,(HP408*(1+HP$5/Setup!$C$36)+IF($V409=49,N($F409),0))-DT409-FR409)</f>
        <v>0</v>
      </c>
      <c r="HQ409" s="48" t="n">
        <f aca="false">IF((HQ408*(1+HQ$5/Setup!$C$36)+IF($V409=50,N($F409),0))-DU409-FS409&lt;0.005,0,(HQ408*(1+HQ$5/Setup!$C$36)+IF($V409=50,N($F409),0))-DU409-FS409)</f>
        <v>0</v>
      </c>
    </row>
    <row r="410" customFormat="false" ht="15" hidden="false" customHeight="false" outlineLevel="0" collapsed="false">
      <c r="A410" s="44" t="n">
        <v>402</v>
      </c>
      <c r="B410" s="45" t="n">
        <f aca="false">IF(Setup!$C$7="Every month",EDATE(Setup!$C$8,($A410-1)),IF(Setup!$C$7="Twice a month",DATE(YEAR(Setup!$C$8),MONTH(Setup!$C$8)+INT((($A410-1)+Setup!$C$41)/2),MIN(IF(MOD(($A410-1)+Setup!$C$41,2)=0,Setup!$C$39,Setup!$C$40),DAY(EOMONTH(DATE(YEAR(Setup!$C$8),MONTH(Setup!$C$8)+INT((($A410-1)+Setup!$C$41)/2),1),0)))),Setup!$C$8+($A410-1)*IF(Setup!$C$7="Every week",7,14)))</f>
        <v>51939</v>
      </c>
      <c r="C410" s="45" t="n">
        <f aca="false">IF(Setup!$C$7="Every month",EDATE(Setup!$C$8,$A410),IF(Setup!$C$7="Twice a month",DATE(YEAR(Setup!$C$8),MONTH(Setup!$C$8)+INT(($A410+Setup!$C$41)/2),MIN(IF(MOD($A410+Setup!$C$41,2)=0,Setup!$C$39,Setup!$C$40),DAY(EOMONTH(DATE(YEAR(Setup!$C$8),MONTH(Setup!$C$8)+INT(($A410+Setup!$C$41)/2),1),0)))),Setup!$C$8+$A410*IF(Setup!$C$7="Every week",7,14)))</f>
        <v>51953</v>
      </c>
      <c r="D410" s="46"/>
      <c r="E410" s="47"/>
      <c r="F410" s="47"/>
      <c r="G410" s="47"/>
      <c r="H410" s="47"/>
      <c r="I410" s="48" t="n">
        <f aca="false">N(Setup!$C$11)+N(E410)</f>
        <v>100</v>
      </c>
      <c r="J410" s="48" t="n">
        <f aca="false">MIN(Setup!$C$37,MAX(I410,0))</f>
        <v>9.23076923076923</v>
      </c>
      <c r="K410" s="48" t="n">
        <f aca="false">MIN(MAX(N(Setup!$C$14)-L409,0),MAX(I410-J410,0))</f>
        <v>0</v>
      </c>
      <c r="L410" s="48" t="n">
        <f aca="false">L409+K410-N(G410)</f>
        <v>500</v>
      </c>
      <c r="M410" s="48" t="n">
        <f aca="false">M409+J410-N(H410)</f>
        <v>3710.76923076921</v>
      </c>
      <c r="N410" s="48" t="n">
        <f aca="false">SUM(BX410:DU410)</f>
        <v>0</v>
      </c>
      <c r="O410" s="48" t="n">
        <f aca="false">SUM(Z410:BW410)-N410</f>
        <v>40</v>
      </c>
      <c r="P410" s="48" t="n">
        <f aca="false">MAX(I410-J410-K410,0)+O410</f>
        <v>130.769230769231</v>
      </c>
      <c r="Q410" s="48" t="n">
        <f aca="false">SUM(DV410:FS410)</f>
        <v>0</v>
      </c>
      <c r="R410" s="49" t="n">
        <f aca="false">N410+J410+K410+Q410</f>
        <v>9.23076923076923</v>
      </c>
      <c r="S410" s="48" t="n">
        <f aca="false">T410-T409-N(F410)+N410+Q410</f>
        <v>0</v>
      </c>
      <c r="T410" s="49" t="n">
        <f aca="false">SUM(FT410:HQ410)</f>
        <v>0</v>
      </c>
      <c r="U410" s="44" t="str">
        <f aca="false">IF(T409&lt;0.005,"",INDEX(Helpers!$C$2:$C$51,IF(_xlfn.MINIFS($DV$6:$FS$6,DV410:FS410,"&gt;0.005")=0,V410,_xlfn.MINIFS($DV$6:$FS$6,DV410:FS410,"&gt;0.005"))))</f>
        <v/>
      </c>
      <c r="V410" s="44" t="n">
        <f aca="false">IF(_xlfn.MINIFS($FT$6:$HQ$6,FT409:HQ409,"&gt;0.005")=0,1,_xlfn.MINIFS($FT$6:$HQ$6,FT409:HQ409,"&gt;0.005"))</f>
        <v>1</v>
      </c>
      <c r="W410" s="44" t="n">
        <f aca="false">IF(AND(D410&lt;&gt;"Paid",T409&gt;0.005),1,0)</f>
        <v>0</v>
      </c>
      <c r="X410" s="48" t="n">
        <f aca="false">SUMPRODUCT(((Helpers!$G$2:$G$51*(1+(Helpers!$D$2:$D$51+0.000000001)/12)^(($B410-Setup!$C$8)/(365.25/12))-Helpers!$E$2:$E$51*((1+(Helpers!$D$2:$D$51+0.000000001)/12)^(($B410-Setup!$C$8)/(365.25/12))-1)/((Helpers!$D$2:$D$51+0.000000001)/12))&gt;0)*(Helpers!$G$2:$G$51*(1+(Helpers!$D$2:$D$51+0.000000001)/12)^(($B410-Setup!$C$8)/(365.25/12))-Helpers!$E$2:$E$51*((1+(Helpers!$D$2:$D$51+0.000000001)/12)^(($B410-Setup!$C$8)/(365.25/12))-1)/((Helpers!$D$2:$D$51+0.000000001)/12)))</f>
        <v>0</v>
      </c>
      <c r="Y410" s="48"/>
      <c r="Z410" s="48" t="n">
        <f aca="false">IF(OR(N(Z$5)=0,Z$6=""),0,Z$5*((DATE(YEAR($B410),MONTH($B410),MIN(Z$6,DAY(EOMONTH($B410,0))))&gt;=$B410)*(DATE(YEAR($B410),MONTH($B410),MIN(Z$6,DAY(EOMONTH($B410,0))))&lt;$C410)+(DATE(YEAR($B410),MONTH($B410)+1,MIN(Z$6,DAY(EOMONTH($B410,1))))&gt;=$B410)*(DATE(YEAR($B410),MONTH($B410)+1,MIN(Z$6,DAY(EOMONTH($B410,1))))&lt;$C410)))</f>
        <v>0</v>
      </c>
      <c r="AA410" s="48" t="n">
        <f aca="false">IF(OR(N(AA$5)=0,AA$6=""),0,AA$5*((DATE(YEAR($B410),MONTH($B410),MIN(AA$6,DAY(EOMONTH($B410,0))))&gt;=$B410)*(DATE(YEAR($B410),MONTH($B410),MIN(AA$6,DAY(EOMONTH($B410,0))))&lt;$C410)+(DATE(YEAR($B410),MONTH($B410)+1,MIN(AA$6,DAY(EOMONTH($B410,1))))&gt;=$B410)*(DATE(YEAR($B410),MONTH($B410)+1,MIN(AA$6,DAY(EOMONTH($B410,1))))&lt;$C410)))</f>
        <v>40</v>
      </c>
      <c r="AB410" s="48" t="n">
        <f aca="false">IF(OR(N(AB$5)=0,AB$6=""),0,AB$5*((DATE(YEAR($B410),MONTH($B410),MIN(AB$6,DAY(EOMONTH($B410,0))))&gt;=$B410)*(DATE(YEAR($B410),MONTH($B410),MIN(AB$6,DAY(EOMONTH($B410,0))))&lt;$C410)+(DATE(YEAR($B410),MONTH($B410)+1,MIN(AB$6,DAY(EOMONTH($B410,1))))&gt;=$B410)*(DATE(YEAR($B410),MONTH($B410)+1,MIN(AB$6,DAY(EOMONTH($B410,1))))&lt;$C410)))</f>
        <v>0</v>
      </c>
      <c r="AC410" s="48" t="n">
        <f aca="false">IF(OR(N(AC$5)=0,AC$6=""),0,AC$5*((DATE(YEAR($B410),MONTH($B410),MIN(AC$6,DAY(EOMONTH($B410,0))))&gt;=$B410)*(DATE(YEAR($B410),MONTH($B410),MIN(AC$6,DAY(EOMONTH($B410,0))))&lt;$C410)+(DATE(YEAR($B410),MONTH($B410)+1,MIN(AC$6,DAY(EOMONTH($B410,1))))&gt;=$B410)*(DATE(YEAR($B410),MONTH($B410)+1,MIN(AC$6,DAY(EOMONTH($B410,1))))&lt;$C410)))</f>
        <v>0</v>
      </c>
      <c r="AD410" s="48" t="n">
        <f aca="false">IF(OR(N(AD$5)=0,AD$6=""),0,AD$5*((DATE(YEAR($B410),MONTH($B410),MIN(AD$6,DAY(EOMONTH($B410,0))))&gt;=$B410)*(DATE(YEAR($B410),MONTH($B410),MIN(AD$6,DAY(EOMONTH($B410,0))))&lt;$C410)+(DATE(YEAR($B410),MONTH($B410)+1,MIN(AD$6,DAY(EOMONTH($B410,1))))&gt;=$B410)*(DATE(YEAR($B410),MONTH($B410)+1,MIN(AD$6,DAY(EOMONTH($B410,1))))&lt;$C410)))</f>
        <v>0</v>
      </c>
      <c r="AE410" s="48" t="n">
        <f aca="false">IF(OR(N(AE$5)=0,AE$6=""),0,AE$5*((DATE(YEAR($B410),MONTH($B410),MIN(AE$6,DAY(EOMONTH($B410,0))))&gt;=$B410)*(DATE(YEAR($B410),MONTH($B410),MIN(AE$6,DAY(EOMONTH($B410,0))))&lt;$C410)+(DATE(YEAR($B410),MONTH($B410)+1,MIN(AE$6,DAY(EOMONTH($B410,1))))&gt;=$B410)*(DATE(YEAR($B410),MONTH($B410)+1,MIN(AE$6,DAY(EOMONTH($B410,1))))&lt;$C410)))</f>
        <v>0</v>
      </c>
      <c r="AF410" s="48" t="n">
        <f aca="false">IF(OR(N(AF$5)=0,AF$6=""),0,AF$5*((DATE(YEAR($B410),MONTH($B410),MIN(AF$6,DAY(EOMONTH($B410,0))))&gt;=$B410)*(DATE(YEAR($B410),MONTH($B410),MIN(AF$6,DAY(EOMONTH($B410,0))))&lt;$C410)+(DATE(YEAR($B410),MONTH($B410)+1,MIN(AF$6,DAY(EOMONTH($B410,1))))&gt;=$B410)*(DATE(YEAR($B410),MONTH($B410)+1,MIN(AF$6,DAY(EOMONTH($B410,1))))&lt;$C410)))</f>
        <v>0</v>
      </c>
      <c r="AG410" s="48" t="n">
        <f aca="false">IF(OR(N(AG$5)=0,AG$6=""),0,AG$5*((DATE(YEAR($B410),MONTH($B410),MIN(AG$6,DAY(EOMONTH($B410,0))))&gt;=$B410)*(DATE(YEAR($B410),MONTH($B410),MIN(AG$6,DAY(EOMONTH($B410,0))))&lt;$C410)+(DATE(YEAR($B410),MONTH($B410)+1,MIN(AG$6,DAY(EOMONTH($B410,1))))&gt;=$B410)*(DATE(YEAR($B410),MONTH($B410)+1,MIN(AG$6,DAY(EOMONTH($B410,1))))&lt;$C410)))</f>
        <v>0</v>
      </c>
      <c r="AH410" s="48" t="n">
        <f aca="false">IF(OR(N(AH$5)=0,AH$6=""),0,AH$5*((DATE(YEAR($B410),MONTH($B410),MIN(AH$6,DAY(EOMONTH($B410,0))))&gt;=$B410)*(DATE(YEAR($B410),MONTH($B410),MIN(AH$6,DAY(EOMONTH($B410,0))))&lt;$C410)+(DATE(YEAR($B410),MONTH($B410)+1,MIN(AH$6,DAY(EOMONTH($B410,1))))&gt;=$B410)*(DATE(YEAR($B410),MONTH($B410)+1,MIN(AH$6,DAY(EOMONTH($B410,1))))&lt;$C410)))</f>
        <v>0</v>
      </c>
      <c r="AI410" s="48" t="n">
        <f aca="false">IF(OR(N(AI$5)=0,AI$6=""),0,AI$5*((DATE(YEAR($B410),MONTH($B410),MIN(AI$6,DAY(EOMONTH($B410,0))))&gt;=$B410)*(DATE(YEAR($B410),MONTH($B410),MIN(AI$6,DAY(EOMONTH($B410,0))))&lt;$C410)+(DATE(YEAR($B410),MONTH($B410)+1,MIN(AI$6,DAY(EOMONTH($B410,1))))&gt;=$B410)*(DATE(YEAR($B410),MONTH($B410)+1,MIN(AI$6,DAY(EOMONTH($B410,1))))&lt;$C410)))</f>
        <v>0</v>
      </c>
      <c r="AJ410" s="48" t="n">
        <f aca="false">IF(OR(N(AJ$5)=0,AJ$6=""),0,AJ$5*((DATE(YEAR($B410),MONTH($B410),MIN(AJ$6,DAY(EOMONTH($B410,0))))&gt;=$B410)*(DATE(YEAR($B410),MONTH($B410),MIN(AJ$6,DAY(EOMONTH($B410,0))))&lt;$C410)+(DATE(YEAR($B410),MONTH($B410)+1,MIN(AJ$6,DAY(EOMONTH($B410,1))))&gt;=$B410)*(DATE(YEAR($B410),MONTH($B410)+1,MIN(AJ$6,DAY(EOMONTH($B410,1))))&lt;$C410)))</f>
        <v>0</v>
      </c>
      <c r="AK410" s="48" t="n">
        <f aca="false">IF(OR(N(AK$5)=0,AK$6=""),0,AK$5*((DATE(YEAR($B410),MONTH($B410),MIN(AK$6,DAY(EOMONTH($B410,0))))&gt;=$B410)*(DATE(YEAR($B410),MONTH($B410),MIN(AK$6,DAY(EOMONTH($B410,0))))&lt;$C410)+(DATE(YEAR($B410),MONTH($B410)+1,MIN(AK$6,DAY(EOMONTH($B410,1))))&gt;=$B410)*(DATE(YEAR($B410),MONTH($B410)+1,MIN(AK$6,DAY(EOMONTH($B410,1))))&lt;$C410)))</f>
        <v>0</v>
      </c>
      <c r="AL410" s="48" t="n">
        <f aca="false">IF(OR(N(AL$5)=0,AL$6=""),0,AL$5*((DATE(YEAR($B410),MONTH($B410),MIN(AL$6,DAY(EOMONTH($B410,0))))&gt;=$B410)*(DATE(YEAR($B410),MONTH($B410),MIN(AL$6,DAY(EOMONTH($B410,0))))&lt;$C410)+(DATE(YEAR($B410),MONTH($B410)+1,MIN(AL$6,DAY(EOMONTH($B410,1))))&gt;=$B410)*(DATE(YEAR($B410),MONTH($B410)+1,MIN(AL$6,DAY(EOMONTH($B410,1))))&lt;$C410)))</f>
        <v>0</v>
      </c>
      <c r="AM410" s="48" t="n">
        <f aca="false">IF(OR(N(AM$5)=0,AM$6=""),0,AM$5*((DATE(YEAR($B410),MONTH($B410),MIN(AM$6,DAY(EOMONTH($B410,0))))&gt;=$B410)*(DATE(YEAR($B410),MONTH($B410),MIN(AM$6,DAY(EOMONTH($B410,0))))&lt;$C410)+(DATE(YEAR($B410),MONTH($B410)+1,MIN(AM$6,DAY(EOMONTH($B410,1))))&gt;=$B410)*(DATE(YEAR($B410),MONTH($B410)+1,MIN(AM$6,DAY(EOMONTH($B410,1))))&lt;$C410)))</f>
        <v>0</v>
      </c>
      <c r="AN410" s="48" t="n">
        <f aca="false">IF(OR(N(AN$5)=0,AN$6=""),0,AN$5*((DATE(YEAR($B410),MONTH($B410),MIN(AN$6,DAY(EOMONTH($B410,0))))&gt;=$B410)*(DATE(YEAR($B410),MONTH($B410),MIN(AN$6,DAY(EOMONTH($B410,0))))&lt;$C410)+(DATE(YEAR($B410),MONTH($B410)+1,MIN(AN$6,DAY(EOMONTH($B410,1))))&gt;=$B410)*(DATE(YEAR($B410),MONTH($B410)+1,MIN(AN$6,DAY(EOMONTH($B410,1))))&lt;$C410)))</f>
        <v>0</v>
      </c>
      <c r="AO410" s="48" t="n">
        <f aca="false">IF(OR(N(AO$5)=0,AO$6=""),0,AO$5*((DATE(YEAR($B410),MONTH($B410),MIN(AO$6,DAY(EOMONTH($B410,0))))&gt;=$B410)*(DATE(YEAR($B410),MONTH($B410),MIN(AO$6,DAY(EOMONTH($B410,0))))&lt;$C410)+(DATE(YEAR($B410),MONTH($B410)+1,MIN(AO$6,DAY(EOMONTH($B410,1))))&gt;=$B410)*(DATE(YEAR($B410),MONTH($B410)+1,MIN(AO$6,DAY(EOMONTH($B410,1))))&lt;$C410)))</f>
        <v>0</v>
      </c>
      <c r="AP410" s="48" t="n">
        <f aca="false">IF(OR(N(AP$5)=0,AP$6=""),0,AP$5*((DATE(YEAR($B410),MONTH($B410),MIN(AP$6,DAY(EOMONTH($B410,0))))&gt;=$B410)*(DATE(YEAR($B410),MONTH($B410),MIN(AP$6,DAY(EOMONTH($B410,0))))&lt;$C410)+(DATE(YEAR($B410),MONTH($B410)+1,MIN(AP$6,DAY(EOMONTH($B410,1))))&gt;=$B410)*(DATE(YEAR($B410),MONTH($B410)+1,MIN(AP$6,DAY(EOMONTH($B410,1))))&lt;$C410)))</f>
        <v>0</v>
      </c>
      <c r="AQ410" s="48" t="n">
        <f aca="false">IF(OR(N(AQ$5)=0,AQ$6=""),0,AQ$5*((DATE(YEAR($B410),MONTH($B410),MIN(AQ$6,DAY(EOMONTH($B410,0))))&gt;=$B410)*(DATE(YEAR($B410),MONTH($B410),MIN(AQ$6,DAY(EOMONTH($B410,0))))&lt;$C410)+(DATE(YEAR($B410),MONTH($B410)+1,MIN(AQ$6,DAY(EOMONTH($B410,1))))&gt;=$B410)*(DATE(YEAR($B410),MONTH($B410)+1,MIN(AQ$6,DAY(EOMONTH($B410,1))))&lt;$C410)))</f>
        <v>0</v>
      </c>
      <c r="AR410" s="48" t="n">
        <f aca="false">IF(OR(N(AR$5)=0,AR$6=""),0,AR$5*((DATE(YEAR($B410),MONTH($B410),MIN(AR$6,DAY(EOMONTH($B410,0))))&gt;=$B410)*(DATE(YEAR($B410),MONTH($B410),MIN(AR$6,DAY(EOMONTH($B410,0))))&lt;$C410)+(DATE(YEAR($B410),MONTH($B410)+1,MIN(AR$6,DAY(EOMONTH($B410,1))))&gt;=$B410)*(DATE(YEAR($B410),MONTH($B410)+1,MIN(AR$6,DAY(EOMONTH($B410,1))))&lt;$C410)))</f>
        <v>0</v>
      </c>
      <c r="AS410" s="48" t="n">
        <f aca="false">IF(OR(N(AS$5)=0,AS$6=""),0,AS$5*((DATE(YEAR($B410),MONTH($B410),MIN(AS$6,DAY(EOMONTH($B410,0))))&gt;=$B410)*(DATE(YEAR($B410),MONTH($B410),MIN(AS$6,DAY(EOMONTH($B410,0))))&lt;$C410)+(DATE(YEAR($B410),MONTH($B410)+1,MIN(AS$6,DAY(EOMONTH($B410,1))))&gt;=$B410)*(DATE(YEAR($B410),MONTH($B410)+1,MIN(AS$6,DAY(EOMONTH($B410,1))))&lt;$C410)))</f>
        <v>0</v>
      </c>
      <c r="AT410" s="48" t="n">
        <f aca="false">IF(OR(N(AT$5)=0,AT$6=""),0,AT$5*((DATE(YEAR($B410),MONTH($B410),MIN(AT$6,DAY(EOMONTH($B410,0))))&gt;=$B410)*(DATE(YEAR($B410),MONTH($B410),MIN(AT$6,DAY(EOMONTH($B410,0))))&lt;$C410)+(DATE(YEAR($B410),MONTH($B410)+1,MIN(AT$6,DAY(EOMONTH($B410,1))))&gt;=$B410)*(DATE(YEAR($B410),MONTH($B410)+1,MIN(AT$6,DAY(EOMONTH($B410,1))))&lt;$C410)))</f>
        <v>0</v>
      </c>
      <c r="AU410" s="48" t="n">
        <f aca="false">IF(OR(N(AU$5)=0,AU$6=""),0,AU$5*((DATE(YEAR($B410),MONTH($B410),MIN(AU$6,DAY(EOMONTH($B410,0))))&gt;=$B410)*(DATE(YEAR($B410),MONTH($B410),MIN(AU$6,DAY(EOMONTH($B410,0))))&lt;$C410)+(DATE(YEAR($B410),MONTH($B410)+1,MIN(AU$6,DAY(EOMONTH($B410,1))))&gt;=$B410)*(DATE(YEAR($B410),MONTH($B410)+1,MIN(AU$6,DAY(EOMONTH($B410,1))))&lt;$C410)))</f>
        <v>0</v>
      </c>
      <c r="AV410" s="48" t="n">
        <f aca="false">IF(OR(N(AV$5)=0,AV$6=""),0,AV$5*((DATE(YEAR($B410),MONTH($B410),MIN(AV$6,DAY(EOMONTH($B410,0))))&gt;=$B410)*(DATE(YEAR($B410),MONTH($B410),MIN(AV$6,DAY(EOMONTH($B410,0))))&lt;$C410)+(DATE(YEAR($B410),MONTH($B410)+1,MIN(AV$6,DAY(EOMONTH($B410,1))))&gt;=$B410)*(DATE(YEAR($B410),MONTH($B410)+1,MIN(AV$6,DAY(EOMONTH($B410,1))))&lt;$C410)))</f>
        <v>0</v>
      </c>
      <c r="AW410" s="48" t="n">
        <f aca="false">IF(OR(N(AW$5)=0,AW$6=""),0,AW$5*((DATE(YEAR($B410),MONTH($B410),MIN(AW$6,DAY(EOMONTH($B410,0))))&gt;=$B410)*(DATE(YEAR($B410),MONTH($B410),MIN(AW$6,DAY(EOMONTH($B410,0))))&lt;$C410)+(DATE(YEAR($B410),MONTH($B410)+1,MIN(AW$6,DAY(EOMONTH($B410,1))))&gt;=$B410)*(DATE(YEAR($B410),MONTH($B410)+1,MIN(AW$6,DAY(EOMONTH($B410,1))))&lt;$C410)))</f>
        <v>0</v>
      </c>
      <c r="AX410" s="48" t="n">
        <f aca="false">IF(OR(N(AX$5)=0,AX$6=""),0,AX$5*((DATE(YEAR($B410),MONTH($B410),MIN(AX$6,DAY(EOMONTH($B410,0))))&gt;=$B410)*(DATE(YEAR($B410),MONTH($B410),MIN(AX$6,DAY(EOMONTH($B410,0))))&lt;$C410)+(DATE(YEAR($B410),MONTH($B410)+1,MIN(AX$6,DAY(EOMONTH($B410,1))))&gt;=$B410)*(DATE(YEAR($B410),MONTH($B410)+1,MIN(AX$6,DAY(EOMONTH($B410,1))))&lt;$C410)))</f>
        <v>0</v>
      </c>
      <c r="AY410" s="48" t="n">
        <f aca="false">IF(OR(N(AY$5)=0,AY$6=""),0,AY$5*((DATE(YEAR($B410),MONTH($B410),MIN(AY$6,DAY(EOMONTH($B410,0))))&gt;=$B410)*(DATE(YEAR($B410),MONTH($B410),MIN(AY$6,DAY(EOMONTH($B410,0))))&lt;$C410)+(DATE(YEAR($B410),MONTH($B410)+1,MIN(AY$6,DAY(EOMONTH($B410,1))))&gt;=$B410)*(DATE(YEAR($B410),MONTH($B410)+1,MIN(AY$6,DAY(EOMONTH($B410,1))))&lt;$C410)))</f>
        <v>0</v>
      </c>
      <c r="AZ410" s="48" t="n">
        <f aca="false">IF(OR(N(AZ$5)=0,AZ$6=""),0,AZ$5*((DATE(YEAR($B410),MONTH($B410),MIN(AZ$6,DAY(EOMONTH($B410,0))))&gt;=$B410)*(DATE(YEAR($B410),MONTH($B410),MIN(AZ$6,DAY(EOMONTH($B410,0))))&lt;$C410)+(DATE(YEAR($B410),MONTH($B410)+1,MIN(AZ$6,DAY(EOMONTH($B410,1))))&gt;=$B410)*(DATE(YEAR($B410),MONTH($B410)+1,MIN(AZ$6,DAY(EOMONTH($B410,1))))&lt;$C410)))</f>
        <v>0</v>
      </c>
      <c r="BA410" s="48" t="n">
        <f aca="false">IF(OR(N(BA$5)=0,BA$6=""),0,BA$5*((DATE(YEAR($B410),MONTH($B410),MIN(BA$6,DAY(EOMONTH($B410,0))))&gt;=$B410)*(DATE(YEAR($B410),MONTH($B410),MIN(BA$6,DAY(EOMONTH($B410,0))))&lt;$C410)+(DATE(YEAR($B410),MONTH($B410)+1,MIN(BA$6,DAY(EOMONTH($B410,1))))&gt;=$B410)*(DATE(YEAR($B410),MONTH($B410)+1,MIN(BA$6,DAY(EOMONTH($B410,1))))&lt;$C410)))</f>
        <v>0</v>
      </c>
      <c r="BB410" s="48" t="n">
        <f aca="false">IF(OR(N(BB$5)=0,BB$6=""),0,BB$5*((DATE(YEAR($B410),MONTH($B410),MIN(BB$6,DAY(EOMONTH($B410,0))))&gt;=$B410)*(DATE(YEAR($B410),MONTH($B410),MIN(BB$6,DAY(EOMONTH($B410,0))))&lt;$C410)+(DATE(YEAR($B410),MONTH($B410)+1,MIN(BB$6,DAY(EOMONTH($B410,1))))&gt;=$B410)*(DATE(YEAR($B410),MONTH($B410)+1,MIN(BB$6,DAY(EOMONTH($B410,1))))&lt;$C410)))</f>
        <v>0</v>
      </c>
      <c r="BC410" s="48" t="n">
        <f aca="false">IF(OR(N(BC$5)=0,BC$6=""),0,BC$5*((DATE(YEAR($B410),MONTH($B410),MIN(BC$6,DAY(EOMONTH($B410,0))))&gt;=$B410)*(DATE(YEAR($B410),MONTH($B410),MIN(BC$6,DAY(EOMONTH($B410,0))))&lt;$C410)+(DATE(YEAR($B410),MONTH($B410)+1,MIN(BC$6,DAY(EOMONTH($B410,1))))&gt;=$B410)*(DATE(YEAR($B410),MONTH($B410)+1,MIN(BC$6,DAY(EOMONTH($B410,1))))&lt;$C410)))</f>
        <v>0</v>
      </c>
      <c r="BD410" s="48" t="n">
        <f aca="false">IF(OR(N(BD$5)=0,BD$6=""),0,BD$5*((DATE(YEAR($B410),MONTH($B410),MIN(BD$6,DAY(EOMONTH($B410,0))))&gt;=$B410)*(DATE(YEAR($B410),MONTH($B410),MIN(BD$6,DAY(EOMONTH($B410,0))))&lt;$C410)+(DATE(YEAR($B410),MONTH($B410)+1,MIN(BD$6,DAY(EOMONTH($B410,1))))&gt;=$B410)*(DATE(YEAR($B410),MONTH($B410)+1,MIN(BD$6,DAY(EOMONTH($B410,1))))&lt;$C410)))</f>
        <v>0</v>
      </c>
      <c r="BE410" s="48" t="n">
        <f aca="false">IF(OR(N(BE$5)=0,BE$6=""),0,BE$5*((DATE(YEAR($B410),MONTH($B410),MIN(BE$6,DAY(EOMONTH($B410,0))))&gt;=$B410)*(DATE(YEAR($B410),MONTH($B410),MIN(BE$6,DAY(EOMONTH($B410,0))))&lt;$C410)+(DATE(YEAR($B410),MONTH($B410)+1,MIN(BE$6,DAY(EOMONTH($B410,1))))&gt;=$B410)*(DATE(YEAR($B410),MONTH($B410)+1,MIN(BE$6,DAY(EOMONTH($B410,1))))&lt;$C410)))</f>
        <v>0</v>
      </c>
      <c r="BF410" s="48" t="n">
        <f aca="false">IF(OR(N(BF$5)=0,BF$6=""),0,BF$5*((DATE(YEAR($B410),MONTH($B410),MIN(BF$6,DAY(EOMONTH($B410,0))))&gt;=$B410)*(DATE(YEAR($B410),MONTH($B410),MIN(BF$6,DAY(EOMONTH($B410,0))))&lt;$C410)+(DATE(YEAR($B410),MONTH($B410)+1,MIN(BF$6,DAY(EOMONTH($B410,1))))&gt;=$B410)*(DATE(YEAR($B410),MONTH($B410)+1,MIN(BF$6,DAY(EOMONTH($B410,1))))&lt;$C410)))</f>
        <v>0</v>
      </c>
      <c r="BG410" s="48" t="n">
        <f aca="false">IF(OR(N(BG$5)=0,BG$6=""),0,BG$5*((DATE(YEAR($B410),MONTH($B410),MIN(BG$6,DAY(EOMONTH($B410,0))))&gt;=$B410)*(DATE(YEAR($B410),MONTH($B410),MIN(BG$6,DAY(EOMONTH($B410,0))))&lt;$C410)+(DATE(YEAR($B410),MONTH($B410)+1,MIN(BG$6,DAY(EOMONTH($B410,1))))&gt;=$B410)*(DATE(YEAR($B410),MONTH($B410)+1,MIN(BG$6,DAY(EOMONTH($B410,1))))&lt;$C410)))</f>
        <v>0</v>
      </c>
      <c r="BH410" s="48" t="n">
        <f aca="false">IF(OR(N(BH$5)=0,BH$6=""),0,BH$5*((DATE(YEAR($B410),MONTH($B410),MIN(BH$6,DAY(EOMONTH($B410,0))))&gt;=$B410)*(DATE(YEAR($B410),MONTH($B410),MIN(BH$6,DAY(EOMONTH($B410,0))))&lt;$C410)+(DATE(YEAR($B410),MONTH($B410)+1,MIN(BH$6,DAY(EOMONTH($B410,1))))&gt;=$B410)*(DATE(YEAR($B410),MONTH($B410)+1,MIN(BH$6,DAY(EOMONTH($B410,1))))&lt;$C410)))</f>
        <v>0</v>
      </c>
      <c r="BI410" s="48" t="n">
        <f aca="false">IF(OR(N(BI$5)=0,BI$6=""),0,BI$5*((DATE(YEAR($B410),MONTH($B410),MIN(BI$6,DAY(EOMONTH($B410,0))))&gt;=$B410)*(DATE(YEAR($B410),MONTH($B410),MIN(BI$6,DAY(EOMONTH($B410,0))))&lt;$C410)+(DATE(YEAR($B410),MONTH($B410)+1,MIN(BI$6,DAY(EOMONTH($B410,1))))&gt;=$B410)*(DATE(YEAR($B410),MONTH($B410)+1,MIN(BI$6,DAY(EOMONTH($B410,1))))&lt;$C410)))</f>
        <v>0</v>
      </c>
      <c r="BJ410" s="48" t="n">
        <f aca="false">IF(OR(N(BJ$5)=0,BJ$6=""),0,BJ$5*((DATE(YEAR($B410),MONTH($B410),MIN(BJ$6,DAY(EOMONTH($B410,0))))&gt;=$B410)*(DATE(YEAR($B410),MONTH($B410),MIN(BJ$6,DAY(EOMONTH($B410,0))))&lt;$C410)+(DATE(YEAR($B410),MONTH($B410)+1,MIN(BJ$6,DAY(EOMONTH($B410,1))))&gt;=$B410)*(DATE(YEAR($B410),MONTH($B410)+1,MIN(BJ$6,DAY(EOMONTH($B410,1))))&lt;$C410)))</f>
        <v>0</v>
      </c>
      <c r="BK410" s="48" t="n">
        <f aca="false">IF(OR(N(BK$5)=0,BK$6=""),0,BK$5*((DATE(YEAR($B410),MONTH($B410),MIN(BK$6,DAY(EOMONTH($B410,0))))&gt;=$B410)*(DATE(YEAR($B410),MONTH($B410),MIN(BK$6,DAY(EOMONTH($B410,0))))&lt;$C410)+(DATE(YEAR($B410),MONTH($B410)+1,MIN(BK$6,DAY(EOMONTH($B410,1))))&gt;=$B410)*(DATE(YEAR($B410),MONTH($B410)+1,MIN(BK$6,DAY(EOMONTH($B410,1))))&lt;$C410)))</f>
        <v>0</v>
      </c>
      <c r="BL410" s="48" t="n">
        <f aca="false">IF(OR(N(BL$5)=0,BL$6=""),0,BL$5*((DATE(YEAR($B410),MONTH($B410),MIN(BL$6,DAY(EOMONTH($B410,0))))&gt;=$B410)*(DATE(YEAR($B410),MONTH($B410),MIN(BL$6,DAY(EOMONTH($B410,0))))&lt;$C410)+(DATE(YEAR($B410),MONTH($B410)+1,MIN(BL$6,DAY(EOMONTH($B410,1))))&gt;=$B410)*(DATE(YEAR($B410),MONTH($B410)+1,MIN(BL$6,DAY(EOMONTH($B410,1))))&lt;$C410)))</f>
        <v>0</v>
      </c>
      <c r="BM410" s="48" t="n">
        <f aca="false">IF(OR(N(BM$5)=0,BM$6=""),0,BM$5*((DATE(YEAR($B410),MONTH($B410),MIN(BM$6,DAY(EOMONTH($B410,0))))&gt;=$B410)*(DATE(YEAR($B410),MONTH($B410),MIN(BM$6,DAY(EOMONTH($B410,0))))&lt;$C410)+(DATE(YEAR($B410),MONTH($B410)+1,MIN(BM$6,DAY(EOMONTH($B410,1))))&gt;=$B410)*(DATE(YEAR($B410),MONTH($B410)+1,MIN(BM$6,DAY(EOMONTH($B410,1))))&lt;$C410)))</f>
        <v>0</v>
      </c>
      <c r="BN410" s="48" t="n">
        <f aca="false">IF(OR(N(BN$5)=0,BN$6=""),0,BN$5*((DATE(YEAR($B410),MONTH($B410),MIN(BN$6,DAY(EOMONTH($B410,0))))&gt;=$B410)*(DATE(YEAR($B410),MONTH($B410),MIN(BN$6,DAY(EOMONTH($B410,0))))&lt;$C410)+(DATE(YEAR($B410),MONTH($B410)+1,MIN(BN$6,DAY(EOMONTH($B410,1))))&gt;=$B410)*(DATE(YEAR($B410),MONTH($B410)+1,MIN(BN$6,DAY(EOMONTH($B410,1))))&lt;$C410)))</f>
        <v>0</v>
      </c>
      <c r="BO410" s="48" t="n">
        <f aca="false">IF(OR(N(BO$5)=0,BO$6=""),0,BO$5*((DATE(YEAR($B410),MONTH($B410),MIN(BO$6,DAY(EOMONTH($B410,0))))&gt;=$B410)*(DATE(YEAR($B410),MONTH($B410),MIN(BO$6,DAY(EOMONTH($B410,0))))&lt;$C410)+(DATE(YEAR($B410),MONTH($B410)+1,MIN(BO$6,DAY(EOMONTH($B410,1))))&gt;=$B410)*(DATE(YEAR($B410),MONTH($B410)+1,MIN(BO$6,DAY(EOMONTH($B410,1))))&lt;$C410)))</f>
        <v>0</v>
      </c>
      <c r="BP410" s="48" t="n">
        <f aca="false">IF(OR(N(BP$5)=0,BP$6=""),0,BP$5*((DATE(YEAR($B410),MONTH($B410),MIN(BP$6,DAY(EOMONTH($B410,0))))&gt;=$B410)*(DATE(YEAR($B410),MONTH($B410),MIN(BP$6,DAY(EOMONTH($B410,0))))&lt;$C410)+(DATE(YEAR($B410),MONTH($B410)+1,MIN(BP$6,DAY(EOMONTH($B410,1))))&gt;=$B410)*(DATE(YEAR($B410),MONTH($B410)+1,MIN(BP$6,DAY(EOMONTH($B410,1))))&lt;$C410)))</f>
        <v>0</v>
      </c>
      <c r="BQ410" s="48" t="n">
        <f aca="false">IF(OR(N(BQ$5)=0,BQ$6=""),0,BQ$5*((DATE(YEAR($B410),MONTH($B410),MIN(BQ$6,DAY(EOMONTH($B410,0))))&gt;=$B410)*(DATE(YEAR($B410),MONTH($B410),MIN(BQ$6,DAY(EOMONTH($B410,0))))&lt;$C410)+(DATE(YEAR($B410),MONTH($B410)+1,MIN(BQ$6,DAY(EOMONTH($B410,1))))&gt;=$B410)*(DATE(YEAR($B410),MONTH($B410)+1,MIN(BQ$6,DAY(EOMONTH($B410,1))))&lt;$C410)))</f>
        <v>0</v>
      </c>
      <c r="BR410" s="48" t="n">
        <f aca="false">IF(OR(N(BR$5)=0,BR$6=""),0,BR$5*((DATE(YEAR($B410),MONTH($B410),MIN(BR$6,DAY(EOMONTH($B410,0))))&gt;=$B410)*(DATE(YEAR($B410),MONTH($B410),MIN(BR$6,DAY(EOMONTH($B410,0))))&lt;$C410)+(DATE(YEAR($B410),MONTH($B410)+1,MIN(BR$6,DAY(EOMONTH($B410,1))))&gt;=$B410)*(DATE(YEAR($B410),MONTH($B410)+1,MIN(BR$6,DAY(EOMONTH($B410,1))))&lt;$C410)))</f>
        <v>0</v>
      </c>
      <c r="BS410" s="48" t="n">
        <f aca="false">IF(OR(N(BS$5)=0,BS$6=""),0,BS$5*((DATE(YEAR($B410),MONTH($B410),MIN(BS$6,DAY(EOMONTH($B410,0))))&gt;=$B410)*(DATE(YEAR($B410),MONTH($B410),MIN(BS$6,DAY(EOMONTH($B410,0))))&lt;$C410)+(DATE(YEAR($B410),MONTH($B410)+1,MIN(BS$6,DAY(EOMONTH($B410,1))))&gt;=$B410)*(DATE(YEAR($B410),MONTH($B410)+1,MIN(BS$6,DAY(EOMONTH($B410,1))))&lt;$C410)))</f>
        <v>0</v>
      </c>
      <c r="BT410" s="48" t="n">
        <f aca="false">IF(OR(N(BT$5)=0,BT$6=""),0,BT$5*((DATE(YEAR($B410),MONTH($B410),MIN(BT$6,DAY(EOMONTH($B410,0))))&gt;=$B410)*(DATE(YEAR($B410),MONTH($B410),MIN(BT$6,DAY(EOMONTH($B410,0))))&lt;$C410)+(DATE(YEAR($B410),MONTH($B410)+1,MIN(BT$6,DAY(EOMONTH($B410,1))))&gt;=$B410)*(DATE(YEAR($B410),MONTH($B410)+1,MIN(BT$6,DAY(EOMONTH($B410,1))))&lt;$C410)))</f>
        <v>0</v>
      </c>
      <c r="BU410" s="48" t="n">
        <f aca="false">IF(OR(N(BU$5)=0,BU$6=""),0,BU$5*((DATE(YEAR($B410),MONTH($B410),MIN(BU$6,DAY(EOMONTH($B410,0))))&gt;=$B410)*(DATE(YEAR($B410),MONTH($B410),MIN(BU$6,DAY(EOMONTH($B410,0))))&lt;$C410)+(DATE(YEAR($B410),MONTH($B410)+1,MIN(BU$6,DAY(EOMONTH($B410,1))))&gt;=$B410)*(DATE(YEAR($B410),MONTH($B410)+1,MIN(BU$6,DAY(EOMONTH($B410,1))))&lt;$C410)))</f>
        <v>0</v>
      </c>
      <c r="BV410" s="48" t="n">
        <f aca="false">IF(OR(N(BV$5)=0,BV$6=""),0,BV$5*((DATE(YEAR($B410),MONTH($B410),MIN(BV$6,DAY(EOMONTH($B410,0))))&gt;=$B410)*(DATE(YEAR($B410),MONTH($B410),MIN(BV$6,DAY(EOMONTH($B410,0))))&lt;$C410)+(DATE(YEAR($B410),MONTH($B410)+1,MIN(BV$6,DAY(EOMONTH($B410,1))))&gt;=$B410)*(DATE(YEAR($B410),MONTH($B410)+1,MIN(BV$6,DAY(EOMONTH($B410,1))))&lt;$C410)))</f>
        <v>0</v>
      </c>
      <c r="BW410" s="48" t="n">
        <f aca="false">IF(OR(N(BW$5)=0,BW$6=""),0,BW$5*((DATE(YEAR($B410),MONTH($B410),MIN(BW$6,DAY(EOMONTH($B410,0))))&gt;=$B410)*(DATE(YEAR($B410),MONTH($B410),MIN(BW$6,DAY(EOMONTH($B410,0))))&lt;$C410)+(DATE(YEAR($B410),MONTH($B410)+1,MIN(BW$6,DAY(EOMONTH($B410,1))))&gt;=$B410)*(DATE(YEAR($B410),MONTH($B410)+1,MIN(BW$6,DAY(EOMONTH($B410,1))))&lt;$C410)))</f>
        <v>0</v>
      </c>
      <c r="BX410" s="48" t="n">
        <f aca="false">MIN(Z410,(FT409*(1+FT$5/Setup!$C$36)+IF($V410=1,N($F410),0)))</f>
        <v>0</v>
      </c>
      <c r="BY410" s="48" t="n">
        <f aca="false">MIN(AA410,(FU409*(1+FU$5/Setup!$C$36)+IF($V410=2,N($F410),0)))</f>
        <v>0</v>
      </c>
      <c r="BZ410" s="48" t="n">
        <f aca="false">MIN(AB410,(FV409*(1+FV$5/Setup!$C$36)+IF($V410=3,N($F410),0)))</f>
        <v>0</v>
      </c>
      <c r="CA410" s="48" t="n">
        <f aca="false">MIN(AC410,(FW409*(1+FW$5/Setup!$C$36)+IF($V410=4,N($F410),0)))</f>
        <v>0</v>
      </c>
      <c r="CB410" s="48" t="n">
        <f aca="false">MIN(AD410,(FX409*(1+FX$5/Setup!$C$36)+IF($V410=5,N($F410),0)))</f>
        <v>0</v>
      </c>
      <c r="CC410" s="48" t="n">
        <f aca="false">MIN(AE410,(FY409*(1+FY$5/Setup!$C$36)+IF($V410=6,N($F410),0)))</f>
        <v>0</v>
      </c>
      <c r="CD410" s="48" t="n">
        <f aca="false">MIN(AF410,(FZ409*(1+FZ$5/Setup!$C$36)+IF($V410=7,N($F410),0)))</f>
        <v>0</v>
      </c>
      <c r="CE410" s="48" t="n">
        <f aca="false">MIN(AG410,(GA409*(1+GA$5/Setup!$C$36)+IF($V410=8,N($F410),0)))</f>
        <v>0</v>
      </c>
      <c r="CF410" s="48" t="n">
        <f aca="false">MIN(AH410,(GB409*(1+GB$5/Setup!$C$36)+IF($V410=9,N($F410),0)))</f>
        <v>0</v>
      </c>
      <c r="CG410" s="48" t="n">
        <f aca="false">MIN(AI410,(GC409*(1+GC$5/Setup!$C$36)+IF($V410=10,N($F410),0)))</f>
        <v>0</v>
      </c>
      <c r="CH410" s="48" t="n">
        <f aca="false">MIN(AJ410,(GD409*(1+GD$5/Setup!$C$36)+IF($V410=11,N($F410),0)))</f>
        <v>0</v>
      </c>
      <c r="CI410" s="48" t="n">
        <f aca="false">MIN(AK410,(GE409*(1+GE$5/Setup!$C$36)+IF($V410=12,N($F410),0)))</f>
        <v>0</v>
      </c>
      <c r="CJ410" s="48" t="n">
        <f aca="false">MIN(AL410,(GF409*(1+GF$5/Setup!$C$36)+IF($V410=13,N($F410),0)))</f>
        <v>0</v>
      </c>
      <c r="CK410" s="48" t="n">
        <f aca="false">MIN(AM410,(GG409*(1+GG$5/Setup!$C$36)+IF($V410=14,N($F410),0)))</f>
        <v>0</v>
      </c>
      <c r="CL410" s="48" t="n">
        <f aca="false">MIN(AN410,(GH409*(1+GH$5/Setup!$C$36)+IF($V410=15,N($F410),0)))</f>
        <v>0</v>
      </c>
      <c r="CM410" s="48" t="n">
        <f aca="false">MIN(AO410,(GI409*(1+GI$5/Setup!$C$36)+IF($V410=16,N($F410),0)))</f>
        <v>0</v>
      </c>
      <c r="CN410" s="48" t="n">
        <f aca="false">MIN(AP410,(GJ409*(1+GJ$5/Setup!$C$36)+IF($V410=17,N($F410),0)))</f>
        <v>0</v>
      </c>
      <c r="CO410" s="48" t="n">
        <f aca="false">MIN(AQ410,(GK409*(1+GK$5/Setup!$C$36)+IF($V410=18,N($F410),0)))</f>
        <v>0</v>
      </c>
      <c r="CP410" s="48" t="n">
        <f aca="false">MIN(AR410,(GL409*(1+GL$5/Setup!$C$36)+IF($V410=19,N($F410),0)))</f>
        <v>0</v>
      </c>
      <c r="CQ410" s="48" t="n">
        <f aca="false">MIN(AS410,(GM409*(1+GM$5/Setup!$C$36)+IF($V410=20,N($F410),0)))</f>
        <v>0</v>
      </c>
      <c r="CR410" s="48" t="n">
        <f aca="false">MIN(AT410,(GN409*(1+GN$5/Setup!$C$36)+IF($V410=21,N($F410),0)))</f>
        <v>0</v>
      </c>
      <c r="CS410" s="48" t="n">
        <f aca="false">MIN(AU410,(GO409*(1+GO$5/Setup!$C$36)+IF($V410=22,N($F410),0)))</f>
        <v>0</v>
      </c>
      <c r="CT410" s="48" t="n">
        <f aca="false">MIN(AV410,(GP409*(1+GP$5/Setup!$C$36)+IF($V410=23,N($F410),0)))</f>
        <v>0</v>
      </c>
      <c r="CU410" s="48" t="n">
        <f aca="false">MIN(AW410,(GQ409*(1+GQ$5/Setup!$C$36)+IF($V410=24,N($F410),0)))</f>
        <v>0</v>
      </c>
      <c r="CV410" s="48" t="n">
        <f aca="false">MIN(AX410,(GR409*(1+GR$5/Setup!$C$36)+IF($V410=25,N($F410),0)))</f>
        <v>0</v>
      </c>
      <c r="CW410" s="48" t="n">
        <f aca="false">MIN(AY410,(GS409*(1+GS$5/Setup!$C$36)+IF($V410=26,N($F410),0)))</f>
        <v>0</v>
      </c>
      <c r="CX410" s="48" t="n">
        <f aca="false">MIN(AZ410,(GT409*(1+GT$5/Setup!$C$36)+IF($V410=27,N($F410),0)))</f>
        <v>0</v>
      </c>
      <c r="CY410" s="48" t="n">
        <f aca="false">MIN(BA410,(GU409*(1+GU$5/Setup!$C$36)+IF($V410=28,N($F410),0)))</f>
        <v>0</v>
      </c>
      <c r="CZ410" s="48" t="n">
        <f aca="false">MIN(BB410,(GV409*(1+GV$5/Setup!$C$36)+IF($V410=29,N($F410),0)))</f>
        <v>0</v>
      </c>
      <c r="DA410" s="48" t="n">
        <f aca="false">MIN(BC410,(GW409*(1+GW$5/Setup!$C$36)+IF($V410=30,N($F410),0)))</f>
        <v>0</v>
      </c>
      <c r="DB410" s="48" t="n">
        <f aca="false">MIN(BD410,(GX409*(1+GX$5/Setup!$C$36)+IF($V410=31,N($F410),0)))</f>
        <v>0</v>
      </c>
      <c r="DC410" s="48" t="n">
        <f aca="false">MIN(BE410,(GY409*(1+GY$5/Setup!$C$36)+IF($V410=32,N($F410),0)))</f>
        <v>0</v>
      </c>
      <c r="DD410" s="48" t="n">
        <f aca="false">MIN(BF410,(GZ409*(1+GZ$5/Setup!$C$36)+IF($V410=33,N($F410),0)))</f>
        <v>0</v>
      </c>
      <c r="DE410" s="48" t="n">
        <f aca="false">MIN(BG410,(HA409*(1+HA$5/Setup!$C$36)+IF($V410=34,N($F410),0)))</f>
        <v>0</v>
      </c>
      <c r="DF410" s="48" t="n">
        <f aca="false">MIN(BH410,(HB409*(1+HB$5/Setup!$C$36)+IF($V410=35,N($F410),0)))</f>
        <v>0</v>
      </c>
      <c r="DG410" s="48" t="n">
        <f aca="false">MIN(BI410,(HC409*(1+HC$5/Setup!$C$36)+IF($V410=36,N($F410),0)))</f>
        <v>0</v>
      </c>
      <c r="DH410" s="48" t="n">
        <f aca="false">MIN(BJ410,(HD409*(1+HD$5/Setup!$C$36)+IF($V410=37,N($F410),0)))</f>
        <v>0</v>
      </c>
      <c r="DI410" s="48" t="n">
        <f aca="false">MIN(BK410,(HE409*(1+HE$5/Setup!$C$36)+IF($V410=38,N($F410),0)))</f>
        <v>0</v>
      </c>
      <c r="DJ410" s="48" t="n">
        <f aca="false">MIN(BL410,(HF409*(1+HF$5/Setup!$C$36)+IF($V410=39,N($F410),0)))</f>
        <v>0</v>
      </c>
      <c r="DK410" s="48" t="n">
        <f aca="false">MIN(BM410,(HG409*(1+HG$5/Setup!$C$36)+IF($V410=40,N($F410),0)))</f>
        <v>0</v>
      </c>
      <c r="DL410" s="48" t="n">
        <f aca="false">MIN(BN410,(HH409*(1+HH$5/Setup!$C$36)+IF($V410=41,N($F410),0)))</f>
        <v>0</v>
      </c>
      <c r="DM410" s="48" t="n">
        <f aca="false">MIN(BO410,(HI409*(1+HI$5/Setup!$C$36)+IF($V410=42,N($F410),0)))</f>
        <v>0</v>
      </c>
      <c r="DN410" s="48" t="n">
        <f aca="false">MIN(BP410,(HJ409*(1+HJ$5/Setup!$C$36)+IF($V410=43,N($F410),0)))</f>
        <v>0</v>
      </c>
      <c r="DO410" s="48" t="n">
        <f aca="false">MIN(BQ410,(HK409*(1+HK$5/Setup!$C$36)+IF($V410=44,N($F410),0)))</f>
        <v>0</v>
      </c>
      <c r="DP410" s="48" t="n">
        <f aca="false">MIN(BR410,(HL409*(1+HL$5/Setup!$C$36)+IF($V410=45,N($F410),0)))</f>
        <v>0</v>
      </c>
      <c r="DQ410" s="48" t="n">
        <f aca="false">MIN(BS410,(HM409*(1+HM$5/Setup!$C$36)+IF($V410=46,N($F410),0)))</f>
        <v>0</v>
      </c>
      <c r="DR410" s="48" t="n">
        <f aca="false">MIN(BT410,(HN409*(1+HN$5/Setup!$C$36)+IF($V410=47,N($F410),0)))</f>
        <v>0</v>
      </c>
      <c r="DS410" s="48" t="n">
        <f aca="false">MIN(BU410,(HO409*(1+HO$5/Setup!$C$36)+IF($V410=48,N($F410),0)))</f>
        <v>0</v>
      </c>
      <c r="DT410" s="48" t="n">
        <f aca="false">MIN(BV410,(HP409*(1+HP$5/Setup!$C$36)+IF($V410=49,N($F410),0)))</f>
        <v>0</v>
      </c>
      <c r="DU410" s="48" t="n">
        <f aca="false">MIN(BW410,(HQ409*(1+HQ$5/Setup!$C$36)+IF($V410=50,N($F410),0)))</f>
        <v>0</v>
      </c>
      <c r="DV410" s="48" t="n">
        <f aca="false">MIN(MAX((FT409*(1+FT$5/Setup!$C$36)+IF($V410=1,N($F410),0))-BX410,0),MAX($P410-0,0))</f>
        <v>0</v>
      </c>
      <c r="DW410" s="48" t="n">
        <f aca="false">MIN(MAX((FU409*(1+FU$5/Setup!$C$36)+IF($V410=2,N($F410),0))-BY410,0),MAX($P410-SUM(DV410:DV410),0))</f>
        <v>0</v>
      </c>
      <c r="DX410" s="48" t="n">
        <f aca="false">MIN(MAX((FV409*(1+FV$5/Setup!$C$36)+IF($V410=3,N($F410),0))-BZ410,0),MAX($P410-SUM(DV410:DW410),0))</f>
        <v>0</v>
      </c>
      <c r="DY410" s="48" t="n">
        <f aca="false">MIN(MAX((FW409*(1+FW$5/Setup!$C$36)+IF($V410=4,N($F410),0))-CA410,0),MAX($P410-SUM(DV410:DX410),0))</f>
        <v>0</v>
      </c>
      <c r="DZ410" s="48" t="n">
        <f aca="false">MIN(MAX((FX409*(1+FX$5/Setup!$C$36)+IF($V410=5,N($F410),0))-CB410,0),MAX($P410-SUM(DV410:DY410),0))</f>
        <v>0</v>
      </c>
      <c r="EA410" s="48" t="n">
        <f aca="false">MIN(MAX((FY409*(1+FY$5/Setup!$C$36)+IF($V410=6,N($F410),0))-CC410,0),MAX($P410-SUM(DV410:DZ410),0))</f>
        <v>0</v>
      </c>
      <c r="EB410" s="48" t="n">
        <f aca="false">MIN(MAX((FZ409*(1+FZ$5/Setup!$C$36)+IF($V410=7,N($F410),0))-CD410,0),MAX($P410-SUM(DV410:EA410),0))</f>
        <v>0</v>
      </c>
      <c r="EC410" s="48" t="n">
        <f aca="false">MIN(MAX((GA409*(1+GA$5/Setup!$C$36)+IF($V410=8,N($F410),0))-CE410,0),MAX($P410-SUM(DV410:EB410),0))</f>
        <v>0</v>
      </c>
      <c r="ED410" s="48" t="n">
        <f aca="false">MIN(MAX((GB409*(1+GB$5/Setup!$C$36)+IF($V410=9,N($F410),0))-CF410,0),MAX($P410-SUM(DV410:EC410),0))</f>
        <v>0</v>
      </c>
      <c r="EE410" s="48" t="n">
        <f aca="false">MIN(MAX((GC409*(1+GC$5/Setup!$C$36)+IF($V410=10,N($F410),0))-CG410,0),MAX($P410-SUM(DV410:ED410),0))</f>
        <v>0</v>
      </c>
      <c r="EF410" s="48" t="n">
        <f aca="false">MIN(MAX((GD409*(1+GD$5/Setup!$C$36)+IF($V410=11,N($F410),0))-CH410,0),MAX($P410-SUM(DV410:EE410),0))</f>
        <v>0</v>
      </c>
      <c r="EG410" s="48" t="n">
        <f aca="false">MIN(MAX((GE409*(1+GE$5/Setup!$C$36)+IF($V410=12,N($F410),0))-CI410,0),MAX($P410-SUM(DV410:EF410),0))</f>
        <v>0</v>
      </c>
      <c r="EH410" s="48" t="n">
        <f aca="false">MIN(MAX((GF409*(1+GF$5/Setup!$C$36)+IF($V410=13,N($F410),0))-CJ410,0),MAX($P410-SUM(DV410:EG410),0))</f>
        <v>0</v>
      </c>
      <c r="EI410" s="48" t="n">
        <f aca="false">MIN(MAX((GG409*(1+GG$5/Setup!$C$36)+IF($V410=14,N($F410),0))-CK410,0),MAX($P410-SUM(DV410:EH410),0))</f>
        <v>0</v>
      </c>
      <c r="EJ410" s="48" t="n">
        <f aca="false">MIN(MAX((GH409*(1+GH$5/Setup!$C$36)+IF($V410=15,N($F410),0))-CL410,0),MAX($P410-SUM(DV410:EI410),0))</f>
        <v>0</v>
      </c>
      <c r="EK410" s="48" t="n">
        <f aca="false">MIN(MAX((GI409*(1+GI$5/Setup!$C$36)+IF($V410=16,N($F410),0))-CM410,0),MAX($P410-SUM(DV410:EJ410),0))</f>
        <v>0</v>
      </c>
      <c r="EL410" s="48" t="n">
        <f aca="false">MIN(MAX((GJ409*(1+GJ$5/Setup!$C$36)+IF($V410=17,N($F410),0))-CN410,0),MAX($P410-SUM(DV410:EK410),0))</f>
        <v>0</v>
      </c>
      <c r="EM410" s="48" t="n">
        <f aca="false">MIN(MAX((GK409*(1+GK$5/Setup!$C$36)+IF($V410=18,N($F410),0))-CO410,0),MAX($P410-SUM(DV410:EL410),0))</f>
        <v>0</v>
      </c>
      <c r="EN410" s="48" t="n">
        <f aca="false">MIN(MAX((GL409*(1+GL$5/Setup!$C$36)+IF($V410=19,N($F410),0))-CP410,0),MAX($P410-SUM(DV410:EM410),0))</f>
        <v>0</v>
      </c>
      <c r="EO410" s="48" t="n">
        <f aca="false">MIN(MAX((GM409*(1+GM$5/Setup!$C$36)+IF($V410=20,N($F410),0))-CQ410,0),MAX($P410-SUM(DV410:EN410),0))</f>
        <v>0</v>
      </c>
      <c r="EP410" s="48" t="n">
        <f aca="false">MIN(MAX((GN409*(1+GN$5/Setup!$C$36)+IF($V410=21,N($F410),0))-CR410,0),MAX($P410-SUM(DV410:EO410),0))</f>
        <v>0</v>
      </c>
      <c r="EQ410" s="48" t="n">
        <f aca="false">MIN(MAX((GO409*(1+GO$5/Setup!$C$36)+IF($V410=22,N($F410),0))-CS410,0),MAX($P410-SUM(DV410:EP410),0))</f>
        <v>0</v>
      </c>
      <c r="ER410" s="48" t="n">
        <f aca="false">MIN(MAX((GP409*(1+GP$5/Setup!$C$36)+IF($V410=23,N($F410),0))-CT410,0),MAX($P410-SUM(DV410:EQ410),0))</f>
        <v>0</v>
      </c>
      <c r="ES410" s="48" t="n">
        <f aca="false">MIN(MAX((GQ409*(1+GQ$5/Setup!$C$36)+IF($V410=24,N($F410),0))-CU410,0),MAX($P410-SUM(DV410:ER410),0))</f>
        <v>0</v>
      </c>
      <c r="ET410" s="48" t="n">
        <f aca="false">MIN(MAX((GR409*(1+GR$5/Setup!$C$36)+IF($V410=25,N($F410),0))-CV410,0),MAX($P410-SUM(DV410:ES410),0))</f>
        <v>0</v>
      </c>
      <c r="EU410" s="48" t="n">
        <f aca="false">MIN(MAX((GS409*(1+GS$5/Setup!$C$36)+IF($V410=26,N($F410),0))-CW410,0),MAX($P410-SUM(DV410:ET410),0))</f>
        <v>0</v>
      </c>
      <c r="EV410" s="48" t="n">
        <f aca="false">MIN(MAX((GT409*(1+GT$5/Setup!$C$36)+IF($V410=27,N($F410),0))-CX410,0),MAX($P410-SUM(DV410:EU410),0))</f>
        <v>0</v>
      </c>
      <c r="EW410" s="48" t="n">
        <f aca="false">MIN(MAX((GU409*(1+GU$5/Setup!$C$36)+IF($V410=28,N($F410),0))-CY410,0),MAX($P410-SUM(DV410:EV410),0))</f>
        <v>0</v>
      </c>
      <c r="EX410" s="48" t="n">
        <f aca="false">MIN(MAX((GV409*(1+GV$5/Setup!$C$36)+IF($V410=29,N($F410),0))-CZ410,0),MAX($P410-SUM(DV410:EW410),0))</f>
        <v>0</v>
      </c>
      <c r="EY410" s="48" t="n">
        <f aca="false">MIN(MAX((GW409*(1+GW$5/Setup!$C$36)+IF($V410=30,N($F410),0))-DA410,0),MAX($P410-SUM(DV410:EX410),0))</f>
        <v>0</v>
      </c>
      <c r="EZ410" s="48" t="n">
        <f aca="false">MIN(MAX((GX409*(1+GX$5/Setup!$C$36)+IF($V410=31,N($F410),0))-DB410,0),MAX($P410-SUM(DV410:EY410),0))</f>
        <v>0</v>
      </c>
      <c r="FA410" s="48" t="n">
        <f aca="false">MIN(MAX((GY409*(1+GY$5/Setup!$C$36)+IF($V410=32,N($F410),0))-DC410,0),MAX($P410-SUM(DV410:EZ410),0))</f>
        <v>0</v>
      </c>
      <c r="FB410" s="48" t="n">
        <f aca="false">MIN(MAX((GZ409*(1+GZ$5/Setup!$C$36)+IF($V410=33,N($F410),0))-DD410,0),MAX($P410-SUM(DV410:FA410),0))</f>
        <v>0</v>
      </c>
      <c r="FC410" s="48" t="n">
        <f aca="false">MIN(MAX((HA409*(1+HA$5/Setup!$C$36)+IF($V410=34,N($F410),0))-DE410,0),MAX($P410-SUM(DV410:FB410),0))</f>
        <v>0</v>
      </c>
      <c r="FD410" s="48" t="n">
        <f aca="false">MIN(MAX((HB409*(1+HB$5/Setup!$C$36)+IF($V410=35,N($F410),0))-DF410,0),MAX($P410-SUM(DV410:FC410),0))</f>
        <v>0</v>
      </c>
      <c r="FE410" s="48" t="n">
        <f aca="false">MIN(MAX((HC409*(1+HC$5/Setup!$C$36)+IF($V410=36,N($F410),0))-DG410,0),MAX($P410-SUM(DV410:FD410),0))</f>
        <v>0</v>
      </c>
      <c r="FF410" s="48" t="n">
        <f aca="false">MIN(MAX((HD409*(1+HD$5/Setup!$C$36)+IF($V410=37,N($F410),0))-DH410,0),MAX($P410-SUM(DV410:FE410),0))</f>
        <v>0</v>
      </c>
      <c r="FG410" s="48" t="n">
        <f aca="false">MIN(MAX((HE409*(1+HE$5/Setup!$C$36)+IF($V410=38,N($F410),0))-DI410,0),MAX($P410-SUM(DV410:FF410),0))</f>
        <v>0</v>
      </c>
      <c r="FH410" s="48" t="n">
        <f aca="false">MIN(MAX((HF409*(1+HF$5/Setup!$C$36)+IF($V410=39,N($F410),0))-DJ410,0),MAX($P410-SUM(DV410:FG410),0))</f>
        <v>0</v>
      </c>
      <c r="FI410" s="48" t="n">
        <f aca="false">MIN(MAX((HG409*(1+HG$5/Setup!$C$36)+IF($V410=40,N($F410),0))-DK410,0),MAX($P410-SUM(DV410:FH410),0))</f>
        <v>0</v>
      </c>
      <c r="FJ410" s="48" t="n">
        <f aca="false">MIN(MAX((HH409*(1+HH$5/Setup!$C$36)+IF($V410=41,N($F410),0))-DL410,0),MAX($P410-SUM(DV410:FI410),0))</f>
        <v>0</v>
      </c>
      <c r="FK410" s="48" t="n">
        <f aca="false">MIN(MAX((HI409*(1+HI$5/Setup!$C$36)+IF($V410=42,N($F410),0))-DM410,0),MAX($P410-SUM(DV410:FJ410),0))</f>
        <v>0</v>
      </c>
      <c r="FL410" s="48" t="n">
        <f aca="false">MIN(MAX((HJ409*(1+HJ$5/Setup!$C$36)+IF($V410=43,N($F410),0))-DN410,0),MAX($P410-SUM(DV410:FK410),0))</f>
        <v>0</v>
      </c>
      <c r="FM410" s="48" t="n">
        <f aca="false">MIN(MAX((HK409*(1+HK$5/Setup!$C$36)+IF($V410=44,N($F410),0))-DO410,0),MAX($P410-SUM(DV410:FL410),0))</f>
        <v>0</v>
      </c>
      <c r="FN410" s="48" t="n">
        <f aca="false">MIN(MAX((HL409*(1+HL$5/Setup!$C$36)+IF($V410=45,N($F410),0))-DP410,0),MAX($P410-SUM(DV410:FM410),0))</f>
        <v>0</v>
      </c>
      <c r="FO410" s="48" t="n">
        <f aca="false">MIN(MAX((HM409*(1+HM$5/Setup!$C$36)+IF($V410=46,N($F410),0))-DQ410,0),MAX($P410-SUM(DV410:FN410),0))</f>
        <v>0</v>
      </c>
      <c r="FP410" s="48" t="n">
        <f aca="false">MIN(MAX((HN409*(1+HN$5/Setup!$C$36)+IF($V410=47,N($F410),0))-DR410,0),MAX($P410-SUM(DV410:FO410),0))</f>
        <v>0</v>
      </c>
      <c r="FQ410" s="48" t="n">
        <f aca="false">MIN(MAX((HO409*(1+HO$5/Setup!$C$36)+IF($V410=48,N($F410),0))-DS410,0),MAX($P410-SUM(DV410:FP410),0))</f>
        <v>0</v>
      </c>
      <c r="FR410" s="48" t="n">
        <f aca="false">MIN(MAX((HP409*(1+HP$5/Setup!$C$36)+IF($V410=49,N($F410),0))-DT410,0),MAX($P410-SUM(DV410:FQ410),0))</f>
        <v>0</v>
      </c>
      <c r="FS410" s="48" t="n">
        <f aca="false">MIN(MAX((HQ409*(1+HQ$5/Setup!$C$36)+IF($V410=50,N($F410),0))-DU410,0),MAX($P410-SUM(DV410:FR410),0))</f>
        <v>0</v>
      </c>
      <c r="FT410" s="48" t="n">
        <f aca="false">IF((FT409*(1+FT$5/Setup!$C$36)+IF($V410=1,N($F410),0))-BX410-DV410&lt;0.005,0,(FT409*(1+FT$5/Setup!$C$36)+IF($V410=1,N($F410),0))-BX410-DV410)</f>
        <v>0</v>
      </c>
      <c r="FU410" s="48" t="n">
        <f aca="false">IF((FU409*(1+FU$5/Setup!$C$36)+IF($V410=2,N($F410),0))-BY410-DW410&lt;0.005,0,(FU409*(1+FU$5/Setup!$C$36)+IF($V410=2,N($F410),0))-BY410-DW410)</f>
        <v>0</v>
      </c>
      <c r="FV410" s="48" t="n">
        <f aca="false">IF((FV409*(1+FV$5/Setup!$C$36)+IF($V410=3,N($F410),0))-BZ410-DX410&lt;0.005,0,(FV409*(1+FV$5/Setup!$C$36)+IF($V410=3,N($F410),0))-BZ410-DX410)</f>
        <v>0</v>
      </c>
      <c r="FW410" s="48" t="n">
        <f aca="false">IF((FW409*(1+FW$5/Setup!$C$36)+IF($V410=4,N($F410),0))-CA410-DY410&lt;0.005,0,(FW409*(1+FW$5/Setup!$C$36)+IF($V410=4,N($F410),0))-CA410-DY410)</f>
        <v>0</v>
      </c>
      <c r="FX410" s="48" t="n">
        <f aca="false">IF((FX409*(1+FX$5/Setup!$C$36)+IF($V410=5,N($F410),0))-CB410-DZ410&lt;0.005,0,(FX409*(1+FX$5/Setup!$C$36)+IF($V410=5,N($F410),0))-CB410-DZ410)</f>
        <v>0</v>
      </c>
      <c r="FY410" s="48" t="n">
        <f aca="false">IF((FY409*(1+FY$5/Setup!$C$36)+IF($V410=6,N($F410),0))-CC410-EA410&lt;0.005,0,(FY409*(1+FY$5/Setup!$C$36)+IF($V410=6,N($F410),0))-CC410-EA410)</f>
        <v>0</v>
      </c>
      <c r="FZ410" s="48" t="n">
        <f aca="false">IF((FZ409*(1+FZ$5/Setup!$C$36)+IF($V410=7,N($F410),0))-CD410-EB410&lt;0.005,0,(FZ409*(1+FZ$5/Setup!$C$36)+IF($V410=7,N($F410),0))-CD410-EB410)</f>
        <v>0</v>
      </c>
      <c r="GA410" s="48" t="n">
        <f aca="false">IF((GA409*(1+GA$5/Setup!$C$36)+IF($V410=8,N($F410),0))-CE410-EC410&lt;0.005,0,(GA409*(1+GA$5/Setup!$C$36)+IF($V410=8,N($F410),0))-CE410-EC410)</f>
        <v>0</v>
      </c>
      <c r="GB410" s="48" t="n">
        <f aca="false">IF((GB409*(1+GB$5/Setup!$C$36)+IF($V410=9,N($F410),0))-CF410-ED410&lt;0.005,0,(GB409*(1+GB$5/Setup!$C$36)+IF($V410=9,N($F410),0))-CF410-ED410)</f>
        <v>0</v>
      </c>
      <c r="GC410" s="48" t="n">
        <f aca="false">IF((GC409*(1+GC$5/Setup!$C$36)+IF($V410=10,N($F410),0))-CG410-EE410&lt;0.005,0,(GC409*(1+GC$5/Setup!$C$36)+IF($V410=10,N($F410),0))-CG410-EE410)</f>
        <v>0</v>
      </c>
      <c r="GD410" s="48" t="n">
        <f aca="false">IF((GD409*(1+GD$5/Setup!$C$36)+IF($V410=11,N($F410),0))-CH410-EF410&lt;0.005,0,(GD409*(1+GD$5/Setup!$C$36)+IF($V410=11,N($F410),0))-CH410-EF410)</f>
        <v>0</v>
      </c>
      <c r="GE410" s="48" t="n">
        <f aca="false">IF((GE409*(1+GE$5/Setup!$C$36)+IF($V410=12,N($F410),0))-CI410-EG410&lt;0.005,0,(GE409*(1+GE$5/Setup!$C$36)+IF($V410=12,N($F410),0))-CI410-EG410)</f>
        <v>0</v>
      </c>
      <c r="GF410" s="48" t="n">
        <f aca="false">IF((GF409*(1+GF$5/Setup!$C$36)+IF($V410=13,N($F410),0))-CJ410-EH410&lt;0.005,0,(GF409*(1+GF$5/Setup!$C$36)+IF($V410=13,N($F410),0))-CJ410-EH410)</f>
        <v>0</v>
      </c>
      <c r="GG410" s="48" t="n">
        <f aca="false">IF((GG409*(1+GG$5/Setup!$C$36)+IF($V410=14,N($F410),0))-CK410-EI410&lt;0.005,0,(GG409*(1+GG$5/Setup!$C$36)+IF($V410=14,N($F410),0))-CK410-EI410)</f>
        <v>0</v>
      </c>
      <c r="GH410" s="48" t="n">
        <f aca="false">IF((GH409*(1+GH$5/Setup!$C$36)+IF($V410=15,N($F410),0))-CL410-EJ410&lt;0.005,0,(GH409*(1+GH$5/Setup!$C$36)+IF($V410=15,N($F410),0))-CL410-EJ410)</f>
        <v>0</v>
      </c>
      <c r="GI410" s="48" t="n">
        <f aca="false">IF((GI409*(1+GI$5/Setup!$C$36)+IF($V410=16,N($F410),0))-CM410-EK410&lt;0.005,0,(GI409*(1+GI$5/Setup!$C$36)+IF($V410=16,N($F410),0))-CM410-EK410)</f>
        <v>0</v>
      </c>
      <c r="GJ410" s="48" t="n">
        <f aca="false">IF((GJ409*(1+GJ$5/Setup!$C$36)+IF($V410=17,N($F410),0))-CN410-EL410&lt;0.005,0,(GJ409*(1+GJ$5/Setup!$C$36)+IF($V410=17,N($F410),0))-CN410-EL410)</f>
        <v>0</v>
      </c>
      <c r="GK410" s="48" t="n">
        <f aca="false">IF((GK409*(1+GK$5/Setup!$C$36)+IF($V410=18,N($F410),0))-CO410-EM410&lt;0.005,0,(GK409*(1+GK$5/Setup!$C$36)+IF($V410=18,N($F410),0))-CO410-EM410)</f>
        <v>0</v>
      </c>
      <c r="GL410" s="48" t="n">
        <f aca="false">IF((GL409*(1+GL$5/Setup!$C$36)+IF($V410=19,N($F410),0))-CP410-EN410&lt;0.005,0,(GL409*(1+GL$5/Setup!$C$36)+IF($V410=19,N($F410),0))-CP410-EN410)</f>
        <v>0</v>
      </c>
      <c r="GM410" s="48" t="n">
        <f aca="false">IF((GM409*(1+GM$5/Setup!$C$36)+IF($V410=20,N($F410),0))-CQ410-EO410&lt;0.005,0,(GM409*(1+GM$5/Setup!$C$36)+IF($V410=20,N($F410),0))-CQ410-EO410)</f>
        <v>0</v>
      </c>
      <c r="GN410" s="48" t="n">
        <f aca="false">IF((GN409*(1+GN$5/Setup!$C$36)+IF($V410=21,N($F410),0))-CR410-EP410&lt;0.005,0,(GN409*(1+GN$5/Setup!$C$36)+IF($V410=21,N($F410),0))-CR410-EP410)</f>
        <v>0</v>
      </c>
      <c r="GO410" s="48" t="n">
        <f aca="false">IF((GO409*(1+GO$5/Setup!$C$36)+IF($V410=22,N($F410),0))-CS410-EQ410&lt;0.005,0,(GO409*(1+GO$5/Setup!$C$36)+IF($V410=22,N($F410),0))-CS410-EQ410)</f>
        <v>0</v>
      </c>
      <c r="GP410" s="48" t="n">
        <f aca="false">IF((GP409*(1+GP$5/Setup!$C$36)+IF($V410=23,N($F410),0))-CT410-ER410&lt;0.005,0,(GP409*(1+GP$5/Setup!$C$36)+IF($V410=23,N($F410),0))-CT410-ER410)</f>
        <v>0</v>
      </c>
      <c r="GQ410" s="48" t="n">
        <f aca="false">IF((GQ409*(1+GQ$5/Setup!$C$36)+IF($V410=24,N($F410),0))-CU410-ES410&lt;0.005,0,(GQ409*(1+GQ$5/Setup!$C$36)+IF($V410=24,N($F410),0))-CU410-ES410)</f>
        <v>0</v>
      </c>
      <c r="GR410" s="48" t="n">
        <f aca="false">IF((GR409*(1+GR$5/Setup!$C$36)+IF($V410=25,N($F410),0))-CV410-ET410&lt;0.005,0,(GR409*(1+GR$5/Setup!$C$36)+IF($V410=25,N($F410),0))-CV410-ET410)</f>
        <v>0</v>
      </c>
      <c r="GS410" s="48" t="n">
        <f aca="false">IF((GS409*(1+GS$5/Setup!$C$36)+IF($V410=26,N($F410),0))-CW410-EU410&lt;0.005,0,(GS409*(1+GS$5/Setup!$C$36)+IF($V410=26,N($F410),0))-CW410-EU410)</f>
        <v>0</v>
      </c>
      <c r="GT410" s="48" t="n">
        <f aca="false">IF((GT409*(1+GT$5/Setup!$C$36)+IF($V410=27,N($F410),0))-CX410-EV410&lt;0.005,0,(GT409*(1+GT$5/Setup!$C$36)+IF($V410=27,N($F410),0))-CX410-EV410)</f>
        <v>0</v>
      </c>
      <c r="GU410" s="48" t="n">
        <f aca="false">IF((GU409*(1+GU$5/Setup!$C$36)+IF($V410=28,N($F410),0))-CY410-EW410&lt;0.005,0,(GU409*(1+GU$5/Setup!$C$36)+IF($V410=28,N($F410),0))-CY410-EW410)</f>
        <v>0</v>
      </c>
      <c r="GV410" s="48" t="n">
        <f aca="false">IF((GV409*(1+GV$5/Setup!$C$36)+IF($V410=29,N($F410),0))-CZ410-EX410&lt;0.005,0,(GV409*(1+GV$5/Setup!$C$36)+IF($V410=29,N($F410),0))-CZ410-EX410)</f>
        <v>0</v>
      </c>
      <c r="GW410" s="48" t="n">
        <f aca="false">IF((GW409*(1+GW$5/Setup!$C$36)+IF($V410=30,N($F410),0))-DA410-EY410&lt;0.005,0,(GW409*(1+GW$5/Setup!$C$36)+IF($V410=30,N($F410),0))-DA410-EY410)</f>
        <v>0</v>
      </c>
      <c r="GX410" s="48" t="n">
        <f aca="false">IF((GX409*(1+GX$5/Setup!$C$36)+IF($V410=31,N($F410),0))-DB410-EZ410&lt;0.005,0,(GX409*(1+GX$5/Setup!$C$36)+IF($V410=31,N($F410),0))-DB410-EZ410)</f>
        <v>0</v>
      </c>
      <c r="GY410" s="48" t="n">
        <f aca="false">IF((GY409*(1+GY$5/Setup!$C$36)+IF($V410=32,N($F410),0))-DC410-FA410&lt;0.005,0,(GY409*(1+GY$5/Setup!$C$36)+IF($V410=32,N($F410),0))-DC410-FA410)</f>
        <v>0</v>
      </c>
      <c r="GZ410" s="48" t="n">
        <f aca="false">IF((GZ409*(1+GZ$5/Setup!$C$36)+IF($V410=33,N($F410),0))-DD410-FB410&lt;0.005,0,(GZ409*(1+GZ$5/Setup!$C$36)+IF($V410=33,N($F410),0))-DD410-FB410)</f>
        <v>0</v>
      </c>
      <c r="HA410" s="48" t="n">
        <f aca="false">IF((HA409*(1+HA$5/Setup!$C$36)+IF($V410=34,N($F410),0))-DE410-FC410&lt;0.005,0,(HA409*(1+HA$5/Setup!$C$36)+IF($V410=34,N($F410),0))-DE410-FC410)</f>
        <v>0</v>
      </c>
      <c r="HB410" s="48" t="n">
        <f aca="false">IF((HB409*(1+HB$5/Setup!$C$36)+IF($V410=35,N($F410),0))-DF410-FD410&lt;0.005,0,(HB409*(1+HB$5/Setup!$C$36)+IF($V410=35,N($F410),0))-DF410-FD410)</f>
        <v>0</v>
      </c>
      <c r="HC410" s="48" t="n">
        <f aca="false">IF((HC409*(1+HC$5/Setup!$C$36)+IF($V410=36,N($F410),0))-DG410-FE410&lt;0.005,0,(HC409*(1+HC$5/Setup!$C$36)+IF($V410=36,N($F410),0))-DG410-FE410)</f>
        <v>0</v>
      </c>
      <c r="HD410" s="48" t="n">
        <f aca="false">IF((HD409*(1+HD$5/Setup!$C$36)+IF($V410=37,N($F410),0))-DH410-FF410&lt;0.005,0,(HD409*(1+HD$5/Setup!$C$36)+IF($V410=37,N($F410),0))-DH410-FF410)</f>
        <v>0</v>
      </c>
      <c r="HE410" s="48" t="n">
        <f aca="false">IF((HE409*(1+HE$5/Setup!$C$36)+IF($V410=38,N($F410),0))-DI410-FG410&lt;0.005,0,(HE409*(1+HE$5/Setup!$C$36)+IF($V410=38,N($F410),0))-DI410-FG410)</f>
        <v>0</v>
      </c>
      <c r="HF410" s="48" t="n">
        <f aca="false">IF((HF409*(1+HF$5/Setup!$C$36)+IF($V410=39,N($F410),0))-DJ410-FH410&lt;0.005,0,(HF409*(1+HF$5/Setup!$C$36)+IF($V410=39,N($F410),0))-DJ410-FH410)</f>
        <v>0</v>
      </c>
      <c r="HG410" s="48" t="n">
        <f aca="false">IF((HG409*(1+HG$5/Setup!$C$36)+IF($V410=40,N($F410),0))-DK410-FI410&lt;0.005,0,(HG409*(1+HG$5/Setup!$C$36)+IF($V410=40,N($F410),0))-DK410-FI410)</f>
        <v>0</v>
      </c>
      <c r="HH410" s="48" t="n">
        <f aca="false">IF((HH409*(1+HH$5/Setup!$C$36)+IF($V410=41,N($F410),0))-DL410-FJ410&lt;0.005,0,(HH409*(1+HH$5/Setup!$C$36)+IF($V410=41,N($F410),0))-DL410-FJ410)</f>
        <v>0</v>
      </c>
      <c r="HI410" s="48" t="n">
        <f aca="false">IF((HI409*(1+HI$5/Setup!$C$36)+IF($V410=42,N($F410),0))-DM410-FK410&lt;0.005,0,(HI409*(1+HI$5/Setup!$C$36)+IF($V410=42,N($F410),0))-DM410-FK410)</f>
        <v>0</v>
      </c>
      <c r="HJ410" s="48" t="n">
        <f aca="false">IF((HJ409*(1+HJ$5/Setup!$C$36)+IF($V410=43,N($F410),0))-DN410-FL410&lt;0.005,0,(HJ409*(1+HJ$5/Setup!$C$36)+IF($V410=43,N($F410),0))-DN410-FL410)</f>
        <v>0</v>
      </c>
      <c r="HK410" s="48" t="n">
        <f aca="false">IF((HK409*(1+HK$5/Setup!$C$36)+IF($V410=44,N($F410),0))-DO410-FM410&lt;0.005,0,(HK409*(1+HK$5/Setup!$C$36)+IF($V410=44,N($F410),0))-DO410-FM410)</f>
        <v>0</v>
      </c>
      <c r="HL410" s="48" t="n">
        <f aca="false">IF((HL409*(1+HL$5/Setup!$C$36)+IF($V410=45,N($F410),0))-DP410-FN410&lt;0.005,0,(HL409*(1+HL$5/Setup!$C$36)+IF($V410=45,N($F410),0))-DP410-FN410)</f>
        <v>0</v>
      </c>
      <c r="HM410" s="48" t="n">
        <f aca="false">IF((HM409*(1+HM$5/Setup!$C$36)+IF($V410=46,N($F410),0))-DQ410-FO410&lt;0.005,0,(HM409*(1+HM$5/Setup!$C$36)+IF($V410=46,N($F410),0))-DQ410-FO410)</f>
        <v>0</v>
      </c>
      <c r="HN410" s="48" t="n">
        <f aca="false">IF((HN409*(1+HN$5/Setup!$C$36)+IF($V410=47,N($F410),0))-DR410-FP410&lt;0.005,0,(HN409*(1+HN$5/Setup!$C$36)+IF($V410=47,N($F410),0))-DR410-FP410)</f>
        <v>0</v>
      </c>
      <c r="HO410" s="48" t="n">
        <f aca="false">IF((HO409*(1+HO$5/Setup!$C$36)+IF($V410=48,N($F410),0))-DS410-FQ410&lt;0.005,0,(HO409*(1+HO$5/Setup!$C$36)+IF($V410=48,N($F410),0))-DS410-FQ410)</f>
        <v>0</v>
      </c>
      <c r="HP410" s="48" t="n">
        <f aca="false">IF((HP409*(1+HP$5/Setup!$C$36)+IF($V410=49,N($F410),0))-DT410-FR410&lt;0.005,0,(HP409*(1+HP$5/Setup!$C$36)+IF($V410=49,N($F410),0))-DT410-FR410)</f>
        <v>0</v>
      </c>
      <c r="HQ410" s="48" t="n">
        <f aca="false">IF((HQ409*(1+HQ$5/Setup!$C$36)+IF($V410=50,N($F410),0))-DU410-FS410&lt;0.005,0,(HQ409*(1+HQ$5/Setup!$C$36)+IF($V410=50,N($F410),0))-DU410-FS410)</f>
        <v>0</v>
      </c>
    </row>
    <row r="411" customFormat="false" ht="15" hidden="false" customHeight="false" outlineLevel="0" collapsed="false">
      <c r="A411" s="44" t="n">
        <v>403</v>
      </c>
      <c r="B411" s="45" t="n">
        <f aca="false">IF(Setup!$C$7="Every month",EDATE(Setup!$C$8,($A411-1)),IF(Setup!$C$7="Twice a month",DATE(YEAR(Setup!$C$8),MONTH(Setup!$C$8)+INT((($A411-1)+Setup!$C$41)/2),MIN(IF(MOD(($A411-1)+Setup!$C$41,2)=0,Setup!$C$39,Setup!$C$40),DAY(EOMONTH(DATE(YEAR(Setup!$C$8),MONTH(Setup!$C$8)+INT((($A411-1)+Setup!$C$41)/2),1),0)))),Setup!$C$8+($A411-1)*IF(Setup!$C$7="Every week",7,14)))</f>
        <v>51953</v>
      </c>
      <c r="C411" s="45" t="n">
        <f aca="false">IF(Setup!$C$7="Every month",EDATE(Setup!$C$8,$A411),IF(Setup!$C$7="Twice a month",DATE(YEAR(Setup!$C$8),MONTH(Setup!$C$8)+INT(($A411+Setup!$C$41)/2),MIN(IF(MOD($A411+Setup!$C$41,2)=0,Setup!$C$39,Setup!$C$40),DAY(EOMONTH(DATE(YEAR(Setup!$C$8),MONTH(Setup!$C$8)+INT(($A411+Setup!$C$41)/2),1),0)))),Setup!$C$8+$A411*IF(Setup!$C$7="Every week",7,14)))</f>
        <v>51967</v>
      </c>
      <c r="D411" s="46"/>
      <c r="E411" s="47"/>
      <c r="F411" s="47"/>
      <c r="G411" s="47"/>
      <c r="H411" s="47"/>
      <c r="I411" s="48" t="n">
        <f aca="false">N(Setup!$C$11)+N(E411)</f>
        <v>100</v>
      </c>
      <c r="J411" s="48" t="n">
        <f aca="false">MIN(Setup!$C$37,MAX(I411,0))</f>
        <v>9.23076923076923</v>
      </c>
      <c r="K411" s="48" t="n">
        <f aca="false">MIN(MAX(N(Setup!$C$14)-L410,0),MAX(I411-J411,0))</f>
        <v>0</v>
      </c>
      <c r="L411" s="48" t="n">
        <f aca="false">L410+K411-N(G411)</f>
        <v>500</v>
      </c>
      <c r="M411" s="48" t="n">
        <f aca="false">M410+J411-N(H411)</f>
        <v>3719.99999999998</v>
      </c>
      <c r="N411" s="48" t="n">
        <f aca="false">SUM(BX411:DU411)</f>
        <v>0</v>
      </c>
      <c r="O411" s="48" t="n">
        <f aca="false">SUM(Z411:BW411)-N411</f>
        <v>25</v>
      </c>
      <c r="P411" s="48" t="n">
        <f aca="false">MAX(I411-J411-K411,0)+O411</f>
        <v>115.769230769231</v>
      </c>
      <c r="Q411" s="48" t="n">
        <f aca="false">SUM(DV411:FS411)</f>
        <v>0</v>
      </c>
      <c r="R411" s="49" t="n">
        <f aca="false">N411+J411+K411+Q411</f>
        <v>9.23076923076923</v>
      </c>
      <c r="S411" s="48" t="n">
        <f aca="false">T411-T410-N(F411)+N411+Q411</f>
        <v>0</v>
      </c>
      <c r="T411" s="49" t="n">
        <f aca="false">SUM(FT411:HQ411)</f>
        <v>0</v>
      </c>
      <c r="U411" s="44" t="str">
        <f aca="false">IF(T410&lt;0.005,"",INDEX(Helpers!$C$2:$C$51,IF(_xlfn.MINIFS($DV$6:$FS$6,DV411:FS411,"&gt;0.005")=0,V411,_xlfn.MINIFS($DV$6:$FS$6,DV411:FS411,"&gt;0.005"))))</f>
        <v/>
      </c>
      <c r="V411" s="44" t="n">
        <f aca="false">IF(_xlfn.MINIFS($FT$6:$HQ$6,FT410:HQ410,"&gt;0.005")=0,1,_xlfn.MINIFS($FT$6:$HQ$6,FT410:HQ410,"&gt;0.005"))</f>
        <v>1</v>
      </c>
      <c r="W411" s="44" t="n">
        <f aca="false">IF(AND(D411&lt;&gt;"Paid",T410&gt;0.005),1,0)</f>
        <v>0</v>
      </c>
      <c r="X411" s="48" t="n">
        <f aca="false">SUMPRODUCT(((Helpers!$G$2:$G$51*(1+(Helpers!$D$2:$D$51+0.000000001)/12)^(($B411-Setup!$C$8)/(365.25/12))-Helpers!$E$2:$E$51*((1+(Helpers!$D$2:$D$51+0.000000001)/12)^(($B411-Setup!$C$8)/(365.25/12))-1)/((Helpers!$D$2:$D$51+0.000000001)/12))&gt;0)*(Helpers!$G$2:$G$51*(1+(Helpers!$D$2:$D$51+0.000000001)/12)^(($B411-Setup!$C$8)/(365.25/12))-Helpers!$E$2:$E$51*((1+(Helpers!$D$2:$D$51+0.000000001)/12)^(($B411-Setup!$C$8)/(365.25/12))-1)/((Helpers!$D$2:$D$51+0.000000001)/12)))</f>
        <v>0</v>
      </c>
      <c r="Y411" s="48"/>
      <c r="Z411" s="48" t="n">
        <f aca="false">IF(OR(N(Z$5)=0,Z$6=""),0,Z$5*((DATE(YEAR($B411),MONTH($B411),MIN(Z$6,DAY(EOMONTH($B411,0))))&gt;=$B411)*(DATE(YEAR($B411),MONTH($B411),MIN(Z$6,DAY(EOMONTH($B411,0))))&lt;$C411)+(DATE(YEAR($B411),MONTH($B411)+1,MIN(Z$6,DAY(EOMONTH($B411,1))))&gt;=$B411)*(DATE(YEAR($B411),MONTH($B411)+1,MIN(Z$6,DAY(EOMONTH($B411,1))))&lt;$C411)))</f>
        <v>25</v>
      </c>
      <c r="AA411" s="48" t="n">
        <f aca="false">IF(OR(N(AA$5)=0,AA$6=""),0,AA$5*((DATE(YEAR($B411),MONTH($B411),MIN(AA$6,DAY(EOMONTH($B411,0))))&gt;=$B411)*(DATE(YEAR($B411),MONTH($B411),MIN(AA$6,DAY(EOMONTH($B411,0))))&lt;$C411)+(DATE(YEAR($B411),MONTH($B411)+1,MIN(AA$6,DAY(EOMONTH($B411,1))))&gt;=$B411)*(DATE(YEAR($B411),MONTH($B411)+1,MIN(AA$6,DAY(EOMONTH($B411,1))))&lt;$C411)))</f>
        <v>0</v>
      </c>
      <c r="AB411" s="48" t="n">
        <f aca="false">IF(OR(N(AB$5)=0,AB$6=""),0,AB$5*((DATE(YEAR($B411),MONTH($B411),MIN(AB$6,DAY(EOMONTH($B411,0))))&gt;=$B411)*(DATE(YEAR($B411),MONTH($B411),MIN(AB$6,DAY(EOMONTH($B411,0))))&lt;$C411)+(DATE(YEAR($B411),MONTH($B411)+1,MIN(AB$6,DAY(EOMONTH($B411,1))))&gt;=$B411)*(DATE(YEAR($B411),MONTH($B411)+1,MIN(AB$6,DAY(EOMONTH($B411,1))))&lt;$C411)))</f>
        <v>0</v>
      </c>
      <c r="AC411" s="48" t="n">
        <f aca="false">IF(OR(N(AC$5)=0,AC$6=""),0,AC$5*((DATE(YEAR($B411),MONTH($B411),MIN(AC$6,DAY(EOMONTH($B411,0))))&gt;=$B411)*(DATE(YEAR($B411),MONTH($B411),MIN(AC$6,DAY(EOMONTH($B411,0))))&lt;$C411)+(DATE(YEAR($B411),MONTH($B411)+1,MIN(AC$6,DAY(EOMONTH($B411,1))))&gt;=$B411)*(DATE(YEAR($B411),MONTH($B411)+1,MIN(AC$6,DAY(EOMONTH($B411,1))))&lt;$C411)))</f>
        <v>0</v>
      </c>
      <c r="AD411" s="48" t="n">
        <f aca="false">IF(OR(N(AD$5)=0,AD$6=""),0,AD$5*((DATE(YEAR($B411),MONTH($B411),MIN(AD$6,DAY(EOMONTH($B411,0))))&gt;=$B411)*(DATE(YEAR($B411),MONTH($B411),MIN(AD$6,DAY(EOMONTH($B411,0))))&lt;$C411)+(DATE(YEAR($B411),MONTH($B411)+1,MIN(AD$6,DAY(EOMONTH($B411,1))))&gt;=$B411)*(DATE(YEAR($B411),MONTH($B411)+1,MIN(AD$6,DAY(EOMONTH($B411,1))))&lt;$C411)))</f>
        <v>0</v>
      </c>
      <c r="AE411" s="48" t="n">
        <f aca="false">IF(OR(N(AE$5)=0,AE$6=""),0,AE$5*((DATE(YEAR($B411),MONTH($B411),MIN(AE$6,DAY(EOMONTH($B411,0))))&gt;=$B411)*(DATE(YEAR($B411),MONTH($B411),MIN(AE$6,DAY(EOMONTH($B411,0))))&lt;$C411)+(DATE(YEAR($B411),MONTH($B411)+1,MIN(AE$6,DAY(EOMONTH($B411,1))))&gt;=$B411)*(DATE(YEAR($B411),MONTH($B411)+1,MIN(AE$6,DAY(EOMONTH($B411,1))))&lt;$C411)))</f>
        <v>0</v>
      </c>
      <c r="AF411" s="48" t="n">
        <f aca="false">IF(OR(N(AF$5)=0,AF$6=""),0,AF$5*((DATE(YEAR($B411),MONTH($B411),MIN(AF$6,DAY(EOMONTH($B411,0))))&gt;=$B411)*(DATE(YEAR($B411),MONTH($B411),MIN(AF$6,DAY(EOMONTH($B411,0))))&lt;$C411)+(DATE(YEAR($B411),MONTH($B411)+1,MIN(AF$6,DAY(EOMONTH($B411,1))))&gt;=$B411)*(DATE(YEAR($B411),MONTH($B411)+1,MIN(AF$6,DAY(EOMONTH($B411,1))))&lt;$C411)))</f>
        <v>0</v>
      </c>
      <c r="AG411" s="48" t="n">
        <f aca="false">IF(OR(N(AG$5)=0,AG$6=""),0,AG$5*((DATE(YEAR($B411),MONTH($B411),MIN(AG$6,DAY(EOMONTH($B411,0))))&gt;=$B411)*(DATE(YEAR($B411),MONTH($B411),MIN(AG$6,DAY(EOMONTH($B411,0))))&lt;$C411)+(DATE(YEAR($B411),MONTH($B411)+1,MIN(AG$6,DAY(EOMONTH($B411,1))))&gt;=$B411)*(DATE(YEAR($B411),MONTH($B411)+1,MIN(AG$6,DAY(EOMONTH($B411,1))))&lt;$C411)))</f>
        <v>0</v>
      </c>
      <c r="AH411" s="48" t="n">
        <f aca="false">IF(OR(N(AH$5)=0,AH$6=""),0,AH$5*((DATE(YEAR($B411),MONTH($B411),MIN(AH$6,DAY(EOMONTH($B411,0))))&gt;=$B411)*(DATE(YEAR($B411),MONTH($B411),MIN(AH$6,DAY(EOMONTH($B411,0))))&lt;$C411)+(DATE(YEAR($B411),MONTH($B411)+1,MIN(AH$6,DAY(EOMONTH($B411,1))))&gt;=$B411)*(DATE(YEAR($B411),MONTH($B411)+1,MIN(AH$6,DAY(EOMONTH($B411,1))))&lt;$C411)))</f>
        <v>0</v>
      </c>
      <c r="AI411" s="48" t="n">
        <f aca="false">IF(OR(N(AI$5)=0,AI$6=""),0,AI$5*((DATE(YEAR($B411),MONTH($B411),MIN(AI$6,DAY(EOMONTH($B411,0))))&gt;=$B411)*(DATE(YEAR($B411),MONTH($B411),MIN(AI$6,DAY(EOMONTH($B411,0))))&lt;$C411)+(DATE(YEAR($B411),MONTH($B411)+1,MIN(AI$6,DAY(EOMONTH($B411,1))))&gt;=$B411)*(DATE(YEAR($B411),MONTH($B411)+1,MIN(AI$6,DAY(EOMONTH($B411,1))))&lt;$C411)))</f>
        <v>0</v>
      </c>
      <c r="AJ411" s="48" t="n">
        <f aca="false">IF(OR(N(AJ$5)=0,AJ$6=""),0,AJ$5*((DATE(YEAR($B411),MONTH($B411),MIN(AJ$6,DAY(EOMONTH($B411,0))))&gt;=$B411)*(DATE(YEAR($B411),MONTH($B411),MIN(AJ$6,DAY(EOMONTH($B411,0))))&lt;$C411)+(DATE(YEAR($B411),MONTH($B411)+1,MIN(AJ$6,DAY(EOMONTH($B411,1))))&gt;=$B411)*(DATE(YEAR($B411),MONTH($B411)+1,MIN(AJ$6,DAY(EOMONTH($B411,1))))&lt;$C411)))</f>
        <v>0</v>
      </c>
      <c r="AK411" s="48" t="n">
        <f aca="false">IF(OR(N(AK$5)=0,AK$6=""),0,AK$5*((DATE(YEAR($B411),MONTH($B411),MIN(AK$6,DAY(EOMONTH($B411,0))))&gt;=$B411)*(DATE(YEAR($B411),MONTH($B411),MIN(AK$6,DAY(EOMONTH($B411,0))))&lt;$C411)+(DATE(YEAR($B411),MONTH($B411)+1,MIN(AK$6,DAY(EOMONTH($B411,1))))&gt;=$B411)*(DATE(YEAR($B411),MONTH($B411)+1,MIN(AK$6,DAY(EOMONTH($B411,1))))&lt;$C411)))</f>
        <v>0</v>
      </c>
      <c r="AL411" s="48" t="n">
        <f aca="false">IF(OR(N(AL$5)=0,AL$6=""),0,AL$5*((DATE(YEAR($B411),MONTH($B411),MIN(AL$6,DAY(EOMONTH($B411,0))))&gt;=$B411)*(DATE(YEAR($B411),MONTH($B411),MIN(AL$6,DAY(EOMONTH($B411,0))))&lt;$C411)+(DATE(YEAR($B411),MONTH($B411)+1,MIN(AL$6,DAY(EOMONTH($B411,1))))&gt;=$B411)*(DATE(YEAR($B411),MONTH($B411)+1,MIN(AL$6,DAY(EOMONTH($B411,1))))&lt;$C411)))</f>
        <v>0</v>
      </c>
      <c r="AM411" s="48" t="n">
        <f aca="false">IF(OR(N(AM$5)=0,AM$6=""),0,AM$5*((DATE(YEAR($B411),MONTH($B411),MIN(AM$6,DAY(EOMONTH($B411,0))))&gt;=$B411)*(DATE(YEAR($B411),MONTH($B411),MIN(AM$6,DAY(EOMONTH($B411,0))))&lt;$C411)+(DATE(YEAR($B411),MONTH($B411)+1,MIN(AM$6,DAY(EOMONTH($B411,1))))&gt;=$B411)*(DATE(YEAR($B411),MONTH($B411)+1,MIN(AM$6,DAY(EOMONTH($B411,1))))&lt;$C411)))</f>
        <v>0</v>
      </c>
      <c r="AN411" s="48" t="n">
        <f aca="false">IF(OR(N(AN$5)=0,AN$6=""),0,AN$5*((DATE(YEAR($B411),MONTH($B411),MIN(AN$6,DAY(EOMONTH($B411,0))))&gt;=$B411)*(DATE(YEAR($B411),MONTH($B411),MIN(AN$6,DAY(EOMONTH($B411,0))))&lt;$C411)+(DATE(YEAR($B411),MONTH($B411)+1,MIN(AN$6,DAY(EOMONTH($B411,1))))&gt;=$B411)*(DATE(YEAR($B411),MONTH($B411)+1,MIN(AN$6,DAY(EOMONTH($B411,1))))&lt;$C411)))</f>
        <v>0</v>
      </c>
      <c r="AO411" s="48" t="n">
        <f aca="false">IF(OR(N(AO$5)=0,AO$6=""),0,AO$5*((DATE(YEAR($B411),MONTH($B411),MIN(AO$6,DAY(EOMONTH($B411,0))))&gt;=$B411)*(DATE(YEAR($B411),MONTH($B411),MIN(AO$6,DAY(EOMONTH($B411,0))))&lt;$C411)+(DATE(YEAR($B411),MONTH($B411)+1,MIN(AO$6,DAY(EOMONTH($B411,1))))&gt;=$B411)*(DATE(YEAR($B411),MONTH($B411)+1,MIN(AO$6,DAY(EOMONTH($B411,1))))&lt;$C411)))</f>
        <v>0</v>
      </c>
      <c r="AP411" s="48" t="n">
        <f aca="false">IF(OR(N(AP$5)=0,AP$6=""),0,AP$5*((DATE(YEAR($B411),MONTH($B411),MIN(AP$6,DAY(EOMONTH($B411,0))))&gt;=$B411)*(DATE(YEAR($B411),MONTH($B411),MIN(AP$6,DAY(EOMONTH($B411,0))))&lt;$C411)+(DATE(YEAR($B411),MONTH($B411)+1,MIN(AP$6,DAY(EOMONTH($B411,1))))&gt;=$B411)*(DATE(YEAR($B411),MONTH($B411)+1,MIN(AP$6,DAY(EOMONTH($B411,1))))&lt;$C411)))</f>
        <v>0</v>
      </c>
      <c r="AQ411" s="48" t="n">
        <f aca="false">IF(OR(N(AQ$5)=0,AQ$6=""),0,AQ$5*((DATE(YEAR($B411),MONTH($B411),MIN(AQ$6,DAY(EOMONTH($B411,0))))&gt;=$B411)*(DATE(YEAR($B411),MONTH($B411),MIN(AQ$6,DAY(EOMONTH($B411,0))))&lt;$C411)+(DATE(YEAR($B411),MONTH($B411)+1,MIN(AQ$6,DAY(EOMONTH($B411,1))))&gt;=$B411)*(DATE(YEAR($B411),MONTH($B411)+1,MIN(AQ$6,DAY(EOMONTH($B411,1))))&lt;$C411)))</f>
        <v>0</v>
      </c>
      <c r="AR411" s="48" t="n">
        <f aca="false">IF(OR(N(AR$5)=0,AR$6=""),0,AR$5*((DATE(YEAR($B411),MONTH($B411),MIN(AR$6,DAY(EOMONTH($B411,0))))&gt;=$B411)*(DATE(YEAR($B411),MONTH($B411),MIN(AR$6,DAY(EOMONTH($B411,0))))&lt;$C411)+(DATE(YEAR($B411),MONTH($B411)+1,MIN(AR$6,DAY(EOMONTH($B411,1))))&gt;=$B411)*(DATE(YEAR($B411),MONTH($B411)+1,MIN(AR$6,DAY(EOMONTH($B411,1))))&lt;$C411)))</f>
        <v>0</v>
      </c>
      <c r="AS411" s="48" t="n">
        <f aca="false">IF(OR(N(AS$5)=0,AS$6=""),0,AS$5*((DATE(YEAR($B411),MONTH($B411),MIN(AS$6,DAY(EOMONTH($B411,0))))&gt;=$B411)*(DATE(YEAR($B411),MONTH($B411),MIN(AS$6,DAY(EOMONTH($B411,0))))&lt;$C411)+(DATE(YEAR($B411),MONTH($B411)+1,MIN(AS$6,DAY(EOMONTH($B411,1))))&gt;=$B411)*(DATE(YEAR($B411),MONTH($B411)+1,MIN(AS$6,DAY(EOMONTH($B411,1))))&lt;$C411)))</f>
        <v>0</v>
      </c>
      <c r="AT411" s="48" t="n">
        <f aca="false">IF(OR(N(AT$5)=0,AT$6=""),0,AT$5*((DATE(YEAR($B411),MONTH($B411),MIN(AT$6,DAY(EOMONTH($B411,0))))&gt;=$B411)*(DATE(YEAR($B411),MONTH($B411),MIN(AT$6,DAY(EOMONTH($B411,0))))&lt;$C411)+(DATE(YEAR($B411),MONTH($B411)+1,MIN(AT$6,DAY(EOMONTH($B411,1))))&gt;=$B411)*(DATE(YEAR($B411),MONTH($B411)+1,MIN(AT$6,DAY(EOMONTH($B411,1))))&lt;$C411)))</f>
        <v>0</v>
      </c>
      <c r="AU411" s="48" t="n">
        <f aca="false">IF(OR(N(AU$5)=0,AU$6=""),0,AU$5*((DATE(YEAR($B411),MONTH($B411),MIN(AU$6,DAY(EOMONTH($B411,0))))&gt;=$B411)*(DATE(YEAR($B411),MONTH($B411),MIN(AU$6,DAY(EOMONTH($B411,0))))&lt;$C411)+(DATE(YEAR($B411),MONTH($B411)+1,MIN(AU$6,DAY(EOMONTH($B411,1))))&gt;=$B411)*(DATE(YEAR($B411),MONTH($B411)+1,MIN(AU$6,DAY(EOMONTH($B411,1))))&lt;$C411)))</f>
        <v>0</v>
      </c>
      <c r="AV411" s="48" t="n">
        <f aca="false">IF(OR(N(AV$5)=0,AV$6=""),0,AV$5*((DATE(YEAR($B411),MONTH($B411),MIN(AV$6,DAY(EOMONTH($B411,0))))&gt;=$B411)*(DATE(YEAR($B411),MONTH($B411),MIN(AV$6,DAY(EOMONTH($B411,0))))&lt;$C411)+(DATE(YEAR($B411),MONTH($B411)+1,MIN(AV$6,DAY(EOMONTH($B411,1))))&gt;=$B411)*(DATE(YEAR($B411),MONTH($B411)+1,MIN(AV$6,DAY(EOMONTH($B411,1))))&lt;$C411)))</f>
        <v>0</v>
      </c>
      <c r="AW411" s="48" t="n">
        <f aca="false">IF(OR(N(AW$5)=0,AW$6=""),0,AW$5*((DATE(YEAR($B411),MONTH($B411),MIN(AW$6,DAY(EOMONTH($B411,0))))&gt;=$B411)*(DATE(YEAR($B411),MONTH($B411),MIN(AW$6,DAY(EOMONTH($B411,0))))&lt;$C411)+(DATE(YEAR($B411),MONTH($B411)+1,MIN(AW$6,DAY(EOMONTH($B411,1))))&gt;=$B411)*(DATE(YEAR($B411),MONTH($B411)+1,MIN(AW$6,DAY(EOMONTH($B411,1))))&lt;$C411)))</f>
        <v>0</v>
      </c>
      <c r="AX411" s="48" t="n">
        <f aca="false">IF(OR(N(AX$5)=0,AX$6=""),0,AX$5*((DATE(YEAR($B411),MONTH($B411),MIN(AX$6,DAY(EOMONTH($B411,0))))&gt;=$B411)*(DATE(YEAR($B411),MONTH($B411),MIN(AX$6,DAY(EOMONTH($B411,0))))&lt;$C411)+(DATE(YEAR($B411),MONTH($B411)+1,MIN(AX$6,DAY(EOMONTH($B411,1))))&gt;=$B411)*(DATE(YEAR($B411),MONTH($B411)+1,MIN(AX$6,DAY(EOMONTH($B411,1))))&lt;$C411)))</f>
        <v>0</v>
      </c>
      <c r="AY411" s="48" t="n">
        <f aca="false">IF(OR(N(AY$5)=0,AY$6=""),0,AY$5*((DATE(YEAR($B411),MONTH($B411),MIN(AY$6,DAY(EOMONTH($B411,0))))&gt;=$B411)*(DATE(YEAR($B411),MONTH($B411),MIN(AY$6,DAY(EOMONTH($B411,0))))&lt;$C411)+(DATE(YEAR($B411),MONTH($B411)+1,MIN(AY$6,DAY(EOMONTH($B411,1))))&gt;=$B411)*(DATE(YEAR($B411),MONTH($B411)+1,MIN(AY$6,DAY(EOMONTH($B411,1))))&lt;$C411)))</f>
        <v>0</v>
      </c>
      <c r="AZ411" s="48" t="n">
        <f aca="false">IF(OR(N(AZ$5)=0,AZ$6=""),0,AZ$5*((DATE(YEAR($B411),MONTH($B411),MIN(AZ$6,DAY(EOMONTH($B411,0))))&gt;=$B411)*(DATE(YEAR($B411),MONTH($B411),MIN(AZ$6,DAY(EOMONTH($B411,0))))&lt;$C411)+(DATE(YEAR($B411),MONTH($B411)+1,MIN(AZ$6,DAY(EOMONTH($B411,1))))&gt;=$B411)*(DATE(YEAR($B411),MONTH($B411)+1,MIN(AZ$6,DAY(EOMONTH($B411,1))))&lt;$C411)))</f>
        <v>0</v>
      </c>
      <c r="BA411" s="48" t="n">
        <f aca="false">IF(OR(N(BA$5)=0,BA$6=""),0,BA$5*((DATE(YEAR($B411),MONTH($B411),MIN(BA$6,DAY(EOMONTH($B411,0))))&gt;=$B411)*(DATE(YEAR($B411),MONTH($B411),MIN(BA$6,DAY(EOMONTH($B411,0))))&lt;$C411)+(DATE(YEAR($B411),MONTH($B411)+1,MIN(BA$6,DAY(EOMONTH($B411,1))))&gt;=$B411)*(DATE(YEAR($B411),MONTH($B411)+1,MIN(BA$6,DAY(EOMONTH($B411,1))))&lt;$C411)))</f>
        <v>0</v>
      </c>
      <c r="BB411" s="48" t="n">
        <f aca="false">IF(OR(N(BB$5)=0,BB$6=""),0,BB$5*((DATE(YEAR($B411),MONTH($B411),MIN(BB$6,DAY(EOMONTH($B411,0))))&gt;=$B411)*(DATE(YEAR($B411),MONTH($B411),MIN(BB$6,DAY(EOMONTH($B411,0))))&lt;$C411)+(DATE(YEAR($B411),MONTH($B411)+1,MIN(BB$6,DAY(EOMONTH($B411,1))))&gt;=$B411)*(DATE(YEAR($B411),MONTH($B411)+1,MIN(BB$6,DAY(EOMONTH($B411,1))))&lt;$C411)))</f>
        <v>0</v>
      </c>
      <c r="BC411" s="48" t="n">
        <f aca="false">IF(OR(N(BC$5)=0,BC$6=""),0,BC$5*((DATE(YEAR($B411),MONTH($B411),MIN(BC$6,DAY(EOMONTH($B411,0))))&gt;=$B411)*(DATE(YEAR($B411),MONTH($B411),MIN(BC$6,DAY(EOMONTH($B411,0))))&lt;$C411)+(DATE(YEAR($B411),MONTH($B411)+1,MIN(BC$6,DAY(EOMONTH($B411,1))))&gt;=$B411)*(DATE(YEAR($B411),MONTH($B411)+1,MIN(BC$6,DAY(EOMONTH($B411,1))))&lt;$C411)))</f>
        <v>0</v>
      </c>
      <c r="BD411" s="48" t="n">
        <f aca="false">IF(OR(N(BD$5)=0,BD$6=""),0,BD$5*((DATE(YEAR($B411),MONTH($B411),MIN(BD$6,DAY(EOMONTH($B411,0))))&gt;=$B411)*(DATE(YEAR($B411),MONTH($B411),MIN(BD$6,DAY(EOMONTH($B411,0))))&lt;$C411)+(DATE(YEAR($B411),MONTH($B411)+1,MIN(BD$6,DAY(EOMONTH($B411,1))))&gt;=$B411)*(DATE(YEAR($B411),MONTH($B411)+1,MIN(BD$6,DAY(EOMONTH($B411,1))))&lt;$C411)))</f>
        <v>0</v>
      </c>
      <c r="BE411" s="48" t="n">
        <f aca="false">IF(OR(N(BE$5)=0,BE$6=""),0,BE$5*((DATE(YEAR($B411),MONTH($B411),MIN(BE$6,DAY(EOMONTH($B411,0))))&gt;=$B411)*(DATE(YEAR($B411),MONTH($B411),MIN(BE$6,DAY(EOMONTH($B411,0))))&lt;$C411)+(DATE(YEAR($B411),MONTH($B411)+1,MIN(BE$6,DAY(EOMONTH($B411,1))))&gt;=$B411)*(DATE(YEAR($B411),MONTH($B411)+1,MIN(BE$6,DAY(EOMONTH($B411,1))))&lt;$C411)))</f>
        <v>0</v>
      </c>
      <c r="BF411" s="48" t="n">
        <f aca="false">IF(OR(N(BF$5)=0,BF$6=""),0,BF$5*((DATE(YEAR($B411),MONTH($B411),MIN(BF$6,DAY(EOMONTH($B411,0))))&gt;=$B411)*(DATE(YEAR($B411),MONTH($B411),MIN(BF$6,DAY(EOMONTH($B411,0))))&lt;$C411)+(DATE(YEAR($B411),MONTH($B411)+1,MIN(BF$6,DAY(EOMONTH($B411,1))))&gt;=$B411)*(DATE(YEAR($B411),MONTH($B411)+1,MIN(BF$6,DAY(EOMONTH($B411,1))))&lt;$C411)))</f>
        <v>0</v>
      </c>
      <c r="BG411" s="48" t="n">
        <f aca="false">IF(OR(N(BG$5)=0,BG$6=""),0,BG$5*((DATE(YEAR($B411),MONTH($B411),MIN(BG$6,DAY(EOMONTH($B411,0))))&gt;=$B411)*(DATE(YEAR($B411),MONTH($B411),MIN(BG$6,DAY(EOMONTH($B411,0))))&lt;$C411)+(DATE(YEAR($B411),MONTH($B411)+1,MIN(BG$6,DAY(EOMONTH($B411,1))))&gt;=$B411)*(DATE(YEAR($B411),MONTH($B411)+1,MIN(BG$6,DAY(EOMONTH($B411,1))))&lt;$C411)))</f>
        <v>0</v>
      </c>
      <c r="BH411" s="48" t="n">
        <f aca="false">IF(OR(N(BH$5)=0,BH$6=""),0,BH$5*((DATE(YEAR($B411),MONTH($B411),MIN(BH$6,DAY(EOMONTH($B411,0))))&gt;=$B411)*(DATE(YEAR($B411),MONTH($B411),MIN(BH$6,DAY(EOMONTH($B411,0))))&lt;$C411)+(DATE(YEAR($B411),MONTH($B411)+1,MIN(BH$6,DAY(EOMONTH($B411,1))))&gt;=$B411)*(DATE(YEAR($B411),MONTH($B411)+1,MIN(BH$6,DAY(EOMONTH($B411,1))))&lt;$C411)))</f>
        <v>0</v>
      </c>
      <c r="BI411" s="48" t="n">
        <f aca="false">IF(OR(N(BI$5)=0,BI$6=""),0,BI$5*((DATE(YEAR($B411),MONTH($B411),MIN(BI$6,DAY(EOMONTH($B411,0))))&gt;=$B411)*(DATE(YEAR($B411),MONTH($B411),MIN(BI$6,DAY(EOMONTH($B411,0))))&lt;$C411)+(DATE(YEAR($B411),MONTH($B411)+1,MIN(BI$6,DAY(EOMONTH($B411,1))))&gt;=$B411)*(DATE(YEAR($B411),MONTH($B411)+1,MIN(BI$6,DAY(EOMONTH($B411,1))))&lt;$C411)))</f>
        <v>0</v>
      </c>
      <c r="BJ411" s="48" t="n">
        <f aca="false">IF(OR(N(BJ$5)=0,BJ$6=""),0,BJ$5*((DATE(YEAR($B411),MONTH($B411),MIN(BJ$6,DAY(EOMONTH($B411,0))))&gt;=$B411)*(DATE(YEAR($B411),MONTH($B411),MIN(BJ$6,DAY(EOMONTH($B411,0))))&lt;$C411)+(DATE(YEAR($B411),MONTH($B411)+1,MIN(BJ$6,DAY(EOMONTH($B411,1))))&gt;=$B411)*(DATE(YEAR($B411),MONTH($B411)+1,MIN(BJ$6,DAY(EOMONTH($B411,1))))&lt;$C411)))</f>
        <v>0</v>
      </c>
      <c r="BK411" s="48" t="n">
        <f aca="false">IF(OR(N(BK$5)=0,BK$6=""),0,BK$5*((DATE(YEAR($B411),MONTH($B411),MIN(BK$6,DAY(EOMONTH($B411,0))))&gt;=$B411)*(DATE(YEAR($B411),MONTH($B411),MIN(BK$6,DAY(EOMONTH($B411,0))))&lt;$C411)+(DATE(YEAR($B411),MONTH($B411)+1,MIN(BK$6,DAY(EOMONTH($B411,1))))&gt;=$B411)*(DATE(YEAR($B411),MONTH($B411)+1,MIN(BK$6,DAY(EOMONTH($B411,1))))&lt;$C411)))</f>
        <v>0</v>
      </c>
      <c r="BL411" s="48" t="n">
        <f aca="false">IF(OR(N(BL$5)=0,BL$6=""),0,BL$5*((DATE(YEAR($B411),MONTH($B411),MIN(BL$6,DAY(EOMONTH($B411,0))))&gt;=$B411)*(DATE(YEAR($B411),MONTH($B411),MIN(BL$6,DAY(EOMONTH($B411,0))))&lt;$C411)+(DATE(YEAR($B411),MONTH($B411)+1,MIN(BL$6,DAY(EOMONTH($B411,1))))&gt;=$B411)*(DATE(YEAR($B411),MONTH($B411)+1,MIN(BL$6,DAY(EOMONTH($B411,1))))&lt;$C411)))</f>
        <v>0</v>
      </c>
      <c r="BM411" s="48" t="n">
        <f aca="false">IF(OR(N(BM$5)=0,BM$6=""),0,BM$5*((DATE(YEAR($B411),MONTH($B411),MIN(BM$6,DAY(EOMONTH($B411,0))))&gt;=$B411)*(DATE(YEAR($B411),MONTH($B411),MIN(BM$6,DAY(EOMONTH($B411,0))))&lt;$C411)+(DATE(YEAR($B411),MONTH($B411)+1,MIN(BM$6,DAY(EOMONTH($B411,1))))&gt;=$B411)*(DATE(YEAR($B411),MONTH($B411)+1,MIN(BM$6,DAY(EOMONTH($B411,1))))&lt;$C411)))</f>
        <v>0</v>
      </c>
      <c r="BN411" s="48" t="n">
        <f aca="false">IF(OR(N(BN$5)=0,BN$6=""),0,BN$5*((DATE(YEAR($B411),MONTH($B411),MIN(BN$6,DAY(EOMONTH($B411,0))))&gt;=$B411)*(DATE(YEAR($B411),MONTH($B411),MIN(BN$6,DAY(EOMONTH($B411,0))))&lt;$C411)+(DATE(YEAR($B411),MONTH($B411)+1,MIN(BN$6,DAY(EOMONTH($B411,1))))&gt;=$B411)*(DATE(YEAR($B411),MONTH($B411)+1,MIN(BN$6,DAY(EOMONTH($B411,1))))&lt;$C411)))</f>
        <v>0</v>
      </c>
      <c r="BO411" s="48" t="n">
        <f aca="false">IF(OR(N(BO$5)=0,BO$6=""),0,BO$5*((DATE(YEAR($B411),MONTH($B411),MIN(BO$6,DAY(EOMONTH($B411,0))))&gt;=$B411)*(DATE(YEAR($B411),MONTH($B411),MIN(BO$6,DAY(EOMONTH($B411,0))))&lt;$C411)+(DATE(YEAR($B411),MONTH($B411)+1,MIN(BO$6,DAY(EOMONTH($B411,1))))&gt;=$B411)*(DATE(YEAR($B411),MONTH($B411)+1,MIN(BO$6,DAY(EOMONTH($B411,1))))&lt;$C411)))</f>
        <v>0</v>
      </c>
      <c r="BP411" s="48" t="n">
        <f aca="false">IF(OR(N(BP$5)=0,BP$6=""),0,BP$5*((DATE(YEAR($B411),MONTH($B411),MIN(BP$6,DAY(EOMONTH($B411,0))))&gt;=$B411)*(DATE(YEAR($B411),MONTH($B411),MIN(BP$6,DAY(EOMONTH($B411,0))))&lt;$C411)+(DATE(YEAR($B411),MONTH($B411)+1,MIN(BP$6,DAY(EOMONTH($B411,1))))&gt;=$B411)*(DATE(YEAR($B411),MONTH($B411)+1,MIN(BP$6,DAY(EOMONTH($B411,1))))&lt;$C411)))</f>
        <v>0</v>
      </c>
      <c r="BQ411" s="48" t="n">
        <f aca="false">IF(OR(N(BQ$5)=0,BQ$6=""),0,BQ$5*((DATE(YEAR($B411),MONTH($B411),MIN(BQ$6,DAY(EOMONTH($B411,0))))&gt;=$B411)*(DATE(YEAR($B411),MONTH($B411),MIN(BQ$6,DAY(EOMONTH($B411,0))))&lt;$C411)+(DATE(YEAR($B411),MONTH($B411)+1,MIN(BQ$6,DAY(EOMONTH($B411,1))))&gt;=$B411)*(DATE(YEAR($B411),MONTH($B411)+1,MIN(BQ$6,DAY(EOMONTH($B411,1))))&lt;$C411)))</f>
        <v>0</v>
      </c>
      <c r="BR411" s="48" t="n">
        <f aca="false">IF(OR(N(BR$5)=0,BR$6=""),0,BR$5*((DATE(YEAR($B411),MONTH($B411),MIN(BR$6,DAY(EOMONTH($B411,0))))&gt;=$B411)*(DATE(YEAR($B411),MONTH($B411),MIN(BR$6,DAY(EOMONTH($B411,0))))&lt;$C411)+(DATE(YEAR($B411),MONTH($B411)+1,MIN(BR$6,DAY(EOMONTH($B411,1))))&gt;=$B411)*(DATE(YEAR($B411),MONTH($B411)+1,MIN(BR$6,DAY(EOMONTH($B411,1))))&lt;$C411)))</f>
        <v>0</v>
      </c>
      <c r="BS411" s="48" t="n">
        <f aca="false">IF(OR(N(BS$5)=0,BS$6=""),0,BS$5*((DATE(YEAR($B411),MONTH($B411),MIN(BS$6,DAY(EOMONTH($B411,0))))&gt;=$B411)*(DATE(YEAR($B411),MONTH($B411),MIN(BS$6,DAY(EOMONTH($B411,0))))&lt;$C411)+(DATE(YEAR($B411),MONTH($B411)+1,MIN(BS$6,DAY(EOMONTH($B411,1))))&gt;=$B411)*(DATE(YEAR($B411),MONTH($B411)+1,MIN(BS$6,DAY(EOMONTH($B411,1))))&lt;$C411)))</f>
        <v>0</v>
      </c>
      <c r="BT411" s="48" t="n">
        <f aca="false">IF(OR(N(BT$5)=0,BT$6=""),0,BT$5*((DATE(YEAR($B411),MONTH($B411),MIN(BT$6,DAY(EOMONTH($B411,0))))&gt;=$B411)*(DATE(YEAR($B411),MONTH($B411),MIN(BT$6,DAY(EOMONTH($B411,0))))&lt;$C411)+(DATE(YEAR($B411),MONTH($B411)+1,MIN(BT$6,DAY(EOMONTH($B411,1))))&gt;=$B411)*(DATE(YEAR($B411),MONTH($B411)+1,MIN(BT$6,DAY(EOMONTH($B411,1))))&lt;$C411)))</f>
        <v>0</v>
      </c>
      <c r="BU411" s="48" t="n">
        <f aca="false">IF(OR(N(BU$5)=0,BU$6=""),0,BU$5*((DATE(YEAR($B411),MONTH($B411),MIN(BU$6,DAY(EOMONTH($B411,0))))&gt;=$B411)*(DATE(YEAR($B411),MONTH($B411),MIN(BU$6,DAY(EOMONTH($B411,0))))&lt;$C411)+(DATE(YEAR($B411),MONTH($B411)+1,MIN(BU$6,DAY(EOMONTH($B411,1))))&gt;=$B411)*(DATE(YEAR($B411),MONTH($B411)+1,MIN(BU$6,DAY(EOMONTH($B411,1))))&lt;$C411)))</f>
        <v>0</v>
      </c>
      <c r="BV411" s="48" t="n">
        <f aca="false">IF(OR(N(BV$5)=0,BV$6=""),0,BV$5*((DATE(YEAR($B411),MONTH($B411),MIN(BV$6,DAY(EOMONTH($B411,0))))&gt;=$B411)*(DATE(YEAR($B411),MONTH($B411),MIN(BV$6,DAY(EOMONTH($B411,0))))&lt;$C411)+(DATE(YEAR($B411),MONTH($B411)+1,MIN(BV$6,DAY(EOMONTH($B411,1))))&gt;=$B411)*(DATE(YEAR($B411),MONTH($B411)+1,MIN(BV$6,DAY(EOMONTH($B411,1))))&lt;$C411)))</f>
        <v>0</v>
      </c>
      <c r="BW411" s="48" t="n">
        <f aca="false">IF(OR(N(BW$5)=0,BW$6=""),0,BW$5*((DATE(YEAR($B411),MONTH($B411),MIN(BW$6,DAY(EOMONTH($B411,0))))&gt;=$B411)*(DATE(YEAR($B411),MONTH($B411),MIN(BW$6,DAY(EOMONTH($B411,0))))&lt;$C411)+(DATE(YEAR($B411),MONTH($B411)+1,MIN(BW$6,DAY(EOMONTH($B411,1))))&gt;=$B411)*(DATE(YEAR($B411),MONTH($B411)+1,MIN(BW$6,DAY(EOMONTH($B411,1))))&lt;$C411)))</f>
        <v>0</v>
      </c>
      <c r="BX411" s="48" t="n">
        <f aca="false">MIN(Z411,(FT410*(1+FT$5/Setup!$C$36)+IF($V411=1,N($F411),0)))</f>
        <v>0</v>
      </c>
      <c r="BY411" s="48" t="n">
        <f aca="false">MIN(AA411,(FU410*(1+FU$5/Setup!$C$36)+IF($V411=2,N($F411),0)))</f>
        <v>0</v>
      </c>
      <c r="BZ411" s="48" t="n">
        <f aca="false">MIN(AB411,(FV410*(1+FV$5/Setup!$C$36)+IF($V411=3,N($F411),0)))</f>
        <v>0</v>
      </c>
      <c r="CA411" s="48" t="n">
        <f aca="false">MIN(AC411,(FW410*(1+FW$5/Setup!$C$36)+IF($V411=4,N($F411),0)))</f>
        <v>0</v>
      </c>
      <c r="CB411" s="48" t="n">
        <f aca="false">MIN(AD411,(FX410*(1+FX$5/Setup!$C$36)+IF($V411=5,N($F411),0)))</f>
        <v>0</v>
      </c>
      <c r="CC411" s="48" t="n">
        <f aca="false">MIN(AE411,(FY410*(1+FY$5/Setup!$C$36)+IF($V411=6,N($F411),0)))</f>
        <v>0</v>
      </c>
      <c r="CD411" s="48" t="n">
        <f aca="false">MIN(AF411,(FZ410*(1+FZ$5/Setup!$C$36)+IF($V411=7,N($F411),0)))</f>
        <v>0</v>
      </c>
      <c r="CE411" s="48" t="n">
        <f aca="false">MIN(AG411,(GA410*(1+GA$5/Setup!$C$36)+IF($V411=8,N($F411),0)))</f>
        <v>0</v>
      </c>
      <c r="CF411" s="48" t="n">
        <f aca="false">MIN(AH411,(GB410*(1+GB$5/Setup!$C$36)+IF($V411=9,N($F411),0)))</f>
        <v>0</v>
      </c>
      <c r="CG411" s="48" t="n">
        <f aca="false">MIN(AI411,(GC410*(1+GC$5/Setup!$C$36)+IF($V411=10,N($F411),0)))</f>
        <v>0</v>
      </c>
      <c r="CH411" s="48" t="n">
        <f aca="false">MIN(AJ411,(GD410*(1+GD$5/Setup!$C$36)+IF($V411=11,N($F411),0)))</f>
        <v>0</v>
      </c>
      <c r="CI411" s="48" t="n">
        <f aca="false">MIN(AK411,(GE410*(1+GE$5/Setup!$C$36)+IF($V411=12,N($F411),0)))</f>
        <v>0</v>
      </c>
      <c r="CJ411" s="48" t="n">
        <f aca="false">MIN(AL411,(GF410*(1+GF$5/Setup!$C$36)+IF($V411=13,N($F411),0)))</f>
        <v>0</v>
      </c>
      <c r="CK411" s="48" t="n">
        <f aca="false">MIN(AM411,(GG410*(1+GG$5/Setup!$C$36)+IF($V411=14,N($F411),0)))</f>
        <v>0</v>
      </c>
      <c r="CL411" s="48" t="n">
        <f aca="false">MIN(AN411,(GH410*(1+GH$5/Setup!$C$36)+IF($V411=15,N($F411),0)))</f>
        <v>0</v>
      </c>
      <c r="CM411" s="48" t="n">
        <f aca="false">MIN(AO411,(GI410*(1+GI$5/Setup!$C$36)+IF($V411=16,N($F411),0)))</f>
        <v>0</v>
      </c>
      <c r="CN411" s="48" t="n">
        <f aca="false">MIN(AP411,(GJ410*(1+GJ$5/Setup!$C$36)+IF($V411=17,N($F411),0)))</f>
        <v>0</v>
      </c>
      <c r="CO411" s="48" t="n">
        <f aca="false">MIN(AQ411,(GK410*(1+GK$5/Setup!$C$36)+IF($V411=18,N($F411),0)))</f>
        <v>0</v>
      </c>
      <c r="CP411" s="48" t="n">
        <f aca="false">MIN(AR411,(GL410*(1+GL$5/Setup!$C$36)+IF($V411=19,N($F411),0)))</f>
        <v>0</v>
      </c>
      <c r="CQ411" s="48" t="n">
        <f aca="false">MIN(AS411,(GM410*(1+GM$5/Setup!$C$36)+IF($V411=20,N($F411),0)))</f>
        <v>0</v>
      </c>
      <c r="CR411" s="48" t="n">
        <f aca="false">MIN(AT411,(GN410*(1+GN$5/Setup!$C$36)+IF($V411=21,N($F411),0)))</f>
        <v>0</v>
      </c>
      <c r="CS411" s="48" t="n">
        <f aca="false">MIN(AU411,(GO410*(1+GO$5/Setup!$C$36)+IF($V411=22,N($F411),0)))</f>
        <v>0</v>
      </c>
      <c r="CT411" s="48" t="n">
        <f aca="false">MIN(AV411,(GP410*(1+GP$5/Setup!$C$36)+IF($V411=23,N($F411),0)))</f>
        <v>0</v>
      </c>
      <c r="CU411" s="48" t="n">
        <f aca="false">MIN(AW411,(GQ410*(1+GQ$5/Setup!$C$36)+IF($V411=24,N($F411),0)))</f>
        <v>0</v>
      </c>
      <c r="CV411" s="48" t="n">
        <f aca="false">MIN(AX411,(GR410*(1+GR$5/Setup!$C$36)+IF($V411=25,N($F411),0)))</f>
        <v>0</v>
      </c>
      <c r="CW411" s="48" t="n">
        <f aca="false">MIN(AY411,(GS410*(1+GS$5/Setup!$C$36)+IF($V411=26,N($F411),0)))</f>
        <v>0</v>
      </c>
      <c r="CX411" s="48" t="n">
        <f aca="false">MIN(AZ411,(GT410*(1+GT$5/Setup!$C$36)+IF($V411=27,N($F411),0)))</f>
        <v>0</v>
      </c>
      <c r="CY411" s="48" t="n">
        <f aca="false">MIN(BA411,(GU410*(1+GU$5/Setup!$C$36)+IF($V411=28,N($F411),0)))</f>
        <v>0</v>
      </c>
      <c r="CZ411" s="48" t="n">
        <f aca="false">MIN(BB411,(GV410*(1+GV$5/Setup!$C$36)+IF($V411=29,N($F411),0)))</f>
        <v>0</v>
      </c>
      <c r="DA411" s="48" t="n">
        <f aca="false">MIN(BC411,(GW410*(1+GW$5/Setup!$C$36)+IF($V411=30,N($F411),0)))</f>
        <v>0</v>
      </c>
      <c r="DB411" s="48" t="n">
        <f aca="false">MIN(BD411,(GX410*(1+GX$5/Setup!$C$36)+IF($V411=31,N($F411),0)))</f>
        <v>0</v>
      </c>
      <c r="DC411" s="48" t="n">
        <f aca="false">MIN(BE411,(GY410*(1+GY$5/Setup!$C$36)+IF($V411=32,N($F411),0)))</f>
        <v>0</v>
      </c>
      <c r="DD411" s="48" t="n">
        <f aca="false">MIN(BF411,(GZ410*(1+GZ$5/Setup!$C$36)+IF($V411=33,N($F411),0)))</f>
        <v>0</v>
      </c>
      <c r="DE411" s="48" t="n">
        <f aca="false">MIN(BG411,(HA410*(1+HA$5/Setup!$C$36)+IF($V411=34,N($F411),0)))</f>
        <v>0</v>
      </c>
      <c r="DF411" s="48" t="n">
        <f aca="false">MIN(BH411,(HB410*(1+HB$5/Setup!$C$36)+IF($V411=35,N($F411),0)))</f>
        <v>0</v>
      </c>
      <c r="DG411" s="48" t="n">
        <f aca="false">MIN(BI411,(HC410*(1+HC$5/Setup!$C$36)+IF($V411=36,N($F411),0)))</f>
        <v>0</v>
      </c>
      <c r="DH411" s="48" t="n">
        <f aca="false">MIN(BJ411,(HD410*(1+HD$5/Setup!$C$36)+IF($V411=37,N($F411),0)))</f>
        <v>0</v>
      </c>
      <c r="DI411" s="48" t="n">
        <f aca="false">MIN(BK411,(HE410*(1+HE$5/Setup!$C$36)+IF($V411=38,N($F411),0)))</f>
        <v>0</v>
      </c>
      <c r="DJ411" s="48" t="n">
        <f aca="false">MIN(BL411,(HF410*(1+HF$5/Setup!$C$36)+IF($V411=39,N($F411),0)))</f>
        <v>0</v>
      </c>
      <c r="DK411" s="48" t="n">
        <f aca="false">MIN(BM411,(HG410*(1+HG$5/Setup!$C$36)+IF($V411=40,N($F411),0)))</f>
        <v>0</v>
      </c>
      <c r="DL411" s="48" t="n">
        <f aca="false">MIN(BN411,(HH410*(1+HH$5/Setup!$C$36)+IF($V411=41,N($F411),0)))</f>
        <v>0</v>
      </c>
      <c r="DM411" s="48" t="n">
        <f aca="false">MIN(BO411,(HI410*(1+HI$5/Setup!$C$36)+IF($V411=42,N($F411),0)))</f>
        <v>0</v>
      </c>
      <c r="DN411" s="48" t="n">
        <f aca="false">MIN(BP411,(HJ410*(1+HJ$5/Setup!$C$36)+IF($V411=43,N($F411),0)))</f>
        <v>0</v>
      </c>
      <c r="DO411" s="48" t="n">
        <f aca="false">MIN(BQ411,(HK410*(1+HK$5/Setup!$C$36)+IF($V411=44,N($F411),0)))</f>
        <v>0</v>
      </c>
      <c r="DP411" s="48" t="n">
        <f aca="false">MIN(BR411,(HL410*(1+HL$5/Setup!$C$36)+IF($V411=45,N($F411),0)))</f>
        <v>0</v>
      </c>
      <c r="DQ411" s="48" t="n">
        <f aca="false">MIN(BS411,(HM410*(1+HM$5/Setup!$C$36)+IF($V411=46,N($F411),0)))</f>
        <v>0</v>
      </c>
      <c r="DR411" s="48" t="n">
        <f aca="false">MIN(BT411,(HN410*(1+HN$5/Setup!$C$36)+IF($V411=47,N($F411),0)))</f>
        <v>0</v>
      </c>
      <c r="DS411" s="48" t="n">
        <f aca="false">MIN(BU411,(HO410*(1+HO$5/Setup!$C$36)+IF($V411=48,N($F411),0)))</f>
        <v>0</v>
      </c>
      <c r="DT411" s="48" t="n">
        <f aca="false">MIN(BV411,(HP410*(1+HP$5/Setup!$C$36)+IF($V411=49,N($F411),0)))</f>
        <v>0</v>
      </c>
      <c r="DU411" s="48" t="n">
        <f aca="false">MIN(BW411,(HQ410*(1+HQ$5/Setup!$C$36)+IF($V411=50,N($F411),0)))</f>
        <v>0</v>
      </c>
      <c r="DV411" s="48" t="n">
        <f aca="false">MIN(MAX((FT410*(1+FT$5/Setup!$C$36)+IF($V411=1,N($F411),0))-BX411,0),MAX($P411-0,0))</f>
        <v>0</v>
      </c>
      <c r="DW411" s="48" t="n">
        <f aca="false">MIN(MAX((FU410*(1+FU$5/Setup!$C$36)+IF($V411=2,N($F411),0))-BY411,0),MAX($P411-SUM(DV411:DV411),0))</f>
        <v>0</v>
      </c>
      <c r="DX411" s="48" t="n">
        <f aca="false">MIN(MAX((FV410*(1+FV$5/Setup!$C$36)+IF($V411=3,N($F411),0))-BZ411,0),MAX($P411-SUM(DV411:DW411),0))</f>
        <v>0</v>
      </c>
      <c r="DY411" s="48" t="n">
        <f aca="false">MIN(MAX((FW410*(1+FW$5/Setup!$C$36)+IF($V411=4,N($F411),0))-CA411,0),MAX($P411-SUM(DV411:DX411),0))</f>
        <v>0</v>
      </c>
      <c r="DZ411" s="48" t="n">
        <f aca="false">MIN(MAX((FX410*(1+FX$5/Setup!$C$36)+IF($V411=5,N($F411),0))-CB411,0),MAX($P411-SUM(DV411:DY411),0))</f>
        <v>0</v>
      </c>
      <c r="EA411" s="48" t="n">
        <f aca="false">MIN(MAX((FY410*(1+FY$5/Setup!$C$36)+IF($V411=6,N($F411),0))-CC411,0),MAX($P411-SUM(DV411:DZ411),0))</f>
        <v>0</v>
      </c>
      <c r="EB411" s="48" t="n">
        <f aca="false">MIN(MAX((FZ410*(1+FZ$5/Setup!$C$36)+IF($V411=7,N($F411),0))-CD411,0),MAX($P411-SUM(DV411:EA411),0))</f>
        <v>0</v>
      </c>
      <c r="EC411" s="48" t="n">
        <f aca="false">MIN(MAX((GA410*(1+GA$5/Setup!$C$36)+IF($V411=8,N($F411),0))-CE411,0),MAX($P411-SUM(DV411:EB411),0))</f>
        <v>0</v>
      </c>
      <c r="ED411" s="48" t="n">
        <f aca="false">MIN(MAX((GB410*(1+GB$5/Setup!$C$36)+IF($V411=9,N($F411),0))-CF411,0),MAX($P411-SUM(DV411:EC411),0))</f>
        <v>0</v>
      </c>
      <c r="EE411" s="48" t="n">
        <f aca="false">MIN(MAX((GC410*(1+GC$5/Setup!$C$36)+IF($V411=10,N($F411),0))-CG411,0),MAX($P411-SUM(DV411:ED411),0))</f>
        <v>0</v>
      </c>
      <c r="EF411" s="48" t="n">
        <f aca="false">MIN(MAX((GD410*(1+GD$5/Setup!$C$36)+IF($V411=11,N($F411),0))-CH411,0),MAX($P411-SUM(DV411:EE411),0))</f>
        <v>0</v>
      </c>
      <c r="EG411" s="48" t="n">
        <f aca="false">MIN(MAX((GE410*(1+GE$5/Setup!$C$36)+IF($V411=12,N($F411),0))-CI411,0),MAX($P411-SUM(DV411:EF411),0))</f>
        <v>0</v>
      </c>
      <c r="EH411" s="48" t="n">
        <f aca="false">MIN(MAX((GF410*(1+GF$5/Setup!$C$36)+IF($V411=13,N($F411),0))-CJ411,0),MAX($P411-SUM(DV411:EG411),0))</f>
        <v>0</v>
      </c>
      <c r="EI411" s="48" t="n">
        <f aca="false">MIN(MAX((GG410*(1+GG$5/Setup!$C$36)+IF($V411=14,N($F411),0))-CK411,0),MAX($P411-SUM(DV411:EH411),0))</f>
        <v>0</v>
      </c>
      <c r="EJ411" s="48" t="n">
        <f aca="false">MIN(MAX((GH410*(1+GH$5/Setup!$C$36)+IF($V411=15,N($F411),0))-CL411,0),MAX($P411-SUM(DV411:EI411),0))</f>
        <v>0</v>
      </c>
      <c r="EK411" s="48" t="n">
        <f aca="false">MIN(MAX((GI410*(1+GI$5/Setup!$C$36)+IF($V411=16,N($F411),0))-CM411,0),MAX($P411-SUM(DV411:EJ411),0))</f>
        <v>0</v>
      </c>
      <c r="EL411" s="48" t="n">
        <f aca="false">MIN(MAX((GJ410*(1+GJ$5/Setup!$C$36)+IF($V411=17,N($F411),0))-CN411,0),MAX($P411-SUM(DV411:EK411),0))</f>
        <v>0</v>
      </c>
      <c r="EM411" s="48" t="n">
        <f aca="false">MIN(MAX((GK410*(1+GK$5/Setup!$C$36)+IF($V411=18,N($F411),0))-CO411,0),MAX($P411-SUM(DV411:EL411),0))</f>
        <v>0</v>
      </c>
      <c r="EN411" s="48" t="n">
        <f aca="false">MIN(MAX((GL410*(1+GL$5/Setup!$C$36)+IF($V411=19,N($F411),0))-CP411,0),MAX($P411-SUM(DV411:EM411),0))</f>
        <v>0</v>
      </c>
      <c r="EO411" s="48" t="n">
        <f aca="false">MIN(MAX((GM410*(1+GM$5/Setup!$C$36)+IF($V411=20,N($F411),0))-CQ411,0),MAX($P411-SUM(DV411:EN411),0))</f>
        <v>0</v>
      </c>
      <c r="EP411" s="48" t="n">
        <f aca="false">MIN(MAX((GN410*(1+GN$5/Setup!$C$36)+IF($V411=21,N($F411),0))-CR411,0),MAX($P411-SUM(DV411:EO411),0))</f>
        <v>0</v>
      </c>
      <c r="EQ411" s="48" t="n">
        <f aca="false">MIN(MAX((GO410*(1+GO$5/Setup!$C$36)+IF($V411=22,N($F411),0))-CS411,0),MAX($P411-SUM(DV411:EP411),0))</f>
        <v>0</v>
      </c>
      <c r="ER411" s="48" t="n">
        <f aca="false">MIN(MAX((GP410*(1+GP$5/Setup!$C$36)+IF($V411=23,N($F411),0))-CT411,0),MAX($P411-SUM(DV411:EQ411),0))</f>
        <v>0</v>
      </c>
      <c r="ES411" s="48" t="n">
        <f aca="false">MIN(MAX((GQ410*(1+GQ$5/Setup!$C$36)+IF($V411=24,N($F411),0))-CU411,0),MAX($P411-SUM(DV411:ER411),0))</f>
        <v>0</v>
      </c>
      <c r="ET411" s="48" t="n">
        <f aca="false">MIN(MAX((GR410*(1+GR$5/Setup!$C$36)+IF($V411=25,N($F411),0))-CV411,0),MAX($P411-SUM(DV411:ES411),0))</f>
        <v>0</v>
      </c>
      <c r="EU411" s="48" t="n">
        <f aca="false">MIN(MAX((GS410*(1+GS$5/Setup!$C$36)+IF($V411=26,N($F411),0))-CW411,0),MAX($P411-SUM(DV411:ET411),0))</f>
        <v>0</v>
      </c>
      <c r="EV411" s="48" t="n">
        <f aca="false">MIN(MAX((GT410*(1+GT$5/Setup!$C$36)+IF($V411=27,N($F411),0))-CX411,0),MAX($P411-SUM(DV411:EU411),0))</f>
        <v>0</v>
      </c>
      <c r="EW411" s="48" t="n">
        <f aca="false">MIN(MAX((GU410*(1+GU$5/Setup!$C$36)+IF($V411=28,N($F411),0))-CY411,0),MAX($P411-SUM(DV411:EV411),0))</f>
        <v>0</v>
      </c>
      <c r="EX411" s="48" t="n">
        <f aca="false">MIN(MAX((GV410*(1+GV$5/Setup!$C$36)+IF($V411=29,N($F411),0))-CZ411,0),MAX($P411-SUM(DV411:EW411),0))</f>
        <v>0</v>
      </c>
      <c r="EY411" s="48" t="n">
        <f aca="false">MIN(MAX((GW410*(1+GW$5/Setup!$C$36)+IF($V411=30,N($F411),0))-DA411,0),MAX($P411-SUM(DV411:EX411),0))</f>
        <v>0</v>
      </c>
      <c r="EZ411" s="48" t="n">
        <f aca="false">MIN(MAX((GX410*(1+GX$5/Setup!$C$36)+IF($V411=31,N($F411),0))-DB411,0),MAX($P411-SUM(DV411:EY411),0))</f>
        <v>0</v>
      </c>
      <c r="FA411" s="48" t="n">
        <f aca="false">MIN(MAX((GY410*(1+GY$5/Setup!$C$36)+IF($V411=32,N($F411),0))-DC411,0),MAX($P411-SUM(DV411:EZ411),0))</f>
        <v>0</v>
      </c>
      <c r="FB411" s="48" t="n">
        <f aca="false">MIN(MAX((GZ410*(1+GZ$5/Setup!$C$36)+IF($V411=33,N($F411),0))-DD411,0),MAX($P411-SUM(DV411:FA411),0))</f>
        <v>0</v>
      </c>
      <c r="FC411" s="48" t="n">
        <f aca="false">MIN(MAX((HA410*(1+HA$5/Setup!$C$36)+IF($V411=34,N($F411),0))-DE411,0),MAX($P411-SUM(DV411:FB411),0))</f>
        <v>0</v>
      </c>
      <c r="FD411" s="48" t="n">
        <f aca="false">MIN(MAX((HB410*(1+HB$5/Setup!$C$36)+IF($V411=35,N($F411),0))-DF411,0),MAX($P411-SUM(DV411:FC411),0))</f>
        <v>0</v>
      </c>
      <c r="FE411" s="48" t="n">
        <f aca="false">MIN(MAX((HC410*(1+HC$5/Setup!$C$36)+IF($V411=36,N($F411),0))-DG411,0),MAX($P411-SUM(DV411:FD411),0))</f>
        <v>0</v>
      </c>
      <c r="FF411" s="48" t="n">
        <f aca="false">MIN(MAX((HD410*(1+HD$5/Setup!$C$36)+IF($V411=37,N($F411),0))-DH411,0),MAX($P411-SUM(DV411:FE411),0))</f>
        <v>0</v>
      </c>
      <c r="FG411" s="48" t="n">
        <f aca="false">MIN(MAX((HE410*(1+HE$5/Setup!$C$36)+IF($V411=38,N($F411),0))-DI411,0),MAX($P411-SUM(DV411:FF411),0))</f>
        <v>0</v>
      </c>
      <c r="FH411" s="48" t="n">
        <f aca="false">MIN(MAX((HF410*(1+HF$5/Setup!$C$36)+IF($V411=39,N($F411),0))-DJ411,0),MAX($P411-SUM(DV411:FG411),0))</f>
        <v>0</v>
      </c>
      <c r="FI411" s="48" t="n">
        <f aca="false">MIN(MAX((HG410*(1+HG$5/Setup!$C$36)+IF($V411=40,N($F411),0))-DK411,0),MAX($P411-SUM(DV411:FH411),0))</f>
        <v>0</v>
      </c>
      <c r="FJ411" s="48" t="n">
        <f aca="false">MIN(MAX((HH410*(1+HH$5/Setup!$C$36)+IF($V411=41,N($F411),0))-DL411,0),MAX($P411-SUM(DV411:FI411),0))</f>
        <v>0</v>
      </c>
      <c r="FK411" s="48" t="n">
        <f aca="false">MIN(MAX((HI410*(1+HI$5/Setup!$C$36)+IF($V411=42,N($F411),0))-DM411,0),MAX($P411-SUM(DV411:FJ411),0))</f>
        <v>0</v>
      </c>
      <c r="FL411" s="48" t="n">
        <f aca="false">MIN(MAX((HJ410*(1+HJ$5/Setup!$C$36)+IF($V411=43,N($F411),0))-DN411,0),MAX($P411-SUM(DV411:FK411),0))</f>
        <v>0</v>
      </c>
      <c r="FM411" s="48" t="n">
        <f aca="false">MIN(MAX((HK410*(1+HK$5/Setup!$C$36)+IF($V411=44,N($F411),0))-DO411,0),MAX($P411-SUM(DV411:FL411),0))</f>
        <v>0</v>
      </c>
      <c r="FN411" s="48" t="n">
        <f aca="false">MIN(MAX((HL410*(1+HL$5/Setup!$C$36)+IF($V411=45,N($F411),0))-DP411,0),MAX($P411-SUM(DV411:FM411),0))</f>
        <v>0</v>
      </c>
      <c r="FO411" s="48" t="n">
        <f aca="false">MIN(MAX((HM410*(1+HM$5/Setup!$C$36)+IF($V411=46,N($F411),0))-DQ411,0),MAX($P411-SUM(DV411:FN411),0))</f>
        <v>0</v>
      </c>
      <c r="FP411" s="48" t="n">
        <f aca="false">MIN(MAX((HN410*(1+HN$5/Setup!$C$36)+IF($V411=47,N($F411),0))-DR411,0),MAX($P411-SUM(DV411:FO411),0))</f>
        <v>0</v>
      </c>
      <c r="FQ411" s="48" t="n">
        <f aca="false">MIN(MAX((HO410*(1+HO$5/Setup!$C$36)+IF($V411=48,N($F411),0))-DS411,0),MAX($P411-SUM(DV411:FP411),0))</f>
        <v>0</v>
      </c>
      <c r="FR411" s="48" t="n">
        <f aca="false">MIN(MAX((HP410*(1+HP$5/Setup!$C$36)+IF($V411=49,N($F411),0))-DT411,0),MAX($P411-SUM(DV411:FQ411),0))</f>
        <v>0</v>
      </c>
      <c r="FS411" s="48" t="n">
        <f aca="false">MIN(MAX((HQ410*(1+HQ$5/Setup!$C$36)+IF($V411=50,N($F411),0))-DU411,0),MAX($P411-SUM(DV411:FR411),0))</f>
        <v>0</v>
      </c>
      <c r="FT411" s="48" t="n">
        <f aca="false">IF((FT410*(1+FT$5/Setup!$C$36)+IF($V411=1,N($F411),0))-BX411-DV411&lt;0.005,0,(FT410*(1+FT$5/Setup!$C$36)+IF($V411=1,N($F411),0))-BX411-DV411)</f>
        <v>0</v>
      </c>
      <c r="FU411" s="48" t="n">
        <f aca="false">IF((FU410*(1+FU$5/Setup!$C$36)+IF($V411=2,N($F411),0))-BY411-DW411&lt;0.005,0,(FU410*(1+FU$5/Setup!$C$36)+IF($V411=2,N($F411),0))-BY411-DW411)</f>
        <v>0</v>
      </c>
      <c r="FV411" s="48" t="n">
        <f aca="false">IF((FV410*(1+FV$5/Setup!$C$36)+IF($V411=3,N($F411),0))-BZ411-DX411&lt;0.005,0,(FV410*(1+FV$5/Setup!$C$36)+IF($V411=3,N($F411),0))-BZ411-DX411)</f>
        <v>0</v>
      </c>
      <c r="FW411" s="48" t="n">
        <f aca="false">IF((FW410*(1+FW$5/Setup!$C$36)+IF($V411=4,N($F411),0))-CA411-DY411&lt;0.005,0,(FW410*(1+FW$5/Setup!$C$36)+IF($V411=4,N($F411),0))-CA411-DY411)</f>
        <v>0</v>
      </c>
      <c r="FX411" s="48" t="n">
        <f aca="false">IF((FX410*(1+FX$5/Setup!$C$36)+IF($V411=5,N($F411),0))-CB411-DZ411&lt;0.005,0,(FX410*(1+FX$5/Setup!$C$36)+IF($V411=5,N($F411),0))-CB411-DZ411)</f>
        <v>0</v>
      </c>
      <c r="FY411" s="48" t="n">
        <f aca="false">IF((FY410*(1+FY$5/Setup!$C$36)+IF($V411=6,N($F411),0))-CC411-EA411&lt;0.005,0,(FY410*(1+FY$5/Setup!$C$36)+IF($V411=6,N($F411),0))-CC411-EA411)</f>
        <v>0</v>
      </c>
      <c r="FZ411" s="48" t="n">
        <f aca="false">IF((FZ410*(1+FZ$5/Setup!$C$36)+IF($V411=7,N($F411),0))-CD411-EB411&lt;0.005,0,(FZ410*(1+FZ$5/Setup!$C$36)+IF($V411=7,N($F411),0))-CD411-EB411)</f>
        <v>0</v>
      </c>
      <c r="GA411" s="48" t="n">
        <f aca="false">IF((GA410*(1+GA$5/Setup!$C$36)+IF($V411=8,N($F411),0))-CE411-EC411&lt;0.005,0,(GA410*(1+GA$5/Setup!$C$36)+IF($V411=8,N($F411),0))-CE411-EC411)</f>
        <v>0</v>
      </c>
      <c r="GB411" s="48" t="n">
        <f aca="false">IF((GB410*(1+GB$5/Setup!$C$36)+IF($V411=9,N($F411),0))-CF411-ED411&lt;0.005,0,(GB410*(1+GB$5/Setup!$C$36)+IF($V411=9,N($F411),0))-CF411-ED411)</f>
        <v>0</v>
      </c>
      <c r="GC411" s="48" t="n">
        <f aca="false">IF((GC410*(1+GC$5/Setup!$C$36)+IF($V411=10,N($F411),0))-CG411-EE411&lt;0.005,0,(GC410*(1+GC$5/Setup!$C$36)+IF($V411=10,N($F411),0))-CG411-EE411)</f>
        <v>0</v>
      </c>
      <c r="GD411" s="48" t="n">
        <f aca="false">IF((GD410*(1+GD$5/Setup!$C$36)+IF($V411=11,N($F411),0))-CH411-EF411&lt;0.005,0,(GD410*(1+GD$5/Setup!$C$36)+IF($V411=11,N($F411),0))-CH411-EF411)</f>
        <v>0</v>
      </c>
      <c r="GE411" s="48" t="n">
        <f aca="false">IF((GE410*(1+GE$5/Setup!$C$36)+IF($V411=12,N($F411),0))-CI411-EG411&lt;0.005,0,(GE410*(1+GE$5/Setup!$C$36)+IF($V411=12,N($F411),0))-CI411-EG411)</f>
        <v>0</v>
      </c>
      <c r="GF411" s="48" t="n">
        <f aca="false">IF((GF410*(1+GF$5/Setup!$C$36)+IF($V411=13,N($F411),0))-CJ411-EH411&lt;0.005,0,(GF410*(1+GF$5/Setup!$C$36)+IF($V411=13,N($F411),0))-CJ411-EH411)</f>
        <v>0</v>
      </c>
      <c r="GG411" s="48" t="n">
        <f aca="false">IF((GG410*(1+GG$5/Setup!$C$36)+IF($V411=14,N($F411),0))-CK411-EI411&lt;0.005,0,(GG410*(1+GG$5/Setup!$C$36)+IF($V411=14,N($F411),0))-CK411-EI411)</f>
        <v>0</v>
      </c>
      <c r="GH411" s="48" t="n">
        <f aca="false">IF((GH410*(1+GH$5/Setup!$C$36)+IF($V411=15,N($F411),0))-CL411-EJ411&lt;0.005,0,(GH410*(1+GH$5/Setup!$C$36)+IF($V411=15,N($F411),0))-CL411-EJ411)</f>
        <v>0</v>
      </c>
      <c r="GI411" s="48" t="n">
        <f aca="false">IF((GI410*(1+GI$5/Setup!$C$36)+IF($V411=16,N($F411),0))-CM411-EK411&lt;0.005,0,(GI410*(1+GI$5/Setup!$C$36)+IF($V411=16,N($F411),0))-CM411-EK411)</f>
        <v>0</v>
      </c>
      <c r="GJ411" s="48" t="n">
        <f aca="false">IF((GJ410*(1+GJ$5/Setup!$C$36)+IF($V411=17,N($F411),0))-CN411-EL411&lt;0.005,0,(GJ410*(1+GJ$5/Setup!$C$36)+IF($V411=17,N($F411),0))-CN411-EL411)</f>
        <v>0</v>
      </c>
      <c r="GK411" s="48" t="n">
        <f aca="false">IF((GK410*(1+GK$5/Setup!$C$36)+IF($V411=18,N($F411),0))-CO411-EM411&lt;0.005,0,(GK410*(1+GK$5/Setup!$C$36)+IF($V411=18,N($F411),0))-CO411-EM411)</f>
        <v>0</v>
      </c>
      <c r="GL411" s="48" t="n">
        <f aca="false">IF((GL410*(1+GL$5/Setup!$C$36)+IF($V411=19,N($F411),0))-CP411-EN411&lt;0.005,0,(GL410*(1+GL$5/Setup!$C$36)+IF($V411=19,N($F411),0))-CP411-EN411)</f>
        <v>0</v>
      </c>
      <c r="GM411" s="48" t="n">
        <f aca="false">IF((GM410*(1+GM$5/Setup!$C$36)+IF($V411=20,N($F411),0))-CQ411-EO411&lt;0.005,0,(GM410*(1+GM$5/Setup!$C$36)+IF($V411=20,N($F411),0))-CQ411-EO411)</f>
        <v>0</v>
      </c>
      <c r="GN411" s="48" t="n">
        <f aca="false">IF((GN410*(1+GN$5/Setup!$C$36)+IF($V411=21,N($F411),0))-CR411-EP411&lt;0.005,0,(GN410*(1+GN$5/Setup!$C$36)+IF($V411=21,N($F411),0))-CR411-EP411)</f>
        <v>0</v>
      </c>
      <c r="GO411" s="48" t="n">
        <f aca="false">IF((GO410*(1+GO$5/Setup!$C$36)+IF($V411=22,N($F411),0))-CS411-EQ411&lt;0.005,0,(GO410*(1+GO$5/Setup!$C$36)+IF($V411=22,N($F411),0))-CS411-EQ411)</f>
        <v>0</v>
      </c>
      <c r="GP411" s="48" t="n">
        <f aca="false">IF((GP410*(1+GP$5/Setup!$C$36)+IF($V411=23,N($F411),0))-CT411-ER411&lt;0.005,0,(GP410*(1+GP$5/Setup!$C$36)+IF($V411=23,N($F411),0))-CT411-ER411)</f>
        <v>0</v>
      </c>
      <c r="GQ411" s="48" t="n">
        <f aca="false">IF((GQ410*(1+GQ$5/Setup!$C$36)+IF($V411=24,N($F411),0))-CU411-ES411&lt;0.005,0,(GQ410*(1+GQ$5/Setup!$C$36)+IF($V411=24,N($F411),0))-CU411-ES411)</f>
        <v>0</v>
      </c>
      <c r="GR411" s="48" t="n">
        <f aca="false">IF((GR410*(1+GR$5/Setup!$C$36)+IF($V411=25,N($F411),0))-CV411-ET411&lt;0.005,0,(GR410*(1+GR$5/Setup!$C$36)+IF($V411=25,N($F411),0))-CV411-ET411)</f>
        <v>0</v>
      </c>
      <c r="GS411" s="48" t="n">
        <f aca="false">IF((GS410*(1+GS$5/Setup!$C$36)+IF($V411=26,N($F411),0))-CW411-EU411&lt;0.005,0,(GS410*(1+GS$5/Setup!$C$36)+IF($V411=26,N($F411),0))-CW411-EU411)</f>
        <v>0</v>
      </c>
      <c r="GT411" s="48" t="n">
        <f aca="false">IF((GT410*(1+GT$5/Setup!$C$36)+IF($V411=27,N($F411),0))-CX411-EV411&lt;0.005,0,(GT410*(1+GT$5/Setup!$C$36)+IF($V411=27,N($F411),0))-CX411-EV411)</f>
        <v>0</v>
      </c>
      <c r="GU411" s="48" t="n">
        <f aca="false">IF((GU410*(1+GU$5/Setup!$C$36)+IF($V411=28,N($F411),0))-CY411-EW411&lt;0.005,0,(GU410*(1+GU$5/Setup!$C$36)+IF($V411=28,N($F411),0))-CY411-EW411)</f>
        <v>0</v>
      </c>
      <c r="GV411" s="48" t="n">
        <f aca="false">IF((GV410*(1+GV$5/Setup!$C$36)+IF($V411=29,N($F411),0))-CZ411-EX411&lt;0.005,0,(GV410*(1+GV$5/Setup!$C$36)+IF($V411=29,N($F411),0))-CZ411-EX411)</f>
        <v>0</v>
      </c>
      <c r="GW411" s="48" t="n">
        <f aca="false">IF((GW410*(1+GW$5/Setup!$C$36)+IF($V411=30,N($F411),0))-DA411-EY411&lt;0.005,0,(GW410*(1+GW$5/Setup!$C$36)+IF($V411=30,N($F411),0))-DA411-EY411)</f>
        <v>0</v>
      </c>
      <c r="GX411" s="48" t="n">
        <f aca="false">IF((GX410*(1+GX$5/Setup!$C$36)+IF($V411=31,N($F411),0))-DB411-EZ411&lt;0.005,0,(GX410*(1+GX$5/Setup!$C$36)+IF($V411=31,N($F411),0))-DB411-EZ411)</f>
        <v>0</v>
      </c>
      <c r="GY411" s="48" t="n">
        <f aca="false">IF((GY410*(1+GY$5/Setup!$C$36)+IF($V411=32,N($F411),0))-DC411-FA411&lt;0.005,0,(GY410*(1+GY$5/Setup!$C$36)+IF($V411=32,N($F411),0))-DC411-FA411)</f>
        <v>0</v>
      </c>
      <c r="GZ411" s="48" t="n">
        <f aca="false">IF((GZ410*(1+GZ$5/Setup!$C$36)+IF($V411=33,N($F411),0))-DD411-FB411&lt;0.005,0,(GZ410*(1+GZ$5/Setup!$C$36)+IF($V411=33,N($F411),0))-DD411-FB411)</f>
        <v>0</v>
      </c>
      <c r="HA411" s="48" t="n">
        <f aca="false">IF((HA410*(1+HA$5/Setup!$C$36)+IF($V411=34,N($F411),0))-DE411-FC411&lt;0.005,0,(HA410*(1+HA$5/Setup!$C$36)+IF($V411=34,N($F411),0))-DE411-FC411)</f>
        <v>0</v>
      </c>
      <c r="HB411" s="48" t="n">
        <f aca="false">IF((HB410*(1+HB$5/Setup!$C$36)+IF($V411=35,N($F411),0))-DF411-FD411&lt;0.005,0,(HB410*(1+HB$5/Setup!$C$36)+IF($V411=35,N($F411),0))-DF411-FD411)</f>
        <v>0</v>
      </c>
      <c r="HC411" s="48" t="n">
        <f aca="false">IF((HC410*(1+HC$5/Setup!$C$36)+IF($V411=36,N($F411),0))-DG411-FE411&lt;0.005,0,(HC410*(1+HC$5/Setup!$C$36)+IF($V411=36,N($F411),0))-DG411-FE411)</f>
        <v>0</v>
      </c>
      <c r="HD411" s="48" t="n">
        <f aca="false">IF((HD410*(1+HD$5/Setup!$C$36)+IF($V411=37,N($F411),0))-DH411-FF411&lt;0.005,0,(HD410*(1+HD$5/Setup!$C$36)+IF($V411=37,N($F411),0))-DH411-FF411)</f>
        <v>0</v>
      </c>
      <c r="HE411" s="48" t="n">
        <f aca="false">IF((HE410*(1+HE$5/Setup!$C$36)+IF($V411=38,N($F411),0))-DI411-FG411&lt;0.005,0,(HE410*(1+HE$5/Setup!$C$36)+IF($V411=38,N($F411),0))-DI411-FG411)</f>
        <v>0</v>
      </c>
      <c r="HF411" s="48" t="n">
        <f aca="false">IF((HF410*(1+HF$5/Setup!$C$36)+IF($V411=39,N($F411),0))-DJ411-FH411&lt;0.005,0,(HF410*(1+HF$5/Setup!$C$36)+IF($V411=39,N($F411),0))-DJ411-FH411)</f>
        <v>0</v>
      </c>
      <c r="HG411" s="48" t="n">
        <f aca="false">IF((HG410*(1+HG$5/Setup!$C$36)+IF($V411=40,N($F411),0))-DK411-FI411&lt;0.005,0,(HG410*(1+HG$5/Setup!$C$36)+IF($V411=40,N($F411),0))-DK411-FI411)</f>
        <v>0</v>
      </c>
      <c r="HH411" s="48" t="n">
        <f aca="false">IF((HH410*(1+HH$5/Setup!$C$36)+IF($V411=41,N($F411),0))-DL411-FJ411&lt;0.005,0,(HH410*(1+HH$5/Setup!$C$36)+IF($V411=41,N($F411),0))-DL411-FJ411)</f>
        <v>0</v>
      </c>
      <c r="HI411" s="48" t="n">
        <f aca="false">IF((HI410*(1+HI$5/Setup!$C$36)+IF($V411=42,N($F411),0))-DM411-FK411&lt;0.005,0,(HI410*(1+HI$5/Setup!$C$36)+IF($V411=42,N($F411),0))-DM411-FK411)</f>
        <v>0</v>
      </c>
      <c r="HJ411" s="48" t="n">
        <f aca="false">IF((HJ410*(1+HJ$5/Setup!$C$36)+IF($V411=43,N($F411),0))-DN411-FL411&lt;0.005,0,(HJ410*(1+HJ$5/Setup!$C$36)+IF($V411=43,N($F411),0))-DN411-FL411)</f>
        <v>0</v>
      </c>
      <c r="HK411" s="48" t="n">
        <f aca="false">IF((HK410*(1+HK$5/Setup!$C$36)+IF($V411=44,N($F411),0))-DO411-FM411&lt;0.005,0,(HK410*(1+HK$5/Setup!$C$36)+IF($V411=44,N($F411),0))-DO411-FM411)</f>
        <v>0</v>
      </c>
      <c r="HL411" s="48" t="n">
        <f aca="false">IF((HL410*(1+HL$5/Setup!$C$36)+IF($V411=45,N($F411),0))-DP411-FN411&lt;0.005,0,(HL410*(1+HL$5/Setup!$C$36)+IF($V411=45,N($F411),0))-DP411-FN411)</f>
        <v>0</v>
      </c>
      <c r="HM411" s="48" t="n">
        <f aca="false">IF((HM410*(1+HM$5/Setup!$C$36)+IF($V411=46,N($F411),0))-DQ411-FO411&lt;0.005,0,(HM410*(1+HM$5/Setup!$C$36)+IF($V411=46,N($F411),0))-DQ411-FO411)</f>
        <v>0</v>
      </c>
      <c r="HN411" s="48" t="n">
        <f aca="false">IF((HN410*(1+HN$5/Setup!$C$36)+IF($V411=47,N($F411),0))-DR411-FP411&lt;0.005,0,(HN410*(1+HN$5/Setup!$C$36)+IF($V411=47,N($F411),0))-DR411-FP411)</f>
        <v>0</v>
      </c>
      <c r="HO411" s="48" t="n">
        <f aca="false">IF((HO410*(1+HO$5/Setup!$C$36)+IF($V411=48,N($F411),0))-DS411-FQ411&lt;0.005,0,(HO410*(1+HO$5/Setup!$C$36)+IF($V411=48,N($F411),0))-DS411-FQ411)</f>
        <v>0</v>
      </c>
      <c r="HP411" s="48" t="n">
        <f aca="false">IF((HP410*(1+HP$5/Setup!$C$36)+IF($V411=49,N($F411),0))-DT411-FR411&lt;0.005,0,(HP410*(1+HP$5/Setup!$C$36)+IF($V411=49,N($F411),0))-DT411-FR411)</f>
        <v>0</v>
      </c>
      <c r="HQ411" s="48" t="n">
        <f aca="false">IF((HQ410*(1+HQ$5/Setup!$C$36)+IF($V411=50,N($F411),0))-DU411-FS411&lt;0.005,0,(HQ410*(1+HQ$5/Setup!$C$36)+IF($V411=50,N($F411),0))-DU411-FS411)</f>
        <v>0</v>
      </c>
    </row>
    <row r="412" customFormat="false" ht="15" hidden="false" customHeight="false" outlineLevel="0" collapsed="false">
      <c r="A412" s="44" t="n">
        <v>404</v>
      </c>
      <c r="B412" s="45" t="n">
        <f aca="false">IF(Setup!$C$7="Every month",EDATE(Setup!$C$8,($A412-1)),IF(Setup!$C$7="Twice a month",DATE(YEAR(Setup!$C$8),MONTH(Setup!$C$8)+INT((($A412-1)+Setup!$C$41)/2),MIN(IF(MOD(($A412-1)+Setup!$C$41,2)=0,Setup!$C$39,Setup!$C$40),DAY(EOMONTH(DATE(YEAR(Setup!$C$8),MONTH(Setup!$C$8)+INT((($A412-1)+Setup!$C$41)/2),1),0)))),Setup!$C$8+($A412-1)*IF(Setup!$C$7="Every week",7,14)))</f>
        <v>51967</v>
      </c>
      <c r="C412" s="45" t="n">
        <f aca="false">IF(Setup!$C$7="Every month",EDATE(Setup!$C$8,$A412),IF(Setup!$C$7="Twice a month",DATE(YEAR(Setup!$C$8),MONTH(Setup!$C$8)+INT(($A412+Setup!$C$41)/2),MIN(IF(MOD($A412+Setup!$C$41,2)=0,Setup!$C$39,Setup!$C$40),DAY(EOMONTH(DATE(YEAR(Setup!$C$8),MONTH(Setup!$C$8)+INT(($A412+Setup!$C$41)/2),1),0)))),Setup!$C$8+$A412*IF(Setup!$C$7="Every week",7,14)))</f>
        <v>51981</v>
      </c>
      <c r="D412" s="46"/>
      <c r="E412" s="47"/>
      <c r="F412" s="47"/>
      <c r="G412" s="47"/>
      <c r="H412" s="47"/>
      <c r="I412" s="48" t="n">
        <f aca="false">N(Setup!$C$11)+N(E412)</f>
        <v>100</v>
      </c>
      <c r="J412" s="48" t="n">
        <f aca="false">MIN(Setup!$C$37,MAX(I412,0))</f>
        <v>9.23076923076923</v>
      </c>
      <c r="K412" s="48" t="n">
        <f aca="false">MIN(MAX(N(Setup!$C$14)-L411,0),MAX(I412-J412,0))</f>
        <v>0</v>
      </c>
      <c r="L412" s="48" t="n">
        <f aca="false">L411+K412-N(G412)</f>
        <v>500</v>
      </c>
      <c r="M412" s="48" t="n">
        <f aca="false">M411+J412-N(H412)</f>
        <v>3729.23076923075</v>
      </c>
      <c r="N412" s="48" t="n">
        <f aca="false">SUM(BX412:DU412)</f>
        <v>0</v>
      </c>
      <c r="O412" s="48" t="n">
        <f aca="false">SUM(Z412:BW412)-N412</f>
        <v>40</v>
      </c>
      <c r="P412" s="48" t="n">
        <f aca="false">MAX(I412-J412-K412,0)+O412</f>
        <v>130.769230769231</v>
      </c>
      <c r="Q412" s="48" t="n">
        <f aca="false">SUM(DV412:FS412)</f>
        <v>0</v>
      </c>
      <c r="R412" s="49" t="n">
        <f aca="false">N412+J412+K412+Q412</f>
        <v>9.23076923076923</v>
      </c>
      <c r="S412" s="48" t="n">
        <f aca="false">T412-T411-N(F412)+N412+Q412</f>
        <v>0</v>
      </c>
      <c r="T412" s="49" t="n">
        <f aca="false">SUM(FT412:HQ412)</f>
        <v>0</v>
      </c>
      <c r="U412" s="44" t="str">
        <f aca="false">IF(T411&lt;0.005,"",INDEX(Helpers!$C$2:$C$51,IF(_xlfn.MINIFS($DV$6:$FS$6,DV412:FS412,"&gt;0.005")=0,V412,_xlfn.MINIFS($DV$6:$FS$6,DV412:FS412,"&gt;0.005"))))</f>
        <v/>
      </c>
      <c r="V412" s="44" t="n">
        <f aca="false">IF(_xlfn.MINIFS($FT$6:$HQ$6,FT411:HQ411,"&gt;0.005")=0,1,_xlfn.MINIFS($FT$6:$HQ$6,FT411:HQ411,"&gt;0.005"))</f>
        <v>1</v>
      </c>
      <c r="W412" s="44" t="n">
        <f aca="false">IF(AND(D412&lt;&gt;"Paid",T411&gt;0.005),1,0)</f>
        <v>0</v>
      </c>
      <c r="X412" s="48" t="n">
        <f aca="false">SUMPRODUCT(((Helpers!$G$2:$G$51*(1+(Helpers!$D$2:$D$51+0.000000001)/12)^(($B412-Setup!$C$8)/(365.25/12))-Helpers!$E$2:$E$51*((1+(Helpers!$D$2:$D$51+0.000000001)/12)^(($B412-Setup!$C$8)/(365.25/12))-1)/((Helpers!$D$2:$D$51+0.000000001)/12))&gt;0)*(Helpers!$G$2:$G$51*(1+(Helpers!$D$2:$D$51+0.000000001)/12)^(($B412-Setup!$C$8)/(365.25/12))-Helpers!$E$2:$E$51*((1+(Helpers!$D$2:$D$51+0.000000001)/12)^(($B412-Setup!$C$8)/(365.25/12))-1)/((Helpers!$D$2:$D$51+0.000000001)/12)))</f>
        <v>0</v>
      </c>
      <c r="Y412" s="48"/>
      <c r="Z412" s="48" t="n">
        <f aca="false">IF(OR(N(Z$5)=0,Z$6=""),0,Z$5*((DATE(YEAR($B412),MONTH($B412),MIN(Z$6,DAY(EOMONTH($B412,0))))&gt;=$B412)*(DATE(YEAR($B412),MONTH($B412),MIN(Z$6,DAY(EOMONTH($B412,0))))&lt;$C412)+(DATE(YEAR($B412),MONTH($B412)+1,MIN(Z$6,DAY(EOMONTH($B412,1))))&gt;=$B412)*(DATE(YEAR($B412),MONTH($B412)+1,MIN(Z$6,DAY(EOMONTH($B412,1))))&lt;$C412)))</f>
        <v>0</v>
      </c>
      <c r="AA412" s="48" t="n">
        <f aca="false">IF(OR(N(AA$5)=0,AA$6=""),0,AA$5*((DATE(YEAR($B412),MONTH($B412),MIN(AA$6,DAY(EOMONTH($B412,0))))&gt;=$B412)*(DATE(YEAR($B412),MONTH($B412),MIN(AA$6,DAY(EOMONTH($B412,0))))&lt;$C412)+(DATE(YEAR($B412),MONTH($B412)+1,MIN(AA$6,DAY(EOMONTH($B412,1))))&gt;=$B412)*(DATE(YEAR($B412),MONTH($B412)+1,MIN(AA$6,DAY(EOMONTH($B412,1))))&lt;$C412)))</f>
        <v>40</v>
      </c>
      <c r="AB412" s="48" t="n">
        <f aca="false">IF(OR(N(AB$5)=0,AB$6=""),0,AB$5*((DATE(YEAR($B412),MONTH($B412),MIN(AB$6,DAY(EOMONTH($B412,0))))&gt;=$B412)*(DATE(YEAR($B412),MONTH($B412),MIN(AB$6,DAY(EOMONTH($B412,0))))&lt;$C412)+(DATE(YEAR($B412),MONTH($B412)+1,MIN(AB$6,DAY(EOMONTH($B412,1))))&gt;=$B412)*(DATE(YEAR($B412),MONTH($B412)+1,MIN(AB$6,DAY(EOMONTH($B412,1))))&lt;$C412)))</f>
        <v>0</v>
      </c>
      <c r="AC412" s="48" t="n">
        <f aca="false">IF(OR(N(AC$5)=0,AC$6=""),0,AC$5*((DATE(YEAR($B412),MONTH($B412),MIN(AC$6,DAY(EOMONTH($B412,0))))&gt;=$B412)*(DATE(YEAR($B412),MONTH($B412),MIN(AC$6,DAY(EOMONTH($B412,0))))&lt;$C412)+(DATE(YEAR($B412),MONTH($B412)+1,MIN(AC$6,DAY(EOMONTH($B412,1))))&gt;=$B412)*(DATE(YEAR($B412),MONTH($B412)+1,MIN(AC$6,DAY(EOMONTH($B412,1))))&lt;$C412)))</f>
        <v>0</v>
      </c>
      <c r="AD412" s="48" t="n">
        <f aca="false">IF(OR(N(AD$5)=0,AD$6=""),0,AD$5*((DATE(YEAR($B412),MONTH($B412),MIN(AD$6,DAY(EOMONTH($B412,0))))&gt;=$B412)*(DATE(YEAR($B412),MONTH($B412),MIN(AD$6,DAY(EOMONTH($B412,0))))&lt;$C412)+(DATE(YEAR($B412),MONTH($B412)+1,MIN(AD$6,DAY(EOMONTH($B412,1))))&gt;=$B412)*(DATE(YEAR($B412),MONTH($B412)+1,MIN(AD$6,DAY(EOMONTH($B412,1))))&lt;$C412)))</f>
        <v>0</v>
      </c>
      <c r="AE412" s="48" t="n">
        <f aca="false">IF(OR(N(AE$5)=0,AE$6=""),0,AE$5*((DATE(YEAR($B412),MONTH($B412),MIN(AE$6,DAY(EOMONTH($B412,0))))&gt;=$B412)*(DATE(YEAR($B412),MONTH($B412),MIN(AE$6,DAY(EOMONTH($B412,0))))&lt;$C412)+(DATE(YEAR($B412),MONTH($B412)+1,MIN(AE$6,DAY(EOMONTH($B412,1))))&gt;=$B412)*(DATE(YEAR($B412),MONTH($B412)+1,MIN(AE$6,DAY(EOMONTH($B412,1))))&lt;$C412)))</f>
        <v>0</v>
      </c>
      <c r="AF412" s="48" t="n">
        <f aca="false">IF(OR(N(AF$5)=0,AF$6=""),0,AF$5*((DATE(YEAR($B412),MONTH($B412),MIN(AF$6,DAY(EOMONTH($B412,0))))&gt;=$B412)*(DATE(YEAR($B412),MONTH($B412),MIN(AF$6,DAY(EOMONTH($B412,0))))&lt;$C412)+(DATE(YEAR($B412),MONTH($B412)+1,MIN(AF$6,DAY(EOMONTH($B412,1))))&gt;=$B412)*(DATE(YEAR($B412),MONTH($B412)+1,MIN(AF$6,DAY(EOMONTH($B412,1))))&lt;$C412)))</f>
        <v>0</v>
      </c>
      <c r="AG412" s="48" t="n">
        <f aca="false">IF(OR(N(AG$5)=0,AG$6=""),0,AG$5*((DATE(YEAR($B412),MONTH($B412),MIN(AG$6,DAY(EOMONTH($B412,0))))&gt;=$B412)*(DATE(YEAR($B412),MONTH($B412),MIN(AG$6,DAY(EOMONTH($B412,0))))&lt;$C412)+(DATE(YEAR($B412),MONTH($B412)+1,MIN(AG$6,DAY(EOMONTH($B412,1))))&gt;=$B412)*(DATE(YEAR($B412),MONTH($B412)+1,MIN(AG$6,DAY(EOMONTH($B412,1))))&lt;$C412)))</f>
        <v>0</v>
      </c>
      <c r="AH412" s="48" t="n">
        <f aca="false">IF(OR(N(AH$5)=0,AH$6=""),0,AH$5*((DATE(YEAR($B412),MONTH($B412),MIN(AH$6,DAY(EOMONTH($B412,0))))&gt;=$B412)*(DATE(YEAR($B412),MONTH($B412),MIN(AH$6,DAY(EOMONTH($B412,0))))&lt;$C412)+(DATE(YEAR($B412),MONTH($B412)+1,MIN(AH$6,DAY(EOMONTH($B412,1))))&gt;=$B412)*(DATE(YEAR($B412),MONTH($B412)+1,MIN(AH$6,DAY(EOMONTH($B412,1))))&lt;$C412)))</f>
        <v>0</v>
      </c>
      <c r="AI412" s="48" t="n">
        <f aca="false">IF(OR(N(AI$5)=0,AI$6=""),0,AI$5*((DATE(YEAR($B412),MONTH($B412),MIN(AI$6,DAY(EOMONTH($B412,0))))&gt;=$B412)*(DATE(YEAR($B412),MONTH($B412),MIN(AI$6,DAY(EOMONTH($B412,0))))&lt;$C412)+(DATE(YEAR($B412),MONTH($B412)+1,MIN(AI$6,DAY(EOMONTH($B412,1))))&gt;=$B412)*(DATE(YEAR($B412),MONTH($B412)+1,MIN(AI$6,DAY(EOMONTH($B412,1))))&lt;$C412)))</f>
        <v>0</v>
      </c>
      <c r="AJ412" s="48" t="n">
        <f aca="false">IF(OR(N(AJ$5)=0,AJ$6=""),0,AJ$5*((DATE(YEAR($B412),MONTH($B412),MIN(AJ$6,DAY(EOMONTH($B412,0))))&gt;=$B412)*(DATE(YEAR($B412),MONTH($B412),MIN(AJ$6,DAY(EOMONTH($B412,0))))&lt;$C412)+(DATE(YEAR($B412),MONTH($B412)+1,MIN(AJ$6,DAY(EOMONTH($B412,1))))&gt;=$B412)*(DATE(YEAR($B412),MONTH($B412)+1,MIN(AJ$6,DAY(EOMONTH($B412,1))))&lt;$C412)))</f>
        <v>0</v>
      </c>
      <c r="AK412" s="48" t="n">
        <f aca="false">IF(OR(N(AK$5)=0,AK$6=""),0,AK$5*((DATE(YEAR($B412),MONTH($B412),MIN(AK$6,DAY(EOMONTH($B412,0))))&gt;=$B412)*(DATE(YEAR($B412),MONTH($B412),MIN(AK$6,DAY(EOMONTH($B412,0))))&lt;$C412)+(DATE(YEAR($B412),MONTH($B412)+1,MIN(AK$6,DAY(EOMONTH($B412,1))))&gt;=$B412)*(DATE(YEAR($B412),MONTH($B412)+1,MIN(AK$6,DAY(EOMONTH($B412,1))))&lt;$C412)))</f>
        <v>0</v>
      </c>
      <c r="AL412" s="48" t="n">
        <f aca="false">IF(OR(N(AL$5)=0,AL$6=""),0,AL$5*((DATE(YEAR($B412),MONTH($B412),MIN(AL$6,DAY(EOMONTH($B412,0))))&gt;=$B412)*(DATE(YEAR($B412),MONTH($B412),MIN(AL$6,DAY(EOMONTH($B412,0))))&lt;$C412)+(DATE(YEAR($B412),MONTH($B412)+1,MIN(AL$6,DAY(EOMONTH($B412,1))))&gt;=$B412)*(DATE(YEAR($B412),MONTH($B412)+1,MIN(AL$6,DAY(EOMONTH($B412,1))))&lt;$C412)))</f>
        <v>0</v>
      </c>
      <c r="AM412" s="48" t="n">
        <f aca="false">IF(OR(N(AM$5)=0,AM$6=""),0,AM$5*((DATE(YEAR($B412),MONTH($B412),MIN(AM$6,DAY(EOMONTH($B412,0))))&gt;=$B412)*(DATE(YEAR($B412),MONTH($B412),MIN(AM$6,DAY(EOMONTH($B412,0))))&lt;$C412)+(DATE(YEAR($B412),MONTH($B412)+1,MIN(AM$6,DAY(EOMONTH($B412,1))))&gt;=$B412)*(DATE(YEAR($B412),MONTH($B412)+1,MIN(AM$6,DAY(EOMONTH($B412,1))))&lt;$C412)))</f>
        <v>0</v>
      </c>
      <c r="AN412" s="48" t="n">
        <f aca="false">IF(OR(N(AN$5)=0,AN$6=""),0,AN$5*((DATE(YEAR($B412),MONTH($B412),MIN(AN$6,DAY(EOMONTH($B412,0))))&gt;=$B412)*(DATE(YEAR($B412),MONTH($B412),MIN(AN$6,DAY(EOMONTH($B412,0))))&lt;$C412)+(DATE(YEAR($B412),MONTH($B412)+1,MIN(AN$6,DAY(EOMONTH($B412,1))))&gt;=$B412)*(DATE(YEAR($B412),MONTH($B412)+1,MIN(AN$6,DAY(EOMONTH($B412,1))))&lt;$C412)))</f>
        <v>0</v>
      </c>
      <c r="AO412" s="48" t="n">
        <f aca="false">IF(OR(N(AO$5)=0,AO$6=""),0,AO$5*((DATE(YEAR($B412),MONTH($B412),MIN(AO$6,DAY(EOMONTH($B412,0))))&gt;=$B412)*(DATE(YEAR($B412),MONTH($B412),MIN(AO$6,DAY(EOMONTH($B412,0))))&lt;$C412)+(DATE(YEAR($B412),MONTH($B412)+1,MIN(AO$6,DAY(EOMONTH($B412,1))))&gt;=$B412)*(DATE(YEAR($B412),MONTH($B412)+1,MIN(AO$6,DAY(EOMONTH($B412,1))))&lt;$C412)))</f>
        <v>0</v>
      </c>
      <c r="AP412" s="48" t="n">
        <f aca="false">IF(OR(N(AP$5)=0,AP$6=""),0,AP$5*((DATE(YEAR($B412),MONTH($B412),MIN(AP$6,DAY(EOMONTH($B412,0))))&gt;=$B412)*(DATE(YEAR($B412),MONTH($B412),MIN(AP$6,DAY(EOMONTH($B412,0))))&lt;$C412)+(DATE(YEAR($B412),MONTH($B412)+1,MIN(AP$6,DAY(EOMONTH($B412,1))))&gt;=$B412)*(DATE(YEAR($B412),MONTH($B412)+1,MIN(AP$6,DAY(EOMONTH($B412,1))))&lt;$C412)))</f>
        <v>0</v>
      </c>
      <c r="AQ412" s="48" t="n">
        <f aca="false">IF(OR(N(AQ$5)=0,AQ$6=""),0,AQ$5*((DATE(YEAR($B412),MONTH($B412),MIN(AQ$6,DAY(EOMONTH($B412,0))))&gt;=$B412)*(DATE(YEAR($B412),MONTH($B412),MIN(AQ$6,DAY(EOMONTH($B412,0))))&lt;$C412)+(DATE(YEAR($B412),MONTH($B412)+1,MIN(AQ$6,DAY(EOMONTH($B412,1))))&gt;=$B412)*(DATE(YEAR($B412),MONTH($B412)+1,MIN(AQ$6,DAY(EOMONTH($B412,1))))&lt;$C412)))</f>
        <v>0</v>
      </c>
      <c r="AR412" s="48" t="n">
        <f aca="false">IF(OR(N(AR$5)=0,AR$6=""),0,AR$5*((DATE(YEAR($B412),MONTH($B412),MIN(AR$6,DAY(EOMONTH($B412,0))))&gt;=$B412)*(DATE(YEAR($B412),MONTH($B412),MIN(AR$6,DAY(EOMONTH($B412,0))))&lt;$C412)+(DATE(YEAR($B412),MONTH($B412)+1,MIN(AR$6,DAY(EOMONTH($B412,1))))&gt;=$B412)*(DATE(YEAR($B412),MONTH($B412)+1,MIN(AR$6,DAY(EOMONTH($B412,1))))&lt;$C412)))</f>
        <v>0</v>
      </c>
      <c r="AS412" s="48" t="n">
        <f aca="false">IF(OR(N(AS$5)=0,AS$6=""),0,AS$5*((DATE(YEAR($B412),MONTH($B412),MIN(AS$6,DAY(EOMONTH($B412,0))))&gt;=$B412)*(DATE(YEAR($B412),MONTH($B412),MIN(AS$6,DAY(EOMONTH($B412,0))))&lt;$C412)+(DATE(YEAR($B412),MONTH($B412)+1,MIN(AS$6,DAY(EOMONTH($B412,1))))&gt;=$B412)*(DATE(YEAR($B412),MONTH($B412)+1,MIN(AS$6,DAY(EOMONTH($B412,1))))&lt;$C412)))</f>
        <v>0</v>
      </c>
      <c r="AT412" s="48" t="n">
        <f aca="false">IF(OR(N(AT$5)=0,AT$6=""),0,AT$5*((DATE(YEAR($B412),MONTH($B412),MIN(AT$6,DAY(EOMONTH($B412,0))))&gt;=$B412)*(DATE(YEAR($B412),MONTH($B412),MIN(AT$6,DAY(EOMONTH($B412,0))))&lt;$C412)+(DATE(YEAR($B412),MONTH($B412)+1,MIN(AT$6,DAY(EOMONTH($B412,1))))&gt;=$B412)*(DATE(YEAR($B412),MONTH($B412)+1,MIN(AT$6,DAY(EOMONTH($B412,1))))&lt;$C412)))</f>
        <v>0</v>
      </c>
      <c r="AU412" s="48" t="n">
        <f aca="false">IF(OR(N(AU$5)=0,AU$6=""),0,AU$5*((DATE(YEAR($B412),MONTH($B412),MIN(AU$6,DAY(EOMONTH($B412,0))))&gt;=$B412)*(DATE(YEAR($B412),MONTH($B412),MIN(AU$6,DAY(EOMONTH($B412,0))))&lt;$C412)+(DATE(YEAR($B412),MONTH($B412)+1,MIN(AU$6,DAY(EOMONTH($B412,1))))&gt;=$B412)*(DATE(YEAR($B412),MONTH($B412)+1,MIN(AU$6,DAY(EOMONTH($B412,1))))&lt;$C412)))</f>
        <v>0</v>
      </c>
      <c r="AV412" s="48" t="n">
        <f aca="false">IF(OR(N(AV$5)=0,AV$6=""),0,AV$5*((DATE(YEAR($B412),MONTH($B412),MIN(AV$6,DAY(EOMONTH($B412,0))))&gt;=$B412)*(DATE(YEAR($B412),MONTH($B412),MIN(AV$6,DAY(EOMONTH($B412,0))))&lt;$C412)+(DATE(YEAR($B412),MONTH($B412)+1,MIN(AV$6,DAY(EOMONTH($B412,1))))&gt;=$B412)*(DATE(YEAR($B412),MONTH($B412)+1,MIN(AV$6,DAY(EOMONTH($B412,1))))&lt;$C412)))</f>
        <v>0</v>
      </c>
      <c r="AW412" s="48" t="n">
        <f aca="false">IF(OR(N(AW$5)=0,AW$6=""),0,AW$5*((DATE(YEAR($B412),MONTH($B412),MIN(AW$6,DAY(EOMONTH($B412,0))))&gt;=$B412)*(DATE(YEAR($B412),MONTH($B412),MIN(AW$6,DAY(EOMONTH($B412,0))))&lt;$C412)+(DATE(YEAR($B412),MONTH($B412)+1,MIN(AW$6,DAY(EOMONTH($B412,1))))&gt;=$B412)*(DATE(YEAR($B412),MONTH($B412)+1,MIN(AW$6,DAY(EOMONTH($B412,1))))&lt;$C412)))</f>
        <v>0</v>
      </c>
      <c r="AX412" s="48" t="n">
        <f aca="false">IF(OR(N(AX$5)=0,AX$6=""),0,AX$5*((DATE(YEAR($B412),MONTH($B412),MIN(AX$6,DAY(EOMONTH($B412,0))))&gt;=$B412)*(DATE(YEAR($B412),MONTH($B412),MIN(AX$6,DAY(EOMONTH($B412,0))))&lt;$C412)+(DATE(YEAR($B412),MONTH($B412)+1,MIN(AX$6,DAY(EOMONTH($B412,1))))&gt;=$B412)*(DATE(YEAR($B412),MONTH($B412)+1,MIN(AX$6,DAY(EOMONTH($B412,1))))&lt;$C412)))</f>
        <v>0</v>
      </c>
      <c r="AY412" s="48" t="n">
        <f aca="false">IF(OR(N(AY$5)=0,AY$6=""),0,AY$5*((DATE(YEAR($B412),MONTH($B412),MIN(AY$6,DAY(EOMONTH($B412,0))))&gt;=$B412)*(DATE(YEAR($B412),MONTH($B412),MIN(AY$6,DAY(EOMONTH($B412,0))))&lt;$C412)+(DATE(YEAR($B412),MONTH($B412)+1,MIN(AY$6,DAY(EOMONTH($B412,1))))&gt;=$B412)*(DATE(YEAR($B412),MONTH($B412)+1,MIN(AY$6,DAY(EOMONTH($B412,1))))&lt;$C412)))</f>
        <v>0</v>
      </c>
      <c r="AZ412" s="48" t="n">
        <f aca="false">IF(OR(N(AZ$5)=0,AZ$6=""),0,AZ$5*((DATE(YEAR($B412),MONTH($B412),MIN(AZ$6,DAY(EOMONTH($B412,0))))&gt;=$B412)*(DATE(YEAR($B412),MONTH($B412),MIN(AZ$6,DAY(EOMONTH($B412,0))))&lt;$C412)+(DATE(YEAR($B412),MONTH($B412)+1,MIN(AZ$6,DAY(EOMONTH($B412,1))))&gt;=$B412)*(DATE(YEAR($B412),MONTH($B412)+1,MIN(AZ$6,DAY(EOMONTH($B412,1))))&lt;$C412)))</f>
        <v>0</v>
      </c>
      <c r="BA412" s="48" t="n">
        <f aca="false">IF(OR(N(BA$5)=0,BA$6=""),0,BA$5*((DATE(YEAR($B412),MONTH($B412),MIN(BA$6,DAY(EOMONTH($B412,0))))&gt;=$B412)*(DATE(YEAR($B412),MONTH($B412),MIN(BA$6,DAY(EOMONTH($B412,0))))&lt;$C412)+(DATE(YEAR($B412),MONTH($B412)+1,MIN(BA$6,DAY(EOMONTH($B412,1))))&gt;=$B412)*(DATE(YEAR($B412),MONTH($B412)+1,MIN(BA$6,DAY(EOMONTH($B412,1))))&lt;$C412)))</f>
        <v>0</v>
      </c>
      <c r="BB412" s="48" t="n">
        <f aca="false">IF(OR(N(BB$5)=0,BB$6=""),0,BB$5*((DATE(YEAR($B412),MONTH($B412),MIN(BB$6,DAY(EOMONTH($B412,0))))&gt;=$B412)*(DATE(YEAR($B412),MONTH($B412),MIN(BB$6,DAY(EOMONTH($B412,0))))&lt;$C412)+(DATE(YEAR($B412),MONTH($B412)+1,MIN(BB$6,DAY(EOMONTH($B412,1))))&gt;=$B412)*(DATE(YEAR($B412),MONTH($B412)+1,MIN(BB$6,DAY(EOMONTH($B412,1))))&lt;$C412)))</f>
        <v>0</v>
      </c>
      <c r="BC412" s="48" t="n">
        <f aca="false">IF(OR(N(BC$5)=0,BC$6=""),0,BC$5*((DATE(YEAR($B412),MONTH($B412),MIN(BC$6,DAY(EOMONTH($B412,0))))&gt;=$B412)*(DATE(YEAR($B412),MONTH($B412),MIN(BC$6,DAY(EOMONTH($B412,0))))&lt;$C412)+(DATE(YEAR($B412),MONTH($B412)+1,MIN(BC$6,DAY(EOMONTH($B412,1))))&gt;=$B412)*(DATE(YEAR($B412),MONTH($B412)+1,MIN(BC$6,DAY(EOMONTH($B412,1))))&lt;$C412)))</f>
        <v>0</v>
      </c>
      <c r="BD412" s="48" t="n">
        <f aca="false">IF(OR(N(BD$5)=0,BD$6=""),0,BD$5*((DATE(YEAR($B412),MONTH($B412),MIN(BD$6,DAY(EOMONTH($B412,0))))&gt;=$B412)*(DATE(YEAR($B412),MONTH($B412),MIN(BD$6,DAY(EOMONTH($B412,0))))&lt;$C412)+(DATE(YEAR($B412),MONTH($B412)+1,MIN(BD$6,DAY(EOMONTH($B412,1))))&gt;=$B412)*(DATE(YEAR($B412),MONTH($B412)+1,MIN(BD$6,DAY(EOMONTH($B412,1))))&lt;$C412)))</f>
        <v>0</v>
      </c>
      <c r="BE412" s="48" t="n">
        <f aca="false">IF(OR(N(BE$5)=0,BE$6=""),0,BE$5*((DATE(YEAR($B412),MONTH($B412),MIN(BE$6,DAY(EOMONTH($B412,0))))&gt;=$B412)*(DATE(YEAR($B412),MONTH($B412),MIN(BE$6,DAY(EOMONTH($B412,0))))&lt;$C412)+(DATE(YEAR($B412),MONTH($B412)+1,MIN(BE$6,DAY(EOMONTH($B412,1))))&gt;=$B412)*(DATE(YEAR($B412),MONTH($B412)+1,MIN(BE$6,DAY(EOMONTH($B412,1))))&lt;$C412)))</f>
        <v>0</v>
      </c>
      <c r="BF412" s="48" t="n">
        <f aca="false">IF(OR(N(BF$5)=0,BF$6=""),0,BF$5*((DATE(YEAR($B412),MONTH($B412),MIN(BF$6,DAY(EOMONTH($B412,0))))&gt;=$B412)*(DATE(YEAR($B412),MONTH($B412),MIN(BF$6,DAY(EOMONTH($B412,0))))&lt;$C412)+(DATE(YEAR($B412),MONTH($B412)+1,MIN(BF$6,DAY(EOMONTH($B412,1))))&gt;=$B412)*(DATE(YEAR($B412),MONTH($B412)+1,MIN(BF$6,DAY(EOMONTH($B412,1))))&lt;$C412)))</f>
        <v>0</v>
      </c>
      <c r="BG412" s="48" t="n">
        <f aca="false">IF(OR(N(BG$5)=0,BG$6=""),0,BG$5*((DATE(YEAR($B412),MONTH($B412),MIN(BG$6,DAY(EOMONTH($B412,0))))&gt;=$B412)*(DATE(YEAR($B412),MONTH($B412),MIN(BG$6,DAY(EOMONTH($B412,0))))&lt;$C412)+(DATE(YEAR($B412),MONTH($B412)+1,MIN(BG$6,DAY(EOMONTH($B412,1))))&gt;=$B412)*(DATE(YEAR($B412),MONTH($B412)+1,MIN(BG$6,DAY(EOMONTH($B412,1))))&lt;$C412)))</f>
        <v>0</v>
      </c>
      <c r="BH412" s="48" t="n">
        <f aca="false">IF(OR(N(BH$5)=0,BH$6=""),0,BH$5*((DATE(YEAR($B412),MONTH($B412),MIN(BH$6,DAY(EOMONTH($B412,0))))&gt;=$B412)*(DATE(YEAR($B412),MONTH($B412),MIN(BH$6,DAY(EOMONTH($B412,0))))&lt;$C412)+(DATE(YEAR($B412),MONTH($B412)+1,MIN(BH$6,DAY(EOMONTH($B412,1))))&gt;=$B412)*(DATE(YEAR($B412),MONTH($B412)+1,MIN(BH$6,DAY(EOMONTH($B412,1))))&lt;$C412)))</f>
        <v>0</v>
      </c>
      <c r="BI412" s="48" t="n">
        <f aca="false">IF(OR(N(BI$5)=0,BI$6=""),0,BI$5*((DATE(YEAR($B412),MONTH($B412),MIN(BI$6,DAY(EOMONTH($B412,0))))&gt;=$B412)*(DATE(YEAR($B412),MONTH($B412),MIN(BI$6,DAY(EOMONTH($B412,0))))&lt;$C412)+(DATE(YEAR($B412),MONTH($B412)+1,MIN(BI$6,DAY(EOMONTH($B412,1))))&gt;=$B412)*(DATE(YEAR($B412),MONTH($B412)+1,MIN(BI$6,DAY(EOMONTH($B412,1))))&lt;$C412)))</f>
        <v>0</v>
      </c>
      <c r="BJ412" s="48" t="n">
        <f aca="false">IF(OR(N(BJ$5)=0,BJ$6=""),0,BJ$5*((DATE(YEAR($B412),MONTH($B412),MIN(BJ$6,DAY(EOMONTH($B412,0))))&gt;=$B412)*(DATE(YEAR($B412),MONTH($B412),MIN(BJ$6,DAY(EOMONTH($B412,0))))&lt;$C412)+(DATE(YEAR($B412),MONTH($B412)+1,MIN(BJ$6,DAY(EOMONTH($B412,1))))&gt;=$B412)*(DATE(YEAR($B412),MONTH($B412)+1,MIN(BJ$6,DAY(EOMONTH($B412,1))))&lt;$C412)))</f>
        <v>0</v>
      </c>
      <c r="BK412" s="48" t="n">
        <f aca="false">IF(OR(N(BK$5)=0,BK$6=""),0,BK$5*((DATE(YEAR($B412),MONTH($B412),MIN(BK$6,DAY(EOMONTH($B412,0))))&gt;=$B412)*(DATE(YEAR($B412),MONTH($B412),MIN(BK$6,DAY(EOMONTH($B412,0))))&lt;$C412)+(DATE(YEAR($B412),MONTH($B412)+1,MIN(BK$6,DAY(EOMONTH($B412,1))))&gt;=$B412)*(DATE(YEAR($B412),MONTH($B412)+1,MIN(BK$6,DAY(EOMONTH($B412,1))))&lt;$C412)))</f>
        <v>0</v>
      </c>
      <c r="BL412" s="48" t="n">
        <f aca="false">IF(OR(N(BL$5)=0,BL$6=""),0,BL$5*((DATE(YEAR($B412),MONTH($B412),MIN(BL$6,DAY(EOMONTH($B412,0))))&gt;=$B412)*(DATE(YEAR($B412),MONTH($B412),MIN(BL$6,DAY(EOMONTH($B412,0))))&lt;$C412)+(DATE(YEAR($B412),MONTH($B412)+1,MIN(BL$6,DAY(EOMONTH($B412,1))))&gt;=$B412)*(DATE(YEAR($B412),MONTH($B412)+1,MIN(BL$6,DAY(EOMONTH($B412,1))))&lt;$C412)))</f>
        <v>0</v>
      </c>
      <c r="BM412" s="48" t="n">
        <f aca="false">IF(OR(N(BM$5)=0,BM$6=""),0,BM$5*((DATE(YEAR($B412),MONTH($B412),MIN(BM$6,DAY(EOMONTH($B412,0))))&gt;=$B412)*(DATE(YEAR($B412),MONTH($B412),MIN(BM$6,DAY(EOMONTH($B412,0))))&lt;$C412)+(DATE(YEAR($B412),MONTH($B412)+1,MIN(BM$6,DAY(EOMONTH($B412,1))))&gt;=$B412)*(DATE(YEAR($B412),MONTH($B412)+1,MIN(BM$6,DAY(EOMONTH($B412,1))))&lt;$C412)))</f>
        <v>0</v>
      </c>
      <c r="BN412" s="48" t="n">
        <f aca="false">IF(OR(N(BN$5)=0,BN$6=""),0,BN$5*((DATE(YEAR($B412),MONTH($B412),MIN(BN$6,DAY(EOMONTH($B412,0))))&gt;=$B412)*(DATE(YEAR($B412),MONTH($B412),MIN(BN$6,DAY(EOMONTH($B412,0))))&lt;$C412)+(DATE(YEAR($B412),MONTH($B412)+1,MIN(BN$6,DAY(EOMONTH($B412,1))))&gt;=$B412)*(DATE(YEAR($B412),MONTH($B412)+1,MIN(BN$6,DAY(EOMONTH($B412,1))))&lt;$C412)))</f>
        <v>0</v>
      </c>
      <c r="BO412" s="48" t="n">
        <f aca="false">IF(OR(N(BO$5)=0,BO$6=""),0,BO$5*((DATE(YEAR($B412),MONTH($B412),MIN(BO$6,DAY(EOMONTH($B412,0))))&gt;=$B412)*(DATE(YEAR($B412),MONTH($B412),MIN(BO$6,DAY(EOMONTH($B412,0))))&lt;$C412)+(DATE(YEAR($B412),MONTH($B412)+1,MIN(BO$6,DAY(EOMONTH($B412,1))))&gt;=$B412)*(DATE(YEAR($B412),MONTH($B412)+1,MIN(BO$6,DAY(EOMONTH($B412,1))))&lt;$C412)))</f>
        <v>0</v>
      </c>
      <c r="BP412" s="48" t="n">
        <f aca="false">IF(OR(N(BP$5)=0,BP$6=""),0,BP$5*((DATE(YEAR($B412),MONTH($B412),MIN(BP$6,DAY(EOMONTH($B412,0))))&gt;=$B412)*(DATE(YEAR($B412),MONTH($B412),MIN(BP$6,DAY(EOMONTH($B412,0))))&lt;$C412)+(DATE(YEAR($B412),MONTH($B412)+1,MIN(BP$6,DAY(EOMONTH($B412,1))))&gt;=$B412)*(DATE(YEAR($B412),MONTH($B412)+1,MIN(BP$6,DAY(EOMONTH($B412,1))))&lt;$C412)))</f>
        <v>0</v>
      </c>
      <c r="BQ412" s="48" t="n">
        <f aca="false">IF(OR(N(BQ$5)=0,BQ$6=""),0,BQ$5*((DATE(YEAR($B412),MONTH($B412),MIN(BQ$6,DAY(EOMONTH($B412,0))))&gt;=$B412)*(DATE(YEAR($B412),MONTH($B412),MIN(BQ$6,DAY(EOMONTH($B412,0))))&lt;$C412)+(DATE(YEAR($B412),MONTH($B412)+1,MIN(BQ$6,DAY(EOMONTH($B412,1))))&gt;=$B412)*(DATE(YEAR($B412),MONTH($B412)+1,MIN(BQ$6,DAY(EOMONTH($B412,1))))&lt;$C412)))</f>
        <v>0</v>
      </c>
      <c r="BR412" s="48" t="n">
        <f aca="false">IF(OR(N(BR$5)=0,BR$6=""),0,BR$5*((DATE(YEAR($B412),MONTH($B412),MIN(BR$6,DAY(EOMONTH($B412,0))))&gt;=$B412)*(DATE(YEAR($B412),MONTH($B412),MIN(BR$6,DAY(EOMONTH($B412,0))))&lt;$C412)+(DATE(YEAR($B412),MONTH($B412)+1,MIN(BR$6,DAY(EOMONTH($B412,1))))&gt;=$B412)*(DATE(YEAR($B412),MONTH($B412)+1,MIN(BR$6,DAY(EOMONTH($B412,1))))&lt;$C412)))</f>
        <v>0</v>
      </c>
      <c r="BS412" s="48" t="n">
        <f aca="false">IF(OR(N(BS$5)=0,BS$6=""),0,BS$5*((DATE(YEAR($B412),MONTH($B412),MIN(BS$6,DAY(EOMONTH($B412,0))))&gt;=$B412)*(DATE(YEAR($B412),MONTH($B412),MIN(BS$6,DAY(EOMONTH($B412,0))))&lt;$C412)+(DATE(YEAR($B412),MONTH($B412)+1,MIN(BS$6,DAY(EOMONTH($B412,1))))&gt;=$B412)*(DATE(YEAR($B412),MONTH($B412)+1,MIN(BS$6,DAY(EOMONTH($B412,1))))&lt;$C412)))</f>
        <v>0</v>
      </c>
      <c r="BT412" s="48" t="n">
        <f aca="false">IF(OR(N(BT$5)=0,BT$6=""),0,BT$5*((DATE(YEAR($B412),MONTH($B412),MIN(BT$6,DAY(EOMONTH($B412,0))))&gt;=$B412)*(DATE(YEAR($B412),MONTH($B412),MIN(BT$6,DAY(EOMONTH($B412,0))))&lt;$C412)+(DATE(YEAR($B412),MONTH($B412)+1,MIN(BT$6,DAY(EOMONTH($B412,1))))&gt;=$B412)*(DATE(YEAR($B412),MONTH($B412)+1,MIN(BT$6,DAY(EOMONTH($B412,1))))&lt;$C412)))</f>
        <v>0</v>
      </c>
      <c r="BU412" s="48" t="n">
        <f aca="false">IF(OR(N(BU$5)=0,BU$6=""),0,BU$5*((DATE(YEAR($B412),MONTH($B412),MIN(BU$6,DAY(EOMONTH($B412,0))))&gt;=$B412)*(DATE(YEAR($B412),MONTH($B412),MIN(BU$6,DAY(EOMONTH($B412,0))))&lt;$C412)+(DATE(YEAR($B412),MONTH($B412)+1,MIN(BU$6,DAY(EOMONTH($B412,1))))&gt;=$B412)*(DATE(YEAR($B412),MONTH($B412)+1,MIN(BU$6,DAY(EOMONTH($B412,1))))&lt;$C412)))</f>
        <v>0</v>
      </c>
      <c r="BV412" s="48" t="n">
        <f aca="false">IF(OR(N(BV$5)=0,BV$6=""),0,BV$5*((DATE(YEAR($B412),MONTH($B412),MIN(BV$6,DAY(EOMONTH($B412,0))))&gt;=$B412)*(DATE(YEAR($B412),MONTH($B412),MIN(BV$6,DAY(EOMONTH($B412,0))))&lt;$C412)+(DATE(YEAR($B412),MONTH($B412)+1,MIN(BV$6,DAY(EOMONTH($B412,1))))&gt;=$B412)*(DATE(YEAR($B412),MONTH($B412)+1,MIN(BV$6,DAY(EOMONTH($B412,1))))&lt;$C412)))</f>
        <v>0</v>
      </c>
      <c r="BW412" s="48" t="n">
        <f aca="false">IF(OR(N(BW$5)=0,BW$6=""),0,BW$5*((DATE(YEAR($B412),MONTH($B412),MIN(BW$6,DAY(EOMONTH($B412,0))))&gt;=$B412)*(DATE(YEAR($B412),MONTH($B412),MIN(BW$6,DAY(EOMONTH($B412,0))))&lt;$C412)+(DATE(YEAR($B412),MONTH($B412)+1,MIN(BW$6,DAY(EOMONTH($B412,1))))&gt;=$B412)*(DATE(YEAR($B412),MONTH($B412)+1,MIN(BW$6,DAY(EOMONTH($B412,1))))&lt;$C412)))</f>
        <v>0</v>
      </c>
      <c r="BX412" s="48" t="n">
        <f aca="false">MIN(Z412,(FT411*(1+FT$5/Setup!$C$36)+IF($V412=1,N($F412),0)))</f>
        <v>0</v>
      </c>
      <c r="BY412" s="48" t="n">
        <f aca="false">MIN(AA412,(FU411*(1+FU$5/Setup!$C$36)+IF($V412=2,N($F412),0)))</f>
        <v>0</v>
      </c>
      <c r="BZ412" s="48" t="n">
        <f aca="false">MIN(AB412,(FV411*(1+FV$5/Setup!$C$36)+IF($V412=3,N($F412),0)))</f>
        <v>0</v>
      </c>
      <c r="CA412" s="48" t="n">
        <f aca="false">MIN(AC412,(FW411*(1+FW$5/Setup!$C$36)+IF($V412=4,N($F412),0)))</f>
        <v>0</v>
      </c>
      <c r="CB412" s="48" t="n">
        <f aca="false">MIN(AD412,(FX411*(1+FX$5/Setup!$C$36)+IF($V412=5,N($F412),0)))</f>
        <v>0</v>
      </c>
      <c r="CC412" s="48" t="n">
        <f aca="false">MIN(AE412,(FY411*(1+FY$5/Setup!$C$36)+IF($V412=6,N($F412),0)))</f>
        <v>0</v>
      </c>
      <c r="CD412" s="48" t="n">
        <f aca="false">MIN(AF412,(FZ411*(1+FZ$5/Setup!$C$36)+IF($V412=7,N($F412),0)))</f>
        <v>0</v>
      </c>
      <c r="CE412" s="48" t="n">
        <f aca="false">MIN(AG412,(GA411*(1+GA$5/Setup!$C$36)+IF($V412=8,N($F412),0)))</f>
        <v>0</v>
      </c>
      <c r="CF412" s="48" t="n">
        <f aca="false">MIN(AH412,(GB411*(1+GB$5/Setup!$C$36)+IF($V412=9,N($F412),0)))</f>
        <v>0</v>
      </c>
      <c r="CG412" s="48" t="n">
        <f aca="false">MIN(AI412,(GC411*(1+GC$5/Setup!$C$36)+IF($V412=10,N($F412),0)))</f>
        <v>0</v>
      </c>
      <c r="CH412" s="48" t="n">
        <f aca="false">MIN(AJ412,(GD411*(1+GD$5/Setup!$C$36)+IF($V412=11,N($F412),0)))</f>
        <v>0</v>
      </c>
      <c r="CI412" s="48" t="n">
        <f aca="false">MIN(AK412,(GE411*(1+GE$5/Setup!$C$36)+IF($V412=12,N($F412),0)))</f>
        <v>0</v>
      </c>
      <c r="CJ412" s="48" t="n">
        <f aca="false">MIN(AL412,(GF411*(1+GF$5/Setup!$C$36)+IF($V412=13,N($F412),0)))</f>
        <v>0</v>
      </c>
      <c r="CK412" s="48" t="n">
        <f aca="false">MIN(AM412,(GG411*(1+GG$5/Setup!$C$36)+IF($V412=14,N($F412),0)))</f>
        <v>0</v>
      </c>
      <c r="CL412" s="48" t="n">
        <f aca="false">MIN(AN412,(GH411*(1+GH$5/Setup!$C$36)+IF($V412=15,N($F412),0)))</f>
        <v>0</v>
      </c>
      <c r="CM412" s="48" t="n">
        <f aca="false">MIN(AO412,(GI411*(1+GI$5/Setup!$C$36)+IF($V412=16,N($F412),0)))</f>
        <v>0</v>
      </c>
      <c r="CN412" s="48" t="n">
        <f aca="false">MIN(AP412,(GJ411*(1+GJ$5/Setup!$C$36)+IF($V412=17,N($F412),0)))</f>
        <v>0</v>
      </c>
      <c r="CO412" s="48" t="n">
        <f aca="false">MIN(AQ412,(GK411*(1+GK$5/Setup!$C$36)+IF($V412=18,N($F412),0)))</f>
        <v>0</v>
      </c>
      <c r="CP412" s="48" t="n">
        <f aca="false">MIN(AR412,(GL411*(1+GL$5/Setup!$C$36)+IF($V412=19,N($F412),0)))</f>
        <v>0</v>
      </c>
      <c r="CQ412" s="48" t="n">
        <f aca="false">MIN(AS412,(GM411*(1+GM$5/Setup!$C$36)+IF($V412=20,N($F412),0)))</f>
        <v>0</v>
      </c>
      <c r="CR412" s="48" t="n">
        <f aca="false">MIN(AT412,(GN411*(1+GN$5/Setup!$C$36)+IF($V412=21,N($F412),0)))</f>
        <v>0</v>
      </c>
      <c r="CS412" s="48" t="n">
        <f aca="false">MIN(AU412,(GO411*(1+GO$5/Setup!$C$36)+IF($V412=22,N($F412),0)))</f>
        <v>0</v>
      </c>
      <c r="CT412" s="48" t="n">
        <f aca="false">MIN(AV412,(GP411*(1+GP$5/Setup!$C$36)+IF($V412=23,N($F412),0)))</f>
        <v>0</v>
      </c>
      <c r="CU412" s="48" t="n">
        <f aca="false">MIN(AW412,(GQ411*(1+GQ$5/Setup!$C$36)+IF($V412=24,N($F412),0)))</f>
        <v>0</v>
      </c>
      <c r="CV412" s="48" t="n">
        <f aca="false">MIN(AX412,(GR411*(1+GR$5/Setup!$C$36)+IF($V412=25,N($F412),0)))</f>
        <v>0</v>
      </c>
      <c r="CW412" s="48" t="n">
        <f aca="false">MIN(AY412,(GS411*(1+GS$5/Setup!$C$36)+IF($V412=26,N($F412),0)))</f>
        <v>0</v>
      </c>
      <c r="CX412" s="48" t="n">
        <f aca="false">MIN(AZ412,(GT411*(1+GT$5/Setup!$C$36)+IF($V412=27,N($F412),0)))</f>
        <v>0</v>
      </c>
      <c r="CY412" s="48" t="n">
        <f aca="false">MIN(BA412,(GU411*(1+GU$5/Setup!$C$36)+IF($V412=28,N($F412),0)))</f>
        <v>0</v>
      </c>
      <c r="CZ412" s="48" t="n">
        <f aca="false">MIN(BB412,(GV411*(1+GV$5/Setup!$C$36)+IF($V412=29,N($F412),0)))</f>
        <v>0</v>
      </c>
      <c r="DA412" s="48" t="n">
        <f aca="false">MIN(BC412,(GW411*(1+GW$5/Setup!$C$36)+IF($V412=30,N($F412),0)))</f>
        <v>0</v>
      </c>
      <c r="DB412" s="48" t="n">
        <f aca="false">MIN(BD412,(GX411*(1+GX$5/Setup!$C$36)+IF($V412=31,N($F412),0)))</f>
        <v>0</v>
      </c>
      <c r="DC412" s="48" t="n">
        <f aca="false">MIN(BE412,(GY411*(1+GY$5/Setup!$C$36)+IF($V412=32,N($F412),0)))</f>
        <v>0</v>
      </c>
      <c r="DD412" s="48" t="n">
        <f aca="false">MIN(BF412,(GZ411*(1+GZ$5/Setup!$C$36)+IF($V412=33,N($F412),0)))</f>
        <v>0</v>
      </c>
      <c r="DE412" s="48" t="n">
        <f aca="false">MIN(BG412,(HA411*(1+HA$5/Setup!$C$36)+IF($V412=34,N($F412),0)))</f>
        <v>0</v>
      </c>
      <c r="DF412" s="48" t="n">
        <f aca="false">MIN(BH412,(HB411*(1+HB$5/Setup!$C$36)+IF($V412=35,N($F412),0)))</f>
        <v>0</v>
      </c>
      <c r="DG412" s="48" t="n">
        <f aca="false">MIN(BI412,(HC411*(1+HC$5/Setup!$C$36)+IF($V412=36,N($F412),0)))</f>
        <v>0</v>
      </c>
      <c r="DH412" s="48" t="n">
        <f aca="false">MIN(BJ412,(HD411*(1+HD$5/Setup!$C$36)+IF($V412=37,N($F412),0)))</f>
        <v>0</v>
      </c>
      <c r="DI412" s="48" t="n">
        <f aca="false">MIN(BK412,(HE411*(1+HE$5/Setup!$C$36)+IF($V412=38,N($F412),0)))</f>
        <v>0</v>
      </c>
      <c r="DJ412" s="48" t="n">
        <f aca="false">MIN(BL412,(HF411*(1+HF$5/Setup!$C$36)+IF($V412=39,N($F412),0)))</f>
        <v>0</v>
      </c>
      <c r="DK412" s="48" t="n">
        <f aca="false">MIN(BM412,(HG411*(1+HG$5/Setup!$C$36)+IF($V412=40,N($F412),0)))</f>
        <v>0</v>
      </c>
      <c r="DL412" s="48" t="n">
        <f aca="false">MIN(BN412,(HH411*(1+HH$5/Setup!$C$36)+IF($V412=41,N($F412),0)))</f>
        <v>0</v>
      </c>
      <c r="DM412" s="48" t="n">
        <f aca="false">MIN(BO412,(HI411*(1+HI$5/Setup!$C$36)+IF($V412=42,N($F412),0)))</f>
        <v>0</v>
      </c>
      <c r="DN412" s="48" t="n">
        <f aca="false">MIN(BP412,(HJ411*(1+HJ$5/Setup!$C$36)+IF($V412=43,N($F412),0)))</f>
        <v>0</v>
      </c>
      <c r="DO412" s="48" t="n">
        <f aca="false">MIN(BQ412,(HK411*(1+HK$5/Setup!$C$36)+IF($V412=44,N($F412),0)))</f>
        <v>0</v>
      </c>
      <c r="DP412" s="48" t="n">
        <f aca="false">MIN(BR412,(HL411*(1+HL$5/Setup!$C$36)+IF($V412=45,N($F412),0)))</f>
        <v>0</v>
      </c>
      <c r="DQ412" s="48" t="n">
        <f aca="false">MIN(BS412,(HM411*(1+HM$5/Setup!$C$36)+IF($V412=46,N($F412),0)))</f>
        <v>0</v>
      </c>
      <c r="DR412" s="48" t="n">
        <f aca="false">MIN(BT412,(HN411*(1+HN$5/Setup!$C$36)+IF($V412=47,N($F412),0)))</f>
        <v>0</v>
      </c>
      <c r="DS412" s="48" t="n">
        <f aca="false">MIN(BU412,(HO411*(1+HO$5/Setup!$C$36)+IF($V412=48,N($F412),0)))</f>
        <v>0</v>
      </c>
      <c r="DT412" s="48" t="n">
        <f aca="false">MIN(BV412,(HP411*(1+HP$5/Setup!$C$36)+IF($V412=49,N($F412),0)))</f>
        <v>0</v>
      </c>
      <c r="DU412" s="48" t="n">
        <f aca="false">MIN(BW412,(HQ411*(1+HQ$5/Setup!$C$36)+IF($V412=50,N($F412),0)))</f>
        <v>0</v>
      </c>
      <c r="DV412" s="48" t="n">
        <f aca="false">MIN(MAX((FT411*(1+FT$5/Setup!$C$36)+IF($V412=1,N($F412),0))-BX412,0),MAX($P412-0,0))</f>
        <v>0</v>
      </c>
      <c r="DW412" s="48" t="n">
        <f aca="false">MIN(MAX((FU411*(1+FU$5/Setup!$C$36)+IF($V412=2,N($F412),0))-BY412,0),MAX($P412-SUM(DV412:DV412),0))</f>
        <v>0</v>
      </c>
      <c r="DX412" s="48" t="n">
        <f aca="false">MIN(MAX((FV411*(1+FV$5/Setup!$C$36)+IF($V412=3,N($F412),0))-BZ412,0),MAX($P412-SUM(DV412:DW412),0))</f>
        <v>0</v>
      </c>
      <c r="DY412" s="48" t="n">
        <f aca="false">MIN(MAX((FW411*(1+FW$5/Setup!$C$36)+IF($V412=4,N($F412),0))-CA412,0),MAX($P412-SUM(DV412:DX412),0))</f>
        <v>0</v>
      </c>
      <c r="DZ412" s="48" t="n">
        <f aca="false">MIN(MAX((FX411*(1+FX$5/Setup!$C$36)+IF($V412=5,N($F412),0))-CB412,0),MAX($P412-SUM(DV412:DY412),0))</f>
        <v>0</v>
      </c>
      <c r="EA412" s="48" t="n">
        <f aca="false">MIN(MAX((FY411*(1+FY$5/Setup!$C$36)+IF($V412=6,N($F412),0))-CC412,0),MAX($P412-SUM(DV412:DZ412),0))</f>
        <v>0</v>
      </c>
      <c r="EB412" s="48" t="n">
        <f aca="false">MIN(MAX((FZ411*(1+FZ$5/Setup!$C$36)+IF($V412=7,N($F412),0))-CD412,0),MAX($P412-SUM(DV412:EA412),0))</f>
        <v>0</v>
      </c>
      <c r="EC412" s="48" t="n">
        <f aca="false">MIN(MAX((GA411*(1+GA$5/Setup!$C$36)+IF($V412=8,N($F412),0))-CE412,0),MAX($P412-SUM(DV412:EB412),0))</f>
        <v>0</v>
      </c>
      <c r="ED412" s="48" t="n">
        <f aca="false">MIN(MAX((GB411*(1+GB$5/Setup!$C$36)+IF($V412=9,N($F412),0))-CF412,0),MAX($P412-SUM(DV412:EC412),0))</f>
        <v>0</v>
      </c>
      <c r="EE412" s="48" t="n">
        <f aca="false">MIN(MAX((GC411*(1+GC$5/Setup!$C$36)+IF($V412=10,N($F412),0))-CG412,0),MAX($P412-SUM(DV412:ED412),0))</f>
        <v>0</v>
      </c>
      <c r="EF412" s="48" t="n">
        <f aca="false">MIN(MAX((GD411*(1+GD$5/Setup!$C$36)+IF($V412=11,N($F412),0))-CH412,0),MAX($P412-SUM(DV412:EE412),0))</f>
        <v>0</v>
      </c>
      <c r="EG412" s="48" t="n">
        <f aca="false">MIN(MAX((GE411*(1+GE$5/Setup!$C$36)+IF($V412=12,N($F412),0))-CI412,0),MAX($P412-SUM(DV412:EF412),0))</f>
        <v>0</v>
      </c>
      <c r="EH412" s="48" t="n">
        <f aca="false">MIN(MAX((GF411*(1+GF$5/Setup!$C$36)+IF($V412=13,N($F412),0))-CJ412,0),MAX($P412-SUM(DV412:EG412),0))</f>
        <v>0</v>
      </c>
      <c r="EI412" s="48" t="n">
        <f aca="false">MIN(MAX((GG411*(1+GG$5/Setup!$C$36)+IF($V412=14,N($F412),0))-CK412,0),MAX($P412-SUM(DV412:EH412),0))</f>
        <v>0</v>
      </c>
      <c r="EJ412" s="48" t="n">
        <f aca="false">MIN(MAX((GH411*(1+GH$5/Setup!$C$36)+IF($V412=15,N($F412),0))-CL412,0),MAX($P412-SUM(DV412:EI412),0))</f>
        <v>0</v>
      </c>
      <c r="EK412" s="48" t="n">
        <f aca="false">MIN(MAX((GI411*(1+GI$5/Setup!$C$36)+IF($V412=16,N($F412),0))-CM412,0),MAX($P412-SUM(DV412:EJ412),0))</f>
        <v>0</v>
      </c>
      <c r="EL412" s="48" t="n">
        <f aca="false">MIN(MAX((GJ411*(1+GJ$5/Setup!$C$36)+IF($V412=17,N($F412),0))-CN412,0),MAX($P412-SUM(DV412:EK412),0))</f>
        <v>0</v>
      </c>
      <c r="EM412" s="48" t="n">
        <f aca="false">MIN(MAX((GK411*(1+GK$5/Setup!$C$36)+IF($V412=18,N($F412),0))-CO412,0),MAX($P412-SUM(DV412:EL412),0))</f>
        <v>0</v>
      </c>
      <c r="EN412" s="48" t="n">
        <f aca="false">MIN(MAX((GL411*(1+GL$5/Setup!$C$36)+IF($V412=19,N($F412),0))-CP412,0),MAX($P412-SUM(DV412:EM412),0))</f>
        <v>0</v>
      </c>
      <c r="EO412" s="48" t="n">
        <f aca="false">MIN(MAX((GM411*(1+GM$5/Setup!$C$36)+IF($V412=20,N($F412),0))-CQ412,0),MAX($P412-SUM(DV412:EN412),0))</f>
        <v>0</v>
      </c>
      <c r="EP412" s="48" t="n">
        <f aca="false">MIN(MAX((GN411*(1+GN$5/Setup!$C$36)+IF($V412=21,N($F412),0))-CR412,0),MAX($P412-SUM(DV412:EO412),0))</f>
        <v>0</v>
      </c>
      <c r="EQ412" s="48" t="n">
        <f aca="false">MIN(MAX((GO411*(1+GO$5/Setup!$C$36)+IF($V412=22,N($F412),0))-CS412,0),MAX($P412-SUM(DV412:EP412),0))</f>
        <v>0</v>
      </c>
      <c r="ER412" s="48" t="n">
        <f aca="false">MIN(MAX((GP411*(1+GP$5/Setup!$C$36)+IF($V412=23,N($F412),0))-CT412,0),MAX($P412-SUM(DV412:EQ412),0))</f>
        <v>0</v>
      </c>
      <c r="ES412" s="48" t="n">
        <f aca="false">MIN(MAX((GQ411*(1+GQ$5/Setup!$C$36)+IF($V412=24,N($F412),0))-CU412,0),MAX($P412-SUM(DV412:ER412),0))</f>
        <v>0</v>
      </c>
      <c r="ET412" s="48" t="n">
        <f aca="false">MIN(MAX((GR411*(1+GR$5/Setup!$C$36)+IF($V412=25,N($F412),0))-CV412,0),MAX($P412-SUM(DV412:ES412),0))</f>
        <v>0</v>
      </c>
      <c r="EU412" s="48" t="n">
        <f aca="false">MIN(MAX((GS411*(1+GS$5/Setup!$C$36)+IF($V412=26,N($F412),0))-CW412,0),MAX($P412-SUM(DV412:ET412),0))</f>
        <v>0</v>
      </c>
      <c r="EV412" s="48" t="n">
        <f aca="false">MIN(MAX((GT411*(1+GT$5/Setup!$C$36)+IF($V412=27,N($F412),0))-CX412,0),MAX($P412-SUM(DV412:EU412),0))</f>
        <v>0</v>
      </c>
      <c r="EW412" s="48" t="n">
        <f aca="false">MIN(MAX((GU411*(1+GU$5/Setup!$C$36)+IF($V412=28,N($F412),0))-CY412,0),MAX($P412-SUM(DV412:EV412),0))</f>
        <v>0</v>
      </c>
      <c r="EX412" s="48" t="n">
        <f aca="false">MIN(MAX((GV411*(1+GV$5/Setup!$C$36)+IF($V412=29,N($F412),0))-CZ412,0),MAX($P412-SUM(DV412:EW412),0))</f>
        <v>0</v>
      </c>
      <c r="EY412" s="48" t="n">
        <f aca="false">MIN(MAX((GW411*(1+GW$5/Setup!$C$36)+IF($V412=30,N($F412),0))-DA412,0),MAX($P412-SUM(DV412:EX412),0))</f>
        <v>0</v>
      </c>
      <c r="EZ412" s="48" t="n">
        <f aca="false">MIN(MAX((GX411*(1+GX$5/Setup!$C$36)+IF($V412=31,N($F412),0))-DB412,0),MAX($P412-SUM(DV412:EY412),0))</f>
        <v>0</v>
      </c>
      <c r="FA412" s="48" t="n">
        <f aca="false">MIN(MAX((GY411*(1+GY$5/Setup!$C$36)+IF($V412=32,N($F412),0))-DC412,0),MAX($P412-SUM(DV412:EZ412),0))</f>
        <v>0</v>
      </c>
      <c r="FB412" s="48" t="n">
        <f aca="false">MIN(MAX((GZ411*(1+GZ$5/Setup!$C$36)+IF($V412=33,N($F412),0))-DD412,0),MAX($P412-SUM(DV412:FA412),0))</f>
        <v>0</v>
      </c>
      <c r="FC412" s="48" t="n">
        <f aca="false">MIN(MAX((HA411*(1+HA$5/Setup!$C$36)+IF($V412=34,N($F412),0))-DE412,0),MAX($P412-SUM(DV412:FB412),0))</f>
        <v>0</v>
      </c>
      <c r="FD412" s="48" t="n">
        <f aca="false">MIN(MAX((HB411*(1+HB$5/Setup!$C$36)+IF($V412=35,N($F412),0))-DF412,0),MAX($P412-SUM(DV412:FC412),0))</f>
        <v>0</v>
      </c>
      <c r="FE412" s="48" t="n">
        <f aca="false">MIN(MAX((HC411*(1+HC$5/Setup!$C$36)+IF($V412=36,N($F412),0))-DG412,0),MAX($P412-SUM(DV412:FD412),0))</f>
        <v>0</v>
      </c>
      <c r="FF412" s="48" t="n">
        <f aca="false">MIN(MAX((HD411*(1+HD$5/Setup!$C$36)+IF($V412=37,N($F412),0))-DH412,0),MAX($P412-SUM(DV412:FE412),0))</f>
        <v>0</v>
      </c>
      <c r="FG412" s="48" t="n">
        <f aca="false">MIN(MAX((HE411*(1+HE$5/Setup!$C$36)+IF($V412=38,N($F412),0))-DI412,0),MAX($P412-SUM(DV412:FF412),0))</f>
        <v>0</v>
      </c>
      <c r="FH412" s="48" t="n">
        <f aca="false">MIN(MAX((HF411*(1+HF$5/Setup!$C$36)+IF($V412=39,N($F412),0))-DJ412,0),MAX($P412-SUM(DV412:FG412),0))</f>
        <v>0</v>
      </c>
      <c r="FI412" s="48" t="n">
        <f aca="false">MIN(MAX((HG411*(1+HG$5/Setup!$C$36)+IF($V412=40,N($F412),0))-DK412,0),MAX($P412-SUM(DV412:FH412),0))</f>
        <v>0</v>
      </c>
      <c r="FJ412" s="48" t="n">
        <f aca="false">MIN(MAX((HH411*(1+HH$5/Setup!$C$36)+IF($V412=41,N($F412),0))-DL412,0),MAX($P412-SUM(DV412:FI412),0))</f>
        <v>0</v>
      </c>
      <c r="FK412" s="48" t="n">
        <f aca="false">MIN(MAX((HI411*(1+HI$5/Setup!$C$36)+IF($V412=42,N($F412),0))-DM412,0),MAX($P412-SUM(DV412:FJ412),0))</f>
        <v>0</v>
      </c>
      <c r="FL412" s="48" t="n">
        <f aca="false">MIN(MAX((HJ411*(1+HJ$5/Setup!$C$36)+IF($V412=43,N($F412),0))-DN412,0),MAX($P412-SUM(DV412:FK412),0))</f>
        <v>0</v>
      </c>
      <c r="FM412" s="48" t="n">
        <f aca="false">MIN(MAX((HK411*(1+HK$5/Setup!$C$36)+IF($V412=44,N($F412),0))-DO412,0),MAX($P412-SUM(DV412:FL412),0))</f>
        <v>0</v>
      </c>
      <c r="FN412" s="48" t="n">
        <f aca="false">MIN(MAX((HL411*(1+HL$5/Setup!$C$36)+IF($V412=45,N($F412),0))-DP412,0),MAX($P412-SUM(DV412:FM412),0))</f>
        <v>0</v>
      </c>
      <c r="FO412" s="48" t="n">
        <f aca="false">MIN(MAX((HM411*(1+HM$5/Setup!$C$36)+IF($V412=46,N($F412),0))-DQ412,0),MAX($P412-SUM(DV412:FN412),0))</f>
        <v>0</v>
      </c>
      <c r="FP412" s="48" t="n">
        <f aca="false">MIN(MAX((HN411*(1+HN$5/Setup!$C$36)+IF($V412=47,N($F412),0))-DR412,0),MAX($P412-SUM(DV412:FO412),0))</f>
        <v>0</v>
      </c>
      <c r="FQ412" s="48" t="n">
        <f aca="false">MIN(MAX((HO411*(1+HO$5/Setup!$C$36)+IF($V412=48,N($F412),0))-DS412,0),MAX($P412-SUM(DV412:FP412),0))</f>
        <v>0</v>
      </c>
      <c r="FR412" s="48" t="n">
        <f aca="false">MIN(MAX((HP411*(1+HP$5/Setup!$C$36)+IF($V412=49,N($F412),0))-DT412,0),MAX($P412-SUM(DV412:FQ412),0))</f>
        <v>0</v>
      </c>
      <c r="FS412" s="48" t="n">
        <f aca="false">MIN(MAX((HQ411*(1+HQ$5/Setup!$C$36)+IF($V412=50,N($F412),0))-DU412,0),MAX($P412-SUM(DV412:FR412),0))</f>
        <v>0</v>
      </c>
      <c r="FT412" s="48" t="n">
        <f aca="false">IF((FT411*(1+FT$5/Setup!$C$36)+IF($V412=1,N($F412),0))-BX412-DV412&lt;0.005,0,(FT411*(1+FT$5/Setup!$C$36)+IF($V412=1,N($F412),0))-BX412-DV412)</f>
        <v>0</v>
      </c>
      <c r="FU412" s="48" t="n">
        <f aca="false">IF((FU411*(1+FU$5/Setup!$C$36)+IF($V412=2,N($F412),0))-BY412-DW412&lt;0.005,0,(FU411*(1+FU$5/Setup!$C$36)+IF($V412=2,N($F412),0))-BY412-DW412)</f>
        <v>0</v>
      </c>
      <c r="FV412" s="48" t="n">
        <f aca="false">IF((FV411*(1+FV$5/Setup!$C$36)+IF($V412=3,N($F412),0))-BZ412-DX412&lt;0.005,0,(FV411*(1+FV$5/Setup!$C$36)+IF($V412=3,N($F412),0))-BZ412-DX412)</f>
        <v>0</v>
      </c>
      <c r="FW412" s="48" t="n">
        <f aca="false">IF((FW411*(1+FW$5/Setup!$C$36)+IF($V412=4,N($F412),0))-CA412-DY412&lt;0.005,0,(FW411*(1+FW$5/Setup!$C$36)+IF($V412=4,N($F412),0))-CA412-DY412)</f>
        <v>0</v>
      </c>
      <c r="FX412" s="48" t="n">
        <f aca="false">IF((FX411*(1+FX$5/Setup!$C$36)+IF($V412=5,N($F412),0))-CB412-DZ412&lt;0.005,0,(FX411*(1+FX$5/Setup!$C$36)+IF($V412=5,N($F412),0))-CB412-DZ412)</f>
        <v>0</v>
      </c>
      <c r="FY412" s="48" t="n">
        <f aca="false">IF((FY411*(1+FY$5/Setup!$C$36)+IF($V412=6,N($F412),0))-CC412-EA412&lt;0.005,0,(FY411*(1+FY$5/Setup!$C$36)+IF($V412=6,N($F412),0))-CC412-EA412)</f>
        <v>0</v>
      </c>
      <c r="FZ412" s="48" t="n">
        <f aca="false">IF((FZ411*(1+FZ$5/Setup!$C$36)+IF($V412=7,N($F412),0))-CD412-EB412&lt;0.005,0,(FZ411*(1+FZ$5/Setup!$C$36)+IF($V412=7,N($F412),0))-CD412-EB412)</f>
        <v>0</v>
      </c>
      <c r="GA412" s="48" t="n">
        <f aca="false">IF((GA411*(1+GA$5/Setup!$C$36)+IF($V412=8,N($F412),0))-CE412-EC412&lt;0.005,0,(GA411*(1+GA$5/Setup!$C$36)+IF($V412=8,N($F412),0))-CE412-EC412)</f>
        <v>0</v>
      </c>
      <c r="GB412" s="48" t="n">
        <f aca="false">IF((GB411*(1+GB$5/Setup!$C$36)+IF($V412=9,N($F412),0))-CF412-ED412&lt;0.005,0,(GB411*(1+GB$5/Setup!$C$36)+IF($V412=9,N($F412),0))-CF412-ED412)</f>
        <v>0</v>
      </c>
      <c r="GC412" s="48" t="n">
        <f aca="false">IF((GC411*(1+GC$5/Setup!$C$36)+IF($V412=10,N($F412),0))-CG412-EE412&lt;0.005,0,(GC411*(1+GC$5/Setup!$C$36)+IF($V412=10,N($F412),0))-CG412-EE412)</f>
        <v>0</v>
      </c>
      <c r="GD412" s="48" t="n">
        <f aca="false">IF((GD411*(1+GD$5/Setup!$C$36)+IF($V412=11,N($F412),0))-CH412-EF412&lt;0.005,0,(GD411*(1+GD$5/Setup!$C$36)+IF($V412=11,N($F412),0))-CH412-EF412)</f>
        <v>0</v>
      </c>
      <c r="GE412" s="48" t="n">
        <f aca="false">IF((GE411*(1+GE$5/Setup!$C$36)+IF($V412=12,N($F412),0))-CI412-EG412&lt;0.005,0,(GE411*(1+GE$5/Setup!$C$36)+IF($V412=12,N($F412),0))-CI412-EG412)</f>
        <v>0</v>
      </c>
      <c r="GF412" s="48" t="n">
        <f aca="false">IF((GF411*(1+GF$5/Setup!$C$36)+IF($V412=13,N($F412),0))-CJ412-EH412&lt;0.005,0,(GF411*(1+GF$5/Setup!$C$36)+IF($V412=13,N($F412),0))-CJ412-EH412)</f>
        <v>0</v>
      </c>
      <c r="GG412" s="48" t="n">
        <f aca="false">IF((GG411*(1+GG$5/Setup!$C$36)+IF($V412=14,N($F412),0))-CK412-EI412&lt;0.005,0,(GG411*(1+GG$5/Setup!$C$36)+IF($V412=14,N($F412),0))-CK412-EI412)</f>
        <v>0</v>
      </c>
      <c r="GH412" s="48" t="n">
        <f aca="false">IF((GH411*(1+GH$5/Setup!$C$36)+IF($V412=15,N($F412),0))-CL412-EJ412&lt;0.005,0,(GH411*(1+GH$5/Setup!$C$36)+IF($V412=15,N($F412),0))-CL412-EJ412)</f>
        <v>0</v>
      </c>
      <c r="GI412" s="48" t="n">
        <f aca="false">IF((GI411*(1+GI$5/Setup!$C$36)+IF($V412=16,N($F412),0))-CM412-EK412&lt;0.005,0,(GI411*(1+GI$5/Setup!$C$36)+IF($V412=16,N($F412),0))-CM412-EK412)</f>
        <v>0</v>
      </c>
      <c r="GJ412" s="48" t="n">
        <f aca="false">IF((GJ411*(1+GJ$5/Setup!$C$36)+IF($V412=17,N($F412),0))-CN412-EL412&lt;0.005,0,(GJ411*(1+GJ$5/Setup!$C$36)+IF($V412=17,N($F412),0))-CN412-EL412)</f>
        <v>0</v>
      </c>
      <c r="GK412" s="48" t="n">
        <f aca="false">IF((GK411*(1+GK$5/Setup!$C$36)+IF($V412=18,N($F412),0))-CO412-EM412&lt;0.005,0,(GK411*(1+GK$5/Setup!$C$36)+IF($V412=18,N($F412),0))-CO412-EM412)</f>
        <v>0</v>
      </c>
      <c r="GL412" s="48" t="n">
        <f aca="false">IF((GL411*(1+GL$5/Setup!$C$36)+IF($V412=19,N($F412),0))-CP412-EN412&lt;0.005,0,(GL411*(1+GL$5/Setup!$C$36)+IF($V412=19,N($F412),0))-CP412-EN412)</f>
        <v>0</v>
      </c>
      <c r="GM412" s="48" t="n">
        <f aca="false">IF((GM411*(1+GM$5/Setup!$C$36)+IF($V412=20,N($F412),0))-CQ412-EO412&lt;0.005,0,(GM411*(1+GM$5/Setup!$C$36)+IF($V412=20,N($F412),0))-CQ412-EO412)</f>
        <v>0</v>
      </c>
      <c r="GN412" s="48" t="n">
        <f aca="false">IF((GN411*(1+GN$5/Setup!$C$36)+IF($V412=21,N($F412),0))-CR412-EP412&lt;0.005,0,(GN411*(1+GN$5/Setup!$C$36)+IF($V412=21,N($F412),0))-CR412-EP412)</f>
        <v>0</v>
      </c>
      <c r="GO412" s="48" t="n">
        <f aca="false">IF((GO411*(1+GO$5/Setup!$C$36)+IF($V412=22,N($F412),0))-CS412-EQ412&lt;0.005,0,(GO411*(1+GO$5/Setup!$C$36)+IF($V412=22,N($F412),0))-CS412-EQ412)</f>
        <v>0</v>
      </c>
      <c r="GP412" s="48" t="n">
        <f aca="false">IF((GP411*(1+GP$5/Setup!$C$36)+IF($V412=23,N($F412),0))-CT412-ER412&lt;0.005,0,(GP411*(1+GP$5/Setup!$C$36)+IF($V412=23,N($F412),0))-CT412-ER412)</f>
        <v>0</v>
      </c>
      <c r="GQ412" s="48" t="n">
        <f aca="false">IF((GQ411*(1+GQ$5/Setup!$C$36)+IF($V412=24,N($F412),0))-CU412-ES412&lt;0.005,0,(GQ411*(1+GQ$5/Setup!$C$36)+IF($V412=24,N($F412),0))-CU412-ES412)</f>
        <v>0</v>
      </c>
      <c r="GR412" s="48" t="n">
        <f aca="false">IF((GR411*(1+GR$5/Setup!$C$36)+IF($V412=25,N($F412),0))-CV412-ET412&lt;0.005,0,(GR411*(1+GR$5/Setup!$C$36)+IF($V412=25,N($F412),0))-CV412-ET412)</f>
        <v>0</v>
      </c>
      <c r="GS412" s="48" t="n">
        <f aca="false">IF((GS411*(1+GS$5/Setup!$C$36)+IF($V412=26,N($F412),0))-CW412-EU412&lt;0.005,0,(GS411*(1+GS$5/Setup!$C$36)+IF($V412=26,N($F412),0))-CW412-EU412)</f>
        <v>0</v>
      </c>
      <c r="GT412" s="48" t="n">
        <f aca="false">IF((GT411*(1+GT$5/Setup!$C$36)+IF($V412=27,N($F412),0))-CX412-EV412&lt;0.005,0,(GT411*(1+GT$5/Setup!$C$36)+IF($V412=27,N($F412),0))-CX412-EV412)</f>
        <v>0</v>
      </c>
      <c r="GU412" s="48" t="n">
        <f aca="false">IF((GU411*(1+GU$5/Setup!$C$36)+IF($V412=28,N($F412),0))-CY412-EW412&lt;0.005,0,(GU411*(1+GU$5/Setup!$C$36)+IF($V412=28,N($F412),0))-CY412-EW412)</f>
        <v>0</v>
      </c>
      <c r="GV412" s="48" t="n">
        <f aca="false">IF((GV411*(1+GV$5/Setup!$C$36)+IF($V412=29,N($F412),0))-CZ412-EX412&lt;0.005,0,(GV411*(1+GV$5/Setup!$C$36)+IF($V412=29,N($F412),0))-CZ412-EX412)</f>
        <v>0</v>
      </c>
      <c r="GW412" s="48" t="n">
        <f aca="false">IF((GW411*(1+GW$5/Setup!$C$36)+IF($V412=30,N($F412),0))-DA412-EY412&lt;0.005,0,(GW411*(1+GW$5/Setup!$C$36)+IF($V412=30,N($F412),0))-DA412-EY412)</f>
        <v>0</v>
      </c>
      <c r="GX412" s="48" t="n">
        <f aca="false">IF((GX411*(1+GX$5/Setup!$C$36)+IF($V412=31,N($F412),0))-DB412-EZ412&lt;0.005,0,(GX411*(1+GX$5/Setup!$C$36)+IF($V412=31,N($F412),0))-DB412-EZ412)</f>
        <v>0</v>
      </c>
      <c r="GY412" s="48" t="n">
        <f aca="false">IF((GY411*(1+GY$5/Setup!$C$36)+IF($V412=32,N($F412),0))-DC412-FA412&lt;0.005,0,(GY411*(1+GY$5/Setup!$C$36)+IF($V412=32,N($F412),0))-DC412-FA412)</f>
        <v>0</v>
      </c>
      <c r="GZ412" s="48" t="n">
        <f aca="false">IF((GZ411*(1+GZ$5/Setup!$C$36)+IF($V412=33,N($F412),0))-DD412-FB412&lt;0.005,0,(GZ411*(1+GZ$5/Setup!$C$36)+IF($V412=33,N($F412),0))-DD412-FB412)</f>
        <v>0</v>
      </c>
      <c r="HA412" s="48" t="n">
        <f aca="false">IF((HA411*(1+HA$5/Setup!$C$36)+IF($V412=34,N($F412),0))-DE412-FC412&lt;0.005,0,(HA411*(1+HA$5/Setup!$C$36)+IF($V412=34,N($F412),0))-DE412-FC412)</f>
        <v>0</v>
      </c>
      <c r="HB412" s="48" t="n">
        <f aca="false">IF((HB411*(1+HB$5/Setup!$C$36)+IF($V412=35,N($F412),0))-DF412-FD412&lt;0.005,0,(HB411*(1+HB$5/Setup!$C$36)+IF($V412=35,N($F412),0))-DF412-FD412)</f>
        <v>0</v>
      </c>
      <c r="HC412" s="48" t="n">
        <f aca="false">IF((HC411*(1+HC$5/Setup!$C$36)+IF($V412=36,N($F412),0))-DG412-FE412&lt;0.005,0,(HC411*(1+HC$5/Setup!$C$36)+IF($V412=36,N($F412),0))-DG412-FE412)</f>
        <v>0</v>
      </c>
      <c r="HD412" s="48" t="n">
        <f aca="false">IF((HD411*(1+HD$5/Setup!$C$36)+IF($V412=37,N($F412),0))-DH412-FF412&lt;0.005,0,(HD411*(1+HD$5/Setup!$C$36)+IF($V412=37,N($F412),0))-DH412-FF412)</f>
        <v>0</v>
      </c>
      <c r="HE412" s="48" t="n">
        <f aca="false">IF((HE411*(1+HE$5/Setup!$C$36)+IF($V412=38,N($F412),0))-DI412-FG412&lt;0.005,0,(HE411*(1+HE$5/Setup!$C$36)+IF($V412=38,N($F412),0))-DI412-FG412)</f>
        <v>0</v>
      </c>
      <c r="HF412" s="48" t="n">
        <f aca="false">IF((HF411*(1+HF$5/Setup!$C$36)+IF($V412=39,N($F412),0))-DJ412-FH412&lt;0.005,0,(HF411*(1+HF$5/Setup!$C$36)+IF($V412=39,N($F412),0))-DJ412-FH412)</f>
        <v>0</v>
      </c>
      <c r="HG412" s="48" t="n">
        <f aca="false">IF((HG411*(1+HG$5/Setup!$C$36)+IF($V412=40,N($F412),0))-DK412-FI412&lt;0.005,0,(HG411*(1+HG$5/Setup!$C$36)+IF($V412=40,N($F412),0))-DK412-FI412)</f>
        <v>0</v>
      </c>
      <c r="HH412" s="48" t="n">
        <f aca="false">IF((HH411*(1+HH$5/Setup!$C$36)+IF($V412=41,N($F412),0))-DL412-FJ412&lt;0.005,0,(HH411*(1+HH$5/Setup!$C$36)+IF($V412=41,N($F412),0))-DL412-FJ412)</f>
        <v>0</v>
      </c>
      <c r="HI412" s="48" t="n">
        <f aca="false">IF((HI411*(1+HI$5/Setup!$C$36)+IF($V412=42,N($F412),0))-DM412-FK412&lt;0.005,0,(HI411*(1+HI$5/Setup!$C$36)+IF($V412=42,N($F412),0))-DM412-FK412)</f>
        <v>0</v>
      </c>
      <c r="HJ412" s="48" t="n">
        <f aca="false">IF((HJ411*(1+HJ$5/Setup!$C$36)+IF($V412=43,N($F412),0))-DN412-FL412&lt;0.005,0,(HJ411*(1+HJ$5/Setup!$C$36)+IF($V412=43,N($F412),0))-DN412-FL412)</f>
        <v>0</v>
      </c>
      <c r="HK412" s="48" t="n">
        <f aca="false">IF((HK411*(1+HK$5/Setup!$C$36)+IF($V412=44,N($F412),0))-DO412-FM412&lt;0.005,0,(HK411*(1+HK$5/Setup!$C$36)+IF($V412=44,N($F412),0))-DO412-FM412)</f>
        <v>0</v>
      </c>
      <c r="HL412" s="48" t="n">
        <f aca="false">IF((HL411*(1+HL$5/Setup!$C$36)+IF($V412=45,N($F412),0))-DP412-FN412&lt;0.005,0,(HL411*(1+HL$5/Setup!$C$36)+IF($V412=45,N($F412),0))-DP412-FN412)</f>
        <v>0</v>
      </c>
      <c r="HM412" s="48" t="n">
        <f aca="false">IF((HM411*(1+HM$5/Setup!$C$36)+IF($V412=46,N($F412),0))-DQ412-FO412&lt;0.005,0,(HM411*(1+HM$5/Setup!$C$36)+IF($V412=46,N($F412),0))-DQ412-FO412)</f>
        <v>0</v>
      </c>
      <c r="HN412" s="48" t="n">
        <f aca="false">IF((HN411*(1+HN$5/Setup!$C$36)+IF($V412=47,N($F412),0))-DR412-FP412&lt;0.005,0,(HN411*(1+HN$5/Setup!$C$36)+IF($V412=47,N($F412),0))-DR412-FP412)</f>
        <v>0</v>
      </c>
      <c r="HO412" s="48" t="n">
        <f aca="false">IF((HO411*(1+HO$5/Setup!$C$36)+IF($V412=48,N($F412),0))-DS412-FQ412&lt;0.005,0,(HO411*(1+HO$5/Setup!$C$36)+IF($V412=48,N($F412),0))-DS412-FQ412)</f>
        <v>0</v>
      </c>
      <c r="HP412" s="48" t="n">
        <f aca="false">IF((HP411*(1+HP$5/Setup!$C$36)+IF($V412=49,N($F412),0))-DT412-FR412&lt;0.005,0,(HP411*(1+HP$5/Setup!$C$36)+IF($V412=49,N($F412),0))-DT412-FR412)</f>
        <v>0</v>
      </c>
      <c r="HQ412" s="48" t="n">
        <f aca="false">IF((HQ411*(1+HQ$5/Setup!$C$36)+IF($V412=50,N($F412),0))-DU412-FS412&lt;0.005,0,(HQ411*(1+HQ$5/Setup!$C$36)+IF($V412=50,N($F412),0))-DU412-FS412)</f>
        <v>0</v>
      </c>
    </row>
    <row r="413" customFormat="false" ht="15" hidden="false" customHeight="false" outlineLevel="0" collapsed="false">
      <c r="A413" s="44" t="n">
        <v>405</v>
      </c>
      <c r="B413" s="45" t="n">
        <f aca="false">IF(Setup!$C$7="Every month",EDATE(Setup!$C$8,($A413-1)),IF(Setup!$C$7="Twice a month",DATE(YEAR(Setup!$C$8),MONTH(Setup!$C$8)+INT((($A413-1)+Setup!$C$41)/2),MIN(IF(MOD(($A413-1)+Setup!$C$41,2)=0,Setup!$C$39,Setup!$C$40),DAY(EOMONTH(DATE(YEAR(Setup!$C$8),MONTH(Setup!$C$8)+INT((($A413-1)+Setup!$C$41)/2),1),0)))),Setup!$C$8+($A413-1)*IF(Setup!$C$7="Every week",7,14)))</f>
        <v>51981</v>
      </c>
      <c r="C413" s="45" t="n">
        <f aca="false">IF(Setup!$C$7="Every month",EDATE(Setup!$C$8,$A413),IF(Setup!$C$7="Twice a month",DATE(YEAR(Setup!$C$8),MONTH(Setup!$C$8)+INT(($A413+Setup!$C$41)/2),MIN(IF(MOD($A413+Setup!$C$41,2)=0,Setup!$C$39,Setup!$C$40),DAY(EOMONTH(DATE(YEAR(Setup!$C$8),MONTH(Setup!$C$8)+INT(($A413+Setup!$C$41)/2),1),0)))),Setup!$C$8+$A413*IF(Setup!$C$7="Every week",7,14)))</f>
        <v>51995</v>
      </c>
      <c r="D413" s="46"/>
      <c r="E413" s="47"/>
      <c r="F413" s="47"/>
      <c r="G413" s="47"/>
      <c r="H413" s="47"/>
      <c r="I413" s="48" t="n">
        <f aca="false">N(Setup!$C$11)+N(E413)</f>
        <v>100</v>
      </c>
      <c r="J413" s="48" t="n">
        <f aca="false">MIN(Setup!$C$37,MAX(I413,0))</f>
        <v>9.23076923076923</v>
      </c>
      <c r="K413" s="48" t="n">
        <f aca="false">MIN(MAX(N(Setup!$C$14)-L412,0),MAX(I413-J413,0))</f>
        <v>0</v>
      </c>
      <c r="L413" s="48" t="n">
        <f aca="false">L412+K413-N(G413)</f>
        <v>500</v>
      </c>
      <c r="M413" s="48" t="n">
        <f aca="false">M412+J413-N(H413)</f>
        <v>3738.46153846152</v>
      </c>
      <c r="N413" s="48" t="n">
        <f aca="false">SUM(BX413:DU413)</f>
        <v>0</v>
      </c>
      <c r="O413" s="48" t="n">
        <f aca="false">SUM(Z413:BW413)-N413</f>
        <v>0</v>
      </c>
      <c r="P413" s="48" t="n">
        <f aca="false">MAX(I413-J413-K413,0)+O413</f>
        <v>90.7692307692308</v>
      </c>
      <c r="Q413" s="48" t="n">
        <f aca="false">SUM(DV413:FS413)</f>
        <v>0</v>
      </c>
      <c r="R413" s="49" t="n">
        <f aca="false">N413+J413+K413+Q413</f>
        <v>9.23076923076923</v>
      </c>
      <c r="S413" s="48" t="n">
        <f aca="false">T413-T412-N(F413)+N413+Q413</f>
        <v>0</v>
      </c>
      <c r="T413" s="49" t="n">
        <f aca="false">SUM(FT413:HQ413)</f>
        <v>0</v>
      </c>
      <c r="U413" s="44" t="str">
        <f aca="false">IF(T412&lt;0.005,"",INDEX(Helpers!$C$2:$C$51,IF(_xlfn.MINIFS($DV$6:$FS$6,DV413:FS413,"&gt;0.005")=0,V413,_xlfn.MINIFS($DV$6:$FS$6,DV413:FS413,"&gt;0.005"))))</f>
        <v/>
      </c>
      <c r="V413" s="44" t="n">
        <f aca="false">IF(_xlfn.MINIFS($FT$6:$HQ$6,FT412:HQ412,"&gt;0.005")=0,1,_xlfn.MINIFS($FT$6:$HQ$6,FT412:HQ412,"&gt;0.005"))</f>
        <v>1</v>
      </c>
      <c r="W413" s="44" t="n">
        <f aca="false">IF(AND(D413&lt;&gt;"Paid",T412&gt;0.005),1,0)</f>
        <v>0</v>
      </c>
      <c r="X413" s="48" t="n">
        <f aca="false">SUMPRODUCT(((Helpers!$G$2:$G$51*(1+(Helpers!$D$2:$D$51+0.000000001)/12)^(($B413-Setup!$C$8)/(365.25/12))-Helpers!$E$2:$E$51*((1+(Helpers!$D$2:$D$51+0.000000001)/12)^(($B413-Setup!$C$8)/(365.25/12))-1)/((Helpers!$D$2:$D$51+0.000000001)/12))&gt;0)*(Helpers!$G$2:$G$51*(1+(Helpers!$D$2:$D$51+0.000000001)/12)^(($B413-Setup!$C$8)/(365.25/12))-Helpers!$E$2:$E$51*((1+(Helpers!$D$2:$D$51+0.000000001)/12)^(($B413-Setup!$C$8)/(365.25/12))-1)/((Helpers!$D$2:$D$51+0.000000001)/12)))</f>
        <v>0</v>
      </c>
      <c r="Y413" s="48"/>
      <c r="Z413" s="48" t="n">
        <f aca="false">IF(OR(N(Z$5)=0,Z$6=""),0,Z$5*((DATE(YEAR($B413),MONTH($B413),MIN(Z$6,DAY(EOMONTH($B413,0))))&gt;=$B413)*(DATE(YEAR($B413),MONTH($B413),MIN(Z$6,DAY(EOMONTH($B413,0))))&lt;$C413)+(DATE(YEAR($B413),MONTH($B413)+1,MIN(Z$6,DAY(EOMONTH($B413,1))))&gt;=$B413)*(DATE(YEAR($B413),MONTH($B413)+1,MIN(Z$6,DAY(EOMONTH($B413,1))))&lt;$C413)))</f>
        <v>0</v>
      </c>
      <c r="AA413" s="48" t="n">
        <f aca="false">IF(OR(N(AA$5)=0,AA$6=""),0,AA$5*((DATE(YEAR($B413),MONTH($B413),MIN(AA$6,DAY(EOMONTH($B413,0))))&gt;=$B413)*(DATE(YEAR($B413),MONTH($B413),MIN(AA$6,DAY(EOMONTH($B413,0))))&lt;$C413)+(DATE(YEAR($B413),MONTH($B413)+1,MIN(AA$6,DAY(EOMONTH($B413,1))))&gt;=$B413)*(DATE(YEAR($B413),MONTH($B413)+1,MIN(AA$6,DAY(EOMONTH($B413,1))))&lt;$C413)))</f>
        <v>0</v>
      </c>
      <c r="AB413" s="48" t="n">
        <f aca="false">IF(OR(N(AB$5)=0,AB$6=""),0,AB$5*((DATE(YEAR($B413),MONTH($B413),MIN(AB$6,DAY(EOMONTH($B413,0))))&gt;=$B413)*(DATE(YEAR($B413),MONTH($B413),MIN(AB$6,DAY(EOMONTH($B413,0))))&lt;$C413)+(DATE(YEAR($B413),MONTH($B413)+1,MIN(AB$6,DAY(EOMONTH($B413,1))))&gt;=$B413)*(DATE(YEAR($B413),MONTH($B413)+1,MIN(AB$6,DAY(EOMONTH($B413,1))))&lt;$C413)))</f>
        <v>0</v>
      </c>
      <c r="AC413" s="48" t="n">
        <f aca="false">IF(OR(N(AC$5)=0,AC$6=""),0,AC$5*((DATE(YEAR($B413),MONTH($B413),MIN(AC$6,DAY(EOMONTH($B413,0))))&gt;=$B413)*(DATE(YEAR($B413),MONTH($B413),MIN(AC$6,DAY(EOMONTH($B413,0))))&lt;$C413)+(DATE(YEAR($B413),MONTH($B413)+1,MIN(AC$6,DAY(EOMONTH($B413,1))))&gt;=$B413)*(DATE(YEAR($B413),MONTH($B413)+1,MIN(AC$6,DAY(EOMONTH($B413,1))))&lt;$C413)))</f>
        <v>0</v>
      </c>
      <c r="AD413" s="48" t="n">
        <f aca="false">IF(OR(N(AD$5)=0,AD$6=""),0,AD$5*((DATE(YEAR($B413),MONTH($B413),MIN(AD$6,DAY(EOMONTH($B413,0))))&gt;=$B413)*(DATE(YEAR($B413),MONTH($B413),MIN(AD$6,DAY(EOMONTH($B413,0))))&lt;$C413)+(DATE(YEAR($B413),MONTH($B413)+1,MIN(AD$6,DAY(EOMONTH($B413,1))))&gt;=$B413)*(DATE(YEAR($B413),MONTH($B413)+1,MIN(AD$6,DAY(EOMONTH($B413,1))))&lt;$C413)))</f>
        <v>0</v>
      </c>
      <c r="AE413" s="48" t="n">
        <f aca="false">IF(OR(N(AE$5)=0,AE$6=""),0,AE$5*((DATE(YEAR($B413),MONTH($B413),MIN(AE$6,DAY(EOMONTH($B413,0))))&gt;=$B413)*(DATE(YEAR($B413),MONTH($B413),MIN(AE$6,DAY(EOMONTH($B413,0))))&lt;$C413)+(DATE(YEAR($B413),MONTH($B413)+1,MIN(AE$6,DAY(EOMONTH($B413,1))))&gt;=$B413)*(DATE(YEAR($B413),MONTH($B413)+1,MIN(AE$6,DAY(EOMONTH($B413,1))))&lt;$C413)))</f>
        <v>0</v>
      </c>
      <c r="AF413" s="48" t="n">
        <f aca="false">IF(OR(N(AF$5)=0,AF$6=""),0,AF$5*((DATE(YEAR($B413),MONTH($B413),MIN(AF$6,DAY(EOMONTH($B413,0))))&gt;=$B413)*(DATE(YEAR($B413),MONTH($B413),MIN(AF$6,DAY(EOMONTH($B413,0))))&lt;$C413)+(DATE(YEAR($B413),MONTH($B413)+1,MIN(AF$6,DAY(EOMONTH($B413,1))))&gt;=$B413)*(DATE(YEAR($B413),MONTH($B413)+1,MIN(AF$6,DAY(EOMONTH($B413,1))))&lt;$C413)))</f>
        <v>0</v>
      </c>
      <c r="AG413" s="48" t="n">
        <f aca="false">IF(OR(N(AG$5)=0,AG$6=""),0,AG$5*((DATE(YEAR($B413),MONTH($B413),MIN(AG$6,DAY(EOMONTH($B413,0))))&gt;=$B413)*(DATE(YEAR($B413),MONTH($B413),MIN(AG$6,DAY(EOMONTH($B413,0))))&lt;$C413)+(DATE(YEAR($B413),MONTH($B413)+1,MIN(AG$6,DAY(EOMONTH($B413,1))))&gt;=$B413)*(DATE(YEAR($B413),MONTH($B413)+1,MIN(AG$6,DAY(EOMONTH($B413,1))))&lt;$C413)))</f>
        <v>0</v>
      </c>
      <c r="AH413" s="48" t="n">
        <f aca="false">IF(OR(N(AH$5)=0,AH$6=""),0,AH$5*((DATE(YEAR($B413),MONTH($B413),MIN(AH$6,DAY(EOMONTH($B413,0))))&gt;=$B413)*(DATE(YEAR($B413),MONTH($B413),MIN(AH$6,DAY(EOMONTH($B413,0))))&lt;$C413)+(DATE(YEAR($B413),MONTH($B413)+1,MIN(AH$6,DAY(EOMONTH($B413,1))))&gt;=$B413)*(DATE(YEAR($B413),MONTH($B413)+1,MIN(AH$6,DAY(EOMONTH($B413,1))))&lt;$C413)))</f>
        <v>0</v>
      </c>
      <c r="AI413" s="48" t="n">
        <f aca="false">IF(OR(N(AI$5)=0,AI$6=""),0,AI$5*((DATE(YEAR($B413),MONTH($B413),MIN(AI$6,DAY(EOMONTH($B413,0))))&gt;=$B413)*(DATE(YEAR($B413),MONTH($B413),MIN(AI$6,DAY(EOMONTH($B413,0))))&lt;$C413)+(DATE(YEAR($B413),MONTH($B413)+1,MIN(AI$6,DAY(EOMONTH($B413,1))))&gt;=$B413)*(DATE(YEAR($B413),MONTH($B413)+1,MIN(AI$6,DAY(EOMONTH($B413,1))))&lt;$C413)))</f>
        <v>0</v>
      </c>
      <c r="AJ413" s="48" t="n">
        <f aca="false">IF(OR(N(AJ$5)=0,AJ$6=""),0,AJ$5*((DATE(YEAR($B413),MONTH($B413),MIN(AJ$6,DAY(EOMONTH($B413,0))))&gt;=$B413)*(DATE(YEAR($B413),MONTH($B413),MIN(AJ$6,DAY(EOMONTH($B413,0))))&lt;$C413)+(DATE(YEAR($B413),MONTH($B413)+1,MIN(AJ$6,DAY(EOMONTH($B413,1))))&gt;=$B413)*(DATE(YEAR($B413),MONTH($B413)+1,MIN(AJ$6,DAY(EOMONTH($B413,1))))&lt;$C413)))</f>
        <v>0</v>
      </c>
      <c r="AK413" s="48" t="n">
        <f aca="false">IF(OR(N(AK$5)=0,AK$6=""),0,AK$5*((DATE(YEAR($B413),MONTH($B413),MIN(AK$6,DAY(EOMONTH($B413,0))))&gt;=$B413)*(DATE(YEAR($B413),MONTH($B413),MIN(AK$6,DAY(EOMONTH($B413,0))))&lt;$C413)+(DATE(YEAR($B413),MONTH($B413)+1,MIN(AK$6,DAY(EOMONTH($B413,1))))&gt;=$B413)*(DATE(YEAR($B413),MONTH($B413)+1,MIN(AK$6,DAY(EOMONTH($B413,1))))&lt;$C413)))</f>
        <v>0</v>
      </c>
      <c r="AL413" s="48" t="n">
        <f aca="false">IF(OR(N(AL$5)=0,AL$6=""),0,AL$5*((DATE(YEAR($B413),MONTH($B413),MIN(AL$6,DAY(EOMONTH($B413,0))))&gt;=$B413)*(DATE(YEAR($B413),MONTH($B413),MIN(AL$6,DAY(EOMONTH($B413,0))))&lt;$C413)+(DATE(YEAR($B413),MONTH($B413)+1,MIN(AL$6,DAY(EOMONTH($B413,1))))&gt;=$B413)*(DATE(YEAR($B413),MONTH($B413)+1,MIN(AL$6,DAY(EOMONTH($B413,1))))&lt;$C413)))</f>
        <v>0</v>
      </c>
      <c r="AM413" s="48" t="n">
        <f aca="false">IF(OR(N(AM$5)=0,AM$6=""),0,AM$5*((DATE(YEAR($B413),MONTH($B413),MIN(AM$6,DAY(EOMONTH($B413,0))))&gt;=$B413)*(DATE(YEAR($B413),MONTH($B413),MIN(AM$6,DAY(EOMONTH($B413,0))))&lt;$C413)+(DATE(YEAR($B413),MONTH($B413)+1,MIN(AM$6,DAY(EOMONTH($B413,1))))&gt;=$B413)*(DATE(YEAR($B413),MONTH($B413)+1,MIN(AM$6,DAY(EOMONTH($B413,1))))&lt;$C413)))</f>
        <v>0</v>
      </c>
      <c r="AN413" s="48" t="n">
        <f aca="false">IF(OR(N(AN$5)=0,AN$6=""),0,AN$5*((DATE(YEAR($B413),MONTH($B413),MIN(AN$6,DAY(EOMONTH($B413,0))))&gt;=$B413)*(DATE(YEAR($B413),MONTH($B413),MIN(AN$6,DAY(EOMONTH($B413,0))))&lt;$C413)+(DATE(YEAR($B413),MONTH($B413)+1,MIN(AN$6,DAY(EOMONTH($B413,1))))&gt;=$B413)*(DATE(YEAR($B413),MONTH($B413)+1,MIN(AN$6,DAY(EOMONTH($B413,1))))&lt;$C413)))</f>
        <v>0</v>
      </c>
      <c r="AO413" s="48" t="n">
        <f aca="false">IF(OR(N(AO$5)=0,AO$6=""),0,AO$5*((DATE(YEAR($B413),MONTH($B413),MIN(AO$6,DAY(EOMONTH($B413,0))))&gt;=$B413)*(DATE(YEAR($B413),MONTH($B413),MIN(AO$6,DAY(EOMONTH($B413,0))))&lt;$C413)+(DATE(YEAR($B413),MONTH($B413)+1,MIN(AO$6,DAY(EOMONTH($B413,1))))&gt;=$B413)*(DATE(YEAR($B413),MONTH($B413)+1,MIN(AO$6,DAY(EOMONTH($B413,1))))&lt;$C413)))</f>
        <v>0</v>
      </c>
      <c r="AP413" s="48" t="n">
        <f aca="false">IF(OR(N(AP$5)=0,AP$6=""),0,AP$5*((DATE(YEAR($B413),MONTH($B413),MIN(AP$6,DAY(EOMONTH($B413,0))))&gt;=$B413)*(DATE(YEAR($B413),MONTH($B413),MIN(AP$6,DAY(EOMONTH($B413,0))))&lt;$C413)+(DATE(YEAR($B413),MONTH($B413)+1,MIN(AP$6,DAY(EOMONTH($B413,1))))&gt;=$B413)*(DATE(YEAR($B413),MONTH($B413)+1,MIN(AP$6,DAY(EOMONTH($B413,1))))&lt;$C413)))</f>
        <v>0</v>
      </c>
      <c r="AQ413" s="48" t="n">
        <f aca="false">IF(OR(N(AQ$5)=0,AQ$6=""),0,AQ$5*((DATE(YEAR($B413),MONTH($B413),MIN(AQ$6,DAY(EOMONTH($B413,0))))&gt;=$B413)*(DATE(YEAR($B413),MONTH($B413),MIN(AQ$6,DAY(EOMONTH($B413,0))))&lt;$C413)+(DATE(YEAR($B413),MONTH($B413)+1,MIN(AQ$6,DAY(EOMONTH($B413,1))))&gt;=$B413)*(DATE(YEAR($B413),MONTH($B413)+1,MIN(AQ$6,DAY(EOMONTH($B413,1))))&lt;$C413)))</f>
        <v>0</v>
      </c>
      <c r="AR413" s="48" t="n">
        <f aca="false">IF(OR(N(AR$5)=0,AR$6=""),0,AR$5*((DATE(YEAR($B413),MONTH($B413),MIN(AR$6,DAY(EOMONTH($B413,0))))&gt;=$B413)*(DATE(YEAR($B413),MONTH($B413),MIN(AR$6,DAY(EOMONTH($B413,0))))&lt;$C413)+(DATE(YEAR($B413),MONTH($B413)+1,MIN(AR$6,DAY(EOMONTH($B413,1))))&gt;=$B413)*(DATE(YEAR($B413),MONTH($B413)+1,MIN(AR$6,DAY(EOMONTH($B413,1))))&lt;$C413)))</f>
        <v>0</v>
      </c>
      <c r="AS413" s="48" t="n">
        <f aca="false">IF(OR(N(AS$5)=0,AS$6=""),0,AS$5*((DATE(YEAR($B413),MONTH($B413),MIN(AS$6,DAY(EOMONTH($B413,0))))&gt;=$B413)*(DATE(YEAR($B413),MONTH($B413),MIN(AS$6,DAY(EOMONTH($B413,0))))&lt;$C413)+(DATE(YEAR($B413),MONTH($B413)+1,MIN(AS$6,DAY(EOMONTH($B413,1))))&gt;=$B413)*(DATE(YEAR($B413),MONTH($B413)+1,MIN(AS$6,DAY(EOMONTH($B413,1))))&lt;$C413)))</f>
        <v>0</v>
      </c>
      <c r="AT413" s="48" t="n">
        <f aca="false">IF(OR(N(AT$5)=0,AT$6=""),0,AT$5*((DATE(YEAR($B413),MONTH($B413),MIN(AT$6,DAY(EOMONTH($B413,0))))&gt;=$B413)*(DATE(YEAR($B413),MONTH($B413),MIN(AT$6,DAY(EOMONTH($B413,0))))&lt;$C413)+(DATE(YEAR($B413),MONTH($B413)+1,MIN(AT$6,DAY(EOMONTH($B413,1))))&gt;=$B413)*(DATE(YEAR($B413),MONTH($B413)+1,MIN(AT$6,DAY(EOMONTH($B413,1))))&lt;$C413)))</f>
        <v>0</v>
      </c>
      <c r="AU413" s="48" t="n">
        <f aca="false">IF(OR(N(AU$5)=0,AU$6=""),0,AU$5*((DATE(YEAR($B413),MONTH($B413),MIN(AU$6,DAY(EOMONTH($B413,0))))&gt;=$B413)*(DATE(YEAR($B413),MONTH($B413),MIN(AU$6,DAY(EOMONTH($B413,0))))&lt;$C413)+(DATE(YEAR($B413),MONTH($B413)+1,MIN(AU$6,DAY(EOMONTH($B413,1))))&gt;=$B413)*(DATE(YEAR($B413),MONTH($B413)+1,MIN(AU$6,DAY(EOMONTH($B413,1))))&lt;$C413)))</f>
        <v>0</v>
      </c>
      <c r="AV413" s="48" t="n">
        <f aca="false">IF(OR(N(AV$5)=0,AV$6=""),0,AV$5*((DATE(YEAR($B413),MONTH($B413),MIN(AV$6,DAY(EOMONTH($B413,0))))&gt;=$B413)*(DATE(YEAR($B413),MONTH($B413),MIN(AV$6,DAY(EOMONTH($B413,0))))&lt;$C413)+(DATE(YEAR($B413),MONTH($B413)+1,MIN(AV$6,DAY(EOMONTH($B413,1))))&gt;=$B413)*(DATE(YEAR($B413),MONTH($B413)+1,MIN(AV$6,DAY(EOMONTH($B413,1))))&lt;$C413)))</f>
        <v>0</v>
      </c>
      <c r="AW413" s="48" t="n">
        <f aca="false">IF(OR(N(AW$5)=0,AW$6=""),0,AW$5*((DATE(YEAR($B413),MONTH($B413),MIN(AW$6,DAY(EOMONTH($B413,0))))&gt;=$B413)*(DATE(YEAR($B413),MONTH($B413),MIN(AW$6,DAY(EOMONTH($B413,0))))&lt;$C413)+(DATE(YEAR($B413),MONTH($B413)+1,MIN(AW$6,DAY(EOMONTH($B413,1))))&gt;=$B413)*(DATE(YEAR($B413),MONTH($B413)+1,MIN(AW$6,DAY(EOMONTH($B413,1))))&lt;$C413)))</f>
        <v>0</v>
      </c>
      <c r="AX413" s="48" t="n">
        <f aca="false">IF(OR(N(AX$5)=0,AX$6=""),0,AX$5*((DATE(YEAR($B413),MONTH($B413),MIN(AX$6,DAY(EOMONTH($B413,0))))&gt;=$B413)*(DATE(YEAR($B413),MONTH($B413),MIN(AX$6,DAY(EOMONTH($B413,0))))&lt;$C413)+(DATE(YEAR($B413),MONTH($B413)+1,MIN(AX$6,DAY(EOMONTH($B413,1))))&gt;=$B413)*(DATE(YEAR($B413),MONTH($B413)+1,MIN(AX$6,DAY(EOMONTH($B413,1))))&lt;$C413)))</f>
        <v>0</v>
      </c>
      <c r="AY413" s="48" t="n">
        <f aca="false">IF(OR(N(AY$5)=0,AY$6=""),0,AY$5*((DATE(YEAR($B413),MONTH($B413),MIN(AY$6,DAY(EOMONTH($B413,0))))&gt;=$B413)*(DATE(YEAR($B413),MONTH($B413),MIN(AY$6,DAY(EOMONTH($B413,0))))&lt;$C413)+(DATE(YEAR($B413),MONTH($B413)+1,MIN(AY$6,DAY(EOMONTH($B413,1))))&gt;=$B413)*(DATE(YEAR($B413),MONTH($B413)+1,MIN(AY$6,DAY(EOMONTH($B413,1))))&lt;$C413)))</f>
        <v>0</v>
      </c>
      <c r="AZ413" s="48" t="n">
        <f aca="false">IF(OR(N(AZ$5)=0,AZ$6=""),0,AZ$5*((DATE(YEAR($B413),MONTH($B413),MIN(AZ$6,DAY(EOMONTH($B413,0))))&gt;=$B413)*(DATE(YEAR($B413),MONTH($B413),MIN(AZ$6,DAY(EOMONTH($B413,0))))&lt;$C413)+(DATE(YEAR($B413),MONTH($B413)+1,MIN(AZ$6,DAY(EOMONTH($B413,1))))&gt;=$B413)*(DATE(YEAR($B413),MONTH($B413)+1,MIN(AZ$6,DAY(EOMONTH($B413,1))))&lt;$C413)))</f>
        <v>0</v>
      </c>
      <c r="BA413" s="48" t="n">
        <f aca="false">IF(OR(N(BA$5)=0,BA$6=""),0,BA$5*((DATE(YEAR($B413),MONTH($B413),MIN(BA$6,DAY(EOMONTH($B413,0))))&gt;=$B413)*(DATE(YEAR($B413),MONTH($B413),MIN(BA$6,DAY(EOMONTH($B413,0))))&lt;$C413)+(DATE(YEAR($B413),MONTH($B413)+1,MIN(BA$6,DAY(EOMONTH($B413,1))))&gt;=$B413)*(DATE(YEAR($B413),MONTH($B413)+1,MIN(BA$6,DAY(EOMONTH($B413,1))))&lt;$C413)))</f>
        <v>0</v>
      </c>
      <c r="BB413" s="48" t="n">
        <f aca="false">IF(OR(N(BB$5)=0,BB$6=""),0,BB$5*((DATE(YEAR($B413),MONTH($B413),MIN(BB$6,DAY(EOMONTH($B413,0))))&gt;=$B413)*(DATE(YEAR($B413),MONTH($B413),MIN(BB$6,DAY(EOMONTH($B413,0))))&lt;$C413)+(DATE(YEAR($B413),MONTH($B413)+1,MIN(BB$6,DAY(EOMONTH($B413,1))))&gt;=$B413)*(DATE(YEAR($B413),MONTH($B413)+1,MIN(BB$6,DAY(EOMONTH($B413,1))))&lt;$C413)))</f>
        <v>0</v>
      </c>
      <c r="BC413" s="48" t="n">
        <f aca="false">IF(OR(N(BC$5)=0,BC$6=""),0,BC$5*((DATE(YEAR($B413),MONTH($B413),MIN(BC$6,DAY(EOMONTH($B413,0))))&gt;=$B413)*(DATE(YEAR($B413),MONTH($B413),MIN(BC$6,DAY(EOMONTH($B413,0))))&lt;$C413)+(DATE(YEAR($B413),MONTH($B413)+1,MIN(BC$6,DAY(EOMONTH($B413,1))))&gt;=$B413)*(DATE(YEAR($B413),MONTH($B413)+1,MIN(BC$6,DAY(EOMONTH($B413,1))))&lt;$C413)))</f>
        <v>0</v>
      </c>
      <c r="BD413" s="48" t="n">
        <f aca="false">IF(OR(N(BD$5)=0,BD$6=""),0,BD$5*((DATE(YEAR($B413),MONTH($B413),MIN(BD$6,DAY(EOMONTH($B413,0))))&gt;=$B413)*(DATE(YEAR($B413),MONTH($B413),MIN(BD$6,DAY(EOMONTH($B413,0))))&lt;$C413)+(DATE(YEAR($B413),MONTH($B413)+1,MIN(BD$6,DAY(EOMONTH($B413,1))))&gt;=$B413)*(DATE(YEAR($B413),MONTH($B413)+1,MIN(BD$6,DAY(EOMONTH($B413,1))))&lt;$C413)))</f>
        <v>0</v>
      </c>
      <c r="BE413" s="48" t="n">
        <f aca="false">IF(OR(N(BE$5)=0,BE$6=""),0,BE$5*((DATE(YEAR($B413),MONTH($B413),MIN(BE$6,DAY(EOMONTH($B413,0))))&gt;=$B413)*(DATE(YEAR($B413),MONTH($B413),MIN(BE$6,DAY(EOMONTH($B413,0))))&lt;$C413)+(DATE(YEAR($B413),MONTH($B413)+1,MIN(BE$6,DAY(EOMONTH($B413,1))))&gt;=$B413)*(DATE(YEAR($B413),MONTH($B413)+1,MIN(BE$6,DAY(EOMONTH($B413,1))))&lt;$C413)))</f>
        <v>0</v>
      </c>
      <c r="BF413" s="48" t="n">
        <f aca="false">IF(OR(N(BF$5)=0,BF$6=""),0,BF$5*((DATE(YEAR($B413),MONTH($B413),MIN(BF$6,DAY(EOMONTH($B413,0))))&gt;=$B413)*(DATE(YEAR($B413),MONTH($B413),MIN(BF$6,DAY(EOMONTH($B413,0))))&lt;$C413)+(DATE(YEAR($B413),MONTH($B413)+1,MIN(BF$6,DAY(EOMONTH($B413,1))))&gt;=$B413)*(DATE(YEAR($B413),MONTH($B413)+1,MIN(BF$6,DAY(EOMONTH($B413,1))))&lt;$C413)))</f>
        <v>0</v>
      </c>
      <c r="BG413" s="48" t="n">
        <f aca="false">IF(OR(N(BG$5)=0,BG$6=""),0,BG$5*((DATE(YEAR($B413),MONTH($B413),MIN(BG$6,DAY(EOMONTH($B413,0))))&gt;=$B413)*(DATE(YEAR($B413),MONTH($B413),MIN(BG$6,DAY(EOMONTH($B413,0))))&lt;$C413)+(DATE(YEAR($B413),MONTH($B413)+1,MIN(BG$6,DAY(EOMONTH($B413,1))))&gt;=$B413)*(DATE(YEAR($B413),MONTH($B413)+1,MIN(BG$6,DAY(EOMONTH($B413,1))))&lt;$C413)))</f>
        <v>0</v>
      </c>
      <c r="BH413" s="48" t="n">
        <f aca="false">IF(OR(N(BH$5)=0,BH$6=""),0,BH$5*((DATE(YEAR($B413),MONTH($B413),MIN(BH$6,DAY(EOMONTH($B413,0))))&gt;=$B413)*(DATE(YEAR($B413),MONTH($B413),MIN(BH$6,DAY(EOMONTH($B413,0))))&lt;$C413)+(DATE(YEAR($B413),MONTH($B413)+1,MIN(BH$6,DAY(EOMONTH($B413,1))))&gt;=$B413)*(DATE(YEAR($B413),MONTH($B413)+1,MIN(BH$6,DAY(EOMONTH($B413,1))))&lt;$C413)))</f>
        <v>0</v>
      </c>
      <c r="BI413" s="48" t="n">
        <f aca="false">IF(OR(N(BI$5)=0,BI$6=""),0,BI$5*((DATE(YEAR($B413),MONTH($B413),MIN(BI$6,DAY(EOMONTH($B413,0))))&gt;=$B413)*(DATE(YEAR($B413),MONTH($B413),MIN(BI$6,DAY(EOMONTH($B413,0))))&lt;$C413)+(DATE(YEAR($B413),MONTH($B413)+1,MIN(BI$6,DAY(EOMONTH($B413,1))))&gt;=$B413)*(DATE(YEAR($B413),MONTH($B413)+1,MIN(BI$6,DAY(EOMONTH($B413,1))))&lt;$C413)))</f>
        <v>0</v>
      </c>
      <c r="BJ413" s="48" t="n">
        <f aca="false">IF(OR(N(BJ$5)=0,BJ$6=""),0,BJ$5*((DATE(YEAR($B413),MONTH($B413),MIN(BJ$6,DAY(EOMONTH($B413,0))))&gt;=$B413)*(DATE(YEAR($B413),MONTH($B413),MIN(BJ$6,DAY(EOMONTH($B413,0))))&lt;$C413)+(DATE(YEAR($B413),MONTH($B413)+1,MIN(BJ$6,DAY(EOMONTH($B413,1))))&gt;=$B413)*(DATE(YEAR($B413),MONTH($B413)+1,MIN(BJ$6,DAY(EOMONTH($B413,1))))&lt;$C413)))</f>
        <v>0</v>
      </c>
      <c r="BK413" s="48" t="n">
        <f aca="false">IF(OR(N(BK$5)=0,BK$6=""),0,BK$5*((DATE(YEAR($B413),MONTH($B413),MIN(BK$6,DAY(EOMONTH($B413,0))))&gt;=$B413)*(DATE(YEAR($B413),MONTH($B413),MIN(BK$6,DAY(EOMONTH($B413,0))))&lt;$C413)+(DATE(YEAR($B413),MONTH($B413)+1,MIN(BK$6,DAY(EOMONTH($B413,1))))&gt;=$B413)*(DATE(YEAR($B413),MONTH($B413)+1,MIN(BK$6,DAY(EOMONTH($B413,1))))&lt;$C413)))</f>
        <v>0</v>
      </c>
      <c r="BL413" s="48" t="n">
        <f aca="false">IF(OR(N(BL$5)=0,BL$6=""),0,BL$5*((DATE(YEAR($B413),MONTH($B413),MIN(BL$6,DAY(EOMONTH($B413,0))))&gt;=$B413)*(DATE(YEAR($B413),MONTH($B413),MIN(BL$6,DAY(EOMONTH($B413,0))))&lt;$C413)+(DATE(YEAR($B413),MONTH($B413)+1,MIN(BL$6,DAY(EOMONTH($B413,1))))&gt;=$B413)*(DATE(YEAR($B413),MONTH($B413)+1,MIN(BL$6,DAY(EOMONTH($B413,1))))&lt;$C413)))</f>
        <v>0</v>
      </c>
      <c r="BM413" s="48" t="n">
        <f aca="false">IF(OR(N(BM$5)=0,BM$6=""),0,BM$5*((DATE(YEAR($B413),MONTH($B413),MIN(BM$6,DAY(EOMONTH($B413,0))))&gt;=$B413)*(DATE(YEAR($B413),MONTH($B413),MIN(BM$6,DAY(EOMONTH($B413,0))))&lt;$C413)+(DATE(YEAR($B413),MONTH($B413)+1,MIN(BM$6,DAY(EOMONTH($B413,1))))&gt;=$B413)*(DATE(YEAR($B413),MONTH($B413)+1,MIN(BM$6,DAY(EOMONTH($B413,1))))&lt;$C413)))</f>
        <v>0</v>
      </c>
      <c r="BN413" s="48" t="n">
        <f aca="false">IF(OR(N(BN$5)=0,BN$6=""),0,BN$5*((DATE(YEAR($B413),MONTH($B413),MIN(BN$6,DAY(EOMONTH($B413,0))))&gt;=$B413)*(DATE(YEAR($B413),MONTH($B413),MIN(BN$6,DAY(EOMONTH($B413,0))))&lt;$C413)+(DATE(YEAR($B413),MONTH($B413)+1,MIN(BN$6,DAY(EOMONTH($B413,1))))&gt;=$B413)*(DATE(YEAR($B413),MONTH($B413)+1,MIN(BN$6,DAY(EOMONTH($B413,1))))&lt;$C413)))</f>
        <v>0</v>
      </c>
      <c r="BO413" s="48" t="n">
        <f aca="false">IF(OR(N(BO$5)=0,BO$6=""),0,BO$5*((DATE(YEAR($B413),MONTH($B413),MIN(BO$6,DAY(EOMONTH($B413,0))))&gt;=$B413)*(DATE(YEAR($B413),MONTH($B413),MIN(BO$6,DAY(EOMONTH($B413,0))))&lt;$C413)+(DATE(YEAR($B413),MONTH($B413)+1,MIN(BO$6,DAY(EOMONTH($B413,1))))&gt;=$B413)*(DATE(YEAR($B413),MONTH($B413)+1,MIN(BO$6,DAY(EOMONTH($B413,1))))&lt;$C413)))</f>
        <v>0</v>
      </c>
      <c r="BP413" s="48" t="n">
        <f aca="false">IF(OR(N(BP$5)=0,BP$6=""),0,BP$5*((DATE(YEAR($B413),MONTH($B413),MIN(BP$6,DAY(EOMONTH($B413,0))))&gt;=$B413)*(DATE(YEAR($B413),MONTH($B413),MIN(BP$6,DAY(EOMONTH($B413,0))))&lt;$C413)+(DATE(YEAR($B413),MONTH($B413)+1,MIN(BP$6,DAY(EOMONTH($B413,1))))&gt;=$B413)*(DATE(YEAR($B413),MONTH($B413)+1,MIN(BP$6,DAY(EOMONTH($B413,1))))&lt;$C413)))</f>
        <v>0</v>
      </c>
      <c r="BQ413" s="48" t="n">
        <f aca="false">IF(OR(N(BQ$5)=0,BQ$6=""),0,BQ$5*((DATE(YEAR($B413),MONTH($B413),MIN(BQ$6,DAY(EOMONTH($B413,0))))&gt;=$B413)*(DATE(YEAR($B413),MONTH($B413),MIN(BQ$6,DAY(EOMONTH($B413,0))))&lt;$C413)+(DATE(YEAR($B413),MONTH($B413)+1,MIN(BQ$6,DAY(EOMONTH($B413,1))))&gt;=$B413)*(DATE(YEAR($B413),MONTH($B413)+1,MIN(BQ$6,DAY(EOMONTH($B413,1))))&lt;$C413)))</f>
        <v>0</v>
      </c>
      <c r="BR413" s="48" t="n">
        <f aca="false">IF(OR(N(BR$5)=0,BR$6=""),0,BR$5*((DATE(YEAR($B413),MONTH($B413),MIN(BR$6,DAY(EOMONTH($B413,0))))&gt;=$B413)*(DATE(YEAR($B413),MONTH($B413),MIN(BR$6,DAY(EOMONTH($B413,0))))&lt;$C413)+(DATE(YEAR($B413),MONTH($B413)+1,MIN(BR$6,DAY(EOMONTH($B413,1))))&gt;=$B413)*(DATE(YEAR($B413),MONTH($B413)+1,MIN(BR$6,DAY(EOMONTH($B413,1))))&lt;$C413)))</f>
        <v>0</v>
      </c>
      <c r="BS413" s="48" t="n">
        <f aca="false">IF(OR(N(BS$5)=0,BS$6=""),0,BS$5*((DATE(YEAR($B413),MONTH($B413),MIN(BS$6,DAY(EOMONTH($B413,0))))&gt;=$B413)*(DATE(YEAR($B413),MONTH($B413),MIN(BS$6,DAY(EOMONTH($B413,0))))&lt;$C413)+(DATE(YEAR($B413),MONTH($B413)+1,MIN(BS$6,DAY(EOMONTH($B413,1))))&gt;=$B413)*(DATE(YEAR($B413),MONTH($B413)+1,MIN(BS$6,DAY(EOMONTH($B413,1))))&lt;$C413)))</f>
        <v>0</v>
      </c>
      <c r="BT413" s="48" t="n">
        <f aca="false">IF(OR(N(BT$5)=0,BT$6=""),0,BT$5*((DATE(YEAR($B413),MONTH($B413),MIN(BT$6,DAY(EOMONTH($B413,0))))&gt;=$B413)*(DATE(YEAR($B413),MONTH($B413),MIN(BT$6,DAY(EOMONTH($B413,0))))&lt;$C413)+(DATE(YEAR($B413),MONTH($B413)+1,MIN(BT$6,DAY(EOMONTH($B413,1))))&gt;=$B413)*(DATE(YEAR($B413),MONTH($B413)+1,MIN(BT$6,DAY(EOMONTH($B413,1))))&lt;$C413)))</f>
        <v>0</v>
      </c>
      <c r="BU413" s="48" t="n">
        <f aca="false">IF(OR(N(BU$5)=0,BU$6=""),0,BU$5*((DATE(YEAR($B413),MONTH($B413),MIN(BU$6,DAY(EOMONTH($B413,0))))&gt;=$B413)*(DATE(YEAR($B413),MONTH($B413),MIN(BU$6,DAY(EOMONTH($B413,0))))&lt;$C413)+(DATE(YEAR($B413),MONTH($B413)+1,MIN(BU$6,DAY(EOMONTH($B413,1))))&gt;=$B413)*(DATE(YEAR($B413),MONTH($B413)+1,MIN(BU$6,DAY(EOMONTH($B413,1))))&lt;$C413)))</f>
        <v>0</v>
      </c>
      <c r="BV413" s="48" t="n">
        <f aca="false">IF(OR(N(BV$5)=0,BV$6=""),0,BV$5*((DATE(YEAR($B413),MONTH($B413),MIN(BV$6,DAY(EOMONTH($B413,0))))&gt;=$B413)*(DATE(YEAR($B413),MONTH($B413),MIN(BV$6,DAY(EOMONTH($B413,0))))&lt;$C413)+(DATE(YEAR($B413),MONTH($B413)+1,MIN(BV$6,DAY(EOMONTH($B413,1))))&gt;=$B413)*(DATE(YEAR($B413),MONTH($B413)+1,MIN(BV$6,DAY(EOMONTH($B413,1))))&lt;$C413)))</f>
        <v>0</v>
      </c>
      <c r="BW413" s="48" t="n">
        <f aca="false">IF(OR(N(BW$5)=0,BW$6=""),0,BW$5*((DATE(YEAR($B413),MONTH($B413),MIN(BW$6,DAY(EOMONTH($B413,0))))&gt;=$B413)*(DATE(YEAR($B413),MONTH($B413),MIN(BW$6,DAY(EOMONTH($B413,0))))&lt;$C413)+(DATE(YEAR($B413),MONTH($B413)+1,MIN(BW$6,DAY(EOMONTH($B413,1))))&gt;=$B413)*(DATE(YEAR($B413),MONTH($B413)+1,MIN(BW$6,DAY(EOMONTH($B413,1))))&lt;$C413)))</f>
        <v>0</v>
      </c>
      <c r="BX413" s="48" t="n">
        <f aca="false">MIN(Z413,(FT412*(1+FT$5/Setup!$C$36)+IF($V413=1,N($F413),0)))</f>
        <v>0</v>
      </c>
      <c r="BY413" s="48" t="n">
        <f aca="false">MIN(AA413,(FU412*(1+FU$5/Setup!$C$36)+IF($V413=2,N($F413),0)))</f>
        <v>0</v>
      </c>
      <c r="BZ413" s="48" t="n">
        <f aca="false">MIN(AB413,(FV412*(1+FV$5/Setup!$C$36)+IF($V413=3,N($F413),0)))</f>
        <v>0</v>
      </c>
      <c r="CA413" s="48" t="n">
        <f aca="false">MIN(AC413,(FW412*(1+FW$5/Setup!$C$36)+IF($V413=4,N($F413),0)))</f>
        <v>0</v>
      </c>
      <c r="CB413" s="48" t="n">
        <f aca="false">MIN(AD413,(FX412*(1+FX$5/Setup!$C$36)+IF($V413=5,N($F413),0)))</f>
        <v>0</v>
      </c>
      <c r="CC413" s="48" t="n">
        <f aca="false">MIN(AE413,(FY412*(1+FY$5/Setup!$C$36)+IF($V413=6,N($F413),0)))</f>
        <v>0</v>
      </c>
      <c r="CD413" s="48" t="n">
        <f aca="false">MIN(AF413,(FZ412*(1+FZ$5/Setup!$C$36)+IF($V413=7,N($F413),0)))</f>
        <v>0</v>
      </c>
      <c r="CE413" s="48" t="n">
        <f aca="false">MIN(AG413,(GA412*(1+GA$5/Setup!$C$36)+IF($V413=8,N($F413),0)))</f>
        <v>0</v>
      </c>
      <c r="CF413" s="48" t="n">
        <f aca="false">MIN(AH413,(GB412*(1+GB$5/Setup!$C$36)+IF($V413=9,N($F413),0)))</f>
        <v>0</v>
      </c>
      <c r="CG413" s="48" t="n">
        <f aca="false">MIN(AI413,(GC412*(1+GC$5/Setup!$C$36)+IF($V413=10,N($F413),0)))</f>
        <v>0</v>
      </c>
      <c r="CH413" s="48" t="n">
        <f aca="false">MIN(AJ413,(GD412*(1+GD$5/Setup!$C$36)+IF($V413=11,N($F413),0)))</f>
        <v>0</v>
      </c>
      <c r="CI413" s="48" t="n">
        <f aca="false">MIN(AK413,(GE412*(1+GE$5/Setup!$C$36)+IF($V413=12,N($F413),0)))</f>
        <v>0</v>
      </c>
      <c r="CJ413" s="48" t="n">
        <f aca="false">MIN(AL413,(GF412*(1+GF$5/Setup!$C$36)+IF($V413=13,N($F413),0)))</f>
        <v>0</v>
      </c>
      <c r="CK413" s="48" t="n">
        <f aca="false">MIN(AM413,(GG412*(1+GG$5/Setup!$C$36)+IF($V413=14,N($F413),0)))</f>
        <v>0</v>
      </c>
      <c r="CL413" s="48" t="n">
        <f aca="false">MIN(AN413,(GH412*(1+GH$5/Setup!$C$36)+IF($V413=15,N($F413),0)))</f>
        <v>0</v>
      </c>
      <c r="CM413" s="48" t="n">
        <f aca="false">MIN(AO413,(GI412*(1+GI$5/Setup!$C$36)+IF($V413=16,N($F413),0)))</f>
        <v>0</v>
      </c>
      <c r="CN413" s="48" t="n">
        <f aca="false">MIN(AP413,(GJ412*(1+GJ$5/Setup!$C$36)+IF($V413=17,N($F413),0)))</f>
        <v>0</v>
      </c>
      <c r="CO413" s="48" t="n">
        <f aca="false">MIN(AQ413,(GK412*(1+GK$5/Setup!$C$36)+IF($V413=18,N($F413),0)))</f>
        <v>0</v>
      </c>
      <c r="CP413" s="48" t="n">
        <f aca="false">MIN(AR413,(GL412*(1+GL$5/Setup!$C$36)+IF($V413=19,N($F413),0)))</f>
        <v>0</v>
      </c>
      <c r="CQ413" s="48" t="n">
        <f aca="false">MIN(AS413,(GM412*(1+GM$5/Setup!$C$36)+IF($V413=20,N($F413),0)))</f>
        <v>0</v>
      </c>
      <c r="CR413" s="48" t="n">
        <f aca="false">MIN(AT413,(GN412*(1+GN$5/Setup!$C$36)+IF($V413=21,N($F413),0)))</f>
        <v>0</v>
      </c>
      <c r="CS413" s="48" t="n">
        <f aca="false">MIN(AU413,(GO412*(1+GO$5/Setup!$C$36)+IF($V413=22,N($F413),0)))</f>
        <v>0</v>
      </c>
      <c r="CT413" s="48" t="n">
        <f aca="false">MIN(AV413,(GP412*(1+GP$5/Setup!$C$36)+IF($V413=23,N($F413),0)))</f>
        <v>0</v>
      </c>
      <c r="CU413" s="48" t="n">
        <f aca="false">MIN(AW413,(GQ412*(1+GQ$5/Setup!$C$36)+IF($V413=24,N($F413),0)))</f>
        <v>0</v>
      </c>
      <c r="CV413" s="48" t="n">
        <f aca="false">MIN(AX413,(GR412*(1+GR$5/Setup!$C$36)+IF($V413=25,N($F413),0)))</f>
        <v>0</v>
      </c>
      <c r="CW413" s="48" t="n">
        <f aca="false">MIN(AY413,(GS412*(1+GS$5/Setup!$C$36)+IF($V413=26,N($F413),0)))</f>
        <v>0</v>
      </c>
      <c r="CX413" s="48" t="n">
        <f aca="false">MIN(AZ413,(GT412*(1+GT$5/Setup!$C$36)+IF($V413=27,N($F413),0)))</f>
        <v>0</v>
      </c>
      <c r="CY413" s="48" t="n">
        <f aca="false">MIN(BA413,(GU412*(1+GU$5/Setup!$C$36)+IF($V413=28,N($F413),0)))</f>
        <v>0</v>
      </c>
      <c r="CZ413" s="48" t="n">
        <f aca="false">MIN(BB413,(GV412*(1+GV$5/Setup!$C$36)+IF($V413=29,N($F413),0)))</f>
        <v>0</v>
      </c>
      <c r="DA413" s="48" t="n">
        <f aca="false">MIN(BC413,(GW412*(1+GW$5/Setup!$C$36)+IF($V413=30,N($F413),0)))</f>
        <v>0</v>
      </c>
      <c r="DB413" s="48" t="n">
        <f aca="false">MIN(BD413,(GX412*(1+GX$5/Setup!$C$36)+IF($V413=31,N($F413),0)))</f>
        <v>0</v>
      </c>
      <c r="DC413" s="48" t="n">
        <f aca="false">MIN(BE413,(GY412*(1+GY$5/Setup!$C$36)+IF($V413=32,N($F413),0)))</f>
        <v>0</v>
      </c>
      <c r="DD413" s="48" t="n">
        <f aca="false">MIN(BF413,(GZ412*(1+GZ$5/Setup!$C$36)+IF($V413=33,N($F413),0)))</f>
        <v>0</v>
      </c>
      <c r="DE413" s="48" t="n">
        <f aca="false">MIN(BG413,(HA412*(1+HA$5/Setup!$C$36)+IF($V413=34,N($F413),0)))</f>
        <v>0</v>
      </c>
      <c r="DF413" s="48" t="n">
        <f aca="false">MIN(BH413,(HB412*(1+HB$5/Setup!$C$36)+IF($V413=35,N($F413),0)))</f>
        <v>0</v>
      </c>
      <c r="DG413" s="48" t="n">
        <f aca="false">MIN(BI413,(HC412*(1+HC$5/Setup!$C$36)+IF($V413=36,N($F413),0)))</f>
        <v>0</v>
      </c>
      <c r="DH413" s="48" t="n">
        <f aca="false">MIN(BJ413,(HD412*(1+HD$5/Setup!$C$36)+IF($V413=37,N($F413),0)))</f>
        <v>0</v>
      </c>
      <c r="DI413" s="48" t="n">
        <f aca="false">MIN(BK413,(HE412*(1+HE$5/Setup!$C$36)+IF($V413=38,N($F413),0)))</f>
        <v>0</v>
      </c>
      <c r="DJ413" s="48" t="n">
        <f aca="false">MIN(BL413,(HF412*(1+HF$5/Setup!$C$36)+IF($V413=39,N($F413),0)))</f>
        <v>0</v>
      </c>
      <c r="DK413" s="48" t="n">
        <f aca="false">MIN(BM413,(HG412*(1+HG$5/Setup!$C$36)+IF($V413=40,N($F413),0)))</f>
        <v>0</v>
      </c>
      <c r="DL413" s="48" t="n">
        <f aca="false">MIN(BN413,(HH412*(1+HH$5/Setup!$C$36)+IF($V413=41,N($F413),0)))</f>
        <v>0</v>
      </c>
      <c r="DM413" s="48" t="n">
        <f aca="false">MIN(BO413,(HI412*(1+HI$5/Setup!$C$36)+IF($V413=42,N($F413),0)))</f>
        <v>0</v>
      </c>
      <c r="DN413" s="48" t="n">
        <f aca="false">MIN(BP413,(HJ412*(1+HJ$5/Setup!$C$36)+IF($V413=43,N($F413),0)))</f>
        <v>0</v>
      </c>
      <c r="DO413" s="48" t="n">
        <f aca="false">MIN(BQ413,(HK412*(1+HK$5/Setup!$C$36)+IF($V413=44,N($F413),0)))</f>
        <v>0</v>
      </c>
      <c r="DP413" s="48" t="n">
        <f aca="false">MIN(BR413,(HL412*(1+HL$5/Setup!$C$36)+IF($V413=45,N($F413),0)))</f>
        <v>0</v>
      </c>
      <c r="DQ413" s="48" t="n">
        <f aca="false">MIN(BS413,(HM412*(1+HM$5/Setup!$C$36)+IF($V413=46,N($F413),0)))</f>
        <v>0</v>
      </c>
      <c r="DR413" s="48" t="n">
        <f aca="false">MIN(BT413,(HN412*(1+HN$5/Setup!$C$36)+IF($V413=47,N($F413),0)))</f>
        <v>0</v>
      </c>
      <c r="DS413" s="48" t="n">
        <f aca="false">MIN(BU413,(HO412*(1+HO$5/Setup!$C$36)+IF($V413=48,N($F413),0)))</f>
        <v>0</v>
      </c>
      <c r="DT413" s="48" t="n">
        <f aca="false">MIN(BV413,(HP412*(1+HP$5/Setup!$C$36)+IF($V413=49,N($F413),0)))</f>
        <v>0</v>
      </c>
      <c r="DU413" s="48" t="n">
        <f aca="false">MIN(BW413,(HQ412*(1+HQ$5/Setup!$C$36)+IF($V413=50,N($F413),0)))</f>
        <v>0</v>
      </c>
      <c r="DV413" s="48" t="n">
        <f aca="false">MIN(MAX((FT412*(1+FT$5/Setup!$C$36)+IF($V413=1,N($F413),0))-BX413,0),MAX($P413-0,0))</f>
        <v>0</v>
      </c>
      <c r="DW413" s="48" t="n">
        <f aca="false">MIN(MAX((FU412*(1+FU$5/Setup!$C$36)+IF($V413=2,N($F413),0))-BY413,0),MAX($P413-SUM(DV413:DV413),0))</f>
        <v>0</v>
      </c>
      <c r="DX413" s="48" t="n">
        <f aca="false">MIN(MAX((FV412*(1+FV$5/Setup!$C$36)+IF($V413=3,N($F413),0))-BZ413,0),MAX($P413-SUM(DV413:DW413),0))</f>
        <v>0</v>
      </c>
      <c r="DY413" s="48" t="n">
        <f aca="false">MIN(MAX((FW412*(1+FW$5/Setup!$C$36)+IF($V413=4,N($F413),0))-CA413,0),MAX($P413-SUM(DV413:DX413),0))</f>
        <v>0</v>
      </c>
      <c r="DZ413" s="48" t="n">
        <f aca="false">MIN(MAX((FX412*(1+FX$5/Setup!$C$36)+IF($V413=5,N($F413),0))-CB413,0),MAX($P413-SUM(DV413:DY413),0))</f>
        <v>0</v>
      </c>
      <c r="EA413" s="48" t="n">
        <f aca="false">MIN(MAX((FY412*(1+FY$5/Setup!$C$36)+IF($V413=6,N($F413),0))-CC413,0),MAX($P413-SUM(DV413:DZ413),0))</f>
        <v>0</v>
      </c>
      <c r="EB413" s="48" t="n">
        <f aca="false">MIN(MAX((FZ412*(1+FZ$5/Setup!$C$36)+IF($V413=7,N($F413),0))-CD413,0),MAX($P413-SUM(DV413:EA413),0))</f>
        <v>0</v>
      </c>
      <c r="EC413" s="48" t="n">
        <f aca="false">MIN(MAX((GA412*(1+GA$5/Setup!$C$36)+IF($V413=8,N($F413),0))-CE413,0),MAX($P413-SUM(DV413:EB413),0))</f>
        <v>0</v>
      </c>
      <c r="ED413" s="48" t="n">
        <f aca="false">MIN(MAX((GB412*(1+GB$5/Setup!$C$36)+IF($V413=9,N($F413),0))-CF413,0),MAX($P413-SUM(DV413:EC413),0))</f>
        <v>0</v>
      </c>
      <c r="EE413" s="48" t="n">
        <f aca="false">MIN(MAX((GC412*(1+GC$5/Setup!$C$36)+IF($V413=10,N($F413),0))-CG413,0),MAX($P413-SUM(DV413:ED413),0))</f>
        <v>0</v>
      </c>
      <c r="EF413" s="48" t="n">
        <f aca="false">MIN(MAX((GD412*(1+GD$5/Setup!$C$36)+IF($V413=11,N($F413),0))-CH413,0),MAX($P413-SUM(DV413:EE413),0))</f>
        <v>0</v>
      </c>
      <c r="EG413" s="48" t="n">
        <f aca="false">MIN(MAX((GE412*(1+GE$5/Setup!$C$36)+IF($V413=12,N($F413),0))-CI413,0),MAX($P413-SUM(DV413:EF413),0))</f>
        <v>0</v>
      </c>
      <c r="EH413" s="48" t="n">
        <f aca="false">MIN(MAX((GF412*(1+GF$5/Setup!$C$36)+IF($V413=13,N($F413),0))-CJ413,0),MAX($P413-SUM(DV413:EG413),0))</f>
        <v>0</v>
      </c>
      <c r="EI413" s="48" t="n">
        <f aca="false">MIN(MAX((GG412*(1+GG$5/Setup!$C$36)+IF($V413=14,N($F413),0))-CK413,0),MAX($P413-SUM(DV413:EH413),0))</f>
        <v>0</v>
      </c>
      <c r="EJ413" s="48" t="n">
        <f aca="false">MIN(MAX((GH412*(1+GH$5/Setup!$C$36)+IF($V413=15,N($F413),0))-CL413,0),MAX($P413-SUM(DV413:EI413),0))</f>
        <v>0</v>
      </c>
      <c r="EK413" s="48" t="n">
        <f aca="false">MIN(MAX((GI412*(1+GI$5/Setup!$C$36)+IF($V413=16,N($F413),0))-CM413,0),MAX($P413-SUM(DV413:EJ413),0))</f>
        <v>0</v>
      </c>
      <c r="EL413" s="48" t="n">
        <f aca="false">MIN(MAX((GJ412*(1+GJ$5/Setup!$C$36)+IF($V413=17,N($F413),0))-CN413,0),MAX($P413-SUM(DV413:EK413),0))</f>
        <v>0</v>
      </c>
      <c r="EM413" s="48" t="n">
        <f aca="false">MIN(MAX((GK412*(1+GK$5/Setup!$C$36)+IF($V413=18,N($F413),0))-CO413,0),MAX($P413-SUM(DV413:EL413),0))</f>
        <v>0</v>
      </c>
      <c r="EN413" s="48" t="n">
        <f aca="false">MIN(MAX((GL412*(1+GL$5/Setup!$C$36)+IF($V413=19,N($F413),0))-CP413,0),MAX($P413-SUM(DV413:EM413),0))</f>
        <v>0</v>
      </c>
      <c r="EO413" s="48" t="n">
        <f aca="false">MIN(MAX((GM412*(1+GM$5/Setup!$C$36)+IF($V413=20,N($F413),0))-CQ413,0),MAX($P413-SUM(DV413:EN413),0))</f>
        <v>0</v>
      </c>
      <c r="EP413" s="48" t="n">
        <f aca="false">MIN(MAX((GN412*(1+GN$5/Setup!$C$36)+IF($V413=21,N($F413),0))-CR413,0),MAX($P413-SUM(DV413:EO413),0))</f>
        <v>0</v>
      </c>
      <c r="EQ413" s="48" t="n">
        <f aca="false">MIN(MAX((GO412*(1+GO$5/Setup!$C$36)+IF($V413=22,N($F413),0))-CS413,0),MAX($P413-SUM(DV413:EP413),0))</f>
        <v>0</v>
      </c>
      <c r="ER413" s="48" t="n">
        <f aca="false">MIN(MAX((GP412*(1+GP$5/Setup!$C$36)+IF($V413=23,N($F413),0))-CT413,0),MAX($P413-SUM(DV413:EQ413),0))</f>
        <v>0</v>
      </c>
      <c r="ES413" s="48" t="n">
        <f aca="false">MIN(MAX((GQ412*(1+GQ$5/Setup!$C$36)+IF($V413=24,N($F413),0))-CU413,0),MAX($P413-SUM(DV413:ER413),0))</f>
        <v>0</v>
      </c>
      <c r="ET413" s="48" t="n">
        <f aca="false">MIN(MAX((GR412*(1+GR$5/Setup!$C$36)+IF($V413=25,N($F413),0))-CV413,0),MAX($P413-SUM(DV413:ES413),0))</f>
        <v>0</v>
      </c>
      <c r="EU413" s="48" t="n">
        <f aca="false">MIN(MAX((GS412*(1+GS$5/Setup!$C$36)+IF($V413=26,N($F413),0))-CW413,0),MAX($P413-SUM(DV413:ET413),0))</f>
        <v>0</v>
      </c>
      <c r="EV413" s="48" t="n">
        <f aca="false">MIN(MAX((GT412*(1+GT$5/Setup!$C$36)+IF($V413=27,N($F413),0))-CX413,0),MAX($P413-SUM(DV413:EU413),0))</f>
        <v>0</v>
      </c>
      <c r="EW413" s="48" t="n">
        <f aca="false">MIN(MAX((GU412*(1+GU$5/Setup!$C$36)+IF($V413=28,N($F413),0))-CY413,0),MAX($P413-SUM(DV413:EV413),0))</f>
        <v>0</v>
      </c>
      <c r="EX413" s="48" t="n">
        <f aca="false">MIN(MAX((GV412*(1+GV$5/Setup!$C$36)+IF($V413=29,N($F413),0))-CZ413,0),MAX($P413-SUM(DV413:EW413),0))</f>
        <v>0</v>
      </c>
      <c r="EY413" s="48" t="n">
        <f aca="false">MIN(MAX((GW412*(1+GW$5/Setup!$C$36)+IF($V413=30,N($F413),0))-DA413,0),MAX($P413-SUM(DV413:EX413),0))</f>
        <v>0</v>
      </c>
      <c r="EZ413" s="48" t="n">
        <f aca="false">MIN(MAX((GX412*(1+GX$5/Setup!$C$36)+IF($V413=31,N($F413),0))-DB413,0),MAX($P413-SUM(DV413:EY413),0))</f>
        <v>0</v>
      </c>
      <c r="FA413" s="48" t="n">
        <f aca="false">MIN(MAX((GY412*(1+GY$5/Setup!$C$36)+IF($V413=32,N($F413),0))-DC413,0),MAX($P413-SUM(DV413:EZ413),0))</f>
        <v>0</v>
      </c>
      <c r="FB413" s="48" t="n">
        <f aca="false">MIN(MAX((GZ412*(1+GZ$5/Setup!$C$36)+IF($V413=33,N($F413),0))-DD413,0),MAX($P413-SUM(DV413:FA413),0))</f>
        <v>0</v>
      </c>
      <c r="FC413" s="48" t="n">
        <f aca="false">MIN(MAX((HA412*(1+HA$5/Setup!$C$36)+IF($V413=34,N($F413),0))-DE413,0),MAX($P413-SUM(DV413:FB413),0))</f>
        <v>0</v>
      </c>
      <c r="FD413" s="48" t="n">
        <f aca="false">MIN(MAX((HB412*(1+HB$5/Setup!$C$36)+IF($V413=35,N($F413),0))-DF413,0),MAX($P413-SUM(DV413:FC413),0))</f>
        <v>0</v>
      </c>
      <c r="FE413" s="48" t="n">
        <f aca="false">MIN(MAX((HC412*(1+HC$5/Setup!$C$36)+IF($V413=36,N($F413),0))-DG413,0),MAX($P413-SUM(DV413:FD413),0))</f>
        <v>0</v>
      </c>
      <c r="FF413" s="48" t="n">
        <f aca="false">MIN(MAX((HD412*(1+HD$5/Setup!$C$36)+IF($V413=37,N($F413),0))-DH413,0),MAX($P413-SUM(DV413:FE413),0))</f>
        <v>0</v>
      </c>
      <c r="FG413" s="48" t="n">
        <f aca="false">MIN(MAX((HE412*(1+HE$5/Setup!$C$36)+IF($V413=38,N($F413),0))-DI413,0),MAX($P413-SUM(DV413:FF413),0))</f>
        <v>0</v>
      </c>
      <c r="FH413" s="48" t="n">
        <f aca="false">MIN(MAX((HF412*(1+HF$5/Setup!$C$36)+IF($V413=39,N($F413),0))-DJ413,0),MAX($P413-SUM(DV413:FG413),0))</f>
        <v>0</v>
      </c>
      <c r="FI413" s="48" t="n">
        <f aca="false">MIN(MAX((HG412*(1+HG$5/Setup!$C$36)+IF($V413=40,N($F413),0))-DK413,0),MAX($P413-SUM(DV413:FH413),0))</f>
        <v>0</v>
      </c>
      <c r="FJ413" s="48" t="n">
        <f aca="false">MIN(MAX((HH412*(1+HH$5/Setup!$C$36)+IF($V413=41,N($F413),0))-DL413,0),MAX($P413-SUM(DV413:FI413),0))</f>
        <v>0</v>
      </c>
      <c r="FK413" s="48" t="n">
        <f aca="false">MIN(MAX((HI412*(1+HI$5/Setup!$C$36)+IF($V413=42,N($F413),0))-DM413,0),MAX($P413-SUM(DV413:FJ413),0))</f>
        <v>0</v>
      </c>
      <c r="FL413" s="48" t="n">
        <f aca="false">MIN(MAX((HJ412*(1+HJ$5/Setup!$C$36)+IF($V413=43,N($F413),0))-DN413,0),MAX($P413-SUM(DV413:FK413),0))</f>
        <v>0</v>
      </c>
      <c r="FM413" s="48" t="n">
        <f aca="false">MIN(MAX((HK412*(1+HK$5/Setup!$C$36)+IF($V413=44,N($F413),0))-DO413,0),MAX($P413-SUM(DV413:FL413),0))</f>
        <v>0</v>
      </c>
      <c r="FN413" s="48" t="n">
        <f aca="false">MIN(MAX((HL412*(1+HL$5/Setup!$C$36)+IF($V413=45,N($F413),0))-DP413,0),MAX($P413-SUM(DV413:FM413),0))</f>
        <v>0</v>
      </c>
      <c r="FO413" s="48" t="n">
        <f aca="false">MIN(MAX((HM412*(1+HM$5/Setup!$C$36)+IF($V413=46,N($F413),0))-DQ413,0),MAX($P413-SUM(DV413:FN413),0))</f>
        <v>0</v>
      </c>
      <c r="FP413" s="48" t="n">
        <f aca="false">MIN(MAX((HN412*(1+HN$5/Setup!$C$36)+IF($V413=47,N($F413),0))-DR413,0),MAX($P413-SUM(DV413:FO413),0))</f>
        <v>0</v>
      </c>
      <c r="FQ413" s="48" t="n">
        <f aca="false">MIN(MAX((HO412*(1+HO$5/Setup!$C$36)+IF($V413=48,N($F413),0))-DS413,0),MAX($P413-SUM(DV413:FP413),0))</f>
        <v>0</v>
      </c>
      <c r="FR413" s="48" t="n">
        <f aca="false">MIN(MAX((HP412*(1+HP$5/Setup!$C$36)+IF($V413=49,N($F413),0))-DT413,0),MAX($P413-SUM(DV413:FQ413),0))</f>
        <v>0</v>
      </c>
      <c r="FS413" s="48" t="n">
        <f aca="false">MIN(MAX((HQ412*(1+HQ$5/Setup!$C$36)+IF($V413=50,N($F413),0))-DU413,0),MAX($P413-SUM(DV413:FR413),0))</f>
        <v>0</v>
      </c>
      <c r="FT413" s="48" t="n">
        <f aca="false">IF((FT412*(1+FT$5/Setup!$C$36)+IF($V413=1,N($F413),0))-BX413-DV413&lt;0.005,0,(FT412*(1+FT$5/Setup!$C$36)+IF($V413=1,N($F413),0))-BX413-DV413)</f>
        <v>0</v>
      </c>
      <c r="FU413" s="48" t="n">
        <f aca="false">IF((FU412*(1+FU$5/Setup!$C$36)+IF($V413=2,N($F413),0))-BY413-DW413&lt;0.005,0,(FU412*(1+FU$5/Setup!$C$36)+IF($V413=2,N($F413),0))-BY413-DW413)</f>
        <v>0</v>
      </c>
      <c r="FV413" s="48" t="n">
        <f aca="false">IF((FV412*(1+FV$5/Setup!$C$36)+IF($V413=3,N($F413),0))-BZ413-DX413&lt;0.005,0,(FV412*(1+FV$5/Setup!$C$36)+IF($V413=3,N($F413),0))-BZ413-DX413)</f>
        <v>0</v>
      </c>
      <c r="FW413" s="48" t="n">
        <f aca="false">IF((FW412*(1+FW$5/Setup!$C$36)+IF($V413=4,N($F413),0))-CA413-DY413&lt;0.005,0,(FW412*(1+FW$5/Setup!$C$36)+IF($V413=4,N($F413),0))-CA413-DY413)</f>
        <v>0</v>
      </c>
      <c r="FX413" s="48" t="n">
        <f aca="false">IF((FX412*(1+FX$5/Setup!$C$36)+IF($V413=5,N($F413),0))-CB413-DZ413&lt;0.005,0,(FX412*(1+FX$5/Setup!$C$36)+IF($V413=5,N($F413),0))-CB413-DZ413)</f>
        <v>0</v>
      </c>
      <c r="FY413" s="48" t="n">
        <f aca="false">IF((FY412*(1+FY$5/Setup!$C$36)+IF($V413=6,N($F413),0))-CC413-EA413&lt;0.005,0,(FY412*(1+FY$5/Setup!$C$36)+IF($V413=6,N($F413),0))-CC413-EA413)</f>
        <v>0</v>
      </c>
      <c r="FZ413" s="48" t="n">
        <f aca="false">IF((FZ412*(1+FZ$5/Setup!$C$36)+IF($V413=7,N($F413),0))-CD413-EB413&lt;0.005,0,(FZ412*(1+FZ$5/Setup!$C$36)+IF($V413=7,N($F413),0))-CD413-EB413)</f>
        <v>0</v>
      </c>
      <c r="GA413" s="48" t="n">
        <f aca="false">IF((GA412*(1+GA$5/Setup!$C$36)+IF($V413=8,N($F413),0))-CE413-EC413&lt;0.005,0,(GA412*(1+GA$5/Setup!$C$36)+IF($V413=8,N($F413),0))-CE413-EC413)</f>
        <v>0</v>
      </c>
      <c r="GB413" s="48" t="n">
        <f aca="false">IF((GB412*(1+GB$5/Setup!$C$36)+IF($V413=9,N($F413),0))-CF413-ED413&lt;0.005,0,(GB412*(1+GB$5/Setup!$C$36)+IF($V413=9,N($F413),0))-CF413-ED413)</f>
        <v>0</v>
      </c>
      <c r="GC413" s="48" t="n">
        <f aca="false">IF((GC412*(1+GC$5/Setup!$C$36)+IF($V413=10,N($F413),0))-CG413-EE413&lt;0.005,0,(GC412*(1+GC$5/Setup!$C$36)+IF($V413=10,N($F413),0))-CG413-EE413)</f>
        <v>0</v>
      </c>
      <c r="GD413" s="48" t="n">
        <f aca="false">IF((GD412*(1+GD$5/Setup!$C$36)+IF($V413=11,N($F413),0))-CH413-EF413&lt;0.005,0,(GD412*(1+GD$5/Setup!$C$36)+IF($V413=11,N($F413),0))-CH413-EF413)</f>
        <v>0</v>
      </c>
      <c r="GE413" s="48" t="n">
        <f aca="false">IF((GE412*(1+GE$5/Setup!$C$36)+IF($V413=12,N($F413),0))-CI413-EG413&lt;0.005,0,(GE412*(1+GE$5/Setup!$C$36)+IF($V413=12,N($F413),0))-CI413-EG413)</f>
        <v>0</v>
      </c>
      <c r="GF413" s="48" t="n">
        <f aca="false">IF((GF412*(1+GF$5/Setup!$C$36)+IF($V413=13,N($F413),0))-CJ413-EH413&lt;0.005,0,(GF412*(1+GF$5/Setup!$C$36)+IF($V413=13,N($F413),0))-CJ413-EH413)</f>
        <v>0</v>
      </c>
      <c r="GG413" s="48" t="n">
        <f aca="false">IF((GG412*(1+GG$5/Setup!$C$36)+IF($V413=14,N($F413),0))-CK413-EI413&lt;0.005,0,(GG412*(1+GG$5/Setup!$C$36)+IF($V413=14,N($F413),0))-CK413-EI413)</f>
        <v>0</v>
      </c>
      <c r="GH413" s="48" t="n">
        <f aca="false">IF((GH412*(1+GH$5/Setup!$C$36)+IF($V413=15,N($F413),0))-CL413-EJ413&lt;0.005,0,(GH412*(1+GH$5/Setup!$C$36)+IF($V413=15,N($F413),0))-CL413-EJ413)</f>
        <v>0</v>
      </c>
      <c r="GI413" s="48" t="n">
        <f aca="false">IF((GI412*(1+GI$5/Setup!$C$36)+IF($V413=16,N($F413),0))-CM413-EK413&lt;0.005,0,(GI412*(1+GI$5/Setup!$C$36)+IF($V413=16,N($F413),0))-CM413-EK413)</f>
        <v>0</v>
      </c>
      <c r="GJ413" s="48" t="n">
        <f aca="false">IF((GJ412*(1+GJ$5/Setup!$C$36)+IF($V413=17,N($F413),0))-CN413-EL413&lt;0.005,0,(GJ412*(1+GJ$5/Setup!$C$36)+IF($V413=17,N($F413),0))-CN413-EL413)</f>
        <v>0</v>
      </c>
      <c r="GK413" s="48" t="n">
        <f aca="false">IF((GK412*(1+GK$5/Setup!$C$36)+IF($V413=18,N($F413),0))-CO413-EM413&lt;0.005,0,(GK412*(1+GK$5/Setup!$C$36)+IF($V413=18,N($F413),0))-CO413-EM413)</f>
        <v>0</v>
      </c>
      <c r="GL413" s="48" t="n">
        <f aca="false">IF((GL412*(1+GL$5/Setup!$C$36)+IF($V413=19,N($F413),0))-CP413-EN413&lt;0.005,0,(GL412*(1+GL$5/Setup!$C$36)+IF($V413=19,N($F413),0))-CP413-EN413)</f>
        <v>0</v>
      </c>
      <c r="GM413" s="48" t="n">
        <f aca="false">IF((GM412*(1+GM$5/Setup!$C$36)+IF($V413=20,N($F413),0))-CQ413-EO413&lt;0.005,0,(GM412*(1+GM$5/Setup!$C$36)+IF($V413=20,N($F413),0))-CQ413-EO413)</f>
        <v>0</v>
      </c>
      <c r="GN413" s="48" t="n">
        <f aca="false">IF((GN412*(1+GN$5/Setup!$C$36)+IF($V413=21,N($F413),0))-CR413-EP413&lt;0.005,0,(GN412*(1+GN$5/Setup!$C$36)+IF($V413=21,N($F413),0))-CR413-EP413)</f>
        <v>0</v>
      </c>
      <c r="GO413" s="48" t="n">
        <f aca="false">IF((GO412*(1+GO$5/Setup!$C$36)+IF($V413=22,N($F413),0))-CS413-EQ413&lt;0.005,0,(GO412*(1+GO$5/Setup!$C$36)+IF($V413=22,N($F413),0))-CS413-EQ413)</f>
        <v>0</v>
      </c>
      <c r="GP413" s="48" t="n">
        <f aca="false">IF((GP412*(1+GP$5/Setup!$C$36)+IF($V413=23,N($F413),0))-CT413-ER413&lt;0.005,0,(GP412*(1+GP$5/Setup!$C$36)+IF($V413=23,N($F413),0))-CT413-ER413)</f>
        <v>0</v>
      </c>
      <c r="GQ413" s="48" t="n">
        <f aca="false">IF((GQ412*(1+GQ$5/Setup!$C$36)+IF($V413=24,N($F413),0))-CU413-ES413&lt;0.005,0,(GQ412*(1+GQ$5/Setup!$C$36)+IF($V413=24,N($F413),0))-CU413-ES413)</f>
        <v>0</v>
      </c>
      <c r="GR413" s="48" t="n">
        <f aca="false">IF((GR412*(1+GR$5/Setup!$C$36)+IF($V413=25,N($F413),0))-CV413-ET413&lt;0.005,0,(GR412*(1+GR$5/Setup!$C$36)+IF($V413=25,N($F413),0))-CV413-ET413)</f>
        <v>0</v>
      </c>
      <c r="GS413" s="48" t="n">
        <f aca="false">IF((GS412*(1+GS$5/Setup!$C$36)+IF($V413=26,N($F413),0))-CW413-EU413&lt;0.005,0,(GS412*(1+GS$5/Setup!$C$36)+IF($V413=26,N($F413),0))-CW413-EU413)</f>
        <v>0</v>
      </c>
      <c r="GT413" s="48" t="n">
        <f aca="false">IF((GT412*(1+GT$5/Setup!$C$36)+IF($V413=27,N($F413),0))-CX413-EV413&lt;0.005,0,(GT412*(1+GT$5/Setup!$C$36)+IF($V413=27,N($F413),0))-CX413-EV413)</f>
        <v>0</v>
      </c>
      <c r="GU413" s="48" t="n">
        <f aca="false">IF((GU412*(1+GU$5/Setup!$C$36)+IF($V413=28,N($F413),0))-CY413-EW413&lt;0.005,0,(GU412*(1+GU$5/Setup!$C$36)+IF($V413=28,N($F413),0))-CY413-EW413)</f>
        <v>0</v>
      </c>
      <c r="GV413" s="48" t="n">
        <f aca="false">IF((GV412*(1+GV$5/Setup!$C$36)+IF($V413=29,N($F413),0))-CZ413-EX413&lt;0.005,0,(GV412*(1+GV$5/Setup!$C$36)+IF($V413=29,N($F413),0))-CZ413-EX413)</f>
        <v>0</v>
      </c>
      <c r="GW413" s="48" t="n">
        <f aca="false">IF((GW412*(1+GW$5/Setup!$C$36)+IF($V413=30,N($F413),0))-DA413-EY413&lt;0.005,0,(GW412*(1+GW$5/Setup!$C$36)+IF($V413=30,N($F413),0))-DA413-EY413)</f>
        <v>0</v>
      </c>
      <c r="GX413" s="48" t="n">
        <f aca="false">IF((GX412*(1+GX$5/Setup!$C$36)+IF($V413=31,N($F413),0))-DB413-EZ413&lt;0.005,0,(GX412*(1+GX$5/Setup!$C$36)+IF($V413=31,N($F413),0))-DB413-EZ413)</f>
        <v>0</v>
      </c>
      <c r="GY413" s="48" t="n">
        <f aca="false">IF((GY412*(1+GY$5/Setup!$C$36)+IF($V413=32,N($F413),0))-DC413-FA413&lt;0.005,0,(GY412*(1+GY$5/Setup!$C$36)+IF($V413=32,N($F413),0))-DC413-FA413)</f>
        <v>0</v>
      </c>
      <c r="GZ413" s="48" t="n">
        <f aca="false">IF((GZ412*(1+GZ$5/Setup!$C$36)+IF($V413=33,N($F413),0))-DD413-FB413&lt;0.005,0,(GZ412*(1+GZ$5/Setup!$C$36)+IF($V413=33,N($F413),0))-DD413-FB413)</f>
        <v>0</v>
      </c>
      <c r="HA413" s="48" t="n">
        <f aca="false">IF((HA412*(1+HA$5/Setup!$C$36)+IF($V413=34,N($F413),0))-DE413-FC413&lt;0.005,0,(HA412*(1+HA$5/Setup!$C$36)+IF($V413=34,N($F413),0))-DE413-FC413)</f>
        <v>0</v>
      </c>
      <c r="HB413" s="48" t="n">
        <f aca="false">IF((HB412*(1+HB$5/Setup!$C$36)+IF($V413=35,N($F413),0))-DF413-FD413&lt;0.005,0,(HB412*(1+HB$5/Setup!$C$36)+IF($V413=35,N($F413),0))-DF413-FD413)</f>
        <v>0</v>
      </c>
      <c r="HC413" s="48" t="n">
        <f aca="false">IF((HC412*(1+HC$5/Setup!$C$36)+IF($V413=36,N($F413),0))-DG413-FE413&lt;0.005,0,(HC412*(1+HC$5/Setup!$C$36)+IF($V413=36,N($F413),0))-DG413-FE413)</f>
        <v>0</v>
      </c>
      <c r="HD413" s="48" t="n">
        <f aca="false">IF((HD412*(1+HD$5/Setup!$C$36)+IF($V413=37,N($F413),0))-DH413-FF413&lt;0.005,0,(HD412*(1+HD$5/Setup!$C$36)+IF($V413=37,N($F413),0))-DH413-FF413)</f>
        <v>0</v>
      </c>
      <c r="HE413" s="48" t="n">
        <f aca="false">IF((HE412*(1+HE$5/Setup!$C$36)+IF($V413=38,N($F413),0))-DI413-FG413&lt;0.005,0,(HE412*(1+HE$5/Setup!$C$36)+IF($V413=38,N($F413),0))-DI413-FG413)</f>
        <v>0</v>
      </c>
      <c r="HF413" s="48" t="n">
        <f aca="false">IF((HF412*(1+HF$5/Setup!$C$36)+IF($V413=39,N($F413),0))-DJ413-FH413&lt;0.005,0,(HF412*(1+HF$5/Setup!$C$36)+IF($V413=39,N($F413),0))-DJ413-FH413)</f>
        <v>0</v>
      </c>
      <c r="HG413" s="48" t="n">
        <f aca="false">IF((HG412*(1+HG$5/Setup!$C$36)+IF($V413=40,N($F413),0))-DK413-FI413&lt;0.005,0,(HG412*(1+HG$5/Setup!$C$36)+IF($V413=40,N($F413),0))-DK413-FI413)</f>
        <v>0</v>
      </c>
      <c r="HH413" s="48" t="n">
        <f aca="false">IF((HH412*(1+HH$5/Setup!$C$36)+IF($V413=41,N($F413),0))-DL413-FJ413&lt;0.005,0,(HH412*(1+HH$5/Setup!$C$36)+IF($V413=41,N($F413),0))-DL413-FJ413)</f>
        <v>0</v>
      </c>
      <c r="HI413" s="48" t="n">
        <f aca="false">IF((HI412*(1+HI$5/Setup!$C$36)+IF($V413=42,N($F413),0))-DM413-FK413&lt;0.005,0,(HI412*(1+HI$5/Setup!$C$36)+IF($V413=42,N($F413),0))-DM413-FK413)</f>
        <v>0</v>
      </c>
      <c r="HJ413" s="48" t="n">
        <f aca="false">IF((HJ412*(1+HJ$5/Setup!$C$36)+IF($V413=43,N($F413),0))-DN413-FL413&lt;0.005,0,(HJ412*(1+HJ$5/Setup!$C$36)+IF($V413=43,N($F413),0))-DN413-FL413)</f>
        <v>0</v>
      </c>
      <c r="HK413" s="48" t="n">
        <f aca="false">IF((HK412*(1+HK$5/Setup!$C$36)+IF($V413=44,N($F413),0))-DO413-FM413&lt;0.005,0,(HK412*(1+HK$5/Setup!$C$36)+IF($V413=44,N($F413),0))-DO413-FM413)</f>
        <v>0</v>
      </c>
      <c r="HL413" s="48" t="n">
        <f aca="false">IF((HL412*(1+HL$5/Setup!$C$36)+IF($V413=45,N($F413),0))-DP413-FN413&lt;0.005,0,(HL412*(1+HL$5/Setup!$C$36)+IF($V413=45,N($F413),0))-DP413-FN413)</f>
        <v>0</v>
      </c>
      <c r="HM413" s="48" t="n">
        <f aca="false">IF((HM412*(1+HM$5/Setup!$C$36)+IF($V413=46,N($F413),0))-DQ413-FO413&lt;0.005,0,(HM412*(1+HM$5/Setup!$C$36)+IF($V413=46,N($F413),0))-DQ413-FO413)</f>
        <v>0</v>
      </c>
      <c r="HN413" s="48" t="n">
        <f aca="false">IF((HN412*(1+HN$5/Setup!$C$36)+IF($V413=47,N($F413),0))-DR413-FP413&lt;0.005,0,(HN412*(1+HN$5/Setup!$C$36)+IF($V413=47,N($F413),0))-DR413-FP413)</f>
        <v>0</v>
      </c>
      <c r="HO413" s="48" t="n">
        <f aca="false">IF((HO412*(1+HO$5/Setup!$C$36)+IF($V413=48,N($F413),0))-DS413-FQ413&lt;0.005,0,(HO412*(1+HO$5/Setup!$C$36)+IF($V413=48,N($F413),0))-DS413-FQ413)</f>
        <v>0</v>
      </c>
      <c r="HP413" s="48" t="n">
        <f aca="false">IF((HP412*(1+HP$5/Setup!$C$36)+IF($V413=49,N($F413),0))-DT413-FR413&lt;0.005,0,(HP412*(1+HP$5/Setup!$C$36)+IF($V413=49,N($F413),0))-DT413-FR413)</f>
        <v>0</v>
      </c>
      <c r="HQ413" s="48" t="n">
        <f aca="false">IF((HQ412*(1+HQ$5/Setup!$C$36)+IF($V413=50,N($F413),0))-DU413-FS413&lt;0.005,0,(HQ412*(1+HQ$5/Setup!$C$36)+IF($V413=50,N($F413),0))-DU413-FS413)</f>
        <v>0</v>
      </c>
    </row>
    <row r="414" customFormat="false" ht="15" hidden="false" customHeight="false" outlineLevel="0" collapsed="false">
      <c r="A414" s="44" t="n">
        <v>406</v>
      </c>
      <c r="B414" s="45" t="n">
        <f aca="false">IF(Setup!$C$7="Every month",EDATE(Setup!$C$8,($A414-1)),IF(Setup!$C$7="Twice a month",DATE(YEAR(Setup!$C$8),MONTH(Setup!$C$8)+INT((($A414-1)+Setup!$C$41)/2),MIN(IF(MOD(($A414-1)+Setup!$C$41,2)=0,Setup!$C$39,Setup!$C$40),DAY(EOMONTH(DATE(YEAR(Setup!$C$8),MONTH(Setup!$C$8)+INT((($A414-1)+Setup!$C$41)/2),1),0)))),Setup!$C$8+($A414-1)*IF(Setup!$C$7="Every week",7,14)))</f>
        <v>51995</v>
      </c>
      <c r="C414" s="45" t="n">
        <f aca="false">IF(Setup!$C$7="Every month",EDATE(Setup!$C$8,$A414),IF(Setup!$C$7="Twice a month",DATE(YEAR(Setup!$C$8),MONTH(Setup!$C$8)+INT(($A414+Setup!$C$41)/2),MIN(IF(MOD($A414+Setup!$C$41,2)=0,Setup!$C$39,Setup!$C$40),DAY(EOMONTH(DATE(YEAR(Setup!$C$8),MONTH(Setup!$C$8)+INT(($A414+Setup!$C$41)/2),1),0)))),Setup!$C$8+$A414*IF(Setup!$C$7="Every week",7,14)))</f>
        <v>52009</v>
      </c>
      <c r="D414" s="46"/>
      <c r="E414" s="47"/>
      <c r="F414" s="47"/>
      <c r="G414" s="47"/>
      <c r="H414" s="47"/>
      <c r="I414" s="48" t="n">
        <f aca="false">N(Setup!$C$11)+N(E414)</f>
        <v>100</v>
      </c>
      <c r="J414" s="48" t="n">
        <f aca="false">MIN(Setup!$C$37,MAX(I414,0))</f>
        <v>9.23076923076923</v>
      </c>
      <c r="K414" s="48" t="n">
        <f aca="false">MIN(MAX(N(Setup!$C$14)-L413,0),MAX(I414-J414,0))</f>
        <v>0</v>
      </c>
      <c r="L414" s="48" t="n">
        <f aca="false">L413+K414-N(G414)</f>
        <v>500</v>
      </c>
      <c r="M414" s="48" t="n">
        <f aca="false">M413+J414-N(H414)</f>
        <v>3747.69230769228</v>
      </c>
      <c r="N414" s="48" t="n">
        <f aca="false">SUM(BX414:DU414)</f>
        <v>0</v>
      </c>
      <c r="O414" s="48" t="n">
        <f aca="false">SUM(Z414:BW414)-N414</f>
        <v>65</v>
      </c>
      <c r="P414" s="48" t="n">
        <f aca="false">MAX(I414-J414-K414,0)+O414</f>
        <v>155.769230769231</v>
      </c>
      <c r="Q414" s="48" t="n">
        <f aca="false">SUM(DV414:FS414)</f>
        <v>0</v>
      </c>
      <c r="R414" s="49" t="n">
        <f aca="false">N414+J414+K414+Q414</f>
        <v>9.23076923076923</v>
      </c>
      <c r="S414" s="48" t="n">
        <f aca="false">T414-T413-N(F414)+N414+Q414</f>
        <v>0</v>
      </c>
      <c r="T414" s="49" t="n">
        <f aca="false">SUM(FT414:HQ414)</f>
        <v>0</v>
      </c>
      <c r="U414" s="44" t="str">
        <f aca="false">IF(T413&lt;0.005,"",INDEX(Helpers!$C$2:$C$51,IF(_xlfn.MINIFS($DV$6:$FS$6,DV414:FS414,"&gt;0.005")=0,V414,_xlfn.MINIFS($DV$6:$FS$6,DV414:FS414,"&gt;0.005"))))</f>
        <v/>
      </c>
      <c r="V414" s="44" t="n">
        <f aca="false">IF(_xlfn.MINIFS($FT$6:$HQ$6,FT413:HQ413,"&gt;0.005")=0,1,_xlfn.MINIFS($FT$6:$HQ$6,FT413:HQ413,"&gt;0.005"))</f>
        <v>1</v>
      </c>
      <c r="W414" s="44" t="n">
        <f aca="false">IF(AND(D414&lt;&gt;"Paid",T413&gt;0.005),1,0)</f>
        <v>0</v>
      </c>
      <c r="X414" s="48" t="n">
        <f aca="false">SUMPRODUCT(((Helpers!$G$2:$G$51*(1+(Helpers!$D$2:$D$51+0.000000001)/12)^(($B414-Setup!$C$8)/(365.25/12))-Helpers!$E$2:$E$51*((1+(Helpers!$D$2:$D$51+0.000000001)/12)^(($B414-Setup!$C$8)/(365.25/12))-1)/((Helpers!$D$2:$D$51+0.000000001)/12))&gt;0)*(Helpers!$G$2:$G$51*(1+(Helpers!$D$2:$D$51+0.000000001)/12)^(($B414-Setup!$C$8)/(365.25/12))-Helpers!$E$2:$E$51*((1+(Helpers!$D$2:$D$51+0.000000001)/12)^(($B414-Setup!$C$8)/(365.25/12))-1)/((Helpers!$D$2:$D$51+0.000000001)/12)))</f>
        <v>0</v>
      </c>
      <c r="Y414" s="48"/>
      <c r="Z414" s="48" t="n">
        <f aca="false">IF(OR(N(Z$5)=0,Z$6=""),0,Z$5*((DATE(YEAR($B414),MONTH($B414),MIN(Z$6,DAY(EOMONTH($B414,0))))&gt;=$B414)*(DATE(YEAR($B414),MONTH($B414),MIN(Z$6,DAY(EOMONTH($B414,0))))&lt;$C414)+(DATE(YEAR($B414),MONTH($B414)+1,MIN(Z$6,DAY(EOMONTH($B414,1))))&gt;=$B414)*(DATE(YEAR($B414),MONTH($B414)+1,MIN(Z$6,DAY(EOMONTH($B414,1))))&lt;$C414)))</f>
        <v>25</v>
      </c>
      <c r="AA414" s="48" t="n">
        <f aca="false">IF(OR(N(AA$5)=0,AA$6=""),0,AA$5*((DATE(YEAR($B414),MONTH($B414),MIN(AA$6,DAY(EOMONTH($B414,0))))&gt;=$B414)*(DATE(YEAR($B414),MONTH($B414),MIN(AA$6,DAY(EOMONTH($B414,0))))&lt;$C414)+(DATE(YEAR($B414),MONTH($B414)+1,MIN(AA$6,DAY(EOMONTH($B414,1))))&gt;=$B414)*(DATE(YEAR($B414),MONTH($B414)+1,MIN(AA$6,DAY(EOMONTH($B414,1))))&lt;$C414)))</f>
        <v>40</v>
      </c>
      <c r="AB414" s="48" t="n">
        <f aca="false">IF(OR(N(AB$5)=0,AB$6=""),0,AB$5*((DATE(YEAR($B414),MONTH($B414),MIN(AB$6,DAY(EOMONTH($B414,0))))&gt;=$B414)*(DATE(YEAR($B414),MONTH($B414),MIN(AB$6,DAY(EOMONTH($B414,0))))&lt;$C414)+(DATE(YEAR($B414),MONTH($B414)+1,MIN(AB$6,DAY(EOMONTH($B414,1))))&gt;=$B414)*(DATE(YEAR($B414),MONTH($B414)+1,MIN(AB$6,DAY(EOMONTH($B414,1))))&lt;$C414)))</f>
        <v>0</v>
      </c>
      <c r="AC414" s="48" t="n">
        <f aca="false">IF(OR(N(AC$5)=0,AC$6=""),0,AC$5*((DATE(YEAR($B414),MONTH($B414),MIN(AC$6,DAY(EOMONTH($B414,0))))&gt;=$B414)*(DATE(YEAR($B414),MONTH($B414),MIN(AC$6,DAY(EOMONTH($B414,0))))&lt;$C414)+(DATE(YEAR($B414),MONTH($B414)+1,MIN(AC$6,DAY(EOMONTH($B414,1))))&gt;=$B414)*(DATE(YEAR($B414),MONTH($B414)+1,MIN(AC$6,DAY(EOMONTH($B414,1))))&lt;$C414)))</f>
        <v>0</v>
      </c>
      <c r="AD414" s="48" t="n">
        <f aca="false">IF(OR(N(AD$5)=0,AD$6=""),0,AD$5*((DATE(YEAR($B414),MONTH($B414),MIN(AD$6,DAY(EOMONTH($B414,0))))&gt;=$B414)*(DATE(YEAR($B414),MONTH($B414),MIN(AD$6,DAY(EOMONTH($B414,0))))&lt;$C414)+(DATE(YEAR($B414),MONTH($B414)+1,MIN(AD$6,DAY(EOMONTH($B414,1))))&gt;=$B414)*(DATE(YEAR($B414),MONTH($B414)+1,MIN(AD$6,DAY(EOMONTH($B414,1))))&lt;$C414)))</f>
        <v>0</v>
      </c>
      <c r="AE414" s="48" t="n">
        <f aca="false">IF(OR(N(AE$5)=0,AE$6=""),0,AE$5*((DATE(YEAR($B414),MONTH($B414),MIN(AE$6,DAY(EOMONTH($B414,0))))&gt;=$B414)*(DATE(YEAR($B414),MONTH($B414),MIN(AE$6,DAY(EOMONTH($B414,0))))&lt;$C414)+(DATE(YEAR($B414),MONTH($B414)+1,MIN(AE$6,DAY(EOMONTH($B414,1))))&gt;=$B414)*(DATE(YEAR($B414),MONTH($B414)+1,MIN(AE$6,DAY(EOMONTH($B414,1))))&lt;$C414)))</f>
        <v>0</v>
      </c>
      <c r="AF414" s="48" t="n">
        <f aca="false">IF(OR(N(AF$5)=0,AF$6=""),0,AF$5*((DATE(YEAR($B414),MONTH($B414),MIN(AF$6,DAY(EOMONTH($B414,0))))&gt;=$B414)*(DATE(YEAR($B414),MONTH($B414),MIN(AF$6,DAY(EOMONTH($B414,0))))&lt;$C414)+(DATE(YEAR($B414),MONTH($B414)+1,MIN(AF$6,DAY(EOMONTH($B414,1))))&gt;=$B414)*(DATE(YEAR($B414),MONTH($B414)+1,MIN(AF$6,DAY(EOMONTH($B414,1))))&lt;$C414)))</f>
        <v>0</v>
      </c>
      <c r="AG414" s="48" t="n">
        <f aca="false">IF(OR(N(AG$5)=0,AG$6=""),0,AG$5*((DATE(YEAR($B414),MONTH($B414),MIN(AG$6,DAY(EOMONTH($B414,0))))&gt;=$B414)*(DATE(YEAR($B414),MONTH($B414),MIN(AG$6,DAY(EOMONTH($B414,0))))&lt;$C414)+(DATE(YEAR($B414),MONTH($B414)+1,MIN(AG$6,DAY(EOMONTH($B414,1))))&gt;=$B414)*(DATE(YEAR($B414),MONTH($B414)+1,MIN(AG$6,DAY(EOMONTH($B414,1))))&lt;$C414)))</f>
        <v>0</v>
      </c>
      <c r="AH414" s="48" t="n">
        <f aca="false">IF(OR(N(AH$5)=0,AH$6=""),0,AH$5*((DATE(YEAR($B414),MONTH($B414),MIN(AH$6,DAY(EOMONTH($B414,0))))&gt;=$B414)*(DATE(YEAR($B414),MONTH($B414),MIN(AH$6,DAY(EOMONTH($B414,0))))&lt;$C414)+(DATE(YEAR($B414),MONTH($B414)+1,MIN(AH$6,DAY(EOMONTH($B414,1))))&gt;=$B414)*(DATE(YEAR($B414),MONTH($B414)+1,MIN(AH$6,DAY(EOMONTH($B414,1))))&lt;$C414)))</f>
        <v>0</v>
      </c>
      <c r="AI414" s="48" t="n">
        <f aca="false">IF(OR(N(AI$5)=0,AI$6=""),0,AI$5*((DATE(YEAR($B414),MONTH($B414),MIN(AI$6,DAY(EOMONTH($B414,0))))&gt;=$B414)*(DATE(YEAR($B414),MONTH($B414),MIN(AI$6,DAY(EOMONTH($B414,0))))&lt;$C414)+(DATE(YEAR($B414),MONTH($B414)+1,MIN(AI$6,DAY(EOMONTH($B414,1))))&gt;=$B414)*(DATE(YEAR($B414),MONTH($B414)+1,MIN(AI$6,DAY(EOMONTH($B414,1))))&lt;$C414)))</f>
        <v>0</v>
      </c>
      <c r="AJ414" s="48" t="n">
        <f aca="false">IF(OR(N(AJ$5)=0,AJ$6=""),0,AJ$5*((DATE(YEAR($B414),MONTH($B414),MIN(AJ$6,DAY(EOMONTH($B414,0))))&gt;=$B414)*(DATE(YEAR($B414),MONTH($B414),MIN(AJ$6,DAY(EOMONTH($B414,0))))&lt;$C414)+(DATE(YEAR($B414),MONTH($B414)+1,MIN(AJ$6,DAY(EOMONTH($B414,1))))&gt;=$B414)*(DATE(YEAR($B414),MONTH($B414)+1,MIN(AJ$6,DAY(EOMONTH($B414,1))))&lt;$C414)))</f>
        <v>0</v>
      </c>
      <c r="AK414" s="48" t="n">
        <f aca="false">IF(OR(N(AK$5)=0,AK$6=""),0,AK$5*((DATE(YEAR($B414),MONTH($B414),MIN(AK$6,DAY(EOMONTH($B414,0))))&gt;=$B414)*(DATE(YEAR($B414),MONTH($B414),MIN(AK$6,DAY(EOMONTH($B414,0))))&lt;$C414)+(DATE(YEAR($B414),MONTH($B414)+1,MIN(AK$6,DAY(EOMONTH($B414,1))))&gt;=$B414)*(DATE(YEAR($B414),MONTH($B414)+1,MIN(AK$6,DAY(EOMONTH($B414,1))))&lt;$C414)))</f>
        <v>0</v>
      </c>
      <c r="AL414" s="48" t="n">
        <f aca="false">IF(OR(N(AL$5)=0,AL$6=""),0,AL$5*((DATE(YEAR($B414),MONTH($B414),MIN(AL$6,DAY(EOMONTH($B414,0))))&gt;=$B414)*(DATE(YEAR($B414),MONTH($B414),MIN(AL$6,DAY(EOMONTH($B414,0))))&lt;$C414)+(DATE(YEAR($B414),MONTH($B414)+1,MIN(AL$6,DAY(EOMONTH($B414,1))))&gt;=$B414)*(DATE(YEAR($B414),MONTH($B414)+1,MIN(AL$6,DAY(EOMONTH($B414,1))))&lt;$C414)))</f>
        <v>0</v>
      </c>
      <c r="AM414" s="48" t="n">
        <f aca="false">IF(OR(N(AM$5)=0,AM$6=""),0,AM$5*((DATE(YEAR($B414),MONTH($B414),MIN(AM$6,DAY(EOMONTH($B414,0))))&gt;=$B414)*(DATE(YEAR($B414),MONTH($B414),MIN(AM$6,DAY(EOMONTH($B414,0))))&lt;$C414)+(DATE(YEAR($B414),MONTH($B414)+1,MIN(AM$6,DAY(EOMONTH($B414,1))))&gt;=$B414)*(DATE(YEAR($B414),MONTH($B414)+1,MIN(AM$6,DAY(EOMONTH($B414,1))))&lt;$C414)))</f>
        <v>0</v>
      </c>
      <c r="AN414" s="48" t="n">
        <f aca="false">IF(OR(N(AN$5)=0,AN$6=""),0,AN$5*((DATE(YEAR($B414),MONTH($B414),MIN(AN$6,DAY(EOMONTH($B414,0))))&gt;=$B414)*(DATE(YEAR($B414),MONTH($B414),MIN(AN$6,DAY(EOMONTH($B414,0))))&lt;$C414)+(DATE(YEAR($B414),MONTH($B414)+1,MIN(AN$6,DAY(EOMONTH($B414,1))))&gt;=$B414)*(DATE(YEAR($B414),MONTH($B414)+1,MIN(AN$6,DAY(EOMONTH($B414,1))))&lt;$C414)))</f>
        <v>0</v>
      </c>
      <c r="AO414" s="48" t="n">
        <f aca="false">IF(OR(N(AO$5)=0,AO$6=""),0,AO$5*((DATE(YEAR($B414),MONTH($B414),MIN(AO$6,DAY(EOMONTH($B414,0))))&gt;=$B414)*(DATE(YEAR($B414),MONTH($B414),MIN(AO$6,DAY(EOMONTH($B414,0))))&lt;$C414)+(DATE(YEAR($B414),MONTH($B414)+1,MIN(AO$6,DAY(EOMONTH($B414,1))))&gt;=$B414)*(DATE(YEAR($B414),MONTH($B414)+1,MIN(AO$6,DAY(EOMONTH($B414,1))))&lt;$C414)))</f>
        <v>0</v>
      </c>
      <c r="AP414" s="48" t="n">
        <f aca="false">IF(OR(N(AP$5)=0,AP$6=""),0,AP$5*((DATE(YEAR($B414),MONTH($B414),MIN(AP$6,DAY(EOMONTH($B414,0))))&gt;=$B414)*(DATE(YEAR($B414),MONTH($B414),MIN(AP$6,DAY(EOMONTH($B414,0))))&lt;$C414)+(DATE(YEAR($B414),MONTH($B414)+1,MIN(AP$6,DAY(EOMONTH($B414,1))))&gt;=$B414)*(DATE(YEAR($B414),MONTH($B414)+1,MIN(AP$6,DAY(EOMONTH($B414,1))))&lt;$C414)))</f>
        <v>0</v>
      </c>
      <c r="AQ414" s="48" t="n">
        <f aca="false">IF(OR(N(AQ$5)=0,AQ$6=""),0,AQ$5*((DATE(YEAR($B414),MONTH($B414),MIN(AQ$6,DAY(EOMONTH($B414,0))))&gt;=$B414)*(DATE(YEAR($B414),MONTH($B414),MIN(AQ$6,DAY(EOMONTH($B414,0))))&lt;$C414)+(DATE(YEAR($B414),MONTH($B414)+1,MIN(AQ$6,DAY(EOMONTH($B414,1))))&gt;=$B414)*(DATE(YEAR($B414),MONTH($B414)+1,MIN(AQ$6,DAY(EOMONTH($B414,1))))&lt;$C414)))</f>
        <v>0</v>
      </c>
      <c r="AR414" s="48" t="n">
        <f aca="false">IF(OR(N(AR$5)=0,AR$6=""),0,AR$5*((DATE(YEAR($B414),MONTH($B414),MIN(AR$6,DAY(EOMONTH($B414,0))))&gt;=$B414)*(DATE(YEAR($B414),MONTH($B414),MIN(AR$6,DAY(EOMONTH($B414,0))))&lt;$C414)+(DATE(YEAR($B414),MONTH($B414)+1,MIN(AR$6,DAY(EOMONTH($B414,1))))&gt;=$B414)*(DATE(YEAR($B414),MONTH($B414)+1,MIN(AR$6,DAY(EOMONTH($B414,1))))&lt;$C414)))</f>
        <v>0</v>
      </c>
      <c r="AS414" s="48" t="n">
        <f aca="false">IF(OR(N(AS$5)=0,AS$6=""),0,AS$5*((DATE(YEAR($B414),MONTH($B414),MIN(AS$6,DAY(EOMONTH($B414,0))))&gt;=$B414)*(DATE(YEAR($B414),MONTH($B414),MIN(AS$6,DAY(EOMONTH($B414,0))))&lt;$C414)+(DATE(YEAR($B414),MONTH($B414)+1,MIN(AS$6,DAY(EOMONTH($B414,1))))&gt;=$B414)*(DATE(YEAR($B414),MONTH($B414)+1,MIN(AS$6,DAY(EOMONTH($B414,1))))&lt;$C414)))</f>
        <v>0</v>
      </c>
      <c r="AT414" s="48" t="n">
        <f aca="false">IF(OR(N(AT$5)=0,AT$6=""),0,AT$5*((DATE(YEAR($B414),MONTH($B414),MIN(AT$6,DAY(EOMONTH($B414,0))))&gt;=$B414)*(DATE(YEAR($B414),MONTH($B414),MIN(AT$6,DAY(EOMONTH($B414,0))))&lt;$C414)+(DATE(YEAR($B414),MONTH($B414)+1,MIN(AT$6,DAY(EOMONTH($B414,1))))&gt;=$B414)*(DATE(YEAR($B414),MONTH($B414)+1,MIN(AT$6,DAY(EOMONTH($B414,1))))&lt;$C414)))</f>
        <v>0</v>
      </c>
      <c r="AU414" s="48" t="n">
        <f aca="false">IF(OR(N(AU$5)=0,AU$6=""),0,AU$5*((DATE(YEAR($B414),MONTH($B414),MIN(AU$6,DAY(EOMONTH($B414,0))))&gt;=$B414)*(DATE(YEAR($B414),MONTH($B414),MIN(AU$6,DAY(EOMONTH($B414,0))))&lt;$C414)+(DATE(YEAR($B414),MONTH($B414)+1,MIN(AU$6,DAY(EOMONTH($B414,1))))&gt;=$B414)*(DATE(YEAR($B414),MONTH($B414)+1,MIN(AU$6,DAY(EOMONTH($B414,1))))&lt;$C414)))</f>
        <v>0</v>
      </c>
      <c r="AV414" s="48" t="n">
        <f aca="false">IF(OR(N(AV$5)=0,AV$6=""),0,AV$5*((DATE(YEAR($B414),MONTH($B414),MIN(AV$6,DAY(EOMONTH($B414,0))))&gt;=$B414)*(DATE(YEAR($B414),MONTH($B414),MIN(AV$6,DAY(EOMONTH($B414,0))))&lt;$C414)+(DATE(YEAR($B414),MONTH($B414)+1,MIN(AV$6,DAY(EOMONTH($B414,1))))&gt;=$B414)*(DATE(YEAR($B414),MONTH($B414)+1,MIN(AV$6,DAY(EOMONTH($B414,1))))&lt;$C414)))</f>
        <v>0</v>
      </c>
      <c r="AW414" s="48" t="n">
        <f aca="false">IF(OR(N(AW$5)=0,AW$6=""),0,AW$5*((DATE(YEAR($B414),MONTH($B414),MIN(AW$6,DAY(EOMONTH($B414,0))))&gt;=$B414)*(DATE(YEAR($B414),MONTH($B414),MIN(AW$6,DAY(EOMONTH($B414,0))))&lt;$C414)+(DATE(YEAR($B414),MONTH($B414)+1,MIN(AW$6,DAY(EOMONTH($B414,1))))&gt;=$B414)*(DATE(YEAR($B414),MONTH($B414)+1,MIN(AW$6,DAY(EOMONTH($B414,1))))&lt;$C414)))</f>
        <v>0</v>
      </c>
      <c r="AX414" s="48" t="n">
        <f aca="false">IF(OR(N(AX$5)=0,AX$6=""),0,AX$5*((DATE(YEAR($B414),MONTH($B414),MIN(AX$6,DAY(EOMONTH($B414,0))))&gt;=$B414)*(DATE(YEAR($B414),MONTH($B414),MIN(AX$6,DAY(EOMONTH($B414,0))))&lt;$C414)+(DATE(YEAR($B414),MONTH($B414)+1,MIN(AX$6,DAY(EOMONTH($B414,1))))&gt;=$B414)*(DATE(YEAR($B414),MONTH($B414)+1,MIN(AX$6,DAY(EOMONTH($B414,1))))&lt;$C414)))</f>
        <v>0</v>
      </c>
      <c r="AY414" s="48" t="n">
        <f aca="false">IF(OR(N(AY$5)=0,AY$6=""),0,AY$5*((DATE(YEAR($B414),MONTH($B414),MIN(AY$6,DAY(EOMONTH($B414,0))))&gt;=$B414)*(DATE(YEAR($B414),MONTH($B414),MIN(AY$6,DAY(EOMONTH($B414,0))))&lt;$C414)+(DATE(YEAR($B414),MONTH($B414)+1,MIN(AY$6,DAY(EOMONTH($B414,1))))&gt;=$B414)*(DATE(YEAR($B414),MONTH($B414)+1,MIN(AY$6,DAY(EOMONTH($B414,1))))&lt;$C414)))</f>
        <v>0</v>
      </c>
      <c r="AZ414" s="48" t="n">
        <f aca="false">IF(OR(N(AZ$5)=0,AZ$6=""),0,AZ$5*((DATE(YEAR($B414),MONTH($B414),MIN(AZ$6,DAY(EOMONTH($B414,0))))&gt;=$B414)*(DATE(YEAR($B414),MONTH($B414),MIN(AZ$6,DAY(EOMONTH($B414,0))))&lt;$C414)+(DATE(YEAR($B414),MONTH($B414)+1,MIN(AZ$6,DAY(EOMONTH($B414,1))))&gt;=$B414)*(DATE(YEAR($B414),MONTH($B414)+1,MIN(AZ$6,DAY(EOMONTH($B414,1))))&lt;$C414)))</f>
        <v>0</v>
      </c>
      <c r="BA414" s="48" t="n">
        <f aca="false">IF(OR(N(BA$5)=0,BA$6=""),0,BA$5*((DATE(YEAR($B414),MONTH($B414),MIN(BA$6,DAY(EOMONTH($B414,0))))&gt;=$B414)*(DATE(YEAR($B414),MONTH($B414),MIN(BA$6,DAY(EOMONTH($B414,0))))&lt;$C414)+(DATE(YEAR($B414),MONTH($B414)+1,MIN(BA$6,DAY(EOMONTH($B414,1))))&gt;=$B414)*(DATE(YEAR($B414),MONTH($B414)+1,MIN(BA$6,DAY(EOMONTH($B414,1))))&lt;$C414)))</f>
        <v>0</v>
      </c>
      <c r="BB414" s="48" t="n">
        <f aca="false">IF(OR(N(BB$5)=0,BB$6=""),0,BB$5*((DATE(YEAR($B414),MONTH($B414),MIN(BB$6,DAY(EOMONTH($B414,0))))&gt;=$B414)*(DATE(YEAR($B414),MONTH($B414),MIN(BB$6,DAY(EOMONTH($B414,0))))&lt;$C414)+(DATE(YEAR($B414),MONTH($B414)+1,MIN(BB$6,DAY(EOMONTH($B414,1))))&gt;=$B414)*(DATE(YEAR($B414),MONTH($B414)+1,MIN(BB$6,DAY(EOMONTH($B414,1))))&lt;$C414)))</f>
        <v>0</v>
      </c>
      <c r="BC414" s="48" t="n">
        <f aca="false">IF(OR(N(BC$5)=0,BC$6=""),0,BC$5*((DATE(YEAR($B414),MONTH($B414),MIN(BC$6,DAY(EOMONTH($B414,0))))&gt;=$B414)*(DATE(YEAR($B414),MONTH($B414),MIN(BC$6,DAY(EOMONTH($B414,0))))&lt;$C414)+(DATE(YEAR($B414),MONTH($B414)+1,MIN(BC$6,DAY(EOMONTH($B414,1))))&gt;=$B414)*(DATE(YEAR($B414),MONTH($B414)+1,MIN(BC$6,DAY(EOMONTH($B414,1))))&lt;$C414)))</f>
        <v>0</v>
      </c>
      <c r="BD414" s="48" t="n">
        <f aca="false">IF(OR(N(BD$5)=0,BD$6=""),0,BD$5*((DATE(YEAR($B414),MONTH($B414),MIN(BD$6,DAY(EOMONTH($B414,0))))&gt;=$B414)*(DATE(YEAR($B414),MONTH($B414),MIN(BD$6,DAY(EOMONTH($B414,0))))&lt;$C414)+(DATE(YEAR($B414),MONTH($B414)+1,MIN(BD$6,DAY(EOMONTH($B414,1))))&gt;=$B414)*(DATE(YEAR($B414),MONTH($B414)+1,MIN(BD$6,DAY(EOMONTH($B414,1))))&lt;$C414)))</f>
        <v>0</v>
      </c>
      <c r="BE414" s="48" t="n">
        <f aca="false">IF(OR(N(BE$5)=0,BE$6=""),0,BE$5*((DATE(YEAR($B414),MONTH($B414),MIN(BE$6,DAY(EOMONTH($B414,0))))&gt;=$B414)*(DATE(YEAR($B414),MONTH($B414),MIN(BE$6,DAY(EOMONTH($B414,0))))&lt;$C414)+(DATE(YEAR($B414),MONTH($B414)+1,MIN(BE$6,DAY(EOMONTH($B414,1))))&gt;=$B414)*(DATE(YEAR($B414),MONTH($B414)+1,MIN(BE$6,DAY(EOMONTH($B414,1))))&lt;$C414)))</f>
        <v>0</v>
      </c>
      <c r="BF414" s="48" t="n">
        <f aca="false">IF(OR(N(BF$5)=0,BF$6=""),0,BF$5*((DATE(YEAR($B414),MONTH($B414),MIN(BF$6,DAY(EOMONTH($B414,0))))&gt;=$B414)*(DATE(YEAR($B414),MONTH($B414),MIN(BF$6,DAY(EOMONTH($B414,0))))&lt;$C414)+(DATE(YEAR($B414),MONTH($B414)+1,MIN(BF$6,DAY(EOMONTH($B414,1))))&gt;=$B414)*(DATE(YEAR($B414),MONTH($B414)+1,MIN(BF$6,DAY(EOMONTH($B414,1))))&lt;$C414)))</f>
        <v>0</v>
      </c>
      <c r="BG414" s="48" t="n">
        <f aca="false">IF(OR(N(BG$5)=0,BG$6=""),0,BG$5*((DATE(YEAR($B414),MONTH($B414),MIN(BG$6,DAY(EOMONTH($B414,0))))&gt;=$B414)*(DATE(YEAR($B414),MONTH($B414),MIN(BG$6,DAY(EOMONTH($B414,0))))&lt;$C414)+(DATE(YEAR($B414),MONTH($B414)+1,MIN(BG$6,DAY(EOMONTH($B414,1))))&gt;=$B414)*(DATE(YEAR($B414),MONTH($B414)+1,MIN(BG$6,DAY(EOMONTH($B414,1))))&lt;$C414)))</f>
        <v>0</v>
      </c>
      <c r="BH414" s="48" t="n">
        <f aca="false">IF(OR(N(BH$5)=0,BH$6=""),0,BH$5*((DATE(YEAR($B414),MONTH($B414),MIN(BH$6,DAY(EOMONTH($B414,0))))&gt;=$B414)*(DATE(YEAR($B414),MONTH($B414),MIN(BH$6,DAY(EOMONTH($B414,0))))&lt;$C414)+(DATE(YEAR($B414),MONTH($B414)+1,MIN(BH$6,DAY(EOMONTH($B414,1))))&gt;=$B414)*(DATE(YEAR($B414),MONTH($B414)+1,MIN(BH$6,DAY(EOMONTH($B414,1))))&lt;$C414)))</f>
        <v>0</v>
      </c>
      <c r="BI414" s="48" t="n">
        <f aca="false">IF(OR(N(BI$5)=0,BI$6=""),0,BI$5*((DATE(YEAR($B414),MONTH($B414),MIN(BI$6,DAY(EOMONTH($B414,0))))&gt;=$B414)*(DATE(YEAR($B414),MONTH($B414),MIN(BI$6,DAY(EOMONTH($B414,0))))&lt;$C414)+(DATE(YEAR($B414),MONTH($B414)+1,MIN(BI$6,DAY(EOMONTH($B414,1))))&gt;=$B414)*(DATE(YEAR($B414),MONTH($B414)+1,MIN(BI$6,DAY(EOMONTH($B414,1))))&lt;$C414)))</f>
        <v>0</v>
      </c>
      <c r="BJ414" s="48" t="n">
        <f aca="false">IF(OR(N(BJ$5)=0,BJ$6=""),0,BJ$5*((DATE(YEAR($B414),MONTH($B414),MIN(BJ$6,DAY(EOMONTH($B414,0))))&gt;=$B414)*(DATE(YEAR($B414),MONTH($B414),MIN(BJ$6,DAY(EOMONTH($B414,0))))&lt;$C414)+(DATE(YEAR($B414),MONTH($B414)+1,MIN(BJ$6,DAY(EOMONTH($B414,1))))&gt;=$B414)*(DATE(YEAR($B414),MONTH($B414)+1,MIN(BJ$6,DAY(EOMONTH($B414,1))))&lt;$C414)))</f>
        <v>0</v>
      </c>
      <c r="BK414" s="48" t="n">
        <f aca="false">IF(OR(N(BK$5)=0,BK$6=""),0,BK$5*((DATE(YEAR($B414),MONTH($B414),MIN(BK$6,DAY(EOMONTH($B414,0))))&gt;=$B414)*(DATE(YEAR($B414),MONTH($B414),MIN(BK$6,DAY(EOMONTH($B414,0))))&lt;$C414)+(DATE(YEAR($B414),MONTH($B414)+1,MIN(BK$6,DAY(EOMONTH($B414,1))))&gt;=$B414)*(DATE(YEAR($B414),MONTH($B414)+1,MIN(BK$6,DAY(EOMONTH($B414,1))))&lt;$C414)))</f>
        <v>0</v>
      </c>
      <c r="BL414" s="48" t="n">
        <f aca="false">IF(OR(N(BL$5)=0,BL$6=""),0,BL$5*((DATE(YEAR($B414),MONTH($B414),MIN(BL$6,DAY(EOMONTH($B414,0))))&gt;=$B414)*(DATE(YEAR($B414),MONTH($B414),MIN(BL$6,DAY(EOMONTH($B414,0))))&lt;$C414)+(DATE(YEAR($B414),MONTH($B414)+1,MIN(BL$6,DAY(EOMONTH($B414,1))))&gt;=$B414)*(DATE(YEAR($B414),MONTH($B414)+1,MIN(BL$6,DAY(EOMONTH($B414,1))))&lt;$C414)))</f>
        <v>0</v>
      </c>
      <c r="BM414" s="48" t="n">
        <f aca="false">IF(OR(N(BM$5)=0,BM$6=""),0,BM$5*((DATE(YEAR($B414),MONTH($B414),MIN(BM$6,DAY(EOMONTH($B414,0))))&gt;=$B414)*(DATE(YEAR($B414),MONTH($B414),MIN(BM$6,DAY(EOMONTH($B414,0))))&lt;$C414)+(DATE(YEAR($B414),MONTH($B414)+1,MIN(BM$6,DAY(EOMONTH($B414,1))))&gt;=$B414)*(DATE(YEAR($B414),MONTH($B414)+1,MIN(BM$6,DAY(EOMONTH($B414,1))))&lt;$C414)))</f>
        <v>0</v>
      </c>
      <c r="BN414" s="48" t="n">
        <f aca="false">IF(OR(N(BN$5)=0,BN$6=""),0,BN$5*((DATE(YEAR($B414),MONTH($B414),MIN(BN$6,DAY(EOMONTH($B414,0))))&gt;=$B414)*(DATE(YEAR($B414),MONTH($B414),MIN(BN$6,DAY(EOMONTH($B414,0))))&lt;$C414)+(DATE(YEAR($B414),MONTH($B414)+1,MIN(BN$6,DAY(EOMONTH($B414,1))))&gt;=$B414)*(DATE(YEAR($B414),MONTH($B414)+1,MIN(BN$6,DAY(EOMONTH($B414,1))))&lt;$C414)))</f>
        <v>0</v>
      </c>
      <c r="BO414" s="48" t="n">
        <f aca="false">IF(OR(N(BO$5)=0,BO$6=""),0,BO$5*((DATE(YEAR($B414),MONTH($B414),MIN(BO$6,DAY(EOMONTH($B414,0))))&gt;=$B414)*(DATE(YEAR($B414),MONTH($B414),MIN(BO$6,DAY(EOMONTH($B414,0))))&lt;$C414)+(DATE(YEAR($B414),MONTH($B414)+1,MIN(BO$6,DAY(EOMONTH($B414,1))))&gt;=$B414)*(DATE(YEAR($B414),MONTH($B414)+1,MIN(BO$6,DAY(EOMONTH($B414,1))))&lt;$C414)))</f>
        <v>0</v>
      </c>
      <c r="BP414" s="48" t="n">
        <f aca="false">IF(OR(N(BP$5)=0,BP$6=""),0,BP$5*((DATE(YEAR($B414),MONTH($B414),MIN(BP$6,DAY(EOMONTH($B414,0))))&gt;=$B414)*(DATE(YEAR($B414),MONTH($B414),MIN(BP$6,DAY(EOMONTH($B414,0))))&lt;$C414)+(DATE(YEAR($B414),MONTH($B414)+1,MIN(BP$6,DAY(EOMONTH($B414,1))))&gt;=$B414)*(DATE(YEAR($B414),MONTH($B414)+1,MIN(BP$6,DAY(EOMONTH($B414,1))))&lt;$C414)))</f>
        <v>0</v>
      </c>
      <c r="BQ414" s="48" t="n">
        <f aca="false">IF(OR(N(BQ$5)=0,BQ$6=""),0,BQ$5*((DATE(YEAR($B414),MONTH($B414),MIN(BQ$6,DAY(EOMONTH($B414,0))))&gt;=$B414)*(DATE(YEAR($B414),MONTH($B414),MIN(BQ$6,DAY(EOMONTH($B414,0))))&lt;$C414)+(DATE(YEAR($B414),MONTH($B414)+1,MIN(BQ$6,DAY(EOMONTH($B414,1))))&gt;=$B414)*(DATE(YEAR($B414),MONTH($B414)+1,MIN(BQ$6,DAY(EOMONTH($B414,1))))&lt;$C414)))</f>
        <v>0</v>
      </c>
      <c r="BR414" s="48" t="n">
        <f aca="false">IF(OR(N(BR$5)=0,BR$6=""),0,BR$5*((DATE(YEAR($B414),MONTH($B414),MIN(BR$6,DAY(EOMONTH($B414,0))))&gt;=$B414)*(DATE(YEAR($B414),MONTH($B414),MIN(BR$6,DAY(EOMONTH($B414,0))))&lt;$C414)+(DATE(YEAR($B414),MONTH($B414)+1,MIN(BR$6,DAY(EOMONTH($B414,1))))&gt;=$B414)*(DATE(YEAR($B414),MONTH($B414)+1,MIN(BR$6,DAY(EOMONTH($B414,1))))&lt;$C414)))</f>
        <v>0</v>
      </c>
      <c r="BS414" s="48" t="n">
        <f aca="false">IF(OR(N(BS$5)=0,BS$6=""),0,BS$5*((DATE(YEAR($B414),MONTH($B414),MIN(BS$6,DAY(EOMONTH($B414,0))))&gt;=$B414)*(DATE(YEAR($B414),MONTH($B414),MIN(BS$6,DAY(EOMONTH($B414,0))))&lt;$C414)+(DATE(YEAR($B414),MONTH($B414)+1,MIN(BS$6,DAY(EOMONTH($B414,1))))&gt;=$B414)*(DATE(YEAR($B414),MONTH($B414)+1,MIN(BS$6,DAY(EOMONTH($B414,1))))&lt;$C414)))</f>
        <v>0</v>
      </c>
      <c r="BT414" s="48" t="n">
        <f aca="false">IF(OR(N(BT$5)=0,BT$6=""),0,BT$5*((DATE(YEAR($B414),MONTH($B414),MIN(BT$6,DAY(EOMONTH($B414,0))))&gt;=$B414)*(DATE(YEAR($B414),MONTH($B414),MIN(BT$6,DAY(EOMONTH($B414,0))))&lt;$C414)+(DATE(YEAR($B414),MONTH($B414)+1,MIN(BT$6,DAY(EOMONTH($B414,1))))&gt;=$B414)*(DATE(YEAR($B414),MONTH($B414)+1,MIN(BT$6,DAY(EOMONTH($B414,1))))&lt;$C414)))</f>
        <v>0</v>
      </c>
      <c r="BU414" s="48" t="n">
        <f aca="false">IF(OR(N(BU$5)=0,BU$6=""),0,BU$5*((DATE(YEAR($B414),MONTH($B414),MIN(BU$6,DAY(EOMONTH($B414,0))))&gt;=$B414)*(DATE(YEAR($B414),MONTH($B414),MIN(BU$6,DAY(EOMONTH($B414,0))))&lt;$C414)+(DATE(YEAR($B414),MONTH($B414)+1,MIN(BU$6,DAY(EOMONTH($B414,1))))&gt;=$B414)*(DATE(YEAR($B414),MONTH($B414)+1,MIN(BU$6,DAY(EOMONTH($B414,1))))&lt;$C414)))</f>
        <v>0</v>
      </c>
      <c r="BV414" s="48" t="n">
        <f aca="false">IF(OR(N(BV$5)=0,BV$6=""),0,BV$5*((DATE(YEAR($B414),MONTH($B414),MIN(BV$6,DAY(EOMONTH($B414,0))))&gt;=$B414)*(DATE(YEAR($B414),MONTH($B414),MIN(BV$6,DAY(EOMONTH($B414,0))))&lt;$C414)+(DATE(YEAR($B414),MONTH($B414)+1,MIN(BV$6,DAY(EOMONTH($B414,1))))&gt;=$B414)*(DATE(YEAR($B414),MONTH($B414)+1,MIN(BV$6,DAY(EOMONTH($B414,1))))&lt;$C414)))</f>
        <v>0</v>
      </c>
      <c r="BW414" s="48" t="n">
        <f aca="false">IF(OR(N(BW$5)=0,BW$6=""),0,BW$5*((DATE(YEAR($B414),MONTH($B414),MIN(BW$6,DAY(EOMONTH($B414,0))))&gt;=$B414)*(DATE(YEAR($B414),MONTH($B414),MIN(BW$6,DAY(EOMONTH($B414,0))))&lt;$C414)+(DATE(YEAR($B414),MONTH($B414)+1,MIN(BW$6,DAY(EOMONTH($B414,1))))&gt;=$B414)*(DATE(YEAR($B414),MONTH($B414)+1,MIN(BW$6,DAY(EOMONTH($B414,1))))&lt;$C414)))</f>
        <v>0</v>
      </c>
      <c r="BX414" s="48" t="n">
        <f aca="false">MIN(Z414,(FT413*(1+FT$5/Setup!$C$36)+IF($V414=1,N($F414),0)))</f>
        <v>0</v>
      </c>
      <c r="BY414" s="48" t="n">
        <f aca="false">MIN(AA414,(FU413*(1+FU$5/Setup!$C$36)+IF($V414=2,N($F414),0)))</f>
        <v>0</v>
      </c>
      <c r="BZ414" s="48" t="n">
        <f aca="false">MIN(AB414,(FV413*(1+FV$5/Setup!$C$36)+IF($V414=3,N($F414),0)))</f>
        <v>0</v>
      </c>
      <c r="CA414" s="48" t="n">
        <f aca="false">MIN(AC414,(FW413*(1+FW$5/Setup!$C$36)+IF($V414=4,N($F414),0)))</f>
        <v>0</v>
      </c>
      <c r="CB414" s="48" t="n">
        <f aca="false">MIN(AD414,(FX413*(1+FX$5/Setup!$C$36)+IF($V414=5,N($F414),0)))</f>
        <v>0</v>
      </c>
      <c r="CC414" s="48" t="n">
        <f aca="false">MIN(AE414,(FY413*(1+FY$5/Setup!$C$36)+IF($V414=6,N($F414),0)))</f>
        <v>0</v>
      </c>
      <c r="CD414" s="48" t="n">
        <f aca="false">MIN(AF414,(FZ413*(1+FZ$5/Setup!$C$36)+IF($V414=7,N($F414),0)))</f>
        <v>0</v>
      </c>
      <c r="CE414" s="48" t="n">
        <f aca="false">MIN(AG414,(GA413*(1+GA$5/Setup!$C$36)+IF($V414=8,N($F414),0)))</f>
        <v>0</v>
      </c>
      <c r="CF414" s="48" t="n">
        <f aca="false">MIN(AH414,(GB413*(1+GB$5/Setup!$C$36)+IF($V414=9,N($F414),0)))</f>
        <v>0</v>
      </c>
      <c r="CG414" s="48" t="n">
        <f aca="false">MIN(AI414,(GC413*(1+GC$5/Setup!$C$36)+IF($V414=10,N($F414),0)))</f>
        <v>0</v>
      </c>
      <c r="CH414" s="48" t="n">
        <f aca="false">MIN(AJ414,(GD413*(1+GD$5/Setup!$C$36)+IF($V414=11,N($F414),0)))</f>
        <v>0</v>
      </c>
      <c r="CI414" s="48" t="n">
        <f aca="false">MIN(AK414,(GE413*(1+GE$5/Setup!$C$36)+IF($V414=12,N($F414),0)))</f>
        <v>0</v>
      </c>
      <c r="CJ414" s="48" t="n">
        <f aca="false">MIN(AL414,(GF413*(1+GF$5/Setup!$C$36)+IF($V414=13,N($F414),0)))</f>
        <v>0</v>
      </c>
      <c r="CK414" s="48" t="n">
        <f aca="false">MIN(AM414,(GG413*(1+GG$5/Setup!$C$36)+IF($V414=14,N($F414),0)))</f>
        <v>0</v>
      </c>
      <c r="CL414" s="48" t="n">
        <f aca="false">MIN(AN414,(GH413*(1+GH$5/Setup!$C$36)+IF($V414=15,N($F414),0)))</f>
        <v>0</v>
      </c>
      <c r="CM414" s="48" t="n">
        <f aca="false">MIN(AO414,(GI413*(1+GI$5/Setup!$C$36)+IF($V414=16,N($F414),0)))</f>
        <v>0</v>
      </c>
      <c r="CN414" s="48" t="n">
        <f aca="false">MIN(AP414,(GJ413*(1+GJ$5/Setup!$C$36)+IF($V414=17,N($F414),0)))</f>
        <v>0</v>
      </c>
      <c r="CO414" s="48" t="n">
        <f aca="false">MIN(AQ414,(GK413*(1+GK$5/Setup!$C$36)+IF($V414=18,N($F414),0)))</f>
        <v>0</v>
      </c>
      <c r="CP414" s="48" t="n">
        <f aca="false">MIN(AR414,(GL413*(1+GL$5/Setup!$C$36)+IF($V414=19,N($F414),0)))</f>
        <v>0</v>
      </c>
      <c r="CQ414" s="48" t="n">
        <f aca="false">MIN(AS414,(GM413*(1+GM$5/Setup!$C$36)+IF($V414=20,N($F414),0)))</f>
        <v>0</v>
      </c>
      <c r="CR414" s="48" t="n">
        <f aca="false">MIN(AT414,(GN413*(1+GN$5/Setup!$C$36)+IF($V414=21,N($F414),0)))</f>
        <v>0</v>
      </c>
      <c r="CS414" s="48" t="n">
        <f aca="false">MIN(AU414,(GO413*(1+GO$5/Setup!$C$36)+IF($V414=22,N($F414),0)))</f>
        <v>0</v>
      </c>
      <c r="CT414" s="48" t="n">
        <f aca="false">MIN(AV414,(GP413*(1+GP$5/Setup!$C$36)+IF($V414=23,N($F414),0)))</f>
        <v>0</v>
      </c>
      <c r="CU414" s="48" t="n">
        <f aca="false">MIN(AW414,(GQ413*(1+GQ$5/Setup!$C$36)+IF($V414=24,N($F414),0)))</f>
        <v>0</v>
      </c>
      <c r="CV414" s="48" t="n">
        <f aca="false">MIN(AX414,(GR413*(1+GR$5/Setup!$C$36)+IF($V414=25,N($F414),0)))</f>
        <v>0</v>
      </c>
      <c r="CW414" s="48" t="n">
        <f aca="false">MIN(AY414,(GS413*(1+GS$5/Setup!$C$36)+IF($V414=26,N($F414),0)))</f>
        <v>0</v>
      </c>
      <c r="CX414" s="48" t="n">
        <f aca="false">MIN(AZ414,(GT413*(1+GT$5/Setup!$C$36)+IF($V414=27,N($F414),0)))</f>
        <v>0</v>
      </c>
      <c r="CY414" s="48" t="n">
        <f aca="false">MIN(BA414,(GU413*(1+GU$5/Setup!$C$36)+IF($V414=28,N($F414),0)))</f>
        <v>0</v>
      </c>
      <c r="CZ414" s="48" t="n">
        <f aca="false">MIN(BB414,(GV413*(1+GV$5/Setup!$C$36)+IF($V414=29,N($F414),0)))</f>
        <v>0</v>
      </c>
      <c r="DA414" s="48" t="n">
        <f aca="false">MIN(BC414,(GW413*(1+GW$5/Setup!$C$36)+IF($V414=30,N($F414),0)))</f>
        <v>0</v>
      </c>
      <c r="DB414" s="48" t="n">
        <f aca="false">MIN(BD414,(GX413*(1+GX$5/Setup!$C$36)+IF($V414=31,N($F414),0)))</f>
        <v>0</v>
      </c>
      <c r="DC414" s="48" t="n">
        <f aca="false">MIN(BE414,(GY413*(1+GY$5/Setup!$C$36)+IF($V414=32,N($F414),0)))</f>
        <v>0</v>
      </c>
      <c r="DD414" s="48" t="n">
        <f aca="false">MIN(BF414,(GZ413*(1+GZ$5/Setup!$C$36)+IF($V414=33,N($F414),0)))</f>
        <v>0</v>
      </c>
      <c r="DE414" s="48" t="n">
        <f aca="false">MIN(BG414,(HA413*(1+HA$5/Setup!$C$36)+IF($V414=34,N($F414),0)))</f>
        <v>0</v>
      </c>
      <c r="DF414" s="48" t="n">
        <f aca="false">MIN(BH414,(HB413*(1+HB$5/Setup!$C$36)+IF($V414=35,N($F414),0)))</f>
        <v>0</v>
      </c>
      <c r="DG414" s="48" t="n">
        <f aca="false">MIN(BI414,(HC413*(1+HC$5/Setup!$C$36)+IF($V414=36,N($F414),0)))</f>
        <v>0</v>
      </c>
      <c r="DH414" s="48" t="n">
        <f aca="false">MIN(BJ414,(HD413*(1+HD$5/Setup!$C$36)+IF($V414=37,N($F414),0)))</f>
        <v>0</v>
      </c>
      <c r="DI414" s="48" t="n">
        <f aca="false">MIN(BK414,(HE413*(1+HE$5/Setup!$C$36)+IF($V414=38,N($F414),0)))</f>
        <v>0</v>
      </c>
      <c r="DJ414" s="48" t="n">
        <f aca="false">MIN(BL414,(HF413*(1+HF$5/Setup!$C$36)+IF($V414=39,N($F414),0)))</f>
        <v>0</v>
      </c>
      <c r="DK414" s="48" t="n">
        <f aca="false">MIN(BM414,(HG413*(1+HG$5/Setup!$C$36)+IF($V414=40,N($F414),0)))</f>
        <v>0</v>
      </c>
      <c r="DL414" s="48" t="n">
        <f aca="false">MIN(BN414,(HH413*(1+HH$5/Setup!$C$36)+IF($V414=41,N($F414),0)))</f>
        <v>0</v>
      </c>
      <c r="DM414" s="48" t="n">
        <f aca="false">MIN(BO414,(HI413*(1+HI$5/Setup!$C$36)+IF($V414=42,N($F414),0)))</f>
        <v>0</v>
      </c>
      <c r="DN414" s="48" t="n">
        <f aca="false">MIN(BP414,(HJ413*(1+HJ$5/Setup!$C$36)+IF($V414=43,N($F414),0)))</f>
        <v>0</v>
      </c>
      <c r="DO414" s="48" t="n">
        <f aca="false">MIN(BQ414,(HK413*(1+HK$5/Setup!$C$36)+IF($V414=44,N($F414),0)))</f>
        <v>0</v>
      </c>
      <c r="DP414" s="48" t="n">
        <f aca="false">MIN(BR414,(HL413*(1+HL$5/Setup!$C$36)+IF($V414=45,N($F414),0)))</f>
        <v>0</v>
      </c>
      <c r="DQ414" s="48" t="n">
        <f aca="false">MIN(BS414,(HM413*(1+HM$5/Setup!$C$36)+IF($V414=46,N($F414),0)))</f>
        <v>0</v>
      </c>
      <c r="DR414" s="48" t="n">
        <f aca="false">MIN(BT414,(HN413*(1+HN$5/Setup!$C$36)+IF($V414=47,N($F414),0)))</f>
        <v>0</v>
      </c>
      <c r="DS414" s="48" t="n">
        <f aca="false">MIN(BU414,(HO413*(1+HO$5/Setup!$C$36)+IF($V414=48,N($F414),0)))</f>
        <v>0</v>
      </c>
      <c r="DT414" s="48" t="n">
        <f aca="false">MIN(BV414,(HP413*(1+HP$5/Setup!$C$36)+IF($V414=49,N($F414),0)))</f>
        <v>0</v>
      </c>
      <c r="DU414" s="48" t="n">
        <f aca="false">MIN(BW414,(HQ413*(1+HQ$5/Setup!$C$36)+IF($V414=50,N($F414),0)))</f>
        <v>0</v>
      </c>
      <c r="DV414" s="48" t="n">
        <f aca="false">MIN(MAX((FT413*(1+FT$5/Setup!$C$36)+IF($V414=1,N($F414),0))-BX414,0),MAX($P414-0,0))</f>
        <v>0</v>
      </c>
      <c r="DW414" s="48" t="n">
        <f aca="false">MIN(MAX((FU413*(1+FU$5/Setup!$C$36)+IF($V414=2,N($F414),0))-BY414,0),MAX($P414-SUM(DV414:DV414),0))</f>
        <v>0</v>
      </c>
      <c r="DX414" s="48" t="n">
        <f aca="false">MIN(MAX((FV413*(1+FV$5/Setup!$C$36)+IF($V414=3,N($F414),0))-BZ414,0),MAX($P414-SUM(DV414:DW414),0))</f>
        <v>0</v>
      </c>
      <c r="DY414" s="48" t="n">
        <f aca="false">MIN(MAX((FW413*(1+FW$5/Setup!$C$36)+IF($V414=4,N($F414),0))-CA414,0),MAX($P414-SUM(DV414:DX414),0))</f>
        <v>0</v>
      </c>
      <c r="DZ414" s="48" t="n">
        <f aca="false">MIN(MAX((FX413*(1+FX$5/Setup!$C$36)+IF($V414=5,N($F414),0))-CB414,0),MAX($P414-SUM(DV414:DY414),0))</f>
        <v>0</v>
      </c>
      <c r="EA414" s="48" t="n">
        <f aca="false">MIN(MAX((FY413*(1+FY$5/Setup!$C$36)+IF($V414=6,N($F414),0))-CC414,0),MAX($P414-SUM(DV414:DZ414),0))</f>
        <v>0</v>
      </c>
      <c r="EB414" s="48" t="n">
        <f aca="false">MIN(MAX((FZ413*(1+FZ$5/Setup!$C$36)+IF($V414=7,N($F414),0))-CD414,0),MAX($P414-SUM(DV414:EA414),0))</f>
        <v>0</v>
      </c>
      <c r="EC414" s="48" t="n">
        <f aca="false">MIN(MAX((GA413*(1+GA$5/Setup!$C$36)+IF($V414=8,N($F414),0))-CE414,0),MAX($P414-SUM(DV414:EB414),0))</f>
        <v>0</v>
      </c>
      <c r="ED414" s="48" t="n">
        <f aca="false">MIN(MAX((GB413*(1+GB$5/Setup!$C$36)+IF($V414=9,N($F414),0))-CF414,0),MAX($P414-SUM(DV414:EC414),0))</f>
        <v>0</v>
      </c>
      <c r="EE414" s="48" t="n">
        <f aca="false">MIN(MAX((GC413*(1+GC$5/Setup!$C$36)+IF($V414=10,N($F414),0))-CG414,0),MAX($P414-SUM(DV414:ED414),0))</f>
        <v>0</v>
      </c>
      <c r="EF414" s="48" t="n">
        <f aca="false">MIN(MAX((GD413*(1+GD$5/Setup!$C$36)+IF($V414=11,N($F414),0))-CH414,0),MAX($P414-SUM(DV414:EE414),0))</f>
        <v>0</v>
      </c>
      <c r="EG414" s="48" t="n">
        <f aca="false">MIN(MAX((GE413*(1+GE$5/Setup!$C$36)+IF($V414=12,N($F414),0))-CI414,0),MAX($P414-SUM(DV414:EF414),0))</f>
        <v>0</v>
      </c>
      <c r="EH414" s="48" t="n">
        <f aca="false">MIN(MAX((GF413*(1+GF$5/Setup!$C$36)+IF($V414=13,N($F414),0))-CJ414,0),MAX($P414-SUM(DV414:EG414),0))</f>
        <v>0</v>
      </c>
      <c r="EI414" s="48" t="n">
        <f aca="false">MIN(MAX((GG413*(1+GG$5/Setup!$C$36)+IF($V414=14,N($F414),0))-CK414,0),MAX($P414-SUM(DV414:EH414),0))</f>
        <v>0</v>
      </c>
      <c r="EJ414" s="48" t="n">
        <f aca="false">MIN(MAX((GH413*(1+GH$5/Setup!$C$36)+IF($V414=15,N($F414),0))-CL414,0),MAX($P414-SUM(DV414:EI414),0))</f>
        <v>0</v>
      </c>
      <c r="EK414" s="48" t="n">
        <f aca="false">MIN(MAX((GI413*(1+GI$5/Setup!$C$36)+IF($V414=16,N($F414),0))-CM414,0),MAX($P414-SUM(DV414:EJ414),0))</f>
        <v>0</v>
      </c>
      <c r="EL414" s="48" t="n">
        <f aca="false">MIN(MAX((GJ413*(1+GJ$5/Setup!$C$36)+IF($V414=17,N($F414),0))-CN414,0),MAX($P414-SUM(DV414:EK414),0))</f>
        <v>0</v>
      </c>
      <c r="EM414" s="48" t="n">
        <f aca="false">MIN(MAX((GK413*(1+GK$5/Setup!$C$36)+IF($V414=18,N($F414),0))-CO414,0),MAX($P414-SUM(DV414:EL414),0))</f>
        <v>0</v>
      </c>
      <c r="EN414" s="48" t="n">
        <f aca="false">MIN(MAX((GL413*(1+GL$5/Setup!$C$36)+IF($V414=19,N($F414),0))-CP414,0),MAX($P414-SUM(DV414:EM414),0))</f>
        <v>0</v>
      </c>
      <c r="EO414" s="48" t="n">
        <f aca="false">MIN(MAX((GM413*(1+GM$5/Setup!$C$36)+IF($V414=20,N($F414),0))-CQ414,0),MAX($P414-SUM(DV414:EN414),0))</f>
        <v>0</v>
      </c>
      <c r="EP414" s="48" t="n">
        <f aca="false">MIN(MAX((GN413*(1+GN$5/Setup!$C$36)+IF($V414=21,N($F414),0))-CR414,0),MAX($P414-SUM(DV414:EO414),0))</f>
        <v>0</v>
      </c>
      <c r="EQ414" s="48" t="n">
        <f aca="false">MIN(MAX((GO413*(1+GO$5/Setup!$C$36)+IF($V414=22,N($F414),0))-CS414,0),MAX($P414-SUM(DV414:EP414),0))</f>
        <v>0</v>
      </c>
      <c r="ER414" s="48" t="n">
        <f aca="false">MIN(MAX((GP413*(1+GP$5/Setup!$C$36)+IF($V414=23,N($F414),0))-CT414,0),MAX($P414-SUM(DV414:EQ414),0))</f>
        <v>0</v>
      </c>
      <c r="ES414" s="48" t="n">
        <f aca="false">MIN(MAX((GQ413*(1+GQ$5/Setup!$C$36)+IF($V414=24,N($F414),0))-CU414,0),MAX($P414-SUM(DV414:ER414),0))</f>
        <v>0</v>
      </c>
      <c r="ET414" s="48" t="n">
        <f aca="false">MIN(MAX((GR413*(1+GR$5/Setup!$C$36)+IF($V414=25,N($F414),0))-CV414,0),MAX($P414-SUM(DV414:ES414),0))</f>
        <v>0</v>
      </c>
      <c r="EU414" s="48" t="n">
        <f aca="false">MIN(MAX((GS413*(1+GS$5/Setup!$C$36)+IF($V414=26,N($F414),0))-CW414,0),MAX($P414-SUM(DV414:ET414),0))</f>
        <v>0</v>
      </c>
      <c r="EV414" s="48" t="n">
        <f aca="false">MIN(MAX((GT413*(1+GT$5/Setup!$C$36)+IF($V414=27,N($F414),0))-CX414,0),MAX($P414-SUM(DV414:EU414),0))</f>
        <v>0</v>
      </c>
      <c r="EW414" s="48" t="n">
        <f aca="false">MIN(MAX((GU413*(1+GU$5/Setup!$C$36)+IF($V414=28,N($F414),0))-CY414,0),MAX($P414-SUM(DV414:EV414),0))</f>
        <v>0</v>
      </c>
      <c r="EX414" s="48" t="n">
        <f aca="false">MIN(MAX((GV413*(1+GV$5/Setup!$C$36)+IF($V414=29,N($F414),0))-CZ414,0),MAX($P414-SUM(DV414:EW414),0))</f>
        <v>0</v>
      </c>
      <c r="EY414" s="48" t="n">
        <f aca="false">MIN(MAX((GW413*(1+GW$5/Setup!$C$36)+IF($V414=30,N($F414),0))-DA414,0),MAX($P414-SUM(DV414:EX414),0))</f>
        <v>0</v>
      </c>
      <c r="EZ414" s="48" t="n">
        <f aca="false">MIN(MAX((GX413*(1+GX$5/Setup!$C$36)+IF($V414=31,N($F414),0))-DB414,0),MAX($P414-SUM(DV414:EY414),0))</f>
        <v>0</v>
      </c>
      <c r="FA414" s="48" t="n">
        <f aca="false">MIN(MAX((GY413*(1+GY$5/Setup!$C$36)+IF($V414=32,N($F414),0))-DC414,0),MAX($P414-SUM(DV414:EZ414),0))</f>
        <v>0</v>
      </c>
      <c r="FB414" s="48" t="n">
        <f aca="false">MIN(MAX((GZ413*(1+GZ$5/Setup!$C$36)+IF($V414=33,N($F414),0))-DD414,0),MAX($P414-SUM(DV414:FA414),0))</f>
        <v>0</v>
      </c>
      <c r="FC414" s="48" t="n">
        <f aca="false">MIN(MAX((HA413*(1+HA$5/Setup!$C$36)+IF($V414=34,N($F414),0))-DE414,0),MAX($P414-SUM(DV414:FB414),0))</f>
        <v>0</v>
      </c>
      <c r="FD414" s="48" t="n">
        <f aca="false">MIN(MAX((HB413*(1+HB$5/Setup!$C$36)+IF($V414=35,N($F414),0))-DF414,0),MAX($P414-SUM(DV414:FC414),0))</f>
        <v>0</v>
      </c>
      <c r="FE414" s="48" t="n">
        <f aca="false">MIN(MAX((HC413*(1+HC$5/Setup!$C$36)+IF($V414=36,N($F414),0))-DG414,0),MAX($P414-SUM(DV414:FD414),0))</f>
        <v>0</v>
      </c>
      <c r="FF414" s="48" t="n">
        <f aca="false">MIN(MAX((HD413*(1+HD$5/Setup!$C$36)+IF($V414=37,N($F414),0))-DH414,0),MAX($P414-SUM(DV414:FE414),0))</f>
        <v>0</v>
      </c>
      <c r="FG414" s="48" t="n">
        <f aca="false">MIN(MAX((HE413*(1+HE$5/Setup!$C$36)+IF($V414=38,N($F414),0))-DI414,0),MAX($P414-SUM(DV414:FF414),0))</f>
        <v>0</v>
      </c>
      <c r="FH414" s="48" t="n">
        <f aca="false">MIN(MAX((HF413*(1+HF$5/Setup!$C$36)+IF($V414=39,N($F414),0))-DJ414,0),MAX($P414-SUM(DV414:FG414),0))</f>
        <v>0</v>
      </c>
      <c r="FI414" s="48" t="n">
        <f aca="false">MIN(MAX((HG413*(1+HG$5/Setup!$C$36)+IF($V414=40,N($F414),0))-DK414,0),MAX($P414-SUM(DV414:FH414),0))</f>
        <v>0</v>
      </c>
      <c r="FJ414" s="48" t="n">
        <f aca="false">MIN(MAX((HH413*(1+HH$5/Setup!$C$36)+IF($V414=41,N($F414),0))-DL414,0),MAX($P414-SUM(DV414:FI414),0))</f>
        <v>0</v>
      </c>
      <c r="FK414" s="48" t="n">
        <f aca="false">MIN(MAX((HI413*(1+HI$5/Setup!$C$36)+IF($V414=42,N($F414),0))-DM414,0),MAX($P414-SUM(DV414:FJ414),0))</f>
        <v>0</v>
      </c>
      <c r="FL414" s="48" t="n">
        <f aca="false">MIN(MAX((HJ413*(1+HJ$5/Setup!$C$36)+IF($V414=43,N($F414),0))-DN414,0),MAX($P414-SUM(DV414:FK414),0))</f>
        <v>0</v>
      </c>
      <c r="FM414" s="48" t="n">
        <f aca="false">MIN(MAX((HK413*(1+HK$5/Setup!$C$36)+IF($V414=44,N($F414),0))-DO414,0),MAX($P414-SUM(DV414:FL414),0))</f>
        <v>0</v>
      </c>
      <c r="FN414" s="48" t="n">
        <f aca="false">MIN(MAX((HL413*(1+HL$5/Setup!$C$36)+IF($V414=45,N($F414),0))-DP414,0),MAX($P414-SUM(DV414:FM414),0))</f>
        <v>0</v>
      </c>
      <c r="FO414" s="48" t="n">
        <f aca="false">MIN(MAX((HM413*(1+HM$5/Setup!$C$36)+IF($V414=46,N($F414),0))-DQ414,0),MAX($P414-SUM(DV414:FN414),0))</f>
        <v>0</v>
      </c>
      <c r="FP414" s="48" t="n">
        <f aca="false">MIN(MAX((HN413*(1+HN$5/Setup!$C$36)+IF($V414=47,N($F414),0))-DR414,0),MAX($P414-SUM(DV414:FO414),0))</f>
        <v>0</v>
      </c>
      <c r="FQ414" s="48" t="n">
        <f aca="false">MIN(MAX((HO413*(1+HO$5/Setup!$C$36)+IF($V414=48,N($F414),0))-DS414,0),MAX($P414-SUM(DV414:FP414),0))</f>
        <v>0</v>
      </c>
      <c r="FR414" s="48" t="n">
        <f aca="false">MIN(MAX((HP413*(1+HP$5/Setup!$C$36)+IF($V414=49,N($F414),0))-DT414,0),MAX($P414-SUM(DV414:FQ414),0))</f>
        <v>0</v>
      </c>
      <c r="FS414" s="48" t="n">
        <f aca="false">MIN(MAX((HQ413*(1+HQ$5/Setup!$C$36)+IF($V414=50,N($F414),0))-DU414,0),MAX($P414-SUM(DV414:FR414),0))</f>
        <v>0</v>
      </c>
      <c r="FT414" s="48" t="n">
        <f aca="false">IF((FT413*(1+FT$5/Setup!$C$36)+IF($V414=1,N($F414),0))-BX414-DV414&lt;0.005,0,(FT413*(1+FT$5/Setup!$C$36)+IF($V414=1,N($F414),0))-BX414-DV414)</f>
        <v>0</v>
      </c>
      <c r="FU414" s="48" t="n">
        <f aca="false">IF((FU413*(1+FU$5/Setup!$C$36)+IF($V414=2,N($F414),0))-BY414-DW414&lt;0.005,0,(FU413*(1+FU$5/Setup!$C$36)+IF($V414=2,N($F414),0))-BY414-DW414)</f>
        <v>0</v>
      </c>
      <c r="FV414" s="48" t="n">
        <f aca="false">IF((FV413*(1+FV$5/Setup!$C$36)+IF($V414=3,N($F414),0))-BZ414-DX414&lt;0.005,0,(FV413*(1+FV$5/Setup!$C$36)+IF($V414=3,N($F414),0))-BZ414-DX414)</f>
        <v>0</v>
      </c>
      <c r="FW414" s="48" t="n">
        <f aca="false">IF((FW413*(1+FW$5/Setup!$C$36)+IF($V414=4,N($F414),0))-CA414-DY414&lt;0.005,0,(FW413*(1+FW$5/Setup!$C$36)+IF($V414=4,N($F414),0))-CA414-DY414)</f>
        <v>0</v>
      </c>
      <c r="FX414" s="48" t="n">
        <f aca="false">IF((FX413*(1+FX$5/Setup!$C$36)+IF($V414=5,N($F414),0))-CB414-DZ414&lt;0.005,0,(FX413*(1+FX$5/Setup!$C$36)+IF($V414=5,N($F414),0))-CB414-DZ414)</f>
        <v>0</v>
      </c>
      <c r="FY414" s="48" t="n">
        <f aca="false">IF((FY413*(1+FY$5/Setup!$C$36)+IF($V414=6,N($F414),0))-CC414-EA414&lt;0.005,0,(FY413*(1+FY$5/Setup!$C$36)+IF($V414=6,N($F414),0))-CC414-EA414)</f>
        <v>0</v>
      </c>
      <c r="FZ414" s="48" t="n">
        <f aca="false">IF((FZ413*(1+FZ$5/Setup!$C$36)+IF($V414=7,N($F414),0))-CD414-EB414&lt;0.005,0,(FZ413*(1+FZ$5/Setup!$C$36)+IF($V414=7,N($F414),0))-CD414-EB414)</f>
        <v>0</v>
      </c>
      <c r="GA414" s="48" t="n">
        <f aca="false">IF((GA413*(1+GA$5/Setup!$C$36)+IF($V414=8,N($F414),0))-CE414-EC414&lt;0.005,0,(GA413*(1+GA$5/Setup!$C$36)+IF($V414=8,N($F414),0))-CE414-EC414)</f>
        <v>0</v>
      </c>
      <c r="GB414" s="48" t="n">
        <f aca="false">IF((GB413*(1+GB$5/Setup!$C$36)+IF($V414=9,N($F414),0))-CF414-ED414&lt;0.005,0,(GB413*(1+GB$5/Setup!$C$36)+IF($V414=9,N($F414),0))-CF414-ED414)</f>
        <v>0</v>
      </c>
      <c r="GC414" s="48" t="n">
        <f aca="false">IF((GC413*(1+GC$5/Setup!$C$36)+IF($V414=10,N($F414),0))-CG414-EE414&lt;0.005,0,(GC413*(1+GC$5/Setup!$C$36)+IF($V414=10,N($F414),0))-CG414-EE414)</f>
        <v>0</v>
      </c>
      <c r="GD414" s="48" t="n">
        <f aca="false">IF((GD413*(1+GD$5/Setup!$C$36)+IF($V414=11,N($F414),0))-CH414-EF414&lt;0.005,0,(GD413*(1+GD$5/Setup!$C$36)+IF($V414=11,N($F414),0))-CH414-EF414)</f>
        <v>0</v>
      </c>
      <c r="GE414" s="48" t="n">
        <f aca="false">IF((GE413*(1+GE$5/Setup!$C$36)+IF($V414=12,N($F414),0))-CI414-EG414&lt;0.005,0,(GE413*(1+GE$5/Setup!$C$36)+IF($V414=12,N($F414),0))-CI414-EG414)</f>
        <v>0</v>
      </c>
      <c r="GF414" s="48" t="n">
        <f aca="false">IF((GF413*(1+GF$5/Setup!$C$36)+IF($V414=13,N($F414),0))-CJ414-EH414&lt;0.005,0,(GF413*(1+GF$5/Setup!$C$36)+IF($V414=13,N($F414),0))-CJ414-EH414)</f>
        <v>0</v>
      </c>
      <c r="GG414" s="48" t="n">
        <f aca="false">IF((GG413*(1+GG$5/Setup!$C$36)+IF($V414=14,N($F414),0))-CK414-EI414&lt;0.005,0,(GG413*(1+GG$5/Setup!$C$36)+IF($V414=14,N($F414),0))-CK414-EI414)</f>
        <v>0</v>
      </c>
      <c r="GH414" s="48" t="n">
        <f aca="false">IF((GH413*(1+GH$5/Setup!$C$36)+IF($V414=15,N($F414),0))-CL414-EJ414&lt;0.005,0,(GH413*(1+GH$5/Setup!$C$36)+IF($V414=15,N($F414),0))-CL414-EJ414)</f>
        <v>0</v>
      </c>
      <c r="GI414" s="48" t="n">
        <f aca="false">IF((GI413*(1+GI$5/Setup!$C$36)+IF($V414=16,N($F414),0))-CM414-EK414&lt;0.005,0,(GI413*(1+GI$5/Setup!$C$36)+IF($V414=16,N($F414),0))-CM414-EK414)</f>
        <v>0</v>
      </c>
      <c r="GJ414" s="48" t="n">
        <f aca="false">IF((GJ413*(1+GJ$5/Setup!$C$36)+IF($V414=17,N($F414),0))-CN414-EL414&lt;0.005,0,(GJ413*(1+GJ$5/Setup!$C$36)+IF($V414=17,N($F414),0))-CN414-EL414)</f>
        <v>0</v>
      </c>
      <c r="GK414" s="48" t="n">
        <f aca="false">IF((GK413*(1+GK$5/Setup!$C$36)+IF($V414=18,N($F414),0))-CO414-EM414&lt;0.005,0,(GK413*(1+GK$5/Setup!$C$36)+IF($V414=18,N($F414),0))-CO414-EM414)</f>
        <v>0</v>
      </c>
      <c r="GL414" s="48" t="n">
        <f aca="false">IF((GL413*(1+GL$5/Setup!$C$36)+IF($V414=19,N($F414),0))-CP414-EN414&lt;0.005,0,(GL413*(1+GL$5/Setup!$C$36)+IF($V414=19,N($F414),0))-CP414-EN414)</f>
        <v>0</v>
      </c>
      <c r="GM414" s="48" t="n">
        <f aca="false">IF((GM413*(1+GM$5/Setup!$C$36)+IF($V414=20,N($F414),0))-CQ414-EO414&lt;0.005,0,(GM413*(1+GM$5/Setup!$C$36)+IF($V414=20,N($F414),0))-CQ414-EO414)</f>
        <v>0</v>
      </c>
      <c r="GN414" s="48" t="n">
        <f aca="false">IF((GN413*(1+GN$5/Setup!$C$36)+IF($V414=21,N($F414),0))-CR414-EP414&lt;0.005,0,(GN413*(1+GN$5/Setup!$C$36)+IF($V414=21,N($F414),0))-CR414-EP414)</f>
        <v>0</v>
      </c>
      <c r="GO414" s="48" t="n">
        <f aca="false">IF((GO413*(1+GO$5/Setup!$C$36)+IF($V414=22,N($F414),0))-CS414-EQ414&lt;0.005,0,(GO413*(1+GO$5/Setup!$C$36)+IF($V414=22,N($F414),0))-CS414-EQ414)</f>
        <v>0</v>
      </c>
      <c r="GP414" s="48" t="n">
        <f aca="false">IF((GP413*(1+GP$5/Setup!$C$36)+IF($V414=23,N($F414),0))-CT414-ER414&lt;0.005,0,(GP413*(1+GP$5/Setup!$C$36)+IF($V414=23,N($F414),0))-CT414-ER414)</f>
        <v>0</v>
      </c>
      <c r="GQ414" s="48" t="n">
        <f aca="false">IF((GQ413*(1+GQ$5/Setup!$C$36)+IF($V414=24,N($F414),0))-CU414-ES414&lt;0.005,0,(GQ413*(1+GQ$5/Setup!$C$36)+IF($V414=24,N($F414),0))-CU414-ES414)</f>
        <v>0</v>
      </c>
      <c r="GR414" s="48" t="n">
        <f aca="false">IF((GR413*(1+GR$5/Setup!$C$36)+IF($V414=25,N($F414),0))-CV414-ET414&lt;0.005,0,(GR413*(1+GR$5/Setup!$C$36)+IF($V414=25,N($F414),0))-CV414-ET414)</f>
        <v>0</v>
      </c>
      <c r="GS414" s="48" t="n">
        <f aca="false">IF((GS413*(1+GS$5/Setup!$C$36)+IF($V414=26,N($F414),0))-CW414-EU414&lt;0.005,0,(GS413*(1+GS$5/Setup!$C$36)+IF($V414=26,N($F414),0))-CW414-EU414)</f>
        <v>0</v>
      </c>
      <c r="GT414" s="48" t="n">
        <f aca="false">IF((GT413*(1+GT$5/Setup!$C$36)+IF($V414=27,N($F414),0))-CX414-EV414&lt;0.005,0,(GT413*(1+GT$5/Setup!$C$36)+IF($V414=27,N($F414),0))-CX414-EV414)</f>
        <v>0</v>
      </c>
      <c r="GU414" s="48" t="n">
        <f aca="false">IF((GU413*(1+GU$5/Setup!$C$36)+IF($V414=28,N($F414),0))-CY414-EW414&lt;0.005,0,(GU413*(1+GU$5/Setup!$C$36)+IF($V414=28,N($F414),0))-CY414-EW414)</f>
        <v>0</v>
      </c>
      <c r="GV414" s="48" t="n">
        <f aca="false">IF((GV413*(1+GV$5/Setup!$C$36)+IF($V414=29,N($F414),0))-CZ414-EX414&lt;0.005,0,(GV413*(1+GV$5/Setup!$C$36)+IF($V414=29,N($F414),0))-CZ414-EX414)</f>
        <v>0</v>
      </c>
      <c r="GW414" s="48" t="n">
        <f aca="false">IF((GW413*(1+GW$5/Setup!$C$36)+IF($V414=30,N($F414),0))-DA414-EY414&lt;0.005,0,(GW413*(1+GW$5/Setup!$C$36)+IF($V414=30,N($F414),0))-DA414-EY414)</f>
        <v>0</v>
      </c>
      <c r="GX414" s="48" t="n">
        <f aca="false">IF((GX413*(1+GX$5/Setup!$C$36)+IF($V414=31,N($F414),0))-DB414-EZ414&lt;0.005,0,(GX413*(1+GX$5/Setup!$C$36)+IF($V414=31,N($F414),0))-DB414-EZ414)</f>
        <v>0</v>
      </c>
      <c r="GY414" s="48" t="n">
        <f aca="false">IF((GY413*(1+GY$5/Setup!$C$36)+IF($V414=32,N($F414),0))-DC414-FA414&lt;0.005,0,(GY413*(1+GY$5/Setup!$C$36)+IF($V414=32,N($F414),0))-DC414-FA414)</f>
        <v>0</v>
      </c>
      <c r="GZ414" s="48" t="n">
        <f aca="false">IF((GZ413*(1+GZ$5/Setup!$C$36)+IF($V414=33,N($F414),0))-DD414-FB414&lt;0.005,0,(GZ413*(1+GZ$5/Setup!$C$36)+IF($V414=33,N($F414),0))-DD414-FB414)</f>
        <v>0</v>
      </c>
      <c r="HA414" s="48" t="n">
        <f aca="false">IF((HA413*(1+HA$5/Setup!$C$36)+IF($V414=34,N($F414),0))-DE414-FC414&lt;0.005,0,(HA413*(1+HA$5/Setup!$C$36)+IF($V414=34,N($F414),0))-DE414-FC414)</f>
        <v>0</v>
      </c>
      <c r="HB414" s="48" t="n">
        <f aca="false">IF((HB413*(1+HB$5/Setup!$C$36)+IF($V414=35,N($F414),0))-DF414-FD414&lt;0.005,0,(HB413*(1+HB$5/Setup!$C$36)+IF($V414=35,N($F414),0))-DF414-FD414)</f>
        <v>0</v>
      </c>
      <c r="HC414" s="48" t="n">
        <f aca="false">IF((HC413*(1+HC$5/Setup!$C$36)+IF($V414=36,N($F414),0))-DG414-FE414&lt;0.005,0,(HC413*(1+HC$5/Setup!$C$36)+IF($V414=36,N($F414),0))-DG414-FE414)</f>
        <v>0</v>
      </c>
      <c r="HD414" s="48" t="n">
        <f aca="false">IF((HD413*(1+HD$5/Setup!$C$36)+IF($V414=37,N($F414),0))-DH414-FF414&lt;0.005,0,(HD413*(1+HD$5/Setup!$C$36)+IF($V414=37,N($F414),0))-DH414-FF414)</f>
        <v>0</v>
      </c>
      <c r="HE414" s="48" t="n">
        <f aca="false">IF((HE413*(1+HE$5/Setup!$C$36)+IF($V414=38,N($F414),0))-DI414-FG414&lt;0.005,0,(HE413*(1+HE$5/Setup!$C$36)+IF($V414=38,N($F414),0))-DI414-FG414)</f>
        <v>0</v>
      </c>
      <c r="HF414" s="48" t="n">
        <f aca="false">IF((HF413*(1+HF$5/Setup!$C$36)+IF($V414=39,N($F414),0))-DJ414-FH414&lt;0.005,0,(HF413*(1+HF$5/Setup!$C$36)+IF($V414=39,N($F414),0))-DJ414-FH414)</f>
        <v>0</v>
      </c>
      <c r="HG414" s="48" t="n">
        <f aca="false">IF((HG413*(1+HG$5/Setup!$C$36)+IF($V414=40,N($F414),0))-DK414-FI414&lt;0.005,0,(HG413*(1+HG$5/Setup!$C$36)+IF($V414=40,N($F414),0))-DK414-FI414)</f>
        <v>0</v>
      </c>
      <c r="HH414" s="48" t="n">
        <f aca="false">IF((HH413*(1+HH$5/Setup!$C$36)+IF($V414=41,N($F414),0))-DL414-FJ414&lt;0.005,0,(HH413*(1+HH$5/Setup!$C$36)+IF($V414=41,N($F414),0))-DL414-FJ414)</f>
        <v>0</v>
      </c>
      <c r="HI414" s="48" t="n">
        <f aca="false">IF((HI413*(1+HI$5/Setup!$C$36)+IF($V414=42,N($F414),0))-DM414-FK414&lt;0.005,0,(HI413*(1+HI$5/Setup!$C$36)+IF($V414=42,N($F414),0))-DM414-FK414)</f>
        <v>0</v>
      </c>
      <c r="HJ414" s="48" t="n">
        <f aca="false">IF((HJ413*(1+HJ$5/Setup!$C$36)+IF($V414=43,N($F414),0))-DN414-FL414&lt;0.005,0,(HJ413*(1+HJ$5/Setup!$C$36)+IF($V414=43,N($F414),0))-DN414-FL414)</f>
        <v>0</v>
      </c>
      <c r="HK414" s="48" t="n">
        <f aca="false">IF((HK413*(1+HK$5/Setup!$C$36)+IF($V414=44,N($F414),0))-DO414-FM414&lt;0.005,0,(HK413*(1+HK$5/Setup!$C$36)+IF($V414=44,N($F414),0))-DO414-FM414)</f>
        <v>0</v>
      </c>
      <c r="HL414" s="48" t="n">
        <f aca="false">IF((HL413*(1+HL$5/Setup!$C$36)+IF($V414=45,N($F414),0))-DP414-FN414&lt;0.005,0,(HL413*(1+HL$5/Setup!$C$36)+IF($V414=45,N($F414),0))-DP414-FN414)</f>
        <v>0</v>
      </c>
      <c r="HM414" s="48" t="n">
        <f aca="false">IF((HM413*(1+HM$5/Setup!$C$36)+IF($V414=46,N($F414),0))-DQ414-FO414&lt;0.005,0,(HM413*(1+HM$5/Setup!$C$36)+IF($V414=46,N($F414),0))-DQ414-FO414)</f>
        <v>0</v>
      </c>
      <c r="HN414" s="48" t="n">
        <f aca="false">IF((HN413*(1+HN$5/Setup!$C$36)+IF($V414=47,N($F414),0))-DR414-FP414&lt;0.005,0,(HN413*(1+HN$5/Setup!$C$36)+IF($V414=47,N($F414),0))-DR414-FP414)</f>
        <v>0</v>
      </c>
      <c r="HO414" s="48" t="n">
        <f aca="false">IF((HO413*(1+HO$5/Setup!$C$36)+IF($V414=48,N($F414),0))-DS414-FQ414&lt;0.005,0,(HO413*(1+HO$5/Setup!$C$36)+IF($V414=48,N($F414),0))-DS414-FQ414)</f>
        <v>0</v>
      </c>
      <c r="HP414" s="48" t="n">
        <f aca="false">IF((HP413*(1+HP$5/Setup!$C$36)+IF($V414=49,N($F414),0))-DT414-FR414&lt;0.005,0,(HP413*(1+HP$5/Setup!$C$36)+IF($V414=49,N($F414),0))-DT414-FR414)</f>
        <v>0</v>
      </c>
      <c r="HQ414" s="48" t="n">
        <f aca="false">IF((HQ413*(1+HQ$5/Setup!$C$36)+IF($V414=50,N($F414),0))-DU414-FS414&lt;0.005,0,(HQ413*(1+HQ$5/Setup!$C$36)+IF($V414=50,N($F414),0))-DU414-FS414)</f>
        <v>0</v>
      </c>
    </row>
    <row r="415" customFormat="false" ht="15" hidden="false" customHeight="false" outlineLevel="0" collapsed="false">
      <c r="A415" s="44" t="n">
        <v>407</v>
      </c>
      <c r="B415" s="45" t="n">
        <f aca="false">IF(Setup!$C$7="Every month",EDATE(Setup!$C$8,($A415-1)),IF(Setup!$C$7="Twice a month",DATE(YEAR(Setup!$C$8),MONTH(Setup!$C$8)+INT((($A415-1)+Setup!$C$41)/2),MIN(IF(MOD(($A415-1)+Setup!$C$41,2)=0,Setup!$C$39,Setup!$C$40),DAY(EOMONTH(DATE(YEAR(Setup!$C$8),MONTH(Setup!$C$8)+INT((($A415-1)+Setup!$C$41)/2),1),0)))),Setup!$C$8+($A415-1)*IF(Setup!$C$7="Every week",7,14)))</f>
        <v>52009</v>
      </c>
      <c r="C415" s="45" t="n">
        <f aca="false">IF(Setup!$C$7="Every month",EDATE(Setup!$C$8,$A415),IF(Setup!$C$7="Twice a month",DATE(YEAR(Setup!$C$8),MONTH(Setup!$C$8)+INT(($A415+Setup!$C$41)/2),MIN(IF(MOD($A415+Setup!$C$41,2)=0,Setup!$C$39,Setup!$C$40),DAY(EOMONTH(DATE(YEAR(Setup!$C$8),MONTH(Setup!$C$8)+INT(($A415+Setup!$C$41)/2),1),0)))),Setup!$C$8+$A415*IF(Setup!$C$7="Every week",7,14)))</f>
        <v>52023</v>
      </c>
      <c r="D415" s="46"/>
      <c r="E415" s="47"/>
      <c r="F415" s="47"/>
      <c r="G415" s="47"/>
      <c r="H415" s="47"/>
      <c r="I415" s="48" t="n">
        <f aca="false">N(Setup!$C$11)+N(E415)</f>
        <v>100</v>
      </c>
      <c r="J415" s="48" t="n">
        <f aca="false">MIN(Setup!$C$37,MAX(I415,0))</f>
        <v>9.23076923076923</v>
      </c>
      <c r="K415" s="48" t="n">
        <f aca="false">MIN(MAX(N(Setup!$C$14)-L414,0),MAX(I415-J415,0))</f>
        <v>0</v>
      </c>
      <c r="L415" s="48" t="n">
        <f aca="false">L414+K415-N(G415)</f>
        <v>500</v>
      </c>
      <c r="M415" s="48" t="n">
        <f aca="false">M414+J415-N(H415)</f>
        <v>3756.92307692305</v>
      </c>
      <c r="N415" s="48" t="n">
        <f aca="false">SUM(BX415:DU415)</f>
        <v>0</v>
      </c>
      <c r="O415" s="48" t="n">
        <f aca="false">SUM(Z415:BW415)-N415</f>
        <v>0</v>
      </c>
      <c r="P415" s="48" t="n">
        <f aca="false">MAX(I415-J415-K415,0)+O415</f>
        <v>90.7692307692308</v>
      </c>
      <c r="Q415" s="48" t="n">
        <f aca="false">SUM(DV415:FS415)</f>
        <v>0</v>
      </c>
      <c r="R415" s="49" t="n">
        <f aca="false">N415+J415+K415+Q415</f>
        <v>9.23076923076923</v>
      </c>
      <c r="S415" s="48" t="n">
        <f aca="false">T415-T414-N(F415)+N415+Q415</f>
        <v>0</v>
      </c>
      <c r="T415" s="49" t="n">
        <f aca="false">SUM(FT415:HQ415)</f>
        <v>0</v>
      </c>
      <c r="U415" s="44" t="str">
        <f aca="false">IF(T414&lt;0.005,"",INDEX(Helpers!$C$2:$C$51,IF(_xlfn.MINIFS($DV$6:$FS$6,DV415:FS415,"&gt;0.005")=0,V415,_xlfn.MINIFS($DV$6:$FS$6,DV415:FS415,"&gt;0.005"))))</f>
        <v/>
      </c>
      <c r="V415" s="44" t="n">
        <f aca="false">IF(_xlfn.MINIFS($FT$6:$HQ$6,FT414:HQ414,"&gt;0.005")=0,1,_xlfn.MINIFS($FT$6:$HQ$6,FT414:HQ414,"&gt;0.005"))</f>
        <v>1</v>
      </c>
      <c r="W415" s="44" t="n">
        <f aca="false">IF(AND(D415&lt;&gt;"Paid",T414&gt;0.005),1,0)</f>
        <v>0</v>
      </c>
      <c r="X415" s="48" t="n">
        <f aca="false">SUMPRODUCT(((Helpers!$G$2:$G$51*(1+(Helpers!$D$2:$D$51+0.000000001)/12)^(($B415-Setup!$C$8)/(365.25/12))-Helpers!$E$2:$E$51*((1+(Helpers!$D$2:$D$51+0.000000001)/12)^(($B415-Setup!$C$8)/(365.25/12))-1)/((Helpers!$D$2:$D$51+0.000000001)/12))&gt;0)*(Helpers!$G$2:$G$51*(1+(Helpers!$D$2:$D$51+0.000000001)/12)^(($B415-Setup!$C$8)/(365.25/12))-Helpers!$E$2:$E$51*((1+(Helpers!$D$2:$D$51+0.000000001)/12)^(($B415-Setup!$C$8)/(365.25/12))-1)/((Helpers!$D$2:$D$51+0.000000001)/12)))</f>
        <v>0</v>
      </c>
      <c r="Y415" s="48"/>
      <c r="Z415" s="48" t="n">
        <f aca="false">IF(OR(N(Z$5)=0,Z$6=""),0,Z$5*((DATE(YEAR($B415),MONTH($B415),MIN(Z$6,DAY(EOMONTH($B415,0))))&gt;=$B415)*(DATE(YEAR($B415),MONTH($B415),MIN(Z$6,DAY(EOMONTH($B415,0))))&lt;$C415)+(DATE(YEAR($B415),MONTH($B415)+1,MIN(Z$6,DAY(EOMONTH($B415,1))))&gt;=$B415)*(DATE(YEAR($B415),MONTH($B415)+1,MIN(Z$6,DAY(EOMONTH($B415,1))))&lt;$C415)))</f>
        <v>0</v>
      </c>
      <c r="AA415" s="48" t="n">
        <f aca="false">IF(OR(N(AA$5)=0,AA$6=""),0,AA$5*((DATE(YEAR($B415),MONTH($B415),MIN(AA$6,DAY(EOMONTH($B415,0))))&gt;=$B415)*(DATE(YEAR($B415),MONTH($B415),MIN(AA$6,DAY(EOMONTH($B415,0))))&lt;$C415)+(DATE(YEAR($B415),MONTH($B415)+1,MIN(AA$6,DAY(EOMONTH($B415,1))))&gt;=$B415)*(DATE(YEAR($B415),MONTH($B415)+1,MIN(AA$6,DAY(EOMONTH($B415,1))))&lt;$C415)))</f>
        <v>0</v>
      </c>
      <c r="AB415" s="48" t="n">
        <f aca="false">IF(OR(N(AB$5)=0,AB$6=""),0,AB$5*((DATE(YEAR($B415),MONTH($B415),MIN(AB$6,DAY(EOMONTH($B415,0))))&gt;=$B415)*(DATE(YEAR($B415),MONTH($B415),MIN(AB$6,DAY(EOMONTH($B415,0))))&lt;$C415)+(DATE(YEAR($B415),MONTH($B415)+1,MIN(AB$6,DAY(EOMONTH($B415,1))))&gt;=$B415)*(DATE(YEAR($B415),MONTH($B415)+1,MIN(AB$6,DAY(EOMONTH($B415,1))))&lt;$C415)))</f>
        <v>0</v>
      </c>
      <c r="AC415" s="48" t="n">
        <f aca="false">IF(OR(N(AC$5)=0,AC$6=""),0,AC$5*((DATE(YEAR($B415),MONTH($B415),MIN(AC$6,DAY(EOMONTH($B415,0))))&gt;=$B415)*(DATE(YEAR($B415),MONTH($B415),MIN(AC$6,DAY(EOMONTH($B415,0))))&lt;$C415)+(DATE(YEAR($B415),MONTH($B415)+1,MIN(AC$6,DAY(EOMONTH($B415,1))))&gt;=$B415)*(DATE(YEAR($B415),MONTH($B415)+1,MIN(AC$6,DAY(EOMONTH($B415,1))))&lt;$C415)))</f>
        <v>0</v>
      </c>
      <c r="AD415" s="48" t="n">
        <f aca="false">IF(OR(N(AD$5)=0,AD$6=""),0,AD$5*((DATE(YEAR($B415),MONTH($B415),MIN(AD$6,DAY(EOMONTH($B415,0))))&gt;=$B415)*(DATE(YEAR($B415),MONTH($B415),MIN(AD$6,DAY(EOMONTH($B415,0))))&lt;$C415)+(DATE(YEAR($B415),MONTH($B415)+1,MIN(AD$6,DAY(EOMONTH($B415,1))))&gt;=$B415)*(DATE(YEAR($B415),MONTH($B415)+1,MIN(AD$6,DAY(EOMONTH($B415,1))))&lt;$C415)))</f>
        <v>0</v>
      </c>
      <c r="AE415" s="48" t="n">
        <f aca="false">IF(OR(N(AE$5)=0,AE$6=""),0,AE$5*((DATE(YEAR($B415),MONTH($B415),MIN(AE$6,DAY(EOMONTH($B415,0))))&gt;=$B415)*(DATE(YEAR($B415),MONTH($B415),MIN(AE$6,DAY(EOMONTH($B415,0))))&lt;$C415)+(DATE(YEAR($B415),MONTH($B415)+1,MIN(AE$6,DAY(EOMONTH($B415,1))))&gt;=$B415)*(DATE(YEAR($B415),MONTH($B415)+1,MIN(AE$6,DAY(EOMONTH($B415,1))))&lt;$C415)))</f>
        <v>0</v>
      </c>
      <c r="AF415" s="48" t="n">
        <f aca="false">IF(OR(N(AF$5)=0,AF$6=""),0,AF$5*((DATE(YEAR($B415),MONTH($B415),MIN(AF$6,DAY(EOMONTH($B415,0))))&gt;=$B415)*(DATE(YEAR($B415),MONTH($B415),MIN(AF$6,DAY(EOMONTH($B415,0))))&lt;$C415)+(DATE(YEAR($B415),MONTH($B415)+1,MIN(AF$6,DAY(EOMONTH($B415,1))))&gt;=$B415)*(DATE(YEAR($B415),MONTH($B415)+1,MIN(AF$6,DAY(EOMONTH($B415,1))))&lt;$C415)))</f>
        <v>0</v>
      </c>
      <c r="AG415" s="48" t="n">
        <f aca="false">IF(OR(N(AG$5)=0,AG$6=""),0,AG$5*((DATE(YEAR($B415),MONTH($B415),MIN(AG$6,DAY(EOMONTH($B415,0))))&gt;=$B415)*(DATE(YEAR($B415),MONTH($B415),MIN(AG$6,DAY(EOMONTH($B415,0))))&lt;$C415)+(DATE(YEAR($B415),MONTH($B415)+1,MIN(AG$6,DAY(EOMONTH($B415,1))))&gt;=$B415)*(DATE(YEAR($B415),MONTH($B415)+1,MIN(AG$6,DAY(EOMONTH($B415,1))))&lt;$C415)))</f>
        <v>0</v>
      </c>
      <c r="AH415" s="48" t="n">
        <f aca="false">IF(OR(N(AH$5)=0,AH$6=""),0,AH$5*((DATE(YEAR($B415),MONTH($B415),MIN(AH$6,DAY(EOMONTH($B415,0))))&gt;=$B415)*(DATE(YEAR($B415),MONTH($B415),MIN(AH$6,DAY(EOMONTH($B415,0))))&lt;$C415)+(DATE(YEAR($B415),MONTH($B415)+1,MIN(AH$6,DAY(EOMONTH($B415,1))))&gt;=$B415)*(DATE(YEAR($B415),MONTH($B415)+1,MIN(AH$6,DAY(EOMONTH($B415,1))))&lt;$C415)))</f>
        <v>0</v>
      </c>
      <c r="AI415" s="48" t="n">
        <f aca="false">IF(OR(N(AI$5)=0,AI$6=""),0,AI$5*((DATE(YEAR($B415),MONTH($B415),MIN(AI$6,DAY(EOMONTH($B415,0))))&gt;=$B415)*(DATE(YEAR($B415),MONTH($B415),MIN(AI$6,DAY(EOMONTH($B415,0))))&lt;$C415)+(DATE(YEAR($B415),MONTH($B415)+1,MIN(AI$6,DAY(EOMONTH($B415,1))))&gt;=$B415)*(DATE(YEAR($B415),MONTH($B415)+1,MIN(AI$6,DAY(EOMONTH($B415,1))))&lt;$C415)))</f>
        <v>0</v>
      </c>
      <c r="AJ415" s="48" t="n">
        <f aca="false">IF(OR(N(AJ$5)=0,AJ$6=""),0,AJ$5*((DATE(YEAR($B415),MONTH($B415),MIN(AJ$6,DAY(EOMONTH($B415,0))))&gt;=$B415)*(DATE(YEAR($B415),MONTH($B415),MIN(AJ$6,DAY(EOMONTH($B415,0))))&lt;$C415)+(DATE(YEAR($B415),MONTH($B415)+1,MIN(AJ$6,DAY(EOMONTH($B415,1))))&gt;=$B415)*(DATE(YEAR($B415),MONTH($B415)+1,MIN(AJ$6,DAY(EOMONTH($B415,1))))&lt;$C415)))</f>
        <v>0</v>
      </c>
      <c r="AK415" s="48" t="n">
        <f aca="false">IF(OR(N(AK$5)=0,AK$6=""),0,AK$5*((DATE(YEAR($B415),MONTH($B415),MIN(AK$6,DAY(EOMONTH($B415,0))))&gt;=$B415)*(DATE(YEAR($B415),MONTH($B415),MIN(AK$6,DAY(EOMONTH($B415,0))))&lt;$C415)+(DATE(YEAR($B415),MONTH($B415)+1,MIN(AK$6,DAY(EOMONTH($B415,1))))&gt;=$B415)*(DATE(YEAR($B415),MONTH($B415)+1,MIN(AK$6,DAY(EOMONTH($B415,1))))&lt;$C415)))</f>
        <v>0</v>
      </c>
      <c r="AL415" s="48" t="n">
        <f aca="false">IF(OR(N(AL$5)=0,AL$6=""),0,AL$5*((DATE(YEAR($B415),MONTH($B415),MIN(AL$6,DAY(EOMONTH($B415,0))))&gt;=$B415)*(DATE(YEAR($B415),MONTH($B415),MIN(AL$6,DAY(EOMONTH($B415,0))))&lt;$C415)+(DATE(YEAR($B415),MONTH($B415)+1,MIN(AL$6,DAY(EOMONTH($B415,1))))&gt;=$B415)*(DATE(YEAR($B415),MONTH($B415)+1,MIN(AL$6,DAY(EOMONTH($B415,1))))&lt;$C415)))</f>
        <v>0</v>
      </c>
      <c r="AM415" s="48" t="n">
        <f aca="false">IF(OR(N(AM$5)=0,AM$6=""),0,AM$5*((DATE(YEAR($B415),MONTH($B415),MIN(AM$6,DAY(EOMONTH($B415,0))))&gt;=$B415)*(DATE(YEAR($B415),MONTH($B415),MIN(AM$6,DAY(EOMONTH($B415,0))))&lt;$C415)+(DATE(YEAR($B415),MONTH($B415)+1,MIN(AM$6,DAY(EOMONTH($B415,1))))&gt;=$B415)*(DATE(YEAR($B415),MONTH($B415)+1,MIN(AM$6,DAY(EOMONTH($B415,1))))&lt;$C415)))</f>
        <v>0</v>
      </c>
      <c r="AN415" s="48" t="n">
        <f aca="false">IF(OR(N(AN$5)=0,AN$6=""),0,AN$5*((DATE(YEAR($B415),MONTH($B415),MIN(AN$6,DAY(EOMONTH($B415,0))))&gt;=$B415)*(DATE(YEAR($B415),MONTH($B415),MIN(AN$6,DAY(EOMONTH($B415,0))))&lt;$C415)+(DATE(YEAR($B415),MONTH($B415)+1,MIN(AN$6,DAY(EOMONTH($B415,1))))&gt;=$B415)*(DATE(YEAR($B415),MONTH($B415)+1,MIN(AN$6,DAY(EOMONTH($B415,1))))&lt;$C415)))</f>
        <v>0</v>
      </c>
      <c r="AO415" s="48" t="n">
        <f aca="false">IF(OR(N(AO$5)=0,AO$6=""),0,AO$5*((DATE(YEAR($B415),MONTH($B415),MIN(AO$6,DAY(EOMONTH($B415,0))))&gt;=$B415)*(DATE(YEAR($B415),MONTH($B415),MIN(AO$6,DAY(EOMONTH($B415,0))))&lt;$C415)+(DATE(YEAR($B415),MONTH($B415)+1,MIN(AO$6,DAY(EOMONTH($B415,1))))&gt;=$B415)*(DATE(YEAR($B415),MONTH($B415)+1,MIN(AO$6,DAY(EOMONTH($B415,1))))&lt;$C415)))</f>
        <v>0</v>
      </c>
      <c r="AP415" s="48" t="n">
        <f aca="false">IF(OR(N(AP$5)=0,AP$6=""),0,AP$5*((DATE(YEAR($B415),MONTH($B415),MIN(AP$6,DAY(EOMONTH($B415,0))))&gt;=$B415)*(DATE(YEAR($B415),MONTH($B415),MIN(AP$6,DAY(EOMONTH($B415,0))))&lt;$C415)+(DATE(YEAR($B415),MONTH($B415)+1,MIN(AP$6,DAY(EOMONTH($B415,1))))&gt;=$B415)*(DATE(YEAR($B415),MONTH($B415)+1,MIN(AP$6,DAY(EOMONTH($B415,1))))&lt;$C415)))</f>
        <v>0</v>
      </c>
      <c r="AQ415" s="48" t="n">
        <f aca="false">IF(OR(N(AQ$5)=0,AQ$6=""),0,AQ$5*((DATE(YEAR($B415),MONTH($B415),MIN(AQ$6,DAY(EOMONTH($B415,0))))&gt;=$B415)*(DATE(YEAR($B415),MONTH($B415),MIN(AQ$6,DAY(EOMONTH($B415,0))))&lt;$C415)+(DATE(YEAR($B415),MONTH($B415)+1,MIN(AQ$6,DAY(EOMONTH($B415,1))))&gt;=$B415)*(DATE(YEAR($B415),MONTH($B415)+1,MIN(AQ$6,DAY(EOMONTH($B415,1))))&lt;$C415)))</f>
        <v>0</v>
      </c>
      <c r="AR415" s="48" t="n">
        <f aca="false">IF(OR(N(AR$5)=0,AR$6=""),0,AR$5*((DATE(YEAR($B415),MONTH($B415),MIN(AR$6,DAY(EOMONTH($B415,0))))&gt;=$B415)*(DATE(YEAR($B415),MONTH($B415),MIN(AR$6,DAY(EOMONTH($B415,0))))&lt;$C415)+(DATE(YEAR($B415),MONTH($B415)+1,MIN(AR$6,DAY(EOMONTH($B415,1))))&gt;=$B415)*(DATE(YEAR($B415),MONTH($B415)+1,MIN(AR$6,DAY(EOMONTH($B415,1))))&lt;$C415)))</f>
        <v>0</v>
      </c>
      <c r="AS415" s="48" t="n">
        <f aca="false">IF(OR(N(AS$5)=0,AS$6=""),0,AS$5*((DATE(YEAR($B415),MONTH($B415),MIN(AS$6,DAY(EOMONTH($B415,0))))&gt;=$B415)*(DATE(YEAR($B415),MONTH($B415),MIN(AS$6,DAY(EOMONTH($B415,0))))&lt;$C415)+(DATE(YEAR($B415),MONTH($B415)+1,MIN(AS$6,DAY(EOMONTH($B415,1))))&gt;=$B415)*(DATE(YEAR($B415),MONTH($B415)+1,MIN(AS$6,DAY(EOMONTH($B415,1))))&lt;$C415)))</f>
        <v>0</v>
      </c>
      <c r="AT415" s="48" t="n">
        <f aca="false">IF(OR(N(AT$5)=0,AT$6=""),0,AT$5*((DATE(YEAR($B415),MONTH($B415),MIN(AT$6,DAY(EOMONTH($B415,0))))&gt;=$B415)*(DATE(YEAR($B415),MONTH($B415),MIN(AT$6,DAY(EOMONTH($B415,0))))&lt;$C415)+(DATE(YEAR($B415),MONTH($B415)+1,MIN(AT$6,DAY(EOMONTH($B415,1))))&gt;=$B415)*(DATE(YEAR($B415),MONTH($B415)+1,MIN(AT$6,DAY(EOMONTH($B415,1))))&lt;$C415)))</f>
        <v>0</v>
      </c>
      <c r="AU415" s="48" t="n">
        <f aca="false">IF(OR(N(AU$5)=0,AU$6=""),0,AU$5*((DATE(YEAR($B415),MONTH($B415),MIN(AU$6,DAY(EOMONTH($B415,0))))&gt;=$B415)*(DATE(YEAR($B415),MONTH($B415),MIN(AU$6,DAY(EOMONTH($B415,0))))&lt;$C415)+(DATE(YEAR($B415),MONTH($B415)+1,MIN(AU$6,DAY(EOMONTH($B415,1))))&gt;=$B415)*(DATE(YEAR($B415),MONTH($B415)+1,MIN(AU$6,DAY(EOMONTH($B415,1))))&lt;$C415)))</f>
        <v>0</v>
      </c>
      <c r="AV415" s="48" t="n">
        <f aca="false">IF(OR(N(AV$5)=0,AV$6=""),0,AV$5*((DATE(YEAR($B415),MONTH($B415),MIN(AV$6,DAY(EOMONTH($B415,0))))&gt;=$B415)*(DATE(YEAR($B415),MONTH($B415),MIN(AV$6,DAY(EOMONTH($B415,0))))&lt;$C415)+(DATE(YEAR($B415),MONTH($B415)+1,MIN(AV$6,DAY(EOMONTH($B415,1))))&gt;=$B415)*(DATE(YEAR($B415),MONTH($B415)+1,MIN(AV$6,DAY(EOMONTH($B415,1))))&lt;$C415)))</f>
        <v>0</v>
      </c>
      <c r="AW415" s="48" t="n">
        <f aca="false">IF(OR(N(AW$5)=0,AW$6=""),0,AW$5*((DATE(YEAR($B415),MONTH($B415),MIN(AW$6,DAY(EOMONTH($B415,0))))&gt;=$B415)*(DATE(YEAR($B415),MONTH($B415),MIN(AW$6,DAY(EOMONTH($B415,0))))&lt;$C415)+(DATE(YEAR($B415),MONTH($B415)+1,MIN(AW$6,DAY(EOMONTH($B415,1))))&gt;=$B415)*(DATE(YEAR($B415),MONTH($B415)+1,MIN(AW$6,DAY(EOMONTH($B415,1))))&lt;$C415)))</f>
        <v>0</v>
      </c>
      <c r="AX415" s="48" t="n">
        <f aca="false">IF(OR(N(AX$5)=0,AX$6=""),0,AX$5*((DATE(YEAR($B415),MONTH($B415),MIN(AX$6,DAY(EOMONTH($B415,0))))&gt;=$B415)*(DATE(YEAR($B415),MONTH($B415),MIN(AX$6,DAY(EOMONTH($B415,0))))&lt;$C415)+(DATE(YEAR($B415),MONTH($B415)+1,MIN(AX$6,DAY(EOMONTH($B415,1))))&gt;=$B415)*(DATE(YEAR($B415),MONTH($B415)+1,MIN(AX$6,DAY(EOMONTH($B415,1))))&lt;$C415)))</f>
        <v>0</v>
      </c>
      <c r="AY415" s="48" t="n">
        <f aca="false">IF(OR(N(AY$5)=0,AY$6=""),0,AY$5*((DATE(YEAR($B415),MONTH($B415),MIN(AY$6,DAY(EOMONTH($B415,0))))&gt;=$B415)*(DATE(YEAR($B415),MONTH($B415),MIN(AY$6,DAY(EOMONTH($B415,0))))&lt;$C415)+(DATE(YEAR($B415),MONTH($B415)+1,MIN(AY$6,DAY(EOMONTH($B415,1))))&gt;=$B415)*(DATE(YEAR($B415),MONTH($B415)+1,MIN(AY$6,DAY(EOMONTH($B415,1))))&lt;$C415)))</f>
        <v>0</v>
      </c>
      <c r="AZ415" s="48" t="n">
        <f aca="false">IF(OR(N(AZ$5)=0,AZ$6=""),0,AZ$5*((DATE(YEAR($B415),MONTH($B415),MIN(AZ$6,DAY(EOMONTH($B415,0))))&gt;=$B415)*(DATE(YEAR($B415),MONTH($B415),MIN(AZ$6,DAY(EOMONTH($B415,0))))&lt;$C415)+(DATE(YEAR($B415),MONTH($B415)+1,MIN(AZ$6,DAY(EOMONTH($B415,1))))&gt;=$B415)*(DATE(YEAR($B415),MONTH($B415)+1,MIN(AZ$6,DAY(EOMONTH($B415,1))))&lt;$C415)))</f>
        <v>0</v>
      </c>
      <c r="BA415" s="48" t="n">
        <f aca="false">IF(OR(N(BA$5)=0,BA$6=""),0,BA$5*((DATE(YEAR($B415),MONTH($B415),MIN(BA$6,DAY(EOMONTH($B415,0))))&gt;=$B415)*(DATE(YEAR($B415),MONTH($B415),MIN(BA$6,DAY(EOMONTH($B415,0))))&lt;$C415)+(DATE(YEAR($B415),MONTH($B415)+1,MIN(BA$6,DAY(EOMONTH($B415,1))))&gt;=$B415)*(DATE(YEAR($B415),MONTH($B415)+1,MIN(BA$6,DAY(EOMONTH($B415,1))))&lt;$C415)))</f>
        <v>0</v>
      </c>
      <c r="BB415" s="48" t="n">
        <f aca="false">IF(OR(N(BB$5)=0,BB$6=""),0,BB$5*((DATE(YEAR($B415),MONTH($B415),MIN(BB$6,DAY(EOMONTH($B415,0))))&gt;=$B415)*(DATE(YEAR($B415),MONTH($B415),MIN(BB$6,DAY(EOMONTH($B415,0))))&lt;$C415)+(DATE(YEAR($B415),MONTH($B415)+1,MIN(BB$6,DAY(EOMONTH($B415,1))))&gt;=$B415)*(DATE(YEAR($B415),MONTH($B415)+1,MIN(BB$6,DAY(EOMONTH($B415,1))))&lt;$C415)))</f>
        <v>0</v>
      </c>
      <c r="BC415" s="48" t="n">
        <f aca="false">IF(OR(N(BC$5)=0,BC$6=""),0,BC$5*((DATE(YEAR($B415),MONTH($B415),MIN(BC$6,DAY(EOMONTH($B415,0))))&gt;=$B415)*(DATE(YEAR($B415),MONTH($B415),MIN(BC$6,DAY(EOMONTH($B415,0))))&lt;$C415)+(DATE(YEAR($B415),MONTH($B415)+1,MIN(BC$6,DAY(EOMONTH($B415,1))))&gt;=$B415)*(DATE(YEAR($B415),MONTH($B415)+1,MIN(BC$6,DAY(EOMONTH($B415,1))))&lt;$C415)))</f>
        <v>0</v>
      </c>
      <c r="BD415" s="48" t="n">
        <f aca="false">IF(OR(N(BD$5)=0,BD$6=""),0,BD$5*((DATE(YEAR($B415),MONTH($B415),MIN(BD$6,DAY(EOMONTH($B415,0))))&gt;=$B415)*(DATE(YEAR($B415),MONTH($B415),MIN(BD$6,DAY(EOMONTH($B415,0))))&lt;$C415)+(DATE(YEAR($B415),MONTH($B415)+1,MIN(BD$6,DAY(EOMONTH($B415,1))))&gt;=$B415)*(DATE(YEAR($B415),MONTH($B415)+1,MIN(BD$6,DAY(EOMONTH($B415,1))))&lt;$C415)))</f>
        <v>0</v>
      </c>
      <c r="BE415" s="48" t="n">
        <f aca="false">IF(OR(N(BE$5)=0,BE$6=""),0,BE$5*((DATE(YEAR($B415),MONTH($B415),MIN(BE$6,DAY(EOMONTH($B415,0))))&gt;=$B415)*(DATE(YEAR($B415),MONTH($B415),MIN(BE$6,DAY(EOMONTH($B415,0))))&lt;$C415)+(DATE(YEAR($B415),MONTH($B415)+1,MIN(BE$6,DAY(EOMONTH($B415,1))))&gt;=$B415)*(DATE(YEAR($B415),MONTH($B415)+1,MIN(BE$6,DAY(EOMONTH($B415,1))))&lt;$C415)))</f>
        <v>0</v>
      </c>
      <c r="BF415" s="48" t="n">
        <f aca="false">IF(OR(N(BF$5)=0,BF$6=""),0,BF$5*((DATE(YEAR($B415),MONTH($B415),MIN(BF$6,DAY(EOMONTH($B415,0))))&gt;=$B415)*(DATE(YEAR($B415),MONTH($B415),MIN(BF$6,DAY(EOMONTH($B415,0))))&lt;$C415)+(DATE(YEAR($B415),MONTH($B415)+1,MIN(BF$6,DAY(EOMONTH($B415,1))))&gt;=$B415)*(DATE(YEAR($B415),MONTH($B415)+1,MIN(BF$6,DAY(EOMONTH($B415,1))))&lt;$C415)))</f>
        <v>0</v>
      </c>
      <c r="BG415" s="48" t="n">
        <f aca="false">IF(OR(N(BG$5)=0,BG$6=""),0,BG$5*((DATE(YEAR($B415),MONTH($B415),MIN(BG$6,DAY(EOMONTH($B415,0))))&gt;=$B415)*(DATE(YEAR($B415),MONTH($B415),MIN(BG$6,DAY(EOMONTH($B415,0))))&lt;$C415)+(DATE(YEAR($B415),MONTH($B415)+1,MIN(BG$6,DAY(EOMONTH($B415,1))))&gt;=$B415)*(DATE(YEAR($B415),MONTH($B415)+1,MIN(BG$6,DAY(EOMONTH($B415,1))))&lt;$C415)))</f>
        <v>0</v>
      </c>
      <c r="BH415" s="48" t="n">
        <f aca="false">IF(OR(N(BH$5)=0,BH$6=""),0,BH$5*((DATE(YEAR($B415),MONTH($B415),MIN(BH$6,DAY(EOMONTH($B415,0))))&gt;=$B415)*(DATE(YEAR($B415),MONTH($B415),MIN(BH$6,DAY(EOMONTH($B415,0))))&lt;$C415)+(DATE(YEAR($B415),MONTH($B415)+1,MIN(BH$6,DAY(EOMONTH($B415,1))))&gt;=$B415)*(DATE(YEAR($B415),MONTH($B415)+1,MIN(BH$6,DAY(EOMONTH($B415,1))))&lt;$C415)))</f>
        <v>0</v>
      </c>
      <c r="BI415" s="48" t="n">
        <f aca="false">IF(OR(N(BI$5)=0,BI$6=""),0,BI$5*((DATE(YEAR($B415),MONTH($B415),MIN(BI$6,DAY(EOMONTH($B415,0))))&gt;=$B415)*(DATE(YEAR($B415),MONTH($B415),MIN(BI$6,DAY(EOMONTH($B415,0))))&lt;$C415)+(DATE(YEAR($B415),MONTH($B415)+1,MIN(BI$6,DAY(EOMONTH($B415,1))))&gt;=$B415)*(DATE(YEAR($B415),MONTH($B415)+1,MIN(BI$6,DAY(EOMONTH($B415,1))))&lt;$C415)))</f>
        <v>0</v>
      </c>
      <c r="BJ415" s="48" t="n">
        <f aca="false">IF(OR(N(BJ$5)=0,BJ$6=""),0,BJ$5*((DATE(YEAR($B415),MONTH($B415),MIN(BJ$6,DAY(EOMONTH($B415,0))))&gt;=$B415)*(DATE(YEAR($B415),MONTH($B415),MIN(BJ$6,DAY(EOMONTH($B415,0))))&lt;$C415)+(DATE(YEAR($B415),MONTH($B415)+1,MIN(BJ$6,DAY(EOMONTH($B415,1))))&gt;=$B415)*(DATE(YEAR($B415),MONTH($B415)+1,MIN(BJ$6,DAY(EOMONTH($B415,1))))&lt;$C415)))</f>
        <v>0</v>
      </c>
      <c r="BK415" s="48" t="n">
        <f aca="false">IF(OR(N(BK$5)=0,BK$6=""),0,BK$5*((DATE(YEAR($B415),MONTH($B415),MIN(BK$6,DAY(EOMONTH($B415,0))))&gt;=$B415)*(DATE(YEAR($B415),MONTH($B415),MIN(BK$6,DAY(EOMONTH($B415,0))))&lt;$C415)+(DATE(YEAR($B415),MONTH($B415)+1,MIN(BK$6,DAY(EOMONTH($B415,1))))&gt;=$B415)*(DATE(YEAR($B415),MONTH($B415)+1,MIN(BK$6,DAY(EOMONTH($B415,1))))&lt;$C415)))</f>
        <v>0</v>
      </c>
      <c r="BL415" s="48" t="n">
        <f aca="false">IF(OR(N(BL$5)=0,BL$6=""),0,BL$5*((DATE(YEAR($B415),MONTH($B415),MIN(BL$6,DAY(EOMONTH($B415,0))))&gt;=$B415)*(DATE(YEAR($B415),MONTH($B415),MIN(BL$6,DAY(EOMONTH($B415,0))))&lt;$C415)+(DATE(YEAR($B415),MONTH($B415)+1,MIN(BL$6,DAY(EOMONTH($B415,1))))&gt;=$B415)*(DATE(YEAR($B415),MONTH($B415)+1,MIN(BL$6,DAY(EOMONTH($B415,1))))&lt;$C415)))</f>
        <v>0</v>
      </c>
      <c r="BM415" s="48" t="n">
        <f aca="false">IF(OR(N(BM$5)=0,BM$6=""),0,BM$5*((DATE(YEAR($B415),MONTH($B415),MIN(BM$6,DAY(EOMONTH($B415,0))))&gt;=$B415)*(DATE(YEAR($B415),MONTH($B415),MIN(BM$6,DAY(EOMONTH($B415,0))))&lt;$C415)+(DATE(YEAR($B415),MONTH($B415)+1,MIN(BM$6,DAY(EOMONTH($B415,1))))&gt;=$B415)*(DATE(YEAR($B415),MONTH($B415)+1,MIN(BM$6,DAY(EOMONTH($B415,1))))&lt;$C415)))</f>
        <v>0</v>
      </c>
      <c r="BN415" s="48" t="n">
        <f aca="false">IF(OR(N(BN$5)=0,BN$6=""),0,BN$5*((DATE(YEAR($B415),MONTH($B415),MIN(BN$6,DAY(EOMONTH($B415,0))))&gt;=$B415)*(DATE(YEAR($B415),MONTH($B415),MIN(BN$6,DAY(EOMONTH($B415,0))))&lt;$C415)+(DATE(YEAR($B415),MONTH($B415)+1,MIN(BN$6,DAY(EOMONTH($B415,1))))&gt;=$B415)*(DATE(YEAR($B415),MONTH($B415)+1,MIN(BN$6,DAY(EOMONTH($B415,1))))&lt;$C415)))</f>
        <v>0</v>
      </c>
      <c r="BO415" s="48" t="n">
        <f aca="false">IF(OR(N(BO$5)=0,BO$6=""),0,BO$5*((DATE(YEAR($B415),MONTH($B415),MIN(BO$6,DAY(EOMONTH($B415,0))))&gt;=$B415)*(DATE(YEAR($B415),MONTH($B415),MIN(BO$6,DAY(EOMONTH($B415,0))))&lt;$C415)+(DATE(YEAR($B415),MONTH($B415)+1,MIN(BO$6,DAY(EOMONTH($B415,1))))&gt;=$B415)*(DATE(YEAR($B415),MONTH($B415)+1,MIN(BO$6,DAY(EOMONTH($B415,1))))&lt;$C415)))</f>
        <v>0</v>
      </c>
      <c r="BP415" s="48" t="n">
        <f aca="false">IF(OR(N(BP$5)=0,BP$6=""),0,BP$5*((DATE(YEAR($B415),MONTH($B415),MIN(BP$6,DAY(EOMONTH($B415,0))))&gt;=$B415)*(DATE(YEAR($B415),MONTH($B415),MIN(BP$6,DAY(EOMONTH($B415,0))))&lt;$C415)+(DATE(YEAR($B415),MONTH($B415)+1,MIN(BP$6,DAY(EOMONTH($B415,1))))&gt;=$B415)*(DATE(YEAR($B415),MONTH($B415)+1,MIN(BP$6,DAY(EOMONTH($B415,1))))&lt;$C415)))</f>
        <v>0</v>
      </c>
      <c r="BQ415" s="48" t="n">
        <f aca="false">IF(OR(N(BQ$5)=0,BQ$6=""),0,BQ$5*((DATE(YEAR($B415),MONTH($B415),MIN(BQ$6,DAY(EOMONTH($B415,0))))&gt;=$B415)*(DATE(YEAR($B415),MONTH($B415),MIN(BQ$6,DAY(EOMONTH($B415,0))))&lt;$C415)+(DATE(YEAR($B415),MONTH($B415)+1,MIN(BQ$6,DAY(EOMONTH($B415,1))))&gt;=$B415)*(DATE(YEAR($B415),MONTH($B415)+1,MIN(BQ$6,DAY(EOMONTH($B415,1))))&lt;$C415)))</f>
        <v>0</v>
      </c>
      <c r="BR415" s="48" t="n">
        <f aca="false">IF(OR(N(BR$5)=0,BR$6=""),0,BR$5*((DATE(YEAR($B415),MONTH($B415),MIN(BR$6,DAY(EOMONTH($B415,0))))&gt;=$B415)*(DATE(YEAR($B415),MONTH($B415),MIN(BR$6,DAY(EOMONTH($B415,0))))&lt;$C415)+(DATE(YEAR($B415),MONTH($B415)+1,MIN(BR$6,DAY(EOMONTH($B415,1))))&gt;=$B415)*(DATE(YEAR($B415),MONTH($B415)+1,MIN(BR$6,DAY(EOMONTH($B415,1))))&lt;$C415)))</f>
        <v>0</v>
      </c>
      <c r="BS415" s="48" t="n">
        <f aca="false">IF(OR(N(BS$5)=0,BS$6=""),0,BS$5*((DATE(YEAR($B415),MONTH($B415),MIN(BS$6,DAY(EOMONTH($B415,0))))&gt;=$B415)*(DATE(YEAR($B415),MONTH($B415),MIN(BS$6,DAY(EOMONTH($B415,0))))&lt;$C415)+(DATE(YEAR($B415),MONTH($B415)+1,MIN(BS$6,DAY(EOMONTH($B415,1))))&gt;=$B415)*(DATE(YEAR($B415),MONTH($B415)+1,MIN(BS$6,DAY(EOMONTH($B415,1))))&lt;$C415)))</f>
        <v>0</v>
      </c>
      <c r="BT415" s="48" t="n">
        <f aca="false">IF(OR(N(BT$5)=0,BT$6=""),0,BT$5*((DATE(YEAR($B415),MONTH($B415),MIN(BT$6,DAY(EOMONTH($B415,0))))&gt;=$B415)*(DATE(YEAR($B415),MONTH($B415),MIN(BT$6,DAY(EOMONTH($B415,0))))&lt;$C415)+(DATE(YEAR($B415),MONTH($B415)+1,MIN(BT$6,DAY(EOMONTH($B415,1))))&gt;=$B415)*(DATE(YEAR($B415),MONTH($B415)+1,MIN(BT$6,DAY(EOMONTH($B415,1))))&lt;$C415)))</f>
        <v>0</v>
      </c>
      <c r="BU415" s="48" t="n">
        <f aca="false">IF(OR(N(BU$5)=0,BU$6=""),0,BU$5*((DATE(YEAR($B415),MONTH($B415),MIN(BU$6,DAY(EOMONTH($B415,0))))&gt;=$B415)*(DATE(YEAR($B415),MONTH($B415),MIN(BU$6,DAY(EOMONTH($B415,0))))&lt;$C415)+(DATE(YEAR($B415),MONTH($B415)+1,MIN(BU$6,DAY(EOMONTH($B415,1))))&gt;=$B415)*(DATE(YEAR($B415),MONTH($B415)+1,MIN(BU$6,DAY(EOMONTH($B415,1))))&lt;$C415)))</f>
        <v>0</v>
      </c>
      <c r="BV415" s="48" t="n">
        <f aca="false">IF(OR(N(BV$5)=0,BV$6=""),0,BV$5*((DATE(YEAR($B415),MONTH($B415),MIN(BV$6,DAY(EOMONTH($B415,0))))&gt;=$B415)*(DATE(YEAR($B415),MONTH($B415),MIN(BV$6,DAY(EOMONTH($B415,0))))&lt;$C415)+(DATE(YEAR($B415),MONTH($B415)+1,MIN(BV$6,DAY(EOMONTH($B415,1))))&gt;=$B415)*(DATE(YEAR($B415),MONTH($B415)+1,MIN(BV$6,DAY(EOMONTH($B415,1))))&lt;$C415)))</f>
        <v>0</v>
      </c>
      <c r="BW415" s="48" t="n">
        <f aca="false">IF(OR(N(BW$5)=0,BW$6=""),0,BW$5*((DATE(YEAR($B415),MONTH($B415),MIN(BW$6,DAY(EOMONTH($B415,0))))&gt;=$B415)*(DATE(YEAR($B415),MONTH($B415),MIN(BW$6,DAY(EOMONTH($B415,0))))&lt;$C415)+(DATE(YEAR($B415),MONTH($B415)+1,MIN(BW$6,DAY(EOMONTH($B415,1))))&gt;=$B415)*(DATE(YEAR($B415),MONTH($B415)+1,MIN(BW$6,DAY(EOMONTH($B415,1))))&lt;$C415)))</f>
        <v>0</v>
      </c>
      <c r="BX415" s="48" t="n">
        <f aca="false">MIN(Z415,(FT414*(1+FT$5/Setup!$C$36)+IF($V415=1,N($F415),0)))</f>
        <v>0</v>
      </c>
      <c r="BY415" s="48" t="n">
        <f aca="false">MIN(AA415,(FU414*(1+FU$5/Setup!$C$36)+IF($V415=2,N($F415),0)))</f>
        <v>0</v>
      </c>
      <c r="BZ415" s="48" t="n">
        <f aca="false">MIN(AB415,(FV414*(1+FV$5/Setup!$C$36)+IF($V415=3,N($F415),0)))</f>
        <v>0</v>
      </c>
      <c r="CA415" s="48" t="n">
        <f aca="false">MIN(AC415,(FW414*(1+FW$5/Setup!$C$36)+IF($V415=4,N($F415),0)))</f>
        <v>0</v>
      </c>
      <c r="CB415" s="48" t="n">
        <f aca="false">MIN(AD415,(FX414*(1+FX$5/Setup!$C$36)+IF($V415=5,N($F415),0)))</f>
        <v>0</v>
      </c>
      <c r="CC415" s="48" t="n">
        <f aca="false">MIN(AE415,(FY414*(1+FY$5/Setup!$C$36)+IF($V415=6,N($F415),0)))</f>
        <v>0</v>
      </c>
      <c r="CD415" s="48" t="n">
        <f aca="false">MIN(AF415,(FZ414*(1+FZ$5/Setup!$C$36)+IF($V415=7,N($F415),0)))</f>
        <v>0</v>
      </c>
      <c r="CE415" s="48" t="n">
        <f aca="false">MIN(AG415,(GA414*(1+GA$5/Setup!$C$36)+IF($V415=8,N($F415),0)))</f>
        <v>0</v>
      </c>
      <c r="CF415" s="48" t="n">
        <f aca="false">MIN(AH415,(GB414*(1+GB$5/Setup!$C$36)+IF($V415=9,N($F415),0)))</f>
        <v>0</v>
      </c>
      <c r="CG415" s="48" t="n">
        <f aca="false">MIN(AI415,(GC414*(1+GC$5/Setup!$C$36)+IF($V415=10,N($F415),0)))</f>
        <v>0</v>
      </c>
      <c r="CH415" s="48" t="n">
        <f aca="false">MIN(AJ415,(GD414*(1+GD$5/Setup!$C$36)+IF($V415=11,N($F415),0)))</f>
        <v>0</v>
      </c>
      <c r="CI415" s="48" t="n">
        <f aca="false">MIN(AK415,(GE414*(1+GE$5/Setup!$C$36)+IF($V415=12,N($F415),0)))</f>
        <v>0</v>
      </c>
      <c r="CJ415" s="48" t="n">
        <f aca="false">MIN(AL415,(GF414*(1+GF$5/Setup!$C$36)+IF($V415=13,N($F415),0)))</f>
        <v>0</v>
      </c>
      <c r="CK415" s="48" t="n">
        <f aca="false">MIN(AM415,(GG414*(1+GG$5/Setup!$C$36)+IF($V415=14,N($F415),0)))</f>
        <v>0</v>
      </c>
      <c r="CL415" s="48" t="n">
        <f aca="false">MIN(AN415,(GH414*(1+GH$5/Setup!$C$36)+IF($V415=15,N($F415),0)))</f>
        <v>0</v>
      </c>
      <c r="CM415" s="48" t="n">
        <f aca="false">MIN(AO415,(GI414*(1+GI$5/Setup!$C$36)+IF($V415=16,N($F415),0)))</f>
        <v>0</v>
      </c>
      <c r="CN415" s="48" t="n">
        <f aca="false">MIN(AP415,(GJ414*(1+GJ$5/Setup!$C$36)+IF($V415=17,N($F415),0)))</f>
        <v>0</v>
      </c>
      <c r="CO415" s="48" t="n">
        <f aca="false">MIN(AQ415,(GK414*(1+GK$5/Setup!$C$36)+IF($V415=18,N($F415),0)))</f>
        <v>0</v>
      </c>
      <c r="CP415" s="48" t="n">
        <f aca="false">MIN(AR415,(GL414*(1+GL$5/Setup!$C$36)+IF($V415=19,N($F415),0)))</f>
        <v>0</v>
      </c>
      <c r="CQ415" s="48" t="n">
        <f aca="false">MIN(AS415,(GM414*(1+GM$5/Setup!$C$36)+IF($V415=20,N($F415),0)))</f>
        <v>0</v>
      </c>
      <c r="CR415" s="48" t="n">
        <f aca="false">MIN(AT415,(GN414*(1+GN$5/Setup!$C$36)+IF($V415=21,N($F415),0)))</f>
        <v>0</v>
      </c>
      <c r="CS415" s="48" t="n">
        <f aca="false">MIN(AU415,(GO414*(1+GO$5/Setup!$C$36)+IF($V415=22,N($F415),0)))</f>
        <v>0</v>
      </c>
      <c r="CT415" s="48" t="n">
        <f aca="false">MIN(AV415,(GP414*(1+GP$5/Setup!$C$36)+IF($V415=23,N($F415),0)))</f>
        <v>0</v>
      </c>
      <c r="CU415" s="48" t="n">
        <f aca="false">MIN(AW415,(GQ414*(1+GQ$5/Setup!$C$36)+IF($V415=24,N($F415),0)))</f>
        <v>0</v>
      </c>
      <c r="CV415" s="48" t="n">
        <f aca="false">MIN(AX415,(GR414*(1+GR$5/Setup!$C$36)+IF($V415=25,N($F415),0)))</f>
        <v>0</v>
      </c>
      <c r="CW415" s="48" t="n">
        <f aca="false">MIN(AY415,(GS414*(1+GS$5/Setup!$C$36)+IF($V415=26,N($F415),0)))</f>
        <v>0</v>
      </c>
      <c r="CX415" s="48" t="n">
        <f aca="false">MIN(AZ415,(GT414*(1+GT$5/Setup!$C$36)+IF($V415=27,N($F415),0)))</f>
        <v>0</v>
      </c>
      <c r="CY415" s="48" t="n">
        <f aca="false">MIN(BA415,(GU414*(1+GU$5/Setup!$C$36)+IF($V415=28,N($F415),0)))</f>
        <v>0</v>
      </c>
      <c r="CZ415" s="48" t="n">
        <f aca="false">MIN(BB415,(GV414*(1+GV$5/Setup!$C$36)+IF($V415=29,N($F415),0)))</f>
        <v>0</v>
      </c>
      <c r="DA415" s="48" t="n">
        <f aca="false">MIN(BC415,(GW414*(1+GW$5/Setup!$C$36)+IF($V415=30,N($F415),0)))</f>
        <v>0</v>
      </c>
      <c r="DB415" s="48" t="n">
        <f aca="false">MIN(BD415,(GX414*(1+GX$5/Setup!$C$36)+IF($V415=31,N($F415),0)))</f>
        <v>0</v>
      </c>
      <c r="DC415" s="48" t="n">
        <f aca="false">MIN(BE415,(GY414*(1+GY$5/Setup!$C$36)+IF($V415=32,N($F415),0)))</f>
        <v>0</v>
      </c>
      <c r="DD415" s="48" t="n">
        <f aca="false">MIN(BF415,(GZ414*(1+GZ$5/Setup!$C$36)+IF($V415=33,N($F415),0)))</f>
        <v>0</v>
      </c>
      <c r="DE415" s="48" t="n">
        <f aca="false">MIN(BG415,(HA414*(1+HA$5/Setup!$C$36)+IF($V415=34,N($F415),0)))</f>
        <v>0</v>
      </c>
      <c r="DF415" s="48" t="n">
        <f aca="false">MIN(BH415,(HB414*(1+HB$5/Setup!$C$36)+IF($V415=35,N($F415),0)))</f>
        <v>0</v>
      </c>
      <c r="DG415" s="48" t="n">
        <f aca="false">MIN(BI415,(HC414*(1+HC$5/Setup!$C$36)+IF($V415=36,N($F415),0)))</f>
        <v>0</v>
      </c>
      <c r="DH415" s="48" t="n">
        <f aca="false">MIN(BJ415,(HD414*(1+HD$5/Setup!$C$36)+IF($V415=37,N($F415),0)))</f>
        <v>0</v>
      </c>
      <c r="DI415" s="48" t="n">
        <f aca="false">MIN(BK415,(HE414*(1+HE$5/Setup!$C$36)+IF($V415=38,N($F415),0)))</f>
        <v>0</v>
      </c>
      <c r="DJ415" s="48" t="n">
        <f aca="false">MIN(BL415,(HF414*(1+HF$5/Setup!$C$36)+IF($V415=39,N($F415),0)))</f>
        <v>0</v>
      </c>
      <c r="DK415" s="48" t="n">
        <f aca="false">MIN(BM415,(HG414*(1+HG$5/Setup!$C$36)+IF($V415=40,N($F415),0)))</f>
        <v>0</v>
      </c>
      <c r="DL415" s="48" t="n">
        <f aca="false">MIN(BN415,(HH414*(1+HH$5/Setup!$C$36)+IF($V415=41,N($F415),0)))</f>
        <v>0</v>
      </c>
      <c r="DM415" s="48" t="n">
        <f aca="false">MIN(BO415,(HI414*(1+HI$5/Setup!$C$36)+IF($V415=42,N($F415),0)))</f>
        <v>0</v>
      </c>
      <c r="DN415" s="48" t="n">
        <f aca="false">MIN(BP415,(HJ414*(1+HJ$5/Setup!$C$36)+IF($V415=43,N($F415),0)))</f>
        <v>0</v>
      </c>
      <c r="DO415" s="48" t="n">
        <f aca="false">MIN(BQ415,(HK414*(1+HK$5/Setup!$C$36)+IF($V415=44,N($F415),0)))</f>
        <v>0</v>
      </c>
      <c r="DP415" s="48" t="n">
        <f aca="false">MIN(BR415,(HL414*(1+HL$5/Setup!$C$36)+IF($V415=45,N($F415),0)))</f>
        <v>0</v>
      </c>
      <c r="DQ415" s="48" t="n">
        <f aca="false">MIN(BS415,(HM414*(1+HM$5/Setup!$C$36)+IF($V415=46,N($F415),0)))</f>
        <v>0</v>
      </c>
      <c r="DR415" s="48" t="n">
        <f aca="false">MIN(BT415,(HN414*(1+HN$5/Setup!$C$36)+IF($V415=47,N($F415),0)))</f>
        <v>0</v>
      </c>
      <c r="DS415" s="48" t="n">
        <f aca="false">MIN(BU415,(HO414*(1+HO$5/Setup!$C$36)+IF($V415=48,N($F415),0)))</f>
        <v>0</v>
      </c>
      <c r="DT415" s="48" t="n">
        <f aca="false">MIN(BV415,(HP414*(1+HP$5/Setup!$C$36)+IF($V415=49,N($F415),0)))</f>
        <v>0</v>
      </c>
      <c r="DU415" s="48" t="n">
        <f aca="false">MIN(BW415,(HQ414*(1+HQ$5/Setup!$C$36)+IF($V415=50,N($F415),0)))</f>
        <v>0</v>
      </c>
      <c r="DV415" s="48" t="n">
        <f aca="false">MIN(MAX((FT414*(1+FT$5/Setup!$C$36)+IF($V415=1,N($F415),0))-BX415,0),MAX($P415-0,0))</f>
        <v>0</v>
      </c>
      <c r="DW415" s="48" t="n">
        <f aca="false">MIN(MAX((FU414*(1+FU$5/Setup!$C$36)+IF($V415=2,N($F415),0))-BY415,0),MAX($P415-SUM(DV415:DV415),0))</f>
        <v>0</v>
      </c>
      <c r="DX415" s="48" t="n">
        <f aca="false">MIN(MAX((FV414*(1+FV$5/Setup!$C$36)+IF($V415=3,N($F415),0))-BZ415,0),MAX($P415-SUM(DV415:DW415),0))</f>
        <v>0</v>
      </c>
      <c r="DY415" s="48" t="n">
        <f aca="false">MIN(MAX((FW414*(1+FW$5/Setup!$C$36)+IF($V415=4,N($F415),0))-CA415,0),MAX($P415-SUM(DV415:DX415),0))</f>
        <v>0</v>
      </c>
      <c r="DZ415" s="48" t="n">
        <f aca="false">MIN(MAX((FX414*(1+FX$5/Setup!$C$36)+IF($V415=5,N($F415),0))-CB415,0),MAX($P415-SUM(DV415:DY415),0))</f>
        <v>0</v>
      </c>
      <c r="EA415" s="48" t="n">
        <f aca="false">MIN(MAX((FY414*(1+FY$5/Setup!$C$36)+IF($V415=6,N($F415),0))-CC415,0),MAX($P415-SUM(DV415:DZ415),0))</f>
        <v>0</v>
      </c>
      <c r="EB415" s="48" t="n">
        <f aca="false">MIN(MAX((FZ414*(1+FZ$5/Setup!$C$36)+IF($V415=7,N($F415),0))-CD415,0),MAX($P415-SUM(DV415:EA415),0))</f>
        <v>0</v>
      </c>
      <c r="EC415" s="48" t="n">
        <f aca="false">MIN(MAX((GA414*(1+GA$5/Setup!$C$36)+IF($V415=8,N($F415),0))-CE415,0),MAX($P415-SUM(DV415:EB415),0))</f>
        <v>0</v>
      </c>
      <c r="ED415" s="48" t="n">
        <f aca="false">MIN(MAX((GB414*(1+GB$5/Setup!$C$36)+IF($V415=9,N($F415),0))-CF415,0),MAX($P415-SUM(DV415:EC415),0))</f>
        <v>0</v>
      </c>
      <c r="EE415" s="48" t="n">
        <f aca="false">MIN(MAX((GC414*(1+GC$5/Setup!$C$36)+IF($V415=10,N($F415),0))-CG415,0),MAX($P415-SUM(DV415:ED415),0))</f>
        <v>0</v>
      </c>
      <c r="EF415" s="48" t="n">
        <f aca="false">MIN(MAX((GD414*(1+GD$5/Setup!$C$36)+IF($V415=11,N($F415),0))-CH415,0),MAX($P415-SUM(DV415:EE415),0))</f>
        <v>0</v>
      </c>
      <c r="EG415" s="48" t="n">
        <f aca="false">MIN(MAX((GE414*(1+GE$5/Setup!$C$36)+IF($V415=12,N($F415),0))-CI415,0),MAX($P415-SUM(DV415:EF415),0))</f>
        <v>0</v>
      </c>
      <c r="EH415" s="48" t="n">
        <f aca="false">MIN(MAX((GF414*(1+GF$5/Setup!$C$36)+IF($V415=13,N($F415),0))-CJ415,0),MAX($P415-SUM(DV415:EG415),0))</f>
        <v>0</v>
      </c>
      <c r="EI415" s="48" t="n">
        <f aca="false">MIN(MAX((GG414*(1+GG$5/Setup!$C$36)+IF($V415=14,N($F415),0))-CK415,0),MAX($P415-SUM(DV415:EH415),0))</f>
        <v>0</v>
      </c>
      <c r="EJ415" s="48" t="n">
        <f aca="false">MIN(MAX((GH414*(1+GH$5/Setup!$C$36)+IF($V415=15,N($F415),0))-CL415,0),MAX($P415-SUM(DV415:EI415),0))</f>
        <v>0</v>
      </c>
      <c r="EK415" s="48" t="n">
        <f aca="false">MIN(MAX((GI414*(1+GI$5/Setup!$C$36)+IF($V415=16,N($F415),0))-CM415,0),MAX($P415-SUM(DV415:EJ415),0))</f>
        <v>0</v>
      </c>
      <c r="EL415" s="48" t="n">
        <f aca="false">MIN(MAX((GJ414*(1+GJ$5/Setup!$C$36)+IF($V415=17,N($F415),0))-CN415,0),MAX($P415-SUM(DV415:EK415),0))</f>
        <v>0</v>
      </c>
      <c r="EM415" s="48" t="n">
        <f aca="false">MIN(MAX((GK414*(1+GK$5/Setup!$C$36)+IF($V415=18,N($F415),0))-CO415,0),MAX($P415-SUM(DV415:EL415),0))</f>
        <v>0</v>
      </c>
      <c r="EN415" s="48" t="n">
        <f aca="false">MIN(MAX((GL414*(1+GL$5/Setup!$C$36)+IF($V415=19,N($F415),0))-CP415,0),MAX($P415-SUM(DV415:EM415),0))</f>
        <v>0</v>
      </c>
      <c r="EO415" s="48" t="n">
        <f aca="false">MIN(MAX((GM414*(1+GM$5/Setup!$C$36)+IF($V415=20,N($F415),0))-CQ415,0),MAX($P415-SUM(DV415:EN415),0))</f>
        <v>0</v>
      </c>
      <c r="EP415" s="48" t="n">
        <f aca="false">MIN(MAX((GN414*(1+GN$5/Setup!$C$36)+IF($V415=21,N($F415),0))-CR415,0),MAX($P415-SUM(DV415:EO415),0))</f>
        <v>0</v>
      </c>
      <c r="EQ415" s="48" t="n">
        <f aca="false">MIN(MAX((GO414*(1+GO$5/Setup!$C$36)+IF($V415=22,N($F415),0))-CS415,0),MAX($P415-SUM(DV415:EP415),0))</f>
        <v>0</v>
      </c>
      <c r="ER415" s="48" t="n">
        <f aca="false">MIN(MAX((GP414*(1+GP$5/Setup!$C$36)+IF($V415=23,N($F415),0))-CT415,0),MAX($P415-SUM(DV415:EQ415),0))</f>
        <v>0</v>
      </c>
      <c r="ES415" s="48" t="n">
        <f aca="false">MIN(MAX((GQ414*(1+GQ$5/Setup!$C$36)+IF($V415=24,N($F415),0))-CU415,0),MAX($P415-SUM(DV415:ER415),0))</f>
        <v>0</v>
      </c>
      <c r="ET415" s="48" t="n">
        <f aca="false">MIN(MAX((GR414*(1+GR$5/Setup!$C$36)+IF($V415=25,N($F415),0))-CV415,0),MAX($P415-SUM(DV415:ES415),0))</f>
        <v>0</v>
      </c>
      <c r="EU415" s="48" t="n">
        <f aca="false">MIN(MAX((GS414*(1+GS$5/Setup!$C$36)+IF($V415=26,N($F415),0))-CW415,0),MAX($P415-SUM(DV415:ET415),0))</f>
        <v>0</v>
      </c>
      <c r="EV415" s="48" t="n">
        <f aca="false">MIN(MAX((GT414*(1+GT$5/Setup!$C$36)+IF($V415=27,N($F415),0))-CX415,0),MAX($P415-SUM(DV415:EU415),0))</f>
        <v>0</v>
      </c>
      <c r="EW415" s="48" t="n">
        <f aca="false">MIN(MAX((GU414*(1+GU$5/Setup!$C$36)+IF($V415=28,N($F415),0))-CY415,0),MAX($P415-SUM(DV415:EV415),0))</f>
        <v>0</v>
      </c>
      <c r="EX415" s="48" t="n">
        <f aca="false">MIN(MAX((GV414*(1+GV$5/Setup!$C$36)+IF($V415=29,N($F415),0))-CZ415,0),MAX($P415-SUM(DV415:EW415),0))</f>
        <v>0</v>
      </c>
      <c r="EY415" s="48" t="n">
        <f aca="false">MIN(MAX((GW414*(1+GW$5/Setup!$C$36)+IF($V415=30,N($F415),0))-DA415,0),MAX($P415-SUM(DV415:EX415),0))</f>
        <v>0</v>
      </c>
      <c r="EZ415" s="48" t="n">
        <f aca="false">MIN(MAX((GX414*(1+GX$5/Setup!$C$36)+IF($V415=31,N($F415),0))-DB415,0),MAX($P415-SUM(DV415:EY415),0))</f>
        <v>0</v>
      </c>
      <c r="FA415" s="48" t="n">
        <f aca="false">MIN(MAX((GY414*(1+GY$5/Setup!$C$36)+IF($V415=32,N($F415),0))-DC415,0),MAX($P415-SUM(DV415:EZ415),0))</f>
        <v>0</v>
      </c>
      <c r="FB415" s="48" t="n">
        <f aca="false">MIN(MAX((GZ414*(1+GZ$5/Setup!$C$36)+IF($V415=33,N($F415),0))-DD415,0),MAX($P415-SUM(DV415:FA415),0))</f>
        <v>0</v>
      </c>
      <c r="FC415" s="48" t="n">
        <f aca="false">MIN(MAX((HA414*(1+HA$5/Setup!$C$36)+IF($V415=34,N($F415),0))-DE415,0),MAX($P415-SUM(DV415:FB415),0))</f>
        <v>0</v>
      </c>
      <c r="FD415" s="48" t="n">
        <f aca="false">MIN(MAX((HB414*(1+HB$5/Setup!$C$36)+IF($V415=35,N($F415),0))-DF415,0),MAX($P415-SUM(DV415:FC415),0))</f>
        <v>0</v>
      </c>
      <c r="FE415" s="48" t="n">
        <f aca="false">MIN(MAX((HC414*(1+HC$5/Setup!$C$36)+IF($V415=36,N($F415),0))-DG415,0),MAX($P415-SUM(DV415:FD415),0))</f>
        <v>0</v>
      </c>
      <c r="FF415" s="48" t="n">
        <f aca="false">MIN(MAX((HD414*(1+HD$5/Setup!$C$36)+IF($V415=37,N($F415),0))-DH415,0),MAX($P415-SUM(DV415:FE415),0))</f>
        <v>0</v>
      </c>
      <c r="FG415" s="48" t="n">
        <f aca="false">MIN(MAX((HE414*(1+HE$5/Setup!$C$36)+IF($V415=38,N($F415),0))-DI415,0),MAX($P415-SUM(DV415:FF415),0))</f>
        <v>0</v>
      </c>
      <c r="FH415" s="48" t="n">
        <f aca="false">MIN(MAX((HF414*(1+HF$5/Setup!$C$36)+IF($V415=39,N($F415),0))-DJ415,0),MAX($P415-SUM(DV415:FG415),0))</f>
        <v>0</v>
      </c>
      <c r="FI415" s="48" t="n">
        <f aca="false">MIN(MAX((HG414*(1+HG$5/Setup!$C$36)+IF($V415=40,N($F415),0))-DK415,0),MAX($P415-SUM(DV415:FH415),0))</f>
        <v>0</v>
      </c>
      <c r="FJ415" s="48" t="n">
        <f aca="false">MIN(MAX((HH414*(1+HH$5/Setup!$C$36)+IF($V415=41,N($F415),0))-DL415,0),MAX($P415-SUM(DV415:FI415),0))</f>
        <v>0</v>
      </c>
      <c r="FK415" s="48" t="n">
        <f aca="false">MIN(MAX((HI414*(1+HI$5/Setup!$C$36)+IF($V415=42,N($F415),0))-DM415,0),MAX($P415-SUM(DV415:FJ415),0))</f>
        <v>0</v>
      </c>
      <c r="FL415" s="48" t="n">
        <f aca="false">MIN(MAX((HJ414*(1+HJ$5/Setup!$C$36)+IF($V415=43,N($F415),0))-DN415,0),MAX($P415-SUM(DV415:FK415),0))</f>
        <v>0</v>
      </c>
      <c r="FM415" s="48" t="n">
        <f aca="false">MIN(MAX((HK414*(1+HK$5/Setup!$C$36)+IF($V415=44,N($F415),0))-DO415,0),MAX($P415-SUM(DV415:FL415),0))</f>
        <v>0</v>
      </c>
      <c r="FN415" s="48" t="n">
        <f aca="false">MIN(MAX((HL414*(1+HL$5/Setup!$C$36)+IF($V415=45,N($F415),0))-DP415,0),MAX($P415-SUM(DV415:FM415),0))</f>
        <v>0</v>
      </c>
      <c r="FO415" s="48" t="n">
        <f aca="false">MIN(MAX((HM414*(1+HM$5/Setup!$C$36)+IF($V415=46,N($F415),0))-DQ415,0),MAX($P415-SUM(DV415:FN415),0))</f>
        <v>0</v>
      </c>
      <c r="FP415" s="48" t="n">
        <f aca="false">MIN(MAX((HN414*(1+HN$5/Setup!$C$36)+IF($V415=47,N($F415),0))-DR415,0),MAX($P415-SUM(DV415:FO415),0))</f>
        <v>0</v>
      </c>
      <c r="FQ415" s="48" t="n">
        <f aca="false">MIN(MAX((HO414*(1+HO$5/Setup!$C$36)+IF($V415=48,N($F415),0))-DS415,0),MAX($P415-SUM(DV415:FP415),0))</f>
        <v>0</v>
      </c>
      <c r="FR415" s="48" t="n">
        <f aca="false">MIN(MAX((HP414*(1+HP$5/Setup!$C$36)+IF($V415=49,N($F415),0))-DT415,0),MAX($P415-SUM(DV415:FQ415),0))</f>
        <v>0</v>
      </c>
      <c r="FS415" s="48" t="n">
        <f aca="false">MIN(MAX((HQ414*(1+HQ$5/Setup!$C$36)+IF($V415=50,N($F415),0))-DU415,0),MAX($P415-SUM(DV415:FR415),0))</f>
        <v>0</v>
      </c>
      <c r="FT415" s="48" t="n">
        <f aca="false">IF((FT414*(1+FT$5/Setup!$C$36)+IF($V415=1,N($F415),0))-BX415-DV415&lt;0.005,0,(FT414*(1+FT$5/Setup!$C$36)+IF($V415=1,N($F415),0))-BX415-DV415)</f>
        <v>0</v>
      </c>
      <c r="FU415" s="48" t="n">
        <f aca="false">IF((FU414*(1+FU$5/Setup!$C$36)+IF($V415=2,N($F415),0))-BY415-DW415&lt;0.005,0,(FU414*(1+FU$5/Setup!$C$36)+IF($V415=2,N($F415),0))-BY415-DW415)</f>
        <v>0</v>
      </c>
      <c r="FV415" s="48" t="n">
        <f aca="false">IF((FV414*(1+FV$5/Setup!$C$36)+IF($V415=3,N($F415),0))-BZ415-DX415&lt;0.005,0,(FV414*(1+FV$5/Setup!$C$36)+IF($V415=3,N($F415),0))-BZ415-DX415)</f>
        <v>0</v>
      </c>
      <c r="FW415" s="48" t="n">
        <f aca="false">IF((FW414*(1+FW$5/Setup!$C$36)+IF($V415=4,N($F415),0))-CA415-DY415&lt;0.005,0,(FW414*(1+FW$5/Setup!$C$36)+IF($V415=4,N($F415),0))-CA415-DY415)</f>
        <v>0</v>
      </c>
      <c r="FX415" s="48" t="n">
        <f aca="false">IF((FX414*(1+FX$5/Setup!$C$36)+IF($V415=5,N($F415),0))-CB415-DZ415&lt;0.005,0,(FX414*(1+FX$5/Setup!$C$36)+IF($V415=5,N($F415),0))-CB415-DZ415)</f>
        <v>0</v>
      </c>
      <c r="FY415" s="48" t="n">
        <f aca="false">IF((FY414*(1+FY$5/Setup!$C$36)+IF($V415=6,N($F415),0))-CC415-EA415&lt;0.005,0,(FY414*(1+FY$5/Setup!$C$36)+IF($V415=6,N($F415),0))-CC415-EA415)</f>
        <v>0</v>
      </c>
      <c r="FZ415" s="48" t="n">
        <f aca="false">IF((FZ414*(1+FZ$5/Setup!$C$36)+IF($V415=7,N($F415),0))-CD415-EB415&lt;0.005,0,(FZ414*(1+FZ$5/Setup!$C$36)+IF($V415=7,N($F415),0))-CD415-EB415)</f>
        <v>0</v>
      </c>
      <c r="GA415" s="48" t="n">
        <f aca="false">IF((GA414*(1+GA$5/Setup!$C$36)+IF($V415=8,N($F415),0))-CE415-EC415&lt;0.005,0,(GA414*(1+GA$5/Setup!$C$36)+IF($V415=8,N($F415),0))-CE415-EC415)</f>
        <v>0</v>
      </c>
      <c r="GB415" s="48" t="n">
        <f aca="false">IF((GB414*(1+GB$5/Setup!$C$36)+IF($V415=9,N($F415),0))-CF415-ED415&lt;0.005,0,(GB414*(1+GB$5/Setup!$C$36)+IF($V415=9,N($F415),0))-CF415-ED415)</f>
        <v>0</v>
      </c>
      <c r="GC415" s="48" t="n">
        <f aca="false">IF((GC414*(1+GC$5/Setup!$C$36)+IF($V415=10,N($F415),0))-CG415-EE415&lt;0.005,0,(GC414*(1+GC$5/Setup!$C$36)+IF($V415=10,N($F415),0))-CG415-EE415)</f>
        <v>0</v>
      </c>
      <c r="GD415" s="48" t="n">
        <f aca="false">IF((GD414*(1+GD$5/Setup!$C$36)+IF($V415=11,N($F415),0))-CH415-EF415&lt;0.005,0,(GD414*(1+GD$5/Setup!$C$36)+IF($V415=11,N($F415),0))-CH415-EF415)</f>
        <v>0</v>
      </c>
      <c r="GE415" s="48" t="n">
        <f aca="false">IF((GE414*(1+GE$5/Setup!$C$36)+IF($V415=12,N($F415),0))-CI415-EG415&lt;0.005,0,(GE414*(1+GE$5/Setup!$C$36)+IF($V415=12,N($F415),0))-CI415-EG415)</f>
        <v>0</v>
      </c>
      <c r="GF415" s="48" t="n">
        <f aca="false">IF((GF414*(1+GF$5/Setup!$C$36)+IF($V415=13,N($F415),0))-CJ415-EH415&lt;0.005,0,(GF414*(1+GF$5/Setup!$C$36)+IF($V415=13,N($F415),0))-CJ415-EH415)</f>
        <v>0</v>
      </c>
      <c r="GG415" s="48" t="n">
        <f aca="false">IF((GG414*(1+GG$5/Setup!$C$36)+IF($V415=14,N($F415),0))-CK415-EI415&lt;0.005,0,(GG414*(1+GG$5/Setup!$C$36)+IF($V415=14,N($F415),0))-CK415-EI415)</f>
        <v>0</v>
      </c>
      <c r="GH415" s="48" t="n">
        <f aca="false">IF((GH414*(1+GH$5/Setup!$C$36)+IF($V415=15,N($F415),0))-CL415-EJ415&lt;0.005,0,(GH414*(1+GH$5/Setup!$C$36)+IF($V415=15,N($F415),0))-CL415-EJ415)</f>
        <v>0</v>
      </c>
      <c r="GI415" s="48" t="n">
        <f aca="false">IF((GI414*(1+GI$5/Setup!$C$36)+IF($V415=16,N($F415),0))-CM415-EK415&lt;0.005,0,(GI414*(1+GI$5/Setup!$C$36)+IF($V415=16,N($F415),0))-CM415-EK415)</f>
        <v>0</v>
      </c>
      <c r="GJ415" s="48" t="n">
        <f aca="false">IF((GJ414*(1+GJ$5/Setup!$C$36)+IF($V415=17,N($F415),0))-CN415-EL415&lt;0.005,0,(GJ414*(1+GJ$5/Setup!$C$36)+IF($V415=17,N($F415),0))-CN415-EL415)</f>
        <v>0</v>
      </c>
      <c r="GK415" s="48" t="n">
        <f aca="false">IF((GK414*(1+GK$5/Setup!$C$36)+IF($V415=18,N($F415),0))-CO415-EM415&lt;0.005,0,(GK414*(1+GK$5/Setup!$C$36)+IF($V415=18,N($F415),0))-CO415-EM415)</f>
        <v>0</v>
      </c>
      <c r="GL415" s="48" t="n">
        <f aca="false">IF((GL414*(1+GL$5/Setup!$C$36)+IF($V415=19,N($F415),0))-CP415-EN415&lt;0.005,0,(GL414*(1+GL$5/Setup!$C$36)+IF($V415=19,N($F415),0))-CP415-EN415)</f>
        <v>0</v>
      </c>
      <c r="GM415" s="48" t="n">
        <f aca="false">IF((GM414*(1+GM$5/Setup!$C$36)+IF($V415=20,N($F415),0))-CQ415-EO415&lt;0.005,0,(GM414*(1+GM$5/Setup!$C$36)+IF($V415=20,N($F415),0))-CQ415-EO415)</f>
        <v>0</v>
      </c>
      <c r="GN415" s="48" t="n">
        <f aca="false">IF((GN414*(1+GN$5/Setup!$C$36)+IF($V415=21,N($F415),0))-CR415-EP415&lt;0.005,0,(GN414*(1+GN$5/Setup!$C$36)+IF($V415=21,N($F415),0))-CR415-EP415)</f>
        <v>0</v>
      </c>
      <c r="GO415" s="48" t="n">
        <f aca="false">IF((GO414*(1+GO$5/Setup!$C$36)+IF($V415=22,N($F415),0))-CS415-EQ415&lt;0.005,0,(GO414*(1+GO$5/Setup!$C$36)+IF($V415=22,N($F415),0))-CS415-EQ415)</f>
        <v>0</v>
      </c>
      <c r="GP415" s="48" t="n">
        <f aca="false">IF((GP414*(1+GP$5/Setup!$C$36)+IF($V415=23,N($F415),0))-CT415-ER415&lt;0.005,0,(GP414*(1+GP$5/Setup!$C$36)+IF($V415=23,N($F415),0))-CT415-ER415)</f>
        <v>0</v>
      </c>
      <c r="GQ415" s="48" t="n">
        <f aca="false">IF((GQ414*(1+GQ$5/Setup!$C$36)+IF($V415=24,N($F415),0))-CU415-ES415&lt;0.005,0,(GQ414*(1+GQ$5/Setup!$C$36)+IF($V415=24,N($F415),0))-CU415-ES415)</f>
        <v>0</v>
      </c>
      <c r="GR415" s="48" t="n">
        <f aca="false">IF((GR414*(1+GR$5/Setup!$C$36)+IF($V415=25,N($F415),0))-CV415-ET415&lt;0.005,0,(GR414*(1+GR$5/Setup!$C$36)+IF($V415=25,N($F415),0))-CV415-ET415)</f>
        <v>0</v>
      </c>
      <c r="GS415" s="48" t="n">
        <f aca="false">IF((GS414*(1+GS$5/Setup!$C$36)+IF($V415=26,N($F415),0))-CW415-EU415&lt;0.005,0,(GS414*(1+GS$5/Setup!$C$36)+IF($V415=26,N($F415),0))-CW415-EU415)</f>
        <v>0</v>
      </c>
      <c r="GT415" s="48" t="n">
        <f aca="false">IF((GT414*(1+GT$5/Setup!$C$36)+IF($V415=27,N($F415),0))-CX415-EV415&lt;0.005,0,(GT414*(1+GT$5/Setup!$C$36)+IF($V415=27,N($F415),0))-CX415-EV415)</f>
        <v>0</v>
      </c>
      <c r="GU415" s="48" t="n">
        <f aca="false">IF((GU414*(1+GU$5/Setup!$C$36)+IF($V415=28,N($F415),0))-CY415-EW415&lt;0.005,0,(GU414*(1+GU$5/Setup!$C$36)+IF($V415=28,N($F415),0))-CY415-EW415)</f>
        <v>0</v>
      </c>
      <c r="GV415" s="48" t="n">
        <f aca="false">IF((GV414*(1+GV$5/Setup!$C$36)+IF($V415=29,N($F415),0))-CZ415-EX415&lt;0.005,0,(GV414*(1+GV$5/Setup!$C$36)+IF($V415=29,N($F415),0))-CZ415-EX415)</f>
        <v>0</v>
      </c>
      <c r="GW415" s="48" t="n">
        <f aca="false">IF((GW414*(1+GW$5/Setup!$C$36)+IF($V415=30,N($F415),0))-DA415-EY415&lt;0.005,0,(GW414*(1+GW$5/Setup!$C$36)+IF($V415=30,N($F415),0))-DA415-EY415)</f>
        <v>0</v>
      </c>
      <c r="GX415" s="48" t="n">
        <f aca="false">IF((GX414*(1+GX$5/Setup!$C$36)+IF($V415=31,N($F415),0))-DB415-EZ415&lt;0.005,0,(GX414*(1+GX$5/Setup!$C$36)+IF($V415=31,N($F415),0))-DB415-EZ415)</f>
        <v>0</v>
      </c>
      <c r="GY415" s="48" t="n">
        <f aca="false">IF((GY414*(1+GY$5/Setup!$C$36)+IF($V415=32,N($F415),0))-DC415-FA415&lt;0.005,0,(GY414*(1+GY$5/Setup!$C$36)+IF($V415=32,N($F415),0))-DC415-FA415)</f>
        <v>0</v>
      </c>
      <c r="GZ415" s="48" t="n">
        <f aca="false">IF((GZ414*(1+GZ$5/Setup!$C$36)+IF($V415=33,N($F415),0))-DD415-FB415&lt;0.005,0,(GZ414*(1+GZ$5/Setup!$C$36)+IF($V415=33,N($F415),0))-DD415-FB415)</f>
        <v>0</v>
      </c>
      <c r="HA415" s="48" t="n">
        <f aca="false">IF((HA414*(1+HA$5/Setup!$C$36)+IF($V415=34,N($F415),0))-DE415-FC415&lt;0.005,0,(HA414*(1+HA$5/Setup!$C$36)+IF($V415=34,N($F415),0))-DE415-FC415)</f>
        <v>0</v>
      </c>
      <c r="HB415" s="48" t="n">
        <f aca="false">IF((HB414*(1+HB$5/Setup!$C$36)+IF($V415=35,N($F415),0))-DF415-FD415&lt;0.005,0,(HB414*(1+HB$5/Setup!$C$36)+IF($V415=35,N($F415),0))-DF415-FD415)</f>
        <v>0</v>
      </c>
      <c r="HC415" s="48" t="n">
        <f aca="false">IF((HC414*(1+HC$5/Setup!$C$36)+IF($V415=36,N($F415),0))-DG415-FE415&lt;0.005,0,(HC414*(1+HC$5/Setup!$C$36)+IF($V415=36,N($F415),0))-DG415-FE415)</f>
        <v>0</v>
      </c>
      <c r="HD415" s="48" t="n">
        <f aca="false">IF((HD414*(1+HD$5/Setup!$C$36)+IF($V415=37,N($F415),0))-DH415-FF415&lt;0.005,0,(HD414*(1+HD$5/Setup!$C$36)+IF($V415=37,N($F415),0))-DH415-FF415)</f>
        <v>0</v>
      </c>
      <c r="HE415" s="48" t="n">
        <f aca="false">IF((HE414*(1+HE$5/Setup!$C$36)+IF($V415=38,N($F415),0))-DI415-FG415&lt;0.005,0,(HE414*(1+HE$5/Setup!$C$36)+IF($V415=38,N($F415),0))-DI415-FG415)</f>
        <v>0</v>
      </c>
      <c r="HF415" s="48" t="n">
        <f aca="false">IF((HF414*(1+HF$5/Setup!$C$36)+IF($V415=39,N($F415),0))-DJ415-FH415&lt;0.005,0,(HF414*(1+HF$5/Setup!$C$36)+IF($V415=39,N($F415),0))-DJ415-FH415)</f>
        <v>0</v>
      </c>
      <c r="HG415" s="48" t="n">
        <f aca="false">IF((HG414*(1+HG$5/Setup!$C$36)+IF($V415=40,N($F415),0))-DK415-FI415&lt;0.005,0,(HG414*(1+HG$5/Setup!$C$36)+IF($V415=40,N($F415),0))-DK415-FI415)</f>
        <v>0</v>
      </c>
      <c r="HH415" s="48" t="n">
        <f aca="false">IF((HH414*(1+HH$5/Setup!$C$36)+IF($V415=41,N($F415),0))-DL415-FJ415&lt;0.005,0,(HH414*(1+HH$5/Setup!$C$36)+IF($V415=41,N($F415),0))-DL415-FJ415)</f>
        <v>0</v>
      </c>
      <c r="HI415" s="48" t="n">
        <f aca="false">IF((HI414*(1+HI$5/Setup!$C$36)+IF($V415=42,N($F415),0))-DM415-FK415&lt;0.005,0,(HI414*(1+HI$5/Setup!$C$36)+IF($V415=42,N($F415),0))-DM415-FK415)</f>
        <v>0</v>
      </c>
      <c r="HJ415" s="48" t="n">
        <f aca="false">IF((HJ414*(1+HJ$5/Setup!$C$36)+IF($V415=43,N($F415),0))-DN415-FL415&lt;0.005,0,(HJ414*(1+HJ$5/Setup!$C$36)+IF($V415=43,N($F415),0))-DN415-FL415)</f>
        <v>0</v>
      </c>
      <c r="HK415" s="48" t="n">
        <f aca="false">IF((HK414*(1+HK$5/Setup!$C$36)+IF($V415=44,N($F415),0))-DO415-FM415&lt;0.005,0,(HK414*(1+HK$5/Setup!$C$36)+IF($V415=44,N($F415),0))-DO415-FM415)</f>
        <v>0</v>
      </c>
      <c r="HL415" s="48" t="n">
        <f aca="false">IF((HL414*(1+HL$5/Setup!$C$36)+IF($V415=45,N($F415),0))-DP415-FN415&lt;0.005,0,(HL414*(1+HL$5/Setup!$C$36)+IF($V415=45,N($F415),0))-DP415-FN415)</f>
        <v>0</v>
      </c>
      <c r="HM415" s="48" t="n">
        <f aca="false">IF((HM414*(1+HM$5/Setup!$C$36)+IF($V415=46,N($F415),0))-DQ415-FO415&lt;0.005,0,(HM414*(1+HM$5/Setup!$C$36)+IF($V415=46,N($F415),0))-DQ415-FO415)</f>
        <v>0</v>
      </c>
      <c r="HN415" s="48" t="n">
        <f aca="false">IF((HN414*(1+HN$5/Setup!$C$36)+IF($V415=47,N($F415),0))-DR415-FP415&lt;0.005,0,(HN414*(1+HN$5/Setup!$C$36)+IF($V415=47,N($F415),0))-DR415-FP415)</f>
        <v>0</v>
      </c>
      <c r="HO415" s="48" t="n">
        <f aca="false">IF((HO414*(1+HO$5/Setup!$C$36)+IF($V415=48,N($F415),0))-DS415-FQ415&lt;0.005,0,(HO414*(1+HO$5/Setup!$C$36)+IF($V415=48,N($F415),0))-DS415-FQ415)</f>
        <v>0</v>
      </c>
      <c r="HP415" s="48" t="n">
        <f aca="false">IF((HP414*(1+HP$5/Setup!$C$36)+IF($V415=49,N($F415),0))-DT415-FR415&lt;0.005,0,(HP414*(1+HP$5/Setup!$C$36)+IF($V415=49,N($F415),0))-DT415-FR415)</f>
        <v>0</v>
      </c>
      <c r="HQ415" s="48" t="n">
        <f aca="false">IF((HQ414*(1+HQ$5/Setup!$C$36)+IF($V415=50,N($F415),0))-DU415-FS415&lt;0.005,0,(HQ414*(1+HQ$5/Setup!$C$36)+IF($V415=50,N($F415),0))-DU415-FS415)</f>
        <v>0</v>
      </c>
    </row>
    <row r="416" customFormat="false" ht="15" hidden="false" customHeight="false" outlineLevel="0" collapsed="false">
      <c r="A416" s="44" t="n">
        <v>408</v>
      </c>
      <c r="B416" s="45" t="n">
        <f aca="false">IF(Setup!$C$7="Every month",EDATE(Setup!$C$8,($A416-1)),IF(Setup!$C$7="Twice a month",DATE(YEAR(Setup!$C$8),MONTH(Setup!$C$8)+INT((($A416-1)+Setup!$C$41)/2),MIN(IF(MOD(($A416-1)+Setup!$C$41,2)=0,Setup!$C$39,Setup!$C$40),DAY(EOMONTH(DATE(YEAR(Setup!$C$8),MONTH(Setup!$C$8)+INT((($A416-1)+Setup!$C$41)/2),1),0)))),Setup!$C$8+($A416-1)*IF(Setup!$C$7="Every week",7,14)))</f>
        <v>52023</v>
      </c>
      <c r="C416" s="45" t="n">
        <f aca="false">IF(Setup!$C$7="Every month",EDATE(Setup!$C$8,$A416),IF(Setup!$C$7="Twice a month",DATE(YEAR(Setup!$C$8),MONTH(Setup!$C$8)+INT(($A416+Setup!$C$41)/2),MIN(IF(MOD($A416+Setup!$C$41,2)=0,Setup!$C$39,Setup!$C$40),DAY(EOMONTH(DATE(YEAR(Setup!$C$8),MONTH(Setup!$C$8)+INT(($A416+Setup!$C$41)/2),1),0)))),Setup!$C$8+$A416*IF(Setup!$C$7="Every week",7,14)))</f>
        <v>52037</v>
      </c>
      <c r="D416" s="46"/>
      <c r="E416" s="47"/>
      <c r="F416" s="47"/>
      <c r="G416" s="47"/>
      <c r="H416" s="47"/>
      <c r="I416" s="48" t="n">
        <f aca="false">N(Setup!$C$11)+N(E416)</f>
        <v>100</v>
      </c>
      <c r="J416" s="48" t="n">
        <f aca="false">MIN(Setup!$C$37,MAX(I416,0))</f>
        <v>9.23076923076923</v>
      </c>
      <c r="K416" s="48" t="n">
        <f aca="false">MIN(MAX(N(Setup!$C$14)-L415,0),MAX(I416-J416,0))</f>
        <v>0</v>
      </c>
      <c r="L416" s="48" t="n">
        <f aca="false">L415+K416-N(G416)</f>
        <v>500</v>
      </c>
      <c r="M416" s="48" t="n">
        <f aca="false">M415+J416-N(H416)</f>
        <v>3766.15384615382</v>
      </c>
      <c r="N416" s="48" t="n">
        <f aca="false">SUM(BX416:DU416)</f>
        <v>0</v>
      </c>
      <c r="O416" s="48" t="n">
        <f aca="false">SUM(Z416:BW416)-N416</f>
        <v>25</v>
      </c>
      <c r="P416" s="48" t="n">
        <f aca="false">MAX(I416-J416-K416,0)+O416</f>
        <v>115.769230769231</v>
      </c>
      <c r="Q416" s="48" t="n">
        <f aca="false">SUM(DV416:FS416)</f>
        <v>0</v>
      </c>
      <c r="R416" s="49" t="n">
        <f aca="false">N416+J416+K416+Q416</f>
        <v>9.23076923076923</v>
      </c>
      <c r="S416" s="48" t="n">
        <f aca="false">T416-T415-N(F416)+N416+Q416</f>
        <v>0</v>
      </c>
      <c r="T416" s="49" t="n">
        <f aca="false">SUM(FT416:HQ416)</f>
        <v>0</v>
      </c>
      <c r="U416" s="44" t="str">
        <f aca="false">IF(T415&lt;0.005,"",INDEX(Helpers!$C$2:$C$51,IF(_xlfn.MINIFS($DV$6:$FS$6,DV416:FS416,"&gt;0.005")=0,V416,_xlfn.MINIFS($DV$6:$FS$6,DV416:FS416,"&gt;0.005"))))</f>
        <v/>
      </c>
      <c r="V416" s="44" t="n">
        <f aca="false">IF(_xlfn.MINIFS($FT$6:$HQ$6,FT415:HQ415,"&gt;0.005")=0,1,_xlfn.MINIFS($FT$6:$HQ$6,FT415:HQ415,"&gt;0.005"))</f>
        <v>1</v>
      </c>
      <c r="W416" s="44" t="n">
        <f aca="false">IF(AND(D416&lt;&gt;"Paid",T415&gt;0.005),1,0)</f>
        <v>0</v>
      </c>
      <c r="X416" s="48" t="n">
        <f aca="false">SUMPRODUCT(((Helpers!$G$2:$G$51*(1+(Helpers!$D$2:$D$51+0.000000001)/12)^(($B416-Setup!$C$8)/(365.25/12))-Helpers!$E$2:$E$51*((1+(Helpers!$D$2:$D$51+0.000000001)/12)^(($B416-Setup!$C$8)/(365.25/12))-1)/((Helpers!$D$2:$D$51+0.000000001)/12))&gt;0)*(Helpers!$G$2:$G$51*(1+(Helpers!$D$2:$D$51+0.000000001)/12)^(($B416-Setup!$C$8)/(365.25/12))-Helpers!$E$2:$E$51*((1+(Helpers!$D$2:$D$51+0.000000001)/12)^(($B416-Setup!$C$8)/(365.25/12))-1)/((Helpers!$D$2:$D$51+0.000000001)/12)))</f>
        <v>0</v>
      </c>
      <c r="Y416" s="48"/>
      <c r="Z416" s="48" t="n">
        <f aca="false">IF(OR(N(Z$5)=0,Z$6=""),0,Z$5*((DATE(YEAR($B416),MONTH($B416),MIN(Z$6,DAY(EOMONTH($B416,0))))&gt;=$B416)*(DATE(YEAR($B416),MONTH($B416),MIN(Z$6,DAY(EOMONTH($B416,0))))&lt;$C416)+(DATE(YEAR($B416),MONTH($B416)+1,MIN(Z$6,DAY(EOMONTH($B416,1))))&gt;=$B416)*(DATE(YEAR($B416),MONTH($B416)+1,MIN(Z$6,DAY(EOMONTH($B416,1))))&lt;$C416)))</f>
        <v>25</v>
      </c>
      <c r="AA416" s="48" t="n">
        <f aca="false">IF(OR(N(AA$5)=0,AA$6=""),0,AA$5*((DATE(YEAR($B416),MONTH($B416),MIN(AA$6,DAY(EOMONTH($B416,0))))&gt;=$B416)*(DATE(YEAR($B416),MONTH($B416),MIN(AA$6,DAY(EOMONTH($B416,0))))&lt;$C416)+(DATE(YEAR($B416),MONTH($B416)+1,MIN(AA$6,DAY(EOMONTH($B416,1))))&gt;=$B416)*(DATE(YEAR($B416),MONTH($B416)+1,MIN(AA$6,DAY(EOMONTH($B416,1))))&lt;$C416)))</f>
        <v>0</v>
      </c>
      <c r="AB416" s="48" t="n">
        <f aca="false">IF(OR(N(AB$5)=0,AB$6=""),0,AB$5*((DATE(YEAR($B416),MONTH($B416),MIN(AB$6,DAY(EOMONTH($B416,0))))&gt;=$B416)*(DATE(YEAR($B416),MONTH($B416),MIN(AB$6,DAY(EOMONTH($B416,0))))&lt;$C416)+(DATE(YEAR($B416),MONTH($B416)+1,MIN(AB$6,DAY(EOMONTH($B416,1))))&gt;=$B416)*(DATE(YEAR($B416),MONTH($B416)+1,MIN(AB$6,DAY(EOMONTH($B416,1))))&lt;$C416)))</f>
        <v>0</v>
      </c>
      <c r="AC416" s="48" t="n">
        <f aca="false">IF(OR(N(AC$5)=0,AC$6=""),0,AC$5*((DATE(YEAR($B416),MONTH($B416),MIN(AC$6,DAY(EOMONTH($B416,0))))&gt;=$B416)*(DATE(YEAR($B416),MONTH($B416),MIN(AC$6,DAY(EOMONTH($B416,0))))&lt;$C416)+(DATE(YEAR($B416),MONTH($B416)+1,MIN(AC$6,DAY(EOMONTH($B416,1))))&gt;=$B416)*(DATE(YEAR($B416),MONTH($B416)+1,MIN(AC$6,DAY(EOMONTH($B416,1))))&lt;$C416)))</f>
        <v>0</v>
      </c>
      <c r="AD416" s="48" t="n">
        <f aca="false">IF(OR(N(AD$5)=0,AD$6=""),0,AD$5*((DATE(YEAR($B416),MONTH($B416),MIN(AD$6,DAY(EOMONTH($B416,0))))&gt;=$B416)*(DATE(YEAR($B416),MONTH($B416),MIN(AD$6,DAY(EOMONTH($B416,0))))&lt;$C416)+(DATE(YEAR($B416),MONTH($B416)+1,MIN(AD$6,DAY(EOMONTH($B416,1))))&gt;=$B416)*(DATE(YEAR($B416),MONTH($B416)+1,MIN(AD$6,DAY(EOMONTH($B416,1))))&lt;$C416)))</f>
        <v>0</v>
      </c>
      <c r="AE416" s="48" t="n">
        <f aca="false">IF(OR(N(AE$5)=0,AE$6=""),0,AE$5*((DATE(YEAR($B416),MONTH($B416),MIN(AE$6,DAY(EOMONTH($B416,0))))&gt;=$B416)*(DATE(YEAR($B416),MONTH($B416),MIN(AE$6,DAY(EOMONTH($B416,0))))&lt;$C416)+(DATE(YEAR($B416),MONTH($B416)+1,MIN(AE$6,DAY(EOMONTH($B416,1))))&gt;=$B416)*(DATE(YEAR($B416),MONTH($B416)+1,MIN(AE$6,DAY(EOMONTH($B416,1))))&lt;$C416)))</f>
        <v>0</v>
      </c>
      <c r="AF416" s="48" t="n">
        <f aca="false">IF(OR(N(AF$5)=0,AF$6=""),0,AF$5*((DATE(YEAR($B416),MONTH($B416),MIN(AF$6,DAY(EOMONTH($B416,0))))&gt;=$B416)*(DATE(YEAR($B416),MONTH($B416),MIN(AF$6,DAY(EOMONTH($B416,0))))&lt;$C416)+(DATE(YEAR($B416),MONTH($B416)+1,MIN(AF$6,DAY(EOMONTH($B416,1))))&gt;=$B416)*(DATE(YEAR($B416),MONTH($B416)+1,MIN(AF$6,DAY(EOMONTH($B416,1))))&lt;$C416)))</f>
        <v>0</v>
      </c>
      <c r="AG416" s="48" t="n">
        <f aca="false">IF(OR(N(AG$5)=0,AG$6=""),0,AG$5*((DATE(YEAR($B416),MONTH($B416),MIN(AG$6,DAY(EOMONTH($B416,0))))&gt;=$B416)*(DATE(YEAR($B416),MONTH($B416),MIN(AG$6,DAY(EOMONTH($B416,0))))&lt;$C416)+(DATE(YEAR($B416),MONTH($B416)+1,MIN(AG$6,DAY(EOMONTH($B416,1))))&gt;=$B416)*(DATE(YEAR($B416),MONTH($B416)+1,MIN(AG$6,DAY(EOMONTH($B416,1))))&lt;$C416)))</f>
        <v>0</v>
      </c>
      <c r="AH416" s="48" t="n">
        <f aca="false">IF(OR(N(AH$5)=0,AH$6=""),0,AH$5*((DATE(YEAR($B416),MONTH($B416),MIN(AH$6,DAY(EOMONTH($B416,0))))&gt;=$B416)*(DATE(YEAR($B416),MONTH($B416),MIN(AH$6,DAY(EOMONTH($B416,0))))&lt;$C416)+(DATE(YEAR($B416),MONTH($B416)+1,MIN(AH$6,DAY(EOMONTH($B416,1))))&gt;=$B416)*(DATE(YEAR($B416),MONTH($B416)+1,MIN(AH$6,DAY(EOMONTH($B416,1))))&lt;$C416)))</f>
        <v>0</v>
      </c>
      <c r="AI416" s="48" t="n">
        <f aca="false">IF(OR(N(AI$5)=0,AI$6=""),0,AI$5*((DATE(YEAR($B416),MONTH($B416),MIN(AI$6,DAY(EOMONTH($B416,0))))&gt;=$B416)*(DATE(YEAR($B416),MONTH($B416),MIN(AI$6,DAY(EOMONTH($B416,0))))&lt;$C416)+(DATE(YEAR($B416),MONTH($B416)+1,MIN(AI$6,DAY(EOMONTH($B416,1))))&gt;=$B416)*(DATE(YEAR($B416),MONTH($B416)+1,MIN(AI$6,DAY(EOMONTH($B416,1))))&lt;$C416)))</f>
        <v>0</v>
      </c>
      <c r="AJ416" s="48" t="n">
        <f aca="false">IF(OR(N(AJ$5)=0,AJ$6=""),0,AJ$5*((DATE(YEAR($B416),MONTH($B416),MIN(AJ$6,DAY(EOMONTH($B416,0))))&gt;=$B416)*(DATE(YEAR($B416),MONTH($B416),MIN(AJ$6,DAY(EOMONTH($B416,0))))&lt;$C416)+(DATE(YEAR($B416),MONTH($B416)+1,MIN(AJ$6,DAY(EOMONTH($B416,1))))&gt;=$B416)*(DATE(YEAR($B416),MONTH($B416)+1,MIN(AJ$6,DAY(EOMONTH($B416,1))))&lt;$C416)))</f>
        <v>0</v>
      </c>
      <c r="AK416" s="48" t="n">
        <f aca="false">IF(OR(N(AK$5)=0,AK$6=""),0,AK$5*((DATE(YEAR($B416),MONTH($B416),MIN(AK$6,DAY(EOMONTH($B416,0))))&gt;=$B416)*(DATE(YEAR($B416),MONTH($B416),MIN(AK$6,DAY(EOMONTH($B416,0))))&lt;$C416)+(DATE(YEAR($B416),MONTH($B416)+1,MIN(AK$6,DAY(EOMONTH($B416,1))))&gt;=$B416)*(DATE(YEAR($B416),MONTH($B416)+1,MIN(AK$6,DAY(EOMONTH($B416,1))))&lt;$C416)))</f>
        <v>0</v>
      </c>
      <c r="AL416" s="48" t="n">
        <f aca="false">IF(OR(N(AL$5)=0,AL$6=""),0,AL$5*((DATE(YEAR($B416),MONTH($B416),MIN(AL$6,DAY(EOMONTH($B416,0))))&gt;=$B416)*(DATE(YEAR($B416),MONTH($B416),MIN(AL$6,DAY(EOMONTH($B416,0))))&lt;$C416)+(DATE(YEAR($B416),MONTH($B416)+1,MIN(AL$6,DAY(EOMONTH($B416,1))))&gt;=$B416)*(DATE(YEAR($B416),MONTH($B416)+1,MIN(AL$6,DAY(EOMONTH($B416,1))))&lt;$C416)))</f>
        <v>0</v>
      </c>
      <c r="AM416" s="48" t="n">
        <f aca="false">IF(OR(N(AM$5)=0,AM$6=""),0,AM$5*((DATE(YEAR($B416),MONTH($B416),MIN(AM$6,DAY(EOMONTH($B416,0))))&gt;=$B416)*(DATE(YEAR($B416),MONTH($B416),MIN(AM$6,DAY(EOMONTH($B416,0))))&lt;$C416)+(DATE(YEAR($B416),MONTH($B416)+1,MIN(AM$6,DAY(EOMONTH($B416,1))))&gt;=$B416)*(DATE(YEAR($B416),MONTH($B416)+1,MIN(AM$6,DAY(EOMONTH($B416,1))))&lt;$C416)))</f>
        <v>0</v>
      </c>
      <c r="AN416" s="48" t="n">
        <f aca="false">IF(OR(N(AN$5)=0,AN$6=""),0,AN$5*((DATE(YEAR($B416),MONTH($B416),MIN(AN$6,DAY(EOMONTH($B416,0))))&gt;=$B416)*(DATE(YEAR($B416),MONTH($B416),MIN(AN$6,DAY(EOMONTH($B416,0))))&lt;$C416)+(DATE(YEAR($B416),MONTH($B416)+1,MIN(AN$6,DAY(EOMONTH($B416,1))))&gt;=$B416)*(DATE(YEAR($B416),MONTH($B416)+1,MIN(AN$6,DAY(EOMONTH($B416,1))))&lt;$C416)))</f>
        <v>0</v>
      </c>
      <c r="AO416" s="48" t="n">
        <f aca="false">IF(OR(N(AO$5)=0,AO$6=""),0,AO$5*((DATE(YEAR($B416),MONTH($B416),MIN(AO$6,DAY(EOMONTH($B416,0))))&gt;=$B416)*(DATE(YEAR($B416),MONTH($B416),MIN(AO$6,DAY(EOMONTH($B416,0))))&lt;$C416)+(DATE(YEAR($B416),MONTH($B416)+1,MIN(AO$6,DAY(EOMONTH($B416,1))))&gt;=$B416)*(DATE(YEAR($B416),MONTH($B416)+1,MIN(AO$6,DAY(EOMONTH($B416,1))))&lt;$C416)))</f>
        <v>0</v>
      </c>
      <c r="AP416" s="48" t="n">
        <f aca="false">IF(OR(N(AP$5)=0,AP$6=""),0,AP$5*((DATE(YEAR($B416),MONTH($B416),MIN(AP$6,DAY(EOMONTH($B416,0))))&gt;=$B416)*(DATE(YEAR($B416),MONTH($B416),MIN(AP$6,DAY(EOMONTH($B416,0))))&lt;$C416)+(DATE(YEAR($B416),MONTH($B416)+1,MIN(AP$6,DAY(EOMONTH($B416,1))))&gt;=$B416)*(DATE(YEAR($B416),MONTH($B416)+1,MIN(AP$6,DAY(EOMONTH($B416,1))))&lt;$C416)))</f>
        <v>0</v>
      </c>
      <c r="AQ416" s="48" t="n">
        <f aca="false">IF(OR(N(AQ$5)=0,AQ$6=""),0,AQ$5*((DATE(YEAR($B416),MONTH($B416),MIN(AQ$6,DAY(EOMONTH($B416,0))))&gt;=$B416)*(DATE(YEAR($B416),MONTH($B416),MIN(AQ$6,DAY(EOMONTH($B416,0))))&lt;$C416)+(DATE(YEAR($B416),MONTH($B416)+1,MIN(AQ$6,DAY(EOMONTH($B416,1))))&gt;=$B416)*(DATE(YEAR($B416),MONTH($B416)+1,MIN(AQ$6,DAY(EOMONTH($B416,1))))&lt;$C416)))</f>
        <v>0</v>
      </c>
      <c r="AR416" s="48" t="n">
        <f aca="false">IF(OR(N(AR$5)=0,AR$6=""),0,AR$5*((DATE(YEAR($B416),MONTH($B416),MIN(AR$6,DAY(EOMONTH($B416,0))))&gt;=$B416)*(DATE(YEAR($B416),MONTH($B416),MIN(AR$6,DAY(EOMONTH($B416,0))))&lt;$C416)+(DATE(YEAR($B416),MONTH($B416)+1,MIN(AR$6,DAY(EOMONTH($B416,1))))&gt;=$B416)*(DATE(YEAR($B416),MONTH($B416)+1,MIN(AR$6,DAY(EOMONTH($B416,1))))&lt;$C416)))</f>
        <v>0</v>
      </c>
      <c r="AS416" s="48" t="n">
        <f aca="false">IF(OR(N(AS$5)=0,AS$6=""),0,AS$5*((DATE(YEAR($B416),MONTH($B416),MIN(AS$6,DAY(EOMONTH($B416,0))))&gt;=$B416)*(DATE(YEAR($B416),MONTH($B416),MIN(AS$6,DAY(EOMONTH($B416,0))))&lt;$C416)+(DATE(YEAR($B416),MONTH($B416)+1,MIN(AS$6,DAY(EOMONTH($B416,1))))&gt;=$B416)*(DATE(YEAR($B416),MONTH($B416)+1,MIN(AS$6,DAY(EOMONTH($B416,1))))&lt;$C416)))</f>
        <v>0</v>
      </c>
      <c r="AT416" s="48" t="n">
        <f aca="false">IF(OR(N(AT$5)=0,AT$6=""),0,AT$5*((DATE(YEAR($B416),MONTH($B416),MIN(AT$6,DAY(EOMONTH($B416,0))))&gt;=$B416)*(DATE(YEAR($B416),MONTH($B416),MIN(AT$6,DAY(EOMONTH($B416,0))))&lt;$C416)+(DATE(YEAR($B416),MONTH($B416)+1,MIN(AT$6,DAY(EOMONTH($B416,1))))&gt;=$B416)*(DATE(YEAR($B416),MONTH($B416)+1,MIN(AT$6,DAY(EOMONTH($B416,1))))&lt;$C416)))</f>
        <v>0</v>
      </c>
      <c r="AU416" s="48" t="n">
        <f aca="false">IF(OR(N(AU$5)=0,AU$6=""),0,AU$5*((DATE(YEAR($B416),MONTH($B416),MIN(AU$6,DAY(EOMONTH($B416,0))))&gt;=$B416)*(DATE(YEAR($B416),MONTH($B416),MIN(AU$6,DAY(EOMONTH($B416,0))))&lt;$C416)+(DATE(YEAR($B416),MONTH($B416)+1,MIN(AU$6,DAY(EOMONTH($B416,1))))&gt;=$B416)*(DATE(YEAR($B416),MONTH($B416)+1,MIN(AU$6,DAY(EOMONTH($B416,1))))&lt;$C416)))</f>
        <v>0</v>
      </c>
      <c r="AV416" s="48" t="n">
        <f aca="false">IF(OR(N(AV$5)=0,AV$6=""),0,AV$5*((DATE(YEAR($B416),MONTH($B416),MIN(AV$6,DAY(EOMONTH($B416,0))))&gt;=$B416)*(DATE(YEAR($B416),MONTH($B416),MIN(AV$6,DAY(EOMONTH($B416,0))))&lt;$C416)+(DATE(YEAR($B416),MONTH($B416)+1,MIN(AV$6,DAY(EOMONTH($B416,1))))&gt;=$B416)*(DATE(YEAR($B416),MONTH($B416)+1,MIN(AV$6,DAY(EOMONTH($B416,1))))&lt;$C416)))</f>
        <v>0</v>
      </c>
      <c r="AW416" s="48" t="n">
        <f aca="false">IF(OR(N(AW$5)=0,AW$6=""),0,AW$5*((DATE(YEAR($B416),MONTH($B416),MIN(AW$6,DAY(EOMONTH($B416,0))))&gt;=$B416)*(DATE(YEAR($B416),MONTH($B416),MIN(AW$6,DAY(EOMONTH($B416,0))))&lt;$C416)+(DATE(YEAR($B416),MONTH($B416)+1,MIN(AW$6,DAY(EOMONTH($B416,1))))&gt;=$B416)*(DATE(YEAR($B416),MONTH($B416)+1,MIN(AW$6,DAY(EOMONTH($B416,1))))&lt;$C416)))</f>
        <v>0</v>
      </c>
      <c r="AX416" s="48" t="n">
        <f aca="false">IF(OR(N(AX$5)=0,AX$6=""),0,AX$5*((DATE(YEAR($B416),MONTH($B416),MIN(AX$6,DAY(EOMONTH($B416,0))))&gt;=$B416)*(DATE(YEAR($B416),MONTH($B416),MIN(AX$6,DAY(EOMONTH($B416,0))))&lt;$C416)+(DATE(YEAR($B416),MONTH($B416)+1,MIN(AX$6,DAY(EOMONTH($B416,1))))&gt;=$B416)*(DATE(YEAR($B416),MONTH($B416)+1,MIN(AX$6,DAY(EOMONTH($B416,1))))&lt;$C416)))</f>
        <v>0</v>
      </c>
      <c r="AY416" s="48" t="n">
        <f aca="false">IF(OR(N(AY$5)=0,AY$6=""),0,AY$5*((DATE(YEAR($B416),MONTH($B416),MIN(AY$6,DAY(EOMONTH($B416,0))))&gt;=$B416)*(DATE(YEAR($B416),MONTH($B416),MIN(AY$6,DAY(EOMONTH($B416,0))))&lt;$C416)+(DATE(YEAR($B416),MONTH($B416)+1,MIN(AY$6,DAY(EOMONTH($B416,1))))&gt;=$B416)*(DATE(YEAR($B416),MONTH($B416)+1,MIN(AY$6,DAY(EOMONTH($B416,1))))&lt;$C416)))</f>
        <v>0</v>
      </c>
      <c r="AZ416" s="48" t="n">
        <f aca="false">IF(OR(N(AZ$5)=0,AZ$6=""),0,AZ$5*((DATE(YEAR($B416),MONTH($B416),MIN(AZ$6,DAY(EOMONTH($B416,0))))&gt;=$B416)*(DATE(YEAR($B416),MONTH($B416),MIN(AZ$6,DAY(EOMONTH($B416,0))))&lt;$C416)+(DATE(YEAR($B416),MONTH($B416)+1,MIN(AZ$6,DAY(EOMONTH($B416,1))))&gt;=$B416)*(DATE(YEAR($B416),MONTH($B416)+1,MIN(AZ$6,DAY(EOMONTH($B416,1))))&lt;$C416)))</f>
        <v>0</v>
      </c>
      <c r="BA416" s="48" t="n">
        <f aca="false">IF(OR(N(BA$5)=0,BA$6=""),0,BA$5*((DATE(YEAR($B416),MONTH($B416),MIN(BA$6,DAY(EOMONTH($B416,0))))&gt;=$B416)*(DATE(YEAR($B416),MONTH($B416),MIN(BA$6,DAY(EOMONTH($B416,0))))&lt;$C416)+(DATE(YEAR($B416),MONTH($B416)+1,MIN(BA$6,DAY(EOMONTH($B416,1))))&gt;=$B416)*(DATE(YEAR($B416),MONTH($B416)+1,MIN(BA$6,DAY(EOMONTH($B416,1))))&lt;$C416)))</f>
        <v>0</v>
      </c>
      <c r="BB416" s="48" t="n">
        <f aca="false">IF(OR(N(BB$5)=0,BB$6=""),0,BB$5*((DATE(YEAR($B416),MONTH($B416),MIN(BB$6,DAY(EOMONTH($B416,0))))&gt;=$B416)*(DATE(YEAR($B416),MONTH($B416),MIN(BB$6,DAY(EOMONTH($B416,0))))&lt;$C416)+(DATE(YEAR($B416),MONTH($B416)+1,MIN(BB$6,DAY(EOMONTH($B416,1))))&gt;=$B416)*(DATE(YEAR($B416),MONTH($B416)+1,MIN(BB$6,DAY(EOMONTH($B416,1))))&lt;$C416)))</f>
        <v>0</v>
      </c>
      <c r="BC416" s="48" t="n">
        <f aca="false">IF(OR(N(BC$5)=0,BC$6=""),0,BC$5*((DATE(YEAR($B416),MONTH($B416),MIN(BC$6,DAY(EOMONTH($B416,0))))&gt;=$B416)*(DATE(YEAR($B416),MONTH($B416),MIN(BC$6,DAY(EOMONTH($B416,0))))&lt;$C416)+(DATE(YEAR($B416),MONTH($B416)+1,MIN(BC$6,DAY(EOMONTH($B416,1))))&gt;=$B416)*(DATE(YEAR($B416),MONTH($B416)+1,MIN(BC$6,DAY(EOMONTH($B416,1))))&lt;$C416)))</f>
        <v>0</v>
      </c>
      <c r="BD416" s="48" t="n">
        <f aca="false">IF(OR(N(BD$5)=0,BD$6=""),0,BD$5*((DATE(YEAR($B416),MONTH($B416),MIN(BD$6,DAY(EOMONTH($B416,0))))&gt;=$B416)*(DATE(YEAR($B416),MONTH($B416),MIN(BD$6,DAY(EOMONTH($B416,0))))&lt;$C416)+(DATE(YEAR($B416),MONTH($B416)+1,MIN(BD$6,DAY(EOMONTH($B416,1))))&gt;=$B416)*(DATE(YEAR($B416),MONTH($B416)+1,MIN(BD$6,DAY(EOMONTH($B416,1))))&lt;$C416)))</f>
        <v>0</v>
      </c>
      <c r="BE416" s="48" t="n">
        <f aca="false">IF(OR(N(BE$5)=0,BE$6=""),0,BE$5*((DATE(YEAR($B416),MONTH($B416),MIN(BE$6,DAY(EOMONTH($B416,0))))&gt;=$B416)*(DATE(YEAR($B416),MONTH($B416),MIN(BE$6,DAY(EOMONTH($B416,0))))&lt;$C416)+(DATE(YEAR($B416),MONTH($B416)+1,MIN(BE$6,DAY(EOMONTH($B416,1))))&gt;=$B416)*(DATE(YEAR($B416),MONTH($B416)+1,MIN(BE$6,DAY(EOMONTH($B416,1))))&lt;$C416)))</f>
        <v>0</v>
      </c>
      <c r="BF416" s="48" t="n">
        <f aca="false">IF(OR(N(BF$5)=0,BF$6=""),0,BF$5*((DATE(YEAR($B416),MONTH($B416),MIN(BF$6,DAY(EOMONTH($B416,0))))&gt;=$B416)*(DATE(YEAR($B416),MONTH($B416),MIN(BF$6,DAY(EOMONTH($B416,0))))&lt;$C416)+(DATE(YEAR($B416),MONTH($B416)+1,MIN(BF$6,DAY(EOMONTH($B416,1))))&gt;=$B416)*(DATE(YEAR($B416),MONTH($B416)+1,MIN(BF$6,DAY(EOMONTH($B416,1))))&lt;$C416)))</f>
        <v>0</v>
      </c>
      <c r="BG416" s="48" t="n">
        <f aca="false">IF(OR(N(BG$5)=0,BG$6=""),0,BG$5*((DATE(YEAR($B416),MONTH($B416),MIN(BG$6,DAY(EOMONTH($B416,0))))&gt;=$B416)*(DATE(YEAR($B416),MONTH($B416),MIN(BG$6,DAY(EOMONTH($B416,0))))&lt;$C416)+(DATE(YEAR($B416),MONTH($B416)+1,MIN(BG$6,DAY(EOMONTH($B416,1))))&gt;=$B416)*(DATE(YEAR($B416),MONTH($B416)+1,MIN(BG$6,DAY(EOMONTH($B416,1))))&lt;$C416)))</f>
        <v>0</v>
      </c>
      <c r="BH416" s="48" t="n">
        <f aca="false">IF(OR(N(BH$5)=0,BH$6=""),0,BH$5*((DATE(YEAR($B416),MONTH($B416),MIN(BH$6,DAY(EOMONTH($B416,0))))&gt;=$B416)*(DATE(YEAR($B416),MONTH($B416),MIN(BH$6,DAY(EOMONTH($B416,0))))&lt;$C416)+(DATE(YEAR($B416),MONTH($B416)+1,MIN(BH$6,DAY(EOMONTH($B416,1))))&gt;=$B416)*(DATE(YEAR($B416),MONTH($B416)+1,MIN(BH$6,DAY(EOMONTH($B416,1))))&lt;$C416)))</f>
        <v>0</v>
      </c>
      <c r="BI416" s="48" t="n">
        <f aca="false">IF(OR(N(BI$5)=0,BI$6=""),0,BI$5*((DATE(YEAR($B416),MONTH($B416),MIN(BI$6,DAY(EOMONTH($B416,0))))&gt;=$B416)*(DATE(YEAR($B416),MONTH($B416),MIN(BI$6,DAY(EOMONTH($B416,0))))&lt;$C416)+(DATE(YEAR($B416),MONTH($B416)+1,MIN(BI$6,DAY(EOMONTH($B416,1))))&gt;=$B416)*(DATE(YEAR($B416),MONTH($B416)+1,MIN(BI$6,DAY(EOMONTH($B416,1))))&lt;$C416)))</f>
        <v>0</v>
      </c>
      <c r="BJ416" s="48" t="n">
        <f aca="false">IF(OR(N(BJ$5)=0,BJ$6=""),0,BJ$5*((DATE(YEAR($B416),MONTH($B416),MIN(BJ$6,DAY(EOMONTH($B416,0))))&gt;=$B416)*(DATE(YEAR($B416),MONTH($B416),MIN(BJ$6,DAY(EOMONTH($B416,0))))&lt;$C416)+(DATE(YEAR($B416),MONTH($B416)+1,MIN(BJ$6,DAY(EOMONTH($B416,1))))&gt;=$B416)*(DATE(YEAR($B416),MONTH($B416)+1,MIN(BJ$6,DAY(EOMONTH($B416,1))))&lt;$C416)))</f>
        <v>0</v>
      </c>
      <c r="BK416" s="48" t="n">
        <f aca="false">IF(OR(N(BK$5)=0,BK$6=""),0,BK$5*((DATE(YEAR($B416),MONTH($B416),MIN(BK$6,DAY(EOMONTH($B416,0))))&gt;=$B416)*(DATE(YEAR($B416),MONTH($B416),MIN(BK$6,DAY(EOMONTH($B416,0))))&lt;$C416)+(DATE(YEAR($B416),MONTH($B416)+1,MIN(BK$6,DAY(EOMONTH($B416,1))))&gt;=$B416)*(DATE(YEAR($B416),MONTH($B416)+1,MIN(BK$6,DAY(EOMONTH($B416,1))))&lt;$C416)))</f>
        <v>0</v>
      </c>
      <c r="BL416" s="48" t="n">
        <f aca="false">IF(OR(N(BL$5)=0,BL$6=""),0,BL$5*((DATE(YEAR($B416),MONTH($B416),MIN(BL$6,DAY(EOMONTH($B416,0))))&gt;=$B416)*(DATE(YEAR($B416),MONTH($B416),MIN(BL$6,DAY(EOMONTH($B416,0))))&lt;$C416)+(DATE(YEAR($B416),MONTH($B416)+1,MIN(BL$6,DAY(EOMONTH($B416,1))))&gt;=$B416)*(DATE(YEAR($B416),MONTH($B416)+1,MIN(BL$6,DAY(EOMONTH($B416,1))))&lt;$C416)))</f>
        <v>0</v>
      </c>
      <c r="BM416" s="48" t="n">
        <f aca="false">IF(OR(N(BM$5)=0,BM$6=""),0,BM$5*((DATE(YEAR($B416),MONTH($B416),MIN(BM$6,DAY(EOMONTH($B416,0))))&gt;=$B416)*(DATE(YEAR($B416),MONTH($B416),MIN(BM$6,DAY(EOMONTH($B416,0))))&lt;$C416)+(DATE(YEAR($B416),MONTH($B416)+1,MIN(BM$6,DAY(EOMONTH($B416,1))))&gt;=$B416)*(DATE(YEAR($B416),MONTH($B416)+1,MIN(BM$6,DAY(EOMONTH($B416,1))))&lt;$C416)))</f>
        <v>0</v>
      </c>
      <c r="BN416" s="48" t="n">
        <f aca="false">IF(OR(N(BN$5)=0,BN$6=""),0,BN$5*((DATE(YEAR($B416),MONTH($B416),MIN(BN$6,DAY(EOMONTH($B416,0))))&gt;=$B416)*(DATE(YEAR($B416),MONTH($B416),MIN(BN$6,DAY(EOMONTH($B416,0))))&lt;$C416)+(DATE(YEAR($B416),MONTH($B416)+1,MIN(BN$6,DAY(EOMONTH($B416,1))))&gt;=$B416)*(DATE(YEAR($B416),MONTH($B416)+1,MIN(BN$6,DAY(EOMONTH($B416,1))))&lt;$C416)))</f>
        <v>0</v>
      </c>
      <c r="BO416" s="48" t="n">
        <f aca="false">IF(OR(N(BO$5)=0,BO$6=""),0,BO$5*((DATE(YEAR($B416),MONTH($B416),MIN(BO$6,DAY(EOMONTH($B416,0))))&gt;=$B416)*(DATE(YEAR($B416),MONTH($B416),MIN(BO$6,DAY(EOMONTH($B416,0))))&lt;$C416)+(DATE(YEAR($B416),MONTH($B416)+1,MIN(BO$6,DAY(EOMONTH($B416,1))))&gt;=$B416)*(DATE(YEAR($B416),MONTH($B416)+1,MIN(BO$6,DAY(EOMONTH($B416,1))))&lt;$C416)))</f>
        <v>0</v>
      </c>
      <c r="BP416" s="48" t="n">
        <f aca="false">IF(OR(N(BP$5)=0,BP$6=""),0,BP$5*((DATE(YEAR($B416),MONTH($B416),MIN(BP$6,DAY(EOMONTH($B416,0))))&gt;=$B416)*(DATE(YEAR($B416),MONTH($B416),MIN(BP$6,DAY(EOMONTH($B416,0))))&lt;$C416)+(DATE(YEAR($B416),MONTH($B416)+1,MIN(BP$6,DAY(EOMONTH($B416,1))))&gt;=$B416)*(DATE(YEAR($B416),MONTH($B416)+1,MIN(BP$6,DAY(EOMONTH($B416,1))))&lt;$C416)))</f>
        <v>0</v>
      </c>
      <c r="BQ416" s="48" t="n">
        <f aca="false">IF(OR(N(BQ$5)=0,BQ$6=""),0,BQ$5*((DATE(YEAR($B416),MONTH($B416),MIN(BQ$6,DAY(EOMONTH($B416,0))))&gt;=$B416)*(DATE(YEAR($B416),MONTH($B416),MIN(BQ$6,DAY(EOMONTH($B416,0))))&lt;$C416)+(DATE(YEAR($B416),MONTH($B416)+1,MIN(BQ$6,DAY(EOMONTH($B416,1))))&gt;=$B416)*(DATE(YEAR($B416),MONTH($B416)+1,MIN(BQ$6,DAY(EOMONTH($B416,1))))&lt;$C416)))</f>
        <v>0</v>
      </c>
      <c r="BR416" s="48" t="n">
        <f aca="false">IF(OR(N(BR$5)=0,BR$6=""),0,BR$5*((DATE(YEAR($B416),MONTH($B416),MIN(BR$6,DAY(EOMONTH($B416,0))))&gt;=$B416)*(DATE(YEAR($B416),MONTH($B416),MIN(BR$6,DAY(EOMONTH($B416,0))))&lt;$C416)+(DATE(YEAR($B416),MONTH($B416)+1,MIN(BR$6,DAY(EOMONTH($B416,1))))&gt;=$B416)*(DATE(YEAR($B416),MONTH($B416)+1,MIN(BR$6,DAY(EOMONTH($B416,1))))&lt;$C416)))</f>
        <v>0</v>
      </c>
      <c r="BS416" s="48" t="n">
        <f aca="false">IF(OR(N(BS$5)=0,BS$6=""),0,BS$5*((DATE(YEAR($B416),MONTH($B416),MIN(BS$6,DAY(EOMONTH($B416,0))))&gt;=$B416)*(DATE(YEAR($B416),MONTH($B416),MIN(BS$6,DAY(EOMONTH($B416,0))))&lt;$C416)+(DATE(YEAR($B416),MONTH($B416)+1,MIN(BS$6,DAY(EOMONTH($B416,1))))&gt;=$B416)*(DATE(YEAR($B416),MONTH($B416)+1,MIN(BS$6,DAY(EOMONTH($B416,1))))&lt;$C416)))</f>
        <v>0</v>
      </c>
      <c r="BT416" s="48" t="n">
        <f aca="false">IF(OR(N(BT$5)=0,BT$6=""),0,BT$5*((DATE(YEAR($B416),MONTH($B416),MIN(BT$6,DAY(EOMONTH($B416,0))))&gt;=$B416)*(DATE(YEAR($B416),MONTH($B416),MIN(BT$6,DAY(EOMONTH($B416,0))))&lt;$C416)+(DATE(YEAR($B416),MONTH($B416)+1,MIN(BT$6,DAY(EOMONTH($B416,1))))&gt;=$B416)*(DATE(YEAR($B416),MONTH($B416)+1,MIN(BT$6,DAY(EOMONTH($B416,1))))&lt;$C416)))</f>
        <v>0</v>
      </c>
      <c r="BU416" s="48" t="n">
        <f aca="false">IF(OR(N(BU$5)=0,BU$6=""),0,BU$5*((DATE(YEAR($B416),MONTH($B416),MIN(BU$6,DAY(EOMONTH($B416,0))))&gt;=$B416)*(DATE(YEAR($B416),MONTH($B416),MIN(BU$6,DAY(EOMONTH($B416,0))))&lt;$C416)+(DATE(YEAR($B416),MONTH($B416)+1,MIN(BU$6,DAY(EOMONTH($B416,1))))&gt;=$B416)*(DATE(YEAR($B416),MONTH($B416)+1,MIN(BU$6,DAY(EOMONTH($B416,1))))&lt;$C416)))</f>
        <v>0</v>
      </c>
      <c r="BV416" s="48" t="n">
        <f aca="false">IF(OR(N(BV$5)=0,BV$6=""),0,BV$5*((DATE(YEAR($B416),MONTH($B416),MIN(BV$6,DAY(EOMONTH($B416,0))))&gt;=$B416)*(DATE(YEAR($B416),MONTH($B416),MIN(BV$6,DAY(EOMONTH($B416,0))))&lt;$C416)+(DATE(YEAR($B416),MONTH($B416)+1,MIN(BV$6,DAY(EOMONTH($B416,1))))&gt;=$B416)*(DATE(YEAR($B416),MONTH($B416)+1,MIN(BV$6,DAY(EOMONTH($B416,1))))&lt;$C416)))</f>
        <v>0</v>
      </c>
      <c r="BW416" s="48" t="n">
        <f aca="false">IF(OR(N(BW$5)=0,BW$6=""),0,BW$5*((DATE(YEAR($B416),MONTH($B416),MIN(BW$6,DAY(EOMONTH($B416,0))))&gt;=$B416)*(DATE(YEAR($B416),MONTH($B416),MIN(BW$6,DAY(EOMONTH($B416,0))))&lt;$C416)+(DATE(YEAR($B416),MONTH($B416)+1,MIN(BW$6,DAY(EOMONTH($B416,1))))&gt;=$B416)*(DATE(YEAR($B416),MONTH($B416)+1,MIN(BW$6,DAY(EOMONTH($B416,1))))&lt;$C416)))</f>
        <v>0</v>
      </c>
      <c r="BX416" s="48" t="n">
        <f aca="false">MIN(Z416,(FT415*(1+FT$5/Setup!$C$36)+IF($V416=1,N($F416),0)))</f>
        <v>0</v>
      </c>
      <c r="BY416" s="48" t="n">
        <f aca="false">MIN(AA416,(FU415*(1+FU$5/Setup!$C$36)+IF($V416=2,N($F416),0)))</f>
        <v>0</v>
      </c>
      <c r="BZ416" s="48" t="n">
        <f aca="false">MIN(AB416,(FV415*(1+FV$5/Setup!$C$36)+IF($V416=3,N($F416),0)))</f>
        <v>0</v>
      </c>
      <c r="CA416" s="48" t="n">
        <f aca="false">MIN(AC416,(FW415*(1+FW$5/Setup!$C$36)+IF($V416=4,N($F416),0)))</f>
        <v>0</v>
      </c>
      <c r="CB416" s="48" t="n">
        <f aca="false">MIN(AD416,(FX415*(1+FX$5/Setup!$C$36)+IF($V416=5,N($F416),0)))</f>
        <v>0</v>
      </c>
      <c r="CC416" s="48" t="n">
        <f aca="false">MIN(AE416,(FY415*(1+FY$5/Setup!$C$36)+IF($V416=6,N($F416),0)))</f>
        <v>0</v>
      </c>
      <c r="CD416" s="48" t="n">
        <f aca="false">MIN(AF416,(FZ415*(1+FZ$5/Setup!$C$36)+IF($V416=7,N($F416),0)))</f>
        <v>0</v>
      </c>
      <c r="CE416" s="48" t="n">
        <f aca="false">MIN(AG416,(GA415*(1+GA$5/Setup!$C$36)+IF($V416=8,N($F416),0)))</f>
        <v>0</v>
      </c>
      <c r="CF416" s="48" t="n">
        <f aca="false">MIN(AH416,(GB415*(1+GB$5/Setup!$C$36)+IF($V416=9,N($F416),0)))</f>
        <v>0</v>
      </c>
      <c r="CG416" s="48" t="n">
        <f aca="false">MIN(AI416,(GC415*(1+GC$5/Setup!$C$36)+IF($V416=10,N($F416),0)))</f>
        <v>0</v>
      </c>
      <c r="CH416" s="48" t="n">
        <f aca="false">MIN(AJ416,(GD415*(1+GD$5/Setup!$C$36)+IF($V416=11,N($F416),0)))</f>
        <v>0</v>
      </c>
      <c r="CI416" s="48" t="n">
        <f aca="false">MIN(AK416,(GE415*(1+GE$5/Setup!$C$36)+IF($V416=12,N($F416),0)))</f>
        <v>0</v>
      </c>
      <c r="CJ416" s="48" t="n">
        <f aca="false">MIN(AL416,(GF415*(1+GF$5/Setup!$C$36)+IF($V416=13,N($F416),0)))</f>
        <v>0</v>
      </c>
      <c r="CK416" s="48" t="n">
        <f aca="false">MIN(AM416,(GG415*(1+GG$5/Setup!$C$36)+IF($V416=14,N($F416),0)))</f>
        <v>0</v>
      </c>
      <c r="CL416" s="48" t="n">
        <f aca="false">MIN(AN416,(GH415*(1+GH$5/Setup!$C$36)+IF($V416=15,N($F416),0)))</f>
        <v>0</v>
      </c>
      <c r="CM416" s="48" t="n">
        <f aca="false">MIN(AO416,(GI415*(1+GI$5/Setup!$C$36)+IF($V416=16,N($F416),0)))</f>
        <v>0</v>
      </c>
      <c r="CN416" s="48" t="n">
        <f aca="false">MIN(AP416,(GJ415*(1+GJ$5/Setup!$C$36)+IF($V416=17,N($F416),0)))</f>
        <v>0</v>
      </c>
      <c r="CO416" s="48" t="n">
        <f aca="false">MIN(AQ416,(GK415*(1+GK$5/Setup!$C$36)+IF($V416=18,N($F416),0)))</f>
        <v>0</v>
      </c>
      <c r="CP416" s="48" t="n">
        <f aca="false">MIN(AR416,(GL415*(1+GL$5/Setup!$C$36)+IF($V416=19,N($F416),0)))</f>
        <v>0</v>
      </c>
      <c r="CQ416" s="48" t="n">
        <f aca="false">MIN(AS416,(GM415*(1+GM$5/Setup!$C$36)+IF($V416=20,N($F416),0)))</f>
        <v>0</v>
      </c>
      <c r="CR416" s="48" t="n">
        <f aca="false">MIN(AT416,(GN415*(1+GN$5/Setup!$C$36)+IF($V416=21,N($F416),0)))</f>
        <v>0</v>
      </c>
      <c r="CS416" s="48" t="n">
        <f aca="false">MIN(AU416,(GO415*(1+GO$5/Setup!$C$36)+IF($V416=22,N($F416),0)))</f>
        <v>0</v>
      </c>
      <c r="CT416" s="48" t="n">
        <f aca="false">MIN(AV416,(GP415*(1+GP$5/Setup!$C$36)+IF($V416=23,N($F416),0)))</f>
        <v>0</v>
      </c>
      <c r="CU416" s="48" t="n">
        <f aca="false">MIN(AW416,(GQ415*(1+GQ$5/Setup!$C$36)+IF($V416=24,N($F416),0)))</f>
        <v>0</v>
      </c>
      <c r="CV416" s="48" t="n">
        <f aca="false">MIN(AX416,(GR415*(1+GR$5/Setup!$C$36)+IF($V416=25,N($F416),0)))</f>
        <v>0</v>
      </c>
      <c r="CW416" s="48" t="n">
        <f aca="false">MIN(AY416,(GS415*(1+GS$5/Setup!$C$36)+IF($V416=26,N($F416),0)))</f>
        <v>0</v>
      </c>
      <c r="CX416" s="48" t="n">
        <f aca="false">MIN(AZ416,(GT415*(1+GT$5/Setup!$C$36)+IF($V416=27,N($F416),0)))</f>
        <v>0</v>
      </c>
      <c r="CY416" s="48" t="n">
        <f aca="false">MIN(BA416,(GU415*(1+GU$5/Setup!$C$36)+IF($V416=28,N($F416),0)))</f>
        <v>0</v>
      </c>
      <c r="CZ416" s="48" t="n">
        <f aca="false">MIN(BB416,(GV415*(1+GV$5/Setup!$C$36)+IF($V416=29,N($F416),0)))</f>
        <v>0</v>
      </c>
      <c r="DA416" s="48" t="n">
        <f aca="false">MIN(BC416,(GW415*(1+GW$5/Setup!$C$36)+IF($V416=30,N($F416),0)))</f>
        <v>0</v>
      </c>
      <c r="DB416" s="48" t="n">
        <f aca="false">MIN(BD416,(GX415*(1+GX$5/Setup!$C$36)+IF($V416=31,N($F416),0)))</f>
        <v>0</v>
      </c>
      <c r="DC416" s="48" t="n">
        <f aca="false">MIN(BE416,(GY415*(1+GY$5/Setup!$C$36)+IF($V416=32,N($F416),0)))</f>
        <v>0</v>
      </c>
      <c r="DD416" s="48" t="n">
        <f aca="false">MIN(BF416,(GZ415*(1+GZ$5/Setup!$C$36)+IF($V416=33,N($F416),0)))</f>
        <v>0</v>
      </c>
      <c r="DE416" s="48" t="n">
        <f aca="false">MIN(BG416,(HA415*(1+HA$5/Setup!$C$36)+IF($V416=34,N($F416),0)))</f>
        <v>0</v>
      </c>
      <c r="DF416" s="48" t="n">
        <f aca="false">MIN(BH416,(HB415*(1+HB$5/Setup!$C$36)+IF($V416=35,N($F416),0)))</f>
        <v>0</v>
      </c>
      <c r="DG416" s="48" t="n">
        <f aca="false">MIN(BI416,(HC415*(1+HC$5/Setup!$C$36)+IF($V416=36,N($F416),0)))</f>
        <v>0</v>
      </c>
      <c r="DH416" s="48" t="n">
        <f aca="false">MIN(BJ416,(HD415*(1+HD$5/Setup!$C$36)+IF($V416=37,N($F416),0)))</f>
        <v>0</v>
      </c>
      <c r="DI416" s="48" t="n">
        <f aca="false">MIN(BK416,(HE415*(1+HE$5/Setup!$C$36)+IF($V416=38,N($F416),0)))</f>
        <v>0</v>
      </c>
      <c r="DJ416" s="48" t="n">
        <f aca="false">MIN(BL416,(HF415*(1+HF$5/Setup!$C$36)+IF($V416=39,N($F416),0)))</f>
        <v>0</v>
      </c>
      <c r="DK416" s="48" t="n">
        <f aca="false">MIN(BM416,(HG415*(1+HG$5/Setup!$C$36)+IF($V416=40,N($F416),0)))</f>
        <v>0</v>
      </c>
      <c r="DL416" s="48" t="n">
        <f aca="false">MIN(BN416,(HH415*(1+HH$5/Setup!$C$36)+IF($V416=41,N($F416),0)))</f>
        <v>0</v>
      </c>
      <c r="DM416" s="48" t="n">
        <f aca="false">MIN(BO416,(HI415*(1+HI$5/Setup!$C$36)+IF($V416=42,N($F416),0)))</f>
        <v>0</v>
      </c>
      <c r="DN416" s="48" t="n">
        <f aca="false">MIN(BP416,(HJ415*(1+HJ$5/Setup!$C$36)+IF($V416=43,N($F416),0)))</f>
        <v>0</v>
      </c>
      <c r="DO416" s="48" t="n">
        <f aca="false">MIN(BQ416,(HK415*(1+HK$5/Setup!$C$36)+IF($V416=44,N($F416),0)))</f>
        <v>0</v>
      </c>
      <c r="DP416" s="48" t="n">
        <f aca="false">MIN(BR416,(HL415*(1+HL$5/Setup!$C$36)+IF($V416=45,N($F416),0)))</f>
        <v>0</v>
      </c>
      <c r="DQ416" s="48" t="n">
        <f aca="false">MIN(BS416,(HM415*(1+HM$5/Setup!$C$36)+IF($V416=46,N($F416),0)))</f>
        <v>0</v>
      </c>
      <c r="DR416" s="48" t="n">
        <f aca="false">MIN(BT416,(HN415*(1+HN$5/Setup!$C$36)+IF($V416=47,N($F416),0)))</f>
        <v>0</v>
      </c>
      <c r="DS416" s="48" t="n">
        <f aca="false">MIN(BU416,(HO415*(1+HO$5/Setup!$C$36)+IF($V416=48,N($F416),0)))</f>
        <v>0</v>
      </c>
      <c r="DT416" s="48" t="n">
        <f aca="false">MIN(BV416,(HP415*(1+HP$5/Setup!$C$36)+IF($V416=49,N($F416),0)))</f>
        <v>0</v>
      </c>
      <c r="DU416" s="48" t="n">
        <f aca="false">MIN(BW416,(HQ415*(1+HQ$5/Setup!$C$36)+IF($V416=50,N($F416),0)))</f>
        <v>0</v>
      </c>
      <c r="DV416" s="48" t="n">
        <f aca="false">MIN(MAX((FT415*(1+FT$5/Setup!$C$36)+IF($V416=1,N($F416),0))-BX416,0),MAX($P416-0,0))</f>
        <v>0</v>
      </c>
      <c r="DW416" s="48" t="n">
        <f aca="false">MIN(MAX((FU415*(1+FU$5/Setup!$C$36)+IF($V416=2,N($F416),0))-BY416,0),MAX($P416-SUM(DV416:DV416),0))</f>
        <v>0</v>
      </c>
      <c r="DX416" s="48" t="n">
        <f aca="false">MIN(MAX((FV415*(1+FV$5/Setup!$C$36)+IF($V416=3,N($F416),0))-BZ416,0),MAX($P416-SUM(DV416:DW416),0))</f>
        <v>0</v>
      </c>
      <c r="DY416" s="48" t="n">
        <f aca="false">MIN(MAX((FW415*(1+FW$5/Setup!$C$36)+IF($V416=4,N($F416),0))-CA416,0),MAX($P416-SUM(DV416:DX416),0))</f>
        <v>0</v>
      </c>
      <c r="DZ416" s="48" t="n">
        <f aca="false">MIN(MAX((FX415*(1+FX$5/Setup!$C$36)+IF($V416=5,N($F416),0))-CB416,0),MAX($P416-SUM(DV416:DY416),0))</f>
        <v>0</v>
      </c>
      <c r="EA416" s="48" t="n">
        <f aca="false">MIN(MAX((FY415*(1+FY$5/Setup!$C$36)+IF($V416=6,N($F416),0))-CC416,0),MAX($P416-SUM(DV416:DZ416),0))</f>
        <v>0</v>
      </c>
      <c r="EB416" s="48" t="n">
        <f aca="false">MIN(MAX((FZ415*(1+FZ$5/Setup!$C$36)+IF($V416=7,N($F416),0))-CD416,0),MAX($P416-SUM(DV416:EA416),0))</f>
        <v>0</v>
      </c>
      <c r="EC416" s="48" t="n">
        <f aca="false">MIN(MAX((GA415*(1+GA$5/Setup!$C$36)+IF($V416=8,N($F416),0))-CE416,0),MAX($P416-SUM(DV416:EB416),0))</f>
        <v>0</v>
      </c>
      <c r="ED416" s="48" t="n">
        <f aca="false">MIN(MAX((GB415*(1+GB$5/Setup!$C$36)+IF($V416=9,N($F416),0))-CF416,0),MAX($P416-SUM(DV416:EC416),0))</f>
        <v>0</v>
      </c>
      <c r="EE416" s="48" t="n">
        <f aca="false">MIN(MAX((GC415*(1+GC$5/Setup!$C$36)+IF($V416=10,N($F416),0))-CG416,0),MAX($P416-SUM(DV416:ED416),0))</f>
        <v>0</v>
      </c>
      <c r="EF416" s="48" t="n">
        <f aca="false">MIN(MAX((GD415*(1+GD$5/Setup!$C$36)+IF($V416=11,N($F416),0))-CH416,0),MAX($P416-SUM(DV416:EE416),0))</f>
        <v>0</v>
      </c>
      <c r="EG416" s="48" t="n">
        <f aca="false">MIN(MAX((GE415*(1+GE$5/Setup!$C$36)+IF($V416=12,N($F416),0))-CI416,0),MAX($P416-SUM(DV416:EF416),0))</f>
        <v>0</v>
      </c>
      <c r="EH416" s="48" t="n">
        <f aca="false">MIN(MAX((GF415*(1+GF$5/Setup!$C$36)+IF($V416=13,N($F416),0))-CJ416,0),MAX($P416-SUM(DV416:EG416),0))</f>
        <v>0</v>
      </c>
      <c r="EI416" s="48" t="n">
        <f aca="false">MIN(MAX((GG415*(1+GG$5/Setup!$C$36)+IF($V416=14,N($F416),0))-CK416,0),MAX($P416-SUM(DV416:EH416),0))</f>
        <v>0</v>
      </c>
      <c r="EJ416" s="48" t="n">
        <f aca="false">MIN(MAX((GH415*(1+GH$5/Setup!$C$36)+IF($V416=15,N($F416),0))-CL416,0),MAX($P416-SUM(DV416:EI416),0))</f>
        <v>0</v>
      </c>
      <c r="EK416" s="48" t="n">
        <f aca="false">MIN(MAX((GI415*(1+GI$5/Setup!$C$36)+IF($V416=16,N($F416),0))-CM416,0),MAX($P416-SUM(DV416:EJ416),0))</f>
        <v>0</v>
      </c>
      <c r="EL416" s="48" t="n">
        <f aca="false">MIN(MAX((GJ415*(1+GJ$5/Setup!$C$36)+IF($V416=17,N($F416),0))-CN416,0),MAX($P416-SUM(DV416:EK416),0))</f>
        <v>0</v>
      </c>
      <c r="EM416" s="48" t="n">
        <f aca="false">MIN(MAX((GK415*(1+GK$5/Setup!$C$36)+IF($V416=18,N($F416),0))-CO416,0),MAX($P416-SUM(DV416:EL416),0))</f>
        <v>0</v>
      </c>
      <c r="EN416" s="48" t="n">
        <f aca="false">MIN(MAX((GL415*(1+GL$5/Setup!$C$36)+IF($V416=19,N($F416),0))-CP416,0),MAX($P416-SUM(DV416:EM416),0))</f>
        <v>0</v>
      </c>
      <c r="EO416" s="48" t="n">
        <f aca="false">MIN(MAX((GM415*(1+GM$5/Setup!$C$36)+IF($V416=20,N($F416),0))-CQ416,0),MAX($P416-SUM(DV416:EN416),0))</f>
        <v>0</v>
      </c>
      <c r="EP416" s="48" t="n">
        <f aca="false">MIN(MAX((GN415*(1+GN$5/Setup!$C$36)+IF($V416=21,N($F416),0))-CR416,0),MAX($P416-SUM(DV416:EO416),0))</f>
        <v>0</v>
      </c>
      <c r="EQ416" s="48" t="n">
        <f aca="false">MIN(MAX((GO415*(1+GO$5/Setup!$C$36)+IF($V416=22,N($F416),0))-CS416,0),MAX($P416-SUM(DV416:EP416),0))</f>
        <v>0</v>
      </c>
      <c r="ER416" s="48" t="n">
        <f aca="false">MIN(MAX((GP415*(1+GP$5/Setup!$C$36)+IF($V416=23,N($F416),0))-CT416,0),MAX($P416-SUM(DV416:EQ416),0))</f>
        <v>0</v>
      </c>
      <c r="ES416" s="48" t="n">
        <f aca="false">MIN(MAX((GQ415*(1+GQ$5/Setup!$C$36)+IF($V416=24,N($F416),0))-CU416,0),MAX($P416-SUM(DV416:ER416),0))</f>
        <v>0</v>
      </c>
      <c r="ET416" s="48" t="n">
        <f aca="false">MIN(MAX((GR415*(1+GR$5/Setup!$C$36)+IF($V416=25,N($F416),0))-CV416,0),MAX($P416-SUM(DV416:ES416),0))</f>
        <v>0</v>
      </c>
      <c r="EU416" s="48" t="n">
        <f aca="false">MIN(MAX((GS415*(1+GS$5/Setup!$C$36)+IF($V416=26,N($F416),0))-CW416,0),MAX($P416-SUM(DV416:ET416),0))</f>
        <v>0</v>
      </c>
      <c r="EV416" s="48" t="n">
        <f aca="false">MIN(MAX((GT415*(1+GT$5/Setup!$C$36)+IF($V416=27,N($F416),0))-CX416,0),MAX($P416-SUM(DV416:EU416),0))</f>
        <v>0</v>
      </c>
      <c r="EW416" s="48" t="n">
        <f aca="false">MIN(MAX((GU415*(1+GU$5/Setup!$C$36)+IF($V416=28,N($F416),0))-CY416,0),MAX($P416-SUM(DV416:EV416),0))</f>
        <v>0</v>
      </c>
      <c r="EX416" s="48" t="n">
        <f aca="false">MIN(MAX((GV415*(1+GV$5/Setup!$C$36)+IF($V416=29,N($F416),0))-CZ416,0),MAX($P416-SUM(DV416:EW416),0))</f>
        <v>0</v>
      </c>
      <c r="EY416" s="48" t="n">
        <f aca="false">MIN(MAX((GW415*(1+GW$5/Setup!$C$36)+IF($V416=30,N($F416),0))-DA416,0),MAX($P416-SUM(DV416:EX416),0))</f>
        <v>0</v>
      </c>
      <c r="EZ416" s="48" t="n">
        <f aca="false">MIN(MAX((GX415*(1+GX$5/Setup!$C$36)+IF($V416=31,N($F416),0))-DB416,0),MAX($P416-SUM(DV416:EY416),0))</f>
        <v>0</v>
      </c>
      <c r="FA416" s="48" t="n">
        <f aca="false">MIN(MAX((GY415*(1+GY$5/Setup!$C$36)+IF($V416=32,N($F416),0))-DC416,0),MAX($P416-SUM(DV416:EZ416),0))</f>
        <v>0</v>
      </c>
      <c r="FB416" s="48" t="n">
        <f aca="false">MIN(MAX((GZ415*(1+GZ$5/Setup!$C$36)+IF($V416=33,N($F416),0))-DD416,0),MAX($P416-SUM(DV416:FA416),0))</f>
        <v>0</v>
      </c>
      <c r="FC416" s="48" t="n">
        <f aca="false">MIN(MAX((HA415*(1+HA$5/Setup!$C$36)+IF($V416=34,N($F416),0))-DE416,0),MAX($P416-SUM(DV416:FB416),0))</f>
        <v>0</v>
      </c>
      <c r="FD416" s="48" t="n">
        <f aca="false">MIN(MAX((HB415*(1+HB$5/Setup!$C$36)+IF($V416=35,N($F416),0))-DF416,0),MAX($P416-SUM(DV416:FC416),0))</f>
        <v>0</v>
      </c>
      <c r="FE416" s="48" t="n">
        <f aca="false">MIN(MAX((HC415*(1+HC$5/Setup!$C$36)+IF($V416=36,N($F416),0))-DG416,0),MAX($P416-SUM(DV416:FD416),0))</f>
        <v>0</v>
      </c>
      <c r="FF416" s="48" t="n">
        <f aca="false">MIN(MAX((HD415*(1+HD$5/Setup!$C$36)+IF($V416=37,N($F416),0))-DH416,0),MAX($P416-SUM(DV416:FE416),0))</f>
        <v>0</v>
      </c>
      <c r="FG416" s="48" t="n">
        <f aca="false">MIN(MAX((HE415*(1+HE$5/Setup!$C$36)+IF($V416=38,N($F416),0))-DI416,0),MAX($P416-SUM(DV416:FF416),0))</f>
        <v>0</v>
      </c>
      <c r="FH416" s="48" t="n">
        <f aca="false">MIN(MAX((HF415*(1+HF$5/Setup!$C$36)+IF($V416=39,N($F416),0))-DJ416,0),MAX($P416-SUM(DV416:FG416),0))</f>
        <v>0</v>
      </c>
      <c r="FI416" s="48" t="n">
        <f aca="false">MIN(MAX((HG415*(1+HG$5/Setup!$C$36)+IF($V416=40,N($F416),0))-DK416,0),MAX($P416-SUM(DV416:FH416),0))</f>
        <v>0</v>
      </c>
      <c r="FJ416" s="48" t="n">
        <f aca="false">MIN(MAX((HH415*(1+HH$5/Setup!$C$36)+IF($V416=41,N($F416),0))-DL416,0),MAX($P416-SUM(DV416:FI416),0))</f>
        <v>0</v>
      </c>
      <c r="FK416" s="48" t="n">
        <f aca="false">MIN(MAX((HI415*(1+HI$5/Setup!$C$36)+IF($V416=42,N($F416),0))-DM416,0),MAX($P416-SUM(DV416:FJ416),0))</f>
        <v>0</v>
      </c>
      <c r="FL416" s="48" t="n">
        <f aca="false">MIN(MAX((HJ415*(1+HJ$5/Setup!$C$36)+IF($V416=43,N($F416),0))-DN416,0),MAX($P416-SUM(DV416:FK416),0))</f>
        <v>0</v>
      </c>
      <c r="FM416" s="48" t="n">
        <f aca="false">MIN(MAX((HK415*(1+HK$5/Setup!$C$36)+IF($V416=44,N($F416),0))-DO416,0),MAX($P416-SUM(DV416:FL416),0))</f>
        <v>0</v>
      </c>
      <c r="FN416" s="48" t="n">
        <f aca="false">MIN(MAX((HL415*(1+HL$5/Setup!$C$36)+IF($V416=45,N($F416),0))-DP416,0),MAX($P416-SUM(DV416:FM416),0))</f>
        <v>0</v>
      </c>
      <c r="FO416" s="48" t="n">
        <f aca="false">MIN(MAX((HM415*(1+HM$5/Setup!$C$36)+IF($V416=46,N($F416),0))-DQ416,0),MAX($P416-SUM(DV416:FN416),0))</f>
        <v>0</v>
      </c>
      <c r="FP416" s="48" t="n">
        <f aca="false">MIN(MAX((HN415*(1+HN$5/Setup!$C$36)+IF($V416=47,N($F416),0))-DR416,0),MAX($P416-SUM(DV416:FO416),0))</f>
        <v>0</v>
      </c>
      <c r="FQ416" s="48" t="n">
        <f aca="false">MIN(MAX((HO415*(1+HO$5/Setup!$C$36)+IF($V416=48,N($F416),0))-DS416,0),MAX($P416-SUM(DV416:FP416),0))</f>
        <v>0</v>
      </c>
      <c r="FR416" s="48" t="n">
        <f aca="false">MIN(MAX((HP415*(1+HP$5/Setup!$C$36)+IF($V416=49,N($F416),0))-DT416,0),MAX($P416-SUM(DV416:FQ416),0))</f>
        <v>0</v>
      </c>
      <c r="FS416" s="48" t="n">
        <f aca="false">MIN(MAX((HQ415*(1+HQ$5/Setup!$C$36)+IF($V416=50,N($F416),0))-DU416,0),MAX($P416-SUM(DV416:FR416),0))</f>
        <v>0</v>
      </c>
      <c r="FT416" s="48" t="n">
        <f aca="false">IF((FT415*(1+FT$5/Setup!$C$36)+IF($V416=1,N($F416),0))-BX416-DV416&lt;0.005,0,(FT415*(1+FT$5/Setup!$C$36)+IF($V416=1,N($F416),0))-BX416-DV416)</f>
        <v>0</v>
      </c>
      <c r="FU416" s="48" t="n">
        <f aca="false">IF((FU415*(1+FU$5/Setup!$C$36)+IF($V416=2,N($F416),0))-BY416-DW416&lt;0.005,0,(FU415*(1+FU$5/Setup!$C$36)+IF($V416=2,N($F416),0))-BY416-DW416)</f>
        <v>0</v>
      </c>
      <c r="FV416" s="48" t="n">
        <f aca="false">IF((FV415*(1+FV$5/Setup!$C$36)+IF($V416=3,N($F416),0))-BZ416-DX416&lt;0.005,0,(FV415*(1+FV$5/Setup!$C$36)+IF($V416=3,N($F416),0))-BZ416-DX416)</f>
        <v>0</v>
      </c>
      <c r="FW416" s="48" t="n">
        <f aca="false">IF((FW415*(1+FW$5/Setup!$C$36)+IF($V416=4,N($F416),0))-CA416-DY416&lt;0.005,0,(FW415*(1+FW$5/Setup!$C$36)+IF($V416=4,N($F416),0))-CA416-DY416)</f>
        <v>0</v>
      </c>
      <c r="FX416" s="48" t="n">
        <f aca="false">IF((FX415*(1+FX$5/Setup!$C$36)+IF($V416=5,N($F416),0))-CB416-DZ416&lt;0.005,0,(FX415*(1+FX$5/Setup!$C$36)+IF($V416=5,N($F416),0))-CB416-DZ416)</f>
        <v>0</v>
      </c>
      <c r="FY416" s="48" t="n">
        <f aca="false">IF((FY415*(1+FY$5/Setup!$C$36)+IF($V416=6,N($F416),0))-CC416-EA416&lt;0.005,0,(FY415*(1+FY$5/Setup!$C$36)+IF($V416=6,N($F416),0))-CC416-EA416)</f>
        <v>0</v>
      </c>
      <c r="FZ416" s="48" t="n">
        <f aca="false">IF((FZ415*(1+FZ$5/Setup!$C$36)+IF($V416=7,N($F416),0))-CD416-EB416&lt;0.005,0,(FZ415*(1+FZ$5/Setup!$C$36)+IF($V416=7,N($F416),0))-CD416-EB416)</f>
        <v>0</v>
      </c>
      <c r="GA416" s="48" t="n">
        <f aca="false">IF((GA415*(1+GA$5/Setup!$C$36)+IF($V416=8,N($F416),0))-CE416-EC416&lt;0.005,0,(GA415*(1+GA$5/Setup!$C$36)+IF($V416=8,N($F416),0))-CE416-EC416)</f>
        <v>0</v>
      </c>
      <c r="GB416" s="48" t="n">
        <f aca="false">IF((GB415*(1+GB$5/Setup!$C$36)+IF($V416=9,N($F416),0))-CF416-ED416&lt;0.005,0,(GB415*(1+GB$5/Setup!$C$36)+IF($V416=9,N($F416),0))-CF416-ED416)</f>
        <v>0</v>
      </c>
      <c r="GC416" s="48" t="n">
        <f aca="false">IF((GC415*(1+GC$5/Setup!$C$36)+IF($V416=10,N($F416),0))-CG416-EE416&lt;0.005,0,(GC415*(1+GC$5/Setup!$C$36)+IF($V416=10,N($F416),0))-CG416-EE416)</f>
        <v>0</v>
      </c>
      <c r="GD416" s="48" t="n">
        <f aca="false">IF((GD415*(1+GD$5/Setup!$C$36)+IF($V416=11,N($F416),0))-CH416-EF416&lt;0.005,0,(GD415*(1+GD$5/Setup!$C$36)+IF($V416=11,N($F416),0))-CH416-EF416)</f>
        <v>0</v>
      </c>
      <c r="GE416" s="48" t="n">
        <f aca="false">IF((GE415*(1+GE$5/Setup!$C$36)+IF($V416=12,N($F416),0))-CI416-EG416&lt;0.005,0,(GE415*(1+GE$5/Setup!$C$36)+IF($V416=12,N($F416),0))-CI416-EG416)</f>
        <v>0</v>
      </c>
      <c r="GF416" s="48" t="n">
        <f aca="false">IF((GF415*(1+GF$5/Setup!$C$36)+IF($V416=13,N($F416),0))-CJ416-EH416&lt;0.005,0,(GF415*(1+GF$5/Setup!$C$36)+IF($V416=13,N($F416),0))-CJ416-EH416)</f>
        <v>0</v>
      </c>
      <c r="GG416" s="48" t="n">
        <f aca="false">IF((GG415*(1+GG$5/Setup!$C$36)+IF($V416=14,N($F416),0))-CK416-EI416&lt;0.005,0,(GG415*(1+GG$5/Setup!$C$36)+IF($V416=14,N($F416),0))-CK416-EI416)</f>
        <v>0</v>
      </c>
      <c r="GH416" s="48" t="n">
        <f aca="false">IF((GH415*(1+GH$5/Setup!$C$36)+IF($V416=15,N($F416),0))-CL416-EJ416&lt;0.005,0,(GH415*(1+GH$5/Setup!$C$36)+IF($V416=15,N($F416),0))-CL416-EJ416)</f>
        <v>0</v>
      </c>
      <c r="GI416" s="48" t="n">
        <f aca="false">IF((GI415*(1+GI$5/Setup!$C$36)+IF($V416=16,N($F416),0))-CM416-EK416&lt;0.005,0,(GI415*(1+GI$5/Setup!$C$36)+IF($V416=16,N($F416),0))-CM416-EK416)</f>
        <v>0</v>
      </c>
      <c r="GJ416" s="48" t="n">
        <f aca="false">IF((GJ415*(1+GJ$5/Setup!$C$36)+IF($V416=17,N($F416),0))-CN416-EL416&lt;0.005,0,(GJ415*(1+GJ$5/Setup!$C$36)+IF($V416=17,N($F416),0))-CN416-EL416)</f>
        <v>0</v>
      </c>
      <c r="GK416" s="48" t="n">
        <f aca="false">IF((GK415*(1+GK$5/Setup!$C$36)+IF($V416=18,N($F416),0))-CO416-EM416&lt;0.005,0,(GK415*(1+GK$5/Setup!$C$36)+IF($V416=18,N($F416),0))-CO416-EM416)</f>
        <v>0</v>
      </c>
      <c r="GL416" s="48" t="n">
        <f aca="false">IF((GL415*(1+GL$5/Setup!$C$36)+IF($V416=19,N($F416),0))-CP416-EN416&lt;0.005,0,(GL415*(1+GL$5/Setup!$C$36)+IF($V416=19,N($F416),0))-CP416-EN416)</f>
        <v>0</v>
      </c>
      <c r="GM416" s="48" t="n">
        <f aca="false">IF((GM415*(1+GM$5/Setup!$C$36)+IF($V416=20,N($F416),0))-CQ416-EO416&lt;0.005,0,(GM415*(1+GM$5/Setup!$C$36)+IF($V416=20,N($F416),0))-CQ416-EO416)</f>
        <v>0</v>
      </c>
      <c r="GN416" s="48" t="n">
        <f aca="false">IF((GN415*(1+GN$5/Setup!$C$36)+IF($V416=21,N($F416),0))-CR416-EP416&lt;0.005,0,(GN415*(1+GN$5/Setup!$C$36)+IF($V416=21,N($F416),0))-CR416-EP416)</f>
        <v>0</v>
      </c>
      <c r="GO416" s="48" t="n">
        <f aca="false">IF((GO415*(1+GO$5/Setup!$C$36)+IF($V416=22,N($F416),0))-CS416-EQ416&lt;0.005,0,(GO415*(1+GO$5/Setup!$C$36)+IF($V416=22,N($F416),0))-CS416-EQ416)</f>
        <v>0</v>
      </c>
      <c r="GP416" s="48" t="n">
        <f aca="false">IF((GP415*(1+GP$5/Setup!$C$36)+IF($V416=23,N($F416),0))-CT416-ER416&lt;0.005,0,(GP415*(1+GP$5/Setup!$C$36)+IF($V416=23,N($F416),0))-CT416-ER416)</f>
        <v>0</v>
      </c>
      <c r="GQ416" s="48" t="n">
        <f aca="false">IF((GQ415*(1+GQ$5/Setup!$C$36)+IF($V416=24,N($F416),0))-CU416-ES416&lt;0.005,0,(GQ415*(1+GQ$5/Setup!$C$36)+IF($V416=24,N($F416),0))-CU416-ES416)</f>
        <v>0</v>
      </c>
      <c r="GR416" s="48" t="n">
        <f aca="false">IF((GR415*(1+GR$5/Setup!$C$36)+IF($V416=25,N($F416),0))-CV416-ET416&lt;0.005,0,(GR415*(1+GR$5/Setup!$C$36)+IF($V416=25,N($F416),0))-CV416-ET416)</f>
        <v>0</v>
      </c>
      <c r="GS416" s="48" t="n">
        <f aca="false">IF((GS415*(1+GS$5/Setup!$C$36)+IF($V416=26,N($F416),0))-CW416-EU416&lt;0.005,0,(GS415*(1+GS$5/Setup!$C$36)+IF($V416=26,N($F416),0))-CW416-EU416)</f>
        <v>0</v>
      </c>
      <c r="GT416" s="48" t="n">
        <f aca="false">IF((GT415*(1+GT$5/Setup!$C$36)+IF($V416=27,N($F416),0))-CX416-EV416&lt;0.005,0,(GT415*(1+GT$5/Setup!$C$36)+IF($V416=27,N($F416),0))-CX416-EV416)</f>
        <v>0</v>
      </c>
      <c r="GU416" s="48" t="n">
        <f aca="false">IF((GU415*(1+GU$5/Setup!$C$36)+IF($V416=28,N($F416),0))-CY416-EW416&lt;0.005,0,(GU415*(1+GU$5/Setup!$C$36)+IF($V416=28,N($F416),0))-CY416-EW416)</f>
        <v>0</v>
      </c>
      <c r="GV416" s="48" t="n">
        <f aca="false">IF((GV415*(1+GV$5/Setup!$C$36)+IF($V416=29,N($F416),0))-CZ416-EX416&lt;0.005,0,(GV415*(1+GV$5/Setup!$C$36)+IF($V416=29,N($F416),0))-CZ416-EX416)</f>
        <v>0</v>
      </c>
      <c r="GW416" s="48" t="n">
        <f aca="false">IF((GW415*(1+GW$5/Setup!$C$36)+IF($V416=30,N($F416),0))-DA416-EY416&lt;0.005,0,(GW415*(1+GW$5/Setup!$C$36)+IF($V416=30,N($F416),0))-DA416-EY416)</f>
        <v>0</v>
      </c>
      <c r="GX416" s="48" t="n">
        <f aca="false">IF((GX415*(1+GX$5/Setup!$C$36)+IF($V416=31,N($F416),0))-DB416-EZ416&lt;0.005,0,(GX415*(1+GX$5/Setup!$C$36)+IF($V416=31,N($F416),0))-DB416-EZ416)</f>
        <v>0</v>
      </c>
      <c r="GY416" s="48" t="n">
        <f aca="false">IF((GY415*(1+GY$5/Setup!$C$36)+IF($V416=32,N($F416),0))-DC416-FA416&lt;0.005,0,(GY415*(1+GY$5/Setup!$C$36)+IF($V416=32,N($F416),0))-DC416-FA416)</f>
        <v>0</v>
      </c>
      <c r="GZ416" s="48" t="n">
        <f aca="false">IF((GZ415*(1+GZ$5/Setup!$C$36)+IF($V416=33,N($F416),0))-DD416-FB416&lt;0.005,0,(GZ415*(1+GZ$5/Setup!$C$36)+IF($V416=33,N($F416),0))-DD416-FB416)</f>
        <v>0</v>
      </c>
      <c r="HA416" s="48" t="n">
        <f aca="false">IF((HA415*(1+HA$5/Setup!$C$36)+IF($V416=34,N($F416),0))-DE416-FC416&lt;0.005,0,(HA415*(1+HA$5/Setup!$C$36)+IF($V416=34,N($F416),0))-DE416-FC416)</f>
        <v>0</v>
      </c>
      <c r="HB416" s="48" t="n">
        <f aca="false">IF((HB415*(1+HB$5/Setup!$C$36)+IF($V416=35,N($F416),0))-DF416-FD416&lt;0.005,0,(HB415*(1+HB$5/Setup!$C$36)+IF($V416=35,N($F416),0))-DF416-FD416)</f>
        <v>0</v>
      </c>
      <c r="HC416" s="48" t="n">
        <f aca="false">IF((HC415*(1+HC$5/Setup!$C$36)+IF($V416=36,N($F416),0))-DG416-FE416&lt;0.005,0,(HC415*(1+HC$5/Setup!$C$36)+IF($V416=36,N($F416),0))-DG416-FE416)</f>
        <v>0</v>
      </c>
      <c r="HD416" s="48" t="n">
        <f aca="false">IF((HD415*(1+HD$5/Setup!$C$36)+IF($V416=37,N($F416),0))-DH416-FF416&lt;0.005,0,(HD415*(1+HD$5/Setup!$C$36)+IF($V416=37,N($F416),0))-DH416-FF416)</f>
        <v>0</v>
      </c>
      <c r="HE416" s="48" t="n">
        <f aca="false">IF((HE415*(1+HE$5/Setup!$C$36)+IF($V416=38,N($F416),0))-DI416-FG416&lt;0.005,0,(HE415*(1+HE$5/Setup!$C$36)+IF($V416=38,N($F416),0))-DI416-FG416)</f>
        <v>0</v>
      </c>
      <c r="HF416" s="48" t="n">
        <f aca="false">IF((HF415*(1+HF$5/Setup!$C$36)+IF($V416=39,N($F416),0))-DJ416-FH416&lt;0.005,0,(HF415*(1+HF$5/Setup!$C$36)+IF($V416=39,N($F416),0))-DJ416-FH416)</f>
        <v>0</v>
      </c>
      <c r="HG416" s="48" t="n">
        <f aca="false">IF((HG415*(1+HG$5/Setup!$C$36)+IF($V416=40,N($F416),0))-DK416-FI416&lt;0.005,0,(HG415*(1+HG$5/Setup!$C$36)+IF($V416=40,N($F416),0))-DK416-FI416)</f>
        <v>0</v>
      </c>
      <c r="HH416" s="48" t="n">
        <f aca="false">IF((HH415*(1+HH$5/Setup!$C$36)+IF($V416=41,N($F416),0))-DL416-FJ416&lt;0.005,0,(HH415*(1+HH$5/Setup!$C$36)+IF($V416=41,N($F416),0))-DL416-FJ416)</f>
        <v>0</v>
      </c>
      <c r="HI416" s="48" t="n">
        <f aca="false">IF((HI415*(1+HI$5/Setup!$C$36)+IF($V416=42,N($F416),0))-DM416-FK416&lt;0.005,0,(HI415*(1+HI$5/Setup!$C$36)+IF($V416=42,N($F416),0))-DM416-FK416)</f>
        <v>0</v>
      </c>
      <c r="HJ416" s="48" t="n">
        <f aca="false">IF((HJ415*(1+HJ$5/Setup!$C$36)+IF($V416=43,N($F416),0))-DN416-FL416&lt;0.005,0,(HJ415*(1+HJ$5/Setup!$C$36)+IF($V416=43,N($F416),0))-DN416-FL416)</f>
        <v>0</v>
      </c>
      <c r="HK416" s="48" t="n">
        <f aca="false">IF((HK415*(1+HK$5/Setup!$C$36)+IF($V416=44,N($F416),0))-DO416-FM416&lt;0.005,0,(HK415*(1+HK$5/Setup!$C$36)+IF($V416=44,N($F416),0))-DO416-FM416)</f>
        <v>0</v>
      </c>
      <c r="HL416" s="48" t="n">
        <f aca="false">IF((HL415*(1+HL$5/Setup!$C$36)+IF($V416=45,N($F416),0))-DP416-FN416&lt;0.005,0,(HL415*(1+HL$5/Setup!$C$36)+IF($V416=45,N($F416),0))-DP416-FN416)</f>
        <v>0</v>
      </c>
      <c r="HM416" s="48" t="n">
        <f aca="false">IF((HM415*(1+HM$5/Setup!$C$36)+IF($V416=46,N($F416),0))-DQ416-FO416&lt;0.005,0,(HM415*(1+HM$5/Setup!$C$36)+IF($V416=46,N($F416),0))-DQ416-FO416)</f>
        <v>0</v>
      </c>
      <c r="HN416" s="48" t="n">
        <f aca="false">IF((HN415*(1+HN$5/Setup!$C$36)+IF($V416=47,N($F416),0))-DR416-FP416&lt;0.005,0,(HN415*(1+HN$5/Setup!$C$36)+IF($V416=47,N($F416),0))-DR416-FP416)</f>
        <v>0</v>
      </c>
      <c r="HO416" s="48" t="n">
        <f aca="false">IF((HO415*(1+HO$5/Setup!$C$36)+IF($V416=48,N($F416),0))-DS416-FQ416&lt;0.005,0,(HO415*(1+HO$5/Setup!$C$36)+IF($V416=48,N($F416),0))-DS416-FQ416)</f>
        <v>0</v>
      </c>
      <c r="HP416" s="48" t="n">
        <f aca="false">IF((HP415*(1+HP$5/Setup!$C$36)+IF($V416=49,N($F416),0))-DT416-FR416&lt;0.005,0,(HP415*(1+HP$5/Setup!$C$36)+IF($V416=49,N($F416),0))-DT416-FR416)</f>
        <v>0</v>
      </c>
      <c r="HQ416" s="48" t="n">
        <f aca="false">IF((HQ415*(1+HQ$5/Setup!$C$36)+IF($V416=50,N($F416),0))-DU416-FS416&lt;0.005,0,(HQ415*(1+HQ$5/Setup!$C$36)+IF($V416=50,N($F416),0))-DU416-FS416)</f>
        <v>0</v>
      </c>
    </row>
    <row r="417" customFormat="false" ht="15" hidden="false" customHeight="false" outlineLevel="0" collapsed="false">
      <c r="A417" s="44" t="n">
        <v>409</v>
      </c>
      <c r="B417" s="45" t="n">
        <f aca="false">IF(Setup!$C$7="Every month",EDATE(Setup!$C$8,($A417-1)),IF(Setup!$C$7="Twice a month",DATE(YEAR(Setup!$C$8),MONTH(Setup!$C$8)+INT((($A417-1)+Setup!$C$41)/2),MIN(IF(MOD(($A417-1)+Setup!$C$41,2)=0,Setup!$C$39,Setup!$C$40),DAY(EOMONTH(DATE(YEAR(Setup!$C$8),MONTH(Setup!$C$8)+INT((($A417-1)+Setup!$C$41)/2),1),0)))),Setup!$C$8+($A417-1)*IF(Setup!$C$7="Every week",7,14)))</f>
        <v>52037</v>
      </c>
      <c r="C417" s="45" t="n">
        <f aca="false">IF(Setup!$C$7="Every month",EDATE(Setup!$C$8,$A417),IF(Setup!$C$7="Twice a month",DATE(YEAR(Setup!$C$8),MONTH(Setup!$C$8)+INT(($A417+Setup!$C$41)/2),MIN(IF(MOD($A417+Setup!$C$41,2)=0,Setup!$C$39,Setup!$C$40),DAY(EOMONTH(DATE(YEAR(Setup!$C$8),MONTH(Setup!$C$8)+INT(($A417+Setup!$C$41)/2),1),0)))),Setup!$C$8+$A417*IF(Setup!$C$7="Every week",7,14)))</f>
        <v>52051</v>
      </c>
      <c r="D417" s="46"/>
      <c r="E417" s="47"/>
      <c r="F417" s="47"/>
      <c r="G417" s="47"/>
      <c r="H417" s="47"/>
      <c r="I417" s="48" t="n">
        <f aca="false">N(Setup!$C$11)+N(E417)</f>
        <v>100</v>
      </c>
      <c r="J417" s="48" t="n">
        <f aca="false">MIN(Setup!$C$37,MAX(I417,0))</f>
        <v>9.23076923076923</v>
      </c>
      <c r="K417" s="48" t="n">
        <f aca="false">MIN(MAX(N(Setup!$C$14)-L416,0),MAX(I417-J417,0))</f>
        <v>0</v>
      </c>
      <c r="L417" s="48" t="n">
        <f aca="false">L416+K417-N(G417)</f>
        <v>500</v>
      </c>
      <c r="M417" s="48" t="n">
        <f aca="false">M416+J417-N(H417)</f>
        <v>3775.38461538459</v>
      </c>
      <c r="N417" s="48" t="n">
        <f aca="false">SUM(BX417:DU417)</f>
        <v>0</v>
      </c>
      <c r="O417" s="48" t="n">
        <f aca="false">SUM(Z417:BW417)-N417</f>
        <v>40</v>
      </c>
      <c r="P417" s="48" t="n">
        <f aca="false">MAX(I417-J417-K417,0)+O417</f>
        <v>130.769230769231</v>
      </c>
      <c r="Q417" s="48" t="n">
        <f aca="false">SUM(DV417:FS417)</f>
        <v>0</v>
      </c>
      <c r="R417" s="49" t="n">
        <f aca="false">N417+J417+K417+Q417</f>
        <v>9.23076923076923</v>
      </c>
      <c r="S417" s="48" t="n">
        <f aca="false">T417-T416-N(F417)+N417+Q417</f>
        <v>0</v>
      </c>
      <c r="T417" s="49" t="n">
        <f aca="false">SUM(FT417:HQ417)</f>
        <v>0</v>
      </c>
      <c r="U417" s="44" t="str">
        <f aca="false">IF(T416&lt;0.005,"",INDEX(Helpers!$C$2:$C$51,IF(_xlfn.MINIFS($DV$6:$FS$6,DV417:FS417,"&gt;0.005")=0,V417,_xlfn.MINIFS($DV$6:$FS$6,DV417:FS417,"&gt;0.005"))))</f>
        <v/>
      </c>
      <c r="V417" s="44" t="n">
        <f aca="false">IF(_xlfn.MINIFS($FT$6:$HQ$6,FT416:HQ416,"&gt;0.005")=0,1,_xlfn.MINIFS($FT$6:$HQ$6,FT416:HQ416,"&gt;0.005"))</f>
        <v>1</v>
      </c>
      <c r="W417" s="44" t="n">
        <f aca="false">IF(AND(D417&lt;&gt;"Paid",T416&gt;0.005),1,0)</f>
        <v>0</v>
      </c>
      <c r="X417" s="48" t="n">
        <f aca="false">SUMPRODUCT(((Helpers!$G$2:$G$51*(1+(Helpers!$D$2:$D$51+0.000000001)/12)^(($B417-Setup!$C$8)/(365.25/12))-Helpers!$E$2:$E$51*((1+(Helpers!$D$2:$D$51+0.000000001)/12)^(($B417-Setup!$C$8)/(365.25/12))-1)/((Helpers!$D$2:$D$51+0.000000001)/12))&gt;0)*(Helpers!$G$2:$G$51*(1+(Helpers!$D$2:$D$51+0.000000001)/12)^(($B417-Setup!$C$8)/(365.25/12))-Helpers!$E$2:$E$51*((1+(Helpers!$D$2:$D$51+0.000000001)/12)^(($B417-Setup!$C$8)/(365.25/12))-1)/((Helpers!$D$2:$D$51+0.000000001)/12)))</f>
        <v>0</v>
      </c>
      <c r="Y417" s="48"/>
      <c r="Z417" s="48" t="n">
        <f aca="false">IF(OR(N(Z$5)=0,Z$6=""),0,Z$5*((DATE(YEAR($B417),MONTH($B417),MIN(Z$6,DAY(EOMONTH($B417,0))))&gt;=$B417)*(DATE(YEAR($B417),MONTH($B417),MIN(Z$6,DAY(EOMONTH($B417,0))))&lt;$C417)+(DATE(YEAR($B417),MONTH($B417)+1,MIN(Z$6,DAY(EOMONTH($B417,1))))&gt;=$B417)*(DATE(YEAR($B417),MONTH($B417)+1,MIN(Z$6,DAY(EOMONTH($B417,1))))&lt;$C417)))</f>
        <v>0</v>
      </c>
      <c r="AA417" s="48" t="n">
        <f aca="false">IF(OR(N(AA$5)=0,AA$6=""),0,AA$5*((DATE(YEAR($B417),MONTH($B417),MIN(AA$6,DAY(EOMONTH($B417,0))))&gt;=$B417)*(DATE(YEAR($B417),MONTH($B417),MIN(AA$6,DAY(EOMONTH($B417,0))))&lt;$C417)+(DATE(YEAR($B417),MONTH($B417)+1,MIN(AA$6,DAY(EOMONTH($B417,1))))&gt;=$B417)*(DATE(YEAR($B417),MONTH($B417)+1,MIN(AA$6,DAY(EOMONTH($B417,1))))&lt;$C417)))</f>
        <v>40</v>
      </c>
      <c r="AB417" s="48" t="n">
        <f aca="false">IF(OR(N(AB$5)=0,AB$6=""),0,AB$5*((DATE(YEAR($B417),MONTH($B417),MIN(AB$6,DAY(EOMONTH($B417,0))))&gt;=$B417)*(DATE(YEAR($B417),MONTH($B417),MIN(AB$6,DAY(EOMONTH($B417,0))))&lt;$C417)+(DATE(YEAR($B417),MONTH($B417)+1,MIN(AB$6,DAY(EOMONTH($B417,1))))&gt;=$B417)*(DATE(YEAR($B417),MONTH($B417)+1,MIN(AB$6,DAY(EOMONTH($B417,1))))&lt;$C417)))</f>
        <v>0</v>
      </c>
      <c r="AC417" s="48" t="n">
        <f aca="false">IF(OR(N(AC$5)=0,AC$6=""),0,AC$5*((DATE(YEAR($B417),MONTH($B417),MIN(AC$6,DAY(EOMONTH($B417,0))))&gt;=$B417)*(DATE(YEAR($B417),MONTH($B417),MIN(AC$6,DAY(EOMONTH($B417,0))))&lt;$C417)+(DATE(YEAR($B417),MONTH($B417)+1,MIN(AC$6,DAY(EOMONTH($B417,1))))&gt;=$B417)*(DATE(YEAR($B417),MONTH($B417)+1,MIN(AC$6,DAY(EOMONTH($B417,1))))&lt;$C417)))</f>
        <v>0</v>
      </c>
      <c r="AD417" s="48" t="n">
        <f aca="false">IF(OR(N(AD$5)=0,AD$6=""),0,AD$5*((DATE(YEAR($B417),MONTH($B417),MIN(AD$6,DAY(EOMONTH($B417,0))))&gt;=$B417)*(DATE(YEAR($B417),MONTH($B417),MIN(AD$6,DAY(EOMONTH($B417,0))))&lt;$C417)+(DATE(YEAR($B417),MONTH($B417)+1,MIN(AD$6,DAY(EOMONTH($B417,1))))&gt;=$B417)*(DATE(YEAR($B417),MONTH($B417)+1,MIN(AD$6,DAY(EOMONTH($B417,1))))&lt;$C417)))</f>
        <v>0</v>
      </c>
      <c r="AE417" s="48" t="n">
        <f aca="false">IF(OR(N(AE$5)=0,AE$6=""),0,AE$5*((DATE(YEAR($B417),MONTH($B417),MIN(AE$6,DAY(EOMONTH($B417,0))))&gt;=$B417)*(DATE(YEAR($B417),MONTH($B417),MIN(AE$6,DAY(EOMONTH($B417,0))))&lt;$C417)+(DATE(YEAR($B417),MONTH($B417)+1,MIN(AE$6,DAY(EOMONTH($B417,1))))&gt;=$B417)*(DATE(YEAR($B417),MONTH($B417)+1,MIN(AE$6,DAY(EOMONTH($B417,1))))&lt;$C417)))</f>
        <v>0</v>
      </c>
      <c r="AF417" s="48" t="n">
        <f aca="false">IF(OR(N(AF$5)=0,AF$6=""),0,AF$5*((DATE(YEAR($B417),MONTH($B417),MIN(AF$6,DAY(EOMONTH($B417,0))))&gt;=$B417)*(DATE(YEAR($B417),MONTH($B417),MIN(AF$6,DAY(EOMONTH($B417,0))))&lt;$C417)+(DATE(YEAR($B417),MONTH($B417)+1,MIN(AF$6,DAY(EOMONTH($B417,1))))&gt;=$B417)*(DATE(YEAR($B417),MONTH($B417)+1,MIN(AF$6,DAY(EOMONTH($B417,1))))&lt;$C417)))</f>
        <v>0</v>
      </c>
      <c r="AG417" s="48" t="n">
        <f aca="false">IF(OR(N(AG$5)=0,AG$6=""),0,AG$5*((DATE(YEAR($B417),MONTH($B417),MIN(AG$6,DAY(EOMONTH($B417,0))))&gt;=$B417)*(DATE(YEAR($B417),MONTH($B417),MIN(AG$6,DAY(EOMONTH($B417,0))))&lt;$C417)+(DATE(YEAR($B417),MONTH($B417)+1,MIN(AG$6,DAY(EOMONTH($B417,1))))&gt;=$B417)*(DATE(YEAR($B417),MONTH($B417)+1,MIN(AG$6,DAY(EOMONTH($B417,1))))&lt;$C417)))</f>
        <v>0</v>
      </c>
      <c r="AH417" s="48" t="n">
        <f aca="false">IF(OR(N(AH$5)=0,AH$6=""),0,AH$5*((DATE(YEAR($B417),MONTH($B417),MIN(AH$6,DAY(EOMONTH($B417,0))))&gt;=$B417)*(DATE(YEAR($B417),MONTH($B417),MIN(AH$6,DAY(EOMONTH($B417,0))))&lt;$C417)+(DATE(YEAR($B417),MONTH($B417)+1,MIN(AH$6,DAY(EOMONTH($B417,1))))&gt;=$B417)*(DATE(YEAR($B417),MONTH($B417)+1,MIN(AH$6,DAY(EOMONTH($B417,1))))&lt;$C417)))</f>
        <v>0</v>
      </c>
      <c r="AI417" s="48" t="n">
        <f aca="false">IF(OR(N(AI$5)=0,AI$6=""),0,AI$5*((DATE(YEAR($B417),MONTH($B417),MIN(AI$6,DAY(EOMONTH($B417,0))))&gt;=$B417)*(DATE(YEAR($B417),MONTH($B417),MIN(AI$6,DAY(EOMONTH($B417,0))))&lt;$C417)+(DATE(YEAR($B417),MONTH($B417)+1,MIN(AI$6,DAY(EOMONTH($B417,1))))&gt;=$B417)*(DATE(YEAR($B417),MONTH($B417)+1,MIN(AI$6,DAY(EOMONTH($B417,1))))&lt;$C417)))</f>
        <v>0</v>
      </c>
      <c r="AJ417" s="48" t="n">
        <f aca="false">IF(OR(N(AJ$5)=0,AJ$6=""),0,AJ$5*((DATE(YEAR($B417),MONTH($B417),MIN(AJ$6,DAY(EOMONTH($B417,0))))&gt;=$B417)*(DATE(YEAR($B417),MONTH($B417),MIN(AJ$6,DAY(EOMONTH($B417,0))))&lt;$C417)+(DATE(YEAR($B417),MONTH($B417)+1,MIN(AJ$6,DAY(EOMONTH($B417,1))))&gt;=$B417)*(DATE(YEAR($B417),MONTH($B417)+1,MIN(AJ$6,DAY(EOMONTH($B417,1))))&lt;$C417)))</f>
        <v>0</v>
      </c>
      <c r="AK417" s="48" t="n">
        <f aca="false">IF(OR(N(AK$5)=0,AK$6=""),0,AK$5*((DATE(YEAR($B417),MONTH($B417),MIN(AK$6,DAY(EOMONTH($B417,0))))&gt;=$B417)*(DATE(YEAR($B417),MONTH($B417),MIN(AK$6,DAY(EOMONTH($B417,0))))&lt;$C417)+(DATE(YEAR($B417),MONTH($B417)+1,MIN(AK$6,DAY(EOMONTH($B417,1))))&gt;=$B417)*(DATE(YEAR($B417),MONTH($B417)+1,MIN(AK$6,DAY(EOMONTH($B417,1))))&lt;$C417)))</f>
        <v>0</v>
      </c>
      <c r="AL417" s="48" t="n">
        <f aca="false">IF(OR(N(AL$5)=0,AL$6=""),0,AL$5*((DATE(YEAR($B417),MONTH($B417),MIN(AL$6,DAY(EOMONTH($B417,0))))&gt;=$B417)*(DATE(YEAR($B417),MONTH($B417),MIN(AL$6,DAY(EOMONTH($B417,0))))&lt;$C417)+(DATE(YEAR($B417),MONTH($B417)+1,MIN(AL$6,DAY(EOMONTH($B417,1))))&gt;=$B417)*(DATE(YEAR($B417),MONTH($B417)+1,MIN(AL$6,DAY(EOMONTH($B417,1))))&lt;$C417)))</f>
        <v>0</v>
      </c>
      <c r="AM417" s="48" t="n">
        <f aca="false">IF(OR(N(AM$5)=0,AM$6=""),0,AM$5*((DATE(YEAR($B417),MONTH($B417),MIN(AM$6,DAY(EOMONTH($B417,0))))&gt;=$B417)*(DATE(YEAR($B417),MONTH($B417),MIN(AM$6,DAY(EOMONTH($B417,0))))&lt;$C417)+(DATE(YEAR($B417),MONTH($B417)+1,MIN(AM$6,DAY(EOMONTH($B417,1))))&gt;=$B417)*(DATE(YEAR($B417),MONTH($B417)+1,MIN(AM$6,DAY(EOMONTH($B417,1))))&lt;$C417)))</f>
        <v>0</v>
      </c>
      <c r="AN417" s="48" t="n">
        <f aca="false">IF(OR(N(AN$5)=0,AN$6=""),0,AN$5*((DATE(YEAR($B417),MONTH($B417),MIN(AN$6,DAY(EOMONTH($B417,0))))&gt;=$B417)*(DATE(YEAR($B417),MONTH($B417),MIN(AN$6,DAY(EOMONTH($B417,0))))&lt;$C417)+(DATE(YEAR($B417),MONTH($B417)+1,MIN(AN$6,DAY(EOMONTH($B417,1))))&gt;=$B417)*(DATE(YEAR($B417),MONTH($B417)+1,MIN(AN$6,DAY(EOMONTH($B417,1))))&lt;$C417)))</f>
        <v>0</v>
      </c>
      <c r="AO417" s="48" t="n">
        <f aca="false">IF(OR(N(AO$5)=0,AO$6=""),0,AO$5*((DATE(YEAR($B417),MONTH($B417),MIN(AO$6,DAY(EOMONTH($B417,0))))&gt;=$B417)*(DATE(YEAR($B417),MONTH($B417),MIN(AO$6,DAY(EOMONTH($B417,0))))&lt;$C417)+(DATE(YEAR($B417),MONTH($B417)+1,MIN(AO$6,DAY(EOMONTH($B417,1))))&gt;=$B417)*(DATE(YEAR($B417),MONTH($B417)+1,MIN(AO$6,DAY(EOMONTH($B417,1))))&lt;$C417)))</f>
        <v>0</v>
      </c>
      <c r="AP417" s="48" t="n">
        <f aca="false">IF(OR(N(AP$5)=0,AP$6=""),0,AP$5*((DATE(YEAR($B417),MONTH($B417),MIN(AP$6,DAY(EOMONTH($B417,0))))&gt;=$B417)*(DATE(YEAR($B417),MONTH($B417),MIN(AP$6,DAY(EOMONTH($B417,0))))&lt;$C417)+(DATE(YEAR($B417),MONTH($B417)+1,MIN(AP$6,DAY(EOMONTH($B417,1))))&gt;=$B417)*(DATE(YEAR($B417),MONTH($B417)+1,MIN(AP$6,DAY(EOMONTH($B417,1))))&lt;$C417)))</f>
        <v>0</v>
      </c>
      <c r="AQ417" s="48" t="n">
        <f aca="false">IF(OR(N(AQ$5)=0,AQ$6=""),0,AQ$5*((DATE(YEAR($B417),MONTH($B417),MIN(AQ$6,DAY(EOMONTH($B417,0))))&gt;=$B417)*(DATE(YEAR($B417),MONTH($B417),MIN(AQ$6,DAY(EOMONTH($B417,0))))&lt;$C417)+(DATE(YEAR($B417),MONTH($B417)+1,MIN(AQ$6,DAY(EOMONTH($B417,1))))&gt;=$B417)*(DATE(YEAR($B417),MONTH($B417)+1,MIN(AQ$6,DAY(EOMONTH($B417,1))))&lt;$C417)))</f>
        <v>0</v>
      </c>
      <c r="AR417" s="48" t="n">
        <f aca="false">IF(OR(N(AR$5)=0,AR$6=""),0,AR$5*((DATE(YEAR($B417),MONTH($B417),MIN(AR$6,DAY(EOMONTH($B417,0))))&gt;=$B417)*(DATE(YEAR($B417),MONTH($B417),MIN(AR$6,DAY(EOMONTH($B417,0))))&lt;$C417)+(DATE(YEAR($B417),MONTH($B417)+1,MIN(AR$6,DAY(EOMONTH($B417,1))))&gt;=$B417)*(DATE(YEAR($B417),MONTH($B417)+1,MIN(AR$6,DAY(EOMONTH($B417,1))))&lt;$C417)))</f>
        <v>0</v>
      </c>
      <c r="AS417" s="48" t="n">
        <f aca="false">IF(OR(N(AS$5)=0,AS$6=""),0,AS$5*((DATE(YEAR($B417),MONTH($B417),MIN(AS$6,DAY(EOMONTH($B417,0))))&gt;=$B417)*(DATE(YEAR($B417),MONTH($B417),MIN(AS$6,DAY(EOMONTH($B417,0))))&lt;$C417)+(DATE(YEAR($B417),MONTH($B417)+1,MIN(AS$6,DAY(EOMONTH($B417,1))))&gt;=$B417)*(DATE(YEAR($B417),MONTH($B417)+1,MIN(AS$6,DAY(EOMONTH($B417,1))))&lt;$C417)))</f>
        <v>0</v>
      </c>
      <c r="AT417" s="48" t="n">
        <f aca="false">IF(OR(N(AT$5)=0,AT$6=""),0,AT$5*((DATE(YEAR($B417),MONTH($B417),MIN(AT$6,DAY(EOMONTH($B417,0))))&gt;=$B417)*(DATE(YEAR($B417),MONTH($B417),MIN(AT$6,DAY(EOMONTH($B417,0))))&lt;$C417)+(DATE(YEAR($B417),MONTH($B417)+1,MIN(AT$6,DAY(EOMONTH($B417,1))))&gt;=$B417)*(DATE(YEAR($B417),MONTH($B417)+1,MIN(AT$6,DAY(EOMONTH($B417,1))))&lt;$C417)))</f>
        <v>0</v>
      </c>
      <c r="AU417" s="48" t="n">
        <f aca="false">IF(OR(N(AU$5)=0,AU$6=""),0,AU$5*((DATE(YEAR($B417),MONTH($B417),MIN(AU$6,DAY(EOMONTH($B417,0))))&gt;=$B417)*(DATE(YEAR($B417),MONTH($B417),MIN(AU$6,DAY(EOMONTH($B417,0))))&lt;$C417)+(DATE(YEAR($B417),MONTH($B417)+1,MIN(AU$6,DAY(EOMONTH($B417,1))))&gt;=$B417)*(DATE(YEAR($B417),MONTH($B417)+1,MIN(AU$6,DAY(EOMONTH($B417,1))))&lt;$C417)))</f>
        <v>0</v>
      </c>
      <c r="AV417" s="48" t="n">
        <f aca="false">IF(OR(N(AV$5)=0,AV$6=""),0,AV$5*((DATE(YEAR($B417),MONTH($B417),MIN(AV$6,DAY(EOMONTH($B417,0))))&gt;=$B417)*(DATE(YEAR($B417),MONTH($B417),MIN(AV$6,DAY(EOMONTH($B417,0))))&lt;$C417)+(DATE(YEAR($B417),MONTH($B417)+1,MIN(AV$6,DAY(EOMONTH($B417,1))))&gt;=$B417)*(DATE(YEAR($B417),MONTH($B417)+1,MIN(AV$6,DAY(EOMONTH($B417,1))))&lt;$C417)))</f>
        <v>0</v>
      </c>
      <c r="AW417" s="48" t="n">
        <f aca="false">IF(OR(N(AW$5)=0,AW$6=""),0,AW$5*((DATE(YEAR($B417),MONTH($B417),MIN(AW$6,DAY(EOMONTH($B417,0))))&gt;=$B417)*(DATE(YEAR($B417),MONTH($B417),MIN(AW$6,DAY(EOMONTH($B417,0))))&lt;$C417)+(DATE(YEAR($B417),MONTH($B417)+1,MIN(AW$6,DAY(EOMONTH($B417,1))))&gt;=$B417)*(DATE(YEAR($B417),MONTH($B417)+1,MIN(AW$6,DAY(EOMONTH($B417,1))))&lt;$C417)))</f>
        <v>0</v>
      </c>
      <c r="AX417" s="48" t="n">
        <f aca="false">IF(OR(N(AX$5)=0,AX$6=""),0,AX$5*((DATE(YEAR($B417),MONTH($B417),MIN(AX$6,DAY(EOMONTH($B417,0))))&gt;=$B417)*(DATE(YEAR($B417),MONTH($B417),MIN(AX$6,DAY(EOMONTH($B417,0))))&lt;$C417)+(DATE(YEAR($B417),MONTH($B417)+1,MIN(AX$6,DAY(EOMONTH($B417,1))))&gt;=$B417)*(DATE(YEAR($B417),MONTH($B417)+1,MIN(AX$6,DAY(EOMONTH($B417,1))))&lt;$C417)))</f>
        <v>0</v>
      </c>
      <c r="AY417" s="48" t="n">
        <f aca="false">IF(OR(N(AY$5)=0,AY$6=""),0,AY$5*((DATE(YEAR($B417),MONTH($B417),MIN(AY$6,DAY(EOMONTH($B417,0))))&gt;=$B417)*(DATE(YEAR($B417),MONTH($B417),MIN(AY$6,DAY(EOMONTH($B417,0))))&lt;$C417)+(DATE(YEAR($B417),MONTH($B417)+1,MIN(AY$6,DAY(EOMONTH($B417,1))))&gt;=$B417)*(DATE(YEAR($B417),MONTH($B417)+1,MIN(AY$6,DAY(EOMONTH($B417,1))))&lt;$C417)))</f>
        <v>0</v>
      </c>
      <c r="AZ417" s="48" t="n">
        <f aca="false">IF(OR(N(AZ$5)=0,AZ$6=""),0,AZ$5*((DATE(YEAR($B417),MONTH($B417),MIN(AZ$6,DAY(EOMONTH($B417,0))))&gt;=$B417)*(DATE(YEAR($B417),MONTH($B417),MIN(AZ$6,DAY(EOMONTH($B417,0))))&lt;$C417)+(DATE(YEAR($B417),MONTH($B417)+1,MIN(AZ$6,DAY(EOMONTH($B417,1))))&gt;=$B417)*(DATE(YEAR($B417),MONTH($B417)+1,MIN(AZ$6,DAY(EOMONTH($B417,1))))&lt;$C417)))</f>
        <v>0</v>
      </c>
      <c r="BA417" s="48" t="n">
        <f aca="false">IF(OR(N(BA$5)=0,BA$6=""),0,BA$5*((DATE(YEAR($B417),MONTH($B417),MIN(BA$6,DAY(EOMONTH($B417,0))))&gt;=$B417)*(DATE(YEAR($B417),MONTH($B417),MIN(BA$6,DAY(EOMONTH($B417,0))))&lt;$C417)+(DATE(YEAR($B417),MONTH($B417)+1,MIN(BA$6,DAY(EOMONTH($B417,1))))&gt;=$B417)*(DATE(YEAR($B417),MONTH($B417)+1,MIN(BA$6,DAY(EOMONTH($B417,1))))&lt;$C417)))</f>
        <v>0</v>
      </c>
      <c r="BB417" s="48" t="n">
        <f aca="false">IF(OR(N(BB$5)=0,BB$6=""),0,BB$5*((DATE(YEAR($B417),MONTH($B417),MIN(BB$6,DAY(EOMONTH($B417,0))))&gt;=$B417)*(DATE(YEAR($B417),MONTH($B417),MIN(BB$6,DAY(EOMONTH($B417,0))))&lt;$C417)+(DATE(YEAR($B417),MONTH($B417)+1,MIN(BB$6,DAY(EOMONTH($B417,1))))&gt;=$B417)*(DATE(YEAR($B417),MONTH($B417)+1,MIN(BB$6,DAY(EOMONTH($B417,1))))&lt;$C417)))</f>
        <v>0</v>
      </c>
      <c r="BC417" s="48" t="n">
        <f aca="false">IF(OR(N(BC$5)=0,BC$6=""),0,BC$5*((DATE(YEAR($B417),MONTH($B417),MIN(BC$6,DAY(EOMONTH($B417,0))))&gt;=$B417)*(DATE(YEAR($B417),MONTH($B417),MIN(BC$6,DAY(EOMONTH($B417,0))))&lt;$C417)+(DATE(YEAR($B417),MONTH($B417)+1,MIN(BC$6,DAY(EOMONTH($B417,1))))&gt;=$B417)*(DATE(YEAR($B417),MONTH($B417)+1,MIN(BC$6,DAY(EOMONTH($B417,1))))&lt;$C417)))</f>
        <v>0</v>
      </c>
      <c r="BD417" s="48" t="n">
        <f aca="false">IF(OR(N(BD$5)=0,BD$6=""),0,BD$5*((DATE(YEAR($B417),MONTH($B417),MIN(BD$6,DAY(EOMONTH($B417,0))))&gt;=$B417)*(DATE(YEAR($B417),MONTH($B417),MIN(BD$6,DAY(EOMONTH($B417,0))))&lt;$C417)+(DATE(YEAR($B417),MONTH($B417)+1,MIN(BD$6,DAY(EOMONTH($B417,1))))&gt;=$B417)*(DATE(YEAR($B417),MONTH($B417)+1,MIN(BD$6,DAY(EOMONTH($B417,1))))&lt;$C417)))</f>
        <v>0</v>
      </c>
      <c r="BE417" s="48" t="n">
        <f aca="false">IF(OR(N(BE$5)=0,BE$6=""),0,BE$5*((DATE(YEAR($B417),MONTH($B417),MIN(BE$6,DAY(EOMONTH($B417,0))))&gt;=$B417)*(DATE(YEAR($B417),MONTH($B417),MIN(BE$6,DAY(EOMONTH($B417,0))))&lt;$C417)+(DATE(YEAR($B417),MONTH($B417)+1,MIN(BE$6,DAY(EOMONTH($B417,1))))&gt;=$B417)*(DATE(YEAR($B417),MONTH($B417)+1,MIN(BE$6,DAY(EOMONTH($B417,1))))&lt;$C417)))</f>
        <v>0</v>
      </c>
      <c r="BF417" s="48" t="n">
        <f aca="false">IF(OR(N(BF$5)=0,BF$6=""),0,BF$5*((DATE(YEAR($B417),MONTH($B417),MIN(BF$6,DAY(EOMONTH($B417,0))))&gt;=$B417)*(DATE(YEAR($B417),MONTH($B417),MIN(BF$6,DAY(EOMONTH($B417,0))))&lt;$C417)+(DATE(YEAR($B417),MONTH($B417)+1,MIN(BF$6,DAY(EOMONTH($B417,1))))&gt;=$B417)*(DATE(YEAR($B417),MONTH($B417)+1,MIN(BF$6,DAY(EOMONTH($B417,1))))&lt;$C417)))</f>
        <v>0</v>
      </c>
      <c r="BG417" s="48" t="n">
        <f aca="false">IF(OR(N(BG$5)=0,BG$6=""),0,BG$5*((DATE(YEAR($B417),MONTH($B417),MIN(BG$6,DAY(EOMONTH($B417,0))))&gt;=$B417)*(DATE(YEAR($B417),MONTH($B417),MIN(BG$6,DAY(EOMONTH($B417,0))))&lt;$C417)+(DATE(YEAR($B417),MONTH($B417)+1,MIN(BG$6,DAY(EOMONTH($B417,1))))&gt;=$B417)*(DATE(YEAR($B417),MONTH($B417)+1,MIN(BG$6,DAY(EOMONTH($B417,1))))&lt;$C417)))</f>
        <v>0</v>
      </c>
      <c r="BH417" s="48" t="n">
        <f aca="false">IF(OR(N(BH$5)=0,BH$6=""),0,BH$5*((DATE(YEAR($B417),MONTH($B417),MIN(BH$6,DAY(EOMONTH($B417,0))))&gt;=$B417)*(DATE(YEAR($B417),MONTH($B417),MIN(BH$6,DAY(EOMONTH($B417,0))))&lt;$C417)+(DATE(YEAR($B417),MONTH($B417)+1,MIN(BH$6,DAY(EOMONTH($B417,1))))&gt;=$B417)*(DATE(YEAR($B417),MONTH($B417)+1,MIN(BH$6,DAY(EOMONTH($B417,1))))&lt;$C417)))</f>
        <v>0</v>
      </c>
      <c r="BI417" s="48" t="n">
        <f aca="false">IF(OR(N(BI$5)=0,BI$6=""),0,BI$5*((DATE(YEAR($B417),MONTH($B417),MIN(BI$6,DAY(EOMONTH($B417,0))))&gt;=$B417)*(DATE(YEAR($B417),MONTH($B417),MIN(BI$6,DAY(EOMONTH($B417,0))))&lt;$C417)+(DATE(YEAR($B417),MONTH($B417)+1,MIN(BI$6,DAY(EOMONTH($B417,1))))&gt;=$B417)*(DATE(YEAR($B417),MONTH($B417)+1,MIN(BI$6,DAY(EOMONTH($B417,1))))&lt;$C417)))</f>
        <v>0</v>
      </c>
      <c r="BJ417" s="48" t="n">
        <f aca="false">IF(OR(N(BJ$5)=0,BJ$6=""),0,BJ$5*((DATE(YEAR($B417),MONTH($B417),MIN(BJ$6,DAY(EOMONTH($B417,0))))&gt;=$B417)*(DATE(YEAR($B417),MONTH($B417),MIN(BJ$6,DAY(EOMONTH($B417,0))))&lt;$C417)+(DATE(YEAR($B417),MONTH($B417)+1,MIN(BJ$6,DAY(EOMONTH($B417,1))))&gt;=$B417)*(DATE(YEAR($B417),MONTH($B417)+1,MIN(BJ$6,DAY(EOMONTH($B417,1))))&lt;$C417)))</f>
        <v>0</v>
      </c>
      <c r="BK417" s="48" t="n">
        <f aca="false">IF(OR(N(BK$5)=0,BK$6=""),0,BK$5*((DATE(YEAR($B417),MONTH($B417),MIN(BK$6,DAY(EOMONTH($B417,0))))&gt;=$B417)*(DATE(YEAR($B417),MONTH($B417),MIN(BK$6,DAY(EOMONTH($B417,0))))&lt;$C417)+(DATE(YEAR($B417),MONTH($B417)+1,MIN(BK$6,DAY(EOMONTH($B417,1))))&gt;=$B417)*(DATE(YEAR($B417),MONTH($B417)+1,MIN(BK$6,DAY(EOMONTH($B417,1))))&lt;$C417)))</f>
        <v>0</v>
      </c>
      <c r="BL417" s="48" t="n">
        <f aca="false">IF(OR(N(BL$5)=0,BL$6=""),0,BL$5*((DATE(YEAR($B417),MONTH($B417),MIN(BL$6,DAY(EOMONTH($B417,0))))&gt;=$B417)*(DATE(YEAR($B417),MONTH($B417),MIN(BL$6,DAY(EOMONTH($B417,0))))&lt;$C417)+(DATE(YEAR($B417),MONTH($B417)+1,MIN(BL$6,DAY(EOMONTH($B417,1))))&gt;=$B417)*(DATE(YEAR($B417),MONTH($B417)+1,MIN(BL$6,DAY(EOMONTH($B417,1))))&lt;$C417)))</f>
        <v>0</v>
      </c>
      <c r="BM417" s="48" t="n">
        <f aca="false">IF(OR(N(BM$5)=0,BM$6=""),0,BM$5*((DATE(YEAR($B417),MONTH($B417),MIN(BM$6,DAY(EOMONTH($B417,0))))&gt;=$B417)*(DATE(YEAR($B417),MONTH($B417),MIN(BM$6,DAY(EOMONTH($B417,0))))&lt;$C417)+(DATE(YEAR($B417),MONTH($B417)+1,MIN(BM$6,DAY(EOMONTH($B417,1))))&gt;=$B417)*(DATE(YEAR($B417),MONTH($B417)+1,MIN(BM$6,DAY(EOMONTH($B417,1))))&lt;$C417)))</f>
        <v>0</v>
      </c>
      <c r="BN417" s="48" t="n">
        <f aca="false">IF(OR(N(BN$5)=0,BN$6=""),0,BN$5*((DATE(YEAR($B417),MONTH($B417),MIN(BN$6,DAY(EOMONTH($B417,0))))&gt;=$B417)*(DATE(YEAR($B417),MONTH($B417),MIN(BN$6,DAY(EOMONTH($B417,0))))&lt;$C417)+(DATE(YEAR($B417),MONTH($B417)+1,MIN(BN$6,DAY(EOMONTH($B417,1))))&gt;=$B417)*(DATE(YEAR($B417),MONTH($B417)+1,MIN(BN$6,DAY(EOMONTH($B417,1))))&lt;$C417)))</f>
        <v>0</v>
      </c>
      <c r="BO417" s="48" t="n">
        <f aca="false">IF(OR(N(BO$5)=0,BO$6=""),0,BO$5*((DATE(YEAR($B417),MONTH($B417),MIN(BO$6,DAY(EOMONTH($B417,0))))&gt;=$B417)*(DATE(YEAR($B417),MONTH($B417),MIN(BO$6,DAY(EOMONTH($B417,0))))&lt;$C417)+(DATE(YEAR($B417),MONTH($B417)+1,MIN(BO$6,DAY(EOMONTH($B417,1))))&gt;=$B417)*(DATE(YEAR($B417),MONTH($B417)+1,MIN(BO$6,DAY(EOMONTH($B417,1))))&lt;$C417)))</f>
        <v>0</v>
      </c>
      <c r="BP417" s="48" t="n">
        <f aca="false">IF(OR(N(BP$5)=0,BP$6=""),0,BP$5*((DATE(YEAR($B417),MONTH($B417),MIN(BP$6,DAY(EOMONTH($B417,0))))&gt;=$B417)*(DATE(YEAR($B417),MONTH($B417),MIN(BP$6,DAY(EOMONTH($B417,0))))&lt;$C417)+(DATE(YEAR($B417),MONTH($B417)+1,MIN(BP$6,DAY(EOMONTH($B417,1))))&gt;=$B417)*(DATE(YEAR($B417),MONTH($B417)+1,MIN(BP$6,DAY(EOMONTH($B417,1))))&lt;$C417)))</f>
        <v>0</v>
      </c>
      <c r="BQ417" s="48" t="n">
        <f aca="false">IF(OR(N(BQ$5)=0,BQ$6=""),0,BQ$5*((DATE(YEAR($B417),MONTH($B417),MIN(BQ$6,DAY(EOMONTH($B417,0))))&gt;=$B417)*(DATE(YEAR($B417),MONTH($B417),MIN(BQ$6,DAY(EOMONTH($B417,0))))&lt;$C417)+(DATE(YEAR($B417),MONTH($B417)+1,MIN(BQ$6,DAY(EOMONTH($B417,1))))&gt;=$B417)*(DATE(YEAR($B417),MONTH($B417)+1,MIN(BQ$6,DAY(EOMONTH($B417,1))))&lt;$C417)))</f>
        <v>0</v>
      </c>
      <c r="BR417" s="48" t="n">
        <f aca="false">IF(OR(N(BR$5)=0,BR$6=""),0,BR$5*((DATE(YEAR($B417),MONTH($B417),MIN(BR$6,DAY(EOMONTH($B417,0))))&gt;=$B417)*(DATE(YEAR($B417),MONTH($B417),MIN(BR$6,DAY(EOMONTH($B417,0))))&lt;$C417)+(DATE(YEAR($B417),MONTH($B417)+1,MIN(BR$6,DAY(EOMONTH($B417,1))))&gt;=$B417)*(DATE(YEAR($B417),MONTH($B417)+1,MIN(BR$6,DAY(EOMONTH($B417,1))))&lt;$C417)))</f>
        <v>0</v>
      </c>
      <c r="BS417" s="48" t="n">
        <f aca="false">IF(OR(N(BS$5)=0,BS$6=""),0,BS$5*((DATE(YEAR($B417),MONTH($B417),MIN(BS$6,DAY(EOMONTH($B417,0))))&gt;=$B417)*(DATE(YEAR($B417),MONTH($B417),MIN(BS$6,DAY(EOMONTH($B417,0))))&lt;$C417)+(DATE(YEAR($B417),MONTH($B417)+1,MIN(BS$6,DAY(EOMONTH($B417,1))))&gt;=$B417)*(DATE(YEAR($B417),MONTH($B417)+1,MIN(BS$6,DAY(EOMONTH($B417,1))))&lt;$C417)))</f>
        <v>0</v>
      </c>
      <c r="BT417" s="48" t="n">
        <f aca="false">IF(OR(N(BT$5)=0,BT$6=""),0,BT$5*((DATE(YEAR($B417),MONTH($B417),MIN(BT$6,DAY(EOMONTH($B417,0))))&gt;=$B417)*(DATE(YEAR($B417),MONTH($B417),MIN(BT$6,DAY(EOMONTH($B417,0))))&lt;$C417)+(DATE(YEAR($B417),MONTH($B417)+1,MIN(BT$6,DAY(EOMONTH($B417,1))))&gt;=$B417)*(DATE(YEAR($B417),MONTH($B417)+1,MIN(BT$6,DAY(EOMONTH($B417,1))))&lt;$C417)))</f>
        <v>0</v>
      </c>
      <c r="BU417" s="48" t="n">
        <f aca="false">IF(OR(N(BU$5)=0,BU$6=""),0,BU$5*((DATE(YEAR($B417),MONTH($B417),MIN(BU$6,DAY(EOMONTH($B417,0))))&gt;=$B417)*(DATE(YEAR($B417),MONTH($B417),MIN(BU$6,DAY(EOMONTH($B417,0))))&lt;$C417)+(DATE(YEAR($B417),MONTH($B417)+1,MIN(BU$6,DAY(EOMONTH($B417,1))))&gt;=$B417)*(DATE(YEAR($B417),MONTH($B417)+1,MIN(BU$6,DAY(EOMONTH($B417,1))))&lt;$C417)))</f>
        <v>0</v>
      </c>
      <c r="BV417" s="48" t="n">
        <f aca="false">IF(OR(N(BV$5)=0,BV$6=""),0,BV$5*((DATE(YEAR($B417),MONTH($B417),MIN(BV$6,DAY(EOMONTH($B417,0))))&gt;=$B417)*(DATE(YEAR($B417),MONTH($B417),MIN(BV$6,DAY(EOMONTH($B417,0))))&lt;$C417)+(DATE(YEAR($B417),MONTH($B417)+1,MIN(BV$6,DAY(EOMONTH($B417,1))))&gt;=$B417)*(DATE(YEAR($B417),MONTH($B417)+1,MIN(BV$6,DAY(EOMONTH($B417,1))))&lt;$C417)))</f>
        <v>0</v>
      </c>
      <c r="BW417" s="48" t="n">
        <f aca="false">IF(OR(N(BW$5)=0,BW$6=""),0,BW$5*((DATE(YEAR($B417),MONTH($B417),MIN(BW$6,DAY(EOMONTH($B417,0))))&gt;=$B417)*(DATE(YEAR($B417),MONTH($B417),MIN(BW$6,DAY(EOMONTH($B417,0))))&lt;$C417)+(DATE(YEAR($B417),MONTH($B417)+1,MIN(BW$6,DAY(EOMONTH($B417,1))))&gt;=$B417)*(DATE(YEAR($B417),MONTH($B417)+1,MIN(BW$6,DAY(EOMONTH($B417,1))))&lt;$C417)))</f>
        <v>0</v>
      </c>
      <c r="BX417" s="48" t="n">
        <f aca="false">MIN(Z417,(FT416*(1+FT$5/Setup!$C$36)+IF($V417=1,N($F417),0)))</f>
        <v>0</v>
      </c>
      <c r="BY417" s="48" t="n">
        <f aca="false">MIN(AA417,(FU416*(1+FU$5/Setup!$C$36)+IF($V417=2,N($F417),0)))</f>
        <v>0</v>
      </c>
      <c r="BZ417" s="48" t="n">
        <f aca="false">MIN(AB417,(FV416*(1+FV$5/Setup!$C$36)+IF($V417=3,N($F417),0)))</f>
        <v>0</v>
      </c>
      <c r="CA417" s="48" t="n">
        <f aca="false">MIN(AC417,(FW416*(1+FW$5/Setup!$C$36)+IF($V417=4,N($F417),0)))</f>
        <v>0</v>
      </c>
      <c r="CB417" s="48" t="n">
        <f aca="false">MIN(AD417,(FX416*(1+FX$5/Setup!$C$36)+IF($V417=5,N($F417),0)))</f>
        <v>0</v>
      </c>
      <c r="CC417" s="48" t="n">
        <f aca="false">MIN(AE417,(FY416*(1+FY$5/Setup!$C$36)+IF($V417=6,N($F417),0)))</f>
        <v>0</v>
      </c>
      <c r="CD417" s="48" t="n">
        <f aca="false">MIN(AF417,(FZ416*(1+FZ$5/Setup!$C$36)+IF($V417=7,N($F417),0)))</f>
        <v>0</v>
      </c>
      <c r="CE417" s="48" t="n">
        <f aca="false">MIN(AG417,(GA416*(1+GA$5/Setup!$C$36)+IF($V417=8,N($F417),0)))</f>
        <v>0</v>
      </c>
      <c r="CF417" s="48" t="n">
        <f aca="false">MIN(AH417,(GB416*(1+GB$5/Setup!$C$36)+IF($V417=9,N($F417),0)))</f>
        <v>0</v>
      </c>
      <c r="CG417" s="48" t="n">
        <f aca="false">MIN(AI417,(GC416*(1+GC$5/Setup!$C$36)+IF($V417=10,N($F417),0)))</f>
        <v>0</v>
      </c>
      <c r="CH417" s="48" t="n">
        <f aca="false">MIN(AJ417,(GD416*(1+GD$5/Setup!$C$36)+IF($V417=11,N($F417),0)))</f>
        <v>0</v>
      </c>
      <c r="CI417" s="48" t="n">
        <f aca="false">MIN(AK417,(GE416*(1+GE$5/Setup!$C$36)+IF($V417=12,N($F417),0)))</f>
        <v>0</v>
      </c>
      <c r="CJ417" s="48" t="n">
        <f aca="false">MIN(AL417,(GF416*(1+GF$5/Setup!$C$36)+IF($V417=13,N($F417),0)))</f>
        <v>0</v>
      </c>
      <c r="CK417" s="48" t="n">
        <f aca="false">MIN(AM417,(GG416*(1+GG$5/Setup!$C$36)+IF($V417=14,N($F417),0)))</f>
        <v>0</v>
      </c>
      <c r="CL417" s="48" t="n">
        <f aca="false">MIN(AN417,(GH416*(1+GH$5/Setup!$C$36)+IF($V417=15,N($F417),0)))</f>
        <v>0</v>
      </c>
      <c r="CM417" s="48" t="n">
        <f aca="false">MIN(AO417,(GI416*(1+GI$5/Setup!$C$36)+IF($V417=16,N($F417),0)))</f>
        <v>0</v>
      </c>
      <c r="CN417" s="48" t="n">
        <f aca="false">MIN(AP417,(GJ416*(1+GJ$5/Setup!$C$36)+IF($V417=17,N($F417),0)))</f>
        <v>0</v>
      </c>
      <c r="CO417" s="48" t="n">
        <f aca="false">MIN(AQ417,(GK416*(1+GK$5/Setup!$C$36)+IF($V417=18,N($F417),0)))</f>
        <v>0</v>
      </c>
      <c r="CP417" s="48" t="n">
        <f aca="false">MIN(AR417,(GL416*(1+GL$5/Setup!$C$36)+IF($V417=19,N($F417),0)))</f>
        <v>0</v>
      </c>
      <c r="CQ417" s="48" t="n">
        <f aca="false">MIN(AS417,(GM416*(1+GM$5/Setup!$C$36)+IF($V417=20,N($F417),0)))</f>
        <v>0</v>
      </c>
      <c r="CR417" s="48" t="n">
        <f aca="false">MIN(AT417,(GN416*(1+GN$5/Setup!$C$36)+IF($V417=21,N($F417),0)))</f>
        <v>0</v>
      </c>
      <c r="CS417" s="48" t="n">
        <f aca="false">MIN(AU417,(GO416*(1+GO$5/Setup!$C$36)+IF($V417=22,N($F417),0)))</f>
        <v>0</v>
      </c>
      <c r="CT417" s="48" t="n">
        <f aca="false">MIN(AV417,(GP416*(1+GP$5/Setup!$C$36)+IF($V417=23,N($F417),0)))</f>
        <v>0</v>
      </c>
      <c r="CU417" s="48" t="n">
        <f aca="false">MIN(AW417,(GQ416*(1+GQ$5/Setup!$C$36)+IF($V417=24,N($F417),0)))</f>
        <v>0</v>
      </c>
      <c r="CV417" s="48" t="n">
        <f aca="false">MIN(AX417,(GR416*(1+GR$5/Setup!$C$36)+IF($V417=25,N($F417),0)))</f>
        <v>0</v>
      </c>
      <c r="CW417" s="48" t="n">
        <f aca="false">MIN(AY417,(GS416*(1+GS$5/Setup!$C$36)+IF($V417=26,N($F417),0)))</f>
        <v>0</v>
      </c>
      <c r="CX417" s="48" t="n">
        <f aca="false">MIN(AZ417,(GT416*(1+GT$5/Setup!$C$36)+IF($V417=27,N($F417),0)))</f>
        <v>0</v>
      </c>
      <c r="CY417" s="48" t="n">
        <f aca="false">MIN(BA417,(GU416*(1+GU$5/Setup!$C$36)+IF($V417=28,N($F417),0)))</f>
        <v>0</v>
      </c>
      <c r="CZ417" s="48" t="n">
        <f aca="false">MIN(BB417,(GV416*(1+GV$5/Setup!$C$36)+IF($V417=29,N($F417),0)))</f>
        <v>0</v>
      </c>
      <c r="DA417" s="48" t="n">
        <f aca="false">MIN(BC417,(GW416*(1+GW$5/Setup!$C$36)+IF($V417=30,N($F417),0)))</f>
        <v>0</v>
      </c>
      <c r="DB417" s="48" t="n">
        <f aca="false">MIN(BD417,(GX416*(1+GX$5/Setup!$C$36)+IF($V417=31,N($F417),0)))</f>
        <v>0</v>
      </c>
      <c r="DC417" s="48" t="n">
        <f aca="false">MIN(BE417,(GY416*(1+GY$5/Setup!$C$36)+IF($V417=32,N($F417),0)))</f>
        <v>0</v>
      </c>
      <c r="DD417" s="48" t="n">
        <f aca="false">MIN(BF417,(GZ416*(1+GZ$5/Setup!$C$36)+IF($V417=33,N($F417),0)))</f>
        <v>0</v>
      </c>
      <c r="DE417" s="48" t="n">
        <f aca="false">MIN(BG417,(HA416*(1+HA$5/Setup!$C$36)+IF($V417=34,N($F417),0)))</f>
        <v>0</v>
      </c>
      <c r="DF417" s="48" t="n">
        <f aca="false">MIN(BH417,(HB416*(1+HB$5/Setup!$C$36)+IF($V417=35,N($F417),0)))</f>
        <v>0</v>
      </c>
      <c r="DG417" s="48" t="n">
        <f aca="false">MIN(BI417,(HC416*(1+HC$5/Setup!$C$36)+IF($V417=36,N($F417),0)))</f>
        <v>0</v>
      </c>
      <c r="DH417" s="48" t="n">
        <f aca="false">MIN(BJ417,(HD416*(1+HD$5/Setup!$C$36)+IF($V417=37,N($F417),0)))</f>
        <v>0</v>
      </c>
      <c r="DI417" s="48" t="n">
        <f aca="false">MIN(BK417,(HE416*(1+HE$5/Setup!$C$36)+IF($V417=38,N($F417),0)))</f>
        <v>0</v>
      </c>
      <c r="DJ417" s="48" t="n">
        <f aca="false">MIN(BL417,(HF416*(1+HF$5/Setup!$C$36)+IF($V417=39,N($F417),0)))</f>
        <v>0</v>
      </c>
      <c r="DK417" s="48" t="n">
        <f aca="false">MIN(BM417,(HG416*(1+HG$5/Setup!$C$36)+IF($V417=40,N($F417),0)))</f>
        <v>0</v>
      </c>
      <c r="DL417" s="48" t="n">
        <f aca="false">MIN(BN417,(HH416*(1+HH$5/Setup!$C$36)+IF($V417=41,N($F417),0)))</f>
        <v>0</v>
      </c>
      <c r="DM417" s="48" t="n">
        <f aca="false">MIN(BO417,(HI416*(1+HI$5/Setup!$C$36)+IF($V417=42,N($F417),0)))</f>
        <v>0</v>
      </c>
      <c r="DN417" s="48" t="n">
        <f aca="false">MIN(BP417,(HJ416*(1+HJ$5/Setup!$C$36)+IF($V417=43,N($F417),0)))</f>
        <v>0</v>
      </c>
      <c r="DO417" s="48" t="n">
        <f aca="false">MIN(BQ417,(HK416*(1+HK$5/Setup!$C$36)+IF($V417=44,N($F417),0)))</f>
        <v>0</v>
      </c>
      <c r="DP417" s="48" t="n">
        <f aca="false">MIN(BR417,(HL416*(1+HL$5/Setup!$C$36)+IF($V417=45,N($F417),0)))</f>
        <v>0</v>
      </c>
      <c r="DQ417" s="48" t="n">
        <f aca="false">MIN(BS417,(HM416*(1+HM$5/Setup!$C$36)+IF($V417=46,N($F417),0)))</f>
        <v>0</v>
      </c>
      <c r="DR417" s="48" t="n">
        <f aca="false">MIN(BT417,(HN416*(1+HN$5/Setup!$C$36)+IF($V417=47,N($F417),0)))</f>
        <v>0</v>
      </c>
      <c r="DS417" s="48" t="n">
        <f aca="false">MIN(BU417,(HO416*(1+HO$5/Setup!$C$36)+IF($V417=48,N($F417),0)))</f>
        <v>0</v>
      </c>
      <c r="DT417" s="48" t="n">
        <f aca="false">MIN(BV417,(HP416*(1+HP$5/Setup!$C$36)+IF($V417=49,N($F417),0)))</f>
        <v>0</v>
      </c>
      <c r="DU417" s="48" t="n">
        <f aca="false">MIN(BW417,(HQ416*(1+HQ$5/Setup!$C$36)+IF($V417=50,N($F417),0)))</f>
        <v>0</v>
      </c>
      <c r="DV417" s="48" t="n">
        <f aca="false">MIN(MAX((FT416*(1+FT$5/Setup!$C$36)+IF($V417=1,N($F417),0))-BX417,0),MAX($P417-0,0))</f>
        <v>0</v>
      </c>
      <c r="DW417" s="48" t="n">
        <f aca="false">MIN(MAX((FU416*(1+FU$5/Setup!$C$36)+IF($V417=2,N($F417),0))-BY417,0),MAX($P417-SUM(DV417:DV417),0))</f>
        <v>0</v>
      </c>
      <c r="DX417" s="48" t="n">
        <f aca="false">MIN(MAX((FV416*(1+FV$5/Setup!$C$36)+IF($V417=3,N($F417),0))-BZ417,0),MAX($P417-SUM(DV417:DW417),0))</f>
        <v>0</v>
      </c>
      <c r="DY417" s="48" t="n">
        <f aca="false">MIN(MAX((FW416*(1+FW$5/Setup!$C$36)+IF($V417=4,N($F417),0))-CA417,0),MAX($P417-SUM(DV417:DX417),0))</f>
        <v>0</v>
      </c>
      <c r="DZ417" s="48" t="n">
        <f aca="false">MIN(MAX((FX416*(1+FX$5/Setup!$C$36)+IF($V417=5,N($F417),0))-CB417,0),MAX($P417-SUM(DV417:DY417),0))</f>
        <v>0</v>
      </c>
      <c r="EA417" s="48" t="n">
        <f aca="false">MIN(MAX((FY416*(1+FY$5/Setup!$C$36)+IF($V417=6,N($F417),0))-CC417,0),MAX($P417-SUM(DV417:DZ417),0))</f>
        <v>0</v>
      </c>
      <c r="EB417" s="48" t="n">
        <f aca="false">MIN(MAX((FZ416*(1+FZ$5/Setup!$C$36)+IF($V417=7,N($F417),0))-CD417,0),MAX($P417-SUM(DV417:EA417),0))</f>
        <v>0</v>
      </c>
      <c r="EC417" s="48" t="n">
        <f aca="false">MIN(MAX((GA416*(1+GA$5/Setup!$C$36)+IF($V417=8,N($F417),0))-CE417,0),MAX($P417-SUM(DV417:EB417),0))</f>
        <v>0</v>
      </c>
      <c r="ED417" s="48" t="n">
        <f aca="false">MIN(MAX((GB416*(1+GB$5/Setup!$C$36)+IF($V417=9,N($F417),0))-CF417,0),MAX($P417-SUM(DV417:EC417),0))</f>
        <v>0</v>
      </c>
      <c r="EE417" s="48" t="n">
        <f aca="false">MIN(MAX((GC416*(1+GC$5/Setup!$C$36)+IF($V417=10,N($F417),0))-CG417,0),MAX($P417-SUM(DV417:ED417),0))</f>
        <v>0</v>
      </c>
      <c r="EF417" s="48" t="n">
        <f aca="false">MIN(MAX((GD416*(1+GD$5/Setup!$C$36)+IF($V417=11,N($F417),0))-CH417,0),MAX($P417-SUM(DV417:EE417),0))</f>
        <v>0</v>
      </c>
      <c r="EG417" s="48" t="n">
        <f aca="false">MIN(MAX((GE416*(1+GE$5/Setup!$C$36)+IF($V417=12,N($F417),0))-CI417,0),MAX($P417-SUM(DV417:EF417),0))</f>
        <v>0</v>
      </c>
      <c r="EH417" s="48" t="n">
        <f aca="false">MIN(MAX((GF416*(1+GF$5/Setup!$C$36)+IF($V417=13,N($F417),0))-CJ417,0),MAX($P417-SUM(DV417:EG417),0))</f>
        <v>0</v>
      </c>
      <c r="EI417" s="48" t="n">
        <f aca="false">MIN(MAX((GG416*(1+GG$5/Setup!$C$36)+IF($V417=14,N($F417),0))-CK417,0),MAX($P417-SUM(DV417:EH417),0))</f>
        <v>0</v>
      </c>
      <c r="EJ417" s="48" t="n">
        <f aca="false">MIN(MAX((GH416*(1+GH$5/Setup!$C$36)+IF($V417=15,N($F417),0))-CL417,0),MAX($P417-SUM(DV417:EI417),0))</f>
        <v>0</v>
      </c>
      <c r="EK417" s="48" t="n">
        <f aca="false">MIN(MAX((GI416*(1+GI$5/Setup!$C$36)+IF($V417=16,N($F417),0))-CM417,0),MAX($P417-SUM(DV417:EJ417),0))</f>
        <v>0</v>
      </c>
      <c r="EL417" s="48" t="n">
        <f aca="false">MIN(MAX((GJ416*(1+GJ$5/Setup!$C$36)+IF($V417=17,N($F417),0))-CN417,0),MAX($P417-SUM(DV417:EK417),0))</f>
        <v>0</v>
      </c>
      <c r="EM417" s="48" t="n">
        <f aca="false">MIN(MAX((GK416*(1+GK$5/Setup!$C$36)+IF($V417=18,N($F417),0))-CO417,0),MAX($P417-SUM(DV417:EL417),0))</f>
        <v>0</v>
      </c>
      <c r="EN417" s="48" t="n">
        <f aca="false">MIN(MAX((GL416*(1+GL$5/Setup!$C$36)+IF($V417=19,N($F417),0))-CP417,0),MAX($P417-SUM(DV417:EM417),0))</f>
        <v>0</v>
      </c>
      <c r="EO417" s="48" t="n">
        <f aca="false">MIN(MAX((GM416*(1+GM$5/Setup!$C$36)+IF($V417=20,N($F417),0))-CQ417,0),MAX($P417-SUM(DV417:EN417),0))</f>
        <v>0</v>
      </c>
      <c r="EP417" s="48" t="n">
        <f aca="false">MIN(MAX((GN416*(1+GN$5/Setup!$C$36)+IF($V417=21,N($F417),0))-CR417,0),MAX($P417-SUM(DV417:EO417),0))</f>
        <v>0</v>
      </c>
      <c r="EQ417" s="48" t="n">
        <f aca="false">MIN(MAX((GO416*(1+GO$5/Setup!$C$36)+IF($V417=22,N($F417),0))-CS417,0),MAX($P417-SUM(DV417:EP417),0))</f>
        <v>0</v>
      </c>
      <c r="ER417" s="48" t="n">
        <f aca="false">MIN(MAX((GP416*(1+GP$5/Setup!$C$36)+IF($V417=23,N($F417),0))-CT417,0),MAX($P417-SUM(DV417:EQ417),0))</f>
        <v>0</v>
      </c>
      <c r="ES417" s="48" t="n">
        <f aca="false">MIN(MAX((GQ416*(1+GQ$5/Setup!$C$36)+IF($V417=24,N($F417),0))-CU417,0),MAX($P417-SUM(DV417:ER417),0))</f>
        <v>0</v>
      </c>
      <c r="ET417" s="48" t="n">
        <f aca="false">MIN(MAX((GR416*(1+GR$5/Setup!$C$36)+IF($V417=25,N($F417),0))-CV417,0),MAX($P417-SUM(DV417:ES417),0))</f>
        <v>0</v>
      </c>
      <c r="EU417" s="48" t="n">
        <f aca="false">MIN(MAX((GS416*(1+GS$5/Setup!$C$36)+IF($V417=26,N($F417),0))-CW417,0),MAX($P417-SUM(DV417:ET417),0))</f>
        <v>0</v>
      </c>
      <c r="EV417" s="48" t="n">
        <f aca="false">MIN(MAX((GT416*(1+GT$5/Setup!$C$36)+IF($V417=27,N($F417),0))-CX417,0),MAX($P417-SUM(DV417:EU417),0))</f>
        <v>0</v>
      </c>
      <c r="EW417" s="48" t="n">
        <f aca="false">MIN(MAX((GU416*(1+GU$5/Setup!$C$36)+IF($V417=28,N($F417),0))-CY417,0),MAX($P417-SUM(DV417:EV417),0))</f>
        <v>0</v>
      </c>
      <c r="EX417" s="48" t="n">
        <f aca="false">MIN(MAX((GV416*(1+GV$5/Setup!$C$36)+IF($V417=29,N($F417),0))-CZ417,0),MAX($P417-SUM(DV417:EW417),0))</f>
        <v>0</v>
      </c>
      <c r="EY417" s="48" t="n">
        <f aca="false">MIN(MAX((GW416*(1+GW$5/Setup!$C$36)+IF($V417=30,N($F417),0))-DA417,0),MAX($P417-SUM(DV417:EX417),0))</f>
        <v>0</v>
      </c>
      <c r="EZ417" s="48" t="n">
        <f aca="false">MIN(MAX((GX416*(1+GX$5/Setup!$C$36)+IF($V417=31,N($F417),0))-DB417,0),MAX($P417-SUM(DV417:EY417),0))</f>
        <v>0</v>
      </c>
      <c r="FA417" s="48" t="n">
        <f aca="false">MIN(MAX((GY416*(1+GY$5/Setup!$C$36)+IF($V417=32,N($F417),0))-DC417,0),MAX($P417-SUM(DV417:EZ417),0))</f>
        <v>0</v>
      </c>
      <c r="FB417" s="48" t="n">
        <f aca="false">MIN(MAX((GZ416*(1+GZ$5/Setup!$C$36)+IF($V417=33,N($F417),0))-DD417,0),MAX($P417-SUM(DV417:FA417),0))</f>
        <v>0</v>
      </c>
      <c r="FC417" s="48" t="n">
        <f aca="false">MIN(MAX((HA416*(1+HA$5/Setup!$C$36)+IF($V417=34,N($F417),0))-DE417,0),MAX($P417-SUM(DV417:FB417),0))</f>
        <v>0</v>
      </c>
      <c r="FD417" s="48" t="n">
        <f aca="false">MIN(MAX((HB416*(1+HB$5/Setup!$C$36)+IF($V417=35,N($F417),0))-DF417,0),MAX($P417-SUM(DV417:FC417),0))</f>
        <v>0</v>
      </c>
      <c r="FE417" s="48" t="n">
        <f aca="false">MIN(MAX((HC416*(1+HC$5/Setup!$C$36)+IF($V417=36,N($F417),0))-DG417,0),MAX($P417-SUM(DV417:FD417),0))</f>
        <v>0</v>
      </c>
      <c r="FF417" s="48" t="n">
        <f aca="false">MIN(MAX((HD416*(1+HD$5/Setup!$C$36)+IF($V417=37,N($F417),0))-DH417,0),MAX($P417-SUM(DV417:FE417),0))</f>
        <v>0</v>
      </c>
      <c r="FG417" s="48" t="n">
        <f aca="false">MIN(MAX((HE416*(1+HE$5/Setup!$C$36)+IF($V417=38,N($F417),0))-DI417,0),MAX($P417-SUM(DV417:FF417),0))</f>
        <v>0</v>
      </c>
      <c r="FH417" s="48" t="n">
        <f aca="false">MIN(MAX((HF416*(1+HF$5/Setup!$C$36)+IF($V417=39,N($F417),0))-DJ417,0),MAX($P417-SUM(DV417:FG417),0))</f>
        <v>0</v>
      </c>
      <c r="FI417" s="48" t="n">
        <f aca="false">MIN(MAX((HG416*(1+HG$5/Setup!$C$36)+IF($V417=40,N($F417),0))-DK417,0),MAX($P417-SUM(DV417:FH417),0))</f>
        <v>0</v>
      </c>
      <c r="FJ417" s="48" t="n">
        <f aca="false">MIN(MAX((HH416*(1+HH$5/Setup!$C$36)+IF($V417=41,N($F417),0))-DL417,0),MAX($P417-SUM(DV417:FI417),0))</f>
        <v>0</v>
      </c>
      <c r="FK417" s="48" t="n">
        <f aca="false">MIN(MAX((HI416*(1+HI$5/Setup!$C$36)+IF($V417=42,N($F417),0))-DM417,0),MAX($P417-SUM(DV417:FJ417),0))</f>
        <v>0</v>
      </c>
      <c r="FL417" s="48" t="n">
        <f aca="false">MIN(MAX((HJ416*(1+HJ$5/Setup!$C$36)+IF($V417=43,N($F417),0))-DN417,0),MAX($P417-SUM(DV417:FK417),0))</f>
        <v>0</v>
      </c>
      <c r="FM417" s="48" t="n">
        <f aca="false">MIN(MAX((HK416*(1+HK$5/Setup!$C$36)+IF($V417=44,N($F417),0))-DO417,0),MAX($P417-SUM(DV417:FL417),0))</f>
        <v>0</v>
      </c>
      <c r="FN417" s="48" t="n">
        <f aca="false">MIN(MAX((HL416*(1+HL$5/Setup!$C$36)+IF($V417=45,N($F417),0))-DP417,0),MAX($P417-SUM(DV417:FM417),0))</f>
        <v>0</v>
      </c>
      <c r="FO417" s="48" t="n">
        <f aca="false">MIN(MAX((HM416*(1+HM$5/Setup!$C$36)+IF($V417=46,N($F417),0))-DQ417,0),MAX($P417-SUM(DV417:FN417),0))</f>
        <v>0</v>
      </c>
      <c r="FP417" s="48" t="n">
        <f aca="false">MIN(MAX((HN416*(1+HN$5/Setup!$C$36)+IF($V417=47,N($F417),0))-DR417,0),MAX($P417-SUM(DV417:FO417),0))</f>
        <v>0</v>
      </c>
      <c r="FQ417" s="48" t="n">
        <f aca="false">MIN(MAX((HO416*(1+HO$5/Setup!$C$36)+IF($V417=48,N($F417),0))-DS417,0),MAX($P417-SUM(DV417:FP417),0))</f>
        <v>0</v>
      </c>
      <c r="FR417" s="48" t="n">
        <f aca="false">MIN(MAX((HP416*(1+HP$5/Setup!$C$36)+IF($V417=49,N($F417),0))-DT417,0),MAX($P417-SUM(DV417:FQ417),0))</f>
        <v>0</v>
      </c>
      <c r="FS417" s="48" t="n">
        <f aca="false">MIN(MAX((HQ416*(1+HQ$5/Setup!$C$36)+IF($V417=50,N($F417),0))-DU417,0),MAX($P417-SUM(DV417:FR417),0))</f>
        <v>0</v>
      </c>
      <c r="FT417" s="48" t="n">
        <f aca="false">IF((FT416*(1+FT$5/Setup!$C$36)+IF($V417=1,N($F417),0))-BX417-DV417&lt;0.005,0,(FT416*(1+FT$5/Setup!$C$36)+IF($V417=1,N($F417),0))-BX417-DV417)</f>
        <v>0</v>
      </c>
      <c r="FU417" s="48" t="n">
        <f aca="false">IF((FU416*(1+FU$5/Setup!$C$36)+IF($V417=2,N($F417),0))-BY417-DW417&lt;0.005,0,(FU416*(1+FU$5/Setup!$C$36)+IF($V417=2,N($F417),0))-BY417-DW417)</f>
        <v>0</v>
      </c>
      <c r="FV417" s="48" t="n">
        <f aca="false">IF((FV416*(1+FV$5/Setup!$C$36)+IF($V417=3,N($F417),0))-BZ417-DX417&lt;0.005,0,(FV416*(1+FV$5/Setup!$C$36)+IF($V417=3,N($F417),0))-BZ417-DX417)</f>
        <v>0</v>
      </c>
      <c r="FW417" s="48" t="n">
        <f aca="false">IF((FW416*(1+FW$5/Setup!$C$36)+IF($V417=4,N($F417),0))-CA417-DY417&lt;0.005,0,(FW416*(1+FW$5/Setup!$C$36)+IF($V417=4,N($F417),0))-CA417-DY417)</f>
        <v>0</v>
      </c>
      <c r="FX417" s="48" t="n">
        <f aca="false">IF((FX416*(1+FX$5/Setup!$C$36)+IF($V417=5,N($F417),0))-CB417-DZ417&lt;0.005,0,(FX416*(1+FX$5/Setup!$C$36)+IF($V417=5,N($F417),0))-CB417-DZ417)</f>
        <v>0</v>
      </c>
      <c r="FY417" s="48" t="n">
        <f aca="false">IF((FY416*(1+FY$5/Setup!$C$36)+IF($V417=6,N($F417),0))-CC417-EA417&lt;0.005,0,(FY416*(1+FY$5/Setup!$C$36)+IF($V417=6,N($F417),0))-CC417-EA417)</f>
        <v>0</v>
      </c>
      <c r="FZ417" s="48" t="n">
        <f aca="false">IF((FZ416*(1+FZ$5/Setup!$C$36)+IF($V417=7,N($F417),0))-CD417-EB417&lt;0.005,0,(FZ416*(1+FZ$5/Setup!$C$36)+IF($V417=7,N($F417),0))-CD417-EB417)</f>
        <v>0</v>
      </c>
      <c r="GA417" s="48" t="n">
        <f aca="false">IF((GA416*(1+GA$5/Setup!$C$36)+IF($V417=8,N($F417),0))-CE417-EC417&lt;0.005,0,(GA416*(1+GA$5/Setup!$C$36)+IF($V417=8,N($F417),0))-CE417-EC417)</f>
        <v>0</v>
      </c>
      <c r="GB417" s="48" t="n">
        <f aca="false">IF((GB416*(1+GB$5/Setup!$C$36)+IF($V417=9,N($F417),0))-CF417-ED417&lt;0.005,0,(GB416*(1+GB$5/Setup!$C$36)+IF($V417=9,N($F417),0))-CF417-ED417)</f>
        <v>0</v>
      </c>
      <c r="GC417" s="48" t="n">
        <f aca="false">IF((GC416*(1+GC$5/Setup!$C$36)+IF($V417=10,N($F417),0))-CG417-EE417&lt;0.005,0,(GC416*(1+GC$5/Setup!$C$36)+IF($V417=10,N($F417),0))-CG417-EE417)</f>
        <v>0</v>
      </c>
      <c r="GD417" s="48" t="n">
        <f aca="false">IF((GD416*(1+GD$5/Setup!$C$36)+IF($V417=11,N($F417),0))-CH417-EF417&lt;0.005,0,(GD416*(1+GD$5/Setup!$C$36)+IF($V417=11,N($F417),0))-CH417-EF417)</f>
        <v>0</v>
      </c>
      <c r="GE417" s="48" t="n">
        <f aca="false">IF((GE416*(1+GE$5/Setup!$C$36)+IF($V417=12,N($F417),0))-CI417-EG417&lt;0.005,0,(GE416*(1+GE$5/Setup!$C$36)+IF($V417=12,N($F417),0))-CI417-EG417)</f>
        <v>0</v>
      </c>
      <c r="GF417" s="48" t="n">
        <f aca="false">IF((GF416*(1+GF$5/Setup!$C$36)+IF($V417=13,N($F417),0))-CJ417-EH417&lt;0.005,0,(GF416*(1+GF$5/Setup!$C$36)+IF($V417=13,N($F417),0))-CJ417-EH417)</f>
        <v>0</v>
      </c>
      <c r="GG417" s="48" t="n">
        <f aca="false">IF((GG416*(1+GG$5/Setup!$C$36)+IF($V417=14,N($F417),0))-CK417-EI417&lt;0.005,0,(GG416*(1+GG$5/Setup!$C$36)+IF($V417=14,N($F417),0))-CK417-EI417)</f>
        <v>0</v>
      </c>
      <c r="GH417" s="48" t="n">
        <f aca="false">IF((GH416*(1+GH$5/Setup!$C$36)+IF($V417=15,N($F417),0))-CL417-EJ417&lt;0.005,0,(GH416*(1+GH$5/Setup!$C$36)+IF($V417=15,N($F417),0))-CL417-EJ417)</f>
        <v>0</v>
      </c>
      <c r="GI417" s="48" t="n">
        <f aca="false">IF((GI416*(1+GI$5/Setup!$C$36)+IF($V417=16,N($F417),0))-CM417-EK417&lt;0.005,0,(GI416*(1+GI$5/Setup!$C$36)+IF($V417=16,N($F417),0))-CM417-EK417)</f>
        <v>0</v>
      </c>
      <c r="GJ417" s="48" t="n">
        <f aca="false">IF((GJ416*(1+GJ$5/Setup!$C$36)+IF($V417=17,N($F417),0))-CN417-EL417&lt;0.005,0,(GJ416*(1+GJ$5/Setup!$C$36)+IF($V417=17,N($F417),0))-CN417-EL417)</f>
        <v>0</v>
      </c>
      <c r="GK417" s="48" t="n">
        <f aca="false">IF((GK416*(1+GK$5/Setup!$C$36)+IF($V417=18,N($F417),0))-CO417-EM417&lt;0.005,0,(GK416*(1+GK$5/Setup!$C$36)+IF($V417=18,N($F417),0))-CO417-EM417)</f>
        <v>0</v>
      </c>
      <c r="GL417" s="48" t="n">
        <f aca="false">IF((GL416*(1+GL$5/Setup!$C$36)+IF($V417=19,N($F417),0))-CP417-EN417&lt;0.005,0,(GL416*(1+GL$5/Setup!$C$36)+IF($V417=19,N($F417),0))-CP417-EN417)</f>
        <v>0</v>
      </c>
      <c r="GM417" s="48" t="n">
        <f aca="false">IF((GM416*(1+GM$5/Setup!$C$36)+IF($V417=20,N($F417),0))-CQ417-EO417&lt;0.005,0,(GM416*(1+GM$5/Setup!$C$36)+IF($V417=20,N($F417),0))-CQ417-EO417)</f>
        <v>0</v>
      </c>
      <c r="GN417" s="48" t="n">
        <f aca="false">IF((GN416*(1+GN$5/Setup!$C$36)+IF($V417=21,N($F417),0))-CR417-EP417&lt;0.005,0,(GN416*(1+GN$5/Setup!$C$36)+IF($V417=21,N($F417),0))-CR417-EP417)</f>
        <v>0</v>
      </c>
      <c r="GO417" s="48" t="n">
        <f aca="false">IF((GO416*(1+GO$5/Setup!$C$36)+IF($V417=22,N($F417),0))-CS417-EQ417&lt;0.005,0,(GO416*(1+GO$5/Setup!$C$36)+IF($V417=22,N($F417),0))-CS417-EQ417)</f>
        <v>0</v>
      </c>
      <c r="GP417" s="48" t="n">
        <f aca="false">IF((GP416*(1+GP$5/Setup!$C$36)+IF($V417=23,N($F417),0))-CT417-ER417&lt;0.005,0,(GP416*(1+GP$5/Setup!$C$36)+IF($V417=23,N($F417),0))-CT417-ER417)</f>
        <v>0</v>
      </c>
      <c r="GQ417" s="48" t="n">
        <f aca="false">IF((GQ416*(1+GQ$5/Setup!$C$36)+IF($V417=24,N($F417),0))-CU417-ES417&lt;0.005,0,(GQ416*(1+GQ$5/Setup!$C$36)+IF($V417=24,N($F417),0))-CU417-ES417)</f>
        <v>0</v>
      </c>
      <c r="GR417" s="48" t="n">
        <f aca="false">IF((GR416*(1+GR$5/Setup!$C$36)+IF($V417=25,N($F417),0))-CV417-ET417&lt;0.005,0,(GR416*(1+GR$5/Setup!$C$36)+IF($V417=25,N($F417),0))-CV417-ET417)</f>
        <v>0</v>
      </c>
      <c r="GS417" s="48" t="n">
        <f aca="false">IF((GS416*(1+GS$5/Setup!$C$36)+IF($V417=26,N($F417),0))-CW417-EU417&lt;0.005,0,(GS416*(1+GS$5/Setup!$C$36)+IF($V417=26,N($F417),0))-CW417-EU417)</f>
        <v>0</v>
      </c>
      <c r="GT417" s="48" t="n">
        <f aca="false">IF((GT416*(1+GT$5/Setup!$C$36)+IF($V417=27,N($F417),0))-CX417-EV417&lt;0.005,0,(GT416*(1+GT$5/Setup!$C$36)+IF($V417=27,N($F417),0))-CX417-EV417)</f>
        <v>0</v>
      </c>
      <c r="GU417" s="48" t="n">
        <f aca="false">IF((GU416*(1+GU$5/Setup!$C$36)+IF($V417=28,N($F417),0))-CY417-EW417&lt;0.005,0,(GU416*(1+GU$5/Setup!$C$36)+IF($V417=28,N($F417),0))-CY417-EW417)</f>
        <v>0</v>
      </c>
      <c r="GV417" s="48" t="n">
        <f aca="false">IF((GV416*(1+GV$5/Setup!$C$36)+IF($V417=29,N($F417),0))-CZ417-EX417&lt;0.005,0,(GV416*(1+GV$5/Setup!$C$36)+IF($V417=29,N($F417),0))-CZ417-EX417)</f>
        <v>0</v>
      </c>
      <c r="GW417" s="48" t="n">
        <f aca="false">IF((GW416*(1+GW$5/Setup!$C$36)+IF($V417=30,N($F417),0))-DA417-EY417&lt;0.005,0,(GW416*(1+GW$5/Setup!$C$36)+IF($V417=30,N($F417),0))-DA417-EY417)</f>
        <v>0</v>
      </c>
      <c r="GX417" s="48" t="n">
        <f aca="false">IF((GX416*(1+GX$5/Setup!$C$36)+IF($V417=31,N($F417),0))-DB417-EZ417&lt;0.005,0,(GX416*(1+GX$5/Setup!$C$36)+IF($V417=31,N($F417),0))-DB417-EZ417)</f>
        <v>0</v>
      </c>
      <c r="GY417" s="48" t="n">
        <f aca="false">IF((GY416*(1+GY$5/Setup!$C$36)+IF($V417=32,N($F417),0))-DC417-FA417&lt;0.005,0,(GY416*(1+GY$5/Setup!$C$36)+IF($V417=32,N($F417),0))-DC417-FA417)</f>
        <v>0</v>
      </c>
      <c r="GZ417" s="48" t="n">
        <f aca="false">IF((GZ416*(1+GZ$5/Setup!$C$36)+IF($V417=33,N($F417),0))-DD417-FB417&lt;0.005,0,(GZ416*(1+GZ$5/Setup!$C$36)+IF($V417=33,N($F417),0))-DD417-FB417)</f>
        <v>0</v>
      </c>
      <c r="HA417" s="48" t="n">
        <f aca="false">IF((HA416*(1+HA$5/Setup!$C$36)+IF($V417=34,N($F417),0))-DE417-FC417&lt;0.005,0,(HA416*(1+HA$5/Setup!$C$36)+IF($V417=34,N($F417),0))-DE417-FC417)</f>
        <v>0</v>
      </c>
      <c r="HB417" s="48" t="n">
        <f aca="false">IF((HB416*(1+HB$5/Setup!$C$36)+IF($V417=35,N($F417),0))-DF417-FD417&lt;0.005,0,(HB416*(1+HB$5/Setup!$C$36)+IF($V417=35,N($F417),0))-DF417-FD417)</f>
        <v>0</v>
      </c>
      <c r="HC417" s="48" t="n">
        <f aca="false">IF((HC416*(1+HC$5/Setup!$C$36)+IF($V417=36,N($F417),0))-DG417-FE417&lt;0.005,0,(HC416*(1+HC$5/Setup!$C$36)+IF($V417=36,N($F417),0))-DG417-FE417)</f>
        <v>0</v>
      </c>
      <c r="HD417" s="48" t="n">
        <f aca="false">IF((HD416*(1+HD$5/Setup!$C$36)+IF($V417=37,N($F417),0))-DH417-FF417&lt;0.005,0,(HD416*(1+HD$5/Setup!$C$36)+IF($V417=37,N($F417),0))-DH417-FF417)</f>
        <v>0</v>
      </c>
      <c r="HE417" s="48" t="n">
        <f aca="false">IF((HE416*(1+HE$5/Setup!$C$36)+IF($V417=38,N($F417),0))-DI417-FG417&lt;0.005,0,(HE416*(1+HE$5/Setup!$C$36)+IF($V417=38,N($F417),0))-DI417-FG417)</f>
        <v>0</v>
      </c>
      <c r="HF417" s="48" t="n">
        <f aca="false">IF((HF416*(1+HF$5/Setup!$C$36)+IF($V417=39,N($F417),0))-DJ417-FH417&lt;0.005,0,(HF416*(1+HF$5/Setup!$C$36)+IF($V417=39,N($F417),0))-DJ417-FH417)</f>
        <v>0</v>
      </c>
      <c r="HG417" s="48" t="n">
        <f aca="false">IF((HG416*(1+HG$5/Setup!$C$36)+IF($V417=40,N($F417),0))-DK417-FI417&lt;0.005,0,(HG416*(1+HG$5/Setup!$C$36)+IF($V417=40,N($F417),0))-DK417-FI417)</f>
        <v>0</v>
      </c>
      <c r="HH417" s="48" t="n">
        <f aca="false">IF((HH416*(1+HH$5/Setup!$C$36)+IF($V417=41,N($F417),0))-DL417-FJ417&lt;0.005,0,(HH416*(1+HH$5/Setup!$C$36)+IF($V417=41,N($F417),0))-DL417-FJ417)</f>
        <v>0</v>
      </c>
      <c r="HI417" s="48" t="n">
        <f aca="false">IF((HI416*(1+HI$5/Setup!$C$36)+IF($V417=42,N($F417),0))-DM417-FK417&lt;0.005,0,(HI416*(1+HI$5/Setup!$C$36)+IF($V417=42,N($F417),0))-DM417-FK417)</f>
        <v>0</v>
      </c>
      <c r="HJ417" s="48" t="n">
        <f aca="false">IF((HJ416*(1+HJ$5/Setup!$C$36)+IF($V417=43,N($F417),0))-DN417-FL417&lt;0.005,0,(HJ416*(1+HJ$5/Setup!$C$36)+IF($V417=43,N($F417),0))-DN417-FL417)</f>
        <v>0</v>
      </c>
      <c r="HK417" s="48" t="n">
        <f aca="false">IF((HK416*(1+HK$5/Setup!$C$36)+IF($V417=44,N($F417),0))-DO417-FM417&lt;0.005,0,(HK416*(1+HK$5/Setup!$C$36)+IF($V417=44,N($F417),0))-DO417-FM417)</f>
        <v>0</v>
      </c>
      <c r="HL417" s="48" t="n">
        <f aca="false">IF((HL416*(1+HL$5/Setup!$C$36)+IF($V417=45,N($F417),0))-DP417-FN417&lt;0.005,0,(HL416*(1+HL$5/Setup!$C$36)+IF($V417=45,N($F417),0))-DP417-FN417)</f>
        <v>0</v>
      </c>
      <c r="HM417" s="48" t="n">
        <f aca="false">IF((HM416*(1+HM$5/Setup!$C$36)+IF($V417=46,N($F417),0))-DQ417-FO417&lt;0.005,0,(HM416*(1+HM$5/Setup!$C$36)+IF($V417=46,N($F417),0))-DQ417-FO417)</f>
        <v>0</v>
      </c>
      <c r="HN417" s="48" t="n">
        <f aca="false">IF((HN416*(1+HN$5/Setup!$C$36)+IF($V417=47,N($F417),0))-DR417-FP417&lt;0.005,0,(HN416*(1+HN$5/Setup!$C$36)+IF($V417=47,N($F417),0))-DR417-FP417)</f>
        <v>0</v>
      </c>
      <c r="HO417" s="48" t="n">
        <f aca="false">IF((HO416*(1+HO$5/Setup!$C$36)+IF($V417=48,N($F417),0))-DS417-FQ417&lt;0.005,0,(HO416*(1+HO$5/Setup!$C$36)+IF($V417=48,N($F417),0))-DS417-FQ417)</f>
        <v>0</v>
      </c>
      <c r="HP417" s="48" t="n">
        <f aca="false">IF((HP416*(1+HP$5/Setup!$C$36)+IF($V417=49,N($F417),0))-DT417-FR417&lt;0.005,0,(HP416*(1+HP$5/Setup!$C$36)+IF($V417=49,N($F417),0))-DT417-FR417)</f>
        <v>0</v>
      </c>
      <c r="HQ417" s="48" t="n">
        <f aca="false">IF((HQ416*(1+HQ$5/Setup!$C$36)+IF($V417=50,N($F417),0))-DU417-FS417&lt;0.005,0,(HQ416*(1+HQ$5/Setup!$C$36)+IF($V417=50,N($F417),0))-DU417-FS417)</f>
        <v>0</v>
      </c>
    </row>
    <row r="418" customFormat="false" ht="15" hidden="false" customHeight="false" outlineLevel="0" collapsed="false">
      <c r="A418" s="44" t="n">
        <v>410</v>
      </c>
      <c r="B418" s="45" t="n">
        <f aca="false">IF(Setup!$C$7="Every month",EDATE(Setup!$C$8,($A418-1)),IF(Setup!$C$7="Twice a month",DATE(YEAR(Setup!$C$8),MONTH(Setup!$C$8)+INT((($A418-1)+Setup!$C$41)/2),MIN(IF(MOD(($A418-1)+Setup!$C$41,2)=0,Setup!$C$39,Setup!$C$40),DAY(EOMONTH(DATE(YEAR(Setup!$C$8),MONTH(Setup!$C$8)+INT((($A418-1)+Setup!$C$41)/2),1),0)))),Setup!$C$8+($A418-1)*IF(Setup!$C$7="Every week",7,14)))</f>
        <v>52051</v>
      </c>
      <c r="C418" s="45" t="n">
        <f aca="false">IF(Setup!$C$7="Every month",EDATE(Setup!$C$8,$A418),IF(Setup!$C$7="Twice a month",DATE(YEAR(Setup!$C$8),MONTH(Setup!$C$8)+INT(($A418+Setup!$C$41)/2),MIN(IF(MOD($A418+Setup!$C$41,2)=0,Setup!$C$39,Setup!$C$40),DAY(EOMONTH(DATE(YEAR(Setup!$C$8),MONTH(Setup!$C$8)+INT(($A418+Setup!$C$41)/2),1),0)))),Setup!$C$8+$A418*IF(Setup!$C$7="Every week",7,14)))</f>
        <v>52065</v>
      </c>
      <c r="D418" s="46"/>
      <c r="E418" s="47"/>
      <c r="F418" s="47"/>
      <c r="G418" s="47"/>
      <c r="H418" s="47"/>
      <c r="I418" s="48" t="n">
        <f aca="false">N(Setup!$C$11)+N(E418)</f>
        <v>100</v>
      </c>
      <c r="J418" s="48" t="n">
        <f aca="false">MIN(Setup!$C$37,MAX(I418,0))</f>
        <v>9.23076923076923</v>
      </c>
      <c r="K418" s="48" t="n">
        <f aca="false">MIN(MAX(N(Setup!$C$14)-L417,0),MAX(I418-J418,0))</f>
        <v>0</v>
      </c>
      <c r="L418" s="48" t="n">
        <f aca="false">L417+K418-N(G418)</f>
        <v>500</v>
      </c>
      <c r="M418" s="48" t="n">
        <f aca="false">M417+J418-N(H418)</f>
        <v>3784.61538461536</v>
      </c>
      <c r="N418" s="48" t="n">
        <f aca="false">SUM(BX418:DU418)</f>
        <v>0</v>
      </c>
      <c r="O418" s="48" t="n">
        <f aca="false">SUM(Z418:BW418)-N418</f>
        <v>25</v>
      </c>
      <c r="P418" s="48" t="n">
        <f aca="false">MAX(I418-J418-K418,0)+O418</f>
        <v>115.769230769231</v>
      </c>
      <c r="Q418" s="48" t="n">
        <f aca="false">SUM(DV418:FS418)</f>
        <v>0</v>
      </c>
      <c r="R418" s="49" t="n">
        <f aca="false">N418+J418+K418+Q418</f>
        <v>9.23076923076923</v>
      </c>
      <c r="S418" s="48" t="n">
        <f aca="false">T418-T417-N(F418)+N418+Q418</f>
        <v>0</v>
      </c>
      <c r="T418" s="49" t="n">
        <f aca="false">SUM(FT418:HQ418)</f>
        <v>0</v>
      </c>
      <c r="U418" s="44" t="str">
        <f aca="false">IF(T417&lt;0.005,"",INDEX(Helpers!$C$2:$C$51,IF(_xlfn.MINIFS($DV$6:$FS$6,DV418:FS418,"&gt;0.005")=0,V418,_xlfn.MINIFS($DV$6:$FS$6,DV418:FS418,"&gt;0.005"))))</f>
        <v/>
      </c>
      <c r="V418" s="44" t="n">
        <f aca="false">IF(_xlfn.MINIFS($FT$6:$HQ$6,FT417:HQ417,"&gt;0.005")=0,1,_xlfn.MINIFS($FT$6:$HQ$6,FT417:HQ417,"&gt;0.005"))</f>
        <v>1</v>
      </c>
      <c r="W418" s="44" t="n">
        <f aca="false">IF(AND(D418&lt;&gt;"Paid",T417&gt;0.005),1,0)</f>
        <v>0</v>
      </c>
      <c r="X418" s="48" t="n">
        <f aca="false">SUMPRODUCT(((Helpers!$G$2:$G$51*(1+(Helpers!$D$2:$D$51+0.000000001)/12)^(($B418-Setup!$C$8)/(365.25/12))-Helpers!$E$2:$E$51*((1+(Helpers!$D$2:$D$51+0.000000001)/12)^(($B418-Setup!$C$8)/(365.25/12))-1)/((Helpers!$D$2:$D$51+0.000000001)/12))&gt;0)*(Helpers!$G$2:$G$51*(1+(Helpers!$D$2:$D$51+0.000000001)/12)^(($B418-Setup!$C$8)/(365.25/12))-Helpers!$E$2:$E$51*((1+(Helpers!$D$2:$D$51+0.000000001)/12)^(($B418-Setup!$C$8)/(365.25/12))-1)/((Helpers!$D$2:$D$51+0.000000001)/12)))</f>
        <v>0</v>
      </c>
      <c r="Y418" s="48"/>
      <c r="Z418" s="48" t="n">
        <f aca="false">IF(OR(N(Z$5)=0,Z$6=""),0,Z$5*((DATE(YEAR($B418),MONTH($B418),MIN(Z$6,DAY(EOMONTH($B418,0))))&gt;=$B418)*(DATE(YEAR($B418),MONTH($B418),MIN(Z$6,DAY(EOMONTH($B418,0))))&lt;$C418)+(DATE(YEAR($B418),MONTH($B418)+1,MIN(Z$6,DAY(EOMONTH($B418,1))))&gt;=$B418)*(DATE(YEAR($B418),MONTH($B418)+1,MIN(Z$6,DAY(EOMONTH($B418,1))))&lt;$C418)))</f>
        <v>25</v>
      </c>
      <c r="AA418" s="48" t="n">
        <f aca="false">IF(OR(N(AA$5)=0,AA$6=""),0,AA$5*((DATE(YEAR($B418),MONTH($B418),MIN(AA$6,DAY(EOMONTH($B418,0))))&gt;=$B418)*(DATE(YEAR($B418),MONTH($B418),MIN(AA$6,DAY(EOMONTH($B418,0))))&lt;$C418)+(DATE(YEAR($B418),MONTH($B418)+1,MIN(AA$6,DAY(EOMONTH($B418,1))))&gt;=$B418)*(DATE(YEAR($B418),MONTH($B418)+1,MIN(AA$6,DAY(EOMONTH($B418,1))))&lt;$C418)))</f>
        <v>0</v>
      </c>
      <c r="AB418" s="48" t="n">
        <f aca="false">IF(OR(N(AB$5)=0,AB$6=""),0,AB$5*((DATE(YEAR($B418),MONTH($B418),MIN(AB$6,DAY(EOMONTH($B418,0))))&gt;=$B418)*(DATE(YEAR($B418),MONTH($B418),MIN(AB$6,DAY(EOMONTH($B418,0))))&lt;$C418)+(DATE(YEAR($B418),MONTH($B418)+1,MIN(AB$6,DAY(EOMONTH($B418,1))))&gt;=$B418)*(DATE(YEAR($B418),MONTH($B418)+1,MIN(AB$6,DAY(EOMONTH($B418,1))))&lt;$C418)))</f>
        <v>0</v>
      </c>
      <c r="AC418" s="48" t="n">
        <f aca="false">IF(OR(N(AC$5)=0,AC$6=""),0,AC$5*((DATE(YEAR($B418),MONTH($B418),MIN(AC$6,DAY(EOMONTH($B418,0))))&gt;=$B418)*(DATE(YEAR($B418),MONTH($B418),MIN(AC$6,DAY(EOMONTH($B418,0))))&lt;$C418)+(DATE(YEAR($B418),MONTH($B418)+1,MIN(AC$6,DAY(EOMONTH($B418,1))))&gt;=$B418)*(DATE(YEAR($B418),MONTH($B418)+1,MIN(AC$6,DAY(EOMONTH($B418,1))))&lt;$C418)))</f>
        <v>0</v>
      </c>
      <c r="AD418" s="48" t="n">
        <f aca="false">IF(OR(N(AD$5)=0,AD$6=""),0,AD$5*((DATE(YEAR($B418),MONTH($B418),MIN(AD$6,DAY(EOMONTH($B418,0))))&gt;=$B418)*(DATE(YEAR($B418),MONTH($B418),MIN(AD$6,DAY(EOMONTH($B418,0))))&lt;$C418)+(DATE(YEAR($B418),MONTH($B418)+1,MIN(AD$6,DAY(EOMONTH($B418,1))))&gt;=$B418)*(DATE(YEAR($B418),MONTH($B418)+1,MIN(AD$6,DAY(EOMONTH($B418,1))))&lt;$C418)))</f>
        <v>0</v>
      </c>
      <c r="AE418" s="48" t="n">
        <f aca="false">IF(OR(N(AE$5)=0,AE$6=""),0,AE$5*((DATE(YEAR($B418),MONTH($B418),MIN(AE$6,DAY(EOMONTH($B418,0))))&gt;=$B418)*(DATE(YEAR($B418),MONTH($B418),MIN(AE$6,DAY(EOMONTH($B418,0))))&lt;$C418)+(DATE(YEAR($B418),MONTH($B418)+1,MIN(AE$6,DAY(EOMONTH($B418,1))))&gt;=$B418)*(DATE(YEAR($B418),MONTH($B418)+1,MIN(AE$6,DAY(EOMONTH($B418,1))))&lt;$C418)))</f>
        <v>0</v>
      </c>
      <c r="AF418" s="48" t="n">
        <f aca="false">IF(OR(N(AF$5)=0,AF$6=""),0,AF$5*((DATE(YEAR($B418),MONTH($B418),MIN(AF$6,DAY(EOMONTH($B418,0))))&gt;=$B418)*(DATE(YEAR($B418),MONTH($B418),MIN(AF$6,DAY(EOMONTH($B418,0))))&lt;$C418)+(DATE(YEAR($B418),MONTH($B418)+1,MIN(AF$6,DAY(EOMONTH($B418,1))))&gt;=$B418)*(DATE(YEAR($B418),MONTH($B418)+1,MIN(AF$6,DAY(EOMONTH($B418,1))))&lt;$C418)))</f>
        <v>0</v>
      </c>
      <c r="AG418" s="48" t="n">
        <f aca="false">IF(OR(N(AG$5)=0,AG$6=""),0,AG$5*((DATE(YEAR($B418),MONTH($B418),MIN(AG$6,DAY(EOMONTH($B418,0))))&gt;=$B418)*(DATE(YEAR($B418),MONTH($B418),MIN(AG$6,DAY(EOMONTH($B418,0))))&lt;$C418)+(DATE(YEAR($B418),MONTH($B418)+1,MIN(AG$6,DAY(EOMONTH($B418,1))))&gt;=$B418)*(DATE(YEAR($B418),MONTH($B418)+1,MIN(AG$6,DAY(EOMONTH($B418,1))))&lt;$C418)))</f>
        <v>0</v>
      </c>
      <c r="AH418" s="48" t="n">
        <f aca="false">IF(OR(N(AH$5)=0,AH$6=""),0,AH$5*((DATE(YEAR($B418),MONTH($B418),MIN(AH$6,DAY(EOMONTH($B418,0))))&gt;=$B418)*(DATE(YEAR($B418),MONTH($B418),MIN(AH$6,DAY(EOMONTH($B418,0))))&lt;$C418)+(DATE(YEAR($B418),MONTH($B418)+1,MIN(AH$6,DAY(EOMONTH($B418,1))))&gt;=$B418)*(DATE(YEAR($B418),MONTH($B418)+1,MIN(AH$6,DAY(EOMONTH($B418,1))))&lt;$C418)))</f>
        <v>0</v>
      </c>
      <c r="AI418" s="48" t="n">
        <f aca="false">IF(OR(N(AI$5)=0,AI$6=""),0,AI$5*((DATE(YEAR($B418),MONTH($B418),MIN(AI$6,DAY(EOMONTH($B418,0))))&gt;=$B418)*(DATE(YEAR($B418),MONTH($B418),MIN(AI$6,DAY(EOMONTH($B418,0))))&lt;$C418)+(DATE(YEAR($B418),MONTH($B418)+1,MIN(AI$6,DAY(EOMONTH($B418,1))))&gt;=$B418)*(DATE(YEAR($B418),MONTH($B418)+1,MIN(AI$6,DAY(EOMONTH($B418,1))))&lt;$C418)))</f>
        <v>0</v>
      </c>
      <c r="AJ418" s="48" t="n">
        <f aca="false">IF(OR(N(AJ$5)=0,AJ$6=""),0,AJ$5*((DATE(YEAR($B418),MONTH($B418),MIN(AJ$6,DAY(EOMONTH($B418,0))))&gt;=$B418)*(DATE(YEAR($B418),MONTH($B418),MIN(AJ$6,DAY(EOMONTH($B418,0))))&lt;$C418)+(DATE(YEAR($B418),MONTH($B418)+1,MIN(AJ$6,DAY(EOMONTH($B418,1))))&gt;=$B418)*(DATE(YEAR($B418),MONTH($B418)+1,MIN(AJ$6,DAY(EOMONTH($B418,1))))&lt;$C418)))</f>
        <v>0</v>
      </c>
      <c r="AK418" s="48" t="n">
        <f aca="false">IF(OR(N(AK$5)=0,AK$6=""),0,AK$5*((DATE(YEAR($B418),MONTH($B418),MIN(AK$6,DAY(EOMONTH($B418,0))))&gt;=$B418)*(DATE(YEAR($B418),MONTH($B418),MIN(AK$6,DAY(EOMONTH($B418,0))))&lt;$C418)+(DATE(YEAR($B418),MONTH($B418)+1,MIN(AK$6,DAY(EOMONTH($B418,1))))&gt;=$B418)*(DATE(YEAR($B418),MONTH($B418)+1,MIN(AK$6,DAY(EOMONTH($B418,1))))&lt;$C418)))</f>
        <v>0</v>
      </c>
      <c r="AL418" s="48" t="n">
        <f aca="false">IF(OR(N(AL$5)=0,AL$6=""),0,AL$5*((DATE(YEAR($B418),MONTH($B418),MIN(AL$6,DAY(EOMONTH($B418,0))))&gt;=$B418)*(DATE(YEAR($B418),MONTH($B418),MIN(AL$6,DAY(EOMONTH($B418,0))))&lt;$C418)+(DATE(YEAR($B418),MONTH($B418)+1,MIN(AL$6,DAY(EOMONTH($B418,1))))&gt;=$B418)*(DATE(YEAR($B418),MONTH($B418)+1,MIN(AL$6,DAY(EOMONTH($B418,1))))&lt;$C418)))</f>
        <v>0</v>
      </c>
      <c r="AM418" s="48" t="n">
        <f aca="false">IF(OR(N(AM$5)=0,AM$6=""),0,AM$5*((DATE(YEAR($B418),MONTH($B418),MIN(AM$6,DAY(EOMONTH($B418,0))))&gt;=$B418)*(DATE(YEAR($B418),MONTH($B418),MIN(AM$6,DAY(EOMONTH($B418,0))))&lt;$C418)+(DATE(YEAR($B418),MONTH($B418)+1,MIN(AM$6,DAY(EOMONTH($B418,1))))&gt;=$B418)*(DATE(YEAR($B418),MONTH($B418)+1,MIN(AM$6,DAY(EOMONTH($B418,1))))&lt;$C418)))</f>
        <v>0</v>
      </c>
      <c r="AN418" s="48" t="n">
        <f aca="false">IF(OR(N(AN$5)=0,AN$6=""),0,AN$5*((DATE(YEAR($B418),MONTH($B418),MIN(AN$6,DAY(EOMONTH($B418,0))))&gt;=$B418)*(DATE(YEAR($B418),MONTH($B418),MIN(AN$6,DAY(EOMONTH($B418,0))))&lt;$C418)+(DATE(YEAR($B418),MONTH($B418)+1,MIN(AN$6,DAY(EOMONTH($B418,1))))&gt;=$B418)*(DATE(YEAR($B418),MONTH($B418)+1,MIN(AN$6,DAY(EOMONTH($B418,1))))&lt;$C418)))</f>
        <v>0</v>
      </c>
      <c r="AO418" s="48" t="n">
        <f aca="false">IF(OR(N(AO$5)=0,AO$6=""),0,AO$5*((DATE(YEAR($B418),MONTH($B418),MIN(AO$6,DAY(EOMONTH($B418,0))))&gt;=$B418)*(DATE(YEAR($B418),MONTH($B418),MIN(AO$6,DAY(EOMONTH($B418,0))))&lt;$C418)+(DATE(YEAR($B418),MONTH($B418)+1,MIN(AO$6,DAY(EOMONTH($B418,1))))&gt;=$B418)*(DATE(YEAR($B418),MONTH($B418)+1,MIN(AO$6,DAY(EOMONTH($B418,1))))&lt;$C418)))</f>
        <v>0</v>
      </c>
      <c r="AP418" s="48" t="n">
        <f aca="false">IF(OR(N(AP$5)=0,AP$6=""),0,AP$5*((DATE(YEAR($B418),MONTH($B418),MIN(AP$6,DAY(EOMONTH($B418,0))))&gt;=$B418)*(DATE(YEAR($B418),MONTH($B418),MIN(AP$6,DAY(EOMONTH($B418,0))))&lt;$C418)+(DATE(YEAR($B418),MONTH($B418)+1,MIN(AP$6,DAY(EOMONTH($B418,1))))&gt;=$B418)*(DATE(YEAR($B418),MONTH($B418)+1,MIN(AP$6,DAY(EOMONTH($B418,1))))&lt;$C418)))</f>
        <v>0</v>
      </c>
      <c r="AQ418" s="48" t="n">
        <f aca="false">IF(OR(N(AQ$5)=0,AQ$6=""),0,AQ$5*((DATE(YEAR($B418),MONTH($B418),MIN(AQ$6,DAY(EOMONTH($B418,0))))&gt;=$B418)*(DATE(YEAR($B418),MONTH($B418),MIN(AQ$6,DAY(EOMONTH($B418,0))))&lt;$C418)+(DATE(YEAR($B418),MONTH($B418)+1,MIN(AQ$6,DAY(EOMONTH($B418,1))))&gt;=$B418)*(DATE(YEAR($B418),MONTH($B418)+1,MIN(AQ$6,DAY(EOMONTH($B418,1))))&lt;$C418)))</f>
        <v>0</v>
      </c>
      <c r="AR418" s="48" t="n">
        <f aca="false">IF(OR(N(AR$5)=0,AR$6=""),0,AR$5*((DATE(YEAR($B418),MONTH($B418),MIN(AR$6,DAY(EOMONTH($B418,0))))&gt;=$B418)*(DATE(YEAR($B418),MONTH($B418),MIN(AR$6,DAY(EOMONTH($B418,0))))&lt;$C418)+(DATE(YEAR($B418),MONTH($B418)+1,MIN(AR$6,DAY(EOMONTH($B418,1))))&gt;=$B418)*(DATE(YEAR($B418),MONTH($B418)+1,MIN(AR$6,DAY(EOMONTH($B418,1))))&lt;$C418)))</f>
        <v>0</v>
      </c>
      <c r="AS418" s="48" t="n">
        <f aca="false">IF(OR(N(AS$5)=0,AS$6=""),0,AS$5*((DATE(YEAR($B418),MONTH($B418),MIN(AS$6,DAY(EOMONTH($B418,0))))&gt;=$B418)*(DATE(YEAR($B418),MONTH($B418),MIN(AS$6,DAY(EOMONTH($B418,0))))&lt;$C418)+(DATE(YEAR($B418),MONTH($B418)+1,MIN(AS$6,DAY(EOMONTH($B418,1))))&gt;=$B418)*(DATE(YEAR($B418),MONTH($B418)+1,MIN(AS$6,DAY(EOMONTH($B418,1))))&lt;$C418)))</f>
        <v>0</v>
      </c>
      <c r="AT418" s="48" t="n">
        <f aca="false">IF(OR(N(AT$5)=0,AT$6=""),0,AT$5*((DATE(YEAR($B418),MONTH($B418),MIN(AT$6,DAY(EOMONTH($B418,0))))&gt;=$B418)*(DATE(YEAR($B418),MONTH($B418),MIN(AT$6,DAY(EOMONTH($B418,0))))&lt;$C418)+(DATE(YEAR($B418),MONTH($B418)+1,MIN(AT$6,DAY(EOMONTH($B418,1))))&gt;=$B418)*(DATE(YEAR($B418),MONTH($B418)+1,MIN(AT$6,DAY(EOMONTH($B418,1))))&lt;$C418)))</f>
        <v>0</v>
      </c>
      <c r="AU418" s="48" t="n">
        <f aca="false">IF(OR(N(AU$5)=0,AU$6=""),0,AU$5*((DATE(YEAR($B418),MONTH($B418),MIN(AU$6,DAY(EOMONTH($B418,0))))&gt;=$B418)*(DATE(YEAR($B418),MONTH($B418),MIN(AU$6,DAY(EOMONTH($B418,0))))&lt;$C418)+(DATE(YEAR($B418),MONTH($B418)+1,MIN(AU$6,DAY(EOMONTH($B418,1))))&gt;=$B418)*(DATE(YEAR($B418),MONTH($B418)+1,MIN(AU$6,DAY(EOMONTH($B418,1))))&lt;$C418)))</f>
        <v>0</v>
      </c>
      <c r="AV418" s="48" t="n">
        <f aca="false">IF(OR(N(AV$5)=0,AV$6=""),0,AV$5*((DATE(YEAR($B418),MONTH($B418),MIN(AV$6,DAY(EOMONTH($B418,0))))&gt;=$B418)*(DATE(YEAR($B418),MONTH($B418),MIN(AV$6,DAY(EOMONTH($B418,0))))&lt;$C418)+(DATE(YEAR($B418),MONTH($B418)+1,MIN(AV$6,DAY(EOMONTH($B418,1))))&gt;=$B418)*(DATE(YEAR($B418),MONTH($B418)+1,MIN(AV$6,DAY(EOMONTH($B418,1))))&lt;$C418)))</f>
        <v>0</v>
      </c>
      <c r="AW418" s="48" t="n">
        <f aca="false">IF(OR(N(AW$5)=0,AW$6=""),0,AW$5*((DATE(YEAR($B418),MONTH($B418),MIN(AW$6,DAY(EOMONTH($B418,0))))&gt;=$B418)*(DATE(YEAR($B418),MONTH($B418),MIN(AW$6,DAY(EOMONTH($B418,0))))&lt;$C418)+(DATE(YEAR($B418),MONTH($B418)+1,MIN(AW$6,DAY(EOMONTH($B418,1))))&gt;=$B418)*(DATE(YEAR($B418),MONTH($B418)+1,MIN(AW$6,DAY(EOMONTH($B418,1))))&lt;$C418)))</f>
        <v>0</v>
      </c>
      <c r="AX418" s="48" t="n">
        <f aca="false">IF(OR(N(AX$5)=0,AX$6=""),0,AX$5*((DATE(YEAR($B418),MONTH($B418),MIN(AX$6,DAY(EOMONTH($B418,0))))&gt;=$B418)*(DATE(YEAR($B418),MONTH($B418),MIN(AX$6,DAY(EOMONTH($B418,0))))&lt;$C418)+(DATE(YEAR($B418),MONTH($B418)+1,MIN(AX$6,DAY(EOMONTH($B418,1))))&gt;=$B418)*(DATE(YEAR($B418),MONTH($B418)+1,MIN(AX$6,DAY(EOMONTH($B418,1))))&lt;$C418)))</f>
        <v>0</v>
      </c>
      <c r="AY418" s="48" t="n">
        <f aca="false">IF(OR(N(AY$5)=0,AY$6=""),0,AY$5*((DATE(YEAR($B418),MONTH($B418),MIN(AY$6,DAY(EOMONTH($B418,0))))&gt;=$B418)*(DATE(YEAR($B418),MONTH($B418),MIN(AY$6,DAY(EOMONTH($B418,0))))&lt;$C418)+(DATE(YEAR($B418),MONTH($B418)+1,MIN(AY$6,DAY(EOMONTH($B418,1))))&gt;=$B418)*(DATE(YEAR($B418),MONTH($B418)+1,MIN(AY$6,DAY(EOMONTH($B418,1))))&lt;$C418)))</f>
        <v>0</v>
      </c>
      <c r="AZ418" s="48" t="n">
        <f aca="false">IF(OR(N(AZ$5)=0,AZ$6=""),0,AZ$5*((DATE(YEAR($B418),MONTH($B418),MIN(AZ$6,DAY(EOMONTH($B418,0))))&gt;=$B418)*(DATE(YEAR($B418),MONTH($B418),MIN(AZ$6,DAY(EOMONTH($B418,0))))&lt;$C418)+(DATE(YEAR($B418),MONTH($B418)+1,MIN(AZ$6,DAY(EOMONTH($B418,1))))&gt;=$B418)*(DATE(YEAR($B418),MONTH($B418)+1,MIN(AZ$6,DAY(EOMONTH($B418,1))))&lt;$C418)))</f>
        <v>0</v>
      </c>
      <c r="BA418" s="48" t="n">
        <f aca="false">IF(OR(N(BA$5)=0,BA$6=""),0,BA$5*((DATE(YEAR($B418),MONTH($B418),MIN(BA$6,DAY(EOMONTH($B418,0))))&gt;=$B418)*(DATE(YEAR($B418),MONTH($B418),MIN(BA$6,DAY(EOMONTH($B418,0))))&lt;$C418)+(DATE(YEAR($B418),MONTH($B418)+1,MIN(BA$6,DAY(EOMONTH($B418,1))))&gt;=$B418)*(DATE(YEAR($B418),MONTH($B418)+1,MIN(BA$6,DAY(EOMONTH($B418,1))))&lt;$C418)))</f>
        <v>0</v>
      </c>
      <c r="BB418" s="48" t="n">
        <f aca="false">IF(OR(N(BB$5)=0,BB$6=""),0,BB$5*((DATE(YEAR($B418),MONTH($B418),MIN(BB$6,DAY(EOMONTH($B418,0))))&gt;=$B418)*(DATE(YEAR($B418),MONTH($B418),MIN(BB$6,DAY(EOMONTH($B418,0))))&lt;$C418)+(DATE(YEAR($B418),MONTH($B418)+1,MIN(BB$6,DAY(EOMONTH($B418,1))))&gt;=$B418)*(DATE(YEAR($B418),MONTH($B418)+1,MIN(BB$6,DAY(EOMONTH($B418,1))))&lt;$C418)))</f>
        <v>0</v>
      </c>
      <c r="BC418" s="48" t="n">
        <f aca="false">IF(OR(N(BC$5)=0,BC$6=""),0,BC$5*((DATE(YEAR($B418),MONTH($B418),MIN(BC$6,DAY(EOMONTH($B418,0))))&gt;=$B418)*(DATE(YEAR($B418),MONTH($B418),MIN(BC$6,DAY(EOMONTH($B418,0))))&lt;$C418)+(DATE(YEAR($B418),MONTH($B418)+1,MIN(BC$6,DAY(EOMONTH($B418,1))))&gt;=$B418)*(DATE(YEAR($B418),MONTH($B418)+1,MIN(BC$6,DAY(EOMONTH($B418,1))))&lt;$C418)))</f>
        <v>0</v>
      </c>
      <c r="BD418" s="48" t="n">
        <f aca="false">IF(OR(N(BD$5)=0,BD$6=""),0,BD$5*((DATE(YEAR($B418),MONTH($B418),MIN(BD$6,DAY(EOMONTH($B418,0))))&gt;=$B418)*(DATE(YEAR($B418),MONTH($B418),MIN(BD$6,DAY(EOMONTH($B418,0))))&lt;$C418)+(DATE(YEAR($B418),MONTH($B418)+1,MIN(BD$6,DAY(EOMONTH($B418,1))))&gt;=$B418)*(DATE(YEAR($B418),MONTH($B418)+1,MIN(BD$6,DAY(EOMONTH($B418,1))))&lt;$C418)))</f>
        <v>0</v>
      </c>
      <c r="BE418" s="48" t="n">
        <f aca="false">IF(OR(N(BE$5)=0,BE$6=""),0,BE$5*((DATE(YEAR($B418),MONTH($B418),MIN(BE$6,DAY(EOMONTH($B418,0))))&gt;=$B418)*(DATE(YEAR($B418),MONTH($B418),MIN(BE$6,DAY(EOMONTH($B418,0))))&lt;$C418)+(DATE(YEAR($B418),MONTH($B418)+1,MIN(BE$6,DAY(EOMONTH($B418,1))))&gt;=$B418)*(DATE(YEAR($B418),MONTH($B418)+1,MIN(BE$6,DAY(EOMONTH($B418,1))))&lt;$C418)))</f>
        <v>0</v>
      </c>
      <c r="BF418" s="48" t="n">
        <f aca="false">IF(OR(N(BF$5)=0,BF$6=""),0,BF$5*((DATE(YEAR($B418),MONTH($B418),MIN(BF$6,DAY(EOMONTH($B418,0))))&gt;=$B418)*(DATE(YEAR($B418),MONTH($B418),MIN(BF$6,DAY(EOMONTH($B418,0))))&lt;$C418)+(DATE(YEAR($B418),MONTH($B418)+1,MIN(BF$6,DAY(EOMONTH($B418,1))))&gt;=$B418)*(DATE(YEAR($B418),MONTH($B418)+1,MIN(BF$6,DAY(EOMONTH($B418,1))))&lt;$C418)))</f>
        <v>0</v>
      </c>
      <c r="BG418" s="48" t="n">
        <f aca="false">IF(OR(N(BG$5)=0,BG$6=""),0,BG$5*((DATE(YEAR($B418),MONTH($B418),MIN(BG$6,DAY(EOMONTH($B418,0))))&gt;=$B418)*(DATE(YEAR($B418),MONTH($B418),MIN(BG$6,DAY(EOMONTH($B418,0))))&lt;$C418)+(DATE(YEAR($B418),MONTH($B418)+1,MIN(BG$6,DAY(EOMONTH($B418,1))))&gt;=$B418)*(DATE(YEAR($B418),MONTH($B418)+1,MIN(BG$6,DAY(EOMONTH($B418,1))))&lt;$C418)))</f>
        <v>0</v>
      </c>
      <c r="BH418" s="48" t="n">
        <f aca="false">IF(OR(N(BH$5)=0,BH$6=""),0,BH$5*((DATE(YEAR($B418),MONTH($B418),MIN(BH$6,DAY(EOMONTH($B418,0))))&gt;=$B418)*(DATE(YEAR($B418),MONTH($B418),MIN(BH$6,DAY(EOMONTH($B418,0))))&lt;$C418)+(DATE(YEAR($B418),MONTH($B418)+1,MIN(BH$6,DAY(EOMONTH($B418,1))))&gt;=$B418)*(DATE(YEAR($B418),MONTH($B418)+1,MIN(BH$6,DAY(EOMONTH($B418,1))))&lt;$C418)))</f>
        <v>0</v>
      </c>
      <c r="BI418" s="48" t="n">
        <f aca="false">IF(OR(N(BI$5)=0,BI$6=""),0,BI$5*((DATE(YEAR($B418),MONTH($B418),MIN(BI$6,DAY(EOMONTH($B418,0))))&gt;=$B418)*(DATE(YEAR($B418),MONTH($B418),MIN(BI$6,DAY(EOMONTH($B418,0))))&lt;$C418)+(DATE(YEAR($B418),MONTH($B418)+1,MIN(BI$6,DAY(EOMONTH($B418,1))))&gt;=$B418)*(DATE(YEAR($B418),MONTH($B418)+1,MIN(BI$6,DAY(EOMONTH($B418,1))))&lt;$C418)))</f>
        <v>0</v>
      </c>
      <c r="BJ418" s="48" t="n">
        <f aca="false">IF(OR(N(BJ$5)=0,BJ$6=""),0,BJ$5*((DATE(YEAR($B418),MONTH($B418),MIN(BJ$6,DAY(EOMONTH($B418,0))))&gt;=$B418)*(DATE(YEAR($B418),MONTH($B418),MIN(BJ$6,DAY(EOMONTH($B418,0))))&lt;$C418)+(DATE(YEAR($B418),MONTH($B418)+1,MIN(BJ$6,DAY(EOMONTH($B418,1))))&gt;=$B418)*(DATE(YEAR($B418),MONTH($B418)+1,MIN(BJ$6,DAY(EOMONTH($B418,1))))&lt;$C418)))</f>
        <v>0</v>
      </c>
      <c r="BK418" s="48" t="n">
        <f aca="false">IF(OR(N(BK$5)=0,BK$6=""),0,BK$5*((DATE(YEAR($B418),MONTH($B418),MIN(BK$6,DAY(EOMONTH($B418,0))))&gt;=$B418)*(DATE(YEAR($B418),MONTH($B418),MIN(BK$6,DAY(EOMONTH($B418,0))))&lt;$C418)+(DATE(YEAR($B418),MONTH($B418)+1,MIN(BK$6,DAY(EOMONTH($B418,1))))&gt;=$B418)*(DATE(YEAR($B418),MONTH($B418)+1,MIN(BK$6,DAY(EOMONTH($B418,1))))&lt;$C418)))</f>
        <v>0</v>
      </c>
      <c r="BL418" s="48" t="n">
        <f aca="false">IF(OR(N(BL$5)=0,BL$6=""),0,BL$5*((DATE(YEAR($B418),MONTH($B418),MIN(BL$6,DAY(EOMONTH($B418,0))))&gt;=$B418)*(DATE(YEAR($B418),MONTH($B418),MIN(BL$6,DAY(EOMONTH($B418,0))))&lt;$C418)+(DATE(YEAR($B418),MONTH($B418)+1,MIN(BL$6,DAY(EOMONTH($B418,1))))&gt;=$B418)*(DATE(YEAR($B418),MONTH($B418)+1,MIN(BL$6,DAY(EOMONTH($B418,1))))&lt;$C418)))</f>
        <v>0</v>
      </c>
      <c r="BM418" s="48" t="n">
        <f aca="false">IF(OR(N(BM$5)=0,BM$6=""),0,BM$5*((DATE(YEAR($B418),MONTH($B418),MIN(BM$6,DAY(EOMONTH($B418,0))))&gt;=$B418)*(DATE(YEAR($B418),MONTH($B418),MIN(BM$6,DAY(EOMONTH($B418,0))))&lt;$C418)+(DATE(YEAR($B418),MONTH($B418)+1,MIN(BM$6,DAY(EOMONTH($B418,1))))&gt;=$B418)*(DATE(YEAR($B418),MONTH($B418)+1,MIN(BM$6,DAY(EOMONTH($B418,1))))&lt;$C418)))</f>
        <v>0</v>
      </c>
      <c r="BN418" s="48" t="n">
        <f aca="false">IF(OR(N(BN$5)=0,BN$6=""),0,BN$5*((DATE(YEAR($B418),MONTH($B418),MIN(BN$6,DAY(EOMONTH($B418,0))))&gt;=$B418)*(DATE(YEAR($B418),MONTH($B418),MIN(BN$6,DAY(EOMONTH($B418,0))))&lt;$C418)+(DATE(YEAR($B418),MONTH($B418)+1,MIN(BN$6,DAY(EOMONTH($B418,1))))&gt;=$B418)*(DATE(YEAR($B418),MONTH($B418)+1,MIN(BN$6,DAY(EOMONTH($B418,1))))&lt;$C418)))</f>
        <v>0</v>
      </c>
      <c r="BO418" s="48" t="n">
        <f aca="false">IF(OR(N(BO$5)=0,BO$6=""),0,BO$5*((DATE(YEAR($B418),MONTH($B418),MIN(BO$6,DAY(EOMONTH($B418,0))))&gt;=$B418)*(DATE(YEAR($B418),MONTH($B418),MIN(BO$6,DAY(EOMONTH($B418,0))))&lt;$C418)+(DATE(YEAR($B418),MONTH($B418)+1,MIN(BO$6,DAY(EOMONTH($B418,1))))&gt;=$B418)*(DATE(YEAR($B418),MONTH($B418)+1,MIN(BO$6,DAY(EOMONTH($B418,1))))&lt;$C418)))</f>
        <v>0</v>
      </c>
      <c r="BP418" s="48" t="n">
        <f aca="false">IF(OR(N(BP$5)=0,BP$6=""),0,BP$5*((DATE(YEAR($B418),MONTH($B418),MIN(BP$6,DAY(EOMONTH($B418,0))))&gt;=$B418)*(DATE(YEAR($B418),MONTH($B418),MIN(BP$6,DAY(EOMONTH($B418,0))))&lt;$C418)+(DATE(YEAR($B418),MONTH($B418)+1,MIN(BP$6,DAY(EOMONTH($B418,1))))&gt;=$B418)*(DATE(YEAR($B418),MONTH($B418)+1,MIN(BP$6,DAY(EOMONTH($B418,1))))&lt;$C418)))</f>
        <v>0</v>
      </c>
      <c r="BQ418" s="48" t="n">
        <f aca="false">IF(OR(N(BQ$5)=0,BQ$6=""),0,BQ$5*((DATE(YEAR($B418),MONTH($B418),MIN(BQ$6,DAY(EOMONTH($B418,0))))&gt;=$B418)*(DATE(YEAR($B418),MONTH($B418),MIN(BQ$6,DAY(EOMONTH($B418,0))))&lt;$C418)+(DATE(YEAR($B418),MONTH($B418)+1,MIN(BQ$6,DAY(EOMONTH($B418,1))))&gt;=$B418)*(DATE(YEAR($B418),MONTH($B418)+1,MIN(BQ$6,DAY(EOMONTH($B418,1))))&lt;$C418)))</f>
        <v>0</v>
      </c>
      <c r="BR418" s="48" t="n">
        <f aca="false">IF(OR(N(BR$5)=0,BR$6=""),0,BR$5*((DATE(YEAR($B418),MONTH($B418),MIN(BR$6,DAY(EOMONTH($B418,0))))&gt;=$B418)*(DATE(YEAR($B418),MONTH($B418),MIN(BR$6,DAY(EOMONTH($B418,0))))&lt;$C418)+(DATE(YEAR($B418),MONTH($B418)+1,MIN(BR$6,DAY(EOMONTH($B418,1))))&gt;=$B418)*(DATE(YEAR($B418),MONTH($B418)+1,MIN(BR$6,DAY(EOMONTH($B418,1))))&lt;$C418)))</f>
        <v>0</v>
      </c>
      <c r="BS418" s="48" t="n">
        <f aca="false">IF(OR(N(BS$5)=0,BS$6=""),0,BS$5*((DATE(YEAR($B418),MONTH($B418),MIN(BS$6,DAY(EOMONTH($B418,0))))&gt;=$B418)*(DATE(YEAR($B418),MONTH($B418),MIN(BS$6,DAY(EOMONTH($B418,0))))&lt;$C418)+(DATE(YEAR($B418),MONTH($B418)+1,MIN(BS$6,DAY(EOMONTH($B418,1))))&gt;=$B418)*(DATE(YEAR($B418),MONTH($B418)+1,MIN(BS$6,DAY(EOMONTH($B418,1))))&lt;$C418)))</f>
        <v>0</v>
      </c>
      <c r="BT418" s="48" t="n">
        <f aca="false">IF(OR(N(BT$5)=0,BT$6=""),0,BT$5*((DATE(YEAR($B418),MONTH($B418),MIN(BT$6,DAY(EOMONTH($B418,0))))&gt;=$B418)*(DATE(YEAR($B418),MONTH($B418),MIN(BT$6,DAY(EOMONTH($B418,0))))&lt;$C418)+(DATE(YEAR($B418),MONTH($B418)+1,MIN(BT$6,DAY(EOMONTH($B418,1))))&gt;=$B418)*(DATE(YEAR($B418),MONTH($B418)+1,MIN(BT$6,DAY(EOMONTH($B418,1))))&lt;$C418)))</f>
        <v>0</v>
      </c>
      <c r="BU418" s="48" t="n">
        <f aca="false">IF(OR(N(BU$5)=0,BU$6=""),0,BU$5*((DATE(YEAR($B418),MONTH($B418),MIN(BU$6,DAY(EOMONTH($B418,0))))&gt;=$B418)*(DATE(YEAR($B418),MONTH($B418),MIN(BU$6,DAY(EOMONTH($B418,0))))&lt;$C418)+(DATE(YEAR($B418),MONTH($B418)+1,MIN(BU$6,DAY(EOMONTH($B418,1))))&gt;=$B418)*(DATE(YEAR($B418),MONTH($B418)+1,MIN(BU$6,DAY(EOMONTH($B418,1))))&lt;$C418)))</f>
        <v>0</v>
      </c>
      <c r="BV418" s="48" t="n">
        <f aca="false">IF(OR(N(BV$5)=0,BV$6=""),0,BV$5*((DATE(YEAR($B418),MONTH($B418),MIN(BV$6,DAY(EOMONTH($B418,0))))&gt;=$B418)*(DATE(YEAR($B418),MONTH($B418),MIN(BV$6,DAY(EOMONTH($B418,0))))&lt;$C418)+(DATE(YEAR($B418),MONTH($B418)+1,MIN(BV$6,DAY(EOMONTH($B418,1))))&gt;=$B418)*(DATE(YEAR($B418),MONTH($B418)+1,MIN(BV$6,DAY(EOMONTH($B418,1))))&lt;$C418)))</f>
        <v>0</v>
      </c>
      <c r="BW418" s="48" t="n">
        <f aca="false">IF(OR(N(BW$5)=0,BW$6=""),0,BW$5*((DATE(YEAR($B418),MONTH($B418),MIN(BW$6,DAY(EOMONTH($B418,0))))&gt;=$B418)*(DATE(YEAR($B418),MONTH($B418),MIN(BW$6,DAY(EOMONTH($B418,0))))&lt;$C418)+(DATE(YEAR($B418),MONTH($B418)+1,MIN(BW$6,DAY(EOMONTH($B418,1))))&gt;=$B418)*(DATE(YEAR($B418),MONTH($B418)+1,MIN(BW$6,DAY(EOMONTH($B418,1))))&lt;$C418)))</f>
        <v>0</v>
      </c>
      <c r="BX418" s="48" t="n">
        <f aca="false">MIN(Z418,(FT417*(1+FT$5/Setup!$C$36)+IF($V418=1,N($F418),0)))</f>
        <v>0</v>
      </c>
      <c r="BY418" s="48" t="n">
        <f aca="false">MIN(AA418,(FU417*(1+FU$5/Setup!$C$36)+IF($V418=2,N($F418),0)))</f>
        <v>0</v>
      </c>
      <c r="BZ418" s="48" t="n">
        <f aca="false">MIN(AB418,(FV417*(1+FV$5/Setup!$C$36)+IF($V418=3,N($F418),0)))</f>
        <v>0</v>
      </c>
      <c r="CA418" s="48" t="n">
        <f aca="false">MIN(AC418,(FW417*(1+FW$5/Setup!$C$36)+IF($V418=4,N($F418),0)))</f>
        <v>0</v>
      </c>
      <c r="CB418" s="48" t="n">
        <f aca="false">MIN(AD418,(FX417*(1+FX$5/Setup!$C$36)+IF($V418=5,N($F418),0)))</f>
        <v>0</v>
      </c>
      <c r="CC418" s="48" t="n">
        <f aca="false">MIN(AE418,(FY417*(1+FY$5/Setup!$C$36)+IF($V418=6,N($F418),0)))</f>
        <v>0</v>
      </c>
      <c r="CD418" s="48" t="n">
        <f aca="false">MIN(AF418,(FZ417*(1+FZ$5/Setup!$C$36)+IF($V418=7,N($F418),0)))</f>
        <v>0</v>
      </c>
      <c r="CE418" s="48" t="n">
        <f aca="false">MIN(AG418,(GA417*(1+GA$5/Setup!$C$36)+IF($V418=8,N($F418),0)))</f>
        <v>0</v>
      </c>
      <c r="CF418" s="48" t="n">
        <f aca="false">MIN(AH418,(GB417*(1+GB$5/Setup!$C$36)+IF($V418=9,N($F418),0)))</f>
        <v>0</v>
      </c>
      <c r="CG418" s="48" t="n">
        <f aca="false">MIN(AI418,(GC417*(1+GC$5/Setup!$C$36)+IF($V418=10,N($F418),0)))</f>
        <v>0</v>
      </c>
      <c r="CH418" s="48" t="n">
        <f aca="false">MIN(AJ418,(GD417*(1+GD$5/Setup!$C$36)+IF($V418=11,N($F418),0)))</f>
        <v>0</v>
      </c>
      <c r="CI418" s="48" t="n">
        <f aca="false">MIN(AK418,(GE417*(1+GE$5/Setup!$C$36)+IF($V418=12,N($F418),0)))</f>
        <v>0</v>
      </c>
      <c r="CJ418" s="48" t="n">
        <f aca="false">MIN(AL418,(GF417*(1+GF$5/Setup!$C$36)+IF($V418=13,N($F418),0)))</f>
        <v>0</v>
      </c>
      <c r="CK418" s="48" t="n">
        <f aca="false">MIN(AM418,(GG417*(1+GG$5/Setup!$C$36)+IF($V418=14,N($F418),0)))</f>
        <v>0</v>
      </c>
      <c r="CL418" s="48" t="n">
        <f aca="false">MIN(AN418,(GH417*(1+GH$5/Setup!$C$36)+IF($V418=15,N($F418),0)))</f>
        <v>0</v>
      </c>
      <c r="CM418" s="48" t="n">
        <f aca="false">MIN(AO418,(GI417*(1+GI$5/Setup!$C$36)+IF($V418=16,N($F418),0)))</f>
        <v>0</v>
      </c>
      <c r="CN418" s="48" t="n">
        <f aca="false">MIN(AP418,(GJ417*(1+GJ$5/Setup!$C$36)+IF($V418=17,N($F418),0)))</f>
        <v>0</v>
      </c>
      <c r="CO418" s="48" t="n">
        <f aca="false">MIN(AQ418,(GK417*(1+GK$5/Setup!$C$36)+IF($V418=18,N($F418),0)))</f>
        <v>0</v>
      </c>
      <c r="CP418" s="48" t="n">
        <f aca="false">MIN(AR418,(GL417*(1+GL$5/Setup!$C$36)+IF($V418=19,N($F418),0)))</f>
        <v>0</v>
      </c>
      <c r="CQ418" s="48" t="n">
        <f aca="false">MIN(AS418,(GM417*(1+GM$5/Setup!$C$36)+IF($V418=20,N($F418),0)))</f>
        <v>0</v>
      </c>
      <c r="CR418" s="48" t="n">
        <f aca="false">MIN(AT418,(GN417*(1+GN$5/Setup!$C$36)+IF($V418=21,N($F418),0)))</f>
        <v>0</v>
      </c>
      <c r="CS418" s="48" t="n">
        <f aca="false">MIN(AU418,(GO417*(1+GO$5/Setup!$C$36)+IF($V418=22,N($F418),0)))</f>
        <v>0</v>
      </c>
      <c r="CT418" s="48" t="n">
        <f aca="false">MIN(AV418,(GP417*(1+GP$5/Setup!$C$36)+IF($V418=23,N($F418),0)))</f>
        <v>0</v>
      </c>
      <c r="CU418" s="48" t="n">
        <f aca="false">MIN(AW418,(GQ417*(1+GQ$5/Setup!$C$36)+IF($V418=24,N($F418),0)))</f>
        <v>0</v>
      </c>
      <c r="CV418" s="48" t="n">
        <f aca="false">MIN(AX418,(GR417*(1+GR$5/Setup!$C$36)+IF($V418=25,N($F418),0)))</f>
        <v>0</v>
      </c>
      <c r="CW418" s="48" t="n">
        <f aca="false">MIN(AY418,(GS417*(1+GS$5/Setup!$C$36)+IF($V418=26,N($F418),0)))</f>
        <v>0</v>
      </c>
      <c r="CX418" s="48" t="n">
        <f aca="false">MIN(AZ418,(GT417*(1+GT$5/Setup!$C$36)+IF($V418=27,N($F418),0)))</f>
        <v>0</v>
      </c>
      <c r="CY418" s="48" t="n">
        <f aca="false">MIN(BA418,(GU417*(1+GU$5/Setup!$C$36)+IF($V418=28,N($F418),0)))</f>
        <v>0</v>
      </c>
      <c r="CZ418" s="48" t="n">
        <f aca="false">MIN(BB418,(GV417*(1+GV$5/Setup!$C$36)+IF($V418=29,N($F418),0)))</f>
        <v>0</v>
      </c>
      <c r="DA418" s="48" t="n">
        <f aca="false">MIN(BC418,(GW417*(1+GW$5/Setup!$C$36)+IF($V418=30,N($F418),0)))</f>
        <v>0</v>
      </c>
      <c r="DB418" s="48" t="n">
        <f aca="false">MIN(BD418,(GX417*(1+GX$5/Setup!$C$36)+IF($V418=31,N($F418),0)))</f>
        <v>0</v>
      </c>
      <c r="DC418" s="48" t="n">
        <f aca="false">MIN(BE418,(GY417*(1+GY$5/Setup!$C$36)+IF($V418=32,N($F418),0)))</f>
        <v>0</v>
      </c>
      <c r="DD418" s="48" t="n">
        <f aca="false">MIN(BF418,(GZ417*(1+GZ$5/Setup!$C$36)+IF($V418=33,N($F418),0)))</f>
        <v>0</v>
      </c>
      <c r="DE418" s="48" t="n">
        <f aca="false">MIN(BG418,(HA417*(1+HA$5/Setup!$C$36)+IF($V418=34,N($F418),0)))</f>
        <v>0</v>
      </c>
      <c r="DF418" s="48" t="n">
        <f aca="false">MIN(BH418,(HB417*(1+HB$5/Setup!$C$36)+IF($V418=35,N($F418),0)))</f>
        <v>0</v>
      </c>
      <c r="DG418" s="48" t="n">
        <f aca="false">MIN(BI418,(HC417*(1+HC$5/Setup!$C$36)+IF($V418=36,N($F418),0)))</f>
        <v>0</v>
      </c>
      <c r="DH418" s="48" t="n">
        <f aca="false">MIN(BJ418,(HD417*(1+HD$5/Setup!$C$36)+IF($V418=37,N($F418),0)))</f>
        <v>0</v>
      </c>
      <c r="DI418" s="48" t="n">
        <f aca="false">MIN(BK418,(HE417*(1+HE$5/Setup!$C$36)+IF($V418=38,N($F418),0)))</f>
        <v>0</v>
      </c>
      <c r="DJ418" s="48" t="n">
        <f aca="false">MIN(BL418,(HF417*(1+HF$5/Setup!$C$36)+IF($V418=39,N($F418),0)))</f>
        <v>0</v>
      </c>
      <c r="DK418" s="48" t="n">
        <f aca="false">MIN(BM418,(HG417*(1+HG$5/Setup!$C$36)+IF($V418=40,N($F418),0)))</f>
        <v>0</v>
      </c>
      <c r="DL418" s="48" t="n">
        <f aca="false">MIN(BN418,(HH417*(1+HH$5/Setup!$C$36)+IF($V418=41,N($F418),0)))</f>
        <v>0</v>
      </c>
      <c r="DM418" s="48" t="n">
        <f aca="false">MIN(BO418,(HI417*(1+HI$5/Setup!$C$36)+IF($V418=42,N($F418),0)))</f>
        <v>0</v>
      </c>
      <c r="DN418" s="48" t="n">
        <f aca="false">MIN(BP418,(HJ417*(1+HJ$5/Setup!$C$36)+IF($V418=43,N($F418),0)))</f>
        <v>0</v>
      </c>
      <c r="DO418" s="48" t="n">
        <f aca="false">MIN(BQ418,(HK417*(1+HK$5/Setup!$C$36)+IF($V418=44,N($F418),0)))</f>
        <v>0</v>
      </c>
      <c r="DP418" s="48" t="n">
        <f aca="false">MIN(BR418,(HL417*(1+HL$5/Setup!$C$36)+IF($V418=45,N($F418),0)))</f>
        <v>0</v>
      </c>
      <c r="DQ418" s="48" t="n">
        <f aca="false">MIN(BS418,(HM417*(1+HM$5/Setup!$C$36)+IF($V418=46,N($F418),0)))</f>
        <v>0</v>
      </c>
      <c r="DR418" s="48" t="n">
        <f aca="false">MIN(BT418,(HN417*(1+HN$5/Setup!$C$36)+IF($V418=47,N($F418),0)))</f>
        <v>0</v>
      </c>
      <c r="DS418" s="48" t="n">
        <f aca="false">MIN(BU418,(HO417*(1+HO$5/Setup!$C$36)+IF($V418=48,N($F418),0)))</f>
        <v>0</v>
      </c>
      <c r="DT418" s="48" t="n">
        <f aca="false">MIN(BV418,(HP417*(1+HP$5/Setup!$C$36)+IF($V418=49,N($F418),0)))</f>
        <v>0</v>
      </c>
      <c r="DU418" s="48" t="n">
        <f aca="false">MIN(BW418,(HQ417*(1+HQ$5/Setup!$C$36)+IF($V418=50,N($F418),0)))</f>
        <v>0</v>
      </c>
      <c r="DV418" s="48" t="n">
        <f aca="false">MIN(MAX((FT417*(1+FT$5/Setup!$C$36)+IF($V418=1,N($F418),0))-BX418,0),MAX($P418-0,0))</f>
        <v>0</v>
      </c>
      <c r="DW418" s="48" t="n">
        <f aca="false">MIN(MAX((FU417*(1+FU$5/Setup!$C$36)+IF($V418=2,N($F418),0))-BY418,0),MAX($P418-SUM(DV418:DV418),0))</f>
        <v>0</v>
      </c>
      <c r="DX418" s="48" t="n">
        <f aca="false">MIN(MAX((FV417*(1+FV$5/Setup!$C$36)+IF($V418=3,N($F418),0))-BZ418,0),MAX($P418-SUM(DV418:DW418),0))</f>
        <v>0</v>
      </c>
      <c r="DY418" s="48" t="n">
        <f aca="false">MIN(MAX((FW417*(1+FW$5/Setup!$C$36)+IF($V418=4,N($F418),0))-CA418,0),MAX($P418-SUM(DV418:DX418),0))</f>
        <v>0</v>
      </c>
      <c r="DZ418" s="48" t="n">
        <f aca="false">MIN(MAX((FX417*(1+FX$5/Setup!$C$36)+IF($V418=5,N($F418),0))-CB418,0),MAX($P418-SUM(DV418:DY418),0))</f>
        <v>0</v>
      </c>
      <c r="EA418" s="48" t="n">
        <f aca="false">MIN(MAX((FY417*(1+FY$5/Setup!$C$36)+IF($V418=6,N($F418),0))-CC418,0),MAX($P418-SUM(DV418:DZ418),0))</f>
        <v>0</v>
      </c>
      <c r="EB418" s="48" t="n">
        <f aca="false">MIN(MAX((FZ417*(1+FZ$5/Setup!$C$36)+IF($V418=7,N($F418),0))-CD418,0),MAX($P418-SUM(DV418:EA418),0))</f>
        <v>0</v>
      </c>
      <c r="EC418" s="48" t="n">
        <f aca="false">MIN(MAX((GA417*(1+GA$5/Setup!$C$36)+IF($V418=8,N($F418),0))-CE418,0),MAX($P418-SUM(DV418:EB418),0))</f>
        <v>0</v>
      </c>
      <c r="ED418" s="48" t="n">
        <f aca="false">MIN(MAX((GB417*(1+GB$5/Setup!$C$36)+IF($V418=9,N($F418),0))-CF418,0),MAX($P418-SUM(DV418:EC418),0))</f>
        <v>0</v>
      </c>
      <c r="EE418" s="48" t="n">
        <f aca="false">MIN(MAX((GC417*(1+GC$5/Setup!$C$36)+IF($V418=10,N($F418),0))-CG418,0),MAX($P418-SUM(DV418:ED418),0))</f>
        <v>0</v>
      </c>
      <c r="EF418" s="48" t="n">
        <f aca="false">MIN(MAX((GD417*(1+GD$5/Setup!$C$36)+IF($V418=11,N($F418),0))-CH418,0),MAX($P418-SUM(DV418:EE418),0))</f>
        <v>0</v>
      </c>
      <c r="EG418" s="48" t="n">
        <f aca="false">MIN(MAX((GE417*(1+GE$5/Setup!$C$36)+IF($V418=12,N($F418),0))-CI418,0),MAX($P418-SUM(DV418:EF418),0))</f>
        <v>0</v>
      </c>
      <c r="EH418" s="48" t="n">
        <f aca="false">MIN(MAX((GF417*(1+GF$5/Setup!$C$36)+IF($V418=13,N($F418),0))-CJ418,0),MAX($P418-SUM(DV418:EG418),0))</f>
        <v>0</v>
      </c>
      <c r="EI418" s="48" t="n">
        <f aca="false">MIN(MAX((GG417*(1+GG$5/Setup!$C$36)+IF($V418=14,N($F418),0))-CK418,0),MAX($P418-SUM(DV418:EH418),0))</f>
        <v>0</v>
      </c>
      <c r="EJ418" s="48" t="n">
        <f aca="false">MIN(MAX((GH417*(1+GH$5/Setup!$C$36)+IF($V418=15,N($F418),0))-CL418,0),MAX($P418-SUM(DV418:EI418),0))</f>
        <v>0</v>
      </c>
      <c r="EK418" s="48" t="n">
        <f aca="false">MIN(MAX((GI417*(1+GI$5/Setup!$C$36)+IF($V418=16,N($F418),0))-CM418,0),MAX($P418-SUM(DV418:EJ418),0))</f>
        <v>0</v>
      </c>
      <c r="EL418" s="48" t="n">
        <f aca="false">MIN(MAX((GJ417*(1+GJ$5/Setup!$C$36)+IF($V418=17,N($F418),0))-CN418,0),MAX($P418-SUM(DV418:EK418),0))</f>
        <v>0</v>
      </c>
      <c r="EM418" s="48" t="n">
        <f aca="false">MIN(MAX((GK417*(1+GK$5/Setup!$C$36)+IF($V418=18,N($F418),0))-CO418,0),MAX($P418-SUM(DV418:EL418),0))</f>
        <v>0</v>
      </c>
      <c r="EN418" s="48" t="n">
        <f aca="false">MIN(MAX((GL417*(1+GL$5/Setup!$C$36)+IF($V418=19,N($F418),0))-CP418,0),MAX($P418-SUM(DV418:EM418),0))</f>
        <v>0</v>
      </c>
      <c r="EO418" s="48" t="n">
        <f aca="false">MIN(MAX((GM417*(1+GM$5/Setup!$C$36)+IF($V418=20,N($F418),0))-CQ418,0),MAX($P418-SUM(DV418:EN418),0))</f>
        <v>0</v>
      </c>
      <c r="EP418" s="48" t="n">
        <f aca="false">MIN(MAX((GN417*(1+GN$5/Setup!$C$36)+IF($V418=21,N($F418),0))-CR418,0),MAX($P418-SUM(DV418:EO418),0))</f>
        <v>0</v>
      </c>
      <c r="EQ418" s="48" t="n">
        <f aca="false">MIN(MAX((GO417*(1+GO$5/Setup!$C$36)+IF($V418=22,N($F418),0))-CS418,0),MAX($P418-SUM(DV418:EP418),0))</f>
        <v>0</v>
      </c>
      <c r="ER418" s="48" t="n">
        <f aca="false">MIN(MAX((GP417*(1+GP$5/Setup!$C$36)+IF($V418=23,N($F418),0))-CT418,0),MAX($P418-SUM(DV418:EQ418),0))</f>
        <v>0</v>
      </c>
      <c r="ES418" s="48" t="n">
        <f aca="false">MIN(MAX((GQ417*(1+GQ$5/Setup!$C$36)+IF($V418=24,N($F418),0))-CU418,0),MAX($P418-SUM(DV418:ER418),0))</f>
        <v>0</v>
      </c>
      <c r="ET418" s="48" t="n">
        <f aca="false">MIN(MAX((GR417*(1+GR$5/Setup!$C$36)+IF($V418=25,N($F418),0))-CV418,0),MAX($P418-SUM(DV418:ES418),0))</f>
        <v>0</v>
      </c>
      <c r="EU418" s="48" t="n">
        <f aca="false">MIN(MAX((GS417*(1+GS$5/Setup!$C$36)+IF($V418=26,N($F418),0))-CW418,0),MAX($P418-SUM(DV418:ET418),0))</f>
        <v>0</v>
      </c>
      <c r="EV418" s="48" t="n">
        <f aca="false">MIN(MAX((GT417*(1+GT$5/Setup!$C$36)+IF($V418=27,N($F418),0))-CX418,0),MAX($P418-SUM(DV418:EU418),0))</f>
        <v>0</v>
      </c>
      <c r="EW418" s="48" t="n">
        <f aca="false">MIN(MAX((GU417*(1+GU$5/Setup!$C$36)+IF($V418=28,N($F418),0))-CY418,0),MAX($P418-SUM(DV418:EV418),0))</f>
        <v>0</v>
      </c>
      <c r="EX418" s="48" t="n">
        <f aca="false">MIN(MAX((GV417*(1+GV$5/Setup!$C$36)+IF($V418=29,N($F418),0))-CZ418,0),MAX($P418-SUM(DV418:EW418),0))</f>
        <v>0</v>
      </c>
      <c r="EY418" s="48" t="n">
        <f aca="false">MIN(MAX((GW417*(1+GW$5/Setup!$C$36)+IF($V418=30,N($F418),0))-DA418,0),MAX($P418-SUM(DV418:EX418),0))</f>
        <v>0</v>
      </c>
      <c r="EZ418" s="48" t="n">
        <f aca="false">MIN(MAX((GX417*(1+GX$5/Setup!$C$36)+IF($V418=31,N($F418),0))-DB418,0),MAX($P418-SUM(DV418:EY418),0))</f>
        <v>0</v>
      </c>
      <c r="FA418" s="48" t="n">
        <f aca="false">MIN(MAX((GY417*(1+GY$5/Setup!$C$36)+IF($V418=32,N($F418),0))-DC418,0),MAX($P418-SUM(DV418:EZ418),0))</f>
        <v>0</v>
      </c>
      <c r="FB418" s="48" t="n">
        <f aca="false">MIN(MAX((GZ417*(1+GZ$5/Setup!$C$36)+IF($V418=33,N($F418),0))-DD418,0),MAX($P418-SUM(DV418:FA418),0))</f>
        <v>0</v>
      </c>
      <c r="FC418" s="48" t="n">
        <f aca="false">MIN(MAX((HA417*(1+HA$5/Setup!$C$36)+IF($V418=34,N($F418),0))-DE418,0),MAX($P418-SUM(DV418:FB418),0))</f>
        <v>0</v>
      </c>
      <c r="FD418" s="48" t="n">
        <f aca="false">MIN(MAX((HB417*(1+HB$5/Setup!$C$36)+IF($V418=35,N($F418),0))-DF418,0),MAX($P418-SUM(DV418:FC418),0))</f>
        <v>0</v>
      </c>
      <c r="FE418" s="48" t="n">
        <f aca="false">MIN(MAX((HC417*(1+HC$5/Setup!$C$36)+IF($V418=36,N($F418),0))-DG418,0),MAX($P418-SUM(DV418:FD418),0))</f>
        <v>0</v>
      </c>
      <c r="FF418" s="48" t="n">
        <f aca="false">MIN(MAX((HD417*(1+HD$5/Setup!$C$36)+IF($V418=37,N($F418),0))-DH418,0),MAX($P418-SUM(DV418:FE418),0))</f>
        <v>0</v>
      </c>
      <c r="FG418" s="48" t="n">
        <f aca="false">MIN(MAX((HE417*(1+HE$5/Setup!$C$36)+IF($V418=38,N($F418),0))-DI418,0),MAX($P418-SUM(DV418:FF418),0))</f>
        <v>0</v>
      </c>
      <c r="FH418" s="48" t="n">
        <f aca="false">MIN(MAX((HF417*(1+HF$5/Setup!$C$36)+IF($V418=39,N($F418),0))-DJ418,0),MAX($P418-SUM(DV418:FG418),0))</f>
        <v>0</v>
      </c>
      <c r="FI418" s="48" t="n">
        <f aca="false">MIN(MAX((HG417*(1+HG$5/Setup!$C$36)+IF($V418=40,N($F418),0))-DK418,0),MAX($P418-SUM(DV418:FH418),0))</f>
        <v>0</v>
      </c>
      <c r="FJ418" s="48" t="n">
        <f aca="false">MIN(MAX((HH417*(1+HH$5/Setup!$C$36)+IF($V418=41,N($F418),0))-DL418,0),MAX($P418-SUM(DV418:FI418),0))</f>
        <v>0</v>
      </c>
      <c r="FK418" s="48" t="n">
        <f aca="false">MIN(MAX((HI417*(1+HI$5/Setup!$C$36)+IF($V418=42,N($F418),0))-DM418,0),MAX($P418-SUM(DV418:FJ418),0))</f>
        <v>0</v>
      </c>
      <c r="FL418" s="48" t="n">
        <f aca="false">MIN(MAX((HJ417*(1+HJ$5/Setup!$C$36)+IF($V418=43,N($F418),0))-DN418,0),MAX($P418-SUM(DV418:FK418),0))</f>
        <v>0</v>
      </c>
      <c r="FM418" s="48" t="n">
        <f aca="false">MIN(MAX((HK417*(1+HK$5/Setup!$C$36)+IF($V418=44,N($F418),0))-DO418,0),MAX($P418-SUM(DV418:FL418),0))</f>
        <v>0</v>
      </c>
      <c r="FN418" s="48" t="n">
        <f aca="false">MIN(MAX((HL417*(1+HL$5/Setup!$C$36)+IF($V418=45,N($F418),0))-DP418,0),MAX($P418-SUM(DV418:FM418),0))</f>
        <v>0</v>
      </c>
      <c r="FO418" s="48" t="n">
        <f aca="false">MIN(MAX((HM417*(1+HM$5/Setup!$C$36)+IF($V418=46,N($F418),0))-DQ418,0),MAX($P418-SUM(DV418:FN418),0))</f>
        <v>0</v>
      </c>
      <c r="FP418" s="48" t="n">
        <f aca="false">MIN(MAX((HN417*(1+HN$5/Setup!$C$36)+IF($V418=47,N($F418),0))-DR418,0),MAX($P418-SUM(DV418:FO418),0))</f>
        <v>0</v>
      </c>
      <c r="FQ418" s="48" t="n">
        <f aca="false">MIN(MAX((HO417*(1+HO$5/Setup!$C$36)+IF($V418=48,N($F418),0))-DS418,0),MAX($P418-SUM(DV418:FP418),0))</f>
        <v>0</v>
      </c>
      <c r="FR418" s="48" t="n">
        <f aca="false">MIN(MAX((HP417*(1+HP$5/Setup!$C$36)+IF($V418=49,N($F418),0))-DT418,0),MAX($P418-SUM(DV418:FQ418),0))</f>
        <v>0</v>
      </c>
      <c r="FS418" s="48" t="n">
        <f aca="false">MIN(MAX((HQ417*(1+HQ$5/Setup!$C$36)+IF($V418=50,N($F418),0))-DU418,0),MAX($P418-SUM(DV418:FR418),0))</f>
        <v>0</v>
      </c>
      <c r="FT418" s="48" t="n">
        <f aca="false">IF((FT417*(1+FT$5/Setup!$C$36)+IF($V418=1,N($F418),0))-BX418-DV418&lt;0.005,0,(FT417*(1+FT$5/Setup!$C$36)+IF($V418=1,N($F418),0))-BX418-DV418)</f>
        <v>0</v>
      </c>
      <c r="FU418" s="48" t="n">
        <f aca="false">IF((FU417*(1+FU$5/Setup!$C$36)+IF($V418=2,N($F418),0))-BY418-DW418&lt;0.005,0,(FU417*(1+FU$5/Setup!$C$36)+IF($V418=2,N($F418),0))-BY418-DW418)</f>
        <v>0</v>
      </c>
      <c r="FV418" s="48" t="n">
        <f aca="false">IF((FV417*(1+FV$5/Setup!$C$36)+IF($V418=3,N($F418),0))-BZ418-DX418&lt;0.005,0,(FV417*(1+FV$5/Setup!$C$36)+IF($V418=3,N($F418),0))-BZ418-DX418)</f>
        <v>0</v>
      </c>
      <c r="FW418" s="48" t="n">
        <f aca="false">IF((FW417*(1+FW$5/Setup!$C$36)+IF($V418=4,N($F418),0))-CA418-DY418&lt;0.005,0,(FW417*(1+FW$5/Setup!$C$36)+IF($V418=4,N($F418),0))-CA418-DY418)</f>
        <v>0</v>
      </c>
      <c r="FX418" s="48" t="n">
        <f aca="false">IF((FX417*(1+FX$5/Setup!$C$36)+IF($V418=5,N($F418),0))-CB418-DZ418&lt;0.005,0,(FX417*(1+FX$5/Setup!$C$36)+IF($V418=5,N($F418),0))-CB418-DZ418)</f>
        <v>0</v>
      </c>
      <c r="FY418" s="48" t="n">
        <f aca="false">IF((FY417*(1+FY$5/Setup!$C$36)+IF($V418=6,N($F418),0))-CC418-EA418&lt;0.005,0,(FY417*(1+FY$5/Setup!$C$36)+IF($V418=6,N($F418),0))-CC418-EA418)</f>
        <v>0</v>
      </c>
      <c r="FZ418" s="48" t="n">
        <f aca="false">IF((FZ417*(1+FZ$5/Setup!$C$36)+IF($V418=7,N($F418),0))-CD418-EB418&lt;0.005,0,(FZ417*(1+FZ$5/Setup!$C$36)+IF($V418=7,N($F418),0))-CD418-EB418)</f>
        <v>0</v>
      </c>
      <c r="GA418" s="48" t="n">
        <f aca="false">IF((GA417*(1+GA$5/Setup!$C$36)+IF($V418=8,N($F418),0))-CE418-EC418&lt;0.005,0,(GA417*(1+GA$5/Setup!$C$36)+IF($V418=8,N($F418),0))-CE418-EC418)</f>
        <v>0</v>
      </c>
      <c r="GB418" s="48" t="n">
        <f aca="false">IF((GB417*(1+GB$5/Setup!$C$36)+IF($V418=9,N($F418),0))-CF418-ED418&lt;0.005,0,(GB417*(1+GB$5/Setup!$C$36)+IF($V418=9,N($F418),0))-CF418-ED418)</f>
        <v>0</v>
      </c>
      <c r="GC418" s="48" t="n">
        <f aca="false">IF((GC417*(1+GC$5/Setup!$C$36)+IF($V418=10,N($F418),0))-CG418-EE418&lt;0.005,0,(GC417*(1+GC$5/Setup!$C$36)+IF($V418=10,N($F418),0))-CG418-EE418)</f>
        <v>0</v>
      </c>
      <c r="GD418" s="48" t="n">
        <f aca="false">IF((GD417*(1+GD$5/Setup!$C$36)+IF($V418=11,N($F418),0))-CH418-EF418&lt;0.005,0,(GD417*(1+GD$5/Setup!$C$36)+IF($V418=11,N($F418),0))-CH418-EF418)</f>
        <v>0</v>
      </c>
      <c r="GE418" s="48" t="n">
        <f aca="false">IF((GE417*(1+GE$5/Setup!$C$36)+IF($V418=12,N($F418),0))-CI418-EG418&lt;0.005,0,(GE417*(1+GE$5/Setup!$C$36)+IF($V418=12,N($F418),0))-CI418-EG418)</f>
        <v>0</v>
      </c>
      <c r="GF418" s="48" t="n">
        <f aca="false">IF((GF417*(1+GF$5/Setup!$C$36)+IF($V418=13,N($F418),0))-CJ418-EH418&lt;0.005,0,(GF417*(1+GF$5/Setup!$C$36)+IF($V418=13,N($F418),0))-CJ418-EH418)</f>
        <v>0</v>
      </c>
      <c r="GG418" s="48" t="n">
        <f aca="false">IF((GG417*(1+GG$5/Setup!$C$36)+IF($V418=14,N($F418),0))-CK418-EI418&lt;0.005,0,(GG417*(1+GG$5/Setup!$C$36)+IF($V418=14,N($F418),0))-CK418-EI418)</f>
        <v>0</v>
      </c>
      <c r="GH418" s="48" t="n">
        <f aca="false">IF((GH417*(1+GH$5/Setup!$C$36)+IF($V418=15,N($F418),0))-CL418-EJ418&lt;0.005,0,(GH417*(1+GH$5/Setup!$C$36)+IF($V418=15,N($F418),0))-CL418-EJ418)</f>
        <v>0</v>
      </c>
      <c r="GI418" s="48" t="n">
        <f aca="false">IF((GI417*(1+GI$5/Setup!$C$36)+IF($V418=16,N($F418),0))-CM418-EK418&lt;0.005,0,(GI417*(1+GI$5/Setup!$C$36)+IF($V418=16,N($F418),0))-CM418-EK418)</f>
        <v>0</v>
      </c>
      <c r="GJ418" s="48" t="n">
        <f aca="false">IF((GJ417*(1+GJ$5/Setup!$C$36)+IF($V418=17,N($F418),0))-CN418-EL418&lt;0.005,0,(GJ417*(1+GJ$5/Setup!$C$36)+IF($V418=17,N($F418),0))-CN418-EL418)</f>
        <v>0</v>
      </c>
      <c r="GK418" s="48" t="n">
        <f aca="false">IF((GK417*(1+GK$5/Setup!$C$36)+IF($V418=18,N($F418),0))-CO418-EM418&lt;0.005,0,(GK417*(1+GK$5/Setup!$C$36)+IF($V418=18,N($F418),0))-CO418-EM418)</f>
        <v>0</v>
      </c>
      <c r="GL418" s="48" t="n">
        <f aca="false">IF((GL417*(1+GL$5/Setup!$C$36)+IF($V418=19,N($F418),0))-CP418-EN418&lt;0.005,0,(GL417*(1+GL$5/Setup!$C$36)+IF($V418=19,N($F418),0))-CP418-EN418)</f>
        <v>0</v>
      </c>
      <c r="GM418" s="48" t="n">
        <f aca="false">IF((GM417*(1+GM$5/Setup!$C$36)+IF($V418=20,N($F418),0))-CQ418-EO418&lt;0.005,0,(GM417*(1+GM$5/Setup!$C$36)+IF($V418=20,N($F418),0))-CQ418-EO418)</f>
        <v>0</v>
      </c>
      <c r="GN418" s="48" t="n">
        <f aca="false">IF((GN417*(1+GN$5/Setup!$C$36)+IF($V418=21,N($F418),0))-CR418-EP418&lt;0.005,0,(GN417*(1+GN$5/Setup!$C$36)+IF($V418=21,N($F418),0))-CR418-EP418)</f>
        <v>0</v>
      </c>
      <c r="GO418" s="48" t="n">
        <f aca="false">IF((GO417*(1+GO$5/Setup!$C$36)+IF($V418=22,N($F418),0))-CS418-EQ418&lt;0.005,0,(GO417*(1+GO$5/Setup!$C$36)+IF($V418=22,N($F418),0))-CS418-EQ418)</f>
        <v>0</v>
      </c>
      <c r="GP418" s="48" t="n">
        <f aca="false">IF((GP417*(1+GP$5/Setup!$C$36)+IF($V418=23,N($F418),0))-CT418-ER418&lt;0.005,0,(GP417*(1+GP$5/Setup!$C$36)+IF($V418=23,N($F418),0))-CT418-ER418)</f>
        <v>0</v>
      </c>
      <c r="GQ418" s="48" t="n">
        <f aca="false">IF((GQ417*(1+GQ$5/Setup!$C$36)+IF($V418=24,N($F418),0))-CU418-ES418&lt;0.005,0,(GQ417*(1+GQ$5/Setup!$C$36)+IF($V418=24,N($F418),0))-CU418-ES418)</f>
        <v>0</v>
      </c>
      <c r="GR418" s="48" t="n">
        <f aca="false">IF((GR417*(1+GR$5/Setup!$C$36)+IF($V418=25,N($F418),0))-CV418-ET418&lt;0.005,0,(GR417*(1+GR$5/Setup!$C$36)+IF($V418=25,N($F418),0))-CV418-ET418)</f>
        <v>0</v>
      </c>
      <c r="GS418" s="48" t="n">
        <f aca="false">IF((GS417*(1+GS$5/Setup!$C$36)+IF($V418=26,N($F418),0))-CW418-EU418&lt;0.005,0,(GS417*(1+GS$5/Setup!$C$36)+IF($V418=26,N($F418),0))-CW418-EU418)</f>
        <v>0</v>
      </c>
      <c r="GT418" s="48" t="n">
        <f aca="false">IF((GT417*(1+GT$5/Setup!$C$36)+IF($V418=27,N($F418),0))-CX418-EV418&lt;0.005,0,(GT417*(1+GT$5/Setup!$C$36)+IF($V418=27,N($F418),0))-CX418-EV418)</f>
        <v>0</v>
      </c>
      <c r="GU418" s="48" t="n">
        <f aca="false">IF((GU417*(1+GU$5/Setup!$C$36)+IF($V418=28,N($F418),0))-CY418-EW418&lt;0.005,0,(GU417*(1+GU$5/Setup!$C$36)+IF($V418=28,N($F418),0))-CY418-EW418)</f>
        <v>0</v>
      </c>
      <c r="GV418" s="48" t="n">
        <f aca="false">IF((GV417*(1+GV$5/Setup!$C$36)+IF($V418=29,N($F418),0))-CZ418-EX418&lt;0.005,0,(GV417*(1+GV$5/Setup!$C$36)+IF($V418=29,N($F418),0))-CZ418-EX418)</f>
        <v>0</v>
      </c>
      <c r="GW418" s="48" t="n">
        <f aca="false">IF((GW417*(1+GW$5/Setup!$C$36)+IF($V418=30,N($F418),0))-DA418-EY418&lt;0.005,0,(GW417*(1+GW$5/Setup!$C$36)+IF($V418=30,N($F418),0))-DA418-EY418)</f>
        <v>0</v>
      </c>
      <c r="GX418" s="48" t="n">
        <f aca="false">IF((GX417*(1+GX$5/Setup!$C$36)+IF($V418=31,N($F418),0))-DB418-EZ418&lt;0.005,0,(GX417*(1+GX$5/Setup!$C$36)+IF($V418=31,N($F418),0))-DB418-EZ418)</f>
        <v>0</v>
      </c>
      <c r="GY418" s="48" t="n">
        <f aca="false">IF((GY417*(1+GY$5/Setup!$C$36)+IF($V418=32,N($F418),0))-DC418-FA418&lt;0.005,0,(GY417*(1+GY$5/Setup!$C$36)+IF($V418=32,N($F418),0))-DC418-FA418)</f>
        <v>0</v>
      </c>
      <c r="GZ418" s="48" t="n">
        <f aca="false">IF((GZ417*(1+GZ$5/Setup!$C$36)+IF($V418=33,N($F418),0))-DD418-FB418&lt;0.005,0,(GZ417*(1+GZ$5/Setup!$C$36)+IF($V418=33,N($F418),0))-DD418-FB418)</f>
        <v>0</v>
      </c>
      <c r="HA418" s="48" t="n">
        <f aca="false">IF((HA417*(1+HA$5/Setup!$C$36)+IF($V418=34,N($F418),0))-DE418-FC418&lt;0.005,0,(HA417*(1+HA$5/Setup!$C$36)+IF($V418=34,N($F418),0))-DE418-FC418)</f>
        <v>0</v>
      </c>
      <c r="HB418" s="48" t="n">
        <f aca="false">IF((HB417*(1+HB$5/Setup!$C$36)+IF($V418=35,N($F418),0))-DF418-FD418&lt;0.005,0,(HB417*(1+HB$5/Setup!$C$36)+IF($V418=35,N($F418),0))-DF418-FD418)</f>
        <v>0</v>
      </c>
      <c r="HC418" s="48" t="n">
        <f aca="false">IF((HC417*(1+HC$5/Setup!$C$36)+IF($V418=36,N($F418),0))-DG418-FE418&lt;0.005,0,(HC417*(1+HC$5/Setup!$C$36)+IF($V418=36,N($F418),0))-DG418-FE418)</f>
        <v>0</v>
      </c>
      <c r="HD418" s="48" t="n">
        <f aca="false">IF((HD417*(1+HD$5/Setup!$C$36)+IF($V418=37,N($F418),0))-DH418-FF418&lt;0.005,0,(HD417*(1+HD$5/Setup!$C$36)+IF($V418=37,N($F418),0))-DH418-FF418)</f>
        <v>0</v>
      </c>
      <c r="HE418" s="48" t="n">
        <f aca="false">IF((HE417*(1+HE$5/Setup!$C$36)+IF($V418=38,N($F418),0))-DI418-FG418&lt;0.005,0,(HE417*(1+HE$5/Setup!$C$36)+IF($V418=38,N($F418),0))-DI418-FG418)</f>
        <v>0</v>
      </c>
      <c r="HF418" s="48" t="n">
        <f aca="false">IF((HF417*(1+HF$5/Setup!$C$36)+IF($V418=39,N($F418),0))-DJ418-FH418&lt;0.005,0,(HF417*(1+HF$5/Setup!$C$36)+IF($V418=39,N($F418),0))-DJ418-FH418)</f>
        <v>0</v>
      </c>
      <c r="HG418" s="48" t="n">
        <f aca="false">IF((HG417*(1+HG$5/Setup!$C$36)+IF($V418=40,N($F418),0))-DK418-FI418&lt;0.005,0,(HG417*(1+HG$5/Setup!$C$36)+IF($V418=40,N($F418),0))-DK418-FI418)</f>
        <v>0</v>
      </c>
      <c r="HH418" s="48" t="n">
        <f aca="false">IF((HH417*(1+HH$5/Setup!$C$36)+IF($V418=41,N($F418),0))-DL418-FJ418&lt;0.005,0,(HH417*(1+HH$5/Setup!$C$36)+IF($V418=41,N($F418),0))-DL418-FJ418)</f>
        <v>0</v>
      </c>
      <c r="HI418" s="48" t="n">
        <f aca="false">IF((HI417*(1+HI$5/Setup!$C$36)+IF($V418=42,N($F418),0))-DM418-FK418&lt;0.005,0,(HI417*(1+HI$5/Setup!$C$36)+IF($V418=42,N($F418),0))-DM418-FK418)</f>
        <v>0</v>
      </c>
      <c r="HJ418" s="48" t="n">
        <f aca="false">IF((HJ417*(1+HJ$5/Setup!$C$36)+IF($V418=43,N($F418),0))-DN418-FL418&lt;0.005,0,(HJ417*(1+HJ$5/Setup!$C$36)+IF($V418=43,N($F418),0))-DN418-FL418)</f>
        <v>0</v>
      </c>
      <c r="HK418" s="48" t="n">
        <f aca="false">IF((HK417*(1+HK$5/Setup!$C$36)+IF($V418=44,N($F418),0))-DO418-FM418&lt;0.005,0,(HK417*(1+HK$5/Setup!$C$36)+IF($V418=44,N($F418),0))-DO418-FM418)</f>
        <v>0</v>
      </c>
      <c r="HL418" s="48" t="n">
        <f aca="false">IF((HL417*(1+HL$5/Setup!$C$36)+IF($V418=45,N($F418),0))-DP418-FN418&lt;0.005,0,(HL417*(1+HL$5/Setup!$C$36)+IF($V418=45,N($F418),0))-DP418-FN418)</f>
        <v>0</v>
      </c>
      <c r="HM418" s="48" t="n">
        <f aca="false">IF((HM417*(1+HM$5/Setup!$C$36)+IF($V418=46,N($F418),0))-DQ418-FO418&lt;0.005,0,(HM417*(1+HM$5/Setup!$C$36)+IF($V418=46,N($F418),0))-DQ418-FO418)</f>
        <v>0</v>
      </c>
      <c r="HN418" s="48" t="n">
        <f aca="false">IF((HN417*(1+HN$5/Setup!$C$36)+IF($V418=47,N($F418),0))-DR418-FP418&lt;0.005,0,(HN417*(1+HN$5/Setup!$C$36)+IF($V418=47,N($F418),0))-DR418-FP418)</f>
        <v>0</v>
      </c>
      <c r="HO418" s="48" t="n">
        <f aca="false">IF((HO417*(1+HO$5/Setup!$C$36)+IF($V418=48,N($F418),0))-DS418-FQ418&lt;0.005,0,(HO417*(1+HO$5/Setup!$C$36)+IF($V418=48,N($F418),0))-DS418-FQ418)</f>
        <v>0</v>
      </c>
      <c r="HP418" s="48" t="n">
        <f aca="false">IF((HP417*(1+HP$5/Setup!$C$36)+IF($V418=49,N($F418),0))-DT418-FR418&lt;0.005,0,(HP417*(1+HP$5/Setup!$C$36)+IF($V418=49,N($F418),0))-DT418-FR418)</f>
        <v>0</v>
      </c>
      <c r="HQ418" s="48" t="n">
        <f aca="false">IF((HQ417*(1+HQ$5/Setup!$C$36)+IF($V418=50,N($F418),0))-DU418-FS418&lt;0.005,0,(HQ417*(1+HQ$5/Setup!$C$36)+IF($V418=50,N($F418),0))-DU418-FS418)</f>
        <v>0</v>
      </c>
    </row>
    <row r="419" customFormat="false" ht="15" hidden="false" customHeight="false" outlineLevel="0" collapsed="false">
      <c r="A419" s="44" t="n">
        <v>411</v>
      </c>
      <c r="B419" s="45" t="n">
        <f aca="false">IF(Setup!$C$7="Every month",EDATE(Setup!$C$8,($A419-1)),IF(Setup!$C$7="Twice a month",DATE(YEAR(Setup!$C$8),MONTH(Setup!$C$8)+INT((($A419-1)+Setup!$C$41)/2),MIN(IF(MOD(($A419-1)+Setup!$C$41,2)=0,Setup!$C$39,Setup!$C$40),DAY(EOMONTH(DATE(YEAR(Setup!$C$8),MONTH(Setup!$C$8)+INT((($A419-1)+Setup!$C$41)/2),1),0)))),Setup!$C$8+($A419-1)*IF(Setup!$C$7="Every week",7,14)))</f>
        <v>52065</v>
      </c>
      <c r="C419" s="45" t="n">
        <f aca="false">IF(Setup!$C$7="Every month",EDATE(Setup!$C$8,$A419),IF(Setup!$C$7="Twice a month",DATE(YEAR(Setup!$C$8),MONTH(Setup!$C$8)+INT(($A419+Setup!$C$41)/2),MIN(IF(MOD($A419+Setup!$C$41,2)=0,Setup!$C$39,Setup!$C$40),DAY(EOMONTH(DATE(YEAR(Setup!$C$8),MONTH(Setup!$C$8)+INT(($A419+Setup!$C$41)/2),1),0)))),Setup!$C$8+$A419*IF(Setup!$C$7="Every week",7,14)))</f>
        <v>52079</v>
      </c>
      <c r="D419" s="46"/>
      <c r="E419" s="47"/>
      <c r="F419" s="47"/>
      <c r="G419" s="47"/>
      <c r="H419" s="47"/>
      <c r="I419" s="48" t="n">
        <f aca="false">N(Setup!$C$11)+N(E419)</f>
        <v>100</v>
      </c>
      <c r="J419" s="48" t="n">
        <f aca="false">MIN(Setup!$C$37,MAX(I419,0))</f>
        <v>9.23076923076923</v>
      </c>
      <c r="K419" s="48" t="n">
        <f aca="false">MIN(MAX(N(Setup!$C$14)-L418,0),MAX(I419-J419,0))</f>
        <v>0</v>
      </c>
      <c r="L419" s="48" t="n">
        <f aca="false">L418+K419-N(G419)</f>
        <v>500</v>
      </c>
      <c r="M419" s="48" t="n">
        <f aca="false">M418+J419-N(H419)</f>
        <v>3793.84615384613</v>
      </c>
      <c r="N419" s="48" t="n">
        <f aca="false">SUM(BX419:DU419)</f>
        <v>0</v>
      </c>
      <c r="O419" s="48" t="n">
        <f aca="false">SUM(Z419:BW419)-N419</f>
        <v>40</v>
      </c>
      <c r="P419" s="48" t="n">
        <f aca="false">MAX(I419-J419-K419,0)+O419</f>
        <v>130.769230769231</v>
      </c>
      <c r="Q419" s="48" t="n">
        <f aca="false">SUM(DV419:FS419)</f>
        <v>0</v>
      </c>
      <c r="R419" s="49" t="n">
        <f aca="false">N419+J419+K419+Q419</f>
        <v>9.23076923076923</v>
      </c>
      <c r="S419" s="48" t="n">
        <f aca="false">T419-T418-N(F419)+N419+Q419</f>
        <v>0</v>
      </c>
      <c r="T419" s="49" t="n">
        <f aca="false">SUM(FT419:HQ419)</f>
        <v>0</v>
      </c>
      <c r="U419" s="44" t="str">
        <f aca="false">IF(T418&lt;0.005,"",INDEX(Helpers!$C$2:$C$51,IF(_xlfn.MINIFS($DV$6:$FS$6,DV419:FS419,"&gt;0.005")=0,V419,_xlfn.MINIFS($DV$6:$FS$6,DV419:FS419,"&gt;0.005"))))</f>
        <v/>
      </c>
      <c r="V419" s="44" t="n">
        <f aca="false">IF(_xlfn.MINIFS($FT$6:$HQ$6,FT418:HQ418,"&gt;0.005")=0,1,_xlfn.MINIFS($FT$6:$HQ$6,FT418:HQ418,"&gt;0.005"))</f>
        <v>1</v>
      </c>
      <c r="W419" s="44" t="n">
        <f aca="false">IF(AND(D419&lt;&gt;"Paid",T418&gt;0.005),1,0)</f>
        <v>0</v>
      </c>
      <c r="X419" s="48" t="n">
        <f aca="false">SUMPRODUCT(((Helpers!$G$2:$G$51*(1+(Helpers!$D$2:$D$51+0.000000001)/12)^(($B419-Setup!$C$8)/(365.25/12))-Helpers!$E$2:$E$51*((1+(Helpers!$D$2:$D$51+0.000000001)/12)^(($B419-Setup!$C$8)/(365.25/12))-1)/((Helpers!$D$2:$D$51+0.000000001)/12))&gt;0)*(Helpers!$G$2:$G$51*(1+(Helpers!$D$2:$D$51+0.000000001)/12)^(($B419-Setup!$C$8)/(365.25/12))-Helpers!$E$2:$E$51*((1+(Helpers!$D$2:$D$51+0.000000001)/12)^(($B419-Setup!$C$8)/(365.25/12))-1)/((Helpers!$D$2:$D$51+0.000000001)/12)))</f>
        <v>0</v>
      </c>
      <c r="Y419" s="48"/>
      <c r="Z419" s="48" t="n">
        <f aca="false">IF(OR(N(Z$5)=0,Z$6=""),0,Z$5*((DATE(YEAR($B419),MONTH($B419),MIN(Z$6,DAY(EOMONTH($B419,0))))&gt;=$B419)*(DATE(YEAR($B419),MONTH($B419),MIN(Z$6,DAY(EOMONTH($B419,0))))&lt;$C419)+(DATE(YEAR($B419),MONTH($B419)+1,MIN(Z$6,DAY(EOMONTH($B419,1))))&gt;=$B419)*(DATE(YEAR($B419),MONTH($B419)+1,MIN(Z$6,DAY(EOMONTH($B419,1))))&lt;$C419)))</f>
        <v>0</v>
      </c>
      <c r="AA419" s="48" t="n">
        <f aca="false">IF(OR(N(AA$5)=0,AA$6=""),0,AA$5*((DATE(YEAR($B419),MONTH($B419),MIN(AA$6,DAY(EOMONTH($B419,0))))&gt;=$B419)*(DATE(YEAR($B419),MONTH($B419),MIN(AA$6,DAY(EOMONTH($B419,0))))&lt;$C419)+(DATE(YEAR($B419),MONTH($B419)+1,MIN(AA$6,DAY(EOMONTH($B419,1))))&gt;=$B419)*(DATE(YEAR($B419),MONTH($B419)+1,MIN(AA$6,DAY(EOMONTH($B419,1))))&lt;$C419)))</f>
        <v>40</v>
      </c>
      <c r="AB419" s="48" t="n">
        <f aca="false">IF(OR(N(AB$5)=0,AB$6=""),0,AB$5*((DATE(YEAR($B419),MONTH($B419),MIN(AB$6,DAY(EOMONTH($B419,0))))&gt;=$B419)*(DATE(YEAR($B419),MONTH($B419),MIN(AB$6,DAY(EOMONTH($B419,0))))&lt;$C419)+(DATE(YEAR($B419),MONTH($B419)+1,MIN(AB$6,DAY(EOMONTH($B419,1))))&gt;=$B419)*(DATE(YEAR($B419),MONTH($B419)+1,MIN(AB$6,DAY(EOMONTH($B419,1))))&lt;$C419)))</f>
        <v>0</v>
      </c>
      <c r="AC419" s="48" t="n">
        <f aca="false">IF(OR(N(AC$5)=0,AC$6=""),0,AC$5*((DATE(YEAR($B419),MONTH($B419),MIN(AC$6,DAY(EOMONTH($B419,0))))&gt;=$B419)*(DATE(YEAR($B419),MONTH($B419),MIN(AC$6,DAY(EOMONTH($B419,0))))&lt;$C419)+(DATE(YEAR($B419),MONTH($B419)+1,MIN(AC$6,DAY(EOMONTH($B419,1))))&gt;=$B419)*(DATE(YEAR($B419),MONTH($B419)+1,MIN(AC$6,DAY(EOMONTH($B419,1))))&lt;$C419)))</f>
        <v>0</v>
      </c>
      <c r="AD419" s="48" t="n">
        <f aca="false">IF(OR(N(AD$5)=0,AD$6=""),0,AD$5*((DATE(YEAR($B419),MONTH($B419),MIN(AD$6,DAY(EOMONTH($B419,0))))&gt;=$B419)*(DATE(YEAR($B419),MONTH($B419),MIN(AD$6,DAY(EOMONTH($B419,0))))&lt;$C419)+(DATE(YEAR($B419),MONTH($B419)+1,MIN(AD$6,DAY(EOMONTH($B419,1))))&gt;=$B419)*(DATE(YEAR($B419),MONTH($B419)+1,MIN(AD$6,DAY(EOMONTH($B419,1))))&lt;$C419)))</f>
        <v>0</v>
      </c>
      <c r="AE419" s="48" t="n">
        <f aca="false">IF(OR(N(AE$5)=0,AE$6=""),0,AE$5*((DATE(YEAR($B419),MONTH($B419),MIN(AE$6,DAY(EOMONTH($B419,0))))&gt;=$B419)*(DATE(YEAR($B419),MONTH($B419),MIN(AE$6,DAY(EOMONTH($B419,0))))&lt;$C419)+(DATE(YEAR($B419),MONTH($B419)+1,MIN(AE$6,DAY(EOMONTH($B419,1))))&gt;=$B419)*(DATE(YEAR($B419),MONTH($B419)+1,MIN(AE$6,DAY(EOMONTH($B419,1))))&lt;$C419)))</f>
        <v>0</v>
      </c>
      <c r="AF419" s="48" t="n">
        <f aca="false">IF(OR(N(AF$5)=0,AF$6=""),0,AF$5*((DATE(YEAR($B419),MONTH($B419),MIN(AF$6,DAY(EOMONTH($B419,0))))&gt;=$B419)*(DATE(YEAR($B419),MONTH($B419),MIN(AF$6,DAY(EOMONTH($B419,0))))&lt;$C419)+(DATE(YEAR($B419),MONTH($B419)+1,MIN(AF$6,DAY(EOMONTH($B419,1))))&gt;=$B419)*(DATE(YEAR($B419),MONTH($B419)+1,MIN(AF$6,DAY(EOMONTH($B419,1))))&lt;$C419)))</f>
        <v>0</v>
      </c>
      <c r="AG419" s="48" t="n">
        <f aca="false">IF(OR(N(AG$5)=0,AG$6=""),0,AG$5*((DATE(YEAR($B419),MONTH($B419),MIN(AG$6,DAY(EOMONTH($B419,0))))&gt;=$B419)*(DATE(YEAR($B419),MONTH($B419),MIN(AG$6,DAY(EOMONTH($B419,0))))&lt;$C419)+(DATE(YEAR($B419),MONTH($B419)+1,MIN(AG$6,DAY(EOMONTH($B419,1))))&gt;=$B419)*(DATE(YEAR($B419),MONTH($B419)+1,MIN(AG$6,DAY(EOMONTH($B419,1))))&lt;$C419)))</f>
        <v>0</v>
      </c>
      <c r="AH419" s="48" t="n">
        <f aca="false">IF(OR(N(AH$5)=0,AH$6=""),0,AH$5*((DATE(YEAR($B419),MONTH($B419),MIN(AH$6,DAY(EOMONTH($B419,0))))&gt;=$B419)*(DATE(YEAR($B419),MONTH($B419),MIN(AH$6,DAY(EOMONTH($B419,0))))&lt;$C419)+(DATE(YEAR($B419),MONTH($B419)+1,MIN(AH$6,DAY(EOMONTH($B419,1))))&gt;=$B419)*(DATE(YEAR($B419),MONTH($B419)+1,MIN(AH$6,DAY(EOMONTH($B419,1))))&lt;$C419)))</f>
        <v>0</v>
      </c>
      <c r="AI419" s="48" t="n">
        <f aca="false">IF(OR(N(AI$5)=0,AI$6=""),0,AI$5*((DATE(YEAR($B419),MONTH($B419),MIN(AI$6,DAY(EOMONTH($B419,0))))&gt;=$B419)*(DATE(YEAR($B419),MONTH($B419),MIN(AI$6,DAY(EOMONTH($B419,0))))&lt;$C419)+(DATE(YEAR($B419),MONTH($B419)+1,MIN(AI$6,DAY(EOMONTH($B419,1))))&gt;=$B419)*(DATE(YEAR($B419),MONTH($B419)+1,MIN(AI$6,DAY(EOMONTH($B419,1))))&lt;$C419)))</f>
        <v>0</v>
      </c>
      <c r="AJ419" s="48" t="n">
        <f aca="false">IF(OR(N(AJ$5)=0,AJ$6=""),0,AJ$5*((DATE(YEAR($B419),MONTH($B419),MIN(AJ$6,DAY(EOMONTH($B419,0))))&gt;=$B419)*(DATE(YEAR($B419),MONTH($B419),MIN(AJ$6,DAY(EOMONTH($B419,0))))&lt;$C419)+(DATE(YEAR($B419),MONTH($B419)+1,MIN(AJ$6,DAY(EOMONTH($B419,1))))&gt;=$B419)*(DATE(YEAR($B419),MONTH($B419)+1,MIN(AJ$6,DAY(EOMONTH($B419,1))))&lt;$C419)))</f>
        <v>0</v>
      </c>
      <c r="AK419" s="48" t="n">
        <f aca="false">IF(OR(N(AK$5)=0,AK$6=""),0,AK$5*((DATE(YEAR($B419),MONTH($B419),MIN(AK$6,DAY(EOMONTH($B419,0))))&gt;=$B419)*(DATE(YEAR($B419),MONTH($B419),MIN(AK$6,DAY(EOMONTH($B419,0))))&lt;$C419)+(DATE(YEAR($B419),MONTH($B419)+1,MIN(AK$6,DAY(EOMONTH($B419,1))))&gt;=$B419)*(DATE(YEAR($B419),MONTH($B419)+1,MIN(AK$6,DAY(EOMONTH($B419,1))))&lt;$C419)))</f>
        <v>0</v>
      </c>
      <c r="AL419" s="48" t="n">
        <f aca="false">IF(OR(N(AL$5)=0,AL$6=""),0,AL$5*((DATE(YEAR($B419),MONTH($B419),MIN(AL$6,DAY(EOMONTH($B419,0))))&gt;=$B419)*(DATE(YEAR($B419),MONTH($B419),MIN(AL$6,DAY(EOMONTH($B419,0))))&lt;$C419)+(DATE(YEAR($B419),MONTH($B419)+1,MIN(AL$6,DAY(EOMONTH($B419,1))))&gt;=$B419)*(DATE(YEAR($B419),MONTH($B419)+1,MIN(AL$6,DAY(EOMONTH($B419,1))))&lt;$C419)))</f>
        <v>0</v>
      </c>
      <c r="AM419" s="48" t="n">
        <f aca="false">IF(OR(N(AM$5)=0,AM$6=""),0,AM$5*((DATE(YEAR($B419),MONTH($B419),MIN(AM$6,DAY(EOMONTH($B419,0))))&gt;=$B419)*(DATE(YEAR($B419),MONTH($B419),MIN(AM$6,DAY(EOMONTH($B419,0))))&lt;$C419)+(DATE(YEAR($B419),MONTH($B419)+1,MIN(AM$6,DAY(EOMONTH($B419,1))))&gt;=$B419)*(DATE(YEAR($B419),MONTH($B419)+1,MIN(AM$6,DAY(EOMONTH($B419,1))))&lt;$C419)))</f>
        <v>0</v>
      </c>
      <c r="AN419" s="48" t="n">
        <f aca="false">IF(OR(N(AN$5)=0,AN$6=""),0,AN$5*((DATE(YEAR($B419),MONTH($B419),MIN(AN$6,DAY(EOMONTH($B419,0))))&gt;=$B419)*(DATE(YEAR($B419),MONTH($B419),MIN(AN$6,DAY(EOMONTH($B419,0))))&lt;$C419)+(DATE(YEAR($B419),MONTH($B419)+1,MIN(AN$6,DAY(EOMONTH($B419,1))))&gt;=$B419)*(DATE(YEAR($B419),MONTH($B419)+1,MIN(AN$6,DAY(EOMONTH($B419,1))))&lt;$C419)))</f>
        <v>0</v>
      </c>
      <c r="AO419" s="48" t="n">
        <f aca="false">IF(OR(N(AO$5)=0,AO$6=""),0,AO$5*((DATE(YEAR($B419),MONTH($B419),MIN(AO$6,DAY(EOMONTH($B419,0))))&gt;=$B419)*(DATE(YEAR($B419),MONTH($B419),MIN(AO$6,DAY(EOMONTH($B419,0))))&lt;$C419)+(DATE(YEAR($B419),MONTH($B419)+1,MIN(AO$6,DAY(EOMONTH($B419,1))))&gt;=$B419)*(DATE(YEAR($B419),MONTH($B419)+1,MIN(AO$6,DAY(EOMONTH($B419,1))))&lt;$C419)))</f>
        <v>0</v>
      </c>
      <c r="AP419" s="48" t="n">
        <f aca="false">IF(OR(N(AP$5)=0,AP$6=""),0,AP$5*((DATE(YEAR($B419),MONTH($B419),MIN(AP$6,DAY(EOMONTH($B419,0))))&gt;=$B419)*(DATE(YEAR($B419),MONTH($B419),MIN(AP$6,DAY(EOMONTH($B419,0))))&lt;$C419)+(DATE(YEAR($B419),MONTH($B419)+1,MIN(AP$6,DAY(EOMONTH($B419,1))))&gt;=$B419)*(DATE(YEAR($B419),MONTH($B419)+1,MIN(AP$6,DAY(EOMONTH($B419,1))))&lt;$C419)))</f>
        <v>0</v>
      </c>
      <c r="AQ419" s="48" t="n">
        <f aca="false">IF(OR(N(AQ$5)=0,AQ$6=""),0,AQ$5*((DATE(YEAR($B419),MONTH($B419),MIN(AQ$6,DAY(EOMONTH($B419,0))))&gt;=$B419)*(DATE(YEAR($B419),MONTH($B419),MIN(AQ$6,DAY(EOMONTH($B419,0))))&lt;$C419)+(DATE(YEAR($B419),MONTH($B419)+1,MIN(AQ$6,DAY(EOMONTH($B419,1))))&gt;=$B419)*(DATE(YEAR($B419),MONTH($B419)+1,MIN(AQ$6,DAY(EOMONTH($B419,1))))&lt;$C419)))</f>
        <v>0</v>
      </c>
      <c r="AR419" s="48" t="n">
        <f aca="false">IF(OR(N(AR$5)=0,AR$6=""),0,AR$5*((DATE(YEAR($B419),MONTH($B419),MIN(AR$6,DAY(EOMONTH($B419,0))))&gt;=$B419)*(DATE(YEAR($B419),MONTH($B419),MIN(AR$6,DAY(EOMONTH($B419,0))))&lt;$C419)+(DATE(YEAR($B419),MONTH($B419)+1,MIN(AR$6,DAY(EOMONTH($B419,1))))&gt;=$B419)*(DATE(YEAR($B419),MONTH($B419)+1,MIN(AR$6,DAY(EOMONTH($B419,1))))&lt;$C419)))</f>
        <v>0</v>
      </c>
      <c r="AS419" s="48" t="n">
        <f aca="false">IF(OR(N(AS$5)=0,AS$6=""),0,AS$5*((DATE(YEAR($B419),MONTH($B419),MIN(AS$6,DAY(EOMONTH($B419,0))))&gt;=$B419)*(DATE(YEAR($B419),MONTH($B419),MIN(AS$6,DAY(EOMONTH($B419,0))))&lt;$C419)+(DATE(YEAR($B419),MONTH($B419)+1,MIN(AS$6,DAY(EOMONTH($B419,1))))&gt;=$B419)*(DATE(YEAR($B419),MONTH($B419)+1,MIN(AS$6,DAY(EOMONTH($B419,1))))&lt;$C419)))</f>
        <v>0</v>
      </c>
      <c r="AT419" s="48" t="n">
        <f aca="false">IF(OR(N(AT$5)=0,AT$6=""),0,AT$5*((DATE(YEAR($B419),MONTH($B419),MIN(AT$6,DAY(EOMONTH($B419,0))))&gt;=$B419)*(DATE(YEAR($B419),MONTH($B419),MIN(AT$6,DAY(EOMONTH($B419,0))))&lt;$C419)+(DATE(YEAR($B419),MONTH($B419)+1,MIN(AT$6,DAY(EOMONTH($B419,1))))&gt;=$B419)*(DATE(YEAR($B419),MONTH($B419)+1,MIN(AT$6,DAY(EOMONTH($B419,1))))&lt;$C419)))</f>
        <v>0</v>
      </c>
      <c r="AU419" s="48" t="n">
        <f aca="false">IF(OR(N(AU$5)=0,AU$6=""),0,AU$5*((DATE(YEAR($B419),MONTH($B419),MIN(AU$6,DAY(EOMONTH($B419,0))))&gt;=$B419)*(DATE(YEAR($B419),MONTH($B419),MIN(AU$6,DAY(EOMONTH($B419,0))))&lt;$C419)+(DATE(YEAR($B419),MONTH($B419)+1,MIN(AU$6,DAY(EOMONTH($B419,1))))&gt;=$B419)*(DATE(YEAR($B419),MONTH($B419)+1,MIN(AU$6,DAY(EOMONTH($B419,1))))&lt;$C419)))</f>
        <v>0</v>
      </c>
      <c r="AV419" s="48" t="n">
        <f aca="false">IF(OR(N(AV$5)=0,AV$6=""),0,AV$5*((DATE(YEAR($B419),MONTH($B419),MIN(AV$6,DAY(EOMONTH($B419,0))))&gt;=$B419)*(DATE(YEAR($B419),MONTH($B419),MIN(AV$6,DAY(EOMONTH($B419,0))))&lt;$C419)+(DATE(YEAR($B419),MONTH($B419)+1,MIN(AV$6,DAY(EOMONTH($B419,1))))&gt;=$B419)*(DATE(YEAR($B419),MONTH($B419)+1,MIN(AV$6,DAY(EOMONTH($B419,1))))&lt;$C419)))</f>
        <v>0</v>
      </c>
      <c r="AW419" s="48" t="n">
        <f aca="false">IF(OR(N(AW$5)=0,AW$6=""),0,AW$5*((DATE(YEAR($B419),MONTH($B419),MIN(AW$6,DAY(EOMONTH($B419,0))))&gt;=$B419)*(DATE(YEAR($B419),MONTH($B419),MIN(AW$6,DAY(EOMONTH($B419,0))))&lt;$C419)+(DATE(YEAR($B419),MONTH($B419)+1,MIN(AW$6,DAY(EOMONTH($B419,1))))&gt;=$B419)*(DATE(YEAR($B419),MONTH($B419)+1,MIN(AW$6,DAY(EOMONTH($B419,1))))&lt;$C419)))</f>
        <v>0</v>
      </c>
      <c r="AX419" s="48" t="n">
        <f aca="false">IF(OR(N(AX$5)=0,AX$6=""),0,AX$5*((DATE(YEAR($B419),MONTH($B419),MIN(AX$6,DAY(EOMONTH($B419,0))))&gt;=$B419)*(DATE(YEAR($B419),MONTH($B419),MIN(AX$6,DAY(EOMONTH($B419,0))))&lt;$C419)+(DATE(YEAR($B419),MONTH($B419)+1,MIN(AX$6,DAY(EOMONTH($B419,1))))&gt;=$B419)*(DATE(YEAR($B419),MONTH($B419)+1,MIN(AX$6,DAY(EOMONTH($B419,1))))&lt;$C419)))</f>
        <v>0</v>
      </c>
      <c r="AY419" s="48" t="n">
        <f aca="false">IF(OR(N(AY$5)=0,AY$6=""),0,AY$5*((DATE(YEAR($B419),MONTH($B419),MIN(AY$6,DAY(EOMONTH($B419,0))))&gt;=$B419)*(DATE(YEAR($B419),MONTH($B419),MIN(AY$6,DAY(EOMONTH($B419,0))))&lt;$C419)+(DATE(YEAR($B419),MONTH($B419)+1,MIN(AY$6,DAY(EOMONTH($B419,1))))&gt;=$B419)*(DATE(YEAR($B419),MONTH($B419)+1,MIN(AY$6,DAY(EOMONTH($B419,1))))&lt;$C419)))</f>
        <v>0</v>
      </c>
      <c r="AZ419" s="48" t="n">
        <f aca="false">IF(OR(N(AZ$5)=0,AZ$6=""),0,AZ$5*((DATE(YEAR($B419),MONTH($B419),MIN(AZ$6,DAY(EOMONTH($B419,0))))&gt;=$B419)*(DATE(YEAR($B419),MONTH($B419),MIN(AZ$6,DAY(EOMONTH($B419,0))))&lt;$C419)+(DATE(YEAR($B419),MONTH($B419)+1,MIN(AZ$6,DAY(EOMONTH($B419,1))))&gt;=$B419)*(DATE(YEAR($B419),MONTH($B419)+1,MIN(AZ$6,DAY(EOMONTH($B419,1))))&lt;$C419)))</f>
        <v>0</v>
      </c>
      <c r="BA419" s="48" t="n">
        <f aca="false">IF(OR(N(BA$5)=0,BA$6=""),0,BA$5*((DATE(YEAR($B419),MONTH($B419),MIN(BA$6,DAY(EOMONTH($B419,0))))&gt;=$B419)*(DATE(YEAR($B419),MONTH($B419),MIN(BA$6,DAY(EOMONTH($B419,0))))&lt;$C419)+(DATE(YEAR($B419),MONTH($B419)+1,MIN(BA$6,DAY(EOMONTH($B419,1))))&gt;=$B419)*(DATE(YEAR($B419),MONTH($B419)+1,MIN(BA$6,DAY(EOMONTH($B419,1))))&lt;$C419)))</f>
        <v>0</v>
      </c>
      <c r="BB419" s="48" t="n">
        <f aca="false">IF(OR(N(BB$5)=0,BB$6=""),0,BB$5*((DATE(YEAR($B419),MONTH($B419),MIN(BB$6,DAY(EOMONTH($B419,0))))&gt;=$B419)*(DATE(YEAR($B419),MONTH($B419),MIN(BB$6,DAY(EOMONTH($B419,0))))&lt;$C419)+(DATE(YEAR($B419),MONTH($B419)+1,MIN(BB$6,DAY(EOMONTH($B419,1))))&gt;=$B419)*(DATE(YEAR($B419),MONTH($B419)+1,MIN(BB$6,DAY(EOMONTH($B419,1))))&lt;$C419)))</f>
        <v>0</v>
      </c>
      <c r="BC419" s="48" t="n">
        <f aca="false">IF(OR(N(BC$5)=0,BC$6=""),0,BC$5*((DATE(YEAR($B419),MONTH($B419),MIN(BC$6,DAY(EOMONTH($B419,0))))&gt;=$B419)*(DATE(YEAR($B419),MONTH($B419),MIN(BC$6,DAY(EOMONTH($B419,0))))&lt;$C419)+(DATE(YEAR($B419),MONTH($B419)+1,MIN(BC$6,DAY(EOMONTH($B419,1))))&gt;=$B419)*(DATE(YEAR($B419),MONTH($B419)+1,MIN(BC$6,DAY(EOMONTH($B419,1))))&lt;$C419)))</f>
        <v>0</v>
      </c>
      <c r="BD419" s="48" t="n">
        <f aca="false">IF(OR(N(BD$5)=0,BD$6=""),0,BD$5*((DATE(YEAR($B419),MONTH($B419),MIN(BD$6,DAY(EOMONTH($B419,0))))&gt;=$B419)*(DATE(YEAR($B419),MONTH($B419),MIN(BD$6,DAY(EOMONTH($B419,0))))&lt;$C419)+(DATE(YEAR($B419),MONTH($B419)+1,MIN(BD$6,DAY(EOMONTH($B419,1))))&gt;=$B419)*(DATE(YEAR($B419),MONTH($B419)+1,MIN(BD$6,DAY(EOMONTH($B419,1))))&lt;$C419)))</f>
        <v>0</v>
      </c>
      <c r="BE419" s="48" t="n">
        <f aca="false">IF(OR(N(BE$5)=0,BE$6=""),0,BE$5*((DATE(YEAR($B419),MONTH($B419),MIN(BE$6,DAY(EOMONTH($B419,0))))&gt;=$B419)*(DATE(YEAR($B419),MONTH($B419),MIN(BE$6,DAY(EOMONTH($B419,0))))&lt;$C419)+(DATE(YEAR($B419),MONTH($B419)+1,MIN(BE$6,DAY(EOMONTH($B419,1))))&gt;=$B419)*(DATE(YEAR($B419),MONTH($B419)+1,MIN(BE$6,DAY(EOMONTH($B419,1))))&lt;$C419)))</f>
        <v>0</v>
      </c>
      <c r="BF419" s="48" t="n">
        <f aca="false">IF(OR(N(BF$5)=0,BF$6=""),0,BF$5*((DATE(YEAR($B419),MONTH($B419),MIN(BF$6,DAY(EOMONTH($B419,0))))&gt;=$B419)*(DATE(YEAR($B419),MONTH($B419),MIN(BF$6,DAY(EOMONTH($B419,0))))&lt;$C419)+(DATE(YEAR($B419),MONTH($B419)+1,MIN(BF$6,DAY(EOMONTH($B419,1))))&gt;=$B419)*(DATE(YEAR($B419),MONTH($B419)+1,MIN(BF$6,DAY(EOMONTH($B419,1))))&lt;$C419)))</f>
        <v>0</v>
      </c>
      <c r="BG419" s="48" t="n">
        <f aca="false">IF(OR(N(BG$5)=0,BG$6=""),0,BG$5*((DATE(YEAR($B419),MONTH($B419),MIN(BG$6,DAY(EOMONTH($B419,0))))&gt;=$B419)*(DATE(YEAR($B419),MONTH($B419),MIN(BG$6,DAY(EOMONTH($B419,0))))&lt;$C419)+(DATE(YEAR($B419),MONTH($B419)+1,MIN(BG$6,DAY(EOMONTH($B419,1))))&gt;=$B419)*(DATE(YEAR($B419),MONTH($B419)+1,MIN(BG$6,DAY(EOMONTH($B419,1))))&lt;$C419)))</f>
        <v>0</v>
      </c>
      <c r="BH419" s="48" t="n">
        <f aca="false">IF(OR(N(BH$5)=0,BH$6=""),0,BH$5*((DATE(YEAR($B419),MONTH($B419),MIN(BH$6,DAY(EOMONTH($B419,0))))&gt;=$B419)*(DATE(YEAR($B419),MONTH($B419),MIN(BH$6,DAY(EOMONTH($B419,0))))&lt;$C419)+(DATE(YEAR($B419),MONTH($B419)+1,MIN(BH$6,DAY(EOMONTH($B419,1))))&gt;=$B419)*(DATE(YEAR($B419),MONTH($B419)+1,MIN(BH$6,DAY(EOMONTH($B419,1))))&lt;$C419)))</f>
        <v>0</v>
      </c>
      <c r="BI419" s="48" t="n">
        <f aca="false">IF(OR(N(BI$5)=0,BI$6=""),0,BI$5*((DATE(YEAR($B419),MONTH($B419),MIN(BI$6,DAY(EOMONTH($B419,0))))&gt;=$B419)*(DATE(YEAR($B419),MONTH($B419),MIN(BI$6,DAY(EOMONTH($B419,0))))&lt;$C419)+(DATE(YEAR($B419),MONTH($B419)+1,MIN(BI$6,DAY(EOMONTH($B419,1))))&gt;=$B419)*(DATE(YEAR($B419),MONTH($B419)+1,MIN(BI$6,DAY(EOMONTH($B419,1))))&lt;$C419)))</f>
        <v>0</v>
      </c>
      <c r="BJ419" s="48" t="n">
        <f aca="false">IF(OR(N(BJ$5)=0,BJ$6=""),0,BJ$5*((DATE(YEAR($B419),MONTH($B419),MIN(BJ$6,DAY(EOMONTH($B419,0))))&gt;=$B419)*(DATE(YEAR($B419),MONTH($B419),MIN(BJ$6,DAY(EOMONTH($B419,0))))&lt;$C419)+(DATE(YEAR($B419),MONTH($B419)+1,MIN(BJ$6,DAY(EOMONTH($B419,1))))&gt;=$B419)*(DATE(YEAR($B419),MONTH($B419)+1,MIN(BJ$6,DAY(EOMONTH($B419,1))))&lt;$C419)))</f>
        <v>0</v>
      </c>
      <c r="BK419" s="48" t="n">
        <f aca="false">IF(OR(N(BK$5)=0,BK$6=""),0,BK$5*((DATE(YEAR($B419),MONTH($B419),MIN(BK$6,DAY(EOMONTH($B419,0))))&gt;=$B419)*(DATE(YEAR($B419),MONTH($B419),MIN(BK$6,DAY(EOMONTH($B419,0))))&lt;$C419)+(DATE(YEAR($B419),MONTH($B419)+1,MIN(BK$6,DAY(EOMONTH($B419,1))))&gt;=$B419)*(DATE(YEAR($B419),MONTH($B419)+1,MIN(BK$6,DAY(EOMONTH($B419,1))))&lt;$C419)))</f>
        <v>0</v>
      </c>
      <c r="BL419" s="48" t="n">
        <f aca="false">IF(OR(N(BL$5)=0,BL$6=""),0,BL$5*((DATE(YEAR($B419),MONTH($B419),MIN(BL$6,DAY(EOMONTH($B419,0))))&gt;=$B419)*(DATE(YEAR($B419),MONTH($B419),MIN(BL$6,DAY(EOMONTH($B419,0))))&lt;$C419)+(DATE(YEAR($B419),MONTH($B419)+1,MIN(BL$6,DAY(EOMONTH($B419,1))))&gt;=$B419)*(DATE(YEAR($B419),MONTH($B419)+1,MIN(BL$6,DAY(EOMONTH($B419,1))))&lt;$C419)))</f>
        <v>0</v>
      </c>
      <c r="BM419" s="48" t="n">
        <f aca="false">IF(OR(N(BM$5)=0,BM$6=""),0,BM$5*((DATE(YEAR($B419),MONTH($B419),MIN(BM$6,DAY(EOMONTH($B419,0))))&gt;=$B419)*(DATE(YEAR($B419),MONTH($B419),MIN(BM$6,DAY(EOMONTH($B419,0))))&lt;$C419)+(DATE(YEAR($B419),MONTH($B419)+1,MIN(BM$6,DAY(EOMONTH($B419,1))))&gt;=$B419)*(DATE(YEAR($B419),MONTH($B419)+1,MIN(BM$6,DAY(EOMONTH($B419,1))))&lt;$C419)))</f>
        <v>0</v>
      </c>
      <c r="BN419" s="48" t="n">
        <f aca="false">IF(OR(N(BN$5)=0,BN$6=""),0,BN$5*((DATE(YEAR($B419),MONTH($B419),MIN(BN$6,DAY(EOMONTH($B419,0))))&gt;=$B419)*(DATE(YEAR($B419),MONTH($B419),MIN(BN$6,DAY(EOMONTH($B419,0))))&lt;$C419)+(DATE(YEAR($B419),MONTH($B419)+1,MIN(BN$6,DAY(EOMONTH($B419,1))))&gt;=$B419)*(DATE(YEAR($B419),MONTH($B419)+1,MIN(BN$6,DAY(EOMONTH($B419,1))))&lt;$C419)))</f>
        <v>0</v>
      </c>
      <c r="BO419" s="48" t="n">
        <f aca="false">IF(OR(N(BO$5)=0,BO$6=""),0,BO$5*((DATE(YEAR($B419),MONTH($B419),MIN(BO$6,DAY(EOMONTH($B419,0))))&gt;=$B419)*(DATE(YEAR($B419),MONTH($B419),MIN(BO$6,DAY(EOMONTH($B419,0))))&lt;$C419)+(DATE(YEAR($B419),MONTH($B419)+1,MIN(BO$6,DAY(EOMONTH($B419,1))))&gt;=$B419)*(DATE(YEAR($B419),MONTH($B419)+1,MIN(BO$6,DAY(EOMONTH($B419,1))))&lt;$C419)))</f>
        <v>0</v>
      </c>
      <c r="BP419" s="48" t="n">
        <f aca="false">IF(OR(N(BP$5)=0,BP$6=""),0,BP$5*((DATE(YEAR($B419),MONTH($B419),MIN(BP$6,DAY(EOMONTH($B419,0))))&gt;=$B419)*(DATE(YEAR($B419),MONTH($B419),MIN(BP$6,DAY(EOMONTH($B419,0))))&lt;$C419)+(DATE(YEAR($B419),MONTH($B419)+1,MIN(BP$6,DAY(EOMONTH($B419,1))))&gt;=$B419)*(DATE(YEAR($B419),MONTH($B419)+1,MIN(BP$6,DAY(EOMONTH($B419,1))))&lt;$C419)))</f>
        <v>0</v>
      </c>
      <c r="BQ419" s="48" t="n">
        <f aca="false">IF(OR(N(BQ$5)=0,BQ$6=""),0,BQ$5*((DATE(YEAR($B419),MONTH($B419),MIN(BQ$6,DAY(EOMONTH($B419,0))))&gt;=$B419)*(DATE(YEAR($B419),MONTH($B419),MIN(BQ$6,DAY(EOMONTH($B419,0))))&lt;$C419)+(DATE(YEAR($B419),MONTH($B419)+1,MIN(BQ$6,DAY(EOMONTH($B419,1))))&gt;=$B419)*(DATE(YEAR($B419),MONTH($B419)+1,MIN(BQ$6,DAY(EOMONTH($B419,1))))&lt;$C419)))</f>
        <v>0</v>
      </c>
      <c r="BR419" s="48" t="n">
        <f aca="false">IF(OR(N(BR$5)=0,BR$6=""),0,BR$5*((DATE(YEAR($B419),MONTH($B419),MIN(BR$6,DAY(EOMONTH($B419,0))))&gt;=$B419)*(DATE(YEAR($B419),MONTH($B419),MIN(BR$6,DAY(EOMONTH($B419,0))))&lt;$C419)+(DATE(YEAR($B419),MONTH($B419)+1,MIN(BR$6,DAY(EOMONTH($B419,1))))&gt;=$B419)*(DATE(YEAR($B419),MONTH($B419)+1,MIN(BR$6,DAY(EOMONTH($B419,1))))&lt;$C419)))</f>
        <v>0</v>
      </c>
      <c r="BS419" s="48" t="n">
        <f aca="false">IF(OR(N(BS$5)=0,BS$6=""),0,BS$5*((DATE(YEAR($B419),MONTH($B419),MIN(BS$6,DAY(EOMONTH($B419,0))))&gt;=$B419)*(DATE(YEAR($B419),MONTH($B419),MIN(BS$6,DAY(EOMONTH($B419,0))))&lt;$C419)+(DATE(YEAR($B419),MONTH($B419)+1,MIN(BS$6,DAY(EOMONTH($B419,1))))&gt;=$B419)*(DATE(YEAR($B419),MONTH($B419)+1,MIN(BS$6,DAY(EOMONTH($B419,1))))&lt;$C419)))</f>
        <v>0</v>
      </c>
      <c r="BT419" s="48" t="n">
        <f aca="false">IF(OR(N(BT$5)=0,BT$6=""),0,BT$5*((DATE(YEAR($B419),MONTH($B419),MIN(BT$6,DAY(EOMONTH($B419,0))))&gt;=$B419)*(DATE(YEAR($B419),MONTH($B419),MIN(BT$6,DAY(EOMONTH($B419,0))))&lt;$C419)+(DATE(YEAR($B419),MONTH($B419)+1,MIN(BT$6,DAY(EOMONTH($B419,1))))&gt;=$B419)*(DATE(YEAR($B419),MONTH($B419)+1,MIN(BT$6,DAY(EOMONTH($B419,1))))&lt;$C419)))</f>
        <v>0</v>
      </c>
      <c r="BU419" s="48" t="n">
        <f aca="false">IF(OR(N(BU$5)=0,BU$6=""),0,BU$5*((DATE(YEAR($B419),MONTH($B419),MIN(BU$6,DAY(EOMONTH($B419,0))))&gt;=$B419)*(DATE(YEAR($B419),MONTH($B419),MIN(BU$6,DAY(EOMONTH($B419,0))))&lt;$C419)+(DATE(YEAR($B419),MONTH($B419)+1,MIN(BU$6,DAY(EOMONTH($B419,1))))&gt;=$B419)*(DATE(YEAR($B419),MONTH($B419)+1,MIN(BU$6,DAY(EOMONTH($B419,1))))&lt;$C419)))</f>
        <v>0</v>
      </c>
      <c r="BV419" s="48" t="n">
        <f aca="false">IF(OR(N(BV$5)=0,BV$6=""),0,BV$5*((DATE(YEAR($B419),MONTH($B419),MIN(BV$6,DAY(EOMONTH($B419,0))))&gt;=$B419)*(DATE(YEAR($B419),MONTH($B419),MIN(BV$6,DAY(EOMONTH($B419,0))))&lt;$C419)+(DATE(YEAR($B419),MONTH($B419)+1,MIN(BV$6,DAY(EOMONTH($B419,1))))&gt;=$B419)*(DATE(YEAR($B419),MONTH($B419)+1,MIN(BV$6,DAY(EOMONTH($B419,1))))&lt;$C419)))</f>
        <v>0</v>
      </c>
      <c r="BW419" s="48" t="n">
        <f aca="false">IF(OR(N(BW$5)=0,BW$6=""),0,BW$5*((DATE(YEAR($B419),MONTH($B419),MIN(BW$6,DAY(EOMONTH($B419,0))))&gt;=$B419)*(DATE(YEAR($B419),MONTH($B419),MIN(BW$6,DAY(EOMONTH($B419,0))))&lt;$C419)+(DATE(YEAR($B419),MONTH($B419)+1,MIN(BW$6,DAY(EOMONTH($B419,1))))&gt;=$B419)*(DATE(YEAR($B419),MONTH($B419)+1,MIN(BW$6,DAY(EOMONTH($B419,1))))&lt;$C419)))</f>
        <v>0</v>
      </c>
      <c r="BX419" s="48" t="n">
        <f aca="false">MIN(Z419,(FT418*(1+FT$5/Setup!$C$36)+IF($V419=1,N($F419),0)))</f>
        <v>0</v>
      </c>
      <c r="BY419" s="48" t="n">
        <f aca="false">MIN(AA419,(FU418*(1+FU$5/Setup!$C$36)+IF($V419=2,N($F419),0)))</f>
        <v>0</v>
      </c>
      <c r="BZ419" s="48" t="n">
        <f aca="false">MIN(AB419,(FV418*(1+FV$5/Setup!$C$36)+IF($V419=3,N($F419),0)))</f>
        <v>0</v>
      </c>
      <c r="CA419" s="48" t="n">
        <f aca="false">MIN(AC419,(FW418*(1+FW$5/Setup!$C$36)+IF($V419=4,N($F419),0)))</f>
        <v>0</v>
      </c>
      <c r="CB419" s="48" t="n">
        <f aca="false">MIN(AD419,(FX418*(1+FX$5/Setup!$C$36)+IF($V419=5,N($F419),0)))</f>
        <v>0</v>
      </c>
      <c r="CC419" s="48" t="n">
        <f aca="false">MIN(AE419,(FY418*(1+FY$5/Setup!$C$36)+IF($V419=6,N($F419),0)))</f>
        <v>0</v>
      </c>
      <c r="CD419" s="48" t="n">
        <f aca="false">MIN(AF419,(FZ418*(1+FZ$5/Setup!$C$36)+IF($V419=7,N($F419),0)))</f>
        <v>0</v>
      </c>
      <c r="CE419" s="48" t="n">
        <f aca="false">MIN(AG419,(GA418*(1+GA$5/Setup!$C$36)+IF($V419=8,N($F419),0)))</f>
        <v>0</v>
      </c>
      <c r="CF419" s="48" t="n">
        <f aca="false">MIN(AH419,(GB418*(1+GB$5/Setup!$C$36)+IF($V419=9,N($F419),0)))</f>
        <v>0</v>
      </c>
      <c r="CG419" s="48" t="n">
        <f aca="false">MIN(AI419,(GC418*(1+GC$5/Setup!$C$36)+IF($V419=10,N($F419),0)))</f>
        <v>0</v>
      </c>
      <c r="CH419" s="48" t="n">
        <f aca="false">MIN(AJ419,(GD418*(1+GD$5/Setup!$C$36)+IF($V419=11,N($F419),0)))</f>
        <v>0</v>
      </c>
      <c r="CI419" s="48" t="n">
        <f aca="false">MIN(AK419,(GE418*(1+GE$5/Setup!$C$36)+IF($V419=12,N($F419),0)))</f>
        <v>0</v>
      </c>
      <c r="CJ419" s="48" t="n">
        <f aca="false">MIN(AL419,(GF418*(1+GF$5/Setup!$C$36)+IF($V419=13,N($F419),0)))</f>
        <v>0</v>
      </c>
      <c r="CK419" s="48" t="n">
        <f aca="false">MIN(AM419,(GG418*(1+GG$5/Setup!$C$36)+IF($V419=14,N($F419),0)))</f>
        <v>0</v>
      </c>
      <c r="CL419" s="48" t="n">
        <f aca="false">MIN(AN419,(GH418*(1+GH$5/Setup!$C$36)+IF($V419=15,N($F419),0)))</f>
        <v>0</v>
      </c>
      <c r="CM419" s="48" t="n">
        <f aca="false">MIN(AO419,(GI418*(1+GI$5/Setup!$C$36)+IF($V419=16,N($F419),0)))</f>
        <v>0</v>
      </c>
      <c r="CN419" s="48" t="n">
        <f aca="false">MIN(AP419,(GJ418*(1+GJ$5/Setup!$C$36)+IF($V419=17,N($F419),0)))</f>
        <v>0</v>
      </c>
      <c r="CO419" s="48" t="n">
        <f aca="false">MIN(AQ419,(GK418*(1+GK$5/Setup!$C$36)+IF($V419=18,N($F419),0)))</f>
        <v>0</v>
      </c>
      <c r="CP419" s="48" t="n">
        <f aca="false">MIN(AR419,(GL418*(1+GL$5/Setup!$C$36)+IF($V419=19,N($F419),0)))</f>
        <v>0</v>
      </c>
      <c r="CQ419" s="48" t="n">
        <f aca="false">MIN(AS419,(GM418*(1+GM$5/Setup!$C$36)+IF($V419=20,N($F419),0)))</f>
        <v>0</v>
      </c>
      <c r="CR419" s="48" t="n">
        <f aca="false">MIN(AT419,(GN418*(1+GN$5/Setup!$C$36)+IF($V419=21,N($F419),0)))</f>
        <v>0</v>
      </c>
      <c r="CS419" s="48" t="n">
        <f aca="false">MIN(AU419,(GO418*(1+GO$5/Setup!$C$36)+IF($V419=22,N($F419),0)))</f>
        <v>0</v>
      </c>
      <c r="CT419" s="48" t="n">
        <f aca="false">MIN(AV419,(GP418*(1+GP$5/Setup!$C$36)+IF($V419=23,N($F419),0)))</f>
        <v>0</v>
      </c>
      <c r="CU419" s="48" t="n">
        <f aca="false">MIN(AW419,(GQ418*(1+GQ$5/Setup!$C$36)+IF($V419=24,N($F419),0)))</f>
        <v>0</v>
      </c>
      <c r="CV419" s="48" t="n">
        <f aca="false">MIN(AX419,(GR418*(1+GR$5/Setup!$C$36)+IF($V419=25,N($F419),0)))</f>
        <v>0</v>
      </c>
      <c r="CW419" s="48" t="n">
        <f aca="false">MIN(AY419,(GS418*(1+GS$5/Setup!$C$36)+IF($V419=26,N($F419),0)))</f>
        <v>0</v>
      </c>
      <c r="CX419" s="48" t="n">
        <f aca="false">MIN(AZ419,(GT418*(1+GT$5/Setup!$C$36)+IF($V419=27,N($F419),0)))</f>
        <v>0</v>
      </c>
      <c r="CY419" s="48" t="n">
        <f aca="false">MIN(BA419,(GU418*(1+GU$5/Setup!$C$36)+IF($V419=28,N($F419),0)))</f>
        <v>0</v>
      </c>
      <c r="CZ419" s="48" t="n">
        <f aca="false">MIN(BB419,(GV418*(1+GV$5/Setup!$C$36)+IF($V419=29,N($F419),0)))</f>
        <v>0</v>
      </c>
      <c r="DA419" s="48" t="n">
        <f aca="false">MIN(BC419,(GW418*(1+GW$5/Setup!$C$36)+IF($V419=30,N($F419),0)))</f>
        <v>0</v>
      </c>
      <c r="DB419" s="48" t="n">
        <f aca="false">MIN(BD419,(GX418*(1+GX$5/Setup!$C$36)+IF($V419=31,N($F419),0)))</f>
        <v>0</v>
      </c>
      <c r="DC419" s="48" t="n">
        <f aca="false">MIN(BE419,(GY418*(1+GY$5/Setup!$C$36)+IF($V419=32,N($F419),0)))</f>
        <v>0</v>
      </c>
      <c r="DD419" s="48" t="n">
        <f aca="false">MIN(BF419,(GZ418*(1+GZ$5/Setup!$C$36)+IF($V419=33,N($F419),0)))</f>
        <v>0</v>
      </c>
      <c r="DE419" s="48" t="n">
        <f aca="false">MIN(BG419,(HA418*(1+HA$5/Setup!$C$36)+IF($V419=34,N($F419),0)))</f>
        <v>0</v>
      </c>
      <c r="DF419" s="48" t="n">
        <f aca="false">MIN(BH419,(HB418*(1+HB$5/Setup!$C$36)+IF($V419=35,N($F419),0)))</f>
        <v>0</v>
      </c>
      <c r="DG419" s="48" t="n">
        <f aca="false">MIN(BI419,(HC418*(1+HC$5/Setup!$C$36)+IF($V419=36,N($F419),0)))</f>
        <v>0</v>
      </c>
      <c r="DH419" s="48" t="n">
        <f aca="false">MIN(BJ419,(HD418*(1+HD$5/Setup!$C$36)+IF($V419=37,N($F419),0)))</f>
        <v>0</v>
      </c>
      <c r="DI419" s="48" t="n">
        <f aca="false">MIN(BK419,(HE418*(1+HE$5/Setup!$C$36)+IF($V419=38,N($F419),0)))</f>
        <v>0</v>
      </c>
      <c r="DJ419" s="48" t="n">
        <f aca="false">MIN(BL419,(HF418*(1+HF$5/Setup!$C$36)+IF($V419=39,N($F419),0)))</f>
        <v>0</v>
      </c>
      <c r="DK419" s="48" t="n">
        <f aca="false">MIN(BM419,(HG418*(1+HG$5/Setup!$C$36)+IF($V419=40,N($F419),0)))</f>
        <v>0</v>
      </c>
      <c r="DL419" s="48" t="n">
        <f aca="false">MIN(BN419,(HH418*(1+HH$5/Setup!$C$36)+IF($V419=41,N($F419),0)))</f>
        <v>0</v>
      </c>
      <c r="DM419" s="48" t="n">
        <f aca="false">MIN(BO419,(HI418*(1+HI$5/Setup!$C$36)+IF($V419=42,N($F419),0)))</f>
        <v>0</v>
      </c>
      <c r="DN419" s="48" t="n">
        <f aca="false">MIN(BP419,(HJ418*(1+HJ$5/Setup!$C$36)+IF($V419=43,N($F419),0)))</f>
        <v>0</v>
      </c>
      <c r="DO419" s="48" t="n">
        <f aca="false">MIN(BQ419,(HK418*(1+HK$5/Setup!$C$36)+IF($V419=44,N($F419),0)))</f>
        <v>0</v>
      </c>
      <c r="DP419" s="48" t="n">
        <f aca="false">MIN(BR419,(HL418*(1+HL$5/Setup!$C$36)+IF($V419=45,N($F419),0)))</f>
        <v>0</v>
      </c>
      <c r="DQ419" s="48" t="n">
        <f aca="false">MIN(BS419,(HM418*(1+HM$5/Setup!$C$36)+IF($V419=46,N($F419),0)))</f>
        <v>0</v>
      </c>
      <c r="DR419" s="48" t="n">
        <f aca="false">MIN(BT419,(HN418*(1+HN$5/Setup!$C$36)+IF($V419=47,N($F419),0)))</f>
        <v>0</v>
      </c>
      <c r="DS419" s="48" t="n">
        <f aca="false">MIN(BU419,(HO418*(1+HO$5/Setup!$C$36)+IF($V419=48,N($F419),0)))</f>
        <v>0</v>
      </c>
      <c r="DT419" s="48" t="n">
        <f aca="false">MIN(BV419,(HP418*(1+HP$5/Setup!$C$36)+IF($V419=49,N($F419),0)))</f>
        <v>0</v>
      </c>
      <c r="DU419" s="48" t="n">
        <f aca="false">MIN(BW419,(HQ418*(1+HQ$5/Setup!$C$36)+IF($V419=50,N($F419),0)))</f>
        <v>0</v>
      </c>
      <c r="DV419" s="48" t="n">
        <f aca="false">MIN(MAX((FT418*(1+FT$5/Setup!$C$36)+IF($V419=1,N($F419),0))-BX419,0),MAX($P419-0,0))</f>
        <v>0</v>
      </c>
      <c r="DW419" s="48" t="n">
        <f aca="false">MIN(MAX((FU418*(1+FU$5/Setup!$C$36)+IF($V419=2,N($F419),0))-BY419,0),MAX($P419-SUM(DV419:DV419),0))</f>
        <v>0</v>
      </c>
      <c r="DX419" s="48" t="n">
        <f aca="false">MIN(MAX((FV418*(1+FV$5/Setup!$C$36)+IF($V419=3,N($F419),0))-BZ419,0),MAX($P419-SUM(DV419:DW419),0))</f>
        <v>0</v>
      </c>
      <c r="DY419" s="48" t="n">
        <f aca="false">MIN(MAX((FW418*(1+FW$5/Setup!$C$36)+IF($V419=4,N($F419),0))-CA419,0),MAX($P419-SUM(DV419:DX419),0))</f>
        <v>0</v>
      </c>
      <c r="DZ419" s="48" t="n">
        <f aca="false">MIN(MAX((FX418*(1+FX$5/Setup!$C$36)+IF($V419=5,N($F419),0))-CB419,0),MAX($P419-SUM(DV419:DY419),0))</f>
        <v>0</v>
      </c>
      <c r="EA419" s="48" t="n">
        <f aca="false">MIN(MAX((FY418*(1+FY$5/Setup!$C$36)+IF($V419=6,N($F419),0))-CC419,0),MAX($P419-SUM(DV419:DZ419),0))</f>
        <v>0</v>
      </c>
      <c r="EB419" s="48" t="n">
        <f aca="false">MIN(MAX((FZ418*(1+FZ$5/Setup!$C$36)+IF($V419=7,N($F419),0))-CD419,0),MAX($P419-SUM(DV419:EA419),0))</f>
        <v>0</v>
      </c>
      <c r="EC419" s="48" t="n">
        <f aca="false">MIN(MAX((GA418*(1+GA$5/Setup!$C$36)+IF($V419=8,N($F419),0))-CE419,0),MAX($P419-SUM(DV419:EB419),0))</f>
        <v>0</v>
      </c>
      <c r="ED419" s="48" t="n">
        <f aca="false">MIN(MAX((GB418*(1+GB$5/Setup!$C$36)+IF($V419=9,N($F419),0))-CF419,0),MAX($P419-SUM(DV419:EC419),0))</f>
        <v>0</v>
      </c>
      <c r="EE419" s="48" t="n">
        <f aca="false">MIN(MAX((GC418*(1+GC$5/Setup!$C$36)+IF($V419=10,N($F419),0))-CG419,0),MAX($P419-SUM(DV419:ED419),0))</f>
        <v>0</v>
      </c>
      <c r="EF419" s="48" t="n">
        <f aca="false">MIN(MAX((GD418*(1+GD$5/Setup!$C$36)+IF($V419=11,N($F419),0))-CH419,0),MAX($P419-SUM(DV419:EE419),0))</f>
        <v>0</v>
      </c>
      <c r="EG419" s="48" t="n">
        <f aca="false">MIN(MAX((GE418*(1+GE$5/Setup!$C$36)+IF($V419=12,N($F419),0))-CI419,0),MAX($P419-SUM(DV419:EF419),0))</f>
        <v>0</v>
      </c>
      <c r="EH419" s="48" t="n">
        <f aca="false">MIN(MAX((GF418*(1+GF$5/Setup!$C$36)+IF($V419=13,N($F419),0))-CJ419,0),MAX($P419-SUM(DV419:EG419),0))</f>
        <v>0</v>
      </c>
      <c r="EI419" s="48" t="n">
        <f aca="false">MIN(MAX((GG418*(1+GG$5/Setup!$C$36)+IF($V419=14,N($F419),0))-CK419,0),MAX($P419-SUM(DV419:EH419),0))</f>
        <v>0</v>
      </c>
      <c r="EJ419" s="48" t="n">
        <f aca="false">MIN(MAX((GH418*(1+GH$5/Setup!$C$36)+IF($V419=15,N($F419),0))-CL419,0),MAX($P419-SUM(DV419:EI419),0))</f>
        <v>0</v>
      </c>
      <c r="EK419" s="48" t="n">
        <f aca="false">MIN(MAX((GI418*(1+GI$5/Setup!$C$36)+IF($V419=16,N($F419),0))-CM419,0),MAX($P419-SUM(DV419:EJ419),0))</f>
        <v>0</v>
      </c>
      <c r="EL419" s="48" t="n">
        <f aca="false">MIN(MAX((GJ418*(1+GJ$5/Setup!$C$36)+IF($V419=17,N($F419),0))-CN419,0),MAX($P419-SUM(DV419:EK419),0))</f>
        <v>0</v>
      </c>
      <c r="EM419" s="48" t="n">
        <f aca="false">MIN(MAX((GK418*(1+GK$5/Setup!$C$36)+IF($V419=18,N($F419),0))-CO419,0),MAX($P419-SUM(DV419:EL419),0))</f>
        <v>0</v>
      </c>
      <c r="EN419" s="48" t="n">
        <f aca="false">MIN(MAX((GL418*(1+GL$5/Setup!$C$36)+IF($V419=19,N($F419),0))-CP419,0),MAX($P419-SUM(DV419:EM419),0))</f>
        <v>0</v>
      </c>
      <c r="EO419" s="48" t="n">
        <f aca="false">MIN(MAX((GM418*(1+GM$5/Setup!$C$36)+IF($V419=20,N($F419),0))-CQ419,0),MAX($P419-SUM(DV419:EN419),0))</f>
        <v>0</v>
      </c>
      <c r="EP419" s="48" t="n">
        <f aca="false">MIN(MAX((GN418*(1+GN$5/Setup!$C$36)+IF($V419=21,N($F419),0))-CR419,0),MAX($P419-SUM(DV419:EO419),0))</f>
        <v>0</v>
      </c>
      <c r="EQ419" s="48" t="n">
        <f aca="false">MIN(MAX((GO418*(1+GO$5/Setup!$C$36)+IF($V419=22,N($F419),0))-CS419,0),MAX($P419-SUM(DV419:EP419),0))</f>
        <v>0</v>
      </c>
      <c r="ER419" s="48" t="n">
        <f aca="false">MIN(MAX((GP418*(1+GP$5/Setup!$C$36)+IF($V419=23,N($F419),0))-CT419,0),MAX($P419-SUM(DV419:EQ419),0))</f>
        <v>0</v>
      </c>
      <c r="ES419" s="48" t="n">
        <f aca="false">MIN(MAX((GQ418*(1+GQ$5/Setup!$C$36)+IF($V419=24,N($F419),0))-CU419,0),MAX($P419-SUM(DV419:ER419),0))</f>
        <v>0</v>
      </c>
      <c r="ET419" s="48" t="n">
        <f aca="false">MIN(MAX((GR418*(1+GR$5/Setup!$C$36)+IF($V419=25,N($F419),0))-CV419,0),MAX($P419-SUM(DV419:ES419),0))</f>
        <v>0</v>
      </c>
      <c r="EU419" s="48" t="n">
        <f aca="false">MIN(MAX((GS418*(1+GS$5/Setup!$C$36)+IF($V419=26,N($F419),0))-CW419,0),MAX($P419-SUM(DV419:ET419),0))</f>
        <v>0</v>
      </c>
      <c r="EV419" s="48" t="n">
        <f aca="false">MIN(MAX((GT418*(1+GT$5/Setup!$C$36)+IF($V419=27,N($F419),0))-CX419,0),MAX($P419-SUM(DV419:EU419),0))</f>
        <v>0</v>
      </c>
      <c r="EW419" s="48" t="n">
        <f aca="false">MIN(MAX((GU418*(1+GU$5/Setup!$C$36)+IF($V419=28,N($F419),0))-CY419,0),MAX($P419-SUM(DV419:EV419),0))</f>
        <v>0</v>
      </c>
      <c r="EX419" s="48" t="n">
        <f aca="false">MIN(MAX((GV418*(1+GV$5/Setup!$C$36)+IF($V419=29,N($F419),0))-CZ419,0),MAX($P419-SUM(DV419:EW419),0))</f>
        <v>0</v>
      </c>
      <c r="EY419" s="48" t="n">
        <f aca="false">MIN(MAX((GW418*(1+GW$5/Setup!$C$36)+IF($V419=30,N($F419),0))-DA419,0),MAX($P419-SUM(DV419:EX419),0))</f>
        <v>0</v>
      </c>
      <c r="EZ419" s="48" t="n">
        <f aca="false">MIN(MAX((GX418*(1+GX$5/Setup!$C$36)+IF($V419=31,N($F419),0))-DB419,0),MAX($P419-SUM(DV419:EY419),0))</f>
        <v>0</v>
      </c>
      <c r="FA419" s="48" t="n">
        <f aca="false">MIN(MAX((GY418*(1+GY$5/Setup!$C$36)+IF($V419=32,N($F419),0))-DC419,0),MAX($P419-SUM(DV419:EZ419),0))</f>
        <v>0</v>
      </c>
      <c r="FB419" s="48" t="n">
        <f aca="false">MIN(MAX((GZ418*(1+GZ$5/Setup!$C$36)+IF($V419=33,N($F419),0))-DD419,0),MAX($P419-SUM(DV419:FA419),0))</f>
        <v>0</v>
      </c>
      <c r="FC419" s="48" t="n">
        <f aca="false">MIN(MAX((HA418*(1+HA$5/Setup!$C$36)+IF($V419=34,N($F419),0))-DE419,0),MAX($P419-SUM(DV419:FB419),0))</f>
        <v>0</v>
      </c>
      <c r="FD419" s="48" t="n">
        <f aca="false">MIN(MAX((HB418*(1+HB$5/Setup!$C$36)+IF($V419=35,N($F419),0))-DF419,0),MAX($P419-SUM(DV419:FC419),0))</f>
        <v>0</v>
      </c>
      <c r="FE419" s="48" t="n">
        <f aca="false">MIN(MAX((HC418*(1+HC$5/Setup!$C$36)+IF($V419=36,N($F419),0))-DG419,0),MAX($P419-SUM(DV419:FD419),0))</f>
        <v>0</v>
      </c>
      <c r="FF419" s="48" t="n">
        <f aca="false">MIN(MAX((HD418*(1+HD$5/Setup!$C$36)+IF($V419=37,N($F419),0))-DH419,0),MAX($P419-SUM(DV419:FE419),0))</f>
        <v>0</v>
      </c>
      <c r="FG419" s="48" t="n">
        <f aca="false">MIN(MAX((HE418*(1+HE$5/Setup!$C$36)+IF($V419=38,N($F419),0))-DI419,0),MAX($P419-SUM(DV419:FF419),0))</f>
        <v>0</v>
      </c>
      <c r="FH419" s="48" t="n">
        <f aca="false">MIN(MAX((HF418*(1+HF$5/Setup!$C$36)+IF($V419=39,N($F419),0))-DJ419,0),MAX($P419-SUM(DV419:FG419),0))</f>
        <v>0</v>
      </c>
      <c r="FI419" s="48" t="n">
        <f aca="false">MIN(MAX((HG418*(1+HG$5/Setup!$C$36)+IF($V419=40,N($F419),0))-DK419,0),MAX($P419-SUM(DV419:FH419),0))</f>
        <v>0</v>
      </c>
      <c r="FJ419" s="48" t="n">
        <f aca="false">MIN(MAX((HH418*(1+HH$5/Setup!$C$36)+IF($V419=41,N($F419),0))-DL419,0),MAX($P419-SUM(DV419:FI419),0))</f>
        <v>0</v>
      </c>
      <c r="FK419" s="48" t="n">
        <f aca="false">MIN(MAX((HI418*(1+HI$5/Setup!$C$36)+IF($V419=42,N($F419),0))-DM419,0),MAX($P419-SUM(DV419:FJ419),0))</f>
        <v>0</v>
      </c>
      <c r="FL419" s="48" t="n">
        <f aca="false">MIN(MAX((HJ418*(1+HJ$5/Setup!$C$36)+IF($V419=43,N($F419),0))-DN419,0),MAX($P419-SUM(DV419:FK419),0))</f>
        <v>0</v>
      </c>
      <c r="FM419" s="48" t="n">
        <f aca="false">MIN(MAX((HK418*(1+HK$5/Setup!$C$36)+IF($V419=44,N($F419),0))-DO419,0),MAX($P419-SUM(DV419:FL419),0))</f>
        <v>0</v>
      </c>
      <c r="FN419" s="48" t="n">
        <f aca="false">MIN(MAX((HL418*(1+HL$5/Setup!$C$36)+IF($V419=45,N($F419),0))-DP419,0),MAX($P419-SUM(DV419:FM419),0))</f>
        <v>0</v>
      </c>
      <c r="FO419" s="48" t="n">
        <f aca="false">MIN(MAX((HM418*(1+HM$5/Setup!$C$36)+IF($V419=46,N($F419),0))-DQ419,0),MAX($P419-SUM(DV419:FN419),0))</f>
        <v>0</v>
      </c>
      <c r="FP419" s="48" t="n">
        <f aca="false">MIN(MAX((HN418*(1+HN$5/Setup!$C$36)+IF($V419=47,N($F419),0))-DR419,0),MAX($P419-SUM(DV419:FO419),0))</f>
        <v>0</v>
      </c>
      <c r="FQ419" s="48" t="n">
        <f aca="false">MIN(MAX((HO418*(1+HO$5/Setup!$C$36)+IF($V419=48,N($F419),0))-DS419,0),MAX($P419-SUM(DV419:FP419),0))</f>
        <v>0</v>
      </c>
      <c r="FR419" s="48" t="n">
        <f aca="false">MIN(MAX((HP418*(1+HP$5/Setup!$C$36)+IF($V419=49,N($F419),0))-DT419,0),MAX($P419-SUM(DV419:FQ419),0))</f>
        <v>0</v>
      </c>
      <c r="FS419" s="48" t="n">
        <f aca="false">MIN(MAX((HQ418*(1+HQ$5/Setup!$C$36)+IF($V419=50,N($F419),0))-DU419,0),MAX($P419-SUM(DV419:FR419),0))</f>
        <v>0</v>
      </c>
      <c r="FT419" s="48" t="n">
        <f aca="false">IF((FT418*(1+FT$5/Setup!$C$36)+IF($V419=1,N($F419),0))-BX419-DV419&lt;0.005,0,(FT418*(1+FT$5/Setup!$C$36)+IF($V419=1,N($F419),0))-BX419-DV419)</f>
        <v>0</v>
      </c>
      <c r="FU419" s="48" t="n">
        <f aca="false">IF((FU418*(1+FU$5/Setup!$C$36)+IF($V419=2,N($F419),0))-BY419-DW419&lt;0.005,0,(FU418*(1+FU$5/Setup!$C$36)+IF($V419=2,N($F419),0))-BY419-DW419)</f>
        <v>0</v>
      </c>
      <c r="FV419" s="48" t="n">
        <f aca="false">IF((FV418*(1+FV$5/Setup!$C$36)+IF($V419=3,N($F419),0))-BZ419-DX419&lt;0.005,0,(FV418*(1+FV$5/Setup!$C$36)+IF($V419=3,N($F419),0))-BZ419-DX419)</f>
        <v>0</v>
      </c>
      <c r="FW419" s="48" t="n">
        <f aca="false">IF((FW418*(1+FW$5/Setup!$C$36)+IF($V419=4,N($F419),0))-CA419-DY419&lt;0.005,0,(FW418*(1+FW$5/Setup!$C$36)+IF($V419=4,N($F419),0))-CA419-DY419)</f>
        <v>0</v>
      </c>
      <c r="FX419" s="48" t="n">
        <f aca="false">IF((FX418*(1+FX$5/Setup!$C$36)+IF($V419=5,N($F419),0))-CB419-DZ419&lt;0.005,0,(FX418*(1+FX$5/Setup!$C$36)+IF($V419=5,N($F419),0))-CB419-DZ419)</f>
        <v>0</v>
      </c>
      <c r="FY419" s="48" t="n">
        <f aca="false">IF((FY418*(1+FY$5/Setup!$C$36)+IF($V419=6,N($F419),0))-CC419-EA419&lt;0.005,0,(FY418*(1+FY$5/Setup!$C$36)+IF($V419=6,N($F419),0))-CC419-EA419)</f>
        <v>0</v>
      </c>
      <c r="FZ419" s="48" t="n">
        <f aca="false">IF((FZ418*(1+FZ$5/Setup!$C$36)+IF($V419=7,N($F419),0))-CD419-EB419&lt;0.005,0,(FZ418*(1+FZ$5/Setup!$C$36)+IF($V419=7,N($F419),0))-CD419-EB419)</f>
        <v>0</v>
      </c>
      <c r="GA419" s="48" t="n">
        <f aca="false">IF((GA418*(1+GA$5/Setup!$C$36)+IF($V419=8,N($F419),0))-CE419-EC419&lt;0.005,0,(GA418*(1+GA$5/Setup!$C$36)+IF($V419=8,N($F419),0))-CE419-EC419)</f>
        <v>0</v>
      </c>
      <c r="GB419" s="48" t="n">
        <f aca="false">IF((GB418*(1+GB$5/Setup!$C$36)+IF($V419=9,N($F419),0))-CF419-ED419&lt;0.005,0,(GB418*(1+GB$5/Setup!$C$36)+IF($V419=9,N($F419),0))-CF419-ED419)</f>
        <v>0</v>
      </c>
      <c r="GC419" s="48" t="n">
        <f aca="false">IF((GC418*(1+GC$5/Setup!$C$36)+IF($V419=10,N($F419),0))-CG419-EE419&lt;0.005,0,(GC418*(1+GC$5/Setup!$C$36)+IF($V419=10,N($F419),0))-CG419-EE419)</f>
        <v>0</v>
      </c>
      <c r="GD419" s="48" t="n">
        <f aca="false">IF((GD418*(1+GD$5/Setup!$C$36)+IF($V419=11,N($F419),0))-CH419-EF419&lt;0.005,0,(GD418*(1+GD$5/Setup!$C$36)+IF($V419=11,N($F419),0))-CH419-EF419)</f>
        <v>0</v>
      </c>
      <c r="GE419" s="48" t="n">
        <f aca="false">IF((GE418*(1+GE$5/Setup!$C$36)+IF($V419=12,N($F419),0))-CI419-EG419&lt;0.005,0,(GE418*(1+GE$5/Setup!$C$36)+IF($V419=12,N($F419),0))-CI419-EG419)</f>
        <v>0</v>
      </c>
      <c r="GF419" s="48" t="n">
        <f aca="false">IF((GF418*(1+GF$5/Setup!$C$36)+IF($V419=13,N($F419),0))-CJ419-EH419&lt;0.005,0,(GF418*(1+GF$5/Setup!$C$36)+IF($V419=13,N($F419),0))-CJ419-EH419)</f>
        <v>0</v>
      </c>
      <c r="GG419" s="48" t="n">
        <f aca="false">IF((GG418*(1+GG$5/Setup!$C$36)+IF($V419=14,N($F419),0))-CK419-EI419&lt;0.005,0,(GG418*(1+GG$5/Setup!$C$36)+IF($V419=14,N($F419),0))-CK419-EI419)</f>
        <v>0</v>
      </c>
      <c r="GH419" s="48" t="n">
        <f aca="false">IF((GH418*(1+GH$5/Setup!$C$36)+IF($V419=15,N($F419),0))-CL419-EJ419&lt;0.005,0,(GH418*(1+GH$5/Setup!$C$36)+IF($V419=15,N($F419),0))-CL419-EJ419)</f>
        <v>0</v>
      </c>
      <c r="GI419" s="48" t="n">
        <f aca="false">IF((GI418*(1+GI$5/Setup!$C$36)+IF($V419=16,N($F419),0))-CM419-EK419&lt;0.005,0,(GI418*(1+GI$5/Setup!$C$36)+IF($V419=16,N($F419),0))-CM419-EK419)</f>
        <v>0</v>
      </c>
      <c r="GJ419" s="48" t="n">
        <f aca="false">IF((GJ418*(1+GJ$5/Setup!$C$36)+IF($V419=17,N($F419),0))-CN419-EL419&lt;0.005,0,(GJ418*(1+GJ$5/Setup!$C$36)+IF($V419=17,N($F419),0))-CN419-EL419)</f>
        <v>0</v>
      </c>
      <c r="GK419" s="48" t="n">
        <f aca="false">IF((GK418*(1+GK$5/Setup!$C$36)+IF($V419=18,N($F419),0))-CO419-EM419&lt;0.005,0,(GK418*(1+GK$5/Setup!$C$36)+IF($V419=18,N($F419),0))-CO419-EM419)</f>
        <v>0</v>
      </c>
      <c r="GL419" s="48" t="n">
        <f aca="false">IF((GL418*(1+GL$5/Setup!$C$36)+IF($V419=19,N($F419),0))-CP419-EN419&lt;0.005,0,(GL418*(1+GL$5/Setup!$C$36)+IF($V419=19,N($F419),0))-CP419-EN419)</f>
        <v>0</v>
      </c>
      <c r="GM419" s="48" t="n">
        <f aca="false">IF((GM418*(1+GM$5/Setup!$C$36)+IF($V419=20,N($F419),0))-CQ419-EO419&lt;0.005,0,(GM418*(1+GM$5/Setup!$C$36)+IF($V419=20,N($F419),0))-CQ419-EO419)</f>
        <v>0</v>
      </c>
      <c r="GN419" s="48" t="n">
        <f aca="false">IF((GN418*(1+GN$5/Setup!$C$36)+IF($V419=21,N($F419),0))-CR419-EP419&lt;0.005,0,(GN418*(1+GN$5/Setup!$C$36)+IF($V419=21,N($F419),0))-CR419-EP419)</f>
        <v>0</v>
      </c>
      <c r="GO419" s="48" t="n">
        <f aca="false">IF((GO418*(1+GO$5/Setup!$C$36)+IF($V419=22,N($F419),0))-CS419-EQ419&lt;0.005,0,(GO418*(1+GO$5/Setup!$C$36)+IF($V419=22,N($F419),0))-CS419-EQ419)</f>
        <v>0</v>
      </c>
      <c r="GP419" s="48" t="n">
        <f aca="false">IF((GP418*(1+GP$5/Setup!$C$36)+IF($V419=23,N($F419),0))-CT419-ER419&lt;0.005,0,(GP418*(1+GP$5/Setup!$C$36)+IF($V419=23,N($F419),0))-CT419-ER419)</f>
        <v>0</v>
      </c>
      <c r="GQ419" s="48" t="n">
        <f aca="false">IF((GQ418*(1+GQ$5/Setup!$C$36)+IF($V419=24,N($F419),0))-CU419-ES419&lt;0.005,0,(GQ418*(1+GQ$5/Setup!$C$36)+IF($V419=24,N($F419),0))-CU419-ES419)</f>
        <v>0</v>
      </c>
      <c r="GR419" s="48" t="n">
        <f aca="false">IF((GR418*(1+GR$5/Setup!$C$36)+IF($V419=25,N($F419),0))-CV419-ET419&lt;0.005,0,(GR418*(1+GR$5/Setup!$C$36)+IF($V419=25,N($F419),0))-CV419-ET419)</f>
        <v>0</v>
      </c>
      <c r="GS419" s="48" t="n">
        <f aca="false">IF((GS418*(1+GS$5/Setup!$C$36)+IF($V419=26,N($F419),0))-CW419-EU419&lt;0.005,0,(GS418*(1+GS$5/Setup!$C$36)+IF($V419=26,N($F419),0))-CW419-EU419)</f>
        <v>0</v>
      </c>
      <c r="GT419" s="48" t="n">
        <f aca="false">IF((GT418*(1+GT$5/Setup!$C$36)+IF($V419=27,N($F419),0))-CX419-EV419&lt;0.005,0,(GT418*(1+GT$5/Setup!$C$36)+IF($V419=27,N($F419),0))-CX419-EV419)</f>
        <v>0</v>
      </c>
      <c r="GU419" s="48" t="n">
        <f aca="false">IF((GU418*(1+GU$5/Setup!$C$36)+IF($V419=28,N($F419),0))-CY419-EW419&lt;0.005,0,(GU418*(1+GU$5/Setup!$C$36)+IF($V419=28,N($F419),0))-CY419-EW419)</f>
        <v>0</v>
      </c>
      <c r="GV419" s="48" t="n">
        <f aca="false">IF((GV418*(1+GV$5/Setup!$C$36)+IF($V419=29,N($F419),0))-CZ419-EX419&lt;0.005,0,(GV418*(1+GV$5/Setup!$C$36)+IF($V419=29,N($F419),0))-CZ419-EX419)</f>
        <v>0</v>
      </c>
      <c r="GW419" s="48" t="n">
        <f aca="false">IF((GW418*(1+GW$5/Setup!$C$36)+IF($V419=30,N($F419),0))-DA419-EY419&lt;0.005,0,(GW418*(1+GW$5/Setup!$C$36)+IF($V419=30,N($F419),0))-DA419-EY419)</f>
        <v>0</v>
      </c>
      <c r="GX419" s="48" t="n">
        <f aca="false">IF((GX418*(1+GX$5/Setup!$C$36)+IF($V419=31,N($F419),0))-DB419-EZ419&lt;0.005,0,(GX418*(1+GX$5/Setup!$C$36)+IF($V419=31,N($F419),0))-DB419-EZ419)</f>
        <v>0</v>
      </c>
      <c r="GY419" s="48" t="n">
        <f aca="false">IF((GY418*(1+GY$5/Setup!$C$36)+IF($V419=32,N($F419),0))-DC419-FA419&lt;0.005,0,(GY418*(1+GY$5/Setup!$C$36)+IF($V419=32,N($F419),0))-DC419-FA419)</f>
        <v>0</v>
      </c>
      <c r="GZ419" s="48" t="n">
        <f aca="false">IF((GZ418*(1+GZ$5/Setup!$C$36)+IF($V419=33,N($F419),0))-DD419-FB419&lt;0.005,0,(GZ418*(1+GZ$5/Setup!$C$36)+IF($V419=33,N($F419),0))-DD419-FB419)</f>
        <v>0</v>
      </c>
      <c r="HA419" s="48" t="n">
        <f aca="false">IF((HA418*(1+HA$5/Setup!$C$36)+IF($V419=34,N($F419),0))-DE419-FC419&lt;0.005,0,(HA418*(1+HA$5/Setup!$C$36)+IF($V419=34,N($F419),0))-DE419-FC419)</f>
        <v>0</v>
      </c>
      <c r="HB419" s="48" t="n">
        <f aca="false">IF((HB418*(1+HB$5/Setup!$C$36)+IF($V419=35,N($F419),0))-DF419-FD419&lt;0.005,0,(HB418*(1+HB$5/Setup!$C$36)+IF($V419=35,N($F419),0))-DF419-FD419)</f>
        <v>0</v>
      </c>
      <c r="HC419" s="48" t="n">
        <f aca="false">IF((HC418*(1+HC$5/Setup!$C$36)+IF($V419=36,N($F419),0))-DG419-FE419&lt;0.005,0,(HC418*(1+HC$5/Setup!$C$36)+IF($V419=36,N($F419),0))-DG419-FE419)</f>
        <v>0</v>
      </c>
      <c r="HD419" s="48" t="n">
        <f aca="false">IF((HD418*(1+HD$5/Setup!$C$36)+IF($V419=37,N($F419),0))-DH419-FF419&lt;0.005,0,(HD418*(1+HD$5/Setup!$C$36)+IF($V419=37,N($F419),0))-DH419-FF419)</f>
        <v>0</v>
      </c>
      <c r="HE419" s="48" t="n">
        <f aca="false">IF((HE418*(1+HE$5/Setup!$C$36)+IF($V419=38,N($F419),0))-DI419-FG419&lt;0.005,0,(HE418*(1+HE$5/Setup!$C$36)+IF($V419=38,N($F419),0))-DI419-FG419)</f>
        <v>0</v>
      </c>
      <c r="HF419" s="48" t="n">
        <f aca="false">IF((HF418*(1+HF$5/Setup!$C$36)+IF($V419=39,N($F419),0))-DJ419-FH419&lt;0.005,0,(HF418*(1+HF$5/Setup!$C$36)+IF($V419=39,N($F419),0))-DJ419-FH419)</f>
        <v>0</v>
      </c>
      <c r="HG419" s="48" t="n">
        <f aca="false">IF((HG418*(1+HG$5/Setup!$C$36)+IF($V419=40,N($F419),0))-DK419-FI419&lt;0.005,0,(HG418*(1+HG$5/Setup!$C$36)+IF($V419=40,N($F419),0))-DK419-FI419)</f>
        <v>0</v>
      </c>
      <c r="HH419" s="48" t="n">
        <f aca="false">IF((HH418*(1+HH$5/Setup!$C$36)+IF($V419=41,N($F419),0))-DL419-FJ419&lt;0.005,0,(HH418*(1+HH$5/Setup!$C$36)+IF($V419=41,N($F419),0))-DL419-FJ419)</f>
        <v>0</v>
      </c>
      <c r="HI419" s="48" t="n">
        <f aca="false">IF((HI418*(1+HI$5/Setup!$C$36)+IF($V419=42,N($F419),0))-DM419-FK419&lt;0.005,0,(HI418*(1+HI$5/Setup!$C$36)+IF($V419=42,N($F419),0))-DM419-FK419)</f>
        <v>0</v>
      </c>
      <c r="HJ419" s="48" t="n">
        <f aca="false">IF((HJ418*(1+HJ$5/Setup!$C$36)+IF($V419=43,N($F419),0))-DN419-FL419&lt;0.005,0,(HJ418*(1+HJ$5/Setup!$C$36)+IF($V419=43,N($F419),0))-DN419-FL419)</f>
        <v>0</v>
      </c>
      <c r="HK419" s="48" t="n">
        <f aca="false">IF((HK418*(1+HK$5/Setup!$C$36)+IF($V419=44,N($F419),0))-DO419-FM419&lt;0.005,0,(HK418*(1+HK$5/Setup!$C$36)+IF($V419=44,N($F419),0))-DO419-FM419)</f>
        <v>0</v>
      </c>
      <c r="HL419" s="48" t="n">
        <f aca="false">IF((HL418*(1+HL$5/Setup!$C$36)+IF($V419=45,N($F419),0))-DP419-FN419&lt;0.005,0,(HL418*(1+HL$5/Setup!$C$36)+IF($V419=45,N($F419),0))-DP419-FN419)</f>
        <v>0</v>
      </c>
      <c r="HM419" s="48" t="n">
        <f aca="false">IF((HM418*(1+HM$5/Setup!$C$36)+IF($V419=46,N($F419),0))-DQ419-FO419&lt;0.005,0,(HM418*(1+HM$5/Setup!$C$36)+IF($V419=46,N($F419),0))-DQ419-FO419)</f>
        <v>0</v>
      </c>
      <c r="HN419" s="48" t="n">
        <f aca="false">IF((HN418*(1+HN$5/Setup!$C$36)+IF($V419=47,N($F419),0))-DR419-FP419&lt;0.005,0,(HN418*(1+HN$5/Setup!$C$36)+IF($V419=47,N($F419),0))-DR419-FP419)</f>
        <v>0</v>
      </c>
      <c r="HO419" s="48" t="n">
        <f aca="false">IF((HO418*(1+HO$5/Setup!$C$36)+IF($V419=48,N($F419),0))-DS419-FQ419&lt;0.005,0,(HO418*(1+HO$5/Setup!$C$36)+IF($V419=48,N($F419),0))-DS419-FQ419)</f>
        <v>0</v>
      </c>
      <c r="HP419" s="48" t="n">
        <f aca="false">IF((HP418*(1+HP$5/Setup!$C$36)+IF($V419=49,N($F419),0))-DT419-FR419&lt;0.005,0,(HP418*(1+HP$5/Setup!$C$36)+IF($V419=49,N($F419),0))-DT419-FR419)</f>
        <v>0</v>
      </c>
      <c r="HQ419" s="48" t="n">
        <f aca="false">IF((HQ418*(1+HQ$5/Setup!$C$36)+IF($V419=50,N($F419),0))-DU419-FS419&lt;0.005,0,(HQ418*(1+HQ$5/Setup!$C$36)+IF($V419=50,N($F419),0))-DU419-FS419)</f>
        <v>0</v>
      </c>
    </row>
    <row r="420" customFormat="false" ht="15" hidden="false" customHeight="false" outlineLevel="0" collapsed="false">
      <c r="A420" s="44" t="n">
        <v>412</v>
      </c>
      <c r="B420" s="45" t="n">
        <f aca="false">IF(Setup!$C$7="Every month",EDATE(Setup!$C$8,($A420-1)),IF(Setup!$C$7="Twice a month",DATE(YEAR(Setup!$C$8),MONTH(Setup!$C$8)+INT((($A420-1)+Setup!$C$41)/2),MIN(IF(MOD(($A420-1)+Setup!$C$41,2)=0,Setup!$C$39,Setup!$C$40),DAY(EOMONTH(DATE(YEAR(Setup!$C$8),MONTH(Setup!$C$8)+INT((($A420-1)+Setup!$C$41)/2),1),0)))),Setup!$C$8+($A420-1)*IF(Setup!$C$7="Every week",7,14)))</f>
        <v>52079</v>
      </c>
      <c r="C420" s="45" t="n">
        <f aca="false">IF(Setup!$C$7="Every month",EDATE(Setup!$C$8,$A420),IF(Setup!$C$7="Twice a month",DATE(YEAR(Setup!$C$8),MONTH(Setup!$C$8)+INT(($A420+Setup!$C$41)/2),MIN(IF(MOD($A420+Setup!$C$41,2)=0,Setup!$C$39,Setup!$C$40),DAY(EOMONTH(DATE(YEAR(Setup!$C$8),MONTH(Setup!$C$8)+INT(($A420+Setup!$C$41)/2),1),0)))),Setup!$C$8+$A420*IF(Setup!$C$7="Every week",7,14)))</f>
        <v>52093</v>
      </c>
      <c r="D420" s="46"/>
      <c r="E420" s="47"/>
      <c r="F420" s="47"/>
      <c r="G420" s="47"/>
      <c r="H420" s="47"/>
      <c r="I420" s="48" t="n">
        <f aca="false">N(Setup!$C$11)+N(E420)</f>
        <v>100</v>
      </c>
      <c r="J420" s="48" t="n">
        <f aca="false">MIN(Setup!$C$37,MAX(I420,0))</f>
        <v>9.23076923076923</v>
      </c>
      <c r="K420" s="48" t="n">
        <f aca="false">MIN(MAX(N(Setup!$C$14)-L419,0),MAX(I420-J420,0))</f>
        <v>0</v>
      </c>
      <c r="L420" s="48" t="n">
        <f aca="false">L419+K420-N(G420)</f>
        <v>500</v>
      </c>
      <c r="M420" s="48" t="n">
        <f aca="false">M419+J420-N(H420)</f>
        <v>3803.0769230769</v>
      </c>
      <c r="N420" s="48" t="n">
        <f aca="false">SUM(BX420:DU420)</f>
        <v>0</v>
      </c>
      <c r="O420" s="48" t="n">
        <f aca="false">SUM(Z420:BW420)-N420</f>
        <v>25</v>
      </c>
      <c r="P420" s="48" t="n">
        <f aca="false">MAX(I420-J420-K420,0)+O420</f>
        <v>115.769230769231</v>
      </c>
      <c r="Q420" s="48" t="n">
        <f aca="false">SUM(DV420:FS420)</f>
        <v>0</v>
      </c>
      <c r="R420" s="49" t="n">
        <f aca="false">N420+J420+K420+Q420</f>
        <v>9.23076923076923</v>
      </c>
      <c r="S420" s="48" t="n">
        <f aca="false">T420-T419-N(F420)+N420+Q420</f>
        <v>0</v>
      </c>
      <c r="T420" s="49" t="n">
        <f aca="false">SUM(FT420:HQ420)</f>
        <v>0</v>
      </c>
      <c r="U420" s="44" t="str">
        <f aca="false">IF(T419&lt;0.005,"",INDEX(Helpers!$C$2:$C$51,IF(_xlfn.MINIFS($DV$6:$FS$6,DV420:FS420,"&gt;0.005")=0,V420,_xlfn.MINIFS($DV$6:$FS$6,DV420:FS420,"&gt;0.005"))))</f>
        <v/>
      </c>
      <c r="V420" s="44" t="n">
        <f aca="false">IF(_xlfn.MINIFS($FT$6:$HQ$6,FT419:HQ419,"&gt;0.005")=0,1,_xlfn.MINIFS($FT$6:$HQ$6,FT419:HQ419,"&gt;0.005"))</f>
        <v>1</v>
      </c>
      <c r="W420" s="44" t="n">
        <f aca="false">IF(AND(D420&lt;&gt;"Paid",T419&gt;0.005),1,0)</f>
        <v>0</v>
      </c>
      <c r="X420" s="48" t="n">
        <f aca="false">SUMPRODUCT(((Helpers!$G$2:$G$51*(1+(Helpers!$D$2:$D$51+0.000000001)/12)^(($B420-Setup!$C$8)/(365.25/12))-Helpers!$E$2:$E$51*((1+(Helpers!$D$2:$D$51+0.000000001)/12)^(($B420-Setup!$C$8)/(365.25/12))-1)/((Helpers!$D$2:$D$51+0.000000001)/12))&gt;0)*(Helpers!$G$2:$G$51*(1+(Helpers!$D$2:$D$51+0.000000001)/12)^(($B420-Setup!$C$8)/(365.25/12))-Helpers!$E$2:$E$51*((1+(Helpers!$D$2:$D$51+0.000000001)/12)^(($B420-Setup!$C$8)/(365.25/12))-1)/((Helpers!$D$2:$D$51+0.000000001)/12)))</f>
        <v>0</v>
      </c>
      <c r="Y420" s="48"/>
      <c r="Z420" s="48" t="n">
        <f aca="false">IF(OR(N(Z$5)=0,Z$6=""),0,Z$5*((DATE(YEAR($B420),MONTH($B420),MIN(Z$6,DAY(EOMONTH($B420,0))))&gt;=$B420)*(DATE(YEAR($B420),MONTH($B420),MIN(Z$6,DAY(EOMONTH($B420,0))))&lt;$C420)+(DATE(YEAR($B420),MONTH($B420)+1,MIN(Z$6,DAY(EOMONTH($B420,1))))&gt;=$B420)*(DATE(YEAR($B420),MONTH($B420)+1,MIN(Z$6,DAY(EOMONTH($B420,1))))&lt;$C420)))</f>
        <v>25</v>
      </c>
      <c r="AA420" s="48" t="n">
        <f aca="false">IF(OR(N(AA$5)=0,AA$6=""),0,AA$5*((DATE(YEAR($B420),MONTH($B420),MIN(AA$6,DAY(EOMONTH($B420,0))))&gt;=$B420)*(DATE(YEAR($B420),MONTH($B420),MIN(AA$6,DAY(EOMONTH($B420,0))))&lt;$C420)+(DATE(YEAR($B420),MONTH($B420)+1,MIN(AA$6,DAY(EOMONTH($B420,1))))&gt;=$B420)*(DATE(YEAR($B420),MONTH($B420)+1,MIN(AA$6,DAY(EOMONTH($B420,1))))&lt;$C420)))</f>
        <v>0</v>
      </c>
      <c r="AB420" s="48" t="n">
        <f aca="false">IF(OR(N(AB$5)=0,AB$6=""),0,AB$5*((DATE(YEAR($B420),MONTH($B420),MIN(AB$6,DAY(EOMONTH($B420,0))))&gt;=$B420)*(DATE(YEAR($B420),MONTH($B420),MIN(AB$6,DAY(EOMONTH($B420,0))))&lt;$C420)+(DATE(YEAR($B420),MONTH($B420)+1,MIN(AB$6,DAY(EOMONTH($B420,1))))&gt;=$B420)*(DATE(YEAR($B420),MONTH($B420)+1,MIN(AB$6,DAY(EOMONTH($B420,1))))&lt;$C420)))</f>
        <v>0</v>
      </c>
      <c r="AC420" s="48" t="n">
        <f aca="false">IF(OR(N(AC$5)=0,AC$6=""),0,AC$5*((DATE(YEAR($B420),MONTH($B420),MIN(AC$6,DAY(EOMONTH($B420,0))))&gt;=$B420)*(DATE(YEAR($B420),MONTH($B420),MIN(AC$6,DAY(EOMONTH($B420,0))))&lt;$C420)+(DATE(YEAR($B420),MONTH($B420)+1,MIN(AC$6,DAY(EOMONTH($B420,1))))&gt;=$B420)*(DATE(YEAR($B420),MONTH($B420)+1,MIN(AC$6,DAY(EOMONTH($B420,1))))&lt;$C420)))</f>
        <v>0</v>
      </c>
      <c r="AD420" s="48" t="n">
        <f aca="false">IF(OR(N(AD$5)=0,AD$6=""),0,AD$5*((DATE(YEAR($B420),MONTH($B420),MIN(AD$6,DAY(EOMONTH($B420,0))))&gt;=$B420)*(DATE(YEAR($B420),MONTH($B420),MIN(AD$6,DAY(EOMONTH($B420,0))))&lt;$C420)+(DATE(YEAR($B420),MONTH($B420)+1,MIN(AD$6,DAY(EOMONTH($B420,1))))&gt;=$B420)*(DATE(YEAR($B420),MONTH($B420)+1,MIN(AD$6,DAY(EOMONTH($B420,1))))&lt;$C420)))</f>
        <v>0</v>
      </c>
      <c r="AE420" s="48" t="n">
        <f aca="false">IF(OR(N(AE$5)=0,AE$6=""),0,AE$5*((DATE(YEAR($B420),MONTH($B420),MIN(AE$6,DAY(EOMONTH($B420,0))))&gt;=$B420)*(DATE(YEAR($B420),MONTH($B420),MIN(AE$6,DAY(EOMONTH($B420,0))))&lt;$C420)+(DATE(YEAR($B420),MONTH($B420)+1,MIN(AE$6,DAY(EOMONTH($B420,1))))&gt;=$B420)*(DATE(YEAR($B420),MONTH($B420)+1,MIN(AE$6,DAY(EOMONTH($B420,1))))&lt;$C420)))</f>
        <v>0</v>
      </c>
      <c r="AF420" s="48" t="n">
        <f aca="false">IF(OR(N(AF$5)=0,AF$6=""),0,AF$5*((DATE(YEAR($B420),MONTH($B420),MIN(AF$6,DAY(EOMONTH($B420,0))))&gt;=$B420)*(DATE(YEAR($B420),MONTH($B420),MIN(AF$6,DAY(EOMONTH($B420,0))))&lt;$C420)+(DATE(YEAR($B420),MONTH($B420)+1,MIN(AF$6,DAY(EOMONTH($B420,1))))&gt;=$B420)*(DATE(YEAR($B420),MONTH($B420)+1,MIN(AF$6,DAY(EOMONTH($B420,1))))&lt;$C420)))</f>
        <v>0</v>
      </c>
      <c r="AG420" s="48" t="n">
        <f aca="false">IF(OR(N(AG$5)=0,AG$6=""),0,AG$5*((DATE(YEAR($B420),MONTH($B420),MIN(AG$6,DAY(EOMONTH($B420,0))))&gt;=$B420)*(DATE(YEAR($B420),MONTH($B420),MIN(AG$6,DAY(EOMONTH($B420,0))))&lt;$C420)+(DATE(YEAR($B420),MONTH($B420)+1,MIN(AG$6,DAY(EOMONTH($B420,1))))&gt;=$B420)*(DATE(YEAR($B420),MONTH($B420)+1,MIN(AG$6,DAY(EOMONTH($B420,1))))&lt;$C420)))</f>
        <v>0</v>
      </c>
      <c r="AH420" s="48" t="n">
        <f aca="false">IF(OR(N(AH$5)=0,AH$6=""),0,AH$5*((DATE(YEAR($B420),MONTH($B420),MIN(AH$6,DAY(EOMONTH($B420,0))))&gt;=$B420)*(DATE(YEAR($B420),MONTH($B420),MIN(AH$6,DAY(EOMONTH($B420,0))))&lt;$C420)+(DATE(YEAR($B420),MONTH($B420)+1,MIN(AH$6,DAY(EOMONTH($B420,1))))&gt;=$B420)*(DATE(YEAR($B420),MONTH($B420)+1,MIN(AH$6,DAY(EOMONTH($B420,1))))&lt;$C420)))</f>
        <v>0</v>
      </c>
      <c r="AI420" s="48" t="n">
        <f aca="false">IF(OR(N(AI$5)=0,AI$6=""),0,AI$5*((DATE(YEAR($B420),MONTH($B420),MIN(AI$6,DAY(EOMONTH($B420,0))))&gt;=$B420)*(DATE(YEAR($B420),MONTH($B420),MIN(AI$6,DAY(EOMONTH($B420,0))))&lt;$C420)+(DATE(YEAR($B420),MONTH($B420)+1,MIN(AI$6,DAY(EOMONTH($B420,1))))&gt;=$B420)*(DATE(YEAR($B420),MONTH($B420)+1,MIN(AI$6,DAY(EOMONTH($B420,1))))&lt;$C420)))</f>
        <v>0</v>
      </c>
      <c r="AJ420" s="48" t="n">
        <f aca="false">IF(OR(N(AJ$5)=0,AJ$6=""),0,AJ$5*((DATE(YEAR($B420),MONTH($B420),MIN(AJ$6,DAY(EOMONTH($B420,0))))&gt;=$B420)*(DATE(YEAR($B420),MONTH($B420),MIN(AJ$6,DAY(EOMONTH($B420,0))))&lt;$C420)+(DATE(YEAR($B420),MONTH($B420)+1,MIN(AJ$6,DAY(EOMONTH($B420,1))))&gt;=$B420)*(DATE(YEAR($B420),MONTH($B420)+1,MIN(AJ$6,DAY(EOMONTH($B420,1))))&lt;$C420)))</f>
        <v>0</v>
      </c>
      <c r="AK420" s="48" t="n">
        <f aca="false">IF(OR(N(AK$5)=0,AK$6=""),0,AK$5*((DATE(YEAR($B420),MONTH($B420),MIN(AK$6,DAY(EOMONTH($B420,0))))&gt;=$B420)*(DATE(YEAR($B420),MONTH($B420),MIN(AK$6,DAY(EOMONTH($B420,0))))&lt;$C420)+(DATE(YEAR($B420),MONTH($B420)+1,MIN(AK$6,DAY(EOMONTH($B420,1))))&gt;=$B420)*(DATE(YEAR($B420),MONTH($B420)+1,MIN(AK$6,DAY(EOMONTH($B420,1))))&lt;$C420)))</f>
        <v>0</v>
      </c>
      <c r="AL420" s="48" t="n">
        <f aca="false">IF(OR(N(AL$5)=0,AL$6=""),0,AL$5*((DATE(YEAR($B420),MONTH($B420),MIN(AL$6,DAY(EOMONTH($B420,0))))&gt;=$B420)*(DATE(YEAR($B420),MONTH($B420),MIN(AL$6,DAY(EOMONTH($B420,0))))&lt;$C420)+(DATE(YEAR($B420),MONTH($B420)+1,MIN(AL$6,DAY(EOMONTH($B420,1))))&gt;=$B420)*(DATE(YEAR($B420),MONTH($B420)+1,MIN(AL$6,DAY(EOMONTH($B420,1))))&lt;$C420)))</f>
        <v>0</v>
      </c>
      <c r="AM420" s="48" t="n">
        <f aca="false">IF(OR(N(AM$5)=0,AM$6=""),0,AM$5*((DATE(YEAR($B420),MONTH($B420),MIN(AM$6,DAY(EOMONTH($B420,0))))&gt;=$B420)*(DATE(YEAR($B420),MONTH($B420),MIN(AM$6,DAY(EOMONTH($B420,0))))&lt;$C420)+(DATE(YEAR($B420),MONTH($B420)+1,MIN(AM$6,DAY(EOMONTH($B420,1))))&gt;=$B420)*(DATE(YEAR($B420),MONTH($B420)+1,MIN(AM$6,DAY(EOMONTH($B420,1))))&lt;$C420)))</f>
        <v>0</v>
      </c>
      <c r="AN420" s="48" t="n">
        <f aca="false">IF(OR(N(AN$5)=0,AN$6=""),0,AN$5*((DATE(YEAR($B420),MONTH($B420),MIN(AN$6,DAY(EOMONTH($B420,0))))&gt;=$B420)*(DATE(YEAR($B420),MONTH($B420),MIN(AN$6,DAY(EOMONTH($B420,0))))&lt;$C420)+(DATE(YEAR($B420),MONTH($B420)+1,MIN(AN$6,DAY(EOMONTH($B420,1))))&gt;=$B420)*(DATE(YEAR($B420),MONTH($B420)+1,MIN(AN$6,DAY(EOMONTH($B420,1))))&lt;$C420)))</f>
        <v>0</v>
      </c>
      <c r="AO420" s="48" t="n">
        <f aca="false">IF(OR(N(AO$5)=0,AO$6=""),0,AO$5*((DATE(YEAR($B420),MONTH($B420),MIN(AO$6,DAY(EOMONTH($B420,0))))&gt;=$B420)*(DATE(YEAR($B420),MONTH($B420),MIN(AO$6,DAY(EOMONTH($B420,0))))&lt;$C420)+(DATE(YEAR($B420),MONTH($B420)+1,MIN(AO$6,DAY(EOMONTH($B420,1))))&gt;=$B420)*(DATE(YEAR($B420),MONTH($B420)+1,MIN(AO$6,DAY(EOMONTH($B420,1))))&lt;$C420)))</f>
        <v>0</v>
      </c>
      <c r="AP420" s="48" t="n">
        <f aca="false">IF(OR(N(AP$5)=0,AP$6=""),0,AP$5*((DATE(YEAR($B420),MONTH($B420),MIN(AP$6,DAY(EOMONTH($B420,0))))&gt;=$B420)*(DATE(YEAR($B420),MONTH($B420),MIN(AP$6,DAY(EOMONTH($B420,0))))&lt;$C420)+(DATE(YEAR($B420),MONTH($B420)+1,MIN(AP$6,DAY(EOMONTH($B420,1))))&gt;=$B420)*(DATE(YEAR($B420),MONTH($B420)+1,MIN(AP$6,DAY(EOMONTH($B420,1))))&lt;$C420)))</f>
        <v>0</v>
      </c>
      <c r="AQ420" s="48" t="n">
        <f aca="false">IF(OR(N(AQ$5)=0,AQ$6=""),0,AQ$5*((DATE(YEAR($B420),MONTH($B420),MIN(AQ$6,DAY(EOMONTH($B420,0))))&gt;=$B420)*(DATE(YEAR($B420),MONTH($B420),MIN(AQ$6,DAY(EOMONTH($B420,0))))&lt;$C420)+(DATE(YEAR($B420),MONTH($B420)+1,MIN(AQ$6,DAY(EOMONTH($B420,1))))&gt;=$B420)*(DATE(YEAR($B420),MONTH($B420)+1,MIN(AQ$6,DAY(EOMONTH($B420,1))))&lt;$C420)))</f>
        <v>0</v>
      </c>
      <c r="AR420" s="48" t="n">
        <f aca="false">IF(OR(N(AR$5)=0,AR$6=""),0,AR$5*((DATE(YEAR($B420),MONTH($B420),MIN(AR$6,DAY(EOMONTH($B420,0))))&gt;=$B420)*(DATE(YEAR($B420),MONTH($B420),MIN(AR$6,DAY(EOMONTH($B420,0))))&lt;$C420)+(DATE(YEAR($B420),MONTH($B420)+1,MIN(AR$6,DAY(EOMONTH($B420,1))))&gt;=$B420)*(DATE(YEAR($B420),MONTH($B420)+1,MIN(AR$6,DAY(EOMONTH($B420,1))))&lt;$C420)))</f>
        <v>0</v>
      </c>
      <c r="AS420" s="48" t="n">
        <f aca="false">IF(OR(N(AS$5)=0,AS$6=""),0,AS$5*((DATE(YEAR($B420),MONTH($B420),MIN(AS$6,DAY(EOMONTH($B420,0))))&gt;=$B420)*(DATE(YEAR($B420),MONTH($B420),MIN(AS$6,DAY(EOMONTH($B420,0))))&lt;$C420)+(DATE(YEAR($B420),MONTH($B420)+1,MIN(AS$6,DAY(EOMONTH($B420,1))))&gt;=$B420)*(DATE(YEAR($B420),MONTH($B420)+1,MIN(AS$6,DAY(EOMONTH($B420,1))))&lt;$C420)))</f>
        <v>0</v>
      </c>
      <c r="AT420" s="48" t="n">
        <f aca="false">IF(OR(N(AT$5)=0,AT$6=""),0,AT$5*((DATE(YEAR($B420),MONTH($B420),MIN(AT$6,DAY(EOMONTH($B420,0))))&gt;=$B420)*(DATE(YEAR($B420),MONTH($B420),MIN(AT$6,DAY(EOMONTH($B420,0))))&lt;$C420)+(DATE(YEAR($B420),MONTH($B420)+1,MIN(AT$6,DAY(EOMONTH($B420,1))))&gt;=$B420)*(DATE(YEAR($B420),MONTH($B420)+1,MIN(AT$6,DAY(EOMONTH($B420,1))))&lt;$C420)))</f>
        <v>0</v>
      </c>
      <c r="AU420" s="48" t="n">
        <f aca="false">IF(OR(N(AU$5)=0,AU$6=""),0,AU$5*((DATE(YEAR($B420),MONTH($B420),MIN(AU$6,DAY(EOMONTH($B420,0))))&gt;=$B420)*(DATE(YEAR($B420),MONTH($B420),MIN(AU$6,DAY(EOMONTH($B420,0))))&lt;$C420)+(DATE(YEAR($B420),MONTH($B420)+1,MIN(AU$6,DAY(EOMONTH($B420,1))))&gt;=$B420)*(DATE(YEAR($B420),MONTH($B420)+1,MIN(AU$6,DAY(EOMONTH($B420,1))))&lt;$C420)))</f>
        <v>0</v>
      </c>
      <c r="AV420" s="48" t="n">
        <f aca="false">IF(OR(N(AV$5)=0,AV$6=""),0,AV$5*((DATE(YEAR($B420),MONTH($B420),MIN(AV$6,DAY(EOMONTH($B420,0))))&gt;=$B420)*(DATE(YEAR($B420),MONTH($B420),MIN(AV$6,DAY(EOMONTH($B420,0))))&lt;$C420)+(DATE(YEAR($B420),MONTH($B420)+1,MIN(AV$6,DAY(EOMONTH($B420,1))))&gt;=$B420)*(DATE(YEAR($B420),MONTH($B420)+1,MIN(AV$6,DAY(EOMONTH($B420,1))))&lt;$C420)))</f>
        <v>0</v>
      </c>
      <c r="AW420" s="48" t="n">
        <f aca="false">IF(OR(N(AW$5)=0,AW$6=""),0,AW$5*((DATE(YEAR($B420),MONTH($B420),MIN(AW$6,DAY(EOMONTH($B420,0))))&gt;=$B420)*(DATE(YEAR($B420),MONTH($B420),MIN(AW$6,DAY(EOMONTH($B420,0))))&lt;$C420)+(DATE(YEAR($B420),MONTH($B420)+1,MIN(AW$6,DAY(EOMONTH($B420,1))))&gt;=$B420)*(DATE(YEAR($B420),MONTH($B420)+1,MIN(AW$6,DAY(EOMONTH($B420,1))))&lt;$C420)))</f>
        <v>0</v>
      </c>
      <c r="AX420" s="48" t="n">
        <f aca="false">IF(OR(N(AX$5)=0,AX$6=""),0,AX$5*((DATE(YEAR($B420),MONTH($B420),MIN(AX$6,DAY(EOMONTH($B420,0))))&gt;=$B420)*(DATE(YEAR($B420),MONTH($B420),MIN(AX$6,DAY(EOMONTH($B420,0))))&lt;$C420)+(DATE(YEAR($B420),MONTH($B420)+1,MIN(AX$6,DAY(EOMONTH($B420,1))))&gt;=$B420)*(DATE(YEAR($B420),MONTH($B420)+1,MIN(AX$6,DAY(EOMONTH($B420,1))))&lt;$C420)))</f>
        <v>0</v>
      </c>
      <c r="AY420" s="48" t="n">
        <f aca="false">IF(OR(N(AY$5)=0,AY$6=""),0,AY$5*((DATE(YEAR($B420),MONTH($B420),MIN(AY$6,DAY(EOMONTH($B420,0))))&gt;=$B420)*(DATE(YEAR($B420),MONTH($B420),MIN(AY$6,DAY(EOMONTH($B420,0))))&lt;$C420)+(DATE(YEAR($B420),MONTH($B420)+1,MIN(AY$6,DAY(EOMONTH($B420,1))))&gt;=$B420)*(DATE(YEAR($B420),MONTH($B420)+1,MIN(AY$6,DAY(EOMONTH($B420,1))))&lt;$C420)))</f>
        <v>0</v>
      </c>
      <c r="AZ420" s="48" t="n">
        <f aca="false">IF(OR(N(AZ$5)=0,AZ$6=""),0,AZ$5*((DATE(YEAR($B420),MONTH($B420),MIN(AZ$6,DAY(EOMONTH($B420,0))))&gt;=$B420)*(DATE(YEAR($B420),MONTH($B420),MIN(AZ$6,DAY(EOMONTH($B420,0))))&lt;$C420)+(DATE(YEAR($B420),MONTH($B420)+1,MIN(AZ$6,DAY(EOMONTH($B420,1))))&gt;=$B420)*(DATE(YEAR($B420),MONTH($B420)+1,MIN(AZ$6,DAY(EOMONTH($B420,1))))&lt;$C420)))</f>
        <v>0</v>
      </c>
      <c r="BA420" s="48" t="n">
        <f aca="false">IF(OR(N(BA$5)=0,BA$6=""),0,BA$5*((DATE(YEAR($B420),MONTH($B420),MIN(BA$6,DAY(EOMONTH($B420,0))))&gt;=$B420)*(DATE(YEAR($B420),MONTH($B420),MIN(BA$6,DAY(EOMONTH($B420,0))))&lt;$C420)+(DATE(YEAR($B420),MONTH($B420)+1,MIN(BA$6,DAY(EOMONTH($B420,1))))&gt;=$B420)*(DATE(YEAR($B420),MONTH($B420)+1,MIN(BA$6,DAY(EOMONTH($B420,1))))&lt;$C420)))</f>
        <v>0</v>
      </c>
      <c r="BB420" s="48" t="n">
        <f aca="false">IF(OR(N(BB$5)=0,BB$6=""),0,BB$5*((DATE(YEAR($B420),MONTH($B420),MIN(BB$6,DAY(EOMONTH($B420,0))))&gt;=$B420)*(DATE(YEAR($B420),MONTH($B420),MIN(BB$6,DAY(EOMONTH($B420,0))))&lt;$C420)+(DATE(YEAR($B420),MONTH($B420)+1,MIN(BB$6,DAY(EOMONTH($B420,1))))&gt;=$B420)*(DATE(YEAR($B420),MONTH($B420)+1,MIN(BB$6,DAY(EOMONTH($B420,1))))&lt;$C420)))</f>
        <v>0</v>
      </c>
      <c r="BC420" s="48" t="n">
        <f aca="false">IF(OR(N(BC$5)=0,BC$6=""),0,BC$5*((DATE(YEAR($B420),MONTH($B420),MIN(BC$6,DAY(EOMONTH($B420,0))))&gt;=$B420)*(DATE(YEAR($B420),MONTH($B420),MIN(BC$6,DAY(EOMONTH($B420,0))))&lt;$C420)+(DATE(YEAR($B420),MONTH($B420)+1,MIN(BC$6,DAY(EOMONTH($B420,1))))&gt;=$B420)*(DATE(YEAR($B420),MONTH($B420)+1,MIN(BC$6,DAY(EOMONTH($B420,1))))&lt;$C420)))</f>
        <v>0</v>
      </c>
      <c r="BD420" s="48" t="n">
        <f aca="false">IF(OR(N(BD$5)=0,BD$6=""),0,BD$5*((DATE(YEAR($B420),MONTH($B420),MIN(BD$6,DAY(EOMONTH($B420,0))))&gt;=$B420)*(DATE(YEAR($B420),MONTH($B420),MIN(BD$6,DAY(EOMONTH($B420,0))))&lt;$C420)+(DATE(YEAR($B420),MONTH($B420)+1,MIN(BD$6,DAY(EOMONTH($B420,1))))&gt;=$B420)*(DATE(YEAR($B420),MONTH($B420)+1,MIN(BD$6,DAY(EOMONTH($B420,1))))&lt;$C420)))</f>
        <v>0</v>
      </c>
      <c r="BE420" s="48" t="n">
        <f aca="false">IF(OR(N(BE$5)=0,BE$6=""),0,BE$5*((DATE(YEAR($B420),MONTH($B420),MIN(BE$6,DAY(EOMONTH($B420,0))))&gt;=$B420)*(DATE(YEAR($B420),MONTH($B420),MIN(BE$6,DAY(EOMONTH($B420,0))))&lt;$C420)+(DATE(YEAR($B420),MONTH($B420)+1,MIN(BE$6,DAY(EOMONTH($B420,1))))&gt;=$B420)*(DATE(YEAR($B420),MONTH($B420)+1,MIN(BE$6,DAY(EOMONTH($B420,1))))&lt;$C420)))</f>
        <v>0</v>
      </c>
      <c r="BF420" s="48" t="n">
        <f aca="false">IF(OR(N(BF$5)=0,BF$6=""),0,BF$5*((DATE(YEAR($B420),MONTH($B420),MIN(BF$6,DAY(EOMONTH($B420,0))))&gt;=$B420)*(DATE(YEAR($B420),MONTH($B420),MIN(BF$6,DAY(EOMONTH($B420,0))))&lt;$C420)+(DATE(YEAR($B420),MONTH($B420)+1,MIN(BF$6,DAY(EOMONTH($B420,1))))&gt;=$B420)*(DATE(YEAR($B420),MONTH($B420)+1,MIN(BF$6,DAY(EOMONTH($B420,1))))&lt;$C420)))</f>
        <v>0</v>
      </c>
      <c r="BG420" s="48" t="n">
        <f aca="false">IF(OR(N(BG$5)=0,BG$6=""),0,BG$5*((DATE(YEAR($B420),MONTH($B420),MIN(BG$6,DAY(EOMONTH($B420,0))))&gt;=$B420)*(DATE(YEAR($B420),MONTH($B420),MIN(BG$6,DAY(EOMONTH($B420,0))))&lt;$C420)+(DATE(YEAR($B420),MONTH($B420)+1,MIN(BG$6,DAY(EOMONTH($B420,1))))&gt;=$B420)*(DATE(YEAR($B420),MONTH($B420)+1,MIN(BG$6,DAY(EOMONTH($B420,1))))&lt;$C420)))</f>
        <v>0</v>
      </c>
      <c r="BH420" s="48" t="n">
        <f aca="false">IF(OR(N(BH$5)=0,BH$6=""),0,BH$5*((DATE(YEAR($B420),MONTH($B420),MIN(BH$6,DAY(EOMONTH($B420,0))))&gt;=$B420)*(DATE(YEAR($B420),MONTH($B420),MIN(BH$6,DAY(EOMONTH($B420,0))))&lt;$C420)+(DATE(YEAR($B420),MONTH($B420)+1,MIN(BH$6,DAY(EOMONTH($B420,1))))&gt;=$B420)*(DATE(YEAR($B420),MONTH($B420)+1,MIN(BH$6,DAY(EOMONTH($B420,1))))&lt;$C420)))</f>
        <v>0</v>
      </c>
      <c r="BI420" s="48" t="n">
        <f aca="false">IF(OR(N(BI$5)=0,BI$6=""),0,BI$5*((DATE(YEAR($B420),MONTH($B420),MIN(BI$6,DAY(EOMONTH($B420,0))))&gt;=$B420)*(DATE(YEAR($B420),MONTH($B420),MIN(BI$6,DAY(EOMONTH($B420,0))))&lt;$C420)+(DATE(YEAR($B420),MONTH($B420)+1,MIN(BI$6,DAY(EOMONTH($B420,1))))&gt;=$B420)*(DATE(YEAR($B420),MONTH($B420)+1,MIN(BI$6,DAY(EOMONTH($B420,1))))&lt;$C420)))</f>
        <v>0</v>
      </c>
      <c r="BJ420" s="48" t="n">
        <f aca="false">IF(OR(N(BJ$5)=0,BJ$6=""),0,BJ$5*((DATE(YEAR($B420),MONTH($B420),MIN(BJ$6,DAY(EOMONTH($B420,0))))&gt;=$B420)*(DATE(YEAR($B420),MONTH($B420),MIN(BJ$6,DAY(EOMONTH($B420,0))))&lt;$C420)+(DATE(YEAR($B420),MONTH($B420)+1,MIN(BJ$6,DAY(EOMONTH($B420,1))))&gt;=$B420)*(DATE(YEAR($B420),MONTH($B420)+1,MIN(BJ$6,DAY(EOMONTH($B420,1))))&lt;$C420)))</f>
        <v>0</v>
      </c>
      <c r="BK420" s="48" t="n">
        <f aca="false">IF(OR(N(BK$5)=0,BK$6=""),0,BK$5*((DATE(YEAR($B420),MONTH($B420),MIN(BK$6,DAY(EOMONTH($B420,0))))&gt;=$B420)*(DATE(YEAR($B420),MONTH($B420),MIN(BK$6,DAY(EOMONTH($B420,0))))&lt;$C420)+(DATE(YEAR($B420),MONTH($B420)+1,MIN(BK$6,DAY(EOMONTH($B420,1))))&gt;=$B420)*(DATE(YEAR($B420),MONTH($B420)+1,MIN(BK$6,DAY(EOMONTH($B420,1))))&lt;$C420)))</f>
        <v>0</v>
      </c>
      <c r="BL420" s="48" t="n">
        <f aca="false">IF(OR(N(BL$5)=0,BL$6=""),0,BL$5*((DATE(YEAR($B420),MONTH($B420),MIN(BL$6,DAY(EOMONTH($B420,0))))&gt;=$B420)*(DATE(YEAR($B420),MONTH($B420),MIN(BL$6,DAY(EOMONTH($B420,0))))&lt;$C420)+(DATE(YEAR($B420),MONTH($B420)+1,MIN(BL$6,DAY(EOMONTH($B420,1))))&gt;=$B420)*(DATE(YEAR($B420),MONTH($B420)+1,MIN(BL$6,DAY(EOMONTH($B420,1))))&lt;$C420)))</f>
        <v>0</v>
      </c>
      <c r="BM420" s="48" t="n">
        <f aca="false">IF(OR(N(BM$5)=0,BM$6=""),0,BM$5*((DATE(YEAR($B420),MONTH($B420),MIN(BM$6,DAY(EOMONTH($B420,0))))&gt;=$B420)*(DATE(YEAR($B420),MONTH($B420),MIN(BM$6,DAY(EOMONTH($B420,0))))&lt;$C420)+(DATE(YEAR($B420),MONTH($B420)+1,MIN(BM$6,DAY(EOMONTH($B420,1))))&gt;=$B420)*(DATE(YEAR($B420),MONTH($B420)+1,MIN(BM$6,DAY(EOMONTH($B420,1))))&lt;$C420)))</f>
        <v>0</v>
      </c>
      <c r="BN420" s="48" t="n">
        <f aca="false">IF(OR(N(BN$5)=0,BN$6=""),0,BN$5*((DATE(YEAR($B420),MONTH($B420),MIN(BN$6,DAY(EOMONTH($B420,0))))&gt;=$B420)*(DATE(YEAR($B420),MONTH($B420),MIN(BN$6,DAY(EOMONTH($B420,0))))&lt;$C420)+(DATE(YEAR($B420),MONTH($B420)+1,MIN(BN$6,DAY(EOMONTH($B420,1))))&gt;=$B420)*(DATE(YEAR($B420),MONTH($B420)+1,MIN(BN$6,DAY(EOMONTH($B420,1))))&lt;$C420)))</f>
        <v>0</v>
      </c>
      <c r="BO420" s="48" t="n">
        <f aca="false">IF(OR(N(BO$5)=0,BO$6=""),0,BO$5*((DATE(YEAR($B420),MONTH($B420),MIN(BO$6,DAY(EOMONTH($B420,0))))&gt;=$B420)*(DATE(YEAR($B420),MONTH($B420),MIN(BO$6,DAY(EOMONTH($B420,0))))&lt;$C420)+(DATE(YEAR($B420),MONTH($B420)+1,MIN(BO$6,DAY(EOMONTH($B420,1))))&gt;=$B420)*(DATE(YEAR($B420),MONTH($B420)+1,MIN(BO$6,DAY(EOMONTH($B420,1))))&lt;$C420)))</f>
        <v>0</v>
      </c>
      <c r="BP420" s="48" t="n">
        <f aca="false">IF(OR(N(BP$5)=0,BP$6=""),0,BP$5*((DATE(YEAR($B420),MONTH($B420),MIN(BP$6,DAY(EOMONTH($B420,0))))&gt;=$B420)*(DATE(YEAR($B420),MONTH($B420),MIN(BP$6,DAY(EOMONTH($B420,0))))&lt;$C420)+(DATE(YEAR($B420),MONTH($B420)+1,MIN(BP$6,DAY(EOMONTH($B420,1))))&gt;=$B420)*(DATE(YEAR($B420),MONTH($B420)+1,MIN(BP$6,DAY(EOMONTH($B420,1))))&lt;$C420)))</f>
        <v>0</v>
      </c>
      <c r="BQ420" s="48" t="n">
        <f aca="false">IF(OR(N(BQ$5)=0,BQ$6=""),0,BQ$5*((DATE(YEAR($B420),MONTH($B420),MIN(BQ$6,DAY(EOMONTH($B420,0))))&gt;=$B420)*(DATE(YEAR($B420),MONTH($B420),MIN(BQ$6,DAY(EOMONTH($B420,0))))&lt;$C420)+(DATE(YEAR($B420),MONTH($B420)+1,MIN(BQ$6,DAY(EOMONTH($B420,1))))&gt;=$B420)*(DATE(YEAR($B420),MONTH($B420)+1,MIN(BQ$6,DAY(EOMONTH($B420,1))))&lt;$C420)))</f>
        <v>0</v>
      </c>
      <c r="BR420" s="48" t="n">
        <f aca="false">IF(OR(N(BR$5)=0,BR$6=""),0,BR$5*((DATE(YEAR($B420),MONTH($B420),MIN(BR$6,DAY(EOMONTH($B420,0))))&gt;=$B420)*(DATE(YEAR($B420),MONTH($B420),MIN(BR$6,DAY(EOMONTH($B420,0))))&lt;$C420)+(DATE(YEAR($B420),MONTH($B420)+1,MIN(BR$6,DAY(EOMONTH($B420,1))))&gt;=$B420)*(DATE(YEAR($B420),MONTH($B420)+1,MIN(BR$6,DAY(EOMONTH($B420,1))))&lt;$C420)))</f>
        <v>0</v>
      </c>
      <c r="BS420" s="48" t="n">
        <f aca="false">IF(OR(N(BS$5)=0,BS$6=""),0,BS$5*((DATE(YEAR($B420),MONTH($B420),MIN(BS$6,DAY(EOMONTH($B420,0))))&gt;=$B420)*(DATE(YEAR($B420),MONTH($B420),MIN(BS$6,DAY(EOMONTH($B420,0))))&lt;$C420)+(DATE(YEAR($B420),MONTH($B420)+1,MIN(BS$6,DAY(EOMONTH($B420,1))))&gt;=$B420)*(DATE(YEAR($B420),MONTH($B420)+1,MIN(BS$6,DAY(EOMONTH($B420,1))))&lt;$C420)))</f>
        <v>0</v>
      </c>
      <c r="BT420" s="48" t="n">
        <f aca="false">IF(OR(N(BT$5)=0,BT$6=""),0,BT$5*((DATE(YEAR($B420),MONTH($B420),MIN(BT$6,DAY(EOMONTH($B420,0))))&gt;=$B420)*(DATE(YEAR($B420),MONTH($B420),MIN(BT$6,DAY(EOMONTH($B420,0))))&lt;$C420)+(DATE(YEAR($B420),MONTH($B420)+1,MIN(BT$6,DAY(EOMONTH($B420,1))))&gt;=$B420)*(DATE(YEAR($B420),MONTH($B420)+1,MIN(BT$6,DAY(EOMONTH($B420,1))))&lt;$C420)))</f>
        <v>0</v>
      </c>
      <c r="BU420" s="48" t="n">
        <f aca="false">IF(OR(N(BU$5)=0,BU$6=""),0,BU$5*((DATE(YEAR($B420),MONTH($B420),MIN(BU$6,DAY(EOMONTH($B420,0))))&gt;=$B420)*(DATE(YEAR($B420),MONTH($B420),MIN(BU$6,DAY(EOMONTH($B420,0))))&lt;$C420)+(DATE(YEAR($B420),MONTH($B420)+1,MIN(BU$6,DAY(EOMONTH($B420,1))))&gt;=$B420)*(DATE(YEAR($B420),MONTH($B420)+1,MIN(BU$6,DAY(EOMONTH($B420,1))))&lt;$C420)))</f>
        <v>0</v>
      </c>
      <c r="BV420" s="48" t="n">
        <f aca="false">IF(OR(N(BV$5)=0,BV$6=""),0,BV$5*((DATE(YEAR($B420),MONTH($B420),MIN(BV$6,DAY(EOMONTH($B420,0))))&gt;=$B420)*(DATE(YEAR($B420),MONTH($B420),MIN(BV$6,DAY(EOMONTH($B420,0))))&lt;$C420)+(DATE(YEAR($B420),MONTH($B420)+1,MIN(BV$6,DAY(EOMONTH($B420,1))))&gt;=$B420)*(DATE(YEAR($B420),MONTH($B420)+1,MIN(BV$6,DAY(EOMONTH($B420,1))))&lt;$C420)))</f>
        <v>0</v>
      </c>
      <c r="BW420" s="48" t="n">
        <f aca="false">IF(OR(N(BW$5)=0,BW$6=""),0,BW$5*((DATE(YEAR($B420),MONTH($B420),MIN(BW$6,DAY(EOMONTH($B420,0))))&gt;=$B420)*(DATE(YEAR($B420),MONTH($B420),MIN(BW$6,DAY(EOMONTH($B420,0))))&lt;$C420)+(DATE(YEAR($B420),MONTH($B420)+1,MIN(BW$6,DAY(EOMONTH($B420,1))))&gt;=$B420)*(DATE(YEAR($B420),MONTH($B420)+1,MIN(BW$6,DAY(EOMONTH($B420,1))))&lt;$C420)))</f>
        <v>0</v>
      </c>
      <c r="BX420" s="48" t="n">
        <f aca="false">MIN(Z420,(FT419*(1+FT$5/Setup!$C$36)+IF($V420=1,N($F420),0)))</f>
        <v>0</v>
      </c>
      <c r="BY420" s="48" t="n">
        <f aca="false">MIN(AA420,(FU419*(1+FU$5/Setup!$C$36)+IF($V420=2,N($F420),0)))</f>
        <v>0</v>
      </c>
      <c r="BZ420" s="48" t="n">
        <f aca="false">MIN(AB420,(FV419*(1+FV$5/Setup!$C$36)+IF($V420=3,N($F420),0)))</f>
        <v>0</v>
      </c>
      <c r="CA420" s="48" t="n">
        <f aca="false">MIN(AC420,(FW419*(1+FW$5/Setup!$C$36)+IF($V420=4,N($F420),0)))</f>
        <v>0</v>
      </c>
      <c r="CB420" s="48" t="n">
        <f aca="false">MIN(AD420,(FX419*(1+FX$5/Setup!$C$36)+IF($V420=5,N($F420),0)))</f>
        <v>0</v>
      </c>
      <c r="CC420" s="48" t="n">
        <f aca="false">MIN(AE420,(FY419*(1+FY$5/Setup!$C$36)+IF($V420=6,N($F420),0)))</f>
        <v>0</v>
      </c>
      <c r="CD420" s="48" t="n">
        <f aca="false">MIN(AF420,(FZ419*(1+FZ$5/Setup!$C$36)+IF($V420=7,N($F420),0)))</f>
        <v>0</v>
      </c>
      <c r="CE420" s="48" t="n">
        <f aca="false">MIN(AG420,(GA419*(1+GA$5/Setup!$C$36)+IF($V420=8,N($F420),0)))</f>
        <v>0</v>
      </c>
      <c r="CF420" s="48" t="n">
        <f aca="false">MIN(AH420,(GB419*(1+GB$5/Setup!$C$36)+IF($V420=9,N($F420),0)))</f>
        <v>0</v>
      </c>
      <c r="CG420" s="48" t="n">
        <f aca="false">MIN(AI420,(GC419*(1+GC$5/Setup!$C$36)+IF($V420=10,N($F420),0)))</f>
        <v>0</v>
      </c>
      <c r="CH420" s="48" t="n">
        <f aca="false">MIN(AJ420,(GD419*(1+GD$5/Setup!$C$36)+IF($V420=11,N($F420),0)))</f>
        <v>0</v>
      </c>
      <c r="CI420" s="48" t="n">
        <f aca="false">MIN(AK420,(GE419*(1+GE$5/Setup!$C$36)+IF($V420=12,N($F420),0)))</f>
        <v>0</v>
      </c>
      <c r="CJ420" s="48" t="n">
        <f aca="false">MIN(AL420,(GF419*(1+GF$5/Setup!$C$36)+IF($V420=13,N($F420),0)))</f>
        <v>0</v>
      </c>
      <c r="CK420" s="48" t="n">
        <f aca="false">MIN(AM420,(GG419*(1+GG$5/Setup!$C$36)+IF($V420=14,N($F420),0)))</f>
        <v>0</v>
      </c>
      <c r="CL420" s="48" t="n">
        <f aca="false">MIN(AN420,(GH419*(1+GH$5/Setup!$C$36)+IF($V420=15,N($F420),0)))</f>
        <v>0</v>
      </c>
      <c r="CM420" s="48" t="n">
        <f aca="false">MIN(AO420,(GI419*(1+GI$5/Setup!$C$36)+IF($V420=16,N($F420),0)))</f>
        <v>0</v>
      </c>
      <c r="CN420" s="48" t="n">
        <f aca="false">MIN(AP420,(GJ419*(1+GJ$5/Setup!$C$36)+IF($V420=17,N($F420),0)))</f>
        <v>0</v>
      </c>
      <c r="CO420" s="48" t="n">
        <f aca="false">MIN(AQ420,(GK419*(1+GK$5/Setup!$C$36)+IF($V420=18,N($F420),0)))</f>
        <v>0</v>
      </c>
      <c r="CP420" s="48" t="n">
        <f aca="false">MIN(AR420,(GL419*(1+GL$5/Setup!$C$36)+IF($V420=19,N($F420),0)))</f>
        <v>0</v>
      </c>
      <c r="CQ420" s="48" t="n">
        <f aca="false">MIN(AS420,(GM419*(1+GM$5/Setup!$C$36)+IF($V420=20,N($F420),0)))</f>
        <v>0</v>
      </c>
      <c r="CR420" s="48" t="n">
        <f aca="false">MIN(AT420,(GN419*(1+GN$5/Setup!$C$36)+IF($V420=21,N($F420),0)))</f>
        <v>0</v>
      </c>
      <c r="CS420" s="48" t="n">
        <f aca="false">MIN(AU420,(GO419*(1+GO$5/Setup!$C$36)+IF($V420=22,N($F420),0)))</f>
        <v>0</v>
      </c>
      <c r="CT420" s="48" t="n">
        <f aca="false">MIN(AV420,(GP419*(1+GP$5/Setup!$C$36)+IF($V420=23,N($F420),0)))</f>
        <v>0</v>
      </c>
      <c r="CU420" s="48" t="n">
        <f aca="false">MIN(AW420,(GQ419*(1+GQ$5/Setup!$C$36)+IF($V420=24,N($F420),0)))</f>
        <v>0</v>
      </c>
      <c r="CV420" s="48" t="n">
        <f aca="false">MIN(AX420,(GR419*(1+GR$5/Setup!$C$36)+IF($V420=25,N($F420),0)))</f>
        <v>0</v>
      </c>
      <c r="CW420" s="48" t="n">
        <f aca="false">MIN(AY420,(GS419*(1+GS$5/Setup!$C$36)+IF($V420=26,N($F420),0)))</f>
        <v>0</v>
      </c>
      <c r="CX420" s="48" t="n">
        <f aca="false">MIN(AZ420,(GT419*(1+GT$5/Setup!$C$36)+IF($V420=27,N($F420),0)))</f>
        <v>0</v>
      </c>
      <c r="CY420" s="48" t="n">
        <f aca="false">MIN(BA420,(GU419*(1+GU$5/Setup!$C$36)+IF($V420=28,N($F420),0)))</f>
        <v>0</v>
      </c>
      <c r="CZ420" s="48" t="n">
        <f aca="false">MIN(BB420,(GV419*(1+GV$5/Setup!$C$36)+IF($V420=29,N($F420),0)))</f>
        <v>0</v>
      </c>
      <c r="DA420" s="48" t="n">
        <f aca="false">MIN(BC420,(GW419*(1+GW$5/Setup!$C$36)+IF($V420=30,N($F420),0)))</f>
        <v>0</v>
      </c>
      <c r="DB420" s="48" t="n">
        <f aca="false">MIN(BD420,(GX419*(1+GX$5/Setup!$C$36)+IF($V420=31,N($F420),0)))</f>
        <v>0</v>
      </c>
      <c r="DC420" s="48" t="n">
        <f aca="false">MIN(BE420,(GY419*(1+GY$5/Setup!$C$36)+IF($V420=32,N($F420),0)))</f>
        <v>0</v>
      </c>
      <c r="DD420" s="48" t="n">
        <f aca="false">MIN(BF420,(GZ419*(1+GZ$5/Setup!$C$36)+IF($V420=33,N($F420),0)))</f>
        <v>0</v>
      </c>
      <c r="DE420" s="48" t="n">
        <f aca="false">MIN(BG420,(HA419*(1+HA$5/Setup!$C$36)+IF($V420=34,N($F420),0)))</f>
        <v>0</v>
      </c>
      <c r="DF420" s="48" t="n">
        <f aca="false">MIN(BH420,(HB419*(1+HB$5/Setup!$C$36)+IF($V420=35,N($F420),0)))</f>
        <v>0</v>
      </c>
      <c r="DG420" s="48" t="n">
        <f aca="false">MIN(BI420,(HC419*(1+HC$5/Setup!$C$36)+IF($V420=36,N($F420),0)))</f>
        <v>0</v>
      </c>
      <c r="DH420" s="48" t="n">
        <f aca="false">MIN(BJ420,(HD419*(1+HD$5/Setup!$C$36)+IF($V420=37,N($F420),0)))</f>
        <v>0</v>
      </c>
      <c r="DI420" s="48" t="n">
        <f aca="false">MIN(BK420,(HE419*(1+HE$5/Setup!$C$36)+IF($V420=38,N($F420),0)))</f>
        <v>0</v>
      </c>
      <c r="DJ420" s="48" t="n">
        <f aca="false">MIN(BL420,(HF419*(1+HF$5/Setup!$C$36)+IF($V420=39,N($F420),0)))</f>
        <v>0</v>
      </c>
      <c r="DK420" s="48" t="n">
        <f aca="false">MIN(BM420,(HG419*(1+HG$5/Setup!$C$36)+IF($V420=40,N($F420),0)))</f>
        <v>0</v>
      </c>
      <c r="DL420" s="48" t="n">
        <f aca="false">MIN(BN420,(HH419*(1+HH$5/Setup!$C$36)+IF($V420=41,N($F420),0)))</f>
        <v>0</v>
      </c>
      <c r="DM420" s="48" t="n">
        <f aca="false">MIN(BO420,(HI419*(1+HI$5/Setup!$C$36)+IF($V420=42,N($F420),0)))</f>
        <v>0</v>
      </c>
      <c r="DN420" s="48" t="n">
        <f aca="false">MIN(BP420,(HJ419*(1+HJ$5/Setup!$C$36)+IF($V420=43,N($F420),0)))</f>
        <v>0</v>
      </c>
      <c r="DO420" s="48" t="n">
        <f aca="false">MIN(BQ420,(HK419*(1+HK$5/Setup!$C$36)+IF($V420=44,N($F420),0)))</f>
        <v>0</v>
      </c>
      <c r="DP420" s="48" t="n">
        <f aca="false">MIN(BR420,(HL419*(1+HL$5/Setup!$C$36)+IF($V420=45,N($F420),0)))</f>
        <v>0</v>
      </c>
      <c r="DQ420" s="48" t="n">
        <f aca="false">MIN(BS420,(HM419*(1+HM$5/Setup!$C$36)+IF($V420=46,N($F420),0)))</f>
        <v>0</v>
      </c>
      <c r="DR420" s="48" t="n">
        <f aca="false">MIN(BT420,(HN419*(1+HN$5/Setup!$C$36)+IF($V420=47,N($F420),0)))</f>
        <v>0</v>
      </c>
      <c r="DS420" s="48" t="n">
        <f aca="false">MIN(BU420,(HO419*(1+HO$5/Setup!$C$36)+IF($V420=48,N($F420),0)))</f>
        <v>0</v>
      </c>
      <c r="DT420" s="48" t="n">
        <f aca="false">MIN(BV420,(HP419*(1+HP$5/Setup!$C$36)+IF($V420=49,N($F420),0)))</f>
        <v>0</v>
      </c>
      <c r="DU420" s="48" t="n">
        <f aca="false">MIN(BW420,(HQ419*(1+HQ$5/Setup!$C$36)+IF($V420=50,N($F420),0)))</f>
        <v>0</v>
      </c>
      <c r="DV420" s="48" t="n">
        <f aca="false">MIN(MAX((FT419*(1+FT$5/Setup!$C$36)+IF($V420=1,N($F420),0))-BX420,0),MAX($P420-0,0))</f>
        <v>0</v>
      </c>
      <c r="DW420" s="48" t="n">
        <f aca="false">MIN(MAX((FU419*(1+FU$5/Setup!$C$36)+IF($V420=2,N($F420),0))-BY420,0),MAX($P420-SUM(DV420:DV420),0))</f>
        <v>0</v>
      </c>
      <c r="DX420" s="48" t="n">
        <f aca="false">MIN(MAX((FV419*(1+FV$5/Setup!$C$36)+IF($V420=3,N($F420),0))-BZ420,0),MAX($P420-SUM(DV420:DW420),0))</f>
        <v>0</v>
      </c>
      <c r="DY420" s="48" t="n">
        <f aca="false">MIN(MAX((FW419*(1+FW$5/Setup!$C$36)+IF($V420=4,N($F420),0))-CA420,0),MAX($P420-SUM(DV420:DX420),0))</f>
        <v>0</v>
      </c>
      <c r="DZ420" s="48" t="n">
        <f aca="false">MIN(MAX((FX419*(1+FX$5/Setup!$C$36)+IF($V420=5,N($F420),0))-CB420,0),MAX($P420-SUM(DV420:DY420),0))</f>
        <v>0</v>
      </c>
      <c r="EA420" s="48" t="n">
        <f aca="false">MIN(MAX((FY419*(1+FY$5/Setup!$C$36)+IF($V420=6,N($F420),0))-CC420,0),MAX($P420-SUM(DV420:DZ420),0))</f>
        <v>0</v>
      </c>
      <c r="EB420" s="48" t="n">
        <f aca="false">MIN(MAX((FZ419*(1+FZ$5/Setup!$C$36)+IF($V420=7,N($F420),0))-CD420,0),MAX($P420-SUM(DV420:EA420),0))</f>
        <v>0</v>
      </c>
      <c r="EC420" s="48" t="n">
        <f aca="false">MIN(MAX((GA419*(1+GA$5/Setup!$C$36)+IF($V420=8,N($F420),0))-CE420,0),MAX($P420-SUM(DV420:EB420),0))</f>
        <v>0</v>
      </c>
      <c r="ED420" s="48" t="n">
        <f aca="false">MIN(MAX((GB419*(1+GB$5/Setup!$C$36)+IF($V420=9,N($F420),0))-CF420,0),MAX($P420-SUM(DV420:EC420),0))</f>
        <v>0</v>
      </c>
      <c r="EE420" s="48" t="n">
        <f aca="false">MIN(MAX((GC419*(1+GC$5/Setup!$C$36)+IF($V420=10,N($F420),0))-CG420,0),MAX($P420-SUM(DV420:ED420),0))</f>
        <v>0</v>
      </c>
      <c r="EF420" s="48" t="n">
        <f aca="false">MIN(MAX((GD419*(1+GD$5/Setup!$C$36)+IF($V420=11,N($F420),0))-CH420,0),MAX($P420-SUM(DV420:EE420),0))</f>
        <v>0</v>
      </c>
      <c r="EG420" s="48" t="n">
        <f aca="false">MIN(MAX((GE419*(1+GE$5/Setup!$C$36)+IF($V420=12,N($F420),0))-CI420,0),MAX($P420-SUM(DV420:EF420),0))</f>
        <v>0</v>
      </c>
      <c r="EH420" s="48" t="n">
        <f aca="false">MIN(MAX((GF419*(1+GF$5/Setup!$C$36)+IF($V420=13,N($F420),0))-CJ420,0),MAX($P420-SUM(DV420:EG420),0))</f>
        <v>0</v>
      </c>
      <c r="EI420" s="48" t="n">
        <f aca="false">MIN(MAX((GG419*(1+GG$5/Setup!$C$36)+IF($V420=14,N($F420),0))-CK420,0),MAX($P420-SUM(DV420:EH420),0))</f>
        <v>0</v>
      </c>
      <c r="EJ420" s="48" t="n">
        <f aca="false">MIN(MAX((GH419*(1+GH$5/Setup!$C$36)+IF($V420=15,N($F420),0))-CL420,0),MAX($P420-SUM(DV420:EI420),0))</f>
        <v>0</v>
      </c>
      <c r="EK420" s="48" t="n">
        <f aca="false">MIN(MAX((GI419*(1+GI$5/Setup!$C$36)+IF($V420=16,N($F420),0))-CM420,0),MAX($P420-SUM(DV420:EJ420),0))</f>
        <v>0</v>
      </c>
      <c r="EL420" s="48" t="n">
        <f aca="false">MIN(MAX((GJ419*(1+GJ$5/Setup!$C$36)+IF($V420=17,N($F420),0))-CN420,0),MAX($P420-SUM(DV420:EK420),0))</f>
        <v>0</v>
      </c>
      <c r="EM420" s="48" t="n">
        <f aca="false">MIN(MAX((GK419*(1+GK$5/Setup!$C$36)+IF($V420=18,N($F420),0))-CO420,0),MAX($P420-SUM(DV420:EL420),0))</f>
        <v>0</v>
      </c>
      <c r="EN420" s="48" t="n">
        <f aca="false">MIN(MAX((GL419*(1+GL$5/Setup!$C$36)+IF($V420=19,N($F420),0))-CP420,0),MAX($P420-SUM(DV420:EM420),0))</f>
        <v>0</v>
      </c>
      <c r="EO420" s="48" t="n">
        <f aca="false">MIN(MAX((GM419*(1+GM$5/Setup!$C$36)+IF($V420=20,N($F420),0))-CQ420,0),MAX($P420-SUM(DV420:EN420),0))</f>
        <v>0</v>
      </c>
      <c r="EP420" s="48" t="n">
        <f aca="false">MIN(MAX((GN419*(1+GN$5/Setup!$C$36)+IF($V420=21,N($F420),0))-CR420,0),MAX($P420-SUM(DV420:EO420),0))</f>
        <v>0</v>
      </c>
      <c r="EQ420" s="48" t="n">
        <f aca="false">MIN(MAX((GO419*(1+GO$5/Setup!$C$36)+IF($V420=22,N($F420),0))-CS420,0),MAX($P420-SUM(DV420:EP420),0))</f>
        <v>0</v>
      </c>
      <c r="ER420" s="48" t="n">
        <f aca="false">MIN(MAX((GP419*(1+GP$5/Setup!$C$36)+IF($V420=23,N($F420),0))-CT420,0),MAX($P420-SUM(DV420:EQ420),0))</f>
        <v>0</v>
      </c>
      <c r="ES420" s="48" t="n">
        <f aca="false">MIN(MAX((GQ419*(1+GQ$5/Setup!$C$36)+IF($V420=24,N($F420),0))-CU420,0),MAX($P420-SUM(DV420:ER420),0))</f>
        <v>0</v>
      </c>
      <c r="ET420" s="48" t="n">
        <f aca="false">MIN(MAX((GR419*(1+GR$5/Setup!$C$36)+IF($V420=25,N($F420),0))-CV420,0),MAX($P420-SUM(DV420:ES420),0))</f>
        <v>0</v>
      </c>
      <c r="EU420" s="48" t="n">
        <f aca="false">MIN(MAX((GS419*(1+GS$5/Setup!$C$36)+IF($V420=26,N($F420),0))-CW420,0),MAX($P420-SUM(DV420:ET420),0))</f>
        <v>0</v>
      </c>
      <c r="EV420" s="48" t="n">
        <f aca="false">MIN(MAX((GT419*(1+GT$5/Setup!$C$36)+IF($V420=27,N($F420),0))-CX420,0),MAX($P420-SUM(DV420:EU420),0))</f>
        <v>0</v>
      </c>
      <c r="EW420" s="48" t="n">
        <f aca="false">MIN(MAX((GU419*(1+GU$5/Setup!$C$36)+IF($V420=28,N($F420),0))-CY420,0),MAX($P420-SUM(DV420:EV420),0))</f>
        <v>0</v>
      </c>
      <c r="EX420" s="48" t="n">
        <f aca="false">MIN(MAX((GV419*(1+GV$5/Setup!$C$36)+IF($V420=29,N($F420),0))-CZ420,0),MAX($P420-SUM(DV420:EW420),0))</f>
        <v>0</v>
      </c>
      <c r="EY420" s="48" t="n">
        <f aca="false">MIN(MAX((GW419*(1+GW$5/Setup!$C$36)+IF($V420=30,N($F420),0))-DA420,0),MAX($P420-SUM(DV420:EX420),0))</f>
        <v>0</v>
      </c>
      <c r="EZ420" s="48" t="n">
        <f aca="false">MIN(MAX((GX419*(1+GX$5/Setup!$C$36)+IF($V420=31,N($F420),0))-DB420,0),MAX($P420-SUM(DV420:EY420),0))</f>
        <v>0</v>
      </c>
      <c r="FA420" s="48" t="n">
        <f aca="false">MIN(MAX((GY419*(1+GY$5/Setup!$C$36)+IF($V420=32,N($F420),0))-DC420,0),MAX($P420-SUM(DV420:EZ420),0))</f>
        <v>0</v>
      </c>
      <c r="FB420" s="48" t="n">
        <f aca="false">MIN(MAX((GZ419*(1+GZ$5/Setup!$C$36)+IF($V420=33,N($F420),0))-DD420,0),MAX($P420-SUM(DV420:FA420),0))</f>
        <v>0</v>
      </c>
      <c r="FC420" s="48" t="n">
        <f aca="false">MIN(MAX((HA419*(1+HA$5/Setup!$C$36)+IF($V420=34,N($F420),0))-DE420,0),MAX($P420-SUM(DV420:FB420),0))</f>
        <v>0</v>
      </c>
      <c r="FD420" s="48" t="n">
        <f aca="false">MIN(MAX((HB419*(1+HB$5/Setup!$C$36)+IF($V420=35,N($F420),0))-DF420,0),MAX($P420-SUM(DV420:FC420),0))</f>
        <v>0</v>
      </c>
      <c r="FE420" s="48" t="n">
        <f aca="false">MIN(MAX((HC419*(1+HC$5/Setup!$C$36)+IF($V420=36,N($F420),0))-DG420,0),MAX($P420-SUM(DV420:FD420),0))</f>
        <v>0</v>
      </c>
      <c r="FF420" s="48" t="n">
        <f aca="false">MIN(MAX((HD419*(1+HD$5/Setup!$C$36)+IF($V420=37,N($F420),0))-DH420,0),MAX($P420-SUM(DV420:FE420),0))</f>
        <v>0</v>
      </c>
      <c r="FG420" s="48" t="n">
        <f aca="false">MIN(MAX((HE419*(1+HE$5/Setup!$C$36)+IF($V420=38,N($F420),0))-DI420,0),MAX($P420-SUM(DV420:FF420),0))</f>
        <v>0</v>
      </c>
      <c r="FH420" s="48" t="n">
        <f aca="false">MIN(MAX((HF419*(1+HF$5/Setup!$C$36)+IF($V420=39,N($F420),0))-DJ420,0),MAX($P420-SUM(DV420:FG420),0))</f>
        <v>0</v>
      </c>
      <c r="FI420" s="48" t="n">
        <f aca="false">MIN(MAX((HG419*(1+HG$5/Setup!$C$36)+IF($V420=40,N($F420),0))-DK420,0),MAX($P420-SUM(DV420:FH420),0))</f>
        <v>0</v>
      </c>
      <c r="FJ420" s="48" t="n">
        <f aca="false">MIN(MAX((HH419*(1+HH$5/Setup!$C$36)+IF($V420=41,N($F420),0))-DL420,0),MAX($P420-SUM(DV420:FI420),0))</f>
        <v>0</v>
      </c>
      <c r="FK420" s="48" t="n">
        <f aca="false">MIN(MAX((HI419*(1+HI$5/Setup!$C$36)+IF($V420=42,N($F420),0))-DM420,0),MAX($P420-SUM(DV420:FJ420),0))</f>
        <v>0</v>
      </c>
      <c r="FL420" s="48" t="n">
        <f aca="false">MIN(MAX((HJ419*(1+HJ$5/Setup!$C$36)+IF($V420=43,N($F420),0))-DN420,0),MAX($P420-SUM(DV420:FK420),0))</f>
        <v>0</v>
      </c>
      <c r="FM420" s="48" t="n">
        <f aca="false">MIN(MAX((HK419*(1+HK$5/Setup!$C$36)+IF($V420=44,N($F420),0))-DO420,0),MAX($P420-SUM(DV420:FL420),0))</f>
        <v>0</v>
      </c>
      <c r="FN420" s="48" t="n">
        <f aca="false">MIN(MAX((HL419*(1+HL$5/Setup!$C$36)+IF($V420=45,N($F420),0))-DP420,0),MAX($P420-SUM(DV420:FM420),0))</f>
        <v>0</v>
      </c>
      <c r="FO420" s="48" t="n">
        <f aca="false">MIN(MAX((HM419*(1+HM$5/Setup!$C$36)+IF($V420=46,N($F420),0))-DQ420,0),MAX($P420-SUM(DV420:FN420),0))</f>
        <v>0</v>
      </c>
      <c r="FP420" s="48" t="n">
        <f aca="false">MIN(MAX((HN419*(1+HN$5/Setup!$C$36)+IF($V420=47,N($F420),0))-DR420,0),MAX($P420-SUM(DV420:FO420),0))</f>
        <v>0</v>
      </c>
      <c r="FQ420" s="48" t="n">
        <f aca="false">MIN(MAX((HO419*(1+HO$5/Setup!$C$36)+IF($V420=48,N($F420),0))-DS420,0),MAX($P420-SUM(DV420:FP420),0))</f>
        <v>0</v>
      </c>
      <c r="FR420" s="48" t="n">
        <f aca="false">MIN(MAX((HP419*(1+HP$5/Setup!$C$36)+IF($V420=49,N($F420),0))-DT420,0),MAX($P420-SUM(DV420:FQ420),0))</f>
        <v>0</v>
      </c>
      <c r="FS420" s="48" t="n">
        <f aca="false">MIN(MAX((HQ419*(1+HQ$5/Setup!$C$36)+IF($V420=50,N($F420),0))-DU420,0),MAX($P420-SUM(DV420:FR420),0))</f>
        <v>0</v>
      </c>
      <c r="FT420" s="48" t="n">
        <f aca="false">IF((FT419*(1+FT$5/Setup!$C$36)+IF($V420=1,N($F420),0))-BX420-DV420&lt;0.005,0,(FT419*(1+FT$5/Setup!$C$36)+IF($V420=1,N($F420),0))-BX420-DV420)</f>
        <v>0</v>
      </c>
      <c r="FU420" s="48" t="n">
        <f aca="false">IF((FU419*(1+FU$5/Setup!$C$36)+IF($V420=2,N($F420),0))-BY420-DW420&lt;0.005,0,(FU419*(1+FU$5/Setup!$C$36)+IF($V420=2,N($F420),0))-BY420-DW420)</f>
        <v>0</v>
      </c>
      <c r="FV420" s="48" t="n">
        <f aca="false">IF((FV419*(1+FV$5/Setup!$C$36)+IF($V420=3,N($F420),0))-BZ420-DX420&lt;0.005,0,(FV419*(1+FV$5/Setup!$C$36)+IF($V420=3,N($F420),0))-BZ420-DX420)</f>
        <v>0</v>
      </c>
      <c r="FW420" s="48" t="n">
        <f aca="false">IF((FW419*(1+FW$5/Setup!$C$36)+IF($V420=4,N($F420),0))-CA420-DY420&lt;0.005,0,(FW419*(1+FW$5/Setup!$C$36)+IF($V420=4,N($F420),0))-CA420-DY420)</f>
        <v>0</v>
      </c>
      <c r="FX420" s="48" t="n">
        <f aca="false">IF((FX419*(1+FX$5/Setup!$C$36)+IF($V420=5,N($F420),0))-CB420-DZ420&lt;0.005,0,(FX419*(1+FX$5/Setup!$C$36)+IF($V420=5,N($F420),0))-CB420-DZ420)</f>
        <v>0</v>
      </c>
      <c r="FY420" s="48" t="n">
        <f aca="false">IF((FY419*(1+FY$5/Setup!$C$36)+IF($V420=6,N($F420),0))-CC420-EA420&lt;0.005,0,(FY419*(1+FY$5/Setup!$C$36)+IF($V420=6,N($F420),0))-CC420-EA420)</f>
        <v>0</v>
      </c>
      <c r="FZ420" s="48" t="n">
        <f aca="false">IF((FZ419*(1+FZ$5/Setup!$C$36)+IF($V420=7,N($F420),0))-CD420-EB420&lt;0.005,0,(FZ419*(1+FZ$5/Setup!$C$36)+IF($V420=7,N($F420),0))-CD420-EB420)</f>
        <v>0</v>
      </c>
      <c r="GA420" s="48" t="n">
        <f aca="false">IF((GA419*(1+GA$5/Setup!$C$36)+IF($V420=8,N($F420),0))-CE420-EC420&lt;0.005,0,(GA419*(1+GA$5/Setup!$C$36)+IF($V420=8,N($F420),0))-CE420-EC420)</f>
        <v>0</v>
      </c>
      <c r="GB420" s="48" t="n">
        <f aca="false">IF((GB419*(1+GB$5/Setup!$C$36)+IF($V420=9,N($F420),0))-CF420-ED420&lt;0.005,0,(GB419*(1+GB$5/Setup!$C$36)+IF($V420=9,N($F420),0))-CF420-ED420)</f>
        <v>0</v>
      </c>
      <c r="GC420" s="48" t="n">
        <f aca="false">IF((GC419*(1+GC$5/Setup!$C$36)+IF($V420=10,N($F420),0))-CG420-EE420&lt;0.005,0,(GC419*(1+GC$5/Setup!$C$36)+IF($V420=10,N($F420),0))-CG420-EE420)</f>
        <v>0</v>
      </c>
      <c r="GD420" s="48" t="n">
        <f aca="false">IF((GD419*(1+GD$5/Setup!$C$36)+IF($V420=11,N($F420),0))-CH420-EF420&lt;0.005,0,(GD419*(1+GD$5/Setup!$C$36)+IF($V420=11,N($F420),0))-CH420-EF420)</f>
        <v>0</v>
      </c>
      <c r="GE420" s="48" t="n">
        <f aca="false">IF((GE419*(1+GE$5/Setup!$C$36)+IF($V420=12,N($F420),0))-CI420-EG420&lt;0.005,0,(GE419*(1+GE$5/Setup!$C$36)+IF($V420=12,N($F420),0))-CI420-EG420)</f>
        <v>0</v>
      </c>
      <c r="GF420" s="48" t="n">
        <f aca="false">IF((GF419*(1+GF$5/Setup!$C$36)+IF($V420=13,N($F420),0))-CJ420-EH420&lt;0.005,0,(GF419*(1+GF$5/Setup!$C$36)+IF($V420=13,N($F420),0))-CJ420-EH420)</f>
        <v>0</v>
      </c>
      <c r="GG420" s="48" t="n">
        <f aca="false">IF((GG419*(1+GG$5/Setup!$C$36)+IF($V420=14,N($F420),0))-CK420-EI420&lt;0.005,0,(GG419*(1+GG$5/Setup!$C$36)+IF($V420=14,N($F420),0))-CK420-EI420)</f>
        <v>0</v>
      </c>
      <c r="GH420" s="48" t="n">
        <f aca="false">IF((GH419*(1+GH$5/Setup!$C$36)+IF($V420=15,N($F420),0))-CL420-EJ420&lt;0.005,0,(GH419*(1+GH$5/Setup!$C$36)+IF($V420=15,N($F420),0))-CL420-EJ420)</f>
        <v>0</v>
      </c>
      <c r="GI420" s="48" t="n">
        <f aca="false">IF((GI419*(1+GI$5/Setup!$C$36)+IF($V420=16,N($F420),0))-CM420-EK420&lt;0.005,0,(GI419*(1+GI$5/Setup!$C$36)+IF($V420=16,N($F420),0))-CM420-EK420)</f>
        <v>0</v>
      </c>
      <c r="GJ420" s="48" t="n">
        <f aca="false">IF((GJ419*(1+GJ$5/Setup!$C$36)+IF($V420=17,N($F420),0))-CN420-EL420&lt;0.005,0,(GJ419*(1+GJ$5/Setup!$C$36)+IF($V420=17,N($F420),0))-CN420-EL420)</f>
        <v>0</v>
      </c>
      <c r="GK420" s="48" t="n">
        <f aca="false">IF((GK419*(1+GK$5/Setup!$C$36)+IF($V420=18,N($F420),0))-CO420-EM420&lt;0.005,0,(GK419*(1+GK$5/Setup!$C$36)+IF($V420=18,N($F420),0))-CO420-EM420)</f>
        <v>0</v>
      </c>
      <c r="GL420" s="48" t="n">
        <f aca="false">IF((GL419*(1+GL$5/Setup!$C$36)+IF($V420=19,N($F420),0))-CP420-EN420&lt;0.005,0,(GL419*(1+GL$5/Setup!$C$36)+IF($V420=19,N($F420),0))-CP420-EN420)</f>
        <v>0</v>
      </c>
      <c r="GM420" s="48" t="n">
        <f aca="false">IF((GM419*(1+GM$5/Setup!$C$36)+IF($V420=20,N($F420),0))-CQ420-EO420&lt;0.005,0,(GM419*(1+GM$5/Setup!$C$36)+IF($V420=20,N($F420),0))-CQ420-EO420)</f>
        <v>0</v>
      </c>
      <c r="GN420" s="48" t="n">
        <f aca="false">IF((GN419*(1+GN$5/Setup!$C$36)+IF($V420=21,N($F420),0))-CR420-EP420&lt;0.005,0,(GN419*(1+GN$5/Setup!$C$36)+IF($V420=21,N($F420),0))-CR420-EP420)</f>
        <v>0</v>
      </c>
      <c r="GO420" s="48" t="n">
        <f aca="false">IF((GO419*(1+GO$5/Setup!$C$36)+IF($V420=22,N($F420),0))-CS420-EQ420&lt;0.005,0,(GO419*(1+GO$5/Setup!$C$36)+IF($V420=22,N($F420),0))-CS420-EQ420)</f>
        <v>0</v>
      </c>
      <c r="GP420" s="48" t="n">
        <f aca="false">IF((GP419*(1+GP$5/Setup!$C$36)+IF($V420=23,N($F420),0))-CT420-ER420&lt;0.005,0,(GP419*(1+GP$5/Setup!$C$36)+IF($V420=23,N($F420),0))-CT420-ER420)</f>
        <v>0</v>
      </c>
      <c r="GQ420" s="48" t="n">
        <f aca="false">IF((GQ419*(1+GQ$5/Setup!$C$36)+IF($V420=24,N($F420),0))-CU420-ES420&lt;0.005,0,(GQ419*(1+GQ$5/Setup!$C$36)+IF($V420=24,N($F420),0))-CU420-ES420)</f>
        <v>0</v>
      </c>
      <c r="GR420" s="48" t="n">
        <f aca="false">IF((GR419*(1+GR$5/Setup!$C$36)+IF($V420=25,N($F420),0))-CV420-ET420&lt;0.005,0,(GR419*(1+GR$5/Setup!$C$36)+IF($V420=25,N($F420),0))-CV420-ET420)</f>
        <v>0</v>
      </c>
      <c r="GS420" s="48" t="n">
        <f aca="false">IF((GS419*(1+GS$5/Setup!$C$36)+IF($V420=26,N($F420),0))-CW420-EU420&lt;0.005,0,(GS419*(1+GS$5/Setup!$C$36)+IF($V420=26,N($F420),0))-CW420-EU420)</f>
        <v>0</v>
      </c>
      <c r="GT420" s="48" t="n">
        <f aca="false">IF((GT419*(1+GT$5/Setup!$C$36)+IF($V420=27,N($F420),0))-CX420-EV420&lt;0.005,0,(GT419*(1+GT$5/Setup!$C$36)+IF($V420=27,N($F420),0))-CX420-EV420)</f>
        <v>0</v>
      </c>
      <c r="GU420" s="48" t="n">
        <f aca="false">IF((GU419*(1+GU$5/Setup!$C$36)+IF($V420=28,N($F420),0))-CY420-EW420&lt;0.005,0,(GU419*(1+GU$5/Setup!$C$36)+IF($V420=28,N($F420),0))-CY420-EW420)</f>
        <v>0</v>
      </c>
      <c r="GV420" s="48" t="n">
        <f aca="false">IF((GV419*(1+GV$5/Setup!$C$36)+IF($V420=29,N($F420),0))-CZ420-EX420&lt;0.005,0,(GV419*(1+GV$5/Setup!$C$36)+IF($V420=29,N($F420),0))-CZ420-EX420)</f>
        <v>0</v>
      </c>
      <c r="GW420" s="48" t="n">
        <f aca="false">IF((GW419*(1+GW$5/Setup!$C$36)+IF($V420=30,N($F420),0))-DA420-EY420&lt;0.005,0,(GW419*(1+GW$5/Setup!$C$36)+IF($V420=30,N($F420),0))-DA420-EY420)</f>
        <v>0</v>
      </c>
      <c r="GX420" s="48" t="n">
        <f aca="false">IF((GX419*(1+GX$5/Setup!$C$36)+IF($V420=31,N($F420),0))-DB420-EZ420&lt;0.005,0,(GX419*(1+GX$5/Setup!$C$36)+IF($V420=31,N($F420),0))-DB420-EZ420)</f>
        <v>0</v>
      </c>
      <c r="GY420" s="48" t="n">
        <f aca="false">IF((GY419*(1+GY$5/Setup!$C$36)+IF($V420=32,N($F420),0))-DC420-FA420&lt;0.005,0,(GY419*(1+GY$5/Setup!$C$36)+IF($V420=32,N($F420),0))-DC420-FA420)</f>
        <v>0</v>
      </c>
      <c r="GZ420" s="48" t="n">
        <f aca="false">IF((GZ419*(1+GZ$5/Setup!$C$36)+IF($V420=33,N($F420),0))-DD420-FB420&lt;0.005,0,(GZ419*(1+GZ$5/Setup!$C$36)+IF($V420=33,N($F420),0))-DD420-FB420)</f>
        <v>0</v>
      </c>
      <c r="HA420" s="48" t="n">
        <f aca="false">IF((HA419*(1+HA$5/Setup!$C$36)+IF($V420=34,N($F420),0))-DE420-FC420&lt;0.005,0,(HA419*(1+HA$5/Setup!$C$36)+IF($V420=34,N($F420),0))-DE420-FC420)</f>
        <v>0</v>
      </c>
      <c r="HB420" s="48" t="n">
        <f aca="false">IF((HB419*(1+HB$5/Setup!$C$36)+IF($V420=35,N($F420),0))-DF420-FD420&lt;0.005,0,(HB419*(1+HB$5/Setup!$C$36)+IF($V420=35,N($F420),0))-DF420-FD420)</f>
        <v>0</v>
      </c>
      <c r="HC420" s="48" t="n">
        <f aca="false">IF((HC419*(1+HC$5/Setup!$C$36)+IF($V420=36,N($F420),0))-DG420-FE420&lt;0.005,0,(HC419*(1+HC$5/Setup!$C$36)+IF($V420=36,N($F420),0))-DG420-FE420)</f>
        <v>0</v>
      </c>
      <c r="HD420" s="48" t="n">
        <f aca="false">IF((HD419*(1+HD$5/Setup!$C$36)+IF($V420=37,N($F420),0))-DH420-FF420&lt;0.005,0,(HD419*(1+HD$5/Setup!$C$36)+IF($V420=37,N($F420),0))-DH420-FF420)</f>
        <v>0</v>
      </c>
      <c r="HE420" s="48" t="n">
        <f aca="false">IF((HE419*(1+HE$5/Setup!$C$36)+IF($V420=38,N($F420),0))-DI420-FG420&lt;0.005,0,(HE419*(1+HE$5/Setup!$C$36)+IF($V420=38,N($F420),0))-DI420-FG420)</f>
        <v>0</v>
      </c>
      <c r="HF420" s="48" t="n">
        <f aca="false">IF((HF419*(1+HF$5/Setup!$C$36)+IF($V420=39,N($F420),0))-DJ420-FH420&lt;0.005,0,(HF419*(1+HF$5/Setup!$C$36)+IF($V420=39,N($F420),0))-DJ420-FH420)</f>
        <v>0</v>
      </c>
      <c r="HG420" s="48" t="n">
        <f aca="false">IF((HG419*(1+HG$5/Setup!$C$36)+IF($V420=40,N($F420),0))-DK420-FI420&lt;0.005,0,(HG419*(1+HG$5/Setup!$C$36)+IF($V420=40,N($F420),0))-DK420-FI420)</f>
        <v>0</v>
      </c>
      <c r="HH420" s="48" t="n">
        <f aca="false">IF((HH419*(1+HH$5/Setup!$C$36)+IF($V420=41,N($F420),0))-DL420-FJ420&lt;0.005,0,(HH419*(1+HH$5/Setup!$C$36)+IF($V420=41,N($F420),0))-DL420-FJ420)</f>
        <v>0</v>
      </c>
      <c r="HI420" s="48" t="n">
        <f aca="false">IF((HI419*(1+HI$5/Setup!$C$36)+IF($V420=42,N($F420),0))-DM420-FK420&lt;0.005,0,(HI419*(1+HI$5/Setup!$C$36)+IF($V420=42,N($F420),0))-DM420-FK420)</f>
        <v>0</v>
      </c>
      <c r="HJ420" s="48" t="n">
        <f aca="false">IF((HJ419*(1+HJ$5/Setup!$C$36)+IF($V420=43,N($F420),0))-DN420-FL420&lt;0.005,0,(HJ419*(1+HJ$5/Setup!$C$36)+IF($V420=43,N($F420),0))-DN420-FL420)</f>
        <v>0</v>
      </c>
      <c r="HK420" s="48" t="n">
        <f aca="false">IF((HK419*(1+HK$5/Setup!$C$36)+IF($V420=44,N($F420),0))-DO420-FM420&lt;0.005,0,(HK419*(1+HK$5/Setup!$C$36)+IF($V420=44,N($F420),0))-DO420-FM420)</f>
        <v>0</v>
      </c>
      <c r="HL420" s="48" t="n">
        <f aca="false">IF((HL419*(1+HL$5/Setup!$C$36)+IF($V420=45,N($F420),0))-DP420-FN420&lt;0.005,0,(HL419*(1+HL$5/Setup!$C$36)+IF($V420=45,N($F420),0))-DP420-FN420)</f>
        <v>0</v>
      </c>
      <c r="HM420" s="48" t="n">
        <f aca="false">IF((HM419*(1+HM$5/Setup!$C$36)+IF($V420=46,N($F420),0))-DQ420-FO420&lt;0.005,0,(HM419*(1+HM$5/Setup!$C$36)+IF($V420=46,N($F420),0))-DQ420-FO420)</f>
        <v>0</v>
      </c>
      <c r="HN420" s="48" t="n">
        <f aca="false">IF((HN419*(1+HN$5/Setup!$C$36)+IF($V420=47,N($F420),0))-DR420-FP420&lt;0.005,0,(HN419*(1+HN$5/Setup!$C$36)+IF($V420=47,N($F420),0))-DR420-FP420)</f>
        <v>0</v>
      </c>
      <c r="HO420" s="48" t="n">
        <f aca="false">IF((HO419*(1+HO$5/Setup!$C$36)+IF($V420=48,N($F420),0))-DS420-FQ420&lt;0.005,0,(HO419*(1+HO$5/Setup!$C$36)+IF($V420=48,N($F420),0))-DS420-FQ420)</f>
        <v>0</v>
      </c>
      <c r="HP420" s="48" t="n">
        <f aca="false">IF((HP419*(1+HP$5/Setup!$C$36)+IF($V420=49,N($F420),0))-DT420-FR420&lt;0.005,0,(HP419*(1+HP$5/Setup!$C$36)+IF($V420=49,N($F420),0))-DT420-FR420)</f>
        <v>0</v>
      </c>
      <c r="HQ420" s="48" t="n">
        <f aca="false">IF((HQ419*(1+HQ$5/Setup!$C$36)+IF($V420=50,N($F420),0))-DU420-FS420&lt;0.005,0,(HQ419*(1+HQ$5/Setup!$C$36)+IF($V420=50,N($F420),0))-DU420-FS420)</f>
        <v>0</v>
      </c>
    </row>
    <row r="421" customFormat="false" ht="15" hidden="false" customHeight="false" outlineLevel="0" collapsed="false">
      <c r="A421" s="44" t="n">
        <v>413</v>
      </c>
      <c r="B421" s="45" t="n">
        <f aca="false">IF(Setup!$C$7="Every month",EDATE(Setup!$C$8,($A421-1)),IF(Setup!$C$7="Twice a month",DATE(YEAR(Setup!$C$8),MONTH(Setup!$C$8)+INT((($A421-1)+Setup!$C$41)/2),MIN(IF(MOD(($A421-1)+Setup!$C$41,2)=0,Setup!$C$39,Setup!$C$40),DAY(EOMONTH(DATE(YEAR(Setup!$C$8),MONTH(Setup!$C$8)+INT((($A421-1)+Setup!$C$41)/2),1),0)))),Setup!$C$8+($A421-1)*IF(Setup!$C$7="Every week",7,14)))</f>
        <v>52093</v>
      </c>
      <c r="C421" s="45" t="n">
        <f aca="false">IF(Setup!$C$7="Every month",EDATE(Setup!$C$8,$A421),IF(Setup!$C$7="Twice a month",DATE(YEAR(Setup!$C$8),MONTH(Setup!$C$8)+INT(($A421+Setup!$C$41)/2),MIN(IF(MOD($A421+Setup!$C$41,2)=0,Setup!$C$39,Setup!$C$40),DAY(EOMONTH(DATE(YEAR(Setup!$C$8),MONTH(Setup!$C$8)+INT(($A421+Setup!$C$41)/2),1),0)))),Setup!$C$8+$A421*IF(Setup!$C$7="Every week",7,14)))</f>
        <v>52107</v>
      </c>
      <c r="D421" s="46"/>
      <c r="E421" s="47"/>
      <c r="F421" s="47"/>
      <c r="G421" s="47"/>
      <c r="H421" s="47"/>
      <c r="I421" s="48" t="n">
        <f aca="false">N(Setup!$C$11)+N(E421)</f>
        <v>100</v>
      </c>
      <c r="J421" s="48" t="n">
        <f aca="false">MIN(Setup!$C$37,MAX(I421,0))</f>
        <v>9.23076923076923</v>
      </c>
      <c r="K421" s="48" t="n">
        <f aca="false">MIN(MAX(N(Setup!$C$14)-L420,0),MAX(I421-J421,0))</f>
        <v>0</v>
      </c>
      <c r="L421" s="48" t="n">
        <f aca="false">L420+K421-N(G421)</f>
        <v>500</v>
      </c>
      <c r="M421" s="48" t="n">
        <f aca="false">M420+J421-N(H421)</f>
        <v>3812.30769230767</v>
      </c>
      <c r="N421" s="48" t="n">
        <f aca="false">SUM(BX421:DU421)</f>
        <v>0</v>
      </c>
      <c r="O421" s="48" t="n">
        <f aca="false">SUM(Z421:BW421)-N421</f>
        <v>40</v>
      </c>
      <c r="P421" s="48" t="n">
        <f aca="false">MAX(I421-J421-K421,0)+O421</f>
        <v>130.769230769231</v>
      </c>
      <c r="Q421" s="48" t="n">
        <f aca="false">SUM(DV421:FS421)</f>
        <v>0</v>
      </c>
      <c r="R421" s="49" t="n">
        <f aca="false">N421+J421+K421+Q421</f>
        <v>9.23076923076923</v>
      </c>
      <c r="S421" s="48" t="n">
        <f aca="false">T421-T420-N(F421)+N421+Q421</f>
        <v>0</v>
      </c>
      <c r="T421" s="49" t="n">
        <f aca="false">SUM(FT421:HQ421)</f>
        <v>0</v>
      </c>
      <c r="U421" s="44" t="str">
        <f aca="false">IF(T420&lt;0.005,"",INDEX(Helpers!$C$2:$C$51,IF(_xlfn.MINIFS($DV$6:$FS$6,DV421:FS421,"&gt;0.005")=0,V421,_xlfn.MINIFS($DV$6:$FS$6,DV421:FS421,"&gt;0.005"))))</f>
        <v/>
      </c>
      <c r="V421" s="44" t="n">
        <f aca="false">IF(_xlfn.MINIFS($FT$6:$HQ$6,FT420:HQ420,"&gt;0.005")=0,1,_xlfn.MINIFS($FT$6:$HQ$6,FT420:HQ420,"&gt;0.005"))</f>
        <v>1</v>
      </c>
      <c r="W421" s="44" t="n">
        <f aca="false">IF(AND(D421&lt;&gt;"Paid",T420&gt;0.005),1,0)</f>
        <v>0</v>
      </c>
      <c r="X421" s="48" t="n">
        <f aca="false">SUMPRODUCT(((Helpers!$G$2:$G$51*(1+(Helpers!$D$2:$D$51+0.000000001)/12)^(($B421-Setup!$C$8)/(365.25/12))-Helpers!$E$2:$E$51*((1+(Helpers!$D$2:$D$51+0.000000001)/12)^(($B421-Setup!$C$8)/(365.25/12))-1)/((Helpers!$D$2:$D$51+0.000000001)/12))&gt;0)*(Helpers!$G$2:$G$51*(1+(Helpers!$D$2:$D$51+0.000000001)/12)^(($B421-Setup!$C$8)/(365.25/12))-Helpers!$E$2:$E$51*((1+(Helpers!$D$2:$D$51+0.000000001)/12)^(($B421-Setup!$C$8)/(365.25/12))-1)/((Helpers!$D$2:$D$51+0.000000001)/12)))</f>
        <v>0</v>
      </c>
      <c r="Y421" s="48"/>
      <c r="Z421" s="48" t="n">
        <f aca="false">IF(OR(N(Z$5)=0,Z$6=""),0,Z$5*((DATE(YEAR($B421),MONTH($B421),MIN(Z$6,DAY(EOMONTH($B421,0))))&gt;=$B421)*(DATE(YEAR($B421),MONTH($B421),MIN(Z$6,DAY(EOMONTH($B421,0))))&lt;$C421)+(DATE(YEAR($B421),MONTH($B421)+1,MIN(Z$6,DAY(EOMONTH($B421,1))))&gt;=$B421)*(DATE(YEAR($B421),MONTH($B421)+1,MIN(Z$6,DAY(EOMONTH($B421,1))))&lt;$C421)))</f>
        <v>0</v>
      </c>
      <c r="AA421" s="48" t="n">
        <f aca="false">IF(OR(N(AA$5)=0,AA$6=""),0,AA$5*((DATE(YEAR($B421),MONTH($B421),MIN(AA$6,DAY(EOMONTH($B421,0))))&gt;=$B421)*(DATE(YEAR($B421),MONTH($B421),MIN(AA$6,DAY(EOMONTH($B421,0))))&lt;$C421)+(DATE(YEAR($B421),MONTH($B421)+1,MIN(AA$6,DAY(EOMONTH($B421,1))))&gt;=$B421)*(DATE(YEAR($B421),MONTH($B421)+1,MIN(AA$6,DAY(EOMONTH($B421,1))))&lt;$C421)))</f>
        <v>40</v>
      </c>
      <c r="AB421" s="48" t="n">
        <f aca="false">IF(OR(N(AB$5)=0,AB$6=""),0,AB$5*((DATE(YEAR($B421),MONTH($B421),MIN(AB$6,DAY(EOMONTH($B421,0))))&gt;=$B421)*(DATE(YEAR($B421),MONTH($B421),MIN(AB$6,DAY(EOMONTH($B421,0))))&lt;$C421)+(DATE(YEAR($B421),MONTH($B421)+1,MIN(AB$6,DAY(EOMONTH($B421,1))))&gt;=$B421)*(DATE(YEAR($B421),MONTH($B421)+1,MIN(AB$6,DAY(EOMONTH($B421,1))))&lt;$C421)))</f>
        <v>0</v>
      </c>
      <c r="AC421" s="48" t="n">
        <f aca="false">IF(OR(N(AC$5)=0,AC$6=""),0,AC$5*((DATE(YEAR($B421),MONTH($B421),MIN(AC$6,DAY(EOMONTH($B421,0))))&gt;=$B421)*(DATE(YEAR($B421),MONTH($B421),MIN(AC$6,DAY(EOMONTH($B421,0))))&lt;$C421)+(DATE(YEAR($B421),MONTH($B421)+1,MIN(AC$6,DAY(EOMONTH($B421,1))))&gt;=$B421)*(DATE(YEAR($B421),MONTH($B421)+1,MIN(AC$6,DAY(EOMONTH($B421,1))))&lt;$C421)))</f>
        <v>0</v>
      </c>
      <c r="AD421" s="48" t="n">
        <f aca="false">IF(OR(N(AD$5)=0,AD$6=""),0,AD$5*((DATE(YEAR($B421),MONTH($B421),MIN(AD$6,DAY(EOMONTH($B421,0))))&gt;=$B421)*(DATE(YEAR($B421),MONTH($B421),MIN(AD$6,DAY(EOMONTH($B421,0))))&lt;$C421)+(DATE(YEAR($B421),MONTH($B421)+1,MIN(AD$6,DAY(EOMONTH($B421,1))))&gt;=$B421)*(DATE(YEAR($B421),MONTH($B421)+1,MIN(AD$6,DAY(EOMONTH($B421,1))))&lt;$C421)))</f>
        <v>0</v>
      </c>
      <c r="AE421" s="48" t="n">
        <f aca="false">IF(OR(N(AE$5)=0,AE$6=""),0,AE$5*((DATE(YEAR($B421),MONTH($B421),MIN(AE$6,DAY(EOMONTH($B421,0))))&gt;=$B421)*(DATE(YEAR($B421),MONTH($B421),MIN(AE$6,DAY(EOMONTH($B421,0))))&lt;$C421)+(DATE(YEAR($B421),MONTH($B421)+1,MIN(AE$6,DAY(EOMONTH($B421,1))))&gt;=$B421)*(DATE(YEAR($B421),MONTH($B421)+1,MIN(AE$6,DAY(EOMONTH($B421,1))))&lt;$C421)))</f>
        <v>0</v>
      </c>
      <c r="AF421" s="48" t="n">
        <f aca="false">IF(OR(N(AF$5)=0,AF$6=""),0,AF$5*((DATE(YEAR($B421),MONTH($B421),MIN(AF$6,DAY(EOMONTH($B421,0))))&gt;=$B421)*(DATE(YEAR($B421),MONTH($B421),MIN(AF$6,DAY(EOMONTH($B421,0))))&lt;$C421)+(DATE(YEAR($B421),MONTH($B421)+1,MIN(AF$6,DAY(EOMONTH($B421,1))))&gt;=$B421)*(DATE(YEAR($B421),MONTH($B421)+1,MIN(AF$6,DAY(EOMONTH($B421,1))))&lt;$C421)))</f>
        <v>0</v>
      </c>
      <c r="AG421" s="48" t="n">
        <f aca="false">IF(OR(N(AG$5)=0,AG$6=""),0,AG$5*((DATE(YEAR($B421),MONTH($B421),MIN(AG$6,DAY(EOMONTH($B421,0))))&gt;=$B421)*(DATE(YEAR($B421),MONTH($B421),MIN(AG$6,DAY(EOMONTH($B421,0))))&lt;$C421)+(DATE(YEAR($B421),MONTH($B421)+1,MIN(AG$6,DAY(EOMONTH($B421,1))))&gt;=$B421)*(DATE(YEAR($B421),MONTH($B421)+1,MIN(AG$6,DAY(EOMONTH($B421,1))))&lt;$C421)))</f>
        <v>0</v>
      </c>
      <c r="AH421" s="48" t="n">
        <f aca="false">IF(OR(N(AH$5)=0,AH$6=""),0,AH$5*((DATE(YEAR($B421),MONTH($B421),MIN(AH$6,DAY(EOMONTH($B421,0))))&gt;=$B421)*(DATE(YEAR($B421),MONTH($B421),MIN(AH$6,DAY(EOMONTH($B421,0))))&lt;$C421)+(DATE(YEAR($B421),MONTH($B421)+1,MIN(AH$6,DAY(EOMONTH($B421,1))))&gt;=$B421)*(DATE(YEAR($B421),MONTH($B421)+1,MIN(AH$6,DAY(EOMONTH($B421,1))))&lt;$C421)))</f>
        <v>0</v>
      </c>
      <c r="AI421" s="48" t="n">
        <f aca="false">IF(OR(N(AI$5)=0,AI$6=""),0,AI$5*((DATE(YEAR($B421),MONTH($B421),MIN(AI$6,DAY(EOMONTH($B421,0))))&gt;=$B421)*(DATE(YEAR($B421),MONTH($B421),MIN(AI$6,DAY(EOMONTH($B421,0))))&lt;$C421)+(DATE(YEAR($B421),MONTH($B421)+1,MIN(AI$6,DAY(EOMONTH($B421,1))))&gt;=$B421)*(DATE(YEAR($B421),MONTH($B421)+1,MIN(AI$6,DAY(EOMONTH($B421,1))))&lt;$C421)))</f>
        <v>0</v>
      </c>
      <c r="AJ421" s="48" t="n">
        <f aca="false">IF(OR(N(AJ$5)=0,AJ$6=""),0,AJ$5*((DATE(YEAR($B421),MONTH($B421),MIN(AJ$6,DAY(EOMONTH($B421,0))))&gt;=$B421)*(DATE(YEAR($B421),MONTH($B421),MIN(AJ$6,DAY(EOMONTH($B421,0))))&lt;$C421)+(DATE(YEAR($B421),MONTH($B421)+1,MIN(AJ$6,DAY(EOMONTH($B421,1))))&gt;=$B421)*(DATE(YEAR($B421),MONTH($B421)+1,MIN(AJ$6,DAY(EOMONTH($B421,1))))&lt;$C421)))</f>
        <v>0</v>
      </c>
      <c r="AK421" s="48" t="n">
        <f aca="false">IF(OR(N(AK$5)=0,AK$6=""),0,AK$5*((DATE(YEAR($B421),MONTH($B421),MIN(AK$6,DAY(EOMONTH($B421,0))))&gt;=$B421)*(DATE(YEAR($B421),MONTH($B421),MIN(AK$6,DAY(EOMONTH($B421,0))))&lt;$C421)+(DATE(YEAR($B421),MONTH($B421)+1,MIN(AK$6,DAY(EOMONTH($B421,1))))&gt;=$B421)*(DATE(YEAR($B421),MONTH($B421)+1,MIN(AK$6,DAY(EOMONTH($B421,1))))&lt;$C421)))</f>
        <v>0</v>
      </c>
      <c r="AL421" s="48" t="n">
        <f aca="false">IF(OR(N(AL$5)=0,AL$6=""),0,AL$5*((DATE(YEAR($B421),MONTH($B421),MIN(AL$6,DAY(EOMONTH($B421,0))))&gt;=$B421)*(DATE(YEAR($B421),MONTH($B421),MIN(AL$6,DAY(EOMONTH($B421,0))))&lt;$C421)+(DATE(YEAR($B421),MONTH($B421)+1,MIN(AL$6,DAY(EOMONTH($B421,1))))&gt;=$B421)*(DATE(YEAR($B421),MONTH($B421)+1,MIN(AL$6,DAY(EOMONTH($B421,1))))&lt;$C421)))</f>
        <v>0</v>
      </c>
      <c r="AM421" s="48" t="n">
        <f aca="false">IF(OR(N(AM$5)=0,AM$6=""),0,AM$5*((DATE(YEAR($B421),MONTH($B421),MIN(AM$6,DAY(EOMONTH($B421,0))))&gt;=$B421)*(DATE(YEAR($B421),MONTH($B421),MIN(AM$6,DAY(EOMONTH($B421,0))))&lt;$C421)+(DATE(YEAR($B421),MONTH($B421)+1,MIN(AM$6,DAY(EOMONTH($B421,1))))&gt;=$B421)*(DATE(YEAR($B421),MONTH($B421)+1,MIN(AM$6,DAY(EOMONTH($B421,1))))&lt;$C421)))</f>
        <v>0</v>
      </c>
      <c r="AN421" s="48" t="n">
        <f aca="false">IF(OR(N(AN$5)=0,AN$6=""),0,AN$5*((DATE(YEAR($B421),MONTH($B421),MIN(AN$6,DAY(EOMONTH($B421,0))))&gt;=$B421)*(DATE(YEAR($B421),MONTH($B421),MIN(AN$6,DAY(EOMONTH($B421,0))))&lt;$C421)+(DATE(YEAR($B421),MONTH($B421)+1,MIN(AN$6,DAY(EOMONTH($B421,1))))&gt;=$B421)*(DATE(YEAR($B421),MONTH($B421)+1,MIN(AN$6,DAY(EOMONTH($B421,1))))&lt;$C421)))</f>
        <v>0</v>
      </c>
      <c r="AO421" s="48" t="n">
        <f aca="false">IF(OR(N(AO$5)=0,AO$6=""),0,AO$5*((DATE(YEAR($B421),MONTH($B421),MIN(AO$6,DAY(EOMONTH($B421,0))))&gt;=$B421)*(DATE(YEAR($B421),MONTH($B421),MIN(AO$6,DAY(EOMONTH($B421,0))))&lt;$C421)+(DATE(YEAR($B421),MONTH($B421)+1,MIN(AO$6,DAY(EOMONTH($B421,1))))&gt;=$B421)*(DATE(YEAR($B421),MONTH($B421)+1,MIN(AO$6,DAY(EOMONTH($B421,1))))&lt;$C421)))</f>
        <v>0</v>
      </c>
      <c r="AP421" s="48" t="n">
        <f aca="false">IF(OR(N(AP$5)=0,AP$6=""),0,AP$5*((DATE(YEAR($B421),MONTH($B421),MIN(AP$6,DAY(EOMONTH($B421,0))))&gt;=$B421)*(DATE(YEAR($B421),MONTH($B421),MIN(AP$6,DAY(EOMONTH($B421,0))))&lt;$C421)+(DATE(YEAR($B421),MONTH($B421)+1,MIN(AP$6,DAY(EOMONTH($B421,1))))&gt;=$B421)*(DATE(YEAR($B421),MONTH($B421)+1,MIN(AP$6,DAY(EOMONTH($B421,1))))&lt;$C421)))</f>
        <v>0</v>
      </c>
      <c r="AQ421" s="48" t="n">
        <f aca="false">IF(OR(N(AQ$5)=0,AQ$6=""),0,AQ$5*((DATE(YEAR($B421),MONTH($B421),MIN(AQ$6,DAY(EOMONTH($B421,0))))&gt;=$B421)*(DATE(YEAR($B421),MONTH($B421),MIN(AQ$6,DAY(EOMONTH($B421,0))))&lt;$C421)+(DATE(YEAR($B421),MONTH($B421)+1,MIN(AQ$6,DAY(EOMONTH($B421,1))))&gt;=$B421)*(DATE(YEAR($B421),MONTH($B421)+1,MIN(AQ$6,DAY(EOMONTH($B421,1))))&lt;$C421)))</f>
        <v>0</v>
      </c>
      <c r="AR421" s="48" t="n">
        <f aca="false">IF(OR(N(AR$5)=0,AR$6=""),0,AR$5*((DATE(YEAR($B421),MONTH($B421),MIN(AR$6,DAY(EOMONTH($B421,0))))&gt;=$B421)*(DATE(YEAR($B421),MONTH($B421),MIN(AR$6,DAY(EOMONTH($B421,0))))&lt;$C421)+(DATE(YEAR($B421),MONTH($B421)+1,MIN(AR$6,DAY(EOMONTH($B421,1))))&gt;=$B421)*(DATE(YEAR($B421),MONTH($B421)+1,MIN(AR$6,DAY(EOMONTH($B421,1))))&lt;$C421)))</f>
        <v>0</v>
      </c>
      <c r="AS421" s="48" t="n">
        <f aca="false">IF(OR(N(AS$5)=0,AS$6=""),0,AS$5*((DATE(YEAR($B421),MONTH($B421),MIN(AS$6,DAY(EOMONTH($B421,0))))&gt;=$B421)*(DATE(YEAR($B421),MONTH($B421),MIN(AS$6,DAY(EOMONTH($B421,0))))&lt;$C421)+(DATE(YEAR($B421),MONTH($B421)+1,MIN(AS$6,DAY(EOMONTH($B421,1))))&gt;=$B421)*(DATE(YEAR($B421),MONTH($B421)+1,MIN(AS$6,DAY(EOMONTH($B421,1))))&lt;$C421)))</f>
        <v>0</v>
      </c>
      <c r="AT421" s="48" t="n">
        <f aca="false">IF(OR(N(AT$5)=0,AT$6=""),0,AT$5*((DATE(YEAR($B421),MONTH($B421),MIN(AT$6,DAY(EOMONTH($B421,0))))&gt;=$B421)*(DATE(YEAR($B421),MONTH($B421),MIN(AT$6,DAY(EOMONTH($B421,0))))&lt;$C421)+(DATE(YEAR($B421),MONTH($B421)+1,MIN(AT$6,DAY(EOMONTH($B421,1))))&gt;=$B421)*(DATE(YEAR($B421),MONTH($B421)+1,MIN(AT$6,DAY(EOMONTH($B421,1))))&lt;$C421)))</f>
        <v>0</v>
      </c>
      <c r="AU421" s="48" t="n">
        <f aca="false">IF(OR(N(AU$5)=0,AU$6=""),0,AU$5*((DATE(YEAR($B421),MONTH($B421),MIN(AU$6,DAY(EOMONTH($B421,0))))&gt;=$B421)*(DATE(YEAR($B421),MONTH($B421),MIN(AU$6,DAY(EOMONTH($B421,0))))&lt;$C421)+(DATE(YEAR($B421),MONTH($B421)+1,MIN(AU$6,DAY(EOMONTH($B421,1))))&gt;=$B421)*(DATE(YEAR($B421),MONTH($B421)+1,MIN(AU$6,DAY(EOMONTH($B421,1))))&lt;$C421)))</f>
        <v>0</v>
      </c>
      <c r="AV421" s="48" t="n">
        <f aca="false">IF(OR(N(AV$5)=0,AV$6=""),0,AV$5*((DATE(YEAR($B421),MONTH($B421),MIN(AV$6,DAY(EOMONTH($B421,0))))&gt;=$B421)*(DATE(YEAR($B421),MONTH($B421),MIN(AV$6,DAY(EOMONTH($B421,0))))&lt;$C421)+(DATE(YEAR($B421),MONTH($B421)+1,MIN(AV$6,DAY(EOMONTH($B421,1))))&gt;=$B421)*(DATE(YEAR($B421),MONTH($B421)+1,MIN(AV$6,DAY(EOMONTH($B421,1))))&lt;$C421)))</f>
        <v>0</v>
      </c>
      <c r="AW421" s="48" t="n">
        <f aca="false">IF(OR(N(AW$5)=0,AW$6=""),0,AW$5*((DATE(YEAR($B421),MONTH($B421),MIN(AW$6,DAY(EOMONTH($B421,0))))&gt;=$B421)*(DATE(YEAR($B421),MONTH($B421),MIN(AW$6,DAY(EOMONTH($B421,0))))&lt;$C421)+(DATE(YEAR($B421),MONTH($B421)+1,MIN(AW$6,DAY(EOMONTH($B421,1))))&gt;=$B421)*(DATE(YEAR($B421),MONTH($B421)+1,MIN(AW$6,DAY(EOMONTH($B421,1))))&lt;$C421)))</f>
        <v>0</v>
      </c>
      <c r="AX421" s="48" t="n">
        <f aca="false">IF(OR(N(AX$5)=0,AX$6=""),0,AX$5*((DATE(YEAR($B421),MONTH($B421),MIN(AX$6,DAY(EOMONTH($B421,0))))&gt;=$B421)*(DATE(YEAR($B421),MONTH($B421),MIN(AX$6,DAY(EOMONTH($B421,0))))&lt;$C421)+(DATE(YEAR($B421),MONTH($B421)+1,MIN(AX$6,DAY(EOMONTH($B421,1))))&gt;=$B421)*(DATE(YEAR($B421),MONTH($B421)+1,MIN(AX$6,DAY(EOMONTH($B421,1))))&lt;$C421)))</f>
        <v>0</v>
      </c>
      <c r="AY421" s="48" t="n">
        <f aca="false">IF(OR(N(AY$5)=0,AY$6=""),0,AY$5*((DATE(YEAR($B421),MONTH($B421),MIN(AY$6,DAY(EOMONTH($B421,0))))&gt;=$B421)*(DATE(YEAR($B421),MONTH($B421),MIN(AY$6,DAY(EOMONTH($B421,0))))&lt;$C421)+(DATE(YEAR($B421),MONTH($B421)+1,MIN(AY$6,DAY(EOMONTH($B421,1))))&gt;=$B421)*(DATE(YEAR($B421),MONTH($B421)+1,MIN(AY$6,DAY(EOMONTH($B421,1))))&lt;$C421)))</f>
        <v>0</v>
      </c>
      <c r="AZ421" s="48" t="n">
        <f aca="false">IF(OR(N(AZ$5)=0,AZ$6=""),0,AZ$5*((DATE(YEAR($B421),MONTH($B421),MIN(AZ$6,DAY(EOMONTH($B421,0))))&gt;=$B421)*(DATE(YEAR($B421),MONTH($B421),MIN(AZ$6,DAY(EOMONTH($B421,0))))&lt;$C421)+(DATE(YEAR($B421),MONTH($B421)+1,MIN(AZ$6,DAY(EOMONTH($B421,1))))&gt;=$B421)*(DATE(YEAR($B421),MONTH($B421)+1,MIN(AZ$6,DAY(EOMONTH($B421,1))))&lt;$C421)))</f>
        <v>0</v>
      </c>
      <c r="BA421" s="48" t="n">
        <f aca="false">IF(OR(N(BA$5)=0,BA$6=""),0,BA$5*((DATE(YEAR($B421),MONTH($B421),MIN(BA$6,DAY(EOMONTH($B421,0))))&gt;=$B421)*(DATE(YEAR($B421),MONTH($B421),MIN(BA$6,DAY(EOMONTH($B421,0))))&lt;$C421)+(DATE(YEAR($B421),MONTH($B421)+1,MIN(BA$6,DAY(EOMONTH($B421,1))))&gt;=$B421)*(DATE(YEAR($B421),MONTH($B421)+1,MIN(BA$6,DAY(EOMONTH($B421,1))))&lt;$C421)))</f>
        <v>0</v>
      </c>
      <c r="BB421" s="48" t="n">
        <f aca="false">IF(OR(N(BB$5)=0,BB$6=""),0,BB$5*((DATE(YEAR($B421),MONTH($B421),MIN(BB$6,DAY(EOMONTH($B421,0))))&gt;=$B421)*(DATE(YEAR($B421),MONTH($B421),MIN(BB$6,DAY(EOMONTH($B421,0))))&lt;$C421)+(DATE(YEAR($B421),MONTH($B421)+1,MIN(BB$6,DAY(EOMONTH($B421,1))))&gt;=$B421)*(DATE(YEAR($B421),MONTH($B421)+1,MIN(BB$6,DAY(EOMONTH($B421,1))))&lt;$C421)))</f>
        <v>0</v>
      </c>
      <c r="BC421" s="48" t="n">
        <f aca="false">IF(OR(N(BC$5)=0,BC$6=""),0,BC$5*((DATE(YEAR($B421),MONTH($B421),MIN(BC$6,DAY(EOMONTH($B421,0))))&gt;=$B421)*(DATE(YEAR($B421),MONTH($B421),MIN(BC$6,DAY(EOMONTH($B421,0))))&lt;$C421)+(DATE(YEAR($B421),MONTH($B421)+1,MIN(BC$6,DAY(EOMONTH($B421,1))))&gt;=$B421)*(DATE(YEAR($B421),MONTH($B421)+1,MIN(BC$6,DAY(EOMONTH($B421,1))))&lt;$C421)))</f>
        <v>0</v>
      </c>
      <c r="BD421" s="48" t="n">
        <f aca="false">IF(OR(N(BD$5)=0,BD$6=""),0,BD$5*((DATE(YEAR($B421),MONTH($B421),MIN(BD$6,DAY(EOMONTH($B421,0))))&gt;=$B421)*(DATE(YEAR($B421),MONTH($B421),MIN(BD$6,DAY(EOMONTH($B421,0))))&lt;$C421)+(DATE(YEAR($B421),MONTH($B421)+1,MIN(BD$6,DAY(EOMONTH($B421,1))))&gt;=$B421)*(DATE(YEAR($B421),MONTH($B421)+1,MIN(BD$6,DAY(EOMONTH($B421,1))))&lt;$C421)))</f>
        <v>0</v>
      </c>
      <c r="BE421" s="48" t="n">
        <f aca="false">IF(OR(N(BE$5)=0,BE$6=""),0,BE$5*((DATE(YEAR($B421),MONTH($B421),MIN(BE$6,DAY(EOMONTH($B421,0))))&gt;=$B421)*(DATE(YEAR($B421),MONTH($B421),MIN(BE$6,DAY(EOMONTH($B421,0))))&lt;$C421)+(DATE(YEAR($B421),MONTH($B421)+1,MIN(BE$6,DAY(EOMONTH($B421,1))))&gt;=$B421)*(DATE(YEAR($B421),MONTH($B421)+1,MIN(BE$6,DAY(EOMONTH($B421,1))))&lt;$C421)))</f>
        <v>0</v>
      </c>
      <c r="BF421" s="48" t="n">
        <f aca="false">IF(OR(N(BF$5)=0,BF$6=""),0,BF$5*((DATE(YEAR($B421),MONTH($B421),MIN(BF$6,DAY(EOMONTH($B421,0))))&gt;=$B421)*(DATE(YEAR($B421),MONTH($B421),MIN(BF$6,DAY(EOMONTH($B421,0))))&lt;$C421)+(DATE(YEAR($B421),MONTH($B421)+1,MIN(BF$6,DAY(EOMONTH($B421,1))))&gt;=$B421)*(DATE(YEAR($B421),MONTH($B421)+1,MIN(BF$6,DAY(EOMONTH($B421,1))))&lt;$C421)))</f>
        <v>0</v>
      </c>
      <c r="BG421" s="48" t="n">
        <f aca="false">IF(OR(N(BG$5)=0,BG$6=""),0,BG$5*((DATE(YEAR($B421),MONTH($B421),MIN(BG$6,DAY(EOMONTH($B421,0))))&gt;=$B421)*(DATE(YEAR($B421),MONTH($B421),MIN(BG$6,DAY(EOMONTH($B421,0))))&lt;$C421)+(DATE(YEAR($B421),MONTH($B421)+1,MIN(BG$6,DAY(EOMONTH($B421,1))))&gt;=$B421)*(DATE(YEAR($B421),MONTH($B421)+1,MIN(BG$6,DAY(EOMONTH($B421,1))))&lt;$C421)))</f>
        <v>0</v>
      </c>
      <c r="BH421" s="48" t="n">
        <f aca="false">IF(OR(N(BH$5)=0,BH$6=""),0,BH$5*((DATE(YEAR($B421),MONTH($B421),MIN(BH$6,DAY(EOMONTH($B421,0))))&gt;=$B421)*(DATE(YEAR($B421),MONTH($B421),MIN(BH$6,DAY(EOMONTH($B421,0))))&lt;$C421)+(DATE(YEAR($B421),MONTH($B421)+1,MIN(BH$6,DAY(EOMONTH($B421,1))))&gt;=$B421)*(DATE(YEAR($B421),MONTH($B421)+1,MIN(BH$6,DAY(EOMONTH($B421,1))))&lt;$C421)))</f>
        <v>0</v>
      </c>
      <c r="BI421" s="48" t="n">
        <f aca="false">IF(OR(N(BI$5)=0,BI$6=""),0,BI$5*((DATE(YEAR($B421),MONTH($B421),MIN(BI$6,DAY(EOMONTH($B421,0))))&gt;=$B421)*(DATE(YEAR($B421),MONTH($B421),MIN(BI$6,DAY(EOMONTH($B421,0))))&lt;$C421)+(DATE(YEAR($B421),MONTH($B421)+1,MIN(BI$6,DAY(EOMONTH($B421,1))))&gt;=$B421)*(DATE(YEAR($B421),MONTH($B421)+1,MIN(BI$6,DAY(EOMONTH($B421,1))))&lt;$C421)))</f>
        <v>0</v>
      </c>
      <c r="BJ421" s="48" t="n">
        <f aca="false">IF(OR(N(BJ$5)=0,BJ$6=""),0,BJ$5*((DATE(YEAR($B421),MONTH($B421),MIN(BJ$6,DAY(EOMONTH($B421,0))))&gt;=$B421)*(DATE(YEAR($B421),MONTH($B421),MIN(BJ$6,DAY(EOMONTH($B421,0))))&lt;$C421)+(DATE(YEAR($B421),MONTH($B421)+1,MIN(BJ$6,DAY(EOMONTH($B421,1))))&gt;=$B421)*(DATE(YEAR($B421),MONTH($B421)+1,MIN(BJ$6,DAY(EOMONTH($B421,1))))&lt;$C421)))</f>
        <v>0</v>
      </c>
      <c r="BK421" s="48" t="n">
        <f aca="false">IF(OR(N(BK$5)=0,BK$6=""),0,BK$5*((DATE(YEAR($B421),MONTH($B421),MIN(BK$6,DAY(EOMONTH($B421,0))))&gt;=$B421)*(DATE(YEAR($B421),MONTH($B421),MIN(BK$6,DAY(EOMONTH($B421,0))))&lt;$C421)+(DATE(YEAR($B421),MONTH($B421)+1,MIN(BK$6,DAY(EOMONTH($B421,1))))&gt;=$B421)*(DATE(YEAR($B421),MONTH($B421)+1,MIN(BK$6,DAY(EOMONTH($B421,1))))&lt;$C421)))</f>
        <v>0</v>
      </c>
      <c r="BL421" s="48" t="n">
        <f aca="false">IF(OR(N(BL$5)=0,BL$6=""),0,BL$5*((DATE(YEAR($B421),MONTH($B421),MIN(BL$6,DAY(EOMONTH($B421,0))))&gt;=$B421)*(DATE(YEAR($B421),MONTH($B421),MIN(BL$6,DAY(EOMONTH($B421,0))))&lt;$C421)+(DATE(YEAR($B421),MONTH($B421)+1,MIN(BL$6,DAY(EOMONTH($B421,1))))&gt;=$B421)*(DATE(YEAR($B421),MONTH($B421)+1,MIN(BL$6,DAY(EOMONTH($B421,1))))&lt;$C421)))</f>
        <v>0</v>
      </c>
      <c r="BM421" s="48" t="n">
        <f aca="false">IF(OR(N(BM$5)=0,BM$6=""),0,BM$5*((DATE(YEAR($B421),MONTH($B421),MIN(BM$6,DAY(EOMONTH($B421,0))))&gt;=$B421)*(DATE(YEAR($B421),MONTH($B421),MIN(BM$6,DAY(EOMONTH($B421,0))))&lt;$C421)+(DATE(YEAR($B421),MONTH($B421)+1,MIN(BM$6,DAY(EOMONTH($B421,1))))&gt;=$B421)*(DATE(YEAR($B421),MONTH($B421)+1,MIN(BM$6,DAY(EOMONTH($B421,1))))&lt;$C421)))</f>
        <v>0</v>
      </c>
      <c r="BN421" s="48" t="n">
        <f aca="false">IF(OR(N(BN$5)=0,BN$6=""),0,BN$5*((DATE(YEAR($B421),MONTH($B421),MIN(BN$6,DAY(EOMONTH($B421,0))))&gt;=$B421)*(DATE(YEAR($B421),MONTH($B421),MIN(BN$6,DAY(EOMONTH($B421,0))))&lt;$C421)+(DATE(YEAR($B421),MONTH($B421)+1,MIN(BN$6,DAY(EOMONTH($B421,1))))&gt;=$B421)*(DATE(YEAR($B421),MONTH($B421)+1,MIN(BN$6,DAY(EOMONTH($B421,1))))&lt;$C421)))</f>
        <v>0</v>
      </c>
      <c r="BO421" s="48" t="n">
        <f aca="false">IF(OR(N(BO$5)=0,BO$6=""),0,BO$5*((DATE(YEAR($B421),MONTH($B421),MIN(BO$6,DAY(EOMONTH($B421,0))))&gt;=$B421)*(DATE(YEAR($B421),MONTH($B421),MIN(BO$6,DAY(EOMONTH($B421,0))))&lt;$C421)+(DATE(YEAR($B421),MONTH($B421)+1,MIN(BO$6,DAY(EOMONTH($B421,1))))&gt;=$B421)*(DATE(YEAR($B421),MONTH($B421)+1,MIN(BO$6,DAY(EOMONTH($B421,1))))&lt;$C421)))</f>
        <v>0</v>
      </c>
      <c r="BP421" s="48" t="n">
        <f aca="false">IF(OR(N(BP$5)=0,BP$6=""),0,BP$5*((DATE(YEAR($B421),MONTH($B421),MIN(BP$6,DAY(EOMONTH($B421,0))))&gt;=$B421)*(DATE(YEAR($B421),MONTH($B421),MIN(BP$6,DAY(EOMONTH($B421,0))))&lt;$C421)+(DATE(YEAR($B421),MONTH($B421)+1,MIN(BP$6,DAY(EOMONTH($B421,1))))&gt;=$B421)*(DATE(YEAR($B421),MONTH($B421)+1,MIN(BP$6,DAY(EOMONTH($B421,1))))&lt;$C421)))</f>
        <v>0</v>
      </c>
      <c r="BQ421" s="48" t="n">
        <f aca="false">IF(OR(N(BQ$5)=0,BQ$6=""),0,BQ$5*((DATE(YEAR($B421),MONTH($B421),MIN(BQ$6,DAY(EOMONTH($B421,0))))&gt;=$B421)*(DATE(YEAR($B421),MONTH($B421),MIN(BQ$6,DAY(EOMONTH($B421,0))))&lt;$C421)+(DATE(YEAR($B421),MONTH($B421)+1,MIN(BQ$6,DAY(EOMONTH($B421,1))))&gt;=$B421)*(DATE(YEAR($B421),MONTH($B421)+1,MIN(BQ$6,DAY(EOMONTH($B421,1))))&lt;$C421)))</f>
        <v>0</v>
      </c>
      <c r="BR421" s="48" t="n">
        <f aca="false">IF(OR(N(BR$5)=0,BR$6=""),0,BR$5*((DATE(YEAR($B421),MONTH($B421),MIN(BR$6,DAY(EOMONTH($B421,0))))&gt;=$B421)*(DATE(YEAR($B421),MONTH($B421),MIN(BR$6,DAY(EOMONTH($B421,0))))&lt;$C421)+(DATE(YEAR($B421),MONTH($B421)+1,MIN(BR$6,DAY(EOMONTH($B421,1))))&gt;=$B421)*(DATE(YEAR($B421),MONTH($B421)+1,MIN(BR$6,DAY(EOMONTH($B421,1))))&lt;$C421)))</f>
        <v>0</v>
      </c>
      <c r="BS421" s="48" t="n">
        <f aca="false">IF(OR(N(BS$5)=0,BS$6=""),0,BS$5*((DATE(YEAR($B421),MONTH($B421),MIN(BS$6,DAY(EOMONTH($B421,0))))&gt;=$B421)*(DATE(YEAR($B421),MONTH($B421),MIN(BS$6,DAY(EOMONTH($B421,0))))&lt;$C421)+(DATE(YEAR($B421),MONTH($B421)+1,MIN(BS$6,DAY(EOMONTH($B421,1))))&gt;=$B421)*(DATE(YEAR($B421),MONTH($B421)+1,MIN(BS$6,DAY(EOMONTH($B421,1))))&lt;$C421)))</f>
        <v>0</v>
      </c>
      <c r="BT421" s="48" t="n">
        <f aca="false">IF(OR(N(BT$5)=0,BT$6=""),0,BT$5*((DATE(YEAR($B421),MONTH($B421),MIN(BT$6,DAY(EOMONTH($B421,0))))&gt;=$B421)*(DATE(YEAR($B421),MONTH($B421),MIN(BT$6,DAY(EOMONTH($B421,0))))&lt;$C421)+(DATE(YEAR($B421),MONTH($B421)+1,MIN(BT$6,DAY(EOMONTH($B421,1))))&gt;=$B421)*(DATE(YEAR($B421),MONTH($B421)+1,MIN(BT$6,DAY(EOMONTH($B421,1))))&lt;$C421)))</f>
        <v>0</v>
      </c>
      <c r="BU421" s="48" t="n">
        <f aca="false">IF(OR(N(BU$5)=0,BU$6=""),0,BU$5*((DATE(YEAR($B421),MONTH($B421),MIN(BU$6,DAY(EOMONTH($B421,0))))&gt;=$B421)*(DATE(YEAR($B421),MONTH($B421),MIN(BU$6,DAY(EOMONTH($B421,0))))&lt;$C421)+(DATE(YEAR($B421),MONTH($B421)+1,MIN(BU$6,DAY(EOMONTH($B421,1))))&gt;=$B421)*(DATE(YEAR($B421),MONTH($B421)+1,MIN(BU$6,DAY(EOMONTH($B421,1))))&lt;$C421)))</f>
        <v>0</v>
      </c>
      <c r="BV421" s="48" t="n">
        <f aca="false">IF(OR(N(BV$5)=0,BV$6=""),0,BV$5*((DATE(YEAR($B421),MONTH($B421),MIN(BV$6,DAY(EOMONTH($B421,0))))&gt;=$B421)*(DATE(YEAR($B421),MONTH($B421),MIN(BV$6,DAY(EOMONTH($B421,0))))&lt;$C421)+(DATE(YEAR($B421),MONTH($B421)+1,MIN(BV$6,DAY(EOMONTH($B421,1))))&gt;=$B421)*(DATE(YEAR($B421),MONTH($B421)+1,MIN(BV$6,DAY(EOMONTH($B421,1))))&lt;$C421)))</f>
        <v>0</v>
      </c>
      <c r="BW421" s="48" t="n">
        <f aca="false">IF(OR(N(BW$5)=0,BW$6=""),0,BW$5*((DATE(YEAR($B421),MONTH($B421),MIN(BW$6,DAY(EOMONTH($B421,0))))&gt;=$B421)*(DATE(YEAR($B421),MONTH($B421),MIN(BW$6,DAY(EOMONTH($B421,0))))&lt;$C421)+(DATE(YEAR($B421),MONTH($B421)+1,MIN(BW$6,DAY(EOMONTH($B421,1))))&gt;=$B421)*(DATE(YEAR($B421),MONTH($B421)+1,MIN(BW$6,DAY(EOMONTH($B421,1))))&lt;$C421)))</f>
        <v>0</v>
      </c>
      <c r="BX421" s="48" t="n">
        <f aca="false">MIN(Z421,(FT420*(1+FT$5/Setup!$C$36)+IF($V421=1,N($F421),0)))</f>
        <v>0</v>
      </c>
      <c r="BY421" s="48" t="n">
        <f aca="false">MIN(AA421,(FU420*(1+FU$5/Setup!$C$36)+IF($V421=2,N($F421),0)))</f>
        <v>0</v>
      </c>
      <c r="BZ421" s="48" t="n">
        <f aca="false">MIN(AB421,(FV420*(1+FV$5/Setup!$C$36)+IF($V421=3,N($F421),0)))</f>
        <v>0</v>
      </c>
      <c r="CA421" s="48" t="n">
        <f aca="false">MIN(AC421,(FW420*(1+FW$5/Setup!$C$36)+IF($V421=4,N($F421),0)))</f>
        <v>0</v>
      </c>
      <c r="CB421" s="48" t="n">
        <f aca="false">MIN(AD421,(FX420*(1+FX$5/Setup!$C$36)+IF($V421=5,N($F421),0)))</f>
        <v>0</v>
      </c>
      <c r="CC421" s="48" t="n">
        <f aca="false">MIN(AE421,(FY420*(1+FY$5/Setup!$C$36)+IF($V421=6,N($F421),0)))</f>
        <v>0</v>
      </c>
      <c r="CD421" s="48" t="n">
        <f aca="false">MIN(AF421,(FZ420*(1+FZ$5/Setup!$C$36)+IF($V421=7,N($F421),0)))</f>
        <v>0</v>
      </c>
      <c r="CE421" s="48" t="n">
        <f aca="false">MIN(AG421,(GA420*(1+GA$5/Setup!$C$36)+IF($V421=8,N($F421),0)))</f>
        <v>0</v>
      </c>
      <c r="CF421" s="48" t="n">
        <f aca="false">MIN(AH421,(GB420*(1+GB$5/Setup!$C$36)+IF($V421=9,N($F421),0)))</f>
        <v>0</v>
      </c>
      <c r="CG421" s="48" t="n">
        <f aca="false">MIN(AI421,(GC420*(1+GC$5/Setup!$C$36)+IF($V421=10,N($F421),0)))</f>
        <v>0</v>
      </c>
      <c r="CH421" s="48" t="n">
        <f aca="false">MIN(AJ421,(GD420*(1+GD$5/Setup!$C$36)+IF($V421=11,N($F421),0)))</f>
        <v>0</v>
      </c>
      <c r="CI421" s="48" t="n">
        <f aca="false">MIN(AK421,(GE420*(1+GE$5/Setup!$C$36)+IF($V421=12,N($F421),0)))</f>
        <v>0</v>
      </c>
      <c r="CJ421" s="48" t="n">
        <f aca="false">MIN(AL421,(GF420*(1+GF$5/Setup!$C$36)+IF($V421=13,N($F421),0)))</f>
        <v>0</v>
      </c>
      <c r="CK421" s="48" t="n">
        <f aca="false">MIN(AM421,(GG420*(1+GG$5/Setup!$C$36)+IF($V421=14,N($F421),0)))</f>
        <v>0</v>
      </c>
      <c r="CL421" s="48" t="n">
        <f aca="false">MIN(AN421,(GH420*(1+GH$5/Setup!$C$36)+IF($V421=15,N($F421),0)))</f>
        <v>0</v>
      </c>
      <c r="CM421" s="48" t="n">
        <f aca="false">MIN(AO421,(GI420*(1+GI$5/Setup!$C$36)+IF($V421=16,N($F421),0)))</f>
        <v>0</v>
      </c>
      <c r="CN421" s="48" t="n">
        <f aca="false">MIN(AP421,(GJ420*(1+GJ$5/Setup!$C$36)+IF($V421=17,N($F421),0)))</f>
        <v>0</v>
      </c>
      <c r="CO421" s="48" t="n">
        <f aca="false">MIN(AQ421,(GK420*(1+GK$5/Setup!$C$36)+IF($V421=18,N($F421),0)))</f>
        <v>0</v>
      </c>
      <c r="CP421" s="48" t="n">
        <f aca="false">MIN(AR421,(GL420*(1+GL$5/Setup!$C$36)+IF($V421=19,N($F421),0)))</f>
        <v>0</v>
      </c>
      <c r="CQ421" s="48" t="n">
        <f aca="false">MIN(AS421,(GM420*(1+GM$5/Setup!$C$36)+IF($V421=20,N($F421),0)))</f>
        <v>0</v>
      </c>
      <c r="CR421" s="48" t="n">
        <f aca="false">MIN(AT421,(GN420*(1+GN$5/Setup!$C$36)+IF($V421=21,N($F421),0)))</f>
        <v>0</v>
      </c>
      <c r="CS421" s="48" t="n">
        <f aca="false">MIN(AU421,(GO420*(1+GO$5/Setup!$C$36)+IF($V421=22,N($F421),0)))</f>
        <v>0</v>
      </c>
      <c r="CT421" s="48" t="n">
        <f aca="false">MIN(AV421,(GP420*(1+GP$5/Setup!$C$36)+IF($V421=23,N($F421),0)))</f>
        <v>0</v>
      </c>
      <c r="CU421" s="48" t="n">
        <f aca="false">MIN(AW421,(GQ420*(1+GQ$5/Setup!$C$36)+IF($V421=24,N($F421),0)))</f>
        <v>0</v>
      </c>
      <c r="CV421" s="48" t="n">
        <f aca="false">MIN(AX421,(GR420*(1+GR$5/Setup!$C$36)+IF($V421=25,N($F421),0)))</f>
        <v>0</v>
      </c>
      <c r="CW421" s="48" t="n">
        <f aca="false">MIN(AY421,(GS420*(1+GS$5/Setup!$C$36)+IF($V421=26,N($F421),0)))</f>
        <v>0</v>
      </c>
      <c r="CX421" s="48" t="n">
        <f aca="false">MIN(AZ421,(GT420*(1+GT$5/Setup!$C$36)+IF($V421=27,N($F421),0)))</f>
        <v>0</v>
      </c>
      <c r="CY421" s="48" t="n">
        <f aca="false">MIN(BA421,(GU420*(1+GU$5/Setup!$C$36)+IF($V421=28,N($F421),0)))</f>
        <v>0</v>
      </c>
      <c r="CZ421" s="48" t="n">
        <f aca="false">MIN(BB421,(GV420*(1+GV$5/Setup!$C$36)+IF($V421=29,N($F421),0)))</f>
        <v>0</v>
      </c>
      <c r="DA421" s="48" t="n">
        <f aca="false">MIN(BC421,(GW420*(1+GW$5/Setup!$C$36)+IF($V421=30,N($F421),0)))</f>
        <v>0</v>
      </c>
      <c r="DB421" s="48" t="n">
        <f aca="false">MIN(BD421,(GX420*(1+GX$5/Setup!$C$36)+IF($V421=31,N($F421),0)))</f>
        <v>0</v>
      </c>
      <c r="DC421" s="48" t="n">
        <f aca="false">MIN(BE421,(GY420*(1+GY$5/Setup!$C$36)+IF($V421=32,N($F421),0)))</f>
        <v>0</v>
      </c>
      <c r="DD421" s="48" t="n">
        <f aca="false">MIN(BF421,(GZ420*(1+GZ$5/Setup!$C$36)+IF($V421=33,N($F421),0)))</f>
        <v>0</v>
      </c>
      <c r="DE421" s="48" t="n">
        <f aca="false">MIN(BG421,(HA420*(1+HA$5/Setup!$C$36)+IF($V421=34,N($F421),0)))</f>
        <v>0</v>
      </c>
      <c r="DF421" s="48" t="n">
        <f aca="false">MIN(BH421,(HB420*(1+HB$5/Setup!$C$36)+IF($V421=35,N($F421),0)))</f>
        <v>0</v>
      </c>
      <c r="DG421" s="48" t="n">
        <f aca="false">MIN(BI421,(HC420*(1+HC$5/Setup!$C$36)+IF($V421=36,N($F421),0)))</f>
        <v>0</v>
      </c>
      <c r="DH421" s="48" t="n">
        <f aca="false">MIN(BJ421,(HD420*(1+HD$5/Setup!$C$36)+IF($V421=37,N($F421),0)))</f>
        <v>0</v>
      </c>
      <c r="DI421" s="48" t="n">
        <f aca="false">MIN(BK421,(HE420*(1+HE$5/Setup!$C$36)+IF($V421=38,N($F421),0)))</f>
        <v>0</v>
      </c>
      <c r="DJ421" s="48" t="n">
        <f aca="false">MIN(BL421,(HF420*(1+HF$5/Setup!$C$36)+IF($V421=39,N($F421),0)))</f>
        <v>0</v>
      </c>
      <c r="DK421" s="48" t="n">
        <f aca="false">MIN(BM421,(HG420*(1+HG$5/Setup!$C$36)+IF($V421=40,N($F421),0)))</f>
        <v>0</v>
      </c>
      <c r="DL421" s="48" t="n">
        <f aca="false">MIN(BN421,(HH420*(1+HH$5/Setup!$C$36)+IF($V421=41,N($F421),0)))</f>
        <v>0</v>
      </c>
      <c r="DM421" s="48" t="n">
        <f aca="false">MIN(BO421,(HI420*(1+HI$5/Setup!$C$36)+IF($V421=42,N($F421),0)))</f>
        <v>0</v>
      </c>
      <c r="DN421" s="48" t="n">
        <f aca="false">MIN(BP421,(HJ420*(1+HJ$5/Setup!$C$36)+IF($V421=43,N($F421),0)))</f>
        <v>0</v>
      </c>
      <c r="DO421" s="48" t="n">
        <f aca="false">MIN(BQ421,(HK420*(1+HK$5/Setup!$C$36)+IF($V421=44,N($F421),0)))</f>
        <v>0</v>
      </c>
      <c r="DP421" s="48" t="n">
        <f aca="false">MIN(BR421,(HL420*(1+HL$5/Setup!$C$36)+IF($V421=45,N($F421),0)))</f>
        <v>0</v>
      </c>
      <c r="DQ421" s="48" t="n">
        <f aca="false">MIN(BS421,(HM420*(1+HM$5/Setup!$C$36)+IF($V421=46,N($F421),0)))</f>
        <v>0</v>
      </c>
      <c r="DR421" s="48" t="n">
        <f aca="false">MIN(BT421,(HN420*(1+HN$5/Setup!$C$36)+IF($V421=47,N($F421),0)))</f>
        <v>0</v>
      </c>
      <c r="DS421" s="48" t="n">
        <f aca="false">MIN(BU421,(HO420*(1+HO$5/Setup!$C$36)+IF($V421=48,N($F421),0)))</f>
        <v>0</v>
      </c>
      <c r="DT421" s="48" t="n">
        <f aca="false">MIN(BV421,(HP420*(1+HP$5/Setup!$C$36)+IF($V421=49,N($F421),0)))</f>
        <v>0</v>
      </c>
      <c r="DU421" s="48" t="n">
        <f aca="false">MIN(BW421,(HQ420*(1+HQ$5/Setup!$C$36)+IF($V421=50,N($F421),0)))</f>
        <v>0</v>
      </c>
      <c r="DV421" s="48" t="n">
        <f aca="false">MIN(MAX((FT420*(1+FT$5/Setup!$C$36)+IF($V421=1,N($F421),0))-BX421,0),MAX($P421-0,0))</f>
        <v>0</v>
      </c>
      <c r="DW421" s="48" t="n">
        <f aca="false">MIN(MAX((FU420*(1+FU$5/Setup!$C$36)+IF($V421=2,N($F421),0))-BY421,0),MAX($P421-SUM(DV421:DV421),0))</f>
        <v>0</v>
      </c>
      <c r="DX421" s="48" t="n">
        <f aca="false">MIN(MAX((FV420*(1+FV$5/Setup!$C$36)+IF($V421=3,N($F421),0))-BZ421,0),MAX($P421-SUM(DV421:DW421),0))</f>
        <v>0</v>
      </c>
      <c r="DY421" s="48" t="n">
        <f aca="false">MIN(MAX((FW420*(1+FW$5/Setup!$C$36)+IF($V421=4,N($F421),0))-CA421,0),MAX($P421-SUM(DV421:DX421),0))</f>
        <v>0</v>
      </c>
      <c r="DZ421" s="48" t="n">
        <f aca="false">MIN(MAX((FX420*(1+FX$5/Setup!$C$36)+IF($V421=5,N($F421),0))-CB421,0),MAX($P421-SUM(DV421:DY421),0))</f>
        <v>0</v>
      </c>
      <c r="EA421" s="48" t="n">
        <f aca="false">MIN(MAX((FY420*(1+FY$5/Setup!$C$36)+IF($V421=6,N($F421),0))-CC421,0),MAX($P421-SUM(DV421:DZ421),0))</f>
        <v>0</v>
      </c>
      <c r="EB421" s="48" t="n">
        <f aca="false">MIN(MAX((FZ420*(1+FZ$5/Setup!$C$36)+IF($V421=7,N($F421),0))-CD421,0),MAX($P421-SUM(DV421:EA421),0))</f>
        <v>0</v>
      </c>
      <c r="EC421" s="48" t="n">
        <f aca="false">MIN(MAX((GA420*(1+GA$5/Setup!$C$36)+IF($V421=8,N($F421),0))-CE421,0),MAX($P421-SUM(DV421:EB421),0))</f>
        <v>0</v>
      </c>
      <c r="ED421" s="48" t="n">
        <f aca="false">MIN(MAX((GB420*(1+GB$5/Setup!$C$36)+IF($V421=9,N($F421),0))-CF421,0),MAX($P421-SUM(DV421:EC421),0))</f>
        <v>0</v>
      </c>
      <c r="EE421" s="48" t="n">
        <f aca="false">MIN(MAX((GC420*(1+GC$5/Setup!$C$36)+IF($V421=10,N($F421),0))-CG421,0),MAX($P421-SUM(DV421:ED421),0))</f>
        <v>0</v>
      </c>
      <c r="EF421" s="48" t="n">
        <f aca="false">MIN(MAX((GD420*(1+GD$5/Setup!$C$36)+IF($V421=11,N($F421),0))-CH421,0),MAX($P421-SUM(DV421:EE421),0))</f>
        <v>0</v>
      </c>
      <c r="EG421" s="48" t="n">
        <f aca="false">MIN(MAX((GE420*(1+GE$5/Setup!$C$36)+IF($V421=12,N($F421),0))-CI421,0),MAX($P421-SUM(DV421:EF421),0))</f>
        <v>0</v>
      </c>
      <c r="EH421" s="48" t="n">
        <f aca="false">MIN(MAX((GF420*(1+GF$5/Setup!$C$36)+IF($V421=13,N($F421),0))-CJ421,0),MAX($P421-SUM(DV421:EG421),0))</f>
        <v>0</v>
      </c>
      <c r="EI421" s="48" t="n">
        <f aca="false">MIN(MAX((GG420*(1+GG$5/Setup!$C$36)+IF($V421=14,N($F421),0))-CK421,0),MAX($P421-SUM(DV421:EH421),0))</f>
        <v>0</v>
      </c>
      <c r="EJ421" s="48" t="n">
        <f aca="false">MIN(MAX((GH420*(1+GH$5/Setup!$C$36)+IF($V421=15,N($F421),0))-CL421,0),MAX($P421-SUM(DV421:EI421),0))</f>
        <v>0</v>
      </c>
      <c r="EK421" s="48" t="n">
        <f aca="false">MIN(MAX((GI420*(1+GI$5/Setup!$C$36)+IF($V421=16,N($F421),0))-CM421,0),MAX($P421-SUM(DV421:EJ421),0))</f>
        <v>0</v>
      </c>
      <c r="EL421" s="48" t="n">
        <f aca="false">MIN(MAX((GJ420*(1+GJ$5/Setup!$C$36)+IF($V421=17,N($F421),0))-CN421,0),MAX($P421-SUM(DV421:EK421),0))</f>
        <v>0</v>
      </c>
      <c r="EM421" s="48" t="n">
        <f aca="false">MIN(MAX((GK420*(1+GK$5/Setup!$C$36)+IF($V421=18,N($F421),0))-CO421,0),MAX($P421-SUM(DV421:EL421),0))</f>
        <v>0</v>
      </c>
      <c r="EN421" s="48" t="n">
        <f aca="false">MIN(MAX((GL420*(1+GL$5/Setup!$C$36)+IF($V421=19,N($F421),0))-CP421,0),MAX($P421-SUM(DV421:EM421),0))</f>
        <v>0</v>
      </c>
      <c r="EO421" s="48" t="n">
        <f aca="false">MIN(MAX((GM420*(1+GM$5/Setup!$C$36)+IF($V421=20,N($F421),0))-CQ421,0),MAX($P421-SUM(DV421:EN421),0))</f>
        <v>0</v>
      </c>
      <c r="EP421" s="48" t="n">
        <f aca="false">MIN(MAX((GN420*(1+GN$5/Setup!$C$36)+IF($V421=21,N($F421),0))-CR421,0),MAX($P421-SUM(DV421:EO421),0))</f>
        <v>0</v>
      </c>
      <c r="EQ421" s="48" t="n">
        <f aca="false">MIN(MAX((GO420*(1+GO$5/Setup!$C$36)+IF($V421=22,N($F421),0))-CS421,0),MAX($P421-SUM(DV421:EP421),0))</f>
        <v>0</v>
      </c>
      <c r="ER421" s="48" t="n">
        <f aca="false">MIN(MAX((GP420*(1+GP$5/Setup!$C$36)+IF($V421=23,N($F421),0))-CT421,0),MAX($P421-SUM(DV421:EQ421),0))</f>
        <v>0</v>
      </c>
      <c r="ES421" s="48" t="n">
        <f aca="false">MIN(MAX((GQ420*(1+GQ$5/Setup!$C$36)+IF($V421=24,N($F421),0))-CU421,0),MAX($P421-SUM(DV421:ER421),0))</f>
        <v>0</v>
      </c>
      <c r="ET421" s="48" t="n">
        <f aca="false">MIN(MAX((GR420*(1+GR$5/Setup!$C$36)+IF($V421=25,N($F421),0))-CV421,0),MAX($P421-SUM(DV421:ES421),0))</f>
        <v>0</v>
      </c>
      <c r="EU421" s="48" t="n">
        <f aca="false">MIN(MAX((GS420*(1+GS$5/Setup!$C$36)+IF($V421=26,N($F421),0))-CW421,0),MAX($P421-SUM(DV421:ET421),0))</f>
        <v>0</v>
      </c>
      <c r="EV421" s="48" t="n">
        <f aca="false">MIN(MAX((GT420*(1+GT$5/Setup!$C$36)+IF($V421=27,N($F421),0))-CX421,0),MAX($P421-SUM(DV421:EU421),0))</f>
        <v>0</v>
      </c>
      <c r="EW421" s="48" t="n">
        <f aca="false">MIN(MAX((GU420*(1+GU$5/Setup!$C$36)+IF($V421=28,N($F421),0))-CY421,0),MAX($P421-SUM(DV421:EV421),0))</f>
        <v>0</v>
      </c>
      <c r="EX421" s="48" t="n">
        <f aca="false">MIN(MAX((GV420*(1+GV$5/Setup!$C$36)+IF($V421=29,N($F421),0))-CZ421,0),MAX($P421-SUM(DV421:EW421),0))</f>
        <v>0</v>
      </c>
      <c r="EY421" s="48" t="n">
        <f aca="false">MIN(MAX((GW420*(1+GW$5/Setup!$C$36)+IF($V421=30,N($F421),0))-DA421,0),MAX($P421-SUM(DV421:EX421),0))</f>
        <v>0</v>
      </c>
      <c r="EZ421" s="48" t="n">
        <f aca="false">MIN(MAX((GX420*(1+GX$5/Setup!$C$36)+IF($V421=31,N($F421),0))-DB421,0),MAX($P421-SUM(DV421:EY421),0))</f>
        <v>0</v>
      </c>
      <c r="FA421" s="48" t="n">
        <f aca="false">MIN(MAX((GY420*(1+GY$5/Setup!$C$36)+IF($V421=32,N($F421),0))-DC421,0),MAX($P421-SUM(DV421:EZ421),0))</f>
        <v>0</v>
      </c>
      <c r="FB421" s="48" t="n">
        <f aca="false">MIN(MAX((GZ420*(1+GZ$5/Setup!$C$36)+IF($V421=33,N($F421),0))-DD421,0),MAX($P421-SUM(DV421:FA421),0))</f>
        <v>0</v>
      </c>
      <c r="FC421" s="48" t="n">
        <f aca="false">MIN(MAX((HA420*(1+HA$5/Setup!$C$36)+IF($V421=34,N($F421),0))-DE421,0),MAX($P421-SUM(DV421:FB421),0))</f>
        <v>0</v>
      </c>
      <c r="FD421" s="48" t="n">
        <f aca="false">MIN(MAX((HB420*(1+HB$5/Setup!$C$36)+IF($V421=35,N($F421),0))-DF421,0),MAX($P421-SUM(DV421:FC421),0))</f>
        <v>0</v>
      </c>
      <c r="FE421" s="48" t="n">
        <f aca="false">MIN(MAX((HC420*(1+HC$5/Setup!$C$36)+IF($V421=36,N($F421),0))-DG421,0),MAX($P421-SUM(DV421:FD421),0))</f>
        <v>0</v>
      </c>
      <c r="FF421" s="48" t="n">
        <f aca="false">MIN(MAX((HD420*(1+HD$5/Setup!$C$36)+IF($V421=37,N($F421),0))-DH421,0),MAX($P421-SUM(DV421:FE421),0))</f>
        <v>0</v>
      </c>
      <c r="FG421" s="48" t="n">
        <f aca="false">MIN(MAX((HE420*(1+HE$5/Setup!$C$36)+IF($V421=38,N($F421),0))-DI421,0),MAX($P421-SUM(DV421:FF421),0))</f>
        <v>0</v>
      </c>
      <c r="FH421" s="48" t="n">
        <f aca="false">MIN(MAX((HF420*(1+HF$5/Setup!$C$36)+IF($V421=39,N($F421),0))-DJ421,0),MAX($P421-SUM(DV421:FG421),0))</f>
        <v>0</v>
      </c>
      <c r="FI421" s="48" t="n">
        <f aca="false">MIN(MAX((HG420*(1+HG$5/Setup!$C$36)+IF($V421=40,N($F421),0))-DK421,0),MAX($P421-SUM(DV421:FH421),0))</f>
        <v>0</v>
      </c>
      <c r="FJ421" s="48" t="n">
        <f aca="false">MIN(MAX((HH420*(1+HH$5/Setup!$C$36)+IF($V421=41,N($F421),0))-DL421,0),MAX($P421-SUM(DV421:FI421),0))</f>
        <v>0</v>
      </c>
      <c r="FK421" s="48" t="n">
        <f aca="false">MIN(MAX((HI420*(1+HI$5/Setup!$C$36)+IF($V421=42,N($F421),0))-DM421,0),MAX($P421-SUM(DV421:FJ421),0))</f>
        <v>0</v>
      </c>
      <c r="FL421" s="48" t="n">
        <f aca="false">MIN(MAX((HJ420*(1+HJ$5/Setup!$C$36)+IF($V421=43,N($F421),0))-DN421,0),MAX($P421-SUM(DV421:FK421),0))</f>
        <v>0</v>
      </c>
      <c r="FM421" s="48" t="n">
        <f aca="false">MIN(MAX((HK420*(1+HK$5/Setup!$C$36)+IF($V421=44,N($F421),0))-DO421,0),MAX($P421-SUM(DV421:FL421),0))</f>
        <v>0</v>
      </c>
      <c r="FN421" s="48" t="n">
        <f aca="false">MIN(MAX((HL420*(1+HL$5/Setup!$C$36)+IF($V421=45,N($F421),0))-DP421,0),MAX($P421-SUM(DV421:FM421),0))</f>
        <v>0</v>
      </c>
      <c r="FO421" s="48" t="n">
        <f aca="false">MIN(MAX((HM420*(1+HM$5/Setup!$C$36)+IF($V421=46,N($F421),0))-DQ421,0),MAX($P421-SUM(DV421:FN421),0))</f>
        <v>0</v>
      </c>
      <c r="FP421" s="48" t="n">
        <f aca="false">MIN(MAX((HN420*(1+HN$5/Setup!$C$36)+IF($V421=47,N($F421),0))-DR421,0),MAX($P421-SUM(DV421:FO421),0))</f>
        <v>0</v>
      </c>
      <c r="FQ421" s="48" t="n">
        <f aca="false">MIN(MAX((HO420*(1+HO$5/Setup!$C$36)+IF($V421=48,N($F421),0))-DS421,0),MAX($P421-SUM(DV421:FP421),0))</f>
        <v>0</v>
      </c>
      <c r="FR421" s="48" t="n">
        <f aca="false">MIN(MAX((HP420*(1+HP$5/Setup!$C$36)+IF($V421=49,N($F421),0))-DT421,0),MAX($P421-SUM(DV421:FQ421),0))</f>
        <v>0</v>
      </c>
      <c r="FS421" s="48" t="n">
        <f aca="false">MIN(MAX((HQ420*(1+HQ$5/Setup!$C$36)+IF($V421=50,N($F421),0))-DU421,0),MAX($P421-SUM(DV421:FR421),0))</f>
        <v>0</v>
      </c>
      <c r="FT421" s="48" t="n">
        <f aca="false">IF((FT420*(1+FT$5/Setup!$C$36)+IF($V421=1,N($F421),0))-BX421-DV421&lt;0.005,0,(FT420*(1+FT$5/Setup!$C$36)+IF($V421=1,N($F421),0))-BX421-DV421)</f>
        <v>0</v>
      </c>
      <c r="FU421" s="48" t="n">
        <f aca="false">IF((FU420*(1+FU$5/Setup!$C$36)+IF($V421=2,N($F421),0))-BY421-DW421&lt;0.005,0,(FU420*(1+FU$5/Setup!$C$36)+IF($V421=2,N($F421),0))-BY421-DW421)</f>
        <v>0</v>
      </c>
      <c r="FV421" s="48" t="n">
        <f aca="false">IF((FV420*(1+FV$5/Setup!$C$36)+IF($V421=3,N($F421),0))-BZ421-DX421&lt;0.005,0,(FV420*(1+FV$5/Setup!$C$36)+IF($V421=3,N($F421),0))-BZ421-DX421)</f>
        <v>0</v>
      </c>
      <c r="FW421" s="48" t="n">
        <f aca="false">IF((FW420*(1+FW$5/Setup!$C$36)+IF($V421=4,N($F421),0))-CA421-DY421&lt;0.005,0,(FW420*(1+FW$5/Setup!$C$36)+IF($V421=4,N($F421),0))-CA421-DY421)</f>
        <v>0</v>
      </c>
      <c r="FX421" s="48" t="n">
        <f aca="false">IF((FX420*(1+FX$5/Setup!$C$36)+IF($V421=5,N($F421),0))-CB421-DZ421&lt;0.005,0,(FX420*(1+FX$5/Setup!$C$36)+IF($V421=5,N($F421),0))-CB421-DZ421)</f>
        <v>0</v>
      </c>
      <c r="FY421" s="48" t="n">
        <f aca="false">IF((FY420*(1+FY$5/Setup!$C$36)+IF($V421=6,N($F421),0))-CC421-EA421&lt;0.005,0,(FY420*(1+FY$5/Setup!$C$36)+IF($V421=6,N($F421),0))-CC421-EA421)</f>
        <v>0</v>
      </c>
      <c r="FZ421" s="48" t="n">
        <f aca="false">IF((FZ420*(1+FZ$5/Setup!$C$36)+IF($V421=7,N($F421),0))-CD421-EB421&lt;0.005,0,(FZ420*(1+FZ$5/Setup!$C$36)+IF($V421=7,N($F421),0))-CD421-EB421)</f>
        <v>0</v>
      </c>
      <c r="GA421" s="48" t="n">
        <f aca="false">IF((GA420*(1+GA$5/Setup!$C$36)+IF($V421=8,N($F421),0))-CE421-EC421&lt;0.005,0,(GA420*(1+GA$5/Setup!$C$36)+IF($V421=8,N($F421),0))-CE421-EC421)</f>
        <v>0</v>
      </c>
      <c r="GB421" s="48" t="n">
        <f aca="false">IF((GB420*(1+GB$5/Setup!$C$36)+IF($V421=9,N($F421),0))-CF421-ED421&lt;0.005,0,(GB420*(1+GB$5/Setup!$C$36)+IF($V421=9,N($F421),0))-CF421-ED421)</f>
        <v>0</v>
      </c>
      <c r="GC421" s="48" t="n">
        <f aca="false">IF((GC420*(1+GC$5/Setup!$C$36)+IF($V421=10,N($F421),0))-CG421-EE421&lt;0.005,0,(GC420*(1+GC$5/Setup!$C$36)+IF($V421=10,N($F421),0))-CG421-EE421)</f>
        <v>0</v>
      </c>
      <c r="GD421" s="48" t="n">
        <f aca="false">IF((GD420*(1+GD$5/Setup!$C$36)+IF($V421=11,N($F421),0))-CH421-EF421&lt;0.005,0,(GD420*(1+GD$5/Setup!$C$36)+IF($V421=11,N($F421),0))-CH421-EF421)</f>
        <v>0</v>
      </c>
      <c r="GE421" s="48" t="n">
        <f aca="false">IF((GE420*(1+GE$5/Setup!$C$36)+IF($V421=12,N($F421),0))-CI421-EG421&lt;0.005,0,(GE420*(1+GE$5/Setup!$C$36)+IF($V421=12,N($F421),0))-CI421-EG421)</f>
        <v>0</v>
      </c>
      <c r="GF421" s="48" t="n">
        <f aca="false">IF((GF420*(1+GF$5/Setup!$C$36)+IF($V421=13,N($F421),0))-CJ421-EH421&lt;0.005,0,(GF420*(1+GF$5/Setup!$C$36)+IF($V421=13,N($F421),0))-CJ421-EH421)</f>
        <v>0</v>
      </c>
      <c r="GG421" s="48" t="n">
        <f aca="false">IF((GG420*(1+GG$5/Setup!$C$36)+IF($V421=14,N($F421),0))-CK421-EI421&lt;0.005,0,(GG420*(1+GG$5/Setup!$C$36)+IF($V421=14,N($F421),0))-CK421-EI421)</f>
        <v>0</v>
      </c>
      <c r="GH421" s="48" t="n">
        <f aca="false">IF((GH420*(1+GH$5/Setup!$C$36)+IF($V421=15,N($F421),0))-CL421-EJ421&lt;0.005,0,(GH420*(1+GH$5/Setup!$C$36)+IF($V421=15,N($F421),0))-CL421-EJ421)</f>
        <v>0</v>
      </c>
      <c r="GI421" s="48" t="n">
        <f aca="false">IF((GI420*(1+GI$5/Setup!$C$36)+IF($V421=16,N($F421),0))-CM421-EK421&lt;0.005,0,(GI420*(1+GI$5/Setup!$C$36)+IF($V421=16,N($F421),0))-CM421-EK421)</f>
        <v>0</v>
      </c>
      <c r="GJ421" s="48" t="n">
        <f aca="false">IF((GJ420*(1+GJ$5/Setup!$C$36)+IF($V421=17,N($F421),0))-CN421-EL421&lt;0.005,0,(GJ420*(1+GJ$5/Setup!$C$36)+IF($V421=17,N($F421),0))-CN421-EL421)</f>
        <v>0</v>
      </c>
      <c r="GK421" s="48" t="n">
        <f aca="false">IF((GK420*(1+GK$5/Setup!$C$36)+IF($V421=18,N($F421),0))-CO421-EM421&lt;0.005,0,(GK420*(1+GK$5/Setup!$C$36)+IF($V421=18,N($F421),0))-CO421-EM421)</f>
        <v>0</v>
      </c>
      <c r="GL421" s="48" t="n">
        <f aca="false">IF((GL420*(1+GL$5/Setup!$C$36)+IF($V421=19,N($F421),0))-CP421-EN421&lt;0.005,0,(GL420*(1+GL$5/Setup!$C$36)+IF($V421=19,N($F421),0))-CP421-EN421)</f>
        <v>0</v>
      </c>
      <c r="GM421" s="48" t="n">
        <f aca="false">IF((GM420*(1+GM$5/Setup!$C$36)+IF($V421=20,N($F421),0))-CQ421-EO421&lt;0.005,0,(GM420*(1+GM$5/Setup!$C$36)+IF($V421=20,N($F421),0))-CQ421-EO421)</f>
        <v>0</v>
      </c>
      <c r="GN421" s="48" t="n">
        <f aca="false">IF((GN420*(1+GN$5/Setup!$C$36)+IF($V421=21,N($F421),0))-CR421-EP421&lt;0.005,0,(GN420*(1+GN$5/Setup!$C$36)+IF($V421=21,N($F421),0))-CR421-EP421)</f>
        <v>0</v>
      </c>
      <c r="GO421" s="48" t="n">
        <f aca="false">IF((GO420*(1+GO$5/Setup!$C$36)+IF($V421=22,N($F421),0))-CS421-EQ421&lt;0.005,0,(GO420*(1+GO$5/Setup!$C$36)+IF($V421=22,N($F421),0))-CS421-EQ421)</f>
        <v>0</v>
      </c>
      <c r="GP421" s="48" t="n">
        <f aca="false">IF((GP420*(1+GP$5/Setup!$C$36)+IF($V421=23,N($F421),0))-CT421-ER421&lt;0.005,0,(GP420*(1+GP$5/Setup!$C$36)+IF($V421=23,N($F421),0))-CT421-ER421)</f>
        <v>0</v>
      </c>
      <c r="GQ421" s="48" t="n">
        <f aca="false">IF((GQ420*(1+GQ$5/Setup!$C$36)+IF($V421=24,N($F421),0))-CU421-ES421&lt;0.005,0,(GQ420*(1+GQ$5/Setup!$C$36)+IF($V421=24,N($F421),0))-CU421-ES421)</f>
        <v>0</v>
      </c>
      <c r="GR421" s="48" t="n">
        <f aca="false">IF((GR420*(1+GR$5/Setup!$C$36)+IF($V421=25,N($F421),0))-CV421-ET421&lt;0.005,0,(GR420*(1+GR$5/Setup!$C$36)+IF($V421=25,N($F421),0))-CV421-ET421)</f>
        <v>0</v>
      </c>
      <c r="GS421" s="48" t="n">
        <f aca="false">IF((GS420*(1+GS$5/Setup!$C$36)+IF($V421=26,N($F421),0))-CW421-EU421&lt;0.005,0,(GS420*(1+GS$5/Setup!$C$36)+IF($V421=26,N($F421),0))-CW421-EU421)</f>
        <v>0</v>
      </c>
      <c r="GT421" s="48" t="n">
        <f aca="false">IF((GT420*(1+GT$5/Setup!$C$36)+IF($V421=27,N($F421),0))-CX421-EV421&lt;0.005,0,(GT420*(1+GT$5/Setup!$C$36)+IF($V421=27,N($F421),0))-CX421-EV421)</f>
        <v>0</v>
      </c>
      <c r="GU421" s="48" t="n">
        <f aca="false">IF((GU420*(1+GU$5/Setup!$C$36)+IF($V421=28,N($F421),0))-CY421-EW421&lt;0.005,0,(GU420*(1+GU$5/Setup!$C$36)+IF($V421=28,N($F421),0))-CY421-EW421)</f>
        <v>0</v>
      </c>
      <c r="GV421" s="48" t="n">
        <f aca="false">IF((GV420*(1+GV$5/Setup!$C$36)+IF($V421=29,N($F421),0))-CZ421-EX421&lt;0.005,0,(GV420*(1+GV$5/Setup!$C$36)+IF($V421=29,N($F421),0))-CZ421-EX421)</f>
        <v>0</v>
      </c>
      <c r="GW421" s="48" t="n">
        <f aca="false">IF((GW420*(1+GW$5/Setup!$C$36)+IF($V421=30,N($F421),0))-DA421-EY421&lt;0.005,0,(GW420*(1+GW$5/Setup!$C$36)+IF($V421=30,N($F421),0))-DA421-EY421)</f>
        <v>0</v>
      </c>
      <c r="GX421" s="48" t="n">
        <f aca="false">IF((GX420*(1+GX$5/Setup!$C$36)+IF($V421=31,N($F421),0))-DB421-EZ421&lt;0.005,0,(GX420*(1+GX$5/Setup!$C$36)+IF($V421=31,N($F421),0))-DB421-EZ421)</f>
        <v>0</v>
      </c>
      <c r="GY421" s="48" t="n">
        <f aca="false">IF((GY420*(1+GY$5/Setup!$C$36)+IF($V421=32,N($F421),0))-DC421-FA421&lt;0.005,0,(GY420*(1+GY$5/Setup!$C$36)+IF($V421=32,N($F421),0))-DC421-FA421)</f>
        <v>0</v>
      </c>
      <c r="GZ421" s="48" t="n">
        <f aca="false">IF((GZ420*(1+GZ$5/Setup!$C$36)+IF($V421=33,N($F421),0))-DD421-FB421&lt;0.005,0,(GZ420*(1+GZ$5/Setup!$C$36)+IF($V421=33,N($F421),0))-DD421-FB421)</f>
        <v>0</v>
      </c>
      <c r="HA421" s="48" t="n">
        <f aca="false">IF((HA420*(1+HA$5/Setup!$C$36)+IF($V421=34,N($F421),0))-DE421-FC421&lt;0.005,0,(HA420*(1+HA$5/Setup!$C$36)+IF($V421=34,N($F421),0))-DE421-FC421)</f>
        <v>0</v>
      </c>
      <c r="HB421" s="48" t="n">
        <f aca="false">IF((HB420*(1+HB$5/Setup!$C$36)+IF($V421=35,N($F421),0))-DF421-FD421&lt;0.005,0,(HB420*(1+HB$5/Setup!$C$36)+IF($V421=35,N($F421),0))-DF421-FD421)</f>
        <v>0</v>
      </c>
      <c r="HC421" s="48" t="n">
        <f aca="false">IF((HC420*(1+HC$5/Setup!$C$36)+IF($V421=36,N($F421),0))-DG421-FE421&lt;0.005,0,(HC420*(1+HC$5/Setup!$C$36)+IF($V421=36,N($F421),0))-DG421-FE421)</f>
        <v>0</v>
      </c>
      <c r="HD421" s="48" t="n">
        <f aca="false">IF((HD420*(1+HD$5/Setup!$C$36)+IF($V421=37,N($F421),0))-DH421-FF421&lt;0.005,0,(HD420*(1+HD$5/Setup!$C$36)+IF($V421=37,N($F421),0))-DH421-FF421)</f>
        <v>0</v>
      </c>
      <c r="HE421" s="48" t="n">
        <f aca="false">IF((HE420*(1+HE$5/Setup!$C$36)+IF($V421=38,N($F421),0))-DI421-FG421&lt;0.005,0,(HE420*(1+HE$5/Setup!$C$36)+IF($V421=38,N($F421),0))-DI421-FG421)</f>
        <v>0</v>
      </c>
      <c r="HF421" s="48" t="n">
        <f aca="false">IF((HF420*(1+HF$5/Setup!$C$36)+IF($V421=39,N($F421),0))-DJ421-FH421&lt;0.005,0,(HF420*(1+HF$5/Setup!$C$36)+IF($V421=39,N($F421),0))-DJ421-FH421)</f>
        <v>0</v>
      </c>
      <c r="HG421" s="48" t="n">
        <f aca="false">IF((HG420*(1+HG$5/Setup!$C$36)+IF($V421=40,N($F421),0))-DK421-FI421&lt;0.005,0,(HG420*(1+HG$5/Setup!$C$36)+IF($V421=40,N($F421),0))-DK421-FI421)</f>
        <v>0</v>
      </c>
      <c r="HH421" s="48" t="n">
        <f aca="false">IF((HH420*(1+HH$5/Setup!$C$36)+IF($V421=41,N($F421),0))-DL421-FJ421&lt;0.005,0,(HH420*(1+HH$5/Setup!$C$36)+IF($V421=41,N($F421),0))-DL421-FJ421)</f>
        <v>0</v>
      </c>
      <c r="HI421" s="48" t="n">
        <f aca="false">IF((HI420*(1+HI$5/Setup!$C$36)+IF($V421=42,N($F421),0))-DM421-FK421&lt;0.005,0,(HI420*(1+HI$5/Setup!$C$36)+IF($V421=42,N($F421),0))-DM421-FK421)</f>
        <v>0</v>
      </c>
      <c r="HJ421" s="48" t="n">
        <f aca="false">IF((HJ420*(1+HJ$5/Setup!$C$36)+IF($V421=43,N($F421),0))-DN421-FL421&lt;0.005,0,(HJ420*(1+HJ$5/Setup!$C$36)+IF($V421=43,N($F421),0))-DN421-FL421)</f>
        <v>0</v>
      </c>
      <c r="HK421" s="48" t="n">
        <f aca="false">IF((HK420*(1+HK$5/Setup!$C$36)+IF($V421=44,N($F421),0))-DO421-FM421&lt;0.005,0,(HK420*(1+HK$5/Setup!$C$36)+IF($V421=44,N($F421),0))-DO421-FM421)</f>
        <v>0</v>
      </c>
      <c r="HL421" s="48" t="n">
        <f aca="false">IF((HL420*(1+HL$5/Setup!$C$36)+IF($V421=45,N($F421),0))-DP421-FN421&lt;0.005,0,(HL420*(1+HL$5/Setup!$C$36)+IF($V421=45,N($F421),0))-DP421-FN421)</f>
        <v>0</v>
      </c>
      <c r="HM421" s="48" t="n">
        <f aca="false">IF((HM420*(1+HM$5/Setup!$C$36)+IF($V421=46,N($F421),0))-DQ421-FO421&lt;0.005,0,(HM420*(1+HM$5/Setup!$C$36)+IF($V421=46,N($F421),0))-DQ421-FO421)</f>
        <v>0</v>
      </c>
      <c r="HN421" s="48" t="n">
        <f aca="false">IF((HN420*(1+HN$5/Setup!$C$36)+IF($V421=47,N($F421),0))-DR421-FP421&lt;0.005,0,(HN420*(1+HN$5/Setup!$C$36)+IF($V421=47,N($F421),0))-DR421-FP421)</f>
        <v>0</v>
      </c>
      <c r="HO421" s="48" t="n">
        <f aca="false">IF((HO420*(1+HO$5/Setup!$C$36)+IF($V421=48,N($F421),0))-DS421-FQ421&lt;0.005,0,(HO420*(1+HO$5/Setup!$C$36)+IF($V421=48,N($F421),0))-DS421-FQ421)</f>
        <v>0</v>
      </c>
      <c r="HP421" s="48" t="n">
        <f aca="false">IF((HP420*(1+HP$5/Setup!$C$36)+IF($V421=49,N($F421),0))-DT421-FR421&lt;0.005,0,(HP420*(1+HP$5/Setup!$C$36)+IF($V421=49,N($F421),0))-DT421-FR421)</f>
        <v>0</v>
      </c>
      <c r="HQ421" s="48" t="n">
        <f aca="false">IF((HQ420*(1+HQ$5/Setup!$C$36)+IF($V421=50,N($F421),0))-DU421-FS421&lt;0.005,0,(HQ420*(1+HQ$5/Setup!$C$36)+IF($V421=50,N($F421),0))-DU421-FS421)</f>
        <v>0</v>
      </c>
    </row>
    <row r="422" customFormat="false" ht="15" hidden="false" customHeight="false" outlineLevel="0" collapsed="false">
      <c r="A422" s="44" t="n">
        <v>414</v>
      </c>
      <c r="B422" s="45" t="n">
        <f aca="false">IF(Setup!$C$7="Every month",EDATE(Setup!$C$8,($A422-1)),IF(Setup!$C$7="Twice a month",DATE(YEAR(Setup!$C$8),MONTH(Setup!$C$8)+INT((($A422-1)+Setup!$C$41)/2),MIN(IF(MOD(($A422-1)+Setup!$C$41,2)=0,Setup!$C$39,Setup!$C$40),DAY(EOMONTH(DATE(YEAR(Setup!$C$8),MONTH(Setup!$C$8)+INT((($A422-1)+Setup!$C$41)/2),1),0)))),Setup!$C$8+($A422-1)*IF(Setup!$C$7="Every week",7,14)))</f>
        <v>52107</v>
      </c>
      <c r="C422" s="45" t="n">
        <f aca="false">IF(Setup!$C$7="Every month",EDATE(Setup!$C$8,$A422),IF(Setup!$C$7="Twice a month",DATE(YEAR(Setup!$C$8),MONTH(Setup!$C$8)+INT(($A422+Setup!$C$41)/2),MIN(IF(MOD($A422+Setup!$C$41,2)=0,Setup!$C$39,Setup!$C$40),DAY(EOMONTH(DATE(YEAR(Setup!$C$8),MONTH(Setup!$C$8)+INT(($A422+Setup!$C$41)/2),1),0)))),Setup!$C$8+$A422*IF(Setup!$C$7="Every week",7,14)))</f>
        <v>52121</v>
      </c>
      <c r="D422" s="46"/>
      <c r="E422" s="47"/>
      <c r="F422" s="47"/>
      <c r="G422" s="47"/>
      <c r="H422" s="47"/>
      <c r="I422" s="48" t="n">
        <f aca="false">N(Setup!$C$11)+N(E422)</f>
        <v>100</v>
      </c>
      <c r="J422" s="48" t="n">
        <f aca="false">MIN(Setup!$C$37,MAX(I422,0))</f>
        <v>9.23076923076923</v>
      </c>
      <c r="K422" s="48" t="n">
        <f aca="false">MIN(MAX(N(Setup!$C$14)-L421,0),MAX(I422-J422,0))</f>
        <v>0</v>
      </c>
      <c r="L422" s="48" t="n">
        <f aca="false">L421+K422-N(G422)</f>
        <v>500</v>
      </c>
      <c r="M422" s="48" t="n">
        <f aca="false">M421+J422-N(H422)</f>
        <v>3821.53846153844</v>
      </c>
      <c r="N422" s="48" t="n">
        <f aca="false">SUM(BX422:DU422)</f>
        <v>0</v>
      </c>
      <c r="O422" s="48" t="n">
        <f aca="false">SUM(Z422:BW422)-N422</f>
        <v>25</v>
      </c>
      <c r="P422" s="48" t="n">
        <f aca="false">MAX(I422-J422-K422,0)+O422</f>
        <v>115.769230769231</v>
      </c>
      <c r="Q422" s="48" t="n">
        <f aca="false">SUM(DV422:FS422)</f>
        <v>0</v>
      </c>
      <c r="R422" s="49" t="n">
        <f aca="false">N422+J422+K422+Q422</f>
        <v>9.23076923076923</v>
      </c>
      <c r="S422" s="48" t="n">
        <f aca="false">T422-T421-N(F422)+N422+Q422</f>
        <v>0</v>
      </c>
      <c r="T422" s="49" t="n">
        <f aca="false">SUM(FT422:HQ422)</f>
        <v>0</v>
      </c>
      <c r="U422" s="44" t="str">
        <f aca="false">IF(T421&lt;0.005,"",INDEX(Helpers!$C$2:$C$51,IF(_xlfn.MINIFS($DV$6:$FS$6,DV422:FS422,"&gt;0.005")=0,V422,_xlfn.MINIFS($DV$6:$FS$6,DV422:FS422,"&gt;0.005"))))</f>
        <v/>
      </c>
      <c r="V422" s="44" t="n">
        <f aca="false">IF(_xlfn.MINIFS($FT$6:$HQ$6,FT421:HQ421,"&gt;0.005")=0,1,_xlfn.MINIFS($FT$6:$HQ$6,FT421:HQ421,"&gt;0.005"))</f>
        <v>1</v>
      </c>
      <c r="W422" s="44" t="n">
        <f aca="false">IF(AND(D422&lt;&gt;"Paid",T421&gt;0.005),1,0)</f>
        <v>0</v>
      </c>
      <c r="X422" s="48" t="n">
        <f aca="false">SUMPRODUCT(((Helpers!$G$2:$G$51*(1+(Helpers!$D$2:$D$51+0.000000001)/12)^(($B422-Setup!$C$8)/(365.25/12))-Helpers!$E$2:$E$51*((1+(Helpers!$D$2:$D$51+0.000000001)/12)^(($B422-Setup!$C$8)/(365.25/12))-1)/((Helpers!$D$2:$D$51+0.000000001)/12))&gt;0)*(Helpers!$G$2:$G$51*(1+(Helpers!$D$2:$D$51+0.000000001)/12)^(($B422-Setup!$C$8)/(365.25/12))-Helpers!$E$2:$E$51*((1+(Helpers!$D$2:$D$51+0.000000001)/12)^(($B422-Setup!$C$8)/(365.25/12))-1)/((Helpers!$D$2:$D$51+0.000000001)/12)))</f>
        <v>0</v>
      </c>
      <c r="Y422" s="48"/>
      <c r="Z422" s="48" t="n">
        <f aca="false">IF(OR(N(Z$5)=0,Z$6=""),0,Z$5*((DATE(YEAR($B422),MONTH($B422),MIN(Z$6,DAY(EOMONTH($B422,0))))&gt;=$B422)*(DATE(YEAR($B422),MONTH($B422),MIN(Z$6,DAY(EOMONTH($B422,0))))&lt;$C422)+(DATE(YEAR($B422),MONTH($B422)+1,MIN(Z$6,DAY(EOMONTH($B422,1))))&gt;=$B422)*(DATE(YEAR($B422),MONTH($B422)+1,MIN(Z$6,DAY(EOMONTH($B422,1))))&lt;$C422)))</f>
        <v>25</v>
      </c>
      <c r="AA422" s="48" t="n">
        <f aca="false">IF(OR(N(AA$5)=0,AA$6=""),0,AA$5*((DATE(YEAR($B422),MONTH($B422),MIN(AA$6,DAY(EOMONTH($B422,0))))&gt;=$B422)*(DATE(YEAR($B422),MONTH($B422),MIN(AA$6,DAY(EOMONTH($B422,0))))&lt;$C422)+(DATE(YEAR($B422),MONTH($B422)+1,MIN(AA$6,DAY(EOMONTH($B422,1))))&gt;=$B422)*(DATE(YEAR($B422),MONTH($B422)+1,MIN(AA$6,DAY(EOMONTH($B422,1))))&lt;$C422)))</f>
        <v>0</v>
      </c>
      <c r="AB422" s="48" t="n">
        <f aca="false">IF(OR(N(AB$5)=0,AB$6=""),0,AB$5*((DATE(YEAR($B422),MONTH($B422),MIN(AB$6,DAY(EOMONTH($B422,0))))&gt;=$B422)*(DATE(YEAR($B422),MONTH($B422),MIN(AB$6,DAY(EOMONTH($B422,0))))&lt;$C422)+(DATE(YEAR($B422),MONTH($B422)+1,MIN(AB$6,DAY(EOMONTH($B422,1))))&gt;=$B422)*(DATE(YEAR($B422),MONTH($B422)+1,MIN(AB$6,DAY(EOMONTH($B422,1))))&lt;$C422)))</f>
        <v>0</v>
      </c>
      <c r="AC422" s="48" t="n">
        <f aca="false">IF(OR(N(AC$5)=0,AC$6=""),0,AC$5*((DATE(YEAR($B422),MONTH($B422),MIN(AC$6,DAY(EOMONTH($B422,0))))&gt;=$B422)*(DATE(YEAR($B422),MONTH($B422),MIN(AC$6,DAY(EOMONTH($B422,0))))&lt;$C422)+(DATE(YEAR($B422),MONTH($B422)+1,MIN(AC$6,DAY(EOMONTH($B422,1))))&gt;=$B422)*(DATE(YEAR($B422),MONTH($B422)+1,MIN(AC$6,DAY(EOMONTH($B422,1))))&lt;$C422)))</f>
        <v>0</v>
      </c>
      <c r="AD422" s="48" t="n">
        <f aca="false">IF(OR(N(AD$5)=0,AD$6=""),0,AD$5*((DATE(YEAR($B422),MONTH($B422),MIN(AD$6,DAY(EOMONTH($B422,0))))&gt;=$B422)*(DATE(YEAR($B422),MONTH($B422),MIN(AD$6,DAY(EOMONTH($B422,0))))&lt;$C422)+(DATE(YEAR($B422),MONTH($B422)+1,MIN(AD$6,DAY(EOMONTH($B422,1))))&gt;=$B422)*(DATE(YEAR($B422),MONTH($B422)+1,MIN(AD$6,DAY(EOMONTH($B422,1))))&lt;$C422)))</f>
        <v>0</v>
      </c>
      <c r="AE422" s="48" t="n">
        <f aca="false">IF(OR(N(AE$5)=0,AE$6=""),0,AE$5*((DATE(YEAR($B422),MONTH($B422),MIN(AE$6,DAY(EOMONTH($B422,0))))&gt;=$B422)*(DATE(YEAR($B422),MONTH($B422),MIN(AE$6,DAY(EOMONTH($B422,0))))&lt;$C422)+(DATE(YEAR($B422),MONTH($B422)+1,MIN(AE$6,DAY(EOMONTH($B422,1))))&gt;=$B422)*(DATE(YEAR($B422),MONTH($B422)+1,MIN(AE$6,DAY(EOMONTH($B422,1))))&lt;$C422)))</f>
        <v>0</v>
      </c>
      <c r="AF422" s="48" t="n">
        <f aca="false">IF(OR(N(AF$5)=0,AF$6=""),0,AF$5*((DATE(YEAR($B422),MONTH($B422),MIN(AF$6,DAY(EOMONTH($B422,0))))&gt;=$B422)*(DATE(YEAR($B422),MONTH($B422),MIN(AF$6,DAY(EOMONTH($B422,0))))&lt;$C422)+(DATE(YEAR($B422),MONTH($B422)+1,MIN(AF$6,DAY(EOMONTH($B422,1))))&gt;=$B422)*(DATE(YEAR($B422),MONTH($B422)+1,MIN(AF$6,DAY(EOMONTH($B422,1))))&lt;$C422)))</f>
        <v>0</v>
      </c>
      <c r="AG422" s="48" t="n">
        <f aca="false">IF(OR(N(AG$5)=0,AG$6=""),0,AG$5*((DATE(YEAR($B422),MONTH($B422),MIN(AG$6,DAY(EOMONTH($B422,0))))&gt;=$B422)*(DATE(YEAR($B422),MONTH($B422),MIN(AG$6,DAY(EOMONTH($B422,0))))&lt;$C422)+(DATE(YEAR($B422),MONTH($B422)+1,MIN(AG$6,DAY(EOMONTH($B422,1))))&gt;=$B422)*(DATE(YEAR($B422),MONTH($B422)+1,MIN(AG$6,DAY(EOMONTH($B422,1))))&lt;$C422)))</f>
        <v>0</v>
      </c>
      <c r="AH422" s="48" t="n">
        <f aca="false">IF(OR(N(AH$5)=0,AH$6=""),0,AH$5*((DATE(YEAR($B422),MONTH($B422),MIN(AH$6,DAY(EOMONTH($B422,0))))&gt;=$B422)*(DATE(YEAR($B422),MONTH($B422),MIN(AH$6,DAY(EOMONTH($B422,0))))&lt;$C422)+(DATE(YEAR($B422),MONTH($B422)+1,MIN(AH$6,DAY(EOMONTH($B422,1))))&gt;=$B422)*(DATE(YEAR($B422),MONTH($B422)+1,MIN(AH$6,DAY(EOMONTH($B422,1))))&lt;$C422)))</f>
        <v>0</v>
      </c>
      <c r="AI422" s="48" t="n">
        <f aca="false">IF(OR(N(AI$5)=0,AI$6=""),0,AI$5*((DATE(YEAR($B422),MONTH($B422),MIN(AI$6,DAY(EOMONTH($B422,0))))&gt;=$B422)*(DATE(YEAR($B422),MONTH($B422),MIN(AI$6,DAY(EOMONTH($B422,0))))&lt;$C422)+(DATE(YEAR($B422),MONTH($B422)+1,MIN(AI$6,DAY(EOMONTH($B422,1))))&gt;=$B422)*(DATE(YEAR($B422),MONTH($B422)+1,MIN(AI$6,DAY(EOMONTH($B422,1))))&lt;$C422)))</f>
        <v>0</v>
      </c>
      <c r="AJ422" s="48" t="n">
        <f aca="false">IF(OR(N(AJ$5)=0,AJ$6=""),0,AJ$5*((DATE(YEAR($B422),MONTH($B422),MIN(AJ$6,DAY(EOMONTH($B422,0))))&gt;=$B422)*(DATE(YEAR($B422),MONTH($B422),MIN(AJ$6,DAY(EOMONTH($B422,0))))&lt;$C422)+(DATE(YEAR($B422),MONTH($B422)+1,MIN(AJ$6,DAY(EOMONTH($B422,1))))&gt;=$B422)*(DATE(YEAR($B422),MONTH($B422)+1,MIN(AJ$6,DAY(EOMONTH($B422,1))))&lt;$C422)))</f>
        <v>0</v>
      </c>
      <c r="AK422" s="48" t="n">
        <f aca="false">IF(OR(N(AK$5)=0,AK$6=""),0,AK$5*((DATE(YEAR($B422),MONTH($B422),MIN(AK$6,DAY(EOMONTH($B422,0))))&gt;=$B422)*(DATE(YEAR($B422),MONTH($B422),MIN(AK$6,DAY(EOMONTH($B422,0))))&lt;$C422)+(DATE(YEAR($B422),MONTH($B422)+1,MIN(AK$6,DAY(EOMONTH($B422,1))))&gt;=$B422)*(DATE(YEAR($B422),MONTH($B422)+1,MIN(AK$6,DAY(EOMONTH($B422,1))))&lt;$C422)))</f>
        <v>0</v>
      </c>
      <c r="AL422" s="48" t="n">
        <f aca="false">IF(OR(N(AL$5)=0,AL$6=""),0,AL$5*((DATE(YEAR($B422),MONTH($B422),MIN(AL$6,DAY(EOMONTH($B422,0))))&gt;=$B422)*(DATE(YEAR($B422),MONTH($B422),MIN(AL$6,DAY(EOMONTH($B422,0))))&lt;$C422)+(DATE(YEAR($B422),MONTH($B422)+1,MIN(AL$6,DAY(EOMONTH($B422,1))))&gt;=$B422)*(DATE(YEAR($B422),MONTH($B422)+1,MIN(AL$6,DAY(EOMONTH($B422,1))))&lt;$C422)))</f>
        <v>0</v>
      </c>
      <c r="AM422" s="48" t="n">
        <f aca="false">IF(OR(N(AM$5)=0,AM$6=""),0,AM$5*((DATE(YEAR($B422),MONTH($B422),MIN(AM$6,DAY(EOMONTH($B422,0))))&gt;=$B422)*(DATE(YEAR($B422),MONTH($B422),MIN(AM$6,DAY(EOMONTH($B422,0))))&lt;$C422)+(DATE(YEAR($B422),MONTH($B422)+1,MIN(AM$6,DAY(EOMONTH($B422,1))))&gt;=$B422)*(DATE(YEAR($B422),MONTH($B422)+1,MIN(AM$6,DAY(EOMONTH($B422,1))))&lt;$C422)))</f>
        <v>0</v>
      </c>
      <c r="AN422" s="48" t="n">
        <f aca="false">IF(OR(N(AN$5)=0,AN$6=""),0,AN$5*((DATE(YEAR($B422),MONTH($B422),MIN(AN$6,DAY(EOMONTH($B422,0))))&gt;=$B422)*(DATE(YEAR($B422),MONTH($B422),MIN(AN$6,DAY(EOMONTH($B422,0))))&lt;$C422)+(DATE(YEAR($B422),MONTH($B422)+1,MIN(AN$6,DAY(EOMONTH($B422,1))))&gt;=$B422)*(DATE(YEAR($B422),MONTH($B422)+1,MIN(AN$6,DAY(EOMONTH($B422,1))))&lt;$C422)))</f>
        <v>0</v>
      </c>
      <c r="AO422" s="48" t="n">
        <f aca="false">IF(OR(N(AO$5)=0,AO$6=""),0,AO$5*((DATE(YEAR($B422),MONTH($B422),MIN(AO$6,DAY(EOMONTH($B422,0))))&gt;=$B422)*(DATE(YEAR($B422),MONTH($B422),MIN(AO$6,DAY(EOMONTH($B422,0))))&lt;$C422)+(DATE(YEAR($B422),MONTH($B422)+1,MIN(AO$6,DAY(EOMONTH($B422,1))))&gt;=$B422)*(DATE(YEAR($B422),MONTH($B422)+1,MIN(AO$6,DAY(EOMONTH($B422,1))))&lt;$C422)))</f>
        <v>0</v>
      </c>
      <c r="AP422" s="48" t="n">
        <f aca="false">IF(OR(N(AP$5)=0,AP$6=""),0,AP$5*((DATE(YEAR($B422),MONTH($B422),MIN(AP$6,DAY(EOMONTH($B422,0))))&gt;=$B422)*(DATE(YEAR($B422),MONTH($B422),MIN(AP$6,DAY(EOMONTH($B422,0))))&lt;$C422)+(DATE(YEAR($B422),MONTH($B422)+1,MIN(AP$6,DAY(EOMONTH($B422,1))))&gt;=$B422)*(DATE(YEAR($B422),MONTH($B422)+1,MIN(AP$6,DAY(EOMONTH($B422,1))))&lt;$C422)))</f>
        <v>0</v>
      </c>
      <c r="AQ422" s="48" t="n">
        <f aca="false">IF(OR(N(AQ$5)=0,AQ$6=""),0,AQ$5*((DATE(YEAR($B422),MONTH($B422),MIN(AQ$6,DAY(EOMONTH($B422,0))))&gt;=$B422)*(DATE(YEAR($B422),MONTH($B422),MIN(AQ$6,DAY(EOMONTH($B422,0))))&lt;$C422)+(DATE(YEAR($B422),MONTH($B422)+1,MIN(AQ$6,DAY(EOMONTH($B422,1))))&gt;=$B422)*(DATE(YEAR($B422),MONTH($B422)+1,MIN(AQ$6,DAY(EOMONTH($B422,1))))&lt;$C422)))</f>
        <v>0</v>
      </c>
      <c r="AR422" s="48" t="n">
        <f aca="false">IF(OR(N(AR$5)=0,AR$6=""),0,AR$5*((DATE(YEAR($B422),MONTH($B422),MIN(AR$6,DAY(EOMONTH($B422,0))))&gt;=$B422)*(DATE(YEAR($B422),MONTH($B422),MIN(AR$6,DAY(EOMONTH($B422,0))))&lt;$C422)+(DATE(YEAR($B422),MONTH($B422)+1,MIN(AR$6,DAY(EOMONTH($B422,1))))&gt;=$B422)*(DATE(YEAR($B422),MONTH($B422)+1,MIN(AR$6,DAY(EOMONTH($B422,1))))&lt;$C422)))</f>
        <v>0</v>
      </c>
      <c r="AS422" s="48" t="n">
        <f aca="false">IF(OR(N(AS$5)=0,AS$6=""),0,AS$5*((DATE(YEAR($B422),MONTH($B422),MIN(AS$6,DAY(EOMONTH($B422,0))))&gt;=$B422)*(DATE(YEAR($B422),MONTH($B422),MIN(AS$6,DAY(EOMONTH($B422,0))))&lt;$C422)+(DATE(YEAR($B422),MONTH($B422)+1,MIN(AS$6,DAY(EOMONTH($B422,1))))&gt;=$B422)*(DATE(YEAR($B422),MONTH($B422)+1,MIN(AS$6,DAY(EOMONTH($B422,1))))&lt;$C422)))</f>
        <v>0</v>
      </c>
      <c r="AT422" s="48" t="n">
        <f aca="false">IF(OR(N(AT$5)=0,AT$6=""),0,AT$5*((DATE(YEAR($B422),MONTH($B422),MIN(AT$6,DAY(EOMONTH($B422,0))))&gt;=$B422)*(DATE(YEAR($B422),MONTH($B422),MIN(AT$6,DAY(EOMONTH($B422,0))))&lt;$C422)+(DATE(YEAR($B422),MONTH($B422)+1,MIN(AT$6,DAY(EOMONTH($B422,1))))&gt;=$B422)*(DATE(YEAR($B422),MONTH($B422)+1,MIN(AT$6,DAY(EOMONTH($B422,1))))&lt;$C422)))</f>
        <v>0</v>
      </c>
      <c r="AU422" s="48" t="n">
        <f aca="false">IF(OR(N(AU$5)=0,AU$6=""),0,AU$5*((DATE(YEAR($B422),MONTH($B422),MIN(AU$6,DAY(EOMONTH($B422,0))))&gt;=$B422)*(DATE(YEAR($B422),MONTH($B422),MIN(AU$6,DAY(EOMONTH($B422,0))))&lt;$C422)+(DATE(YEAR($B422),MONTH($B422)+1,MIN(AU$6,DAY(EOMONTH($B422,1))))&gt;=$B422)*(DATE(YEAR($B422),MONTH($B422)+1,MIN(AU$6,DAY(EOMONTH($B422,1))))&lt;$C422)))</f>
        <v>0</v>
      </c>
      <c r="AV422" s="48" t="n">
        <f aca="false">IF(OR(N(AV$5)=0,AV$6=""),0,AV$5*((DATE(YEAR($B422),MONTH($B422),MIN(AV$6,DAY(EOMONTH($B422,0))))&gt;=$B422)*(DATE(YEAR($B422),MONTH($B422),MIN(AV$6,DAY(EOMONTH($B422,0))))&lt;$C422)+(DATE(YEAR($B422),MONTH($B422)+1,MIN(AV$6,DAY(EOMONTH($B422,1))))&gt;=$B422)*(DATE(YEAR($B422),MONTH($B422)+1,MIN(AV$6,DAY(EOMONTH($B422,1))))&lt;$C422)))</f>
        <v>0</v>
      </c>
      <c r="AW422" s="48" t="n">
        <f aca="false">IF(OR(N(AW$5)=0,AW$6=""),0,AW$5*((DATE(YEAR($B422),MONTH($B422),MIN(AW$6,DAY(EOMONTH($B422,0))))&gt;=$B422)*(DATE(YEAR($B422),MONTH($B422),MIN(AW$6,DAY(EOMONTH($B422,0))))&lt;$C422)+(DATE(YEAR($B422),MONTH($B422)+1,MIN(AW$6,DAY(EOMONTH($B422,1))))&gt;=$B422)*(DATE(YEAR($B422),MONTH($B422)+1,MIN(AW$6,DAY(EOMONTH($B422,1))))&lt;$C422)))</f>
        <v>0</v>
      </c>
      <c r="AX422" s="48" t="n">
        <f aca="false">IF(OR(N(AX$5)=0,AX$6=""),0,AX$5*((DATE(YEAR($B422),MONTH($B422),MIN(AX$6,DAY(EOMONTH($B422,0))))&gt;=$B422)*(DATE(YEAR($B422),MONTH($B422),MIN(AX$6,DAY(EOMONTH($B422,0))))&lt;$C422)+(DATE(YEAR($B422),MONTH($B422)+1,MIN(AX$6,DAY(EOMONTH($B422,1))))&gt;=$B422)*(DATE(YEAR($B422),MONTH($B422)+1,MIN(AX$6,DAY(EOMONTH($B422,1))))&lt;$C422)))</f>
        <v>0</v>
      </c>
      <c r="AY422" s="48" t="n">
        <f aca="false">IF(OR(N(AY$5)=0,AY$6=""),0,AY$5*((DATE(YEAR($B422),MONTH($B422),MIN(AY$6,DAY(EOMONTH($B422,0))))&gt;=$B422)*(DATE(YEAR($B422),MONTH($B422),MIN(AY$6,DAY(EOMONTH($B422,0))))&lt;$C422)+(DATE(YEAR($B422),MONTH($B422)+1,MIN(AY$6,DAY(EOMONTH($B422,1))))&gt;=$B422)*(DATE(YEAR($B422),MONTH($B422)+1,MIN(AY$6,DAY(EOMONTH($B422,1))))&lt;$C422)))</f>
        <v>0</v>
      </c>
      <c r="AZ422" s="48" t="n">
        <f aca="false">IF(OR(N(AZ$5)=0,AZ$6=""),0,AZ$5*((DATE(YEAR($B422),MONTH($B422),MIN(AZ$6,DAY(EOMONTH($B422,0))))&gt;=$B422)*(DATE(YEAR($B422),MONTH($B422),MIN(AZ$6,DAY(EOMONTH($B422,0))))&lt;$C422)+(DATE(YEAR($B422),MONTH($B422)+1,MIN(AZ$6,DAY(EOMONTH($B422,1))))&gt;=$B422)*(DATE(YEAR($B422),MONTH($B422)+1,MIN(AZ$6,DAY(EOMONTH($B422,1))))&lt;$C422)))</f>
        <v>0</v>
      </c>
      <c r="BA422" s="48" t="n">
        <f aca="false">IF(OR(N(BA$5)=0,BA$6=""),0,BA$5*((DATE(YEAR($B422),MONTH($B422),MIN(BA$6,DAY(EOMONTH($B422,0))))&gt;=$B422)*(DATE(YEAR($B422),MONTH($B422),MIN(BA$6,DAY(EOMONTH($B422,0))))&lt;$C422)+(DATE(YEAR($B422),MONTH($B422)+1,MIN(BA$6,DAY(EOMONTH($B422,1))))&gt;=$B422)*(DATE(YEAR($B422),MONTH($B422)+1,MIN(BA$6,DAY(EOMONTH($B422,1))))&lt;$C422)))</f>
        <v>0</v>
      </c>
      <c r="BB422" s="48" t="n">
        <f aca="false">IF(OR(N(BB$5)=0,BB$6=""),0,BB$5*((DATE(YEAR($B422),MONTH($B422),MIN(BB$6,DAY(EOMONTH($B422,0))))&gt;=$B422)*(DATE(YEAR($B422),MONTH($B422),MIN(BB$6,DAY(EOMONTH($B422,0))))&lt;$C422)+(DATE(YEAR($B422),MONTH($B422)+1,MIN(BB$6,DAY(EOMONTH($B422,1))))&gt;=$B422)*(DATE(YEAR($B422),MONTH($B422)+1,MIN(BB$6,DAY(EOMONTH($B422,1))))&lt;$C422)))</f>
        <v>0</v>
      </c>
      <c r="BC422" s="48" t="n">
        <f aca="false">IF(OR(N(BC$5)=0,BC$6=""),0,BC$5*((DATE(YEAR($B422),MONTH($B422),MIN(BC$6,DAY(EOMONTH($B422,0))))&gt;=$B422)*(DATE(YEAR($B422),MONTH($B422),MIN(BC$6,DAY(EOMONTH($B422,0))))&lt;$C422)+(DATE(YEAR($B422),MONTH($B422)+1,MIN(BC$6,DAY(EOMONTH($B422,1))))&gt;=$B422)*(DATE(YEAR($B422),MONTH($B422)+1,MIN(BC$6,DAY(EOMONTH($B422,1))))&lt;$C422)))</f>
        <v>0</v>
      </c>
      <c r="BD422" s="48" t="n">
        <f aca="false">IF(OR(N(BD$5)=0,BD$6=""),0,BD$5*((DATE(YEAR($B422),MONTH($B422),MIN(BD$6,DAY(EOMONTH($B422,0))))&gt;=$B422)*(DATE(YEAR($B422),MONTH($B422),MIN(BD$6,DAY(EOMONTH($B422,0))))&lt;$C422)+(DATE(YEAR($B422),MONTH($B422)+1,MIN(BD$6,DAY(EOMONTH($B422,1))))&gt;=$B422)*(DATE(YEAR($B422),MONTH($B422)+1,MIN(BD$6,DAY(EOMONTH($B422,1))))&lt;$C422)))</f>
        <v>0</v>
      </c>
      <c r="BE422" s="48" t="n">
        <f aca="false">IF(OR(N(BE$5)=0,BE$6=""),0,BE$5*((DATE(YEAR($B422),MONTH($B422),MIN(BE$6,DAY(EOMONTH($B422,0))))&gt;=$B422)*(DATE(YEAR($B422),MONTH($B422),MIN(BE$6,DAY(EOMONTH($B422,0))))&lt;$C422)+(DATE(YEAR($B422),MONTH($B422)+1,MIN(BE$6,DAY(EOMONTH($B422,1))))&gt;=$B422)*(DATE(YEAR($B422),MONTH($B422)+1,MIN(BE$6,DAY(EOMONTH($B422,1))))&lt;$C422)))</f>
        <v>0</v>
      </c>
      <c r="BF422" s="48" t="n">
        <f aca="false">IF(OR(N(BF$5)=0,BF$6=""),0,BF$5*((DATE(YEAR($B422),MONTH($B422),MIN(BF$6,DAY(EOMONTH($B422,0))))&gt;=$B422)*(DATE(YEAR($B422),MONTH($B422),MIN(BF$6,DAY(EOMONTH($B422,0))))&lt;$C422)+(DATE(YEAR($B422),MONTH($B422)+1,MIN(BF$6,DAY(EOMONTH($B422,1))))&gt;=$B422)*(DATE(YEAR($B422),MONTH($B422)+1,MIN(BF$6,DAY(EOMONTH($B422,1))))&lt;$C422)))</f>
        <v>0</v>
      </c>
      <c r="BG422" s="48" t="n">
        <f aca="false">IF(OR(N(BG$5)=0,BG$6=""),0,BG$5*((DATE(YEAR($B422),MONTH($B422),MIN(BG$6,DAY(EOMONTH($B422,0))))&gt;=$B422)*(DATE(YEAR($B422),MONTH($B422),MIN(BG$6,DAY(EOMONTH($B422,0))))&lt;$C422)+(DATE(YEAR($B422),MONTH($B422)+1,MIN(BG$6,DAY(EOMONTH($B422,1))))&gt;=$B422)*(DATE(YEAR($B422),MONTH($B422)+1,MIN(BG$6,DAY(EOMONTH($B422,1))))&lt;$C422)))</f>
        <v>0</v>
      </c>
      <c r="BH422" s="48" t="n">
        <f aca="false">IF(OR(N(BH$5)=0,BH$6=""),0,BH$5*((DATE(YEAR($B422),MONTH($B422),MIN(BH$6,DAY(EOMONTH($B422,0))))&gt;=$B422)*(DATE(YEAR($B422),MONTH($B422),MIN(BH$6,DAY(EOMONTH($B422,0))))&lt;$C422)+(DATE(YEAR($B422),MONTH($B422)+1,MIN(BH$6,DAY(EOMONTH($B422,1))))&gt;=$B422)*(DATE(YEAR($B422),MONTH($B422)+1,MIN(BH$6,DAY(EOMONTH($B422,1))))&lt;$C422)))</f>
        <v>0</v>
      </c>
      <c r="BI422" s="48" t="n">
        <f aca="false">IF(OR(N(BI$5)=0,BI$6=""),0,BI$5*((DATE(YEAR($B422),MONTH($B422),MIN(BI$6,DAY(EOMONTH($B422,0))))&gt;=$B422)*(DATE(YEAR($B422),MONTH($B422),MIN(BI$6,DAY(EOMONTH($B422,0))))&lt;$C422)+(DATE(YEAR($B422),MONTH($B422)+1,MIN(BI$6,DAY(EOMONTH($B422,1))))&gt;=$B422)*(DATE(YEAR($B422),MONTH($B422)+1,MIN(BI$6,DAY(EOMONTH($B422,1))))&lt;$C422)))</f>
        <v>0</v>
      </c>
      <c r="BJ422" s="48" t="n">
        <f aca="false">IF(OR(N(BJ$5)=0,BJ$6=""),0,BJ$5*((DATE(YEAR($B422),MONTH($B422),MIN(BJ$6,DAY(EOMONTH($B422,0))))&gt;=$B422)*(DATE(YEAR($B422),MONTH($B422),MIN(BJ$6,DAY(EOMONTH($B422,0))))&lt;$C422)+(DATE(YEAR($B422),MONTH($B422)+1,MIN(BJ$6,DAY(EOMONTH($B422,1))))&gt;=$B422)*(DATE(YEAR($B422),MONTH($B422)+1,MIN(BJ$6,DAY(EOMONTH($B422,1))))&lt;$C422)))</f>
        <v>0</v>
      </c>
      <c r="BK422" s="48" t="n">
        <f aca="false">IF(OR(N(BK$5)=0,BK$6=""),0,BK$5*((DATE(YEAR($B422),MONTH($B422),MIN(BK$6,DAY(EOMONTH($B422,0))))&gt;=$B422)*(DATE(YEAR($B422),MONTH($B422),MIN(BK$6,DAY(EOMONTH($B422,0))))&lt;$C422)+(DATE(YEAR($B422),MONTH($B422)+1,MIN(BK$6,DAY(EOMONTH($B422,1))))&gt;=$B422)*(DATE(YEAR($B422),MONTH($B422)+1,MIN(BK$6,DAY(EOMONTH($B422,1))))&lt;$C422)))</f>
        <v>0</v>
      </c>
      <c r="BL422" s="48" t="n">
        <f aca="false">IF(OR(N(BL$5)=0,BL$6=""),0,BL$5*((DATE(YEAR($B422),MONTH($B422),MIN(BL$6,DAY(EOMONTH($B422,0))))&gt;=$B422)*(DATE(YEAR($B422),MONTH($B422),MIN(BL$6,DAY(EOMONTH($B422,0))))&lt;$C422)+(DATE(YEAR($B422),MONTH($B422)+1,MIN(BL$6,DAY(EOMONTH($B422,1))))&gt;=$B422)*(DATE(YEAR($B422),MONTH($B422)+1,MIN(BL$6,DAY(EOMONTH($B422,1))))&lt;$C422)))</f>
        <v>0</v>
      </c>
      <c r="BM422" s="48" t="n">
        <f aca="false">IF(OR(N(BM$5)=0,BM$6=""),0,BM$5*((DATE(YEAR($B422),MONTH($B422),MIN(BM$6,DAY(EOMONTH($B422,0))))&gt;=$B422)*(DATE(YEAR($B422),MONTH($B422),MIN(BM$6,DAY(EOMONTH($B422,0))))&lt;$C422)+(DATE(YEAR($B422),MONTH($B422)+1,MIN(BM$6,DAY(EOMONTH($B422,1))))&gt;=$B422)*(DATE(YEAR($B422),MONTH($B422)+1,MIN(BM$6,DAY(EOMONTH($B422,1))))&lt;$C422)))</f>
        <v>0</v>
      </c>
      <c r="BN422" s="48" t="n">
        <f aca="false">IF(OR(N(BN$5)=0,BN$6=""),0,BN$5*((DATE(YEAR($B422),MONTH($B422),MIN(BN$6,DAY(EOMONTH($B422,0))))&gt;=$B422)*(DATE(YEAR($B422),MONTH($B422),MIN(BN$6,DAY(EOMONTH($B422,0))))&lt;$C422)+(DATE(YEAR($B422),MONTH($B422)+1,MIN(BN$6,DAY(EOMONTH($B422,1))))&gt;=$B422)*(DATE(YEAR($B422),MONTH($B422)+1,MIN(BN$6,DAY(EOMONTH($B422,1))))&lt;$C422)))</f>
        <v>0</v>
      </c>
      <c r="BO422" s="48" t="n">
        <f aca="false">IF(OR(N(BO$5)=0,BO$6=""),0,BO$5*((DATE(YEAR($B422),MONTH($B422),MIN(BO$6,DAY(EOMONTH($B422,0))))&gt;=$B422)*(DATE(YEAR($B422),MONTH($B422),MIN(BO$6,DAY(EOMONTH($B422,0))))&lt;$C422)+(DATE(YEAR($B422),MONTH($B422)+1,MIN(BO$6,DAY(EOMONTH($B422,1))))&gt;=$B422)*(DATE(YEAR($B422),MONTH($B422)+1,MIN(BO$6,DAY(EOMONTH($B422,1))))&lt;$C422)))</f>
        <v>0</v>
      </c>
      <c r="BP422" s="48" t="n">
        <f aca="false">IF(OR(N(BP$5)=0,BP$6=""),0,BP$5*((DATE(YEAR($B422),MONTH($B422),MIN(BP$6,DAY(EOMONTH($B422,0))))&gt;=$B422)*(DATE(YEAR($B422),MONTH($B422),MIN(BP$6,DAY(EOMONTH($B422,0))))&lt;$C422)+(DATE(YEAR($B422),MONTH($B422)+1,MIN(BP$6,DAY(EOMONTH($B422,1))))&gt;=$B422)*(DATE(YEAR($B422),MONTH($B422)+1,MIN(BP$6,DAY(EOMONTH($B422,1))))&lt;$C422)))</f>
        <v>0</v>
      </c>
      <c r="BQ422" s="48" t="n">
        <f aca="false">IF(OR(N(BQ$5)=0,BQ$6=""),0,BQ$5*((DATE(YEAR($B422),MONTH($B422),MIN(BQ$6,DAY(EOMONTH($B422,0))))&gt;=$B422)*(DATE(YEAR($B422),MONTH($B422),MIN(BQ$6,DAY(EOMONTH($B422,0))))&lt;$C422)+(DATE(YEAR($B422),MONTH($B422)+1,MIN(BQ$6,DAY(EOMONTH($B422,1))))&gt;=$B422)*(DATE(YEAR($B422),MONTH($B422)+1,MIN(BQ$6,DAY(EOMONTH($B422,1))))&lt;$C422)))</f>
        <v>0</v>
      </c>
      <c r="BR422" s="48" t="n">
        <f aca="false">IF(OR(N(BR$5)=0,BR$6=""),0,BR$5*((DATE(YEAR($B422),MONTH($B422),MIN(BR$6,DAY(EOMONTH($B422,0))))&gt;=$B422)*(DATE(YEAR($B422),MONTH($B422),MIN(BR$6,DAY(EOMONTH($B422,0))))&lt;$C422)+(DATE(YEAR($B422),MONTH($B422)+1,MIN(BR$6,DAY(EOMONTH($B422,1))))&gt;=$B422)*(DATE(YEAR($B422),MONTH($B422)+1,MIN(BR$6,DAY(EOMONTH($B422,1))))&lt;$C422)))</f>
        <v>0</v>
      </c>
      <c r="BS422" s="48" t="n">
        <f aca="false">IF(OR(N(BS$5)=0,BS$6=""),0,BS$5*((DATE(YEAR($B422),MONTH($B422),MIN(BS$6,DAY(EOMONTH($B422,0))))&gt;=$B422)*(DATE(YEAR($B422),MONTH($B422),MIN(BS$6,DAY(EOMONTH($B422,0))))&lt;$C422)+(DATE(YEAR($B422),MONTH($B422)+1,MIN(BS$6,DAY(EOMONTH($B422,1))))&gt;=$B422)*(DATE(YEAR($B422),MONTH($B422)+1,MIN(BS$6,DAY(EOMONTH($B422,1))))&lt;$C422)))</f>
        <v>0</v>
      </c>
      <c r="BT422" s="48" t="n">
        <f aca="false">IF(OR(N(BT$5)=0,BT$6=""),0,BT$5*((DATE(YEAR($B422),MONTH($B422),MIN(BT$6,DAY(EOMONTH($B422,0))))&gt;=$B422)*(DATE(YEAR($B422),MONTH($B422),MIN(BT$6,DAY(EOMONTH($B422,0))))&lt;$C422)+(DATE(YEAR($B422),MONTH($B422)+1,MIN(BT$6,DAY(EOMONTH($B422,1))))&gt;=$B422)*(DATE(YEAR($B422),MONTH($B422)+1,MIN(BT$6,DAY(EOMONTH($B422,1))))&lt;$C422)))</f>
        <v>0</v>
      </c>
      <c r="BU422" s="48" t="n">
        <f aca="false">IF(OR(N(BU$5)=0,BU$6=""),0,BU$5*((DATE(YEAR($B422),MONTH($B422),MIN(BU$6,DAY(EOMONTH($B422,0))))&gt;=$B422)*(DATE(YEAR($B422),MONTH($B422),MIN(BU$6,DAY(EOMONTH($B422,0))))&lt;$C422)+(DATE(YEAR($B422),MONTH($B422)+1,MIN(BU$6,DAY(EOMONTH($B422,1))))&gt;=$B422)*(DATE(YEAR($B422),MONTH($B422)+1,MIN(BU$6,DAY(EOMONTH($B422,1))))&lt;$C422)))</f>
        <v>0</v>
      </c>
      <c r="BV422" s="48" t="n">
        <f aca="false">IF(OR(N(BV$5)=0,BV$6=""),0,BV$5*((DATE(YEAR($B422),MONTH($B422),MIN(BV$6,DAY(EOMONTH($B422,0))))&gt;=$B422)*(DATE(YEAR($B422),MONTH($B422),MIN(BV$6,DAY(EOMONTH($B422,0))))&lt;$C422)+(DATE(YEAR($B422),MONTH($B422)+1,MIN(BV$6,DAY(EOMONTH($B422,1))))&gt;=$B422)*(DATE(YEAR($B422),MONTH($B422)+1,MIN(BV$6,DAY(EOMONTH($B422,1))))&lt;$C422)))</f>
        <v>0</v>
      </c>
      <c r="BW422" s="48" t="n">
        <f aca="false">IF(OR(N(BW$5)=0,BW$6=""),0,BW$5*((DATE(YEAR($B422),MONTH($B422),MIN(BW$6,DAY(EOMONTH($B422,0))))&gt;=$B422)*(DATE(YEAR($B422),MONTH($B422),MIN(BW$6,DAY(EOMONTH($B422,0))))&lt;$C422)+(DATE(YEAR($B422),MONTH($B422)+1,MIN(BW$6,DAY(EOMONTH($B422,1))))&gt;=$B422)*(DATE(YEAR($B422),MONTH($B422)+1,MIN(BW$6,DAY(EOMONTH($B422,1))))&lt;$C422)))</f>
        <v>0</v>
      </c>
      <c r="BX422" s="48" t="n">
        <f aca="false">MIN(Z422,(FT421*(1+FT$5/Setup!$C$36)+IF($V422=1,N($F422),0)))</f>
        <v>0</v>
      </c>
      <c r="BY422" s="48" t="n">
        <f aca="false">MIN(AA422,(FU421*(1+FU$5/Setup!$C$36)+IF($V422=2,N($F422),0)))</f>
        <v>0</v>
      </c>
      <c r="BZ422" s="48" t="n">
        <f aca="false">MIN(AB422,(FV421*(1+FV$5/Setup!$C$36)+IF($V422=3,N($F422),0)))</f>
        <v>0</v>
      </c>
      <c r="CA422" s="48" t="n">
        <f aca="false">MIN(AC422,(FW421*(1+FW$5/Setup!$C$36)+IF($V422=4,N($F422),0)))</f>
        <v>0</v>
      </c>
      <c r="CB422" s="48" t="n">
        <f aca="false">MIN(AD422,(FX421*(1+FX$5/Setup!$C$36)+IF($V422=5,N($F422),0)))</f>
        <v>0</v>
      </c>
      <c r="CC422" s="48" t="n">
        <f aca="false">MIN(AE422,(FY421*(1+FY$5/Setup!$C$36)+IF($V422=6,N($F422),0)))</f>
        <v>0</v>
      </c>
      <c r="CD422" s="48" t="n">
        <f aca="false">MIN(AF422,(FZ421*(1+FZ$5/Setup!$C$36)+IF($V422=7,N($F422),0)))</f>
        <v>0</v>
      </c>
      <c r="CE422" s="48" t="n">
        <f aca="false">MIN(AG422,(GA421*(1+GA$5/Setup!$C$36)+IF($V422=8,N($F422),0)))</f>
        <v>0</v>
      </c>
      <c r="CF422" s="48" t="n">
        <f aca="false">MIN(AH422,(GB421*(1+GB$5/Setup!$C$36)+IF($V422=9,N($F422),0)))</f>
        <v>0</v>
      </c>
      <c r="CG422" s="48" t="n">
        <f aca="false">MIN(AI422,(GC421*(1+GC$5/Setup!$C$36)+IF($V422=10,N($F422),0)))</f>
        <v>0</v>
      </c>
      <c r="CH422" s="48" t="n">
        <f aca="false">MIN(AJ422,(GD421*(1+GD$5/Setup!$C$36)+IF($V422=11,N($F422),0)))</f>
        <v>0</v>
      </c>
      <c r="CI422" s="48" t="n">
        <f aca="false">MIN(AK422,(GE421*(1+GE$5/Setup!$C$36)+IF($V422=12,N($F422),0)))</f>
        <v>0</v>
      </c>
      <c r="CJ422" s="48" t="n">
        <f aca="false">MIN(AL422,(GF421*(1+GF$5/Setup!$C$36)+IF($V422=13,N($F422),0)))</f>
        <v>0</v>
      </c>
      <c r="CK422" s="48" t="n">
        <f aca="false">MIN(AM422,(GG421*(1+GG$5/Setup!$C$36)+IF($V422=14,N($F422),0)))</f>
        <v>0</v>
      </c>
      <c r="CL422" s="48" t="n">
        <f aca="false">MIN(AN422,(GH421*(1+GH$5/Setup!$C$36)+IF($V422=15,N($F422),0)))</f>
        <v>0</v>
      </c>
      <c r="CM422" s="48" t="n">
        <f aca="false">MIN(AO422,(GI421*(1+GI$5/Setup!$C$36)+IF($V422=16,N($F422),0)))</f>
        <v>0</v>
      </c>
      <c r="CN422" s="48" t="n">
        <f aca="false">MIN(AP422,(GJ421*(1+GJ$5/Setup!$C$36)+IF($V422=17,N($F422),0)))</f>
        <v>0</v>
      </c>
      <c r="CO422" s="48" t="n">
        <f aca="false">MIN(AQ422,(GK421*(1+GK$5/Setup!$C$36)+IF($V422=18,N($F422),0)))</f>
        <v>0</v>
      </c>
      <c r="CP422" s="48" t="n">
        <f aca="false">MIN(AR422,(GL421*(1+GL$5/Setup!$C$36)+IF($V422=19,N($F422),0)))</f>
        <v>0</v>
      </c>
      <c r="CQ422" s="48" t="n">
        <f aca="false">MIN(AS422,(GM421*(1+GM$5/Setup!$C$36)+IF($V422=20,N($F422),0)))</f>
        <v>0</v>
      </c>
      <c r="CR422" s="48" t="n">
        <f aca="false">MIN(AT422,(GN421*(1+GN$5/Setup!$C$36)+IF($V422=21,N($F422),0)))</f>
        <v>0</v>
      </c>
      <c r="CS422" s="48" t="n">
        <f aca="false">MIN(AU422,(GO421*(1+GO$5/Setup!$C$36)+IF($V422=22,N($F422),0)))</f>
        <v>0</v>
      </c>
      <c r="CT422" s="48" t="n">
        <f aca="false">MIN(AV422,(GP421*(1+GP$5/Setup!$C$36)+IF($V422=23,N($F422),0)))</f>
        <v>0</v>
      </c>
      <c r="CU422" s="48" t="n">
        <f aca="false">MIN(AW422,(GQ421*(1+GQ$5/Setup!$C$36)+IF($V422=24,N($F422),0)))</f>
        <v>0</v>
      </c>
      <c r="CV422" s="48" t="n">
        <f aca="false">MIN(AX422,(GR421*(1+GR$5/Setup!$C$36)+IF($V422=25,N($F422),0)))</f>
        <v>0</v>
      </c>
      <c r="CW422" s="48" t="n">
        <f aca="false">MIN(AY422,(GS421*(1+GS$5/Setup!$C$36)+IF($V422=26,N($F422),0)))</f>
        <v>0</v>
      </c>
      <c r="CX422" s="48" t="n">
        <f aca="false">MIN(AZ422,(GT421*(1+GT$5/Setup!$C$36)+IF($V422=27,N($F422),0)))</f>
        <v>0</v>
      </c>
      <c r="CY422" s="48" t="n">
        <f aca="false">MIN(BA422,(GU421*(1+GU$5/Setup!$C$36)+IF($V422=28,N($F422),0)))</f>
        <v>0</v>
      </c>
      <c r="CZ422" s="48" t="n">
        <f aca="false">MIN(BB422,(GV421*(1+GV$5/Setup!$C$36)+IF($V422=29,N($F422),0)))</f>
        <v>0</v>
      </c>
      <c r="DA422" s="48" t="n">
        <f aca="false">MIN(BC422,(GW421*(1+GW$5/Setup!$C$36)+IF($V422=30,N($F422),0)))</f>
        <v>0</v>
      </c>
      <c r="DB422" s="48" t="n">
        <f aca="false">MIN(BD422,(GX421*(1+GX$5/Setup!$C$36)+IF($V422=31,N($F422),0)))</f>
        <v>0</v>
      </c>
      <c r="DC422" s="48" t="n">
        <f aca="false">MIN(BE422,(GY421*(1+GY$5/Setup!$C$36)+IF($V422=32,N($F422),0)))</f>
        <v>0</v>
      </c>
      <c r="DD422" s="48" t="n">
        <f aca="false">MIN(BF422,(GZ421*(1+GZ$5/Setup!$C$36)+IF($V422=33,N($F422),0)))</f>
        <v>0</v>
      </c>
      <c r="DE422" s="48" t="n">
        <f aca="false">MIN(BG422,(HA421*(1+HA$5/Setup!$C$36)+IF($V422=34,N($F422),0)))</f>
        <v>0</v>
      </c>
      <c r="DF422" s="48" t="n">
        <f aca="false">MIN(BH422,(HB421*(1+HB$5/Setup!$C$36)+IF($V422=35,N($F422),0)))</f>
        <v>0</v>
      </c>
      <c r="DG422" s="48" t="n">
        <f aca="false">MIN(BI422,(HC421*(1+HC$5/Setup!$C$36)+IF($V422=36,N($F422),0)))</f>
        <v>0</v>
      </c>
      <c r="DH422" s="48" t="n">
        <f aca="false">MIN(BJ422,(HD421*(1+HD$5/Setup!$C$36)+IF($V422=37,N($F422),0)))</f>
        <v>0</v>
      </c>
      <c r="DI422" s="48" t="n">
        <f aca="false">MIN(BK422,(HE421*(1+HE$5/Setup!$C$36)+IF($V422=38,N($F422),0)))</f>
        <v>0</v>
      </c>
      <c r="DJ422" s="48" t="n">
        <f aca="false">MIN(BL422,(HF421*(1+HF$5/Setup!$C$36)+IF($V422=39,N($F422),0)))</f>
        <v>0</v>
      </c>
      <c r="DK422" s="48" t="n">
        <f aca="false">MIN(BM422,(HG421*(1+HG$5/Setup!$C$36)+IF($V422=40,N($F422),0)))</f>
        <v>0</v>
      </c>
      <c r="DL422" s="48" t="n">
        <f aca="false">MIN(BN422,(HH421*(1+HH$5/Setup!$C$36)+IF($V422=41,N($F422),0)))</f>
        <v>0</v>
      </c>
      <c r="DM422" s="48" t="n">
        <f aca="false">MIN(BO422,(HI421*(1+HI$5/Setup!$C$36)+IF($V422=42,N($F422),0)))</f>
        <v>0</v>
      </c>
      <c r="DN422" s="48" t="n">
        <f aca="false">MIN(BP422,(HJ421*(1+HJ$5/Setup!$C$36)+IF($V422=43,N($F422),0)))</f>
        <v>0</v>
      </c>
      <c r="DO422" s="48" t="n">
        <f aca="false">MIN(BQ422,(HK421*(1+HK$5/Setup!$C$36)+IF($V422=44,N($F422),0)))</f>
        <v>0</v>
      </c>
      <c r="DP422" s="48" t="n">
        <f aca="false">MIN(BR422,(HL421*(1+HL$5/Setup!$C$36)+IF($V422=45,N($F422),0)))</f>
        <v>0</v>
      </c>
      <c r="DQ422" s="48" t="n">
        <f aca="false">MIN(BS422,(HM421*(1+HM$5/Setup!$C$36)+IF($V422=46,N($F422),0)))</f>
        <v>0</v>
      </c>
      <c r="DR422" s="48" t="n">
        <f aca="false">MIN(BT422,(HN421*(1+HN$5/Setup!$C$36)+IF($V422=47,N($F422),0)))</f>
        <v>0</v>
      </c>
      <c r="DS422" s="48" t="n">
        <f aca="false">MIN(BU422,(HO421*(1+HO$5/Setup!$C$36)+IF($V422=48,N($F422),0)))</f>
        <v>0</v>
      </c>
      <c r="DT422" s="48" t="n">
        <f aca="false">MIN(BV422,(HP421*(1+HP$5/Setup!$C$36)+IF($V422=49,N($F422),0)))</f>
        <v>0</v>
      </c>
      <c r="DU422" s="48" t="n">
        <f aca="false">MIN(BW422,(HQ421*(1+HQ$5/Setup!$C$36)+IF($V422=50,N($F422),0)))</f>
        <v>0</v>
      </c>
      <c r="DV422" s="48" t="n">
        <f aca="false">MIN(MAX((FT421*(1+FT$5/Setup!$C$36)+IF($V422=1,N($F422),0))-BX422,0),MAX($P422-0,0))</f>
        <v>0</v>
      </c>
      <c r="DW422" s="48" t="n">
        <f aca="false">MIN(MAX((FU421*(1+FU$5/Setup!$C$36)+IF($V422=2,N($F422),0))-BY422,0),MAX($P422-SUM(DV422:DV422),0))</f>
        <v>0</v>
      </c>
      <c r="DX422" s="48" t="n">
        <f aca="false">MIN(MAX((FV421*(1+FV$5/Setup!$C$36)+IF($V422=3,N($F422),0))-BZ422,0),MAX($P422-SUM(DV422:DW422),0))</f>
        <v>0</v>
      </c>
      <c r="DY422" s="48" t="n">
        <f aca="false">MIN(MAX((FW421*(1+FW$5/Setup!$C$36)+IF($V422=4,N($F422),0))-CA422,0),MAX($P422-SUM(DV422:DX422),0))</f>
        <v>0</v>
      </c>
      <c r="DZ422" s="48" t="n">
        <f aca="false">MIN(MAX((FX421*(1+FX$5/Setup!$C$36)+IF($V422=5,N($F422),0))-CB422,0),MAX($P422-SUM(DV422:DY422),0))</f>
        <v>0</v>
      </c>
      <c r="EA422" s="48" t="n">
        <f aca="false">MIN(MAX((FY421*(1+FY$5/Setup!$C$36)+IF($V422=6,N($F422),0))-CC422,0),MAX($P422-SUM(DV422:DZ422),0))</f>
        <v>0</v>
      </c>
      <c r="EB422" s="48" t="n">
        <f aca="false">MIN(MAX((FZ421*(1+FZ$5/Setup!$C$36)+IF($V422=7,N($F422),0))-CD422,0),MAX($P422-SUM(DV422:EA422),0))</f>
        <v>0</v>
      </c>
      <c r="EC422" s="48" t="n">
        <f aca="false">MIN(MAX((GA421*(1+GA$5/Setup!$C$36)+IF($V422=8,N($F422),0))-CE422,0),MAX($P422-SUM(DV422:EB422),0))</f>
        <v>0</v>
      </c>
      <c r="ED422" s="48" t="n">
        <f aca="false">MIN(MAX((GB421*(1+GB$5/Setup!$C$36)+IF($V422=9,N($F422),0))-CF422,0),MAX($P422-SUM(DV422:EC422),0))</f>
        <v>0</v>
      </c>
      <c r="EE422" s="48" t="n">
        <f aca="false">MIN(MAX((GC421*(1+GC$5/Setup!$C$36)+IF($V422=10,N($F422),0))-CG422,0),MAX($P422-SUM(DV422:ED422),0))</f>
        <v>0</v>
      </c>
      <c r="EF422" s="48" t="n">
        <f aca="false">MIN(MAX((GD421*(1+GD$5/Setup!$C$36)+IF($V422=11,N($F422),0))-CH422,0),MAX($P422-SUM(DV422:EE422),0))</f>
        <v>0</v>
      </c>
      <c r="EG422" s="48" t="n">
        <f aca="false">MIN(MAX((GE421*(1+GE$5/Setup!$C$36)+IF($V422=12,N($F422),0))-CI422,0),MAX($P422-SUM(DV422:EF422),0))</f>
        <v>0</v>
      </c>
      <c r="EH422" s="48" t="n">
        <f aca="false">MIN(MAX((GF421*(1+GF$5/Setup!$C$36)+IF($V422=13,N($F422),0))-CJ422,0),MAX($P422-SUM(DV422:EG422),0))</f>
        <v>0</v>
      </c>
      <c r="EI422" s="48" t="n">
        <f aca="false">MIN(MAX((GG421*(1+GG$5/Setup!$C$36)+IF($V422=14,N($F422),0))-CK422,0),MAX($P422-SUM(DV422:EH422),0))</f>
        <v>0</v>
      </c>
      <c r="EJ422" s="48" t="n">
        <f aca="false">MIN(MAX((GH421*(1+GH$5/Setup!$C$36)+IF($V422=15,N($F422),0))-CL422,0),MAX($P422-SUM(DV422:EI422),0))</f>
        <v>0</v>
      </c>
      <c r="EK422" s="48" t="n">
        <f aca="false">MIN(MAX((GI421*(1+GI$5/Setup!$C$36)+IF($V422=16,N($F422),0))-CM422,0),MAX($P422-SUM(DV422:EJ422),0))</f>
        <v>0</v>
      </c>
      <c r="EL422" s="48" t="n">
        <f aca="false">MIN(MAX((GJ421*(1+GJ$5/Setup!$C$36)+IF($V422=17,N($F422),0))-CN422,0),MAX($P422-SUM(DV422:EK422),0))</f>
        <v>0</v>
      </c>
      <c r="EM422" s="48" t="n">
        <f aca="false">MIN(MAX((GK421*(1+GK$5/Setup!$C$36)+IF($V422=18,N($F422),0))-CO422,0),MAX($P422-SUM(DV422:EL422),0))</f>
        <v>0</v>
      </c>
      <c r="EN422" s="48" t="n">
        <f aca="false">MIN(MAX((GL421*(1+GL$5/Setup!$C$36)+IF($V422=19,N($F422),0))-CP422,0),MAX($P422-SUM(DV422:EM422),0))</f>
        <v>0</v>
      </c>
      <c r="EO422" s="48" t="n">
        <f aca="false">MIN(MAX((GM421*(1+GM$5/Setup!$C$36)+IF($V422=20,N($F422),0))-CQ422,0),MAX($P422-SUM(DV422:EN422),0))</f>
        <v>0</v>
      </c>
      <c r="EP422" s="48" t="n">
        <f aca="false">MIN(MAX((GN421*(1+GN$5/Setup!$C$36)+IF($V422=21,N($F422),0))-CR422,0),MAX($P422-SUM(DV422:EO422),0))</f>
        <v>0</v>
      </c>
      <c r="EQ422" s="48" t="n">
        <f aca="false">MIN(MAX((GO421*(1+GO$5/Setup!$C$36)+IF($V422=22,N($F422),0))-CS422,0),MAX($P422-SUM(DV422:EP422),0))</f>
        <v>0</v>
      </c>
      <c r="ER422" s="48" t="n">
        <f aca="false">MIN(MAX((GP421*(1+GP$5/Setup!$C$36)+IF($V422=23,N($F422),0))-CT422,0),MAX($P422-SUM(DV422:EQ422),0))</f>
        <v>0</v>
      </c>
      <c r="ES422" s="48" t="n">
        <f aca="false">MIN(MAX((GQ421*(1+GQ$5/Setup!$C$36)+IF($V422=24,N($F422),0))-CU422,0),MAX($P422-SUM(DV422:ER422),0))</f>
        <v>0</v>
      </c>
      <c r="ET422" s="48" t="n">
        <f aca="false">MIN(MAX((GR421*(1+GR$5/Setup!$C$36)+IF($V422=25,N($F422),0))-CV422,0),MAX($P422-SUM(DV422:ES422),0))</f>
        <v>0</v>
      </c>
      <c r="EU422" s="48" t="n">
        <f aca="false">MIN(MAX((GS421*(1+GS$5/Setup!$C$36)+IF($V422=26,N($F422),0))-CW422,0),MAX($P422-SUM(DV422:ET422),0))</f>
        <v>0</v>
      </c>
      <c r="EV422" s="48" t="n">
        <f aca="false">MIN(MAX((GT421*(1+GT$5/Setup!$C$36)+IF($V422=27,N($F422),0))-CX422,0),MAX($P422-SUM(DV422:EU422),0))</f>
        <v>0</v>
      </c>
      <c r="EW422" s="48" t="n">
        <f aca="false">MIN(MAX((GU421*(1+GU$5/Setup!$C$36)+IF($V422=28,N($F422),0))-CY422,0),MAX($P422-SUM(DV422:EV422),0))</f>
        <v>0</v>
      </c>
      <c r="EX422" s="48" t="n">
        <f aca="false">MIN(MAX((GV421*(1+GV$5/Setup!$C$36)+IF($V422=29,N($F422),0))-CZ422,0),MAX($P422-SUM(DV422:EW422),0))</f>
        <v>0</v>
      </c>
      <c r="EY422" s="48" t="n">
        <f aca="false">MIN(MAX((GW421*(1+GW$5/Setup!$C$36)+IF($V422=30,N($F422),0))-DA422,0),MAX($P422-SUM(DV422:EX422),0))</f>
        <v>0</v>
      </c>
      <c r="EZ422" s="48" t="n">
        <f aca="false">MIN(MAX((GX421*(1+GX$5/Setup!$C$36)+IF($V422=31,N($F422),0))-DB422,0),MAX($P422-SUM(DV422:EY422),0))</f>
        <v>0</v>
      </c>
      <c r="FA422" s="48" t="n">
        <f aca="false">MIN(MAX((GY421*(1+GY$5/Setup!$C$36)+IF($V422=32,N($F422),0))-DC422,0),MAX($P422-SUM(DV422:EZ422),0))</f>
        <v>0</v>
      </c>
      <c r="FB422" s="48" t="n">
        <f aca="false">MIN(MAX((GZ421*(1+GZ$5/Setup!$C$36)+IF($V422=33,N($F422),0))-DD422,0),MAX($P422-SUM(DV422:FA422),0))</f>
        <v>0</v>
      </c>
      <c r="FC422" s="48" t="n">
        <f aca="false">MIN(MAX((HA421*(1+HA$5/Setup!$C$36)+IF($V422=34,N($F422),0))-DE422,0),MAX($P422-SUM(DV422:FB422),0))</f>
        <v>0</v>
      </c>
      <c r="FD422" s="48" t="n">
        <f aca="false">MIN(MAX((HB421*(1+HB$5/Setup!$C$36)+IF($V422=35,N($F422),0))-DF422,0),MAX($P422-SUM(DV422:FC422),0))</f>
        <v>0</v>
      </c>
      <c r="FE422" s="48" t="n">
        <f aca="false">MIN(MAX((HC421*(1+HC$5/Setup!$C$36)+IF($V422=36,N($F422),0))-DG422,0),MAX($P422-SUM(DV422:FD422),0))</f>
        <v>0</v>
      </c>
      <c r="FF422" s="48" t="n">
        <f aca="false">MIN(MAX((HD421*(1+HD$5/Setup!$C$36)+IF($V422=37,N($F422),0))-DH422,0),MAX($P422-SUM(DV422:FE422),0))</f>
        <v>0</v>
      </c>
      <c r="FG422" s="48" t="n">
        <f aca="false">MIN(MAX((HE421*(1+HE$5/Setup!$C$36)+IF($V422=38,N($F422),0))-DI422,0),MAX($P422-SUM(DV422:FF422),0))</f>
        <v>0</v>
      </c>
      <c r="FH422" s="48" t="n">
        <f aca="false">MIN(MAX((HF421*(1+HF$5/Setup!$C$36)+IF($V422=39,N($F422),0))-DJ422,0),MAX($P422-SUM(DV422:FG422),0))</f>
        <v>0</v>
      </c>
      <c r="FI422" s="48" t="n">
        <f aca="false">MIN(MAX((HG421*(1+HG$5/Setup!$C$36)+IF($V422=40,N($F422),0))-DK422,0),MAX($P422-SUM(DV422:FH422),0))</f>
        <v>0</v>
      </c>
      <c r="FJ422" s="48" t="n">
        <f aca="false">MIN(MAX((HH421*(1+HH$5/Setup!$C$36)+IF($V422=41,N($F422),0))-DL422,0),MAX($P422-SUM(DV422:FI422),0))</f>
        <v>0</v>
      </c>
      <c r="FK422" s="48" t="n">
        <f aca="false">MIN(MAX((HI421*(1+HI$5/Setup!$C$36)+IF($V422=42,N($F422),0))-DM422,0),MAX($P422-SUM(DV422:FJ422),0))</f>
        <v>0</v>
      </c>
      <c r="FL422" s="48" t="n">
        <f aca="false">MIN(MAX((HJ421*(1+HJ$5/Setup!$C$36)+IF($V422=43,N($F422),0))-DN422,0),MAX($P422-SUM(DV422:FK422),0))</f>
        <v>0</v>
      </c>
      <c r="FM422" s="48" t="n">
        <f aca="false">MIN(MAX((HK421*(1+HK$5/Setup!$C$36)+IF($V422=44,N($F422),0))-DO422,0),MAX($P422-SUM(DV422:FL422),0))</f>
        <v>0</v>
      </c>
      <c r="FN422" s="48" t="n">
        <f aca="false">MIN(MAX((HL421*(1+HL$5/Setup!$C$36)+IF($V422=45,N($F422),0))-DP422,0),MAX($P422-SUM(DV422:FM422),0))</f>
        <v>0</v>
      </c>
      <c r="FO422" s="48" t="n">
        <f aca="false">MIN(MAX((HM421*(1+HM$5/Setup!$C$36)+IF($V422=46,N($F422),0))-DQ422,0),MAX($P422-SUM(DV422:FN422),0))</f>
        <v>0</v>
      </c>
      <c r="FP422" s="48" t="n">
        <f aca="false">MIN(MAX((HN421*(1+HN$5/Setup!$C$36)+IF($V422=47,N($F422),0))-DR422,0),MAX($P422-SUM(DV422:FO422),0))</f>
        <v>0</v>
      </c>
      <c r="FQ422" s="48" t="n">
        <f aca="false">MIN(MAX((HO421*(1+HO$5/Setup!$C$36)+IF($V422=48,N($F422),0))-DS422,0),MAX($P422-SUM(DV422:FP422),0))</f>
        <v>0</v>
      </c>
      <c r="FR422" s="48" t="n">
        <f aca="false">MIN(MAX((HP421*(1+HP$5/Setup!$C$36)+IF($V422=49,N($F422),0))-DT422,0),MAX($P422-SUM(DV422:FQ422),0))</f>
        <v>0</v>
      </c>
      <c r="FS422" s="48" t="n">
        <f aca="false">MIN(MAX((HQ421*(1+HQ$5/Setup!$C$36)+IF($V422=50,N($F422),0))-DU422,0),MAX($P422-SUM(DV422:FR422),0))</f>
        <v>0</v>
      </c>
      <c r="FT422" s="48" t="n">
        <f aca="false">IF((FT421*(1+FT$5/Setup!$C$36)+IF($V422=1,N($F422),0))-BX422-DV422&lt;0.005,0,(FT421*(1+FT$5/Setup!$C$36)+IF($V422=1,N($F422),0))-BX422-DV422)</f>
        <v>0</v>
      </c>
      <c r="FU422" s="48" t="n">
        <f aca="false">IF((FU421*(1+FU$5/Setup!$C$36)+IF($V422=2,N($F422),0))-BY422-DW422&lt;0.005,0,(FU421*(1+FU$5/Setup!$C$36)+IF($V422=2,N($F422),0))-BY422-DW422)</f>
        <v>0</v>
      </c>
      <c r="FV422" s="48" t="n">
        <f aca="false">IF((FV421*(1+FV$5/Setup!$C$36)+IF($V422=3,N($F422),0))-BZ422-DX422&lt;0.005,0,(FV421*(1+FV$5/Setup!$C$36)+IF($V422=3,N($F422),0))-BZ422-DX422)</f>
        <v>0</v>
      </c>
      <c r="FW422" s="48" t="n">
        <f aca="false">IF((FW421*(1+FW$5/Setup!$C$36)+IF($V422=4,N($F422),0))-CA422-DY422&lt;0.005,0,(FW421*(1+FW$5/Setup!$C$36)+IF($V422=4,N($F422),0))-CA422-DY422)</f>
        <v>0</v>
      </c>
      <c r="FX422" s="48" t="n">
        <f aca="false">IF((FX421*(1+FX$5/Setup!$C$36)+IF($V422=5,N($F422),0))-CB422-DZ422&lt;0.005,0,(FX421*(1+FX$5/Setup!$C$36)+IF($V422=5,N($F422),0))-CB422-DZ422)</f>
        <v>0</v>
      </c>
      <c r="FY422" s="48" t="n">
        <f aca="false">IF((FY421*(1+FY$5/Setup!$C$36)+IF($V422=6,N($F422),0))-CC422-EA422&lt;0.005,0,(FY421*(1+FY$5/Setup!$C$36)+IF($V422=6,N($F422),0))-CC422-EA422)</f>
        <v>0</v>
      </c>
      <c r="FZ422" s="48" t="n">
        <f aca="false">IF((FZ421*(1+FZ$5/Setup!$C$36)+IF($V422=7,N($F422),0))-CD422-EB422&lt;0.005,0,(FZ421*(1+FZ$5/Setup!$C$36)+IF($V422=7,N($F422),0))-CD422-EB422)</f>
        <v>0</v>
      </c>
      <c r="GA422" s="48" t="n">
        <f aca="false">IF((GA421*(1+GA$5/Setup!$C$36)+IF($V422=8,N($F422),0))-CE422-EC422&lt;0.005,0,(GA421*(1+GA$5/Setup!$C$36)+IF($V422=8,N($F422),0))-CE422-EC422)</f>
        <v>0</v>
      </c>
      <c r="GB422" s="48" t="n">
        <f aca="false">IF((GB421*(1+GB$5/Setup!$C$36)+IF($V422=9,N($F422),0))-CF422-ED422&lt;0.005,0,(GB421*(1+GB$5/Setup!$C$36)+IF($V422=9,N($F422),0))-CF422-ED422)</f>
        <v>0</v>
      </c>
      <c r="GC422" s="48" t="n">
        <f aca="false">IF((GC421*(1+GC$5/Setup!$C$36)+IF($V422=10,N($F422),0))-CG422-EE422&lt;0.005,0,(GC421*(1+GC$5/Setup!$C$36)+IF($V422=10,N($F422),0))-CG422-EE422)</f>
        <v>0</v>
      </c>
      <c r="GD422" s="48" t="n">
        <f aca="false">IF((GD421*(1+GD$5/Setup!$C$36)+IF($V422=11,N($F422),0))-CH422-EF422&lt;0.005,0,(GD421*(1+GD$5/Setup!$C$36)+IF($V422=11,N($F422),0))-CH422-EF422)</f>
        <v>0</v>
      </c>
      <c r="GE422" s="48" t="n">
        <f aca="false">IF((GE421*(1+GE$5/Setup!$C$36)+IF($V422=12,N($F422),0))-CI422-EG422&lt;0.005,0,(GE421*(1+GE$5/Setup!$C$36)+IF($V422=12,N($F422),0))-CI422-EG422)</f>
        <v>0</v>
      </c>
      <c r="GF422" s="48" t="n">
        <f aca="false">IF((GF421*(1+GF$5/Setup!$C$36)+IF($V422=13,N($F422),0))-CJ422-EH422&lt;0.005,0,(GF421*(1+GF$5/Setup!$C$36)+IF($V422=13,N($F422),0))-CJ422-EH422)</f>
        <v>0</v>
      </c>
      <c r="GG422" s="48" t="n">
        <f aca="false">IF((GG421*(1+GG$5/Setup!$C$36)+IF($V422=14,N($F422),0))-CK422-EI422&lt;0.005,0,(GG421*(1+GG$5/Setup!$C$36)+IF($V422=14,N($F422),0))-CK422-EI422)</f>
        <v>0</v>
      </c>
      <c r="GH422" s="48" t="n">
        <f aca="false">IF((GH421*(1+GH$5/Setup!$C$36)+IF($V422=15,N($F422),0))-CL422-EJ422&lt;0.005,0,(GH421*(1+GH$5/Setup!$C$36)+IF($V422=15,N($F422),0))-CL422-EJ422)</f>
        <v>0</v>
      </c>
      <c r="GI422" s="48" t="n">
        <f aca="false">IF((GI421*(1+GI$5/Setup!$C$36)+IF($V422=16,N($F422),0))-CM422-EK422&lt;0.005,0,(GI421*(1+GI$5/Setup!$C$36)+IF($V422=16,N($F422),0))-CM422-EK422)</f>
        <v>0</v>
      </c>
      <c r="GJ422" s="48" t="n">
        <f aca="false">IF((GJ421*(1+GJ$5/Setup!$C$36)+IF($V422=17,N($F422),0))-CN422-EL422&lt;0.005,0,(GJ421*(1+GJ$5/Setup!$C$36)+IF($V422=17,N($F422),0))-CN422-EL422)</f>
        <v>0</v>
      </c>
      <c r="GK422" s="48" t="n">
        <f aca="false">IF((GK421*(1+GK$5/Setup!$C$36)+IF($V422=18,N($F422),0))-CO422-EM422&lt;0.005,0,(GK421*(1+GK$5/Setup!$C$36)+IF($V422=18,N($F422),0))-CO422-EM422)</f>
        <v>0</v>
      </c>
      <c r="GL422" s="48" t="n">
        <f aca="false">IF((GL421*(1+GL$5/Setup!$C$36)+IF($V422=19,N($F422),0))-CP422-EN422&lt;0.005,0,(GL421*(1+GL$5/Setup!$C$36)+IF($V422=19,N($F422),0))-CP422-EN422)</f>
        <v>0</v>
      </c>
      <c r="GM422" s="48" t="n">
        <f aca="false">IF((GM421*(1+GM$5/Setup!$C$36)+IF($V422=20,N($F422),0))-CQ422-EO422&lt;0.005,0,(GM421*(1+GM$5/Setup!$C$36)+IF($V422=20,N($F422),0))-CQ422-EO422)</f>
        <v>0</v>
      </c>
      <c r="GN422" s="48" t="n">
        <f aca="false">IF((GN421*(1+GN$5/Setup!$C$36)+IF($V422=21,N($F422),0))-CR422-EP422&lt;0.005,0,(GN421*(1+GN$5/Setup!$C$36)+IF($V422=21,N($F422),0))-CR422-EP422)</f>
        <v>0</v>
      </c>
      <c r="GO422" s="48" t="n">
        <f aca="false">IF((GO421*(1+GO$5/Setup!$C$36)+IF($V422=22,N($F422),0))-CS422-EQ422&lt;0.005,0,(GO421*(1+GO$5/Setup!$C$36)+IF($V422=22,N($F422),0))-CS422-EQ422)</f>
        <v>0</v>
      </c>
      <c r="GP422" s="48" t="n">
        <f aca="false">IF((GP421*(1+GP$5/Setup!$C$36)+IF($V422=23,N($F422),0))-CT422-ER422&lt;0.005,0,(GP421*(1+GP$5/Setup!$C$36)+IF($V422=23,N($F422),0))-CT422-ER422)</f>
        <v>0</v>
      </c>
      <c r="GQ422" s="48" t="n">
        <f aca="false">IF((GQ421*(1+GQ$5/Setup!$C$36)+IF($V422=24,N($F422),0))-CU422-ES422&lt;0.005,0,(GQ421*(1+GQ$5/Setup!$C$36)+IF($V422=24,N($F422),0))-CU422-ES422)</f>
        <v>0</v>
      </c>
      <c r="GR422" s="48" t="n">
        <f aca="false">IF((GR421*(1+GR$5/Setup!$C$36)+IF($V422=25,N($F422),0))-CV422-ET422&lt;0.005,0,(GR421*(1+GR$5/Setup!$C$36)+IF($V422=25,N($F422),0))-CV422-ET422)</f>
        <v>0</v>
      </c>
      <c r="GS422" s="48" t="n">
        <f aca="false">IF((GS421*(1+GS$5/Setup!$C$36)+IF($V422=26,N($F422),0))-CW422-EU422&lt;0.005,0,(GS421*(1+GS$5/Setup!$C$36)+IF($V422=26,N($F422),0))-CW422-EU422)</f>
        <v>0</v>
      </c>
      <c r="GT422" s="48" t="n">
        <f aca="false">IF((GT421*(1+GT$5/Setup!$C$36)+IF($V422=27,N($F422),0))-CX422-EV422&lt;0.005,0,(GT421*(1+GT$5/Setup!$C$36)+IF($V422=27,N($F422),0))-CX422-EV422)</f>
        <v>0</v>
      </c>
      <c r="GU422" s="48" t="n">
        <f aca="false">IF((GU421*(1+GU$5/Setup!$C$36)+IF($V422=28,N($F422),0))-CY422-EW422&lt;0.005,0,(GU421*(1+GU$5/Setup!$C$36)+IF($V422=28,N($F422),0))-CY422-EW422)</f>
        <v>0</v>
      </c>
      <c r="GV422" s="48" t="n">
        <f aca="false">IF((GV421*(1+GV$5/Setup!$C$36)+IF($V422=29,N($F422),0))-CZ422-EX422&lt;0.005,0,(GV421*(1+GV$5/Setup!$C$36)+IF($V422=29,N($F422),0))-CZ422-EX422)</f>
        <v>0</v>
      </c>
      <c r="GW422" s="48" t="n">
        <f aca="false">IF((GW421*(1+GW$5/Setup!$C$36)+IF($V422=30,N($F422),0))-DA422-EY422&lt;0.005,0,(GW421*(1+GW$5/Setup!$C$36)+IF($V422=30,N($F422),0))-DA422-EY422)</f>
        <v>0</v>
      </c>
      <c r="GX422" s="48" t="n">
        <f aca="false">IF((GX421*(1+GX$5/Setup!$C$36)+IF($V422=31,N($F422),0))-DB422-EZ422&lt;0.005,0,(GX421*(1+GX$5/Setup!$C$36)+IF($V422=31,N($F422),0))-DB422-EZ422)</f>
        <v>0</v>
      </c>
      <c r="GY422" s="48" t="n">
        <f aca="false">IF((GY421*(1+GY$5/Setup!$C$36)+IF($V422=32,N($F422),0))-DC422-FA422&lt;0.005,0,(GY421*(1+GY$5/Setup!$C$36)+IF($V422=32,N($F422),0))-DC422-FA422)</f>
        <v>0</v>
      </c>
      <c r="GZ422" s="48" t="n">
        <f aca="false">IF((GZ421*(1+GZ$5/Setup!$C$36)+IF($V422=33,N($F422),0))-DD422-FB422&lt;0.005,0,(GZ421*(1+GZ$5/Setup!$C$36)+IF($V422=33,N($F422),0))-DD422-FB422)</f>
        <v>0</v>
      </c>
      <c r="HA422" s="48" t="n">
        <f aca="false">IF((HA421*(1+HA$5/Setup!$C$36)+IF($V422=34,N($F422),0))-DE422-FC422&lt;0.005,0,(HA421*(1+HA$5/Setup!$C$36)+IF($V422=34,N($F422),0))-DE422-FC422)</f>
        <v>0</v>
      </c>
      <c r="HB422" s="48" t="n">
        <f aca="false">IF((HB421*(1+HB$5/Setup!$C$36)+IF($V422=35,N($F422),0))-DF422-FD422&lt;0.005,0,(HB421*(1+HB$5/Setup!$C$36)+IF($V422=35,N($F422),0))-DF422-FD422)</f>
        <v>0</v>
      </c>
      <c r="HC422" s="48" t="n">
        <f aca="false">IF((HC421*(1+HC$5/Setup!$C$36)+IF($V422=36,N($F422),0))-DG422-FE422&lt;0.005,0,(HC421*(1+HC$5/Setup!$C$36)+IF($V422=36,N($F422),0))-DG422-FE422)</f>
        <v>0</v>
      </c>
      <c r="HD422" s="48" t="n">
        <f aca="false">IF((HD421*(1+HD$5/Setup!$C$36)+IF($V422=37,N($F422),0))-DH422-FF422&lt;0.005,0,(HD421*(1+HD$5/Setup!$C$36)+IF($V422=37,N($F422),0))-DH422-FF422)</f>
        <v>0</v>
      </c>
      <c r="HE422" s="48" t="n">
        <f aca="false">IF((HE421*(1+HE$5/Setup!$C$36)+IF($V422=38,N($F422),0))-DI422-FG422&lt;0.005,0,(HE421*(1+HE$5/Setup!$C$36)+IF($V422=38,N($F422),0))-DI422-FG422)</f>
        <v>0</v>
      </c>
      <c r="HF422" s="48" t="n">
        <f aca="false">IF((HF421*(1+HF$5/Setup!$C$36)+IF($V422=39,N($F422),0))-DJ422-FH422&lt;0.005,0,(HF421*(1+HF$5/Setup!$C$36)+IF($V422=39,N($F422),0))-DJ422-FH422)</f>
        <v>0</v>
      </c>
      <c r="HG422" s="48" t="n">
        <f aca="false">IF((HG421*(1+HG$5/Setup!$C$36)+IF($V422=40,N($F422),0))-DK422-FI422&lt;0.005,0,(HG421*(1+HG$5/Setup!$C$36)+IF($V422=40,N($F422),0))-DK422-FI422)</f>
        <v>0</v>
      </c>
      <c r="HH422" s="48" t="n">
        <f aca="false">IF((HH421*(1+HH$5/Setup!$C$36)+IF($V422=41,N($F422),0))-DL422-FJ422&lt;0.005,0,(HH421*(1+HH$5/Setup!$C$36)+IF($V422=41,N($F422),0))-DL422-FJ422)</f>
        <v>0</v>
      </c>
      <c r="HI422" s="48" t="n">
        <f aca="false">IF((HI421*(1+HI$5/Setup!$C$36)+IF($V422=42,N($F422),0))-DM422-FK422&lt;0.005,0,(HI421*(1+HI$5/Setup!$C$36)+IF($V422=42,N($F422),0))-DM422-FK422)</f>
        <v>0</v>
      </c>
      <c r="HJ422" s="48" t="n">
        <f aca="false">IF((HJ421*(1+HJ$5/Setup!$C$36)+IF($V422=43,N($F422),0))-DN422-FL422&lt;0.005,0,(HJ421*(1+HJ$5/Setup!$C$36)+IF($V422=43,N($F422),0))-DN422-FL422)</f>
        <v>0</v>
      </c>
      <c r="HK422" s="48" t="n">
        <f aca="false">IF((HK421*(1+HK$5/Setup!$C$36)+IF($V422=44,N($F422),0))-DO422-FM422&lt;0.005,0,(HK421*(1+HK$5/Setup!$C$36)+IF($V422=44,N($F422),0))-DO422-FM422)</f>
        <v>0</v>
      </c>
      <c r="HL422" s="48" t="n">
        <f aca="false">IF((HL421*(1+HL$5/Setup!$C$36)+IF($V422=45,N($F422),0))-DP422-FN422&lt;0.005,0,(HL421*(1+HL$5/Setup!$C$36)+IF($V422=45,N($F422),0))-DP422-FN422)</f>
        <v>0</v>
      </c>
      <c r="HM422" s="48" t="n">
        <f aca="false">IF((HM421*(1+HM$5/Setup!$C$36)+IF($V422=46,N($F422),0))-DQ422-FO422&lt;0.005,0,(HM421*(1+HM$5/Setup!$C$36)+IF($V422=46,N($F422),0))-DQ422-FO422)</f>
        <v>0</v>
      </c>
      <c r="HN422" s="48" t="n">
        <f aca="false">IF((HN421*(1+HN$5/Setup!$C$36)+IF($V422=47,N($F422),0))-DR422-FP422&lt;0.005,0,(HN421*(1+HN$5/Setup!$C$36)+IF($V422=47,N($F422),0))-DR422-FP422)</f>
        <v>0</v>
      </c>
      <c r="HO422" s="48" t="n">
        <f aca="false">IF((HO421*(1+HO$5/Setup!$C$36)+IF($V422=48,N($F422),0))-DS422-FQ422&lt;0.005,0,(HO421*(1+HO$5/Setup!$C$36)+IF($V422=48,N($F422),0))-DS422-FQ422)</f>
        <v>0</v>
      </c>
      <c r="HP422" s="48" t="n">
        <f aca="false">IF((HP421*(1+HP$5/Setup!$C$36)+IF($V422=49,N($F422),0))-DT422-FR422&lt;0.005,0,(HP421*(1+HP$5/Setup!$C$36)+IF($V422=49,N($F422),0))-DT422-FR422)</f>
        <v>0</v>
      </c>
      <c r="HQ422" s="48" t="n">
        <f aca="false">IF((HQ421*(1+HQ$5/Setup!$C$36)+IF($V422=50,N($F422),0))-DU422-FS422&lt;0.005,0,(HQ421*(1+HQ$5/Setup!$C$36)+IF($V422=50,N($F422),0))-DU422-FS422)</f>
        <v>0</v>
      </c>
    </row>
    <row r="423" customFormat="false" ht="15" hidden="false" customHeight="false" outlineLevel="0" collapsed="false">
      <c r="A423" s="44" t="n">
        <v>415</v>
      </c>
      <c r="B423" s="45" t="n">
        <f aca="false">IF(Setup!$C$7="Every month",EDATE(Setup!$C$8,($A423-1)),IF(Setup!$C$7="Twice a month",DATE(YEAR(Setup!$C$8),MONTH(Setup!$C$8)+INT((($A423-1)+Setup!$C$41)/2),MIN(IF(MOD(($A423-1)+Setup!$C$41,2)=0,Setup!$C$39,Setup!$C$40),DAY(EOMONTH(DATE(YEAR(Setup!$C$8),MONTH(Setup!$C$8)+INT((($A423-1)+Setup!$C$41)/2),1),0)))),Setup!$C$8+($A423-1)*IF(Setup!$C$7="Every week",7,14)))</f>
        <v>52121</v>
      </c>
      <c r="C423" s="45" t="n">
        <f aca="false">IF(Setup!$C$7="Every month",EDATE(Setup!$C$8,$A423),IF(Setup!$C$7="Twice a month",DATE(YEAR(Setup!$C$8),MONTH(Setup!$C$8)+INT(($A423+Setup!$C$41)/2),MIN(IF(MOD($A423+Setup!$C$41,2)=0,Setup!$C$39,Setup!$C$40),DAY(EOMONTH(DATE(YEAR(Setup!$C$8),MONTH(Setup!$C$8)+INT(($A423+Setup!$C$41)/2),1),0)))),Setup!$C$8+$A423*IF(Setup!$C$7="Every week",7,14)))</f>
        <v>52135</v>
      </c>
      <c r="D423" s="46"/>
      <c r="E423" s="47"/>
      <c r="F423" s="47"/>
      <c r="G423" s="47"/>
      <c r="H423" s="47"/>
      <c r="I423" s="48" t="n">
        <f aca="false">N(Setup!$C$11)+N(E423)</f>
        <v>100</v>
      </c>
      <c r="J423" s="48" t="n">
        <f aca="false">MIN(Setup!$C$37,MAX(I423,0))</f>
        <v>9.23076923076923</v>
      </c>
      <c r="K423" s="48" t="n">
        <f aca="false">MIN(MAX(N(Setup!$C$14)-L422,0),MAX(I423-J423,0))</f>
        <v>0</v>
      </c>
      <c r="L423" s="48" t="n">
        <f aca="false">L422+K423-N(G423)</f>
        <v>500</v>
      </c>
      <c r="M423" s="48" t="n">
        <f aca="false">M422+J423-N(H423)</f>
        <v>3830.76923076921</v>
      </c>
      <c r="N423" s="48" t="n">
        <f aca="false">SUM(BX423:DU423)</f>
        <v>0</v>
      </c>
      <c r="O423" s="48" t="n">
        <f aca="false">SUM(Z423:BW423)-N423</f>
        <v>40</v>
      </c>
      <c r="P423" s="48" t="n">
        <f aca="false">MAX(I423-J423-K423,0)+O423</f>
        <v>130.769230769231</v>
      </c>
      <c r="Q423" s="48" t="n">
        <f aca="false">SUM(DV423:FS423)</f>
        <v>0</v>
      </c>
      <c r="R423" s="49" t="n">
        <f aca="false">N423+J423+K423+Q423</f>
        <v>9.23076923076923</v>
      </c>
      <c r="S423" s="48" t="n">
        <f aca="false">T423-T422-N(F423)+N423+Q423</f>
        <v>0</v>
      </c>
      <c r="T423" s="49" t="n">
        <f aca="false">SUM(FT423:HQ423)</f>
        <v>0</v>
      </c>
      <c r="U423" s="44" t="str">
        <f aca="false">IF(T422&lt;0.005,"",INDEX(Helpers!$C$2:$C$51,IF(_xlfn.MINIFS($DV$6:$FS$6,DV423:FS423,"&gt;0.005")=0,V423,_xlfn.MINIFS($DV$6:$FS$6,DV423:FS423,"&gt;0.005"))))</f>
        <v/>
      </c>
      <c r="V423" s="44" t="n">
        <f aca="false">IF(_xlfn.MINIFS($FT$6:$HQ$6,FT422:HQ422,"&gt;0.005")=0,1,_xlfn.MINIFS($FT$6:$HQ$6,FT422:HQ422,"&gt;0.005"))</f>
        <v>1</v>
      </c>
      <c r="W423" s="44" t="n">
        <f aca="false">IF(AND(D423&lt;&gt;"Paid",T422&gt;0.005),1,0)</f>
        <v>0</v>
      </c>
      <c r="X423" s="48" t="n">
        <f aca="false">SUMPRODUCT(((Helpers!$G$2:$G$51*(1+(Helpers!$D$2:$D$51+0.000000001)/12)^(($B423-Setup!$C$8)/(365.25/12))-Helpers!$E$2:$E$51*((1+(Helpers!$D$2:$D$51+0.000000001)/12)^(($B423-Setup!$C$8)/(365.25/12))-1)/((Helpers!$D$2:$D$51+0.000000001)/12))&gt;0)*(Helpers!$G$2:$G$51*(1+(Helpers!$D$2:$D$51+0.000000001)/12)^(($B423-Setup!$C$8)/(365.25/12))-Helpers!$E$2:$E$51*((1+(Helpers!$D$2:$D$51+0.000000001)/12)^(($B423-Setup!$C$8)/(365.25/12))-1)/((Helpers!$D$2:$D$51+0.000000001)/12)))</f>
        <v>0</v>
      </c>
      <c r="Y423" s="48"/>
      <c r="Z423" s="48" t="n">
        <f aca="false">IF(OR(N(Z$5)=0,Z$6=""),0,Z$5*((DATE(YEAR($B423),MONTH($B423),MIN(Z$6,DAY(EOMONTH($B423,0))))&gt;=$B423)*(DATE(YEAR($B423),MONTH($B423),MIN(Z$6,DAY(EOMONTH($B423,0))))&lt;$C423)+(DATE(YEAR($B423),MONTH($B423)+1,MIN(Z$6,DAY(EOMONTH($B423,1))))&gt;=$B423)*(DATE(YEAR($B423),MONTH($B423)+1,MIN(Z$6,DAY(EOMONTH($B423,1))))&lt;$C423)))</f>
        <v>0</v>
      </c>
      <c r="AA423" s="48" t="n">
        <f aca="false">IF(OR(N(AA$5)=0,AA$6=""),0,AA$5*((DATE(YEAR($B423),MONTH($B423),MIN(AA$6,DAY(EOMONTH($B423,0))))&gt;=$B423)*(DATE(YEAR($B423),MONTH($B423),MIN(AA$6,DAY(EOMONTH($B423,0))))&lt;$C423)+(DATE(YEAR($B423),MONTH($B423)+1,MIN(AA$6,DAY(EOMONTH($B423,1))))&gt;=$B423)*(DATE(YEAR($B423),MONTH($B423)+1,MIN(AA$6,DAY(EOMONTH($B423,1))))&lt;$C423)))</f>
        <v>40</v>
      </c>
      <c r="AB423" s="48" t="n">
        <f aca="false">IF(OR(N(AB$5)=0,AB$6=""),0,AB$5*((DATE(YEAR($B423),MONTH($B423),MIN(AB$6,DAY(EOMONTH($B423,0))))&gt;=$B423)*(DATE(YEAR($B423),MONTH($B423),MIN(AB$6,DAY(EOMONTH($B423,0))))&lt;$C423)+(DATE(YEAR($B423),MONTH($B423)+1,MIN(AB$6,DAY(EOMONTH($B423,1))))&gt;=$B423)*(DATE(YEAR($B423),MONTH($B423)+1,MIN(AB$6,DAY(EOMONTH($B423,1))))&lt;$C423)))</f>
        <v>0</v>
      </c>
      <c r="AC423" s="48" t="n">
        <f aca="false">IF(OR(N(AC$5)=0,AC$6=""),0,AC$5*((DATE(YEAR($B423),MONTH($B423),MIN(AC$6,DAY(EOMONTH($B423,0))))&gt;=$B423)*(DATE(YEAR($B423),MONTH($B423),MIN(AC$6,DAY(EOMONTH($B423,0))))&lt;$C423)+(DATE(YEAR($B423),MONTH($B423)+1,MIN(AC$6,DAY(EOMONTH($B423,1))))&gt;=$B423)*(DATE(YEAR($B423),MONTH($B423)+1,MIN(AC$6,DAY(EOMONTH($B423,1))))&lt;$C423)))</f>
        <v>0</v>
      </c>
      <c r="AD423" s="48" t="n">
        <f aca="false">IF(OR(N(AD$5)=0,AD$6=""),0,AD$5*((DATE(YEAR($B423),MONTH($B423),MIN(AD$6,DAY(EOMONTH($B423,0))))&gt;=$B423)*(DATE(YEAR($B423),MONTH($B423),MIN(AD$6,DAY(EOMONTH($B423,0))))&lt;$C423)+(DATE(YEAR($B423),MONTH($B423)+1,MIN(AD$6,DAY(EOMONTH($B423,1))))&gt;=$B423)*(DATE(YEAR($B423),MONTH($B423)+1,MIN(AD$6,DAY(EOMONTH($B423,1))))&lt;$C423)))</f>
        <v>0</v>
      </c>
      <c r="AE423" s="48" t="n">
        <f aca="false">IF(OR(N(AE$5)=0,AE$6=""),0,AE$5*((DATE(YEAR($B423),MONTH($B423),MIN(AE$6,DAY(EOMONTH($B423,0))))&gt;=$B423)*(DATE(YEAR($B423),MONTH($B423),MIN(AE$6,DAY(EOMONTH($B423,0))))&lt;$C423)+(DATE(YEAR($B423),MONTH($B423)+1,MIN(AE$6,DAY(EOMONTH($B423,1))))&gt;=$B423)*(DATE(YEAR($B423),MONTH($B423)+1,MIN(AE$6,DAY(EOMONTH($B423,1))))&lt;$C423)))</f>
        <v>0</v>
      </c>
      <c r="AF423" s="48" t="n">
        <f aca="false">IF(OR(N(AF$5)=0,AF$6=""),0,AF$5*((DATE(YEAR($B423),MONTH($B423),MIN(AF$6,DAY(EOMONTH($B423,0))))&gt;=$B423)*(DATE(YEAR($B423),MONTH($B423),MIN(AF$6,DAY(EOMONTH($B423,0))))&lt;$C423)+(DATE(YEAR($B423),MONTH($B423)+1,MIN(AF$6,DAY(EOMONTH($B423,1))))&gt;=$B423)*(DATE(YEAR($B423),MONTH($B423)+1,MIN(AF$6,DAY(EOMONTH($B423,1))))&lt;$C423)))</f>
        <v>0</v>
      </c>
      <c r="AG423" s="48" t="n">
        <f aca="false">IF(OR(N(AG$5)=0,AG$6=""),0,AG$5*((DATE(YEAR($B423),MONTH($B423),MIN(AG$6,DAY(EOMONTH($B423,0))))&gt;=$B423)*(DATE(YEAR($B423),MONTH($B423),MIN(AG$6,DAY(EOMONTH($B423,0))))&lt;$C423)+(DATE(YEAR($B423),MONTH($B423)+1,MIN(AG$6,DAY(EOMONTH($B423,1))))&gt;=$B423)*(DATE(YEAR($B423),MONTH($B423)+1,MIN(AG$6,DAY(EOMONTH($B423,1))))&lt;$C423)))</f>
        <v>0</v>
      </c>
      <c r="AH423" s="48" t="n">
        <f aca="false">IF(OR(N(AH$5)=0,AH$6=""),0,AH$5*((DATE(YEAR($B423),MONTH($B423),MIN(AH$6,DAY(EOMONTH($B423,0))))&gt;=$B423)*(DATE(YEAR($B423),MONTH($B423),MIN(AH$6,DAY(EOMONTH($B423,0))))&lt;$C423)+(DATE(YEAR($B423),MONTH($B423)+1,MIN(AH$6,DAY(EOMONTH($B423,1))))&gt;=$B423)*(DATE(YEAR($B423),MONTH($B423)+1,MIN(AH$6,DAY(EOMONTH($B423,1))))&lt;$C423)))</f>
        <v>0</v>
      </c>
      <c r="AI423" s="48" t="n">
        <f aca="false">IF(OR(N(AI$5)=0,AI$6=""),0,AI$5*((DATE(YEAR($B423),MONTH($B423),MIN(AI$6,DAY(EOMONTH($B423,0))))&gt;=$B423)*(DATE(YEAR($B423),MONTH($B423),MIN(AI$6,DAY(EOMONTH($B423,0))))&lt;$C423)+(DATE(YEAR($B423),MONTH($B423)+1,MIN(AI$6,DAY(EOMONTH($B423,1))))&gt;=$B423)*(DATE(YEAR($B423),MONTH($B423)+1,MIN(AI$6,DAY(EOMONTH($B423,1))))&lt;$C423)))</f>
        <v>0</v>
      </c>
      <c r="AJ423" s="48" t="n">
        <f aca="false">IF(OR(N(AJ$5)=0,AJ$6=""),0,AJ$5*((DATE(YEAR($B423),MONTH($B423),MIN(AJ$6,DAY(EOMONTH($B423,0))))&gt;=$B423)*(DATE(YEAR($B423),MONTH($B423),MIN(AJ$6,DAY(EOMONTH($B423,0))))&lt;$C423)+(DATE(YEAR($B423),MONTH($B423)+1,MIN(AJ$6,DAY(EOMONTH($B423,1))))&gt;=$B423)*(DATE(YEAR($B423),MONTH($B423)+1,MIN(AJ$6,DAY(EOMONTH($B423,1))))&lt;$C423)))</f>
        <v>0</v>
      </c>
      <c r="AK423" s="48" t="n">
        <f aca="false">IF(OR(N(AK$5)=0,AK$6=""),0,AK$5*((DATE(YEAR($B423),MONTH($B423),MIN(AK$6,DAY(EOMONTH($B423,0))))&gt;=$B423)*(DATE(YEAR($B423),MONTH($B423),MIN(AK$6,DAY(EOMONTH($B423,0))))&lt;$C423)+(DATE(YEAR($B423),MONTH($B423)+1,MIN(AK$6,DAY(EOMONTH($B423,1))))&gt;=$B423)*(DATE(YEAR($B423),MONTH($B423)+1,MIN(AK$6,DAY(EOMONTH($B423,1))))&lt;$C423)))</f>
        <v>0</v>
      </c>
      <c r="AL423" s="48" t="n">
        <f aca="false">IF(OR(N(AL$5)=0,AL$6=""),0,AL$5*((DATE(YEAR($B423),MONTH($B423),MIN(AL$6,DAY(EOMONTH($B423,0))))&gt;=$B423)*(DATE(YEAR($B423),MONTH($B423),MIN(AL$6,DAY(EOMONTH($B423,0))))&lt;$C423)+(DATE(YEAR($B423),MONTH($B423)+1,MIN(AL$6,DAY(EOMONTH($B423,1))))&gt;=$B423)*(DATE(YEAR($B423),MONTH($B423)+1,MIN(AL$6,DAY(EOMONTH($B423,1))))&lt;$C423)))</f>
        <v>0</v>
      </c>
      <c r="AM423" s="48" t="n">
        <f aca="false">IF(OR(N(AM$5)=0,AM$6=""),0,AM$5*((DATE(YEAR($B423),MONTH($B423),MIN(AM$6,DAY(EOMONTH($B423,0))))&gt;=$B423)*(DATE(YEAR($B423),MONTH($B423),MIN(AM$6,DAY(EOMONTH($B423,0))))&lt;$C423)+(DATE(YEAR($B423),MONTH($B423)+1,MIN(AM$6,DAY(EOMONTH($B423,1))))&gt;=$B423)*(DATE(YEAR($B423),MONTH($B423)+1,MIN(AM$6,DAY(EOMONTH($B423,1))))&lt;$C423)))</f>
        <v>0</v>
      </c>
      <c r="AN423" s="48" t="n">
        <f aca="false">IF(OR(N(AN$5)=0,AN$6=""),0,AN$5*((DATE(YEAR($B423),MONTH($B423),MIN(AN$6,DAY(EOMONTH($B423,0))))&gt;=$B423)*(DATE(YEAR($B423),MONTH($B423),MIN(AN$6,DAY(EOMONTH($B423,0))))&lt;$C423)+(DATE(YEAR($B423),MONTH($B423)+1,MIN(AN$6,DAY(EOMONTH($B423,1))))&gt;=$B423)*(DATE(YEAR($B423),MONTH($B423)+1,MIN(AN$6,DAY(EOMONTH($B423,1))))&lt;$C423)))</f>
        <v>0</v>
      </c>
      <c r="AO423" s="48" t="n">
        <f aca="false">IF(OR(N(AO$5)=0,AO$6=""),0,AO$5*((DATE(YEAR($B423),MONTH($B423),MIN(AO$6,DAY(EOMONTH($B423,0))))&gt;=$B423)*(DATE(YEAR($B423),MONTH($B423),MIN(AO$6,DAY(EOMONTH($B423,0))))&lt;$C423)+(DATE(YEAR($B423),MONTH($B423)+1,MIN(AO$6,DAY(EOMONTH($B423,1))))&gt;=$B423)*(DATE(YEAR($B423),MONTH($B423)+1,MIN(AO$6,DAY(EOMONTH($B423,1))))&lt;$C423)))</f>
        <v>0</v>
      </c>
      <c r="AP423" s="48" t="n">
        <f aca="false">IF(OR(N(AP$5)=0,AP$6=""),0,AP$5*((DATE(YEAR($B423),MONTH($B423),MIN(AP$6,DAY(EOMONTH($B423,0))))&gt;=$B423)*(DATE(YEAR($B423),MONTH($B423),MIN(AP$6,DAY(EOMONTH($B423,0))))&lt;$C423)+(DATE(YEAR($B423),MONTH($B423)+1,MIN(AP$6,DAY(EOMONTH($B423,1))))&gt;=$B423)*(DATE(YEAR($B423),MONTH($B423)+1,MIN(AP$6,DAY(EOMONTH($B423,1))))&lt;$C423)))</f>
        <v>0</v>
      </c>
      <c r="AQ423" s="48" t="n">
        <f aca="false">IF(OR(N(AQ$5)=0,AQ$6=""),0,AQ$5*((DATE(YEAR($B423),MONTH($B423),MIN(AQ$6,DAY(EOMONTH($B423,0))))&gt;=$B423)*(DATE(YEAR($B423),MONTH($B423),MIN(AQ$6,DAY(EOMONTH($B423,0))))&lt;$C423)+(DATE(YEAR($B423),MONTH($B423)+1,MIN(AQ$6,DAY(EOMONTH($B423,1))))&gt;=$B423)*(DATE(YEAR($B423),MONTH($B423)+1,MIN(AQ$6,DAY(EOMONTH($B423,1))))&lt;$C423)))</f>
        <v>0</v>
      </c>
      <c r="AR423" s="48" t="n">
        <f aca="false">IF(OR(N(AR$5)=0,AR$6=""),0,AR$5*((DATE(YEAR($B423),MONTH($B423),MIN(AR$6,DAY(EOMONTH($B423,0))))&gt;=$B423)*(DATE(YEAR($B423),MONTH($B423),MIN(AR$6,DAY(EOMONTH($B423,0))))&lt;$C423)+(DATE(YEAR($B423),MONTH($B423)+1,MIN(AR$6,DAY(EOMONTH($B423,1))))&gt;=$B423)*(DATE(YEAR($B423),MONTH($B423)+1,MIN(AR$6,DAY(EOMONTH($B423,1))))&lt;$C423)))</f>
        <v>0</v>
      </c>
      <c r="AS423" s="48" t="n">
        <f aca="false">IF(OR(N(AS$5)=0,AS$6=""),0,AS$5*((DATE(YEAR($B423),MONTH($B423),MIN(AS$6,DAY(EOMONTH($B423,0))))&gt;=$B423)*(DATE(YEAR($B423),MONTH($B423),MIN(AS$6,DAY(EOMONTH($B423,0))))&lt;$C423)+(DATE(YEAR($B423),MONTH($B423)+1,MIN(AS$6,DAY(EOMONTH($B423,1))))&gt;=$B423)*(DATE(YEAR($B423),MONTH($B423)+1,MIN(AS$6,DAY(EOMONTH($B423,1))))&lt;$C423)))</f>
        <v>0</v>
      </c>
      <c r="AT423" s="48" t="n">
        <f aca="false">IF(OR(N(AT$5)=0,AT$6=""),0,AT$5*((DATE(YEAR($B423),MONTH($B423),MIN(AT$6,DAY(EOMONTH($B423,0))))&gt;=$B423)*(DATE(YEAR($B423),MONTH($B423),MIN(AT$6,DAY(EOMONTH($B423,0))))&lt;$C423)+(DATE(YEAR($B423),MONTH($B423)+1,MIN(AT$6,DAY(EOMONTH($B423,1))))&gt;=$B423)*(DATE(YEAR($B423),MONTH($B423)+1,MIN(AT$6,DAY(EOMONTH($B423,1))))&lt;$C423)))</f>
        <v>0</v>
      </c>
      <c r="AU423" s="48" t="n">
        <f aca="false">IF(OR(N(AU$5)=0,AU$6=""),0,AU$5*((DATE(YEAR($B423),MONTH($B423),MIN(AU$6,DAY(EOMONTH($B423,0))))&gt;=$B423)*(DATE(YEAR($B423),MONTH($B423),MIN(AU$6,DAY(EOMONTH($B423,0))))&lt;$C423)+(DATE(YEAR($B423),MONTH($B423)+1,MIN(AU$6,DAY(EOMONTH($B423,1))))&gt;=$B423)*(DATE(YEAR($B423),MONTH($B423)+1,MIN(AU$6,DAY(EOMONTH($B423,1))))&lt;$C423)))</f>
        <v>0</v>
      </c>
      <c r="AV423" s="48" t="n">
        <f aca="false">IF(OR(N(AV$5)=0,AV$6=""),0,AV$5*((DATE(YEAR($B423),MONTH($B423),MIN(AV$6,DAY(EOMONTH($B423,0))))&gt;=$B423)*(DATE(YEAR($B423),MONTH($B423),MIN(AV$6,DAY(EOMONTH($B423,0))))&lt;$C423)+(DATE(YEAR($B423),MONTH($B423)+1,MIN(AV$6,DAY(EOMONTH($B423,1))))&gt;=$B423)*(DATE(YEAR($B423),MONTH($B423)+1,MIN(AV$6,DAY(EOMONTH($B423,1))))&lt;$C423)))</f>
        <v>0</v>
      </c>
      <c r="AW423" s="48" t="n">
        <f aca="false">IF(OR(N(AW$5)=0,AW$6=""),0,AW$5*((DATE(YEAR($B423),MONTH($B423),MIN(AW$6,DAY(EOMONTH($B423,0))))&gt;=$B423)*(DATE(YEAR($B423),MONTH($B423),MIN(AW$6,DAY(EOMONTH($B423,0))))&lt;$C423)+(DATE(YEAR($B423),MONTH($B423)+1,MIN(AW$6,DAY(EOMONTH($B423,1))))&gt;=$B423)*(DATE(YEAR($B423),MONTH($B423)+1,MIN(AW$6,DAY(EOMONTH($B423,1))))&lt;$C423)))</f>
        <v>0</v>
      </c>
      <c r="AX423" s="48" t="n">
        <f aca="false">IF(OR(N(AX$5)=0,AX$6=""),0,AX$5*((DATE(YEAR($B423),MONTH($B423),MIN(AX$6,DAY(EOMONTH($B423,0))))&gt;=$B423)*(DATE(YEAR($B423),MONTH($B423),MIN(AX$6,DAY(EOMONTH($B423,0))))&lt;$C423)+(DATE(YEAR($B423),MONTH($B423)+1,MIN(AX$6,DAY(EOMONTH($B423,1))))&gt;=$B423)*(DATE(YEAR($B423),MONTH($B423)+1,MIN(AX$6,DAY(EOMONTH($B423,1))))&lt;$C423)))</f>
        <v>0</v>
      </c>
      <c r="AY423" s="48" t="n">
        <f aca="false">IF(OR(N(AY$5)=0,AY$6=""),0,AY$5*((DATE(YEAR($B423),MONTH($B423),MIN(AY$6,DAY(EOMONTH($B423,0))))&gt;=$B423)*(DATE(YEAR($B423),MONTH($B423),MIN(AY$6,DAY(EOMONTH($B423,0))))&lt;$C423)+(DATE(YEAR($B423),MONTH($B423)+1,MIN(AY$6,DAY(EOMONTH($B423,1))))&gt;=$B423)*(DATE(YEAR($B423),MONTH($B423)+1,MIN(AY$6,DAY(EOMONTH($B423,1))))&lt;$C423)))</f>
        <v>0</v>
      </c>
      <c r="AZ423" s="48" t="n">
        <f aca="false">IF(OR(N(AZ$5)=0,AZ$6=""),0,AZ$5*((DATE(YEAR($B423),MONTH($B423),MIN(AZ$6,DAY(EOMONTH($B423,0))))&gt;=$B423)*(DATE(YEAR($B423),MONTH($B423),MIN(AZ$6,DAY(EOMONTH($B423,0))))&lt;$C423)+(DATE(YEAR($B423),MONTH($B423)+1,MIN(AZ$6,DAY(EOMONTH($B423,1))))&gt;=$B423)*(DATE(YEAR($B423),MONTH($B423)+1,MIN(AZ$6,DAY(EOMONTH($B423,1))))&lt;$C423)))</f>
        <v>0</v>
      </c>
      <c r="BA423" s="48" t="n">
        <f aca="false">IF(OR(N(BA$5)=0,BA$6=""),0,BA$5*((DATE(YEAR($B423),MONTH($B423),MIN(BA$6,DAY(EOMONTH($B423,0))))&gt;=$B423)*(DATE(YEAR($B423),MONTH($B423),MIN(BA$6,DAY(EOMONTH($B423,0))))&lt;$C423)+(DATE(YEAR($B423),MONTH($B423)+1,MIN(BA$6,DAY(EOMONTH($B423,1))))&gt;=$B423)*(DATE(YEAR($B423),MONTH($B423)+1,MIN(BA$6,DAY(EOMONTH($B423,1))))&lt;$C423)))</f>
        <v>0</v>
      </c>
      <c r="BB423" s="48" t="n">
        <f aca="false">IF(OR(N(BB$5)=0,BB$6=""),0,BB$5*((DATE(YEAR($B423),MONTH($B423),MIN(BB$6,DAY(EOMONTH($B423,0))))&gt;=$B423)*(DATE(YEAR($B423),MONTH($B423),MIN(BB$6,DAY(EOMONTH($B423,0))))&lt;$C423)+(DATE(YEAR($B423),MONTH($B423)+1,MIN(BB$6,DAY(EOMONTH($B423,1))))&gt;=$B423)*(DATE(YEAR($B423),MONTH($B423)+1,MIN(BB$6,DAY(EOMONTH($B423,1))))&lt;$C423)))</f>
        <v>0</v>
      </c>
      <c r="BC423" s="48" t="n">
        <f aca="false">IF(OR(N(BC$5)=0,BC$6=""),0,BC$5*((DATE(YEAR($B423),MONTH($B423),MIN(BC$6,DAY(EOMONTH($B423,0))))&gt;=$B423)*(DATE(YEAR($B423),MONTH($B423),MIN(BC$6,DAY(EOMONTH($B423,0))))&lt;$C423)+(DATE(YEAR($B423),MONTH($B423)+1,MIN(BC$6,DAY(EOMONTH($B423,1))))&gt;=$B423)*(DATE(YEAR($B423),MONTH($B423)+1,MIN(BC$6,DAY(EOMONTH($B423,1))))&lt;$C423)))</f>
        <v>0</v>
      </c>
      <c r="BD423" s="48" t="n">
        <f aca="false">IF(OR(N(BD$5)=0,BD$6=""),0,BD$5*((DATE(YEAR($B423),MONTH($B423),MIN(BD$6,DAY(EOMONTH($B423,0))))&gt;=$B423)*(DATE(YEAR($B423),MONTH($B423),MIN(BD$6,DAY(EOMONTH($B423,0))))&lt;$C423)+(DATE(YEAR($B423),MONTH($B423)+1,MIN(BD$6,DAY(EOMONTH($B423,1))))&gt;=$B423)*(DATE(YEAR($B423),MONTH($B423)+1,MIN(BD$6,DAY(EOMONTH($B423,1))))&lt;$C423)))</f>
        <v>0</v>
      </c>
      <c r="BE423" s="48" t="n">
        <f aca="false">IF(OR(N(BE$5)=0,BE$6=""),0,BE$5*((DATE(YEAR($B423),MONTH($B423),MIN(BE$6,DAY(EOMONTH($B423,0))))&gt;=$B423)*(DATE(YEAR($B423),MONTH($B423),MIN(BE$6,DAY(EOMONTH($B423,0))))&lt;$C423)+(DATE(YEAR($B423),MONTH($B423)+1,MIN(BE$6,DAY(EOMONTH($B423,1))))&gt;=$B423)*(DATE(YEAR($B423),MONTH($B423)+1,MIN(BE$6,DAY(EOMONTH($B423,1))))&lt;$C423)))</f>
        <v>0</v>
      </c>
      <c r="BF423" s="48" t="n">
        <f aca="false">IF(OR(N(BF$5)=0,BF$6=""),0,BF$5*((DATE(YEAR($B423),MONTH($B423),MIN(BF$6,DAY(EOMONTH($B423,0))))&gt;=$B423)*(DATE(YEAR($B423),MONTH($B423),MIN(BF$6,DAY(EOMONTH($B423,0))))&lt;$C423)+(DATE(YEAR($B423),MONTH($B423)+1,MIN(BF$6,DAY(EOMONTH($B423,1))))&gt;=$B423)*(DATE(YEAR($B423),MONTH($B423)+1,MIN(BF$6,DAY(EOMONTH($B423,1))))&lt;$C423)))</f>
        <v>0</v>
      </c>
      <c r="BG423" s="48" t="n">
        <f aca="false">IF(OR(N(BG$5)=0,BG$6=""),0,BG$5*((DATE(YEAR($B423),MONTH($B423),MIN(BG$6,DAY(EOMONTH($B423,0))))&gt;=$B423)*(DATE(YEAR($B423),MONTH($B423),MIN(BG$6,DAY(EOMONTH($B423,0))))&lt;$C423)+(DATE(YEAR($B423),MONTH($B423)+1,MIN(BG$6,DAY(EOMONTH($B423,1))))&gt;=$B423)*(DATE(YEAR($B423),MONTH($B423)+1,MIN(BG$6,DAY(EOMONTH($B423,1))))&lt;$C423)))</f>
        <v>0</v>
      </c>
      <c r="BH423" s="48" t="n">
        <f aca="false">IF(OR(N(BH$5)=0,BH$6=""),0,BH$5*((DATE(YEAR($B423),MONTH($B423),MIN(BH$6,DAY(EOMONTH($B423,0))))&gt;=$B423)*(DATE(YEAR($B423),MONTH($B423),MIN(BH$6,DAY(EOMONTH($B423,0))))&lt;$C423)+(DATE(YEAR($B423),MONTH($B423)+1,MIN(BH$6,DAY(EOMONTH($B423,1))))&gt;=$B423)*(DATE(YEAR($B423),MONTH($B423)+1,MIN(BH$6,DAY(EOMONTH($B423,1))))&lt;$C423)))</f>
        <v>0</v>
      </c>
      <c r="BI423" s="48" t="n">
        <f aca="false">IF(OR(N(BI$5)=0,BI$6=""),0,BI$5*((DATE(YEAR($B423),MONTH($B423),MIN(BI$6,DAY(EOMONTH($B423,0))))&gt;=$B423)*(DATE(YEAR($B423),MONTH($B423),MIN(BI$6,DAY(EOMONTH($B423,0))))&lt;$C423)+(DATE(YEAR($B423),MONTH($B423)+1,MIN(BI$6,DAY(EOMONTH($B423,1))))&gt;=$B423)*(DATE(YEAR($B423),MONTH($B423)+1,MIN(BI$6,DAY(EOMONTH($B423,1))))&lt;$C423)))</f>
        <v>0</v>
      </c>
      <c r="BJ423" s="48" t="n">
        <f aca="false">IF(OR(N(BJ$5)=0,BJ$6=""),0,BJ$5*((DATE(YEAR($B423),MONTH($B423),MIN(BJ$6,DAY(EOMONTH($B423,0))))&gt;=$B423)*(DATE(YEAR($B423),MONTH($B423),MIN(BJ$6,DAY(EOMONTH($B423,0))))&lt;$C423)+(DATE(YEAR($B423),MONTH($B423)+1,MIN(BJ$6,DAY(EOMONTH($B423,1))))&gt;=$B423)*(DATE(YEAR($B423),MONTH($B423)+1,MIN(BJ$6,DAY(EOMONTH($B423,1))))&lt;$C423)))</f>
        <v>0</v>
      </c>
      <c r="BK423" s="48" t="n">
        <f aca="false">IF(OR(N(BK$5)=0,BK$6=""),0,BK$5*((DATE(YEAR($B423),MONTH($B423),MIN(BK$6,DAY(EOMONTH($B423,0))))&gt;=$B423)*(DATE(YEAR($B423),MONTH($B423),MIN(BK$6,DAY(EOMONTH($B423,0))))&lt;$C423)+(DATE(YEAR($B423),MONTH($B423)+1,MIN(BK$6,DAY(EOMONTH($B423,1))))&gt;=$B423)*(DATE(YEAR($B423),MONTH($B423)+1,MIN(BK$6,DAY(EOMONTH($B423,1))))&lt;$C423)))</f>
        <v>0</v>
      </c>
      <c r="BL423" s="48" t="n">
        <f aca="false">IF(OR(N(BL$5)=0,BL$6=""),0,BL$5*((DATE(YEAR($B423),MONTH($B423),MIN(BL$6,DAY(EOMONTH($B423,0))))&gt;=$B423)*(DATE(YEAR($B423),MONTH($B423),MIN(BL$6,DAY(EOMONTH($B423,0))))&lt;$C423)+(DATE(YEAR($B423),MONTH($B423)+1,MIN(BL$6,DAY(EOMONTH($B423,1))))&gt;=$B423)*(DATE(YEAR($B423),MONTH($B423)+1,MIN(BL$6,DAY(EOMONTH($B423,1))))&lt;$C423)))</f>
        <v>0</v>
      </c>
      <c r="BM423" s="48" t="n">
        <f aca="false">IF(OR(N(BM$5)=0,BM$6=""),0,BM$5*((DATE(YEAR($B423),MONTH($B423),MIN(BM$6,DAY(EOMONTH($B423,0))))&gt;=$B423)*(DATE(YEAR($B423),MONTH($B423),MIN(BM$6,DAY(EOMONTH($B423,0))))&lt;$C423)+(DATE(YEAR($B423),MONTH($B423)+1,MIN(BM$6,DAY(EOMONTH($B423,1))))&gt;=$B423)*(DATE(YEAR($B423),MONTH($B423)+1,MIN(BM$6,DAY(EOMONTH($B423,1))))&lt;$C423)))</f>
        <v>0</v>
      </c>
      <c r="BN423" s="48" t="n">
        <f aca="false">IF(OR(N(BN$5)=0,BN$6=""),0,BN$5*((DATE(YEAR($B423),MONTH($B423),MIN(BN$6,DAY(EOMONTH($B423,0))))&gt;=$B423)*(DATE(YEAR($B423),MONTH($B423),MIN(BN$6,DAY(EOMONTH($B423,0))))&lt;$C423)+(DATE(YEAR($B423),MONTH($B423)+1,MIN(BN$6,DAY(EOMONTH($B423,1))))&gt;=$B423)*(DATE(YEAR($B423),MONTH($B423)+1,MIN(BN$6,DAY(EOMONTH($B423,1))))&lt;$C423)))</f>
        <v>0</v>
      </c>
      <c r="BO423" s="48" t="n">
        <f aca="false">IF(OR(N(BO$5)=0,BO$6=""),0,BO$5*((DATE(YEAR($B423),MONTH($B423),MIN(BO$6,DAY(EOMONTH($B423,0))))&gt;=$B423)*(DATE(YEAR($B423),MONTH($B423),MIN(BO$6,DAY(EOMONTH($B423,0))))&lt;$C423)+(DATE(YEAR($B423),MONTH($B423)+1,MIN(BO$6,DAY(EOMONTH($B423,1))))&gt;=$B423)*(DATE(YEAR($B423),MONTH($B423)+1,MIN(BO$6,DAY(EOMONTH($B423,1))))&lt;$C423)))</f>
        <v>0</v>
      </c>
      <c r="BP423" s="48" t="n">
        <f aca="false">IF(OR(N(BP$5)=0,BP$6=""),0,BP$5*((DATE(YEAR($B423),MONTH($B423),MIN(BP$6,DAY(EOMONTH($B423,0))))&gt;=$B423)*(DATE(YEAR($B423),MONTH($B423),MIN(BP$6,DAY(EOMONTH($B423,0))))&lt;$C423)+(DATE(YEAR($B423),MONTH($B423)+1,MIN(BP$6,DAY(EOMONTH($B423,1))))&gt;=$B423)*(DATE(YEAR($B423),MONTH($B423)+1,MIN(BP$6,DAY(EOMONTH($B423,1))))&lt;$C423)))</f>
        <v>0</v>
      </c>
      <c r="BQ423" s="48" t="n">
        <f aca="false">IF(OR(N(BQ$5)=0,BQ$6=""),0,BQ$5*((DATE(YEAR($B423),MONTH($B423),MIN(BQ$6,DAY(EOMONTH($B423,0))))&gt;=$B423)*(DATE(YEAR($B423),MONTH($B423),MIN(BQ$6,DAY(EOMONTH($B423,0))))&lt;$C423)+(DATE(YEAR($B423),MONTH($B423)+1,MIN(BQ$6,DAY(EOMONTH($B423,1))))&gt;=$B423)*(DATE(YEAR($B423),MONTH($B423)+1,MIN(BQ$6,DAY(EOMONTH($B423,1))))&lt;$C423)))</f>
        <v>0</v>
      </c>
      <c r="BR423" s="48" t="n">
        <f aca="false">IF(OR(N(BR$5)=0,BR$6=""),0,BR$5*((DATE(YEAR($B423),MONTH($B423),MIN(BR$6,DAY(EOMONTH($B423,0))))&gt;=$B423)*(DATE(YEAR($B423),MONTH($B423),MIN(BR$6,DAY(EOMONTH($B423,0))))&lt;$C423)+(DATE(YEAR($B423),MONTH($B423)+1,MIN(BR$6,DAY(EOMONTH($B423,1))))&gt;=$B423)*(DATE(YEAR($B423),MONTH($B423)+1,MIN(BR$6,DAY(EOMONTH($B423,1))))&lt;$C423)))</f>
        <v>0</v>
      </c>
      <c r="BS423" s="48" t="n">
        <f aca="false">IF(OR(N(BS$5)=0,BS$6=""),0,BS$5*((DATE(YEAR($B423),MONTH($B423),MIN(BS$6,DAY(EOMONTH($B423,0))))&gt;=$B423)*(DATE(YEAR($B423),MONTH($B423),MIN(BS$6,DAY(EOMONTH($B423,0))))&lt;$C423)+(DATE(YEAR($B423),MONTH($B423)+1,MIN(BS$6,DAY(EOMONTH($B423,1))))&gt;=$B423)*(DATE(YEAR($B423),MONTH($B423)+1,MIN(BS$6,DAY(EOMONTH($B423,1))))&lt;$C423)))</f>
        <v>0</v>
      </c>
      <c r="BT423" s="48" t="n">
        <f aca="false">IF(OR(N(BT$5)=0,BT$6=""),0,BT$5*((DATE(YEAR($B423),MONTH($B423),MIN(BT$6,DAY(EOMONTH($B423,0))))&gt;=$B423)*(DATE(YEAR($B423),MONTH($B423),MIN(BT$6,DAY(EOMONTH($B423,0))))&lt;$C423)+(DATE(YEAR($B423),MONTH($B423)+1,MIN(BT$6,DAY(EOMONTH($B423,1))))&gt;=$B423)*(DATE(YEAR($B423),MONTH($B423)+1,MIN(BT$6,DAY(EOMONTH($B423,1))))&lt;$C423)))</f>
        <v>0</v>
      </c>
      <c r="BU423" s="48" t="n">
        <f aca="false">IF(OR(N(BU$5)=0,BU$6=""),0,BU$5*((DATE(YEAR($B423),MONTH($B423),MIN(BU$6,DAY(EOMONTH($B423,0))))&gt;=$B423)*(DATE(YEAR($B423),MONTH($B423),MIN(BU$6,DAY(EOMONTH($B423,0))))&lt;$C423)+(DATE(YEAR($B423),MONTH($B423)+1,MIN(BU$6,DAY(EOMONTH($B423,1))))&gt;=$B423)*(DATE(YEAR($B423),MONTH($B423)+1,MIN(BU$6,DAY(EOMONTH($B423,1))))&lt;$C423)))</f>
        <v>0</v>
      </c>
      <c r="BV423" s="48" t="n">
        <f aca="false">IF(OR(N(BV$5)=0,BV$6=""),0,BV$5*((DATE(YEAR($B423),MONTH($B423),MIN(BV$6,DAY(EOMONTH($B423,0))))&gt;=$B423)*(DATE(YEAR($B423),MONTH($B423),MIN(BV$6,DAY(EOMONTH($B423,0))))&lt;$C423)+(DATE(YEAR($B423),MONTH($B423)+1,MIN(BV$6,DAY(EOMONTH($B423,1))))&gt;=$B423)*(DATE(YEAR($B423),MONTH($B423)+1,MIN(BV$6,DAY(EOMONTH($B423,1))))&lt;$C423)))</f>
        <v>0</v>
      </c>
      <c r="BW423" s="48" t="n">
        <f aca="false">IF(OR(N(BW$5)=0,BW$6=""),0,BW$5*((DATE(YEAR($B423),MONTH($B423),MIN(BW$6,DAY(EOMONTH($B423,0))))&gt;=$B423)*(DATE(YEAR($B423),MONTH($B423),MIN(BW$6,DAY(EOMONTH($B423,0))))&lt;$C423)+(DATE(YEAR($B423),MONTH($B423)+1,MIN(BW$6,DAY(EOMONTH($B423,1))))&gt;=$B423)*(DATE(YEAR($B423),MONTH($B423)+1,MIN(BW$6,DAY(EOMONTH($B423,1))))&lt;$C423)))</f>
        <v>0</v>
      </c>
      <c r="BX423" s="48" t="n">
        <f aca="false">MIN(Z423,(FT422*(1+FT$5/Setup!$C$36)+IF($V423=1,N($F423),0)))</f>
        <v>0</v>
      </c>
      <c r="BY423" s="48" t="n">
        <f aca="false">MIN(AA423,(FU422*(1+FU$5/Setup!$C$36)+IF($V423=2,N($F423),0)))</f>
        <v>0</v>
      </c>
      <c r="BZ423" s="48" t="n">
        <f aca="false">MIN(AB423,(FV422*(1+FV$5/Setup!$C$36)+IF($V423=3,N($F423),0)))</f>
        <v>0</v>
      </c>
      <c r="CA423" s="48" t="n">
        <f aca="false">MIN(AC423,(FW422*(1+FW$5/Setup!$C$36)+IF($V423=4,N($F423),0)))</f>
        <v>0</v>
      </c>
      <c r="CB423" s="48" t="n">
        <f aca="false">MIN(AD423,(FX422*(1+FX$5/Setup!$C$36)+IF($V423=5,N($F423),0)))</f>
        <v>0</v>
      </c>
      <c r="CC423" s="48" t="n">
        <f aca="false">MIN(AE423,(FY422*(1+FY$5/Setup!$C$36)+IF($V423=6,N($F423),0)))</f>
        <v>0</v>
      </c>
      <c r="CD423" s="48" t="n">
        <f aca="false">MIN(AF423,(FZ422*(1+FZ$5/Setup!$C$36)+IF($V423=7,N($F423),0)))</f>
        <v>0</v>
      </c>
      <c r="CE423" s="48" t="n">
        <f aca="false">MIN(AG423,(GA422*(1+GA$5/Setup!$C$36)+IF($V423=8,N($F423),0)))</f>
        <v>0</v>
      </c>
      <c r="CF423" s="48" t="n">
        <f aca="false">MIN(AH423,(GB422*(1+GB$5/Setup!$C$36)+IF($V423=9,N($F423),0)))</f>
        <v>0</v>
      </c>
      <c r="CG423" s="48" t="n">
        <f aca="false">MIN(AI423,(GC422*(1+GC$5/Setup!$C$36)+IF($V423=10,N($F423),0)))</f>
        <v>0</v>
      </c>
      <c r="CH423" s="48" t="n">
        <f aca="false">MIN(AJ423,(GD422*(1+GD$5/Setup!$C$36)+IF($V423=11,N($F423),0)))</f>
        <v>0</v>
      </c>
      <c r="CI423" s="48" t="n">
        <f aca="false">MIN(AK423,(GE422*(1+GE$5/Setup!$C$36)+IF($V423=12,N($F423),0)))</f>
        <v>0</v>
      </c>
      <c r="CJ423" s="48" t="n">
        <f aca="false">MIN(AL423,(GF422*(1+GF$5/Setup!$C$36)+IF($V423=13,N($F423),0)))</f>
        <v>0</v>
      </c>
      <c r="CK423" s="48" t="n">
        <f aca="false">MIN(AM423,(GG422*(1+GG$5/Setup!$C$36)+IF($V423=14,N($F423),0)))</f>
        <v>0</v>
      </c>
      <c r="CL423" s="48" t="n">
        <f aca="false">MIN(AN423,(GH422*(1+GH$5/Setup!$C$36)+IF($V423=15,N($F423),0)))</f>
        <v>0</v>
      </c>
      <c r="CM423" s="48" t="n">
        <f aca="false">MIN(AO423,(GI422*(1+GI$5/Setup!$C$36)+IF($V423=16,N($F423),0)))</f>
        <v>0</v>
      </c>
      <c r="CN423" s="48" t="n">
        <f aca="false">MIN(AP423,(GJ422*(1+GJ$5/Setup!$C$36)+IF($V423=17,N($F423),0)))</f>
        <v>0</v>
      </c>
      <c r="CO423" s="48" t="n">
        <f aca="false">MIN(AQ423,(GK422*(1+GK$5/Setup!$C$36)+IF($V423=18,N($F423),0)))</f>
        <v>0</v>
      </c>
      <c r="CP423" s="48" t="n">
        <f aca="false">MIN(AR423,(GL422*(1+GL$5/Setup!$C$36)+IF($V423=19,N($F423),0)))</f>
        <v>0</v>
      </c>
      <c r="CQ423" s="48" t="n">
        <f aca="false">MIN(AS423,(GM422*(1+GM$5/Setup!$C$36)+IF($V423=20,N($F423),0)))</f>
        <v>0</v>
      </c>
      <c r="CR423" s="48" t="n">
        <f aca="false">MIN(AT423,(GN422*(1+GN$5/Setup!$C$36)+IF($V423=21,N($F423),0)))</f>
        <v>0</v>
      </c>
      <c r="CS423" s="48" t="n">
        <f aca="false">MIN(AU423,(GO422*(1+GO$5/Setup!$C$36)+IF($V423=22,N($F423),0)))</f>
        <v>0</v>
      </c>
      <c r="CT423" s="48" t="n">
        <f aca="false">MIN(AV423,(GP422*(1+GP$5/Setup!$C$36)+IF($V423=23,N($F423),0)))</f>
        <v>0</v>
      </c>
      <c r="CU423" s="48" t="n">
        <f aca="false">MIN(AW423,(GQ422*(1+GQ$5/Setup!$C$36)+IF($V423=24,N($F423),0)))</f>
        <v>0</v>
      </c>
      <c r="CV423" s="48" t="n">
        <f aca="false">MIN(AX423,(GR422*(1+GR$5/Setup!$C$36)+IF($V423=25,N($F423),0)))</f>
        <v>0</v>
      </c>
      <c r="CW423" s="48" t="n">
        <f aca="false">MIN(AY423,(GS422*(1+GS$5/Setup!$C$36)+IF($V423=26,N($F423),0)))</f>
        <v>0</v>
      </c>
      <c r="CX423" s="48" t="n">
        <f aca="false">MIN(AZ423,(GT422*(1+GT$5/Setup!$C$36)+IF($V423=27,N($F423),0)))</f>
        <v>0</v>
      </c>
      <c r="CY423" s="48" t="n">
        <f aca="false">MIN(BA423,(GU422*(1+GU$5/Setup!$C$36)+IF($V423=28,N($F423),0)))</f>
        <v>0</v>
      </c>
      <c r="CZ423" s="48" t="n">
        <f aca="false">MIN(BB423,(GV422*(1+GV$5/Setup!$C$36)+IF($V423=29,N($F423),0)))</f>
        <v>0</v>
      </c>
      <c r="DA423" s="48" t="n">
        <f aca="false">MIN(BC423,(GW422*(1+GW$5/Setup!$C$36)+IF($V423=30,N($F423),0)))</f>
        <v>0</v>
      </c>
      <c r="DB423" s="48" t="n">
        <f aca="false">MIN(BD423,(GX422*(1+GX$5/Setup!$C$36)+IF($V423=31,N($F423),0)))</f>
        <v>0</v>
      </c>
      <c r="DC423" s="48" t="n">
        <f aca="false">MIN(BE423,(GY422*(1+GY$5/Setup!$C$36)+IF($V423=32,N($F423),0)))</f>
        <v>0</v>
      </c>
      <c r="DD423" s="48" t="n">
        <f aca="false">MIN(BF423,(GZ422*(1+GZ$5/Setup!$C$36)+IF($V423=33,N($F423),0)))</f>
        <v>0</v>
      </c>
      <c r="DE423" s="48" t="n">
        <f aca="false">MIN(BG423,(HA422*(1+HA$5/Setup!$C$36)+IF($V423=34,N($F423),0)))</f>
        <v>0</v>
      </c>
      <c r="DF423" s="48" t="n">
        <f aca="false">MIN(BH423,(HB422*(1+HB$5/Setup!$C$36)+IF($V423=35,N($F423),0)))</f>
        <v>0</v>
      </c>
      <c r="DG423" s="48" t="n">
        <f aca="false">MIN(BI423,(HC422*(1+HC$5/Setup!$C$36)+IF($V423=36,N($F423),0)))</f>
        <v>0</v>
      </c>
      <c r="DH423" s="48" t="n">
        <f aca="false">MIN(BJ423,(HD422*(1+HD$5/Setup!$C$36)+IF($V423=37,N($F423),0)))</f>
        <v>0</v>
      </c>
      <c r="DI423" s="48" t="n">
        <f aca="false">MIN(BK423,(HE422*(1+HE$5/Setup!$C$36)+IF($V423=38,N($F423),0)))</f>
        <v>0</v>
      </c>
      <c r="DJ423" s="48" t="n">
        <f aca="false">MIN(BL423,(HF422*(1+HF$5/Setup!$C$36)+IF($V423=39,N($F423),0)))</f>
        <v>0</v>
      </c>
      <c r="DK423" s="48" t="n">
        <f aca="false">MIN(BM423,(HG422*(1+HG$5/Setup!$C$36)+IF($V423=40,N($F423),0)))</f>
        <v>0</v>
      </c>
      <c r="DL423" s="48" t="n">
        <f aca="false">MIN(BN423,(HH422*(1+HH$5/Setup!$C$36)+IF($V423=41,N($F423),0)))</f>
        <v>0</v>
      </c>
      <c r="DM423" s="48" t="n">
        <f aca="false">MIN(BO423,(HI422*(1+HI$5/Setup!$C$36)+IF($V423=42,N($F423),0)))</f>
        <v>0</v>
      </c>
      <c r="DN423" s="48" t="n">
        <f aca="false">MIN(BP423,(HJ422*(1+HJ$5/Setup!$C$36)+IF($V423=43,N($F423),0)))</f>
        <v>0</v>
      </c>
      <c r="DO423" s="48" t="n">
        <f aca="false">MIN(BQ423,(HK422*(1+HK$5/Setup!$C$36)+IF($V423=44,N($F423),0)))</f>
        <v>0</v>
      </c>
      <c r="DP423" s="48" t="n">
        <f aca="false">MIN(BR423,(HL422*(1+HL$5/Setup!$C$36)+IF($V423=45,N($F423),0)))</f>
        <v>0</v>
      </c>
      <c r="DQ423" s="48" t="n">
        <f aca="false">MIN(BS423,(HM422*(1+HM$5/Setup!$C$36)+IF($V423=46,N($F423),0)))</f>
        <v>0</v>
      </c>
      <c r="DR423" s="48" t="n">
        <f aca="false">MIN(BT423,(HN422*(1+HN$5/Setup!$C$36)+IF($V423=47,N($F423),0)))</f>
        <v>0</v>
      </c>
      <c r="DS423" s="48" t="n">
        <f aca="false">MIN(BU423,(HO422*(1+HO$5/Setup!$C$36)+IF($V423=48,N($F423),0)))</f>
        <v>0</v>
      </c>
      <c r="DT423" s="48" t="n">
        <f aca="false">MIN(BV423,(HP422*(1+HP$5/Setup!$C$36)+IF($V423=49,N($F423),0)))</f>
        <v>0</v>
      </c>
      <c r="DU423" s="48" t="n">
        <f aca="false">MIN(BW423,(HQ422*(1+HQ$5/Setup!$C$36)+IF($V423=50,N($F423),0)))</f>
        <v>0</v>
      </c>
      <c r="DV423" s="48" t="n">
        <f aca="false">MIN(MAX((FT422*(1+FT$5/Setup!$C$36)+IF($V423=1,N($F423),0))-BX423,0),MAX($P423-0,0))</f>
        <v>0</v>
      </c>
      <c r="DW423" s="48" t="n">
        <f aca="false">MIN(MAX((FU422*(1+FU$5/Setup!$C$36)+IF($V423=2,N($F423),0))-BY423,0),MAX($P423-SUM(DV423:DV423),0))</f>
        <v>0</v>
      </c>
      <c r="DX423" s="48" t="n">
        <f aca="false">MIN(MAX((FV422*(1+FV$5/Setup!$C$36)+IF($V423=3,N($F423),0))-BZ423,0),MAX($P423-SUM(DV423:DW423),0))</f>
        <v>0</v>
      </c>
      <c r="DY423" s="48" t="n">
        <f aca="false">MIN(MAX((FW422*(1+FW$5/Setup!$C$36)+IF($V423=4,N($F423),0))-CA423,0),MAX($P423-SUM(DV423:DX423),0))</f>
        <v>0</v>
      </c>
      <c r="DZ423" s="48" t="n">
        <f aca="false">MIN(MAX((FX422*(1+FX$5/Setup!$C$36)+IF($V423=5,N($F423),0))-CB423,0),MAX($P423-SUM(DV423:DY423),0))</f>
        <v>0</v>
      </c>
      <c r="EA423" s="48" t="n">
        <f aca="false">MIN(MAX((FY422*(1+FY$5/Setup!$C$36)+IF($V423=6,N($F423),0))-CC423,0),MAX($P423-SUM(DV423:DZ423),0))</f>
        <v>0</v>
      </c>
      <c r="EB423" s="48" t="n">
        <f aca="false">MIN(MAX((FZ422*(1+FZ$5/Setup!$C$36)+IF($V423=7,N($F423),0))-CD423,0),MAX($P423-SUM(DV423:EA423),0))</f>
        <v>0</v>
      </c>
      <c r="EC423" s="48" t="n">
        <f aca="false">MIN(MAX((GA422*(1+GA$5/Setup!$C$36)+IF($V423=8,N($F423),0))-CE423,0),MAX($P423-SUM(DV423:EB423),0))</f>
        <v>0</v>
      </c>
      <c r="ED423" s="48" t="n">
        <f aca="false">MIN(MAX((GB422*(1+GB$5/Setup!$C$36)+IF($V423=9,N($F423),0))-CF423,0),MAX($P423-SUM(DV423:EC423),0))</f>
        <v>0</v>
      </c>
      <c r="EE423" s="48" t="n">
        <f aca="false">MIN(MAX((GC422*(1+GC$5/Setup!$C$36)+IF($V423=10,N($F423),0))-CG423,0),MAX($P423-SUM(DV423:ED423),0))</f>
        <v>0</v>
      </c>
      <c r="EF423" s="48" t="n">
        <f aca="false">MIN(MAX((GD422*(1+GD$5/Setup!$C$36)+IF($V423=11,N($F423),0))-CH423,0),MAX($P423-SUM(DV423:EE423),0))</f>
        <v>0</v>
      </c>
      <c r="EG423" s="48" t="n">
        <f aca="false">MIN(MAX((GE422*(1+GE$5/Setup!$C$36)+IF($V423=12,N($F423),0))-CI423,0),MAX($P423-SUM(DV423:EF423),0))</f>
        <v>0</v>
      </c>
      <c r="EH423" s="48" t="n">
        <f aca="false">MIN(MAX((GF422*(1+GF$5/Setup!$C$36)+IF($V423=13,N($F423),0))-CJ423,0),MAX($P423-SUM(DV423:EG423),0))</f>
        <v>0</v>
      </c>
      <c r="EI423" s="48" t="n">
        <f aca="false">MIN(MAX((GG422*(1+GG$5/Setup!$C$36)+IF($V423=14,N($F423),0))-CK423,0),MAX($P423-SUM(DV423:EH423),0))</f>
        <v>0</v>
      </c>
      <c r="EJ423" s="48" t="n">
        <f aca="false">MIN(MAX((GH422*(1+GH$5/Setup!$C$36)+IF($V423=15,N($F423),0))-CL423,0),MAX($P423-SUM(DV423:EI423),0))</f>
        <v>0</v>
      </c>
      <c r="EK423" s="48" t="n">
        <f aca="false">MIN(MAX((GI422*(1+GI$5/Setup!$C$36)+IF($V423=16,N($F423),0))-CM423,0),MAX($P423-SUM(DV423:EJ423),0))</f>
        <v>0</v>
      </c>
      <c r="EL423" s="48" t="n">
        <f aca="false">MIN(MAX((GJ422*(1+GJ$5/Setup!$C$36)+IF($V423=17,N($F423),0))-CN423,0),MAX($P423-SUM(DV423:EK423),0))</f>
        <v>0</v>
      </c>
      <c r="EM423" s="48" t="n">
        <f aca="false">MIN(MAX((GK422*(1+GK$5/Setup!$C$36)+IF($V423=18,N($F423),0))-CO423,0),MAX($P423-SUM(DV423:EL423),0))</f>
        <v>0</v>
      </c>
      <c r="EN423" s="48" t="n">
        <f aca="false">MIN(MAX((GL422*(1+GL$5/Setup!$C$36)+IF($V423=19,N($F423),0))-CP423,0),MAX($P423-SUM(DV423:EM423),0))</f>
        <v>0</v>
      </c>
      <c r="EO423" s="48" t="n">
        <f aca="false">MIN(MAX((GM422*(1+GM$5/Setup!$C$36)+IF($V423=20,N($F423),0))-CQ423,0),MAX($P423-SUM(DV423:EN423),0))</f>
        <v>0</v>
      </c>
      <c r="EP423" s="48" t="n">
        <f aca="false">MIN(MAX((GN422*(1+GN$5/Setup!$C$36)+IF($V423=21,N($F423),0))-CR423,0),MAX($P423-SUM(DV423:EO423),0))</f>
        <v>0</v>
      </c>
      <c r="EQ423" s="48" t="n">
        <f aca="false">MIN(MAX((GO422*(1+GO$5/Setup!$C$36)+IF($V423=22,N($F423),0))-CS423,0),MAX($P423-SUM(DV423:EP423),0))</f>
        <v>0</v>
      </c>
      <c r="ER423" s="48" t="n">
        <f aca="false">MIN(MAX((GP422*(1+GP$5/Setup!$C$36)+IF($V423=23,N($F423),0))-CT423,0),MAX($P423-SUM(DV423:EQ423),0))</f>
        <v>0</v>
      </c>
      <c r="ES423" s="48" t="n">
        <f aca="false">MIN(MAX((GQ422*(1+GQ$5/Setup!$C$36)+IF($V423=24,N($F423),0))-CU423,0),MAX($P423-SUM(DV423:ER423),0))</f>
        <v>0</v>
      </c>
      <c r="ET423" s="48" t="n">
        <f aca="false">MIN(MAX((GR422*(1+GR$5/Setup!$C$36)+IF($V423=25,N($F423),0))-CV423,0),MAX($P423-SUM(DV423:ES423),0))</f>
        <v>0</v>
      </c>
      <c r="EU423" s="48" t="n">
        <f aca="false">MIN(MAX((GS422*(1+GS$5/Setup!$C$36)+IF($V423=26,N($F423),0))-CW423,0),MAX($P423-SUM(DV423:ET423),0))</f>
        <v>0</v>
      </c>
      <c r="EV423" s="48" t="n">
        <f aca="false">MIN(MAX((GT422*(1+GT$5/Setup!$C$36)+IF($V423=27,N($F423),0))-CX423,0),MAX($P423-SUM(DV423:EU423),0))</f>
        <v>0</v>
      </c>
      <c r="EW423" s="48" t="n">
        <f aca="false">MIN(MAX((GU422*(1+GU$5/Setup!$C$36)+IF($V423=28,N($F423),0))-CY423,0),MAX($P423-SUM(DV423:EV423),0))</f>
        <v>0</v>
      </c>
      <c r="EX423" s="48" t="n">
        <f aca="false">MIN(MAX((GV422*(1+GV$5/Setup!$C$36)+IF($V423=29,N($F423),0))-CZ423,0),MAX($P423-SUM(DV423:EW423),0))</f>
        <v>0</v>
      </c>
      <c r="EY423" s="48" t="n">
        <f aca="false">MIN(MAX((GW422*(1+GW$5/Setup!$C$36)+IF($V423=30,N($F423),0))-DA423,0),MAX($P423-SUM(DV423:EX423),0))</f>
        <v>0</v>
      </c>
      <c r="EZ423" s="48" t="n">
        <f aca="false">MIN(MAX((GX422*(1+GX$5/Setup!$C$36)+IF($V423=31,N($F423),0))-DB423,0),MAX($P423-SUM(DV423:EY423),0))</f>
        <v>0</v>
      </c>
      <c r="FA423" s="48" t="n">
        <f aca="false">MIN(MAX((GY422*(1+GY$5/Setup!$C$36)+IF($V423=32,N($F423),0))-DC423,0),MAX($P423-SUM(DV423:EZ423),0))</f>
        <v>0</v>
      </c>
      <c r="FB423" s="48" t="n">
        <f aca="false">MIN(MAX((GZ422*(1+GZ$5/Setup!$C$36)+IF($V423=33,N($F423),0))-DD423,0),MAX($P423-SUM(DV423:FA423),0))</f>
        <v>0</v>
      </c>
      <c r="FC423" s="48" t="n">
        <f aca="false">MIN(MAX((HA422*(1+HA$5/Setup!$C$36)+IF($V423=34,N($F423),0))-DE423,0),MAX($P423-SUM(DV423:FB423),0))</f>
        <v>0</v>
      </c>
      <c r="FD423" s="48" t="n">
        <f aca="false">MIN(MAX((HB422*(1+HB$5/Setup!$C$36)+IF($V423=35,N($F423),0))-DF423,0),MAX($P423-SUM(DV423:FC423),0))</f>
        <v>0</v>
      </c>
      <c r="FE423" s="48" t="n">
        <f aca="false">MIN(MAX((HC422*(1+HC$5/Setup!$C$36)+IF($V423=36,N($F423),0))-DG423,0),MAX($P423-SUM(DV423:FD423),0))</f>
        <v>0</v>
      </c>
      <c r="FF423" s="48" t="n">
        <f aca="false">MIN(MAX((HD422*(1+HD$5/Setup!$C$36)+IF($V423=37,N($F423),0))-DH423,0),MAX($P423-SUM(DV423:FE423),0))</f>
        <v>0</v>
      </c>
      <c r="FG423" s="48" t="n">
        <f aca="false">MIN(MAX((HE422*(1+HE$5/Setup!$C$36)+IF($V423=38,N($F423),0))-DI423,0),MAX($P423-SUM(DV423:FF423),0))</f>
        <v>0</v>
      </c>
      <c r="FH423" s="48" t="n">
        <f aca="false">MIN(MAX((HF422*(1+HF$5/Setup!$C$36)+IF($V423=39,N($F423),0))-DJ423,0),MAX($P423-SUM(DV423:FG423),0))</f>
        <v>0</v>
      </c>
      <c r="FI423" s="48" t="n">
        <f aca="false">MIN(MAX((HG422*(1+HG$5/Setup!$C$36)+IF($V423=40,N($F423),0))-DK423,0),MAX($P423-SUM(DV423:FH423),0))</f>
        <v>0</v>
      </c>
      <c r="FJ423" s="48" t="n">
        <f aca="false">MIN(MAX((HH422*(1+HH$5/Setup!$C$36)+IF($V423=41,N($F423),0))-DL423,0),MAX($P423-SUM(DV423:FI423),0))</f>
        <v>0</v>
      </c>
      <c r="FK423" s="48" t="n">
        <f aca="false">MIN(MAX((HI422*(1+HI$5/Setup!$C$36)+IF($V423=42,N($F423),0))-DM423,0),MAX($P423-SUM(DV423:FJ423),0))</f>
        <v>0</v>
      </c>
      <c r="FL423" s="48" t="n">
        <f aca="false">MIN(MAX((HJ422*(1+HJ$5/Setup!$C$36)+IF($V423=43,N($F423),0))-DN423,0),MAX($P423-SUM(DV423:FK423),0))</f>
        <v>0</v>
      </c>
      <c r="FM423" s="48" t="n">
        <f aca="false">MIN(MAX((HK422*(1+HK$5/Setup!$C$36)+IF($V423=44,N($F423),0))-DO423,0),MAX($P423-SUM(DV423:FL423),0))</f>
        <v>0</v>
      </c>
      <c r="FN423" s="48" t="n">
        <f aca="false">MIN(MAX((HL422*(1+HL$5/Setup!$C$36)+IF($V423=45,N($F423),0))-DP423,0),MAX($P423-SUM(DV423:FM423),0))</f>
        <v>0</v>
      </c>
      <c r="FO423" s="48" t="n">
        <f aca="false">MIN(MAX((HM422*(1+HM$5/Setup!$C$36)+IF($V423=46,N($F423),0))-DQ423,0),MAX($P423-SUM(DV423:FN423),0))</f>
        <v>0</v>
      </c>
      <c r="FP423" s="48" t="n">
        <f aca="false">MIN(MAX((HN422*(1+HN$5/Setup!$C$36)+IF($V423=47,N($F423),0))-DR423,0),MAX($P423-SUM(DV423:FO423),0))</f>
        <v>0</v>
      </c>
      <c r="FQ423" s="48" t="n">
        <f aca="false">MIN(MAX((HO422*(1+HO$5/Setup!$C$36)+IF($V423=48,N($F423),0))-DS423,0),MAX($P423-SUM(DV423:FP423),0))</f>
        <v>0</v>
      </c>
      <c r="FR423" s="48" t="n">
        <f aca="false">MIN(MAX((HP422*(1+HP$5/Setup!$C$36)+IF($V423=49,N($F423),0))-DT423,0),MAX($P423-SUM(DV423:FQ423),0))</f>
        <v>0</v>
      </c>
      <c r="FS423" s="48" t="n">
        <f aca="false">MIN(MAX((HQ422*(1+HQ$5/Setup!$C$36)+IF($V423=50,N($F423),0))-DU423,0),MAX($P423-SUM(DV423:FR423),0))</f>
        <v>0</v>
      </c>
      <c r="FT423" s="48" t="n">
        <f aca="false">IF((FT422*(1+FT$5/Setup!$C$36)+IF($V423=1,N($F423),0))-BX423-DV423&lt;0.005,0,(FT422*(1+FT$5/Setup!$C$36)+IF($V423=1,N($F423),0))-BX423-DV423)</f>
        <v>0</v>
      </c>
      <c r="FU423" s="48" t="n">
        <f aca="false">IF((FU422*(1+FU$5/Setup!$C$36)+IF($V423=2,N($F423),0))-BY423-DW423&lt;0.005,0,(FU422*(1+FU$5/Setup!$C$36)+IF($V423=2,N($F423),0))-BY423-DW423)</f>
        <v>0</v>
      </c>
      <c r="FV423" s="48" t="n">
        <f aca="false">IF((FV422*(1+FV$5/Setup!$C$36)+IF($V423=3,N($F423),0))-BZ423-DX423&lt;0.005,0,(FV422*(1+FV$5/Setup!$C$36)+IF($V423=3,N($F423),0))-BZ423-DX423)</f>
        <v>0</v>
      </c>
      <c r="FW423" s="48" t="n">
        <f aca="false">IF((FW422*(1+FW$5/Setup!$C$36)+IF($V423=4,N($F423),0))-CA423-DY423&lt;0.005,0,(FW422*(1+FW$5/Setup!$C$36)+IF($V423=4,N($F423),0))-CA423-DY423)</f>
        <v>0</v>
      </c>
      <c r="FX423" s="48" t="n">
        <f aca="false">IF((FX422*(1+FX$5/Setup!$C$36)+IF($V423=5,N($F423),0))-CB423-DZ423&lt;0.005,0,(FX422*(1+FX$5/Setup!$C$36)+IF($V423=5,N($F423),0))-CB423-DZ423)</f>
        <v>0</v>
      </c>
      <c r="FY423" s="48" t="n">
        <f aca="false">IF((FY422*(1+FY$5/Setup!$C$36)+IF($V423=6,N($F423),0))-CC423-EA423&lt;0.005,0,(FY422*(1+FY$5/Setup!$C$36)+IF($V423=6,N($F423),0))-CC423-EA423)</f>
        <v>0</v>
      </c>
      <c r="FZ423" s="48" t="n">
        <f aca="false">IF((FZ422*(1+FZ$5/Setup!$C$36)+IF($V423=7,N($F423),0))-CD423-EB423&lt;0.005,0,(FZ422*(1+FZ$5/Setup!$C$36)+IF($V423=7,N($F423),0))-CD423-EB423)</f>
        <v>0</v>
      </c>
      <c r="GA423" s="48" t="n">
        <f aca="false">IF((GA422*(1+GA$5/Setup!$C$36)+IF($V423=8,N($F423),0))-CE423-EC423&lt;0.005,0,(GA422*(1+GA$5/Setup!$C$36)+IF($V423=8,N($F423),0))-CE423-EC423)</f>
        <v>0</v>
      </c>
      <c r="GB423" s="48" t="n">
        <f aca="false">IF((GB422*(1+GB$5/Setup!$C$36)+IF($V423=9,N($F423),0))-CF423-ED423&lt;0.005,0,(GB422*(1+GB$5/Setup!$C$36)+IF($V423=9,N($F423),0))-CF423-ED423)</f>
        <v>0</v>
      </c>
      <c r="GC423" s="48" t="n">
        <f aca="false">IF((GC422*(1+GC$5/Setup!$C$36)+IF($V423=10,N($F423),0))-CG423-EE423&lt;0.005,0,(GC422*(1+GC$5/Setup!$C$36)+IF($V423=10,N($F423),0))-CG423-EE423)</f>
        <v>0</v>
      </c>
      <c r="GD423" s="48" t="n">
        <f aca="false">IF((GD422*(1+GD$5/Setup!$C$36)+IF($V423=11,N($F423),0))-CH423-EF423&lt;0.005,0,(GD422*(1+GD$5/Setup!$C$36)+IF($V423=11,N($F423),0))-CH423-EF423)</f>
        <v>0</v>
      </c>
      <c r="GE423" s="48" t="n">
        <f aca="false">IF((GE422*(1+GE$5/Setup!$C$36)+IF($V423=12,N($F423),0))-CI423-EG423&lt;0.005,0,(GE422*(1+GE$5/Setup!$C$36)+IF($V423=12,N($F423),0))-CI423-EG423)</f>
        <v>0</v>
      </c>
      <c r="GF423" s="48" t="n">
        <f aca="false">IF((GF422*(1+GF$5/Setup!$C$36)+IF($V423=13,N($F423),0))-CJ423-EH423&lt;0.005,0,(GF422*(1+GF$5/Setup!$C$36)+IF($V423=13,N($F423),0))-CJ423-EH423)</f>
        <v>0</v>
      </c>
      <c r="GG423" s="48" t="n">
        <f aca="false">IF((GG422*(1+GG$5/Setup!$C$36)+IF($V423=14,N($F423),0))-CK423-EI423&lt;0.005,0,(GG422*(1+GG$5/Setup!$C$36)+IF($V423=14,N($F423),0))-CK423-EI423)</f>
        <v>0</v>
      </c>
      <c r="GH423" s="48" t="n">
        <f aca="false">IF((GH422*(1+GH$5/Setup!$C$36)+IF($V423=15,N($F423),0))-CL423-EJ423&lt;0.005,0,(GH422*(1+GH$5/Setup!$C$36)+IF($V423=15,N($F423),0))-CL423-EJ423)</f>
        <v>0</v>
      </c>
      <c r="GI423" s="48" t="n">
        <f aca="false">IF((GI422*(1+GI$5/Setup!$C$36)+IF($V423=16,N($F423),0))-CM423-EK423&lt;0.005,0,(GI422*(1+GI$5/Setup!$C$36)+IF($V423=16,N($F423),0))-CM423-EK423)</f>
        <v>0</v>
      </c>
      <c r="GJ423" s="48" t="n">
        <f aca="false">IF((GJ422*(1+GJ$5/Setup!$C$36)+IF($V423=17,N($F423),0))-CN423-EL423&lt;0.005,0,(GJ422*(1+GJ$5/Setup!$C$36)+IF($V423=17,N($F423),0))-CN423-EL423)</f>
        <v>0</v>
      </c>
      <c r="GK423" s="48" t="n">
        <f aca="false">IF((GK422*(1+GK$5/Setup!$C$36)+IF($V423=18,N($F423),0))-CO423-EM423&lt;0.005,0,(GK422*(1+GK$5/Setup!$C$36)+IF($V423=18,N($F423),0))-CO423-EM423)</f>
        <v>0</v>
      </c>
      <c r="GL423" s="48" t="n">
        <f aca="false">IF((GL422*(1+GL$5/Setup!$C$36)+IF($V423=19,N($F423),0))-CP423-EN423&lt;0.005,0,(GL422*(1+GL$5/Setup!$C$36)+IF($V423=19,N($F423),0))-CP423-EN423)</f>
        <v>0</v>
      </c>
      <c r="GM423" s="48" t="n">
        <f aca="false">IF((GM422*(1+GM$5/Setup!$C$36)+IF($V423=20,N($F423),0))-CQ423-EO423&lt;0.005,0,(GM422*(1+GM$5/Setup!$C$36)+IF($V423=20,N($F423),0))-CQ423-EO423)</f>
        <v>0</v>
      </c>
      <c r="GN423" s="48" t="n">
        <f aca="false">IF((GN422*(1+GN$5/Setup!$C$36)+IF($V423=21,N($F423),0))-CR423-EP423&lt;0.005,0,(GN422*(1+GN$5/Setup!$C$36)+IF($V423=21,N($F423),0))-CR423-EP423)</f>
        <v>0</v>
      </c>
      <c r="GO423" s="48" t="n">
        <f aca="false">IF((GO422*(1+GO$5/Setup!$C$36)+IF($V423=22,N($F423),0))-CS423-EQ423&lt;0.005,0,(GO422*(1+GO$5/Setup!$C$36)+IF($V423=22,N($F423),0))-CS423-EQ423)</f>
        <v>0</v>
      </c>
      <c r="GP423" s="48" t="n">
        <f aca="false">IF((GP422*(1+GP$5/Setup!$C$36)+IF($V423=23,N($F423),0))-CT423-ER423&lt;0.005,0,(GP422*(1+GP$5/Setup!$C$36)+IF($V423=23,N($F423),0))-CT423-ER423)</f>
        <v>0</v>
      </c>
      <c r="GQ423" s="48" t="n">
        <f aca="false">IF((GQ422*(1+GQ$5/Setup!$C$36)+IF($V423=24,N($F423),0))-CU423-ES423&lt;0.005,0,(GQ422*(1+GQ$5/Setup!$C$36)+IF($V423=24,N($F423),0))-CU423-ES423)</f>
        <v>0</v>
      </c>
      <c r="GR423" s="48" t="n">
        <f aca="false">IF((GR422*(1+GR$5/Setup!$C$36)+IF($V423=25,N($F423),0))-CV423-ET423&lt;0.005,0,(GR422*(1+GR$5/Setup!$C$36)+IF($V423=25,N($F423),0))-CV423-ET423)</f>
        <v>0</v>
      </c>
      <c r="GS423" s="48" t="n">
        <f aca="false">IF((GS422*(1+GS$5/Setup!$C$36)+IF($V423=26,N($F423),0))-CW423-EU423&lt;0.005,0,(GS422*(1+GS$5/Setup!$C$36)+IF($V423=26,N($F423),0))-CW423-EU423)</f>
        <v>0</v>
      </c>
      <c r="GT423" s="48" t="n">
        <f aca="false">IF((GT422*(1+GT$5/Setup!$C$36)+IF($V423=27,N($F423),0))-CX423-EV423&lt;0.005,0,(GT422*(1+GT$5/Setup!$C$36)+IF($V423=27,N($F423),0))-CX423-EV423)</f>
        <v>0</v>
      </c>
      <c r="GU423" s="48" t="n">
        <f aca="false">IF((GU422*(1+GU$5/Setup!$C$36)+IF($V423=28,N($F423),0))-CY423-EW423&lt;0.005,0,(GU422*(1+GU$5/Setup!$C$36)+IF($V423=28,N($F423),0))-CY423-EW423)</f>
        <v>0</v>
      </c>
      <c r="GV423" s="48" t="n">
        <f aca="false">IF((GV422*(1+GV$5/Setup!$C$36)+IF($V423=29,N($F423),0))-CZ423-EX423&lt;0.005,0,(GV422*(1+GV$5/Setup!$C$36)+IF($V423=29,N($F423),0))-CZ423-EX423)</f>
        <v>0</v>
      </c>
      <c r="GW423" s="48" t="n">
        <f aca="false">IF((GW422*(1+GW$5/Setup!$C$36)+IF($V423=30,N($F423),0))-DA423-EY423&lt;0.005,0,(GW422*(1+GW$5/Setup!$C$36)+IF($V423=30,N($F423),0))-DA423-EY423)</f>
        <v>0</v>
      </c>
      <c r="GX423" s="48" t="n">
        <f aca="false">IF((GX422*(1+GX$5/Setup!$C$36)+IF($V423=31,N($F423),0))-DB423-EZ423&lt;0.005,0,(GX422*(1+GX$5/Setup!$C$36)+IF($V423=31,N($F423),0))-DB423-EZ423)</f>
        <v>0</v>
      </c>
      <c r="GY423" s="48" t="n">
        <f aca="false">IF((GY422*(1+GY$5/Setup!$C$36)+IF($V423=32,N($F423),0))-DC423-FA423&lt;0.005,0,(GY422*(1+GY$5/Setup!$C$36)+IF($V423=32,N($F423),0))-DC423-FA423)</f>
        <v>0</v>
      </c>
      <c r="GZ423" s="48" t="n">
        <f aca="false">IF((GZ422*(1+GZ$5/Setup!$C$36)+IF($V423=33,N($F423),0))-DD423-FB423&lt;0.005,0,(GZ422*(1+GZ$5/Setup!$C$36)+IF($V423=33,N($F423),0))-DD423-FB423)</f>
        <v>0</v>
      </c>
      <c r="HA423" s="48" t="n">
        <f aca="false">IF((HA422*(1+HA$5/Setup!$C$36)+IF($V423=34,N($F423),0))-DE423-FC423&lt;0.005,0,(HA422*(1+HA$5/Setup!$C$36)+IF($V423=34,N($F423),0))-DE423-FC423)</f>
        <v>0</v>
      </c>
      <c r="HB423" s="48" t="n">
        <f aca="false">IF((HB422*(1+HB$5/Setup!$C$36)+IF($V423=35,N($F423),0))-DF423-FD423&lt;0.005,0,(HB422*(1+HB$5/Setup!$C$36)+IF($V423=35,N($F423),0))-DF423-FD423)</f>
        <v>0</v>
      </c>
      <c r="HC423" s="48" t="n">
        <f aca="false">IF((HC422*(1+HC$5/Setup!$C$36)+IF($V423=36,N($F423),0))-DG423-FE423&lt;0.005,0,(HC422*(1+HC$5/Setup!$C$36)+IF($V423=36,N($F423),0))-DG423-FE423)</f>
        <v>0</v>
      </c>
      <c r="HD423" s="48" t="n">
        <f aca="false">IF((HD422*(1+HD$5/Setup!$C$36)+IF($V423=37,N($F423),0))-DH423-FF423&lt;0.005,0,(HD422*(1+HD$5/Setup!$C$36)+IF($V423=37,N($F423),0))-DH423-FF423)</f>
        <v>0</v>
      </c>
      <c r="HE423" s="48" t="n">
        <f aca="false">IF((HE422*(1+HE$5/Setup!$C$36)+IF($V423=38,N($F423),0))-DI423-FG423&lt;0.005,0,(HE422*(1+HE$5/Setup!$C$36)+IF($V423=38,N($F423),0))-DI423-FG423)</f>
        <v>0</v>
      </c>
      <c r="HF423" s="48" t="n">
        <f aca="false">IF((HF422*(1+HF$5/Setup!$C$36)+IF($V423=39,N($F423),0))-DJ423-FH423&lt;0.005,0,(HF422*(1+HF$5/Setup!$C$36)+IF($V423=39,N($F423),0))-DJ423-FH423)</f>
        <v>0</v>
      </c>
      <c r="HG423" s="48" t="n">
        <f aca="false">IF((HG422*(1+HG$5/Setup!$C$36)+IF($V423=40,N($F423),0))-DK423-FI423&lt;0.005,0,(HG422*(1+HG$5/Setup!$C$36)+IF($V423=40,N($F423),0))-DK423-FI423)</f>
        <v>0</v>
      </c>
      <c r="HH423" s="48" t="n">
        <f aca="false">IF((HH422*(1+HH$5/Setup!$C$36)+IF($V423=41,N($F423),0))-DL423-FJ423&lt;0.005,0,(HH422*(1+HH$5/Setup!$C$36)+IF($V423=41,N($F423),0))-DL423-FJ423)</f>
        <v>0</v>
      </c>
      <c r="HI423" s="48" t="n">
        <f aca="false">IF((HI422*(1+HI$5/Setup!$C$36)+IF($V423=42,N($F423),0))-DM423-FK423&lt;0.005,0,(HI422*(1+HI$5/Setup!$C$36)+IF($V423=42,N($F423),0))-DM423-FK423)</f>
        <v>0</v>
      </c>
      <c r="HJ423" s="48" t="n">
        <f aca="false">IF((HJ422*(1+HJ$5/Setup!$C$36)+IF($V423=43,N($F423),0))-DN423-FL423&lt;0.005,0,(HJ422*(1+HJ$5/Setup!$C$36)+IF($V423=43,N($F423),0))-DN423-FL423)</f>
        <v>0</v>
      </c>
      <c r="HK423" s="48" t="n">
        <f aca="false">IF((HK422*(1+HK$5/Setup!$C$36)+IF($V423=44,N($F423),0))-DO423-FM423&lt;0.005,0,(HK422*(1+HK$5/Setup!$C$36)+IF($V423=44,N($F423),0))-DO423-FM423)</f>
        <v>0</v>
      </c>
      <c r="HL423" s="48" t="n">
        <f aca="false">IF((HL422*(1+HL$5/Setup!$C$36)+IF($V423=45,N($F423),0))-DP423-FN423&lt;0.005,0,(HL422*(1+HL$5/Setup!$C$36)+IF($V423=45,N($F423),0))-DP423-FN423)</f>
        <v>0</v>
      </c>
      <c r="HM423" s="48" t="n">
        <f aca="false">IF((HM422*(1+HM$5/Setup!$C$36)+IF($V423=46,N($F423),0))-DQ423-FO423&lt;0.005,0,(HM422*(1+HM$5/Setup!$C$36)+IF($V423=46,N($F423),0))-DQ423-FO423)</f>
        <v>0</v>
      </c>
      <c r="HN423" s="48" t="n">
        <f aca="false">IF((HN422*(1+HN$5/Setup!$C$36)+IF($V423=47,N($F423),0))-DR423-FP423&lt;0.005,0,(HN422*(1+HN$5/Setup!$C$36)+IF($V423=47,N($F423),0))-DR423-FP423)</f>
        <v>0</v>
      </c>
      <c r="HO423" s="48" t="n">
        <f aca="false">IF((HO422*(1+HO$5/Setup!$C$36)+IF($V423=48,N($F423),0))-DS423-FQ423&lt;0.005,0,(HO422*(1+HO$5/Setup!$C$36)+IF($V423=48,N($F423),0))-DS423-FQ423)</f>
        <v>0</v>
      </c>
      <c r="HP423" s="48" t="n">
        <f aca="false">IF((HP422*(1+HP$5/Setup!$C$36)+IF($V423=49,N($F423),0))-DT423-FR423&lt;0.005,0,(HP422*(1+HP$5/Setup!$C$36)+IF($V423=49,N($F423),0))-DT423-FR423)</f>
        <v>0</v>
      </c>
      <c r="HQ423" s="48" t="n">
        <f aca="false">IF((HQ422*(1+HQ$5/Setup!$C$36)+IF($V423=50,N($F423),0))-DU423-FS423&lt;0.005,0,(HQ422*(1+HQ$5/Setup!$C$36)+IF($V423=50,N($F423),0))-DU423-FS423)</f>
        <v>0</v>
      </c>
    </row>
    <row r="424" customFormat="false" ht="15" hidden="false" customHeight="false" outlineLevel="0" collapsed="false">
      <c r="A424" s="44" t="n">
        <v>416</v>
      </c>
      <c r="B424" s="45" t="n">
        <f aca="false">IF(Setup!$C$7="Every month",EDATE(Setup!$C$8,($A424-1)),IF(Setup!$C$7="Twice a month",DATE(YEAR(Setup!$C$8),MONTH(Setup!$C$8)+INT((($A424-1)+Setup!$C$41)/2),MIN(IF(MOD(($A424-1)+Setup!$C$41,2)=0,Setup!$C$39,Setup!$C$40),DAY(EOMONTH(DATE(YEAR(Setup!$C$8),MONTH(Setup!$C$8)+INT((($A424-1)+Setup!$C$41)/2),1),0)))),Setup!$C$8+($A424-1)*IF(Setup!$C$7="Every week",7,14)))</f>
        <v>52135</v>
      </c>
      <c r="C424" s="45" t="n">
        <f aca="false">IF(Setup!$C$7="Every month",EDATE(Setup!$C$8,$A424),IF(Setup!$C$7="Twice a month",DATE(YEAR(Setup!$C$8),MONTH(Setup!$C$8)+INT(($A424+Setup!$C$41)/2),MIN(IF(MOD($A424+Setup!$C$41,2)=0,Setup!$C$39,Setup!$C$40),DAY(EOMONTH(DATE(YEAR(Setup!$C$8),MONTH(Setup!$C$8)+INT(($A424+Setup!$C$41)/2),1),0)))),Setup!$C$8+$A424*IF(Setup!$C$7="Every week",7,14)))</f>
        <v>52149</v>
      </c>
      <c r="D424" s="46"/>
      <c r="E424" s="47"/>
      <c r="F424" s="47"/>
      <c r="G424" s="47"/>
      <c r="H424" s="47"/>
      <c r="I424" s="48" t="n">
        <f aca="false">N(Setup!$C$11)+N(E424)</f>
        <v>100</v>
      </c>
      <c r="J424" s="48" t="n">
        <f aca="false">MIN(Setup!$C$37,MAX(I424,0))</f>
        <v>9.23076923076923</v>
      </c>
      <c r="K424" s="48" t="n">
        <f aca="false">MIN(MAX(N(Setup!$C$14)-L423,0),MAX(I424-J424,0))</f>
        <v>0</v>
      </c>
      <c r="L424" s="48" t="n">
        <f aca="false">L423+K424-N(G424)</f>
        <v>500</v>
      </c>
      <c r="M424" s="48" t="n">
        <f aca="false">M423+J424-N(H424)</f>
        <v>3839.99999999997</v>
      </c>
      <c r="N424" s="48" t="n">
        <f aca="false">SUM(BX424:DU424)</f>
        <v>0</v>
      </c>
      <c r="O424" s="48" t="n">
        <f aca="false">SUM(Z424:BW424)-N424</f>
        <v>0</v>
      </c>
      <c r="P424" s="48" t="n">
        <f aca="false">MAX(I424-J424-K424,0)+O424</f>
        <v>90.7692307692308</v>
      </c>
      <c r="Q424" s="48" t="n">
        <f aca="false">SUM(DV424:FS424)</f>
        <v>0</v>
      </c>
      <c r="R424" s="49" t="n">
        <f aca="false">N424+J424+K424+Q424</f>
        <v>9.23076923076923</v>
      </c>
      <c r="S424" s="48" t="n">
        <f aca="false">T424-T423-N(F424)+N424+Q424</f>
        <v>0</v>
      </c>
      <c r="T424" s="49" t="n">
        <f aca="false">SUM(FT424:HQ424)</f>
        <v>0</v>
      </c>
      <c r="U424" s="44" t="str">
        <f aca="false">IF(T423&lt;0.005,"",INDEX(Helpers!$C$2:$C$51,IF(_xlfn.MINIFS($DV$6:$FS$6,DV424:FS424,"&gt;0.005")=0,V424,_xlfn.MINIFS($DV$6:$FS$6,DV424:FS424,"&gt;0.005"))))</f>
        <v/>
      </c>
      <c r="V424" s="44" t="n">
        <f aca="false">IF(_xlfn.MINIFS($FT$6:$HQ$6,FT423:HQ423,"&gt;0.005")=0,1,_xlfn.MINIFS($FT$6:$HQ$6,FT423:HQ423,"&gt;0.005"))</f>
        <v>1</v>
      </c>
      <c r="W424" s="44" t="n">
        <f aca="false">IF(AND(D424&lt;&gt;"Paid",T423&gt;0.005),1,0)</f>
        <v>0</v>
      </c>
      <c r="X424" s="48" t="n">
        <f aca="false">SUMPRODUCT(((Helpers!$G$2:$G$51*(1+(Helpers!$D$2:$D$51+0.000000001)/12)^(($B424-Setup!$C$8)/(365.25/12))-Helpers!$E$2:$E$51*((1+(Helpers!$D$2:$D$51+0.000000001)/12)^(($B424-Setup!$C$8)/(365.25/12))-1)/((Helpers!$D$2:$D$51+0.000000001)/12))&gt;0)*(Helpers!$G$2:$G$51*(1+(Helpers!$D$2:$D$51+0.000000001)/12)^(($B424-Setup!$C$8)/(365.25/12))-Helpers!$E$2:$E$51*((1+(Helpers!$D$2:$D$51+0.000000001)/12)^(($B424-Setup!$C$8)/(365.25/12))-1)/((Helpers!$D$2:$D$51+0.000000001)/12)))</f>
        <v>0</v>
      </c>
      <c r="Y424" s="48"/>
      <c r="Z424" s="48" t="n">
        <f aca="false">IF(OR(N(Z$5)=0,Z$6=""),0,Z$5*((DATE(YEAR($B424),MONTH($B424),MIN(Z$6,DAY(EOMONTH($B424,0))))&gt;=$B424)*(DATE(YEAR($B424),MONTH($B424),MIN(Z$6,DAY(EOMONTH($B424,0))))&lt;$C424)+(DATE(YEAR($B424),MONTH($B424)+1,MIN(Z$6,DAY(EOMONTH($B424,1))))&gt;=$B424)*(DATE(YEAR($B424),MONTH($B424)+1,MIN(Z$6,DAY(EOMONTH($B424,1))))&lt;$C424)))</f>
        <v>0</v>
      </c>
      <c r="AA424" s="48" t="n">
        <f aca="false">IF(OR(N(AA$5)=0,AA$6=""),0,AA$5*((DATE(YEAR($B424),MONTH($B424),MIN(AA$6,DAY(EOMONTH($B424,0))))&gt;=$B424)*(DATE(YEAR($B424),MONTH($B424),MIN(AA$6,DAY(EOMONTH($B424,0))))&lt;$C424)+(DATE(YEAR($B424),MONTH($B424)+1,MIN(AA$6,DAY(EOMONTH($B424,1))))&gt;=$B424)*(DATE(YEAR($B424),MONTH($B424)+1,MIN(AA$6,DAY(EOMONTH($B424,1))))&lt;$C424)))</f>
        <v>0</v>
      </c>
      <c r="AB424" s="48" t="n">
        <f aca="false">IF(OR(N(AB$5)=0,AB$6=""),0,AB$5*((DATE(YEAR($B424),MONTH($B424),MIN(AB$6,DAY(EOMONTH($B424,0))))&gt;=$B424)*(DATE(YEAR($B424),MONTH($B424),MIN(AB$6,DAY(EOMONTH($B424,0))))&lt;$C424)+(DATE(YEAR($B424),MONTH($B424)+1,MIN(AB$6,DAY(EOMONTH($B424,1))))&gt;=$B424)*(DATE(YEAR($B424),MONTH($B424)+1,MIN(AB$6,DAY(EOMONTH($B424,1))))&lt;$C424)))</f>
        <v>0</v>
      </c>
      <c r="AC424" s="48" t="n">
        <f aca="false">IF(OR(N(AC$5)=0,AC$6=""),0,AC$5*((DATE(YEAR($B424),MONTH($B424),MIN(AC$6,DAY(EOMONTH($B424,0))))&gt;=$B424)*(DATE(YEAR($B424),MONTH($B424),MIN(AC$6,DAY(EOMONTH($B424,0))))&lt;$C424)+(DATE(YEAR($B424),MONTH($B424)+1,MIN(AC$6,DAY(EOMONTH($B424,1))))&gt;=$B424)*(DATE(YEAR($B424),MONTH($B424)+1,MIN(AC$6,DAY(EOMONTH($B424,1))))&lt;$C424)))</f>
        <v>0</v>
      </c>
      <c r="AD424" s="48" t="n">
        <f aca="false">IF(OR(N(AD$5)=0,AD$6=""),0,AD$5*((DATE(YEAR($B424),MONTH($B424),MIN(AD$6,DAY(EOMONTH($B424,0))))&gt;=$B424)*(DATE(YEAR($B424),MONTH($B424),MIN(AD$6,DAY(EOMONTH($B424,0))))&lt;$C424)+(DATE(YEAR($B424),MONTH($B424)+1,MIN(AD$6,DAY(EOMONTH($B424,1))))&gt;=$B424)*(DATE(YEAR($B424),MONTH($B424)+1,MIN(AD$6,DAY(EOMONTH($B424,1))))&lt;$C424)))</f>
        <v>0</v>
      </c>
      <c r="AE424" s="48" t="n">
        <f aca="false">IF(OR(N(AE$5)=0,AE$6=""),0,AE$5*((DATE(YEAR($B424),MONTH($B424),MIN(AE$6,DAY(EOMONTH($B424,0))))&gt;=$B424)*(DATE(YEAR($B424),MONTH($B424),MIN(AE$6,DAY(EOMONTH($B424,0))))&lt;$C424)+(DATE(YEAR($B424),MONTH($B424)+1,MIN(AE$6,DAY(EOMONTH($B424,1))))&gt;=$B424)*(DATE(YEAR($B424),MONTH($B424)+1,MIN(AE$6,DAY(EOMONTH($B424,1))))&lt;$C424)))</f>
        <v>0</v>
      </c>
      <c r="AF424" s="48" t="n">
        <f aca="false">IF(OR(N(AF$5)=0,AF$6=""),0,AF$5*((DATE(YEAR($B424),MONTH($B424),MIN(AF$6,DAY(EOMONTH($B424,0))))&gt;=$B424)*(DATE(YEAR($B424),MONTH($B424),MIN(AF$6,DAY(EOMONTH($B424,0))))&lt;$C424)+(DATE(YEAR($B424),MONTH($B424)+1,MIN(AF$6,DAY(EOMONTH($B424,1))))&gt;=$B424)*(DATE(YEAR($B424),MONTH($B424)+1,MIN(AF$6,DAY(EOMONTH($B424,1))))&lt;$C424)))</f>
        <v>0</v>
      </c>
      <c r="AG424" s="48" t="n">
        <f aca="false">IF(OR(N(AG$5)=0,AG$6=""),0,AG$5*((DATE(YEAR($B424),MONTH($B424),MIN(AG$6,DAY(EOMONTH($B424,0))))&gt;=$B424)*(DATE(YEAR($B424),MONTH($B424),MIN(AG$6,DAY(EOMONTH($B424,0))))&lt;$C424)+(DATE(YEAR($B424),MONTH($B424)+1,MIN(AG$6,DAY(EOMONTH($B424,1))))&gt;=$B424)*(DATE(YEAR($B424),MONTH($B424)+1,MIN(AG$6,DAY(EOMONTH($B424,1))))&lt;$C424)))</f>
        <v>0</v>
      </c>
      <c r="AH424" s="48" t="n">
        <f aca="false">IF(OR(N(AH$5)=0,AH$6=""),0,AH$5*((DATE(YEAR($B424),MONTH($B424),MIN(AH$6,DAY(EOMONTH($B424,0))))&gt;=$B424)*(DATE(YEAR($B424),MONTH($B424),MIN(AH$6,DAY(EOMONTH($B424,0))))&lt;$C424)+(DATE(YEAR($B424),MONTH($B424)+1,MIN(AH$6,DAY(EOMONTH($B424,1))))&gt;=$B424)*(DATE(YEAR($B424),MONTH($B424)+1,MIN(AH$6,DAY(EOMONTH($B424,1))))&lt;$C424)))</f>
        <v>0</v>
      </c>
      <c r="AI424" s="48" t="n">
        <f aca="false">IF(OR(N(AI$5)=0,AI$6=""),0,AI$5*((DATE(YEAR($B424),MONTH($B424),MIN(AI$6,DAY(EOMONTH($B424,0))))&gt;=$B424)*(DATE(YEAR($B424),MONTH($B424),MIN(AI$6,DAY(EOMONTH($B424,0))))&lt;$C424)+(DATE(YEAR($B424),MONTH($B424)+1,MIN(AI$6,DAY(EOMONTH($B424,1))))&gt;=$B424)*(DATE(YEAR($B424),MONTH($B424)+1,MIN(AI$6,DAY(EOMONTH($B424,1))))&lt;$C424)))</f>
        <v>0</v>
      </c>
      <c r="AJ424" s="48" t="n">
        <f aca="false">IF(OR(N(AJ$5)=0,AJ$6=""),0,AJ$5*((DATE(YEAR($B424),MONTH($B424),MIN(AJ$6,DAY(EOMONTH($B424,0))))&gt;=$B424)*(DATE(YEAR($B424),MONTH($B424),MIN(AJ$6,DAY(EOMONTH($B424,0))))&lt;$C424)+(DATE(YEAR($B424),MONTH($B424)+1,MIN(AJ$6,DAY(EOMONTH($B424,1))))&gt;=$B424)*(DATE(YEAR($B424),MONTH($B424)+1,MIN(AJ$6,DAY(EOMONTH($B424,1))))&lt;$C424)))</f>
        <v>0</v>
      </c>
      <c r="AK424" s="48" t="n">
        <f aca="false">IF(OR(N(AK$5)=0,AK$6=""),0,AK$5*((DATE(YEAR($B424),MONTH($B424),MIN(AK$6,DAY(EOMONTH($B424,0))))&gt;=$B424)*(DATE(YEAR($B424),MONTH($B424),MIN(AK$6,DAY(EOMONTH($B424,0))))&lt;$C424)+(DATE(YEAR($B424),MONTH($B424)+1,MIN(AK$6,DAY(EOMONTH($B424,1))))&gt;=$B424)*(DATE(YEAR($B424),MONTH($B424)+1,MIN(AK$6,DAY(EOMONTH($B424,1))))&lt;$C424)))</f>
        <v>0</v>
      </c>
      <c r="AL424" s="48" t="n">
        <f aca="false">IF(OR(N(AL$5)=0,AL$6=""),0,AL$5*((DATE(YEAR($B424),MONTH($B424),MIN(AL$6,DAY(EOMONTH($B424,0))))&gt;=$B424)*(DATE(YEAR($B424),MONTH($B424),MIN(AL$6,DAY(EOMONTH($B424,0))))&lt;$C424)+(DATE(YEAR($B424),MONTH($B424)+1,MIN(AL$6,DAY(EOMONTH($B424,1))))&gt;=$B424)*(DATE(YEAR($B424),MONTH($B424)+1,MIN(AL$6,DAY(EOMONTH($B424,1))))&lt;$C424)))</f>
        <v>0</v>
      </c>
      <c r="AM424" s="48" t="n">
        <f aca="false">IF(OR(N(AM$5)=0,AM$6=""),0,AM$5*((DATE(YEAR($B424),MONTH($B424),MIN(AM$6,DAY(EOMONTH($B424,0))))&gt;=$B424)*(DATE(YEAR($B424),MONTH($B424),MIN(AM$6,DAY(EOMONTH($B424,0))))&lt;$C424)+(DATE(YEAR($B424),MONTH($B424)+1,MIN(AM$6,DAY(EOMONTH($B424,1))))&gt;=$B424)*(DATE(YEAR($B424),MONTH($B424)+1,MIN(AM$6,DAY(EOMONTH($B424,1))))&lt;$C424)))</f>
        <v>0</v>
      </c>
      <c r="AN424" s="48" t="n">
        <f aca="false">IF(OR(N(AN$5)=0,AN$6=""),0,AN$5*((DATE(YEAR($B424),MONTH($B424),MIN(AN$6,DAY(EOMONTH($B424,0))))&gt;=$B424)*(DATE(YEAR($B424),MONTH($B424),MIN(AN$6,DAY(EOMONTH($B424,0))))&lt;$C424)+(DATE(YEAR($B424),MONTH($B424)+1,MIN(AN$6,DAY(EOMONTH($B424,1))))&gt;=$B424)*(DATE(YEAR($B424),MONTH($B424)+1,MIN(AN$6,DAY(EOMONTH($B424,1))))&lt;$C424)))</f>
        <v>0</v>
      </c>
      <c r="AO424" s="48" t="n">
        <f aca="false">IF(OR(N(AO$5)=0,AO$6=""),0,AO$5*((DATE(YEAR($B424),MONTH($B424),MIN(AO$6,DAY(EOMONTH($B424,0))))&gt;=$B424)*(DATE(YEAR($B424),MONTH($B424),MIN(AO$6,DAY(EOMONTH($B424,0))))&lt;$C424)+(DATE(YEAR($B424),MONTH($B424)+1,MIN(AO$6,DAY(EOMONTH($B424,1))))&gt;=$B424)*(DATE(YEAR($B424),MONTH($B424)+1,MIN(AO$6,DAY(EOMONTH($B424,1))))&lt;$C424)))</f>
        <v>0</v>
      </c>
      <c r="AP424" s="48" t="n">
        <f aca="false">IF(OR(N(AP$5)=0,AP$6=""),0,AP$5*((DATE(YEAR($B424),MONTH($B424),MIN(AP$6,DAY(EOMONTH($B424,0))))&gt;=$B424)*(DATE(YEAR($B424),MONTH($B424),MIN(AP$6,DAY(EOMONTH($B424,0))))&lt;$C424)+(DATE(YEAR($B424),MONTH($B424)+1,MIN(AP$6,DAY(EOMONTH($B424,1))))&gt;=$B424)*(DATE(YEAR($B424),MONTH($B424)+1,MIN(AP$6,DAY(EOMONTH($B424,1))))&lt;$C424)))</f>
        <v>0</v>
      </c>
      <c r="AQ424" s="48" t="n">
        <f aca="false">IF(OR(N(AQ$5)=0,AQ$6=""),0,AQ$5*((DATE(YEAR($B424),MONTH($B424),MIN(AQ$6,DAY(EOMONTH($B424,0))))&gt;=$B424)*(DATE(YEAR($B424),MONTH($B424),MIN(AQ$6,DAY(EOMONTH($B424,0))))&lt;$C424)+(DATE(YEAR($B424),MONTH($B424)+1,MIN(AQ$6,DAY(EOMONTH($B424,1))))&gt;=$B424)*(DATE(YEAR($B424),MONTH($B424)+1,MIN(AQ$6,DAY(EOMONTH($B424,1))))&lt;$C424)))</f>
        <v>0</v>
      </c>
      <c r="AR424" s="48" t="n">
        <f aca="false">IF(OR(N(AR$5)=0,AR$6=""),0,AR$5*((DATE(YEAR($B424),MONTH($B424),MIN(AR$6,DAY(EOMONTH($B424,0))))&gt;=$B424)*(DATE(YEAR($B424),MONTH($B424),MIN(AR$6,DAY(EOMONTH($B424,0))))&lt;$C424)+(DATE(YEAR($B424),MONTH($B424)+1,MIN(AR$6,DAY(EOMONTH($B424,1))))&gt;=$B424)*(DATE(YEAR($B424),MONTH($B424)+1,MIN(AR$6,DAY(EOMONTH($B424,1))))&lt;$C424)))</f>
        <v>0</v>
      </c>
      <c r="AS424" s="48" t="n">
        <f aca="false">IF(OR(N(AS$5)=0,AS$6=""),0,AS$5*((DATE(YEAR($B424),MONTH($B424),MIN(AS$6,DAY(EOMONTH($B424,0))))&gt;=$B424)*(DATE(YEAR($B424),MONTH($B424),MIN(AS$6,DAY(EOMONTH($B424,0))))&lt;$C424)+(DATE(YEAR($B424),MONTH($B424)+1,MIN(AS$6,DAY(EOMONTH($B424,1))))&gt;=$B424)*(DATE(YEAR($B424),MONTH($B424)+1,MIN(AS$6,DAY(EOMONTH($B424,1))))&lt;$C424)))</f>
        <v>0</v>
      </c>
      <c r="AT424" s="48" t="n">
        <f aca="false">IF(OR(N(AT$5)=0,AT$6=""),0,AT$5*((DATE(YEAR($B424),MONTH($B424),MIN(AT$6,DAY(EOMONTH($B424,0))))&gt;=$B424)*(DATE(YEAR($B424),MONTH($B424),MIN(AT$6,DAY(EOMONTH($B424,0))))&lt;$C424)+(DATE(YEAR($B424),MONTH($B424)+1,MIN(AT$6,DAY(EOMONTH($B424,1))))&gt;=$B424)*(DATE(YEAR($B424),MONTH($B424)+1,MIN(AT$6,DAY(EOMONTH($B424,1))))&lt;$C424)))</f>
        <v>0</v>
      </c>
      <c r="AU424" s="48" t="n">
        <f aca="false">IF(OR(N(AU$5)=0,AU$6=""),0,AU$5*((DATE(YEAR($B424),MONTH($B424),MIN(AU$6,DAY(EOMONTH($B424,0))))&gt;=$B424)*(DATE(YEAR($B424),MONTH($B424),MIN(AU$6,DAY(EOMONTH($B424,0))))&lt;$C424)+(DATE(YEAR($B424),MONTH($B424)+1,MIN(AU$6,DAY(EOMONTH($B424,1))))&gt;=$B424)*(DATE(YEAR($B424),MONTH($B424)+1,MIN(AU$6,DAY(EOMONTH($B424,1))))&lt;$C424)))</f>
        <v>0</v>
      </c>
      <c r="AV424" s="48" t="n">
        <f aca="false">IF(OR(N(AV$5)=0,AV$6=""),0,AV$5*((DATE(YEAR($B424),MONTH($B424),MIN(AV$6,DAY(EOMONTH($B424,0))))&gt;=$B424)*(DATE(YEAR($B424),MONTH($B424),MIN(AV$6,DAY(EOMONTH($B424,0))))&lt;$C424)+(DATE(YEAR($B424),MONTH($B424)+1,MIN(AV$6,DAY(EOMONTH($B424,1))))&gt;=$B424)*(DATE(YEAR($B424),MONTH($B424)+1,MIN(AV$6,DAY(EOMONTH($B424,1))))&lt;$C424)))</f>
        <v>0</v>
      </c>
      <c r="AW424" s="48" t="n">
        <f aca="false">IF(OR(N(AW$5)=0,AW$6=""),0,AW$5*((DATE(YEAR($B424),MONTH($B424),MIN(AW$6,DAY(EOMONTH($B424,0))))&gt;=$B424)*(DATE(YEAR($B424),MONTH($B424),MIN(AW$6,DAY(EOMONTH($B424,0))))&lt;$C424)+(DATE(YEAR($B424),MONTH($B424)+1,MIN(AW$6,DAY(EOMONTH($B424,1))))&gt;=$B424)*(DATE(YEAR($B424),MONTH($B424)+1,MIN(AW$6,DAY(EOMONTH($B424,1))))&lt;$C424)))</f>
        <v>0</v>
      </c>
      <c r="AX424" s="48" t="n">
        <f aca="false">IF(OR(N(AX$5)=0,AX$6=""),0,AX$5*((DATE(YEAR($B424),MONTH($B424),MIN(AX$6,DAY(EOMONTH($B424,0))))&gt;=$B424)*(DATE(YEAR($B424),MONTH($B424),MIN(AX$6,DAY(EOMONTH($B424,0))))&lt;$C424)+(DATE(YEAR($B424),MONTH($B424)+1,MIN(AX$6,DAY(EOMONTH($B424,1))))&gt;=$B424)*(DATE(YEAR($B424),MONTH($B424)+1,MIN(AX$6,DAY(EOMONTH($B424,1))))&lt;$C424)))</f>
        <v>0</v>
      </c>
      <c r="AY424" s="48" t="n">
        <f aca="false">IF(OR(N(AY$5)=0,AY$6=""),0,AY$5*((DATE(YEAR($B424),MONTH($B424),MIN(AY$6,DAY(EOMONTH($B424,0))))&gt;=$B424)*(DATE(YEAR($B424),MONTH($B424),MIN(AY$6,DAY(EOMONTH($B424,0))))&lt;$C424)+(DATE(YEAR($B424),MONTH($B424)+1,MIN(AY$6,DAY(EOMONTH($B424,1))))&gt;=$B424)*(DATE(YEAR($B424),MONTH($B424)+1,MIN(AY$6,DAY(EOMONTH($B424,1))))&lt;$C424)))</f>
        <v>0</v>
      </c>
      <c r="AZ424" s="48" t="n">
        <f aca="false">IF(OR(N(AZ$5)=0,AZ$6=""),0,AZ$5*((DATE(YEAR($B424),MONTH($B424),MIN(AZ$6,DAY(EOMONTH($B424,0))))&gt;=$B424)*(DATE(YEAR($B424),MONTH($B424),MIN(AZ$6,DAY(EOMONTH($B424,0))))&lt;$C424)+(DATE(YEAR($B424),MONTH($B424)+1,MIN(AZ$6,DAY(EOMONTH($B424,1))))&gt;=$B424)*(DATE(YEAR($B424),MONTH($B424)+1,MIN(AZ$6,DAY(EOMONTH($B424,1))))&lt;$C424)))</f>
        <v>0</v>
      </c>
      <c r="BA424" s="48" t="n">
        <f aca="false">IF(OR(N(BA$5)=0,BA$6=""),0,BA$5*((DATE(YEAR($B424),MONTH($B424),MIN(BA$6,DAY(EOMONTH($B424,0))))&gt;=$B424)*(DATE(YEAR($B424),MONTH($B424),MIN(BA$6,DAY(EOMONTH($B424,0))))&lt;$C424)+(DATE(YEAR($B424),MONTH($B424)+1,MIN(BA$6,DAY(EOMONTH($B424,1))))&gt;=$B424)*(DATE(YEAR($B424),MONTH($B424)+1,MIN(BA$6,DAY(EOMONTH($B424,1))))&lt;$C424)))</f>
        <v>0</v>
      </c>
      <c r="BB424" s="48" t="n">
        <f aca="false">IF(OR(N(BB$5)=0,BB$6=""),0,BB$5*((DATE(YEAR($B424),MONTH($B424),MIN(BB$6,DAY(EOMONTH($B424,0))))&gt;=$B424)*(DATE(YEAR($B424),MONTH($B424),MIN(BB$6,DAY(EOMONTH($B424,0))))&lt;$C424)+(DATE(YEAR($B424),MONTH($B424)+1,MIN(BB$6,DAY(EOMONTH($B424,1))))&gt;=$B424)*(DATE(YEAR($B424),MONTH($B424)+1,MIN(BB$6,DAY(EOMONTH($B424,1))))&lt;$C424)))</f>
        <v>0</v>
      </c>
      <c r="BC424" s="48" t="n">
        <f aca="false">IF(OR(N(BC$5)=0,BC$6=""),0,BC$5*((DATE(YEAR($B424),MONTH($B424),MIN(BC$6,DAY(EOMONTH($B424,0))))&gt;=$B424)*(DATE(YEAR($B424),MONTH($B424),MIN(BC$6,DAY(EOMONTH($B424,0))))&lt;$C424)+(DATE(YEAR($B424),MONTH($B424)+1,MIN(BC$6,DAY(EOMONTH($B424,1))))&gt;=$B424)*(DATE(YEAR($B424),MONTH($B424)+1,MIN(BC$6,DAY(EOMONTH($B424,1))))&lt;$C424)))</f>
        <v>0</v>
      </c>
      <c r="BD424" s="48" t="n">
        <f aca="false">IF(OR(N(BD$5)=0,BD$6=""),0,BD$5*((DATE(YEAR($B424),MONTH($B424),MIN(BD$6,DAY(EOMONTH($B424,0))))&gt;=$B424)*(DATE(YEAR($B424),MONTH($B424),MIN(BD$6,DAY(EOMONTH($B424,0))))&lt;$C424)+(DATE(YEAR($B424),MONTH($B424)+1,MIN(BD$6,DAY(EOMONTH($B424,1))))&gt;=$B424)*(DATE(YEAR($B424),MONTH($B424)+1,MIN(BD$6,DAY(EOMONTH($B424,1))))&lt;$C424)))</f>
        <v>0</v>
      </c>
      <c r="BE424" s="48" t="n">
        <f aca="false">IF(OR(N(BE$5)=0,BE$6=""),0,BE$5*((DATE(YEAR($B424),MONTH($B424),MIN(BE$6,DAY(EOMONTH($B424,0))))&gt;=$B424)*(DATE(YEAR($B424),MONTH($B424),MIN(BE$6,DAY(EOMONTH($B424,0))))&lt;$C424)+(DATE(YEAR($B424),MONTH($B424)+1,MIN(BE$6,DAY(EOMONTH($B424,1))))&gt;=$B424)*(DATE(YEAR($B424),MONTH($B424)+1,MIN(BE$6,DAY(EOMONTH($B424,1))))&lt;$C424)))</f>
        <v>0</v>
      </c>
      <c r="BF424" s="48" t="n">
        <f aca="false">IF(OR(N(BF$5)=0,BF$6=""),0,BF$5*((DATE(YEAR($B424),MONTH($B424),MIN(BF$6,DAY(EOMONTH($B424,0))))&gt;=$B424)*(DATE(YEAR($B424),MONTH($B424),MIN(BF$6,DAY(EOMONTH($B424,0))))&lt;$C424)+(DATE(YEAR($B424),MONTH($B424)+1,MIN(BF$6,DAY(EOMONTH($B424,1))))&gt;=$B424)*(DATE(YEAR($B424),MONTH($B424)+1,MIN(BF$6,DAY(EOMONTH($B424,1))))&lt;$C424)))</f>
        <v>0</v>
      </c>
      <c r="BG424" s="48" t="n">
        <f aca="false">IF(OR(N(BG$5)=0,BG$6=""),0,BG$5*((DATE(YEAR($B424),MONTH($B424),MIN(BG$6,DAY(EOMONTH($B424,0))))&gt;=$B424)*(DATE(YEAR($B424),MONTH($B424),MIN(BG$6,DAY(EOMONTH($B424,0))))&lt;$C424)+(DATE(YEAR($B424),MONTH($B424)+1,MIN(BG$6,DAY(EOMONTH($B424,1))))&gt;=$B424)*(DATE(YEAR($B424),MONTH($B424)+1,MIN(BG$6,DAY(EOMONTH($B424,1))))&lt;$C424)))</f>
        <v>0</v>
      </c>
      <c r="BH424" s="48" t="n">
        <f aca="false">IF(OR(N(BH$5)=0,BH$6=""),0,BH$5*((DATE(YEAR($B424),MONTH($B424),MIN(BH$6,DAY(EOMONTH($B424,0))))&gt;=$B424)*(DATE(YEAR($B424),MONTH($B424),MIN(BH$6,DAY(EOMONTH($B424,0))))&lt;$C424)+(DATE(YEAR($B424),MONTH($B424)+1,MIN(BH$6,DAY(EOMONTH($B424,1))))&gt;=$B424)*(DATE(YEAR($B424),MONTH($B424)+1,MIN(BH$6,DAY(EOMONTH($B424,1))))&lt;$C424)))</f>
        <v>0</v>
      </c>
      <c r="BI424" s="48" t="n">
        <f aca="false">IF(OR(N(BI$5)=0,BI$6=""),0,BI$5*((DATE(YEAR($B424),MONTH($B424),MIN(BI$6,DAY(EOMONTH($B424,0))))&gt;=$B424)*(DATE(YEAR($B424),MONTH($B424),MIN(BI$6,DAY(EOMONTH($B424,0))))&lt;$C424)+(DATE(YEAR($B424),MONTH($B424)+1,MIN(BI$6,DAY(EOMONTH($B424,1))))&gt;=$B424)*(DATE(YEAR($B424),MONTH($B424)+1,MIN(BI$6,DAY(EOMONTH($B424,1))))&lt;$C424)))</f>
        <v>0</v>
      </c>
      <c r="BJ424" s="48" t="n">
        <f aca="false">IF(OR(N(BJ$5)=0,BJ$6=""),0,BJ$5*((DATE(YEAR($B424),MONTH($B424),MIN(BJ$6,DAY(EOMONTH($B424,0))))&gt;=$B424)*(DATE(YEAR($B424),MONTH($B424),MIN(BJ$6,DAY(EOMONTH($B424,0))))&lt;$C424)+(DATE(YEAR($B424),MONTH($B424)+1,MIN(BJ$6,DAY(EOMONTH($B424,1))))&gt;=$B424)*(DATE(YEAR($B424),MONTH($B424)+1,MIN(BJ$6,DAY(EOMONTH($B424,1))))&lt;$C424)))</f>
        <v>0</v>
      </c>
      <c r="BK424" s="48" t="n">
        <f aca="false">IF(OR(N(BK$5)=0,BK$6=""),0,BK$5*((DATE(YEAR($B424),MONTH($B424),MIN(BK$6,DAY(EOMONTH($B424,0))))&gt;=$B424)*(DATE(YEAR($B424),MONTH($B424),MIN(BK$6,DAY(EOMONTH($B424,0))))&lt;$C424)+(DATE(YEAR($B424),MONTH($B424)+1,MIN(BK$6,DAY(EOMONTH($B424,1))))&gt;=$B424)*(DATE(YEAR($B424),MONTH($B424)+1,MIN(BK$6,DAY(EOMONTH($B424,1))))&lt;$C424)))</f>
        <v>0</v>
      </c>
      <c r="BL424" s="48" t="n">
        <f aca="false">IF(OR(N(BL$5)=0,BL$6=""),0,BL$5*((DATE(YEAR($B424),MONTH($B424),MIN(BL$6,DAY(EOMONTH($B424,0))))&gt;=$B424)*(DATE(YEAR($B424),MONTH($B424),MIN(BL$6,DAY(EOMONTH($B424,0))))&lt;$C424)+(DATE(YEAR($B424),MONTH($B424)+1,MIN(BL$6,DAY(EOMONTH($B424,1))))&gt;=$B424)*(DATE(YEAR($B424),MONTH($B424)+1,MIN(BL$6,DAY(EOMONTH($B424,1))))&lt;$C424)))</f>
        <v>0</v>
      </c>
      <c r="BM424" s="48" t="n">
        <f aca="false">IF(OR(N(BM$5)=0,BM$6=""),0,BM$5*((DATE(YEAR($B424),MONTH($B424),MIN(BM$6,DAY(EOMONTH($B424,0))))&gt;=$B424)*(DATE(YEAR($B424),MONTH($B424),MIN(BM$6,DAY(EOMONTH($B424,0))))&lt;$C424)+(DATE(YEAR($B424),MONTH($B424)+1,MIN(BM$6,DAY(EOMONTH($B424,1))))&gt;=$B424)*(DATE(YEAR($B424),MONTH($B424)+1,MIN(BM$6,DAY(EOMONTH($B424,1))))&lt;$C424)))</f>
        <v>0</v>
      </c>
      <c r="BN424" s="48" t="n">
        <f aca="false">IF(OR(N(BN$5)=0,BN$6=""),0,BN$5*((DATE(YEAR($B424),MONTH($B424),MIN(BN$6,DAY(EOMONTH($B424,0))))&gt;=$B424)*(DATE(YEAR($B424),MONTH($B424),MIN(BN$6,DAY(EOMONTH($B424,0))))&lt;$C424)+(DATE(YEAR($B424),MONTH($B424)+1,MIN(BN$6,DAY(EOMONTH($B424,1))))&gt;=$B424)*(DATE(YEAR($B424),MONTH($B424)+1,MIN(BN$6,DAY(EOMONTH($B424,1))))&lt;$C424)))</f>
        <v>0</v>
      </c>
      <c r="BO424" s="48" t="n">
        <f aca="false">IF(OR(N(BO$5)=0,BO$6=""),0,BO$5*((DATE(YEAR($B424),MONTH($B424),MIN(BO$6,DAY(EOMONTH($B424,0))))&gt;=$B424)*(DATE(YEAR($B424),MONTH($B424),MIN(BO$6,DAY(EOMONTH($B424,0))))&lt;$C424)+(DATE(YEAR($B424),MONTH($B424)+1,MIN(BO$6,DAY(EOMONTH($B424,1))))&gt;=$B424)*(DATE(YEAR($B424),MONTH($B424)+1,MIN(BO$6,DAY(EOMONTH($B424,1))))&lt;$C424)))</f>
        <v>0</v>
      </c>
      <c r="BP424" s="48" t="n">
        <f aca="false">IF(OR(N(BP$5)=0,BP$6=""),0,BP$5*((DATE(YEAR($B424),MONTH($B424),MIN(BP$6,DAY(EOMONTH($B424,0))))&gt;=$B424)*(DATE(YEAR($B424),MONTH($B424),MIN(BP$6,DAY(EOMONTH($B424,0))))&lt;$C424)+(DATE(YEAR($B424),MONTH($B424)+1,MIN(BP$6,DAY(EOMONTH($B424,1))))&gt;=$B424)*(DATE(YEAR($B424),MONTH($B424)+1,MIN(BP$6,DAY(EOMONTH($B424,1))))&lt;$C424)))</f>
        <v>0</v>
      </c>
      <c r="BQ424" s="48" t="n">
        <f aca="false">IF(OR(N(BQ$5)=0,BQ$6=""),0,BQ$5*((DATE(YEAR($B424),MONTH($B424),MIN(BQ$6,DAY(EOMONTH($B424,0))))&gt;=$B424)*(DATE(YEAR($B424),MONTH($B424),MIN(BQ$6,DAY(EOMONTH($B424,0))))&lt;$C424)+(DATE(YEAR($B424),MONTH($B424)+1,MIN(BQ$6,DAY(EOMONTH($B424,1))))&gt;=$B424)*(DATE(YEAR($B424),MONTH($B424)+1,MIN(BQ$6,DAY(EOMONTH($B424,1))))&lt;$C424)))</f>
        <v>0</v>
      </c>
      <c r="BR424" s="48" t="n">
        <f aca="false">IF(OR(N(BR$5)=0,BR$6=""),0,BR$5*((DATE(YEAR($B424),MONTH($B424),MIN(BR$6,DAY(EOMONTH($B424,0))))&gt;=$B424)*(DATE(YEAR($B424),MONTH($B424),MIN(BR$6,DAY(EOMONTH($B424,0))))&lt;$C424)+(DATE(YEAR($B424),MONTH($B424)+1,MIN(BR$6,DAY(EOMONTH($B424,1))))&gt;=$B424)*(DATE(YEAR($B424),MONTH($B424)+1,MIN(BR$6,DAY(EOMONTH($B424,1))))&lt;$C424)))</f>
        <v>0</v>
      </c>
      <c r="BS424" s="48" t="n">
        <f aca="false">IF(OR(N(BS$5)=0,BS$6=""),0,BS$5*((DATE(YEAR($B424),MONTH($B424),MIN(BS$6,DAY(EOMONTH($B424,0))))&gt;=$B424)*(DATE(YEAR($B424),MONTH($B424),MIN(BS$6,DAY(EOMONTH($B424,0))))&lt;$C424)+(DATE(YEAR($B424),MONTH($B424)+1,MIN(BS$6,DAY(EOMONTH($B424,1))))&gt;=$B424)*(DATE(YEAR($B424),MONTH($B424)+1,MIN(BS$6,DAY(EOMONTH($B424,1))))&lt;$C424)))</f>
        <v>0</v>
      </c>
      <c r="BT424" s="48" t="n">
        <f aca="false">IF(OR(N(BT$5)=0,BT$6=""),0,BT$5*((DATE(YEAR($B424),MONTH($B424),MIN(BT$6,DAY(EOMONTH($B424,0))))&gt;=$B424)*(DATE(YEAR($B424),MONTH($B424),MIN(BT$6,DAY(EOMONTH($B424,0))))&lt;$C424)+(DATE(YEAR($B424),MONTH($B424)+1,MIN(BT$6,DAY(EOMONTH($B424,1))))&gt;=$B424)*(DATE(YEAR($B424),MONTH($B424)+1,MIN(BT$6,DAY(EOMONTH($B424,1))))&lt;$C424)))</f>
        <v>0</v>
      </c>
      <c r="BU424" s="48" t="n">
        <f aca="false">IF(OR(N(BU$5)=0,BU$6=""),0,BU$5*((DATE(YEAR($B424),MONTH($B424),MIN(BU$6,DAY(EOMONTH($B424,0))))&gt;=$B424)*(DATE(YEAR($B424),MONTH($B424),MIN(BU$6,DAY(EOMONTH($B424,0))))&lt;$C424)+(DATE(YEAR($B424),MONTH($B424)+1,MIN(BU$6,DAY(EOMONTH($B424,1))))&gt;=$B424)*(DATE(YEAR($B424),MONTH($B424)+1,MIN(BU$6,DAY(EOMONTH($B424,1))))&lt;$C424)))</f>
        <v>0</v>
      </c>
      <c r="BV424" s="48" t="n">
        <f aca="false">IF(OR(N(BV$5)=0,BV$6=""),0,BV$5*((DATE(YEAR($B424),MONTH($B424),MIN(BV$6,DAY(EOMONTH($B424,0))))&gt;=$B424)*(DATE(YEAR($B424),MONTH($B424),MIN(BV$6,DAY(EOMONTH($B424,0))))&lt;$C424)+(DATE(YEAR($B424),MONTH($B424)+1,MIN(BV$6,DAY(EOMONTH($B424,1))))&gt;=$B424)*(DATE(YEAR($B424),MONTH($B424)+1,MIN(BV$6,DAY(EOMONTH($B424,1))))&lt;$C424)))</f>
        <v>0</v>
      </c>
      <c r="BW424" s="48" t="n">
        <f aca="false">IF(OR(N(BW$5)=0,BW$6=""),0,BW$5*((DATE(YEAR($B424),MONTH($B424),MIN(BW$6,DAY(EOMONTH($B424,0))))&gt;=$B424)*(DATE(YEAR($B424),MONTH($B424),MIN(BW$6,DAY(EOMONTH($B424,0))))&lt;$C424)+(DATE(YEAR($B424),MONTH($B424)+1,MIN(BW$6,DAY(EOMONTH($B424,1))))&gt;=$B424)*(DATE(YEAR($B424),MONTH($B424)+1,MIN(BW$6,DAY(EOMONTH($B424,1))))&lt;$C424)))</f>
        <v>0</v>
      </c>
      <c r="BX424" s="48" t="n">
        <f aca="false">MIN(Z424,(FT423*(1+FT$5/Setup!$C$36)+IF($V424=1,N($F424),0)))</f>
        <v>0</v>
      </c>
      <c r="BY424" s="48" t="n">
        <f aca="false">MIN(AA424,(FU423*(1+FU$5/Setup!$C$36)+IF($V424=2,N($F424),0)))</f>
        <v>0</v>
      </c>
      <c r="BZ424" s="48" t="n">
        <f aca="false">MIN(AB424,(FV423*(1+FV$5/Setup!$C$36)+IF($V424=3,N($F424),0)))</f>
        <v>0</v>
      </c>
      <c r="CA424" s="48" t="n">
        <f aca="false">MIN(AC424,(FW423*(1+FW$5/Setup!$C$36)+IF($V424=4,N($F424),0)))</f>
        <v>0</v>
      </c>
      <c r="CB424" s="48" t="n">
        <f aca="false">MIN(AD424,(FX423*(1+FX$5/Setup!$C$36)+IF($V424=5,N($F424),0)))</f>
        <v>0</v>
      </c>
      <c r="CC424" s="48" t="n">
        <f aca="false">MIN(AE424,(FY423*(1+FY$5/Setup!$C$36)+IF($V424=6,N($F424),0)))</f>
        <v>0</v>
      </c>
      <c r="CD424" s="48" t="n">
        <f aca="false">MIN(AF424,(FZ423*(1+FZ$5/Setup!$C$36)+IF($V424=7,N($F424),0)))</f>
        <v>0</v>
      </c>
      <c r="CE424" s="48" t="n">
        <f aca="false">MIN(AG424,(GA423*(1+GA$5/Setup!$C$36)+IF($V424=8,N($F424),0)))</f>
        <v>0</v>
      </c>
      <c r="CF424" s="48" t="n">
        <f aca="false">MIN(AH424,(GB423*(1+GB$5/Setup!$C$36)+IF($V424=9,N($F424),0)))</f>
        <v>0</v>
      </c>
      <c r="CG424" s="48" t="n">
        <f aca="false">MIN(AI424,(GC423*(1+GC$5/Setup!$C$36)+IF($V424=10,N($F424),0)))</f>
        <v>0</v>
      </c>
      <c r="CH424" s="48" t="n">
        <f aca="false">MIN(AJ424,(GD423*(1+GD$5/Setup!$C$36)+IF($V424=11,N($F424),0)))</f>
        <v>0</v>
      </c>
      <c r="CI424" s="48" t="n">
        <f aca="false">MIN(AK424,(GE423*(1+GE$5/Setup!$C$36)+IF($V424=12,N($F424),0)))</f>
        <v>0</v>
      </c>
      <c r="CJ424" s="48" t="n">
        <f aca="false">MIN(AL424,(GF423*(1+GF$5/Setup!$C$36)+IF($V424=13,N($F424),0)))</f>
        <v>0</v>
      </c>
      <c r="CK424" s="48" t="n">
        <f aca="false">MIN(AM424,(GG423*(1+GG$5/Setup!$C$36)+IF($V424=14,N($F424),0)))</f>
        <v>0</v>
      </c>
      <c r="CL424" s="48" t="n">
        <f aca="false">MIN(AN424,(GH423*(1+GH$5/Setup!$C$36)+IF($V424=15,N($F424),0)))</f>
        <v>0</v>
      </c>
      <c r="CM424" s="48" t="n">
        <f aca="false">MIN(AO424,(GI423*(1+GI$5/Setup!$C$36)+IF($V424=16,N($F424),0)))</f>
        <v>0</v>
      </c>
      <c r="CN424" s="48" t="n">
        <f aca="false">MIN(AP424,(GJ423*(1+GJ$5/Setup!$C$36)+IF($V424=17,N($F424),0)))</f>
        <v>0</v>
      </c>
      <c r="CO424" s="48" t="n">
        <f aca="false">MIN(AQ424,(GK423*(1+GK$5/Setup!$C$36)+IF($V424=18,N($F424),0)))</f>
        <v>0</v>
      </c>
      <c r="CP424" s="48" t="n">
        <f aca="false">MIN(AR424,(GL423*(1+GL$5/Setup!$C$36)+IF($V424=19,N($F424),0)))</f>
        <v>0</v>
      </c>
      <c r="CQ424" s="48" t="n">
        <f aca="false">MIN(AS424,(GM423*(1+GM$5/Setup!$C$36)+IF($V424=20,N($F424),0)))</f>
        <v>0</v>
      </c>
      <c r="CR424" s="48" t="n">
        <f aca="false">MIN(AT424,(GN423*(1+GN$5/Setup!$C$36)+IF($V424=21,N($F424),0)))</f>
        <v>0</v>
      </c>
      <c r="CS424" s="48" t="n">
        <f aca="false">MIN(AU424,(GO423*(1+GO$5/Setup!$C$36)+IF($V424=22,N($F424),0)))</f>
        <v>0</v>
      </c>
      <c r="CT424" s="48" t="n">
        <f aca="false">MIN(AV424,(GP423*(1+GP$5/Setup!$C$36)+IF($V424=23,N($F424),0)))</f>
        <v>0</v>
      </c>
      <c r="CU424" s="48" t="n">
        <f aca="false">MIN(AW424,(GQ423*(1+GQ$5/Setup!$C$36)+IF($V424=24,N($F424),0)))</f>
        <v>0</v>
      </c>
      <c r="CV424" s="48" t="n">
        <f aca="false">MIN(AX424,(GR423*(1+GR$5/Setup!$C$36)+IF($V424=25,N($F424),0)))</f>
        <v>0</v>
      </c>
      <c r="CW424" s="48" t="n">
        <f aca="false">MIN(AY424,(GS423*(1+GS$5/Setup!$C$36)+IF($V424=26,N($F424),0)))</f>
        <v>0</v>
      </c>
      <c r="CX424" s="48" t="n">
        <f aca="false">MIN(AZ424,(GT423*(1+GT$5/Setup!$C$36)+IF($V424=27,N($F424),0)))</f>
        <v>0</v>
      </c>
      <c r="CY424" s="48" t="n">
        <f aca="false">MIN(BA424,(GU423*(1+GU$5/Setup!$C$36)+IF($V424=28,N($F424),0)))</f>
        <v>0</v>
      </c>
      <c r="CZ424" s="48" t="n">
        <f aca="false">MIN(BB424,(GV423*(1+GV$5/Setup!$C$36)+IF($V424=29,N($F424),0)))</f>
        <v>0</v>
      </c>
      <c r="DA424" s="48" t="n">
        <f aca="false">MIN(BC424,(GW423*(1+GW$5/Setup!$C$36)+IF($V424=30,N($F424),0)))</f>
        <v>0</v>
      </c>
      <c r="DB424" s="48" t="n">
        <f aca="false">MIN(BD424,(GX423*(1+GX$5/Setup!$C$36)+IF($V424=31,N($F424),0)))</f>
        <v>0</v>
      </c>
      <c r="DC424" s="48" t="n">
        <f aca="false">MIN(BE424,(GY423*(1+GY$5/Setup!$C$36)+IF($V424=32,N($F424),0)))</f>
        <v>0</v>
      </c>
      <c r="DD424" s="48" t="n">
        <f aca="false">MIN(BF424,(GZ423*(1+GZ$5/Setup!$C$36)+IF($V424=33,N($F424),0)))</f>
        <v>0</v>
      </c>
      <c r="DE424" s="48" t="n">
        <f aca="false">MIN(BG424,(HA423*(1+HA$5/Setup!$C$36)+IF($V424=34,N($F424),0)))</f>
        <v>0</v>
      </c>
      <c r="DF424" s="48" t="n">
        <f aca="false">MIN(BH424,(HB423*(1+HB$5/Setup!$C$36)+IF($V424=35,N($F424),0)))</f>
        <v>0</v>
      </c>
      <c r="DG424" s="48" t="n">
        <f aca="false">MIN(BI424,(HC423*(1+HC$5/Setup!$C$36)+IF($V424=36,N($F424),0)))</f>
        <v>0</v>
      </c>
      <c r="DH424" s="48" t="n">
        <f aca="false">MIN(BJ424,(HD423*(1+HD$5/Setup!$C$36)+IF($V424=37,N($F424),0)))</f>
        <v>0</v>
      </c>
      <c r="DI424" s="48" t="n">
        <f aca="false">MIN(BK424,(HE423*(1+HE$5/Setup!$C$36)+IF($V424=38,N($F424),0)))</f>
        <v>0</v>
      </c>
      <c r="DJ424" s="48" t="n">
        <f aca="false">MIN(BL424,(HF423*(1+HF$5/Setup!$C$36)+IF($V424=39,N($F424),0)))</f>
        <v>0</v>
      </c>
      <c r="DK424" s="48" t="n">
        <f aca="false">MIN(BM424,(HG423*(1+HG$5/Setup!$C$36)+IF($V424=40,N($F424),0)))</f>
        <v>0</v>
      </c>
      <c r="DL424" s="48" t="n">
        <f aca="false">MIN(BN424,(HH423*(1+HH$5/Setup!$C$36)+IF($V424=41,N($F424),0)))</f>
        <v>0</v>
      </c>
      <c r="DM424" s="48" t="n">
        <f aca="false">MIN(BO424,(HI423*(1+HI$5/Setup!$C$36)+IF($V424=42,N($F424),0)))</f>
        <v>0</v>
      </c>
      <c r="DN424" s="48" t="n">
        <f aca="false">MIN(BP424,(HJ423*(1+HJ$5/Setup!$C$36)+IF($V424=43,N($F424),0)))</f>
        <v>0</v>
      </c>
      <c r="DO424" s="48" t="n">
        <f aca="false">MIN(BQ424,(HK423*(1+HK$5/Setup!$C$36)+IF($V424=44,N($F424),0)))</f>
        <v>0</v>
      </c>
      <c r="DP424" s="48" t="n">
        <f aca="false">MIN(BR424,(HL423*(1+HL$5/Setup!$C$36)+IF($V424=45,N($F424),0)))</f>
        <v>0</v>
      </c>
      <c r="DQ424" s="48" t="n">
        <f aca="false">MIN(BS424,(HM423*(1+HM$5/Setup!$C$36)+IF($V424=46,N($F424),0)))</f>
        <v>0</v>
      </c>
      <c r="DR424" s="48" t="n">
        <f aca="false">MIN(BT424,(HN423*(1+HN$5/Setup!$C$36)+IF($V424=47,N($F424),0)))</f>
        <v>0</v>
      </c>
      <c r="DS424" s="48" t="n">
        <f aca="false">MIN(BU424,(HO423*(1+HO$5/Setup!$C$36)+IF($V424=48,N($F424),0)))</f>
        <v>0</v>
      </c>
      <c r="DT424" s="48" t="n">
        <f aca="false">MIN(BV424,(HP423*(1+HP$5/Setup!$C$36)+IF($V424=49,N($F424),0)))</f>
        <v>0</v>
      </c>
      <c r="DU424" s="48" t="n">
        <f aca="false">MIN(BW424,(HQ423*(1+HQ$5/Setup!$C$36)+IF($V424=50,N($F424),0)))</f>
        <v>0</v>
      </c>
      <c r="DV424" s="48" t="n">
        <f aca="false">MIN(MAX((FT423*(1+FT$5/Setup!$C$36)+IF($V424=1,N($F424),0))-BX424,0),MAX($P424-0,0))</f>
        <v>0</v>
      </c>
      <c r="DW424" s="48" t="n">
        <f aca="false">MIN(MAX((FU423*(1+FU$5/Setup!$C$36)+IF($V424=2,N($F424),0))-BY424,0),MAX($P424-SUM(DV424:DV424),0))</f>
        <v>0</v>
      </c>
      <c r="DX424" s="48" t="n">
        <f aca="false">MIN(MAX((FV423*(1+FV$5/Setup!$C$36)+IF($V424=3,N($F424),0))-BZ424,0),MAX($P424-SUM(DV424:DW424),0))</f>
        <v>0</v>
      </c>
      <c r="DY424" s="48" t="n">
        <f aca="false">MIN(MAX((FW423*(1+FW$5/Setup!$C$36)+IF($V424=4,N($F424),0))-CA424,0),MAX($P424-SUM(DV424:DX424),0))</f>
        <v>0</v>
      </c>
      <c r="DZ424" s="48" t="n">
        <f aca="false">MIN(MAX((FX423*(1+FX$5/Setup!$C$36)+IF($V424=5,N($F424),0))-CB424,0),MAX($P424-SUM(DV424:DY424),0))</f>
        <v>0</v>
      </c>
      <c r="EA424" s="48" t="n">
        <f aca="false">MIN(MAX((FY423*(1+FY$5/Setup!$C$36)+IF($V424=6,N($F424),0))-CC424,0),MAX($P424-SUM(DV424:DZ424),0))</f>
        <v>0</v>
      </c>
      <c r="EB424" s="48" t="n">
        <f aca="false">MIN(MAX((FZ423*(1+FZ$5/Setup!$C$36)+IF($V424=7,N($F424),0))-CD424,0),MAX($P424-SUM(DV424:EA424),0))</f>
        <v>0</v>
      </c>
      <c r="EC424" s="48" t="n">
        <f aca="false">MIN(MAX((GA423*(1+GA$5/Setup!$C$36)+IF($V424=8,N($F424),0))-CE424,0),MAX($P424-SUM(DV424:EB424),0))</f>
        <v>0</v>
      </c>
      <c r="ED424" s="48" t="n">
        <f aca="false">MIN(MAX((GB423*(1+GB$5/Setup!$C$36)+IF($V424=9,N($F424),0))-CF424,0),MAX($P424-SUM(DV424:EC424),0))</f>
        <v>0</v>
      </c>
      <c r="EE424" s="48" t="n">
        <f aca="false">MIN(MAX((GC423*(1+GC$5/Setup!$C$36)+IF($V424=10,N($F424),0))-CG424,0),MAX($P424-SUM(DV424:ED424),0))</f>
        <v>0</v>
      </c>
      <c r="EF424" s="48" t="n">
        <f aca="false">MIN(MAX((GD423*(1+GD$5/Setup!$C$36)+IF($V424=11,N($F424),0))-CH424,0),MAX($P424-SUM(DV424:EE424),0))</f>
        <v>0</v>
      </c>
      <c r="EG424" s="48" t="n">
        <f aca="false">MIN(MAX((GE423*(1+GE$5/Setup!$C$36)+IF($V424=12,N($F424),0))-CI424,0),MAX($P424-SUM(DV424:EF424),0))</f>
        <v>0</v>
      </c>
      <c r="EH424" s="48" t="n">
        <f aca="false">MIN(MAX((GF423*(1+GF$5/Setup!$C$36)+IF($V424=13,N($F424),0))-CJ424,0),MAX($P424-SUM(DV424:EG424),0))</f>
        <v>0</v>
      </c>
      <c r="EI424" s="48" t="n">
        <f aca="false">MIN(MAX((GG423*(1+GG$5/Setup!$C$36)+IF($V424=14,N($F424),0))-CK424,0),MAX($P424-SUM(DV424:EH424),0))</f>
        <v>0</v>
      </c>
      <c r="EJ424" s="48" t="n">
        <f aca="false">MIN(MAX((GH423*(1+GH$5/Setup!$C$36)+IF($V424=15,N($F424),0))-CL424,0),MAX($P424-SUM(DV424:EI424),0))</f>
        <v>0</v>
      </c>
      <c r="EK424" s="48" t="n">
        <f aca="false">MIN(MAX((GI423*(1+GI$5/Setup!$C$36)+IF($V424=16,N($F424),0))-CM424,0),MAX($P424-SUM(DV424:EJ424),0))</f>
        <v>0</v>
      </c>
      <c r="EL424" s="48" t="n">
        <f aca="false">MIN(MAX((GJ423*(1+GJ$5/Setup!$C$36)+IF($V424=17,N($F424),0))-CN424,0),MAX($P424-SUM(DV424:EK424),0))</f>
        <v>0</v>
      </c>
      <c r="EM424" s="48" t="n">
        <f aca="false">MIN(MAX((GK423*(1+GK$5/Setup!$C$36)+IF($V424=18,N($F424),0))-CO424,0),MAX($P424-SUM(DV424:EL424),0))</f>
        <v>0</v>
      </c>
      <c r="EN424" s="48" t="n">
        <f aca="false">MIN(MAX((GL423*(1+GL$5/Setup!$C$36)+IF($V424=19,N($F424),0))-CP424,0),MAX($P424-SUM(DV424:EM424),0))</f>
        <v>0</v>
      </c>
      <c r="EO424" s="48" t="n">
        <f aca="false">MIN(MAX((GM423*(1+GM$5/Setup!$C$36)+IF($V424=20,N($F424),0))-CQ424,0),MAX($P424-SUM(DV424:EN424),0))</f>
        <v>0</v>
      </c>
      <c r="EP424" s="48" t="n">
        <f aca="false">MIN(MAX((GN423*(1+GN$5/Setup!$C$36)+IF($V424=21,N($F424),0))-CR424,0),MAX($P424-SUM(DV424:EO424),0))</f>
        <v>0</v>
      </c>
      <c r="EQ424" s="48" t="n">
        <f aca="false">MIN(MAX((GO423*(1+GO$5/Setup!$C$36)+IF($V424=22,N($F424),0))-CS424,0),MAX($P424-SUM(DV424:EP424),0))</f>
        <v>0</v>
      </c>
      <c r="ER424" s="48" t="n">
        <f aca="false">MIN(MAX((GP423*(1+GP$5/Setup!$C$36)+IF($V424=23,N($F424),0))-CT424,0),MAX($P424-SUM(DV424:EQ424),0))</f>
        <v>0</v>
      </c>
      <c r="ES424" s="48" t="n">
        <f aca="false">MIN(MAX((GQ423*(1+GQ$5/Setup!$C$36)+IF($V424=24,N($F424),0))-CU424,0),MAX($P424-SUM(DV424:ER424),0))</f>
        <v>0</v>
      </c>
      <c r="ET424" s="48" t="n">
        <f aca="false">MIN(MAX((GR423*(1+GR$5/Setup!$C$36)+IF($V424=25,N($F424),0))-CV424,0),MAX($P424-SUM(DV424:ES424),0))</f>
        <v>0</v>
      </c>
      <c r="EU424" s="48" t="n">
        <f aca="false">MIN(MAX((GS423*(1+GS$5/Setup!$C$36)+IF($V424=26,N($F424),0))-CW424,0),MAX($P424-SUM(DV424:ET424),0))</f>
        <v>0</v>
      </c>
      <c r="EV424" s="48" t="n">
        <f aca="false">MIN(MAX((GT423*(1+GT$5/Setup!$C$36)+IF($V424=27,N($F424),0))-CX424,0),MAX($P424-SUM(DV424:EU424),0))</f>
        <v>0</v>
      </c>
      <c r="EW424" s="48" t="n">
        <f aca="false">MIN(MAX((GU423*(1+GU$5/Setup!$C$36)+IF($V424=28,N($F424),0))-CY424,0),MAX($P424-SUM(DV424:EV424),0))</f>
        <v>0</v>
      </c>
      <c r="EX424" s="48" t="n">
        <f aca="false">MIN(MAX((GV423*(1+GV$5/Setup!$C$36)+IF($V424=29,N($F424),0))-CZ424,0),MAX($P424-SUM(DV424:EW424),0))</f>
        <v>0</v>
      </c>
      <c r="EY424" s="48" t="n">
        <f aca="false">MIN(MAX((GW423*(1+GW$5/Setup!$C$36)+IF($V424=30,N($F424),0))-DA424,0),MAX($P424-SUM(DV424:EX424),0))</f>
        <v>0</v>
      </c>
      <c r="EZ424" s="48" t="n">
        <f aca="false">MIN(MAX((GX423*(1+GX$5/Setup!$C$36)+IF($V424=31,N($F424),0))-DB424,0),MAX($P424-SUM(DV424:EY424),0))</f>
        <v>0</v>
      </c>
      <c r="FA424" s="48" t="n">
        <f aca="false">MIN(MAX((GY423*(1+GY$5/Setup!$C$36)+IF($V424=32,N($F424),0))-DC424,0),MAX($P424-SUM(DV424:EZ424),0))</f>
        <v>0</v>
      </c>
      <c r="FB424" s="48" t="n">
        <f aca="false">MIN(MAX((GZ423*(1+GZ$5/Setup!$C$36)+IF($V424=33,N($F424),0))-DD424,0),MAX($P424-SUM(DV424:FA424),0))</f>
        <v>0</v>
      </c>
      <c r="FC424" s="48" t="n">
        <f aca="false">MIN(MAX((HA423*(1+HA$5/Setup!$C$36)+IF($V424=34,N($F424),0))-DE424,0),MAX($P424-SUM(DV424:FB424),0))</f>
        <v>0</v>
      </c>
      <c r="FD424" s="48" t="n">
        <f aca="false">MIN(MAX((HB423*(1+HB$5/Setup!$C$36)+IF($V424=35,N($F424),0))-DF424,0),MAX($P424-SUM(DV424:FC424),0))</f>
        <v>0</v>
      </c>
      <c r="FE424" s="48" t="n">
        <f aca="false">MIN(MAX((HC423*(1+HC$5/Setup!$C$36)+IF($V424=36,N($F424),0))-DG424,0),MAX($P424-SUM(DV424:FD424),0))</f>
        <v>0</v>
      </c>
      <c r="FF424" s="48" t="n">
        <f aca="false">MIN(MAX((HD423*(1+HD$5/Setup!$C$36)+IF($V424=37,N($F424),0))-DH424,0),MAX($P424-SUM(DV424:FE424),0))</f>
        <v>0</v>
      </c>
      <c r="FG424" s="48" t="n">
        <f aca="false">MIN(MAX((HE423*(1+HE$5/Setup!$C$36)+IF($V424=38,N($F424),0))-DI424,0),MAX($P424-SUM(DV424:FF424),0))</f>
        <v>0</v>
      </c>
      <c r="FH424" s="48" t="n">
        <f aca="false">MIN(MAX((HF423*(1+HF$5/Setup!$C$36)+IF($V424=39,N($F424),0))-DJ424,0),MAX($P424-SUM(DV424:FG424),0))</f>
        <v>0</v>
      </c>
      <c r="FI424" s="48" t="n">
        <f aca="false">MIN(MAX((HG423*(1+HG$5/Setup!$C$36)+IF($V424=40,N($F424),0))-DK424,0),MAX($P424-SUM(DV424:FH424),0))</f>
        <v>0</v>
      </c>
      <c r="FJ424" s="48" t="n">
        <f aca="false">MIN(MAX((HH423*(1+HH$5/Setup!$C$36)+IF($V424=41,N($F424),0))-DL424,0),MAX($P424-SUM(DV424:FI424),0))</f>
        <v>0</v>
      </c>
      <c r="FK424" s="48" t="n">
        <f aca="false">MIN(MAX((HI423*(1+HI$5/Setup!$C$36)+IF($V424=42,N($F424),0))-DM424,0),MAX($P424-SUM(DV424:FJ424),0))</f>
        <v>0</v>
      </c>
      <c r="FL424" s="48" t="n">
        <f aca="false">MIN(MAX((HJ423*(1+HJ$5/Setup!$C$36)+IF($V424=43,N($F424),0))-DN424,0),MAX($P424-SUM(DV424:FK424),0))</f>
        <v>0</v>
      </c>
      <c r="FM424" s="48" t="n">
        <f aca="false">MIN(MAX((HK423*(1+HK$5/Setup!$C$36)+IF($V424=44,N($F424),0))-DO424,0),MAX($P424-SUM(DV424:FL424),0))</f>
        <v>0</v>
      </c>
      <c r="FN424" s="48" t="n">
        <f aca="false">MIN(MAX((HL423*(1+HL$5/Setup!$C$36)+IF($V424=45,N($F424),0))-DP424,0),MAX($P424-SUM(DV424:FM424),0))</f>
        <v>0</v>
      </c>
      <c r="FO424" s="48" t="n">
        <f aca="false">MIN(MAX((HM423*(1+HM$5/Setup!$C$36)+IF($V424=46,N($F424),0))-DQ424,0),MAX($P424-SUM(DV424:FN424),0))</f>
        <v>0</v>
      </c>
      <c r="FP424" s="48" t="n">
        <f aca="false">MIN(MAX((HN423*(1+HN$5/Setup!$C$36)+IF($V424=47,N($F424),0))-DR424,0),MAX($P424-SUM(DV424:FO424),0))</f>
        <v>0</v>
      </c>
      <c r="FQ424" s="48" t="n">
        <f aca="false">MIN(MAX((HO423*(1+HO$5/Setup!$C$36)+IF($V424=48,N($F424),0))-DS424,0),MAX($P424-SUM(DV424:FP424),0))</f>
        <v>0</v>
      </c>
      <c r="FR424" s="48" t="n">
        <f aca="false">MIN(MAX((HP423*(1+HP$5/Setup!$C$36)+IF($V424=49,N($F424),0))-DT424,0),MAX($P424-SUM(DV424:FQ424),0))</f>
        <v>0</v>
      </c>
      <c r="FS424" s="48" t="n">
        <f aca="false">MIN(MAX((HQ423*(1+HQ$5/Setup!$C$36)+IF($V424=50,N($F424),0))-DU424,0),MAX($P424-SUM(DV424:FR424),0))</f>
        <v>0</v>
      </c>
      <c r="FT424" s="48" t="n">
        <f aca="false">IF((FT423*(1+FT$5/Setup!$C$36)+IF($V424=1,N($F424),0))-BX424-DV424&lt;0.005,0,(FT423*(1+FT$5/Setup!$C$36)+IF($V424=1,N($F424),0))-BX424-DV424)</f>
        <v>0</v>
      </c>
      <c r="FU424" s="48" t="n">
        <f aca="false">IF((FU423*(1+FU$5/Setup!$C$36)+IF($V424=2,N($F424),0))-BY424-DW424&lt;0.005,0,(FU423*(1+FU$5/Setup!$C$36)+IF($V424=2,N($F424),0))-BY424-DW424)</f>
        <v>0</v>
      </c>
      <c r="FV424" s="48" t="n">
        <f aca="false">IF((FV423*(1+FV$5/Setup!$C$36)+IF($V424=3,N($F424),0))-BZ424-DX424&lt;0.005,0,(FV423*(1+FV$5/Setup!$C$36)+IF($V424=3,N($F424),0))-BZ424-DX424)</f>
        <v>0</v>
      </c>
      <c r="FW424" s="48" t="n">
        <f aca="false">IF((FW423*(1+FW$5/Setup!$C$36)+IF($V424=4,N($F424),0))-CA424-DY424&lt;0.005,0,(FW423*(1+FW$5/Setup!$C$36)+IF($V424=4,N($F424),0))-CA424-DY424)</f>
        <v>0</v>
      </c>
      <c r="FX424" s="48" t="n">
        <f aca="false">IF((FX423*(1+FX$5/Setup!$C$36)+IF($V424=5,N($F424),0))-CB424-DZ424&lt;0.005,0,(FX423*(1+FX$5/Setup!$C$36)+IF($V424=5,N($F424),0))-CB424-DZ424)</f>
        <v>0</v>
      </c>
      <c r="FY424" s="48" t="n">
        <f aca="false">IF((FY423*(1+FY$5/Setup!$C$36)+IF($V424=6,N($F424),0))-CC424-EA424&lt;0.005,0,(FY423*(1+FY$5/Setup!$C$36)+IF($V424=6,N($F424),0))-CC424-EA424)</f>
        <v>0</v>
      </c>
      <c r="FZ424" s="48" t="n">
        <f aca="false">IF((FZ423*(1+FZ$5/Setup!$C$36)+IF($V424=7,N($F424),0))-CD424-EB424&lt;0.005,0,(FZ423*(1+FZ$5/Setup!$C$36)+IF($V424=7,N($F424),0))-CD424-EB424)</f>
        <v>0</v>
      </c>
      <c r="GA424" s="48" t="n">
        <f aca="false">IF((GA423*(1+GA$5/Setup!$C$36)+IF($V424=8,N($F424),0))-CE424-EC424&lt;0.005,0,(GA423*(1+GA$5/Setup!$C$36)+IF($V424=8,N($F424),0))-CE424-EC424)</f>
        <v>0</v>
      </c>
      <c r="GB424" s="48" t="n">
        <f aca="false">IF((GB423*(1+GB$5/Setup!$C$36)+IF($V424=9,N($F424),0))-CF424-ED424&lt;0.005,0,(GB423*(1+GB$5/Setup!$C$36)+IF($V424=9,N($F424),0))-CF424-ED424)</f>
        <v>0</v>
      </c>
      <c r="GC424" s="48" t="n">
        <f aca="false">IF((GC423*(1+GC$5/Setup!$C$36)+IF($V424=10,N($F424),0))-CG424-EE424&lt;0.005,0,(GC423*(1+GC$5/Setup!$C$36)+IF($V424=10,N($F424),0))-CG424-EE424)</f>
        <v>0</v>
      </c>
      <c r="GD424" s="48" t="n">
        <f aca="false">IF((GD423*(1+GD$5/Setup!$C$36)+IF($V424=11,N($F424),0))-CH424-EF424&lt;0.005,0,(GD423*(1+GD$5/Setup!$C$36)+IF($V424=11,N($F424),0))-CH424-EF424)</f>
        <v>0</v>
      </c>
      <c r="GE424" s="48" t="n">
        <f aca="false">IF((GE423*(1+GE$5/Setup!$C$36)+IF($V424=12,N($F424),0))-CI424-EG424&lt;0.005,0,(GE423*(1+GE$5/Setup!$C$36)+IF($V424=12,N($F424),0))-CI424-EG424)</f>
        <v>0</v>
      </c>
      <c r="GF424" s="48" t="n">
        <f aca="false">IF((GF423*(1+GF$5/Setup!$C$36)+IF($V424=13,N($F424),0))-CJ424-EH424&lt;0.005,0,(GF423*(1+GF$5/Setup!$C$36)+IF($V424=13,N($F424),0))-CJ424-EH424)</f>
        <v>0</v>
      </c>
      <c r="GG424" s="48" t="n">
        <f aca="false">IF((GG423*(1+GG$5/Setup!$C$36)+IF($V424=14,N($F424),0))-CK424-EI424&lt;0.005,0,(GG423*(1+GG$5/Setup!$C$36)+IF($V424=14,N($F424),0))-CK424-EI424)</f>
        <v>0</v>
      </c>
      <c r="GH424" s="48" t="n">
        <f aca="false">IF((GH423*(1+GH$5/Setup!$C$36)+IF($V424=15,N($F424),0))-CL424-EJ424&lt;0.005,0,(GH423*(1+GH$5/Setup!$C$36)+IF($V424=15,N($F424),0))-CL424-EJ424)</f>
        <v>0</v>
      </c>
      <c r="GI424" s="48" t="n">
        <f aca="false">IF((GI423*(1+GI$5/Setup!$C$36)+IF($V424=16,N($F424),0))-CM424-EK424&lt;0.005,0,(GI423*(1+GI$5/Setup!$C$36)+IF($V424=16,N($F424),0))-CM424-EK424)</f>
        <v>0</v>
      </c>
      <c r="GJ424" s="48" t="n">
        <f aca="false">IF((GJ423*(1+GJ$5/Setup!$C$36)+IF($V424=17,N($F424),0))-CN424-EL424&lt;0.005,0,(GJ423*(1+GJ$5/Setup!$C$36)+IF($V424=17,N($F424),0))-CN424-EL424)</f>
        <v>0</v>
      </c>
      <c r="GK424" s="48" t="n">
        <f aca="false">IF((GK423*(1+GK$5/Setup!$C$36)+IF($V424=18,N($F424),0))-CO424-EM424&lt;0.005,0,(GK423*(1+GK$5/Setup!$C$36)+IF($V424=18,N($F424),0))-CO424-EM424)</f>
        <v>0</v>
      </c>
      <c r="GL424" s="48" t="n">
        <f aca="false">IF((GL423*(1+GL$5/Setup!$C$36)+IF($V424=19,N($F424),0))-CP424-EN424&lt;0.005,0,(GL423*(1+GL$5/Setup!$C$36)+IF($V424=19,N($F424),0))-CP424-EN424)</f>
        <v>0</v>
      </c>
      <c r="GM424" s="48" t="n">
        <f aca="false">IF((GM423*(1+GM$5/Setup!$C$36)+IF($V424=20,N($F424),0))-CQ424-EO424&lt;0.005,0,(GM423*(1+GM$5/Setup!$C$36)+IF($V424=20,N($F424),0))-CQ424-EO424)</f>
        <v>0</v>
      </c>
      <c r="GN424" s="48" t="n">
        <f aca="false">IF((GN423*(1+GN$5/Setup!$C$36)+IF($V424=21,N($F424),0))-CR424-EP424&lt;0.005,0,(GN423*(1+GN$5/Setup!$C$36)+IF($V424=21,N($F424),0))-CR424-EP424)</f>
        <v>0</v>
      </c>
      <c r="GO424" s="48" t="n">
        <f aca="false">IF((GO423*(1+GO$5/Setup!$C$36)+IF($V424=22,N($F424),0))-CS424-EQ424&lt;0.005,0,(GO423*(1+GO$5/Setup!$C$36)+IF($V424=22,N($F424),0))-CS424-EQ424)</f>
        <v>0</v>
      </c>
      <c r="GP424" s="48" t="n">
        <f aca="false">IF((GP423*(1+GP$5/Setup!$C$36)+IF($V424=23,N($F424),0))-CT424-ER424&lt;0.005,0,(GP423*(1+GP$5/Setup!$C$36)+IF($V424=23,N($F424),0))-CT424-ER424)</f>
        <v>0</v>
      </c>
      <c r="GQ424" s="48" t="n">
        <f aca="false">IF((GQ423*(1+GQ$5/Setup!$C$36)+IF($V424=24,N($F424),0))-CU424-ES424&lt;0.005,0,(GQ423*(1+GQ$5/Setup!$C$36)+IF($V424=24,N($F424),0))-CU424-ES424)</f>
        <v>0</v>
      </c>
      <c r="GR424" s="48" t="n">
        <f aca="false">IF((GR423*(1+GR$5/Setup!$C$36)+IF($V424=25,N($F424),0))-CV424-ET424&lt;0.005,0,(GR423*(1+GR$5/Setup!$C$36)+IF($V424=25,N($F424),0))-CV424-ET424)</f>
        <v>0</v>
      </c>
      <c r="GS424" s="48" t="n">
        <f aca="false">IF((GS423*(1+GS$5/Setup!$C$36)+IF($V424=26,N($F424),0))-CW424-EU424&lt;0.005,0,(GS423*(1+GS$5/Setup!$C$36)+IF($V424=26,N($F424),0))-CW424-EU424)</f>
        <v>0</v>
      </c>
      <c r="GT424" s="48" t="n">
        <f aca="false">IF((GT423*(1+GT$5/Setup!$C$36)+IF($V424=27,N($F424),0))-CX424-EV424&lt;0.005,0,(GT423*(1+GT$5/Setup!$C$36)+IF($V424=27,N($F424),0))-CX424-EV424)</f>
        <v>0</v>
      </c>
      <c r="GU424" s="48" t="n">
        <f aca="false">IF((GU423*(1+GU$5/Setup!$C$36)+IF($V424=28,N($F424),0))-CY424-EW424&lt;0.005,0,(GU423*(1+GU$5/Setup!$C$36)+IF($V424=28,N($F424),0))-CY424-EW424)</f>
        <v>0</v>
      </c>
      <c r="GV424" s="48" t="n">
        <f aca="false">IF((GV423*(1+GV$5/Setup!$C$36)+IF($V424=29,N($F424),0))-CZ424-EX424&lt;0.005,0,(GV423*(1+GV$5/Setup!$C$36)+IF($V424=29,N($F424),0))-CZ424-EX424)</f>
        <v>0</v>
      </c>
      <c r="GW424" s="48" t="n">
        <f aca="false">IF((GW423*(1+GW$5/Setup!$C$36)+IF($V424=30,N($F424),0))-DA424-EY424&lt;0.005,0,(GW423*(1+GW$5/Setup!$C$36)+IF($V424=30,N($F424),0))-DA424-EY424)</f>
        <v>0</v>
      </c>
      <c r="GX424" s="48" t="n">
        <f aca="false">IF((GX423*(1+GX$5/Setup!$C$36)+IF($V424=31,N($F424),0))-DB424-EZ424&lt;0.005,0,(GX423*(1+GX$5/Setup!$C$36)+IF($V424=31,N($F424),0))-DB424-EZ424)</f>
        <v>0</v>
      </c>
      <c r="GY424" s="48" t="n">
        <f aca="false">IF((GY423*(1+GY$5/Setup!$C$36)+IF($V424=32,N($F424),0))-DC424-FA424&lt;0.005,0,(GY423*(1+GY$5/Setup!$C$36)+IF($V424=32,N($F424),0))-DC424-FA424)</f>
        <v>0</v>
      </c>
      <c r="GZ424" s="48" t="n">
        <f aca="false">IF((GZ423*(1+GZ$5/Setup!$C$36)+IF($V424=33,N($F424),0))-DD424-FB424&lt;0.005,0,(GZ423*(1+GZ$5/Setup!$C$36)+IF($V424=33,N($F424),0))-DD424-FB424)</f>
        <v>0</v>
      </c>
      <c r="HA424" s="48" t="n">
        <f aca="false">IF((HA423*(1+HA$5/Setup!$C$36)+IF($V424=34,N($F424),0))-DE424-FC424&lt;0.005,0,(HA423*(1+HA$5/Setup!$C$36)+IF($V424=34,N($F424),0))-DE424-FC424)</f>
        <v>0</v>
      </c>
      <c r="HB424" s="48" t="n">
        <f aca="false">IF((HB423*(1+HB$5/Setup!$C$36)+IF($V424=35,N($F424),0))-DF424-FD424&lt;0.005,0,(HB423*(1+HB$5/Setup!$C$36)+IF($V424=35,N($F424),0))-DF424-FD424)</f>
        <v>0</v>
      </c>
      <c r="HC424" s="48" t="n">
        <f aca="false">IF((HC423*(1+HC$5/Setup!$C$36)+IF($V424=36,N($F424),0))-DG424-FE424&lt;0.005,0,(HC423*(1+HC$5/Setup!$C$36)+IF($V424=36,N($F424),0))-DG424-FE424)</f>
        <v>0</v>
      </c>
      <c r="HD424" s="48" t="n">
        <f aca="false">IF((HD423*(1+HD$5/Setup!$C$36)+IF($V424=37,N($F424),0))-DH424-FF424&lt;0.005,0,(HD423*(1+HD$5/Setup!$C$36)+IF($V424=37,N($F424),0))-DH424-FF424)</f>
        <v>0</v>
      </c>
      <c r="HE424" s="48" t="n">
        <f aca="false">IF((HE423*(1+HE$5/Setup!$C$36)+IF($V424=38,N($F424),0))-DI424-FG424&lt;0.005,0,(HE423*(1+HE$5/Setup!$C$36)+IF($V424=38,N($F424),0))-DI424-FG424)</f>
        <v>0</v>
      </c>
      <c r="HF424" s="48" t="n">
        <f aca="false">IF((HF423*(1+HF$5/Setup!$C$36)+IF($V424=39,N($F424),0))-DJ424-FH424&lt;0.005,0,(HF423*(1+HF$5/Setup!$C$36)+IF($V424=39,N($F424),0))-DJ424-FH424)</f>
        <v>0</v>
      </c>
      <c r="HG424" s="48" t="n">
        <f aca="false">IF((HG423*(1+HG$5/Setup!$C$36)+IF($V424=40,N($F424),0))-DK424-FI424&lt;0.005,0,(HG423*(1+HG$5/Setup!$C$36)+IF($V424=40,N($F424),0))-DK424-FI424)</f>
        <v>0</v>
      </c>
      <c r="HH424" s="48" t="n">
        <f aca="false">IF((HH423*(1+HH$5/Setup!$C$36)+IF($V424=41,N($F424),0))-DL424-FJ424&lt;0.005,0,(HH423*(1+HH$5/Setup!$C$36)+IF($V424=41,N($F424),0))-DL424-FJ424)</f>
        <v>0</v>
      </c>
      <c r="HI424" s="48" t="n">
        <f aca="false">IF((HI423*(1+HI$5/Setup!$C$36)+IF($V424=42,N($F424),0))-DM424-FK424&lt;0.005,0,(HI423*(1+HI$5/Setup!$C$36)+IF($V424=42,N($F424),0))-DM424-FK424)</f>
        <v>0</v>
      </c>
      <c r="HJ424" s="48" t="n">
        <f aca="false">IF((HJ423*(1+HJ$5/Setup!$C$36)+IF($V424=43,N($F424),0))-DN424-FL424&lt;0.005,0,(HJ423*(1+HJ$5/Setup!$C$36)+IF($V424=43,N($F424),0))-DN424-FL424)</f>
        <v>0</v>
      </c>
      <c r="HK424" s="48" t="n">
        <f aca="false">IF((HK423*(1+HK$5/Setup!$C$36)+IF($V424=44,N($F424),0))-DO424-FM424&lt;0.005,0,(HK423*(1+HK$5/Setup!$C$36)+IF($V424=44,N($F424),0))-DO424-FM424)</f>
        <v>0</v>
      </c>
      <c r="HL424" s="48" t="n">
        <f aca="false">IF((HL423*(1+HL$5/Setup!$C$36)+IF($V424=45,N($F424),0))-DP424-FN424&lt;0.005,0,(HL423*(1+HL$5/Setup!$C$36)+IF($V424=45,N($F424),0))-DP424-FN424)</f>
        <v>0</v>
      </c>
      <c r="HM424" s="48" t="n">
        <f aca="false">IF((HM423*(1+HM$5/Setup!$C$36)+IF($V424=46,N($F424),0))-DQ424-FO424&lt;0.005,0,(HM423*(1+HM$5/Setup!$C$36)+IF($V424=46,N($F424),0))-DQ424-FO424)</f>
        <v>0</v>
      </c>
      <c r="HN424" s="48" t="n">
        <f aca="false">IF((HN423*(1+HN$5/Setup!$C$36)+IF($V424=47,N($F424),0))-DR424-FP424&lt;0.005,0,(HN423*(1+HN$5/Setup!$C$36)+IF($V424=47,N($F424),0))-DR424-FP424)</f>
        <v>0</v>
      </c>
      <c r="HO424" s="48" t="n">
        <f aca="false">IF((HO423*(1+HO$5/Setup!$C$36)+IF($V424=48,N($F424),0))-DS424-FQ424&lt;0.005,0,(HO423*(1+HO$5/Setup!$C$36)+IF($V424=48,N($F424),0))-DS424-FQ424)</f>
        <v>0</v>
      </c>
      <c r="HP424" s="48" t="n">
        <f aca="false">IF((HP423*(1+HP$5/Setup!$C$36)+IF($V424=49,N($F424),0))-DT424-FR424&lt;0.005,0,(HP423*(1+HP$5/Setup!$C$36)+IF($V424=49,N($F424),0))-DT424-FR424)</f>
        <v>0</v>
      </c>
      <c r="HQ424" s="48" t="n">
        <f aca="false">IF((HQ423*(1+HQ$5/Setup!$C$36)+IF($V424=50,N($F424),0))-DU424-FS424&lt;0.005,0,(HQ423*(1+HQ$5/Setup!$C$36)+IF($V424=50,N($F424),0))-DU424-FS424)</f>
        <v>0</v>
      </c>
    </row>
    <row r="425" customFormat="false" ht="15" hidden="false" customHeight="false" outlineLevel="0" collapsed="false">
      <c r="A425" s="44" t="n">
        <v>417</v>
      </c>
      <c r="B425" s="45" t="n">
        <f aca="false">IF(Setup!$C$7="Every month",EDATE(Setup!$C$8,($A425-1)),IF(Setup!$C$7="Twice a month",DATE(YEAR(Setup!$C$8),MONTH(Setup!$C$8)+INT((($A425-1)+Setup!$C$41)/2),MIN(IF(MOD(($A425-1)+Setup!$C$41,2)=0,Setup!$C$39,Setup!$C$40),DAY(EOMONTH(DATE(YEAR(Setup!$C$8),MONTH(Setup!$C$8)+INT((($A425-1)+Setup!$C$41)/2),1),0)))),Setup!$C$8+($A425-1)*IF(Setup!$C$7="Every week",7,14)))</f>
        <v>52149</v>
      </c>
      <c r="C425" s="45" t="n">
        <f aca="false">IF(Setup!$C$7="Every month",EDATE(Setup!$C$8,$A425),IF(Setup!$C$7="Twice a month",DATE(YEAR(Setup!$C$8),MONTH(Setup!$C$8)+INT(($A425+Setup!$C$41)/2),MIN(IF(MOD($A425+Setup!$C$41,2)=0,Setup!$C$39,Setup!$C$40),DAY(EOMONTH(DATE(YEAR(Setup!$C$8),MONTH(Setup!$C$8)+INT(($A425+Setup!$C$41)/2),1),0)))),Setup!$C$8+$A425*IF(Setup!$C$7="Every week",7,14)))</f>
        <v>52163</v>
      </c>
      <c r="D425" s="46"/>
      <c r="E425" s="47"/>
      <c r="F425" s="47"/>
      <c r="G425" s="47"/>
      <c r="H425" s="47"/>
      <c r="I425" s="48" t="n">
        <f aca="false">N(Setup!$C$11)+N(E425)</f>
        <v>100</v>
      </c>
      <c r="J425" s="48" t="n">
        <f aca="false">MIN(Setup!$C$37,MAX(I425,0))</f>
        <v>9.23076923076923</v>
      </c>
      <c r="K425" s="48" t="n">
        <f aca="false">MIN(MAX(N(Setup!$C$14)-L424,0),MAX(I425-J425,0))</f>
        <v>0</v>
      </c>
      <c r="L425" s="48" t="n">
        <f aca="false">L424+K425-N(G425)</f>
        <v>500</v>
      </c>
      <c r="M425" s="48" t="n">
        <f aca="false">M424+J425-N(H425)</f>
        <v>3849.23076923074</v>
      </c>
      <c r="N425" s="48" t="n">
        <f aca="false">SUM(BX425:DU425)</f>
        <v>0</v>
      </c>
      <c r="O425" s="48" t="n">
        <f aca="false">SUM(Z425:BW425)-N425</f>
        <v>65</v>
      </c>
      <c r="P425" s="48" t="n">
        <f aca="false">MAX(I425-J425-K425,0)+O425</f>
        <v>155.769230769231</v>
      </c>
      <c r="Q425" s="48" t="n">
        <f aca="false">SUM(DV425:FS425)</f>
        <v>0</v>
      </c>
      <c r="R425" s="49" t="n">
        <f aca="false">N425+J425+K425+Q425</f>
        <v>9.23076923076923</v>
      </c>
      <c r="S425" s="48" t="n">
        <f aca="false">T425-T424-N(F425)+N425+Q425</f>
        <v>0</v>
      </c>
      <c r="T425" s="49" t="n">
        <f aca="false">SUM(FT425:HQ425)</f>
        <v>0</v>
      </c>
      <c r="U425" s="44" t="str">
        <f aca="false">IF(T424&lt;0.005,"",INDEX(Helpers!$C$2:$C$51,IF(_xlfn.MINIFS($DV$6:$FS$6,DV425:FS425,"&gt;0.005")=0,V425,_xlfn.MINIFS($DV$6:$FS$6,DV425:FS425,"&gt;0.005"))))</f>
        <v/>
      </c>
      <c r="V425" s="44" t="n">
        <f aca="false">IF(_xlfn.MINIFS($FT$6:$HQ$6,FT424:HQ424,"&gt;0.005")=0,1,_xlfn.MINIFS($FT$6:$HQ$6,FT424:HQ424,"&gt;0.005"))</f>
        <v>1</v>
      </c>
      <c r="W425" s="44" t="n">
        <f aca="false">IF(AND(D425&lt;&gt;"Paid",T424&gt;0.005),1,0)</f>
        <v>0</v>
      </c>
      <c r="X425" s="48" t="n">
        <f aca="false">SUMPRODUCT(((Helpers!$G$2:$G$51*(1+(Helpers!$D$2:$D$51+0.000000001)/12)^(($B425-Setup!$C$8)/(365.25/12))-Helpers!$E$2:$E$51*((1+(Helpers!$D$2:$D$51+0.000000001)/12)^(($B425-Setup!$C$8)/(365.25/12))-1)/((Helpers!$D$2:$D$51+0.000000001)/12))&gt;0)*(Helpers!$G$2:$G$51*(1+(Helpers!$D$2:$D$51+0.000000001)/12)^(($B425-Setup!$C$8)/(365.25/12))-Helpers!$E$2:$E$51*((1+(Helpers!$D$2:$D$51+0.000000001)/12)^(($B425-Setup!$C$8)/(365.25/12))-1)/((Helpers!$D$2:$D$51+0.000000001)/12)))</f>
        <v>0</v>
      </c>
      <c r="Y425" s="48"/>
      <c r="Z425" s="48" t="n">
        <f aca="false">IF(OR(N(Z$5)=0,Z$6=""),0,Z$5*((DATE(YEAR($B425),MONTH($B425),MIN(Z$6,DAY(EOMONTH($B425,0))))&gt;=$B425)*(DATE(YEAR($B425),MONTH($B425),MIN(Z$6,DAY(EOMONTH($B425,0))))&lt;$C425)+(DATE(YEAR($B425),MONTH($B425)+1,MIN(Z$6,DAY(EOMONTH($B425,1))))&gt;=$B425)*(DATE(YEAR($B425),MONTH($B425)+1,MIN(Z$6,DAY(EOMONTH($B425,1))))&lt;$C425)))</f>
        <v>25</v>
      </c>
      <c r="AA425" s="48" t="n">
        <f aca="false">IF(OR(N(AA$5)=0,AA$6=""),0,AA$5*((DATE(YEAR($B425),MONTH($B425),MIN(AA$6,DAY(EOMONTH($B425,0))))&gt;=$B425)*(DATE(YEAR($B425),MONTH($B425),MIN(AA$6,DAY(EOMONTH($B425,0))))&lt;$C425)+(DATE(YEAR($B425),MONTH($B425)+1,MIN(AA$6,DAY(EOMONTH($B425,1))))&gt;=$B425)*(DATE(YEAR($B425),MONTH($B425)+1,MIN(AA$6,DAY(EOMONTH($B425,1))))&lt;$C425)))</f>
        <v>40</v>
      </c>
      <c r="AB425" s="48" t="n">
        <f aca="false">IF(OR(N(AB$5)=0,AB$6=""),0,AB$5*((DATE(YEAR($B425),MONTH($B425),MIN(AB$6,DAY(EOMONTH($B425,0))))&gt;=$B425)*(DATE(YEAR($B425),MONTH($B425),MIN(AB$6,DAY(EOMONTH($B425,0))))&lt;$C425)+(DATE(YEAR($B425),MONTH($B425)+1,MIN(AB$6,DAY(EOMONTH($B425,1))))&gt;=$B425)*(DATE(YEAR($B425),MONTH($B425)+1,MIN(AB$6,DAY(EOMONTH($B425,1))))&lt;$C425)))</f>
        <v>0</v>
      </c>
      <c r="AC425" s="48" t="n">
        <f aca="false">IF(OR(N(AC$5)=0,AC$6=""),0,AC$5*((DATE(YEAR($B425),MONTH($B425),MIN(AC$6,DAY(EOMONTH($B425,0))))&gt;=$B425)*(DATE(YEAR($B425),MONTH($B425),MIN(AC$6,DAY(EOMONTH($B425,0))))&lt;$C425)+(DATE(YEAR($B425),MONTH($B425)+1,MIN(AC$6,DAY(EOMONTH($B425,1))))&gt;=$B425)*(DATE(YEAR($B425),MONTH($B425)+1,MIN(AC$6,DAY(EOMONTH($B425,1))))&lt;$C425)))</f>
        <v>0</v>
      </c>
      <c r="AD425" s="48" t="n">
        <f aca="false">IF(OR(N(AD$5)=0,AD$6=""),0,AD$5*((DATE(YEAR($B425),MONTH($B425),MIN(AD$6,DAY(EOMONTH($B425,0))))&gt;=$B425)*(DATE(YEAR($B425),MONTH($B425),MIN(AD$6,DAY(EOMONTH($B425,0))))&lt;$C425)+(DATE(YEAR($B425),MONTH($B425)+1,MIN(AD$6,DAY(EOMONTH($B425,1))))&gt;=$B425)*(DATE(YEAR($B425),MONTH($B425)+1,MIN(AD$6,DAY(EOMONTH($B425,1))))&lt;$C425)))</f>
        <v>0</v>
      </c>
      <c r="AE425" s="48" t="n">
        <f aca="false">IF(OR(N(AE$5)=0,AE$6=""),0,AE$5*((DATE(YEAR($B425),MONTH($B425),MIN(AE$6,DAY(EOMONTH($B425,0))))&gt;=$B425)*(DATE(YEAR($B425),MONTH($B425),MIN(AE$6,DAY(EOMONTH($B425,0))))&lt;$C425)+(DATE(YEAR($B425),MONTH($B425)+1,MIN(AE$6,DAY(EOMONTH($B425,1))))&gt;=$B425)*(DATE(YEAR($B425),MONTH($B425)+1,MIN(AE$6,DAY(EOMONTH($B425,1))))&lt;$C425)))</f>
        <v>0</v>
      </c>
      <c r="AF425" s="48" t="n">
        <f aca="false">IF(OR(N(AF$5)=0,AF$6=""),0,AF$5*((DATE(YEAR($B425),MONTH($B425),MIN(AF$6,DAY(EOMONTH($B425,0))))&gt;=$B425)*(DATE(YEAR($B425),MONTH($B425),MIN(AF$6,DAY(EOMONTH($B425,0))))&lt;$C425)+(DATE(YEAR($B425),MONTH($B425)+1,MIN(AF$6,DAY(EOMONTH($B425,1))))&gt;=$B425)*(DATE(YEAR($B425),MONTH($B425)+1,MIN(AF$6,DAY(EOMONTH($B425,1))))&lt;$C425)))</f>
        <v>0</v>
      </c>
      <c r="AG425" s="48" t="n">
        <f aca="false">IF(OR(N(AG$5)=0,AG$6=""),0,AG$5*((DATE(YEAR($B425),MONTH($B425),MIN(AG$6,DAY(EOMONTH($B425,0))))&gt;=$B425)*(DATE(YEAR($B425),MONTH($B425),MIN(AG$6,DAY(EOMONTH($B425,0))))&lt;$C425)+(DATE(YEAR($B425),MONTH($B425)+1,MIN(AG$6,DAY(EOMONTH($B425,1))))&gt;=$B425)*(DATE(YEAR($B425),MONTH($B425)+1,MIN(AG$6,DAY(EOMONTH($B425,1))))&lt;$C425)))</f>
        <v>0</v>
      </c>
      <c r="AH425" s="48" t="n">
        <f aca="false">IF(OR(N(AH$5)=0,AH$6=""),0,AH$5*((DATE(YEAR($B425),MONTH($B425),MIN(AH$6,DAY(EOMONTH($B425,0))))&gt;=$B425)*(DATE(YEAR($B425),MONTH($B425),MIN(AH$6,DAY(EOMONTH($B425,0))))&lt;$C425)+(DATE(YEAR($B425),MONTH($B425)+1,MIN(AH$6,DAY(EOMONTH($B425,1))))&gt;=$B425)*(DATE(YEAR($B425),MONTH($B425)+1,MIN(AH$6,DAY(EOMONTH($B425,1))))&lt;$C425)))</f>
        <v>0</v>
      </c>
      <c r="AI425" s="48" t="n">
        <f aca="false">IF(OR(N(AI$5)=0,AI$6=""),0,AI$5*((DATE(YEAR($B425),MONTH($B425),MIN(AI$6,DAY(EOMONTH($B425,0))))&gt;=$B425)*(DATE(YEAR($B425),MONTH($B425),MIN(AI$6,DAY(EOMONTH($B425,0))))&lt;$C425)+(DATE(YEAR($B425),MONTH($B425)+1,MIN(AI$6,DAY(EOMONTH($B425,1))))&gt;=$B425)*(DATE(YEAR($B425),MONTH($B425)+1,MIN(AI$6,DAY(EOMONTH($B425,1))))&lt;$C425)))</f>
        <v>0</v>
      </c>
      <c r="AJ425" s="48" t="n">
        <f aca="false">IF(OR(N(AJ$5)=0,AJ$6=""),0,AJ$5*((DATE(YEAR($B425),MONTH($B425),MIN(AJ$6,DAY(EOMONTH($B425,0))))&gt;=$B425)*(DATE(YEAR($B425),MONTH($B425),MIN(AJ$6,DAY(EOMONTH($B425,0))))&lt;$C425)+(DATE(YEAR($B425),MONTH($B425)+1,MIN(AJ$6,DAY(EOMONTH($B425,1))))&gt;=$B425)*(DATE(YEAR($B425),MONTH($B425)+1,MIN(AJ$6,DAY(EOMONTH($B425,1))))&lt;$C425)))</f>
        <v>0</v>
      </c>
      <c r="AK425" s="48" t="n">
        <f aca="false">IF(OR(N(AK$5)=0,AK$6=""),0,AK$5*((DATE(YEAR($B425),MONTH($B425),MIN(AK$6,DAY(EOMONTH($B425,0))))&gt;=$B425)*(DATE(YEAR($B425),MONTH($B425),MIN(AK$6,DAY(EOMONTH($B425,0))))&lt;$C425)+(DATE(YEAR($B425),MONTH($B425)+1,MIN(AK$6,DAY(EOMONTH($B425,1))))&gt;=$B425)*(DATE(YEAR($B425),MONTH($B425)+1,MIN(AK$6,DAY(EOMONTH($B425,1))))&lt;$C425)))</f>
        <v>0</v>
      </c>
      <c r="AL425" s="48" t="n">
        <f aca="false">IF(OR(N(AL$5)=0,AL$6=""),0,AL$5*((DATE(YEAR($B425),MONTH($B425),MIN(AL$6,DAY(EOMONTH($B425,0))))&gt;=$B425)*(DATE(YEAR($B425),MONTH($B425),MIN(AL$6,DAY(EOMONTH($B425,0))))&lt;$C425)+(DATE(YEAR($B425),MONTH($B425)+1,MIN(AL$6,DAY(EOMONTH($B425,1))))&gt;=$B425)*(DATE(YEAR($B425),MONTH($B425)+1,MIN(AL$6,DAY(EOMONTH($B425,1))))&lt;$C425)))</f>
        <v>0</v>
      </c>
      <c r="AM425" s="48" t="n">
        <f aca="false">IF(OR(N(AM$5)=0,AM$6=""),0,AM$5*((DATE(YEAR($B425),MONTH($B425),MIN(AM$6,DAY(EOMONTH($B425,0))))&gt;=$B425)*(DATE(YEAR($B425),MONTH($B425),MIN(AM$6,DAY(EOMONTH($B425,0))))&lt;$C425)+(DATE(YEAR($B425),MONTH($B425)+1,MIN(AM$6,DAY(EOMONTH($B425,1))))&gt;=$B425)*(DATE(YEAR($B425),MONTH($B425)+1,MIN(AM$6,DAY(EOMONTH($B425,1))))&lt;$C425)))</f>
        <v>0</v>
      </c>
      <c r="AN425" s="48" t="n">
        <f aca="false">IF(OR(N(AN$5)=0,AN$6=""),0,AN$5*((DATE(YEAR($B425),MONTH($B425),MIN(AN$6,DAY(EOMONTH($B425,0))))&gt;=$B425)*(DATE(YEAR($B425),MONTH($B425),MIN(AN$6,DAY(EOMONTH($B425,0))))&lt;$C425)+(DATE(YEAR($B425),MONTH($B425)+1,MIN(AN$6,DAY(EOMONTH($B425,1))))&gt;=$B425)*(DATE(YEAR($B425),MONTH($B425)+1,MIN(AN$6,DAY(EOMONTH($B425,1))))&lt;$C425)))</f>
        <v>0</v>
      </c>
      <c r="AO425" s="48" t="n">
        <f aca="false">IF(OR(N(AO$5)=0,AO$6=""),0,AO$5*((DATE(YEAR($B425),MONTH($B425),MIN(AO$6,DAY(EOMONTH($B425,0))))&gt;=$B425)*(DATE(YEAR($B425),MONTH($B425),MIN(AO$6,DAY(EOMONTH($B425,0))))&lt;$C425)+(DATE(YEAR($B425),MONTH($B425)+1,MIN(AO$6,DAY(EOMONTH($B425,1))))&gt;=$B425)*(DATE(YEAR($B425),MONTH($B425)+1,MIN(AO$6,DAY(EOMONTH($B425,1))))&lt;$C425)))</f>
        <v>0</v>
      </c>
      <c r="AP425" s="48" t="n">
        <f aca="false">IF(OR(N(AP$5)=0,AP$6=""),0,AP$5*((DATE(YEAR($B425),MONTH($B425),MIN(AP$6,DAY(EOMONTH($B425,0))))&gt;=$B425)*(DATE(YEAR($B425),MONTH($B425),MIN(AP$6,DAY(EOMONTH($B425,0))))&lt;$C425)+(DATE(YEAR($B425),MONTH($B425)+1,MIN(AP$6,DAY(EOMONTH($B425,1))))&gt;=$B425)*(DATE(YEAR($B425),MONTH($B425)+1,MIN(AP$6,DAY(EOMONTH($B425,1))))&lt;$C425)))</f>
        <v>0</v>
      </c>
      <c r="AQ425" s="48" t="n">
        <f aca="false">IF(OR(N(AQ$5)=0,AQ$6=""),0,AQ$5*((DATE(YEAR($B425),MONTH($B425),MIN(AQ$6,DAY(EOMONTH($B425,0))))&gt;=$B425)*(DATE(YEAR($B425),MONTH($B425),MIN(AQ$6,DAY(EOMONTH($B425,0))))&lt;$C425)+(DATE(YEAR($B425),MONTH($B425)+1,MIN(AQ$6,DAY(EOMONTH($B425,1))))&gt;=$B425)*(DATE(YEAR($B425),MONTH($B425)+1,MIN(AQ$6,DAY(EOMONTH($B425,1))))&lt;$C425)))</f>
        <v>0</v>
      </c>
      <c r="AR425" s="48" t="n">
        <f aca="false">IF(OR(N(AR$5)=0,AR$6=""),0,AR$5*((DATE(YEAR($B425),MONTH($B425),MIN(AR$6,DAY(EOMONTH($B425,0))))&gt;=$B425)*(DATE(YEAR($B425),MONTH($B425),MIN(AR$6,DAY(EOMONTH($B425,0))))&lt;$C425)+(DATE(YEAR($B425),MONTH($B425)+1,MIN(AR$6,DAY(EOMONTH($B425,1))))&gt;=$B425)*(DATE(YEAR($B425),MONTH($B425)+1,MIN(AR$6,DAY(EOMONTH($B425,1))))&lt;$C425)))</f>
        <v>0</v>
      </c>
      <c r="AS425" s="48" t="n">
        <f aca="false">IF(OR(N(AS$5)=0,AS$6=""),0,AS$5*((DATE(YEAR($B425),MONTH($B425),MIN(AS$6,DAY(EOMONTH($B425,0))))&gt;=$B425)*(DATE(YEAR($B425),MONTH($B425),MIN(AS$6,DAY(EOMONTH($B425,0))))&lt;$C425)+(DATE(YEAR($B425),MONTH($B425)+1,MIN(AS$6,DAY(EOMONTH($B425,1))))&gt;=$B425)*(DATE(YEAR($B425),MONTH($B425)+1,MIN(AS$6,DAY(EOMONTH($B425,1))))&lt;$C425)))</f>
        <v>0</v>
      </c>
      <c r="AT425" s="48" t="n">
        <f aca="false">IF(OR(N(AT$5)=0,AT$6=""),0,AT$5*((DATE(YEAR($B425),MONTH($B425),MIN(AT$6,DAY(EOMONTH($B425,0))))&gt;=$B425)*(DATE(YEAR($B425),MONTH($B425),MIN(AT$6,DAY(EOMONTH($B425,0))))&lt;$C425)+(DATE(YEAR($B425),MONTH($B425)+1,MIN(AT$6,DAY(EOMONTH($B425,1))))&gt;=$B425)*(DATE(YEAR($B425),MONTH($B425)+1,MIN(AT$6,DAY(EOMONTH($B425,1))))&lt;$C425)))</f>
        <v>0</v>
      </c>
      <c r="AU425" s="48" t="n">
        <f aca="false">IF(OR(N(AU$5)=0,AU$6=""),0,AU$5*((DATE(YEAR($B425),MONTH($B425),MIN(AU$6,DAY(EOMONTH($B425,0))))&gt;=$B425)*(DATE(YEAR($B425),MONTH($B425),MIN(AU$6,DAY(EOMONTH($B425,0))))&lt;$C425)+(DATE(YEAR($B425),MONTH($B425)+1,MIN(AU$6,DAY(EOMONTH($B425,1))))&gt;=$B425)*(DATE(YEAR($B425),MONTH($B425)+1,MIN(AU$6,DAY(EOMONTH($B425,1))))&lt;$C425)))</f>
        <v>0</v>
      </c>
      <c r="AV425" s="48" t="n">
        <f aca="false">IF(OR(N(AV$5)=0,AV$6=""),0,AV$5*((DATE(YEAR($B425),MONTH($B425),MIN(AV$6,DAY(EOMONTH($B425,0))))&gt;=$B425)*(DATE(YEAR($B425),MONTH($B425),MIN(AV$6,DAY(EOMONTH($B425,0))))&lt;$C425)+(DATE(YEAR($B425),MONTH($B425)+1,MIN(AV$6,DAY(EOMONTH($B425,1))))&gt;=$B425)*(DATE(YEAR($B425),MONTH($B425)+1,MIN(AV$6,DAY(EOMONTH($B425,1))))&lt;$C425)))</f>
        <v>0</v>
      </c>
      <c r="AW425" s="48" t="n">
        <f aca="false">IF(OR(N(AW$5)=0,AW$6=""),0,AW$5*((DATE(YEAR($B425),MONTH($B425),MIN(AW$6,DAY(EOMONTH($B425,0))))&gt;=$B425)*(DATE(YEAR($B425),MONTH($B425),MIN(AW$6,DAY(EOMONTH($B425,0))))&lt;$C425)+(DATE(YEAR($B425),MONTH($B425)+1,MIN(AW$6,DAY(EOMONTH($B425,1))))&gt;=$B425)*(DATE(YEAR($B425),MONTH($B425)+1,MIN(AW$6,DAY(EOMONTH($B425,1))))&lt;$C425)))</f>
        <v>0</v>
      </c>
      <c r="AX425" s="48" t="n">
        <f aca="false">IF(OR(N(AX$5)=0,AX$6=""),0,AX$5*((DATE(YEAR($B425),MONTH($B425),MIN(AX$6,DAY(EOMONTH($B425,0))))&gt;=$B425)*(DATE(YEAR($B425),MONTH($B425),MIN(AX$6,DAY(EOMONTH($B425,0))))&lt;$C425)+(DATE(YEAR($B425),MONTH($B425)+1,MIN(AX$6,DAY(EOMONTH($B425,1))))&gt;=$B425)*(DATE(YEAR($B425),MONTH($B425)+1,MIN(AX$6,DAY(EOMONTH($B425,1))))&lt;$C425)))</f>
        <v>0</v>
      </c>
      <c r="AY425" s="48" t="n">
        <f aca="false">IF(OR(N(AY$5)=0,AY$6=""),0,AY$5*((DATE(YEAR($B425),MONTH($B425),MIN(AY$6,DAY(EOMONTH($B425,0))))&gt;=$B425)*(DATE(YEAR($B425),MONTH($B425),MIN(AY$6,DAY(EOMONTH($B425,0))))&lt;$C425)+(DATE(YEAR($B425),MONTH($B425)+1,MIN(AY$6,DAY(EOMONTH($B425,1))))&gt;=$B425)*(DATE(YEAR($B425),MONTH($B425)+1,MIN(AY$6,DAY(EOMONTH($B425,1))))&lt;$C425)))</f>
        <v>0</v>
      </c>
      <c r="AZ425" s="48" t="n">
        <f aca="false">IF(OR(N(AZ$5)=0,AZ$6=""),0,AZ$5*((DATE(YEAR($B425),MONTH($B425),MIN(AZ$6,DAY(EOMONTH($B425,0))))&gt;=$B425)*(DATE(YEAR($B425),MONTH($B425),MIN(AZ$6,DAY(EOMONTH($B425,0))))&lt;$C425)+(DATE(YEAR($B425),MONTH($B425)+1,MIN(AZ$6,DAY(EOMONTH($B425,1))))&gt;=$B425)*(DATE(YEAR($B425),MONTH($B425)+1,MIN(AZ$6,DAY(EOMONTH($B425,1))))&lt;$C425)))</f>
        <v>0</v>
      </c>
      <c r="BA425" s="48" t="n">
        <f aca="false">IF(OR(N(BA$5)=0,BA$6=""),0,BA$5*((DATE(YEAR($B425),MONTH($B425),MIN(BA$6,DAY(EOMONTH($B425,0))))&gt;=$B425)*(DATE(YEAR($B425),MONTH($B425),MIN(BA$6,DAY(EOMONTH($B425,0))))&lt;$C425)+(DATE(YEAR($B425),MONTH($B425)+1,MIN(BA$6,DAY(EOMONTH($B425,1))))&gt;=$B425)*(DATE(YEAR($B425),MONTH($B425)+1,MIN(BA$6,DAY(EOMONTH($B425,1))))&lt;$C425)))</f>
        <v>0</v>
      </c>
      <c r="BB425" s="48" t="n">
        <f aca="false">IF(OR(N(BB$5)=0,BB$6=""),0,BB$5*((DATE(YEAR($B425),MONTH($B425),MIN(BB$6,DAY(EOMONTH($B425,0))))&gt;=$B425)*(DATE(YEAR($B425),MONTH($B425),MIN(BB$6,DAY(EOMONTH($B425,0))))&lt;$C425)+(DATE(YEAR($B425),MONTH($B425)+1,MIN(BB$6,DAY(EOMONTH($B425,1))))&gt;=$B425)*(DATE(YEAR($B425),MONTH($B425)+1,MIN(BB$6,DAY(EOMONTH($B425,1))))&lt;$C425)))</f>
        <v>0</v>
      </c>
      <c r="BC425" s="48" t="n">
        <f aca="false">IF(OR(N(BC$5)=0,BC$6=""),0,BC$5*((DATE(YEAR($B425),MONTH($B425),MIN(BC$6,DAY(EOMONTH($B425,0))))&gt;=$B425)*(DATE(YEAR($B425),MONTH($B425),MIN(BC$6,DAY(EOMONTH($B425,0))))&lt;$C425)+(DATE(YEAR($B425),MONTH($B425)+1,MIN(BC$6,DAY(EOMONTH($B425,1))))&gt;=$B425)*(DATE(YEAR($B425),MONTH($B425)+1,MIN(BC$6,DAY(EOMONTH($B425,1))))&lt;$C425)))</f>
        <v>0</v>
      </c>
      <c r="BD425" s="48" t="n">
        <f aca="false">IF(OR(N(BD$5)=0,BD$6=""),0,BD$5*((DATE(YEAR($B425),MONTH($B425),MIN(BD$6,DAY(EOMONTH($B425,0))))&gt;=$B425)*(DATE(YEAR($B425),MONTH($B425),MIN(BD$6,DAY(EOMONTH($B425,0))))&lt;$C425)+(DATE(YEAR($B425),MONTH($B425)+1,MIN(BD$6,DAY(EOMONTH($B425,1))))&gt;=$B425)*(DATE(YEAR($B425),MONTH($B425)+1,MIN(BD$6,DAY(EOMONTH($B425,1))))&lt;$C425)))</f>
        <v>0</v>
      </c>
      <c r="BE425" s="48" t="n">
        <f aca="false">IF(OR(N(BE$5)=0,BE$6=""),0,BE$5*((DATE(YEAR($B425),MONTH($B425),MIN(BE$6,DAY(EOMONTH($B425,0))))&gt;=$B425)*(DATE(YEAR($B425),MONTH($B425),MIN(BE$6,DAY(EOMONTH($B425,0))))&lt;$C425)+(DATE(YEAR($B425),MONTH($B425)+1,MIN(BE$6,DAY(EOMONTH($B425,1))))&gt;=$B425)*(DATE(YEAR($B425),MONTH($B425)+1,MIN(BE$6,DAY(EOMONTH($B425,1))))&lt;$C425)))</f>
        <v>0</v>
      </c>
      <c r="BF425" s="48" t="n">
        <f aca="false">IF(OR(N(BF$5)=0,BF$6=""),0,BF$5*((DATE(YEAR($B425),MONTH($B425),MIN(BF$6,DAY(EOMONTH($B425,0))))&gt;=$B425)*(DATE(YEAR($B425),MONTH($B425),MIN(BF$6,DAY(EOMONTH($B425,0))))&lt;$C425)+(DATE(YEAR($B425),MONTH($B425)+1,MIN(BF$6,DAY(EOMONTH($B425,1))))&gt;=$B425)*(DATE(YEAR($B425),MONTH($B425)+1,MIN(BF$6,DAY(EOMONTH($B425,1))))&lt;$C425)))</f>
        <v>0</v>
      </c>
      <c r="BG425" s="48" t="n">
        <f aca="false">IF(OR(N(BG$5)=0,BG$6=""),0,BG$5*((DATE(YEAR($B425),MONTH($B425),MIN(BG$6,DAY(EOMONTH($B425,0))))&gt;=$B425)*(DATE(YEAR($B425),MONTH($B425),MIN(BG$6,DAY(EOMONTH($B425,0))))&lt;$C425)+(DATE(YEAR($B425),MONTH($B425)+1,MIN(BG$6,DAY(EOMONTH($B425,1))))&gt;=$B425)*(DATE(YEAR($B425),MONTH($B425)+1,MIN(BG$6,DAY(EOMONTH($B425,1))))&lt;$C425)))</f>
        <v>0</v>
      </c>
      <c r="BH425" s="48" t="n">
        <f aca="false">IF(OR(N(BH$5)=0,BH$6=""),0,BH$5*((DATE(YEAR($B425),MONTH($B425),MIN(BH$6,DAY(EOMONTH($B425,0))))&gt;=$B425)*(DATE(YEAR($B425),MONTH($B425),MIN(BH$6,DAY(EOMONTH($B425,0))))&lt;$C425)+(DATE(YEAR($B425),MONTH($B425)+1,MIN(BH$6,DAY(EOMONTH($B425,1))))&gt;=$B425)*(DATE(YEAR($B425),MONTH($B425)+1,MIN(BH$6,DAY(EOMONTH($B425,1))))&lt;$C425)))</f>
        <v>0</v>
      </c>
      <c r="BI425" s="48" t="n">
        <f aca="false">IF(OR(N(BI$5)=0,BI$6=""),0,BI$5*((DATE(YEAR($B425),MONTH($B425),MIN(BI$6,DAY(EOMONTH($B425,0))))&gt;=$B425)*(DATE(YEAR($B425),MONTH($B425),MIN(BI$6,DAY(EOMONTH($B425,0))))&lt;$C425)+(DATE(YEAR($B425),MONTH($B425)+1,MIN(BI$6,DAY(EOMONTH($B425,1))))&gt;=$B425)*(DATE(YEAR($B425),MONTH($B425)+1,MIN(BI$6,DAY(EOMONTH($B425,1))))&lt;$C425)))</f>
        <v>0</v>
      </c>
      <c r="BJ425" s="48" t="n">
        <f aca="false">IF(OR(N(BJ$5)=0,BJ$6=""),0,BJ$5*((DATE(YEAR($B425),MONTH($B425),MIN(BJ$6,DAY(EOMONTH($B425,0))))&gt;=$B425)*(DATE(YEAR($B425),MONTH($B425),MIN(BJ$6,DAY(EOMONTH($B425,0))))&lt;$C425)+(DATE(YEAR($B425),MONTH($B425)+1,MIN(BJ$6,DAY(EOMONTH($B425,1))))&gt;=$B425)*(DATE(YEAR($B425),MONTH($B425)+1,MIN(BJ$6,DAY(EOMONTH($B425,1))))&lt;$C425)))</f>
        <v>0</v>
      </c>
      <c r="BK425" s="48" t="n">
        <f aca="false">IF(OR(N(BK$5)=0,BK$6=""),0,BK$5*((DATE(YEAR($B425),MONTH($B425),MIN(BK$6,DAY(EOMONTH($B425,0))))&gt;=$B425)*(DATE(YEAR($B425),MONTH($B425),MIN(BK$6,DAY(EOMONTH($B425,0))))&lt;$C425)+(DATE(YEAR($B425),MONTH($B425)+1,MIN(BK$6,DAY(EOMONTH($B425,1))))&gt;=$B425)*(DATE(YEAR($B425),MONTH($B425)+1,MIN(BK$6,DAY(EOMONTH($B425,1))))&lt;$C425)))</f>
        <v>0</v>
      </c>
      <c r="BL425" s="48" t="n">
        <f aca="false">IF(OR(N(BL$5)=0,BL$6=""),0,BL$5*((DATE(YEAR($B425),MONTH($B425),MIN(BL$6,DAY(EOMONTH($B425,0))))&gt;=$B425)*(DATE(YEAR($B425),MONTH($B425),MIN(BL$6,DAY(EOMONTH($B425,0))))&lt;$C425)+(DATE(YEAR($B425),MONTH($B425)+1,MIN(BL$6,DAY(EOMONTH($B425,1))))&gt;=$B425)*(DATE(YEAR($B425),MONTH($B425)+1,MIN(BL$6,DAY(EOMONTH($B425,1))))&lt;$C425)))</f>
        <v>0</v>
      </c>
      <c r="BM425" s="48" t="n">
        <f aca="false">IF(OR(N(BM$5)=0,BM$6=""),0,BM$5*((DATE(YEAR($B425),MONTH($B425),MIN(BM$6,DAY(EOMONTH($B425,0))))&gt;=$B425)*(DATE(YEAR($B425),MONTH($B425),MIN(BM$6,DAY(EOMONTH($B425,0))))&lt;$C425)+(DATE(YEAR($B425),MONTH($B425)+1,MIN(BM$6,DAY(EOMONTH($B425,1))))&gt;=$B425)*(DATE(YEAR($B425),MONTH($B425)+1,MIN(BM$6,DAY(EOMONTH($B425,1))))&lt;$C425)))</f>
        <v>0</v>
      </c>
      <c r="BN425" s="48" t="n">
        <f aca="false">IF(OR(N(BN$5)=0,BN$6=""),0,BN$5*((DATE(YEAR($B425),MONTH($B425),MIN(BN$6,DAY(EOMONTH($B425,0))))&gt;=$B425)*(DATE(YEAR($B425),MONTH($B425),MIN(BN$6,DAY(EOMONTH($B425,0))))&lt;$C425)+(DATE(YEAR($B425),MONTH($B425)+1,MIN(BN$6,DAY(EOMONTH($B425,1))))&gt;=$B425)*(DATE(YEAR($B425),MONTH($B425)+1,MIN(BN$6,DAY(EOMONTH($B425,1))))&lt;$C425)))</f>
        <v>0</v>
      </c>
      <c r="BO425" s="48" t="n">
        <f aca="false">IF(OR(N(BO$5)=0,BO$6=""),0,BO$5*((DATE(YEAR($B425),MONTH($B425),MIN(BO$6,DAY(EOMONTH($B425,0))))&gt;=$B425)*(DATE(YEAR($B425),MONTH($B425),MIN(BO$6,DAY(EOMONTH($B425,0))))&lt;$C425)+(DATE(YEAR($B425),MONTH($B425)+1,MIN(BO$6,DAY(EOMONTH($B425,1))))&gt;=$B425)*(DATE(YEAR($B425),MONTH($B425)+1,MIN(BO$6,DAY(EOMONTH($B425,1))))&lt;$C425)))</f>
        <v>0</v>
      </c>
      <c r="BP425" s="48" t="n">
        <f aca="false">IF(OR(N(BP$5)=0,BP$6=""),0,BP$5*((DATE(YEAR($B425),MONTH($B425),MIN(BP$6,DAY(EOMONTH($B425,0))))&gt;=$B425)*(DATE(YEAR($B425),MONTH($B425),MIN(BP$6,DAY(EOMONTH($B425,0))))&lt;$C425)+(DATE(YEAR($B425),MONTH($B425)+1,MIN(BP$6,DAY(EOMONTH($B425,1))))&gt;=$B425)*(DATE(YEAR($B425),MONTH($B425)+1,MIN(BP$6,DAY(EOMONTH($B425,1))))&lt;$C425)))</f>
        <v>0</v>
      </c>
      <c r="BQ425" s="48" t="n">
        <f aca="false">IF(OR(N(BQ$5)=0,BQ$6=""),0,BQ$5*((DATE(YEAR($B425),MONTH($B425),MIN(BQ$6,DAY(EOMONTH($B425,0))))&gt;=$B425)*(DATE(YEAR($B425),MONTH($B425),MIN(BQ$6,DAY(EOMONTH($B425,0))))&lt;$C425)+(DATE(YEAR($B425),MONTH($B425)+1,MIN(BQ$6,DAY(EOMONTH($B425,1))))&gt;=$B425)*(DATE(YEAR($B425),MONTH($B425)+1,MIN(BQ$6,DAY(EOMONTH($B425,1))))&lt;$C425)))</f>
        <v>0</v>
      </c>
      <c r="BR425" s="48" t="n">
        <f aca="false">IF(OR(N(BR$5)=0,BR$6=""),0,BR$5*((DATE(YEAR($B425),MONTH($B425),MIN(BR$6,DAY(EOMONTH($B425,0))))&gt;=$B425)*(DATE(YEAR($B425),MONTH($B425),MIN(BR$6,DAY(EOMONTH($B425,0))))&lt;$C425)+(DATE(YEAR($B425),MONTH($B425)+1,MIN(BR$6,DAY(EOMONTH($B425,1))))&gt;=$B425)*(DATE(YEAR($B425),MONTH($B425)+1,MIN(BR$6,DAY(EOMONTH($B425,1))))&lt;$C425)))</f>
        <v>0</v>
      </c>
      <c r="BS425" s="48" t="n">
        <f aca="false">IF(OR(N(BS$5)=0,BS$6=""),0,BS$5*((DATE(YEAR($B425),MONTH($B425),MIN(BS$6,DAY(EOMONTH($B425,0))))&gt;=$B425)*(DATE(YEAR($B425),MONTH($B425),MIN(BS$6,DAY(EOMONTH($B425,0))))&lt;$C425)+(DATE(YEAR($B425),MONTH($B425)+1,MIN(BS$6,DAY(EOMONTH($B425,1))))&gt;=$B425)*(DATE(YEAR($B425),MONTH($B425)+1,MIN(BS$6,DAY(EOMONTH($B425,1))))&lt;$C425)))</f>
        <v>0</v>
      </c>
      <c r="BT425" s="48" t="n">
        <f aca="false">IF(OR(N(BT$5)=0,BT$6=""),0,BT$5*((DATE(YEAR($B425),MONTH($B425),MIN(BT$6,DAY(EOMONTH($B425,0))))&gt;=$B425)*(DATE(YEAR($B425),MONTH($B425),MIN(BT$6,DAY(EOMONTH($B425,0))))&lt;$C425)+(DATE(YEAR($B425),MONTH($B425)+1,MIN(BT$6,DAY(EOMONTH($B425,1))))&gt;=$B425)*(DATE(YEAR($B425),MONTH($B425)+1,MIN(BT$6,DAY(EOMONTH($B425,1))))&lt;$C425)))</f>
        <v>0</v>
      </c>
      <c r="BU425" s="48" t="n">
        <f aca="false">IF(OR(N(BU$5)=0,BU$6=""),0,BU$5*((DATE(YEAR($B425),MONTH($B425),MIN(BU$6,DAY(EOMONTH($B425,0))))&gt;=$B425)*(DATE(YEAR($B425),MONTH($B425),MIN(BU$6,DAY(EOMONTH($B425,0))))&lt;$C425)+(DATE(YEAR($B425),MONTH($B425)+1,MIN(BU$6,DAY(EOMONTH($B425,1))))&gt;=$B425)*(DATE(YEAR($B425),MONTH($B425)+1,MIN(BU$6,DAY(EOMONTH($B425,1))))&lt;$C425)))</f>
        <v>0</v>
      </c>
      <c r="BV425" s="48" t="n">
        <f aca="false">IF(OR(N(BV$5)=0,BV$6=""),0,BV$5*((DATE(YEAR($B425),MONTH($B425),MIN(BV$6,DAY(EOMONTH($B425,0))))&gt;=$B425)*(DATE(YEAR($B425),MONTH($B425),MIN(BV$6,DAY(EOMONTH($B425,0))))&lt;$C425)+(DATE(YEAR($B425),MONTH($B425)+1,MIN(BV$6,DAY(EOMONTH($B425,1))))&gt;=$B425)*(DATE(YEAR($B425),MONTH($B425)+1,MIN(BV$6,DAY(EOMONTH($B425,1))))&lt;$C425)))</f>
        <v>0</v>
      </c>
      <c r="BW425" s="48" t="n">
        <f aca="false">IF(OR(N(BW$5)=0,BW$6=""),0,BW$5*((DATE(YEAR($B425),MONTH($B425),MIN(BW$6,DAY(EOMONTH($B425,0))))&gt;=$B425)*(DATE(YEAR($B425),MONTH($B425),MIN(BW$6,DAY(EOMONTH($B425,0))))&lt;$C425)+(DATE(YEAR($B425),MONTH($B425)+1,MIN(BW$6,DAY(EOMONTH($B425,1))))&gt;=$B425)*(DATE(YEAR($B425),MONTH($B425)+1,MIN(BW$6,DAY(EOMONTH($B425,1))))&lt;$C425)))</f>
        <v>0</v>
      </c>
      <c r="BX425" s="48" t="n">
        <f aca="false">MIN(Z425,(FT424*(1+FT$5/Setup!$C$36)+IF($V425=1,N($F425),0)))</f>
        <v>0</v>
      </c>
      <c r="BY425" s="48" t="n">
        <f aca="false">MIN(AA425,(FU424*(1+FU$5/Setup!$C$36)+IF($V425=2,N($F425),0)))</f>
        <v>0</v>
      </c>
      <c r="BZ425" s="48" t="n">
        <f aca="false">MIN(AB425,(FV424*(1+FV$5/Setup!$C$36)+IF($V425=3,N($F425),0)))</f>
        <v>0</v>
      </c>
      <c r="CA425" s="48" t="n">
        <f aca="false">MIN(AC425,(FW424*(1+FW$5/Setup!$C$36)+IF($V425=4,N($F425),0)))</f>
        <v>0</v>
      </c>
      <c r="CB425" s="48" t="n">
        <f aca="false">MIN(AD425,(FX424*(1+FX$5/Setup!$C$36)+IF($V425=5,N($F425),0)))</f>
        <v>0</v>
      </c>
      <c r="CC425" s="48" t="n">
        <f aca="false">MIN(AE425,(FY424*(1+FY$5/Setup!$C$36)+IF($V425=6,N($F425),0)))</f>
        <v>0</v>
      </c>
      <c r="CD425" s="48" t="n">
        <f aca="false">MIN(AF425,(FZ424*(1+FZ$5/Setup!$C$36)+IF($V425=7,N($F425),0)))</f>
        <v>0</v>
      </c>
      <c r="CE425" s="48" t="n">
        <f aca="false">MIN(AG425,(GA424*(1+GA$5/Setup!$C$36)+IF($V425=8,N($F425),0)))</f>
        <v>0</v>
      </c>
      <c r="CF425" s="48" t="n">
        <f aca="false">MIN(AH425,(GB424*(1+GB$5/Setup!$C$36)+IF($V425=9,N($F425),0)))</f>
        <v>0</v>
      </c>
      <c r="CG425" s="48" t="n">
        <f aca="false">MIN(AI425,(GC424*(1+GC$5/Setup!$C$36)+IF($V425=10,N($F425),0)))</f>
        <v>0</v>
      </c>
      <c r="CH425" s="48" t="n">
        <f aca="false">MIN(AJ425,(GD424*(1+GD$5/Setup!$C$36)+IF($V425=11,N($F425),0)))</f>
        <v>0</v>
      </c>
      <c r="CI425" s="48" t="n">
        <f aca="false">MIN(AK425,(GE424*(1+GE$5/Setup!$C$36)+IF($V425=12,N($F425),0)))</f>
        <v>0</v>
      </c>
      <c r="CJ425" s="48" t="n">
        <f aca="false">MIN(AL425,(GF424*(1+GF$5/Setup!$C$36)+IF($V425=13,N($F425),0)))</f>
        <v>0</v>
      </c>
      <c r="CK425" s="48" t="n">
        <f aca="false">MIN(AM425,(GG424*(1+GG$5/Setup!$C$36)+IF($V425=14,N($F425),0)))</f>
        <v>0</v>
      </c>
      <c r="CL425" s="48" t="n">
        <f aca="false">MIN(AN425,(GH424*(1+GH$5/Setup!$C$36)+IF($V425=15,N($F425),0)))</f>
        <v>0</v>
      </c>
      <c r="CM425" s="48" t="n">
        <f aca="false">MIN(AO425,(GI424*(1+GI$5/Setup!$C$36)+IF($V425=16,N($F425),0)))</f>
        <v>0</v>
      </c>
      <c r="CN425" s="48" t="n">
        <f aca="false">MIN(AP425,(GJ424*(1+GJ$5/Setup!$C$36)+IF($V425=17,N($F425),0)))</f>
        <v>0</v>
      </c>
      <c r="CO425" s="48" t="n">
        <f aca="false">MIN(AQ425,(GK424*(1+GK$5/Setup!$C$36)+IF($V425=18,N($F425),0)))</f>
        <v>0</v>
      </c>
      <c r="CP425" s="48" t="n">
        <f aca="false">MIN(AR425,(GL424*(1+GL$5/Setup!$C$36)+IF($V425=19,N($F425),0)))</f>
        <v>0</v>
      </c>
      <c r="CQ425" s="48" t="n">
        <f aca="false">MIN(AS425,(GM424*(1+GM$5/Setup!$C$36)+IF($V425=20,N($F425),0)))</f>
        <v>0</v>
      </c>
      <c r="CR425" s="48" t="n">
        <f aca="false">MIN(AT425,(GN424*(1+GN$5/Setup!$C$36)+IF($V425=21,N($F425),0)))</f>
        <v>0</v>
      </c>
      <c r="CS425" s="48" t="n">
        <f aca="false">MIN(AU425,(GO424*(1+GO$5/Setup!$C$36)+IF($V425=22,N($F425),0)))</f>
        <v>0</v>
      </c>
      <c r="CT425" s="48" t="n">
        <f aca="false">MIN(AV425,(GP424*(1+GP$5/Setup!$C$36)+IF($V425=23,N($F425),0)))</f>
        <v>0</v>
      </c>
      <c r="CU425" s="48" t="n">
        <f aca="false">MIN(AW425,(GQ424*(1+GQ$5/Setup!$C$36)+IF($V425=24,N($F425),0)))</f>
        <v>0</v>
      </c>
      <c r="CV425" s="48" t="n">
        <f aca="false">MIN(AX425,(GR424*(1+GR$5/Setup!$C$36)+IF($V425=25,N($F425),0)))</f>
        <v>0</v>
      </c>
      <c r="CW425" s="48" t="n">
        <f aca="false">MIN(AY425,(GS424*(1+GS$5/Setup!$C$36)+IF($V425=26,N($F425),0)))</f>
        <v>0</v>
      </c>
      <c r="CX425" s="48" t="n">
        <f aca="false">MIN(AZ425,(GT424*(1+GT$5/Setup!$C$36)+IF($V425=27,N($F425),0)))</f>
        <v>0</v>
      </c>
      <c r="CY425" s="48" t="n">
        <f aca="false">MIN(BA425,(GU424*(1+GU$5/Setup!$C$36)+IF($V425=28,N($F425),0)))</f>
        <v>0</v>
      </c>
      <c r="CZ425" s="48" t="n">
        <f aca="false">MIN(BB425,(GV424*(1+GV$5/Setup!$C$36)+IF($V425=29,N($F425),0)))</f>
        <v>0</v>
      </c>
      <c r="DA425" s="48" t="n">
        <f aca="false">MIN(BC425,(GW424*(1+GW$5/Setup!$C$36)+IF($V425=30,N($F425),0)))</f>
        <v>0</v>
      </c>
      <c r="DB425" s="48" t="n">
        <f aca="false">MIN(BD425,(GX424*(1+GX$5/Setup!$C$36)+IF($V425=31,N($F425),0)))</f>
        <v>0</v>
      </c>
      <c r="DC425" s="48" t="n">
        <f aca="false">MIN(BE425,(GY424*(1+GY$5/Setup!$C$36)+IF($V425=32,N($F425),0)))</f>
        <v>0</v>
      </c>
      <c r="DD425" s="48" t="n">
        <f aca="false">MIN(BF425,(GZ424*(1+GZ$5/Setup!$C$36)+IF($V425=33,N($F425),0)))</f>
        <v>0</v>
      </c>
      <c r="DE425" s="48" t="n">
        <f aca="false">MIN(BG425,(HA424*(1+HA$5/Setup!$C$36)+IF($V425=34,N($F425),0)))</f>
        <v>0</v>
      </c>
      <c r="DF425" s="48" t="n">
        <f aca="false">MIN(BH425,(HB424*(1+HB$5/Setup!$C$36)+IF($V425=35,N($F425),0)))</f>
        <v>0</v>
      </c>
      <c r="DG425" s="48" t="n">
        <f aca="false">MIN(BI425,(HC424*(1+HC$5/Setup!$C$36)+IF($V425=36,N($F425),0)))</f>
        <v>0</v>
      </c>
      <c r="DH425" s="48" t="n">
        <f aca="false">MIN(BJ425,(HD424*(1+HD$5/Setup!$C$36)+IF($V425=37,N($F425),0)))</f>
        <v>0</v>
      </c>
      <c r="DI425" s="48" t="n">
        <f aca="false">MIN(BK425,(HE424*(1+HE$5/Setup!$C$36)+IF($V425=38,N($F425),0)))</f>
        <v>0</v>
      </c>
      <c r="DJ425" s="48" t="n">
        <f aca="false">MIN(BL425,(HF424*(1+HF$5/Setup!$C$36)+IF($V425=39,N($F425),0)))</f>
        <v>0</v>
      </c>
      <c r="DK425" s="48" t="n">
        <f aca="false">MIN(BM425,(HG424*(1+HG$5/Setup!$C$36)+IF($V425=40,N($F425),0)))</f>
        <v>0</v>
      </c>
      <c r="DL425" s="48" t="n">
        <f aca="false">MIN(BN425,(HH424*(1+HH$5/Setup!$C$36)+IF($V425=41,N($F425),0)))</f>
        <v>0</v>
      </c>
      <c r="DM425" s="48" t="n">
        <f aca="false">MIN(BO425,(HI424*(1+HI$5/Setup!$C$36)+IF($V425=42,N($F425),0)))</f>
        <v>0</v>
      </c>
      <c r="DN425" s="48" t="n">
        <f aca="false">MIN(BP425,(HJ424*(1+HJ$5/Setup!$C$36)+IF($V425=43,N($F425),0)))</f>
        <v>0</v>
      </c>
      <c r="DO425" s="48" t="n">
        <f aca="false">MIN(BQ425,(HK424*(1+HK$5/Setup!$C$36)+IF($V425=44,N($F425),0)))</f>
        <v>0</v>
      </c>
      <c r="DP425" s="48" t="n">
        <f aca="false">MIN(BR425,(HL424*(1+HL$5/Setup!$C$36)+IF($V425=45,N($F425),0)))</f>
        <v>0</v>
      </c>
      <c r="DQ425" s="48" t="n">
        <f aca="false">MIN(BS425,(HM424*(1+HM$5/Setup!$C$36)+IF($V425=46,N($F425),0)))</f>
        <v>0</v>
      </c>
      <c r="DR425" s="48" t="n">
        <f aca="false">MIN(BT425,(HN424*(1+HN$5/Setup!$C$36)+IF($V425=47,N($F425),0)))</f>
        <v>0</v>
      </c>
      <c r="DS425" s="48" t="n">
        <f aca="false">MIN(BU425,(HO424*(1+HO$5/Setup!$C$36)+IF($V425=48,N($F425),0)))</f>
        <v>0</v>
      </c>
      <c r="DT425" s="48" t="n">
        <f aca="false">MIN(BV425,(HP424*(1+HP$5/Setup!$C$36)+IF($V425=49,N($F425),0)))</f>
        <v>0</v>
      </c>
      <c r="DU425" s="48" t="n">
        <f aca="false">MIN(BW425,(HQ424*(1+HQ$5/Setup!$C$36)+IF($V425=50,N($F425),0)))</f>
        <v>0</v>
      </c>
      <c r="DV425" s="48" t="n">
        <f aca="false">MIN(MAX((FT424*(1+FT$5/Setup!$C$36)+IF($V425=1,N($F425),0))-BX425,0),MAX($P425-0,0))</f>
        <v>0</v>
      </c>
      <c r="DW425" s="48" t="n">
        <f aca="false">MIN(MAX((FU424*(1+FU$5/Setup!$C$36)+IF($V425=2,N($F425),0))-BY425,0),MAX($P425-SUM(DV425:DV425),0))</f>
        <v>0</v>
      </c>
      <c r="DX425" s="48" t="n">
        <f aca="false">MIN(MAX((FV424*(1+FV$5/Setup!$C$36)+IF($V425=3,N($F425),0))-BZ425,0),MAX($P425-SUM(DV425:DW425),0))</f>
        <v>0</v>
      </c>
      <c r="DY425" s="48" t="n">
        <f aca="false">MIN(MAX((FW424*(1+FW$5/Setup!$C$36)+IF($V425=4,N($F425),0))-CA425,0),MAX($P425-SUM(DV425:DX425),0))</f>
        <v>0</v>
      </c>
      <c r="DZ425" s="48" t="n">
        <f aca="false">MIN(MAX((FX424*(1+FX$5/Setup!$C$36)+IF($V425=5,N($F425),0))-CB425,0),MAX($P425-SUM(DV425:DY425),0))</f>
        <v>0</v>
      </c>
      <c r="EA425" s="48" t="n">
        <f aca="false">MIN(MAX((FY424*(1+FY$5/Setup!$C$36)+IF($V425=6,N($F425),0))-CC425,0),MAX($P425-SUM(DV425:DZ425),0))</f>
        <v>0</v>
      </c>
      <c r="EB425" s="48" t="n">
        <f aca="false">MIN(MAX((FZ424*(1+FZ$5/Setup!$C$36)+IF($V425=7,N($F425),0))-CD425,0),MAX($P425-SUM(DV425:EA425),0))</f>
        <v>0</v>
      </c>
      <c r="EC425" s="48" t="n">
        <f aca="false">MIN(MAX((GA424*(1+GA$5/Setup!$C$36)+IF($V425=8,N($F425),0))-CE425,0),MAX($P425-SUM(DV425:EB425),0))</f>
        <v>0</v>
      </c>
      <c r="ED425" s="48" t="n">
        <f aca="false">MIN(MAX((GB424*(1+GB$5/Setup!$C$36)+IF($V425=9,N($F425),0))-CF425,0),MAX($P425-SUM(DV425:EC425),0))</f>
        <v>0</v>
      </c>
      <c r="EE425" s="48" t="n">
        <f aca="false">MIN(MAX((GC424*(1+GC$5/Setup!$C$36)+IF($V425=10,N($F425),0))-CG425,0),MAX($P425-SUM(DV425:ED425),0))</f>
        <v>0</v>
      </c>
      <c r="EF425" s="48" t="n">
        <f aca="false">MIN(MAX((GD424*(1+GD$5/Setup!$C$36)+IF($V425=11,N($F425),0))-CH425,0),MAX($P425-SUM(DV425:EE425),0))</f>
        <v>0</v>
      </c>
      <c r="EG425" s="48" t="n">
        <f aca="false">MIN(MAX((GE424*(1+GE$5/Setup!$C$36)+IF($V425=12,N($F425),0))-CI425,0),MAX($P425-SUM(DV425:EF425),0))</f>
        <v>0</v>
      </c>
      <c r="EH425" s="48" t="n">
        <f aca="false">MIN(MAX((GF424*(1+GF$5/Setup!$C$36)+IF($V425=13,N($F425),0))-CJ425,0),MAX($P425-SUM(DV425:EG425),0))</f>
        <v>0</v>
      </c>
      <c r="EI425" s="48" t="n">
        <f aca="false">MIN(MAX((GG424*(1+GG$5/Setup!$C$36)+IF($V425=14,N($F425),0))-CK425,0),MAX($P425-SUM(DV425:EH425),0))</f>
        <v>0</v>
      </c>
      <c r="EJ425" s="48" t="n">
        <f aca="false">MIN(MAX((GH424*(1+GH$5/Setup!$C$36)+IF($V425=15,N($F425),0))-CL425,0),MAX($P425-SUM(DV425:EI425),0))</f>
        <v>0</v>
      </c>
      <c r="EK425" s="48" t="n">
        <f aca="false">MIN(MAX((GI424*(1+GI$5/Setup!$C$36)+IF($V425=16,N($F425),0))-CM425,0),MAX($P425-SUM(DV425:EJ425),0))</f>
        <v>0</v>
      </c>
      <c r="EL425" s="48" t="n">
        <f aca="false">MIN(MAX((GJ424*(1+GJ$5/Setup!$C$36)+IF($V425=17,N($F425),0))-CN425,0),MAX($P425-SUM(DV425:EK425),0))</f>
        <v>0</v>
      </c>
      <c r="EM425" s="48" t="n">
        <f aca="false">MIN(MAX((GK424*(1+GK$5/Setup!$C$36)+IF($V425=18,N($F425),0))-CO425,0),MAX($P425-SUM(DV425:EL425),0))</f>
        <v>0</v>
      </c>
      <c r="EN425" s="48" t="n">
        <f aca="false">MIN(MAX((GL424*(1+GL$5/Setup!$C$36)+IF($V425=19,N($F425),0))-CP425,0),MAX($P425-SUM(DV425:EM425),0))</f>
        <v>0</v>
      </c>
      <c r="EO425" s="48" t="n">
        <f aca="false">MIN(MAX((GM424*(1+GM$5/Setup!$C$36)+IF($V425=20,N($F425),0))-CQ425,0),MAX($P425-SUM(DV425:EN425),0))</f>
        <v>0</v>
      </c>
      <c r="EP425" s="48" t="n">
        <f aca="false">MIN(MAX((GN424*(1+GN$5/Setup!$C$36)+IF($V425=21,N($F425),0))-CR425,0),MAX($P425-SUM(DV425:EO425),0))</f>
        <v>0</v>
      </c>
      <c r="EQ425" s="48" t="n">
        <f aca="false">MIN(MAX((GO424*(1+GO$5/Setup!$C$36)+IF($V425=22,N($F425),0))-CS425,0),MAX($P425-SUM(DV425:EP425),0))</f>
        <v>0</v>
      </c>
      <c r="ER425" s="48" t="n">
        <f aca="false">MIN(MAX((GP424*(1+GP$5/Setup!$C$36)+IF($V425=23,N($F425),0))-CT425,0),MAX($P425-SUM(DV425:EQ425),0))</f>
        <v>0</v>
      </c>
      <c r="ES425" s="48" t="n">
        <f aca="false">MIN(MAX((GQ424*(1+GQ$5/Setup!$C$36)+IF($V425=24,N($F425),0))-CU425,0),MAX($P425-SUM(DV425:ER425),0))</f>
        <v>0</v>
      </c>
      <c r="ET425" s="48" t="n">
        <f aca="false">MIN(MAX((GR424*(1+GR$5/Setup!$C$36)+IF($V425=25,N($F425),0))-CV425,0),MAX($P425-SUM(DV425:ES425),0))</f>
        <v>0</v>
      </c>
      <c r="EU425" s="48" t="n">
        <f aca="false">MIN(MAX((GS424*(1+GS$5/Setup!$C$36)+IF($V425=26,N($F425),0))-CW425,0),MAX($P425-SUM(DV425:ET425),0))</f>
        <v>0</v>
      </c>
      <c r="EV425" s="48" t="n">
        <f aca="false">MIN(MAX((GT424*(1+GT$5/Setup!$C$36)+IF($V425=27,N($F425),0))-CX425,0),MAX($P425-SUM(DV425:EU425),0))</f>
        <v>0</v>
      </c>
      <c r="EW425" s="48" t="n">
        <f aca="false">MIN(MAX((GU424*(1+GU$5/Setup!$C$36)+IF($V425=28,N($F425),0))-CY425,0),MAX($P425-SUM(DV425:EV425),0))</f>
        <v>0</v>
      </c>
      <c r="EX425" s="48" t="n">
        <f aca="false">MIN(MAX((GV424*(1+GV$5/Setup!$C$36)+IF($V425=29,N($F425),0))-CZ425,0),MAX($P425-SUM(DV425:EW425),0))</f>
        <v>0</v>
      </c>
      <c r="EY425" s="48" t="n">
        <f aca="false">MIN(MAX((GW424*(1+GW$5/Setup!$C$36)+IF($V425=30,N($F425),0))-DA425,0),MAX($P425-SUM(DV425:EX425),0))</f>
        <v>0</v>
      </c>
      <c r="EZ425" s="48" t="n">
        <f aca="false">MIN(MAX((GX424*(1+GX$5/Setup!$C$36)+IF($V425=31,N($F425),0))-DB425,0),MAX($P425-SUM(DV425:EY425),0))</f>
        <v>0</v>
      </c>
      <c r="FA425" s="48" t="n">
        <f aca="false">MIN(MAX((GY424*(1+GY$5/Setup!$C$36)+IF($V425=32,N($F425),0))-DC425,0),MAX($P425-SUM(DV425:EZ425),0))</f>
        <v>0</v>
      </c>
      <c r="FB425" s="48" t="n">
        <f aca="false">MIN(MAX((GZ424*(1+GZ$5/Setup!$C$36)+IF($V425=33,N($F425),0))-DD425,0),MAX($P425-SUM(DV425:FA425),0))</f>
        <v>0</v>
      </c>
      <c r="FC425" s="48" t="n">
        <f aca="false">MIN(MAX((HA424*(1+HA$5/Setup!$C$36)+IF($V425=34,N($F425),0))-DE425,0),MAX($P425-SUM(DV425:FB425),0))</f>
        <v>0</v>
      </c>
      <c r="FD425" s="48" t="n">
        <f aca="false">MIN(MAX((HB424*(1+HB$5/Setup!$C$36)+IF($V425=35,N($F425),0))-DF425,0),MAX($P425-SUM(DV425:FC425),0))</f>
        <v>0</v>
      </c>
      <c r="FE425" s="48" t="n">
        <f aca="false">MIN(MAX((HC424*(1+HC$5/Setup!$C$36)+IF($V425=36,N($F425),0))-DG425,0),MAX($P425-SUM(DV425:FD425),0))</f>
        <v>0</v>
      </c>
      <c r="FF425" s="48" t="n">
        <f aca="false">MIN(MAX((HD424*(1+HD$5/Setup!$C$36)+IF($V425=37,N($F425),0))-DH425,0),MAX($P425-SUM(DV425:FE425),0))</f>
        <v>0</v>
      </c>
      <c r="FG425" s="48" t="n">
        <f aca="false">MIN(MAX((HE424*(1+HE$5/Setup!$C$36)+IF($V425=38,N($F425),0))-DI425,0),MAX($P425-SUM(DV425:FF425),0))</f>
        <v>0</v>
      </c>
      <c r="FH425" s="48" t="n">
        <f aca="false">MIN(MAX((HF424*(1+HF$5/Setup!$C$36)+IF($V425=39,N($F425),0))-DJ425,0),MAX($P425-SUM(DV425:FG425),0))</f>
        <v>0</v>
      </c>
      <c r="FI425" s="48" t="n">
        <f aca="false">MIN(MAX((HG424*(1+HG$5/Setup!$C$36)+IF($V425=40,N($F425),0))-DK425,0),MAX($P425-SUM(DV425:FH425),0))</f>
        <v>0</v>
      </c>
      <c r="FJ425" s="48" t="n">
        <f aca="false">MIN(MAX((HH424*(1+HH$5/Setup!$C$36)+IF($V425=41,N($F425),0))-DL425,0),MAX($P425-SUM(DV425:FI425),0))</f>
        <v>0</v>
      </c>
      <c r="FK425" s="48" t="n">
        <f aca="false">MIN(MAX((HI424*(1+HI$5/Setup!$C$36)+IF($V425=42,N($F425),0))-DM425,0),MAX($P425-SUM(DV425:FJ425),0))</f>
        <v>0</v>
      </c>
      <c r="FL425" s="48" t="n">
        <f aca="false">MIN(MAX((HJ424*(1+HJ$5/Setup!$C$36)+IF($V425=43,N($F425),0))-DN425,0),MAX($P425-SUM(DV425:FK425),0))</f>
        <v>0</v>
      </c>
      <c r="FM425" s="48" t="n">
        <f aca="false">MIN(MAX((HK424*(1+HK$5/Setup!$C$36)+IF($V425=44,N($F425),0))-DO425,0),MAX($P425-SUM(DV425:FL425),0))</f>
        <v>0</v>
      </c>
      <c r="FN425" s="48" t="n">
        <f aca="false">MIN(MAX((HL424*(1+HL$5/Setup!$C$36)+IF($V425=45,N($F425),0))-DP425,0),MAX($P425-SUM(DV425:FM425),0))</f>
        <v>0</v>
      </c>
      <c r="FO425" s="48" t="n">
        <f aca="false">MIN(MAX((HM424*(1+HM$5/Setup!$C$36)+IF($V425=46,N($F425),0))-DQ425,0),MAX($P425-SUM(DV425:FN425),0))</f>
        <v>0</v>
      </c>
      <c r="FP425" s="48" t="n">
        <f aca="false">MIN(MAX((HN424*(1+HN$5/Setup!$C$36)+IF($V425=47,N($F425),0))-DR425,0),MAX($P425-SUM(DV425:FO425),0))</f>
        <v>0</v>
      </c>
      <c r="FQ425" s="48" t="n">
        <f aca="false">MIN(MAX((HO424*(1+HO$5/Setup!$C$36)+IF($V425=48,N($F425),0))-DS425,0),MAX($P425-SUM(DV425:FP425),0))</f>
        <v>0</v>
      </c>
      <c r="FR425" s="48" t="n">
        <f aca="false">MIN(MAX((HP424*(1+HP$5/Setup!$C$36)+IF($V425=49,N($F425),0))-DT425,0),MAX($P425-SUM(DV425:FQ425),0))</f>
        <v>0</v>
      </c>
      <c r="FS425" s="48" t="n">
        <f aca="false">MIN(MAX((HQ424*(1+HQ$5/Setup!$C$36)+IF($V425=50,N($F425),0))-DU425,0),MAX($P425-SUM(DV425:FR425),0))</f>
        <v>0</v>
      </c>
      <c r="FT425" s="48" t="n">
        <f aca="false">IF((FT424*(1+FT$5/Setup!$C$36)+IF($V425=1,N($F425),0))-BX425-DV425&lt;0.005,0,(FT424*(1+FT$5/Setup!$C$36)+IF($V425=1,N($F425),0))-BX425-DV425)</f>
        <v>0</v>
      </c>
      <c r="FU425" s="48" t="n">
        <f aca="false">IF((FU424*(1+FU$5/Setup!$C$36)+IF($V425=2,N($F425),0))-BY425-DW425&lt;0.005,0,(FU424*(1+FU$5/Setup!$C$36)+IF($V425=2,N($F425),0))-BY425-DW425)</f>
        <v>0</v>
      </c>
      <c r="FV425" s="48" t="n">
        <f aca="false">IF((FV424*(1+FV$5/Setup!$C$36)+IF($V425=3,N($F425),0))-BZ425-DX425&lt;0.005,0,(FV424*(1+FV$5/Setup!$C$36)+IF($V425=3,N($F425),0))-BZ425-DX425)</f>
        <v>0</v>
      </c>
      <c r="FW425" s="48" t="n">
        <f aca="false">IF((FW424*(1+FW$5/Setup!$C$36)+IF($V425=4,N($F425),0))-CA425-DY425&lt;0.005,0,(FW424*(1+FW$5/Setup!$C$36)+IF($V425=4,N($F425),0))-CA425-DY425)</f>
        <v>0</v>
      </c>
      <c r="FX425" s="48" t="n">
        <f aca="false">IF((FX424*(1+FX$5/Setup!$C$36)+IF($V425=5,N($F425),0))-CB425-DZ425&lt;0.005,0,(FX424*(1+FX$5/Setup!$C$36)+IF($V425=5,N($F425),0))-CB425-DZ425)</f>
        <v>0</v>
      </c>
      <c r="FY425" s="48" t="n">
        <f aca="false">IF((FY424*(1+FY$5/Setup!$C$36)+IF($V425=6,N($F425),0))-CC425-EA425&lt;0.005,0,(FY424*(1+FY$5/Setup!$C$36)+IF($V425=6,N($F425),0))-CC425-EA425)</f>
        <v>0</v>
      </c>
      <c r="FZ425" s="48" t="n">
        <f aca="false">IF((FZ424*(1+FZ$5/Setup!$C$36)+IF($V425=7,N($F425),0))-CD425-EB425&lt;0.005,0,(FZ424*(1+FZ$5/Setup!$C$36)+IF($V425=7,N($F425),0))-CD425-EB425)</f>
        <v>0</v>
      </c>
      <c r="GA425" s="48" t="n">
        <f aca="false">IF((GA424*(1+GA$5/Setup!$C$36)+IF($V425=8,N($F425),0))-CE425-EC425&lt;0.005,0,(GA424*(1+GA$5/Setup!$C$36)+IF($V425=8,N($F425),0))-CE425-EC425)</f>
        <v>0</v>
      </c>
      <c r="GB425" s="48" t="n">
        <f aca="false">IF((GB424*(1+GB$5/Setup!$C$36)+IF($V425=9,N($F425),0))-CF425-ED425&lt;0.005,0,(GB424*(1+GB$5/Setup!$C$36)+IF($V425=9,N($F425),0))-CF425-ED425)</f>
        <v>0</v>
      </c>
      <c r="GC425" s="48" t="n">
        <f aca="false">IF((GC424*(1+GC$5/Setup!$C$36)+IF($V425=10,N($F425),0))-CG425-EE425&lt;0.005,0,(GC424*(1+GC$5/Setup!$C$36)+IF($V425=10,N($F425),0))-CG425-EE425)</f>
        <v>0</v>
      </c>
      <c r="GD425" s="48" t="n">
        <f aca="false">IF((GD424*(1+GD$5/Setup!$C$36)+IF($V425=11,N($F425),0))-CH425-EF425&lt;0.005,0,(GD424*(1+GD$5/Setup!$C$36)+IF($V425=11,N($F425),0))-CH425-EF425)</f>
        <v>0</v>
      </c>
      <c r="GE425" s="48" t="n">
        <f aca="false">IF((GE424*(1+GE$5/Setup!$C$36)+IF($V425=12,N($F425),0))-CI425-EG425&lt;0.005,0,(GE424*(1+GE$5/Setup!$C$36)+IF($V425=12,N($F425),0))-CI425-EG425)</f>
        <v>0</v>
      </c>
      <c r="GF425" s="48" t="n">
        <f aca="false">IF((GF424*(1+GF$5/Setup!$C$36)+IF($V425=13,N($F425),0))-CJ425-EH425&lt;0.005,0,(GF424*(1+GF$5/Setup!$C$36)+IF($V425=13,N($F425),0))-CJ425-EH425)</f>
        <v>0</v>
      </c>
      <c r="GG425" s="48" t="n">
        <f aca="false">IF((GG424*(1+GG$5/Setup!$C$36)+IF($V425=14,N($F425),0))-CK425-EI425&lt;0.005,0,(GG424*(1+GG$5/Setup!$C$36)+IF($V425=14,N($F425),0))-CK425-EI425)</f>
        <v>0</v>
      </c>
      <c r="GH425" s="48" t="n">
        <f aca="false">IF((GH424*(1+GH$5/Setup!$C$36)+IF($V425=15,N($F425),0))-CL425-EJ425&lt;0.005,0,(GH424*(1+GH$5/Setup!$C$36)+IF($V425=15,N($F425),0))-CL425-EJ425)</f>
        <v>0</v>
      </c>
      <c r="GI425" s="48" t="n">
        <f aca="false">IF((GI424*(1+GI$5/Setup!$C$36)+IF($V425=16,N($F425),0))-CM425-EK425&lt;0.005,0,(GI424*(1+GI$5/Setup!$C$36)+IF($V425=16,N($F425),0))-CM425-EK425)</f>
        <v>0</v>
      </c>
      <c r="GJ425" s="48" t="n">
        <f aca="false">IF((GJ424*(1+GJ$5/Setup!$C$36)+IF($V425=17,N($F425),0))-CN425-EL425&lt;0.005,0,(GJ424*(1+GJ$5/Setup!$C$36)+IF($V425=17,N($F425),0))-CN425-EL425)</f>
        <v>0</v>
      </c>
      <c r="GK425" s="48" t="n">
        <f aca="false">IF((GK424*(1+GK$5/Setup!$C$36)+IF($V425=18,N($F425),0))-CO425-EM425&lt;0.005,0,(GK424*(1+GK$5/Setup!$C$36)+IF($V425=18,N($F425),0))-CO425-EM425)</f>
        <v>0</v>
      </c>
      <c r="GL425" s="48" t="n">
        <f aca="false">IF((GL424*(1+GL$5/Setup!$C$36)+IF($V425=19,N($F425),0))-CP425-EN425&lt;0.005,0,(GL424*(1+GL$5/Setup!$C$36)+IF($V425=19,N($F425),0))-CP425-EN425)</f>
        <v>0</v>
      </c>
      <c r="GM425" s="48" t="n">
        <f aca="false">IF((GM424*(1+GM$5/Setup!$C$36)+IF($V425=20,N($F425),0))-CQ425-EO425&lt;0.005,0,(GM424*(1+GM$5/Setup!$C$36)+IF($V425=20,N($F425),0))-CQ425-EO425)</f>
        <v>0</v>
      </c>
      <c r="GN425" s="48" t="n">
        <f aca="false">IF((GN424*(1+GN$5/Setup!$C$36)+IF($V425=21,N($F425),0))-CR425-EP425&lt;0.005,0,(GN424*(1+GN$5/Setup!$C$36)+IF($V425=21,N($F425),0))-CR425-EP425)</f>
        <v>0</v>
      </c>
      <c r="GO425" s="48" t="n">
        <f aca="false">IF((GO424*(1+GO$5/Setup!$C$36)+IF($V425=22,N($F425),0))-CS425-EQ425&lt;0.005,0,(GO424*(1+GO$5/Setup!$C$36)+IF($V425=22,N($F425),0))-CS425-EQ425)</f>
        <v>0</v>
      </c>
      <c r="GP425" s="48" t="n">
        <f aca="false">IF((GP424*(1+GP$5/Setup!$C$36)+IF($V425=23,N($F425),0))-CT425-ER425&lt;0.005,0,(GP424*(1+GP$5/Setup!$C$36)+IF($V425=23,N($F425),0))-CT425-ER425)</f>
        <v>0</v>
      </c>
      <c r="GQ425" s="48" t="n">
        <f aca="false">IF((GQ424*(1+GQ$5/Setup!$C$36)+IF($V425=24,N($F425),0))-CU425-ES425&lt;0.005,0,(GQ424*(1+GQ$5/Setup!$C$36)+IF($V425=24,N($F425),0))-CU425-ES425)</f>
        <v>0</v>
      </c>
      <c r="GR425" s="48" t="n">
        <f aca="false">IF((GR424*(1+GR$5/Setup!$C$36)+IF($V425=25,N($F425),0))-CV425-ET425&lt;0.005,0,(GR424*(1+GR$5/Setup!$C$36)+IF($V425=25,N($F425),0))-CV425-ET425)</f>
        <v>0</v>
      </c>
      <c r="GS425" s="48" t="n">
        <f aca="false">IF((GS424*(1+GS$5/Setup!$C$36)+IF($V425=26,N($F425),0))-CW425-EU425&lt;0.005,0,(GS424*(1+GS$5/Setup!$C$36)+IF($V425=26,N($F425),0))-CW425-EU425)</f>
        <v>0</v>
      </c>
      <c r="GT425" s="48" t="n">
        <f aca="false">IF((GT424*(1+GT$5/Setup!$C$36)+IF($V425=27,N($F425),0))-CX425-EV425&lt;0.005,0,(GT424*(1+GT$5/Setup!$C$36)+IF($V425=27,N($F425),0))-CX425-EV425)</f>
        <v>0</v>
      </c>
      <c r="GU425" s="48" t="n">
        <f aca="false">IF((GU424*(1+GU$5/Setup!$C$36)+IF($V425=28,N($F425),0))-CY425-EW425&lt;0.005,0,(GU424*(1+GU$5/Setup!$C$36)+IF($V425=28,N($F425),0))-CY425-EW425)</f>
        <v>0</v>
      </c>
      <c r="GV425" s="48" t="n">
        <f aca="false">IF((GV424*(1+GV$5/Setup!$C$36)+IF($V425=29,N($F425),0))-CZ425-EX425&lt;0.005,0,(GV424*(1+GV$5/Setup!$C$36)+IF($V425=29,N($F425),0))-CZ425-EX425)</f>
        <v>0</v>
      </c>
      <c r="GW425" s="48" t="n">
        <f aca="false">IF((GW424*(1+GW$5/Setup!$C$36)+IF($V425=30,N($F425),0))-DA425-EY425&lt;0.005,0,(GW424*(1+GW$5/Setup!$C$36)+IF($V425=30,N($F425),0))-DA425-EY425)</f>
        <v>0</v>
      </c>
      <c r="GX425" s="48" t="n">
        <f aca="false">IF((GX424*(1+GX$5/Setup!$C$36)+IF($V425=31,N($F425),0))-DB425-EZ425&lt;0.005,0,(GX424*(1+GX$5/Setup!$C$36)+IF($V425=31,N($F425),0))-DB425-EZ425)</f>
        <v>0</v>
      </c>
      <c r="GY425" s="48" t="n">
        <f aca="false">IF((GY424*(1+GY$5/Setup!$C$36)+IF($V425=32,N($F425),0))-DC425-FA425&lt;0.005,0,(GY424*(1+GY$5/Setup!$C$36)+IF($V425=32,N($F425),0))-DC425-FA425)</f>
        <v>0</v>
      </c>
      <c r="GZ425" s="48" t="n">
        <f aca="false">IF((GZ424*(1+GZ$5/Setup!$C$36)+IF($V425=33,N($F425),0))-DD425-FB425&lt;0.005,0,(GZ424*(1+GZ$5/Setup!$C$36)+IF($V425=33,N($F425),0))-DD425-FB425)</f>
        <v>0</v>
      </c>
      <c r="HA425" s="48" t="n">
        <f aca="false">IF((HA424*(1+HA$5/Setup!$C$36)+IF($V425=34,N($F425),0))-DE425-FC425&lt;0.005,0,(HA424*(1+HA$5/Setup!$C$36)+IF($V425=34,N($F425),0))-DE425-FC425)</f>
        <v>0</v>
      </c>
      <c r="HB425" s="48" t="n">
        <f aca="false">IF((HB424*(1+HB$5/Setup!$C$36)+IF($V425=35,N($F425),0))-DF425-FD425&lt;0.005,0,(HB424*(1+HB$5/Setup!$C$36)+IF($V425=35,N($F425),0))-DF425-FD425)</f>
        <v>0</v>
      </c>
      <c r="HC425" s="48" t="n">
        <f aca="false">IF((HC424*(1+HC$5/Setup!$C$36)+IF($V425=36,N($F425),0))-DG425-FE425&lt;0.005,0,(HC424*(1+HC$5/Setup!$C$36)+IF($V425=36,N($F425),0))-DG425-FE425)</f>
        <v>0</v>
      </c>
      <c r="HD425" s="48" t="n">
        <f aca="false">IF((HD424*(1+HD$5/Setup!$C$36)+IF($V425=37,N($F425),0))-DH425-FF425&lt;0.005,0,(HD424*(1+HD$5/Setup!$C$36)+IF($V425=37,N($F425),0))-DH425-FF425)</f>
        <v>0</v>
      </c>
      <c r="HE425" s="48" t="n">
        <f aca="false">IF((HE424*(1+HE$5/Setup!$C$36)+IF($V425=38,N($F425),0))-DI425-FG425&lt;0.005,0,(HE424*(1+HE$5/Setup!$C$36)+IF($V425=38,N($F425),0))-DI425-FG425)</f>
        <v>0</v>
      </c>
      <c r="HF425" s="48" t="n">
        <f aca="false">IF((HF424*(1+HF$5/Setup!$C$36)+IF($V425=39,N($F425),0))-DJ425-FH425&lt;0.005,0,(HF424*(1+HF$5/Setup!$C$36)+IF($V425=39,N($F425),0))-DJ425-FH425)</f>
        <v>0</v>
      </c>
      <c r="HG425" s="48" t="n">
        <f aca="false">IF((HG424*(1+HG$5/Setup!$C$36)+IF($V425=40,N($F425),0))-DK425-FI425&lt;0.005,0,(HG424*(1+HG$5/Setup!$C$36)+IF($V425=40,N($F425),0))-DK425-FI425)</f>
        <v>0</v>
      </c>
      <c r="HH425" s="48" t="n">
        <f aca="false">IF((HH424*(1+HH$5/Setup!$C$36)+IF($V425=41,N($F425),0))-DL425-FJ425&lt;0.005,0,(HH424*(1+HH$5/Setup!$C$36)+IF($V425=41,N($F425),0))-DL425-FJ425)</f>
        <v>0</v>
      </c>
      <c r="HI425" s="48" t="n">
        <f aca="false">IF((HI424*(1+HI$5/Setup!$C$36)+IF($V425=42,N($F425),0))-DM425-FK425&lt;0.005,0,(HI424*(1+HI$5/Setup!$C$36)+IF($V425=42,N($F425),0))-DM425-FK425)</f>
        <v>0</v>
      </c>
      <c r="HJ425" s="48" t="n">
        <f aca="false">IF((HJ424*(1+HJ$5/Setup!$C$36)+IF($V425=43,N($F425),0))-DN425-FL425&lt;0.005,0,(HJ424*(1+HJ$5/Setup!$C$36)+IF($V425=43,N($F425),0))-DN425-FL425)</f>
        <v>0</v>
      </c>
      <c r="HK425" s="48" t="n">
        <f aca="false">IF((HK424*(1+HK$5/Setup!$C$36)+IF($V425=44,N($F425),0))-DO425-FM425&lt;0.005,0,(HK424*(1+HK$5/Setup!$C$36)+IF($V425=44,N($F425),0))-DO425-FM425)</f>
        <v>0</v>
      </c>
      <c r="HL425" s="48" t="n">
        <f aca="false">IF((HL424*(1+HL$5/Setup!$C$36)+IF($V425=45,N($F425),0))-DP425-FN425&lt;0.005,0,(HL424*(1+HL$5/Setup!$C$36)+IF($V425=45,N($F425),0))-DP425-FN425)</f>
        <v>0</v>
      </c>
      <c r="HM425" s="48" t="n">
        <f aca="false">IF((HM424*(1+HM$5/Setup!$C$36)+IF($V425=46,N($F425),0))-DQ425-FO425&lt;0.005,0,(HM424*(1+HM$5/Setup!$C$36)+IF($V425=46,N($F425),0))-DQ425-FO425)</f>
        <v>0</v>
      </c>
      <c r="HN425" s="48" t="n">
        <f aca="false">IF((HN424*(1+HN$5/Setup!$C$36)+IF($V425=47,N($F425),0))-DR425-FP425&lt;0.005,0,(HN424*(1+HN$5/Setup!$C$36)+IF($V425=47,N($F425),0))-DR425-FP425)</f>
        <v>0</v>
      </c>
      <c r="HO425" s="48" t="n">
        <f aca="false">IF((HO424*(1+HO$5/Setup!$C$36)+IF($V425=48,N($F425),0))-DS425-FQ425&lt;0.005,0,(HO424*(1+HO$5/Setup!$C$36)+IF($V425=48,N($F425),0))-DS425-FQ425)</f>
        <v>0</v>
      </c>
      <c r="HP425" s="48" t="n">
        <f aca="false">IF((HP424*(1+HP$5/Setup!$C$36)+IF($V425=49,N($F425),0))-DT425-FR425&lt;0.005,0,(HP424*(1+HP$5/Setup!$C$36)+IF($V425=49,N($F425),0))-DT425-FR425)</f>
        <v>0</v>
      </c>
      <c r="HQ425" s="48" t="n">
        <f aca="false">IF((HQ424*(1+HQ$5/Setup!$C$36)+IF($V425=50,N($F425),0))-DU425-FS425&lt;0.005,0,(HQ424*(1+HQ$5/Setup!$C$36)+IF($V425=50,N($F425),0))-DU425-FS425)</f>
        <v>0</v>
      </c>
    </row>
    <row r="426" customFormat="false" ht="15" hidden="false" customHeight="false" outlineLevel="0" collapsed="false">
      <c r="A426" s="44" t="n">
        <v>418</v>
      </c>
      <c r="B426" s="45" t="n">
        <f aca="false">IF(Setup!$C$7="Every month",EDATE(Setup!$C$8,($A426-1)),IF(Setup!$C$7="Twice a month",DATE(YEAR(Setup!$C$8),MONTH(Setup!$C$8)+INT((($A426-1)+Setup!$C$41)/2),MIN(IF(MOD(($A426-1)+Setup!$C$41,2)=0,Setup!$C$39,Setup!$C$40),DAY(EOMONTH(DATE(YEAR(Setup!$C$8),MONTH(Setup!$C$8)+INT((($A426-1)+Setup!$C$41)/2),1),0)))),Setup!$C$8+($A426-1)*IF(Setup!$C$7="Every week",7,14)))</f>
        <v>52163</v>
      </c>
      <c r="C426" s="45" t="n">
        <f aca="false">IF(Setup!$C$7="Every month",EDATE(Setup!$C$8,$A426),IF(Setup!$C$7="Twice a month",DATE(YEAR(Setup!$C$8),MONTH(Setup!$C$8)+INT(($A426+Setup!$C$41)/2),MIN(IF(MOD($A426+Setup!$C$41,2)=0,Setup!$C$39,Setup!$C$40),DAY(EOMONTH(DATE(YEAR(Setup!$C$8),MONTH(Setup!$C$8)+INT(($A426+Setup!$C$41)/2),1),0)))),Setup!$C$8+$A426*IF(Setup!$C$7="Every week",7,14)))</f>
        <v>52177</v>
      </c>
      <c r="D426" s="46"/>
      <c r="E426" s="47"/>
      <c r="F426" s="47"/>
      <c r="G426" s="47"/>
      <c r="H426" s="47"/>
      <c r="I426" s="48" t="n">
        <f aca="false">N(Setup!$C$11)+N(E426)</f>
        <v>100</v>
      </c>
      <c r="J426" s="48" t="n">
        <f aca="false">MIN(Setup!$C$37,MAX(I426,0))</f>
        <v>9.23076923076923</v>
      </c>
      <c r="K426" s="48" t="n">
        <f aca="false">MIN(MAX(N(Setup!$C$14)-L425,0),MAX(I426-J426,0))</f>
        <v>0</v>
      </c>
      <c r="L426" s="48" t="n">
        <f aca="false">L425+K426-N(G426)</f>
        <v>500</v>
      </c>
      <c r="M426" s="48" t="n">
        <f aca="false">M425+J426-N(H426)</f>
        <v>3858.46153846151</v>
      </c>
      <c r="N426" s="48" t="n">
        <f aca="false">SUM(BX426:DU426)</f>
        <v>0</v>
      </c>
      <c r="O426" s="48" t="n">
        <f aca="false">SUM(Z426:BW426)-N426</f>
        <v>0</v>
      </c>
      <c r="P426" s="48" t="n">
        <f aca="false">MAX(I426-J426-K426,0)+O426</f>
        <v>90.7692307692308</v>
      </c>
      <c r="Q426" s="48" t="n">
        <f aca="false">SUM(DV426:FS426)</f>
        <v>0</v>
      </c>
      <c r="R426" s="49" t="n">
        <f aca="false">N426+J426+K426+Q426</f>
        <v>9.23076923076923</v>
      </c>
      <c r="S426" s="48" t="n">
        <f aca="false">T426-T425-N(F426)+N426+Q426</f>
        <v>0</v>
      </c>
      <c r="T426" s="49" t="n">
        <f aca="false">SUM(FT426:HQ426)</f>
        <v>0</v>
      </c>
      <c r="U426" s="44" t="str">
        <f aca="false">IF(T425&lt;0.005,"",INDEX(Helpers!$C$2:$C$51,IF(_xlfn.MINIFS($DV$6:$FS$6,DV426:FS426,"&gt;0.005")=0,V426,_xlfn.MINIFS($DV$6:$FS$6,DV426:FS426,"&gt;0.005"))))</f>
        <v/>
      </c>
      <c r="V426" s="44" t="n">
        <f aca="false">IF(_xlfn.MINIFS($FT$6:$HQ$6,FT425:HQ425,"&gt;0.005")=0,1,_xlfn.MINIFS($FT$6:$HQ$6,FT425:HQ425,"&gt;0.005"))</f>
        <v>1</v>
      </c>
      <c r="W426" s="44" t="n">
        <f aca="false">IF(AND(D426&lt;&gt;"Paid",T425&gt;0.005),1,0)</f>
        <v>0</v>
      </c>
      <c r="X426" s="48" t="n">
        <f aca="false">SUMPRODUCT(((Helpers!$G$2:$G$51*(1+(Helpers!$D$2:$D$51+0.000000001)/12)^(($B426-Setup!$C$8)/(365.25/12))-Helpers!$E$2:$E$51*((1+(Helpers!$D$2:$D$51+0.000000001)/12)^(($B426-Setup!$C$8)/(365.25/12))-1)/((Helpers!$D$2:$D$51+0.000000001)/12))&gt;0)*(Helpers!$G$2:$G$51*(1+(Helpers!$D$2:$D$51+0.000000001)/12)^(($B426-Setup!$C$8)/(365.25/12))-Helpers!$E$2:$E$51*((1+(Helpers!$D$2:$D$51+0.000000001)/12)^(($B426-Setup!$C$8)/(365.25/12))-1)/((Helpers!$D$2:$D$51+0.000000001)/12)))</f>
        <v>0</v>
      </c>
      <c r="Y426" s="48"/>
      <c r="Z426" s="48" t="n">
        <f aca="false">IF(OR(N(Z$5)=0,Z$6=""),0,Z$5*((DATE(YEAR($B426),MONTH($B426),MIN(Z$6,DAY(EOMONTH($B426,0))))&gt;=$B426)*(DATE(YEAR($B426),MONTH($B426),MIN(Z$6,DAY(EOMONTH($B426,0))))&lt;$C426)+(DATE(YEAR($B426),MONTH($B426)+1,MIN(Z$6,DAY(EOMONTH($B426,1))))&gt;=$B426)*(DATE(YEAR($B426),MONTH($B426)+1,MIN(Z$6,DAY(EOMONTH($B426,1))))&lt;$C426)))</f>
        <v>0</v>
      </c>
      <c r="AA426" s="48" t="n">
        <f aca="false">IF(OR(N(AA$5)=0,AA$6=""),0,AA$5*((DATE(YEAR($B426),MONTH($B426),MIN(AA$6,DAY(EOMONTH($B426,0))))&gt;=$B426)*(DATE(YEAR($B426),MONTH($B426),MIN(AA$6,DAY(EOMONTH($B426,0))))&lt;$C426)+(DATE(YEAR($B426),MONTH($B426)+1,MIN(AA$6,DAY(EOMONTH($B426,1))))&gt;=$B426)*(DATE(YEAR($B426),MONTH($B426)+1,MIN(AA$6,DAY(EOMONTH($B426,1))))&lt;$C426)))</f>
        <v>0</v>
      </c>
      <c r="AB426" s="48" t="n">
        <f aca="false">IF(OR(N(AB$5)=0,AB$6=""),0,AB$5*((DATE(YEAR($B426),MONTH($B426),MIN(AB$6,DAY(EOMONTH($B426,0))))&gt;=$B426)*(DATE(YEAR($B426),MONTH($B426),MIN(AB$6,DAY(EOMONTH($B426,0))))&lt;$C426)+(DATE(YEAR($B426),MONTH($B426)+1,MIN(AB$6,DAY(EOMONTH($B426,1))))&gt;=$B426)*(DATE(YEAR($B426),MONTH($B426)+1,MIN(AB$6,DAY(EOMONTH($B426,1))))&lt;$C426)))</f>
        <v>0</v>
      </c>
      <c r="AC426" s="48" t="n">
        <f aca="false">IF(OR(N(AC$5)=0,AC$6=""),0,AC$5*((DATE(YEAR($B426),MONTH($B426),MIN(AC$6,DAY(EOMONTH($B426,0))))&gt;=$B426)*(DATE(YEAR($B426),MONTH($B426),MIN(AC$6,DAY(EOMONTH($B426,0))))&lt;$C426)+(DATE(YEAR($B426),MONTH($B426)+1,MIN(AC$6,DAY(EOMONTH($B426,1))))&gt;=$B426)*(DATE(YEAR($B426),MONTH($B426)+1,MIN(AC$6,DAY(EOMONTH($B426,1))))&lt;$C426)))</f>
        <v>0</v>
      </c>
      <c r="AD426" s="48" t="n">
        <f aca="false">IF(OR(N(AD$5)=0,AD$6=""),0,AD$5*((DATE(YEAR($B426),MONTH($B426),MIN(AD$6,DAY(EOMONTH($B426,0))))&gt;=$B426)*(DATE(YEAR($B426),MONTH($B426),MIN(AD$6,DAY(EOMONTH($B426,0))))&lt;$C426)+(DATE(YEAR($B426),MONTH($B426)+1,MIN(AD$6,DAY(EOMONTH($B426,1))))&gt;=$B426)*(DATE(YEAR($B426),MONTH($B426)+1,MIN(AD$6,DAY(EOMONTH($B426,1))))&lt;$C426)))</f>
        <v>0</v>
      </c>
      <c r="AE426" s="48" t="n">
        <f aca="false">IF(OR(N(AE$5)=0,AE$6=""),0,AE$5*((DATE(YEAR($B426),MONTH($B426),MIN(AE$6,DAY(EOMONTH($B426,0))))&gt;=$B426)*(DATE(YEAR($B426),MONTH($B426),MIN(AE$6,DAY(EOMONTH($B426,0))))&lt;$C426)+(DATE(YEAR($B426),MONTH($B426)+1,MIN(AE$6,DAY(EOMONTH($B426,1))))&gt;=$B426)*(DATE(YEAR($B426),MONTH($B426)+1,MIN(AE$6,DAY(EOMONTH($B426,1))))&lt;$C426)))</f>
        <v>0</v>
      </c>
      <c r="AF426" s="48" t="n">
        <f aca="false">IF(OR(N(AF$5)=0,AF$6=""),0,AF$5*((DATE(YEAR($B426),MONTH($B426),MIN(AF$6,DAY(EOMONTH($B426,0))))&gt;=$B426)*(DATE(YEAR($B426),MONTH($B426),MIN(AF$6,DAY(EOMONTH($B426,0))))&lt;$C426)+(DATE(YEAR($B426),MONTH($B426)+1,MIN(AF$6,DAY(EOMONTH($B426,1))))&gt;=$B426)*(DATE(YEAR($B426),MONTH($B426)+1,MIN(AF$6,DAY(EOMONTH($B426,1))))&lt;$C426)))</f>
        <v>0</v>
      </c>
      <c r="AG426" s="48" t="n">
        <f aca="false">IF(OR(N(AG$5)=0,AG$6=""),0,AG$5*((DATE(YEAR($B426),MONTH($B426),MIN(AG$6,DAY(EOMONTH($B426,0))))&gt;=$B426)*(DATE(YEAR($B426),MONTH($B426),MIN(AG$6,DAY(EOMONTH($B426,0))))&lt;$C426)+(DATE(YEAR($B426),MONTH($B426)+1,MIN(AG$6,DAY(EOMONTH($B426,1))))&gt;=$B426)*(DATE(YEAR($B426),MONTH($B426)+1,MIN(AG$6,DAY(EOMONTH($B426,1))))&lt;$C426)))</f>
        <v>0</v>
      </c>
      <c r="AH426" s="48" t="n">
        <f aca="false">IF(OR(N(AH$5)=0,AH$6=""),0,AH$5*((DATE(YEAR($B426),MONTH($B426),MIN(AH$6,DAY(EOMONTH($B426,0))))&gt;=$B426)*(DATE(YEAR($B426),MONTH($B426),MIN(AH$6,DAY(EOMONTH($B426,0))))&lt;$C426)+(DATE(YEAR($B426),MONTH($B426)+1,MIN(AH$6,DAY(EOMONTH($B426,1))))&gt;=$B426)*(DATE(YEAR($B426),MONTH($B426)+1,MIN(AH$6,DAY(EOMONTH($B426,1))))&lt;$C426)))</f>
        <v>0</v>
      </c>
      <c r="AI426" s="48" t="n">
        <f aca="false">IF(OR(N(AI$5)=0,AI$6=""),0,AI$5*((DATE(YEAR($B426),MONTH($B426),MIN(AI$6,DAY(EOMONTH($B426,0))))&gt;=$B426)*(DATE(YEAR($B426),MONTH($B426),MIN(AI$6,DAY(EOMONTH($B426,0))))&lt;$C426)+(DATE(YEAR($B426),MONTH($B426)+1,MIN(AI$6,DAY(EOMONTH($B426,1))))&gt;=$B426)*(DATE(YEAR($B426),MONTH($B426)+1,MIN(AI$6,DAY(EOMONTH($B426,1))))&lt;$C426)))</f>
        <v>0</v>
      </c>
      <c r="AJ426" s="48" t="n">
        <f aca="false">IF(OR(N(AJ$5)=0,AJ$6=""),0,AJ$5*((DATE(YEAR($B426),MONTH($B426),MIN(AJ$6,DAY(EOMONTH($B426,0))))&gt;=$B426)*(DATE(YEAR($B426),MONTH($B426),MIN(AJ$6,DAY(EOMONTH($B426,0))))&lt;$C426)+(DATE(YEAR($B426),MONTH($B426)+1,MIN(AJ$6,DAY(EOMONTH($B426,1))))&gt;=$B426)*(DATE(YEAR($B426),MONTH($B426)+1,MIN(AJ$6,DAY(EOMONTH($B426,1))))&lt;$C426)))</f>
        <v>0</v>
      </c>
      <c r="AK426" s="48" t="n">
        <f aca="false">IF(OR(N(AK$5)=0,AK$6=""),0,AK$5*((DATE(YEAR($B426),MONTH($B426),MIN(AK$6,DAY(EOMONTH($B426,0))))&gt;=$B426)*(DATE(YEAR($B426),MONTH($B426),MIN(AK$6,DAY(EOMONTH($B426,0))))&lt;$C426)+(DATE(YEAR($B426),MONTH($B426)+1,MIN(AK$6,DAY(EOMONTH($B426,1))))&gt;=$B426)*(DATE(YEAR($B426),MONTH($B426)+1,MIN(AK$6,DAY(EOMONTH($B426,1))))&lt;$C426)))</f>
        <v>0</v>
      </c>
      <c r="AL426" s="48" t="n">
        <f aca="false">IF(OR(N(AL$5)=0,AL$6=""),0,AL$5*((DATE(YEAR($B426),MONTH($B426),MIN(AL$6,DAY(EOMONTH($B426,0))))&gt;=$B426)*(DATE(YEAR($B426),MONTH($B426),MIN(AL$6,DAY(EOMONTH($B426,0))))&lt;$C426)+(DATE(YEAR($B426),MONTH($B426)+1,MIN(AL$6,DAY(EOMONTH($B426,1))))&gt;=$B426)*(DATE(YEAR($B426),MONTH($B426)+1,MIN(AL$6,DAY(EOMONTH($B426,1))))&lt;$C426)))</f>
        <v>0</v>
      </c>
      <c r="AM426" s="48" t="n">
        <f aca="false">IF(OR(N(AM$5)=0,AM$6=""),0,AM$5*((DATE(YEAR($B426),MONTH($B426),MIN(AM$6,DAY(EOMONTH($B426,0))))&gt;=$B426)*(DATE(YEAR($B426),MONTH($B426),MIN(AM$6,DAY(EOMONTH($B426,0))))&lt;$C426)+(DATE(YEAR($B426),MONTH($B426)+1,MIN(AM$6,DAY(EOMONTH($B426,1))))&gt;=$B426)*(DATE(YEAR($B426),MONTH($B426)+1,MIN(AM$6,DAY(EOMONTH($B426,1))))&lt;$C426)))</f>
        <v>0</v>
      </c>
      <c r="AN426" s="48" t="n">
        <f aca="false">IF(OR(N(AN$5)=0,AN$6=""),0,AN$5*((DATE(YEAR($B426),MONTH($B426),MIN(AN$6,DAY(EOMONTH($B426,0))))&gt;=$B426)*(DATE(YEAR($B426),MONTH($B426),MIN(AN$6,DAY(EOMONTH($B426,0))))&lt;$C426)+(DATE(YEAR($B426),MONTH($B426)+1,MIN(AN$6,DAY(EOMONTH($B426,1))))&gt;=$B426)*(DATE(YEAR($B426),MONTH($B426)+1,MIN(AN$6,DAY(EOMONTH($B426,1))))&lt;$C426)))</f>
        <v>0</v>
      </c>
      <c r="AO426" s="48" t="n">
        <f aca="false">IF(OR(N(AO$5)=0,AO$6=""),0,AO$5*((DATE(YEAR($B426),MONTH($B426),MIN(AO$6,DAY(EOMONTH($B426,0))))&gt;=$B426)*(DATE(YEAR($B426),MONTH($B426),MIN(AO$6,DAY(EOMONTH($B426,0))))&lt;$C426)+(DATE(YEAR($B426),MONTH($B426)+1,MIN(AO$6,DAY(EOMONTH($B426,1))))&gt;=$B426)*(DATE(YEAR($B426),MONTH($B426)+1,MIN(AO$6,DAY(EOMONTH($B426,1))))&lt;$C426)))</f>
        <v>0</v>
      </c>
      <c r="AP426" s="48" t="n">
        <f aca="false">IF(OR(N(AP$5)=0,AP$6=""),0,AP$5*((DATE(YEAR($B426),MONTH($B426),MIN(AP$6,DAY(EOMONTH($B426,0))))&gt;=$B426)*(DATE(YEAR($B426),MONTH($B426),MIN(AP$6,DAY(EOMONTH($B426,0))))&lt;$C426)+(DATE(YEAR($B426),MONTH($B426)+1,MIN(AP$6,DAY(EOMONTH($B426,1))))&gt;=$B426)*(DATE(YEAR($B426),MONTH($B426)+1,MIN(AP$6,DAY(EOMONTH($B426,1))))&lt;$C426)))</f>
        <v>0</v>
      </c>
      <c r="AQ426" s="48" t="n">
        <f aca="false">IF(OR(N(AQ$5)=0,AQ$6=""),0,AQ$5*((DATE(YEAR($B426),MONTH($B426),MIN(AQ$6,DAY(EOMONTH($B426,0))))&gt;=$B426)*(DATE(YEAR($B426),MONTH($B426),MIN(AQ$6,DAY(EOMONTH($B426,0))))&lt;$C426)+(DATE(YEAR($B426),MONTH($B426)+1,MIN(AQ$6,DAY(EOMONTH($B426,1))))&gt;=$B426)*(DATE(YEAR($B426),MONTH($B426)+1,MIN(AQ$6,DAY(EOMONTH($B426,1))))&lt;$C426)))</f>
        <v>0</v>
      </c>
      <c r="AR426" s="48" t="n">
        <f aca="false">IF(OR(N(AR$5)=0,AR$6=""),0,AR$5*((DATE(YEAR($B426),MONTH($B426),MIN(AR$6,DAY(EOMONTH($B426,0))))&gt;=$B426)*(DATE(YEAR($B426),MONTH($B426),MIN(AR$6,DAY(EOMONTH($B426,0))))&lt;$C426)+(DATE(YEAR($B426),MONTH($B426)+1,MIN(AR$6,DAY(EOMONTH($B426,1))))&gt;=$B426)*(DATE(YEAR($B426),MONTH($B426)+1,MIN(AR$6,DAY(EOMONTH($B426,1))))&lt;$C426)))</f>
        <v>0</v>
      </c>
      <c r="AS426" s="48" t="n">
        <f aca="false">IF(OR(N(AS$5)=0,AS$6=""),0,AS$5*((DATE(YEAR($B426),MONTH($B426),MIN(AS$6,DAY(EOMONTH($B426,0))))&gt;=$B426)*(DATE(YEAR($B426),MONTH($B426),MIN(AS$6,DAY(EOMONTH($B426,0))))&lt;$C426)+(DATE(YEAR($B426),MONTH($B426)+1,MIN(AS$6,DAY(EOMONTH($B426,1))))&gt;=$B426)*(DATE(YEAR($B426),MONTH($B426)+1,MIN(AS$6,DAY(EOMONTH($B426,1))))&lt;$C426)))</f>
        <v>0</v>
      </c>
      <c r="AT426" s="48" t="n">
        <f aca="false">IF(OR(N(AT$5)=0,AT$6=""),0,AT$5*((DATE(YEAR($B426),MONTH($B426),MIN(AT$6,DAY(EOMONTH($B426,0))))&gt;=$B426)*(DATE(YEAR($B426),MONTH($B426),MIN(AT$6,DAY(EOMONTH($B426,0))))&lt;$C426)+(DATE(YEAR($B426),MONTH($B426)+1,MIN(AT$6,DAY(EOMONTH($B426,1))))&gt;=$B426)*(DATE(YEAR($B426),MONTH($B426)+1,MIN(AT$6,DAY(EOMONTH($B426,1))))&lt;$C426)))</f>
        <v>0</v>
      </c>
      <c r="AU426" s="48" t="n">
        <f aca="false">IF(OR(N(AU$5)=0,AU$6=""),0,AU$5*((DATE(YEAR($B426),MONTH($B426),MIN(AU$6,DAY(EOMONTH($B426,0))))&gt;=$B426)*(DATE(YEAR($B426),MONTH($B426),MIN(AU$6,DAY(EOMONTH($B426,0))))&lt;$C426)+(DATE(YEAR($B426),MONTH($B426)+1,MIN(AU$6,DAY(EOMONTH($B426,1))))&gt;=$B426)*(DATE(YEAR($B426),MONTH($B426)+1,MIN(AU$6,DAY(EOMONTH($B426,1))))&lt;$C426)))</f>
        <v>0</v>
      </c>
      <c r="AV426" s="48" t="n">
        <f aca="false">IF(OR(N(AV$5)=0,AV$6=""),0,AV$5*((DATE(YEAR($B426),MONTH($B426),MIN(AV$6,DAY(EOMONTH($B426,0))))&gt;=$B426)*(DATE(YEAR($B426),MONTH($B426),MIN(AV$6,DAY(EOMONTH($B426,0))))&lt;$C426)+(DATE(YEAR($B426),MONTH($B426)+1,MIN(AV$6,DAY(EOMONTH($B426,1))))&gt;=$B426)*(DATE(YEAR($B426),MONTH($B426)+1,MIN(AV$6,DAY(EOMONTH($B426,1))))&lt;$C426)))</f>
        <v>0</v>
      </c>
      <c r="AW426" s="48" t="n">
        <f aca="false">IF(OR(N(AW$5)=0,AW$6=""),0,AW$5*((DATE(YEAR($B426),MONTH($B426),MIN(AW$6,DAY(EOMONTH($B426,0))))&gt;=$B426)*(DATE(YEAR($B426),MONTH($B426),MIN(AW$6,DAY(EOMONTH($B426,0))))&lt;$C426)+(DATE(YEAR($B426),MONTH($B426)+1,MIN(AW$6,DAY(EOMONTH($B426,1))))&gt;=$B426)*(DATE(YEAR($B426),MONTH($B426)+1,MIN(AW$6,DAY(EOMONTH($B426,1))))&lt;$C426)))</f>
        <v>0</v>
      </c>
      <c r="AX426" s="48" t="n">
        <f aca="false">IF(OR(N(AX$5)=0,AX$6=""),0,AX$5*((DATE(YEAR($B426),MONTH($B426),MIN(AX$6,DAY(EOMONTH($B426,0))))&gt;=$B426)*(DATE(YEAR($B426),MONTH($B426),MIN(AX$6,DAY(EOMONTH($B426,0))))&lt;$C426)+(DATE(YEAR($B426),MONTH($B426)+1,MIN(AX$6,DAY(EOMONTH($B426,1))))&gt;=$B426)*(DATE(YEAR($B426),MONTH($B426)+1,MIN(AX$6,DAY(EOMONTH($B426,1))))&lt;$C426)))</f>
        <v>0</v>
      </c>
      <c r="AY426" s="48" t="n">
        <f aca="false">IF(OR(N(AY$5)=0,AY$6=""),0,AY$5*((DATE(YEAR($B426),MONTH($B426),MIN(AY$6,DAY(EOMONTH($B426,0))))&gt;=$B426)*(DATE(YEAR($B426),MONTH($B426),MIN(AY$6,DAY(EOMONTH($B426,0))))&lt;$C426)+(DATE(YEAR($B426),MONTH($B426)+1,MIN(AY$6,DAY(EOMONTH($B426,1))))&gt;=$B426)*(DATE(YEAR($B426),MONTH($B426)+1,MIN(AY$6,DAY(EOMONTH($B426,1))))&lt;$C426)))</f>
        <v>0</v>
      </c>
      <c r="AZ426" s="48" t="n">
        <f aca="false">IF(OR(N(AZ$5)=0,AZ$6=""),0,AZ$5*((DATE(YEAR($B426),MONTH($B426),MIN(AZ$6,DAY(EOMONTH($B426,0))))&gt;=$B426)*(DATE(YEAR($B426),MONTH($B426),MIN(AZ$6,DAY(EOMONTH($B426,0))))&lt;$C426)+(DATE(YEAR($B426),MONTH($B426)+1,MIN(AZ$6,DAY(EOMONTH($B426,1))))&gt;=$B426)*(DATE(YEAR($B426),MONTH($B426)+1,MIN(AZ$6,DAY(EOMONTH($B426,1))))&lt;$C426)))</f>
        <v>0</v>
      </c>
      <c r="BA426" s="48" t="n">
        <f aca="false">IF(OR(N(BA$5)=0,BA$6=""),0,BA$5*((DATE(YEAR($B426),MONTH($B426),MIN(BA$6,DAY(EOMONTH($B426,0))))&gt;=$B426)*(DATE(YEAR($B426),MONTH($B426),MIN(BA$6,DAY(EOMONTH($B426,0))))&lt;$C426)+(DATE(YEAR($B426),MONTH($B426)+1,MIN(BA$6,DAY(EOMONTH($B426,1))))&gt;=$B426)*(DATE(YEAR($B426),MONTH($B426)+1,MIN(BA$6,DAY(EOMONTH($B426,1))))&lt;$C426)))</f>
        <v>0</v>
      </c>
      <c r="BB426" s="48" t="n">
        <f aca="false">IF(OR(N(BB$5)=0,BB$6=""),0,BB$5*((DATE(YEAR($B426),MONTH($B426),MIN(BB$6,DAY(EOMONTH($B426,0))))&gt;=$B426)*(DATE(YEAR($B426),MONTH($B426),MIN(BB$6,DAY(EOMONTH($B426,0))))&lt;$C426)+(DATE(YEAR($B426),MONTH($B426)+1,MIN(BB$6,DAY(EOMONTH($B426,1))))&gt;=$B426)*(DATE(YEAR($B426),MONTH($B426)+1,MIN(BB$6,DAY(EOMONTH($B426,1))))&lt;$C426)))</f>
        <v>0</v>
      </c>
      <c r="BC426" s="48" t="n">
        <f aca="false">IF(OR(N(BC$5)=0,BC$6=""),0,BC$5*((DATE(YEAR($B426),MONTH($B426),MIN(BC$6,DAY(EOMONTH($B426,0))))&gt;=$B426)*(DATE(YEAR($B426),MONTH($B426),MIN(BC$6,DAY(EOMONTH($B426,0))))&lt;$C426)+(DATE(YEAR($B426),MONTH($B426)+1,MIN(BC$6,DAY(EOMONTH($B426,1))))&gt;=$B426)*(DATE(YEAR($B426),MONTH($B426)+1,MIN(BC$6,DAY(EOMONTH($B426,1))))&lt;$C426)))</f>
        <v>0</v>
      </c>
      <c r="BD426" s="48" t="n">
        <f aca="false">IF(OR(N(BD$5)=0,BD$6=""),0,BD$5*((DATE(YEAR($B426),MONTH($B426),MIN(BD$6,DAY(EOMONTH($B426,0))))&gt;=$B426)*(DATE(YEAR($B426),MONTH($B426),MIN(BD$6,DAY(EOMONTH($B426,0))))&lt;$C426)+(DATE(YEAR($B426),MONTH($B426)+1,MIN(BD$6,DAY(EOMONTH($B426,1))))&gt;=$B426)*(DATE(YEAR($B426),MONTH($B426)+1,MIN(BD$6,DAY(EOMONTH($B426,1))))&lt;$C426)))</f>
        <v>0</v>
      </c>
      <c r="BE426" s="48" t="n">
        <f aca="false">IF(OR(N(BE$5)=0,BE$6=""),0,BE$5*((DATE(YEAR($B426),MONTH($B426),MIN(BE$6,DAY(EOMONTH($B426,0))))&gt;=$B426)*(DATE(YEAR($B426),MONTH($B426),MIN(BE$6,DAY(EOMONTH($B426,0))))&lt;$C426)+(DATE(YEAR($B426),MONTH($B426)+1,MIN(BE$6,DAY(EOMONTH($B426,1))))&gt;=$B426)*(DATE(YEAR($B426),MONTH($B426)+1,MIN(BE$6,DAY(EOMONTH($B426,1))))&lt;$C426)))</f>
        <v>0</v>
      </c>
      <c r="BF426" s="48" t="n">
        <f aca="false">IF(OR(N(BF$5)=0,BF$6=""),0,BF$5*((DATE(YEAR($B426),MONTH($B426),MIN(BF$6,DAY(EOMONTH($B426,0))))&gt;=$B426)*(DATE(YEAR($B426),MONTH($B426),MIN(BF$6,DAY(EOMONTH($B426,0))))&lt;$C426)+(DATE(YEAR($B426),MONTH($B426)+1,MIN(BF$6,DAY(EOMONTH($B426,1))))&gt;=$B426)*(DATE(YEAR($B426),MONTH($B426)+1,MIN(BF$6,DAY(EOMONTH($B426,1))))&lt;$C426)))</f>
        <v>0</v>
      </c>
      <c r="BG426" s="48" t="n">
        <f aca="false">IF(OR(N(BG$5)=0,BG$6=""),0,BG$5*((DATE(YEAR($B426),MONTH($B426),MIN(BG$6,DAY(EOMONTH($B426,0))))&gt;=$B426)*(DATE(YEAR($B426),MONTH($B426),MIN(BG$6,DAY(EOMONTH($B426,0))))&lt;$C426)+(DATE(YEAR($B426),MONTH($B426)+1,MIN(BG$6,DAY(EOMONTH($B426,1))))&gt;=$B426)*(DATE(YEAR($B426),MONTH($B426)+1,MIN(BG$6,DAY(EOMONTH($B426,1))))&lt;$C426)))</f>
        <v>0</v>
      </c>
      <c r="BH426" s="48" t="n">
        <f aca="false">IF(OR(N(BH$5)=0,BH$6=""),0,BH$5*((DATE(YEAR($B426),MONTH($B426),MIN(BH$6,DAY(EOMONTH($B426,0))))&gt;=$B426)*(DATE(YEAR($B426),MONTH($B426),MIN(BH$6,DAY(EOMONTH($B426,0))))&lt;$C426)+(DATE(YEAR($B426),MONTH($B426)+1,MIN(BH$6,DAY(EOMONTH($B426,1))))&gt;=$B426)*(DATE(YEAR($B426),MONTH($B426)+1,MIN(BH$6,DAY(EOMONTH($B426,1))))&lt;$C426)))</f>
        <v>0</v>
      </c>
      <c r="BI426" s="48" t="n">
        <f aca="false">IF(OR(N(BI$5)=0,BI$6=""),0,BI$5*((DATE(YEAR($B426),MONTH($B426),MIN(BI$6,DAY(EOMONTH($B426,0))))&gt;=$B426)*(DATE(YEAR($B426),MONTH($B426),MIN(BI$6,DAY(EOMONTH($B426,0))))&lt;$C426)+(DATE(YEAR($B426),MONTH($B426)+1,MIN(BI$6,DAY(EOMONTH($B426,1))))&gt;=$B426)*(DATE(YEAR($B426),MONTH($B426)+1,MIN(BI$6,DAY(EOMONTH($B426,1))))&lt;$C426)))</f>
        <v>0</v>
      </c>
      <c r="BJ426" s="48" t="n">
        <f aca="false">IF(OR(N(BJ$5)=0,BJ$6=""),0,BJ$5*((DATE(YEAR($B426),MONTH($B426),MIN(BJ$6,DAY(EOMONTH($B426,0))))&gt;=$B426)*(DATE(YEAR($B426),MONTH($B426),MIN(BJ$6,DAY(EOMONTH($B426,0))))&lt;$C426)+(DATE(YEAR($B426),MONTH($B426)+1,MIN(BJ$6,DAY(EOMONTH($B426,1))))&gt;=$B426)*(DATE(YEAR($B426),MONTH($B426)+1,MIN(BJ$6,DAY(EOMONTH($B426,1))))&lt;$C426)))</f>
        <v>0</v>
      </c>
      <c r="BK426" s="48" t="n">
        <f aca="false">IF(OR(N(BK$5)=0,BK$6=""),0,BK$5*((DATE(YEAR($B426),MONTH($B426),MIN(BK$6,DAY(EOMONTH($B426,0))))&gt;=$B426)*(DATE(YEAR($B426),MONTH($B426),MIN(BK$6,DAY(EOMONTH($B426,0))))&lt;$C426)+(DATE(YEAR($B426),MONTH($B426)+1,MIN(BK$6,DAY(EOMONTH($B426,1))))&gt;=$B426)*(DATE(YEAR($B426),MONTH($B426)+1,MIN(BK$6,DAY(EOMONTH($B426,1))))&lt;$C426)))</f>
        <v>0</v>
      </c>
      <c r="BL426" s="48" t="n">
        <f aca="false">IF(OR(N(BL$5)=0,BL$6=""),0,BL$5*((DATE(YEAR($B426),MONTH($B426),MIN(BL$6,DAY(EOMONTH($B426,0))))&gt;=$B426)*(DATE(YEAR($B426),MONTH($B426),MIN(BL$6,DAY(EOMONTH($B426,0))))&lt;$C426)+(DATE(YEAR($B426),MONTH($B426)+1,MIN(BL$6,DAY(EOMONTH($B426,1))))&gt;=$B426)*(DATE(YEAR($B426),MONTH($B426)+1,MIN(BL$6,DAY(EOMONTH($B426,1))))&lt;$C426)))</f>
        <v>0</v>
      </c>
      <c r="BM426" s="48" t="n">
        <f aca="false">IF(OR(N(BM$5)=0,BM$6=""),0,BM$5*((DATE(YEAR($B426),MONTH($B426),MIN(BM$6,DAY(EOMONTH($B426,0))))&gt;=$B426)*(DATE(YEAR($B426),MONTH($B426),MIN(BM$6,DAY(EOMONTH($B426,0))))&lt;$C426)+(DATE(YEAR($B426),MONTH($B426)+1,MIN(BM$6,DAY(EOMONTH($B426,1))))&gt;=$B426)*(DATE(YEAR($B426),MONTH($B426)+1,MIN(BM$6,DAY(EOMONTH($B426,1))))&lt;$C426)))</f>
        <v>0</v>
      </c>
      <c r="BN426" s="48" t="n">
        <f aca="false">IF(OR(N(BN$5)=0,BN$6=""),0,BN$5*((DATE(YEAR($B426),MONTH($B426),MIN(BN$6,DAY(EOMONTH($B426,0))))&gt;=$B426)*(DATE(YEAR($B426),MONTH($B426),MIN(BN$6,DAY(EOMONTH($B426,0))))&lt;$C426)+(DATE(YEAR($B426),MONTH($B426)+1,MIN(BN$6,DAY(EOMONTH($B426,1))))&gt;=$B426)*(DATE(YEAR($B426),MONTH($B426)+1,MIN(BN$6,DAY(EOMONTH($B426,1))))&lt;$C426)))</f>
        <v>0</v>
      </c>
      <c r="BO426" s="48" t="n">
        <f aca="false">IF(OR(N(BO$5)=0,BO$6=""),0,BO$5*((DATE(YEAR($B426),MONTH($B426),MIN(BO$6,DAY(EOMONTH($B426,0))))&gt;=$B426)*(DATE(YEAR($B426),MONTH($B426),MIN(BO$6,DAY(EOMONTH($B426,0))))&lt;$C426)+(DATE(YEAR($B426),MONTH($B426)+1,MIN(BO$6,DAY(EOMONTH($B426,1))))&gt;=$B426)*(DATE(YEAR($B426),MONTH($B426)+1,MIN(BO$6,DAY(EOMONTH($B426,1))))&lt;$C426)))</f>
        <v>0</v>
      </c>
      <c r="BP426" s="48" t="n">
        <f aca="false">IF(OR(N(BP$5)=0,BP$6=""),0,BP$5*((DATE(YEAR($B426),MONTH($B426),MIN(BP$6,DAY(EOMONTH($B426,0))))&gt;=$B426)*(DATE(YEAR($B426),MONTH($B426),MIN(BP$6,DAY(EOMONTH($B426,0))))&lt;$C426)+(DATE(YEAR($B426),MONTH($B426)+1,MIN(BP$6,DAY(EOMONTH($B426,1))))&gt;=$B426)*(DATE(YEAR($B426),MONTH($B426)+1,MIN(BP$6,DAY(EOMONTH($B426,1))))&lt;$C426)))</f>
        <v>0</v>
      </c>
      <c r="BQ426" s="48" t="n">
        <f aca="false">IF(OR(N(BQ$5)=0,BQ$6=""),0,BQ$5*((DATE(YEAR($B426),MONTH($B426),MIN(BQ$6,DAY(EOMONTH($B426,0))))&gt;=$B426)*(DATE(YEAR($B426),MONTH($B426),MIN(BQ$6,DAY(EOMONTH($B426,0))))&lt;$C426)+(DATE(YEAR($B426),MONTH($B426)+1,MIN(BQ$6,DAY(EOMONTH($B426,1))))&gt;=$B426)*(DATE(YEAR($B426),MONTH($B426)+1,MIN(BQ$6,DAY(EOMONTH($B426,1))))&lt;$C426)))</f>
        <v>0</v>
      </c>
      <c r="BR426" s="48" t="n">
        <f aca="false">IF(OR(N(BR$5)=0,BR$6=""),0,BR$5*((DATE(YEAR($B426),MONTH($B426),MIN(BR$6,DAY(EOMONTH($B426,0))))&gt;=$B426)*(DATE(YEAR($B426),MONTH($B426),MIN(BR$6,DAY(EOMONTH($B426,0))))&lt;$C426)+(DATE(YEAR($B426),MONTH($B426)+1,MIN(BR$6,DAY(EOMONTH($B426,1))))&gt;=$B426)*(DATE(YEAR($B426),MONTH($B426)+1,MIN(BR$6,DAY(EOMONTH($B426,1))))&lt;$C426)))</f>
        <v>0</v>
      </c>
      <c r="BS426" s="48" t="n">
        <f aca="false">IF(OR(N(BS$5)=0,BS$6=""),0,BS$5*((DATE(YEAR($B426),MONTH($B426),MIN(BS$6,DAY(EOMONTH($B426,0))))&gt;=$B426)*(DATE(YEAR($B426),MONTH($B426),MIN(BS$6,DAY(EOMONTH($B426,0))))&lt;$C426)+(DATE(YEAR($B426),MONTH($B426)+1,MIN(BS$6,DAY(EOMONTH($B426,1))))&gt;=$B426)*(DATE(YEAR($B426),MONTH($B426)+1,MIN(BS$6,DAY(EOMONTH($B426,1))))&lt;$C426)))</f>
        <v>0</v>
      </c>
      <c r="BT426" s="48" t="n">
        <f aca="false">IF(OR(N(BT$5)=0,BT$6=""),0,BT$5*((DATE(YEAR($B426),MONTH($B426),MIN(BT$6,DAY(EOMONTH($B426,0))))&gt;=$B426)*(DATE(YEAR($B426),MONTH($B426),MIN(BT$6,DAY(EOMONTH($B426,0))))&lt;$C426)+(DATE(YEAR($B426),MONTH($B426)+1,MIN(BT$6,DAY(EOMONTH($B426,1))))&gt;=$B426)*(DATE(YEAR($B426),MONTH($B426)+1,MIN(BT$6,DAY(EOMONTH($B426,1))))&lt;$C426)))</f>
        <v>0</v>
      </c>
      <c r="BU426" s="48" t="n">
        <f aca="false">IF(OR(N(BU$5)=0,BU$6=""),0,BU$5*((DATE(YEAR($B426),MONTH($B426),MIN(BU$6,DAY(EOMONTH($B426,0))))&gt;=$B426)*(DATE(YEAR($B426),MONTH($B426),MIN(BU$6,DAY(EOMONTH($B426,0))))&lt;$C426)+(DATE(YEAR($B426),MONTH($B426)+1,MIN(BU$6,DAY(EOMONTH($B426,1))))&gt;=$B426)*(DATE(YEAR($B426),MONTH($B426)+1,MIN(BU$6,DAY(EOMONTH($B426,1))))&lt;$C426)))</f>
        <v>0</v>
      </c>
      <c r="BV426" s="48" t="n">
        <f aca="false">IF(OR(N(BV$5)=0,BV$6=""),0,BV$5*((DATE(YEAR($B426),MONTH($B426),MIN(BV$6,DAY(EOMONTH($B426,0))))&gt;=$B426)*(DATE(YEAR($B426),MONTH($B426),MIN(BV$6,DAY(EOMONTH($B426,0))))&lt;$C426)+(DATE(YEAR($B426),MONTH($B426)+1,MIN(BV$6,DAY(EOMONTH($B426,1))))&gt;=$B426)*(DATE(YEAR($B426),MONTH($B426)+1,MIN(BV$6,DAY(EOMONTH($B426,1))))&lt;$C426)))</f>
        <v>0</v>
      </c>
      <c r="BW426" s="48" t="n">
        <f aca="false">IF(OR(N(BW$5)=0,BW$6=""),0,BW$5*((DATE(YEAR($B426),MONTH($B426),MIN(BW$6,DAY(EOMONTH($B426,0))))&gt;=$B426)*(DATE(YEAR($B426),MONTH($B426),MIN(BW$6,DAY(EOMONTH($B426,0))))&lt;$C426)+(DATE(YEAR($B426),MONTH($B426)+1,MIN(BW$6,DAY(EOMONTH($B426,1))))&gt;=$B426)*(DATE(YEAR($B426),MONTH($B426)+1,MIN(BW$6,DAY(EOMONTH($B426,1))))&lt;$C426)))</f>
        <v>0</v>
      </c>
      <c r="BX426" s="48" t="n">
        <f aca="false">MIN(Z426,(FT425*(1+FT$5/Setup!$C$36)+IF($V426=1,N($F426),0)))</f>
        <v>0</v>
      </c>
      <c r="BY426" s="48" t="n">
        <f aca="false">MIN(AA426,(FU425*(1+FU$5/Setup!$C$36)+IF($V426=2,N($F426),0)))</f>
        <v>0</v>
      </c>
      <c r="BZ426" s="48" t="n">
        <f aca="false">MIN(AB426,(FV425*(1+FV$5/Setup!$C$36)+IF($V426=3,N($F426),0)))</f>
        <v>0</v>
      </c>
      <c r="CA426" s="48" t="n">
        <f aca="false">MIN(AC426,(FW425*(1+FW$5/Setup!$C$36)+IF($V426=4,N($F426),0)))</f>
        <v>0</v>
      </c>
      <c r="CB426" s="48" t="n">
        <f aca="false">MIN(AD426,(FX425*(1+FX$5/Setup!$C$36)+IF($V426=5,N($F426),0)))</f>
        <v>0</v>
      </c>
      <c r="CC426" s="48" t="n">
        <f aca="false">MIN(AE426,(FY425*(1+FY$5/Setup!$C$36)+IF($V426=6,N($F426),0)))</f>
        <v>0</v>
      </c>
      <c r="CD426" s="48" t="n">
        <f aca="false">MIN(AF426,(FZ425*(1+FZ$5/Setup!$C$36)+IF($V426=7,N($F426),0)))</f>
        <v>0</v>
      </c>
      <c r="CE426" s="48" t="n">
        <f aca="false">MIN(AG426,(GA425*(1+GA$5/Setup!$C$36)+IF($V426=8,N($F426),0)))</f>
        <v>0</v>
      </c>
      <c r="CF426" s="48" t="n">
        <f aca="false">MIN(AH426,(GB425*(1+GB$5/Setup!$C$36)+IF($V426=9,N($F426),0)))</f>
        <v>0</v>
      </c>
      <c r="CG426" s="48" t="n">
        <f aca="false">MIN(AI426,(GC425*(1+GC$5/Setup!$C$36)+IF($V426=10,N($F426),0)))</f>
        <v>0</v>
      </c>
      <c r="CH426" s="48" t="n">
        <f aca="false">MIN(AJ426,(GD425*(1+GD$5/Setup!$C$36)+IF($V426=11,N($F426),0)))</f>
        <v>0</v>
      </c>
      <c r="CI426" s="48" t="n">
        <f aca="false">MIN(AK426,(GE425*(1+GE$5/Setup!$C$36)+IF($V426=12,N($F426),0)))</f>
        <v>0</v>
      </c>
      <c r="CJ426" s="48" t="n">
        <f aca="false">MIN(AL426,(GF425*(1+GF$5/Setup!$C$36)+IF($V426=13,N($F426),0)))</f>
        <v>0</v>
      </c>
      <c r="CK426" s="48" t="n">
        <f aca="false">MIN(AM426,(GG425*(1+GG$5/Setup!$C$36)+IF($V426=14,N($F426),0)))</f>
        <v>0</v>
      </c>
      <c r="CL426" s="48" t="n">
        <f aca="false">MIN(AN426,(GH425*(1+GH$5/Setup!$C$36)+IF($V426=15,N($F426),0)))</f>
        <v>0</v>
      </c>
      <c r="CM426" s="48" t="n">
        <f aca="false">MIN(AO426,(GI425*(1+GI$5/Setup!$C$36)+IF($V426=16,N($F426),0)))</f>
        <v>0</v>
      </c>
      <c r="CN426" s="48" t="n">
        <f aca="false">MIN(AP426,(GJ425*(1+GJ$5/Setup!$C$36)+IF($V426=17,N($F426),0)))</f>
        <v>0</v>
      </c>
      <c r="CO426" s="48" t="n">
        <f aca="false">MIN(AQ426,(GK425*(1+GK$5/Setup!$C$36)+IF($V426=18,N($F426),0)))</f>
        <v>0</v>
      </c>
      <c r="CP426" s="48" t="n">
        <f aca="false">MIN(AR426,(GL425*(1+GL$5/Setup!$C$36)+IF($V426=19,N($F426),0)))</f>
        <v>0</v>
      </c>
      <c r="CQ426" s="48" t="n">
        <f aca="false">MIN(AS426,(GM425*(1+GM$5/Setup!$C$36)+IF($V426=20,N($F426),0)))</f>
        <v>0</v>
      </c>
      <c r="CR426" s="48" t="n">
        <f aca="false">MIN(AT426,(GN425*(1+GN$5/Setup!$C$36)+IF($V426=21,N($F426),0)))</f>
        <v>0</v>
      </c>
      <c r="CS426" s="48" t="n">
        <f aca="false">MIN(AU426,(GO425*(1+GO$5/Setup!$C$36)+IF($V426=22,N($F426),0)))</f>
        <v>0</v>
      </c>
      <c r="CT426" s="48" t="n">
        <f aca="false">MIN(AV426,(GP425*(1+GP$5/Setup!$C$36)+IF($V426=23,N($F426),0)))</f>
        <v>0</v>
      </c>
      <c r="CU426" s="48" t="n">
        <f aca="false">MIN(AW426,(GQ425*(1+GQ$5/Setup!$C$36)+IF($V426=24,N($F426),0)))</f>
        <v>0</v>
      </c>
      <c r="CV426" s="48" t="n">
        <f aca="false">MIN(AX426,(GR425*(1+GR$5/Setup!$C$36)+IF($V426=25,N($F426),0)))</f>
        <v>0</v>
      </c>
      <c r="CW426" s="48" t="n">
        <f aca="false">MIN(AY426,(GS425*(1+GS$5/Setup!$C$36)+IF($V426=26,N($F426),0)))</f>
        <v>0</v>
      </c>
      <c r="CX426" s="48" t="n">
        <f aca="false">MIN(AZ426,(GT425*(1+GT$5/Setup!$C$36)+IF($V426=27,N($F426),0)))</f>
        <v>0</v>
      </c>
      <c r="CY426" s="48" t="n">
        <f aca="false">MIN(BA426,(GU425*(1+GU$5/Setup!$C$36)+IF($V426=28,N($F426),0)))</f>
        <v>0</v>
      </c>
      <c r="CZ426" s="48" t="n">
        <f aca="false">MIN(BB426,(GV425*(1+GV$5/Setup!$C$36)+IF($V426=29,N($F426),0)))</f>
        <v>0</v>
      </c>
      <c r="DA426" s="48" t="n">
        <f aca="false">MIN(BC426,(GW425*(1+GW$5/Setup!$C$36)+IF($V426=30,N($F426),0)))</f>
        <v>0</v>
      </c>
      <c r="DB426" s="48" t="n">
        <f aca="false">MIN(BD426,(GX425*(1+GX$5/Setup!$C$36)+IF($V426=31,N($F426),0)))</f>
        <v>0</v>
      </c>
      <c r="DC426" s="48" t="n">
        <f aca="false">MIN(BE426,(GY425*(1+GY$5/Setup!$C$36)+IF($V426=32,N($F426),0)))</f>
        <v>0</v>
      </c>
      <c r="DD426" s="48" t="n">
        <f aca="false">MIN(BF426,(GZ425*(1+GZ$5/Setup!$C$36)+IF($V426=33,N($F426),0)))</f>
        <v>0</v>
      </c>
      <c r="DE426" s="48" t="n">
        <f aca="false">MIN(BG426,(HA425*(1+HA$5/Setup!$C$36)+IF($V426=34,N($F426),0)))</f>
        <v>0</v>
      </c>
      <c r="DF426" s="48" t="n">
        <f aca="false">MIN(BH426,(HB425*(1+HB$5/Setup!$C$36)+IF($V426=35,N($F426),0)))</f>
        <v>0</v>
      </c>
      <c r="DG426" s="48" t="n">
        <f aca="false">MIN(BI426,(HC425*(1+HC$5/Setup!$C$36)+IF($V426=36,N($F426),0)))</f>
        <v>0</v>
      </c>
      <c r="DH426" s="48" t="n">
        <f aca="false">MIN(BJ426,(HD425*(1+HD$5/Setup!$C$36)+IF($V426=37,N($F426),0)))</f>
        <v>0</v>
      </c>
      <c r="DI426" s="48" t="n">
        <f aca="false">MIN(BK426,(HE425*(1+HE$5/Setup!$C$36)+IF($V426=38,N($F426),0)))</f>
        <v>0</v>
      </c>
      <c r="DJ426" s="48" t="n">
        <f aca="false">MIN(BL426,(HF425*(1+HF$5/Setup!$C$36)+IF($V426=39,N($F426),0)))</f>
        <v>0</v>
      </c>
      <c r="DK426" s="48" t="n">
        <f aca="false">MIN(BM426,(HG425*(1+HG$5/Setup!$C$36)+IF($V426=40,N($F426),0)))</f>
        <v>0</v>
      </c>
      <c r="DL426" s="48" t="n">
        <f aca="false">MIN(BN426,(HH425*(1+HH$5/Setup!$C$36)+IF($V426=41,N($F426),0)))</f>
        <v>0</v>
      </c>
      <c r="DM426" s="48" t="n">
        <f aca="false">MIN(BO426,(HI425*(1+HI$5/Setup!$C$36)+IF($V426=42,N($F426),0)))</f>
        <v>0</v>
      </c>
      <c r="DN426" s="48" t="n">
        <f aca="false">MIN(BP426,(HJ425*(1+HJ$5/Setup!$C$36)+IF($V426=43,N($F426),0)))</f>
        <v>0</v>
      </c>
      <c r="DO426" s="48" t="n">
        <f aca="false">MIN(BQ426,(HK425*(1+HK$5/Setup!$C$36)+IF($V426=44,N($F426),0)))</f>
        <v>0</v>
      </c>
      <c r="DP426" s="48" t="n">
        <f aca="false">MIN(BR426,(HL425*(1+HL$5/Setup!$C$36)+IF($V426=45,N($F426),0)))</f>
        <v>0</v>
      </c>
      <c r="DQ426" s="48" t="n">
        <f aca="false">MIN(BS426,(HM425*(1+HM$5/Setup!$C$36)+IF($V426=46,N($F426),0)))</f>
        <v>0</v>
      </c>
      <c r="DR426" s="48" t="n">
        <f aca="false">MIN(BT426,(HN425*(1+HN$5/Setup!$C$36)+IF($V426=47,N($F426),0)))</f>
        <v>0</v>
      </c>
      <c r="DS426" s="48" t="n">
        <f aca="false">MIN(BU426,(HO425*(1+HO$5/Setup!$C$36)+IF($V426=48,N($F426),0)))</f>
        <v>0</v>
      </c>
      <c r="DT426" s="48" t="n">
        <f aca="false">MIN(BV426,(HP425*(1+HP$5/Setup!$C$36)+IF($V426=49,N($F426),0)))</f>
        <v>0</v>
      </c>
      <c r="DU426" s="48" t="n">
        <f aca="false">MIN(BW426,(HQ425*(1+HQ$5/Setup!$C$36)+IF($V426=50,N($F426),0)))</f>
        <v>0</v>
      </c>
      <c r="DV426" s="48" t="n">
        <f aca="false">MIN(MAX((FT425*(1+FT$5/Setup!$C$36)+IF($V426=1,N($F426),0))-BX426,0),MAX($P426-0,0))</f>
        <v>0</v>
      </c>
      <c r="DW426" s="48" t="n">
        <f aca="false">MIN(MAX((FU425*(1+FU$5/Setup!$C$36)+IF($V426=2,N($F426),0))-BY426,0),MAX($P426-SUM(DV426:DV426),0))</f>
        <v>0</v>
      </c>
      <c r="DX426" s="48" t="n">
        <f aca="false">MIN(MAX((FV425*(1+FV$5/Setup!$C$36)+IF($V426=3,N($F426),0))-BZ426,0),MAX($P426-SUM(DV426:DW426),0))</f>
        <v>0</v>
      </c>
      <c r="DY426" s="48" t="n">
        <f aca="false">MIN(MAX((FW425*(1+FW$5/Setup!$C$36)+IF($V426=4,N($F426),0))-CA426,0),MAX($P426-SUM(DV426:DX426),0))</f>
        <v>0</v>
      </c>
      <c r="DZ426" s="48" t="n">
        <f aca="false">MIN(MAX((FX425*(1+FX$5/Setup!$C$36)+IF($V426=5,N($F426),0))-CB426,0),MAX($P426-SUM(DV426:DY426),0))</f>
        <v>0</v>
      </c>
      <c r="EA426" s="48" t="n">
        <f aca="false">MIN(MAX((FY425*(1+FY$5/Setup!$C$36)+IF($V426=6,N($F426),0))-CC426,0),MAX($P426-SUM(DV426:DZ426),0))</f>
        <v>0</v>
      </c>
      <c r="EB426" s="48" t="n">
        <f aca="false">MIN(MAX((FZ425*(1+FZ$5/Setup!$C$36)+IF($V426=7,N($F426),0))-CD426,0),MAX($P426-SUM(DV426:EA426),0))</f>
        <v>0</v>
      </c>
      <c r="EC426" s="48" t="n">
        <f aca="false">MIN(MAX((GA425*(1+GA$5/Setup!$C$36)+IF($V426=8,N($F426),0))-CE426,0),MAX($P426-SUM(DV426:EB426),0))</f>
        <v>0</v>
      </c>
      <c r="ED426" s="48" t="n">
        <f aca="false">MIN(MAX((GB425*(1+GB$5/Setup!$C$36)+IF($V426=9,N($F426),0))-CF426,0),MAX($P426-SUM(DV426:EC426),0))</f>
        <v>0</v>
      </c>
      <c r="EE426" s="48" t="n">
        <f aca="false">MIN(MAX((GC425*(1+GC$5/Setup!$C$36)+IF($V426=10,N($F426),0))-CG426,0),MAX($P426-SUM(DV426:ED426),0))</f>
        <v>0</v>
      </c>
      <c r="EF426" s="48" t="n">
        <f aca="false">MIN(MAX((GD425*(1+GD$5/Setup!$C$36)+IF($V426=11,N($F426),0))-CH426,0),MAX($P426-SUM(DV426:EE426),0))</f>
        <v>0</v>
      </c>
      <c r="EG426" s="48" t="n">
        <f aca="false">MIN(MAX((GE425*(1+GE$5/Setup!$C$36)+IF($V426=12,N($F426),0))-CI426,0),MAX($P426-SUM(DV426:EF426),0))</f>
        <v>0</v>
      </c>
      <c r="EH426" s="48" t="n">
        <f aca="false">MIN(MAX((GF425*(1+GF$5/Setup!$C$36)+IF($V426=13,N($F426),0))-CJ426,0),MAX($P426-SUM(DV426:EG426),0))</f>
        <v>0</v>
      </c>
      <c r="EI426" s="48" t="n">
        <f aca="false">MIN(MAX((GG425*(1+GG$5/Setup!$C$36)+IF($V426=14,N($F426),0))-CK426,0),MAX($P426-SUM(DV426:EH426),0))</f>
        <v>0</v>
      </c>
      <c r="EJ426" s="48" t="n">
        <f aca="false">MIN(MAX((GH425*(1+GH$5/Setup!$C$36)+IF($V426=15,N($F426),0))-CL426,0),MAX($P426-SUM(DV426:EI426),0))</f>
        <v>0</v>
      </c>
      <c r="EK426" s="48" t="n">
        <f aca="false">MIN(MAX((GI425*(1+GI$5/Setup!$C$36)+IF($V426=16,N($F426),0))-CM426,0),MAX($P426-SUM(DV426:EJ426),0))</f>
        <v>0</v>
      </c>
      <c r="EL426" s="48" t="n">
        <f aca="false">MIN(MAX((GJ425*(1+GJ$5/Setup!$C$36)+IF($V426=17,N($F426),0))-CN426,0),MAX($P426-SUM(DV426:EK426),0))</f>
        <v>0</v>
      </c>
      <c r="EM426" s="48" t="n">
        <f aca="false">MIN(MAX((GK425*(1+GK$5/Setup!$C$36)+IF($V426=18,N($F426),0))-CO426,0),MAX($P426-SUM(DV426:EL426),0))</f>
        <v>0</v>
      </c>
      <c r="EN426" s="48" t="n">
        <f aca="false">MIN(MAX((GL425*(1+GL$5/Setup!$C$36)+IF($V426=19,N($F426),0))-CP426,0),MAX($P426-SUM(DV426:EM426),0))</f>
        <v>0</v>
      </c>
      <c r="EO426" s="48" t="n">
        <f aca="false">MIN(MAX((GM425*(1+GM$5/Setup!$C$36)+IF($V426=20,N($F426),0))-CQ426,0),MAX($P426-SUM(DV426:EN426),0))</f>
        <v>0</v>
      </c>
      <c r="EP426" s="48" t="n">
        <f aca="false">MIN(MAX((GN425*(1+GN$5/Setup!$C$36)+IF($V426=21,N($F426),0))-CR426,0),MAX($P426-SUM(DV426:EO426),0))</f>
        <v>0</v>
      </c>
      <c r="EQ426" s="48" t="n">
        <f aca="false">MIN(MAX((GO425*(1+GO$5/Setup!$C$36)+IF($V426=22,N($F426),0))-CS426,0),MAX($P426-SUM(DV426:EP426),0))</f>
        <v>0</v>
      </c>
      <c r="ER426" s="48" t="n">
        <f aca="false">MIN(MAX((GP425*(1+GP$5/Setup!$C$36)+IF($V426=23,N($F426),0))-CT426,0),MAX($P426-SUM(DV426:EQ426),0))</f>
        <v>0</v>
      </c>
      <c r="ES426" s="48" t="n">
        <f aca="false">MIN(MAX((GQ425*(1+GQ$5/Setup!$C$36)+IF($V426=24,N($F426),0))-CU426,0),MAX($P426-SUM(DV426:ER426),0))</f>
        <v>0</v>
      </c>
      <c r="ET426" s="48" t="n">
        <f aca="false">MIN(MAX((GR425*(1+GR$5/Setup!$C$36)+IF($V426=25,N($F426),0))-CV426,0),MAX($P426-SUM(DV426:ES426),0))</f>
        <v>0</v>
      </c>
      <c r="EU426" s="48" t="n">
        <f aca="false">MIN(MAX((GS425*(1+GS$5/Setup!$C$36)+IF($V426=26,N($F426),0))-CW426,0),MAX($P426-SUM(DV426:ET426),0))</f>
        <v>0</v>
      </c>
      <c r="EV426" s="48" t="n">
        <f aca="false">MIN(MAX((GT425*(1+GT$5/Setup!$C$36)+IF($V426=27,N($F426),0))-CX426,0),MAX($P426-SUM(DV426:EU426),0))</f>
        <v>0</v>
      </c>
      <c r="EW426" s="48" t="n">
        <f aca="false">MIN(MAX((GU425*(1+GU$5/Setup!$C$36)+IF($V426=28,N($F426),0))-CY426,0),MAX($P426-SUM(DV426:EV426),0))</f>
        <v>0</v>
      </c>
      <c r="EX426" s="48" t="n">
        <f aca="false">MIN(MAX((GV425*(1+GV$5/Setup!$C$36)+IF($V426=29,N($F426),0))-CZ426,0),MAX($P426-SUM(DV426:EW426),0))</f>
        <v>0</v>
      </c>
      <c r="EY426" s="48" t="n">
        <f aca="false">MIN(MAX((GW425*(1+GW$5/Setup!$C$36)+IF($V426=30,N($F426),0))-DA426,0),MAX($P426-SUM(DV426:EX426),0))</f>
        <v>0</v>
      </c>
      <c r="EZ426" s="48" t="n">
        <f aca="false">MIN(MAX((GX425*(1+GX$5/Setup!$C$36)+IF($V426=31,N($F426),0))-DB426,0),MAX($P426-SUM(DV426:EY426),0))</f>
        <v>0</v>
      </c>
      <c r="FA426" s="48" t="n">
        <f aca="false">MIN(MAX((GY425*(1+GY$5/Setup!$C$36)+IF($V426=32,N($F426),0))-DC426,0),MAX($P426-SUM(DV426:EZ426),0))</f>
        <v>0</v>
      </c>
      <c r="FB426" s="48" t="n">
        <f aca="false">MIN(MAX((GZ425*(1+GZ$5/Setup!$C$36)+IF($V426=33,N($F426),0))-DD426,0),MAX($P426-SUM(DV426:FA426),0))</f>
        <v>0</v>
      </c>
      <c r="FC426" s="48" t="n">
        <f aca="false">MIN(MAX((HA425*(1+HA$5/Setup!$C$36)+IF($V426=34,N($F426),0))-DE426,0),MAX($P426-SUM(DV426:FB426),0))</f>
        <v>0</v>
      </c>
      <c r="FD426" s="48" t="n">
        <f aca="false">MIN(MAX((HB425*(1+HB$5/Setup!$C$36)+IF($V426=35,N($F426),0))-DF426,0),MAX($P426-SUM(DV426:FC426),0))</f>
        <v>0</v>
      </c>
      <c r="FE426" s="48" t="n">
        <f aca="false">MIN(MAX((HC425*(1+HC$5/Setup!$C$36)+IF($V426=36,N($F426),0))-DG426,0),MAX($P426-SUM(DV426:FD426),0))</f>
        <v>0</v>
      </c>
      <c r="FF426" s="48" t="n">
        <f aca="false">MIN(MAX((HD425*(1+HD$5/Setup!$C$36)+IF($V426=37,N($F426),0))-DH426,0),MAX($P426-SUM(DV426:FE426),0))</f>
        <v>0</v>
      </c>
      <c r="FG426" s="48" t="n">
        <f aca="false">MIN(MAX((HE425*(1+HE$5/Setup!$C$36)+IF($V426=38,N($F426),0))-DI426,0),MAX($P426-SUM(DV426:FF426),0))</f>
        <v>0</v>
      </c>
      <c r="FH426" s="48" t="n">
        <f aca="false">MIN(MAX((HF425*(1+HF$5/Setup!$C$36)+IF($V426=39,N($F426),0))-DJ426,0),MAX($P426-SUM(DV426:FG426),0))</f>
        <v>0</v>
      </c>
      <c r="FI426" s="48" t="n">
        <f aca="false">MIN(MAX((HG425*(1+HG$5/Setup!$C$36)+IF($V426=40,N($F426),0))-DK426,0),MAX($P426-SUM(DV426:FH426),0))</f>
        <v>0</v>
      </c>
      <c r="FJ426" s="48" t="n">
        <f aca="false">MIN(MAX((HH425*(1+HH$5/Setup!$C$36)+IF($V426=41,N($F426),0))-DL426,0),MAX($P426-SUM(DV426:FI426),0))</f>
        <v>0</v>
      </c>
      <c r="FK426" s="48" t="n">
        <f aca="false">MIN(MAX((HI425*(1+HI$5/Setup!$C$36)+IF($V426=42,N($F426),0))-DM426,0),MAX($P426-SUM(DV426:FJ426),0))</f>
        <v>0</v>
      </c>
      <c r="FL426" s="48" t="n">
        <f aca="false">MIN(MAX((HJ425*(1+HJ$5/Setup!$C$36)+IF($V426=43,N($F426),0))-DN426,0),MAX($P426-SUM(DV426:FK426),0))</f>
        <v>0</v>
      </c>
      <c r="FM426" s="48" t="n">
        <f aca="false">MIN(MAX((HK425*(1+HK$5/Setup!$C$36)+IF($V426=44,N($F426),0))-DO426,0),MAX($P426-SUM(DV426:FL426),0))</f>
        <v>0</v>
      </c>
      <c r="FN426" s="48" t="n">
        <f aca="false">MIN(MAX((HL425*(1+HL$5/Setup!$C$36)+IF($V426=45,N($F426),0))-DP426,0),MAX($P426-SUM(DV426:FM426),0))</f>
        <v>0</v>
      </c>
      <c r="FO426" s="48" t="n">
        <f aca="false">MIN(MAX((HM425*(1+HM$5/Setup!$C$36)+IF($V426=46,N($F426),0))-DQ426,0),MAX($P426-SUM(DV426:FN426),0))</f>
        <v>0</v>
      </c>
      <c r="FP426" s="48" t="n">
        <f aca="false">MIN(MAX((HN425*(1+HN$5/Setup!$C$36)+IF($V426=47,N($F426),0))-DR426,0),MAX($P426-SUM(DV426:FO426),0))</f>
        <v>0</v>
      </c>
      <c r="FQ426" s="48" t="n">
        <f aca="false">MIN(MAX((HO425*(1+HO$5/Setup!$C$36)+IF($V426=48,N($F426),0))-DS426,0),MAX($P426-SUM(DV426:FP426),0))</f>
        <v>0</v>
      </c>
      <c r="FR426" s="48" t="n">
        <f aca="false">MIN(MAX((HP425*(1+HP$5/Setup!$C$36)+IF($V426=49,N($F426),0))-DT426,0),MAX($P426-SUM(DV426:FQ426),0))</f>
        <v>0</v>
      </c>
      <c r="FS426" s="48" t="n">
        <f aca="false">MIN(MAX((HQ425*(1+HQ$5/Setup!$C$36)+IF($V426=50,N($F426),0))-DU426,0),MAX($P426-SUM(DV426:FR426),0))</f>
        <v>0</v>
      </c>
      <c r="FT426" s="48" t="n">
        <f aca="false">IF((FT425*(1+FT$5/Setup!$C$36)+IF($V426=1,N($F426),0))-BX426-DV426&lt;0.005,0,(FT425*(1+FT$5/Setup!$C$36)+IF($V426=1,N($F426),0))-BX426-DV426)</f>
        <v>0</v>
      </c>
      <c r="FU426" s="48" t="n">
        <f aca="false">IF((FU425*(1+FU$5/Setup!$C$36)+IF($V426=2,N($F426),0))-BY426-DW426&lt;0.005,0,(FU425*(1+FU$5/Setup!$C$36)+IF($V426=2,N($F426),0))-BY426-DW426)</f>
        <v>0</v>
      </c>
      <c r="FV426" s="48" t="n">
        <f aca="false">IF((FV425*(1+FV$5/Setup!$C$36)+IF($V426=3,N($F426),0))-BZ426-DX426&lt;0.005,0,(FV425*(1+FV$5/Setup!$C$36)+IF($V426=3,N($F426),0))-BZ426-DX426)</f>
        <v>0</v>
      </c>
      <c r="FW426" s="48" t="n">
        <f aca="false">IF((FW425*(1+FW$5/Setup!$C$36)+IF($V426=4,N($F426),0))-CA426-DY426&lt;0.005,0,(FW425*(1+FW$5/Setup!$C$36)+IF($V426=4,N($F426),0))-CA426-DY426)</f>
        <v>0</v>
      </c>
      <c r="FX426" s="48" t="n">
        <f aca="false">IF((FX425*(1+FX$5/Setup!$C$36)+IF($V426=5,N($F426),0))-CB426-DZ426&lt;0.005,0,(FX425*(1+FX$5/Setup!$C$36)+IF($V426=5,N($F426),0))-CB426-DZ426)</f>
        <v>0</v>
      </c>
      <c r="FY426" s="48" t="n">
        <f aca="false">IF((FY425*(1+FY$5/Setup!$C$36)+IF($V426=6,N($F426),0))-CC426-EA426&lt;0.005,0,(FY425*(1+FY$5/Setup!$C$36)+IF($V426=6,N($F426),0))-CC426-EA426)</f>
        <v>0</v>
      </c>
      <c r="FZ426" s="48" t="n">
        <f aca="false">IF((FZ425*(1+FZ$5/Setup!$C$36)+IF($V426=7,N($F426),0))-CD426-EB426&lt;0.005,0,(FZ425*(1+FZ$5/Setup!$C$36)+IF($V426=7,N($F426),0))-CD426-EB426)</f>
        <v>0</v>
      </c>
      <c r="GA426" s="48" t="n">
        <f aca="false">IF((GA425*(1+GA$5/Setup!$C$36)+IF($V426=8,N($F426),0))-CE426-EC426&lt;0.005,0,(GA425*(1+GA$5/Setup!$C$36)+IF($V426=8,N($F426),0))-CE426-EC426)</f>
        <v>0</v>
      </c>
      <c r="GB426" s="48" t="n">
        <f aca="false">IF((GB425*(1+GB$5/Setup!$C$36)+IF($V426=9,N($F426),0))-CF426-ED426&lt;0.005,0,(GB425*(1+GB$5/Setup!$C$36)+IF($V426=9,N($F426),0))-CF426-ED426)</f>
        <v>0</v>
      </c>
      <c r="GC426" s="48" t="n">
        <f aca="false">IF((GC425*(1+GC$5/Setup!$C$36)+IF($V426=10,N($F426),0))-CG426-EE426&lt;0.005,0,(GC425*(1+GC$5/Setup!$C$36)+IF($V426=10,N($F426),0))-CG426-EE426)</f>
        <v>0</v>
      </c>
      <c r="GD426" s="48" t="n">
        <f aca="false">IF((GD425*(1+GD$5/Setup!$C$36)+IF($V426=11,N($F426),0))-CH426-EF426&lt;0.005,0,(GD425*(1+GD$5/Setup!$C$36)+IF($V426=11,N($F426),0))-CH426-EF426)</f>
        <v>0</v>
      </c>
      <c r="GE426" s="48" t="n">
        <f aca="false">IF((GE425*(1+GE$5/Setup!$C$36)+IF($V426=12,N($F426),0))-CI426-EG426&lt;0.005,0,(GE425*(1+GE$5/Setup!$C$36)+IF($V426=12,N($F426),0))-CI426-EG426)</f>
        <v>0</v>
      </c>
      <c r="GF426" s="48" t="n">
        <f aca="false">IF((GF425*(1+GF$5/Setup!$C$36)+IF($V426=13,N($F426),0))-CJ426-EH426&lt;0.005,0,(GF425*(1+GF$5/Setup!$C$36)+IF($V426=13,N($F426),0))-CJ426-EH426)</f>
        <v>0</v>
      </c>
      <c r="GG426" s="48" t="n">
        <f aca="false">IF((GG425*(1+GG$5/Setup!$C$36)+IF($V426=14,N($F426),0))-CK426-EI426&lt;0.005,0,(GG425*(1+GG$5/Setup!$C$36)+IF($V426=14,N($F426),0))-CK426-EI426)</f>
        <v>0</v>
      </c>
      <c r="GH426" s="48" t="n">
        <f aca="false">IF((GH425*(1+GH$5/Setup!$C$36)+IF($V426=15,N($F426),0))-CL426-EJ426&lt;0.005,0,(GH425*(1+GH$5/Setup!$C$36)+IF($V426=15,N($F426),0))-CL426-EJ426)</f>
        <v>0</v>
      </c>
      <c r="GI426" s="48" t="n">
        <f aca="false">IF((GI425*(1+GI$5/Setup!$C$36)+IF($V426=16,N($F426),0))-CM426-EK426&lt;0.005,0,(GI425*(1+GI$5/Setup!$C$36)+IF($V426=16,N($F426),0))-CM426-EK426)</f>
        <v>0</v>
      </c>
      <c r="GJ426" s="48" t="n">
        <f aca="false">IF((GJ425*(1+GJ$5/Setup!$C$36)+IF($V426=17,N($F426),0))-CN426-EL426&lt;0.005,0,(GJ425*(1+GJ$5/Setup!$C$36)+IF($V426=17,N($F426),0))-CN426-EL426)</f>
        <v>0</v>
      </c>
      <c r="GK426" s="48" t="n">
        <f aca="false">IF((GK425*(1+GK$5/Setup!$C$36)+IF($V426=18,N($F426),0))-CO426-EM426&lt;0.005,0,(GK425*(1+GK$5/Setup!$C$36)+IF($V426=18,N($F426),0))-CO426-EM426)</f>
        <v>0</v>
      </c>
      <c r="GL426" s="48" t="n">
        <f aca="false">IF((GL425*(1+GL$5/Setup!$C$36)+IF($V426=19,N($F426),0))-CP426-EN426&lt;0.005,0,(GL425*(1+GL$5/Setup!$C$36)+IF($V426=19,N($F426),0))-CP426-EN426)</f>
        <v>0</v>
      </c>
      <c r="GM426" s="48" t="n">
        <f aca="false">IF((GM425*(1+GM$5/Setup!$C$36)+IF($V426=20,N($F426),0))-CQ426-EO426&lt;0.005,0,(GM425*(1+GM$5/Setup!$C$36)+IF($V426=20,N($F426),0))-CQ426-EO426)</f>
        <v>0</v>
      </c>
      <c r="GN426" s="48" t="n">
        <f aca="false">IF((GN425*(1+GN$5/Setup!$C$36)+IF($V426=21,N($F426),0))-CR426-EP426&lt;0.005,0,(GN425*(1+GN$5/Setup!$C$36)+IF($V426=21,N($F426),0))-CR426-EP426)</f>
        <v>0</v>
      </c>
      <c r="GO426" s="48" t="n">
        <f aca="false">IF((GO425*(1+GO$5/Setup!$C$36)+IF($V426=22,N($F426),0))-CS426-EQ426&lt;0.005,0,(GO425*(1+GO$5/Setup!$C$36)+IF($V426=22,N($F426),0))-CS426-EQ426)</f>
        <v>0</v>
      </c>
      <c r="GP426" s="48" t="n">
        <f aca="false">IF((GP425*(1+GP$5/Setup!$C$36)+IF($V426=23,N($F426),0))-CT426-ER426&lt;0.005,0,(GP425*(1+GP$5/Setup!$C$36)+IF($V426=23,N($F426),0))-CT426-ER426)</f>
        <v>0</v>
      </c>
      <c r="GQ426" s="48" t="n">
        <f aca="false">IF((GQ425*(1+GQ$5/Setup!$C$36)+IF($V426=24,N($F426),0))-CU426-ES426&lt;0.005,0,(GQ425*(1+GQ$5/Setup!$C$36)+IF($V426=24,N($F426),0))-CU426-ES426)</f>
        <v>0</v>
      </c>
      <c r="GR426" s="48" t="n">
        <f aca="false">IF((GR425*(1+GR$5/Setup!$C$36)+IF($V426=25,N($F426),0))-CV426-ET426&lt;0.005,0,(GR425*(1+GR$5/Setup!$C$36)+IF($V426=25,N($F426),0))-CV426-ET426)</f>
        <v>0</v>
      </c>
      <c r="GS426" s="48" t="n">
        <f aca="false">IF((GS425*(1+GS$5/Setup!$C$36)+IF($V426=26,N($F426),0))-CW426-EU426&lt;0.005,0,(GS425*(1+GS$5/Setup!$C$36)+IF($V426=26,N($F426),0))-CW426-EU426)</f>
        <v>0</v>
      </c>
      <c r="GT426" s="48" t="n">
        <f aca="false">IF((GT425*(1+GT$5/Setup!$C$36)+IF($V426=27,N($F426),0))-CX426-EV426&lt;0.005,0,(GT425*(1+GT$5/Setup!$C$36)+IF($V426=27,N($F426),0))-CX426-EV426)</f>
        <v>0</v>
      </c>
      <c r="GU426" s="48" t="n">
        <f aca="false">IF((GU425*(1+GU$5/Setup!$C$36)+IF($V426=28,N($F426),0))-CY426-EW426&lt;0.005,0,(GU425*(1+GU$5/Setup!$C$36)+IF($V426=28,N($F426),0))-CY426-EW426)</f>
        <v>0</v>
      </c>
      <c r="GV426" s="48" t="n">
        <f aca="false">IF((GV425*(1+GV$5/Setup!$C$36)+IF($V426=29,N($F426),0))-CZ426-EX426&lt;0.005,0,(GV425*(1+GV$5/Setup!$C$36)+IF($V426=29,N($F426),0))-CZ426-EX426)</f>
        <v>0</v>
      </c>
      <c r="GW426" s="48" t="n">
        <f aca="false">IF((GW425*(1+GW$5/Setup!$C$36)+IF($V426=30,N($F426),0))-DA426-EY426&lt;0.005,0,(GW425*(1+GW$5/Setup!$C$36)+IF($V426=30,N($F426),0))-DA426-EY426)</f>
        <v>0</v>
      </c>
      <c r="GX426" s="48" t="n">
        <f aca="false">IF((GX425*(1+GX$5/Setup!$C$36)+IF($V426=31,N($F426),0))-DB426-EZ426&lt;0.005,0,(GX425*(1+GX$5/Setup!$C$36)+IF($V426=31,N($F426),0))-DB426-EZ426)</f>
        <v>0</v>
      </c>
      <c r="GY426" s="48" t="n">
        <f aca="false">IF((GY425*(1+GY$5/Setup!$C$36)+IF($V426=32,N($F426),0))-DC426-FA426&lt;0.005,0,(GY425*(1+GY$5/Setup!$C$36)+IF($V426=32,N($F426),0))-DC426-FA426)</f>
        <v>0</v>
      </c>
      <c r="GZ426" s="48" t="n">
        <f aca="false">IF((GZ425*(1+GZ$5/Setup!$C$36)+IF($V426=33,N($F426),0))-DD426-FB426&lt;0.005,0,(GZ425*(1+GZ$5/Setup!$C$36)+IF($V426=33,N($F426),0))-DD426-FB426)</f>
        <v>0</v>
      </c>
      <c r="HA426" s="48" t="n">
        <f aca="false">IF((HA425*(1+HA$5/Setup!$C$36)+IF($V426=34,N($F426),0))-DE426-FC426&lt;0.005,0,(HA425*(1+HA$5/Setup!$C$36)+IF($V426=34,N($F426),0))-DE426-FC426)</f>
        <v>0</v>
      </c>
      <c r="HB426" s="48" t="n">
        <f aca="false">IF((HB425*(1+HB$5/Setup!$C$36)+IF($V426=35,N($F426),0))-DF426-FD426&lt;0.005,0,(HB425*(1+HB$5/Setup!$C$36)+IF($V426=35,N($F426),0))-DF426-FD426)</f>
        <v>0</v>
      </c>
      <c r="HC426" s="48" t="n">
        <f aca="false">IF((HC425*(1+HC$5/Setup!$C$36)+IF($V426=36,N($F426),0))-DG426-FE426&lt;0.005,0,(HC425*(1+HC$5/Setup!$C$36)+IF($V426=36,N($F426),0))-DG426-FE426)</f>
        <v>0</v>
      </c>
      <c r="HD426" s="48" t="n">
        <f aca="false">IF((HD425*(1+HD$5/Setup!$C$36)+IF($V426=37,N($F426),0))-DH426-FF426&lt;0.005,0,(HD425*(1+HD$5/Setup!$C$36)+IF($V426=37,N($F426),0))-DH426-FF426)</f>
        <v>0</v>
      </c>
      <c r="HE426" s="48" t="n">
        <f aca="false">IF((HE425*(1+HE$5/Setup!$C$36)+IF($V426=38,N($F426),0))-DI426-FG426&lt;0.005,0,(HE425*(1+HE$5/Setup!$C$36)+IF($V426=38,N($F426),0))-DI426-FG426)</f>
        <v>0</v>
      </c>
      <c r="HF426" s="48" t="n">
        <f aca="false">IF((HF425*(1+HF$5/Setup!$C$36)+IF($V426=39,N($F426),0))-DJ426-FH426&lt;0.005,0,(HF425*(1+HF$5/Setup!$C$36)+IF($V426=39,N($F426),0))-DJ426-FH426)</f>
        <v>0</v>
      </c>
      <c r="HG426" s="48" t="n">
        <f aca="false">IF((HG425*(1+HG$5/Setup!$C$36)+IF($V426=40,N($F426),0))-DK426-FI426&lt;0.005,0,(HG425*(1+HG$5/Setup!$C$36)+IF($V426=40,N($F426),0))-DK426-FI426)</f>
        <v>0</v>
      </c>
      <c r="HH426" s="48" t="n">
        <f aca="false">IF((HH425*(1+HH$5/Setup!$C$36)+IF($V426=41,N($F426),0))-DL426-FJ426&lt;0.005,0,(HH425*(1+HH$5/Setup!$C$36)+IF($V426=41,N($F426),0))-DL426-FJ426)</f>
        <v>0</v>
      </c>
      <c r="HI426" s="48" t="n">
        <f aca="false">IF((HI425*(1+HI$5/Setup!$C$36)+IF($V426=42,N($F426),0))-DM426-FK426&lt;0.005,0,(HI425*(1+HI$5/Setup!$C$36)+IF($V426=42,N($F426),0))-DM426-FK426)</f>
        <v>0</v>
      </c>
      <c r="HJ426" s="48" t="n">
        <f aca="false">IF((HJ425*(1+HJ$5/Setup!$C$36)+IF($V426=43,N($F426),0))-DN426-FL426&lt;0.005,0,(HJ425*(1+HJ$5/Setup!$C$36)+IF($V426=43,N($F426),0))-DN426-FL426)</f>
        <v>0</v>
      </c>
      <c r="HK426" s="48" t="n">
        <f aca="false">IF((HK425*(1+HK$5/Setup!$C$36)+IF($V426=44,N($F426),0))-DO426-FM426&lt;0.005,0,(HK425*(1+HK$5/Setup!$C$36)+IF($V426=44,N($F426),0))-DO426-FM426)</f>
        <v>0</v>
      </c>
      <c r="HL426" s="48" t="n">
        <f aca="false">IF((HL425*(1+HL$5/Setup!$C$36)+IF($V426=45,N($F426),0))-DP426-FN426&lt;0.005,0,(HL425*(1+HL$5/Setup!$C$36)+IF($V426=45,N($F426),0))-DP426-FN426)</f>
        <v>0</v>
      </c>
      <c r="HM426" s="48" t="n">
        <f aca="false">IF((HM425*(1+HM$5/Setup!$C$36)+IF($V426=46,N($F426),0))-DQ426-FO426&lt;0.005,0,(HM425*(1+HM$5/Setup!$C$36)+IF($V426=46,N($F426),0))-DQ426-FO426)</f>
        <v>0</v>
      </c>
      <c r="HN426" s="48" t="n">
        <f aca="false">IF((HN425*(1+HN$5/Setup!$C$36)+IF($V426=47,N($F426),0))-DR426-FP426&lt;0.005,0,(HN425*(1+HN$5/Setup!$C$36)+IF($V426=47,N($F426),0))-DR426-FP426)</f>
        <v>0</v>
      </c>
      <c r="HO426" s="48" t="n">
        <f aca="false">IF((HO425*(1+HO$5/Setup!$C$36)+IF($V426=48,N($F426),0))-DS426-FQ426&lt;0.005,0,(HO425*(1+HO$5/Setup!$C$36)+IF($V426=48,N($F426),0))-DS426-FQ426)</f>
        <v>0</v>
      </c>
      <c r="HP426" s="48" t="n">
        <f aca="false">IF((HP425*(1+HP$5/Setup!$C$36)+IF($V426=49,N($F426),0))-DT426-FR426&lt;0.005,0,(HP425*(1+HP$5/Setup!$C$36)+IF($V426=49,N($F426),0))-DT426-FR426)</f>
        <v>0</v>
      </c>
      <c r="HQ426" s="48" t="n">
        <f aca="false">IF((HQ425*(1+HQ$5/Setup!$C$36)+IF($V426=50,N($F426),0))-DU426-FS426&lt;0.005,0,(HQ425*(1+HQ$5/Setup!$C$36)+IF($V426=50,N($F426),0))-DU426-FS426)</f>
        <v>0</v>
      </c>
    </row>
    <row r="427" customFormat="false" ht="15" hidden="false" customHeight="false" outlineLevel="0" collapsed="false">
      <c r="A427" s="44" t="n">
        <v>419</v>
      </c>
      <c r="B427" s="45" t="n">
        <f aca="false">IF(Setup!$C$7="Every month",EDATE(Setup!$C$8,($A427-1)),IF(Setup!$C$7="Twice a month",DATE(YEAR(Setup!$C$8),MONTH(Setup!$C$8)+INT((($A427-1)+Setup!$C$41)/2),MIN(IF(MOD(($A427-1)+Setup!$C$41,2)=0,Setup!$C$39,Setup!$C$40),DAY(EOMONTH(DATE(YEAR(Setup!$C$8),MONTH(Setup!$C$8)+INT((($A427-1)+Setup!$C$41)/2),1),0)))),Setup!$C$8+($A427-1)*IF(Setup!$C$7="Every week",7,14)))</f>
        <v>52177</v>
      </c>
      <c r="C427" s="45" t="n">
        <f aca="false">IF(Setup!$C$7="Every month",EDATE(Setup!$C$8,$A427),IF(Setup!$C$7="Twice a month",DATE(YEAR(Setup!$C$8),MONTH(Setup!$C$8)+INT(($A427+Setup!$C$41)/2),MIN(IF(MOD($A427+Setup!$C$41,2)=0,Setup!$C$39,Setup!$C$40),DAY(EOMONTH(DATE(YEAR(Setup!$C$8),MONTH(Setup!$C$8)+INT(($A427+Setup!$C$41)/2),1),0)))),Setup!$C$8+$A427*IF(Setup!$C$7="Every week",7,14)))</f>
        <v>52191</v>
      </c>
      <c r="D427" s="46"/>
      <c r="E427" s="47"/>
      <c r="F427" s="47"/>
      <c r="G427" s="47"/>
      <c r="H427" s="47"/>
      <c r="I427" s="48" t="n">
        <f aca="false">N(Setup!$C$11)+N(E427)</f>
        <v>100</v>
      </c>
      <c r="J427" s="48" t="n">
        <f aca="false">MIN(Setup!$C$37,MAX(I427,0))</f>
        <v>9.23076923076923</v>
      </c>
      <c r="K427" s="48" t="n">
        <f aca="false">MIN(MAX(N(Setup!$C$14)-L426,0),MAX(I427-J427,0))</f>
        <v>0</v>
      </c>
      <c r="L427" s="48" t="n">
        <f aca="false">L426+K427-N(G427)</f>
        <v>500</v>
      </c>
      <c r="M427" s="48" t="n">
        <f aca="false">M426+J427-N(H427)</f>
        <v>3867.69230769228</v>
      </c>
      <c r="N427" s="48" t="n">
        <f aca="false">SUM(BX427:DU427)</f>
        <v>0</v>
      </c>
      <c r="O427" s="48" t="n">
        <f aca="false">SUM(Z427:BW427)-N427</f>
        <v>65</v>
      </c>
      <c r="P427" s="48" t="n">
        <f aca="false">MAX(I427-J427-K427,0)+O427</f>
        <v>155.769230769231</v>
      </c>
      <c r="Q427" s="48" t="n">
        <f aca="false">SUM(DV427:FS427)</f>
        <v>0</v>
      </c>
      <c r="R427" s="49" t="n">
        <f aca="false">N427+J427+K427+Q427</f>
        <v>9.23076923076923</v>
      </c>
      <c r="S427" s="48" t="n">
        <f aca="false">T427-T426-N(F427)+N427+Q427</f>
        <v>0</v>
      </c>
      <c r="T427" s="49" t="n">
        <f aca="false">SUM(FT427:HQ427)</f>
        <v>0</v>
      </c>
      <c r="U427" s="44" t="str">
        <f aca="false">IF(T426&lt;0.005,"",INDEX(Helpers!$C$2:$C$51,IF(_xlfn.MINIFS($DV$6:$FS$6,DV427:FS427,"&gt;0.005")=0,V427,_xlfn.MINIFS($DV$6:$FS$6,DV427:FS427,"&gt;0.005"))))</f>
        <v/>
      </c>
      <c r="V427" s="44" t="n">
        <f aca="false">IF(_xlfn.MINIFS($FT$6:$HQ$6,FT426:HQ426,"&gt;0.005")=0,1,_xlfn.MINIFS($FT$6:$HQ$6,FT426:HQ426,"&gt;0.005"))</f>
        <v>1</v>
      </c>
      <c r="W427" s="44" t="n">
        <f aca="false">IF(AND(D427&lt;&gt;"Paid",T426&gt;0.005),1,0)</f>
        <v>0</v>
      </c>
      <c r="X427" s="48" t="n">
        <f aca="false">SUMPRODUCT(((Helpers!$G$2:$G$51*(1+(Helpers!$D$2:$D$51+0.000000001)/12)^(($B427-Setup!$C$8)/(365.25/12))-Helpers!$E$2:$E$51*((1+(Helpers!$D$2:$D$51+0.000000001)/12)^(($B427-Setup!$C$8)/(365.25/12))-1)/((Helpers!$D$2:$D$51+0.000000001)/12))&gt;0)*(Helpers!$G$2:$G$51*(1+(Helpers!$D$2:$D$51+0.000000001)/12)^(($B427-Setup!$C$8)/(365.25/12))-Helpers!$E$2:$E$51*((1+(Helpers!$D$2:$D$51+0.000000001)/12)^(($B427-Setup!$C$8)/(365.25/12))-1)/((Helpers!$D$2:$D$51+0.000000001)/12)))</f>
        <v>0</v>
      </c>
      <c r="Y427" s="48"/>
      <c r="Z427" s="48" t="n">
        <f aca="false">IF(OR(N(Z$5)=0,Z$6=""),0,Z$5*((DATE(YEAR($B427),MONTH($B427),MIN(Z$6,DAY(EOMONTH($B427,0))))&gt;=$B427)*(DATE(YEAR($B427),MONTH($B427),MIN(Z$6,DAY(EOMONTH($B427,0))))&lt;$C427)+(DATE(YEAR($B427),MONTH($B427)+1,MIN(Z$6,DAY(EOMONTH($B427,1))))&gt;=$B427)*(DATE(YEAR($B427),MONTH($B427)+1,MIN(Z$6,DAY(EOMONTH($B427,1))))&lt;$C427)))</f>
        <v>25</v>
      </c>
      <c r="AA427" s="48" t="n">
        <f aca="false">IF(OR(N(AA$5)=0,AA$6=""),0,AA$5*((DATE(YEAR($B427),MONTH($B427),MIN(AA$6,DAY(EOMONTH($B427,0))))&gt;=$B427)*(DATE(YEAR($B427),MONTH($B427),MIN(AA$6,DAY(EOMONTH($B427,0))))&lt;$C427)+(DATE(YEAR($B427),MONTH($B427)+1,MIN(AA$6,DAY(EOMONTH($B427,1))))&gt;=$B427)*(DATE(YEAR($B427),MONTH($B427)+1,MIN(AA$6,DAY(EOMONTH($B427,1))))&lt;$C427)))</f>
        <v>40</v>
      </c>
      <c r="AB427" s="48" t="n">
        <f aca="false">IF(OR(N(AB$5)=0,AB$6=""),0,AB$5*((DATE(YEAR($B427),MONTH($B427),MIN(AB$6,DAY(EOMONTH($B427,0))))&gt;=$B427)*(DATE(YEAR($B427),MONTH($B427),MIN(AB$6,DAY(EOMONTH($B427,0))))&lt;$C427)+(DATE(YEAR($B427),MONTH($B427)+1,MIN(AB$6,DAY(EOMONTH($B427,1))))&gt;=$B427)*(DATE(YEAR($B427),MONTH($B427)+1,MIN(AB$6,DAY(EOMONTH($B427,1))))&lt;$C427)))</f>
        <v>0</v>
      </c>
      <c r="AC427" s="48" t="n">
        <f aca="false">IF(OR(N(AC$5)=0,AC$6=""),0,AC$5*((DATE(YEAR($B427),MONTH($B427),MIN(AC$6,DAY(EOMONTH($B427,0))))&gt;=$B427)*(DATE(YEAR($B427),MONTH($B427),MIN(AC$6,DAY(EOMONTH($B427,0))))&lt;$C427)+(DATE(YEAR($B427),MONTH($B427)+1,MIN(AC$6,DAY(EOMONTH($B427,1))))&gt;=$B427)*(DATE(YEAR($B427),MONTH($B427)+1,MIN(AC$6,DAY(EOMONTH($B427,1))))&lt;$C427)))</f>
        <v>0</v>
      </c>
      <c r="AD427" s="48" t="n">
        <f aca="false">IF(OR(N(AD$5)=0,AD$6=""),0,AD$5*((DATE(YEAR($B427),MONTH($B427),MIN(AD$6,DAY(EOMONTH($B427,0))))&gt;=$B427)*(DATE(YEAR($B427),MONTH($B427),MIN(AD$6,DAY(EOMONTH($B427,0))))&lt;$C427)+(DATE(YEAR($B427),MONTH($B427)+1,MIN(AD$6,DAY(EOMONTH($B427,1))))&gt;=$B427)*(DATE(YEAR($B427),MONTH($B427)+1,MIN(AD$6,DAY(EOMONTH($B427,1))))&lt;$C427)))</f>
        <v>0</v>
      </c>
      <c r="AE427" s="48" t="n">
        <f aca="false">IF(OR(N(AE$5)=0,AE$6=""),0,AE$5*((DATE(YEAR($B427),MONTH($B427),MIN(AE$6,DAY(EOMONTH($B427,0))))&gt;=$B427)*(DATE(YEAR($B427),MONTH($B427),MIN(AE$6,DAY(EOMONTH($B427,0))))&lt;$C427)+(DATE(YEAR($B427),MONTH($B427)+1,MIN(AE$6,DAY(EOMONTH($B427,1))))&gt;=$B427)*(DATE(YEAR($B427),MONTH($B427)+1,MIN(AE$6,DAY(EOMONTH($B427,1))))&lt;$C427)))</f>
        <v>0</v>
      </c>
      <c r="AF427" s="48" t="n">
        <f aca="false">IF(OR(N(AF$5)=0,AF$6=""),0,AF$5*((DATE(YEAR($B427),MONTH($B427),MIN(AF$6,DAY(EOMONTH($B427,0))))&gt;=$B427)*(DATE(YEAR($B427),MONTH($B427),MIN(AF$6,DAY(EOMONTH($B427,0))))&lt;$C427)+(DATE(YEAR($B427),MONTH($B427)+1,MIN(AF$6,DAY(EOMONTH($B427,1))))&gt;=$B427)*(DATE(YEAR($B427),MONTH($B427)+1,MIN(AF$6,DAY(EOMONTH($B427,1))))&lt;$C427)))</f>
        <v>0</v>
      </c>
      <c r="AG427" s="48" t="n">
        <f aca="false">IF(OR(N(AG$5)=0,AG$6=""),0,AG$5*((DATE(YEAR($B427),MONTH($B427),MIN(AG$6,DAY(EOMONTH($B427,0))))&gt;=$B427)*(DATE(YEAR($B427),MONTH($B427),MIN(AG$6,DAY(EOMONTH($B427,0))))&lt;$C427)+(DATE(YEAR($B427),MONTH($B427)+1,MIN(AG$6,DAY(EOMONTH($B427,1))))&gt;=$B427)*(DATE(YEAR($B427),MONTH($B427)+1,MIN(AG$6,DAY(EOMONTH($B427,1))))&lt;$C427)))</f>
        <v>0</v>
      </c>
      <c r="AH427" s="48" t="n">
        <f aca="false">IF(OR(N(AH$5)=0,AH$6=""),0,AH$5*((DATE(YEAR($B427),MONTH($B427),MIN(AH$6,DAY(EOMONTH($B427,0))))&gt;=$B427)*(DATE(YEAR($B427),MONTH($B427),MIN(AH$6,DAY(EOMONTH($B427,0))))&lt;$C427)+(DATE(YEAR($B427),MONTH($B427)+1,MIN(AH$6,DAY(EOMONTH($B427,1))))&gt;=$B427)*(DATE(YEAR($B427),MONTH($B427)+1,MIN(AH$6,DAY(EOMONTH($B427,1))))&lt;$C427)))</f>
        <v>0</v>
      </c>
      <c r="AI427" s="48" t="n">
        <f aca="false">IF(OR(N(AI$5)=0,AI$6=""),0,AI$5*((DATE(YEAR($B427),MONTH($B427),MIN(AI$6,DAY(EOMONTH($B427,0))))&gt;=$B427)*(DATE(YEAR($B427),MONTH($B427),MIN(AI$6,DAY(EOMONTH($B427,0))))&lt;$C427)+(DATE(YEAR($B427),MONTH($B427)+1,MIN(AI$6,DAY(EOMONTH($B427,1))))&gt;=$B427)*(DATE(YEAR($B427),MONTH($B427)+1,MIN(AI$6,DAY(EOMONTH($B427,1))))&lt;$C427)))</f>
        <v>0</v>
      </c>
      <c r="AJ427" s="48" t="n">
        <f aca="false">IF(OR(N(AJ$5)=0,AJ$6=""),0,AJ$5*((DATE(YEAR($B427),MONTH($B427),MIN(AJ$6,DAY(EOMONTH($B427,0))))&gt;=$B427)*(DATE(YEAR($B427),MONTH($B427),MIN(AJ$6,DAY(EOMONTH($B427,0))))&lt;$C427)+(DATE(YEAR($B427),MONTH($B427)+1,MIN(AJ$6,DAY(EOMONTH($B427,1))))&gt;=$B427)*(DATE(YEAR($B427),MONTH($B427)+1,MIN(AJ$6,DAY(EOMONTH($B427,1))))&lt;$C427)))</f>
        <v>0</v>
      </c>
      <c r="AK427" s="48" t="n">
        <f aca="false">IF(OR(N(AK$5)=0,AK$6=""),0,AK$5*((DATE(YEAR($B427),MONTH($B427),MIN(AK$6,DAY(EOMONTH($B427,0))))&gt;=$B427)*(DATE(YEAR($B427),MONTH($B427),MIN(AK$6,DAY(EOMONTH($B427,0))))&lt;$C427)+(DATE(YEAR($B427),MONTH($B427)+1,MIN(AK$6,DAY(EOMONTH($B427,1))))&gt;=$B427)*(DATE(YEAR($B427),MONTH($B427)+1,MIN(AK$6,DAY(EOMONTH($B427,1))))&lt;$C427)))</f>
        <v>0</v>
      </c>
      <c r="AL427" s="48" t="n">
        <f aca="false">IF(OR(N(AL$5)=0,AL$6=""),0,AL$5*((DATE(YEAR($B427),MONTH($B427),MIN(AL$6,DAY(EOMONTH($B427,0))))&gt;=$B427)*(DATE(YEAR($B427),MONTH($B427),MIN(AL$6,DAY(EOMONTH($B427,0))))&lt;$C427)+(DATE(YEAR($B427),MONTH($B427)+1,MIN(AL$6,DAY(EOMONTH($B427,1))))&gt;=$B427)*(DATE(YEAR($B427),MONTH($B427)+1,MIN(AL$6,DAY(EOMONTH($B427,1))))&lt;$C427)))</f>
        <v>0</v>
      </c>
      <c r="AM427" s="48" t="n">
        <f aca="false">IF(OR(N(AM$5)=0,AM$6=""),0,AM$5*((DATE(YEAR($B427),MONTH($B427),MIN(AM$6,DAY(EOMONTH($B427,0))))&gt;=$B427)*(DATE(YEAR($B427),MONTH($B427),MIN(AM$6,DAY(EOMONTH($B427,0))))&lt;$C427)+(DATE(YEAR($B427),MONTH($B427)+1,MIN(AM$6,DAY(EOMONTH($B427,1))))&gt;=$B427)*(DATE(YEAR($B427),MONTH($B427)+1,MIN(AM$6,DAY(EOMONTH($B427,1))))&lt;$C427)))</f>
        <v>0</v>
      </c>
      <c r="AN427" s="48" t="n">
        <f aca="false">IF(OR(N(AN$5)=0,AN$6=""),0,AN$5*((DATE(YEAR($B427),MONTH($B427),MIN(AN$6,DAY(EOMONTH($B427,0))))&gt;=$B427)*(DATE(YEAR($B427),MONTH($B427),MIN(AN$6,DAY(EOMONTH($B427,0))))&lt;$C427)+(DATE(YEAR($B427),MONTH($B427)+1,MIN(AN$6,DAY(EOMONTH($B427,1))))&gt;=$B427)*(DATE(YEAR($B427),MONTH($B427)+1,MIN(AN$6,DAY(EOMONTH($B427,1))))&lt;$C427)))</f>
        <v>0</v>
      </c>
      <c r="AO427" s="48" t="n">
        <f aca="false">IF(OR(N(AO$5)=0,AO$6=""),0,AO$5*((DATE(YEAR($B427),MONTH($B427),MIN(AO$6,DAY(EOMONTH($B427,0))))&gt;=$B427)*(DATE(YEAR($B427),MONTH($B427),MIN(AO$6,DAY(EOMONTH($B427,0))))&lt;$C427)+(DATE(YEAR($B427),MONTH($B427)+1,MIN(AO$6,DAY(EOMONTH($B427,1))))&gt;=$B427)*(DATE(YEAR($B427),MONTH($B427)+1,MIN(AO$6,DAY(EOMONTH($B427,1))))&lt;$C427)))</f>
        <v>0</v>
      </c>
      <c r="AP427" s="48" t="n">
        <f aca="false">IF(OR(N(AP$5)=0,AP$6=""),0,AP$5*((DATE(YEAR($B427),MONTH($B427),MIN(AP$6,DAY(EOMONTH($B427,0))))&gt;=$B427)*(DATE(YEAR($B427),MONTH($B427),MIN(AP$6,DAY(EOMONTH($B427,0))))&lt;$C427)+(DATE(YEAR($B427),MONTH($B427)+1,MIN(AP$6,DAY(EOMONTH($B427,1))))&gt;=$B427)*(DATE(YEAR($B427),MONTH($B427)+1,MIN(AP$6,DAY(EOMONTH($B427,1))))&lt;$C427)))</f>
        <v>0</v>
      </c>
      <c r="AQ427" s="48" t="n">
        <f aca="false">IF(OR(N(AQ$5)=0,AQ$6=""),0,AQ$5*((DATE(YEAR($B427),MONTH($B427),MIN(AQ$6,DAY(EOMONTH($B427,0))))&gt;=$B427)*(DATE(YEAR($B427),MONTH($B427),MIN(AQ$6,DAY(EOMONTH($B427,0))))&lt;$C427)+(DATE(YEAR($B427),MONTH($B427)+1,MIN(AQ$6,DAY(EOMONTH($B427,1))))&gt;=$B427)*(DATE(YEAR($B427),MONTH($B427)+1,MIN(AQ$6,DAY(EOMONTH($B427,1))))&lt;$C427)))</f>
        <v>0</v>
      </c>
      <c r="AR427" s="48" t="n">
        <f aca="false">IF(OR(N(AR$5)=0,AR$6=""),0,AR$5*((DATE(YEAR($B427),MONTH($B427),MIN(AR$6,DAY(EOMONTH($B427,0))))&gt;=$B427)*(DATE(YEAR($B427),MONTH($B427),MIN(AR$6,DAY(EOMONTH($B427,0))))&lt;$C427)+(DATE(YEAR($B427),MONTH($B427)+1,MIN(AR$6,DAY(EOMONTH($B427,1))))&gt;=$B427)*(DATE(YEAR($B427),MONTH($B427)+1,MIN(AR$6,DAY(EOMONTH($B427,1))))&lt;$C427)))</f>
        <v>0</v>
      </c>
      <c r="AS427" s="48" t="n">
        <f aca="false">IF(OR(N(AS$5)=0,AS$6=""),0,AS$5*((DATE(YEAR($B427),MONTH($B427),MIN(AS$6,DAY(EOMONTH($B427,0))))&gt;=$B427)*(DATE(YEAR($B427),MONTH($B427),MIN(AS$6,DAY(EOMONTH($B427,0))))&lt;$C427)+(DATE(YEAR($B427),MONTH($B427)+1,MIN(AS$6,DAY(EOMONTH($B427,1))))&gt;=$B427)*(DATE(YEAR($B427),MONTH($B427)+1,MIN(AS$6,DAY(EOMONTH($B427,1))))&lt;$C427)))</f>
        <v>0</v>
      </c>
      <c r="AT427" s="48" t="n">
        <f aca="false">IF(OR(N(AT$5)=0,AT$6=""),0,AT$5*((DATE(YEAR($B427),MONTH($B427),MIN(AT$6,DAY(EOMONTH($B427,0))))&gt;=$B427)*(DATE(YEAR($B427),MONTH($B427),MIN(AT$6,DAY(EOMONTH($B427,0))))&lt;$C427)+(DATE(YEAR($B427),MONTH($B427)+1,MIN(AT$6,DAY(EOMONTH($B427,1))))&gt;=$B427)*(DATE(YEAR($B427),MONTH($B427)+1,MIN(AT$6,DAY(EOMONTH($B427,1))))&lt;$C427)))</f>
        <v>0</v>
      </c>
      <c r="AU427" s="48" t="n">
        <f aca="false">IF(OR(N(AU$5)=0,AU$6=""),0,AU$5*((DATE(YEAR($B427),MONTH($B427),MIN(AU$6,DAY(EOMONTH($B427,0))))&gt;=$B427)*(DATE(YEAR($B427),MONTH($B427),MIN(AU$6,DAY(EOMONTH($B427,0))))&lt;$C427)+(DATE(YEAR($B427),MONTH($B427)+1,MIN(AU$6,DAY(EOMONTH($B427,1))))&gt;=$B427)*(DATE(YEAR($B427),MONTH($B427)+1,MIN(AU$6,DAY(EOMONTH($B427,1))))&lt;$C427)))</f>
        <v>0</v>
      </c>
      <c r="AV427" s="48" t="n">
        <f aca="false">IF(OR(N(AV$5)=0,AV$6=""),0,AV$5*((DATE(YEAR($B427),MONTH($B427),MIN(AV$6,DAY(EOMONTH($B427,0))))&gt;=$B427)*(DATE(YEAR($B427),MONTH($B427),MIN(AV$6,DAY(EOMONTH($B427,0))))&lt;$C427)+(DATE(YEAR($B427),MONTH($B427)+1,MIN(AV$6,DAY(EOMONTH($B427,1))))&gt;=$B427)*(DATE(YEAR($B427),MONTH($B427)+1,MIN(AV$6,DAY(EOMONTH($B427,1))))&lt;$C427)))</f>
        <v>0</v>
      </c>
      <c r="AW427" s="48" t="n">
        <f aca="false">IF(OR(N(AW$5)=0,AW$6=""),0,AW$5*((DATE(YEAR($B427),MONTH($B427),MIN(AW$6,DAY(EOMONTH($B427,0))))&gt;=$B427)*(DATE(YEAR($B427),MONTH($B427),MIN(AW$6,DAY(EOMONTH($B427,0))))&lt;$C427)+(DATE(YEAR($B427),MONTH($B427)+1,MIN(AW$6,DAY(EOMONTH($B427,1))))&gt;=$B427)*(DATE(YEAR($B427),MONTH($B427)+1,MIN(AW$6,DAY(EOMONTH($B427,1))))&lt;$C427)))</f>
        <v>0</v>
      </c>
      <c r="AX427" s="48" t="n">
        <f aca="false">IF(OR(N(AX$5)=0,AX$6=""),0,AX$5*((DATE(YEAR($B427),MONTH($B427),MIN(AX$6,DAY(EOMONTH($B427,0))))&gt;=$B427)*(DATE(YEAR($B427),MONTH($B427),MIN(AX$6,DAY(EOMONTH($B427,0))))&lt;$C427)+(DATE(YEAR($B427),MONTH($B427)+1,MIN(AX$6,DAY(EOMONTH($B427,1))))&gt;=$B427)*(DATE(YEAR($B427),MONTH($B427)+1,MIN(AX$6,DAY(EOMONTH($B427,1))))&lt;$C427)))</f>
        <v>0</v>
      </c>
      <c r="AY427" s="48" t="n">
        <f aca="false">IF(OR(N(AY$5)=0,AY$6=""),0,AY$5*((DATE(YEAR($B427),MONTH($B427),MIN(AY$6,DAY(EOMONTH($B427,0))))&gt;=$B427)*(DATE(YEAR($B427),MONTH($B427),MIN(AY$6,DAY(EOMONTH($B427,0))))&lt;$C427)+(DATE(YEAR($B427),MONTH($B427)+1,MIN(AY$6,DAY(EOMONTH($B427,1))))&gt;=$B427)*(DATE(YEAR($B427),MONTH($B427)+1,MIN(AY$6,DAY(EOMONTH($B427,1))))&lt;$C427)))</f>
        <v>0</v>
      </c>
      <c r="AZ427" s="48" t="n">
        <f aca="false">IF(OR(N(AZ$5)=0,AZ$6=""),0,AZ$5*((DATE(YEAR($B427),MONTH($B427),MIN(AZ$6,DAY(EOMONTH($B427,0))))&gt;=$B427)*(DATE(YEAR($B427),MONTH($B427),MIN(AZ$6,DAY(EOMONTH($B427,0))))&lt;$C427)+(DATE(YEAR($B427),MONTH($B427)+1,MIN(AZ$6,DAY(EOMONTH($B427,1))))&gt;=$B427)*(DATE(YEAR($B427),MONTH($B427)+1,MIN(AZ$6,DAY(EOMONTH($B427,1))))&lt;$C427)))</f>
        <v>0</v>
      </c>
      <c r="BA427" s="48" t="n">
        <f aca="false">IF(OR(N(BA$5)=0,BA$6=""),0,BA$5*((DATE(YEAR($B427),MONTH($B427),MIN(BA$6,DAY(EOMONTH($B427,0))))&gt;=$B427)*(DATE(YEAR($B427),MONTH($B427),MIN(BA$6,DAY(EOMONTH($B427,0))))&lt;$C427)+(DATE(YEAR($B427),MONTH($B427)+1,MIN(BA$6,DAY(EOMONTH($B427,1))))&gt;=$B427)*(DATE(YEAR($B427),MONTH($B427)+1,MIN(BA$6,DAY(EOMONTH($B427,1))))&lt;$C427)))</f>
        <v>0</v>
      </c>
      <c r="BB427" s="48" t="n">
        <f aca="false">IF(OR(N(BB$5)=0,BB$6=""),0,BB$5*((DATE(YEAR($B427),MONTH($B427),MIN(BB$6,DAY(EOMONTH($B427,0))))&gt;=$B427)*(DATE(YEAR($B427),MONTH($B427),MIN(BB$6,DAY(EOMONTH($B427,0))))&lt;$C427)+(DATE(YEAR($B427),MONTH($B427)+1,MIN(BB$6,DAY(EOMONTH($B427,1))))&gt;=$B427)*(DATE(YEAR($B427),MONTH($B427)+1,MIN(BB$6,DAY(EOMONTH($B427,1))))&lt;$C427)))</f>
        <v>0</v>
      </c>
      <c r="BC427" s="48" t="n">
        <f aca="false">IF(OR(N(BC$5)=0,BC$6=""),0,BC$5*((DATE(YEAR($B427),MONTH($B427),MIN(BC$6,DAY(EOMONTH($B427,0))))&gt;=$B427)*(DATE(YEAR($B427),MONTH($B427),MIN(BC$6,DAY(EOMONTH($B427,0))))&lt;$C427)+(DATE(YEAR($B427),MONTH($B427)+1,MIN(BC$6,DAY(EOMONTH($B427,1))))&gt;=$B427)*(DATE(YEAR($B427),MONTH($B427)+1,MIN(BC$6,DAY(EOMONTH($B427,1))))&lt;$C427)))</f>
        <v>0</v>
      </c>
      <c r="BD427" s="48" t="n">
        <f aca="false">IF(OR(N(BD$5)=0,BD$6=""),0,BD$5*((DATE(YEAR($B427),MONTH($B427),MIN(BD$6,DAY(EOMONTH($B427,0))))&gt;=$B427)*(DATE(YEAR($B427),MONTH($B427),MIN(BD$6,DAY(EOMONTH($B427,0))))&lt;$C427)+(DATE(YEAR($B427),MONTH($B427)+1,MIN(BD$6,DAY(EOMONTH($B427,1))))&gt;=$B427)*(DATE(YEAR($B427),MONTH($B427)+1,MIN(BD$6,DAY(EOMONTH($B427,1))))&lt;$C427)))</f>
        <v>0</v>
      </c>
      <c r="BE427" s="48" t="n">
        <f aca="false">IF(OR(N(BE$5)=0,BE$6=""),0,BE$5*((DATE(YEAR($B427),MONTH($B427),MIN(BE$6,DAY(EOMONTH($B427,0))))&gt;=$B427)*(DATE(YEAR($B427),MONTH($B427),MIN(BE$6,DAY(EOMONTH($B427,0))))&lt;$C427)+(DATE(YEAR($B427),MONTH($B427)+1,MIN(BE$6,DAY(EOMONTH($B427,1))))&gt;=$B427)*(DATE(YEAR($B427),MONTH($B427)+1,MIN(BE$6,DAY(EOMONTH($B427,1))))&lt;$C427)))</f>
        <v>0</v>
      </c>
      <c r="BF427" s="48" t="n">
        <f aca="false">IF(OR(N(BF$5)=0,BF$6=""),0,BF$5*((DATE(YEAR($B427),MONTH($B427),MIN(BF$6,DAY(EOMONTH($B427,0))))&gt;=$B427)*(DATE(YEAR($B427),MONTH($B427),MIN(BF$6,DAY(EOMONTH($B427,0))))&lt;$C427)+(DATE(YEAR($B427),MONTH($B427)+1,MIN(BF$6,DAY(EOMONTH($B427,1))))&gt;=$B427)*(DATE(YEAR($B427),MONTH($B427)+1,MIN(BF$6,DAY(EOMONTH($B427,1))))&lt;$C427)))</f>
        <v>0</v>
      </c>
      <c r="BG427" s="48" t="n">
        <f aca="false">IF(OR(N(BG$5)=0,BG$6=""),0,BG$5*((DATE(YEAR($B427),MONTH($B427),MIN(BG$6,DAY(EOMONTH($B427,0))))&gt;=$B427)*(DATE(YEAR($B427),MONTH($B427),MIN(BG$6,DAY(EOMONTH($B427,0))))&lt;$C427)+(DATE(YEAR($B427),MONTH($B427)+1,MIN(BG$6,DAY(EOMONTH($B427,1))))&gt;=$B427)*(DATE(YEAR($B427),MONTH($B427)+1,MIN(BG$6,DAY(EOMONTH($B427,1))))&lt;$C427)))</f>
        <v>0</v>
      </c>
      <c r="BH427" s="48" t="n">
        <f aca="false">IF(OR(N(BH$5)=0,BH$6=""),0,BH$5*((DATE(YEAR($B427),MONTH($B427),MIN(BH$6,DAY(EOMONTH($B427,0))))&gt;=$B427)*(DATE(YEAR($B427),MONTH($B427),MIN(BH$6,DAY(EOMONTH($B427,0))))&lt;$C427)+(DATE(YEAR($B427),MONTH($B427)+1,MIN(BH$6,DAY(EOMONTH($B427,1))))&gt;=$B427)*(DATE(YEAR($B427),MONTH($B427)+1,MIN(BH$6,DAY(EOMONTH($B427,1))))&lt;$C427)))</f>
        <v>0</v>
      </c>
      <c r="BI427" s="48" t="n">
        <f aca="false">IF(OR(N(BI$5)=0,BI$6=""),0,BI$5*((DATE(YEAR($B427),MONTH($B427),MIN(BI$6,DAY(EOMONTH($B427,0))))&gt;=$B427)*(DATE(YEAR($B427),MONTH($B427),MIN(BI$6,DAY(EOMONTH($B427,0))))&lt;$C427)+(DATE(YEAR($B427),MONTH($B427)+1,MIN(BI$6,DAY(EOMONTH($B427,1))))&gt;=$B427)*(DATE(YEAR($B427),MONTH($B427)+1,MIN(BI$6,DAY(EOMONTH($B427,1))))&lt;$C427)))</f>
        <v>0</v>
      </c>
      <c r="BJ427" s="48" t="n">
        <f aca="false">IF(OR(N(BJ$5)=0,BJ$6=""),0,BJ$5*((DATE(YEAR($B427),MONTH($B427),MIN(BJ$6,DAY(EOMONTH($B427,0))))&gt;=$B427)*(DATE(YEAR($B427),MONTH($B427),MIN(BJ$6,DAY(EOMONTH($B427,0))))&lt;$C427)+(DATE(YEAR($B427),MONTH($B427)+1,MIN(BJ$6,DAY(EOMONTH($B427,1))))&gt;=$B427)*(DATE(YEAR($B427),MONTH($B427)+1,MIN(BJ$6,DAY(EOMONTH($B427,1))))&lt;$C427)))</f>
        <v>0</v>
      </c>
      <c r="BK427" s="48" t="n">
        <f aca="false">IF(OR(N(BK$5)=0,BK$6=""),0,BK$5*((DATE(YEAR($B427),MONTH($B427),MIN(BK$6,DAY(EOMONTH($B427,0))))&gt;=$B427)*(DATE(YEAR($B427),MONTH($B427),MIN(BK$6,DAY(EOMONTH($B427,0))))&lt;$C427)+(DATE(YEAR($B427),MONTH($B427)+1,MIN(BK$6,DAY(EOMONTH($B427,1))))&gt;=$B427)*(DATE(YEAR($B427),MONTH($B427)+1,MIN(BK$6,DAY(EOMONTH($B427,1))))&lt;$C427)))</f>
        <v>0</v>
      </c>
      <c r="BL427" s="48" t="n">
        <f aca="false">IF(OR(N(BL$5)=0,BL$6=""),0,BL$5*((DATE(YEAR($B427),MONTH($B427),MIN(BL$6,DAY(EOMONTH($B427,0))))&gt;=$B427)*(DATE(YEAR($B427),MONTH($B427),MIN(BL$6,DAY(EOMONTH($B427,0))))&lt;$C427)+(DATE(YEAR($B427),MONTH($B427)+1,MIN(BL$6,DAY(EOMONTH($B427,1))))&gt;=$B427)*(DATE(YEAR($B427),MONTH($B427)+1,MIN(BL$6,DAY(EOMONTH($B427,1))))&lt;$C427)))</f>
        <v>0</v>
      </c>
      <c r="BM427" s="48" t="n">
        <f aca="false">IF(OR(N(BM$5)=0,BM$6=""),0,BM$5*((DATE(YEAR($B427),MONTH($B427),MIN(BM$6,DAY(EOMONTH($B427,0))))&gt;=$B427)*(DATE(YEAR($B427),MONTH($B427),MIN(BM$6,DAY(EOMONTH($B427,0))))&lt;$C427)+(DATE(YEAR($B427),MONTH($B427)+1,MIN(BM$6,DAY(EOMONTH($B427,1))))&gt;=$B427)*(DATE(YEAR($B427),MONTH($B427)+1,MIN(BM$6,DAY(EOMONTH($B427,1))))&lt;$C427)))</f>
        <v>0</v>
      </c>
      <c r="BN427" s="48" t="n">
        <f aca="false">IF(OR(N(BN$5)=0,BN$6=""),0,BN$5*((DATE(YEAR($B427),MONTH($B427),MIN(BN$6,DAY(EOMONTH($B427,0))))&gt;=$B427)*(DATE(YEAR($B427),MONTH($B427),MIN(BN$6,DAY(EOMONTH($B427,0))))&lt;$C427)+(DATE(YEAR($B427),MONTH($B427)+1,MIN(BN$6,DAY(EOMONTH($B427,1))))&gt;=$B427)*(DATE(YEAR($B427),MONTH($B427)+1,MIN(BN$6,DAY(EOMONTH($B427,1))))&lt;$C427)))</f>
        <v>0</v>
      </c>
      <c r="BO427" s="48" t="n">
        <f aca="false">IF(OR(N(BO$5)=0,BO$6=""),0,BO$5*((DATE(YEAR($B427),MONTH($B427),MIN(BO$6,DAY(EOMONTH($B427,0))))&gt;=$B427)*(DATE(YEAR($B427),MONTH($B427),MIN(BO$6,DAY(EOMONTH($B427,0))))&lt;$C427)+(DATE(YEAR($B427),MONTH($B427)+1,MIN(BO$6,DAY(EOMONTH($B427,1))))&gt;=$B427)*(DATE(YEAR($B427),MONTH($B427)+1,MIN(BO$6,DAY(EOMONTH($B427,1))))&lt;$C427)))</f>
        <v>0</v>
      </c>
      <c r="BP427" s="48" t="n">
        <f aca="false">IF(OR(N(BP$5)=0,BP$6=""),0,BP$5*((DATE(YEAR($B427),MONTH($B427),MIN(BP$6,DAY(EOMONTH($B427,0))))&gt;=$B427)*(DATE(YEAR($B427),MONTH($B427),MIN(BP$6,DAY(EOMONTH($B427,0))))&lt;$C427)+(DATE(YEAR($B427),MONTH($B427)+1,MIN(BP$6,DAY(EOMONTH($B427,1))))&gt;=$B427)*(DATE(YEAR($B427),MONTH($B427)+1,MIN(BP$6,DAY(EOMONTH($B427,1))))&lt;$C427)))</f>
        <v>0</v>
      </c>
      <c r="BQ427" s="48" t="n">
        <f aca="false">IF(OR(N(BQ$5)=0,BQ$6=""),0,BQ$5*((DATE(YEAR($B427),MONTH($B427),MIN(BQ$6,DAY(EOMONTH($B427,0))))&gt;=$B427)*(DATE(YEAR($B427),MONTH($B427),MIN(BQ$6,DAY(EOMONTH($B427,0))))&lt;$C427)+(DATE(YEAR($B427),MONTH($B427)+1,MIN(BQ$6,DAY(EOMONTH($B427,1))))&gt;=$B427)*(DATE(YEAR($B427),MONTH($B427)+1,MIN(BQ$6,DAY(EOMONTH($B427,1))))&lt;$C427)))</f>
        <v>0</v>
      </c>
      <c r="BR427" s="48" t="n">
        <f aca="false">IF(OR(N(BR$5)=0,BR$6=""),0,BR$5*((DATE(YEAR($B427),MONTH($B427),MIN(BR$6,DAY(EOMONTH($B427,0))))&gt;=$B427)*(DATE(YEAR($B427),MONTH($B427),MIN(BR$6,DAY(EOMONTH($B427,0))))&lt;$C427)+(DATE(YEAR($B427),MONTH($B427)+1,MIN(BR$6,DAY(EOMONTH($B427,1))))&gt;=$B427)*(DATE(YEAR($B427),MONTH($B427)+1,MIN(BR$6,DAY(EOMONTH($B427,1))))&lt;$C427)))</f>
        <v>0</v>
      </c>
      <c r="BS427" s="48" t="n">
        <f aca="false">IF(OR(N(BS$5)=0,BS$6=""),0,BS$5*((DATE(YEAR($B427),MONTH($B427),MIN(BS$6,DAY(EOMONTH($B427,0))))&gt;=$B427)*(DATE(YEAR($B427),MONTH($B427),MIN(BS$6,DAY(EOMONTH($B427,0))))&lt;$C427)+(DATE(YEAR($B427),MONTH($B427)+1,MIN(BS$6,DAY(EOMONTH($B427,1))))&gt;=$B427)*(DATE(YEAR($B427),MONTH($B427)+1,MIN(BS$6,DAY(EOMONTH($B427,1))))&lt;$C427)))</f>
        <v>0</v>
      </c>
      <c r="BT427" s="48" t="n">
        <f aca="false">IF(OR(N(BT$5)=0,BT$6=""),0,BT$5*((DATE(YEAR($B427),MONTH($B427),MIN(BT$6,DAY(EOMONTH($B427,0))))&gt;=$B427)*(DATE(YEAR($B427),MONTH($B427),MIN(BT$6,DAY(EOMONTH($B427,0))))&lt;$C427)+(DATE(YEAR($B427),MONTH($B427)+1,MIN(BT$6,DAY(EOMONTH($B427,1))))&gt;=$B427)*(DATE(YEAR($B427),MONTH($B427)+1,MIN(BT$6,DAY(EOMONTH($B427,1))))&lt;$C427)))</f>
        <v>0</v>
      </c>
      <c r="BU427" s="48" t="n">
        <f aca="false">IF(OR(N(BU$5)=0,BU$6=""),0,BU$5*((DATE(YEAR($B427),MONTH($B427),MIN(BU$6,DAY(EOMONTH($B427,0))))&gt;=$B427)*(DATE(YEAR($B427),MONTH($B427),MIN(BU$6,DAY(EOMONTH($B427,0))))&lt;$C427)+(DATE(YEAR($B427),MONTH($B427)+1,MIN(BU$6,DAY(EOMONTH($B427,1))))&gt;=$B427)*(DATE(YEAR($B427),MONTH($B427)+1,MIN(BU$6,DAY(EOMONTH($B427,1))))&lt;$C427)))</f>
        <v>0</v>
      </c>
      <c r="BV427" s="48" t="n">
        <f aca="false">IF(OR(N(BV$5)=0,BV$6=""),0,BV$5*((DATE(YEAR($B427),MONTH($B427),MIN(BV$6,DAY(EOMONTH($B427,0))))&gt;=$B427)*(DATE(YEAR($B427),MONTH($B427),MIN(BV$6,DAY(EOMONTH($B427,0))))&lt;$C427)+(DATE(YEAR($B427),MONTH($B427)+1,MIN(BV$6,DAY(EOMONTH($B427,1))))&gt;=$B427)*(DATE(YEAR($B427),MONTH($B427)+1,MIN(BV$6,DAY(EOMONTH($B427,1))))&lt;$C427)))</f>
        <v>0</v>
      </c>
      <c r="BW427" s="48" t="n">
        <f aca="false">IF(OR(N(BW$5)=0,BW$6=""),0,BW$5*((DATE(YEAR($B427),MONTH($B427),MIN(BW$6,DAY(EOMONTH($B427,0))))&gt;=$B427)*(DATE(YEAR($B427),MONTH($B427),MIN(BW$6,DAY(EOMONTH($B427,0))))&lt;$C427)+(DATE(YEAR($B427),MONTH($B427)+1,MIN(BW$6,DAY(EOMONTH($B427,1))))&gt;=$B427)*(DATE(YEAR($B427),MONTH($B427)+1,MIN(BW$6,DAY(EOMONTH($B427,1))))&lt;$C427)))</f>
        <v>0</v>
      </c>
      <c r="BX427" s="48" t="n">
        <f aca="false">MIN(Z427,(FT426*(1+FT$5/Setup!$C$36)+IF($V427=1,N($F427),0)))</f>
        <v>0</v>
      </c>
      <c r="BY427" s="48" t="n">
        <f aca="false">MIN(AA427,(FU426*(1+FU$5/Setup!$C$36)+IF($V427=2,N($F427),0)))</f>
        <v>0</v>
      </c>
      <c r="BZ427" s="48" t="n">
        <f aca="false">MIN(AB427,(FV426*(1+FV$5/Setup!$C$36)+IF($V427=3,N($F427),0)))</f>
        <v>0</v>
      </c>
      <c r="CA427" s="48" t="n">
        <f aca="false">MIN(AC427,(FW426*(1+FW$5/Setup!$C$36)+IF($V427=4,N($F427),0)))</f>
        <v>0</v>
      </c>
      <c r="CB427" s="48" t="n">
        <f aca="false">MIN(AD427,(FX426*(1+FX$5/Setup!$C$36)+IF($V427=5,N($F427),0)))</f>
        <v>0</v>
      </c>
      <c r="CC427" s="48" t="n">
        <f aca="false">MIN(AE427,(FY426*(1+FY$5/Setup!$C$36)+IF($V427=6,N($F427),0)))</f>
        <v>0</v>
      </c>
      <c r="CD427" s="48" t="n">
        <f aca="false">MIN(AF427,(FZ426*(1+FZ$5/Setup!$C$36)+IF($V427=7,N($F427),0)))</f>
        <v>0</v>
      </c>
      <c r="CE427" s="48" t="n">
        <f aca="false">MIN(AG427,(GA426*(1+GA$5/Setup!$C$36)+IF($V427=8,N($F427),0)))</f>
        <v>0</v>
      </c>
      <c r="CF427" s="48" t="n">
        <f aca="false">MIN(AH427,(GB426*(1+GB$5/Setup!$C$36)+IF($V427=9,N($F427),0)))</f>
        <v>0</v>
      </c>
      <c r="CG427" s="48" t="n">
        <f aca="false">MIN(AI427,(GC426*(1+GC$5/Setup!$C$36)+IF($V427=10,N($F427),0)))</f>
        <v>0</v>
      </c>
      <c r="CH427" s="48" t="n">
        <f aca="false">MIN(AJ427,(GD426*(1+GD$5/Setup!$C$36)+IF($V427=11,N($F427),0)))</f>
        <v>0</v>
      </c>
      <c r="CI427" s="48" t="n">
        <f aca="false">MIN(AK427,(GE426*(1+GE$5/Setup!$C$36)+IF($V427=12,N($F427),0)))</f>
        <v>0</v>
      </c>
      <c r="CJ427" s="48" t="n">
        <f aca="false">MIN(AL427,(GF426*(1+GF$5/Setup!$C$36)+IF($V427=13,N($F427),0)))</f>
        <v>0</v>
      </c>
      <c r="CK427" s="48" t="n">
        <f aca="false">MIN(AM427,(GG426*(1+GG$5/Setup!$C$36)+IF($V427=14,N($F427),0)))</f>
        <v>0</v>
      </c>
      <c r="CL427" s="48" t="n">
        <f aca="false">MIN(AN427,(GH426*(1+GH$5/Setup!$C$36)+IF($V427=15,N($F427),0)))</f>
        <v>0</v>
      </c>
      <c r="CM427" s="48" t="n">
        <f aca="false">MIN(AO427,(GI426*(1+GI$5/Setup!$C$36)+IF($V427=16,N($F427),0)))</f>
        <v>0</v>
      </c>
      <c r="CN427" s="48" t="n">
        <f aca="false">MIN(AP427,(GJ426*(1+GJ$5/Setup!$C$36)+IF($V427=17,N($F427),0)))</f>
        <v>0</v>
      </c>
      <c r="CO427" s="48" t="n">
        <f aca="false">MIN(AQ427,(GK426*(1+GK$5/Setup!$C$36)+IF($V427=18,N($F427),0)))</f>
        <v>0</v>
      </c>
      <c r="CP427" s="48" t="n">
        <f aca="false">MIN(AR427,(GL426*(1+GL$5/Setup!$C$36)+IF($V427=19,N($F427),0)))</f>
        <v>0</v>
      </c>
      <c r="CQ427" s="48" t="n">
        <f aca="false">MIN(AS427,(GM426*(1+GM$5/Setup!$C$36)+IF($V427=20,N($F427),0)))</f>
        <v>0</v>
      </c>
      <c r="CR427" s="48" t="n">
        <f aca="false">MIN(AT427,(GN426*(1+GN$5/Setup!$C$36)+IF($V427=21,N($F427),0)))</f>
        <v>0</v>
      </c>
      <c r="CS427" s="48" t="n">
        <f aca="false">MIN(AU427,(GO426*(1+GO$5/Setup!$C$36)+IF($V427=22,N($F427),0)))</f>
        <v>0</v>
      </c>
      <c r="CT427" s="48" t="n">
        <f aca="false">MIN(AV427,(GP426*(1+GP$5/Setup!$C$36)+IF($V427=23,N($F427),0)))</f>
        <v>0</v>
      </c>
      <c r="CU427" s="48" t="n">
        <f aca="false">MIN(AW427,(GQ426*(1+GQ$5/Setup!$C$36)+IF($V427=24,N($F427),0)))</f>
        <v>0</v>
      </c>
      <c r="CV427" s="48" t="n">
        <f aca="false">MIN(AX427,(GR426*(1+GR$5/Setup!$C$36)+IF($V427=25,N($F427),0)))</f>
        <v>0</v>
      </c>
      <c r="CW427" s="48" t="n">
        <f aca="false">MIN(AY427,(GS426*(1+GS$5/Setup!$C$36)+IF($V427=26,N($F427),0)))</f>
        <v>0</v>
      </c>
      <c r="CX427" s="48" t="n">
        <f aca="false">MIN(AZ427,(GT426*(1+GT$5/Setup!$C$36)+IF($V427=27,N($F427),0)))</f>
        <v>0</v>
      </c>
      <c r="CY427" s="48" t="n">
        <f aca="false">MIN(BA427,(GU426*(1+GU$5/Setup!$C$36)+IF($V427=28,N($F427),0)))</f>
        <v>0</v>
      </c>
      <c r="CZ427" s="48" t="n">
        <f aca="false">MIN(BB427,(GV426*(1+GV$5/Setup!$C$36)+IF($V427=29,N($F427),0)))</f>
        <v>0</v>
      </c>
      <c r="DA427" s="48" t="n">
        <f aca="false">MIN(BC427,(GW426*(1+GW$5/Setup!$C$36)+IF($V427=30,N($F427),0)))</f>
        <v>0</v>
      </c>
      <c r="DB427" s="48" t="n">
        <f aca="false">MIN(BD427,(GX426*(1+GX$5/Setup!$C$36)+IF($V427=31,N($F427),0)))</f>
        <v>0</v>
      </c>
      <c r="DC427" s="48" t="n">
        <f aca="false">MIN(BE427,(GY426*(1+GY$5/Setup!$C$36)+IF($V427=32,N($F427),0)))</f>
        <v>0</v>
      </c>
      <c r="DD427" s="48" t="n">
        <f aca="false">MIN(BF427,(GZ426*(1+GZ$5/Setup!$C$36)+IF($V427=33,N($F427),0)))</f>
        <v>0</v>
      </c>
      <c r="DE427" s="48" t="n">
        <f aca="false">MIN(BG427,(HA426*(1+HA$5/Setup!$C$36)+IF($V427=34,N($F427),0)))</f>
        <v>0</v>
      </c>
      <c r="DF427" s="48" t="n">
        <f aca="false">MIN(BH427,(HB426*(1+HB$5/Setup!$C$36)+IF($V427=35,N($F427),0)))</f>
        <v>0</v>
      </c>
      <c r="DG427" s="48" t="n">
        <f aca="false">MIN(BI427,(HC426*(1+HC$5/Setup!$C$36)+IF($V427=36,N($F427),0)))</f>
        <v>0</v>
      </c>
      <c r="DH427" s="48" t="n">
        <f aca="false">MIN(BJ427,(HD426*(1+HD$5/Setup!$C$36)+IF($V427=37,N($F427),0)))</f>
        <v>0</v>
      </c>
      <c r="DI427" s="48" t="n">
        <f aca="false">MIN(BK427,(HE426*(1+HE$5/Setup!$C$36)+IF($V427=38,N($F427),0)))</f>
        <v>0</v>
      </c>
      <c r="DJ427" s="48" t="n">
        <f aca="false">MIN(BL427,(HF426*(1+HF$5/Setup!$C$36)+IF($V427=39,N($F427),0)))</f>
        <v>0</v>
      </c>
      <c r="DK427" s="48" t="n">
        <f aca="false">MIN(BM427,(HG426*(1+HG$5/Setup!$C$36)+IF($V427=40,N($F427),0)))</f>
        <v>0</v>
      </c>
      <c r="DL427" s="48" t="n">
        <f aca="false">MIN(BN427,(HH426*(1+HH$5/Setup!$C$36)+IF($V427=41,N($F427),0)))</f>
        <v>0</v>
      </c>
      <c r="DM427" s="48" t="n">
        <f aca="false">MIN(BO427,(HI426*(1+HI$5/Setup!$C$36)+IF($V427=42,N($F427),0)))</f>
        <v>0</v>
      </c>
      <c r="DN427" s="48" t="n">
        <f aca="false">MIN(BP427,(HJ426*(1+HJ$5/Setup!$C$36)+IF($V427=43,N($F427),0)))</f>
        <v>0</v>
      </c>
      <c r="DO427" s="48" t="n">
        <f aca="false">MIN(BQ427,(HK426*(1+HK$5/Setup!$C$36)+IF($V427=44,N($F427),0)))</f>
        <v>0</v>
      </c>
      <c r="DP427" s="48" t="n">
        <f aca="false">MIN(BR427,(HL426*(1+HL$5/Setup!$C$36)+IF($V427=45,N($F427),0)))</f>
        <v>0</v>
      </c>
      <c r="DQ427" s="48" t="n">
        <f aca="false">MIN(BS427,(HM426*(1+HM$5/Setup!$C$36)+IF($V427=46,N($F427),0)))</f>
        <v>0</v>
      </c>
      <c r="DR427" s="48" t="n">
        <f aca="false">MIN(BT427,(HN426*(1+HN$5/Setup!$C$36)+IF($V427=47,N($F427),0)))</f>
        <v>0</v>
      </c>
      <c r="DS427" s="48" t="n">
        <f aca="false">MIN(BU427,(HO426*(1+HO$5/Setup!$C$36)+IF($V427=48,N($F427),0)))</f>
        <v>0</v>
      </c>
      <c r="DT427" s="48" t="n">
        <f aca="false">MIN(BV427,(HP426*(1+HP$5/Setup!$C$36)+IF($V427=49,N($F427),0)))</f>
        <v>0</v>
      </c>
      <c r="DU427" s="48" t="n">
        <f aca="false">MIN(BW427,(HQ426*(1+HQ$5/Setup!$C$36)+IF($V427=50,N($F427),0)))</f>
        <v>0</v>
      </c>
      <c r="DV427" s="48" t="n">
        <f aca="false">MIN(MAX((FT426*(1+FT$5/Setup!$C$36)+IF($V427=1,N($F427),0))-BX427,0),MAX($P427-0,0))</f>
        <v>0</v>
      </c>
      <c r="DW427" s="48" t="n">
        <f aca="false">MIN(MAX((FU426*(1+FU$5/Setup!$C$36)+IF($V427=2,N($F427),0))-BY427,0),MAX($P427-SUM(DV427:DV427),0))</f>
        <v>0</v>
      </c>
      <c r="DX427" s="48" t="n">
        <f aca="false">MIN(MAX((FV426*(1+FV$5/Setup!$C$36)+IF($V427=3,N($F427),0))-BZ427,0),MAX($P427-SUM(DV427:DW427),0))</f>
        <v>0</v>
      </c>
      <c r="DY427" s="48" t="n">
        <f aca="false">MIN(MAX((FW426*(1+FW$5/Setup!$C$36)+IF($V427=4,N($F427),0))-CA427,0),MAX($P427-SUM(DV427:DX427),0))</f>
        <v>0</v>
      </c>
      <c r="DZ427" s="48" t="n">
        <f aca="false">MIN(MAX((FX426*(1+FX$5/Setup!$C$36)+IF($V427=5,N($F427),0))-CB427,0),MAX($P427-SUM(DV427:DY427),0))</f>
        <v>0</v>
      </c>
      <c r="EA427" s="48" t="n">
        <f aca="false">MIN(MAX((FY426*(1+FY$5/Setup!$C$36)+IF($V427=6,N($F427),0))-CC427,0),MAX($P427-SUM(DV427:DZ427),0))</f>
        <v>0</v>
      </c>
      <c r="EB427" s="48" t="n">
        <f aca="false">MIN(MAX((FZ426*(1+FZ$5/Setup!$C$36)+IF($V427=7,N($F427),0))-CD427,0),MAX($P427-SUM(DV427:EA427),0))</f>
        <v>0</v>
      </c>
      <c r="EC427" s="48" t="n">
        <f aca="false">MIN(MAX((GA426*(1+GA$5/Setup!$C$36)+IF($V427=8,N($F427),0))-CE427,0),MAX($P427-SUM(DV427:EB427),0))</f>
        <v>0</v>
      </c>
      <c r="ED427" s="48" t="n">
        <f aca="false">MIN(MAX((GB426*(1+GB$5/Setup!$C$36)+IF($V427=9,N($F427),0))-CF427,0),MAX($P427-SUM(DV427:EC427),0))</f>
        <v>0</v>
      </c>
      <c r="EE427" s="48" t="n">
        <f aca="false">MIN(MAX((GC426*(1+GC$5/Setup!$C$36)+IF($V427=10,N($F427),0))-CG427,0),MAX($P427-SUM(DV427:ED427),0))</f>
        <v>0</v>
      </c>
      <c r="EF427" s="48" t="n">
        <f aca="false">MIN(MAX((GD426*(1+GD$5/Setup!$C$36)+IF($V427=11,N($F427),0))-CH427,0),MAX($P427-SUM(DV427:EE427),0))</f>
        <v>0</v>
      </c>
      <c r="EG427" s="48" t="n">
        <f aca="false">MIN(MAX((GE426*(1+GE$5/Setup!$C$36)+IF($V427=12,N($F427),0))-CI427,0),MAX($P427-SUM(DV427:EF427),0))</f>
        <v>0</v>
      </c>
      <c r="EH427" s="48" t="n">
        <f aca="false">MIN(MAX((GF426*(1+GF$5/Setup!$C$36)+IF($V427=13,N($F427),0))-CJ427,0),MAX($P427-SUM(DV427:EG427),0))</f>
        <v>0</v>
      </c>
      <c r="EI427" s="48" t="n">
        <f aca="false">MIN(MAX((GG426*(1+GG$5/Setup!$C$36)+IF($V427=14,N($F427),0))-CK427,0),MAX($P427-SUM(DV427:EH427),0))</f>
        <v>0</v>
      </c>
      <c r="EJ427" s="48" t="n">
        <f aca="false">MIN(MAX((GH426*(1+GH$5/Setup!$C$36)+IF($V427=15,N($F427),0))-CL427,0),MAX($P427-SUM(DV427:EI427),0))</f>
        <v>0</v>
      </c>
      <c r="EK427" s="48" t="n">
        <f aca="false">MIN(MAX((GI426*(1+GI$5/Setup!$C$36)+IF($V427=16,N($F427),0))-CM427,0),MAX($P427-SUM(DV427:EJ427),0))</f>
        <v>0</v>
      </c>
      <c r="EL427" s="48" t="n">
        <f aca="false">MIN(MAX((GJ426*(1+GJ$5/Setup!$C$36)+IF($V427=17,N($F427),0))-CN427,0),MAX($P427-SUM(DV427:EK427),0))</f>
        <v>0</v>
      </c>
      <c r="EM427" s="48" t="n">
        <f aca="false">MIN(MAX((GK426*(1+GK$5/Setup!$C$36)+IF($V427=18,N($F427),0))-CO427,0),MAX($P427-SUM(DV427:EL427),0))</f>
        <v>0</v>
      </c>
      <c r="EN427" s="48" t="n">
        <f aca="false">MIN(MAX((GL426*(1+GL$5/Setup!$C$36)+IF($V427=19,N($F427),0))-CP427,0),MAX($P427-SUM(DV427:EM427),0))</f>
        <v>0</v>
      </c>
      <c r="EO427" s="48" t="n">
        <f aca="false">MIN(MAX((GM426*(1+GM$5/Setup!$C$36)+IF($V427=20,N($F427),0))-CQ427,0),MAX($P427-SUM(DV427:EN427),0))</f>
        <v>0</v>
      </c>
      <c r="EP427" s="48" t="n">
        <f aca="false">MIN(MAX((GN426*(1+GN$5/Setup!$C$36)+IF($V427=21,N($F427),0))-CR427,0),MAX($P427-SUM(DV427:EO427),0))</f>
        <v>0</v>
      </c>
      <c r="EQ427" s="48" t="n">
        <f aca="false">MIN(MAX((GO426*(1+GO$5/Setup!$C$36)+IF($V427=22,N($F427),0))-CS427,0),MAX($P427-SUM(DV427:EP427),0))</f>
        <v>0</v>
      </c>
      <c r="ER427" s="48" t="n">
        <f aca="false">MIN(MAX((GP426*(1+GP$5/Setup!$C$36)+IF($V427=23,N($F427),0))-CT427,0),MAX($P427-SUM(DV427:EQ427),0))</f>
        <v>0</v>
      </c>
      <c r="ES427" s="48" t="n">
        <f aca="false">MIN(MAX((GQ426*(1+GQ$5/Setup!$C$36)+IF($V427=24,N($F427),0))-CU427,0),MAX($P427-SUM(DV427:ER427),0))</f>
        <v>0</v>
      </c>
      <c r="ET427" s="48" t="n">
        <f aca="false">MIN(MAX((GR426*(1+GR$5/Setup!$C$36)+IF($V427=25,N($F427),0))-CV427,0),MAX($P427-SUM(DV427:ES427),0))</f>
        <v>0</v>
      </c>
      <c r="EU427" s="48" t="n">
        <f aca="false">MIN(MAX((GS426*(1+GS$5/Setup!$C$36)+IF($V427=26,N($F427),0))-CW427,0),MAX($P427-SUM(DV427:ET427),0))</f>
        <v>0</v>
      </c>
      <c r="EV427" s="48" t="n">
        <f aca="false">MIN(MAX((GT426*(1+GT$5/Setup!$C$36)+IF($V427=27,N($F427),0))-CX427,0),MAX($P427-SUM(DV427:EU427),0))</f>
        <v>0</v>
      </c>
      <c r="EW427" s="48" t="n">
        <f aca="false">MIN(MAX((GU426*(1+GU$5/Setup!$C$36)+IF($V427=28,N($F427),0))-CY427,0),MAX($P427-SUM(DV427:EV427),0))</f>
        <v>0</v>
      </c>
      <c r="EX427" s="48" t="n">
        <f aca="false">MIN(MAX((GV426*(1+GV$5/Setup!$C$36)+IF($V427=29,N($F427),0))-CZ427,0),MAX($P427-SUM(DV427:EW427),0))</f>
        <v>0</v>
      </c>
      <c r="EY427" s="48" t="n">
        <f aca="false">MIN(MAX((GW426*(1+GW$5/Setup!$C$36)+IF($V427=30,N($F427),0))-DA427,0),MAX($P427-SUM(DV427:EX427),0))</f>
        <v>0</v>
      </c>
      <c r="EZ427" s="48" t="n">
        <f aca="false">MIN(MAX((GX426*(1+GX$5/Setup!$C$36)+IF($V427=31,N($F427),0))-DB427,0),MAX($P427-SUM(DV427:EY427),0))</f>
        <v>0</v>
      </c>
      <c r="FA427" s="48" t="n">
        <f aca="false">MIN(MAX((GY426*(1+GY$5/Setup!$C$36)+IF($V427=32,N($F427),0))-DC427,0),MAX($P427-SUM(DV427:EZ427),0))</f>
        <v>0</v>
      </c>
      <c r="FB427" s="48" t="n">
        <f aca="false">MIN(MAX((GZ426*(1+GZ$5/Setup!$C$36)+IF($V427=33,N($F427),0))-DD427,0),MAX($P427-SUM(DV427:FA427),0))</f>
        <v>0</v>
      </c>
      <c r="FC427" s="48" t="n">
        <f aca="false">MIN(MAX((HA426*(1+HA$5/Setup!$C$36)+IF($V427=34,N($F427),0))-DE427,0),MAX($P427-SUM(DV427:FB427),0))</f>
        <v>0</v>
      </c>
      <c r="FD427" s="48" t="n">
        <f aca="false">MIN(MAX((HB426*(1+HB$5/Setup!$C$36)+IF($V427=35,N($F427),0))-DF427,0),MAX($P427-SUM(DV427:FC427),0))</f>
        <v>0</v>
      </c>
      <c r="FE427" s="48" t="n">
        <f aca="false">MIN(MAX((HC426*(1+HC$5/Setup!$C$36)+IF($V427=36,N($F427),0))-DG427,0),MAX($P427-SUM(DV427:FD427),0))</f>
        <v>0</v>
      </c>
      <c r="FF427" s="48" t="n">
        <f aca="false">MIN(MAX((HD426*(1+HD$5/Setup!$C$36)+IF($V427=37,N($F427),0))-DH427,0),MAX($P427-SUM(DV427:FE427),0))</f>
        <v>0</v>
      </c>
      <c r="FG427" s="48" t="n">
        <f aca="false">MIN(MAX((HE426*(1+HE$5/Setup!$C$36)+IF($V427=38,N($F427),0))-DI427,0),MAX($P427-SUM(DV427:FF427),0))</f>
        <v>0</v>
      </c>
      <c r="FH427" s="48" t="n">
        <f aca="false">MIN(MAX((HF426*(1+HF$5/Setup!$C$36)+IF($V427=39,N($F427),0))-DJ427,0),MAX($P427-SUM(DV427:FG427),0))</f>
        <v>0</v>
      </c>
      <c r="FI427" s="48" t="n">
        <f aca="false">MIN(MAX((HG426*(1+HG$5/Setup!$C$36)+IF($V427=40,N($F427),0))-DK427,0),MAX($P427-SUM(DV427:FH427),0))</f>
        <v>0</v>
      </c>
      <c r="FJ427" s="48" t="n">
        <f aca="false">MIN(MAX((HH426*(1+HH$5/Setup!$C$36)+IF($V427=41,N($F427),0))-DL427,0),MAX($P427-SUM(DV427:FI427),0))</f>
        <v>0</v>
      </c>
      <c r="FK427" s="48" t="n">
        <f aca="false">MIN(MAX((HI426*(1+HI$5/Setup!$C$36)+IF($V427=42,N($F427),0))-DM427,0),MAX($P427-SUM(DV427:FJ427),0))</f>
        <v>0</v>
      </c>
      <c r="FL427" s="48" t="n">
        <f aca="false">MIN(MAX((HJ426*(1+HJ$5/Setup!$C$36)+IF($V427=43,N($F427),0))-DN427,0),MAX($P427-SUM(DV427:FK427),0))</f>
        <v>0</v>
      </c>
      <c r="FM427" s="48" t="n">
        <f aca="false">MIN(MAX((HK426*(1+HK$5/Setup!$C$36)+IF($V427=44,N($F427),0))-DO427,0),MAX($P427-SUM(DV427:FL427),0))</f>
        <v>0</v>
      </c>
      <c r="FN427" s="48" t="n">
        <f aca="false">MIN(MAX((HL426*(1+HL$5/Setup!$C$36)+IF($V427=45,N($F427),0))-DP427,0),MAX($P427-SUM(DV427:FM427),0))</f>
        <v>0</v>
      </c>
      <c r="FO427" s="48" t="n">
        <f aca="false">MIN(MAX((HM426*(1+HM$5/Setup!$C$36)+IF($V427=46,N($F427),0))-DQ427,0),MAX($P427-SUM(DV427:FN427),0))</f>
        <v>0</v>
      </c>
      <c r="FP427" s="48" t="n">
        <f aca="false">MIN(MAX((HN426*(1+HN$5/Setup!$C$36)+IF($V427=47,N($F427),0))-DR427,0),MAX($P427-SUM(DV427:FO427),0))</f>
        <v>0</v>
      </c>
      <c r="FQ427" s="48" t="n">
        <f aca="false">MIN(MAX((HO426*(1+HO$5/Setup!$C$36)+IF($V427=48,N($F427),0))-DS427,0),MAX($P427-SUM(DV427:FP427),0))</f>
        <v>0</v>
      </c>
      <c r="FR427" s="48" t="n">
        <f aca="false">MIN(MAX((HP426*(1+HP$5/Setup!$C$36)+IF($V427=49,N($F427),0))-DT427,0),MAX($P427-SUM(DV427:FQ427),0))</f>
        <v>0</v>
      </c>
      <c r="FS427" s="48" t="n">
        <f aca="false">MIN(MAX((HQ426*(1+HQ$5/Setup!$C$36)+IF($V427=50,N($F427),0))-DU427,0),MAX($P427-SUM(DV427:FR427),0))</f>
        <v>0</v>
      </c>
      <c r="FT427" s="48" t="n">
        <f aca="false">IF((FT426*(1+FT$5/Setup!$C$36)+IF($V427=1,N($F427),0))-BX427-DV427&lt;0.005,0,(FT426*(1+FT$5/Setup!$C$36)+IF($V427=1,N($F427),0))-BX427-DV427)</f>
        <v>0</v>
      </c>
      <c r="FU427" s="48" t="n">
        <f aca="false">IF((FU426*(1+FU$5/Setup!$C$36)+IF($V427=2,N($F427),0))-BY427-DW427&lt;0.005,0,(FU426*(1+FU$5/Setup!$C$36)+IF($V427=2,N($F427),0))-BY427-DW427)</f>
        <v>0</v>
      </c>
      <c r="FV427" s="48" t="n">
        <f aca="false">IF((FV426*(1+FV$5/Setup!$C$36)+IF($V427=3,N($F427),0))-BZ427-DX427&lt;0.005,0,(FV426*(1+FV$5/Setup!$C$36)+IF($V427=3,N($F427),0))-BZ427-DX427)</f>
        <v>0</v>
      </c>
      <c r="FW427" s="48" t="n">
        <f aca="false">IF((FW426*(1+FW$5/Setup!$C$36)+IF($V427=4,N($F427),0))-CA427-DY427&lt;0.005,0,(FW426*(1+FW$5/Setup!$C$36)+IF($V427=4,N($F427),0))-CA427-DY427)</f>
        <v>0</v>
      </c>
      <c r="FX427" s="48" t="n">
        <f aca="false">IF((FX426*(1+FX$5/Setup!$C$36)+IF($V427=5,N($F427),0))-CB427-DZ427&lt;0.005,0,(FX426*(1+FX$5/Setup!$C$36)+IF($V427=5,N($F427),0))-CB427-DZ427)</f>
        <v>0</v>
      </c>
      <c r="FY427" s="48" t="n">
        <f aca="false">IF((FY426*(1+FY$5/Setup!$C$36)+IF($V427=6,N($F427),0))-CC427-EA427&lt;0.005,0,(FY426*(1+FY$5/Setup!$C$36)+IF($V427=6,N($F427),0))-CC427-EA427)</f>
        <v>0</v>
      </c>
      <c r="FZ427" s="48" t="n">
        <f aca="false">IF((FZ426*(1+FZ$5/Setup!$C$36)+IF($V427=7,N($F427),0))-CD427-EB427&lt;0.005,0,(FZ426*(1+FZ$5/Setup!$C$36)+IF($V427=7,N($F427),0))-CD427-EB427)</f>
        <v>0</v>
      </c>
      <c r="GA427" s="48" t="n">
        <f aca="false">IF((GA426*(1+GA$5/Setup!$C$36)+IF($V427=8,N($F427),0))-CE427-EC427&lt;0.005,0,(GA426*(1+GA$5/Setup!$C$36)+IF($V427=8,N($F427),0))-CE427-EC427)</f>
        <v>0</v>
      </c>
      <c r="GB427" s="48" t="n">
        <f aca="false">IF((GB426*(1+GB$5/Setup!$C$36)+IF($V427=9,N($F427),0))-CF427-ED427&lt;0.005,0,(GB426*(1+GB$5/Setup!$C$36)+IF($V427=9,N($F427),0))-CF427-ED427)</f>
        <v>0</v>
      </c>
      <c r="GC427" s="48" t="n">
        <f aca="false">IF((GC426*(1+GC$5/Setup!$C$36)+IF($V427=10,N($F427),0))-CG427-EE427&lt;0.005,0,(GC426*(1+GC$5/Setup!$C$36)+IF($V427=10,N($F427),0))-CG427-EE427)</f>
        <v>0</v>
      </c>
      <c r="GD427" s="48" t="n">
        <f aca="false">IF((GD426*(1+GD$5/Setup!$C$36)+IF($V427=11,N($F427),0))-CH427-EF427&lt;0.005,0,(GD426*(1+GD$5/Setup!$C$36)+IF($V427=11,N($F427),0))-CH427-EF427)</f>
        <v>0</v>
      </c>
      <c r="GE427" s="48" t="n">
        <f aca="false">IF((GE426*(1+GE$5/Setup!$C$36)+IF($V427=12,N($F427),0))-CI427-EG427&lt;0.005,0,(GE426*(1+GE$5/Setup!$C$36)+IF($V427=12,N($F427),0))-CI427-EG427)</f>
        <v>0</v>
      </c>
      <c r="GF427" s="48" t="n">
        <f aca="false">IF((GF426*(1+GF$5/Setup!$C$36)+IF($V427=13,N($F427),0))-CJ427-EH427&lt;0.005,0,(GF426*(1+GF$5/Setup!$C$36)+IF($V427=13,N($F427),0))-CJ427-EH427)</f>
        <v>0</v>
      </c>
      <c r="GG427" s="48" t="n">
        <f aca="false">IF((GG426*(1+GG$5/Setup!$C$36)+IF($V427=14,N($F427),0))-CK427-EI427&lt;0.005,0,(GG426*(1+GG$5/Setup!$C$36)+IF($V427=14,N($F427),0))-CK427-EI427)</f>
        <v>0</v>
      </c>
      <c r="GH427" s="48" t="n">
        <f aca="false">IF((GH426*(1+GH$5/Setup!$C$36)+IF($V427=15,N($F427),0))-CL427-EJ427&lt;0.005,0,(GH426*(1+GH$5/Setup!$C$36)+IF($V427=15,N($F427),0))-CL427-EJ427)</f>
        <v>0</v>
      </c>
      <c r="GI427" s="48" t="n">
        <f aca="false">IF((GI426*(1+GI$5/Setup!$C$36)+IF($V427=16,N($F427),0))-CM427-EK427&lt;0.005,0,(GI426*(1+GI$5/Setup!$C$36)+IF($V427=16,N($F427),0))-CM427-EK427)</f>
        <v>0</v>
      </c>
      <c r="GJ427" s="48" t="n">
        <f aca="false">IF((GJ426*(1+GJ$5/Setup!$C$36)+IF($V427=17,N($F427),0))-CN427-EL427&lt;0.005,0,(GJ426*(1+GJ$5/Setup!$C$36)+IF($V427=17,N($F427),0))-CN427-EL427)</f>
        <v>0</v>
      </c>
      <c r="GK427" s="48" t="n">
        <f aca="false">IF((GK426*(1+GK$5/Setup!$C$36)+IF($V427=18,N($F427),0))-CO427-EM427&lt;0.005,0,(GK426*(1+GK$5/Setup!$C$36)+IF($V427=18,N($F427),0))-CO427-EM427)</f>
        <v>0</v>
      </c>
      <c r="GL427" s="48" t="n">
        <f aca="false">IF((GL426*(1+GL$5/Setup!$C$36)+IF($V427=19,N($F427),0))-CP427-EN427&lt;0.005,0,(GL426*(1+GL$5/Setup!$C$36)+IF($V427=19,N($F427),0))-CP427-EN427)</f>
        <v>0</v>
      </c>
      <c r="GM427" s="48" t="n">
        <f aca="false">IF((GM426*(1+GM$5/Setup!$C$36)+IF($V427=20,N($F427),0))-CQ427-EO427&lt;0.005,0,(GM426*(1+GM$5/Setup!$C$36)+IF($V427=20,N($F427),0))-CQ427-EO427)</f>
        <v>0</v>
      </c>
      <c r="GN427" s="48" t="n">
        <f aca="false">IF((GN426*(1+GN$5/Setup!$C$36)+IF($V427=21,N($F427),0))-CR427-EP427&lt;0.005,0,(GN426*(1+GN$5/Setup!$C$36)+IF($V427=21,N($F427),0))-CR427-EP427)</f>
        <v>0</v>
      </c>
      <c r="GO427" s="48" t="n">
        <f aca="false">IF((GO426*(1+GO$5/Setup!$C$36)+IF($V427=22,N($F427),0))-CS427-EQ427&lt;0.005,0,(GO426*(1+GO$5/Setup!$C$36)+IF($V427=22,N($F427),0))-CS427-EQ427)</f>
        <v>0</v>
      </c>
      <c r="GP427" s="48" t="n">
        <f aca="false">IF((GP426*(1+GP$5/Setup!$C$36)+IF($V427=23,N($F427),0))-CT427-ER427&lt;0.005,0,(GP426*(1+GP$5/Setup!$C$36)+IF($V427=23,N($F427),0))-CT427-ER427)</f>
        <v>0</v>
      </c>
      <c r="GQ427" s="48" t="n">
        <f aca="false">IF((GQ426*(1+GQ$5/Setup!$C$36)+IF($V427=24,N($F427),0))-CU427-ES427&lt;0.005,0,(GQ426*(1+GQ$5/Setup!$C$36)+IF($V427=24,N($F427),0))-CU427-ES427)</f>
        <v>0</v>
      </c>
      <c r="GR427" s="48" t="n">
        <f aca="false">IF((GR426*(1+GR$5/Setup!$C$36)+IF($V427=25,N($F427),0))-CV427-ET427&lt;0.005,0,(GR426*(1+GR$5/Setup!$C$36)+IF($V427=25,N($F427),0))-CV427-ET427)</f>
        <v>0</v>
      </c>
      <c r="GS427" s="48" t="n">
        <f aca="false">IF((GS426*(1+GS$5/Setup!$C$36)+IF($V427=26,N($F427),0))-CW427-EU427&lt;0.005,0,(GS426*(1+GS$5/Setup!$C$36)+IF($V427=26,N($F427),0))-CW427-EU427)</f>
        <v>0</v>
      </c>
      <c r="GT427" s="48" t="n">
        <f aca="false">IF((GT426*(1+GT$5/Setup!$C$36)+IF($V427=27,N($F427),0))-CX427-EV427&lt;0.005,0,(GT426*(1+GT$5/Setup!$C$36)+IF($V427=27,N($F427),0))-CX427-EV427)</f>
        <v>0</v>
      </c>
      <c r="GU427" s="48" t="n">
        <f aca="false">IF((GU426*(1+GU$5/Setup!$C$36)+IF($V427=28,N($F427),0))-CY427-EW427&lt;0.005,0,(GU426*(1+GU$5/Setup!$C$36)+IF($V427=28,N($F427),0))-CY427-EW427)</f>
        <v>0</v>
      </c>
      <c r="GV427" s="48" t="n">
        <f aca="false">IF((GV426*(1+GV$5/Setup!$C$36)+IF($V427=29,N($F427),0))-CZ427-EX427&lt;0.005,0,(GV426*(1+GV$5/Setup!$C$36)+IF($V427=29,N($F427),0))-CZ427-EX427)</f>
        <v>0</v>
      </c>
      <c r="GW427" s="48" t="n">
        <f aca="false">IF((GW426*(1+GW$5/Setup!$C$36)+IF($V427=30,N($F427),0))-DA427-EY427&lt;0.005,0,(GW426*(1+GW$5/Setup!$C$36)+IF($V427=30,N($F427),0))-DA427-EY427)</f>
        <v>0</v>
      </c>
      <c r="GX427" s="48" t="n">
        <f aca="false">IF((GX426*(1+GX$5/Setup!$C$36)+IF($V427=31,N($F427),0))-DB427-EZ427&lt;0.005,0,(GX426*(1+GX$5/Setup!$C$36)+IF($V427=31,N($F427),0))-DB427-EZ427)</f>
        <v>0</v>
      </c>
      <c r="GY427" s="48" t="n">
        <f aca="false">IF((GY426*(1+GY$5/Setup!$C$36)+IF($V427=32,N($F427),0))-DC427-FA427&lt;0.005,0,(GY426*(1+GY$5/Setup!$C$36)+IF($V427=32,N($F427),0))-DC427-FA427)</f>
        <v>0</v>
      </c>
      <c r="GZ427" s="48" t="n">
        <f aca="false">IF((GZ426*(1+GZ$5/Setup!$C$36)+IF($V427=33,N($F427),0))-DD427-FB427&lt;0.005,0,(GZ426*(1+GZ$5/Setup!$C$36)+IF($V427=33,N($F427),0))-DD427-FB427)</f>
        <v>0</v>
      </c>
      <c r="HA427" s="48" t="n">
        <f aca="false">IF((HA426*(1+HA$5/Setup!$C$36)+IF($V427=34,N($F427),0))-DE427-FC427&lt;0.005,0,(HA426*(1+HA$5/Setup!$C$36)+IF($V427=34,N($F427),0))-DE427-FC427)</f>
        <v>0</v>
      </c>
      <c r="HB427" s="48" t="n">
        <f aca="false">IF((HB426*(1+HB$5/Setup!$C$36)+IF($V427=35,N($F427),0))-DF427-FD427&lt;0.005,0,(HB426*(1+HB$5/Setup!$C$36)+IF($V427=35,N($F427),0))-DF427-FD427)</f>
        <v>0</v>
      </c>
      <c r="HC427" s="48" t="n">
        <f aca="false">IF((HC426*(1+HC$5/Setup!$C$36)+IF($V427=36,N($F427),0))-DG427-FE427&lt;0.005,0,(HC426*(1+HC$5/Setup!$C$36)+IF($V427=36,N($F427),0))-DG427-FE427)</f>
        <v>0</v>
      </c>
      <c r="HD427" s="48" t="n">
        <f aca="false">IF((HD426*(1+HD$5/Setup!$C$36)+IF($V427=37,N($F427),0))-DH427-FF427&lt;0.005,0,(HD426*(1+HD$5/Setup!$C$36)+IF($V427=37,N($F427),0))-DH427-FF427)</f>
        <v>0</v>
      </c>
      <c r="HE427" s="48" t="n">
        <f aca="false">IF((HE426*(1+HE$5/Setup!$C$36)+IF($V427=38,N($F427),0))-DI427-FG427&lt;0.005,0,(HE426*(1+HE$5/Setup!$C$36)+IF($V427=38,N($F427),0))-DI427-FG427)</f>
        <v>0</v>
      </c>
      <c r="HF427" s="48" t="n">
        <f aca="false">IF((HF426*(1+HF$5/Setup!$C$36)+IF($V427=39,N($F427),0))-DJ427-FH427&lt;0.005,0,(HF426*(1+HF$5/Setup!$C$36)+IF($V427=39,N($F427),0))-DJ427-FH427)</f>
        <v>0</v>
      </c>
      <c r="HG427" s="48" t="n">
        <f aca="false">IF((HG426*(1+HG$5/Setup!$C$36)+IF($V427=40,N($F427),0))-DK427-FI427&lt;0.005,0,(HG426*(1+HG$5/Setup!$C$36)+IF($V427=40,N($F427),0))-DK427-FI427)</f>
        <v>0</v>
      </c>
      <c r="HH427" s="48" t="n">
        <f aca="false">IF((HH426*(1+HH$5/Setup!$C$36)+IF($V427=41,N($F427),0))-DL427-FJ427&lt;0.005,0,(HH426*(1+HH$5/Setup!$C$36)+IF($V427=41,N($F427),0))-DL427-FJ427)</f>
        <v>0</v>
      </c>
      <c r="HI427" s="48" t="n">
        <f aca="false">IF((HI426*(1+HI$5/Setup!$C$36)+IF($V427=42,N($F427),0))-DM427-FK427&lt;0.005,0,(HI426*(1+HI$5/Setup!$C$36)+IF($V427=42,N($F427),0))-DM427-FK427)</f>
        <v>0</v>
      </c>
      <c r="HJ427" s="48" t="n">
        <f aca="false">IF((HJ426*(1+HJ$5/Setup!$C$36)+IF($V427=43,N($F427),0))-DN427-FL427&lt;0.005,0,(HJ426*(1+HJ$5/Setup!$C$36)+IF($V427=43,N($F427),0))-DN427-FL427)</f>
        <v>0</v>
      </c>
      <c r="HK427" s="48" t="n">
        <f aca="false">IF((HK426*(1+HK$5/Setup!$C$36)+IF($V427=44,N($F427),0))-DO427-FM427&lt;0.005,0,(HK426*(1+HK$5/Setup!$C$36)+IF($V427=44,N($F427),0))-DO427-FM427)</f>
        <v>0</v>
      </c>
      <c r="HL427" s="48" t="n">
        <f aca="false">IF((HL426*(1+HL$5/Setup!$C$36)+IF($V427=45,N($F427),0))-DP427-FN427&lt;0.005,0,(HL426*(1+HL$5/Setup!$C$36)+IF($V427=45,N($F427),0))-DP427-FN427)</f>
        <v>0</v>
      </c>
      <c r="HM427" s="48" t="n">
        <f aca="false">IF((HM426*(1+HM$5/Setup!$C$36)+IF($V427=46,N($F427),0))-DQ427-FO427&lt;0.005,0,(HM426*(1+HM$5/Setup!$C$36)+IF($V427=46,N($F427),0))-DQ427-FO427)</f>
        <v>0</v>
      </c>
      <c r="HN427" s="48" t="n">
        <f aca="false">IF((HN426*(1+HN$5/Setup!$C$36)+IF($V427=47,N($F427),0))-DR427-FP427&lt;0.005,0,(HN426*(1+HN$5/Setup!$C$36)+IF($V427=47,N($F427),0))-DR427-FP427)</f>
        <v>0</v>
      </c>
      <c r="HO427" s="48" t="n">
        <f aca="false">IF((HO426*(1+HO$5/Setup!$C$36)+IF($V427=48,N($F427),0))-DS427-FQ427&lt;0.005,0,(HO426*(1+HO$5/Setup!$C$36)+IF($V427=48,N($F427),0))-DS427-FQ427)</f>
        <v>0</v>
      </c>
      <c r="HP427" s="48" t="n">
        <f aca="false">IF((HP426*(1+HP$5/Setup!$C$36)+IF($V427=49,N($F427),0))-DT427-FR427&lt;0.005,0,(HP426*(1+HP$5/Setup!$C$36)+IF($V427=49,N($F427),0))-DT427-FR427)</f>
        <v>0</v>
      </c>
      <c r="HQ427" s="48" t="n">
        <f aca="false">IF((HQ426*(1+HQ$5/Setup!$C$36)+IF($V427=50,N($F427),0))-DU427-FS427&lt;0.005,0,(HQ426*(1+HQ$5/Setup!$C$36)+IF($V427=50,N($F427),0))-DU427-FS427)</f>
        <v>0</v>
      </c>
    </row>
    <row r="428" customFormat="false" ht="15" hidden="false" customHeight="false" outlineLevel="0" collapsed="false">
      <c r="A428" s="44" t="n">
        <v>420</v>
      </c>
      <c r="B428" s="45" t="n">
        <f aca="false">IF(Setup!$C$7="Every month",EDATE(Setup!$C$8,($A428-1)),IF(Setup!$C$7="Twice a month",DATE(YEAR(Setup!$C$8),MONTH(Setup!$C$8)+INT((($A428-1)+Setup!$C$41)/2),MIN(IF(MOD(($A428-1)+Setup!$C$41,2)=0,Setup!$C$39,Setup!$C$40),DAY(EOMONTH(DATE(YEAR(Setup!$C$8),MONTH(Setup!$C$8)+INT((($A428-1)+Setup!$C$41)/2),1),0)))),Setup!$C$8+($A428-1)*IF(Setup!$C$7="Every week",7,14)))</f>
        <v>52191</v>
      </c>
      <c r="C428" s="45" t="n">
        <f aca="false">IF(Setup!$C$7="Every month",EDATE(Setup!$C$8,$A428),IF(Setup!$C$7="Twice a month",DATE(YEAR(Setup!$C$8),MONTH(Setup!$C$8)+INT(($A428+Setup!$C$41)/2),MIN(IF(MOD($A428+Setup!$C$41,2)=0,Setup!$C$39,Setup!$C$40),DAY(EOMONTH(DATE(YEAR(Setup!$C$8),MONTH(Setup!$C$8)+INT(($A428+Setup!$C$41)/2),1),0)))),Setup!$C$8+$A428*IF(Setup!$C$7="Every week",7,14)))</f>
        <v>52205</v>
      </c>
      <c r="D428" s="46"/>
      <c r="E428" s="47"/>
      <c r="F428" s="47"/>
      <c r="G428" s="47"/>
      <c r="H428" s="47"/>
      <c r="I428" s="48" t="n">
        <f aca="false">N(Setup!$C$11)+N(E428)</f>
        <v>100</v>
      </c>
      <c r="J428" s="48" t="n">
        <f aca="false">MIN(Setup!$C$37,MAX(I428,0))</f>
        <v>9.23076923076923</v>
      </c>
      <c r="K428" s="48" t="n">
        <f aca="false">MIN(MAX(N(Setup!$C$14)-L427,0),MAX(I428-J428,0))</f>
        <v>0</v>
      </c>
      <c r="L428" s="48" t="n">
        <f aca="false">L427+K428-N(G428)</f>
        <v>500</v>
      </c>
      <c r="M428" s="48" t="n">
        <f aca="false">M427+J428-N(H428)</f>
        <v>3876.92307692305</v>
      </c>
      <c r="N428" s="48" t="n">
        <f aca="false">SUM(BX428:DU428)</f>
        <v>0</v>
      </c>
      <c r="O428" s="48" t="n">
        <f aca="false">SUM(Z428:BW428)-N428</f>
        <v>0</v>
      </c>
      <c r="P428" s="48" t="n">
        <f aca="false">MAX(I428-J428-K428,0)+O428</f>
        <v>90.7692307692308</v>
      </c>
      <c r="Q428" s="48" t="n">
        <f aca="false">SUM(DV428:FS428)</f>
        <v>0</v>
      </c>
      <c r="R428" s="49" t="n">
        <f aca="false">N428+J428+K428+Q428</f>
        <v>9.23076923076923</v>
      </c>
      <c r="S428" s="48" t="n">
        <f aca="false">T428-T427-N(F428)+N428+Q428</f>
        <v>0</v>
      </c>
      <c r="T428" s="49" t="n">
        <f aca="false">SUM(FT428:HQ428)</f>
        <v>0</v>
      </c>
      <c r="U428" s="44" t="str">
        <f aca="false">IF(T427&lt;0.005,"",INDEX(Helpers!$C$2:$C$51,IF(_xlfn.MINIFS($DV$6:$FS$6,DV428:FS428,"&gt;0.005")=0,V428,_xlfn.MINIFS($DV$6:$FS$6,DV428:FS428,"&gt;0.005"))))</f>
        <v/>
      </c>
      <c r="V428" s="44" t="n">
        <f aca="false">IF(_xlfn.MINIFS($FT$6:$HQ$6,FT427:HQ427,"&gt;0.005")=0,1,_xlfn.MINIFS($FT$6:$HQ$6,FT427:HQ427,"&gt;0.005"))</f>
        <v>1</v>
      </c>
      <c r="W428" s="44" t="n">
        <f aca="false">IF(AND(D428&lt;&gt;"Paid",T427&gt;0.005),1,0)</f>
        <v>0</v>
      </c>
      <c r="X428" s="48" t="n">
        <f aca="false">SUMPRODUCT(((Helpers!$G$2:$G$51*(1+(Helpers!$D$2:$D$51+0.000000001)/12)^(($B428-Setup!$C$8)/(365.25/12))-Helpers!$E$2:$E$51*((1+(Helpers!$D$2:$D$51+0.000000001)/12)^(($B428-Setup!$C$8)/(365.25/12))-1)/((Helpers!$D$2:$D$51+0.000000001)/12))&gt;0)*(Helpers!$G$2:$G$51*(1+(Helpers!$D$2:$D$51+0.000000001)/12)^(($B428-Setup!$C$8)/(365.25/12))-Helpers!$E$2:$E$51*((1+(Helpers!$D$2:$D$51+0.000000001)/12)^(($B428-Setup!$C$8)/(365.25/12))-1)/((Helpers!$D$2:$D$51+0.000000001)/12)))</f>
        <v>0</v>
      </c>
      <c r="Y428" s="48"/>
      <c r="Z428" s="48" t="n">
        <f aca="false">IF(OR(N(Z$5)=0,Z$6=""),0,Z$5*((DATE(YEAR($B428),MONTH($B428),MIN(Z$6,DAY(EOMONTH($B428,0))))&gt;=$B428)*(DATE(YEAR($B428),MONTH($B428),MIN(Z$6,DAY(EOMONTH($B428,0))))&lt;$C428)+(DATE(YEAR($B428),MONTH($B428)+1,MIN(Z$6,DAY(EOMONTH($B428,1))))&gt;=$B428)*(DATE(YEAR($B428),MONTH($B428)+1,MIN(Z$6,DAY(EOMONTH($B428,1))))&lt;$C428)))</f>
        <v>0</v>
      </c>
      <c r="AA428" s="48" t="n">
        <f aca="false">IF(OR(N(AA$5)=0,AA$6=""),0,AA$5*((DATE(YEAR($B428),MONTH($B428),MIN(AA$6,DAY(EOMONTH($B428,0))))&gt;=$B428)*(DATE(YEAR($B428),MONTH($B428),MIN(AA$6,DAY(EOMONTH($B428,0))))&lt;$C428)+(DATE(YEAR($B428),MONTH($B428)+1,MIN(AA$6,DAY(EOMONTH($B428,1))))&gt;=$B428)*(DATE(YEAR($B428),MONTH($B428)+1,MIN(AA$6,DAY(EOMONTH($B428,1))))&lt;$C428)))</f>
        <v>0</v>
      </c>
      <c r="AB428" s="48" t="n">
        <f aca="false">IF(OR(N(AB$5)=0,AB$6=""),0,AB$5*((DATE(YEAR($B428),MONTH($B428),MIN(AB$6,DAY(EOMONTH($B428,0))))&gt;=$B428)*(DATE(YEAR($B428),MONTH($B428),MIN(AB$6,DAY(EOMONTH($B428,0))))&lt;$C428)+(DATE(YEAR($B428),MONTH($B428)+1,MIN(AB$6,DAY(EOMONTH($B428,1))))&gt;=$B428)*(DATE(YEAR($B428),MONTH($B428)+1,MIN(AB$6,DAY(EOMONTH($B428,1))))&lt;$C428)))</f>
        <v>0</v>
      </c>
      <c r="AC428" s="48" t="n">
        <f aca="false">IF(OR(N(AC$5)=0,AC$6=""),0,AC$5*((DATE(YEAR($B428),MONTH($B428),MIN(AC$6,DAY(EOMONTH($B428,0))))&gt;=$B428)*(DATE(YEAR($B428),MONTH($B428),MIN(AC$6,DAY(EOMONTH($B428,0))))&lt;$C428)+(DATE(YEAR($B428),MONTH($B428)+1,MIN(AC$6,DAY(EOMONTH($B428,1))))&gt;=$B428)*(DATE(YEAR($B428),MONTH($B428)+1,MIN(AC$6,DAY(EOMONTH($B428,1))))&lt;$C428)))</f>
        <v>0</v>
      </c>
      <c r="AD428" s="48" t="n">
        <f aca="false">IF(OR(N(AD$5)=0,AD$6=""),0,AD$5*((DATE(YEAR($B428),MONTH($B428),MIN(AD$6,DAY(EOMONTH($B428,0))))&gt;=$B428)*(DATE(YEAR($B428),MONTH($B428),MIN(AD$6,DAY(EOMONTH($B428,0))))&lt;$C428)+(DATE(YEAR($B428),MONTH($B428)+1,MIN(AD$6,DAY(EOMONTH($B428,1))))&gt;=$B428)*(DATE(YEAR($B428),MONTH($B428)+1,MIN(AD$6,DAY(EOMONTH($B428,1))))&lt;$C428)))</f>
        <v>0</v>
      </c>
      <c r="AE428" s="48" t="n">
        <f aca="false">IF(OR(N(AE$5)=0,AE$6=""),0,AE$5*((DATE(YEAR($B428),MONTH($B428),MIN(AE$6,DAY(EOMONTH($B428,0))))&gt;=$B428)*(DATE(YEAR($B428),MONTH($B428),MIN(AE$6,DAY(EOMONTH($B428,0))))&lt;$C428)+(DATE(YEAR($B428),MONTH($B428)+1,MIN(AE$6,DAY(EOMONTH($B428,1))))&gt;=$B428)*(DATE(YEAR($B428),MONTH($B428)+1,MIN(AE$6,DAY(EOMONTH($B428,1))))&lt;$C428)))</f>
        <v>0</v>
      </c>
      <c r="AF428" s="48" t="n">
        <f aca="false">IF(OR(N(AF$5)=0,AF$6=""),0,AF$5*((DATE(YEAR($B428),MONTH($B428),MIN(AF$6,DAY(EOMONTH($B428,0))))&gt;=$B428)*(DATE(YEAR($B428),MONTH($B428),MIN(AF$6,DAY(EOMONTH($B428,0))))&lt;$C428)+(DATE(YEAR($B428),MONTH($B428)+1,MIN(AF$6,DAY(EOMONTH($B428,1))))&gt;=$B428)*(DATE(YEAR($B428),MONTH($B428)+1,MIN(AF$6,DAY(EOMONTH($B428,1))))&lt;$C428)))</f>
        <v>0</v>
      </c>
      <c r="AG428" s="48" t="n">
        <f aca="false">IF(OR(N(AG$5)=0,AG$6=""),0,AG$5*((DATE(YEAR($B428),MONTH($B428),MIN(AG$6,DAY(EOMONTH($B428,0))))&gt;=$B428)*(DATE(YEAR($B428),MONTH($B428),MIN(AG$6,DAY(EOMONTH($B428,0))))&lt;$C428)+(DATE(YEAR($B428),MONTH($B428)+1,MIN(AG$6,DAY(EOMONTH($B428,1))))&gt;=$B428)*(DATE(YEAR($B428),MONTH($B428)+1,MIN(AG$6,DAY(EOMONTH($B428,1))))&lt;$C428)))</f>
        <v>0</v>
      </c>
      <c r="AH428" s="48" t="n">
        <f aca="false">IF(OR(N(AH$5)=0,AH$6=""),0,AH$5*((DATE(YEAR($B428),MONTH($B428),MIN(AH$6,DAY(EOMONTH($B428,0))))&gt;=$B428)*(DATE(YEAR($B428),MONTH($B428),MIN(AH$6,DAY(EOMONTH($B428,0))))&lt;$C428)+(DATE(YEAR($B428),MONTH($B428)+1,MIN(AH$6,DAY(EOMONTH($B428,1))))&gt;=$B428)*(DATE(YEAR($B428),MONTH($B428)+1,MIN(AH$6,DAY(EOMONTH($B428,1))))&lt;$C428)))</f>
        <v>0</v>
      </c>
      <c r="AI428" s="48" t="n">
        <f aca="false">IF(OR(N(AI$5)=0,AI$6=""),0,AI$5*((DATE(YEAR($B428),MONTH($B428),MIN(AI$6,DAY(EOMONTH($B428,0))))&gt;=$B428)*(DATE(YEAR($B428),MONTH($B428),MIN(AI$6,DAY(EOMONTH($B428,0))))&lt;$C428)+(DATE(YEAR($B428),MONTH($B428)+1,MIN(AI$6,DAY(EOMONTH($B428,1))))&gt;=$B428)*(DATE(YEAR($B428),MONTH($B428)+1,MIN(AI$6,DAY(EOMONTH($B428,1))))&lt;$C428)))</f>
        <v>0</v>
      </c>
      <c r="AJ428" s="48" t="n">
        <f aca="false">IF(OR(N(AJ$5)=0,AJ$6=""),0,AJ$5*((DATE(YEAR($B428),MONTH($B428),MIN(AJ$6,DAY(EOMONTH($B428,0))))&gt;=$B428)*(DATE(YEAR($B428),MONTH($B428),MIN(AJ$6,DAY(EOMONTH($B428,0))))&lt;$C428)+(DATE(YEAR($B428),MONTH($B428)+1,MIN(AJ$6,DAY(EOMONTH($B428,1))))&gt;=$B428)*(DATE(YEAR($B428),MONTH($B428)+1,MIN(AJ$6,DAY(EOMONTH($B428,1))))&lt;$C428)))</f>
        <v>0</v>
      </c>
      <c r="AK428" s="48" t="n">
        <f aca="false">IF(OR(N(AK$5)=0,AK$6=""),0,AK$5*((DATE(YEAR($B428),MONTH($B428),MIN(AK$6,DAY(EOMONTH($B428,0))))&gt;=$B428)*(DATE(YEAR($B428),MONTH($B428),MIN(AK$6,DAY(EOMONTH($B428,0))))&lt;$C428)+(DATE(YEAR($B428),MONTH($B428)+1,MIN(AK$6,DAY(EOMONTH($B428,1))))&gt;=$B428)*(DATE(YEAR($B428),MONTH($B428)+1,MIN(AK$6,DAY(EOMONTH($B428,1))))&lt;$C428)))</f>
        <v>0</v>
      </c>
      <c r="AL428" s="48" t="n">
        <f aca="false">IF(OR(N(AL$5)=0,AL$6=""),0,AL$5*((DATE(YEAR($B428),MONTH($B428),MIN(AL$6,DAY(EOMONTH($B428,0))))&gt;=$B428)*(DATE(YEAR($B428),MONTH($B428),MIN(AL$6,DAY(EOMONTH($B428,0))))&lt;$C428)+(DATE(YEAR($B428),MONTH($B428)+1,MIN(AL$6,DAY(EOMONTH($B428,1))))&gt;=$B428)*(DATE(YEAR($B428),MONTH($B428)+1,MIN(AL$6,DAY(EOMONTH($B428,1))))&lt;$C428)))</f>
        <v>0</v>
      </c>
      <c r="AM428" s="48" t="n">
        <f aca="false">IF(OR(N(AM$5)=0,AM$6=""),0,AM$5*((DATE(YEAR($B428),MONTH($B428),MIN(AM$6,DAY(EOMONTH($B428,0))))&gt;=$B428)*(DATE(YEAR($B428),MONTH($B428),MIN(AM$6,DAY(EOMONTH($B428,0))))&lt;$C428)+(DATE(YEAR($B428),MONTH($B428)+1,MIN(AM$6,DAY(EOMONTH($B428,1))))&gt;=$B428)*(DATE(YEAR($B428),MONTH($B428)+1,MIN(AM$6,DAY(EOMONTH($B428,1))))&lt;$C428)))</f>
        <v>0</v>
      </c>
      <c r="AN428" s="48" t="n">
        <f aca="false">IF(OR(N(AN$5)=0,AN$6=""),0,AN$5*((DATE(YEAR($B428),MONTH($B428),MIN(AN$6,DAY(EOMONTH($B428,0))))&gt;=$B428)*(DATE(YEAR($B428),MONTH($B428),MIN(AN$6,DAY(EOMONTH($B428,0))))&lt;$C428)+(DATE(YEAR($B428),MONTH($B428)+1,MIN(AN$6,DAY(EOMONTH($B428,1))))&gt;=$B428)*(DATE(YEAR($B428),MONTH($B428)+1,MIN(AN$6,DAY(EOMONTH($B428,1))))&lt;$C428)))</f>
        <v>0</v>
      </c>
      <c r="AO428" s="48" t="n">
        <f aca="false">IF(OR(N(AO$5)=0,AO$6=""),0,AO$5*((DATE(YEAR($B428),MONTH($B428),MIN(AO$6,DAY(EOMONTH($B428,0))))&gt;=$B428)*(DATE(YEAR($B428),MONTH($B428),MIN(AO$6,DAY(EOMONTH($B428,0))))&lt;$C428)+(DATE(YEAR($B428),MONTH($B428)+1,MIN(AO$6,DAY(EOMONTH($B428,1))))&gt;=$B428)*(DATE(YEAR($B428),MONTH($B428)+1,MIN(AO$6,DAY(EOMONTH($B428,1))))&lt;$C428)))</f>
        <v>0</v>
      </c>
      <c r="AP428" s="48" t="n">
        <f aca="false">IF(OR(N(AP$5)=0,AP$6=""),0,AP$5*((DATE(YEAR($B428),MONTH($B428),MIN(AP$6,DAY(EOMONTH($B428,0))))&gt;=$B428)*(DATE(YEAR($B428),MONTH($B428),MIN(AP$6,DAY(EOMONTH($B428,0))))&lt;$C428)+(DATE(YEAR($B428),MONTH($B428)+1,MIN(AP$6,DAY(EOMONTH($B428,1))))&gt;=$B428)*(DATE(YEAR($B428),MONTH($B428)+1,MIN(AP$6,DAY(EOMONTH($B428,1))))&lt;$C428)))</f>
        <v>0</v>
      </c>
      <c r="AQ428" s="48" t="n">
        <f aca="false">IF(OR(N(AQ$5)=0,AQ$6=""),0,AQ$5*((DATE(YEAR($B428),MONTH($B428),MIN(AQ$6,DAY(EOMONTH($B428,0))))&gt;=$B428)*(DATE(YEAR($B428),MONTH($B428),MIN(AQ$6,DAY(EOMONTH($B428,0))))&lt;$C428)+(DATE(YEAR($B428),MONTH($B428)+1,MIN(AQ$6,DAY(EOMONTH($B428,1))))&gt;=$B428)*(DATE(YEAR($B428),MONTH($B428)+1,MIN(AQ$6,DAY(EOMONTH($B428,1))))&lt;$C428)))</f>
        <v>0</v>
      </c>
      <c r="AR428" s="48" t="n">
        <f aca="false">IF(OR(N(AR$5)=0,AR$6=""),0,AR$5*((DATE(YEAR($B428),MONTH($B428),MIN(AR$6,DAY(EOMONTH($B428,0))))&gt;=$B428)*(DATE(YEAR($B428),MONTH($B428),MIN(AR$6,DAY(EOMONTH($B428,0))))&lt;$C428)+(DATE(YEAR($B428),MONTH($B428)+1,MIN(AR$6,DAY(EOMONTH($B428,1))))&gt;=$B428)*(DATE(YEAR($B428),MONTH($B428)+1,MIN(AR$6,DAY(EOMONTH($B428,1))))&lt;$C428)))</f>
        <v>0</v>
      </c>
      <c r="AS428" s="48" t="n">
        <f aca="false">IF(OR(N(AS$5)=0,AS$6=""),0,AS$5*((DATE(YEAR($B428),MONTH($B428),MIN(AS$6,DAY(EOMONTH($B428,0))))&gt;=$B428)*(DATE(YEAR($B428),MONTH($B428),MIN(AS$6,DAY(EOMONTH($B428,0))))&lt;$C428)+(DATE(YEAR($B428),MONTH($B428)+1,MIN(AS$6,DAY(EOMONTH($B428,1))))&gt;=$B428)*(DATE(YEAR($B428),MONTH($B428)+1,MIN(AS$6,DAY(EOMONTH($B428,1))))&lt;$C428)))</f>
        <v>0</v>
      </c>
      <c r="AT428" s="48" t="n">
        <f aca="false">IF(OR(N(AT$5)=0,AT$6=""),0,AT$5*((DATE(YEAR($B428),MONTH($B428),MIN(AT$6,DAY(EOMONTH($B428,0))))&gt;=$B428)*(DATE(YEAR($B428),MONTH($B428),MIN(AT$6,DAY(EOMONTH($B428,0))))&lt;$C428)+(DATE(YEAR($B428),MONTH($B428)+1,MIN(AT$6,DAY(EOMONTH($B428,1))))&gt;=$B428)*(DATE(YEAR($B428),MONTH($B428)+1,MIN(AT$6,DAY(EOMONTH($B428,1))))&lt;$C428)))</f>
        <v>0</v>
      </c>
      <c r="AU428" s="48" t="n">
        <f aca="false">IF(OR(N(AU$5)=0,AU$6=""),0,AU$5*((DATE(YEAR($B428),MONTH($B428),MIN(AU$6,DAY(EOMONTH($B428,0))))&gt;=$B428)*(DATE(YEAR($B428),MONTH($B428),MIN(AU$6,DAY(EOMONTH($B428,0))))&lt;$C428)+(DATE(YEAR($B428),MONTH($B428)+1,MIN(AU$6,DAY(EOMONTH($B428,1))))&gt;=$B428)*(DATE(YEAR($B428),MONTH($B428)+1,MIN(AU$6,DAY(EOMONTH($B428,1))))&lt;$C428)))</f>
        <v>0</v>
      </c>
      <c r="AV428" s="48" t="n">
        <f aca="false">IF(OR(N(AV$5)=0,AV$6=""),0,AV$5*((DATE(YEAR($B428),MONTH($B428),MIN(AV$6,DAY(EOMONTH($B428,0))))&gt;=$B428)*(DATE(YEAR($B428),MONTH($B428),MIN(AV$6,DAY(EOMONTH($B428,0))))&lt;$C428)+(DATE(YEAR($B428),MONTH($B428)+1,MIN(AV$6,DAY(EOMONTH($B428,1))))&gt;=$B428)*(DATE(YEAR($B428),MONTH($B428)+1,MIN(AV$6,DAY(EOMONTH($B428,1))))&lt;$C428)))</f>
        <v>0</v>
      </c>
      <c r="AW428" s="48" t="n">
        <f aca="false">IF(OR(N(AW$5)=0,AW$6=""),0,AW$5*((DATE(YEAR($B428),MONTH($B428),MIN(AW$6,DAY(EOMONTH($B428,0))))&gt;=$B428)*(DATE(YEAR($B428),MONTH($B428),MIN(AW$6,DAY(EOMONTH($B428,0))))&lt;$C428)+(DATE(YEAR($B428),MONTH($B428)+1,MIN(AW$6,DAY(EOMONTH($B428,1))))&gt;=$B428)*(DATE(YEAR($B428),MONTH($B428)+1,MIN(AW$6,DAY(EOMONTH($B428,1))))&lt;$C428)))</f>
        <v>0</v>
      </c>
      <c r="AX428" s="48" t="n">
        <f aca="false">IF(OR(N(AX$5)=0,AX$6=""),0,AX$5*((DATE(YEAR($B428),MONTH($B428),MIN(AX$6,DAY(EOMONTH($B428,0))))&gt;=$B428)*(DATE(YEAR($B428),MONTH($B428),MIN(AX$6,DAY(EOMONTH($B428,0))))&lt;$C428)+(DATE(YEAR($B428),MONTH($B428)+1,MIN(AX$6,DAY(EOMONTH($B428,1))))&gt;=$B428)*(DATE(YEAR($B428),MONTH($B428)+1,MIN(AX$6,DAY(EOMONTH($B428,1))))&lt;$C428)))</f>
        <v>0</v>
      </c>
      <c r="AY428" s="48" t="n">
        <f aca="false">IF(OR(N(AY$5)=0,AY$6=""),0,AY$5*((DATE(YEAR($B428),MONTH($B428),MIN(AY$6,DAY(EOMONTH($B428,0))))&gt;=$B428)*(DATE(YEAR($B428),MONTH($B428),MIN(AY$6,DAY(EOMONTH($B428,0))))&lt;$C428)+(DATE(YEAR($B428),MONTH($B428)+1,MIN(AY$6,DAY(EOMONTH($B428,1))))&gt;=$B428)*(DATE(YEAR($B428),MONTH($B428)+1,MIN(AY$6,DAY(EOMONTH($B428,1))))&lt;$C428)))</f>
        <v>0</v>
      </c>
      <c r="AZ428" s="48" t="n">
        <f aca="false">IF(OR(N(AZ$5)=0,AZ$6=""),0,AZ$5*((DATE(YEAR($B428),MONTH($B428),MIN(AZ$6,DAY(EOMONTH($B428,0))))&gt;=$B428)*(DATE(YEAR($B428),MONTH($B428),MIN(AZ$6,DAY(EOMONTH($B428,0))))&lt;$C428)+(DATE(YEAR($B428),MONTH($B428)+1,MIN(AZ$6,DAY(EOMONTH($B428,1))))&gt;=$B428)*(DATE(YEAR($B428),MONTH($B428)+1,MIN(AZ$6,DAY(EOMONTH($B428,1))))&lt;$C428)))</f>
        <v>0</v>
      </c>
      <c r="BA428" s="48" t="n">
        <f aca="false">IF(OR(N(BA$5)=0,BA$6=""),0,BA$5*((DATE(YEAR($B428),MONTH($B428),MIN(BA$6,DAY(EOMONTH($B428,0))))&gt;=$B428)*(DATE(YEAR($B428),MONTH($B428),MIN(BA$6,DAY(EOMONTH($B428,0))))&lt;$C428)+(DATE(YEAR($B428),MONTH($B428)+1,MIN(BA$6,DAY(EOMONTH($B428,1))))&gt;=$B428)*(DATE(YEAR($B428),MONTH($B428)+1,MIN(BA$6,DAY(EOMONTH($B428,1))))&lt;$C428)))</f>
        <v>0</v>
      </c>
      <c r="BB428" s="48" t="n">
        <f aca="false">IF(OR(N(BB$5)=0,BB$6=""),0,BB$5*((DATE(YEAR($B428),MONTH($B428),MIN(BB$6,DAY(EOMONTH($B428,0))))&gt;=$B428)*(DATE(YEAR($B428),MONTH($B428),MIN(BB$6,DAY(EOMONTH($B428,0))))&lt;$C428)+(DATE(YEAR($B428),MONTH($B428)+1,MIN(BB$6,DAY(EOMONTH($B428,1))))&gt;=$B428)*(DATE(YEAR($B428),MONTH($B428)+1,MIN(BB$6,DAY(EOMONTH($B428,1))))&lt;$C428)))</f>
        <v>0</v>
      </c>
      <c r="BC428" s="48" t="n">
        <f aca="false">IF(OR(N(BC$5)=0,BC$6=""),0,BC$5*((DATE(YEAR($B428),MONTH($B428),MIN(BC$6,DAY(EOMONTH($B428,0))))&gt;=$B428)*(DATE(YEAR($B428),MONTH($B428),MIN(BC$6,DAY(EOMONTH($B428,0))))&lt;$C428)+(DATE(YEAR($B428),MONTH($B428)+1,MIN(BC$6,DAY(EOMONTH($B428,1))))&gt;=$B428)*(DATE(YEAR($B428),MONTH($B428)+1,MIN(BC$6,DAY(EOMONTH($B428,1))))&lt;$C428)))</f>
        <v>0</v>
      </c>
      <c r="BD428" s="48" t="n">
        <f aca="false">IF(OR(N(BD$5)=0,BD$6=""),0,BD$5*((DATE(YEAR($B428),MONTH($B428),MIN(BD$6,DAY(EOMONTH($B428,0))))&gt;=$B428)*(DATE(YEAR($B428),MONTH($B428),MIN(BD$6,DAY(EOMONTH($B428,0))))&lt;$C428)+(DATE(YEAR($B428),MONTH($B428)+1,MIN(BD$6,DAY(EOMONTH($B428,1))))&gt;=$B428)*(DATE(YEAR($B428),MONTH($B428)+1,MIN(BD$6,DAY(EOMONTH($B428,1))))&lt;$C428)))</f>
        <v>0</v>
      </c>
      <c r="BE428" s="48" t="n">
        <f aca="false">IF(OR(N(BE$5)=0,BE$6=""),0,BE$5*((DATE(YEAR($B428),MONTH($B428),MIN(BE$6,DAY(EOMONTH($B428,0))))&gt;=$B428)*(DATE(YEAR($B428),MONTH($B428),MIN(BE$6,DAY(EOMONTH($B428,0))))&lt;$C428)+(DATE(YEAR($B428),MONTH($B428)+1,MIN(BE$6,DAY(EOMONTH($B428,1))))&gt;=$B428)*(DATE(YEAR($B428),MONTH($B428)+1,MIN(BE$6,DAY(EOMONTH($B428,1))))&lt;$C428)))</f>
        <v>0</v>
      </c>
      <c r="BF428" s="48" t="n">
        <f aca="false">IF(OR(N(BF$5)=0,BF$6=""),0,BF$5*((DATE(YEAR($B428),MONTH($B428),MIN(BF$6,DAY(EOMONTH($B428,0))))&gt;=$B428)*(DATE(YEAR($B428),MONTH($B428),MIN(BF$6,DAY(EOMONTH($B428,0))))&lt;$C428)+(DATE(YEAR($B428),MONTH($B428)+1,MIN(BF$6,DAY(EOMONTH($B428,1))))&gt;=$B428)*(DATE(YEAR($B428),MONTH($B428)+1,MIN(BF$6,DAY(EOMONTH($B428,1))))&lt;$C428)))</f>
        <v>0</v>
      </c>
      <c r="BG428" s="48" t="n">
        <f aca="false">IF(OR(N(BG$5)=0,BG$6=""),0,BG$5*((DATE(YEAR($B428),MONTH($B428),MIN(BG$6,DAY(EOMONTH($B428,0))))&gt;=$B428)*(DATE(YEAR($B428),MONTH($B428),MIN(BG$6,DAY(EOMONTH($B428,0))))&lt;$C428)+(DATE(YEAR($B428),MONTH($B428)+1,MIN(BG$6,DAY(EOMONTH($B428,1))))&gt;=$B428)*(DATE(YEAR($B428),MONTH($B428)+1,MIN(BG$6,DAY(EOMONTH($B428,1))))&lt;$C428)))</f>
        <v>0</v>
      </c>
      <c r="BH428" s="48" t="n">
        <f aca="false">IF(OR(N(BH$5)=0,BH$6=""),0,BH$5*((DATE(YEAR($B428),MONTH($B428),MIN(BH$6,DAY(EOMONTH($B428,0))))&gt;=$B428)*(DATE(YEAR($B428),MONTH($B428),MIN(BH$6,DAY(EOMONTH($B428,0))))&lt;$C428)+(DATE(YEAR($B428),MONTH($B428)+1,MIN(BH$6,DAY(EOMONTH($B428,1))))&gt;=$B428)*(DATE(YEAR($B428),MONTH($B428)+1,MIN(BH$6,DAY(EOMONTH($B428,1))))&lt;$C428)))</f>
        <v>0</v>
      </c>
      <c r="BI428" s="48" t="n">
        <f aca="false">IF(OR(N(BI$5)=0,BI$6=""),0,BI$5*((DATE(YEAR($B428),MONTH($B428),MIN(BI$6,DAY(EOMONTH($B428,0))))&gt;=$B428)*(DATE(YEAR($B428),MONTH($B428),MIN(BI$6,DAY(EOMONTH($B428,0))))&lt;$C428)+(DATE(YEAR($B428),MONTH($B428)+1,MIN(BI$6,DAY(EOMONTH($B428,1))))&gt;=$B428)*(DATE(YEAR($B428),MONTH($B428)+1,MIN(BI$6,DAY(EOMONTH($B428,1))))&lt;$C428)))</f>
        <v>0</v>
      </c>
      <c r="BJ428" s="48" t="n">
        <f aca="false">IF(OR(N(BJ$5)=0,BJ$6=""),0,BJ$5*((DATE(YEAR($B428),MONTH($B428),MIN(BJ$6,DAY(EOMONTH($B428,0))))&gt;=$B428)*(DATE(YEAR($B428),MONTH($B428),MIN(BJ$6,DAY(EOMONTH($B428,0))))&lt;$C428)+(DATE(YEAR($B428),MONTH($B428)+1,MIN(BJ$6,DAY(EOMONTH($B428,1))))&gt;=$B428)*(DATE(YEAR($B428),MONTH($B428)+1,MIN(BJ$6,DAY(EOMONTH($B428,1))))&lt;$C428)))</f>
        <v>0</v>
      </c>
      <c r="BK428" s="48" t="n">
        <f aca="false">IF(OR(N(BK$5)=0,BK$6=""),0,BK$5*((DATE(YEAR($B428),MONTH($B428),MIN(BK$6,DAY(EOMONTH($B428,0))))&gt;=$B428)*(DATE(YEAR($B428),MONTH($B428),MIN(BK$6,DAY(EOMONTH($B428,0))))&lt;$C428)+(DATE(YEAR($B428),MONTH($B428)+1,MIN(BK$6,DAY(EOMONTH($B428,1))))&gt;=$B428)*(DATE(YEAR($B428),MONTH($B428)+1,MIN(BK$6,DAY(EOMONTH($B428,1))))&lt;$C428)))</f>
        <v>0</v>
      </c>
      <c r="BL428" s="48" t="n">
        <f aca="false">IF(OR(N(BL$5)=0,BL$6=""),0,BL$5*((DATE(YEAR($B428),MONTH($B428),MIN(BL$6,DAY(EOMONTH($B428,0))))&gt;=$B428)*(DATE(YEAR($B428),MONTH($B428),MIN(BL$6,DAY(EOMONTH($B428,0))))&lt;$C428)+(DATE(YEAR($B428),MONTH($B428)+1,MIN(BL$6,DAY(EOMONTH($B428,1))))&gt;=$B428)*(DATE(YEAR($B428),MONTH($B428)+1,MIN(BL$6,DAY(EOMONTH($B428,1))))&lt;$C428)))</f>
        <v>0</v>
      </c>
      <c r="BM428" s="48" t="n">
        <f aca="false">IF(OR(N(BM$5)=0,BM$6=""),0,BM$5*((DATE(YEAR($B428),MONTH($B428),MIN(BM$6,DAY(EOMONTH($B428,0))))&gt;=$B428)*(DATE(YEAR($B428),MONTH($B428),MIN(BM$6,DAY(EOMONTH($B428,0))))&lt;$C428)+(DATE(YEAR($B428),MONTH($B428)+1,MIN(BM$6,DAY(EOMONTH($B428,1))))&gt;=$B428)*(DATE(YEAR($B428),MONTH($B428)+1,MIN(BM$6,DAY(EOMONTH($B428,1))))&lt;$C428)))</f>
        <v>0</v>
      </c>
      <c r="BN428" s="48" t="n">
        <f aca="false">IF(OR(N(BN$5)=0,BN$6=""),0,BN$5*((DATE(YEAR($B428),MONTH($B428),MIN(BN$6,DAY(EOMONTH($B428,0))))&gt;=$B428)*(DATE(YEAR($B428),MONTH($B428),MIN(BN$6,DAY(EOMONTH($B428,0))))&lt;$C428)+(DATE(YEAR($B428),MONTH($B428)+1,MIN(BN$6,DAY(EOMONTH($B428,1))))&gt;=$B428)*(DATE(YEAR($B428),MONTH($B428)+1,MIN(BN$6,DAY(EOMONTH($B428,1))))&lt;$C428)))</f>
        <v>0</v>
      </c>
      <c r="BO428" s="48" t="n">
        <f aca="false">IF(OR(N(BO$5)=0,BO$6=""),0,BO$5*((DATE(YEAR($B428),MONTH($B428),MIN(BO$6,DAY(EOMONTH($B428,0))))&gt;=$B428)*(DATE(YEAR($B428),MONTH($B428),MIN(BO$6,DAY(EOMONTH($B428,0))))&lt;$C428)+(DATE(YEAR($B428),MONTH($B428)+1,MIN(BO$6,DAY(EOMONTH($B428,1))))&gt;=$B428)*(DATE(YEAR($B428),MONTH($B428)+1,MIN(BO$6,DAY(EOMONTH($B428,1))))&lt;$C428)))</f>
        <v>0</v>
      </c>
      <c r="BP428" s="48" t="n">
        <f aca="false">IF(OR(N(BP$5)=0,BP$6=""),0,BP$5*((DATE(YEAR($B428),MONTH($B428),MIN(BP$6,DAY(EOMONTH($B428,0))))&gt;=$B428)*(DATE(YEAR($B428),MONTH($B428),MIN(BP$6,DAY(EOMONTH($B428,0))))&lt;$C428)+(DATE(YEAR($B428),MONTH($B428)+1,MIN(BP$6,DAY(EOMONTH($B428,1))))&gt;=$B428)*(DATE(YEAR($B428),MONTH($B428)+1,MIN(BP$6,DAY(EOMONTH($B428,1))))&lt;$C428)))</f>
        <v>0</v>
      </c>
      <c r="BQ428" s="48" t="n">
        <f aca="false">IF(OR(N(BQ$5)=0,BQ$6=""),0,BQ$5*((DATE(YEAR($B428),MONTH($B428),MIN(BQ$6,DAY(EOMONTH($B428,0))))&gt;=$B428)*(DATE(YEAR($B428),MONTH($B428),MIN(BQ$6,DAY(EOMONTH($B428,0))))&lt;$C428)+(DATE(YEAR($B428),MONTH($B428)+1,MIN(BQ$6,DAY(EOMONTH($B428,1))))&gt;=$B428)*(DATE(YEAR($B428),MONTH($B428)+1,MIN(BQ$6,DAY(EOMONTH($B428,1))))&lt;$C428)))</f>
        <v>0</v>
      </c>
      <c r="BR428" s="48" t="n">
        <f aca="false">IF(OR(N(BR$5)=0,BR$6=""),0,BR$5*((DATE(YEAR($B428),MONTH($B428),MIN(BR$6,DAY(EOMONTH($B428,0))))&gt;=$B428)*(DATE(YEAR($B428),MONTH($B428),MIN(BR$6,DAY(EOMONTH($B428,0))))&lt;$C428)+(DATE(YEAR($B428),MONTH($B428)+1,MIN(BR$6,DAY(EOMONTH($B428,1))))&gt;=$B428)*(DATE(YEAR($B428),MONTH($B428)+1,MIN(BR$6,DAY(EOMONTH($B428,1))))&lt;$C428)))</f>
        <v>0</v>
      </c>
      <c r="BS428" s="48" t="n">
        <f aca="false">IF(OR(N(BS$5)=0,BS$6=""),0,BS$5*((DATE(YEAR($B428),MONTH($B428),MIN(BS$6,DAY(EOMONTH($B428,0))))&gt;=$B428)*(DATE(YEAR($B428),MONTH($B428),MIN(BS$6,DAY(EOMONTH($B428,0))))&lt;$C428)+(DATE(YEAR($B428),MONTH($B428)+1,MIN(BS$6,DAY(EOMONTH($B428,1))))&gt;=$B428)*(DATE(YEAR($B428),MONTH($B428)+1,MIN(BS$6,DAY(EOMONTH($B428,1))))&lt;$C428)))</f>
        <v>0</v>
      </c>
      <c r="BT428" s="48" t="n">
        <f aca="false">IF(OR(N(BT$5)=0,BT$6=""),0,BT$5*((DATE(YEAR($B428),MONTH($B428),MIN(BT$6,DAY(EOMONTH($B428,0))))&gt;=$B428)*(DATE(YEAR($B428),MONTH($B428),MIN(BT$6,DAY(EOMONTH($B428,0))))&lt;$C428)+(DATE(YEAR($B428),MONTH($B428)+1,MIN(BT$6,DAY(EOMONTH($B428,1))))&gt;=$B428)*(DATE(YEAR($B428),MONTH($B428)+1,MIN(BT$6,DAY(EOMONTH($B428,1))))&lt;$C428)))</f>
        <v>0</v>
      </c>
      <c r="BU428" s="48" t="n">
        <f aca="false">IF(OR(N(BU$5)=0,BU$6=""),0,BU$5*((DATE(YEAR($B428),MONTH($B428),MIN(BU$6,DAY(EOMONTH($B428,0))))&gt;=$B428)*(DATE(YEAR($B428),MONTH($B428),MIN(BU$6,DAY(EOMONTH($B428,0))))&lt;$C428)+(DATE(YEAR($B428),MONTH($B428)+1,MIN(BU$6,DAY(EOMONTH($B428,1))))&gt;=$B428)*(DATE(YEAR($B428),MONTH($B428)+1,MIN(BU$6,DAY(EOMONTH($B428,1))))&lt;$C428)))</f>
        <v>0</v>
      </c>
      <c r="BV428" s="48" t="n">
        <f aca="false">IF(OR(N(BV$5)=0,BV$6=""),0,BV$5*((DATE(YEAR($B428),MONTH($B428),MIN(BV$6,DAY(EOMONTH($B428,0))))&gt;=$B428)*(DATE(YEAR($B428),MONTH($B428),MIN(BV$6,DAY(EOMONTH($B428,0))))&lt;$C428)+(DATE(YEAR($B428),MONTH($B428)+1,MIN(BV$6,DAY(EOMONTH($B428,1))))&gt;=$B428)*(DATE(YEAR($B428),MONTH($B428)+1,MIN(BV$6,DAY(EOMONTH($B428,1))))&lt;$C428)))</f>
        <v>0</v>
      </c>
      <c r="BW428" s="48" t="n">
        <f aca="false">IF(OR(N(BW$5)=0,BW$6=""),0,BW$5*((DATE(YEAR($B428),MONTH($B428),MIN(BW$6,DAY(EOMONTH($B428,0))))&gt;=$B428)*(DATE(YEAR($B428),MONTH($B428),MIN(BW$6,DAY(EOMONTH($B428,0))))&lt;$C428)+(DATE(YEAR($B428),MONTH($B428)+1,MIN(BW$6,DAY(EOMONTH($B428,1))))&gt;=$B428)*(DATE(YEAR($B428),MONTH($B428)+1,MIN(BW$6,DAY(EOMONTH($B428,1))))&lt;$C428)))</f>
        <v>0</v>
      </c>
      <c r="BX428" s="48" t="n">
        <f aca="false">MIN(Z428,(FT427*(1+FT$5/Setup!$C$36)+IF($V428=1,N($F428),0)))</f>
        <v>0</v>
      </c>
      <c r="BY428" s="48" t="n">
        <f aca="false">MIN(AA428,(FU427*(1+FU$5/Setup!$C$36)+IF($V428=2,N($F428),0)))</f>
        <v>0</v>
      </c>
      <c r="BZ428" s="48" t="n">
        <f aca="false">MIN(AB428,(FV427*(1+FV$5/Setup!$C$36)+IF($V428=3,N($F428),0)))</f>
        <v>0</v>
      </c>
      <c r="CA428" s="48" t="n">
        <f aca="false">MIN(AC428,(FW427*(1+FW$5/Setup!$C$36)+IF($V428=4,N($F428),0)))</f>
        <v>0</v>
      </c>
      <c r="CB428" s="48" t="n">
        <f aca="false">MIN(AD428,(FX427*(1+FX$5/Setup!$C$36)+IF($V428=5,N($F428),0)))</f>
        <v>0</v>
      </c>
      <c r="CC428" s="48" t="n">
        <f aca="false">MIN(AE428,(FY427*(1+FY$5/Setup!$C$36)+IF($V428=6,N($F428),0)))</f>
        <v>0</v>
      </c>
      <c r="CD428" s="48" t="n">
        <f aca="false">MIN(AF428,(FZ427*(1+FZ$5/Setup!$C$36)+IF($V428=7,N($F428),0)))</f>
        <v>0</v>
      </c>
      <c r="CE428" s="48" t="n">
        <f aca="false">MIN(AG428,(GA427*(1+GA$5/Setup!$C$36)+IF($V428=8,N($F428),0)))</f>
        <v>0</v>
      </c>
      <c r="CF428" s="48" t="n">
        <f aca="false">MIN(AH428,(GB427*(1+GB$5/Setup!$C$36)+IF($V428=9,N($F428),0)))</f>
        <v>0</v>
      </c>
      <c r="CG428" s="48" t="n">
        <f aca="false">MIN(AI428,(GC427*(1+GC$5/Setup!$C$36)+IF($V428=10,N($F428),0)))</f>
        <v>0</v>
      </c>
      <c r="CH428" s="48" t="n">
        <f aca="false">MIN(AJ428,(GD427*(1+GD$5/Setup!$C$36)+IF($V428=11,N($F428),0)))</f>
        <v>0</v>
      </c>
      <c r="CI428" s="48" t="n">
        <f aca="false">MIN(AK428,(GE427*(1+GE$5/Setup!$C$36)+IF($V428=12,N($F428),0)))</f>
        <v>0</v>
      </c>
      <c r="CJ428" s="48" t="n">
        <f aca="false">MIN(AL428,(GF427*(1+GF$5/Setup!$C$36)+IF($V428=13,N($F428),0)))</f>
        <v>0</v>
      </c>
      <c r="CK428" s="48" t="n">
        <f aca="false">MIN(AM428,(GG427*(1+GG$5/Setup!$C$36)+IF($V428=14,N($F428),0)))</f>
        <v>0</v>
      </c>
      <c r="CL428" s="48" t="n">
        <f aca="false">MIN(AN428,(GH427*(1+GH$5/Setup!$C$36)+IF($V428=15,N($F428),0)))</f>
        <v>0</v>
      </c>
      <c r="CM428" s="48" t="n">
        <f aca="false">MIN(AO428,(GI427*(1+GI$5/Setup!$C$36)+IF($V428=16,N($F428),0)))</f>
        <v>0</v>
      </c>
      <c r="CN428" s="48" t="n">
        <f aca="false">MIN(AP428,(GJ427*(1+GJ$5/Setup!$C$36)+IF($V428=17,N($F428),0)))</f>
        <v>0</v>
      </c>
      <c r="CO428" s="48" t="n">
        <f aca="false">MIN(AQ428,(GK427*(1+GK$5/Setup!$C$36)+IF($V428=18,N($F428),0)))</f>
        <v>0</v>
      </c>
      <c r="CP428" s="48" t="n">
        <f aca="false">MIN(AR428,(GL427*(1+GL$5/Setup!$C$36)+IF($V428=19,N($F428),0)))</f>
        <v>0</v>
      </c>
      <c r="CQ428" s="48" t="n">
        <f aca="false">MIN(AS428,(GM427*(1+GM$5/Setup!$C$36)+IF($V428=20,N($F428),0)))</f>
        <v>0</v>
      </c>
      <c r="CR428" s="48" t="n">
        <f aca="false">MIN(AT428,(GN427*(1+GN$5/Setup!$C$36)+IF($V428=21,N($F428),0)))</f>
        <v>0</v>
      </c>
      <c r="CS428" s="48" t="n">
        <f aca="false">MIN(AU428,(GO427*(1+GO$5/Setup!$C$36)+IF($V428=22,N($F428),0)))</f>
        <v>0</v>
      </c>
      <c r="CT428" s="48" t="n">
        <f aca="false">MIN(AV428,(GP427*(1+GP$5/Setup!$C$36)+IF($V428=23,N($F428),0)))</f>
        <v>0</v>
      </c>
      <c r="CU428" s="48" t="n">
        <f aca="false">MIN(AW428,(GQ427*(1+GQ$5/Setup!$C$36)+IF($V428=24,N($F428),0)))</f>
        <v>0</v>
      </c>
      <c r="CV428" s="48" t="n">
        <f aca="false">MIN(AX428,(GR427*(1+GR$5/Setup!$C$36)+IF($V428=25,N($F428),0)))</f>
        <v>0</v>
      </c>
      <c r="CW428" s="48" t="n">
        <f aca="false">MIN(AY428,(GS427*(1+GS$5/Setup!$C$36)+IF($V428=26,N($F428),0)))</f>
        <v>0</v>
      </c>
      <c r="CX428" s="48" t="n">
        <f aca="false">MIN(AZ428,(GT427*(1+GT$5/Setup!$C$36)+IF($V428=27,N($F428),0)))</f>
        <v>0</v>
      </c>
      <c r="CY428" s="48" t="n">
        <f aca="false">MIN(BA428,(GU427*(1+GU$5/Setup!$C$36)+IF($V428=28,N($F428),0)))</f>
        <v>0</v>
      </c>
      <c r="CZ428" s="48" t="n">
        <f aca="false">MIN(BB428,(GV427*(1+GV$5/Setup!$C$36)+IF($V428=29,N($F428),0)))</f>
        <v>0</v>
      </c>
      <c r="DA428" s="48" t="n">
        <f aca="false">MIN(BC428,(GW427*(1+GW$5/Setup!$C$36)+IF($V428=30,N($F428),0)))</f>
        <v>0</v>
      </c>
      <c r="DB428" s="48" t="n">
        <f aca="false">MIN(BD428,(GX427*(1+GX$5/Setup!$C$36)+IF($V428=31,N($F428),0)))</f>
        <v>0</v>
      </c>
      <c r="DC428" s="48" t="n">
        <f aca="false">MIN(BE428,(GY427*(1+GY$5/Setup!$C$36)+IF($V428=32,N($F428),0)))</f>
        <v>0</v>
      </c>
      <c r="DD428" s="48" t="n">
        <f aca="false">MIN(BF428,(GZ427*(1+GZ$5/Setup!$C$36)+IF($V428=33,N($F428),0)))</f>
        <v>0</v>
      </c>
      <c r="DE428" s="48" t="n">
        <f aca="false">MIN(BG428,(HA427*(1+HA$5/Setup!$C$36)+IF($V428=34,N($F428),0)))</f>
        <v>0</v>
      </c>
      <c r="DF428" s="48" t="n">
        <f aca="false">MIN(BH428,(HB427*(1+HB$5/Setup!$C$36)+IF($V428=35,N($F428),0)))</f>
        <v>0</v>
      </c>
      <c r="DG428" s="48" t="n">
        <f aca="false">MIN(BI428,(HC427*(1+HC$5/Setup!$C$36)+IF($V428=36,N($F428),0)))</f>
        <v>0</v>
      </c>
      <c r="DH428" s="48" t="n">
        <f aca="false">MIN(BJ428,(HD427*(1+HD$5/Setup!$C$36)+IF($V428=37,N($F428),0)))</f>
        <v>0</v>
      </c>
      <c r="DI428" s="48" t="n">
        <f aca="false">MIN(BK428,(HE427*(1+HE$5/Setup!$C$36)+IF($V428=38,N($F428),0)))</f>
        <v>0</v>
      </c>
      <c r="DJ428" s="48" t="n">
        <f aca="false">MIN(BL428,(HF427*(1+HF$5/Setup!$C$36)+IF($V428=39,N($F428),0)))</f>
        <v>0</v>
      </c>
      <c r="DK428" s="48" t="n">
        <f aca="false">MIN(BM428,(HG427*(1+HG$5/Setup!$C$36)+IF($V428=40,N($F428),0)))</f>
        <v>0</v>
      </c>
      <c r="DL428" s="48" t="n">
        <f aca="false">MIN(BN428,(HH427*(1+HH$5/Setup!$C$36)+IF($V428=41,N($F428),0)))</f>
        <v>0</v>
      </c>
      <c r="DM428" s="48" t="n">
        <f aca="false">MIN(BO428,(HI427*(1+HI$5/Setup!$C$36)+IF($V428=42,N($F428),0)))</f>
        <v>0</v>
      </c>
      <c r="DN428" s="48" t="n">
        <f aca="false">MIN(BP428,(HJ427*(1+HJ$5/Setup!$C$36)+IF($V428=43,N($F428),0)))</f>
        <v>0</v>
      </c>
      <c r="DO428" s="48" t="n">
        <f aca="false">MIN(BQ428,(HK427*(1+HK$5/Setup!$C$36)+IF($V428=44,N($F428),0)))</f>
        <v>0</v>
      </c>
      <c r="DP428" s="48" t="n">
        <f aca="false">MIN(BR428,(HL427*(1+HL$5/Setup!$C$36)+IF($V428=45,N($F428),0)))</f>
        <v>0</v>
      </c>
      <c r="DQ428" s="48" t="n">
        <f aca="false">MIN(BS428,(HM427*(1+HM$5/Setup!$C$36)+IF($V428=46,N($F428),0)))</f>
        <v>0</v>
      </c>
      <c r="DR428" s="48" t="n">
        <f aca="false">MIN(BT428,(HN427*(1+HN$5/Setup!$C$36)+IF($V428=47,N($F428),0)))</f>
        <v>0</v>
      </c>
      <c r="DS428" s="48" t="n">
        <f aca="false">MIN(BU428,(HO427*(1+HO$5/Setup!$C$36)+IF($V428=48,N($F428),0)))</f>
        <v>0</v>
      </c>
      <c r="DT428" s="48" t="n">
        <f aca="false">MIN(BV428,(HP427*(1+HP$5/Setup!$C$36)+IF($V428=49,N($F428),0)))</f>
        <v>0</v>
      </c>
      <c r="DU428" s="48" t="n">
        <f aca="false">MIN(BW428,(HQ427*(1+HQ$5/Setup!$C$36)+IF($V428=50,N($F428),0)))</f>
        <v>0</v>
      </c>
      <c r="DV428" s="48" t="n">
        <f aca="false">MIN(MAX((FT427*(1+FT$5/Setup!$C$36)+IF($V428=1,N($F428),0))-BX428,0),MAX($P428-0,0))</f>
        <v>0</v>
      </c>
      <c r="DW428" s="48" t="n">
        <f aca="false">MIN(MAX((FU427*(1+FU$5/Setup!$C$36)+IF($V428=2,N($F428),0))-BY428,0),MAX($P428-SUM(DV428:DV428),0))</f>
        <v>0</v>
      </c>
      <c r="DX428" s="48" t="n">
        <f aca="false">MIN(MAX((FV427*(1+FV$5/Setup!$C$36)+IF($V428=3,N($F428),0))-BZ428,0),MAX($P428-SUM(DV428:DW428),0))</f>
        <v>0</v>
      </c>
      <c r="DY428" s="48" t="n">
        <f aca="false">MIN(MAX((FW427*(1+FW$5/Setup!$C$36)+IF($V428=4,N($F428),0))-CA428,0),MAX($P428-SUM(DV428:DX428),0))</f>
        <v>0</v>
      </c>
      <c r="DZ428" s="48" t="n">
        <f aca="false">MIN(MAX((FX427*(1+FX$5/Setup!$C$36)+IF($V428=5,N($F428),0))-CB428,0),MAX($P428-SUM(DV428:DY428),0))</f>
        <v>0</v>
      </c>
      <c r="EA428" s="48" t="n">
        <f aca="false">MIN(MAX((FY427*(1+FY$5/Setup!$C$36)+IF($V428=6,N($F428),0))-CC428,0),MAX($P428-SUM(DV428:DZ428),0))</f>
        <v>0</v>
      </c>
      <c r="EB428" s="48" t="n">
        <f aca="false">MIN(MAX((FZ427*(1+FZ$5/Setup!$C$36)+IF($V428=7,N($F428),0))-CD428,0),MAX($P428-SUM(DV428:EA428),0))</f>
        <v>0</v>
      </c>
      <c r="EC428" s="48" t="n">
        <f aca="false">MIN(MAX((GA427*(1+GA$5/Setup!$C$36)+IF($V428=8,N($F428),0))-CE428,0),MAX($P428-SUM(DV428:EB428),0))</f>
        <v>0</v>
      </c>
      <c r="ED428" s="48" t="n">
        <f aca="false">MIN(MAX((GB427*(1+GB$5/Setup!$C$36)+IF($V428=9,N($F428),0))-CF428,0),MAX($P428-SUM(DV428:EC428),0))</f>
        <v>0</v>
      </c>
      <c r="EE428" s="48" t="n">
        <f aca="false">MIN(MAX((GC427*(1+GC$5/Setup!$C$36)+IF($V428=10,N($F428),0))-CG428,0),MAX($P428-SUM(DV428:ED428),0))</f>
        <v>0</v>
      </c>
      <c r="EF428" s="48" t="n">
        <f aca="false">MIN(MAX((GD427*(1+GD$5/Setup!$C$36)+IF($V428=11,N($F428),0))-CH428,0),MAX($P428-SUM(DV428:EE428),0))</f>
        <v>0</v>
      </c>
      <c r="EG428" s="48" t="n">
        <f aca="false">MIN(MAX((GE427*(1+GE$5/Setup!$C$36)+IF($V428=12,N($F428),0))-CI428,0),MAX($P428-SUM(DV428:EF428),0))</f>
        <v>0</v>
      </c>
      <c r="EH428" s="48" t="n">
        <f aca="false">MIN(MAX((GF427*(1+GF$5/Setup!$C$36)+IF($V428=13,N($F428),0))-CJ428,0),MAX($P428-SUM(DV428:EG428),0))</f>
        <v>0</v>
      </c>
      <c r="EI428" s="48" t="n">
        <f aca="false">MIN(MAX((GG427*(1+GG$5/Setup!$C$36)+IF($V428=14,N($F428),0))-CK428,0),MAX($P428-SUM(DV428:EH428),0))</f>
        <v>0</v>
      </c>
      <c r="EJ428" s="48" t="n">
        <f aca="false">MIN(MAX((GH427*(1+GH$5/Setup!$C$36)+IF($V428=15,N($F428),0))-CL428,0),MAX($P428-SUM(DV428:EI428),0))</f>
        <v>0</v>
      </c>
      <c r="EK428" s="48" t="n">
        <f aca="false">MIN(MAX((GI427*(1+GI$5/Setup!$C$36)+IF($V428=16,N($F428),0))-CM428,0),MAX($P428-SUM(DV428:EJ428),0))</f>
        <v>0</v>
      </c>
      <c r="EL428" s="48" t="n">
        <f aca="false">MIN(MAX((GJ427*(1+GJ$5/Setup!$C$36)+IF($V428=17,N($F428),0))-CN428,0),MAX($P428-SUM(DV428:EK428),0))</f>
        <v>0</v>
      </c>
      <c r="EM428" s="48" t="n">
        <f aca="false">MIN(MAX((GK427*(1+GK$5/Setup!$C$36)+IF($V428=18,N($F428),0))-CO428,0),MAX($P428-SUM(DV428:EL428),0))</f>
        <v>0</v>
      </c>
      <c r="EN428" s="48" t="n">
        <f aca="false">MIN(MAX((GL427*(1+GL$5/Setup!$C$36)+IF($V428=19,N($F428),0))-CP428,0),MAX($P428-SUM(DV428:EM428),0))</f>
        <v>0</v>
      </c>
      <c r="EO428" s="48" t="n">
        <f aca="false">MIN(MAX((GM427*(1+GM$5/Setup!$C$36)+IF($V428=20,N($F428),0))-CQ428,0),MAX($P428-SUM(DV428:EN428),0))</f>
        <v>0</v>
      </c>
      <c r="EP428" s="48" t="n">
        <f aca="false">MIN(MAX((GN427*(1+GN$5/Setup!$C$36)+IF($V428=21,N($F428),0))-CR428,0),MAX($P428-SUM(DV428:EO428),0))</f>
        <v>0</v>
      </c>
      <c r="EQ428" s="48" t="n">
        <f aca="false">MIN(MAX((GO427*(1+GO$5/Setup!$C$36)+IF($V428=22,N($F428),0))-CS428,0),MAX($P428-SUM(DV428:EP428),0))</f>
        <v>0</v>
      </c>
      <c r="ER428" s="48" t="n">
        <f aca="false">MIN(MAX((GP427*(1+GP$5/Setup!$C$36)+IF($V428=23,N($F428),0))-CT428,0),MAX($P428-SUM(DV428:EQ428),0))</f>
        <v>0</v>
      </c>
      <c r="ES428" s="48" t="n">
        <f aca="false">MIN(MAX((GQ427*(1+GQ$5/Setup!$C$36)+IF($V428=24,N($F428),0))-CU428,0),MAX($P428-SUM(DV428:ER428),0))</f>
        <v>0</v>
      </c>
      <c r="ET428" s="48" t="n">
        <f aca="false">MIN(MAX((GR427*(1+GR$5/Setup!$C$36)+IF($V428=25,N($F428),0))-CV428,0),MAX($P428-SUM(DV428:ES428),0))</f>
        <v>0</v>
      </c>
      <c r="EU428" s="48" t="n">
        <f aca="false">MIN(MAX((GS427*(1+GS$5/Setup!$C$36)+IF($V428=26,N($F428),0))-CW428,0),MAX($P428-SUM(DV428:ET428),0))</f>
        <v>0</v>
      </c>
      <c r="EV428" s="48" t="n">
        <f aca="false">MIN(MAX((GT427*(1+GT$5/Setup!$C$36)+IF($V428=27,N($F428),0))-CX428,0),MAX($P428-SUM(DV428:EU428),0))</f>
        <v>0</v>
      </c>
      <c r="EW428" s="48" t="n">
        <f aca="false">MIN(MAX((GU427*(1+GU$5/Setup!$C$36)+IF($V428=28,N($F428),0))-CY428,0),MAX($P428-SUM(DV428:EV428),0))</f>
        <v>0</v>
      </c>
      <c r="EX428" s="48" t="n">
        <f aca="false">MIN(MAX((GV427*(1+GV$5/Setup!$C$36)+IF($V428=29,N($F428),0))-CZ428,0),MAX($P428-SUM(DV428:EW428),0))</f>
        <v>0</v>
      </c>
      <c r="EY428" s="48" t="n">
        <f aca="false">MIN(MAX((GW427*(1+GW$5/Setup!$C$36)+IF($V428=30,N($F428),0))-DA428,0),MAX($P428-SUM(DV428:EX428),0))</f>
        <v>0</v>
      </c>
      <c r="EZ428" s="48" t="n">
        <f aca="false">MIN(MAX((GX427*(1+GX$5/Setup!$C$36)+IF($V428=31,N($F428),0))-DB428,0),MAX($P428-SUM(DV428:EY428),0))</f>
        <v>0</v>
      </c>
      <c r="FA428" s="48" t="n">
        <f aca="false">MIN(MAX((GY427*(1+GY$5/Setup!$C$36)+IF($V428=32,N($F428),0))-DC428,0),MAX($P428-SUM(DV428:EZ428),0))</f>
        <v>0</v>
      </c>
      <c r="FB428" s="48" t="n">
        <f aca="false">MIN(MAX((GZ427*(1+GZ$5/Setup!$C$36)+IF($V428=33,N($F428),0))-DD428,0),MAX($P428-SUM(DV428:FA428),0))</f>
        <v>0</v>
      </c>
      <c r="FC428" s="48" t="n">
        <f aca="false">MIN(MAX((HA427*(1+HA$5/Setup!$C$36)+IF($V428=34,N($F428),0))-DE428,0),MAX($P428-SUM(DV428:FB428),0))</f>
        <v>0</v>
      </c>
      <c r="FD428" s="48" t="n">
        <f aca="false">MIN(MAX((HB427*(1+HB$5/Setup!$C$36)+IF($V428=35,N($F428),0))-DF428,0),MAX($P428-SUM(DV428:FC428),0))</f>
        <v>0</v>
      </c>
      <c r="FE428" s="48" t="n">
        <f aca="false">MIN(MAX((HC427*(1+HC$5/Setup!$C$36)+IF($V428=36,N($F428),0))-DG428,0),MAX($P428-SUM(DV428:FD428),0))</f>
        <v>0</v>
      </c>
      <c r="FF428" s="48" t="n">
        <f aca="false">MIN(MAX((HD427*(1+HD$5/Setup!$C$36)+IF($V428=37,N($F428),0))-DH428,0),MAX($P428-SUM(DV428:FE428),0))</f>
        <v>0</v>
      </c>
      <c r="FG428" s="48" t="n">
        <f aca="false">MIN(MAX((HE427*(1+HE$5/Setup!$C$36)+IF($V428=38,N($F428),0))-DI428,0),MAX($P428-SUM(DV428:FF428),0))</f>
        <v>0</v>
      </c>
      <c r="FH428" s="48" t="n">
        <f aca="false">MIN(MAX((HF427*(1+HF$5/Setup!$C$36)+IF($V428=39,N($F428),0))-DJ428,0),MAX($P428-SUM(DV428:FG428),0))</f>
        <v>0</v>
      </c>
      <c r="FI428" s="48" t="n">
        <f aca="false">MIN(MAX((HG427*(1+HG$5/Setup!$C$36)+IF($V428=40,N($F428),0))-DK428,0),MAX($P428-SUM(DV428:FH428),0))</f>
        <v>0</v>
      </c>
      <c r="FJ428" s="48" t="n">
        <f aca="false">MIN(MAX((HH427*(1+HH$5/Setup!$C$36)+IF($V428=41,N($F428),0))-DL428,0),MAX($P428-SUM(DV428:FI428),0))</f>
        <v>0</v>
      </c>
      <c r="FK428" s="48" t="n">
        <f aca="false">MIN(MAX((HI427*(1+HI$5/Setup!$C$36)+IF($V428=42,N($F428),0))-DM428,0),MAX($P428-SUM(DV428:FJ428),0))</f>
        <v>0</v>
      </c>
      <c r="FL428" s="48" t="n">
        <f aca="false">MIN(MAX((HJ427*(1+HJ$5/Setup!$C$36)+IF($V428=43,N($F428),0))-DN428,0),MAX($P428-SUM(DV428:FK428),0))</f>
        <v>0</v>
      </c>
      <c r="FM428" s="48" t="n">
        <f aca="false">MIN(MAX((HK427*(1+HK$5/Setup!$C$36)+IF($V428=44,N($F428),0))-DO428,0),MAX($P428-SUM(DV428:FL428),0))</f>
        <v>0</v>
      </c>
      <c r="FN428" s="48" t="n">
        <f aca="false">MIN(MAX((HL427*(1+HL$5/Setup!$C$36)+IF($V428=45,N($F428),0))-DP428,0),MAX($P428-SUM(DV428:FM428),0))</f>
        <v>0</v>
      </c>
      <c r="FO428" s="48" t="n">
        <f aca="false">MIN(MAX((HM427*(1+HM$5/Setup!$C$36)+IF($V428=46,N($F428),0))-DQ428,0),MAX($P428-SUM(DV428:FN428),0))</f>
        <v>0</v>
      </c>
      <c r="FP428" s="48" t="n">
        <f aca="false">MIN(MAX((HN427*(1+HN$5/Setup!$C$36)+IF($V428=47,N($F428),0))-DR428,0),MAX($P428-SUM(DV428:FO428),0))</f>
        <v>0</v>
      </c>
      <c r="FQ428" s="48" t="n">
        <f aca="false">MIN(MAX((HO427*(1+HO$5/Setup!$C$36)+IF($V428=48,N($F428),0))-DS428,0),MAX($P428-SUM(DV428:FP428),0))</f>
        <v>0</v>
      </c>
      <c r="FR428" s="48" t="n">
        <f aca="false">MIN(MAX((HP427*(1+HP$5/Setup!$C$36)+IF($V428=49,N($F428),0))-DT428,0),MAX($P428-SUM(DV428:FQ428),0))</f>
        <v>0</v>
      </c>
      <c r="FS428" s="48" t="n">
        <f aca="false">MIN(MAX((HQ427*(1+HQ$5/Setup!$C$36)+IF($V428=50,N($F428),0))-DU428,0),MAX($P428-SUM(DV428:FR428),0))</f>
        <v>0</v>
      </c>
      <c r="FT428" s="48" t="n">
        <f aca="false">IF((FT427*(1+FT$5/Setup!$C$36)+IF($V428=1,N($F428),0))-BX428-DV428&lt;0.005,0,(FT427*(1+FT$5/Setup!$C$36)+IF($V428=1,N($F428),0))-BX428-DV428)</f>
        <v>0</v>
      </c>
      <c r="FU428" s="48" t="n">
        <f aca="false">IF((FU427*(1+FU$5/Setup!$C$36)+IF($V428=2,N($F428),0))-BY428-DW428&lt;0.005,0,(FU427*(1+FU$5/Setup!$C$36)+IF($V428=2,N($F428),0))-BY428-DW428)</f>
        <v>0</v>
      </c>
      <c r="FV428" s="48" t="n">
        <f aca="false">IF((FV427*(1+FV$5/Setup!$C$36)+IF($V428=3,N($F428),0))-BZ428-DX428&lt;0.005,0,(FV427*(1+FV$5/Setup!$C$36)+IF($V428=3,N($F428),0))-BZ428-DX428)</f>
        <v>0</v>
      </c>
      <c r="FW428" s="48" t="n">
        <f aca="false">IF((FW427*(1+FW$5/Setup!$C$36)+IF($V428=4,N($F428),0))-CA428-DY428&lt;0.005,0,(FW427*(1+FW$5/Setup!$C$36)+IF($V428=4,N($F428),0))-CA428-DY428)</f>
        <v>0</v>
      </c>
      <c r="FX428" s="48" t="n">
        <f aca="false">IF((FX427*(1+FX$5/Setup!$C$36)+IF($V428=5,N($F428),0))-CB428-DZ428&lt;0.005,0,(FX427*(1+FX$5/Setup!$C$36)+IF($V428=5,N($F428),0))-CB428-DZ428)</f>
        <v>0</v>
      </c>
      <c r="FY428" s="48" t="n">
        <f aca="false">IF((FY427*(1+FY$5/Setup!$C$36)+IF($V428=6,N($F428),0))-CC428-EA428&lt;0.005,0,(FY427*(1+FY$5/Setup!$C$36)+IF($V428=6,N($F428),0))-CC428-EA428)</f>
        <v>0</v>
      </c>
      <c r="FZ428" s="48" t="n">
        <f aca="false">IF((FZ427*(1+FZ$5/Setup!$C$36)+IF($V428=7,N($F428),0))-CD428-EB428&lt;0.005,0,(FZ427*(1+FZ$5/Setup!$C$36)+IF($V428=7,N($F428),0))-CD428-EB428)</f>
        <v>0</v>
      </c>
      <c r="GA428" s="48" t="n">
        <f aca="false">IF((GA427*(1+GA$5/Setup!$C$36)+IF($V428=8,N($F428),0))-CE428-EC428&lt;0.005,0,(GA427*(1+GA$5/Setup!$C$36)+IF($V428=8,N($F428),0))-CE428-EC428)</f>
        <v>0</v>
      </c>
      <c r="GB428" s="48" t="n">
        <f aca="false">IF((GB427*(1+GB$5/Setup!$C$36)+IF($V428=9,N($F428),0))-CF428-ED428&lt;0.005,0,(GB427*(1+GB$5/Setup!$C$36)+IF($V428=9,N($F428),0))-CF428-ED428)</f>
        <v>0</v>
      </c>
      <c r="GC428" s="48" t="n">
        <f aca="false">IF((GC427*(1+GC$5/Setup!$C$36)+IF($V428=10,N($F428),0))-CG428-EE428&lt;0.005,0,(GC427*(1+GC$5/Setup!$C$36)+IF($V428=10,N($F428),0))-CG428-EE428)</f>
        <v>0</v>
      </c>
      <c r="GD428" s="48" t="n">
        <f aca="false">IF((GD427*(1+GD$5/Setup!$C$36)+IF($V428=11,N($F428),0))-CH428-EF428&lt;0.005,0,(GD427*(1+GD$5/Setup!$C$36)+IF($V428=11,N($F428),0))-CH428-EF428)</f>
        <v>0</v>
      </c>
      <c r="GE428" s="48" t="n">
        <f aca="false">IF((GE427*(1+GE$5/Setup!$C$36)+IF($V428=12,N($F428),0))-CI428-EG428&lt;0.005,0,(GE427*(1+GE$5/Setup!$C$36)+IF($V428=12,N($F428),0))-CI428-EG428)</f>
        <v>0</v>
      </c>
      <c r="GF428" s="48" t="n">
        <f aca="false">IF((GF427*(1+GF$5/Setup!$C$36)+IF($V428=13,N($F428),0))-CJ428-EH428&lt;0.005,0,(GF427*(1+GF$5/Setup!$C$36)+IF($V428=13,N($F428),0))-CJ428-EH428)</f>
        <v>0</v>
      </c>
      <c r="GG428" s="48" t="n">
        <f aca="false">IF((GG427*(1+GG$5/Setup!$C$36)+IF($V428=14,N($F428),0))-CK428-EI428&lt;0.005,0,(GG427*(1+GG$5/Setup!$C$36)+IF($V428=14,N($F428),0))-CK428-EI428)</f>
        <v>0</v>
      </c>
      <c r="GH428" s="48" t="n">
        <f aca="false">IF((GH427*(1+GH$5/Setup!$C$36)+IF($V428=15,N($F428),0))-CL428-EJ428&lt;0.005,0,(GH427*(1+GH$5/Setup!$C$36)+IF($V428=15,N($F428),0))-CL428-EJ428)</f>
        <v>0</v>
      </c>
      <c r="GI428" s="48" t="n">
        <f aca="false">IF((GI427*(1+GI$5/Setup!$C$36)+IF($V428=16,N($F428),0))-CM428-EK428&lt;0.005,0,(GI427*(1+GI$5/Setup!$C$36)+IF($V428=16,N($F428),0))-CM428-EK428)</f>
        <v>0</v>
      </c>
      <c r="GJ428" s="48" t="n">
        <f aca="false">IF((GJ427*(1+GJ$5/Setup!$C$36)+IF($V428=17,N($F428),0))-CN428-EL428&lt;0.005,0,(GJ427*(1+GJ$5/Setup!$C$36)+IF($V428=17,N($F428),0))-CN428-EL428)</f>
        <v>0</v>
      </c>
      <c r="GK428" s="48" t="n">
        <f aca="false">IF((GK427*(1+GK$5/Setup!$C$36)+IF($V428=18,N($F428),0))-CO428-EM428&lt;0.005,0,(GK427*(1+GK$5/Setup!$C$36)+IF($V428=18,N($F428),0))-CO428-EM428)</f>
        <v>0</v>
      </c>
      <c r="GL428" s="48" t="n">
        <f aca="false">IF((GL427*(1+GL$5/Setup!$C$36)+IF($V428=19,N($F428),0))-CP428-EN428&lt;0.005,0,(GL427*(1+GL$5/Setup!$C$36)+IF($V428=19,N($F428),0))-CP428-EN428)</f>
        <v>0</v>
      </c>
      <c r="GM428" s="48" t="n">
        <f aca="false">IF((GM427*(1+GM$5/Setup!$C$36)+IF($V428=20,N($F428),0))-CQ428-EO428&lt;0.005,0,(GM427*(1+GM$5/Setup!$C$36)+IF($V428=20,N($F428),0))-CQ428-EO428)</f>
        <v>0</v>
      </c>
      <c r="GN428" s="48" t="n">
        <f aca="false">IF((GN427*(1+GN$5/Setup!$C$36)+IF($V428=21,N($F428),0))-CR428-EP428&lt;0.005,0,(GN427*(1+GN$5/Setup!$C$36)+IF($V428=21,N($F428),0))-CR428-EP428)</f>
        <v>0</v>
      </c>
      <c r="GO428" s="48" t="n">
        <f aca="false">IF((GO427*(1+GO$5/Setup!$C$36)+IF($V428=22,N($F428),0))-CS428-EQ428&lt;0.005,0,(GO427*(1+GO$5/Setup!$C$36)+IF($V428=22,N($F428),0))-CS428-EQ428)</f>
        <v>0</v>
      </c>
      <c r="GP428" s="48" t="n">
        <f aca="false">IF((GP427*(1+GP$5/Setup!$C$36)+IF($V428=23,N($F428),0))-CT428-ER428&lt;0.005,0,(GP427*(1+GP$5/Setup!$C$36)+IF($V428=23,N($F428),0))-CT428-ER428)</f>
        <v>0</v>
      </c>
      <c r="GQ428" s="48" t="n">
        <f aca="false">IF((GQ427*(1+GQ$5/Setup!$C$36)+IF($V428=24,N($F428),0))-CU428-ES428&lt;0.005,0,(GQ427*(1+GQ$5/Setup!$C$36)+IF($V428=24,N($F428),0))-CU428-ES428)</f>
        <v>0</v>
      </c>
      <c r="GR428" s="48" t="n">
        <f aca="false">IF((GR427*(1+GR$5/Setup!$C$36)+IF($V428=25,N($F428),0))-CV428-ET428&lt;0.005,0,(GR427*(1+GR$5/Setup!$C$36)+IF($V428=25,N($F428),0))-CV428-ET428)</f>
        <v>0</v>
      </c>
      <c r="GS428" s="48" t="n">
        <f aca="false">IF((GS427*(1+GS$5/Setup!$C$36)+IF($V428=26,N($F428),0))-CW428-EU428&lt;0.005,0,(GS427*(1+GS$5/Setup!$C$36)+IF($V428=26,N($F428),0))-CW428-EU428)</f>
        <v>0</v>
      </c>
      <c r="GT428" s="48" t="n">
        <f aca="false">IF((GT427*(1+GT$5/Setup!$C$36)+IF($V428=27,N($F428),0))-CX428-EV428&lt;0.005,0,(GT427*(1+GT$5/Setup!$C$36)+IF($V428=27,N($F428),0))-CX428-EV428)</f>
        <v>0</v>
      </c>
      <c r="GU428" s="48" t="n">
        <f aca="false">IF((GU427*(1+GU$5/Setup!$C$36)+IF($V428=28,N($F428),0))-CY428-EW428&lt;0.005,0,(GU427*(1+GU$5/Setup!$C$36)+IF($V428=28,N($F428),0))-CY428-EW428)</f>
        <v>0</v>
      </c>
      <c r="GV428" s="48" t="n">
        <f aca="false">IF((GV427*(1+GV$5/Setup!$C$36)+IF($V428=29,N($F428),0))-CZ428-EX428&lt;0.005,0,(GV427*(1+GV$5/Setup!$C$36)+IF($V428=29,N($F428),0))-CZ428-EX428)</f>
        <v>0</v>
      </c>
      <c r="GW428" s="48" t="n">
        <f aca="false">IF((GW427*(1+GW$5/Setup!$C$36)+IF($V428=30,N($F428),0))-DA428-EY428&lt;0.005,0,(GW427*(1+GW$5/Setup!$C$36)+IF($V428=30,N($F428),0))-DA428-EY428)</f>
        <v>0</v>
      </c>
      <c r="GX428" s="48" t="n">
        <f aca="false">IF((GX427*(1+GX$5/Setup!$C$36)+IF($V428=31,N($F428),0))-DB428-EZ428&lt;0.005,0,(GX427*(1+GX$5/Setup!$C$36)+IF($V428=31,N($F428),0))-DB428-EZ428)</f>
        <v>0</v>
      </c>
      <c r="GY428" s="48" t="n">
        <f aca="false">IF((GY427*(1+GY$5/Setup!$C$36)+IF($V428=32,N($F428),0))-DC428-FA428&lt;0.005,0,(GY427*(1+GY$5/Setup!$C$36)+IF($V428=32,N($F428),0))-DC428-FA428)</f>
        <v>0</v>
      </c>
      <c r="GZ428" s="48" t="n">
        <f aca="false">IF((GZ427*(1+GZ$5/Setup!$C$36)+IF($V428=33,N($F428),0))-DD428-FB428&lt;0.005,0,(GZ427*(1+GZ$5/Setup!$C$36)+IF($V428=33,N($F428),0))-DD428-FB428)</f>
        <v>0</v>
      </c>
      <c r="HA428" s="48" t="n">
        <f aca="false">IF((HA427*(1+HA$5/Setup!$C$36)+IF($V428=34,N($F428),0))-DE428-FC428&lt;0.005,0,(HA427*(1+HA$5/Setup!$C$36)+IF($V428=34,N($F428),0))-DE428-FC428)</f>
        <v>0</v>
      </c>
      <c r="HB428" s="48" t="n">
        <f aca="false">IF((HB427*(1+HB$5/Setup!$C$36)+IF($V428=35,N($F428),0))-DF428-FD428&lt;0.005,0,(HB427*(1+HB$5/Setup!$C$36)+IF($V428=35,N($F428),0))-DF428-FD428)</f>
        <v>0</v>
      </c>
      <c r="HC428" s="48" t="n">
        <f aca="false">IF((HC427*(1+HC$5/Setup!$C$36)+IF($V428=36,N($F428),0))-DG428-FE428&lt;0.005,0,(HC427*(1+HC$5/Setup!$C$36)+IF($V428=36,N($F428),0))-DG428-FE428)</f>
        <v>0</v>
      </c>
      <c r="HD428" s="48" t="n">
        <f aca="false">IF((HD427*(1+HD$5/Setup!$C$36)+IF($V428=37,N($F428),0))-DH428-FF428&lt;0.005,0,(HD427*(1+HD$5/Setup!$C$36)+IF($V428=37,N($F428),0))-DH428-FF428)</f>
        <v>0</v>
      </c>
      <c r="HE428" s="48" t="n">
        <f aca="false">IF((HE427*(1+HE$5/Setup!$C$36)+IF($V428=38,N($F428),0))-DI428-FG428&lt;0.005,0,(HE427*(1+HE$5/Setup!$C$36)+IF($V428=38,N($F428),0))-DI428-FG428)</f>
        <v>0</v>
      </c>
      <c r="HF428" s="48" t="n">
        <f aca="false">IF((HF427*(1+HF$5/Setup!$C$36)+IF($V428=39,N($F428),0))-DJ428-FH428&lt;0.005,0,(HF427*(1+HF$5/Setup!$C$36)+IF($V428=39,N($F428),0))-DJ428-FH428)</f>
        <v>0</v>
      </c>
      <c r="HG428" s="48" t="n">
        <f aca="false">IF((HG427*(1+HG$5/Setup!$C$36)+IF($V428=40,N($F428),0))-DK428-FI428&lt;0.005,0,(HG427*(1+HG$5/Setup!$C$36)+IF($V428=40,N($F428),0))-DK428-FI428)</f>
        <v>0</v>
      </c>
      <c r="HH428" s="48" t="n">
        <f aca="false">IF((HH427*(1+HH$5/Setup!$C$36)+IF($V428=41,N($F428),0))-DL428-FJ428&lt;0.005,0,(HH427*(1+HH$5/Setup!$C$36)+IF($V428=41,N($F428),0))-DL428-FJ428)</f>
        <v>0</v>
      </c>
      <c r="HI428" s="48" t="n">
        <f aca="false">IF((HI427*(1+HI$5/Setup!$C$36)+IF($V428=42,N($F428),0))-DM428-FK428&lt;0.005,0,(HI427*(1+HI$5/Setup!$C$36)+IF($V428=42,N($F428),0))-DM428-FK428)</f>
        <v>0</v>
      </c>
      <c r="HJ428" s="48" t="n">
        <f aca="false">IF((HJ427*(1+HJ$5/Setup!$C$36)+IF($V428=43,N($F428),0))-DN428-FL428&lt;0.005,0,(HJ427*(1+HJ$5/Setup!$C$36)+IF($V428=43,N($F428),0))-DN428-FL428)</f>
        <v>0</v>
      </c>
      <c r="HK428" s="48" t="n">
        <f aca="false">IF((HK427*(1+HK$5/Setup!$C$36)+IF($V428=44,N($F428),0))-DO428-FM428&lt;0.005,0,(HK427*(1+HK$5/Setup!$C$36)+IF($V428=44,N($F428),0))-DO428-FM428)</f>
        <v>0</v>
      </c>
      <c r="HL428" s="48" t="n">
        <f aca="false">IF((HL427*(1+HL$5/Setup!$C$36)+IF($V428=45,N($F428),0))-DP428-FN428&lt;0.005,0,(HL427*(1+HL$5/Setup!$C$36)+IF($V428=45,N($F428),0))-DP428-FN428)</f>
        <v>0</v>
      </c>
      <c r="HM428" s="48" t="n">
        <f aca="false">IF((HM427*(1+HM$5/Setup!$C$36)+IF($V428=46,N($F428),0))-DQ428-FO428&lt;0.005,0,(HM427*(1+HM$5/Setup!$C$36)+IF($V428=46,N($F428),0))-DQ428-FO428)</f>
        <v>0</v>
      </c>
      <c r="HN428" s="48" t="n">
        <f aca="false">IF((HN427*(1+HN$5/Setup!$C$36)+IF($V428=47,N($F428),0))-DR428-FP428&lt;0.005,0,(HN427*(1+HN$5/Setup!$C$36)+IF($V428=47,N($F428),0))-DR428-FP428)</f>
        <v>0</v>
      </c>
      <c r="HO428" s="48" t="n">
        <f aca="false">IF((HO427*(1+HO$5/Setup!$C$36)+IF($V428=48,N($F428),0))-DS428-FQ428&lt;0.005,0,(HO427*(1+HO$5/Setup!$C$36)+IF($V428=48,N($F428),0))-DS428-FQ428)</f>
        <v>0</v>
      </c>
      <c r="HP428" s="48" t="n">
        <f aca="false">IF((HP427*(1+HP$5/Setup!$C$36)+IF($V428=49,N($F428),0))-DT428-FR428&lt;0.005,0,(HP427*(1+HP$5/Setup!$C$36)+IF($V428=49,N($F428),0))-DT428-FR428)</f>
        <v>0</v>
      </c>
      <c r="HQ428" s="48" t="n">
        <f aca="false">IF((HQ427*(1+HQ$5/Setup!$C$36)+IF($V428=50,N($F428),0))-DU428-FS428&lt;0.005,0,(HQ427*(1+HQ$5/Setup!$C$36)+IF($V428=50,N($F428),0))-DU428-FS428)</f>
        <v>0</v>
      </c>
    </row>
    <row r="429" customFormat="false" ht="15" hidden="false" customHeight="false" outlineLevel="0" collapsed="false">
      <c r="A429" s="44" t="n">
        <v>421</v>
      </c>
      <c r="B429" s="45" t="n">
        <f aca="false">IF(Setup!$C$7="Every month",EDATE(Setup!$C$8,($A429-1)),IF(Setup!$C$7="Twice a month",DATE(YEAR(Setup!$C$8),MONTH(Setup!$C$8)+INT((($A429-1)+Setup!$C$41)/2),MIN(IF(MOD(($A429-1)+Setup!$C$41,2)=0,Setup!$C$39,Setup!$C$40),DAY(EOMONTH(DATE(YEAR(Setup!$C$8),MONTH(Setup!$C$8)+INT((($A429-1)+Setup!$C$41)/2),1),0)))),Setup!$C$8+($A429-1)*IF(Setup!$C$7="Every week",7,14)))</f>
        <v>52205</v>
      </c>
      <c r="C429" s="45" t="n">
        <f aca="false">IF(Setup!$C$7="Every month",EDATE(Setup!$C$8,$A429),IF(Setup!$C$7="Twice a month",DATE(YEAR(Setup!$C$8),MONTH(Setup!$C$8)+INT(($A429+Setup!$C$41)/2),MIN(IF(MOD($A429+Setup!$C$41,2)=0,Setup!$C$39,Setup!$C$40),DAY(EOMONTH(DATE(YEAR(Setup!$C$8),MONTH(Setup!$C$8)+INT(($A429+Setup!$C$41)/2),1),0)))),Setup!$C$8+$A429*IF(Setup!$C$7="Every week",7,14)))</f>
        <v>52219</v>
      </c>
      <c r="D429" s="46"/>
      <c r="E429" s="47"/>
      <c r="F429" s="47"/>
      <c r="G429" s="47"/>
      <c r="H429" s="47"/>
      <c r="I429" s="48" t="n">
        <f aca="false">N(Setup!$C$11)+N(E429)</f>
        <v>100</v>
      </c>
      <c r="J429" s="48" t="n">
        <f aca="false">MIN(Setup!$C$37,MAX(I429,0))</f>
        <v>9.23076923076923</v>
      </c>
      <c r="K429" s="48" t="n">
        <f aca="false">MIN(MAX(N(Setup!$C$14)-L428,0),MAX(I429-J429,0))</f>
        <v>0</v>
      </c>
      <c r="L429" s="48" t="n">
        <f aca="false">L428+K429-N(G429)</f>
        <v>500</v>
      </c>
      <c r="M429" s="48" t="n">
        <f aca="false">M428+J429-N(H429)</f>
        <v>3886.15384615382</v>
      </c>
      <c r="N429" s="48" t="n">
        <f aca="false">SUM(BX429:DU429)</f>
        <v>0</v>
      </c>
      <c r="O429" s="48" t="n">
        <f aca="false">SUM(Z429:BW429)-N429</f>
        <v>25</v>
      </c>
      <c r="P429" s="48" t="n">
        <f aca="false">MAX(I429-J429-K429,0)+O429</f>
        <v>115.769230769231</v>
      </c>
      <c r="Q429" s="48" t="n">
        <f aca="false">SUM(DV429:FS429)</f>
        <v>0</v>
      </c>
      <c r="R429" s="49" t="n">
        <f aca="false">N429+J429+K429+Q429</f>
        <v>9.23076923076923</v>
      </c>
      <c r="S429" s="48" t="n">
        <f aca="false">T429-T428-N(F429)+N429+Q429</f>
        <v>0</v>
      </c>
      <c r="T429" s="49" t="n">
        <f aca="false">SUM(FT429:HQ429)</f>
        <v>0</v>
      </c>
      <c r="U429" s="44" t="str">
        <f aca="false">IF(T428&lt;0.005,"",INDEX(Helpers!$C$2:$C$51,IF(_xlfn.MINIFS($DV$6:$FS$6,DV429:FS429,"&gt;0.005")=0,V429,_xlfn.MINIFS($DV$6:$FS$6,DV429:FS429,"&gt;0.005"))))</f>
        <v/>
      </c>
      <c r="V429" s="44" t="n">
        <f aca="false">IF(_xlfn.MINIFS($FT$6:$HQ$6,FT428:HQ428,"&gt;0.005")=0,1,_xlfn.MINIFS($FT$6:$HQ$6,FT428:HQ428,"&gt;0.005"))</f>
        <v>1</v>
      </c>
      <c r="W429" s="44" t="n">
        <f aca="false">IF(AND(D429&lt;&gt;"Paid",T428&gt;0.005),1,0)</f>
        <v>0</v>
      </c>
      <c r="X429" s="48" t="n">
        <f aca="false">SUMPRODUCT(((Helpers!$G$2:$G$51*(1+(Helpers!$D$2:$D$51+0.000000001)/12)^(($B429-Setup!$C$8)/(365.25/12))-Helpers!$E$2:$E$51*((1+(Helpers!$D$2:$D$51+0.000000001)/12)^(($B429-Setup!$C$8)/(365.25/12))-1)/((Helpers!$D$2:$D$51+0.000000001)/12))&gt;0)*(Helpers!$G$2:$G$51*(1+(Helpers!$D$2:$D$51+0.000000001)/12)^(($B429-Setup!$C$8)/(365.25/12))-Helpers!$E$2:$E$51*((1+(Helpers!$D$2:$D$51+0.000000001)/12)^(($B429-Setup!$C$8)/(365.25/12))-1)/((Helpers!$D$2:$D$51+0.000000001)/12)))</f>
        <v>0</v>
      </c>
      <c r="Y429" s="48"/>
      <c r="Z429" s="48" t="n">
        <f aca="false">IF(OR(N(Z$5)=0,Z$6=""),0,Z$5*((DATE(YEAR($B429),MONTH($B429),MIN(Z$6,DAY(EOMONTH($B429,0))))&gt;=$B429)*(DATE(YEAR($B429),MONTH($B429),MIN(Z$6,DAY(EOMONTH($B429,0))))&lt;$C429)+(DATE(YEAR($B429),MONTH($B429)+1,MIN(Z$6,DAY(EOMONTH($B429,1))))&gt;=$B429)*(DATE(YEAR($B429),MONTH($B429)+1,MIN(Z$6,DAY(EOMONTH($B429,1))))&lt;$C429)))</f>
        <v>25</v>
      </c>
      <c r="AA429" s="48" t="n">
        <f aca="false">IF(OR(N(AA$5)=0,AA$6=""),0,AA$5*((DATE(YEAR($B429),MONTH($B429),MIN(AA$6,DAY(EOMONTH($B429,0))))&gt;=$B429)*(DATE(YEAR($B429),MONTH($B429),MIN(AA$6,DAY(EOMONTH($B429,0))))&lt;$C429)+(DATE(YEAR($B429),MONTH($B429)+1,MIN(AA$6,DAY(EOMONTH($B429,1))))&gt;=$B429)*(DATE(YEAR($B429),MONTH($B429)+1,MIN(AA$6,DAY(EOMONTH($B429,1))))&lt;$C429)))</f>
        <v>0</v>
      </c>
      <c r="AB429" s="48" t="n">
        <f aca="false">IF(OR(N(AB$5)=0,AB$6=""),0,AB$5*((DATE(YEAR($B429),MONTH($B429),MIN(AB$6,DAY(EOMONTH($B429,0))))&gt;=$B429)*(DATE(YEAR($B429),MONTH($B429),MIN(AB$6,DAY(EOMONTH($B429,0))))&lt;$C429)+(DATE(YEAR($B429),MONTH($B429)+1,MIN(AB$6,DAY(EOMONTH($B429,1))))&gt;=$B429)*(DATE(YEAR($B429),MONTH($B429)+1,MIN(AB$6,DAY(EOMONTH($B429,1))))&lt;$C429)))</f>
        <v>0</v>
      </c>
      <c r="AC429" s="48" t="n">
        <f aca="false">IF(OR(N(AC$5)=0,AC$6=""),0,AC$5*((DATE(YEAR($B429),MONTH($B429),MIN(AC$6,DAY(EOMONTH($B429,0))))&gt;=$B429)*(DATE(YEAR($B429),MONTH($B429),MIN(AC$6,DAY(EOMONTH($B429,0))))&lt;$C429)+(DATE(YEAR($B429),MONTH($B429)+1,MIN(AC$6,DAY(EOMONTH($B429,1))))&gt;=$B429)*(DATE(YEAR($B429),MONTH($B429)+1,MIN(AC$6,DAY(EOMONTH($B429,1))))&lt;$C429)))</f>
        <v>0</v>
      </c>
      <c r="AD429" s="48" t="n">
        <f aca="false">IF(OR(N(AD$5)=0,AD$6=""),0,AD$5*((DATE(YEAR($B429),MONTH($B429),MIN(AD$6,DAY(EOMONTH($B429,0))))&gt;=$B429)*(DATE(YEAR($B429),MONTH($B429),MIN(AD$6,DAY(EOMONTH($B429,0))))&lt;$C429)+(DATE(YEAR($B429),MONTH($B429)+1,MIN(AD$6,DAY(EOMONTH($B429,1))))&gt;=$B429)*(DATE(YEAR($B429),MONTH($B429)+1,MIN(AD$6,DAY(EOMONTH($B429,1))))&lt;$C429)))</f>
        <v>0</v>
      </c>
      <c r="AE429" s="48" t="n">
        <f aca="false">IF(OR(N(AE$5)=0,AE$6=""),0,AE$5*((DATE(YEAR($B429),MONTH($B429),MIN(AE$6,DAY(EOMONTH($B429,0))))&gt;=$B429)*(DATE(YEAR($B429),MONTH($B429),MIN(AE$6,DAY(EOMONTH($B429,0))))&lt;$C429)+(DATE(YEAR($B429),MONTH($B429)+1,MIN(AE$6,DAY(EOMONTH($B429,1))))&gt;=$B429)*(DATE(YEAR($B429),MONTH($B429)+1,MIN(AE$6,DAY(EOMONTH($B429,1))))&lt;$C429)))</f>
        <v>0</v>
      </c>
      <c r="AF429" s="48" t="n">
        <f aca="false">IF(OR(N(AF$5)=0,AF$6=""),0,AF$5*((DATE(YEAR($B429),MONTH($B429),MIN(AF$6,DAY(EOMONTH($B429,0))))&gt;=$B429)*(DATE(YEAR($B429),MONTH($B429),MIN(AF$6,DAY(EOMONTH($B429,0))))&lt;$C429)+(DATE(YEAR($B429),MONTH($B429)+1,MIN(AF$6,DAY(EOMONTH($B429,1))))&gt;=$B429)*(DATE(YEAR($B429),MONTH($B429)+1,MIN(AF$6,DAY(EOMONTH($B429,1))))&lt;$C429)))</f>
        <v>0</v>
      </c>
      <c r="AG429" s="48" t="n">
        <f aca="false">IF(OR(N(AG$5)=0,AG$6=""),0,AG$5*((DATE(YEAR($B429),MONTH($B429),MIN(AG$6,DAY(EOMONTH($B429,0))))&gt;=$B429)*(DATE(YEAR($B429),MONTH($B429),MIN(AG$6,DAY(EOMONTH($B429,0))))&lt;$C429)+(DATE(YEAR($B429),MONTH($B429)+1,MIN(AG$6,DAY(EOMONTH($B429,1))))&gt;=$B429)*(DATE(YEAR($B429),MONTH($B429)+1,MIN(AG$6,DAY(EOMONTH($B429,1))))&lt;$C429)))</f>
        <v>0</v>
      </c>
      <c r="AH429" s="48" t="n">
        <f aca="false">IF(OR(N(AH$5)=0,AH$6=""),0,AH$5*((DATE(YEAR($B429),MONTH($B429),MIN(AH$6,DAY(EOMONTH($B429,0))))&gt;=$B429)*(DATE(YEAR($B429),MONTH($B429),MIN(AH$6,DAY(EOMONTH($B429,0))))&lt;$C429)+(DATE(YEAR($B429),MONTH($B429)+1,MIN(AH$6,DAY(EOMONTH($B429,1))))&gt;=$B429)*(DATE(YEAR($B429),MONTH($B429)+1,MIN(AH$6,DAY(EOMONTH($B429,1))))&lt;$C429)))</f>
        <v>0</v>
      </c>
      <c r="AI429" s="48" t="n">
        <f aca="false">IF(OR(N(AI$5)=0,AI$6=""),0,AI$5*((DATE(YEAR($B429),MONTH($B429),MIN(AI$6,DAY(EOMONTH($B429,0))))&gt;=$B429)*(DATE(YEAR($B429),MONTH($B429),MIN(AI$6,DAY(EOMONTH($B429,0))))&lt;$C429)+(DATE(YEAR($B429),MONTH($B429)+1,MIN(AI$6,DAY(EOMONTH($B429,1))))&gt;=$B429)*(DATE(YEAR($B429),MONTH($B429)+1,MIN(AI$6,DAY(EOMONTH($B429,1))))&lt;$C429)))</f>
        <v>0</v>
      </c>
      <c r="AJ429" s="48" t="n">
        <f aca="false">IF(OR(N(AJ$5)=0,AJ$6=""),0,AJ$5*((DATE(YEAR($B429),MONTH($B429),MIN(AJ$6,DAY(EOMONTH($B429,0))))&gt;=$B429)*(DATE(YEAR($B429),MONTH($B429),MIN(AJ$6,DAY(EOMONTH($B429,0))))&lt;$C429)+(DATE(YEAR($B429),MONTH($B429)+1,MIN(AJ$6,DAY(EOMONTH($B429,1))))&gt;=$B429)*(DATE(YEAR($B429),MONTH($B429)+1,MIN(AJ$6,DAY(EOMONTH($B429,1))))&lt;$C429)))</f>
        <v>0</v>
      </c>
      <c r="AK429" s="48" t="n">
        <f aca="false">IF(OR(N(AK$5)=0,AK$6=""),0,AK$5*((DATE(YEAR($B429),MONTH($B429),MIN(AK$6,DAY(EOMONTH($B429,0))))&gt;=$B429)*(DATE(YEAR($B429),MONTH($B429),MIN(AK$6,DAY(EOMONTH($B429,0))))&lt;$C429)+(DATE(YEAR($B429),MONTH($B429)+1,MIN(AK$6,DAY(EOMONTH($B429,1))))&gt;=$B429)*(DATE(YEAR($B429),MONTH($B429)+1,MIN(AK$6,DAY(EOMONTH($B429,1))))&lt;$C429)))</f>
        <v>0</v>
      </c>
      <c r="AL429" s="48" t="n">
        <f aca="false">IF(OR(N(AL$5)=0,AL$6=""),0,AL$5*((DATE(YEAR($B429),MONTH($B429),MIN(AL$6,DAY(EOMONTH($B429,0))))&gt;=$B429)*(DATE(YEAR($B429),MONTH($B429),MIN(AL$6,DAY(EOMONTH($B429,0))))&lt;$C429)+(DATE(YEAR($B429),MONTH($B429)+1,MIN(AL$6,DAY(EOMONTH($B429,1))))&gt;=$B429)*(DATE(YEAR($B429),MONTH($B429)+1,MIN(AL$6,DAY(EOMONTH($B429,1))))&lt;$C429)))</f>
        <v>0</v>
      </c>
      <c r="AM429" s="48" t="n">
        <f aca="false">IF(OR(N(AM$5)=0,AM$6=""),0,AM$5*((DATE(YEAR($B429),MONTH($B429),MIN(AM$6,DAY(EOMONTH($B429,0))))&gt;=$B429)*(DATE(YEAR($B429),MONTH($B429),MIN(AM$6,DAY(EOMONTH($B429,0))))&lt;$C429)+(DATE(YEAR($B429),MONTH($B429)+1,MIN(AM$6,DAY(EOMONTH($B429,1))))&gt;=$B429)*(DATE(YEAR($B429),MONTH($B429)+1,MIN(AM$6,DAY(EOMONTH($B429,1))))&lt;$C429)))</f>
        <v>0</v>
      </c>
      <c r="AN429" s="48" t="n">
        <f aca="false">IF(OR(N(AN$5)=0,AN$6=""),0,AN$5*((DATE(YEAR($B429),MONTH($B429),MIN(AN$6,DAY(EOMONTH($B429,0))))&gt;=$B429)*(DATE(YEAR($B429),MONTH($B429),MIN(AN$6,DAY(EOMONTH($B429,0))))&lt;$C429)+(DATE(YEAR($B429),MONTH($B429)+1,MIN(AN$6,DAY(EOMONTH($B429,1))))&gt;=$B429)*(DATE(YEAR($B429),MONTH($B429)+1,MIN(AN$6,DAY(EOMONTH($B429,1))))&lt;$C429)))</f>
        <v>0</v>
      </c>
      <c r="AO429" s="48" t="n">
        <f aca="false">IF(OR(N(AO$5)=0,AO$6=""),0,AO$5*((DATE(YEAR($B429),MONTH($B429),MIN(AO$6,DAY(EOMONTH($B429,0))))&gt;=$B429)*(DATE(YEAR($B429),MONTH($B429),MIN(AO$6,DAY(EOMONTH($B429,0))))&lt;$C429)+(DATE(YEAR($B429),MONTH($B429)+1,MIN(AO$6,DAY(EOMONTH($B429,1))))&gt;=$B429)*(DATE(YEAR($B429),MONTH($B429)+1,MIN(AO$6,DAY(EOMONTH($B429,1))))&lt;$C429)))</f>
        <v>0</v>
      </c>
      <c r="AP429" s="48" t="n">
        <f aca="false">IF(OR(N(AP$5)=0,AP$6=""),0,AP$5*((DATE(YEAR($B429),MONTH($B429),MIN(AP$6,DAY(EOMONTH($B429,0))))&gt;=$B429)*(DATE(YEAR($B429),MONTH($B429),MIN(AP$6,DAY(EOMONTH($B429,0))))&lt;$C429)+(DATE(YEAR($B429),MONTH($B429)+1,MIN(AP$6,DAY(EOMONTH($B429,1))))&gt;=$B429)*(DATE(YEAR($B429),MONTH($B429)+1,MIN(AP$6,DAY(EOMONTH($B429,1))))&lt;$C429)))</f>
        <v>0</v>
      </c>
      <c r="AQ429" s="48" t="n">
        <f aca="false">IF(OR(N(AQ$5)=0,AQ$6=""),0,AQ$5*((DATE(YEAR($B429),MONTH($B429),MIN(AQ$6,DAY(EOMONTH($B429,0))))&gt;=$B429)*(DATE(YEAR($B429),MONTH($B429),MIN(AQ$6,DAY(EOMONTH($B429,0))))&lt;$C429)+(DATE(YEAR($B429),MONTH($B429)+1,MIN(AQ$6,DAY(EOMONTH($B429,1))))&gt;=$B429)*(DATE(YEAR($B429),MONTH($B429)+1,MIN(AQ$6,DAY(EOMONTH($B429,1))))&lt;$C429)))</f>
        <v>0</v>
      </c>
      <c r="AR429" s="48" t="n">
        <f aca="false">IF(OR(N(AR$5)=0,AR$6=""),0,AR$5*((DATE(YEAR($B429),MONTH($B429),MIN(AR$6,DAY(EOMONTH($B429,0))))&gt;=$B429)*(DATE(YEAR($B429),MONTH($B429),MIN(AR$6,DAY(EOMONTH($B429,0))))&lt;$C429)+(DATE(YEAR($B429),MONTH($B429)+1,MIN(AR$6,DAY(EOMONTH($B429,1))))&gt;=$B429)*(DATE(YEAR($B429),MONTH($B429)+1,MIN(AR$6,DAY(EOMONTH($B429,1))))&lt;$C429)))</f>
        <v>0</v>
      </c>
      <c r="AS429" s="48" t="n">
        <f aca="false">IF(OR(N(AS$5)=0,AS$6=""),0,AS$5*((DATE(YEAR($B429),MONTH($B429),MIN(AS$6,DAY(EOMONTH($B429,0))))&gt;=$B429)*(DATE(YEAR($B429),MONTH($B429),MIN(AS$6,DAY(EOMONTH($B429,0))))&lt;$C429)+(DATE(YEAR($B429),MONTH($B429)+1,MIN(AS$6,DAY(EOMONTH($B429,1))))&gt;=$B429)*(DATE(YEAR($B429),MONTH($B429)+1,MIN(AS$6,DAY(EOMONTH($B429,1))))&lt;$C429)))</f>
        <v>0</v>
      </c>
      <c r="AT429" s="48" t="n">
        <f aca="false">IF(OR(N(AT$5)=0,AT$6=""),0,AT$5*((DATE(YEAR($B429),MONTH($B429),MIN(AT$6,DAY(EOMONTH($B429,0))))&gt;=$B429)*(DATE(YEAR($B429),MONTH($B429),MIN(AT$6,DAY(EOMONTH($B429,0))))&lt;$C429)+(DATE(YEAR($B429),MONTH($B429)+1,MIN(AT$6,DAY(EOMONTH($B429,1))))&gt;=$B429)*(DATE(YEAR($B429),MONTH($B429)+1,MIN(AT$6,DAY(EOMONTH($B429,1))))&lt;$C429)))</f>
        <v>0</v>
      </c>
      <c r="AU429" s="48" t="n">
        <f aca="false">IF(OR(N(AU$5)=0,AU$6=""),0,AU$5*((DATE(YEAR($B429),MONTH($B429),MIN(AU$6,DAY(EOMONTH($B429,0))))&gt;=$B429)*(DATE(YEAR($B429),MONTH($B429),MIN(AU$6,DAY(EOMONTH($B429,0))))&lt;$C429)+(DATE(YEAR($B429),MONTH($B429)+1,MIN(AU$6,DAY(EOMONTH($B429,1))))&gt;=$B429)*(DATE(YEAR($B429),MONTH($B429)+1,MIN(AU$6,DAY(EOMONTH($B429,1))))&lt;$C429)))</f>
        <v>0</v>
      </c>
      <c r="AV429" s="48" t="n">
        <f aca="false">IF(OR(N(AV$5)=0,AV$6=""),0,AV$5*((DATE(YEAR($B429),MONTH($B429),MIN(AV$6,DAY(EOMONTH($B429,0))))&gt;=$B429)*(DATE(YEAR($B429),MONTH($B429),MIN(AV$6,DAY(EOMONTH($B429,0))))&lt;$C429)+(DATE(YEAR($B429),MONTH($B429)+1,MIN(AV$6,DAY(EOMONTH($B429,1))))&gt;=$B429)*(DATE(YEAR($B429),MONTH($B429)+1,MIN(AV$6,DAY(EOMONTH($B429,1))))&lt;$C429)))</f>
        <v>0</v>
      </c>
      <c r="AW429" s="48" t="n">
        <f aca="false">IF(OR(N(AW$5)=0,AW$6=""),0,AW$5*((DATE(YEAR($B429),MONTH($B429),MIN(AW$6,DAY(EOMONTH($B429,0))))&gt;=$B429)*(DATE(YEAR($B429),MONTH($B429),MIN(AW$6,DAY(EOMONTH($B429,0))))&lt;$C429)+(DATE(YEAR($B429),MONTH($B429)+1,MIN(AW$6,DAY(EOMONTH($B429,1))))&gt;=$B429)*(DATE(YEAR($B429),MONTH($B429)+1,MIN(AW$6,DAY(EOMONTH($B429,1))))&lt;$C429)))</f>
        <v>0</v>
      </c>
      <c r="AX429" s="48" t="n">
        <f aca="false">IF(OR(N(AX$5)=0,AX$6=""),0,AX$5*((DATE(YEAR($B429),MONTH($B429),MIN(AX$6,DAY(EOMONTH($B429,0))))&gt;=$B429)*(DATE(YEAR($B429),MONTH($B429),MIN(AX$6,DAY(EOMONTH($B429,0))))&lt;$C429)+(DATE(YEAR($B429),MONTH($B429)+1,MIN(AX$6,DAY(EOMONTH($B429,1))))&gt;=$B429)*(DATE(YEAR($B429),MONTH($B429)+1,MIN(AX$6,DAY(EOMONTH($B429,1))))&lt;$C429)))</f>
        <v>0</v>
      </c>
      <c r="AY429" s="48" t="n">
        <f aca="false">IF(OR(N(AY$5)=0,AY$6=""),0,AY$5*((DATE(YEAR($B429),MONTH($B429),MIN(AY$6,DAY(EOMONTH($B429,0))))&gt;=$B429)*(DATE(YEAR($B429),MONTH($B429),MIN(AY$6,DAY(EOMONTH($B429,0))))&lt;$C429)+(DATE(YEAR($B429),MONTH($B429)+1,MIN(AY$6,DAY(EOMONTH($B429,1))))&gt;=$B429)*(DATE(YEAR($B429),MONTH($B429)+1,MIN(AY$6,DAY(EOMONTH($B429,1))))&lt;$C429)))</f>
        <v>0</v>
      </c>
      <c r="AZ429" s="48" t="n">
        <f aca="false">IF(OR(N(AZ$5)=0,AZ$6=""),0,AZ$5*((DATE(YEAR($B429),MONTH($B429),MIN(AZ$6,DAY(EOMONTH($B429,0))))&gt;=$B429)*(DATE(YEAR($B429),MONTH($B429),MIN(AZ$6,DAY(EOMONTH($B429,0))))&lt;$C429)+(DATE(YEAR($B429),MONTH($B429)+1,MIN(AZ$6,DAY(EOMONTH($B429,1))))&gt;=$B429)*(DATE(YEAR($B429),MONTH($B429)+1,MIN(AZ$6,DAY(EOMONTH($B429,1))))&lt;$C429)))</f>
        <v>0</v>
      </c>
      <c r="BA429" s="48" t="n">
        <f aca="false">IF(OR(N(BA$5)=0,BA$6=""),0,BA$5*((DATE(YEAR($B429),MONTH($B429),MIN(BA$6,DAY(EOMONTH($B429,0))))&gt;=$B429)*(DATE(YEAR($B429),MONTH($B429),MIN(BA$6,DAY(EOMONTH($B429,0))))&lt;$C429)+(DATE(YEAR($B429),MONTH($B429)+1,MIN(BA$6,DAY(EOMONTH($B429,1))))&gt;=$B429)*(DATE(YEAR($B429),MONTH($B429)+1,MIN(BA$6,DAY(EOMONTH($B429,1))))&lt;$C429)))</f>
        <v>0</v>
      </c>
      <c r="BB429" s="48" t="n">
        <f aca="false">IF(OR(N(BB$5)=0,BB$6=""),0,BB$5*((DATE(YEAR($B429),MONTH($B429),MIN(BB$6,DAY(EOMONTH($B429,0))))&gt;=$B429)*(DATE(YEAR($B429),MONTH($B429),MIN(BB$6,DAY(EOMONTH($B429,0))))&lt;$C429)+(DATE(YEAR($B429),MONTH($B429)+1,MIN(BB$6,DAY(EOMONTH($B429,1))))&gt;=$B429)*(DATE(YEAR($B429),MONTH($B429)+1,MIN(BB$6,DAY(EOMONTH($B429,1))))&lt;$C429)))</f>
        <v>0</v>
      </c>
      <c r="BC429" s="48" t="n">
        <f aca="false">IF(OR(N(BC$5)=0,BC$6=""),0,BC$5*((DATE(YEAR($B429),MONTH($B429),MIN(BC$6,DAY(EOMONTH($B429,0))))&gt;=$B429)*(DATE(YEAR($B429),MONTH($B429),MIN(BC$6,DAY(EOMONTH($B429,0))))&lt;$C429)+(DATE(YEAR($B429),MONTH($B429)+1,MIN(BC$6,DAY(EOMONTH($B429,1))))&gt;=$B429)*(DATE(YEAR($B429),MONTH($B429)+1,MIN(BC$6,DAY(EOMONTH($B429,1))))&lt;$C429)))</f>
        <v>0</v>
      </c>
      <c r="BD429" s="48" t="n">
        <f aca="false">IF(OR(N(BD$5)=0,BD$6=""),0,BD$5*((DATE(YEAR($B429),MONTH($B429),MIN(BD$6,DAY(EOMONTH($B429,0))))&gt;=$B429)*(DATE(YEAR($B429),MONTH($B429),MIN(BD$6,DAY(EOMONTH($B429,0))))&lt;$C429)+(DATE(YEAR($B429),MONTH($B429)+1,MIN(BD$6,DAY(EOMONTH($B429,1))))&gt;=$B429)*(DATE(YEAR($B429),MONTH($B429)+1,MIN(BD$6,DAY(EOMONTH($B429,1))))&lt;$C429)))</f>
        <v>0</v>
      </c>
      <c r="BE429" s="48" t="n">
        <f aca="false">IF(OR(N(BE$5)=0,BE$6=""),0,BE$5*((DATE(YEAR($B429),MONTH($B429),MIN(BE$6,DAY(EOMONTH($B429,0))))&gt;=$B429)*(DATE(YEAR($B429),MONTH($B429),MIN(BE$6,DAY(EOMONTH($B429,0))))&lt;$C429)+(DATE(YEAR($B429),MONTH($B429)+1,MIN(BE$6,DAY(EOMONTH($B429,1))))&gt;=$B429)*(DATE(YEAR($B429),MONTH($B429)+1,MIN(BE$6,DAY(EOMONTH($B429,1))))&lt;$C429)))</f>
        <v>0</v>
      </c>
      <c r="BF429" s="48" t="n">
        <f aca="false">IF(OR(N(BF$5)=0,BF$6=""),0,BF$5*((DATE(YEAR($B429),MONTH($B429),MIN(BF$6,DAY(EOMONTH($B429,0))))&gt;=$B429)*(DATE(YEAR($B429),MONTH($B429),MIN(BF$6,DAY(EOMONTH($B429,0))))&lt;$C429)+(DATE(YEAR($B429),MONTH($B429)+1,MIN(BF$6,DAY(EOMONTH($B429,1))))&gt;=$B429)*(DATE(YEAR($B429),MONTH($B429)+1,MIN(BF$6,DAY(EOMONTH($B429,1))))&lt;$C429)))</f>
        <v>0</v>
      </c>
      <c r="BG429" s="48" t="n">
        <f aca="false">IF(OR(N(BG$5)=0,BG$6=""),0,BG$5*((DATE(YEAR($B429),MONTH($B429),MIN(BG$6,DAY(EOMONTH($B429,0))))&gt;=$B429)*(DATE(YEAR($B429),MONTH($B429),MIN(BG$6,DAY(EOMONTH($B429,0))))&lt;$C429)+(DATE(YEAR($B429),MONTH($B429)+1,MIN(BG$6,DAY(EOMONTH($B429,1))))&gt;=$B429)*(DATE(YEAR($B429),MONTH($B429)+1,MIN(BG$6,DAY(EOMONTH($B429,1))))&lt;$C429)))</f>
        <v>0</v>
      </c>
      <c r="BH429" s="48" t="n">
        <f aca="false">IF(OR(N(BH$5)=0,BH$6=""),0,BH$5*((DATE(YEAR($B429),MONTH($B429),MIN(BH$6,DAY(EOMONTH($B429,0))))&gt;=$B429)*(DATE(YEAR($B429),MONTH($B429),MIN(BH$6,DAY(EOMONTH($B429,0))))&lt;$C429)+(DATE(YEAR($B429),MONTH($B429)+1,MIN(BH$6,DAY(EOMONTH($B429,1))))&gt;=$B429)*(DATE(YEAR($B429),MONTH($B429)+1,MIN(BH$6,DAY(EOMONTH($B429,1))))&lt;$C429)))</f>
        <v>0</v>
      </c>
      <c r="BI429" s="48" t="n">
        <f aca="false">IF(OR(N(BI$5)=0,BI$6=""),0,BI$5*((DATE(YEAR($B429),MONTH($B429),MIN(BI$6,DAY(EOMONTH($B429,0))))&gt;=$B429)*(DATE(YEAR($B429),MONTH($B429),MIN(BI$6,DAY(EOMONTH($B429,0))))&lt;$C429)+(DATE(YEAR($B429),MONTH($B429)+1,MIN(BI$6,DAY(EOMONTH($B429,1))))&gt;=$B429)*(DATE(YEAR($B429),MONTH($B429)+1,MIN(BI$6,DAY(EOMONTH($B429,1))))&lt;$C429)))</f>
        <v>0</v>
      </c>
      <c r="BJ429" s="48" t="n">
        <f aca="false">IF(OR(N(BJ$5)=0,BJ$6=""),0,BJ$5*((DATE(YEAR($B429),MONTH($B429),MIN(BJ$6,DAY(EOMONTH($B429,0))))&gt;=$B429)*(DATE(YEAR($B429),MONTH($B429),MIN(BJ$6,DAY(EOMONTH($B429,0))))&lt;$C429)+(DATE(YEAR($B429),MONTH($B429)+1,MIN(BJ$6,DAY(EOMONTH($B429,1))))&gt;=$B429)*(DATE(YEAR($B429),MONTH($B429)+1,MIN(BJ$6,DAY(EOMONTH($B429,1))))&lt;$C429)))</f>
        <v>0</v>
      </c>
      <c r="BK429" s="48" t="n">
        <f aca="false">IF(OR(N(BK$5)=0,BK$6=""),0,BK$5*((DATE(YEAR($B429),MONTH($B429),MIN(BK$6,DAY(EOMONTH($B429,0))))&gt;=$B429)*(DATE(YEAR($B429),MONTH($B429),MIN(BK$6,DAY(EOMONTH($B429,0))))&lt;$C429)+(DATE(YEAR($B429),MONTH($B429)+1,MIN(BK$6,DAY(EOMONTH($B429,1))))&gt;=$B429)*(DATE(YEAR($B429),MONTH($B429)+1,MIN(BK$6,DAY(EOMONTH($B429,1))))&lt;$C429)))</f>
        <v>0</v>
      </c>
      <c r="BL429" s="48" t="n">
        <f aca="false">IF(OR(N(BL$5)=0,BL$6=""),0,BL$5*((DATE(YEAR($B429),MONTH($B429),MIN(BL$6,DAY(EOMONTH($B429,0))))&gt;=$B429)*(DATE(YEAR($B429),MONTH($B429),MIN(BL$6,DAY(EOMONTH($B429,0))))&lt;$C429)+(DATE(YEAR($B429),MONTH($B429)+1,MIN(BL$6,DAY(EOMONTH($B429,1))))&gt;=$B429)*(DATE(YEAR($B429),MONTH($B429)+1,MIN(BL$6,DAY(EOMONTH($B429,1))))&lt;$C429)))</f>
        <v>0</v>
      </c>
      <c r="BM429" s="48" t="n">
        <f aca="false">IF(OR(N(BM$5)=0,BM$6=""),0,BM$5*((DATE(YEAR($B429),MONTH($B429),MIN(BM$6,DAY(EOMONTH($B429,0))))&gt;=$B429)*(DATE(YEAR($B429),MONTH($B429),MIN(BM$6,DAY(EOMONTH($B429,0))))&lt;$C429)+(DATE(YEAR($B429),MONTH($B429)+1,MIN(BM$6,DAY(EOMONTH($B429,1))))&gt;=$B429)*(DATE(YEAR($B429),MONTH($B429)+1,MIN(BM$6,DAY(EOMONTH($B429,1))))&lt;$C429)))</f>
        <v>0</v>
      </c>
      <c r="BN429" s="48" t="n">
        <f aca="false">IF(OR(N(BN$5)=0,BN$6=""),0,BN$5*((DATE(YEAR($B429),MONTH($B429),MIN(BN$6,DAY(EOMONTH($B429,0))))&gt;=$B429)*(DATE(YEAR($B429),MONTH($B429),MIN(BN$6,DAY(EOMONTH($B429,0))))&lt;$C429)+(DATE(YEAR($B429),MONTH($B429)+1,MIN(BN$6,DAY(EOMONTH($B429,1))))&gt;=$B429)*(DATE(YEAR($B429),MONTH($B429)+1,MIN(BN$6,DAY(EOMONTH($B429,1))))&lt;$C429)))</f>
        <v>0</v>
      </c>
      <c r="BO429" s="48" t="n">
        <f aca="false">IF(OR(N(BO$5)=0,BO$6=""),0,BO$5*((DATE(YEAR($B429),MONTH($B429),MIN(BO$6,DAY(EOMONTH($B429,0))))&gt;=$B429)*(DATE(YEAR($B429),MONTH($B429),MIN(BO$6,DAY(EOMONTH($B429,0))))&lt;$C429)+(DATE(YEAR($B429),MONTH($B429)+1,MIN(BO$6,DAY(EOMONTH($B429,1))))&gt;=$B429)*(DATE(YEAR($B429),MONTH($B429)+1,MIN(BO$6,DAY(EOMONTH($B429,1))))&lt;$C429)))</f>
        <v>0</v>
      </c>
      <c r="BP429" s="48" t="n">
        <f aca="false">IF(OR(N(BP$5)=0,BP$6=""),0,BP$5*((DATE(YEAR($B429),MONTH($B429),MIN(BP$6,DAY(EOMONTH($B429,0))))&gt;=$B429)*(DATE(YEAR($B429),MONTH($B429),MIN(BP$6,DAY(EOMONTH($B429,0))))&lt;$C429)+(DATE(YEAR($B429),MONTH($B429)+1,MIN(BP$6,DAY(EOMONTH($B429,1))))&gt;=$B429)*(DATE(YEAR($B429),MONTH($B429)+1,MIN(BP$6,DAY(EOMONTH($B429,1))))&lt;$C429)))</f>
        <v>0</v>
      </c>
      <c r="BQ429" s="48" t="n">
        <f aca="false">IF(OR(N(BQ$5)=0,BQ$6=""),0,BQ$5*((DATE(YEAR($B429),MONTH($B429),MIN(BQ$6,DAY(EOMONTH($B429,0))))&gt;=$B429)*(DATE(YEAR($B429),MONTH($B429),MIN(BQ$6,DAY(EOMONTH($B429,0))))&lt;$C429)+(DATE(YEAR($B429),MONTH($B429)+1,MIN(BQ$6,DAY(EOMONTH($B429,1))))&gt;=$B429)*(DATE(YEAR($B429),MONTH($B429)+1,MIN(BQ$6,DAY(EOMONTH($B429,1))))&lt;$C429)))</f>
        <v>0</v>
      </c>
      <c r="BR429" s="48" t="n">
        <f aca="false">IF(OR(N(BR$5)=0,BR$6=""),0,BR$5*((DATE(YEAR($B429),MONTH($B429),MIN(BR$6,DAY(EOMONTH($B429,0))))&gt;=$B429)*(DATE(YEAR($B429),MONTH($B429),MIN(BR$6,DAY(EOMONTH($B429,0))))&lt;$C429)+(DATE(YEAR($B429),MONTH($B429)+1,MIN(BR$6,DAY(EOMONTH($B429,1))))&gt;=$B429)*(DATE(YEAR($B429),MONTH($B429)+1,MIN(BR$6,DAY(EOMONTH($B429,1))))&lt;$C429)))</f>
        <v>0</v>
      </c>
      <c r="BS429" s="48" t="n">
        <f aca="false">IF(OR(N(BS$5)=0,BS$6=""),0,BS$5*((DATE(YEAR($B429),MONTH($B429),MIN(BS$6,DAY(EOMONTH($B429,0))))&gt;=$B429)*(DATE(YEAR($B429),MONTH($B429),MIN(BS$6,DAY(EOMONTH($B429,0))))&lt;$C429)+(DATE(YEAR($B429),MONTH($B429)+1,MIN(BS$6,DAY(EOMONTH($B429,1))))&gt;=$B429)*(DATE(YEAR($B429),MONTH($B429)+1,MIN(BS$6,DAY(EOMONTH($B429,1))))&lt;$C429)))</f>
        <v>0</v>
      </c>
      <c r="BT429" s="48" t="n">
        <f aca="false">IF(OR(N(BT$5)=0,BT$6=""),0,BT$5*((DATE(YEAR($B429),MONTH($B429),MIN(BT$6,DAY(EOMONTH($B429,0))))&gt;=$B429)*(DATE(YEAR($B429),MONTH($B429),MIN(BT$6,DAY(EOMONTH($B429,0))))&lt;$C429)+(DATE(YEAR($B429),MONTH($B429)+1,MIN(BT$6,DAY(EOMONTH($B429,1))))&gt;=$B429)*(DATE(YEAR($B429),MONTH($B429)+1,MIN(BT$6,DAY(EOMONTH($B429,1))))&lt;$C429)))</f>
        <v>0</v>
      </c>
      <c r="BU429" s="48" t="n">
        <f aca="false">IF(OR(N(BU$5)=0,BU$6=""),0,BU$5*((DATE(YEAR($B429),MONTH($B429),MIN(BU$6,DAY(EOMONTH($B429,0))))&gt;=$B429)*(DATE(YEAR($B429),MONTH($B429),MIN(BU$6,DAY(EOMONTH($B429,0))))&lt;$C429)+(DATE(YEAR($B429),MONTH($B429)+1,MIN(BU$6,DAY(EOMONTH($B429,1))))&gt;=$B429)*(DATE(YEAR($B429),MONTH($B429)+1,MIN(BU$6,DAY(EOMONTH($B429,1))))&lt;$C429)))</f>
        <v>0</v>
      </c>
      <c r="BV429" s="48" t="n">
        <f aca="false">IF(OR(N(BV$5)=0,BV$6=""),0,BV$5*((DATE(YEAR($B429),MONTH($B429),MIN(BV$6,DAY(EOMONTH($B429,0))))&gt;=$B429)*(DATE(YEAR($B429),MONTH($B429),MIN(BV$6,DAY(EOMONTH($B429,0))))&lt;$C429)+(DATE(YEAR($B429),MONTH($B429)+1,MIN(BV$6,DAY(EOMONTH($B429,1))))&gt;=$B429)*(DATE(YEAR($B429),MONTH($B429)+1,MIN(BV$6,DAY(EOMONTH($B429,1))))&lt;$C429)))</f>
        <v>0</v>
      </c>
      <c r="BW429" s="48" t="n">
        <f aca="false">IF(OR(N(BW$5)=0,BW$6=""),0,BW$5*((DATE(YEAR($B429),MONTH($B429),MIN(BW$6,DAY(EOMONTH($B429,0))))&gt;=$B429)*(DATE(YEAR($B429),MONTH($B429),MIN(BW$6,DAY(EOMONTH($B429,0))))&lt;$C429)+(DATE(YEAR($B429),MONTH($B429)+1,MIN(BW$6,DAY(EOMONTH($B429,1))))&gt;=$B429)*(DATE(YEAR($B429),MONTH($B429)+1,MIN(BW$6,DAY(EOMONTH($B429,1))))&lt;$C429)))</f>
        <v>0</v>
      </c>
      <c r="BX429" s="48" t="n">
        <f aca="false">MIN(Z429,(FT428*(1+FT$5/Setup!$C$36)+IF($V429=1,N($F429),0)))</f>
        <v>0</v>
      </c>
      <c r="BY429" s="48" t="n">
        <f aca="false">MIN(AA429,(FU428*(1+FU$5/Setup!$C$36)+IF($V429=2,N($F429),0)))</f>
        <v>0</v>
      </c>
      <c r="BZ429" s="48" t="n">
        <f aca="false">MIN(AB429,(FV428*(1+FV$5/Setup!$C$36)+IF($V429=3,N($F429),0)))</f>
        <v>0</v>
      </c>
      <c r="CA429" s="48" t="n">
        <f aca="false">MIN(AC429,(FW428*(1+FW$5/Setup!$C$36)+IF($V429=4,N($F429),0)))</f>
        <v>0</v>
      </c>
      <c r="CB429" s="48" t="n">
        <f aca="false">MIN(AD429,(FX428*(1+FX$5/Setup!$C$36)+IF($V429=5,N($F429),0)))</f>
        <v>0</v>
      </c>
      <c r="CC429" s="48" t="n">
        <f aca="false">MIN(AE429,(FY428*(1+FY$5/Setup!$C$36)+IF($V429=6,N($F429),0)))</f>
        <v>0</v>
      </c>
      <c r="CD429" s="48" t="n">
        <f aca="false">MIN(AF429,(FZ428*(1+FZ$5/Setup!$C$36)+IF($V429=7,N($F429),0)))</f>
        <v>0</v>
      </c>
      <c r="CE429" s="48" t="n">
        <f aca="false">MIN(AG429,(GA428*(1+GA$5/Setup!$C$36)+IF($V429=8,N($F429),0)))</f>
        <v>0</v>
      </c>
      <c r="CF429" s="48" t="n">
        <f aca="false">MIN(AH429,(GB428*(1+GB$5/Setup!$C$36)+IF($V429=9,N($F429),0)))</f>
        <v>0</v>
      </c>
      <c r="CG429" s="48" t="n">
        <f aca="false">MIN(AI429,(GC428*(1+GC$5/Setup!$C$36)+IF($V429=10,N($F429),0)))</f>
        <v>0</v>
      </c>
      <c r="CH429" s="48" t="n">
        <f aca="false">MIN(AJ429,(GD428*(1+GD$5/Setup!$C$36)+IF($V429=11,N($F429),0)))</f>
        <v>0</v>
      </c>
      <c r="CI429" s="48" t="n">
        <f aca="false">MIN(AK429,(GE428*(1+GE$5/Setup!$C$36)+IF($V429=12,N($F429),0)))</f>
        <v>0</v>
      </c>
      <c r="CJ429" s="48" t="n">
        <f aca="false">MIN(AL429,(GF428*(1+GF$5/Setup!$C$36)+IF($V429=13,N($F429),0)))</f>
        <v>0</v>
      </c>
      <c r="CK429" s="48" t="n">
        <f aca="false">MIN(AM429,(GG428*(1+GG$5/Setup!$C$36)+IF($V429=14,N($F429),0)))</f>
        <v>0</v>
      </c>
      <c r="CL429" s="48" t="n">
        <f aca="false">MIN(AN429,(GH428*(1+GH$5/Setup!$C$36)+IF($V429=15,N($F429),0)))</f>
        <v>0</v>
      </c>
      <c r="CM429" s="48" t="n">
        <f aca="false">MIN(AO429,(GI428*(1+GI$5/Setup!$C$36)+IF($V429=16,N($F429),0)))</f>
        <v>0</v>
      </c>
      <c r="CN429" s="48" t="n">
        <f aca="false">MIN(AP429,(GJ428*(1+GJ$5/Setup!$C$36)+IF($V429=17,N($F429),0)))</f>
        <v>0</v>
      </c>
      <c r="CO429" s="48" t="n">
        <f aca="false">MIN(AQ429,(GK428*(1+GK$5/Setup!$C$36)+IF($V429=18,N($F429),0)))</f>
        <v>0</v>
      </c>
      <c r="CP429" s="48" t="n">
        <f aca="false">MIN(AR429,(GL428*(1+GL$5/Setup!$C$36)+IF($V429=19,N($F429),0)))</f>
        <v>0</v>
      </c>
      <c r="CQ429" s="48" t="n">
        <f aca="false">MIN(AS429,(GM428*(1+GM$5/Setup!$C$36)+IF($V429=20,N($F429),0)))</f>
        <v>0</v>
      </c>
      <c r="CR429" s="48" t="n">
        <f aca="false">MIN(AT429,(GN428*(1+GN$5/Setup!$C$36)+IF($V429=21,N($F429),0)))</f>
        <v>0</v>
      </c>
      <c r="CS429" s="48" t="n">
        <f aca="false">MIN(AU429,(GO428*(1+GO$5/Setup!$C$36)+IF($V429=22,N($F429),0)))</f>
        <v>0</v>
      </c>
      <c r="CT429" s="48" t="n">
        <f aca="false">MIN(AV429,(GP428*(1+GP$5/Setup!$C$36)+IF($V429=23,N($F429),0)))</f>
        <v>0</v>
      </c>
      <c r="CU429" s="48" t="n">
        <f aca="false">MIN(AW429,(GQ428*(1+GQ$5/Setup!$C$36)+IF($V429=24,N($F429),0)))</f>
        <v>0</v>
      </c>
      <c r="CV429" s="48" t="n">
        <f aca="false">MIN(AX429,(GR428*(1+GR$5/Setup!$C$36)+IF($V429=25,N($F429),0)))</f>
        <v>0</v>
      </c>
      <c r="CW429" s="48" t="n">
        <f aca="false">MIN(AY429,(GS428*(1+GS$5/Setup!$C$36)+IF($V429=26,N($F429),0)))</f>
        <v>0</v>
      </c>
      <c r="CX429" s="48" t="n">
        <f aca="false">MIN(AZ429,(GT428*(1+GT$5/Setup!$C$36)+IF($V429=27,N($F429),0)))</f>
        <v>0</v>
      </c>
      <c r="CY429" s="48" t="n">
        <f aca="false">MIN(BA429,(GU428*(1+GU$5/Setup!$C$36)+IF($V429=28,N($F429),0)))</f>
        <v>0</v>
      </c>
      <c r="CZ429" s="48" t="n">
        <f aca="false">MIN(BB429,(GV428*(1+GV$5/Setup!$C$36)+IF($V429=29,N($F429),0)))</f>
        <v>0</v>
      </c>
      <c r="DA429" s="48" t="n">
        <f aca="false">MIN(BC429,(GW428*(1+GW$5/Setup!$C$36)+IF($V429=30,N($F429),0)))</f>
        <v>0</v>
      </c>
      <c r="DB429" s="48" t="n">
        <f aca="false">MIN(BD429,(GX428*(1+GX$5/Setup!$C$36)+IF($V429=31,N($F429),0)))</f>
        <v>0</v>
      </c>
      <c r="DC429" s="48" t="n">
        <f aca="false">MIN(BE429,(GY428*(1+GY$5/Setup!$C$36)+IF($V429=32,N($F429),0)))</f>
        <v>0</v>
      </c>
      <c r="DD429" s="48" t="n">
        <f aca="false">MIN(BF429,(GZ428*(1+GZ$5/Setup!$C$36)+IF($V429=33,N($F429),0)))</f>
        <v>0</v>
      </c>
      <c r="DE429" s="48" t="n">
        <f aca="false">MIN(BG429,(HA428*(1+HA$5/Setup!$C$36)+IF($V429=34,N($F429),0)))</f>
        <v>0</v>
      </c>
      <c r="DF429" s="48" t="n">
        <f aca="false">MIN(BH429,(HB428*(1+HB$5/Setup!$C$36)+IF($V429=35,N($F429),0)))</f>
        <v>0</v>
      </c>
      <c r="DG429" s="48" t="n">
        <f aca="false">MIN(BI429,(HC428*(1+HC$5/Setup!$C$36)+IF($V429=36,N($F429),0)))</f>
        <v>0</v>
      </c>
      <c r="DH429" s="48" t="n">
        <f aca="false">MIN(BJ429,(HD428*(1+HD$5/Setup!$C$36)+IF($V429=37,N($F429),0)))</f>
        <v>0</v>
      </c>
      <c r="DI429" s="48" t="n">
        <f aca="false">MIN(BK429,(HE428*(1+HE$5/Setup!$C$36)+IF($V429=38,N($F429),0)))</f>
        <v>0</v>
      </c>
      <c r="DJ429" s="48" t="n">
        <f aca="false">MIN(BL429,(HF428*(1+HF$5/Setup!$C$36)+IF($V429=39,N($F429),0)))</f>
        <v>0</v>
      </c>
      <c r="DK429" s="48" t="n">
        <f aca="false">MIN(BM429,(HG428*(1+HG$5/Setup!$C$36)+IF($V429=40,N($F429),0)))</f>
        <v>0</v>
      </c>
      <c r="DL429" s="48" t="n">
        <f aca="false">MIN(BN429,(HH428*(1+HH$5/Setup!$C$36)+IF($V429=41,N($F429),0)))</f>
        <v>0</v>
      </c>
      <c r="DM429" s="48" t="n">
        <f aca="false">MIN(BO429,(HI428*(1+HI$5/Setup!$C$36)+IF($V429=42,N($F429),0)))</f>
        <v>0</v>
      </c>
      <c r="DN429" s="48" t="n">
        <f aca="false">MIN(BP429,(HJ428*(1+HJ$5/Setup!$C$36)+IF($V429=43,N($F429),0)))</f>
        <v>0</v>
      </c>
      <c r="DO429" s="48" t="n">
        <f aca="false">MIN(BQ429,(HK428*(1+HK$5/Setup!$C$36)+IF($V429=44,N($F429),0)))</f>
        <v>0</v>
      </c>
      <c r="DP429" s="48" t="n">
        <f aca="false">MIN(BR429,(HL428*(1+HL$5/Setup!$C$36)+IF($V429=45,N($F429),0)))</f>
        <v>0</v>
      </c>
      <c r="DQ429" s="48" t="n">
        <f aca="false">MIN(BS429,(HM428*(1+HM$5/Setup!$C$36)+IF($V429=46,N($F429),0)))</f>
        <v>0</v>
      </c>
      <c r="DR429" s="48" t="n">
        <f aca="false">MIN(BT429,(HN428*(1+HN$5/Setup!$C$36)+IF($V429=47,N($F429),0)))</f>
        <v>0</v>
      </c>
      <c r="DS429" s="48" t="n">
        <f aca="false">MIN(BU429,(HO428*(1+HO$5/Setup!$C$36)+IF($V429=48,N($F429),0)))</f>
        <v>0</v>
      </c>
      <c r="DT429" s="48" t="n">
        <f aca="false">MIN(BV429,(HP428*(1+HP$5/Setup!$C$36)+IF($V429=49,N($F429),0)))</f>
        <v>0</v>
      </c>
      <c r="DU429" s="48" t="n">
        <f aca="false">MIN(BW429,(HQ428*(1+HQ$5/Setup!$C$36)+IF($V429=50,N($F429),0)))</f>
        <v>0</v>
      </c>
      <c r="DV429" s="48" t="n">
        <f aca="false">MIN(MAX((FT428*(1+FT$5/Setup!$C$36)+IF($V429=1,N($F429),0))-BX429,0),MAX($P429-0,0))</f>
        <v>0</v>
      </c>
      <c r="DW429" s="48" t="n">
        <f aca="false">MIN(MAX((FU428*(1+FU$5/Setup!$C$36)+IF($V429=2,N($F429),0))-BY429,0),MAX($P429-SUM(DV429:DV429),0))</f>
        <v>0</v>
      </c>
      <c r="DX429" s="48" t="n">
        <f aca="false">MIN(MAX((FV428*(1+FV$5/Setup!$C$36)+IF($V429=3,N($F429),0))-BZ429,0),MAX($P429-SUM(DV429:DW429),0))</f>
        <v>0</v>
      </c>
      <c r="DY429" s="48" t="n">
        <f aca="false">MIN(MAX((FW428*(1+FW$5/Setup!$C$36)+IF($V429=4,N($F429),0))-CA429,0),MAX($P429-SUM(DV429:DX429),0))</f>
        <v>0</v>
      </c>
      <c r="DZ429" s="48" t="n">
        <f aca="false">MIN(MAX((FX428*(1+FX$5/Setup!$C$36)+IF($V429=5,N($F429),0))-CB429,0),MAX($P429-SUM(DV429:DY429),0))</f>
        <v>0</v>
      </c>
      <c r="EA429" s="48" t="n">
        <f aca="false">MIN(MAX((FY428*(1+FY$5/Setup!$C$36)+IF($V429=6,N($F429),0))-CC429,0),MAX($P429-SUM(DV429:DZ429),0))</f>
        <v>0</v>
      </c>
      <c r="EB429" s="48" t="n">
        <f aca="false">MIN(MAX((FZ428*(1+FZ$5/Setup!$C$36)+IF($V429=7,N($F429),0))-CD429,0),MAX($P429-SUM(DV429:EA429),0))</f>
        <v>0</v>
      </c>
      <c r="EC429" s="48" t="n">
        <f aca="false">MIN(MAX((GA428*(1+GA$5/Setup!$C$36)+IF($V429=8,N($F429),0))-CE429,0),MAX($P429-SUM(DV429:EB429),0))</f>
        <v>0</v>
      </c>
      <c r="ED429" s="48" t="n">
        <f aca="false">MIN(MAX((GB428*(1+GB$5/Setup!$C$36)+IF($V429=9,N($F429),0))-CF429,0),MAX($P429-SUM(DV429:EC429),0))</f>
        <v>0</v>
      </c>
      <c r="EE429" s="48" t="n">
        <f aca="false">MIN(MAX((GC428*(1+GC$5/Setup!$C$36)+IF($V429=10,N($F429),0))-CG429,0),MAX($P429-SUM(DV429:ED429),0))</f>
        <v>0</v>
      </c>
      <c r="EF429" s="48" t="n">
        <f aca="false">MIN(MAX((GD428*(1+GD$5/Setup!$C$36)+IF($V429=11,N($F429),0))-CH429,0),MAX($P429-SUM(DV429:EE429),0))</f>
        <v>0</v>
      </c>
      <c r="EG429" s="48" t="n">
        <f aca="false">MIN(MAX((GE428*(1+GE$5/Setup!$C$36)+IF($V429=12,N($F429),0))-CI429,0),MAX($P429-SUM(DV429:EF429),0))</f>
        <v>0</v>
      </c>
      <c r="EH429" s="48" t="n">
        <f aca="false">MIN(MAX((GF428*(1+GF$5/Setup!$C$36)+IF($V429=13,N($F429),0))-CJ429,0),MAX($P429-SUM(DV429:EG429),0))</f>
        <v>0</v>
      </c>
      <c r="EI429" s="48" t="n">
        <f aca="false">MIN(MAX((GG428*(1+GG$5/Setup!$C$36)+IF($V429=14,N($F429),0))-CK429,0),MAX($P429-SUM(DV429:EH429),0))</f>
        <v>0</v>
      </c>
      <c r="EJ429" s="48" t="n">
        <f aca="false">MIN(MAX((GH428*(1+GH$5/Setup!$C$36)+IF($V429=15,N($F429),0))-CL429,0),MAX($P429-SUM(DV429:EI429),0))</f>
        <v>0</v>
      </c>
      <c r="EK429" s="48" t="n">
        <f aca="false">MIN(MAX((GI428*(1+GI$5/Setup!$C$36)+IF($V429=16,N($F429),0))-CM429,0),MAX($P429-SUM(DV429:EJ429),0))</f>
        <v>0</v>
      </c>
      <c r="EL429" s="48" t="n">
        <f aca="false">MIN(MAX((GJ428*(1+GJ$5/Setup!$C$36)+IF($V429=17,N($F429),0))-CN429,0),MAX($P429-SUM(DV429:EK429),0))</f>
        <v>0</v>
      </c>
      <c r="EM429" s="48" t="n">
        <f aca="false">MIN(MAX((GK428*(1+GK$5/Setup!$C$36)+IF($V429=18,N($F429),0))-CO429,0),MAX($P429-SUM(DV429:EL429),0))</f>
        <v>0</v>
      </c>
      <c r="EN429" s="48" t="n">
        <f aca="false">MIN(MAX((GL428*(1+GL$5/Setup!$C$36)+IF($V429=19,N($F429),0))-CP429,0),MAX($P429-SUM(DV429:EM429),0))</f>
        <v>0</v>
      </c>
      <c r="EO429" s="48" t="n">
        <f aca="false">MIN(MAX((GM428*(1+GM$5/Setup!$C$36)+IF($V429=20,N($F429),0))-CQ429,0),MAX($P429-SUM(DV429:EN429),0))</f>
        <v>0</v>
      </c>
      <c r="EP429" s="48" t="n">
        <f aca="false">MIN(MAX((GN428*(1+GN$5/Setup!$C$36)+IF($V429=21,N($F429),0))-CR429,0),MAX($P429-SUM(DV429:EO429),0))</f>
        <v>0</v>
      </c>
      <c r="EQ429" s="48" t="n">
        <f aca="false">MIN(MAX((GO428*(1+GO$5/Setup!$C$36)+IF($V429=22,N($F429),0))-CS429,0),MAX($P429-SUM(DV429:EP429),0))</f>
        <v>0</v>
      </c>
      <c r="ER429" s="48" t="n">
        <f aca="false">MIN(MAX((GP428*(1+GP$5/Setup!$C$36)+IF($V429=23,N($F429),0))-CT429,0),MAX($P429-SUM(DV429:EQ429),0))</f>
        <v>0</v>
      </c>
      <c r="ES429" s="48" t="n">
        <f aca="false">MIN(MAX((GQ428*(1+GQ$5/Setup!$C$36)+IF($V429=24,N($F429),0))-CU429,0),MAX($P429-SUM(DV429:ER429),0))</f>
        <v>0</v>
      </c>
      <c r="ET429" s="48" t="n">
        <f aca="false">MIN(MAX((GR428*(1+GR$5/Setup!$C$36)+IF($V429=25,N($F429),0))-CV429,0),MAX($P429-SUM(DV429:ES429),0))</f>
        <v>0</v>
      </c>
      <c r="EU429" s="48" t="n">
        <f aca="false">MIN(MAX((GS428*(1+GS$5/Setup!$C$36)+IF($V429=26,N($F429),0))-CW429,0),MAX($P429-SUM(DV429:ET429),0))</f>
        <v>0</v>
      </c>
      <c r="EV429" s="48" t="n">
        <f aca="false">MIN(MAX((GT428*(1+GT$5/Setup!$C$36)+IF($V429=27,N($F429),0))-CX429,0),MAX($P429-SUM(DV429:EU429),0))</f>
        <v>0</v>
      </c>
      <c r="EW429" s="48" t="n">
        <f aca="false">MIN(MAX((GU428*(1+GU$5/Setup!$C$36)+IF($V429=28,N($F429),0))-CY429,0),MAX($P429-SUM(DV429:EV429),0))</f>
        <v>0</v>
      </c>
      <c r="EX429" s="48" t="n">
        <f aca="false">MIN(MAX((GV428*(1+GV$5/Setup!$C$36)+IF($V429=29,N($F429),0))-CZ429,0),MAX($P429-SUM(DV429:EW429),0))</f>
        <v>0</v>
      </c>
      <c r="EY429" s="48" t="n">
        <f aca="false">MIN(MAX((GW428*(1+GW$5/Setup!$C$36)+IF($V429=30,N($F429),0))-DA429,0),MAX($P429-SUM(DV429:EX429),0))</f>
        <v>0</v>
      </c>
      <c r="EZ429" s="48" t="n">
        <f aca="false">MIN(MAX((GX428*(1+GX$5/Setup!$C$36)+IF($V429=31,N($F429),0))-DB429,0),MAX($P429-SUM(DV429:EY429),0))</f>
        <v>0</v>
      </c>
      <c r="FA429" s="48" t="n">
        <f aca="false">MIN(MAX((GY428*(1+GY$5/Setup!$C$36)+IF($V429=32,N($F429),0))-DC429,0),MAX($P429-SUM(DV429:EZ429),0))</f>
        <v>0</v>
      </c>
      <c r="FB429" s="48" t="n">
        <f aca="false">MIN(MAX((GZ428*(1+GZ$5/Setup!$C$36)+IF($V429=33,N($F429),0))-DD429,0),MAX($P429-SUM(DV429:FA429),0))</f>
        <v>0</v>
      </c>
      <c r="FC429" s="48" t="n">
        <f aca="false">MIN(MAX((HA428*(1+HA$5/Setup!$C$36)+IF($V429=34,N($F429),0))-DE429,0),MAX($P429-SUM(DV429:FB429),0))</f>
        <v>0</v>
      </c>
      <c r="FD429" s="48" t="n">
        <f aca="false">MIN(MAX((HB428*(1+HB$5/Setup!$C$36)+IF($V429=35,N($F429),0))-DF429,0),MAX($P429-SUM(DV429:FC429),0))</f>
        <v>0</v>
      </c>
      <c r="FE429" s="48" t="n">
        <f aca="false">MIN(MAX((HC428*(1+HC$5/Setup!$C$36)+IF($V429=36,N($F429),0))-DG429,0),MAX($P429-SUM(DV429:FD429),0))</f>
        <v>0</v>
      </c>
      <c r="FF429" s="48" t="n">
        <f aca="false">MIN(MAX((HD428*(1+HD$5/Setup!$C$36)+IF($V429=37,N($F429),0))-DH429,0),MAX($P429-SUM(DV429:FE429),0))</f>
        <v>0</v>
      </c>
      <c r="FG429" s="48" t="n">
        <f aca="false">MIN(MAX((HE428*(1+HE$5/Setup!$C$36)+IF($V429=38,N($F429),0))-DI429,0),MAX($P429-SUM(DV429:FF429),0))</f>
        <v>0</v>
      </c>
      <c r="FH429" s="48" t="n">
        <f aca="false">MIN(MAX((HF428*(1+HF$5/Setup!$C$36)+IF($V429=39,N($F429),0))-DJ429,0),MAX($P429-SUM(DV429:FG429),0))</f>
        <v>0</v>
      </c>
      <c r="FI429" s="48" t="n">
        <f aca="false">MIN(MAX((HG428*(1+HG$5/Setup!$C$36)+IF($V429=40,N($F429),0))-DK429,0),MAX($P429-SUM(DV429:FH429),0))</f>
        <v>0</v>
      </c>
      <c r="FJ429" s="48" t="n">
        <f aca="false">MIN(MAX((HH428*(1+HH$5/Setup!$C$36)+IF($V429=41,N($F429),0))-DL429,0),MAX($P429-SUM(DV429:FI429),0))</f>
        <v>0</v>
      </c>
      <c r="FK429" s="48" t="n">
        <f aca="false">MIN(MAX((HI428*(1+HI$5/Setup!$C$36)+IF($V429=42,N($F429),0))-DM429,0),MAX($P429-SUM(DV429:FJ429),0))</f>
        <v>0</v>
      </c>
      <c r="FL429" s="48" t="n">
        <f aca="false">MIN(MAX((HJ428*(1+HJ$5/Setup!$C$36)+IF($V429=43,N($F429),0))-DN429,0),MAX($P429-SUM(DV429:FK429),0))</f>
        <v>0</v>
      </c>
      <c r="FM429" s="48" t="n">
        <f aca="false">MIN(MAX((HK428*(1+HK$5/Setup!$C$36)+IF($V429=44,N($F429),0))-DO429,0),MAX($P429-SUM(DV429:FL429),0))</f>
        <v>0</v>
      </c>
      <c r="FN429" s="48" t="n">
        <f aca="false">MIN(MAX((HL428*(1+HL$5/Setup!$C$36)+IF($V429=45,N($F429),0))-DP429,0),MAX($P429-SUM(DV429:FM429),0))</f>
        <v>0</v>
      </c>
      <c r="FO429" s="48" t="n">
        <f aca="false">MIN(MAX((HM428*(1+HM$5/Setup!$C$36)+IF($V429=46,N($F429),0))-DQ429,0),MAX($P429-SUM(DV429:FN429),0))</f>
        <v>0</v>
      </c>
      <c r="FP429" s="48" t="n">
        <f aca="false">MIN(MAX((HN428*(1+HN$5/Setup!$C$36)+IF($V429=47,N($F429),0))-DR429,0),MAX($P429-SUM(DV429:FO429),0))</f>
        <v>0</v>
      </c>
      <c r="FQ429" s="48" t="n">
        <f aca="false">MIN(MAX((HO428*(1+HO$5/Setup!$C$36)+IF($V429=48,N($F429),0))-DS429,0),MAX($P429-SUM(DV429:FP429),0))</f>
        <v>0</v>
      </c>
      <c r="FR429" s="48" t="n">
        <f aca="false">MIN(MAX((HP428*(1+HP$5/Setup!$C$36)+IF($V429=49,N($F429),0))-DT429,0),MAX($P429-SUM(DV429:FQ429),0))</f>
        <v>0</v>
      </c>
      <c r="FS429" s="48" t="n">
        <f aca="false">MIN(MAX((HQ428*(1+HQ$5/Setup!$C$36)+IF($V429=50,N($F429),0))-DU429,0),MAX($P429-SUM(DV429:FR429),0))</f>
        <v>0</v>
      </c>
      <c r="FT429" s="48" t="n">
        <f aca="false">IF((FT428*(1+FT$5/Setup!$C$36)+IF($V429=1,N($F429),0))-BX429-DV429&lt;0.005,0,(FT428*(1+FT$5/Setup!$C$36)+IF($V429=1,N($F429),0))-BX429-DV429)</f>
        <v>0</v>
      </c>
      <c r="FU429" s="48" t="n">
        <f aca="false">IF((FU428*(1+FU$5/Setup!$C$36)+IF($V429=2,N($F429),0))-BY429-DW429&lt;0.005,0,(FU428*(1+FU$5/Setup!$C$36)+IF($V429=2,N($F429),0))-BY429-DW429)</f>
        <v>0</v>
      </c>
      <c r="FV429" s="48" t="n">
        <f aca="false">IF((FV428*(1+FV$5/Setup!$C$36)+IF($V429=3,N($F429),0))-BZ429-DX429&lt;0.005,0,(FV428*(1+FV$5/Setup!$C$36)+IF($V429=3,N($F429),0))-BZ429-DX429)</f>
        <v>0</v>
      </c>
      <c r="FW429" s="48" t="n">
        <f aca="false">IF((FW428*(1+FW$5/Setup!$C$36)+IF($V429=4,N($F429),0))-CA429-DY429&lt;0.005,0,(FW428*(1+FW$5/Setup!$C$36)+IF($V429=4,N($F429),0))-CA429-DY429)</f>
        <v>0</v>
      </c>
      <c r="FX429" s="48" t="n">
        <f aca="false">IF((FX428*(1+FX$5/Setup!$C$36)+IF($V429=5,N($F429),0))-CB429-DZ429&lt;0.005,0,(FX428*(1+FX$5/Setup!$C$36)+IF($V429=5,N($F429),0))-CB429-DZ429)</f>
        <v>0</v>
      </c>
      <c r="FY429" s="48" t="n">
        <f aca="false">IF((FY428*(1+FY$5/Setup!$C$36)+IF($V429=6,N($F429),0))-CC429-EA429&lt;0.005,0,(FY428*(1+FY$5/Setup!$C$36)+IF($V429=6,N($F429),0))-CC429-EA429)</f>
        <v>0</v>
      </c>
      <c r="FZ429" s="48" t="n">
        <f aca="false">IF((FZ428*(1+FZ$5/Setup!$C$36)+IF($V429=7,N($F429),0))-CD429-EB429&lt;0.005,0,(FZ428*(1+FZ$5/Setup!$C$36)+IF($V429=7,N($F429),0))-CD429-EB429)</f>
        <v>0</v>
      </c>
      <c r="GA429" s="48" t="n">
        <f aca="false">IF((GA428*(1+GA$5/Setup!$C$36)+IF($V429=8,N($F429),0))-CE429-EC429&lt;0.005,0,(GA428*(1+GA$5/Setup!$C$36)+IF($V429=8,N($F429),0))-CE429-EC429)</f>
        <v>0</v>
      </c>
      <c r="GB429" s="48" t="n">
        <f aca="false">IF((GB428*(1+GB$5/Setup!$C$36)+IF($V429=9,N($F429),0))-CF429-ED429&lt;0.005,0,(GB428*(1+GB$5/Setup!$C$36)+IF($V429=9,N($F429),0))-CF429-ED429)</f>
        <v>0</v>
      </c>
      <c r="GC429" s="48" t="n">
        <f aca="false">IF((GC428*(1+GC$5/Setup!$C$36)+IF($V429=10,N($F429),0))-CG429-EE429&lt;0.005,0,(GC428*(1+GC$5/Setup!$C$36)+IF($V429=10,N($F429),0))-CG429-EE429)</f>
        <v>0</v>
      </c>
      <c r="GD429" s="48" t="n">
        <f aca="false">IF((GD428*(1+GD$5/Setup!$C$36)+IF($V429=11,N($F429),0))-CH429-EF429&lt;0.005,0,(GD428*(1+GD$5/Setup!$C$36)+IF($V429=11,N($F429),0))-CH429-EF429)</f>
        <v>0</v>
      </c>
      <c r="GE429" s="48" t="n">
        <f aca="false">IF((GE428*(1+GE$5/Setup!$C$36)+IF($V429=12,N($F429),0))-CI429-EG429&lt;0.005,0,(GE428*(1+GE$5/Setup!$C$36)+IF($V429=12,N($F429),0))-CI429-EG429)</f>
        <v>0</v>
      </c>
      <c r="GF429" s="48" t="n">
        <f aca="false">IF((GF428*(1+GF$5/Setup!$C$36)+IF($V429=13,N($F429),0))-CJ429-EH429&lt;0.005,0,(GF428*(1+GF$5/Setup!$C$36)+IF($V429=13,N($F429),0))-CJ429-EH429)</f>
        <v>0</v>
      </c>
      <c r="GG429" s="48" t="n">
        <f aca="false">IF((GG428*(1+GG$5/Setup!$C$36)+IF($V429=14,N($F429),0))-CK429-EI429&lt;0.005,0,(GG428*(1+GG$5/Setup!$C$36)+IF($V429=14,N($F429),0))-CK429-EI429)</f>
        <v>0</v>
      </c>
      <c r="GH429" s="48" t="n">
        <f aca="false">IF((GH428*(1+GH$5/Setup!$C$36)+IF($V429=15,N($F429),0))-CL429-EJ429&lt;0.005,0,(GH428*(1+GH$5/Setup!$C$36)+IF($V429=15,N($F429),0))-CL429-EJ429)</f>
        <v>0</v>
      </c>
      <c r="GI429" s="48" t="n">
        <f aca="false">IF((GI428*(1+GI$5/Setup!$C$36)+IF($V429=16,N($F429),0))-CM429-EK429&lt;0.005,0,(GI428*(1+GI$5/Setup!$C$36)+IF($V429=16,N($F429),0))-CM429-EK429)</f>
        <v>0</v>
      </c>
      <c r="GJ429" s="48" t="n">
        <f aca="false">IF((GJ428*(1+GJ$5/Setup!$C$36)+IF($V429=17,N($F429),0))-CN429-EL429&lt;0.005,0,(GJ428*(1+GJ$5/Setup!$C$36)+IF($V429=17,N($F429),0))-CN429-EL429)</f>
        <v>0</v>
      </c>
      <c r="GK429" s="48" t="n">
        <f aca="false">IF((GK428*(1+GK$5/Setup!$C$36)+IF($V429=18,N($F429),0))-CO429-EM429&lt;0.005,0,(GK428*(1+GK$5/Setup!$C$36)+IF($V429=18,N($F429),0))-CO429-EM429)</f>
        <v>0</v>
      </c>
      <c r="GL429" s="48" t="n">
        <f aca="false">IF((GL428*(1+GL$5/Setup!$C$36)+IF($V429=19,N($F429),0))-CP429-EN429&lt;0.005,0,(GL428*(1+GL$5/Setup!$C$36)+IF($V429=19,N($F429),0))-CP429-EN429)</f>
        <v>0</v>
      </c>
      <c r="GM429" s="48" t="n">
        <f aca="false">IF((GM428*(1+GM$5/Setup!$C$36)+IF($V429=20,N($F429),0))-CQ429-EO429&lt;0.005,0,(GM428*(1+GM$5/Setup!$C$36)+IF($V429=20,N($F429),0))-CQ429-EO429)</f>
        <v>0</v>
      </c>
      <c r="GN429" s="48" t="n">
        <f aca="false">IF((GN428*(1+GN$5/Setup!$C$36)+IF($V429=21,N($F429),0))-CR429-EP429&lt;0.005,0,(GN428*(1+GN$5/Setup!$C$36)+IF($V429=21,N($F429),0))-CR429-EP429)</f>
        <v>0</v>
      </c>
      <c r="GO429" s="48" t="n">
        <f aca="false">IF((GO428*(1+GO$5/Setup!$C$36)+IF($V429=22,N($F429),0))-CS429-EQ429&lt;0.005,0,(GO428*(1+GO$5/Setup!$C$36)+IF($V429=22,N($F429),0))-CS429-EQ429)</f>
        <v>0</v>
      </c>
      <c r="GP429" s="48" t="n">
        <f aca="false">IF((GP428*(1+GP$5/Setup!$C$36)+IF($V429=23,N($F429),0))-CT429-ER429&lt;0.005,0,(GP428*(1+GP$5/Setup!$C$36)+IF($V429=23,N($F429),0))-CT429-ER429)</f>
        <v>0</v>
      </c>
      <c r="GQ429" s="48" t="n">
        <f aca="false">IF((GQ428*(1+GQ$5/Setup!$C$36)+IF($V429=24,N($F429),0))-CU429-ES429&lt;0.005,0,(GQ428*(1+GQ$5/Setup!$C$36)+IF($V429=24,N($F429),0))-CU429-ES429)</f>
        <v>0</v>
      </c>
      <c r="GR429" s="48" t="n">
        <f aca="false">IF((GR428*(1+GR$5/Setup!$C$36)+IF($V429=25,N($F429),0))-CV429-ET429&lt;0.005,0,(GR428*(1+GR$5/Setup!$C$36)+IF($V429=25,N($F429),0))-CV429-ET429)</f>
        <v>0</v>
      </c>
      <c r="GS429" s="48" t="n">
        <f aca="false">IF((GS428*(1+GS$5/Setup!$C$36)+IF($V429=26,N($F429),0))-CW429-EU429&lt;0.005,0,(GS428*(1+GS$5/Setup!$C$36)+IF($V429=26,N($F429),0))-CW429-EU429)</f>
        <v>0</v>
      </c>
      <c r="GT429" s="48" t="n">
        <f aca="false">IF((GT428*(1+GT$5/Setup!$C$36)+IF($V429=27,N($F429),0))-CX429-EV429&lt;0.005,0,(GT428*(1+GT$5/Setup!$C$36)+IF($V429=27,N($F429),0))-CX429-EV429)</f>
        <v>0</v>
      </c>
      <c r="GU429" s="48" t="n">
        <f aca="false">IF((GU428*(1+GU$5/Setup!$C$36)+IF($V429=28,N($F429),0))-CY429-EW429&lt;0.005,0,(GU428*(1+GU$5/Setup!$C$36)+IF($V429=28,N($F429),0))-CY429-EW429)</f>
        <v>0</v>
      </c>
      <c r="GV429" s="48" t="n">
        <f aca="false">IF((GV428*(1+GV$5/Setup!$C$36)+IF($V429=29,N($F429),0))-CZ429-EX429&lt;0.005,0,(GV428*(1+GV$5/Setup!$C$36)+IF($V429=29,N($F429),0))-CZ429-EX429)</f>
        <v>0</v>
      </c>
      <c r="GW429" s="48" t="n">
        <f aca="false">IF((GW428*(1+GW$5/Setup!$C$36)+IF($V429=30,N($F429),0))-DA429-EY429&lt;0.005,0,(GW428*(1+GW$5/Setup!$C$36)+IF($V429=30,N($F429),0))-DA429-EY429)</f>
        <v>0</v>
      </c>
      <c r="GX429" s="48" t="n">
        <f aca="false">IF((GX428*(1+GX$5/Setup!$C$36)+IF($V429=31,N($F429),0))-DB429-EZ429&lt;0.005,0,(GX428*(1+GX$5/Setup!$C$36)+IF($V429=31,N($F429),0))-DB429-EZ429)</f>
        <v>0</v>
      </c>
      <c r="GY429" s="48" t="n">
        <f aca="false">IF((GY428*(1+GY$5/Setup!$C$36)+IF($V429=32,N($F429),0))-DC429-FA429&lt;0.005,0,(GY428*(1+GY$5/Setup!$C$36)+IF($V429=32,N($F429),0))-DC429-FA429)</f>
        <v>0</v>
      </c>
      <c r="GZ429" s="48" t="n">
        <f aca="false">IF((GZ428*(1+GZ$5/Setup!$C$36)+IF($V429=33,N($F429),0))-DD429-FB429&lt;0.005,0,(GZ428*(1+GZ$5/Setup!$C$36)+IF($V429=33,N($F429),0))-DD429-FB429)</f>
        <v>0</v>
      </c>
      <c r="HA429" s="48" t="n">
        <f aca="false">IF((HA428*(1+HA$5/Setup!$C$36)+IF($V429=34,N($F429),0))-DE429-FC429&lt;0.005,0,(HA428*(1+HA$5/Setup!$C$36)+IF($V429=34,N($F429),0))-DE429-FC429)</f>
        <v>0</v>
      </c>
      <c r="HB429" s="48" t="n">
        <f aca="false">IF((HB428*(1+HB$5/Setup!$C$36)+IF($V429=35,N($F429),0))-DF429-FD429&lt;0.005,0,(HB428*(1+HB$5/Setup!$C$36)+IF($V429=35,N($F429),0))-DF429-FD429)</f>
        <v>0</v>
      </c>
      <c r="HC429" s="48" t="n">
        <f aca="false">IF((HC428*(1+HC$5/Setup!$C$36)+IF($V429=36,N($F429),0))-DG429-FE429&lt;0.005,0,(HC428*(1+HC$5/Setup!$C$36)+IF($V429=36,N($F429),0))-DG429-FE429)</f>
        <v>0</v>
      </c>
      <c r="HD429" s="48" t="n">
        <f aca="false">IF((HD428*(1+HD$5/Setup!$C$36)+IF($V429=37,N($F429),0))-DH429-FF429&lt;0.005,0,(HD428*(1+HD$5/Setup!$C$36)+IF($V429=37,N($F429),0))-DH429-FF429)</f>
        <v>0</v>
      </c>
      <c r="HE429" s="48" t="n">
        <f aca="false">IF((HE428*(1+HE$5/Setup!$C$36)+IF($V429=38,N($F429),0))-DI429-FG429&lt;0.005,0,(HE428*(1+HE$5/Setup!$C$36)+IF($V429=38,N($F429),0))-DI429-FG429)</f>
        <v>0</v>
      </c>
      <c r="HF429" s="48" t="n">
        <f aca="false">IF((HF428*(1+HF$5/Setup!$C$36)+IF($V429=39,N($F429),0))-DJ429-FH429&lt;0.005,0,(HF428*(1+HF$5/Setup!$C$36)+IF($V429=39,N($F429),0))-DJ429-FH429)</f>
        <v>0</v>
      </c>
      <c r="HG429" s="48" t="n">
        <f aca="false">IF((HG428*(1+HG$5/Setup!$C$36)+IF($V429=40,N($F429),0))-DK429-FI429&lt;0.005,0,(HG428*(1+HG$5/Setup!$C$36)+IF($V429=40,N($F429),0))-DK429-FI429)</f>
        <v>0</v>
      </c>
      <c r="HH429" s="48" t="n">
        <f aca="false">IF((HH428*(1+HH$5/Setup!$C$36)+IF($V429=41,N($F429),0))-DL429-FJ429&lt;0.005,0,(HH428*(1+HH$5/Setup!$C$36)+IF($V429=41,N($F429),0))-DL429-FJ429)</f>
        <v>0</v>
      </c>
      <c r="HI429" s="48" t="n">
        <f aca="false">IF((HI428*(1+HI$5/Setup!$C$36)+IF($V429=42,N($F429),0))-DM429-FK429&lt;0.005,0,(HI428*(1+HI$5/Setup!$C$36)+IF($V429=42,N($F429),0))-DM429-FK429)</f>
        <v>0</v>
      </c>
      <c r="HJ429" s="48" t="n">
        <f aca="false">IF((HJ428*(1+HJ$5/Setup!$C$36)+IF($V429=43,N($F429),0))-DN429-FL429&lt;0.005,0,(HJ428*(1+HJ$5/Setup!$C$36)+IF($V429=43,N($F429),0))-DN429-FL429)</f>
        <v>0</v>
      </c>
      <c r="HK429" s="48" t="n">
        <f aca="false">IF((HK428*(1+HK$5/Setup!$C$36)+IF($V429=44,N($F429),0))-DO429-FM429&lt;0.005,0,(HK428*(1+HK$5/Setup!$C$36)+IF($V429=44,N($F429),0))-DO429-FM429)</f>
        <v>0</v>
      </c>
      <c r="HL429" s="48" t="n">
        <f aca="false">IF((HL428*(1+HL$5/Setup!$C$36)+IF($V429=45,N($F429),0))-DP429-FN429&lt;0.005,0,(HL428*(1+HL$5/Setup!$C$36)+IF($V429=45,N($F429),0))-DP429-FN429)</f>
        <v>0</v>
      </c>
      <c r="HM429" s="48" t="n">
        <f aca="false">IF((HM428*(1+HM$5/Setup!$C$36)+IF($V429=46,N($F429),0))-DQ429-FO429&lt;0.005,0,(HM428*(1+HM$5/Setup!$C$36)+IF($V429=46,N($F429),0))-DQ429-FO429)</f>
        <v>0</v>
      </c>
      <c r="HN429" s="48" t="n">
        <f aca="false">IF((HN428*(1+HN$5/Setup!$C$36)+IF($V429=47,N($F429),0))-DR429-FP429&lt;0.005,0,(HN428*(1+HN$5/Setup!$C$36)+IF($V429=47,N($F429),0))-DR429-FP429)</f>
        <v>0</v>
      </c>
      <c r="HO429" s="48" t="n">
        <f aca="false">IF((HO428*(1+HO$5/Setup!$C$36)+IF($V429=48,N($F429),0))-DS429-FQ429&lt;0.005,0,(HO428*(1+HO$5/Setup!$C$36)+IF($V429=48,N($F429),0))-DS429-FQ429)</f>
        <v>0</v>
      </c>
      <c r="HP429" s="48" t="n">
        <f aca="false">IF((HP428*(1+HP$5/Setup!$C$36)+IF($V429=49,N($F429),0))-DT429-FR429&lt;0.005,0,(HP428*(1+HP$5/Setup!$C$36)+IF($V429=49,N($F429),0))-DT429-FR429)</f>
        <v>0</v>
      </c>
      <c r="HQ429" s="48" t="n">
        <f aca="false">IF((HQ428*(1+HQ$5/Setup!$C$36)+IF($V429=50,N($F429),0))-DU429-FS429&lt;0.005,0,(HQ428*(1+HQ$5/Setup!$C$36)+IF($V429=50,N($F429),0))-DU429-FS429)</f>
        <v>0</v>
      </c>
    </row>
    <row r="430" customFormat="false" ht="15" hidden="false" customHeight="false" outlineLevel="0" collapsed="false">
      <c r="A430" s="44" t="n">
        <v>422</v>
      </c>
      <c r="B430" s="45" t="n">
        <f aca="false">IF(Setup!$C$7="Every month",EDATE(Setup!$C$8,($A430-1)),IF(Setup!$C$7="Twice a month",DATE(YEAR(Setup!$C$8),MONTH(Setup!$C$8)+INT((($A430-1)+Setup!$C$41)/2),MIN(IF(MOD(($A430-1)+Setup!$C$41,2)=0,Setup!$C$39,Setup!$C$40),DAY(EOMONTH(DATE(YEAR(Setup!$C$8),MONTH(Setup!$C$8)+INT((($A430-1)+Setup!$C$41)/2),1),0)))),Setup!$C$8+($A430-1)*IF(Setup!$C$7="Every week",7,14)))</f>
        <v>52219</v>
      </c>
      <c r="C430" s="45" t="n">
        <f aca="false">IF(Setup!$C$7="Every month",EDATE(Setup!$C$8,$A430),IF(Setup!$C$7="Twice a month",DATE(YEAR(Setup!$C$8),MONTH(Setup!$C$8)+INT(($A430+Setup!$C$41)/2),MIN(IF(MOD($A430+Setup!$C$41,2)=0,Setup!$C$39,Setup!$C$40),DAY(EOMONTH(DATE(YEAR(Setup!$C$8),MONTH(Setup!$C$8)+INT(($A430+Setup!$C$41)/2),1),0)))),Setup!$C$8+$A430*IF(Setup!$C$7="Every week",7,14)))</f>
        <v>52233</v>
      </c>
      <c r="D430" s="46"/>
      <c r="E430" s="47"/>
      <c r="F430" s="47"/>
      <c r="G430" s="47"/>
      <c r="H430" s="47"/>
      <c r="I430" s="48" t="n">
        <f aca="false">N(Setup!$C$11)+N(E430)</f>
        <v>100</v>
      </c>
      <c r="J430" s="48" t="n">
        <f aca="false">MIN(Setup!$C$37,MAX(I430,0))</f>
        <v>9.23076923076923</v>
      </c>
      <c r="K430" s="48" t="n">
        <f aca="false">MIN(MAX(N(Setup!$C$14)-L429,0),MAX(I430-J430,0))</f>
        <v>0</v>
      </c>
      <c r="L430" s="48" t="n">
        <f aca="false">L429+K430-N(G430)</f>
        <v>500</v>
      </c>
      <c r="M430" s="48" t="n">
        <f aca="false">M429+J430-N(H430)</f>
        <v>3895.38461538459</v>
      </c>
      <c r="N430" s="48" t="n">
        <f aca="false">SUM(BX430:DU430)</f>
        <v>0</v>
      </c>
      <c r="O430" s="48" t="n">
        <f aca="false">SUM(Z430:BW430)-N430</f>
        <v>40</v>
      </c>
      <c r="P430" s="48" t="n">
        <f aca="false">MAX(I430-J430-K430,0)+O430</f>
        <v>130.769230769231</v>
      </c>
      <c r="Q430" s="48" t="n">
        <f aca="false">SUM(DV430:FS430)</f>
        <v>0</v>
      </c>
      <c r="R430" s="49" t="n">
        <f aca="false">N430+J430+K430+Q430</f>
        <v>9.23076923076923</v>
      </c>
      <c r="S430" s="48" t="n">
        <f aca="false">T430-T429-N(F430)+N430+Q430</f>
        <v>0</v>
      </c>
      <c r="T430" s="49" t="n">
        <f aca="false">SUM(FT430:HQ430)</f>
        <v>0</v>
      </c>
      <c r="U430" s="44" t="str">
        <f aca="false">IF(T429&lt;0.005,"",INDEX(Helpers!$C$2:$C$51,IF(_xlfn.MINIFS($DV$6:$FS$6,DV430:FS430,"&gt;0.005")=0,V430,_xlfn.MINIFS($DV$6:$FS$6,DV430:FS430,"&gt;0.005"))))</f>
        <v/>
      </c>
      <c r="V430" s="44" t="n">
        <f aca="false">IF(_xlfn.MINIFS($FT$6:$HQ$6,FT429:HQ429,"&gt;0.005")=0,1,_xlfn.MINIFS($FT$6:$HQ$6,FT429:HQ429,"&gt;0.005"))</f>
        <v>1</v>
      </c>
      <c r="W430" s="44" t="n">
        <f aca="false">IF(AND(D430&lt;&gt;"Paid",T429&gt;0.005),1,0)</f>
        <v>0</v>
      </c>
      <c r="X430" s="48" t="n">
        <f aca="false">SUMPRODUCT(((Helpers!$G$2:$G$51*(1+(Helpers!$D$2:$D$51+0.000000001)/12)^(($B430-Setup!$C$8)/(365.25/12))-Helpers!$E$2:$E$51*((1+(Helpers!$D$2:$D$51+0.000000001)/12)^(($B430-Setup!$C$8)/(365.25/12))-1)/((Helpers!$D$2:$D$51+0.000000001)/12))&gt;0)*(Helpers!$G$2:$G$51*(1+(Helpers!$D$2:$D$51+0.000000001)/12)^(($B430-Setup!$C$8)/(365.25/12))-Helpers!$E$2:$E$51*((1+(Helpers!$D$2:$D$51+0.000000001)/12)^(($B430-Setup!$C$8)/(365.25/12))-1)/((Helpers!$D$2:$D$51+0.000000001)/12)))</f>
        <v>0</v>
      </c>
      <c r="Y430" s="48"/>
      <c r="Z430" s="48" t="n">
        <f aca="false">IF(OR(N(Z$5)=0,Z$6=""),0,Z$5*((DATE(YEAR($B430),MONTH($B430),MIN(Z$6,DAY(EOMONTH($B430,0))))&gt;=$B430)*(DATE(YEAR($B430),MONTH($B430),MIN(Z$6,DAY(EOMONTH($B430,0))))&lt;$C430)+(DATE(YEAR($B430),MONTH($B430)+1,MIN(Z$6,DAY(EOMONTH($B430,1))))&gt;=$B430)*(DATE(YEAR($B430),MONTH($B430)+1,MIN(Z$6,DAY(EOMONTH($B430,1))))&lt;$C430)))</f>
        <v>0</v>
      </c>
      <c r="AA430" s="48" t="n">
        <f aca="false">IF(OR(N(AA$5)=0,AA$6=""),0,AA$5*((DATE(YEAR($B430),MONTH($B430),MIN(AA$6,DAY(EOMONTH($B430,0))))&gt;=$B430)*(DATE(YEAR($B430),MONTH($B430),MIN(AA$6,DAY(EOMONTH($B430,0))))&lt;$C430)+(DATE(YEAR($B430),MONTH($B430)+1,MIN(AA$6,DAY(EOMONTH($B430,1))))&gt;=$B430)*(DATE(YEAR($B430),MONTH($B430)+1,MIN(AA$6,DAY(EOMONTH($B430,1))))&lt;$C430)))</f>
        <v>40</v>
      </c>
      <c r="AB430" s="48" t="n">
        <f aca="false">IF(OR(N(AB$5)=0,AB$6=""),0,AB$5*((DATE(YEAR($B430),MONTH($B430),MIN(AB$6,DAY(EOMONTH($B430,0))))&gt;=$B430)*(DATE(YEAR($B430),MONTH($B430),MIN(AB$6,DAY(EOMONTH($B430,0))))&lt;$C430)+(DATE(YEAR($B430),MONTH($B430)+1,MIN(AB$6,DAY(EOMONTH($B430,1))))&gt;=$B430)*(DATE(YEAR($B430),MONTH($B430)+1,MIN(AB$6,DAY(EOMONTH($B430,1))))&lt;$C430)))</f>
        <v>0</v>
      </c>
      <c r="AC430" s="48" t="n">
        <f aca="false">IF(OR(N(AC$5)=0,AC$6=""),0,AC$5*((DATE(YEAR($B430),MONTH($B430),MIN(AC$6,DAY(EOMONTH($B430,0))))&gt;=$B430)*(DATE(YEAR($B430),MONTH($B430),MIN(AC$6,DAY(EOMONTH($B430,0))))&lt;$C430)+(DATE(YEAR($B430),MONTH($B430)+1,MIN(AC$6,DAY(EOMONTH($B430,1))))&gt;=$B430)*(DATE(YEAR($B430),MONTH($B430)+1,MIN(AC$6,DAY(EOMONTH($B430,1))))&lt;$C430)))</f>
        <v>0</v>
      </c>
      <c r="AD430" s="48" t="n">
        <f aca="false">IF(OR(N(AD$5)=0,AD$6=""),0,AD$5*((DATE(YEAR($B430),MONTH($B430),MIN(AD$6,DAY(EOMONTH($B430,0))))&gt;=$B430)*(DATE(YEAR($B430),MONTH($B430),MIN(AD$6,DAY(EOMONTH($B430,0))))&lt;$C430)+(DATE(YEAR($B430),MONTH($B430)+1,MIN(AD$6,DAY(EOMONTH($B430,1))))&gt;=$B430)*(DATE(YEAR($B430),MONTH($B430)+1,MIN(AD$6,DAY(EOMONTH($B430,1))))&lt;$C430)))</f>
        <v>0</v>
      </c>
      <c r="AE430" s="48" t="n">
        <f aca="false">IF(OR(N(AE$5)=0,AE$6=""),0,AE$5*((DATE(YEAR($B430),MONTH($B430),MIN(AE$6,DAY(EOMONTH($B430,0))))&gt;=$B430)*(DATE(YEAR($B430),MONTH($B430),MIN(AE$6,DAY(EOMONTH($B430,0))))&lt;$C430)+(DATE(YEAR($B430),MONTH($B430)+1,MIN(AE$6,DAY(EOMONTH($B430,1))))&gt;=$B430)*(DATE(YEAR($B430),MONTH($B430)+1,MIN(AE$6,DAY(EOMONTH($B430,1))))&lt;$C430)))</f>
        <v>0</v>
      </c>
      <c r="AF430" s="48" t="n">
        <f aca="false">IF(OR(N(AF$5)=0,AF$6=""),0,AF$5*((DATE(YEAR($B430),MONTH($B430),MIN(AF$6,DAY(EOMONTH($B430,0))))&gt;=$B430)*(DATE(YEAR($B430),MONTH($B430),MIN(AF$6,DAY(EOMONTH($B430,0))))&lt;$C430)+(DATE(YEAR($B430),MONTH($B430)+1,MIN(AF$6,DAY(EOMONTH($B430,1))))&gt;=$B430)*(DATE(YEAR($B430),MONTH($B430)+1,MIN(AF$6,DAY(EOMONTH($B430,1))))&lt;$C430)))</f>
        <v>0</v>
      </c>
      <c r="AG430" s="48" t="n">
        <f aca="false">IF(OR(N(AG$5)=0,AG$6=""),0,AG$5*((DATE(YEAR($B430),MONTH($B430),MIN(AG$6,DAY(EOMONTH($B430,0))))&gt;=$B430)*(DATE(YEAR($B430),MONTH($B430),MIN(AG$6,DAY(EOMONTH($B430,0))))&lt;$C430)+(DATE(YEAR($B430),MONTH($B430)+1,MIN(AG$6,DAY(EOMONTH($B430,1))))&gt;=$B430)*(DATE(YEAR($B430),MONTH($B430)+1,MIN(AG$6,DAY(EOMONTH($B430,1))))&lt;$C430)))</f>
        <v>0</v>
      </c>
      <c r="AH430" s="48" t="n">
        <f aca="false">IF(OR(N(AH$5)=0,AH$6=""),0,AH$5*((DATE(YEAR($B430),MONTH($B430),MIN(AH$6,DAY(EOMONTH($B430,0))))&gt;=$B430)*(DATE(YEAR($B430),MONTH($B430),MIN(AH$6,DAY(EOMONTH($B430,0))))&lt;$C430)+(DATE(YEAR($B430),MONTH($B430)+1,MIN(AH$6,DAY(EOMONTH($B430,1))))&gt;=$B430)*(DATE(YEAR($B430),MONTH($B430)+1,MIN(AH$6,DAY(EOMONTH($B430,1))))&lt;$C430)))</f>
        <v>0</v>
      </c>
      <c r="AI430" s="48" t="n">
        <f aca="false">IF(OR(N(AI$5)=0,AI$6=""),0,AI$5*((DATE(YEAR($B430),MONTH($B430),MIN(AI$6,DAY(EOMONTH($B430,0))))&gt;=$B430)*(DATE(YEAR($B430),MONTH($B430),MIN(AI$6,DAY(EOMONTH($B430,0))))&lt;$C430)+(DATE(YEAR($B430),MONTH($B430)+1,MIN(AI$6,DAY(EOMONTH($B430,1))))&gt;=$B430)*(DATE(YEAR($B430),MONTH($B430)+1,MIN(AI$6,DAY(EOMONTH($B430,1))))&lt;$C430)))</f>
        <v>0</v>
      </c>
      <c r="AJ430" s="48" t="n">
        <f aca="false">IF(OR(N(AJ$5)=0,AJ$6=""),0,AJ$5*((DATE(YEAR($B430),MONTH($B430),MIN(AJ$6,DAY(EOMONTH($B430,0))))&gt;=$B430)*(DATE(YEAR($B430),MONTH($B430),MIN(AJ$6,DAY(EOMONTH($B430,0))))&lt;$C430)+(DATE(YEAR($B430),MONTH($B430)+1,MIN(AJ$6,DAY(EOMONTH($B430,1))))&gt;=$B430)*(DATE(YEAR($B430),MONTH($B430)+1,MIN(AJ$6,DAY(EOMONTH($B430,1))))&lt;$C430)))</f>
        <v>0</v>
      </c>
      <c r="AK430" s="48" t="n">
        <f aca="false">IF(OR(N(AK$5)=0,AK$6=""),0,AK$5*((DATE(YEAR($B430),MONTH($B430),MIN(AK$6,DAY(EOMONTH($B430,0))))&gt;=$B430)*(DATE(YEAR($B430),MONTH($B430),MIN(AK$6,DAY(EOMONTH($B430,0))))&lt;$C430)+(DATE(YEAR($B430),MONTH($B430)+1,MIN(AK$6,DAY(EOMONTH($B430,1))))&gt;=$B430)*(DATE(YEAR($B430),MONTH($B430)+1,MIN(AK$6,DAY(EOMONTH($B430,1))))&lt;$C430)))</f>
        <v>0</v>
      </c>
      <c r="AL430" s="48" t="n">
        <f aca="false">IF(OR(N(AL$5)=0,AL$6=""),0,AL$5*((DATE(YEAR($B430),MONTH($B430),MIN(AL$6,DAY(EOMONTH($B430,0))))&gt;=$B430)*(DATE(YEAR($B430),MONTH($B430),MIN(AL$6,DAY(EOMONTH($B430,0))))&lt;$C430)+(DATE(YEAR($B430),MONTH($B430)+1,MIN(AL$6,DAY(EOMONTH($B430,1))))&gt;=$B430)*(DATE(YEAR($B430),MONTH($B430)+1,MIN(AL$6,DAY(EOMONTH($B430,1))))&lt;$C430)))</f>
        <v>0</v>
      </c>
      <c r="AM430" s="48" t="n">
        <f aca="false">IF(OR(N(AM$5)=0,AM$6=""),0,AM$5*((DATE(YEAR($B430),MONTH($B430),MIN(AM$6,DAY(EOMONTH($B430,0))))&gt;=$B430)*(DATE(YEAR($B430),MONTH($B430),MIN(AM$6,DAY(EOMONTH($B430,0))))&lt;$C430)+(DATE(YEAR($B430),MONTH($B430)+1,MIN(AM$6,DAY(EOMONTH($B430,1))))&gt;=$B430)*(DATE(YEAR($B430),MONTH($B430)+1,MIN(AM$6,DAY(EOMONTH($B430,1))))&lt;$C430)))</f>
        <v>0</v>
      </c>
      <c r="AN430" s="48" t="n">
        <f aca="false">IF(OR(N(AN$5)=0,AN$6=""),0,AN$5*((DATE(YEAR($B430),MONTH($B430),MIN(AN$6,DAY(EOMONTH($B430,0))))&gt;=$B430)*(DATE(YEAR($B430),MONTH($B430),MIN(AN$6,DAY(EOMONTH($B430,0))))&lt;$C430)+(DATE(YEAR($B430),MONTH($B430)+1,MIN(AN$6,DAY(EOMONTH($B430,1))))&gt;=$B430)*(DATE(YEAR($B430),MONTH($B430)+1,MIN(AN$6,DAY(EOMONTH($B430,1))))&lt;$C430)))</f>
        <v>0</v>
      </c>
      <c r="AO430" s="48" t="n">
        <f aca="false">IF(OR(N(AO$5)=0,AO$6=""),0,AO$5*((DATE(YEAR($B430),MONTH($B430),MIN(AO$6,DAY(EOMONTH($B430,0))))&gt;=$B430)*(DATE(YEAR($B430),MONTH($B430),MIN(AO$6,DAY(EOMONTH($B430,0))))&lt;$C430)+(DATE(YEAR($B430),MONTH($B430)+1,MIN(AO$6,DAY(EOMONTH($B430,1))))&gt;=$B430)*(DATE(YEAR($B430),MONTH($B430)+1,MIN(AO$6,DAY(EOMONTH($B430,1))))&lt;$C430)))</f>
        <v>0</v>
      </c>
      <c r="AP430" s="48" t="n">
        <f aca="false">IF(OR(N(AP$5)=0,AP$6=""),0,AP$5*((DATE(YEAR($B430),MONTH($B430),MIN(AP$6,DAY(EOMONTH($B430,0))))&gt;=$B430)*(DATE(YEAR($B430),MONTH($B430),MIN(AP$6,DAY(EOMONTH($B430,0))))&lt;$C430)+(DATE(YEAR($B430),MONTH($B430)+1,MIN(AP$6,DAY(EOMONTH($B430,1))))&gt;=$B430)*(DATE(YEAR($B430),MONTH($B430)+1,MIN(AP$6,DAY(EOMONTH($B430,1))))&lt;$C430)))</f>
        <v>0</v>
      </c>
      <c r="AQ430" s="48" t="n">
        <f aca="false">IF(OR(N(AQ$5)=0,AQ$6=""),0,AQ$5*((DATE(YEAR($B430),MONTH($B430),MIN(AQ$6,DAY(EOMONTH($B430,0))))&gt;=$B430)*(DATE(YEAR($B430),MONTH($B430),MIN(AQ$6,DAY(EOMONTH($B430,0))))&lt;$C430)+(DATE(YEAR($B430),MONTH($B430)+1,MIN(AQ$6,DAY(EOMONTH($B430,1))))&gt;=$B430)*(DATE(YEAR($B430),MONTH($B430)+1,MIN(AQ$6,DAY(EOMONTH($B430,1))))&lt;$C430)))</f>
        <v>0</v>
      </c>
      <c r="AR430" s="48" t="n">
        <f aca="false">IF(OR(N(AR$5)=0,AR$6=""),0,AR$5*((DATE(YEAR($B430),MONTH($B430),MIN(AR$6,DAY(EOMONTH($B430,0))))&gt;=$B430)*(DATE(YEAR($B430),MONTH($B430),MIN(AR$6,DAY(EOMONTH($B430,0))))&lt;$C430)+(DATE(YEAR($B430),MONTH($B430)+1,MIN(AR$6,DAY(EOMONTH($B430,1))))&gt;=$B430)*(DATE(YEAR($B430),MONTH($B430)+1,MIN(AR$6,DAY(EOMONTH($B430,1))))&lt;$C430)))</f>
        <v>0</v>
      </c>
      <c r="AS430" s="48" t="n">
        <f aca="false">IF(OR(N(AS$5)=0,AS$6=""),0,AS$5*((DATE(YEAR($B430),MONTH($B430),MIN(AS$6,DAY(EOMONTH($B430,0))))&gt;=$B430)*(DATE(YEAR($B430),MONTH($B430),MIN(AS$6,DAY(EOMONTH($B430,0))))&lt;$C430)+(DATE(YEAR($B430),MONTH($B430)+1,MIN(AS$6,DAY(EOMONTH($B430,1))))&gt;=$B430)*(DATE(YEAR($B430),MONTH($B430)+1,MIN(AS$6,DAY(EOMONTH($B430,1))))&lt;$C430)))</f>
        <v>0</v>
      </c>
      <c r="AT430" s="48" t="n">
        <f aca="false">IF(OR(N(AT$5)=0,AT$6=""),0,AT$5*((DATE(YEAR($B430),MONTH($B430),MIN(AT$6,DAY(EOMONTH($B430,0))))&gt;=$B430)*(DATE(YEAR($B430),MONTH($B430),MIN(AT$6,DAY(EOMONTH($B430,0))))&lt;$C430)+(DATE(YEAR($B430),MONTH($B430)+1,MIN(AT$6,DAY(EOMONTH($B430,1))))&gt;=$B430)*(DATE(YEAR($B430),MONTH($B430)+1,MIN(AT$6,DAY(EOMONTH($B430,1))))&lt;$C430)))</f>
        <v>0</v>
      </c>
      <c r="AU430" s="48" t="n">
        <f aca="false">IF(OR(N(AU$5)=0,AU$6=""),0,AU$5*((DATE(YEAR($B430),MONTH($B430),MIN(AU$6,DAY(EOMONTH($B430,0))))&gt;=$B430)*(DATE(YEAR($B430),MONTH($B430),MIN(AU$6,DAY(EOMONTH($B430,0))))&lt;$C430)+(DATE(YEAR($B430),MONTH($B430)+1,MIN(AU$6,DAY(EOMONTH($B430,1))))&gt;=$B430)*(DATE(YEAR($B430),MONTH($B430)+1,MIN(AU$6,DAY(EOMONTH($B430,1))))&lt;$C430)))</f>
        <v>0</v>
      </c>
      <c r="AV430" s="48" t="n">
        <f aca="false">IF(OR(N(AV$5)=0,AV$6=""),0,AV$5*((DATE(YEAR($B430),MONTH($B430),MIN(AV$6,DAY(EOMONTH($B430,0))))&gt;=$B430)*(DATE(YEAR($B430),MONTH($B430),MIN(AV$6,DAY(EOMONTH($B430,0))))&lt;$C430)+(DATE(YEAR($B430),MONTH($B430)+1,MIN(AV$6,DAY(EOMONTH($B430,1))))&gt;=$B430)*(DATE(YEAR($B430),MONTH($B430)+1,MIN(AV$6,DAY(EOMONTH($B430,1))))&lt;$C430)))</f>
        <v>0</v>
      </c>
      <c r="AW430" s="48" t="n">
        <f aca="false">IF(OR(N(AW$5)=0,AW$6=""),0,AW$5*((DATE(YEAR($B430),MONTH($B430),MIN(AW$6,DAY(EOMONTH($B430,0))))&gt;=$B430)*(DATE(YEAR($B430),MONTH($B430),MIN(AW$6,DAY(EOMONTH($B430,0))))&lt;$C430)+(DATE(YEAR($B430),MONTH($B430)+1,MIN(AW$6,DAY(EOMONTH($B430,1))))&gt;=$B430)*(DATE(YEAR($B430),MONTH($B430)+1,MIN(AW$6,DAY(EOMONTH($B430,1))))&lt;$C430)))</f>
        <v>0</v>
      </c>
      <c r="AX430" s="48" t="n">
        <f aca="false">IF(OR(N(AX$5)=0,AX$6=""),0,AX$5*((DATE(YEAR($B430),MONTH($B430),MIN(AX$6,DAY(EOMONTH($B430,0))))&gt;=$B430)*(DATE(YEAR($B430),MONTH($B430),MIN(AX$6,DAY(EOMONTH($B430,0))))&lt;$C430)+(DATE(YEAR($B430),MONTH($B430)+1,MIN(AX$6,DAY(EOMONTH($B430,1))))&gt;=$B430)*(DATE(YEAR($B430),MONTH($B430)+1,MIN(AX$6,DAY(EOMONTH($B430,1))))&lt;$C430)))</f>
        <v>0</v>
      </c>
      <c r="AY430" s="48" t="n">
        <f aca="false">IF(OR(N(AY$5)=0,AY$6=""),0,AY$5*((DATE(YEAR($B430),MONTH($B430),MIN(AY$6,DAY(EOMONTH($B430,0))))&gt;=$B430)*(DATE(YEAR($B430),MONTH($B430),MIN(AY$6,DAY(EOMONTH($B430,0))))&lt;$C430)+(DATE(YEAR($B430),MONTH($B430)+1,MIN(AY$6,DAY(EOMONTH($B430,1))))&gt;=$B430)*(DATE(YEAR($B430),MONTH($B430)+1,MIN(AY$6,DAY(EOMONTH($B430,1))))&lt;$C430)))</f>
        <v>0</v>
      </c>
      <c r="AZ430" s="48" t="n">
        <f aca="false">IF(OR(N(AZ$5)=0,AZ$6=""),0,AZ$5*((DATE(YEAR($B430),MONTH($B430),MIN(AZ$6,DAY(EOMONTH($B430,0))))&gt;=$B430)*(DATE(YEAR($B430),MONTH($B430),MIN(AZ$6,DAY(EOMONTH($B430,0))))&lt;$C430)+(DATE(YEAR($B430),MONTH($B430)+1,MIN(AZ$6,DAY(EOMONTH($B430,1))))&gt;=$B430)*(DATE(YEAR($B430),MONTH($B430)+1,MIN(AZ$6,DAY(EOMONTH($B430,1))))&lt;$C430)))</f>
        <v>0</v>
      </c>
      <c r="BA430" s="48" t="n">
        <f aca="false">IF(OR(N(BA$5)=0,BA$6=""),0,BA$5*((DATE(YEAR($B430),MONTH($B430),MIN(BA$6,DAY(EOMONTH($B430,0))))&gt;=$B430)*(DATE(YEAR($B430),MONTH($B430),MIN(BA$6,DAY(EOMONTH($B430,0))))&lt;$C430)+(DATE(YEAR($B430),MONTH($B430)+1,MIN(BA$6,DAY(EOMONTH($B430,1))))&gt;=$B430)*(DATE(YEAR($B430),MONTH($B430)+1,MIN(BA$6,DAY(EOMONTH($B430,1))))&lt;$C430)))</f>
        <v>0</v>
      </c>
      <c r="BB430" s="48" t="n">
        <f aca="false">IF(OR(N(BB$5)=0,BB$6=""),0,BB$5*((DATE(YEAR($B430),MONTH($B430),MIN(BB$6,DAY(EOMONTH($B430,0))))&gt;=$B430)*(DATE(YEAR($B430),MONTH($B430),MIN(BB$6,DAY(EOMONTH($B430,0))))&lt;$C430)+(DATE(YEAR($B430),MONTH($B430)+1,MIN(BB$6,DAY(EOMONTH($B430,1))))&gt;=$B430)*(DATE(YEAR($B430),MONTH($B430)+1,MIN(BB$6,DAY(EOMONTH($B430,1))))&lt;$C430)))</f>
        <v>0</v>
      </c>
      <c r="BC430" s="48" t="n">
        <f aca="false">IF(OR(N(BC$5)=0,BC$6=""),0,BC$5*((DATE(YEAR($B430),MONTH($B430),MIN(BC$6,DAY(EOMONTH($B430,0))))&gt;=$B430)*(DATE(YEAR($B430),MONTH($B430),MIN(BC$6,DAY(EOMONTH($B430,0))))&lt;$C430)+(DATE(YEAR($B430),MONTH($B430)+1,MIN(BC$6,DAY(EOMONTH($B430,1))))&gt;=$B430)*(DATE(YEAR($B430),MONTH($B430)+1,MIN(BC$6,DAY(EOMONTH($B430,1))))&lt;$C430)))</f>
        <v>0</v>
      </c>
      <c r="BD430" s="48" t="n">
        <f aca="false">IF(OR(N(BD$5)=0,BD$6=""),0,BD$5*((DATE(YEAR($B430),MONTH($B430),MIN(BD$6,DAY(EOMONTH($B430,0))))&gt;=$B430)*(DATE(YEAR($B430),MONTH($B430),MIN(BD$6,DAY(EOMONTH($B430,0))))&lt;$C430)+(DATE(YEAR($B430),MONTH($B430)+1,MIN(BD$6,DAY(EOMONTH($B430,1))))&gt;=$B430)*(DATE(YEAR($B430),MONTH($B430)+1,MIN(BD$6,DAY(EOMONTH($B430,1))))&lt;$C430)))</f>
        <v>0</v>
      </c>
      <c r="BE430" s="48" t="n">
        <f aca="false">IF(OR(N(BE$5)=0,BE$6=""),0,BE$5*((DATE(YEAR($B430),MONTH($B430),MIN(BE$6,DAY(EOMONTH($B430,0))))&gt;=$B430)*(DATE(YEAR($B430),MONTH($B430),MIN(BE$6,DAY(EOMONTH($B430,0))))&lt;$C430)+(DATE(YEAR($B430),MONTH($B430)+1,MIN(BE$6,DAY(EOMONTH($B430,1))))&gt;=$B430)*(DATE(YEAR($B430),MONTH($B430)+1,MIN(BE$6,DAY(EOMONTH($B430,1))))&lt;$C430)))</f>
        <v>0</v>
      </c>
      <c r="BF430" s="48" t="n">
        <f aca="false">IF(OR(N(BF$5)=0,BF$6=""),0,BF$5*((DATE(YEAR($B430),MONTH($B430),MIN(BF$6,DAY(EOMONTH($B430,0))))&gt;=$B430)*(DATE(YEAR($B430),MONTH($B430),MIN(BF$6,DAY(EOMONTH($B430,0))))&lt;$C430)+(DATE(YEAR($B430),MONTH($B430)+1,MIN(BF$6,DAY(EOMONTH($B430,1))))&gt;=$B430)*(DATE(YEAR($B430),MONTH($B430)+1,MIN(BF$6,DAY(EOMONTH($B430,1))))&lt;$C430)))</f>
        <v>0</v>
      </c>
      <c r="BG430" s="48" t="n">
        <f aca="false">IF(OR(N(BG$5)=0,BG$6=""),0,BG$5*((DATE(YEAR($B430),MONTH($B430),MIN(BG$6,DAY(EOMONTH($B430,0))))&gt;=$B430)*(DATE(YEAR($B430),MONTH($B430),MIN(BG$6,DAY(EOMONTH($B430,0))))&lt;$C430)+(DATE(YEAR($B430),MONTH($B430)+1,MIN(BG$6,DAY(EOMONTH($B430,1))))&gt;=$B430)*(DATE(YEAR($B430),MONTH($B430)+1,MIN(BG$6,DAY(EOMONTH($B430,1))))&lt;$C430)))</f>
        <v>0</v>
      </c>
      <c r="BH430" s="48" t="n">
        <f aca="false">IF(OR(N(BH$5)=0,BH$6=""),0,BH$5*((DATE(YEAR($B430),MONTH($B430),MIN(BH$6,DAY(EOMONTH($B430,0))))&gt;=$B430)*(DATE(YEAR($B430),MONTH($B430),MIN(BH$6,DAY(EOMONTH($B430,0))))&lt;$C430)+(DATE(YEAR($B430),MONTH($B430)+1,MIN(BH$6,DAY(EOMONTH($B430,1))))&gt;=$B430)*(DATE(YEAR($B430),MONTH($B430)+1,MIN(BH$6,DAY(EOMONTH($B430,1))))&lt;$C430)))</f>
        <v>0</v>
      </c>
      <c r="BI430" s="48" t="n">
        <f aca="false">IF(OR(N(BI$5)=0,BI$6=""),0,BI$5*((DATE(YEAR($B430),MONTH($B430),MIN(BI$6,DAY(EOMONTH($B430,0))))&gt;=$B430)*(DATE(YEAR($B430),MONTH($B430),MIN(BI$6,DAY(EOMONTH($B430,0))))&lt;$C430)+(DATE(YEAR($B430),MONTH($B430)+1,MIN(BI$6,DAY(EOMONTH($B430,1))))&gt;=$B430)*(DATE(YEAR($B430),MONTH($B430)+1,MIN(BI$6,DAY(EOMONTH($B430,1))))&lt;$C430)))</f>
        <v>0</v>
      </c>
      <c r="BJ430" s="48" t="n">
        <f aca="false">IF(OR(N(BJ$5)=0,BJ$6=""),0,BJ$5*((DATE(YEAR($B430),MONTH($B430),MIN(BJ$6,DAY(EOMONTH($B430,0))))&gt;=$B430)*(DATE(YEAR($B430),MONTH($B430),MIN(BJ$6,DAY(EOMONTH($B430,0))))&lt;$C430)+(DATE(YEAR($B430),MONTH($B430)+1,MIN(BJ$6,DAY(EOMONTH($B430,1))))&gt;=$B430)*(DATE(YEAR($B430),MONTH($B430)+1,MIN(BJ$6,DAY(EOMONTH($B430,1))))&lt;$C430)))</f>
        <v>0</v>
      </c>
      <c r="BK430" s="48" t="n">
        <f aca="false">IF(OR(N(BK$5)=0,BK$6=""),0,BK$5*((DATE(YEAR($B430),MONTH($B430),MIN(BK$6,DAY(EOMONTH($B430,0))))&gt;=$B430)*(DATE(YEAR($B430),MONTH($B430),MIN(BK$6,DAY(EOMONTH($B430,0))))&lt;$C430)+(DATE(YEAR($B430),MONTH($B430)+1,MIN(BK$6,DAY(EOMONTH($B430,1))))&gt;=$B430)*(DATE(YEAR($B430),MONTH($B430)+1,MIN(BK$6,DAY(EOMONTH($B430,1))))&lt;$C430)))</f>
        <v>0</v>
      </c>
      <c r="BL430" s="48" t="n">
        <f aca="false">IF(OR(N(BL$5)=0,BL$6=""),0,BL$5*((DATE(YEAR($B430),MONTH($B430),MIN(BL$6,DAY(EOMONTH($B430,0))))&gt;=$B430)*(DATE(YEAR($B430),MONTH($B430),MIN(BL$6,DAY(EOMONTH($B430,0))))&lt;$C430)+(DATE(YEAR($B430),MONTH($B430)+1,MIN(BL$6,DAY(EOMONTH($B430,1))))&gt;=$B430)*(DATE(YEAR($B430),MONTH($B430)+1,MIN(BL$6,DAY(EOMONTH($B430,1))))&lt;$C430)))</f>
        <v>0</v>
      </c>
      <c r="BM430" s="48" t="n">
        <f aca="false">IF(OR(N(BM$5)=0,BM$6=""),0,BM$5*((DATE(YEAR($B430),MONTH($B430),MIN(BM$6,DAY(EOMONTH($B430,0))))&gt;=$B430)*(DATE(YEAR($B430),MONTH($B430),MIN(BM$6,DAY(EOMONTH($B430,0))))&lt;$C430)+(DATE(YEAR($B430),MONTH($B430)+1,MIN(BM$6,DAY(EOMONTH($B430,1))))&gt;=$B430)*(DATE(YEAR($B430),MONTH($B430)+1,MIN(BM$6,DAY(EOMONTH($B430,1))))&lt;$C430)))</f>
        <v>0</v>
      </c>
      <c r="BN430" s="48" t="n">
        <f aca="false">IF(OR(N(BN$5)=0,BN$6=""),0,BN$5*((DATE(YEAR($B430),MONTH($B430),MIN(BN$6,DAY(EOMONTH($B430,0))))&gt;=$B430)*(DATE(YEAR($B430),MONTH($B430),MIN(BN$6,DAY(EOMONTH($B430,0))))&lt;$C430)+(DATE(YEAR($B430),MONTH($B430)+1,MIN(BN$6,DAY(EOMONTH($B430,1))))&gt;=$B430)*(DATE(YEAR($B430),MONTH($B430)+1,MIN(BN$6,DAY(EOMONTH($B430,1))))&lt;$C430)))</f>
        <v>0</v>
      </c>
      <c r="BO430" s="48" t="n">
        <f aca="false">IF(OR(N(BO$5)=0,BO$6=""),0,BO$5*((DATE(YEAR($B430),MONTH($B430),MIN(BO$6,DAY(EOMONTH($B430,0))))&gt;=$B430)*(DATE(YEAR($B430),MONTH($B430),MIN(BO$6,DAY(EOMONTH($B430,0))))&lt;$C430)+(DATE(YEAR($B430),MONTH($B430)+1,MIN(BO$6,DAY(EOMONTH($B430,1))))&gt;=$B430)*(DATE(YEAR($B430),MONTH($B430)+1,MIN(BO$6,DAY(EOMONTH($B430,1))))&lt;$C430)))</f>
        <v>0</v>
      </c>
      <c r="BP430" s="48" t="n">
        <f aca="false">IF(OR(N(BP$5)=0,BP$6=""),0,BP$5*((DATE(YEAR($B430),MONTH($B430),MIN(BP$6,DAY(EOMONTH($B430,0))))&gt;=$B430)*(DATE(YEAR($B430),MONTH($B430),MIN(BP$6,DAY(EOMONTH($B430,0))))&lt;$C430)+(DATE(YEAR($B430),MONTH($B430)+1,MIN(BP$6,DAY(EOMONTH($B430,1))))&gt;=$B430)*(DATE(YEAR($B430),MONTH($B430)+1,MIN(BP$6,DAY(EOMONTH($B430,1))))&lt;$C430)))</f>
        <v>0</v>
      </c>
      <c r="BQ430" s="48" t="n">
        <f aca="false">IF(OR(N(BQ$5)=0,BQ$6=""),0,BQ$5*((DATE(YEAR($B430),MONTH($B430),MIN(BQ$6,DAY(EOMONTH($B430,0))))&gt;=$B430)*(DATE(YEAR($B430),MONTH($B430),MIN(BQ$6,DAY(EOMONTH($B430,0))))&lt;$C430)+(DATE(YEAR($B430),MONTH($B430)+1,MIN(BQ$6,DAY(EOMONTH($B430,1))))&gt;=$B430)*(DATE(YEAR($B430),MONTH($B430)+1,MIN(BQ$6,DAY(EOMONTH($B430,1))))&lt;$C430)))</f>
        <v>0</v>
      </c>
      <c r="BR430" s="48" t="n">
        <f aca="false">IF(OR(N(BR$5)=0,BR$6=""),0,BR$5*((DATE(YEAR($B430),MONTH($B430),MIN(BR$6,DAY(EOMONTH($B430,0))))&gt;=$B430)*(DATE(YEAR($B430),MONTH($B430),MIN(BR$6,DAY(EOMONTH($B430,0))))&lt;$C430)+(DATE(YEAR($B430),MONTH($B430)+1,MIN(BR$6,DAY(EOMONTH($B430,1))))&gt;=$B430)*(DATE(YEAR($B430),MONTH($B430)+1,MIN(BR$6,DAY(EOMONTH($B430,1))))&lt;$C430)))</f>
        <v>0</v>
      </c>
      <c r="BS430" s="48" t="n">
        <f aca="false">IF(OR(N(BS$5)=0,BS$6=""),0,BS$5*((DATE(YEAR($B430),MONTH($B430),MIN(BS$6,DAY(EOMONTH($B430,0))))&gt;=$B430)*(DATE(YEAR($B430),MONTH($B430),MIN(BS$6,DAY(EOMONTH($B430,0))))&lt;$C430)+(DATE(YEAR($B430),MONTH($B430)+1,MIN(BS$6,DAY(EOMONTH($B430,1))))&gt;=$B430)*(DATE(YEAR($B430),MONTH($B430)+1,MIN(BS$6,DAY(EOMONTH($B430,1))))&lt;$C430)))</f>
        <v>0</v>
      </c>
      <c r="BT430" s="48" t="n">
        <f aca="false">IF(OR(N(BT$5)=0,BT$6=""),0,BT$5*((DATE(YEAR($B430),MONTH($B430),MIN(BT$6,DAY(EOMONTH($B430,0))))&gt;=$B430)*(DATE(YEAR($B430),MONTH($B430),MIN(BT$6,DAY(EOMONTH($B430,0))))&lt;$C430)+(DATE(YEAR($B430),MONTH($B430)+1,MIN(BT$6,DAY(EOMONTH($B430,1))))&gt;=$B430)*(DATE(YEAR($B430),MONTH($B430)+1,MIN(BT$6,DAY(EOMONTH($B430,1))))&lt;$C430)))</f>
        <v>0</v>
      </c>
      <c r="BU430" s="48" t="n">
        <f aca="false">IF(OR(N(BU$5)=0,BU$6=""),0,BU$5*((DATE(YEAR($B430),MONTH($B430),MIN(BU$6,DAY(EOMONTH($B430,0))))&gt;=$B430)*(DATE(YEAR($B430),MONTH($B430),MIN(BU$6,DAY(EOMONTH($B430,0))))&lt;$C430)+(DATE(YEAR($B430),MONTH($B430)+1,MIN(BU$6,DAY(EOMONTH($B430,1))))&gt;=$B430)*(DATE(YEAR($B430),MONTH($B430)+1,MIN(BU$6,DAY(EOMONTH($B430,1))))&lt;$C430)))</f>
        <v>0</v>
      </c>
      <c r="BV430" s="48" t="n">
        <f aca="false">IF(OR(N(BV$5)=0,BV$6=""),0,BV$5*((DATE(YEAR($B430),MONTH($B430),MIN(BV$6,DAY(EOMONTH($B430,0))))&gt;=$B430)*(DATE(YEAR($B430),MONTH($B430),MIN(BV$6,DAY(EOMONTH($B430,0))))&lt;$C430)+(DATE(YEAR($B430),MONTH($B430)+1,MIN(BV$6,DAY(EOMONTH($B430,1))))&gt;=$B430)*(DATE(YEAR($B430),MONTH($B430)+1,MIN(BV$6,DAY(EOMONTH($B430,1))))&lt;$C430)))</f>
        <v>0</v>
      </c>
      <c r="BW430" s="48" t="n">
        <f aca="false">IF(OR(N(BW$5)=0,BW$6=""),0,BW$5*((DATE(YEAR($B430),MONTH($B430),MIN(BW$6,DAY(EOMONTH($B430,0))))&gt;=$B430)*(DATE(YEAR($B430),MONTH($B430),MIN(BW$6,DAY(EOMONTH($B430,0))))&lt;$C430)+(DATE(YEAR($B430),MONTH($B430)+1,MIN(BW$6,DAY(EOMONTH($B430,1))))&gt;=$B430)*(DATE(YEAR($B430),MONTH($B430)+1,MIN(BW$6,DAY(EOMONTH($B430,1))))&lt;$C430)))</f>
        <v>0</v>
      </c>
      <c r="BX430" s="48" t="n">
        <f aca="false">MIN(Z430,(FT429*(1+FT$5/Setup!$C$36)+IF($V430=1,N($F430),0)))</f>
        <v>0</v>
      </c>
      <c r="BY430" s="48" t="n">
        <f aca="false">MIN(AA430,(FU429*(1+FU$5/Setup!$C$36)+IF($V430=2,N($F430),0)))</f>
        <v>0</v>
      </c>
      <c r="BZ430" s="48" t="n">
        <f aca="false">MIN(AB430,(FV429*(1+FV$5/Setup!$C$36)+IF($V430=3,N($F430),0)))</f>
        <v>0</v>
      </c>
      <c r="CA430" s="48" t="n">
        <f aca="false">MIN(AC430,(FW429*(1+FW$5/Setup!$C$36)+IF($V430=4,N($F430),0)))</f>
        <v>0</v>
      </c>
      <c r="CB430" s="48" t="n">
        <f aca="false">MIN(AD430,(FX429*(1+FX$5/Setup!$C$36)+IF($V430=5,N($F430),0)))</f>
        <v>0</v>
      </c>
      <c r="CC430" s="48" t="n">
        <f aca="false">MIN(AE430,(FY429*(1+FY$5/Setup!$C$36)+IF($V430=6,N($F430),0)))</f>
        <v>0</v>
      </c>
      <c r="CD430" s="48" t="n">
        <f aca="false">MIN(AF430,(FZ429*(1+FZ$5/Setup!$C$36)+IF($V430=7,N($F430),0)))</f>
        <v>0</v>
      </c>
      <c r="CE430" s="48" t="n">
        <f aca="false">MIN(AG430,(GA429*(1+GA$5/Setup!$C$36)+IF($V430=8,N($F430),0)))</f>
        <v>0</v>
      </c>
      <c r="CF430" s="48" t="n">
        <f aca="false">MIN(AH430,(GB429*(1+GB$5/Setup!$C$36)+IF($V430=9,N($F430),0)))</f>
        <v>0</v>
      </c>
      <c r="CG430" s="48" t="n">
        <f aca="false">MIN(AI430,(GC429*(1+GC$5/Setup!$C$36)+IF($V430=10,N($F430),0)))</f>
        <v>0</v>
      </c>
      <c r="CH430" s="48" t="n">
        <f aca="false">MIN(AJ430,(GD429*(1+GD$5/Setup!$C$36)+IF($V430=11,N($F430),0)))</f>
        <v>0</v>
      </c>
      <c r="CI430" s="48" t="n">
        <f aca="false">MIN(AK430,(GE429*(1+GE$5/Setup!$C$36)+IF($V430=12,N($F430),0)))</f>
        <v>0</v>
      </c>
      <c r="CJ430" s="48" t="n">
        <f aca="false">MIN(AL430,(GF429*(1+GF$5/Setup!$C$36)+IF($V430=13,N($F430),0)))</f>
        <v>0</v>
      </c>
      <c r="CK430" s="48" t="n">
        <f aca="false">MIN(AM430,(GG429*(1+GG$5/Setup!$C$36)+IF($V430=14,N($F430),0)))</f>
        <v>0</v>
      </c>
      <c r="CL430" s="48" t="n">
        <f aca="false">MIN(AN430,(GH429*(1+GH$5/Setup!$C$36)+IF($V430=15,N($F430),0)))</f>
        <v>0</v>
      </c>
      <c r="CM430" s="48" t="n">
        <f aca="false">MIN(AO430,(GI429*(1+GI$5/Setup!$C$36)+IF($V430=16,N($F430),0)))</f>
        <v>0</v>
      </c>
      <c r="CN430" s="48" t="n">
        <f aca="false">MIN(AP430,(GJ429*(1+GJ$5/Setup!$C$36)+IF($V430=17,N($F430),0)))</f>
        <v>0</v>
      </c>
      <c r="CO430" s="48" t="n">
        <f aca="false">MIN(AQ430,(GK429*(1+GK$5/Setup!$C$36)+IF($V430=18,N($F430),0)))</f>
        <v>0</v>
      </c>
      <c r="CP430" s="48" t="n">
        <f aca="false">MIN(AR430,(GL429*(1+GL$5/Setup!$C$36)+IF($V430=19,N($F430),0)))</f>
        <v>0</v>
      </c>
      <c r="CQ430" s="48" t="n">
        <f aca="false">MIN(AS430,(GM429*(1+GM$5/Setup!$C$36)+IF($V430=20,N($F430),0)))</f>
        <v>0</v>
      </c>
      <c r="CR430" s="48" t="n">
        <f aca="false">MIN(AT430,(GN429*(1+GN$5/Setup!$C$36)+IF($V430=21,N($F430),0)))</f>
        <v>0</v>
      </c>
      <c r="CS430" s="48" t="n">
        <f aca="false">MIN(AU430,(GO429*(1+GO$5/Setup!$C$36)+IF($V430=22,N($F430),0)))</f>
        <v>0</v>
      </c>
      <c r="CT430" s="48" t="n">
        <f aca="false">MIN(AV430,(GP429*(1+GP$5/Setup!$C$36)+IF($V430=23,N($F430),0)))</f>
        <v>0</v>
      </c>
      <c r="CU430" s="48" t="n">
        <f aca="false">MIN(AW430,(GQ429*(1+GQ$5/Setup!$C$36)+IF($V430=24,N($F430),0)))</f>
        <v>0</v>
      </c>
      <c r="CV430" s="48" t="n">
        <f aca="false">MIN(AX430,(GR429*(1+GR$5/Setup!$C$36)+IF($V430=25,N($F430),0)))</f>
        <v>0</v>
      </c>
      <c r="CW430" s="48" t="n">
        <f aca="false">MIN(AY430,(GS429*(1+GS$5/Setup!$C$36)+IF($V430=26,N($F430),0)))</f>
        <v>0</v>
      </c>
      <c r="CX430" s="48" t="n">
        <f aca="false">MIN(AZ430,(GT429*(1+GT$5/Setup!$C$36)+IF($V430=27,N($F430),0)))</f>
        <v>0</v>
      </c>
      <c r="CY430" s="48" t="n">
        <f aca="false">MIN(BA430,(GU429*(1+GU$5/Setup!$C$36)+IF($V430=28,N($F430),0)))</f>
        <v>0</v>
      </c>
      <c r="CZ430" s="48" t="n">
        <f aca="false">MIN(BB430,(GV429*(1+GV$5/Setup!$C$36)+IF($V430=29,N($F430),0)))</f>
        <v>0</v>
      </c>
      <c r="DA430" s="48" t="n">
        <f aca="false">MIN(BC430,(GW429*(1+GW$5/Setup!$C$36)+IF($V430=30,N($F430),0)))</f>
        <v>0</v>
      </c>
      <c r="DB430" s="48" t="n">
        <f aca="false">MIN(BD430,(GX429*(1+GX$5/Setup!$C$36)+IF($V430=31,N($F430),0)))</f>
        <v>0</v>
      </c>
      <c r="DC430" s="48" t="n">
        <f aca="false">MIN(BE430,(GY429*(1+GY$5/Setup!$C$36)+IF($V430=32,N($F430),0)))</f>
        <v>0</v>
      </c>
      <c r="DD430" s="48" t="n">
        <f aca="false">MIN(BF430,(GZ429*(1+GZ$5/Setup!$C$36)+IF($V430=33,N($F430),0)))</f>
        <v>0</v>
      </c>
      <c r="DE430" s="48" t="n">
        <f aca="false">MIN(BG430,(HA429*(1+HA$5/Setup!$C$36)+IF($V430=34,N($F430),0)))</f>
        <v>0</v>
      </c>
      <c r="DF430" s="48" t="n">
        <f aca="false">MIN(BH430,(HB429*(1+HB$5/Setup!$C$36)+IF($V430=35,N($F430),0)))</f>
        <v>0</v>
      </c>
      <c r="DG430" s="48" t="n">
        <f aca="false">MIN(BI430,(HC429*(1+HC$5/Setup!$C$36)+IF($V430=36,N($F430),0)))</f>
        <v>0</v>
      </c>
      <c r="DH430" s="48" t="n">
        <f aca="false">MIN(BJ430,(HD429*(1+HD$5/Setup!$C$36)+IF($V430=37,N($F430),0)))</f>
        <v>0</v>
      </c>
      <c r="DI430" s="48" t="n">
        <f aca="false">MIN(BK430,(HE429*(1+HE$5/Setup!$C$36)+IF($V430=38,N($F430),0)))</f>
        <v>0</v>
      </c>
      <c r="DJ430" s="48" t="n">
        <f aca="false">MIN(BL430,(HF429*(1+HF$5/Setup!$C$36)+IF($V430=39,N($F430),0)))</f>
        <v>0</v>
      </c>
      <c r="DK430" s="48" t="n">
        <f aca="false">MIN(BM430,(HG429*(1+HG$5/Setup!$C$36)+IF($V430=40,N($F430),0)))</f>
        <v>0</v>
      </c>
      <c r="DL430" s="48" t="n">
        <f aca="false">MIN(BN430,(HH429*(1+HH$5/Setup!$C$36)+IF($V430=41,N($F430),0)))</f>
        <v>0</v>
      </c>
      <c r="DM430" s="48" t="n">
        <f aca="false">MIN(BO430,(HI429*(1+HI$5/Setup!$C$36)+IF($V430=42,N($F430),0)))</f>
        <v>0</v>
      </c>
      <c r="DN430" s="48" t="n">
        <f aca="false">MIN(BP430,(HJ429*(1+HJ$5/Setup!$C$36)+IF($V430=43,N($F430),0)))</f>
        <v>0</v>
      </c>
      <c r="DO430" s="48" t="n">
        <f aca="false">MIN(BQ430,(HK429*(1+HK$5/Setup!$C$36)+IF($V430=44,N($F430),0)))</f>
        <v>0</v>
      </c>
      <c r="DP430" s="48" t="n">
        <f aca="false">MIN(BR430,(HL429*(1+HL$5/Setup!$C$36)+IF($V430=45,N($F430),0)))</f>
        <v>0</v>
      </c>
      <c r="DQ430" s="48" t="n">
        <f aca="false">MIN(BS430,(HM429*(1+HM$5/Setup!$C$36)+IF($V430=46,N($F430),0)))</f>
        <v>0</v>
      </c>
      <c r="DR430" s="48" t="n">
        <f aca="false">MIN(BT430,(HN429*(1+HN$5/Setup!$C$36)+IF($V430=47,N($F430),0)))</f>
        <v>0</v>
      </c>
      <c r="DS430" s="48" t="n">
        <f aca="false">MIN(BU430,(HO429*(1+HO$5/Setup!$C$36)+IF($V430=48,N($F430),0)))</f>
        <v>0</v>
      </c>
      <c r="DT430" s="48" t="n">
        <f aca="false">MIN(BV430,(HP429*(1+HP$5/Setup!$C$36)+IF($V430=49,N($F430),0)))</f>
        <v>0</v>
      </c>
      <c r="DU430" s="48" t="n">
        <f aca="false">MIN(BW430,(HQ429*(1+HQ$5/Setup!$C$36)+IF($V430=50,N($F430),0)))</f>
        <v>0</v>
      </c>
      <c r="DV430" s="48" t="n">
        <f aca="false">MIN(MAX((FT429*(1+FT$5/Setup!$C$36)+IF($V430=1,N($F430),0))-BX430,0),MAX($P430-0,0))</f>
        <v>0</v>
      </c>
      <c r="DW430" s="48" t="n">
        <f aca="false">MIN(MAX((FU429*(1+FU$5/Setup!$C$36)+IF($V430=2,N($F430),0))-BY430,0),MAX($P430-SUM(DV430:DV430),0))</f>
        <v>0</v>
      </c>
      <c r="DX430" s="48" t="n">
        <f aca="false">MIN(MAX((FV429*(1+FV$5/Setup!$C$36)+IF($V430=3,N($F430),0))-BZ430,0),MAX($P430-SUM(DV430:DW430),0))</f>
        <v>0</v>
      </c>
      <c r="DY430" s="48" t="n">
        <f aca="false">MIN(MAX((FW429*(1+FW$5/Setup!$C$36)+IF($V430=4,N($F430),0))-CA430,0),MAX($P430-SUM(DV430:DX430),0))</f>
        <v>0</v>
      </c>
      <c r="DZ430" s="48" t="n">
        <f aca="false">MIN(MAX((FX429*(1+FX$5/Setup!$C$36)+IF($V430=5,N($F430),0))-CB430,0),MAX($P430-SUM(DV430:DY430),0))</f>
        <v>0</v>
      </c>
      <c r="EA430" s="48" t="n">
        <f aca="false">MIN(MAX((FY429*(1+FY$5/Setup!$C$36)+IF($V430=6,N($F430),0))-CC430,0),MAX($P430-SUM(DV430:DZ430),0))</f>
        <v>0</v>
      </c>
      <c r="EB430" s="48" t="n">
        <f aca="false">MIN(MAX((FZ429*(1+FZ$5/Setup!$C$36)+IF($V430=7,N($F430),0))-CD430,0),MAX($P430-SUM(DV430:EA430),0))</f>
        <v>0</v>
      </c>
      <c r="EC430" s="48" t="n">
        <f aca="false">MIN(MAX((GA429*(1+GA$5/Setup!$C$36)+IF($V430=8,N($F430),0))-CE430,0),MAX($P430-SUM(DV430:EB430),0))</f>
        <v>0</v>
      </c>
      <c r="ED430" s="48" t="n">
        <f aca="false">MIN(MAX((GB429*(1+GB$5/Setup!$C$36)+IF($V430=9,N($F430),0))-CF430,0),MAX($P430-SUM(DV430:EC430),0))</f>
        <v>0</v>
      </c>
      <c r="EE430" s="48" t="n">
        <f aca="false">MIN(MAX((GC429*(1+GC$5/Setup!$C$36)+IF($V430=10,N($F430),0))-CG430,0),MAX($P430-SUM(DV430:ED430),0))</f>
        <v>0</v>
      </c>
      <c r="EF430" s="48" t="n">
        <f aca="false">MIN(MAX((GD429*(1+GD$5/Setup!$C$36)+IF($V430=11,N($F430),0))-CH430,0),MAX($P430-SUM(DV430:EE430),0))</f>
        <v>0</v>
      </c>
      <c r="EG430" s="48" t="n">
        <f aca="false">MIN(MAX((GE429*(1+GE$5/Setup!$C$36)+IF($V430=12,N($F430),0))-CI430,0),MAX($P430-SUM(DV430:EF430),0))</f>
        <v>0</v>
      </c>
      <c r="EH430" s="48" t="n">
        <f aca="false">MIN(MAX((GF429*(1+GF$5/Setup!$C$36)+IF($V430=13,N($F430),0))-CJ430,0),MAX($P430-SUM(DV430:EG430),0))</f>
        <v>0</v>
      </c>
      <c r="EI430" s="48" t="n">
        <f aca="false">MIN(MAX((GG429*(1+GG$5/Setup!$C$36)+IF($V430=14,N($F430),0))-CK430,0),MAX($P430-SUM(DV430:EH430),0))</f>
        <v>0</v>
      </c>
      <c r="EJ430" s="48" t="n">
        <f aca="false">MIN(MAX((GH429*(1+GH$5/Setup!$C$36)+IF($V430=15,N($F430),0))-CL430,0),MAX($P430-SUM(DV430:EI430),0))</f>
        <v>0</v>
      </c>
      <c r="EK430" s="48" t="n">
        <f aca="false">MIN(MAX((GI429*(1+GI$5/Setup!$C$36)+IF($V430=16,N($F430),0))-CM430,0),MAX($P430-SUM(DV430:EJ430),0))</f>
        <v>0</v>
      </c>
      <c r="EL430" s="48" t="n">
        <f aca="false">MIN(MAX((GJ429*(1+GJ$5/Setup!$C$36)+IF($V430=17,N($F430),0))-CN430,0),MAX($P430-SUM(DV430:EK430),0))</f>
        <v>0</v>
      </c>
      <c r="EM430" s="48" t="n">
        <f aca="false">MIN(MAX((GK429*(1+GK$5/Setup!$C$36)+IF($V430=18,N($F430),0))-CO430,0),MAX($P430-SUM(DV430:EL430),0))</f>
        <v>0</v>
      </c>
      <c r="EN430" s="48" t="n">
        <f aca="false">MIN(MAX((GL429*(1+GL$5/Setup!$C$36)+IF($V430=19,N($F430),0))-CP430,0),MAX($P430-SUM(DV430:EM430),0))</f>
        <v>0</v>
      </c>
      <c r="EO430" s="48" t="n">
        <f aca="false">MIN(MAX((GM429*(1+GM$5/Setup!$C$36)+IF($V430=20,N($F430),0))-CQ430,0),MAX($P430-SUM(DV430:EN430),0))</f>
        <v>0</v>
      </c>
      <c r="EP430" s="48" t="n">
        <f aca="false">MIN(MAX((GN429*(1+GN$5/Setup!$C$36)+IF($V430=21,N($F430),0))-CR430,0),MAX($P430-SUM(DV430:EO430),0))</f>
        <v>0</v>
      </c>
      <c r="EQ430" s="48" t="n">
        <f aca="false">MIN(MAX((GO429*(1+GO$5/Setup!$C$36)+IF($V430=22,N($F430),0))-CS430,0),MAX($P430-SUM(DV430:EP430),0))</f>
        <v>0</v>
      </c>
      <c r="ER430" s="48" t="n">
        <f aca="false">MIN(MAX((GP429*(1+GP$5/Setup!$C$36)+IF($V430=23,N($F430),0))-CT430,0),MAX($P430-SUM(DV430:EQ430),0))</f>
        <v>0</v>
      </c>
      <c r="ES430" s="48" t="n">
        <f aca="false">MIN(MAX((GQ429*(1+GQ$5/Setup!$C$36)+IF($V430=24,N($F430),0))-CU430,0),MAX($P430-SUM(DV430:ER430),0))</f>
        <v>0</v>
      </c>
      <c r="ET430" s="48" t="n">
        <f aca="false">MIN(MAX((GR429*(1+GR$5/Setup!$C$36)+IF($V430=25,N($F430),0))-CV430,0),MAX($P430-SUM(DV430:ES430),0))</f>
        <v>0</v>
      </c>
      <c r="EU430" s="48" t="n">
        <f aca="false">MIN(MAX((GS429*(1+GS$5/Setup!$C$36)+IF($V430=26,N($F430),0))-CW430,0),MAX($P430-SUM(DV430:ET430),0))</f>
        <v>0</v>
      </c>
      <c r="EV430" s="48" t="n">
        <f aca="false">MIN(MAX((GT429*(1+GT$5/Setup!$C$36)+IF($V430=27,N($F430),0))-CX430,0),MAX($P430-SUM(DV430:EU430),0))</f>
        <v>0</v>
      </c>
      <c r="EW430" s="48" t="n">
        <f aca="false">MIN(MAX((GU429*(1+GU$5/Setup!$C$36)+IF($V430=28,N($F430),0))-CY430,0),MAX($P430-SUM(DV430:EV430),0))</f>
        <v>0</v>
      </c>
      <c r="EX430" s="48" t="n">
        <f aca="false">MIN(MAX((GV429*(1+GV$5/Setup!$C$36)+IF($V430=29,N($F430),0))-CZ430,0),MAX($P430-SUM(DV430:EW430),0))</f>
        <v>0</v>
      </c>
      <c r="EY430" s="48" t="n">
        <f aca="false">MIN(MAX((GW429*(1+GW$5/Setup!$C$36)+IF($V430=30,N($F430),0))-DA430,0),MAX($P430-SUM(DV430:EX430),0))</f>
        <v>0</v>
      </c>
      <c r="EZ430" s="48" t="n">
        <f aca="false">MIN(MAX((GX429*(1+GX$5/Setup!$C$36)+IF($V430=31,N($F430),0))-DB430,0),MAX($P430-SUM(DV430:EY430),0))</f>
        <v>0</v>
      </c>
      <c r="FA430" s="48" t="n">
        <f aca="false">MIN(MAX((GY429*(1+GY$5/Setup!$C$36)+IF($V430=32,N($F430),0))-DC430,0),MAX($P430-SUM(DV430:EZ430),0))</f>
        <v>0</v>
      </c>
      <c r="FB430" s="48" t="n">
        <f aca="false">MIN(MAX((GZ429*(1+GZ$5/Setup!$C$36)+IF($V430=33,N($F430),0))-DD430,0),MAX($P430-SUM(DV430:FA430),0))</f>
        <v>0</v>
      </c>
      <c r="FC430" s="48" t="n">
        <f aca="false">MIN(MAX((HA429*(1+HA$5/Setup!$C$36)+IF($V430=34,N($F430),0))-DE430,0),MAX($P430-SUM(DV430:FB430),0))</f>
        <v>0</v>
      </c>
      <c r="FD430" s="48" t="n">
        <f aca="false">MIN(MAX((HB429*(1+HB$5/Setup!$C$36)+IF($V430=35,N($F430),0))-DF430,0),MAX($P430-SUM(DV430:FC430),0))</f>
        <v>0</v>
      </c>
      <c r="FE430" s="48" t="n">
        <f aca="false">MIN(MAX((HC429*(1+HC$5/Setup!$C$36)+IF($V430=36,N($F430),0))-DG430,0),MAX($P430-SUM(DV430:FD430),0))</f>
        <v>0</v>
      </c>
      <c r="FF430" s="48" t="n">
        <f aca="false">MIN(MAX((HD429*(1+HD$5/Setup!$C$36)+IF($V430=37,N($F430),0))-DH430,0),MAX($P430-SUM(DV430:FE430),0))</f>
        <v>0</v>
      </c>
      <c r="FG430" s="48" t="n">
        <f aca="false">MIN(MAX((HE429*(1+HE$5/Setup!$C$36)+IF($V430=38,N($F430),0))-DI430,0),MAX($P430-SUM(DV430:FF430),0))</f>
        <v>0</v>
      </c>
      <c r="FH430" s="48" t="n">
        <f aca="false">MIN(MAX((HF429*(1+HF$5/Setup!$C$36)+IF($V430=39,N($F430),0))-DJ430,0),MAX($P430-SUM(DV430:FG430),0))</f>
        <v>0</v>
      </c>
      <c r="FI430" s="48" t="n">
        <f aca="false">MIN(MAX((HG429*(1+HG$5/Setup!$C$36)+IF($V430=40,N($F430),0))-DK430,0),MAX($P430-SUM(DV430:FH430),0))</f>
        <v>0</v>
      </c>
      <c r="FJ430" s="48" t="n">
        <f aca="false">MIN(MAX((HH429*(1+HH$5/Setup!$C$36)+IF($V430=41,N($F430),0))-DL430,0),MAX($P430-SUM(DV430:FI430),0))</f>
        <v>0</v>
      </c>
      <c r="FK430" s="48" t="n">
        <f aca="false">MIN(MAX((HI429*(1+HI$5/Setup!$C$36)+IF($V430=42,N($F430),0))-DM430,0),MAX($P430-SUM(DV430:FJ430),0))</f>
        <v>0</v>
      </c>
      <c r="FL430" s="48" t="n">
        <f aca="false">MIN(MAX((HJ429*(1+HJ$5/Setup!$C$36)+IF($V430=43,N($F430),0))-DN430,0),MAX($P430-SUM(DV430:FK430),0))</f>
        <v>0</v>
      </c>
      <c r="FM430" s="48" t="n">
        <f aca="false">MIN(MAX((HK429*(1+HK$5/Setup!$C$36)+IF($V430=44,N($F430),0))-DO430,0),MAX($P430-SUM(DV430:FL430),0))</f>
        <v>0</v>
      </c>
      <c r="FN430" s="48" t="n">
        <f aca="false">MIN(MAX((HL429*(1+HL$5/Setup!$C$36)+IF($V430=45,N($F430),0))-DP430,0),MAX($P430-SUM(DV430:FM430),0))</f>
        <v>0</v>
      </c>
      <c r="FO430" s="48" t="n">
        <f aca="false">MIN(MAX((HM429*(1+HM$5/Setup!$C$36)+IF($V430=46,N($F430),0))-DQ430,0),MAX($P430-SUM(DV430:FN430),0))</f>
        <v>0</v>
      </c>
      <c r="FP430" s="48" t="n">
        <f aca="false">MIN(MAX((HN429*(1+HN$5/Setup!$C$36)+IF($V430=47,N($F430),0))-DR430,0),MAX($P430-SUM(DV430:FO430),0))</f>
        <v>0</v>
      </c>
      <c r="FQ430" s="48" t="n">
        <f aca="false">MIN(MAX((HO429*(1+HO$5/Setup!$C$36)+IF($V430=48,N($F430),0))-DS430,0),MAX($P430-SUM(DV430:FP430),0))</f>
        <v>0</v>
      </c>
      <c r="FR430" s="48" t="n">
        <f aca="false">MIN(MAX((HP429*(1+HP$5/Setup!$C$36)+IF($V430=49,N($F430),0))-DT430,0),MAX($P430-SUM(DV430:FQ430),0))</f>
        <v>0</v>
      </c>
      <c r="FS430" s="48" t="n">
        <f aca="false">MIN(MAX((HQ429*(1+HQ$5/Setup!$C$36)+IF($V430=50,N($F430),0))-DU430,0),MAX($P430-SUM(DV430:FR430),0))</f>
        <v>0</v>
      </c>
      <c r="FT430" s="48" t="n">
        <f aca="false">IF((FT429*(1+FT$5/Setup!$C$36)+IF($V430=1,N($F430),0))-BX430-DV430&lt;0.005,0,(FT429*(1+FT$5/Setup!$C$36)+IF($V430=1,N($F430),0))-BX430-DV430)</f>
        <v>0</v>
      </c>
      <c r="FU430" s="48" t="n">
        <f aca="false">IF((FU429*(1+FU$5/Setup!$C$36)+IF($V430=2,N($F430),0))-BY430-DW430&lt;0.005,0,(FU429*(1+FU$5/Setup!$C$36)+IF($V430=2,N($F430),0))-BY430-DW430)</f>
        <v>0</v>
      </c>
      <c r="FV430" s="48" t="n">
        <f aca="false">IF((FV429*(1+FV$5/Setup!$C$36)+IF($V430=3,N($F430),0))-BZ430-DX430&lt;0.005,0,(FV429*(1+FV$5/Setup!$C$36)+IF($V430=3,N($F430),0))-BZ430-DX430)</f>
        <v>0</v>
      </c>
      <c r="FW430" s="48" t="n">
        <f aca="false">IF((FW429*(1+FW$5/Setup!$C$36)+IF($V430=4,N($F430),0))-CA430-DY430&lt;0.005,0,(FW429*(1+FW$5/Setup!$C$36)+IF($V430=4,N($F430),0))-CA430-DY430)</f>
        <v>0</v>
      </c>
      <c r="FX430" s="48" t="n">
        <f aca="false">IF((FX429*(1+FX$5/Setup!$C$36)+IF($V430=5,N($F430),0))-CB430-DZ430&lt;0.005,0,(FX429*(1+FX$5/Setup!$C$36)+IF($V430=5,N($F430),0))-CB430-DZ430)</f>
        <v>0</v>
      </c>
      <c r="FY430" s="48" t="n">
        <f aca="false">IF((FY429*(1+FY$5/Setup!$C$36)+IF($V430=6,N($F430),0))-CC430-EA430&lt;0.005,0,(FY429*(1+FY$5/Setup!$C$36)+IF($V430=6,N($F430),0))-CC430-EA430)</f>
        <v>0</v>
      </c>
      <c r="FZ430" s="48" t="n">
        <f aca="false">IF((FZ429*(1+FZ$5/Setup!$C$36)+IF($V430=7,N($F430),0))-CD430-EB430&lt;0.005,0,(FZ429*(1+FZ$5/Setup!$C$36)+IF($V430=7,N($F430),0))-CD430-EB430)</f>
        <v>0</v>
      </c>
      <c r="GA430" s="48" t="n">
        <f aca="false">IF((GA429*(1+GA$5/Setup!$C$36)+IF($V430=8,N($F430),0))-CE430-EC430&lt;0.005,0,(GA429*(1+GA$5/Setup!$C$36)+IF($V430=8,N($F430),0))-CE430-EC430)</f>
        <v>0</v>
      </c>
      <c r="GB430" s="48" t="n">
        <f aca="false">IF((GB429*(1+GB$5/Setup!$C$36)+IF($V430=9,N($F430),0))-CF430-ED430&lt;0.005,0,(GB429*(1+GB$5/Setup!$C$36)+IF($V430=9,N($F430),0))-CF430-ED430)</f>
        <v>0</v>
      </c>
      <c r="GC430" s="48" t="n">
        <f aca="false">IF((GC429*(1+GC$5/Setup!$C$36)+IF($V430=10,N($F430),0))-CG430-EE430&lt;0.005,0,(GC429*(1+GC$5/Setup!$C$36)+IF($V430=10,N($F430),0))-CG430-EE430)</f>
        <v>0</v>
      </c>
      <c r="GD430" s="48" t="n">
        <f aca="false">IF((GD429*(1+GD$5/Setup!$C$36)+IF($V430=11,N($F430),0))-CH430-EF430&lt;0.005,0,(GD429*(1+GD$5/Setup!$C$36)+IF($V430=11,N($F430),0))-CH430-EF430)</f>
        <v>0</v>
      </c>
      <c r="GE430" s="48" t="n">
        <f aca="false">IF((GE429*(1+GE$5/Setup!$C$36)+IF($V430=12,N($F430),0))-CI430-EG430&lt;0.005,0,(GE429*(1+GE$5/Setup!$C$36)+IF($V430=12,N($F430),0))-CI430-EG430)</f>
        <v>0</v>
      </c>
      <c r="GF430" s="48" t="n">
        <f aca="false">IF((GF429*(1+GF$5/Setup!$C$36)+IF($V430=13,N($F430),0))-CJ430-EH430&lt;0.005,0,(GF429*(1+GF$5/Setup!$C$36)+IF($V430=13,N($F430),0))-CJ430-EH430)</f>
        <v>0</v>
      </c>
      <c r="GG430" s="48" t="n">
        <f aca="false">IF((GG429*(1+GG$5/Setup!$C$36)+IF($V430=14,N($F430),0))-CK430-EI430&lt;0.005,0,(GG429*(1+GG$5/Setup!$C$36)+IF($V430=14,N($F430),0))-CK430-EI430)</f>
        <v>0</v>
      </c>
      <c r="GH430" s="48" t="n">
        <f aca="false">IF((GH429*(1+GH$5/Setup!$C$36)+IF($V430=15,N($F430),0))-CL430-EJ430&lt;0.005,0,(GH429*(1+GH$5/Setup!$C$36)+IF($V430=15,N($F430),0))-CL430-EJ430)</f>
        <v>0</v>
      </c>
      <c r="GI430" s="48" t="n">
        <f aca="false">IF((GI429*(1+GI$5/Setup!$C$36)+IF($V430=16,N($F430),0))-CM430-EK430&lt;0.005,0,(GI429*(1+GI$5/Setup!$C$36)+IF($V430=16,N($F430),0))-CM430-EK430)</f>
        <v>0</v>
      </c>
      <c r="GJ430" s="48" t="n">
        <f aca="false">IF((GJ429*(1+GJ$5/Setup!$C$36)+IF($V430=17,N($F430),0))-CN430-EL430&lt;0.005,0,(GJ429*(1+GJ$5/Setup!$C$36)+IF($V430=17,N($F430),0))-CN430-EL430)</f>
        <v>0</v>
      </c>
      <c r="GK430" s="48" t="n">
        <f aca="false">IF((GK429*(1+GK$5/Setup!$C$36)+IF($V430=18,N($F430),0))-CO430-EM430&lt;0.005,0,(GK429*(1+GK$5/Setup!$C$36)+IF($V430=18,N($F430),0))-CO430-EM430)</f>
        <v>0</v>
      </c>
      <c r="GL430" s="48" t="n">
        <f aca="false">IF((GL429*(1+GL$5/Setup!$C$36)+IF($V430=19,N($F430),0))-CP430-EN430&lt;0.005,0,(GL429*(1+GL$5/Setup!$C$36)+IF($V430=19,N($F430),0))-CP430-EN430)</f>
        <v>0</v>
      </c>
      <c r="GM430" s="48" t="n">
        <f aca="false">IF((GM429*(1+GM$5/Setup!$C$36)+IF($V430=20,N($F430),0))-CQ430-EO430&lt;0.005,0,(GM429*(1+GM$5/Setup!$C$36)+IF($V430=20,N($F430),0))-CQ430-EO430)</f>
        <v>0</v>
      </c>
      <c r="GN430" s="48" t="n">
        <f aca="false">IF((GN429*(1+GN$5/Setup!$C$36)+IF($V430=21,N($F430),0))-CR430-EP430&lt;0.005,0,(GN429*(1+GN$5/Setup!$C$36)+IF($V430=21,N($F430),0))-CR430-EP430)</f>
        <v>0</v>
      </c>
      <c r="GO430" s="48" t="n">
        <f aca="false">IF((GO429*(1+GO$5/Setup!$C$36)+IF($V430=22,N($F430),0))-CS430-EQ430&lt;0.005,0,(GO429*(1+GO$5/Setup!$C$36)+IF($V430=22,N($F430),0))-CS430-EQ430)</f>
        <v>0</v>
      </c>
      <c r="GP430" s="48" t="n">
        <f aca="false">IF((GP429*(1+GP$5/Setup!$C$36)+IF($V430=23,N($F430),0))-CT430-ER430&lt;0.005,0,(GP429*(1+GP$5/Setup!$C$36)+IF($V430=23,N($F430),0))-CT430-ER430)</f>
        <v>0</v>
      </c>
      <c r="GQ430" s="48" t="n">
        <f aca="false">IF((GQ429*(1+GQ$5/Setup!$C$36)+IF($V430=24,N($F430),0))-CU430-ES430&lt;0.005,0,(GQ429*(1+GQ$5/Setup!$C$36)+IF($V430=24,N($F430),0))-CU430-ES430)</f>
        <v>0</v>
      </c>
      <c r="GR430" s="48" t="n">
        <f aca="false">IF((GR429*(1+GR$5/Setup!$C$36)+IF($V430=25,N($F430),0))-CV430-ET430&lt;0.005,0,(GR429*(1+GR$5/Setup!$C$36)+IF($V430=25,N($F430),0))-CV430-ET430)</f>
        <v>0</v>
      </c>
      <c r="GS430" s="48" t="n">
        <f aca="false">IF((GS429*(1+GS$5/Setup!$C$36)+IF($V430=26,N($F430),0))-CW430-EU430&lt;0.005,0,(GS429*(1+GS$5/Setup!$C$36)+IF($V430=26,N($F430),0))-CW430-EU430)</f>
        <v>0</v>
      </c>
      <c r="GT430" s="48" t="n">
        <f aca="false">IF((GT429*(1+GT$5/Setup!$C$36)+IF($V430=27,N($F430),0))-CX430-EV430&lt;0.005,0,(GT429*(1+GT$5/Setup!$C$36)+IF($V430=27,N($F430),0))-CX430-EV430)</f>
        <v>0</v>
      </c>
      <c r="GU430" s="48" t="n">
        <f aca="false">IF((GU429*(1+GU$5/Setup!$C$36)+IF($V430=28,N($F430),0))-CY430-EW430&lt;0.005,0,(GU429*(1+GU$5/Setup!$C$36)+IF($V430=28,N($F430),0))-CY430-EW430)</f>
        <v>0</v>
      </c>
      <c r="GV430" s="48" t="n">
        <f aca="false">IF((GV429*(1+GV$5/Setup!$C$36)+IF($V430=29,N($F430),0))-CZ430-EX430&lt;0.005,0,(GV429*(1+GV$5/Setup!$C$36)+IF($V430=29,N($F430),0))-CZ430-EX430)</f>
        <v>0</v>
      </c>
      <c r="GW430" s="48" t="n">
        <f aca="false">IF((GW429*(1+GW$5/Setup!$C$36)+IF($V430=30,N($F430),0))-DA430-EY430&lt;0.005,0,(GW429*(1+GW$5/Setup!$C$36)+IF($V430=30,N($F430),0))-DA430-EY430)</f>
        <v>0</v>
      </c>
      <c r="GX430" s="48" t="n">
        <f aca="false">IF((GX429*(1+GX$5/Setup!$C$36)+IF($V430=31,N($F430),0))-DB430-EZ430&lt;0.005,0,(GX429*(1+GX$5/Setup!$C$36)+IF($V430=31,N($F430),0))-DB430-EZ430)</f>
        <v>0</v>
      </c>
      <c r="GY430" s="48" t="n">
        <f aca="false">IF((GY429*(1+GY$5/Setup!$C$36)+IF($V430=32,N($F430),0))-DC430-FA430&lt;0.005,0,(GY429*(1+GY$5/Setup!$C$36)+IF($V430=32,N($F430),0))-DC430-FA430)</f>
        <v>0</v>
      </c>
      <c r="GZ430" s="48" t="n">
        <f aca="false">IF((GZ429*(1+GZ$5/Setup!$C$36)+IF($V430=33,N($F430),0))-DD430-FB430&lt;0.005,0,(GZ429*(1+GZ$5/Setup!$C$36)+IF($V430=33,N($F430),0))-DD430-FB430)</f>
        <v>0</v>
      </c>
      <c r="HA430" s="48" t="n">
        <f aca="false">IF((HA429*(1+HA$5/Setup!$C$36)+IF($V430=34,N($F430),0))-DE430-FC430&lt;0.005,0,(HA429*(1+HA$5/Setup!$C$36)+IF($V430=34,N($F430),0))-DE430-FC430)</f>
        <v>0</v>
      </c>
      <c r="HB430" s="48" t="n">
        <f aca="false">IF((HB429*(1+HB$5/Setup!$C$36)+IF($V430=35,N($F430),0))-DF430-FD430&lt;0.005,0,(HB429*(1+HB$5/Setup!$C$36)+IF($V430=35,N($F430),0))-DF430-FD430)</f>
        <v>0</v>
      </c>
      <c r="HC430" s="48" t="n">
        <f aca="false">IF((HC429*(1+HC$5/Setup!$C$36)+IF($V430=36,N($F430),0))-DG430-FE430&lt;0.005,0,(HC429*(1+HC$5/Setup!$C$36)+IF($V430=36,N($F430),0))-DG430-FE430)</f>
        <v>0</v>
      </c>
      <c r="HD430" s="48" t="n">
        <f aca="false">IF((HD429*(1+HD$5/Setup!$C$36)+IF($V430=37,N($F430),0))-DH430-FF430&lt;0.005,0,(HD429*(1+HD$5/Setup!$C$36)+IF($V430=37,N($F430),0))-DH430-FF430)</f>
        <v>0</v>
      </c>
      <c r="HE430" s="48" t="n">
        <f aca="false">IF((HE429*(1+HE$5/Setup!$C$36)+IF($V430=38,N($F430),0))-DI430-FG430&lt;0.005,0,(HE429*(1+HE$5/Setup!$C$36)+IF($V430=38,N($F430),0))-DI430-FG430)</f>
        <v>0</v>
      </c>
      <c r="HF430" s="48" t="n">
        <f aca="false">IF((HF429*(1+HF$5/Setup!$C$36)+IF($V430=39,N($F430),0))-DJ430-FH430&lt;0.005,0,(HF429*(1+HF$5/Setup!$C$36)+IF($V430=39,N($F430),0))-DJ430-FH430)</f>
        <v>0</v>
      </c>
      <c r="HG430" s="48" t="n">
        <f aca="false">IF((HG429*(1+HG$5/Setup!$C$36)+IF($V430=40,N($F430),0))-DK430-FI430&lt;0.005,0,(HG429*(1+HG$5/Setup!$C$36)+IF($V430=40,N($F430),0))-DK430-FI430)</f>
        <v>0</v>
      </c>
      <c r="HH430" s="48" t="n">
        <f aca="false">IF((HH429*(1+HH$5/Setup!$C$36)+IF($V430=41,N($F430),0))-DL430-FJ430&lt;0.005,0,(HH429*(1+HH$5/Setup!$C$36)+IF($V430=41,N($F430),0))-DL430-FJ430)</f>
        <v>0</v>
      </c>
      <c r="HI430" s="48" t="n">
        <f aca="false">IF((HI429*(1+HI$5/Setup!$C$36)+IF($V430=42,N($F430),0))-DM430-FK430&lt;0.005,0,(HI429*(1+HI$5/Setup!$C$36)+IF($V430=42,N($F430),0))-DM430-FK430)</f>
        <v>0</v>
      </c>
      <c r="HJ430" s="48" t="n">
        <f aca="false">IF((HJ429*(1+HJ$5/Setup!$C$36)+IF($V430=43,N($F430),0))-DN430-FL430&lt;0.005,0,(HJ429*(1+HJ$5/Setup!$C$36)+IF($V430=43,N($F430),0))-DN430-FL430)</f>
        <v>0</v>
      </c>
      <c r="HK430" s="48" t="n">
        <f aca="false">IF((HK429*(1+HK$5/Setup!$C$36)+IF($V430=44,N($F430),0))-DO430-FM430&lt;0.005,0,(HK429*(1+HK$5/Setup!$C$36)+IF($V430=44,N($F430),0))-DO430-FM430)</f>
        <v>0</v>
      </c>
      <c r="HL430" s="48" t="n">
        <f aca="false">IF((HL429*(1+HL$5/Setup!$C$36)+IF($V430=45,N($F430),0))-DP430-FN430&lt;0.005,0,(HL429*(1+HL$5/Setup!$C$36)+IF($V430=45,N($F430),0))-DP430-FN430)</f>
        <v>0</v>
      </c>
      <c r="HM430" s="48" t="n">
        <f aca="false">IF((HM429*(1+HM$5/Setup!$C$36)+IF($V430=46,N($F430),0))-DQ430-FO430&lt;0.005,0,(HM429*(1+HM$5/Setup!$C$36)+IF($V430=46,N($F430),0))-DQ430-FO430)</f>
        <v>0</v>
      </c>
      <c r="HN430" s="48" t="n">
        <f aca="false">IF((HN429*(1+HN$5/Setup!$C$36)+IF($V430=47,N($F430),0))-DR430-FP430&lt;0.005,0,(HN429*(1+HN$5/Setup!$C$36)+IF($V430=47,N($F430),0))-DR430-FP430)</f>
        <v>0</v>
      </c>
      <c r="HO430" s="48" t="n">
        <f aca="false">IF((HO429*(1+HO$5/Setup!$C$36)+IF($V430=48,N($F430),0))-DS430-FQ430&lt;0.005,0,(HO429*(1+HO$5/Setup!$C$36)+IF($V430=48,N($F430),0))-DS430-FQ430)</f>
        <v>0</v>
      </c>
      <c r="HP430" s="48" t="n">
        <f aca="false">IF((HP429*(1+HP$5/Setup!$C$36)+IF($V430=49,N($F430),0))-DT430-FR430&lt;0.005,0,(HP429*(1+HP$5/Setup!$C$36)+IF($V430=49,N($F430),0))-DT430-FR430)</f>
        <v>0</v>
      </c>
      <c r="HQ430" s="48" t="n">
        <f aca="false">IF((HQ429*(1+HQ$5/Setup!$C$36)+IF($V430=50,N($F430),0))-DU430-FS430&lt;0.005,0,(HQ429*(1+HQ$5/Setup!$C$36)+IF($V430=50,N($F430),0))-DU430-FS430)</f>
        <v>0</v>
      </c>
    </row>
    <row r="431" customFormat="false" ht="15" hidden="false" customHeight="false" outlineLevel="0" collapsed="false">
      <c r="A431" s="44" t="n">
        <v>423</v>
      </c>
      <c r="B431" s="45" t="n">
        <f aca="false">IF(Setup!$C$7="Every month",EDATE(Setup!$C$8,($A431-1)),IF(Setup!$C$7="Twice a month",DATE(YEAR(Setup!$C$8),MONTH(Setup!$C$8)+INT((($A431-1)+Setup!$C$41)/2),MIN(IF(MOD(($A431-1)+Setup!$C$41,2)=0,Setup!$C$39,Setup!$C$40),DAY(EOMONTH(DATE(YEAR(Setup!$C$8),MONTH(Setup!$C$8)+INT((($A431-1)+Setup!$C$41)/2),1),0)))),Setup!$C$8+($A431-1)*IF(Setup!$C$7="Every week",7,14)))</f>
        <v>52233</v>
      </c>
      <c r="C431" s="45" t="n">
        <f aca="false">IF(Setup!$C$7="Every month",EDATE(Setup!$C$8,$A431),IF(Setup!$C$7="Twice a month",DATE(YEAR(Setup!$C$8),MONTH(Setup!$C$8)+INT(($A431+Setup!$C$41)/2),MIN(IF(MOD($A431+Setup!$C$41,2)=0,Setup!$C$39,Setup!$C$40),DAY(EOMONTH(DATE(YEAR(Setup!$C$8),MONTH(Setup!$C$8)+INT(($A431+Setup!$C$41)/2),1),0)))),Setup!$C$8+$A431*IF(Setup!$C$7="Every week",7,14)))</f>
        <v>52247</v>
      </c>
      <c r="D431" s="46"/>
      <c r="E431" s="47"/>
      <c r="F431" s="47"/>
      <c r="G431" s="47"/>
      <c r="H431" s="47"/>
      <c r="I431" s="48" t="n">
        <f aca="false">N(Setup!$C$11)+N(E431)</f>
        <v>100</v>
      </c>
      <c r="J431" s="48" t="n">
        <f aca="false">MIN(Setup!$C$37,MAX(I431,0))</f>
        <v>9.23076923076923</v>
      </c>
      <c r="K431" s="48" t="n">
        <f aca="false">MIN(MAX(N(Setup!$C$14)-L430,0),MAX(I431-J431,0))</f>
        <v>0</v>
      </c>
      <c r="L431" s="48" t="n">
        <f aca="false">L430+K431-N(G431)</f>
        <v>500</v>
      </c>
      <c r="M431" s="48" t="n">
        <f aca="false">M430+J431-N(H431)</f>
        <v>3904.61538461536</v>
      </c>
      <c r="N431" s="48" t="n">
        <f aca="false">SUM(BX431:DU431)</f>
        <v>0</v>
      </c>
      <c r="O431" s="48" t="n">
        <f aca="false">SUM(Z431:BW431)-N431</f>
        <v>25</v>
      </c>
      <c r="P431" s="48" t="n">
        <f aca="false">MAX(I431-J431-K431,0)+O431</f>
        <v>115.769230769231</v>
      </c>
      <c r="Q431" s="48" t="n">
        <f aca="false">SUM(DV431:FS431)</f>
        <v>0</v>
      </c>
      <c r="R431" s="49" t="n">
        <f aca="false">N431+J431+K431+Q431</f>
        <v>9.23076923076923</v>
      </c>
      <c r="S431" s="48" t="n">
        <f aca="false">T431-T430-N(F431)+N431+Q431</f>
        <v>0</v>
      </c>
      <c r="T431" s="49" t="n">
        <f aca="false">SUM(FT431:HQ431)</f>
        <v>0</v>
      </c>
      <c r="U431" s="44" t="str">
        <f aca="false">IF(T430&lt;0.005,"",INDEX(Helpers!$C$2:$C$51,IF(_xlfn.MINIFS($DV$6:$FS$6,DV431:FS431,"&gt;0.005")=0,V431,_xlfn.MINIFS($DV$6:$FS$6,DV431:FS431,"&gt;0.005"))))</f>
        <v/>
      </c>
      <c r="V431" s="44" t="n">
        <f aca="false">IF(_xlfn.MINIFS($FT$6:$HQ$6,FT430:HQ430,"&gt;0.005")=0,1,_xlfn.MINIFS($FT$6:$HQ$6,FT430:HQ430,"&gt;0.005"))</f>
        <v>1</v>
      </c>
      <c r="W431" s="44" t="n">
        <f aca="false">IF(AND(D431&lt;&gt;"Paid",T430&gt;0.005),1,0)</f>
        <v>0</v>
      </c>
      <c r="X431" s="48" t="n">
        <f aca="false">SUMPRODUCT(((Helpers!$G$2:$G$51*(1+(Helpers!$D$2:$D$51+0.000000001)/12)^(($B431-Setup!$C$8)/(365.25/12))-Helpers!$E$2:$E$51*((1+(Helpers!$D$2:$D$51+0.000000001)/12)^(($B431-Setup!$C$8)/(365.25/12))-1)/((Helpers!$D$2:$D$51+0.000000001)/12))&gt;0)*(Helpers!$G$2:$G$51*(1+(Helpers!$D$2:$D$51+0.000000001)/12)^(($B431-Setup!$C$8)/(365.25/12))-Helpers!$E$2:$E$51*((1+(Helpers!$D$2:$D$51+0.000000001)/12)^(($B431-Setup!$C$8)/(365.25/12))-1)/((Helpers!$D$2:$D$51+0.000000001)/12)))</f>
        <v>0</v>
      </c>
      <c r="Y431" s="48"/>
      <c r="Z431" s="48" t="n">
        <f aca="false">IF(OR(N(Z$5)=0,Z$6=""),0,Z$5*((DATE(YEAR($B431),MONTH($B431),MIN(Z$6,DAY(EOMONTH($B431,0))))&gt;=$B431)*(DATE(YEAR($B431),MONTH($B431),MIN(Z$6,DAY(EOMONTH($B431,0))))&lt;$C431)+(DATE(YEAR($B431),MONTH($B431)+1,MIN(Z$6,DAY(EOMONTH($B431,1))))&gt;=$B431)*(DATE(YEAR($B431),MONTH($B431)+1,MIN(Z$6,DAY(EOMONTH($B431,1))))&lt;$C431)))</f>
        <v>25</v>
      </c>
      <c r="AA431" s="48" t="n">
        <f aca="false">IF(OR(N(AA$5)=0,AA$6=""),0,AA$5*((DATE(YEAR($B431),MONTH($B431),MIN(AA$6,DAY(EOMONTH($B431,0))))&gt;=$B431)*(DATE(YEAR($B431),MONTH($B431),MIN(AA$6,DAY(EOMONTH($B431,0))))&lt;$C431)+(DATE(YEAR($B431),MONTH($B431)+1,MIN(AA$6,DAY(EOMONTH($B431,1))))&gt;=$B431)*(DATE(YEAR($B431),MONTH($B431)+1,MIN(AA$6,DAY(EOMONTH($B431,1))))&lt;$C431)))</f>
        <v>0</v>
      </c>
      <c r="AB431" s="48" t="n">
        <f aca="false">IF(OR(N(AB$5)=0,AB$6=""),0,AB$5*((DATE(YEAR($B431),MONTH($B431),MIN(AB$6,DAY(EOMONTH($B431,0))))&gt;=$B431)*(DATE(YEAR($B431),MONTH($B431),MIN(AB$6,DAY(EOMONTH($B431,0))))&lt;$C431)+(DATE(YEAR($B431),MONTH($B431)+1,MIN(AB$6,DAY(EOMONTH($B431,1))))&gt;=$B431)*(DATE(YEAR($B431),MONTH($B431)+1,MIN(AB$6,DAY(EOMONTH($B431,1))))&lt;$C431)))</f>
        <v>0</v>
      </c>
      <c r="AC431" s="48" t="n">
        <f aca="false">IF(OR(N(AC$5)=0,AC$6=""),0,AC$5*((DATE(YEAR($B431),MONTH($B431),MIN(AC$6,DAY(EOMONTH($B431,0))))&gt;=$B431)*(DATE(YEAR($B431),MONTH($B431),MIN(AC$6,DAY(EOMONTH($B431,0))))&lt;$C431)+(DATE(YEAR($B431),MONTH($B431)+1,MIN(AC$6,DAY(EOMONTH($B431,1))))&gt;=$B431)*(DATE(YEAR($B431),MONTH($B431)+1,MIN(AC$6,DAY(EOMONTH($B431,1))))&lt;$C431)))</f>
        <v>0</v>
      </c>
      <c r="AD431" s="48" t="n">
        <f aca="false">IF(OR(N(AD$5)=0,AD$6=""),0,AD$5*((DATE(YEAR($B431),MONTH($B431),MIN(AD$6,DAY(EOMONTH($B431,0))))&gt;=$B431)*(DATE(YEAR($B431),MONTH($B431),MIN(AD$6,DAY(EOMONTH($B431,0))))&lt;$C431)+(DATE(YEAR($B431),MONTH($B431)+1,MIN(AD$6,DAY(EOMONTH($B431,1))))&gt;=$B431)*(DATE(YEAR($B431),MONTH($B431)+1,MIN(AD$6,DAY(EOMONTH($B431,1))))&lt;$C431)))</f>
        <v>0</v>
      </c>
      <c r="AE431" s="48" t="n">
        <f aca="false">IF(OR(N(AE$5)=0,AE$6=""),0,AE$5*((DATE(YEAR($B431),MONTH($B431),MIN(AE$6,DAY(EOMONTH($B431,0))))&gt;=$B431)*(DATE(YEAR($B431),MONTH($B431),MIN(AE$6,DAY(EOMONTH($B431,0))))&lt;$C431)+(DATE(YEAR($B431),MONTH($B431)+1,MIN(AE$6,DAY(EOMONTH($B431,1))))&gt;=$B431)*(DATE(YEAR($B431),MONTH($B431)+1,MIN(AE$6,DAY(EOMONTH($B431,1))))&lt;$C431)))</f>
        <v>0</v>
      </c>
      <c r="AF431" s="48" t="n">
        <f aca="false">IF(OR(N(AF$5)=0,AF$6=""),0,AF$5*((DATE(YEAR($B431),MONTH($B431),MIN(AF$6,DAY(EOMONTH($B431,0))))&gt;=$B431)*(DATE(YEAR($B431),MONTH($B431),MIN(AF$6,DAY(EOMONTH($B431,0))))&lt;$C431)+(DATE(YEAR($B431),MONTH($B431)+1,MIN(AF$6,DAY(EOMONTH($B431,1))))&gt;=$B431)*(DATE(YEAR($B431),MONTH($B431)+1,MIN(AF$6,DAY(EOMONTH($B431,1))))&lt;$C431)))</f>
        <v>0</v>
      </c>
      <c r="AG431" s="48" t="n">
        <f aca="false">IF(OR(N(AG$5)=0,AG$6=""),0,AG$5*((DATE(YEAR($B431),MONTH($B431),MIN(AG$6,DAY(EOMONTH($B431,0))))&gt;=$B431)*(DATE(YEAR($B431),MONTH($B431),MIN(AG$6,DAY(EOMONTH($B431,0))))&lt;$C431)+(DATE(YEAR($B431),MONTH($B431)+1,MIN(AG$6,DAY(EOMONTH($B431,1))))&gt;=$B431)*(DATE(YEAR($B431),MONTH($B431)+1,MIN(AG$6,DAY(EOMONTH($B431,1))))&lt;$C431)))</f>
        <v>0</v>
      </c>
      <c r="AH431" s="48" t="n">
        <f aca="false">IF(OR(N(AH$5)=0,AH$6=""),0,AH$5*((DATE(YEAR($B431),MONTH($B431),MIN(AH$6,DAY(EOMONTH($B431,0))))&gt;=$B431)*(DATE(YEAR($B431),MONTH($B431),MIN(AH$6,DAY(EOMONTH($B431,0))))&lt;$C431)+(DATE(YEAR($B431),MONTH($B431)+1,MIN(AH$6,DAY(EOMONTH($B431,1))))&gt;=$B431)*(DATE(YEAR($B431),MONTH($B431)+1,MIN(AH$6,DAY(EOMONTH($B431,1))))&lt;$C431)))</f>
        <v>0</v>
      </c>
      <c r="AI431" s="48" t="n">
        <f aca="false">IF(OR(N(AI$5)=0,AI$6=""),0,AI$5*((DATE(YEAR($B431),MONTH($B431),MIN(AI$6,DAY(EOMONTH($B431,0))))&gt;=$B431)*(DATE(YEAR($B431),MONTH($B431),MIN(AI$6,DAY(EOMONTH($B431,0))))&lt;$C431)+(DATE(YEAR($B431),MONTH($B431)+1,MIN(AI$6,DAY(EOMONTH($B431,1))))&gt;=$B431)*(DATE(YEAR($B431),MONTH($B431)+1,MIN(AI$6,DAY(EOMONTH($B431,1))))&lt;$C431)))</f>
        <v>0</v>
      </c>
      <c r="AJ431" s="48" t="n">
        <f aca="false">IF(OR(N(AJ$5)=0,AJ$6=""),0,AJ$5*((DATE(YEAR($B431),MONTH($B431),MIN(AJ$6,DAY(EOMONTH($B431,0))))&gt;=$B431)*(DATE(YEAR($B431),MONTH($B431),MIN(AJ$6,DAY(EOMONTH($B431,0))))&lt;$C431)+(DATE(YEAR($B431),MONTH($B431)+1,MIN(AJ$6,DAY(EOMONTH($B431,1))))&gt;=$B431)*(DATE(YEAR($B431),MONTH($B431)+1,MIN(AJ$6,DAY(EOMONTH($B431,1))))&lt;$C431)))</f>
        <v>0</v>
      </c>
      <c r="AK431" s="48" t="n">
        <f aca="false">IF(OR(N(AK$5)=0,AK$6=""),0,AK$5*((DATE(YEAR($B431),MONTH($B431),MIN(AK$6,DAY(EOMONTH($B431,0))))&gt;=$B431)*(DATE(YEAR($B431),MONTH($B431),MIN(AK$6,DAY(EOMONTH($B431,0))))&lt;$C431)+(DATE(YEAR($B431),MONTH($B431)+1,MIN(AK$6,DAY(EOMONTH($B431,1))))&gt;=$B431)*(DATE(YEAR($B431),MONTH($B431)+1,MIN(AK$6,DAY(EOMONTH($B431,1))))&lt;$C431)))</f>
        <v>0</v>
      </c>
      <c r="AL431" s="48" t="n">
        <f aca="false">IF(OR(N(AL$5)=0,AL$6=""),0,AL$5*((DATE(YEAR($B431),MONTH($B431),MIN(AL$6,DAY(EOMONTH($B431,0))))&gt;=$B431)*(DATE(YEAR($B431),MONTH($B431),MIN(AL$6,DAY(EOMONTH($B431,0))))&lt;$C431)+(DATE(YEAR($B431),MONTH($B431)+1,MIN(AL$6,DAY(EOMONTH($B431,1))))&gt;=$B431)*(DATE(YEAR($B431),MONTH($B431)+1,MIN(AL$6,DAY(EOMONTH($B431,1))))&lt;$C431)))</f>
        <v>0</v>
      </c>
      <c r="AM431" s="48" t="n">
        <f aca="false">IF(OR(N(AM$5)=0,AM$6=""),0,AM$5*((DATE(YEAR($B431),MONTH($B431),MIN(AM$6,DAY(EOMONTH($B431,0))))&gt;=$B431)*(DATE(YEAR($B431),MONTH($B431),MIN(AM$6,DAY(EOMONTH($B431,0))))&lt;$C431)+(DATE(YEAR($B431),MONTH($B431)+1,MIN(AM$6,DAY(EOMONTH($B431,1))))&gt;=$B431)*(DATE(YEAR($B431),MONTH($B431)+1,MIN(AM$6,DAY(EOMONTH($B431,1))))&lt;$C431)))</f>
        <v>0</v>
      </c>
      <c r="AN431" s="48" t="n">
        <f aca="false">IF(OR(N(AN$5)=0,AN$6=""),0,AN$5*((DATE(YEAR($B431),MONTH($B431),MIN(AN$6,DAY(EOMONTH($B431,0))))&gt;=$B431)*(DATE(YEAR($B431),MONTH($B431),MIN(AN$6,DAY(EOMONTH($B431,0))))&lt;$C431)+(DATE(YEAR($B431),MONTH($B431)+1,MIN(AN$6,DAY(EOMONTH($B431,1))))&gt;=$B431)*(DATE(YEAR($B431),MONTH($B431)+1,MIN(AN$6,DAY(EOMONTH($B431,1))))&lt;$C431)))</f>
        <v>0</v>
      </c>
      <c r="AO431" s="48" t="n">
        <f aca="false">IF(OR(N(AO$5)=0,AO$6=""),0,AO$5*((DATE(YEAR($B431),MONTH($B431),MIN(AO$6,DAY(EOMONTH($B431,0))))&gt;=$B431)*(DATE(YEAR($B431),MONTH($B431),MIN(AO$6,DAY(EOMONTH($B431,0))))&lt;$C431)+(DATE(YEAR($B431),MONTH($B431)+1,MIN(AO$6,DAY(EOMONTH($B431,1))))&gt;=$B431)*(DATE(YEAR($B431),MONTH($B431)+1,MIN(AO$6,DAY(EOMONTH($B431,1))))&lt;$C431)))</f>
        <v>0</v>
      </c>
      <c r="AP431" s="48" t="n">
        <f aca="false">IF(OR(N(AP$5)=0,AP$6=""),0,AP$5*((DATE(YEAR($B431),MONTH($B431),MIN(AP$6,DAY(EOMONTH($B431,0))))&gt;=$B431)*(DATE(YEAR($B431),MONTH($B431),MIN(AP$6,DAY(EOMONTH($B431,0))))&lt;$C431)+(DATE(YEAR($B431),MONTH($B431)+1,MIN(AP$6,DAY(EOMONTH($B431,1))))&gt;=$B431)*(DATE(YEAR($B431),MONTH($B431)+1,MIN(AP$6,DAY(EOMONTH($B431,1))))&lt;$C431)))</f>
        <v>0</v>
      </c>
      <c r="AQ431" s="48" t="n">
        <f aca="false">IF(OR(N(AQ$5)=0,AQ$6=""),0,AQ$5*((DATE(YEAR($B431),MONTH($B431),MIN(AQ$6,DAY(EOMONTH($B431,0))))&gt;=$B431)*(DATE(YEAR($B431),MONTH($B431),MIN(AQ$6,DAY(EOMONTH($B431,0))))&lt;$C431)+(DATE(YEAR($B431),MONTH($B431)+1,MIN(AQ$6,DAY(EOMONTH($B431,1))))&gt;=$B431)*(DATE(YEAR($B431),MONTH($B431)+1,MIN(AQ$6,DAY(EOMONTH($B431,1))))&lt;$C431)))</f>
        <v>0</v>
      </c>
      <c r="AR431" s="48" t="n">
        <f aca="false">IF(OR(N(AR$5)=0,AR$6=""),0,AR$5*((DATE(YEAR($B431),MONTH($B431),MIN(AR$6,DAY(EOMONTH($B431,0))))&gt;=$B431)*(DATE(YEAR($B431),MONTH($B431),MIN(AR$6,DAY(EOMONTH($B431,0))))&lt;$C431)+(DATE(YEAR($B431),MONTH($B431)+1,MIN(AR$6,DAY(EOMONTH($B431,1))))&gt;=$B431)*(DATE(YEAR($B431),MONTH($B431)+1,MIN(AR$6,DAY(EOMONTH($B431,1))))&lt;$C431)))</f>
        <v>0</v>
      </c>
      <c r="AS431" s="48" t="n">
        <f aca="false">IF(OR(N(AS$5)=0,AS$6=""),0,AS$5*((DATE(YEAR($B431),MONTH($B431),MIN(AS$6,DAY(EOMONTH($B431,0))))&gt;=$B431)*(DATE(YEAR($B431),MONTH($B431),MIN(AS$6,DAY(EOMONTH($B431,0))))&lt;$C431)+(DATE(YEAR($B431),MONTH($B431)+1,MIN(AS$6,DAY(EOMONTH($B431,1))))&gt;=$B431)*(DATE(YEAR($B431),MONTH($B431)+1,MIN(AS$6,DAY(EOMONTH($B431,1))))&lt;$C431)))</f>
        <v>0</v>
      </c>
      <c r="AT431" s="48" t="n">
        <f aca="false">IF(OR(N(AT$5)=0,AT$6=""),0,AT$5*((DATE(YEAR($B431),MONTH($B431),MIN(AT$6,DAY(EOMONTH($B431,0))))&gt;=$B431)*(DATE(YEAR($B431),MONTH($B431),MIN(AT$6,DAY(EOMONTH($B431,0))))&lt;$C431)+(DATE(YEAR($B431),MONTH($B431)+1,MIN(AT$6,DAY(EOMONTH($B431,1))))&gt;=$B431)*(DATE(YEAR($B431),MONTH($B431)+1,MIN(AT$6,DAY(EOMONTH($B431,1))))&lt;$C431)))</f>
        <v>0</v>
      </c>
      <c r="AU431" s="48" t="n">
        <f aca="false">IF(OR(N(AU$5)=0,AU$6=""),0,AU$5*((DATE(YEAR($B431),MONTH($B431),MIN(AU$6,DAY(EOMONTH($B431,0))))&gt;=$B431)*(DATE(YEAR($B431),MONTH($B431),MIN(AU$6,DAY(EOMONTH($B431,0))))&lt;$C431)+(DATE(YEAR($B431),MONTH($B431)+1,MIN(AU$6,DAY(EOMONTH($B431,1))))&gt;=$B431)*(DATE(YEAR($B431),MONTH($B431)+1,MIN(AU$6,DAY(EOMONTH($B431,1))))&lt;$C431)))</f>
        <v>0</v>
      </c>
      <c r="AV431" s="48" t="n">
        <f aca="false">IF(OR(N(AV$5)=0,AV$6=""),0,AV$5*((DATE(YEAR($B431),MONTH($B431),MIN(AV$6,DAY(EOMONTH($B431,0))))&gt;=$B431)*(DATE(YEAR($B431),MONTH($B431),MIN(AV$6,DAY(EOMONTH($B431,0))))&lt;$C431)+(DATE(YEAR($B431),MONTH($B431)+1,MIN(AV$6,DAY(EOMONTH($B431,1))))&gt;=$B431)*(DATE(YEAR($B431),MONTH($B431)+1,MIN(AV$6,DAY(EOMONTH($B431,1))))&lt;$C431)))</f>
        <v>0</v>
      </c>
      <c r="AW431" s="48" t="n">
        <f aca="false">IF(OR(N(AW$5)=0,AW$6=""),0,AW$5*((DATE(YEAR($B431),MONTH($B431),MIN(AW$6,DAY(EOMONTH($B431,0))))&gt;=$B431)*(DATE(YEAR($B431),MONTH($B431),MIN(AW$6,DAY(EOMONTH($B431,0))))&lt;$C431)+(DATE(YEAR($B431),MONTH($B431)+1,MIN(AW$6,DAY(EOMONTH($B431,1))))&gt;=$B431)*(DATE(YEAR($B431),MONTH($B431)+1,MIN(AW$6,DAY(EOMONTH($B431,1))))&lt;$C431)))</f>
        <v>0</v>
      </c>
      <c r="AX431" s="48" t="n">
        <f aca="false">IF(OR(N(AX$5)=0,AX$6=""),0,AX$5*((DATE(YEAR($B431),MONTH($B431),MIN(AX$6,DAY(EOMONTH($B431,0))))&gt;=$B431)*(DATE(YEAR($B431),MONTH($B431),MIN(AX$6,DAY(EOMONTH($B431,0))))&lt;$C431)+(DATE(YEAR($B431),MONTH($B431)+1,MIN(AX$6,DAY(EOMONTH($B431,1))))&gt;=$B431)*(DATE(YEAR($B431),MONTH($B431)+1,MIN(AX$6,DAY(EOMONTH($B431,1))))&lt;$C431)))</f>
        <v>0</v>
      </c>
      <c r="AY431" s="48" t="n">
        <f aca="false">IF(OR(N(AY$5)=0,AY$6=""),0,AY$5*((DATE(YEAR($B431),MONTH($B431),MIN(AY$6,DAY(EOMONTH($B431,0))))&gt;=$B431)*(DATE(YEAR($B431),MONTH($B431),MIN(AY$6,DAY(EOMONTH($B431,0))))&lt;$C431)+(DATE(YEAR($B431),MONTH($B431)+1,MIN(AY$6,DAY(EOMONTH($B431,1))))&gt;=$B431)*(DATE(YEAR($B431),MONTH($B431)+1,MIN(AY$6,DAY(EOMONTH($B431,1))))&lt;$C431)))</f>
        <v>0</v>
      </c>
      <c r="AZ431" s="48" t="n">
        <f aca="false">IF(OR(N(AZ$5)=0,AZ$6=""),0,AZ$5*((DATE(YEAR($B431),MONTH($B431),MIN(AZ$6,DAY(EOMONTH($B431,0))))&gt;=$B431)*(DATE(YEAR($B431),MONTH($B431),MIN(AZ$6,DAY(EOMONTH($B431,0))))&lt;$C431)+(DATE(YEAR($B431),MONTH($B431)+1,MIN(AZ$6,DAY(EOMONTH($B431,1))))&gt;=$B431)*(DATE(YEAR($B431),MONTH($B431)+1,MIN(AZ$6,DAY(EOMONTH($B431,1))))&lt;$C431)))</f>
        <v>0</v>
      </c>
      <c r="BA431" s="48" t="n">
        <f aca="false">IF(OR(N(BA$5)=0,BA$6=""),0,BA$5*((DATE(YEAR($B431),MONTH($B431),MIN(BA$6,DAY(EOMONTH($B431,0))))&gt;=$B431)*(DATE(YEAR($B431),MONTH($B431),MIN(BA$6,DAY(EOMONTH($B431,0))))&lt;$C431)+(DATE(YEAR($B431),MONTH($B431)+1,MIN(BA$6,DAY(EOMONTH($B431,1))))&gt;=$B431)*(DATE(YEAR($B431),MONTH($B431)+1,MIN(BA$6,DAY(EOMONTH($B431,1))))&lt;$C431)))</f>
        <v>0</v>
      </c>
      <c r="BB431" s="48" t="n">
        <f aca="false">IF(OR(N(BB$5)=0,BB$6=""),0,BB$5*((DATE(YEAR($B431),MONTH($B431),MIN(BB$6,DAY(EOMONTH($B431,0))))&gt;=$B431)*(DATE(YEAR($B431),MONTH($B431),MIN(BB$6,DAY(EOMONTH($B431,0))))&lt;$C431)+(DATE(YEAR($B431),MONTH($B431)+1,MIN(BB$6,DAY(EOMONTH($B431,1))))&gt;=$B431)*(DATE(YEAR($B431),MONTH($B431)+1,MIN(BB$6,DAY(EOMONTH($B431,1))))&lt;$C431)))</f>
        <v>0</v>
      </c>
      <c r="BC431" s="48" t="n">
        <f aca="false">IF(OR(N(BC$5)=0,BC$6=""),0,BC$5*((DATE(YEAR($B431),MONTH($B431),MIN(BC$6,DAY(EOMONTH($B431,0))))&gt;=$B431)*(DATE(YEAR($B431),MONTH($B431),MIN(BC$6,DAY(EOMONTH($B431,0))))&lt;$C431)+(DATE(YEAR($B431),MONTH($B431)+1,MIN(BC$6,DAY(EOMONTH($B431,1))))&gt;=$B431)*(DATE(YEAR($B431),MONTH($B431)+1,MIN(BC$6,DAY(EOMONTH($B431,1))))&lt;$C431)))</f>
        <v>0</v>
      </c>
      <c r="BD431" s="48" t="n">
        <f aca="false">IF(OR(N(BD$5)=0,BD$6=""),0,BD$5*((DATE(YEAR($B431),MONTH($B431),MIN(BD$6,DAY(EOMONTH($B431,0))))&gt;=$B431)*(DATE(YEAR($B431),MONTH($B431),MIN(BD$6,DAY(EOMONTH($B431,0))))&lt;$C431)+(DATE(YEAR($B431),MONTH($B431)+1,MIN(BD$6,DAY(EOMONTH($B431,1))))&gt;=$B431)*(DATE(YEAR($B431),MONTH($B431)+1,MIN(BD$6,DAY(EOMONTH($B431,1))))&lt;$C431)))</f>
        <v>0</v>
      </c>
      <c r="BE431" s="48" t="n">
        <f aca="false">IF(OR(N(BE$5)=0,BE$6=""),0,BE$5*((DATE(YEAR($B431),MONTH($B431),MIN(BE$6,DAY(EOMONTH($B431,0))))&gt;=$B431)*(DATE(YEAR($B431),MONTH($B431),MIN(BE$6,DAY(EOMONTH($B431,0))))&lt;$C431)+(DATE(YEAR($B431),MONTH($B431)+1,MIN(BE$6,DAY(EOMONTH($B431,1))))&gt;=$B431)*(DATE(YEAR($B431),MONTH($B431)+1,MIN(BE$6,DAY(EOMONTH($B431,1))))&lt;$C431)))</f>
        <v>0</v>
      </c>
      <c r="BF431" s="48" t="n">
        <f aca="false">IF(OR(N(BF$5)=0,BF$6=""),0,BF$5*((DATE(YEAR($B431),MONTH($B431),MIN(BF$6,DAY(EOMONTH($B431,0))))&gt;=$B431)*(DATE(YEAR($B431),MONTH($B431),MIN(BF$6,DAY(EOMONTH($B431,0))))&lt;$C431)+(DATE(YEAR($B431),MONTH($B431)+1,MIN(BF$6,DAY(EOMONTH($B431,1))))&gt;=$B431)*(DATE(YEAR($B431),MONTH($B431)+1,MIN(BF$6,DAY(EOMONTH($B431,1))))&lt;$C431)))</f>
        <v>0</v>
      </c>
      <c r="BG431" s="48" t="n">
        <f aca="false">IF(OR(N(BG$5)=0,BG$6=""),0,BG$5*((DATE(YEAR($B431),MONTH($B431),MIN(BG$6,DAY(EOMONTH($B431,0))))&gt;=$B431)*(DATE(YEAR($B431),MONTH($B431),MIN(BG$6,DAY(EOMONTH($B431,0))))&lt;$C431)+(DATE(YEAR($B431),MONTH($B431)+1,MIN(BG$6,DAY(EOMONTH($B431,1))))&gt;=$B431)*(DATE(YEAR($B431),MONTH($B431)+1,MIN(BG$6,DAY(EOMONTH($B431,1))))&lt;$C431)))</f>
        <v>0</v>
      </c>
      <c r="BH431" s="48" t="n">
        <f aca="false">IF(OR(N(BH$5)=0,BH$6=""),0,BH$5*((DATE(YEAR($B431),MONTH($B431),MIN(BH$6,DAY(EOMONTH($B431,0))))&gt;=$B431)*(DATE(YEAR($B431),MONTH($B431),MIN(BH$6,DAY(EOMONTH($B431,0))))&lt;$C431)+(DATE(YEAR($B431),MONTH($B431)+1,MIN(BH$6,DAY(EOMONTH($B431,1))))&gt;=$B431)*(DATE(YEAR($B431),MONTH($B431)+1,MIN(BH$6,DAY(EOMONTH($B431,1))))&lt;$C431)))</f>
        <v>0</v>
      </c>
      <c r="BI431" s="48" t="n">
        <f aca="false">IF(OR(N(BI$5)=0,BI$6=""),0,BI$5*((DATE(YEAR($B431),MONTH($B431),MIN(BI$6,DAY(EOMONTH($B431,0))))&gt;=$B431)*(DATE(YEAR($B431),MONTH($B431),MIN(BI$6,DAY(EOMONTH($B431,0))))&lt;$C431)+(DATE(YEAR($B431),MONTH($B431)+1,MIN(BI$6,DAY(EOMONTH($B431,1))))&gt;=$B431)*(DATE(YEAR($B431),MONTH($B431)+1,MIN(BI$6,DAY(EOMONTH($B431,1))))&lt;$C431)))</f>
        <v>0</v>
      </c>
      <c r="BJ431" s="48" t="n">
        <f aca="false">IF(OR(N(BJ$5)=0,BJ$6=""),0,BJ$5*((DATE(YEAR($B431),MONTH($B431),MIN(BJ$6,DAY(EOMONTH($B431,0))))&gt;=$B431)*(DATE(YEAR($B431),MONTH($B431),MIN(BJ$6,DAY(EOMONTH($B431,0))))&lt;$C431)+(DATE(YEAR($B431),MONTH($B431)+1,MIN(BJ$6,DAY(EOMONTH($B431,1))))&gt;=$B431)*(DATE(YEAR($B431),MONTH($B431)+1,MIN(BJ$6,DAY(EOMONTH($B431,1))))&lt;$C431)))</f>
        <v>0</v>
      </c>
      <c r="BK431" s="48" t="n">
        <f aca="false">IF(OR(N(BK$5)=0,BK$6=""),0,BK$5*((DATE(YEAR($B431),MONTH($B431),MIN(BK$6,DAY(EOMONTH($B431,0))))&gt;=$B431)*(DATE(YEAR($B431),MONTH($B431),MIN(BK$6,DAY(EOMONTH($B431,0))))&lt;$C431)+(DATE(YEAR($B431),MONTH($B431)+1,MIN(BK$6,DAY(EOMONTH($B431,1))))&gt;=$B431)*(DATE(YEAR($B431),MONTH($B431)+1,MIN(BK$6,DAY(EOMONTH($B431,1))))&lt;$C431)))</f>
        <v>0</v>
      </c>
      <c r="BL431" s="48" t="n">
        <f aca="false">IF(OR(N(BL$5)=0,BL$6=""),0,BL$5*((DATE(YEAR($B431),MONTH($B431),MIN(BL$6,DAY(EOMONTH($B431,0))))&gt;=$B431)*(DATE(YEAR($B431),MONTH($B431),MIN(BL$6,DAY(EOMONTH($B431,0))))&lt;$C431)+(DATE(YEAR($B431),MONTH($B431)+1,MIN(BL$6,DAY(EOMONTH($B431,1))))&gt;=$B431)*(DATE(YEAR($B431),MONTH($B431)+1,MIN(BL$6,DAY(EOMONTH($B431,1))))&lt;$C431)))</f>
        <v>0</v>
      </c>
      <c r="BM431" s="48" t="n">
        <f aca="false">IF(OR(N(BM$5)=0,BM$6=""),0,BM$5*((DATE(YEAR($B431),MONTH($B431),MIN(BM$6,DAY(EOMONTH($B431,0))))&gt;=$B431)*(DATE(YEAR($B431),MONTH($B431),MIN(BM$6,DAY(EOMONTH($B431,0))))&lt;$C431)+(DATE(YEAR($B431),MONTH($B431)+1,MIN(BM$6,DAY(EOMONTH($B431,1))))&gt;=$B431)*(DATE(YEAR($B431),MONTH($B431)+1,MIN(BM$6,DAY(EOMONTH($B431,1))))&lt;$C431)))</f>
        <v>0</v>
      </c>
      <c r="BN431" s="48" t="n">
        <f aca="false">IF(OR(N(BN$5)=0,BN$6=""),0,BN$5*((DATE(YEAR($B431),MONTH($B431),MIN(BN$6,DAY(EOMONTH($B431,0))))&gt;=$B431)*(DATE(YEAR($B431),MONTH($B431),MIN(BN$6,DAY(EOMONTH($B431,0))))&lt;$C431)+(DATE(YEAR($B431),MONTH($B431)+1,MIN(BN$6,DAY(EOMONTH($B431,1))))&gt;=$B431)*(DATE(YEAR($B431),MONTH($B431)+1,MIN(BN$6,DAY(EOMONTH($B431,1))))&lt;$C431)))</f>
        <v>0</v>
      </c>
      <c r="BO431" s="48" t="n">
        <f aca="false">IF(OR(N(BO$5)=0,BO$6=""),0,BO$5*((DATE(YEAR($B431),MONTH($B431),MIN(BO$6,DAY(EOMONTH($B431,0))))&gt;=$B431)*(DATE(YEAR($B431),MONTH($B431),MIN(BO$6,DAY(EOMONTH($B431,0))))&lt;$C431)+(DATE(YEAR($B431),MONTH($B431)+1,MIN(BO$6,DAY(EOMONTH($B431,1))))&gt;=$B431)*(DATE(YEAR($B431),MONTH($B431)+1,MIN(BO$6,DAY(EOMONTH($B431,1))))&lt;$C431)))</f>
        <v>0</v>
      </c>
      <c r="BP431" s="48" t="n">
        <f aca="false">IF(OR(N(BP$5)=0,BP$6=""),0,BP$5*((DATE(YEAR($B431),MONTH($B431),MIN(BP$6,DAY(EOMONTH($B431,0))))&gt;=$B431)*(DATE(YEAR($B431),MONTH($B431),MIN(BP$6,DAY(EOMONTH($B431,0))))&lt;$C431)+(DATE(YEAR($B431),MONTH($B431)+1,MIN(BP$6,DAY(EOMONTH($B431,1))))&gt;=$B431)*(DATE(YEAR($B431),MONTH($B431)+1,MIN(BP$6,DAY(EOMONTH($B431,1))))&lt;$C431)))</f>
        <v>0</v>
      </c>
      <c r="BQ431" s="48" t="n">
        <f aca="false">IF(OR(N(BQ$5)=0,BQ$6=""),0,BQ$5*((DATE(YEAR($B431),MONTH($B431),MIN(BQ$6,DAY(EOMONTH($B431,0))))&gt;=$B431)*(DATE(YEAR($B431),MONTH($B431),MIN(BQ$6,DAY(EOMONTH($B431,0))))&lt;$C431)+(DATE(YEAR($B431),MONTH($B431)+1,MIN(BQ$6,DAY(EOMONTH($B431,1))))&gt;=$B431)*(DATE(YEAR($B431),MONTH($B431)+1,MIN(BQ$6,DAY(EOMONTH($B431,1))))&lt;$C431)))</f>
        <v>0</v>
      </c>
      <c r="BR431" s="48" t="n">
        <f aca="false">IF(OR(N(BR$5)=0,BR$6=""),0,BR$5*((DATE(YEAR($B431),MONTH($B431),MIN(BR$6,DAY(EOMONTH($B431,0))))&gt;=$B431)*(DATE(YEAR($B431),MONTH($B431),MIN(BR$6,DAY(EOMONTH($B431,0))))&lt;$C431)+(DATE(YEAR($B431),MONTH($B431)+1,MIN(BR$6,DAY(EOMONTH($B431,1))))&gt;=$B431)*(DATE(YEAR($B431),MONTH($B431)+1,MIN(BR$6,DAY(EOMONTH($B431,1))))&lt;$C431)))</f>
        <v>0</v>
      </c>
      <c r="BS431" s="48" t="n">
        <f aca="false">IF(OR(N(BS$5)=0,BS$6=""),0,BS$5*((DATE(YEAR($B431),MONTH($B431),MIN(BS$6,DAY(EOMONTH($B431,0))))&gt;=$B431)*(DATE(YEAR($B431),MONTH($B431),MIN(BS$6,DAY(EOMONTH($B431,0))))&lt;$C431)+(DATE(YEAR($B431),MONTH($B431)+1,MIN(BS$6,DAY(EOMONTH($B431,1))))&gt;=$B431)*(DATE(YEAR($B431),MONTH($B431)+1,MIN(BS$6,DAY(EOMONTH($B431,1))))&lt;$C431)))</f>
        <v>0</v>
      </c>
      <c r="BT431" s="48" t="n">
        <f aca="false">IF(OR(N(BT$5)=0,BT$6=""),0,BT$5*((DATE(YEAR($B431),MONTH($B431),MIN(BT$6,DAY(EOMONTH($B431,0))))&gt;=$B431)*(DATE(YEAR($B431),MONTH($B431),MIN(BT$6,DAY(EOMONTH($B431,0))))&lt;$C431)+(DATE(YEAR($B431),MONTH($B431)+1,MIN(BT$6,DAY(EOMONTH($B431,1))))&gt;=$B431)*(DATE(YEAR($B431),MONTH($B431)+1,MIN(BT$6,DAY(EOMONTH($B431,1))))&lt;$C431)))</f>
        <v>0</v>
      </c>
      <c r="BU431" s="48" t="n">
        <f aca="false">IF(OR(N(BU$5)=0,BU$6=""),0,BU$5*((DATE(YEAR($B431),MONTH($B431),MIN(BU$6,DAY(EOMONTH($B431,0))))&gt;=$B431)*(DATE(YEAR($B431),MONTH($B431),MIN(BU$6,DAY(EOMONTH($B431,0))))&lt;$C431)+(DATE(YEAR($B431),MONTH($B431)+1,MIN(BU$6,DAY(EOMONTH($B431,1))))&gt;=$B431)*(DATE(YEAR($B431),MONTH($B431)+1,MIN(BU$6,DAY(EOMONTH($B431,1))))&lt;$C431)))</f>
        <v>0</v>
      </c>
      <c r="BV431" s="48" t="n">
        <f aca="false">IF(OR(N(BV$5)=0,BV$6=""),0,BV$5*((DATE(YEAR($B431),MONTH($B431),MIN(BV$6,DAY(EOMONTH($B431,0))))&gt;=$B431)*(DATE(YEAR($B431),MONTH($B431),MIN(BV$6,DAY(EOMONTH($B431,0))))&lt;$C431)+(DATE(YEAR($B431),MONTH($B431)+1,MIN(BV$6,DAY(EOMONTH($B431,1))))&gt;=$B431)*(DATE(YEAR($B431),MONTH($B431)+1,MIN(BV$6,DAY(EOMONTH($B431,1))))&lt;$C431)))</f>
        <v>0</v>
      </c>
      <c r="BW431" s="48" t="n">
        <f aca="false">IF(OR(N(BW$5)=0,BW$6=""),0,BW$5*((DATE(YEAR($B431),MONTH($B431),MIN(BW$6,DAY(EOMONTH($B431,0))))&gt;=$B431)*(DATE(YEAR($B431),MONTH($B431),MIN(BW$6,DAY(EOMONTH($B431,0))))&lt;$C431)+(DATE(YEAR($B431),MONTH($B431)+1,MIN(BW$6,DAY(EOMONTH($B431,1))))&gt;=$B431)*(DATE(YEAR($B431),MONTH($B431)+1,MIN(BW$6,DAY(EOMONTH($B431,1))))&lt;$C431)))</f>
        <v>0</v>
      </c>
      <c r="BX431" s="48" t="n">
        <f aca="false">MIN(Z431,(FT430*(1+FT$5/Setup!$C$36)+IF($V431=1,N($F431),0)))</f>
        <v>0</v>
      </c>
      <c r="BY431" s="48" t="n">
        <f aca="false">MIN(AA431,(FU430*(1+FU$5/Setup!$C$36)+IF($V431=2,N($F431),0)))</f>
        <v>0</v>
      </c>
      <c r="BZ431" s="48" t="n">
        <f aca="false">MIN(AB431,(FV430*(1+FV$5/Setup!$C$36)+IF($V431=3,N($F431),0)))</f>
        <v>0</v>
      </c>
      <c r="CA431" s="48" t="n">
        <f aca="false">MIN(AC431,(FW430*(1+FW$5/Setup!$C$36)+IF($V431=4,N($F431),0)))</f>
        <v>0</v>
      </c>
      <c r="CB431" s="48" t="n">
        <f aca="false">MIN(AD431,(FX430*(1+FX$5/Setup!$C$36)+IF($V431=5,N($F431),0)))</f>
        <v>0</v>
      </c>
      <c r="CC431" s="48" t="n">
        <f aca="false">MIN(AE431,(FY430*(1+FY$5/Setup!$C$36)+IF($V431=6,N($F431),0)))</f>
        <v>0</v>
      </c>
      <c r="CD431" s="48" t="n">
        <f aca="false">MIN(AF431,(FZ430*(1+FZ$5/Setup!$C$36)+IF($V431=7,N($F431),0)))</f>
        <v>0</v>
      </c>
      <c r="CE431" s="48" t="n">
        <f aca="false">MIN(AG431,(GA430*(1+GA$5/Setup!$C$36)+IF($V431=8,N($F431),0)))</f>
        <v>0</v>
      </c>
      <c r="CF431" s="48" t="n">
        <f aca="false">MIN(AH431,(GB430*(1+GB$5/Setup!$C$36)+IF($V431=9,N($F431),0)))</f>
        <v>0</v>
      </c>
      <c r="CG431" s="48" t="n">
        <f aca="false">MIN(AI431,(GC430*(1+GC$5/Setup!$C$36)+IF($V431=10,N($F431),0)))</f>
        <v>0</v>
      </c>
      <c r="CH431" s="48" t="n">
        <f aca="false">MIN(AJ431,(GD430*(1+GD$5/Setup!$C$36)+IF($V431=11,N($F431),0)))</f>
        <v>0</v>
      </c>
      <c r="CI431" s="48" t="n">
        <f aca="false">MIN(AK431,(GE430*(1+GE$5/Setup!$C$36)+IF($V431=12,N($F431),0)))</f>
        <v>0</v>
      </c>
      <c r="CJ431" s="48" t="n">
        <f aca="false">MIN(AL431,(GF430*(1+GF$5/Setup!$C$36)+IF($V431=13,N($F431),0)))</f>
        <v>0</v>
      </c>
      <c r="CK431" s="48" t="n">
        <f aca="false">MIN(AM431,(GG430*(1+GG$5/Setup!$C$36)+IF($V431=14,N($F431),0)))</f>
        <v>0</v>
      </c>
      <c r="CL431" s="48" t="n">
        <f aca="false">MIN(AN431,(GH430*(1+GH$5/Setup!$C$36)+IF($V431=15,N($F431),0)))</f>
        <v>0</v>
      </c>
      <c r="CM431" s="48" t="n">
        <f aca="false">MIN(AO431,(GI430*(1+GI$5/Setup!$C$36)+IF($V431=16,N($F431),0)))</f>
        <v>0</v>
      </c>
      <c r="CN431" s="48" t="n">
        <f aca="false">MIN(AP431,(GJ430*(1+GJ$5/Setup!$C$36)+IF($V431=17,N($F431),0)))</f>
        <v>0</v>
      </c>
      <c r="CO431" s="48" t="n">
        <f aca="false">MIN(AQ431,(GK430*(1+GK$5/Setup!$C$36)+IF($V431=18,N($F431),0)))</f>
        <v>0</v>
      </c>
      <c r="CP431" s="48" t="n">
        <f aca="false">MIN(AR431,(GL430*(1+GL$5/Setup!$C$36)+IF($V431=19,N($F431),0)))</f>
        <v>0</v>
      </c>
      <c r="CQ431" s="48" t="n">
        <f aca="false">MIN(AS431,(GM430*(1+GM$5/Setup!$C$36)+IF($V431=20,N($F431),0)))</f>
        <v>0</v>
      </c>
      <c r="CR431" s="48" t="n">
        <f aca="false">MIN(AT431,(GN430*(1+GN$5/Setup!$C$36)+IF($V431=21,N($F431),0)))</f>
        <v>0</v>
      </c>
      <c r="CS431" s="48" t="n">
        <f aca="false">MIN(AU431,(GO430*(1+GO$5/Setup!$C$36)+IF($V431=22,N($F431),0)))</f>
        <v>0</v>
      </c>
      <c r="CT431" s="48" t="n">
        <f aca="false">MIN(AV431,(GP430*(1+GP$5/Setup!$C$36)+IF($V431=23,N($F431),0)))</f>
        <v>0</v>
      </c>
      <c r="CU431" s="48" t="n">
        <f aca="false">MIN(AW431,(GQ430*(1+GQ$5/Setup!$C$36)+IF($V431=24,N($F431),0)))</f>
        <v>0</v>
      </c>
      <c r="CV431" s="48" t="n">
        <f aca="false">MIN(AX431,(GR430*(1+GR$5/Setup!$C$36)+IF($V431=25,N($F431),0)))</f>
        <v>0</v>
      </c>
      <c r="CW431" s="48" t="n">
        <f aca="false">MIN(AY431,(GS430*(1+GS$5/Setup!$C$36)+IF($V431=26,N($F431),0)))</f>
        <v>0</v>
      </c>
      <c r="CX431" s="48" t="n">
        <f aca="false">MIN(AZ431,(GT430*(1+GT$5/Setup!$C$36)+IF($V431=27,N($F431),0)))</f>
        <v>0</v>
      </c>
      <c r="CY431" s="48" t="n">
        <f aca="false">MIN(BA431,(GU430*(1+GU$5/Setup!$C$36)+IF($V431=28,N($F431),0)))</f>
        <v>0</v>
      </c>
      <c r="CZ431" s="48" t="n">
        <f aca="false">MIN(BB431,(GV430*(1+GV$5/Setup!$C$36)+IF($V431=29,N($F431),0)))</f>
        <v>0</v>
      </c>
      <c r="DA431" s="48" t="n">
        <f aca="false">MIN(BC431,(GW430*(1+GW$5/Setup!$C$36)+IF($V431=30,N($F431),0)))</f>
        <v>0</v>
      </c>
      <c r="DB431" s="48" t="n">
        <f aca="false">MIN(BD431,(GX430*(1+GX$5/Setup!$C$36)+IF($V431=31,N($F431),0)))</f>
        <v>0</v>
      </c>
      <c r="DC431" s="48" t="n">
        <f aca="false">MIN(BE431,(GY430*(1+GY$5/Setup!$C$36)+IF($V431=32,N($F431),0)))</f>
        <v>0</v>
      </c>
      <c r="DD431" s="48" t="n">
        <f aca="false">MIN(BF431,(GZ430*(1+GZ$5/Setup!$C$36)+IF($V431=33,N($F431),0)))</f>
        <v>0</v>
      </c>
      <c r="DE431" s="48" t="n">
        <f aca="false">MIN(BG431,(HA430*(1+HA$5/Setup!$C$36)+IF($V431=34,N($F431),0)))</f>
        <v>0</v>
      </c>
      <c r="DF431" s="48" t="n">
        <f aca="false">MIN(BH431,(HB430*(1+HB$5/Setup!$C$36)+IF($V431=35,N($F431),0)))</f>
        <v>0</v>
      </c>
      <c r="DG431" s="48" t="n">
        <f aca="false">MIN(BI431,(HC430*(1+HC$5/Setup!$C$36)+IF($V431=36,N($F431),0)))</f>
        <v>0</v>
      </c>
      <c r="DH431" s="48" t="n">
        <f aca="false">MIN(BJ431,(HD430*(1+HD$5/Setup!$C$36)+IF($V431=37,N($F431),0)))</f>
        <v>0</v>
      </c>
      <c r="DI431" s="48" t="n">
        <f aca="false">MIN(BK431,(HE430*(1+HE$5/Setup!$C$36)+IF($V431=38,N($F431),0)))</f>
        <v>0</v>
      </c>
      <c r="DJ431" s="48" t="n">
        <f aca="false">MIN(BL431,(HF430*(1+HF$5/Setup!$C$36)+IF($V431=39,N($F431),0)))</f>
        <v>0</v>
      </c>
      <c r="DK431" s="48" t="n">
        <f aca="false">MIN(BM431,(HG430*(1+HG$5/Setup!$C$36)+IF($V431=40,N($F431),0)))</f>
        <v>0</v>
      </c>
      <c r="DL431" s="48" t="n">
        <f aca="false">MIN(BN431,(HH430*(1+HH$5/Setup!$C$36)+IF($V431=41,N($F431),0)))</f>
        <v>0</v>
      </c>
      <c r="DM431" s="48" t="n">
        <f aca="false">MIN(BO431,(HI430*(1+HI$5/Setup!$C$36)+IF($V431=42,N($F431),0)))</f>
        <v>0</v>
      </c>
      <c r="DN431" s="48" t="n">
        <f aca="false">MIN(BP431,(HJ430*(1+HJ$5/Setup!$C$36)+IF($V431=43,N($F431),0)))</f>
        <v>0</v>
      </c>
      <c r="DO431" s="48" t="n">
        <f aca="false">MIN(BQ431,(HK430*(1+HK$5/Setup!$C$36)+IF($V431=44,N($F431),0)))</f>
        <v>0</v>
      </c>
      <c r="DP431" s="48" t="n">
        <f aca="false">MIN(BR431,(HL430*(1+HL$5/Setup!$C$36)+IF($V431=45,N($F431),0)))</f>
        <v>0</v>
      </c>
      <c r="DQ431" s="48" t="n">
        <f aca="false">MIN(BS431,(HM430*(1+HM$5/Setup!$C$36)+IF($V431=46,N($F431),0)))</f>
        <v>0</v>
      </c>
      <c r="DR431" s="48" t="n">
        <f aca="false">MIN(BT431,(HN430*(1+HN$5/Setup!$C$36)+IF($V431=47,N($F431),0)))</f>
        <v>0</v>
      </c>
      <c r="DS431" s="48" t="n">
        <f aca="false">MIN(BU431,(HO430*(1+HO$5/Setup!$C$36)+IF($V431=48,N($F431),0)))</f>
        <v>0</v>
      </c>
      <c r="DT431" s="48" t="n">
        <f aca="false">MIN(BV431,(HP430*(1+HP$5/Setup!$C$36)+IF($V431=49,N($F431),0)))</f>
        <v>0</v>
      </c>
      <c r="DU431" s="48" t="n">
        <f aca="false">MIN(BW431,(HQ430*(1+HQ$5/Setup!$C$36)+IF($V431=50,N($F431),0)))</f>
        <v>0</v>
      </c>
      <c r="DV431" s="48" t="n">
        <f aca="false">MIN(MAX((FT430*(1+FT$5/Setup!$C$36)+IF($V431=1,N($F431),0))-BX431,0),MAX($P431-0,0))</f>
        <v>0</v>
      </c>
      <c r="DW431" s="48" t="n">
        <f aca="false">MIN(MAX((FU430*(1+FU$5/Setup!$C$36)+IF($V431=2,N($F431),0))-BY431,0),MAX($P431-SUM(DV431:DV431),0))</f>
        <v>0</v>
      </c>
      <c r="DX431" s="48" t="n">
        <f aca="false">MIN(MAX((FV430*(1+FV$5/Setup!$C$36)+IF($V431=3,N($F431),0))-BZ431,0),MAX($P431-SUM(DV431:DW431),0))</f>
        <v>0</v>
      </c>
      <c r="DY431" s="48" t="n">
        <f aca="false">MIN(MAX((FW430*(1+FW$5/Setup!$C$36)+IF($V431=4,N($F431),0))-CA431,0),MAX($P431-SUM(DV431:DX431),0))</f>
        <v>0</v>
      </c>
      <c r="DZ431" s="48" t="n">
        <f aca="false">MIN(MAX((FX430*(1+FX$5/Setup!$C$36)+IF($V431=5,N($F431),0))-CB431,0),MAX($P431-SUM(DV431:DY431),0))</f>
        <v>0</v>
      </c>
      <c r="EA431" s="48" t="n">
        <f aca="false">MIN(MAX((FY430*(1+FY$5/Setup!$C$36)+IF($V431=6,N($F431),0))-CC431,0),MAX($P431-SUM(DV431:DZ431),0))</f>
        <v>0</v>
      </c>
      <c r="EB431" s="48" t="n">
        <f aca="false">MIN(MAX((FZ430*(1+FZ$5/Setup!$C$36)+IF($V431=7,N($F431),0))-CD431,0),MAX($P431-SUM(DV431:EA431),0))</f>
        <v>0</v>
      </c>
      <c r="EC431" s="48" t="n">
        <f aca="false">MIN(MAX((GA430*(1+GA$5/Setup!$C$36)+IF($V431=8,N($F431),0))-CE431,0),MAX($P431-SUM(DV431:EB431),0))</f>
        <v>0</v>
      </c>
      <c r="ED431" s="48" t="n">
        <f aca="false">MIN(MAX((GB430*(1+GB$5/Setup!$C$36)+IF($V431=9,N($F431),0))-CF431,0),MAX($P431-SUM(DV431:EC431),0))</f>
        <v>0</v>
      </c>
      <c r="EE431" s="48" t="n">
        <f aca="false">MIN(MAX((GC430*(1+GC$5/Setup!$C$36)+IF($V431=10,N($F431),0))-CG431,0),MAX($P431-SUM(DV431:ED431),0))</f>
        <v>0</v>
      </c>
      <c r="EF431" s="48" t="n">
        <f aca="false">MIN(MAX((GD430*(1+GD$5/Setup!$C$36)+IF($V431=11,N($F431),0))-CH431,0),MAX($P431-SUM(DV431:EE431),0))</f>
        <v>0</v>
      </c>
      <c r="EG431" s="48" t="n">
        <f aca="false">MIN(MAX((GE430*(1+GE$5/Setup!$C$36)+IF($V431=12,N($F431),0))-CI431,0),MAX($P431-SUM(DV431:EF431),0))</f>
        <v>0</v>
      </c>
      <c r="EH431" s="48" t="n">
        <f aca="false">MIN(MAX((GF430*(1+GF$5/Setup!$C$36)+IF($V431=13,N($F431),0))-CJ431,0),MAX($P431-SUM(DV431:EG431),0))</f>
        <v>0</v>
      </c>
      <c r="EI431" s="48" t="n">
        <f aca="false">MIN(MAX((GG430*(1+GG$5/Setup!$C$36)+IF($V431=14,N($F431),0))-CK431,0),MAX($P431-SUM(DV431:EH431),0))</f>
        <v>0</v>
      </c>
      <c r="EJ431" s="48" t="n">
        <f aca="false">MIN(MAX((GH430*(1+GH$5/Setup!$C$36)+IF($V431=15,N($F431),0))-CL431,0),MAX($P431-SUM(DV431:EI431),0))</f>
        <v>0</v>
      </c>
      <c r="EK431" s="48" t="n">
        <f aca="false">MIN(MAX((GI430*(1+GI$5/Setup!$C$36)+IF($V431=16,N($F431),0))-CM431,0),MAX($P431-SUM(DV431:EJ431),0))</f>
        <v>0</v>
      </c>
      <c r="EL431" s="48" t="n">
        <f aca="false">MIN(MAX((GJ430*(1+GJ$5/Setup!$C$36)+IF($V431=17,N($F431),0))-CN431,0),MAX($P431-SUM(DV431:EK431),0))</f>
        <v>0</v>
      </c>
      <c r="EM431" s="48" t="n">
        <f aca="false">MIN(MAX((GK430*(1+GK$5/Setup!$C$36)+IF($V431=18,N($F431),0))-CO431,0),MAX($P431-SUM(DV431:EL431),0))</f>
        <v>0</v>
      </c>
      <c r="EN431" s="48" t="n">
        <f aca="false">MIN(MAX((GL430*(1+GL$5/Setup!$C$36)+IF($V431=19,N($F431),0))-CP431,0),MAX($P431-SUM(DV431:EM431),0))</f>
        <v>0</v>
      </c>
      <c r="EO431" s="48" t="n">
        <f aca="false">MIN(MAX((GM430*(1+GM$5/Setup!$C$36)+IF($V431=20,N($F431),0))-CQ431,0),MAX($P431-SUM(DV431:EN431),0))</f>
        <v>0</v>
      </c>
      <c r="EP431" s="48" t="n">
        <f aca="false">MIN(MAX((GN430*(1+GN$5/Setup!$C$36)+IF($V431=21,N($F431),0))-CR431,0),MAX($P431-SUM(DV431:EO431),0))</f>
        <v>0</v>
      </c>
      <c r="EQ431" s="48" t="n">
        <f aca="false">MIN(MAX((GO430*(1+GO$5/Setup!$C$36)+IF($V431=22,N($F431),0))-CS431,0),MAX($P431-SUM(DV431:EP431),0))</f>
        <v>0</v>
      </c>
      <c r="ER431" s="48" t="n">
        <f aca="false">MIN(MAX((GP430*(1+GP$5/Setup!$C$36)+IF($V431=23,N($F431),0))-CT431,0),MAX($P431-SUM(DV431:EQ431),0))</f>
        <v>0</v>
      </c>
      <c r="ES431" s="48" t="n">
        <f aca="false">MIN(MAX((GQ430*(1+GQ$5/Setup!$C$36)+IF($V431=24,N($F431),0))-CU431,0),MAX($P431-SUM(DV431:ER431),0))</f>
        <v>0</v>
      </c>
      <c r="ET431" s="48" t="n">
        <f aca="false">MIN(MAX((GR430*(1+GR$5/Setup!$C$36)+IF($V431=25,N($F431),0))-CV431,0),MAX($P431-SUM(DV431:ES431),0))</f>
        <v>0</v>
      </c>
      <c r="EU431" s="48" t="n">
        <f aca="false">MIN(MAX((GS430*(1+GS$5/Setup!$C$36)+IF($V431=26,N($F431),0))-CW431,0),MAX($P431-SUM(DV431:ET431),0))</f>
        <v>0</v>
      </c>
      <c r="EV431" s="48" t="n">
        <f aca="false">MIN(MAX((GT430*(1+GT$5/Setup!$C$36)+IF($V431=27,N($F431),0))-CX431,0),MAX($P431-SUM(DV431:EU431),0))</f>
        <v>0</v>
      </c>
      <c r="EW431" s="48" t="n">
        <f aca="false">MIN(MAX((GU430*(1+GU$5/Setup!$C$36)+IF($V431=28,N($F431),0))-CY431,0),MAX($P431-SUM(DV431:EV431),0))</f>
        <v>0</v>
      </c>
      <c r="EX431" s="48" t="n">
        <f aca="false">MIN(MAX((GV430*(1+GV$5/Setup!$C$36)+IF($V431=29,N($F431),0))-CZ431,0),MAX($P431-SUM(DV431:EW431),0))</f>
        <v>0</v>
      </c>
      <c r="EY431" s="48" t="n">
        <f aca="false">MIN(MAX((GW430*(1+GW$5/Setup!$C$36)+IF($V431=30,N($F431),0))-DA431,0),MAX($P431-SUM(DV431:EX431),0))</f>
        <v>0</v>
      </c>
      <c r="EZ431" s="48" t="n">
        <f aca="false">MIN(MAX((GX430*(1+GX$5/Setup!$C$36)+IF($V431=31,N($F431),0))-DB431,0),MAX($P431-SUM(DV431:EY431),0))</f>
        <v>0</v>
      </c>
      <c r="FA431" s="48" t="n">
        <f aca="false">MIN(MAX((GY430*(1+GY$5/Setup!$C$36)+IF($V431=32,N($F431),0))-DC431,0),MAX($P431-SUM(DV431:EZ431),0))</f>
        <v>0</v>
      </c>
      <c r="FB431" s="48" t="n">
        <f aca="false">MIN(MAX((GZ430*(1+GZ$5/Setup!$C$36)+IF($V431=33,N($F431),0))-DD431,0),MAX($P431-SUM(DV431:FA431),0))</f>
        <v>0</v>
      </c>
      <c r="FC431" s="48" t="n">
        <f aca="false">MIN(MAX((HA430*(1+HA$5/Setup!$C$36)+IF($V431=34,N($F431),0))-DE431,0),MAX($P431-SUM(DV431:FB431),0))</f>
        <v>0</v>
      </c>
      <c r="FD431" s="48" t="n">
        <f aca="false">MIN(MAX((HB430*(1+HB$5/Setup!$C$36)+IF($V431=35,N($F431),0))-DF431,0),MAX($P431-SUM(DV431:FC431),0))</f>
        <v>0</v>
      </c>
      <c r="FE431" s="48" t="n">
        <f aca="false">MIN(MAX((HC430*(1+HC$5/Setup!$C$36)+IF($V431=36,N($F431),0))-DG431,0),MAX($P431-SUM(DV431:FD431),0))</f>
        <v>0</v>
      </c>
      <c r="FF431" s="48" t="n">
        <f aca="false">MIN(MAX((HD430*(1+HD$5/Setup!$C$36)+IF($V431=37,N($F431),0))-DH431,0),MAX($P431-SUM(DV431:FE431),0))</f>
        <v>0</v>
      </c>
      <c r="FG431" s="48" t="n">
        <f aca="false">MIN(MAX((HE430*(1+HE$5/Setup!$C$36)+IF($V431=38,N($F431),0))-DI431,0),MAX($P431-SUM(DV431:FF431),0))</f>
        <v>0</v>
      </c>
      <c r="FH431" s="48" t="n">
        <f aca="false">MIN(MAX((HF430*(1+HF$5/Setup!$C$36)+IF($V431=39,N($F431),0))-DJ431,0),MAX($P431-SUM(DV431:FG431),0))</f>
        <v>0</v>
      </c>
      <c r="FI431" s="48" t="n">
        <f aca="false">MIN(MAX((HG430*(1+HG$5/Setup!$C$36)+IF($V431=40,N($F431),0))-DK431,0),MAX($P431-SUM(DV431:FH431),0))</f>
        <v>0</v>
      </c>
      <c r="FJ431" s="48" t="n">
        <f aca="false">MIN(MAX((HH430*(1+HH$5/Setup!$C$36)+IF($V431=41,N($F431),0))-DL431,0),MAX($P431-SUM(DV431:FI431),0))</f>
        <v>0</v>
      </c>
      <c r="FK431" s="48" t="n">
        <f aca="false">MIN(MAX((HI430*(1+HI$5/Setup!$C$36)+IF($V431=42,N($F431),0))-DM431,0),MAX($P431-SUM(DV431:FJ431),0))</f>
        <v>0</v>
      </c>
      <c r="FL431" s="48" t="n">
        <f aca="false">MIN(MAX((HJ430*(1+HJ$5/Setup!$C$36)+IF($V431=43,N($F431),0))-DN431,0),MAX($P431-SUM(DV431:FK431),0))</f>
        <v>0</v>
      </c>
      <c r="FM431" s="48" t="n">
        <f aca="false">MIN(MAX((HK430*(1+HK$5/Setup!$C$36)+IF($V431=44,N($F431),0))-DO431,0),MAX($P431-SUM(DV431:FL431),0))</f>
        <v>0</v>
      </c>
      <c r="FN431" s="48" t="n">
        <f aca="false">MIN(MAX((HL430*(1+HL$5/Setup!$C$36)+IF($V431=45,N($F431),0))-DP431,0),MAX($P431-SUM(DV431:FM431),0))</f>
        <v>0</v>
      </c>
      <c r="FO431" s="48" t="n">
        <f aca="false">MIN(MAX((HM430*(1+HM$5/Setup!$C$36)+IF($V431=46,N($F431),0))-DQ431,0),MAX($P431-SUM(DV431:FN431),0))</f>
        <v>0</v>
      </c>
      <c r="FP431" s="48" t="n">
        <f aca="false">MIN(MAX((HN430*(1+HN$5/Setup!$C$36)+IF($V431=47,N($F431),0))-DR431,0),MAX($P431-SUM(DV431:FO431),0))</f>
        <v>0</v>
      </c>
      <c r="FQ431" s="48" t="n">
        <f aca="false">MIN(MAX((HO430*(1+HO$5/Setup!$C$36)+IF($V431=48,N($F431),0))-DS431,0),MAX($P431-SUM(DV431:FP431),0))</f>
        <v>0</v>
      </c>
      <c r="FR431" s="48" t="n">
        <f aca="false">MIN(MAX((HP430*(1+HP$5/Setup!$C$36)+IF($V431=49,N($F431),0))-DT431,0),MAX($P431-SUM(DV431:FQ431),0))</f>
        <v>0</v>
      </c>
      <c r="FS431" s="48" t="n">
        <f aca="false">MIN(MAX((HQ430*(1+HQ$5/Setup!$C$36)+IF($V431=50,N($F431),0))-DU431,0),MAX($P431-SUM(DV431:FR431),0))</f>
        <v>0</v>
      </c>
      <c r="FT431" s="48" t="n">
        <f aca="false">IF((FT430*(1+FT$5/Setup!$C$36)+IF($V431=1,N($F431),0))-BX431-DV431&lt;0.005,0,(FT430*(1+FT$5/Setup!$C$36)+IF($V431=1,N($F431),0))-BX431-DV431)</f>
        <v>0</v>
      </c>
      <c r="FU431" s="48" t="n">
        <f aca="false">IF((FU430*(1+FU$5/Setup!$C$36)+IF($V431=2,N($F431),0))-BY431-DW431&lt;0.005,0,(FU430*(1+FU$5/Setup!$C$36)+IF($V431=2,N($F431),0))-BY431-DW431)</f>
        <v>0</v>
      </c>
      <c r="FV431" s="48" t="n">
        <f aca="false">IF((FV430*(1+FV$5/Setup!$C$36)+IF($V431=3,N($F431),0))-BZ431-DX431&lt;0.005,0,(FV430*(1+FV$5/Setup!$C$36)+IF($V431=3,N($F431),0))-BZ431-DX431)</f>
        <v>0</v>
      </c>
      <c r="FW431" s="48" t="n">
        <f aca="false">IF((FW430*(1+FW$5/Setup!$C$36)+IF($V431=4,N($F431),0))-CA431-DY431&lt;0.005,0,(FW430*(1+FW$5/Setup!$C$36)+IF($V431=4,N($F431),0))-CA431-DY431)</f>
        <v>0</v>
      </c>
      <c r="FX431" s="48" t="n">
        <f aca="false">IF((FX430*(1+FX$5/Setup!$C$36)+IF($V431=5,N($F431),0))-CB431-DZ431&lt;0.005,0,(FX430*(1+FX$5/Setup!$C$36)+IF($V431=5,N($F431),0))-CB431-DZ431)</f>
        <v>0</v>
      </c>
      <c r="FY431" s="48" t="n">
        <f aca="false">IF((FY430*(1+FY$5/Setup!$C$36)+IF($V431=6,N($F431),0))-CC431-EA431&lt;0.005,0,(FY430*(1+FY$5/Setup!$C$36)+IF($V431=6,N($F431),0))-CC431-EA431)</f>
        <v>0</v>
      </c>
      <c r="FZ431" s="48" t="n">
        <f aca="false">IF((FZ430*(1+FZ$5/Setup!$C$36)+IF($V431=7,N($F431),0))-CD431-EB431&lt;0.005,0,(FZ430*(1+FZ$5/Setup!$C$36)+IF($V431=7,N($F431),0))-CD431-EB431)</f>
        <v>0</v>
      </c>
      <c r="GA431" s="48" t="n">
        <f aca="false">IF((GA430*(1+GA$5/Setup!$C$36)+IF($V431=8,N($F431),0))-CE431-EC431&lt;0.005,0,(GA430*(1+GA$5/Setup!$C$36)+IF($V431=8,N($F431),0))-CE431-EC431)</f>
        <v>0</v>
      </c>
      <c r="GB431" s="48" t="n">
        <f aca="false">IF((GB430*(1+GB$5/Setup!$C$36)+IF($V431=9,N($F431),0))-CF431-ED431&lt;0.005,0,(GB430*(1+GB$5/Setup!$C$36)+IF($V431=9,N($F431),0))-CF431-ED431)</f>
        <v>0</v>
      </c>
      <c r="GC431" s="48" t="n">
        <f aca="false">IF((GC430*(1+GC$5/Setup!$C$36)+IF($V431=10,N($F431),0))-CG431-EE431&lt;0.005,0,(GC430*(1+GC$5/Setup!$C$36)+IF($V431=10,N($F431),0))-CG431-EE431)</f>
        <v>0</v>
      </c>
      <c r="GD431" s="48" t="n">
        <f aca="false">IF((GD430*(1+GD$5/Setup!$C$36)+IF($V431=11,N($F431),0))-CH431-EF431&lt;0.005,0,(GD430*(1+GD$5/Setup!$C$36)+IF($V431=11,N($F431),0))-CH431-EF431)</f>
        <v>0</v>
      </c>
      <c r="GE431" s="48" t="n">
        <f aca="false">IF((GE430*(1+GE$5/Setup!$C$36)+IF($V431=12,N($F431),0))-CI431-EG431&lt;0.005,0,(GE430*(1+GE$5/Setup!$C$36)+IF($V431=12,N($F431),0))-CI431-EG431)</f>
        <v>0</v>
      </c>
      <c r="GF431" s="48" t="n">
        <f aca="false">IF((GF430*(1+GF$5/Setup!$C$36)+IF($V431=13,N($F431),0))-CJ431-EH431&lt;0.005,0,(GF430*(1+GF$5/Setup!$C$36)+IF($V431=13,N($F431),0))-CJ431-EH431)</f>
        <v>0</v>
      </c>
      <c r="GG431" s="48" t="n">
        <f aca="false">IF((GG430*(1+GG$5/Setup!$C$36)+IF($V431=14,N($F431),0))-CK431-EI431&lt;0.005,0,(GG430*(1+GG$5/Setup!$C$36)+IF($V431=14,N($F431),0))-CK431-EI431)</f>
        <v>0</v>
      </c>
      <c r="GH431" s="48" t="n">
        <f aca="false">IF((GH430*(1+GH$5/Setup!$C$36)+IF($V431=15,N($F431),0))-CL431-EJ431&lt;0.005,0,(GH430*(1+GH$5/Setup!$C$36)+IF($V431=15,N($F431),0))-CL431-EJ431)</f>
        <v>0</v>
      </c>
      <c r="GI431" s="48" t="n">
        <f aca="false">IF((GI430*(1+GI$5/Setup!$C$36)+IF($V431=16,N($F431),0))-CM431-EK431&lt;0.005,0,(GI430*(1+GI$5/Setup!$C$36)+IF($V431=16,N($F431),0))-CM431-EK431)</f>
        <v>0</v>
      </c>
      <c r="GJ431" s="48" t="n">
        <f aca="false">IF((GJ430*(1+GJ$5/Setup!$C$36)+IF($V431=17,N($F431),0))-CN431-EL431&lt;0.005,0,(GJ430*(1+GJ$5/Setup!$C$36)+IF($V431=17,N($F431),0))-CN431-EL431)</f>
        <v>0</v>
      </c>
      <c r="GK431" s="48" t="n">
        <f aca="false">IF((GK430*(1+GK$5/Setup!$C$36)+IF($V431=18,N($F431),0))-CO431-EM431&lt;0.005,0,(GK430*(1+GK$5/Setup!$C$36)+IF($V431=18,N($F431),0))-CO431-EM431)</f>
        <v>0</v>
      </c>
      <c r="GL431" s="48" t="n">
        <f aca="false">IF((GL430*(1+GL$5/Setup!$C$36)+IF($V431=19,N($F431),0))-CP431-EN431&lt;0.005,0,(GL430*(1+GL$5/Setup!$C$36)+IF($V431=19,N($F431),0))-CP431-EN431)</f>
        <v>0</v>
      </c>
      <c r="GM431" s="48" t="n">
        <f aca="false">IF((GM430*(1+GM$5/Setup!$C$36)+IF($V431=20,N($F431),0))-CQ431-EO431&lt;0.005,0,(GM430*(1+GM$5/Setup!$C$36)+IF($V431=20,N($F431),0))-CQ431-EO431)</f>
        <v>0</v>
      </c>
      <c r="GN431" s="48" t="n">
        <f aca="false">IF((GN430*(1+GN$5/Setup!$C$36)+IF($V431=21,N($F431),0))-CR431-EP431&lt;0.005,0,(GN430*(1+GN$5/Setup!$C$36)+IF($V431=21,N($F431),0))-CR431-EP431)</f>
        <v>0</v>
      </c>
      <c r="GO431" s="48" t="n">
        <f aca="false">IF((GO430*(1+GO$5/Setup!$C$36)+IF($V431=22,N($F431),0))-CS431-EQ431&lt;0.005,0,(GO430*(1+GO$5/Setup!$C$36)+IF($V431=22,N($F431),0))-CS431-EQ431)</f>
        <v>0</v>
      </c>
      <c r="GP431" s="48" t="n">
        <f aca="false">IF((GP430*(1+GP$5/Setup!$C$36)+IF($V431=23,N($F431),0))-CT431-ER431&lt;0.005,0,(GP430*(1+GP$5/Setup!$C$36)+IF($V431=23,N($F431),0))-CT431-ER431)</f>
        <v>0</v>
      </c>
      <c r="GQ431" s="48" t="n">
        <f aca="false">IF((GQ430*(1+GQ$5/Setup!$C$36)+IF($V431=24,N($F431),0))-CU431-ES431&lt;0.005,0,(GQ430*(1+GQ$5/Setup!$C$36)+IF($V431=24,N($F431),0))-CU431-ES431)</f>
        <v>0</v>
      </c>
      <c r="GR431" s="48" t="n">
        <f aca="false">IF((GR430*(1+GR$5/Setup!$C$36)+IF($V431=25,N($F431),0))-CV431-ET431&lt;0.005,0,(GR430*(1+GR$5/Setup!$C$36)+IF($V431=25,N($F431),0))-CV431-ET431)</f>
        <v>0</v>
      </c>
      <c r="GS431" s="48" t="n">
        <f aca="false">IF((GS430*(1+GS$5/Setup!$C$36)+IF($V431=26,N($F431),0))-CW431-EU431&lt;0.005,0,(GS430*(1+GS$5/Setup!$C$36)+IF($V431=26,N($F431),0))-CW431-EU431)</f>
        <v>0</v>
      </c>
      <c r="GT431" s="48" t="n">
        <f aca="false">IF((GT430*(1+GT$5/Setup!$C$36)+IF($V431=27,N($F431),0))-CX431-EV431&lt;0.005,0,(GT430*(1+GT$5/Setup!$C$36)+IF($V431=27,N($F431),0))-CX431-EV431)</f>
        <v>0</v>
      </c>
      <c r="GU431" s="48" t="n">
        <f aca="false">IF((GU430*(1+GU$5/Setup!$C$36)+IF($V431=28,N($F431),0))-CY431-EW431&lt;0.005,0,(GU430*(1+GU$5/Setup!$C$36)+IF($V431=28,N($F431),0))-CY431-EW431)</f>
        <v>0</v>
      </c>
      <c r="GV431" s="48" t="n">
        <f aca="false">IF((GV430*(1+GV$5/Setup!$C$36)+IF($V431=29,N($F431),0))-CZ431-EX431&lt;0.005,0,(GV430*(1+GV$5/Setup!$C$36)+IF($V431=29,N($F431),0))-CZ431-EX431)</f>
        <v>0</v>
      </c>
      <c r="GW431" s="48" t="n">
        <f aca="false">IF((GW430*(1+GW$5/Setup!$C$36)+IF($V431=30,N($F431),0))-DA431-EY431&lt;0.005,0,(GW430*(1+GW$5/Setup!$C$36)+IF($V431=30,N($F431),0))-DA431-EY431)</f>
        <v>0</v>
      </c>
      <c r="GX431" s="48" t="n">
        <f aca="false">IF((GX430*(1+GX$5/Setup!$C$36)+IF($V431=31,N($F431),0))-DB431-EZ431&lt;0.005,0,(GX430*(1+GX$5/Setup!$C$36)+IF($V431=31,N($F431),0))-DB431-EZ431)</f>
        <v>0</v>
      </c>
      <c r="GY431" s="48" t="n">
        <f aca="false">IF((GY430*(1+GY$5/Setup!$C$36)+IF($V431=32,N($F431),0))-DC431-FA431&lt;0.005,0,(GY430*(1+GY$5/Setup!$C$36)+IF($V431=32,N($F431),0))-DC431-FA431)</f>
        <v>0</v>
      </c>
      <c r="GZ431" s="48" t="n">
        <f aca="false">IF((GZ430*(1+GZ$5/Setup!$C$36)+IF($V431=33,N($F431),0))-DD431-FB431&lt;0.005,0,(GZ430*(1+GZ$5/Setup!$C$36)+IF($V431=33,N($F431),0))-DD431-FB431)</f>
        <v>0</v>
      </c>
      <c r="HA431" s="48" t="n">
        <f aca="false">IF((HA430*(1+HA$5/Setup!$C$36)+IF($V431=34,N($F431),0))-DE431-FC431&lt;0.005,0,(HA430*(1+HA$5/Setup!$C$36)+IF($V431=34,N($F431),0))-DE431-FC431)</f>
        <v>0</v>
      </c>
      <c r="HB431" s="48" t="n">
        <f aca="false">IF((HB430*(1+HB$5/Setup!$C$36)+IF($V431=35,N($F431),0))-DF431-FD431&lt;0.005,0,(HB430*(1+HB$5/Setup!$C$36)+IF($V431=35,N($F431),0))-DF431-FD431)</f>
        <v>0</v>
      </c>
      <c r="HC431" s="48" t="n">
        <f aca="false">IF((HC430*(1+HC$5/Setup!$C$36)+IF($V431=36,N($F431),0))-DG431-FE431&lt;0.005,0,(HC430*(1+HC$5/Setup!$C$36)+IF($V431=36,N($F431),0))-DG431-FE431)</f>
        <v>0</v>
      </c>
      <c r="HD431" s="48" t="n">
        <f aca="false">IF((HD430*(1+HD$5/Setup!$C$36)+IF($V431=37,N($F431),0))-DH431-FF431&lt;0.005,0,(HD430*(1+HD$5/Setup!$C$36)+IF($V431=37,N($F431),0))-DH431-FF431)</f>
        <v>0</v>
      </c>
      <c r="HE431" s="48" t="n">
        <f aca="false">IF((HE430*(1+HE$5/Setup!$C$36)+IF($V431=38,N($F431),0))-DI431-FG431&lt;0.005,0,(HE430*(1+HE$5/Setup!$C$36)+IF($V431=38,N($F431),0))-DI431-FG431)</f>
        <v>0</v>
      </c>
      <c r="HF431" s="48" t="n">
        <f aca="false">IF((HF430*(1+HF$5/Setup!$C$36)+IF($V431=39,N($F431),0))-DJ431-FH431&lt;0.005,0,(HF430*(1+HF$5/Setup!$C$36)+IF($V431=39,N($F431),0))-DJ431-FH431)</f>
        <v>0</v>
      </c>
      <c r="HG431" s="48" t="n">
        <f aca="false">IF((HG430*(1+HG$5/Setup!$C$36)+IF($V431=40,N($F431),0))-DK431-FI431&lt;0.005,0,(HG430*(1+HG$5/Setup!$C$36)+IF($V431=40,N($F431),0))-DK431-FI431)</f>
        <v>0</v>
      </c>
      <c r="HH431" s="48" t="n">
        <f aca="false">IF((HH430*(1+HH$5/Setup!$C$36)+IF($V431=41,N($F431),0))-DL431-FJ431&lt;0.005,0,(HH430*(1+HH$5/Setup!$C$36)+IF($V431=41,N($F431),0))-DL431-FJ431)</f>
        <v>0</v>
      </c>
      <c r="HI431" s="48" t="n">
        <f aca="false">IF((HI430*(1+HI$5/Setup!$C$36)+IF($V431=42,N($F431),0))-DM431-FK431&lt;0.005,0,(HI430*(1+HI$5/Setup!$C$36)+IF($V431=42,N($F431),0))-DM431-FK431)</f>
        <v>0</v>
      </c>
      <c r="HJ431" s="48" t="n">
        <f aca="false">IF((HJ430*(1+HJ$5/Setup!$C$36)+IF($V431=43,N($F431),0))-DN431-FL431&lt;0.005,0,(HJ430*(1+HJ$5/Setup!$C$36)+IF($V431=43,N($F431),0))-DN431-FL431)</f>
        <v>0</v>
      </c>
      <c r="HK431" s="48" t="n">
        <f aca="false">IF((HK430*(1+HK$5/Setup!$C$36)+IF($V431=44,N($F431),0))-DO431-FM431&lt;0.005,0,(HK430*(1+HK$5/Setup!$C$36)+IF($V431=44,N($F431),0))-DO431-FM431)</f>
        <v>0</v>
      </c>
      <c r="HL431" s="48" t="n">
        <f aca="false">IF((HL430*(1+HL$5/Setup!$C$36)+IF($V431=45,N($F431),0))-DP431-FN431&lt;0.005,0,(HL430*(1+HL$5/Setup!$C$36)+IF($V431=45,N($F431),0))-DP431-FN431)</f>
        <v>0</v>
      </c>
      <c r="HM431" s="48" t="n">
        <f aca="false">IF((HM430*(1+HM$5/Setup!$C$36)+IF($V431=46,N($F431),0))-DQ431-FO431&lt;0.005,0,(HM430*(1+HM$5/Setup!$C$36)+IF($V431=46,N($F431),0))-DQ431-FO431)</f>
        <v>0</v>
      </c>
      <c r="HN431" s="48" t="n">
        <f aca="false">IF((HN430*(1+HN$5/Setup!$C$36)+IF($V431=47,N($F431),0))-DR431-FP431&lt;0.005,0,(HN430*(1+HN$5/Setup!$C$36)+IF($V431=47,N($F431),0))-DR431-FP431)</f>
        <v>0</v>
      </c>
      <c r="HO431" s="48" t="n">
        <f aca="false">IF((HO430*(1+HO$5/Setup!$C$36)+IF($V431=48,N($F431),0))-DS431-FQ431&lt;0.005,0,(HO430*(1+HO$5/Setup!$C$36)+IF($V431=48,N($F431),0))-DS431-FQ431)</f>
        <v>0</v>
      </c>
      <c r="HP431" s="48" t="n">
        <f aca="false">IF((HP430*(1+HP$5/Setup!$C$36)+IF($V431=49,N($F431),0))-DT431-FR431&lt;0.005,0,(HP430*(1+HP$5/Setup!$C$36)+IF($V431=49,N($F431),0))-DT431-FR431)</f>
        <v>0</v>
      </c>
      <c r="HQ431" s="48" t="n">
        <f aca="false">IF((HQ430*(1+HQ$5/Setup!$C$36)+IF($V431=50,N($F431),0))-DU431-FS431&lt;0.005,0,(HQ430*(1+HQ$5/Setup!$C$36)+IF($V431=50,N($F431),0))-DU431-FS431)</f>
        <v>0</v>
      </c>
    </row>
    <row r="432" customFormat="false" ht="15" hidden="false" customHeight="false" outlineLevel="0" collapsed="false">
      <c r="A432" s="44" t="n">
        <v>424</v>
      </c>
      <c r="B432" s="45" t="n">
        <f aca="false">IF(Setup!$C$7="Every month",EDATE(Setup!$C$8,($A432-1)),IF(Setup!$C$7="Twice a month",DATE(YEAR(Setup!$C$8),MONTH(Setup!$C$8)+INT((($A432-1)+Setup!$C$41)/2),MIN(IF(MOD(($A432-1)+Setup!$C$41,2)=0,Setup!$C$39,Setup!$C$40),DAY(EOMONTH(DATE(YEAR(Setup!$C$8),MONTH(Setup!$C$8)+INT((($A432-1)+Setup!$C$41)/2),1),0)))),Setup!$C$8+($A432-1)*IF(Setup!$C$7="Every week",7,14)))</f>
        <v>52247</v>
      </c>
      <c r="C432" s="45" t="n">
        <f aca="false">IF(Setup!$C$7="Every month",EDATE(Setup!$C$8,$A432),IF(Setup!$C$7="Twice a month",DATE(YEAR(Setup!$C$8),MONTH(Setup!$C$8)+INT(($A432+Setup!$C$41)/2),MIN(IF(MOD($A432+Setup!$C$41,2)=0,Setup!$C$39,Setup!$C$40),DAY(EOMONTH(DATE(YEAR(Setup!$C$8),MONTH(Setup!$C$8)+INT(($A432+Setup!$C$41)/2),1),0)))),Setup!$C$8+$A432*IF(Setup!$C$7="Every week",7,14)))</f>
        <v>52261</v>
      </c>
      <c r="D432" s="46"/>
      <c r="E432" s="47"/>
      <c r="F432" s="47"/>
      <c r="G432" s="47"/>
      <c r="H432" s="47"/>
      <c r="I432" s="48" t="n">
        <f aca="false">N(Setup!$C$11)+N(E432)</f>
        <v>100</v>
      </c>
      <c r="J432" s="48" t="n">
        <f aca="false">MIN(Setup!$C$37,MAX(I432,0))</f>
        <v>9.23076923076923</v>
      </c>
      <c r="K432" s="48" t="n">
        <f aca="false">MIN(MAX(N(Setup!$C$14)-L431,0),MAX(I432-J432,0))</f>
        <v>0</v>
      </c>
      <c r="L432" s="48" t="n">
        <f aca="false">L431+K432-N(G432)</f>
        <v>500</v>
      </c>
      <c r="M432" s="48" t="n">
        <f aca="false">M431+J432-N(H432)</f>
        <v>3913.84615384613</v>
      </c>
      <c r="N432" s="48" t="n">
        <f aca="false">SUM(BX432:DU432)</f>
        <v>0</v>
      </c>
      <c r="O432" s="48" t="n">
        <f aca="false">SUM(Z432:BW432)-N432</f>
        <v>40</v>
      </c>
      <c r="P432" s="48" t="n">
        <f aca="false">MAX(I432-J432-K432,0)+O432</f>
        <v>130.769230769231</v>
      </c>
      <c r="Q432" s="48" t="n">
        <f aca="false">SUM(DV432:FS432)</f>
        <v>0</v>
      </c>
      <c r="R432" s="49" t="n">
        <f aca="false">N432+J432+K432+Q432</f>
        <v>9.23076923076923</v>
      </c>
      <c r="S432" s="48" t="n">
        <f aca="false">T432-T431-N(F432)+N432+Q432</f>
        <v>0</v>
      </c>
      <c r="T432" s="49" t="n">
        <f aca="false">SUM(FT432:HQ432)</f>
        <v>0</v>
      </c>
      <c r="U432" s="44" t="str">
        <f aca="false">IF(T431&lt;0.005,"",INDEX(Helpers!$C$2:$C$51,IF(_xlfn.MINIFS($DV$6:$FS$6,DV432:FS432,"&gt;0.005")=0,V432,_xlfn.MINIFS($DV$6:$FS$6,DV432:FS432,"&gt;0.005"))))</f>
        <v/>
      </c>
      <c r="V432" s="44" t="n">
        <f aca="false">IF(_xlfn.MINIFS($FT$6:$HQ$6,FT431:HQ431,"&gt;0.005")=0,1,_xlfn.MINIFS($FT$6:$HQ$6,FT431:HQ431,"&gt;0.005"))</f>
        <v>1</v>
      </c>
      <c r="W432" s="44" t="n">
        <f aca="false">IF(AND(D432&lt;&gt;"Paid",T431&gt;0.005),1,0)</f>
        <v>0</v>
      </c>
      <c r="X432" s="48" t="n">
        <f aca="false">SUMPRODUCT(((Helpers!$G$2:$G$51*(1+(Helpers!$D$2:$D$51+0.000000001)/12)^(($B432-Setup!$C$8)/(365.25/12))-Helpers!$E$2:$E$51*((1+(Helpers!$D$2:$D$51+0.000000001)/12)^(($B432-Setup!$C$8)/(365.25/12))-1)/((Helpers!$D$2:$D$51+0.000000001)/12))&gt;0)*(Helpers!$G$2:$G$51*(1+(Helpers!$D$2:$D$51+0.000000001)/12)^(($B432-Setup!$C$8)/(365.25/12))-Helpers!$E$2:$E$51*((1+(Helpers!$D$2:$D$51+0.000000001)/12)^(($B432-Setup!$C$8)/(365.25/12))-1)/((Helpers!$D$2:$D$51+0.000000001)/12)))</f>
        <v>0</v>
      </c>
      <c r="Y432" s="48"/>
      <c r="Z432" s="48" t="n">
        <f aca="false">IF(OR(N(Z$5)=0,Z$6=""),0,Z$5*((DATE(YEAR($B432),MONTH($B432),MIN(Z$6,DAY(EOMONTH($B432,0))))&gt;=$B432)*(DATE(YEAR($B432),MONTH($B432),MIN(Z$6,DAY(EOMONTH($B432,0))))&lt;$C432)+(DATE(YEAR($B432),MONTH($B432)+1,MIN(Z$6,DAY(EOMONTH($B432,1))))&gt;=$B432)*(DATE(YEAR($B432),MONTH($B432)+1,MIN(Z$6,DAY(EOMONTH($B432,1))))&lt;$C432)))</f>
        <v>0</v>
      </c>
      <c r="AA432" s="48" t="n">
        <f aca="false">IF(OR(N(AA$5)=0,AA$6=""),0,AA$5*((DATE(YEAR($B432),MONTH($B432),MIN(AA$6,DAY(EOMONTH($B432,0))))&gt;=$B432)*(DATE(YEAR($B432),MONTH($B432),MIN(AA$6,DAY(EOMONTH($B432,0))))&lt;$C432)+(DATE(YEAR($B432),MONTH($B432)+1,MIN(AA$6,DAY(EOMONTH($B432,1))))&gt;=$B432)*(DATE(YEAR($B432),MONTH($B432)+1,MIN(AA$6,DAY(EOMONTH($B432,1))))&lt;$C432)))</f>
        <v>40</v>
      </c>
      <c r="AB432" s="48" t="n">
        <f aca="false">IF(OR(N(AB$5)=0,AB$6=""),0,AB$5*((DATE(YEAR($B432),MONTH($B432),MIN(AB$6,DAY(EOMONTH($B432,0))))&gt;=$B432)*(DATE(YEAR($B432),MONTH($B432),MIN(AB$6,DAY(EOMONTH($B432,0))))&lt;$C432)+(DATE(YEAR($B432),MONTH($B432)+1,MIN(AB$6,DAY(EOMONTH($B432,1))))&gt;=$B432)*(DATE(YEAR($B432),MONTH($B432)+1,MIN(AB$6,DAY(EOMONTH($B432,1))))&lt;$C432)))</f>
        <v>0</v>
      </c>
      <c r="AC432" s="48" t="n">
        <f aca="false">IF(OR(N(AC$5)=0,AC$6=""),0,AC$5*((DATE(YEAR($B432),MONTH($B432),MIN(AC$6,DAY(EOMONTH($B432,0))))&gt;=$B432)*(DATE(YEAR($B432),MONTH($B432),MIN(AC$6,DAY(EOMONTH($B432,0))))&lt;$C432)+(DATE(YEAR($B432),MONTH($B432)+1,MIN(AC$6,DAY(EOMONTH($B432,1))))&gt;=$B432)*(DATE(YEAR($B432),MONTH($B432)+1,MIN(AC$6,DAY(EOMONTH($B432,1))))&lt;$C432)))</f>
        <v>0</v>
      </c>
      <c r="AD432" s="48" t="n">
        <f aca="false">IF(OR(N(AD$5)=0,AD$6=""),0,AD$5*((DATE(YEAR($B432),MONTH($B432),MIN(AD$6,DAY(EOMONTH($B432,0))))&gt;=$B432)*(DATE(YEAR($B432),MONTH($B432),MIN(AD$6,DAY(EOMONTH($B432,0))))&lt;$C432)+(DATE(YEAR($B432),MONTH($B432)+1,MIN(AD$6,DAY(EOMONTH($B432,1))))&gt;=$B432)*(DATE(YEAR($B432),MONTH($B432)+1,MIN(AD$6,DAY(EOMONTH($B432,1))))&lt;$C432)))</f>
        <v>0</v>
      </c>
      <c r="AE432" s="48" t="n">
        <f aca="false">IF(OR(N(AE$5)=0,AE$6=""),0,AE$5*((DATE(YEAR($B432),MONTH($B432),MIN(AE$6,DAY(EOMONTH($B432,0))))&gt;=$B432)*(DATE(YEAR($B432),MONTH($B432),MIN(AE$6,DAY(EOMONTH($B432,0))))&lt;$C432)+(DATE(YEAR($B432),MONTH($B432)+1,MIN(AE$6,DAY(EOMONTH($B432,1))))&gt;=$B432)*(DATE(YEAR($B432),MONTH($B432)+1,MIN(AE$6,DAY(EOMONTH($B432,1))))&lt;$C432)))</f>
        <v>0</v>
      </c>
      <c r="AF432" s="48" t="n">
        <f aca="false">IF(OR(N(AF$5)=0,AF$6=""),0,AF$5*((DATE(YEAR($B432),MONTH($B432),MIN(AF$6,DAY(EOMONTH($B432,0))))&gt;=$B432)*(DATE(YEAR($B432),MONTH($B432),MIN(AF$6,DAY(EOMONTH($B432,0))))&lt;$C432)+(DATE(YEAR($B432),MONTH($B432)+1,MIN(AF$6,DAY(EOMONTH($B432,1))))&gt;=$B432)*(DATE(YEAR($B432),MONTH($B432)+1,MIN(AF$6,DAY(EOMONTH($B432,1))))&lt;$C432)))</f>
        <v>0</v>
      </c>
      <c r="AG432" s="48" t="n">
        <f aca="false">IF(OR(N(AG$5)=0,AG$6=""),0,AG$5*((DATE(YEAR($B432),MONTH($B432),MIN(AG$6,DAY(EOMONTH($B432,0))))&gt;=$B432)*(DATE(YEAR($B432),MONTH($B432),MIN(AG$6,DAY(EOMONTH($B432,0))))&lt;$C432)+(DATE(YEAR($B432),MONTH($B432)+1,MIN(AG$6,DAY(EOMONTH($B432,1))))&gt;=$B432)*(DATE(YEAR($B432),MONTH($B432)+1,MIN(AG$6,DAY(EOMONTH($B432,1))))&lt;$C432)))</f>
        <v>0</v>
      </c>
      <c r="AH432" s="48" t="n">
        <f aca="false">IF(OR(N(AH$5)=0,AH$6=""),0,AH$5*((DATE(YEAR($B432),MONTH($B432),MIN(AH$6,DAY(EOMONTH($B432,0))))&gt;=$B432)*(DATE(YEAR($B432),MONTH($B432),MIN(AH$6,DAY(EOMONTH($B432,0))))&lt;$C432)+(DATE(YEAR($B432),MONTH($B432)+1,MIN(AH$6,DAY(EOMONTH($B432,1))))&gt;=$B432)*(DATE(YEAR($B432),MONTH($B432)+1,MIN(AH$6,DAY(EOMONTH($B432,1))))&lt;$C432)))</f>
        <v>0</v>
      </c>
      <c r="AI432" s="48" t="n">
        <f aca="false">IF(OR(N(AI$5)=0,AI$6=""),0,AI$5*((DATE(YEAR($B432),MONTH($B432),MIN(AI$6,DAY(EOMONTH($B432,0))))&gt;=$B432)*(DATE(YEAR($B432),MONTH($B432),MIN(AI$6,DAY(EOMONTH($B432,0))))&lt;$C432)+(DATE(YEAR($B432),MONTH($B432)+1,MIN(AI$6,DAY(EOMONTH($B432,1))))&gt;=$B432)*(DATE(YEAR($B432),MONTH($B432)+1,MIN(AI$6,DAY(EOMONTH($B432,1))))&lt;$C432)))</f>
        <v>0</v>
      </c>
      <c r="AJ432" s="48" t="n">
        <f aca="false">IF(OR(N(AJ$5)=0,AJ$6=""),0,AJ$5*((DATE(YEAR($B432),MONTH($B432),MIN(AJ$6,DAY(EOMONTH($B432,0))))&gt;=$B432)*(DATE(YEAR($B432),MONTH($B432),MIN(AJ$6,DAY(EOMONTH($B432,0))))&lt;$C432)+(DATE(YEAR($B432),MONTH($B432)+1,MIN(AJ$6,DAY(EOMONTH($B432,1))))&gt;=$B432)*(DATE(YEAR($B432),MONTH($B432)+1,MIN(AJ$6,DAY(EOMONTH($B432,1))))&lt;$C432)))</f>
        <v>0</v>
      </c>
      <c r="AK432" s="48" t="n">
        <f aca="false">IF(OR(N(AK$5)=0,AK$6=""),0,AK$5*((DATE(YEAR($B432),MONTH($B432),MIN(AK$6,DAY(EOMONTH($B432,0))))&gt;=$B432)*(DATE(YEAR($B432),MONTH($B432),MIN(AK$6,DAY(EOMONTH($B432,0))))&lt;$C432)+(DATE(YEAR($B432),MONTH($B432)+1,MIN(AK$6,DAY(EOMONTH($B432,1))))&gt;=$B432)*(DATE(YEAR($B432),MONTH($B432)+1,MIN(AK$6,DAY(EOMONTH($B432,1))))&lt;$C432)))</f>
        <v>0</v>
      </c>
      <c r="AL432" s="48" t="n">
        <f aca="false">IF(OR(N(AL$5)=0,AL$6=""),0,AL$5*((DATE(YEAR($B432),MONTH($B432),MIN(AL$6,DAY(EOMONTH($B432,0))))&gt;=$B432)*(DATE(YEAR($B432),MONTH($B432),MIN(AL$6,DAY(EOMONTH($B432,0))))&lt;$C432)+(DATE(YEAR($B432),MONTH($B432)+1,MIN(AL$6,DAY(EOMONTH($B432,1))))&gt;=$B432)*(DATE(YEAR($B432),MONTH($B432)+1,MIN(AL$6,DAY(EOMONTH($B432,1))))&lt;$C432)))</f>
        <v>0</v>
      </c>
      <c r="AM432" s="48" t="n">
        <f aca="false">IF(OR(N(AM$5)=0,AM$6=""),0,AM$5*((DATE(YEAR($B432),MONTH($B432),MIN(AM$6,DAY(EOMONTH($B432,0))))&gt;=$B432)*(DATE(YEAR($B432),MONTH($B432),MIN(AM$6,DAY(EOMONTH($B432,0))))&lt;$C432)+(DATE(YEAR($B432),MONTH($B432)+1,MIN(AM$6,DAY(EOMONTH($B432,1))))&gt;=$B432)*(DATE(YEAR($B432),MONTH($B432)+1,MIN(AM$6,DAY(EOMONTH($B432,1))))&lt;$C432)))</f>
        <v>0</v>
      </c>
      <c r="AN432" s="48" t="n">
        <f aca="false">IF(OR(N(AN$5)=0,AN$6=""),0,AN$5*((DATE(YEAR($B432),MONTH($B432),MIN(AN$6,DAY(EOMONTH($B432,0))))&gt;=$B432)*(DATE(YEAR($B432),MONTH($B432),MIN(AN$6,DAY(EOMONTH($B432,0))))&lt;$C432)+(DATE(YEAR($B432),MONTH($B432)+1,MIN(AN$6,DAY(EOMONTH($B432,1))))&gt;=$B432)*(DATE(YEAR($B432),MONTH($B432)+1,MIN(AN$6,DAY(EOMONTH($B432,1))))&lt;$C432)))</f>
        <v>0</v>
      </c>
      <c r="AO432" s="48" t="n">
        <f aca="false">IF(OR(N(AO$5)=0,AO$6=""),0,AO$5*((DATE(YEAR($B432),MONTH($B432),MIN(AO$6,DAY(EOMONTH($B432,0))))&gt;=$B432)*(DATE(YEAR($B432),MONTH($B432),MIN(AO$6,DAY(EOMONTH($B432,0))))&lt;$C432)+(DATE(YEAR($B432),MONTH($B432)+1,MIN(AO$6,DAY(EOMONTH($B432,1))))&gt;=$B432)*(DATE(YEAR($B432),MONTH($B432)+1,MIN(AO$6,DAY(EOMONTH($B432,1))))&lt;$C432)))</f>
        <v>0</v>
      </c>
      <c r="AP432" s="48" t="n">
        <f aca="false">IF(OR(N(AP$5)=0,AP$6=""),0,AP$5*((DATE(YEAR($B432),MONTH($B432),MIN(AP$6,DAY(EOMONTH($B432,0))))&gt;=$B432)*(DATE(YEAR($B432),MONTH($B432),MIN(AP$6,DAY(EOMONTH($B432,0))))&lt;$C432)+(DATE(YEAR($B432),MONTH($B432)+1,MIN(AP$6,DAY(EOMONTH($B432,1))))&gt;=$B432)*(DATE(YEAR($B432),MONTH($B432)+1,MIN(AP$6,DAY(EOMONTH($B432,1))))&lt;$C432)))</f>
        <v>0</v>
      </c>
      <c r="AQ432" s="48" t="n">
        <f aca="false">IF(OR(N(AQ$5)=0,AQ$6=""),0,AQ$5*((DATE(YEAR($B432),MONTH($B432),MIN(AQ$6,DAY(EOMONTH($B432,0))))&gt;=$B432)*(DATE(YEAR($B432),MONTH($B432),MIN(AQ$6,DAY(EOMONTH($B432,0))))&lt;$C432)+(DATE(YEAR($B432),MONTH($B432)+1,MIN(AQ$6,DAY(EOMONTH($B432,1))))&gt;=$B432)*(DATE(YEAR($B432),MONTH($B432)+1,MIN(AQ$6,DAY(EOMONTH($B432,1))))&lt;$C432)))</f>
        <v>0</v>
      </c>
      <c r="AR432" s="48" t="n">
        <f aca="false">IF(OR(N(AR$5)=0,AR$6=""),0,AR$5*((DATE(YEAR($B432),MONTH($B432),MIN(AR$6,DAY(EOMONTH($B432,0))))&gt;=$B432)*(DATE(YEAR($B432),MONTH($B432),MIN(AR$6,DAY(EOMONTH($B432,0))))&lt;$C432)+(DATE(YEAR($B432),MONTH($B432)+1,MIN(AR$6,DAY(EOMONTH($B432,1))))&gt;=$B432)*(DATE(YEAR($B432),MONTH($B432)+1,MIN(AR$6,DAY(EOMONTH($B432,1))))&lt;$C432)))</f>
        <v>0</v>
      </c>
      <c r="AS432" s="48" t="n">
        <f aca="false">IF(OR(N(AS$5)=0,AS$6=""),0,AS$5*((DATE(YEAR($B432),MONTH($B432),MIN(AS$6,DAY(EOMONTH($B432,0))))&gt;=$B432)*(DATE(YEAR($B432),MONTH($B432),MIN(AS$6,DAY(EOMONTH($B432,0))))&lt;$C432)+(DATE(YEAR($B432),MONTH($B432)+1,MIN(AS$6,DAY(EOMONTH($B432,1))))&gt;=$B432)*(DATE(YEAR($B432),MONTH($B432)+1,MIN(AS$6,DAY(EOMONTH($B432,1))))&lt;$C432)))</f>
        <v>0</v>
      </c>
      <c r="AT432" s="48" t="n">
        <f aca="false">IF(OR(N(AT$5)=0,AT$6=""),0,AT$5*((DATE(YEAR($B432),MONTH($B432),MIN(AT$6,DAY(EOMONTH($B432,0))))&gt;=$B432)*(DATE(YEAR($B432),MONTH($B432),MIN(AT$6,DAY(EOMONTH($B432,0))))&lt;$C432)+(DATE(YEAR($B432),MONTH($B432)+1,MIN(AT$6,DAY(EOMONTH($B432,1))))&gt;=$B432)*(DATE(YEAR($B432),MONTH($B432)+1,MIN(AT$6,DAY(EOMONTH($B432,1))))&lt;$C432)))</f>
        <v>0</v>
      </c>
      <c r="AU432" s="48" t="n">
        <f aca="false">IF(OR(N(AU$5)=0,AU$6=""),0,AU$5*((DATE(YEAR($B432),MONTH($B432),MIN(AU$6,DAY(EOMONTH($B432,0))))&gt;=$B432)*(DATE(YEAR($B432),MONTH($B432),MIN(AU$6,DAY(EOMONTH($B432,0))))&lt;$C432)+(DATE(YEAR($B432),MONTH($B432)+1,MIN(AU$6,DAY(EOMONTH($B432,1))))&gt;=$B432)*(DATE(YEAR($B432),MONTH($B432)+1,MIN(AU$6,DAY(EOMONTH($B432,1))))&lt;$C432)))</f>
        <v>0</v>
      </c>
      <c r="AV432" s="48" t="n">
        <f aca="false">IF(OR(N(AV$5)=0,AV$6=""),0,AV$5*((DATE(YEAR($B432),MONTH($B432),MIN(AV$6,DAY(EOMONTH($B432,0))))&gt;=$B432)*(DATE(YEAR($B432),MONTH($B432),MIN(AV$6,DAY(EOMONTH($B432,0))))&lt;$C432)+(DATE(YEAR($B432),MONTH($B432)+1,MIN(AV$6,DAY(EOMONTH($B432,1))))&gt;=$B432)*(DATE(YEAR($B432),MONTH($B432)+1,MIN(AV$6,DAY(EOMONTH($B432,1))))&lt;$C432)))</f>
        <v>0</v>
      </c>
      <c r="AW432" s="48" t="n">
        <f aca="false">IF(OR(N(AW$5)=0,AW$6=""),0,AW$5*((DATE(YEAR($B432),MONTH($B432),MIN(AW$6,DAY(EOMONTH($B432,0))))&gt;=$B432)*(DATE(YEAR($B432),MONTH($B432),MIN(AW$6,DAY(EOMONTH($B432,0))))&lt;$C432)+(DATE(YEAR($B432),MONTH($B432)+1,MIN(AW$6,DAY(EOMONTH($B432,1))))&gt;=$B432)*(DATE(YEAR($B432),MONTH($B432)+1,MIN(AW$6,DAY(EOMONTH($B432,1))))&lt;$C432)))</f>
        <v>0</v>
      </c>
      <c r="AX432" s="48" t="n">
        <f aca="false">IF(OR(N(AX$5)=0,AX$6=""),0,AX$5*((DATE(YEAR($B432),MONTH($B432),MIN(AX$6,DAY(EOMONTH($B432,0))))&gt;=$B432)*(DATE(YEAR($B432),MONTH($B432),MIN(AX$6,DAY(EOMONTH($B432,0))))&lt;$C432)+(DATE(YEAR($B432),MONTH($B432)+1,MIN(AX$6,DAY(EOMONTH($B432,1))))&gt;=$B432)*(DATE(YEAR($B432),MONTH($B432)+1,MIN(AX$6,DAY(EOMONTH($B432,1))))&lt;$C432)))</f>
        <v>0</v>
      </c>
      <c r="AY432" s="48" t="n">
        <f aca="false">IF(OR(N(AY$5)=0,AY$6=""),0,AY$5*((DATE(YEAR($B432),MONTH($B432),MIN(AY$6,DAY(EOMONTH($B432,0))))&gt;=$B432)*(DATE(YEAR($B432),MONTH($B432),MIN(AY$6,DAY(EOMONTH($B432,0))))&lt;$C432)+(DATE(YEAR($B432),MONTH($B432)+1,MIN(AY$6,DAY(EOMONTH($B432,1))))&gt;=$B432)*(DATE(YEAR($B432),MONTH($B432)+1,MIN(AY$6,DAY(EOMONTH($B432,1))))&lt;$C432)))</f>
        <v>0</v>
      </c>
      <c r="AZ432" s="48" t="n">
        <f aca="false">IF(OR(N(AZ$5)=0,AZ$6=""),0,AZ$5*((DATE(YEAR($B432),MONTH($B432),MIN(AZ$6,DAY(EOMONTH($B432,0))))&gt;=$B432)*(DATE(YEAR($B432),MONTH($B432),MIN(AZ$6,DAY(EOMONTH($B432,0))))&lt;$C432)+(DATE(YEAR($B432),MONTH($B432)+1,MIN(AZ$6,DAY(EOMONTH($B432,1))))&gt;=$B432)*(DATE(YEAR($B432),MONTH($B432)+1,MIN(AZ$6,DAY(EOMONTH($B432,1))))&lt;$C432)))</f>
        <v>0</v>
      </c>
      <c r="BA432" s="48" t="n">
        <f aca="false">IF(OR(N(BA$5)=0,BA$6=""),0,BA$5*((DATE(YEAR($B432),MONTH($B432),MIN(BA$6,DAY(EOMONTH($B432,0))))&gt;=$B432)*(DATE(YEAR($B432),MONTH($B432),MIN(BA$6,DAY(EOMONTH($B432,0))))&lt;$C432)+(DATE(YEAR($B432),MONTH($B432)+1,MIN(BA$6,DAY(EOMONTH($B432,1))))&gt;=$B432)*(DATE(YEAR($B432),MONTH($B432)+1,MIN(BA$6,DAY(EOMONTH($B432,1))))&lt;$C432)))</f>
        <v>0</v>
      </c>
      <c r="BB432" s="48" t="n">
        <f aca="false">IF(OR(N(BB$5)=0,BB$6=""),0,BB$5*((DATE(YEAR($B432),MONTH($B432),MIN(BB$6,DAY(EOMONTH($B432,0))))&gt;=$B432)*(DATE(YEAR($B432),MONTH($B432),MIN(BB$6,DAY(EOMONTH($B432,0))))&lt;$C432)+(DATE(YEAR($B432),MONTH($B432)+1,MIN(BB$6,DAY(EOMONTH($B432,1))))&gt;=$B432)*(DATE(YEAR($B432),MONTH($B432)+1,MIN(BB$6,DAY(EOMONTH($B432,1))))&lt;$C432)))</f>
        <v>0</v>
      </c>
      <c r="BC432" s="48" t="n">
        <f aca="false">IF(OR(N(BC$5)=0,BC$6=""),0,BC$5*((DATE(YEAR($B432),MONTH($B432),MIN(BC$6,DAY(EOMONTH($B432,0))))&gt;=$B432)*(DATE(YEAR($B432),MONTH($B432),MIN(BC$6,DAY(EOMONTH($B432,0))))&lt;$C432)+(DATE(YEAR($B432),MONTH($B432)+1,MIN(BC$6,DAY(EOMONTH($B432,1))))&gt;=$B432)*(DATE(YEAR($B432),MONTH($B432)+1,MIN(BC$6,DAY(EOMONTH($B432,1))))&lt;$C432)))</f>
        <v>0</v>
      </c>
      <c r="BD432" s="48" t="n">
        <f aca="false">IF(OR(N(BD$5)=0,BD$6=""),0,BD$5*((DATE(YEAR($B432),MONTH($B432),MIN(BD$6,DAY(EOMONTH($B432,0))))&gt;=$B432)*(DATE(YEAR($B432),MONTH($B432),MIN(BD$6,DAY(EOMONTH($B432,0))))&lt;$C432)+(DATE(YEAR($B432),MONTH($B432)+1,MIN(BD$6,DAY(EOMONTH($B432,1))))&gt;=$B432)*(DATE(YEAR($B432),MONTH($B432)+1,MIN(BD$6,DAY(EOMONTH($B432,1))))&lt;$C432)))</f>
        <v>0</v>
      </c>
      <c r="BE432" s="48" t="n">
        <f aca="false">IF(OR(N(BE$5)=0,BE$6=""),0,BE$5*((DATE(YEAR($B432),MONTH($B432),MIN(BE$6,DAY(EOMONTH($B432,0))))&gt;=$B432)*(DATE(YEAR($B432),MONTH($B432),MIN(BE$6,DAY(EOMONTH($B432,0))))&lt;$C432)+(DATE(YEAR($B432),MONTH($B432)+1,MIN(BE$6,DAY(EOMONTH($B432,1))))&gt;=$B432)*(DATE(YEAR($B432),MONTH($B432)+1,MIN(BE$6,DAY(EOMONTH($B432,1))))&lt;$C432)))</f>
        <v>0</v>
      </c>
      <c r="BF432" s="48" t="n">
        <f aca="false">IF(OR(N(BF$5)=0,BF$6=""),0,BF$5*((DATE(YEAR($B432),MONTH($B432),MIN(BF$6,DAY(EOMONTH($B432,0))))&gt;=$B432)*(DATE(YEAR($B432),MONTH($B432),MIN(BF$6,DAY(EOMONTH($B432,0))))&lt;$C432)+(DATE(YEAR($B432),MONTH($B432)+1,MIN(BF$6,DAY(EOMONTH($B432,1))))&gt;=$B432)*(DATE(YEAR($B432),MONTH($B432)+1,MIN(BF$6,DAY(EOMONTH($B432,1))))&lt;$C432)))</f>
        <v>0</v>
      </c>
      <c r="BG432" s="48" t="n">
        <f aca="false">IF(OR(N(BG$5)=0,BG$6=""),0,BG$5*((DATE(YEAR($B432),MONTH($B432),MIN(BG$6,DAY(EOMONTH($B432,0))))&gt;=$B432)*(DATE(YEAR($B432),MONTH($B432),MIN(BG$6,DAY(EOMONTH($B432,0))))&lt;$C432)+(DATE(YEAR($B432),MONTH($B432)+1,MIN(BG$6,DAY(EOMONTH($B432,1))))&gt;=$B432)*(DATE(YEAR($B432),MONTH($B432)+1,MIN(BG$6,DAY(EOMONTH($B432,1))))&lt;$C432)))</f>
        <v>0</v>
      </c>
      <c r="BH432" s="48" t="n">
        <f aca="false">IF(OR(N(BH$5)=0,BH$6=""),0,BH$5*((DATE(YEAR($B432),MONTH($B432),MIN(BH$6,DAY(EOMONTH($B432,0))))&gt;=$B432)*(DATE(YEAR($B432),MONTH($B432),MIN(BH$6,DAY(EOMONTH($B432,0))))&lt;$C432)+(DATE(YEAR($B432),MONTH($B432)+1,MIN(BH$6,DAY(EOMONTH($B432,1))))&gt;=$B432)*(DATE(YEAR($B432),MONTH($B432)+1,MIN(BH$6,DAY(EOMONTH($B432,1))))&lt;$C432)))</f>
        <v>0</v>
      </c>
      <c r="BI432" s="48" t="n">
        <f aca="false">IF(OR(N(BI$5)=0,BI$6=""),0,BI$5*((DATE(YEAR($B432),MONTH($B432),MIN(BI$6,DAY(EOMONTH($B432,0))))&gt;=$B432)*(DATE(YEAR($B432),MONTH($B432),MIN(BI$6,DAY(EOMONTH($B432,0))))&lt;$C432)+(DATE(YEAR($B432),MONTH($B432)+1,MIN(BI$6,DAY(EOMONTH($B432,1))))&gt;=$B432)*(DATE(YEAR($B432),MONTH($B432)+1,MIN(BI$6,DAY(EOMONTH($B432,1))))&lt;$C432)))</f>
        <v>0</v>
      </c>
      <c r="BJ432" s="48" t="n">
        <f aca="false">IF(OR(N(BJ$5)=0,BJ$6=""),0,BJ$5*((DATE(YEAR($B432),MONTH($B432),MIN(BJ$6,DAY(EOMONTH($B432,0))))&gt;=$B432)*(DATE(YEAR($B432),MONTH($B432),MIN(BJ$6,DAY(EOMONTH($B432,0))))&lt;$C432)+(DATE(YEAR($B432),MONTH($B432)+1,MIN(BJ$6,DAY(EOMONTH($B432,1))))&gt;=$B432)*(DATE(YEAR($B432),MONTH($B432)+1,MIN(BJ$6,DAY(EOMONTH($B432,1))))&lt;$C432)))</f>
        <v>0</v>
      </c>
      <c r="BK432" s="48" t="n">
        <f aca="false">IF(OR(N(BK$5)=0,BK$6=""),0,BK$5*((DATE(YEAR($B432),MONTH($B432),MIN(BK$6,DAY(EOMONTH($B432,0))))&gt;=$B432)*(DATE(YEAR($B432),MONTH($B432),MIN(BK$6,DAY(EOMONTH($B432,0))))&lt;$C432)+(DATE(YEAR($B432),MONTH($B432)+1,MIN(BK$6,DAY(EOMONTH($B432,1))))&gt;=$B432)*(DATE(YEAR($B432),MONTH($B432)+1,MIN(BK$6,DAY(EOMONTH($B432,1))))&lt;$C432)))</f>
        <v>0</v>
      </c>
      <c r="BL432" s="48" t="n">
        <f aca="false">IF(OR(N(BL$5)=0,BL$6=""),0,BL$5*((DATE(YEAR($B432),MONTH($B432),MIN(BL$6,DAY(EOMONTH($B432,0))))&gt;=$B432)*(DATE(YEAR($B432),MONTH($B432),MIN(BL$6,DAY(EOMONTH($B432,0))))&lt;$C432)+(DATE(YEAR($B432),MONTH($B432)+1,MIN(BL$6,DAY(EOMONTH($B432,1))))&gt;=$B432)*(DATE(YEAR($B432),MONTH($B432)+1,MIN(BL$6,DAY(EOMONTH($B432,1))))&lt;$C432)))</f>
        <v>0</v>
      </c>
      <c r="BM432" s="48" t="n">
        <f aca="false">IF(OR(N(BM$5)=0,BM$6=""),0,BM$5*((DATE(YEAR($B432),MONTH($B432),MIN(BM$6,DAY(EOMONTH($B432,0))))&gt;=$B432)*(DATE(YEAR($B432),MONTH($B432),MIN(BM$6,DAY(EOMONTH($B432,0))))&lt;$C432)+(DATE(YEAR($B432),MONTH($B432)+1,MIN(BM$6,DAY(EOMONTH($B432,1))))&gt;=$B432)*(DATE(YEAR($B432),MONTH($B432)+1,MIN(BM$6,DAY(EOMONTH($B432,1))))&lt;$C432)))</f>
        <v>0</v>
      </c>
      <c r="BN432" s="48" t="n">
        <f aca="false">IF(OR(N(BN$5)=0,BN$6=""),0,BN$5*((DATE(YEAR($B432),MONTH($B432),MIN(BN$6,DAY(EOMONTH($B432,0))))&gt;=$B432)*(DATE(YEAR($B432),MONTH($B432),MIN(BN$6,DAY(EOMONTH($B432,0))))&lt;$C432)+(DATE(YEAR($B432),MONTH($B432)+1,MIN(BN$6,DAY(EOMONTH($B432,1))))&gt;=$B432)*(DATE(YEAR($B432),MONTH($B432)+1,MIN(BN$6,DAY(EOMONTH($B432,1))))&lt;$C432)))</f>
        <v>0</v>
      </c>
      <c r="BO432" s="48" t="n">
        <f aca="false">IF(OR(N(BO$5)=0,BO$6=""),0,BO$5*((DATE(YEAR($B432),MONTH($B432),MIN(BO$6,DAY(EOMONTH($B432,0))))&gt;=$B432)*(DATE(YEAR($B432),MONTH($B432),MIN(BO$6,DAY(EOMONTH($B432,0))))&lt;$C432)+(DATE(YEAR($B432),MONTH($B432)+1,MIN(BO$6,DAY(EOMONTH($B432,1))))&gt;=$B432)*(DATE(YEAR($B432),MONTH($B432)+1,MIN(BO$6,DAY(EOMONTH($B432,1))))&lt;$C432)))</f>
        <v>0</v>
      </c>
      <c r="BP432" s="48" t="n">
        <f aca="false">IF(OR(N(BP$5)=0,BP$6=""),0,BP$5*((DATE(YEAR($B432),MONTH($B432),MIN(BP$6,DAY(EOMONTH($B432,0))))&gt;=$B432)*(DATE(YEAR($B432),MONTH($B432),MIN(BP$6,DAY(EOMONTH($B432,0))))&lt;$C432)+(DATE(YEAR($B432),MONTH($B432)+1,MIN(BP$6,DAY(EOMONTH($B432,1))))&gt;=$B432)*(DATE(YEAR($B432),MONTH($B432)+1,MIN(BP$6,DAY(EOMONTH($B432,1))))&lt;$C432)))</f>
        <v>0</v>
      </c>
      <c r="BQ432" s="48" t="n">
        <f aca="false">IF(OR(N(BQ$5)=0,BQ$6=""),0,BQ$5*((DATE(YEAR($B432),MONTH($B432),MIN(BQ$6,DAY(EOMONTH($B432,0))))&gt;=$B432)*(DATE(YEAR($B432),MONTH($B432),MIN(BQ$6,DAY(EOMONTH($B432,0))))&lt;$C432)+(DATE(YEAR($B432),MONTH($B432)+1,MIN(BQ$6,DAY(EOMONTH($B432,1))))&gt;=$B432)*(DATE(YEAR($B432),MONTH($B432)+1,MIN(BQ$6,DAY(EOMONTH($B432,1))))&lt;$C432)))</f>
        <v>0</v>
      </c>
      <c r="BR432" s="48" t="n">
        <f aca="false">IF(OR(N(BR$5)=0,BR$6=""),0,BR$5*((DATE(YEAR($B432),MONTH($B432),MIN(BR$6,DAY(EOMONTH($B432,0))))&gt;=$B432)*(DATE(YEAR($B432),MONTH($B432),MIN(BR$6,DAY(EOMONTH($B432,0))))&lt;$C432)+(DATE(YEAR($B432),MONTH($B432)+1,MIN(BR$6,DAY(EOMONTH($B432,1))))&gt;=$B432)*(DATE(YEAR($B432),MONTH($B432)+1,MIN(BR$6,DAY(EOMONTH($B432,1))))&lt;$C432)))</f>
        <v>0</v>
      </c>
      <c r="BS432" s="48" t="n">
        <f aca="false">IF(OR(N(BS$5)=0,BS$6=""),0,BS$5*((DATE(YEAR($B432),MONTH($B432),MIN(BS$6,DAY(EOMONTH($B432,0))))&gt;=$B432)*(DATE(YEAR($B432),MONTH($B432),MIN(BS$6,DAY(EOMONTH($B432,0))))&lt;$C432)+(DATE(YEAR($B432),MONTH($B432)+1,MIN(BS$6,DAY(EOMONTH($B432,1))))&gt;=$B432)*(DATE(YEAR($B432),MONTH($B432)+1,MIN(BS$6,DAY(EOMONTH($B432,1))))&lt;$C432)))</f>
        <v>0</v>
      </c>
      <c r="BT432" s="48" t="n">
        <f aca="false">IF(OR(N(BT$5)=0,BT$6=""),0,BT$5*((DATE(YEAR($B432),MONTH($B432),MIN(BT$6,DAY(EOMONTH($B432,0))))&gt;=$B432)*(DATE(YEAR($B432),MONTH($B432),MIN(BT$6,DAY(EOMONTH($B432,0))))&lt;$C432)+(DATE(YEAR($B432),MONTH($B432)+1,MIN(BT$6,DAY(EOMONTH($B432,1))))&gt;=$B432)*(DATE(YEAR($B432),MONTH($B432)+1,MIN(BT$6,DAY(EOMONTH($B432,1))))&lt;$C432)))</f>
        <v>0</v>
      </c>
      <c r="BU432" s="48" t="n">
        <f aca="false">IF(OR(N(BU$5)=0,BU$6=""),0,BU$5*((DATE(YEAR($B432),MONTH($B432),MIN(BU$6,DAY(EOMONTH($B432,0))))&gt;=$B432)*(DATE(YEAR($B432),MONTH($B432),MIN(BU$6,DAY(EOMONTH($B432,0))))&lt;$C432)+(DATE(YEAR($B432),MONTH($B432)+1,MIN(BU$6,DAY(EOMONTH($B432,1))))&gt;=$B432)*(DATE(YEAR($B432),MONTH($B432)+1,MIN(BU$6,DAY(EOMONTH($B432,1))))&lt;$C432)))</f>
        <v>0</v>
      </c>
      <c r="BV432" s="48" t="n">
        <f aca="false">IF(OR(N(BV$5)=0,BV$6=""),0,BV$5*((DATE(YEAR($B432),MONTH($B432),MIN(BV$6,DAY(EOMONTH($B432,0))))&gt;=$B432)*(DATE(YEAR($B432),MONTH($B432),MIN(BV$6,DAY(EOMONTH($B432,0))))&lt;$C432)+(DATE(YEAR($B432),MONTH($B432)+1,MIN(BV$6,DAY(EOMONTH($B432,1))))&gt;=$B432)*(DATE(YEAR($B432),MONTH($B432)+1,MIN(BV$6,DAY(EOMONTH($B432,1))))&lt;$C432)))</f>
        <v>0</v>
      </c>
      <c r="BW432" s="48" t="n">
        <f aca="false">IF(OR(N(BW$5)=0,BW$6=""),0,BW$5*((DATE(YEAR($B432),MONTH($B432),MIN(BW$6,DAY(EOMONTH($B432,0))))&gt;=$B432)*(DATE(YEAR($B432),MONTH($B432),MIN(BW$6,DAY(EOMONTH($B432,0))))&lt;$C432)+(DATE(YEAR($B432),MONTH($B432)+1,MIN(BW$6,DAY(EOMONTH($B432,1))))&gt;=$B432)*(DATE(YEAR($B432),MONTH($B432)+1,MIN(BW$6,DAY(EOMONTH($B432,1))))&lt;$C432)))</f>
        <v>0</v>
      </c>
      <c r="BX432" s="48" t="n">
        <f aca="false">MIN(Z432,(FT431*(1+FT$5/Setup!$C$36)+IF($V432=1,N($F432),0)))</f>
        <v>0</v>
      </c>
      <c r="BY432" s="48" t="n">
        <f aca="false">MIN(AA432,(FU431*(1+FU$5/Setup!$C$36)+IF($V432=2,N($F432),0)))</f>
        <v>0</v>
      </c>
      <c r="BZ432" s="48" t="n">
        <f aca="false">MIN(AB432,(FV431*(1+FV$5/Setup!$C$36)+IF($V432=3,N($F432),0)))</f>
        <v>0</v>
      </c>
      <c r="CA432" s="48" t="n">
        <f aca="false">MIN(AC432,(FW431*(1+FW$5/Setup!$C$36)+IF($V432=4,N($F432),0)))</f>
        <v>0</v>
      </c>
      <c r="CB432" s="48" t="n">
        <f aca="false">MIN(AD432,(FX431*(1+FX$5/Setup!$C$36)+IF($V432=5,N($F432),0)))</f>
        <v>0</v>
      </c>
      <c r="CC432" s="48" t="n">
        <f aca="false">MIN(AE432,(FY431*(1+FY$5/Setup!$C$36)+IF($V432=6,N($F432),0)))</f>
        <v>0</v>
      </c>
      <c r="CD432" s="48" t="n">
        <f aca="false">MIN(AF432,(FZ431*(1+FZ$5/Setup!$C$36)+IF($V432=7,N($F432),0)))</f>
        <v>0</v>
      </c>
      <c r="CE432" s="48" t="n">
        <f aca="false">MIN(AG432,(GA431*(1+GA$5/Setup!$C$36)+IF($V432=8,N($F432),0)))</f>
        <v>0</v>
      </c>
      <c r="CF432" s="48" t="n">
        <f aca="false">MIN(AH432,(GB431*(1+GB$5/Setup!$C$36)+IF($V432=9,N($F432),0)))</f>
        <v>0</v>
      </c>
      <c r="CG432" s="48" t="n">
        <f aca="false">MIN(AI432,(GC431*(1+GC$5/Setup!$C$36)+IF($V432=10,N($F432),0)))</f>
        <v>0</v>
      </c>
      <c r="CH432" s="48" t="n">
        <f aca="false">MIN(AJ432,(GD431*(1+GD$5/Setup!$C$36)+IF($V432=11,N($F432),0)))</f>
        <v>0</v>
      </c>
      <c r="CI432" s="48" t="n">
        <f aca="false">MIN(AK432,(GE431*(1+GE$5/Setup!$C$36)+IF($V432=12,N($F432),0)))</f>
        <v>0</v>
      </c>
      <c r="CJ432" s="48" t="n">
        <f aca="false">MIN(AL432,(GF431*(1+GF$5/Setup!$C$36)+IF($V432=13,N($F432),0)))</f>
        <v>0</v>
      </c>
      <c r="CK432" s="48" t="n">
        <f aca="false">MIN(AM432,(GG431*(1+GG$5/Setup!$C$36)+IF($V432=14,N($F432),0)))</f>
        <v>0</v>
      </c>
      <c r="CL432" s="48" t="n">
        <f aca="false">MIN(AN432,(GH431*(1+GH$5/Setup!$C$36)+IF($V432=15,N($F432),0)))</f>
        <v>0</v>
      </c>
      <c r="CM432" s="48" t="n">
        <f aca="false">MIN(AO432,(GI431*(1+GI$5/Setup!$C$36)+IF($V432=16,N($F432),0)))</f>
        <v>0</v>
      </c>
      <c r="CN432" s="48" t="n">
        <f aca="false">MIN(AP432,(GJ431*(1+GJ$5/Setup!$C$36)+IF($V432=17,N($F432),0)))</f>
        <v>0</v>
      </c>
      <c r="CO432" s="48" t="n">
        <f aca="false">MIN(AQ432,(GK431*(1+GK$5/Setup!$C$36)+IF($V432=18,N($F432),0)))</f>
        <v>0</v>
      </c>
      <c r="CP432" s="48" t="n">
        <f aca="false">MIN(AR432,(GL431*(1+GL$5/Setup!$C$36)+IF($V432=19,N($F432),0)))</f>
        <v>0</v>
      </c>
      <c r="CQ432" s="48" t="n">
        <f aca="false">MIN(AS432,(GM431*(1+GM$5/Setup!$C$36)+IF($V432=20,N($F432),0)))</f>
        <v>0</v>
      </c>
      <c r="CR432" s="48" t="n">
        <f aca="false">MIN(AT432,(GN431*(1+GN$5/Setup!$C$36)+IF($V432=21,N($F432),0)))</f>
        <v>0</v>
      </c>
      <c r="CS432" s="48" t="n">
        <f aca="false">MIN(AU432,(GO431*(1+GO$5/Setup!$C$36)+IF($V432=22,N($F432),0)))</f>
        <v>0</v>
      </c>
      <c r="CT432" s="48" t="n">
        <f aca="false">MIN(AV432,(GP431*(1+GP$5/Setup!$C$36)+IF($V432=23,N($F432),0)))</f>
        <v>0</v>
      </c>
      <c r="CU432" s="48" t="n">
        <f aca="false">MIN(AW432,(GQ431*(1+GQ$5/Setup!$C$36)+IF($V432=24,N($F432),0)))</f>
        <v>0</v>
      </c>
      <c r="CV432" s="48" t="n">
        <f aca="false">MIN(AX432,(GR431*(1+GR$5/Setup!$C$36)+IF($V432=25,N($F432),0)))</f>
        <v>0</v>
      </c>
      <c r="CW432" s="48" t="n">
        <f aca="false">MIN(AY432,(GS431*(1+GS$5/Setup!$C$36)+IF($V432=26,N($F432),0)))</f>
        <v>0</v>
      </c>
      <c r="CX432" s="48" t="n">
        <f aca="false">MIN(AZ432,(GT431*(1+GT$5/Setup!$C$36)+IF($V432=27,N($F432),0)))</f>
        <v>0</v>
      </c>
      <c r="CY432" s="48" t="n">
        <f aca="false">MIN(BA432,(GU431*(1+GU$5/Setup!$C$36)+IF($V432=28,N($F432),0)))</f>
        <v>0</v>
      </c>
      <c r="CZ432" s="48" t="n">
        <f aca="false">MIN(BB432,(GV431*(1+GV$5/Setup!$C$36)+IF($V432=29,N($F432),0)))</f>
        <v>0</v>
      </c>
      <c r="DA432" s="48" t="n">
        <f aca="false">MIN(BC432,(GW431*(1+GW$5/Setup!$C$36)+IF($V432=30,N($F432),0)))</f>
        <v>0</v>
      </c>
      <c r="DB432" s="48" t="n">
        <f aca="false">MIN(BD432,(GX431*(1+GX$5/Setup!$C$36)+IF($V432=31,N($F432),0)))</f>
        <v>0</v>
      </c>
      <c r="DC432" s="48" t="n">
        <f aca="false">MIN(BE432,(GY431*(1+GY$5/Setup!$C$36)+IF($V432=32,N($F432),0)))</f>
        <v>0</v>
      </c>
      <c r="DD432" s="48" t="n">
        <f aca="false">MIN(BF432,(GZ431*(1+GZ$5/Setup!$C$36)+IF($V432=33,N($F432),0)))</f>
        <v>0</v>
      </c>
      <c r="DE432" s="48" t="n">
        <f aca="false">MIN(BG432,(HA431*(1+HA$5/Setup!$C$36)+IF($V432=34,N($F432),0)))</f>
        <v>0</v>
      </c>
      <c r="DF432" s="48" t="n">
        <f aca="false">MIN(BH432,(HB431*(1+HB$5/Setup!$C$36)+IF($V432=35,N($F432),0)))</f>
        <v>0</v>
      </c>
      <c r="DG432" s="48" t="n">
        <f aca="false">MIN(BI432,(HC431*(1+HC$5/Setup!$C$36)+IF($V432=36,N($F432),0)))</f>
        <v>0</v>
      </c>
      <c r="DH432" s="48" t="n">
        <f aca="false">MIN(BJ432,(HD431*(1+HD$5/Setup!$C$36)+IF($V432=37,N($F432),0)))</f>
        <v>0</v>
      </c>
      <c r="DI432" s="48" t="n">
        <f aca="false">MIN(BK432,(HE431*(1+HE$5/Setup!$C$36)+IF($V432=38,N($F432),0)))</f>
        <v>0</v>
      </c>
      <c r="DJ432" s="48" t="n">
        <f aca="false">MIN(BL432,(HF431*(1+HF$5/Setup!$C$36)+IF($V432=39,N($F432),0)))</f>
        <v>0</v>
      </c>
      <c r="DK432" s="48" t="n">
        <f aca="false">MIN(BM432,(HG431*(1+HG$5/Setup!$C$36)+IF($V432=40,N($F432),0)))</f>
        <v>0</v>
      </c>
      <c r="DL432" s="48" t="n">
        <f aca="false">MIN(BN432,(HH431*(1+HH$5/Setup!$C$36)+IF($V432=41,N($F432),0)))</f>
        <v>0</v>
      </c>
      <c r="DM432" s="48" t="n">
        <f aca="false">MIN(BO432,(HI431*(1+HI$5/Setup!$C$36)+IF($V432=42,N($F432),0)))</f>
        <v>0</v>
      </c>
      <c r="DN432" s="48" t="n">
        <f aca="false">MIN(BP432,(HJ431*(1+HJ$5/Setup!$C$36)+IF($V432=43,N($F432),0)))</f>
        <v>0</v>
      </c>
      <c r="DO432" s="48" t="n">
        <f aca="false">MIN(BQ432,(HK431*(1+HK$5/Setup!$C$36)+IF($V432=44,N($F432),0)))</f>
        <v>0</v>
      </c>
      <c r="DP432" s="48" t="n">
        <f aca="false">MIN(BR432,(HL431*(1+HL$5/Setup!$C$36)+IF($V432=45,N($F432),0)))</f>
        <v>0</v>
      </c>
      <c r="DQ432" s="48" t="n">
        <f aca="false">MIN(BS432,(HM431*(1+HM$5/Setup!$C$36)+IF($V432=46,N($F432),0)))</f>
        <v>0</v>
      </c>
      <c r="DR432" s="48" t="n">
        <f aca="false">MIN(BT432,(HN431*(1+HN$5/Setup!$C$36)+IF($V432=47,N($F432),0)))</f>
        <v>0</v>
      </c>
      <c r="DS432" s="48" t="n">
        <f aca="false">MIN(BU432,(HO431*(1+HO$5/Setup!$C$36)+IF($V432=48,N($F432),0)))</f>
        <v>0</v>
      </c>
      <c r="DT432" s="48" t="n">
        <f aca="false">MIN(BV432,(HP431*(1+HP$5/Setup!$C$36)+IF($V432=49,N($F432),0)))</f>
        <v>0</v>
      </c>
      <c r="DU432" s="48" t="n">
        <f aca="false">MIN(BW432,(HQ431*(1+HQ$5/Setup!$C$36)+IF($V432=50,N($F432),0)))</f>
        <v>0</v>
      </c>
      <c r="DV432" s="48" t="n">
        <f aca="false">MIN(MAX((FT431*(1+FT$5/Setup!$C$36)+IF($V432=1,N($F432),0))-BX432,0),MAX($P432-0,0))</f>
        <v>0</v>
      </c>
      <c r="DW432" s="48" t="n">
        <f aca="false">MIN(MAX((FU431*(1+FU$5/Setup!$C$36)+IF($V432=2,N($F432),0))-BY432,0),MAX($P432-SUM(DV432:DV432),0))</f>
        <v>0</v>
      </c>
      <c r="DX432" s="48" t="n">
        <f aca="false">MIN(MAX((FV431*(1+FV$5/Setup!$C$36)+IF($V432=3,N($F432),0))-BZ432,0),MAX($P432-SUM(DV432:DW432),0))</f>
        <v>0</v>
      </c>
      <c r="DY432" s="48" t="n">
        <f aca="false">MIN(MAX((FW431*(1+FW$5/Setup!$C$36)+IF($V432=4,N($F432),0))-CA432,0),MAX($P432-SUM(DV432:DX432),0))</f>
        <v>0</v>
      </c>
      <c r="DZ432" s="48" t="n">
        <f aca="false">MIN(MAX((FX431*(1+FX$5/Setup!$C$36)+IF($V432=5,N($F432),0))-CB432,0),MAX($P432-SUM(DV432:DY432),0))</f>
        <v>0</v>
      </c>
      <c r="EA432" s="48" t="n">
        <f aca="false">MIN(MAX((FY431*(1+FY$5/Setup!$C$36)+IF($V432=6,N($F432),0))-CC432,0),MAX($P432-SUM(DV432:DZ432),0))</f>
        <v>0</v>
      </c>
      <c r="EB432" s="48" t="n">
        <f aca="false">MIN(MAX((FZ431*(1+FZ$5/Setup!$C$36)+IF($V432=7,N($F432),0))-CD432,0),MAX($P432-SUM(DV432:EA432),0))</f>
        <v>0</v>
      </c>
      <c r="EC432" s="48" t="n">
        <f aca="false">MIN(MAX((GA431*(1+GA$5/Setup!$C$36)+IF($V432=8,N($F432),0))-CE432,0),MAX($P432-SUM(DV432:EB432),0))</f>
        <v>0</v>
      </c>
      <c r="ED432" s="48" t="n">
        <f aca="false">MIN(MAX((GB431*(1+GB$5/Setup!$C$36)+IF($V432=9,N($F432),0))-CF432,0),MAX($P432-SUM(DV432:EC432),0))</f>
        <v>0</v>
      </c>
      <c r="EE432" s="48" t="n">
        <f aca="false">MIN(MAX((GC431*(1+GC$5/Setup!$C$36)+IF($V432=10,N($F432),0))-CG432,0),MAX($P432-SUM(DV432:ED432),0))</f>
        <v>0</v>
      </c>
      <c r="EF432" s="48" t="n">
        <f aca="false">MIN(MAX((GD431*(1+GD$5/Setup!$C$36)+IF($V432=11,N($F432),0))-CH432,0),MAX($P432-SUM(DV432:EE432),0))</f>
        <v>0</v>
      </c>
      <c r="EG432" s="48" t="n">
        <f aca="false">MIN(MAX((GE431*(1+GE$5/Setup!$C$36)+IF($V432=12,N($F432),0))-CI432,0),MAX($P432-SUM(DV432:EF432),0))</f>
        <v>0</v>
      </c>
      <c r="EH432" s="48" t="n">
        <f aca="false">MIN(MAX((GF431*(1+GF$5/Setup!$C$36)+IF($V432=13,N($F432),0))-CJ432,0),MAX($P432-SUM(DV432:EG432),0))</f>
        <v>0</v>
      </c>
      <c r="EI432" s="48" t="n">
        <f aca="false">MIN(MAX((GG431*(1+GG$5/Setup!$C$36)+IF($V432=14,N($F432),0))-CK432,0),MAX($P432-SUM(DV432:EH432),0))</f>
        <v>0</v>
      </c>
      <c r="EJ432" s="48" t="n">
        <f aca="false">MIN(MAX((GH431*(1+GH$5/Setup!$C$36)+IF($V432=15,N($F432),0))-CL432,0),MAX($P432-SUM(DV432:EI432),0))</f>
        <v>0</v>
      </c>
      <c r="EK432" s="48" t="n">
        <f aca="false">MIN(MAX((GI431*(1+GI$5/Setup!$C$36)+IF($V432=16,N($F432),0))-CM432,0),MAX($P432-SUM(DV432:EJ432),0))</f>
        <v>0</v>
      </c>
      <c r="EL432" s="48" t="n">
        <f aca="false">MIN(MAX((GJ431*(1+GJ$5/Setup!$C$36)+IF($V432=17,N($F432),0))-CN432,0),MAX($P432-SUM(DV432:EK432),0))</f>
        <v>0</v>
      </c>
      <c r="EM432" s="48" t="n">
        <f aca="false">MIN(MAX((GK431*(1+GK$5/Setup!$C$36)+IF($V432=18,N($F432),0))-CO432,0),MAX($P432-SUM(DV432:EL432),0))</f>
        <v>0</v>
      </c>
      <c r="EN432" s="48" t="n">
        <f aca="false">MIN(MAX((GL431*(1+GL$5/Setup!$C$36)+IF($V432=19,N($F432),0))-CP432,0),MAX($P432-SUM(DV432:EM432),0))</f>
        <v>0</v>
      </c>
      <c r="EO432" s="48" t="n">
        <f aca="false">MIN(MAX((GM431*(1+GM$5/Setup!$C$36)+IF($V432=20,N($F432),0))-CQ432,0),MAX($P432-SUM(DV432:EN432),0))</f>
        <v>0</v>
      </c>
      <c r="EP432" s="48" t="n">
        <f aca="false">MIN(MAX((GN431*(1+GN$5/Setup!$C$36)+IF($V432=21,N($F432),0))-CR432,0),MAX($P432-SUM(DV432:EO432),0))</f>
        <v>0</v>
      </c>
      <c r="EQ432" s="48" t="n">
        <f aca="false">MIN(MAX((GO431*(1+GO$5/Setup!$C$36)+IF($V432=22,N($F432),0))-CS432,0),MAX($P432-SUM(DV432:EP432),0))</f>
        <v>0</v>
      </c>
      <c r="ER432" s="48" t="n">
        <f aca="false">MIN(MAX((GP431*(1+GP$5/Setup!$C$36)+IF($V432=23,N($F432),0))-CT432,0),MAX($P432-SUM(DV432:EQ432),0))</f>
        <v>0</v>
      </c>
      <c r="ES432" s="48" t="n">
        <f aca="false">MIN(MAX((GQ431*(1+GQ$5/Setup!$C$36)+IF($V432=24,N($F432),0))-CU432,0),MAX($P432-SUM(DV432:ER432),0))</f>
        <v>0</v>
      </c>
      <c r="ET432" s="48" t="n">
        <f aca="false">MIN(MAX((GR431*(1+GR$5/Setup!$C$36)+IF($V432=25,N($F432),0))-CV432,0),MAX($P432-SUM(DV432:ES432),0))</f>
        <v>0</v>
      </c>
      <c r="EU432" s="48" t="n">
        <f aca="false">MIN(MAX((GS431*(1+GS$5/Setup!$C$36)+IF($V432=26,N($F432),0))-CW432,0),MAX($P432-SUM(DV432:ET432),0))</f>
        <v>0</v>
      </c>
      <c r="EV432" s="48" t="n">
        <f aca="false">MIN(MAX((GT431*(1+GT$5/Setup!$C$36)+IF($V432=27,N($F432),0))-CX432,0),MAX($P432-SUM(DV432:EU432),0))</f>
        <v>0</v>
      </c>
      <c r="EW432" s="48" t="n">
        <f aca="false">MIN(MAX((GU431*(1+GU$5/Setup!$C$36)+IF($V432=28,N($F432),0))-CY432,0),MAX($P432-SUM(DV432:EV432),0))</f>
        <v>0</v>
      </c>
      <c r="EX432" s="48" t="n">
        <f aca="false">MIN(MAX((GV431*(1+GV$5/Setup!$C$36)+IF($V432=29,N($F432),0))-CZ432,0),MAX($P432-SUM(DV432:EW432),0))</f>
        <v>0</v>
      </c>
      <c r="EY432" s="48" t="n">
        <f aca="false">MIN(MAX((GW431*(1+GW$5/Setup!$C$36)+IF($V432=30,N($F432),0))-DA432,0),MAX($P432-SUM(DV432:EX432),0))</f>
        <v>0</v>
      </c>
      <c r="EZ432" s="48" t="n">
        <f aca="false">MIN(MAX((GX431*(1+GX$5/Setup!$C$36)+IF($V432=31,N($F432),0))-DB432,0),MAX($P432-SUM(DV432:EY432),0))</f>
        <v>0</v>
      </c>
      <c r="FA432" s="48" t="n">
        <f aca="false">MIN(MAX((GY431*(1+GY$5/Setup!$C$36)+IF($V432=32,N($F432),0))-DC432,0),MAX($P432-SUM(DV432:EZ432),0))</f>
        <v>0</v>
      </c>
      <c r="FB432" s="48" t="n">
        <f aca="false">MIN(MAX((GZ431*(1+GZ$5/Setup!$C$36)+IF($V432=33,N($F432),0))-DD432,0),MAX($P432-SUM(DV432:FA432),0))</f>
        <v>0</v>
      </c>
      <c r="FC432" s="48" t="n">
        <f aca="false">MIN(MAX((HA431*(1+HA$5/Setup!$C$36)+IF($V432=34,N($F432),0))-DE432,0),MAX($P432-SUM(DV432:FB432),0))</f>
        <v>0</v>
      </c>
      <c r="FD432" s="48" t="n">
        <f aca="false">MIN(MAX((HB431*(1+HB$5/Setup!$C$36)+IF($V432=35,N($F432),0))-DF432,0),MAX($P432-SUM(DV432:FC432),0))</f>
        <v>0</v>
      </c>
      <c r="FE432" s="48" t="n">
        <f aca="false">MIN(MAX((HC431*(1+HC$5/Setup!$C$36)+IF($V432=36,N($F432),0))-DG432,0),MAX($P432-SUM(DV432:FD432),0))</f>
        <v>0</v>
      </c>
      <c r="FF432" s="48" t="n">
        <f aca="false">MIN(MAX((HD431*(1+HD$5/Setup!$C$36)+IF($V432=37,N($F432),0))-DH432,0),MAX($P432-SUM(DV432:FE432),0))</f>
        <v>0</v>
      </c>
      <c r="FG432" s="48" t="n">
        <f aca="false">MIN(MAX((HE431*(1+HE$5/Setup!$C$36)+IF($V432=38,N($F432),0))-DI432,0),MAX($P432-SUM(DV432:FF432),0))</f>
        <v>0</v>
      </c>
      <c r="FH432" s="48" t="n">
        <f aca="false">MIN(MAX((HF431*(1+HF$5/Setup!$C$36)+IF($V432=39,N($F432),0))-DJ432,0),MAX($P432-SUM(DV432:FG432),0))</f>
        <v>0</v>
      </c>
      <c r="FI432" s="48" t="n">
        <f aca="false">MIN(MAX((HG431*(1+HG$5/Setup!$C$36)+IF($V432=40,N($F432),0))-DK432,0),MAX($P432-SUM(DV432:FH432),0))</f>
        <v>0</v>
      </c>
      <c r="FJ432" s="48" t="n">
        <f aca="false">MIN(MAX((HH431*(1+HH$5/Setup!$C$36)+IF($V432=41,N($F432),0))-DL432,0),MAX($P432-SUM(DV432:FI432),0))</f>
        <v>0</v>
      </c>
      <c r="FK432" s="48" t="n">
        <f aca="false">MIN(MAX((HI431*(1+HI$5/Setup!$C$36)+IF($V432=42,N($F432),0))-DM432,0),MAX($P432-SUM(DV432:FJ432),0))</f>
        <v>0</v>
      </c>
      <c r="FL432" s="48" t="n">
        <f aca="false">MIN(MAX((HJ431*(1+HJ$5/Setup!$C$36)+IF($V432=43,N($F432),0))-DN432,0),MAX($P432-SUM(DV432:FK432),0))</f>
        <v>0</v>
      </c>
      <c r="FM432" s="48" t="n">
        <f aca="false">MIN(MAX((HK431*(1+HK$5/Setup!$C$36)+IF($V432=44,N($F432),0))-DO432,0),MAX($P432-SUM(DV432:FL432),0))</f>
        <v>0</v>
      </c>
      <c r="FN432" s="48" t="n">
        <f aca="false">MIN(MAX((HL431*(1+HL$5/Setup!$C$36)+IF($V432=45,N($F432),0))-DP432,0),MAX($P432-SUM(DV432:FM432),0))</f>
        <v>0</v>
      </c>
      <c r="FO432" s="48" t="n">
        <f aca="false">MIN(MAX((HM431*(1+HM$5/Setup!$C$36)+IF($V432=46,N($F432),0))-DQ432,0),MAX($P432-SUM(DV432:FN432),0))</f>
        <v>0</v>
      </c>
      <c r="FP432" s="48" t="n">
        <f aca="false">MIN(MAX((HN431*(1+HN$5/Setup!$C$36)+IF($V432=47,N($F432),0))-DR432,0),MAX($P432-SUM(DV432:FO432),0))</f>
        <v>0</v>
      </c>
      <c r="FQ432" s="48" t="n">
        <f aca="false">MIN(MAX((HO431*(1+HO$5/Setup!$C$36)+IF($V432=48,N($F432),0))-DS432,0),MAX($P432-SUM(DV432:FP432),0))</f>
        <v>0</v>
      </c>
      <c r="FR432" s="48" t="n">
        <f aca="false">MIN(MAX((HP431*(1+HP$5/Setup!$C$36)+IF($V432=49,N($F432),0))-DT432,0),MAX($P432-SUM(DV432:FQ432),0))</f>
        <v>0</v>
      </c>
      <c r="FS432" s="48" t="n">
        <f aca="false">MIN(MAX((HQ431*(1+HQ$5/Setup!$C$36)+IF($V432=50,N($F432),0))-DU432,0),MAX($P432-SUM(DV432:FR432),0))</f>
        <v>0</v>
      </c>
      <c r="FT432" s="48" t="n">
        <f aca="false">IF((FT431*(1+FT$5/Setup!$C$36)+IF($V432=1,N($F432),0))-BX432-DV432&lt;0.005,0,(FT431*(1+FT$5/Setup!$C$36)+IF($V432=1,N($F432),0))-BX432-DV432)</f>
        <v>0</v>
      </c>
      <c r="FU432" s="48" t="n">
        <f aca="false">IF((FU431*(1+FU$5/Setup!$C$36)+IF($V432=2,N($F432),0))-BY432-DW432&lt;0.005,0,(FU431*(1+FU$5/Setup!$C$36)+IF($V432=2,N($F432),0))-BY432-DW432)</f>
        <v>0</v>
      </c>
      <c r="FV432" s="48" t="n">
        <f aca="false">IF((FV431*(1+FV$5/Setup!$C$36)+IF($V432=3,N($F432),0))-BZ432-DX432&lt;0.005,0,(FV431*(1+FV$5/Setup!$C$36)+IF($V432=3,N($F432),0))-BZ432-DX432)</f>
        <v>0</v>
      </c>
      <c r="FW432" s="48" t="n">
        <f aca="false">IF((FW431*(1+FW$5/Setup!$C$36)+IF($V432=4,N($F432),0))-CA432-DY432&lt;0.005,0,(FW431*(1+FW$5/Setup!$C$36)+IF($V432=4,N($F432),0))-CA432-DY432)</f>
        <v>0</v>
      </c>
      <c r="FX432" s="48" t="n">
        <f aca="false">IF((FX431*(1+FX$5/Setup!$C$36)+IF($V432=5,N($F432),0))-CB432-DZ432&lt;0.005,0,(FX431*(1+FX$5/Setup!$C$36)+IF($V432=5,N($F432),0))-CB432-DZ432)</f>
        <v>0</v>
      </c>
      <c r="FY432" s="48" t="n">
        <f aca="false">IF((FY431*(1+FY$5/Setup!$C$36)+IF($V432=6,N($F432),0))-CC432-EA432&lt;0.005,0,(FY431*(1+FY$5/Setup!$C$36)+IF($V432=6,N($F432),0))-CC432-EA432)</f>
        <v>0</v>
      </c>
      <c r="FZ432" s="48" t="n">
        <f aca="false">IF((FZ431*(1+FZ$5/Setup!$C$36)+IF($V432=7,N($F432),0))-CD432-EB432&lt;0.005,0,(FZ431*(1+FZ$5/Setup!$C$36)+IF($V432=7,N($F432),0))-CD432-EB432)</f>
        <v>0</v>
      </c>
      <c r="GA432" s="48" t="n">
        <f aca="false">IF((GA431*(1+GA$5/Setup!$C$36)+IF($V432=8,N($F432),0))-CE432-EC432&lt;0.005,0,(GA431*(1+GA$5/Setup!$C$36)+IF($V432=8,N($F432),0))-CE432-EC432)</f>
        <v>0</v>
      </c>
      <c r="GB432" s="48" t="n">
        <f aca="false">IF((GB431*(1+GB$5/Setup!$C$36)+IF($V432=9,N($F432),0))-CF432-ED432&lt;0.005,0,(GB431*(1+GB$5/Setup!$C$36)+IF($V432=9,N($F432),0))-CF432-ED432)</f>
        <v>0</v>
      </c>
      <c r="GC432" s="48" t="n">
        <f aca="false">IF((GC431*(1+GC$5/Setup!$C$36)+IF($V432=10,N($F432),0))-CG432-EE432&lt;0.005,0,(GC431*(1+GC$5/Setup!$C$36)+IF($V432=10,N($F432),0))-CG432-EE432)</f>
        <v>0</v>
      </c>
      <c r="GD432" s="48" t="n">
        <f aca="false">IF((GD431*(1+GD$5/Setup!$C$36)+IF($V432=11,N($F432),0))-CH432-EF432&lt;0.005,0,(GD431*(1+GD$5/Setup!$C$36)+IF($V432=11,N($F432),0))-CH432-EF432)</f>
        <v>0</v>
      </c>
      <c r="GE432" s="48" t="n">
        <f aca="false">IF((GE431*(1+GE$5/Setup!$C$36)+IF($V432=12,N($F432),0))-CI432-EG432&lt;0.005,0,(GE431*(1+GE$5/Setup!$C$36)+IF($V432=12,N($F432),0))-CI432-EG432)</f>
        <v>0</v>
      </c>
      <c r="GF432" s="48" t="n">
        <f aca="false">IF((GF431*(1+GF$5/Setup!$C$36)+IF($V432=13,N($F432),0))-CJ432-EH432&lt;0.005,0,(GF431*(1+GF$5/Setup!$C$36)+IF($V432=13,N($F432),0))-CJ432-EH432)</f>
        <v>0</v>
      </c>
      <c r="GG432" s="48" t="n">
        <f aca="false">IF((GG431*(1+GG$5/Setup!$C$36)+IF($V432=14,N($F432),0))-CK432-EI432&lt;0.005,0,(GG431*(1+GG$5/Setup!$C$36)+IF($V432=14,N($F432),0))-CK432-EI432)</f>
        <v>0</v>
      </c>
      <c r="GH432" s="48" t="n">
        <f aca="false">IF((GH431*(1+GH$5/Setup!$C$36)+IF($V432=15,N($F432),0))-CL432-EJ432&lt;0.005,0,(GH431*(1+GH$5/Setup!$C$36)+IF($V432=15,N($F432),0))-CL432-EJ432)</f>
        <v>0</v>
      </c>
      <c r="GI432" s="48" t="n">
        <f aca="false">IF((GI431*(1+GI$5/Setup!$C$36)+IF($V432=16,N($F432),0))-CM432-EK432&lt;0.005,0,(GI431*(1+GI$5/Setup!$C$36)+IF($V432=16,N($F432),0))-CM432-EK432)</f>
        <v>0</v>
      </c>
      <c r="GJ432" s="48" t="n">
        <f aca="false">IF((GJ431*(1+GJ$5/Setup!$C$36)+IF($V432=17,N($F432),0))-CN432-EL432&lt;0.005,0,(GJ431*(1+GJ$5/Setup!$C$36)+IF($V432=17,N($F432),0))-CN432-EL432)</f>
        <v>0</v>
      </c>
      <c r="GK432" s="48" t="n">
        <f aca="false">IF((GK431*(1+GK$5/Setup!$C$36)+IF($V432=18,N($F432),0))-CO432-EM432&lt;0.005,0,(GK431*(1+GK$5/Setup!$C$36)+IF($V432=18,N($F432),0))-CO432-EM432)</f>
        <v>0</v>
      </c>
      <c r="GL432" s="48" t="n">
        <f aca="false">IF((GL431*(1+GL$5/Setup!$C$36)+IF($V432=19,N($F432),0))-CP432-EN432&lt;0.005,0,(GL431*(1+GL$5/Setup!$C$36)+IF($V432=19,N($F432),0))-CP432-EN432)</f>
        <v>0</v>
      </c>
      <c r="GM432" s="48" t="n">
        <f aca="false">IF((GM431*(1+GM$5/Setup!$C$36)+IF($V432=20,N($F432),0))-CQ432-EO432&lt;0.005,0,(GM431*(1+GM$5/Setup!$C$36)+IF($V432=20,N($F432),0))-CQ432-EO432)</f>
        <v>0</v>
      </c>
      <c r="GN432" s="48" t="n">
        <f aca="false">IF((GN431*(1+GN$5/Setup!$C$36)+IF($V432=21,N($F432),0))-CR432-EP432&lt;0.005,0,(GN431*(1+GN$5/Setup!$C$36)+IF($V432=21,N($F432),0))-CR432-EP432)</f>
        <v>0</v>
      </c>
      <c r="GO432" s="48" t="n">
        <f aca="false">IF((GO431*(1+GO$5/Setup!$C$36)+IF($V432=22,N($F432),0))-CS432-EQ432&lt;0.005,0,(GO431*(1+GO$5/Setup!$C$36)+IF($V432=22,N($F432),0))-CS432-EQ432)</f>
        <v>0</v>
      </c>
      <c r="GP432" s="48" t="n">
        <f aca="false">IF((GP431*(1+GP$5/Setup!$C$36)+IF($V432=23,N($F432),0))-CT432-ER432&lt;0.005,0,(GP431*(1+GP$5/Setup!$C$36)+IF($V432=23,N($F432),0))-CT432-ER432)</f>
        <v>0</v>
      </c>
      <c r="GQ432" s="48" t="n">
        <f aca="false">IF((GQ431*(1+GQ$5/Setup!$C$36)+IF($V432=24,N($F432),0))-CU432-ES432&lt;0.005,0,(GQ431*(1+GQ$5/Setup!$C$36)+IF($V432=24,N($F432),0))-CU432-ES432)</f>
        <v>0</v>
      </c>
      <c r="GR432" s="48" t="n">
        <f aca="false">IF((GR431*(1+GR$5/Setup!$C$36)+IF($V432=25,N($F432),0))-CV432-ET432&lt;0.005,0,(GR431*(1+GR$5/Setup!$C$36)+IF($V432=25,N($F432),0))-CV432-ET432)</f>
        <v>0</v>
      </c>
      <c r="GS432" s="48" t="n">
        <f aca="false">IF((GS431*(1+GS$5/Setup!$C$36)+IF($V432=26,N($F432),0))-CW432-EU432&lt;0.005,0,(GS431*(1+GS$5/Setup!$C$36)+IF($V432=26,N($F432),0))-CW432-EU432)</f>
        <v>0</v>
      </c>
      <c r="GT432" s="48" t="n">
        <f aca="false">IF((GT431*(1+GT$5/Setup!$C$36)+IF($V432=27,N($F432),0))-CX432-EV432&lt;0.005,0,(GT431*(1+GT$5/Setup!$C$36)+IF($V432=27,N($F432),0))-CX432-EV432)</f>
        <v>0</v>
      </c>
      <c r="GU432" s="48" t="n">
        <f aca="false">IF((GU431*(1+GU$5/Setup!$C$36)+IF($V432=28,N($F432),0))-CY432-EW432&lt;0.005,0,(GU431*(1+GU$5/Setup!$C$36)+IF($V432=28,N($F432),0))-CY432-EW432)</f>
        <v>0</v>
      </c>
      <c r="GV432" s="48" t="n">
        <f aca="false">IF((GV431*(1+GV$5/Setup!$C$36)+IF($V432=29,N($F432),0))-CZ432-EX432&lt;0.005,0,(GV431*(1+GV$5/Setup!$C$36)+IF($V432=29,N($F432),0))-CZ432-EX432)</f>
        <v>0</v>
      </c>
      <c r="GW432" s="48" t="n">
        <f aca="false">IF((GW431*(1+GW$5/Setup!$C$36)+IF($V432=30,N($F432),0))-DA432-EY432&lt;0.005,0,(GW431*(1+GW$5/Setup!$C$36)+IF($V432=30,N($F432),0))-DA432-EY432)</f>
        <v>0</v>
      </c>
      <c r="GX432" s="48" t="n">
        <f aca="false">IF((GX431*(1+GX$5/Setup!$C$36)+IF($V432=31,N($F432),0))-DB432-EZ432&lt;0.005,0,(GX431*(1+GX$5/Setup!$C$36)+IF($V432=31,N($F432),0))-DB432-EZ432)</f>
        <v>0</v>
      </c>
      <c r="GY432" s="48" t="n">
        <f aca="false">IF((GY431*(1+GY$5/Setup!$C$36)+IF($V432=32,N($F432),0))-DC432-FA432&lt;0.005,0,(GY431*(1+GY$5/Setup!$C$36)+IF($V432=32,N($F432),0))-DC432-FA432)</f>
        <v>0</v>
      </c>
      <c r="GZ432" s="48" t="n">
        <f aca="false">IF((GZ431*(1+GZ$5/Setup!$C$36)+IF($V432=33,N($F432),0))-DD432-FB432&lt;0.005,0,(GZ431*(1+GZ$5/Setup!$C$36)+IF($V432=33,N($F432),0))-DD432-FB432)</f>
        <v>0</v>
      </c>
      <c r="HA432" s="48" t="n">
        <f aca="false">IF((HA431*(1+HA$5/Setup!$C$36)+IF($V432=34,N($F432),0))-DE432-FC432&lt;0.005,0,(HA431*(1+HA$5/Setup!$C$36)+IF($V432=34,N($F432),0))-DE432-FC432)</f>
        <v>0</v>
      </c>
      <c r="HB432" s="48" t="n">
        <f aca="false">IF((HB431*(1+HB$5/Setup!$C$36)+IF($V432=35,N($F432),0))-DF432-FD432&lt;0.005,0,(HB431*(1+HB$5/Setup!$C$36)+IF($V432=35,N($F432),0))-DF432-FD432)</f>
        <v>0</v>
      </c>
      <c r="HC432" s="48" t="n">
        <f aca="false">IF((HC431*(1+HC$5/Setup!$C$36)+IF($V432=36,N($F432),0))-DG432-FE432&lt;0.005,0,(HC431*(1+HC$5/Setup!$C$36)+IF($V432=36,N($F432),0))-DG432-FE432)</f>
        <v>0</v>
      </c>
      <c r="HD432" s="48" t="n">
        <f aca="false">IF((HD431*(1+HD$5/Setup!$C$36)+IF($V432=37,N($F432),0))-DH432-FF432&lt;0.005,0,(HD431*(1+HD$5/Setup!$C$36)+IF($V432=37,N($F432),0))-DH432-FF432)</f>
        <v>0</v>
      </c>
      <c r="HE432" s="48" t="n">
        <f aca="false">IF((HE431*(1+HE$5/Setup!$C$36)+IF($V432=38,N($F432),0))-DI432-FG432&lt;0.005,0,(HE431*(1+HE$5/Setup!$C$36)+IF($V432=38,N($F432),0))-DI432-FG432)</f>
        <v>0</v>
      </c>
      <c r="HF432" s="48" t="n">
        <f aca="false">IF((HF431*(1+HF$5/Setup!$C$36)+IF($V432=39,N($F432),0))-DJ432-FH432&lt;0.005,0,(HF431*(1+HF$5/Setup!$C$36)+IF($V432=39,N($F432),0))-DJ432-FH432)</f>
        <v>0</v>
      </c>
      <c r="HG432" s="48" t="n">
        <f aca="false">IF((HG431*(1+HG$5/Setup!$C$36)+IF($V432=40,N($F432),0))-DK432-FI432&lt;0.005,0,(HG431*(1+HG$5/Setup!$C$36)+IF($V432=40,N($F432),0))-DK432-FI432)</f>
        <v>0</v>
      </c>
      <c r="HH432" s="48" t="n">
        <f aca="false">IF((HH431*(1+HH$5/Setup!$C$36)+IF($V432=41,N($F432),0))-DL432-FJ432&lt;0.005,0,(HH431*(1+HH$5/Setup!$C$36)+IF($V432=41,N($F432),0))-DL432-FJ432)</f>
        <v>0</v>
      </c>
      <c r="HI432" s="48" t="n">
        <f aca="false">IF((HI431*(1+HI$5/Setup!$C$36)+IF($V432=42,N($F432),0))-DM432-FK432&lt;0.005,0,(HI431*(1+HI$5/Setup!$C$36)+IF($V432=42,N($F432),0))-DM432-FK432)</f>
        <v>0</v>
      </c>
      <c r="HJ432" s="48" t="n">
        <f aca="false">IF((HJ431*(1+HJ$5/Setup!$C$36)+IF($V432=43,N($F432),0))-DN432-FL432&lt;0.005,0,(HJ431*(1+HJ$5/Setup!$C$36)+IF($V432=43,N($F432),0))-DN432-FL432)</f>
        <v>0</v>
      </c>
      <c r="HK432" s="48" t="n">
        <f aca="false">IF((HK431*(1+HK$5/Setup!$C$36)+IF($V432=44,N($F432),0))-DO432-FM432&lt;0.005,0,(HK431*(1+HK$5/Setup!$C$36)+IF($V432=44,N($F432),0))-DO432-FM432)</f>
        <v>0</v>
      </c>
      <c r="HL432" s="48" t="n">
        <f aca="false">IF((HL431*(1+HL$5/Setup!$C$36)+IF($V432=45,N($F432),0))-DP432-FN432&lt;0.005,0,(HL431*(1+HL$5/Setup!$C$36)+IF($V432=45,N($F432),0))-DP432-FN432)</f>
        <v>0</v>
      </c>
      <c r="HM432" s="48" t="n">
        <f aca="false">IF((HM431*(1+HM$5/Setup!$C$36)+IF($V432=46,N($F432),0))-DQ432-FO432&lt;0.005,0,(HM431*(1+HM$5/Setup!$C$36)+IF($V432=46,N($F432),0))-DQ432-FO432)</f>
        <v>0</v>
      </c>
      <c r="HN432" s="48" t="n">
        <f aca="false">IF((HN431*(1+HN$5/Setup!$C$36)+IF($V432=47,N($F432),0))-DR432-FP432&lt;0.005,0,(HN431*(1+HN$5/Setup!$C$36)+IF($V432=47,N($F432),0))-DR432-FP432)</f>
        <v>0</v>
      </c>
      <c r="HO432" s="48" t="n">
        <f aca="false">IF((HO431*(1+HO$5/Setup!$C$36)+IF($V432=48,N($F432),0))-DS432-FQ432&lt;0.005,0,(HO431*(1+HO$5/Setup!$C$36)+IF($V432=48,N($F432),0))-DS432-FQ432)</f>
        <v>0</v>
      </c>
      <c r="HP432" s="48" t="n">
        <f aca="false">IF((HP431*(1+HP$5/Setup!$C$36)+IF($V432=49,N($F432),0))-DT432-FR432&lt;0.005,0,(HP431*(1+HP$5/Setup!$C$36)+IF($V432=49,N($F432),0))-DT432-FR432)</f>
        <v>0</v>
      </c>
      <c r="HQ432" s="48" t="n">
        <f aca="false">IF((HQ431*(1+HQ$5/Setup!$C$36)+IF($V432=50,N($F432),0))-DU432-FS432&lt;0.005,0,(HQ431*(1+HQ$5/Setup!$C$36)+IF($V432=50,N($F432),0))-DU432-FS432)</f>
        <v>0</v>
      </c>
    </row>
    <row r="433" customFormat="false" ht="15" hidden="false" customHeight="false" outlineLevel="0" collapsed="false">
      <c r="A433" s="44" t="n">
        <v>425</v>
      </c>
      <c r="B433" s="45" t="n">
        <f aca="false">IF(Setup!$C$7="Every month",EDATE(Setup!$C$8,($A433-1)),IF(Setup!$C$7="Twice a month",DATE(YEAR(Setup!$C$8),MONTH(Setup!$C$8)+INT((($A433-1)+Setup!$C$41)/2),MIN(IF(MOD(($A433-1)+Setup!$C$41,2)=0,Setup!$C$39,Setup!$C$40),DAY(EOMONTH(DATE(YEAR(Setup!$C$8),MONTH(Setup!$C$8)+INT((($A433-1)+Setup!$C$41)/2),1),0)))),Setup!$C$8+($A433-1)*IF(Setup!$C$7="Every week",7,14)))</f>
        <v>52261</v>
      </c>
      <c r="C433" s="45" t="n">
        <f aca="false">IF(Setup!$C$7="Every month",EDATE(Setup!$C$8,$A433),IF(Setup!$C$7="Twice a month",DATE(YEAR(Setup!$C$8),MONTH(Setup!$C$8)+INT(($A433+Setup!$C$41)/2),MIN(IF(MOD($A433+Setup!$C$41,2)=0,Setup!$C$39,Setup!$C$40),DAY(EOMONTH(DATE(YEAR(Setup!$C$8),MONTH(Setup!$C$8)+INT(($A433+Setup!$C$41)/2),1),0)))),Setup!$C$8+$A433*IF(Setup!$C$7="Every week",7,14)))</f>
        <v>52275</v>
      </c>
      <c r="D433" s="46"/>
      <c r="E433" s="47"/>
      <c r="F433" s="47"/>
      <c r="G433" s="47"/>
      <c r="H433" s="47"/>
      <c r="I433" s="48" t="n">
        <f aca="false">N(Setup!$C$11)+N(E433)</f>
        <v>100</v>
      </c>
      <c r="J433" s="48" t="n">
        <f aca="false">MIN(Setup!$C$37,MAX(I433,0))</f>
        <v>9.23076923076923</v>
      </c>
      <c r="K433" s="48" t="n">
        <f aca="false">MIN(MAX(N(Setup!$C$14)-L432,0),MAX(I433-J433,0))</f>
        <v>0</v>
      </c>
      <c r="L433" s="48" t="n">
        <f aca="false">L432+K433-N(G433)</f>
        <v>500</v>
      </c>
      <c r="M433" s="48" t="n">
        <f aca="false">M432+J433-N(H433)</f>
        <v>3923.0769230769</v>
      </c>
      <c r="N433" s="48" t="n">
        <f aca="false">SUM(BX433:DU433)</f>
        <v>0</v>
      </c>
      <c r="O433" s="48" t="n">
        <f aca="false">SUM(Z433:BW433)-N433</f>
        <v>25</v>
      </c>
      <c r="P433" s="48" t="n">
        <f aca="false">MAX(I433-J433-K433,0)+O433</f>
        <v>115.769230769231</v>
      </c>
      <c r="Q433" s="48" t="n">
        <f aca="false">SUM(DV433:FS433)</f>
        <v>0</v>
      </c>
      <c r="R433" s="49" t="n">
        <f aca="false">N433+J433+K433+Q433</f>
        <v>9.23076923076923</v>
      </c>
      <c r="S433" s="48" t="n">
        <f aca="false">T433-T432-N(F433)+N433+Q433</f>
        <v>0</v>
      </c>
      <c r="T433" s="49" t="n">
        <f aca="false">SUM(FT433:HQ433)</f>
        <v>0</v>
      </c>
      <c r="U433" s="44" t="str">
        <f aca="false">IF(T432&lt;0.005,"",INDEX(Helpers!$C$2:$C$51,IF(_xlfn.MINIFS($DV$6:$FS$6,DV433:FS433,"&gt;0.005")=0,V433,_xlfn.MINIFS($DV$6:$FS$6,DV433:FS433,"&gt;0.005"))))</f>
        <v/>
      </c>
      <c r="V433" s="44" t="n">
        <f aca="false">IF(_xlfn.MINIFS($FT$6:$HQ$6,FT432:HQ432,"&gt;0.005")=0,1,_xlfn.MINIFS($FT$6:$HQ$6,FT432:HQ432,"&gt;0.005"))</f>
        <v>1</v>
      </c>
      <c r="W433" s="44" t="n">
        <f aca="false">IF(AND(D433&lt;&gt;"Paid",T432&gt;0.005),1,0)</f>
        <v>0</v>
      </c>
      <c r="X433" s="48" t="n">
        <f aca="false">SUMPRODUCT(((Helpers!$G$2:$G$51*(1+(Helpers!$D$2:$D$51+0.000000001)/12)^(($B433-Setup!$C$8)/(365.25/12))-Helpers!$E$2:$E$51*((1+(Helpers!$D$2:$D$51+0.000000001)/12)^(($B433-Setup!$C$8)/(365.25/12))-1)/((Helpers!$D$2:$D$51+0.000000001)/12))&gt;0)*(Helpers!$G$2:$G$51*(1+(Helpers!$D$2:$D$51+0.000000001)/12)^(($B433-Setup!$C$8)/(365.25/12))-Helpers!$E$2:$E$51*((1+(Helpers!$D$2:$D$51+0.000000001)/12)^(($B433-Setup!$C$8)/(365.25/12))-1)/((Helpers!$D$2:$D$51+0.000000001)/12)))</f>
        <v>0</v>
      </c>
      <c r="Y433" s="48"/>
      <c r="Z433" s="48" t="n">
        <f aca="false">IF(OR(N(Z$5)=0,Z$6=""),0,Z$5*((DATE(YEAR($B433),MONTH($B433),MIN(Z$6,DAY(EOMONTH($B433,0))))&gt;=$B433)*(DATE(YEAR($B433),MONTH($B433),MIN(Z$6,DAY(EOMONTH($B433,0))))&lt;$C433)+(DATE(YEAR($B433),MONTH($B433)+1,MIN(Z$6,DAY(EOMONTH($B433,1))))&gt;=$B433)*(DATE(YEAR($B433),MONTH($B433)+1,MIN(Z$6,DAY(EOMONTH($B433,1))))&lt;$C433)))</f>
        <v>25</v>
      </c>
      <c r="AA433" s="48" t="n">
        <f aca="false">IF(OR(N(AA$5)=0,AA$6=""),0,AA$5*((DATE(YEAR($B433),MONTH($B433),MIN(AA$6,DAY(EOMONTH($B433,0))))&gt;=$B433)*(DATE(YEAR($B433),MONTH($B433),MIN(AA$6,DAY(EOMONTH($B433,0))))&lt;$C433)+(DATE(YEAR($B433),MONTH($B433)+1,MIN(AA$6,DAY(EOMONTH($B433,1))))&gt;=$B433)*(DATE(YEAR($B433),MONTH($B433)+1,MIN(AA$6,DAY(EOMONTH($B433,1))))&lt;$C433)))</f>
        <v>0</v>
      </c>
      <c r="AB433" s="48" t="n">
        <f aca="false">IF(OR(N(AB$5)=0,AB$6=""),0,AB$5*((DATE(YEAR($B433),MONTH($B433),MIN(AB$6,DAY(EOMONTH($B433,0))))&gt;=$B433)*(DATE(YEAR($B433),MONTH($B433),MIN(AB$6,DAY(EOMONTH($B433,0))))&lt;$C433)+(DATE(YEAR($B433),MONTH($B433)+1,MIN(AB$6,DAY(EOMONTH($B433,1))))&gt;=$B433)*(DATE(YEAR($B433),MONTH($B433)+1,MIN(AB$6,DAY(EOMONTH($B433,1))))&lt;$C433)))</f>
        <v>0</v>
      </c>
      <c r="AC433" s="48" t="n">
        <f aca="false">IF(OR(N(AC$5)=0,AC$6=""),0,AC$5*((DATE(YEAR($B433),MONTH($B433),MIN(AC$6,DAY(EOMONTH($B433,0))))&gt;=$B433)*(DATE(YEAR($B433),MONTH($B433),MIN(AC$6,DAY(EOMONTH($B433,0))))&lt;$C433)+(DATE(YEAR($B433),MONTH($B433)+1,MIN(AC$6,DAY(EOMONTH($B433,1))))&gt;=$B433)*(DATE(YEAR($B433),MONTH($B433)+1,MIN(AC$6,DAY(EOMONTH($B433,1))))&lt;$C433)))</f>
        <v>0</v>
      </c>
      <c r="AD433" s="48" t="n">
        <f aca="false">IF(OR(N(AD$5)=0,AD$6=""),0,AD$5*((DATE(YEAR($B433),MONTH($B433),MIN(AD$6,DAY(EOMONTH($B433,0))))&gt;=$B433)*(DATE(YEAR($B433),MONTH($B433),MIN(AD$6,DAY(EOMONTH($B433,0))))&lt;$C433)+(DATE(YEAR($B433),MONTH($B433)+1,MIN(AD$6,DAY(EOMONTH($B433,1))))&gt;=$B433)*(DATE(YEAR($B433),MONTH($B433)+1,MIN(AD$6,DAY(EOMONTH($B433,1))))&lt;$C433)))</f>
        <v>0</v>
      </c>
      <c r="AE433" s="48" t="n">
        <f aca="false">IF(OR(N(AE$5)=0,AE$6=""),0,AE$5*((DATE(YEAR($B433),MONTH($B433),MIN(AE$6,DAY(EOMONTH($B433,0))))&gt;=$B433)*(DATE(YEAR($B433),MONTH($B433),MIN(AE$6,DAY(EOMONTH($B433,0))))&lt;$C433)+(DATE(YEAR($B433),MONTH($B433)+1,MIN(AE$6,DAY(EOMONTH($B433,1))))&gt;=$B433)*(DATE(YEAR($B433),MONTH($B433)+1,MIN(AE$6,DAY(EOMONTH($B433,1))))&lt;$C433)))</f>
        <v>0</v>
      </c>
      <c r="AF433" s="48" t="n">
        <f aca="false">IF(OR(N(AF$5)=0,AF$6=""),0,AF$5*((DATE(YEAR($B433),MONTH($B433),MIN(AF$6,DAY(EOMONTH($B433,0))))&gt;=$B433)*(DATE(YEAR($B433),MONTH($B433),MIN(AF$6,DAY(EOMONTH($B433,0))))&lt;$C433)+(DATE(YEAR($B433),MONTH($B433)+1,MIN(AF$6,DAY(EOMONTH($B433,1))))&gt;=$B433)*(DATE(YEAR($B433),MONTH($B433)+1,MIN(AF$6,DAY(EOMONTH($B433,1))))&lt;$C433)))</f>
        <v>0</v>
      </c>
      <c r="AG433" s="48" t="n">
        <f aca="false">IF(OR(N(AG$5)=0,AG$6=""),0,AG$5*((DATE(YEAR($B433),MONTH($B433),MIN(AG$6,DAY(EOMONTH($B433,0))))&gt;=$B433)*(DATE(YEAR($B433),MONTH($B433),MIN(AG$6,DAY(EOMONTH($B433,0))))&lt;$C433)+(DATE(YEAR($B433),MONTH($B433)+1,MIN(AG$6,DAY(EOMONTH($B433,1))))&gt;=$B433)*(DATE(YEAR($B433),MONTH($B433)+1,MIN(AG$6,DAY(EOMONTH($B433,1))))&lt;$C433)))</f>
        <v>0</v>
      </c>
      <c r="AH433" s="48" t="n">
        <f aca="false">IF(OR(N(AH$5)=0,AH$6=""),0,AH$5*((DATE(YEAR($B433),MONTH($B433),MIN(AH$6,DAY(EOMONTH($B433,0))))&gt;=$B433)*(DATE(YEAR($B433),MONTH($B433),MIN(AH$6,DAY(EOMONTH($B433,0))))&lt;$C433)+(DATE(YEAR($B433),MONTH($B433)+1,MIN(AH$6,DAY(EOMONTH($B433,1))))&gt;=$B433)*(DATE(YEAR($B433),MONTH($B433)+1,MIN(AH$6,DAY(EOMONTH($B433,1))))&lt;$C433)))</f>
        <v>0</v>
      </c>
      <c r="AI433" s="48" t="n">
        <f aca="false">IF(OR(N(AI$5)=0,AI$6=""),0,AI$5*((DATE(YEAR($B433),MONTH($B433),MIN(AI$6,DAY(EOMONTH($B433,0))))&gt;=$B433)*(DATE(YEAR($B433),MONTH($B433),MIN(AI$6,DAY(EOMONTH($B433,0))))&lt;$C433)+(DATE(YEAR($B433),MONTH($B433)+1,MIN(AI$6,DAY(EOMONTH($B433,1))))&gt;=$B433)*(DATE(YEAR($B433),MONTH($B433)+1,MIN(AI$6,DAY(EOMONTH($B433,1))))&lt;$C433)))</f>
        <v>0</v>
      </c>
      <c r="AJ433" s="48" t="n">
        <f aca="false">IF(OR(N(AJ$5)=0,AJ$6=""),0,AJ$5*((DATE(YEAR($B433),MONTH($B433),MIN(AJ$6,DAY(EOMONTH($B433,0))))&gt;=$B433)*(DATE(YEAR($B433),MONTH($B433),MIN(AJ$6,DAY(EOMONTH($B433,0))))&lt;$C433)+(DATE(YEAR($B433),MONTH($B433)+1,MIN(AJ$6,DAY(EOMONTH($B433,1))))&gt;=$B433)*(DATE(YEAR($B433),MONTH($B433)+1,MIN(AJ$6,DAY(EOMONTH($B433,1))))&lt;$C433)))</f>
        <v>0</v>
      </c>
      <c r="AK433" s="48" t="n">
        <f aca="false">IF(OR(N(AK$5)=0,AK$6=""),0,AK$5*((DATE(YEAR($B433),MONTH($B433),MIN(AK$6,DAY(EOMONTH($B433,0))))&gt;=$B433)*(DATE(YEAR($B433),MONTH($B433),MIN(AK$6,DAY(EOMONTH($B433,0))))&lt;$C433)+(DATE(YEAR($B433),MONTH($B433)+1,MIN(AK$6,DAY(EOMONTH($B433,1))))&gt;=$B433)*(DATE(YEAR($B433),MONTH($B433)+1,MIN(AK$6,DAY(EOMONTH($B433,1))))&lt;$C433)))</f>
        <v>0</v>
      </c>
      <c r="AL433" s="48" t="n">
        <f aca="false">IF(OR(N(AL$5)=0,AL$6=""),0,AL$5*((DATE(YEAR($B433),MONTH($B433),MIN(AL$6,DAY(EOMONTH($B433,0))))&gt;=$B433)*(DATE(YEAR($B433),MONTH($B433),MIN(AL$6,DAY(EOMONTH($B433,0))))&lt;$C433)+(DATE(YEAR($B433),MONTH($B433)+1,MIN(AL$6,DAY(EOMONTH($B433,1))))&gt;=$B433)*(DATE(YEAR($B433),MONTH($B433)+1,MIN(AL$6,DAY(EOMONTH($B433,1))))&lt;$C433)))</f>
        <v>0</v>
      </c>
      <c r="AM433" s="48" t="n">
        <f aca="false">IF(OR(N(AM$5)=0,AM$6=""),0,AM$5*((DATE(YEAR($B433),MONTH($B433),MIN(AM$6,DAY(EOMONTH($B433,0))))&gt;=$B433)*(DATE(YEAR($B433),MONTH($B433),MIN(AM$6,DAY(EOMONTH($B433,0))))&lt;$C433)+(DATE(YEAR($B433),MONTH($B433)+1,MIN(AM$6,DAY(EOMONTH($B433,1))))&gt;=$B433)*(DATE(YEAR($B433),MONTH($B433)+1,MIN(AM$6,DAY(EOMONTH($B433,1))))&lt;$C433)))</f>
        <v>0</v>
      </c>
      <c r="AN433" s="48" t="n">
        <f aca="false">IF(OR(N(AN$5)=0,AN$6=""),0,AN$5*((DATE(YEAR($B433),MONTH($B433),MIN(AN$6,DAY(EOMONTH($B433,0))))&gt;=$B433)*(DATE(YEAR($B433),MONTH($B433),MIN(AN$6,DAY(EOMONTH($B433,0))))&lt;$C433)+(DATE(YEAR($B433),MONTH($B433)+1,MIN(AN$6,DAY(EOMONTH($B433,1))))&gt;=$B433)*(DATE(YEAR($B433),MONTH($B433)+1,MIN(AN$6,DAY(EOMONTH($B433,1))))&lt;$C433)))</f>
        <v>0</v>
      </c>
      <c r="AO433" s="48" t="n">
        <f aca="false">IF(OR(N(AO$5)=0,AO$6=""),0,AO$5*((DATE(YEAR($B433),MONTH($B433),MIN(AO$6,DAY(EOMONTH($B433,0))))&gt;=$B433)*(DATE(YEAR($B433),MONTH($B433),MIN(AO$6,DAY(EOMONTH($B433,0))))&lt;$C433)+(DATE(YEAR($B433),MONTH($B433)+1,MIN(AO$6,DAY(EOMONTH($B433,1))))&gt;=$B433)*(DATE(YEAR($B433),MONTH($B433)+1,MIN(AO$6,DAY(EOMONTH($B433,1))))&lt;$C433)))</f>
        <v>0</v>
      </c>
      <c r="AP433" s="48" t="n">
        <f aca="false">IF(OR(N(AP$5)=0,AP$6=""),0,AP$5*((DATE(YEAR($B433),MONTH($B433),MIN(AP$6,DAY(EOMONTH($B433,0))))&gt;=$B433)*(DATE(YEAR($B433),MONTH($B433),MIN(AP$6,DAY(EOMONTH($B433,0))))&lt;$C433)+(DATE(YEAR($B433),MONTH($B433)+1,MIN(AP$6,DAY(EOMONTH($B433,1))))&gt;=$B433)*(DATE(YEAR($B433),MONTH($B433)+1,MIN(AP$6,DAY(EOMONTH($B433,1))))&lt;$C433)))</f>
        <v>0</v>
      </c>
      <c r="AQ433" s="48" t="n">
        <f aca="false">IF(OR(N(AQ$5)=0,AQ$6=""),0,AQ$5*((DATE(YEAR($B433),MONTH($B433),MIN(AQ$6,DAY(EOMONTH($B433,0))))&gt;=$B433)*(DATE(YEAR($B433),MONTH($B433),MIN(AQ$6,DAY(EOMONTH($B433,0))))&lt;$C433)+(DATE(YEAR($B433),MONTH($B433)+1,MIN(AQ$6,DAY(EOMONTH($B433,1))))&gt;=$B433)*(DATE(YEAR($B433),MONTH($B433)+1,MIN(AQ$6,DAY(EOMONTH($B433,1))))&lt;$C433)))</f>
        <v>0</v>
      </c>
      <c r="AR433" s="48" t="n">
        <f aca="false">IF(OR(N(AR$5)=0,AR$6=""),0,AR$5*((DATE(YEAR($B433),MONTH($B433),MIN(AR$6,DAY(EOMONTH($B433,0))))&gt;=$B433)*(DATE(YEAR($B433),MONTH($B433),MIN(AR$6,DAY(EOMONTH($B433,0))))&lt;$C433)+(DATE(YEAR($B433),MONTH($B433)+1,MIN(AR$6,DAY(EOMONTH($B433,1))))&gt;=$B433)*(DATE(YEAR($B433),MONTH($B433)+1,MIN(AR$6,DAY(EOMONTH($B433,1))))&lt;$C433)))</f>
        <v>0</v>
      </c>
      <c r="AS433" s="48" t="n">
        <f aca="false">IF(OR(N(AS$5)=0,AS$6=""),0,AS$5*((DATE(YEAR($B433),MONTH($B433),MIN(AS$6,DAY(EOMONTH($B433,0))))&gt;=$B433)*(DATE(YEAR($B433),MONTH($B433),MIN(AS$6,DAY(EOMONTH($B433,0))))&lt;$C433)+(DATE(YEAR($B433),MONTH($B433)+1,MIN(AS$6,DAY(EOMONTH($B433,1))))&gt;=$B433)*(DATE(YEAR($B433),MONTH($B433)+1,MIN(AS$6,DAY(EOMONTH($B433,1))))&lt;$C433)))</f>
        <v>0</v>
      </c>
      <c r="AT433" s="48" t="n">
        <f aca="false">IF(OR(N(AT$5)=0,AT$6=""),0,AT$5*((DATE(YEAR($B433),MONTH($B433),MIN(AT$6,DAY(EOMONTH($B433,0))))&gt;=$B433)*(DATE(YEAR($B433),MONTH($B433),MIN(AT$6,DAY(EOMONTH($B433,0))))&lt;$C433)+(DATE(YEAR($B433),MONTH($B433)+1,MIN(AT$6,DAY(EOMONTH($B433,1))))&gt;=$B433)*(DATE(YEAR($B433),MONTH($B433)+1,MIN(AT$6,DAY(EOMONTH($B433,1))))&lt;$C433)))</f>
        <v>0</v>
      </c>
      <c r="AU433" s="48" t="n">
        <f aca="false">IF(OR(N(AU$5)=0,AU$6=""),0,AU$5*((DATE(YEAR($B433),MONTH($B433),MIN(AU$6,DAY(EOMONTH($B433,0))))&gt;=$B433)*(DATE(YEAR($B433),MONTH($B433),MIN(AU$6,DAY(EOMONTH($B433,0))))&lt;$C433)+(DATE(YEAR($B433),MONTH($B433)+1,MIN(AU$6,DAY(EOMONTH($B433,1))))&gt;=$B433)*(DATE(YEAR($B433),MONTH($B433)+1,MIN(AU$6,DAY(EOMONTH($B433,1))))&lt;$C433)))</f>
        <v>0</v>
      </c>
      <c r="AV433" s="48" t="n">
        <f aca="false">IF(OR(N(AV$5)=0,AV$6=""),0,AV$5*((DATE(YEAR($B433),MONTH($B433),MIN(AV$6,DAY(EOMONTH($B433,0))))&gt;=$B433)*(DATE(YEAR($B433),MONTH($B433),MIN(AV$6,DAY(EOMONTH($B433,0))))&lt;$C433)+(DATE(YEAR($B433),MONTH($B433)+1,MIN(AV$6,DAY(EOMONTH($B433,1))))&gt;=$B433)*(DATE(YEAR($B433),MONTH($B433)+1,MIN(AV$6,DAY(EOMONTH($B433,1))))&lt;$C433)))</f>
        <v>0</v>
      </c>
      <c r="AW433" s="48" t="n">
        <f aca="false">IF(OR(N(AW$5)=0,AW$6=""),0,AW$5*((DATE(YEAR($B433),MONTH($B433),MIN(AW$6,DAY(EOMONTH($B433,0))))&gt;=$B433)*(DATE(YEAR($B433),MONTH($B433),MIN(AW$6,DAY(EOMONTH($B433,0))))&lt;$C433)+(DATE(YEAR($B433),MONTH($B433)+1,MIN(AW$6,DAY(EOMONTH($B433,1))))&gt;=$B433)*(DATE(YEAR($B433),MONTH($B433)+1,MIN(AW$6,DAY(EOMONTH($B433,1))))&lt;$C433)))</f>
        <v>0</v>
      </c>
      <c r="AX433" s="48" t="n">
        <f aca="false">IF(OR(N(AX$5)=0,AX$6=""),0,AX$5*((DATE(YEAR($B433),MONTH($B433),MIN(AX$6,DAY(EOMONTH($B433,0))))&gt;=$B433)*(DATE(YEAR($B433),MONTH($B433),MIN(AX$6,DAY(EOMONTH($B433,0))))&lt;$C433)+(DATE(YEAR($B433),MONTH($B433)+1,MIN(AX$6,DAY(EOMONTH($B433,1))))&gt;=$B433)*(DATE(YEAR($B433),MONTH($B433)+1,MIN(AX$6,DAY(EOMONTH($B433,1))))&lt;$C433)))</f>
        <v>0</v>
      </c>
      <c r="AY433" s="48" t="n">
        <f aca="false">IF(OR(N(AY$5)=0,AY$6=""),0,AY$5*((DATE(YEAR($B433),MONTH($B433),MIN(AY$6,DAY(EOMONTH($B433,0))))&gt;=$B433)*(DATE(YEAR($B433),MONTH($B433),MIN(AY$6,DAY(EOMONTH($B433,0))))&lt;$C433)+(DATE(YEAR($B433),MONTH($B433)+1,MIN(AY$6,DAY(EOMONTH($B433,1))))&gt;=$B433)*(DATE(YEAR($B433),MONTH($B433)+1,MIN(AY$6,DAY(EOMONTH($B433,1))))&lt;$C433)))</f>
        <v>0</v>
      </c>
      <c r="AZ433" s="48" t="n">
        <f aca="false">IF(OR(N(AZ$5)=0,AZ$6=""),0,AZ$5*((DATE(YEAR($B433),MONTH($B433),MIN(AZ$6,DAY(EOMONTH($B433,0))))&gt;=$B433)*(DATE(YEAR($B433),MONTH($B433),MIN(AZ$6,DAY(EOMONTH($B433,0))))&lt;$C433)+(DATE(YEAR($B433),MONTH($B433)+1,MIN(AZ$6,DAY(EOMONTH($B433,1))))&gt;=$B433)*(DATE(YEAR($B433),MONTH($B433)+1,MIN(AZ$6,DAY(EOMONTH($B433,1))))&lt;$C433)))</f>
        <v>0</v>
      </c>
      <c r="BA433" s="48" t="n">
        <f aca="false">IF(OR(N(BA$5)=0,BA$6=""),0,BA$5*((DATE(YEAR($B433),MONTH($B433),MIN(BA$6,DAY(EOMONTH($B433,0))))&gt;=$B433)*(DATE(YEAR($B433),MONTH($B433),MIN(BA$6,DAY(EOMONTH($B433,0))))&lt;$C433)+(DATE(YEAR($B433),MONTH($B433)+1,MIN(BA$6,DAY(EOMONTH($B433,1))))&gt;=$B433)*(DATE(YEAR($B433),MONTH($B433)+1,MIN(BA$6,DAY(EOMONTH($B433,1))))&lt;$C433)))</f>
        <v>0</v>
      </c>
      <c r="BB433" s="48" t="n">
        <f aca="false">IF(OR(N(BB$5)=0,BB$6=""),0,BB$5*((DATE(YEAR($B433),MONTH($B433),MIN(BB$6,DAY(EOMONTH($B433,0))))&gt;=$B433)*(DATE(YEAR($B433),MONTH($B433),MIN(BB$6,DAY(EOMONTH($B433,0))))&lt;$C433)+(DATE(YEAR($B433),MONTH($B433)+1,MIN(BB$6,DAY(EOMONTH($B433,1))))&gt;=$B433)*(DATE(YEAR($B433),MONTH($B433)+1,MIN(BB$6,DAY(EOMONTH($B433,1))))&lt;$C433)))</f>
        <v>0</v>
      </c>
      <c r="BC433" s="48" t="n">
        <f aca="false">IF(OR(N(BC$5)=0,BC$6=""),0,BC$5*((DATE(YEAR($B433),MONTH($B433),MIN(BC$6,DAY(EOMONTH($B433,0))))&gt;=$B433)*(DATE(YEAR($B433),MONTH($B433),MIN(BC$6,DAY(EOMONTH($B433,0))))&lt;$C433)+(DATE(YEAR($B433),MONTH($B433)+1,MIN(BC$6,DAY(EOMONTH($B433,1))))&gt;=$B433)*(DATE(YEAR($B433),MONTH($B433)+1,MIN(BC$6,DAY(EOMONTH($B433,1))))&lt;$C433)))</f>
        <v>0</v>
      </c>
      <c r="BD433" s="48" t="n">
        <f aca="false">IF(OR(N(BD$5)=0,BD$6=""),0,BD$5*((DATE(YEAR($B433),MONTH($B433),MIN(BD$6,DAY(EOMONTH($B433,0))))&gt;=$B433)*(DATE(YEAR($B433),MONTH($B433),MIN(BD$6,DAY(EOMONTH($B433,0))))&lt;$C433)+(DATE(YEAR($B433),MONTH($B433)+1,MIN(BD$6,DAY(EOMONTH($B433,1))))&gt;=$B433)*(DATE(YEAR($B433),MONTH($B433)+1,MIN(BD$6,DAY(EOMONTH($B433,1))))&lt;$C433)))</f>
        <v>0</v>
      </c>
      <c r="BE433" s="48" t="n">
        <f aca="false">IF(OR(N(BE$5)=0,BE$6=""),0,BE$5*((DATE(YEAR($B433),MONTH($B433),MIN(BE$6,DAY(EOMONTH($B433,0))))&gt;=$B433)*(DATE(YEAR($B433),MONTH($B433),MIN(BE$6,DAY(EOMONTH($B433,0))))&lt;$C433)+(DATE(YEAR($B433),MONTH($B433)+1,MIN(BE$6,DAY(EOMONTH($B433,1))))&gt;=$B433)*(DATE(YEAR($B433),MONTH($B433)+1,MIN(BE$6,DAY(EOMONTH($B433,1))))&lt;$C433)))</f>
        <v>0</v>
      </c>
      <c r="BF433" s="48" t="n">
        <f aca="false">IF(OR(N(BF$5)=0,BF$6=""),0,BF$5*((DATE(YEAR($B433),MONTH($B433),MIN(BF$6,DAY(EOMONTH($B433,0))))&gt;=$B433)*(DATE(YEAR($B433),MONTH($B433),MIN(BF$6,DAY(EOMONTH($B433,0))))&lt;$C433)+(DATE(YEAR($B433),MONTH($B433)+1,MIN(BF$6,DAY(EOMONTH($B433,1))))&gt;=$B433)*(DATE(YEAR($B433),MONTH($B433)+1,MIN(BF$6,DAY(EOMONTH($B433,1))))&lt;$C433)))</f>
        <v>0</v>
      </c>
      <c r="BG433" s="48" t="n">
        <f aca="false">IF(OR(N(BG$5)=0,BG$6=""),0,BG$5*((DATE(YEAR($B433),MONTH($B433),MIN(BG$6,DAY(EOMONTH($B433,0))))&gt;=$B433)*(DATE(YEAR($B433),MONTH($B433),MIN(BG$6,DAY(EOMONTH($B433,0))))&lt;$C433)+(DATE(YEAR($B433),MONTH($B433)+1,MIN(BG$6,DAY(EOMONTH($B433,1))))&gt;=$B433)*(DATE(YEAR($B433),MONTH($B433)+1,MIN(BG$6,DAY(EOMONTH($B433,1))))&lt;$C433)))</f>
        <v>0</v>
      </c>
      <c r="BH433" s="48" t="n">
        <f aca="false">IF(OR(N(BH$5)=0,BH$6=""),0,BH$5*((DATE(YEAR($B433),MONTH($B433),MIN(BH$6,DAY(EOMONTH($B433,0))))&gt;=$B433)*(DATE(YEAR($B433),MONTH($B433),MIN(BH$6,DAY(EOMONTH($B433,0))))&lt;$C433)+(DATE(YEAR($B433),MONTH($B433)+1,MIN(BH$6,DAY(EOMONTH($B433,1))))&gt;=$B433)*(DATE(YEAR($B433),MONTH($B433)+1,MIN(BH$6,DAY(EOMONTH($B433,1))))&lt;$C433)))</f>
        <v>0</v>
      </c>
      <c r="BI433" s="48" t="n">
        <f aca="false">IF(OR(N(BI$5)=0,BI$6=""),0,BI$5*((DATE(YEAR($B433),MONTH($B433),MIN(BI$6,DAY(EOMONTH($B433,0))))&gt;=$B433)*(DATE(YEAR($B433),MONTH($B433),MIN(BI$6,DAY(EOMONTH($B433,0))))&lt;$C433)+(DATE(YEAR($B433),MONTH($B433)+1,MIN(BI$6,DAY(EOMONTH($B433,1))))&gt;=$B433)*(DATE(YEAR($B433),MONTH($B433)+1,MIN(BI$6,DAY(EOMONTH($B433,1))))&lt;$C433)))</f>
        <v>0</v>
      </c>
      <c r="BJ433" s="48" t="n">
        <f aca="false">IF(OR(N(BJ$5)=0,BJ$6=""),0,BJ$5*((DATE(YEAR($B433),MONTH($B433),MIN(BJ$6,DAY(EOMONTH($B433,0))))&gt;=$B433)*(DATE(YEAR($B433),MONTH($B433),MIN(BJ$6,DAY(EOMONTH($B433,0))))&lt;$C433)+(DATE(YEAR($B433),MONTH($B433)+1,MIN(BJ$6,DAY(EOMONTH($B433,1))))&gt;=$B433)*(DATE(YEAR($B433),MONTH($B433)+1,MIN(BJ$6,DAY(EOMONTH($B433,1))))&lt;$C433)))</f>
        <v>0</v>
      </c>
      <c r="BK433" s="48" t="n">
        <f aca="false">IF(OR(N(BK$5)=0,BK$6=""),0,BK$5*((DATE(YEAR($B433),MONTH($B433),MIN(BK$6,DAY(EOMONTH($B433,0))))&gt;=$B433)*(DATE(YEAR($B433),MONTH($B433),MIN(BK$6,DAY(EOMONTH($B433,0))))&lt;$C433)+(DATE(YEAR($B433),MONTH($B433)+1,MIN(BK$6,DAY(EOMONTH($B433,1))))&gt;=$B433)*(DATE(YEAR($B433),MONTH($B433)+1,MIN(BK$6,DAY(EOMONTH($B433,1))))&lt;$C433)))</f>
        <v>0</v>
      </c>
      <c r="BL433" s="48" t="n">
        <f aca="false">IF(OR(N(BL$5)=0,BL$6=""),0,BL$5*((DATE(YEAR($B433),MONTH($B433),MIN(BL$6,DAY(EOMONTH($B433,0))))&gt;=$B433)*(DATE(YEAR($B433),MONTH($B433),MIN(BL$6,DAY(EOMONTH($B433,0))))&lt;$C433)+(DATE(YEAR($B433),MONTH($B433)+1,MIN(BL$6,DAY(EOMONTH($B433,1))))&gt;=$B433)*(DATE(YEAR($B433),MONTH($B433)+1,MIN(BL$6,DAY(EOMONTH($B433,1))))&lt;$C433)))</f>
        <v>0</v>
      </c>
      <c r="BM433" s="48" t="n">
        <f aca="false">IF(OR(N(BM$5)=0,BM$6=""),0,BM$5*((DATE(YEAR($B433),MONTH($B433),MIN(BM$6,DAY(EOMONTH($B433,0))))&gt;=$B433)*(DATE(YEAR($B433),MONTH($B433),MIN(BM$6,DAY(EOMONTH($B433,0))))&lt;$C433)+(DATE(YEAR($B433),MONTH($B433)+1,MIN(BM$6,DAY(EOMONTH($B433,1))))&gt;=$B433)*(DATE(YEAR($B433),MONTH($B433)+1,MIN(BM$6,DAY(EOMONTH($B433,1))))&lt;$C433)))</f>
        <v>0</v>
      </c>
      <c r="BN433" s="48" t="n">
        <f aca="false">IF(OR(N(BN$5)=0,BN$6=""),0,BN$5*((DATE(YEAR($B433),MONTH($B433),MIN(BN$6,DAY(EOMONTH($B433,0))))&gt;=$B433)*(DATE(YEAR($B433),MONTH($B433),MIN(BN$6,DAY(EOMONTH($B433,0))))&lt;$C433)+(DATE(YEAR($B433),MONTH($B433)+1,MIN(BN$6,DAY(EOMONTH($B433,1))))&gt;=$B433)*(DATE(YEAR($B433),MONTH($B433)+1,MIN(BN$6,DAY(EOMONTH($B433,1))))&lt;$C433)))</f>
        <v>0</v>
      </c>
      <c r="BO433" s="48" t="n">
        <f aca="false">IF(OR(N(BO$5)=0,BO$6=""),0,BO$5*((DATE(YEAR($B433),MONTH($B433),MIN(BO$6,DAY(EOMONTH($B433,0))))&gt;=$B433)*(DATE(YEAR($B433),MONTH($B433),MIN(BO$6,DAY(EOMONTH($B433,0))))&lt;$C433)+(DATE(YEAR($B433),MONTH($B433)+1,MIN(BO$6,DAY(EOMONTH($B433,1))))&gt;=$B433)*(DATE(YEAR($B433),MONTH($B433)+1,MIN(BO$6,DAY(EOMONTH($B433,1))))&lt;$C433)))</f>
        <v>0</v>
      </c>
      <c r="BP433" s="48" t="n">
        <f aca="false">IF(OR(N(BP$5)=0,BP$6=""),0,BP$5*((DATE(YEAR($B433),MONTH($B433),MIN(BP$6,DAY(EOMONTH($B433,0))))&gt;=$B433)*(DATE(YEAR($B433),MONTH($B433),MIN(BP$6,DAY(EOMONTH($B433,0))))&lt;$C433)+(DATE(YEAR($B433),MONTH($B433)+1,MIN(BP$6,DAY(EOMONTH($B433,1))))&gt;=$B433)*(DATE(YEAR($B433),MONTH($B433)+1,MIN(BP$6,DAY(EOMONTH($B433,1))))&lt;$C433)))</f>
        <v>0</v>
      </c>
      <c r="BQ433" s="48" t="n">
        <f aca="false">IF(OR(N(BQ$5)=0,BQ$6=""),0,BQ$5*((DATE(YEAR($B433),MONTH($B433),MIN(BQ$6,DAY(EOMONTH($B433,0))))&gt;=$B433)*(DATE(YEAR($B433),MONTH($B433),MIN(BQ$6,DAY(EOMONTH($B433,0))))&lt;$C433)+(DATE(YEAR($B433),MONTH($B433)+1,MIN(BQ$6,DAY(EOMONTH($B433,1))))&gt;=$B433)*(DATE(YEAR($B433),MONTH($B433)+1,MIN(BQ$6,DAY(EOMONTH($B433,1))))&lt;$C433)))</f>
        <v>0</v>
      </c>
      <c r="BR433" s="48" t="n">
        <f aca="false">IF(OR(N(BR$5)=0,BR$6=""),0,BR$5*((DATE(YEAR($B433),MONTH($B433),MIN(BR$6,DAY(EOMONTH($B433,0))))&gt;=$B433)*(DATE(YEAR($B433),MONTH($B433),MIN(BR$6,DAY(EOMONTH($B433,0))))&lt;$C433)+(DATE(YEAR($B433),MONTH($B433)+1,MIN(BR$6,DAY(EOMONTH($B433,1))))&gt;=$B433)*(DATE(YEAR($B433),MONTH($B433)+1,MIN(BR$6,DAY(EOMONTH($B433,1))))&lt;$C433)))</f>
        <v>0</v>
      </c>
      <c r="BS433" s="48" t="n">
        <f aca="false">IF(OR(N(BS$5)=0,BS$6=""),0,BS$5*((DATE(YEAR($B433),MONTH($B433),MIN(BS$6,DAY(EOMONTH($B433,0))))&gt;=$B433)*(DATE(YEAR($B433),MONTH($B433),MIN(BS$6,DAY(EOMONTH($B433,0))))&lt;$C433)+(DATE(YEAR($B433),MONTH($B433)+1,MIN(BS$6,DAY(EOMONTH($B433,1))))&gt;=$B433)*(DATE(YEAR($B433),MONTH($B433)+1,MIN(BS$6,DAY(EOMONTH($B433,1))))&lt;$C433)))</f>
        <v>0</v>
      </c>
      <c r="BT433" s="48" t="n">
        <f aca="false">IF(OR(N(BT$5)=0,BT$6=""),0,BT$5*((DATE(YEAR($B433),MONTH($B433),MIN(BT$6,DAY(EOMONTH($B433,0))))&gt;=$B433)*(DATE(YEAR($B433),MONTH($B433),MIN(BT$6,DAY(EOMONTH($B433,0))))&lt;$C433)+(DATE(YEAR($B433),MONTH($B433)+1,MIN(BT$6,DAY(EOMONTH($B433,1))))&gt;=$B433)*(DATE(YEAR($B433),MONTH($B433)+1,MIN(BT$6,DAY(EOMONTH($B433,1))))&lt;$C433)))</f>
        <v>0</v>
      </c>
      <c r="BU433" s="48" t="n">
        <f aca="false">IF(OR(N(BU$5)=0,BU$6=""),0,BU$5*((DATE(YEAR($B433),MONTH($B433),MIN(BU$6,DAY(EOMONTH($B433,0))))&gt;=$B433)*(DATE(YEAR($B433),MONTH($B433),MIN(BU$6,DAY(EOMONTH($B433,0))))&lt;$C433)+(DATE(YEAR($B433),MONTH($B433)+1,MIN(BU$6,DAY(EOMONTH($B433,1))))&gt;=$B433)*(DATE(YEAR($B433),MONTH($B433)+1,MIN(BU$6,DAY(EOMONTH($B433,1))))&lt;$C433)))</f>
        <v>0</v>
      </c>
      <c r="BV433" s="48" t="n">
        <f aca="false">IF(OR(N(BV$5)=0,BV$6=""),0,BV$5*((DATE(YEAR($B433),MONTH($B433),MIN(BV$6,DAY(EOMONTH($B433,0))))&gt;=$B433)*(DATE(YEAR($B433),MONTH($B433),MIN(BV$6,DAY(EOMONTH($B433,0))))&lt;$C433)+(DATE(YEAR($B433),MONTH($B433)+1,MIN(BV$6,DAY(EOMONTH($B433,1))))&gt;=$B433)*(DATE(YEAR($B433),MONTH($B433)+1,MIN(BV$6,DAY(EOMONTH($B433,1))))&lt;$C433)))</f>
        <v>0</v>
      </c>
      <c r="BW433" s="48" t="n">
        <f aca="false">IF(OR(N(BW$5)=0,BW$6=""),0,BW$5*((DATE(YEAR($B433),MONTH($B433),MIN(BW$6,DAY(EOMONTH($B433,0))))&gt;=$B433)*(DATE(YEAR($B433),MONTH($B433),MIN(BW$6,DAY(EOMONTH($B433,0))))&lt;$C433)+(DATE(YEAR($B433),MONTH($B433)+1,MIN(BW$6,DAY(EOMONTH($B433,1))))&gt;=$B433)*(DATE(YEAR($B433),MONTH($B433)+1,MIN(BW$6,DAY(EOMONTH($B433,1))))&lt;$C433)))</f>
        <v>0</v>
      </c>
      <c r="BX433" s="48" t="n">
        <f aca="false">MIN(Z433,(FT432*(1+FT$5/Setup!$C$36)+IF($V433=1,N($F433),0)))</f>
        <v>0</v>
      </c>
      <c r="BY433" s="48" t="n">
        <f aca="false">MIN(AA433,(FU432*(1+FU$5/Setup!$C$36)+IF($V433=2,N($F433),0)))</f>
        <v>0</v>
      </c>
      <c r="BZ433" s="48" t="n">
        <f aca="false">MIN(AB433,(FV432*(1+FV$5/Setup!$C$36)+IF($V433=3,N($F433),0)))</f>
        <v>0</v>
      </c>
      <c r="CA433" s="48" t="n">
        <f aca="false">MIN(AC433,(FW432*(1+FW$5/Setup!$C$36)+IF($V433=4,N($F433),0)))</f>
        <v>0</v>
      </c>
      <c r="CB433" s="48" t="n">
        <f aca="false">MIN(AD433,(FX432*(1+FX$5/Setup!$C$36)+IF($V433=5,N($F433),0)))</f>
        <v>0</v>
      </c>
      <c r="CC433" s="48" t="n">
        <f aca="false">MIN(AE433,(FY432*(1+FY$5/Setup!$C$36)+IF($V433=6,N($F433),0)))</f>
        <v>0</v>
      </c>
      <c r="CD433" s="48" t="n">
        <f aca="false">MIN(AF433,(FZ432*(1+FZ$5/Setup!$C$36)+IF($V433=7,N($F433),0)))</f>
        <v>0</v>
      </c>
      <c r="CE433" s="48" t="n">
        <f aca="false">MIN(AG433,(GA432*(1+GA$5/Setup!$C$36)+IF($V433=8,N($F433),0)))</f>
        <v>0</v>
      </c>
      <c r="CF433" s="48" t="n">
        <f aca="false">MIN(AH433,(GB432*(1+GB$5/Setup!$C$36)+IF($V433=9,N($F433),0)))</f>
        <v>0</v>
      </c>
      <c r="CG433" s="48" t="n">
        <f aca="false">MIN(AI433,(GC432*(1+GC$5/Setup!$C$36)+IF($V433=10,N($F433),0)))</f>
        <v>0</v>
      </c>
      <c r="CH433" s="48" t="n">
        <f aca="false">MIN(AJ433,(GD432*(1+GD$5/Setup!$C$36)+IF($V433=11,N($F433),0)))</f>
        <v>0</v>
      </c>
      <c r="CI433" s="48" t="n">
        <f aca="false">MIN(AK433,(GE432*(1+GE$5/Setup!$C$36)+IF($V433=12,N($F433),0)))</f>
        <v>0</v>
      </c>
      <c r="CJ433" s="48" t="n">
        <f aca="false">MIN(AL433,(GF432*(1+GF$5/Setup!$C$36)+IF($V433=13,N($F433),0)))</f>
        <v>0</v>
      </c>
      <c r="CK433" s="48" t="n">
        <f aca="false">MIN(AM433,(GG432*(1+GG$5/Setup!$C$36)+IF($V433=14,N($F433),0)))</f>
        <v>0</v>
      </c>
      <c r="CL433" s="48" t="n">
        <f aca="false">MIN(AN433,(GH432*(1+GH$5/Setup!$C$36)+IF($V433=15,N($F433),0)))</f>
        <v>0</v>
      </c>
      <c r="CM433" s="48" t="n">
        <f aca="false">MIN(AO433,(GI432*(1+GI$5/Setup!$C$36)+IF($V433=16,N($F433),0)))</f>
        <v>0</v>
      </c>
      <c r="CN433" s="48" t="n">
        <f aca="false">MIN(AP433,(GJ432*(1+GJ$5/Setup!$C$36)+IF($V433=17,N($F433),0)))</f>
        <v>0</v>
      </c>
      <c r="CO433" s="48" t="n">
        <f aca="false">MIN(AQ433,(GK432*(1+GK$5/Setup!$C$36)+IF($V433=18,N($F433),0)))</f>
        <v>0</v>
      </c>
      <c r="CP433" s="48" t="n">
        <f aca="false">MIN(AR433,(GL432*(1+GL$5/Setup!$C$36)+IF($V433=19,N($F433),0)))</f>
        <v>0</v>
      </c>
      <c r="CQ433" s="48" t="n">
        <f aca="false">MIN(AS433,(GM432*(1+GM$5/Setup!$C$36)+IF($V433=20,N($F433),0)))</f>
        <v>0</v>
      </c>
      <c r="CR433" s="48" t="n">
        <f aca="false">MIN(AT433,(GN432*(1+GN$5/Setup!$C$36)+IF($V433=21,N($F433),0)))</f>
        <v>0</v>
      </c>
      <c r="CS433" s="48" t="n">
        <f aca="false">MIN(AU433,(GO432*(1+GO$5/Setup!$C$36)+IF($V433=22,N($F433),0)))</f>
        <v>0</v>
      </c>
      <c r="CT433" s="48" t="n">
        <f aca="false">MIN(AV433,(GP432*(1+GP$5/Setup!$C$36)+IF($V433=23,N($F433),0)))</f>
        <v>0</v>
      </c>
      <c r="CU433" s="48" t="n">
        <f aca="false">MIN(AW433,(GQ432*(1+GQ$5/Setup!$C$36)+IF($V433=24,N($F433),0)))</f>
        <v>0</v>
      </c>
      <c r="CV433" s="48" t="n">
        <f aca="false">MIN(AX433,(GR432*(1+GR$5/Setup!$C$36)+IF($V433=25,N($F433),0)))</f>
        <v>0</v>
      </c>
      <c r="CW433" s="48" t="n">
        <f aca="false">MIN(AY433,(GS432*(1+GS$5/Setup!$C$36)+IF($V433=26,N($F433),0)))</f>
        <v>0</v>
      </c>
      <c r="CX433" s="48" t="n">
        <f aca="false">MIN(AZ433,(GT432*(1+GT$5/Setup!$C$36)+IF($V433=27,N($F433),0)))</f>
        <v>0</v>
      </c>
      <c r="CY433" s="48" t="n">
        <f aca="false">MIN(BA433,(GU432*(1+GU$5/Setup!$C$36)+IF($V433=28,N($F433),0)))</f>
        <v>0</v>
      </c>
      <c r="CZ433" s="48" t="n">
        <f aca="false">MIN(BB433,(GV432*(1+GV$5/Setup!$C$36)+IF($V433=29,N($F433),0)))</f>
        <v>0</v>
      </c>
      <c r="DA433" s="48" t="n">
        <f aca="false">MIN(BC433,(GW432*(1+GW$5/Setup!$C$36)+IF($V433=30,N($F433),0)))</f>
        <v>0</v>
      </c>
      <c r="DB433" s="48" t="n">
        <f aca="false">MIN(BD433,(GX432*(1+GX$5/Setup!$C$36)+IF($V433=31,N($F433),0)))</f>
        <v>0</v>
      </c>
      <c r="DC433" s="48" t="n">
        <f aca="false">MIN(BE433,(GY432*(1+GY$5/Setup!$C$36)+IF($V433=32,N($F433),0)))</f>
        <v>0</v>
      </c>
      <c r="DD433" s="48" t="n">
        <f aca="false">MIN(BF433,(GZ432*(1+GZ$5/Setup!$C$36)+IF($V433=33,N($F433),0)))</f>
        <v>0</v>
      </c>
      <c r="DE433" s="48" t="n">
        <f aca="false">MIN(BG433,(HA432*(1+HA$5/Setup!$C$36)+IF($V433=34,N($F433),0)))</f>
        <v>0</v>
      </c>
      <c r="DF433" s="48" t="n">
        <f aca="false">MIN(BH433,(HB432*(1+HB$5/Setup!$C$36)+IF($V433=35,N($F433),0)))</f>
        <v>0</v>
      </c>
      <c r="DG433" s="48" t="n">
        <f aca="false">MIN(BI433,(HC432*(1+HC$5/Setup!$C$36)+IF($V433=36,N($F433),0)))</f>
        <v>0</v>
      </c>
      <c r="DH433" s="48" t="n">
        <f aca="false">MIN(BJ433,(HD432*(1+HD$5/Setup!$C$36)+IF($V433=37,N($F433),0)))</f>
        <v>0</v>
      </c>
      <c r="DI433" s="48" t="n">
        <f aca="false">MIN(BK433,(HE432*(1+HE$5/Setup!$C$36)+IF($V433=38,N($F433),0)))</f>
        <v>0</v>
      </c>
      <c r="DJ433" s="48" t="n">
        <f aca="false">MIN(BL433,(HF432*(1+HF$5/Setup!$C$36)+IF($V433=39,N($F433),0)))</f>
        <v>0</v>
      </c>
      <c r="DK433" s="48" t="n">
        <f aca="false">MIN(BM433,(HG432*(1+HG$5/Setup!$C$36)+IF($V433=40,N($F433),0)))</f>
        <v>0</v>
      </c>
      <c r="DL433" s="48" t="n">
        <f aca="false">MIN(BN433,(HH432*(1+HH$5/Setup!$C$36)+IF($V433=41,N($F433),0)))</f>
        <v>0</v>
      </c>
      <c r="DM433" s="48" t="n">
        <f aca="false">MIN(BO433,(HI432*(1+HI$5/Setup!$C$36)+IF($V433=42,N($F433),0)))</f>
        <v>0</v>
      </c>
      <c r="DN433" s="48" t="n">
        <f aca="false">MIN(BP433,(HJ432*(1+HJ$5/Setup!$C$36)+IF($V433=43,N($F433),0)))</f>
        <v>0</v>
      </c>
      <c r="DO433" s="48" t="n">
        <f aca="false">MIN(BQ433,(HK432*(1+HK$5/Setup!$C$36)+IF($V433=44,N($F433),0)))</f>
        <v>0</v>
      </c>
      <c r="DP433" s="48" t="n">
        <f aca="false">MIN(BR433,(HL432*(1+HL$5/Setup!$C$36)+IF($V433=45,N($F433),0)))</f>
        <v>0</v>
      </c>
      <c r="DQ433" s="48" t="n">
        <f aca="false">MIN(BS433,(HM432*(1+HM$5/Setup!$C$36)+IF($V433=46,N($F433),0)))</f>
        <v>0</v>
      </c>
      <c r="DR433" s="48" t="n">
        <f aca="false">MIN(BT433,(HN432*(1+HN$5/Setup!$C$36)+IF($V433=47,N($F433),0)))</f>
        <v>0</v>
      </c>
      <c r="DS433" s="48" t="n">
        <f aca="false">MIN(BU433,(HO432*(1+HO$5/Setup!$C$36)+IF($V433=48,N($F433),0)))</f>
        <v>0</v>
      </c>
      <c r="DT433" s="48" t="n">
        <f aca="false">MIN(BV433,(HP432*(1+HP$5/Setup!$C$36)+IF($V433=49,N($F433),0)))</f>
        <v>0</v>
      </c>
      <c r="DU433" s="48" t="n">
        <f aca="false">MIN(BW433,(HQ432*(1+HQ$5/Setup!$C$36)+IF($V433=50,N($F433),0)))</f>
        <v>0</v>
      </c>
      <c r="DV433" s="48" t="n">
        <f aca="false">MIN(MAX((FT432*(1+FT$5/Setup!$C$36)+IF($V433=1,N($F433),0))-BX433,0),MAX($P433-0,0))</f>
        <v>0</v>
      </c>
      <c r="DW433" s="48" t="n">
        <f aca="false">MIN(MAX((FU432*(1+FU$5/Setup!$C$36)+IF($V433=2,N($F433),0))-BY433,0),MAX($P433-SUM(DV433:DV433),0))</f>
        <v>0</v>
      </c>
      <c r="DX433" s="48" t="n">
        <f aca="false">MIN(MAX((FV432*(1+FV$5/Setup!$C$36)+IF($V433=3,N($F433),0))-BZ433,0),MAX($P433-SUM(DV433:DW433),0))</f>
        <v>0</v>
      </c>
      <c r="DY433" s="48" t="n">
        <f aca="false">MIN(MAX((FW432*(1+FW$5/Setup!$C$36)+IF($V433=4,N($F433),0))-CA433,0),MAX($P433-SUM(DV433:DX433),0))</f>
        <v>0</v>
      </c>
      <c r="DZ433" s="48" t="n">
        <f aca="false">MIN(MAX((FX432*(1+FX$5/Setup!$C$36)+IF($V433=5,N($F433),0))-CB433,0),MAX($P433-SUM(DV433:DY433),0))</f>
        <v>0</v>
      </c>
      <c r="EA433" s="48" t="n">
        <f aca="false">MIN(MAX((FY432*(1+FY$5/Setup!$C$36)+IF($V433=6,N($F433),0))-CC433,0),MAX($P433-SUM(DV433:DZ433),0))</f>
        <v>0</v>
      </c>
      <c r="EB433" s="48" t="n">
        <f aca="false">MIN(MAX((FZ432*(1+FZ$5/Setup!$C$36)+IF($V433=7,N($F433),0))-CD433,0),MAX($P433-SUM(DV433:EA433),0))</f>
        <v>0</v>
      </c>
      <c r="EC433" s="48" t="n">
        <f aca="false">MIN(MAX((GA432*(1+GA$5/Setup!$C$36)+IF($V433=8,N($F433),0))-CE433,0),MAX($P433-SUM(DV433:EB433),0))</f>
        <v>0</v>
      </c>
      <c r="ED433" s="48" t="n">
        <f aca="false">MIN(MAX((GB432*(1+GB$5/Setup!$C$36)+IF($V433=9,N($F433),0))-CF433,0),MAX($P433-SUM(DV433:EC433),0))</f>
        <v>0</v>
      </c>
      <c r="EE433" s="48" t="n">
        <f aca="false">MIN(MAX((GC432*(1+GC$5/Setup!$C$36)+IF($V433=10,N($F433),0))-CG433,0),MAX($P433-SUM(DV433:ED433),0))</f>
        <v>0</v>
      </c>
      <c r="EF433" s="48" t="n">
        <f aca="false">MIN(MAX((GD432*(1+GD$5/Setup!$C$36)+IF($V433=11,N($F433),0))-CH433,0),MAX($P433-SUM(DV433:EE433),0))</f>
        <v>0</v>
      </c>
      <c r="EG433" s="48" t="n">
        <f aca="false">MIN(MAX((GE432*(1+GE$5/Setup!$C$36)+IF($V433=12,N($F433),0))-CI433,0),MAX($P433-SUM(DV433:EF433),0))</f>
        <v>0</v>
      </c>
      <c r="EH433" s="48" t="n">
        <f aca="false">MIN(MAX((GF432*(1+GF$5/Setup!$C$36)+IF($V433=13,N($F433),0))-CJ433,0),MAX($P433-SUM(DV433:EG433),0))</f>
        <v>0</v>
      </c>
      <c r="EI433" s="48" t="n">
        <f aca="false">MIN(MAX((GG432*(1+GG$5/Setup!$C$36)+IF($V433=14,N($F433),0))-CK433,0),MAX($P433-SUM(DV433:EH433),0))</f>
        <v>0</v>
      </c>
      <c r="EJ433" s="48" t="n">
        <f aca="false">MIN(MAX((GH432*(1+GH$5/Setup!$C$36)+IF($V433=15,N($F433),0))-CL433,0),MAX($P433-SUM(DV433:EI433),0))</f>
        <v>0</v>
      </c>
      <c r="EK433" s="48" t="n">
        <f aca="false">MIN(MAX((GI432*(1+GI$5/Setup!$C$36)+IF($V433=16,N($F433),0))-CM433,0),MAX($P433-SUM(DV433:EJ433),0))</f>
        <v>0</v>
      </c>
      <c r="EL433" s="48" t="n">
        <f aca="false">MIN(MAX((GJ432*(1+GJ$5/Setup!$C$36)+IF($V433=17,N($F433),0))-CN433,0),MAX($P433-SUM(DV433:EK433),0))</f>
        <v>0</v>
      </c>
      <c r="EM433" s="48" t="n">
        <f aca="false">MIN(MAX((GK432*(1+GK$5/Setup!$C$36)+IF($V433=18,N($F433),0))-CO433,0),MAX($P433-SUM(DV433:EL433),0))</f>
        <v>0</v>
      </c>
      <c r="EN433" s="48" t="n">
        <f aca="false">MIN(MAX((GL432*(1+GL$5/Setup!$C$36)+IF($V433=19,N($F433),0))-CP433,0),MAX($P433-SUM(DV433:EM433),0))</f>
        <v>0</v>
      </c>
      <c r="EO433" s="48" t="n">
        <f aca="false">MIN(MAX((GM432*(1+GM$5/Setup!$C$36)+IF($V433=20,N($F433),0))-CQ433,0),MAX($P433-SUM(DV433:EN433),0))</f>
        <v>0</v>
      </c>
      <c r="EP433" s="48" t="n">
        <f aca="false">MIN(MAX((GN432*(1+GN$5/Setup!$C$36)+IF($V433=21,N($F433),0))-CR433,0),MAX($P433-SUM(DV433:EO433),0))</f>
        <v>0</v>
      </c>
      <c r="EQ433" s="48" t="n">
        <f aca="false">MIN(MAX((GO432*(1+GO$5/Setup!$C$36)+IF($V433=22,N($F433),0))-CS433,0),MAX($P433-SUM(DV433:EP433),0))</f>
        <v>0</v>
      </c>
      <c r="ER433" s="48" t="n">
        <f aca="false">MIN(MAX((GP432*(1+GP$5/Setup!$C$36)+IF($V433=23,N($F433),0))-CT433,0),MAX($P433-SUM(DV433:EQ433),0))</f>
        <v>0</v>
      </c>
      <c r="ES433" s="48" t="n">
        <f aca="false">MIN(MAX((GQ432*(1+GQ$5/Setup!$C$36)+IF($V433=24,N($F433),0))-CU433,0),MAX($P433-SUM(DV433:ER433),0))</f>
        <v>0</v>
      </c>
      <c r="ET433" s="48" t="n">
        <f aca="false">MIN(MAX((GR432*(1+GR$5/Setup!$C$36)+IF($V433=25,N($F433),0))-CV433,0),MAX($P433-SUM(DV433:ES433),0))</f>
        <v>0</v>
      </c>
      <c r="EU433" s="48" t="n">
        <f aca="false">MIN(MAX((GS432*(1+GS$5/Setup!$C$36)+IF($V433=26,N($F433),0))-CW433,0),MAX($P433-SUM(DV433:ET433),0))</f>
        <v>0</v>
      </c>
      <c r="EV433" s="48" t="n">
        <f aca="false">MIN(MAX((GT432*(1+GT$5/Setup!$C$36)+IF($V433=27,N($F433),0))-CX433,0),MAX($P433-SUM(DV433:EU433),0))</f>
        <v>0</v>
      </c>
      <c r="EW433" s="48" t="n">
        <f aca="false">MIN(MAX((GU432*(1+GU$5/Setup!$C$36)+IF($V433=28,N($F433),0))-CY433,0),MAX($P433-SUM(DV433:EV433),0))</f>
        <v>0</v>
      </c>
      <c r="EX433" s="48" t="n">
        <f aca="false">MIN(MAX((GV432*(1+GV$5/Setup!$C$36)+IF($V433=29,N($F433),0))-CZ433,0),MAX($P433-SUM(DV433:EW433),0))</f>
        <v>0</v>
      </c>
      <c r="EY433" s="48" t="n">
        <f aca="false">MIN(MAX((GW432*(1+GW$5/Setup!$C$36)+IF($V433=30,N($F433),0))-DA433,0),MAX($P433-SUM(DV433:EX433),0))</f>
        <v>0</v>
      </c>
      <c r="EZ433" s="48" t="n">
        <f aca="false">MIN(MAX((GX432*(1+GX$5/Setup!$C$36)+IF($V433=31,N($F433),0))-DB433,0),MAX($P433-SUM(DV433:EY433),0))</f>
        <v>0</v>
      </c>
      <c r="FA433" s="48" t="n">
        <f aca="false">MIN(MAX((GY432*(1+GY$5/Setup!$C$36)+IF($V433=32,N($F433),0))-DC433,0),MAX($P433-SUM(DV433:EZ433),0))</f>
        <v>0</v>
      </c>
      <c r="FB433" s="48" t="n">
        <f aca="false">MIN(MAX((GZ432*(1+GZ$5/Setup!$C$36)+IF($V433=33,N($F433),0))-DD433,0),MAX($P433-SUM(DV433:FA433),0))</f>
        <v>0</v>
      </c>
      <c r="FC433" s="48" t="n">
        <f aca="false">MIN(MAX((HA432*(1+HA$5/Setup!$C$36)+IF($V433=34,N($F433),0))-DE433,0),MAX($P433-SUM(DV433:FB433),0))</f>
        <v>0</v>
      </c>
      <c r="FD433" s="48" t="n">
        <f aca="false">MIN(MAX((HB432*(1+HB$5/Setup!$C$36)+IF($V433=35,N($F433),0))-DF433,0),MAX($P433-SUM(DV433:FC433),0))</f>
        <v>0</v>
      </c>
      <c r="FE433" s="48" t="n">
        <f aca="false">MIN(MAX((HC432*(1+HC$5/Setup!$C$36)+IF($V433=36,N($F433),0))-DG433,0),MAX($P433-SUM(DV433:FD433),0))</f>
        <v>0</v>
      </c>
      <c r="FF433" s="48" t="n">
        <f aca="false">MIN(MAX((HD432*(1+HD$5/Setup!$C$36)+IF($V433=37,N($F433),0))-DH433,0),MAX($P433-SUM(DV433:FE433),0))</f>
        <v>0</v>
      </c>
      <c r="FG433" s="48" t="n">
        <f aca="false">MIN(MAX((HE432*(1+HE$5/Setup!$C$36)+IF($V433=38,N($F433),0))-DI433,0),MAX($P433-SUM(DV433:FF433),0))</f>
        <v>0</v>
      </c>
      <c r="FH433" s="48" t="n">
        <f aca="false">MIN(MAX((HF432*(1+HF$5/Setup!$C$36)+IF($V433=39,N($F433),0))-DJ433,0),MAX($P433-SUM(DV433:FG433),0))</f>
        <v>0</v>
      </c>
      <c r="FI433" s="48" t="n">
        <f aca="false">MIN(MAX((HG432*(1+HG$5/Setup!$C$36)+IF($V433=40,N($F433),0))-DK433,0),MAX($P433-SUM(DV433:FH433),0))</f>
        <v>0</v>
      </c>
      <c r="FJ433" s="48" t="n">
        <f aca="false">MIN(MAX((HH432*(1+HH$5/Setup!$C$36)+IF($V433=41,N($F433),0))-DL433,0),MAX($P433-SUM(DV433:FI433),0))</f>
        <v>0</v>
      </c>
      <c r="FK433" s="48" t="n">
        <f aca="false">MIN(MAX((HI432*(1+HI$5/Setup!$C$36)+IF($V433=42,N($F433),0))-DM433,0),MAX($P433-SUM(DV433:FJ433),0))</f>
        <v>0</v>
      </c>
      <c r="FL433" s="48" t="n">
        <f aca="false">MIN(MAX((HJ432*(1+HJ$5/Setup!$C$36)+IF($V433=43,N($F433),0))-DN433,0),MAX($P433-SUM(DV433:FK433),0))</f>
        <v>0</v>
      </c>
      <c r="FM433" s="48" t="n">
        <f aca="false">MIN(MAX((HK432*(1+HK$5/Setup!$C$36)+IF($V433=44,N($F433),0))-DO433,0),MAX($P433-SUM(DV433:FL433),0))</f>
        <v>0</v>
      </c>
      <c r="FN433" s="48" t="n">
        <f aca="false">MIN(MAX((HL432*(1+HL$5/Setup!$C$36)+IF($V433=45,N($F433),0))-DP433,0),MAX($P433-SUM(DV433:FM433),0))</f>
        <v>0</v>
      </c>
      <c r="FO433" s="48" t="n">
        <f aca="false">MIN(MAX((HM432*(1+HM$5/Setup!$C$36)+IF($V433=46,N($F433),0))-DQ433,0),MAX($P433-SUM(DV433:FN433),0))</f>
        <v>0</v>
      </c>
      <c r="FP433" s="48" t="n">
        <f aca="false">MIN(MAX((HN432*(1+HN$5/Setup!$C$36)+IF($V433=47,N($F433),0))-DR433,0),MAX($P433-SUM(DV433:FO433),0))</f>
        <v>0</v>
      </c>
      <c r="FQ433" s="48" t="n">
        <f aca="false">MIN(MAX((HO432*(1+HO$5/Setup!$C$36)+IF($V433=48,N($F433),0))-DS433,0),MAX($P433-SUM(DV433:FP433),0))</f>
        <v>0</v>
      </c>
      <c r="FR433" s="48" t="n">
        <f aca="false">MIN(MAX((HP432*(1+HP$5/Setup!$C$36)+IF($V433=49,N($F433),0))-DT433,0),MAX($P433-SUM(DV433:FQ433),0))</f>
        <v>0</v>
      </c>
      <c r="FS433" s="48" t="n">
        <f aca="false">MIN(MAX((HQ432*(1+HQ$5/Setup!$C$36)+IF($V433=50,N($F433),0))-DU433,0),MAX($P433-SUM(DV433:FR433),0))</f>
        <v>0</v>
      </c>
      <c r="FT433" s="48" t="n">
        <f aca="false">IF((FT432*(1+FT$5/Setup!$C$36)+IF($V433=1,N($F433),0))-BX433-DV433&lt;0.005,0,(FT432*(1+FT$5/Setup!$C$36)+IF($V433=1,N($F433),0))-BX433-DV433)</f>
        <v>0</v>
      </c>
      <c r="FU433" s="48" t="n">
        <f aca="false">IF((FU432*(1+FU$5/Setup!$C$36)+IF($V433=2,N($F433),0))-BY433-DW433&lt;0.005,0,(FU432*(1+FU$5/Setup!$C$36)+IF($V433=2,N($F433),0))-BY433-DW433)</f>
        <v>0</v>
      </c>
      <c r="FV433" s="48" t="n">
        <f aca="false">IF((FV432*(1+FV$5/Setup!$C$36)+IF($V433=3,N($F433),0))-BZ433-DX433&lt;0.005,0,(FV432*(1+FV$5/Setup!$C$36)+IF($V433=3,N($F433),0))-BZ433-DX433)</f>
        <v>0</v>
      </c>
      <c r="FW433" s="48" t="n">
        <f aca="false">IF((FW432*(1+FW$5/Setup!$C$36)+IF($V433=4,N($F433),0))-CA433-DY433&lt;0.005,0,(FW432*(1+FW$5/Setup!$C$36)+IF($V433=4,N($F433),0))-CA433-DY433)</f>
        <v>0</v>
      </c>
      <c r="FX433" s="48" t="n">
        <f aca="false">IF((FX432*(1+FX$5/Setup!$C$36)+IF($V433=5,N($F433),0))-CB433-DZ433&lt;0.005,0,(FX432*(1+FX$5/Setup!$C$36)+IF($V433=5,N($F433),0))-CB433-DZ433)</f>
        <v>0</v>
      </c>
      <c r="FY433" s="48" t="n">
        <f aca="false">IF((FY432*(1+FY$5/Setup!$C$36)+IF($V433=6,N($F433),0))-CC433-EA433&lt;0.005,0,(FY432*(1+FY$5/Setup!$C$36)+IF($V433=6,N($F433),0))-CC433-EA433)</f>
        <v>0</v>
      </c>
      <c r="FZ433" s="48" t="n">
        <f aca="false">IF((FZ432*(1+FZ$5/Setup!$C$36)+IF($V433=7,N($F433),0))-CD433-EB433&lt;0.005,0,(FZ432*(1+FZ$5/Setup!$C$36)+IF($V433=7,N($F433),0))-CD433-EB433)</f>
        <v>0</v>
      </c>
      <c r="GA433" s="48" t="n">
        <f aca="false">IF((GA432*(1+GA$5/Setup!$C$36)+IF($V433=8,N($F433),0))-CE433-EC433&lt;0.005,0,(GA432*(1+GA$5/Setup!$C$36)+IF($V433=8,N($F433),0))-CE433-EC433)</f>
        <v>0</v>
      </c>
      <c r="GB433" s="48" t="n">
        <f aca="false">IF((GB432*(1+GB$5/Setup!$C$36)+IF($V433=9,N($F433),0))-CF433-ED433&lt;0.005,0,(GB432*(1+GB$5/Setup!$C$36)+IF($V433=9,N($F433),0))-CF433-ED433)</f>
        <v>0</v>
      </c>
      <c r="GC433" s="48" t="n">
        <f aca="false">IF((GC432*(1+GC$5/Setup!$C$36)+IF($V433=10,N($F433),0))-CG433-EE433&lt;0.005,0,(GC432*(1+GC$5/Setup!$C$36)+IF($V433=10,N($F433),0))-CG433-EE433)</f>
        <v>0</v>
      </c>
      <c r="GD433" s="48" t="n">
        <f aca="false">IF((GD432*(1+GD$5/Setup!$C$36)+IF($V433=11,N($F433),0))-CH433-EF433&lt;0.005,0,(GD432*(1+GD$5/Setup!$C$36)+IF($V433=11,N($F433),0))-CH433-EF433)</f>
        <v>0</v>
      </c>
      <c r="GE433" s="48" t="n">
        <f aca="false">IF((GE432*(1+GE$5/Setup!$C$36)+IF($V433=12,N($F433),0))-CI433-EG433&lt;0.005,0,(GE432*(1+GE$5/Setup!$C$36)+IF($V433=12,N($F433),0))-CI433-EG433)</f>
        <v>0</v>
      </c>
      <c r="GF433" s="48" t="n">
        <f aca="false">IF((GF432*(1+GF$5/Setup!$C$36)+IF($V433=13,N($F433),0))-CJ433-EH433&lt;0.005,0,(GF432*(1+GF$5/Setup!$C$36)+IF($V433=13,N($F433),0))-CJ433-EH433)</f>
        <v>0</v>
      </c>
      <c r="GG433" s="48" t="n">
        <f aca="false">IF((GG432*(1+GG$5/Setup!$C$36)+IF($V433=14,N($F433),0))-CK433-EI433&lt;0.005,0,(GG432*(1+GG$5/Setup!$C$36)+IF($V433=14,N($F433),0))-CK433-EI433)</f>
        <v>0</v>
      </c>
      <c r="GH433" s="48" t="n">
        <f aca="false">IF((GH432*(1+GH$5/Setup!$C$36)+IF($V433=15,N($F433),0))-CL433-EJ433&lt;0.005,0,(GH432*(1+GH$5/Setup!$C$36)+IF($V433=15,N($F433),0))-CL433-EJ433)</f>
        <v>0</v>
      </c>
      <c r="GI433" s="48" t="n">
        <f aca="false">IF((GI432*(1+GI$5/Setup!$C$36)+IF($V433=16,N($F433),0))-CM433-EK433&lt;0.005,0,(GI432*(1+GI$5/Setup!$C$36)+IF($V433=16,N($F433),0))-CM433-EK433)</f>
        <v>0</v>
      </c>
      <c r="GJ433" s="48" t="n">
        <f aca="false">IF((GJ432*(1+GJ$5/Setup!$C$36)+IF($V433=17,N($F433),0))-CN433-EL433&lt;0.005,0,(GJ432*(1+GJ$5/Setup!$C$36)+IF($V433=17,N($F433),0))-CN433-EL433)</f>
        <v>0</v>
      </c>
      <c r="GK433" s="48" t="n">
        <f aca="false">IF((GK432*(1+GK$5/Setup!$C$36)+IF($V433=18,N($F433),0))-CO433-EM433&lt;0.005,0,(GK432*(1+GK$5/Setup!$C$36)+IF($V433=18,N($F433),0))-CO433-EM433)</f>
        <v>0</v>
      </c>
      <c r="GL433" s="48" t="n">
        <f aca="false">IF((GL432*(1+GL$5/Setup!$C$36)+IF($V433=19,N($F433),0))-CP433-EN433&lt;0.005,0,(GL432*(1+GL$5/Setup!$C$36)+IF($V433=19,N($F433),0))-CP433-EN433)</f>
        <v>0</v>
      </c>
      <c r="GM433" s="48" t="n">
        <f aca="false">IF((GM432*(1+GM$5/Setup!$C$36)+IF($V433=20,N($F433),0))-CQ433-EO433&lt;0.005,0,(GM432*(1+GM$5/Setup!$C$36)+IF($V433=20,N($F433),0))-CQ433-EO433)</f>
        <v>0</v>
      </c>
      <c r="GN433" s="48" t="n">
        <f aca="false">IF((GN432*(1+GN$5/Setup!$C$36)+IF($V433=21,N($F433),0))-CR433-EP433&lt;0.005,0,(GN432*(1+GN$5/Setup!$C$36)+IF($V433=21,N($F433),0))-CR433-EP433)</f>
        <v>0</v>
      </c>
      <c r="GO433" s="48" t="n">
        <f aca="false">IF((GO432*(1+GO$5/Setup!$C$36)+IF($V433=22,N($F433),0))-CS433-EQ433&lt;0.005,0,(GO432*(1+GO$5/Setup!$C$36)+IF($V433=22,N($F433),0))-CS433-EQ433)</f>
        <v>0</v>
      </c>
      <c r="GP433" s="48" t="n">
        <f aca="false">IF((GP432*(1+GP$5/Setup!$C$36)+IF($V433=23,N($F433),0))-CT433-ER433&lt;0.005,0,(GP432*(1+GP$5/Setup!$C$36)+IF($V433=23,N($F433),0))-CT433-ER433)</f>
        <v>0</v>
      </c>
      <c r="GQ433" s="48" t="n">
        <f aca="false">IF((GQ432*(1+GQ$5/Setup!$C$36)+IF($V433=24,N($F433),0))-CU433-ES433&lt;0.005,0,(GQ432*(1+GQ$5/Setup!$C$36)+IF($V433=24,N($F433),0))-CU433-ES433)</f>
        <v>0</v>
      </c>
      <c r="GR433" s="48" t="n">
        <f aca="false">IF((GR432*(1+GR$5/Setup!$C$36)+IF($V433=25,N($F433),0))-CV433-ET433&lt;0.005,0,(GR432*(1+GR$5/Setup!$C$36)+IF($V433=25,N($F433),0))-CV433-ET433)</f>
        <v>0</v>
      </c>
      <c r="GS433" s="48" t="n">
        <f aca="false">IF((GS432*(1+GS$5/Setup!$C$36)+IF($V433=26,N($F433),0))-CW433-EU433&lt;0.005,0,(GS432*(1+GS$5/Setup!$C$36)+IF($V433=26,N($F433),0))-CW433-EU433)</f>
        <v>0</v>
      </c>
      <c r="GT433" s="48" t="n">
        <f aca="false">IF((GT432*(1+GT$5/Setup!$C$36)+IF($V433=27,N($F433),0))-CX433-EV433&lt;0.005,0,(GT432*(1+GT$5/Setup!$C$36)+IF($V433=27,N($F433),0))-CX433-EV433)</f>
        <v>0</v>
      </c>
      <c r="GU433" s="48" t="n">
        <f aca="false">IF((GU432*(1+GU$5/Setup!$C$36)+IF($V433=28,N($F433),0))-CY433-EW433&lt;0.005,0,(GU432*(1+GU$5/Setup!$C$36)+IF($V433=28,N($F433),0))-CY433-EW433)</f>
        <v>0</v>
      </c>
      <c r="GV433" s="48" t="n">
        <f aca="false">IF((GV432*(1+GV$5/Setup!$C$36)+IF($V433=29,N($F433),0))-CZ433-EX433&lt;0.005,0,(GV432*(1+GV$5/Setup!$C$36)+IF($V433=29,N($F433),0))-CZ433-EX433)</f>
        <v>0</v>
      </c>
      <c r="GW433" s="48" t="n">
        <f aca="false">IF((GW432*(1+GW$5/Setup!$C$36)+IF($V433=30,N($F433),0))-DA433-EY433&lt;0.005,0,(GW432*(1+GW$5/Setup!$C$36)+IF($V433=30,N($F433),0))-DA433-EY433)</f>
        <v>0</v>
      </c>
      <c r="GX433" s="48" t="n">
        <f aca="false">IF((GX432*(1+GX$5/Setup!$C$36)+IF($V433=31,N($F433),0))-DB433-EZ433&lt;0.005,0,(GX432*(1+GX$5/Setup!$C$36)+IF($V433=31,N($F433),0))-DB433-EZ433)</f>
        <v>0</v>
      </c>
      <c r="GY433" s="48" t="n">
        <f aca="false">IF((GY432*(1+GY$5/Setup!$C$36)+IF($V433=32,N($F433),0))-DC433-FA433&lt;0.005,0,(GY432*(1+GY$5/Setup!$C$36)+IF($V433=32,N($F433),0))-DC433-FA433)</f>
        <v>0</v>
      </c>
      <c r="GZ433" s="48" t="n">
        <f aca="false">IF((GZ432*(1+GZ$5/Setup!$C$36)+IF($V433=33,N($F433),0))-DD433-FB433&lt;0.005,0,(GZ432*(1+GZ$5/Setup!$C$36)+IF($V433=33,N($F433),0))-DD433-FB433)</f>
        <v>0</v>
      </c>
      <c r="HA433" s="48" t="n">
        <f aca="false">IF((HA432*(1+HA$5/Setup!$C$36)+IF($V433=34,N($F433),0))-DE433-FC433&lt;0.005,0,(HA432*(1+HA$5/Setup!$C$36)+IF($V433=34,N($F433),0))-DE433-FC433)</f>
        <v>0</v>
      </c>
      <c r="HB433" s="48" t="n">
        <f aca="false">IF((HB432*(1+HB$5/Setup!$C$36)+IF($V433=35,N($F433),0))-DF433-FD433&lt;0.005,0,(HB432*(1+HB$5/Setup!$C$36)+IF($V433=35,N($F433),0))-DF433-FD433)</f>
        <v>0</v>
      </c>
      <c r="HC433" s="48" t="n">
        <f aca="false">IF((HC432*(1+HC$5/Setup!$C$36)+IF($V433=36,N($F433),0))-DG433-FE433&lt;0.005,0,(HC432*(1+HC$5/Setup!$C$36)+IF($V433=36,N($F433),0))-DG433-FE433)</f>
        <v>0</v>
      </c>
      <c r="HD433" s="48" t="n">
        <f aca="false">IF((HD432*(1+HD$5/Setup!$C$36)+IF($V433=37,N($F433),0))-DH433-FF433&lt;0.005,0,(HD432*(1+HD$5/Setup!$C$36)+IF($V433=37,N($F433),0))-DH433-FF433)</f>
        <v>0</v>
      </c>
      <c r="HE433" s="48" t="n">
        <f aca="false">IF((HE432*(1+HE$5/Setup!$C$36)+IF($V433=38,N($F433),0))-DI433-FG433&lt;0.005,0,(HE432*(1+HE$5/Setup!$C$36)+IF($V433=38,N($F433),0))-DI433-FG433)</f>
        <v>0</v>
      </c>
      <c r="HF433" s="48" t="n">
        <f aca="false">IF((HF432*(1+HF$5/Setup!$C$36)+IF($V433=39,N($F433),0))-DJ433-FH433&lt;0.005,0,(HF432*(1+HF$5/Setup!$C$36)+IF($V433=39,N($F433),0))-DJ433-FH433)</f>
        <v>0</v>
      </c>
      <c r="HG433" s="48" t="n">
        <f aca="false">IF((HG432*(1+HG$5/Setup!$C$36)+IF($V433=40,N($F433),0))-DK433-FI433&lt;0.005,0,(HG432*(1+HG$5/Setup!$C$36)+IF($V433=40,N($F433),0))-DK433-FI433)</f>
        <v>0</v>
      </c>
      <c r="HH433" s="48" t="n">
        <f aca="false">IF((HH432*(1+HH$5/Setup!$C$36)+IF($V433=41,N($F433),0))-DL433-FJ433&lt;0.005,0,(HH432*(1+HH$5/Setup!$C$36)+IF($V433=41,N($F433),0))-DL433-FJ433)</f>
        <v>0</v>
      </c>
      <c r="HI433" s="48" t="n">
        <f aca="false">IF((HI432*(1+HI$5/Setup!$C$36)+IF($V433=42,N($F433),0))-DM433-FK433&lt;0.005,0,(HI432*(1+HI$5/Setup!$C$36)+IF($V433=42,N($F433),0))-DM433-FK433)</f>
        <v>0</v>
      </c>
      <c r="HJ433" s="48" t="n">
        <f aca="false">IF((HJ432*(1+HJ$5/Setup!$C$36)+IF($V433=43,N($F433),0))-DN433-FL433&lt;0.005,0,(HJ432*(1+HJ$5/Setup!$C$36)+IF($V433=43,N($F433),0))-DN433-FL433)</f>
        <v>0</v>
      </c>
      <c r="HK433" s="48" t="n">
        <f aca="false">IF((HK432*(1+HK$5/Setup!$C$36)+IF($V433=44,N($F433),0))-DO433-FM433&lt;0.005,0,(HK432*(1+HK$5/Setup!$C$36)+IF($V433=44,N($F433),0))-DO433-FM433)</f>
        <v>0</v>
      </c>
      <c r="HL433" s="48" t="n">
        <f aca="false">IF((HL432*(1+HL$5/Setup!$C$36)+IF($V433=45,N($F433),0))-DP433-FN433&lt;0.005,0,(HL432*(1+HL$5/Setup!$C$36)+IF($V433=45,N($F433),0))-DP433-FN433)</f>
        <v>0</v>
      </c>
      <c r="HM433" s="48" t="n">
        <f aca="false">IF((HM432*(1+HM$5/Setup!$C$36)+IF($V433=46,N($F433),0))-DQ433-FO433&lt;0.005,0,(HM432*(1+HM$5/Setup!$C$36)+IF($V433=46,N($F433),0))-DQ433-FO433)</f>
        <v>0</v>
      </c>
      <c r="HN433" s="48" t="n">
        <f aca="false">IF((HN432*(1+HN$5/Setup!$C$36)+IF($V433=47,N($F433),0))-DR433-FP433&lt;0.005,0,(HN432*(1+HN$5/Setup!$C$36)+IF($V433=47,N($F433),0))-DR433-FP433)</f>
        <v>0</v>
      </c>
      <c r="HO433" s="48" t="n">
        <f aca="false">IF((HO432*(1+HO$5/Setup!$C$36)+IF($V433=48,N($F433),0))-DS433-FQ433&lt;0.005,0,(HO432*(1+HO$5/Setup!$C$36)+IF($V433=48,N($F433),0))-DS433-FQ433)</f>
        <v>0</v>
      </c>
      <c r="HP433" s="48" t="n">
        <f aca="false">IF((HP432*(1+HP$5/Setup!$C$36)+IF($V433=49,N($F433),0))-DT433-FR433&lt;0.005,0,(HP432*(1+HP$5/Setup!$C$36)+IF($V433=49,N($F433),0))-DT433-FR433)</f>
        <v>0</v>
      </c>
      <c r="HQ433" s="48" t="n">
        <f aca="false">IF((HQ432*(1+HQ$5/Setup!$C$36)+IF($V433=50,N($F433),0))-DU433-FS433&lt;0.005,0,(HQ432*(1+HQ$5/Setup!$C$36)+IF($V433=50,N($F433),0))-DU433-FS433)</f>
        <v>0</v>
      </c>
    </row>
    <row r="434" customFormat="false" ht="15" hidden="false" customHeight="false" outlineLevel="0" collapsed="false">
      <c r="A434" s="44" t="n">
        <v>426</v>
      </c>
      <c r="B434" s="45" t="n">
        <f aca="false">IF(Setup!$C$7="Every month",EDATE(Setup!$C$8,($A434-1)),IF(Setup!$C$7="Twice a month",DATE(YEAR(Setup!$C$8),MONTH(Setup!$C$8)+INT((($A434-1)+Setup!$C$41)/2),MIN(IF(MOD(($A434-1)+Setup!$C$41,2)=0,Setup!$C$39,Setup!$C$40),DAY(EOMONTH(DATE(YEAR(Setup!$C$8),MONTH(Setup!$C$8)+INT((($A434-1)+Setup!$C$41)/2),1),0)))),Setup!$C$8+($A434-1)*IF(Setup!$C$7="Every week",7,14)))</f>
        <v>52275</v>
      </c>
      <c r="C434" s="45" t="n">
        <f aca="false">IF(Setup!$C$7="Every month",EDATE(Setup!$C$8,$A434),IF(Setup!$C$7="Twice a month",DATE(YEAR(Setup!$C$8),MONTH(Setup!$C$8)+INT(($A434+Setup!$C$41)/2),MIN(IF(MOD($A434+Setup!$C$41,2)=0,Setup!$C$39,Setup!$C$40),DAY(EOMONTH(DATE(YEAR(Setup!$C$8),MONTH(Setup!$C$8)+INT(($A434+Setup!$C$41)/2),1),0)))),Setup!$C$8+$A434*IF(Setup!$C$7="Every week",7,14)))</f>
        <v>52289</v>
      </c>
      <c r="D434" s="46"/>
      <c r="E434" s="47"/>
      <c r="F434" s="47"/>
      <c r="G434" s="47"/>
      <c r="H434" s="47"/>
      <c r="I434" s="48" t="n">
        <f aca="false">N(Setup!$C$11)+N(E434)</f>
        <v>100</v>
      </c>
      <c r="J434" s="48" t="n">
        <f aca="false">MIN(Setup!$C$37,MAX(I434,0))</f>
        <v>9.23076923076923</v>
      </c>
      <c r="K434" s="48" t="n">
        <f aca="false">MIN(MAX(N(Setup!$C$14)-L433,0),MAX(I434-J434,0))</f>
        <v>0</v>
      </c>
      <c r="L434" s="48" t="n">
        <f aca="false">L433+K434-N(G434)</f>
        <v>500</v>
      </c>
      <c r="M434" s="48" t="n">
        <f aca="false">M433+J434-N(H434)</f>
        <v>3932.30769230767</v>
      </c>
      <c r="N434" s="48" t="n">
        <f aca="false">SUM(BX434:DU434)</f>
        <v>0</v>
      </c>
      <c r="O434" s="48" t="n">
        <f aca="false">SUM(Z434:BW434)-N434</f>
        <v>40</v>
      </c>
      <c r="P434" s="48" t="n">
        <f aca="false">MAX(I434-J434-K434,0)+O434</f>
        <v>130.769230769231</v>
      </c>
      <c r="Q434" s="48" t="n">
        <f aca="false">SUM(DV434:FS434)</f>
        <v>0</v>
      </c>
      <c r="R434" s="49" t="n">
        <f aca="false">N434+J434+K434+Q434</f>
        <v>9.23076923076923</v>
      </c>
      <c r="S434" s="48" t="n">
        <f aca="false">T434-T433-N(F434)+N434+Q434</f>
        <v>0</v>
      </c>
      <c r="T434" s="49" t="n">
        <f aca="false">SUM(FT434:HQ434)</f>
        <v>0</v>
      </c>
      <c r="U434" s="44" t="str">
        <f aca="false">IF(T433&lt;0.005,"",INDEX(Helpers!$C$2:$C$51,IF(_xlfn.MINIFS($DV$6:$FS$6,DV434:FS434,"&gt;0.005")=0,V434,_xlfn.MINIFS($DV$6:$FS$6,DV434:FS434,"&gt;0.005"))))</f>
        <v/>
      </c>
      <c r="V434" s="44" t="n">
        <f aca="false">IF(_xlfn.MINIFS($FT$6:$HQ$6,FT433:HQ433,"&gt;0.005")=0,1,_xlfn.MINIFS($FT$6:$HQ$6,FT433:HQ433,"&gt;0.005"))</f>
        <v>1</v>
      </c>
      <c r="W434" s="44" t="n">
        <f aca="false">IF(AND(D434&lt;&gt;"Paid",T433&gt;0.005),1,0)</f>
        <v>0</v>
      </c>
      <c r="X434" s="48" t="n">
        <f aca="false">SUMPRODUCT(((Helpers!$G$2:$G$51*(1+(Helpers!$D$2:$D$51+0.000000001)/12)^(($B434-Setup!$C$8)/(365.25/12))-Helpers!$E$2:$E$51*((1+(Helpers!$D$2:$D$51+0.000000001)/12)^(($B434-Setup!$C$8)/(365.25/12))-1)/((Helpers!$D$2:$D$51+0.000000001)/12))&gt;0)*(Helpers!$G$2:$G$51*(1+(Helpers!$D$2:$D$51+0.000000001)/12)^(($B434-Setup!$C$8)/(365.25/12))-Helpers!$E$2:$E$51*((1+(Helpers!$D$2:$D$51+0.000000001)/12)^(($B434-Setup!$C$8)/(365.25/12))-1)/((Helpers!$D$2:$D$51+0.000000001)/12)))</f>
        <v>0</v>
      </c>
      <c r="Y434" s="48"/>
      <c r="Z434" s="48" t="n">
        <f aca="false">IF(OR(N(Z$5)=0,Z$6=""),0,Z$5*((DATE(YEAR($B434),MONTH($B434),MIN(Z$6,DAY(EOMONTH($B434,0))))&gt;=$B434)*(DATE(YEAR($B434),MONTH($B434),MIN(Z$6,DAY(EOMONTH($B434,0))))&lt;$C434)+(DATE(YEAR($B434),MONTH($B434)+1,MIN(Z$6,DAY(EOMONTH($B434,1))))&gt;=$B434)*(DATE(YEAR($B434),MONTH($B434)+1,MIN(Z$6,DAY(EOMONTH($B434,1))))&lt;$C434)))</f>
        <v>0</v>
      </c>
      <c r="AA434" s="48" t="n">
        <f aca="false">IF(OR(N(AA$5)=0,AA$6=""),0,AA$5*((DATE(YEAR($B434),MONTH($B434),MIN(AA$6,DAY(EOMONTH($B434,0))))&gt;=$B434)*(DATE(YEAR($B434),MONTH($B434),MIN(AA$6,DAY(EOMONTH($B434,0))))&lt;$C434)+(DATE(YEAR($B434),MONTH($B434)+1,MIN(AA$6,DAY(EOMONTH($B434,1))))&gt;=$B434)*(DATE(YEAR($B434),MONTH($B434)+1,MIN(AA$6,DAY(EOMONTH($B434,1))))&lt;$C434)))</f>
        <v>40</v>
      </c>
      <c r="AB434" s="48" t="n">
        <f aca="false">IF(OR(N(AB$5)=0,AB$6=""),0,AB$5*((DATE(YEAR($B434),MONTH($B434),MIN(AB$6,DAY(EOMONTH($B434,0))))&gt;=$B434)*(DATE(YEAR($B434),MONTH($B434),MIN(AB$6,DAY(EOMONTH($B434,0))))&lt;$C434)+(DATE(YEAR($B434),MONTH($B434)+1,MIN(AB$6,DAY(EOMONTH($B434,1))))&gt;=$B434)*(DATE(YEAR($B434),MONTH($B434)+1,MIN(AB$6,DAY(EOMONTH($B434,1))))&lt;$C434)))</f>
        <v>0</v>
      </c>
      <c r="AC434" s="48" t="n">
        <f aca="false">IF(OR(N(AC$5)=0,AC$6=""),0,AC$5*((DATE(YEAR($B434),MONTH($B434),MIN(AC$6,DAY(EOMONTH($B434,0))))&gt;=$B434)*(DATE(YEAR($B434),MONTH($B434),MIN(AC$6,DAY(EOMONTH($B434,0))))&lt;$C434)+(DATE(YEAR($B434),MONTH($B434)+1,MIN(AC$6,DAY(EOMONTH($B434,1))))&gt;=$B434)*(DATE(YEAR($B434),MONTH($B434)+1,MIN(AC$6,DAY(EOMONTH($B434,1))))&lt;$C434)))</f>
        <v>0</v>
      </c>
      <c r="AD434" s="48" t="n">
        <f aca="false">IF(OR(N(AD$5)=0,AD$6=""),0,AD$5*((DATE(YEAR($B434),MONTH($B434),MIN(AD$6,DAY(EOMONTH($B434,0))))&gt;=$B434)*(DATE(YEAR($B434),MONTH($B434),MIN(AD$6,DAY(EOMONTH($B434,0))))&lt;$C434)+(DATE(YEAR($B434),MONTH($B434)+1,MIN(AD$6,DAY(EOMONTH($B434,1))))&gt;=$B434)*(DATE(YEAR($B434),MONTH($B434)+1,MIN(AD$6,DAY(EOMONTH($B434,1))))&lt;$C434)))</f>
        <v>0</v>
      </c>
      <c r="AE434" s="48" t="n">
        <f aca="false">IF(OR(N(AE$5)=0,AE$6=""),0,AE$5*((DATE(YEAR($B434),MONTH($B434),MIN(AE$6,DAY(EOMONTH($B434,0))))&gt;=$B434)*(DATE(YEAR($B434),MONTH($B434),MIN(AE$6,DAY(EOMONTH($B434,0))))&lt;$C434)+(DATE(YEAR($B434),MONTH($B434)+1,MIN(AE$6,DAY(EOMONTH($B434,1))))&gt;=$B434)*(DATE(YEAR($B434),MONTH($B434)+1,MIN(AE$6,DAY(EOMONTH($B434,1))))&lt;$C434)))</f>
        <v>0</v>
      </c>
      <c r="AF434" s="48" t="n">
        <f aca="false">IF(OR(N(AF$5)=0,AF$6=""),0,AF$5*((DATE(YEAR($B434),MONTH($B434),MIN(AF$6,DAY(EOMONTH($B434,0))))&gt;=$B434)*(DATE(YEAR($B434),MONTH($B434),MIN(AF$6,DAY(EOMONTH($B434,0))))&lt;$C434)+(DATE(YEAR($B434),MONTH($B434)+1,MIN(AF$6,DAY(EOMONTH($B434,1))))&gt;=$B434)*(DATE(YEAR($B434),MONTH($B434)+1,MIN(AF$6,DAY(EOMONTH($B434,1))))&lt;$C434)))</f>
        <v>0</v>
      </c>
      <c r="AG434" s="48" t="n">
        <f aca="false">IF(OR(N(AG$5)=0,AG$6=""),0,AG$5*((DATE(YEAR($B434),MONTH($B434),MIN(AG$6,DAY(EOMONTH($B434,0))))&gt;=$B434)*(DATE(YEAR($B434),MONTH($B434),MIN(AG$6,DAY(EOMONTH($B434,0))))&lt;$C434)+(DATE(YEAR($B434),MONTH($B434)+1,MIN(AG$6,DAY(EOMONTH($B434,1))))&gt;=$B434)*(DATE(YEAR($B434),MONTH($B434)+1,MIN(AG$6,DAY(EOMONTH($B434,1))))&lt;$C434)))</f>
        <v>0</v>
      </c>
      <c r="AH434" s="48" t="n">
        <f aca="false">IF(OR(N(AH$5)=0,AH$6=""),0,AH$5*((DATE(YEAR($B434),MONTH($B434),MIN(AH$6,DAY(EOMONTH($B434,0))))&gt;=$B434)*(DATE(YEAR($B434),MONTH($B434),MIN(AH$6,DAY(EOMONTH($B434,0))))&lt;$C434)+(DATE(YEAR($B434),MONTH($B434)+1,MIN(AH$6,DAY(EOMONTH($B434,1))))&gt;=$B434)*(DATE(YEAR($B434),MONTH($B434)+1,MIN(AH$6,DAY(EOMONTH($B434,1))))&lt;$C434)))</f>
        <v>0</v>
      </c>
      <c r="AI434" s="48" t="n">
        <f aca="false">IF(OR(N(AI$5)=0,AI$6=""),0,AI$5*((DATE(YEAR($B434),MONTH($B434),MIN(AI$6,DAY(EOMONTH($B434,0))))&gt;=$B434)*(DATE(YEAR($B434),MONTH($B434),MIN(AI$6,DAY(EOMONTH($B434,0))))&lt;$C434)+(DATE(YEAR($B434),MONTH($B434)+1,MIN(AI$6,DAY(EOMONTH($B434,1))))&gt;=$B434)*(DATE(YEAR($B434),MONTH($B434)+1,MIN(AI$6,DAY(EOMONTH($B434,1))))&lt;$C434)))</f>
        <v>0</v>
      </c>
      <c r="AJ434" s="48" t="n">
        <f aca="false">IF(OR(N(AJ$5)=0,AJ$6=""),0,AJ$5*((DATE(YEAR($B434),MONTH($B434),MIN(AJ$6,DAY(EOMONTH($B434,0))))&gt;=$B434)*(DATE(YEAR($B434),MONTH($B434),MIN(AJ$6,DAY(EOMONTH($B434,0))))&lt;$C434)+(DATE(YEAR($B434),MONTH($B434)+1,MIN(AJ$6,DAY(EOMONTH($B434,1))))&gt;=$B434)*(DATE(YEAR($B434),MONTH($B434)+1,MIN(AJ$6,DAY(EOMONTH($B434,1))))&lt;$C434)))</f>
        <v>0</v>
      </c>
      <c r="AK434" s="48" t="n">
        <f aca="false">IF(OR(N(AK$5)=0,AK$6=""),0,AK$5*((DATE(YEAR($B434),MONTH($B434),MIN(AK$6,DAY(EOMONTH($B434,0))))&gt;=$B434)*(DATE(YEAR($B434),MONTH($B434),MIN(AK$6,DAY(EOMONTH($B434,0))))&lt;$C434)+(DATE(YEAR($B434),MONTH($B434)+1,MIN(AK$6,DAY(EOMONTH($B434,1))))&gt;=$B434)*(DATE(YEAR($B434),MONTH($B434)+1,MIN(AK$6,DAY(EOMONTH($B434,1))))&lt;$C434)))</f>
        <v>0</v>
      </c>
      <c r="AL434" s="48" t="n">
        <f aca="false">IF(OR(N(AL$5)=0,AL$6=""),0,AL$5*((DATE(YEAR($B434),MONTH($B434),MIN(AL$6,DAY(EOMONTH($B434,0))))&gt;=$B434)*(DATE(YEAR($B434),MONTH($B434),MIN(AL$6,DAY(EOMONTH($B434,0))))&lt;$C434)+(DATE(YEAR($B434),MONTH($B434)+1,MIN(AL$6,DAY(EOMONTH($B434,1))))&gt;=$B434)*(DATE(YEAR($B434),MONTH($B434)+1,MIN(AL$6,DAY(EOMONTH($B434,1))))&lt;$C434)))</f>
        <v>0</v>
      </c>
      <c r="AM434" s="48" t="n">
        <f aca="false">IF(OR(N(AM$5)=0,AM$6=""),0,AM$5*((DATE(YEAR($B434),MONTH($B434),MIN(AM$6,DAY(EOMONTH($B434,0))))&gt;=$B434)*(DATE(YEAR($B434),MONTH($B434),MIN(AM$6,DAY(EOMONTH($B434,0))))&lt;$C434)+(DATE(YEAR($B434),MONTH($B434)+1,MIN(AM$6,DAY(EOMONTH($B434,1))))&gt;=$B434)*(DATE(YEAR($B434),MONTH($B434)+1,MIN(AM$6,DAY(EOMONTH($B434,1))))&lt;$C434)))</f>
        <v>0</v>
      </c>
      <c r="AN434" s="48" t="n">
        <f aca="false">IF(OR(N(AN$5)=0,AN$6=""),0,AN$5*((DATE(YEAR($B434),MONTH($B434),MIN(AN$6,DAY(EOMONTH($B434,0))))&gt;=$B434)*(DATE(YEAR($B434),MONTH($B434),MIN(AN$6,DAY(EOMONTH($B434,0))))&lt;$C434)+(DATE(YEAR($B434),MONTH($B434)+1,MIN(AN$6,DAY(EOMONTH($B434,1))))&gt;=$B434)*(DATE(YEAR($B434),MONTH($B434)+1,MIN(AN$6,DAY(EOMONTH($B434,1))))&lt;$C434)))</f>
        <v>0</v>
      </c>
      <c r="AO434" s="48" t="n">
        <f aca="false">IF(OR(N(AO$5)=0,AO$6=""),0,AO$5*((DATE(YEAR($B434),MONTH($B434),MIN(AO$6,DAY(EOMONTH($B434,0))))&gt;=$B434)*(DATE(YEAR($B434),MONTH($B434),MIN(AO$6,DAY(EOMONTH($B434,0))))&lt;$C434)+(DATE(YEAR($B434),MONTH($B434)+1,MIN(AO$6,DAY(EOMONTH($B434,1))))&gt;=$B434)*(DATE(YEAR($B434),MONTH($B434)+1,MIN(AO$6,DAY(EOMONTH($B434,1))))&lt;$C434)))</f>
        <v>0</v>
      </c>
      <c r="AP434" s="48" t="n">
        <f aca="false">IF(OR(N(AP$5)=0,AP$6=""),0,AP$5*((DATE(YEAR($B434),MONTH($B434),MIN(AP$6,DAY(EOMONTH($B434,0))))&gt;=$B434)*(DATE(YEAR($B434),MONTH($B434),MIN(AP$6,DAY(EOMONTH($B434,0))))&lt;$C434)+(DATE(YEAR($B434),MONTH($B434)+1,MIN(AP$6,DAY(EOMONTH($B434,1))))&gt;=$B434)*(DATE(YEAR($B434),MONTH($B434)+1,MIN(AP$6,DAY(EOMONTH($B434,1))))&lt;$C434)))</f>
        <v>0</v>
      </c>
      <c r="AQ434" s="48" t="n">
        <f aca="false">IF(OR(N(AQ$5)=0,AQ$6=""),0,AQ$5*((DATE(YEAR($B434),MONTH($B434),MIN(AQ$6,DAY(EOMONTH($B434,0))))&gt;=$B434)*(DATE(YEAR($B434),MONTH($B434),MIN(AQ$6,DAY(EOMONTH($B434,0))))&lt;$C434)+(DATE(YEAR($B434),MONTH($B434)+1,MIN(AQ$6,DAY(EOMONTH($B434,1))))&gt;=$B434)*(DATE(YEAR($B434),MONTH($B434)+1,MIN(AQ$6,DAY(EOMONTH($B434,1))))&lt;$C434)))</f>
        <v>0</v>
      </c>
      <c r="AR434" s="48" t="n">
        <f aca="false">IF(OR(N(AR$5)=0,AR$6=""),0,AR$5*((DATE(YEAR($B434),MONTH($B434),MIN(AR$6,DAY(EOMONTH($B434,0))))&gt;=$B434)*(DATE(YEAR($B434),MONTH($B434),MIN(AR$6,DAY(EOMONTH($B434,0))))&lt;$C434)+(DATE(YEAR($B434),MONTH($B434)+1,MIN(AR$6,DAY(EOMONTH($B434,1))))&gt;=$B434)*(DATE(YEAR($B434),MONTH($B434)+1,MIN(AR$6,DAY(EOMONTH($B434,1))))&lt;$C434)))</f>
        <v>0</v>
      </c>
      <c r="AS434" s="48" t="n">
        <f aca="false">IF(OR(N(AS$5)=0,AS$6=""),0,AS$5*((DATE(YEAR($B434),MONTH($B434),MIN(AS$6,DAY(EOMONTH($B434,0))))&gt;=$B434)*(DATE(YEAR($B434),MONTH($B434),MIN(AS$6,DAY(EOMONTH($B434,0))))&lt;$C434)+(DATE(YEAR($B434),MONTH($B434)+1,MIN(AS$6,DAY(EOMONTH($B434,1))))&gt;=$B434)*(DATE(YEAR($B434),MONTH($B434)+1,MIN(AS$6,DAY(EOMONTH($B434,1))))&lt;$C434)))</f>
        <v>0</v>
      </c>
      <c r="AT434" s="48" t="n">
        <f aca="false">IF(OR(N(AT$5)=0,AT$6=""),0,AT$5*((DATE(YEAR($B434),MONTH($B434),MIN(AT$6,DAY(EOMONTH($B434,0))))&gt;=$B434)*(DATE(YEAR($B434),MONTH($B434),MIN(AT$6,DAY(EOMONTH($B434,0))))&lt;$C434)+(DATE(YEAR($B434),MONTH($B434)+1,MIN(AT$6,DAY(EOMONTH($B434,1))))&gt;=$B434)*(DATE(YEAR($B434),MONTH($B434)+1,MIN(AT$6,DAY(EOMONTH($B434,1))))&lt;$C434)))</f>
        <v>0</v>
      </c>
      <c r="AU434" s="48" t="n">
        <f aca="false">IF(OR(N(AU$5)=0,AU$6=""),0,AU$5*((DATE(YEAR($B434),MONTH($B434),MIN(AU$6,DAY(EOMONTH($B434,0))))&gt;=$B434)*(DATE(YEAR($B434),MONTH($B434),MIN(AU$6,DAY(EOMONTH($B434,0))))&lt;$C434)+(DATE(YEAR($B434),MONTH($B434)+1,MIN(AU$6,DAY(EOMONTH($B434,1))))&gt;=$B434)*(DATE(YEAR($B434),MONTH($B434)+1,MIN(AU$6,DAY(EOMONTH($B434,1))))&lt;$C434)))</f>
        <v>0</v>
      </c>
      <c r="AV434" s="48" t="n">
        <f aca="false">IF(OR(N(AV$5)=0,AV$6=""),0,AV$5*((DATE(YEAR($B434),MONTH($B434),MIN(AV$6,DAY(EOMONTH($B434,0))))&gt;=$B434)*(DATE(YEAR($B434),MONTH($B434),MIN(AV$6,DAY(EOMONTH($B434,0))))&lt;$C434)+(DATE(YEAR($B434),MONTH($B434)+1,MIN(AV$6,DAY(EOMONTH($B434,1))))&gt;=$B434)*(DATE(YEAR($B434),MONTH($B434)+1,MIN(AV$6,DAY(EOMONTH($B434,1))))&lt;$C434)))</f>
        <v>0</v>
      </c>
      <c r="AW434" s="48" t="n">
        <f aca="false">IF(OR(N(AW$5)=0,AW$6=""),0,AW$5*((DATE(YEAR($B434),MONTH($B434),MIN(AW$6,DAY(EOMONTH($B434,0))))&gt;=$B434)*(DATE(YEAR($B434),MONTH($B434),MIN(AW$6,DAY(EOMONTH($B434,0))))&lt;$C434)+(DATE(YEAR($B434),MONTH($B434)+1,MIN(AW$6,DAY(EOMONTH($B434,1))))&gt;=$B434)*(DATE(YEAR($B434),MONTH($B434)+1,MIN(AW$6,DAY(EOMONTH($B434,1))))&lt;$C434)))</f>
        <v>0</v>
      </c>
      <c r="AX434" s="48" t="n">
        <f aca="false">IF(OR(N(AX$5)=0,AX$6=""),0,AX$5*((DATE(YEAR($B434),MONTH($B434),MIN(AX$6,DAY(EOMONTH($B434,0))))&gt;=$B434)*(DATE(YEAR($B434),MONTH($B434),MIN(AX$6,DAY(EOMONTH($B434,0))))&lt;$C434)+(DATE(YEAR($B434),MONTH($B434)+1,MIN(AX$6,DAY(EOMONTH($B434,1))))&gt;=$B434)*(DATE(YEAR($B434),MONTH($B434)+1,MIN(AX$6,DAY(EOMONTH($B434,1))))&lt;$C434)))</f>
        <v>0</v>
      </c>
      <c r="AY434" s="48" t="n">
        <f aca="false">IF(OR(N(AY$5)=0,AY$6=""),0,AY$5*((DATE(YEAR($B434),MONTH($B434),MIN(AY$6,DAY(EOMONTH($B434,0))))&gt;=$B434)*(DATE(YEAR($B434),MONTH($B434),MIN(AY$6,DAY(EOMONTH($B434,0))))&lt;$C434)+(DATE(YEAR($B434),MONTH($B434)+1,MIN(AY$6,DAY(EOMONTH($B434,1))))&gt;=$B434)*(DATE(YEAR($B434),MONTH($B434)+1,MIN(AY$6,DAY(EOMONTH($B434,1))))&lt;$C434)))</f>
        <v>0</v>
      </c>
      <c r="AZ434" s="48" t="n">
        <f aca="false">IF(OR(N(AZ$5)=0,AZ$6=""),0,AZ$5*((DATE(YEAR($B434),MONTH($B434),MIN(AZ$6,DAY(EOMONTH($B434,0))))&gt;=$B434)*(DATE(YEAR($B434),MONTH($B434),MIN(AZ$6,DAY(EOMONTH($B434,0))))&lt;$C434)+(DATE(YEAR($B434),MONTH($B434)+1,MIN(AZ$6,DAY(EOMONTH($B434,1))))&gt;=$B434)*(DATE(YEAR($B434),MONTH($B434)+1,MIN(AZ$6,DAY(EOMONTH($B434,1))))&lt;$C434)))</f>
        <v>0</v>
      </c>
      <c r="BA434" s="48" t="n">
        <f aca="false">IF(OR(N(BA$5)=0,BA$6=""),0,BA$5*((DATE(YEAR($B434),MONTH($B434),MIN(BA$6,DAY(EOMONTH($B434,0))))&gt;=$B434)*(DATE(YEAR($B434),MONTH($B434),MIN(BA$6,DAY(EOMONTH($B434,0))))&lt;$C434)+(DATE(YEAR($B434),MONTH($B434)+1,MIN(BA$6,DAY(EOMONTH($B434,1))))&gt;=$B434)*(DATE(YEAR($B434),MONTH($B434)+1,MIN(BA$6,DAY(EOMONTH($B434,1))))&lt;$C434)))</f>
        <v>0</v>
      </c>
      <c r="BB434" s="48" t="n">
        <f aca="false">IF(OR(N(BB$5)=0,BB$6=""),0,BB$5*((DATE(YEAR($B434),MONTH($B434),MIN(BB$6,DAY(EOMONTH($B434,0))))&gt;=$B434)*(DATE(YEAR($B434),MONTH($B434),MIN(BB$6,DAY(EOMONTH($B434,0))))&lt;$C434)+(DATE(YEAR($B434),MONTH($B434)+1,MIN(BB$6,DAY(EOMONTH($B434,1))))&gt;=$B434)*(DATE(YEAR($B434),MONTH($B434)+1,MIN(BB$6,DAY(EOMONTH($B434,1))))&lt;$C434)))</f>
        <v>0</v>
      </c>
      <c r="BC434" s="48" t="n">
        <f aca="false">IF(OR(N(BC$5)=0,BC$6=""),0,BC$5*((DATE(YEAR($B434),MONTH($B434),MIN(BC$6,DAY(EOMONTH($B434,0))))&gt;=$B434)*(DATE(YEAR($B434),MONTH($B434),MIN(BC$6,DAY(EOMONTH($B434,0))))&lt;$C434)+(DATE(YEAR($B434),MONTH($B434)+1,MIN(BC$6,DAY(EOMONTH($B434,1))))&gt;=$B434)*(DATE(YEAR($B434),MONTH($B434)+1,MIN(BC$6,DAY(EOMONTH($B434,1))))&lt;$C434)))</f>
        <v>0</v>
      </c>
      <c r="BD434" s="48" t="n">
        <f aca="false">IF(OR(N(BD$5)=0,BD$6=""),0,BD$5*((DATE(YEAR($B434),MONTH($B434),MIN(BD$6,DAY(EOMONTH($B434,0))))&gt;=$B434)*(DATE(YEAR($B434),MONTH($B434),MIN(BD$6,DAY(EOMONTH($B434,0))))&lt;$C434)+(DATE(YEAR($B434),MONTH($B434)+1,MIN(BD$6,DAY(EOMONTH($B434,1))))&gt;=$B434)*(DATE(YEAR($B434),MONTH($B434)+1,MIN(BD$6,DAY(EOMONTH($B434,1))))&lt;$C434)))</f>
        <v>0</v>
      </c>
      <c r="BE434" s="48" t="n">
        <f aca="false">IF(OR(N(BE$5)=0,BE$6=""),0,BE$5*((DATE(YEAR($B434),MONTH($B434),MIN(BE$6,DAY(EOMONTH($B434,0))))&gt;=$B434)*(DATE(YEAR($B434),MONTH($B434),MIN(BE$6,DAY(EOMONTH($B434,0))))&lt;$C434)+(DATE(YEAR($B434),MONTH($B434)+1,MIN(BE$6,DAY(EOMONTH($B434,1))))&gt;=$B434)*(DATE(YEAR($B434),MONTH($B434)+1,MIN(BE$6,DAY(EOMONTH($B434,1))))&lt;$C434)))</f>
        <v>0</v>
      </c>
      <c r="BF434" s="48" t="n">
        <f aca="false">IF(OR(N(BF$5)=0,BF$6=""),0,BF$5*((DATE(YEAR($B434),MONTH($B434),MIN(BF$6,DAY(EOMONTH($B434,0))))&gt;=$B434)*(DATE(YEAR($B434),MONTH($B434),MIN(BF$6,DAY(EOMONTH($B434,0))))&lt;$C434)+(DATE(YEAR($B434),MONTH($B434)+1,MIN(BF$6,DAY(EOMONTH($B434,1))))&gt;=$B434)*(DATE(YEAR($B434),MONTH($B434)+1,MIN(BF$6,DAY(EOMONTH($B434,1))))&lt;$C434)))</f>
        <v>0</v>
      </c>
      <c r="BG434" s="48" t="n">
        <f aca="false">IF(OR(N(BG$5)=0,BG$6=""),0,BG$5*((DATE(YEAR($B434),MONTH($B434),MIN(BG$6,DAY(EOMONTH($B434,0))))&gt;=$B434)*(DATE(YEAR($B434),MONTH($B434),MIN(BG$6,DAY(EOMONTH($B434,0))))&lt;$C434)+(DATE(YEAR($B434),MONTH($B434)+1,MIN(BG$6,DAY(EOMONTH($B434,1))))&gt;=$B434)*(DATE(YEAR($B434),MONTH($B434)+1,MIN(BG$6,DAY(EOMONTH($B434,1))))&lt;$C434)))</f>
        <v>0</v>
      </c>
      <c r="BH434" s="48" t="n">
        <f aca="false">IF(OR(N(BH$5)=0,BH$6=""),0,BH$5*((DATE(YEAR($B434),MONTH($B434),MIN(BH$6,DAY(EOMONTH($B434,0))))&gt;=$B434)*(DATE(YEAR($B434),MONTH($B434),MIN(BH$6,DAY(EOMONTH($B434,0))))&lt;$C434)+(DATE(YEAR($B434),MONTH($B434)+1,MIN(BH$6,DAY(EOMONTH($B434,1))))&gt;=$B434)*(DATE(YEAR($B434),MONTH($B434)+1,MIN(BH$6,DAY(EOMONTH($B434,1))))&lt;$C434)))</f>
        <v>0</v>
      </c>
      <c r="BI434" s="48" t="n">
        <f aca="false">IF(OR(N(BI$5)=0,BI$6=""),0,BI$5*((DATE(YEAR($B434),MONTH($B434),MIN(BI$6,DAY(EOMONTH($B434,0))))&gt;=$B434)*(DATE(YEAR($B434),MONTH($B434),MIN(BI$6,DAY(EOMONTH($B434,0))))&lt;$C434)+(DATE(YEAR($B434),MONTH($B434)+1,MIN(BI$6,DAY(EOMONTH($B434,1))))&gt;=$B434)*(DATE(YEAR($B434),MONTH($B434)+1,MIN(BI$6,DAY(EOMONTH($B434,1))))&lt;$C434)))</f>
        <v>0</v>
      </c>
      <c r="BJ434" s="48" t="n">
        <f aca="false">IF(OR(N(BJ$5)=0,BJ$6=""),0,BJ$5*((DATE(YEAR($B434),MONTH($B434),MIN(BJ$6,DAY(EOMONTH($B434,0))))&gt;=$B434)*(DATE(YEAR($B434),MONTH($B434),MIN(BJ$6,DAY(EOMONTH($B434,0))))&lt;$C434)+(DATE(YEAR($B434),MONTH($B434)+1,MIN(BJ$6,DAY(EOMONTH($B434,1))))&gt;=$B434)*(DATE(YEAR($B434),MONTH($B434)+1,MIN(BJ$6,DAY(EOMONTH($B434,1))))&lt;$C434)))</f>
        <v>0</v>
      </c>
      <c r="BK434" s="48" t="n">
        <f aca="false">IF(OR(N(BK$5)=0,BK$6=""),0,BK$5*((DATE(YEAR($B434),MONTH($B434),MIN(BK$6,DAY(EOMONTH($B434,0))))&gt;=$B434)*(DATE(YEAR($B434),MONTH($B434),MIN(BK$6,DAY(EOMONTH($B434,0))))&lt;$C434)+(DATE(YEAR($B434),MONTH($B434)+1,MIN(BK$6,DAY(EOMONTH($B434,1))))&gt;=$B434)*(DATE(YEAR($B434),MONTH($B434)+1,MIN(BK$6,DAY(EOMONTH($B434,1))))&lt;$C434)))</f>
        <v>0</v>
      </c>
      <c r="BL434" s="48" t="n">
        <f aca="false">IF(OR(N(BL$5)=0,BL$6=""),0,BL$5*((DATE(YEAR($B434),MONTH($B434),MIN(BL$6,DAY(EOMONTH($B434,0))))&gt;=$B434)*(DATE(YEAR($B434),MONTH($B434),MIN(BL$6,DAY(EOMONTH($B434,0))))&lt;$C434)+(DATE(YEAR($B434),MONTH($B434)+1,MIN(BL$6,DAY(EOMONTH($B434,1))))&gt;=$B434)*(DATE(YEAR($B434),MONTH($B434)+1,MIN(BL$6,DAY(EOMONTH($B434,1))))&lt;$C434)))</f>
        <v>0</v>
      </c>
      <c r="BM434" s="48" t="n">
        <f aca="false">IF(OR(N(BM$5)=0,BM$6=""),0,BM$5*((DATE(YEAR($B434),MONTH($B434),MIN(BM$6,DAY(EOMONTH($B434,0))))&gt;=$B434)*(DATE(YEAR($B434),MONTH($B434),MIN(BM$6,DAY(EOMONTH($B434,0))))&lt;$C434)+(DATE(YEAR($B434),MONTH($B434)+1,MIN(BM$6,DAY(EOMONTH($B434,1))))&gt;=$B434)*(DATE(YEAR($B434),MONTH($B434)+1,MIN(BM$6,DAY(EOMONTH($B434,1))))&lt;$C434)))</f>
        <v>0</v>
      </c>
      <c r="BN434" s="48" t="n">
        <f aca="false">IF(OR(N(BN$5)=0,BN$6=""),0,BN$5*((DATE(YEAR($B434),MONTH($B434),MIN(BN$6,DAY(EOMONTH($B434,0))))&gt;=$B434)*(DATE(YEAR($B434),MONTH($B434),MIN(BN$6,DAY(EOMONTH($B434,0))))&lt;$C434)+(DATE(YEAR($B434),MONTH($B434)+1,MIN(BN$6,DAY(EOMONTH($B434,1))))&gt;=$B434)*(DATE(YEAR($B434),MONTH($B434)+1,MIN(BN$6,DAY(EOMONTH($B434,1))))&lt;$C434)))</f>
        <v>0</v>
      </c>
      <c r="BO434" s="48" t="n">
        <f aca="false">IF(OR(N(BO$5)=0,BO$6=""),0,BO$5*((DATE(YEAR($B434),MONTH($B434),MIN(BO$6,DAY(EOMONTH($B434,0))))&gt;=$B434)*(DATE(YEAR($B434),MONTH($B434),MIN(BO$6,DAY(EOMONTH($B434,0))))&lt;$C434)+(DATE(YEAR($B434),MONTH($B434)+1,MIN(BO$6,DAY(EOMONTH($B434,1))))&gt;=$B434)*(DATE(YEAR($B434),MONTH($B434)+1,MIN(BO$6,DAY(EOMONTH($B434,1))))&lt;$C434)))</f>
        <v>0</v>
      </c>
      <c r="BP434" s="48" t="n">
        <f aca="false">IF(OR(N(BP$5)=0,BP$6=""),0,BP$5*((DATE(YEAR($B434),MONTH($B434),MIN(BP$6,DAY(EOMONTH($B434,0))))&gt;=$B434)*(DATE(YEAR($B434),MONTH($B434),MIN(BP$6,DAY(EOMONTH($B434,0))))&lt;$C434)+(DATE(YEAR($B434),MONTH($B434)+1,MIN(BP$6,DAY(EOMONTH($B434,1))))&gt;=$B434)*(DATE(YEAR($B434),MONTH($B434)+1,MIN(BP$6,DAY(EOMONTH($B434,1))))&lt;$C434)))</f>
        <v>0</v>
      </c>
      <c r="BQ434" s="48" t="n">
        <f aca="false">IF(OR(N(BQ$5)=0,BQ$6=""),0,BQ$5*((DATE(YEAR($B434),MONTH($B434),MIN(BQ$6,DAY(EOMONTH($B434,0))))&gt;=$B434)*(DATE(YEAR($B434),MONTH($B434),MIN(BQ$6,DAY(EOMONTH($B434,0))))&lt;$C434)+(DATE(YEAR($B434),MONTH($B434)+1,MIN(BQ$6,DAY(EOMONTH($B434,1))))&gt;=$B434)*(DATE(YEAR($B434),MONTH($B434)+1,MIN(BQ$6,DAY(EOMONTH($B434,1))))&lt;$C434)))</f>
        <v>0</v>
      </c>
      <c r="BR434" s="48" t="n">
        <f aca="false">IF(OR(N(BR$5)=0,BR$6=""),0,BR$5*((DATE(YEAR($B434),MONTH($B434),MIN(BR$6,DAY(EOMONTH($B434,0))))&gt;=$B434)*(DATE(YEAR($B434),MONTH($B434),MIN(BR$6,DAY(EOMONTH($B434,0))))&lt;$C434)+(DATE(YEAR($B434),MONTH($B434)+1,MIN(BR$6,DAY(EOMONTH($B434,1))))&gt;=$B434)*(DATE(YEAR($B434),MONTH($B434)+1,MIN(BR$6,DAY(EOMONTH($B434,1))))&lt;$C434)))</f>
        <v>0</v>
      </c>
      <c r="BS434" s="48" t="n">
        <f aca="false">IF(OR(N(BS$5)=0,BS$6=""),0,BS$5*((DATE(YEAR($B434),MONTH($B434),MIN(BS$6,DAY(EOMONTH($B434,0))))&gt;=$B434)*(DATE(YEAR($B434),MONTH($B434),MIN(BS$6,DAY(EOMONTH($B434,0))))&lt;$C434)+(DATE(YEAR($B434),MONTH($B434)+1,MIN(BS$6,DAY(EOMONTH($B434,1))))&gt;=$B434)*(DATE(YEAR($B434),MONTH($B434)+1,MIN(BS$6,DAY(EOMONTH($B434,1))))&lt;$C434)))</f>
        <v>0</v>
      </c>
      <c r="BT434" s="48" t="n">
        <f aca="false">IF(OR(N(BT$5)=0,BT$6=""),0,BT$5*((DATE(YEAR($B434),MONTH($B434),MIN(BT$6,DAY(EOMONTH($B434,0))))&gt;=$B434)*(DATE(YEAR($B434),MONTH($B434),MIN(BT$6,DAY(EOMONTH($B434,0))))&lt;$C434)+(DATE(YEAR($B434),MONTH($B434)+1,MIN(BT$6,DAY(EOMONTH($B434,1))))&gt;=$B434)*(DATE(YEAR($B434),MONTH($B434)+1,MIN(BT$6,DAY(EOMONTH($B434,1))))&lt;$C434)))</f>
        <v>0</v>
      </c>
      <c r="BU434" s="48" t="n">
        <f aca="false">IF(OR(N(BU$5)=0,BU$6=""),0,BU$5*((DATE(YEAR($B434),MONTH($B434),MIN(BU$6,DAY(EOMONTH($B434,0))))&gt;=$B434)*(DATE(YEAR($B434),MONTH($B434),MIN(BU$6,DAY(EOMONTH($B434,0))))&lt;$C434)+(DATE(YEAR($B434),MONTH($B434)+1,MIN(BU$6,DAY(EOMONTH($B434,1))))&gt;=$B434)*(DATE(YEAR($B434),MONTH($B434)+1,MIN(BU$6,DAY(EOMONTH($B434,1))))&lt;$C434)))</f>
        <v>0</v>
      </c>
      <c r="BV434" s="48" t="n">
        <f aca="false">IF(OR(N(BV$5)=0,BV$6=""),0,BV$5*((DATE(YEAR($B434),MONTH($B434),MIN(BV$6,DAY(EOMONTH($B434,0))))&gt;=$B434)*(DATE(YEAR($B434),MONTH($B434),MIN(BV$6,DAY(EOMONTH($B434,0))))&lt;$C434)+(DATE(YEAR($B434),MONTH($B434)+1,MIN(BV$6,DAY(EOMONTH($B434,1))))&gt;=$B434)*(DATE(YEAR($B434),MONTH($B434)+1,MIN(BV$6,DAY(EOMONTH($B434,1))))&lt;$C434)))</f>
        <v>0</v>
      </c>
      <c r="BW434" s="48" t="n">
        <f aca="false">IF(OR(N(BW$5)=0,BW$6=""),0,BW$5*((DATE(YEAR($B434),MONTH($B434),MIN(BW$6,DAY(EOMONTH($B434,0))))&gt;=$B434)*(DATE(YEAR($B434),MONTH($B434),MIN(BW$6,DAY(EOMONTH($B434,0))))&lt;$C434)+(DATE(YEAR($B434),MONTH($B434)+1,MIN(BW$6,DAY(EOMONTH($B434,1))))&gt;=$B434)*(DATE(YEAR($B434),MONTH($B434)+1,MIN(BW$6,DAY(EOMONTH($B434,1))))&lt;$C434)))</f>
        <v>0</v>
      </c>
      <c r="BX434" s="48" t="n">
        <f aca="false">MIN(Z434,(FT433*(1+FT$5/Setup!$C$36)+IF($V434=1,N($F434),0)))</f>
        <v>0</v>
      </c>
      <c r="BY434" s="48" t="n">
        <f aca="false">MIN(AA434,(FU433*(1+FU$5/Setup!$C$36)+IF($V434=2,N($F434),0)))</f>
        <v>0</v>
      </c>
      <c r="BZ434" s="48" t="n">
        <f aca="false">MIN(AB434,(FV433*(1+FV$5/Setup!$C$36)+IF($V434=3,N($F434),0)))</f>
        <v>0</v>
      </c>
      <c r="CA434" s="48" t="n">
        <f aca="false">MIN(AC434,(FW433*(1+FW$5/Setup!$C$36)+IF($V434=4,N($F434),0)))</f>
        <v>0</v>
      </c>
      <c r="CB434" s="48" t="n">
        <f aca="false">MIN(AD434,(FX433*(1+FX$5/Setup!$C$36)+IF($V434=5,N($F434),0)))</f>
        <v>0</v>
      </c>
      <c r="CC434" s="48" t="n">
        <f aca="false">MIN(AE434,(FY433*(1+FY$5/Setup!$C$36)+IF($V434=6,N($F434),0)))</f>
        <v>0</v>
      </c>
      <c r="CD434" s="48" t="n">
        <f aca="false">MIN(AF434,(FZ433*(1+FZ$5/Setup!$C$36)+IF($V434=7,N($F434),0)))</f>
        <v>0</v>
      </c>
      <c r="CE434" s="48" t="n">
        <f aca="false">MIN(AG434,(GA433*(1+GA$5/Setup!$C$36)+IF($V434=8,N($F434),0)))</f>
        <v>0</v>
      </c>
      <c r="CF434" s="48" t="n">
        <f aca="false">MIN(AH434,(GB433*(1+GB$5/Setup!$C$36)+IF($V434=9,N($F434),0)))</f>
        <v>0</v>
      </c>
      <c r="CG434" s="48" t="n">
        <f aca="false">MIN(AI434,(GC433*(1+GC$5/Setup!$C$36)+IF($V434=10,N($F434),0)))</f>
        <v>0</v>
      </c>
      <c r="CH434" s="48" t="n">
        <f aca="false">MIN(AJ434,(GD433*(1+GD$5/Setup!$C$36)+IF($V434=11,N($F434),0)))</f>
        <v>0</v>
      </c>
      <c r="CI434" s="48" t="n">
        <f aca="false">MIN(AK434,(GE433*(1+GE$5/Setup!$C$36)+IF($V434=12,N($F434),0)))</f>
        <v>0</v>
      </c>
      <c r="CJ434" s="48" t="n">
        <f aca="false">MIN(AL434,(GF433*(1+GF$5/Setup!$C$36)+IF($V434=13,N($F434),0)))</f>
        <v>0</v>
      </c>
      <c r="CK434" s="48" t="n">
        <f aca="false">MIN(AM434,(GG433*(1+GG$5/Setup!$C$36)+IF($V434=14,N($F434),0)))</f>
        <v>0</v>
      </c>
      <c r="CL434" s="48" t="n">
        <f aca="false">MIN(AN434,(GH433*(1+GH$5/Setup!$C$36)+IF($V434=15,N($F434),0)))</f>
        <v>0</v>
      </c>
      <c r="CM434" s="48" t="n">
        <f aca="false">MIN(AO434,(GI433*(1+GI$5/Setup!$C$36)+IF($V434=16,N($F434),0)))</f>
        <v>0</v>
      </c>
      <c r="CN434" s="48" t="n">
        <f aca="false">MIN(AP434,(GJ433*(1+GJ$5/Setup!$C$36)+IF($V434=17,N($F434),0)))</f>
        <v>0</v>
      </c>
      <c r="CO434" s="48" t="n">
        <f aca="false">MIN(AQ434,(GK433*(1+GK$5/Setup!$C$36)+IF($V434=18,N($F434),0)))</f>
        <v>0</v>
      </c>
      <c r="CP434" s="48" t="n">
        <f aca="false">MIN(AR434,(GL433*(1+GL$5/Setup!$C$36)+IF($V434=19,N($F434),0)))</f>
        <v>0</v>
      </c>
      <c r="CQ434" s="48" t="n">
        <f aca="false">MIN(AS434,(GM433*(1+GM$5/Setup!$C$36)+IF($V434=20,N($F434),0)))</f>
        <v>0</v>
      </c>
      <c r="CR434" s="48" t="n">
        <f aca="false">MIN(AT434,(GN433*(1+GN$5/Setup!$C$36)+IF($V434=21,N($F434),0)))</f>
        <v>0</v>
      </c>
      <c r="CS434" s="48" t="n">
        <f aca="false">MIN(AU434,(GO433*(1+GO$5/Setup!$C$36)+IF($V434=22,N($F434),0)))</f>
        <v>0</v>
      </c>
      <c r="CT434" s="48" t="n">
        <f aca="false">MIN(AV434,(GP433*(1+GP$5/Setup!$C$36)+IF($V434=23,N($F434),0)))</f>
        <v>0</v>
      </c>
      <c r="CU434" s="48" t="n">
        <f aca="false">MIN(AW434,(GQ433*(1+GQ$5/Setup!$C$36)+IF($V434=24,N($F434),0)))</f>
        <v>0</v>
      </c>
      <c r="CV434" s="48" t="n">
        <f aca="false">MIN(AX434,(GR433*(1+GR$5/Setup!$C$36)+IF($V434=25,N($F434),0)))</f>
        <v>0</v>
      </c>
      <c r="CW434" s="48" t="n">
        <f aca="false">MIN(AY434,(GS433*(1+GS$5/Setup!$C$36)+IF($V434=26,N($F434),0)))</f>
        <v>0</v>
      </c>
      <c r="CX434" s="48" t="n">
        <f aca="false">MIN(AZ434,(GT433*(1+GT$5/Setup!$C$36)+IF($V434=27,N($F434),0)))</f>
        <v>0</v>
      </c>
      <c r="CY434" s="48" t="n">
        <f aca="false">MIN(BA434,(GU433*(1+GU$5/Setup!$C$36)+IF($V434=28,N($F434),0)))</f>
        <v>0</v>
      </c>
      <c r="CZ434" s="48" t="n">
        <f aca="false">MIN(BB434,(GV433*(1+GV$5/Setup!$C$36)+IF($V434=29,N($F434),0)))</f>
        <v>0</v>
      </c>
      <c r="DA434" s="48" t="n">
        <f aca="false">MIN(BC434,(GW433*(1+GW$5/Setup!$C$36)+IF($V434=30,N($F434),0)))</f>
        <v>0</v>
      </c>
      <c r="DB434" s="48" t="n">
        <f aca="false">MIN(BD434,(GX433*(1+GX$5/Setup!$C$36)+IF($V434=31,N($F434),0)))</f>
        <v>0</v>
      </c>
      <c r="DC434" s="48" t="n">
        <f aca="false">MIN(BE434,(GY433*(1+GY$5/Setup!$C$36)+IF($V434=32,N($F434),0)))</f>
        <v>0</v>
      </c>
      <c r="DD434" s="48" t="n">
        <f aca="false">MIN(BF434,(GZ433*(1+GZ$5/Setup!$C$36)+IF($V434=33,N($F434),0)))</f>
        <v>0</v>
      </c>
      <c r="DE434" s="48" t="n">
        <f aca="false">MIN(BG434,(HA433*(1+HA$5/Setup!$C$36)+IF($V434=34,N($F434),0)))</f>
        <v>0</v>
      </c>
      <c r="DF434" s="48" t="n">
        <f aca="false">MIN(BH434,(HB433*(1+HB$5/Setup!$C$36)+IF($V434=35,N($F434),0)))</f>
        <v>0</v>
      </c>
      <c r="DG434" s="48" t="n">
        <f aca="false">MIN(BI434,(HC433*(1+HC$5/Setup!$C$36)+IF($V434=36,N($F434),0)))</f>
        <v>0</v>
      </c>
      <c r="DH434" s="48" t="n">
        <f aca="false">MIN(BJ434,(HD433*(1+HD$5/Setup!$C$36)+IF($V434=37,N($F434),0)))</f>
        <v>0</v>
      </c>
      <c r="DI434" s="48" t="n">
        <f aca="false">MIN(BK434,(HE433*(1+HE$5/Setup!$C$36)+IF($V434=38,N($F434),0)))</f>
        <v>0</v>
      </c>
      <c r="DJ434" s="48" t="n">
        <f aca="false">MIN(BL434,(HF433*(1+HF$5/Setup!$C$36)+IF($V434=39,N($F434),0)))</f>
        <v>0</v>
      </c>
      <c r="DK434" s="48" t="n">
        <f aca="false">MIN(BM434,(HG433*(1+HG$5/Setup!$C$36)+IF($V434=40,N($F434),0)))</f>
        <v>0</v>
      </c>
      <c r="DL434" s="48" t="n">
        <f aca="false">MIN(BN434,(HH433*(1+HH$5/Setup!$C$36)+IF($V434=41,N($F434),0)))</f>
        <v>0</v>
      </c>
      <c r="DM434" s="48" t="n">
        <f aca="false">MIN(BO434,(HI433*(1+HI$5/Setup!$C$36)+IF($V434=42,N($F434),0)))</f>
        <v>0</v>
      </c>
      <c r="DN434" s="48" t="n">
        <f aca="false">MIN(BP434,(HJ433*(1+HJ$5/Setup!$C$36)+IF($V434=43,N($F434),0)))</f>
        <v>0</v>
      </c>
      <c r="DO434" s="48" t="n">
        <f aca="false">MIN(BQ434,(HK433*(1+HK$5/Setup!$C$36)+IF($V434=44,N($F434),0)))</f>
        <v>0</v>
      </c>
      <c r="DP434" s="48" t="n">
        <f aca="false">MIN(BR434,(HL433*(1+HL$5/Setup!$C$36)+IF($V434=45,N($F434),0)))</f>
        <v>0</v>
      </c>
      <c r="DQ434" s="48" t="n">
        <f aca="false">MIN(BS434,(HM433*(1+HM$5/Setup!$C$36)+IF($V434=46,N($F434),0)))</f>
        <v>0</v>
      </c>
      <c r="DR434" s="48" t="n">
        <f aca="false">MIN(BT434,(HN433*(1+HN$5/Setup!$C$36)+IF($V434=47,N($F434),0)))</f>
        <v>0</v>
      </c>
      <c r="DS434" s="48" t="n">
        <f aca="false">MIN(BU434,(HO433*(1+HO$5/Setup!$C$36)+IF($V434=48,N($F434),0)))</f>
        <v>0</v>
      </c>
      <c r="DT434" s="48" t="n">
        <f aca="false">MIN(BV434,(HP433*(1+HP$5/Setup!$C$36)+IF($V434=49,N($F434),0)))</f>
        <v>0</v>
      </c>
      <c r="DU434" s="48" t="n">
        <f aca="false">MIN(BW434,(HQ433*(1+HQ$5/Setup!$C$36)+IF($V434=50,N($F434),0)))</f>
        <v>0</v>
      </c>
      <c r="DV434" s="48" t="n">
        <f aca="false">MIN(MAX((FT433*(1+FT$5/Setup!$C$36)+IF($V434=1,N($F434),0))-BX434,0),MAX($P434-0,0))</f>
        <v>0</v>
      </c>
      <c r="DW434" s="48" t="n">
        <f aca="false">MIN(MAX((FU433*(1+FU$5/Setup!$C$36)+IF($V434=2,N($F434),0))-BY434,0),MAX($P434-SUM(DV434:DV434),0))</f>
        <v>0</v>
      </c>
      <c r="DX434" s="48" t="n">
        <f aca="false">MIN(MAX((FV433*(1+FV$5/Setup!$C$36)+IF($V434=3,N($F434),0))-BZ434,0),MAX($P434-SUM(DV434:DW434),0))</f>
        <v>0</v>
      </c>
      <c r="DY434" s="48" t="n">
        <f aca="false">MIN(MAX((FW433*(1+FW$5/Setup!$C$36)+IF($V434=4,N($F434),0))-CA434,0),MAX($P434-SUM(DV434:DX434),0))</f>
        <v>0</v>
      </c>
      <c r="DZ434" s="48" t="n">
        <f aca="false">MIN(MAX((FX433*(1+FX$5/Setup!$C$36)+IF($V434=5,N($F434),0))-CB434,0),MAX($P434-SUM(DV434:DY434),0))</f>
        <v>0</v>
      </c>
      <c r="EA434" s="48" t="n">
        <f aca="false">MIN(MAX((FY433*(1+FY$5/Setup!$C$36)+IF($V434=6,N($F434),0))-CC434,0),MAX($P434-SUM(DV434:DZ434),0))</f>
        <v>0</v>
      </c>
      <c r="EB434" s="48" t="n">
        <f aca="false">MIN(MAX((FZ433*(1+FZ$5/Setup!$C$36)+IF($V434=7,N($F434),0))-CD434,0),MAX($P434-SUM(DV434:EA434),0))</f>
        <v>0</v>
      </c>
      <c r="EC434" s="48" t="n">
        <f aca="false">MIN(MAX((GA433*(1+GA$5/Setup!$C$36)+IF($V434=8,N($F434),0))-CE434,0),MAX($P434-SUM(DV434:EB434),0))</f>
        <v>0</v>
      </c>
      <c r="ED434" s="48" t="n">
        <f aca="false">MIN(MAX((GB433*(1+GB$5/Setup!$C$36)+IF($V434=9,N($F434),0))-CF434,0),MAX($P434-SUM(DV434:EC434),0))</f>
        <v>0</v>
      </c>
      <c r="EE434" s="48" t="n">
        <f aca="false">MIN(MAX((GC433*(1+GC$5/Setup!$C$36)+IF($V434=10,N($F434),0))-CG434,0),MAX($P434-SUM(DV434:ED434),0))</f>
        <v>0</v>
      </c>
      <c r="EF434" s="48" t="n">
        <f aca="false">MIN(MAX((GD433*(1+GD$5/Setup!$C$36)+IF($V434=11,N($F434),0))-CH434,0),MAX($P434-SUM(DV434:EE434),0))</f>
        <v>0</v>
      </c>
      <c r="EG434" s="48" t="n">
        <f aca="false">MIN(MAX((GE433*(1+GE$5/Setup!$C$36)+IF($V434=12,N($F434),0))-CI434,0),MAX($P434-SUM(DV434:EF434),0))</f>
        <v>0</v>
      </c>
      <c r="EH434" s="48" t="n">
        <f aca="false">MIN(MAX((GF433*(1+GF$5/Setup!$C$36)+IF($V434=13,N($F434),0))-CJ434,0),MAX($P434-SUM(DV434:EG434),0))</f>
        <v>0</v>
      </c>
      <c r="EI434" s="48" t="n">
        <f aca="false">MIN(MAX((GG433*(1+GG$5/Setup!$C$36)+IF($V434=14,N($F434),0))-CK434,0),MAX($P434-SUM(DV434:EH434),0))</f>
        <v>0</v>
      </c>
      <c r="EJ434" s="48" t="n">
        <f aca="false">MIN(MAX((GH433*(1+GH$5/Setup!$C$36)+IF($V434=15,N($F434),0))-CL434,0),MAX($P434-SUM(DV434:EI434),0))</f>
        <v>0</v>
      </c>
      <c r="EK434" s="48" t="n">
        <f aca="false">MIN(MAX((GI433*(1+GI$5/Setup!$C$36)+IF($V434=16,N($F434),0))-CM434,0),MAX($P434-SUM(DV434:EJ434),0))</f>
        <v>0</v>
      </c>
      <c r="EL434" s="48" t="n">
        <f aca="false">MIN(MAX((GJ433*(1+GJ$5/Setup!$C$36)+IF($V434=17,N($F434),0))-CN434,0),MAX($P434-SUM(DV434:EK434),0))</f>
        <v>0</v>
      </c>
      <c r="EM434" s="48" t="n">
        <f aca="false">MIN(MAX((GK433*(1+GK$5/Setup!$C$36)+IF($V434=18,N($F434),0))-CO434,0),MAX($P434-SUM(DV434:EL434),0))</f>
        <v>0</v>
      </c>
      <c r="EN434" s="48" t="n">
        <f aca="false">MIN(MAX((GL433*(1+GL$5/Setup!$C$36)+IF($V434=19,N($F434),0))-CP434,0),MAX($P434-SUM(DV434:EM434),0))</f>
        <v>0</v>
      </c>
      <c r="EO434" s="48" t="n">
        <f aca="false">MIN(MAX((GM433*(1+GM$5/Setup!$C$36)+IF($V434=20,N($F434),0))-CQ434,0),MAX($P434-SUM(DV434:EN434),0))</f>
        <v>0</v>
      </c>
      <c r="EP434" s="48" t="n">
        <f aca="false">MIN(MAX((GN433*(1+GN$5/Setup!$C$36)+IF($V434=21,N($F434),0))-CR434,0),MAX($P434-SUM(DV434:EO434),0))</f>
        <v>0</v>
      </c>
      <c r="EQ434" s="48" t="n">
        <f aca="false">MIN(MAX((GO433*(1+GO$5/Setup!$C$36)+IF($V434=22,N($F434),0))-CS434,0),MAX($P434-SUM(DV434:EP434),0))</f>
        <v>0</v>
      </c>
      <c r="ER434" s="48" t="n">
        <f aca="false">MIN(MAX((GP433*(1+GP$5/Setup!$C$36)+IF($V434=23,N($F434),0))-CT434,0),MAX($P434-SUM(DV434:EQ434),0))</f>
        <v>0</v>
      </c>
      <c r="ES434" s="48" t="n">
        <f aca="false">MIN(MAX((GQ433*(1+GQ$5/Setup!$C$36)+IF($V434=24,N($F434),0))-CU434,0),MAX($P434-SUM(DV434:ER434),0))</f>
        <v>0</v>
      </c>
      <c r="ET434" s="48" t="n">
        <f aca="false">MIN(MAX((GR433*(1+GR$5/Setup!$C$36)+IF($V434=25,N($F434),0))-CV434,0),MAX($P434-SUM(DV434:ES434),0))</f>
        <v>0</v>
      </c>
      <c r="EU434" s="48" t="n">
        <f aca="false">MIN(MAX((GS433*(1+GS$5/Setup!$C$36)+IF($V434=26,N($F434),0))-CW434,0),MAX($P434-SUM(DV434:ET434),0))</f>
        <v>0</v>
      </c>
      <c r="EV434" s="48" t="n">
        <f aca="false">MIN(MAX((GT433*(1+GT$5/Setup!$C$36)+IF($V434=27,N($F434),0))-CX434,0),MAX($P434-SUM(DV434:EU434),0))</f>
        <v>0</v>
      </c>
      <c r="EW434" s="48" t="n">
        <f aca="false">MIN(MAX((GU433*(1+GU$5/Setup!$C$36)+IF($V434=28,N($F434),0))-CY434,0),MAX($P434-SUM(DV434:EV434),0))</f>
        <v>0</v>
      </c>
      <c r="EX434" s="48" t="n">
        <f aca="false">MIN(MAX((GV433*(1+GV$5/Setup!$C$36)+IF($V434=29,N($F434),0))-CZ434,0),MAX($P434-SUM(DV434:EW434),0))</f>
        <v>0</v>
      </c>
      <c r="EY434" s="48" t="n">
        <f aca="false">MIN(MAX((GW433*(1+GW$5/Setup!$C$36)+IF($V434=30,N($F434),0))-DA434,0),MAX($P434-SUM(DV434:EX434),0))</f>
        <v>0</v>
      </c>
      <c r="EZ434" s="48" t="n">
        <f aca="false">MIN(MAX((GX433*(1+GX$5/Setup!$C$36)+IF($V434=31,N($F434),0))-DB434,0),MAX($P434-SUM(DV434:EY434),0))</f>
        <v>0</v>
      </c>
      <c r="FA434" s="48" t="n">
        <f aca="false">MIN(MAX((GY433*(1+GY$5/Setup!$C$36)+IF($V434=32,N($F434),0))-DC434,0),MAX($P434-SUM(DV434:EZ434),0))</f>
        <v>0</v>
      </c>
      <c r="FB434" s="48" t="n">
        <f aca="false">MIN(MAX((GZ433*(1+GZ$5/Setup!$C$36)+IF($V434=33,N($F434),0))-DD434,0),MAX($P434-SUM(DV434:FA434),0))</f>
        <v>0</v>
      </c>
      <c r="FC434" s="48" t="n">
        <f aca="false">MIN(MAX((HA433*(1+HA$5/Setup!$C$36)+IF($V434=34,N($F434),0))-DE434,0),MAX($P434-SUM(DV434:FB434),0))</f>
        <v>0</v>
      </c>
      <c r="FD434" s="48" t="n">
        <f aca="false">MIN(MAX((HB433*(1+HB$5/Setup!$C$36)+IF($V434=35,N($F434),0))-DF434,0),MAX($P434-SUM(DV434:FC434),0))</f>
        <v>0</v>
      </c>
      <c r="FE434" s="48" t="n">
        <f aca="false">MIN(MAX((HC433*(1+HC$5/Setup!$C$36)+IF($V434=36,N($F434),0))-DG434,0),MAX($P434-SUM(DV434:FD434),0))</f>
        <v>0</v>
      </c>
      <c r="FF434" s="48" t="n">
        <f aca="false">MIN(MAX((HD433*(1+HD$5/Setup!$C$36)+IF($V434=37,N($F434),0))-DH434,0),MAX($P434-SUM(DV434:FE434),0))</f>
        <v>0</v>
      </c>
      <c r="FG434" s="48" t="n">
        <f aca="false">MIN(MAX((HE433*(1+HE$5/Setup!$C$36)+IF($V434=38,N($F434),0))-DI434,0),MAX($P434-SUM(DV434:FF434),0))</f>
        <v>0</v>
      </c>
      <c r="FH434" s="48" t="n">
        <f aca="false">MIN(MAX((HF433*(1+HF$5/Setup!$C$36)+IF($V434=39,N($F434),0))-DJ434,0),MAX($P434-SUM(DV434:FG434),0))</f>
        <v>0</v>
      </c>
      <c r="FI434" s="48" t="n">
        <f aca="false">MIN(MAX((HG433*(1+HG$5/Setup!$C$36)+IF($V434=40,N($F434),0))-DK434,0),MAX($P434-SUM(DV434:FH434),0))</f>
        <v>0</v>
      </c>
      <c r="FJ434" s="48" t="n">
        <f aca="false">MIN(MAX((HH433*(1+HH$5/Setup!$C$36)+IF($V434=41,N($F434),0))-DL434,0),MAX($P434-SUM(DV434:FI434),0))</f>
        <v>0</v>
      </c>
      <c r="FK434" s="48" t="n">
        <f aca="false">MIN(MAX((HI433*(1+HI$5/Setup!$C$36)+IF($V434=42,N($F434),0))-DM434,0),MAX($P434-SUM(DV434:FJ434),0))</f>
        <v>0</v>
      </c>
      <c r="FL434" s="48" t="n">
        <f aca="false">MIN(MAX((HJ433*(1+HJ$5/Setup!$C$36)+IF($V434=43,N($F434),0))-DN434,0),MAX($P434-SUM(DV434:FK434),0))</f>
        <v>0</v>
      </c>
      <c r="FM434" s="48" t="n">
        <f aca="false">MIN(MAX((HK433*(1+HK$5/Setup!$C$36)+IF($V434=44,N($F434),0))-DO434,0),MAX($P434-SUM(DV434:FL434),0))</f>
        <v>0</v>
      </c>
      <c r="FN434" s="48" t="n">
        <f aca="false">MIN(MAX((HL433*(1+HL$5/Setup!$C$36)+IF($V434=45,N($F434),0))-DP434,0),MAX($P434-SUM(DV434:FM434),0))</f>
        <v>0</v>
      </c>
      <c r="FO434" s="48" t="n">
        <f aca="false">MIN(MAX((HM433*(1+HM$5/Setup!$C$36)+IF($V434=46,N($F434),0))-DQ434,0),MAX($P434-SUM(DV434:FN434),0))</f>
        <v>0</v>
      </c>
      <c r="FP434" s="48" t="n">
        <f aca="false">MIN(MAX((HN433*(1+HN$5/Setup!$C$36)+IF($V434=47,N($F434),0))-DR434,0),MAX($P434-SUM(DV434:FO434),0))</f>
        <v>0</v>
      </c>
      <c r="FQ434" s="48" t="n">
        <f aca="false">MIN(MAX((HO433*(1+HO$5/Setup!$C$36)+IF($V434=48,N($F434),0))-DS434,0),MAX($P434-SUM(DV434:FP434),0))</f>
        <v>0</v>
      </c>
      <c r="FR434" s="48" t="n">
        <f aca="false">MIN(MAX((HP433*(1+HP$5/Setup!$C$36)+IF($V434=49,N($F434),0))-DT434,0),MAX($P434-SUM(DV434:FQ434),0))</f>
        <v>0</v>
      </c>
      <c r="FS434" s="48" t="n">
        <f aca="false">MIN(MAX((HQ433*(1+HQ$5/Setup!$C$36)+IF($V434=50,N($F434),0))-DU434,0),MAX($P434-SUM(DV434:FR434),0))</f>
        <v>0</v>
      </c>
      <c r="FT434" s="48" t="n">
        <f aca="false">IF((FT433*(1+FT$5/Setup!$C$36)+IF($V434=1,N($F434),0))-BX434-DV434&lt;0.005,0,(FT433*(1+FT$5/Setup!$C$36)+IF($V434=1,N($F434),0))-BX434-DV434)</f>
        <v>0</v>
      </c>
      <c r="FU434" s="48" t="n">
        <f aca="false">IF((FU433*(1+FU$5/Setup!$C$36)+IF($V434=2,N($F434),0))-BY434-DW434&lt;0.005,0,(FU433*(1+FU$5/Setup!$C$36)+IF($V434=2,N($F434),0))-BY434-DW434)</f>
        <v>0</v>
      </c>
      <c r="FV434" s="48" t="n">
        <f aca="false">IF((FV433*(1+FV$5/Setup!$C$36)+IF($V434=3,N($F434),0))-BZ434-DX434&lt;0.005,0,(FV433*(1+FV$5/Setup!$C$36)+IF($V434=3,N($F434),0))-BZ434-DX434)</f>
        <v>0</v>
      </c>
      <c r="FW434" s="48" t="n">
        <f aca="false">IF((FW433*(1+FW$5/Setup!$C$36)+IF($V434=4,N($F434),0))-CA434-DY434&lt;0.005,0,(FW433*(1+FW$5/Setup!$C$36)+IF($V434=4,N($F434),0))-CA434-DY434)</f>
        <v>0</v>
      </c>
      <c r="FX434" s="48" t="n">
        <f aca="false">IF((FX433*(1+FX$5/Setup!$C$36)+IF($V434=5,N($F434),0))-CB434-DZ434&lt;0.005,0,(FX433*(1+FX$5/Setup!$C$36)+IF($V434=5,N($F434),0))-CB434-DZ434)</f>
        <v>0</v>
      </c>
      <c r="FY434" s="48" t="n">
        <f aca="false">IF((FY433*(1+FY$5/Setup!$C$36)+IF($V434=6,N($F434),0))-CC434-EA434&lt;0.005,0,(FY433*(1+FY$5/Setup!$C$36)+IF($V434=6,N($F434),0))-CC434-EA434)</f>
        <v>0</v>
      </c>
      <c r="FZ434" s="48" t="n">
        <f aca="false">IF((FZ433*(1+FZ$5/Setup!$C$36)+IF($V434=7,N($F434),0))-CD434-EB434&lt;0.005,0,(FZ433*(1+FZ$5/Setup!$C$36)+IF($V434=7,N($F434),0))-CD434-EB434)</f>
        <v>0</v>
      </c>
      <c r="GA434" s="48" t="n">
        <f aca="false">IF((GA433*(1+GA$5/Setup!$C$36)+IF($V434=8,N($F434),0))-CE434-EC434&lt;0.005,0,(GA433*(1+GA$5/Setup!$C$36)+IF($V434=8,N($F434),0))-CE434-EC434)</f>
        <v>0</v>
      </c>
      <c r="GB434" s="48" t="n">
        <f aca="false">IF((GB433*(1+GB$5/Setup!$C$36)+IF($V434=9,N($F434),0))-CF434-ED434&lt;0.005,0,(GB433*(1+GB$5/Setup!$C$36)+IF($V434=9,N($F434),0))-CF434-ED434)</f>
        <v>0</v>
      </c>
      <c r="GC434" s="48" t="n">
        <f aca="false">IF((GC433*(1+GC$5/Setup!$C$36)+IF($V434=10,N($F434),0))-CG434-EE434&lt;0.005,0,(GC433*(1+GC$5/Setup!$C$36)+IF($V434=10,N($F434),0))-CG434-EE434)</f>
        <v>0</v>
      </c>
      <c r="GD434" s="48" t="n">
        <f aca="false">IF((GD433*(1+GD$5/Setup!$C$36)+IF($V434=11,N($F434),0))-CH434-EF434&lt;0.005,0,(GD433*(1+GD$5/Setup!$C$36)+IF($V434=11,N($F434),0))-CH434-EF434)</f>
        <v>0</v>
      </c>
      <c r="GE434" s="48" t="n">
        <f aca="false">IF((GE433*(1+GE$5/Setup!$C$36)+IF($V434=12,N($F434),0))-CI434-EG434&lt;0.005,0,(GE433*(1+GE$5/Setup!$C$36)+IF($V434=12,N($F434),0))-CI434-EG434)</f>
        <v>0</v>
      </c>
      <c r="GF434" s="48" t="n">
        <f aca="false">IF((GF433*(1+GF$5/Setup!$C$36)+IF($V434=13,N($F434),0))-CJ434-EH434&lt;0.005,0,(GF433*(1+GF$5/Setup!$C$36)+IF($V434=13,N($F434),0))-CJ434-EH434)</f>
        <v>0</v>
      </c>
      <c r="GG434" s="48" t="n">
        <f aca="false">IF((GG433*(1+GG$5/Setup!$C$36)+IF($V434=14,N($F434),0))-CK434-EI434&lt;0.005,0,(GG433*(1+GG$5/Setup!$C$36)+IF($V434=14,N($F434),0))-CK434-EI434)</f>
        <v>0</v>
      </c>
      <c r="GH434" s="48" t="n">
        <f aca="false">IF((GH433*(1+GH$5/Setup!$C$36)+IF($V434=15,N($F434),0))-CL434-EJ434&lt;0.005,0,(GH433*(1+GH$5/Setup!$C$36)+IF($V434=15,N($F434),0))-CL434-EJ434)</f>
        <v>0</v>
      </c>
      <c r="GI434" s="48" t="n">
        <f aca="false">IF((GI433*(1+GI$5/Setup!$C$36)+IF($V434=16,N($F434),0))-CM434-EK434&lt;0.005,0,(GI433*(1+GI$5/Setup!$C$36)+IF($V434=16,N($F434),0))-CM434-EK434)</f>
        <v>0</v>
      </c>
      <c r="GJ434" s="48" t="n">
        <f aca="false">IF((GJ433*(1+GJ$5/Setup!$C$36)+IF($V434=17,N($F434),0))-CN434-EL434&lt;0.005,0,(GJ433*(1+GJ$5/Setup!$C$36)+IF($V434=17,N($F434),0))-CN434-EL434)</f>
        <v>0</v>
      </c>
      <c r="GK434" s="48" t="n">
        <f aca="false">IF((GK433*(1+GK$5/Setup!$C$36)+IF($V434=18,N($F434),0))-CO434-EM434&lt;0.005,0,(GK433*(1+GK$5/Setup!$C$36)+IF($V434=18,N($F434),0))-CO434-EM434)</f>
        <v>0</v>
      </c>
      <c r="GL434" s="48" t="n">
        <f aca="false">IF((GL433*(1+GL$5/Setup!$C$36)+IF($V434=19,N($F434),0))-CP434-EN434&lt;0.005,0,(GL433*(1+GL$5/Setup!$C$36)+IF($V434=19,N($F434),0))-CP434-EN434)</f>
        <v>0</v>
      </c>
      <c r="GM434" s="48" t="n">
        <f aca="false">IF((GM433*(1+GM$5/Setup!$C$36)+IF($V434=20,N($F434),0))-CQ434-EO434&lt;0.005,0,(GM433*(1+GM$5/Setup!$C$36)+IF($V434=20,N($F434),0))-CQ434-EO434)</f>
        <v>0</v>
      </c>
      <c r="GN434" s="48" t="n">
        <f aca="false">IF((GN433*(1+GN$5/Setup!$C$36)+IF($V434=21,N($F434),0))-CR434-EP434&lt;0.005,0,(GN433*(1+GN$5/Setup!$C$36)+IF($V434=21,N($F434),0))-CR434-EP434)</f>
        <v>0</v>
      </c>
      <c r="GO434" s="48" t="n">
        <f aca="false">IF((GO433*(1+GO$5/Setup!$C$36)+IF($V434=22,N($F434),0))-CS434-EQ434&lt;0.005,0,(GO433*(1+GO$5/Setup!$C$36)+IF($V434=22,N($F434),0))-CS434-EQ434)</f>
        <v>0</v>
      </c>
      <c r="GP434" s="48" t="n">
        <f aca="false">IF((GP433*(1+GP$5/Setup!$C$36)+IF($V434=23,N($F434),0))-CT434-ER434&lt;0.005,0,(GP433*(1+GP$5/Setup!$C$36)+IF($V434=23,N($F434),0))-CT434-ER434)</f>
        <v>0</v>
      </c>
      <c r="GQ434" s="48" t="n">
        <f aca="false">IF((GQ433*(1+GQ$5/Setup!$C$36)+IF($V434=24,N($F434),0))-CU434-ES434&lt;0.005,0,(GQ433*(1+GQ$5/Setup!$C$36)+IF($V434=24,N($F434),0))-CU434-ES434)</f>
        <v>0</v>
      </c>
      <c r="GR434" s="48" t="n">
        <f aca="false">IF((GR433*(1+GR$5/Setup!$C$36)+IF($V434=25,N($F434),0))-CV434-ET434&lt;0.005,0,(GR433*(1+GR$5/Setup!$C$36)+IF($V434=25,N($F434),0))-CV434-ET434)</f>
        <v>0</v>
      </c>
      <c r="GS434" s="48" t="n">
        <f aca="false">IF((GS433*(1+GS$5/Setup!$C$36)+IF($V434=26,N($F434),0))-CW434-EU434&lt;0.005,0,(GS433*(1+GS$5/Setup!$C$36)+IF($V434=26,N($F434),0))-CW434-EU434)</f>
        <v>0</v>
      </c>
      <c r="GT434" s="48" t="n">
        <f aca="false">IF((GT433*(1+GT$5/Setup!$C$36)+IF($V434=27,N($F434),0))-CX434-EV434&lt;0.005,0,(GT433*(1+GT$5/Setup!$C$36)+IF($V434=27,N($F434),0))-CX434-EV434)</f>
        <v>0</v>
      </c>
      <c r="GU434" s="48" t="n">
        <f aca="false">IF((GU433*(1+GU$5/Setup!$C$36)+IF($V434=28,N($F434),0))-CY434-EW434&lt;0.005,0,(GU433*(1+GU$5/Setup!$C$36)+IF($V434=28,N($F434),0))-CY434-EW434)</f>
        <v>0</v>
      </c>
      <c r="GV434" s="48" t="n">
        <f aca="false">IF((GV433*(1+GV$5/Setup!$C$36)+IF($V434=29,N($F434),0))-CZ434-EX434&lt;0.005,0,(GV433*(1+GV$5/Setup!$C$36)+IF($V434=29,N($F434),0))-CZ434-EX434)</f>
        <v>0</v>
      </c>
      <c r="GW434" s="48" t="n">
        <f aca="false">IF((GW433*(1+GW$5/Setup!$C$36)+IF($V434=30,N($F434),0))-DA434-EY434&lt;0.005,0,(GW433*(1+GW$5/Setup!$C$36)+IF($V434=30,N($F434),0))-DA434-EY434)</f>
        <v>0</v>
      </c>
      <c r="GX434" s="48" t="n">
        <f aca="false">IF((GX433*(1+GX$5/Setup!$C$36)+IF($V434=31,N($F434),0))-DB434-EZ434&lt;0.005,0,(GX433*(1+GX$5/Setup!$C$36)+IF($V434=31,N($F434),0))-DB434-EZ434)</f>
        <v>0</v>
      </c>
      <c r="GY434" s="48" t="n">
        <f aca="false">IF((GY433*(1+GY$5/Setup!$C$36)+IF($V434=32,N($F434),0))-DC434-FA434&lt;0.005,0,(GY433*(1+GY$5/Setup!$C$36)+IF($V434=32,N($F434),0))-DC434-FA434)</f>
        <v>0</v>
      </c>
      <c r="GZ434" s="48" t="n">
        <f aca="false">IF((GZ433*(1+GZ$5/Setup!$C$36)+IF($V434=33,N($F434),0))-DD434-FB434&lt;0.005,0,(GZ433*(1+GZ$5/Setup!$C$36)+IF($V434=33,N($F434),0))-DD434-FB434)</f>
        <v>0</v>
      </c>
      <c r="HA434" s="48" t="n">
        <f aca="false">IF((HA433*(1+HA$5/Setup!$C$36)+IF($V434=34,N($F434),0))-DE434-FC434&lt;0.005,0,(HA433*(1+HA$5/Setup!$C$36)+IF($V434=34,N($F434),0))-DE434-FC434)</f>
        <v>0</v>
      </c>
      <c r="HB434" s="48" t="n">
        <f aca="false">IF((HB433*(1+HB$5/Setup!$C$36)+IF($V434=35,N($F434),0))-DF434-FD434&lt;0.005,0,(HB433*(1+HB$5/Setup!$C$36)+IF($V434=35,N($F434),0))-DF434-FD434)</f>
        <v>0</v>
      </c>
      <c r="HC434" s="48" t="n">
        <f aca="false">IF((HC433*(1+HC$5/Setup!$C$36)+IF($V434=36,N($F434),0))-DG434-FE434&lt;0.005,0,(HC433*(1+HC$5/Setup!$C$36)+IF($V434=36,N($F434),0))-DG434-FE434)</f>
        <v>0</v>
      </c>
      <c r="HD434" s="48" t="n">
        <f aca="false">IF((HD433*(1+HD$5/Setup!$C$36)+IF($V434=37,N($F434),0))-DH434-FF434&lt;0.005,0,(HD433*(1+HD$5/Setup!$C$36)+IF($V434=37,N($F434),0))-DH434-FF434)</f>
        <v>0</v>
      </c>
      <c r="HE434" s="48" t="n">
        <f aca="false">IF((HE433*(1+HE$5/Setup!$C$36)+IF($V434=38,N($F434),0))-DI434-FG434&lt;0.005,0,(HE433*(1+HE$5/Setup!$C$36)+IF($V434=38,N($F434),0))-DI434-FG434)</f>
        <v>0</v>
      </c>
      <c r="HF434" s="48" t="n">
        <f aca="false">IF((HF433*(1+HF$5/Setup!$C$36)+IF($V434=39,N($F434),0))-DJ434-FH434&lt;0.005,0,(HF433*(1+HF$5/Setup!$C$36)+IF($V434=39,N($F434),0))-DJ434-FH434)</f>
        <v>0</v>
      </c>
      <c r="HG434" s="48" t="n">
        <f aca="false">IF((HG433*(1+HG$5/Setup!$C$36)+IF($V434=40,N($F434),0))-DK434-FI434&lt;0.005,0,(HG433*(1+HG$5/Setup!$C$36)+IF($V434=40,N($F434),0))-DK434-FI434)</f>
        <v>0</v>
      </c>
      <c r="HH434" s="48" t="n">
        <f aca="false">IF((HH433*(1+HH$5/Setup!$C$36)+IF($V434=41,N($F434),0))-DL434-FJ434&lt;0.005,0,(HH433*(1+HH$5/Setup!$C$36)+IF($V434=41,N($F434),0))-DL434-FJ434)</f>
        <v>0</v>
      </c>
      <c r="HI434" s="48" t="n">
        <f aca="false">IF((HI433*(1+HI$5/Setup!$C$36)+IF($V434=42,N($F434),0))-DM434-FK434&lt;0.005,0,(HI433*(1+HI$5/Setup!$C$36)+IF($V434=42,N($F434),0))-DM434-FK434)</f>
        <v>0</v>
      </c>
      <c r="HJ434" s="48" t="n">
        <f aca="false">IF((HJ433*(1+HJ$5/Setup!$C$36)+IF($V434=43,N($F434),0))-DN434-FL434&lt;0.005,0,(HJ433*(1+HJ$5/Setup!$C$36)+IF($V434=43,N($F434),0))-DN434-FL434)</f>
        <v>0</v>
      </c>
      <c r="HK434" s="48" t="n">
        <f aca="false">IF((HK433*(1+HK$5/Setup!$C$36)+IF($V434=44,N($F434),0))-DO434-FM434&lt;0.005,0,(HK433*(1+HK$5/Setup!$C$36)+IF($V434=44,N($F434),0))-DO434-FM434)</f>
        <v>0</v>
      </c>
      <c r="HL434" s="48" t="n">
        <f aca="false">IF((HL433*(1+HL$5/Setup!$C$36)+IF($V434=45,N($F434),0))-DP434-FN434&lt;0.005,0,(HL433*(1+HL$5/Setup!$C$36)+IF($V434=45,N($F434),0))-DP434-FN434)</f>
        <v>0</v>
      </c>
      <c r="HM434" s="48" t="n">
        <f aca="false">IF((HM433*(1+HM$5/Setup!$C$36)+IF($V434=46,N($F434),0))-DQ434-FO434&lt;0.005,0,(HM433*(1+HM$5/Setup!$C$36)+IF($V434=46,N($F434),0))-DQ434-FO434)</f>
        <v>0</v>
      </c>
      <c r="HN434" s="48" t="n">
        <f aca="false">IF((HN433*(1+HN$5/Setup!$C$36)+IF($V434=47,N($F434),0))-DR434-FP434&lt;0.005,0,(HN433*(1+HN$5/Setup!$C$36)+IF($V434=47,N($F434),0))-DR434-FP434)</f>
        <v>0</v>
      </c>
      <c r="HO434" s="48" t="n">
        <f aca="false">IF((HO433*(1+HO$5/Setup!$C$36)+IF($V434=48,N($F434),0))-DS434-FQ434&lt;0.005,0,(HO433*(1+HO$5/Setup!$C$36)+IF($V434=48,N($F434),0))-DS434-FQ434)</f>
        <v>0</v>
      </c>
      <c r="HP434" s="48" t="n">
        <f aca="false">IF((HP433*(1+HP$5/Setup!$C$36)+IF($V434=49,N($F434),0))-DT434-FR434&lt;0.005,0,(HP433*(1+HP$5/Setup!$C$36)+IF($V434=49,N($F434),0))-DT434-FR434)</f>
        <v>0</v>
      </c>
      <c r="HQ434" s="48" t="n">
        <f aca="false">IF((HQ433*(1+HQ$5/Setup!$C$36)+IF($V434=50,N($F434),0))-DU434-FS434&lt;0.005,0,(HQ433*(1+HQ$5/Setup!$C$36)+IF($V434=50,N($F434),0))-DU434-FS434)</f>
        <v>0</v>
      </c>
    </row>
    <row r="435" customFormat="false" ht="15" hidden="false" customHeight="false" outlineLevel="0" collapsed="false">
      <c r="A435" s="44" t="n">
        <v>427</v>
      </c>
      <c r="B435" s="45" t="n">
        <f aca="false">IF(Setup!$C$7="Every month",EDATE(Setup!$C$8,($A435-1)),IF(Setup!$C$7="Twice a month",DATE(YEAR(Setup!$C$8),MONTH(Setup!$C$8)+INT((($A435-1)+Setup!$C$41)/2),MIN(IF(MOD(($A435-1)+Setup!$C$41,2)=0,Setup!$C$39,Setup!$C$40),DAY(EOMONTH(DATE(YEAR(Setup!$C$8),MONTH(Setup!$C$8)+INT((($A435-1)+Setup!$C$41)/2),1),0)))),Setup!$C$8+($A435-1)*IF(Setup!$C$7="Every week",7,14)))</f>
        <v>52289</v>
      </c>
      <c r="C435" s="45" t="n">
        <f aca="false">IF(Setup!$C$7="Every month",EDATE(Setup!$C$8,$A435),IF(Setup!$C$7="Twice a month",DATE(YEAR(Setup!$C$8),MONTH(Setup!$C$8)+INT(($A435+Setup!$C$41)/2),MIN(IF(MOD($A435+Setup!$C$41,2)=0,Setup!$C$39,Setup!$C$40),DAY(EOMONTH(DATE(YEAR(Setup!$C$8),MONTH(Setup!$C$8)+INT(($A435+Setup!$C$41)/2),1),0)))),Setup!$C$8+$A435*IF(Setup!$C$7="Every week",7,14)))</f>
        <v>52303</v>
      </c>
      <c r="D435" s="46"/>
      <c r="E435" s="47"/>
      <c r="F435" s="47"/>
      <c r="G435" s="47"/>
      <c r="H435" s="47"/>
      <c r="I435" s="48" t="n">
        <f aca="false">N(Setup!$C$11)+N(E435)</f>
        <v>100</v>
      </c>
      <c r="J435" s="48" t="n">
        <f aca="false">MIN(Setup!$C$37,MAX(I435,0))</f>
        <v>9.23076923076923</v>
      </c>
      <c r="K435" s="48" t="n">
        <f aca="false">MIN(MAX(N(Setup!$C$14)-L434,0),MAX(I435-J435,0))</f>
        <v>0</v>
      </c>
      <c r="L435" s="48" t="n">
        <f aca="false">L434+K435-N(G435)</f>
        <v>500</v>
      </c>
      <c r="M435" s="48" t="n">
        <f aca="false">M434+J435-N(H435)</f>
        <v>3941.53846153843</v>
      </c>
      <c r="N435" s="48" t="n">
        <f aca="false">SUM(BX435:DU435)</f>
        <v>0</v>
      </c>
      <c r="O435" s="48" t="n">
        <f aca="false">SUM(Z435:BW435)-N435</f>
        <v>25</v>
      </c>
      <c r="P435" s="48" t="n">
        <f aca="false">MAX(I435-J435-K435,0)+O435</f>
        <v>115.769230769231</v>
      </c>
      <c r="Q435" s="48" t="n">
        <f aca="false">SUM(DV435:FS435)</f>
        <v>0</v>
      </c>
      <c r="R435" s="49" t="n">
        <f aca="false">N435+J435+K435+Q435</f>
        <v>9.23076923076923</v>
      </c>
      <c r="S435" s="48" t="n">
        <f aca="false">T435-T434-N(F435)+N435+Q435</f>
        <v>0</v>
      </c>
      <c r="T435" s="49" t="n">
        <f aca="false">SUM(FT435:HQ435)</f>
        <v>0</v>
      </c>
      <c r="U435" s="44" t="str">
        <f aca="false">IF(T434&lt;0.005,"",INDEX(Helpers!$C$2:$C$51,IF(_xlfn.MINIFS($DV$6:$FS$6,DV435:FS435,"&gt;0.005")=0,V435,_xlfn.MINIFS($DV$6:$FS$6,DV435:FS435,"&gt;0.005"))))</f>
        <v/>
      </c>
      <c r="V435" s="44" t="n">
        <f aca="false">IF(_xlfn.MINIFS($FT$6:$HQ$6,FT434:HQ434,"&gt;0.005")=0,1,_xlfn.MINIFS($FT$6:$HQ$6,FT434:HQ434,"&gt;0.005"))</f>
        <v>1</v>
      </c>
      <c r="W435" s="44" t="n">
        <f aca="false">IF(AND(D435&lt;&gt;"Paid",T434&gt;0.005),1,0)</f>
        <v>0</v>
      </c>
      <c r="X435" s="48" t="n">
        <f aca="false">SUMPRODUCT(((Helpers!$G$2:$G$51*(1+(Helpers!$D$2:$D$51+0.000000001)/12)^(($B435-Setup!$C$8)/(365.25/12))-Helpers!$E$2:$E$51*((1+(Helpers!$D$2:$D$51+0.000000001)/12)^(($B435-Setup!$C$8)/(365.25/12))-1)/((Helpers!$D$2:$D$51+0.000000001)/12))&gt;0)*(Helpers!$G$2:$G$51*(1+(Helpers!$D$2:$D$51+0.000000001)/12)^(($B435-Setup!$C$8)/(365.25/12))-Helpers!$E$2:$E$51*((1+(Helpers!$D$2:$D$51+0.000000001)/12)^(($B435-Setup!$C$8)/(365.25/12))-1)/((Helpers!$D$2:$D$51+0.000000001)/12)))</f>
        <v>0</v>
      </c>
      <c r="Y435" s="48"/>
      <c r="Z435" s="48" t="n">
        <f aca="false">IF(OR(N(Z$5)=0,Z$6=""),0,Z$5*((DATE(YEAR($B435),MONTH($B435),MIN(Z$6,DAY(EOMONTH($B435,0))))&gt;=$B435)*(DATE(YEAR($B435),MONTH($B435),MIN(Z$6,DAY(EOMONTH($B435,0))))&lt;$C435)+(DATE(YEAR($B435),MONTH($B435)+1,MIN(Z$6,DAY(EOMONTH($B435,1))))&gt;=$B435)*(DATE(YEAR($B435),MONTH($B435)+1,MIN(Z$6,DAY(EOMONTH($B435,1))))&lt;$C435)))</f>
        <v>25</v>
      </c>
      <c r="AA435" s="48" t="n">
        <f aca="false">IF(OR(N(AA$5)=0,AA$6=""),0,AA$5*((DATE(YEAR($B435),MONTH($B435),MIN(AA$6,DAY(EOMONTH($B435,0))))&gt;=$B435)*(DATE(YEAR($B435),MONTH($B435),MIN(AA$6,DAY(EOMONTH($B435,0))))&lt;$C435)+(DATE(YEAR($B435),MONTH($B435)+1,MIN(AA$6,DAY(EOMONTH($B435,1))))&gt;=$B435)*(DATE(YEAR($B435),MONTH($B435)+1,MIN(AA$6,DAY(EOMONTH($B435,1))))&lt;$C435)))</f>
        <v>0</v>
      </c>
      <c r="AB435" s="48" t="n">
        <f aca="false">IF(OR(N(AB$5)=0,AB$6=""),0,AB$5*((DATE(YEAR($B435),MONTH($B435),MIN(AB$6,DAY(EOMONTH($B435,0))))&gt;=$B435)*(DATE(YEAR($B435),MONTH($B435),MIN(AB$6,DAY(EOMONTH($B435,0))))&lt;$C435)+(DATE(YEAR($B435),MONTH($B435)+1,MIN(AB$6,DAY(EOMONTH($B435,1))))&gt;=$B435)*(DATE(YEAR($B435),MONTH($B435)+1,MIN(AB$6,DAY(EOMONTH($B435,1))))&lt;$C435)))</f>
        <v>0</v>
      </c>
      <c r="AC435" s="48" t="n">
        <f aca="false">IF(OR(N(AC$5)=0,AC$6=""),0,AC$5*((DATE(YEAR($B435),MONTH($B435),MIN(AC$6,DAY(EOMONTH($B435,0))))&gt;=$B435)*(DATE(YEAR($B435),MONTH($B435),MIN(AC$6,DAY(EOMONTH($B435,0))))&lt;$C435)+(DATE(YEAR($B435),MONTH($B435)+1,MIN(AC$6,DAY(EOMONTH($B435,1))))&gt;=$B435)*(DATE(YEAR($B435),MONTH($B435)+1,MIN(AC$6,DAY(EOMONTH($B435,1))))&lt;$C435)))</f>
        <v>0</v>
      </c>
      <c r="AD435" s="48" t="n">
        <f aca="false">IF(OR(N(AD$5)=0,AD$6=""),0,AD$5*((DATE(YEAR($B435),MONTH($B435),MIN(AD$6,DAY(EOMONTH($B435,0))))&gt;=$B435)*(DATE(YEAR($B435),MONTH($B435),MIN(AD$6,DAY(EOMONTH($B435,0))))&lt;$C435)+(DATE(YEAR($B435),MONTH($B435)+1,MIN(AD$6,DAY(EOMONTH($B435,1))))&gt;=$B435)*(DATE(YEAR($B435),MONTH($B435)+1,MIN(AD$6,DAY(EOMONTH($B435,1))))&lt;$C435)))</f>
        <v>0</v>
      </c>
      <c r="AE435" s="48" t="n">
        <f aca="false">IF(OR(N(AE$5)=0,AE$6=""),0,AE$5*((DATE(YEAR($B435),MONTH($B435),MIN(AE$6,DAY(EOMONTH($B435,0))))&gt;=$B435)*(DATE(YEAR($B435),MONTH($B435),MIN(AE$6,DAY(EOMONTH($B435,0))))&lt;$C435)+(DATE(YEAR($B435),MONTH($B435)+1,MIN(AE$6,DAY(EOMONTH($B435,1))))&gt;=$B435)*(DATE(YEAR($B435),MONTH($B435)+1,MIN(AE$6,DAY(EOMONTH($B435,1))))&lt;$C435)))</f>
        <v>0</v>
      </c>
      <c r="AF435" s="48" t="n">
        <f aca="false">IF(OR(N(AF$5)=0,AF$6=""),0,AF$5*((DATE(YEAR($B435),MONTH($B435),MIN(AF$6,DAY(EOMONTH($B435,0))))&gt;=$B435)*(DATE(YEAR($B435),MONTH($B435),MIN(AF$6,DAY(EOMONTH($B435,0))))&lt;$C435)+(DATE(YEAR($B435),MONTH($B435)+1,MIN(AF$6,DAY(EOMONTH($B435,1))))&gt;=$B435)*(DATE(YEAR($B435),MONTH($B435)+1,MIN(AF$6,DAY(EOMONTH($B435,1))))&lt;$C435)))</f>
        <v>0</v>
      </c>
      <c r="AG435" s="48" t="n">
        <f aca="false">IF(OR(N(AG$5)=0,AG$6=""),0,AG$5*((DATE(YEAR($B435),MONTH($B435),MIN(AG$6,DAY(EOMONTH($B435,0))))&gt;=$B435)*(DATE(YEAR($B435),MONTH($B435),MIN(AG$6,DAY(EOMONTH($B435,0))))&lt;$C435)+(DATE(YEAR($B435),MONTH($B435)+1,MIN(AG$6,DAY(EOMONTH($B435,1))))&gt;=$B435)*(DATE(YEAR($B435),MONTH($B435)+1,MIN(AG$6,DAY(EOMONTH($B435,1))))&lt;$C435)))</f>
        <v>0</v>
      </c>
      <c r="AH435" s="48" t="n">
        <f aca="false">IF(OR(N(AH$5)=0,AH$6=""),0,AH$5*((DATE(YEAR($B435),MONTH($B435),MIN(AH$6,DAY(EOMONTH($B435,0))))&gt;=$B435)*(DATE(YEAR($B435),MONTH($B435),MIN(AH$6,DAY(EOMONTH($B435,0))))&lt;$C435)+(DATE(YEAR($B435),MONTH($B435)+1,MIN(AH$6,DAY(EOMONTH($B435,1))))&gt;=$B435)*(DATE(YEAR($B435),MONTH($B435)+1,MIN(AH$6,DAY(EOMONTH($B435,1))))&lt;$C435)))</f>
        <v>0</v>
      </c>
      <c r="AI435" s="48" t="n">
        <f aca="false">IF(OR(N(AI$5)=0,AI$6=""),0,AI$5*((DATE(YEAR($B435),MONTH($B435),MIN(AI$6,DAY(EOMONTH($B435,0))))&gt;=$B435)*(DATE(YEAR($B435),MONTH($B435),MIN(AI$6,DAY(EOMONTH($B435,0))))&lt;$C435)+(DATE(YEAR($B435),MONTH($B435)+1,MIN(AI$6,DAY(EOMONTH($B435,1))))&gt;=$B435)*(DATE(YEAR($B435),MONTH($B435)+1,MIN(AI$6,DAY(EOMONTH($B435,1))))&lt;$C435)))</f>
        <v>0</v>
      </c>
      <c r="AJ435" s="48" t="n">
        <f aca="false">IF(OR(N(AJ$5)=0,AJ$6=""),0,AJ$5*((DATE(YEAR($B435),MONTH($B435),MIN(AJ$6,DAY(EOMONTH($B435,0))))&gt;=$B435)*(DATE(YEAR($B435),MONTH($B435),MIN(AJ$6,DAY(EOMONTH($B435,0))))&lt;$C435)+(DATE(YEAR($B435),MONTH($B435)+1,MIN(AJ$6,DAY(EOMONTH($B435,1))))&gt;=$B435)*(DATE(YEAR($B435),MONTH($B435)+1,MIN(AJ$6,DAY(EOMONTH($B435,1))))&lt;$C435)))</f>
        <v>0</v>
      </c>
      <c r="AK435" s="48" t="n">
        <f aca="false">IF(OR(N(AK$5)=0,AK$6=""),0,AK$5*((DATE(YEAR($B435),MONTH($B435),MIN(AK$6,DAY(EOMONTH($B435,0))))&gt;=$B435)*(DATE(YEAR($B435),MONTH($B435),MIN(AK$6,DAY(EOMONTH($B435,0))))&lt;$C435)+(DATE(YEAR($B435),MONTH($B435)+1,MIN(AK$6,DAY(EOMONTH($B435,1))))&gt;=$B435)*(DATE(YEAR($B435),MONTH($B435)+1,MIN(AK$6,DAY(EOMONTH($B435,1))))&lt;$C435)))</f>
        <v>0</v>
      </c>
      <c r="AL435" s="48" t="n">
        <f aca="false">IF(OR(N(AL$5)=0,AL$6=""),0,AL$5*((DATE(YEAR($B435),MONTH($B435),MIN(AL$6,DAY(EOMONTH($B435,0))))&gt;=$B435)*(DATE(YEAR($B435),MONTH($B435),MIN(AL$6,DAY(EOMONTH($B435,0))))&lt;$C435)+(DATE(YEAR($B435),MONTH($B435)+1,MIN(AL$6,DAY(EOMONTH($B435,1))))&gt;=$B435)*(DATE(YEAR($B435),MONTH($B435)+1,MIN(AL$6,DAY(EOMONTH($B435,1))))&lt;$C435)))</f>
        <v>0</v>
      </c>
      <c r="AM435" s="48" t="n">
        <f aca="false">IF(OR(N(AM$5)=0,AM$6=""),0,AM$5*((DATE(YEAR($B435),MONTH($B435),MIN(AM$6,DAY(EOMONTH($B435,0))))&gt;=$B435)*(DATE(YEAR($B435),MONTH($B435),MIN(AM$6,DAY(EOMONTH($B435,0))))&lt;$C435)+(DATE(YEAR($B435),MONTH($B435)+1,MIN(AM$6,DAY(EOMONTH($B435,1))))&gt;=$B435)*(DATE(YEAR($B435),MONTH($B435)+1,MIN(AM$6,DAY(EOMONTH($B435,1))))&lt;$C435)))</f>
        <v>0</v>
      </c>
      <c r="AN435" s="48" t="n">
        <f aca="false">IF(OR(N(AN$5)=0,AN$6=""),0,AN$5*((DATE(YEAR($B435),MONTH($B435),MIN(AN$6,DAY(EOMONTH($B435,0))))&gt;=$B435)*(DATE(YEAR($B435),MONTH($B435),MIN(AN$6,DAY(EOMONTH($B435,0))))&lt;$C435)+(DATE(YEAR($B435),MONTH($B435)+1,MIN(AN$6,DAY(EOMONTH($B435,1))))&gt;=$B435)*(DATE(YEAR($B435),MONTH($B435)+1,MIN(AN$6,DAY(EOMONTH($B435,1))))&lt;$C435)))</f>
        <v>0</v>
      </c>
      <c r="AO435" s="48" t="n">
        <f aca="false">IF(OR(N(AO$5)=0,AO$6=""),0,AO$5*((DATE(YEAR($B435),MONTH($B435),MIN(AO$6,DAY(EOMONTH($B435,0))))&gt;=$B435)*(DATE(YEAR($B435),MONTH($B435),MIN(AO$6,DAY(EOMONTH($B435,0))))&lt;$C435)+(DATE(YEAR($B435),MONTH($B435)+1,MIN(AO$6,DAY(EOMONTH($B435,1))))&gt;=$B435)*(DATE(YEAR($B435),MONTH($B435)+1,MIN(AO$6,DAY(EOMONTH($B435,1))))&lt;$C435)))</f>
        <v>0</v>
      </c>
      <c r="AP435" s="48" t="n">
        <f aca="false">IF(OR(N(AP$5)=0,AP$6=""),0,AP$5*((DATE(YEAR($B435),MONTH($B435),MIN(AP$6,DAY(EOMONTH($B435,0))))&gt;=$B435)*(DATE(YEAR($B435),MONTH($B435),MIN(AP$6,DAY(EOMONTH($B435,0))))&lt;$C435)+(DATE(YEAR($B435),MONTH($B435)+1,MIN(AP$6,DAY(EOMONTH($B435,1))))&gt;=$B435)*(DATE(YEAR($B435),MONTH($B435)+1,MIN(AP$6,DAY(EOMONTH($B435,1))))&lt;$C435)))</f>
        <v>0</v>
      </c>
      <c r="AQ435" s="48" t="n">
        <f aca="false">IF(OR(N(AQ$5)=0,AQ$6=""),0,AQ$5*((DATE(YEAR($B435),MONTH($B435),MIN(AQ$6,DAY(EOMONTH($B435,0))))&gt;=$B435)*(DATE(YEAR($B435),MONTH($B435),MIN(AQ$6,DAY(EOMONTH($B435,0))))&lt;$C435)+(DATE(YEAR($B435),MONTH($B435)+1,MIN(AQ$6,DAY(EOMONTH($B435,1))))&gt;=$B435)*(DATE(YEAR($B435),MONTH($B435)+1,MIN(AQ$6,DAY(EOMONTH($B435,1))))&lt;$C435)))</f>
        <v>0</v>
      </c>
      <c r="AR435" s="48" t="n">
        <f aca="false">IF(OR(N(AR$5)=0,AR$6=""),0,AR$5*((DATE(YEAR($B435),MONTH($B435),MIN(AR$6,DAY(EOMONTH($B435,0))))&gt;=$B435)*(DATE(YEAR($B435),MONTH($B435),MIN(AR$6,DAY(EOMONTH($B435,0))))&lt;$C435)+(DATE(YEAR($B435),MONTH($B435)+1,MIN(AR$6,DAY(EOMONTH($B435,1))))&gt;=$B435)*(DATE(YEAR($B435),MONTH($B435)+1,MIN(AR$6,DAY(EOMONTH($B435,1))))&lt;$C435)))</f>
        <v>0</v>
      </c>
      <c r="AS435" s="48" t="n">
        <f aca="false">IF(OR(N(AS$5)=0,AS$6=""),0,AS$5*((DATE(YEAR($B435),MONTH($B435),MIN(AS$6,DAY(EOMONTH($B435,0))))&gt;=$B435)*(DATE(YEAR($B435),MONTH($B435),MIN(AS$6,DAY(EOMONTH($B435,0))))&lt;$C435)+(DATE(YEAR($B435),MONTH($B435)+1,MIN(AS$6,DAY(EOMONTH($B435,1))))&gt;=$B435)*(DATE(YEAR($B435),MONTH($B435)+1,MIN(AS$6,DAY(EOMONTH($B435,1))))&lt;$C435)))</f>
        <v>0</v>
      </c>
      <c r="AT435" s="48" t="n">
        <f aca="false">IF(OR(N(AT$5)=0,AT$6=""),0,AT$5*((DATE(YEAR($B435),MONTH($B435),MIN(AT$6,DAY(EOMONTH($B435,0))))&gt;=$B435)*(DATE(YEAR($B435),MONTH($B435),MIN(AT$6,DAY(EOMONTH($B435,0))))&lt;$C435)+(DATE(YEAR($B435),MONTH($B435)+1,MIN(AT$6,DAY(EOMONTH($B435,1))))&gt;=$B435)*(DATE(YEAR($B435),MONTH($B435)+1,MIN(AT$6,DAY(EOMONTH($B435,1))))&lt;$C435)))</f>
        <v>0</v>
      </c>
      <c r="AU435" s="48" t="n">
        <f aca="false">IF(OR(N(AU$5)=0,AU$6=""),0,AU$5*((DATE(YEAR($B435),MONTH($B435),MIN(AU$6,DAY(EOMONTH($B435,0))))&gt;=$B435)*(DATE(YEAR($B435),MONTH($B435),MIN(AU$6,DAY(EOMONTH($B435,0))))&lt;$C435)+(DATE(YEAR($B435),MONTH($B435)+1,MIN(AU$6,DAY(EOMONTH($B435,1))))&gt;=$B435)*(DATE(YEAR($B435),MONTH($B435)+1,MIN(AU$6,DAY(EOMONTH($B435,1))))&lt;$C435)))</f>
        <v>0</v>
      </c>
      <c r="AV435" s="48" t="n">
        <f aca="false">IF(OR(N(AV$5)=0,AV$6=""),0,AV$5*((DATE(YEAR($B435),MONTH($B435),MIN(AV$6,DAY(EOMONTH($B435,0))))&gt;=$B435)*(DATE(YEAR($B435),MONTH($B435),MIN(AV$6,DAY(EOMONTH($B435,0))))&lt;$C435)+(DATE(YEAR($B435),MONTH($B435)+1,MIN(AV$6,DAY(EOMONTH($B435,1))))&gt;=$B435)*(DATE(YEAR($B435),MONTH($B435)+1,MIN(AV$6,DAY(EOMONTH($B435,1))))&lt;$C435)))</f>
        <v>0</v>
      </c>
      <c r="AW435" s="48" t="n">
        <f aca="false">IF(OR(N(AW$5)=0,AW$6=""),0,AW$5*((DATE(YEAR($B435),MONTH($B435),MIN(AW$6,DAY(EOMONTH($B435,0))))&gt;=$B435)*(DATE(YEAR($B435),MONTH($B435),MIN(AW$6,DAY(EOMONTH($B435,0))))&lt;$C435)+(DATE(YEAR($B435),MONTH($B435)+1,MIN(AW$6,DAY(EOMONTH($B435,1))))&gt;=$B435)*(DATE(YEAR($B435),MONTH($B435)+1,MIN(AW$6,DAY(EOMONTH($B435,1))))&lt;$C435)))</f>
        <v>0</v>
      </c>
      <c r="AX435" s="48" t="n">
        <f aca="false">IF(OR(N(AX$5)=0,AX$6=""),0,AX$5*((DATE(YEAR($B435),MONTH($B435),MIN(AX$6,DAY(EOMONTH($B435,0))))&gt;=$B435)*(DATE(YEAR($B435),MONTH($B435),MIN(AX$6,DAY(EOMONTH($B435,0))))&lt;$C435)+(DATE(YEAR($B435),MONTH($B435)+1,MIN(AX$6,DAY(EOMONTH($B435,1))))&gt;=$B435)*(DATE(YEAR($B435),MONTH($B435)+1,MIN(AX$6,DAY(EOMONTH($B435,1))))&lt;$C435)))</f>
        <v>0</v>
      </c>
      <c r="AY435" s="48" t="n">
        <f aca="false">IF(OR(N(AY$5)=0,AY$6=""),0,AY$5*((DATE(YEAR($B435),MONTH($B435),MIN(AY$6,DAY(EOMONTH($B435,0))))&gt;=$B435)*(DATE(YEAR($B435),MONTH($B435),MIN(AY$6,DAY(EOMONTH($B435,0))))&lt;$C435)+(DATE(YEAR($B435),MONTH($B435)+1,MIN(AY$6,DAY(EOMONTH($B435,1))))&gt;=$B435)*(DATE(YEAR($B435),MONTH($B435)+1,MIN(AY$6,DAY(EOMONTH($B435,1))))&lt;$C435)))</f>
        <v>0</v>
      </c>
      <c r="AZ435" s="48" t="n">
        <f aca="false">IF(OR(N(AZ$5)=0,AZ$6=""),0,AZ$5*((DATE(YEAR($B435),MONTH($B435),MIN(AZ$6,DAY(EOMONTH($B435,0))))&gt;=$B435)*(DATE(YEAR($B435),MONTH($B435),MIN(AZ$6,DAY(EOMONTH($B435,0))))&lt;$C435)+(DATE(YEAR($B435),MONTH($B435)+1,MIN(AZ$6,DAY(EOMONTH($B435,1))))&gt;=$B435)*(DATE(YEAR($B435),MONTH($B435)+1,MIN(AZ$6,DAY(EOMONTH($B435,1))))&lt;$C435)))</f>
        <v>0</v>
      </c>
      <c r="BA435" s="48" t="n">
        <f aca="false">IF(OR(N(BA$5)=0,BA$6=""),0,BA$5*((DATE(YEAR($B435),MONTH($B435),MIN(BA$6,DAY(EOMONTH($B435,0))))&gt;=$B435)*(DATE(YEAR($B435),MONTH($B435),MIN(BA$6,DAY(EOMONTH($B435,0))))&lt;$C435)+(DATE(YEAR($B435),MONTH($B435)+1,MIN(BA$6,DAY(EOMONTH($B435,1))))&gt;=$B435)*(DATE(YEAR($B435),MONTH($B435)+1,MIN(BA$6,DAY(EOMONTH($B435,1))))&lt;$C435)))</f>
        <v>0</v>
      </c>
      <c r="BB435" s="48" t="n">
        <f aca="false">IF(OR(N(BB$5)=0,BB$6=""),0,BB$5*((DATE(YEAR($B435),MONTH($B435),MIN(BB$6,DAY(EOMONTH($B435,0))))&gt;=$B435)*(DATE(YEAR($B435),MONTH($B435),MIN(BB$6,DAY(EOMONTH($B435,0))))&lt;$C435)+(DATE(YEAR($B435),MONTH($B435)+1,MIN(BB$6,DAY(EOMONTH($B435,1))))&gt;=$B435)*(DATE(YEAR($B435),MONTH($B435)+1,MIN(BB$6,DAY(EOMONTH($B435,1))))&lt;$C435)))</f>
        <v>0</v>
      </c>
      <c r="BC435" s="48" t="n">
        <f aca="false">IF(OR(N(BC$5)=0,BC$6=""),0,BC$5*((DATE(YEAR($B435),MONTH($B435),MIN(BC$6,DAY(EOMONTH($B435,0))))&gt;=$B435)*(DATE(YEAR($B435),MONTH($B435),MIN(BC$6,DAY(EOMONTH($B435,0))))&lt;$C435)+(DATE(YEAR($B435),MONTH($B435)+1,MIN(BC$6,DAY(EOMONTH($B435,1))))&gt;=$B435)*(DATE(YEAR($B435),MONTH($B435)+1,MIN(BC$6,DAY(EOMONTH($B435,1))))&lt;$C435)))</f>
        <v>0</v>
      </c>
      <c r="BD435" s="48" t="n">
        <f aca="false">IF(OR(N(BD$5)=0,BD$6=""),0,BD$5*((DATE(YEAR($B435),MONTH($B435),MIN(BD$6,DAY(EOMONTH($B435,0))))&gt;=$B435)*(DATE(YEAR($B435),MONTH($B435),MIN(BD$6,DAY(EOMONTH($B435,0))))&lt;$C435)+(DATE(YEAR($B435),MONTH($B435)+1,MIN(BD$6,DAY(EOMONTH($B435,1))))&gt;=$B435)*(DATE(YEAR($B435),MONTH($B435)+1,MIN(BD$6,DAY(EOMONTH($B435,1))))&lt;$C435)))</f>
        <v>0</v>
      </c>
      <c r="BE435" s="48" t="n">
        <f aca="false">IF(OR(N(BE$5)=0,BE$6=""),0,BE$5*((DATE(YEAR($B435),MONTH($B435),MIN(BE$6,DAY(EOMONTH($B435,0))))&gt;=$B435)*(DATE(YEAR($B435),MONTH($B435),MIN(BE$6,DAY(EOMONTH($B435,0))))&lt;$C435)+(DATE(YEAR($B435),MONTH($B435)+1,MIN(BE$6,DAY(EOMONTH($B435,1))))&gt;=$B435)*(DATE(YEAR($B435),MONTH($B435)+1,MIN(BE$6,DAY(EOMONTH($B435,1))))&lt;$C435)))</f>
        <v>0</v>
      </c>
      <c r="BF435" s="48" t="n">
        <f aca="false">IF(OR(N(BF$5)=0,BF$6=""),0,BF$5*((DATE(YEAR($B435),MONTH($B435),MIN(BF$6,DAY(EOMONTH($B435,0))))&gt;=$B435)*(DATE(YEAR($B435),MONTH($B435),MIN(BF$6,DAY(EOMONTH($B435,0))))&lt;$C435)+(DATE(YEAR($B435),MONTH($B435)+1,MIN(BF$6,DAY(EOMONTH($B435,1))))&gt;=$B435)*(DATE(YEAR($B435),MONTH($B435)+1,MIN(BF$6,DAY(EOMONTH($B435,1))))&lt;$C435)))</f>
        <v>0</v>
      </c>
      <c r="BG435" s="48" t="n">
        <f aca="false">IF(OR(N(BG$5)=0,BG$6=""),0,BG$5*((DATE(YEAR($B435),MONTH($B435),MIN(BG$6,DAY(EOMONTH($B435,0))))&gt;=$B435)*(DATE(YEAR($B435),MONTH($B435),MIN(BG$6,DAY(EOMONTH($B435,0))))&lt;$C435)+(DATE(YEAR($B435),MONTH($B435)+1,MIN(BG$6,DAY(EOMONTH($B435,1))))&gt;=$B435)*(DATE(YEAR($B435),MONTH($B435)+1,MIN(BG$6,DAY(EOMONTH($B435,1))))&lt;$C435)))</f>
        <v>0</v>
      </c>
      <c r="BH435" s="48" t="n">
        <f aca="false">IF(OR(N(BH$5)=0,BH$6=""),0,BH$5*((DATE(YEAR($B435),MONTH($B435),MIN(BH$6,DAY(EOMONTH($B435,0))))&gt;=$B435)*(DATE(YEAR($B435),MONTH($B435),MIN(BH$6,DAY(EOMONTH($B435,0))))&lt;$C435)+(DATE(YEAR($B435),MONTH($B435)+1,MIN(BH$6,DAY(EOMONTH($B435,1))))&gt;=$B435)*(DATE(YEAR($B435),MONTH($B435)+1,MIN(BH$6,DAY(EOMONTH($B435,1))))&lt;$C435)))</f>
        <v>0</v>
      </c>
      <c r="BI435" s="48" t="n">
        <f aca="false">IF(OR(N(BI$5)=0,BI$6=""),0,BI$5*((DATE(YEAR($B435),MONTH($B435),MIN(BI$6,DAY(EOMONTH($B435,0))))&gt;=$B435)*(DATE(YEAR($B435),MONTH($B435),MIN(BI$6,DAY(EOMONTH($B435,0))))&lt;$C435)+(DATE(YEAR($B435),MONTH($B435)+1,MIN(BI$6,DAY(EOMONTH($B435,1))))&gt;=$B435)*(DATE(YEAR($B435),MONTH($B435)+1,MIN(BI$6,DAY(EOMONTH($B435,1))))&lt;$C435)))</f>
        <v>0</v>
      </c>
      <c r="BJ435" s="48" t="n">
        <f aca="false">IF(OR(N(BJ$5)=0,BJ$6=""),0,BJ$5*((DATE(YEAR($B435),MONTH($B435),MIN(BJ$6,DAY(EOMONTH($B435,0))))&gt;=$B435)*(DATE(YEAR($B435),MONTH($B435),MIN(BJ$6,DAY(EOMONTH($B435,0))))&lt;$C435)+(DATE(YEAR($B435),MONTH($B435)+1,MIN(BJ$6,DAY(EOMONTH($B435,1))))&gt;=$B435)*(DATE(YEAR($B435),MONTH($B435)+1,MIN(BJ$6,DAY(EOMONTH($B435,1))))&lt;$C435)))</f>
        <v>0</v>
      </c>
      <c r="BK435" s="48" t="n">
        <f aca="false">IF(OR(N(BK$5)=0,BK$6=""),0,BK$5*((DATE(YEAR($B435),MONTH($B435),MIN(BK$6,DAY(EOMONTH($B435,0))))&gt;=$B435)*(DATE(YEAR($B435),MONTH($B435),MIN(BK$6,DAY(EOMONTH($B435,0))))&lt;$C435)+(DATE(YEAR($B435),MONTH($B435)+1,MIN(BK$6,DAY(EOMONTH($B435,1))))&gt;=$B435)*(DATE(YEAR($B435),MONTH($B435)+1,MIN(BK$6,DAY(EOMONTH($B435,1))))&lt;$C435)))</f>
        <v>0</v>
      </c>
      <c r="BL435" s="48" t="n">
        <f aca="false">IF(OR(N(BL$5)=0,BL$6=""),0,BL$5*((DATE(YEAR($B435),MONTH($B435),MIN(BL$6,DAY(EOMONTH($B435,0))))&gt;=$B435)*(DATE(YEAR($B435),MONTH($B435),MIN(BL$6,DAY(EOMONTH($B435,0))))&lt;$C435)+(DATE(YEAR($B435),MONTH($B435)+1,MIN(BL$6,DAY(EOMONTH($B435,1))))&gt;=$B435)*(DATE(YEAR($B435),MONTH($B435)+1,MIN(BL$6,DAY(EOMONTH($B435,1))))&lt;$C435)))</f>
        <v>0</v>
      </c>
      <c r="BM435" s="48" t="n">
        <f aca="false">IF(OR(N(BM$5)=0,BM$6=""),0,BM$5*((DATE(YEAR($B435),MONTH($B435),MIN(BM$6,DAY(EOMONTH($B435,0))))&gt;=$B435)*(DATE(YEAR($B435),MONTH($B435),MIN(BM$6,DAY(EOMONTH($B435,0))))&lt;$C435)+(DATE(YEAR($B435),MONTH($B435)+1,MIN(BM$6,DAY(EOMONTH($B435,1))))&gt;=$B435)*(DATE(YEAR($B435),MONTH($B435)+1,MIN(BM$6,DAY(EOMONTH($B435,1))))&lt;$C435)))</f>
        <v>0</v>
      </c>
      <c r="BN435" s="48" t="n">
        <f aca="false">IF(OR(N(BN$5)=0,BN$6=""),0,BN$5*((DATE(YEAR($B435),MONTH($B435),MIN(BN$6,DAY(EOMONTH($B435,0))))&gt;=$B435)*(DATE(YEAR($B435),MONTH($B435),MIN(BN$6,DAY(EOMONTH($B435,0))))&lt;$C435)+(DATE(YEAR($B435),MONTH($B435)+1,MIN(BN$6,DAY(EOMONTH($B435,1))))&gt;=$B435)*(DATE(YEAR($B435),MONTH($B435)+1,MIN(BN$6,DAY(EOMONTH($B435,1))))&lt;$C435)))</f>
        <v>0</v>
      </c>
      <c r="BO435" s="48" t="n">
        <f aca="false">IF(OR(N(BO$5)=0,BO$6=""),0,BO$5*((DATE(YEAR($B435),MONTH($B435),MIN(BO$6,DAY(EOMONTH($B435,0))))&gt;=$B435)*(DATE(YEAR($B435),MONTH($B435),MIN(BO$6,DAY(EOMONTH($B435,0))))&lt;$C435)+(DATE(YEAR($B435),MONTH($B435)+1,MIN(BO$6,DAY(EOMONTH($B435,1))))&gt;=$B435)*(DATE(YEAR($B435),MONTH($B435)+1,MIN(BO$6,DAY(EOMONTH($B435,1))))&lt;$C435)))</f>
        <v>0</v>
      </c>
      <c r="BP435" s="48" t="n">
        <f aca="false">IF(OR(N(BP$5)=0,BP$6=""),0,BP$5*((DATE(YEAR($B435),MONTH($B435),MIN(BP$6,DAY(EOMONTH($B435,0))))&gt;=$B435)*(DATE(YEAR($B435),MONTH($B435),MIN(BP$6,DAY(EOMONTH($B435,0))))&lt;$C435)+(DATE(YEAR($B435),MONTH($B435)+1,MIN(BP$6,DAY(EOMONTH($B435,1))))&gt;=$B435)*(DATE(YEAR($B435),MONTH($B435)+1,MIN(BP$6,DAY(EOMONTH($B435,1))))&lt;$C435)))</f>
        <v>0</v>
      </c>
      <c r="BQ435" s="48" t="n">
        <f aca="false">IF(OR(N(BQ$5)=0,BQ$6=""),0,BQ$5*((DATE(YEAR($B435),MONTH($B435),MIN(BQ$6,DAY(EOMONTH($B435,0))))&gt;=$B435)*(DATE(YEAR($B435),MONTH($B435),MIN(BQ$6,DAY(EOMONTH($B435,0))))&lt;$C435)+(DATE(YEAR($B435),MONTH($B435)+1,MIN(BQ$6,DAY(EOMONTH($B435,1))))&gt;=$B435)*(DATE(YEAR($B435),MONTH($B435)+1,MIN(BQ$6,DAY(EOMONTH($B435,1))))&lt;$C435)))</f>
        <v>0</v>
      </c>
      <c r="BR435" s="48" t="n">
        <f aca="false">IF(OR(N(BR$5)=0,BR$6=""),0,BR$5*((DATE(YEAR($B435),MONTH($B435),MIN(BR$6,DAY(EOMONTH($B435,0))))&gt;=$B435)*(DATE(YEAR($B435),MONTH($B435),MIN(BR$6,DAY(EOMONTH($B435,0))))&lt;$C435)+(DATE(YEAR($B435),MONTH($B435)+1,MIN(BR$6,DAY(EOMONTH($B435,1))))&gt;=$B435)*(DATE(YEAR($B435),MONTH($B435)+1,MIN(BR$6,DAY(EOMONTH($B435,1))))&lt;$C435)))</f>
        <v>0</v>
      </c>
      <c r="BS435" s="48" t="n">
        <f aca="false">IF(OR(N(BS$5)=0,BS$6=""),0,BS$5*((DATE(YEAR($B435),MONTH($B435),MIN(BS$6,DAY(EOMONTH($B435,0))))&gt;=$B435)*(DATE(YEAR($B435),MONTH($B435),MIN(BS$6,DAY(EOMONTH($B435,0))))&lt;$C435)+(DATE(YEAR($B435),MONTH($B435)+1,MIN(BS$6,DAY(EOMONTH($B435,1))))&gt;=$B435)*(DATE(YEAR($B435),MONTH($B435)+1,MIN(BS$6,DAY(EOMONTH($B435,1))))&lt;$C435)))</f>
        <v>0</v>
      </c>
      <c r="BT435" s="48" t="n">
        <f aca="false">IF(OR(N(BT$5)=0,BT$6=""),0,BT$5*((DATE(YEAR($B435),MONTH($B435),MIN(BT$6,DAY(EOMONTH($B435,0))))&gt;=$B435)*(DATE(YEAR($B435),MONTH($B435),MIN(BT$6,DAY(EOMONTH($B435,0))))&lt;$C435)+(DATE(YEAR($B435),MONTH($B435)+1,MIN(BT$6,DAY(EOMONTH($B435,1))))&gt;=$B435)*(DATE(YEAR($B435),MONTH($B435)+1,MIN(BT$6,DAY(EOMONTH($B435,1))))&lt;$C435)))</f>
        <v>0</v>
      </c>
      <c r="BU435" s="48" t="n">
        <f aca="false">IF(OR(N(BU$5)=0,BU$6=""),0,BU$5*((DATE(YEAR($B435),MONTH($B435),MIN(BU$6,DAY(EOMONTH($B435,0))))&gt;=$B435)*(DATE(YEAR($B435),MONTH($B435),MIN(BU$6,DAY(EOMONTH($B435,0))))&lt;$C435)+(DATE(YEAR($B435),MONTH($B435)+1,MIN(BU$6,DAY(EOMONTH($B435,1))))&gt;=$B435)*(DATE(YEAR($B435),MONTH($B435)+1,MIN(BU$6,DAY(EOMONTH($B435,1))))&lt;$C435)))</f>
        <v>0</v>
      </c>
      <c r="BV435" s="48" t="n">
        <f aca="false">IF(OR(N(BV$5)=0,BV$6=""),0,BV$5*((DATE(YEAR($B435),MONTH($B435),MIN(BV$6,DAY(EOMONTH($B435,0))))&gt;=$B435)*(DATE(YEAR($B435),MONTH($B435),MIN(BV$6,DAY(EOMONTH($B435,0))))&lt;$C435)+(DATE(YEAR($B435),MONTH($B435)+1,MIN(BV$6,DAY(EOMONTH($B435,1))))&gt;=$B435)*(DATE(YEAR($B435),MONTH($B435)+1,MIN(BV$6,DAY(EOMONTH($B435,1))))&lt;$C435)))</f>
        <v>0</v>
      </c>
      <c r="BW435" s="48" t="n">
        <f aca="false">IF(OR(N(BW$5)=0,BW$6=""),0,BW$5*((DATE(YEAR($B435),MONTH($B435),MIN(BW$6,DAY(EOMONTH($B435,0))))&gt;=$B435)*(DATE(YEAR($B435),MONTH($B435),MIN(BW$6,DAY(EOMONTH($B435,0))))&lt;$C435)+(DATE(YEAR($B435),MONTH($B435)+1,MIN(BW$6,DAY(EOMONTH($B435,1))))&gt;=$B435)*(DATE(YEAR($B435),MONTH($B435)+1,MIN(BW$6,DAY(EOMONTH($B435,1))))&lt;$C435)))</f>
        <v>0</v>
      </c>
      <c r="BX435" s="48" t="n">
        <f aca="false">MIN(Z435,(FT434*(1+FT$5/Setup!$C$36)+IF($V435=1,N($F435),0)))</f>
        <v>0</v>
      </c>
      <c r="BY435" s="48" t="n">
        <f aca="false">MIN(AA435,(FU434*(1+FU$5/Setup!$C$36)+IF($V435=2,N($F435),0)))</f>
        <v>0</v>
      </c>
      <c r="BZ435" s="48" t="n">
        <f aca="false">MIN(AB435,(FV434*(1+FV$5/Setup!$C$36)+IF($V435=3,N($F435),0)))</f>
        <v>0</v>
      </c>
      <c r="CA435" s="48" t="n">
        <f aca="false">MIN(AC435,(FW434*(1+FW$5/Setup!$C$36)+IF($V435=4,N($F435),0)))</f>
        <v>0</v>
      </c>
      <c r="CB435" s="48" t="n">
        <f aca="false">MIN(AD435,(FX434*(1+FX$5/Setup!$C$36)+IF($V435=5,N($F435),0)))</f>
        <v>0</v>
      </c>
      <c r="CC435" s="48" t="n">
        <f aca="false">MIN(AE435,(FY434*(1+FY$5/Setup!$C$36)+IF($V435=6,N($F435),0)))</f>
        <v>0</v>
      </c>
      <c r="CD435" s="48" t="n">
        <f aca="false">MIN(AF435,(FZ434*(1+FZ$5/Setup!$C$36)+IF($V435=7,N($F435),0)))</f>
        <v>0</v>
      </c>
      <c r="CE435" s="48" t="n">
        <f aca="false">MIN(AG435,(GA434*(1+GA$5/Setup!$C$36)+IF($V435=8,N($F435),0)))</f>
        <v>0</v>
      </c>
      <c r="CF435" s="48" t="n">
        <f aca="false">MIN(AH435,(GB434*(1+GB$5/Setup!$C$36)+IF($V435=9,N($F435),0)))</f>
        <v>0</v>
      </c>
      <c r="CG435" s="48" t="n">
        <f aca="false">MIN(AI435,(GC434*(1+GC$5/Setup!$C$36)+IF($V435=10,N($F435),0)))</f>
        <v>0</v>
      </c>
      <c r="CH435" s="48" t="n">
        <f aca="false">MIN(AJ435,(GD434*(1+GD$5/Setup!$C$36)+IF($V435=11,N($F435),0)))</f>
        <v>0</v>
      </c>
      <c r="CI435" s="48" t="n">
        <f aca="false">MIN(AK435,(GE434*(1+GE$5/Setup!$C$36)+IF($V435=12,N($F435),0)))</f>
        <v>0</v>
      </c>
      <c r="CJ435" s="48" t="n">
        <f aca="false">MIN(AL435,(GF434*(1+GF$5/Setup!$C$36)+IF($V435=13,N($F435),0)))</f>
        <v>0</v>
      </c>
      <c r="CK435" s="48" t="n">
        <f aca="false">MIN(AM435,(GG434*(1+GG$5/Setup!$C$36)+IF($V435=14,N($F435),0)))</f>
        <v>0</v>
      </c>
      <c r="CL435" s="48" t="n">
        <f aca="false">MIN(AN435,(GH434*(1+GH$5/Setup!$C$36)+IF($V435=15,N($F435),0)))</f>
        <v>0</v>
      </c>
      <c r="CM435" s="48" t="n">
        <f aca="false">MIN(AO435,(GI434*(1+GI$5/Setup!$C$36)+IF($V435=16,N($F435),0)))</f>
        <v>0</v>
      </c>
      <c r="CN435" s="48" t="n">
        <f aca="false">MIN(AP435,(GJ434*(1+GJ$5/Setup!$C$36)+IF($V435=17,N($F435),0)))</f>
        <v>0</v>
      </c>
      <c r="CO435" s="48" t="n">
        <f aca="false">MIN(AQ435,(GK434*(1+GK$5/Setup!$C$36)+IF($V435=18,N($F435),0)))</f>
        <v>0</v>
      </c>
      <c r="CP435" s="48" t="n">
        <f aca="false">MIN(AR435,(GL434*(1+GL$5/Setup!$C$36)+IF($V435=19,N($F435),0)))</f>
        <v>0</v>
      </c>
      <c r="CQ435" s="48" t="n">
        <f aca="false">MIN(AS435,(GM434*(1+GM$5/Setup!$C$36)+IF($V435=20,N($F435),0)))</f>
        <v>0</v>
      </c>
      <c r="CR435" s="48" t="n">
        <f aca="false">MIN(AT435,(GN434*(1+GN$5/Setup!$C$36)+IF($V435=21,N($F435),0)))</f>
        <v>0</v>
      </c>
      <c r="CS435" s="48" t="n">
        <f aca="false">MIN(AU435,(GO434*(1+GO$5/Setup!$C$36)+IF($V435=22,N($F435),0)))</f>
        <v>0</v>
      </c>
      <c r="CT435" s="48" t="n">
        <f aca="false">MIN(AV435,(GP434*(1+GP$5/Setup!$C$36)+IF($V435=23,N($F435),0)))</f>
        <v>0</v>
      </c>
      <c r="CU435" s="48" t="n">
        <f aca="false">MIN(AW435,(GQ434*(1+GQ$5/Setup!$C$36)+IF($V435=24,N($F435),0)))</f>
        <v>0</v>
      </c>
      <c r="CV435" s="48" t="n">
        <f aca="false">MIN(AX435,(GR434*(1+GR$5/Setup!$C$36)+IF($V435=25,N($F435),0)))</f>
        <v>0</v>
      </c>
      <c r="CW435" s="48" t="n">
        <f aca="false">MIN(AY435,(GS434*(1+GS$5/Setup!$C$36)+IF($V435=26,N($F435),0)))</f>
        <v>0</v>
      </c>
      <c r="CX435" s="48" t="n">
        <f aca="false">MIN(AZ435,(GT434*(1+GT$5/Setup!$C$36)+IF($V435=27,N($F435),0)))</f>
        <v>0</v>
      </c>
      <c r="CY435" s="48" t="n">
        <f aca="false">MIN(BA435,(GU434*(1+GU$5/Setup!$C$36)+IF($V435=28,N($F435),0)))</f>
        <v>0</v>
      </c>
      <c r="CZ435" s="48" t="n">
        <f aca="false">MIN(BB435,(GV434*(1+GV$5/Setup!$C$36)+IF($V435=29,N($F435),0)))</f>
        <v>0</v>
      </c>
      <c r="DA435" s="48" t="n">
        <f aca="false">MIN(BC435,(GW434*(1+GW$5/Setup!$C$36)+IF($V435=30,N($F435),0)))</f>
        <v>0</v>
      </c>
      <c r="DB435" s="48" t="n">
        <f aca="false">MIN(BD435,(GX434*(1+GX$5/Setup!$C$36)+IF($V435=31,N($F435),0)))</f>
        <v>0</v>
      </c>
      <c r="DC435" s="48" t="n">
        <f aca="false">MIN(BE435,(GY434*(1+GY$5/Setup!$C$36)+IF($V435=32,N($F435),0)))</f>
        <v>0</v>
      </c>
      <c r="DD435" s="48" t="n">
        <f aca="false">MIN(BF435,(GZ434*(1+GZ$5/Setup!$C$36)+IF($V435=33,N($F435),0)))</f>
        <v>0</v>
      </c>
      <c r="DE435" s="48" t="n">
        <f aca="false">MIN(BG435,(HA434*(1+HA$5/Setup!$C$36)+IF($V435=34,N($F435),0)))</f>
        <v>0</v>
      </c>
      <c r="DF435" s="48" t="n">
        <f aca="false">MIN(BH435,(HB434*(1+HB$5/Setup!$C$36)+IF($V435=35,N($F435),0)))</f>
        <v>0</v>
      </c>
      <c r="DG435" s="48" t="n">
        <f aca="false">MIN(BI435,(HC434*(1+HC$5/Setup!$C$36)+IF($V435=36,N($F435),0)))</f>
        <v>0</v>
      </c>
      <c r="DH435" s="48" t="n">
        <f aca="false">MIN(BJ435,(HD434*(1+HD$5/Setup!$C$36)+IF($V435=37,N($F435),0)))</f>
        <v>0</v>
      </c>
      <c r="DI435" s="48" t="n">
        <f aca="false">MIN(BK435,(HE434*(1+HE$5/Setup!$C$36)+IF($V435=38,N($F435),0)))</f>
        <v>0</v>
      </c>
      <c r="DJ435" s="48" t="n">
        <f aca="false">MIN(BL435,(HF434*(1+HF$5/Setup!$C$36)+IF($V435=39,N($F435),0)))</f>
        <v>0</v>
      </c>
      <c r="DK435" s="48" t="n">
        <f aca="false">MIN(BM435,(HG434*(1+HG$5/Setup!$C$36)+IF($V435=40,N($F435),0)))</f>
        <v>0</v>
      </c>
      <c r="DL435" s="48" t="n">
        <f aca="false">MIN(BN435,(HH434*(1+HH$5/Setup!$C$36)+IF($V435=41,N($F435),0)))</f>
        <v>0</v>
      </c>
      <c r="DM435" s="48" t="n">
        <f aca="false">MIN(BO435,(HI434*(1+HI$5/Setup!$C$36)+IF($V435=42,N($F435),0)))</f>
        <v>0</v>
      </c>
      <c r="DN435" s="48" t="n">
        <f aca="false">MIN(BP435,(HJ434*(1+HJ$5/Setup!$C$36)+IF($V435=43,N($F435),0)))</f>
        <v>0</v>
      </c>
      <c r="DO435" s="48" t="n">
        <f aca="false">MIN(BQ435,(HK434*(1+HK$5/Setup!$C$36)+IF($V435=44,N($F435),0)))</f>
        <v>0</v>
      </c>
      <c r="DP435" s="48" t="n">
        <f aca="false">MIN(BR435,(HL434*(1+HL$5/Setup!$C$36)+IF($V435=45,N($F435),0)))</f>
        <v>0</v>
      </c>
      <c r="DQ435" s="48" t="n">
        <f aca="false">MIN(BS435,(HM434*(1+HM$5/Setup!$C$36)+IF($V435=46,N($F435),0)))</f>
        <v>0</v>
      </c>
      <c r="DR435" s="48" t="n">
        <f aca="false">MIN(BT435,(HN434*(1+HN$5/Setup!$C$36)+IF($V435=47,N($F435),0)))</f>
        <v>0</v>
      </c>
      <c r="DS435" s="48" t="n">
        <f aca="false">MIN(BU435,(HO434*(1+HO$5/Setup!$C$36)+IF($V435=48,N($F435),0)))</f>
        <v>0</v>
      </c>
      <c r="DT435" s="48" t="n">
        <f aca="false">MIN(BV435,(HP434*(1+HP$5/Setup!$C$36)+IF($V435=49,N($F435),0)))</f>
        <v>0</v>
      </c>
      <c r="DU435" s="48" t="n">
        <f aca="false">MIN(BW435,(HQ434*(1+HQ$5/Setup!$C$36)+IF($V435=50,N($F435),0)))</f>
        <v>0</v>
      </c>
      <c r="DV435" s="48" t="n">
        <f aca="false">MIN(MAX((FT434*(1+FT$5/Setup!$C$36)+IF($V435=1,N($F435),0))-BX435,0),MAX($P435-0,0))</f>
        <v>0</v>
      </c>
      <c r="DW435" s="48" t="n">
        <f aca="false">MIN(MAX((FU434*(1+FU$5/Setup!$C$36)+IF($V435=2,N($F435),0))-BY435,0),MAX($P435-SUM(DV435:DV435),0))</f>
        <v>0</v>
      </c>
      <c r="DX435" s="48" t="n">
        <f aca="false">MIN(MAX((FV434*(1+FV$5/Setup!$C$36)+IF($V435=3,N($F435),0))-BZ435,0),MAX($P435-SUM(DV435:DW435),0))</f>
        <v>0</v>
      </c>
      <c r="DY435" s="48" t="n">
        <f aca="false">MIN(MAX((FW434*(1+FW$5/Setup!$C$36)+IF($V435=4,N($F435),0))-CA435,0),MAX($P435-SUM(DV435:DX435),0))</f>
        <v>0</v>
      </c>
      <c r="DZ435" s="48" t="n">
        <f aca="false">MIN(MAX((FX434*(1+FX$5/Setup!$C$36)+IF($V435=5,N($F435),0))-CB435,0),MAX($P435-SUM(DV435:DY435),0))</f>
        <v>0</v>
      </c>
      <c r="EA435" s="48" t="n">
        <f aca="false">MIN(MAX((FY434*(1+FY$5/Setup!$C$36)+IF($V435=6,N($F435),0))-CC435,0),MAX($P435-SUM(DV435:DZ435),0))</f>
        <v>0</v>
      </c>
      <c r="EB435" s="48" t="n">
        <f aca="false">MIN(MAX((FZ434*(1+FZ$5/Setup!$C$36)+IF($V435=7,N($F435),0))-CD435,0),MAX($P435-SUM(DV435:EA435),0))</f>
        <v>0</v>
      </c>
      <c r="EC435" s="48" t="n">
        <f aca="false">MIN(MAX((GA434*(1+GA$5/Setup!$C$36)+IF($V435=8,N($F435),0))-CE435,0),MAX($P435-SUM(DV435:EB435),0))</f>
        <v>0</v>
      </c>
      <c r="ED435" s="48" t="n">
        <f aca="false">MIN(MAX((GB434*(1+GB$5/Setup!$C$36)+IF($V435=9,N($F435),0))-CF435,0),MAX($P435-SUM(DV435:EC435),0))</f>
        <v>0</v>
      </c>
      <c r="EE435" s="48" t="n">
        <f aca="false">MIN(MAX((GC434*(1+GC$5/Setup!$C$36)+IF($V435=10,N($F435),0))-CG435,0),MAX($P435-SUM(DV435:ED435),0))</f>
        <v>0</v>
      </c>
      <c r="EF435" s="48" t="n">
        <f aca="false">MIN(MAX((GD434*(1+GD$5/Setup!$C$36)+IF($V435=11,N($F435),0))-CH435,0),MAX($P435-SUM(DV435:EE435),0))</f>
        <v>0</v>
      </c>
      <c r="EG435" s="48" t="n">
        <f aca="false">MIN(MAX((GE434*(1+GE$5/Setup!$C$36)+IF($V435=12,N($F435),0))-CI435,0),MAX($P435-SUM(DV435:EF435),0))</f>
        <v>0</v>
      </c>
      <c r="EH435" s="48" t="n">
        <f aca="false">MIN(MAX((GF434*(1+GF$5/Setup!$C$36)+IF($V435=13,N($F435),0))-CJ435,0),MAX($P435-SUM(DV435:EG435),0))</f>
        <v>0</v>
      </c>
      <c r="EI435" s="48" t="n">
        <f aca="false">MIN(MAX((GG434*(1+GG$5/Setup!$C$36)+IF($V435=14,N($F435),0))-CK435,0),MAX($P435-SUM(DV435:EH435),0))</f>
        <v>0</v>
      </c>
      <c r="EJ435" s="48" t="n">
        <f aca="false">MIN(MAX((GH434*(1+GH$5/Setup!$C$36)+IF($V435=15,N($F435),0))-CL435,0),MAX($P435-SUM(DV435:EI435),0))</f>
        <v>0</v>
      </c>
      <c r="EK435" s="48" t="n">
        <f aca="false">MIN(MAX((GI434*(1+GI$5/Setup!$C$36)+IF($V435=16,N($F435),0))-CM435,0),MAX($P435-SUM(DV435:EJ435),0))</f>
        <v>0</v>
      </c>
      <c r="EL435" s="48" t="n">
        <f aca="false">MIN(MAX((GJ434*(1+GJ$5/Setup!$C$36)+IF($V435=17,N($F435),0))-CN435,0),MAX($P435-SUM(DV435:EK435),0))</f>
        <v>0</v>
      </c>
      <c r="EM435" s="48" t="n">
        <f aca="false">MIN(MAX((GK434*(1+GK$5/Setup!$C$36)+IF($V435=18,N($F435),0))-CO435,0),MAX($P435-SUM(DV435:EL435),0))</f>
        <v>0</v>
      </c>
      <c r="EN435" s="48" t="n">
        <f aca="false">MIN(MAX((GL434*(1+GL$5/Setup!$C$36)+IF($V435=19,N($F435),0))-CP435,0),MAX($P435-SUM(DV435:EM435),0))</f>
        <v>0</v>
      </c>
      <c r="EO435" s="48" t="n">
        <f aca="false">MIN(MAX((GM434*(1+GM$5/Setup!$C$36)+IF($V435=20,N($F435),0))-CQ435,0),MAX($P435-SUM(DV435:EN435),0))</f>
        <v>0</v>
      </c>
      <c r="EP435" s="48" t="n">
        <f aca="false">MIN(MAX((GN434*(1+GN$5/Setup!$C$36)+IF($V435=21,N($F435),0))-CR435,0),MAX($P435-SUM(DV435:EO435),0))</f>
        <v>0</v>
      </c>
      <c r="EQ435" s="48" t="n">
        <f aca="false">MIN(MAX((GO434*(1+GO$5/Setup!$C$36)+IF($V435=22,N($F435),0))-CS435,0),MAX($P435-SUM(DV435:EP435),0))</f>
        <v>0</v>
      </c>
      <c r="ER435" s="48" t="n">
        <f aca="false">MIN(MAX((GP434*(1+GP$5/Setup!$C$36)+IF($V435=23,N($F435),0))-CT435,0),MAX($P435-SUM(DV435:EQ435),0))</f>
        <v>0</v>
      </c>
      <c r="ES435" s="48" t="n">
        <f aca="false">MIN(MAX((GQ434*(1+GQ$5/Setup!$C$36)+IF($V435=24,N($F435),0))-CU435,0),MAX($P435-SUM(DV435:ER435),0))</f>
        <v>0</v>
      </c>
      <c r="ET435" s="48" t="n">
        <f aca="false">MIN(MAX((GR434*(1+GR$5/Setup!$C$36)+IF($V435=25,N($F435),0))-CV435,0),MAX($P435-SUM(DV435:ES435),0))</f>
        <v>0</v>
      </c>
      <c r="EU435" s="48" t="n">
        <f aca="false">MIN(MAX((GS434*(1+GS$5/Setup!$C$36)+IF($V435=26,N($F435),0))-CW435,0),MAX($P435-SUM(DV435:ET435),0))</f>
        <v>0</v>
      </c>
      <c r="EV435" s="48" t="n">
        <f aca="false">MIN(MAX((GT434*(1+GT$5/Setup!$C$36)+IF($V435=27,N($F435),0))-CX435,0),MAX($P435-SUM(DV435:EU435),0))</f>
        <v>0</v>
      </c>
      <c r="EW435" s="48" t="n">
        <f aca="false">MIN(MAX((GU434*(1+GU$5/Setup!$C$36)+IF($V435=28,N($F435),0))-CY435,0),MAX($P435-SUM(DV435:EV435),0))</f>
        <v>0</v>
      </c>
      <c r="EX435" s="48" t="n">
        <f aca="false">MIN(MAX((GV434*(1+GV$5/Setup!$C$36)+IF($V435=29,N($F435),0))-CZ435,0),MAX($P435-SUM(DV435:EW435),0))</f>
        <v>0</v>
      </c>
      <c r="EY435" s="48" t="n">
        <f aca="false">MIN(MAX((GW434*(1+GW$5/Setup!$C$36)+IF($V435=30,N($F435),0))-DA435,0),MAX($P435-SUM(DV435:EX435),0))</f>
        <v>0</v>
      </c>
      <c r="EZ435" s="48" t="n">
        <f aca="false">MIN(MAX((GX434*(1+GX$5/Setup!$C$36)+IF($V435=31,N($F435),0))-DB435,0),MAX($P435-SUM(DV435:EY435),0))</f>
        <v>0</v>
      </c>
      <c r="FA435" s="48" t="n">
        <f aca="false">MIN(MAX((GY434*(1+GY$5/Setup!$C$36)+IF($V435=32,N($F435),0))-DC435,0),MAX($P435-SUM(DV435:EZ435),0))</f>
        <v>0</v>
      </c>
      <c r="FB435" s="48" t="n">
        <f aca="false">MIN(MAX((GZ434*(1+GZ$5/Setup!$C$36)+IF($V435=33,N($F435),0))-DD435,0),MAX($P435-SUM(DV435:FA435),0))</f>
        <v>0</v>
      </c>
      <c r="FC435" s="48" t="n">
        <f aca="false">MIN(MAX((HA434*(1+HA$5/Setup!$C$36)+IF($V435=34,N($F435),0))-DE435,0),MAX($P435-SUM(DV435:FB435),0))</f>
        <v>0</v>
      </c>
      <c r="FD435" s="48" t="n">
        <f aca="false">MIN(MAX((HB434*(1+HB$5/Setup!$C$36)+IF($V435=35,N($F435),0))-DF435,0),MAX($P435-SUM(DV435:FC435),0))</f>
        <v>0</v>
      </c>
      <c r="FE435" s="48" t="n">
        <f aca="false">MIN(MAX((HC434*(1+HC$5/Setup!$C$36)+IF($V435=36,N($F435),0))-DG435,0),MAX($P435-SUM(DV435:FD435),0))</f>
        <v>0</v>
      </c>
      <c r="FF435" s="48" t="n">
        <f aca="false">MIN(MAX((HD434*(1+HD$5/Setup!$C$36)+IF($V435=37,N($F435),0))-DH435,0),MAX($P435-SUM(DV435:FE435),0))</f>
        <v>0</v>
      </c>
      <c r="FG435" s="48" t="n">
        <f aca="false">MIN(MAX((HE434*(1+HE$5/Setup!$C$36)+IF($V435=38,N($F435),0))-DI435,0),MAX($P435-SUM(DV435:FF435),0))</f>
        <v>0</v>
      </c>
      <c r="FH435" s="48" t="n">
        <f aca="false">MIN(MAX((HF434*(1+HF$5/Setup!$C$36)+IF($V435=39,N($F435),0))-DJ435,0),MAX($P435-SUM(DV435:FG435),0))</f>
        <v>0</v>
      </c>
      <c r="FI435" s="48" t="n">
        <f aca="false">MIN(MAX((HG434*(1+HG$5/Setup!$C$36)+IF($V435=40,N($F435),0))-DK435,0),MAX($P435-SUM(DV435:FH435),0))</f>
        <v>0</v>
      </c>
      <c r="FJ435" s="48" t="n">
        <f aca="false">MIN(MAX((HH434*(1+HH$5/Setup!$C$36)+IF($V435=41,N($F435),0))-DL435,0),MAX($P435-SUM(DV435:FI435),0))</f>
        <v>0</v>
      </c>
      <c r="FK435" s="48" t="n">
        <f aca="false">MIN(MAX((HI434*(1+HI$5/Setup!$C$36)+IF($V435=42,N($F435),0))-DM435,0),MAX($P435-SUM(DV435:FJ435),0))</f>
        <v>0</v>
      </c>
      <c r="FL435" s="48" t="n">
        <f aca="false">MIN(MAX((HJ434*(1+HJ$5/Setup!$C$36)+IF($V435=43,N($F435),0))-DN435,0),MAX($P435-SUM(DV435:FK435),0))</f>
        <v>0</v>
      </c>
      <c r="FM435" s="48" t="n">
        <f aca="false">MIN(MAX((HK434*(1+HK$5/Setup!$C$36)+IF($V435=44,N($F435),0))-DO435,0),MAX($P435-SUM(DV435:FL435),0))</f>
        <v>0</v>
      </c>
      <c r="FN435" s="48" t="n">
        <f aca="false">MIN(MAX((HL434*(1+HL$5/Setup!$C$36)+IF($V435=45,N($F435),0))-DP435,0),MAX($P435-SUM(DV435:FM435),0))</f>
        <v>0</v>
      </c>
      <c r="FO435" s="48" t="n">
        <f aca="false">MIN(MAX((HM434*(1+HM$5/Setup!$C$36)+IF($V435=46,N($F435),0))-DQ435,0),MAX($P435-SUM(DV435:FN435),0))</f>
        <v>0</v>
      </c>
      <c r="FP435" s="48" t="n">
        <f aca="false">MIN(MAX((HN434*(1+HN$5/Setup!$C$36)+IF($V435=47,N($F435),0))-DR435,0),MAX($P435-SUM(DV435:FO435),0))</f>
        <v>0</v>
      </c>
      <c r="FQ435" s="48" t="n">
        <f aca="false">MIN(MAX((HO434*(1+HO$5/Setup!$C$36)+IF($V435=48,N($F435),0))-DS435,0),MAX($P435-SUM(DV435:FP435),0))</f>
        <v>0</v>
      </c>
      <c r="FR435" s="48" t="n">
        <f aca="false">MIN(MAX((HP434*(1+HP$5/Setup!$C$36)+IF($V435=49,N($F435),0))-DT435,0),MAX($P435-SUM(DV435:FQ435),0))</f>
        <v>0</v>
      </c>
      <c r="FS435" s="48" t="n">
        <f aca="false">MIN(MAX((HQ434*(1+HQ$5/Setup!$C$36)+IF($V435=50,N($F435),0))-DU435,0),MAX($P435-SUM(DV435:FR435),0))</f>
        <v>0</v>
      </c>
      <c r="FT435" s="48" t="n">
        <f aca="false">IF((FT434*(1+FT$5/Setup!$C$36)+IF($V435=1,N($F435),0))-BX435-DV435&lt;0.005,0,(FT434*(1+FT$5/Setup!$C$36)+IF($V435=1,N($F435),0))-BX435-DV435)</f>
        <v>0</v>
      </c>
      <c r="FU435" s="48" t="n">
        <f aca="false">IF((FU434*(1+FU$5/Setup!$C$36)+IF($V435=2,N($F435),0))-BY435-DW435&lt;0.005,0,(FU434*(1+FU$5/Setup!$C$36)+IF($V435=2,N($F435),0))-BY435-DW435)</f>
        <v>0</v>
      </c>
      <c r="FV435" s="48" t="n">
        <f aca="false">IF((FV434*(1+FV$5/Setup!$C$36)+IF($V435=3,N($F435),0))-BZ435-DX435&lt;0.005,0,(FV434*(1+FV$5/Setup!$C$36)+IF($V435=3,N($F435),0))-BZ435-DX435)</f>
        <v>0</v>
      </c>
      <c r="FW435" s="48" t="n">
        <f aca="false">IF((FW434*(1+FW$5/Setup!$C$36)+IF($V435=4,N($F435),0))-CA435-DY435&lt;0.005,0,(FW434*(1+FW$5/Setup!$C$36)+IF($V435=4,N($F435),0))-CA435-DY435)</f>
        <v>0</v>
      </c>
      <c r="FX435" s="48" t="n">
        <f aca="false">IF((FX434*(1+FX$5/Setup!$C$36)+IF($V435=5,N($F435),0))-CB435-DZ435&lt;0.005,0,(FX434*(1+FX$5/Setup!$C$36)+IF($V435=5,N($F435),0))-CB435-DZ435)</f>
        <v>0</v>
      </c>
      <c r="FY435" s="48" t="n">
        <f aca="false">IF((FY434*(1+FY$5/Setup!$C$36)+IF($V435=6,N($F435),0))-CC435-EA435&lt;0.005,0,(FY434*(1+FY$5/Setup!$C$36)+IF($V435=6,N($F435),0))-CC435-EA435)</f>
        <v>0</v>
      </c>
      <c r="FZ435" s="48" t="n">
        <f aca="false">IF((FZ434*(1+FZ$5/Setup!$C$36)+IF($V435=7,N($F435),0))-CD435-EB435&lt;0.005,0,(FZ434*(1+FZ$5/Setup!$C$36)+IF($V435=7,N($F435),0))-CD435-EB435)</f>
        <v>0</v>
      </c>
      <c r="GA435" s="48" t="n">
        <f aca="false">IF((GA434*(1+GA$5/Setup!$C$36)+IF($V435=8,N($F435),0))-CE435-EC435&lt;0.005,0,(GA434*(1+GA$5/Setup!$C$36)+IF($V435=8,N($F435),0))-CE435-EC435)</f>
        <v>0</v>
      </c>
      <c r="GB435" s="48" t="n">
        <f aca="false">IF((GB434*(1+GB$5/Setup!$C$36)+IF($V435=9,N($F435),0))-CF435-ED435&lt;0.005,0,(GB434*(1+GB$5/Setup!$C$36)+IF($V435=9,N($F435),0))-CF435-ED435)</f>
        <v>0</v>
      </c>
      <c r="GC435" s="48" t="n">
        <f aca="false">IF((GC434*(1+GC$5/Setup!$C$36)+IF($V435=10,N($F435),0))-CG435-EE435&lt;0.005,0,(GC434*(1+GC$5/Setup!$C$36)+IF($V435=10,N($F435),0))-CG435-EE435)</f>
        <v>0</v>
      </c>
      <c r="GD435" s="48" t="n">
        <f aca="false">IF((GD434*(1+GD$5/Setup!$C$36)+IF($V435=11,N($F435),0))-CH435-EF435&lt;0.005,0,(GD434*(1+GD$5/Setup!$C$36)+IF($V435=11,N($F435),0))-CH435-EF435)</f>
        <v>0</v>
      </c>
      <c r="GE435" s="48" t="n">
        <f aca="false">IF((GE434*(1+GE$5/Setup!$C$36)+IF($V435=12,N($F435),0))-CI435-EG435&lt;0.005,0,(GE434*(1+GE$5/Setup!$C$36)+IF($V435=12,N($F435),0))-CI435-EG435)</f>
        <v>0</v>
      </c>
      <c r="GF435" s="48" t="n">
        <f aca="false">IF((GF434*(1+GF$5/Setup!$C$36)+IF($V435=13,N($F435),0))-CJ435-EH435&lt;0.005,0,(GF434*(1+GF$5/Setup!$C$36)+IF($V435=13,N($F435),0))-CJ435-EH435)</f>
        <v>0</v>
      </c>
      <c r="GG435" s="48" t="n">
        <f aca="false">IF((GG434*(1+GG$5/Setup!$C$36)+IF($V435=14,N($F435),0))-CK435-EI435&lt;0.005,0,(GG434*(1+GG$5/Setup!$C$36)+IF($V435=14,N($F435),0))-CK435-EI435)</f>
        <v>0</v>
      </c>
      <c r="GH435" s="48" t="n">
        <f aca="false">IF((GH434*(1+GH$5/Setup!$C$36)+IF($V435=15,N($F435),0))-CL435-EJ435&lt;0.005,0,(GH434*(1+GH$5/Setup!$C$36)+IF($V435=15,N($F435),0))-CL435-EJ435)</f>
        <v>0</v>
      </c>
      <c r="GI435" s="48" t="n">
        <f aca="false">IF((GI434*(1+GI$5/Setup!$C$36)+IF($V435=16,N($F435),0))-CM435-EK435&lt;0.005,0,(GI434*(1+GI$5/Setup!$C$36)+IF($V435=16,N($F435),0))-CM435-EK435)</f>
        <v>0</v>
      </c>
      <c r="GJ435" s="48" t="n">
        <f aca="false">IF((GJ434*(1+GJ$5/Setup!$C$36)+IF($V435=17,N($F435),0))-CN435-EL435&lt;0.005,0,(GJ434*(1+GJ$5/Setup!$C$36)+IF($V435=17,N($F435),0))-CN435-EL435)</f>
        <v>0</v>
      </c>
      <c r="GK435" s="48" t="n">
        <f aca="false">IF((GK434*(1+GK$5/Setup!$C$36)+IF($V435=18,N($F435),0))-CO435-EM435&lt;0.005,0,(GK434*(1+GK$5/Setup!$C$36)+IF($V435=18,N($F435),0))-CO435-EM435)</f>
        <v>0</v>
      </c>
      <c r="GL435" s="48" t="n">
        <f aca="false">IF((GL434*(1+GL$5/Setup!$C$36)+IF($V435=19,N($F435),0))-CP435-EN435&lt;0.005,0,(GL434*(1+GL$5/Setup!$C$36)+IF($V435=19,N($F435),0))-CP435-EN435)</f>
        <v>0</v>
      </c>
      <c r="GM435" s="48" t="n">
        <f aca="false">IF((GM434*(1+GM$5/Setup!$C$36)+IF($V435=20,N($F435),0))-CQ435-EO435&lt;0.005,0,(GM434*(1+GM$5/Setup!$C$36)+IF($V435=20,N($F435),0))-CQ435-EO435)</f>
        <v>0</v>
      </c>
      <c r="GN435" s="48" t="n">
        <f aca="false">IF((GN434*(1+GN$5/Setup!$C$36)+IF($V435=21,N($F435),0))-CR435-EP435&lt;0.005,0,(GN434*(1+GN$5/Setup!$C$36)+IF($V435=21,N($F435),0))-CR435-EP435)</f>
        <v>0</v>
      </c>
      <c r="GO435" s="48" t="n">
        <f aca="false">IF((GO434*(1+GO$5/Setup!$C$36)+IF($V435=22,N($F435),0))-CS435-EQ435&lt;0.005,0,(GO434*(1+GO$5/Setup!$C$36)+IF($V435=22,N($F435),0))-CS435-EQ435)</f>
        <v>0</v>
      </c>
      <c r="GP435" s="48" t="n">
        <f aca="false">IF((GP434*(1+GP$5/Setup!$C$36)+IF($V435=23,N($F435),0))-CT435-ER435&lt;0.005,0,(GP434*(1+GP$5/Setup!$C$36)+IF($V435=23,N($F435),0))-CT435-ER435)</f>
        <v>0</v>
      </c>
      <c r="GQ435" s="48" t="n">
        <f aca="false">IF((GQ434*(1+GQ$5/Setup!$C$36)+IF($V435=24,N($F435),0))-CU435-ES435&lt;0.005,0,(GQ434*(1+GQ$5/Setup!$C$36)+IF($V435=24,N($F435),0))-CU435-ES435)</f>
        <v>0</v>
      </c>
      <c r="GR435" s="48" t="n">
        <f aca="false">IF((GR434*(1+GR$5/Setup!$C$36)+IF($V435=25,N($F435),0))-CV435-ET435&lt;0.005,0,(GR434*(1+GR$5/Setup!$C$36)+IF($V435=25,N($F435),0))-CV435-ET435)</f>
        <v>0</v>
      </c>
      <c r="GS435" s="48" t="n">
        <f aca="false">IF((GS434*(1+GS$5/Setup!$C$36)+IF($V435=26,N($F435),0))-CW435-EU435&lt;0.005,0,(GS434*(1+GS$5/Setup!$C$36)+IF($V435=26,N($F435),0))-CW435-EU435)</f>
        <v>0</v>
      </c>
      <c r="GT435" s="48" t="n">
        <f aca="false">IF((GT434*(1+GT$5/Setup!$C$36)+IF($V435=27,N($F435),0))-CX435-EV435&lt;0.005,0,(GT434*(1+GT$5/Setup!$C$36)+IF($V435=27,N($F435),0))-CX435-EV435)</f>
        <v>0</v>
      </c>
      <c r="GU435" s="48" t="n">
        <f aca="false">IF((GU434*(1+GU$5/Setup!$C$36)+IF($V435=28,N($F435),0))-CY435-EW435&lt;0.005,0,(GU434*(1+GU$5/Setup!$C$36)+IF($V435=28,N($F435),0))-CY435-EW435)</f>
        <v>0</v>
      </c>
      <c r="GV435" s="48" t="n">
        <f aca="false">IF((GV434*(1+GV$5/Setup!$C$36)+IF($V435=29,N($F435),0))-CZ435-EX435&lt;0.005,0,(GV434*(1+GV$5/Setup!$C$36)+IF($V435=29,N($F435),0))-CZ435-EX435)</f>
        <v>0</v>
      </c>
      <c r="GW435" s="48" t="n">
        <f aca="false">IF((GW434*(1+GW$5/Setup!$C$36)+IF($V435=30,N($F435),0))-DA435-EY435&lt;0.005,0,(GW434*(1+GW$5/Setup!$C$36)+IF($V435=30,N($F435),0))-DA435-EY435)</f>
        <v>0</v>
      </c>
      <c r="GX435" s="48" t="n">
        <f aca="false">IF((GX434*(1+GX$5/Setup!$C$36)+IF($V435=31,N($F435),0))-DB435-EZ435&lt;0.005,0,(GX434*(1+GX$5/Setup!$C$36)+IF($V435=31,N($F435),0))-DB435-EZ435)</f>
        <v>0</v>
      </c>
      <c r="GY435" s="48" t="n">
        <f aca="false">IF((GY434*(1+GY$5/Setup!$C$36)+IF($V435=32,N($F435),0))-DC435-FA435&lt;0.005,0,(GY434*(1+GY$5/Setup!$C$36)+IF($V435=32,N($F435),0))-DC435-FA435)</f>
        <v>0</v>
      </c>
      <c r="GZ435" s="48" t="n">
        <f aca="false">IF((GZ434*(1+GZ$5/Setup!$C$36)+IF($V435=33,N($F435),0))-DD435-FB435&lt;0.005,0,(GZ434*(1+GZ$5/Setup!$C$36)+IF($V435=33,N($F435),0))-DD435-FB435)</f>
        <v>0</v>
      </c>
      <c r="HA435" s="48" t="n">
        <f aca="false">IF((HA434*(1+HA$5/Setup!$C$36)+IF($V435=34,N($F435),0))-DE435-FC435&lt;0.005,0,(HA434*(1+HA$5/Setup!$C$36)+IF($V435=34,N($F435),0))-DE435-FC435)</f>
        <v>0</v>
      </c>
      <c r="HB435" s="48" t="n">
        <f aca="false">IF((HB434*(1+HB$5/Setup!$C$36)+IF($V435=35,N($F435),0))-DF435-FD435&lt;0.005,0,(HB434*(1+HB$5/Setup!$C$36)+IF($V435=35,N($F435),0))-DF435-FD435)</f>
        <v>0</v>
      </c>
      <c r="HC435" s="48" t="n">
        <f aca="false">IF((HC434*(1+HC$5/Setup!$C$36)+IF($V435=36,N($F435),0))-DG435-FE435&lt;0.005,0,(HC434*(1+HC$5/Setup!$C$36)+IF($V435=36,N($F435),0))-DG435-FE435)</f>
        <v>0</v>
      </c>
      <c r="HD435" s="48" t="n">
        <f aca="false">IF((HD434*(1+HD$5/Setup!$C$36)+IF($V435=37,N($F435),0))-DH435-FF435&lt;0.005,0,(HD434*(1+HD$5/Setup!$C$36)+IF($V435=37,N($F435),0))-DH435-FF435)</f>
        <v>0</v>
      </c>
      <c r="HE435" s="48" t="n">
        <f aca="false">IF((HE434*(1+HE$5/Setup!$C$36)+IF($V435=38,N($F435),0))-DI435-FG435&lt;0.005,0,(HE434*(1+HE$5/Setup!$C$36)+IF($V435=38,N($F435),0))-DI435-FG435)</f>
        <v>0</v>
      </c>
      <c r="HF435" s="48" t="n">
        <f aca="false">IF((HF434*(1+HF$5/Setup!$C$36)+IF($V435=39,N($F435),0))-DJ435-FH435&lt;0.005,0,(HF434*(1+HF$5/Setup!$C$36)+IF($V435=39,N($F435),0))-DJ435-FH435)</f>
        <v>0</v>
      </c>
      <c r="HG435" s="48" t="n">
        <f aca="false">IF((HG434*(1+HG$5/Setup!$C$36)+IF($V435=40,N($F435),0))-DK435-FI435&lt;0.005,0,(HG434*(1+HG$5/Setup!$C$36)+IF($V435=40,N($F435),0))-DK435-FI435)</f>
        <v>0</v>
      </c>
      <c r="HH435" s="48" t="n">
        <f aca="false">IF((HH434*(1+HH$5/Setup!$C$36)+IF($V435=41,N($F435),0))-DL435-FJ435&lt;0.005,0,(HH434*(1+HH$5/Setup!$C$36)+IF($V435=41,N($F435),0))-DL435-FJ435)</f>
        <v>0</v>
      </c>
      <c r="HI435" s="48" t="n">
        <f aca="false">IF((HI434*(1+HI$5/Setup!$C$36)+IF($V435=42,N($F435),0))-DM435-FK435&lt;0.005,0,(HI434*(1+HI$5/Setup!$C$36)+IF($V435=42,N($F435),0))-DM435-FK435)</f>
        <v>0</v>
      </c>
      <c r="HJ435" s="48" t="n">
        <f aca="false">IF((HJ434*(1+HJ$5/Setup!$C$36)+IF($V435=43,N($F435),0))-DN435-FL435&lt;0.005,0,(HJ434*(1+HJ$5/Setup!$C$36)+IF($V435=43,N($F435),0))-DN435-FL435)</f>
        <v>0</v>
      </c>
      <c r="HK435" s="48" t="n">
        <f aca="false">IF((HK434*(1+HK$5/Setup!$C$36)+IF($V435=44,N($F435),0))-DO435-FM435&lt;0.005,0,(HK434*(1+HK$5/Setup!$C$36)+IF($V435=44,N($F435),0))-DO435-FM435)</f>
        <v>0</v>
      </c>
      <c r="HL435" s="48" t="n">
        <f aca="false">IF((HL434*(1+HL$5/Setup!$C$36)+IF($V435=45,N($F435),0))-DP435-FN435&lt;0.005,0,(HL434*(1+HL$5/Setup!$C$36)+IF($V435=45,N($F435),0))-DP435-FN435)</f>
        <v>0</v>
      </c>
      <c r="HM435" s="48" t="n">
        <f aca="false">IF((HM434*(1+HM$5/Setup!$C$36)+IF($V435=46,N($F435),0))-DQ435-FO435&lt;0.005,0,(HM434*(1+HM$5/Setup!$C$36)+IF($V435=46,N($F435),0))-DQ435-FO435)</f>
        <v>0</v>
      </c>
      <c r="HN435" s="48" t="n">
        <f aca="false">IF((HN434*(1+HN$5/Setup!$C$36)+IF($V435=47,N($F435),0))-DR435-FP435&lt;0.005,0,(HN434*(1+HN$5/Setup!$C$36)+IF($V435=47,N($F435),0))-DR435-FP435)</f>
        <v>0</v>
      </c>
      <c r="HO435" s="48" t="n">
        <f aca="false">IF((HO434*(1+HO$5/Setup!$C$36)+IF($V435=48,N($F435),0))-DS435-FQ435&lt;0.005,0,(HO434*(1+HO$5/Setup!$C$36)+IF($V435=48,N($F435),0))-DS435-FQ435)</f>
        <v>0</v>
      </c>
      <c r="HP435" s="48" t="n">
        <f aca="false">IF((HP434*(1+HP$5/Setup!$C$36)+IF($V435=49,N($F435),0))-DT435-FR435&lt;0.005,0,(HP434*(1+HP$5/Setup!$C$36)+IF($V435=49,N($F435),0))-DT435-FR435)</f>
        <v>0</v>
      </c>
      <c r="HQ435" s="48" t="n">
        <f aca="false">IF((HQ434*(1+HQ$5/Setup!$C$36)+IF($V435=50,N($F435),0))-DU435-FS435&lt;0.005,0,(HQ434*(1+HQ$5/Setup!$C$36)+IF($V435=50,N($F435),0))-DU435-FS435)</f>
        <v>0</v>
      </c>
    </row>
    <row r="436" customFormat="false" ht="15" hidden="false" customHeight="false" outlineLevel="0" collapsed="false">
      <c r="A436" s="44" t="n">
        <v>428</v>
      </c>
      <c r="B436" s="45" t="n">
        <f aca="false">IF(Setup!$C$7="Every month",EDATE(Setup!$C$8,($A436-1)),IF(Setup!$C$7="Twice a month",DATE(YEAR(Setup!$C$8),MONTH(Setup!$C$8)+INT((($A436-1)+Setup!$C$41)/2),MIN(IF(MOD(($A436-1)+Setup!$C$41,2)=0,Setup!$C$39,Setup!$C$40),DAY(EOMONTH(DATE(YEAR(Setup!$C$8),MONTH(Setup!$C$8)+INT((($A436-1)+Setup!$C$41)/2),1),0)))),Setup!$C$8+($A436-1)*IF(Setup!$C$7="Every week",7,14)))</f>
        <v>52303</v>
      </c>
      <c r="C436" s="45" t="n">
        <f aca="false">IF(Setup!$C$7="Every month",EDATE(Setup!$C$8,$A436),IF(Setup!$C$7="Twice a month",DATE(YEAR(Setup!$C$8),MONTH(Setup!$C$8)+INT(($A436+Setup!$C$41)/2),MIN(IF(MOD($A436+Setup!$C$41,2)=0,Setup!$C$39,Setup!$C$40),DAY(EOMONTH(DATE(YEAR(Setup!$C$8),MONTH(Setup!$C$8)+INT(($A436+Setup!$C$41)/2),1),0)))),Setup!$C$8+$A436*IF(Setup!$C$7="Every week",7,14)))</f>
        <v>52317</v>
      </c>
      <c r="D436" s="46"/>
      <c r="E436" s="47"/>
      <c r="F436" s="47"/>
      <c r="G436" s="47"/>
      <c r="H436" s="47"/>
      <c r="I436" s="48" t="n">
        <f aca="false">N(Setup!$C$11)+N(E436)</f>
        <v>100</v>
      </c>
      <c r="J436" s="48" t="n">
        <f aca="false">MIN(Setup!$C$37,MAX(I436,0))</f>
        <v>9.23076923076923</v>
      </c>
      <c r="K436" s="48" t="n">
        <f aca="false">MIN(MAX(N(Setup!$C$14)-L435,0),MAX(I436-J436,0))</f>
        <v>0</v>
      </c>
      <c r="L436" s="48" t="n">
        <f aca="false">L435+K436-N(G436)</f>
        <v>500</v>
      </c>
      <c r="M436" s="48" t="n">
        <f aca="false">M435+J436-N(H436)</f>
        <v>3950.7692307692</v>
      </c>
      <c r="N436" s="48" t="n">
        <f aca="false">SUM(BX436:DU436)</f>
        <v>0</v>
      </c>
      <c r="O436" s="48" t="n">
        <f aca="false">SUM(Z436:BW436)-N436</f>
        <v>40</v>
      </c>
      <c r="P436" s="48" t="n">
        <f aca="false">MAX(I436-J436-K436,0)+O436</f>
        <v>130.769230769231</v>
      </c>
      <c r="Q436" s="48" t="n">
        <f aca="false">SUM(DV436:FS436)</f>
        <v>0</v>
      </c>
      <c r="R436" s="49" t="n">
        <f aca="false">N436+J436+K436+Q436</f>
        <v>9.23076923076923</v>
      </c>
      <c r="S436" s="48" t="n">
        <f aca="false">T436-T435-N(F436)+N436+Q436</f>
        <v>0</v>
      </c>
      <c r="T436" s="49" t="n">
        <f aca="false">SUM(FT436:HQ436)</f>
        <v>0</v>
      </c>
      <c r="U436" s="44" t="str">
        <f aca="false">IF(T435&lt;0.005,"",INDEX(Helpers!$C$2:$C$51,IF(_xlfn.MINIFS($DV$6:$FS$6,DV436:FS436,"&gt;0.005")=0,V436,_xlfn.MINIFS($DV$6:$FS$6,DV436:FS436,"&gt;0.005"))))</f>
        <v/>
      </c>
      <c r="V436" s="44" t="n">
        <f aca="false">IF(_xlfn.MINIFS($FT$6:$HQ$6,FT435:HQ435,"&gt;0.005")=0,1,_xlfn.MINIFS($FT$6:$HQ$6,FT435:HQ435,"&gt;0.005"))</f>
        <v>1</v>
      </c>
      <c r="W436" s="44" t="n">
        <f aca="false">IF(AND(D436&lt;&gt;"Paid",T435&gt;0.005),1,0)</f>
        <v>0</v>
      </c>
      <c r="X436" s="48" t="n">
        <f aca="false">SUMPRODUCT(((Helpers!$G$2:$G$51*(1+(Helpers!$D$2:$D$51+0.000000001)/12)^(($B436-Setup!$C$8)/(365.25/12))-Helpers!$E$2:$E$51*((1+(Helpers!$D$2:$D$51+0.000000001)/12)^(($B436-Setup!$C$8)/(365.25/12))-1)/((Helpers!$D$2:$D$51+0.000000001)/12))&gt;0)*(Helpers!$G$2:$G$51*(1+(Helpers!$D$2:$D$51+0.000000001)/12)^(($B436-Setup!$C$8)/(365.25/12))-Helpers!$E$2:$E$51*((1+(Helpers!$D$2:$D$51+0.000000001)/12)^(($B436-Setup!$C$8)/(365.25/12))-1)/((Helpers!$D$2:$D$51+0.000000001)/12)))</f>
        <v>0</v>
      </c>
      <c r="Y436" s="48"/>
      <c r="Z436" s="48" t="n">
        <f aca="false">IF(OR(N(Z$5)=0,Z$6=""),0,Z$5*((DATE(YEAR($B436),MONTH($B436),MIN(Z$6,DAY(EOMONTH($B436,0))))&gt;=$B436)*(DATE(YEAR($B436),MONTH($B436),MIN(Z$6,DAY(EOMONTH($B436,0))))&lt;$C436)+(DATE(YEAR($B436),MONTH($B436)+1,MIN(Z$6,DAY(EOMONTH($B436,1))))&gt;=$B436)*(DATE(YEAR($B436),MONTH($B436)+1,MIN(Z$6,DAY(EOMONTH($B436,1))))&lt;$C436)))</f>
        <v>0</v>
      </c>
      <c r="AA436" s="48" t="n">
        <f aca="false">IF(OR(N(AA$5)=0,AA$6=""),0,AA$5*((DATE(YEAR($B436),MONTH($B436),MIN(AA$6,DAY(EOMONTH($B436,0))))&gt;=$B436)*(DATE(YEAR($B436),MONTH($B436),MIN(AA$6,DAY(EOMONTH($B436,0))))&lt;$C436)+(DATE(YEAR($B436),MONTH($B436)+1,MIN(AA$6,DAY(EOMONTH($B436,1))))&gt;=$B436)*(DATE(YEAR($B436),MONTH($B436)+1,MIN(AA$6,DAY(EOMONTH($B436,1))))&lt;$C436)))</f>
        <v>40</v>
      </c>
      <c r="AB436" s="48" t="n">
        <f aca="false">IF(OR(N(AB$5)=0,AB$6=""),0,AB$5*((DATE(YEAR($B436),MONTH($B436),MIN(AB$6,DAY(EOMONTH($B436,0))))&gt;=$B436)*(DATE(YEAR($B436),MONTH($B436),MIN(AB$6,DAY(EOMONTH($B436,0))))&lt;$C436)+(DATE(YEAR($B436),MONTH($B436)+1,MIN(AB$6,DAY(EOMONTH($B436,1))))&gt;=$B436)*(DATE(YEAR($B436),MONTH($B436)+1,MIN(AB$6,DAY(EOMONTH($B436,1))))&lt;$C436)))</f>
        <v>0</v>
      </c>
      <c r="AC436" s="48" t="n">
        <f aca="false">IF(OR(N(AC$5)=0,AC$6=""),0,AC$5*((DATE(YEAR($B436),MONTH($B436),MIN(AC$6,DAY(EOMONTH($B436,0))))&gt;=$B436)*(DATE(YEAR($B436),MONTH($B436),MIN(AC$6,DAY(EOMONTH($B436,0))))&lt;$C436)+(DATE(YEAR($B436),MONTH($B436)+1,MIN(AC$6,DAY(EOMONTH($B436,1))))&gt;=$B436)*(DATE(YEAR($B436),MONTH($B436)+1,MIN(AC$6,DAY(EOMONTH($B436,1))))&lt;$C436)))</f>
        <v>0</v>
      </c>
      <c r="AD436" s="48" t="n">
        <f aca="false">IF(OR(N(AD$5)=0,AD$6=""),0,AD$5*((DATE(YEAR($B436),MONTH($B436),MIN(AD$6,DAY(EOMONTH($B436,0))))&gt;=$B436)*(DATE(YEAR($B436),MONTH($B436),MIN(AD$6,DAY(EOMONTH($B436,0))))&lt;$C436)+(DATE(YEAR($B436),MONTH($B436)+1,MIN(AD$6,DAY(EOMONTH($B436,1))))&gt;=$B436)*(DATE(YEAR($B436),MONTH($B436)+1,MIN(AD$6,DAY(EOMONTH($B436,1))))&lt;$C436)))</f>
        <v>0</v>
      </c>
      <c r="AE436" s="48" t="n">
        <f aca="false">IF(OR(N(AE$5)=0,AE$6=""),0,AE$5*((DATE(YEAR($B436),MONTH($B436),MIN(AE$6,DAY(EOMONTH($B436,0))))&gt;=$B436)*(DATE(YEAR($B436),MONTH($B436),MIN(AE$6,DAY(EOMONTH($B436,0))))&lt;$C436)+(DATE(YEAR($B436),MONTH($B436)+1,MIN(AE$6,DAY(EOMONTH($B436,1))))&gt;=$B436)*(DATE(YEAR($B436),MONTH($B436)+1,MIN(AE$6,DAY(EOMONTH($B436,1))))&lt;$C436)))</f>
        <v>0</v>
      </c>
      <c r="AF436" s="48" t="n">
        <f aca="false">IF(OR(N(AF$5)=0,AF$6=""),0,AF$5*((DATE(YEAR($B436),MONTH($B436),MIN(AF$6,DAY(EOMONTH($B436,0))))&gt;=$B436)*(DATE(YEAR($B436),MONTH($B436),MIN(AF$6,DAY(EOMONTH($B436,0))))&lt;$C436)+(DATE(YEAR($B436),MONTH($B436)+1,MIN(AF$6,DAY(EOMONTH($B436,1))))&gt;=$B436)*(DATE(YEAR($B436),MONTH($B436)+1,MIN(AF$6,DAY(EOMONTH($B436,1))))&lt;$C436)))</f>
        <v>0</v>
      </c>
      <c r="AG436" s="48" t="n">
        <f aca="false">IF(OR(N(AG$5)=0,AG$6=""),0,AG$5*((DATE(YEAR($B436),MONTH($B436),MIN(AG$6,DAY(EOMONTH($B436,0))))&gt;=$B436)*(DATE(YEAR($B436),MONTH($B436),MIN(AG$6,DAY(EOMONTH($B436,0))))&lt;$C436)+(DATE(YEAR($B436),MONTH($B436)+1,MIN(AG$6,DAY(EOMONTH($B436,1))))&gt;=$B436)*(DATE(YEAR($B436),MONTH($B436)+1,MIN(AG$6,DAY(EOMONTH($B436,1))))&lt;$C436)))</f>
        <v>0</v>
      </c>
      <c r="AH436" s="48" t="n">
        <f aca="false">IF(OR(N(AH$5)=0,AH$6=""),0,AH$5*((DATE(YEAR($B436),MONTH($B436),MIN(AH$6,DAY(EOMONTH($B436,0))))&gt;=$B436)*(DATE(YEAR($B436),MONTH($B436),MIN(AH$6,DAY(EOMONTH($B436,0))))&lt;$C436)+(DATE(YEAR($B436),MONTH($B436)+1,MIN(AH$6,DAY(EOMONTH($B436,1))))&gt;=$B436)*(DATE(YEAR($B436),MONTH($B436)+1,MIN(AH$6,DAY(EOMONTH($B436,1))))&lt;$C436)))</f>
        <v>0</v>
      </c>
      <c r="AI436" s="48" t="n">
        <f aca="false">IF(OR(N(AI$5)=0,AI$6=""),0,AI$5*((DATE(YEAR($B436),MONTH($B436),MIN(AI$6,DAY(EOMONTH($B436,0))))&gt;=$B436)*(DATE(YEAR($B436),MONTH($B436),MIN(AI$6,DAY(EOMONTH($B436,0))))&lt;$C436)+(DATE(YEAR($B436),MONTH($B436)+1,MIN(AI$6,DAY(EOMONTH($B436,1))))&gt;=$B436)*(DATE(YEAR($B436),MONTH($B436)+1,MIN(AI$6,DAY(EOMONTH($B436,1))))&lt;$C436)))</f>
        <v>0</v>
      </c>
      <c r="AJ436" s="48" t="n">
        <f aca="false">IF(OR(N(AJ$5)=0,AJ$6=""),0,AJ$5*((DATE(YEAR($B436),MONTH($B436),MIN(AJ$6,DAY(EOMONTH($B436,0))))&gt;=$B436)*(DATE(YEAR($B436),MONTH($B436),MIN(AJ$6,DAY(EOMONTH($B436,0))))&lt;$C436)+(DATE(YEAR($B436),MONTH($B436)+1,MIN(AJ$6,DAY(EOMONTH($B436,1))))&gt;=$B436)*(DATE(YEAR($B436),MONTH($B436)+1,MIN(AJ$6,DAY(EOMONTH($B436,1))))&lt;$C436)))</f>
        <v>0</v>
      </c>
      <c r="AK436" s="48" t="n">
        <f aca="false">IF(OR(N(AK$5)=0,AK$6=""),0,AK$5*((DATE(YEAR($B436),MONTH($B436),MIN(AK$6,DAY(EOMONTH($B436,0))))&gt;=$B436)*(DATE(YEAR($B436),MONTH($B436),MIN(AK$6,DAY(EOMONTH($B436,0))))&lt;$C436)+(DATE(YEAR($B436),MONTH($B436)+1,MIN(AK$6,DAY(EOMONTH($B436,1))))&gt;=$B436)*(DATE(YEAR($B436),MONTH($B436)+1,MIN(AK$6,DAY(EOMONTH($B436,1))))&lt;$C436)))</f>
        <v>0</v>
      </c>
      <c r="AL436" s="48" t="n">
        <f aca="false">IF(OR(N(AL$5)=0,AL$6=""),0,AL$5*((DATE(YEAR($B436),MONTH($B436),MIN(AL$6,DAY(EOMONTH($B436,0))))&gt;=$B436)*(DATE(YEAR($B436),MONTH($B436),MIN(AL$6,DAY(EOMONTH($B436,0))))&lt;$C436)+(DATE(YEAR($B436),MONTH($B436)+1,MIN(AL$6,DAY(EOMONTH($B436,1))))&gt;=$B436)*(DATE(YEAR($B436),MONTH($B436)+1,MIN(AL$6,DAY(EOMONTH($B436,1))))&lt;$C436)))</f>
        <v>0</v>
      </c>
      <c r="AM436" s="48" t="n">
        <f aca="false">IF(OR(N(AM$5)=0,AM$6=""),0,AM$5*((DATE(YEAR($B436),MONTH($B436),MIN(AM$6,DAY(EOMONTH($B436,0))))&gt;=$B436)*(DATE(YEAR($B436),MONTH($B436),MIN(AM$6,DAY(EOMONTH($B436,0))))&lt;$C436)+(DATE(YEAR($B436),MONTH($B436)+1,MIN(AM$6,DAY(EOMONTH($B436,1))))&gt;=$B436)*(DATE(YEAR($B436),MONTH($B436)+1,MIN(AM$6,DAY(EOMONTH($B436,1))))&lt;$C436)))</f>
        <v>0</v>
      </c>
      <c r="AN436" s="48" t="n">
        <f aca="false">IF(OR(N(AN$5)=0,AN$6=""),0,AN$5*((DATE(YEAR($B436),MONTH($B436),MIN(AN$6,DAY(EOMONTH($B436,0))))&gt;=$B436)*(DATE(YEAR($B436),MONTH($B436),MIN(AN$6,DAY(EOMONTH($B436,0))))&lt;$C436)+(DATE(YEAR($B436),MONTH($B436)+1,MIN(AN$6,DAY(EOMONTH($B436,1))))&gt;=$B436)*(DATE(YEAR($B436),MONTH($B436)+1,MIN(AN$6,DAY(EOMONTH($B436,1))))&lt;$C436)))</f>
        <v>0</v>
      </c>
      <c r="AO436" s="48" t="n">
        <f aca="false">IF(OR(N(AO$5)=0,AO$6=""),0,AO$5*((DATE(YEAR($B436),MONTH($B436),MIN(AO$6,DAY(EOMONTH($B436,0))))&gt;=$B436)*(DATE(YEAR($B436),MONTH($B436),MIN(AO$6,DAY(EOMONTH($B436,0))))&lt;$C436)+(DATE(YEAR($B436),MONTH($B436)+1,MIN(AO$6,DAY(EOMONTH($B436,1))))&gt;=$B436)*(DATE(YEAR($B436),MONTH($B436)+1,MIN(AO$6,DAY(EOMONTH($B436,1))))&lt;$C436)))</f>
        <v>0</v>
      </c>
      <c r="AP436" s="48" t="n">
        <f aca="false">IF(OR(N(AP$5)=0,AP$6=""),0,AP$5*((DATE(YEAR($B436),MONTH($B436),MIN(AP$6,DAY(EOMONTH($B436,0))))&gt;=$B436)*(DATE(YEAR($B436),MONTH($B436),MIN(AP$6,DAY(EOMONTH($B436,0))))&lt;$C436)+(DATE(YEAR($B436),MONTH($B436)+1,MIN(AP$6,DAY(EOMONTH($B436,1))))&gt;=$B436)*(DATE(YEAR($B436),MONTH($B436)+1,MIN(AP$6,DAY(EOMONTH($B436,1))))&lt;$C436)))</f>
        <v>0</v>
      </c>
      <c r="AQ436" s="48" t="n">
        <f aca="false">IF(OR(N(AQ$5)=0,AQ$6=""),0,AQ$5*((DATE(YEAR($B436),MONTH($B436),MIN(AQ$6,DAY(EOMONTH($B436,0))))&gt;=$B436)*(DATE(YEAR($B436),MONTH($B436),MIN(AQ$6,DAY(EOMONTH($B436,0))))&lt;$C436)+(DATE(YEAR($B436),MONTH($B436)+1,MIN(AQ$6,DAY(EOMONTH($B436,1))))&gt;=$B436)*(DATE(YEAR($B436),MONTH($B436)+1,MIN(AQ$6,DAY(EOMONTH($B436,1))))&lt;$C436)))</f>
        <v>0</v>
      </c>
      <c r="AR436" s="48" t="n">
        <f aca="false">IF(OR(N(AR$5)=0,AR$6=""),0,AR$5*((DATE(YEAR($B436),MONTH($B436),MIN(AR$6,DAY(EOMONTH($B436,0))))&gt;=$B436)*(DATE(YEAR($B436),MONTH($B436),MIN(AR$6,DAY(EOMONTH($B436,0))))&lt;$C436)+(DATE(YEAR($B436),MONTH($B436)+1,MIN(AR$6,DAY(EOMONTH($B436,1))))&gt;=$B436)*(DATE(YEAR($B436),MONTH($B436)+1,MIN(AR$6,DAY(EOMONTH($B436,1))))&lt;$C436)))</f>
        <v>0</v>
      </c>
      <c r="AS436" s="48" t="n">
        <f aca="false">IF(OR(N(AS$5)=0,AS$6=""),0,AS$5*((DATE(YEAR($B436),MONTH($B436),MIN(AS$6,DAY(EOMONTH($B436,0))))&gt;=$B436)*(DATE(YEAR($B436),MONTH($B436),MIN(AS$6,DAY(EOMONTH($B436,0))))&lt;$C436)+(DATE(YEAR($B436),MONTH($B436)+1,MIN(AS$6,DAY(EOMONTH($B436,1))))&gt;=$B436)*(DATE(YEAR($B436),MONTH($B436)+1,MIN(AS$6,DAY(EOMONTH($B436,1))))&lt;$C436)))</f>
        <v>0</v>
      </c>
      <c r="AT436" s="48" t="n">
        <f aca="false">IF(OR(N(AT$5)=0,AT$6=""),0,AT$5*((DATE(YEAR($B436),MONTH($B436),MIN(AT$6,DAY(EOMONTH($B436,0))))&gt;=$B436)*(DATE(YEAR($B436),MONTH($B436),MIN(AT$6,DAY(EOMONTH($B436,0))))&lt;$C436)+(DATE(YEAR($B436),MONTH($B436)+1,MIN(AT$6,DAY(EOMONTH($B436,1))))&gt;=$B436)*(DATE(YEAR($B436),MONTH($B436)+1,MIN(AT$6,DAY(EOMONTH($B436,1))))&lt;$C436)))</f>
        <v>0</v>
      </c>
      <c r="AU436" s="48" t="n">
        <f aca="false">IF(OR(N(AU$5)=0,AU$6=""),0,AU$5*((DATE(YEAR($B436),MONTH($B436),MIN(AU$6,DAY(EOMONTH($B436,0))))&gt;=$B436)*(DATE(YEAR($B436),MONTH($B436),MIN(AU$6,DAY(EOMONTH($B436,0))))&lt;$C436)+(DATE(YEAR($B436),MONTH($B436)+1,MIN(AU$6,DAY(EOMONTH($B436,1))))&gt;=$B436)*(DATE(YEAR($B436),MONTH($B436)+1,MIN(AU$6,DAY(EOMONTH($B436,1))))&lt;$C436)))</f>
        <v>0</v>
      </c>
      <c r="AV436" s="48" t="n">
        <f aca="false">IF(OR(N(AV$5)=0,AV$6=""),0,AV$5*((DATE(YEAR($B436),MONTH($B436),MIN(AV$6,DAY(EOMONTH($B436,0))))&gt;=$B436)*(DATE(YEAR($B436),MONTH($B436),MIN(AV$6,DAY(EOMONTH($B436,0))))&lt;$C436)+(DATE(YEAR($B436),MONTH($B436)+1,MIN(AV$6,DAY(EOMONTH($B436,1))))&gt;=$B436)*(DATE(YEAR($B436),MONTH($B436)+1,MIN(AV$6,DAY(EOMONTH($B436,1))))&lt;$C436)))</f>
        <v>0</v>
      </c>
      <c r="AW436" s="48" t="n">
        <f aca="false">IF(OR(N(AW$5)=0,AW$6=""),0,AW$5*((DATE(YEAR($B436),MONTH($B436),MIN(AW$6,DAY(EOMONTH($B436,0))))&gt;=$B436)*(DATE(YEAR($B436),MONTH($B436),MIN(AW$6,DAY(EOMONTH($B436,0))))&lt;$C436)+(DATE(YEAR($B436),MONTH($B436)+1,MIN(AW$6,DAY(EOMONTH($B436,1))))&gt;=$B436)*(DATE(YEAR($B436),MONTH($B436)+1,MIN(AW$6,DAY(EOMONTH($B436,1))))&lt;$C436)))</f>
        <v>0</v>
      </c>
      <c r="AX436" s="48" t="n">
        <f aca="false">IF(OR(N(AX$5)=0,AX$6=""),0,AX$5*((DATE(YEAR($B436),MONTH($B436),MIN(AX$6,DAY(EOMONTH($B436,0))))&gt;=$B436)*(DATE(YEAR($B436),MONTH($B436),MIN(AX$6,DAY(EOMONTH($B436,0))))&lt;$C436)+(DATE(YEAR($B436),MONTH($B436)+1,MIN(AX$6,DAY(EOMONTH($B436,1))))&gt;=$B436)*(DATE(YEAR($B436),MONTH($B436)+1,MIN(AX$6,DAY(EOMONTH($B436,1))))&lt;$C436)))</f>
        <v>0</v>
      </c>
      <c r="AY436" s="48" t="n">
        <f aca="false">IF(OR(N(AY$5)=0,AY$6=""),0,AY$5*((DATE(YEAR($B436),MONTH($B436),MIN(AY$6,DAY(EOMONTH($B436,0))))&gt;=$B436)*(DATE(YEAR($B436),MONTH($B436),MIN(AY$6,DAY(EOMONTH($B436,0))))&lt;$C436)+(DATE(YEAR($B436),MONTH($B436)+1,MIN(AY$6,DAY(EOMONTH($B436,1))))&gt;=$B436)*(DATE(YEAR($B436),MONTH($B436)+1,MIN(AY$6,DAY(EOMONTH($B436,1))))&lt;$C436)))</f>
        <v>0</v>
      </c>
      <c r="AZ436" s="48" t="n">
        <f aca="false">IF(OR(N(AZ$5)=0,AZ$6=""),0,AZ$5*((DATE(YEAR($B436),MONTH($B436),MIN(AZ$6,DAY(EOMONTH($B436,0))))&gt;=$B436)*(DATE(YEAR($B436),MONTH($B436),MIN(AZ$6,DAY(EOMONTH($B436,0))))&lt;$C436)+(DATE(YEAR($B436),MONTH($B436)+1,MIN(AZ$6,DAY(EOMONTH($B436,1))))&gt;=$B436)*(DATE(YEAR($B436),MONTH($B436)+1,MIN(AZ$6,DAY(EOMONTH($B436,1))))&lt;$C436)))</f>
        <v>0</v>
      </c>
      <c r="BA436" s="48" t="n">
        <f aca="false">IF(OR(N(BA$5)=0,BA$6=""),0,BA$5*((DATE(YEAR($B436),MONTH($B436),MIN(BA$6,DAY(EOMONTH($B436,0))))&gt;=$B436)*(DATE(YEAR($B436),MONTH($B436),MIN(BA$6,DAY(EOMONTH($B436,0))))&lt;$C436)+(DATE(YEAR($B436),MONTH($B436)+1,MIN(BA$6,DAY(EOMONTH($B436,1))))&gt;=$B436)*(DATE(YEAR($B436),MONTH($B436)+1,MIN(BA$6,DAY(EOMONTH($B436,1))))&lt;$C436)))</f>
        <v>0</v>
      </c>
      <c r="BB436" s="48" t="n">
        <f aca="false">IF(OR(N(BB$5)=0,BB$6=""),0,BB$5*((DATE(YEAR($B436),MONTH($B436),MIN(BB$6,DAY(EOMONTH($B436,0))))&gt;=$B436)*(DATE(YEAR($B436),MONTH($B436),MIN(BB$6,DAY(EOMONTH($B436,0))))&lt;$C436)+(DATE(YEAR($B436),MONTH($B436)+1,MIN(BB$6,DAY(EOMONTH($B436,1))))&gt;=$B436)*(DATE(YEAR($B436),MONTH($B436)+1,MIN(BB$6,DAY(EOMONTH($B436,1))))&lt;$C436)))</f>
        <v>0</v>
      </c>
      <c r="BC436" s="48" t="n">
        <f aca="false">IF(OR(N(BC$5)=0,BC$6=""),0,BC$5*((DATE(YEAR($B436),MONTH($B436),MIN(BC$6,DAY(EOMONTH($B436,0))))&gt;=$B436)*(DATE(YEAR($B436),MONTH($B436),MIN(BC$6,DAY(EOMONTH($B436,0))))&lt;$C436)+(DATE(YEAR($B436),MONTH($B436)+1,MIN(BC$6,DAY(EOMONTH($B436,1))))&gt;=$B436)*(DATE(YEAR($B436),MONTH($B436)+1,MIN(BC$6,DAY(EOMONTH($B436,1))))&lt;$C436)))</f>
        <v>0</v>
      </c>
      <c r="BD436" s="48" t="n">
        <f aca="false">IF(OR(N(BD$5)=0,BD$6=""),0,BD$5*((DATE(YEAR($B436),MONTH($B436),MIN(BD$6,DAY(EOMONTH($B436,0))))&gt;=$B436)*(DATE(YEAR($B436),MONTH($B436),MIN(BD$6,DAY(EOMONTH($B436,0))))&lt;$C436)+(DATE(YEAR($B436),MONTH($B436)+1,MIN(BD$6,DAY(EOMONTH($B436,1))))&gt;=$B436)*(DATE(YEAR($B436),MONTH($B436)+1,MIN(BD$6,DAY(EOMONTH($B436,1))))&lt;$C436)))</f>
        <v>0</v>
      </c>
      <c r="BE436" s="48" t="n">
        <f aca="false">IF(OR(N(BE$5)=0,BE$6=""),0,BE$5*((DATE(YEAR($B436),MONTH($B436),MIN(BE$6,DAY(EOMONTH($B436,0))))&gt;=$B436)*(DATE(YEAR($B436),MONTH($B436),MIN(BE$6,DAY(EOMONTH($B436,0))))&lt;$C436)+(DATE(YEAR($B436),MONTH($B436)+1,MIN(BE$6,DAY(EOMONTH($B436,1))))&gt;=$B436)*(DATE(YEAR($B436),MONTH($B436)+1,MIN(BE$6,DAY(EOMONTH($B436,1))))&lt;$C436)))</f>
        <v>0</v>
      </c>
      <c r="BF436" s="48" t="n">
        <f aca="false">IF(OR(N(BF$5)=0,BF$6=""),0,BF$5*((DATE(YEAR($B436),MONTH($B436),MIN(BF$6,DAY(EOMONTH($B436,0))))&gt;=$B436)*(DATE(YEAR($B436),MONTH($B436),MIN(BF$6,DAY(EOMONTH($B436,0))))&lt;$C436)+(DATE(YEAR($B436),MONTH($B436)+1,MIN(BF$6,DAY(EOMONTH($B436,1))))&gt;=$B436)*(DATE(YEAR($B436),MONTH($B436)+1,MIN(BF$6,DAY(EOMONTH($B436,1))))&lt;$C436)))</f>
        <v>0</v>
      </c>
      <c r="BG436" s="48" t="n">
        <f aca="false">IF(OR(N(BG$5)=0,BG$6=""),0,BG$5*((DATE(YEAR($B436),MONTH($B436),MIN(BG$6,DAY(EOMONTH($B436,0))))&gt;=$B436)*(DATE(YEAR($B436),MONTH($B436),MIN(BG$6,DAY(EOMONTH($B436,0))))&lt;$C436)+(DATE(YEAR($B436),MONTH($B436)+1,MIN(BG$6,DAY(EOMONTH($B436,1))))&gt;=$B436)*(DATE(YEAR($B436),MONTH($B436)+1,MIN(BG$6,DAY(EOMONTH($B436,1))))&lt;$C436)))</f>
        <v>0</v>
      </c>
      <c r="BH436" s="48" t="n">
        <f aca="false">IF(OR(N(BH$5)=0,BH$6=""),0,BH$5*((DATE(YEAR($B436),MONTH($B436),MIN(BH$6,DAY(EOMONTH($B436,0))))&gt;=$B436)*(DATE(YEAR($B436),MONTH($B436),MIN(BH$6,DAY(EOMONTH($B436,0))))&lt;$C436)+(DATE(YEAR($B436),MONTH($B436)+1,MIN(BH$6,DAY(EOMONTH($B436,1))))&gt;=$B436)*(DATE(YEAR($B436),MONTH($B436)+1,MIN(BH$6,DAY(EOMONTH($B436,1))))&lt;$C436)))</f>
        <v>0</v>
      </c>
      <c r="BI436" s="48" t="n">
        <f aca="false">IF(OR(N(BI$5)=0,BI$6=""),0,BI$5*((DATE(YEAR($B436),MONTH($B436),MIN(BI$6,DAY(EOMONTH($B436,0))))&gt;=$B436)*(DATE(YEAR($B436),MONTH($B436),MIN(BI$6,DAY(EOMONTH($B436,0))))&lt;$C436)+(DATE(YEAR($B436),MONTH($B436)+1,MIN(BI$6,DAY(EOMONTH($B436,1))))&gt;=$B436)*(DATE(YEAR($B436),MONTH($B436)+1,MIN(BI$6,DAY(EOMONTH($B436,1))))&lt;$C436)))</f>
        <v>0</v>
      </c>
      <c r="BJ436" s="48" t="n">
        <f aca="false">IF(OR(N(BJ$5)=0,BJ$6=""),0,BJ$5*((DATE(YEAR($B436),MONTH($B436),MIN(BJ$6,DAY(EOMONTH($B436,0))))&gt;=$B436)*(DATE(YEAR($B436),MONTH($B436),MIN(BJ$6,DAY(EOMONTH($B436,0))))&lt;$C436)+(DATE(YEAR($B436),MONTH($B436)+1,MIN(BJ$6,DAY(EOMONTH($B436,1))))&gt;=$B436)*(DATE(YEAR($B436),MONTH($B436)+1,MIN(BJ$6,DAY(EOMONTH($B436,1))))&lt;$C436)))</f>
        <v>0</v>
      </c>
      <c r="BK436" s="48" t="n">
        <f aca="false">IF(OR(N(BK$5)=0,BK$6=""),0,BK$5*((DATE(YEAR($B436),MONTH($B436),MIN(BK$6,DAY(EOMONTH($B436,0))))&gt;=$B436)*(DATE(YEAR($B436),MONTH($B436),MIN(BK$6,DAY(EOMONTH($B436,0))))&lt;$C436)+(DATE(YEAR($B436),MONTH($B436)+1,MIN(BK$6,DAY(EOMONTH($B436,1))))&gt;=$B436)*(DATE(YEAR($B436),MONTH($B436)+1,MIN(BK$6,DAY(EOMONTH($B436,1))))&lt;$C436)))</f>
        <v>0</v>
      </c>
      <c r="BL436" s="48" t="n">
        <f aca="false">IF(OR(N(BL$5)=0,BL$6=""),0,BL$5*((DATE(YEAR($B436),MONTH($B436),MIN(BL$6,DAY(EOMONTH($B436,0))))&gt;=$B436)*(DATE(YEAR($B436),MONTH($B436),MIN(BL$6,DAY(EOMONTH($B436,0))))&lt;$C436)+(DATE(YEAR($B436),MONTH($B436)+1,MIN(BL$6,DAY(EOMONTH($B436,1))))&gt;=$B436)*(DATE(YEAR($B436),MONTH($B436)+1,MIN(BL$6,DAY(EOMONTH($B436,1))))&lt;$C436)))</f>
        <v>0</v>
      </c>
      <c r="BM436" s="48" t="n">
        <f aca="false">IF(OR(N(BM$5)=0,BM$6=""),0,BM$5*((DATE(YEAR($B436),MONTH($B436),MIN(BM$6,DAY(EOMONTH($B436,0))))&gt;=$B436)*(DATE(YEAR($B436),MONTH($B436),MIN(BM$6,DAY(EOMONTH($B436,0))))&lt;$C436)+(DATE(YEAR($B436),MONTH($B436)+1,MIN(BM$6,DAY(EOMONTH($B436,1))))&gt;=$B436)*(DATE(YEAR($B436),MONTH($B436)+1,MIN(BM$6,DAY(EOMONTH($B436,1))))&lt;$C436)))</f>
        <v>0</v>
      </c>
      <c r="BN436" s="48" t="n">
        <f aca="false">IF(OR(N(BN$5)=0,BN$6=""),0,BN$5*((DATE(YEAR($B436),MONTH($B436),MIN(BN$6,DAY(EOMONTH($B436,0))))&gt;=$B436)*(DATE(YEAR($B436),MONTH($B436),MIN(BN$6,DAY(EOMONTH($B436,0))))&lt;$C436)+(DATE(YEAR($B436),MONTH($B436)+1,MIN(BN$6,DAY(EOMONTH($B436,1))))&gt;=$B436)*(DATE(YEAR($B436),MONTH($B436)+1,MIN(BN$6,DAY(EOMONTH($B436,1))))&lt;$C436)))</f>
        <v>0</v>
      </c>
      <c r="BO436" s="48" t="n">
        <f aca="false">IF(OR(N(BO$5)=0,BO$6=""),0,BO$5*((DATE(YEAR($B436),MONTH($B436),MIN(BO$6,DAY(EOMONTH($B436,0))))&gt;=$B436)*(DATE(YEAR($B436),MONTH($B436),MIN(BO$6,DAY(EOMONTH($B436,0))))&lt;$C436)+(DATE(YEAR($B436),MONTH($B436)+1,MIN(BO$6,DAY(EOMONTH($B436,1))))&gt;=$B436)*(DATE(YEAR($B436),MONTH($B436)+1,MIN(BO$6,DAY(EOMONTH($B436,1))))&lt;$C436)))</f>
        <v>0</v>
      </c>
      <c r="BP436" s="48" t="n">
        <f aca="false">IF(OR(N(BP$5)=0,BP$6=""),0,BP$5*((DATE(YEAR($B436),MONTH($B436),MIN(BP$6,DAY(EOMONTH($B436,0))))&gt;=$B436)*(DATE(YEAR($B436),MONTH($B436),MIN(BP$6,DAY(EOMONTH($B436,0))))&lt;$C436)+(DATE(YEAR($B436),MONTH($B436)+1,MIN(BP$6,DAY(EOMONTH($B436,1))))&gt;=$B436)*(DATE(YEAR($B436),MONTH($B436)+1,MIN(BP$6,DAY(EOMONTH($B436,1))))&lt;$C436)))</f>
        <v>0</v>
      </c>
      <c r="BQ436" s="48" t="n">
        <f aca="false">IF(OR(N(BQ$5)=0,BQ$6=""),0,BQ$5*((DATE(YEAR($B436),MONTH($B436),MIN(BQ$6,DAY(EOMONTH($B436,0))))&gt;=$B436)*(DATE(YEAR($B436),MONTH($B436),MIN(BQ$6,DAY(EOMONTH($B436,0))))&lt;$C436)+(DATE(YEAR($B436),MONTH($B436)+1,MIN(BQ$6,DAY(EOMONTH($B436,1))))&gt;=$B436)*(DATE(YEAR($B436),MONTH($B436)+1,MIN(BQ$6,DAY(EOMONTH($B436,1))))&lt;$C436)))</f>
        <v>0</v>
      </c>
      <c r="BR436" s="48" t="n">
        <f aca="false">IF(OR(N(BR$5)=0,BR$6=""),0,BR$5*((DATE(YEAR($B436),MONTH($B436),MIN(BR$6,DAY(EOMONTH($B436,0))))&gt;=$B436)*(DATE(YEAR($B436),MONTH($B436),MIN(BR$6,DAY(EOMONTH($B436,0))))&lt;$C436)+(DATE(YEAR($B436),MONTH($B436)+1,MIN(BR$6,DAY(EOMONTH($B436,1))))&gt;=$B436)*(DATE(YEAR($B436),MONTH($B436)+1,MIN(BR$6,DAY(EOMONTH($B436,1))))&lt;$C436)))</f>
        <v>0</v>
      </c>
      <c r="BS436" s="48" t="n">
        <f aca="false">IF(OR(N(BS$5)=0,BS$6=""),0,BS$5*((DATE(YEAR($B436),MONTH($B436),MIN(BS$6,DAY(EOMONTH($B436,0))))&gt;=$B436)*(DATE(YEAR($B436),MONTH($B436),MIN(BS$6,DAY(EOMONTH($B436,0))))&lt;$C436)+(DATE(YEAR($B436),MONTH($B436)+1,MIN(BS$6,DAY(EOMONTH($B436,1))))&gt;=$B436)*(DATE(YEAR($B436),MONTH($B436)+1,MIN(BS$6,DAY(EOMONTH($B436,1))))&lt;$C436)))</f>
        <v>0</v>
      </c>
      <c r="BT436" s="48" t="n">
        <f aca="false">IF(OR(N(BT$5)=0,BT$6=""),0,BT$5*((DATE(YEAR($B436),MONTH($B436),MIN(BT$6,DAY(EOMONTH($B436,0))))&gt;=$B436)*(DATE(YEAR($B436),MONTH($B436),MIN(BT$6,DAY(EOMONTH($B436,0))))&lt;$C436)+(DATE(YEAR($B436),MONTH($B436)+1,MIN(BT$6,DAY(EOMONTH($B436,1))))&gt;=$B436)*(DATE(YEAR($B436),MONTH($B436)+1,MIN(BT$6,DAY(EOMONTH($B436,1))))&lt;$C436)))</f>
        <v>0</v>
      </c>
      <c r="BU436" s="48" t="n">
        <f aca="false">IF(OR(N(BU$5)=0,BU$6=""),0,BU$5*((DATE(YEAR($B436),MONTH($B436),MIN(BU$6,DAY(EOMONTH($B436,0))))&gt;=$B436)*(DATE(YEAR($B436),MONTH($B436),MIN(BU$6,DAY(EOMONTH($B436,0))))&lt;$C436)+(DATE(YEAR($B436),MONTH($B436)+1,MIN(BU$6,DAY(EOMONTH($B436,1))))&gt;=$B436)*(DATE(YEAR($B436),MONTH($B436)+1,MIN(BU$6,DAY(EOMONTH($B436,1))))&lt;$C436)))</f>
        <v>0</v>
      </c>
      <c r="BV436" s="48" t="n">
        <f aca="false">IF(OR(N(BV$5)=0,BV$6=""),0,BV$5*((DATE(YEAR($B436),MONTH($B436),MIN(BV$6,DAY(EOMONTH($B436,0))))&gt;=$B436)*(DATE(YEAR($B436),MONTH($B436),MIN(BV$6,DAY(EOMONTH($B436,0))))&lt;$C436)+(DATE(YEAR($B436),MONTH($B436)+1,MIN(BV$6,DAY(EOMONTH($B436,1))))&gt;=$B436)*(DATE(YEAR($B436),MONTH($B436)+1,MIN(BV$6,DAY(EOMONTH($B436,1))))&lt;$C436)))</f>
        <v>0</v>
      </c>
      <c r="BW436" s="48" t="n">
        <f aca="false">IF(OR(N(BW$5)=0,BW$6=""),0,BW$5*((DATE(YEAR($B436),MONTH($B436),MIN(BW$6,DAY(EOMONTH($B436,0))))&gt;=$B436)*(DATE(YEAR($B436),MONTH($B436),MIN(BW$6,DAY(EOMONTH($B436,0))))&lt;$C436)+(DATE(YEAR($B436),MONTH($B436)+1,MIN(BW$6,DAY(EOMONTH($B436,1))))&gt;=$B436)*(DATE(YEAR($B436),MONTH($B436)+1,MIN(BW$6,DAY(EOMONTH($B436,1))))&lt;$C436)))</f>
        <v>0</v>
      </c>
      <c r="BX436" s="48" t="n">
        <f aca="false">MIN(Z436,(FT435*(1+FT$5/Setup!$C$36)+IF($V436=1,N($F436),0)))</f>
        <v>0</v>
      </c>
      <c r="BY436" s="48" t="n">
        <f aca="false">MIN(AA436,(FU435*(1+FU$5/Setup!$C$36)+IF($V436=2,N($F436),0)))</f>
        <v>0</v>
      </c>
      <c r="BZ436" s="48" t="n">
        <f aca="false">MIN(AB436,(FV435*(1+FV$5/Setup!$C$36)+IF($V436=3,N($F436),0)))</f>
        <v>0</v>
      </c>
      <c r="CA436" s="48" t="n">
        <f aca="false">MIN(AC436,(FW435*(1+FW$5/Setup!$C$36)+IF($V436=4,N($F436),0)))</f>
        <v>0</v>
      </c>
      <c r="CB436" s="48" t="n">
        <f aca="false">MIN(AD436,(FX435*(1+FX$5/Setup!$C$36)+IF($V436=5,N($F436),0)))</f>
        <v>0</v>
      </c>
      <c r="CC436" s="48" t="n">
        <f aca="false">MIN(AE436,(FY435*(1+FY$5/Setup!$C$36)+IF($V436=6,N($F436),0)))</f>
        <v>0</v>
      </c>
      <c r="CD436" s="48" t="n">
        <f aca="false">MIN(AF436,(FZ435*(1+FZ$5/Setup!$C$36)+IF($V436=7,N($F436),0)))</f>
        <v>0</v>
      </c>
      <c r="CE436" s="48" t="n">
        <f aca="false">MIN(AG436,(GA435*(1+GA$5/Setup!$C$36)+IF($V436=8,N($F436),0)))</f>
        <v>0</v>
      </c>
      <c r="CF436" s="48" t="n">
        <f aca="false">MIN(AH436,(GB435*(1+GB$5/Setup!$C$36)+IF($V436=9,N($F436),0)))</f>
        <v>0</v>
      </c>
      <c r="CG436" s="48" t="n">
        <f aca="false">MIN(AI436,(GC435*(1+GC$5/Setup!$C$36)+IF($V436=10,N($F436),0)))</f>
        <v>0</v>
      </c>
      <c r="CH436" s="48" t="n">
        <f aca="false">MIN(AJ436,(GD435*(1+GD$5/Setup!$C$36)+IF($V436=11,N($F436),0)))</f>
        <v>0</v>
      </c>
      <c r="CI436" s="48" t="n">
        <f aca="false">MIN(AK436,(GE435*(1+GE$5/Setup!$C$36)+IF($V436=12,N($F436),0)))</f>
        <v>0</v>
      </c>
      <c r="CJ436" s="48" t="n">
        <f aca="false">MIN(AL436,(GF435*(1+GF$5/Setup!$C$36)+IF($V436=13,N($F436),0)))</f>
        <v>0</v>
      </c>
      <c r="CK436" s="48" t="n">
        <f aca="false">MIN(AM436,(GG435*(1+GG$5/Setup!$C$36)+IF($V436=14,N($F436),0)))</f>
        <v>0</v>
      </c>
      <c r="CL436" s="48" t="n">
        <f aca="false">MIN(AN436,(GH435*(1+GH$5/Setup!$C$36)+IF($V436=15,N($F436),0)))</f>
        <v>0</v>
      </c>
      <c r="CM436" s="48" t="n">
        <f aca="false">MIN(AO436,(GI435*(1+GI$5/Setup!$C$36)+IF($V436=16,N($F436),0)))</f>
        <v>0</v>
      </c>
      <c r="CN436" s="48" t="n">
        <f aca="false">MIN(AP436,(GJ435*(1+GJ$5/Setup!$C$36)+IF($V436=17,N($F436),0)))</f>
        <v>0</v>
      </c>
      <c r="CO436" s="48" t="n">
        <f aca="false">MIN(AQ436,(GK435*(1+GK$5/Setup!$C$36)+IF($V436=18,N($F436),0)))</f>
        <v>0</v>
      </c>
      <c r="CP436" s="48" t="n">
        <f aca="false">MIN(AR436,(GL435*(1+GL$5/Setup!$C$36)+IF($V436=19,N($F436),0)))</f>
        <v>0</v>
      </c>
      <c r="CQ436" s="48" t="n">
        <f aca="false">MIN(AS436,(GM435*(1+GM$5/Setup!$C$36)+IF($V436=20,N($F436),0)))</f>
        <v>0</v>
      </c>
      <c r="CR436" s="48" t="n">
        <f aca="false">MIN(AT436,(GN435*(1+GN$5/Setup!$C$36)+IF($V436=21,N($F436),0)))</f>
        <v>0</v>
      </c>
      <c r="CS436" s="48" t="n">
        <f aca="false">MIN(AU436,(GO435*(1+GO$5/Setup!$C$36)+IF($V436=22,N($F436),0)))</f>
        <v>0</v>
      </c>
      <c r="CT436" s="48" t="n">
        <f aca="false">MIN(AV436,(GP435*(1+GP$5/Setup!$C$36)+IF($V436=23,N($F436),0)))</f>
        <v>0</v>
      </c>
      <c r="CU436" s="48" t="n">
        <f aca="false">MIN(AW436,(GQ435*(1+GQ$5/Setup!$C$36)+IF($V436=24,N($F436),0)))</f>
        <v>0</v>
      </c>
      <c r="CV436" s="48" t="n">
        <f aca="false">MIN(AX436,(GR435*(1+GR$5/Setup!$C$36)+IF($V436=25,N($F436),0)))</f>
        <v>0</v>
      </c>
      <c r="CW436" s="48" t="n">
        <f aca="false">MIN(AY436,(GS435*(1+GS$5/Setup!$C$36)+IF($V436=26,N($F436),0)))</f>
        <v>0</v>
      </c>
      <c r="CX436" s="48" t="n">
        <f aca="false">MIN(AZ436,(GT435*(1+GT$5/Setup!$C$36)+IF($V436=27,N($F436),0)))</f>
        <v>0</v>
      </c>
      <c r="CY436" s="48" t="n">
        <f aca="false">MIN(BA436,(GU435*(1+GU$5/Setup!$C$36)+IF($V436=28,N($F436),0)))</f>
        <v>0</v>
      </c>
      <c r="CZ436" s="48" t="n">
        <f aca="false">MIN(BB436,(GV435*(1+GV$5/Setup!$C$36)+IF($V436=29,N($F436),0)))</f>
        <v>0</v>
      </c>
      <c r="DA436" s="48" t="n">
        <f aca="false">MIN(BC436,(GW435*(1+GW$5/Setup!$C$36)+IF($V436=30,N($F436),0)))</f>
        <v>0</v>
      </c>
      <c r="DB436" s="48" t="n">
        <f aca="false">MIN(BD436,(GX435*(1+GX$5/Setup!$C$36)+IF($V436=31,N($F436),0)))</f>
        <v>0</v>
      </c>
      <c r="DC436" s="48" t="n">
        <f aca="false">MIN(BE436,(GY435*(1+GY$5/Setup!$C$36)+IF($V436=32,N($F436),0)))</f>
        <v>0</v>
      </c>
      <c r="DD436" s="48" t="n">
        <f aca="false">MIN(BF436,(GZ435*(1+GZ$5/Setup!$C$36)+IF($V436=33,N($F436),0)))</f>
        <v>0</v>
      </c>
      <c r="DE436" s="48" t="n">
        <f aca="false">MIN(BG436,(HA435*(1+HA$5/Setup!$C$36)+IF($V436=34,N($F436),0)))</f>
        <v>0</v>
      </c>
      <c r="DF436" s="48" t="n">
        <f aca="false">MIN(BH436,(HB435*(1+HB$5/Setup!$C$36)+IF($V436=35,N($F436),0)))</f>
        <v>0</v>
      </c>
      <c r="DG436" s="48" t="n">
        <f aca="false">MIN(BI436,(HC435*(1+HC$5/Setup!$C$36)+IF($V436=36,N($F436),0)))</f>
        <v>0</v>
      </c>
      <c r="DH436" s="48" t="n">
        <f aca="false">MIN(BJ436,(HD435*(1+HD$5/Setup!$C$36)+IF($V436=37,N($F436),0)))</f>
        <v>0</v>
      </c>
      <c r="DI436" s="48" t="n">
        <f aca="false">MIN(BK436,(HE435*(1+HE$5/Setup!$C$36)+IF($V436=38,N($F436),0)))</f>
        <v>0</v>
      </c>
      <c r="DJ436" s="48" t="n">
        <f aca="false">MIN(BL436,(HF435*(1+HF$5/Setup!$C$36)+IF($V436=39,N($F436),0)))</f>
        <v>0</v>
      </c>
      <c r="DK436" s="48" t="n">
        <f aca="false">MIN(BM436,(HG435*(1+HG$5/Setup!$C$36)+IF($V436=40,N($F436),0)))</f>
        <v>0</v>
      </c>
      <c r="DL436" s="48" t="n">
        <f aca="false">MIN(BN436,(HH435*(1+HH$5/Setup!$C$36)+IF($V436=41,N($F436),0)))</f>
        <v>0</v>
      </c>
      <c r="DM436" s="48" t="n">
        <f aca="false">MIN(BO436,(HI435*(1+HI$5/Setup!$C$36)+IF($V436=42,N($F436),0)))</f>
        <v>0</v>
      </c>
      <c r="DN436" s="48" t="n">
        <f aca="false">MIN(BP436,(HJ435*(1+HJ$5/Setup!$C$36)+IF($V436=43,N($F436),0)))</f>
        <v>0</v>
      </c>
      <c r="DO436" s="48" t="n">
        <f aca="false">MIN(BQ436,(HK435*(1+HK$5/Setup!$C$36)+IF($V436=44,N($F436),0)))</f>
        <v>0</v>
      </c>
      <c r="DP436" s="48" t="n">
        <f aca="false">MIN(BR436,(HL435*(1+HL$5/Setup!$C$36)+IF($V436=45,N($F436),0)))</f>
        <v>0</v>
      </c>
      <c r="DQ436" s="48" t="n">
        <f aca="false">MIN(BS436,(HM435*(1+HM$5/Setup!$C$36)+IF($V436=46,N($F436),0)))</f>
        <v>0</v>
      </c>
      <c r="DR436" s="48" t="n">
        <f aca="false">MIN(BT436,(HN435*(1+HN$5/Setup!$C$36)+IF($V436=47,N($F436),0)))</f>
        <v>0</v>
      </c>
      <c r="DS436" s="48" t="n">
        <f aca="false">MIN(BU436,(HO435*(1+HO$5/Setup!$C$36)+IF($V436=48,N($F436),0)))</f>
        <v>0</v>
      </c>
      <c r="DT436" s="48" t="n">
        <f aca="false">MIN(BV436,(HP435*(1+HP$5/Setup!$C$36)+IF($V436=49,N($F436),0)))</f>
        <v>0</v>
      </c>
      <c r="DU436" s="48" t="n">
        <f aca="false">MIN(BW436,(HQ435*(1+HQ$5/Setup!$C$36)+IF($V436=50,N($F436),0)))</f>
        <v>0</v>
      </c>
      <c r="DV436" s="48" t="n">
        <f aca="false">MIN(MAX((FT435*(1+FT$5/Setup!$C$36)+IF($V436=1,N($F436),0))-BX436,0),MAX($P436-0,0))</f>
        <v>0</v>
      </c>
      <c r="DW436" s="48" t="n">
        <f aca="false">MIN(MAX((FU435*(1+FU$5/Setup!$C$36)+IF($V436=2,N($F436),0))-BY436,0),MAX($P436-SUM(DV436:DV436),0))</f>
        <v>0</v>
      </c>
      <c r="DX436" s="48" t="n">
        <f aca="false">MIN(MAX((FV435*(1+FV$5/Setup!$C$36)+IF($V436=3,N($F436),0))-BZ436,0),MAX($P436-SUM(DV436:DW436),0))</f>
        <v>0</v>
      </c>
      <c r="DY436" s="48" t="n">
        <f aca="false">MIN(MAX((FW435*(1+FW$5/Setup!$C$36)+IF($V436=4,N($F436),0))-CA436,0),MAX($P436-SUM(DV436:DX436),0))</f>
        <v>0</v>
      </c>
      <c r="DZ436" s="48" t="n">
        <f aca="false">MIN(MAX((FX435*(1+FX$5/Setup!$C$36)+IF($V436=5,N($F436),0))-CB436,0),MAX($P436-SUM(DV436:DY436),0))</f>
        <v>0</v>
      </c>
      <c r="EA436" s="48" t="n">
        <f aca="false">MIN(MAX((FY435*(1+FY$5/Setup!$C$36)+IF($V436=6,N($F436),0))-CC436,0),MAX($P436-SUM(DV436:DZ436),0))</f>
        <v>0</v>
      </c>
      <c r="EB436" s="48" t="n">
        <f aca="false">MIN(MAX((FZ435*(1+FZ$5/Setup!$C$36)+IF($V436=7,N($F436),0))-CD436,0),MAX($P436-SUM(DV436:EA436),0))</f>
        <v>0</v>
      </c>
      <c r="EC436" s="48" t="n">
        <f aca="false">MIN(MAX((GA435*(1+GA$5/Setup!$C$36)+IF($V436=8,N($F436),0))-CE436,0),MAX($P436-SUM(DV436:EB436),0))</f>
        <v>0</v>
      </c>
      <c r="ED436" s="48" t="n">
        <f aca="false">MIN(MAX((GB435*(1+GB$5/Setup!$C$36)+IF($V436=9,N($F436),0))-CF436,0),MAX($P436-SUM(DV436:EC436),0))</f>
        <v>0</v>
      </c>
      <c r="EE436" s="48" t="n">
        <f aca="false">MIN(MAX((GC435*(1+GC$5/Setup!$C$36)+IF($V436=10,N($F436),0))-CG436,0),MAX($P436-SUM(DV436:ED436),0))</f>
        <v>0</v>
      </c>
      <c r="EF436" s="48" t="n">
        <f aca="false">MIN(MAX((GD435*(1+GD$5/Setup!$C$36)+IF($V436=11,N($F436),0))-CH436,0),MAX($P436-SUM(DV436:EE436),0))</f>
        <v>0</v>
      </c>
      <c r="EG436" s="48" t="n">
        <f aca="false">MIN(MAX((GE435*(1+GE$5/Setup!$C$36)+IF($V436=12,N($F436),0))-CI436,0),MAX($P436-SUM(DV436:EF436),0))</f>
        <v>0</v>
      </c>
      <c r="EH436" s="48" t="n">
        <f aca="false">MIN(MAX((GF435*(1+GF$5/Setup!$C$36)+IF($V436=13,N($F436),0))-CJ436,0),MAX($P436-SUM(DV436:EG436),0))</f>
        <v>0</v>
      </c>
      <c r="EI436" s="48" t="n">
        <f aca="false">MIN(MAX((GG435*(1+GG$5/Setup!$C$36)+IF($V436=14,N($F436),0))-CK436,0),MAX($P436-SUM(DV436:EH436),0))</f>
        <v>0</v>
      </c>
      <c r="EJ436" s="48" t="n">
        <f aca="false">MIN(MAX((GH435*(1+GH$5/Setup!$C$36)+IF($V436=15,N($F436),0))-CL436,0),MAX($P436-SUM(DV436:EI436),0))</f>
        <v>0</v>
      </c>
      <c r="EK436" s="48" t="n">
        <f aca="false">MIN(MAX((GI435*(1+GI$5/Setup!$C$36)+IF($V436=16,N($F436),0))-CM436,0),MAX($P436-SUM(DV436:EJ436),0))</f>
        <v>0</v>
      </c>
      <c r="EL436" s="48" t="n">
        <f aca="false">MIN(MAX((GJ435*(1+GJ$5/Setup!$C$36)+IF($V436=17,N($F436),0))-CN436,0),MAX($P436-SUM(DV436:EK436),0))</f>
        <v>0</v>
      </c>
      <c r="EM436" s="48" t="n">
        <f aca="false">MIN(MAX((GK435*(1+GK$5/Setup!$C$36)+IF($V436=18,N($F436),0))-CO436,0),MAX($P436-SUM(DV436:EL436),0))</f>
        <v>0</v>
      </c>
      <c r="EN436" s="48" t="n">
        <f aca="false">MIN(MAX((GL435*(1+GL$5/Setup!$C$36)+IF($V436=19,N($F436),0))-CP436,0),MAX($P436-SUM(DV436:EM436),0))</f>
        <v>0</v>
      </c>
      <c r="EO436" s="48" t="n">
        <f aca="false">MIN(MAX((GM435*(1+GM$5/Setup!$C$36)+IF($V436=20,N($F436),0))-CQ436,0),MAX($P436-SUM(DV436:EN436),0))</f>
        <v>0</v>
      </c>
      <c r="EP436" s="48" t="n">
        <f aca="false">MIN(MAX((GN435*(1+GN$5/Setup!$C$36)+IF($V436=21,N($F436),0))-CR436,0),MAX($P436-SUM(DV436:EO436),0))</f>
        <v>0</v>
      </c>
      <c r="EQ436" s="48" t="n">
        <f aca="false">MIN(MAX((GO435*(1+GO$5/Setup!$C$36)+IF($V436=22,N($F436),0))-CS436,0),MAX($P436-SUM(DV436:EP436),0))</f>
        <v>0</v>
      </c>
      <c r="ER436" s="48" t="n">
        <f aca="false">MIN(MAX((GP435*(1+GP$5/Setup!$C$36)+IF($V436=23,N($F436),0))-CT436,0),MAX($P436-SUM(DV436:EQ436),0))</f>
        <v>0</v>
      </c>
      <c r="ES436" s="48" t="n">
        <f aca="false">MIN(MAX((GQ435*(1+GQ$5/Setup!$C$36)+IF($V436=24,N($F436),0))-CU436,0),MAX($P436-SUM(DV436:ER436),0))</f>
        <v>0</v>
      </c>
      <c r="ET436" s="48" t="n">
        <f aca="false">MIN(MAX((GR435*(1+GR$5/Setup!$C$36)+IF($V436=25,N($F436),0))-CV436,0),MAX($P436-SUM(DV436:ES436),0))</f>
        <v>0</v>
      </c>
      <c r="EU436" s="48" t="n">
        <f aca="false">MIN(MAX((GS435*(1+GS$5/Setup!$C$36)+IF($V436=26,N($F436),0))-CW436,0),MAX($P436-SUM(DV436:ET436),0))</f>
        <v>0</v>
      </c>
      <c r="EV436" s="48" t="n">
        <f aca="false">MIN(MAX((GT435*(1+GT$5/Setup!$C$36)+IF($V436=27,N($F436),0))-CX436,0),MAX($P436-SUM(DV436:EU436),0))</f>
        <v>0</v>
      </c>
      <c r="EW436" s="48" t="n">
        <f aca="false">MIN(MAX((GU435*(1+GU$5/Setup!$C$36)+IF($V436=28,N($F436),0))-CY436,0),MAX($P436-SUM(DV436:EV436),0))</f>
        <v>0</v>
      </c>
      <c r="EX436" s="48" t="n">
        <f aca="false">MIN(MAX((GV435*(1+GV$5/Setup!$C$36)+IF($V436=29,N($F436),0))-CZ436,0),MAX($P436-SUM(DV436:EW436),0))</f>
        <v>0</v>
      </c>
      <c r="EY436" s="48" t="n">
        <f aca="false">MIN(MAX((GW435*(1+GW$5/Setup!$C$36)+IF($V436=30,N($F436),0))-DA436,0),MAX($P436-SUM(DV436:EX436),0))</f>
        <v>0</v>
      </c>
      <c r="EZ436" s="48" t="n">
        <f aca="false">MIN(MAX((GX435*(1+GX$5/Setup!$C$36)+IF($V436=31,N($F436),0))-DB436,0),MAX($P436-SUM(DV436:EY436),0))</f>
        <v>0</v>
      </c>
      <c r="FA436" s="48" t="n">
        <f aca="false">MIN(MAX((GY435*(1+GY$5/Setup!$C$36)+IF($V436=32,N($F436),0))-DC436,0),MAX($P436-SUM(DV436:EZ436),0))</f>
        <v>0</v>
      </c>
      <c r="FB436" s="48" t="n">
        <f aca="false">MIN(MAX((GZ435*(1+GZ$5/Setup!$C$36)+IF($V436=33,N($F436),0))-DD436,0),MAX($P436-SUM(DV436:FA436),0))</f>
        <v>0</v>
      </c>
      <c r="FC436" s="48" t="n">
        <f aca="false">MIN(MAX((HA435*(1+HA$5/Setup!$C$36)+IF($V436=34,N($F436),0))-DE436,0),MAX($P436-SUM(DV436:FB436),0))</f>
        <v>0</v>
      </c>
      <c r="FD436" s="48" t="n">
        <f aca="false">MIN(MAX((HB435*(1+HB$5/Setup!$C$36)+IF($V436=35,N($F436),0))-DF436,0),MAX($P436-SUM(DV436:FC436),0))</f>
        <v>0</v>
      </c>
      <c r="FE436" s="48" t="n">
        <f aca="false">MIN(MAX((HC435*(1+HC$5/Setup!$C$36)+IF($V436=36,N($F436),0))-DG436,0),MAX($P436-SUM(DV436:FD436),0))</f>
        <v>0</v>
      </c>
      <c r="FF436" s="48" t="n">
        <f aca="false">MIN(MAX((HD435*(1+HD$5/Setup!$C$36)+IF($V436=37,N($F436),0))-DH436,0),MAX($P436-SUM(DV436:FE436),0))</f>
        <v>0</v>
      </c>
      <c r="FG436" s="48" t="n">
        <f aca="false">MIN(MAX((HE435*(1+HE$5/Setup!$C$36)+IF($V436=38,N($F436),0))-DI436,0),MAX($P436-SUM(DV436:FF436),0))</f>
        <v>0</v>
      </c>
      <c r="FH436" s="48" t="n">
        <f aca="false">MIN(MAX((HF435*(1+HF$5/Setup!$C$36)+IF($V436=39,N($F436),0))-DJ436,0),MAX($P436-SUM(DV436:FG436),0))</f>
        <v>0</v>
      </c>
      <c r="FI436" s="48" t="n">
        <f aca="false">MIN(MAX((HG435*(1+HG$5/Setup!$C$36)+IF($V436=40,N($F436),0))-DK436,0),MAX($P436-SUM(DV436:FH436),0))</f>
        <v>0</v>
      </c>
      <c r="FJ436" s="48" t="n">
        <f aca="false">MIN(MAX((HH435*(1+HH$5/Setup!$C$36)+IF($V436=41,N($F436),0))-DL436,0),MAX($P436-SUM(DV436:FI436),0))</f>
        <v>0</v>
      </c>
      <c r="FK436" s="48" t="n">
        <f aca="false">MIN(MAX((HI435*(1+HI$5/Setup!$C$36)+IF($V436=42,N($F436),0))-DM436,0),MAX($P436-SUM(DV436:FJ436),0))</f>
        <v>0</v>
      </c>
      <c r="FL436" s="48" t="n">
        <f aca="false">MIN(MAX((HJ435*(1+HJ$5/Setup!$C$36)+IF($V436=43,N($F436),0))-DN436,0),MAX($P436-SUM(DV436:FK436),0))</f>
        <v>0</v>
      </c>
      <c r="FM436" s="48" t="n">
        <f aca="false">MIN(MAX((HK435*(1+HK$5/Setup!$C$36)+IF($V436=44,N($F436),0))-DO436,0),MAX($P436-SUM(DV436:FL436),0))</f>
        <v>0</v>
      </c>
      <c r="FN436" s="48" t="n">
        <f aca="false">MIN(MAX((HL435*(1+HL$5/Setup!$C$36)+IF($V436=45,N($F436),0))-DP436,0),MAX($P436-SUM(DV436:FM436),0))</f>
        <v>0</v>
      </c>
      <c r="FO436" s="48" t="n">
        <f aca="false">MIN(MAX((HM435*(1+HM$5/Setup!$C$36)+IF($V436=46,N($F436),0))-DQ436,0),MAX($P436-SUM(DV436:FN436),0))</f>
        <v>0</v>
      </c>
      <c r="FP436" s="48" t="n">
        <f aca="false">MIN(MAX((HN435*(1+HN$5/Setup!$C$36)+IF($V436=47,N($F436),0))-DR436,0),MAX($P436-SUM(DV436:FO436),0))</f>
        <v>0</v>
      </c>
      <c r="FQ436" s="48" t="n">
        <f aca="false">MIN(MAX((HO435*(1+HO$5/Setup!$C$36)+IF($V436=48,N($F436),0))-DS436,0),MAX($P436-SUM(DV436:FP436),0))</f>
        <v>0</v>
      </c>
      <c r="FR436" s="48" t="n">
        <f aca="false">MIN(MAX((HP435*(1+HP$5/Setup!$C$36)+IF($V436=49,N($F436),0))-DT436,0),MAX($P436-SUM(DV436:FQ436),0))</f>
        <v>0</v>
      </c>
      <c r="FS436" s="48" t="n">
        <f aca="false">MIN(MAX((HQ435*(1+HQ$5/Setup!$C$36)+IF($V436=50,N($F436),0))-DU436,0),MAX($P436-SUM(DV436:FR436),0))</f>
        <v>0</v>
      </c>
      <c r="FT436" s="48" t="n">
        <f aca="false">IF((FT435*(1+FT$5/Setup!$C$36)+IF($V436=1,N($F436),0))-BX436-DV436&lt;0.005,0,(FT435*(1+FT$5/Setup!$C$36)+IF($V436=1,N($F436),0))-BX436-DV436)</f>
        <v>0</v>
      </c>
      <c r="FU436" s="48" t="n">
        <f aca="false">IF((FU435*(1+FU$5/Setup!$C$36)+IF($V436=2,N($F436),0))-BY436-DW436&lt;0.005,0,(FU435*(1+FU$5/Setup!$C$36)+IF($V436=2,N($F436),0))-BY436-DW436)</f>
        <v>0</v>
      </c>
      <c r="FV436" s="48" t="n">
        <f aca="false">IF((FV435*(1+FV$5/Setup!$C$36)+IF($V436=3,N($F436),0))-BZ436-DX436&lt;0.005,0,(FV435*(1+FV$5/Setup!$C$36)+IF($V436=3,N($F436),0))-BZ436-DX436)</f>
        <v>0</v>
      </c>
      <c r="FW436" s="48" t="n">
        <f aca="false">IF((FW435*(1+FW$5/Setup!$C$36)+IF($V436=4,N($F436),0))-CA436-DY436&lt;0.005,0,(FW435*(1+FW$5/Setup!$C$36)+IF($V436=4,N($F436),0))-CA436-DY436)</f>
        <v>0</v>
      </c>
      <c r="FX436" s="48" t="n">
        <f aca="false">IF((FX435*(1+FX$5/Setup!$C$36)+IF($V436=5,N($F436),0))-CB436-DZ436&lt;0.005,0,(FX435*(1+FX$5/Setup!$C$36)+IF($V436=5,N($F436),0))-CB436-DZ436)</f>
        <v>0</v>
      </c>
      <c r="FY436" s="48" t="n">
        <f aca="false">IF((FY435*(1+FY$5/Setup!$C$36)+IF($V436=6,N($F436),0))-CC436-EA436&lt;0.005,0,(FY435*(1+FY$5/Setup!$C$36)+IF($V436=6,N($F436),0))-CC436-EA436)</f>
        <v>0</v>
      </c>
      <c r="FZ436" s="48" t="n">
        <f aca="false">IF((FZ435*(1+FZ$5/Setup!$C$36)+IF($V436=7,N($F436),0))-CD436-EB436&lt;0.005,0,(FZ435*(1+FZ$5/Setup!$C$36)+IF($V436=7,N($F436),0))-CD436-EB436)</f>
        <v>0</v>
      </c>
      <c r="GA436" s="48" t="n">
        <f aca="false">IF((GA435*(1+GA$5/Setup!$C$36)+IF($V436=8,N($F436),0))-CE436-EC436&lt;0.005,0,(GA435*(1+GA$5/Setup!$C$36)+IF($V436=8,N($F436),0))-CE436-EC436)</f>
        <v>0</v>
      </c>
      <c r="GB436" s="48" t="n">
        <f aca="false">IF((GB435*(1+GB$5/Setup!$C$36)+IF($V436=9,N($F436),0))-CF436-ED436&lt;0.005,0,(GB435*(1+GB$5/Setup!$C$36)+IF($V436=9,N($F436),0))-CF436-ED436)</f>
        <v>0</v>
      </c>
      <c r="GC436" s="48" t="n">
        <f aca="false">IF((GC435*(1+GC$5/Setup!$C$36)+IF($V436=10,N($F436),0))-CG436-EE436&lt;0.005,0,(GC435*(1+GC$5/Setup!$C$36)+IF($V436=10,N($F436),0))-CG436-EE436)</f>
        <v>0</v>
      </c>
      <c r="GD436" s="48" t="n">
        <f aca="false">IF((GD435*(1+GD$5/Setup!$C$36)+IF($V436=11,N($F436),0))-CH436-EF436&lt;0.005,0,(GD435*(1+GD$5/Setup!$C$36)+IF($V436=11,N($F436),0))-CH436-EF436)</f>
        <v>0</v>
      </c>
      <c r="GE436" s="48" t="n">
        <f aca="false">IF((GE435*(1+GE$5/Setup!$C$36)+IF($V436=12,N($F436),0))-CI436-EG436&lt;0.005,0,(GE435*(1+GE$5/Setup!$C$36)+IF($V436=12,N($F436),0))-CI436-EG436)</f>
        <v>0</v>
      </c>
      <c r="GF436" s="48" t="n">
        <f aca="false">IF((GF435*(1+GF$5/Setup!$C$36)+IF($V436=13,N($F436),0))-CJ436-EH436&lt;0.005,0,(GF435*(1+GF$5/Setup!$C$36)+IF($V436=13,N($F436),0))-CJ436-EH436)</f>
        <v>0</v>
      </c>
      <c r="GG436" s="48" t="n">
        <f aca="false">IF((GG435*(1+GG$5/Setup!$C$36)+IF($V436=14,N($F436),0))-CK436-EI436&lt;0.005,0,(GG435*(1+GG$5/Setup!$C$36)+IF($V436=14,N($F436),0))-CK436-EI436)</f>
        <v>0</v>
      </c>
      <c r="GH436" s="48" t="n">
        <f aca="false">IF((GH435*(1+GH$5/Setup!$C$36)+IF($V436=15,N($F436),0))-CL436-EJ436&lt;0.005,0,(GH435*(1+GH$5/Setup!$C$36)+IF($V436=15,N($F436),0))-CL436-EJ436)</f>
        <v>0</v>
      </c>
      <c r="GI436" s="48" t="n">
        <f aca="false">IF((GI435*(1+GI$5/Setup!$C$36)+IF($V436=16,N($F436),0))-CM436-EK436&lt;0.005,0,(GI435*(1+GI$5/Setup!$C$36)+IF($V436=16,N($F436),0))-CM436-EK436)</f>
        <v>0</v>
      </c>
      <c r="GJ436" s="48" t="n">
        <f aca="false">IF((GJ435*(1+GJ$5/Setup!$C$36)+IF($V436=17,N($F436),0))-CN436-EL436&lt;0.005,0,(GJ435*(1+GJ$5/Setup!$C$36)+IF($V436=17,N($F436),0))-CN436-EL436)</f>
        <v>0</v>
      </c>
      <c r="GK436" s="48" t="n">
        <f aca="false">IF((GK435*(1+GK$5/Setup!$C$36)+IF($V436=18,N($F436),0))-CO436-EM436&lt;0.005,0,(GK435*(1+GK$5/Setup!$C$36)+IF($V436=18,N($F436),0))-CO436-EM436)</f>
        <v>0</v>
      </c>
      <c r="GL436" s="48" t="n">
        <f aca="false">IF((GL435*(1+GL$5/Setup!$C$36)+IF($V436=19,N($F436),0))-CP436-EN436&lt;0.005,0,(GL435*(1+GL$5/Setup!$C$36)+IF($V436=19,N($F436),0))-CP436-EN436)</f>
        <v>0</v>
      </c>
      <c r="GM436" s="48" t="n">
        <f aca="false">IF((GM435*(1+GM$5/Setup!$C$36)+IF($V436=20,N($F436),0))-CQ436-EO436&lt;0.005,0,(GM435*(1+GM$5/Setup!$C$36)+IF($V436=20,N($F436),0))-CQ436-EO436)</f>
        <v>0</v>
      </c>
      <c r="GN436" s="48" t="n">
        <f aca="false">IF((GN435*(1+GN$5/Setup!$C$36)+IF($V436=21,N($F436),0))-CR436-EP436&lt;0.005,0,(GN435*(1+GN$5/Setup!$C$36)+IF($V436=21,N($F436),0))-CR436-EP436)</f>
        <v>0</v>
      </c>
      <c r="GO436" s="48" t="n">
        <f aca="false">IF((GO435*(1+GO$5/Setup!$C$36)+IF($V436=22,N($F436),0))-CS436-EQ436&lt;0.005,0,(GO435*(1+GO$5/Setup!$C$36)+IF($V436=22,N($F436),0))-CS436-EQ436)</f>
        <v>0</v>
      </c>
      <c r="GP436" s="48" t="n">
        <f aca="false">IF((GP435*(1+GP$5/Setup!$C$36)+IF($V436=23,N($F436),0))-CT436-ER436&lt;0.005,0,(GP435*(1+GP$5/Setup!$C$36)+IF($V436=23,N($F436),0))-CT436-ER436)</f>
        <v>0</v>
      </c>
      <c r="GQ436" s="48" t="n">
        <f aca="false">IF((GQ435*(1+GQ$5/Setup!$C$36)+IF($V436=24,N($F436),0))-CU436-ES436&lt;0.005,0,(GQ435*(1+GQ$5/Setup!$C$36)+IF($V436=24,N($F436),0))-CU436-ES436)</f>
        <v>0</v>
      </c>
      <c r="GR436" s="48" t="n">
        <f aca="false">IF((GR435*(1+GR$5/Setup!$C$36)+IF($V436=25,N($F436),0))-CV436-ET436&lt;0.005,0,(GR435*(1+GR$5/Setup!$C$36)+IF($V436=25,N($F436),0))-CV436-ET436)</f>
        <v>0</v>
      </c>
      <c r="GS436" s="48" t="n">
        <f aca="false">IF((GS435*(1+GS$5/Setup!$C$36)+IF($V436=26,N($F436),0))-CW436-EU436&lt;0.005,0,(GS435*(1+GS$5/Setup!$C$36)+IF($V436=26,N($F436),0))-CW436-EU436)</f>
        <v>0</v>
      </c>
      <c r="GT436" s="48" t="n">
        <f aca="false">IF((GT435*(1+GT$5/Setup!$C$36)+IF($V436=27,N($F436),0))-CX436-EV436&lt;0.005,0,(GT435*(1+GT$5/Setup!$C$36)+IF($V436=27,N($F436),0))-CX436-EV436)</f>
        <v>0</v>
      </c>
      <c r="GU436" s="48" t="n">
        <f aca="false">IF((GU435*(1+GU$5/Setup!$C$36)+IF($V436=28,N($F436),0))-CY436-EW436&lt;0.005,0,(GU435*(1+GU$5/Setup!$C$36)+IF($V436=28,N($F436),0))-CY436-EW436)</f>
        <v>0</v>
      </c>
      <c r="GV436" s="48" t="n">
        <f aca="false">IF((GV435*(1+GV$5/Setup!$C$36)+IF($V436=29,N($F436),0))-CZ436-EX436&lt;0.005,0,(GV435*(1+GV$5/Setup!$C$36)+IF($V436=29,N($F436),0))-CZ436-EX436)</f>
        <v>0</v>
      </c>
      <c r="GW436" s="48" t="n">
        <f aca="false">IF((GW435*(1+GW$5/Setup!$C$36)+IF($V436=30,N($F436),0))-DA436-EY436&lt;0.005,0,(GW435*(1+GW$5/Setup!$C$36)+IF($V436=30,N($F436),0))-DA436-EY436)</f>
        <v>0</v>
      </c>
      <c r="GX436" s="48" t="n">
        <f aca="false">IF((GX435*(1+GX$5/Setup!$C$36)+IF($V436=31,N($F436),0))-DB436-EZ436&lt;0.005,0,(GX435*(1+GX$5/Setup!$C$36)+IF($V436=31,N($F436),0))-DB436-EZ436)</f>
        <v>0</v>
      </c>
      <c r="GY436" s="48" t="n">
        <f aca="false">IF((GY435*(1+GY$5/Setup!$C$36)+IF($V436=32,N($F436),0))-DC436-FA436&lt;0.005,0,(GY435*(1+GY$5/Setup!$C$36)+IF($V436=32,N($F436),0))-DC436-FA436)</f>
        <v>0</v>
      </c>
      <c r="GZ436" s="48" t="n">
        <f aca="false">IF((GZ435*(1+GZ$5/Setup!$C$36)+IF($V436=33,N($F436),0))-DD436-FB436&lt;0.005,0,(GZ435*(1+GZ$5/Setup!$C$36)+IF($V436=33,N($F436),0))-DD436-FB436)</f>
        <v>0</v>
      </c>
      <c r="HA436" s="48" t="n">
        <f aca="false">IF((HA435*(1+HA$5/Setup!$C$36)+IF($V436=34,N($F436),0))-DE436-FC436&lt;0.005,0,(HA435*(1+HA$5/Setup!$C$36)+IF($V436=34,N($F436),0))-DE436-FC436)</f>
        <v>0</v>
      </c>
      <c r="HB436" s="48" t="n">
        <f aca="false">IF((HB435*(1+HB$5/Setup!$C$36)+IF($V436=35,N($F436),0))-DF436-FD436&lt;0.005,0,(HB435*(1+HB$5/Setup!$C$36)+IF($V436=35,N($F436),0))-DF436-FD436)</f>
        <v>0</v>
      </c>
      <c r="HC436" s="48" t="n">
        <f aca="false">IF((HC435*(1+HC$5/Setup!$C$36)+IF($V436=36,N($F436),0))-DG436-FE436&lt;0.005,0,(HC435*(1+HC$5/Setup!$C$36)+IF($V436=36,N($F436),0))-DG436-FE436)</f>
        <v>0</v>
      </c>
      <c r="HD436" s="48" t="n">
        <f aca="false">IF((HD435*(1+HD$5/Setup!$C$36)+IF($V436=37,N($F436),0))-DH436-FF436&lt;0.005,0,(HD435*(1+HD$5/Setup!$C$36)+IF($V436=37,N($F436),0))-DH436-FF436)</f>
        <v>0</v>
      </c>
      <c r="HE436" s="48" t="n">
        <f aca="false">IF((HE435*(1+HE$5/Setup!$C$36)+IF($V436=38,N($F436),0))-DI436-FG436&lt;0.005,0,(HE435*(1+HE$5/Setup!$C$36)+IF($V436=38,N($F436),0))-DI436-FG436)</f>
        <v>0</v>
      </c>
      <c r="HF436" s="48" t="n">
        <f aca="false">IF((HF435*(1+HF$5/Setup!$C$36)+IF($V436=39,N($F436),0))-DJ436-FH436&lt;0.005,0,(HF435*(1+HF$5/Setup!$C$36)+IF($V436=39,N($F436),0))-DJ436-FH436)</f>
        <v>0</v>
      </c>
      <c r="HG436" s="48" t="n">
        <f aca="false">IF((HG435*(1+HG$5/Setup!$C$36)+IF($V436=40,N($F436),0))-DK436-FI436&lt;0.005,0,(HG435*(1+HG$5/Setup!$C$36)+IF($V436=40,N($F436),0))-DK436-FI436)</f>
        <v>0</v>
      </c>
      <c r="HH436" s="48" t="n">
        <f aca="false">IF((HH435*(1+HH$5/Setup!$C$36)+IF($V436=41,N($F436),0))-DL436-FJ436&lt;0.005,0,(HH435*(1+HH$5/Setup!$C$36)+IF($V436=41,N($F436),0))-DL436-FJ436)</f>
        <v>0</v>
      </c>
      <c r="HI436" s="48" t="n">
        <f aca="false">IF((HI435*(1+HI$5/Setup!$C$36)+IF($V436=42,N($F436),0))-DM436-FK436&lt;0.005,0,(HI435*(1+HI$5/Setup!$C$36)+IF($V436=42,N($F436),0))-DM436-FK436)</f>
        <v>0</v>
      </c>
      <c r="HJ436" s="48" t="n">
        <f aca="false">IF((HJ435*(1+HJ$5/Setup!$C$36)+IF($V436=43,N($F436),0))-DN436-FL436&lt;0.005,0,(HJ435*(1+HJ$5/Setup!$C$36)+IF($V436=43,N($F436),0))-DN436-FL436)</f>
        <v>0</v>
      </c>
      <c r="HK436" s="48" t="n">
        <f aca="false">IF((HK435*(1+HK$5/Setup!$C$36)+IF($V436=44,N($F436),0))-DO436-FM436&lt;0.005,0,(HK435*(1+HK$5/Setup!$C$36)+IF($V436=44,N($F436),0))-DO436-FM436)</f>
        <v>0</v>
      </c>
      <c r="HL436" s="48" t="n">
        <f aca="false">IF((HL435*(1+HL$5/Setup!$C$36)+IF($V436=45,N($F436),0))-DP436-FN436&lt;0.005,0,(HL435*(1+HL$5/Setup!$C$36)+IF($V436=45,N($F436),0))-DP436-FN436)</f>
        <v>0</v>
      </c>
      <c r="HM436" s="48" t="n">
        <f aca="false">IF((HM435*(1+HM$5/Setup!$C$36)+IF($V436=46,N($F436),0))-DQ436-FO436&lt;0.005,0,(HM435*(1+HM$5/Setup!$C$36)+IF($V436=46,N($F436),0))-DQ436-FO436)</f>
        <v>0</v>
      </c>
      <c r="HN436" s="48" t="n">
        <f aca="false">IF((HN435*(1+HN$5/Setup!$C$36)+IF($V436=47,N($F436),0))-DR436-FP436&lt;0.005,0,(HN435*(1+HN$5/Setup!$C$36)+IF($V436=47,N($F436),0))-DR436-FP436)</f>
        <v>0</v>
      </c>
      <c r="HO436" s="48" t="n">
        <f aca="false">IF((HO435*(1+HO$5/Setup!$C$36)+IF($V436=48,N($F436),0))-DS436-FQ436&lt;0.005,0,(HO435*(1+HO$5/Setup!$C$36)+IF($V436=48,N($F436),0))-DS436-FQ436)</f>
        <v>0</v>
      </c>
      <c r="HP436" s="48" t="n">
        <f aca="false">IF((HP435*(1+HP$5/Setup!$C$36)+IF($V436=49,N($F436),0))-DT436-FR436&lt;0.005,0,(HP435*(1+HP$5/Setup!$C$36)+IF($V436=49,N($F436),0))-DT436-FR436)</f>
        <v>0</v>
      </c>
      <c r="HQ436" s="48" t="n">
        <f aca="false">IF((HQ435*(1+HQ$5/Setup!$C$36)+IF($V436=50,N($F436),0))-DU436-FS436&lt;0.005,0,(HQ435*(1+HQ$5/Setup!$C$36)+IF($V436=50,N($F436),0))-DU436-FS436)</f>
        <v>0</v>
      </c>
    </row>
    <row r="437" customFormat="false" ht="15" hidden="false" customHeight="false" outlineLevel="0" collapsed="false">
      <c r="A437" s="44" t="n">
        <v>429</v>
      </c>
      <c r="B437" s="45" t="n">
        <f aca="false">IF(Setup!$C$7="Every month",EDATE(Setup!$C$8,($A437-1)),IF(Setup!$C$7="Twice a month",DATE(YEAR(Setup!$C$8),MONTH(Setup!$C$8)+INT((($A437-1)+Setup!$C$41)/2),MIN(IF(MOD(($A437-1)+Setup!$C$41,2)=0,Setup!$C$39,Setup!$C$40),DAY(EOMONTH(DATE(YEAR(Setup!$C$8),MONTH(Setup!$C$8)+INT((($A437-1)+Setup!$C$41)/2),1),0)))),Setup!$C$8+($A437-1)*IF(Setup!$C$7="Every week",7,14)))</f>
        <v>52317</v>
      </c>
      <c r="C437" s="45" t="n">
        <f aca="false">IF(Setup!$C$7="Every month",EDATE(Setup!$C$8,$A437),IF(Setup!$C$7="Twice a month",DATE(YEAR(Setup!$C$8),MONTH(Setup!$C$8)+INT(($A437+Setup!$C$41)/2),MIN(IF(MOD($A437+Setup!$C$41,2)=0,Setup!$C$39,Setup!$C$40),DAY(EOMONTH(DATE(YEAR(Setup!$C$8),MONTH(Setup!$C$8)+INT(($A437+Setup!$C$41)/2),1),0)))),Setup!$C$8+$A437*IF(Setup!$C$7="Every week",7,14)))</f>
        <v>52331</v>
      </c>
      <c r="D437" s="46"/>
      <c r="E437" s="47"/>
      <c r="F437" s="47"/>
      <c r="G437" s="47"/>
      <c r="H437" s="47"/>
      <c r="I437" s="48" t="n">
        <f aca="false">N(Setup!$C$11)+N(E437)</f>
        <v>100</v>
      </c>
      <c r="J437" s="48" t="n">
        <f aca="false">MIN(Setup!$C$37,MAX(I437,0))</f>
        <v>9.23076923076923</v>
      </c>
      <c r="K437" s="48" t="n">
        <f aca="false">MIN(MAX(N(Setup!$C$14)-L436,0),MAX(I437-J437,0))</f>
        <v>0</v>
      </c>
      <c r="L437" s="48" t="n">
        <f aca="false">L436+K437-N(G437)</f>
        <v>500</v>
      </c>
      <c r="M437" s="48" t="n">
        <f aca="false">M436+J437-N(H437)</f>
        <v>3959.99999999997</v>
      </c>
      <c r="N437" s="48" t="n">
        <f aca="false">SUM(BX437:DU437)</f>
        <v>0</v>
      </c>
      <c r="O437" s="48" t="n">
        <f aca="false">SUM(Z437:BW437)-N437</f>
        <v>0</v>
      </c>
      <c r="P437" s="48" t="n">
        <f aca="false">MAX(I437-J437-K437,0)+O437</f>
        <v>90.7692307692308</v>
      </c>
      <c r="Q437" s="48" t="n">
        <f aca="false">SUM(DV437:FS437)</f>
        <v>0</v>
      </c>
      <c r="R437" s="49" t="n">
        <f aca="false">N437+J437+K437+Q437</f>
        <v>9.23076923076923</v>
      </c>
      <c r="S437" s="48" t="n">
        <f aca="false">T437-T436-N(F437)+N437+Q437</f>
        <v>0</v>
      </c>
      <c r="T437" s="49" t="n">
        <f aca="false">SUM(FT437:HQ437)</f>
        <v>0</v>
      </c>
      <c r="U437" s="44" t="str">
        <f aca="false">IF(T436&lt;0.005,"",INDEX(Helpers!$C$2:$C$51,IF(_xlfn.MINIFS($DV$6:$FS$6,DV437:FS437,"&gt;0.005")=0,V437,_xlfn.MINIFS($DV$6:$FS$6,DV437:FS437,"&gt;0.005"))))</f>
        <v/>
      </c>
      <c r="V437" s="44" t="n">
        <f aca="false">IF(_xlfn.MINIFS($FT$6:$HQ$6,FT436:HQ436,"&gt;0.005")=0,1,_xlfn.MINIFS($FT$6:$HQ$6,FT436:HQ436,"&gt;0.005"))</f>
        <v>1</v>
      </c>
      <c r="W437" s="44" t="n">
        <f aca="false">IF(AND(D437&lt;&gt;"Paid",T436&gt;0.005),1,0)</f>
        <v>0</v>
      </c>
      <c r="X437" s="48" t="n">
        <f aca="false">SUMPRODUCT(((Helpers!$G$2:$G$51*(1+(Helpers!$D$2:$D$51+0.000000001)/12)^(($B437-Setup!$C$8)/(365.25/12))-Helpers!$E$2:$E$51*((1+(Helpers!$D$2:$D$51+0.000000001)/12)^(($B437-Setup!$C$8)/(365.25/12))-1)/((Helpers!$D$2:$D$51+0.000000001)/12))&gt;0)*(Helpers!$G$2:$G$51*(1+(Helpers!$D$2:$D$51+0.000000001)/12)^(($B437-Setup!$C$8)/(365.25/12))-Helpers!$E$2:$E$51*((1+(Helpers!$D$2:$D$51+0.000000001)/12)^(($B437-Setup!$C$8)/(365.25/12))-1)/((Helpers!$D$2:$D$51+0.000000001)/12)))</f>
        <v>0</v>
      </c>
      <c r="Y437" s="48"/>
      <c r="Z437" s="48" t="n">
        <f aca="false">IF(OR(N(Z$5)=0,Z$6=""),0,Z$5*((DATE(YEAR($B437),MONTH($B437),MIN(Z$6,DAY(EOMONTH($B437,0))))&gt;=$B437)*(DATE(YEAR($B437),MONTH($B437),MIN(Z$6,DAY(EOMONTH($B437,0))))&lt;$C437)+(DATE(YEAR($B437),MONTH($B437)+1,MIN(Z$6,DAY(EOMONTH($B437,1))))&gt;=$B437)*(DATE(YEAR($B437),MONTH($B437)+1,MIN(Z$6,DAY(EOMONTH($B437,1))))&lt;$C437)))</f>
        <v>0</v>
      </c>
      <c r="AA437" s="48" t="n">
        <f aca="false">IF(OR(N(AA$5)=0,AA$6=""),0,AA$5*((DATE(YEAR($B437),MONTH($B437),MIN(AA$6,DAY(EOMONTH($B437,0))))&gt;=$B437)*(DATE(YEAR($B437),MONTH($B437),MIN(AA$6,DAY(EOMONTH($B437,0))))&lt;$C437)+(DATE(YEAR($B437),MONTH($B437)+1,MIN(AA$6,DAY(EOMONTH($B437,1))))&gt;=$B437)*(DATE(YEAR($B437),MONTH($B437)+1,MIN(AA$6,DAY(EOMONTH($B437,1))))&lt;$C437)))</f>
        <v>0</v>
      </c>
      <c r="AB437" s="48" t="n">
        <f aca="false">IF(OR(N(AB$5)=0,AB$6=""),0,AB$5*((DATE(YEAR($B437),MONTH($B437),MIN(AB$6,DAY(EOMONTH($B437,0))))&gt;=$B437)*(DATE(YEAR($B437),MONTH($B437),MIN(AB$6,DAY(EOMONTH($B437,0))))&lt;$C437)+(DATE(YEAR($B437),MONTH($B437)+1,MIN(AB$6,DAY(EOMONTH($B437,1))))&gt;=$B437)*(DATE(YEAR($B437),MONTH($B437)+1,MIN(AB$6,DAY(EOMONTH($B437,1))))&lt;$C437)))</f>
        <v>0</v>
      </c>
      <c r="AC437" s="48" t="n">
        <f aca="false">IF(OR(N(AC$5)=0,AC$6=""),0,AC$5*((DATE(YEAR($B437),MONTH($B437),MIN(AC$6,DAY(EOMONTH($B437,0))))&gt;=$B437)*(DATE(YEAR($B437),MONTH($B437),MIN(AC$6,DAY(EOMONTH($B437,0))))&lt;$C437)+(DATE(YEAR($B437),MONTH($B437)+1,MIN(AC$6,DAY(EOMONTH($B437,1))))&gt;=$B437)*(DATE(YEAR($B437),MONTH($B437)+1,MIN(AC$6,DAY(EOMONTH($B437,1))))&lt;$C437)))</f>
        <v>0</v>
      </c>
      <c r="AD437" s="48" t="n">
        <f aca="false">IF(OR(N(AD$5)=0,AD$6=""),0,AD$5*((DATE(YEAR($B437),MONTH($B437),MIN(AD$6,DAY(EOMONTH($B437,0))))&gt;=$B437)*(DATE(YEAR($B437),MONTH($B437),MIN(AD$6,DAY(EOMONTH($B437,0))))&lt;$C437)+(DATE(YEAR($B437),MONTH($B437)+1,MIN(AD$6,DAY(EOMONTH($B437,1))))&gt;=$B437)*(DATE(YEAR($B437),MONTH($B437)+1,MIN(AD$6,DAY(EOMONTH($B437,1))))&lt;$C437)))</f>
        <v>0</v>
      </c>
      <c r="AE437" s="48" t="n">
        <f aca="false">IF(OR(N(AE$5)=0,AE$6=""),0,AE$5*((DATE(YEAR($B437),MONTH($B437),MIN(AE$6,DAY(EOMONTH($B437,0))))&gt;=$B437)*(DATE(YEAR($B437),MONTH($B437),MIN(AE$6,DAY(EOMONTH($B437,0))))&lt;$C437)+(DATE(YEAR($B437),MONTH($B437)+1,MIN(AE$6,DAY(EOMONTH($B437,1))))&gt;=$B437)*(DATE(YEAR($B437),MONTH($B437)+1,MIN(AE$6,DAY(EOMONTH($B437,1))))&lt;$C437)))</f>
        <v>0</v>
      </c>
      <c r="AF437" s="48" t="n">
        <f aca="false">IF(OR(N(AF$5)=0,AF$6=""),0,AF$5*((DATE(YEAR($B437),MONTH($B437),MIN(AF$6,DAY(EOMONTH($B437,0))))&gt;=$B437)*(DATE(YEAR($B437),MONTH($B437),MIN(AF$6,DAY(EOMONTH($B437,0))))&lt;$C437)+(DATE(YEAR($B437),MONTH($B437)+1,MIN(AF$6,DAY(EOMONTH($B437,1))))&gt;=$B437)*(DATE(YEAR($B437),MONTH($B437)+1,MIN(AF$6,DAY(EOMONTH($B437,1))))&lt;$C437)))</f>
        <v>0</v>
      </c>
      <c r="AG437" s="48" t="n">
        <f aca="false">IF(OR(N(AG$5)=0,AG$6=""),0,AG$5*((DATE(YEAR($B437),MONTH($B437),MIN(AG$6,DAY(EOMONTH($B437,0))))&gt;=$B437)*(DATE(YEAR($B437),MONTH($B437),MIN(AG$6,DAY(EOMONTH($B437,0))))&lt;$C437)+(DATE(YEAR($B437),MONTH($B437)+1,MIN(AG$6,DAY(EOMONTH($B437,1))))&gt;=$B437)*(DATE(YEAR($B437),MONTH($B437)+1,MIN(AG$6,DAY(EOMONTH($B437,1))))&lt;$C437)))</f>
        <v>0</v>
      </c>
      <c r="AH437" s="48" t="n">
        <f aca="false">IF(OR(N(AH$5)=0,AH$6=""),0,AH$5*((DATE(YEAR($B437),MONTH($B437),MIN(AH$6,DAY(EOMONTH($B437,0))))&gt;=$B437)*(DATE(YEAR($B437),MONTH($B437),MIN(AH$6,DAY(EOMONTH($B437,0))))&lt;$C437)+(DATE(YEAR($B437),MONTH($B437)+1,MIN(AH$6,DAY(EOMONTH($B437,1))))&gt;=$B437)*(DATE(YEAR($B437),MONTH($B437)+1,MIN(AH$6,DAY(EOMONTH($B437,1))))&lt;$C437)))</f>
        <v>0</v>
      </c>
      <c r="AI437" s="48" t="n">
        <f aca="false">IF(OR(N(AI$5)=0,AI$6=""),0,AI$5*((DATE(YEAR($B437),MONTH($B437),MIN(AI$6,DAY(EOMONTH($B437,0))))&gt;=$B437)*(DATE(YEAR($B437),MONTH($B437),MIN(AI$6,DAY(EOMONTH($B437,0))))&lt;$C437)+(DATE(YEAR($B437),MONTH($B437)+1,MIN(AI$6,DAY(EOMONTH($B437,1))))&gt;=$B437)*(DATE(YEAR($B437),MONTH($B437)+1,MIN(AI$6,DAY(EOMONTH($B437,1))))&lt;$C437)))</f>
        <v>0</v>
      </c>
      <c r="AJ437" s="48" t="n">
        <f aca="false">IF(OR(N(AJ$5)=0,AJ$6=""),0,AJ$5*((DATE(YEAR($B437),MONTH($B437),MIN(AJ$6,DAY(EOMONTH($B437,0))))&gt;=$B437)*(DATE(YEAR($B437),MONTH($B437),MIN(AJ$6,DAY(EOMONTH($B437,0))))&lt;$C437)+(DATE(YEAR($B437),MONTH($B437)+1,MIN(AJ$6,DAY(EOMONTH($B437,1))))&gt;=$B437)*(DATE(YEAR($B437),MONTH($B437)+1,MIN(AJ$6,DAY(EOMONTH($B437,1))))&lt;$C437)))</f>
        <v>0</v>
      </c>
      <c r="AK437" s="48" t="n">
        <f aca="false">IF(OR(N(AK$5)=0,AK$6=""),0,AK$5*((DATE(YEAR($B437),MONTH($B437),MIN(AK$6,DAY(EOMONTH($B437,0))))&gt;=$B437)*(DATE(YEAR($B437),MONTH($B437),MIN(AK$6,DAY(EOMONTH($B437,0))))&lt;$C437)+(DATE(YEAR($B437),MONTH($B437)+1,MIN(AK$6,DAY(EOMONTH($B437,1))))&gt;=$B437)*(DATE(YEAR($B437),MONTH($B437)+1,MIN(AK$6,DAY(EOMONTH($B437,1))))&lt;$C437)))</f>
        <v>0</v>
      </c>
      <c r="AL437" s="48" t="n">
        <f aca="false">IF(OR(N(AL$5)=0,AL$6=""),0,AL$5*((DATE(YEAR($B437),MONTH($B437),MIN(AL$6,DAY(EOMONTH($B437,0))))&gt;=$B437)*(DATE(YEAR($B437),MONTH($B437),MIN(AL$6,DAY(EOMONTH($B437,0))))&lt;$C437)+(DATE(YEAR($B437),MONTH($B437)+1,MIN(AL$6,DAY(EOMONTH($B437,1))))&gt;=$B437)*(DATE(YEAR($B437),MONTH($B437)+1,MIN(AL$6,DAY(EOMONTH($B437,1))))&lt;$C437)))</f>
        <v>0</v>
      </c>
      <c r="AM437" s="48" t="n">
        <f aca="false">IF(OR(N(AM$5)=0,AM$6=""),0,AM$5*((DATE(YEAR($B437),MONTH($B437),MIN(AM$6,DAY(EOMONTH($B437,0))))&gt;=$B437)*(DATE(YEAR($B437),MONTH($B437),MIN(AM$6,DAY(EOMONTH($B437,0))))&lt;$C437)+(DATE(YEAR($B437),MONTH($B437)+1,MIN(AM$6,DAY(EOMONTH($B437,1))))&gt;=$B437)*(DATE(YEAR($B437),MONTH($B437)+1,MIN(AM$6,DAY(EOMONTH($B437,1))))&lt;$C437)))</f>
        <v>0</v>
      </c>
      <c r="AN437" s="48" t="n">
        <f aca="false">IF(OR(N(AN$5)=0,AN$6=""),0,AN$5*((DATE(YEAR($B437),MONTH($B437),MIN(AN$6,DAY(EOMONTH($B437,0))))&gt;=$B437)*(DATE(YEAR($B437),MONTH($B437),MIN(AN$6,DAY(EOMONTH($B437,0))))&lt;$C437)+(DATE(YEAR($B437),MONTH($B437)+1,MIN(AN$6,DAY(EOMONTH($B437,1))))&gt;=$B437)*(DATE(YEAR($B437),MONTH($B437)+1,MIN(AN$6,DAY(EOMONTH($B437,1))))&lt;$C437)))</f>
        <v>0</v>
      </c>
      <c r="AO437" s="48" t="n">
        <f aca="false">IF(OR(N(AO$5)=0,AO$6=""),0,AO$5*((DATE(YEAR($B437),MONTH($B437),MIN(AO$6,DAY(EOMONTH($B437,0))))&gt;=$B437)*(DATE(YEAR($B437),MONTH($B437),MIN(AO$6,DAY(EOMONTH($B437,0))))&lt;$C437)+(DATE(YEAR($B437),MONTH($B437)+1,MIN(AO$6,DAY(EOMONTH($B437,1))))&gt;=$B437)*(DATE(YEAR($B437),MONTH($B437)+1,MIN(AO$6,DAY(EOMONTH($B437,1))))&lt;$C437)))</f>
        <v>0</v>
      </c>
      <c r="AP437" s="48" t="n">
        <f aca="false">IF(OR(N(AP$5)=0,AP$6=""),0,AP$5*((DATE(YEAR($B437),MONTH($B437),MIN(AP$6,DAY(EOMONTH($B437,0))))&gt;=$B437)*(DATE(YEAR($B437),MONTH($B437),MIN(AP$6,DAY(EOMONTH($B437,0))))&lt;$C437)+(DATE(YEAR($B437),MONTH($B437)+1,MIN(AP$6,DAY(EOMONTH($B437,1))))&gt;=$B437)*(DATE(YEAR($B437),MONTH($B437)+1,MIN(AP$6,DAY(EOMONTH($B437,1))))&lt;$C437)))</f>
        <v>0</v>
      </c>
      <c r="AQ437" s="48" t="n">
        <f aca="false">IF(OR(N(AQ$5)=0,AQ$6=""),0,AQ$5*((DATE(YEAR($B437),MONTH($B437),MIN(AQ$6,DAY(EOMONTH($B437,0))))&gt;=$B437)*(DATE(YEAR($B437),MONTH($B437),MIN(AQ$6,DAY(EOMONTH($B437,0))))&lt;$C437)+(DATE(YEAR($B437),MONTH($B437)+1,MIN(AQ$6,DAY(EOMONTH($B437,1))))&gt;=$B437)*(DATE(YEAR($B437),MONTH($B437)+1,MIN(AQ$6,DAY(EOMONTH($B437,1))))&lt;$C437)))</f>
        <v>0</v>
      </c>
      <c r="AR437" s="48" t="n">
        <f aca="false">IF(OR(N(AR$5)=0,AR$6=""),0,AR$5*((DATE(YEAR($B437),MONTH($B437),MIN(AR$6,DAY(EOMONTH($B437,0))))&gt;=$B437)*(DATE(YEAR($B437),MONTH($B437),MIN(AR$6,DAY(EOMONTH($B437,0))))&lt;$C437)+(DATE(YEAR($B437),MONTH($B437)+1,MIN(AR$6,DAY(EOMONTH($B437,1))))&gt;=$B437)*(DATE(YEAR($B437),MONTH($B437)+1,MIN(AR$6,DAY(EOMONTH($B437,1))))&lt;$C437)))</f>
        <v>0</v>
      </c>
      <c r="AS437" s="48" t="n">
        <f aca="false">IF(OR(N(AS$5)=0,AS$6=""),0,AS$5*((DATE(YEAR($B437),MONTH($B437),MIN(AS$6,DAY(EOMONTH($B437,0))))&gt;=$B437)*(DATE(YEAR($B437),MONTH($B437),MIN(AS$6,DAY(EOMONTH($B437,0))))&lt;$C437)+(DATE(YEAR($B437),MONTH($B437)+1,MIN(AS$6,DAY(EOMONTH($B437,1))))&gt;=$B437)*(DATE(YEAR($B437),MONTH($B437)+1,MIN(AS$6,DAY(EOMONTH($B437,1))))&lt;$C437)))</f>
        <v>0</v>
      </c>
      <c r="AT437" s="48" t="n">
        <f aca="false">IF(OR(N(AT$5)=0,AT$6=""),0,AT$5*((DATE(YEAR($B437),MONTH($B437),MIN(AT$6,DAY(EOMONTH($B437,0))))&gt;=$B437)*(DATE(YEAR($B437),MONTH($B437),MIN(AT$6,DAY(EOMONTH($B437,0))))&lt;$C437)+(DATE(YEAR($B437),MONTH($B437)+1,MIN(AT$6,DAY(EOMONTH($B437,1))))&gt;=$B437)*(DATE(YEAR($B437),MONTH($B437)+1,MIN(AT$6,DAY(EOMONTH($B437,1))))&lt;$C437)))</f>
        <v>0</v>
      </c>
      <c r="AU437" s="48" t="n">
        <f aca="false">IF(OR(N(AU$5)=0,AU$6=""),0,AU$5*((DATE(YEAR($B437),MONTH($B437),MIN(AU$6,DAY(EOMONTH($B437,0))))&gt;=$B437)*(DATE(YEAR($B437),MONTH($B437),MIN(AU$6,DAY(EOMONTH($B437,0))))&lt;$C437)+(DATE(YEAR($B437),MONTH($B437)+1,MIN(AU$6,DAY(EOMONTH($B437,1))))&gt;=$B437)*(DATE(YEAR($B437),MONTH($B437)+1,MIN(AU$6,DAY(EOMONTH($B437,1))))&lt;$C437)))</f>
        <v>0</v>
      </c>
      <c r="AV437" s="48" t="n">
        <f aca="false">IF(OR(N(AV$5)=0,AV$6=""),0,AV$5*((DATE(YEAR($B437),MONTH($B437),MIN(AV$6,DAY(EOMONTH($B437,0))))&gt;=$B437)*(DATE(YEAR($B437),MONTH($B437),MIN(AV$6,DAY(EOMONTH($B437,0))))&lt;$C437)+(DATE(YEAR($B437),MONTH($B437)+1,MIN(AV$6,DAY(EOMONTH($B437,1))))&gt;=$B437)*(DATE(YEAR($B437),MONTH($B437)+1,MIN(AV$6,DAY(EOMONTH($B437,1))))&lt;$C437)))</f>
        <v>0</v>
      </c>
      <c r="AW437" s="48" t="n">
        <f aca="false">IF(OR(N(AW$5)=0,AW$6=""),0,AW$5*((DATE(YEAR($B437),MONTH($B437),MIN(AW$6,DAY(EOMONTH($B437,0))))&gt;=$B437)*(DATE(YEAR($B437),MONTH($B437),MIN(AW$6,DAY(EOMONTH($B437,0))))&lt;$C437)+(DATE(YEAR($B437),MONTH($B437)+1,MIN(AW$6,DAY(EOMONTH($B437,1))))&gt;=$B437)*(DATE(YEAR($B437),MONTH($B437)+1,MIN(AW$6,DAY(EOMONTH($B437,1))))&lt;$C437)))</f>
        <v>0</v>
      </c>
      <c r="AX437" s="48" t="n">
        <f aca="false">IF(OR(N(AX$5)=0,AX$6=""),0,AX$5*((DATE(YEAR($B437),MONTH($B437),MIN(AX$6,DAY(EOMONTH($B437,0))))&gt;=$B437)*(DATE(YEAR($B437),MONTH($B437),MIN(AX$6,DAY(EOMONTH($B437,0))))&lt;$C437)+(DATE(YEAR($B437),MONTH($B437)+1,MIN(AX$6,DAY(EOMONTH($B437,1))))&gt;=$B437)*(DATE(YEAR($B437),MONTH($B437)+1,MIN(AX$6,DAY(EOMONTH($B437,1))))&lt;$C437)))</f>
        <v>0</v>
      </c>
      <c r="AY437" s="48" t="n">
        <f aca="false">IF(OR(N(AY$5)=0,AY$6=""),0,AY$5*((DATE(YEAR($B437),MONTH($B437),MIN(AY$6,DAY(EOMONTH($B437,0))))&gt;=$B437)*(DATE(YEAR($B437),MONTH($B437),MIN(AY$6,DAY(EOMONTH($B437,0))))&lt;$C437)+(DATE(YEAR($B437),MONTH($B437)+1,MIN(AY$6,DAY(EOMONTH($B437,1))))&gt;=$B437)*(DATE(YEAR($B437),MONTH($B437)+1,MIN(AY$6,DAY(EOMONTH($B437,1))))&lt;$C437)))</f>
        <v>0</v>
      </c>
      <c r="AZ437" s="48" t="n">
        <f aca="false">IF(OR(N(AZ$5)=0,AZ$6=""),0,AZ$5*((DATE(YEAR($B437),MONTH($B437),MIN(AZ$6,DAY(EOMONTH($B437,0))))&gt;=$B437)*(DATE(YEAR($B437),MONTH($B437),MIN(AZ$6,DAY(EOMONTH($B437,0))))&lt;$C437)+(DATE(YEAR($B437),MONTH($B437)+1,MIN(AZ$6,DAY(EOMONTH($B437,1))))&gt;=$B437)*(DATE(YEAR($B437),MONTH($B437)+1,MIN(AZ$6,DAY(EOMONTH($B437,1))))&lt;$C437)))</f>
        <v>0</v>
      </c>
      <c r="BA437" s="48" t="n">
        <f aca="false">IF(OR(N(BA$5)=0,BA$6=""),0,BA$5*((DATE(YEAR($B437),MONTH($B437),MIN(BA$6,DAY(EOMONTH($B437,0))))&gt;=$B437)*(DATE(YEAR($B437),MONTH($B437),MIN(BA$6,DAY(EOMONTH($B437,0))))&lt;$C437)+(DATE(YEAR($B437),MONTH($B437)+1,MIN(BA$6,DAY(EOMONTH($B437,1))))&gt;=$B437)*(DATE(YEAR($B437),MONTH($B437)+1,MIN(BA$6,DAY(EOMONTH($B437,1))))&lt;$C437)))</f>
        <v>0</v>
      </c>
      <c r="BB437" s="48" t="n">
        <f aca="false">IF(OR(N(BB$5)=0,BB$6=""),0,BB$5*((DATE(YEAR($B437),MONTH($B437),MIN(BB$6,DAY(EOMONTH($B437,0))))&gt;=$B437)*(DATE(YEAR($B437),MONTH($B437),MIN(BB$6,DAY(EOMONTH($B437,0))))&lt;$C437)+(DATE(YEAR($B437),MONTH($B437)+1,MIN(BB$6,DAY(EOMONTH($B437,1))))&gt;=$B437)*(DATE(YEAR($B437),MONTH($B437)+1,MIN(BB$6,DAY(EOMONTH($B437,1))))&lt;$C437)))</f>
        <v>0</v>
      </c>
      <c r="BC437" s="48" t="n">
        <f aca="false">IF(OR(N(BC$5)=0,BC$6=""),0,BC$5*((DATE(YEAR($B437),MONTH($B437),MIN(BC$6,DAY(EOMONTH($B437,0))))&gt;=$B437)*(DATE(YEAR($B437),MONTH($B437),MIN(BC$6,DAY(EOMONTH($B437,0))))&lt;$C437)+(DATE(YEAR($B437),MONTH($B437)+1,MIN(BC$6,DAY(EOMONTH($B437,1))))&gt;=$B437)*(DATE(YEAR($B437),MONTH($B437)+1,MIN(BC$6,DAY(EOMONTH($B437,1))))&lt;$C437)))</f>
        <v>0</v>
      </c>
      <c r="BD437" s="48" t="n">
        <f aca="false">IF(OR(N(BD$5)=0,BD$6=""),0,BD$5*((DATE(YEAR($B437),MONTH($B437),MIN(BD$6,DAY(EOMONTH($B437,0))))&gt;=$B437)*(DATE(YEAR($B437),MONTH($B437),MIN(BD$6,DAY(EOMONTH($B437,0))))&lt;$C437)+(DATE(YEAR($B437),MONTH($B437)+1,MIN(BD$6,DAY(EOMONTH($B437,1))))&gt;=$B437)*(DATE(YEAR($B437),MONTH($B437)+1,MIN(BD$6,DAY(EOMONTH($B437,1))))&lt;$C437)))</f>
        <v>0</v>
      </c>
      <c r="BE437" s="48" t="n">
        <f aca="false">IF(OR(N(BE$5)=0,BE$6=""),0,BE$5*((DATE(YEAR($B437),MONTH($B437),MIN(BE$6,DAY(EOMONTH($B437,0))))&gt;=$B437)*(DATE(YEAR($B437),MONTH($B437),MIN(BE$6,DAY(EOMONTH($B437,0))))&lt;$C437)+(DATE(YEAR($B437),MONTH($B437)+1,MIN(BE$6,DAY(EOMONTH($B437,1))))&gt;=$B437)*(DATE(YEAR($B437),MONTH($B437)+1,MIN(BE$6,DAY(EOMONTH($B437,1))))&lt;$C437)))</f>
        <v>0</v>
      </c>
      <c r="BF437" s="48" t="n">
        <f aca="false">IF(OR(N(BF$5)=0,BF$6=""),0,BF$5*((DATE(YEAR($B437),MONTH($B437),MIN(BF$6,DAY(EOMONTH($B437,0))))&gt;=$B437)*(DATE(YEAR($B437),MONTH($B437),MIN(BF$6,DAY(EOMONTH($B437,0))))&lt;$C437)+(DATE(YEAR($B437),MONTH($B437)+1,MIN(BF$6,DAY(EOMONTH($B437,1))))&gt;=$B437)*(DATE(YEAR($B437),MONTH($B437)+1,MIN(BF$6,DAY(EOMONTH($B437,1))))&lt;$C437)))</f>
        <v>0</v>
      </c>
      <c r="BG437" s="48" t="n">
        <f aca="false">IF(OR(N(BG$5)=0,BG$6=""),0,BG$5*((DATE(YEAR($B437),MONTH($B437),MIN(BG$6,DAY(EOMONTH($B437,0))))&gt;=$B437)*(DATE(YEAR($B437),MONTH($B437),MIN(BG$6,DAY(EOMONTH($B437,0))))&lt;$C437)+(DATE(YEAR($B437),MONTH($B437)+1,MIN(BG$6,DAY(EOMONTH($B437,1))))&gt;=$B437)*(DATE(YEAR($B437),MONTH($B437)+1,MIN(BG$6,DAY(EOMONTH($B437,1))))&lt;$C437)))</f>
        <v>0</v>
      </c>
      <c r="BH437" s="48" t="n">
        <f aca="false">IF(OR(N(BH$5)=0,BH$6=""),0,BH$5*((DATE(YEAR($B437),MONTH($B437),MIN(BH$6,DAY(EOMONTH($B437,0))))&gt;=$B437)*(DATE(YEAR($B437),MONTH($B437),MIN(BH$6,DAY(EOMONTH($B437,0))))&lt;$C437)+(DATE(YEAR($B437),MONTH($B437)+1,MIN(BH$6,DAY(EOMONTH($B437,1))))&gt;=$B437)*(DATE(YEAR($B437),MONTH($B437)+1,MIN(BH$6,DAY(EOMONTH($B437,1))))&lt;$C437)))</f>
        <v>0</v>
      </c>
      <c r="BI437" s="48" t="n">
        <f aca="false">IF(OR(N(BI$5)=0,BI$6=""),0,BI$5*((DATE(YEAR($B437),MONTH($B437),MIN(BI$6,DAY(EOMONTH($B437,0))))&gt;=$B437)*(DATE(YEAR($B437),MONTH($B437),MIN(BI$6,DAY(EOMONTH($B437,0))))&lt;$C437)+(DATE(YEAR($B437),MONTH($B437)+1,MIN(BI$6,DAY(EOMONTH($B437,1))))&gt;=$B437)*(DATE(YEAR($B437),MONTH($B437)+1,MIN(BI$6,DAY(EOMONTH($B437,1))))&lt;$C437)))</f>
        <v>0</v>
      </c>
      <c r="BJ437" s="48" t="n">
        <f aca="false">IF(OR(N(BJ$5)=0,BJ$6=""),0,BJ$5*((DATE(YEAR($B437),MONTH($B437),MIN(BJ$6,DAY(EOMONTH($B437,0))))&gt;=$B437)*(DATE(YEAR($B437),MONTH($B437),MIN(BJ$6,DAY(EOMONTH($B437,0))))&lt;$C437)+(DATE(YEAR($B437),MONTH($B437)+1,MIN(BJ$6,DAY(EOMONTH($B437,1))))&gt;=$B437)*(DATE(YEAR($B437),MONTH($B437)+1,MIN(BJ$6,DAY(EOMONTH($B437,1))))&lt;$C437)))</f>
        <v>0</v>
      </c>
      <c r="BK437" s="48" t="n">
        <f aca="false">IF(OR(N(BK$5)=0,BK$6=""),0,BK$5*((DATE(YEAR($B437),MONTH($B437),MIN(BK$6,DAY(EOMONTH($B437,0))))&gt;=$B437)*(DATE(YEAR($B437),MONTH($B437),MIN(BK$6,DAY(EOMONTH($B437,0))))&lt;$C437)+(DATE(YEAR($B437),MONTH($B437)+1,MIN(BK$6,DAY(EOMONTH($B437,1))))&gt;=$B437)*(DATE(YEAR($B437),MONTH($B437)+1,MIN(BK$6,DAY(EOMONTH($B437,1))))&lt;$C437)))</f>
        <v>0</v>
      </c>
      <c r="BL437" s="48" t="n">
        <f aca="false">IF(OR(N(BL$5)=0,BL$6=""),0,BL$5*((DATE(YEAR($B437),MONTH($B437),MIN(BL$6,DAY(EOMONTH($B437,0))))&gt;=$B437)*(DATE(YEAR($B437),MONTH($B437),MIN(BL$6,DAY(EOMONTH($B437,0))))&lt;$C437)+(DATE(YEAR($B437),MONTH($B437)+1,MIN(BL$6,DAY(EOMONTH($B437,1))))&gt;=$B437)*(DATE(YEAR($B437),MONTH($B437)+1,MIN(BL$6,DAY(EOMONTH($B437,1))))&lt;$C437)))</f>
        <v>0</v>
      </c>
      <c r="BM437" s="48" t="n">
        <f aca="false">IF(OR(N(BM$5)=0,BM$6=""),0,BM$5*((DATE(YEAR($B437),MONTH($B437),MIN(BM$6,DAY(EOMONTH($B437,0))))&gt;=$B437)*(DATE(YEAR($B437),MONTH($B437),MIN(BM$6,DAY(EOMONTH($B437,0))))&lt;$C437)+(DATE(YEAR($B437),MONTH($B437)+1,MIN(BM$6,DAY(EOMONTH($B437,1))))&gt;=$B437)*(DATE(YEAR($B437),MONTH($B437)+1,MIN(BM$6,DAY(EOMONTH($B437,1))))&lt;$C437)))</f>
        <v>0</v>
      </c>
      <c r="BN437" s="48" t="n">
        <f aca="false">IF(OR(N(BN$5)=0,BN$6=""),0,BN$5*((DATE(YEAR($B437),MONTH($B437),MIN(BN$6,DAY(EOMONTH($B437,0))))&gt;=$B437)*(DATE(YEAR($B437),MONTH($B437),MIN(BN$6,DAY(EOMONTH($B437,0))))&lt;$C437)+(DATE(YEAR($B437),MONTH($B437)+1,MIN(BN$6,DAY(EOMONTH($B437,1))))&gt;=$B437)*(DATE(YEAR($B437),MONTH($B437)+1,MIN(BN$6,DAY(EOMONTH($B437,1))))&lt;$C437)))</f>
        <v>0</v>
      </c>
      <c r="BO437" s="48" t="n">
        <f aca="false">IF(OR(N(BO$5)=0,BO$6=""),0,BO$5*((DATE(YEAR($B437),MONTH($B437),MIN(BO$6,DAY(EOMONTH($B437,0))))&gt;=$B437)*(DATE(YEAR($B437),MONTH($B437),MIN(BO$6,DAY(EOMONTH($B437,0))))&lt;$C437)+(DATE(YEAR($B437),MONTH($B437)+1,MIN(BO$6,DAY(EOMONTH($B437,1))))&gt;=$B437)*(DATE(YEAR($B437),MONTH($B437)+1,MIN(BO$6,DAY(EOMONTH($B437,1))))&lt;$C437)))</f>
        <v>0</v>
      </c>
      <c r="BP437" s="48" t="n">
        <f aca="false">IF(OR(N(BP$5)=0,BP$6=""),0,BP$5*((DATE(YEAR($B437),MONTH($B437),MIN(BP$6,DAY(EOMONTH($B437,0))))&gt;=$B437)*(DATE(YEAR($B437),MONTH($B437),MIN(BP$6,DAY(EOMONTH($B437,0))))&lt;$C437)+(DATE(YEAR($B437),MONTH($B437)+1,MIN(BP$6,DAY(EOMONTH($B437,1))))&gt;=$B437)*(DATE(YEAR($B437),MONTH($B437)+1,MIN(BP$6,DAY(EOMONTH($B437,1))))&lt;$C437)))</f>
        <v>0</v>
      </c>
      <c r="BQ437" s="48" t="n">
        <f aca="false">IF(OR(N(BQ$5)=0,BQ$6=""),0,BQ$5*((DATE(YEAR($B437),MONTH($B437),MIN(BQ$6,DAY(EOMONTH($B437,0))))&gt;=$B437)*(DATE(YEAR($B437),MONTH($B437),MIN(BQ$6,DAY(EOMONTH($B437,0))))&lt;$C437)+(DATE(YEAR($B437),MONTH($B437)+1,MIN(BQ$6,DAY(EOMONTH($B437,1))))&gt;=$B437)*(DATE(YEAR($B437),MONTH($B437)+1,MIN(BQ$6,DAY(EOMONTH($B437,1))))&lt;$C437)))</f>
        <v>0</v>
      </c>
      <c r="BR437" s="48" t="n">
        <f aca="false">IF(OR(N(BR$5)=0,BR$6=""),0,BR$5*((DATE(YEAR($B437),MONTH($B437),MIN(BR$6,DAY(EOMONTH($B437,0))))&gt;=$B437)*(DATE(YEAR($B437),MONTH($B437),MIN(BR$6,DAY(EOMONTH($B437,0))))&lt;$C437)+(DATE(YEAR($B437),MONTH($B437)+1,MIN(BR$6,DAY(EOMONTH($B437,1))))&gt;=$B437)*(DATE(YEAR($B437),MONTH($B437)+1,MIN(BR$6,DAY(EOMONTH($B437,1))))&lt;$C437)))</f>
        <v>0</v>
      </c>
      <c r="BS437" s="48" t="n">
        <f aca="false">IF(OR(N(BS$5)=0,BS$6=""),0,BS$5*((DATE(YEAR($B437),MONTH($B437),MIN(BS$6,DAY(EOMONTH($B437,0))))&gt;=$B437)*(DATE(YEAR($B437),MONTH($B437),MIN(BS$6,DAY(EOMONTH($B437,0))))&lt;$C437)+(DATE(YEAR($B437),MONTH($B437)+1,MIN(BS$6,DAY(EOMONTH($B437,1))))&gt;=$B437)*(DATE(YEAR($B437),MONTH($B437)+1,MIN(BS$6,DAY(EOMONTH($B437,1))))&lt;$C437)))</f>
        <v>0</v>
      </c>
      <c r="BT437" s="48" t="n">
        <f aca="false">IF(OR(N(BT$5)=0,BT$6=""),0,BT$5*((DATE(YEAR($B437),MONTH($B437),MIN(BT$6,DAY(EOMONTH($B437,0))))&gt;=$B437)*(DATE(YEAR($B437),MONTH($B437),MIN(BT$6,DAY(EOMONTH($B437,0))))&lt;$C437)+(DATE(YEAR($B437),MONTH($B437)+1,MIN(BT$6,DAY(EOMONTH($B437,1))))&gt;=$B437)*(DATE(YEAR($B437),MONTH($B437)+1,MIN(BT$6,DAY(EOMONTH($B437,1))))&lt;$C437)))</f>
        <v>0</v>
      </c>
      <c r="BU437" s="48" t="n">
        <f aca="false">IF(OR(N(BU$5)=0,BU$6=""),0,BU$5*((DATE(YEAR($B437),MONTH($B437),MIN(BU$6,DAY(EOMONTH($B437,0))))&gt;=$B437)*(DATE(YEAR($B437),MONTH($B437),MIN(BU$6,DAY(EOMONTH($B437,0))))&lt;$C437)+(DATE(YEAR($B437),MONTH($B437)+1,MIN(BU$6,DAY(EOMONTH($B437,1))))&gt;=$B437)*(DATE(YEAR($B437),MONTH($B437)+1,MIN(BU$6,DAY(EOMONTH($B437,1))))&lt;$C437)))</f>
        <v>0</v>
      </c>
      <c r="BV437" s="48" t="n">
        <f aca="false">IF(OR(N(BV$5)=0,BV$6=""),0,BV$5*((DATE(YEAR($B437),MONTH($B437),MIN(BV$6,DAY(EOMONTH($B437,0))))&gt;=$B437)*(DATE(YEAR($B437),MONTH($B437),MIN(BV$6,DAY(EOMONTH($B437,0))))&lt;$C437)+(DATE(YEAR($B437),MONTH($B437)+1,MIN(BV$6,DAY(EOMONTH($B437,1))))&gt;=$B437)*(DATE(YEAR($B437),MONTH($B437)+1,MIN(BV$6,DAY(EOMONTH($B437,1))))&lt;$C437)))</f>
        <v>0</v>
      </c>
      <c r="BW437" s="48" t="n">
        <f aca="false">IF(OR(N(BW$5)=0,BW$6=""),0,BW$5*((DATE(YEAR($B437),MONTH($B437),MIN(BW$6,DAY(EOMONTH($B437,0))))&gt;=$B437)*(DATE(YEAR($B437),MONTH($B437),MIN(BW$6,DAY(EOMONTH($B437,0))))&lt;$C437)+(DATE(YEAR($B437),MONTH($B437)+1,MIN(BW$6,DAY(EOMONTH($B437,1))))&gt;=$B437)*(DATE(YEAR($B437),MONTH($B437)+1,MIN(BW$6,DAY(EOMONTH($B437,1))))&lt;$C437)))</f>
        <v>0</v>
      </c>
      <c r="BX437" s="48" t="n">
        <f aca="false">MIN(Z437,(FT436*(1+FT$5/Setup!$C$36)+IF($V437=1,N($F437),0)))</f>
        <v>0</v>
      </c>
      <c r="BY437" s="48" t="n">
        <f aca="false">MIN(AA437,(FU436*(1+FU$5/Setup!$C$36)+IF($V437=2,N($F437),0)))</f>
        <v>0</v>
      </c>
      <c r="BZ437" s="48" t="n">
        <f aca="false">MIN(AB437,(FV436*(1+FV$5/Setup!$C$36)+IF($V437=3,N($F437),0)))</f>
        <v>0</v>
      </c>
      <c r="CA437" s="48" t="n">
        <f aca="false">MIN(AC437,(FW436*(1+FW$5/Setup!$C$36)+IF($V437=4,N($F437),0)))</f>
        <v>0</v>
      </c>
      <c r="CB437" s="48" t="n">
        <f aca="false">MIN(AD437,(FX436*(1+FX$5/Setup!$C$36)+IF($V437=5,N($F437),0)))</f>
        <v>0</v>
      </c>
      <c r="CC437" s="48" t="n">
        <f aca="false">MIN(AE437,(FY436*(1+FY$5/Setup!$C$36)+IF($V437=6,N($F437),0)))</f>
        <v>0</v>
      </c>
      <c r="CD437" s="48" t="n">
        <f aca="false">MIN(AF437,(FZ436*(1+FZ$5/Setup!$C$36)+IF($V437=7,N($F437),0)))</f>
        <v>0</v>
      </c>
      <c r="CE437" s="48" t="n">
        <f aca="false">MIN(AG437,(GA436*(1+GA$5/Setup!$C$36)+IF($V437=8,N($F437),0)))</f>
        <v>0</v>
      </c>
      <c r="CF437" s="48" t="n">
        <f aca="false">MIN(AH437,(GB436*(1+GB$5/Setup!$C$36)+IF($V437=9,N($F437),0)))</f>
        <v>0</v>
      </c>
      <c r="CG437" s="48" t="n">
        <f aca="false">MIN(AI437,(GC436*(1+GC$5/Setup!$C$36)+IF($V437=10,N($F437),0)))</f>
        <v>0</v>
      </c>
      <c r="CH437" s="48" t="n">
        <f aca="false">MIN(AJ437,(GD436*(1+GD$5/Setup!$C$36)+IF($V437=11,N($F437),0)))</f>
        <v>0</v>
      </c>
      <c r="CI437" s="48" t="n">
        <f aca="false">MIN(AK437,(GE436*(1+GE$5/Setup!$C$36)+IF($V437=12,N($F437),0)))</f>
        <v>0</v>
      </c>
      <c r="CJ437" s="48" t="n">
        <f aca="false">MIN(AL437,(GF436*(1+GF$5/Setup!$C$36)+IF($V437=13,N($F437),0)))</f>
        <v>0</v>
      </c>
      <c r="CK437" s="48" t="n">
        <f aca="false">MIN(AM437,(GG436*(1+GG$5/Setup!$C$36)+IF($V437=14,N($F437),0)))</f>
        <v>0</v>
      </c>
      <c r="CL437" s="48" t="n">
        <f aca="false">MIN(AN437,(GH436*(1+GH$5/Setup!$C$36)+IF($V437=15,N($F437),0)))</f>
        <v>0</v>
      </c>
      <c r="CM437" s="48" t="n">
        <f aca="false">MIN(AO437,(GI436*(1+GI$5/Setup!$C$36)+IF($V437=16,N($F437),0)))</f>
        <v>0</v>
      </c>
      <c r="CN437" s="48" t="n">
        <f aca="false">MIN(AP437,(GJ436*(1+GJ$5/Setup!$C$36)+IF($V437=17,N($F437),0)))</f>
        <v>0</v>
      </c>
      <c r="CO437" s="48" t="n">
        <f aca="false">MIN(AQ437,(GK436*(1+GK$5/Setup!$C$36)+IF($V437=18,N($F437),0)))</f>
        <v>0</v>
      </c>
      <c r="CP437" s="48" t="n">
        <f aca="false">MIN(AR437,(GL436*(1+GL$5/Setup!$C$36)+IF($V437=19,N($F437),0)))</f>
        <v>0</v>
      </c>
      <c r="CQ437" s="48" t="n">
        <f aca="false">MIN(AS437,(GM436*(1+GM$5/Setup!$C$36)+IF($V437=20,N($F437),0)))</f>
        <v>0</v>
      </c>
      <c r="CR437" s="48" t="n">
        <f aca="false">MIN(AT437,(GN436*(1+GN$5/Setup!$C$36)+IF($V437=21,N($F437),0)))</f>
        <v>0</v>
      </c>
      <c r="CS437" s="48" t="n">
        <f aca="false">MIN(AU437,(GO436*(1+GO$5/Setup!$C$36)+IF($V437=22,N($F437),0)))</f>
        <v>0</v>
      </c>
      <c r="CT437" s="48" t="n">
        <f aca="false">MIN(AV437,(GP436*(1+GP$5/Setup!$C$36)+IF($V437=23,N($F437),0)))</f>
        <v>0</v>
      </c>
      <c r="CU437" s="48" t="n">
        <f aca="false">MIN(AW437,(GQ436*(1+GQ$5/Setup!$C$36)+IF($V437=24,N($F437),0)))</f>
        <v>0</v>
      </c>
      <c r="CV437" s="48" t="n">
        <f aca="false">MIN(AX437,(GR436*(1+GR$5/Setup!$C$36)+IF($V437=25,N($F437),0)))</f>
        <v>0</v>
      </c>
      <c r="CW437" s="48" t="n">
        <f aca="false">MIN(AY437,(GS436*(1+GS$5/Setup!$C$36)+IF($V437=26,N($F437),0)))</f>
        <v>0</v>
      </c>
      <c r="CX437" s="48" t="n">
        <f aca="false">MIN(AZ437,(GT436*(1+GT$5/Setup!$C$36)+IF($V437=27,N($F437),0)))</f>
        <v>0</v>
      </c>
      <c r="CY437" s="48" t="n">
        <f aca="false">MIN(BA437,(GU436*(1+GU$5/Setup!$C$36)+IF($V437=28,N($F437),0)))</f>
        <v>0</v>
      </c>
      <c r="CZ437" s="48" t="n">
        <f aca="false">MIN(BB437,(GV436*(1+GV$5/Setup!$C$36)+IF($V437=29,N($F437),0)))</f>
        <v>0</v>
      </c>
      <c r="DA437" s="48" t="n">
        <f aca="false">MIN(BC437,(GW436*(1+GW$5/Setup!$C$36)+IF($V437=30,N($F437),0)))</f>
        <v>0</v>
      </c>
      <c r="DB437" s="48" t="n">
        <f aca="false">MIN(BD437,(GX436*(1+GX$5/Setup!$C$36)+IF($V437=31,N($F437),0)))</f>
        <v>0</v>
      </c>
      <c r="DC437" s="48" t="n">
        <f aca="false">MIN(BE437,(GY436*(1+GY$5/Setup!$C$36)+IF($V437=32,N($F437),0)))</f>
        <v>0</v>
      </c>
      <c r="DD437" s="48" t="n">
        <f aca="false">MIN(BF437,(GZ436*(1+GZ$5/Setup!$C$36)+IF($V437=33,N($F437),0)))</f>
        <v>0</v>
      </c>
      <c r="DE437" s="48" t="n">
        <f aca="false">MIN(BG437,(HA436*(1+HA$5/Setup!$C$36)+IF($V437=34,N($F437),0)))</f>
        <v>0</v>
      </c>
      <c r="DF437" s="48" t="n">
        <f aca="false">MIN(BH437,(HB436*(1+HB$5/Setup!$C$36)+IF($V437=35,N($F437),0)))</f>
        <v>0</v>
      </c>
      <c r="DG437" s="48" t="n">
        <f aca="false">MIN(BI437,(HC436*(1+HC$5/Setup!$C$36)+IF($V437=36,N($F437),0)))</f>
        <v>0</v>
      </c>
      <c r="DH437" s="48" t="n">
        <f aca="false">MIN(BJ437,(HD436*(1+HD$5/Setup!$C$36)+IF($V437=37,N($F437),0)))</f>
        <v>0</v>
      </c>
      <c r="DI437" s="48" t="n">
        <f aca="false">MIN(BK437,(HE436*(1+HE$5/Setup!$C$36)+IF($V437=38,N($F437),0)))</f>
        <v>0</v>
      </c>
      <c r="DJ437" s="48" t="n">
        <f aca="false">MIN(BL437,(HF436*(1+HF$5/Setup!$C$36)+IF($V437=39,N($F437),0)))</f>
        <v>0</v>
      </c>
      <c r="DK437" s="48" t="n">
        <f aca="false">MIN(BM437,(HG436*(1+HG$5/Setup!$C$36)+IF($V437=40,N($F437),0)))</f>
        <v>0</v>
      </c>
      <c r="DL437" s="48" t="n">
        <f aca="false">MIN(BN437,(HH436*(1+HH$5/Setup!$C$36)+IF($V437=41,N($F437),0)))</f>
        <v>0</v>
      </c>
      <c r="DM437" s="48" t="n">
        <f aca="false">MIN(BO437,(HI436*(1+HI$5/Setup!$C$36)+IF($V437=42,N($F437),0)))</f>
        <v>0</v>
      </c>
      <c r="DN437" s="48" t="n">
        <f aca="false">MIN(BP437,(HJ436*(1+HJ$5/Setup!$C$36)+IF($V437=43,N($F437),0)))</f>
        <v>0</v>
      </c>
      <c r="DO437" s="48" t="n">
        <f aca="false">MIN(BQ437,(HK436*(1+HK$5/Setup!$C$36)+IF($V437=44,N($F437),0)))</f>
        <v>0</v>
      </c>
      <c r="DP437" s="48" t="n">
        <f aca="false">MIN(BR437,(HL436*(1+HL$5/Setup!$C$36)+IF($V437=45,N($F437),0)))</f>
        <v>0</v>
      </c>
      <c r="DQ437" s="48" t="n">
        <f aca="false">MIN(BS437,(HM436*(1+HM$5/Setup!$C$36)+IF($V437=46,N($F437),0)))</f>
        <v>0</v>
      </c>
      <c r="DR437" s="48" t="n">
        <f aca="false">MIN(BT437,(HN436*(1+HN$5/Setup!$C$36)+IF($V437=47,N($F437),0)))</f>
        <v>0</v>
      </c>
      <c r="DS437" s="48" t="n">
        <f aca="false">MIN(BU437,(HO436*(1+HO$5/Setup!$C$36)+IF($V437=48,N($F437),0)))</f>
        <v>0</v>
      </c>
      <c r="DT437" s="48" t="n">
        <f aca="false">MIN(BV437,(HP436*(1+HP$5/Setup!$C$36)+IF($V437=49,N($F437),0)))</f>
        <v>0</v>
      </c>
      <c r="DU437" s="48" t="n">
        <f aca="false">MIN(BW437,(HQ436*(1+HQ$5/Setup!$C$36)+IF($V437=50,N($F437),0)))</f>
        <v>0</v>
      </c>
      <c r="DV437" s="48" t="n">
        <f aca="false">MIN(MAX((FT436*(1+FT$5/Setup!$C$36)+IF($V437=1,N($F437),0))-BX437,0),MAX($P437-0,0))</f>
        <v>0</v>
      </c>
      <c r="DW437" s="48" t="n">
        <f aca="false">MIN(MAX((FU436*(1+FU$5/Setup!$C$36)+IF($V437=2,N($F437),0))-BY437,0),MAX($P437-SUM(DV437:DV437),0))</f>
        <v>0</v>
      </c>
      <c r="DX437" s="48" t="n">
        <f aca="false">MIN(MAX((FV436*(1+FV$5/Setup!$C$36)+IF($V437=3,N($F437),0))-BZ437,0),MAX($P437-SUM(DV437:DW437),0))</f>
        <v>0</v>
      </c>
      <c r="DY437" s="48" t="n">
        <f aca="false">MIN(MAX((FW436*(1+FW$5/Setup!$C$36)+IF($V437=4,N($F437),0))-CA437,0),MAX($P437-SUM(DV437:DX437),0))</f>
        <v>0</v>
      </c>
      <c r="DZ437" s="48" t="n">
        <f aca="false">MIN(MAX((FX436*(1+FX$5/Setup!$C$36)+IF($V437=5,N($F437),0))-CB437,0),MAX($P437-SUM(DV437:DY437),0))</f>
        <v>0</v>
      </c>
      <c r="EA437" s="48" t="n">
        <f aca="false">MIN(MAX((FY436*(1+FY$5/Setup!$C$36)+IF($V437=6,N($F437),0))-CC437,0),MAX($P437-SUM(DV437:DZ437),0))</f>
        <v>0</v>
      </c>
      <c r="EB437" s="48" t="n">
        <f aca="false">MIN(MAX((FZ436*(1+FZ$5/Setup!$C$36)+IF($V437=7,N($F437),0))-CD437,0),MAX($P437-SUM(DV437:EA437),0))</f>
        <v>0</v>
      </c>
      <c r="EC437" s="48" t="n">
        <f aca="false">MIN(MAX((GA436*(1+GA$5/Setup!$C$36)+IF($V437=8,N($F437),0))-CE437,0),MAX($P437-SUM(DV437:EB437),0))</f>
        <v>0</v>
      </c>
      <c r="ED437" s="48" t="n">
        <f aca="false">MIN(MAX((GB436*(1+GB$5/Setup!$C$36)+IF($V437=9,N($F437),0))-CF437,0),MAX($P437-SUM(DV437:EC437),0))</f>
        <v>0</v>
      </c>
      <c r="EE437" s="48" t="n">
        <f aca="false">MIN(MAX((GC436*(1+GC$5/Setup!$C$36)+IF($V437=10,N($F437),0))-CG437,0),MAX($P437-SUM(DV437:ED437),0))</f>
        <v>0</v>
      </c>
      <c r="EF437" s="48" t="n">
        <f aca="false">MIN(MAX((GD436*(1+GD$5/Setup!$C$36)+IF($V437=11,N($F437),0))-CH437,0),MAX($P437-SUM(DV437:EE437),0))</f>
        <v>0</v>
      </c>
      <c r="EG437" s="48" t="n">
        <f aca="false">MIN(MAX((GE436*(1+GE$5/Setup!$C$36)+IF($V437=12,N($F437),0))-CI437,0),MAX($P437-SUM(DV437:EF437),0))</f>
        <v>0</v>
      </c>
      <c r="EH437" s="48" t="n">
        <f aca="false">MIN(MAX((GF436*(1+GF$5/Setup!$C$36)+IF($V437=13,N($F437),0))-CJ437,0),MAX($P437-SUM(DV437:EG437),0))</f>
        <v>0</v>
      </c>
      <c r="EI437" s="48" t="n">
        <f aca="false">MIN(MAX((GG436*(1+GG$5/Setup!$C$36)+IF($V437=14,N($F437),0))-CK437,0),MAX($P437-SUM(DV437:EH437),0))</f>
        <v>0</v>
      </c>
      <c r="EJ437" s="48" t="n">
        <f aca="false">MIN(MAX((GH436*(1+GH$5/Setup!$C$36)+IF($V437=15,N($F437),0))-CL437,0),MAX($P437-SUM(DV437:EI437),0))</f>
        <v>0</v>
      </c>
      <c r="EK437" s="48" t="n">
        <f aca="false">MIN(MAX((GI436*(1+GI$5/Setup!$C$36)+IF($V437=16,N($F437),0))-CM437,0),MAX($P437-SUM(DV437:EJ437),0))</f>
        <v>0</v>
      </c>
      <c r="EL437" s="48" t="n">
        <f aca="false">MIN(MAX((GJ436*(1+GJ$5/Setup!$C$36)+IF($V437=17,N($F437),0))-CN437,0),MAX($P437-SUM(DV437:EK437),0))</f>
        <v>0</v>
      </c>
      <c r="EM437" s="48" t="n">
        <f aca="false">MIN(MAX((GK436*(1+GK$5/Setup!$C$36)+IF($V437=18,N($F437),0))-CO437,0),MAX($P437-SUM(DV437:EL437),0))</f>
        <v>0</v>
      </c>
      <c r="EN437" s="48" t="n">
        <f aca="false">MIN(MAX((GL436*(1+GL$5/Setup!$C$36)+IF($V437=19,N($F437),0))-CP437,0),MAX($P437-SUM(DV437:EM437),0))</f>
        <v>0</v>
      </c>
      <c r="EO437" s="48" t="n">
        <f aca="false">MIN(MAX((GM436*(1+GM$5/Setup!$C$36)+IF($V437=20,N($F437),0))-CQ437,0),MAX($P437-SUM(DV437:EN437),0))</f>
        <v>0</v>
      </c>
      <c r="EP437" s="48" t="n">
        <f aca="false">MIN(MAX((GN436*(1+GN$5/Setup!$C$36)+IF($V437=21,N($F437),0))-CR437,0),MAX($P437-SUM(DV437:EO437),0))</f>
        <v>0</v>
      </c>
      <c r="EQ437" s="48" t="n">
        <f aca="false">MIN(MAX((GO436*(1+GO$5/Setup!$C$36)+IF($V437=22,N($F437),0))-CS437,0),MAX($P437-SUM(DV437:EP437),0))</f>
        <v>0</v>
      </c>
      <c r="ER437" s="48" t="n">
        <f aca="false">MIN(MAX((GP436*(1+GP$5/Setup!$C$36)+IF($V437=23,N($F437),0))-CT437,0),MAX($P437-SUM(DV437:EQ437),0))</f>
        <v>0</v>
      </c>
      <c r="ES437" s="48" t="n">
        <f aca="false">MIN(MAX((GQ436*(1+GQ$5/Setup!$C$36)+IF($V437=24,N($F437),0))-CU437,0),MAX($P437-SUM(DV437:ER437),0))</f>
        <v>0</v>
      </c>
      <c r="ET437" s="48" t="n">
        <f aca="false">MIN(MAX((GR436*(1+GR$5/Setup!$C$36)+IF($V437=25,N($F437),0))-CV437,0),MAX($P437-SUM(DV437:ES437),0))</f>
        <v>0</v>
      </c>
      <c r="EU437" s="48" t="n">
        <f aca="false">MIN(MAX((GS436*(1+GS$5/Setup!$C$36)+IF($V437=26,N($F437),0))-CW437,0),MAX($P437-SUM(DV437:ET437),0))</f>
        <v>0</v>
      </c>
      <c r="EV437" s="48" t="n">
        <f aca="false">MIN(MAX((GT436*(1+GT$5/Setup!$C$36)+IF($V437=27,N($F437),0))-CX437,0),MAX($P437-SUM(DV437:EU437),0))</f>
        <v>0</v>
      </c>
      <c r="EW437" s="48" t="n">
        <f aca="false">MIN(MAX((GU436*(1+GU$5/Setup!$C$36)+IF($V437=28,N($F437),0))-CY437,0),MAX($P437-SUM(DV437:EV437),0))</f>
        <v>0</v>
      </c>
      <c r="EX437" s="48" t="n">
        <f aca="false">MIN(MAX((GV436*(1+GV$5/Setup!$C$36)+IF($V437=29,N($F437),0))-CZ437,0),MAX($P437-SUM(DV437:EW437),0))</f>
        <v>0</v>
      </c>
      <c r="EY437" s="48" t="n">
        <f aca="false">MIN(MAX((GW436*(1+GW$5/Setup!$C$36)+IF($V437=30,N($F437),0))-DA437,0),MAX($P437-SUM(DV437:EX437),0))</f>
        <v>0</v>
      </c>
      <c r="EZ437" s="48" t="n">
        <f aca="false">MIN(MAX((GX436*(1+GX$5/Setup!$C$36)+IF($V437=31,N($F437),0))-DB437,0),MAX($P437-SUM(DV437:EY437),0))</f>
        <v>0</v>
      </c>
      <c r="FA437" s="48" t="n">
        <f aca="false">MIN(MAX((GY436*(1+GY$5/Setup!$C$36)+IF($V437=32,N($F437),0))-DC437,0),MAX($P437-SUM(DV437:EZ437),0))</f>
        <v>0</v>
      </c>
      <c r="FB437" s="48" t="n">
        <f aca="false">MIN(MAX((GZ436*(1+GZ$5/Setup!$C$36)+IF($V437=33,N($F437),0))-DD437,0),MAX($P437-SUM(DV437:FA437),0))</f>
        <v>0</v>
      </c>
      <c r="FC437" s="48" t="n">
        <f aca="false">MIN(MAX((HA436*(1+HA$5/Setup!$C$36)+IF($V437=34,N($F437),0))-DE437,0),MAX($P437-SUM(DV437:FB437),0))</f>
        <v>0</v>
      </c>
      <c r="FD437" s="48" t="n">
        <f aca="false">MIN(MAX((HB436*(1+HB$5/Setup!$C$36)+IF($V437=35,N($F437),0))-DF437,0),MAX($P437-SUM(DV437:FC437),0))</f>
        <v>0</v>
      </c>
      <c r="FE437" s="48" t="n">
        <f aca="false">MIN(MAX((HC436*(1+HC$5/Setup!$C$36)+IF($V437=36,N($F437),0))-DG437,0),MAX($P437-SUM(DV437:FD437),0))</f>
        <v>0</v>
      </c>
      <c r="FF437" s="48" t="n">
        <f aca="false">MIN(MAX((HD436*(1+HD$5/Setup!$C$36)+IF($V437=37,N($F437),0))-DH437,0),MAX($P437-SUM(DV437:FE437),0))</f>
        <v>0</v>
      </c>
      <c r="FG437" s="48" t="n">
        <f aca="false">MIN(MAX((HE436*(1+HE$5/Setup!$C$36)+IF($V437=38,N($F437),0))-DI437,0),MAX($P437-SUM(DV437:FF437),0))</f>
        <v>0</v>
      </c>
      <c r="FH437" s="48" t="n">
        <f aca="false">MIN(MAX((HF436*(1+HF$5/Setup!$C$36)+IF($V437=39,N($F437),0))-DJ437,0),MAX($P437-SUM(DV437:FG437),0))</f>
        <v>0</v>
      </c>
      <c r="FI437" s="48" t="n">
        <f aca="false">MIN(MAX((HG436*(1+HG$5/Setup!$C$36)+IF($V437=40,N($F437),0))-DK437,0),MAX($P437-SUM(DV437:FH437),0))</f>
        <v>0</v>
      </c>
      <c r="FJ437" s="48" t="n">
        <f aca="false">MIN(MAX((HH436*(1+HH$5/Setup!$C$36)+IF($V437=41,N($F437),0))-DL437,0),MAX($P437-SUM(DV437:FI437),0))</f>
        <v>0</v>
      </c>
      <c r="FK437" s="48" t="n">
        <f aca="false">MIN(MAX((HI436*(1+HI$5/Setup!$C$36)+IF($V437=42,N($F437),0))-DM437,0),MAX($P437-SUM(DV437:FJ437),0))</f>
        <v>0</v>
      </c>
      <c r="FL437" s="48" t="n">
        <f aca="false">MIN(MAX((HJ436*(1+HJ$5/Setup!$C$36)+IF($V437=43,N($F437),0))-DN437,0),MAX($P437-SUM(DV437:FK437),0))</f>
        <v>0</v>
      </c>
      <c r="FM437" s="48" t="n">
        <f aca="false">MIN(MAX((HK436*(1+HK$5/Setup!$C$36)+IF($V437=44,N($F437),0))-DO437,0),MAX($P437-SUM(DV437:FL437),0))</f>
        <v>0</v>
      </c>
      <c r="FN437" s="48" t="n">
        <f aca="false">MIN(MAX((HL436*(1+HL$5/Setup!$C$36)+IF($V437=45,N($F437),0))-DP437,0),MAX($P437-SUM(DV437:FM437),0))</f>
        <v>0</v>
      </c>
      <c r="FO437" s="48" t="n">
        <f aca="false">MIN(MAX((HM436*(1+HM$5/Setup!$C$36)+IF($V437=46,N($F437),0))-DQ437,0),MAX($P437-SUM(DV437:FN437),0))</f>
        <v>0</v>
      </c>
      <c r="FP437" s="48" t="n">
        <f aca="false">MIN(MAX((HN436*(1+HN$5/Setup!$C$36)+IF($V437=47,N($F437),0))-DR437,0),MAX($P437-SUM(DV437:FO437),0))</f>
        <v>0</v>
      </c>
      <c r="FQ437" s="48" t="n">
        <f aca="false">MIN(MAX((HO436*(1+HO$5/Setup!$C$36)+IF($V437=48,N($F437),0))-DS437,0),MAX($P437-SUM(DV437:FP437),0))</f>
        <v>0</v>
      </c>
      <c r="FR437" s="48" t="n">
        <f aca="false">MIN(MAX((HP436*(1+HP$5/Setup!$C$36)+IF($V437=49,N($F437),0))-DT437,0),MAX($P437-SUM(DV437:FQ437),0))</f>
        <v>0</v>
      </c>
      <c r="FS437" s="48" t="n">
        <f aca="false">MIN(MAX((HQ436*(1+HQ$5/Setup!$C$36)+IF($V437=50,N($F437),0))-DU437,0),MAX($P437-SUM(DV437:FR437),0))</f>
        <v>0</v>
      </c>
      <c r="FT437" s="48" t="n">
        <f aca="false">IF((FT436*(1+FT$5/Setup!$C$36)+IF($V437=1,N($F437),0))-BX437-DV437&lt;0.005,0,(FT436*(1+FT$5/Setup!$C$36)+IF($V437=1,N($F437),0))-BX437-DV437)</f>
        <v>0</v>
      </c>
      <c r="FU437" s="48" t="n">
        <f aca="false">IF((FU436*(1+FU$5/Setup!$C$36)+IF($V437=2,N($F437),0))-BY437-DW437&lt;0.005,0,(FU436*(1+FU$5/Setup!$C$36)+IF($V437=2,N($F437),0))-BY437-DW437)</f>
        <v>0</v>
      </c>
      <c r="FV437" s="48" t="n">
        <f aca="false">IF((FV436*(1+FV$5/Setup!$C$36)+IF($V437=3,N($F437),0))-BZ437-DX437&lt;0.005,0,(FV436*(1+FV$5/Setup!$C$36)+IF($V437=3,N($F437),0))-BZ437-DX437)</f>
        <v>0</v>
      </c>
      <c r="FW437" s="48" t="n">
        <f aca="false">IF((FW436*(1+FW$5/Setup!$C$36)+IF($V437=4,N($F437),0))-CA437-DY437&lt;0.005,0,(FW436*(1+FW$5/Setup!$C$36)+IF($V437=4,N($F437),0))-CA437-DY437)</f>
        <v>0</v>
      </c>
      <c r="FX437" s="48" t="n">
        <f aca="false">IF((FX436*(1+FX$5/Setup!$C$36)+IF($V437=5,N($F437),0))-CB437-DZ437&lt;0.005,0,(FX436*(1+FX$5/Setup!$C$36)+IF($V437=5,N($F437),0))-CB437-DZ437)</f>
        <v>0</v>
      </c>
      <c r="FY437" s="48" t="n">
        <f aca="false">IF((FY436*(1+FY$5/Setup!$C$36)+IF($V437=6,N($F437),0))-CC437-EA437&lt;0.005,0,(FY436*(1+FY$5/Setup!$C$36)+IF($V437=6,N($F437),0))-CC437-EA437)</f>
        <v>0</v>
      </c>
      <c r="FZ437" s="48" t="n">
        <f aca="false">IF((FZ436*(1+FZ$5/Setup!$C$36)+IF($V437=7,N($F437),0))-CD437-EB437&lt;0.005,0,(FZ436*(1+FZ$5/Setup!$C$36)+IF($V437=7,N($F437),0))-CD437-EB437)</f>
        <v>0</v>
      </c>
      <c r="GA437" s="48" t="n">
        <f aca="false">IF((GA436*(1+GA$5/Setup!$C$36)+IF($V437=8,N($F437),0))-CE437-EC437&lt;0.005,0,(GA436*(1+GA$5/Setup!$C$36)+IF($V437=8,N($F437),0))-CE437-EC437)</f>
        <v>0</v>
      </c>
      <c r="GB437" s="48" t="n">
        <f aca="false">IF((GB436*(1+GB$5/Setup!$C$36)+IF($V437=9,N($F437),0))-CF437-ED437&lt;0.005,0,(GB436*(1+GB$5/Setup!$C$36)+IF($V437=9,N($F437),0))-CF437-ED437)</f>
        <v>0</v>
      </c>
      <c r="GC437" s="48" t="n">
        <f aca="false">IF((GC436*(1+GC$5/Setup!$C$36)+IF($V437=10,N($F437),0))-CG437-EE437&lt;0.005,0,(GC436*(1+GC$5/Setup!$C$36)+IF($V437=10,N($F437),0))-CG437-EE437)</f>
        <v>0</v>
      </c>
      <c r="GD437" s="48" t="n">
        <f aca="false">IF((GD436*(1+GD$5/Setup!$C$36)+IF($V437=11,N($F437),0))-CH437-EF437&lt;0.005,0,(GD436*(1+GD$5/Setup!$C$36)+IF($V437=11,N($F437),0))-CH437-EF437)</f>
        <v>0</v>
      </c>
      <c r="GE437" s="48" t="n">
        <f aca="false">IF((GE436*(1+GE$5/Setup!$C$36)+IF($V437=12,N($F437),0))-CI437-EG437&lt;0.005,0,(GE436*(1+GE$5/Setup!$C$36)+IF($V437=12,N($F437),0))-CI437-EG437)</f>
        <v>0</v>
      </c>
      <c r="GF437" s="48" t="n">
        <f aca="false">IF((GF436*(1+GF$5/Setup!$C$36)+IF($V437=13,N($F437),0))-CJ437-EH437&lt;0.005,0,(GF436*(1+GF$5/Setup!$C$36)+IF($V437=13,N($F437),0))-CJ437-EH437)</f>
        <v>0</v>
      </c>
      <c r="GG437" s="48" t="n">
        <f aca="false">IF((GG436*(1+GG$5/Setup!$C$36)+IF($V437=14,N($F437),0))-CK437-EI437&lt;0.005,0,(GG436*(1+GG$5/Setup!$C$36)+IF($V437=14,N($F437),0))-CK437-EI437)</f>
        <v>0</v>
      </c>
      <c r="GH437" s="48" t="n">
        <f aca="false">IF((GH436*(1+GH$5/Setup!$C$36)+IF($V437=15,N($F437),0))-CL437-EJ437&lt;0.005,0,(GH436*(1+GH$5/Setup!$C$36)+IF($V437=15,N($F437),0))-CL437-EJ437)</f>
        <v>0</v>
      </c>
      <c r="GI437" s="48" t="n">
        <f aca="false">IF((GI436*(1+GI$5/Setup!$C$36)+IF($V437=16,N($F437),0))-CM437-EK437&lt;0.005,0,(GI436*(1+GI$5/Setup!$C$36)+IF($V437=16,N($F437),0))-CM437-EK437)</f>
        <v>0</v>
      </c>
      <c r="GJ437" s="48" t="n">
        <f aca="false">IF((GJ436*(1+GJ$5/Setup!$C$36)+IF($V437=17,N($F437),0))-CN437-EL437&lt;0.005,0,(GJ436*(1+GJ$5/Setup!$C$36)+IF($V437=17,N($F437),0))-CN437-EL437)</f>
        <v>0</v>
      </c>
      <c r="GK437" s="48" t="n">
        <f aca="false">IF((GK436*(1+GK$5/Setup!$C$36)+IF($V437=18,N($F437),0))-CO437-EM437&lt;0.005,0,(GK436*(1+GK$5/Setup!$C$36)+IF($V437=18,N($F437),0))-CO437-EM437)</f>
        <v>0</v>
      </c>
      <c r="GL437" s="48" t="n">
        <f aca="false">IF((GL436*(1+GL$5/Setup!$C$36)+IF($V437=19,N($F437),0))-CP437-EN437&lt;0.005,0,(GL436*(1+GL$5/Setup!$C$36)+IF($V437=19,N($F437),0))-CP437-EN437)</f>
        <v>0</v>
      </c>
      <c r="GM437" s="48" t="n">
        <f aca="false">IF((GM436*(1+GM$5/Setup!$C$36)+IF($V437=20,N($F437),0))-CQ437-EO437&lt;0.005,0,(GM436*(1+GM$5/Setup!$C$36)+IF($V437=20,N($F437),0))-CQ437-EO437)</f>
        <v>0</v>
      </c>
      <c r="GN437" s="48" t="n">
        <f aca="false">IF((GN436*(1+GN$5/Setup!$C$36)+IF($V437=21,N($F437),0))-CR437-EP437&lt;0.005,0,(GN436*(1+GN$5/Setup!$C$36)+IF($V437=21,N($F437),0))-CR437-EP437)</f>
        <v>0</v>
      </c>
      <c r="GO437" s="48" t="n">
        <f aca="false">IF((GO436*(1+GO$5/Setup!$C$36)+IF($V437=22,N($F437),0))-CS437-EQ437&lt;0.005,0,(GO436*(1+GO$5/Setup!$C$36)+IF($V437=22,N($F437),0))-CS437-EQ437)</f>
        <v>0</v>
      </c>
      <c r="GP437" s="48" t="n">
        <f aca="false">IF((GP436*(1+GP$5/Setup!$C$36)+IF($V437=23,N($F437),0))-CT437-ER437&lt;0.005,0,(GP436*(1+GP$5/Setup!$C$36)+IF($V437=23,N($F437),0))-CT437-ER437)</f>
        <v>0</v>
      </c>
      <c r="GQ437" s="48" t="n">
        <f aca="false">IF((GQ436*(1+GQ$5/Setup!$C$36)+IF($V437=24,N($F437),0))-CU437-ES437&lt;0.005,0,(GQ436*(1+GQ$5/Setup!$C$36)+IF($V437=24,N($F437),0))-CU437-ES437)</f>
        <v>0</v>
      </c>
      <c r="GR437" s="48" t="n">
        <f aca="false">IF((GR436*(1+GR$5/Setup!$C$36)+IF($V437=25,N($F437),0))-CV437-ET437&lt;0.005,0,(GR436*(1+GR$5/Setup!$C$36)+IF($V437=25,N($F437),0))-CV437-ET437)</f>
        <v>0</v>
      </c>
      <c r="GS437" s="48" t="n">
        <f aca="false">IF((GS436*(1+GS$5/Setup!$C$36)+IF($V437=26,N($F437),0))-CW437-EU437&lt;0.005,0,(GS436*(1+GS$5/Setup!$C$36)+IF($V437=26,N($F437),0))-CW437-EU437)</f>
        <v>0</v>
      </c>
      <c r="GT437" s="48" t="n">
        <f aca="false">IF((GT436*(1+GT$5/Setup!$C$36)+IF($V437=27,N($F437),0))-CX437-EV437&lt;0.005,0,(GT436*(1+GT$5/Setup!$C$36)+IF($V437=27,N($F437),0))-CX437-EV437)</f>
        <v>0</v>
      </c>
      <c r="GU437" s="48" t="n">
        <f aca="false">IF((GU436*(1+GU$5/Setup!$C$36)+IF($V437=28,N($F437),0))-CY437-EW437&lt;0.005,0,(GU436*(1+GU$5/Setup!$C$36)+IF($V437=28,N($F437),0))-CY437-EW437)</f>
        <v>0</v>
      </c>
      <c r="GV437" s="48" t="n">
        <f aca="false">IF((GV436*(1+GV$5/Setup!$C$36)+IF($V437=29,N($F437),0))-CZ437-EX437&lt;0.005,0,(GV436*(1+GV$5/Setup!$C$36)+IF($V437=29,N($F437),0))-CZ437-EX437)</f>
        <v>0</v>
      </c>
      <c r="GW437" s="48" t="n">
        <f aca="false">IF((GW436*(1+GW$5/Setup!$C$36)+IF($V437=30,N($F437),0))-DA437-EY437&lt;0.005,0,(GW436*(1+GW$5/Setup!$C$36)+IF($V437=30,N($F437),0))-DA437-EY437)</f>
        <v>0</v>
      </c>
      <c r="GX437" s="48" t="n">
        <f aca="false">IF((GX436*(1+GX$5/Setup!$C$36)+IF($V437=31,N($F437),0))-DB437-EZ437&lt;0.005,0,(GX436*(1+GX$5/Setup!$C$36)+IF($V437=31,N($F437),0))-DB437-EZ437)</f>
        <v>0</v>
      </c>
      <c r="GY437" s="48" t="n">
        <f aca="false">IF((GY436*(1+GY$5/Setup!$C$36)+IF($V437=32,N($F437),0))-DC437-FA437&lt;0.005,0,(GY436*(1+GY$5/Setup!$C$36)+IF($V437=32,N($F437),0))-DC437-FA437)</f>
        <v>0</v>
      </c>
      <c r="GZ437" s="48" t="n">
        <f aca="false">IF((GZ436*(1+GZ$5/Setup!$C$36)+IF($V437=33,N($F437),0))-DD437-FB437&lt;0.005,0,(GZ436*(1+GZ$5/Setup!$C$36)+IF($V437=33,N($F437),0))-DD437-FB437)</f>
        <v>0</v>
      </c>
      <c r="HA437" s="48" t="n">
        <f aca="false">IF((HA436*(1+HA$5/Setup!$C$36)+IF($V437=34,N($F437),0))-DE437-FC437&lt;0.005,0,(HA436*(1+HA$5/Setup!$C$36)+IF($V437=34,N($F437),0))-DE437-FC437)</f>
        <v>0</v>
      </c>
      <c r="HB437" s="48" t="n">
        <f aca="false">IF((HB436*(1+HB$5/Setup!$C$36)+IF($V437=35,N($F437),0))-DF437-FD437&lt;0.005,0,(HB436*(1+HB$5/Setup!$C$36)+IF($V437=35,N($F437),0))-DF437-FD437)</f>
        <v>0</v>
      </c>
      <c r="HC437" s="48" t="n">
        <f aca="false">IF((HC436*(1+HC$5/Setup!$C$36)+IF($V437=36,N($F437),0))-DG437-FE437&lt;0.005,0,(HC436*(1+HC$5/Setup!$C$36)+IF($V437=36,N($F437),0))-DG437-FE437)</f>
        <v>0</v>
      </c>
      <c r="HD437" s="48" t="n">
        <f aca="false">IF((HD436*(1+HD$5/Setup!$C$36)+IF($V437=37,N($F437),0))-DH437-FF437&lt;0.005,0,(HD436*(1+HD$5/Setup!$C$36)+IF($V437=37,N($F437),0))-DH437-FF437)</f>
        <v>0</v>
      </c>
      <c r="HE437" s="48" t="n">
        <f aca="false">IF((HE436*(1+HE$5/Setup!$C$36)+IF($V437=38,N($F437),0))-DI437-FG437&lt;0.005,0,(HE436*(1+HE$5/Setup!$C$36)+IF($V437=38,N($F437),0))-DI437-FG437)</f>
        <v>0</v>
      </c>
      <c r="HF437" s="48" t="n">
        <f aca="false">IF((HF436*(1+HF$5/Setup!$C$36)+IF($V437=39,N($F437),0))-DJ437-FH437&lt;0.005,0,(HF436*(1+HF$5/Setup!$C$36)+IF($V437=39,N($F437),0))-DJ437-FH437)</f>
        <v>0</v>
      </c>
      <c r="HG437" s="48" t="n">
        <f aca="false">IF((HG436*(1+HG$5/Setup!$C$36)+IF($V437=40,N($F437),0))-DK437-FI437&lt;0.005,0,(HG436*(1+HG$5/Setup!$C$36)+IF($V437=40,N($F437),0))-DK437-FI437)</f>
        <v>0</v>
      </c>
      <c r="HH437" s="48" t="n">
        <f aca="false">IF((HH436*(1+HH$5/Setup!$C$36)+IF($V437=41,N($F437),0))-DL437-FJ437&lt;0.005,0,(HH436*(1+HH$5/Setup!$C$36)+IF($V437=41,N($F437),0))-DL437-FJ437)</f>
        <v>0</v>
      </c>
      <c r="HI437" s="48" t="n">
        <f aca="false">IF((HI436*(1+HI$5/Setup!$C$36)+IF($V437=42,N($F437),0))-DM437-FK437&lt;0.005,0,(HI436*(1+HI$5/Setup!$C$36)+IF($V437=42,N($F437),0))-DM437-FK437)</f>
        <v>0</v>
      </c>
      <c r="HJ437" s="48" t="n">
        <f aca="false">IF((HJ436*(1+HJ$5/Setup!$C$36)+IF($V437=43,N($F437),0))-DN437-FL437&lt;0.005,0,(HJ436*(1+HJ$5/Setup!$C$36)+IF($V437=43,N($F437),0))-DN437-FL437)</f>
        <v>0</v>
      </c>
      <c r="HK437" s="48" t="n">
        <f aca="false">IF((HK436*(1+HK$5/Setup!$C$36)+IF($V437=44,N($F437),0))-DO437-FM437&lt;0.005,0,(HK436*(1+HK$5/Setup!$C$36)+IF($V437=44,N($F437),0))-DO437-FM437)</f>
        <v>0</v>
      </c>
      <c r="HL437" s="48" t="n">
        <f aca="false">IF((HL436*(1+HL$5/Setup!$C$36)+IF($V437=45,N($F437),0))-DP437-FN437&lt;0.005,0,(HL436*(1+HL$5/Setup!$C$36)+IF($V437=45,N($F437),0))-DP437-FN437)</f>
        <v>0</v>
      </c>
      <c r="HM437" s="48" t="n">
        <f aca="false">IF((HM436*(1+HM$5/Setup!$C$36)+IF($V437=46,N($F437),0))-DQ437-FO437&lt;0.005,0,(HM436*(1+HM$5/Setup!$C$36)+IF($V437=46,N($F437),0))-DQ437-FO437)</f>
        <v>0</v>
      </c>
      <c r="HN437" s="48" t="n">
        <f aca="false">IF((HN436*(1+HN$5/Setup!$C$36)+IF($V437=47,N($F437),0))-DR437-FP437&lt;0.005,0,(HN436*(1+HN$5/Setup!$C$36)+IF($V437=47,N($F437),0))-DR437-FP437)</f>
        <v>0</v>
      </c>
      <c r="HO437" s="48" t="n">
        <f aca="false">IF((HO436*(1+HO$5/Setup!$C$36)+IF($V437=48,N($F437),0))-DS437-FQ437&lt;0.005,0,(HO436*(1+HO$5/Setup!$C$36)+IF($V437=48,N($F437),0))-DS437-FQ437)</f>
        <v>0</v>
      </c>
      <c r="HP437" s="48" t="n">
        <f aca="false">IF((HP436*(1+HP$5/Setup!$C$36)+IF($V437=49,N($F437),0))-DT437-FR437&lt;0.005,0,(HP436*(1+HP$5/Setup!$C$36)+IF($V437=49,N($F437),0))-DT437-FR437)</f>
        <v>0</v>
      </c>
      <c r="HQ437" s="48" t="n">
        <f aca="false">IF((HQ436*(1+HQ$5/Setup!$C$36)+IF($V437=50,N($F437),0))-DU437-FS437&lt;0.005,0,(HQ436*(1+HQ$5/Setup!$C$36)+IF($V437=50,N($F437),0))-DU437-FS437)</f>
        <v>0</v>
      </c>
    </row>
    <row r="438" customFormat="false" ht="15" hidden="false" customHeight="false" outlineLevel="0" collapsed="false">
      <c r="A438" s="44" t="n">
        <v>430</v>
      </c>
      <c r="B438" s="45" t="n">
        <f aca="false">IF(Setup!$C$7="Every month",EDATE(Setup!$C$8,($A438-1)),IF(Setup!$C$7="Twice a month",DATE(YEAR(Setup!$C$8),MONTH(Setup!$C$8)+INT((($A438-1)+Setup!$C$41)/2),MIN(IF(MOD(($A438-1)+Setup!$C$41,2)=0,Setup!$C$39,Setup!$C$40),DAY(EOMONTH(DATE(YEAR(Setup!$C$8),MONTH(Setup!$C$8)+INT((($A438-1)+Setup!$C$41)/2),1),0)))),Setup!$C$8+($A438-1)*IF(Setup!$C$7="Every week",7,14)))</f>
        <v>52331</v>
      </c>
      <c r="C438" s="45" t="n">
        <f aca="false">IF(Setup!$C$7="Every month",EDATE(Setup!$C$8,$A438),IF(Setup!$C$7="Twice a month",DATE(YEAR(Setup!$C$8),MONTH(Setup!$C$8)+INT(($A438+Setup!$C$41)/2),MIN(IF(MOD($A438+Setup!$C$41,2)=0,Setup!$C$39,Setup!$C$40),DAY(EOMONTH(DATE(YEAR(Setup!$C$8),MONTH(Setup!$C$8)+INT(($A438+Setup!$C$41)/2),1),0)))),Setup!$C$8+$A438*IF(Setup!$C$7="Every week",7,14)))</f>
        <v>52345</v>
      </c>
      <c r="D438" s="46"/>
      <c r="E438" s="47"/>
      <c r="F438" s="47"/>
      <c r="G438" s="47"/>
      <c r="H438" s="47"/>
      <c r="I438" s="48" t="n">
        <f aca="false">N(Setup!$C$11)+N(E438)</f>
        <v>100</v>
      </c>
      <c r="J438" s="48" t="n">
        <f aca="false">MIN(Setup!$C$37,MAX(I438,0))</f>
        <v>9.23076923076923</v>
      </c>
      <c r="K438" s="48" t="n">
        <f aca="false">MIN(MAX(N(Setup!$C$14)-L437,0),MAX(I438-J438,0))</f>
        <v>0</v>
      </c>
      <c r="L438" s="48" t="n">
        <f aca="false">L437+K438-N(G438)</f>
        <v>500</v>
      </c>
      <c r="M438" s="48" t="n">
        <f aca="false">M437+J438-N(H438)</f>
        <v>3969.23076923074</v>
      </c>
      <c r="N438" s="48" t="n">
        <f aca="false">SUM(BX438:DU438)</f>
        <v>0</v>
      </c>
      <c r="O438" s="48" t="n">
        <f aca="false">SUM(Z438:BW438)-N438</f>
        <v>65</v>
      </c>
      <c r="P438" s="48" t="n">
        <f aca="false">MAX(I438-J438-K438,0)+O438</f>
        <v>155.769230769231</v>
      </c>
      <c r="Q438" s="48" t="n">
        <f aca="false">SUM(DV438:FS438)</f>
        <v>0</v>
      </c>
      <c r="R438" s="49" t="n">
        <f aca="false">N438+J438+K438+Q438</f>
        <v>9.23076923076923</v>
      </c>
      <c r="S438" s="48" t="n">
        <f aca="false">T438-T437-N(F438)+N438+Q438</f>
        <v>0</v>
      </c>
      <c r="T438" s="49" t="n">
        <f aca="false">SUM(FT438:HQ438)</f>
        <v>0</v>
      </c>
      <c r="U438" s="44" t="str">
        <f aca="false">IF(T437&lt;0.005,"",INDEX(Helpers!$C$2:$C$51,IF(_xlfn.MINIFS($DV$6:$FS$6,DV438:FS438,"&gt;0.005")=0,V438,_xlfn.MINIFS($DV$6:$FS$6,DV438:FS438,"&gt;0.005"))))</f>
        <v/>
      </c>
      <c r="V438" s="44" t="n">
        <f aca="false">IF(_xlfn.MINIFS($FT$6:$HQ$6,FT437:HQ437,"&gt;0.005")=0,1,_xlfn.MINIFS($FT$6:$HQ$6,FT437:HQ437,"&gt;0.005"))</f>
        <v>1</v>
      </c>
      <c r="W438" s="44" t="n">
        <f aca="false">IF(AND(D438&lt;&gt;"Paid",T437&gt;0.005),1,0)</f>
        <v>0</v>
      </c>
      <c r="X438" s="48" t="n">
        <f aca="false">SUMPRODUCT(((Helpers!$G$2:$G$51*(1+(Helpers!$D$2:$D$51+0.000000001)/12)^(($B438-Setup!$C$8)/(365.25/12))-Helpers!$E$2:$E$51*((1+(Helpers!$D$2:$D$51+0.000000001)/12)^(($B438-Setup!$C$8)/(365.25/12))-1)/((Helpers!$D$2:$D$51+0.000000001)/12))&gt;0)*(Helpers!$G$2:$G$51*(1+(Helpers!$D$2:$D$51+0.000000001)/12)^(($B438-Setup!$C$8)/(365.25/12))-Helpers!$E$2:$E$51*((1+(Helpers!$D$2:$D$51+0.000000001)/12)^(($B438-Setup!$C$8)/(365.25/12))-1)/((Helpers!$D$2:$D$51+0.000000001)/12)))</f>
        <v>0</v>
      </c>
      <c r="Y438" s="48"/>
      <c r="Z438" s="48" t="n">
        <f aca="false">IF(OR(N(Z$5)=0,Z$6=""),0,Z$5*((DATE(YEAR($B438),MONTH($B438),MIN(Z$6,DAY(EOMONTH($B438,0))))&gt;=$B438)*(DATE(YEAR($B438),MONTH($B438),MIN(Z$6,DAY(EOMONTH($B438,0))))&lt;$C438)+(DATE(YEAR($B438),MONTH($B438)+1,MIN(Z$6,DAY(EOMONTH($B438,1))))&gt;=$B438)*(DATE(YEAR($B438),MONTH($B438)+1,MIN(Z$6,DAY(EOMONTH($B438,1))))&lt;$C438)))</f>
        <v>25</v>
      </c>
      <c r="AA438" s="48" t="n">
        <f aca="false">IF(OR(N(AA$5)=0,AA$6=""),0,AA$5*((DATE(YEAR($B438),MONTH($B438),MIN(AA$6,DAY(EOMONTH($B438,0))))&gt;=$B438)*(DATE(YEAR($B438),MONTH($B438),MIN(AA$6,DAY(EOMONTH($B438,0))))&lt;$C438)+(DATE(YEAR($B438),MONTH($B438)+1,MIN(AA$6,DAY(EOMONTH($B438,1))))&gt;=$B438)*(DATE(YEAR($B438),MONTH($B438)+1,MIN(AA$6,DAY(EOMONTH($B438,1))))&lt;$C438)))</f>
        <v>40</v>
      </c>
      <c r="AB438" s="48" t="n">
        <f aca="false">IF(OR(N(AB$5)=0,AB$6=""),0,AB$5*((DATE(YEAR($B438),MONTH($B438),MIN(AB$6,DAY(EOMONTH($B438,0))))&gt;=$B438)*(DATE(YEAR($B438),MONTH($B438),MIN(AB$6,DAY(EOMONTH($B438,0))))&lt;$C438)+(DATE(YEAR($B438),MONTH($B438)+1,MIN(AB$6,DAY(EOMONTH($B438,1))))&gt;=$B438)*(DATE(YEAR($B438),MONTH($B438)+1,MIN(AB$6,DAY(EOMONTH($B438,1))))&lt;$C438)))</f>
        <v>0</v>
      </c>
      <c r="AC438" s="48" t="n">
        <f aca="false">IF(OR(N(AC$5)=0,AC$6=""),0,AC$5*((DATE(YEAR($B438),MONTH($B438),MIN(AC$6,DAY(EOMONTH($B438,0))))&gt;=$B438)*(DATE(YEAR($B438),MONTH($B438),MIN(AC$6,DAY(EOMONTH($B438,0))))&lt;$C438)+(DATE(YEAR($B438),MONTH($B438)+1,MIN(AC$6,DAY(EOMONTH($B438,1))))&gt;=$B438)*(DATE(YEAR($B438),MONTH($B438)+1,MIN(AC$6,DAY(EOMONTH($B438,1))))&lt;$C438)))</f>
        <v>0</v>
      </c>
      <c r="AD438" s="48" t="n">
        <f aca="false">IF(OR(N(AD$5)=0,AD$6=""),0,AD$5*((DATE(YEAR($B438),MONTH($B438),MIN(AD$6,DAY(EOMONTH($B438,0))))&gt;=$B438)*(DATE(YEAR($B438),MONTH($B438),MIN(AD$6,DAY(EOMONTH($B438,0))))&lt;$C438)+(DATE(YEAR($B438),MONTH($B438)+1,MIN(AD$6,DAY(EOMONTH($B438,1))))&gt;=$B438)*(DATE(YEAR($B438),MONTH($B438)+1,MIN(AD$6,DAY(EOMONTH($B438,1))))&lt;$C438)))</f>
        <v>0</v>
      </c>
      <c r="AE438" s="48" t="n">
        <f aca="false">IF(OR(N(AE$5)=0,AE$6=""),0,AE$5*((DATE(YEAR($B438),MONTH($B438),MIN(AE$6,DAY(EOMONTH($B438,0))))&gt;=$B438)*(DATE(YEAR($B438),MONTH($B438),MIN(AE$6,DAY(EOMONTH($B438,0))))&lt;$C438)+(DATE(YEAR($B438),MONTH($B438)+1,MIN(AE$6,DAY(EOMONTH($B438,1))))&gt;=$B438)*(DATE(YEAR($B438),MONTH($B438)+1,MIN(AE$6,DAY(EOMONTH($B438,1))))&lt;$C438)))</f>
        <v>0</v>
      </c>
      <c r="AF438" s="48" t="n">
        <f aca="false">IF(OR(N(AF$5)=0,AF$6=""),0,AF$5*((DATE(YEAR($B438),MONTH($B438),MIN(AF$6,DAY(EOMONTH($B438,0))))&gt;=$B438)*(DATE(YEAR($B438),MONTH($B438),MIN(AF$6,DAY(EOMONTH($B438,0))))&lt;$C438)+(DATE(YEAR($B438),MONTH($B438)+1,MIN(AF$6,DAY(EOMONTH($B438,1))))&gt;=$B438)*(DATE(YEAR($B438),MONTH($B438)+1,MIN(AF$6,DAY(EOMONTH($B438,1))))&lt;$C438)))</f>
        <v>0</v>
      </c>
      <c r="AG438" s="48" t="n">
        <f aca="false">IF(OR(N(AG$5)=0,AG$6=""),0,AG$5*((DATE(YEAR($B438),MONTH($B438),MIN(AG$6,DAY(EOMONTH($B438,0))))&gt;=$B438)*(DATE(YEAR($B438),MONTH($B438),MIN(AG$6,DAY(EOMONTH($B438,0))))&lt;$C438)+(DATE(YEAR($B438),MONTH($B438)+1,MIN(AG$6,DAY(EOMONTH($B438,1))))&gt;=$B438)*(DATE(YEAR($B438),MONTH($B438)+1,MIN(AG$6,DAY(EOMONTH($B438,1))))&lt;$C438)))</f>
        <v>0</v>
      </c>
      <c r="AH438" s="48" t="n">
        <f aca="false">IF(OR(N(AH$5)=0,AH$6=""),0,AH$5*((DATE(YEAR($B438),MONTH($B438),MIN(AH$6,DAY(EOMONTH($B438,0))))&gt;=$B438)*(DATE(YEAR($B438),MONTH($B438),MIN(AH$6,DAY(EOMONTH($B438,0))))&lt;$C438)+(DATE(YEAR($B438),MONTH($B438)+1,MIN(AH$6,DAY(EOMONTH($B438,1))))&gt;=$B438)*(DATE(YEAR($B438),MONTH($B438)+1,MIN(AH$6,DAY(EOMONTH($B438,1))))&lt;$C438)))</f>
        <v>0</v>
      </c>
      <c r="AI438" s="48" t="n">
        <f aca="false">IF(OR(N(AI$5)=0,AI$6=""),0,AI$5*((DATE(YEAR($B438),MONTH($B438),MIN(AI$6,DAY(EOMONTH($B438,0))))&gt;=$B438)*(DATE(YEAR($B438),MONTH($B438),MIN(AI$6,DAY(EOMONTH($B438,0))))&lt;$C438)+(DATE(YEAR($B438),MONTH($B438)+1,MIN(AI$6,DAY(EOMONTH($B438,1))))&gt;=$B438)*(DATE(YEAR($B438),MONTH($B438)+1,MIN(AI$6,DAY(EOMONTH($B438,1))))&lt;$C438)))</f>
        <v>0</v>
      </c>
      <c r="AJ438" s="48" t="n">
        <f aca="false">IF(OR(N(AJ$5)=0,AJ$6=""),0,AJ$5*((DATE(YEAR($B438),MONTH($B438),MIN(AJ$6,DAY(EOMONTH($B438,0))))&gt;=$B438)*(DATE(YEAR($B438),MONTH($B438),MIN(AJ$6,DAY(EOMONTH($B438,0))))&lt;$C438)+(DATE(YEAR($B438),MONTH($B438)+1,MIN(AJ$6,DAY(EOMONTH($B438,1))))&gt;=$B438)*(DATE(YEAR($B438),MONTH($B438)+1,MIN(AJ$6,DAY(EOMONTH($B438,1))))&lt;$C438)))</f>
        <v>0</v>
      </c>
      <c r="AK438" s="48" t="n">
        <f aca="false">IF(OR(N(AK$5)=0,AK$6=""),0,AK$5*((DATE(YEAR($B438),MONTH($B438),MIN(AK$6,DAY(EOMONTH($B438,0))))&gt;=$B438)*(DATE(YEAR($B438),MONTH($B438),MIN(AK$6,DAY(EOMONTH($B438,0))))&lt;$C438)+(DATE(YEAR($B438),MONTH($B438)+1,MIN(AK$6,DAY(EOMONTH($B438,1))))&gt;=$B438)*(DATE(YEAR($B438),MONTH($B438)+1,MIN(AK$6,DAY(EOMONTH($B438,1))))&lt;$C438)))</f>
        <v>0</v>
      </c>
      <c r="AL438" s="48" t="n">
        <f aca="false">IF(OR(N(AL$5)=0,AL$6=""),0,AL$5*((DATE(YEAR($B438),MONTH($B438),MIN(AL$6,DAY(EOMONTH($B438,0))))&gt;=$B438)*(DATE(YEAR($B438),MONTH($B438),MIN(AL$6,DAY(EOMONTH($B438,0))))&lt;$C438)+(DATE(YEAR($B438),MONTH($B438)+1,MIN(AL$6,DAY(EOMONTH($B438,1))))&gt;=$B438)*(DATE(YEAR($B438),MONTH($B438)+1,MIN(AL$6,DAY(EOMONTH($B438,1))))&lt;$C438)))</f>
        <v>0</v>
      </c>
      <c r="AM438" s="48" t="n">
        <f aca="false">IF(OR(N(AM$5)=0,AM$6=""),0,AM$5*((DATE(YEAR($B438),MONTH($B438),MIN(AM$6,DAY(EOMONTH($B438,0))))&gt;=$B438)*(DATE(YEAR($B438),MONTH($B438),MIN(AM$6,DAY(EOMONTH($B438,0))))&lt;$C438)+(DATE(YEAR($B438),MONTH($B438)+1,MIN(AM$6,DAY(EOMONTH($B438,1))))&gt;=$B438)*(DATE(YEAR($B438),MONTH($B438)+1,MIN(AM$6,DAY(EOMONTH($B438,1))))&lt;$C438)))</f>
        <v>0</v>
      </c>
      <c r="AN438" s="48" t="n">
        <f aca="false">IF(OR(N(AN$5)=0,AN$6=""),0,AN$5*((DATE(YEAR($B438),MONTH($B438),MIN(AN$6,DAY(EOMONTH($B438,0))))&gt;=$B438)*(DATE(YEAR($B438),MONTH($B438),MIN(AN$6,DAY(EOMONTH($B438,0))))&lt;$C438)+(DATE(YEAR($B438),MONTH($B438)+1,MIN(AN$6,DAY(EOMONTH($B438,1))))&gt;=$B438)*(DATE(YEAR($B438),MONTH($B438)+1,MIN(AN$6,DAY(EOMONTH($B438,1))))&lt;$C438)))</f>
        <v>0</v>
      </c>
      <c r="AO438" s="48" t="n">
        <f aca="false">IF(OR(N(AO$5)=0,AO$6=""),0,AO$5*((DATE(YEAR($B438),MONTH($B438),MIN(AO$6,DAY(EOMONTH($B438,0))))&gt;=$B438)*(DATE(YEAR($B438),MONTH($B438),MIN(AO$6,DAY(EOMONTH($B438,0))))&lt;$C438)+(DATE(YEAR($B438),MONTH($B438)+1,MIN(AO$6,DAY(EOMONTH($B438,1))))&gt;=$B438)*(DATE(YEAR($B438),MONTH($B438)+1,MIN(AO$6,DAY(EOMONTH($B438,1))))&lt;$C438)))</f>
        <v>0</v>
      </c>
      <c r="AP438" s="48" t="n">
        <f aca="false">IF(OR(N(AP$5)=0,AP$6=""),0,AP$5*((DATE(YEAR($B438),MONTH($B438),MIN(AP$6,DAY(EOMONTH($B438,0))))&gt;=$B438)*(DATE(YEAR($B438),MONTH($B438),MIN(AP$6,DAY(EOMONTH($B438,0))))&lt;$C438)+(DATE(YEAR($B438),MONTH($B438)+1,MIN(AP$6,DAY(EOMONTH($B438,1))))&gt;=$B438)*(DATE(YEAR($B438),MONTH($B438)+1,MIN(AP$6,DAY(EOMONTH($B438,1))))&lt;$C438)))</f>
        <v>0</v>
      </c>
      <c r="AQ438" s="48" t="n">
        <f aca="false">IF(OR(N(AQ$5)=0,AQ$6=""),0,AQ$5*((DATE(YEAR($B438),MONTH($B438),MIN(AQ$6,DAY(EOMONTH($B438,0))))&gt;=$B438)*(DATE(YEAR($B438),MONTH($B438),MIN(AQ$6,DAY(EOMONTH($B438,0))))&lt;$C438)+(DATE(YEAR($B438),MONTH($B438)+1,MIN(AQ$6,DAY(EOMONTH($B438,1))))&gt;=$B438)*(DATE(YEAR($B438),MONTH($B438)+1,MIN(AQ$6,DAY(EOMONTH($B438,1))))&lt;$C438)))</f>
        <v>0</v>
      </c>
      <c r="AR438" s="48" t="n">
        <f aca="false">IF(OR(N(AR$5)=0,AR$6=""),0,AR$5*((DATE(YEAR($B438),MONTH($B438),MIN(AR$6,DAY(EOMONTH($B438,0))))&gt;=$B438)*(DATE(YEAR($B438),MONTH($B438),MIN(AR$6,DAY(EOMONTH($B438,0))))&lt;$C438)+(DATE(YEAR($B438),MONTH($B438)+1,MIN(AR$6,DAY(EOMONTH($B438,1))))&gt;=$B438)*(DATE(YEAR($B438),MONTH($B438)+1,MIN(AR$6,DAY(EOMONTH($B438,1))))&lt;$C438)))</f>
        <v>0</v>
      </c>
      <c r="AS438" s="48" t="n">
        <f aca="false">IF(OR(N(AS$5)=0,AS$6=""),0,AS$5*((DATE(YEAR($B438),MONTH($B438),MIN(AS$6,DAY(EOMONTH($B438,0))))&gt;=$B438)*(DATE(YEAR($B438),MONTH($B438),MIN(AS$6,DAY(EOMONTH($B438,0))))&lt;$C438)+(DATE(YEAR($B438),MONTH($B438)+1,MIN(AS$6,DAY(EOMONTH($B438,1))))&gt;=$B438)*(DATE(YEAR($B438),MONTH($B438)+1,MIN(AS$6,DAY(EOMONTH($B438,1))))&lt;$C438)))</f>
        <v>0</v>
      </c>
      <c r="AT438" s="48" t="n">
        <f aca="false">IF(OR(N(AT$5)=0,AT$6=""),0,AT$5*((DATE(YEAR($B438),MONTH($B438),MIN(AT$6,DAY(EOMONTH($B438,0))))&gt;=$B438)*(DATE(YEAR($B438),MONTH($B438),MIN(AT$6,DAY(EOMONTH($B438,0))))&lt;$C438)+(DATE(YEAR($B438),MONTH($B438)+1,MIN(AT$6,DAY(EOMONTH($B438,1))))&gt;=$B438)*(DATE(YEAR($B438),MONTH($B438)+1,MIN(AT$6,DAY(EOMONTH($B438,1))))&lt;$C438)))</f>
        <v>0</v>
      </c>
      <c r="AU438" s="48" t="n">
        <f aca="false">IF(OR(N(AU$5)=0,AU$6=""),0,AU$5*((DATE(YEAR($B438),MONTH($B438),MIN(AU$6,DAY(EOMONTH($B438,0))))&gt;=$B438)*(DATE(YEAR($B438),MONTH($B438),MIN(AU$6,DAY(EOMONTH($B438,0))))&lt;$C438)+(DATE(YEAR($B438),MONTH($B438)+1,MIN(AU$6,DAY(EOMONTH($B438,1))))&gt;=$B438)*(DATE(YEAR($B438),MONTH($B438)+1,MIN(AU$6,DAY(EOMONTH($B438,1))))&lt;$C438)))</f>
        <v>0</v>
      </c>
      <c r="AV438" s="48" t="n">
        <f aca="false">IF(OR(N(AV$5)=0,AV$6=""),0,AV$5*((DATE(YEAR($B438),MONTH($B438),MIN(AV$6,DAY(EOMONTH($B438,0))))&gt;=$B438)*(DATE(YEAR($B438),MONTH($B438),MIN(AV$6,DAY(EOMONTH($B438,0))))&lt;$C438)+(DATE(YEAR($B438),MONTH($B438)+1,MIN(AV$6,DAY(EOMONTH($B438,1))))&gt;=$B438)*(DATE(YEAR($B438),MONTH($B438)+1,MIN(AV$6,DAY(EOMONTH($B438,1))))&lt;$C438)))</f>
        <v>0</v>
      </c>
      <c r="AW438" s="48" t="n">
        <f aca="false">IF(OR(N(AW$5)=0,AW$6=""),0,AW$5*((DATE(YEAR($B438),MONTH($B438),MIN(AW$6,DAY(EOMONTH($B438,0))))&gt;=$B438)*(DATE(YEAR($B438),MONTH($B438),MIN(AW$6,DAY(EOMONTH($B438,0))))&lt;$C438)+(DATE(YEAR($B438),MONTH($B438)+1,MIN(AW$6,DAY(EOMONTH($B438,1))))&gt;=$B438)*(DATE(YEAR($B438),MONTH($B438)+1,MIN(AW$6,DAY(EOMONTH($B438,1))))&lt;$C438)))</f>
        <v>0</v>
      </c>
      <c r="AX438" s="48" t="n">
        <f aca="false">IF(OR(N(AX$5)=0,AX$6=""),0,AX$5*((DATE(YEAR($B438),MONTH($B438),MIN(AX$6,DAY(EOMONTH($B438,0))))&gt;=$B438)*(DATE(YEAR($B438),MONTH($B438),MIN(AX$6,DAY(EOMONTH($B438,0))))&lt;$C438)+(DATE(YEAR($B438),MONTH($B438)+1,MIN(AX$6,DAY(EOMONTH($B438,1))))&gt;=$B438)*(DATE(YEAR($B438),MONTH($B438)+1,MIN(AX$6,DAY(EOMONTH($B438,1))))&lt;$C438)))</f>
        <v>0</v>
      </c>
      <c r="AY438" s="48" t="n">
        <f aca="false">IF(OR(N(AY$5)=0,AY$6=""),0,AY$5*((DATE(YEAR($B438),MONTH($B438),MIN(AY$6,DAY(EOMONTH($B438,0))))&gt;=$B438)*(DATE(YEAR($B438),MONTH($B438),MIN(AY$6,DAY(EOMONTH($B438,0))))&lt;$C438)+(DATE(YEAR($B438),MONTH($B438)+1,MIN(AY$6,DAY(EOMONTH($B438,1))))&gt;=$B438)*(DATE(YEAR($B438),MONTH($B438)+1,MIN(AY$6,DAY(EOMONTH($B438,1))))&lt;$C438)))</f>
        <v>0</v>
      </c>
      <c r="AZ438" s="48" t="n">
        <f aca="false">IF(OR(N(AZ$5)=0,AZ$6=""),0,AZ$5*((DATE(YEAR($B438),MONTH($B438),MIN(AZ$6,DAY(EOMONTH($B438,0))))&gt;=$B438)*(DATE(YEAR($B438),MONTH($B438),MIN(AZ$6,DAY(EOMONTH($B438,0))))&lt;$C438)+(DATE(YEAR($B438),MONTH($B438)+1,MIN(AZ$6,DAY(EOMONTH($B438,1))))&gt;=$B438)*(DATE(YEAR($B438),MONTH($B438)+1,MIN(AZ$6,DAY(EOMONTH($B438,1))))&lt;$C438)))</f>
        <v>0</v>
      </c>
      <c r="BA438" s="48" t="n">
        <f aca="false">IF(OR(N(BA$5)=0,BA$6=""),0,BA$5*((DATE(YEAR($B438),MONTH($B438),MIN(BA$6,DAY(EOMONTH($B438,0))))&gt;=$B438)*(DATE(YEAR($B438),MONTH($B438),MIN(BA$6,DAY(EOMONTH($B438,0))))&lt;$C438)+(DATE(YEAR($B438),MONTH($B438)+1,MIN(BA$6,DAY(EOMONTH($B438,1))))&gt;=$B438)*(DATE(YEAR($B438),MONTH($B438)+1,MIN(BA$6,DAY(EOMONTH($B438,1))))&lt;$C438)))</f>
        <v>0</v>
      </c>
      <c r="BB438" s="48" t="n">
        <f aca="false">IF(OR(N(BB$5)=0,BB$6=""),0,BB$5*((DATE(YEAR($B438),MONTH($B438),MIN(BB$6,DAY(EOMONTH($B438,0))))&gt;=$B438)*(DATE(YEAR($B438),MONTH($B438),MIN(BB$6,DAY(EOMONTH($B438,0))))&lt;$C438)+(DATE(YEAR($B438),MONTH($B438)+1,MIN(BB$6,DAY(EOMONTH($B438,1))))&gt;=$B438)*(DATE(YEAR($B438),MONTH($B438)+1,MIN(BB$6,DAY(EOMONTH($B438,1))))&lt;$C438)))</f>
        <v>0</v>
      </c>
      <c r="BC438" s="48" t="n">
        <f aca="false">IF(OR(N(BC$5)=0,BC$6=""),0,BC$5*((DATE(YEAR($B438),MONTH($B438),MIN(BC$6,DAY(EOMONTH($B438,0))))&gt;=$B438)*(DATE(YEAR($B438),MONTH($B438),MIN(BC$6,DAY(EOMONTH($B438,0))))&lt;$C438)+(DATE(YEAR($B438),MONTH($B438)+1,MIN(BC$6,DAY(EOMONTH($B438,1))))&gt;=$B438)*(DATE(YEAR($B438),MONTH($B438)+1,MIN(BC$6,DAY(EOMONTH($B438,1))))&lt;$C438)))</f>
        <v>0</v>
      </c>
      <c r="BD438" s="48" t="n">
        <f aca="false">IF(OR(N(BD$5)=0,BD$6=""),0,BD$5*((DATE(YEAR($B438),MONTH($B438),MIN(BD$6,DAY(EOMONTH($B438,0))))&gt;=$B438)*(DATE(YEAR($B438),MONTH($B438),MIN(BD$6,DAY(EOMONTH($B438,0))))&lt;$C438)+(DATE(YEAR($B438),MONTH($B438)+1,MIN(BD$6,DAY(EOMONTH($B438,1))))&gt;=$B438)*(DATE(YEAR($B438),MONTH($B438)+1,MIN(BD$6,DAY(EOMONTH($B438,1))))&lt;$C438)))</f>
        <v>0</v>
      </c>
      <c r="BE438" s="48" t="n">
        <f aca="false">IF(OR(N(BE$5)=0,BE$6=""),0,BE$5*((DATE(YEAR($B438),MONTH($B438),MIN(BE$6,DAY(EOMONTH($B438,0))))&gt;=$B438)*(DATE(YEAR($B438),MONTH($B438),MIN(BE$6,DAY(EOMONTH($B438,0))))&lt;$C438)+(DATE(YEAR($B438),MONTH($B438)+1,MIN(BE$6,DAY(EOMONTH($B438,1))))&gt;=$B438)*(DATE(YEAR($B438),MONTH($B438)+1,MIN(BE$6,DAY(EOMONTH($B438,1))))&lt;$C438)))</f>
        <v>0</v>
      </c>
      <c r="BF438" s="48" t="n">
        <f aca="false">IF(OR(N(BF$5)=0,BF$6=""),0,BF$5*((DATE(YEAR($B438),MONTH($B438),MIN(BF$6,DAY(EOMONTH($B438,0))))&gt;=$B438)*(DATE(YEAR($B438),MONTH($B438),MIN(BF$6,DAY(EOMONTH($B438,0))))&lt;$C438)+(DATE(YEAR($B438),MONTH($B438)+1,MIN(BF$6,DAY(EOMONTH($B438,1))))&gt;=$B438)*(DATE(YEAR($B438),MONTH($B438)+1,MIN(BF$6,DAY(EOMONTH($B438,1))))&lt;$C438)))</f>
        <v>0</v>
      </c>
      <c r="BG438" s="48" t="n">
        <f aca="false">IF(OR(N(BG$5)=0,BG$6=""),0,BG$5*((DATE(YEAR($B438),MONTH($B438),MIN(BG$6,DAY(EOMONTH($B438,0))))&gt;=$B438)*(DATE(YEAR($B438),MONTH($B438),MIN(BG$6,DAY(EOMONTH($B438,0))))&lt;$C438)+(DATE(YEAR($B438),MONTH($B438)+1,MIN(BG$6,DAY(EOMONTH($B438,1))))&gt;=$B438)*(DATE(YEAR($B438),MONTH($B438)+1,MIN(BG$6,DAY(EOMONTH($B438,1))))&lt;$C438)))</f>
        <v>0</v>
      </c>
      <c r="BH438" s="48" t="n">
        <f aca="false">IF(OR(N(BH$5)=0,BH$6=""),0,BH$5*((DATE(YEAR($B438),MONTH($B438),MIN(BH$6,DAY(EOMONTH($B438,0))))&gt;=$B438)*(DATE(YEAR($B438),MONTH($B438),MIN(BH$6,DAY(EOMONTH($B438,0))))&lt;$C438)+(DATE(YEAR($B438),MONTH($B438)+1,MIN(BH$6,DAY(EOMONTH($B438,1))))&gt;=$B438)*(DATE(YEAR($B438),MONTH($B438)+1,MIN(BH$6,DAY(EOMONTH($B438,1))))&lt;$C438)))</f>
        <v>0</v>
      </c>
      <c r="BI438" s="48" t="n">
        <f aca="false">IF(OR(N(BI$5)=0,BI$6=""),0,BI$5*((DATE(YEAR($B438),MONTH($B438),MIN(BI$6,DAY(EOMONTH($B438,0))))&gt;=$B438)*(DATE(YEAR($B438),MONTH($B438),MIN(BI$6,DAY(EOMONTH($B438,0))))&lt;$C438)+(DATE(YEAR($B438),MONTH($B438)+1,MIN(BI$6,DAY(EOMONTH($B438,1))))&gt;=$B438)*(DATE(YEAR($B438),MONTH($B438)+1,MIN(BI$6,DAY(EOMONTH($B438,1))))&lt;$C438)))</f>
        <v>0</v>
      </c>
      <c r="BJ438" s="48" t="n">
        <f aca="false">IF(OR(N(BJ$5)=0,BJ$6=""),0,BJ$5*((DATE(YEAR($B438),MONTH($B438),MIN(BJ$6,DAY(EOMONTH($B438,0))))&gt;=$B438)*(DATE(YEAR($B438),MONTH($B438),MIN(BJ$6,DAY(EOMONTH($B438,0))))&lt;$C438)+(DATE(YEAR($B438),MONTH($B438)+1,MIN(BJ$6,DAY(EOMONTH($B438,1))))&gt;=$B438)*(DATE(YEAR($B438),MONTH($B438)+1,MIN(BJ$6,DAY(EOMONTH($B438,1))))&lt;$C438)))</f>
        <v>0</v>
      </c>
      <c r="BK438" s="48" t="n">
        <f aca="false">IF(OR(N(BK$5)=0,BK$6=""),0,BK$5*((DATE(YEAR($B438),MONTH($B438),MIN(BK$6,DAY(EOMONTH($B438,0))))&gt;=$B438)*(DATE(YEAR($B438),MONTH($B438),MIN(BK$6,DAY(EOMONTH($B438,0))))&lt;$C438)+(DATE(YEAR($B438),MONTH($B438)+1,MIN(BK$6,DAY(EOMONTH($B438,1))))&gt;=$B438)*(DATE(YEAR($B438),MONTH($B438)+1,MIN(BK$6,DAY(EOMONTH($B438,1))))&lt;$C438)))</f>
        <v>0</v>
      </c>
      <c r="BL438" s="48" t="n">
        <f aca="false">IF(OR(N(BL$5)=0,BL$6=""),0,BL$5*((DATE(YEAR($B438),MONTH($B438),MIN(BL$6,DAY(EOMONTH($B438,0))))&gt;=$B438)*(DATE(YEAR($B438),MONTH($B438),MIN(BL$6,DAY(EOMONTH($B438,0))))&lt;$C438)+(DATE(YEAR($B438),MONTH($B438)+1,MIN(BL$6,DAY(EOMONTH($B438,1))))&gt;=$B438)*(DATE(YEAR($B438),MONTH($B438)+1,MIN(BL$6,DAY(EOMONTH($B438,1))))&lt;$C438)))</f>
        <v>0</v>
      </c>
      <c r="BM438" s="48" t="n">
        <f aca="false">IF(OR(N(BM$5)=0,BM$6=""),0,BM$5*((DATE(YEAR($B438),MONTH($B438),MIN(BM$6,DAY(EOMONTH($B438,0))))&gt;=$B438)*(DATE(YEAR($B438),MONTH($B438),MIN(BM$6,DAY(EOMONTH($B438,0))))&lt;$C438)+(DATE(YEAR($B438),MONTH($B438)+1,MIN(BM$6,DAY(EOMONTH($B438,1))))&gt;=$B438)*(DATE(YEAR($B438),MONTH($B438)+1,MIN(BM$6,DAY(EOMONTH($B438,1))))&lt;$C438)))</f>
        <v>0</v>
      </c>
      <c r="BN438" s="48" t="n">
        <f aca="false">IF(OR(N(BN$5)=0,BN$6=""),0,BN$5*((DATE(YEAR($B438),MONTH($B438),MIN(BN$6,DAY(EOMONTH($B438,0))))&gt;=$B438)*(DATE(YEAR($B438),MONTH($B438),MIN(BN$6,DAY(EOMONTH($B438,0))))&lt;$C438)+(DATE(YEAR($B438),MONTH($B438)+1,MIN(BN$6,DAY(EOMONTH($B438,1))))&gt;=$B438)*(DATE(YEAR($B438),MONTH($B438)+1,MIN(BN$6,DAY(EOMONTH($B438,1))))&lt;$C438)))</f>
        <v>0</v>
      </c>
      <c r="BO438" s="48" t="n">
        <f aca="false">IF(OR(N(BO$5)=0,BO$6=""),0,BO$5*((DATE(YEAR($B438),MONTH($B438),MIN(BO$6,DAY(EOMONTH($B438,0))))&gt;=$B438)*(DATE(YEAR($B438),MONTH($B438),MIN(BO$6,DAY(EOMONTH($B438,0))))&lt;$C438)+(DATE(YEAR($B438),MONTH($B438)+1,MIN(BO$6,DAY(EOMONTH($B438,1))))&gt;=$B438)*(DATE(YEAR($B438),MONTH($B438)+1,MIN(BO$6,DAY(EOMONTH($B438,1))))&lt;$C438)))</f>
        <v>0</v>
      </c>
      <c r="BP438" s="48" t="n">
        <f aca="false">IF(OR(N(BP$5)=0,BP$6=""),0,BP$5*((DATE(YEAR($B438),MONTH($B438),MIN(BP$6,DAY(EOMONTH($B438,0))))&gt;=$B438)*(DATE(YEAR($B438),MONTH($B438),MIN(BP$6,DAY(EOMONTH($B438,0))))&lt;$C438)+(DATE(YEAR($B438),MONTH($B438)+1,MIN(BP$6,DAY(EOMONTH($B438,1))))&gt;=$B438)*(DATE(YEAR($B438),MONTH($B438)+1,MIN(BP$6,DAY(EOMONTH($B438,1))))&lt;$C438)))</f>
        <v>0</v>
      </c>
      <c r="BQ438" s="48" t="n">
        <f aca="false">IF(OR(N(BQ$5)=0,BQ$6=""),0,BQ$5*((DATE(YEAR($B438),MONTH($B438),MIN(BQ$6,DAY(EOMONTH($B438,0))))&gt;=$B438)*(DATE(YEAR($B438),MONTH($B438),MIN(BQ$6,DAY(EOMONTH($B438,0))))&lt;$C438)+(DATE(YEAR($B438),MONTH($B438)+1,MIN(BQ$6,DAY(EOMONTH($B438,1))))&gt;=$B438)*(DATE(YEAR($B438),MONTH($B438)+1,MIN(BQ$6,DAY(EOMONTH($B438,1))))&lt;$C438)))</f>
        <v>0</v>
      </c>
      <c r="BR438" s="48" t="n">
        <f aca="false">IF(OR(N(BR$5)=0,BR$6=""),0,BR$5*((DATE(YEAR($B438),MONTH($B438),MIN(BR$6,DAY(EOMONTH($B438,0))))&gt;=$B438)*(DATE(YEAR($B438),MONTH($B438),MIN(BR$6,DAY(EOMONTH($B438,0))))&lt;$C438)+(DATE(YEAR($B438),MONTH($B438)+1,MIN(BR$6,DAY(EOMONTH($B438,1))))&gt;=$B438)*(DATE(YEAR($B438),MONTH($B438)+1,MIN(BR$6,DAY(EOMONTH($B438,1))))&lt;$C438)))</f>
        <v>0</v>
      </c>
      <c r="BS438" s="48" t="n">
        <f aca="false">IF(OR(N(BS$5)=0,BS$6=""),0,BS$5*((DATE(YEAR($B438),MONTH($B438),MIN(BS$6,DAY(EOMONTH($B438,0))))&gt;=$B438)*(DATE(YEAR($B438),MONTH($B438),MIN(BS$6,DAY(EOMONTH($B438,0))))&lt;$C438)+(DATE(YEAR($B438),MONTH($B438)+1,MIN(BS$6,DAY(EOMONTH($B438,1))))&gt;=$B438)*(DATE(YEAR($B438),MONTH($B438)+1,MIN(BS$6,DAY(EOMONTH($B438,1))))&lt;$C438)))</f>
        <v>0</v>
      </c>
      <c r="BT438" s="48" t="n">
        <f aca="false">IF(OR(N(BT$5)=0,BT$6=""),0,BT$5*((DATE(YEAR($B438),MONTH($B438),MIN(BT$6,DAY(EOMONTH($B438,0))))&gt;=$B438)*(DATE(YEAR($B438),MONTH($B438),MIN(BT$6,DAY(EOMONTH($B438,0))))&lt;$C438)+(DATE(YEAR($B438),MONTH($B438)+1,MIN(BT$6,DAY(EOMONTH($B438,1))))&gt;=$B438)*(DATE(YEAR($B438),MONTH($B438)+1,MIN(BT$6,DAY(EOMONTH($B438,1))))&lt;$C438)))</f>
        <v>0</v>
      </c>
      <c r="BU438" s="48" t="n">
        <f aca="false">IF(OR(N(BU$5)=0,BU$6=""),0,BU$5*((DATE(YEAR($B438),MONTH($B438),MIN(BU$6,DAY(EOMONTH($B438,0))))&gt;=$B438)*(DATE(YEAR($B438),MONTH($B438),MIN(BU$6,DAY(EOMONTH($B438,0))))&lt;$C438)+(DATE(YEAR($B438),MONTH($B438)+1,MIN(BU$6,DAY(EOMONTH($B438,1))))&gt;=$B438)*(DATE(YEAR($B438),MONTH($B438)+1,MIN(BU$6,DAY(EOMONTH($B438,1))))&lt;$C438)))</f>
        <v>0</v>
      </c>
      <c r="BV438" s="48" t="n">
        <f aca="false">IF(OR(N(BV$5)=0,BV$6=""),0,BV$5*((DATE(YEAR($B438),MONTH($B438),MIN(BV$6,DAY(EOMONTH($B438,0))))&gt;=$B438)*(DATE(YEAR($B438),MONTH($B438),MIN(BV$6,DAY(EOMONTH($B438,0))))&lt;$C438)+(DATE(YEAR($B438),MONTH($B438)+1,MIN(BV$6,DAY(EOMONTH($B438,1))))&gt;=$B438)*(DATE(YEAR($B438),MONTH($B438)+1,MIN(BV$6,DAY(EOMONTH($B438,1))))&lt;$C438)))</f>
        <v>0</v>
      </c>
      <c r="BW438" s="48" t="n">
        <f aca="false">IF(OR(N(BW$5)=0,BW$6=""),0,BW$5*((DATE(YEAR($B438),MONTH($B438),MIN(BW$6,DAY(EOMONTH($B438,0))))&gt;=$B438)*(DATE(YEAR($B438),MONTH($B438),MIN(BW$6,DAY(EOMONTH($B438,0))))&lt;$C438)+(DATE(YEAR($B438),MONTH($B438)+1,MIN(BW$6,DAY(EOMONTH($B438,1))))&gt;=$B438)*(DATE(YEAR($B438),MONTH($B438)+1,MIN(BW$6,DAY(EOMONTH($B438,1))))&lt;$C438)))</f>
        <v>0</v>
      </c>
      <c r="BX438" s="48" t="n">
        <f aca="false">MIN(Z438,(FT437*(1+FT$5/Setup!$C$36)+IF($V438=1,N($F438),0)))</f>
        <v>0</v>
      </c>
      <c r="BY438" s="48" t="n">
        <f aca="false">MIN(AA438,(FU437*(1+FU$5/Setup!$C$36)+IF($V438=2,N($F438),0)))</f>
        <v>0</v>
      </c>
      <c r="BZ438" s="48" t="n">
        <f aca="false">MIN(AB438,(FV437*(1+FV$5/Setup!$C$36)+IF($V438=3,N($F438),0)))</f>
        <v>0</v>
      </c>
      <c r="CA438" s="48" t="n">
        <f aca="false">MIN(AC438,(FW437*(1+FW$5/Setup!$C$36)+IF($V438=4,N($F438),0)))</f>
        <v>0</v>
      </c>
      <c r="CB438" s="48" t="n">
        <f aca="false">MIN(AD438,(FX437*(1+FX$5/Setup!$C$36)+IF($V438=5,N($F438),0)))</f>
        <v>0</v>
      </c>
      <c r="CC438" s="48" t="n">
        <f aca="false">MIN(AE438,(FY437*(1+FY$5/Setup!$C$36)+IF($V438=6,N($F438),0)))</f>
        <v>0</v>
      </c>
      <c r="CD438" s="48" t="n">
        <f aca="false">MIN(AF438,(FZ437*(1+FZ$5/Setup!$C$36)+IF($V438=7,N($F438),0)))</f>
        <v>0</v>
      </c>
      <c r="CE438" s="48" t="n">
        <f aca="false">MIN(AG438,(GA437*(1+GA$5/Setup!$C$36)+IF($V438=8,N($F438),0)))</f>
        <v>0</v>
      </c>
      <c r="CF438" s="48" t="n">
        <f aca="false">MIN(AH438,(GB437*(1+GB$5/Setup!$C$36)+IF($V438=9,N($F438),0)))</f>
        <v>0</v>
      </c>
      <c r="CG438" s="48" t="n">
        <f aca="false">MIN(AI438,(GC437*(1+GC$5/Setup!$C$36)+IF($V438=10,N($F438),0)))</f>
        <v>0</v>
      </c>
      <c r="CH438" s="48" t="n">
        <f aca="false">MIN(AJ438,(GD437*(1+GD$5/Setup!$C$36)+IF($V438=11,N($F438),0)))</f>
        <v>0</v>
      </c>
      <c r="CI438" s="48" t="n">
        <f aca="false">MIN(AK438,(GE437*(1+GE$5/Setup!$C$36)+IF($V438=12,N($F438),0)))</f>
        <v>0</v>
      </c>
      <c r="CJ438" s="48" t="n">
        <f aca="false">MIN(AL438,(GF437*(1+GF$5/Setup!$C$36)+IF($V438=13,N($F438),0)))</f>
        <v>0</v>
      </c>
      <c r="CK438" s="48" t="n">
        <f aca="false">MIN(AM438,(GG437*(1+GG$5/Setup!$C$36)+IF($V438=14,N($F438),0)))</f>
        <v>0</v>
      </c>
      <c r="CL438" s="48" t="n">
        <f aca="false">MIN(AN438,(GH437*(1+GH$5/Setup!$C$36)+IF($V438=15,N($F438),0)))</f>
        <v>0</v>
      </c>
      <c r="CM438" s="48" t="n">
        <f aca="false">MIN(AO438,(GI437*(1+GI$5/Setup!$C$36)+IF($V438=16,N($F438),0)))</f>
        <v>0</v>
      </c>
      <c r="CN438" s="48" t="n">
        <f aca="false">MIN(AP438,(GJ437*(1+GJ$5/Setup!$C$36)+IF($V438=17,N($F438),0)))</f>
        <v>0</v>
      </c>
      <c r="CO438" s="48" t="n">
        <f aca="false">MIN(AQ438,(GK437*(1+GK$5/Setup!$C$36)+IF($V438=18,N($F438),0)))</f>
        <v>0</v>
      </c>
      <c r="CP438" s="48" t="n">
        <f aca="false">MIN(AR438,(GL437*(1+GL$5/Setup!$C$36)+IF($V438=19,N($F438),0)))</f>
        <v>0</v>
      </c>
      <c r="CQ438" s="48" t="n">
        <f aca="false">MIN(AS438,(GM437*(1+GM$5/Setup!$C$36)+IF($V438=20,N($F438),0)))</f>
        <v>0</v>
      </c>
      <c r="CR438" s="48" t="n">
        <f aca="false">MIN(AT438,(GN437*(1+GN$5/Setup!$C$36)+IF($V438=21,N($F438),0)))</f>
        <v>0</v>
      </c>
      <c r="CS438" s="48" t="n">
        <f aca="false">MIN(AU438,(GO437*(1+GO$5/Setup!$C$36)+IF($V438=22,N($F438),0)))</f>
        <v>0</v>
      </c>
      <c r="CT438" s="48" t="n">
        <f aca="false">MIN(AV438,(GP437*(1+GP$5/Setup!$C$36)+IF($V438=23,N($F438),0)))</f>
        <v>0</v>
      </c>
      <c r="CU438" s="48" t="n">
        <f aca="false">MIN(AW438,(GQ437*(1+GQ$5/Setup!$C$36)+IF($V438=24,N($F438),0)))</f>
        <v>0</v>
      </c>
      <c r="CV438" s="48" t="n">
        <f aca="false">MIN(AX438,(GR437*(1+GR$5/Setup!$C$36)+IF($V438=25,N($F438),0)))</f>
        <v>0</v>
      </c>
      <c r="CW438" s="48" t="n">
        <f aca="false">MIN(AY438,(GS437*(1+GS$5/Setup!$C$36)+IF($V438=26,N($F438),0)))</f>
        <v>0</v>
      </c>
      <c r="CX438" s="48" t="n">
        <f aca="false">MIN(AZ438,(GT437*(1+GT$5/Setup!$C$36)+IF($V438=27,N($F438),0)))</f>
        <v>0</v>
      </c>
      <c r="CY438" s="48" t="n">
        <f aca="false">MIN(BA438,(GU437*(1+GU$5/Setup!$C$36)+IF($V438=28,N($F438),0)))</f>
        <v>0</v>
      </c>
      <c r="CZ438" s="48" t="n">
        <f aca="false">MIN(BB438,(GV437*(1+GV$5/Setup!$C$36)+IF($V438=29,N($F438),0)))</f>
        <v>0</v>
      </c>
      <c r="DA438" s="48" t="n">
        <f aca="false">MIN(BC438,(GW437*(1+GW$5/Setup!$C$36)+IF($V438=30,N($F438),0)))</f>
        <v>0</v>
      </c>
      <c r="DB438" s="48" t="n">
        <f aca="false">MIN(BD438,(GX437*(1+GX$5/Setup!$C$36)+IF($V438=31,N($F438),0)))</f>
        <v>0</v>
      </c>
      <c r="DC438" s="48" t="n">
        <f aca="false">MIN(BE438,(GY437*(1+GY$5/Setup!$C$36)+IF($V438=32,N($F438),0)))</f>
        <v>0</v>
      </c>
      <c r="DD438" s="48" t="n">
        <f aca="false">MIN(BF438,(GZ437*(1+GZ$5/Setup!$C$36)+IF($V438=33,N($F438),0)))</f>
        <v>0</v>
      </c>
      <c r="DE438" s="48" t="n">
        <f aca="false">MIN(BG438,(HA437*(1+HA$5/Setup!$C$36)+IF($V438=34,N($F438),0)))</f>
        <v>0</v>
      </c>
      <c r="DF438" s="48" t="n">
        <f aca="false">MIN(BH438,(HB437*(1+HB$5/Setup!$C$36)+IF($V438=35,N($F438),0)))</f>
        <v>0</v>
      </c>
      <c r="DG438" s="48" t="n">
        <f aca="false">MIN(BI438,(HC437*(1+HC$5/Setup!$C$36)+IF($V438=36,N($F438),0)))</f>
        <v>0</v>
      </c>
      <c r="DH438" s="48" t="n">
        <f aca="false">MIN(BJ438,(HD437*(1+HD$5/Setup!$C$36)+IF($V438=37,N($F438),0)))</f>
        <v>0</v>
      </c>
      <c r="DI438" s="48" t="n">
        <f aca="false">MIN(BK438,(HE437*(1+HE$5/Setup!$C$36)+IF($V438=38,N($F438),0)))</f>
        <v>0</v>
      </c>
      <c r="DJ438" s="48" t="n">
        <f aca="false">MIN(BL438,(HF437*(1+HF$5/Setup!$C$36)+IF($V438=39,N($F438),0)))</f>
        <v>0</v>
      </c>
      <c r="DK438" s="48" t="n">
        <f aca="false">MIN(BM438,(HG437*(1+HG$5/Setup!$C$36)+IF($V438=40,N($F438),0)))</f>
        <v>0</v>
      </c>
      <c r="DL438" s="48" t="n">
        <f aca="false">MIN(BN438,(HH437*(1+HH$5/Setup!$C$36)+IF($V438=41,N($F438),0)))</f>
        <v>0</v>
      </c>
      <c r="DM438" s="48" t="n">
        <f aca="false">MIN(BO438,(HI437*(1+HI$5/Setup!$C$36)+IF($V438=42,N($F438),0)))</f>
        <v>0</v>
      </c>
      <c r="DN438" s="48" t="n">
        <f aca="false">MIN(BP438,(HJ437*(1+HJ$5/Setup!$C$36)+IF($V438=43,N($F438),0)))</f>
        <v>0</v>
      </c>
      <c r="DO438" s="48" t="n">
        <f aca="false">MIN(BQ438,(HK437*(1+HK$5/Setup!$C$36)+IF($V438=44,N($F438),0)))</f>
        <v>0</v>
      </c>
      <c r="DP438" s="48" t="n">
        <f aca="false">MIN(BR438,(HL437*(1+HL$5/Setup!$C$36)+IF($V438=45,N($F438),0)))</f>
        <v>0</v>
      </c>
      <c r="DQ438" s="48" t="n">
        <f aca="false">MIN(BS438,(HM437*(1+HM$5/Setup!$C$36)+IF($V438=46,N($F438),0)))</f>
        <v>0</v>
      </c>
      <c r="DR438" s="48" t="n">
        <f aca="false">MIN(BT438,(HN437*(1+HN$5/Setup!$C$36)+IF($V438=47,N($F438),0)))</f>
        <v>0</v>
      </c>
      <c r="DS438" s="48" t="n">
        <f aca="false">MIN(BU438,(HO437*(1+HO$5/Setup!$C$36)+IF($V438=48,N($F438),0)))</f>
        <v>0</v>
      </c>
      <c r="DT438" s="48" t="n">
        <f aca="false">MIN(BV438,(HP437*(1+HP$5/Setup!$C$36)+IF($V438=49,N($F438),0)))</f>
        <v>0</v>
      </c>
      <c r="DU438" s="48" t="n">
        <f aca="false">MIN(BW438,(HQ437*(1+HQ$5/Setup!$C$36)+IF($V438=50,N($F438),0)))</f>
        <v>0</v>
      </c>
      <c r="DV438" s="48" t="n">
        <f aca="false">MIN(MAX((FT437*(1+FT$5/Setup!$C$36)+IF($V438=1,N($F438),0))-BX438,0),MAX($P438-0,0))</f>
        <v>0</v>
      </c>
      <c r="DW438" s="48" t="n">
        <f aca="false">MIN(MAX((FU437*(1+FU$5/Setup!$C$36)+IF($V438=2,N($F438),0))-BY438,0),MAX($P438-SUM(DV438:DV438),0))</f>
        <v>0</v>
      </c>
      <c r="DX438" s="48" t="n">
        <f aca="false">MIN(MAX((FV437*(1+FV$5/Setup!$C$36)+IF($V438=3,N($F438),0))-BZ438,0),MAX($P438-SUM(DV438:DW438),0))</f>
        <v>0</v>
      </c>
      <c r="DY438" s="48" t="n">
        <f aca="false">MIN(MAX((FW437*(1+FW$5/Setup!$C$36)+IF($V438=4,N($F438),0))-CA438,0),MAX($P438-SUM(DV438:DX438),0))</f>
        <v>0</v>
      </c>
      <c r="DZ438" s="48" t="n">
        <f aca="false">MIN(MAX((FX437*(1+FX$5/Setup!$C$36)+IF($V438=5,N($F438),0))-CB438,0),MAX($P438-SUM(DV438:DY438),0))</f>
        <v>0</v>
      </c>
      <c r="EA438" s="48" t="n">
        <f aca="false">MIN(MAX((FY437*(1+FY$5/Setup!$C$36)+IF($V438=6,N($F438),0))-CC438,0),MAX($P438-SUM(DV438:DZ438),0))</f>
        <v>0</v>
      </c>
      <c r="EB438" s="48" t="n">
        <f aca="false">MIN(MAX((FZ437*(1+FZ$5/Setup!$C$36)+IF($V438=7,N($F438),0))-CD438,0),MAX($P438-SUM(DV438:EA438),0))</f>
        <v>0</v>
      </c>
      <c r="EC438" s="48" t="n">
        <f aca="false">MIN(MAX((GA437*(1+GA$5/Setup!$C$36)+IF($V438=8,N($F438),0))-CE438,0),MAX($P438-SUM(DV438:EB438),0))</f>
        <v>0</v>
      </c>
      <c r="ED438" s="48" t="n">
        <f aca="false">MIN(MAX((GB437*(1+GB$5/Setup!$C$36)+IF($V438=9,N($F438),0))-CF438,0),MAX($P438-SUM(DV438:EC438),0))</f>
        <v>0</v>
      </c>
      <c r="EE438" s="48" t="n">
        <f aca="false">MIN(MAX((GC437*(1+GC$5/Setup!$C$36)+IF($V438=10,N($F438),0))-CG438,0),MAX($P438-SUM(DV438:ED438),0))</f>
        <v>0</v>
      </c>
      <c r="EF438" s="48" t="n">
        <f aca="false">MIN(MAX((GD437*(1+GD$5/Setup!$C$36)+IF($V438=11,N($F438),0))-CH438,0),MAX($P438-SUM(DV438:EE438),0))</f>
        <v>0</v>
      </c>
      <c r="EG438" s="48" t="n">
        <f aca="false">MIN(MAX((GE437*(1+GE$5/Setup!$C$36)+IF($V438=12,N($F438),0))-CI438,0),MAX($P438-SUM(DV438:EF438),0))</f>
        <v>0</v>
      </c>
      <c r="EH438" s="48" t="n">
        <f aca="false">MIN(MAX((GF437*(1+GF$5/Setup!$C$36)+IF($V438=13,N($F438),0))-CJ438,0),MAX($P438-SUM(DV438:EG438),0))</f>
        <v>0</v>
      </c>
      <c r="EI438" s="48" t="n">
        <f aca="false">MIN(MAX((GG437*(1+GG$5/Setup!$C$36)+IF($V438=14,N($F438),0))-CK438,0),MAX($P438-SUM(DV438:EH438),0))</f>
        <v>0</v>
      </c>
      <c r="EJ438" s="48" t="n">
        <f aca="false">MIN(MAX((GH437*(1+GH$5/Setup!$C$36)+IF($V438=15,N($F438),0))-CL438,0),MAX($P438-SUM(DV438:EI438),0))</f>
        <v>0</v>
      </c>
      <c r="EK438" s="48" t="n">
        <f aca="false">MIN(MAX((GI437*(1+GI$5/Setup!$C$36)+IF($V438=16,N($F438),0))-CM438,0),MAX($P438-SUM(DV438:EJ438),0))</f>
        <v>0</v>
      </c>
      <c r="EL438" s="48" t="n">
        <f aca="false">MIN(MAX((GJ437*(1+GJ$5/Setup!$C$36)+IF($V438=17,N($F438),0))-CN438,0),MAX($P438-SUM(DV438:EK438),0))</f>
        <v>0</v>
      </c>
      <c r="EM438" s="48" t="n">
        <f aca="false">MIN(MAX((GK437*(1+GK$5/Setup!$C$36)+IF($V438=18,N($F438),0))-CO438,0),MAX($P438-SUM(DV438:EL438),0))</f>
        <v>0</v>
      </c>
      <c r="EN438" s="48" t="n">
        <f aca="false">MIN(MAX((GL437*(1+GL$5/Setup!$C$36)+IF($V438=19,N($F438),0))-CP438,0),MAX($P438-SUM(DV438:EM438),0))</f>
        <v>0</v>
      </c>
      <c r="EO438" s="48" t="n">
        <f aca="false">MIN(MAX((GM437*(1+GM$5/Setup!$C$36)+IF($V438=20,N($F438),0))-CQ438,0),MAX($P438-SUM(DV438:EN438),0))</f>
        <v>0</v>
      </c>
      <c r="EP438" s="48" t="n">
        <f aca="false">MIN(MAX((GN437*(1+GN$5/Setup!$C$36)+IF($V438=21,N($F438),0))-CR438,0),MAX($P438-SUM(DV438:EO438),0))</f>
        <v>0</v>
      </c>
      <c r="EQ438" s="48" t="n">
        <f aca="false">MIN(MAX((GO437*(1+GO$5/Setup!$C$36)+IF($V438=22,N($F438),0))-CS438,0),MAX($P438-SUM(DV438:EP438),0))</f>
        <v>0</v>
      </c>
      <c r="ER438" s="48" t="n">
        <f aca="false">MIN(MAX((GP437*(1+GP$5/Setup!$C$36)+IF($V438=23,N($F438),0))-CT438,0),MAX($P438-SUM(DV438:EQ438),0))</f>
        <v>0</v>
      </c>
      <c r="ES438" s="48" t="n">
        <f aca="false">MIN(MAX((GQ437*(1+GQ$5/Setup!$C$36)+IF($V438=24,N($F438),0))-CU438,0),MAX($P438-SUM(DV438:ER438),0))</f>
        <v>0</v>
      </c>
      <c r="ET438" s="48" t="n">
        <f aca="false">MIN(MAX((GR437*(1+GR$5/Setup!$C$36)+IF($V438=25,N($F438),0))-CV438,0),MAX($P438-SUM(DV438:ES438),0))</f>
        <v>0</v>
      </c>
      <c r="EU438" s="48" t="n">
        <f aca="false">MIN(MAX((GS437*(1+GS$5/Setup!$C$36)+IF($V438=26,N($F438),0))-CW438,0),MAX($P438-SUM(DV438:ET438),0))</f>
        <v>0</v>
      </c>
      <c r="EV438" s="48" t="n">
        <f aca="false">MIN(MAX((GT437*(1+GT$5/Setup!$C$36)+IF($V438=27,N($F438),0))-CX438,0),MAX($P438-SUM(DV438:EU438),0))</f>
        <v>0</v>
      </c>
      <c r="EW438" s="48" t="n">
        <f aca="false">MIN(MAX((GU437*(1+GU$5/Setup!$C$36)+IF($V438=28,N($F438),0))-CY438,0),MAX($P438-SUM(DV438:EV438),0))</f>
        <v>0</v>
      </c>
      <c r="EX438" s="48" t="n">
        <f aca="false">MIN(MAX((GV437*(1+GV$5/Setup!$C$36)+IF($V438=29,N($F438),0))-CZ438,0),MAX($P438-SUM(DV438:EW438),0))</f>
        <v>0</v>
      </c>
      <c r="EY438" s="48" t="n">
        <f aca="false">MIN(MAX((GW437*(1+GW$5/Setup!$C$36)+IF($V438=30,N($F438),0))-DA438,0),MAX($P438-SUM(DV438:EX438),0))</f>
        <v>0</v>
      </c>
      <c r="EZ438" s="48" t="n">
        <f aca="false">MIN(MAX((GX437*(1+GX$5/Setup!$C$36)+IF($V438=31,N($F438),0))-DB438,0),MAX($P438-SUM(DV438:EY438),0))</f>
        <v>0</v>
      </c>
      <c r="FA438" s="48" t="n">
        <f aca="false">MIN(MAX((GY437*(1+GY$5/Setup!$C$36)+IF($V438=32,N($F438),0))-DC438,0),MAX($P438-SUM(DV438:EZ438),0))</f>
        <v>0</v>
      </c>
      <c r="FB438" s="48" t="n">
        <f aca="false">MIN(MAX((GZ437*(1+GZ$5/Setup!$C$36)+IF($V438=33,N($F438),0))-DD438,0),MAX($P438-SUM(DV438:FA438),0))</f>
        <v>0</v>
      </c>
      <c r="FC438" s="48" t="n">
        <f aca="false">MIN(MAX((HA437*(1+HA$5/Setup!$C$36)+IF($V438=34,N($F438),0))-DE438,0),MAX($P438-SUM(DV438:FB438),0))</f>
        <v>0</v>
      </c>
      <c r="FD438" s="48" t="n">
        <f aca="false">MIN(MAX((HB437*(1+HB$5/Setup!$C$36)+IF($V438=35,N($F438),0))-DF438,0),MAX($P438-SUM(DV438:FC438),0))</f>
        <v>0</v>
      </c>
      <c r="FE438" s="48" t="n">
        <f aca="false">MIN(MAX((HC437*(1+HC$5/Setup!$C$36)+IF($V438=36,N($F438),0))-DG438,0),MAX($P438-SUM(DV438:FD438),0))</f>
        <v>0</v>
      </c>
      <c r="FF438" s="48" t="n">
        <f aca="false">MIN(MAX((HD437*(1+HD$5/Setup!$C$36)+IF($V438=37,N($F438),0))-DH438,0),MAX($P438-SUM(DV438:FE438),0))</f>
        <v>0</v>
      </c>
      <c r="FG438" s="48" t="n">
        <f aca="false">MIN(MAX((HE437*(1+HE$5/Setup!$C$36)+IF($V438=38,N($F438),0))-DI438,0),MAX($P438-SUM(DV438:FF438),0))</f>
        <v>0</v>
      </c>
      <c r="FH438" s="48" t="n">
        <f aca="false">MIN(MAX((HF437*(1+HF$5/Setup!$C$36)+IF($V438=39,N($F438),0))-DJ438,0),MAX($P438-SUM(DV438:FG438),0))</f>
        <v>0</v>
      </c>
      <c r="FI438" s="48" t="n">
        <f aca="false">MIN(MAX((HG437*(1+HG$5/Setup!$C$36)+IF($V438=40,N($F438),0))-DK438,0),MAX($P438-SUM(DV438:FH438),0))</f>
        <v>0</v>
      </c>
      <c r="FJ438" s="48" t="n">
        <f aca="false">MIN(MAX((HH437*(1+HH$5/Setup!$C$36)+IF($V438=41,N($F438),0))-DL438,0),MAX($P438-SUM(DV438:FI438),0))</f>
        <v>0</v>
      </c>
      <c r="FK438" s="48" t="n">
        <f aca="false">MIN(MAX((HI437*(1+HI$5/Setup!$C$36)+IF($V438=42,N($F438),0))-DM438,0),MAX($P438-SUM(DV438:FJ438),0))</f>
        <v>0</v>
      </c>
      <c r="FL438" s="48" t="n">
        <f aca="false">MIN(MAX((HJ437*(1+HJ$5/Setup!$C$36)+IF($V438=43,N($F438),0))-DN438,0),MAX($P438-SUM(DV438:FK438),0))</f>
        <v>0</v>
      </c>
      <c r="FM438" s="48" t="n">
        <f aca="false">MIN(MAX((HK437*(1+HK$5/Setup!$C$36)+IF($V438=44,N($F438),0))-DO438,0),MAX($P438-SUM(DV438:FL438),0))</f>
        <v>0</v>
      </c>
      <c r="FN438" s="48" t="n">
        <f aca="false">MIN(MAX((HL437*(1+HL$5/Setup!$C$36)+IF($V438=45,N($F438),0))-DP438,0),MAX($P438-SUM(DV438:FM438),0))</f>
        <v>0</v>
      </c>
      <c r="FO438" s="48" t="n">
        <f aca="false">MIN(MAX((HM437*(1+HM$5/Setup!$C$36)+IF($V438=46,N($F438),0))-DQ438,0),MAX($P438-SUM(DV438:FN438),0))</f>
        <v>0</v>
      </c>
      <c r="FP438" s="48" t="n">
        <f aca="false">MIN(MAX((HN437*(1+HN$5/Setup!$C$36)+IF($V438=47,N($F438),0))-DR438,0),MAX($P438-SUM(DV438:FO438),0))</f>
        <v>0</v>
      </c>
      <c r="FQ438" s="48" t="n">
        <f aca="false">MIN(MAX((HO437*(1+HO$5/Setup!$C$36)+IF($V438=48,N($F438),0))-DS438,0),MAX($P438-SUM(DV438:FP438),0))</f>
        <v>0</v>
      </c>
      <c r="FR438" s="48" t="n">
        <f aca="false">MIN(MAX((HP437*(1+HP$5/Setup!$C$36)+IF($V438=49,N($F438),0))-DT438,0),MAX($P438-SUM(DV438:FQ438),0))</f>
        <v>0</v>
      </c>
      <c r="FS438" s="48" t="n">
        <f aca="false">MIN(MAX((HQ437*(1+HQ$5/Setup!$C$36)+IF($V438=50,N($F438),0))-DU438,0),MAX($P438-SUM(DV438:FR438),0))</f>
        <v>0</v>
      </c>
      <c r="FT438" s="48" t="n">
        <f aca="false">IF((FT437*(1+FT$5/Setup!$C$36)+IF($V438=1,N($F438),0))-BX438-DV438&lt;0.005,0,(FT437*(1+FT$5/Setup!$C$36)+IF($V438=1,N($F438),0))-BX438-DV438)</f>
        <v>0</v>
      </c>
      <c r="FU438" s="48" t="n">
        <f aca="false">IF((FU437*(1+FU$5/Setup!$C$36)+IF($V438=2,N($F438),0))-BY438-DW438&lt;0.005,0,(FU437*(1+FU$5/Setup!$C$36)+IF($V438=2,N($F438),0))-BY438-DW438)</f>
        <v>0</v>
      </c>
      <c r="FV438" s="48" t="n">
        <f aca="false">IF((FV437*(1+FV$5/Setup!$C$36)+IF($V438=3,N($F438),0))-BZ438-DX438&lt;0.005,0,(FV437*(1+FV$5/Setup!$C$36)+IF($V438=3,N($F438),0))-BZ438-DX438)</f>
        <v>0</v>
      </c>
      <c r="FW438" s="48" t="n">
        <f aca="false">IF((FW437*(1+FW$5/Setup!$C$36)+IF($V438=4,N($F438),0))-CA438-DY438&lt;0.005,0,(FW437*(1+FW$5/Setup!$C$36)+IF($V438=4,N($F438),0))-CA438-DY438)</f>
        <v>0</v>
      </c>
      <c r="FX438" s="48" t="n">
        <f aca="false">IF((FX437*(1+FX$5/Setup!$C$36)+IF($V438=5,N($F438),0))-CB438-DZ438&lt;0.005,0,(FX437*(1+FX$5/Setup!$C$36)+IF($V438=5,N($F438),0))-CB438-DZ438)</f>
        <v>0</v>
      </c>
      <c r="FY438" s="48" t="n">
        <f aca="false">IF((FY437*(1+FY$5/Setup!$C$36)+IF($V438=6,N($F438),0))-CC438-EA438&lt;0.005,0,(FY437*(1+FY$5/Setup!$C$36)+IF($V438=6,N($F438),0))-CC438-EA438)</f>
        <v>0</v>
      </c>
      <c r="FZ438" s="48" t="n">
        <f aca="false">IF((FZ437*(1+FZ$5/Setup!$C$36)+IF($V438=7,N($F438),0))-CD438-EB438&lt;0.005,0,(FZ437*(1+FZ$5/Setup!$C$36)+IF($V438=7,N($F438),0))-CD438-EB438)</f>
        <v>0</v>
      </c>
      <c r="GA438" s="48" t="n">
        <f aca="false">IF((GA437*(1+GA$5/Setup!$C$36)+IF($V438=8,N($F438),0))-CE438-EC438&lt;0.005,0,(GA437*(1+GA$5/Setup!$C$36)+IF($V438=8,N($F438),0))-CE438-EC438)</f>
        <v>0</v>
      </c>
      <c r="GB438" s="48" t="n">
        <f aca="false">IF((GB437*(1+GB$5/Setup!$C$36)+IF($V438=9,N($F438),0))-CF438-ED438&lt;0.005,0,(GB437*(1+GB$5/Setup!$C$36)+IF($V438=9,N($F438),0))-CF438-ED438)</f>
        <v>0</v>
      </c>
      <c r="GC438" s="48" t="n">
        <f aca="false">IF((GC437*(1+GC$5/Setup!$C$36)+IF($V438=10,N($F438),0))-CG438-EE438&lt;0.005,0,(GC437*(1+GC$5/Setup!$C$36)+IF($V438=10,N($F438),0))-CG438-EE438)</f>
        <v>0</v>
      </c>
      <c r="GD438" s="48" t="n">
        <f aca="false">IF((GD437*(1+GD$5/Setup!$C$36)+IF($V438=11,N($F438),0))-CH438-EF438&lt;0.005,0,(GD437*(1+GD$5/Setup!$C$36)+IF($V438=11,N($F438),0))-CH438-EF438)</f>
        <v>0</v>
      </c>
      <c r="GE438" s="48" t="n">
        <f aca="false">IF((GE437*(1+GE$5/Setup!$C$36)+IF($V438=12,N($F438),0))-CI438-EG438&lt;0.005,0,(GE437*(1+GE$5/Setup!$C$36)+IF($V438=12,N($F438),0))-CI438-EG438)</f>
        <v>0</v>
      </c>
      <c r="GF438" s="48" t="n">
        <f aca="false">IF((GF437*(1+GF$5/Setup!$C$36)+IF($V438=13,N($F438),0))-CJ438-EH438&lt;0.005,0,(GF437*(1+GF$5/Setup!$C$36)+IF($V438=13,N($F438),0))-CJ438-EH438)</f>
        <v>0</v>
      </c>
      <c r="GG438" s="48" t="n">
        <f aca="false">IF((GG437*(1+GG$5/Setup!$C$36)+IF($V438=14,N($F438),0))-CK438-EI438&lt;0.005,0,(GG437*(1+GG$5/Setup!$C$36)+IF($V438=14,N($F438),0))-CK438-EI438)</f>
        <v>0</v>
      </c>
      <c r="GH438" s="48" t="n">
        <f aca="false">IF((GH437*(1+GH$5/Setup!$C$36)+IF($V438=15,N($F438),0))-CL438-EJ438&lt;0.005,0,(GH437*(1+GH$5/Setup!$C$36)+IF($V438=15,N($F438),0))-CL438-EJ438)</f>
        <v>0</v>
      </c>
      <c r="GI438" s="48" t="n">
        <f aca="false">IF((GI437*(1+GI$5/Setup!$C$36)+IF($V438=16,N($F438),0))-CM438-EK438&lt;0.005,0,(GI437*(1+GI$5/Setup!$C$36)+IF($V438=16,N($F438),0))-CM438-EK438)</f>
        <v>0</v>
      </c>
      <c r="GJ438" s="48" t="n">
        <f aca="false">IF((GJ437*(1+GJ$5/Setup!$C$36)+IF($V438=17,N($F438),0))-CN438-EL438&lt;0.005,0,(GJ437*(1+GJ$5/Setup!$C$36)+IF($V438=17,N($F438),0))-CN438-EL438)</f>
        <v>0</v>
      </c>
      <c r="GK438" s="48" t="n">
        <f aca="false">IF((GK437*(1+GK$5/Setup!$C$36)+IF($V438=18,N($F438),0))-CO438-EM438&lt;0.005,0,(GK437*(1+GK$5/Setup!$C$36)+IF($V438=18,N($F438),0))-CO438-EM438)</f>
        <v>0</v>
      </c>
      <c r="GL438" s="48" t="n">
        <f aca="false">IF((GL437*(1+GL$5/Setup!$C$36)+IF($V438=19,N($F438),0))-CP438-EN438&lt;0.005,0,(GL437*(1+GL$5/Setup!$C$36)+IF($V438=19,N($F438),0))-CP438-EN438)</f>
        <v>0</v>
      </c>
      <c r="GM438" s="48" t="n">
        <f aca="false">IF((GM437*(1+GM$5/Setup!$C$36)+IF($V438=20,N($F438),0))-CQ438-EO438&lt;0.005,0,(GM437*(1+GM$5/Setup!$C$36)+IF($V438=20,N($F438),0))-CQ438-EO438)</f>
        <v>0</v>
      </c>
      <c r="GN438" s="48" t="n">
        <f aca="false">IF((GN437*(1+GN$5/Setup!$C$36)+IF($V438=21,N($F438),0))-CR438-EP438&lt;0.005,0,(GN437*(1+GN$5/Setup!$C$36)+IF($V438=21,N($F438),0))-CR438-EP438)</f>
        <v>0</v>
      </c>
      <c r="GO438" s="48" t="n">
        <f aca="false">IF((GO437*(1+GO$5/Setup!$C$36)+IF($V438=22,N($F438),0))-CS438-EQ438&lt;0.005,0,(GO437*(1+GO$5/Setup!$C$36)+IF($V438=22,N($F438),0))-CS438-EQ438)</f>
        <v>0</v>
      </c>
      <c r="GP438" s="48" t="n">
        <f aca="false">IF((GP437*(1+GP$5/Setup!$C$36)+IF($V438=23,N($F438),0))-CT438-ER438&lt;0.005,0,(GP437*(1+GP$5/Setup!$C$36)+IF($V438=23,N($F438),0))-CT438-ER438)</f>
        <v>0</v>
      </c>
      <c r="GQ438" s="48" t="n">
        <f aca="false">IF((GQ437*(1+GQ$5/Setup!$C$36)+IF($V438=24,N($F438),0))-CU438-ES438&lt;0.005,0,(GQ437*(1+GQ$5/Setup!$C$36)+IF($V438=24,N($F438),0))-CU438-ES438)</f>
        <v>0</v>
      </c>
      <c r="GR438" s="48" t="n">
        <f aca="false">IF((GR437*(1+GR$5/Setup!$C$36)+IF($V438=25,N($F438),0))-CV438-ET438&lt;0.005,0,(GR437*(1+GR$5/Setup!$C$36)+IF($V438=25,N($F438),0))-CV438-ET438)</f>
        <v>0</v>
      </c>
      <c r="GS438" s="48" t="n">
        <f aca="false">IF((GS437*(1+GS$5/Setup!$C$36)+IF($V438=26,N($F438),0))-CW438-EU438&lt;0.005,0,(GS437*(1+GS$5/Setup!$C$36)+IF($V438=26,N($F438),0))-CW438-EU438)</f>
        <v>0</v>
      </c>
      <c r="GT438" s="48" t="n">
        <f aca="false">IF((GT437*(1+GT$5/Setup!$C$36)+IF($V438=27,N($F438),0))-CX438-EV438&lt;0.005,0,(GT437*(1+GT$5/Setup!$C$36)+IF($V438=27,N($F438),0))-CX438-EV438)</f>
        <v>0</v>
      </c>
      <c r="GU438" s="48" t="n">
        <f aca="false">IF((GU437*(1+GU$5/Setup!$C$36)+IF($V438=28,N($F438),0))-CY438-EW438&lt;0.005,0,(GU437*(1+GU$5/Setup!$C$36)+IF($V438=28,N($F438),0))-CY438-EW438)</f>
        <v>0</v>
      </c>
      <c r="GV438" s="48" t="n">
        <f aca="false">IF((GV437*(1+GV$5/Setup!$C$36)+IF($V438=29,N($F438),0))-CZ438-EX438&lt;0.005,0,(GV437*(1+GV$5/Setup!$C$36)+IF($V438=29,N($F438),0))-CZ438-EX438)</f>
        <v>0</v>
      </c>
      <c r="GW438" s="48" t="n">
        <f aca="false">IF((GW437*(1+GW$5/Setup!$C$36)+IF($V438=30,N($F438),0))-DA438-EY438&lt;0.005,0,(GW437*(1+GW$5/Setup!$C$36)+IF($V438=30,N($F438),0))-DA438-EY438)</f>
        <v>0</v>
      </c>
      <c r="GX438" s="48" t="n">
        <f aca="false">IF((GX437*(1+GX$5/Setup!$C$36)+IF($V438=31,N($F438),0))-DB438-EZ438&lt;0.005,0,(GX437*(1+GX$5/Setup!$C$36)+IF($V438=31,N($F438),0))-DB438-EZ438)</f>
        <v>0</v>
      </c>
      <c r="GY438" s="48" t="n">
        <f aca="false">IF((GY437*(1+GY$5/Setup!$C$36)+IF($V438=32,N($F438),0))-DC438-FA438&lt;0.005,0,(GY437*(1+GY$5/Setup!$C$36)+IF($V438=32,N($F438),0))-DC438-FA438)</f>
        <v>0</v>
      </c>
      <c r="GZ438" s="48" t="n">
        <f aca="false">IF((GZ437*(1+GZ$5/Setup!$C$36)+IF($V438=33,N($F438),0))-DD438-FB438&lt;0.005,0,(GZ437*(1+GZ$5/Setup!$C$36)+IF($V438=33,N($F438),0))-DD438-FB438)</f>
        <v>0</v>
      </c>
      <c r="HA438" s="48" t="n">
        <f aca="false">IF((HA437*(1+HA$5/Setup!$C$36)+IF($V438=34,N($F438),0))-DE438-FC438&lt;0.005,0,(HA437*(1+HA$5/Setup!$C$36)+IF($V438=34,N($F438),0))-DE438-FC438)</f>
        <v>0</v>
      </c>
      <c r="HB438" s="48" t="n">
        <f aca="false">IF((HB437*(1+HB$5/Setup!$C$36)+IF($V438=35,N($F438),0))-DF438-FD438&lt;0.005,0,(HB437*(1+HB$5/Setup!$C$36)+IF($V438=35,N($F438),0))-DF438-FD438)</f>
        <v>0</v>
      </c>
      <c r="HC438" s="48" t="n">
        <f aca="false">IF((HC437*(1+HC$5/Setup!$C$36)+IF($V438=36,N($F438),0))-DG438-FE438&lt;0.005,0,(HC437*(1+HC$5/Setup!$C$36)+IF($V438=36,N($F438),0))-DG438-FE438)</f>
        <v>0</v>
      </c>
      <c r="HD438" s="48" t="n">
        <f aca="false">IF((HD437*(1+HD$5/Setup!$C$36)+IF($V438=37,N($F438),0))-DH438-FF438&lt;0.005,0,(HD437*(1+HD$5/Setup!$C$36)+IF($V438=37,N($F438),0))-DH438-FF438)</f>
        <v>0</v>
      </c>
      <c r="HE438" s="48" t="n">
        <f aca="false">IF((HE437*(1+HE$5/Setup!$C$36)+IF($V438=38,N($F438),0))-DI438-FG438&lt;0.005,0,(HE437*(1+HE$5/Setup!$C$36)+IF($V438=38,N($F438),0))-DI438-FG438)</f>
        <v>0</v>
      </c>
      <c r="HF438" s="48" t="n">
        <f aca="false">IF((HF437*(1+HF$5/Setup!$C$36)+IF($V438=39,N($F438),0))-DJ438-FH438&lt;0.005,0,(HF437*(1+HF$5/Setup!$C$36)+IF($V438=39,N($F438),0))-DJ438-FH438)</f>
        <v>0</v>
      </c>
      <c r="HG438" s="48" t="n">
        <f aca="false">IF((HG437*(1+HG$5/Setup!$C$36)+IF($V438=40,N($F438),0))-DK438-FI438&lt;0.005,0,(HG437*(1+HG$5/Setup!$C$36)+IF($V438=40,N($F438),0))-DK438-FI438)</f>
        <v>0</v>
      </c>
      <c r="HH438" s="48" t="n">
        <f aca="false">IF((HH437*(1+HH$5/Setup!$C$36)+IF($V438=41,N($F438),0))-DL438-FJ438&lt;0.005,0,(HH437*(1+HH$5/Setup!$C$36)+IF($V438=41,N($F438),0))-DL438-FJ438)</f>
        <v>0</v>
      </c>
      <c r="HI438" s="48" t="n">
        <f aca="false">IF((HI437*(1+HI$5/Setup!$C$36)+IF($V438=42,N($F438),0))-DM438-FK438&lt;0.005,0,(HI437*(1+HI$5/Setup!$C$36)+IF($V438=42,N($F438),0))-DM438-FK438)</f>
        <v>0</v>
      </c>
      <c r="HJ438" s="48" t="n">
        <f aca="false">IF((HJ437*(1+HJ$5/Setup!$C$36)+IF($V438=43,N($F438),0))-DN438-FL438&lt;0.005,0,(HJ437*(1+HJ$5/Setup!$C$36)+IF($V438=43,N($F438),0))-DN438-FL438)</f>
        <v>0</v>
      </c>
      <c r="HK438" s="48" t="n">
        <f aca="false">IF((HK437*(1+HK$5/Setup!$C$36)+IF($V438=44,N($F438),0))-DO438-FM438&lt;0.005,0,(HK437*(1+HK$5/Setup!$C$36)+IF($V438=44,N($F438),0))-DO438-FM438)</f>
        <v>0</v>
      </c>
      <c r="HL438" s="48" t="n">
        <f aca="false">IF((HL437*(1+HL$5/Setup!$C$36)+IF($V438=45,N($F438),0))-DP438-FN438&lt;0.005,0,(HL437*(1+HL$5/Setup!$C$36)+IF($V438=45,N($F438),0))-DP438-FN438)</f>
        <v>0</v>
      </c>
      <c r="HM438" s="48" t="n">
        <f aca="false">IF((HM437*(1+HM$5/Setup!$C$36)+IF($V438=46,N($F438),0))-DQ438-FO438&lt;0.005,0,(HM437*(1+HM$5/Setup!$C$36)+IF($V438=46,N($F438),0))-DQ438-FO438)</f>
        <v>0</v>
      </c>
      <c r="HN438" s="48" t="n">
        <f aca="false">IF((HN437*(1+HN$5/Setup!$C$36)+IF($V438=47,N($F438),0))-DR438-FP438&lt;0.005,0,(HN437*(1+HN$5/Setup!$C$36)+IF($V438=47,N($F438),0))-DR438-FP438)</f>
        <v>0</v>
      </c>
      <c r="HO438" s="48" t="n">
        <f aca="false">IF((HO437*(1+HO$5/Setup!$C$36)+IF($V438=48,N($F438),0))-DS438-FQ438&lt;0.005,0,(HO437*(1+HO$5/Setup!$C$36)+IF($V438=48,N($F438),0))-DS438-FQ438)</f>
        <v>0</v>
      </c>
      <c r="HP438" s="48" t="n">
        <f aca="false">IF((HP437*(1+HP$5/Setup!$C$36)+IF($V438=49,N($F438),0))-DT438-FR438&lt;0.005,0,(HP437*(1+HP$5/Setup!$C$36)+IF($V438=49,N($F438),0))-DT438-FR438)</f>
        <v>0</v>
      </c>
      <c r="HQ438" s="48" t="n">
        <f aca="false">IF((HQ437*(1+HQ$5/Setup!$C$36)+IF($V438=50,N($F438),0))-DU438-FS438&lt;0.005,0,(HQ437*(1+HQ$5/Setup!$C$36)+IF($V438=50,N($F438),0))-DU438-FS438)</f>
        <v>0</v>
      </c>
    </row>
    <row r="439" customFormat="false" ht="15" hidden="false" customHeight="false" outlineLevel="0" collapsed="false">
      <c r="A439" s="44" t="n">
        <v>431</v>
      </c>
      <c r="B439" s="45" t="n">
        <f aca="false">IF(Setup!$C$7="Every month",EDATE(Setup!$C$8,($A439-1)),IF(Setup!$C$7="Twice a month",DATE(YEAR(Setup!$C$8),MONTH(Setup!$C$8)+INT((($A439-1)+Setup!$C$41)/2),MIN(IF(MOD(($A439-1)+Setup!$C$41,2)=0,Setup!$C$39,Setup!$C$40),DAY(EOMONTH(DATE(YEAR(Setup!$C$8),MONTH(Setup!$C$8)+INT((($A439-1)+Setup!$C$41)/2),1),0)))),Setup!$C$8+($A439-1)*IF(Setup!$C$7="Every week",7,14)))</f>
        <v>52345</v>
      </c>
      <c r="C439" s="45" t="n">
        <f aca="false">IF(Setup!$C$7="Every month",EDATE(Setup!$C$8,$A439),IF(Setup!$C$7="Twice a month",DATE(YEAR(Setup!$C$8),MONTH(Setup!$C$8)+INT(($A439+Setup!$C$41)/2),MIN(IF(MOD($A439+Setup!$C$41,2)=0,Setup!$C$39,Setup!$C$40),DAY(EOMONTH(DATE(YEAR(Setup!$C$8),MONTH(Setup!$C$8)+INT(($A439+Setup!$C$41)/2),1),0)))),Setup!$C$8+$A439*IF(Setup!$C$7="Every week",7,14)))</f>
        <v>52359</v>
      </c>
      <c r="D439" s="46"/>
      <c r="E439" s="47"/>
      <c r="F439" s="47"/>
      <c r="G439" s="47"/>
      <c r="H439" s="47"/>
      <c r="I439" s="48" t="n">
        <f aca="false">N(Setup!$C$11)+N(E439)</f>
        <v>100</v>
      </c>
      <c r="J439" s="48" t="n">
        <f aca="false">MIN(Setup!$C$37,MAX(I439,0))</f>
        <v>9.23076923076923</v>
      </c>
      <c r="K439" s="48" t="n">
        <f aca="false">MIN(MAX(N(Setup!$C$14)-L438,0),MAX(I439-J439,0))</f>
        <v>0</v>
      </c>
      <c r="L439" s="48" t="n">
        <f aca="false">L438+K439-N(G439)</f>
        <v>500</v>
      </c>
      <c r="M439" s="48" t="n">
        <f aca="false">M438+J439-N(H439)</f>
        <v>3978.46153846151</v>
      </c>
      <c r="N439" s="48" t="n">
        <f aca="false">SUM(BX439:DU439)</f>
        <v>0</v>
      </c>
      <c r="O439" s="48" t="n">
        <f aca="false">SUM(Z439:BW439)-N439</f>
        <v>0</v>
      </c>
      <c r="P439" s="48" t="n">
        <f aca="false">MAX(I439-J439-K439,0)+O439</f>
        <v>90.7692307692308</v>
      </c>
      <c r="Q439" s="48" t="n">
        <f aca="false">SUM(DV439:FS439)</f>
        <v>0</v>
      </c>
      <c r="R439" s="49" t="n">
        <f aca="false">N439+J439+K439+Q439</f>
        <v>9.23076923076923</v>
      </c>
      <c r="S439" s="48" t="n">
        <f aca="false">T439-T438-N(F439)+N439+Q439</f>
        <v>0</v>
      </c>
      <c r="T439" s="49" t="n">
        <f aca="false">SUM(FT439:HQ439)</f>
        <v>0</v>
      </c>
      <c r="U439" s="44" t="str">
        <f aca="false">IF(T438&lt;0.005,"",INDEX(Helpers!$C$2:$C$51,IF(_xlfn.MINIFS($DV$6:$FS$6,DV439:FS439,"&gt;0.005")=0,V439,_xlfn.MINIFS($DV$6:$FS$6,DV439:FS439,"&gt;0.005"))))</f>
        <v/>
      </c>
      <c r="V439" s="44" t="n">
        <f aca="false">IF(_xlfn.MINIFS($FT$6:$HQ$6,FT438:HQ438,"&gt;0.005")=0,1,_xlfn.MINIFS($FT$6:$HQ$6,FT438:HQ438,"&gt;0.005"))</f>
        <v>1</v>
      </c>
      <c r="W439" s="44" t="n">
        <f aca="false">IF(AND(D439&lt;&gt;"Paid",T438&gt;0.005),1,0)</f>
        <v>0</v>
      </c>
      <c r="X439" s="48" t="n">
        <f aca="false">SUMPRODUCT(((Helpers!$G$2:$G$51*(1+(Helpers!$D$2:$D$51+0.000000001)/12)^(($B439-Setup!$C$8)/(365.25/12))-Helpers!$E$2:$E$51*((1+(Helpers!$D$2:$D$51+0.000000001)/12)^(($B439-Setup!$C$8)/(365.25/12))-1)/((Helpers!$D$2:$D$51+0.000000001)/12))&gt;0)*(Helpers!$G$2:$G$51*(1+(Helpers!$D$2:$D$51+0.000000001)/12)^(($B439-Setup!$C$8)/(365.25/12))-Helpers!$E$2:$E$51*((1+(Helpers!$D$2:$D$51+0.000000001)/12)^(($B439-Setup!$C$8)/(365.25/12))-1)/((Helpers!$D$2:$D$51+0.000000001)/12)))</f>
        <v>0</v>
      </c>
      <c r="Y439" s="48"/>
      <c r="Z439" s="48" t="n">
        <f aca="false">IF(OR(N(Z$5)=0,Z$6=""),0,Z$5*((DATE(YEAR($B439),MONTH($B439),MIN(Z$6,DAY(EOMONTH($B439,0))))&gt;=$B439)*(DATE(YEAR($B439),MONTH($B439),MIN(Z$6,DAY(EOMONTH($B439,0))))&lt;$C439)+(DATE(YEAR($B439),MONTH($B439)+1,MIN(Z$6,DAY(EOMONTH($B439,1))))&gt;=$B439)*(DATE(YEAR($B439),MONTH($B439)+1,MIN(Z$6,DAY(EOMONTH($B439,1))))&lt;$C439)))</f>
        <v>0</v>
      </c>
      <c r="AA439" s="48" t="n">
        <f aca="false">IF(OR(N(AA$5)=0,AA$6=""),0,AA$5*((DATE(YEAR($B439),MONTH($B439),MIN(AA$6,DAY(EOMONTH($B439,0))))&gt;=$B439)*(DATE(YEAR($B439),MONTH($B439),MIN(AA$6,DAY(EOMONTH($B439,0))))&lt;$C439)+(DATE(YEAR($B439),MONTH($B439)+1,MIN(AA$6,DAY(EOMONTH($B439,1))))&gt;=$B439)*(DATE(YEAR($B439),MONTH($B439)+1,MIN(AA$6,DAY(EOMONTH($B439,1))))&lt;$C439)))</f>
        <v>0</v>
      </c>
      <c r="AB439" s="48" t="n">
        <f aca="false">IF(OR(N(AB$5)=0,AB$6=""),0,AB$5*((DATE(YEAR($B439),MONTH($B439),MIN(AB$6,DAY(EOMONTH($B439,0))))&gt;=$B439)*(DATE(YEAR($B439),MONTH($B439),MIN(AB$6,DAY(EOMONTH($B439,0))))&lt;$C439)+(DATE(YEAR($B439),MONTH($B439)+1,MIN(AB$6,DAY(EOMONTH($B439,1))))&gt;=$B439)*(DATE(YEAR($B439),MONTH($B439)+1,MIN(AB$6,DAY(EOMONTH($B439,1))))&lt;$C439)))</f>
        <v>0</v>
      </c>
      <c r="AC439" s="48" t="n">
        <f aca="false">IF(OR(N(AC$5)=0,AC$6=""),0,AC$5*((DATE(YEAR($B439),MONTH($B439),MIN(AC$6,DAY(EOMONTH($B439,0))))&gt;=$B439)*(DATE(YEAR($B439),MONTH($B439),MIN(AC$6,DAY(EOMONTH($B439,0))))&lt;$C439)+(DATE(YEAR($B439),MONTH($B439)+1,MIN(AC$6,DAY(EOMONTH($B439,1))))&gt;=$B439)*(DATE(YEAR($B439),MONTH($B439)+1,MIN(AC$6,DAY(EOMONTH($B439,1))))&lt;$C439)))</f>
        <v>0</v>
      </c>
      <c r="AD439" s="48" t="n">
        <f aca="false">IF(OR(N(AD$5)=0,AD$6=""),0,AD$5*((DATE(YEAR($B439),MONTH($B439),MIN(AD$6,DAY(EOMONTH($B439,0))))&gt;=$B439)*(DATE(YEAR($B439),MONTH($B439),MIN(AD$6,DAY(EOMONTH($B439,0))))&lt;$C439)+(DATE(YEAR($B439),MONTH($B439)+1,MIN(AD$6,DAY(EOMONTH($B439,1))))&gt;=$B439)*(DATE(YEAR($B439),MONTH($B439)+1,MIN(AD$6,DAY(EOMONTH($B439,1))))&lt;$C439)))</f>
        <v>0</v>
      </c>
      <c r="AE439" s="48" t="n">
        <f aca="false">IF(OR(N(AE$5)=0,AE$6=""),0,AE$5*((DATE(YEAR($B439),MONTH($B439),MIN(AE$6,DAY(EOMONTH($B439,0))))&gt;=$B439)*(DATE(YEAR($B439),MONTH($B439),MIN(AE$6,DAY(EOMONTH($B439,0))))&lt;$C439)+(DATE(YEAR($B439),MONTH($B439)+1,MIN(AE$6,DAY(EOMONTH($B439,1))))&gt;=$B439)*(DATE(YEAR($B439),MONTH($B439)+1,MIN(AE$6,DAY(EOMONTH($B439,1))))&lt;$C439)))</f>
        <v>0</v>
      </c>
      <c r="AF439" s="48" t="n">
        <f aca="false">IF(OR(N(AF$5)=0,AF$6=""),0,AF$5*((DATE(YEAR($B439),MONTH($B439),MIN(AF$6,DAY(EOMONTH($B439,0))))&gt;=$B439)*(DATE(YEAR($B439),MONTH($B439),MIN(AF$6,DAY(EOMONTH($B439,0))))&lt;$C439)+(DATE(YEAR($B439),MONTH($B439)+1,MIN(AF$6,DAY(EOMONTH($B439,1))))&gt;=$B439)*(DATE(YEAR($B439),MONTH($B439)+1,MIN(AF$6,DAY(EOMONTH($B439,1))))&lt;$C439)))</f>
        <v>0</v>
      </c>
      <c r="AG439" s="48" t="n">
        <f aca="false">IF(OR(N(AG$5)=0,AG$6=""),0,AG$5*((DATE(YEAR($B439),MONTH($B439),MIN(AG$6,DAY(EOMONTH($B439,0))))&gt;=$B439)*(DATE(YEAR($B439),MONTH($B439),MIN(AG$6,DAY(EOMONTH($B439,0))))&lt;$C439)+(DATE(YEAR($B439),MONTH($B439)+1,MIN(AG$6,DAY(EOMONTH($B439,1))))&gt;=$B439)*(DATE(YEAR($B439),MONTH($B439)+1,MIN(AG$6,DAY(EOMONTH($B439,1))))&lt;$C439)))</f>
        <v>0</v>
      </c>
      <c r="AH439" s="48" t="n">
        <f aca="false">IF(OR(N(AH$5)=0,AH$6=""),0,AH$5*((DATE(YEAR($B439),MONTH($B439),MIN(AH$6,DAY(EOMONTH($B439,0))))&gt;=$B439)*(DATE(YEAR($B439),MONTH($B439),MIN(AH$6,DAY(EOMONTH($B439,0))))&lt;$C439)+(DATE(YEAR($B439),MONTH($B439)+1,MIN(AH$6,DAY(EOMONTH($B439,1))))&gt;=$B439)*(DATE(YEAR($B439),MONTH($B439)+1,MIN(AH$6,DAY(EOMONTH($B439,1))))&lt;$C439)))</f>
        <v>0</v>
      </c>
      <c r="AI439" s="48" t="n">
        <f aca="false">IF(OR(N(AI$5)=0,AI$6=""),0,AI$5*((DATE(YEAR($B439),MONTH($B439),MIN(AI$6,DAY(EOMONTH($B439,0))))&gt;=$B439)*(DATE(YEAR($B439),MONTH($B439),MIN(AI$6,DAY(EOMONTH($B439,0))))&lt;$C439)+(DATE(YEAR($B439),MONTH($B439)+1,MIN(AI$6,DAY(EOMONTH($B439,1))))&gt;=$B439)*(DATE(YEAR($B439),MONTH($B439)+1,MIN(AI$6,DAY(EOMONTH($B439,1))))&lt;$C439)))</f>
        <v>0</v>
      </c>
      <c r="AJ439" s="48" t="n">
        <f aca="false">IF(OR(N(AJ$5)=0,AJ$6=""),0,AJ$5*((DATE(YEAR($B439),MONTH($B439),MIN(AJ$6,DAY(EOMONTH($B439,0))))&gt;=$B439)*(DATE(YEAR($B439),MONTH($B439),MIN(AJ$6,DAY(EOMONTH($B439,0))))&lt;$C439)+(DATE(YEAR($B439),MONTH($B439)+1,MIN(AJ$6,DAY(EOMONTH($B439,1))))&gt;=$B439)*(DATE(YEAR($B439),MONTH($B439)+1,MIN(AJ$6,DAY(EOMONTH($B439,1))))&lt;$C439)))</f>
        <v>0</v>
      </c>
      <c r="AK439" s="48" t="n">
        <f aca="false">IF(OR(N(AK$5)=0,AK$6=""),0,AK$5*((DATE(YEAR($B439),MONTH($B439),MIN(AK$6,DAY(EOMONTH($B439,0))))&gt;=$B439)*(DATE(YEAR($B439),MONTH($B439),MIN(AK$6,DAY(EOMONTH($B439,0))))&lt;$C439)+(DATE(YEAR($B439),MONTH($B439)+1,MIN(AK$6,DAY(EOMONTH($B439,1))))&gt;=$B439)*(DATE(YEAR($B439),MONTH($B439)+1,MIN(AK$6,DAY(EOMONTH($B439,1))))&lt;$C439)))</f>
        <v>0</v>
      </c>
      <c r="AL439" s="48" t="n">
        <f aca="false">IF(OR(N(AL$5)=0,AL$6=""),0,AL$5*((DATE(YEAR($B439),MONTH($B439),MIN(AL$6,DAY(EOMONTH($B439,0))))&gt;=$B439)*(DATE(YEAR($B439),MONTH($B439),MIN(AL$6,DAY(EOMONTH($B439,0))))&lt;$C439)+(DATE(YEAR($B439),MONTH($B439)+1,MIN(AL$6,DAY(EOMONTH($B439,1))))&gt;=$B439)*(DATE(YEAR($B439),MONTH($B439)+1,MIN(AL$6,DAY(EOMONTH($B439,1))))&lt;$C439)))</f>
        <v>0</v>
      </c>
      <c r="AM439" s="48" t="n">
        <f aca="false">IF(OR(N(AM$5)=0,AM$6=""),0,AM$5*((DATE(YEAR($B439),MONTH($B439),MIN(AM$6,DAY(EOMONTH($B439,0))))&gt;=$B439)*(DATE(YEAR($B439),MONTH($B439),MIN(AM$6,DAY(EOMONTH($B439,0))))&lt;$C439)+(DATE(YEAR($B439),MONTH($B439)+1,MIN(AM$6,DAY(EOMONTH($B439,1))))&gt;=$B439)*(DATE(YEAR($B439),MONTH($B439)+1,MIN(AM$6,DAY(EOMONTH($B439,1))))&lt;$C439)))</f>
        <v>0</v>
      </c>
      <c r="AN439" s="48" t="n">
        <f aca="false">IF(OR(N(AN$5)=0,AN$6=""),0,AN$5*((DATE(YEAR($B439),MONTH($B439),MIN(AN$6,DAY(EOMONTH($B439,0))))&gt;=$B439)*(DATE(YEAR($B439),MONTH($B439),MIN(AN$6,DAY(EOMONTH($B439,0))))&lt;$C439)+(DATE(YEAR($B439),MONTH($B439)+1,MIN(AN$6,DAY(EOMONTH($B439,1))))&gt;=$B439)*(DATE(YEAR($B439),MONTH($B439)+1,MIN(AN$6,DAY(EOMONTH($B439,1))))&lt;$C439)))</f>
        <v>0</v>
      </c>
      <c r="AO439" s="48" t="n">
        <f aca="false">IF(OR(N(AO$5)=0,AO$6=""),0,AO$5*((DATE(YEAR($B439),MONTH($B439),MIN(AO$6,DAY(EOMONTH($B439,0))))&gt;=$B439)*(DATE(YEAR($B439),MONTH($B439),MIN(AO$6,DAY(EOMONTH($B439,0))))&lt;$C439)+(DATE(YEAR($B439),MONTH($B439)+1,MIN(AO$6,DAY(EOMONTH($B439,1))))&gt;=$B439)*(DATE(YEAR($B439),MONTH($B439)+1,MIN(AO$6,DAY(EOMONTH($B439,1))))&lt;$C439)))</f>
        <v>0</v>
      </c>
      <c r="AP439" s="48" t="n">
        <f aca="false">IF(OR(N(AP$5)=0,AP$6=""),0,AP$5*((DATE(YEAR($B439),MONTH($B439),MIN(AP$6,DAY(EOMONTH($B439,0))))&gt;=$B439)*(DATE(YEAR($B439),MONTH($B439),MIN(AP$6,DAY(EOMONTH($B439,0))))&lt;$C439)+(DATE(YEAR($B439),MONTH($B439)+1,MIN(AP$6,DAY(EOMONTH($B439,1))))&gt;=$B439)*(DATE(YEAR($B439),MONTH($B439)+1,MIN(AP$6,DAY(EOMONTH($B439,1))))&lt;$C439)))</f>
        <v>0</v>
      </c>
      <c r="AQ439" s="48" t="n">
        <f aca="false">IF(OR(N(AQ$5)=0,AQ$6=""),0,AQ$5*((DATE(YEAR($B439),MONTH($B439),MIN(AQ$6,DAY(EOMONTH($B439,0))))&gt;=$B439)*(DATE(YEAR($B439),MONTH($B439),MIN(AQ$6,DAY(EOMONTH($B439,0))))&lt;$C439)+(DATE(YEAR($B439),MONTH($B439)+1,MIN(AQ$6,DAY(EOMONTH($B439,1))))&gt;=$B439)*(DATE(YEAR($B439),MONTH($B439)+1,MIN(AQ$6,DAY(EOMONTH($B439,1))))&lt;$C439)))</f>
        <v>0</v>
      </c>
      <c r="AR439" s="48" t="n">
        <f aca="false">IF(OR(N(AR$5)=0,AR$6=""),0,AR$5*((DATE(YEAR($B439),MONTH($B439),MIN(AR$6,DAY(EOMONTH($B439,0))))&gt;=$B439)*(DATE(YEAR($B439),MONTH($B439),MIN(AR$6,DAY(EOMONTH($B439,0))))&lt;$C439)+(DATE(YEAR($B439),MONTH($B439)+1,MIN(AR$6,DAY(EOMONTH($B439,1))))&gt;=$B439)*(DATE(YEAR($B439),MONTH($B439)+1,MIN(AR$6,DAY(EOMONTH($B439,1))))&lt;$C439)))</f>
        <v>0</v>
      </c>
      <c r="AS439" s="48" t="n">
        <f aca="false">IF(OR(N(AS$5)=0,AS$6=""),0,AS$5*((DATE(YEAR($B439),MONTH($B439),MIN(AS$6,DAY(EOMONTH($B439,0))))&gt;=$B439)*(DATE(YEAR($B439),MONTH($B439),MIN(AS$6,DAY(EOMONTH($B439,0))))&lt;$C439)+(DATE(YEAR($B439),MONTH($B439)+1,MIN(AS$6,DAY(EOMONTH($B439,1))))&gt;=$B439)*(DATE(YEAR($B439),MONTH($B439)+1,MIN(AS$6,DAY(EOMONTH($B439,1))))&lt;$C439)))</f>
        <v>0</v>
      </c>
      <c r="AT439" s="48" t="n">
        <f aca="false">IF(OR(N(AT$5)=0,AT$6=""),0,AT$5*((DATE(YEAR($B439),MONTH($B439),MIN(AT$6,DAY(EOMONTH($B439,0))))&gt;=$B439)*(DATE(YEAR($B439),MONTH($B439),MIN(AT$6,DAY(EOMONTH($B439,0))))&lt;$C439)+(DATE(YEAR($B439),MONTH($B439)+1,MIN(AT$6,DAY(EOMONTH($B439,1))))&gt;=$B439)*(DATE(YEAR($B439),MONTH($B439)+1,MIN(AT$6,DAY(EOMONTH($B439,1))))&lt;$C439)))</f>
        <v>0</v>
      </c>
      <c r="AU439" s="48" t="n">
        <f aca="false">IF(OR(N(AU$5)=0,AU$6=""),0,AU$5*((DATE(YEAR($B439),MONTH($B439),MIN(AU$6,DAY(EOMONTH($B439,0))))&gt;=$B439)*(DATE(YEAR($B439),MONTH($B439),MIN(AU$6,DAY(EOMONTH($B439,0))))&lt;$C439)+(DATE(YEAR($B439),MONTH($B439)+1,MIN(AU$6,DAY(EOMONTH($B439,1))))&gt;=$B439)*(DATE(YEAR($B439),MONTH($B439)+1,MIN(AU$6,DAY(EOMONTH($B439,1))))&lt;$C439)))</f>
        <v>0</v>
      </c>
      <c r="AV439" s="48" t="n">
        <f aca="false">IF(OR(N(AV$5)=0,AV$6=""),0,AV$5*((DATE(YEAR($B439),MONTH($B439),MIN(AV$6,DAY(EOMONTH($B439,0))))&gt;=$B439)*(DATE(YEAR($B439),MONTH($B439),MIN(AV$6,DAY(EOMONTH($B439,0))))&lt;$C439)+(DATE(YEAR($B439),MONTH($B439)+1,MIN(AV$6,DAY(EOMONTH($B439,1))))&gt;=$B439)*(DATE(YEAR($B439),MONTH($B439)+1,MIN(AV$6,DAY(EOMONTH($B439,1))))&lt;$C439)))</f>
        <v>0</v>
      </c>
      <c r="AW439" s="48" t="n">
        <f aca="false">IF(OR(N(AW$5)=0,AW$6=""),0,AW$5*((DATE(YEAR($B439),MONTH($B439),MIN(AW$6,DAY(EOMONTH($B439,0))))&gt;=$B439)*(DATE(YEAR($B439),MONTH($B439),MIN(AW$6,DAY(EOMONTH($B439,0))))&lt;$C439)+(DATE(YEAR($B439),MONTH($B439)+1,MIN(AW$6,DAY(EOMONTH($B439,1))))&gt;=$B439)*(DATE(YEAR($B439),MONTH($B439)+1,MIN(AW$6,DAY(EOMONTH($B439,1))))&lt;$C439)))</f>
        <v>0</v>
      </c>
      <c r="AX439" s="48" t="n">
        <f aca="false">IF(OR(N(AX$5)=0,AX$6=""),0,AX$5*((DATE(YEAR($B439),MONTH($B439),MIN(AX$6,DAY(EOMONTH($B439,0))))&gt;=$B439)*(DATE(YEAR($B439),MONTH($B439),MIN(AX$6,DAY(EOMONTH($B439,0))))&lt;$C439)+(DATE(YEAR($B439),MONTH($B439)+1,MIN(AX$6,DAY(EOMONTH($B439,1))))&gt;=$B439)*(DATE(YEAR($B439),MONTH($B439)+1,MIN(AX$6,DAY(EOMONTH($B439,1))))&lt;$C439)))</f>
        <v>0</v>
      </c>
      <c r="AY439" s="48" t="n">
        <f aca="false">IF(OR(N(AY$5)=0,AY$6=""),0,AY$5*((DATE(YEAR($B439),MONTH($B439),MIN(AY$6,DAY(EOMONTH($B439,0))))&gt;=$B439)*(DATE(YEAR($B439),MONTH($B439),MIN(AY$6,DAY(EOMONTH($B439,0))))&lt;$C439)+(DATE(YEAR($B439),MONTH($B439)+1,MIN(AY$6,DAY(EOMONTH($B439,1))))&gt;=$B439)*(DATE(YEAR($B439),MONTH($B439)+1,MIN(AY$6,DAY(EOMONTH($B439,1))))&lt;$C439)))</f>
        <v>0</v>
      </c>
      <c r="AZ439" s="48" t="n">
        <f aca="false">IF(OR(N(AZ$5)=0,AZ$6=""),0,AZ$5*((DATE(YEAR($B439),MONTH($B439),MIN(AZ$6,DAY(EOMONTH($B439,0))))&gt;=$B439)*(DATE(YEAR($B439),MONTH($B439),MIN(AZ$6,DAY(EOMONTH($B439,0))))&lt;$C439)+(DATE(YEAR($B439),MONTH($B439)+1,MIN(AZ$6,DAY(EOMONTH($B439,1))))&gt;=$B439)*(DATE(YEAR($B439),MONTH($B439)+1,MIN(AZ$6,DAY(EOMONTH($B439,1))))&lt;$C439)))</f>
        <v>0</v>
      </c>
      <c r="BA439" s="48" t="n">
        <f aca="false">IF(OR(N(BA$5)=0,BA$6=""),0,BA$5*((DATE(YEAR($B439),MONTH($B439),MIN(BA$6,DAY(EOMONTH($B439,0))))&gt;=$B439)*(DATE(YEAR($B439),MONTH($B439),MIN(BA$6,DAY(EOMONTH($B439,0))))&lt;$C439)+(DATE(YEAR($B439),MONTH($B439)+1,MIN(BA$6,DAY(EOMONTH($B439,1))))&gt;=$B439)*(DATE(YEAR($B439),MONTH($B439)+1,MIN(BA$6,DAY(EOMONTH($B439,1))))&lt;$C439)))</f>
        <v>0</v>
      </c>
      <c r="BB439" s="48" t="n">
        <f aca="false">IF(OR(N(BB$5)=0,BB$6=""),0,BB$5*((DATE(YEAR($B439),MONTH($B439),MIN(BB$6,DAY(EOMONTH($B439,0))))&gt;=$B439)*(DATE(YEAR($B439),MONTH($B439),MIN(BB$6,DAY(EOMONTH($B439,0))))&lt;$C439)+(DATE(YEAR($B439),MONTH($B439)+1,MIN(BB$6,DAY(EOMONTH($B439,1))))&gt;=$B439)*(DATE(YEAR($B439),MONTH($B439)+1,MIN(BB$6,DAY(EOMONTH($B439,1))))&lt;$C439)))</f>
        <v>0</v>
      </c>
      <c r="BC439" s="48" t="n">
        <f aca="false">IF(OR(N(BC$5)=0,BC$6=""),0,BC$5*((DATE(YEAR($B439),MONTH($B439),MIN(BC$6,DAY(EOMONTH($B439,0))))&gt;=$B439)*(DATE(YEAR($B439),MONTH($B439),MIN(BC$6,DAY(EOMONTH($B439,0))))&lt;$C439)+(DATE(YEAR($B439),MONTH($B439)+1,MIN(BC$6,DAY(EOMONTH($B439,1))))&gt;=$B439)*(DATE(YEAR($B439),MONTH($B439)+1,MIN(BC$6,DAY(EOMONTH($B439,1))))&lt;$C439)))</f>
        <v>0</v>
      </c>
      <c r="BD439" s="48" t="n">
        <f aca="false">IF(OR(N(BD$5)=0,BD$6=""),0,BD$5*((DATE(YEAR($B439),MONTH($B439),MIN(BD$6,DAY(EOMONTH($B439,0))))&gt;=$B439)*(DATE(YEAR($B439),MONTH($B439),MIN(BD$6,DAY(EOMONTH($B439,0))))&lt;$C439)+(DATE(YEAR($B439),MONTH($B439)+1,MIN(BD$6,DAY(EOMONTH($B439,1))))&gt;=$B439)*(DATE(YEAR($B439),MONTH($B439)+1,MIN(BD$6,DAY(EOMONTH($B439,1))))&lt;$C439)))</f>
        <v>0</v>
      </c>
      <c r="BE439" s="48" t="n">
        <f aca="false">IF(OR(N(BE$5)=0,BE$6=""),0,BE$5*((DATE(YEAR($B439),MONTH($B439),MIN(BE$6,DAY(EOMONTH($B439,0))))&gt;=$B439)*(DATE(YEAR($B439),MONTH($B439),MIN(BE$6,DAY(EOMONTH($B439,0))))&lt;$C439)+(DATE(YEAR($B439),MONTH($B439)+1,MIN(BE$6,DAY(EOMONTH($B439,1))))&gt;=$B439)*(DATE(YEAR($B439),MONTH($B439)+1,MIN(BE$6,DAY(EOMONTH($B439,1))))&lt;$C439)))</f>
        <v>0</v>
      </c>
      <c r="BF439" s="48" t="n">
        <f aca="false">IF(OR(N(BF$5)=0,BF$6=""),0,BF$5*((DATE(YEAR($B439),MONTH($B439),MIN(BF$6,DAY(EOMONTH($B439,0))))&gt;=$B439)*(DATE(YEAR($B439),MONTH($B439),MIN(BF$6,DAY(EOMONTH($B439,0))))&lt;$C439)+(DATE(YEAR($B439),MONTH($B439)+1,MIN(BF$6,DAY(EOMONTH($B439,1))))&gt;=$B439)*(DATE(YEAR($B439),MONTH($B439)+1,MIN(BF$6,DAY(EOMONTH($B439,1))))&lt;$C439)))</f>
        <v>0</v>
      </c>
      <c r="BG439" s="48" t="n">
        <f aca="false">IF(OR(N(BG$5)=0,BG$6=""),0,BG$5*((DATE(YEAR($B439),MONTH($B439),MIN(BG$6,DAY(EOMONTH($B439,0))))&gt;=$B439)*(DATE(YEAR($B439),MONTH($B439),MIN(BG$6,DAY(EOMONTH($B439,0))))&lt;$C439)+(DATE(YEAR($B439),MONTH($B439)+1,MIN(BG$6,DAY(EOMONTH($B439,1))))&gt;=$B439)*(DATE(YEAR($B439),MONTH($B439)+1,MIN(BG$6,DAY(EOMONTH($B439,1))))&lt;$C439)))</f>
        <v>0</v>
      </c>
      <c r="BH439" s="48" t="n">
        <f aca="false">IF(OR(N(BH$5)=0,BH$6=""),0,BH$5*((DATE(YEAR($B439),MONTH($B439),MIN(BH$6,DAY(EOMONTH($B439,0))))&gt;=$B439)*(DATE(YEAR($B439),MONTH($B439),MIN(BH$6,DAY(EOMONTH($B439,0))))&lt;$C439)+(DATE(YEAR($B439),MONTH($B439)+1,MIN(BH$6,DAY(EOMONTH($B439,1))))&gt;=$B439)*(DATE(YEAR($B439),MONTH($B439)+1,MIN(BH$6,DAY(EOMONTH($B439,1))))&lt;$C439)))</f>
        <v>0</v>
      </c>
      <c r="BI439" s="48" t="n">
        <f aca="false">IF(OR(N(BI$5)=0,BI$6=""),0,BI$5*((DATE(YEAR($B439),MONTH($B439),MIN(BI$6,DAY(EOMONTH($B439,0))))&gt;=$B439)*(DATE(YEAR($B439),MONTH($B439),MIN(BI$6,DAY(EOMONTH($B439,0))))&lt;$C439)+(DATE(YEAR($B439),MONTH($B439)+1,MIN(BI$6,DAY(EOMONTH($B439,1))))&gt;=$B439)*(DATE(YEAR($B439),MONTH($B439)+1,MIN(BI$6,DAY(EOMONTH($B439,1))))&lt;$C439)))</f>
        <v>0</v>
      </c>
      <c r="BJ439" s="48" t="n">
        <f aca="false">IF(OR(N(BJ$5)=0,BJ$6=""),0,BJ$5*((DATE(YEAR($B439),MONTH($B439),MIN(BJ$6,DAY(EOMONTH($B439,0))))&gt;=$B439)*(DATE(YEAR($B439),MONTH($B439),MIN(BJ$6,DAY(EOMONTH($B439,0))))&lt;$C439)+(DATE(YEAR($B439),MONTH($B439)+1,MIN(BJ$6,DAY(EOMONTH($B439,1))))&gt;=$B439)*(DATE(YEAR($B439),MONTH($B439)+1,MIN(BJ$6,DAY(EOMONTH($B439,1))))&lt;$C439)))</f>
        <v>0</v>
      </c>
      <c r="BK439" s="48" t="n">
        <f aca="false">IF(OR(N(BK$5)=0,BK$6=""),0,BK$5*((DATE(YEAR($B439),MONTH($B439),MIN(BK$6,DAY(EOMONTH($B439,0))))&gt;=$B439)*(DATE(YEAR($B439),MONTH($B439),MIN(BK$6,DAY(EOMONTH($B439,0))))&lt;$C439)+(DATE(YEAR($B439),MONTH($B439)+1,MIN(BK$6,DAY(EOMONTH($B439,1))))&gt;=$B439)*(DATE(YEAR($B439),MONTH($B439)+1,MIN(BK$6,DAY(EOMONTH($B439,1))))&lt;$C439)))</f>
        <v>0</v>
      </c>
      <c r="BL439" s="48" t="n">
        <f aca="false">IF(OR(N(BL$5)=0,BL$6=""),0,BL$5*((DATE(YEAR($B439),MONTH($B439),MIN(BL$6,DAY(EOMONTH($B439,0))))&gt;=$B439)*(DATE(YEAR($B439),MONTH($B439),MIN(BL$6,DAY(EOMONTH($B439,0))))&lt;$C439)+(DATE(YEAR($B439),MONTH($B439)+1,MIN(BL$6,DAY(EOMONTH($B439,1))))&gt;=$B439)*(DATE(YEAR($B439),MONTH($B439)+1,MIN(BL$6,DAY(EOMONTH($B439,1))))&lt;$C439)))</f>
        <v>0</v>
      </c>
      <c r="BM439" s="48" t="n">
        <f aca="false">IF(OR(N(BM$5)=0,BM$6=""),0,BM$5*((DATE(YEAR($B439),MONTH($B439),MIN(BM$6,DAY(EOMONTH($B439,0))))&gt;=$B439)*(DATE(YEAR($B439),MONTH($B439),MIN(BM$6,DAY(EOMONTH($B439,0))))&lt;$C439)+(DATE(YEAR($B439),MONTH($B439)+1,MIN(BM$6,DAY(EOMONTH($B439,1))))&gt;=$B439)*(DATE(YEAR($B439),MONTH($B439)+1,MIN(BM$6,DAY(EOMONTH($B439,1))))&lt;$C439)))</f>
        <v>0</v>
      </c>
      <c r="BN439" s="48" t="n">
        <f aca="false">IF(OR(N(BN$5)=0,BN$6=""),0,BN$5*((DATE(YEAR($B439),MONTH($B439),MIN(BN$6,DAY(EOMONTH($B439,0))))&gt;=$B439)*(DATE(YEAR($B439),MONTH($B439),MIN(BN$6,DAY(EOMONTH($B439,0))))&lt;$C439)+(DATE(YEAR($B439),MONTH($B439)+1,MIN(BN$6,DAY(EOMONTH($B439,1))))&gt;=$B439)*(DATE(YEAR($B439),MONTH($B439)+1,MIN(BN$6,DAY(EOMONTH($B439,1))))&lt;$C439)))</f>
        <v>0</v>
      </c>
      <c r="BO439" s="48" t="n">
        <f aca="false">IF(OR(N(BO$5)=0,BO$6=""),0,BO$5*((DATE(YEAR($B439),MONTH($B439),MIN(BO$6,DAY(EOMONTH($B439,0))))&gt;=$B439)*(DATE(YEAR($B439),MONTH($B439),MIN(BO$6,DAY(EOMONTH($B439,0))))&lt;$C439)+(DATE(YEAR($B439),MONTH($B439)+1,MIN(BO$6,DAY(EOMONTH($B439,1))))&gt;=$B439)*(DATE(YEAR($B439),MONTH($B439)+1,MIN(BO$6,DAY(EOMONTH($B439,1))))&lt;$C439)))</f>
        <v>0</v>
      </c>
      <c r="BP439" s="48" t="n">
        <f aca="false">IF(OR(N(BP$5)=0,BP$6=""),0,BP$5*((DATE(YEAR($B439),MONTH($B439),MIN(BP$6,DAY(EOMONTH($B439,0))))&gt;=$B439)*(DATE(YEAR($B439),MONTH($B439),MIN(BP$6,DAY(EOMONTH($B439,0))))&lt;$C439)+(DATE(YEAR($B439),MONTH($B439)+1,MIN(BP$6,DAY(EOMONTH($B439,1))))&gt;=$B439)*(DATE(YEAR($B439),MONTH($B439)+1,MIN(BP$6,DAY(EOMONTH($B439,1))))&lt;$C439)))</f>
        <v>0</v>
      </c>
      <c r="BQ439" s="48" t="n">
        <f aca="false">IF(OR(N(BQ$5)=0,BQ$6=""),0,BQ$5*((DATE(YEAR($B439),MONTH($B439),MIN(BQ$6,DAY(EOMONTH($B439,0))))&gt;=$B439)*(DATE(YEAR($B439),MONTH($B439),MIN(BQ$6,DAY(EOMONTH($B439,0))))&lt;$C439)+(DATE(YEAR($B439),MONTH($B439)+1,MIN(BQ$6,DAY(EOMONTH($B439,1))))&gt;=$B439)*(DATE(YEAR($B439),MONTH($B439)+1,MIN(BQ$6,DAY(EOMONTH($B439,1))))&lt;$C439)))</f>
        <v>0</v>
      </c>
      <c r="BR439" s="48" t="n">
        <f aca="false">IF(OR(N(BR$5)=0,BR$6=""),0,BR$5*((DATE(YEAR($B439),MONTH($B439),MIN(BR$6,DAY(EOMONTH($B439,0))))&gt;=$B439)*(DATE(YEAR($B439),MONTH($B439),MIN(BR$6,DAY(EOMONTH($B439,0))))&lt;$C439)+(DATE(YEAR($B439),MONTH($B439)+1,MIN(BR$6,DAY(EOMONTH($B439,1))))&gt;=$B439)*(DATE(YEAR($B439),MONTH($B439)+1,MIN(BR$6,DAY(EOMONTH($B439,1))))&lt;$C439)))</f>
        <v>0</v>
      </c>
      <c r="BS439" s="48" t="n">
        <f aca="false">IF(OR(N(BS$5)=0,BS$6=""),0,BS$5*((DATE(YEAR($B439),MONTH($B439),MIN(BS$6,DAY(EOMONTH($B439,0))))&gt;=$B439)*(DATE(YEAR($B439),MONTH($B439),MIN(BS$6,DAY(EOMONTH($B439,0))))&lt;$C439)+(DATE(YEAR($B439),MONTH($B439)+1,MIN(BS$6,DAY(EOMONTH($B439,1))))&gt;=$B439)*(DATE(YEAR($B439),MONTH($B439)+1,MIN(BS$6,DAY(EOMONTH($B439,1))))&lt;$C439)))</f>
        <v>0</v>
      </c>
      <c r="BT439" s="48" t="n">
        <f aca="false">IF(OR(N(BT$5)=0,BT$6=""),0,BT$5*((DATE(YEAR($B439),MONTH($B439),MIN(BT$6,DAY(EOMONTH($B439,0))))&gt;=$B439)*(DATE(YEAR($B439),MONTH($B439),MIN(BT$6,DAY(EOMONTH($B439,0))))&lt;$C439)+(DATE(YEAR($B439),MONTH($B439)+1,MIN(BT$6,DAY(EOMONTH($B439,1))))&gt;=$B439)*(DATE(YEAR($B439),MONTH($B439)+1,MIN(BT$6,DAY(EOMONTH($B439,1))))&lt;$C439)))</f>
        <v>0</v>
      </c>
      <c r="BU439" s="48" t="n">
        <f aca="false">IF(OR(N(BU$5)=0,BU$6=""),0,BU$5*((DATE(YEAR($B439),MONTH($B439),MIN(BU$6,DAY(EOMONTH($B439,0))))&gt;=$B439)*(DATE(YEAR($B439),MONTH($B439),MIN(BU$6,DAY(EOMONTH($B439,0))))&lt;$C439)+(DATE(YEAR($B439),MONTH($B439)+1,MIN(BU$6,DAY(EOMONTH($B439,1))))&gt;=$B439)*(DATE(YEAR($B439),MONTH($B439)+1,MIN(BU$6,DAY(EOMONTH($B439,1))))&lt;$C439)))</f>
        <v>0</v>
      </c>
      <c r="BV439" s="48" t="n">
        <f aca="false">IF(OR(N(BV$5)=0,BV$6=""),0,BV$5*((DATE(YEAR($B439),MONTH($B439),MIN(BV$6,DAY(EOMONTH($B439,0))))&gt;=$B439)*(DATE(YEAR($B439),MONTH($B439),MIN(BV$6,DAY(EOMONTH($B439,0))))&lt;$C439)+(DATE(YEAR($B439),MONTH($B439)+1,MIN(BV$6,DAY(EOMONTH($B439,1))))&gt;=$B439)*(DATE(YEAR($B439),MONTH($B439)+1,MIN(BV$6,DAY(EOMONTH($B439,1))))&lt;$C439)))</f>
        <v>0</v>
      </c>
      <c r="BW439" s="48" t="n">
        <f aca="false">IF(OR(N(BW$5)=0,BW$6=""),0,BW$5*((DATE(YEAR($B439),MONTH($B439),MIN(BW$6,DAY(EOMONTH($B439,0))))&gt;=$B439)*(DATE(YEAR($B439),MONTH($B439),MIN(BW$6,DAY(EOMONTH($B439,0))))&lt;$C439)+(DATE(YEAR($B439),MONTH($B439)+1,MIN(BW$6,DAY(EOMONTH($B439,1))))&gt;=$B439)*(DATE(YEAR($B439),MONTH($B439)+1,MIN(BW$6,DAY(EOMONTH($B439,1))))&lt;$C439)))</f>
        <v>0</v>
      </c>
      <c r="BX439" s="48" t="n">
        <f aca="false">MIN(Z439,(FT438*(1+FT$5/Setup!$C$36)+IF($V439=1,N($F439),0)))</f>
        <v>0</v>
      </c>
      <c r="BY439" s="48" t="n">
        <f aca="false">MIN(AA439,(FU438*(1+FU$5/Setup!$C$36)+IF($V439=2,N($F439),0)))</f>
        <v>0</v>
      </c>
      <c r="BZ439" s="48" t="n">
        <f aca="false">MIN(AB439,(FV438*(1+FV$5/Setup!$C$36)+IF($V439=3,N($F439),0)))</f>
        <v>0</v>
      </c>
      <c r="CA439" s="48" t="n">
        <f aca="false">MIN(AC439,(FW438*(1+FW$5/Setup!$C$36)+IF($V439=4,N($F439),0)))</f>
        <v>0</v>
      </c>
      <c r="CB439" s="48" t="n">
        <f aca="false">MIN(AD439,(FX438*(1+FX$5/Setup!$C$36)+IF($V439=5,N($F439),0)))</f>
        <v>0</v>
      </c>
      <c r="CC439" s="48" t="n">
        <f aca="false">MIN(AE439,(FY438*(1+FY$5/Setup!$C$36)+IF($V439=6,N($F439),0)))</f>
        <v>0</v>
      </c>
      <c r="CD439" s="48" t="n">
        <f aca="false">MIN(AF439,(FZ438*(1+FZ$5/Setup!$C$36)+IF($V439=7,N($F439),0)))</f>
        <v>0</v>
      </c>
      <c r="CE439" s="48" t="n">
        <f aca="false">MIN(AG439,(GA438*(1+GA$5/Setup!$C$36)+IF($V439=8,N($F439),0)))</f>
        <v>0</v>
      </c>
      <c r="CF439" s="48" t="n">
        <f aca="false">MIN(AH439,(GB438*(1+GB$5/Setup!$C$36)+IF($V439=9,N($F439),0)))</f>
        <v>0</v>
      </c>
      <c r="CG439" s="48" t="n">
        <f aca="false">MIN(AI439,(GC438*(1+GC$5/Setup!$C$36)+IF($V439=10,N($F439),0)))</f>
        <v>0</v>
      </c>
      <c r="CH439" s="48" t="n">
        <f aca="false">MIN(AJ439,(GD438*(1+GD$5/Setup!$C$36)+IF($V439=11,N($F439),0)))</f>
        <v>0</v>
      </c>
      <c r="CI439" s="48" t="n">
        <f aca="false">MIN(AK439,(GE438*(1+GE$5/Setup!$C$36)+IF($V439=12,N($F439),0)))</f>
        <v>0</v>
      </c>
      <c r="CJ439" s="48" t="n">
        <f aca="false">MIN(AL439,(GF438*(1+GF$5/Setup!$C$36)+IF($V439=13,N($F439),0)))</f>
        <v>0</v>
      </c>
      <c r="CK439" s="48" t="n">
        <f aca="false">MIN(AM439,(GG438*(1+GG$5/Setup!$C$36)+IF($V439=14,N($F439),0)))</f>
        <v>0</v>
      </c>
      <c r="CL439" s="48" t="n">
        <f aca="false">MIN(AN439,(GH438*(1+GH$5/Setup!$C$36)+IF($V439=15,N($F439),0)))</f>
        <v>0</v>
      </c>
      <c r="CM439" s="48" t="n">
        <f aca="false">MIN(AO439,(GI438*(1+GI$5/Setup!$C$36)+IF($V439=16,N($F439),0)))</f>
        <v>0</v>
      </c>
      <c r="CN439" s="48" t="n">
        <f aca="false">MIN(AP439,(GJ438*(1+GJ$5/Setup!$C$36)+IF($V439=17,N($F439),0)))</f>
        <v>0</v>
      </c>
      <c r="CO439" s="48" t="n">
        <f aca="false">MIN(AQ439,(GK438*(1+GK$5/Setup!$C$36)+IF($V439=18,N($F439),0)))</f>
        <v>0</v>
      </c>
      <c r="CP439" s="48" t="n">
        <f aca="false">MIN(AR439,(GL438*(1+GL$5/Setup!$C$36)+IF($V439=19,N($F439),0)))</f>
        <v>0</v>
      </c>
      <c r="CQ439" s="48" t="n">
        <f aca="false">MIN(AS439,(GM438*(1+GM$5/Setup!$C$36)+IF($V439=20,N($F439),0)))</f>
        <v>0</v>
      </c>
      <c r="CR439" s="48" t="n">
        <f aca="false">MIN(AT439,(GN438*(1+GN$5/Setup!$C$36)+IF($V439=21,N($F439),0)))</f>
        <v>0</v>
      </c>
      <c r="CS439" s="48" t="n">
        <f aca="false">MIN(AU439,(GO438*(1+GO$5/Setup!$C$36)+IF($V439=22,N($F439),0)))</f>
        <v>0</v>
      </c>
      <c r="CT439" s="48" t="n">
        <f aca="false">MIN(AV439,(GP438*(1+GP$5/Setup!$C$36)+IF($V439=23,N($F439),0)))</f>
        <v>0</v>
      </c>
      <c r="CU439" s="48" t="n">
        <f aca="false">MIN(AW439,(GQ438*(1+GQ$5/Setup!$C$36)+IF($V439=24,N($F439),0)))</f>
        <v>0</v>
      </c>
      <c r="CV439" s="48" t="n">
        <f aca="false">MIN(AX439,(GR438*(1+GR$5/Setup!$C$36)+IF($V439=25,N($F439),0)))</f>
        <v>0</v>
      </c>
      <c r="CW439" s="48" t="n">
        <f aca="false">MIN(AY439,(GS438*(1+GS$5/Setup!$C$36)+IF($V439=26,N($F439),0)))</f>
        <v>0</v>
      </c>
      <c r="CX439" s="48" t="n">
        <f aca="false">MIN(AZ439,(GT438*(1+GT$5/Setup!$C$36)+IF($V439=27,N($F439),0)))</f>
        <v>0</v>
      </c>
      <c r="CY439" s="48" t="n">
        <f aca="false">MIN(BA439,(GU438*(1+GU$5/Setup!$C$36)+IF($V439=28,N($F439),0)))</f>
        <v>0</v>
      </c>
      <c r="CZ439" s="48" t="n">
        <f aca="false">MIN(BB439,(GV438*(1+GV$5/Setup!$C$36)+IF($V439=29,N($F439),0)))</f>
        <v>0</v>
      </c>
      <c r="DA439" s="48" t="n">
        <f aca="false">MIN(BC439,(GW438*(1+GW$5/Setup!$C$36)+IF($V439=30,N($F439),0)))</f>
        <v>0</v>
      </c>
      <c r="DB439" s="48" t="n">
        <f aca="false">MIN(BD439,(GX438*(1+GX$5/Setup!$C$36)+IF($V439=31,N($F439),0)))</f>
        <v>0</v>
      </c>
      <c r="DC439" s="48" t="n">
        <f aca="false">MIN(BE439,(GY438*(1+GY$5/Setup!$C$36)+IF($V439=32,N($F439),0)))</f>
        <v>0</v>
      </c>
      <c r="DD439" s="48" t="n">
        <f aca="false">MIN(BF439,(GZ438*(1+GZ$5/Setup!$C$36)+IF($V439=33,N($F439),0)))</f>
        <v>0</v>
      </c>
      <c r="DE439" s="48" t="n">
        <f aca="false">MIN(BG439,(HA438*(1+HA$5/Setup!$C$36)+IF($V439=34,N($F439),0)))</f>
        <v>0</v>
      </c>
      <c r="DF439" s="48" t="n">
        <f aca="false">MIN(BH439,(HB438*(1+HB$5/Setup!$C$36)+IF($V439=35,N($F439),0)))</f>
        <v>0</v>
      </c>
      <c r="DG439" s="48" t="n">
        <f aca="false">MIN(BI439,(HC438*(1+HC$5/Setup!$C$36)+IF($V439=36,N($F439),0)))</f>
        <v>0</v>
      </c>
      <c r="DH439" s="48" t="n">
        <f aca="false">MIN(BJ439,(HD438*(1+HD$5/Setup!$C$36)+IF($V439=37,N($F439),0)))</f>
        <v>0</v>
      </c>
      <c r="DI439" s="48" t="n">
        <f aca="false">MIN(BK439,(HE438*(1+HE$5/Setup!$C$36)+IF($V439=38,N($F439),0)))</f>
        <v>0</v>
      </c>
      <c r="DJ439" s="48" t="n">
        <f aca="false">MIN(BL439,(HF438*(1+HF$5/Setup!$C$36)+IF($V439=39,N($F439),0)))</f>
        <v>0</v>
      </c>
      <c r="DK439" s="48" t="n">
        <f aca="false">MIN(BM439,(HG438*(1+HG$5/Setup!$C$36)+IF($V439=40,N($F439),0)))</f>
        <v>0</v>
      </c>
      <c r="DL439" s="48" t="n">
        <f aca="false">MIN(BN439,(HH438*(1+HH$5/Setup!$C$36)+IF($V439=41,N($F439),0)))</f>
        <v>0</v>
      </c>
      <c r="DM439" s="48" t="n">
        <f aca="false">MIN(BO439,(HI438*(1+HI$5/Setup!$C$36)+IF($V439=42,N($F439),0)))</f>
        <v>0</v>
      </c>
      <c r="DN439" s="48" t="n">
        <f aca="false">MIN(BP439,(HJ438*(1+HJ$5/Setup!$C$36)+IF($V439=43,N($F439),0)))</f>
        <v>0</v>
      </c>
      <c r="DO439" s="48" t="n">
        <f aca="false">MIN(BQ439,(HK438*(1+HK$5/Setup!$C$36)+IF($V439=44,N($F439),0)))</f>
        <v>0</v>
      </c>
      <c r="DP439" s="48" t="n">
        <f aca="false">MIN(BR439,(HL438*(1+HL$5/Setup!$C$36)+IF($V439=45,N($F439),0)))</f>
        <v>0</v>
      </c>
      <c r="DQ439" s="48" t="n">
        <f aca="false">MIN(BS439,(HM438*(1+HM$5/Setup!$C$36)+IF($V439=46,N($F439),0)))</f>
        <v>0</v>
      </c>
      <c r="DR439" s="48" t="n">
        <f aca="false">MIN(BT439,(HN438*(1+HN$5/Setup!$C$36)+IF($V439=47,N($F439),0)))</f>
        <v>0</v>
      </c>
      <c r="DS439" s="48" t="n">
        <f aca="false">MIN(BU439,(HO438*(1+HO$5/Setup!$C$36)+IF($V439=48,N($F439),0)))</f>
        <v>0</v>
      </c>
      <c r="DT439" s="48" t="n">
        <f aca="false">MIN(BV439,(HP438*(1+HP$5/Setup!$C$36)+IF($V439=49,N($F439),0)))</f>
        <v>0</v>
      </c>
      <c r="DU439" s="48" t="n">
        <f aca="false">MIN(BW439,(HQ438*(1+HQ$5/Setup!$C$36)+IF($V439=50,N($F439),0)))</f>
        <v>0</v>
      </c>
      <c r="DV439" s="48" t="n">
        <f aca="false">MIN(MAX((FT438*(1+FT$5/Setup!$C$36)+IF($V439=1,N($F439),0))-BX439,0),MAX($P439-0,0))</f>
        <v>0</v>
      </c>
      <c r="DW439" s="48" t="n">
        <f aca="false">MIN(MAX((FU438*(1+FU$5/Setup!$C$36)+IF($V439=2,N($F439),0))-BY439,0),MAX($P439-SUM(DV439:DV439),0))</f>
        <v>0</v>
      </c>
      <c r="DX439" s="48" t="n">
        <f aca="false">MIN(MAX((FV438*(1+FV$5/Setup!$C$36)+IF($V439=3,N($F439),0))-BZ439,0),MAX($P439-SUM(DV439:DW439),0))</f>
        <v>0</v>
      </c>
      <c r="DY439" s="48" t="n">
        <f aca="false">MIN(MAX((FW438*(1+FW$5/Setup!$C$36)+IF($V439=4,N($F439),0))-CA439,0),MAX($P439-SUM(DV439:DX439),0))</f>
        <v>0</v>
      </c>
      <c r="DZ439" s="48" t="n">
        <f aca="false">MIN(MAX((FX438*(1+FX$5/Setup!$C$36)+IF($V439=5,N($F439),0))-CB439,0),MAX($P439-SUM(DV439:DY439),0))</f>
        <v>0</v>
      </c>
      <c r="EA439" s="48" t="n">
        <f aca="false">MIN(MAX((FY438*(1+FY$5/Setup!$C$36)+IF($V439=6,N($F439),0))-CC439,0),MAX($P439-SUM(DV439:DZ439),0))</f>
        <v>0</v>
      </c>
      <c r="EB439" s="48" t="n">
        <f aca="false">MIN(MAX((FZ438*(1+FZ$5/Setup!$C$36)+IF($V439=7,N($F439),0))-CD439,0),MAX($P439-SUM(DV439:EA439),0))</f>
        <v>0</v>
      </c>
      <c r="EC439" s="48" t="n">
        <f aca="false">MIN(MAX((GA438*(1+GA$5/Setup!$C$36)+IF($V439=8,N($F439),0))-CE439,0),MAX($P439-SUM(DV439:EB439),0))</f>
        <v>0</v>
      </c>
      <c r="ED439" s="48" t="n">
        <f aca="false">MIN(MAX((GB438*(1+GB$5/Setup!$C$36)+IF($V439=9,N($F439),0))-CF439,0),MAX($P439-SUM(DV439:EC439),0))</f>
        <v>0</v>
      </c>
      <c r="EE439" s="48" t="n">
        <f aca="false">MIN(MAX((GC438*(1+GC$5/Setup!$C$36)+IF($V439=10,N($F439),0))-CG439,0),MAX($P439-SUM(DV439:ED439),0))</f>
        <v>0</v>
      </c>
      <c r="EF439" s="48" t="n">
        <f aca="false">MIN(MAX((GD438*(1+GD$5/Setup!$C$36)+IF($V439=11,N($F439),0))-CH439,0),MAX($P439-SUM(DV439:EE439),0))</f>
        <v>0</v>
      </c>
      <c r="EG439" s="48" t="n">
        <f aca="false">MIN(MAX((GE438*(1+GE$5/Setup!$C$36)+IF($V439=12,N($F439),0))-CI439,0),MAX($P439-SUM(DV439:EF439),0))</f>
        <v>0</v>
      </c>
      <c r="EH439" s="48" t="n">
        <f aca="false">MIN(MAX((GF438*(1+GF$5/Setup!$C$36)+IF($V439=13,N($F439),0))-CJ439,0),MAX($P439-SUM(DV439:EG439),0))</f>
        <v>0</v>
      </c>
      <c r="EI439" s="48" t="n">
        <f aca="false">MIN(MAX((GG438*(1+GG$5/Setup!$C$36)+IF($V439=14,N($F439),0))-CK439,0),MAX($P439-SUM(DV439:EH439),0))</f>
        <v>0</v>
      </c>
      <c r="EJ439" s="48" t="n">
        <f aca="false">MIN(MAX((GH438*(1+GH$5/Setup!$C$36)+IF($V439=15,N($F439),0))-CL439,0),MAX($P439-SUM(DV439:EI439),0))</f>
        <v>0</v>
      </c>
      <c r="EK439" s="48" t="n">
        <f aca="false">MIN(MAX((GI438*(1+GI$5/Setup!$C$36)+IF($V439=16,N($F439),0))-CM439,0),MAX($P439-SUM(DV439:EJ439),0))</f>
        <v>0</v>
      </c>
      <c r="EL439" s="48" t="n">
        <f aca="false">MIN(MAX((GJ438*(1+GJ$5/Setup!$C$36)+IF($V439=17,N($F439),0))-CN439,0),MAX($P439-SUM(DV439:EK439),0))</f>
        <v>0</v>
      </c>
      <c r="EM439" s="48" t="n">
        <f aca="false">MIN(MAX((GK438*(1+GK$5/Setup!$C$36)+IF($V439=18,N($F439),0))-CO439,0),MAX($P439-SUM(DV439:EL439),0))</f>
        <v>0</v>
      </c>
      <c r="EN439" s="48" t="n">
        <f aca="false">MIN(MAX((GL438*(1+GL$5/Setup!$C$36)+IF($V439=19,N($F439),0))-CP439,0),MAX($P439-SUM(DV439:EM439),0))</f>
        <v>0</v>
      </c>
      <c r="EO439" s="48" t="n">
        <f aca="false">MIN(MAX((GM438*(1+GM$5/Setup!$C$36)+IF($V439=20,N($F439),0))-CQ439,0),MAX($P439-SUM(DV439:EN439),0))</f>
        <v>0</v>
      </c>
      <c r="EP439" s="48" t="n">
        <f aca="false">MIN(MAX((GN438*(1+GN$5/Setup!$C$36)+IF($V439=21,N($F439),0))-CR439,0),MAX($P439-SUM(DV439:EO439),0))</f>
        <v>0</v>
      </c>
      <c r="EQ439" s="48" t="n">
        <f aca="false">MIN(MAX((GO438*(1+GO$5/Setup!$C$36)+IF($V439=22,N($F439),0))-CS439,0),MAX($P439-SUM(DV439:EP439),0))</f>
        <v>0</v>
      </c>
      <c r="ER439" s="48" t="n">
        <f aca="false">MIN(MAX((GP438*(1+GP$5/Setup!$C$36)+IF($V439=23,N($F439),0))-CT439,0),MAX($P439-SUM(DV439:EQ439),0))</f>
        <v>0</v>
      </c>
      <c r="ES439" s="48" t="n">
        <f aca="false">MIN(MAX((GQ438*(1+GQ$5/Setup!$C$36)+IF($V439=24,N($F439),0))-CU439,0),MAX($P439-SUM(DV439:ER439),0))</f>
        <v>0</v>
      </c>
      <c r="ET439" s="48" t="n">
        <f aca="false">MIN(MAX((GR438*(1+GR$5/Setup!$C$36)+IF($V439=25,N($F439),0))-CV439,0),MAX($P439-SUM(DV439:ES439),0))</f>
        <v>0</v>
      </c>
      <c r="EU439" s="48" t="n">
        <f aca="false">MIN(MAX((GS438*(1+GS$5/Setup!$C$36)+IF($V439=26,N($F439),0))-CW439,0),MAX($P439-SUM(DV439:ET439),0))</f>
        <v>0</v>
      </c>
      <c r="EV439" s="48" t="n">
        <f aca="false">MIN(MAX((GT438*(1+GT$5/Setup!$C$36)+IF($V439=27,N($F439),0))-CX439,0),MAX($P439-SUM(DV439:EU439),0))</f>
        <v>0</v>
      </c>
      <c r="EW439" s="48" t="n">
        <f aca="false">MIN(MAX((GU438*(1+GU$5/Setup!$C$36)+IF($V439=28,N($F439),0))-CY439,0),MAX($P439-SUM(DV439:EV439),0))</f>
        <v>0</v>
      </c>
      <c r="EX439" s="48" t="n">
        <f aca="false">MIN(MAX((GV438*(1+GV$5/Setup!$C$36)+IF($V439=29,N($F439),0))-CZ439,0),MAX($P439-SUM(DV439:EW439),0))</f>
        <v>0</v>
      </c>
      <c r="EY439" s="48" t="n">
        <f aca="false">MIN(MAX((GW438*(1+GW$5/Setup!$C$36)+IF($V439=30,N($F439),0))-DA439,0),MAX($P439-SUM(DV439:EX439),0))</f>
        <v>0</v>
      </c>
      <c r="EZ439" s="48" t="n">
        <f aca="false">MIN(MAX((GX438*(1+GX$5/Setup!$C$36)+IF($V439=31,N($F439),0))-DB439,0),MAX($P439-SUM(DV439:EY439),0))</f>
        <v>0</v>
      </c>
      <c r="FA439" s="48" t="n">
        <f aca="false">MIN(MAX((GY438*(1+GY$5/Setup!$C$36)+IF($V439=32,N($F439),0))-DC439,0),MAX($P439-SUM(DV439:EZ439),0))</f>
        <v>0</v>
      </c>
      <c r="FB439" s="48" t="n">
        <f aca="false">MIN(MAX((GZ438*(1+GZ$5/Setup!$C$36)+IF($V439=33,N($F439),0))-DD439,0),MAX($P439-SUM(DV439:FA439),0))</f>
        <v>0</v>
      </c>
      <c r="FC439" s="48" t="n">
        <f aca="false">MIN(MAX((HA438*(1+HA$5/Setup!$C$36)+IF($V439=34,N($F439),0))-DE439,0),MAX($P439-SUM(DV439:FB439),0))</f>
        <v>0</v>
      </c>
      <c r="FD439" s="48" t="n">
        <f aca="false">MIN(MAX((HB438*(1+HB$5/Setup!$C$36)+IF($V439=35,N($F439),0))-DF439,0),MAX($P439-SUM(DV439:FC439),0))</f>
        <v>0</v>
      </c>
      <c r="FE439" s="48" t="n">
        <f aca="false">MIN(MAX((HC438*(1+HC$5/Setup!$C$36)+IF($V439=36,N($F439),0))-DG439,0),MAX($P439-SUM(DV439:FD439),0))</f>
        <v>0</v>
      </c>
      <c r="FF439" s="48" t="n">
        <f aca="false">MIN(MAX((HD438*(1+HD$5/Setup!$C$36)+IF($V439=37,N($F439),0))-DH439,0),MAX($P439-SUM(DV439:FE439),0))</f>
        <v>0</v>
      </c>
      <c r="FG439" s="48" t="n">
        <f aca="false">MIN(MAX((HE438*(1+HE$5/Setup!$C$36)+IF($V439=38,N($F439),0))-DI439,0),MAX($P439-SUM(DV439:FF439),0))</f>
        <v>0</v>
      </c>
      <c r="FH439" s="48" t="n">
        <f aca="false">MIN(MAX((HF438*(1+HF$5/Setup!$C$36)+IF($V439=39,N($F439),0))-DJ439,0),MAX($P439-SUM(DV439:FG439),0))</f>
        <v>0</v>
      </c>
      <c r="FI439" s="48" t="n">
        <f aca="false">MIN(MAX((HG438*(1+HG$5/Setup!$C$36)+IF($V439=40,N($F439),0))-DK439,0),MAX($P439-SUM(DV439:FH439),0))</f>
        <v>0</v>
      </c>
      <c r="FJ439" s="48" t="n">
        <f aca="false">MIN(MAX((HH438*(1+HH$5/Setup!$C$36)+IF($V439=41,N($F439),0))-DL439,0),MAX($P439-SUM(DV439:FI439),0))</f>
        <v>0</v>
      </c>
      <c r="FK439" s="48" t="n">
        <f aca="false">MIN(MAX((HI438*(1+HI$5/Setup!$C$36)+IF($V439=42,N($F439),0))-DM439,0),MAX($P439-SUM(DV439:FJ439),0))</f>
        <v>0</v>
      </c>
      <c r="FL439" s="48" t="n">
        <f aca="false">MIN(MAX((HJ438*(1+HJ$5/Setup!$C$36)+IF($V439=43,N($F439),0))-DN439,0),MAX($P439-SUM(DV439:FK439),0))</f>
        <v>0</v>
      </c>
      <c r="FM439" s="48" t="n">
        <f aca="false">MIN(MAX((HK438*(1+HK$5/Setup!$C$36)+IF($V439=44,N($F439),0))-DO439,0),MAX($P439-SUM(DV439:FL439),0))</f>
        <v>0</v>
      </c>
      <c r="FN439" s="48" t="n">
        <f aca="false">MIN(MAX((HL438*(1+HL$5/Setup!$C$36)+IF($V439=45,N($F439),0))-DP439,0),MAX($P439-SUM(DV439:FM439),0))</f>
        <v>0</v>
      </c>
      <c r="FO439" s="48" t="n">
        <f aca="false">MIN(MAX((HM438*(1+HM$5/Setup!$C$36)+IF($V439=46,N($F439),0))-DQ439,0),MAX($P439-SUM(DV439:FN439),0))</f>
        <v>0</v>
      </c>
      <c r="FP439" s="48" t="n">
        <f aca="false">MIN(MAX((HN438*(1+HN$5/Setup!$C$36)+IF($V439=47,N($F439),0))-DR439,0),MAX($P439-SUM(DV439:FO439),0))</f>
        <v>0</v>
      </c>
      <c r="FQ439" s="48" t="n">
        <f aca="false">MIN(MAX((HO438*(1+HO$5/Setup!$C$36)+IF($V439=48,N($F439),0))-DS439,0),MAX($P439-SUM(DV439:FP439),0))</f>
        <v>0</v>
      </c>
      <c r="FR439" s="48" t="n">
        <f aca="false">MIN(MAX((HP438*(1+HP$5/Setup!$C$36)+IF($V439=49,N($F439),0))-DT439,0),MAX($P439-SUM(DV439:FQ439),0))</f>
        <v>0</v>
      </c>
      <c r="FS439" s="48" t="n">
        <f aca="false">MIN(MAX((HQ438*(1+HQ$5/Setup!$C$36)+IF($V439=50,N($F439),0))-DU439,0),MAX($P439-SUM(DV439:FR439),0))</f>
        <v>0</v>
      </c>
      <c r="FT439" s="48" t="n">
        <f aca="false">IF((FT438*(1+FT$5/Setup!$C$36)+IF($V439=1,N($F439),0))-BX439-DV439&lt;0.005,0,(FT438*(1+FT$5/Setup!$C$36)+IF($V439=1,N($F439),0))-BX439-DV439)</f>
        <v>0</v>
      </c>
      <c r="FU439" s="48" t="n">
        <f aca="false">IF((FU438*(1+FU$5/Setup!$C$36)+IF($V439=2,N($F439),0))-BY439-DW439&lt;0.005,0,(FU438*(1+FU$5/Setup!$C$36)+IF($V439=2,N($F439),0))-BY439-DW439)</f>
        <v>0</v>
      </c>
      <c r="FV439" s="48" t="n">
        <f aca="false">IF((FV438*(1+FV$5/Setup!$C$36)+IF($V439=3,N($F439),0))-BZ439-DX439&lt;0.005,0,(FV438*(1+FV$5/Setup!$C$36)+IF($V439=3,N($F439),0))-BZ439-DX439)</f>
        <v>0</v>
      </c>
      <c r="FW439" s="48" t="n">
        <f aca="false">IF((FW438*(1+FW$5/Setup!$C$36)+IF($V439=4,N($F439),0))-CA439-DY439&lt;0.005,0,(FW438*(1+FW$5/Setup!$C$36)+IF($V439=4,N($F439),0))-CA439-DY439)</f>
        <v>0</v>
      </c>
      <c r="FX439" s="48" t="n">
        <f aca="false">IF((FX438*(1+FX$5/Setup!$C$36)+IF($V439=5,N($F439),0))-CB439-DZ439&lt;0.005,0,(FX438*(1+FX$5/Setup!$C$36)+IF($V439=5,N($F439),0))-CB439-DZ439)</f>
        <v>0</v>
      </c>
      <c r="FY439" s="48" t="n">
        <f aca="false">IF((FY438*(1+FY$5/Setup!$C$36)+IF($V439=6,N($F439),0))-CC439-EA439&lt;0.005,0,(FY438*(1+FY$5/Setup!$C$36)+IF($V439=6,N($F439),0))-CC439-EA439)</f>
        <v>0</v>
      </c>
      <c r="FZ439" s="48" t="n">
        <f aca="false">IF((FZ438*(1+FZ$5/Setup!$C$36)+IF($V439=7,N($F439),0))-CD439-EB439&lt;0.005,0,(FZ438*(1+FZ$5/Setup!$C$36)+IF($V439=7,N($F439),0))-CD439-EB439)</f>
        <v>0</v>
      </c>
      <c r="GA439" s="48" t="n">
        <f aca="false">IF((GA438*(1+GA$5/Setup!$C$36)+IF($V439=8,N($F439),0))-CE439-EC439&lt;0.005,0,(GA438*(1+GA$5/Setup!$C$36)+IF($V439=8,N($F439),0))-CE439-EC439)</f>
        <v>0</v>
      </c>
      <c r="GB439" s="48" t="n">
        <f aca="false">IF((GB438*(1+GB$5/Setup!$C$36)+IF($V439=9,N($F439),0))-CF439-ED439&lt;0.005,0,(GB438*(1+GB$5/Setup!$C$36)+IF($V439=9,N($F439),0))-CF439-ED439)</f>
        <v>0</v>
      </c>
      <c r="GC439" s="48" t="n">
        <f aca="false">IF((GC438*(1+GC$5/Setup!$C$36)+IF($V439=10,N($F439),0))-CG439-EE439&lt;0.005,0,(GC438*(1+GC$5/Setup!$C$36)+IF($V439=10,N($F439),0))-CG439-EE439)</f>
        <v>0</v>
      </c>
      <c r="GD439" s="48" t="n">
        <f aca="false">IF((GD438*(1+GD$5/Setup!$C$36)+IF($V439=11,N($F439),0))-CH439-EF439&lt;0.005,0,(GD438*(1+GD$5/Setup!$C$36)+IF($V439=11,N($F439),0))-CH439-EF439)</f>
        <v>0</v>
      </c>
      <c r="GE439" s="48" t="n">
        <f aca="false">IF((GE438*(1+GE$5/Setup!$C$36)+IF($V439=12,N($F439),0))-CI439-EG439&lt;0.005,0,(GE438*(1+GE$5/Setup!$C$36)+IF($V439=12,N($F439),0))-CI439-EG439)</f>
        <v>0</v>
      </c>
      <c r="GF439" s="48" t="n">
        <f aca="false">IF((GF438*(1+GF$5/Setup!$C$36)+IF($V439=13,N($F439),0))-CJ439-EH439&lt;0.005,0,(GF438*(1+GF$5/Setup!$C$36)+IF($V439=13,N($F439),0))-CJ439-EH439)</f>
        <v>0</v>
      </c>
      <c r="GG439" s="48" t="n">
        <f aca="false">IF((GG438*(1+GG$5/Setup!$C$36)+IF($V439=14,N($F439),0))-CK439-EI439&lt;0.005,0,(GG438*(1+GG$5/Setup!$C$36)+IF($V439=14,N($F439),0))-CK439-EI439)</f>
        <v>0</v>
      </c>
      <c r="GH439" s="48" t="n">
        <f aca="false">IF((GH438*(1+GH$5/Setup!$C$36)+IF($V439=15,N($F439),0))-CL439-EJ439&lt;0.005,0,(GH438*(1+GH$5/Setup!$C$36)+IF($V439=15,N($F439),0))-CL439-EJ439)</f>
        <v>0</v>
      </c>
      <c r="GI439" s="48" t="n">
        <f aca="false">IF((GI438*(1+GI$5/Setup!$C$36)+IF($V439=16,N($F439),0))-CM439-EK439&lt;0.005,0,(GI438*(1+GI$5/Setup!$C$36)+IF($V439=16,N($F439),0))-CM439-EK439)</f>
        <v>0</v>
      </c>
      <c r="GJ439" s="48" t="n">
        <f aca="false">IF((GJ438*(1+GJ$5/Setup!$C$36)+IF($V439=17,N($F439),0))-CN439-EL439&lt;0.005,0,(GJ438*(1+GJ$5/Setup!$C$36)+IF($V439=17,N($F439),0))-CN439-EL439)</f>
        <v>0</v>
      </c>
      <c r="GK439" s="48" t="n">
        <f aca="false">IF((GK438*(1+GK$5/Setup!$C$36)+IF($V439=18,N($F439),0))-CO439-EM439&lt;0.005,0,(GK438*(1+GK$5/Setup!$C$36)+IF($V439=18,N($F439),0))-CO439-EM439)</f>
        <v>0</v>
      </c>
      <c r="GL439" s="48" t="n">
        <f aca="false">IF((GL438*(1+GL$5/Setup!$C$36)+IF($V439=19,N($F439),0))-CP439-EN439&lt;0.005,0,(GL438*(1+GL$5/Setup!$C$36)+IF($V439=19,N($F439),0))-CP439-EN439)</f>
        <v>0</v>
      </c>
      <c r="GM439" s="48" t="n">
        <f aca="false">IF((GM438*(1+GM$5/Setup!$C$36)+IF($V439=20,N($F439),0))-CQ439-EO439&lt;0.005,0,(GM438*(1+GM$5/Setup!$C$36)+IF($V439=20,N($F439),0))-CQ439-EO439)</f>
        <v>0</v>
      </c>
      <c r="GN439" s="48" t="n">
        <f aca="false">IF((GN438*(1+GN$5/Setup!$C$36)+IF($V439=21,N($F439),0))-CR439-EP439&lt;0.005,0,(GN438*(1+GN$5/Setup!$C$36)+IF($V439=21,N($F439),0))-CR439-EP439)</f>
        <v>0</v>
      </c>
      <c r="GO439" s="48" t="n">
        <f aca="false">IF((GO438*(1+GO$5/Setup!$C$36)+IF($V439=22,N($F439),0))-CS439-EQ439&lt;0.005,0,(GO438*(1+GO$5/Setup!$C$36)+IF($V439=22,N($F439),0))-CS439-EQ439)</f>
        <v>0</v>
      </c>
      <c r="GP439" s="48" t="n">
        <f aca="false">IF((GP438*(1+GP$5/Setup!$C$36)+IF($V439=23,N($F439),0))-CT439-ER439&lt;0.005,0,(GP438*(1+GP$5/Setup!$C$36)+IF($V439=23,N($F439),0))-CT439-ER439)</f>
        <v>0</v>
      </c>
      <c r="GQ439" s="48" t="n">
        <f aca="false">IF((GQ438*(1+GQ$5/Setup!$C$36)+IF($V439=24,N($F439),0))-CU439-ES439&lt;0.005,0,(GQ438*(1+GQ$5/Setup!$C$36)+IF($V439=24,N($F439),0))-CU439-ES439)</f>
        <v>0</v>
      </c>
      <c r="GR439" s="48" t="n">
        <f aca="false">IF((GR438*(1+GR$5/Setup!$C$36)+IF($V439=25,N($F439),0))-CV439-ET439&lt;0.005,0,(GR438*(1+GR$5/Setup!$C$36)+IF($V439=25,N($F439),0))-CV439-ET439)</f>
        <v>0</v>
      </c>
      <c r="GS439" s="48" t="n">
        <f aca="false">IF((GS438*(1+GS$5/Setup!$C$36)+IF($V439=26,N($F439),0))-CW439-EU439&lt;0.005,0,(GS438*(1+GS$5/Setup!$C$36)+IF($V439=26,N($F439),0))-CW439-EU439)</f>
        <v>0</v>
      </c>
      <c r="GT439" s="48" t="n">
        <f aca="false">IF((GT438*(1+GT$5/Setup!$C$36)+IF($V439=27,N($F439),0))-CX439-EV439&lt;0.005,0,(GT438*(1+GT$5/Setup!$C$36)+IF($V439=27,N($F439),0))-CX439-EV439)</f>
        <v>0</v>
      </c>
      <c r="GU439" s="48" t="n">
        <f aca="false">IF((GU438*(1+GU$5/Setup!$C$36)+IF($V439=28,N($F439),0))-CY439-EW439&lt;0.005,0,(GU438*(1+GU$5/Setup!$C$36)+IF($V439=28,N($F439),0))-CY439-EW439)</f>
        <v>0</v>
      </c>
      <c r="GV439" s="48" t="n">
        <f aca="false">IF((GV438*(1+GV$5/Setup!$C$36)+IF($V439=29,N($F439),0))-CZ439-EX439&lt;0.005,0,(GV438*(1+GV$5/Setup!$C$36)+IF($V439=29,N($F439),0))-CZ439-EX439)</f>
        <v>0</v>
      </c>
      <c r="GW439" s="48" t="n">
        <f aca="false">IF((GW438*(1+GW$5/Setup!$C$36)+IF($V439=30,N($F439),0))-DA439-EY439&lt;0.005,0,(GW438*(1+GW$5/Setup!$C$36)+IF($V439=30,N($F439),0))-DA439-EY439)</f>
        <v>0</v>
      </c>
      <c r="GX439" s="48" t="n">
        <f aca="false">IF((GX438*(1+GX$5/Setup!$C$36)+IF($V439=31,N($F439),0))-DB439-EZ439&lt;0.005,0,(GX438*(1+GX$5/Setup!$C$36)+IF($V439=31,N($F439),0))-DB439-EZ439)</f>
        <v>0</v>
      </c>
      <c r="GY439" s="48" t="n">
        <f aca="false">IF((GY438*(1+GY$5/Setup!$C$36)+IF($V439=32,N($F439),0))-DC439-FA439&lt;0.005,0,(GY438*(1+GY$5/Setup!$C$36)+IF($V439=32,N($F439),0))-DC439-FA439)</f>
        <v>0</v>
      </c>
      <c r="GZ439" s="48" t="n">
        <f aca="false">IF((GZ438*(1+GZ$5/Setup!$C$36)+IF($V439=33,N($F439),0))-DD439-FB439&lt;0.005,0,(GZ438*(1+GZ$5/Setup!$C$36)+IF($V439=33,N($F439),0))-DD439-FB439)</f>
        <v>0</v>
      </c>
      <c r="HA439" s="48" t="n">
        <f aca="false">IF((HA438*(1+HA$5/Setup!$C$36)+IF($V439=34,N($F439),0))-DE439-FC439&lt;0.005,0,(HA438*(1+HA$5/Setup!$C$36)+IF($V439=34,N($F439),0))-DE439-FC439)</f>
        <v>0</v>
      </c>
      <c r="HB439" s="48" t="n">
        <f aca="false">IF((HB438*(1+HB$5/Setup!$C$36)+IF($V439=35,N($F439),0))-DF439-FD439&lt;0.005,0,(HB438*(1+HB$5/Setup!$C$36)+IF($V439=35,N($F439),0))-DF439-FD439)</f>
        <v>0</v>
      </c>
      <c r="HC439" s="48" t="n">
        <f aca="false">IF((HC438*(1+HC$5/Setup!$C$36)+IF($V439=36,N($F439),0))-DG439-FE439&lt;0.005,0,(HC438*(1+HC$5/Setup!$C$36)+IF($V439=36,N($F439),0))-DG439-FE439)</f>
        <v>0</v>
      </c>
      <c r="HD439" s="48" t="n">
        <f aca="false">IF((HD438*(1+HD$5/Setup!$C$36)+IF($V439=37,N($F439),0))-DH439-FF439&lt;0.005,0,(HD438*(1+HD$5/Setup!$C$36)+IF($V439=37,N($F439),0))-DH439-FF439)</f>
        <v>0</v>
      </c>
      <c r="HE439" s="48" t="n">
        <f aca="false">IF((HE438*(1+HE$5/Setup!$C$36)+IF($V439=38,N($F439),0))-DI439-FG439&lt;0.005,0,(HE438*(1+HE$5/Setup!$C$36)+IF($V439=38,N($F439),0))-DI439-FG439)</f>
        <v>0</v>
      </c>
      <c r="HF439" s="48" t="n">
        <f aca="false">IF((HF438*(1+HF$5/Setup!$C$36)+IF($V439=39,N($F439),0))-DJ439-FH439&lt;0.005,0,(HF438*(1+HF$5/Setup!$C$36)+IF($V439=39,N($F439),0))-DJ439-FH439)</f>
        <v>0</v>
      </c>
      <c r="HG439" s="48" t="n">
        <f aca="false">IF((HG438*(1+HG$5/Setup!$C$36)+IF($V439=40,N($F439),0))-DK439-FI439&lt;0.005,0,(HG438*(1+HG$5/Setup!$C$36)+IF($V439=40,N($F439),0))-DK439-FI439)</f>
        <v>0</v>
      </c>
      <c r="HH439" s="48" t="n">
        <f aca="false">IF((HH438*(1+HH$5/Setup!$C$36)+IF($V439=41,N($F439),0))-DL439-FJ439&lt;0.005,0,(HH438*(1+HH$5/Setup!$C$36)+IF($V439=41,N($F439),0))-DL439-FJ439)</f>
        <v>0</v>
      </c>
      <c r="HI439" s="48" t="n">
        <f aca="false">IF((HI438*(1+HI$5/Setup!$C$36)+IF($V439=42,N($F439),0))-DM439-FK439&lt;0.005,0,(HI438*(1+HI$5/Setup!$C$36)+IF($V439=42,N($F439),0))-DM439-FK439)</f>
        <v>0</v>
      </c>
      <c r="HJ439" s="48" t="n">
        <f aca="false">IF((HJ438*(1+HJ$5/Setup!$C$36)+IF($V439=43,N($F439),0))-DN439-FL439&lt;0.005,0,(HJ438*(1+HJ$5/Setup!$C$36)+IF($V439=43,N($F439),0))-DN439-FL439)</f>
        <v>0</v>
      </c>
      <c r="HK439" s="48" t="n">
        <f aca="false">IF((HK438*(1+HK$5/Setup!$C$36)+IF($V439=44,N($F439),0))-DO439-FM439&lt;0.005,0,(HK438*(1+HK$5/Setup!$C$36)+IF($V439=44,N($F439),0))-DO439-FM439)</f>
        <v>0</v>
      </c>
      <c r="HL439" s="48" t="n">
        <f aca="false">IF((HL438*(1+HL$5/Setup!$C$36)+IF($V439=45,N($F439),0))-DP439-FN439&lt;0.005,0,(HL438*(1+HL$5/Setup!$C$36)+IF($V439=45,N($F439),0))-DP439-FN439)</f>
        <v>0</v>
      </c>
      <c r="HM439" s="48" t="n">
        <f aca="false">IF((HM438*(1+HM$5/Setup!$C$36)+IF($V439=46,N($F439),0))-DQ439-FO439&lt;0.005,0,(HM438*(1+HM$5/Setup!$C$36)+IF($V439=46,N($F439),0))-DQ439-FO439)</f>
        <v>0</v>
      </c>
      <c r="HN439" s="48" t="n">
        <f aca="false">IF((HN438*(1+HN$5/Setup!$C$36)+IF($V439=47,N($F439),0))-DR439-FP439&lt;0.005,0,(HN438*(1+HN$5/Setup!$C$36)+IF($V439=47,N($F439),0))-DR439-FP439)</f>
        <v>0</v>
      </c>
      <c r="HO439" s="48" t="n">
        <f aca="false">IF((HO438*(1+HO$5/Setup!$C$36)+IF($V439=48,N($F439),0))-DS439-FQ439&lt;0.005,0,(HO438*(1+HO$5/Setup!$C$36)+IF($V439=48,N($F439),0))-DS439-FQ439)</f>
        <v>0</v>
      </c>
      <c r="HP439" s="48" t="n">
        <f aca="false">IF((HP438*(1+HP$5/Setup!$C$36)+IF($V439=49,N($F439),0))-DT439-FR439&lt;0.005,0,(HP438*(1+HP$5/Setup!$C$36)+IF($V439=49,N($F439),0))-DT439-FR439)</f>
        <v>0</v>
      </c>
      <c r="HQ439" s="48" t="n">
        <f aca="false">IF((HQ438*(1+HQ$5/Setup!$C$36)+IF($V439=50,N($F439),0))-DU439-FS439&lt;0.005,0,(HQ438*(1+HQ$5/Setup!$C$36)+IF($V439=50,N($F439),0))-DU439-FS439)</f>
        <v>0</v>
      </c>
    </row>
    <row r="440" customFormat="false" ht="15" hidden="false" customHeight="false" outlineLevel="0" collapsed="false">
      <c r="A440" s="44" t="n">
        <v>432</v>
      </c>
      <c r="B440" s="45" t="n">
        <f aca="false">IF(Setup!$C$7="Every month",EDATE(Setup!$C$8,($A440-1)),IF(Setup!$C$7="Twice a month",DATE(YEAR(Setup!$C$8),MONTH(Setup!$C$8)+INT((($A440-1)+Setup!$C$41)/2),MIN(IF(MOD(($A440-1)+Setup!$C$41,2)=0,Setup!$C$39,Setup!$C$40),DAY(EOMONTH(DATE(YEAR(Setup!$C$8),MONTH(Setup!$C$8)+INT((($A440-1)+Setup!$C$41)/2),1),0)))),Setup!$C$8+($A440-1)*IF(Setup!$C$7="Every week",7,14)))</f>
        <v>52359</v>
      </c>
      <c r="C440" s="45" t="n">
        <f aca="false">IF(Setup!$C$7="Every month",EDATE(Setup!$C$8,$A440),IF(Setup!$C$7="Twice a month",DATE(YEAR(Setup!$C$8),MONTH(Setup!$C$8)+INT(($A440+Setup!$C$41)/2),MIN(IF(MOD($A440+Setup!$C$41,2)=0,Setup!$C$39,Setup!$C$40),DAY(EOMONTH(DATE(YEAR(Setup!$C$8),MONTH(Setup!$C$8)+INT(($A440+Setup!$C$41)/2),1),0)))),Setup!$C$8+$A440*IF(Setup!$C$7="Every week",7,14)))</f>
        <v>52373</v>
      </c>
      <c r="D440" s="46"/>
      <c r="E440" s="47"/>
      <c r="F440" s="47"/>
      <c r="G440" s="47"/>
      <c r="H440" s="47"/>
      <c r="I440" s="48" t="n">
        <f aca="false">N(Setup!$C$11)+N(E440)</f>
        <v>100</v>
      </c>
      <c r="J440" s="48" t="n">
        <f aca="false">MIN(Setup!$C$37,MAX(I440,0))</f>
        <v>9.23076923076923</v>
      </c>
      <c r="K440" s="48" t="n">
        <f aca="false">MIN(MAX(N(Setup!$C$14)-L439,0),MAX(I440-J440,0))</f>
        <v>0</v>
      </c>
      <c r="L440" s="48" t="n">
        <f aca="false">L439+K440-N(G440)</f>
        <v>500</v>
      </c>
      <c r="M440" s="48" t="n">
        <f aca="false">M439+J440-N(H440)</f>
        <v>3987.69230769228</v>
      </c>
      <c r="N440" s="48" t="n">
        <f aca="false">SUM(BX440:DU440)</f>
        <v>0</v>
      </c>
      <c r="O440" s="48" t="n">
        <f aca="false">SUM(Z440:BW440)-N440</f>
        <v>65</v>
      </c>
      <c r="P440" s="48" t="n">
        <f aca="false">MAX(I440-J440-K440,0)+O440</f>
        <v>155.769230769231</v>
      </c>
      <c r="Q440" s="48" t="n">
        <f aca="false">SUM(DV440:FS440)</f>
        <v>0</v>
      </c>
      <c r="R440" s="49" t="n">
        <f aca="false">N440+J440+K440+Q440</f>
        <v>9.23076923076923</v>
      </c>
      <c r="S440" s="48" t="n">
        <f aca="false">T440-T439-N(F440)+N440+Q440</f>
        <v>0</v>
      </c>
      <c r="T440" s="49" t="n">
        <f aca="false">SUM(FT440:HQ440)</f>
        <v>0</v>
      </c>
      <c r="U440" s="44" t="str">
        <f aca="false">IF(T439&lt;0.005,"",INDEX(Helpers!$C$2:$C$51,IF(_xlfn.MINIFS($DV$6:$FS$6,DV440:FS440,"&gt;0.005")=0,V440,_xlfn.MINIFS($DV$6:$FS$6,DV440:FS440,"&gt;0.005"))))</f>
        <v/>
      </c>
      <c r="V440" s="44" t="n">
        <f aca="false">IF(_xlfn.MINIFS($FT$6:$HQ$6,FT439:HQ439,"&gt;0.005")=0,1,_xlfn.MINIFS($FT$6:$HQ$6,FT439:HQ439,"&gt;0.005"))</f>
        <v>1</v>
      </c>
      <c r="W440" s="44" t="n">
        <f aca="false">IF(AND(D440&lt;&gt;"Paid",T439&gt;0.005),1,0)</f>
        <v>0</v>
      </c>
      <c r="X440" s="48" t="n">
        <f aca="false">SUMPRODUCT(((Helpers!$G$2:$G$51*(1+(Helpers!$D$2:$D$51+0.000000001)/12)^(($B440-Setup!$C$8)/(365.25/12))-Helpers!$E$2:$E$51*((1+(Helpers!$D$2:$D$51+0.000000001)/12)^(($B440-Setup!$C$8)/(365.25/12))-1)/((Helpers!$D$2:$D$51+0.000000001)/12))&gt;0)*(Helpers!$G$2:$G$51*(1+(Helpers!$D$2:$D$51+0.000000001)/12)^(($B440-Setup!$C$8)/(365.25/12))-Helpers!$E$2:$E$51*((1+(Helpers!$D$2:$D$51+0.000000001)/12)^(($B440-Setup!$C$8)/(365.25/12))-1)/((Helpers!$D$2:$D$51+0.000000001)/12)))</f>
        <v>0</v>
      </c>
      <c r="Y440" s="48"/>
      <c r="Z440" s="48" t="n">
        <f aca="false">IF(OR(N(Z$5)=0,Z$6=""),0,Z$5*((DATE(YEAR($B440),MONTH($B440),MIN(Z$6,DAY(EOMONTH($B440,0))))&gt;=$B440)*(DATE(YEAR($B440),MONTH($B440),MIN(Z$6,DAY(EOMONTH($B440,0))))&lt;$C440)+(DATE(YEAR($B440),MONTH($B440)+1,MIN(Z$6,DAY(EOMONTH($B440,1))))&gt;=$B440)*(DATE(YEAR($B440),MONTH($B440)+1,MIN(Z$6,DAY(EOMONTH($B440,1))))&lt;$C440)))</f>
        <v>25</v>
      </c>
      <c r="AA440" s="48" t="n">
        <f aca="false">IF(OR(N(AA$5)=0,AA$6=""),0,AA$5*((DATE(YEAR($B440),MONTH($B440),MIN(AA$6,DAY(EOMONTH($B440,0))))&gt;=$B440)*(DATE(YEAR($B440),MONTH($B440),MIN(AA$6,DAY(EOMONTH($B440,0))))&lt;$C440)+(DATE(YEAR($B440),MONTH($B440)+1,MIN(AA$6,DAY(EOMONTH($B440,1))))&gt;=$B440)*(DATE(YEAR($B440),MONTH($B440)+1,MIN(AA$6,DAY(EOMONTH($B440,1))))&lt;$C440)))</f>
        <v>40</v>
      </c>
      <c r="AB440" s="48" t="n">
        <f aca="false">IF(OR(N(AB$5)=0,AB$6=""),0,AB$5*((DATE(YEAR($B440),MONTH($B440),MIN(AB$6,DAY(EOMONTH($B440,0))))&gt;=$B440)*(DATE(YEAR($B440),MONTH($B440),MIN(AB$6,DAY(EOMONTH($B440,0))))&lt;$C440)+(DATE(YEAR($B440),MONTH($B440)+1,MIN(AB$6,DAY(EOMONTH($B440,1))))&gt;=$B440)*(DATE(YEAR($B440),MONTH($B440)+1,MIN(AB$6,DAY(EOMONTH($B440,1))))&lt;$C440)))</f>
        <v>0</v>
      </c>
      <c r="AC440" s="48" t="n">
        <f aca="false">IF(OR(N(AC$5)=0,AC$6=""),0,AC$5*((DATE(YEAR($B440),MONTH($B440),MIN(AC$6,DAY(EOMONTH($B440,0))))&gt;=$B440)*(DATE(YEAR($B440),MONTH($B440),MIN(AC$6,DAY(EOMONTH($B440,0))))&lt;$C440)+(DATE(YEAR($B440),MONTH($B440)+1,MIN(AC$6,DAY(EOMONTH($B440,1))))&gt;=$B440)*(DATE(YEAR($B440),MONTH($B440)+1,MIN(AC$6,DAY(EOMONTH($B440,1))))&lt;$C440)))</f>
        <v>0</v>
      </c>
      <c r="AD440" s="48" t="n">
        <f aca="false">IF(OR(N(AD$5)=0,AD$6=""),0,AD$5*((DATE(YEAR($B440),MONTH($B440),MIN(AD$6,DAY(EOMONTH($B440,0))))&gt;=$B440)*(DATE(YEAR($B440),MONTH($B440),MIN(AD$6,DAY(EOMONTH($B440,0))))&lt;$C440)+(DATE(YEAR($B440),MONTH($B440)+1,MIN(AD$6,DAY(EOMONTH($B440,1))))&gt;=$B440)*(DATE(YEAR($B440),MONTH($B440)+1,MIN(AD$6,DAY(EOMONTH($B440,1))))&lt;$C440)))</f>
        <v>0</v>
      </c>
      <c r="AE440" s="48" t="n">
        <f aca="false">IF(OR(N(AE$5)=0,AE$6=""),0,AE$5*((DATE(YEAR($B440),MONTH($B440),MIN(AE$6,DAY(EOMONTH($B440,0))))&gt;=$B440)*(DATE(YEAR($B440),MONTH($B440),MIN(AE$6,DAY(EOMONTH($B440,0))))&lt;$C440)+(DATE(YEAR($B440),MONTH($B440)+1,MIN(AE$6,DAY(EOMONTH($B440,1))))&gt;=$B440)*(DATE(YEAR($B440),MONTH($B440)+1,MIN(AE$6,DAY(EOMONTH($B440,1))))&lt;$C440)))</f>
        <v>0</v>
      </c>
      <c r="AF440" s="48" t="n">
        <f aca="false">IF(OR(N(AF$5)=0,AF$6=""),0,AF$5*((DATE(YEAR($B440),MONTH($B440),MIN(AF$6,DAY(EOMONTH($B440,0))))&gt;=$B440)*(DATE(YEAR($B440),MONTH($B440),MIN(AF$6,DAY(EOMONTH($B440,0))))&lt;$C440)+(DATE(YEAR($B440),MONTH($B440)+1,MIN(AF$6,DAY(EOMONTH($B440,1))))&gt;=$B440)*(DATE(YEAR($B440),MONTH($B440)+1,MIN(AF$6,DAY(EOMONTH($B440,1))))&lt;$C440)))</f>
        <v>0</v>
      </c>
      <c r="AG440" s="48" t="n">
        <f aca="false">IF(OR(N(AG$5)=0,AG$6=""),0,AG$5*((DATE(YEAR($B440),MONTH($B440),MIN(AG$6,DAY(EOMONTH($B440,0))))&gt;=$B440)*(DATE(YEAR($B440),MONTH($B440),MIN(AG$6,DAY(EOMONTH($B440,0))))&lt;$C440)+(DATE(YEAR($B440),MONTH($B440)+1,MIN(AG$6,DAY(EOMONTH($B440,1))))&gt;=$B440)*(DATE(YEAR($B440),MONTH($B440)+1,MIN(AG$6,DAY(EOMONTH($B440,1))))&lt;$C440)))</f>
        <v>0</v>
      </c>
      <c r="AH440" s="48" t="n">
        <f aca="false">IF(OR(N(AH$5)=0,AH$6=""),0,AH$5*((DATE(YEAR($B440),MONTH($B440),MIN(AH$6,DAY(EOMONTH($B440,0))))&gt;=$B440)*(DATE(YEAR($B440),MONTH($B440),MIN(AH$6,DAY(EOMONTH($B440,0))))&lt;$C440)+(DATE(YEAR($B440),MONTH($B440)+1,MIN(AH$6,DAY(EOMONTH($B440,1))))&gt;=$B440)*(DATE(YEAR($B440),MONTH($B440)+1,MIN(AH$6,DAY(EOMONTH($B440,1))))&lt;$C440)))</f>
        <v>0</v>
      </c>
      <c r="AI440" s="48" t="n">
        <f aca="false">IF(OR(N(AI$5)=0,AI$6=""),0,AI$5*((DATE(YEAR($B440),MONTH($B440),MIN(AI$6,DAY(EOMONTH($B440,0))))&gt;=$B440)*(DATE(YEAR($B440),MONTH($B440),MIN(AI$6,DAY(EOMONTH($B440,0))))&lt;$C440)+(DATE(YEAR($B440),MONTH($B440)+1,MIN(AI$6,DAY(EOMONTH($B440,1))))&gt;=$B440)*(DATE(YEAR($B440),MONTH($B440)+1,MIN(AI$6,DAY(EOMONTH($B440,1))))&lt;$C440)))</f>
        <v>0</v>
      </c>
      <c r="AJ440" s="48" t="n">
        <f aca="false">IF(OR(N(AJ$5)=0,AJ$6=""),0,AJ$5*((DATE(YEAR($B440),MONTH($B440),MIN(AJ$6,DAY(EOMONTH($B440,0))))&gt;=$B440)*(DATE(YEAR($B440),MONTH($B440),MIN(AJ$6,DAY(EOMONTH($B440,0))))&lt;$C440)+(DATE(YEAR($B440),MONTH($B440)+1,MIN(AJ$6,DAY(EOMONTH($B440,1))))&gt;=$B440)*(DATE(YEAR($B440),MONTH($B440)+1,MIN(AJ$6,DAY(EOMONTH($B440,1))))&lt;$C440)))</f>
        <v>0</v>
      </c>
      <c r="AK440" s="48" t="n">
        <f aca="false">IF(OR(N(AK$5)=0,AK$6=""),0,AK$5*((DATE(YEAR($B440),MONTH($B440),MIN(AK$6,DAY(EOMONTH($B440,0))))&gt;=$B440)*(DATE(YEAR($B440),MONTH($B440),MIN(AK$6,DAY(EOMONTH($B440,0))))&lt;$C440)+(DATE(YEAR($B440),MONTH($B440)+1,MIN(AK$6,DAY(EOMONTH($B440,1))))&gt;=$B440)*(DATE(YEAR($B440),MONTH($B440)+1,MIN(AK$6,DAY(EOMONTH($B440,1))))&lt;$C440)))</f>
        <v>0</v>
      </c>
      <c r="AL440" s="48" t="n">
        <f aca="false">IF(OR(N(AL$5)=0,AL$6=""),0,AL$5*((DATE(YEAR($B440),MONTH($B440),MIN(AL$6,DAY(EOMONTH($B440,0))))&gt;=$B440)*(DATE(YEAR($B440),MONTH($B440),MIN(AL$6,DAY(EOMONTH($B440,0))))&lt;$C440)+(DATE(YEAR($B440),MONTH($B440)+1,MIN(AL$6,DAY(EOMONTH($B440,1))))&gt;=$B440)*(DATE(YEAR($B440),MONTH($B440)+1,MIN(AL$6,DAY(EOMONTH($B440,1))))&lt;$C440)))</f>
        <v>0</v>
      </c>
      <c r="AM440" s="48" t="n">
        <f aca="false">IF(OR(N(AM$5)=0,AM$6=""),0,AM$5*((DATE(YEAR($B440),MONTH($B440),MIN(AM$6,DAY(EOMONTH($B440,0))))&gt;=$B440)*(DATE(YEAR($B440),MONTH($B440),MIN(AM$6,DAY(EOMONTH($B440,0))))&lt;$C440)+(DATE(YEAR($B440),MONTH($B440)+1,MIN(AM$6,DAY(EOMONTH($B440,1))))&gt;=$B440)*(DATE(YEAR($B440),MONTH($B440)+1,MIN(AM$6,DAY(EOMONTH($B440,1))))&lt;$C440)))</f>
        <v>0</v>
      </c>
      <c r="AN440" s="48" t="n">
        <f aca="false">IF(OR(N(AN$5)=0,AN$6=""),0,AN$5*((DATE(YEAR($B440),MONTH($B440),MIN(AN$6,DAY(EOMONTH($B440,0))))&gt;=$B440)*(DATE(YEAR($B440),MONTH($B440),MIN(AN$6,DAY(EOMONTH($B440,0))))&lt;$C440)+(DATE(YEAR($B440),MONTH($B440)+1,MIN(AN$6,DAY(EOMONTH($B440,1))))&gt;=$B440)*(DATE(YEAR($B440),MONTH($B440)+1,MIN(AN$6,DAY(EOMONTH($B440,1))))&lt;$C440)))</f>
        <v>0</v>
      </c>
      <c r="AO440" s="48" t="n">
        <f aca="false">IF(OR(N(AO$5)=0,AO$6=""),0,AO$5*((DATE(YEAR($B440),MONTH($B440),MIN(AO$6,DAY(EOMONTH($B440,0))))&gt;=$B440)*(DATE(YEAR($B440),MONTH($B440),MIN(AO$6,DAY(EOMONTH($B440,0))))&lt;$C440)+(DATE(YEAR($B440),MONTH($B440)+1,MIN(AO$6,DAY(EOMONTH($B440,1))))&gt;=$B440)*(DATE(YEAR($B440),MONTH($B440)+1,MIN(AO$6,DAY(EOMONTH($B440,1))))&lt;$C440)))</f>
        <v>0</v>
      </c>
      <c r="AP440" s="48" t="n">
        <f aca="false">IF(OR(N(AP$5)=0,AP$6=""),0,AP$5*((DATE(YEAR($B440),MONTH($B440),MIN(AP$6,DAY(EOMONTH($B440,0))))&gt;=$B440)*(DATE(YEAR($B440),MONTH($B440),MIN(AP$6,DAY(EOMONTH($B440,0))))&lt;$C440)+(DATE(YEAR($B440),MONTH($B440)+1,MIN(AP$6,DAY(EOMONTH($B440,1))))&gt;=$B440)*(DATE(YEAR($B440),MONTH($B440)+1,MIN(AP$6,DAY(EOMONTH($B440,1))))&lt;$C440)))</f>
        <v>0</v>
      </c>
      <c r="AQ440" s="48" t="n">
        <f aca="false">IF(OR(N(AQ$5)=0,AQ$6=""),0,AQ$5*((DATE(YEAR($B440),MONTH($B440),MIN(AQ$6,DAY(EOMONTH($B440,0))))&gt;=$B440)*(DATE(YEAR($B440),MONTH($B440),MIN(AQ$6,DAY(EOMONTH($B440,0))))&lt;$C440)+(DATE(YEAR($B440),MONTH($B440)+1,MIN(AQ$6,DAY(EOMONTH($B440,1))))&gt;=$B440)*(DATE(YEAR($B440),MONTH($B440)+1,MIN(AQ$6,DAY(EOMONTH($B440,1))))&lt;$C440)))</f>
        <v>0</v>
      </c>
      <c r="AR440" s="48" t="n">
        <f aca="false">IF(OR(N(AR$5)=0,AR$6=""),0,AR$5*((DATE(YEAR($B440),MONTH($B440),MIN(AR$6,DAY(EOMONTH($B440,0))))&gt;=$B440)*(DATE(YEAR($B440),MONTH($B440),MIN(AR$6,DAY(EOMONTH($B440,0))))&lt;$C440)+(DATE(YEAR($B440),MONTH($B440)+1,MIN(AR$6,DAY(EOMONTH($B440,1))))&gt;=$B440)*(DATE(YEAR($B440),MONTH($B440)+1,MIN(AR$6,DAY(EOMONTH($B440,1))))&lt;$C440)))</f>
        <v>0</v>
      </c>
      <c r="AS440" s="48" t="n">
        <f aca="false">IF(OR(N(AS$5)=0,AS$6=""),0,AS$5*((DATE(YEAR($B440),MONTH($B440),MIN(AS$6,DAY(EOMONTH($B440,0))))&gt;=$B440)*(DATE(YEAR($B440),MONTH($B440),MIN(AS$6,DAY(EOMONTH($B440,0))))&lt;$C440)+(DATE(YEAR($B440),MONTH($B440)+1,MIN(AS$6,DAY(EOMONTH($B440,1))))&gt;=$B440)*(DATE(YEAR($B440),MONTH($B440)+1,MIN(AS$6,DAY(EOMONTH($B440,1))))&lt;$C440)))</f>
        <v>0</v>
      </c>
      <c r="AT440" s="48" t="n">
        <f aca="false">IF(OR(N(AT$5)=0,AT$6=""),0,AT$5*((DATE(YEAR($B440),MONTH($B440),MIN(AT$6,DAY(EOMONTH($B440,0))))&gt;=$B440)*(DATE(YEAR($B440),MONTH($B440),MIN(AT$6,DAY(EOMONTH($B440,0))))&lt;$C440)+(DATE(YEAR($B440),MONTH($B440)+1,MIN(AT$6,DAY(EOMONTH($B440,1))))&gt;=$B440)*(DATE(YEAR($B440),MONTH($B440)+1,MIN(AT$6,DAY(EOMONTH($B440,1))))&lt;$C440)))</f>
        <v>0</v>
      </c>
      <c r="AU440" s="48" t="n">
        <f aca="false">IF(OR(N(AU$5)=0,AU$6=""),0,AU$5*((DATE(YEAR($B440),MONTH($B440),MIN(AU$6,DAY(EOMONTH($B440,0))))&gt;=$B440)*(DATE(YEAR($B440),MONTH($B440),MIN(AU$6,DAY(EOMONTH($B440,0))))&lt;$C440)+(DATE(YEAR($B440),MONTH($B440)+1,MIN(AU$6,DAY(EOMONTH($B440,1))))&gt;=$B440)*(DATE(YEAR($B440),MONTH($B440)+1,MIN(AU$6,DAY(EOMONTH($B440,1))))&lt;$C440)))</f>
        <v>0</v>
      </c>
      <c r="AV440" s="48" t="n">
        <f aca="false">IF(OR(N(AV$5)=0,AV$6=""),0,AV$5*((DATE(YEAR($B440),MONTH($B440),MIN(AV$6,DAY(EOMONTH($B440,0))))&gt;=$B440)*(DATE(YEAR($B440),MONTH($B440),MIN(AV$6,DAY(EOMONTH($B440,0))))&lt;$C440)+(DATE(YEAR($B440),MONTH($B440)+1,MIN(AV$6,DAY(EOMONTH($B440,1))))&gt;=$B440)*(DATE(YEAR($B440),MONTH($B440)+1,MIN(AV$6,DAY(EOMONTH($B440,1))))&lt;$C440)))</f>
        <v>0</v>
      </c>
      <c r="AW440" s="48" t="n">
        <f aca="false">IF(OR(N(AW$5)=0,AW$6=""),0,AW$5*((DATE(YEAR($B440),MONTH($B440),MIN(AW$6,DAY(EOMONTH($B440,0))))&gt;=$B440)*(DATE(YEAR($B440),MONTH($B440),MIN(AW$6,DAY(EOMONTH($B440,0))))&lt;$C440)+(DATE(YEAR($B440),MONTH($B440)+1,MIN(AW$6,DAY(EOMONTH($B440,1))))&gt;=$B440)*(DATE(YEAR($B440),MONTH($B440)+1,MIN(AW$6,DAY(EOMONTH($B440,1))))&lt;$C440)))</f>
        <v>0</v>
      </c>
      <c r="AX440" s="48" t="n">
        <f aca="false">IF(OR(N(AX$5)=0,AX$6=""),0,AX$5*((DATE(YEAR($B440),MONTH($B440),MIN(AX$6,DAY(EOMONTH($B440,0))))&gt;=$B440)*(DATE(YEAR($B440),MONTH($B440),MIN(AX$6,DAY(EOMONTH($B440,0))))&lt;$C440)+(DATE(YEAR($B440),MONTH($B440)+1,MIN(AX$6,DAY(EOMONTH($B440,1))))&gt;=$B440)*(DATE(YEAR($B440),MONTH($B440)+1,MIN(AX$6,DAY(EOMONTH($B440,1))))&lt;$C440)))</f>
        <v>0</v>
      </c>
      <c r="AY440" s="48" t="n">
        <f aca="false">IF(OR(N(AY$5)=0,AY$6=""),0,AY$5*((DATE(YEAR($B440),MONTH($B440),MIN(AY$6,DAY(EOMONTH($B440,0))))&gt;=$B440)*(DATE(YEAR($B440),MONTH($B440),MIN(AY$6,DAY(EOMONTH($B440,0))))&lt;$C440)+(DATE(YEAR($B440),MONTH($B440)+1,MIN(AY$6,DAY(EOMONTH($B440,1))))&gt;=$B440)*(DATE(YEAR($B440),MONTH($B440)+1,MIN(AY$6,DAY(EOMONTH($B440,1))))&lt;$C440)))</f>
        <v>0</v>
      </c>
      <c r="AZ440" s="48" t="n">
        <f aca="false">IF(OR(N(AZ$5)=0,AZ$6=""),0,AZ$5*((DATE(YEAR($B440),MONTH($B440),MIN(AZ$6,DAY(EOMONTH($B440,0))))&gt;=$B440)*(DATE(YEAR($B440),MONTH($B440),MIN(AZ$6,DAY(EOMONTH($B440,0))))&lt;$C440)+(DATE(YEAR($B440),MONTH($B440)+1,MIN(AZ$6,DAY(EOMONTH($B440,1))))&gt;=$B440)*(DATE(YEAR($B440),MONTH($B440)+1,MIN(AZ$6,DAY(EOMONTH($B440,1))))&lt;$C440)))</f>
        <v>0</v>
      </c>
      <c r="BA440" s="48" t="n">
        <f aca="false">IF(OR(N(BA$5)=0,BA$6=""),0,BA$5*((DATE(YEAR($B440),MONTH($B440),MIN(BA$6,DAY(EOMONTH($B440,0))))&gt;=$B440)*(DATE(YEAR($B440),MONTH($B440),MIN(BA$6,DAY(EOMONTH($B440,0))))&lt;$C440)+(DATE(YEAR($B440),MONTH($B440)+1,MIN(BA$6,DAY(EOMONTH($B440,1))))&gt;=$B440)*(DATE(YEAR($B440),MONTH($B440)+1,MIN(BA$6,DAY(EOMONTH($B440,1))))&lt;$C440)))</f>
        <v>0</v>
      </c>
      <c r="BB440" s="48" t="n">
        <f aca="false">IF(OR(N(BB$5)=0,BB$6=""),0,BB$5*((DATE(YEAR($B440),MONTH($B440),MIN(BB$6,DAY(EOMONTH($B440,0))))&gt;=$B440)*(DATE(YEAR($B440),MONTH($B440),MIN(BB$6,DAY(EOMONTH($B440,0))))&lt;$C440)+(DATE(YEAR($B440),MONTH($B440)+1,MIN(BB$6,DAY(EOMONTH($B440,1))))&gt;=$B440)*(DATE(YEAR($B440),MONTH($B440)+1,MIN(BB$6,DAY(EOMONTH($B440,1))))&lt;$C440)))</f>
        <v>0</v>
      </c>
      <c r="BC440" s="48" t="n">
        <f aca="false">IF(OR(N(BC$5)=0,BC$6=""),0,BC$5*((DATE(YEAR($B440),MONTH($B440),MIN(BC$6,DAY(EOMONTH($B440,0))))&gt;=$B440)*(DATE(YEAR($B440),MONTH($B440),MIN(BC$6,DAY(EOMONTH($B440,0))))&lt;$C440)+(DATE(YEAR($B440),MONTH($B440)+1,MIN(BC$6,DAY(EOMONTH($B440,1))))&gt;=$B440)*(DATE(YEAR($B440),MONTH($B440)+1,MIN(BC$6,DAY(EOMONTH($B440,1))))&lt;$C440)))</f>
        <v>0</v>
      </c>
      <c r="BD440" s="48" t="n">
        <f aca="false">IF(OR(N(BD$5)=0,BD$6=""),0,BD$5*((DATE(YEAR($B440),MONTH($B440),MIN(BD$6,DAY(EOMONTH($B440,0))))&gt;=$B440)*(DATE(YEAR($B440),MONTH($B440),MIN(BD$6,DAY(EOMONTH($B440,0))))&lt;$C440)+(DATE(YEAR($B440),MONTH($B440)+1,MIN(BD$6,DAY(EOMONTH($B440,1))))&gt;=$B440)*(DATE(YEAR($B440),MONTH($B440)+1,MIN(BD$6,DAY(EOMONTH($B440,1))))&lt;$C440)))</f>
        <v>0</v>
      </c>
      <c r="BE440" s="48" t="n">
        <f aca="false">IF(OR(N(BE$5)=0,BE$6=""),0,BE$5*((DATE(YEAR($B440),MONTH($B440),MIN(BE$6,DAY(EOMONTH($B440,0))))&gt;=$B440)*(DATE(YEAR($B440),MONTH($B440),MIN(BE$6,DAY(EOMONTH($B440,0))))&lt;$C440)+(DATE(YEAR($B440),MONTH($B440)+1,MIN(BE$6,DAY(EOMONTH($B440,1))))&gt;=$B440)*(DATE(YEAR($B440),MONTH($B440)+1,MIN(BE$6,DAY(EOMONTH($B440,1))))&lt;$C440)))</f>
        <v>0</v>
      </c>
      <c r="BF440" s="48" t="n">
        <f aca="false">IF(OR(N(BF$5)=0,BF$6=""),0,BF$5*((DATE(YEAR($B440),MONTH($B440),MIN(BF$6,DAY(EOMONTH($B440,0))))&gt;=$B440)*(DATE(YEAR($B440),MONTH($B440),MIN(BF$6,DAY(EOMONTH($B440,0))))&lt;$C440)+(DATE(YEAR($B440),MONTH($B440)+1,MIN(BF$6,DAY(EOMONTH($B440,1))))&gt;=$B440)*(DATE(YEAR($B440),MONTH($B440)+1,MIN(BF$6,DAY(EOMONTH($B440,1))))&lt;$C440)))</f>
        <v>0</v>
      </c>
      <c r="BG440" s="48" t="n">
        <f aca="false">IF(OR(N(BG$5)=0,BG$6=""),0,BG$5*((DATE(YEAR($B440),MONTH($B440),MIN(BG$6,DAY(EOMONTH($B440,0))))&gt;=$B440)*(DATE(YEAR($B440),MONTH($B440),MIN(BG$6,DAY(EOMONTH($B440,0))))&lt;$C440)+(DATE(YEAR($B440),MONTH($B440)+1,MIN(BG$6,DAY(EOMONTH($B440,1))))&gt;=$B440)*(DATE(YEAR($B440),MONTH($B440)+1,MIN(BG$6,DAY(EOMONTH($B440,1))))&lt;$C440)))</f>
        <v>0</v>
      </c>
      <c r="BH440" s="48" t="n">
        <f aca="false">IF(OR(N(BH$5)=0,BH$6=""),0,BH$5*((DATE(YEAR($B440),MONTH($B440),MIN(BH$6,DAY(EOMONTH($B440,0))))&gt;=$B440)*(DATE(YEAR($B440),MONTH($B440),MIN(BH$6,DAY(EOMONTH($B440,0))))&lt;$C440)+(DATE(YEAR($B440),MONTH($B440)+1,MIN(BH$6,DAY(EOMONTH($B440,1))))&gt;=$B440)*(DATE(YEAR($B440),MONTH($B440)+1,MIN(BH$6,DAY(EOMONTH($B440,1))))&lt;$C440)))</f>
        <v>0</v>
      </c>
      <c r="BI440" s="48" t="n">
        <f aca="false">IF(OR(N(BI$5)=0,BI$6=""),0,BI$5*((DATE(YEAR($B440),MONTH($B440),MIN(BI$6,DAY(EOMONTH($B440,0))))&gt;=$B440)*(DATE(YEAR($B440),MONTH($B440),MIN(BI$6,DAY(EOMONTH($B440,0))))&lt;$C440)+(DATE(YEAR($B440),MONTH($B440)+1,MIN(BI$6,DAY(EOMONTH($B440,1))))&gt;=$B440)*(DATE(YEAR($B440),MONTH($B440)+1,MIN(BI$6,DAY(EOMONTH($B440,1))))&lt;$C440)))</f>
        <v>0</v>
      </c>
      <c r="BJ440" s="48" t="n">
        <f aca="false">IF(OR(N(BJ$5)=0,BJ$6=""),0,BJ$5*((DATE(YEAR($B440),MONTH($B440),MIN(BJ$6,DAY(EOMONTH($B440,0))))&gt;=$B440)*(DATE(YEAR($B440),MONTH($B440),MIN(BJ$6,DAY(EOMONTH($B440,0))))&lt;$C440)+(DATE(YEAR($B440),MONTH($B440)+1,MIN(BJ$6,DAY(EOMONTH($B440,1))))&gt;=$B440)*(DATE(YEAR($B440),MONTH($B440)+1,MIN(BJ$6,DAY(EOMONTH($B440,1))))&lt;$C440)))</f>
        <v>0</v>
      </c>
      <c r="BK440" s="48" t="n">
        <f aca="false">IF(OR(N(BK$5)=0,BK$6=""),0,BK$5*((DATE(YEAR($B440),MONTH($B440),MIN(BK$6,DAY(EOMONTH($B440,0))))&gt;=$B440)*(DATE(YEAR($B440),MONTH($B440),MIN(BK$6,DAY(EOMONTH($B440,0))))&lt;$C440)+(DATE(YEAR($B440),MONTH($B440)+1,MIN(BK$6,DAY(EOMONTH($B440,1))))&gt;=$B440)*(DATE(YEAR($B440),MONTH($B440)+1,MIN(BK$6,DAY(EOMONTH($B440,1))))&lt;$C440)))</f>
        <v>0</v>
      </c>
      <c r="BL440" s="48" t="n">
        <f aca="false">IF(OR(N(BL$5)=0,BL$6=""),0,BL$5*((DATE(YEAR($B440),MONTH($B440),MIN(BL$6,DAY(EOMONTH($B440,0))))&gt;=$B440)*(DATE(YEAR($B440),MONTH($B440),MIN(BL$6,DAY(EOMONTH($B440,0))))&lt;$C440)+(DATE(YEAR($B440),MONTH($B440)+1,MIN(BL$6,DAY(EOMONTH($B440,1))))&gt;=$B440)*(DATE(YEAR($B440),MONTH($B440)+1,MIN(BL$6,DAY(EOMONTH($B440,1))))&lt;$C440)))</f>
        <v>0</v>
      </c>
      <c r="BM440" s="48" t="n">
        <f aca="false">IF(OR(N(BM$5)=0,BM$6=""),0,BM$5*((DATE(YEAR($B440),MONTH($B440),MIN(BM$6,DAY(EOMONTH($B440,0))))&gt;=$B440)*(DATE(YEAR($B440),MONTH($B440),MIN(BM$6,DAY(EOMONTH($B440,0))))&lt;$C440)+(DATE(YEAR($B440),MONTH($B440)+1,MIN(BM$6,DAY(EOMONTH($B440,1))))&gt;=$B440)*(DATE(YEAR($B440),MONTH($B440)+1,MIN(BM$6,DAY(EOMONTH($B440,1))))&lt;$C440)))</f>
        <v>0</v>
      </c>
      <c r="BN440" s="48" t="n">
        <f aca="false">IF(OR(N(BN$5)=0,BN$6=""),0,BN$5*((DATE(YEAR($B440),MONTH($B440),MIN(BN$6,DAY(EOMONTH($B440,0))))&gt;=$B440)*(DATE(YEAR($B440),MONTH($B440),MIN(BN$6,DAY(EOMONTH($B440,0))))&lt;$C440)+(DATE(YEAR($B440),MONTH($B440)+1,MIN(BN$6,DAY(EOMONTH($B440,1))))&gt;=$B440)*(DATE(YEAR($B440),MONTH($B440)+1,MIN(BN$6,DAY(EOMONTH($B440,1))))&lt;$C440)))</f>
        <v>0</v>
      </c>
      <c r="BO440" s="48" t="n">
        <f aca="false">IF(OR(N(BO$5)=0,BO$6=""),0,BO$5*((DATE(YEAR($B440),MONTH($B440),MIN(BO$6,DAY(EOMONTH($B440,0))))&gt;=$B440)*(DATE(YEAR($B440),MONTH($B440),MIN(BO$6,DAY(EOMONTH($B440,0))))&lt;$C440)+(DATE(YEAR($B440),MONTH($B440)+1,MIN(BO$6,DAY(EOMONTH($B440,1))))&gt;=$B440)*(DATE(YEAR($B440),MONTH($B440)+1,MIN(BO$6,DAY(EOMONTH($B440,1))))&lt;$C440)))</f>
        <v>0</v>
      </c>
      <c r="BP440" s="48" t="n">
        <f aca="false">IF(OR(N(BP$5)=0,BP$6=""),0,BP$5*((DATE(YEAR($B440),MONTH($B440),MIN(BP$6,DAY(EOMONTH($B440,0))))&gt;=$B440)*(DATE(YEAR($B440),MONTH($B440),MIN(BP$6,DAY(EOMONTH($B440,0))))&lt;$C440)+(DATE(YEAR($B440),MONTH($B440)+1,MIN(BP$6,DAY(EOMONTH($B440,1))))&gt;=$B440)*(DATE(YEAR($B440),MONTH($B440)+1,MIN(BP$6,DAY(EOMONTH($B440,1))))&lt;$C440)))</f>
        <v>0</v>
      </c>
      <c r="BQ440" s="48" t="n">
        <f aca="false">IF(OR(N(BQ$5)=0,BQ$6=""),0,BQ$5*((DATE(YEAR($B440),MONTH($B440),MIN(BQ$6,DAY(EOMONTH($B440,0))))&gt;=$B440)*(DATE(YEAR($B440),MONTH($B440),MIN(BQ$6,DAY(EOMONTH($B440,0))))&lt;$C440)+(DATE(YEAR($B440),MONTH($B440)+1,MIN(BQ$6,DAY(EOMONTH($B440,1))))&gt;=$B440)*(DATE(YEAR($B440),MONTH($B440)+1,MIN(BQ$6,DAY(EOMONTH($B440,1))))&lt;$C440)))</f>
        <v>0</v>
      </c>
      <c r="BR440" s="48" t="n">
        <f aca="false">IF(OR(N(BR$5)=0,BR$6=""),0,BR$5*((DATE(YEAR($B440),MONTH($B440),MIN(BR$6,DAY(EOMONTH($B440,0))))&gt;=$B440)*(DATE(YEAR($B440),MONTH($B440),MIN(BR$6,DAY(EOMONTH($B440,0))))&lt;$C440)+(DATE(YEAR($B440),MONTH($B440)+1,MIN(BR$6,DAY(EOMONTH($B440,1))))&gt;=$B440)*(DATE(YEAR($B440),MONTH($B440)+1,MIN(BR$6,DAY(EOMONTH($B440,1))))&lt;$C440)))</f>
        <v>0</v>
      </c>
      <c r="BS440" s="48" t="n">
        <f aca="false">IF(OR(N(BS$5)=0,BS$6=""),0,BS$5*((DATE(YEAR($B440),MONTH($B440),MIN(BS$6,DAY(EOMONTH($B440,0))))&gt;=$B440)*(DATE(YEAR($B440),MONTH($B440),MIN(BS$6,DAY(EOMONTH($B440,0))))&lt;$C440)+(DATE(YEAR($B440),MONTH($B440)+1,MIN(BS$6,DAY(EOMONTH($B440,1))))&gt;=$B440)*(DATE(YEAR($B440),MONTH($B440)+1,MIN(BS$6,DAY(EOMONTH($B440,1))))&lt;$C440)))</f>
        <v>0</v>
      </c>
      <c r="BT440" s="48" t="n">
        <f aca="false">IF(OR(N(BT$5)=0,BT$6=""),0,BT$5*((DATE(YEAR($B440),MONTH($B440),MIN(BT$6,DAY(EOMONTH($B440,0))))&gt;=$B440)*(DATE(YEAR($B440),MONTH($B440),MIN(BT$6,DAY(EOMONTH($B440,0))))&lt;$C440)+(DATE(YEAR($B440),MONTH($B440)+1,MIN(BT$6,DAY(EOMONTH($B440,1))))&gt;=$B440)*(DATE(YEAR($B440),MONTH($B440)+1,MIN(BT$6,DAY(EOMONTH($B440,1))))&lt;$C440)))</f>
        <v>0</v>
      </c>
      <c r="BU440" s="48" t="n">
        <f aca="false">IF(OR(N(BU$5)=0,BU$6=""),0,BU$5*((DATE(YEAR($B440),MONTH($B440),MIN(BU$6,DAY(EOMONTH($B440,0))))&gt;=$B440)*(DATE(YEAR($B440),MONTH($B440),MIN(BU$6,DAY(EOMONTH($B440,0))))&lt;$C440)+(DATE(YEAR($B440),MONTH($B440)+1,MIN(BU$6,DAY(EOMONTH($B440,1))))&gt;=$B440)*(DATE(YEAR($B440),MONTH($B440)+1,MIN(BU$6,DAY(EOMONTH($B440,1))))&lt;$C440)))</f>
        <v>0</v>
      </c>
      <c r="BV440" s="48" t="n">
        <f aca="false">IF(OR(N(BV$5)=0,BV$6=""),0,BV$5*((DATE(YEAR($B440),MONTH($B440),MIN(BV$6,DAY(EOMONTH($B440,0))))&gt;=$B440)*(DATE(YEAR($B440),MONTH($B440),MIN(BV$6,DAY(EOMONTH($B440,0))))&lt;$C440)+(DATE(YEAR($B440),MONTH($B440)+1,MIN(BV$6,DAY(EOMONTH($B440,1))))&gt;=$B440)*(DATE(YEAR($B440),MONTH($B440)+1,MIN(BV$6,DAY(EOMONTH($B440,1))))&lt;$C440)))</f>
        <v>0</v>
      </c>
      <c r="BW440" s="48" t="n">
        <f aca="false">IF(OR(N(BW$5)=0,BW$6=""),0,BW$5*((DATE(YEAR($B440),MONTH($B440),MIN(BW$6,DAY(EOMONTH($B440,0))))&gt;=$B440)*(DATE(YEAR($B440),MONTH($B440),MIN(BW$6,DAY(EOMONTH($B440,0))))&lt;$C440)+(DATE(YEAR($B440),MONTH($B440)+1,MIN(BW$6,DAY(EOMONTH($B440,1))))&gt;=$B440)*(DATE(YEAR($B440),MONTH($B440)+1,MIN(BW$6,DAY(EOMONTH($B440,1))))&lt;$C440)))</f>
        <v>0</v>
      </c>
      <c r="BX440" s="48" t="n">
        <f aca="false">MIN(Z440,(FT439*(1+FT$5/Setup!$C$36)+IF($V440=1,N($F440),0)))</f>
        <v>0</v>
      </c>
      <c r="BY440" s="48" t="n">
        <f aca="false">MIN(AA440,(FU439*(1+FU$5/Setup!$C$36)+IF($V440=2,N($F440),0)))</f>
        <v>0</v>
      </c>
      <c r="BZ440" s="48" t="n">
        <f aca="false">MIN(AB440,(FV439*(1+FV$5/Setup!$C$36)+IF($V440=3,N($F440),0)))</f>
        <v>0</v>
      </c>
      <c r="CA440" s="48" t="n">
        <f aca="false">MIN(AC440,(FW439*(1+FW$5/Setup!$C$36)+IF($V440=4,N($F440),0)))</f>
        <v>0</v>
      </c>
      <c r="CB440" s="48" t="n">
        <f aca="false">MIN(AD440,(FX439*(1+FX$5/Setup!$C$36)+IF($V440=5,N($F440),0)))</f>
        <v>0</v>
      </c>
      <c r="CC440" s="48" t="n">
        <f aca="false">MIN(AE440,(FY439*(1+FY$5/Setup!$C$36)+IF($V440=6,N($F440),0)))</f>
        <v>0</v>
      </c>
      <c r="CD440" s="48" t="n">
        <f aca="false">MIN(AF440,(FZ439*(1+FZ$5/Setup!$C$36)+IF($V440=7,N($F440),0)))</f>
        <v>0</v>
      </c>
      <c r="CE440" s="48" t="n">
        <f aca="false">MIN(AG440,(GA439*(1+GA$5/Setup!$C$36)+IF($V440=8,N($F440),0)))</f>
        <v>0</v>
      </c>
      <c r="CF440" s="48" t="n">
        <f aca="false">MIN(AH440,(GB439*(1+GB$5/Setup!$C$36)+IF($V440=9,N($F440),0)))</f>
        <v>0</v>
      </c>
      <c r="CG440" s="48" t="n">
        <f aca="false">MIN(AI440,(GC439*(1+GC$5/Setup!$C$36)+IF($V440=10,N($F440),0)))</f>
        <v>0</v>
      </c>
      <c r="CH440" s="48" t="n">
        <f aca="false">MIN(AJ440,(GD439*(1+GD$5/Setup!$C$36)+IF($V440=11,N($F440),0)))</f>
        <v>0</v>
      </c>
      <c r="CI440" s="48" t="n">
        <f aca="false">MIN(AK440,(GE439*(1+GE$5/Setup!$C$36)+IF($V440=12,N($F440),0)))</f>
        <v>0</v>
      </c>
      <c r="CJ440" s="48" t="n">
        <f aca="false">MIN(AL440,(GF439*(1+GF$5/Setup!$C$36)+IF($V440=13,N($F440),0)))</f>
        <v>0</v>
      </c>
      <c r="CK440" s="48" t="n">
        <f aca="false">MIN(AM440,(GG439*(1+GG$5/Setup!$C$36)+IF($V440=14,N($F440),0)))</f>
        <v>0</v>
      </c>
      <c r="CL440" s="48" t="n">
        <f aca="false">MIN(AN440,(GH439*(1+GH$5/Setup!$C$36)+IF($V440=15,N($F440),0)))</f>
        <v>0</v>
      </c>
      <c r="CM440" s="48" t="n">
        <f aca="false">MIN(AO440,(GI439*(1+GI$5/Setup!$C$36)+IF($V440=16,N($F440),0)))</f>
        <v>0</v>
      </c>
      <c r="CN440" s="48" t="n">
        <f aca="false">MIN(AP440,(GJ439*(1+GJ$5/Setup!$C$36)+IF($V440=17,N($F440),0)))</f>
        <v>0</v>
      </c>
      <c r="CO440" s="48" t="n">
        <f aca="false">MIN(AQ440,(GK439*(1+GK$5/Setup!$C$36)+IF($V440=18,N($F440),0)))</f>
        <v>0</v>
      </c>
      <c r="CP440" s="48" t="n">
        <f aca="false">MIN(AR440,(GL439*(1+GL$5/Setup!$C$36)+IF($V440=19,N($F440),0)))</f>
        <v>0</v>
      </c>
      <c r="CQ440" s="48" t="n">
        <f aca="false">MIN(AS440,(GM439*(1+GM$5/Setup!$C$36)+IF($V440=20,N($F440),0)))</f>
        <v>0</v>
      </c>
      <c r="CR440" s="48" t="n">
        <f aca="false">MIN(AT440,(GN439*(1+GN$5/Setup!$C$36)+IF($V440=21,N($F440),0)))</f>
        <v>0</v>
      </c>
      <c r="CS440" s="48" t="n">
        <f aca="false">MIN(AU440,(GO439*(1+GO$5/Setup!$C$36)+IF($V440=22,N($F440),0)))</f>
        <v>0</v>
      </c>
      <c r="CT440" s="48" t="n">
        <f aca="false">MIN(AV440,(GP439*(1+GP$5/Setup!$C$36)+IF($V440=23,N($F440),0)))</f>
        <v>0</v>
      </c>
      <c r="CU440" s="48" t="n">
        <f aca="false">MIN(AW440,(GQ439*(1+GQ$5/Setup!$C$36)+IF($V440=24,N($F440),0)))</f>
        <v>0</v>
      </c>
      <c r="CV440" s="48" t="n">
        <f aca="false">MIN(AX440,(GR439*(1+GR$5/Setup!$C$36)+IF($V440=25,N($F440),0)))</f>
        <v>0</v>
      </c>
      <c r="CW440" s="48" t="n">
        <f aca="false">MIN(AY440,(GS439*(1+GS$5/Setup!$C$36)+IF($V440=26,N($F440),0)))</f>
        <v>0</v>
      </c>
      <c r="CX440" s="48" t="n">
        <f aca="false">MIN(AZ440,(GT439*(1+GT$5/Setup!$C$36)+IF($V440=27,N($F440),0)))</f>
        <v>0</v>
      </c>
      <c r="CY440" s="48" t="n">
        <f aca="false">MIN(BA440,(GU439*(1+GU$5/Setup!$C$36)+IF($V440=28,N($F440),0)))</f>
        <v>0</v>
      </c>
      <c r="CZ440" s="48" t="n">
        <f aca="false">MIN(BB440,(GV439*(1+GV$5/Setup!$C$36)+IF($V440=29,N($F440),0)))</f>
        <v>0</v>
      </c>
      <c r="DA440" s="48" t="n">
        <f aca="false">MIN(BC440,(GW439*(1+GW$5/Setup!$C$36)+IF($V440=30,N($F440),0)))</f>
        <v>0</v>
      </c>
      <c r="DB440" s="48" t="n">
        <f aca="false">MIN(BD440,(GX439*(1+GX$5/Setup!$C$36)+IF($V440=31,N($F440),0)))</f>
        <v>0</v>
      </c>
      <c r="DC440" s="48" t="n">
        <f aca="false">MIN(BE440,(GY439*(1+GY$5/Setup!$C$36)+IF($V440=32,N($F440),0)))</f>
        <v>0</v>
      </c>
      <c r="DD440" s="48" t="n">
        <f aca="false">MIN(BF440,(GZ439*(1+GZ$5/Setup!$C$36)+IF($V440=33,N($F440),0)))</f>
        <v>0</v>
      </c>
      <c r="DE440" s="48" t="n">
        <f aca="false">MIN(BG440,(HA439*(1+HA$5/Setup!$C$36)+IF($V440=34,N($F440),0)))</f>
        <v>0</v>
      </c>
      <c r="DF440" s="48" t="n">
        <f aca="false">MIN(BH440,(HB439*(1+HB$5/Setup!$C$36)+IF($V440=35,N($F440),0)))</f>
        <v>0</v>
      </c>
      <c r="DG440" s="48" t="n">
        <f aca="false">MIN(BI440,(HC439*(1+HC$5/Setup!$C$36)+IF($V440=36,N($F440),0)))</f>
        <v>0</v>
      </c>
      <c r="DH440" s="48" t="n">
        <f aca="false">MIN(BJ440,(HD439*(1+HD$5/Setup!$C$36)+IF($V440=37,N($F440),0)))</f>
        <v>0</v>
      </c>
      <c r="DI440" s="48" t="n">
        <f aca="false">MIN(BK440,(HE439*(1+HE$5/Setup!$C$36)+IF($V440=38,N($F440),0)))</f>
        <v>0</v>
      </c>
      <c r="DJ440" s="48" t="n">
        <f aca="false">MIN(BL440,(HF439*(1+HF$5/Setup!$C$36)+IF($V440=39,N($F440),0)))</f>
        <v>0</v>
      </c>
      <c r="DK440" s="48" t="n">
        <f aca="false">MIN(BM440,(HG439*(1+HG$5/Setup!$C$36)+IF($V440=40,N($F440),0)))</f>
        <v>0</v>
      </c>
      <c r="DL440" s="48" t="n">
        <f aca="false">MIN(BN440,(HH439*(1+HH$5/Setup!$C$36)+IF($V440=41,N($F440),0)))</f>
        <v>0</v>
      </c>
      <c r="DM440" s="48" t="n">
        <f aca="false">MIN(BO440,(HI439*(1+HI$5/Setup!$C$36)+IF($V440=42,N($F440),0)))</f>
        <v>0</v>
      </c>
      <c r="DN440" s="48" t="n">
        <f aca="false">MIN(BP440,(HJ439*(1+HJ$5/Setup!$C$36)+IF($V440=43,N($F440),0)))</f>
        <v>0</v>
      </c>
      <c r="DO440" s="48" t="n">
        <f aca="false">MIN(BQ440,(HK439*(1+HK$5/Setup!$C$36)+IF($V440=44,N($F440),0)))</f>
        <v>0</v>
      </c>
      <c r="DP440" s="48" t="n">
        <f aca="false">MIN(BR440,(HL439*(1+HL$5/Setup!$C$36)+IF($V440=45,N($F440),0)))</f>
        <v>0</v>
      </c>
      <c r="DQ440" s="48" t="n">
        <f aca="false">MIN(BS440,(HM439*(1+HM$5/Setup!$C$36)+IF($V440=46,N($F440),0)))</f>
        <v>0</v>
      </c>
      <c r="DR440" s="48" t="n">
        <f aca="false">MIN(BT440,(HN439*(1+HN$5/Setup!$C$36)+IF($V440=47,N($F440),0)))</f>
        <v>0</v>
      </c>
      <c r="DS440" s="48" t="n">
        <f aca="false">MIN(BU440,(HO439*(1+HO$5/Setup!$C$36)+IF($V440=48,N($F440),0)))</f>
        <v>0</v>
      </c>
      <c r="DT440" s="48" t="n">
        <f aca="false">MIN(BV440,(HP439*(1+HP$5/Setup!$C$36)+IF($V440=49,N($F440),0)))</f>
        <v>0</v>
      </c>
      <c r="DU440" s="48" t="n">
        <f aca="false">MIN(BW440,(HQ439*(1+HQ$5/Setup!$C$36)+IF($V440=50,N($F440),0)))</f>
        <v>0</v>
      </c>
      <c r="DV440" s="48" t="n">
        <f aca="false">MIN(MAX((FT439*(1+FT$5/Setup!$C$36)+IF($V440=1,N($F440),0))-BX440,0),MAX($P440-0,0))</f>
        <v>0</v>
      </c>
      <c r="DW440" s="48" t="n">
        <f aca="false">MIN(MAX((FU439*(1+FU$5/Setup!$C$36)+IF($V440=2,N($F440),0))-BY440,0),MAX($P440-SUM(DV440:DV440),0))</f>
        <v>0</v>
      </c>
      <c r="DX440" s="48" t="n">
        <f aca="false">MIN(MAX((FV439*(1+FV$5/Setup!$C$36)+IF($V440=3,N($F440),0))-BZ440,0),MAX($P440-SUM(DV440:DW440),0))</f>
        <v>0</v>
      </c>
      <c r="DY440" s="48" t="n">
        <f aca="false">MIN(MAX((FW439*(1+FW$5/Setup!$C$36)+IF($V440=4,N($F440),0))-CA440,0),MAX($P440-SUM(DV440:DX440),0))</f>
        <v>0</v>
      </c>
      <c r="DZ440" s="48" t="n">
        <f aca="false">MIN(MAX((FX439*(1+FX$5/Setup!$C$36)+IF($V440=5,N($F440),0))-CB440,0),MAX($P440-SUM(DV440:DY440),0))</f>
        <v>0</v>
      </c>
      <c r="EA440" s="48" t="n">
        <f aca="false">MIN(MAX((FY439*(1+FY$5/Setup!$C$36)+IF($V440=6,N($F440),0))-CC440,0),MAX($P440-SUM(DV440:DZ440),0))</f>
        <v>0</v>
      </c>
      <c r="EB440" s="48" t="n">
        <f aca="false">MIN(MAX((FZ439*(1+FZ$5/Setup!$C$36)+IF($V440=7,N($F440),0))-CD440,0),MAX($P440-SUM(DV440:EA440),0))</f>
        <v>0</v>
      </c>
      <c r="EC440" s="48" t="n">
        <f aca="false">MIN(MAX((GA439*(1+GA$5/Setup!$C$36)+IF($V440=8,N($F440),0))-CE440,0),MAX($P440-SUM(DV440:EB440),0))</f>
        <v>0</v>
      </c>
      <c r="ED440" s="48" t="n">
        <f aca="false">MIN(MAX((GB439*(1+GB$5/Setup!$C$36)+IF($V440=9,N($F440),0))-CF440,0),MAX($P440-SUM(DV440:EC440),0))</f>
        <v>0</v>
      </c>
      <c r="EE440" s="48" t="n">
        <f aca="false">MIN(MAX((GC439*(1+GC$5/Setup!$C$36)+IF($V440=10,N($F440),0))-CG440,0),MAX($P440-SUM(DV440:ED440),0))</f>
        <v>0</v>
      </c>
      <c r="EF440" s="48" t="n">
        <f aca="false">MIN(MAX((GD439*(1+GD$5/Setup!$C$36)+IF($V440=11,N($F440),0))-CH440,0),MAX($P440-SUM(DV440:EE440),0))</f>
        <v>0</v>
      </c>
      <c r="EG440" s="48" t="n">
        <f aca="false">MIN(MAX((GE439*(1+GE$5/Setup!$C$36)+IF($V440=12,N($F440),0))-CI440,0),MAX($P440-SUM(DV440:EF440),0))</f>
        <v>0</v>
      </c>
      <c r="EH440" s="48" t="n">
        <f aca="false">MIN(MAX((GF439*(1+GF$5/Setup!$C$36)+IF($V440=13,N($F440),0))-CJ440,0),MAX($P440-SUM(DV440:EG440),0))</f>
        <v>0</v>
      </c>
      <c r="EI440" s="48" t="n">
        <f aca="false">MIN(MAX((GG439*(1+GG$5/Setup!$C$36)+IF($V440=14,N($F440),0))-CK440,0),MAX($P440-SUM(DV440:EH440),0))</f>
        <v>0</v>
      </c>
      <c r="EJ440" s="48" t="n">
        <f aca="false">MIN(MAX((GH439*(1+GH$5/Setup!$C$36)+IF($V440=15,N($F440),0))-CL440,0),MAX($P440-SUM(DV440:EI440),0))</f>
        <v>0</v>
      </c>
      <c r="EK440" s="48" t="n">
        <f aca="false">MIN(MAX((GI439*(1+GI$5/Setup!$C$36)+IF($V440=16,N($F440),0))-CM440,0),MAX($P440-SUM(DV440:EJ440),0))</f>
        <v>0</v>
      </c>
      <c r="EL440" s="48" t="n">
        <f aca="false">MIN(MAX((GJ439*(1+GJ$5/Setup!$C$36)+IF($V440=17,N($F440),0))-CN440,0),MAX($P440-SUM(DV440:EK440),0))</f>
        <v>0</v>
      </c>
      <c r="EM440" s="48" t="n">
        <f aca="false">MIN(MAX((GK439*(1+GK$5/Setup!$C$36)+IF($V440=18,N($F440),0))-CO440,0),MAX($P440-SUM(DV440:EL440),0))</f>
        <v>0</v>
      </c>
      <c r="EN440" s="48" t="n">
        <f aca="false">MIN(MAX((GL439*(1+GL$5/Setup!$C$36)+IF($V440=19,N($F440),0))-CP440,0),MAX($P440-SUM(DV440:EM440),0))</f>
        <v>0</v>
      </c>
      <c r="EO440" s="48" t="n">
        <f aca="false">MIN(MAX((GM439*(1+GM$5/Setup!$C$36)+IF($V440=20,N($F440),0))-CQ440,0),MAX($P440-SUM(DV440:EN440),0))</f>
        <v>0</v>
      </c>
      <c r="EP440" s="48" t="n">
        <f aca="false">MIN(MAX((GN439*(1+GN$5/Setup!$C$36)+IF($V440=21,N($F440),0))-CR440,0),MAX($P440-SUM(DV440:EO440),0))</f>
        <v>0</v>
      </c>
      <c r="EQ440" s="48" t="n">
        <f aca="false">MIN(MAX((GO439*(1+GO$5/Setup!$C$36)+IF($V440=22,N($F440),0))-CS440,0),MAX($P440-SUM(DV440:EP440),0))</f>
        <v>0</v>
      </c>
      <c r="ER440" s="48" t="n">
        <f aca="false">MIN(MAX((GP439*(1+GP$5/Setup!$C$36)+IF($V440=23,N($F440),0))-CT440,0),MAX($P440-SUM(DV440:EQ440),0))</f>
        <v>0</v>
      </c>
      <c r="ES440" s="48" t="n">
        <f aca="false">MIN(MAX((GQ439*(1+GQ$5/Setup!$C$36)+IF($V440=24,N($F440),0))-CU440,0),MAX($P440-SUM(DV440:ER440),0))</f>
        <v>0</v>
      </c>
      <c r="ET440" s="48" t="n">
        <f aca="false">MIN(MAX((GR439*(1+GR$5/Setup!$C$36)+IF($V440=25,N($F440),0))-CV440,0),MAX($P440-SUM(DV440:ES440),0))</f>
        <v>0</v>
      </c>
      <c r="EU440" s="48" t="n">
        <f aca="false">MIN(MAX((GS439*(1+GS$5/Setup!$C$36)+IF($V440=26,N($F440),0))-CW440,0),MAX($P440-SUM(DV440:ET440),0))</f>
        <v>0</v>
      </c>
      <c r="EV440" s="48" t="n">
        <f aca="false">MIN(MAX((GT439*(1+GT$5/Setup!$C$36)+IF($V440=27,N($F440),0))-CX440,0),MAX($P440-SUM(DV440:EU440),0))</f>
        <v>0</v>
      </c>
      <c r="EW440" s="48" t="n">
        <f aca="false">MIN(MAX((GU439*(1+GU$5/Setup!$C$36)+IF($V440=28,N($F440),0))-CY440,0),MAX($P440-SUM(DV440:EV440),0))</f>
        <v>0</v>
      </c>
      <c r="EX440" s="48" t="n">
        <f aca="false">MIN(MAX((GV439*(1+GV$5/Setup!$C$36)+IF($V440=29,N($F440),0))-CZ440,0),MAX($P440-SUM(DV440:EW440),0))</f>
        <v>0</v>
      </c>
      <c r="EY440" s="48" t="n">
        <f aca="false">MIN(MAX((GW439*(1+GW$5/Setup!$C$36)+IF($V440=30,N($F440),0))-DA440,0),MAX($P440-SUM(DV440:EX440),0))</f>
        <v>0</v>
      </c>
      <c r="EZ440" s="48" t="n">
        <f aca="false">MIN(MAX((GX439*(1+GX$5/Setup!$C$36)+IF($V440=31,N($F440),0))-DB440,0),MAX($P440-SUM(DV440:EY440),0))</f>
        <v>0</v>
      </c>
      <c r="FA440" s="48" t="n">
        <f aca="false">MIN(MAX((GY439*(1+GY$5/Setup!$C$36)+IF($V440=32,N($F440),0))-DC440,0),MAX($P440-SUM(DV440:EZ440),0))</f>
        <v>0</v>
      </c>
      <c r="FB440" s="48" t="n">
        <f aca="false">MIN(MAX((GZ439*(1+GZ$5/Setup!$C$36)+IF($V440=33,N($F440),0))-DD440,0),MAX($P440-SUM(DV440:FA440),0))</f>
        <v>0</v>
      </c>
      <c r="FC440" s="48" t="n">
        <f aca="false">MIN(MAX((HA439*(1+HA$5/Setup!$C$36)+IF($V440=34,N($F440),0))-DE440,0),MAX($P440-SUM(DV440:FB440),0))</f>
        <v>0</v>
      </c>
      <c r="FD440" s="48" t="n">
        <f aca="false">MIN(MAX((HB439*(1+HB$5/Setup!$C$36)+IF($V440=35,N($F440),0))-DF440,0),MAX($P440-SUM(DV440:FC440),0))</f>
        <v>0</v>
      </c>
      <c r="FE440" s="48" t="n">
        <f aca="false">MIN(MAX((HC439*(1+HC$5/Setup!$C$36)+IF($V440=36,N($F440),0))-DG440,0),MAX($P440-SUM(DV440:FD440),0))</f>
        <v>0</v>
      </c>
      <c r="FF440" s="48" t="n">
        <f aca="false">MIN(MAX((HD439*(1+HD$5/Setup!$C$36)+IF($V440=37,N($F440),0))-DH440,0),MAX($P440-SUM(DV440:FE440),0))</f>
        <v>0</v>
      </c>
      <c r="FG440" s="48" t="n">
        <f aca="false">MIN(MAX((HE439*(1+HE$5/Setup!$C$36)+IF($V440=38,N($F440),0))-DI440,0),MAX($P440-SUM(DV440:FF440),0))</f>
        <v>0</v>
      </c>
      <c r="FH440" s="48" t="n">
        <f aca="false">MIN(MAX((HF439*(1+HF$5/Setup!$C$36)+IF($V440=39,N($F440),0))-DJ440,0),MAX($P440-SUM(DV440:FG440),0))</f>
        <v>0</v>
      </c>
      <c r="FI440" s="48" t="n">
        <f aca="false">MIN(MAX((HG439*(1+HG$5/Setup!$C$36)+IF($V440=40,N($F440),0))-DK440,0),MAX($P440-SUM(DV440:FH440),0))</f>
        <v>0</v>
      </c>
      <c r="FJ440" s="48" t="n">
        <f aca="false">MIN(MAX((HH439*(1+HH$5/Setup!$C$36)+IF($V440=41,N($F440),0))-DL440,0),MAX($P440-SUM(DV440:FI440),0))</f>
        <v>0</v>
      </c>
      <c r="FK440" s="48" t="n">
        <f aca="false">MIN(MAX((HI439*(1+HI$5/Setup!$C$36)+IF($V440=42,N($F440),0))-DM440,0),MAX($P440-SUM(DV440:FJ440),0))</f>
        <v>0</v>
      </c>
      <c r="FL440" s="48" t="n">
        <f aca="false">MIN(MAX((HJ439*(1+HJ$5/Setup!$C$36)+IF($V440=43,N($F440),0))-DN440,0),MAX($P440-SUM(DV440:FK440),0))</f>
        <v>0</v>
      </c>
      <c r="FM440" s="48" t="n">
        <f aca="false">MIN(MAX((HK439*(1+HK$5/Setup!$C$36)+IF($V440=44,N($F440),0))-DO440,0),MAX($P440-SUM(DV440:FL440),0))</f>
        <v>0</v>
      </c>
      <c r="FN440" s="48" t="n">
        <f aca="false">MIN(MAX((HL439*(1+HL$5/Setup!$C$36)+IF($V440=45,N($F440),0))-DP440,0),MAX($P440-SUM(DV440:FM440),0))</f>
        <v>0</v>
      </c>
      <c r="FO440" s="48" t="n">
        <f aca="false">MIN(MAX((HM439*(1+HM$5/Setup!$C$36)+IF($V440=46,N($F440),0))-DQ440,0),MAX($P440-SUM(DV440:FN440),0))</f>
        <v>0</v>
      </c>
      <c r="FP440" s="48" t="n">
        <f aca="false">MIN(MAX((HN439*(1+HN$5/Setup!$C$36)+IF($V440=47,N($F440),0))-DR440,0),MAX($P440-SUM(DV440:FO440),0))</f>
        <v>0</v>
      </c>
      <c r="FQ440" s="48" t="n">
        <f aca="false">MIN(MAX((HO439*(1+HO$5/Setup!$C$36)+IF($V440=48,N($F440),0))-DS440,0),MAX($P440-SUM(DV440:FP440),0))</f>
        <v>0</v>
      </c>
      <c r="FR440" s="48" t="n">
        <f aca="false">MIN(MAX((HP439*(1+HP$5/Setup!$C$36)+IF($V440=49,N($F440),0))-DT440,0),MAX($P440-SUM(DV440:FQ440),0))</f>
        <v>0</v>
      </c>
      <c r="FS440" s="48" t="n">
        <f aca="false">MIN(MAX((HQ439*(1+HQ$5/Setup!$C$36)+IF($V440=50,N($F440),0))-DU440,0),MAX($P440-SUM(DV440:FR440),0))</f>
        <v>0</v>
      </c>
      <c r="FT440" s="48" t="n">
        <f aca="false">IF((FT439*(1+FT$5/Setup!$C$36)+IF($V440=1,N($F440),0))-BX440-DV440&lt;0.005,0,(FT439*(1+FT$5/Setup!$C$36)+IF($V440=1,N($F440),0))-BX440-DV440)</f>
        <v>0</v>
      </c>
      <c r="FU440" s="48" t="n">
        <f aca="false">IF((FU439*(1+FU$5/Setup!$C$36)+IF($V440=2,N($F440),0))-BY440-DW440&lt;0.005,0,(FU439*(1+FU$5/Setup!$C$36)+IF($V440=2,N($F440),0))-BY440-DW440)</f>
        <v>0</v>
      </c>
      <c r="FV440" s="48" t="n">
        <f aca="false">IF((FV439*(1+FV$5/Setup!$C$36)+IF($V440=3,N($F440),0))-BZ440-DX440&lt;0.005,0,(FV439*(1+FV$5/Setup!$C$36)+IF($V440=3,N($F440),0))-BZ440-DX440)</f>
        <v>0</v>
      </c>
      <c r="FW440" s="48" t="n">
        <f aca="false">IF((FW439*(1+FW$5/Setup!$C$36)+IF($V440=4,N($F440),0))-CA440-DY440&lt;0.005,0,(FW439*(1+FW$5/Setup!$C$36)+IF($V440=4,N($F440),0))-CA440-DY440)</f>
        <v>0</v>
      </c>
      <c r="FX440" s="48" t="n">
        <f aca="false">IF((FX439*(1+FX$5/Setup!$C$36)+IF($V440=5,N($F440),0))-CB440-DZ440&lt;0.005,0,(FX439*(1+FX$5/Setup!$C$36)+IF($V440=5,N($F440),0))-CB440-DZ440)</f>
        <v>0</v>
      </c>
      <c r="FY440" s="48" t="n">
        <f aca="false">IF((FY439*(1+FY$5/Setup!$C$36)+IF($V440=6,N($F440),0))-CC440-EA440&lt;0.005,0,(FY439*(1+FY$5/Setup!$C$36)+IF($V440=6,N($F440),0))-CC440-EA440)</f>
        <v>0</v>
      </c>
      <c r="FZ440" s="48" t="n">
        <f aca="false">IF((FZ439*(1+FZ$5/Setup!$C$36)+IF($V440=7,N($F440),0))-CD440-EB440&lt;0.005,0,(FZ439*(1+FZ$5/Setup!$C$36)+IF($V440=7,N($F440),0))-CD440-EB440)</f>
        <v>0</v>
      </c>
      <c r="GA440" s="48" t="n">
        <f aca="false">IF((GA439*(1+GA$5/Setup!$C$36)+IF($V440=8,N($F440),0))-CE440-EC440&lt;0.005,0,(GA439*(1+GA$5/Setup!$C$36)+IF($V440=8,N($F440),0))-CE440-EC440)</f>
        <v>0</v>
      </c>
      <c r="GB440" s="48" t="n">
        <f aca="false">IF((GB439*(1+GB$5/Setup!$C$36)+IF($V440=9,N($F440),0))-CF440-ED440&lt;0.005,0,(GB439*(1+GB$5/Setup!$C$36)+IF($V440=9,N($F440),0))-CF440-ED440)</f>
        <v>0</v>
      </c>
      <c r="GC440" s="48" t="n">
        <f aca="false">IF((GC439*(1+GC$5/Setup!$C$36)+IF($V440=10,N($F440),0))-CG440-EE440&lt;0.005,0,(GC439*(1+GC$5/Setup!$C$36)+IF($V440=10,N($F440),0))-CG440-EE440)</f>
        <v>0</v>
      </c>
      <c r="GD440" s="48" t="n">
        <f aca="false">IF((GD439*(1+GD$5/Setup!$C$36)+IF($V440=11,N($F440),0))-CH440-EF440&lt;0.005,0,(GD439*(1+GD$5/Setup!$C$36)+IF($V440=11,N($F440),0))-CH440-EF440)</f>
        <v>0</v>
      </c>
      <c r="GE440" s="48" t="n">
        <f aca="false">IF((GE439*(1+GE$5/Setup!$C$36)+IF($V440=12,N($F440),0))-CI440-EG440&lt;0.005,0,(GE439*(1+GE$5/Setup!$C$36)+IF($V440=12,N($F440),0))-CI440-EG440)</f>
        <v>0</v>
      </c>
      <c r="GF440" s="48" t="n">
        <f aca="false">IF((GF439*(1+GF$5/Setup!$C$36)+IF($V440=13,N($F440),0))-CJ440-EH440&lt;0.005,0,(GF439*(1+GF$5/Setup!$C$36)+IF($V440=13,N($F440),0))-CJ440-EH440)</f>
        <v>0</v>
      </c>
      <c r="GG440" s="48" t="n">
        <f aca="false">IF((GG439*(1+GG$5/Setup!$C$36)+IF($V440=14,N($F440),0))-CK440-EI440&lt;0.005,0,(GG439*(1+GG$5/Setup!$C$36)+IF($V440=14,N($F440),0))-CK440-EI440)</f>
        <v>0</v>
      </c>
      <c r="GH440" s="48" t="n">
        <f aca="false">IF((GH439*(1+GH$5/Setup!$C$36)+IF($V440=15,N($F440),0))-CL440-EJ440&lt;0.005,0,(GH439*(1+GH$5/Setup!$C$36)+IF($V440=15,N($F440),0))-CL440-EJ440)</f>
        <v>0</v>
      </c>
      <c r="GI440" s="48" t="n">
        <f aca="false">IF((GI439*(1+GI$5/Setup!$C$36)+IF($V440=16,N($F440),0))-CM440-EK440&lt;0.005,0,(GI439*(1+GI$5/Setup!$C$36)+IF($V440=16,N($F440),0))-CM440-EK440)</f>
        <v>0</v>
      </c>
      <c r="GJ440" s="48" t="n">
        <f aca="false">IF((GJ439*(1+GJ$5/Setup!$C$36)+IF($V440=17,N($F440),0))-CN440-EL440&lt;0.005,0,(GJ439*(1+GJ$5/Setup!$C$36)+IF($V440=17,N($F440),0))-CN440-EL440)</f>
        <v>0</v>
      </c>
      <c r="GK440" s="48" t="n">
        <f aca="false">IF((GK439*(1+GK$5/Setup!$C$36)+IF($V440=18,N($F440),0))-CO440-EM440&lt;0.005,0,(GK439*(1+GK$5/Setup!$C$36)+IF($V440=18,N($F440),0))-CO440-EM440)</f>
        <v>0</v>
      </c>
      <c r="GL440" s="48" t="n">
        <f aca="false">IF((GL439*(1+GL$5/Setup!$C$36)+IF($V440=19,N($F440),0))-CP440-EN440&lt;0.005,0,(GL439*(1+GL$5/Setup!$C$36)+IF($V440=19,N($F440),0))-CP440-EN440)</f>
        <v>0</v>
      </c>
      <c r="GM440" s="48" t="n">
        <f aca="false">IF((GM439*(1+GM$5/Setup!$C$36)+IF($V440=20,N($F440),0))-CQ440-EO440&lt;0.005,0,(GM439*(1+GM$5/Setup!$C$36)+IF($V440=20,N($F440),0))-CQ440-EO440)</f>
        <v>0</v>
      </c>
      <c r="GN440" s="48" t="n">
        <f aca="false">IF((GN439*(1+GN$5/Setup!$C$36)+IF($V440=21,N($F440),0))-CR440-EP440&lt;0.005,0,(GN439*(1+GN$5/Setup!$C$36)+IF($V440=21,N($F440),0))-CR440-EP440)</f>
        <v>0</v>
      </c>
      <c r="GO440" s="48" t="n">
        <f aca="false">IF((GO439*(1+GO$5/Setup!$C$36)+IF($V440=22,N($F440),0))-CS440-EQ440&lt;0.005,0,(GO439*(1+GO$5/Setup!$C$36)+IF($V440=22,N($F440),0))-CS440-EQ440)</f>
        <v>0</v>
      </c>
      <c r="GP440" s="48" t="n">
        <f aca="false">IF((GP439*(1+GP$5/Setup!$C$36)+IF($V440=23,N($F440),0))-CT440-ER440&lt;0.005,0,(GP439*(1+GP$5/Setup!$C$36)+IF($V440=23,N($F440),0))-CT440-ER440)</f>
        <v>0</v>
      </c>
      <c r="GQ440" s="48" t="n">
        <f aca="false">IF((GQ439*(1+GQ$5/Setup!$C$36)+IF($V440=24,N($F440),0))-CU440-ES440&lt;0.005,0,(GQ439*(1+GQ$5/Setup!$C$36)+IF($V440=24,N($F440),0))-CU440-ES440)</f>
        <v>0</v>
      </c>
      <c r="GR440" s="48" t="n">
        <f aca="false">IF((GR439*(1+GR$5/Setup!$C$36)+IF($V440=25,N($F440),0))-CV440-ET440&lt;0.005,0,(GR439*(1+GR$5/Setup!$C$36)+IF($V440=25,N($F440),0))-CV440-ET440)</f>
        <v>0</v>
      </c>
      <c r="GS440" s="48" t="n">
        <f aca="false">IF((GS439*(1+GS$5/Setup!$C$36)+IF($V440=26,N($F440),0))-CW440-EU440&lt;0.005,0,(GS439*(1+GS$5/Setup!$C$36)+IF($V440=26,N($F440),0))-CW440-EU440)</f>
        <v>0</v>
      </c>
      <c r="GT440" s="48" t="n">
        <f aca="false">IF((GT439*(1+GT$5/Setup!$C$36)+IF($V440=27,N($F440),0))-CX440-EV440&lt;0.005,0,(GT439*(1+GT$5/Setup!$C$36)+IF($V440=27,N($F440),0))-CX440-EV440)</f>
        <v>0</v>
      </c>
      <c r="GU440" s="48" t="n">
        <f aca="false">IF((GU439*(1+GU$5/Setup!$C$36)+IF($V440=28,N($F440),0))-CY440-EW440&lt;0.005,0,(GU439*(1+GU$5/Setup!$C$36)+IF($V440=28,N($F440),0))-CY440-EW440)</f>
        <v>0</v>
      </c>
      <c r="GV440" s="48" t="n">
        <f aca="false">IF((GV439*(1+GV$5/Setup!$C$36)+IF($V440=29,N($F440),0))-CZ440-EX440&lt;0.005,0,(GV439*(1+GV$5/Setup!$C$36)+IF($V440=29,N($F440),0))-CZ440-EX440)</f>
        <v>0</v>
      </c>
      <c r="GW440" s="48" t="n">
        <f aca="false">IF((GW439*(1+GW$5/Setup!$C$36)+IF($V440=30,N($F440),0))-DA440-EY440&lt;0.005,0,(GW439*(1+GW$5/Setup!$C$36)+IF($V440=30,N($F440),0))-DA440-EY440)</f>
        <v>0</v>
      </c>
      <c r="GX440" s="48" t="n">
        <f aca="false">IF((GX439*(1+GX$5/Setup!$C$36)+IF($V440=31,N($F440),0))-DB440-EZ440&lt;0.005,0,(GX439*(1+GX$5/Setup!$C$36)+IF($V440=31,N($F440),0))-DB440-EZ440)</f>
        <v>0</v>
      </c>
      <c r="GY440" s="48" t="n">
        <f aca="false">IF((GY439*(1+GY$5/Setup!$C$36)+IF($V440=32,N($F440),0))-DC440-FA440&lt;0.005,0,(GY439*(1+GY$5/Setup!$C$36)+IF($V440=32,N($F440),0))-DC440-FA440)</f>
        <v>0</v>
      </c>
      <c r="GZ440" s="48" t="n">
        <f aca="false">IF((GZ439*(1+GZ$5/Setup!$C$36)+IF($V440=33,N($F440),0))-DD440-FB440&lt;0.005,0,(GZ439*(1+GZ$5/Setup!$C$36)+IF($V440=33,N($F440),0))-DD440-FB440)</f>
        <v>0</v>
      </c>
      <c r="HA440" s="48" t="n">
        <f aca="false">IF((HA439*(1+HA$5/Setup!$C$36)+IF($V440=34,N($F440),0))-DE440-FC440&lt;0.005,0,(HA439*(1+HA$5/Setup!$C$36)+IF($V440=34,N($F440),0))-DE440-FC440)</f>
        <v>0</v>
      </c>
      <c r="HB440" s="48" t="n">
        <f aca="false">IF((HB439*(1+HB$5/Setup!$C$36)+IF($V440=35,N($F440),0))-DF440-FD440&lt;0.005,0,(HB439*(1+HB$5/Setup!$C$36)+IF($V440=35,N($F440),0))-DF440-FD440)</f>
        <v>0</v>
      </c>
      <c r="HC440" s="48" t="n">
        <f aca="false">IF((HC439*(1+HC$5/Setup!$C$36)+IF($V440=36,N($F440),0))-DG440-FE440&lt;0.005,0,(HC439*(1+HC$5/Setup!$C$36)+IF($V440=36,N($F440),0))-DG440-FE440)</f>
        <v>0</v>
      </c>
      <c r="HD440" s="48" t="n">
        <f aca="false">IF((HD439*(1+HD$5/Setup!$C$36)+IF($V440=37,N($F440),0))-DH440-FF440&lt;0.005,0,(HD439*(1+HD$5/Setup!$C$36)+IF($V440=37,N($F440),0))-DH440-FF440)</f>
        <v>0</v>
      </c>
      <c r="HE440" s="48" t="n">
        <f aca="false">IF((HE439*(1+HE$5/Setup!$C$36)+IF($V440=38,N($F440),0))-DI440-FG440&lt;0.005,0,(HE439*(1+HE$5/Setup!$C$36)+IF($V440=38,N($F440),0))-DI440-FG440)</f>
        <v>0</v>
      </c>
      <c r="HF440" s="48" t="n">
        <f aca="false">IF((HF439*(1+HF$5/Setup!$C$36)+IF($V440=39,N($F440),0))-DJ440-FH440&lt;0.005,0,(HF439*(1+HF$5/Setup!$C$36)+IF($V440=39,N($F440),0))-DJ440-FH440)</f>
        <v>0</v>
      </c>
      <c r="HG440" s="48" t="n">
        <f aca="false">IF((HG439*(1+HG$5/Setup!$C$36)+IF($V440=40,N($F440),0))-DK440-FI440&lt;0.005,0,(HG439*(1+HG$5/Setup!$C$36)+IF($V440=40,N($F440),0))-DK440-FI440)</f>
        <v>0</v>
      </c>
      <c r="HH440" s="48" t="n">
        <f aca="false">IF((HH439*(1+HH$5/Setup!$C$36)+IF($V440=41,N($F440),0))-DL440-FJ440&lt;0.005,0,(HH439*(1+HH$5/Setup!$C$36)+IF($V440=41,N($F440),0))-DL440-FJ440)</f>
        <v>0</v>
      </c>
      <c r="HI440" s="48" t="n">
        <f aca="false">IF((HI439*(1+HI$5/Setup!$C$36)+IF($V440=42,N($F440),0))-DM440-FK440&lt;0.005,0,(HI439*(1+HI$5/Setup!$C$36)+IF($V440=42,N($F440),0))-DM440-FK440)</f>
        <v>0</v>
      </c>
      <c r="HJ440" s="48" t="n">
        <f aca="false">IF((HJ439*(1+HJ$5/Setup!$C$36)+IF($V440=43,N($F440),0))-DN440-FL440&lt;0.005,0,(HJ439*(1+HJ$5/Setup!$C$36)+IF($V440=43,N($F440),0))-DN440-FL440)</f>
        <v>0</v>
      </c>
      <c r="HK440" s="48" t="n">
        <f aca="false">IF((HK439*(1+HK$5/Setup!$C$36)+IF($V440=44,N($F440),0))-DO440-FM440&lt;0.005,0,(HK439*(1+HK$5/Setup!$C$36)+IF($V440=44,N($F440),0))-DO440-FM440)</f>
        <v>0</v>
      </c>
      <c r="HL440" s="48" t="n">
        <f aca="false">IF((HL439*(1+HL$5/Setup!$C$36)+IF($V440=45,N($F440),0))-DP440-FN440&lt;0.005,0,(HL439*(1+HL$5/Setup!$C$36)+IF($V440=45,N($F440),0))-DP440-FN440)</f>
        <v>0</v>
      </c>
      <c r="HM440" s="48" t="n">
        <f aca="false">IF((HM439*(1+HM$5/Setup!$C$36)+IF($V440=46,N($F440),0))-DQ440-FO440&lt;0.005,0,(HM439*(1+HM$5/Setup!$C$36)+IF($V440=46,N($F440),0))-DQ440-FO440)</f>
        <v>0</v>
      </c>
      <c r="HN440" s="48" t="n">
        <f aca="false">IF((HN439*(1+HN$5/Setup!$C$36)+IF($V440=47,N($F440),0))-DR440-FP440&lt;0.005,0,(HN439*(1+HN$5/Setup!$C$36)+IF($V440=47,N($F440),0))-DR440-FP440)</f>
        <v>0</v>
      </c>
      <c r="HO440" s="48" t="n">
        <f aca="false">IF((HO439*(1+HO$5/Setup!$C$36)+IF($V440=48,N($F440),0))-DS440-FQ440&lt;0.005,0,(HO439*(1+HO$5/Setup!$C$36)+IF($V440=48,N($F440),0))-DS440-FQ440)</f>
        <v>0</v>
      </c>
      <c r="HP440" s="48" t="n">
        <f aca="false">IF((HP439*(1+HP$5/Setup!$C$36)+IF($V440=49,N($F440),0))-DT440-FR440&lt;0.005,0,(HP439*(1+HP$5/Setup!$C$36)+IF($V440=49,N($F440),0))-DT440-FR440)</f>
        <v>0</v>
      </c>
      <c r="HQ440" s="48" t="n">
        <f aca="false">IF((HQ439*(1+HQ$5/Setup!$C$36)+IF($V440=50,N($F440),0))-DU440-FS440&lt;0.005,0,(HQ439*(1+HQ$5/Setup!$C$36)+IF($V440=50,N($F440),0))-DU440-FS440)</f>
        <v>0</v>
      </c>
    </row>
    <row r="441" customFormat="false" ht="15" hidden="false" customHeight="false" outlineLevel="0" collapsed="false">
      <c r="A441" s="44" t="n">
        <v>433</v>
      </c>
      <c r="B441" s="45" t="n">
        <f aca="false">IF(Setup!$C$7="Every month",EDATE(Setup!$C$8,($A441-1)),IF(Setup!$C$7="Twice a month",DATE(YEAR(Setup!$C$8),MONTH(Setup!$C$8)+INT((($A441-1)+Setup!$C$41)/2),MIN(IF(MOD(($A441-1)+Setup!$C$41,2)=0,Setup!$C$39,Setup!$C$40),DAY(EOMONTH(DATE(YEAR(Setup!$C$8),MONTH(Setup!$C$8)+INT((($A441-1)+Setup!$C$41)/2),1),0)))),Setup!$C$8+($A441-1)*IF(Setup!$C$7="Every week",7,14)))</f>
        <v>52373</v>
      </c>
      <c r="C441" s="45" t="n">
        <f aca="false">IF(Setup!$C$7="Every month",EDATE(Setup!$C$8,$A441),IF(Setup!$C$7="Twice a month",DATE(YEAR(Setup!$C$8),MONTH(Setup!$C$8)+INT(($A441+Setup!$C$41)/2),MIN(IF(MOD($A441+Setup!$C$41,2)=0,Setup!$C$39,Setup!$C$40),DAY(EOMONTH(DATE(YEAR(Setup!$C$8),MONTH(Setup!$C$8)+INT(($A441+Setup!$C$41)/2),1),0)))),Setup!$C$8+$A441*IF(Setup!$C$7="Every week",7,14)))</f>
        <v>52387</v>
      </c>
      <c r="D441" s="46"/>
      <c r="E441" s="47"/>
      <c r="F441" s="47"/>
      <c r="G441" s="47"/>
      <c r="H441" s="47"/>
      <c r="I441" s="48" t="n">
        <f aca="false">N(Setup!$C$11)+N(E441)</f>
        <v>100</v>
      </c>
      <c r="J441" s="48" t="n">
        <f aca="false">MIN(Setup!$C$37,MAX(I441,0))</f>
        <v>9.23076923076923</v>
      </c>
      <c r="K441" s="48" t="n">
        <f aca="false">MIN(MAX(N(Setup!$C$14)-L440,0),MAX(I441-J441,0))</f>
        <v>0</v>
      </c>
      <c r="L441" s="48" t="n">
        <f aca="false">L440+K441-N(G441)</f>
        <v>500</v>
      </c>
      <c r="M441" s="48" t="n">
        <f aca="false">M440+J441-N(H441)</f>
        <v>3996.92307692305</v>
      </c>
      <c r="N441" s="48" t="n">
        <f aca="false">SUM(BX441:DU441)</f>
        <v>0</v>
      </c>
      <c r="O441" s="48" t="n">
        <f aca="false">SUM(Z441:BW441)-N441</f>
        <v>0</v>
      </c>
      <c r="P441" s="48" t="n">
        <f aca="false">MAX(I441-J441-K441,0)+O441</f>
        <v>90.7692307692308</v>
      </c>
      <c r="Q441" s="48" t="n">
        <f aca="false">SUM(DV441:FS441)</f>
        <v>0</v>
      </c>
      <c r="R441" s="49" t="n">
        <f aca="false">N441+J441+K441+Q441</f>
        <v>9.23076923076923</v>
      </c>
      <c r="S441" s="48" t="n">
        <f aca="false">T441-T440-N(F441)+N441+Q441</f>
        <v>0</v>
      </c>
      <c r="T441" s="49" t="n">
        <f aca="false">SUM(FT441:HQ441)</f>
        <v>0</v>
      </c>
      <c r="U441" s="44" t="str">
        <f aca="false">IF(T440&lt;0.005,"",INDEX(Helpers!$C$2:$C$51,IF(_xlfn.MINIFS($DV$6:$FS$6,DV441:FS441,"&gt;0.005")=0,V441,_xlfn.MINIFS($DV$6:$FS$6,DV441:FS441,"&gt;0.005"))))</f>
        <v/>
      </c>
      <c r="V441" s="44" t="n">
        <f aca="false">IF(_xlfn.MINIFS($FT$6:$HQ$6,FT440:HQ440,"&gt;0.005")=0,1,_xlfn.MINIFS($FT$6:$HQ$6,FT440:HQ440,"&gt;0.005"))</f>
        <v>1</v>
      </c>
      <c r="W441" s="44" t="n">
        <f aca="false">IF(AND(D441&lt;&gt;"Paid",T440&gt;0.005),1,0)</f>
        <v>0</v>
      </c>
      <c r="X441" s="48" t="n">
        <f aca="false">SUMPRODUCT(((Helpers!$G$2:$G$51*(1+(Helpers!$D$2:$D$51+0.000000001)/12)^(($B441-Setup!$C$8)/(365.25/12))-Helpers!$E$2:$E$51*((1+(Helpers!$D$2:$D$51+0.000000001)/12)^(($B441-Setup!$C$8)/(365.25/12))-1)/((Helpers!$D$2:$D$51+0.000000001)/12))&gt;0)*(Helpers!$G$2:$G$51*(1+(Helpers!$D$2:$D$51+0.000000001)/12)^(($B441-Setup!$C$8)/(365.25/12))-Helpers!$E$2:$E$51*((1+(Helpers!$D$2:$D$51+0.000000001)/12)^(($B441-Setup!$C$8)/(365.25/12))-1)/((Helpers!$D$2:$D$51+0.000000001)/12)))</f>
        <v>0</v>
      </c>
      <c r="Y441" s="48"/>
      <c r="Z441" s="48" t="n">
        <f aca="false">IF(OR(N(Z$5)=0,Z$6=""),0,Z$5*((DATE(YEAR($B441),MONTH($B441),MIN(Z$6,DAY(EOMONTH($B441,0))))&gt;=$B441)*(DATE(YEAR($B441),MONTH($B441),MIN(Z$6,DAY(EOMONTH($B441,0))))&lt;$C441)+(DATE(YEAR($B441),MONTH($B441)+1,MIN(Z$6,DAY(EOMONTH($B441,1))))&gt;=$B441)*(DATE(YEAR($B441),MONTH($B441)+1,MIN(Z$6,DAY(EOMONTH($B441,1))))&lt;$C441)))</f>
        <v>0</v>
      </c>
      <c r="AA441" s="48" t="n">
        <f aca="false">IF(OR(N(AA$5)=0,AA$6=""),0,AA$5*((DATE(YEAR($B441),MONTH($B441),MIN(AA$6,DAY(EOMONTH($B441,0))))&gt;=$B441)*(DATE(YEAR($B441),MONTH($B441),MIN(AA$6,DAY(EOMONTH($B441,0))))&lt;$C441)+(DATE(YEAR($B441),MONTH($B441)+1,MIN(AA$6,DAY(EOMONTH($B441,1))))&gt;=$B441)*(DATE(YEAR($B441),MONTH($B441)+1,MIN(AA$6,DAY(EOMONTH($B441,1))))&lt;$C441)))</f>
        <v>0</v>
      </c>
      <c r="AB441" s="48" t="n">
        <f aca="false">IF(OR(N(AB$5)=0,AB$6=""),0,AB$5*((DATE(YEAR($B441),MONTH($B441),MIN(AB$6,DAY(EOMONTH($B441,0))))&gt;=$B441)*(DATE(YEAR($B441),MONTH($B441),MIN(AB$6,DAY(EOMONTH($B441,0))))&lt;$C441)+(DATE(YEAR($B441),MONTH($B441)+1,MIN(AB$6,DAY(EOMONTH($B441,1))))&gt;=$B441)*(DATE(YEAR($B441),MONTH($B441)+1,MIN(AB$6,DAY(EOMONTH($B441,1))))&lt;$C441)))</f>
        <v>0</v>
      </c>
      <c r="AC441" s="48" t="n">
        <f aca="false">IF(OR(N(AC$5)=0,AC$6=""),0,AC$5*((DATE(YEAR($B441),MONTH($B441),MIN(AC$6,DAY(EOMONTH($B441,0))))&gt;=$B441)*(DATE(YEAR($B441),MONTH($B441),MIN(AC$6,DAY(EOMONTH($B441,0))))&lt;$C441)+(DATE(YEAR($B441),MONTH($B441)+1,MIN(AC$6,DAY(EOMONTH($B441,1))))&gt;=$B441)*(DATE(YEAR($B441),MONTH($B441)+1,MIN(AC$6,DAY(EOMONTH($B441,1))))&lt;$C441)))</f>
        <v>0</v>
      </c>
      <c r="AD441" s="48" t="n">
        <f aca="false">IF(OR(N(AD$5)=0,AD$6=""),0,AD$5*((DATE(YEAR($B441),MONTH($B441),MIN(AD$6,DAY(EOMONTH($B441,0))))&gt;=$B441)*(DATE(YEAR($B441),MONTH($B441),MIN(AD$6,DAY(EOMONTH($B441,0))))&lt;$C441)+(DATE(YEAR($B441),MONTH($B441)+1,MIN(AD$6,DAY(EOMONTH($B441,1))))&gt;=$B441)*(DATE(YEAR($B441),MONTH($B441)+1,MIN(AD$6,DAY(EOMONTH($B441,1))))&lt;$C441)))</f>
        <v>0</v>
      </c>
      <c r="AE441" s="48" t="n">
        <f aca="false">IF(OR(N(AE$5)=0,AE$6=""),0,AE$5*((DATE(YEAR($B441),MONTH($B441),MIN(AE$6,DAY(EOMONTH($B441,0))))&gt;=$B441)*(DATE(YEAR($B441),MONTH($B441),MIN(AE$6,DAY(EOMONTH($B441,0))))&lt;$C441)+(DATE(YEAR($B441),MONTH($B441)+1,MIN(AE$6,DAY(EOMONTH($B441,1))))&gt;=$B441)*(DATE(YEAR($B441),MONTH($B441)+1,MIN(AE$6,DAY(EOMONTH($B441,1))))&lt;$C441)))</f>
        <v>0</v>
      </c>
      <c r="AF441" s="48" t="n">
        <f aca="false">IF(OR(N(AF$5)=0,AF$6=""),0,AF$5*((DATE(YEAR($B441),MONTH($B441),MIN(AF$6,DAY(EOMONTH($B441,0))))&gt;=$B441)*(DATE(YEAR($B441),MONTH($B441),MIN(AF$6,DAY(EOMONTH($B441,0))))&lt;$C441)+(DATE(YEAR($B441),MONTH($B441)+1,MIN(AF$6,DAY(EOMONTH($B441,1))))&gt;=$B441)*(DATE(YEAR($B441),MONTH($B441)+1,MIN(AF$6,DAY(EOMONTH($B441,1))))&lt;$C441)))</f>
        <v>0</v>
      </c>
      <c r="AG441" s="48" t="n">
        <f aca="false">IF(OR(N(AG$5)=0,AG$6=""),0,AG$5*((DATE(YEAR($B441),MONTH($B441),MIN(AG$6,DAY(EOMONTH($B441,0))))&gt;=$B441)*(DATE(YEAR($B441),MONTH($B441),MIN(AG$6,DAY(EOMONTH($B441,0))))&lt;$C441)+(DATE(YEAR($B441),MONTH($B441)+1,MIN(AG$6,DAY(EOMONTH($B441,1))))&gt;=$B441)*(DATE(YEAR($B441),MONTH($B441)+1,MIN(AG$6,DAY(EOMONTH($B441,1))))&lt;$C441)))</f>
        <v>0</v>
      </c>
      <c r="AH441" s="48" t="n">
        <f aca="false">IF(OR(N(AH$5)=0,AH$6=""),0,AH$5*((DATE(YEAR($B441),MONTH($B441),MIN(AH$6,DAY(EOMONTH($B441,0))))&gt;=$B441)*(DATE(YEAR($B441),MONTH($B441),MIN(AH$6,DAY(EOMONTH($B441,0))))&lt;$C441)+(DATE(YEAR($B441),MONTH($B441)+1,MIN(AH$6,DAY(EOMONTH($B441,1))))&gt;=$B441)*(DATE(YEAR($B441),MONTH($B441)+1,MIN(AH$6,DAY(EOMONTH($B441,1))))&lt;$C441)))</f>
        <v>0</v>
      </c>
      <c r="AI441" s="48" t="n">
        <f aca="false">IF(OR(N(AI$5)=0,AI$6=""),0,AI$5*((DATE(YEAR($B441),MONTH($B441),MIN(AI$6,DAY(EOMONTH($B441,0))))&gt;=$B441)*(DATE(YEAR($B441),MONTH($B441),MIN(AI$6,DAY(EOMONTH($B441,0))))&lt;$C441)+(DATE(YEAR($B441),MONTH($B441)+1,MIN(AI$6,DAY(EOMONTH($B441,1))))&gt;=$B441)*(DATE(YEAR($B441),MONTH($B441)+1,MIN(AI$6,DAY(EOMONTH($B441,1))))&lt;$C441)))</f>
        <v>0</v>
      </c>
      <c r="AJ441" s="48" t="n">
        <f aca="false">IF(OR(N(AJ$5)=0,AJ$6=""),0,AJ$5*((DATE(YEAR($B441),MONTH($B441),MIN(AJ$6,DAY(EOMONTH($B441,0))))&gt;=$B441)*(DATE(YEAR($B441),MONTH($B441),MIN(AJ$6,DAY(EOMONTH($B441,0))))&lt;$C441)+(DATE(YEAR($B441),MONTH($B441)+1,MIN(AJ$6,DAY(EOMONTH($B441,1))))&gt;=$B441)*(DATE(YEAR($B441),MONTH($B441)+1,MIN(AJ$6,DAY(EOMONTH($B441,1))))&lt;$C441)))</f>
        <v>0</v>
      </c>
      <c r="AK441" s="48" t="n">
        <f aca="false">IF(OR(N(AK$5)=0,AK$6=""),0,AK$5*((DATE(YEAR($B441),MONTH($B441),MIN(AK$6,DAY(EOMONTH($B441,0))))&gt;=$B441)*(DATE(YEAR($B441),MONTH($B441),MIN(AK$6,DAY(EOMONTH($B441,0))))&lt;$C441)+(DATE(YEAR($B441),MONTH($B441)+1,MIN(AK$6,DAY(EOMONTH($B441,1))))&gt;=$B441)*(DATE(YEAR($B441),MONTH($B441)+1,MIN(AK$6,DAY(EOMONTH($B441,1))))&lt;$C441)))</f>
        <v>0</v>
      </c>
      <c r="AL441" s="48" t="n">
        <f aca="false">IF(OR(N(AL$5)=0,AL$6=""),0,AL$5*((DATE(YEAR($B441),MONTH($B441),MIN(AL$6,DAY(EOMONTH($B441,0))))&gt;=$B441)*(DATE(YEAR($B441),MONTH($B441),MIN(AL$6,DAY(EOMONTH($B441,0))))&lt;$C441)+(DATE(YEAR($B441),MONTH($B441)+1,MIN(AL$6,DAY(EOMONTH($B441,1))))&gt;=$B441)*(DATE(YEAR($B441),MONTH($B441)+1,MIN(AL$6,DAY(EOMONTH($B441,1))))&lt;$C441)))</f>
        <v>0</v>
      </c>
      <c r="AM441" s="48" t="n">
        <f aca="false">IF(OR(N(AM$5)=0,AM$6=""),0,AM$5*((DATE(YEAR($B441),MONTH($B441),MIN(AM$6,DAY(EOMONTH($B441,0))))&gt;=$B441)*(DATE(YEAR($B441),MONTH($B441),MIN(AM$6,DAY(EOMONTH($B441,0))))&lt;$C441)+(DATE(YEAR($B441),MONTH($B441)+1,MIN(AM$6,DAY(EOMONTH($B441,1))))&gt;=$B441)*(DATE(YEAR($B441),MONTH($B441)+1,MIN(AM$6,DAY(EOMONTH($B441,1))))&lt;$C441)))</f>
        <v>0</v>
      </c>
      <c r="AN441" s="48" t="n">
        <f aca="false">IF(OR(N(AN$5)=0,AN$6=""),0,AN$5*((DATE(YEAR($B441),MONTH($B441),MIN(AN$6,DAY(EOMONTH($B441,0))))&gt;=$B441)*(DATE(YEAR($B441),MONTH($B441),MIN(AN$6,DAY(EOMONTH($B441,0))))&lt;$C441)+(DATE(YEAR($B441),MONTH($B441)+1,MIN(AN$6,DAY(EOMONTH($B441,1))))&gt;=$B441)*(DATE(YEAR($B441),MONTH($B441)+1,MIN(AN$6,DAY(EOMONTH($B441,1))))&lt;$C441)))</f>
        <v>0</v>
      </c>
      <c r="AO441" s="48" t="n">
        <f aca="false">IF(OR(N(AO$5)=0,AO$6=""),0,AO$5*((DATE(YEAR($B441),MONTH($B441),MIN(AO$6,DAY(EOMONTH($B441,0))))&gt;=$B441)*(DATE(YEAR($B441),MONTH($B441),MIN(AO$6,DAY(EOMONTH($B441,0))))&lt;$C441)+(DATE(YEAR($B441),MONTH($B441)+1,MIN(AO$6,DAY(EOMONTH($B441,1))))&gt;=$B441)*(DATE(YEAR($B441),MONTH($B441)+1,MIN(AO$6,DAY(EOMONTH($B441,1))))&lt;$C441)))</f>
        <v>0</v>
      </c>
      <c r="AP441" s="48" t="n">
        <f aca="false">IF(OR(N(AP$5)=0,AP$6=""),0,AP$5*((DATE(YEAR($B441),MONTH($B441),MIN(AP$6,DAY(EOMONTH($B441,0))))&gt;=$B441)*(DATE(YEAR($B441),MONTH($B441),MIN(AP$6,DAY(EOMONTH($B441,0))))&lt;$C441)+(DATE(YEAR($B441),MONTH($B441)+1,MIN(AP$6,DAY(EOMONTH($B441,1))))&gt;=$B441)*(DATE(YEAR($B441),MONTH($B441)+1,MIN(AP$6,DAY(EOMONTH($B441,1))))&lt;$C441)))</f>
        <v>0</v>
      </c>
      <c r="AQ441" s="48" t="n">
        <f aca="false">IF(OR(N(AQ$5)=0,AQ$6=""),0,AQ$5*((DATE(YEAR($B441),MONTH($B441),MIN(AQ$6,DAY(EOMONTH($B441,0))))&gt;=$B441)*(DATE(YEAR($B441),MONTH($B441),MIN(AQ$6,DAY(EOMONTH($B441,0))))&lt;$C441)+(DATE(YEAR($B441),MONTH($B441)+1,MIN(AQ$6,DAY(EOMONTH($B441,1))))&gt;=$B441)*(DATE(YEAR($B441),MONTH($B441)+1,MIN(AQ$6,DAY(EOMONTH($B441,1))))&lt;$C441)))</f>
        <v>0</v>
      </c>
      <c r="AR441" s="48" t="n">
        <f aca="false">IF(OR(N(AR$5)=0,AR$6=""),0,AR$5*((DATE(YEAR($B441),MONTH($B441),MIN(AR$6,DAY(EOMONTH($B441,0))))&gt;=$B441)*(DATE(YEAR($B441),MONTH($B441),MIN(AR$6,DAY(EOMONTH($B441,0))))&lt;$C441)+(DATE(YEAR($B441),MONTH($B441)+1,MIN(AR$6,DAY(EOMONTH($B441,1))))&gt;=$B441)*(DATE(YEAR($B441),MONTH($B441)+1,MIN(AR$6,DAY(EOMONTH($B441,1))))&lt;$C441)))</f>
        <v>0</v>
      </c>
      <c r="AS441" s="48" t="n">
        <f aca="false">IF(OR(N(AS$5)=0,AS$6=""),0,AS$5*((DATE(YEAR($B441),MONTH($B441),MIN(AS$6,DAY(EOMONTH($B441,0))))&gt;=$B441)*(DATE(YEAR($B441),MONTH($B441),MIN(AS$6,DAY(EOMONTH($B441,0))))&lt;$C441)+(DATE(YEAR($B441),MONTH($B441)+1,MIN(AS$6,DAY(EOMONTH($B441,1))))&gt;=$B441)*(DATE(YEAR($B441),MONTH($B441)+1,MIN(AS$6,DAY(EOMONTH($B441,1))))&lt;$C441)))</f>
        <v>0</v>
      </c>
      <c r="AT441" s="48" t="n">
        <f aca="false">IF(OR(N(AT$5)=0,AT$6=""),0,AT$5*((DATE(YEAR($B441),MONTH($B441),MIN(AT$6,DAY(EOMONTH($B441,0))))&gt;=$B441)*(DATE(YEAR($B441),MONTH($B441),MIN(AT$6,DAY(EOMONTH($B441,0))))&lt;$C441)+(DATE(YEAR($B441),MONTH($B441)+1,MIN(AT$6,DAY(EOMONTH($B441,1))))&gt;=$B441)*(DATE(YEAR($B441),MONTH($B441)+1,MIN(AT$6,DAY(EOMONTH($B441,1))))&lt;$C441)))</f>
        <v>0</v>
      </c>
      <c r="AU441" s="48" t="n">
        <f aca="false">IF(OR(N(AU$5)=0,AU$6=""),0,AU$5*((DATE(YEAR($B441),MONTH($B441),MIN(AU$6,DAY(EOMONTH($B441,0))))&gt;=$B441)*(DATE(YEAR($B441),MONTH($B441),MIN(AU$6,DAY(EOMONTH($B441,0))))&lt;$C441)+(DATE(YEAR($B441),MONTH($B441)+1,MIN(AU$6,DAY(EOMONTH($B441,1))))&gt;=$B441)*(DATE(YEAR($B441),MONTH($B441)+1,MIN(AU$6,DAY(EOMONTH($B441,1))))&lt;$C441)))</f>
        <v>0</v>
      </c>
      <c r="AV441" s="48" t="n">
        <f aca="false">IF(OR(N(AV$5)=0,AV$6=""),0,AV$5*((DATE(YEAR($B441),MONTH($B441),MIN(AV$6,DAY(EOMONTH($B441,0))))&gt;=$B441)*(DATE(YEAR($B441),MONTH($B441),MIN(AV$6,DAY(EOMONTH($B441,0))))&lt;$C441)+(DATE(YEAR($B441),MONTH($B441)+1,MIN(AV$6,DAY(EOMONTH($B441,1))))&gt;=$B441)*(DATE(YEAR($B441),MONTH($B441)+1,MIN(AV$6,DAY(EOMONTH($B441,1))))&lt;$C441)))</f>
        <v>0</v>
      </c>
      <c r="AW441" s="48" t="n">
        <f aca="false">IF(OR(N(AW$5)=0,AW$6=""),0,AW$5*((DATE(YEAR($B441),MONTH($B441),MIN(AW$6,DAY(EOMONTH($B441,0))))&gt;=$B441)*(DATE(YEAR($B441),MONTH($B441),MIN(AW$6,DAY(EOMONTH($B441,0))))&lt;$C441)+(DATE(YEAR($B441),MONTH($B441)+1,MIN(AW$6,DAY(EOMONTH($B441,1))))&gt;=$B441)*(DATE(YEAR($B441),MONTH($B441)+1,MIN(AW$6,DAY(EOMONTH($B441,1))))&lt;$C441)))</f>
        <v>0</v>
      </c>
      <c r="AX441" s="48" t="n">
        <f aca="false">IF(OR(N(AX$5)=0,AX$6=""),0,AX$5*((DATE(YEAR($B441),MONTH($B441),MIN(AX$6,DAY(EOMONTH($B441,0))))&gt;=$B441)*(DATE(YEAR($B441),MONTH($B441),MIN(AX$6,DAY(EOMONTH($B441,0))))&lt;$C441)+(DATE(YEAR($B441),MONTH($B441)+1,MIN(AX$6,DAY(EOMONTH($B441,1))))&gt;=$B441)*(DATE(YEAR($B441),MONTH($B441)+1,MIN(AX$6,DAY(EOMONTH($B441,1))))&lt;$C441)))</f>
        <v>0</v>
      </c>
      <c r="AY441" s="48" t="n">
        <f aca="false">IF(OR(N(AY$5)=0,AY$6=""),0,AY$5*((DATE(YEAR($B441),MONTH($B441),MIN(AY$6,DAY(EOMONTH($B441,0))))&gt;=$B441)*(DATE(YEAR($B441),MONTH($B441),MIN(AY$6,DAY(EOMONTH($B441,0))))&lt;$C441)+(DATE(YEAR($B441),MONTH($B441)+1,MIN(AY$6,DAY(EOMONTH($B441,1))))&gt;=$B441)*(DATE(YEAR($B441),MONTH($B441)+1,MIN(AY$6,DAY(EOMONTH($B441,1))))&lt;$C441)))</f>
        <v>0</v>
      </c>
      <c r="AZ441" s="48" t="n">
        <f aca="false">IF(OR(N(AZ$5)=0,AZ$6=""),0,AZ$5*((DATE(YEAR($B441),MONTH($B441),MIN(AZ$6,DAY(EOMONTH($B441,0))))&gt;=$B441)*(DATE(YEAR($B441),MONTH($B441),MIN(AZ$6,DAY(EOMONTH($B441,0))))&lt;$C441)+(DATE(YEAR($B441),MONTH($B441)+1,MIN(AZ$6,DAY(EOMONTH($B441,1))))&gt;=$B441)*(DATE(YEAR($B441),MONTH($B441)+1,MIN(AZ$6,DAY(EOMONTH($B441,1))))&lt;$C441)))</f>
        <v>0</v>
      </c>
      <c r="BA441" s="48" t="n">
        <f aca="false">IF(OR(N(BA$5)=0,BA$6=""),0,BA$5*((DATE(YEAR($B441),MONTH($B441),MIN(BA$6,DAY(EOMONTH($B441,0))))&gt;=$B441)*(DATE(YEAR($B441),MONTH($B441),MIN(BA$6,DAY(EOMONTH($B441,0))))&lt;$C441)+(DATE(YEAR($B441),MONTH($B441)+1,MIN(BA$6,DAY(EOMONTH($B441,1))))&gt;=$B441)*(DATE(YEAR($B441),MONTH($B441)+1,MIN(BA$6,DAY(EOMONTH($B441,1))))&lt;$C441)))</f>
        <v>0</v>
      </c>
      <c r="BB441" s="48" t="n">
        <f aca="false">IF(OR(N(BB$5)=0,BB$6=""),0,BB$5*((DATE(YEAR($B441),MONTH($B441),MIN(BB$6,DAY(EOMONTH($B441,0))))&gt;=$B441)*(DATE(YEAR($B441),MONTH($B441),MIN(BB$6,DAY(EOMONTH($B441,0))))&lt;$C441)+(DATE(YEAR($B441),MONTH($B441)+1,MIN(BB$6,DAY(EOMONTH($B441,1))))&gt;=$B441)*(DATE(YEAR($B441),MONTH($B441)+1,MIN(BB$6,DAY(EOMONTH($B441,1))))&lt;$C441)))</f>
        <v>0</v>
      </c>
      <c r="BC441" s="48" t="n">
        <f aca="false">IF(OR(N(BC$5)=0,BC$6=""),0,BC$5*((DATE(YEAR($B441),MONTH($B441),MIN(BC$6,DAY(EOMONTH($B441,0))))&gt;=$B441)*(DATE(YEAR($B441),MONTH($B441),MIN(BC$6,DAY(EOMONTH($B441,0))))&lt;$C441)+(DATE(YEAR($B441),MONTH($B441)+1,MIN(BC$6,DAY(EOMONTH($B441,1))))&gt;=$B441)*(DATE(YEAR($B441),MONTH($B441)+1,MIN(BC$6,DAY(EOMONTH($B441,1))))&lt;$C441)))</f>
        <v>0</v>
      </c>
      <c r="BD441" s="48" t="n">
        <f aca="false">IF(OR(N(BD$5)=0,BD$6=""),0,BD$5*((DATE(YEAR($B441),MONTH($B441),MIN(BD$6,DAY(EOMONTH($B441,0))))&gt;=$B441)*(DATE(YEAR($B441),MONTH($B441),MIN(BD$6,DAY(EOMONTH($B441,0))))&lt;$C441)+(DATE(YEAR($B441),MONTH($B441)+1,MIN(BD$6,DAY(EOMONTH($B441,1))))&gt;=$B441)*(DATE(YEAR($B441),MONTH($B441)+1,MIN(BD$6,DAY(EOMONTH($B441,1))))&lt;$C441)))</f>
        <v>0</v>
      </c>
      <c r="BE441" s="48" t="n">
        <f aca="false">IF(OR(N(BE$5)=0,BE$6=""),0,BE$5*((DATE(YEAR($B441),MONTH($B441),MIN(BE$6,DAY(EOMONTH($B441,0))))&gt;=$B441)*(DATE(YEAR($B441),MONTH($B441),MIN(BE$6,DAY(EOMONTH($B441,0))))&lt;$C441)+(DATE(YEAR($B441),MONTH($B441)+1,MIN(BE$6,DAY(EOMONTH($B441,1))))&gt;=$B441)*(DATE(YEAR($B441),MONTH($B441)+1,MIN(BE$6,DAY(EOMONTH($B441,1))))&lt;$C441)))</f>
        <v>0</v>
      </c>
      <c r="BF441" s="48" t="n">
        <f aca="false">IF(OR(N(BF$5)=0,BF$6=""),0,BF$5*((DATE(YEAR($B441),MONTH($B441),MIN(BF$6,DAY(EOMONTH($B441,0))))&gt;=$B441)*(DATE(YEAR($B441),MONTH($B441),MIN(BF$6,DAY(EOMONTH($B441,0))))&lt;$C441)+(DATE(YEAR($B441),MONTH($B441)+1,MIN(BF$6,DAY(EOMONTH($B441,1))))&gt;=$B441)*(DATE(YEAR($B441),MONTH($B441)+1,MIN(BF$6,DAY(EOMONTH($B441,1))))&lt;$C441)))</f>
        <v>0</v>
      </c>
      <c r="BG441" s="48" t="n">
        <f aca="false">IF(OR(N(BG$5)=0,BG$6=""),0,BG$5*((DATE(YEAR($B441),MONTH($B441),MIN(BG$6,DAY(EOMONTH($B441,0))))&gt;=$B441)*(DATE(YEAR($B441),MONTH($B441),MIN(BG$6,DAY(EOMONTH($B441,0))))&lt;$C441)+(DATE(YEAR($B441),MONTH($B441)+1,MIN(BG$6,DAY(EOMONTH($B441,1))))&gt;=$B441)*(DATE(YEAR($B441),MONTH($B441)+1,MIN(BG$6,DAY(EOMONTH($B441,1))))&lt;$C441)))</f>
        <v>0</v>
      </c>
      <c r="BH441" s="48" t="n">
        <f aca="false">IF(OR(N(BH$5)=0,BH$6=""),0,BH$5*((DATE(YEAR($B441),MONTH($B441),MIN(BH$6,DAY(EOMONTH($B441,0))))&gt;=$B441)*(DATE(YEAR($B441),MONTH($B441),MIN(BH$6,DAY(EOMONTH($B441,0))))&lt;$C441)+(DATE(YEAR($B441),MONTH($B441)+1,MIN(BH$6,DAY(EOMONTH($B441,1))))&gt;=$B441)*(DATE(YEAR($B441),MONTH($B441)+1,MIN(BH$6,DAY(EOMONTH($B441,1))))&lt;$C441)))</f>
        <v>0</v>
      </c>
      <c r="BI441" s="48" t="n">
        <f aca="false">IF(OR(N(BI$5)=0,BI$6=""),0,BI$5*((DATE(YEAR($B441),MONTH($B441),MIN(BI$6,DAY(EOMONTH($B441,0))))&gt;=$B441)*(DATE(YEAR($B441),MONTH($B441),MIN(BI$6,DAY(EOMONTH($B441,0))))&lt;$C441)+(DATE(YEAR($B441),MONTH($B441)+1,MIN(BI$6,DAY(EOMONTH($B441,1))))&gt;=$B441)*(DATE(YEAR($B441),MONTH($B441)+1,MIN(BI$6,DAY(EOMONTH($B441,1))))&lt;$C441)))</f>
        <v>0</v>
      </c>
      <c r="BJ441" s="48" t="n">
        <f aca="false">IF(OR(N(BJ$5)=0,BJ$6=""),0,BJ$5*((DATE(YEAR($B441),MONTH($B441),MIN(BJ$6,DAY(EOMONTH($B441,0))))&gt;=$B441)*(DATE(YEAR($B441),MONTH($B441),MIN(BJ$6,DAY(EOMONTH($B441,0))))&lt;$C441)+(DATE(YEAR($B441),MONTH($B441)+1,MIN(BJ$6,DAY(EOMONTH($B441,1))))&gt;=$B441)*(DATE(YEAR($B441),MONTH($B441)+1,MIN(BJ$6,DAY(EOMONTH($B441,1))))&lt;$C441)))</f>
        <v>0</v>
      </c>
      <c r="BK441" s="48" t="n">
        <f aca="false">IF(OR(N(BK$5)=0,BK$6=""),0,BK$5*((DATE(YEAR($B441),MONTH($B441),MIN(BK$6,DAY(EOMONTH($B441,0))))&gt;=$B441)*(DATE(YEAR($B441),MONTH($B441),MIN(BK$6,DAY(EOMONTH($B441,0))))&lt;$C441)+(DATE(YEAR($B441),MONTH($B441)+1,MIN(BK$6,DAY(EOMONTH($B441,1))))&gt;=$B441)*(DATE(YEAR($B441),MONTH($B441)+1,MIN(BK$6,DAY(EOMONTH($B441,1))))&lt;$C441)))</f>
        <v>0</v>
      </c>
      <c r="BL441" s="48" t="n">
        <f aca="false">IF(OR(N(BL$5)=0,BL$6=""),0,BL$5*((DATE(YEAR($B441),MONTH($B441),MIN(BL$6,DAY(EOMONTH($B441,0))))&gt;=$B441)*(DATE(YEAR($B441),MONTH($B441),MIN(BL$6,DAY(EOMONTH($B441,0))))&lt;$C441)+(DATE(YEAR($B441),MONTH($B441)+1,MIN(BL$6,DAY(EOMONTH($B441,1))))&gt;=$B441)*(DATE(YEAR($B441),MONTH($B441)+1,MIN(BL$6,DAY(EOMONTH($B441,1))))&lt;$C441)))</f>
        <v>0</v>
      </c>
      <c r="BM441" s="48" t="n">
        <f aca="false">IF(OR(N(BM$5)=0,BM$6=""),0,BM$5*((DATE(YEAR($B441),MONTH($B441),MIN(BM$6,DAY(EOMONTH($B441,0))))&gt;=$B441)*(DATE(YEAR($B441),MONTH($B441),MIN(BM$6,DAY(EOMONTH($B441,0))))&lt;$C441)+(DATE(YEAR($B441),MONTH($B441)+1,MIN(BM$6,DAY(EOMONTH($B441,1))))&gt;=$B441)*(DATE(YEAR($B441),MONTH($B441)+1,MIN(BM$6,DAY(EOMONTH($B441,1))))&lt;$C441)))</f>
        <v>0</v>
      </c>
      <c r="BN441" s="48" t="n">
        <f aca="false">IF(OR(N(BN$5)=0,BN$6=""),0,BN$5*((DATE(YEAR($B441),MONTH($B441),MIN(BN$6,DAY(EOMONTH($B441,0))))&gt;=$B441)*(DATE(YEAR($B441),MONTH($B441),MIN(BN$6,DAY(EOMONTH($B441,0))))&lt;$C441)+(DATE(YEAR($B441),MONTH($B441)+1,MIN(BN$6,DAY(EOMONTH($B441,1))))&gt;=$B441)*(DATE(YEAR($B441),MONTH($B441)+1,MIN(BN$6,DAY(EOMONTH($B441,1))))&lt;$C441)))</f>
        <v>0</v>
      </c>
      <c r="BO441" s="48" t="n">
        <f aca="false">IF(OR(N(BO$5)=0,BO$6=""),0,BO$5*((DATE(YEAR($B441),MONTH($B441),MIN(BO$6,DAY(EOMONTH($B441,0))))&gt;=$B441)*(DATE(YEAR($B441),MONTH($B441),MIN(BO$6,DAY(EOMONTH($B441,0))))&lt;$C441)+(DATE(YEAR($B441),MONTH($B441)+1,MIN(BO$6,DAY(EOMONTH($B441,1))))&gt;=$B441)*(DATE(YEAR($B441),MONTH($B441)+1,MIN(BO$6,DAY(EOMONTH($B441,1))))&lt;$C441)))</f>
        <v>0</v>
      </c>
      <c r="BP441" s="48" t="n">
        <f aca="false">IF(OR(N(BP$5)=0,BP$6=""),0,BP$5*((DATE(YEAR($B441),MONTH($B441),MIN(BP$6,DAY(EOMONTH($B441,0))))&gt;=$B441)*(DATE(YEAR($B441),MONTH($B441),MIN(BP$6,DAY(EOMONTH($B441,0))))&lt;$C441)+(DATE(YEAR($B441),MONTH($B441)+1,MIN(BP$6,DAY(EOMONTH($B441,1))))&gt;=$B441)*(DATE(YEAR($B441),MONTH($B441)+1,MIN(BP$6,DAY(EOMONTH($B441,1))))&lt;$C441)))</f>
        <v>0</v>
      </c>
      <c r="BQ441" s="48" t="n">
        <f aca="false">IF(OR(N(BQ$5)=0,BQ$6=""),0,BQ$5*((DATE(YEAR($B441),MONTH($B441),MIN(BQ$6,DAY(EOMONTH($B441,0))))&gt;=$B441)*(DATE(YEAR($B441),MONTH($B441),MIN(BQ$6,DAY(EOMONTH($B441,0))))&lt;$C441)+(DATE(YEAR($B441),MONTH($B441)+1,MIN(BQ$6,DAY(EOMONTH($B441,1))))&gt;=$B441)*(DATE(YEAR($B441),MONTH($B441)+1,MIN(BQ$6,DAY(EOMONTH($B441,1))))&lt;$C441)))</f>
        <v>0</v>
      </c>
      <c r="BR441" s="48" t="n">
        <f aca="false">IF(OR(N(BR$5)=0,BR$6=""),0,BR$5*((DATE(YEAR($B441),MONTH($B441),MIN(BR$6,DAY(EOMONTH($B441,0))))&gt;=$B441)*(DATE(YEAR($B441),MONTH($B441),MIN(BR$6,DAY(EOMONTH($B441,0))))&lt;$C441)+(DATE(YEAR($B441),MONTH($B441)+1,MIN(BR$6,DAY(EOMONTH($B441,1))))&gt;=$B441)*(DATE(YEAR($B441),MONTH($B441)+1,MIN(BR$6,DAY(EOMONTH($B441,1))))&lt;$C441)))</f>
        <v>0</v>
      </c>
      <c r="BS441" s="48" t="n">
        <f aca="false">IF(OR(N(BS$5)=0,BS$6=""),0,BS$5*((DATE(YEAR($B441),MONTH($B441),MIN(BS$6,DAY(EOMONTH($B441,0))))&gt;=$B441)*(DATE(YEAR($B441),MONTH($B441),MIN(BS$6,DAY(EOMONTH($B441,0))))&lt;$C441)+(DATE(YEAR($B441),MONTH($B441)+1,MIN(BS$6,DAY(EOMONTH($B441,1))))&gt;=$B441)*(DATE(YEAR($B441),MONTH($B441)+1,MIN(BS$6,DAY(EOMONTH($B441,1))))&lt;$C441)))</f>
        <v>0</v>
      </c>
      <c r="BT441" s="48" t="n">
        <f aca="false">IF(OR(N(BT$5)=0,BT$6=""),0,BT$5*((DATE(YEAR($B441),MONTH($B441),MIN(BT$6,DAY(EOMONTH($B441,0))))&gt;=$B441)*(DATE(YEAR($B441),MONTH($B441),MIN(BT$6,DAY(EOMONTH($B441,0))))&lt;$C441)+(DATE(YEAR($B441),MONTH($B441)+1,MIN(BT$6,DAY(EOMONTH($B441,1))))&gt;=$B441)*(DATE(YEAR($B441),MONTH($B441)+1,MIN(BT$6,DAY(EOMONTH($B441,1))))&lt;$C441)))</f>
        <v>0</v>
      </c>
      <c r="BU441" s="48" t="n">
        <f aca="false">IF(OR(N(BU$5)=0,BU$6=""),0,BU$5*((DATE(YEAR($B441),MONTH($B441),MIN(BU$6,DAY(EOMONTH($B441,0))))&gt;=$B441)*(DATE(YEAR($B441),MONTH($B441),MIN(BU$6,DAY(EOMONTH($B441,0))))&lt;$C441)+(DATE(YEAR($B441),MONTH($B441)+1,MIN(BU$6,DAY(EOMONTH($B441,1))))&gt;=$B441)*(DATE(YEAR($B441),MONTH($B441)+1,MIN(BU$6,DAY(EOMONTH($B441,1))))&lt;$C441)))</f>
        <v>0</v>
      </c>
      <c r="BV441" s="48" t="n">
        <f aca="false">IF(OR(N(BV$5)=0,BV$6=""),0,BV$5*((DATE(YEAR($B441),MONTH($B441),MIN(BV$6,DAY(EOMONTH($B441,0))))&gt;=$B441)*(DATE(YEAR($B441),MONTH($B441),MIN(BV$6,DAY(EOMONTH($B441,0))))&lt;$C441)+(DATE(YEAR($B441),MONTH($B441)+1,MIN(BV$6,DAY(EOMONTH($B441,1))))&gt;=$B441)*(DATE(YEAR($B441),MONTH($B441)+1,MIN(BV$6,DAY(EOMONTH($B441,1))))&lt;$C441)))</f>
        <v>0</v>
      </c>
      <c r="BW441" s="48" t="n">
        <f aca="false">IF(OR(N(BW$5)=0,BW$6=""),0,BW$5*((DATE(YEAR($B441),MONTH($B441),MIN(BW$6,DAY(EOMONTH($B441,0))))&gt;=$B441)*(DATE(YEAR($B441),MONTH($B441),MIN(BW$6,DAY(EOMONTH($B441,0))))&lt;$C441)+(DATE(YEAR($B441),MONTH($B441)+1,MIN(BW$6,DAY(EOMONTH($B441,1))))&gt;=$B441)*(DATE(YEAR($B441),MONTH($B441)+1,MIN(BW$6,DAY(EOMONTH($B441,1))))&lt;$C441)))</f>
        <v>0</v>
      </c>
      <c r="BX441" s="48" t="n">
        <f aca="false">MIN(Z441,(FT440*(1+FT$5/Setup!$C$36)+IF($V441=1,N($F441),0)))</f>
        <v>0</v>
      </c>
      <c r="BY441" s="48" t="n">
        <f aca="false">MIN(AA441,(FU440*(1+FU$5/Setup!$C$36)+IF($V441=2,N($F441),0)))</f>
        <v>0</v>
      </c>
      <c r="BZ441" s="48" t="n">
        <f aca="false">MIN(AB441,(FV440*(1+FV$5/Setup!$C$36)+IF($V441=3,N($F441),0)))</f>
        <v>0</v>
      </c>
      <c r="CA441" s="48" t="n">
        <f aca="false">MIN(AC441,(FW440*(1+FW$5/Setup!$C$36)+IF($V441=4,N($F441),0)))</f>
        <v>0</v>
      </c>
      <c r="CB441" s="48" t="n">
        <f aca="false">MIN(AD441,(FX440*(1+FX$5/Setup!$C$36)+IF($V441=5,N($F441),0)))</f>
        <v>0</v>
      </c>
      <c r="CC441" s="48" t="n">
        <f aca="false">MIN(AE441,(FY440*(1+FY$5/Setup!$C$36)+IF($V441=6,N($F441),0)))</f>
        <v>0</v>
      </c>
      <c r="CD441" s="48" t="n">
        <f aca="false">MIN(AF441,(FZ440*(1+FZ$5/Setup!$C$36)+IF($V441=7,N($F441),0)))</f>
        <v>0</v>
      </c>
      <c r="CE441" s="48" t="n">
        <f aca="false">MIN(AG441,(GA440*(1+GA$5/Setup!$C$36)+IF($V441=8,N($F441),0)))</f>
        <v>0</v>
      </c>
      <c r="CF441" s="48" t="n">
        <f aca="false">MIN(AH441,(GB440*(1+GB$5/Setup!$C$36)+IF($V441=9,N($F441),0)))</f>
        <v>0</v>
      </c>
      <c r="CG441" s="48" t="n">
        <f aca="false">MIN(AI441,(GC440*(1+GC$5/Setup!$C$36)+IF($V441=10,N($F441),0)))</f>
        <v>0</v>
      </c>
      <c r="CH441" s="48" t="n">
        <f aca="false">MIN(AJ441,(GD440*(1+GD$5/Setup!$C$36)+IF($V441=11,N($F441),0)))</f>
        <v>0</v>
      </c>
      <c r="CI441" s="48" t="n">
        <f aca="false">MIN(AK441,(GE440*(1+GE$5/Setup!$C$36)+IF($V441=12,N($F441),0)))</f>
        <v>0</v>
      </c>
      <c r="CJ441" s="48" t="n">
        <f aca="false">MIN(AL441,(GF440*(1+GF$5/Setup!$C$36)+IF($V441=13,N($F441),0)))</f>
        <v>0</v>
      </c>
      <c r="CK441" s="48" t="n">
        <f aca="false">MIN(AM441,(GG440*(1+GG$5/Setup!$C$36)+IF($V441=14,N($F441),0)))</f>
        <v>0</v>
      </c>
      <c r="CL441" s="48" t="n">
        <f aca="false">MIN(AN441,(GH440*(1+GH$5/Setup!$C$36)+IF($V441=15,N($F441),0)))</f>
        <v>0</v>
      </c>
      <c r="CM441" s="48" t="n">
        <f aca="false">MIN(AO441,(GI440*(1+GI$5/Setup!$C$36)+IF($V441=16,N($F441),0)))</f>
        <v>0</v>
      </c>
      <c r="CN441" s="48" t="n">
        <f aca="false">MIN(AP441,(GJ440*(1+GJ$5/Setup!$C$36)+IF($V441=17,N($F441),0)))</f>
        <v>0</v>
      </c>
      <c r="CO441" s="48" t="n">
        <f aca="false">MIN(AQ441,(GK440*(1+GK$5/Setup!$C$36)+IF($V441=18,N($F441),0)))</f>
        <v>0</v>
      </c>
      <c r="CP441" s="48" t="n">
        <f aca="false">MIN(AR441,(GL440*(1+GL$5/Setup!$C$36)+IF($V441=19,N($F441),0)))</f>
        <v>0</v>
      </c>
      <c r="CQ441" s="48" t="n">
        <f aca="false">MIN(AS441,(GM440*(1+GM$5/Setup!$C$36)+IF($V441=20,N($F441),0)))</f>
        <v>0</v>
      </c>
      <c r="CR441" s="48" t="n">
        <f aca="false">MIN(AT441,(GN440*(1+GN$5/Setup!$C$36)+IF($V441=21,N($F441),0)))</f>
        <v>0</v>
      </c>
      <c r="CS441" s="48" t="n">
        <f aca="false">MIN(AU441,(GO440*(1+GO$5/Setup!$C$36)+IF($V441=22,N($F441),0)))</f>
        <v>0</v>
      </c>
      <c r="CT441" s="48" t="n">
        <f aca="false">MIN(AV441,(GP440*(1+GP$5/Setup!$C$36)+IF($V441=23,N($F441),0)))</f>
        <v>0</v>
      </c>
      <c r="CU441" s="48" t="n">
        <f aca="false">MIN(AW441,(GQ440*(1+GQ$5/Setup!$C$36)+IF($V441=24,N($F441),0)))</f>
        <v>0</v>
      </c>
      <c r="CV441" s="48" t="n">
        <f aca="false">MIN(AX441,(GR440*(1+GR$5/Setup!$C$36)+IF($V441=25,N($F441),0)))</f>
        <v>0</v>
      </c>
      <c r="CW441" s="48" t="n">
        <f aca="false">MIN(AY441,(GS440*(1+GS$5/Setup!$C$36)+IF($V441=26,N($F441),0)))</f>
        <v>0</v>
      </c>
      <c r="CX441" s="48" t="n">
        <f aca="false">MIN(AZ441,(GT440*(1+GT$5/Setup!$C$36)+IF($V441=27,N($F441),0)))</f>
        <v>0</v>
      </c>
      <c r="CY441" s="48" t="n">
        <f aca="false">MIN(BA441,(GU440*(1+GU$5/Setup!$C$36)+IF($V441=28,N($F441),0)))</f>
        <v>0</v>
      </c>
      <c r="CZ441" s="48" t="n">
        <f aca="false">MIN(BB441,(GV440*(1+GV$5/Setup!$C$36)+IF($V441=29,N($F441),0)))</f>
        <v>0</v>
      </c>
      <c r="DA441" s="48" t="n">
        <f aca="false">MIN(BC441,(GW440*(1+GW$5/Setup!$C$36)+IF($V441=30,N($F441),0)))</f>
        <v>0</v>
      </c>
      <c r="DB441" s="48" t="n">
        <f aca="false">MIN(BD441,(GX440*(1+GX$5/Setup!$C$36)+IF($V441=31,N($F441),0)))</f>
        <v>0</v>
      </c>
      <c r="DC441" s="48" t="n">
        <f aca="false">MIN(BE441,(GY440*(1+GY$5/Setup!$C$36)+IF($V441=32,N($F441),0)))</f>
        <v>0</v>
      </c>
      <c r="DD441" s="48" t="n">
        <f aca="false">MIN(BF441,(GZ440*(1+GZ$5/Setup!$C$36)+IF($V441=33,N($F441),0)))</f>
        <v>0</v>
      </c>
      <c r="DE441" s="48" t="n">
        <f aca="false">MIN(BG441,(HA440*(1+HA$5/Setup!$C$36)+IF($V441=34,N($F441),0)))</f>
        <v>0</v>
      </c>
      <c r="DF441" s="48" t="n">
        <f aca="false">MIN(BH441,(HB440*(1+HB$5/Setup!$C$36)+IF($V441=35,N($F441),0)))</f>
        <v>0</v>
      </c>
      <c r="DG441" s="48" t="n">
        <f aca="false">MIN(BI441,(HC440*(1+HC$5/Setup!$C$36)+IF($V441=36,N($F441),0)))</f>
        <v>0</v>
      </c>
      <c r="DH441" s="48" t="n">
        <f aca="false">MIN(BJ441,(HD440*(1+HD$5/Setup!$C$36)+IF($V441=37,N($F441),0)))</f>
        <v>0</v>
      </c>
      <c r="DI441" s="48" t="n">
        <f aca="false">MIN(BK441,(HE440*(1+HE$5/Setup!$C$36)+IF($V441=38,N($F441),0)))</f>
        <v>0</v>
      </c>
      <c r="DJ441" s="48" t="n">
        <f aca="false">MIN(BL441,(HF440*(1+HF$5/Setup!$C$36)+IF($V441=39,N($F441),0)))</f>
        <v>0</v>
      </c>
      <c r="DK441" s="48" t="n">
        <f aca="false">MIN(BM441,(HG440*(1+HG$5/Setup!$C$36)+IF($V441=40,N($F441),0)))</f>
        <v>0</v>
      </c>
      <c r="DL441" s="48" t="n">
        <f aca="false">MIN(BN441,(HH440*(1+HH$5/Setup!$C$36)+IF($V441=41,N($F441),0)))</f>
        <v>0</v>
      </c>
      <c r="DM441" s="48" t="n">
        <f aca="false">MIN(BO441,(HI440*(1+HI$5/Setup!$C$36)+IF($V441=42,N($F441),0)))</f>
        <v>0</v>
      </c>
      <c r="DN441" s="48" t="n">
        <f aca="false">MIN(BP441,(HJ440*(1+HJ$5/Setup!$C$36)+IF($V441=43,N($F441),0)))</f>
        <v>0</v>
      </c>
      <c r="DO441" s="48" t="n">
        <f aca="false">MIN(BQ441,(HK440*(1+HK$5/Setup!$C$36)+IF($V441=44,N($F441),0)))</f>
        <v>0</v>
      </c>
      <c r="DP441" s="48" t="n">
        <f aca="false">MIN(BR441,(HL440*(1+HL$5/Setup!$C$36)+IF($V441=45,N($F441),0)))</f>
        <v>0</v>
      </c>
      <c r="DQ441" s="48" t="n">
        <f aca="false">MIN(BS441,(HM440*(1+HM$5/Setup!$C$36)+IF($V441=46,N($F441),0)))</f>
        <v>0</v>
      </c>
      <c r="DR441" s="48" t="n">
        <f aca="false">MIN(BT441,(HN440*(1+HN$5/Setup!$C$36)+IF($V441=47,N($F441),0)))</f>
        <v>0</v>
      </c>
      <c r="DS441" s="48" t="n">
        <f aca="false">MIN(BU441,(HO440*(1+HO$5/Setup!$C$36)+IF($V441=48,N($F441),0)))</f>
        <v>0</v>
      </c>
      <c r="DT441" s="48" t="n">
        <f aca="false">MIN(BV441,(HP440*(1+HP$5/Setup!$C$36)+IF($V441=49,N($F441),0)))</f>
        <v>0</v>
      </c>
      <c r="DU441" s="48" t="n">
        <f aca="false">MIN(BW441,(HQ440*(1+HQ$5/Setup!$C$36)+IF($V441=50,N($F441),0)))</f>
        <v>0</v>
      </c>
      <c r="DV441" s="48" t="n">
        <f aca="false">MIN(MAX((FT440*(1+FT$5/Setup!$C$36)+IF($V441=1,N($F441),0))-BX441,0),MAX($P441-0,0))</f>
        <v>0</v>
      </c>
      <c r="DW441" s="48" t="n">
        <f aca="false">MIN(MAX((FU440*(1+FU$5/Setup!$C$36)+IF($V441=2,N($F441),0))-BY441,0),MAX($P441-SUM(DV441:DV441),0))</f>
        <v>0</v>
      </c>
      <c r="DX441" s="48" t="n">
        <f aca="false">MIN(MAX((FV440*(1+FV$5/Setup!$C$36)+IF($V441=3,N($F441),0))-BZ441,0),MAX($P441-SUM(DV441:DW441),0))</f>
        <v>0</v>
      </c>
      <c r="DY441" s="48" t="n">
        <f aca="false">MIN(MAX((FW440*(1+FW$5/Setup!$C$36)+IF($V441=4,N($F441),0))-CA441,0),MAX($P441-SUM(DV441:DX441),0))</f>
        <v>0</v>
      </c>
      <c r="DZ441" s="48" t="n">
        <f aca="false">MIN(MAX((FX440*(1+FX$5/Setup!$C$36)+IF($V441=5,N($F441),0))-CB441,0),MAX($P441-SUM(DV441:DY441),0))</f>
        <v>0</v>
      </c>
      <c r="EA441" s="48" t="n">
        <f aca="false">MIN(MAX((FY440*(1+FY$5/Setup!$C$36)+IF($V441=6,N($F441),0))-CC441,0),MAX($P441-SUM(DV441:DZ441),0))</f>
        <v>0</v>
      </c>
      <c r="EB441" s="48" t="n">
        <f aca="false">MIN(MAX((FZ440*(1+FZ$5/Setup!$C$36)+IF($V441=7,N($F441),0))-CD441,0),MAX($P441-SUM(DV441:EA441),0))</f>
        <v>0</v>
      </c>
      <c r="EC441" s="48" t="n">
        <f aca="false">MIN(MAX((GA440*(1+GA$5/Setup!$C$36)+IF($V441=8,N($F441),0))-CE441,0),MAX($P441-SUM(DV441:EB441),0))</f>
        <v>0</v>
      </c>
      <c r="ED441" s="48" t="n">
        <f aca="false">MIN(MAX((GB440*(1+GB$5/Setup!$C$36)+IF($V441=9,N($F441),0))-CF441,0),MAX($P441-SUM(DV441:EC441),0))</f>
        <v>0</v>
      </c>
      <c r="EE441" s="48" t="n">
        <f aca="false">MIN(MAX((GC440*(1+GC$5/Setup!$C$36)+IF($V441=10,N($F441),0))-CG441,0),MAX($P441-SUM(DV441:ED441),0))</f>
        <v>0</v>
      </c>
      <c r="EF441" s="48" t="n">
        <f aca="false">MIN(MAX((GD440*(1+GD$5/Setup!$C$36)+IF($V441=11,N($F441),0))-CH441,0),MAX($P441-SUM(DV441:EE441),0))</f>
        <v>0</v>
      </c>
      <c r="EG441" s="48" t="n">
        <f aca="false">MIN(MAX((GE440*(1+GE$5/Setup!$C$36)+IF($V441=12,N($F441),0))-CI441,0),MAX($P441-SUM(DV441:EF441),0))</f>
        <v>0</v>
      </c>
      <c r="EH441" s="48" t="n">
        <f aca="false">MIN(MAX((GF440*(1+GF$5/Setup!$C$36)+IF($V441=13,N($F441),0))-CJ441,0),MAX($P441-SUM(DV441:EG441),0))</f>
        <v>0</v>
      </c>
      <c r="EI441" s="48" t="n">
        <f aca="false">MIN(MAX((GG440*(1+GG$5/Setup!$C$36)+IF($V441=14,N($F441),0))-CK441,0),MAX($P441-SUM(DV441:EH441),0))</f>
        <v>0</v>
      </c>
      <c r="EJ441" s="48" t="n">
        <f aca="false">MIN(MAX((GH440*(1+GH$5/Setup!$C$36)+IF($V441=15,N($F441),0))-CL441,0),MAX($P441-SUM(DV441:EI441),0))</f>
        <v>0</v>
      </c>
      <c r="EK441" s="48" t="n">
        <f aca="false">MIN(MAX((GI440*(1+GI$5/Setup!$C$36)+IF($V441=16,N($F441),0))-CM441,0),MAX($P441-SUM(DV441:EJ441),0))</f>
        <v>0</v>
      </c>
      <c r="EL441" s="48" t="n">
        <f aca="false">MIN(MAX((GJ440*(1+GJ$5/Setup!$C$36)+IF($V441=17,N($F441),0))-CN441,0),MAX($P441-SUM(DV441:EK441),0))</f>
        <v>0</v>
      </c>
      <c r="EM441" s="48" t="n">
        <f aca="false">MIN(MAX((GK440*(1+GK$5/Setup!$C$36)+IF($V441=18,N($F441),0))-CO441,0),MAX($P441-SUM(DV441:EL441),0))</f>
        <v>0</v>
      </c>
      <c r="EN441" s="48" t="n">
        <f aca="false">MIN(MAX((GL440*(1+GL$5/Setup!$C$36)+IF($V441=19,N($F441),0))-CP441,0),MAX($P441-SUM(DV441:EM441),0))</f>
        <v>0</v>
      </c>
      <c r="EO441" s="48" t="n">
        <f aca="false">MIN(MAX((GM440*(1+GM$5/Setup!$C$36)+IF($V441=20,N($F441),0))-CQ441,0),MAX($P441-SUM(DV441:EN441),0))</f>
        <v>0</v>
      </c>
      <c r="EP441" s="48" t="n">
        <f aca="false">MIN(MAX((GN440*(1+GN$5/Setup!$C$36)+IF($V441=21,N($F441),0))-CR441,0),MAX($P441-SUM(DV441:EO441),0))</f>
        <v>0</v>
      </c>
      <c r="EQ441" s="48" t="n">
        <f aca="false">MIN(MAX((GO440*(1+GO$5/Setup!$C$36)+IF($V441=22,N($F441),0))-CS441,0),MAX($P441-SUM(DV441:EP441),0))</f>
        <v>0</v>
      </c>
      <c r="ER441" s="48" t="n">
        <f aca="false">MIN(MAX((GP440*(1+GP$5/Setup!$C$36)+IF($V441=23,N($F441),0))-CT441,0),MAX($P441-SUM(DV441:EQ441),0))</f>
        <v>0</v>
      </c>
      <c r="ES441" s="48" t="n">
        <f aca="false">MIN(MAX((GQ440*(1+GQ$5/Setup!$C$36)+IF($V441=24,N($F441),0))-CU441,0),MAX($P441-SUM(DV441:ER441),0))</f>
        <v>0</v>
      </c>
      <c r="ET441" s="48" t="n">
        <f aca="false">MIN(MAX((GR440*(1+GR$5/Setup!$C$36)+IF($V441=25,N($F441),0))-CV441,0),MAX($P441-SUM(DV441:ES441),0))</f>
        <v>0</v>
      </c>
      <c r="EU441" s="48" t="n">
        <f aca="false">MIN(MAX((GS440*(1+GS$5/Setup!$C$36)+IF($V441=26,N($F441),0))-CW441,0),MAX($P441-SUM(DV441:ET441),0))</f>
        <v>0</v>
      </c>
      <c r="EV441" s="48" t="n">
        <f aca="false">MIN(MAX((GT440*(1+GT$5/Setup!$C$36)+IF($V441=27,N($F441),0))-CX441,0),MAX($P441-SUM(DV441:EU441),0))</f>
        <v>0</v>
      </c>
      <c r="EW441" s="48" t="n">
        <f aca="false">MIN(MAX((GU440*(1+GU$5/Setup!$C$36)+IF($V441=28,N($F441),0))-CY441,0),MAX($P441-SUM(DV441:EV441),0))</f>
        <v>0</v>
      </c>
      <c r="EX441" s="48" t="n">
        <f aca="false">MIN(MAX((GV440*(1+GV$5/Setup!$C$36)+IF($V441=29,N($F441),0))-CZ441,0),MAX($P441-SUM(DV441:EW441),0))</f>
        <v>0</v>
      </c>
      <c r="EY441" s="48" t="n">
        <f aca="false">MIN(MAX((GW440*(1+GW$5/Setup!$C$36)+IF($V441=30,N($F441),0))-DA441,0),MAX($P441-SUM(DV441:EX441),0))</f>
        <v>0</v>
      </c>
      <c r="EZ441" s="48" t="n">
        <f aca="false">MIN(MAX((GX440*(1+GX$5/Setup!$C$36)+IF($V441=31,N($F441),0))-DB441,0),MAX($P441-SUM(DV441:EY441),0))</f>
        <v>0</v>
      </c>
      <c r="FA441" s="48" t="n">
        <f aca="false">MIN(MAX((GY440*(1+GY$5/Setup!$C$36)+IF($V441=32,N($F441),0))-DC441,0),MAX($P441-SUM(DV441:EZ441),0))</f>
        <v>0</v>
      </c>
      <c r="FB441" s="48" t="n">
        <f aca="false">MIN(MAX((GZ440*(1+GZ$5/Setup!$C$36)+IF($V441=33,N($F441),0))-DD441,0),MAX($P441-SUM(DV441:FA441),0))</f>
        <v>0</v>
      </c>
      <c r="FC441" s="48" t="n">
        <f aca="false">MIN(MAX((HA440*(1+HA$5/Setup!$C$36)+IF($V441=34,N($F441),0))-DE441,0),MAX($P441-SUM(DV441:FB441),0))</f>
        <v>0</v>
      </c>
      <c r="FD441" s="48" t="n">
        <f aca="false">MIN(MAX((HB440*(1+HB$5/Setup!$C$36)+IF($V441=35,N($F441),0))-DF441,0),MAX($P441-SUM(DV441:FC441),0))</f>
        <v>0</v>
      </c>
      <c r="FE441" s="48" t="n">
        <f aca="false">MIN(MAX((HC440*(1+HC$5/Setup!$C$36)+IF($V441=36,N($F441),0))-DG441,0),MAX($P441-SUM(DV441:FD441),0))</f>
        <v>0</v>
      </c>
      <c r="FF441" s="48" t="n">
        <f aca="false">MIN(MAX((HD440*(1+HD$5/Setup!$C$36)+IF($V441=37,N($F441),0))-DH441,0),MAX($P441-SUM(DV441:FE441),0))</f>
        <v>0</v>
      </c>
      <c r="FG441" s="48" t="n">
        <f aca="false">MIN(MAX((HE440*(1+HE$5/Setup!$C$36)+IF($V441=38,N($F441),0))-DI441,0),MAX($P441-SUM(DV441:FF441),0))</f>
        <v>0</v>
      </c>
      <c r="FH441" s="48" t="n">
        <f aca="false">MIN(MAX((HF440*(1+HF$5/Setup!$C$36)+IF($V441=39,N($F441),0))-DJ441,0),MAX($P441-SUM(DV441:FG441),0))</f>
        <v>0</v>
      </c>
      <c r="FI441" s="48" t="n">
        <f aca="false">MIN(MAX((HG440*(1+HG$5/Setup!$C$36)+IF($V441=40,N($F441),0))-DK441,0),MAX($P441-SUM(DV441:FH441),0))</f>
        <v>0</v>
      </c>
      <c r="FJ441" s="48" t="n">
        <f aca="false">MIN(MAX((HH440*(1+HH$5/Setup!$C$36)+IF($V441=41,N($F441),0))-DL441,0),MAX($P441-SUM(DV441:FI441),0))</f>
        <v>0</v>
      </c>
      <c r="FK441" s="48" t="n">
        <f aca="false">MIN(MAX((HI440*(1+HI$5/Setup!$C$36)+IF($V441=42,N($F441),0))-DM441,0),MAX($P441-SUM(DV441:FJ441),0))</f>
        <v>0</v>
      </c>
      <c r="FL441" s="48" t="n">
        <f aca="false">MIN(MAX((HJ440*(1+HJ$5/Setup!$C$36)+IF($V441=43,N($F441),0))-DN441,0),MAX($P441-SUM(DV441:FK441),0))</f>
        <v>0</v>
      </c>
      <c r="FM441" s="48" t="n">
        <f aca="false">MIN(MAX((HK440*(1+HK$5/Setup!$C$36)+IF($V441=44,N($F441),0))-DO441,0),MAX($P441-SUM(DV441:FL441),0))</f>
        <v>0</v>
      </c>
      <c r="FN441" s="48" t="n">
        <f aca="false">MIN(MAX((HL440*(1+HL$5/Setup!$C$36)+IF($V441=45,N($F441),0))-DP441,0),MAX($P441-SUM(DV441:FM441),0))</f>
        <v>0</v>
      </c>
      <c r="FO441" s="48" t="n">
        <f aca="false">MIN(MAX((HM440*(1+HM$5/Setup!$C$36)+IF($V441=46,N($F441),0))-DQ441,0),MAX($P441-SUM(DV441:FN441),0))</f>
        <v>0</v>
      </c>
      <c r="FP441" s="48" t="n">
        <f aca="false">MIN(MAX((HN440*(1+HN$5/Setup!$C$36)+IF($V441=47,N($F441),0))-DR441,0),MAX($P441-SUM(DV441:FO441),0))</f>
        <v>0</v>
      </c>
      <c r="FQ441" s="48" t="n">
        <f aca="false">MIN(MAX((HO440*(1+HO$5/Setup!$C$36)+IF($V441=48,N($F441),0))-DS441,0),MAX($P441-SUM(DV441:FP441),0))</f>
        <v>0</v>
      </c>
      <c r="FR441" s="48" t="n">
        <f aca="false">MIN(MAX((HP440*(1+HP$5/Setup!$C$36)+IF($V441=49,N($F441),0))-DT441,0),MAX($P441-SUM(DV441:FQ441),0))</f>
        <v>0</v>
      </c>
      <c r="FS441" s="48" t="n">
        <f aca="false">MIN(MAX((HQ440*(1+HQ$5/Setup!$C$36)+IF($V441=50,N($F441),0))-DU441,0),MAX($P441-SUM(DV441:FR441),0))</f>
        <v>0</v>
      </c>
      <c r="FT441" s="48" t="n">
        <f aca="false">IF((FT440*(1+FT$5/Setup!$C$36)+IF($V441=1,N($F441),0))-BX441-DV441&lt;0.005,0,(FT440*(1+FT$5/Setup!$C$36)+IF($V441=1,N($F441),0))-BX441-DV441)</f>
        <v>0</v>
      </c>
      <c r="FU441" s="48" t="n">
        <f aca="false">IF((FU440*(1+FU$5/Setup!$C$36)+IF($V441=2,N($F441),0))-BY441-DW441&lt;0.005,0,(FU440*(1+FU$5/Setup!$C$36)+IF($V441=2,N($F441),0))-BY441-DW441)</f>
        <v>0</v>
      </c>
      <c r="FV441" s="48" t="n">
        <f aca="false">IF((FV440*(1+FV$5/Setup!$C$36)+IF($V441=3,N($F441),0))-BZ441-DX441&lt;0.005,0,(FV440*(1+FV$5/Setup!$C$36)+IF($V441=3,N($F441),0))-BZ441-DX441)</f>
        <v>0</v>
      </c>
      <c r="FW441" s="48" t="n">
        <f aca="false">IF((FW440*(1+FW$5/Setup!$C$36)+IF($V441=4,N($F441),0))-CA441-DY441&lt;0.005,0,(FW440*(1+FW$5/Setup!$C$36)+IF($V441=4,N($F441),0))-CA441-DY441)</f>
        <v>0</v>
      </c>
      <c r="FX441" s="48" t="n">
        <f aca="false">IF((FX440*(1+FX$5/Setup!$C$36)+IF($V441=5,N($F441),0))-CB441-DZ441&lt;0.005,0,(FX440*(1+FX$5/Setup!$C$36)+IF($V441=5,N($F441),0))-CB441-DZ441)</f>
        <v>0</v>
      </c>
      <c r="FY441" s="48" t="n">
        <f aca="false">IF((FY440*(1+FY$5/Setup!$C$36)+IF($V441=6,N($F441),0))-CC441-EA441&lt;0.005,0,(FY440*(1+FY$5/Setup!$C$36)+IF($V441=6,N($F441),0))-CC441-EA441)</f>
        <v>0</v>
      </c>
      <c r="FZ441" s="48" t="n">
        <f aca="false">IF((FZ440*(1+FZ$5/Setup!$C$36)+IF($V441=7,N($F441),0))-CD441-EB441&lt;0.005,0,(FZ440*(1+FZ$5/Setup!$C$36)+IF($V441=7,N($F441),0))-CD441-EB441)</f>
        <v>0</v>
      </c>
      <c r="GA441" s="48" t="n">
        <f aca="false">IF((GA440*(1+GA$5/Setup!$C$36)+IF($V441=8,N($F441),0))-CE441-EC441&lt;0.005,0,(GA440*(1+GA$5/Setup!$C$36)+IF($V441=8,N($F441),0))-CE441-EC441)</f>
        <v>0</v>
      </c>
      <c r="GB441" s="48" t="n">
        <f aca="false">IF((GB440*(1+GB$5/Setup!$C$36)+IF($V441=9,N($F441),0))-CF441-ED441&lt;0.005,0,(GB440*(1+GB$5/Setup!$C$36)+IF($V441=9,N($F441),0))-CF441-ED441)</f>
        <v>0</v>
      </c>
      <c r="GC441" s="48" t="n">
        <f aca="false">IF((GC440*(1+GC$5/Setup!$C$36)+IF($V441=10,N($F441),0))-CG441-EE441&lt;0.005,0,(GC440*(1+GC$5/Setup!$C$36)+IF($V441=10,N($F441),0))-CG441-EE441)</f>
        <v>0</v>
      </c>
      <c r="GD441" s="48" t="n">
        <f aca="false">IF((GD440*(1+GD$5/Setup!$C$36)+IF($V441=11,N($F441),0))-CH441-EF441&lt;0.005,0,(GD440*(1+GD$5/Setup!$C$36)+IF($V441=11,N($F441),0))-CH441-EF441)</f>
        <v>0</v>
      </c>
      <c r="GE441" s="48" t="n">
        <f aca="false">IF((GE440*(1+GE$5/Setup!$C$36)+IF($V441=12,N($F441),0))-CI441-EG441&lt;0.005,0,(GE440*(1+GE$5/Setup!$C$36)+IF($V441=12,N($F441),0))-CI441-EG441)</f>
        <v>0</v>
      </c>
      <c r="GF441" s="48" t="n">
        <f aca="false">IF((GF440*(1+GF$5/Setup!$C$36)+IF($V441=13,N($F441),0))-CJ441-EH441&lt;0.005,0,(GF440*(1+GF$5/Setup!$C$36)+IF($V441=13,N($F441),0))-CJ441-EH441)</f>
        <v>0</v>
      </c>
      <c r="GG441" s="48" t="n">
        <f aca="false">IF((GG440*(1+GG$5/Setup!$C$36)+IF($V441=14,N($F441),0))-CK441-EI441&lt;0.005,0,(GG440*(1+GG$5/Setup!$C$36)+IF($V441=14,N($F441),0))-CK441-EI441)</f>
        <v>0</v>
      </c>
      <c r="GH441" s="48" t="n">
        <f aca="false">IF((GH440*(1+GH$5/Setup!$C$36)+IF($V441=15,N($F441),0))-CL441-EJ441&lt;0.005,0,(GH440*(1+GH$5/Setup!$C$36)+IF($V441=15,N($F441),0))-CL441-EJ441)</f>
        <v>0</v>
      </c>
      <c r="GI441" s="48" t="n">
        <f aca="false">IF((GI440*(1+GI$5/Setup!$C$36)+IF($V441=16,N($F441),0))-CM441-EK441&lt;0.005,0,(GI440*(1+GI$5/Setup!$C$36)+IF($V441=16,N($F441),0))-CM441-EK441)</f>
        <v>0</v>
      </c>
      <c r="GJ441" s="48" t="n">
        <f aca="false">IF((GJ440*(1+GJ$5/Setup!$C$36)+IF($V441=17,N($F441),0))-CN441-EL441&lt;0.005,0,(GJ440*(1+GJ$5/Setup!$C$36)+IF($V441=17,N($F441),0))-CN441-EL441)</f>
        <v>0</v>
      </c>
      <c r="GK441" s="48" t="n">
        <f aca="false">IF((GK440*(1+GK$5/Setup!$C$36)+IF($V441=18,N($F441),0))-CO441-EM441&lt;0.005,0,(GK440*(1+GK$5/Setup!$C$36)+IF($V441=18,N($F441),0))-CO441-EM441)</f>
        <v>0</v>
      </c>
      <c r="GL441" s="48" t="n">
        <f aca="false">IF((GL440*(1+GL$5/Setup!$C$36)+IF($V441=19,N($F441),0))-CP441-EN441&lt;0.005,0,(GL440*(1+GL$5/Setup!$C$36)+IF($V441=19,N($F441),0))-CP441-EN441)</f>
        <v>0</v>
      </c>
      <c r="GM441" s="48" t="n">
        <f aca="false">IF((GM440*(1+GM$5/Setup!$C$36)+IF($V441=20,N($F441),0))-CQ441-EO441&lt;0.005,0,(GM440*(1+GM$5/Setup!$C$36)+IF($V441=20,N($F441),0))-CQ441-EO441)</f>
        <v>0</v>
      </c>
      <c r="GN441" s="48" t="n">
        <f aca="false">IF((GN440*(1+GN$5/Setup!$C$36)+IF($V441=21,N($F441),0))-CR441-EP441&lt;0.005,0,(GN440*(1+GN$5/Setup!$C$36)+IF($V441=21,N($F441),0))-CR441-EP441)</f>
        <v>0</v>
      </c>
      <c r="GO441" s="48" t="n">
        <f aca="false">IF((GO440*(1+GO$5/Setup!$C$36)+IF($V441=22,N($F441),0))-CS441-EQ441&lt;0.005,0,(GO440*(1+GO$5/Setup!$C$36)+IF($V441=22,N($F441),0))-CS441-EQ441)</f>
        <v>0</v>
      </c>
      <c r="GP441" s="48" t="n">
        <f aca="false">IF((GP440*(1+GP$5/Setup!$C$36)+IF($V441=23,N($F441),0))-CT441-ER441&lt;0.005,0,(GP440*(1+GP$5/Setup!$C$36)+IF($V441=23,N($F441),0))-CT441-ER441)</f>
        <v>0</v>
      </c>
      <c r="GQ441" s="48" t="n">
        <f aca="false">IF((GQ440*(1+GQ$5/Setup!$C$36)+IF($V441=24,N($F441),0))-CU441-ES441&lt;0.005,0,(GQ440*(1+GQ$5/Setup!$C$36)+IF($V441=24,N($F441),0))-CU441-ES441)</f>
        <v>0</v>
      </c>
      <c r="GR441" s="48" t="n">
        <f aca="false">IF((GR440*(1+GR$5/Setup!$C$36)+IF($V441=25,N($F441),0))-CV441-ET441&lt;0.005,0,(GR440*(1+GR$5/Setup!$C$36)+IF($V441=25,N($F441),0))-CV441-ET441)</f>
        <v>0</v>
      </c>
      <c r="GS441" s="48" t="n">
        <f aca="false">IF((GS440*(1+GS$5/Setup!$C$36)+IF($V441=26,N($F441),0))-CW441-EU441&lt;0.005,0,(GS440*(1+GS$5/Setup!$C$36)+IF($V441=26,N($F441),0))-CW441-EU441)</f>
        <v>0</v>
      </c>
      <c r="GT441" s="48" t="n">
        <f aca="false">IF((GT440*(1+GT$5/Setup!$C$36)+IF($V441=27,N($F441),0))-CX441-EV441&lt;0.005,0,(GT440*(1+GT$5/Setup!$C$36)+IF($V441=27,N($F441),0))-CX441-EV441)</f>
        <v>0</v>
      </c>
      <c r="GU441" s="48" t="n">
        <f aca="false">IF((GU440*(1+GU$5/Setup!$C$36)+IF($V441=28,N($F441),0))-CY441-EW441&lt;0.005,0,(GU440*(1+GU$5/Setup!$C$36)+IF($V441=28,N($F441),0))-CY441-EW441)</f>
        <v>0</v>
      </c>
      <c r="GV441" s="48" t="n">
        <f aca="false">IF((GV440*(1+GV$5/Setup!$C$36)+IF($V441=29,N($F441),0))-CZ441-EX441&lt;0.005,0,(GV440*(1+GV$5/Setup!$C$36)+IF($V441=29,N($F441),0))-CZ441-EX441)</f>
        <v>0</v>
      </c>
      <c r="GW441" s="48" t="n">
        <f aca="false">IF((GW440*(1+GW$5/Setup!$C$36)+IF($V441=30,N($F441),0))-DA441-EY441&lt;0.005,0,(GW440*(1+GW$5/Setup!$C$36)+IF($V441=30,N($F441),0))-DA441-EY441)</f>
        <v>0</v>
      </c>
      <c r="GX441" s="48" t="n">
        <f aca="false">IF((GX440*(1+GX$5/Setup!$C$36)+IF($V441=31,N($F441),0))-DB441-EZ441&lt;0.005,0,(GX440*(1+GX$5/Setup!$C$36)+IF($V441=31,N($F441),0))-DB441-EZ441)</f>
        <v>0</v>
      </c>
      <c r="GY441" s="48" t="n">
        <f aca="false">IF((GY440*(1+GY$5/Setup!$C$36)+IF($V441=32,N($F441),0))-DC441-FA441&lt;0.005,0,(GY440*(1+GY$5/Setup!$C$36)+IF($V441=32,N($F441),0))-DC441-FA441)</f>
        <v>0</v>
      </c>
      <c r="GZ441" s="48" t="n">
        <f aca="false">IF((GZ440*(1+GZ$5/Setup!$C$36)+IF($V441=33,N($F441),0))-DD441-FB441&lt;0.005,0,(GZ440*(1+GZ$5/Setup!$C$36)+IF($V441=33,N($F441),0))-DD441-FB441)</f>
        <v>0</v>
      </c>
      <c r="HA441" s="48" t="n">
        <f aca="false">IF((HA440*(1+HA$5/Setup!$C$36)+IF($V441=34,N($F441),0))-DE441-FC441&lt;0.005,0,(HA440*(1+HA$5/Setup!$C$36)+IF($V441=34,N($F441),0))-DE441-FC441)</f>
        <v>0</v>
      </c>
      <c r="HB441" s="48" t="n">
        <f aca="false">IF((HB440*(1+HB$5/Setup!$C$36)+IF($V441=35,N($F441),0))-DF441-FD441&lt;0.005,0,(HB440*(1+HB$5/Setup!$C$36)+IF($V441=35,N($F441),0))-DF441-FD441)</f>
        <v>0</v>
      </c>
      <c r="HC441" s="48" t="n">
        <f aca="false">IF((HC440*(1+HC$5/Setup!$C$36)+IF($V441=36,N($F441),0))-DG441-FE441&lt;0.005,0,(HC440*(1+HC$5/Setup!$C$36)+IF($V441=36,N($F441),0))-DG441-FE441)</f>
        <v>0</v>
      </c>
      <c r="HD441" s="48" t="n">
        <f aca="false">IF((HD440*(1+HD$5/Setup!$C$36)+IF($V441=37,N($F441),0))-DH441-FF441&lt;0.005,0,(HD440*(1+HD$5/Setup!$C$36)+IF($V441=37,N($F441),0))-DH441-FF441)</f>
        <v>0</v>
      </c>
      <c r="HE441" s="48" t="n">
        <f aca="false">IF((HE440*(1+HE$5/Setup!$C$36)+IF($V441=38,N($F441),0))-DI441-FG441&lt;0.005,0,(HE440*(1+HE$5/Setup!$C$36)+IF($V441=38,N($F441),0))-DI441-FG441)</f>
        <v>0</v>
      </c>
      <c r="HF441" s="48" t="n">
        <f aca="false">IF((HF440*(1+HF$5/Setup!$C$36)+IF($V441=39,N($F441),0))-DJ441-FH441&lt;0.005,0,(HF440*(1+HF$5/Setup!$C$36)+IF($V441=39,N($F441),0))-DJ441-FH441)</f>
        <v>0</v>
      </c>
      <c r="HG441" s="48" t="n">
        <f aca="false">IF((HG440*(1+HG$5/Setup!$C$36)+IF($V441=40,N($F441),0))-DK441-FI441&lt;0.005,0,(HG440*(1+HG$5/Setup!$C$36)+IF($V441=40,N($F441),0))-DK441-FI441)</f>
        <v>0</v>
      </c>
      <c r="HH441" s="48" t="n">
        <f aca="false">IF((HH440*(1+HH$5/Setup!$C$36)+IF($V441=41,N($F441),0))-DL441-FJ441&lt;0.005,0,(HH440*(1+HH$5/Setup!$C$36)+IF($V441=41,N($F441),0))-DL441-FJ441)</f>
        <v>0</v>
      </c>
      <c r="HI441" s="48" t="n">
        <f aca="false">IF((HI440*(1+HI$5/Setup!$C$36)+IF($V441=42,N($F441),0))-DM441-FK441&lt;0.005,0,(HI440*(1+HI$5/Setup!$C$36)+IF($V441=42,N($F441),0))-DM441-FK441)</f>
        <v>0</v>
      </c>
      <c r="HJ441" s="48" t="n">
        <f aca="false">IF((HJ440*(1+HJ$5/Setup!$C$36)+IF($V441=43,N($F441),0))-DN441-FL441&lt;0.005,0,(HJ440*(1+HJ$5/Setup!$C$36)+IF($V441=43,N($F441),0))-DN441-FL441)</f>
        <v>0</v>
      </c>
      <c r="HK441" s="48" t="n">
        <f aca="false">IF((HK440*(1+HK$5/Setup!$C$36)+IF($V441=44,N($F441),0))-DO441-FM441&lt;0.005,0,(HK440*(1+HK$5/Setup!$C$36)+IF($V441=44,N($F441),0))-DO441-FM441)</f>
        <v>0</v>
      </c>
      <c r="HL441" s="48" t="n">
        <f aca="false">IF((HL440*(1+HL$5/Setup!$C$36)+IF($V441=45,N($F441),0))-DP441-FN441&lt;0.005,0,(HL440*(1+HL$5/Setup!$C$36)+IF($V441=45,N($F441),0))-DP441-FN441)</f>
        <v>0</v>
      </c>
      <c r="HM441" s="48" t="n">
        <f aca="false">IF((HM440*(1+HM$5/Setup!$C$36)+IF($V441=46,N($F441),0))-DQ441-FO441&lt;0.005,0,(HM440*(1+HM$5/Setup!$C$36)+IF($V441=46,N($F441),0))-DQ441-FO441)</f>
        <v>0</v>
      </c>
      <c r="HN441" s="48" t="n">
        <f aca="false">IF((HN440*(1+HN$5/Setup!$C$36)+IF($V441=47,N($F441),0))-DR441-FP441&lt;0.005,0,(HN440*(1+HN$5/Setup!$C$36)+IF($V441=47,N($F441),0))-DR441-FP441)</f>
        <v>0</v>
      </c>
      <c r="HO441" s="48" t="n">
        <f aca="false">IF((HO440*(1+HO$5/Setup!$C$36)+IF($V441=48,N($F441),0))-DS441-FQ441&lt;0.005,0,(HO440*(1+HO$5/Setup!$C$36)+IF($V441=48,N($F441),0))-DS441-FQ441)</f>
        <v>0</v>
      </c>
      <c r="HP441" s="48" t="n">
        <f aca="false">IF((HP440*(1+HP$5/Setup!$C$36)+IF($V441=49,N($F441),0))-DT441-FR441&lt;0.005,0,(HP440*(1+HP$5/Setup!$C$36)+IF($V441=49,N($F441),0))-DT441-FR441)</f>
        <v>0</v>
      </c>
      <c r="HQ441" s="48" t="n">
        <f aca="false">IF((HQ440*(1+HQ$5/Setup!$C$36)+IF($V441=50,N($F441),0))-DU441-FS441&lt;0.005,0,(HQ440*(1+HQ$5/Setup!$C$36)+IF($V441=50,N($F441),0))-DU441-FS441)</f>
        <v>0</v>
      </c>
    </row>
    <row r="442" customFormat="false" ht="15" hidden="false" customHeight="false" outlineLevel="0" collapsed="false">
      <c r="A442" s="44" t="n">
        <v>434</v>
      </c>
      <c r="B442" s="45" t="n">
        <f aca="false">IF(Setup!$C$7="Every month",EDATE(Setup!$C$8,($A442-1)),IF(Setup!$C$7="Twice a month",DATE(YEAR(Setup!$C$8),MONTH(Setup!$C$8)+INT((($A442-1)+Setup!$C$41)/2),MIN(IF(MOD(($A442-1)+Setup!$C$41,2)=0,Setup!$C$39,Setup!$C$40),DAY(EOMONTH(DATE(YEAR(Setup!$C$8),MONTH(Setup!$C$8)+INT((($A442-1)+Setup!$C$41)/2),1),0)))),Setup!$C$8+($A442-1)*IF(Setup!$C$7="Every week",7,14)))</f>
        <v>52387</v>
      </c>
      <c r="C442" s="45" t="n">
        <f aca="false">IF(Setup!$C$7="Every month",EDATE(Setup!$C$8,$A442),IF(Setup!$C$7="Twice a month",DATE(YEAR(Setup!$C$8),MONTH(Setup!$C$8)+INT(($A442+Setup!$C$41)/2),MIN(IF(MOD($A442+Setup!$C$41,2)=0,Setup!$C$39,Setup!$C$40),DAY(EOMONTH(DATE(YEAR(Setup!$C$8),MONTH(Setup!$C$8)+INT(($A442+Setup!$C$41)/2),1),0)))),Setup!$C$8+$A442*IF(Setup!$C$7="Every week",7,14)))</f>
        <v>52401</v>
      </c>
      <c r="D442" s="46"/>
      <c r="E442" s="47"/>
      <c r="F442" s="47"/>
      <c r="G442" s="47"/>
      <c r="H442" s="47"/>
      <c r="I442" s="48" t="n">
        <f aca="false">N(Setup!$C$11)+N(E442)</f>
        <v>100</v>
      </c>
      <c r="J442" s="48" t="n">
        <f aca="false">MIN(Setup!$C$37,MAX(I442,0))</f>
        <v>9.23076923076923</v>
      </c>
      <c r="K442" s="48" t="n">
        <f aca="false">MIN(MAX(N(Setup!$C$14)-L441,0),MAX(I442-J442,0))</f>
        <v>0</v>
      </c>
      <c r="L442" s="48" t="n">
        <f aca="false">L441+K442-N(G442)</f>
        <v>500</v>
      </c>
      <c r="M442" s="48" t="n">
        <f aca="false">M441+J442-N(H442)</f>
        <v>4006.15384615382</v>
      </c>
      <c r="N442" s="48" t="n">
        <f aca="false">SUM(BX442:DU442)</f>
        <v>0</v>
      </c>
      <c r="O442" s="48" t="n">
        <f aca="false">SUM(Z442:BW442)-N442</f>
        <v>25</v>
      </c>
      <c r="P442" s="48" t="n">
        <f aca="false">MAX(I442-J442-K442,0)+O442</f>
        <v>115.769230769231</v>
      </c>
      <c r="Q442" s="48" t="n">
        <f aca="false">SUM(DV442:FS442)</f>
        <v>0</v>
      </c>
      <c r="R442" s="49" t="n">
        <f aca="false">N442+J442+K442+Q442</f>
        <v>9.23076923076923</v>
      </c>
      <c r="S442" s="48" t="n">
        <f aca="false">T442-T441-N(F442)+N442+Q442</f>
        <v>0</v>
      </c>
      <c r="T442" s="49" t="n">
        <f aca="false">SUM(FT442:HQ442)</f>
        <v>0</v>
      </c>
      <c r="U442" s="44" t="str">
        <f aca="false">IF(T441&lt;0.005,"",INDEX(Helpers!$C$2:$C$51,IF(_xlfn.MINIFS($DV$6:$FS$6,DV442:FS442,"&gt;0.005")=0,V442,_xlfn.MINIFS($DV$6:$FS$6,DV442:FS442,"&gt;0.005"))))</f>
        <v/>
      </c>
      <c r="V442" s="44" t="n">
        <f aca="false">IF(_xlfn.MINIFS($FT$6:$HQ$6,FT441:HQ441,"&gt;0.005")=0,1,_xlfn.MINIFS($FT$6:$HQ$6,FT441:HQ441,"&gt;0.005"))</f>
        <v>1</v>
      </c>
      <c r="W442" s="44" t="n">
        <f aca="false">IF(AND(D442&lt;&gt;"Paid",T441&gt;0.005),1,0)</f>
        <v>0</v>
      </c>
      <c r="X442" s="48" t="n">
        <f aca="false">SUMPRODUCT(((Helpers!$G$2:$G$51*(1+(Helpers!$D$2:$D$51+0.000000001)/12)^(($B442-Setup!$C$8)/(365.25/12))-Helpers!$E$2:$E$51*((1+(Helpers!$D$2:$D$51+0.000000001)/12)^(($B442-Setup!$C$8)/(365.25/12))-1)/((Helpers!$D$2:$D$51+0.000000001)/12))&gt;0)*(Helpers!$G$2:$G$51*(1+(Helpers!$D$2:$D$51+0.000000001)/12)^(($B442-Setup!$C$8)/(365.25/12))-Helpers!$E$2:$E$51*((1+(Helpers!$D$2:$D$51+0.000000001)/12)^(($B442-Setup!$C$8)/(365.25/12))-1)/((Helpers!$D$2:$D$51+0.000000001)/12)))</f>
        <v>0</v>
      </c>
      <c r="Y442" s="48"/>
      <c r="Z442" s="48" t="n">
        <f aca="false">IF(OR(N(Z$5)=0,Z$6=""),0,Z$5*((DATE(YEAR($B442),MONTH($B442),MIN(Z$6,DAY(EOMONTH($B442,0))))&gt;=$B442)*(DATE(YEAR($B442),MONTH($B442),MIN(Z$6,DAY(EOMONTH($B442,0))))&lt;$C442)+(DATE(YEAR($B442),MONTH($B442)+1,MIN(Z$6,DAY(EOMONTH($B442,1))))&gt;=$B442)*(DATE(YEAR($B442),MONTH($B442)+1,MIN(Z$6,DAY(EOMONTH($B442,1))))&lt;$C442)))</f>
        <v>25</v>
      </c>
      <c r="AA442" s="48" t="n">
        <f aca="false">IF(OR(N(AA$5)=0,AA$6=""),0,AA$5*((DATE(YEAR($B442),MONTH($B442),MIN(AA$6,DAY(EOMONTH($B442,0))))&gt;=$B442)*(DATE(YEAR($B442),MONTH($B442),MIN(AA$6,DAY(EOMONTH($B442,0))))&lt;$C442)+(DATE(YEAR($B442),MONTH($B442)+1,MIN(AA$6,DAY(EOMONTH($B442,1))))&gt;=$B442)*(DATE(YEAR($B442),MONTH($B442)+1,MIN(AA$6,DAY(EOMONTH($B442,1))))&lt;$C442)))</f>
        <v>0</v>
      </c>
      <c r="AB442" s="48" t="n">
        <f aca="false">IF(OR(N(AB$5)=0,AB$6=""),0,AB$5*((DATE(YEAR($B442),MONTH($B442),MIN(AB$6,DAY(EOMONTH($B442,0))))&gt;=$B442)*(DATE(YEAR($B442),MONTH($B442),MIN(AB$6,DAY(EOMONTH($B442,0))))&lt;$C442)+(DATE(YEAR($B442),MONTH($B442)+1,MIN(AB$6,DAY(EOMONTH($B442,1))))&gt;=$B442)*(DATE(YEAR($B442),MONTH($B442)+1,MIN(AB$6,DAY(EOMONTH($B442,1))))&lt;$C442)))</f>
        <v>0</v>
      </c>
      <c r="AC442" s="48" t="n">
        <f aca="false">IF(OR(N(AC$5)=0,AC$6=""),0,AC$5*((DATE(YEAR($B442),MONTH($B442),MIN(AC$6,DAY(EOMONTH($B442,0))))&gt;=$B442)*(DATE(YEAR($B442),MONTH($B442),MIN(AC$6,DAY(EOMONTH($B442,0))))&lt;$C442)+(DATE(YEAR($B442),MONTH($B442)+1,MIN(AC$6,DAY(EOMONTH($B442,1))))&gt;=$B442)*(DATE(YEAR($B442),MONTH($B442)+1,MIN(AC$6,DAY(EOMONTH($B442,1))))&lt;$C442)))</f>
        <v>0</v>
      </c>
      <c r="AD442" s="48" t="n">
        <f aca="false">IF(OR(N(AD$5)=0,AD$6=""),0,AD$5*((DATE(YEAR($B442),MONTH($B442),MIN(AD$6,DAY(EOMONTH($B442,0))))&gt;=$B442)*(DATE(YEAR($B442),MONTH($B442),MIN(AD$6,DAY(EOMONTH($B442,0))))&lt;$C442)+(DATE(YEAR($B442),MONTH($B442)+1,MIN(AD$6,DAY(EOMONTH($B442,1))))&gt;=$B442)*(DATE(YEAR($B442),MONTH($B442)+1,MIN(AD$6,DAY(EOMONTH($B442,1))))&lt;$C442)))</f>
        <v>0</v>
      </c>
      <c r="AE442" s="48" t="n">
        <f aca="false">IF(OR(N(AE$5)=0,AE$6=""),0,AE$5*((DATE(YEAR($B442),MONTH($B442),MIN(AE$6,DAY(EOMONTH($B442,0))))&gt;=$B442)*(DATE(YEAR($B442),MONTH($B442),MIN(AE$6,DAY(EOMONTH($B442,0))))&lt;$C442)+(DATE(YEAR($B442),MONTH($B442)+1,MIN(AE$6,DAY(EOMONTH($B442,1))))&gt;=$B442)*(DATE(YEAR($B442),MONTH($B442)+1,MIN(AE$6,DAY(EOMONTH($B442,1))))&lt;$C442)))</f>
        <v>0</v>
      </c>
      <c r="AF442" s="48" t="n">
        <f aca="false">IF(OR(N(AF$5)=0,AF$6=""),0,AF$5*((DATE(YEAR($B442),MONTH($B442),MIN(AF$6,DAY(EOMONTH($B442,0))))&gt;=$B442)*(DATE(YEAR($B442),MONTH($B442),MIN(AF$6,DAY(EOMONTH($B442,0))))&lt;$C442)+(DATE(YEAR($B442),MONTH($B442)+1,MIN(AF$6,DAY(EOMONTH($B442,1))))&gt;=$B442)*(DATE(YEAR($B442),MONTH($B442)+1,MIN(AF$6,DAY(EOMONTH($B442,1))))&lt;$C442)))</f>
        <v>0</v>
      </c>
      <c r="AG442" s="48" t="n">
        <f aca="false">IF(OR(N(AG$5)=0,AG$6=""),0,AG$5*((DATE(YEAR($B442),MONTH($B442),MIN(AG$6,DAY(EOMONTH($B442,0))))&gt;=$B442)*(DATE(YEAR($B442),MONTH($B442),MIN(AG$6,DAY(EOMONTH($B442,0))))&lt;$C442)+(DATE(YEAR($B442),MONTH($B442)+1,MIN(AG$6,DAY(EOMONTH($B442,1))))&gt;=$B442)*(DATE(YEAR($B442),MONTH($B442)+1,MIN(AG$6,DAY(EOMONTH($B442,1))))&lt;$C442)))</f>
        <v>0</v>
      </c>
      <c r="AH442" s="48" t="n">
        <f aca="false">IF(OR(N(AH$5)=0,AH$6=""),0,AH$5*((DATE(YEAR($B442),MONTH($B442),MIN(AH$6,DAY(EOMONTH($B442,0))))&gt;=$B442)*(DATE(YEAR($B442),MONTH($B442),MIN(AH$6,DAY(EOMONTH($B442,0))))&lt;$C442)+(DATE(YEAR($B442),MONTH($B442)+1,MIN(AH$6,DAY(EOMONTH($B442,1))))&gt;=$B442)*(DATE(YEAR($B442),MONTH($B442)+1,MIN(AH$6,DAY(EOMONTH($B442,1))))&lt;$C442)))</f>
        <v>0</v>
      </c>
      <c r="AI442" s="48" t="n">
        <f aca="false">IF(OR(N(AI$5)=0,AI$6=""),0,AI$5*((DATE(YEAR($B442),MONTH($B442),MIN(AI$6,DAY(EOMONTH($B442,0))))&gt;=$B442)*(DATE(YEAR($B442),MONTH($B442),MIN(AI$6,DAY(EOMONTH($B442,0))))&lt;$C442)+(DATE(YEAR($B442),MONTH($B442)+1,MIN(AI$6,DAY(EOMONTH($B442,1))))&gt;=$B442)*(DATE(YEAR($B442),MONTH($B442)+1,MIN(AI$6,DAY(EOMONTH($B442,1))))&lt;$C442)))</f>
        <v>0</v>
      </c>
      <c r="AJ442" s="48" t="n">
        <f aca="false">IF(OR(N(AJ$5)=0,AJ$6=""),0,AJ$5*((DATE(YEAR($B442),MONTH($B442),MIN(AJ$6,DAY(EOMONTH($B442,0))))&gt;=$B442)*(DATE(YEAR($B442),MONTH($B442),MIN(AJ$6,DAY(EOMONTH($B442,0))))&lt;$C442)+(DATE(YEAR($B442),MONTH($B442)+1,MIN(AJ$6,DAY(EOMONTH($B442,1))))&gt;=$B442)*(DATE(YEAR($B442),MONTH($B442)+1,MIN(AJ$6,DAY(EOMONTH($B442,1))))&lt;$C442)))</f>
        <v>0</v>
      </c>
      <c r="AK442" s="48" t="n">
        <f aca="false">IF(OR(N(AK$5)=0,AK$6=""),0,AK$5*((DATE(YEAR($B442),MONTH($B442),MIN(AK$6,DAY(EOMONTH($B442,0))))&gt;=$B442)*(DATE(YEAR($B442),MONTH($B442),MIN(AK$6,DAY(EOMONTH($B442,0))))&lt;$C442)+(DATE(YEAR($B442),MONTH($B442)+1,MIN(AK$6,DAY(EOMONTH($B442,1))))&gt;=$B442)*(DATE(YEAR($B442),MONTH($B442)+1,MIN(AK$6,DAY(EOMONTH($B442,1))))&lt;$C442)))</f>
        <v>0</v>
      </c>
      <c r="AL442" s="48" t="n">
        <f aca="false">IF(OR(N(AL$5)=0,AL$6=""),0,AL$5*((DATE(YEAR($B442),MONTH($B442),MIN(AL$6,DAY(EOMONTH($B442,0))))&gt;=$B442)*(DATE(YEAR($B442),MONTH($B442),MIN(AL$6,DAY(EOMONTH($B442,0))))&lt;$C442)+(DATE(YEAR($B442),MONTH($B442)+1,MIN(AL$6,DAY(EOMONTH($B442,1))))&gt;=$B442)*(DATE(YEAR($B442),MONTH($B442)+1,MIN(AL$6,DAY(EOMONTH($B442,1))))&lt;$C442)))</f>
        <v>0</v>
      </c>
      <c r="AM442" s="48" t="n">
        <f aca="false">IF(OR(N(AM$5)=0,AM$6=""),0,AM$5*((DATE(YEAR($B442),MONTH($B442),MIN(AM$6,DAY(EOMONTH($B442,0))))&gt;=$B442)*(DATE(YEAR($B442),MONTH($B442),MIN(AM$6,DAY(EOMONTH($B442,0))))&lt;$C442)+(DATE(YEAR($B442),MONTH($B442)+1,MIN(AM$6,DAY(EOMONTH($B442,1))))&gt;=$B442)*(DATE(YEAR($B442),MONTH($B442)+1,MIN(AM$6,DAY(EOMONTH($B442,1))))&lt;$C442)))</f>
        <v>0</v>
      </c>
      <c r="AN442" s="48" t="n">
        <f aca="false">IF(OR(N(AN$5)=0,AN$6=""),0,AN$5*((DATE(YEAR($B442),MONTH($B442),MIN(AN$6,DAY(EOMONTH($B442,0))))&gt;=$B442)*(DATE(YEAR($B442),MONTH($B442),MIN(AN$6,DAY(EOMONTH($B442,0))))&lt;$C442)+(DATE(YEAR($B442),MONTH($B442)+1,MIN(AN$6,DAY(EOMONTH($B442,1))))&gt;=$B442)*(DATE(YEAR($B442),MONTH($B442)+1,MIN(AN$6,DAY(EOMONTH($B442,1))))&lt;$C442)))</f>
        <v>0</v>
      </c>
      <c r="AO442" s="48" t="n">
        <f aca="false">IF(OR(N(AO$5)=0,AO$6=""),0,AO$5*((DATE(YEAR($B442),MONTH($B442),MIN(AO$6,DAY(EOMONTH($B442,0))))&gt;=$B442)*(DATE(YEAR($B442),MONTH($B442),MIN(AO$6,DAY(EOMONTH($B442,0))))&lt;$C442)+(DATE(YEAR($B442),MONTH($B442)+1,MIN(AO$6,DAY(EOMONTH($B442,1))))&gt;=$B442)*(DATE(YEAR($B442),MONTH($B442)+1,MIN(AO$6,DAY(EOMONTH($B442,1))))&lt;$C442)))</f>
        <v>0</v>
      </c>
      <c r="AP442" s="48" t="n">
        <f aca="false">IF(OR(N(AP$5)=0,AP$6=""),0,AP$5*((DATE(YEAR($B442),MONTH($B442),MIN(AP$6,DAY(EOMONTH($B442,0))))&gt;=$B442)*(DATE(YEAR($B442),MONTH($B442),MIN(AP$6,DAY(EOMONTH($B442,0))))&lt;$C442)+(DATE(YEAR($B442),MONTH($B442)+1,MIN(AP$6,DAY(EOMONTH($B442,1))))&gt;=$B442)*(DATE(YEAR($B442),MONTH($B442)+1,MIN(AP$6,DAY(EOMONTH($B442,1))))&lt;$C442)))</f>
        <v>0</v>
      </c>
      <c r="AQ442" s="48" t="n">
        <f aca="false">IF(OR(N(AQ$5)=0,AQ$6=""),0,AQ$5*((DATE(YEAR($B442),MONTH($B442),MIN(AQ$6,DAY(EOMONTH($B442,0))))&gt;=$B442)*(DATE(YEAR($B442),MONTH($B442),MIN(AQ$6,DAY(EOMONTH($B442,0))))&lt;$C442)+(DATE(YEAR($B442),MONTH($B442)+1,MIN(AQ$6,DAY(EOMONTH($B442,1))))&gt;=$B442)*(DATE(YEAR($B442),MONTH($B442)+1,MIN(AQ$6,DAY(EOMONTH($B442,1))))&lt;$C442)))</f>
        <v>0</v>
      </c>
      <c r="AR442" s="48" t="n">
        <f aca="false">IF(OR(N(AR$5)=0,AR$6=""),0,AR$5*((DATE(YEAR($B442),MONTH($B442),MIN(AR$6,DAY(EOMONTH($B442,0))))&gt;=$B442)*(DATE(YEAR($B442),MONTH($B442),MIN(AR$6,DAY(EOMONTH($B442,0))))&lt;$C442)+(DATE(YEAR($B442),MONTH($B442)+1,MIN(AR$6,DAY(EOMONTH($B442,1))))&gt;=$B442)*(DATE(YEAR($B442),MONTH($B442)+1,MIN(AR$6,DAY(EOMONTH($B442,1))))&lt;$C442)))</f>
        <v>0</v>
      </c>
      <c r="AS442" s="48" t="n">
        <f aca="false">IF(OR(N(AS$5)=0,AS$6=""),0,AS$5*((DATE(YEAR($B442),MONTH($B442),MIN(AS$6,DAY(EOMONTH($B442,0))))&gt;=$B442)*(DATE(YEAR($B442),MONTH($B442),MIN(AS$6,DAY(EOMONTH($B442,0))))&lt;$C442)+(DATE(YEAR($B442),MONTH($B442)+1,MIN(AS$6,DAY(EOMONTH($B442,1))))&gt;=$B442)*(DATE(YEAR($B442),MONTH($B442)+1,MIN(AS$6,DAY(EOMONTH($B442,1))))&lt;$C442)))</f>
        <v>0</v>
      </c>
      <c r="AT442" s="48" t="n">
        <f aca="false">IF(OR(N(AT$5)=0,AT$6=""),0,AT$5*((DATE(YEAR($B442),MONTH($B442),MIN(AT$6,DAY(EOMONTH($B442,0))))&gt;=$B442)*(DATE(YEAR($B442),MONTH($B442),MIN(AT$6,DAY(EOMONTH($B442,0))))&lt;$C442)+(DATE(YEAR($B442),MONTH($B442)+1,MIN(AT$6,DAY(EOMONTH($B442,1))))&gt;=$B442)*(DATE(YEAR($B442),MONTH($B442)+1,MIN(AT$6,DAY(EOMONTH($B442,1))))&lt;$C442)))</f>
        <v>0</v>
      </c>
      <c r="AU442" s="48" t="n">
        <f aca="false">IF(OR(N(AU$5)=0,AU$6=""),0,AU$5*((DATE(YEAR($B442),MONTH($B442),MIN(AU$6,DAY(EOMONTH($B442,0))))&gt;=$B442)*(DATE(YEAR($B442),MONTH($B442),MIN(AU$6,DAY(EOMONTH($B442,0))))&lt;$C442)+(DATE(YEAR($B442),MONTH($B442)+1,MIN(AU$6,DAY(EOMONTH($B442,1))))&gt;=$B442)*(DATE(YEAR($B442),MONTH($B442)+1,MIN(AU$6,DAY(EOMONTH($B442,1))))&lt;$C442)))</f>
        <v>0</v>
      </c>
      <c r="AV442" s="48" t="n">
        <f aca="false">IF(OR(N(AV$5)=0,AV$6=""),0,AV$5*((DATE(YEAR($B442),MONTH($B442),MIN(AV$6,DAY(EOMONTH($B442,0))))&gt;=$B442)*(DATE(YEAR($B442),MONTH($B442),MIN(AV$6,DAY(EOMONTH($B442,0))))&lt;$C442)+(DATE(YEAR($B442),MONTH($B442)+1,MIN(AV$6,DAY(EOMONTH($B442,1))))&gt;=$B442)*(DATE(YEAR($B442),MONTH($B442)+1,MIN(AV$6,DAY(EOMONTH($B442,1))))&lt;$C442)))</f>
        <v>0</v>
      </c>
      <c r="AW442" s="48" t="n">
        <f aca="false">IF(OR(N(AW$5)=0,AW$6=""),0,AW$5*((DATE(YEAR($B442),MONTH($B442),MIN(AW$6,DAY(EOMONTH($B442,0))))&gt;=$B442)*(DATE(YEAR($B442),MONTH($B442),MIN(AW$6,DAY(EOMONTH($B442,0))))&lt;$C442)+(DATE(YEAR($B442),MONTH($B442)+1,MIN(AW$6,DAY(EOMONTH($B442,1))))&gt;=$B442)*(DATE(YEAR($B442),MONTH($B442)+1,MIN(AW$6,DAY(EOMONTH($B442,1))))&lt;$C442)))</f>
        <v>0</v>
      </c>
      <c r="AX442" s="48" t="n">
        <f aca="false">IF(OR(N(AX$5)=0,AX$6=""),0,AX$5*((DATE(YEAR($B442),MONTH($B442),MIN(AX$6,DAY(EOMONTH($B442,0))))&gt;=$B442)*(DATE(YEAR($B442),MONTH($B442),MIN(AX$6,DAY(EOMONTH($B442,0))))&lt;$C442)+(DATE(YEAR($B442),MONTH($B442)+1,MIN(AX$6,DAY(EOMONTH($B442,1))))&gt;=$B442)*(DATE(YEAR($B442),MONTH($B442)+1,MIN(AX$6,DAY(EOMONTH($B442,1))))&lt;$C442)))</f>
        <v>0</v>
      </c>
      <c r="AY442" s="48" t="n">
        <f aca="false">IF(OR(N(AY$5)=0,AY$6=""),0,AY$5*((DATE(YEAR($B442),MONTH($B442),MIN(AY$6,DAY(EOMONTH($B442,0))))&gt;=$B442)*(DATE(YEAR($B442),MONTH($B442),MIN(AY$6,DAY(EOMONTH($B442,0))))&lt;$C442)+(DATE(YEAR($B442),MONTH($B442)+1,MIN(AY$6,DAY(EOMONTH($B442,1))))&gt;=$B442)*(DATE(YEAR($B442),MONTH($B442)+1,MIN(AY$6,DAY(EOMONTH($B442,1))))&lt;$C442)))</f>
        <v>0</v>
      </c>
      <c r="AZ442" s="48" t="n">
        <f aca="false">IF(OR(N(AZ$5)=0,AZ$6=""),0,AZ$5*((DATE(YEAR($B442),MONTH($B442),MIN(AZ$6,DAY(EOMONTH($B442,0))))&gt;=$B442)*(DATE(YEAR($B442),MONTH($B442),MIN(AZ$6,DAY(EOMONTH($B442,0))))&lt;$C442)+(DATE(YEAR($B442),MONTH($B442)+1,MIN(AZ$6,DAY(EOMONTH($B442,1))))&gt;=$B442)*(DATE(YEAR($B442),MONTH($B442)+1,MIN(AZ$6,DAY(EOMONTH($B442,1))))&lt;$C442)))</f>
        <v>0</v>
      </c>
      <c r="BA442" s="48" t="n">
        <f aca="false">IF(OR(N(BA$5)=0,BA$6=""),0,BA$5*((DATE(YEAR($B442),MONTH($B442),MIN(BA$6,DAY(EOMONTH($B442,0))))&gt;=$B442)*(DATE(YEAR($B442),MONTH($B442),MIN(BA$6,DAY(EOMONTH($B442,0))))&lt;$C442)+(DATE(YEAR($B442),MONTH($B442)+1,MIN(BA$6,DAY(EOMONTH($B442,1))))&gt;=$B442)*(DATE(YEAR($B442),MONTH($B442)+1,MIN(BA$6,DAY(EOMONTH($B442,1))))&lt;$C442)))</f>
        <v>0</v>
      </c>
      <c r="BB442" s="48" t="n">
        <f aca="false">IF(OR(N(BB$5)=0,BB$6=""),0,BB$5*((DATE(YEAR($B442),MONTH($B442),MIN(BB$6,DAY(EOMONTH($B442,0))))&gt;=$B442)*(DATE(YEAR($B442),MONTH($B442),MIN(BB$6,DAY(EOMONTH($B442,0))))&lt;$C442)+(DATE(YEAR($B442),MONTH($B442)+1,MIN(BB$6,DAY(EOMONTH($B442,1))))&gt;=$B442)*(DATE(YEAR($B442),MONTH($B442)+1,MIN(BB$6,DAY(EOMONTH($B442,1))))&lt;$C442)))</f>
        <v>0</v>
      </c>
      <c r="BC442" s="48" t="n">
        <f aca="false">IF(OR(N(BC$5)=0,BC$6=""),0,BC$5*((DATE(YEAR($B442),MONTH($B442),MIN(BC$6,DAY(EOMONTH($B442,0))))&gt;=$B442)*(DATE(YEAR($B442),MONTH($B442),MIN(BC$6,DAY(EOMONTH($B442,0))))&lt;$C442)+(DATE(YEAR($B442),MONTH($B442)+1,MIN(BC$6,DAY(EOMONTH($B442,1))))&gt;=$B442)*(DATE(YEAR($B442),MONTH($B442)+1,MIN(BC$6,DAY(EOMONTH($B442,1))))&lt;$C442)))</f>
        <v>0</v>
      </c>
      <c r="BD442" s="48" t="n">
        <f aca="false">IF(OR(N(BD$5)=0,BD$6=""),0,BD$5*((DATE(YEAR($B442),MONTH($B442),MIN(BD$6,DAY(EOMONTH($B442,0))))&gt;=$B442)*(DATE(YEAR($B442),MONTH($B442),MIN(BD$6,DAY(EOMONTH($B442,0))))&lt;$C442)+(DATE(YEAR($B442),MONTH($B442)+1,MIN(BD$6,DAY(EOMONTH($B442,1))))&gt;=$B442)*(DATE(YEAR($B442),MONTH($B442)+1,MIN(BD$6,DAY(EOMONTH($B442,1))))&lt;$C442)))</f>
        <v>0</v>
      </c>
      <c r="BE442" s="48" t="n">
        <f aca="false">IF(OR(N(BE$5)=0,BE$6=""),0,BE$5*((DATE(YEAR($B442),MONTH($B442),MIN(BE$6,DAY(EOMONTH($B442,0))))&gt;=$B442)*(DATE(YEAR($B442),MONTH($B442),MIN(BE$6,DAY(EOMONTH($B442,0))))&lt;$C442)+(DATE(YEAR($B442),MONTH($B442)+1,MIN(BE$6,DAY(EOMONTH($B442,1))))&gt;=$B442)*(DATE(YEAR($B442),MONTH($B442)+1,MIN(BE$6,DAY(EOMONTH($B442,1))))&lt;$C442)))</f>
        <v>0</v>
      </c>
      <c r="BF442" s="48" t="n">
        <f aca="false">IF(OR(N(BF$5)=0,BF$6=""),0,BF$5*((DATE(YEAR($B442),MONTH($B442),MIN(BF$6,DAY(EOMONTH($B442,0))))&gt;=$B442)*(DATE(YEAR($B442),MONTH($B442),MIN(BF$6,DAY(EOMONTH($B442,0))))&lt;$C442)+(DATE(YEAR($B442),MONTH($B442)+1,MIN(BF$6,DAY(EOMONTH($B442,1))))&gt;=$B442)*(DATE(YEAR($B442),MONTH($B442)+1,MIN(BF$6,DAY(EOMONTH($B442,1))))&lt;$C442)))</f>
        <v>0</v>
      </c>
      <c r="BG442" s="48" t="n">
        <f aca="false">IF(OR(N(BG$5)=0,BG$6=""),0,BG$5*((DATE(YEAR($B442),MONTH($B442),MIN(BG$6,DAY(EOMONTH($B442,0))))&gt;=$B442)*(DATE(YEAR($B442),MONTH($B442),MIN(BG$6,DAY(EOMONTH($B442,0))))&lt;$C442)+(DATE(YEAR($B442),MONTH($B442)+1,MIN(BG$6,DAY(EOMONTH($B442,1))))&gt;=$B442)*(DATE(YEAR($B442),MONTH($B442)+1,MIN(BG$6,DAY(EOMONTH($B442,1))))&lt;$C442)))</f>
        <v>0</v>
      </c>
      <c r="BH442" s="48" t="n">
        <f aca="false">IF(OR(N(BH$5)=0,BH$6=""),0,BH$5*((DATE(YEAR($B442),MONTH($B442),MIN(BH$6,DAY(EOMONTH($B442,0))))&gt;=$B442)*(DATE(YEAR($B442),MONTH($B442),MIN(BH$6,DAY(EOMONTH($B442,0))))&lt;$C442)+(DATE(YEAR($B442),MONTH($B442)+1,MIN(BH$6,DAY(EOMONTH($B442,1))))&gt;=$B442)*(DATE(YEAR($B442),MONTH($B442)+1,MIN(BH$6,DAY(EOMONTH($B442,1))))&lt;$C442)))</f>
        <v>0</v>
      </c>
      <c r="BI442" s="48" t="n">
        <f aca="false">IF(OR(N(BI$5)=0,BI$6=""),0,BI$5*((DATE(YEAR($B442),MONTH($B442),MIN(BI$6,DAY(EOMONTH($B442,0))))&gt;=$B442)*(DATE(YEAR($B442),MONTH($B442),MIN(BI$6,DAY(EOMONTH($B442,0))))&lt;$C442)+(DATE(YEAR($B442),MONTH($B442)+1,MIN(BI$6,DAY(EOMONTH($B442,1))))&gt;=$B442)*(DATE(YEAR($B442),MONTH($B442)+1,MIN(BI$6,DAY(EOMONTH($B442,1))))&lt;$C442)))</f>
        <v>0</v>
      </c>
      <c r="BJ442" s="48" t="n">
        <f aca="false">IF(OR(N(BJ$5)=0,BJ$6=""),0,BJ$5*((DATE(YEAR($B442),MONTH($B442),MIN(BJ$6,DAY(EOMONTH($B442,0))))&gt;=$B442)*(DATE(YEAR($B442),MONTH($B442),MIN(BJ$6,DAY(EOMONTH($B442,0))))&lt;$C442)+(DATE(YEAR($B442),MONTH($B442)+1,MIN(BJ$6,DAY(EOMONTH($B442,1))))&gt;=$B442)*(DATE(YEAR($B442),MONTH($B442)+1,MIN(BJ$6,DAY(EOMONTH($B442,1))))&lt;$C442)))</f>
        <v>0</v>
      </c>
      <c r="BK442" s="48" t="n">
        <f aca="false">IF(OR(N(BK$5)=0,BK$6=""),0,BK$5*((DATE(YEAR($B442),MONTH($B442),MIN(BK$6,DAY(EOMONTH($B442,0))))&gt;=$B442)*(DATE(YEAR($B442),MONTH($B442),MIN(BK$6,DAY(EOMONTH($B442,0))))&lt;$C442)+(DATE(YEAR($B442),MONTH($B442)+1,MIN(BK$6,DAY(EOMONTH($B442,1))))&gt;=$B442)*(DATE(YEAR($B442),MONTH($B442)+1,MIN(BK$6,DAY(EOMONTH($B442,1))))&lt;$C442)))</f>
        <v>0</v>
      </c>
      <c r="BL442" s="48" t="n">
        <f aca="false">IF(OR(N(BL$5)=0,BL$6=""),0,BL$5*((DATE(YEAR($B442),MONTH($B442),MIN(BL$6,DAY(EOMONTH($B442,0))))&gt;=$B442)*(DATE(YEAR($B442),MONTH($B442),MIN(BL$6,DAY(EOMONTH($B442,0))))&lt;$C442)+(DATE(YEAR($B442),MONTH($B442)+1,MIN(BL$6,DAY(EOMONTH($B442,1))))&gt;=$B442)*(DATE(YEAR($B442),MONTH($B442)+1,MIN(BL$6,DAY(EOMONTH($B442,1))))&lt;$C442)))</f>
        <v>0</v>
      </c>
      <c r="BM442" s="48" t="n">
        <f aca="false">IF(OR(N(BM$5)=0,BM$6=""),0,BM$5*((DATE(YEAR($B442),MONTH($B442),MIN(BM$6,DAY(EOMONTH($B442,0))))&gt;=$B442)*(DATE(YEAR($B442),MONTH($B442),MIN(BM$6,DAY(EOMONTH($B442,0))))&lt;$C442)+(DATE(YEAR($B442),MONTH($B442)+1,MIN(BM$6,DAY(EOMONTH($B442,1))))&gt;=$B442)*(DATE(YEAR($B442),MONTH($B442)+1,MIN(BM$6,DAY(EOMONTH($B442,1))))&lt;$C442)))</f>
        <v>0</v>
      </c>
      <c r="BN442" s="48" t="n">
        <f aca="false">IF(OR(N(BN$5)=0,BN$6=""),0,BN$5*((DATE(YEAR($B442),MONTH($B442),MIN(BN$6,DAY(EOMONTH($B442,0))))&gt;=$B442)*(DATE(YEAR($B442),MONTH($B442),MIN(BN$6,DAY(EOMONTH($B442,0))))&lt;$C442)+(DATE(YEAR($B442),MONTH($B442)+1,MIN(BN$6,DAY(EOMONTH($B442,1))))&gt;=$B442)*(DATE(YEAR($B442),MONTH($B442)+1,MIN(BN$6,DAY(EOMONTH($B442,1))))&lt;$C442)))</f>
        <v>0</v>
      </c>
      <c r="BO442" s="48" t="n">
        <f aca="false">IF(OR(N(BO$5)=0,BO$6=""),0,BO$5*((DATE(YEAR($B442),MONTH($B442),MIN(BO$6,DAY(EOMONTH($B442,0))))&gt;=$B442)*(DATE(YEAR($B442),MONTH($B442),MIN(BO$6,DAY(EOMONTH($B442,0))))&lt;$C442)+(DATE(YEAR($B442),MONTH($B442)+1,MIN(BO$6,DAY(EOMONTH($B442,1))))&gt;=$B442)*(DATE(YEAR($B442),MONTH($B442)+1,MIN(BO$6,DAY(EOMONTH($B442,1))))&lt;$C442)))</f>
        <v>0</v>
      </c>
      <c r="BP442" s="48" t="n">
        <f aca="false">IF(OR(N(BP$5)=0,BP$6=""),0,BP$5*((DATE(YEAR($B442),MONTH($B442),MIN(BP$6,DAY(EOMONTH($B442,0))))&gt;=$B442)*(DATE(YEAR($B442),MONTH($B442),MIN(BP$6,DAY(EOMONTH($B442,0))))&lt;$C442)+(DATE(YEAR($B442),MONTH($B442)+1,MIN(BP$6,DAY(EOMONTH($B442,1))))&gt;=$B442)*(DATE(YEAR($B442),MONTH($B442)+1,MIN(BP$6,DAY(EOMONTH($B442,1))))&lt;$C442)))</f>
        <v>0</v>
      </c>
      <c r="BQ442" s="48" t="n">
        <f aca="false">IF(OR(N(BQ$5)=0,BQ$6=""),0,BQ$5*((DATE(YEAR($B442),MONTH($B442),MIN(BQ$6,DAY(EOMONTH($B442,0))))&gt;=$B442)*(DATE(YEAR($B442),MONTH($B442),MIN(BQ$6,DAY(EOMONTH($B442,0))))&lt;$C442)+(DATE(YEAR($B442),MONTH($B442)+1,MIN(BQ$6,DAY(EOMONTH($B442,1))))&gt;=$B442)*(DATE(YEAR($B442),MONTH($B442)+1,MIN(BQ$6,DAY(EOMONTH($B442,1))))&lt;$C442)))</f>
        <v>0</v>
      </c>
      <c r="BR442" s="48" t="n">
        <f aca="false">IF(OR(N(BR$5)=0,BR$6=""),0,BR$5*((DATE(YEAR($B442),MONTH($B442),MIN(BR$6,DAY(EOMONTH($B442,0))))&gt;=$B442)*(DATE(YEAR($B442),MONTH($B442),MIN(BR$6,DAY(EOMONTH($B442,0))))&lt;$C442)+(DATE(YEAR($B442),MONTH($B442)+1,MIN(BR$6,DAY(EOMONTH($B442,1))))&gt;=$B442)*(DATE(YEAR($B442),MONTH($B442)+1,MIN(BR$6,DAY(EOMONTH($B442,1))))&lt;$C442)))</f>
        <v>0</v>
      </c>
      <c r="BS442" s="48" t="n">
        <f aca="false">IF(OR(N(BS$5)=0,BS$6=""),0,BS$5*((DATE(YEAR($B442),MONTH($B442),MIN(BS$6,DAY(EOMONTH($B442,0))))&gt;=$B442)*(DATE(YEAR($B442),MONTH($B442),MIN(BS$6,DAY(EOMONTH($B442,0))))&lt;$C442)+(DATE(YEAR($B442),MONTH($B442)+1,MIN(BS$6,DAY(EOMONTH($B442,1))))&gt;=$B442)*(DATE(YEAR($B442),MONTH($B442)+1,MIN(BS$6,DAY(EOMONTH($B442,1))))&lt;$C442)))</f>
        <v>0</v>
      </c>
      <c r="BT442" s="48" t="n">
        <f aca="false">IF(OR(N(BT$5)=0,BT$6=""),0,BT$5*((DATE(YEAR($B442),MONTH($B442),MIN(BT$6,DAY(EOMONTH($B442,0))))&gt;=$B442)*(DATE(YEAR($B442),MONTH($B442),MIN(BT$6,DAY(EOMONTH($B442,0))))&lt;$C442)+(DATE(YEAR($B442),MONTH($B442)+1,MIN(BT$6,DAY(EOMONTH($B442,1))))&gt;=$B442)*(DATE(YEAR($B442),MONTH($B442)+1,MIN(BT$6,DAY(EOMONTH($B442,1))))&lt;$C442)))</f>
        <v>0</v>
      </c>
      <c r="BU442" s="48" t="n">
        <f aca="false">IF(OR(N(BU$5)=0,BU$6=""),0,BU$5*((DATE(YEAR($B442),MONTH($B442),MIN(BU$6,DAY(EOMONTH($B442,0))))&gt;=$B442)*(DATE(YEAR($B442),MONTH($B442),MIN(BU$6,DAY(EOMONTH($B442,0))))&lt;$C442)+(DATE(YEAR($B442),MONTH($B442)+1,MIN(BU$6,DAY(EOMONTH($B442,1))))&gt;=$B442)*(DATE(YEAR($B442),MONTH($B442)+1,MIN(BU$6,DAY(EOMONTH($B442,1))))&lt;$C442)))</f>
        <v>0</v>
      </c>
      <c r="BV442" s="48" t="n">
        <f aca="false">IF(OR(N(BV$5)=0,BV$6=""),0,BV$5*((DATE(YEAR($B442),MONTH($B442),MIN(BV$6,DAY(EOMONTH($B442,0))))&gt;=$B442)*(DATE(YEAR($B442),MONTH($B442),MIN(BV$6,DAY(EOMONTH($B442,0))))&lt;$C442)+(DATE(YEAR($B442),MONTH($B442)+1,MIN(BV$6,DAY(EOMONTH($B442,1))))&gt;=$B442)*(DATE(YEAR($B442),MONTH($B442)+1,MIN(BV$6,DAY(EOMONTH($B442,1))))&lt;$C442)))</f>
        <v>0</v>
      </c>
      <c r="BW442" s="48" t="n">
        <f aca="false">IF(OR(N(BW$5)=0,BW$6=""),0,BW$5*((DATE(YEAR($B442),MONTH($B442),MIN(BW$6,DAY(EOMONTH($B442,0))))&gt;=$B442)*(DATE(YEAR($B442),MONTH($B442),MIN(BW$6,DAY(EOMONTH($B442,0))))&lt;$C442)+(DATE(YEAR($B442),MONTH($B442)+1,MIN(BW$6,DAY(EOMONTH($B442,1))))&gt;=$B442)*(DATE(YEAR($B442),MONTH($B442)+1,MIN(BW$6,DAY(EOMONTH($B442,1))))&lt;$C442)))</f>
        <v>0</v>
      </c>
      <c r="BX442" s="48" t="n">
        <f aca="false">MIN(Z442,(FT441*(1+FT$5/Setup!$C$36)+IF($V442=1,N($F442),0)))</f>
        <v>0</v>
      </c>
      <c r="BY442" s="48" t="n">
        <f aca="false">MIN(AA442,(FU441*(1+FU$5/Setup!$C$36)+IF($V442=2,N($F442),0)))</f>
        <v>0</v>
      </c>
      <c r="BZ442" s="48" t="n">
        <f aca="false">MIN(AB442,(FV441*(1+FV$5/Setup!$C$36)+IF($V442=3,N($F442),0)))</f>
        <v>0</v>
      </c>
      <c r="CA442" s="48" t="n">
        <f aca="false">MIN(AC442,(FW441*(1+FW$5/Setup!$C$36)+IF($V442=4,N($F442),0)))</f>
        <v>0</v>
      </c>
      <c r="CB442" s="48" t="n">
        <f aca="false">MIN(AD442,(FX441*(1+FX$5/Setup!$C$36)+IF($V442=5,N($F442),0)))</f>
        <v>0</v>
      </c>
      <c r="CC442" s="48" t="n">
        <f aca="false">MIN(AE442,(FY441*(1+FY$5/Setup!$C$36)+IF($V442=6,N($F442),0)))</f>
        <v>0</v>
      </c>
      <c r="CD442" s="48" t="n">
        <f aca="false">MIN(AF442,(FZ441*(1+FZ$5/Setup!$C$36)+IF($V442=7,N($F442),0)))</f>
        <v>0</v>
      </c>
      <c r="CE442" s="48" t="n">
        <f aca="false">MIN(AG442,(GA441*(1+GA$5/Setup!$C$36)+IF($V442=8,N($F442),0)))</f>
        <v>0</v>
      </c>
      <c r="CF442" s="48" t="n">
        <f aca="false">MIN(AH442,(GB441*(1+GB$5/Setup!$C$36)+IF($V442=9,N($F442),0)))</f>
        <v>0</v>
      </c>
      <c r="CG442" s="48" t="n">
        <f aca="false">MIN(AI442,(GC441*(1+GC$5/Setup!$C$36)+IF($V442=10,N($F442),0)))</f>
        <v>0</v>
      </c>
      <c r="CH442" s="48" t="n">
        <f aca="false">MIN(AJ442,(GD441*(1+GD$5/Setup!$C$36)+IF($V442=11,N($F442),0)))</f>
        <v>0</v>
      </c>
      <c r="CI442" s="48" t="n">
        <f aca="false">MIN(AK442,(GE441*(1+GE$5/Setup!$C$36)+IF($V442=12,N($F442),0)))</f>
        <v>0</v>
      </c>
      <c r="CJ442" s="48" t="n">
        <f aca="false">MIN(AL442,(GF441*(1+GF$5/Setup!$C$36)+IF($V442=13,N($F442),0)))</f>
        <v>0</v>
      </c>
      <c r="CK442" s="48" t="n">
        <f aca="false">MIN(AM442,(GG441*(1+GG$5/Setup!$C$36)+IF($V442=14,N($F442),0)))</f>
        <v>0</v>
      </c>
      <c r="CL442" s="48" t="n">
        <f aca="false">MIN(AN442,(GH441*(1+GH$5/Setup!$C$36)+IF($V442=15,N($F442),0)))</f>
        <v>0</v>
      </c>
      <c r="CM442" s="48" t="n">
        <f aca="false">MIN(AO442,(GI441*(1+GI$5/Setup!$C$36)+IF($V442=16,N($F442),0)))</f>
        <v>0</v>
      </c>
      <c r="CN442" s="48" t="n">
        <f aca="false">MIN(AP442,(GJ441*(1+GJ$5/Setup!$C$36)+IF($V442=17,N($F442),0)))</f>
        <v>0</v>
      </c>
      <c r="CO442" s="48" t="n">
        <f aca="false">MIN(AQ442,(GK441*(1+GK$5/Setup!$C$36)+IF($V442=18,N($F442),0)))</f>
        <v>0</v>
      </c>
      <c r="CP442" s="48" t="n">
        <f aca="false">MIN(AR442,(GL441*(1+GL$5/Setup!$C$36)+IF($V442=19,N($F442),0)))</f>
        <v>0</v>
      </c>
      <c r="CQ442" s="48" t="n">
        <f aca="false">MIN(AS442,(GM441*(1+GM$5/Setup!$C$36)+IF($V442=20,N($F442),0)))</f>
        <v>0</v>
      </c>
      <c r="CR442" s="48" t="n">
        <f aca="false">MIN(AT442,(GN441*(1+GN$5/Setup!$C$36)+IF($V442=21,N($F442),0)))</f>
        <v>0</v>
      </c>
      <c r="CS442" s="48" t="n">
        <f aca="false">MIN(AU442,(GO441*(1+GO$5/Setup!$C$36)+IF($V442=22,N($F442),0)))</f>
        <v>0</v>
      </c>
      <c r="CT442" s="48" t="n">
        <f aca="false">MIN(AV442,(GP441*(1+GP$5/Setup!$C$36)+IF($V442=23,N($F442),0)))</f>
        <v>0</v>
      </c>
      <c r="CU442" s="48" t="n">
        <f aca="false">MIN(AW442,(GQ441*(1+GQ$5/Setup!$C$36)+IF($V442=24,N($F442),0)))</f>
        <v>0</v>
      </c>
      <c r="CV442" s="48" t="n">
        <f aca="false">MIN(AX442,(GR441*(1+GR$5/Setup!$C$36)+IF($V442=25,N($F442),0)))</f>
        <v>0</v>
      </c>
      <c r="CW442" s="48" t="n">
        <f aca="false">MIN(AY442,(GS441*(1+GS$5/Setup!$C$36)+IF($V442=26,N($F442),0)))</f>
        <v>0</v>
      </c>
      <c r="CX442" s="48" t="n">
        <f aca="false">MIN(AZ442,(GT441*(1+GT$5/Setup!$C$36)+IF($V442=27,N($F442),0)))</f>
        <v>0</v>
      </c>
      <c r="CY442" s="48" t="n">
        <f aca="false">MIN(BA442,(GU441*(1+GU$5/Setup!$C$36)+IF($V442=28,N($F442),0)))</f>
        <v>0</v>
      </c>
      <c r="CZ442" s="48" t="n">
        <f aca="false">MIN(BB442,(GV441*(1+GV$5/Setup!$C$36)+IF($V442=29,N($F442),0)))</f>
        <v>0</v>
      </c>
      <c r="DA442" s="48" t="n">
        <f aca="false">MIN(BC442,(GW441*(1+GW$5/Setup!$C$36)+IF($V442=30,N($F442),0)))</f>
        <v>0</v>
      </c>
      <c r="DB442" s="48" t="n">
        <f aca="false">MIN(BD442,(GX441*(1+GX$5/Setup!$C$36)+IF($V442=31,N($F442),0)))</f>
        <v>0</v>
      </c>
      <c r="DC442" s="48" t="n">
        <f aca="false">MIN(BE442,(GY441*(1+GY$5/Setup!$C$36)+IF($V442=32,N($F442),0)))</f>
        <v>0</v>
      </c>
      <c r="DD442" s="48" t="n">
        <f aca="false">MIN(BF442,(GZ441*(1+GZ$5/Setup!$C$36)+IF($V442=33,N($F442),0)))</f>
        <v>0</v>
      </c>
      <c r="DE442" s="48" t="n">
        <f aca="false">MIN(BG442,(HA441*(1+HA$5/Setup!$C$36)+IF($V442=34,N($F442),0)))</f>
        <v>0</v>
      </c>
      <c r="DF442" s="48" t="n">
        <f aca="false">MIN(BH442,(HB441*(1+HB$5/Setup!$C$36)+IF($V442=35,N($F442),0)))</f>
        <v>0</v>
      </c>
      <c r="DG442" s="48" t="n">
        <f aca="false">MIN(BI442,(HC441*(1+HC$5/Setup!$C$36)+IF($V442=36,N($F442),0)))</f>
        <v>0</v>
      </c>
      <c r="DH442" s="48" t="n">
        <f aca="false">MIN(BJ442,(HD441*(1+HD$5/Setup!$C$36)+IF($V442=37,N($F442),0)))</f>
        <v>0</v>
      </c>
      <c r="DI442" s="48" t="n">
        <f aca="false">MIN(BK442,(HE441*(1+HE$5/Setup!$C$36)+IF($V442=38,N($F442),0)))</f>
        <v>0</v>
      </c>
      <c r="DJ442" s="48" t="n">
        <f aca="false">MIN(BL442,(HF441*(1+HF$5/Setup!$C$36)+IF($V442=39,N($F442),0)))</f>
        <v>0</v>
      </c>
      <c r="DK442" s="48" t="n">
        <f aca="false">MIN(BM442,(HG441*(1+HG$5/Setup!$C$36)+IF($V442=40,N($F442),0)))</f>
        <v>0</v>
      </c>
      <c r="DL442" s="48" t="n">
        <f aca="false">MIN(BN442,(HH441*(1+HH$5/Setup!$C$36)+IF($V442=41,N($F442),0)))</f>
        <v>0</v>
      </c>
      <c r="DM442" s="48" t="n">
        <f aca="false">MIN(BO442,(HI441*(1+HI$5/Setup!$C$36)+IF($V442=42,N($F442),0)))</f>
        <v>0</v>
      </c>
      <c r="DN442" s="48" t="n">
        <f aca="false">MIN(BP442,(HJ441*(1+HJ$5/Setup!$C$36)+IF($V442=43,N($F442),0)))</f>
        <v>0</v>
      </c>
      <c r="DO442" s="48" t="n">
        <f aca="false">MIN(BQ442,(HK441*(1+HK$5/Setup!$C$36)+IF($V442=44,N($F442),0)))</f>
        <v>0</v>
      </c>
      <c r="DP442" s="48" t="n">
        <f aca="false">MIN(BR442,(HL441*(1+HL$5/Setup!$C$36)+IF($V442=45,N($F442),0)))</f>
        <v>0</v>
      </c>
      <c r="DQ442" s="48" t="n">
        <f aca="false">MIN(BS442,(HM441*(1+HM$5/Setup!$C$36)+IF($V442=46,N($F442),0)))</f>
        <v>0</v>
      </c>
      <c r="DR442" s="48" t="n">
        <f aca="false">MIN(BT442,(HN441*(1+HN$5/Setup!$C$36)+IF($V442=47,N($F442),0)))</f>
        <v>0</v>
      </c>
      <c r="DS442" s="48" t="n">
        <f aca="false">MIN(BU442,(HO441*(1+HO$5/Setup!$C$36)+IF($V442=48,N($F442),0)))</f>
        <v>0</v>
      </c>
      <c r="DT442" s="48" t="n">
        <f aca="false">MIN(BV442,(HP441*(1+HP$5/Setup!$C$36)+IF($V442=49,N($F442),0)))</f>
        <v>0</v>
      </c>
      <c r="DU442" s="48" t="n">
        <f aca="false">MIN(BW442,(HQ441*(1+HQ$5/Setup!$C$36)+IF($V442=50,N($F442),0)))</f>
        <v>0</v>
      </c>
      <c r="DV442" s="48" t="n">
        <f aca="false">MIN(MAX((FT441*(1+FT$5/Setup!$C$36)+IF($V442=1,N($F442),0))-BX442,0),MAX($P442-0,0))</f>
        <v>0</v>
      </c>
      <c r="DW442" s="48" t="n">
        <f aca="false">MIN(MAX((FU441*(1+FU$5/Setup!$C$36)+IF($V442=2,N($F442),0))-BY442,0),MAX($P442-SUM(DV442:DV442),0))</f>
        <v>0</v>
      </c>
      <c r="DX442" s="48" t="n">
        <f aca="false">MIN(MAX((FV441*(1+FV$5/Setup!$C$36)+IF($V442=3,N($F442),0))-BZ442,0),MAX($P442-SUM(DV442:DW442),0))</f>
        <v>0</v>
      </c>
      <c r="DY442" s="48" t="n">
        <f aca="false">MIN(MAX((FW441*(1+FW$5/Setup!$C$36)+IF($V442=4,N($F442),0))-CA442,0),MAX($P442-SUM(DV442:DX442),0))</f>
        <v>0</v>
      </c>
      <c r="DZ442" s="48" t="n">
        <f aca="false">MIN(MAX((FX441*(1+FX$5/Setup!$C$36)+IF($V442=5,N($F442),0))-CB442,0),MAX($P442-SUM(DV442:DY442),0))</f>
        <v>0</v>
      </c>
      <c r="EA442" s="48" t="n">
        <f aca="false">MIN(MAX((FY441*(1+FY$5/Setup!$C$36)+IF($V442=6,N($F442),0))-CC442,0),MAX($P442-SUM(DV442:DZ442),0))</f>
        <v>0</v>
      </c>
      <c r="EB442" s="48" t="n">
        <f aca="false">MIN(MAX((FZ441*(1+FZ$5/Setup!$C$36)+IF($V442=7,N($F442),0))-CD442,0),MAX($P442-SUM(DV442:EA442),0))</f>
        <v>0</v>
      </c>
      <c r="EC442" s="48" t="n">
        <f aca="false">MIN(MAX((GA441*(1+GA$5/Setup!$C$36)+IF($V442=8,N($F442),0))-CE442,0),MAX($P442-SUM(DV442:EB442),0))</f>
        <v>0</v>
      </c>
      <c r="ED442" s="48" t="n">
        <f aca="false">MIN(MAX((GB441*(1+GB$5/Setup!$C$36)+IF($V442=9,N($F442),0))-CF442,0),MAX($P442-SUM(DV442:EC442),0))</f>
        <v>0</v>
      </c>
      <c r="EE442" s="48" t="n">
        <f aca="false">MIN(MAX((GC441*(1+GC$5/Setup!$C$36)+IF($V442=10,N($F442),0))-CG442,0),MAX($P442-SUM(DV442:ED442),0))</f>
        <v>0</v>
      </c>
      <c r="EF442" s="48" t="n">
        <f aca="false">MIN(MAX((GD441*(1+GD$5/Setup!$C$36)+IF($V442=11,N($F442),0))-CH442,0),MAX($P442-SUM(DV442:EE442),0))</f>
        <v>0</v>
      </c>
      <c r="EG442" s="48" t="n">
        <f aca="false">MIN(MAX((GE441*(1+GE$5/Setup!$C$36)+IF($V442=12,N($F442),0))-CI442,0),MAX($P442-SUM(DV442:EF442),0))</f>
        <v>0</v>
      </c>
      <c r="EH442" s="48" t="n">
        <f aca="false">MIN(MAX((GF441*(1+GF$5/Setup!$C$36)+IF($V442=13,N($F442),0))-CJ442,0),MAX($P442-SUM(DV442:EG442),0))</f>
        <v>0</v>
      </c>
      <c r="EI442" s="48" t="n">
        <f aca="false">MIN(MAX((GG441*(1+GG$5/Setup!$C$36)+IF($V442=14,N($F442),0))-CK442,0),MAX($P442-SUM(DV442:EH442),0))</f>
        <v>0</v>
      </c>
      <c r="EJ442" s="48" t="n">
        <f aca="false">MIN(MAX((GH441*(1+GH$5/Setup!$C$36)+IF($V442=15,N($F442),0))-CL442,0),MAX($P442-SUM(DV442:EI442),0))</f>
        <v>0</v>
      </c>
      <c r="EK442" s="48" t="n">
        <f aca="false">MIN(MAX((GI441*(1+GI$5/Setup!$C$36)+IF($V442=16,N($F442),0))-CM442,0),MAX($P442-SUM(DV442:EJ442),0))</f>
        <v>0</v>
      </c>
      <c r="EL442" s="48" t="n">
        <f aca="false">MIN(MAX((GJ441*(1+GJ$5/Setup!$C$36)+IF($V442=17,N($F442),0))-CN442,0),MAX($P442-SUM(DV442:EK442),0))</f>
        <v>0</v>
      </c>
      <c r="EM442" s="48" t="n">
        <f aca="false">MIN(MAX((GK441*(1+GK$5/Setup!$C$36)+IF($V442=18,N($F442),0))-CO442,0),MAX($P442-SUM(DV442:EL442),0))</f>
        <v>0</v>
      </c>
      <c r="EN442" s="48" t="n">
        <f aca="false">MIN(MAX((GL441*(1+GL$5/Setup!$C$36)+IF($V442=19,N($F442),0))-CP442,0),MAX($P442-SUM(DV442:EM442),0))</f>
        <v>0</v>
      </c>
      <c r="EO442" s="48" t="n">
        <f aca="false">MIN(MAX((GM441*(1+GM$5/Setup!$C$36)+IF($V442=20,N($F442),0))-CQ442,0),MAX($P442-SUM(DV442:EN442),0))</f>
        <v>0</v>
      </c>
      <c r="EP442" s="48" t="n">
        <f aca="false">MIN(MAX((GN441*(1+GN$5/Setup!$C$36)+IF($V442=21,N($F442),0))-CR442,0),MAX($P442-SUM(DV442:EO442),0))</f>
        <v>0</v>
      </c>
      <c r="EQ442" s="48" t="n">
        <f aca="false">MIN(MAX((GO441*(1+GO$5/Setup!$C$36)+IF($V442=22,N($F442),0))-CS442,0),MAX($P442-SUM(DV442:EP442),0))</f>
        <v>0</v>
      </c>
      <c r="ER442" s="48" t="n">
        <f aca="false">MIN(MAX((GP441*(1+GP$5/Setup!$C$36)+IF($V442=23,N($F442),0))-CT442,0),MAX($P442-SUM(DV442:EQ442),0))</f>
        <v>0</v>
      </c>
      <c r="ES442" s="48" t="n">
        <f aca="false">MIN(MAX((GQ441*(1+GQ$5/Setup!$C$36)+IF($V442=24,N($F442),0))-CU442,0),MAX($P442-SUM(DV442:ER442),0))</f>
        <v>0</v>
      </c>
      <c r="ET442" s="48" t="n">
        <f aca="false">MIN(MAX((GR441*(1+GR$5/Setup!$C$36)+IF($V442=25,N($F442),0))-CV442,0),MAX($P442-SUM(DV442:ES442),0))</f>
        <v>0</v>
      </c>
      <c r="EU442" s="48" t="n">
        <f aca="false">MIN(MAX((GS441*(1+GS$5/Setup!$C$36)+IF($V442=26,N($F442),0))-CW442,0),MAX($P442-SUM(DV442:ET442),0))</f>
        <v>0</v>
      </c>
      <c r="EV442" s="48" t="n">
        <f aca="false">MIN(MAX((GT441*(1+GT$5/Setup!$C$36)+IF($V442=27,N($F442),0))-CX442,0),MAX($P442-SUM(DV442:EU442),0))</f>
        <v>0</v>
      </c>
      <c r="EW442" s="48" t="n">
        <f aca="false">MIN(MAX((GU441*(1+GU$5/Setup!$C$36)+IF($V442=28,N($F442),0))-CY442,0),MAX($P442-SUM(DV442:EV442),0))</f>
        <v>0</v>
      </c>
      <c r="EX442" s="48" t="n">
        <f aca="false">MIN(MAX((GV441*(1+GV$5/Setup!$C$36)+IF($V442=29,N($F442),0))-CZ442,0),MAX($P442-SUM(DV442:EW442),0))</f>
        <v>0</v>
      </c>
      <c r="EY442" s="48" t="n">
        <f aca="false">MIN(MAX((GW441*(1+GW$5/Setup!$C$36)+IF($V442=30,N($F442),0))-DA442,0),MAX($P442-SUM(DV442:EX442),0))</f>
        <v>0</v>
      </c>
      <c r="EZ442" s="48" t="n">
        <f aca="false">MIN(MAX((GX441*(1+GX$5/Setup!$C$36)+IF($V442=31,N($F442),0))-DB442,0),MAX($P442-SUM(DV442:EY442),0))</f>
        <v>0</v>
      </c>
      <c r="FA442" s="48" t="n">
        <f aca="false">MIN(MAX((GY441*(1+GY$5/Setup!$C$36)+IF($V442=32,N($F442),0))-DC442,0),MAX($P442-SUM(DV442:EZ442),0))</f>
        <v>0</v>
      </c>
      <c r="FB442" s="48" t="n">
        <f aca="false">MIN(MAX((GZ441*(1+GZ$5/Setup!$C$36)+IF($V442=33,N($F442),0))-DD442,0),MAX($P442-SUM(DV442:FA442),0))</f>
        <v>0</v>
      </c>
      <c r="FC442" s="48" t="n">
        <f aca="false">MIN(MAX((HA441*(1+HA$5/Setup!$C$36)+IF($V442=34,N($F442),0))-DE442,0),MAX($P442-SUM(DV442:FB442),0))</f>
        <v>0</v>
      </c>
      <c r="FD442" s="48" t="n">
        <f aca="false">MIN(MAX((HB441*(1+HB$5/Setup!$C$36)+IF($V442=35,N($F442),0))-DF442,0),MAX($P442-SUM(DV442:FC442),0))</f>
        <v>0</v>
      </c>
      <c r="FE442" s="48" t="n">
        <f aca="false">MIN(MAX((HC441*(1+HC$5/Setup!$C$36)+IF($V442=36,N($F442),0))-DG442,0),MAX($P442-SUM(DV442:FD442),0))</f>
        <v>0</v>
      </c>
      <c r="FF442" s="48" t="n">
        <f aca="false">MIN(MAX((HD441*(1+HD$5/Setup!$C$36)+IF($V442=37,N($F442),0))-DH442,0),MAX($P442-SUM(DV442:FE442),0))</f>
        <v>0</v>
      </c>
      <c r="FG442" s="48" t="n">
        <f aca="false">MIN(MAX((HE441*(1+HE$5/Setup!$C$36)+IF($V442=38,N($F442),0))-DI442,0),MAX($P442-SUM(DV442:FF442),0))</f>
        <v>0</v>
      </c>
      <c r="FH442" s="48" t="n">
        <f aca="false">MIN(MAX((HF441*(1+HF$5/Setup!$C$36)+IF($V442=39,N($F442),0))-DJ442,0),MAX($P442-SUM(DV442:FG442),0))</f>
        <v>0</v>
      </c>
      <c r="FI442" s="48" t="n">
        <f aca="false">MIN(MAX((HG441*(1+HG$5/Setup!$C$36)+IF($V442=40,N($F442),0))-DK442,0),MAX($P442-SUM(DV442:FH442),0))</f>
        <v>0</v>
      </c>
      <c r="FJ442" s="48" t="n">
        <f aca="false">MIN(MAX((HH441*(1+HH$5/Setup!$C$36)+IF($V442=41,N($F442),0))-DL442,0),MAX($P442-SUM(DV442:FI442),0))</f>
        <v>0</v>
      </c>
      <c r="FK442" s="48" t="n">
        <f aca="false">MIN(MAX((HI441*(1+HI$5/Setup!$C$36)+IF($V442=42,N($F442),0))-DM442,0),MAX($P442-SUM(DV442:FJ442),0))</f>
        <v>0</v>
      </c>
      <c r="FL442" s="48" t="n">
        <f aca="false">MIN(MAX((HJ441*(1+HJ$5/Setup!$C$36)+IF($V442=43,N($F442),0))-DN442,0),MAX($P442-SUM(DV442:FK442),0))</f>
        <v>0</v>
      </c>
      <c r="FM442" s="48" t="n">
        <f aca="false">MIN(MAX((HK441*(1+HK$5/Setup!$C$36)+IF($V442=44,N($F442),0))-DO442,0),MAX($P442-SUM(DV442:FL442),0))</f>
        <v>0</v>
      </c>
      <c r="FN442" s="48" t="n">
        <f aca="false">MIN(MAX((HL441*(1+HL$5/Setup!$C$36)+IF($V442=45,N($F442),0))-DP442,0),MAX($P442-SUM(DV442:FM442),0))</f>
        <v>0</v>
      </c>
      <c r="FO442" s="48" t="n">
        <f aca="false">MIN(MAX((HM441*(1+HM$5/Setup!$C$36)+IF($V442=46,N($F442),0))-DQ442,0),MAX($P442-SUM(DV442:FN442),0))</f>
        <v>0</v>
      </c>
      <c r="FP442" s="48" t="n">
        <f aca="false">MIN(MAX((HN441*(1+HN$5/Setup!$C$36)+IF($V442=47,N($F442),0))-DR442,0),MAX($P442-SUM(DV442:FO442),0))</f>
        <v>0</v>
      </c>
      <c r="FQ442" s="48" t="n">
        <f aca="false">MIN(MAX((HO441*(1+HO$5/Setup!$C$36)+IF($V442=48,N($F442),0))-DS442,0),MAX($P442-SUM(DV442:FP442),0))</f>
        <v>0</v>
      </c>
      <c r="FR442" s="48" t="n">
        <f aca="false">MIN(MAX((HP441*(1+HP$5/Setup!$C$36)+IF($V442=49,N($F442),0))-DT442,0),MAX($P442-SUM(DV442:FQ442),0))</f>
        <v>0</v>
      </c>
      <c r="FS442" s="48" t="n">
        <f aca="false">MIN(MAX((HQ441*(1+HQ$5/Setup!$C$36)+IF($V442=50,N($F442),0))-DU442,0),MAX($P442-SUM(DV442:FR442),0))</f>
        <v>0</v>
      </c>
      <c r="FT442" s="48" t="n">
        <f aca="false">IF((FT441*(1+FT$5/Setup!$C$36)+IF($V442=1,N($F442),0))-BX442-DV442&lt;0.005,0,(FT441*(1+FT$5/Setup!$C$36)+IF($V442=1,N($F442),0))-BX442-DV442)</f>
        <v>0</v>
      </c>
      <c r="FU442" s="48" t="n">
        <f aca="false">IF((FU441*(1+FU$5/Setup!$C$36)+IF($V442=2,N($F442),0))-BY442-DW442&lt;0.005,0,(FU441*(1+FU$5/Setup!$C$36)+IF($V442=2,N($F442),0))-BY442-DW442)</f>
        <v>0</v>
      </c>
      <c r="FV442" s="48" t="n">
        <f aca="false">IF((FV441*(1+FV$5/Setup!$C$36)+IF($V442=3,N($F442),0))-BZ442-DX442&lt;0.005,0,(FV441*(1+FV$5/Setup!$C$36)+IF($V442=3,N($F442),0))-BZ442-DX442)</f>
        <v>0</v>
      </c>
      <c r="FW442" s="48" t="n">
        <f aca="false">IF((FW441*(1+FW$5/Setup!$C$36)+IF($V442=4,N($F442),0))-CA442-DY442&lt;0.005,0,(FW441*(1+FW$5/Setup!$C$36)+IF($V442=4,N($F442),0))-CA442-DY442)</f>
        <v>0</v>
      </c>
      <c r="FX442" s="48" t="n">
        <f aca="false">IF((FX441*(1+FX$5/Setup!$C$36)+IF($V442=5,N($F442),0))-CB442-DZ442&lt;0.005,0,(FX441*(1+FX$5/Setup!$C$36)+IF($V442=5,N($F442),0))-CB442-DZ442)</f>
        <v>0</v>
      </c>
      <c r="FY442" s="48" t="n">
        <f aca="false">IF((FY441*(1+FY$5/Setup!$C$36)+IF($V442=6,N($F442),0))-CC442-EA442&lt;0.005,0,(FY441*(1+FY$5/Setup!$C$36)+IF($V442=6,N($F442),0))-CC442-EA442)</f>
        <v>0</v>
      </c>
      <c r="FZ442" s="48" t="n">
        <f aca="false">IF((FZ441*(1+FZ$5/Setup!$C$36)+IF($V442=7,N($F442),0))-CD442-EB442&lt;0.005,0,(FZ441*(1+FZ$5/Setup!$C$36)+IF($V442=7,N($F442),0))-CD442-EB442)</f>
        <v>0</v>
      </c>
      <c r="GA442" s="48" t="n">
        <f aca="false">IF((GA441*(1+GA$5/Setup!$C$36)+IF($V442=8,N($F442),0))-CE442-EC442&lt;0.005,0,(GA441*(1+GA$5/Setup!$C$36)+IF($V442=8,N($F442),0))-CE442-EC442)</f>
        <v>0</v>
      </c>
      <c r="GB442" s="48" t="n">
        <f aca="false">IF((GB441*(1+GB$5/Setup!$C$36)+IF($V442=9,N($F442),0))-CF442-ED442&lt;0.005,0,(GB441*(1+GB$5/Setup!$C$36)+IF($V442=9,N($F442),0))-CF442-ED442)</f>
        <v>0</v>
      </c>
      <c r="GC442" s="48" t="n">
        <f aca="false">IF((GC441*(1+GC$5/Setup!$C$36)+IF($V442=10,N($F442),0))-CG442-EE442&lt;0.005,0,(GC441*(1+GC$5/Setup!$C$36)+IF($V442=10,N($F442),0))-CG442-EE442)</f>
        <v>0</v>
      </c>
      <c r="GD442" s="48" t="n">
        <f aca="false">IF((GD441*(1+GD$5/Setup!$C$36)+IF($V442=11,N($F442),0))-CH442-EF442&lt;0.005,0,(GD441*(1+GD$5/Setup!$C$36)+IF($V442=11,N($F442),0))-CH442-EF442)</f>
        <v>0</v>
      </c>
      <c r="GE442" s="48" t="n">
        <f aca="false">IF((GE441*(1+GE$5/Setup!$C$36)+IF($V442=12,N($F442),0))-CI442-EG442&lt;0.005,0,(GE441*(1+GE$5/Setup!$C$36)+IF($V442=12,N($F442),0))-CI442-EG442)</f>
        <v>0</v>
      </c>
      <c r="GF442" s="48" t="n">
        <f aca="false">IF((GF441*(1+GF$5/Setup!$C$36)+IF($V442=13,N($F442),0))-CJ442-EH442&lt;0.005,0,(GF441*(1+GF$5/Setup!$C$36)+IF($V442=13,N($F442),0))-CJ442-EH442)</f>
        <v>0</v>
      </c>
      <c r="GG442" s="48" t="n">
        <f aca="false">IF((GG441*(1+GG$5/Setup!$C$36)+IF($V442=14,N($F442),0))-CK442-EI442&lt;0.005,0,(GG441*(1+GG$5/Setup!$C$36)+IF($V442=14,N($F442),0))-CK442-EI442)</f>
        <v>0</v>
      </c>
      <c r="GH442" s="48" t="n">
        <f aca="false">IF((GH441*(1+GH$5/Setup!$C$36)+IF($V442=15,N($F442),0))-CL442-EJ442&lt;0.005,0,(GH441*(1+GH$5/Setup!$C$36)+IF($V442=15,N($F442),0))-CL442-EJ442)</f>
        <v>0</v>
      </c>
      <c r="GI442" s="48" t="n">
        <f aca="false">IF((GI441*(1+GI$5/Setup!$C$36)+IF($V442=16,N($F442),0))-CM442-EK442&lt;0.005,0,(GI441*(1+GI$5/Setup!$C$36)+IF($V442=16,N($F442),0))-CM442-EK442)</f>
        <v>0</v>
      </c>
      <c r="GJ442" s="48" t="n">
        <f aca="false">IF((GJ441*(1+GJ$5/Setup!$C$36)+IF($V442=17,N($F442),0))-CN442-EL442&lt;0.005,0,(GJ441*(1+GJ$5/Setup!$C$36)+IF($V442=17,N($F442),0))-CN442-EL442)</f>
        <v>0</v>
      </c>
      <c r="GK442" s="48" t="n">
        <f aca="false">IF((GK441*(1+GK$5/Setup!$C$36)+IF($V442=18,N($F442),0))-CO442-EM442&lt;0.005,0,(GK441*(1+GK$5/Setup!$C$36)+IF($V442=18,N($F442),0))-CO442-EM442)</f>
        <v>0</v>
      </c>
      <c r="GL442" s="48" t="n">
        <f aca="false">IF((GL441*(1+GL$5/Setup!$C$36)+IF($V442=19,N($F442),0))-CP442-EN442&lt;0.005,0,(GL441*(1+GL$5/Setup!$C$36)+IF($V442=19,N($F442),0))-CP442-EN442)</f>
        <v>0</v>
      </c>
      <c r="GM442" s="48" t="n">
        <f aca="false">IF((GM441*(1+GM$5/Setup!$C$36)+IF($V442=20,N($F442),0))-CQ442-EO442&lt;0.005,0,(GM441*(1+GM$5/Setup!$C$36)+IF($V442=20,N($F442),0))-CQ442-EO442)</f>
        <v>0</v>
      </c>
      <c r="GN442" s="48" t="n">
        <f aca="false">IF((GN441*(1+GN$5/Setup!$C$36)+IF($V442=21,N($F442),0))-CR442-EP442&lt;0.005,0,(GN441*(1+GN$5/Setup!$C$36)+IF($V442=21,N($F442),0))-CR442-EP442)</f>
        <v>0</v>
      </c>
      <c r="GO442" s="48" t="n">
        <f aca="false">IF((GO441*(1+GO$5/Setup!$C$36)+IF($V442=22,N($F442),0))-CS442-EQ442&lt;0.005,0,(GO441*(1+GO$5/Setup!$C$36)+IF($V442=22,N($F442),0))-CS442-EQ442)</f>
        <v>0</v>
      </c>
      <c r="GP442" s="48" t="n">
        <f aca="false">IF((GP441*(1+GP$5/Setup!$C$36)+IF($V442=23,N($F442),0))-CT442-ER442&lt;0.005,0,(GP441*(1+GP$5/Setup!$C$36)+IF($V442=23,N($F442),0))-CT442-ER442)</f>
        <v>0</v>
      </c>
      <c r="GQ442" s="48" t="n">
        <f aca="false">IF((GQ441*(1+GQ$5/Setup!$C$36)+IF($V442=24,N($F442),0))-CU442-ES442&lt;0.005,0,(GQ441*(1+GQ$5/Setup!$C$36)+IF($V442=24,N($F442),0))-CU442-ES442)</f>
        <v>0</v>
      </c>
      <c r="GR442" s="48" t="n">
        <f aca="false">IF((GR441*(1+GR$5/Setup!$C$36)+IF($V442=25,N($F442),0))-CV442-ET442&lt;0.005,0,(GR441*(1+GR$5/Setup!$C$36)+IF($V442=25,N($F442),0))-CV442-ET442)</f>
        <v>0</v>
      </c>
      <c r="GS442" s="48" t="n">
        <f aca="false">IF((GS441*(1+GS$5/Setup!$C$36)+IF($V442=26,N($F442),0))-CW442-EU442&lt;0.005,0,(GS441*(1+GS$5/Setup!$C$36)+IF($V442=26,N($F442),0))-CW442-EU442)</f>
        <v>0</v>
      </c>
      <c r="GT442" s="48" t="n">
        <f aca="false">IF((GT441*(1+GT$5/Setup!$C$36)+IF($V442=27,N($F442),0))-CX442-EV442&lt;0.005,0,(GT441*(1+GT$5/Setup!$C$36)+IF($V442=27,N($F442),0))-CX442-EV442)</f>
        <v>0</v>
      </c>
      <c r="GU442" s="48" t="n">
        <f aca="false">IF((GU441*(1+GU$5/Setup!$C$36)+IF($V442=28,N($F442),0))-CY442-EW442&lt;0.005,0,(GU441*(1+GU$5/Setup!$C$36)+IF($V442=28,N($F442),0))-CY442-EW442)</f>
        <v>0</v>
      </c>
      <c r="GV442" s="48" t="n">
        <f aca="false">IF((GV441*(1+GV$5/Setup!$C$36)+IF($V442=29,N($F442),0))-CZ442-EX442&lt;0.005,0,(GV441*(1+GV$5/Setup!$C$36)+IF($V442=29,N($F442),0))-CZ442-EX442)</f>
        <v>0</v>
      </c>
      <c r="GW442" s="48" t="n">
        <f aca="false">IF((GW441*(1+GW$5/Setup!$C$36)+IF($V442=30,N($F442),0))-DA442-EY442&lt;0.005,0,(GW441*(1+GW$5/Setup!$C$36)+IF($V442=30,N($F442),0))-DA442-EY442)</f>
        <v>0</v>
      </c>
      <c r="GX442" s="48" t="n">
        <f aca="false">IF((GX441*(1+GX$5/Setup!$C$36)+IF($V442=31,N($F442),0))-DB442-EZ442&lt;0.005,0,(GX441*(1+GX$5/Setup!$C$36)+IF($V442=31,N($F442),0))-DB442-EZ442)</f>
        <v>0</v>
      </c>
      <c r="GY442" s="48" t="n">
        <f aca="false">IF((GY441*(1+GY$5/Setup!$C$36)+IF($V442=32,N($F442),0))-DC442-FA442&lt;0.005,0,(GY441*(1+GY$5/Setup!$C$36)+IF($V442=32,N($F442),0))-DC442-FA442)</f>
        <v>0</v>
      </c>
      <c r="GZ442" s="48" t="n">
        <f aca="false">IF((GZ441*(1+GZ$5/Setup!$C$36)+IF($V442=33,N($F442),0))-DD442-FB442&lt;0.005,0,(GZ441*(1+GZ$5/Setup!$C$36)+IF($V442=33,N($F442),0))-DD442-FB442)</f>
        <v>0</v>
      </c>
      <c r="HA442" s="48" t="n">
        <f aca="false">IF((HA441*(1+HA$5/Setup!$C$36)+IF($V442=34,N($F442),0))-DE442-FC442&lt;0.005,0,(HA441*(1+HA$5/Setup!$C$36)+IF($V442=34,N($F442),0))-DE442-FC442)</f>
        <v>0</v>
      </c>
      <c r="HB442" s="48" t="n">
        <f aca="false">IF((HB441*(1+HB$5/Setup!$C$36)+IF($V442=35,N($F442),0))-DF442-FD442&lt;0.005,0,(HB441*(1+HB$5/Setup!$C$36)+IF($V442=35,N($F442),0))-DF442-FD442)</f>
        <v>0</v>
      </c>
      <c r="HC442" s="48" t="n">
        <f aca="false">IF((HC441*(1+HC$5/Setup!$C$36)+IF($V442=36,N($F442),0))-DG442-FE442&lt;0.005,0,(HC441*(1+HC$5/Setup!$C$36)+IF($V442=36,N($F442),0))-DG442-FE442)</f>
        <v>0</v>
      </c>
      <c r="HD442" s="48" t="n">
        <f aca="false">IF((HD441*(1+HD$5/Setup!$C$36)+IF($V442=37,N($F442),0))-DH442-FF442&lt;0.005,0,(HD441*(1+HD$5/Setup!$C$36)+IF($V442=37,N($F442),0))-DH442-FF442)</f>
        <v>0</v>
      </c>
      <c r="HE442" s="48" t="n">
        <f aca="false">IF((HE441*(1+HE$5/Setup!$C$36)+IF($V442=38,N($F442),0))-DI442-FG442&lt;0.005,0,(HE441*(1+HE$5/Setup!$C$36)+IF($V442=38,N($F442),0))-DI442-FG442)</f>
        <v>0</v>
      </c>
      <c r="HF442" s="48" t="n">
        <f aca="false">IF((HF441*(1+HF$5/Setup!$C$36)+IF($V442=39,N($F442),0))-DJ442-FH442&lt;0.005,0,(HF441*(1+HF$5/Setup!$C$36)+IF($V442=39,N($F442),0))-DJ442-FH442)</f>
        <v>0</v>
      </c>
      <c r="HG442" s="48" t="n">
        <f aca="false">IF((HG441*(1+HG$5/Setup!$C$36)+IF($V442=40,N($F442),0))-DK442-FI442&lt;0.005,0,(HG441*(1+HG$5/Setup!$C$36)+IF($V442=40,N($F442),0))-DK442-FI442)</f>
        <v>0</v>
      </c>
      <c r="HH442" s="48" t="n">
        <f aca="false">IF((HH441*(1+HH$5/Setup!$C$36)+IF($V442=41,N($F442),0))-DL442-FJ442&lt;0.005,0,(HH441*(1+HH$5/Setup!$C$36)+IF($V442=41,N($F442),0))-DL442-FJ442)</f>
        <v>0</v>
      </c>
      <c r="HI442" s="48" t="n">
        <f aca="false">IF((HI441*(1+HI$5/Setup!$C$36)+IF($V442=42,N($F442),0))-DM442-FK442&lt;0.005,0,(HI441*(1+HI$5/Setup!$C$36)+IF($V442=42,N($F442),0))-DM442-FK442)</f>
        <v>0</v>
      </c>
      <c r="HJ442" s="48" t="n">
        <f aca="false">IF((HJ441*(1+HJ$5/Setup!$C$36)+IF($V442=43,N($F442),0))-DN442-FL442&lt;0.005,0,(HJ441*(1+HJ$5/Setup!$C$36)+IF($V442=43,N($F442),0))-DN442-FL442)</f>
        <v>0</v>
      </c>
      <c r="HK442" s="48" t="n">
        <f aca="false">IF((HK441*(1+HK$5/Setup!$C$36)+IF($V442=44,N($F442),0))-DO442-FM442&lt;0.005,0,(HK441*(1+HK$5/Setup!$C$36)+IF($V442=44,N($F442),0))-DO442-FM442)</f>
        <v>0</v>
      </c>
      <c r="HL442" s="48" t="n">
        <f aca="false">IF((HL441*(1+HL$5/Setup!$C$36)+IF($V442=45,N($F442),0))-DP442-FN442&lt;0.005,0,(HL441*(1+HL$5/Setup!$C$36)+IF($V442=45,N($F442),0))-DP442-FN442)</f>
        <v>0</v>
      </c>
      <c r="HM442" s="48" t="n">
        <f aca="false">IF((HM441*(1+HM$5/Setup!$C$36)+IF($V442=46,N($F442),0))-DQ442-FO442&lt;0.005,0,(HM441*(1+HM$5/Setup!$C$36)+IF($V442=46,N($F442),0))-DQ442-FO442)</f>
        <v>0</v>
      </c>
      <c r="HN442" s="48" t="n">
        <f aca="false">IF((HN441*(1+HN$5/Setup!$C$36)+IF($V442=47,N($F442),0))-DR442-FP442&lt;0.005,0,(HN441*(1+HN$5/Setup!$C$36)+IF($V442=47,N($F442),0))-DR442-FP442)</f>
        <v>0</v>
      </c>
      <c r="HO442" s="48" t="n">
        <f aca="false">IF((HO441*(1+HO$5/Setup!$C$36)+IF($V442=48,N($F442),0))-DS442-FQ442&lt;0.005,0,(HO441*(1+HO$5/Setup!$C$36)+IF($V442=48,N($F442),0))-DS442-FQ442)</f>
        <v>0</v>
      </c>
      <c r="HP442" s="48" t="n">
        <f aca="false">IF((HP441*(1+HP$5/Setup!$C$36)+IF($V442=49,N($F442),0))-DT442-FR442&lt;0.005,0,(HP441*(1+HP$5/Setup!$C$36)+IF($V442=49,N($F442),0))-DT442-FR442)</f>
        <v>0</v>
      </c>
      <c r="HQ442" s="48" t="n">
        <f aca="false">IF((HQ441*(1+HQ$5/Setup!$C$36)+IF($V442=50,N($F442),0))-DU442-FS442&lt;0.005,0,(HQ441*(1+HQ$5/Setup!$C$36)+IF($V442=50,N($F442),0))-DU442-FS442)</f>
        <v>0</v>
      </c>
    </row>
    <row r="443" customFormat="false" ht="15" hidden="false" customHeight="false" outlineLevel="0" collapsed="false">
      <c r="A443" s="44" t="n">
        <v>435</v>
      </c>
      <c r="B443" s="45" t="n">
        <f aca="false">IF(Setup!$C$7="Every month",EDATE(Setup!$C$8,($A443-1)),IF(Setup!$C$7="Twice a month",DATE(YEAR(Setup!$C$8),MONTH(Setup!$C$8)+INT((($A443-1)+Setup!$C$41)/2),MIN(IF(MOD(($A443-1)+Setup!$C$41,2)=0,Setup!$C$39,Setup!$C$40),DAY(EOMONTH(DATE(YEAR(Setup!$C$8),MONTH(Setup!$C$8)+INT((($A443-1)+Setup!$C$41)/2),1),0)))),Setup!$C$8+($A443-1)*IF(Setup!$C$7="Every week",7,14)))</f>
        <v>52401</v>
      </c>
      <c r="C443" s="45" t="n">
        <f aca="false">IF(Setup!$C$7="Every month",EDATE(Setup!$C$8,$A443),IF(Setup!$C$7="Twice a month",DATE(YEAR(Setup!$C$8),MONTH(Setup!$C$8)+INT(($A443+Setup!$C$41)/2),MIN(IF(MOD($A443+Setup!$C$41,2)=0,Setup!$C$39,Setup!$C$40),DAY(EOMONTH(DATE(YEAR(Setup!$C$8),MONTH(Setup!$C$8)+INT(($A443+Setup!$C$41)/2),1),0)))),Setup!$C$8+$A443*IF(Setup!$C$7="Every week",7,14)))</f>
        <v>52415</v>
      </c>
      <c r="D443" s="46"/>
      <c r="E443" s="47"/>
      <c r="F443" s="47"/>
      <c r="G443" s="47"/>
      <c r="H443" s="47"/>
      <c r="I443" s="48" t="n">
        <f aca="false">N(Setup!$C$11)+N(E443)</f>
        <v>100</v>
      </c>
      <c r="J443" s="48" t="n">
        <f aca="false">MIN(Setup!$C$37,MAX(I443,0))</f>
        <v>9.23076923076923</v>
      </c>
      <c r="K443" s="48" t="n">
        <f aca="false">MIN(MAX(N(Setup!$C$14)-L442,0),MAX(I443-J443,0))</f>
        <v>0</v>
      </c>
      <c r="L443" s="48" t="n">
        <f aca="false">L442+K443-N(G443)</f>
        <v>500</v>
      </c>
      <c r="M443" s="48" t="n">
        <f aca="false">M442+J443-N(H443)</f>
        <v>4015.38461538459</v>
      </c>
      <c r="N443" s="48" t="n">
        <f aca="false">SUM(BX443:DU443)</f>
        <v>0</v>
      </c>
      <c r="O443" s="48" t="n">
        <f aca="false">SUM(Z443:BW443)-N443</f>
        <v>40</v>
      </c>
      <c r="P443" s="48" t="n">
        <f aca="false">MAX(I443-J443-K443,0)+O443</f>
        <v>130.769230769231</v>
      </c>
      <c r="Q443" s="48" t="n">
        <f aca="false">SUM(DV443:FS443)</f>
        <v>0</v>
      </c>
      <c r="R443" s="49" t="n">
        <f aca="false">N443+J443+K443+Q443</f>
        <v>9.23076923076923</v>
      </c>
      <c r="S443" s="48" t="n">
        <f aca="false">T443-T442-N(F443)+N443+Q443</f>
        <v>0</v>
      </c>
      <c r="T443" s="49" t="n">
        <f aca="false">SUM(FT443:HQ443)</f>
        <v>0</v>
      </c>
      <c r="U443" s="44" t="str">
        <f aca="false">IF(T442&lt;0.005,"",INDEX(Helpers!$C$2:$C$51,IF(_xlfn.MINIFS($DV$6:$FS$6,DV443:FS443,"&gt;0.005")=0,V443,_xlfn.MINIFS($DV$6:$FS$6,DV443:FS443,"&gt;0.005"))))</f>
        <v/>
      </c>
      <c r="V443" s="44" t="n">
        <f aca="false">IF(_xlfn.MINIFS($FT$6:$HQ$6,FT442:HQ442,"&gt;0.005")=0,1,_xlfn.MINIFS($FT$6:$HQ$6,FT442:HQ442,"&gt;0.005"))</f>
        <v>1</v>
      </c>
      <c r="W443" s="44" t="n">
        <f aca="false">IF(AND(D443&lt;&gt;"Paid",T442&gt;0.005),1,0)</f>
        <v>0</v>
      </c>
      <c r="X443" s="48" t="n">
        <f aca="false">SUMPRODUCT(((Helpers!$G$2:$G$51*(1+(Helpers!$D$2:$D$51+0.000000001)/12)^(($B443-Setup!$C$8)/(365.25/12))-Helpers!$E$2:$E$51*((1+(Helpers!$D$2:$D$51+0.000000001)/12)^(($B443-Setup!$C$8)/(365.25/12))-1)/((Helpers!$D$2:$D$51+0.000000001)/12))&gt;0)*(Helpers!$G$2:$G$51*(1+(Helpers!$D$2:$D$51+0.000000001)/12)^(($B443-Setup!$C$8)/(365.25/12))-Helpers!$E$2:$E$51*((1+(Helpers!$D$2:$D$51+0.000000001)/12)^(($B443-Setup!$C$8)/(365.25/12))-1)/((Helpers!$D$2:$D$51+0.000000001)/12)))</f>
        <v>0</v>
      </c>
      <c r="Y443" s="48"/>
      <c r="Z443" s="48" t="n">
        <f aca="false">IF(OR(N(Z$5)=0,Z$6=""),0,Z$5*((DATE(YEAR($B443),MONTH($B443),MIN(Z$6,DAY(EOMONTH($B443,0))))&gt;=$B443)*(DATE(YEAR($B443),MONTH($B443),MIN(Z$6,DAY(EOMONTH($B443,0))))&lt;$C443)+(DATE(YEAR($B443),MONTH($B443)+1,MIN(Z$6,DAY(EOMONTH($B443,1))))&gt;=$B443)*(DATE(YEAR($B443),MONTH($B443)+1,MIN(Z$6,DAY(EOMONTH($B443,1))))&lt;$C443)))</f>
        <v>0</v>
      </c>
      <c r="AA443" s="48" t="n">
        <f aca="false">IF(OR(N(AA$5)=0,AA$6=""),0,AA$5*((DATE(YEAR($B443),MONTH($B443),MIN(AA$6,DAY(EOMONTH($B443,0))))&gt;=$B443)*(DATE(YEAR($B443),MONTH($B443),MIN(AA$6,DAY(EOMONTH($B443,0))))&lt;$C443)+(DATE(YEAR($B443),MONTH($B443)+1,MIN(AA$6,DAY(EOMONTH($B443,1))))&gt;=$B443)*(DATE(YEAR($B443),MONTH($B443)+1,MIN(AA$6,DAY(EOMONTH($B443,1))))&lt;$C443)))</f>
        <v>40</v>
      </c>
      <c r="AB443" s="48" t="n">
        <f aca="false">IF(OR(N(AB$5)=0,AB$6=""),0,AB$5*((DATE(YEAR($B443),MONTH($B443),MIN(AB$6,DAY(EOMONTH($B443,0))))&gt;=$B443)*(DATE(YEAR($B443),MONTH($B443),MIN(AB$6,DAY(EOMONTH($B443,0))))&lt;$C443)+(DATE(YEAR($B443),MONTH($B443)+1,MIN(AB$6,DAY(EOMONTH($B443,1))))&gt;=$B443)*(DATE(YEAR($B443),MONTH($B443)+1,MIN(AB$6,DAY(EOMONTH($B443,1))))&lt;$C443)))</f>
        <v>0</v>
      </c>
      <c r="AC443" s="48" t="n">
        <f aca="false">IF(OR(N(AC$5)=0,AC$6=""),0,AC$5*((DATE(YEAR($B443),MONTH($B443),MIN(AC$6,DAY(EOMONTH($B443,0))))&gt;=$B443)*(DATE(YEAR($B443),MONTH($B443),MIN(AC$6,DAY(EOMONTH($B443,0))))&lt;$C443)+(DATE(YEAR($B443),MONTH($B443)+1,MIN(AC$6,DAY(EOMONTH($B443,1))))&gt;=$B443)*(DATE(YEAR($B443),MONTH($B443)+1,MIN(AC$6,DAY(EOMONTH($B443,1))))&lt;$C443)))</f>
        <v>0</v>
      </c>
      <c r="AD443" s="48" t="n">
        <f aca="false">IF(OR(N(AD$5)=0,AD$6=""),0,AD$5*((DATE(YEAR($B443),MONTH($B443),MIN(AD$6,DAY(EOMONTH($B443,0))))&gt;=$B443)*(DATE(YEAR($B443),MONTH($B443),MIN(AD$6,DAY(EOMONTH($B443,0))))&lt;$C443)+(DATE(YEAR($B443),MONTH($B443)+1,MIN(AD$6,DAY(EOMONTH($B443,1))))&gt;=$B443)*(DATE(YEAR($B443),MONTH($B443)+1,MIN(AD$6,DAY(EOMONTH($B443,1))))&lt;$C443)))</f>
        <v>0</v>
      </c>
      <c r="AE443" s="48" t="n">
        <f aca="false">IF(OR(N(AE$5)=0,AE$6=""),0,AE$5*((DATE(YEAR($B443),MONTH($B443),MIN(AE$6,DAY(EOMONTH($B443,0))))&gt;=$B443)*(DATE(YEAR($B443),MONTH($B443),MIN(AE$6,DAY(EOMONTH($B443,0))))&lt;$C443)+(DATE(YEAR($B443),MONTH($B443)+1,MIN(AE$6,DAY(EOMONTH($B443,1))))&gt;=$B443)*(DATE(YEAR($B443),MONTH($B443)+1,MIN(AE$6,DAY(EOMONTH($B443,1))))&lt;$C443)))</f>
        <v>0</v>
      </c>
      <c r="AF443" s="48" t="n">
        <f aca="false">IF(OR(N(AF$5)=0,AF$6=""),0,AF$5*((DATE(YEAR($B443),MONTH($B443),MIN(AF$6,DAY(EOMONTH($B443,0))))&gt;=$B443)*(DATE(YEAR($B443),MONTH($B443),MIN(AF$6,DAY(EOMONTH($B443,0))))&lt;$C443)+(DATE(YEAR($B443),MONTH($B443)+1,MIN(AF$6,DAY(EOMONTH($B443,1))))&gt;=$B443)*(DATE(YEAR($B443),MONTH($B443)+1,MIN(AF$6,DAY(EOMONTH($B443,1))))&lt;$C443)))</f>
        <v>0</v>
      </c>
      <c r="AG443" s="48" t="n">
        <f aca="false">IF(OR(N(AG$5)=0,AG$6=""),0,AG$5*((DATE(YEAR($B443),MONTH($B443),MIN(AG$6,DAY(EOMONTH($B443,0))))&gt;=$B443)*(DATE(YEAR($B443),MONTH($B443),MIN(AG$6,DAY(EOMONTH($B443,0))))&lt;$C443)+(DATE(YEAR($B443),MONTH($B443)+1,MIN(AG$6,DAY(EOMONTH($B443,1))))&gt;=$B443)*(DATE(YEAR($B443),MONTH($B443)+1,MIN(AG$6,DAY(EOMONTH($B443,1))))&lt;$C443)))</f>
        <v>0</v>
      </c>
      <c r="AH443" s="48" t="n">
        <f aca="false">IF(OR(N(AH$5)=0,AH$6=""),0,AH$5*((DATE(YEAR($B443),MONTH($B443),MIN(AH$6,DAY(EOMONTH($B443,0))))&gt;=$B443)*(DATE(YEAR($B443),MONTH($B443),MIN(AH$6,DAY(EOMONTH($B443,0))))&lt;$C443)+(DATE(YEAR($B443),MONTH($B443)+1,MIN(AH$6,DAY(EOMONTH($B443,1))))&gt;=$B443)*(DATE(YEAR($B443),MONTH($B443)+1,MIN(AH$6,DAY(EOMONTH($B443,1))))&lt;$C443)))</f>
        <v>0</v>
      </c>
      <c r="AI443" s="48" t="n">
        <f aca="false">IF(OR(N(AI$5)=0,AI$6=""),0,AI$5*((DATE(YEAR($B443),MONTH($B443),MIN(AI$6,DAY(EOMONTH($B443,0))))&gt;=$B443)*(DATE(YEAR($B443),MONTH($B443),MIN(AI$6,DAY(EOMONTH($B443,0))))&lt;$C443)+(DATE(YEAR($B443),MONTH($B443)+1,MIN(AI$6,DAY(EOMONTH($B443,1))))&gt;=$B443)*(DATE(YEAR($B443),MONTH($B443)+1,MIN(AI$6,DAY(EOMONTH($B443,1))))&lt;$C443)))</f>
        <v>0</v>
      </c>
      <c r="AJ443" s="48" t="n">
        <f aca="false">IF(OR(N(AJ$5)=0,AJ$6=""),0,AJ$5*((DATE(YEAR($B443),MONTH($B443),MIN(AJ$6,DAY(EOMONTH($B443,0))))&gt;=$B443)*(DATE(YEAR($B443),MONTH($B443),MIN(AJ$6,DAY(EOMONTH($B443,0))))&lt;$C443)+(DATE(YEAR($B443),MONTH($B443)+1,MIN(AJ$6,DAY(EOMONTH($B443,1))))&gt;=$B443)*(DATE(YEAR($B443),MONTH($B443)+1,MIN(AJ$6,DAY(EOMONTH($B443,1))))&lt;$C443)))</f>
        <v>0</v>
      </c>
      <c r="AK443" s="48" t="n">
        <f aca="false">IF(OR(N(AK$5)=0,AK$6=""),0,AK$5*((DATE(YEAR($B443),MONTH($B443),MIN(AK$6,DAY(EOMONTH($B443,0))))&gt;=$B443)*(DATE(YEAR($B443),MONTH($B443),MIN(AK$6,DAY(EOMONTH($B443,0))))&lt;$C443)+(DATE(YEAR($B443),MONTH($B443)+1,MIN(AK$6,DAY(EOMONTH($B443,1))))&gt;=$B443)*(DATE(YEAR($B443),MONTH($B443)+1,MIN(AK$6,DAY(EOMONTH($B443,1))))&lt;$C443)))</f>
        <v>0</v>
      </c>
      <c r="AL443" s="48" t="n">
        <f aca="false">IF(OR(N(AL$5)=0,AL$6=""),0,AL$5*((DATE(YEAR($B443),MONTH($B443),MIN(AL$6,DAY(EOMONTH($B443,0))))&gt;=$B443)*(DATE(YEAR($B443),MONTH($B443),MIN(AL$6,DAY(EOMONTH($B443,0))))&lt;$C443)+(DATE(YEAR($B443),MONTH($B443)+1,MIN(AL$6,DAY(EOMONTH($B443,1))))&gt;=$B443)*(DATE(YEAR($B443),MONTH($B443)+1,MIN(AL$6,DAY(EOMONTH($B443,1))))&lt;$C443)))</f>
        <v>0</v>
      </c>
      <c r="AM443" s="48" t="n">
        <f aca="false">IF(OR(N(AM$5)=0,AM$6=""),0,AM$5*((DATE(YEAR($B443),MONTH($B443),MIN(AM$6,DAY(EOMONTH($B443,0))))&gt;=$B443)*(DATE(YEAR($B443),MONTH($B443),MIN(AM$6,DAY(EOMONTH($B443,0))))&lt;$C443)+(DATE(YEAR($B443),MONTH($B443)+1,MIN(AM$6,DAY(EOMONTH($B443,1))))&gt;=$B443)*(DATE(YEAR($B443),MONTH($B443)+1,MIN(AM$6,DAY(EOMONTH($B443,1))))&lt;$C443)))</f>
        <v>0</v>
      </c>
      <c r="AN443" s="48" t="n">
        <f aca="false">IF(OR(N(AN$5)=0,AN$6=""),0,AN$5*((DATE(YEAR($B443),MONTH($B443),MIN(AN$6,DAY(EOMONTH($B443,0))))&gt;=$B443)*(DATE(YEAR($B443),MONTH($B443),MIN(AN$6,DAY(EOMONTH($B443,0))))&lt;$C443)+(DATE(YEAR($B443),MONTH($B443)+1,MIN(AN$6,DAY(EOMONTH($B443,1))))&gt;=$B443)*(DATE(YEAR($B443),MONTH($B443)+1,MIN(AN$6,DAY(EOMONTH($B443,1))))&lt;$C443)))</f>
        <v>0</v>
      </c>
      <c r="AO443" s="48" t="n">
        <f aca="false">IF(OR(N(AO$5)=0,AO$6=""),0,AO$5*((DATE(YEAR($B443),MONTH($B443),MIN(AO$6,DAY(EOMONTH($B443,0))))&gt;=$B443)*(DATE(YEAR($B443),MONTH($B443),MIN(AO$6,DAY(EOMONTH($B443,0))))&lt;$C443)+(DATE(YEAR($B443),MONTH($B443)+1,MIN(AO$6,DAY(EOMONTH($B443,1))))&gt;=$B443)*(DATE(YEAR($B443),MONTH($B443)+1,MIN(AO$6,DAY(EOMONTH($B443,1))))&lt;$C443)))</f>
        <v>0</v>
      </c>
      <c r="AP443" s="48" t="n">
        <f aca="false">IF(OR(N(AP$5)=0,AP$6=""),0,AP$5*((DATE(YEAR($B443),MONTH($B443),MIN(AP$6,DAY(EOMONTH($B443,0))))&gt;=$B443)*(DATE(YEAR($B443),MONTH($B443),MIN(AP$6,DAY(EOMONTH($B443,0))))&lt;$C443)+(DATE(YEAR($B443),MONTH($B443)+1,MIN(AP$6,DAY(EOMONTH($B443,1))))&gt;=$B443)*(DATE(YEAR($B443),MONTH($B443)+1,MIN(AP$6,DAY(EOMONTH($B443,1))))&lt;$C443)))</f>
        <v>0</v>
      </c>
      <c r="AQ443" s="48" t="n">
        <f aca="false">IF(OR(N(AQ$5)=0,AQ$6=""),0,AQ$5*((DATE(YEAR($B443),MONTH($B443),MIN(AQ$6,DAY(EOMONTH($B443,0))))&gt;=$B443)*(DATE(YEAR($B443),MONTH($B443),MIN(AQ$6,DAY(EOMONTH($B443,0))))&lt;$C443)+(DATE(YEAR($B443),MONTH($B443)+1,MIN(AQ$6,DAY(EOMONTH($B443,1))))&gt;=$B443)*(DATE(YEAR($B443),MONTH($B443)+1,MIN(AQ$6,DAY(EOMONTH($B443,1))))&lt;$C443)))</f>
        <v>0</v>
      </c>
      <c r="AR443" s="48" t="n">
        <f aca="false">IF(OR(N(AR$5)=0,AR$6=""),0,AR$5*((DATE(YEAR($B443),MONTH($B443),MIN(AR$6,DAY(EOMONTH($B443,0))))&gt;=$B443)*(DATE(YEAR($B443),MONTH($B443),MIN(AR$6,DAY(EOMONTH($B443,0))))&lt;$C443)+(DATE(YEAR($B443),MONTH($B443)+1,MIN(AR$6,DAY(EOMONTH($B443,1))))&gt;=$B443)*(DATE(YEAR($B443),MONTH($B443)+1,MIN(AR$6,DAY(EOMONTH($B443,1))))&lt;$C443)))</f>
        <v>0</v>
      </c>
      <c r="AS443" s="48" t="n">
        <f aca="false">IF(OR(N(AS$5)=0,AS$6=""),0,AS$5*((DATE(YEAR($B443),MONTH($B443),MIN(AS$6,DAY(EOMONTH($B443,0))))&gt;=$B443)*(DATE(YEAR($B443),MONTH($B443),MIN(AS$6,DAY(EOMONTH($B443,0))))&lt;$C443)+(DATE(YEAR($B443),MONTH($B443)+1,MIN(AS$6,DAY(EOMONTH($B443,1))))&gt;=$B443)*(DATE(YEAR($B443),MONTH($B443)+1,MIN(AS$6,DAY(EOMONTH($B443,1))))&lt;$C443)))</f>
        <v>0</v>
      </c>
      <c r="AT443" s="48" t="n">
        <f aca="false">IF(OR(N(AT$5)=0,AT$6=""),0,AT$5*((DATE(YEAR($B443),MONTH($B443),MIN(AT$6,DAY(EOMONTH($B443,0))))&gt;=$B443)*(DATE(YEAR($B443),MONTH($B443),MIN(AT$6,DAY(EOMONTH($B443,0))))&lt;$C443)+(DATE(YEAR($B443),MONTH($B443)+1,MIN(AT$6,DAY(EOMONTH($B443,1))))&gt;=$B443)*(DATE(YEAR($B443),MONTH($B443)+1,MIN(AT$6,DAY(EOMONTH($B443,1))))&lt;$C443)))</f>
        <v>0</v>
      </c>
      <c r="AU443" s="48" t="n">
        <f aca="false">IF(OR(N(AU$5)=0,AU$6=""),0,AU$5*((DATE(YEAR($B443),MONTH($B443),MIN(AU$6,DAY(EOMONTH($B443,0))))&gt;=$B443)*(DATE(YEAR($B443),MONTH($B443),MIN(AU$6,DAY(EOMONTH($B443,0))))&lt;$C443)+(DATE(YEAR($B443),MONTH($B443)+1,MIN(AU$6,DAY(EOMONTH($B443,1))))&gt;=$B443)*(DATE(YEAR($B443),MONTH($B443)+1,MIN(AU$6,DAY(EOMONTH($B443,1))))&lt;$C443)))</f>
        <v>0</v>
      </c>
      <c r="AV443" s="48" t="n">
        <f aca="false">IF(OR(N(AV$5)=0,AV$6=""),0,AV$5*((DATE(YEAR($B443),MONTH($B443),MIN(AV$6,DAY(EOMONTH($B443,0))))&gt;=$B443)*(DATE(YEAR($B443),MONTH($B443),MIN(AV$6,DAY(EOMONTH($B443,0))))&lt;$C443)+(DATE(YEAR($B443),MONTH($B443)+1,MIN(AV$6,DAY(EOMONTH($B443,1))))&gt;=$B443)*(DATE(YEAR($B443),MONTH($B443)+1,MIN(AV$6,DAY(EOMONTH($B443,1))))&lt;$C443)))</f>
        <v>0</v>
      </c>
      <c r="AW443" s="48" t="n">
        <f aca="false">IF(OR(N(AW$5)=0,AW$6=""),0,AW$5*((DATE(YEAR($B443),MONTH($B443),MIN(AW$6,DAY(EOMONTH($B443,0))))&gt;=$B443)*(DATE(YEAR($B443),MONTH($B443),MIN(AW$6,DAY(EOMONTH($B443,0))))&lt;$C443)+(DATE(YEAR($B443),MONTH($B443)+1,MIN(AW$6,DAY(EOMONTH($B443,1))))&gt;=$B443)*(DATE(YEAR($B443),MONTH($B443)+1,MIN(AW$6,DAY(EOMONTH($B443,1))))&lt;$C443)))</f>
        <v>0</v>
      </c>
      <c r="AX443" s="48" t="n">
        <f aca="false">IF(OR(N(AX$5)=0,AX$6=""),0,AX$5*((DATE(YEAR($B443),MONTH($B443),MIN(AX$6,DAY(EOMONTH($B443,0))))&gt;=$B443)*(DATE(YEAR($B443),MONTH($B443),MIN(AX$6,DAY(EOMONTH($B443,0))))&lt;$C443)+(DATE(YEAR($B443),MONTH($B443)+1,MIN(AX$6,DAY(EOMONTH($B443,1))))&gt;=$B443)*(DATE(YEAR($B443),MONTH($B443)+1,MIN(AX$6,DAY(EOMONTH($B443,1))))&lt;$C443)))</f>
        <v>0</v>
      </c>
      <c r="AY443" s="48" t="n">
        <f aca="false">IF(OR(N(AY$5)=0,AY$6=""),0,AY$5*((DATE(YEAR($B443),MONTH($B443),MIN(AY$6,DAY(EOMONTH($B443,0))))&gt;=$B443)*(DATE(YEAR($B443),MONTH($B443),MIN(AY$6,DAY(EOMONTH($B443,0))))&lt;$C443)+(DATE(YEAR($B443),MONTH($B443)+1,MIN(AY$6,DAY(EOMONTH($B443,1))))&gt;=$B443)*(DATE(YEAR($B443),MONTH($B443)+1,MIN(AY$6,DAY(EOMONTH($B443,1))))&lt;$C443)))</f>
        <v>0</v>
      </c>
      <c r="AZ443" s="48" t="n">
        <f aca="false">IF(OR(N(AZ$5)=0,AZ$6=""),0,AZ$5*((DATE(YEAR($B443),MONTH($B443),MIN(AZ$6,DAY(EOMONTH($B443,0))))&gt;=$B443)*(DATE(YEAR($B443),MONTH($B443),MIN(AZ$6,DAY(EOMONTH($B443,0))))&lt;$C443)+(DATE(YEAR($B443),MONTH($B443)+1,MIN(AZ$6,DAY(EOMONTH($B443,1))))&gt;=$B443)*(DATE(YEAR($B443),MONTH($B443)+1,MIN(AZ$6,DAY(EOMONTH($B443,1))))&lt;$C443)))</f>
        <v>0</v>
      </c>
      <c r="BA443" s="48" t="n">
        <f aca="false">IF(OR(N(BA$5)=0,BA$6=""),0,BA$5*((DATE(YEAR($B443),MONTH($B443),MIN(BA$6,DAY(EOMONTH($B443,0))))&gt;=$B443)*(DATE(YEAR($B443),MONTH($B443),MIN(BA$6,DAY(EOMONTH($B443,0))))&lt;$C443)+(DATE(YEAR($B443),MONTH($B443)+1,MIN(BA$6,DAY(EOMONTH($B443,1))))&gt;=$B443)*(DATE(YEAR($B443),MONTH($B443)+1,MIN(BA$6,DAY(EOMONTH($B443,1))))&lt;$C443)))</f>
        <v>0</v>
      </c>
      <c r="BB443" s="48" t="n">
        <f aca="false">IF(OR(N(BB$5)=0,BB$6=""),0,BB$5*((DATE(YEAR($B443),MONTH($B443),MIN(BB$6,DAY(EOMONTH($B443,0))))&gt;=$B443)*(DATE(YEAR($B443),MONTH($B443),MIN(BB$6,DAY(EOMONTH($B443,0))))&lt;$C443)+(DATE(YEAR($B443),MONTH($B443)+1,MIN(BB$6,DAY(EOMONTH($B443,1))))&gt;=$B443)*(DATE(YEAR($B443),MONTH($B443)+1,MIN(BB$6,DAY(EOMONTH($B443,1))))&lt;$C443)))</f>
        <v>0</v>
      </c>
      <c r="BC443" s="48" t="n">
        <f aca="false">IF(OR(N(BC$5)=0,BC$6=""),0,BC$5*((DATE(YEAR($B443),MONTH($B443),MIN(BC$6,DAY(EOMONTH($B443,0))))&gt;=$B443)*(DATE(YEAR($B443),MONTH($B443),MIN(BC$6,DAY(EOMONTH($B443,0))))&lt;$C443)+(DATE(YEAR($B443),MONTH($B443)+1,MIN(BC$6,DAY(EOMONTH($B443,1))))&gt;=$B443)*(DATE(YEAR($B443),MONTH($B443)+1,MIN(BC$6,DAY(EOMONTH($B443,1))))&lt;$C443)))</f>
        <v>0</v>
      </c>
      <c r="BD443" s="48" t="n">
        <f aca="false">IF(OR(N(BD$5)=0,BD$6=""),0,BD$5*((DATE(YEAR($B443),MONTH($B443),MIN(BD$6,DAY(EOMONTH($B443,0))))&gt;=$B443)*(DATE(YEAR($B443),MONTH($B443),MIN(BD$6,DAY(EOMONTH($B443,0))))&lt;$C443)+(DATE(YEAR($B443),MONTH($B443)+1,MIN(BD$6,DAY(EOMONTH($B443,1))))&gt;=$B443)*(DATE(YEAR($B443),MONTH($B443)+1,MIN(BD$6,DAY(EOMONTH($B443,1))))&lt;$C443)))</f>
        <v>0</v>
      </c>
      <c r="BE443" s="48" t="n">
        <f aca="false">IF(OR(N(BE$5)=0,BE$6=""),0,BE$5*((DATE(YEAR($B443),MONTH($B443),MIN(BE$6,DAY(EOMONTH($B443,0))))&gt;=$B443)*(DATE(YEAR($B443),MONTH($B443),MIN(BE$6,DAY(EOMONTH($B443,0))))&lt;$C443)+(DATE(YEAR($B443),MONTH($B443)+1,MIN(BE$6,DAY(EOMONTH($B443,1))))&gt;=$B443)*(DATE(YEAR($B443),MONTH($B443)+1,MIN(BE$6,DAY(EOMONTH($B443,1))))&lt;$C443)))</f>
        <v>0</v>
      </c>
      <c r="BF443" s="48" t="n">
        <f aca="false">IF(OR(N(BF$5)=0,BF$6=""),0,BF$5*((DATE(YEAR($B443),MONTH($B443),MIN(BF$6,DAY(EOMONTH($B443,0))))&gt;=$B443)*(DATE(YEAR($B443),MONTH($B443),MIN(BF$6,DAY(EOMONTH($B443,0))))&lt;$C443)+(DATE(YEAR($B443),MONTH($B443)+1,MIN(BF$6,DAY(EOMONTH($B443,1))))&gt;=$B443)*(DATE(YEAR($B443),MONTH($B443)+1,MIN(BF$6,DAY(EOMONTH($B443,1))))&lt;$C443)))</f>
        <v>0</v>
      </c>
      <c r="BG443" s="48" t="n">
        <f aca="false">IF(OR(N(BG$5)=0,BG$6=""),0,BG$5*((DATE(YEAR($B443),MONTH($B443),MIN(BG$6,DAY(EOMONTH($B443,0))))&gt;=$B443)*(DATE(YEAR($B443),MONTH($B443),MIN(BG$6,DAY(EOMONTH($B443,0))))&lt;$C443)+(DATE(YEAR($B443),MONTH($B443)+1,MIN(BG$6,DAY(EOMONTH($B443,1))))&gt;=$B443)*(DATE(YEAR($B443),MONTH($B443)+1,MIN(BG$6,DAY(EOMONTH($B443,1))))&lt;$C443)))</f>
        <v>0</v>
      </c>
      <c r="BH443" s="48" t="n">
        <f aca="false">IF(OR(N(BH$5)=0,BH$6=""),0,BH$5*((DATE(YEAR($B443),MONTH($B443),MIN(BH$6,DAY(EOMONTH($B443,0))))&gt;=$B443)*(DATE(YEAR($B443),MONTH($B443),MIN(BH$6,DAY(EOMONTH($B443,0))))&lt;$C443)+(DATE(YEAR($B443),MONTH($B443)+1,MIN(BH$6,DAY(EOMONTH($B443,1))))&gt;=$B443)*(DATE(YEAR($B443),MONTH($B443)+1,MIN(BH$6,DAY(EOMONTH($B443,1))))&lt;$C443)))</f>
        <v>0</v>
      </c>
      <c r="BI443" s="48" t="n">
        <f aca="false">IF(OR(N(BI$5)=0,BI$6=""),0,BI$5*((DATE(YEAR($B443),MONTH($B443),MIN(BI$6,DAY(EOMONTH($B443,0))))&gt;=$B443)*(DATE(YEAR($B443),MONTH($B443),MIN(BI$6,DAY(EOMONTH($B443,0))))&lt;$C443)+(DATE(YEAR($B443),MONTH($B443)+1,MIN(BI$6,DAY(EOMONTH($B443,1))))&gt;=$B443)*(DATE(YEAR($B443),MONTH($B443)+1,MIN(BI$6,DAY(EOMONTH($B443,1))))&lt;$C443)))</f>
        <v>0</v>
      </c>
      <c r="BJ443" s="48" t="n">
        <f aca="false">IF(OR(N(BJ$5)=0,BJ$6=""),0,BJ$5*((DATE(YEAR($B443),MONTH($B443),MIN(BJ$6,DAY(EOMONTH($B443,0))))&gt;=$B443)*(DATE(YEAR($B443),MONTH($B443),MIN(BJ$6,DAY(EOMONTH($B443,0))))&lt;$C443)+(DATE(YEAR($B443),MONTH($B443)+1,MIN(BJ$6,DAY(EOMONTH($B443,1))))&gt;=$B443)*(DATE(YEAR($B443),MONTH($B443)+1,MIN(BJ$6,DAY(EOMONTH($B443,1))))&lt;$C443)))</f>
        <v>0</v>
      </c>
      <c r="BK443" s="48" t="n">
        <f aca="false">IF(OR(N(BK$5)=0,BK$6=""),0,BK$5*((DATE(YEAR($B443),MONTH($B443),MIN(BK$6,DAY(EOMONTH($B443,0))))&gt;=$B443)*(DATE(YEAR($B443),MONTH($B443),MIN(BK$6,DAY(EOMONTH($B443,0))))&lt;$C443)+(DATE(YEAR($B443),MONTH($B443)+1,MIN(BK$6,DAY(EOMONTH($B443,1))))&gt;=$B443)*(DATE(YEAR($B443),MONTH($B443)+1,MIN(BK$6,DAY(EOMONTH($B443,1))))&lt;$C443)))</f>
        <v>0</v>
      </c>
      <c r="BL443" s="48" t="n">
        <f aca="false">IF(OR(N(BL$5)=0,BL$6=""),0,BL$5*((DATE(YEAR($B443),MONTH($B443),MIN(BL$6,DAY(EOMONTH($B443,0))))&gt;=$B443)*(DATE(YEAR($B443),MONTH($B443),MIN(BL$6,DAY(EOMONTH($B443,0))))&lt;$C443)+(DATE(YEAR($B443),MONTH($B443)+1,MIN(BL$6,DAY(EOMONTH($B443,1))))&gt;=$B443)*(DATE(YEAR($B443),MONTH($B443)+1,MIN(BL$6,DAY(EOMONTH($B443,1))))&lt;$C443)))</f>
        <v>0</v>
      </c>
      <c r="BM443" s="48" t="n">
        <f aca="false">IF(OR(N(BM$5)=0,BM$6=""),0,BM$5*((DATE(YEAR($B443),MONTH($B443),MIN(BM$6,DAY(EOMONTH($B443,0))))&gt;=$B443)*(DATE(YEAR($B443),MONTH($B443),MIN(BM$6,DAY(EOMONTH($B443,0))))&lt;$C443)+(DATE(YEAR($B443),MONTH($B443)+1,MIN(BM$6,DAY(EOMONTH($B443,1))))&gt;=$B443)*(DATE(YEAR($B443),MONTH($B443)+1,MIN(BM$6,DAY(EOMONTH($B443,1))))&lt;$C443)))</f>
        <v>0</v>
      </c>
      <c r="BN443" s="48" t="n">
        <f aca="false">IF(OR(N(BN$5)=0,BN$6=""),0,BN$5*((DATE(YEAR($B443),MONTH($B443),MIN(BN$6,DAY(EOMONTH($B443,0))))&gt;=$B443)*(DATE(YEAR($B443),MONTH($B443),MIN(BN$6,DAY(EOMONTH($B443,0))))&lt;$C443)+(DATE(YEAR($B443),MONTH($B443)+1,MIN(BN$6,DAY(EOMONTH($B443,1))))&gt;=$B443)*(DATE(YEAR($B443),MONTH($B443)+1,MIN(BN$6,DAY(EOMONTH($B443,1))))&lt;$C443)))</f>
        <v>0</v>
      </c>
      <c r="BO443" s="48" t="n">
        <f aca="false">IF(OR(N(BO$5)=0,BO$6=""),0,BO$5*((DATE(YEAR($B443),MONTH($B443),MIN(BO$6,DAY(EOMONTH($B443,0))))&gt;=$B443)*(DATE(YEAR($B443),MONTH($B443),MIN(BO$6,DAY(EOMONTH($B443,0))))&lt;$C443)+(DATE(YEAR($B443),MONTH($B443)+1,MIN(BO$6,DAY(EOMONTH($B443,1))))&gt;=$B443)*(DATE(YEAR($B443),MONTH($B443)+1,MIN(BO$6,DAY(EOMONTH($B443,1))))&lt;$C443)))</f>
        <v>0</v>
      </c>
      <c r="BP443" s="48" t="n">
        <f aca="false">IF(OR(N(BP$5)=0,BP$6=""),0,BP$5*((DATE(YEAR($B443),MONTH($B443),MIN(BP$6,DAY(EOMONTH($B443,0))))&gt;=$B443)*(DATE(YEAR($B443),MONTH($B443),MIN(BP$6,DAY(EOMONTH($B443,0))))&lt;$C443)+(DATE(YEAR($B443),MONTH($B443)+1,MIN(BP$6,DAY(EOMONTH($B443,1))))&gt;=$B443)*(DATE(YEAR($B443),MONTH($B443)+1,MIN(BP$6,DAY(EOMONTH($B443,1))))&lt;$C443)))</f>
        <v>0</v>
      </c>
      <c r="BQ443" s="48" t="n">
        <f aca="false">IF(OR(N(BQ$5)=0,BQ$6=""),0,BQ$5*((DATE(YEAR($B443),MONTH($B443),MIN(BQ$6,DAY(EOMONTH($B443,0))))&gt;=$B443)*(DATE(YEAR($B443),MONTH($B443),MIN(BQ$6,DAY(EOMONTH($B443,0))))&lt;$C443)+(DATE(YEAR($B443),MONTH($B443)+1,MIN(BQ$6,DAY(EOMONTH($B443,1))))&gt;=$B443)*(DATE(YEAR($B443),MONTH($B443)+1,MIN(BQ$6,DAY(EOMONTH($B443,1))))&lt;$C443)))</f>
        <v>0</v>
      </c>
      <c r="BR443" s="48" t="n">
        <f aca="false">IF(OR(N(BR$5)=0,BR$6=""),0,BR$5*((DATE(YEAR($B443),MONTH($B443),MIN(BR$6,DAY(EOMONTH($B443,0))))&gt;=$B443)*(DATE(YEAR($B443),MONTH($B443),MIN(BR$6,DAY(EOMONTH($B443,0))))&lt;$C443)+(DATE(YEAR($B443),MONTH($B443)+1,MIN(BR$6,DAY(EOMONTH($B443,1))))&gt;=$B443)*(DATE(YEAR($B443),MONTH($B443)+1,MIN(BR$6,DAY(EOMONTH($B443,1))))&lt;$C443)))</f>
        <v>0</v>
      </c>
      <c r="BS443" s="48" t="n">
        <f aca="false">IF(OR(N(BS$5)=0,BS$6=""),0,BS$5*((DATE(YEAR($B443),MONTH($B443),MIN(BS$6,DAY(EOMONTH($B443,0))))&gt;=$B443)*(DATE(YEAR($B443),MONTH($B443),MIN(BS$6,DAY(EOMONTH($B443,0))))&lt;$C443)+(DATE(YEAR($B443),MONTH($B443)+1,MIN(BS$6,DAY(EOMONTH($B443,1))))&gt;=$B443)*(DATE(YEAR($B443),MONTH($B443)+1,MIN(BS$6,DAY(EOMONTH($B443,1))))&lt;$C443)))</f>
        <v>0</v>
      </c>
      <c r="BT443" s="48" t="n">
        <f aca="false">IF(OR(N(BT$5)=0,BT$6=""),0,BT$5*((DATE(YEAR($B443),MONTH($B443),MIN(BT$6,DAY(EOMONTH($B443,0))))&gt;=$B443)*(DATE(YEAR($B443),MONTH($B443),MIN(BT$6,DAY(EOMONTH($B443,0))))&lt;$C443)+(DATE(YEAR($B443),MONTH($B443)+1,MIN(BT$6,DAY(EOMONTH($B443,1))))&gt;=$B443)*(DATE(YEAR($B443),MONTH($B443)+1,MIN(BT$6,DAY(EOMONTH($B443,1))))&lt;$C443)))</f>
        <v>0</v>
      </c>
      <c r="BU443" s="48" t="n">
        <f aca="false">IF(OR(N(BU$5)=0,BU$6=""),0,BU$5*((DATE(YEAR($B443),MONTH($B443),MIN(BU$6,DAY(EOMONTH($B443,0))))&gt;=$B443)*(DATE(YEAR($B443),MONTH($B443),MIN(BU$6,DAY(EOMONTH($B443,0))))&lt;$C443)+(DATE(YEAR($B443),MONTH($B443)+1,MIN(BU$6,DAY(EOMONTH($B443,1))))&gt;=$B443)*(DATE(YEAR($B443),MONTH($B443)+1,MIN(BU$6,DAY(EOMONTH($B443,1))))&lt;$C443)))</f>
        <v>0</v>
      </c>
      <c r="BV443" s="48" t="n">
        <f aca="false">IF(OR(N(BV$5)=0,BV$6=""),0,BV$5*((DATE(YEAR($B443),MONTH($B443),MIN(BV$6,DAY(EOMONTH($B443,0))))&gt;=$B443)*(DATE(YEAR($B443),MONTH($B443),MIN(BV$6,DAY(EOMONTH($B443,0))))&lt;$C443)+(DATE(YEAR($B443),MONTH($B443)+1,MIN(BV$6,DAY(EOMONTH($B443,1))))&gt;=$B443)*(DATE(YEAR($B443),MONTH($B443)+1,MIN(BV$6,DAY(EOMONTH($B443,1))))&lt;$C443)))</f>
        <v>0</v>
      </c>
      <c r="BW443" s="48" t="n">
        <f aca="false">IF(OR(N(BW$5)=0,BW$6=""),0,BW$5*((DATE(YEAR($B443),MONTH($B443),MIN(BW$6,DAY(EOMONTH($B443,0))))&gt;=$B443)*(DATE(YEAR($B443),MONTH($B443),MIN(BW$6,DAY(EOMONTH($B443,0))))&lt;$C443)+(DATE(YEAR($B443),MONTH($B443)+1,MIN(BW$6,DAY(EOMONTH($B443,1))))&gt;=$B443)*(DATE(YEAR($B443),MONTH($B443)+1,MIN(BW$6,DAY(EOMONTH($B443,1))))&lt;$C443)))</f>
        <v>0</v>
      </c>
      <c r="BX443" s="48" t="n">
        <f aca="false">MIN(Z443,(FT442*(1+FT$5/Setup!$C$36)+IF($V443=1,N($F443),0)))</f>
        <v>0</v>
      </c>
      <c r="BY443" s="48" t="n">
        <f aca="false">MIN(AA443,(FU442*(1+FU$5/Setup!$C$36)+IF($V443=2,N($F443),0)))</f>
        <v>0</v>
      </c>
      <c r="BZ443" s="48" t="n">
        <f aca="false">MIN(AB443,(FV442*(1+FV$5/Setup!$C$36)+IF($V443=3,N($F443),0)))</f>
        <v>0</v>
      </c>
      <c r="CA443" s="48" t="n">
        <f aca="false">MIN(AC443,(FW442*(1+FW$5/Setup!$C$36)+IF($V443=4,N($F443),0)))</f>
        <v>0</v>
      </c>
      <c r="CB443" s="48" t="n">
        <f aca="false">MIN(AD443,(FX442*(1+FX$5/Setup!$C$36)+IF($V443=5,N($F443),0)))</f>
        <v>0</v>
      </c>
      <c r="CC443" s="48" t="n">
        <f aca="false">MIN(AE443,(FY442*(1+FY$5/Setup!$C$36)+IF($V443=6,N($F443),0)))</f>
        <v>0</v>
      </c>
      <c r="CD443" s="48" t="n">
        <f aca="false">MIN(AF443,(FZ442*(1+FZ$5/Setup!$C$36)+IF($V443=7,N($F443),0)))</f>
        <v>0</v>
      </c>
      <c r="CE443" s="48" t="n">
        <f aca="false">MIN(AG443,(GA442*(1+GA$5/Setup!$C$36)+IF($V443=8,N($F443),0)))</f>
        <v>0</v>
      </c>
      <c r="CF443" s="48" t="n">
        <f aca="false">MIN(AH443,(GB442*(1+GB$5/Setup!$C$36)+IF($V443=9,N($F443),0)))</f>
        <v>0</v>
      </c>
      <c r="CG443" s="48" t="n">
        <f aca="false">MIN(AI443,(GC442*(1+GC$5/Setup!$C$36)+IF($V443=10,N($F443),0)))</f>
        <v>0</v>
      </c>
      <c r="CH443" s="48" t="n">
        <f aca="false">MIN(AJ443,(GD442*(1+GD$5/Setup!$C$36)+IF($V443=11,N($F443),0)))</f>
        <v>0</v>
      </c>
      <c r="CI443" s="48" t="n">
        <f aca="false">MIN(AK443,(GE442*(1+GE$5/Setup!$C$36)+IF($V443=12,N($F443),0)))</f>
        <v>0</v>
      </c>
      <c r="CJ443" s="48" t="n">
        <f aca="false">MIN(AL443,(GF442*(1+GF$5/Setup!$C$36)+IF($V443=13,N($F443),0)))</f>
        <v>0</v>
      </c>
      <c r="CK443" s="48" t="n">
        <f aca="false">MIN(AM443,(GG442*(1+GG$5/Setup!$C$36)+IF($V443=14,N($F443),0)))</f>
        <v>0</v>
      </c>
      <c r="CL443" s="48" t="n">
        <f aca="false">MIN(AN443,(GH442*(1+GH$5/Setup!$C$36)+IF($V443=15,N($F443),0)))</f>
        <v>0</v>
      </c>
      <c r="CM443" s="48" t="n">
        <f aca="false">MIN(AO443,(GI442*(1+GI$5/Setup!$C$36)+IF($V443=16,N($F443),0)))</f>
        <v>0</v>
      </c>
      <c r="CN443" s="48" t="n">
        <f aca="false">MIN(AP443,(GJ442*(1+GJ$5/Setup!$C$36)+IF($V443=17,N($F443),0)))</f>
        <v>0</v>
      </c>
      <c r="CO443" s="48" t="n">
        <f aca="false">MIN(AQ443,(GK442*(1+GK$5/Setup!$C$36)+IF($V443=18,N($F443),0)))</f>
        <v>0</v>
      </c>
      <c r="CP443" s="48" t="n">
        <f aca="false">MIN(AR443,(GL442*(1+GL$5/Setup!$C$36)+IF($V443=19,N($F443),0)))</f>
        <v>0</v>
      </c>
      <c r="CQ443" s="48" t="n">
        <f aca="false">MIN(AS443,(GM442*(1+GM$5/Setup!$C$36)+IF($V443=20,N($F443),0)))</f>
        <v>0</v>
      </c>
      <c r="CR443" s="48" t="n">
        <f aca="false">MIN(AT443,(GN442*(1+GN$5/Setup!$C$36)+IF($V443=21,N($F443),0)))</f>
        <v>0</v>
      </c>
      <c r="CS443" s="48" t="n">
        <f aca="false">MIN(AU443,(GO442*(1+GO$5/Setup!$C$36)+IF($V443=22,N($F443),0)))</f>
        <v>0</v>
      </c>
      <c r="CT443" s="48" t="n">
        <f aca="false">MIN(AV443,(GP442*(1+GP$5/Setup!$C$36)+IF($V443=23,N($F443),0)))</f>
        <v>0</v>
      </c>
      <c r="CU443" s="48" t="n">
        <f aca="false">MIN(AW443,(GQ442*(1+GQ$5/Setup!$C$36)+IF($V443=24,N($F443),0)))</f>
        <v>0</v>
      </c>
      <c r="CV443" s="48" t="n">
        <f aca="false">MIN(AX443,(GR442*(1+GR$5/Setup!$C$36)+IF($V443=25,N($F443),0)))</f>
        <v>0</v>
      </c>
      <c r="CW443" s="48" t="n">
        <f aca="false">MIN(AY443,(GS442*(1+GS$5/Setup!$C$36)+IF($V443=26,N($F443),0)))</f>
        <v>0</v>
      </c>
      <c r="CX443" s="48" t="n">
        <f aca="false">MIN(AZ443,(GT442*(1+GT$5/Setup!$C$36)+IF($V443=27,N($F443),0)))</f>
        <v>0</v>
      </c>
      <c r="CY443" s="48" t="n">
        <f aca="false">MIN(BA443,(GU442*(1+GU$5/Setup!$C$36)+IF($V443=28,N($F443),0)))</f>
        <v>0</v>
      </c>
      <c r="CZ443" s="48" t="n">
        <f aca="false">MIN(BB443,(GV442*(1+GV$5/Setup!$C$36)+IF($V443=29,N($F443),0)))</f>
        <v>0</v>
      </c>
      <c r="DA443" s="48" t="n">
        <f aca="false">MIN(BC443,(GW442*(1+GW$5/Setup!$C$36)+IF($V443=30,N($F443),0)))</f>
        <v>0</v>
      </c>
      <c r="DB443" s="48" t="n">
        <f aca="false">MIN(BD443,(GX442*(1+GX$5/Setup!$C$36)+IF($V443=31,N($F443),0)))</f>
        <v>0</v>
      </c>
      <c r="DC443" s="48" t="n">
        <f aca="false">MIN(BE443,(GY442*(1+GY$5/Setup!$C$36)+IF($V443=32,N($F443),0)))</f>
        <v>0</v>
      </c>
      <c r="DD443" s="48" t="n">
        <f aca="false">MIN(BF443,(GZ442*(1+GZ$5/Setup!$C$36)+IF($V443=33,N($F443),0)))</f>
        <v>0</v>
      </c>
      <c r="DE443" s="48" t="n">
        <f aca="false">MIN(BG443,(HA442*(1+HA$5/Setup!$C$36)+IF($V443=34,N($F443),0)))</f>
        <v>0</v>
      </c>
      <c r="DF443" s="48" t="n">
        <f aca="false">MIN(BH443,(HB442*(1+HB$5/Setup!$C$36)+IF($V443=35,N($F443),0)))</f>
        <v>0</v>
      </c>
      <c r="DG443" s="48" t="n">
        <f aca="false">MIN(BI443,(HC442*(1+HC$5/Setup!$C$36)+IF($V443=36,N($F443),0)))</f>
        <v>0</v>
      </c>
      <c r="DH443" s="48" t="n">
        <f aca="false">MIN(BJ443,(HD442*(1+HD$5/Setup!$C$36)+IF($V443=37,N($F443),0)))</f>
        <v>0</v>
      </c>
      <c r="DI443" s="48" t="n">
        <f aca="false">MIN(BK443,(HE442*(1+HE$5/Setup!$C$36)+IF($V443=38,N($F443),0)))</f>
        <v>0</v>
      </c>
      <c r="DJ443" s="48" t="n">
        <f aca="false">MIN(BL443,(HF442*(1+HF$5/Setup!$C$36)+IF($V443=39,N($F443),0)))</f>
        <v>0</v>
      </c>
      <c r="DK443" s="48" t="n">
        <f aca="false">MIN(BM443,(HG442*(1+HG$5/Setup!$C$36)+IF($V443=40,N($F443),0)))</f>
        <v>0</v>
      </c>
      <c r="DL443" s="48" t="n">
        <f aca="false">MIN(BN443,(HH442*(1+HH$5/Setup!$C$36)+IF($V443=41,N($F443),0)))</f>
        <v>0</v>
      </c>
      <c r="DM443" s="48" t="n">
        <f aca="false">MIN(BO443,(HI442*(1+HI$5/Setup!$C$36)+IF($V443=42,N($F443),0)))</f>
        <v>0</v>
      </c>
      <c r="DN443" s="48" t="n">
        <f aca="false">MIN(BP443,(HJ442*(1+HJ$5/Setup!$C$36)+IF($V443=43,N($F443),0)))</f>
        <v>0</v>
      </c>
      <c r="DO443" s="48" t="n">
        <f aca="false">MIN(BQ443,(HK442*(1+HK$5/Setup!$C$36)+IF($V443=44,N($F443),0)))</f>
        <v>0</v>
      </c>
      <c r="DP443" s="48" t="n">
        <f aca="false">MIN(BR443,(HL442*(1+HL$5/Setup!$C$36)+IF($V443=45,N($F443),0)))</f>
        <v>0</v>
      </c>
      <c r="DQ443" s="48" t="n">
        <f aca="false">MIN(BS443,(HM442*(1+HM$5/Setup!$C$36)+IF($V443=46,N($F443),0)))</f>
        <v>0</v>
      </c>
      <c r="DR443" s="48" t="n">
        <f aca="false">MIN(BT443,(HN442*(1+HN$5/Setup!$C$36)+IF($V443=47,N($F443),0)))</f>
        <v>0</v>
      </c>
      <c r="DS443" s="48" t="n">
        <f aca="false">MIN(BU443,(HO442*(1+HO$5/Setup!$C$36)+IF($V443=48,N($F443),0)))</f>
        <v>0</v>
      </c>
      <c r="DT443" s="48" t="n">
        <f aca="false">MIN(BV443,(HP442*(1+HP$5/Setup!$C$36)+IF($V443=49,N($F443),0)))</f>
        <v>0</v>
      </c>
      <c r="DU443" s="48" t="n">
        <f aca="false">MIN(BW443,(HQ442*(1+HQ$5/Setup!$C$36)+IF($V443=50,N($F443),0)))</f>
        <v>0</v>
      </c>
      <c r="DV443" s="48" t="n">
        <f aca="false">MIN(MAX((FT442*(1+FT$5/Setup!$C$36)+IF($V443=1,N($F443),0))-BX443,0),MAX($P443-0,0))</f>
        <v>0</v>
      </c>
      <c r="DW443" s="48" t="n">
        <f aca="false">MIN(MAX((FU442*(1+FU$5/Setup!$C$36)+IF($V443=2,N($F443),0))-BY443,0),MAX($P443-SUM(DV443:DV443),0))</f>
        <v>0</v>
      </c>
      <c r="DX443" s="48" t="n">
        <f aca="false">MIN(MAX((FV442*(1+FV$5/Setup!$C$36)+IF($V443=3,N($F443),0))-BZ443,0),MAX($P443-SUM(DV443:DW443),0))</f>
        <v>0</v>
      </c>
      <c r="DY443" s="48" t="n">
        <f aca="false">MIN(MAX((FW442*(1+FW$5/Setup!$C$36)+IF($V443=4,N($F443),0))-CA443,0),MAX($P443-SUM(DV443:DX443),0))</f>
        <v>0</v>
      </c>
      <c r="DZ443" s="48" t="n">
        <f aca="false">MIN(MAX((FX442*(1+FX$5/Setup!$C$36)+IF($V443=5,N($F443),0))-CB443,0),MAX($P443-SUM(DV443:DY443),0))</f>
        <v>0</v>
      </c>
      <c r="EA443" s="48" t="n">
        <f aca="false">MIN(MAX((FY442*(1+FY$5/Setup!$C$36)+IF($V443=6,N($F443),0))-CC443,0),MAX($P443-SUM(DV443:DZ443),0))</f>
        <v>0</v>
      </c>
      <c r="EB443" s="48" t="n">
        <f aca="false">MIN(MAX((FZ442*(1+FZ$5/Setup!$C$36)+IF($V443=7,N($F443),0))-CD443,0),MAX($P443-SUM(DV443:EA443),0))</f>
        <v>0</v>
      </c>
      <c r="EC443" s="48" t="n">
        <f aca="false">MIN(MAX((GA442*(1+GA$5/Setup!$C$36)+IF($V443=8,N($F443),0))-CE443,0),MAX($P443-SUM(DV443:EB443),0))</f>
        <v>0</v>
      </c>
      <c r="ED443" s="48" t="n">
        <f aca="false">MIN(MAX((GB442*(1+GB$5/Setup!$C$36)+IF($V443=9,N($F443),0))-CF443,0),MAX($P443-SUM(DV443:EC443),0))</f>
        <v>0</v>
      </c>
      <c r="EE443" s="48" t="n">
        <f aca="false">MIN(MAX((GC442*(1+GC$5/Setup!$C$36)+IF($V443=10,N($F443),0))-CG443,0),MAX($P443-SUM(DV443:ED443),0))</f>
        <v>0</v>
      </c>
      <c r="EF443" s="48" t="n">
        <f aca="false">MIN(MAX((GD442*(1+GD$5/Setup!$C$36)+IF($V443=11,N($F443),0))-CH443,0),MAX($P443-SUM(DV443:EE443),0))</f>
        <v>0</v>
      </c>
      <c r="EG443" s="48" t="n">
        <f aca="false">MIN(MAX((GE442*(1+GE$5/Setup!$C$36)+IF($V443=12,N($F443),0))-CI443,0),MAX($P443-SUM(DV443:EF443),0))</f>
        <v>0</v>
      </c>
      <c r="EH443" s="48" t="n">
        <f aca="false">MIN(MAX((GF442*(1+GF$5/Setup!$C$36)+IF($V443=13,N($F443),0))-CJ443,0),MAX($P443-SUM(DV443:EG443),0))</f>
        <v>0</v>
      </c>
      <c r="EI443" s="48" t="n">
        <f aca="false">MIN(MAX((GG442*(1+GG$5/Setup!$C$36)+IF($V443=14,N($F443),0))-CK443,0),MAX($P443-SUM(DV443:EH443),0))</f>
        <v>0</v>
      </c>
      <c r="EJ443" s="48" t="n">
        <f aca="false">MIN(MAX((GH442*(1+GH$5/Setup!$C$36)+IF($V443=15,N($F443),0))-CL443,0),MAX($P443-SUM(DV443:EI443),0))</f>
        <v>0</v>
      </c>
      <c r="EK443" s="48" t="n">
        <f aca="false">MIN(MAX((GI442*(1+GI$5/Setup!$C$36)+IF($V443=16,N($F443),0))-CM443,0),MAX($P443-SUM(DV443:EJ443),0))</f>
        <v>0</v>
      </c>
      <c r="EL443" s="48" t="n">
        <f aca="false">MIN(MAX((GJ442*(1+GJ$5/Setup!$C$36)+IF($V443=17,N($F443),0))-CN443,0),MAX($P443-SUM(DV443:EK443),0))</f>
        <v>0</v>
      </c>
      <c r="EM443" s="48" t="n">
        <f aca="false">MIN(MAX((GK442*(1+GK$5/Setup!$C$36)+IF($V443=18,N($F443),0))-CO443,0),MAX($P443-SUM(DV443:EL443),0))</f>
        <v>0</v>
      </c>
      <c r="EN443" s="48" t="n">
        <f aca="false">MIN(MAX((GL442*(1+GL$5/Setup!$C$36)+IF($V443=19,N($F443),0))-CP443,0),MAX($P443-SUM(DV443:EM443),0))</f>
        <v>0</v>
      </c>
      <c r="EO443" s="48" t="n">
        <f aca="false">MIN(MAX((GM442*(1+GM$5/Setup!$C$36)+IF($V443=20,N($F443),0))-CQ443,0),MAX($P443-SUM(DV443:EN443),0))</f>
        <v>0</v>
      </c>
      <c r="EP443" s="48" t="n">
        <f aca="false">MIN(MAX((GN442*(1+GN$5/Setup!$C$36)+IF($V443=21,N($F443),0))-CR443,0),MAX($P443-SUM(DV443:EO443),0))</f>
        <v>0</v>
      </c>
      <c r="EQ443" s="48" t="n">
        <f aca="false">MIN(MAX((GO442*(1+GO$5/Setup!$C$36)+IF($V443=22,N($F443),0))-CS443,0),MAX($P443-SUM(DV443:EP443),0))</f>
        <v>0</v>
      </c>
      <c r="ER443" s="48" t="n">
        <f aca="false">MIN(MAX((GP442*(1+GP$5/Setup!$C$36)+IF($V443=23,N($F443),0))-CT443,0),MAX($P443-SUM(DV443:EQ443),0))</f>
        <v>0</v>
      </c>
      <c r="ES443" s="48" t="n">
        <f aca="false">MIN(MAX((GQ442*(1+GQ$5/Setup!$C$36)+IF($V443=24,N($F443),0))-CU443,0),MAX($P443-SUM(DV443:ER443),0))</f>
        <v>0</v>
      </c>
      <c r="ET443" s="48" t="n">
        <f aca="false">MIN(MAX((GR442*(1+GR$5/Setup!$C$36)+IF($V443=25,N($F443),0))-CV443,0),MAX($P443-SUM(DV443:ES443),0))</f>
        <v>0</v>
      </c>
      <c r="EU443" s="48" t="n">
        <f aca="false">MIN(MAX((GS442*(1+GS$5/Setup!$C$36)+IF($V443=26,N($F443),0))-CW443,0),MAX($P443-SUM(DV443:ET443),0))</f>
        <v>0</v>
      </c>
      <c r="EV443" s="48" t="n">
        <f aca="false">MIN(MAX((GT442*(1+GT$5/Setup!$C$36)+IF($V443=27,N($F443),0))-CX443,0),MAX($P443-SUM(DV443:EU443),0))</f>
        <v>0</v>
      </c>
      <c r="EW443" s="48" t="n">
        <f aca="false">MIN(MAX((GU442*(1+GU$5/Setup!$C$36)+IF($V443=28,N($F443),0))-CY443,0),MAX($P443-SUM(DV443:EV443),0))</f>
        <v>0</v>
      </c>
      <c r="EX443" s="48" t="n">
        <f aca="false">MIN(MAX((GV442*(1+GV$5/Setup!$C$36)+IF($V443=29,N($F443),0))-CZ443,0),MAX($P443-SUM(DV443:EW443),0))</f>
        <v>0</v>
      </c>
      <c r="EY443" s="48" t="n">
        <f aca="false">MIN(MAX((GW442*(1+GW$5/Setup!$C$36)+IF($V443=30,N($F443),0))-DA443,0),MAX($P443-SUM(DV443:EX443),0))</f>
        <v>0</v>
      </c>
      <c r="EZ443" s="48" t="n">
        <f aca="false">MIN(MAX((GX442*(1+GX$5/Setup!$C$36)+IF($V443=31,N($F443),0))-DB443,0),MAX($P443-SUM(DV443:EY443),0))</f>
        <v>0</v>
      </c>
      <c r="FA443" s="48" t="n">
        <f aca="false">MIN(MAX((GY442*(1+GY$5/Setup!$C$36)+IF($V443=32,N($F443),0))-DC443,0),MAX($P443-SUM(DV443:EZ443),0))</f>
        <v>0</v>
      </c>
      <c r="FB443" s="48" t="n">
        <f aca="false">MIN(MAX((GZ442*(1+GZ$5/Setup!$C$36)+IF($V443=33,N($F443),0))-DD443,0),MAX($P443-SUM(DV443:FA443),0))</f>
        <v>0</v>
      </c>
      <c r="FC443" s="48" t="n">
        <f aca="false">MIN(MAX((HA442*(1+HA$5/Setup!$C$36)+IF($V443=34,N($F443),0))-DE443,0),MAX($P443-SUM(DV443:FB443),0))</f>
        <v>0</v>
      </c>
      <c r="FD443" s="48" t="n">
        <f aca="false">MIN(MAX((HB442*(1+HB$5/Setup!$C$36)+IF($V443=35,N($F443),0))-DF443,0),MAX($P443-SUM(DV443:FC443),0))</f>
        <v>0</v>
      </c>
      <c r="FE443" s="48" t="n">
        <f aca="false">MIN(MAX((HC442*(1+HC$5/Setup!$C$36)+IF($V443=36,N($F443),0))-DG443,0),MAX($P443-SUM(DV443:FD443),0))</f>
        <v>0</v>
      </c>
      <c r="FF443" s="48" t="n">
        <f aca="false">MIN(MAX((HD442*(1+HD$5/Setup!$C$36)+IF($V443=37,N($F443),0))-DH443,0),MAX($P443-SUM(DV443:FE443),0))</f>
        <v>0</v>
      </c>
      <c r="FG443" s="48" t="n">
        <f aca="false">MIN(MAX((HE442*(1+HE$5/Setup!$C$36)+IF($V443=38,N($F443),0))-DI443,0),MAX($P443-SUM(DV443:FF443),0))</f>
        <v>0</v>
      </c>
      <c r="FH443" s="48" t="n">
        <f aca="false">MIN(MAX((HF442*(1+HF$5/Setup!$C$36)+IF($V443=39,N($F443),0))-DJ443,0),MAX($P443-SUM(DV443:FG443),0))</f>
        <v>0</v>
      </c>
      <c r="FI443" s="48" t="n">
        <f aca="false">MIN(MAX((HG442*(1+HG$5/Setup!$C$36)+IF($V443=40,N($F443),0))-DK443,0),MAX($P443-SUM(DV443:FH443),0))</f>
        <v>0</v>
      </c>
      <c r="FJ443" s="48" t="n">
        <f aca="false">MIN(MAX((HH442*(1+HH$5/Setup!$C$36)+IF($V443=41,N($F443),0))-DL443,0),MAX($P443-SUM(DV443:FI443),0))</f>
        <v>0</v>
      </c>
      <c r="FK443" s="48" t="n">
        <f aca="false">MIN(MAX((HI442*(1+HI$5/Setup!$C$36)+IF($V443=42,N($F443),0))-DM443,0),MAX($P443-SUM(DV443:FJ443),0))</f>
        <v>0</v>
      </c>
      <c r="FL443" s="48" t="n">
        <f aca="false">MIN(MAX((HJ442*(1+HJ$5/Setup!$C$36)+IF($V443=43,N($F443),0))-DN443,0),MAX($P443-SUM(DV443:FK443),0))</f>
        <v>0</v>
      </c>
      <c r="FM443" s="48" t="n">
        <f aca="false">MIN(MAX((HK442*(1+HK$5/Setup!$C$36)+IF($V443=44,N($F443),0))-DO443,0),MAX($P443-SUM(DV443:FL443),0))</f>
        <v>0</v>
      </c>
      <c r="FN443" s="48" t="n">
        <f aca="false">MIN(MAX((HL442*(1+HL$5/Setup!$C$36)+IF($V443=45,N($F443),0))-DP443,0),MAX($P443-SUM(DV443:FM443),0))</f>
        <v>0</v>
      </c>
      <c r="FO443" s="48" t="n">
        <f aca="false">MIN(MAX((HM442*(1+HM$5/Setup!$C$36)+IF($V443=46,N($F443),0))-DQ443,0),MAX($P443-SUM(DV443:FN443),0))</f>
        <v>0</v>
      </c>
      <c r="FP443" s="48" t="n">
        <f aca="false">MIN(MAX((HN442*(1+HN$5/Setup!$C$36)+IF($V443=47,N($F443),0))-DR443,0),MAX($P443-SUM(DV443:FO443),0))</f>
        <v>0</v>
      </c>
      <c r="FQ443" s="48" t="n">
        <f aca="false">MIN(MAX((HO442*(1+HO$5/Setup!$C$36)+IF($V443=48,N($F443),0))-DS443,0),MAX($P443-SUM(DV443:FP443),0))</f>
        <v>0</v>
      </c>
      <c r="FR443" s="48" t="n">
        <f aca="false">MIN(MAX((HP442*(1+HP$5/Setup!$C$36)+IF($V443=49,N($F443),0))-DT443,0),MAX($P443-SUM(DV443:FQ443),0))</f>
        <v>0</v>
      </c>
      <c r="FS443" s="48" t="n">
        <f aca="false">MIN(MAX((HQ442*(1+HQ$5/Setup!$C$36)+IF($V443=50,N($F443),0))-DU443,0),MAX($P443-SUM(DV443:FR443),0))</f>
        <v>0</v>
      </c>
      <c r="FT443" s="48" t="n">
        <f aca="false">IF((FT442*(1+FT$5/Setup!$C$36)+IF($V443=1,N($F443),0))-BX443-DV443&lt;0.005,0,(FT442*(1+FT$5/Setup!$C$36)+IF($V443=1,N($F443),0))-BX443-DV443)</f>
        <v>0</v>
      </c>
      <c r="FU443" s="48" t="n">
        <f aca="false">IF((FU442*(1+FU$5/Setup!$C$36)+IF($V443=2,N($F443),0))-BY443-DW443&lt;0.005,0,(FU442*(1+FU$5/Setup!$C$36)+IF($V443=2,N($F443),0))-BY443-DW443)</f>
        <v>0</v>
      </c>
      <c r="FV443" s="48" t="n">
        <f aca="false">IF((FV442*(1+FV$5/Setup!$C$36)+IF($V443=3,N($F443),0))-BZ443-DX443&lt;0.005,0,(FV442*(1+FV$5/Setup!$C$36)+IF($V443=3,N($F443),0))-BZ443-DX443)</f>
        <v>0</v>
      </c>
      <c r="FW443" s="48" t="n">
        <f aca="false">IF((FW442*(1+FW$5/Setup!$C$36)+IF($V443=4,N($F443),0))-CA443-DY443&lt;0.005,0,(FW442*(1+FW$5/Setup!$C$36)+IF($V443=4,N($F443),0))-CA443-DY443)</f>
        <v>0</v>
      </c>
      <c r="FX443" s="48" t="n">
        <f aca="false">IF((FX442*(1+FX$5/Setup!$C$36)+IF($V443=5,N($F443),0))-CB443-DZ443&lt;0.005,0,(FX442*(1+FX$5/Setup!$C$36)+IF($V443=5,N($F443),0))-CB443-DZ443)</f>
        <v>0</v>
      </c>
      <c r="FY443" s="48" t="n">
        <f aca="false">IF((FY442*(1+FY$5/Setup!$C$36)+IF($V443=6,N($F443),0))-CC443-EA443&lt;0.005,0,(FY442*(1+FY$5/Setup!$C$36)+IF($V443=6,N($F443),0))-CC443-EA443)</f>
        <v>0</v>
      </c>
      <c r="FZ443" s="48" t="n">
        <f aca="false">IF((FZ442*(1+FZ$5/Setup!$C$36)+IF($V443=7,N($F443),0))-CD443-EB443&lt;0.005,0,(FZ442*(1+FZ$5/Setup!$C$36)+IF($V443=7,N($F443),0))-CD443-EB443)</f>
        <v>0</v>
      </c>
      <c r="GA443" s="48" t="n">
        <f aca="false">IF((GA442*(1+GA$5/Setup!$C$36)+IF($V443=8,N($F443),0))-CE443-EC443&lt;0.005,0,(GA442*(1+GA$5/Setup!$C$36)+IF($V443=8,N($F443),0))-CE443-EC443)</f>
        <v>0</v>
      </c>
      <c r="GB443" s="48" t="n">
        <f aca="false">IF((GB442*(1+GB$5/Setup!$C$36)+IF($V443=9,N($F443),0))-CF443-ED443&lt;0.005,0,(GB442*(1+GB$5/Setup!$C$36)+IF($V443=9,N($F443),0))-CF443-ED443)</f>
        <v>0</v>
      </c>
      <c r="GC443" s="48" t="n">
        <f aca="false">IF((GC442*(1+GC$5/Setup!$C$36)+IF($V443=10,N($F443),0))-CG443-EE443&lt;0.005,0,(GC442*(1+GC$5/Setup!$C$36)+IF($V443=10,N($F443),0))-CG443-EE443)</f>
        <v>0</v>
      </c>
      <c r="GD443" s="48" t="n">
        <f aca="false">IF((GD442*(1+GD$5/Setup!$C$36)+IF($V443=11,N($F443),0))-CH443-EF443&lt;0.005,0,(GD442*(1+GD$5/Setup!$C$36)+IF($V443=11,N($F443),0))-CH443-EF443)</f>
        <v>0</v>
      </c>
      <c r="GE443" s="48" t="n">
        <f aca="false">IF((GE442*(1+GE$5/Setup!$C$36)+IF($V443=12,N($F443),0))-CI443-EG443&lt;0.005,0,(GE442*(1+GE$5/Setup!$C$36)+IF($V443=12,N($F443),0))-CI443-EG443)</f>
        <v>0</v>
      </c>
      <c r="GF443" s="48" t="n">
        <f aca="false">IF((GF442*(1+GF$5/Setup!$C$36)+IF($V443=13,N($F443),0))-CJ443-EH443&lt;0.005,0,(GF442*(1+GF$5/Setup!$C$36)+IF($V443=13,N($F443),0))-CJ443-EH443)</f>
        <v>0</v>
      </c>
      <c r="GG443" s="48" t="n">
        <f aca="false">IF((GG442*(1+GG$5/Setup!$C$36)+IF($V443=14,N($F443),0))-CK443-EI443&lt;0.005,0,(GG442*(1+GG$5/Setup!$C$36)+IF($V443=14,N($F443),0))-CK443-EI443)</f>
        <v>0</v>
      </c>
      <c r="GH443" s="48" t="n">
        <f aca="false">IF((GH442*(1+GH$5/Setup!$C$36)+IF($V443=15,N($F443),0))-CL443-EJ443&lt;0.005,0,(GH442*(1+GH$5/Setup!$C$36)+IF($V443=15,N($F443),0))-CL443-EJ443)</f>
        <v>0</v>
      </c>
      <c r="GI443" s="48" t="n">
        <f aca="false">IF((GI442*(1+GI$5/Setup!$C$36)+IF($V443=16,N($F443),0))-CM443-EK443&lt;0.005,0,(GI442*(1+GI$5/Setup!$C$36)+IF($V443=16,N($F443),0))-CM443-EK443)</f>
        <v>0</v>
      </c>
      <c r="GJ443" s="48" t="n">
        <f aca="false">IF((GJ442*(1+GJ$5/Setup!$C$36)+IF($V443=17,N($F443),0))-CN443-EL443&lt;0.005,0,(GJ442*(1+GJ$5/Setup!$C$36)+IF($V443=17,N($F443),0))-CN443-EL443)</f>
        <v>0</v>
      </c>
      <c r="GK443" s="48" t="n">
        <f aca="false">IF((GK442*(1+GK$5/Setup!$C$36)+IF($V443=18,N($F443),0))-CO443-EM443&lt;0.005,0,(GK442*(1+GK$5/Setup!$C$36)+IF($V443=18,N($F443),0))-CO443-EM443)</f>
        <v>0</v>
      </c>
      <c r="GL443" s="48" t="n">
        <f aca="false">IF((GL442*(1+GL$5/Setup!$C$36)+IF($V443=19,N($F443),0))-CP443-EN443&lt;0.005,0,(GL442*(1+GL$5/Setup!$C$36)+IF($V443=19,N($F443),0))-CP443-EN443)</f>
        <v>0</v>
      </c>
      <c r="GM443" s="48" t="n">
        <f aca="false">IF((GM442*(1+GM$5/Setup!$C$36)+IF($V443=20,N($F443),0))-CQ443-EO443&lt;0.005,0,(GM442*(1+GM$5/Setup!$C$36)+IF($V443=20,N($F443),0))-CQ443-EO443)</f>
        <v>0</v>
      </c>
      <c r="GN443" s="48" t="n">
        <f aca="false">IF((GN442*(1+GN$5/Setup!$C$36)+IF($V443=21,N($F443),0))-CR443-EP443&lt;0.005,0,(GN442*(1+GN$5/Setup!$C$36)+IF($V443=21,N($F443),0))-CR443-EP443)</f>
        <v>0</v>
      </c>
      <c r="GO443" s="48" t="n">
        <f aca="false">IF((GO442*(1+GO$5/Setup!$C$36)+IF($V443=22,N($F443),0))-CS443-EQ443&lt;0.005,0,(GO442*(1+GO$5/Setup!$C$36)+IF($V443=22,N($F443),0))-CS443-EQ443)</f>
        <v>0</v>
      </c>
      <c r="GP443" s="48" t="n">
        <f aca="false">IF((GP442*(1+GP$5/Setup!$C$36)+IF($V443=23,N($F443),0))-CT443-ER443&lt;0.005,0,(GP442*(1+GP$5/Setup!$C$36)+IF($V443=23,N($F443),0))-CT443-ER443)</f>
        <v>0</v>
      </c>
      <c r="GQ443" s="48" t="n">
        <f aca="false">IF((GQ442*(1+GQ$5/Setup!$C$36)+IF($V443=24,N($F443),0))-CU443-ES443&lt;0.005,0,(GQ442*(1+GQ$5/Setup!$C$36)+IF($V443=24,N($F443),0))-CU443-ES443)</f>
        <v>0</v>
      </c>
      <c r="GR443" s="48" t="n">
        <f aca="false">IF((GR442*(1+GR$5/Setup!$C$36)+IF($V443=25,N($F443),0))-CV443-ET443&lt;0.005,0,(GR442*(1+GR$5/Setup!$C$36)+IF($V443=25,N($F443),0))-CV443-ET443)</f>
        <v>0</v>
      </c>
      <c r="GS443" s="48" t="n">
        <f aca="false">IF((GS442*(1+GS$5/Setup!$C$36)+IF($V443=26,N($F443),0))-CW443-EU443&lt;0.005,0,(GS442*(1+GS$5/Setup!$C$36)+IF($V443=26,N($F443),0))-CW443-EU443)</f>
        <v>0</v>
      </c>
      <c r="GT443" s="48" t="n">
        <f aca="false">IF((GT442*(1+GT$5/Setup!$C$36)+IF($V443=27,N($F443),0))-CX443-EV443&lt;0.005,0,(GT442*(1+GT$5/Setup!$C$36)+IF($V443=27,N($F443),0))-CX443-EV443)</f>
        <v>0</v>
      </c>
      <c r="GU443" s="48" t="n">
        <f aca="false">IF((GU442*(1+GU$5/Setup!$C$36)+IF($V443=28,N($F443),0))-CY443-EW443&lt;0.005,0,(GU442*(1+GU$5/Setup!$C$36)+IF($V443=28,N($F443),0))-CY443-EW443)</f>
        <v>0</v>
      </c>
      <c r="GV443" s="48" t="n">
        <f aca="false">IF((GV442*(1+GV$5/Setup!$C$36)+IF($V443=29,N($F443),0))-CZ443-EX443&lt;0.005,0,(GV442*(1+GV$5/Setup!$C$36)+IF($V443=29,N($F443),0))-CZ443-EX443)</f>
        <v>0</v>
      </c>
      <c r="GW443" s="48" t="n">
        <f aca="false">IF((GW442*(1+GW$5/Setup!$C$36)+IF($V443=30,N($F443),0))-DA443-EY443&lt;0.005,0,(GW442*(1+GW$5/Setup!$C$36)+IF($V443=30,N($F443),0))-DA443-EY443)</f>
        <v>0</v>
      </c>
      <c r="GX443" s="48" t="n">
        <f aca="false">IF((GX442*(1+GX$5/Setup!$C$36)+IF($V443=31,N($F443),0))-DB443-EZ443&lt;0.005,0,(GX442*(1+GX$5/Setup!$C$36)+IF($V443=31,N($F443),0))-DB443-EZ443)</f>
        <v>0</v>
      </c>
      <c r="GY443" s="48" t="n">
        <f aca="false">IF((GY442*(1+GY$5/Setup!$C$36)+IF($V443=32,N($F443),0))-DC443-FA443&lt;0.005,0,(GY442*(1+GY$5/Setup!$C$36)+IF($V443=32,N($F443),0))-DC443-FA443)</f>
        <v>0</v>
      </c>
      <c r="GZ443" s="48" t="n">
        <f aca="false">IF((GZ442*(1+GZ$5/Setup!$C$36)+IF($V443=33,N($F443),0))-DD443-FB443&lt;0.005,0,(GZ442*(1+GZ$5/Setup!$C$36)+IF($V443=33,N($F443),0))-DD443-FB443)</f>
        <v>0</v>
      </c>
      <c r="HA443" s="48" t="n">
        <f aca="false">IF((HA442*(1+HA$5/Setup!$C$36)+IF($V443=34,N($F443),0))-DE443-FC443&lt;0.005,0,(HA442*(1+HA$5/Setup!$C$36)+IF($V443=34,N($F443),0))-DE443-FC443)</f>
        <v>0</v>
      </c>
      <c r="HB443" s="48" t="n">
        <f aca="false">IF((HB442*(1+HB$5/Setup!$C$36)+IF($V443=35,N($F443),0))-DF443-FD443&lt;0.005,0,(HB442*(1+HB$5/Setup!$C$36)+IF($V443=35,N($F443),0))-DF443-FD443)</f>
        <v>0</v>
      </c>
      <c r="HC443" s="48" t="n">
        <f aca="false">IF((HC442*(1+HC$5/Setup!$C$36)+IF($V443=36,N($F443),0))-DG443-FE443&lt;0.005,0,(HC442*(1+HC$5/Setup!$C$36)+IF($V443=36,N($F443),0))-DG443-FE443)</f>
        <v>0</v>
      </c>
      <c r="HD443" s="48" t="n">
        <f aca="false">IF((HD442*(1+HD$5/Setup!$C$36)+IF($V443=37,N($F443),0))-DH443-FF443&lt;0.005,0,(HD442*(1+HD$5/Setup!$C$36)+IF($V443=37,N($F443),0))-DH443-FF443)</f>
        <v>0</v>
      </c>
      <c r="HE443" s="48" t="n">
        <f aca="false">IF((HE442*(1+HE$5/Setup!$C$36)+IF($V443=38,N($F443),0))-DI443-FG443&lt;0.005,0,(HE442*(1+HE$5/Setup!$C$36)+IF($V443=38,N($F443),0))-DI443-FG443)</f>
        <v>0</v>
      </c>
      <c r="HF443" s="48" t="n">
        <f aca="false">IF((HF442*(1+HF$5/Setup!$C$36)+IF($V443=39,N($F443),0))-DJ443-FH443&lt;0.005,0,(HF442*(1+HF$5/Setup!$C$36)+IF($V443=39,N($F443),0))-DJ443-FH443)</f>
        <v>0</v>
      </c>
      <c r="HG443" s="48" t="n">
        <f aca="false">IF((HG442*(1+HG$5/Setup!$C$36)+IF($V443=40,N($F443),0))-DK443-FI443&lt;0.005,0,(HG442*(1+HG$5/Setup!$C$36)+IF($V443=40,N($F443),0))-DK443-FI443)</f>
        <v>0</v>
      </c>
      <c r="HH443" s="48" t="n">
        <f aca="false">IF((HH442*(1+HH$5/Setup!$C$36)+IF($V443=41,N($F443),0))-DL443-FJ443&lt;0.005,0,(HH442*(1+HH$5/Setup!$C$36)+IF($V443=41,N($F443),0))-DL443-FJ443)</f>
        <v>0</v>
      </c>
      <c r="HI443" s="48" t="n">
        <f aca="false">IF((HI442*(1+HI$5/Setup!$C$36)+IF($V443=42,N($F443),0))-DM443-FK443&lt;0.005,0,(HI442*(1+HI$5/Setup!$C$36)+IF($V443=42,N($F443),0))-DM443-FK443)</f>
        <v>0</v>
      </c>
      <c r="HJ443" s="48" t="n">
        <f aca="false">IF((HJ442*(1+HJ$5/Setup!$C$36)+IF($V443=43,N($F443),0))-DN443-FL443&lt;0.005,0,(HJ442*(1+HJ$5/Setup!$C$36)+IF($V443=43,N($F443),0))-DN443-FL443)</f>
        <v>0</v>
      </c>
      <c r="HK443" s="48" t="n">
        <f aca="false">IF((HK442*(1+HK$5/Setup!$C$36)+IF($V443=44,N($F443),0))-DO443-FM443&lt;0.005,0,(HK442*(1+HK$5/Setup!$C$36)+IF($V443=44,N($F443),0))-DO443-FM443)</f>
        <v>0</v>
      </c>
      <c r="HL443" s="48" t="n">
        <f aca="false">IF((HL442*(1+HL$5/Setup!$C$36)+IF($V443=45,N($F443),0))-DP443-FN443&lt;0.005,0,(HL442*(1+HL$5/Setup!$C$36)+IF($V443=45,N($F443),0))-DP443-FN443)</f>
        <v>0</v>
      </c>
      <c r="HM443" s="48" t="n">
        <f aca="false">IF((HM442*(1+HM$5/Setup!$C$36)+IF($V443=46,N($F443),0))-DQ443-FO443&lt;0.005,0,(HM442*(1+HM$5/Setup!$C$36)+IF($V443=46,N($F443),0))-DQ443-FO443)</f>
        <v>0</v>
      </c>
      <c r="HN443" s="48" t="n">
        <f aca="false">IF((HN442*(1+HN$5/Setup!$C$36)+IF($V443=47,N($F443),0))-DR443-FP443&lt;0.005,0,(HN442*(1+HN$5/Setup!$C$36)+IF($V443=47,N($F443),0))-DR443-FP443)</f>
        <v>0</v>
      </c>
      <c r="HO443" s="48" t="n">
        <f aca="false">IF((HO442*(1+HO$5/Setup!$C$36)+IF($V443=48,N($F443),0))-DS443-FQ443&lt;0.005,0,(HO442*(1+HO$5/Setup!$C$36)+IF($V443=48,N($F443),0))-DS443-FQ443)</f>
        <v>0</v>
      </c>
      <c r="HP443" s="48" t="n">
        <f aca="false">IF((HP442*(1+HP$5/Setup!$C$36)+IF($V443=49,N($F443),0))-DT443-FR443&lt;0.005,0,(HP442*(1+HP$5/Setup!$C$36)+IF($V443=49,N($F443),0))-DT443-FR443)</f>
        <v>0</v>
      </c>
      <c r="HQ443" s="48" t="n">
        <f aca="false">IF((HQ442*(1+HQ$5/Setup!$C$36)+IF($V443=50,N($F443),0))-DU443-FS443&lt;0.005,0,(HQ442*(1+HQ$5/Setup!$C$36)+IF($V443=50,N($F443),0))-DU443-FS443)</f>
        <v>0</v>
      </c>
    </row>
    <row r="444" customFormat="false" ht="15" hidden="false" customHeight="false" outlineLevel="0" collapsed="false">
      <c r="A444" s="44" t="n">
        <v>436</v>
      </c>
      <c r="B444" s="45" t="n">
        <f aca="false">IF(Setup!$C$7="Every month",EDATE(Setup!$C$8,($A444-1)),IF(Setup!$C$7="Twice a month",DATE(YEAR(Setup!$C$8),MONTH(Setup!$C$8)+INT((($A444-1)+Setup!$C$41)/2),MIN(IF(MOD(($A444-1)+Setup!$C$41,2)=0,Setup!$C$39,Setup!$C$40),DAY(EOMONTH(DATE(YEAR(Setup!$C$8),MONTH(Setup!$C$8)+INT((($A444-1)+Setup!$C$41)/2),1),0)))),Setup!$C$8+($A444-1)*IF(Setup!$C$7="Every week",7,14)))</f>
        <v>52415</v>
      </c>
      <c r="C444" s="45" t="n">
        <f aca="false">IF(Setup!$C$7="Every month",EDATE(Setup!$C$8,$A444),IF(Setup!$C$7="Twice a month",DATE(YEAR(Setup!$C$8),MONTH(Setup!$C$8)+INT(($A444+Setup!$C$41)/2),MIN(IF(MOD($A444+Setup!$C$41,2)=0,Setup!$C$39,Setup!$C$40),DAY(EOMONTH(DATE(YEAR(Setup!$C$8),MONTH(Setup!$C$8)+INT(($A444+Setup!$C$41)/2),1),0)))),Setup!$C$8+$A444*IF(Setup!$C$7="Every week",7,14)))</f>
        <v>52429</v>
      </c>
      <c r="D444" s="46"/>
      <c r="E444" s="47"/>
      <c r="F444" s="47"/>
      <c r="G444" s="47"/>
      <c r="H444" s="47"/>
      <c r="I444" s="48" t="n">
        <f aca="false">N(Setup!$C$11)+N(E444)</f>
        <v>100</v>
      </c>
      <c r="J444" s="48" t="n">
        <f aca="false">MIN(Setup!$C$37,MAX(I444,0))</f>
        <v>9.23076923076923</v>
      </c>
      <c r="K444" s="48" t="n">
        <f aca="false">MIN(MAX(N(Setup!$C$14)-L443,0),MAX(I444-J444,0))</f>
        <v>0</v>
      </c>
      <c r="L444" s="48" t="n">
        <f aca="false">L443+K444-N(G444)</f>
        <v>500</v>
      </c>
      <c r="M444" s="48" t="n">
        <f aca="false">M443+J444-N(H444)</f>
        <v>4024.61538461536</v>
      </c>
      <c r="N444" s="48" t="n">
        <f aca="false">SUM(BX444:DU444)</f>
        <v>0</v>
      </c>
      <c r="O444" s="48" t="n">
        <f aca="false">SUM(Z444:BW444)-N444</f>
        <v>25</v>
      </c>
      <c r="P444" s="48" t="n">
        <f aca="false">MAX(I444-J444-K444,0)+O444</f>
        <v>115.769230769231</v>
      </c>
      <c r="Q444" s="48" t="n">
        <f aca="false">SUM(DV444:FS444)</f>
        <v>0</v>
      </c>
      <c r="R444" s="49" t="n">
        <f aca="false">N444+J444+K444+Q444</f>
        <v>9.23076923076923</v>
      </c>
      <c r="S444" s="48" t="n">
        <f aca="false">T444-T443-N(F444)+N444+Q444</f>
        <v>0</v>
      </c>
      <c r="T444" s="49" t="n">
        <f aca="false">SUM(FT444:HQ444)</f>
        <v>0</v>
      </c>
      <c r="U444" s="44" t="str">
        <f aca="false">IF(T443&lt;0.005,"",INDEX(Helpers!$C$2:$C$51,IF(_xlfn.MINIFS($DV$6:$FS$6,DV444:FS444,"&gt;0.005")=0,V444,_xlfn.MINIFS($DV$6:$FS$6,DV444:FS444,"&gt;0.005"))))</f>
        <v/>
      </c>
      <c r="V444" s="44" t="n">
        <f aca="false">IF(_xlfn.MINIFS($FT$6:$HQ$6,FT443:HQ443,"&gt;0.005")=0,1,_xlfn.MINIFS($FT$6:$HQ$6,FT443:HQ443,"&gt;0.005"))</f>
        <v>1</v>
      </c>
      <c r="W444" s="44" t="n">
        <f aca="false">IF(AND(D444&lt;&gt;"Paid",T443&gt;0.005),1,0)</f>
        <v>0</v>
      </c>
      <c r="X444" s="48" t="n">
        <f aca="false">SUMPRODUCT(((Helpers!$G$2:$G$51*(1+(Helpers!$D$2:$D$51+0.000000001)/12)^(($B444-Setup!$C$8)/(365.25/12))-Helpers!$E$2:$E$51*((1+(Helpers!$D$2:$D$51+0.000000001)/12)^(($B444-Setup!$C$8)/(365.25/12))-1)/((Helpers!$D$2:$D$51+0.000000001)/12))&gt;0)*(Helpers!$G$2:$G$51*(1+(Helpers!$D$2:$D$51+0.000000001)/12)^(($B444-Setup!$C$8)/(365.25/12))-Helpers!$E$2:$E$51*((1+(Helpers!$D$2:$D$51+0.000000001)/12)^(($B444-Setup!$C$8)/(365.25/12))-1)/((Helpers!$D$2:$D$51+0.000000001)/12)))</f>
        <v>0</v>
      </c>
      <c r="Y444" s="48"/>
      <c r="Z444" s="48" t="n">
        <f aca="false">IF(OR(N(Z$5)=0,Z$6=""),0,Z$5*((DATE(YEAR($B444),MONTH($B444),MIN(Z$6,DAY(EOMONTH($B444,0))))&gt;=$B444)*(DATE(YEAR($B444),MONTH($B444),MIN(Z$6,DAY(EOMONTH($B444,0))))&lt;$C444)+(DATE(YEAR($B444),MONTH($B444)+1,MIN(Z$6,DAY(EOMONTH($B444,1))))&gt;=$B444)*(DATE(YEAR($B444),MONTH($B444)+1,MIN(Z$6,DAY(EOMONTH($B444,1))))&lt;$C444)))</f>
        <v>25</v>
      </c>
      <c r="AA444" s="48" t="n">
        <f aca="false">IF(OR(N(AA$5)=0,AA$6=""),0,AA$5*((DATE(YEAR($B444),MONTH($B444),MIN(AA$6,DAY(EOMONTH($B444,0))))&gt;=$B444)*(DATE(YEAR($B444),MONTH($B444),MIN(AA$6,DAY(EOMONTH($B444,0))))&lt;$C444)+(DATE(YEAR($B444),MONTH($B444)+1,MIN(AA$6,DAY(EOMONTH($B444,1))))&gt;=$B444)*(DATE(YEAR($B444),MONTH($B444)+1,MIN(AA$6,DAY(EOMONTH($B444,1))))&lt;$C444)))</f>
        <v>0</v>
      </c>
      <c r="AB444" s="48" t="n">
        <f aca="false">IF(OR(N(AB$5)=0,AB$6=""),0,AB$5*((DATE(YEAR($B444),MONTH($B444),MIN(AB$6,DAY(EOMONTH($B444,0))))&gt;=$B444)*(DATE(YEAR($B444),MONTH($B444),MIN(AB$6,DAY(EOMONTH($B444,0))))&lt;$C444)+(DATE(YEAR($B444),MONTH($B444)+1,MIN(AB$6,DAY(EOMONTH($B444,1))))&gt;=$B444)*(DATE(YEAR($B444),MONTH($B444)+1,MIN(AB$6,DAY(EOMONTH($B444,1))))&lt;$C444)))</f>
        <v>0</v>
      </c>
      <c r="AC444" s="48" t="n">
        <f aca="false">IF(OR(N(AC$5)=0,AC$6=""),0,AC$5*((DATE(YEAR($B444),MONTH($B444),MIN(AC$6,DAY(EOMONTH($B444,0))))&gt;=$B444)*(DATE(YEAR($B444),MONTH($B444),MIN(AC$6,DAY(EOMONTH($B444,0))))&lt;$C444)+(DATE(YEAR($B444),MONTH($B444)+1,MIN(AC$6,DAY(EOMONTH($B444,1))))&gt;=$B444)*(DATE(YEAR($B444),MONTH($B444)+1,MIN(AC$6,DAY(EOMONTH($B444,1))))&lt;$C444)))</f>
        <v>0</v>
      </c>
      <c r="AD444" s="48" t="n">
        <f aca="false">IF(OR(N(AD$5)=0,AD$6=""),0,AD$5*((DATE(YEAR($B444),MONTH($B444),MIN(AD$6,DAY(EOMONTH($B444,0))))&gt;=$B444)*(DATE(YEAR($B444),MONTH($B444),MIN(AD$6,DAY(EOMONTH($B444,0))))&lt;$C444)+(DATE(YEAR($B444),MONTH($B444)+1,MIN(AD$6,DAY(EOMONTH($B444,1))))&gt;=$B444)*(DATE(YEAR($B444),MONTH($B444)+1,MIN(AD$6,DAY(EOMONTH($B444,1))))&lt;$C444)))</f>
        <v>0</v>
      </c>
      <c r="AE444" s="48" t="n">
        <f aca="false">IF(OR(N(AE$5)=0,AE$6=""),0,AE$5*((DATE(YEAR($B444),MONTH($B444),MIN(AE$6,DAY(EOMONTH($B444,0))))&gt;=$B444)*(DATE(YEAR($B444),MONTH($B444),MIN(AE$6,DAY(EOMONTH($B444,0))))&lt;$C444)+(DATE(YEAR($B444),MONTH($B444)+1,MIN(AE$6,DAY(EOMONTH($B444,1))))&gt;=$B444)*(DATE(YEAR($B444),MONTH($B444)+1,MIN(AE$6,DAY(EOMONTH($B444,1))))&lt;$C444)))</f>
        <v>0</v>
      </c>
      <c r="AF444" s="48" t="n">
        <f aca="false">IF(OR(N(AF$5)=0,AF$6=""),0,AF$5*((DATE(YEAR($B444),MONTH($B444),MIN(AF$6,DAY(EOMONTH($B444,0))))&gt;=$B444)*(DATE(YEAR($B444),MONTH($B444),MIN(AF$6,DAY(EOMONTH($B444,0))))&lt;$C444)+(DATE(YEAR($B444),MONTH($B444)+1,MIN(AF$6,DAY(EOMONTH($B444,1))))&gt;=$B444)*(DATE(YEAR($B444),MONTH($B444)+1,MIN(AF$6,DAY(EOMONTH($B444,1))))&lt;$C444)))</f>
        <v>0</v>
      </c>
      <c r="AG444" s="48" t="n">
        <f aca="false">IF(OR(N(AG$5)=0,AG$6=""),0,AG$5*((DATE(YEAR($B444),MONTH($B444),MIN(AG$6,DAY(EOMONTH($B444,0))))&gt;=$B444)*(DATE(YEAR($B444),MONTH($B444),MIN(AG$6,DAY(EOMONTH($B444,0))))&lt;$C444)+(DATE(YEAR($B444),MONTH($B444)+1,MIN(AG$6,DAY(EOMONTH($B444,1))))&gt;=$B444)*(DATE(YEAR($B444),MONTH($B444)+1,MIN(AG$6,DAY(EOMONTH($B444,1))))&lt;$C444)))</f>
        <v>0</v>
      </c>
      <c r="AH444" s="48" t="n">
        <f aca="false">IF(OR(N(AH$5)=0,AH$6=""),0,AH$5*((DATE(YEAR($B444),MONTH($B444),MIN(AH$6,DAY(EOMONTH($B444,0))))&gt;=$B444)*(DATE(YEAR($B444),MONTH($B444),MIN(AH$6,DAY(EOMONTH($B444,0))))&lt;$C444)+(DATE(YEAR($B444),MONTH($B444)+1,MIN(AH$6,DAY(EOMONTH($B444,1))))&gt;=$B444)*(DATE(YEAR($B444),MONTH($B444)+1,MIN(AH$6,DAY(EOMONTH($B444,1))))&lt;$C444)))</f>
        <v>0</v>
      </c>
      <c r="AI444" s="48" t="n">
        <f aca="false">IF(OR(N(AI$5)=0,AI$6=""),0,AI$5*((DATE(YEAR($B444),MONTH($B444),MIN(AI$6,DAY(EOMONTH($B444,0))))&gt;=$B444)*(DATE(YEAR($B444),MONTH($B444),MIN(AI$6,DAY(EOMONTH($B444,0))))&lt;$C444)+(DATE(YEAR($B444),MONTH($B444)+1,MIN(AI$6,DAY(EOMONTH($B444,1))))&gt;=$B444)*(DATE(YEAR($B444),MONTH($B444)+1,MIN(AI$6,DAY(EOMONTH($B444,1))))&lt;$C444)))</f>
        <v>0</v>
      </c>
      <c r="AJ444" s="48" t="n">
        <f aca="false">IF(OR(N(AJ$5)=0,AJ$6=""),0,AJ$5*((DATE(YEAR($B444),MONTH($B444),MIN(AJ$6,DAY(EOMONTH($B444,0))))&gt;=$B444)*(DATE(YEAR($B444),MONTH($B444),MIN(AJ$6,DAY(EOMONTH($B444,0))))&lt;$C444)+(DATE(YEAR($B444),MONTH($B444)+1,MIN(AJ$6,DAY(EOMONTH($B444,1))))&gt;=$B444)*(DATE(YEAR($B444),MONTH($B444)+1,MIN(AJ$6,DAY(EOMONTH($B444,1))))&lt;$C444)))</f>
        <v>0</v>
      </c>
      <c r="AK444" s="48" t="n">
        <f aca="false">IF(OR(N(AK$5)=0,AK$6=""),0,AK$5*((DATE(YEAR($B444),MONTH($B444),MIN(AK$6,DAY(EOMONTH($B444,0))))&gt;=$B444)*(DATE(YEAR($B444),MONTH($B444),MIN(AK$6,DAY(EOMONTH($B444,0))))&lt;$C444)+(DATE(YEAR($B444),MONTH($B444)+1,MIN(AK$6,DAY(EOMONTH($B444,1))))&gt;=$B444)*(DATE(YEAR($B444),MONTH($B444)+1,MIN(AK$6,DAY(EOMONTH($B444,1))))&lt;$C444)))</f>
        <v>0</v>
      </c>
      <c r="AL444" s="48" t="n">
        <f aca="false">IF(OR(N(AL$5)=0,AL$6=""),0,AL$5*((DATE(YEAR($B444),MONTH($B444),MIN(AL$6,DAY(EOMONTH($B444,0))))&gt;=$B444)*(DATE(YEAR($B444),MONTH($B444),MIN(AL$6,DAY(EOMONTH($B444,0))))&lt;$C444)+(DATE(YEAR($B444),MONTH($B444)+1,MIN(AL$6,DAY(EOMONTH($B444,1))))&gt;=$B444)*(DATE(YEAR($B444),MONTH($B444)+1,MIN(AL$6,DAY(EOMONTH($B444,1))))&lt;$C444)))</f>
        <v>0</v>
      </c>
      <c r="AM444" s="48" t="n">
        <f aca="false">IF(OR(N(AM$5)=0,AM$6=""),0,AM$5*((DATE(YEAR($B444),MONTH($B444),MIN(AM$6,DAY(EOMONTH($B444,0))))&gt;=$B444)*(DATE(YEAR($B444),MONTH($B444),MIN(AM$6,DAY(EOMONTH($B444,0))))&lt;$C444)+(DATE(YEAR($B444),MONTH($B444)+1,MIN(AM$6,DAY(EOMONTH($B444,1))))&gt;=$B444)*(DATE(YEAR($B444),MONTH($B444)+1,MIN(AM$6,DAY(EOMONTH($B444,1))))&lt;$C444)))</f>
        <v>0</v>
      </c>
      <c r="AN444" s="48" t="n">
        <f aca="false">IF(OR(N(AN$5)=0,AN$6=""),0,AN$5*((DATE(YEAR($B444),MONTH($B444),MIN(AN$6,DAY(EOMONTH($B444,0))))&gt;=$B444)*(DATE(YEAR($B444),MONTH($B444),MIN(AN$6,DAY(EOMONTH($B444,0))))&lt;$C444)+(DATE(YEAR($B444),MONTH($B444)+1,MIN(AN$6,DAY(EOMONTH($B444,1))))&gt;=$B444)*(DATE(YEAR($B444),MONTH($B444)+1,MIN(AN$6,DAY(EOMONTH($B444,1))))&lt;$C444)))</f>
        <v>0</v>
      </c>
      <c r="AO444" s="48" t="n">
        <f aca="false">IF(OR(N(AO$5)=0,AO$6=""),0,AO$5*((DATE(YEAR($B444),MONTH($B444),MIN(AO$6,DAY(EOMONTH($B444,0))))&gt;=$B444)*(DATE(YEAR($B444),MONTH($B444),MIN(AO$6,DAY(EOMONTH($B444,0))))&lt;$C444)+(DATE(YEAR($B444),MONTH($B444)+1,MIN(AO$6,DAY(EOMONTH($B444,1))))&gt;=$B444)*(DATE(YEAR($B444),MONTH($B444)+1,MIN(AO$6,DAY(EOMONTH($B444,1))))&lt;$C444)))</f>
        <v>0</v>
      </c>
      <c r="AP444" s="48" t="n">
        <f aca="false">IF(OR(N(AP$5)=0,AP$6=""),0,AP$5*((DATE(YEAR($B444),MONTH($B444),MIN(AP$6,DAY(EOMONTH($B444,0))))&gt;=$B444)*(DATE(YEAR($B444),MONTH($B444),MIN(AP$6,DAY(EOMONTH($B444,0))))&lt;$C444)+(DATE(YEAR($B444),MONTH($B444)+1,MIN(AP$6,DAY(EOMONTH($B444,1))))&gt;=$B444)*(DATE(YEAR($B444),MONTH($B444)+1,MIN(AP$6,DAY(EOMONTH($B444,1))))&lt;$C444)))</f>
        <v>0</v>
      </c>
      <c r="AQ444" s="48" t="n">
        <f aca="false">IF(OR(N(AQ$5)=0,AQ$6=""),0,AQ$5*((DATE(YEAR($B444),MONTH($B444),MIN(AQ$6,DAY(EOMONTH($B444,0))))&gt;=$B444)*(DATE(YEAR($B444),MONTH($B444),MIN(AQ$6,DAY(EOMONTH($B444,0))))&lt;$C444)+(DATE(YEAR($B444),MONTH($B444)+1,MIN(AQ$6,DAY(EOMONTH($B444,1))))&gt;=$B444)*(DATE(YEAR($B444),MONTH($B444)+1,MIN(AQ$6,DAY(EOMONTH($B444,1))))&lt;$C444)))</f>
        <v>0</v>
      </c>
      <c r="AR444" s="48" t="n">
        <f aca="false">IF(OR(N(AR$5)=0,AR$6=""),0,AR$5*((DATE(YEAR($B444),MONTH($B444),MIN(AR$6,DAY(EOMONTH($B444,0))))&gt;=$B444)*(DATE(YEAR($B444),MONTH($B444),MIN(AR$6,DAY(EOMONTH($B444,0))))&lt;$C444)+(DATE(YEAR($B444),MONTH($B444)+1,MIN(AR$6,DAY(EOMONTH($B444,1))))&gt;=$B444)*(DATE(YEAR($B444),MONTH($B444)+1,MIN(AR$6,DAY(EOMONTH($B444,1))))&lt;$C444)))</f>
        <v>0</v>
      </c>
      <c r="AS444" s="48" t="n">
        <f aca="false">IF(OR(N(AS$5)=0,AS$6=""),0,AS$5*((DATE(YEAR($B444),MONTH($B444),MIN(AS$6,DAY(EOMONTH($B444,0))))&gt;=$B444)*(DATE(YEAR($B444),MONTH($B444),MIN(AS$6,DAY(EOMONTH($B444,0))))&lt;$C444)+(DATE(YEAR($B444),MONTH($B444)+1,MIN(AS$6,DAY(EOMONTH($B444,1))))&gt;=$B444)*(DATE(YEAR($B444),MONTH($B444)+1,MIN(AS$6,DAY(EOMONTH($B444,1))))&lt;$C444)))</f>
        <v>0</v>
      </c>
      <c r="AT444" s="48" t="n">
        <f aca="false">IF(OR(N(AT$5)=0,AT$6=""),0,AT$5*((DATE(YEAR($B444),MONTH($B444),MIN(AT$6,DAY(EOMONTH($B444,0))))&gt;=$B444)*(DATE(YEAR($B444),MONTH($B444),MIN(AT$6,DAY(EOMONTH($B444,0))))&lt;$C444)+(DATE(YEAR($B444),MONTH($B444)+1,MIN(AT$6,DAY(EOMONTH($B444,1))))&gt;=$B444)*(DATE(YEAR($B444),MONTH($B444)+1,MIN(AT$6,DAY(EOMONTH($B444,1))))&lt;$C444)))</f>
        <v>0</v>
      </c>
      <c r="AU444" s="48" t="n">
        <f aca="false">IF(OR(N(AU$5)=0,AU$6=""),0,AU$5*((DATE(YEAR($B444),MONTH($B444),MIN(AU$6,DAY(EOMONTH($B444,0))))&gt;=$B444)*(DATE(YEAR($B444),MONTH($B444),MIN(AU$6,DAY(EOMONTH($B444,0))))&lt;$C444)+(DATE(YEAR($B444),MONTH($B444)+1,MIN(AU$6,DAY(EOMONTH($B444,1))))&gt;=$B444)*(DATE(YEAR($B444),MONTH($B444)+1,MIN(AU$6,DAY(EOMONTH($B444,1))))&lt;$C444)))</f>
        <v>0</v>
      </c>
      <c r="AV444" s="48" t="n">
        <f aca="false">IF(OR(N(AV$5)=0,AV$6=""),0,AV$5*((DATE(YEAR($B444),MONTH($B444),MIN(AV$6,DAY(EOMONTH($B444,0))))&gt;=$B444)*(DATE(YEAR($B444),MONTH($B444),MIN(AV$6,DAY(EOMONTH($B444,0))))&lt;$C444)+(DATE(YEAR($B444),MONTH($B444)+1,MIN(AV$6,DAY(EOMONTH($B444,1))))&gt;=$B444)*(DATE(YEAR($B444),MONTH($B444)+1,MIN(AV$6,DAY(EOMONTH($B444,1))))&lt;$C444)))</f>
        <v>0</v>
      </c>
      <c r="AW444" s="48" t="n">
        <f aca="false">IF(OR(N(AW$5)=0,AW$6=""),0,AW$5*((DATE(YEAR($B444),MONTH($B444),MIN(AW$6,DAY(EOMONTH($B444,0))))&gt;=$B444)*(DATE(YEAR($B444),MONTH($B444),MIN(AW$6,DAY(EOMONTH($B444,0))))&lt;$C444)+(DATE(YEAR($B444),MONTH($B444)+1,MIN(AW$6,DAY(EOMONTH($B444,1))))&gt;=$B444)*(DATE(YEAR($B444),MONTH($B444)+1,MIN(AW$6,DAY(EOMONTH($B444,1))))&lt;$C444)))</f>
        <v>0</v>
      </c>
      <c r="AX444" s="48" t="n">
        <f aca="false">IF(OR(N(AX$5)=0,AX$6=""),0,AX$5*((DATE(YEAR($B444),MONTH($B444),MIN(AX$6,DAY(EOMONTH($B444,0))))&gt;=$B444)*(DATE(YEAR($B444),MONTH($B444),MIN(AX$6,DAY(EOMONTH($B444,0))))&lt;$C444)+(DATE(YEAR($B444),MONTH($B444)+1,MIN(AX$6,DAY(EOMONTH($B444,1))))&gt;=$B444)*(DATE(YEAR($B444),MONTH($B444)+1,MIN(AX$6,DAY(EOMONTH($B444,1))))&lt;$C444)))</f>
        <v>0</v>
      </c>
      <c r="AY444" s="48" t="n">
        <f aca="false">IF(OR(N(AY$5)=0,AY$6=""),0,AY$5*((DATE(YEAR($B444),MONTH($B444),MIN(AY$6,DAY(EOMONTH($B444,0))))&gt;=$B444)*(DATE(YEAR($B444),MONTH($B444),MIN(AY$6,DAY(EOMONTH($B444,0))))&lt;$C444)+(DATE(YEAR($B444),MONTH($B444)+1,MIN(AY$6,DAY(EOMONTH($B444,1))))&gt;=$B444)*(DATE(YEAR($B444),MONTH($B444)+1,MIN(AY$6,DAY(EOMONTH($B444,1))))&lt;$C444)))</f>
        <v>0</v>
      </c>
      <c r="AZ444" s="48" t="n">
        <f aca="false">IF(OR(N(AZ$5)=0,AZ$6=""),0,AZ$5*((DATE(YEAR($B444),MONTH($B444),MIN(AZ$6,DAY(EOMONTH($B444,0))))&gt;=$B444)*(DATE(YEAR($B444),MONTH($B444),MIN(AZ$6,DAY(EOMONTH($B444,0))))&lt;$C444)+(DATE(YEAR($B444),MONTH($B444)+1,MIN(AZ$6,DAY(EOMONTH($B444,1))))&gt;=$B444)*(DATE(YEAR($B444),MONTH($B444)+1,MIN(AZ$6,DAY(EOMONTH($B444,1))))&lt;$C444)))</f>
        <v>0</v>
      </c>
      <c r="BA444" s="48" t="n">
        <f aca="false">IF(OR(N(BA$5)=0,BA$6=""),0,BA$5*((DATE(YEAR($B444),MONTH($B444),MIN(BA$6,DAY(EOMONTH($B444,0))))&gt;=$B444)*(DATE(YEAR($B444),MONTH($B444),MIN(BA$6,DAY(EOMONTH($B444,0))))&lt;$C444)+(DATE(YEAR($B444),MONTH($B444)+1,MIN(BA$6,DAY(EOMONTH($B444,1))))&gt;=$B444)*(DATE(YEAR($B444),MONTH($B444)+1,MIN(BA$6,DAY(EOMONTH($B444,1))))&lt;$C444)))</f>
        <v>0</v>
      </c>
      <c r="BB444" s="48" t="n">
        <f aca="false">IF(OR(N(BB$5)=0,BB$6=""),0,BB$5*((DATE(YEAR($B444),MONTH($B444),MIN(BB$6,DAY(EOMONTH($B444,0))))&gt;=$B444)*(DATE(YEAR($B444),MONTH($B444),MIN(BB$6,DAY(EOMONTH($B444,0))))&lt;$C444)+(DATE(YEAR($B444),MONTH($B444)+1,MIN(BB$6,DAY(EOMONTH($B444,1))))&gt;=$B444)*(DATE(YEAR($B444),MONTH($B444)+1,MIN(BB$6,DAY(EOMONTH($B444,1))))&lt;$C444)))</f>
        <v>0</v>
      </c>
      <c r="BC444" s="48" t="n">
        <f aca="false">IF(OR(N(BC$5)=0,BC$6=""),0,BC$5*((DATE(YEAR($B444),MONTH($B444),MIN(BC$6,DAY(EOMONTH($B444,0))))&gt;=$B444)*(DATE(YEAR($B444),MONTH($B444),MIN(BC$6,DAY(EOMONTH($B444,0))))&lt;$C444)+(DATE(YEAR($B444),MONTH($B444)+1,MIN(BC$6,DAY(EOMONTH($B444,1))))&gt;=$B444)*(DATE(YEAR($B444),MONTH($B444)+1,MIN(BC$6,DAY(EOMONTH($B444,1))))&lt;$C444)))</f>
        <v>0</v>
      </c>
      <c r="BD444" s="48" t="n">
        <f aca="false">IF(OR(N(BD$5)=0,BD$6=""),0,BD$5*((DATE(YEAR($B444),MONTH($B444),MIN(BD$6,DAY(EOMONTH($B444,0))))&gt;=$B444)*(DATE(YEAR($B444),MONTH($B444),MIN(BD$6,DAY(EOMONTH($B444,0))))&lt;$C444)+(DATE(YEAR($B444),MONTH($B444)+1,MIN(BD$6,DAY(EOMONTH($B444,1))))&gt;=$B444)*(DATE(YEAR($B444),MONTH($B444)+1,MIN(BD$6,DAY(EOMONTH($B444,1))))&lt;$C444)))</f>
        <v>0</v>
      </c>
      <c r="BE444" s="48" t="n">
        <f aca="false">IF(OR(N(BE$5)=0,BE$6=""),0,BE$5*((DATE(YEAR($B444),MONTH($B444),MIN(BE$6,DAY(EOMONTH($B444,0))))&gt;=$B444)*(DATE(YEAR($B444),MONTH($B444),MIN(BE$6,DAY(EOMONTH($B444,0))))&lt;$C444)+(DATE(YEAR($B444),MONTH($B444)+1,MIN(BE$6,DAY(EOMONTH($B444,1))))&gt;=$B444)*(DATE(YEAR($B444),MONTH($B444)+1,MIN(BE$6,DAY(EOMONTH($B444,1))))&lt;$C444)))</f>
        <v>0</v>
      </c>
      <c r="BF444" s="48" t="n">
        <f aca="false">IF(OR(N(BF$5)=0,BF$6=""),0,BF$5*((DATE(YEAR($B444),MONTH($B444),MIN(BF$6,DAY(EOMONTH($B444,0))))&gt;=$B444)*(DATE(YEAR($B444),MONTH($B444),MIN(BF$6,DAY(EOMONTH($B444,0))))&lt;$C444)+(DATE(YEAR($B444),MONTH($B444)+1,MIN(BF$6,DAY(EOMONTH($B444,1))))&gt;=$B444)*(DATE(YEAR($B444),MONTH($B444)+1,MIN(BF$6,DAY(EOMONTH($B444,1))))&lt;$C444)))</f>
        <v>0</v>
      </c>
      <c r="BG444" s="48" t="n">
        <f aca="false">IF(OR(N(BG$5)=0,BG$6=""),0,BG$5*((DATE(YEAR($B444),MONTH($B444),MIN(BG$6,DAY(EOMONTH($B444,0))))&gt;=$B444)*(DATE(YEAR($B444),MONTH($B444),MIN(BG$6,DAY(EOMONTH($B444,0))))&lt;$C444)+(DATE(YEAR($B444),MONTH($B444)+1,MIN(BG$6,DAY(EOMONTH($B444,1))))&gt;=$B444)*(DATE(YEAR($B444),MONTH($B444)+1,MIN(BG$6,DAY(EOMONTH($B444,1))))&lt;$C444)))</f>
        <v>0</v>
      </c>
      <c r="BH444" s="48" t="n">
        <f aca="false">IF(OR(N(BH$5)=0,BH$6=""),0,BH$5*((DATE(YEAR($B444),MONTH($B444),MIN(BH$6,DAY(EOMONTH($B444,0))))&gt;=$B444)*(DATE(YEAR($B444),MONTH($B444),MIN(BH$6,DAY(EOMONTH($B444,0))))&lt;$C444)+(DATE(YEAR($B444),MONTH($B444)+1,MIN(BH$6,DAY(EOMONTH($B444,1))))&gt;=$B444)*(DATE(YEAR($B444),MONTH($B444)+1,MIN(BH$6,DAY(EOMONTH($B444,1))))&lt;$C444)))</f>
        <v>0</v>
      </c>
      <c r="BI444" s="48" t="n">
        <f aca="false">IF(OR(N(BI$5)=0,BI$6=""),0,BI$5*((DATE(YEAR($B444),MONTH($B444),MIN(BI$6,DAY(EOMONTH($B444,0))))&gt;=$B444)*(DATE(YEAR($B444),MONTH($B444),MIN(BI$6,DAY(EOMONTH($B444,0))))&lt;$C444)+(DATE(YEAR($B444),MONTH($B444)+1,MIN(BI$6,DAY(EOMONTH($B444,1))))&gt;=$B444)*(DATE(YEAR($B444),MONTH($B444)+1,MIN(BI$6,DAY(EOMONTH($B444,1))))&lt;$C444)))</f>
        <v>0</v>
      </c>
      <c r="BJ444" s="48" t="n">
        <f aca="false">IF(OR(N(BJ$5)=0,BJ$6=""),0,BJ$5*((DATE(YEAR($B444),MONTH($B444),MIN(BJ$6,DAY(EOMONTH($B444,0))))&gt;=$B444)*(DATE(YEAR($B444),MONTH($B444),MIN(BJ$6,DAY(EOMONTH($B444,0))))&lt;$C444)+(DATE(YEAR($B444),MONTH($B444)+1,MIN(BJ$6,DAY(EOMONTH($B444,1))))&gt;=$B444)*(DATE(YEAR($B444),MONTH($B444)+1,MIN(BJ$6,DAY(EOMONTH($B444,1))))&lt;$C444)))</f>
        <v>0</v>
      </c>
      <c r="BK444" s="48" t="n">
        <f aca="false">IF(OR(N(BK$5)=0,BK$6=""),0,BK$5*((DATE(YEAR($B444),MONTH($B444),MIN(BK$6,DAY(EOMONTH($B444,0))))&gt;=$B444)*(DATE(YEAR($B444),MONTH($B444),MIN(BK$6,DAY(EOMONTH($B444,0))))&lt;$C444)+(DATE(YEAR($B444),MONTH($B444)+1,MIN(BK$6,DAY(EOMONTH($B444,1))))&gt;=$B444)*(DATE(YEAR($B444),MONTH($B444)+1,MIN(BK$6,DAY(EOMONTH($B444,1))))&lt;$C444)))</f>
        <v>0</v>
      </c>
      <c r="BL444" s="48" t="n">
        <f aca="false">IF(OR(N(BL$5)=0,BL$6=""),0,BL$5*((DATE(YEAR($B444),MONTH($B444),MIN(BL$6,DAY(EOMONTH($B444,0))))&gt;=$B444)*(DATE(YEAR($B444),MONTH($B444),MIN(BL$6,DAY(EOMONTH($B444,0))))&lt;$C444)+(DATE(YEAR($B444),MONTH($B444)+1,MIN(BL$6,DAY(EOMONTH($B444,1))))&gt;=$B444)*(DATE(YEAR($B444),MONTH($B444)+1,MIN(BL$6,DAY(EOMONTH($B444,1))))&lt;$C444)))</f>
        <v>0</v>
      </c>
      <c r="BM444" s="48" t="n">
        <f aca="false">IF(OR(N(BM$5)=0,BM$6=""),0,BM$5*((DATE(YEAR($B444),MONTH($B444),MIN(BM$6,DAY(EOMONTH($B444,0))))&gt;=$B444)*(DATE(YEAR($B444),MONTH($B444),MIN(BM$6,DAY(EOMONTH($B444,0))))&lt;$C444)+(DATE(YEAR($B444),MONTH($B444)+1,MIN(BM$6,DAY(EOMONTH($B444,1))))&gt;=$B444)*(DATE(YEAR($B444),MONTH($B444)+1,MIN(BM$6,DAY(EOMONTH($B444,1))))&lt;$C444)))</f>
        <v>0</v>
      </c>
      <c r="BN444" s="48" t="n">
        <f aca="false">IF(OR(N(BN$5)=0,BN$6=""),0,BN$5*((DATE(YEAR($B444),MONTH($B444),MIN(BN$6,DAY(EOMONTH($B444,0))))&gt;=$B444)*(DATE(YEAR($B444),MONTH($B444),MIN(BN$6,DAY(EOMONTH($B444,0))))&lt;$C444)+(DATE(YEAR($B444),MONTH($B444)+1,MIN(BN$6,DAY(EOMONTH($B444,1))))&gt;=$B444)*(DATE(YEAR($B444),MONTH($B444)+1,MIN(BN$6,DAY(EOMONTH($B444,1))))&lt;$C444)))</f>
        <v>0</v>
      </c>
      <c r="BO444" s="48" t="n">
        <f aca="false">IF(OR(N(BO$5)=0,BO$6=""),0,BO$5*((DATE(YEAR($B444),MONTH($B444),MIN(BO$6,DAY(EOMONTH($B444,0))))&gt;=$B444)*(DATE(YEAR($B444),MONTH($B444),MIN(BO$6,DAY(EOMONTH($B444,0))))&lt;$C444)+(DATE(YEAR($B444),MONTH($B444)+1,MIN(BO$6,DAY(EOMONTH($B444,1))))&gt;=$B444)*(DATE(YEAR($B444),MONTH($B444)+1,MIN(BO$6,DAY(EOMONTH($B444,1))))&lt;$C444)))</f>
        <v>0</v>
      </c>
      <c r="BP444" s="48" t="n">
        <f aca="false">IF(OR(N(BP$5)=0,BP$6=""),0,BP$5*((DATE(YEAR($B444),MONTH($B444),MIN(BP$6,DAY(EOMONTH($B444,0))))&gt;=$B444)*(DATE(YEAR($B444),MONTH($B444),MIN(BP$6,DAY(EOMONTH($B444,0))))&lt;$C444)+(DATE(YEAR($B444),MONTH($B444)+1,MIN(BP$6,DAY(EOMONTH($B444,1))))&gt;=$B444)*(DATE(YEAR($B444),MONTH($B444)+1,MIN(BP$6,DAY(EOMONTH($B444,1))))&lt;$C444)))</f>
        <v>0</v>
      </c>
      <c r="BQ444" s="48" t="n">
        <f aca="false">IF(OR(N(BQ$5)=0,BQ$6=""),0,BQ$5*((DATE(YEAR($B444),MONTH($B444),MIN(BQ$6,DAY(EOMONTH($B444,0))))&gt;=$B444)*(DATE(YEAR($B444),MONTH($B444),MIN(BQ$6,DAY(EOMONTH($B444,0))))&lt;$C444)+(DATE(YEAR($B444),MONTH($B444)+1,MIN(BQ$6,DAY(EOMONTH($B444,1))))&gt;=$B444)*(DATE(YEAR($B444),MONTH($B444)+1,MIN(BQ$6,DAY(EOMONTH($B444,1))))&lt;$C444)))</f>
        <v>0</v>
      </c>
      <c r="BR444" s="48" t="n">
        <f aca="false">IF(OR(N(BR$5)=0,BR$6=""),0,BR$5*((DATE(YEAR($B444),MONTH($B444),MIN(BR$6,DAY(EOMONTH($B444,0))))&gt;=$B444)*(DATE(YEAR($B444),MONTH($B444),MIN(BR$6,DAY(EOMONTH($B444,0))))&lt;$C444)+(DATE(YEAR($B444),MONTH($B444)+1,MIN(BR$6,DAY(EOMONTH($B444,1))))&gt;=$B444)*(DATE(YEAR($B444),MONTH($B444)+1,MIN(BR$6,DAY(EOMONTH($B444,1))))&lt;$C444)))</f>
        <v>0</v>
      </c>
      <c r="BS444" s="48" t="n">
        <f aca="false">IF(OR(N(BS$5)=0,BS$6=""),0,BS$5*((DATE(YEAR($B444),MONTH($B444),MIN(BS$6,DAY(EOMONTH($B444,0))))&gt;=$B444)*(DATE(YEAR($B444),MONTH($B444),MIN(BS$6,DAY(EOMONTH($B444,0))))&lt;$C444)+(DATE(YEAR($B444),MONTH($B444)+1,MIN(BS$6,DAY(EOMONTH($B444,1))))&gt;=$B444)*(DATE(YEAR($B444),MONTH($B444)+1,MIN(BS$6,DAY(EOMONTH($B444,1))))&lt;$C444)))</f>
        <v>0</v>
      </c>
      <c r="BT444" s="48" t="n">
        <f aca="false">IF(OR(N(BT$5)=0,BT$6=""),0,BT$5*((DATE(YEAR($B444),MONTH($B444),MIN(BT$6,DAY(EOMONTH($B444,0))))&gt;=$B444)*(DATE(YEAR($B444),MONTH($B444),MIN(BT$6,DAY(EOMONTH($B444,0))))&lt;$C444)+(DATE(YEAR($B444),MONTH($B444)+1,MIN(BT$6,DAY(EOMONTH($B444,1))))&gt;=$B444)*(DATE(YEAR($B444),MONTH($B444)+1,MIN(BT$6,DAY(EOMONTH($B444,1))))&lt;$C444)))</f>
        <v>0</v>
      </c>
      <c r="BU444" s="48" t="n">
        <f aca="false">IF(OR(N(BU$5)=0,BU$6=""),0,BU$5*((DATE(YEAR($B444),MONTH($B444),MIN(BU$6,DAY(EOMONTH($B444,0))))&gt;=$B444)*(DATE(YEAR($B444),MONTH($B444),MIN(BU$6,DAY(EOMONTH($B444,0))))&lt;$C444)+(DATE(YEAR($B444),MONTH($B444)+1,MIN(BU$6,DAY(EOMONTH($B444,1))))&gt;=$B444)*(DATE(YEAR($B444),MONTH($B444)+1,MIN(BU$6,DAY(EOMONTH($B444,1))))&lt;$C444)))</f>
        <v>0</v>
      </c>
      <c r="BV444" s="48" t="n">
        <f aca="false">IF(OR(N(BV$5)=0,BV$6=""),0,BV$5*((DATE(YEAR($B444),MONTH($B444),MIN(BV$6,DAY(EOMONTH($B444,0))))&gt;=$B444)*(DATE(YEAR($B444),MONTH($B444),MIN(BV$6,DAY(EOMONTH($B444,0))))&lt;$C444)+(DATE(YEAR($B444),MONTH($B444)+1,MIN(BV$6,DAY(EOMONTH($B444,1))))&gt;=$B444)*(DATE(YEAR($B444),MONTH($B444)+1,MIN(BV$6,DAY(EOMONTH($B444,1))))&lt;$C444)))</f>
        <v>0</v>
      </c>
      <c r="BW444" s="48" t="n">
        <f aca="false">IF(OR(N(BW$5)=0,BW$6=""),0,BW$5*((DATE(YEAR($B444),MONTH($B444),MIN(BW$6,DAY(EOMONTH($B444,0))))&gt;=$B444)*(DATE(YEAR($B444),MONTH($B444),MIN(BW$6,DAY(EOMONTH($B444,0))))&lt;$C444)+(DATE(YEAR($B444),MONTH($B444)+1,MIN(BW$6,DAY(EOMONTH($B444,1))))&gt;=$B444)*(DATE(YEAR($B444),MONTH($B444)+1,MIN(BW$6,DAY(EOMONTH($B444,1))))&lt;$C444)))</f>
        <v>0</v>
      </c>
      <c r="BX444" s="48" t="n">
        <f aca="false">MIN(Z444,(FT443*(1+FT$5/Setup!$C$36)+IF($V444=1,N($F444),0)))</f>
        <v>0</v>
      </c>
      <c r="BY444" s="48" t="n">
        <f aca="false">MIN(AA444,(FU443*(1+FU$5/Setup!$C$36)+IF($V444=2,N($F444),0)))</f>
        <v>0</v>
      </c>
      <c r="BZ444" s="48" t="n">
        <f aca="false">MIN(AB444,(FV443*(1+FV$5/Setup!$C$36)+IF($V444=3,N($F444),0)))</f>
        <v>0</v>
      </c>
      <c r="CA444" s="48" t="n">
        <f aca="false">MIN(AC444,(FW443*(1+FW$5/Setup!$C$36)+IF($V444=4,N($F444),0)))</f>
        <v>0</v>
      </c>
      <c r="CB444" s="48" t="n">
        <f aca="false">MIN(AD444,(FX443*(1+FX$5/Setup!$C$36)+IF($V444=5,N($F444),0)))</f>
        <v>0</v>
      </c>
      <c r="CC444" s="48" t="n">
        <f aca="false">MIN(AE444,(FY443*(1+FY$5/Setup!$C$36)+IF($V444=6,N($F444),0)))</f>
        <v>0</v>
      </c>
      <c r="CD444" s="48" t="n">
        <f aca="false">MIN(AF444,(FZ443*(1+FZ$5/Setup!$C$36)+IF($V444=7,N($F444),0)))</f>
        <v>0</v>
      </c>
      <c r="CE444" s="48" t="n">
        <f aca="false">MIN(AG444,(GA443*(1+GA$5/Setup!$C$36)+IF($V444=8,N($F444),0)))</f>
        <v>0</v>
      </c>
      <c r="CF444" s="48" t="n">
        <f aca="false">MIN(AH444,(GB443*(1+GB$5/Setup!$C$36)+IF($V444=9,N($F444),0)))</f>
        <v>0</v>
      </c>
      <c r="CG444" s="48" t="n">
        <f aca="false">MIN(AI444,(GC443*(1+GC$5/Setup!$C$36)+IF($V444=10,N($F444),0)))</f>
        <v>0</v>
      </c>
      <c r="CH444" s="48" t="n">
        <f aca="false">MIN(AJ444,(GD443*(1+GD$5/Setup!$C$36)+IF($V444=11,N($F444),0)))</f>
        <v>0</v>
      </c>
      <c r="CI444" s="48" t="n">
        <f aca="false">MIN(AK444,(GE443*(1+GE$5/Setup!$C$36)+IF($V444=12,N($F444),0)))</f>
        <v>0</v>
      </c>
      <c r="CJ444" s="48" t="n">
        <f aca="false">MIN(AL444,(GF443*(1+GF$5/Setup!$C$36)+IF($V444=13,N($F444),0)))</f>
        <v>0</v>
      </c>
      <c r="CK444" s="48" t="n">
        <f aca="false">MIN(AM444,(GG443*(1+GG$5/Setup!$C$36)+IF($V444=14,N($F444),0)))</f>
        <v>0</v>
      </c>
      <c r="CL444" s="48" t="n">
        <f aca="false">MIN(AN444,(GH443*(1+GH$5/Setup!$C$36)+IF($V444=15,N($F444),0)))</f>
        <v>0</v>
      </c>
      <c r="CM444" s="48" t="n">
        <f aca="false">MIN(AO444,(GI443*(1+GI$5/Setup!$C$36)+IF($V444=16,N($F444),0)))</f>
        <v>0</v>
      </c>
      <c r="CN444" s="48" t="n">
        <f aca="false">MIN(AP444,(GJ443*(1+GJ$5/Setup!$C$36)+IF($V444=17,N($F444),0)))</f>
        <v>0</v>
      </c>
      <c r="CO444" s="48" t="n">
        <f aca="false">MIN(AQ444,(GK443*(1+GK$5/Setup!$C$36)+IF($V444=18,N($F444),0)))</f>
        <v>0</v>
      </c>
      <c r="CP444" s="48" t="n">
        <f aca="false">MIN(AR444,(GL443*(1+GL$5/Setup!$C$36)+IF($V444=19,N($F444),0)))</f>
        <v>0</v>
      </c>
      <c r="CQ444" s="48" t="n">
        <f aca="false">MIN(AS444,(GM443*(1+GM$5/Setup!$C$36)+IF($V444=20,N($F444),0)))</f>
        <v>0</v>
      </c>
      <c r="CR444" s="48" t="n">
        <f aca="false">MIN(AT444,(GN443*(1+GN$5/Setup!$C$36)+IF($V444=21,N($F444),0)))</f>
        <v>0</v>
      </c>
      <c r="CS444" s="48" t="n">
        <f aca="false">MIN(AU444,(GO443*(1+GO$5/Setup!$C$36)+IF($V444=22,N($F444),0)))</f>
        <v>0</v>
      </c>
      <c r="CT444" s="48" t="n">
        <f aca="false">MIN(AV444,(GP443*(1+GP$5/Setup!$C$36)+IF($V444=23,N($F444),0)))</f>
        <v>0</v>
      </c>
      <c r="CU444" s="48" t="n">
        <f aca="false">MIN(AW444,(GQ443*(1+GQ$5/Setup!$C$36)+IF($V444=24,N($F444),0)))</f>
        <v>0</v>
      </c>
      <c r="CV444" s="48" t="n">
        <f aca="false">MIN(AX444,(GR443*(1+GR$5/Setup!$C$36)+IF($V444=25,N($F444),0)))</f>
        <v>0</v>
      </c>
      <c r="CW444" s="48" t="n">
        <f aca="false">MIN(AY444,(GS443*(1+GS$5/Setup!$C$36)+IF($V444=26,N($F444),0)))</f>
        <v>0</v>
      </c>
      <c r="CX444" s="48" t="n">
        <f aca="false">MIN(AZ444,(GT443*(1+GT$5/Setup!$C$36)+IF($V444=27,N($F444),0)))</f>
        <v>0</v>
      </c>
      <c r="CY444" s="48" t="n">
        <f aca="false">MIN(BA444,(GU443*(1+GU$5/Setup!$C$36)+IF($V444=28,N($F444),0)))</f>
        <v>0</v>
      </c>
      <c r="CZ444" s="48" t="n">
        <f aca="false">MIN(BB444,(GV443*(1+GV$5/Setup!$C$36)+IF($V444=29,N($F444),0)))</f>
        <v>0</v>
      </c>
      <c r="DA444" s="48" t="n">
        <f aca="false">MIN(BC444,(GW443*(1+GW$5/Setup!$C$36)+IF($V444=30,N($F444),0)))</f>
        <v>0</v>
      </c>
      <c r="DB444" s="48" t="n">
        <f aca="false">MIN(BD444,(GX443*(1+GX$5/Setup!$C$36)+IF($V444=31,N($F444),0)))</f>
        <v>0</v>
      </c>
      <c r="DC444" s="48" t="n">
        <f aca="false">MIN(BE444,(GY443*(1+GY$5/Setup!$C$36)+IF($V444=32,N($F444),0)))</f>
        <v>0</v>
      </c>
      <c r="DD444" s="48" t="n">
        <f aca="false">MIN(BF444,(GZ443*(1+GZ$5/Setup!$C$36)+IF($V444=33,N($F444),0)))</f>
        <v>0</v>
      </c>
      <c r="DE444" s="48" t="n">
        <f aca="false">MIN(BG444,(HA443*(1+HA$5/Setup!$C$36)+IF($V444=34,N($F444),0)))</f>
        <v>0</v>
      </c>
      <c r="DF444" s="48" t="n">
        <f aca="false">MIN(BH444,(HB443*(1+HB$5/Setup!$C$36)+IF($V444=35,N($F444),0)))</f>
        <v>0</v>
      </c>
      <c r="DG444" s="48" t="n">
        <f aca="false">MIN(BI444,(HC443*(1+HC$5/Setup!$C$36)+IF($V444=36,N($F444),0)))</f>
        <v>0</v>
      </c>
      <c r="DH444" s="48" t="n">
        <f aca="false">MIN(BJ444,(HD443*(1+HD$5/Setup!$C$36)+IF($V444=37,N($F444),0)))</f>
        <v>0</v>
      </c>
      <c r="DI444" s="48" t="n">
        <f aca="false">MIN(BK444,(HE443*(1+HE$5/Setup!$C$36)+IF($V444=38,N($F444),0)))</f>
        <v>0</v>
      </c>
      <c r="DJ444" s="48" t="n">
        <f aca="false">MIN(BL444,(HF443*(1+HF$5/Setup!$C$36)+IF($V444=39,N($F444),0)))</f>
        <v>0</v>
      </c>
      <c r="DK444" s="48" t="n">
        <f aca="false">MIN(BM444,(HG443*(1+HG$5/Setup!$C$36)+IF($V444=40,N($F444),0)))</f>
        <v>0</v>
      </c>
      <c r="DL444" s="48" t="n">
        <f aca="false">MIN(BN444,(HH443*(1+HH$5/Setup!$C$36)+IF($V444=41,N($F444),0)))</f>
        <v>0</v>
      </c>
      <c r="DM444" s="48" t="n">
        <f aca="false">MIN(BO444,(HI443*(1+HI$5/Setup!$C$36)+IF($V444=42,N($F444),0)))</f>
        <v>0</v>
      </c>
      <c r="DN444" s="48" t="n">
        <f aca="false">MIN(BP444,(HJ443*(1+HJ$5/Setup!$C$36)+IF($V444=43,N($F444),0)))</f>
        <v>0</v>
      </c>
      <c r="DO444" s="48" t="n">
        <f aca="false">MIN(BQ444,(HK443*(1+HK$5/Setup!$C$36)+IF($V444=44,N($F444),0)))</f>
        <v>0</v>
      </c>
      <c r="DP444" s="48" t="n">
        <f aca="false">MIN(BR444,(HL443*(1+HL$5/Setup!$C$36)+IF($V444=45,N($F444),0)))</f>
        <v>0</v>
      </c>
      <c r="DQ444" s="48" t="n">
        <f aca="false">MIN(BS444,(HM443*(1+HM$5/Setup!$C$36)+IF($V444=46,N($F444),0)))</f>
        <v>0</v>
      </c>
      <c r="DR444" s="48" t="n">
        <f aca="false">MIN(BT444,(HN443*(1+HN$5/Setup!$C$36)+IF($V444=47,N($F444),0)))</f>
        <v>0</v>
      </c>
      <c r="DS444" s="48" t="n">
        <f aca="false">MIN(BU444,(HO443*(1+HO$5/Setup!$C$36)+IF($V444=48,N($F444),0)))</f>
        <v>0</v>
      </c>
      <c r="DT444" s="48" t="n">
        <f aca="false">MIN(BV444,(HP443*(1+HP$5/Setup!$C$36)+IF($V444=49,N($F444),0)))</f>
        <v>0</v>
      </c>
      <c r="DU444" s="48" t="n">
        <f aca="false">MIN(BW444,(HQ443*(1+HQ$5/Setup!$C$36)+IF($V444=50,N($F444),0)))</f>
        <v>0</v>
      </c>
      <c r="DV444" s="48" t="n">
        <f aca="false">MIN(MAX((FT443*(1+FT$5/Setup!$C$36)+IF($V444=1,N($F444),0))-BX444,0),MAX($P444-0,0))</f>
        <v>0</v>
      </c>
      <c r="DW444" s="48" t="n">
        <f aca="false">MIN(MAX((FU443*(1+FU$5/Setup!$C$36)+IF($V444=2,N($F444),0))-BY444,0),MAX($P444-SUM(DV444:DV444),0))</f>
        <v>0</v>
      </c>
      <c r="DX444" s="48" t="n">
        <f aca="false">MIN(MAX((FV443*(1+FV$5/Setup!$C$36)+IF($V444=3,N($F444),0))-BZ444,0),MAX($P444-SUM(DV444:DW444),0))</f>
        <v>0</v>
      </c>
      <c r="DY444" s="48" t="n">
        <f aca="false">MIN(MAX((FW443*(1+FW$5/Setup!$C$36)+IF($V444=4,N($F444),0))-CA444,0),MAX($P444-SUM(DV444:DX444),0))</f>
        <v>0</v>
      </c>
      <c r="DZ444" s="48" t="n">
        <f aca="false">MIN(MAX((FX443*(1+FX$5/Setup!$C$36)+IF($V444=5,N($F444),0))-CB444,0),MAX($P444-SUM(DV444:DY444),0))</f>
        <v>0</v>
      </c>
      <c r="EA444" s="48" t="n">
        <f aca="false">MIN(MAX((FY443*(1+FY$5/Setup!$C$36)+IF($V444=6,N($F444),0))-CC444,0),MAX($P444-SUM(DV444:DZ444),0))</f>
        <v>0</v>
      </c>
      <c r="EB444" s="48" t="n">
        <f aca="false">MIN(MAX((FZ443*(1+FZ$5/Setup!$C$36)+IF($V444=7,N($F444),0))-CD444,0),MAX($P444-SUM(DV444:EA444),0))</f>
        <v>0</v>
      </c>
      <c r="EC444" s="48" t="n">
        <f aca="false">MIN(MAX((GA443*(1+GA$5/Setup!$C$36)+IF($V444=8,N($F444),0))-CE444,0),MAX($P444-SUM(DV444:EB444),0))</f>
        <v>0</v>
      </c>
      <c r="ED444" s="48" t="n">
        <f aca="false">MIN(MAX((GB443*(1+GB$5/Setup!$C$36)+IF($V444=9,N($F444),0))-CF444,0),MAX($P444-SUM(DV444:EC444),0))</f>
        <v>0</v>
      </c>
      <c r="EE444" s="48" t="n">
        <f aca="false">MIN(MAX((GC443*(1+GC$5/Setup!$C$36)+IF($V444=10,N($F444),0))-CG444,0),MAX($P444-SUM(DV444:ED444),0))</f>
        <v>0</v>
      </c>
      <c r="EF444" s="48" t="n">
        <f aca="false">MIN(MAX((GD443*(1+GD$5/Setup!$C$36)+IF($V444=11,N($F444),0))-CH444,0),MAX($P444-SUM(DV444:EE444),0))</f>
        <v>0</v>
      </c>
      <c r="EG444" s="48" t="n">
        <f aca="false">MIN(MAX((GE443*(1+GE$5/Setup!$C$36)+IF($V444=12,N($F444),0))-CI444,0),MAX($P444-SUM(DV444:EF444),0))</f>
        <v>0</v>
      </c>
      <c r="EH444" s="48" t="n">
        <f aca="false">MIN(MAX((GF443*(1+GF$5/Setup!$C$36)+IF($V444=13,N($F444),0))-CJ444,0),MAX($P444-SUM(DV444:EG444),0))</f>
        <v>0</v>
      </c>
      <c r="EI444" s="48" t="n">
        <f aca="false">MIN(MAX((GG443*(1+GG$5/Setup!$C$36)+IF($V444=14,N($F444),0))-CK444,0),MAX($P444-SUM(DV444:EH444),0))</f>
        <v>0</v>
      </c>
      <c r="EJ444" s="48" t="n">
        <f aca="false">MIN(MAX((GH443*(1+GH$5/Setup!$C$36)+IF($V444=15,N($F444),0))-CL444,0),MAX($P444-SUM(DV444:EI444),0))</f>
        <v>0</v>
      </c>
      <c r="EK444" s="48" t="n">
        <f aca="false">MIN(MAX((GI443*(1+GI$5/Setup!$C$36)+IF($V444=16,N($F444),0))-CM444,0),MAX($P444-SUM(DV444:EJ444),0))</f>
        <v>0</v>
      </c>
      <c r="EL444" s="48" t="n">
        <f aca="false">MIN(MAX((GJ443*(1+GJ$5/Setup!$C$36)+IF($V444=17,N($F444),0))-CN444,0),MAX($P444-SUM(DV444:EK444),0))</f>
        <v>0</v>
      </c>
      <c r="EM444" s="48" t="n">
        <f aca="false">MIN(MAX((GK443*(1+GK$5/Setup!$C$36)+IF($V444=18,N($F444),0))-CO444,0),MAX($P444-SUM(DV444:EL444),0))</f>
        <v>0</v>
      </c>
      <c r="EN444" s="48" t="n">
        <f aca="false">MIN(MAX((GL443*(1+GL$5/Setup!$C$36)+IF($V444=19,N($F444),0))-CP444,0),MAX($P444-SUM(DV444:EM444),0))</f>
        <v>0</v>
      </c>
      <c r="EO444" s="48" t="n">
        <f aca="false">MIN(MAX((GM443*(1+GM$5/Setup!$C$36)+IF($V444=20,N($F444),0))-CQ444,0),MAX($P444-SUM(DV444:EN444),0))</f>
        <v>0</v>
      </c>
      <c r="EP444" s="48" t="n">
        <f aca="false">MIN(MAX((GN443*(1+GN$5/Setup!$C$36)+IF($V444=21,N($F444),0))-CR444,0),MAX($P444-SUM(DV444:EO444),0))</f>
        <v>0</v>
      </c>
      <c r="EQ444" s="48" t="n">
        <f aca="false">MIN(MAX((GO443*(1+GO$5/Setup!$C$36)+IF($V444=22,N($F444),0))-CS444,0),MAX($P444-SUM(DV444:EP444),0))</f>
        <v>0</v>
      </c>
      <c r="ER444" s="48" t="n">
        <f aca="false">MIN(MAX((GP443*(1+GP$5/Setup!$C$36)+IF($V444=23,N($F444),0))-CT444,0),MAX($P444-SUM(DV444:EQ444),0))</f>
        <v>0</v>
      </c>
      <c r="ES444" s="48" t="n">
        <f aca="false">MIN(MAX((GQ443*(1+GQ$5/Setup!$C$36)+IF($V444=24,N($F444),0))-CU444,0),MAX($P444-SUM(DV444:ER444),0))</f>
        <v>0</v>
      </c>
      <c r="ET444" s="48" t="n">
        <f aca="false">MIN(MAX((GR443*(1+GR$5/Setup!$C$36)+IF($V444=25,N($F444),0))-CV444,0),MAX($P444-SUM(DV444:ES444),0))</f>
        <v>0</v>
      </c>
      <c r="EU444" s="48" t="n">
        <f aca="false">MIN(MAX((GS443*(1+GS$5/Setup!$C$36)+IF($V444=26,N($F444),0))-CW444,0),MAX($P444-SUM(DV444:ET444),0))</f>
        <v>0</v>
      </c>
      <c r="EV444" s="48" t="n">
        <f aca="false">MIN(MAX((GT443*(1+GT$5/Setup!$C$36)+IF($V444=27,N($F444),0))-CX444,0),MAX($P444-SUM(DV444:EU444),0))</f>
        <v>0</v>
      </c>
      <c r="EW444" s="48" t="n">
        <f aca="false">MIN(MAX((GU443*(1+GU$5/Setup!$C$36)+IF($V444=28,N($F444),0))-CY444,0),MAX($P444-SUM(DV444:EV444),0))</f>
        <v>0</v>
      </c>
      <c r="EX444" s="48" t="n">
        <f aca="false">MIN(MAX((GV443*(1+GV$5/Setup!$C$36)+IF($V444=29,N($F444),0))-CZ444,0),MAX($P444-SUM(DV444:EW444),0))</f>
        <v>0</v>
      </c>
      <c r="EY444" s="48" t="n">
        <f aca="false">MIN(MAX((GW443*(1+GW$5/Setup!$C$36)+IF($V444=30,N($F444),0))-DA444,0),MAX($P444-SUM(DV444:EX444),0))</f>
        <v>0</v>
      </c>
      <c r="EZ444" s="48" t="n">
        <f aca="false">MIN(MAX((GX443*(1+GX$5/Setup!$C$36)+IF($V444=31,N($F444),0))-DB444,0),MAX($P444-SUM(DV444:EY444),0))</f>
        <v>0</v>
      </c>
      <c r="FA444" s="48" t="n">
        <f aca="false">MIN(MAX((GY443*(1+GY$5/Setup!$C$36)+IF($V444=32,N($F444),0))-DC444,0),MAX($P444-SUM(DV444:EZ444),0))</f>
        <v>0</v>
      </c>
      <c r="FB444" s="48" t="n">
        <f aca="false">MIN(MAX((GZ443*(1+GZ$5/Setup!$C$36)+IF($V444=33,N($F444),0))-DD444,0),MAX($P444-SUM(DV444:FA444),0))</f>
        <v>0</v>
      </c>
      <c r="FC444" s="48" t="n">
        <f aca="false">MIN(MAX((HA443*(1+HA$5/Setup!$C$36)+IF($V444=34,N($F444),0))-DE444,0),MAX($P444-SUM(DV444:FB444),0))</f>
        <v>0</v>
      </c>
      <c r="FD444" s="48" t="n">
        <f aca="false">MIN(MAX((HB443*(1+HB$5/Setup!$C$36)+IF($V444=35,N($F444),0))-DF444,0),MAX($P444-SUM(DV444:FC444),0))</f>
        <v>0</v>
      </c>
      <c r="FE444" s="48" t="n">
        <f aca="false">MIN(MAX((HC443*(1+HC$5/Setup!$C$36)+IF($V444=36,N($F444),0))-DG444,0),MAX($P444-SUM(DV444:FD444),0))</f>
        <v>0</v>
      </c>
      <c r="FF444" s="48" t="n">
        <f aca="false">MIN(MAX((HD443*(1+HD$5/Setup!$C$36)+IF($V444=37,N($F444),0))-DH444,0),MAX($P444-SUM(DV444:FE444),0))</f>
        <v>0</v>
      </c>
      <c r="FG444" s="48" t="n">
        <f aca="false">MIN(MAX((HE443*(1+HE$5/Setup!$C$36)+IF($V444=38,N($F444),0))-DI444,0),MAX($P444-SUM(DV444:FF444),0))</f>
        <v>0</v>
      </c>
      <c r="FH444" s="48" t="n">
        <f aca="false">MIN(MAX((HF443*(1+HF$5/Setup!$C$36)+IF($V444=39,N($F444),0))-DJ444,0),MAX($P444-SUM(DV444:FG444),0))</f>
        <v>0</v>
      </c>
      <c r="FI444" s="48" t="n">
        <f aca="false">MIN(MAX((HG443*(1+HG$5/Setup!$C$36)+IF($V444=40,N($F444),0))-DK444,0),MAX($P444-SUM(DV444:FH444),0))</f>
        <v>0</v>
      </c>
      <c r="FJ444" s="48" t="n">
        <f aca="false">MIN(MAX((HH443*(1+HH$5/Setup!$C$36)+IF($V444=41,N($F444),0))-DL444,0),MAX($P444-SUM(DV444:FI444),0))</f>
        <v>0</v>
      </c>
      <c r="FK444" s="48" t="n">
        <f aca="false">MIN(MAX((HI443*(1+HI$5/Setup!$C$36)+IF($V444=42,N($F444),0))-DM444,0),MAX($P444-SUM(DV444:FJ444),0))</f>
        <v>0</v>
      </c>
      <c r="FL444" s="48" t="n">
        <f aca="false">MIN(MAX((HJ443*(1+HJ$5/Setup!$C$36)+IF($V444=43,N($F444),0))-DN444,0),MAX($P444-SUM(DV444:FK444),0))</f>
        <v>0</v>
      </c>
      <c r="FM444" s="48" t="n">
        <f aca="false">MIN(MAX((HK443*(1+HK$5/Setup!$C$36)+IF($V444=44,N($F444),0))-DO444,0),MAX($P444-SUM(DV444:FL444),0))</f>
        <v>0</v>
      </c>
      <c r="FN444" s="48" t="n">
        <f aca="false">MIN(MAX((HL443*(1+HL$5/Setup!$C$36)+IF($V444=45,N($F444),0))-DP444,0),MAX($P444-SUM(DV444:FM444),0))</f>
        <v>0</v>
      </c>
      <c r="FO444" s="48" t="n">
        <f aca="false">MIN(MAX((HM443*(1+HM$5/Setup!$C$36)+IF($V444=46,N($F444),0))-DQ444,0),MAX($P444-SUM(DV444:FN444),0))</f>
        <v>0</v>
      </c>
      <c r="FP444" s="48" t="n">
        <f aca="false">MIN(MAX((HN443*(1+HN$5/Setup!$C$36)+IF($V444=47,N($F444),0))-DR444,0),MAX($P444-SUM(DV444:FO444),0))</f>
        <v>0</v>
      </c>
      <c r="FQ444" s="48" t="n">
        <f aca="false">MIN(MAX((HO443*(1+HO$5/Setup!$C$36)+IF($V444=48,N($F444),0))-DS444,0),MAX($P444-SUM(DV444:FP444),0))</f>
        <v>0</v>
      </c>
      <c r="FR444" s="48" t="n">
        <f aca="false">MIN(MAX((HP443*(1+HP$5/Setup!$C$36)+IF($V444=49,N($F444),0))-DT444,0),MAX($P444-SUM(DV444:FQ444),0))</f>
        <v>0</v>
      </c>
      <c r="FS444" s="48" t="n">
        <f aca="false">MIN(MAX((HQ443*(1+HQ$5/Setup!$C$36)+IF($V444=50,N($F444),0))-DU444,0),MAX($P444-SUM(DV444:FR444),0))</f>
        <v>0</v>
      </c>
      <c r="FT444" s="48" t="n">
        <f aca="false">IF((FT443*(1+FT$5/Setup!$C$36)+IF($V444=1,N($F444),0))-BX444-DV444&lt;0.005,0,(FT443*(1+FT$5/Setup!$C$36)+IF($V444=1,N($F444),0))-BX444-DV444)</f>
        <v>0</v>
      </c>
      <c r="FU444" s="48" t="n">
        <f aca="false">IF((FU443*(1+FU$5/Setup!$C$36)+IF($V444=2,N($F444),0))-BY444-DW444&lt;0.005,0,(FU443*(1+FU$5/Setup!$C$36)+IF($V444=2,N($F444),0))-BY444-DW444)</f>
        <v>0</v>
      </c>
      <c r="FV444" s="48" t="n">
        <f aca="false">IF((FV443*(1+FV$5/Setup!$C$36)+IF($V444=3,N($F444),0))-BZ444-DX444&lt;0.005,0,(FV443*(1+FV$5/Setup!$C$36)+IF($V444=3,N($F444),0))-BZ444-DX444)</f>
        <v>0</v>
      </c>
      <c r="FW444" s="48" t="n">
        <f aca="false">IF((FW443*(1+FW$5/Setup!$C$36)+IF($V444=4,N($F444),0))-CA444-DY444&lt;0.005,0,(FW443*(1+FW$5/Setup!$C$36)+IF($V444=4,N($F444),0))-CA444-DY444)</f>
        <v>0</v>
      </c>
      <c r="FX444" s="48" t="n">
        <f aca="false">IF((FX443*(1+FX$5/Setup!$C$36)+IF($V444=5,N($F444),0))-CB444-DZ444&lt;0.005,0,(FX443*(1+FX$5/Setup!$C$36)+IF($V444=5,N($F444),0))-CB444-DZ444)</f>
        <v>0</v>
      </c>
      <c r="FY444" s="48" t="n">
        <f aca="false">IF((FY443*(1+FY$5/Setup!$C$36)+IF($V444=6,N($F444),0))-CC444-EA444&lt;0.005,0,(FY443*(1+FY$5/Setup!$C$36)+IF($V444=6,N($F444),0))-CC444-EA444)</f>
        <v>0</v>
      </c>
      <c r="FZ444" s="48" t="n">
        <f aca="false">IF((FZ443*(1+FZ$5/Setup!$C$36)+IF($V444=7,N($F444),0))-CD444-EB444&lt;0.005,0,(FZ443*(1+FZ$5/Setup!$C$36)+IF($V444=7,N($F444),0))-CD444-EB444)</f>
        <v>0</v>
      </c>
      <c r="GA444" s="48" t="n">
        <f aca="false">IF((GA443*(1+GA$5/Setup!$C$36)+IF($V444=8,N($F444),0))-CE444-EC444&lt;0.005,0,(GA443*(1+GA$5/Setup!$C$36)+IF($V444=8,N($F444),0))-CE444-EC444)</f>
        <v>0</v>
      </c>
      <c r="GB444" s="48" t="n">
        <f aca="false">IF((GB443*(1+GB$5/Setup!$C$36)+IF($V444=9,N($F444),0))-CF444-ED444&lt;0.005,0,(GB443*(1+GB$5/Setup!$C$36)+IF($V444=9,N($F444),0))-CF444-ED444)</f>
        <v>0</v>
      </c>
      <c r="GC444" s="48" t="n">
        <f aca="false">IF((GC443*(1+GC$5/Setup!$C$36)+IF($V444=10,N($F444),0))-CG444-EE444&lt;0.005,0,(GC443*(1+GC$5/Setup!$C$36)+IF($V444=10,N($F444),0))-CG444-EE444)</f>
        <v>0</v>
      </c>
      <c r="GD444" s="48" t="n">
        <f aca="false">IF((GD443*(1+GD$5/Setup!$C$36)+IF($V444=11,N($F444),0))-CH444-EF444&lt;0.005,0,(GD443*(1+GD$5/Setup!$C$36)+IF($V444=11,N($F444),0))-CH444-EF444)</f>
        <v>0</v>
      </c>
      <c r="GE444" s="48" t="n">
        <f aca="false">IF((GE443*(1+GE$5/Setup!$C$36)+IF($V444=12,N($F444),0))-CI444-EG444&lt;0.005,0,(GE443*(1+GE$5/Setup!$C$36)+IF($V444=12,N($F444),0))-CI444-EG444)</f>
        <v>0</v>
      </c>
      <c r="GF444" s="48" t="n">
        <f aca="false">IF((GF443*(1+GF$5/Setup!$C$36)+IF($V444=13,N($F444),0))-CJ444-EH444&lt;0.005,0,(GF443*(1+GF$5/Setup!$C$36)+IF($V444=13,N($F444),0))-CJ444-EH444)</f>
        <v>0</v>
      </c>
      <c r="GG444" s="48" t="n">
        <f aca="false">IF((GG443*(1+GG$5/Setup!$C$36)+IF($V444=14,N($F444),0))-CK444-EI444&lt;0.005,0,(GG443*(1+GG$5/Setup!$C$36)+IF($V444=14,N($F444),0))-CK444-EI444)</f>
        <v>0</v>
      </c>
      <c r="GH444" s="48" t="n">
        <f aca="false">IF((GH443*(1+GH$5/Setup!$C$36)+IF($V444=15,N($F444),0))-CL444-EJ444&lt;0.005,0,(GH443*(1+GH$5/Setup!$C$36)+IF($V444=15,N($F444),0))-CL444-EJ444)</f>
        <v>0</v>
      </c>
      <c r="GI444" s="48" t="n">
        <f aca="false">IF((GI443*(1+GI$5/Setup!$C$36)+IF($V444=16,N($F444),0))-CM444-EK444&lt;0.005,0,(GI443*(1+GI$5/Setup!$C$36)+IF($V444=16,N($F444),0))-CM444-EK444)</f>
        <v>0</v>
      </c>
      <c r="GJ444" s="48" t="n">
        <f aca="false">IF((GJ443*(1+GJ$5/Setup!$C$36)+IF($V444=17,N($F444),0))-CN444-EL444&lt;0.005,0,(GJ443*(1+GJ$5/Setup!$C$36)+IF($V444=17,N($F444),0))-CN444-EL444)</f>
        <v>0</v>
      </c>
      <c r="GK444" s="48" t="n">
        <f aca="false">IF((GK443*(1+GK$5/Setup!$C$36)+IF($V444=18,N($F444),0))-CO444-EM444&lt;0.005,0,(GK443*(1+GK$5/Setup!$C$36)+IF($V444=18,N($F444),0))-CO444-EM444)</f>
        <v>0</v>
      </c>
      <c r="GL444" s="48" t="n">
        <f aca="false">IF((GL443*(1+GL$5/Setup!$C$36)+IF($V444=19,N($F444),0))-CP444-EN444&lt;0.005,0,(GL443*(1+GL$5/Setup!$C$36)+IF($V444=19,N($F444),0))-CP444-EN444)</f>
        <v>0</v>
      </c>
      <c r="GM444" s="48" t="n">
        <f aca="false">IF((GM443*(1+GM$5/Setup!$C$36)+IF($V444=20,N($F444),0))-CQ444-EO444&lt;0.005,0,(GM443*(1+GM$5/Setup!$C$36)+IF($V444=20,N($F444),0))-CQ444-EO444)</f>
        <v>0</v>
      </c>
      <c r="GN444" s="48" t="n">
        <f aca="false">IF((GN443*(1+GN$5/Setup!$C$36)+IF($V444=21,N($F444),0))-CR444-EP444&lt;0.005,0,(GN443*(1+GN$5/Setup!$C$36)+IF($V444=21,N($F444),0))-CR444-EP444)</f>
        <v>0</v>
      </c>
      <c r="GO444" s="48" t="n">
        <f aca="false">IF((GO443*(1+GO$5/Setup!$C$36)+IF($V444=22,N($F444),0))-CS444-EQ444&lt;0.005,0,(GO443*(1+GO$5/Setup!$C$36)+IF($V444=22,N($F444),0))-CS444-EQ444)</f>
        <v>0</v>
      </c>
      <c r="GP444" s="48" t="n">
        <f aca="false">IF((GP443*(1+GP$5/Setup!$C$36)+IF($V444=23,N($F444),0))-CT444-ER444&lt;0.005,0,(GP443*(1+GP$5/Setup!$C$36)+IF($V444=23,N($F444),0))-CT444-ER444)</f>
        <v>0</v>
      </c>
      <c r="GQ444" s="48" t="n">
        <f aca="false">IF((GQ443*(1+GQ$5/Setup!$C$36)+IF($V444=24,N($F444),0))-CU444-ES444&lt;0.005,0,(GQ443*(1+GQ$5/Setup!$C$36)+IF($V444=24,N($F444),0))-CU444-ES444)</f>
        <v>0</v>
      </c>
      <c r="GR444" s="48" t="n">
        <f aca="false">IF((GR443*(1+GR$5/Setup!$C$36)+IF($V444=25,N($F444),0))-CV444-ET444&lt;0.005,0,(GR443*(1+GR$5/Setup!$C$36)+IF($V444=25,N($F444),0))-CV444-ET444)</f>
        <v>0</v>
      </c>
      <c r="GS444" s="48" t="n">
        <f aca="false">IF((GS443*(1+GS$5/Setup!$C$36)+IF($V444=26,N($F444),0))-CW444-EU444&lt;0.005,0,(GS443*(1+GS$5/Setup!$C$36)+IF($V444=26,N($F444),0))-CW444-EU444)</f>
        <v>0</v>
      </c>
      <c r="GT444" s="48" t="n">
        <f aca="false">IF((GT443*(1+GT$5/Setup!$C$36)+IF($V444=27,N($F444),0))-CX444-EV444&lt;0.005,0,(GT443*(1+GT$5/Setup!$C$36)+IF($V444=27,N($F444),0))-CX444-EV444)</f>
        <v>0</v>
      </c>
      <c r="GU444" s="48" t="n">
        <f aca="false">IF((GU443*(1+GU$5/Setup!$C$36)+IF($V444=28,N($F444),0))-CY444-EW444&lt;0.005,0,(GU443*(1+GU$5/Setup!$C$36)+IF($V444=28,N($F444),0))-CY444-EW444)</f>
        <v>0</v>
      </c>
      <c r="GV444" s="48" t="n">
        <f aca="false">IF((GV443*(1+GV$5/Setup!$C$36)+IF($V444=29,N($F444),0))-CZ444-EX444&lt;0.005,0,(GV443*(1+GV$5/Setup!$C$36)+IF($V444=29,N($F444),0))-CZ444-EX444)</f>
        <v>0</v>
      </c>
      <c r="GW444" s="48" t="n">
        <f aca="false">IF((GW443*(1+GW$5/Setup!$C$36)+IF($V444=30,N($F444),0))-DA444-EY444&lt;0.005,0,(GW443*(1+GW$5/Setup!$C$36)+IF($V444=30,N($F444),0))-DA444-EY444)</f>
        <v>0</v>
      </c>
      <c r="GX444" s="48" t="n">
        <f aca="false">IF((GX443*(1+GX$5/Setup!$C$36)+IF($V444=31,N($F444),0))-DB444-EZ444&lt;0.005,0,(GX443*(1+GX$5/Setup!$C$36)+IF($V444=31,N($F444),0))-DB444-EZ444)</f>
        <v>0</v>
      </c>
      <c r="GY444" s="48" t="n">
        <f aca="false">IF((GY443*(1+GY$5/Setup!$C$36)+IF($V444=32,N($F444),0))-DC444-FA444&lt;0.005,0,(GY443*(1+GY$5/Setup!$C$36)+IF($V444=32,N($F444),0))-DC444-FA444)</f>
        <v>0</v>
      </c>
      <c r="GZ444" s="48" t="n">
        <f aca="false">IF((GZ443*(1+GZ$5/Setup!$C$36)+IF($V444=33,N($F444),0))-DD444-FB444&lt;0.005,0,(GZ443*(1+GZ$5/Setup!$C$36)+IF($V444=33,N($F444),0))-DD444-FB444)</f>
        <v>0</v>
      </c>
      <c r="HA444" s="48" t="n">
        <f aca="false">IF((HA443*(1+HA$5/Setup!$C$36)+IF($V444=34,N($F444),0))-DE444-FC444&lt;0.005,0,(HA443*(1+HA$5/Setup!$C$36)+IF($V444=34,N($F444),0))-DE444-FC444)</f>
        <v>0</v>
      </c>
      <c r="HB444" s="48" t="n">
        <f aca="false">IF((HB443*(1+HB$5/Setup!$C$36)+IF($V444=35,N($F444),0))-DF444-FD444&lt;0.005,0,(HB443*(1+HB$5/Setup!$C$36)+IF($V444=35,N($F444),0))-DF444-FD444)</f>
        <v>0</v>
      </c>
      <c r="HC444" s="48" t="n">
        <f aca="false">IF((HC443*(1+HC$5/Setup!$C$36)+IF($V444=36,N($F444),0))-DG444-FE444&lt;0.005,0,(HC443*(1+HC$5/Setup!$C$36)+IF($V444=36,N($F444),0))-DG444-FE444)</f>
        <v>0</v>
      </c>
      <c r="HD444" s="48" t="n">
        <f aca="false">IF((HD443*(1+HD$5/Setup!$C$36)+IF($V444=37,N($F444),0))-DH444-FF444&lt;0.005,0,(HD443*(1+HD$5/Setup!$C$36)+IF($V444=37,N($F444),0))-DH444-FF444)</f>
        <v>0</v>
      </c>
      <c r="HE444" s="48" t="n">
        <f aca="false">IF((HE443*(1+HE$5/Setup!$C$36)+IF($V444=38,N($F444),0))-DI444-FG444&lt;0.005,0,(HE443*(1+HE$5/Setup!$C$36)+IF($V444=38,N($F444),0))-DI444-FG444)</f>
        <v>0</v>
      </c>
      <c r="HF444" s="48" t="n">
        <f aca="false">IF((HF443*(1+HF$5/Setup!$C$36)+IF($V444=39,N($F444),0))-DJ444-FH444&lt;0.005,0,(HF443*(1+HF$5/Setup!$C$36)+IF($V444=39,N($F444),0))-DJ444-FH444)</f>
        <v>0</v>
      </c>
      <c r="HG444" s="48" t="n">
        <f aca="false">IF((HG443*(1+HG$5/Setup!$C$36)+IF($V444=40,N($F444),0))-DK444-FI444&lt;0.005,0,(HG443*(1+HG$5/Setup!$C$36)+IF($V444=40,N($F444),0))-DK444-FI444)</f>
        <v>0</v>
      </c>
      <c r="HH444" s="48" t="n">
        <f aca="false">IF((HH443*(1+HH$5/Setup!$C$36)+IF($V444=41,N($F444),0))-DL444-FJ444&lt;0.005,0,(HH443*(1+HH$5/Setup!$C$36)+IF($V444=41,N($F444),0))-DL444-FJ444)</f>
        <v>0</v>
      </c>
      <c r="HI444" s="48" t="n">
        <f aca="false">IF((HI443*(1+HI$5/Setup!$C$36)+IF($V444=42,N($F444),0))-DM444-FK444&lt;0.005,0,(HI443*(1+HI$5/Setup!$C$36)+IF($V444=42,N($F444),0))-DM444-FK444)</f>
        <v>0</v>
      </c>
      <c r="HJ444" s="48" t="n">
        <f aca="false">IF((HJ443*(1+HJ$5/Setup!$C$36)+IF($V444=43,N($F444),0))-DN444-FL444&lt;0.005,0,(HJ443*(1+HJ$5/Setup!$C$36)+IF($V444=43,N($F444),0))-DN444-FL444)</f>
        <v>0</v>
      </c>
      <c r="HK444" s="48" t="n">
        <f aca="false">IF((HK443*(1+HK$5/Setup!$C$36)+IF($V444=44,N($F444),0))-DO444-FM444&lt;0.005,0,(HK443*(1+HK$5/Setup!$C$36)+IF($V444=44,N($F444),0))-DO444-FM444)</f>
        <v>0</v>
      </c>
      <c r="HL444" s="48" t="n">
        <f aca="false">IF((HL443*(1+HL$5/Setup!$C$36)+IF($V444=45,N($F444),0))-DP444-FN444&lt;0.005,0,(HL443*(1+HL$5/Setup!$C$36)+IF($V444=45,N($F444),0))-DP444-FN444)</f>
        <v>0</v>
      </c>
      <c r="HM444" s="48" t="n">
        <f aca="false">IF((HM443*(1+HM$5/Setup!$C$36)+IF($V444=46,N($F444),0))-DQ444-FO444&lt;0.005,0,(HM443*(1+HM$5/Setup!$C$36)+IF($V444=46,N($F444),0))-DQ444-FO444)</f>
        <v>0</v>
      </c>
      <c r="HN444" s="48" t="n">
        <f aca="false">IF((HN443*(1+HN$5/Setup!$C$36)+IF($V444=47,N($F444),0))-DR444-FP444&lt;0.005,0,(HN443*(1+HN$5/Setup!$C$36)+IF($V444=47,N($F444),0))-DR444-FP444)</f>
        <v>0</v>
      </c>
      <c r="HO444" s="48" t="n">
        <f aca="false">IF((HO443*(1+HO$5/Setup!$C$36)+IF($V444=48,N($F444),0))-DS444-FQ444&lt;0.005,0,(HO443*(1+HO$5/Setup!$C$36)+IF($V444=48,N($F444),0))-DS444-FQ444)</f>
        <v>0</v>
      </c>
      <c r="HP444" s="48" t="n">
        <f aca="false">IF((HP443*(1+HP$5/Setup!$C$36)+IF($V444=49,N($F444),0))-DT444-FR444&lt;0.005,0,(HP443*(1+HP$5/Setup!$C$36)+IF($V444=49,N($F444),0))-DT444-FR444)</f>
        <v>0</v>
      </c>
      <c r="HQ444" s="48" t="n">
        <f aca="false">IF((HQ443*(1+HQ$5/Setup!$C$36)+IF($V444=50,N($F444),0))-DU444-FS444&lt;0.005,0,(HQ443*(1+HQ$5/Setup!$C$36)+IF($V444=50,N($F444),0))-DU444-FS444)</f>
        <v>0</v>
      </c>
    </row>
    <row r="445" customFormat="false" ht="15" hidden="false" customHeight="false" outlineLevel="0" collapsed="false">
      <c r="A445" s="44" t="n">
        <v>437</v>
      </c>
      <c r="B445" s="45" t="n">
        <f aca="false">IF(Setup!$C$7="Every month",EDATE(Setup!$C$8,($A445-1)),IF(Setup!$C$7="Twice a month",DATE(YEAR(Setup!$C$8),MONTH(Setup!$C$8)+INT((($A445-1)+Setup!$C$41)/2),MIN(IF(MOD(($A445-1)+Setup!$C$41,2)=0,Setup!$C$39,Setup!$C$40),DAY(EOMONTH(DATE(YEAR(Setup!$C$8),MONTH(Setup!$C$8)+INT((($A445-1)+Setup!$C$41)/2),1),0)))),Setup!$C$8+($A445-1)*IF(Setup!$C$7="Every week",7,14)))</f>
        <v>52429</v>
      </c>
      <c r="C445" s="45" t="n">
        <f aca="false">IF(Setup!$C$7="Every month",EDATE(Setup!$C$8,$A445),IF(Setup!$C$7="Twice a month",DATE(YEAR(Setup!$C$8),MONTH(Setup!$C$8)+INT(($A445+Setup!$C$41)/2),MIN(IF(MOD($A445+Setup!$C$41,2)=0,Setup!$C$39,Setup!$C$40),DAY(EOMONTH(DATE(YEAR(Setup!$C$8),MONTH(Setup!$C$8)+INT(($A445+Setup!$C$41)/2),1),0)))),Setup!$C$8+$A445*IF(Setup!$C$7="Every week",7,14)))</f>
        <v>52443</v>
      </c>
      <c r="D445" s="46"/>
      <c r="E445" s="47"/>
      <c r="F445" s="47"/>
      <c r="G445" s="47"/>
      <c r="H445" s="47"/>
      <c r="I445" s="48" t="n">
        <f aca="false">N(Setup!$C$11)+N(E445)</f>
        <v>100</v>
      </c>
      <c r="J445" s="48" t="n">
        <f aca="false">MIN(Setup!$C$37,MAX(I445,0))</f>
        <v>9.23076923076923</v>
      </c>
      <c r="K445" s="48" t="n">
        <f aca="false">MIN(MAX(N(Setup!$C$14)-L444,0),MAX(I445-J445,0))</f>
        <v>0</v>
      </c>
      <c r="L445" s="48" t="n">
        <f aca="false">L444+K445-N(G445)</f>
        <v>500</v>
      </c>
      <c r="M445" s="48" t="n">
        <f aca="false">M444+J445-N(H445)</f>
        <v>4033.84615384612</v>
      </c>
      <c r="N445" s="48" t="n">
        <f aca="false">SUM(BX445:DU445)</f>
        <v>0</v>
      </c>
      <c r="O445" s="48" t="n">
        <f aca="false">SUM(Z445:BW445)-N445</f>
        <v>40</v>
      </c>
      <c r="P445" s="48" t="n">
        <f aca="false">MAX(I445-J445-K445,0)+O445</f>
        <v>130.769230769231</v>
      </c>
      <c r="Q445" s="48" t="n">
        <f aca="false">SUM(DV445:FS445)</f>
        <v>0</v>
      </c>
      <c r="R445" s="49" t="n">
        <f aca="false">N445+J445+K445+Q445</f>
        <v>9.23076923076923</v>
      </c>
      <c r="S445" s="48" t="n">
        <f aca="false">T445-T444-N(F445)+N445+Q445</f>
        <v>0</v>
      </c>
      <c r="T445" s="49" t="n">
        <f aca="false">SUM(FT445:HQ445)</f>
        <v>0</v>
      </c>
      <c r="U445" s="44" t="str">
        <f aca="false">IF(T444&lt;0.005,"",INDEX(Helpers!$C$2:$C$51,IF(_xlfn.MINIFS($DV$6:$FS$6,DV445:FS445,"&gt;0.005")=0,V445,_xlfn.MINIFS($DV$6:$FS$6,DV445:FS445,"&gt;0.005"))))</f>
        <v/>
      </c>
      <c r="V445" s="44" t="n">
        <f aca="false">IF(_xlfn.MINIFS($FT$6:$HQ$6,FT444:HQ444,"&gt;0.005")=0,1,_xlfn.MINIFS($FT$6:$HQ$6,FT444:HQ444,"&gt;0.005"))</f>
        <v>1</v>
      </c>
      <c r="W445" s="44" t="n">
        <f aca="false">IF(AND(D445&lt;&gt;"Paid",T444&gt;0.005),1,0)</f>
        <v>0</v>
      </c>
      <c r="X445" s="48" t="n">
        <f aca="false">SUMPRODUCT(((Helpers!$G$2:$G$51*(1+(Helpers!$D$2:$D$51+0.000000001)/12)^(($B445-Setup!$C$8)/(365.25/12))-Helpers!$E$2:$E$51*((1+(Helpers!$D$2:$D$51+0.000000001)/12)^(($B445-Setup!$C$8)/(365.25/12))-1)/((Helpers!$D$2:$D$51+0.000000001)/12))&gt;0)*(Helpers!$G$2:$G$51*(1+(Helpers!$D$2:$D$51+0.000000001)/12)^(($B445-Setup!$C$8)/(365.25/12))-Helpers!$E$2:$E$51*((1+(Helpers!$D$2:$D$51+0.000000001)/12)^(($B445-Setup!$C$8)/(365.25/12))-1)/((Helpers!$D$2:$D$51+0.000000001)/12)))</f>
        <v>0</v>
      </c>
      <c r="Y445" s="48"/>
      <c r="Z445" s="48" t="n">
        <f aca="false">IF(OR(N(Z$5)=0,Z$6=""),0,Z$5*((DATE(YEAR($B445),MONTH($B445),MIN(Z$6,DAY(EOMONTH($B445,0))))&gt;=$B445)*(DATE(YEAR($B445),MONTH($B445),MIN(Z$6,DAY(EOMONTH($B445,0))))&lt;$C445)+(DATE(YEAR($B445),MONTH($B445)+1,MIN(Z$6,DAY(EOMONTH($B445,1))))&gt;=$B445)*(DATE(YEAR($B445),MONTH($B445)+1,MIN(Z$6,DAY(EOMONTH($B445,1))))&lt;$C445)))</f>
        <v>0</v>
      </c>
      <c r="AA445" s="48" t="n">
        <f aca="false">IF(OR(N(AA$5)=0,AA$6=""),0,AA$5*((DATE(YEAR($B445),MONTH($B445),MIN(AA$6,DAY(EOMONTH($B445,0))))&gt;=$B445)*(DATE(YEAR($B445),MONTH($B445),MIN(AA$6,DAY(EOMONTH($B445,0))))&lt;$C445)+(DATE(YEAR($B445),MONTH($B445)+1,MIN(AA$6,DAY(EOMONTH($B445,1))))&gt;=$B445)*(DATE(YEAR($B445),MONTH($B445)+1,MIN(AA$6,DAY(EOMONTH($B445,1))))&lt;$C445)))</f>
        <v>40</v>
      </c>
      <c r="AB445" s="48" t="n">
        <f aca="false">IF(OR(N(AB$5)=0,AB$6=""),0,AB$5*((DATE(YEAR($B445),MONTH($B445),MIN(AB$6,DAY(EOMONTH($B445,0))))&gt;=$B445)*(DATE(YEAR($B445),MONTH($B445),MIN(AB$6,DAY(EOMONTH($B445,0))))&lt;$C445)+(DATE(YEAR($B445),MONTH($B445)+1,MIN(AB$6,DAY(EOMONTH($B445,1))))&gt;=$B445)*(DATE(YEAR($B445),MONTH($B445)+1,MIN(AB$6,DAY(EOMONTH($B445,1))))&lt;$C445)))</f>
        <v>0</v>
      </c>
      <c r="AC445" s="48" t="n">
        <f aca="false">IF(OR(N(AC$5)=0,AC$6=""),0,AC$5*((DATE(YEAR($B445),MONTH($B445),MIN(AC$6,DAY(EOMONTH($B445,0))))&gt;=$B445)*(DATE(YEAR($B445),MONTH($B445),MIN(AC$6,DAY(EOMONTH($B445,0))))&lt;$C445)+(DATE(YEAR($B445),MONTH($B445)+1,MIN(AC$6,DAY(EOMONTH($B445,1))))&gt;=$B445)*(DATE(YEAR($B445),MONTH($B445)+1,MIN(AC$6,DAY(EOMONTH($B445,1))))&lt;$C445)))</f>
        <v>0</v>
      </c>
      <c r="AD445" s="48" t="n">
        <f aca="false">IF(OR(N(AD$5)=0,AD$6=""),0,AD$5*((DATE(YEAR($B445),MONTH($B445),MIN(AD$6,DAY(EOMONTH($B445,0))))&gt;=$B445)*(DATE(YEAR($B445),MONTH($B445),MIN(AD$6,DAY(EOMONTH($B445,0))))&lt;$C445)+(DATE(YEAR($B445),MONTH($B445)+1,MIN(AD$6,DAY(EOMONTH($B445,1))))&gt;=$B445)*(DATE(YEAR($B445),MONTH($B445)+1,MIN(AD$6,DAY(EOMONTH($B445,1))))&lt;$C445)))</f>
        <v>0</v>
      </c>
      <c r="AE445" s="48" t="n">
        <f aca="false">IF(OR(N(AE$5)=0,AE$6=""),0,AE$5*((DATE(YEAR($B445),MONTH($B445),MIN(AE$6,DAY(EOMONTH($B445,0))))&gt;=$B445)*(DATE(YEAR($B445),MONTH($B445),MIN(AE$6,DAY(EOMONTH($B445,0))))&lt;$C445)+(DATE(YEAR($B445),MONTH($B445)+1,MIN(AE$6,DAY(EOMONTH($B445,1))))&gt;=$B445)*(DATE(YEAR($B445),MONTH($B445)+1,MIN(AE$6,DAY(EOMONTH($B445,1))))&lt;$C445)))</f>
        <v>0</v>
      </c>
      <c r="AF445" s="48" t="n">
        <f aca="false">IF(OR(N(AF$5)=0,AF$6=""),0,AF$5*((DATE(YEAR($B445),MONTH($B445),MIN(AF$6,DAY(EOMONTH($B445,0))))&gt;=$B445)*(DATE(YEAR($B445),MONTH($B445),MIN(AF$6,DAY(EOMONTH($B445,0))))&lt;$C445)+(DATE(YEAR($B445),MONTH($B445)+1,MIN(AF$6,DAY(EOMONTH($B445,1))))&gt;=$B445)*(DATE(YEAR($B445),MONTH($B445)+1,MIN(AF$6,DAY(EOMONTH($B445,1))))&lt;$C445)))</f>
        <v>0</v>
      </c>
      <c r="AG445" s="48" t="n">
        <f aca="false">IF(OR(N(AG$5)=0,AG$6=""),0,AG$5*((DATE(YEAR($B445),MONTH($B445),MIN(AG$6,DAY(EOMONTH($B445,0))))&gt;=$B445)*(DATE(YEAR($B445),MONTH($B445),MIN(AG$6,DAY(EOMONTH($B445,0))))&lt;$C445)+(DATE(YEAR($B445),MONTH($B445)+1,MIN(AG$6,DAY(EOMONTH($B445,1))))&gt;=$B445)*(DATE(YEAR($B445),MONTH($B445)+1,MIN(AG$6,DAY(EOMONTH($B445,1))))&lt;$C445)))</f>
        <v>0</v>
      </c>
      <c r="AH445" s="48" t="n">
        <f aca="false">IF(OR(N(AH$5)=0,AH$6=""),0,AH$5*((DATE(YEAR($B445),MONTH($B445),MIN(AH$6,DAY(EOMONTH($B445,0))))&gt;=$B445)*(DATE(YEAR($B445),MONTH($B445),MIN(AH$6,DAY(EOMONTH($B445,0))))&lt;$C445)+(DATE(YEAR($B445),MONTH($B445)+1,MIN(AH$6,DAY(EOMONTH($B445,1))))&gt;=$B445)*(DATE(YEAR($B445),MONTH($B445)+1,MIN(AH$6,DAY(EOMONTH($B445,1))))&lt;$C445)))</f>
        <v>0</v>
      </c>
      <c r="AI445" s="48" t="n">
        <f aca="false">IF(OR(N(AI$5)=0,AI$6=""),0,AI$5*((DATE(YEAR($B445),MONTH($B445),MIN(AI$6,DAY(EOMONTH($B445,0))))&gt;=$B445)*(DATE(YEAR($B445),MONTH($B445),MIN(AI$6,DAY(EOMONTH($B445,0))))&lt;$C445)+(DATE(YEAR($B445),MONTH($B445)+1,MIN(AI$6,DAY(EOMONTH($B445,1))))&gt;=$B445)*(DATE(YEAR($B445),MONTH($B445)+1,MIN(AI$6,DAY(EOMONTH($B445,1))))&lt;$C445)))</f>
        <v>0</v>
      </c>
      <c r="AJ445" s="48" t="n">
        <f aca="false">IF(OR(N(AJ$5)=0,AJ$6=""),0,AJ$5*((DATE(YEAR($B445),MONTH($B445),MIN(AJ$6,DAY(EOMONTH($B445,0))))&gt;=$B445)*(DATE(YEAR($B445),MONTH($B445),MIN(AJ$6,DAY(EOMONTH($B445,0))))&lt;$C445)+(DATE(YEAR($B445),MONTH($B445)+1,MIN(AJ$6,DAY(EOMONTH($B445,1))))&gt;=$B445)*(DATE(YEAR($B445),MONTH($B445)+1,MIN(AJ$6,DAY(EOMONTH($B445,1))))&lt;$C445)))</f>
        <v>0</v>
      </c>
      <c r="AK445" s="48" t="n">
        <f aca="false">IF(OR(N(AK$5)=0,AK$6=""),0,AK$5*((DATE(YEAR($B445),MONTH($B445),MIN(AK$6,DAY(EOMONTH($B445,0))))&gt;=$B445)*(DATE(YEAR($B445),MONTH($B445),MIN(AK$6,DAY(EOMONTH($B445,0))))&lt;$C445)+(DATE(YEAR($B445),MONTH($B445)+1,MIN(AK$6,DAY(EOMONTH($B445,1))))&gt;=$B445)*(DATE(YEAR($B445),MONTH($B445)+1,MIN(AK$6,DAY(EOMONTH($B445,1))))&lt;$C445)))</f>
        <v>0</v>
      </c>
      <c r="AL445" s="48" t="n">
        <f aca="false">IF(OR(N(AL$5)=0,AL$6=""),0,AL$5*((DATE(YEAR($B445),MONTH($B445),MIN(AL$6,DAY(EOMONTH($B445,0))))&gt;=$B445)*(DATE(YEAR($B445),MONTH($B445),MIN(AL$6,DAY(EOMONTH($B445,0))))&lt;$C445)+(DATE(YEAR($B445),MONTH($B445)+1,MIN(AL$6,DAY(EOMONTH($B445,1))))&gt;=$B445)*(DATE(YEAR($B445),MONTH($B445)+1,MIN(AL$6,DAY(EOMONTH($B445,1))))&lt;$C445)))</f>
        <v>0</v>
      </c>
      <c r="AM445" s="48" t="n">
        <f aca="false">IF(OR(N(AM$5)=0,AM$6=""),0,AM$5*((DATE(YEAR($B445),MONTH($B445),MIN(AM$6,DAY(EOMONTH($B445,0))))&gt;=$B445)*(DATE(YEAR($B445),MONTH($B445),MIN(AM$6,DAY(EOMONTH($B445,0))))&lt;$C445)+(DATE(YEAR($B445),MONTH($B445)+1,MIN(AM$6,DAY(EOMONTH($B445,1))))&gt;=$B445)*(DATE(YEAR($B445),MONTH($B445)+1,MIN(AM$6,DAY(EOMONTH($B445,1))))&lt;$C445)))</f>
        <v>0</v>
      </c>
      <c r="AN445" s="48" t="n">
        <f aca="false">IF(OR(N(AN$5)=0,AN$6=""),0,AN$5*((DATE(YEAR($B445),MONTH($B445),MIN(AN$6,DAY(EOMONTH($B445,0))))&gt;=$B445)*(DATE(YEAR($B445),MONTH($B445),MIN(AN$6,DAY(EOMONTH($B445,0))))&lt;$C445)+(DATE(YEAR($B445),MONTH($B445)+1,MIN(AN$6,DAY(EOMONTH($B445,1))))&gt;=$B445)*(DATE(YEAR($B445),MONTH($B445)+1,MIN(AN$6,DAY(EOMONTH($B445,1))))&lt;$C445)))</f>
        <v>0</v>
      </c>
      <c r="AO445" s="48" t="n">
        <f aca="false">IF(OR(N(AO$5)=0,AO$6=""),0,AO$5*((DATE(YEAR($B445),MONTH($B445),MIN(AO$6,DAY(EOMONTH($B445,0))))&gt;=$B445)*(DATE(YEAR($B445),MONTH($B445),MIN(AO$6,DAY(EOMONTH($B445,0))))&lt;$C445)+(DATE(YEAR($B445),MONTH($B445)+1,MIN(AO$6,DAY(EOMONTH($B445,1))))&gt;=$B445)*(DATE(YEAR($B445),MONTH($B445)+1,MIN(AO$6,DAY(EOMONTH($B445,1))))&lt;$C445)))</f>
        <v>0</v>
      </c>
      <c r="AP445" s="48" t="n">
        <f aca="false">IF(OR(N(AP$5)=0,AP$6=""),0,AP$5*((DATE(YEAR($B445),MONTH($B445),MIN(AP$6,DAY(EOMONTH($B445,0))))&gt;=$B445)*(DATE(YEAR($B445),MONTH($B445),MIN(AP$6,DAY(EOMONTH($B445,0))))&lt;$C445)+(DATE(YEAR($B445),MONTH($B445)+1,MIN(AP$6,DAY(EOMONTH($B445,1))))&gt;=$B445)*(DATE(YEAR($B445),MONTH($B445)+1,MIN(AP$6,DAY(EOMONTH($B445,1))))&lt;$C445)))</f>
        <v>0</v>
      </c>
      <c r="AQ445" s="48" t="n">
        <f aca="false">IF(OR(N(AQ$5)=0,AQ$6=""),0,AQ$5*((DATE(YEAR($B445),MONTH($B445),MIN(AQ$6,DAY(EOMONTH($B445,0))))&gt;=$B445)*(DATE(YEAR($B445),MONTH($B445),MIN(AQ$6,DAY(EOMONTH($B445,0))))&lt;$C445)+(DATE(YEAR($B445),MONTH($B445)+1,MIN(AQ$6,DAY(EOMONTH($B445,1))))&gt;=$B445)*(DATE(YEAR($B445),MONTH($B445)+1,MIN(AQ$6,DAY(EOMONTH($B445,1))))&lt;$C445)))</f>
        <v>0</v>
      </c>
      <c r="AR445" s="48" t="n">
        <f aca="false">IF(OR(N(AR$5)=0,AR$6=""),0,AR$5*((DATE(YEAR($B445),MONTH($B445),MIN(AR$6,DAY(EOMONTH($B445,0))))&gt;=$B445)*(DATE(YEAR($B445),MONTH($B445),MIN(AR$6,DAY(EOMONTH($B445,0))))&lt;$C445)+(DATE(YEAR($B445),MONTH($B445)+1,MIN(AR$6,DAY(EOMONTH($B445,1))))&gt;=$B445)*(DATE(YEAR($B445),MONTH($B445)+1,MIN(AR$6,DAY(EOMONTH($B445,1))))&lt;$C445)))</f>
        <v>0</v>
      </c>
      <c r="AS445" s="48" t="n">
        <f aca="false">IF(OR(N(AS$5)=0,AS$6=""),0,AS$5*((DATE(YEAR($B445),MONTH($B445),MIN(AS$6,DAY(EOMONTH($B445,0))))&gt;=$B445)*(DATE(YEAR($B445),MONTH($B445),MIN(AS$6,DAY(EOMONTH($B445,0))))&lt;$C445)+(DATE(YEAR($B445),MONTH($B445)+1,MIN(AS$6,DAY(EOMONTH($B445,1))))&gt;=$B445)*(DATE(YEAR($B445),MONTH($B445)+1,MIN(AS$6,DAY(EOMONTH($B445,1))))&lt;$C445)))</f>
        <v>0</v>
      </c>
      <c r="AT445" s="48" t="n">
        <f aca="false">IF(OR(N(AT$5)=0,AT$6=""),0,AT$5*((DATE(YEAR($B445),MONTH($B445),MIN(AT$6,DAY(EOMONTH($B445,0))))&gt;=$B445)*(DATE(YEAR($B445),MONTH($B445),MIN(AT$6,DAY(EOMONTH($B445,0))))&lt;$C445)+(DATE(YEAR($B445),MONTH($B445)+1,MIN(AT$6,DAY(EOMONTH($B445,1))))&gt;=$B445)*(DATE(YEAR($B445),MONTH($B445)+1,MIN(AT$6,DAY(EOMONTH($B445,1))))&lt;$C445)))</f>
        <v>0</v>
      </c>
      <c r="AU445" s="48" t="n">
        <f aca="false">IF(OR(N(AU$5)=0,AU$6=""),0,AU$5*((DATE(YEAR($B445),MONTH($B445),MIN(AU$6,DAY(EOMONTH($B445,0))))&gt;=$B445)*(DATE(YEAR($B445),MONTH($B445),MIN(AU$6,DAY(EOMONTH($B445,0))))&lt;$C445)+(DATE(YEAR($B445),MONTH($B445)+1,MIN(AU$6,DAY(EOMONTH($B445,1))))&gt;=$B445)*(DATE(YEAR($B445),MONTH($B445)+1,MIN(AU$6,DAY(EOMONTH($B445,1))))&lt;$C445)))</f>
        <v>0</v>
      </c>
      <c r="AV445" s="48" t="n">
        <f aca="false">IF(OR(N(AV$5)=0,AV$6=""),0,AV$5*((DATE(YEAR($B445),MONTH($B445),MIN(AV$6,DAY(EOMONTH($B445,0))))&gt;=$B445)*(DATE(YEAR($B445),MONTH($B445),MIN(AV$6,DAY(EOMONTH($B445,0))))&lt;$C445)+(DATE(YEAR($B445),MONTH($B445)+1,MIN(AV$6,DAY(EOMONTH($B445,1))))&gt;=$B445)*(DATE(YEAR($B445),MONTH($B445)+1,MIN(AV$6,DAY(EOMONTH($B445,1))))&lt;$C445)))</f>
        <v>0</v>
      </c>
      <c r="AW445" s="48" t="n">
        <f aca="false">IF(OR(N(AW$5)=0,AW$6=""),0,AW$5*((DATE(YEAR($B445),MONTH($B445),MIN(AW$6,DAY(EOMONTH($B445,0))))&gt;=$B445)*(DATE(YEAR($B445),MONTH($B445),MIN(AW$6,DAY(EOMONTH($B445,0))))&lt;$C445)+(DATE(YEAR($B445),MONTH($B445)+1,MIN(AW$6,DAY(EOMONTH($B445,1))))&gt;=$B445)*(DATE(YEAR($B445),MONTH($B445)+1,MIN(AW$6,DAY(EOMONTH($B445,1))))&lt;$C445)))</f>
        <v>0</v>
      </c>
      <c r="AX445" s="48" t="n">
        <f aca="false">IF(OR(N(AX$5)=0,AX$6=""),0,AX$5*((DATE(YEAR($B445),MONTH($B445),MIN(AX$6,DAY(EOMONTH($B445,0))))&gt;=$B445)*(DATE(YEAR($B445),MONTH($B445),MIN(AX$6,DAY(EOMONTH($B445,0))))&lt;$C445)+(DATE(YEAR($B445),MONTH($B445)+1,MIN(AX$6,DAY(EOMONTH($B445,1))))&gt;=$B445)*(DATE(YEAR($B445),MONTH($B445)+1,MIN(AX$6,DAY(EOMONTH($B445,1))))&lt;$C445)))</f>
        <v>0</v>
      </c>
      <c r="AY445" s="48" t="n">
        <f aca="false">IF(OR(N(AY$5)=0,AY$6=""),0,AY$5*((DATE(YEAR($B445),MONTH($B445),MIN(AY$6,DAY(EOMONTH($B445,0))))&gt;=$B445)*(DATE(YEAR($B445),MONTH($B445),MIN(AY$6,DAY(EOMONTH($B445,0))))&lt;$C445)+(DATE(YEAR($B445),MONTH($B445)+1,MIN(AY$6,DAY(EOMONTH($B445,1))))&gt;=$B445)*(DATE(YEAR($B445),MONTH($B445)+1,MIN(AY$6,DAY(EOMONTH($B445,1))))&lt;$C445)))</f>
        <v>0</v>
      </c>
      <c r="AZ445" s="48" t="n">
        <f aca="false">IF(OR(N(AZ$5)=0,AZ$6=""),0,AZ$5*((DATE(YEAR($B445),MONTH($B445),MIN(AZ$6,DAY(EOMONTH($B445,0))))&gt;=$B445)*(DATE(YEAR($B445),MONTH($B445),MIN(AZ$6,DAY(EOMONTH($B445,0))))&lt;$C445)+(DATE(YEAR($B445),MONTH($B445)+1,MIN(AZ$6,DAY(EOMONTH($B445,1))))&gt;=$B445)*(DATE(YEAR($B445),MONTH($B445)+1,MIN(AZ$6,DAY(EOMONTH($B445,1))))&lt;$C445)))</f>
        <v>0</v>
      </c>
      <c r="BA445" s="48" t="n">
        <f aca="false">IF(OR(N(BA$5)=0,BA$6=""),0,BA$5*((DATE(YEAR($B445),MONTH($B445),MIN(BA$6,DAY(EOMONTH($B445,0))))&gt;=$B445)*(DATE(YEAR($B445),MONTH($B445),MIN(BA$6,DAY(EOMONTH($B445,0))))&lt;$C445)+(DATE(YEAR($B445),MONTH($B445)+1,MIN(BA$6,DAY(EOMONTH($B445,1))))&gt;=$B445)*(DATE(YEAR($B445),MONTH($B445)+1,MIN(BA$6,DAY(EOMONTH($B445,1))))&lt;$C445)))</f>
        <v>0</v>
      </c>
      <c r="BB445" s="48" t="n">
        <f aca="false">IF(OR(N(BB$5)=0,BB$6=""),0,BB$5*((DATE(YEAR($B445),MONTH($B445),MIN(BB$6,DAY(EOMONTH($B445,0))))&gt;=$B445)*(DATE(YEAR($B445),MONTH($B445),MIN(BB$6,DAY(EOMONTH($B445,0))))&lt;$C445)+(DATE(YEAR($B445),MONTH($B445)+1,MIN(BB$6,DAY(EOMONTH($B445,1))))&gt;=$B445)*(DATE(YEAR($B445),MONTH($B445)+1,MIN(BB$6,DAY(EOMONTH($B445,1))))&lt;$C445)))</f>
        <v>0</v>
      </c>
      <c r="BC445" s="48" t="n">
        <f aca="false">IF(OR(N(BC$5)=0,BC$6=""),0,BC$5*((DATE(YEAR($B445),MONTH($B445),MIN(BC$6,DAY(EOMONTH($B445,0))))&gt;=$B445)*(DATE(YEAR($B445),MONTH($B445),MIN(BC$6,DAY(EOMONTH($B445,0))))&lt;$C445)+(DATE(YEAR($B445),MONTH($B445)+1,MIN(BC$6,DAY(EOMONTH($B445,1))))&gt;=$B445)*(DATE(YEAR($B445),MONTH($B445)+1,MIN(BC$6,DAY(EOMONTH($B445,1))))&lt;$C445)))</f>
        <v>0</v>
      </c>
      <c r="BD445" s="48" t="n">
        <f aca="false">IF(OR(N(BD$5)=0,BD$6=""),0,BD$5*((DATE(YEAR($B445),MONTH($B445),MIN(BD$6,DAY(EOMONTH($B445,0))))&gt;=$B445)*(DATE(YEAR($B445),MONTH($B445),MIN(BD$6,DAY(EOMONTH($B445,0))))&lt;$C445)+(DATE(YEAR($B445),MONTH($B445)+1,MIN(BD$6,DAY(EOMONTH($B445,1))))&gt;=$B445)*(DATE(YEAR($B445),MONTH($B445)+1,MIN(BD$6,DAY(EOMONTH($B445,1))))&lt;$C445)))</f>
        <v>0</v>
      </c>
      <c r="BE445" s="48" t="n">
        <f aca="false">IF(OR(N(BE$5)=0,BE$6=""),0,BE$5*((DATE(YEAR($B445),MONTH($B445),MIN(BE$6,DAY(EOMONTH($B445,0))))&gt;=$B445)*(DATE(YEAR($B445),MONTH($B445),MIN(BE$6,DAY(EOMONTH($B445,0))))&lt;$C445)+(DATE(YEAR($B445),MONTH($B445)+1,MIN(BE$6,DAY(EOMONTH($B445,1))))&gt;=$B445)*(DATE(YEAR($B445),MONTH($B445)+1,MIN(BE$6,DAY(EOMONTH($B445,1))))&lt;$C445)))</f>
        <v>0</v>
      </c>
      <c r="BF445" s="48" t="n">
        <f aca="false">IF(OR(N(BF$5)=0,BF$6=""),0,BF$5*((DATE(YEAR($B445),MONTH($B445),MIN(BF$6,DAY(EOMONTH($B445,0))))&gt;=$B445)*(DATE(YEAR($B445),MONTH($B445),MIN(BF$6,DAY(EOMONTH($B445,0))))&lt;$C445)+(DATE(YEAR($B445),MONTH($B445)+1,MIN(BF$6,DAY(EOMONTH($B445,1))))&gt;=$B445)*(DATE(YEAR($B445),MONTH($B445)+1,MIN(BF$6,DAY(EOMONTH($B445,1))))&lt;$C445)))</f>
        <v>0</v>
      </c>
      <c r="BG445" s="48" t="n">
        <f aca="false">IF(OR(N(BG$5)=0,BG$6=""),0,BG$5*((DATE(YEAR($B445),MONTH($B445),MIN(BG$6,DAY(EOMONTH($B445,0))))&gt;=$B445)*(DATE(YEAR($B445),MONTH($B445),MIN(BG$6,DAY(EOMONTH($B445,0))))&lt;$C445)+(DATE(YEAR($B445),MONTH($B445)+1,MIN(BG$6,DAY(EOMONTH($B445,1))))&gt;=$B445)*(DATE(YEAR($B445),MONTH($B445)+1,MIN(BG$6,DAY(EOMONTH($B445,1))))&lt;$C445)))</f>
        <v>0</v>
      </c>
      <c r="BH445" s="48" t="n">
        <f aca="false">IF(OR(N(BH$5)=0,BH$6=""),0,BH$5*((DATE(YEAR($B445),MONTH($B445),MIN(BH$6,DAY(EOMONTH($B445,0))))&gt;=$B445)*(DATE(YEAR($B445),MONTH($B445),MIN(BH$6,DAY(EOMONTH($B445,0))))&lt;$C445)+(DATE(YEAR($B445),MONTH($B445)+1,MIN(BH$6,DAY(EOMONTH($B445,1))))&gt;=$B445)*(DATE(YEAR($B445),MONTH($B445)+1,MIN(BH$6,DAY(EOMONTH($B445,1))))&lt;$C445)))</f>
        <v>0</v>
      </c>
      <c r="BI445" s="48" t="n">
        <f aca="false">IF(OR(N(BI$5)=0,BI$6=""),0,BI$5*((DATE(YEAR($B445),MONTH($B445),MIN(BI$6,DAY(EOMONTH($B445,0))))&gt;=$B445)*(DATE(YEAR($B445),MONTH($B445),MIN(BI$6,DAY(EOMONTH($B445,0))))&lt;$C445)+(DATE(YEAR($B445),MONTH($B445)+1,MIN(BI$6,DAY(EOMONTH($B445,1))))&gt;=$B445)*(DATE(YEAR($B445),MONTH($B445)+1,MIN(BI$6,DAY(EOMONTH($B445,1))))&lt;$C445)))</f>
        <v>0</v>
      </c>
      <c r="BJ445" s="48" t="n">
        <f aca="false">IF(OR(N(BJ$5)=0,BJ$6=""),0,BJ$5*((DATE(YEAR($B445),MONTH($B445),MIN(BJ$6,DAY(EOMONTH($B445,0))))&gt;=$B445)*(DATE(YEAR($B445),MONTH($B445),MIN(BJ$6,DAY(EOMONTH($B445,0))))&lt;$C445)+(DATE(YEAR($B445),MONTH($B445)+1,MIN(BJ$6,DAY(EOMONTH($B445,1))))&gt;=$B445)*(DATE(YEAR($B445),MONTH($B445)+1,MIN(BJ$6,DAY(EOMONTH($B445,1))))&lt;$C445)))</f>
        <v>0</v>
      </c>
      <c r="BK445" s="48" t="n">
        <f aca="false">IF(OR(N(BK$5)=0,BK$6=""),0,BK$5*((DATE(YEAR($B445),MONTH($B445),MIN(BK$6,DAY(EOMONTH($B445,0))))&gt;=$B445)*(DATE(YEAR($B445),MONTH($B445),MIN(BK$6,DAY(EOMONTH($B445,0))))&lt;$C445)+(DATE(YEAR($B445),MONTH($B445)+1,MIN(BK$6,DAY(EOMONTH($B445,1))))&gt;=$B445)*(DATE(YEAR($B445),MONTH($B445)+1,MIN(BK$6,DAY(EOMONTH($B445,1))))&lt;$C445)))</f>
        <v>0</v>
      </c>
      <c r="BL445" s="48" t="n">
        <f aca="false">IF(OR(N(BL$5)=0,BL$6=""),0,BL$5*((DATE(YEAR($B445),MONTH($B445),MIN(BL$6,DAY(EOMONTH($B445,0))))&gt;=$B445)*(DATE(YEAR($B445),MONTH($B445),MIN(BL$6,DAY(EOMONTH($B445,0))))&lt;$C445)+(DATE(YEAR($B445),MONTH($B445)+1,MIN(BL$6,DAY(EOMONTH($B445,1))))&gt;=$B445)*(DATE(YEAR($B445),MONTH($B445)+1,MIN(BL$6,DAY(EOMONTH($B445,1))))&lt;$C445)))</f>
        <v>0</v>
      </c>
      <c r="BM445" s="48" t="n">
        <f aca="false">IF(OR(N(BM$5)=0,BM$6=""),0,BM$5*((DATE(YEAR($B445),MONTH($B445),MIN(BM$6,DAY(EOMONTH($B445,0))))&gt;=$B445)*(DATE(YEAR($B445),MONTH($B445),MIN(BM$6,DAY(EOMONTH($B445,0))))&lt;$C445)+(DATE(YEAR($B445),MONTH($B445)+1,MIN(BM$6,DAY(EOMONTH($B445,1))))&gt;=$B445)*(DATE(YEAR($B445),MONTH($B445)+1,MIN(BM$6,DAY(EOMONTH($B445,1))))&lt;$C445)))</f>
        <v>0</v>
      </c>
      <c r="BN445" s="48" t="n">
        <f aca="false">IF(OR(N(BN$5)=0,BN$6=""),0,BN$5*((DATE(YEAR($B445),MONTH($B445),MIN(BN$6,DAY(EOMONTH($B445,0))))&gt;=$B445)*(DATE(YEAR($B445),MONTH($B445),MIN(BN$6,DAY(EOMONTH($B445,0))))&lt;$C445)+(DATE(YEAR($B445),MONTH($B445)+1,MIN(BN$6,DAY(EOMONTH($B445,1))))&gt;=$B445)*(DATE(YEAR($B445),MONTH($B445)+1,MIN(BN$6,DAY(EOMONTH($B445,1))))&lt;$C445)))</f>
        <v>0</v>
      </c>
      <c r="BO445" s="48" t="n">
        <f aca="false">IF(OR(N(BO$5)=0,BO$6=""),0,BO$5*((DATE(YEAR($B445),MONTH($B445),MIN(BO$6,DAY(EOMONTH($B445,0))))&gt;=$B445)*(DATE(YEAR($B445),MONTH($B445),MIN(BO$6,DAY(EOMONTH($B445,0))))&lt;$C445)+(DATE(YEAR($B445),MONTH($B445)+1,MIN(BO$6,DAY(EOMONTH($B445,1))))&gt;=$B445)*(DATE(YEAR($B445),MONTH($B445)+1,MIN(BO$6,DAY(EOMONTH($B445,1))))&lt;$C445)))</f>
        <v>0</v>
      </c>
      <c r="BP445" s="48" t="n">
        <f aca="false">IF(OR(N(BP$5)=0,BP$6=""),0,BP$5*((DATE(YEAR($B445),MONTH($B445),MIN(BP$6,DAY(EOMONTH($B445,0))))&gt;=$B445)*(DATE(YEAR($B445),MONTH($B445),MIN(BP$6,DAY(EOMONTH($B445,0))))&lt;$C445)+(DATE(YEAR($B445),MONTH($B445)+1,MIN(BP$6,DAY(EOMONTH($B445,1))))&gt;=$B445)*(DATE(YEAR($B445),MONTH($B445)+1,MIN(BP$6,DAY(EOMONTH($B445,1))))&lt;$C445)))</f>
        <v>0</v>
      </c>
      <c r="BQ445" s="48" t="n">
        <f aca="false">IF(OR(N(BQ$5)=0,BQ$6=""),0,BQ$5*((DATE(YEAR($B445),MONTH($B445),MIN(BQ$6,DAY(EOMONTH($B445,0))))&gt;=$B445)*(DATE(YEAR($B445),MONTH($B445),MIN(BQ$6,DAY(EOMONTH($B445,0))))&lt;$C445)+(DATE(YEAR($B445),MONTH($B445)+1,MIN(BQ$6,DAY(EOMONTH($B445,1))))&gt;=$B445)*(DATE(YEAR($B445),MONTH($B445)+1,MIN(BQ$6,DAY(EOMONTH($B445,1))))&lt;$C445)))</f>
        <v>0</v>
      </c>
      <c r="BR445" s="48" t="n">
        <f aca="false">IF(OR(N(BR$5)=0,BR$6=""),0,BR$5*((DATE(YEAR($B445),MONTH($B445),MIN(BR$6,DAY(EOMONTH($B445,0))))&gt;=$B445)*(DATE(YEAR($B445),MONTH($B445),MIN(BR$6,DAY(EOMONTH($B445,0))))&lt;$C445)+(DATE(YEAR($B445),MONTH($B445)+1,MIN(BR$6,DAY(EOMONTH($B445,1))))&gt;=$B445)*(DATE(YEAR($B445),MONTH($B445)+1,MIN(BR$6,DAY(EOMONTH($B445,1))))&lt;$C445)))</f>
        <v>0</v>
      </c>
      <c r="BS445" s="48" t="n">
        <f aca="false">IF(OR(N(BS$5)=0,BS$6=""),0,BS$5*((DATE(YEAR($B445),MONTH($B445),MIN(BS$6,DAY(EOMONTH($B445,0))))&gt;=$B445)*(DATE(YEAR($B445),MONTH($B445),MIN(BS$6,DAY(EOMONTH($B445,0))))&lt;$C445)+(DATE(YEAR($B445),MONTH($B445)+1,MIN(BS$6,DAY(EOMONTH($B445,1))))&gt;=$B445)*(DATE(YEAR($B445),MONTH($B445)+1,MIN(BS$6,DAY(EOMONTH($B445,1))))&lt;$C445)))</f>
        <v>0</v>
      </c>
      <c r="BT445" s="48" t="n">
        <f aca="false">IF(OR(N(BT$5)=0,BT$6=""),0,BT$5*((DATE(YEAR($B445),MONTH($B445),MIN(BT$6,DAY(EOMONTH($B445,0))))&gt;=$B445)*(DATE(YEAR($B445),MONTH($B445),MIN(BT$6,DAY(EOMONTH($B445,0))))&lt;$C445)+(DATE(YEAR($B445),MONTH($B445)+1,MIN(BT$6,DAY(EOMONTH($B445,1))))&gt;=$B445)*(DATE(YEAR($B445),MONTH($B445)+1,MIN(BT$6,DAY(EOMONTH($B445,1))))&lt;$C445)))</f>
        <v>0</v>
      </c>
      <c r="BU445" s="48" t="n">
        <f aca="false">IF(OR(N(BU$5)=0,BU$6=""),0,BU$5*((DATE(YEAR($B445),MONTH($B445),MIN(BU$6,DAY(EOMONTH($B445,0))))&gt;=$B445)*(DATE(YEAR($B445),MONTH($B445),MIN(BU$6,DAY(EOMONTH($B445,0))))&lt;$C445)+(DATE(YEAR($B445),MONTH($B445)+1,MIN(BU$6,DAY(EOMONTH($B445,1))))&gt;=$B445)*(DATE(YEAR($B445),MONTH($B445)+1,MIN(BU$6,DAY(EOMONTH($B445,1))))&lt;$C445)))</f>
        <v>0</v>
      </c>
      <c r="BV445" s="48" t="n">
        <f aca="false">IF(OR(N(BV$5)=0,BV$6=""),0,BV$5*((DATE(YEAR($B445),MONTH($B445),MIN(BV$6,DAY(EOMONTH($B445,0))))&gt;=$B445)*(DATE(YEAR($B445),MONTH($B445),MIN(BV$6,DAY(EOMONTH($B445,0))))&lt;$C445)+(DATE(YEAR($B445),MONTH($B445)+1,MIN(BV$6,DAY(EOMONTH($B445,1))))&gt;=$B445)*(DATE(YEAR($B445),MONTH($B445)+1,MIN(BV$6,DAY(EOMONTH($B445,1))))&lt;$C445)))</f>
        <v>0</v>
      </c>
      <c r="BW445" s="48" t="n">
        <f aca="false">IF(OR(N(BW$5)=0,BW$6=""),0,BW$5*((DATE(YEAR($B445),MONTH($B445),MIN(BW$6,DAY(EOMONTH($B445,0))))&gt;=$B445)*(DATE(YEAR($B445),MONTH($B445),MIN(BW$6,DAY(EOMONTH($B445,0))))&lt;$C445)+(DATE(YEAR($B445),MONTH($B445)+1,MIN(BW$6,DAY(EOMONTH($B445,1))))&gt;=$B445)*(DATE(YEAR($B445),MONTH($B445)+1,MIN(BW$6,DAY(EOMONTH($B445,1))))&lt;$C445)))</f>
        <v>0</v>
      </c>
      <c r="BX445" s="48" t="n">
        <f aca="false">MIN(Z445,(FT444*(1+FT$5/Setup!$C$36)+IF($V445=1,N($F445),0)))</f>
        <v>0</v>
      </c>
      <c r="BY445" s="48" t="n">
        <f aca="false">MIN(AA445,(FU444*(1+FU$5/Setup!$C$36)+IF($V445=2,N($F445),0)))</f>
        <v>0</v>
      </c>
      <c r="BZ445" s="48" t="n">
        <f aca="false">MIN(AB445,(FV444*(1+FV$5/Setup!$C$36)+IF($V445=3,N($F445),0)))</f>
        <v>0</v>
      </c>
      <c r="CA445" s="48" t="n">
        <f aca="false">MIN(AC445,(FW444*(1+FW$5/Setup!$C$36)+IF($V445=4,N($F445),0)))</f>
        <v>0</v>
      </c>
      <c r="CB445" s="48" t="n">
        <f aca="false">MIN(AD445,(FX444*(1+FX$5/Setup!$C$36)+IF($V445=5,N($F445),0)))</f>
        <v>0</v>
      </c>
      <c r="CC445" s="48" t="n">
        <f aca="false">MIN(AE445,(FY444*(1+FY$5/Setup!$C$36)+IF($V445=6,N($F445),0)))</f>
        <v>0</v>
      </c>
      <c r="CD445" s="48" t="n">
        <f aca="false">MIN(AF445,(FZ444*(1+FZ$5/Setup!$C$36)+IF($V445=7,N($F445),0)))</f>
        <v>0</v>
      </c>
      <c r="CE445" s="48" t="n">
        <f aca="false">MIN(AG445,(GA444*(1+GA$5/Setup!$C$36)+IF($V445=8,N($F445),0)))</f>
        <v>0</v>
      </c>
      <c r="CF445" s="48" t="n">
        <f aca="false">MIN(AH445,(GB444*(1+GB$5/Setup!$C$36)+IF($V445=9,N($F445),0)))</f>
        <v>0</v>
      </c>
      <c r="CG445" s="48" t="n">
        <f aca="false">MIN(AI445,(GC444*(1+GC$5/Setup!$C$36)+IF($V445=10,N($F445),0)))</f>
        <v>0</v>
      </c>
      <c r="CH445" s="48" t="n">
        <f aca="false">MIN(AJ445,(GD444*(1+GD$5/Setup!$C$36)+IF($V445=11,N($F445),0)))</f>
        <v>0</v>
      </c>
      <c r="CI445" s="48" t="n">
        <f aca="false">MIN(AK445,(GE444*(1+GE$5/Setup!$C$36)+IF($V445=12,N($F445),0)))</f>
        <v>0</v>
      </c>
      <c r="CJ445" s="48" t="n">
        <f aca="false">MIN(AL445,(GF444*(1+GF$5/Setup!$C$36)+IF($V445=13,N($F445),0)))</f>
        <v>0</v>
      </c>
      <c r="CK445" s="48" t="n">
        <f aca="false">MIN(AM445,(GG444*(1+GG$5/Setup!$C$36)+IF($V445=14,N($F445),0)))</f>
        <v>0</v>
      </c>
      <c r="CL445" s="48" t="n">
        <f aca="false">MIN(AN445,(GH444*(1+GH$5/Setup!$C$36)+IF($V445=15,N($F445),0)))</f>
        <v>0</v>
      </c>
      <c r="CM445" s="48" t="n">
        <f aca="false">MIN(AO445,(GI444*(1+GI$5/Setup!$C$36)+IF($V445=16,N($F445),0)))</f>
        <v>0</v>
      </c>
      <c r="CN445" s="48" t="n">
        <f aca="false">MIN(AP445,(GJ444*(1+GJ$5/Setup!$C$36)+IF($V445=17,N($F445),0)))</f>
        <v>0</v>
      </c>
      <c r="CO445" s="48" t="n">
        <f aca="false">MIN(AQ445,(GK444*(1+GK$5/Setup!$C$36)+IF($V445=18,N($F445),0)))</f>
        <v>0</v>
      </c>
      <c r="CP445" s="48" t="n">
        <f aca="false">MIN(AR445,(GL444*(1+GL$5/Setup!$C$36)+IF($V445=19,N($F445),0)))</f>
        <v>0</v>
      </c>
      <c r="CQ445" s="48" t="n">
        <f aca="false">MIN(AS445,(GM444*(1+GM$5/Setup!$C$36)+IF($V445=20,N($F445),0)))</f>
        <v>0</v>
      </c>
      <c r="CR445" s="48" t="n">
        <f aca="false">MIN(AT445,(GN444*(1+GN$5/Setup!$C$36)+IF($V445=21,N($F445),0)))</f>
        <v>0</v>
      </c>
      <c r="CS445" s="48" t="n">
        <f aca="false">MIN(AU445,(GO444*(1+GO$5/Setup!$C$36)+IF($V445=22,N($F445),0)))</f>
        <v>0</v>
      </c>
      <c r="CT445" s="48" t="n">
        <f aca="false">MIN(AV445,(GP444*(1+GP$5/Setup!$C$36)+IF($V445=23,N($F445),0)))</f>
        <v>0</v>
      </c>
      <c r="CU445" s="48" t="n">
        <f aca="false">MIN(AW445,(GQ444*(1+GQ$5/Setup!$C$36)+IF($V445=24,N($F445),0)))</f>
        <v>0</v>
      </c>
      <c r="CV445" s="48" t="n">
        <f aca="false">MIN(AX445,(GR444*(1+GR$5/Setup!$C$36)+IF($V445=25,N($F445),0)))</f>
        <v>0</v>
      </c>
      <c r="CW445" s="48" t="n">
        <f aca="false">MIN(AY445,(GS444*(1+GS$5/Setup!$C$36)+IF($V445=26,N($F445),0)))</f>
        <v>0</v>
      </c>
      <c r="CX445" s="48" t="n">
        <f aca="false">MIN(AZ445,(GT444*(1+GT$5/Setup!$C$36)+IF($V445=27,N($F445),0)))</f>
        <v>0</v>
      </c>
      <c r="CY445" s="48" t="n">
        <f aca="false">MIN(BA445,(GU444*(1+GU$5/Setup!$C$36)+IF($V445=28,N($F445),0)))</f>
        <v>0</v>
      </c>
      <c r="CZ445" s="48" t="n">
        <f aca="false">MIN(BB445,(GV444*(1+GV$5/Setup!$C$36)+IF($V445=29,N($F445),0)))</f>
        <v>0</v>
      </c>
      <c r="DA445" s="48" t="n">
        <f aca="false">MIN(BC445,(GW444*(1+GW$5/Setup!$C$36)+IF($V445=30,N($F445),0)))</f>
        <v>0</v>
      </c>
      <c r="DB445" s="48" t="n">
        <f aca="false">MIN(BD445,(GX444*(1+GX$5/Setup!$C$36)+IF($V445=31,N($F445),0)))</f>
        <v>0</v>
      </c>
      <c r="DC445" s="48" t="n">
        <f aca="false">MIN(BE445,(GY444*(1+GY$5/Setup!$C$36)+IF($V445=32,N($F445),0)))</f>
        <v>0</v>
      </c>
      <c r="DD445" s="48" t="n">
        <f aca="false">MIN(BF445,(GZ444*(1+GZ$5/Setup!$C$36)+IF($V445=33,N($F445),0)))</f>
        <v>0</v>
      </c>
      <c r="DE445" s="48" t="n">
        <f aca="false">MIN(BG445,(HA444*(1+HA$5/Setup!$C$36)+IF($V445=34,N($F445),0)))</f>
        <v>0</v>
      </c>
      <c r="DF445" s="48" t="n">
        <f aca="false">MIN(BH445,(HB444*(1+HB$5/Setup!$C$36)+IF($V445=35,N($F445),0)))</f>
        <v>0</v>
      </c>
      <c r="DG445" s="48" t="n">
        <f aca="false">MIN(BI445,(HC444*(1+HC$5/Setup!$C$36)+IF($V445=36,N($F445),0)))</f>
        <v>0</v>
      </c>
      <c r="DH445" s="48" t="n">
        <f aca="false">MIN(BJ445,(HD444*(1+HD$5/Setup!$C$36)+IF($V445=37,N($F445),0)))</f>
        <v>0</v>
      </c>
      <c r="DI445" s="48" t="n">
        <f aca="false">MIN(BK445,(HE444*(1+HE$5/Setup!$C$36)+IF($V445=38,N($F445),0)))</f>
        <v>0</v>
      </c>
      <c r="DJ445" s="48" t="n">
        <f aca="false">MIN(BL445,(HF444*(1+HF$5/Setup!$C$36)+IF($V445=39,N($F445),0)))</f>
        <v>0</v>
      </c>
      <c r="DK445" s="48" t="n">
        <f aca="false">MIN(BM445,(HG444*(1+HG$5/Setup!$C$36)+IF($V445=40,N($F445),0)))</f>
        <v>0</v>
      </c>
      <c r="DL445" s="48" t="n">
        <f aca="false">MIN(BN445,(HH444*(1+HH$5/Setup!$C$36)+IF($V445=41,N($F445),0)))</f>
        <v>0</v>
      </c>
      <c r="DM445" s="48" t="n">
        <f aca="false">MIN(BO445,(HI444*(1+HI$5/Setup!$C$36)+IF($V445=42,N($F445),0)))</f>
        <v>0</v>
      </c>
      <c r="DN445" s="48" t="n">
        <f aca="false">MIN(BP445,(HJ444*(1+HJ$5/Setup!$C$36)+IF($V445=43,N($F445),0)))</f>
        <v>0</v>
      </c>
      <c r="DO445" s="48" t="n">
        <f aca="false">MIN(BQ445,(HK444*(1+HK$5/Setup!$C$36)+IF($V445=44,N($F445),0)))</f>
        <v>0</v>
      </c>
      <c r="DP445" s="48" t="n">
        <f aca="false">MIN(BR445,(HL444*(1+HL$5/Setup!$C$36)+IF($V445=45,N($F445),0)))</f>
        <v>0</v>
      </c>
      <c r="DQ445" s="48" t="n">
        <f aca="false">MIN(BS445,(HM444*(1+HM$5/Setup!$C$36)+IF($V445=46,N($F445),0)))</f>
        <v>0</v>
      </c>
      <c r="DR445" s="48" t="n">
        <f aca="false">MIN(BT445,(HN444*(1+HN$5/Setup!$C$36)+IF($V445=47,N($F445),0)))</f>
        <v>0</v>
      </c>
      <c r="DS445" s="48" t="n">
        <f aca="false">MIN(BU445,(HO444*(1+HO$5/Setup!$C$36)+IF($V445=48,N($F445),0)))</f>
        <v>0</v>
      </c>
      <c r="DT445" s="48" t="n">
        <f aca="false">MIN(BV445,(HP444*(1+HP$5/Setup!$C$36)+IF($V445=49,N($F445),0)))</f>
        <v>0</v>
      </c>
      <c r="DU445" s="48" t="n">
        <f aca="false">MIN(BW445,(HQ444*(1+HQ$5/Setup!$C$36)+IF($V445=50,N($F445),0)))</f>
        <v>0</v>
      </c>
      <c r="DV445" s="48" t="n">
        <f aca="false">MIN(MAX((FT444*(1+FT$5/Setup!$C$36)+IF($V445=1,N($F445),0))-BX445,0),MAX($P445-0,0))</f>
        <v>0</v>
      </c>
      <c r="DW445" s="48" t="n">
        <f aca="false">MIN(MAX((FU444*(1+FU$5/Setup!$C$36)+IF($V445=2,N($F445),0))-BY445,0),MAX($P445-SUM(DV445:DV445),0))</f>
        <v>0</v>
      </c>
      <c r="DX445" s="48" t="n">
        <f aca="false">MIN(MAX((FV444*(1+FV$5/Setup!$C$36)+IF($V445=3,N($F445),0))-BZ445,0),MAX($P445-SUM(DV445:DW445),0))</f>
        <v>0</v>
      </c>
      <c r="DY445" s="48" t="n">
        <f aca="false">MIN(MAX((FW444*(1+FW$5/Setup!$C$36)+IF($V445=4,N($F445),0))-CA445,0),MAX($P445-SUM(DV445:DX445),0))</f>
        <v>0</v>
      </c>
      <c r="DZ445" s="48" t="n">
        <f aca="false">MIN(MAX((FX444*(1+FX$5/Setup!$C$36)+IF($V445=5,N($F445),0))-CB445,0),MAX($P445-SUM(DV445:DY445),0))</f>
        <v>0</v>
      </c>
      <c r="EA445" s="48" t="n">
        <f aca="false">MIN(MAX((FY444*(1+FY$5/Setup!$C$36)+IF($V445=6,N($F445),0))-CC445,0),MAX($P445-SUM(DV445:DZ445),0))</f>
        <v>0</v>
      </c>
      <c r="EB445" s="48" t="n">
        <f aca="false">MIN(MAX((FZ444*(1+FZ$5/Setup!$C$36)+IF($V445=7,N($F445),0))-CD445,0),MAX($P445-SUM(DV445:EA445),0))</f>
        <v>0</v>
      </c>
      <c r="EC445" s="48" t="n">
        <f aca="false">MIN(MAX((GA444*(1+GA$5/Setup!$C$36)+IF($V445=8,N($F445),0))-CE445,0),MAX($P445-SUM(DV445:EB445),0))</f>
        <v>0</v>
      </c>
      <c r="ED445" s="48" t="n">
        <f aca="false">MIN(MAX((GB444*(1+GB$5/Setup!$C$36)+IF($V445=9,N($F445),0))-CF445,0),MAX($P445-SUM(DV445:EC445),0))</f>
        <v>0</v>
      </c>
      <c r="EE445" s="48" t="n">
        <f aca="false">MIN(MAX((GC444*(1+GC$5/Setup!$C$36)+IF($V445=10,N($F445),0))-CG445,0),MAX($P445-SUM(DV445:ED445),0))</f>
        <v>0</v>
      </c>
      <c r="EF445" s="48" t="n">
        <f aca="false">MIN(MAX((GD444*(1+GD$5/Setup!$C$36)+IF($V445=11,N($F445),0))-CH445,0),MAX($P445-SUM(DV445:EE445),0))</f>
        <v>0</v>
      </c>
      <c r="EG445" s="48" t="n">
        <f aca="false">MIN(MAX((GE444*(1+GE$5/Setup!$C$36)+IF($V445=12,N($F445),0))-CI445,0),MAX($P445-SUM(DV445:EF445),0))</f>
        <v>0</v>
      </c>
      <c r="EH445" s="48" t="n">
        <f aca="false">MIN(MAX((GF444*(1+GF$5/Setup!$C$36)+IF($V445=13,N($F445),0))-CJ445,0),MAX($P445-SUM(DV445:EG445),0))</f>
        <v>0</v>
      </c>
      <c r="EI445" s="48" t="n">
        <f aca="false">MIN(MAX((GG444*(1+GG$5/Setup!$C$36)+IF($V445=14,N($F445),0))-CK445,0),MAX($P445-SUM(DV445:EH445),0))</f>
        <v>0</v>
      </c>
      <c r="EJ445" s="48" t="n">
        <f aca="false">MIN(MAX((GH444*(1+GH$5/Setup!$C$36)+IF($V445=15,N($F445),0))-CL445,0),MAX($P445-SUM(DV445:EI445),0))</f>
        <v>0</v>
      </c>
      <c r="EK445" s="48" t="n">
        <f aca="false">MIN(MAX((GI444*(1+GI$5/Setup!$C$36)+IF($V445=16,N($F445),0))-CM445,0),MAX($P445-SUM(DV445:EJ445),0))</f>
        <v>0</v>
      </c>
      <c r="EL445" s="48" t="n">
        <f aca="false">MIN(MAX((GJ444*(1+GJ$5/Setup!$C$36)+IF($V445=17,N($F445),0))-CN445,0),MAX($P445-SUM(DV445:EK445),0))</f>
        <v>0</v>
      </c>
      <c r="EM445" s="48" t="n">
        <f aca="false">MIN(MAX((GK444*(1+GK$5/Setup!$C$36)+IF($V445=18,N($F445),0))-CO445,0),MAX($P445-SUM(DV445:EL445),0))</f>
        <v>0</v>
      </c>
      <c r="EN445" s="48" t="n">
        <f aca="false">MIN(MAX((GL444*(1+GL$5/Setup!$C$36)+IF($V445=19,N($F445),0))-CP445,0),MAX($P445-SUM(DV445:EM445),0))</f>
        <v>0</v>
      </c>
      <c r="EO445" s="48" t="n">
        <f aca="false">MIN(MAX((GM444*(1+GM$5/Setup!$C$36)+IF($V445=20,N($F445),0))-CQ445,0),MAX($P445-SUM(DV445:EN445),0))</f>
        <v>0</v>
      </c>
      <c r="EP445" s="48" t="n">
        <f aca="false">MIN(MAX((GN444*(1+GN$5/Setup!$C$36)+IF($V445=21,N($F445),0))-CR445,0),MAX($P445-SUM(DV445:EO445),0))</f>
        <v>0</v>
      </c>
      <c r="EQ445" s="48" t="n">
        <f aca="false">MIN(MAX((GO444*(1+GO$5/Setup!$C$36)+IF($V445=22,N($F445),0))-CS445,0),MAX($P445-SUM(DV445:EP445),0))</f>
        <v>0</v>
      </c>
      <c r="ER445" s="48" t="n">
        <f aca="false">MIN(MAX((GP444*(1+GP$5/Setup!$C$36)+IF($V445=23,N($F445),0))-CT445,0),MAX($P445-SUM(DV445:EQ445),0))</f>
        <v>0</v>
      </c>
      <c r="ES445" s="48" t="n">
        <f aca="false">MIN(MAX((GQ444*(1+GQ$5/Setup!$C$36)+IF($V445=24,N($F445),0))-CU445,0),MAX($P445-SUM(DV445:ER445),0))</f>
        <v>0</v>
      </c>
      <c r="ET445" s="48" t="n">
        <f aca="false">MIN(MAX((GR444*(1+GR$5/Setup!$C$36)+IF($V445=25,N($F445),0))-CV445,0),MAX($P445-SUM(DV445:ES445),0))</f>
        <v>0</v>
      </c>
      <c r="EU445" s="48" t="n">
        <f aca="false">MIN(MAX((GS444*(1+GS$5/Setup!$C$36)+IF($V445=26,N($F445),0))-CW445,0),MAX($P445-SUM(DV445:ET445),0))</f>
        <v>0</v>
      </c>
      <c r="EV445" s="48" t="n">
        <f aca="false">MIN(MAX((GT444*(1+GT$5/Setup!$C$36)+IF($V445=27,N($F445),0))-CX445,0),MAX($P445-SUM(DV445:EU445),0))</f>
        <v>0</v>
      </c>
      <c r="EW445" s="48" t="n">
        <f aca="false">MIN(MAX((GU444*(1+GU$5/Setup!$C$36)+IF($V445=28,N($F445),0))-CY445,0),MAX($P445-SUM(DV445:EV445),0))</f>
        <v>0</v>
      </c>
      <c r="EX445" s="48" t="n">
        <f aca="false">MIN(MAX((GV444*(1+GV$5/Setup!$C$36)+IF($V445=29,N($F445),0))-CZ445,0),MAX($P445-SUM(DV445:EW445),0))</f>
        <v>0</v>
      </c>
      <c r="EY445" s="48" t="n">
        <f aca="false">MIN(MAX((GW444*(1+GW$5/Setup!$C$36)+IF($V445=30,N($F445),0))-DA445,0),MAX($P445-SUM(DV445:EX445),0))</f>
        <v>0</v>
      </c>
      <c r="EZ445" s="48" t="n">
        <f aca="false">MIN(MAX((GX444*(1+GX$5/Setup!$C$36)+IF($V445=31,N($F445),0))-DB445,0),MAX($P445-SUM(DV445:EY445),0))</f>
        <v>0</v>
      </c>
      <c r="FA445" s="48" t="n">
        <f aca="false">MIN(MAX((GY444*(1+GY$5/Setup!$C$36)+IF($V445=32,N($F445),0))-DC445,0),MAX($P445-SUM(DV445:EZ445),0))</f>
        <v>0</v>
      </c>
      <c r="FB445" s="48" t="n">
        <f aca="false">MIN(MAX((GZ444*(1+GZ$5/Setup!$C$36)+IF($V445=33,N($F445),0))-DD445,0),MAX($P445-SUM(DV445:FA445),0))</f>
        <v>0</v>
      </c>
      <c r="FC445" s="48" t="n">
        <f aca="false">MIN(MAX((HA444*(1+HA$5/Setup!$C$36)+IF($V445=34,N($F445),0))-DE445,0),MAX($P445-SUM(DV445:FB445),0))</f>
        <v>0</v>
      </c>
      <c r="FD445" s="48" t="n">
        <f aca="false">MIN(MAX((HB444*(1+HB$5/Setup!$C$36)+IF($V445=35,N($F445),0))-DF445,0),MAX($P445-SUM(DV445:FC445),0))</f>
        <v>0</v>
      </c>
      <c r="FE445" s="48" t="n">
        <f aca="false">MIN(MAX((HC444*(1+HC$5/Setup!$C$36)+IF($V445=36,N($F445),0))-DG445,0),MAX($P445-SUM(DV445:FD445),0))</f>
        <v>0</v>
      </c>
      <c r="FF445" s="48" t="n">
        <f aca="false">MIN(MAX((HD444*(1+HD$5/Setup!$C$36)+IF($V445=37,N($F445),0))-DH445,0),MAX($P445-SUM(DV445:FE445),0))</f>
        <v>0</v>
      </c>
      <c r="FG445" s="48" t="n">
        <f aca="false">MIN(MAX((HE444*(1+HE$5/Setup!$C$36)+IF($V445=38,N($F445),0))-DI445,0),MAX($P445-SUM(DV445:FF445),0))</f>
        <v>0</v>
      </c>
      <c r="FH445" s="48" t="n">
        <f aca="false">MIN(MAX((HF444*(1+HF$5/Setup!$C$36)+IF($V445=39,N($F445),0))-DJ445,0),MAX($P445-SUM(DV445:FG445),0))</f>
        <v>0</v>
      </c>
      <c r="FI445" s="48" t="n">
        <f aca="false">MIN(MAX((HG444*(1+HG$5/Setup!$C$36)+IF($V445=40,N($F445),0))-DK445,0),MAX($P445-SUM(DV445:FH445),0))</f>
        <v>0</v>
      </c>
      <c r="FJ445" s="48" t="n">
        <f aca="false">MIN(MAX((HH444*(1+HH$5/Setup!$C$36)+IF($V445=41,N($F445),0))-DL445,0),MAX($P445-SUM(DV445:FI445),0))</f>
        <v>0</v>
      </c>
      <c r="FK445" s="48" t="n">
        <f aca="false">MIN(MAX((HI444*(1+HI$5/Setup!$C$36)+IF($V445=42,N($F445),0))-DM445,0),MAX($P445-SUM(DV445:FJ445),0))</f>
        <v>0</v>
      </c>
      <c r="FL445" s="48" t="n">
        <f aca="false">MIN(MAX((HJ444*(1+HJ$5/Setup!$C$36)+IF($V445=43,N($F445),0))-DN445,0),MAX($P445-SUM(DV445:FK445),0))</f>
        <v>0</v>
      </c>
      <c r="FM445" s="48" t="n">
        <f aca="false">MIN(MAX((HK444*(1+HK$5/Setup!$C$36)+IF($V445=44,N($F445),0))-DO445,0),MAX($P445-SUM(DV445:FL445),0))</f>
        <v>0</v>
      </c>
      <c r="FN445" s="48" t="n">
        <f aca="false">MIN(MAX((HL444*(1+HL$5/Setup!$C$36)+IF($V445=45,N($F445),0))-DP445,0),MAX($P445-SUM(DV445:FM445),0))</f>
        <v>0</v>
      </c>
      <c r="FO445" s="48" t="n">
        <f aca="false">MIN(MAX((HM444*(1+HM$5/Setup!$C$36)+IF($V445=46,N($F445),0))-DQ445,0),MAX($P445-SUM(DV445:FN445),0))</f>
        <v>0</v>
      </c>
      <c r="FP445" s="48" t="n">
        <f aca="false">MIN(MAX((HN444*(1+HN$5/Setup!$C$36)+IF($V445=47,N($F445),0))-DR445,0),MAX($P445-SUM(DV445:FO445),0))</f>
        <v>0</v>
      </c>
      <c r="FQ445" s="48" t="n">
        <f aca="false">MIN(MAX((HO444*(1+HO$5/Setup!$C$36)+IF($V445=48,N($F445),0))-DS445,0),MAX($P445-SUM(DV445:FP445),0))</f>
        <v>0</v>
      </c>
      <c r="FR445" s="48" t="n">
        <f aca="false">MIN(MAX((HP444*(1+HP$5/Setup!$C$36)+IF($V445=49,N($F445),0))-DT445,0),MAX($P445-SUM(DV445:FQ445),0))</f>
        <v>0</v>
      </c>
      <c r="FS445" s="48" t="n">
        <f aca="false">MIN(MAX((HQ444*(1+HQ$5/Setup!$C$36)+IF($V445=50,N($F445),0))-DU445,0),MAX($P445-SUM(DV445:FR445),0))</f>
        <v>0</v>
      </c>
      <c r="FT445" s="48" t="n">
        <f aca="false">IF((FT444*(1+FT$5/Setup!$C$36)+IF($V445=1,N($F445),0))-BX445-DV445&lt;0.005,0,(FT444*(1+FT$5/Setup!$C$36)+IF($V445=1,N($F445),0))-BX445-DV445)</f>
        <v>0</v>
      </c>
      <c r="FU445" s="48" t="n">
        <f aca="false">IF((FU444*(1+FU$5/Setup!$C$36)+IF($V445=2,N($F445),0))-BY445-DW445&lt;0.005,0,(FU444*(1+FU$5/Setup!$C$36)+IF($V445=2,N($F445),0))-BY445-DW445)</f>
        <v>0</v>
      </c>
      <c r="FV445" s="48" t="n">
        <f aca="false">IF((FV444*(1+FV$5/Setup!$C$36)+IF($V445=3,N($F445),0))-BZ445-DX445&lt;0.005,0,(FV444*(1+FV$5/Setup!$C$36)+IF($V445=3,N($F445),0))-BZ445-DX445)</f>
        <v>0</v>
      </c>
      <c r="FW445" s="48" t="n">
        <f aca="false">IF((FW444*(1+FW$5/Setup!$C$36)+IF($V445=4,N($F445),0))-CA445-DY445&lt;0.005,0,(FW444*(1+FW$5/Setup!$C$36)+IF($V445=4,N($F445),0))-CA445-DY445)</f>
        <v>0</v>
      </c>
      <c r="FX445" s="48" t="n">
        <f aca="false">IF((FX444*(1+FX$5/Setup!$C$36)+IF($V445=5,N($F445),0))-CB445-DZ445&lt;0.005,0,(FX444*(1+FX$5/Setup!$C$36)+IF($V445=5,N($F445),0))-CB445-DZ445)</f>
        <v>0</v>
      </c>
      <c r="FY445" s="48" t="n">
        <f aca="false">IF((FY444*(1+FY$5/Setup!$C$36)+IF($V445=6,N($F445),0))-CC445-EA445&lt;0.005,0,(FY444*(1+FY$5/Setup!$C$36)+IF($V445=6,N($F445),0))-CC445-EA445)</f>
        <v>0</v>
      </c>
      <c r="FZ445" s="48" t="n">
        <f aca="false">IF((FZ444*(1+FZ$5/Setup!$C$36)+IF($V445=7,N($F445),0))-CD445-EB445&lt;0.005,0,(FZ444*(1+FZ$5/Setup!$C$36)+IF($V445=7,N($F445),0))-CD445-EB445)</f>
        <v>0</v>
      </c>
      <c r="GA445" s="48" t="n">
        <f aca="false">IF((GA444*(1+GA$5/Setup!$C$36)+IF($V445=8,N($F445),0))-CE445-EC445&lt;0.005,0,(GA444*(1+GA$5/Setup!$C$36)+IF($V445=8,N($F445),0))-CE445-EC445)</f>
        <v>0</v>
      </c>
      <c r="GB445" s="48" t="n">
        <f aca="false">IF((GB444*(1+GB$5/Setup!$C$36)+IF($V445=9,N($F445),0))-CF445-ED445&lt;0.005,0,(GB444*(1+GB$5/Setup!$C$36)+IF($V445=9,N($F445),0))-CF445-ED445)</f>
        <v>0</v>
      </c>
      <c r="GC445" s="48" t="n">
        <f aca="false">IF((GC444*(1+GC$5/Setup!$C$36)+IF($V445=10,N($F445),0))-CG445-EE445&lt;0.005,0,(GC444*(1+GC$5/Setup!$C$36)+IF($V445=10,N($F445),0))-CG445-EE445)</f>
        <v>0</v>
      </c>
      <c r="GD445" s="48" t="n">
        <f aca="false">IF((GD444*(1+GD$5/Setup!$C$36)+IF($V445=11,N($F445),0))-CH445-EF445&lt;0.005,0,(GD444*(1+GD$5/Setup!$C$36)+IF($V445=11,N($F445),0))-CH445-EF445)</f>
        <v>0</v>
      </c>
      <c r="GE445" s="48" t="n">
        <f aca="false">IF((GE444*(1+GE$5/Setup!$C$36)+IF($V445=12,N($F445),0))-CI445-EG445&lt;0.005,0,(GE444*(1+GE$5/Setup!$C$36)+IF($V445=12,N($F445),0))-CI445-EG445)</f>
        <v>0</v>
      </c>
      <c r="GF445" s="48" t="n">
        <f aca="false">IF((GF444*(1+GF$5/Setup!$C$36)+IF($V445=13,N($F445),0))-CJ445-EH445&lt;0.005,0,(GF444*(1+GF$5/Setup!$C$36)+IF($V445=13,N($F445),0))-CJ445-EH445)</f>
        <v>0</v>
      </c>
      <c r="GG445" s="48" t="n">
        <f aca="false">IF((GG444*(1+GG$5/Setup!$C$36)+IF($V445=14,N($F445),0))-CK445-EI445&lt;0.005,0,(GG444*(1+GG$5/Setup!$C$36)+IF($V445=14,N($F445),0))-CK445-EI445)</f>
        <v>0</v>
      </c>
      <c r="GH445" s="48" t="n">
        <f aca="false">IF((GH444*(1+GH$5/Setup!$C$36)+IF($V445=15,N($F445),0))-CL445-EJ445&lt;0.005,0,(GH444*(1+GH$5/Setup!$C$36)+IF($V445=15,N($F445),0))-CL445-EJ445)</f>
        <v>0</v>
      </c>
      <c r="GI445" s="48" t="n">
        <f aca="false">IF((GI444*(1+GI$5/Setup!$C$36)+IF($V445=16,N($F445),0))-CM445-EK445&lt;0.005,0,(GI444*(1+GI$5/Setup!$C$36)+IF($V445=16,N($F445),0))-CM445-EK445)</f>
        <v>0</v>
      </c>
      <c r="GJ445" s="48" t="n">
        <f aca="false">IF((GJ444*(1+GJ$5/Setup!$C$36)+IF($V445=17,N($F445),0))-CN445-EL445&lt;0.005,0,(GJ444*(1+GJ$5/Setup!$C$36)+IF($V445=17,N($F445),0))-CN445-EL445)</f>
        <v>0</v>
      </c>
      <c r="GK445" s="48" t="n">
        <f aca="false">IF((GK444*(1+GK$5/Setup!$C$36)+IF($V445=18,N($F445),0))-CO445-EM445&lt;0.005,0,(GK444*(1+GK$5/Setup!$C$36)+IF($V445=18,N($F445),0))-CO445-EM445)</f>
        <v>0</v>
      </c>
      <c r="GL445" s="48" t="n">
        <f aca="false">IF((GL444*(1+GL$5/Setup!$C$36)+IF($V445=19,N($F445),0))-CP445-EN445&lt;0.005,0,(GL444*(1+GL$5/Setup!$C$36)+IF($V445=19,N($F445),0))-CP445-EN445)</f>
        <v>0</v>
      </c>
      <c r="GM445" s="48" t="n">
        <f aca="false">IF((GM444*(1+GM$5/Setup!$C$36)+IF($V445=20,N($F445),0))-CQ445-EO445&lt;0.005,0,(GM444*(1+GM$5/Setup!$C$36)+IF($V445=20,N($F445),0))-CQ445-EO445)</f>
        <v>0</v>
      </c>
      <c r="GN445" s="48" t="n">
        <f aca="false">IF((GN444*(1+GN$5/Setup!$C$36)+IF($V445=21,N($F445),0))-CR445-EP445&lt;0.005,0,(GN444*(1+GN$5/Setup!$C$36)+IF($V445=21,N($F445),0))-CR445-EP445)</f>
        <v>0</v>
      </c>
      <c r="GO445" s="48" t="n">
        <f aca="false">IF((GO444*(1+GO$5/Setup!$C$36)+IF($V445=22,N($F445),0))-CS445-EQ445&lt;0.005,0,(GO444*(1+GO$5/Setup!$C$36)+IF($V445=22,N($F445),0))-CS445-EQ445)</f>
        <v>0</v>
      </c>
      <c r="GP445" s="48" t="n">
        <f aca="false">IF((GP444*(1+GP$5/Setup!$C$36)+IF($V445=23,N($F445),0))-CT445-ER445&lt;0.005,0,(GP444*(1+GP$5/Setup!$C$36)+IF($V445=23,N($F445),0))-CT445-ER445)</f>
        <v>0</v>
      </c>
      <c r="GQ445" s="48" t="n">
        <f aca="false">IF((GQ444*(1+GQ$5/Setup!$C$36)+IF($V445=24,N($F445),0))-CU445-ES445&lt;0.005,0,(GQ444*(1+GQ$5/Setup!$C$36)+IF($V445=24,N($F445),0))-CU445-ES445)</f>
        <v>0</v>
      </c>
      <c r="GR445" s="48" t="n">
        <f aca="false">IF((GR444*(1+GR$5/Setup!$C$36)+IF($V445=25,N($F445),0))-CV445-ET445&lt;0.005,0,(GR444*(1+GR$5/Setup!$C$36)+IF($V445=25,N($F445),0))-CV445-ET445)</f>
        <v>0</v>
      </c>
      <c r="GS445" s="48" t="n">
        <f aca="false">IF((GS444*(1+GS$5/Setup!$C$36)+IF($V445=26,N($F445),0))-CW445-EU445&lt;0.005,0,(GS444*(1+GS$5/Setup!$C$36)+IF($V445=26,N($F445),0))-CW445-EU445)</f>
        <v>0</v>
      </c>
      <c r="GT445" s="48" t="n">
        <f aca="false">IF((GT444*(1+GT$5/Setup!$C$36)+IF($V445=27,N($F445),0))-CX445-EV445&lt;0.005,0,(GT444*(1+GT$5/Setup!$C$36)+IF($V445=27,N($F445),0))-CX445-EV445)</f>
        <v>0</v>
      </c>
      <c r="GU445" s="48" t="n">
        <f aca="false">IF((GU444*(1+GU$5/Setup!$C$36)+IF($V445=28,N($F445),0))-CY445-EW445&lt;0.005,0,(GU444*(1+GU$5/Setup!$C$36)+IF($V445=28,N($F445),0))-CY445-EW445)</f>
        <v>0</v>
      </c>
      <c r="GV445" s="48" t="n">
        <f aca="false">IF((GV444*(1+GV$5/Setup!$C$36)+IF($V445=29,N($F445),0))-CZ445-EX445&lt;0.005,0,(GV444*(1+GV$5/Setup!$C$36)+IF($V445=29,N($F445),0))-CZ445-EX445)</f>
        <v>0</v>
      </c>
      <c r="GW445" s="48" t="n">
        <f aca="false">IF((GW444*(1+GW$5/Setup!$C$36)+IF($V445=30,N($F445),0))-DA445-EY445&lt;0.005,0,(GW444*(1+GW$5/Setup!$C$36)+IF($V445=30,N($F445),0))-DA445-EY445)</f>
        <v>0</v>
      </c>
      <c r="GX445" s="48" t="n">
        <f aca="false">IF((GX444*(1+GX$5/Setup!$C$36)+IF($V445=31,N($F445),0))-DB445-EZ445&lt;0.005,0,(GX444*(1+GX$5/Setup!$C$36)+IF($V445=31,N($F445),0))-DB445-EZ445)</f>
        <v>0</v>
      </c>
      <c r="GY445" s="48" t="n">
        <f aca="false">IF((GY444*(1+GY$5/Setup!$C$36)+IF($V445=32,N($F445),0))-DC445-FA445&lt;0.005,0,(GY444*(1+GY$5/Setup!$C$36)+IF($V445=32,N($F445),0))-DC445-FA445)</f>
        <v>0</v>
      </c>
      <c r="GZ445" s="48" t="n">
        <f aca="false">IF((GZ444*(1+GZ$5/Setup!$C$36)+IF($V445=33,N($F445),0))-DD445-FB445&lt;0.005,0,(GZ444*(1+GZ$5/Setup!$C$36)+IF($V445=33,N($F445),0))-DD445-FB445)</f>
        <v>0</v>
      </c>
      <c r="HA445" s="48" t="n">
        <f aca="false">IF((HA444*(1+HA$5/Setup!$C$36)+IF($V445=34,N($F445),0))-DE445-FC445&lt;0.005,0,(HA444*(1+HA$5/Setup!$C$36)+IF($V445=34,N($F445),0))-DE445-FC445)</f>
        <v>0</v>
      </c>
      <c r="HB445" s="48" t="n">
        <f aca="false">IF((HB444*(1+HB$5/Setup!$C$36)+IF($V445=35,N($F445),0))-DF445-FD445&lt;0.005,0,(HB444*(1+HB$5/Setup!$C$36)+IF($V445=35,N($F445),0))-DF445-FD445)</f>
        <v>0</v>
      </c>
      <c r="HC445" s="48" t="n">
        <f aca="false">IF((HC444*(1+HC$5/Setup!$C$36)+IF($V445=36,N($F445),0))-DG445-FE445&lt;0.005,0,(HC444*(1+HC$5/Setup!$C$36)+IF($V445=36,N($F445),0))-DG445-FE445)</f>
        <v>0</v>
      </c>
      <c r="HD445" s="48" t="n">
        <f aca="false">IF((HD444*(1+HD$5/Setup!$C$36)+IF($V445=37,N($F445),0))-DH445-FF445&lt;0.005,0,(HD444*(1+HD$5/Setup!$C$36)+IF($V445=37,N($F445),0))-DH445-FF445)</f>
        <v>0</v>
      </c>
      <c r="HE445" s="48" t="n">
        <f aca="false">IF((HE444*(1+HE$5/Setup!$C$36)+IF($V445=38,N($F445),0))-DI445-FG445&lt;0.005,0,(HE444*(1+HE$5/Setup!$C$36)+IF($V445=38,N($F445),0))-DI445-FG445)</f>
        <v>0</v>
      </c>
      <c r="HF445" s="48" t="n">
        <f aca="false">IF((HF444*(1+HF$5/Setup!$C$36)+IF($V445=39,N($F445),0))-DJ445-FH445&lt;0.005,0,(HF444*(1+HF$5/Setup!$C$36)+IF($V445=39,N($F445),0))-DJ445-FH445)</f>
        <v>0</v>
      </c>
      <c r="HG445" s="48" t="n">
        <f aca="false">IF((HG444*(1+HG$5/Setup!$C$36)+IF($V445=40,N($F445),0))-DK445-FI445&lt;0.005,0,(HG444*(1+HG$5/Setup!$C$36)+IF($V445=40,N($F445),0))-DK445-FI445)</f>
        <v>0</v>
      </c>
      <c r="HH445" s="48" t="n">
        <f aca="false">IF((HH444*(1+HH$5/Setup!$C$36)+IF($V445=41,N($F445),0))-DL445-FJ445&lt;0.005,0,(HH444*(1+HH$5/Setup!$C$36)+IF($V445=41,N($F445),0))-DL445-FJ445)</f>
        <v>0</v>
      </c>
      <c r="HI445" s="48" t="n">
        <f aca="false">IF((HI444*(1+HI$5/Setup!$C$36)+IF($V445=42,N($F445),0))-DM445-FK445&lt;0.005,0,(HI444*(1+HI$5/Setup!$C$36)+IF($V445=42,N($F445),0))-DM445-FK445)</f>
        <v>0</v>
      </c>
      <c r="HJ445" s="48" t="n">
        <f aca="false">IF((HJ444*(1+HJ$5/Setup!$C$36)+IF($V445=43,N($F445),0))-DN445-FL445&lt;0.005,0,(HJ444*(1+HJ$5/Setup!$C$36)+IF($V445=43,N($F445),0))-DN445-FL445)</f>
        <v>0</v>
      </c>
      <c r="HK445" s="48" t="n">
        <f aca="false">IF((HK444*(1+HK$5/Setup!$C$36)+IF($V445=44,N($F445),0))-DO445-FM445&lt;0.005,0,(HK444*(1+HK$5/Setup!$C$36)+IF($V445=44,N($F445),0))-DO445-FM445)</f>
        <v>0</v>
      </c>
      <c r="HL445" s="48" t="n">
        <f aca="false">IF((HL444*(1+HL$5/Setup!$C$36)+IF($V445=45,N($F445),0))-DP445-FN445&lt;0.005,0,(HL444*(1+HL$5/Setup!$C$36)+IF($V445=45,N($F445),0))-DP445-FN445)</f>
        <v>0</v>
      </c>
      <c r="HM445" s="48" t="n">
        <f aca="false">IF((HM444*(1+HM$5/Setup!$C$36)+IF($V445=46,N($F445),0))-DQ445-FO445&lt;0.005,0,(HM444*(1+HM$5/Setup!$C$36)+IF($V445=46,N($F445),0))-DQ445-FO445)</f>
        <v>0</v>
      </c>
      <c r="HN445" s="48" t="n">
        <f aca="false">IF((HN444*(1+HN$5/Setup!$C$36)+IF($V445=47,N($F445),0))-DR445-FP445&lt;0.005,0,(HN444*(1+HN$5/Setup!$C$36)+IF($V445=47,N($F445),0))-DR445-FP445)</f>
        <v>0</v>
      </c>
      <c r="HO445" s="48" t="n">
        <f aca="false">IF((HO444*(1+HO$5/Setup!$C$36)+IF($V445=48,N($F445),0))-DS445-FQ445&lt;0.005,0,(HO444*(1+HO$5/Setup!$C$36)+IF($V445=48,N($F445),0))-DS445-FQ445)</f>
        <v>0</v>
      </c>
      <c r="HP445" s="48" t="n">
        <f aca="false">IF((HP444*(1+HP$5/Setup!$C$36)+IF($V445=49,N($F445),0))-DT445-FR445&lt;0.005,0,(HP444*(1+HP$5/Setup!$C$36)+IF($V445=49,N($F445),0))-DT445-FR445)</f>
        <v>0</v>
      </c>
      <c r="HQ445" s="48" t="n">
        <f aca="false">IF((HQ444*(1+HQ$5/Setup!$C$36)+IF($V445=50,N($F445),0))-DU445-FS445&lt;0.005,0,(HQ444*(1+HQ$5/Setup!$C$36)+IF($V445=50,N($F445),0))-DU445-FS445)</f>
        <v>0</v>
      </c>
    </row>
    <row r="446" customFormat="false" ht="15" hidden="false" customHeight="false" outlineLevel="0" collapsed="false">
      <c r="A446" s="44" t="n">
        <v>438</v>
      </c>
      <c r="B446" s="45" t="n">
        <f aca="false">IF(Setup!$C$7="Every month",EDATE(Setup!$C$8,($A446-1)),IF(Setup!$C$7="Twice a month",DATE(YEAR(Setup!$C$8),MONTH(Setup!$C$8)+INT((($A446-1)+Setup!$C$41)/2),MIN(IF(MOD(($A446-1)+Setup!$C$41,2)=0,Setup!$C$39,Setup!$C$40),DAY(EOMONTH(DATE(YEAR(Setup!$C$8),MONTH(Setup!$C$8)+INT((($A446-1)+Setup!$C$41)/2),1),0)))),Setup!$C$8+($A446-1)*IF(Setup!$C$7="Every week",7,14)))</f>
        <v>52443</v>
      </c>
      <c r="C446" s="45" t="n">
        <f aca="false">IF(Setup!$C$7="Every month",EDATE(Setup!$C$8,$A446),IF(Setup!$C$7="Twice a month",DATE(YEAR(Setup!$C$8),MONTH(Setup!$C$8)+INT(($A446+Setup!$C$41)/2),MIN(IF(MOD($A446+Setup!$C$41,2)=0,Setup!$C$39,Setup!$C$40),DAY(EOMONTH(DATE(YEAR(Setup!$C$8),MONTH(Setup!$C$8)+INT(($A446+Setup!$C$41)/2),1),0)))),Setup!$C$8+$A446*IF(Setup!$C$7="Every week",7,14)))</f>
        <v>52457</v>
      </c>
      <c r="D446" s="46"/>
      <c r="E446" s="47"/>
      <c r="F446" s="47"/>
      <c r="G446" s="47"/>
      <c r="H446" s="47"/>
      <c r="I446" s="48" t="n">
        <f aca="false">N(Setup!$C$11)+N(E446)</f>
        <v>100</v>
      </c>
      <c r="J446" s="48" t="n">
        <f aca="false">MIN(Setup!$C$37,MAX(I446,0))</f>
        <v>9.23076923076923</v>
      </c>
      <c r="K446" s="48" t="n">
        <f aca="false">MIN(MAX(N(Setup!$C$14)-L445,0),MAX(I446-J446,0))</f>
        <v>0</v>
      </c>
      <c r="L446" s="48" t="n">
        <f aca="false">L445+K446-N(G446)</f>
        <v>500</v>
      </c>
      <c r="M446" s="48" t="n">
        <f aca="false">M445+J446-N(H446)</f>
        <v>4043.07692307689</v>
      </c>
      <c r="N446" s="48" t="n">
        <f aca="false">SUM(BX446:DU446)</f>
        <v>0</v>
      </c>
      <c r="O446" s="48" t="n">
        <f aca="false">SUM(Z446:BW446)-N446</f>
        <v>25</v>
      </c>
      <c r="P446" s="48" t="n">
        <f aca="false">MAX(I446-J446-K446,0)+O446</f>
        <v>115.769230769231</v>
      </c>
      <c r="Q446" s="48" t="n">
        <f aca="false">SUM(DV446:FS446)</f>
        <v>0</v>
      </c>
      <c r="R446" s="49" t="n">
        <f aca="false">N446+J446+K446+Q446</f>
        <v>9.23076923076923</v>
      </c>
      <c r="S446" s="48" t="n">
        <f aca="false">T446-T445-N(F446)+N446+Q446</f>
        <v>0</v>
      </c>
      <c r="T446" s="49" t="n">
        <f aca="false">SUM(FT446:HQ446)</f>
        <v>0</v>
      </c>
      <c r="U446" s="44" t="str">
        <f aca="false">IF(T445&lt;0.005,"",INDEX(Helpers!$C$2:$C$51,IF(_xlfn.MINIFS($DV$6:$FS$6,DV446:FS446,"&gt;0.005")=0,V446,_xlfn.MINIFS($DV$6:$FS$6,DV446:FS446,"&gt;0.005"))))</f>
        <v/>
      </c>
      <c r="V446" s="44" t="n">
        <f aca="false">IF(_xlfn.MINIFS($FT$6:$HQ$6,FT445:HQ445,"&gt;0.005")=0,1,_xlfn.MINIFS($FT$6:$HQ$6,FT445:HQ445,"&gt;0.005"))</f>
        <v>1</v>
      </c>
      <c r="W446" s="44" t="n">
        <f aca="false">IF(AND(D446&lt;&gt;"Paid",T445&gt;0.005),1,0)</f>
        <v>0</v>
      </c>
      <c r="X446" s="48" t="n">
        <f aca="false">SUMPRODUCT(((Helpers!$G$2:$G$51*(1+(Helpers!$D$2:$D$51+0.000000001)/12)^(($B446-Setup!$C$8)/(365.25/12))-Helpers!$E$2:$E$51*((1+(Helpers!$D$2:$D$51+0.000000001)/12)^(($B446-Setup!$C$8)/(365.25/12))-1)/((Helpers!$D$2:$D$51+0.000000001)/12))&gt;0)*(Helpers!$G$2:$G$51*(1+(Helpers!$D$2:$D$51+0.000000001)/12)^(($B446-Setup!$C$8)/(365.25/12))-Helpers!$E$2:$E$51*((1+(Helpers!$D$2:$D$51+0.000000001)/12)^(($B446-Setup!$C$8)/(365.25/12))-1)/((Helpers!$D$2:$D$51+0.000000001)/12)))</f>
        <v>0</v>
      </c>
      <c r="Y446" s="48"/>
      <c r="Z446" s="48" t="n">
        <f aca="false">IF(OR(N(Z$5)=0,Z$6=""),0,Z$5*((DATE(YEAR($B446),MONTH($B446),MIN(Z$6,DAY(EOMONTH($B446,0))))&gt;=$B446)*(DATE(YEAR($B446),MONTH($B446),MIN(Z$6,DAY(EOMONTH($B446,0))))&lt;$C446)+(DATE(YEAR($B446),MONTH($B446)+1,MIN(Z$6,DAY(EOMONTH($B446,1))))&gt;=$B446)*(DATE(YEAR($B446),MONTH($B446)+1,MIN(Z$6,DAY(EOMONTH($B446,1))))&lt;$C446)))</f>
        <v>25</v>
      </c>
      <c r="AA446" s="48" t="n">
        <f aca="false">IF(OR(N(AA$5)=0,AA$6=""),0,AA$5*((DATE(YEAR($B446),MONTH($B446),MIN(AA$6,DAY(EOMONTH($B446,0))))&gt;=$B446)*(DATE(YEAR($B446),MONTH($B446),MIN(AA$6,DAY(EOMONTH($B446,0))))&lt;$C446)+(DATE(YEAR($B446),MONTH($B446)+1,MIN(AA$6,DAY(EOMONTH($B446,1))))&gt;=$B446)*(DATE(YEAR($B446),MONTH($B446)+1,MIN(AA$6,DAY(EOMONTH($B446,1))))&lt;$C446)))</f>
        <v>0</v>
      </c>
      <c r="AB446" s="48" t="n">
        <f aca="false">IF(OR(N(AB$5)=0,AB$6=""),0,AB$5*((DATE(YEAR($B446),MONTH($B446),MIN(AB$6,DAY(EOMONTH($B446,0))))&gt;=$B446)*(DATE(YEAR($B446),MONTH($B446),MIN(AB$6,DAY(EOMONTH($B446,0))))&lt;$C446)+(DATE(YEAR($B446),MONTH($B446)+1,MIN(AB$6,DAY(EOMONTH($B446,1))))&gt;=$B446)*(DATE(YEAR($B446),MONTH($B446)+1,MIN(AB$6,DAY(EOMONTH($B446,1))))&lt;$C446)))</f>
        <v>0</v>
      </c>
      <c r="AC446" s="48" t="n">
        <f aca="false">IF(OR(N(AC$5)=0,AC$6=""),0,AC$5*((DATE(YEAR($B446),MONTH($B446),MIN(AC$6,DAY(EOMONTH($B446,0))))&gt;=$B446)*(DATE(YEAR($B446),MONTH($B446),MIN(AC$6,DAY(EOMONTH($B446,0))))&lt;$C446)+(DATE(YEAR($B446),MONTH($B446)+1,MIN(AC$6,DAY(EOMONTH($B446,1))))&gt;=$B446)*(DATE(YEAR($B446),MONTH($B446)+1,MIN(AC$6,DAY(EOMONTH($B446,1))))&lt;$C446)))</f>
        <v>0</v>
      </c>
      <c r="AD446" s="48" t="n">
        <f aca="false">IF(OR(N(AD$5)=0,AD$6=""),0,AD$5*((DATE(YEAR($B446),MONTH($B446),MIN(AD$6,DAY(EOMONTH($B446,0))))&gt;=$B446)*(DATE(YEAR($B446),MONTH($B446),MIN(AD$6,DAY(EOMONTH($B446,0))))&lt;$C446)+(DATE(YEAR($B446),MONTH($B446)+1,MIN(AD$6,DAY(EOMONTH($B446,1))))&gt;=$B446)*(DATE(YEAR($B446),MONTH($B446)+1,MIN(AD$6,DAY(EOMONTH($B446,1))))&lt;$C446)))</f>
        <v>0</v>
      </c>
      <c r="AE446" s="48" t="n">
        <f aca="false">IF(OR(N(AE$5)=0,AE$6=""),0,AE$5*((DATE(YEAR($B446),MONTH($B446),MIN(AE$6,DAY(EOMONTH($B446,0))))&gt;=$B446)*(DATE(YEAR($B446),MONTH($B446),MIN(AE$6,DAY(EOMONTH($B446,0))))&lt;$C446)+(DATE(YEAR($B446),MONTH($B446)+1,MIN(AE$6,DAY(EOMONTH($B446,1))))&gt;=$B446)*(DATE(YEAR($B446),MONTH($B446)+1,MIN(AE$6,DAY(EOMONTH($B446,1))))&lt;$C446)))</f>
        <v>0</v>
      </c>
      <c r="AF446" s="48" t="n">
        <f aca="false">IF(OR(N(AF$5)=0,AF$6=""),0,AF$5*((DATE(YEAR($B446),MONTH($B446),MIN(AF$6,DAY(EOMONTH($B446,0))))&gt;=$B446)*(DATE(YEAR($B446),MONTH($B446),MIN(AF$6,DAY(EOMONTH($B446,0))))&lt;$C446)+(DATE(YEAR($B446),MONTH($B446)+1,MIN(AF$6,DAY(EOMONTH($B446,1))))&gt;=$B446)*(DATE(YEAR($B446),MONTH($B446)+1,MIN(AF$6,DAY(EOMONTH($B446,1))))&lt;$C446)))</f>
        <v>0</v>
      </c>
      <c r="AG446" s="48" t="n">
        <f aca="false">IF(OR(N(AG$5)=0,AG$6=""),0,AG$5*((DATE(YEAR($B446),MONTH($B446),MIN(AG$6,DAY(EOMONTH($B446,0))))&gt;=$B446)*(DATE(YEAR($B446),MONTH($B446),MIN(AG$6,DAY(EOMONTH($B446,0))))&lt;$C446)+(DATE(YEAR($B446),MONTH($B446)+1,MIN(AG$6,DAY(EOMONTH($B446,1))))&gt;=$B446)*(DATE(YEAR($B446),MONTH($B446)+1,MIN(AG$6,DAY(EOMONTH($B446,1))))&lt;$C446)))</f>
        <v>0</v>
      </c>
      <c r="AH446" s="48" t="n">
        <f aca="false">IF(OR(N(AH$5)=0,AH$6=""),0,AH$5*((DATE(YEAR($B446),MONTH($B446),MIN(AH$6,DAY(EOMONTH($B446,0))))&gt;=$B446)*(DATE(YEAR($B446),MONTH($B446),MIN(AH$6,DAY(EOMONTH($B446,0))))&lt;$C446)+(DATE(YEAR($B446),MONTH($B446)+1,MIN(AH$6,DAY(EOMONTH($B446,1))))&gt;=$B446)*(DATE(YEAR($B446),MONTH($B446)+1,MIN(AH$6,DAY(EOMONTH($B446,1))))&lt;$C446)))</f>
        <v>0</v>
      </c>
      <c r="AI446" s="48" t="n">
        <f aca="false">IF(OR(N(AI$5)=0,AI$6=""),0,AI$5*((DATE(YEAR($B446),MONTH($B446),MIN(AI$6,DAY(EOMONTH($B446,0))))&gt;=$B446)*(DATE(YEAR($B446),MONTH($B446),MIN(AI$6,DAY(EOMONTH($B446,0))))&lt;$C446)+(DATE(YEAR($B446),MONTH($B446)+1,MIN(AI$6,DAY(EOMONTH($B446,1))))&gt;=$B446)*(DATE(YEAR($B446),MONTH($B446)+1,MIN(AI$6,DAY(EOMONTH($B446,1))))&lt;$C446)))</f>
        <v>0</v>
      </c>
      <c r="AJ446" s="48" t="n">
        <f aca="false">IF(OR(N(AJ$5)=0,AJ$6=""),0,AJ$5*((DATE(YEAR($B446),MONTH($B446),MIN(AJ$6,DAY(EOMONTH($B446,0))))&gt;=$B446)*(DATE(YEAR($B446),MONTH($B446),MIN(AJ$6,DAY(EOMONTH($B446,0))))&lt;$C446)+(DATE(YEAR($B446),MONTH($B446)+1,MIN(AJ$6,DAY(EOMONTH($B446,1))))&gt;=$B446)*(DATE(YEAR($B446),MONTH($B446)+1,MIN(AJ$6,DAY(EOMONTH($B446,1))))&lt;$C446)))</f>
        <v>0</v>
      </c>
      <c r="AK446" s="48" t="n">
        <f aca="false">IF(OR(N(AK$5)=0,AK$6=""),0,AK$5*((DATE(YEAR($B446),MONTH($B446),MIN(AK$6,DAY(EOMONTH($B446,0))))&gt;=$B446)*(DATE(YEAR($B446),MONTH($B446),MIN(AK$6,DAY(EOMONTH($B446,0))))&lt;$C446)+(DATE(YEAR($B446),MONTH($B446)+1,MIN(AK$6,DAY(EOMONTH($B446,1))))&gt;=$B446)*(DATE(YEAR($B446),MONTH($B446)+1,MIN(AK$6,DAY(EOMONTH($B446,1))))&lt;$C446)))</f>
        <v>0</v>
      </c>
      <c r="AL446" s="48" t="n">
        <f aca="false">IF(OR(N(AL$5)=0,AL$6=""),0,AL$5*((DATE(YEAR($B446),MONTH($B446),MIN(AL$6,DAY(EOMONTH($B446,0))))&gt;=$B446)*(DATE(YEAR($B446),MONTH($B446),MIN(AL$6,DAY(EOMONTH($B446,0))))&lt;$C446)+(DATE(YEAR($B446),MONTH($B446)+1,MIN(AL$6,DAY(EOMONTH($B446,1))))&gt;=$B446)*(DATE(YEAR($B446),MONTH($B446)+1,MIN(AL$6,DAY(EOMONTH($B446,1))))&lt;$C446)))</f>
        <v>0</v>
      </c>
      <c r="AM446" s="48" t="n">
        <f aca="false">IF(OR(N(AM$5)=0,AM$6=""),0,AM$5*((DATE(YEAR($B446),MONTH($B446),MIN(AM$6,DAY(EOMONTH($B446,0))))&gt;=$B446)*(DATE(YEAR($B446),MONTH($B446),MIN(AM$6,DAY(EOMONTH($B446,0))))&lt;$C446)+(DATE(YEAR($B446),MONTH($B446)+1,MIN(AM$6,DAY(EOMONTH($B446,1))))&gt;=$B446)*(DATE(YEAR($B446),MONTH($B446)+1,MIN(AM$6,DAY(EOMONTH($B446,1))))&lt;$C446)))</f>
        <v>0</v>
      </c>
      <c r="AN446" s="48" t="n">
        <f aca="false">IF(OR(N(AN$5)=0,AN$6=""),0,AN$5*((DATE(YEAR($B446),MONTH($B446),MIN(AN$6,DAY(EOMONTH($B446,0))))&gt;=$B446)*(DATE(YEAR($B446),MONTH($B446),MIN(AN$6,DAY(EOMONTH($B446,0))))&lt;$C446)+(DATE(YEAR($B446),MONTH($B446)+1,MIN(AN$6,DAY(EOMONTH($B446,1))))&gt;=$B446)*(DATE(YEAR($B446),MONTH($B446)+1,MIN(AN$6,DAY(EOMONTH($B446,1))))&lt;$C446)))</f>
        <v>0</v>
      </c>
      <c r="AO446" s="48" t="n">
        <f aca="false">IF(OR(N(AO$5)=0,AO$6=""),0,AO$5*((DATE(YEAR($B446),MONTH($B446),MIN(AO$6,DAY(EOMONTH($B446,0))))&gt;=$B446)*(DATE(YEAR($B446),MONTH($B446),MIN(AO$6,DAY(EOMONTH($B446,0))))&lt;$C446)+(DATE(YEAR($B446),MONTH($B446)+1,MIN(AO$6,DAY(EOMONTH($B446,1))))&gt;=$B446)*(DATE(YEAR($B446),MONTH($B446)+1,MIN(AO$6,DAY(EOMONTH($B446,1))))&lt;$C446)))</f>
        <v>0</v>
      </c>
      <c r="AP446" s="48" t="n">
        <f aca="false">IF(OR(N(AP$5)=0,AP$6=""),0,AP$5*((DATE(YEAR($B446),MONTH($B446),MIN(AP$6,DAY(EOMONTH($B446,0))))&gt;=$B446)*(DATE(YEAR($B446),MONTH($B446),MIN(AP$6,DAY(EOMONTH($B446,0))))&lt;$C446)+(DATE(YEAR($B446),MONTH($B446)+1,MIN(AP$6,DAY(EOMONTH($B446,1))))&gt;=$B446)*(DATE(YEAR($B446),MONTH($B446)+1,MIN(AP$6,DAY(EOMONTH($B446,1))))&lt;$C446)))</f>
        <v>0</v>
      </c>
      <c r="AQ446" s="48" t="n">
        <f aca="false">IF(OR(N(AQ$5)=0,AQ$6=""),0,AQ$5*((DATE(YEAR($B446),MONTH($B446),MIN(AQ$6,DAY(EOMONTH($B446,0))))&gt;=$B446)*(DATE(YEAR($B446),MONTH($B446),MIN(AQ$6,DAY(EOMONTH($B446,0))))&lt;$C446)+(DATE(YEAR($B446),MONTH($B446)+1,MIN(AQ$6,DAY(EOMONTH($B446,1))))&gt;=$B446)*(DATE(YEAR($B446),MONTH($B446)+1,MIN(AQ$6,DAY(EOMONTH($B446,1))))&lt;$C446)))</f>
        <v>0</v>
      </c>
      <c r="AR446" s="48" t="n">
        <f aca="false">IF(OR(N(AR$5)=0,AR$6=""),0,AR$5*((DATE(YEAR($B446),MONTH($B446),MIN(AR$6,DAY(EOMONTH($B446,0))))&gt;=$B446)*(DATE(YEAR($B446),MONTH($B446),MIN(AR$6,DAY(EOMONTH($B446,0))))&lt;$C446)+(DATE(YEAR($B446),MONTH($B446)+1,MIN(AR$6,DAY(EOMONTH($B446,1))))&gt;=$B446)*(DATE(YEAR($B446),MONTH($B446)+1,MIN(AR$6,DAY(EOMONTH($B446,1))))&lt;$C446)))</f>
        <v>0</v>
      </c>
      <c r="AS446" s="48" t="n">
        <f aca="false">IF(OR(N(AS$5)=0,AS$6=""),0,AS$5*((DATE(YEAR($B446),MONTH($B446),MIN(AS$6,DAY(EOMONTH($B446,0))))&gt;=$B446)*(DATE(YEAR($B446),MONTH($B446),MIN(AS$6,DAY(EOMONTH($B446,0))))&lt;$C446)+(DATE(YEAR($B446),MONTH($B446)+1,MIN(AS$6,DAY(EOMONTH($B446,1))))&gt;=$B446)*(DATE(YEAR($B446),MONTH($B446)+1,MIN(AS$6,DAY(EOMONTH($B446,1))))&lt;$C446)))</f>
        <v>0</v>
      </c>
      <c r="AT446" s="48" t="n">
        <f aca="false">IF(OR(N(AT$5)=0,AT$6=""),0,AT$5*((DATE(YEAR($B446),MONTH($B446),MIN(AT$6,DAY(EOMONTH($B446,0))))&gt;=$B446)*(DATE(YEAR($B446),MONTH($B446),MIN(AT$6,DAY(EOMONTH($B446,0))))&lt;$C446)+(DATE(YEAR($B446),MONTH($B446)+1,MIN(AT$6,DAY(EOMONTH($B446,1))))&gt;=$B446)*(DATE(YEAR($B446),MONTH($B446)+1,MIN(AT$6,DAY(EOMONTH($B446,1))))&lt;$C446)))</f>
        <v>0</v>
      </c>
      <c r="AU446" s="48" t="n">
        <f aca="false">IF(OR(N(AU$5)=0,AU$6=""),0,AU$5*((DATE(YEAR($B446),MONTH($B446),MIN(AU$6,DAY(EOMONTH($B446,0))))&gt;=$B446)*(DATE(YEAR($B446),MONTH($B446),MIN(AU$6,DAY(EOMONTH($B446,0))))&lt;$C446)+(DATE(YEAR($B446),MONTH($B446)+1,MIN(AU$6,DAY(EOMONTH($B446,1))))&gt;=$B446)*(DATE(YEAR($B446),MONTH($B446)+1,MIN(AU$6,DAY(EOMONTH($B446,1))))&lt;$C446)))</f>
        <v>0</v>
      </c>
      <c r="AV446" s="48" t="n">
        <f aca="false">IF(OR(N(AV$5)=0,AV$6=""),0,AV$5*((DATE(YEAR($B446),MONTH($B446),MIN(AV$6,DAY(EOMONTH($B446,0))))&gt;=$B446)*(DATE(YEAR($B446),MONTH($B446),MIN(AV$6,DAY(EOMONTH($B446,0))))&lt;$C446)+(DATE(YEAR($B446),MONTH($B446)+1,MIN(AV$6,DAY(EOMONTH($B446,1))))&gt;=$B446)*(DATE(YEAR($B446),MONTH($B446)+1,MIN(AV$6,DAY(EOMONTH($B446,1))))&lt;$C446)))</f>
        <v>0</v>
      </c>
      <c r="AW446" s="48" t="n">
        <f aca="false">IF(OR(N(AW$5)=0,AW$6=""),0,AW$5*((DATE(YEAR($B446),MONTH($B446),MIN(AW$6,DAY(EOMONTH($B446,0))))&gt;=$B446)*(DATE(YEAR($B446),MONTH($B446),MIN(AW$6,DAY(EOMONTH($B446,0))))&lt;$C446)+(DATE(YEAR($B446),MONTH($B446)+1,MIN(AW$6,DAY(EOMONTH($B446,1))))&gt;=$B446)*(DATE(YEAR($B446),MONTH($B446)+1,MIN(AW$6,DAY(EOMONTH($B446,1))))&lt;$C446)))</f>
        <v>0</v>
      </c>
      <c r="AX446" s="48" t="n">
        <f aca="false">IF(OR(N(AX$5)=0,AX$6=""),0,AX$5*((DATE(YEAR($B446),MONTH($B446),MIN(AX$6,DAY(EOMONTH($B446,0))))&gt;=$B446)*(DATE(YEAR($B446),MONTH($B446),MIN(AX$6,DAY(EOMONTH($B446,0))))&lt;$C446)+(DATE(YEAR($B446),MONTH($B446)+1,MIN(AX$6,DAY(EOMONTH($B446,1))))&gt;=$B446)*(DATE(YEAR($B446),MONTH($B446)+1,MIN(AX$6,DAY(EOMONTH($B446,1))))&lt;$C446)))</f>
        <v>0</v>
      </c>
      <c r="AY446" s="48" t="n">
        <f aca="false">IF(OR(N(AY$5)=0,AY$6=""),0,AY$5*((DATE(YEAR($B446),MONTH($B446),MIN(AY$6,DAY(EOMONTH($B446,0))))&gt;=$B446)*(DATE(YEAR($B446),MONTH($B446),MIN(AY$6,DAY(EOMONTH($B446,0))))&lt;$C446)+(DATE(YEAR($B446),MONTH($B446)+1,MIN(AY$6,DAY(EOMONTH($B446,1))))&gt;=$B446)*(DATE(YEAR($B446),MONTH($B446)+1,MIN(AY$6,DAY(EOMONTH($B446,1))))&lt;$C446)))</f>
        <v>0</v>
      </c>
      <c r="AZ446" s="48" t="n">
        <f aca="false">IF(OR(N(AZ$5)=0,AZ$6=""),0,AZ$5*((DATE(YEAR($B446),MONTH($B446),MIN(AZ$6,DAY(EOMONTH($B446,0))))&gt;=$B446)*(DATE(YEAR($B446),MONTH($B446),MIN(AZ$6,DAY(EOMONTH($B446,0))))&lt;$C446)+(DATE(YEAR($B446),MONTH($B446)+1,MIN(AZ$6,DAY(EOMONTH($B446,1))))&gt;=$B446)*(DATE(YEAR($B446),MONTH($B446)+1,MIN(AZ$6,DAY(EOMONTH($B446,1))))&lt;$C446)))</f>
        <v>0</v>
      </c>
      <c r="BA446" s="48" t="n">
        <f aca="false">IF(OR(N(BA$5)=0,BA$6=""),0,BA$5*((DATE(YEAR($B446),MONTH($B446),MIN(BA$6,DAY(EOMONTH($B446,0))))&gt;=$B446)*(DATE(YEAR($B446),MONTH($B446),MIN(BA$6,DAY(EOMONTH($B446,0))))&lt;$C446)+(DATE(YEAR($B446),MONTH($B446)+1,MIN(BA$6,DAY(EOMONTH($B446,1))))&gt;=$B446)*(DATE(YEAR($B446),MONTH($B446)+1,MIN(BA$6,DAY(EOMONTH($B446,1))))&lt;$C446)))</f>
        <v>0</v>
      </c>
      <c r="BB446" s="48" t="n">
        <f aca="false">IF(OR(N(BB$5)=0,BB$6=""),0,BB$5*((DATE(YEAR($B446),MONTH($B446),MIN(BB$6,DAY(EOMONTH($B446,0))))&gt;=$B446)*(DATE(YEAR($B446),MONTH($B446),MIN(BB$6,DAY(EOMONTH($B446,0))))&lt;$C446)+(DATE(YEAR($B446),MONTH($B446)+1,MIN(BB$6,DAY(EOMONTH($B446,1))))&gt;=$B446)*(DATE(YEAR($B446),MONTH($B446)+1,MIN(BB$6,DAY(EOMONTH($B446,1))))&lt;$C446)))</f>
        <v>0</v>
      </c>
      <c r="BC446" s="48" t="n">
        <f aca="false">IF(OR(N(BC$5)=0,BC$6=""),0,BC$5*((DATE(YEAR($B446),MONTH($B446),MIN(BC$6,DAY(EOMONTH($B446,0))))&gt;=$B446)*(DATE(YEAR($B446),MONTH($B446),MIN(BC$6,DAY(EOMONTH($B446,0))))&lt;$C446)+(DATE(YEAR($B446),MONTH($B446)+1,MIN(BC$6,DAY(EOMONTH($B446,1))))&gt;=$B446)*(DATE(YEAR($B446),MONTH($B446)+1,MIN(BC$6,DAY(EOMONTH($B446,1))))&lt;$C446)))</f>
        <v>0</v>
      </c>
      <c r="BD446" s="48" t="n">
        <f aca="false">IF(OR(N(BD$5)=0,BD$6=""),0,BD$5*((DATE(YEAR($B446),MONTH($B446),MIN(BD$6,DAY(EOMONTH($B446,0))))&gt;=$B446)*(DATE(YEAR($B446),MONTH($B446),MIN(BD$6,DAY(EOMONTH($B446,0))))&lt;$C446)+(DATE(YEAR($B446),MONTH($B446)+1,MIN(BD$6,DAY(EOMONTH($B446,1))))&gt;=$B446)*(DATE(YEAR($B446),MONTH($B446)+1,MIN(BD$6,DAY(EOMONTH($B446,1))))&lt;$C446)))</f>
        <v>0</v>
      </c>
      <c r="BE446" s="48" t="n">
        <f aca="false">IF(OR(N(BE$5)=0,BE$6=""),0,BE$5*((DATE(YEAR($B446),MONTH($B446),MIN(BE$6,DAY(EOMONTH($B446,0))))&gt;=$B446)*(DATE(YEAR($B446),MONTH($B446),MIN(BE$6,DAY(EOMONTH($B446,0))))&lt;$C446)+(DATE(YEAR($B446),MONTH($B446)+1,MIN(BE$6,DAY(EOMONTH($B446,1))))&gt;=$B446)*(DATE(YEAR($B446),MONTH($B446)+1,MIN(BE$6,DAY(EOMONTH($B446,1))))&lt;$C446)))</f>
        <v>0</v>
      </c>
      <c r="BF446" s="48" t="n">
        <f aca="false">IF(OR(N(BF$5)=0,BF$6=""),0,BF$5*((DATE(YEAR($B446),MONTH($B446),MIN(BF$6,DAY(EOMONTH($B446,0))))&gt;=$B446)*(DATE(YEAR($B446),MONTH($B446),MIN(BF$6,DAY(EOMONTH($B446,0))))&lt;$C446)+(DATE(YEAR($B446),MONTH($B446)+1,MIN(BF$6,DAY(EOMONTH($B446,1))))&gt;=$B446)*(DATE(YEAR($B446),MONTH($B446)+1,MIN(BF$6,DAY(EOMONTH($B446,1))))&lt;$C446)))</f>
        <v>0</v>
      </c>
      <c r="BG446" s="48" t="n">
        <f aca="false">IF(OR(N(BG$5)=0,BG$6=""),0,BG$5*((DATE(YEAR($B446),MONTH($B446),MIN(BG$6,DAY(EOMONTH($B446,0))))&gt;=$B446)*(DATE(YEAR($B446),MONTH($B446),MIN(BG$6,DAY(EOMONTH($B446,0))))&lt;$C446)+(DATE(YEAR($B446),MONTH($B446)+1,MIN(BG$6,DAY(EOMONTH($B446,1))))&gt;=$B446)*(DATE(YEAR($B446),MONTH($B446)+1,MIN(BG$6,DAY(EOMONTH($B446,1))))&lt;$C446)))</f>
        <v>0</v>
      </c>
      <c r="BH446" s="48" t="n">
        <f aca="false">IF(OR(N(BH$5)=0,BH$6=""),0,BH$5*((DATE(YEAR($B446),MONTH($B446),MIN(BH$6,DAY(EOMONTH($B446,0))))&gt;=$B446)*(DATE(YEAR($B446),MONTH($B446),MIN(BH$6,DAY(EOMONTH($B446,0))))&lt;$C446)+(DATE(YEAR($B446),MONTH($B446)+1,MIN(BH$6,DAY(EOMONTH($B446,1))))&gt;=$B446)*(DATE(YEAR($B446),MONTH($B446)+1,MIN(BH$6,DAY(EOMONTH($B446,1))))&lt;$C446)))</f>
        <v>0</v>
      </c>
      <c r="BI446" s="48" t="n">
        <f aca="false">IF(OR(N(BI$5)=0,BI$6=""),0,BI$5*((DATE(YEAR($B446),MONTH($B446),MIN(BI$6,DAY(EOMONTH($B446,0))))&gt;=$B446)*(DATE(YEAR($B446),MONTH($B446),MIN(BI$6,DAY(EOMONTH($B446,0))))&lt;$C446)+(DATE(YEAR($B446),MONTH($B446)+1,MIN(BI$6,DAY(EOMONTH($B446,1))))&gt;=$B446)*(DATE(YEAR($B446),MONTH($B446)+1,MIN(BI$6,DAY(EOMONTH($B446,1))))&lt;$C446)))</f>
        <v>0</v>
      </c>
      <c r="BJ446" s="48" t="n">
        <f aca="false">IF(OR(N(BJ$5)=0,BJ$6=""),0,BJ$5*((DATE(YEAR($B446),MONTH($B446),MIN(BJ$6,DAY(EOMONTH($B446,0))))&gt;=$B446)*(DATE(YEAR($B446),MONTH($B446),MIN(BJ$6,DAY(EOMONTH($B446,0))))&lt;$C446)+(DATE(YEAR($B446),MONTH($B446)+1,MIN(BJ$6,DAY(EOMONTH($B446,1))))&gt;=$B446)*(DATE(YEAR($B446),MONTH($B446)+1,MIN(BJ$6,DAY(EOMONTH($B446,1))))&lt;$C446)))</f>
        <v>0</v>
      </c>
      <c r="BK446" s="48" t="n">
        <f aca="false">IF(OR(N(BK$5)=0,BK$6=""),0,BK$5*((DATE(YEAR($B446),MONTH($B446),MIN(BK$6,DAY(EOMONTH($B446,0))))&gt;=$B446)*(DATE(YEAR($B446),MONTH($B446),MIN(BK$6,DAY(EOMONTH($B446,0))))&lt;$C446)+(DATE(YEAR($B446),MONTH($B446)+1,MIN(BK$6,DAY(EOMONTH($B446,1))))&gt;=$B446)*(DATE(YEAR($B446),MONTH($B446)+1,MIN(BK$6,DAY(EOMONTH($B446,1))))&lt;$C446)))</f>
        <v>0</v>
      </c>
      <c r="BL446" s="48" t="n">
        <f aca="false">IF(OR(N(BL$5)=0,BL$6=""),0,BL$5*((DATE(YEAR($B446),MONTH($B446),MIN(BL$6,DAY(EOMONTH($B446,0))))&gt;=$B446)*(DATE(YEAR($B446),MONTH($B446),MIN(BL$6,DAY(EOMONTH($B446,0))))&lt;$C446)+(DATE(YEAR($B446),MONTH($B446)+1,MIN(BL$6,DAY(EOMONTH($B446,1))))&gt;=$B446)*(DATE(YEAR($B446),MONTH($B446)+1,MIN(BL$6,DAY(EOMONTH($B446,1))))&lt;$C446)))</f>
        <v>0</v>
      </c>
      <c r="BM446" s="48" t="n">
        <f aca="false">IF(OR(N(BM$5)=0,BM$6=""),0,BM$5*((DATE(YEAR($B446),MONTH($B446),MIN(BM$6,DAY(EOMONTH($B446,0))))&gt;=$B446)*(DATE(YEAR($B446),MONTH($B446),MIN(BM$6,DAY(EOMONTH($B446,0))))&lt;$C446)+(DATE(YEAR($B446),MONTH($B446)+1,MIN(BM$6,DAY(EOMONTH($B446,1))))&gt;=$B446)*(DATE(YEAR($B446),MONTH($B446)+1,MIN(BM$6,DAY(EOMONTH($B446,1))))&lt;$C446)))</f>
        <v>0</v>
      </c>
      <c r="BN446" s="48" t="n">
        <f aca="false">IF(OR(N(BN$5)=0,BN$6=""),0,BN$5*((DATE(YEAR($B446),MONTH($B446),MIN(BN$6,DAY(EOMONTH($B446,0))))&gt;=$B446)*(DATE(YEAR($B446),MONTH($B446),MIN(BN$6,DAY(EOMONTH($B446,0))))&lt;$C446)+(DATE(YEAR($B446),MONTH($B446)+1,MIN(BN$6,DAY(EOMONTH($B446,1))))&gt;=$B446)*(DATE(YEAR($B446),MONTH($B446)+1,MIN(BN$6,DAY(EOMONTH($B446,1))))&lt;$C446)))</f>
        <v>0</v>
      </c>
      <c r="BO446" s="48" t="n">
        <f aca="false">IF(OR(N(BO$5)=0,BO$6=""),0,BO$5*((DATE(YEAR($B446),MONTH($B446),MIN(BO$6,DAY(EOMONTH($B446,0))))&gt;=$B446)*(DATE(YEAR($B446),MONTH($B446),MIN(BO$6,DAY(EOMONTH($B446,0))))&lt;$C446)+(DATE(YEAR($B446),MONTH($B446)+1,MIN(BO$6,DAY(EOMONTH($B446,1))))&gt;=$B446)*(DATE(YEAR($B446),MONTH($B446)+1,MIN(BO$6,DAY(EOMONTH($B446,1))))&lt;$C446)))</f>
        <v>0</v>
      </c>
      <c r="BP446" s="48" t="n">
        <f aca="false">IF(OR(N(BP$5)=0,BP$6=""),0,BP$5*((DATE(YEAR($B446),MONTH($B446),MIN(BP$6,DAY(EOMONTH($B446,0))))&gt;=$B446)*(DATE(YEAR($B446),MONTH($B446),MIN(BP$6,DAY(EOMONTH($B446,0))))&lt;$C446)+(DATE(YEAR($B446),MONTH($B446)+1,MIN(BP$6,DAY(EOMONTH($B446,1))))&gt;=$B446)*(DATE(YEAR($B446),MONTH($B446)+1,MIN(BP$6,DAY(EOMONTH($B446,1))))&lt;$C446)))</f>
        <v>0</v>
      </c>
      <c r="BQ446" s="48" t="n">
        <f aca="false">IF(OR(N(BQ$5)=0,BQ$6=""),0,BQ$5*((DATE(YEAR($B446),MONTH($B446),MIN(BQ$6,DAY(EOMONTH($B446,0))))&gt;=$B446)*(DATE(YEAR($B446),MONTH($B446),MIN(BQ$6,DAY(EOMONTH($B446,0))))&lt;$C446)+(DATE(YEAR($B446),MONTH($B446)+1,MIN(BQ$6,DAY(EOMONTH($B446,1))))&gt;=$B446)*(DATE(YEAR($B446),MONTH($B446)+1,MIN(BQ$6,DAY(EOMONTH($B446,1))))&lt;$C446)))</f>
        <v>0</v>
      </c>
      <c r="BR446" s="48" t="n">
        <f aca="false">IF(OR(N(BR$5)=0,BR$6=""),0,BR$5*((DATE(YEAR($B446),MONTH($B446),MIN(BR$6,DAY(EOMONTH($B446,0))))&gt;=$B446)*(DATE(YEAR($B446),MONTH($B446),MIN(BR$6,DAY(EOMONTH($B446,0))))&lt;$C446)+(DATE(YEAR($B446),MONTH($B446)+1,MIN(BR$6,DAY(EOMONTH($B446,1))))&gt;=$B446)*(DATE(YEAR($B446),MONTH($B446)+1,MIN(BR$6,DAY(EOMONTH($B446,1))))&lt;$C446)))</f>
        <v>0</v>
      </c>
      <c r="BS446" s="48" t="n">
        <f aca="false">IF(OR(N(BS$5)=0,BS$6=""),0,BS$5*((DATE(YEAR($B446),MONTH($B446),MIN(BS$6,DAY(EOMONTH($B446,0))))&gt;=$B446)*(DATE(YEAR($B446),MONTH($B446),MIN(BS$6,DAY(EOMONTH($B446,0))))&lt;$C446)+(DATE(YEAR($B446),MONTH($B446)+1,MIN(BS$6,DAY(EOMONTH($B446,1))))&gt;=$B446)*(DATE(YEAR($B446),MONTH($B446)+1,MIN(BS$6,DAY(EOMONTH($B446,1))))&lt;$C446)))</f>
        <v>0</v>
      </c>
      <c r="BT446" s="48" t="n">
        <f aca="false">IF(OR(N(BT$5)=0,BT$6=""),0,BT$5*((DATE(YEAR($B446),MONTH($B446),MIN(BT$6,DAY(EOMONTH($B446,0))))&gt;=$B446)*(DATE(YEAR($B446),MONTH($B446),MIN(BT$6,DAY(EOMONTH($B446,0))))&lt;$C446)+(DATE(YEAR($B446),MONTH($B446)+1,MIN(BT$6,DAY(EOMONTH($B446,1))))&gt;=$B446)*(DATE(YEAR($B446),MONTH($B446)+1,MIN(BT$6,DAY(EOMONTH($B446,1))))&lt;$C446)))</f>
        <v>0</v>
      </c>
      <c r="BU446" s="48" t="n">
        <f aca="false">IF(OR(N(BU$5)=0,BU$6=""),0,BU$5*((DATE(YEAR($B446),MONTH($B446),MIN(BU$6,DAY(EOMONTH($B446,0))))&gt;=$B446)*(DATE(YEAR($B446),MONTH($B446),MIN(BU$6,DAY(EOMONTH($B446,0))))&lt;$C446)+(DATE(YEAR($B446),MONTH($B446)+1,MIN(BU$6,DAY(EOMONTH($B446,1))))&gt;=$B446)*(DATE(YEAR($B446),MONTH($B446)+1,MIN(BU$6,DAY(EOMONTH($B446,1))))&lt;$C446)))</f>
        <v>0</v>
      </c>
      <c r="BV446" s="48" t="n">
        <f aca="false">IF(OR(N(BV$5)=0,BV$6=""),0,BV$5*((DATE(YEAR($B446),MONTH($B446),MIN(BV$6,DAY(EOMONTH($B446,0))))&gt;=$B446)*(DATE(YEAR($B446),MONTH($B446),MIN(BV$6,DAY(EOMONTH($B446,0))))&lt;$C446)+(DATE(YEAR($B446),MONTH($B446)+1,MIN(BV$6,DAY(EOMONTH($B446,1))))&gt;=$B446)*(DATE(YEAR($B446),MONTH($B446)+1,MIN(BV$6,DAY(EOMONTH($B446,1))))&lt;$C446)))</f>
        <v>0</v>
      </c>
      <c r="BW446" s="48" t="n">
        <f aca="false">IF(OR(N(BW$5)=0,BW$6=""),0,BW$5*((DATE(YEAR($B446),MONTH($B446),MIN(BW$6,DAY(EOMONTH($B446,0))))&gt;=$B446)*(DATE(YEAR($B446),MONTH($B446),MIN(BW$6,DAY(EOMONTH($B446,0))))&lt;$C446)+(DATE(YEAR($B446),MONTH($B446)+1,MIN(BW$6,DAY(EOMONTH($B446,1))))&gt;=$B446)*(DATE(YEAR($B446),MONTH($B446)+1,MIN(BW$6,DAY(EOMONTH($B446,1))))&lt;$C446)))</f>
        <v>0</v>
      </c>
      <c r="BX446" s="48" t="n">
        <f aca="false">MIN(Z446,(FT445*(1+FT$5/Setup!$C$36)+IF($V446=1,N($F446),0)))</f>
        <v>0</v>
      </c>
      <c r="BY446" s="48" t="n">
        <f aca="false">MIN(AA446,(FU445*(1+FU$5/Setup!$C$36)+IF($V446=2,N($F446),0)))</f>
        <v>0</v>
      </c>
      <c r="BZ446" s="48" t="n">
        <f aca="false">MIN(AB446,(FV445*(1+FV$5/Setup!$C$36)+IF($V446=3,N($F446),0)))</f>
        <v>0</v>
      </c>
      <c r="CA446" s="48" t="n">
        <f aca="false">MIN(AC446,(FW445*(1+FW$5/Setup!$C$36)+IF($V446=4,N($F446),0)))</f>
        <v>0</v>
      </c>
      <c r="CB446" s="48" t="n">
        <f aca="false">MIN(AD446,(FX445*(1+FX$5/Setup!$C$36)+IF($V446=5,N($F446),0)))</f>
        <v>0</v>
      </c>
      <c r="CC446" s="48" t="n">
        <f aca="false">MIN(AE446,(FY445*(1+FY$5/Setup!$C$36)+IF($V446=6,N($F446),0)))</f>
        <v>0</v>
      </c>
      <c r="CD446" s="48" t="n">
        <f aca="false">MIN(AF446,(FZ445*(1+FZ$5/Setup!$C$36)+IF($V446=7,N($F446),0)))</f>
        <v>0</v>
      </c>
      <c r="CE446" s="48" t="n">
        <f aca="false">MIN(AG446,(GA445*(1+GA$5/Setup!$C$36)+IF($V446=8,N($F446),0)))</f>
        <v>0</v>
      </c>
      <c r="CF446" s="48" t="n">
        <f aca="false">MIN(AH446,(GB445*(1+GB$5/Setup!$C$36)+IF($V446=9,N($F446),0)))</f>
        <v>0</v>
      </c>
      <c r="CG446" s="48" t="n">
        <f aca="false">MIN(AI446,(GC445*(1+GC$5/Setup!$C$36)+IF($V446=10,N($F446),0)))</f>
        <v>0</v>
      </c>
      <c r="CH446" s="48" t="n">
        <f aca="false">MIN(AJ446,(GD445*(1+GD$5/Setup!$C$36)+IF($V446=11,N($F446),0)))</f>
        <v>0</v>
      </c>
      <c r="CI446" s="48" t="n">
        <f aca="false">MIN(AK446,(GE445*(1+GE$5/Setup!$C$36)+IF($V446=12,N($F446),0)))</f>
        <v>0</v>
      </c>
      <c r="CJ446" s="48" t="n">
        <f aca="false">MIN(AL446,(GF445*(1+GF$5/Setup!$C$36)+IF($V446=13,N($F446),0)))</f>
        <v>0</v>
      </c>
      <c r="CK446" s="48" t="n">
        <f aca="false">MIN(AM446,(GG445*(1+GG$5/Setup!$C$36)+IF($V446=14,N($F446),0)))</f>
        <v>0</v>
      </c>
      <c r="CL446" s="48" t="n">
        <f aca="false">MIN(AN446,(GH445*(1+GH$5/Setup!$C$36)+IF($V446=15,N($F446),0)))</f>
        <v>0</v>
      </c>
      <c r="CM446" s="48" t="n">
        <f aca="false">MIN(AO446,(GI445*(1+GI$5/Setup!$C$36)+IF($V446=16,N($F446),0)))</f>
        <v>0</v>
      </c>
      <c r="CN446" s="48" t="n">
        <f aca="false">MIN(AP446,(GJ445*(1+GJ$5/Setup!$C$36)+IF($V446=17,N($F446),0)))</f>
        <v>0</v>
      </c>
      <c r="CO446" s="48" t="n">
        <f aca="false">MIN(AQ446,(GK445*(1+GK$5/Setup!$C$36)+IF($V446=18,N($F446),0)))</f>
        <v>0</v>
      </c>
      <c r="CP446" s="48" t="n">
        <f aca="false">MIN(AR446,(GL445*(1+GL$5/Setup!$C$36)+IF($V446=19,N($F446),0)))</f>
        <v>0</v>
      </c>
      <c r="CQ446" s="48" t="n">
        <f aca="false">MIN(AS446,(GM445*(1+GM$5/Setup!$C$36)+IF($V446=20,N($F446),0)))</f>
        <v>0</v>
      </c>
      <c r="CR446" s="48" t="n">
        <f aca="false">MIN(AT446,(GN445*(1+GN$5/Setup!$C$36)+IF($V446=21,N($F446),0)))</f>
        <v>0</v>
      </c>
      <c r="CS446" s="48" t="n">
        <f aca="false">MIN(AU446,(GO445*(1+GO$5/Setup!$C$36)+IF($V446=22,N($F446),0)))</f>
        <v>0</v>
      </c>
      <c r="CT446" s="48" t="n">
        <f aca="false">MIN(AV446,(GP445*(1+GP$5/Setup!$C$36)+IF($V446=23,N($F446),0)))</f>
        <v>0</v>
      </c>
      <c r="CU446" s="48" t="n">
        <f aca="false">MIN(AW446,(GQ445*(1+GQ$5/Setup!$C$36)+IF($V446=24,N($F446),0)))</f>
        <v>0</v>
      </c>
      <c r="CV446" s="48" t="n">
        <f aca="false">MIN(AX446,(GR445*(1+GR$5/Setup!$C$36)+IF($V446=25,N($F446),0)))</f>
        <v>0</v>
      </c>
      <c r="CW446" s="48" t="n">
        <f aca="false">MIN(AY446,(GS445*(1+GS$5/Setup!$C$36)+IF($V446=26,N($F446),0)))</f>
        <v>0</v>
      </c>
      <c r="CX446" s="48" t="n">
        <f aca="false">MIN(AZ446,(GT445*(1+GT$5/Setup!$C$36)+IF($V446=27,N($F446),0)))</f>
        <v>0</v>
      </c>
      <c r="CY446" s="48" t="n">
        <f aca="false">MIN(BA446,(GU445*(1+GU$5/Setup!$C$36)+IF($V446=28,N($F446),0)))</f>
        <v>0</v>
      </c>
      <c r="CZ446" s="48" t="n">
        <f aca="false">MIN(BB446,(GV445*(1+GV$5/Setup!$C$36)+IF($V446=29,N($F446),0)))</f>
        <v>0</v>
      </c>
      <c r="DA446" s="48" t="n">
        <f aca="false">MIN(BC446,(GW445*(1+GW$5/Setup!$C$36)+IF($V446=30,N($F446),0)))</f>
        <v>0</v>
      </c>
      <c r="DB446" s="48" t="n">
        <f aca="false">MIN(BD446,(GX445*(1+GX$5/Setup!$C$36)+IF($V446=31,N($F446),0)))</f>
        <v>0</v>
      </c>
      <c r="DC446" s="48" t="n">
        <f aca="false">MIN(BE446,(GY445*(1+GY$5/Setup!$C$36)+IF($V446=32,N($F446),0)))</f>
        <v>0</v>
      </c>
      <c r="DD446" s="48" t="n">
        <f aca="false">MIN(BF446,(GZ445*(1+GZ$5/Setup!$C$36)+IF($V446=33,N($F446),0)))</f>
        <v>0</v>
      </c>
      <c r="DE446" s="48" t="n">
        <f aca="false">MIN(BG446,(HA445*(1+HA$5/Setup!$C$36)+IF($V446=34,N($F446),0)))</f>
        <v>0</v>
      </c>
      <c r="DF446" s="48" t="n">
        <f aca="false">MIN(BH446,(HB445*(1+HB$5/Setup!$C$36)+IF($V446=35,N($F446),0)))</f>
        <v>0</v>
      </c>
      <c r="DG446" s="48" t="n">
        <f aca="false">MIN(BI446,(HC445*(1+HC$5/Setup!$C$36)+IF($V446=36,N($F446),0)))</f>
        <v>0</v>
      </c>
      <c r="DH446" s="48" t="n">
        <f aca="false">MIN(BJ446,(HD445*(1+HD$5/Setup!$C$36)+IF($V446=37,N($F446),0)))</f>
        <v>0</v>
      </c>
      <c r="DI446" s="48" t="n">
        <f aca="false">MIN(BK446,(HE445*(1+HE$5/Setup!$C$36)+IF($V446=38,N($F446),0)))</f>
        <v>0</v>
      </c>
      <c r="DJ446" s="48" t="n">
        <f aca="false">MIN(BL446,(HF445*(1+HF$5/Setup!$C$36)+IF($V446=39,N($F446),0)))</f>
        <v>0</v>
      </c>
      <c r="DK446" s="48" t="n">
        <f aca="false">MIN(BM446,(HG445*(1+HG$5/Setup!$C$36)+IF($V446=40,N($F446),0)))</f>
        <v>0</v>
      </c>
      <c r="DL446" s="48" t="n">
        <f aca="false">MIN(BN446,(HH445*(1+HH$5/Setup!$C$36)+IF($V446=41,N($F446),0)))</f>
        <v>0</v>
      </c>
      <c r="DM446" s="48" t="n">
        <f aca="false">MIN(BO446,(HI445*(1+HI$5/Setup!$C$36)+IF($V446=42,N($F446),0)))</f>
        <v>0</v>
      </c>
      <c r="DN446" s="48" t="n">
        <f aca="false">MIN(BP446,(HJ445*(1+HJ$5/Setup!$C$36)+IF($V446=43,N($F446),0)))</f>
        <v>0</v>
      </c>
      <c r="DO446" s="48" t="n">
        <f aca="false">MIN(BQ446,(HK445*(1+HK$5/Setup!$C$36)+IF($V446=44,N($F446),0)))</f>
        <v>0</v>
      </c>
      <c r="DP446" s="48" t="n">
        <f aca="false">MIN(BR446,(HL445*(1+HL$5/Setup!$C$36)+IF($V446=45,N($F446),0)))</f>
        <v>0</v>
      </c>
      <c r="DQ446" s="48" t="n">
        <f aca="false">MIN(BS446,(HM445*(1+HM$5/Setup!$C$36)+IF($V446=46,N($F446),0)))</f>
        <v>0</v>
      </c>
      <c r="DR446" s="48" t="n">
        <f aca="false">MIN(BT446,(HN445*(1+HN$5/Setup!$C$36)+IF($V446=47,N($F446),0)))</f>
        <v>0</v>
      </c>
      <c r="DS446" s="48" t="n">
        <f aca="false">MIN(BU446,(HO445*(1+HO$5/Setup!$C$36)+IF($V446=48,N($F446),0)))</f>
        <v>0</v>
      </c>
      <c r="DT446" s="48" t="n">
        <f aca="false">MIN(BV446,(HP445*(1+HP$5/Setup!$C$36)+IF($V446=49,N($F446),0)))</f>
        <v>0</v>
      </c>
      <c r="DU446" s="48" t="n">
        <f aca="false">MIN(BW446,(HQ445*(1+HQ$5/Setup!$C$36)+IF($V446=50,N($F446),0)))</f>
        <v>0</v>
      </c>
      <c r="DV446" s="48" t="n">
        <f aca="false">MIN(MAX((FT445*(1+FT$5/Setup!$C$36)+IF($V446=1,N($F446),0))-BX446,0),MAX($P446-0,0))</f>
        <v>0</v>
      </c>
      <c r="DW446" s="48" t="n">
        <f aca="false">MIN(MAX((FU445*(1+FU$5/Setup!$C$36)+IF($V446=2,N($F446),0))-BY446,0),MAX($P446-SUM(DV446:DV446),0))</f>
        <v>0</v>
      </c>
      <c r="DX446" s="48" t="n">
        <f aca="false">MIN(MAX((FV445*(1+FV$5/Setup!$C$36)+IF($V446=3,N($F446),0))-BZ446,0),MAX($P446-SUM(DV446:DW446),0))</f>
        <v>0</v>
      </c>
      <c r="DY446" s="48" t="n">
        <f aca="false">MIN(MAX((FW445*(1+FW$5/Setup!$C$36)+IF($V446=4,N($F446),0))-CA446,0),MAX($P446-SUM(DV446:DX446),0))</f>
        <v>0</v>
      </c>
      <c r="DZ446" s="48" t="n">
        <f aca="false">MIN(MAX((FX445*(1+FX$5/Setup!$C$36)+IF($V446=5,N($F446),0))-CB446,0),MAX($P446-SUM(DV446:DY446),0))</f>
        <v>0</v>
      </c>
      <c r="EA446" s="48" t="n">
        <f aca="false">MIN(MAX((FY445*(1+FY$5/Setup!$C$36)+IF($V446=6,N($F446),0))-CC446,0),MAX($P446-SUM(DV446:DZ446),0))</f>
        <v>0</v>
      </c>
      <c r="EB446" s="48" t="n">
        <f aca="false">MIN(MAX((FZ445*(1+FZ$5/Setup!$C$36)+IF($V446=7,N($F446),0))-CD446,0),MAX($P446-SUM(DV446:EA446),0))</f>
        <v>0</v>
      </c>
      <c r="EC446" s="48" t="n">
        <f aca="false">MIN(MAX((GA445*(1+GA$5/Setup!$C$36)+IF($V446=8,N($F446),0))-CE446,0),MAX($P446-SUM(DV446:EB446),0))</f>
        <v>0</v>
      </c>
      <c r="ED446" s="48" t="n">
        <f aca="false">MIN(MAX((GB445*(1+GB$5/Setup!$C$36)+IF($V446=9,N($F446),0))-CF446,0),MAX($P446-SUM(DV446:EC446),0))</f>
        <v>0</v>
      </c>
      <c r="EE446" s="48" t="n">
        <f aca="false">MIN(MAX((GC445*(1+GC$5/Setup!$C$36)+IF($V446=10,N($F446),0))-CG446,0),MAX($P446-SUM(DV446:ED446),0))</f>
        <v>0</v>
      </c>
      <c r="EF446" s="48" t="n">
        <f aca="false">MIN(MAX((GD445*(1+GD$5/Setup!$C$36)+IF($V446=11,N($F446),0))-CH446,0),MAX($P446-SUM(DV446:EE446),0))</f>
        <v>0</v>
      </c>
      <c r="EG446" s="48" t="n">
        <f aca="false">MIN(MAX((GE445*(1+GE$5/Setup!$C$36)+IF($V446=12,N($F446),0))-CI446,0),MAX($P446-SUM(DV446:EF446),0))</f>
        <v>0</v>
      </c>
      <c r="EH446" s="48" t="n">
        <f aca="false">MIN(MAX((GF445*(1+GF$5/Setup!$C$36)+IF($V446=13,N($F446),0))-CJ446,0),MAX($P446-SUM(DV446:EG446),0))</f>
        <v>0</v>
      </c>
      <c r="EI446" s="48" t="n">
        <f aca="false">MIN(MAX((GG445*(1+GG$5/Setup!$C$36)+IF($V446=14,N($F446),0))-CK446,0),MAX($P446-SUM(DV446:EH446),0))</f>
        <v>0</v>
      </c>
      <c r="EJ446" s="48" t="n">
        <f aca="false">MIN(MAX((GH445*(1+GH$5/Setup!$C$36)+IF($V446=15,N($F446),0))-CL446,0),MAX($P446-SUM(DV446:EI446),0))</f>
        <v>0</v>
      </c>
      <c r="EK446" s="48" t="n">
        <f aca="false">MIN(MAX((GI445*(1+GI$5/Setup!$C$36)+IF($V446=16,N($F446),0))-CM446,0),MAX($P446-SUM(DV446:EJ446),0))</f>
        <v>0</v>
      </c>
      <c r="EL446" s="48" t="n">
        <f aca="false">MIN(MAX((GJ445*(1+GJ$5/Setup!$C$36)+IF($V446=17,N($F446),0))-CN446,0),MAX($P446-SUM(DV446:EK446),0))</f>
        <v>0</v>
      </c>
      <c r="EM446" s="48" t="n">
        <f aca="false">MIN(MAX((GK445*(1+GK$5/Setup!$C$36)+IF($V446=18,N($F446),0))-CO446,0),MAX($P446-SUM(DV446:EL446),0))</f>
        <v>0</v>
      </c>
      <c r="EN446" s="48" t="n">
        <f aca="false">MIN(MAX((GL445*(1+GL$5/Setup!$C$36)+IF($V446=19,N($F446),0))-CP446,0),MAX($P446-SUM(DV446:EM446),0))</f>
        <v>0</v>
      </c>
      <c r="EO446" s="48" t="n">
        <f aca="false">MIN(MAX((GM445*(1+GM$5/Setup!$C$36)+IF($V446=20,N($F446),0))-CQ446,0),MAX($P446-SUM(DV446:EN446),0))</f>
        <v>0</v>
      </c>
      <c r="EP446" s="48" t="n">
        <f aca="false">MIN(MAX((GN445*(1+GN$5/Setup!$C$36)+IF($V446=21,N($F446),0))-CR446,0),MAX($P446-SUM(DV446:EO446),0))</f>
        <v>0</v>
      </c>
      <c r="EQ446" s="48" t="n">
        <f aca="false">MIN(MAX((GO445*(1+GO$5/Setup!$C$36)+IF($V446=22,N($F446),0))-CS446,0),MAX($P446-SUM(DV446:EP446),0))</f>
        <v>0</v>
      </c>
      <c r="ER446" s="48" t="n">
        <f aca="false">MIN(MAX((GP445*(1+GP$5/Setup!$C$36)+IF($V446=23,N($F446),0))-CT446,0),MAX($P446-SUM(DV446:EQ446),0))</f>
        <v>0</v>
      </c>
      <c r="ES446" s="48" t="n">
        <f aca="false">MIN(MAX((GQ445*(1+GQ$5/Setup!$C$36)+IF($V446=24,N($F446),0))-CU446,0),MAX($P446-SUM(DV446:ER446),0))</f>
        <v>0</v>
      </c>
      <c r="ET446" s="48" t="n">
        <f aca="false">MIN(MAX((GR445*(1+GR$5/Setup!$C$36)+IF($V446=25,N($F446),0))-CV446,0),MAX($P446-SUM(DV446:ES446),0))</f>
        <v>0</v>
      </c>
      <c r="EU446" s="48" t="n">
        <f aca="false">MIN(MAX((GS445*(1+GS$5/Setup!$C$36)+IF($V446=26,N($F446),0))-CW446,0),MAX($P446-SUM(DV446:ET446),0))</f>
        <v>0</v>
      </c>
      <c r="EV446" s="48" t="n">
        <f aca="false">MIN(MAX((GT445*(1+GT$5/Setup!$C$36)+IF($V446=27,N($F446),0))-CX446,0),MAX($P446-SUM(DV446:EU446),0))</f>
        <v>0</v>
      </c>
      <c r="EW446" s="48" t="n">
        <f aca="false">MIN(MAX((GU445*(1+GU$5/Setup!$C$36)+IF($V446=28,N($F446),0))-CY446,0),MAX($P446-SUM(DV446:EV446),0))</f>
        <v>0</v>
      </c>
      <c r="EX446" s="48" t="n">
        <f aca="false">MIN(MAX((GV445*(1+GV$5/Setup!$C$36)+IF($V446=29,N($F446),0))-CZ446,0),MAX($P446-SUM(DV446:EW446),0))</f>
        <v>0</v>
      </c>
      <c r="EY446" s="48" t="n">
        <f aca="false">MIN(MAX((GW445*(1+GW$5/Setup!$C$36)+IF($V446=30,N($F446),0))-DA446,0),MAX($P446-SUM(DV446:EX446),0))</f>
        <v>0</v>
      </c>
      <c r="EZ446" s="48" t="n">
        <f aca="false">MIN(MAX((GX445*(1+GX$5/Setup!$C$36)+IF($V446=31,N($F446),0))-DB446,0),MAX($P446-SUM(DV446:EY446),0))</f>
        <v>0</v>
      </c>
      <c r="FA446" s="48" t="n">
        <f aca="false">MIN(MAX((GY445*(1+GY$5/Setup!$C$36)+IF($V446=32,N($F446),0))-DC446,0),MAX($P446-SUM(DV446:EZ446),0))</f>
        <v>0</v>
      </c>
      <c r="FB446" s="48" t="n">
        <f aca="false">MIN(MAX((GZ445*(1+GZ$5/Setup!$C$36)+IF($V446=33,N($F446),0))-DD446,0),MAX($P446-SUM(DV446:FA446),0))</f>
        <v>0</v>
      </c>
      <c r="FC446" s="48" t="n">
        <f aca="false">MIN(MAX((HA445*(1+HA$5/Setup!$C$36)+IF($V446=34,N($F446),0))-DE446,0),MAX($P446-SUM(DV446:FB446),0))</f>
        <v>0</v>
      </c>
      <c r="FD446" s="48" t="n">
        <f aca="false">MIN(MAX((HB445*(1+HB$5/Setup!$C$36)+IF($V446=35,N($F446),0))-DF446,0),MAX($P446-SUM(DV446:FC446),0))</f>
        <v>0</v>
      </c>
      <c r="FE446" s="48" t="n">
        <f aca="false">MIN(MAX((HC445*(1+HC$5/Setup!$C$36)+IF($V446=36,N($F446),0))-DG446,0),MAX($P446-SUM(DV446:FD446),0))</f>
        <v>0</v>
      </c>
      <c r="FF446" s="48" t="n">
        <f aca="false">MIN(MAX((HD445*(1+HD$5/Setup!$C$36)+IF($V446=37,N($F446),0))-DH446,0),MAX($P446-SUM(DV446:FE446),0))</f>
        <v>0</v>
      </c>
      <c r="FG446" s="48" t="n">
        <f aca="false">MIN(MAX((HE445*(1+HE$5/Setup!$C$36)+IF($V446=38,N($F446),0))-DI446,0),MAX($P446-SUM(DV446:FF446),0))</f>
        <v>0</v>
      </c>
      <c r="FH446" s="48" t="n">
        <f aca="false">MIN(MAX((HF445*(1+HF$5/Setup!$C$36)+IF($V446=39,N($F446),0))-DJ446,0),MAX($P446-SUM(DV446:FG446),0))</f>
        <v>0</v>
      </c>
      <c r="FI446" s="48" t="n">
        <f aca="false">MIN(MAX((HG445*(1+HG$5/Setup!$C$36)+IF($V446=40,N($F446),0))-DK446,0),MAX($P446-SUM(DV446:FH446),0))</f>
        <v>0</v>
      </c>
      <c r="FJ446" s="48" t="n">
        <f aca="false">MIN(MAX((HH445*(1+HH$5/Setup!$C$36)+IF($V446=41,N($F446),0))-DL446,0),MAX($P446-SUM(DV446:FI446),0))</f>
        <v>0</v>
      </c>
      <c r="FK446" s="48" t="n">
        <f aca="false">MIN(MAX((HI445*(1+HI$5/Setup!$C$36)+IF($V446=42,N($F446),0))-DM446,0),MAX($P446-SUM(DV446:FJ446),0))</f>
        <v>0</v>
      </c>
      <c r="FL446" s="48" t="n">
        <f aca="false">MIN(MAX((HJ445*(1+HJ$5/Setup!$C$36)+IF($V446=43,N($F446),0))-DN446,0),MAX($P446-SUM(DV446:FK446),0))</f>
        <v>0</v>
      </c>
      <c r="FM446" s="48" t="n">
        <f aca="false">MIN(MAX((HK445*(1+HK$5/Setup!$C$36)+IF($V446=44,N($F446),0))-DO446,0),MAX($P446-SUM(DV446:FL446),0))</f>
        <v>0</v>
      </c>
      <c r="FN446" s="48" t="n">
        <f aca="false">MIN(MAX((HL445*(1+HL$5/Setup!$C$36)+IF($V446=45,N($F446),0))-DP446,0),MAX($P446-SUM(DV446:FM446),0))</f>
        <v>0</v>
      </c>
      <c r="FO446" s="48" t="n">
        <f aca="false">MIN(MAX((HM445*(1+HM$5/Setup!$C$36)+IF($V446=46,N($F446),0))-DQ446,0),MAX($P446-SUM(DV446:FN446),0))</f>
        <v>0</v>
      </c>
      <c r="FP446" s="48" t="n">
        <f aca="false">MIN(MAX((HN445*(1+HN$5/Setup!$C$36)+IF($V446=47,N($F446),0))-DR446,0),MAX($P446-SUM(DV446:FO446),0))</f>
        <v>0</v>
      </c>
      <c r="FQ446" s="48" t="n">
        <f aca="false">MIN(MAX((HO445*(1+HO$5/Setup!$C$36)+IF($V446=48,N($F446),0))-DS446,0),MAX($P446-SUM(DV446:FP446),0))</f>
        <v>0</v>
      </c>
      <c r="FR446" s="48" t="n">
        <f aca="false">MIN(MAX((HP445*(1+HP$5/Setup!$C$36)+IF($V446=49,N($F446),0))-DT446,0),MAX($P446-SUM(DV446:FQ446),0))</f>
        <v>0</v>
      </c>
      <c r="FS446" s="48" t="n">
        <f aca="false">MIN(MAX((HQ445*(1+HQ$5/Setup!$C$36)+IF($V446=50,N($F446),0))-DU446,0),MAX($P446-SUM(DV446:FR446),0))</f>
        <v>0</v>
      </c>
      <c r="FT446" s="48" t="n">
        <f aca="false">IF((FT445*(1+FT$5/Setup!$C$36)+IF($V446=1,N($F446),0))-BX446-DV446&lt;0.005,0,(FT445*(1+FT$5/Setup!$C$36)+IF($V446=1,N($F446),0))-BX446-DV446)</f>
        <v>0</v>
      </c>
      <c r="FU446" s="48" t="n">
        <f aca="false">IF((FU445*(1+FU$5/Setup!$C$36)+IF($V446=2,N($F446),0))-BY446-DW446&lt;0.005,0,(FU445*(1+FU$5/Setup!$C$36)+IF($V446=2,N($F446),0))-BY446-DW446)</f>
        <v>0</v>
      </c>
      <c r="FV446" s="48" t="n">
        <f aca="false">IF((FV445*(1+FV$5/Setup!$C$36)+IF($V446=3,N($F446),0))-BZ446-DX446&lt;0.005,0,(FV445*(1+FV$5/Setup!$C$36)+IF($V446=3,N($F446),0))-BZ446-DX446)</f>
        <v>0</v>
      </c>
      <c r="FW446" s="48" t="n">
        <f aca="false">IF((FW445*(1+FW$5/Setup!$C$36)+IF($V446=4,N($F446),0))-CA446-DY446&lt;0.005,0,(FW445*(1+FW$5/Setup!$C$36)+IF($V446=4,N($F446),0))-CA446-DY446)</f>
        <v>0</v>
      </c>
      <c r="FX446" s="48" t="n">
        <f aca="false">IF((FX445*(1+FX$5/Setup!$C$36)+IF($V446=5,N($F446),0))-CB446-DZ446&lt;0.005,0,(FX445*(1+FX$5/Setup!$C$36)+IF($V446=5,N($F446),0))-CB446-DZ446)</f>
        <v>0</v>
      </c>
      <c r="FY446" s="48" t="n">
        <f aca="false">IF((FY445*(1+FY$5/Setup!$C$36)+IF($V446=6,N($F446),0))-CC446-EA446&lt;0.005,0,(FY445*(1+FY$5/Setup!$C$36)+IF($V446=6,N($F446),0))-CC446-EA446)</f>
        <v>0</v>
      </c>
      <c r="FZ446" s="48" t="n">
        <f aca="false">IF((FZ445*(1+FZ$5/Setup!$C$36)+IF($V446=7,N($F446),0))-CD446-EB446&lt;0.005,0,(FZ445*(1+FZ$5/Setup!$C$36)+IF($V446=7,N($F446),0))-CD446-EB446)</f>
        <v>0</v>
      </c>
      <c r="GA446" s="48" t="n">
        <f aca="false">IF((GA445*(1+GA$5/Setup!$C$36)+IF($V446=8,N($F446),0))-CE446-EC446&lt;0.005,0,(GA445*(1+GA$5/Setup!$C$36)+IF($V446=8,N($F446),0))-CE446-EC446)</f>
        <v>0</v>
      </c>
      <c r="GB446" s="48" t="n">
        <f aca="false">IF((GB445*(1+GB$5/Setup!$C$36)+IF($V446=9,N($F446),0))-CF446-ED446&lt;0.005,0,(GB445*(1+GB$5/Setup!$C$36)+IF($V446=9,N($F446),0))-CF446-ED446)</f>
        <v>0</v>
      </c>
      <c r="GC446" s="48" t="n">
        <f aca="false">IF((GC445*(1+GC$5/Setup!$C$36)+IF($V446=10,N($F446),0))-CG446-EE446&lt;0.005,0,(GC445*(1+GC$5/Setup!$C$36)+IF($V446=10,N($F446),0))-CG446-EE446)</f>
        <v>0</v>
      </c>
      <c r="GD446" s="48" t="n">
        <f aca="false">IF((GD445*(1+GD$5/Setup!$C$36)+IF($V446=11,N($F446),0))-CH446-EF446&lt;0.005,0,(GD445*(1+GD$5/Setup!$C$36)+IF($V446=11,N($F446),0))-CH446-EF446)</f>
        <v>0</v>
      </c>
      <c r="GE446" s="48" t="n">
        <f aca="false">IF((GE445*(1+GE$5/Setup!$C$36)+IF($V446=12,N($F446),0))-CI446-EG446&lt;0.005,0,(GE445*(1+GE$5/Setup!$C$36)+IF($V446=12,N($F446),0))-CI446-EG446)</f>
        <v>0</v>
      </c>
      <c r="GF446" s="48" t="n">
        <f aca="false">IF((GF445*(1+GF$5/Setup!$C$36)+IF($V446=13,N($F446),0))-CJ446-EH446&lt;0.005,0,(GF445*(1+GF$5/Setup!$C$36)+IF($V446=13,N($F446),0))-CJ446-EH446)</f>
        <v>0</v>
      </c>
      <c r="GG446" s="48" t="n">
        <f aca="false">IF((GG445*(1+GG$5/Setup!$C$36)+IF($V446=14,N($F446),0))-CK446-EI446&lt;0.005,0,(GG445*(1+GG$5/Setup!$C$36)+IF($V446=14,N($F446),0))-CK446-EI446)</f>
        <v>0</v>
      </c>
      <c r="GH446" s="48" t="n">
        <f aca="false">IF((GH445*(1+GH$5/Setup!$C$36)+IF($V446=15,N($F446),0))-CL446-EJ446&lt;0.005,0,(GH445*(1+GH$5/Setup!$C$36)+IF($V446=15,N($F446),0))-CL446-EJ446)</f>
        <v>0</v>
      </c>
      <c r="GI446" s="48" t="n">
        <f aca="false">IF((GI445*(1+GI$5/Setup!$C$36)+IF($V446=16,N($F446),0))-CM446-EK446&lt;0.005,0,(GI445*(1+GI$5/Setup!$C$36)+IF($V446=16,N($F446),0))-CM446-EK446)</f>
        <v>0</v>
      </c>
      <c r="GJ446" s="48" t="n">
        <f aca="false">IF((GJ445*(1+GJ$5/Setup!$C$36)+IF($V446=17,N($F446),0))-CN446-EL446&lt;0.005,0,(GJ445*(1+GJ$5/Setup!$C$36)+IF($V446=17,N($F446),0))-CN446-EL446)</f>
        <v>0</v>
      </c>
      <c r="GK446" s="48" t="n">
        <f aca="false">IF((GK445*(1+GK$5/Setup!$C$36)+IF($V446=18,N($F446),0))-CO446-EM446&lt;0.005,0,(GK445*(1+GK$5/Setup!$C$36)+IF($V446=18,N($F446),0))-CO446-EM446)</f>
        <v>0</v>
      </c>
      <c r="GL446" s="48" t="n">
        <f aca="false">IF((GL445*(1+GL$5/Setup!$C$36)+IF($V446=19,N($F446),0))-CP446-EN446&lt;0.005,0,(GL445*(1+GL$5/Setup!$C$36)+IF($V446=19,N($F446),0))-CP446-EN446)</f>
        <v>0</v>
      </c>
      <c r="GM446" s="48" t="n">
        <f aca="false">IF((GM445*(1+GM$5/Setup!$C$36)+IF($V446=20,N($F446),0))-CQ446-EO446&lt;0.005,0,(GM445*(1+GM$5/Setup!$C$36)+IF($V446=20,N($F446),0))-CQ446-EO446)</f>
        <v>0</v>
      </c>
      <c r="GN446" s="48" t="n">
        <f aca="false">IF((GN445*(1+GN$5/Setup!$C$36)+IF($V446=21,N($F446),0))-CR446-EP446&lt;0.005,0,(GN445*(1+GN$5/Setup!$C$36)+IF($V446=21,N($F446),0))-CR446-EP446)</f>
        <v>0</v>
      </c>
      <c r="GO446" s="48" t="n">
        <f aca="false">IF((GO445*(1+GO$5/Setup!$C$36)+IF($V446=22,N($F446),0))-CS446-EQ446&lt;0.005,0,(GO445*(1+GO$5/Setup!$C$36)+IF($V446=22,N($F446),0))-CS446-EQ446)</f>
        <v>0</v>
      </c>
      <c r="GP446" s="48" t="n">
        <f aca="false">IF((GP445*(1+GP$5/Setup!$C$36)+IF($V446=23,N($F446),0))-CT446-ER446&lt;0.005,0,(GP445*(1+GP$5/Setup!$C$36)+IF($V446=23,N($F446),0))-CT446-ER446)</f>
        <v>0</v>
      </c>
      <c r="GQ446" s="48" t="n">
        <f aca="false">IF((GQ445*(1+GQ$5/Setup!$C$36)+IF($V446=24,N($F446),0))-CU446-ES446&lt;0.005,0,(GQ445*(1+GQ$5/Setup!$C$36)+IF($V446=24,N($F446),0))-CU446-ES446)</f>
        <v>0</v>
      </c>
      <c r="GR446" s="48" t="n">
        <f aca="false">IF((GR445*(1+GR$5/Setup!$C$36)+IF($V446=25,N($F446),0))-CV446-ET446&lt;0.005,0,(GR445*(1+GR$5/Setup!$C$36)+IF($V446=25,N($F446),0))-CV446-ET446)</f>
        <v>0</v>
      </c>
      <c r="GS446" s="48" t="n">
        <f aca="false">IF((GS445*(1+GS$5/Setup!$C$36)+IF($V446=26,N($F446),0))-CW446-EU446&lt;0.005,0,(GS445*(1+GS$5/Setup!$C$36)+IF($V446=26,N($F446),0))-CW446-EU446)</f>
        <v>0</v>
      </c>
      <c r="GT446" s="48" t="n">
        <f aca="false">IF((GT445*(1+GT$5/Setup!$C$36)+IF($V446=27,N($F446),0))-CX446-EV446&lt;0.005,0,(GT445*(1+GT$5/Setup!$C$36)+IF($V446=27,N($F446),0))-CX446-EV446)</f>
        <v>0</v>
      </c>
      <c r="GU446" s="48" t="n">
        <f aca="false">IF((GU445*(1+GU$5/Setup!$C$36)+IF($V446=28,N($F446),0))-CY446-EW446&lt;0.005,0,(GU445*(1+GU$5/Setup!$C$36)+IF($V446=28,N($F446),0))-CY446-EW446)</f>
        <v>0</v>
      </c>
      <c r="GV446" s="48" t="n">
        <f aca="false">IF((GV445*(1+GV$5/Setup!$C$36)+IF($V446=29,N($F446),0))-CZ446-EX446&lt;0.005,0,(GV445*(1+GV$5/Setup!$C$36)+IF($V446=29,N($F446),0))-CZ446-EX446)</f>
        <v>0</v>
      </c>
      <c r="GW446" s="48" t="n">
        <f aca="false">IF((GW445*(1+GW$5/Setup!$C$36)+IF($V446=30,N($F446),0))-DA446-EY446&lt;0.005,0,(GW445*(1+GW$5/Setup!$C$36)+IF($V446=30,N($F446),0))-DA446-EY446)</f>
        <v>0</v>
      </c>
      <c r="GX446" s="48" t="n">
        <f aca="false">IF((GX445*(1+GX$5/Setup!$C$36)+IF($V446=31,N($F446),0))-DB446-EZ446&lt;0.005,0,(GX445*(1+GX$5/Setup!$C$36)+IF($V446=31,N($F446),0))-DB446-EZ446)</f>
        <v>0</v>
      </c>
      <c r="GY446" s="48" t="n">
        <f aca="false">IF((GY445*(1+GY$5/Setup!$C$36)+IF($V446=32,N($F446),0))-DC446-FA446&lt;0.005,0,(GY445*(1+GY$5/Setup!$C$36)+IF($V446=32,N($F446),0))-DC446-FA446)</f>
        <v>0</v>
      </c>
      <c r="GZ446" s="48" t="n">
        <f aca="false">IF((GZ445*(1+GZ$5/Setup!$C$36)+IF($V446=33,N($F446),0))-DD446-FB446&lt;0.005,0,(GZ445*(1+GZ$5/Setup!$C$36)+IF($V446=33,N($F446),0))-DD446-FB446)</f>
        <v>0</v>
      </c>
      <c r="HA446" s="48" t="n">
        <f aca="false">IF((HA445*(1+HA$5/Setup!$C$36)+IF($V446=34,N($F446),0))-DE446-FC446&lt;0.005,0,(HA445*(1+HA$5/Setup!$C$36)+IF($V446=34,N($F446),0))-DE446-FC446)</f>
        <v>0</v>
      </c>
      <c r="HB446" s="48" t="n">
        <f aca="false">IF((HB445*(1+HB$5/Setup!$C$36)+IF($V446=35,N($F446),0))-DF446-FD446&lt;0.005,0,(HB445*(1+HB$5/Setup!$C$36)+IF($V446=35,N($F446),0))-DF446-FD446)</f>
        <v>0</v>
      </c>
      <c r="HC446" s="48" t="n">
        <f aca="false">IF((HC445*(1+HC$5/Setup!$C$36)+IF($V446=36,N($F446),0))-DG446-FE446&lt;0.005,0,(HC445*(1+HC$5/Setup!$C$36)+IF($V446=36,N($F446),0))-DG446-FE446)</f>
        <v>0</v>
      </c>
      <c r="HD446" s="48" t="n">
        <f aca="false">IF((HD445*(1+HD$5/Setup!$C$36)+IF($V446=37,N($F446),0))-DH446-FF446&lt;0.005,0,(HD445*(1+HD$5/Setup!$C$36)+IF($V446=37,N($F446),0))-DH446-FF446)</f>
        <v>0</v>
      </c>
      <c r="HE446" s="48" t="n">
        <f aca="false">IF((HE445*(1+HE$5/Setup!$C$36)+IF($V446=38,N($F446),0))-DI446-FG446&lt;0.005,0,(HE445*(1+HE$5/Setup!$C$36)+IF($V446=38,N($F446),0))-DI446-FG446)</f>
        <v>0</v>
      </c>
      <c r="HF446" s="48" t="n">
        <f aca="false">IF((HF445*(1+HF$5/Setup!$C$36)+IF($V446=39,N($F446),0))-DJ446-FH446&lt;0.005,0,(HF445*(1+HF$5/Setup!$C$36)+IF($V446=39,N($F446),0))-DJ446-FH446)</f>
        <v>0</v>
      </c>
      <c r="HG446" s="48" t="n">
        <f aca="false">IF((HG445*(1+HG$5/Setup!$C$36)+IF($V446=40,N($F446),0))-DK446-FI446&lt;0.005,0,(HG445*(1+HG$5/Setup!$C$36)+IF($V446=40,N($F446),0))-DK446-FI446)</f>
        <v>0</v>
      </c>
      <c r="HH446" s="48" t="n">
        <f aca="false">IF((HH445*(1+HH$5/Setup!$C$36)+IF($V446=41,N($F446),0))-DL446-FJ446&lt;0.005,0,(HH445*(1+HH$5/Setup!$C$36)+IF($V446=41,N($F446),0))-DL446-FJ446)</f>
        <v>0</v>
      </c>
      <c r="HI446" s="48" t="n">
        <f aca="false">IF((HI445*(1+HI$5/Setup!$C$36)+IF($V446=42,N($F446),0))-DM446-FK446&lt;0.005,0,(HI445*(1+HI$5/Setup!$C$36)+IF($V446=42,N($F446),0))-DM446-FK446)</f>
        <v>0</v>
      </c>
      <c r="HJ446" s="48" t="n">
        <f aca="false">IF((HJ445*(1+HJ$5/Setup!$C$36)+IF($V446=43,N($F446),0))-DN446-FL446&lt;0.005,0,(HJ445*(1+HJ$5/Setup!$C$36)+IF($V446=43,N($F446),0))-DN446-FL446)</f>
        <v>0</v>
      </c>
      <c r="HK446" s="48" t="n">
        <f aca="false">IF((HK445*(1+HK$5/Setup!$C$36)+IF($V446=44,N($F446),0))-DO446-FM446&lt;0.005,0,(HK445*(1+HK$5/Setup!$C$36)+IF($V446=44,N($F446),0))-DO446-FM446)</f>
        <v>0</v>
      </c>
      <c r="HL446" s="48" t="n">
        <f aca="false">IF((HL445*(1+HL$5/Setup!$C$36)+IF($V446=45,N($F446),0))-DP446-FN446&lt;0.005,0,(HL445*(1+HL$5/Setup!$C$36)+IF($V446=45,N($F446),0))-DP446-FN446)</f>
        <v>0</v>
      </c>
      <c r="HM446" s="48" t="n">
        <f aca="false">IF((HM445*(1+HM$5/Setup!$C$36)+IF($V446=46,N($F446),0))-DQ446-FO446&lt;0.005,0,(HM445*(1+HM$5/Setup!$C$36)+IF($V446=46,N($F446),0))-DQ446-FO446)</f>
        <v>0</v>
      </c>
      <c r="HN446" s="48" t="n">
        <f aca="false">IF((HN445*(1+HN$5/Setup!$C$36)+IF($V446=47,N($F446),0))-DR446-FP446&lt;0.005,0,(HN445*(1+HN$5/Setup!$C$36)+IF($V446=47,N($F446),0))-DR446-FP446)</f>
        <v>0</v>
      </c>
      <c r="HO446" s="48" t="n">
        <f aca="false">IF((HO445*(1+HO$5/Setup!$C$36)+IF($V446=48,N($F446),0))-DS446-FQ446&lt;0.005,0,(HO445*(1+HO$5/Setup!$C$36)+IF($V446=48,N($F446),0))-DS446-FQ446)</f>
        <v>0</v>
      </c>
      <c r="HP446" s="48" t="n">
        <f aca="false">IF((HP445*(1+HP$5/Setup!$C$36)+IF($V446=49,N($F446),0))-DT446-FR446&lt;0.005,0,(HP445*(1+HP$5/Setup!$C$36)+IF($V446=49,N($F446),0))-DT446-FR446)</f>
        <v>0</v>
      </c>
      <c r="HQ446" s="48" t="n">
        <f aca="false">IF((HQ445*(1+HQ$5/Setup!$C$36)+IF($V446=50,N($F446),0))-DU446-FS446&lt;0.005,0,(HQ445*(1+HQ$5/Setup!$C$36)+IF($V446=50,N($F446),0))-DU446-FS446)</f>
        <v>0</v>
      </c>
    </row>
    <row r="447" customFormat="false" ht="15" hidden="false" customHeight="false" outlineLevel="0" collapsed="false">
      <c r="A447" s="44" t="n">
        <v>439</v>
      </c>
      <c r="B447" s="45" t="n">
        <f aca="false">IF(Setup!$C$7="Every month",EDATE(Setup!$C$8,($A447-1)),IF(Setup!$C$7="Twice a month",DATE(YEAR(Setup!$C$8),MONTH(Setup!$C$8)+INT((($A447-1)+Setup!$C$41)/2),MIN(IF(MOD(($A447-1)+Setup!$C$41,2)=0,Setup!$C$39,Setup!$C$40),DAY(EOMONTH(DATE(YEAR(Setup!$C$8),MONTH(Setup!$C$8)+INT((($A447-1)+Setup!$C$41)/2),1),0)))),Setup!$C$8+($A447-1)*IF(Setup!$C$7="Every week",7,14)))</f>
        <v>52457</v>
      </c>
      <c r="C447" s="45" t="n">
        <f aca="false">IF(Setup!$C$7="Every month",EDATE(Setup!$C$8,$A447),IF(Setup!$C$7="Twice a month",DATE(YEAR(Setup!$C$8),MONTH(Setup!$C$8)+INT(($A447+Setup!$C$41)/2),MIN(IF(MOD($A447+Setup!$C$41,2)=0,Setup!$C$39,Setup!$C$40),DAY(EOMONTH(DATE(YEAR(Setup!$C$8),MONTH(Setup!$C$8)+INT(($A447+Setup!$C$41)/2),1),0)))),Setup!$C$8+$A447*IF(Setup!$C$7="Every week",7,14)))</f>
        <v>52471</v>
      </c>
      <c r="D447" s="46"/>
      <c r="E447" s="47"/>
      <c r="F447" s="47"/>
      <c r="G447" s="47"/>
      <c r="H447" s="47"/>
      <c r="I447" s="48" t="n">
        <f aca="false">N(Setup!$C$11)+N(E447)</f>
        <v>100</v>
      </c>
      <c r="J447" s="48" t="n">
        <f aca="false">MIN(Setup!$C$37,MAX(I447,0))</f>
        <v>9.23076923076923</v>
      </c>
      <c r="K447" s="48" t="n">
        <f aca="false">MIN(MAX(N(Setup!$C$14)-L446,0),MAX(I447-J447,0))</f>
        <v>0</v>
      </c>
      <c r="L447" s="48" t="n">
        <f aca="false">L446+K447-N(G447)</f>
        <v>500</v>
      </c>
      <c r="M447" s="48" t="n">
        <f aca="false">M446+J447-N(H447)</f>
        <v>4052.30769230766</v>
      </c>
      <c r="N447" s="48" t="n">
        <f aca="false">SUM(BX447:DU447)</f>
        <v>0</v>
      </c>
      <c r="O447" s="48" t="n">
        <f aca="false">SUM(Z447:BW447)-N447</f>
        <v>40</v>
      </c>
      <c r="P447" s="48" t="n">
        <f aca="false">MAX(I447-J447-K447,0)+O447</f>
        <v>130.769230769231</v>
      </c>
      <c r="Q447" s="48" t="n">
        <f aca="false">SUM(DV447:FS447)</f>
        <v>0</v>
      </c>
      <c r="R447" s="49" t="n">
        <f aca="false">N447+J447+K447+Q447</f>
        <v>9.23076923076923</v>
      </c>
      <c r="S447" s="48" t="n">
        <f aca="false">T447-T446-N(F447)+N447+Q447</f>
        <v>0</v>
      </c>
      <c r="T447" s="49" t="n">
        <f aca="false">SUM(FT447:HQ447)</f>
        <v>0</v>
      </c>
      <c r="U447" s="44" t="str">
        <f aca="false">IF(T446&lt;0.005,"",INDEX(Helpers!$C$2:$C$51,IF(_xlfn.MINIFS($DV$6:$FS$6,DV447:FS447,"&gt;0.005")=0,V447,_xlfn.MINIFS($DV$6:$FS$6,DV447:FS447,"&gt;0.005"))))</f>
        <v/>
      </c>
      <c r="V447" s="44" t="n">
        <f aca="false">IF(_xlfn.MINIFS($FT$6:$HQ$6,FT446:HQ446,"&gt;0.005")=0,1,_xlfn.MINIFS($FT$6:$HQ$6,FT446:HQ446,"&gt;0.005"))</f>
        <v>1</v>
      </c>
      <c r="W447" s="44" t="n">
        <f aca="false">IF(AND(D447&lt;&gt;"Paid",T446&gt;0.005),1,0)</f>
        <v>0</v>
      </c>
      <c r="X447" s="48" t="n">
        <f aca="false">SUMPRODUCT(((Helpers!$G$2:$G$51*(1+(Helpers!$D$2:$D$51+0.000000001)/12)^(($B447-Setup!$C$8)/(365.25/12))-Helpers!$E$2:$E$51*((1+(Helpers!$D$2:$D$51+0.000000001)/12)^(($B447-Setup!$C$8)/(365.25/12))-1)/((Helpers!$D$2:$D$51+0.000000001)/12))&gt;0)*(Helpers!$G$2:$G$51*(1+(Helpers!$D$2:$D$51+0.000000001)/12)^(($B447-Setup!$C$8)/(365.25/12))-Helpers!$E$2:$E$51*((1+(Helpers!$D$2:$D$51+0.000000001)/12)^(($B447-Setup!$C$8)/(365.25/12))-1)/((Helpers!$D$2:$D$51+0.000000001)/12)))</f>
        <v>0</v>
      </c>
      <c r="Y447" s="48"/>
      <c r="Z447" s="48" t="n">
        <f aca="false">IF(OR(N(Z$5)=0,Z$6=""),0,Z$5*((DATE(YEAR($B447),MONTH($B447),MIN(Z$6,DAY(EOMONTH($B447,0))))&gt;=$B447)*(DATE(YEAR($B447),MONTH($B447),MIN(Z$6,DAY(EOMONTH($B447,0))))&lt;$C447)+(DATE(YEAR($B447),MONTH($B447)+1,MIN(Z$6,DAY(EOMONTH($B447,1))))&gt;=$B447)*(DATE(YEAR($B447),MONTH($B447)+1,MIN(Z$6,DAY(EOMONTH($B447,1))))&lt;$C447)))</f>
        <v>0</v>
      </c>
      <c r="AA447" s="48" t="n">
        <f aca="false">IF(OR(N(AA$5)=0,AA$6=""),0,AA$5*((DATE(YEAR($B447),MONTH($B447),MIN(AA$6,DAY(EOMONTH($B447,0))))&gt;=$B447)*(DATE(YEAR($B447),MONTH($B447),MIN(AA$6,DAY(EOMONTH($B447,0))))&lt;$C447)+(DATE(YEAR($B447),MONTH($B447)+1,MIN(AA$6,DAY(EOMONTH($B447,1))))&gt;=$B447)*(DATE(YEAR($B447),MONTH($B447)+1,MIN(AA$6,DAY(EOMONTH($B447,1))))&lt;$C447)))</f>
        <v>40</v>
      </c>
      <c r="AB447" s="48" t="n">
        <f aca="false">IF(OR(N(AB$5)=0,AB$6=""),0,AB$5*((DATE(YEAR($B447),MONTH($B447),MIN(AB$6,DAY(EOMONTH($B447,0))))&gt;=$B447)*(DATE(YEAR($B447),MONTH($B447),MIN(AB$6,DAY(EOMONTH($B447,0))))&lt;$C447)+(DATE(YEAR($B447),MONTH($B447)+1,MIN(AB$6,DAY(EOMONTH($B447,1))))&gt;=$B447)*(DATE(YEAR($B447),MONTH($B447)+1,MIN(AB$6,DAY(EOMONTH($B447,1))))&lt;$C447)))</f>
        <v>0</v>
      </c>
      <c r="AC447" s="48" t="n">
        <f aca="false">IF(OR(N(AC$5)=0,AC$6=""),0,AC$5*((DATE(YEAR($B447),MONTH($B447),MIN(AC$6,DAY(EOMONTH($B447,0))))&gt;=$B447)*(DATE(YEAR($B447),MONTH($B447),MIN(AC$6,DAY(EOMONTH($B447,0))))&lt;$C447)+(DATE(YEAR($B447),MONTH($B447)+1,MIN(AC$6,DAY(EOMONTH($B447,1))))&gt;=$B447)*(DATE(YEAR($B447),MONTH($B447)+1,MIN(AC$6,DAY(EOMONTH($B447,1))))&lt;$C447)))</f>
        <v>0</v>
      </c>
      <c r="AD447" s="48" t="n">
        <f aca="false">IF(OR(N(AD$5)=0,AD$6=""),0,AD$5*((DATE(YEAR($B447),MONTH($B447),MIN(AD$6,DAY(EOMONTH($B447,0))))&gt;=$B447)*(DATE(YEAR($B447),MONTH($B447),MIN(AD$6,DAY(EOMONTH($B447,0))))&lt;$C447)+(DATE(YEAR($B447),MONTH($B447)+1,MIN(AD$6,DAY(EOMONTH($B447,1))))&gt;=$B447)*(DATE(YEAR($B447),MONTH($B447)+1,MIN(AD$6,DAY(EOMONTH($B447,1))))&lt;$C447)))</f>
        <v>0</v>
      </c>
      <c r="AE447" s="48" t="n">
        <f aca="false">IF(OR(N(AE$5)=0,AE$6=""),0,AE$5*((DATE(YEAR($B447),MONTH($B447),MIN(AE$6,DAY(EOMONTH($B447,0))))&gt;=$B447)*(DATE(YEAR($B447),MONTH($B447),MIN(AE$6,DAY(EOMONTH($B447,0))))&lt;$C447)+(DATE(YEAR($B447),MONTH($B447)+1,MIN(AE$6,DAY(EOMONTH($B447,1))))&gt;=$B447)*(DATE(YEAR($B447),MONTH($B447)+1,MIN(AE$6,DAY(EOMONTH($B447,1))))&lt;$C447)))</f>
        <v>0</v>
      </c>
      <c r="AF447" s="48" t="n">
        <f aca="false">IF(OR(N(AF$5)=0,AF$6=""),0,AF$5*((DATE(YEAR($B447),MONTH($B447),MIN(AF$6,DAY(EOMONTH($B447,0))))&gt;=$B447)*(DATE(YEAR($B447),MONTH($B447),MIN(AF$6,DAY(EOMONTH($B447,0))))&lt;$C447)+(DATE(YEAR($B447),MONTH($B447)+1,MIN(AF$6,DAY(EOMONTH($B447,1))))&gt;=$B447)*(DATE(YEAR($B447),MONTH($B447)+1,MIN(AF$6,DAY(EOMONTH($B447,1))))&lt;$C447)))</f>
        <v>0</v>
      </c>
      <c r="AG447" s="48" t="n">
        <f aca="false">IF(OR(N(AG$5)=0,AG$6=""),0,AG$5*((DATE(YEAR($B447),MONTH($B447),MIN(AG$6,DAY(EOMONTH($B447,0))))&gt;=$B447)*(DATE(YEAR($B447),MONTH($B447),MIN(AG$6,DAY(EOMONTH($B447,0))))&lt;$C447)+(DATE(YEAR($B447),MONTH($B447)+1,MIN(AG$6,DAY(EOMONTH($B447,1))))&gt;=$B447)*(DATE(YEAR($B447),MONTH($B447)+1,MIN(AG$6,DAY(EOMONTH($B447,1))))&lt;$C447)))</f>
        <v>0</v>
      </c>
      <c r="AH447" s="48" t="n">
        <f aca="false">IF(OR(N(AH$5)=0,AH$6=""),0,AH$5*((DATE(YEAR($B447),MONTH($B447),MIN(AH$6,DAY(EOMONTH($B447,0))))&gt;=$B447)*(DATE(YEAR($B447),MONTH($B447),MIN(AH$6,DAY(EOMONTH($B447,0))))&lt;$C447)+(DATE(YEAR($B447),MONTH($B447)+1,MIN(AH$6,DAY(EOMONTH($B447,1))))&gt;=$B447)*(DATE(YEAR($B447),MONTH($B447)+1,MIN(AH$6,DAY(EOMONTH($B447,1))))&lt;$C447)))</f>
        <v>0</v>
      </c>
      <c r="AI447" s="48" t="n">
        <f aca="false">IF(OR(N(AI$5)=0,AI$6=""),0,AI$5*((DATE(YEAR($B447),MONTH($B447),MIN(AI$6,DAY(EOMONTH($B447,0))))&gt;=$B447)*(DATE(YEAR($B447),MONTH($B447),MIN(AI$6,DAY(EOMONTH($B447,0))))&lt;$C447)+(DATE(YEAR($B447),MONTH($B447)+1,MIN(AI$6,DAY(EOMONTH($B447,1))))&gt;=$B447)*(DATE(YEAR($B447),MONTH($B447)+1,MIN(AI$6,DAY(EOMONTH($B447,1))))&lt;$C447)))</f>
        <v>0</v>
      </c>
      <c r="AJ447" s="48" t="n">
        <f aca="false">IF(OR(N(AJ$5)=0,AJ$6=""),0,AJ$5*((DATE(YEAR($B447),MONTH($B447),MIN(AJ$6,DAY(EOMONTH($B447,0))))&gt;=$B447)*(DATE(YEAR($B447),MONTH($B447),MIN(AJ$6,DAY(EOMONTH($B447,0))))&lt;$C447)+(DATE(YEAR($B447),MONTH($B447)+1,MIN(AJ$6,DAY(EOMONTH($B447,1))))&gt;=$B447)*(DATE(YEAR($B447),MONTH($B447)+1,MIN(AJ$6,DAY(EOMONTH($B447,1))))&lt;$C447)))</f>
        <v>0</v>
      </c>
      <c r="AK447" s="48" t="n">
        <f aca="false">IF(OR(N(AK$5)=0,AK$6=""),0,AK$5*((DATE(YEAR($B447),MONTH($B447),MIN(AK$6,DAY(EOMONTH($B447,0))))&gt;=$B447)*(DATE(YEAR($B447),MONTH($B447),MIN(AK$6,DAY(EOMONTH($B447,0))))&lt;$C447)+(DATE(YEAR($B447),MONTH($B447)+1,MIN(AK$6,DAY(EOMONTH($B447,1))))&gt;=$B447)*(DATE(YEAR($B447),MONTH($B447)+1,MIN(AK$6,DAY(EOMONTH($B447,1))))&lt;$C447)))</f>
        <v>0</v>
      </c>
      <c r="AL447" s="48" t="n">
        <f aca="false">IF(OR(N(AL$5)=0,AL$6=""),0,AL$5*((DATE(YEAR($B447),MONTH($B447),MIN(AL$6,DAY(EOMONTH($B447,0))))&gt;=$B447)*(DATE(YEAR($B447),MONTH($B447),MIN(AL$6,DAY(EOMONTH($B447,0))))&lt;$C447)+(DATE(YEAR($B447),MONTH($B447)+1,MIN(AL$6,DAY(EOMONTH($B447,1))))&gt;=$B447)*(DATE(YEAR($B447),MONTH($B447)+1,MIN(AL$6,DAY(EOMONTH($B447,1))))&lt;$C447)))</f>
        <v>0</v>
      </c>
      <c r="AM447" s="48" t="n">
        <f aca="false">IF(OR(N(AM$5)=0,AM$6=""),0,AM$5*((DATE(YEAR($B447),MONTH($B447),MIN(AM$6,DAY(EOMONTH($B447,0))))&gt;=$B447)*(DATE(YEAR($B447),MONTH($B447),MIN(AM$6,DAY(EOMONTH($B447,0))))&lt;$C447)+(DATE(YEAR($B447),MONTH($B447)+1,MIN(AM$6,DAY(EOMONTH($B447,1))))&gt;=$B447)*(DATE(YEAR($B447),MONTH($B447)+1,MIN(AM$6,DAY(EOMONTH($B447,1))))&lt;$C447)))</f>
        <v>0</v>
      </c>
      <c r="AN447" s="48" t="n">
        <f aca="false">IF(OR(N(AN$5)=0,AN$6=""),0,AN$5*((DATE(YEAR($B447),MONTH($B447),MIN(AN$6,DAY(EOMONTH($B447,0))))&gt;=$B447)*(DATE(YEAR($B447),MONTH($B447),MIN(AN$6,DAY(EOMONTH($B447,0))))&lt;$C447)+(DATE(YEAR($B447),MONTH($B447)+1,MIN(AN$6,DAY(EOMONTH($B447,1))))&gt;=$B447)*(DATE(YEAR($B447),MONTH($B447)+1,MIN(AN$6,DAY(EOMONTH($B447,1))))&lt;$C447)))</f>
        <v>0</v>
      </c>
      <c r="AO447" s="48" t="n">
        <f aca="false">IF(OR(N(AO$5)=0,AO$6=""),0,AO$5*((DATE(YEAR($B447),MONTH($B447),MIN(AO$6,DAY(EOMONTH($B447,0))))&gt;=$B447)*(DATE(YEAR($B447),MONTH($B447),MIN(AO$6,DAY(EOMONTH($B447,0))))&lt;$C447)+(DATE(YEAR($B447),MONTH($B447)+1,MIN(AO$6,DAY(EOMONTH($B447,1))))&gt;=$B447)*(DATE(YEAR($B447),MONTH($B447)+1,MIN(AO$6,DAY(EOMONTH($B447,1))))&lt;$C447)))</f>
        <v>0</v>
      </c>
      <c r="AP447" s="48" t="n">
        <f aca="false">IF(OR(N(AP$5)=0,AP$6=""),0,AP$5*((DATE(YEAR($B447),MONTH($B447),MIN(AP$6,DAY(EOMONTH($B447,0))))&gt;=$B447)*(DATE(YEAR($B447),MONTH($B447),MIN(AP$6,DAY(EOMONTH($B447,0))))&lt;$C447)+(DATE(YEAR($B447),MONTH($B447)+1,MIN(AP$6,DAY(EOMONTH($B447,1))))&gt;=$B447)*(DATE(YEAR($B447),MONTH($B447)+1,MIN(AP$6,DAY(EOMONTH($B447,1))))&lt;$C447)))</f>
        <v>0</v>
      </c>
      <c r="AQ447" s="48" t="n">
        <f aca="false">IF(OR(N(AQ$5)=0,AQ$6=""),0,AQ$5*((DATE(YEAR($B447),MONTH($B447),MIN(AQ$6,DAY(EOMONTH($B447,0))))&gt;=$B447)*(DATE(YEAR($B447),MONTH($B447),MIN(AQ$6,DAY(EOMONTH($B447,0))))&lt;$C447)+(DATE(YEAR($B447),MONTH($B447)+1,MIN(AQ$6,DAY(EOMONTH($B447,1))))&gt;=$B447)*(DATE(YEAR($B447),MONTH($B447)+1,MIN(AQ$6,DAY(EOMONTH($B447,1))))&lt;$C447)))</f>
        <v>0</v>
      </c>
      <c r="AR447" s="48" t="n">
        <f aca="false">IF(OR(N(AR$5)=0,AR$6=""),0,AR$5*((DATE(YEAR($B447),MONTH($B447),MIN(AR$6,DAY(EOMONTH($B447,0))))&gt;=$B447)*(DATE(YEAR($B447),MONTH($B447),MIN(AR$6,DAY(EOMONTH($B447,0))))&lt;$C447)+(DATE(YEAR($B447),MONTH($B447)+1,MIN(AR$6,DAY(EOMONTH($B447,1))))&gt;=$B447)*(DATE(YEAR($B447),MONTH($B447)+1,MIN(AR$6,DAY(EOMONTH($B447,1))))&lt;$C447)))</f>
        <v>0</v>
      </c>
      <c r="AS447" s="48" t="n">
        <f aca="false">IF(OR(N(AS$5)=0,AS$6=""),0,AS$5*((DATE(YEAR($B447),MONTH($B447),MIN(AS$6,DAY(EOMONTH($B447,0))))&gt;=$B447)*(DATE(YEAR($B447),MONTH($B447),MIN(AS$6,DAY(EOMONTH($B447,0))))&lt;$C447)+(DATE(YEAR($B447),MONTH($B447)+1,MIN(AS$6,DAY(EOMONTH($B447,1))))&gt;=$B447)*(DATE(YEAR($B447),MONTH($B447)+1,MIN(AS$6,DAY(EOMONTH($B447,1))))&lt;$C447)))</f>
        <v>0</v>
      </c>
      <c r="AT447" s="48" t="n">
        <f aca="false">IF(OR(N(AT$5)=0,AT$6=""),0,AT$5*((DATE(YEAR($B447),MONTH($B447),MIN(AT$6,DAY(EOMONTH($B447,0))))&gt;=$B447)*(DATE(YEAR($B447),MONTH($B447),MIN(AT$6,DAY(EOMONTH($B447,0))))&lt;$C447)+(DATE(YEAR($B447),MONTH($B447)+1,MIN(AT$6,DAY(EOMONTH($B447,1))))&gt;=$B447)*(DATE(YEAR($B447),MONTH($B447)+1,MIN(AT$6,DAY(EOMONTH($B447,1))))&lt;$C447)))</f>
        <v>0</v>
      </c>
      <c r="AU447" s="48" t="n">
        <f aca="false">IF(OR(N(AU$5)=0,AU$6=""),0,AU$5*((DATE(YEAR($B447),MONTH($B447),MIN(AU$6,DAY(EOMONTH($B447,0))))&gt;=$B447)*(DATE(YEAR($B447),MONTH($B447),MIN(AU$6,DAY(EOMONTH($B447,0))))&lt;$C447)+(DATE(YEAR($B447),MONTH($B447)+1,MIN(AU$6,DAY(EOMONTH($B447,1))))&gt;=$B447)*(DATE(YEAR($B447),MONTH($B447)+1,MIN(AU$6,DAY(EOMONTH($B447,1))))&lt;$C447)))</f>
        <v>0</v>
      </c>
      <c r="AV447" s="48" t="n">
        <f aca="false">IF(OR(N(AV$5)=0,AV$6=""),0,AV$5*((DATE(YEAR($B447),MONTH($B447),MIN(AV$6,DAY(EOMONTH($B447,0))))&gt;=$B447)*(DATE(YEAR($B447),MONTH($B447),MIN(AV$6,DAY(EOMONTH($B447,0))))&lt;$C447)+(DATE(YEAR($B447),MONTH($B447)+1,MIN(AV$6,DAY(EOMONTH($B447,1))))&gt;=$B447)*(DATE(YEAR($B447),MONTH($B447)+1,MIN(AV$6,DAY(EOMONTH($B447,1))))&lt;$C447)))</f>
        <v>0</v>
      </c>
      <c r="AW447" s="48" t="n">
        <f aca="false">IF(OR(N(AW$5)=0,AW$6=""),0,AW$5*((DATE(YEAR($B447),MONTH($B447),MIN(AW$6,DAY(EOMONTH($B447,0))))&gt;=$B447)*(DATE(YEAR($B447),MONTH($B447),MIN(AW$6,DAY(EOMONTH($B447,0))))&lt;$C447)+(DATE(YEAR($B447),MONTH($B447)+1,MIN(AW$6,DAY(EOMONTH($B447,1))))&gt;=$B447)*(DATE(YEAR($B447),MONTH($B447)+1,MIN(AW$6,DAY(EOMONTH($B447,1))))&lt;$C447)))</f>
        <v>0</v>
      </c>
      <c r="AX447" s="48" t="n">
        <f aca="false">IF(OR(N(AX$5)=0,AX$6=""),0,AX$5*((DATE(YEAR($B447),MONTH($B447),MIN(AX$6,DAY(EOMONTH($B447,0))))&gt;=$B447)*(DATE(YEAR($B447),MONTH($B447),MIN(AX$6,DAY(EOMONTH($B447,0))))&lt;$C447)+(DATE(YEAR($B447),MONTH($B447)+1,MIN(AX$6,DAY(EOMONTH($B447,1))))&gt;=$B447)*(DATE(YEAR($B447),MONTH($B447)+1,MIN(AX$6,DAY(EOMONTH($B447,1))))&lt;$C447)))</f>
        <v>0</v>
      </c>
      <c r="AY447" s="48" t="n">
        <f aca="false">IF(OR(N(AY$5)=0,AY$6=""),0,AY$5*((DATE(YEAR($B447),MONTH($B447),MIN(AY$6,DAY(EOMONTH($B447,0))))&gt;=$B447)*(DATE(YEAR($B447),MONTH($B447),MIN(AY$6,DAY(EOMONTH($B447,0))))&lt;$C447)+(DATE(YEAR($B447),MONTH($B447)+1,MIN(AY$6,DAY(EOMONTH($B447,1))))&gt;=$B447)*(DATE(YEAR($B447),MONTH($B447)+1,MIN(AY$6,DAY(EOMONTH($B447,1))))&lt;$C447)))</f>
        <v>0</v>
      </c>
      <c r="AZ447" s="48" t="n">
        <f aca="false">IF(OR(N(AZ$5)=0,AZ$6=""),0,AZ$5*((DATE(YEAR($B447),MONTH($B447),MIN(AZ$6,DAY(EOMONTH($B447,0))))&gt;=$B447)*(DATE(YEAR($B447),MONTH($B447),MIN(AZ$6,DAY(EOMONTH($B447,0))))&lt;$C447)+(DATE(YEAR($B447),MONTH($B447)+1,MIN(AZ$6,DAY(EOMONTH($B447,1))))&gt;=$B447)*(DATE(YEAR($B447),MONTH($B447)+1,MIN(AZ$6,DAY(EOMONTH($B447,1))))&lt;$C447)))</f>
        <v>0</v>
      </c>
      <c r="BA447" s="48" t="n">
        <f aca="false">IF(OR(N(BA$5)=0,BA$6=""),0,BA$5*((DATE(YEAR($B447),MONTH($B447),MIN(BA$6,DAY(EOMONTH($B447,0))))&gt;=$B447)*(DATE(YEAR($B447),MONTH($B447),MIN(BA$6,DAY(EOMONTH($B447,0))))&lt;$C447)+(DATE(YEAR($B447),MONTH($B447)+1,MIN(BA$6,DAY(EOMONTH($B447,1))))&gt;=$B447)*(DATE(YEAR($B447),MONTH($B447)+1,MIN(BA$6,DAY(EOMONTH($B447,1))))&lt;$C447)))</f>
        <v>0</v>
      </c>
      <c r="BB447" s="48" t="n">
        <f aca="false">IF(OR(N(BB$5)=0,BB$6=""),0,BB$5*((DATE(YEAR($B447),MONTH($B447),MIN(BB$6,DAY(EOMONTH($B447,0))))&gt;=$B447)*(DATE(YEAR($B447),MONTH($B447),MIN(BB$6,DAY(EOMONTH($B447,0))))&lt;$C447)+(DATE(YEAR($B447),MONTH($B447)+1,MIN(BB$6,DAY(EOMONTH($B447,1))))&gt;=$B447)*(DATE(YEAR($B447),MONTH($B447)+1,MIN(BB$6,DAY(EOMONTH($B447,1))))&lt;$C447)))</f>
        <v>0</v>
      </c>
      <c r="BC447" s="48" t="n">
        <f aca="false">IF(OR(N(BC$5)=0,BC$6=""),0,BC$5*((DATE(YEAR($B447),MONTH($B447),MIN(BC$6,DAY(EOMONTH($B447,0))))&gt;=$B447)*(DATE(YEAR($B447),MONTH($B447),MIN(BC$6,DAY(EOMONTH($B447,0))))&lt;$C447)+(DATE(YEAR($B447),MONTH($B447)+1,MIN(BC$6,DAY(EOMONTH($B447,1))))&gt;=$B447)*(DATE(YEAR($B447),MONTH($B447)+1,MIN(BC$6,DAY(EOMONTH($B447,1))))&lt;$C447)))</f>
        <v>0</v>
      </c>
      <c r="BD447" s="48" t="n">
        <f aca="false">IF(OR(N(BD$5)=0,BD$6=""),0,BD$5*((DATE(YEAR($B447),MONTH($B447),MIN(BD$6,DAY(EOMONTH($B447,0))))&gt;=$B447)*(DATE(YEAR($B447),MONTH($B447),MIN(BD$6,DAY(EOMONTH($B447,0))))&lt;$C447)+(DATE(YEAR($B447),MONTH($B447)+1,MIN(BD$6,DAY(EOMONTH($B447,1))))&gt;=$B447)*(DATE(YEAR($B447),MONTH($B447)+1,MIN(BD$6,DAY(EOMONTH($B447,1))))&lt;$C447)))</f>
        <v>0</v>
      </c>
      <c r="BE447" s="48" t="n">
        <f aca="false">IF(OR(N(BE$5)=0,BE$6=""),0,BE$5*((DATE(YEAR($B447),MONTH($B447),MIN(BE$6,DAY(EOMONTH($B447,0))))&gt;=$B447)*(DATE(YEAR($B447),MONTH($B447),MIN(BE$6,DAY(EOMONTH($B447,0))))&lt;$C447)+(DATE(YEAR($B447),MONTH($B447)+1,MIN(BE$6,DAY(EOMONTH($B447,1))))&gt;=$B447)*(DATE(YEAR($B447),MONTH($B447)+1,MIN(BE$6,DAY(EOMONTH($B447,1))))&lt;$C447)))</f>
        <v>0</v>
      </c>
      <c r="BF447" s="48" t="n">
        <f aca="false">IF(OR(N(BF$5)=0,BF$6=""),0,BF$5*((DATE(YEAR($B447),MONTH($B447),MIN(BF$6,DAY(EOMONTH($B447,0))))&gt;=$B447)*(DATE(YEAR($B447),MONTH($B447),MIN(BF$6,DAY(EOMONTH($B447,0))))&lt;$C447)+(DATE(YEAR($B447),MONTH($B447)+1,MIN(BF$6,DAY(EOMONTH($B447,1))))&gt;=$B447)*(DATE(YEAR($B447),MONTH($B447)+1,MIN(BF$6,DAY(EOMONTH($B447,1))))&lt;$C447)))</f>
        <v>0</v>
      </c>
      <c r="BG447" s="48" t="n">
        <f aca="false">IF(OR(N(BG$5)=0,BG$6=""),0,BG$5*((DATE(YEAR($B447),MONTH($B447),MIN(BG$6,DAY(EOMONTH($B447,0))))&gt;=$B447)*(DATE(YEAR($B447),MONTH($B447),MIN(BG$6,DAY(EOMONTH($B447,0))))&lt;$C447)+(DATE(YEAR($B447),MONTH($B447)+1,MIN(BG$6,DAY(EOMONTH($B447,1))))&gt;=$B447)*(DATE(YEAR($B447),MONTH($B447)+1,MIN(BG$6,DAY(EOMONTH($B447,1))))&lt;$C447)))</f>
        <v>0</v>
      </c>
      <c r="BH447" s="48" t="n">
        <f aca="false">IF(OR(N(BH$5)=0,BH$6=""),0,BH$5*((DATE(YEAR($B447),MONTH($B447),MIN(BH$6,DAY(EOMONTH($B447,0))))&gt;=$B447)*(DATE(YEAR($B447),MONTH($B447),MIN(BH$6,DAY(EOMONTH($B447,0))))&lt;$C447)+(DATE(YEAR($B447),MONTH($B447)+1,MIN(BH$6,DAY(EOMONTH($B447,1))))&gt;=$B447)*(DATE(YEAR($B447),MONTH($B447)+1,MIN(BH$6,DAY(EOMONTH($B447,1))))&lt;$C447)))</f>
        <v>0</v>
      </c>
      <c r="BI447" s="48" t="n">
        <f aca="false">IF(OR(N(BI$5)=0,BI$6=""),0,BI$5*((DATE(YEAR($B447),MONTH($B447),MIN(BI$6,DAY(EOMONTH($B447,0))))&gt;=$B447)*(DATE(YEAR($B447),MONTH($B447),MIN(BI$6,DAY(EOMONTH($B447,0))))&lt;$C447)+(DATE(YEAR($B447),MONTH($B447)+1,MIN(BI$6,DAY(EOMONTH($B447,1))))&gt;=$B447)*(DATE(YEAR($B447),MONTH($B447)+1,MIN(BI$6,DAY(EOMONTH($B447,1))))&lt;$C447)))</f>
        <v>0</v>
      </c>
      <c r="BJ447" s="48" t="n">
        <f aca="false">IF(OR(N(BJ$5)=0,BJ$6=""),0,BJ$5*((DATE(YEAR($B447),MONTH($B447),MIN(BJ$6,DAY(EOMONTH($B447,0))))&gt;=$B447)*(DATE(YEAR($B447),MONTH($B447),MIN(BJ$6,DAY(EOMONTH($B447,0))))&lt;$C447)+(DATE(YEAR($B447),MONTH($B447)+1,MIN(BJ$6,DAY(EOMONTH($B447,1))))&gt;=$B447)*(DATE(YEAR($B447),MONTH($B447)+1,MIN(BJ$6,DAY(EOMONTH($B447,1))))&lt;$C447)))</f>
        <v>0</v>
      </c>
      <c r="BK447" s="48" t="n">
        <f aca="false">IF(OR(N(BK$5)=0,BK$6=""),0,BK$5*((DATE(YEAR($B447),MONTH($B447),MIN(BK$6,DAY(EOMONTH($B447,0))))&gt;=$B447)*(DATE(YEAR($B447),MONTH($B447),MIN(BK$6,DAY(EOMONTH($B447,0))))&lt;$C447)+(DATE(YEAR($B447),MONTH($B447)+1,MIN(BK$6,DAY(EOMONTH($B447,1))))&gt;=$B447)*(DATE(YEAR($B447),MONTH($B447)+1,MIN(BK$6,DAY(EOMONTH($B447,1))))&lt;$C447)))</f>
        <v>0</v>
      </c>
      <c r="BL447" s="48" t="n">
        <f aca="false">IF(OR(N(BL$5)=0,BL$6=""),0,BL$5*((DATE(YEAR($B447),MONTH($B447),MIN(BL$6,DAY(EOMONTH($B447,0))))&gt;=$B447)*(DATE(YEAR($B447),MONTH($B447),MIN(BL$6,DAY(EOMONTH($B447,0))))&lt;$C447)+(DATE(YEAR($B447),MONTH($B447)+1,MIN(BL$6,DAY(EOMONTH($B447,1))))&gt;=$B447)*(DATE(YEAR($B447),MONTH($B447)+1,MIN(BL$6,DAY(EOMONTH($B447,1))))&lt;$C447)))</f>
        <v>0</v>
      </c>
      <c r="BM447" s="48" t="n">
        <f aca="false">IF(OR(N(BM$5)=0,BM$6=""),0,BM$5*((DATE(YEAR($B447),MONTH($B447),MIN(BM$6,DAY(EOMONTH($B447,0))))&gt;=$B447)*(DATE(YEAR($B447),MONTH($B447),MIN(BM$6,DAY(EOMONTH($B447,0))))&lt;$C447)+(DATE(YEAR($B447),MONTH($B447)+1,MIN(BM$6,DAY(EOMONTH($B447,1))))&gt;=$B447)*(DATE(YEAR($B447),MONTH($B447)+1,MIN(BM$6,DAY(EOMONTH($B447,1))))&lt;$C447)))</f>
        <v>0</v>
      </c>
      <c r="BN447" s="48" t="n">
        <f aca="false">IF(OR(N(BN$5)=0,BN$6=""),0,BN$5*((DATE(YEAR($B447),MONTH($B447),MIN(BN$6,DAY(EOMONTH($B447,0))))&gt;=$B447)*(DATE(YEAR($B447),MONTH($B447),MIN(BN$6,DAY(EOMONTH($B447,0))))&lt;$C447)+(DATE(YEAR($B447),MONTH($B447)+1,MIN(BN$6,DAY(EOMONTH($B447,1))))&gt;=$B447)*(DATE(YEAR($B447),MONTH($B447)+1,MIN(BN$6,DAY(EOMONTH($B447,1))))&lt;$C447)))</f>
        <v>0</v>
      </c>
      <c r="BO447" s="48" t="n">
        <f aca="false">IF(OR(N(BO$5)=0,BO$6=""),0,BO$5*((DATE(YEAR($B447),MONTH($B447),MIN(BO$6,DAY(EOMONTH($B447,0))))&gt;=$B447)*(DATE(YEAR($B447),MONTH($B447),MIN(BO$6,DAY(EOMONTH($B447,0))))&lt;$C447)+(DATE(YEAR($B447),MONTH($B447)+1,MIN(BO$6,DAY(EOMONTH($B447,1))))&gt;=$B447)*(DATE(YEAR($B447),MONTH($B447)+1,MIN(BO$6,DAY(EOMONTH($B447,1))))&lt;$C447)))</f>
        <v>0</v>
      </c>
      <c r="BP447" s="48" t="n">
        <f aca="false">IF(OR(N(BP$5)=0,BP$6=""),0,BP$5*((DATE(YEAR($B447),MONTH($B447),MIN(BP$6,DAY(EOMONTH($B447,0))))&gt;=$B447)*(DATE(YEAR($B447),MONTH($B447),MIN(BP$6,DAY(EOMONTH($B447,0))))&lt;$C447)+(DATE(YEAR($B447),MONTH($B447)+1,MIN(BP$6,DAY(EOMONTH($B447,1))))&gt;=$B447)*(DATE(YEAR($B447),MONTH($B447)+1,MIN(BP$6,DAY(EOMONTH($B447,1))))&lt;$C447)))</f>
        <v>0</v>
      </c>
      <c r="BQ447" s="48" t="n">
        <f aca="false">IF(OR(N(BQ$5)=0,BQ$6=""),0,BQ$5*((DATE(YEAR($B447),MONTH($B447),MIN(BQ$6,DAY(EOMONTH($B447,0))))&gt;=$B447)*(DATE(YEAR($B447),MONTH($B447),MIN(BQ$6,DAY(EOMONTH($B447,0))))&lt;$C447)+(DATE(YEAR($B447),MONTH($B447)+1,MIN(BQ$6,DAY(EOMONTH($B447,1))))&gt;=$B447)*(DATE(YEAR($B447),MONTH($B447)+1,MIN(BQ$6,DAY(EOMONTH($B447,1))))&lt;$C447)))</f>
        <v>0</v>
      </c>
      <c r="BR447" s="48" t="n">
        <f aca="false">IF(OR(N(BR$5)=0,BR$6=""),0,BR$5*((DATE(YEAR($B447),MONTH($B447),MIN(BR$6,DAY(EOMONTH($B447,0))))&gt;=$B447)*(DATE(YEAR($B447),MONTH($B447),MIN(BR$6,DAY(EOMONTH($B447,0))))&lt;$C447)+(DATE(YEAR($B447),MONTH($B447)+1,MIN(BR$6,DAY(EOMONTH($B447,1))))&gt;=$B447)*(DATE(YEAR($B447),MONTH($B447)+1,MIN(BR$6,DAY(EOMONTH($B447,1))))&lt;$C447)))</f>
        <v>0</v>
      </c>
      <c r="BS447" s="48" t="n">
        <f aca="false">IF(OR(N(BS$5)=0,BS$6=""),0,BS$5*((DATE(YEAR($B447),MONTH($B447),MIN(BS$6,DAY(EOMONTH($B447,0))))&gt;=$B447)*(DATE(YEAR($B447),MONTH($B447),MIN(BS$6,DAY(EOMONTH($B447,0))))&lt;$C447)+(DATE(YEAR($B447),MONTH($B447)+1,MIN(BS$6,DAY(EOMONTH($B447,1))))&gt;=$B447)*(DATE(YEAR($B447),MONTH($B447)+1,MIN(BS$6,DAY(EOMONTH($B447,1))))&lt;$C447)))</f>
        <v>0</v>
      </c>
      <c r="BT447" s="48" t="n">
        <f aca="false">IF(OR(N(BT$5)=0,BT$6=""),0,BT$5*((DATE(YEAR($B447),MONTH($B447),MIN(BT$6,DAY(EOMONTH($B447,0))))&gt;=$B447)*(DATE(YEAR($B447),MONTH($B447),MIN(BT$6,DAY(EOMONTH($B447,0))))&lt;$C447)+(DATE(YEAR($B447),MONTH($B447)+1,MIN(BT$6,DAY(EOMONTH($B447,1))))&gt;=$B447)*(DATE(YEAR($B447),MONTH($B447)+1,MIN(BT$6,DAY(EOMONTH($B447,1))))&lt;$C447)))</f>
        <v>0</v>
      </c>
      <c r="BU447" s="48" t="n">
        <f aca="false">IF(OR(N(BU$5)=0,BU$6=""),0,BU$5*((DATE(YEAR($B447),MONTH($B447),MIN(BU$6,DAY(EOMONTH($B447,0))))&gt;=$B447)*(DATE(YEAR($B447),MONTH($B447),MIN(BU$6,DAY(EOMONTH($B447,0))))&lt;$C447)+(DATE(YEAR($B447),MONTH($B447)+1,MIN(BU$6,DAY(EOMONTH($B447,1))))&gt;=$B447)*(DATE(YEAR($B447),MONTH($B447)+1,MIN(BU$6,DAY(EOMONTH($B447,1))))&lt;$C447)))</f>
        <v>0</v>
      </c>
      <c r="BV447" s="48" t="n">
        <f aca="false">IF(OR(N(BV$5)=0,BV$6=""),0,BV$5*((DATE(YEAR($B447),MONTH($B447),MIN(BV$6,DAY(EOMONTH($B447,0))))&gt;=$B447)*(DATE(YEAR($B447),MONTH($B447),MIN(BV$6,DAY(EOMONTH($B447,0))))&lt;$C447)+(DATE(YEAR($B447),MONTH($B447)+1,MIN(BV$6,DAY(EOMONTH($B447,1))))&gt;=$B447)*(DATE(YEAR($B447),MONTH($B447)+1,MIN(BV$6,DAY(EOMONTH($B447,1))))&lt;$C447)))</f>
        <v>0</v>
      </c>
      <c r="BW447" s="48" t="n">
        <f aca="false">IF(OR(N(BW$5)=0,BW$6=""),0,BW$5*((DATE(YEAR($B447),MONTH($B447),MIN(BW$6,DAY(EOMONTH($B447,0))))&gt;=$B447)*(DATE(YEAR($B447),MONTH($B447),MIN(BW$6,DAY(EOMONTH($B447,0))))&lt;$C447)+(DATE(YEAR($B447),MONTH($B447)+1,MIN(BW$6,DAY(EOMONTH($B447,1))))&gt;=$B447)*(DATE(YEAR($B447),MONTH($B447)+1,MIN(BW$6,DAY(EOMONTH($B447,1))))&lt;$C447)))</f>
        <v>0</v>
      </c>
      <c r="BX447" s="48" t="n">
        <f aca="false">MIN(Z447,(FT446*(1+FT$5/Setup!$C$36)+IF($V447=1,N($F447),0)))</f>
        <v>0</v>
      </c>
      <c r="BY447" s="48" t="n">
        <f aca="false">MIN(AA447,(FU446*(1+FU$5/Setup!$C$36)+IF($V447=2,N($F447),0)))</f>
        <v>0</v>
      </c>
      <c r="BZ447" s="48" t="n">
        <f aca="false">MIN(AB447,(FV446*(1+FV$5/Setup!$C$36)+IF($V447=3,N($F447),0)))</f>
        <v>0</v>
      </c>
      <c r="CA447" s="48" t="n">
        <f aca="false">MIN(AC447,(FW446*(1+FW$5/Setup!$C$36)+IF($V447=4,N($F447),0)))</f>
        <v>0</v>
      </c>
      <c r="CB447" s="48" t="n">
        <f aca="false">MIN(AD447,(FX446*(1+FX$5/Setup!$C$36)+IF($V447=5,N($F447),0)))</f>
        <v>0</v>
      </c>
      <c r="CC447" s="48" t="n">
        <f aca="false">MIN(AE447,(FY446*(1+FY$5/Setup!$C$36)+IF($V447=6,N($F447),0)))</f>
        <v>0</v>
      </c>
      <c r="CD447" s="48" t="n">
        <f aca="false">MIN(AF447,(FZ446*(1+FZ$5/Setup!$C$36)+IF($V447=7,N($F447),0)))</f>
        <v>0</v>
      </c>
      <c r="CE447" s="48" t="n">
        <f aca="false">MIN(AG447,(GA446*(1+GA$5/Setup!$C$36)+IF($V447=8,N($F447),0)))</f>
        <v>0</v>
      </c>
      <c r="CF447" s="48" t="n">
        <f aca="false">MIN(AH447,(GB446*(1+GB$5/Setup!$C$36)+IF($V447=9,N($F447),0)))</f>
        <v>0</v>
      </c>
      <c r="CG447" s="48" t="n">
        <f aca="false">MIN(AI447,(GC446*(1+GC$5/Setup!$C$36)+IF($V447=10,N($F447),0)))</f>
        <v>0</v>
      </c>
      <c r="CH447" s="48" t="n">
        <f aca="false">MIN(AJ447,(GD446*(1+GD$5/Setup!$C$36)+IF($V447=11,N($F447),0)))</f>
        <v>0</v>
      </c>
      <c r="CI447" s="48" t="n">
        <f aca="false">MIN(AK447,(GE446*(1+GE$5/Setup!$C$36)+IF($V447=12,N($F447),0)))</f>
        <v>0</v>
      </c>
      <c r="CJ447" s="48" t="n">
        <f aca="false">MIN(AL447,(GF446*(1+GF$5/Setup!$C$36)+IF($V447=13,N($F447),0)))</f>
        <v>0</v>
      </c>
      <c r="CK447" s="48" t="n">
        <f aca="false">MIN(AM447,(GG446*(1+GG$5/Setup!$C$36)+IF($V447=14,N($F447),0)))</f>
        <v>0</v>
      </c>
      <c r="CL447" s="48" t="n">
        <f aca="false">MIN(AN447,(GH446*(1+GH$5/Setup!$C$36)+IF($V447=15,N($F447),0)))</f>
        <v>0</v>
      </c>
      <c r="CM447" s="48" t="n">
        <f aca="false">MIN(AO447,(GI446*(1+GI$5/Setup!$C$36)+IF($V447=16,N($F447),0)))</f>
        <v>0</v>
      </c>
      <c r="CN447" s="48" t="n">
        <f aca="false">MIN(AP447,(GJ446*(1+GJ$5/Setup!$C$36)+IF($V447=17,N($F447),0)))</f>
        <v>0</v>
      </c>
      <c r="CO447" s="48" t="n">
        <f aca="false">MIN(AQ447,(GK446*(1+GK$5/Setup!$C$36)+IF($V447=18,N($F447),0)))</f>
        <v>0</v>
      </c>
      <c r="CP447" s="48" t="n">
        <f aca="false">MIN(AR447,(GL446*(1+GL$5/Setup!$C$36)+IF($V447=19,N($F447),0)))</f>
        <v>0</v>
      </c>
      <c r="CQ447" s="48" t="n">
        <f aca="false">MIN(AS447,(GM446*(1+GM$5/Setup!$C$36)+IF($V447=20,N($F447),0)))</f>
        <v>0</v>
      </c>
      <c r="CR447" s="48" t="n">
        <f aca="false">MIN(AT447,(GN446*(1+GN$5/Setup!$C$36)+IF($V447=21,N($F447),0)))</f>
        <v>0</v>
      </c>
      <c r="CS447" s="48" t="n">
        <f aca="false">MIN(AU447,(GO446*(1+GO$5/Setup!$C$36)+IF($V447=22,N($F447),0)))</f>
        <v>0</v>
      </c>
      <c r="CT447" s="48" t="n">
        <f aca="false">MIN(AV447,(GP446*(1+GP$5/Setup!$C$36)+IF($V447=23,N($F447),0)))</f>
        <v>0</v>
      </c>
      <c r="CU447" s="48" t="n">
        <f aca="false">MIN(AW447,(GQ446*(1+GQ$5/Setup!$C$36)+IF($V447=24,N($F447),0)))</f>
        <v>0</v>
      </c>
      <c r="CV447" s="48" t="n">
        <f aca="false">MIN(AX447,(GR446*(1+GR$5/Setup!$C$36)+IF($V447=25,N($F447),0)))</f>
        <v>0</v>
      </c>
      <c r="CW447" s="48" t="n">
        <f aca="false">MIN(AY447,(GS446*(1+GS$5/Setup!$C$36)+IF($V447=26,N($F447),0)))</f>
        <v>0</v>
      </c>
      <c r="CX447" s="48" t="n">
        <f aca="false">MIN(AZ447,(GT446*(1+GT$5/Setup!$C$36)+IF($V447=27,N($F447),0)))</f>
        <v>0</v>
      </c>
      <c r="CY447" s="48" t="n">
        <f aca="false">MIN(BA447,(GU446*(1+GU$5/Setup!$C$36)+IF($V447=28,N($F447),0)))</f>
        <v>0</v>
      </c>
      <c r="CZ447" s="48" t="n">
        <f aca="false">MIN(BB447,(GV446*(1+GV$5/Setup!$C$36)+IF($V447=29,N($F447),0)))</f>
        <v>0</v>
      </c>
      <c r="DA447" s="48" t="n">
        <f aca="false">MIN(BC447,(GW446*(1+GW$5/Setup!$C$36)+IF($V447=30,N($F447),0)))</f>
        <v>0</v>
      </c>
      <c r="DB447" s="48" t="n">
        <f aca="false">MIN(BD447,(GX446*(1+GX$5/Setup!$C$36)+IF($V447=31,N($F447),0)))</f>
        <v>0</v>
      </c>
      <c r="DC447" s="48" t="n">
        <f aca="false">MIN(BE447,(GY446*(1+GY$5/Setup!$C$36)+IF($V447=32,N($F447),0)))</f>
        <v>0</v>
      </c>
      <c r="DD447" s="48" t="n">
        <f aca="false">MIN(BF447,(GZ446*(1+GZ$5/Setup!$C$36)+IF($V447=33,N($F447),0)))</f>
        <v>0</v>
      </c>
      <c r="DE447" s="48" t="n">
        <f aca="false">MIN(BG447,(HA446*(1+HA$5/Setup!$C$36)+IF($V447=34,N($F447),0)))</f>
        <v>0</v>
      </c>
      <c r="DF447" s="48" t="n">
        <f aca="false">MIN(BH447,(HB446*(1+HB$5/Setup!$C$36)+IF($V447=35,N($F447),0)))</f>
        <v>0</v>
      </c>
      <c r="DG447" s="48" t="n">
        <f aca="false">MIN(BI447,(HC446*(1+HC$5/Setup!$C$36)+IF($V447=36,N($F447),0)))</f>
        <v>0</v>
      </c>
      <c r="DH447" s="48" t="n">
        <f aca="false">MIN(BJ447,(HD446*(1+HD$5/Setup!$C$36)+IF($V447=37,N($F447),0)))</f>
        <v>0</v>
      </c>
      <c r="DI447" s="48" t="n">
        <f aca="false">MIN(BK447,(HE446*(1+HE$5/Setup!$C$36)+IF($V447=38,N($F447),0)))</f>
        <v>0</v>
      </c>
      <c r="DJ447" s="48" t="n">
        <f aca="false">MIN(BL447,(HF446*(1+HF$5/Setup!$C$36)+IF($V447=39,N($F447),0)))</f>
        <v>0</v>
      </c>
      <c r="DK447" s="48" t="n">
        <f aca="false">MIN(BM447,(HG446*(1+HG$5/Setup!$C$36)+IF($V447=40,N($F447),0)))</f>
        <v>0</v>
      </c>
      <c r="DL447" s="48" t="n">
        <f aca="false">MIN(BN447,(HH446*(1+HH$5/Setup!$C$36)+IF($V447=41,N($F447),0)))</f>
        <v>0</v>
      </c>
      <c r="DM447" s="48" t="n">
        <f aca="false">MIN(BO447,(HI446*(1+HI$5/Setup!$C$36)+IF($V447=42,N($F447),0)))</f>
        <v>0</v>
      </c>
      <c r="DN447" s="48" t="n">
        <f aca="false">MIN(BP447,(HJ446*(1+HJ$5/Setup!$C$36)+IF($V447=43,N($F447),0)))</f>
        <v>0</v>
      </c>
      <c r="DO447" s="48" t="n">
        <f aca="false">MIN(BQ447,(HK446*(1+HK$5/Setup!$C$36)+IF($V447=44,N($F447),0)))</f>
        <v>0</v>
      </c>
      <c r="DP447" s="48" t="n">
        <f aca="false">MIN(BR447,(HL446*(1+HL$5/Setup!$C$36)+IF($V447=45,N($F447),0)))</f>
        <v>0</v>
      </c>
      <c r="DQ447" s="48" t="n">
        <f aca="false">MIN(BS447,(HM446*(1+HM$5/Setup!$C$36)+IF($V447=46,N($F447),0)))</f>
        <v>0</v>
      </c>
      <c r="DR447" s="48" t="n">
        <f aca="false">MIN(BT447,(HN446*(1+HN$5/Setup!$C$36)+IF($V447=47,N($F447),0)))</f>
        <v>0</v>
      </c>
      <c r="DS447" s="48" t="n">
        <f aca="false">MIN(BU447,(HO446*(1+HO$5/Setup!$C$36)+IF($V447=48,N($F447),0)))</f>
        <v>0</v>
      </c>
      <c r="DT447" s="48" t="n">
        <f aca="false">MIN(BV447,(HP446*(1+HP$5/Setup!$C$36)+IF($V447=49,N($F447),0)))</f>
        <v>0</v>
      </c>
      <c r="DU447" s="48" t="n">
        <f aca="false">MIN(BW447,(HQ446*(1+HQ$5/Setup!$C$36)+IF($V447=50,N($F447),0)))</f>
        <v>0</v>
      </c>
      <c r="DV447" s="48" t="n">
        <f aca="false">MIN(MAX((FT446*(1+FT$5/Setup!$C$36)+IF($V447=1,N($F447),0))-BX447,0),MAX($P447-0,0))</f>
        <v>0</v>
      </c>
      <c r="DW447" s="48" t="n">
        <f aca="false">MIN(MAX((FU446*(1+FU$5/Setup!$C$36)+IF($V447=2,N($F447),0))-BY447,0),MAX($P447-SUM(DV447:DV447),0))</f>
        <v>0</v>
      </c>
      <c r="DX447" s="48" t="n">
        <f aca="false">MIN(MAX((FV446*(1+FV$5/Setup!$C$36)+IF($V447=3,N($F447),0))-BZ447,0),MAX($P447-SUM(DV447:DW447),0))</f>
        <v>0</v>
      </c>
      <c r="DY447" s="48" t="n">
        <f aca="false">MIN(MAX((FW446*(1+FW$5/Setup!$C$36)+IF($V447=4,N($F447),0))-CA447,0),MAX($P447-SUM(DV447:DX447),0))</f>
        <v>0</v>
      </c>
      <c r="DZ447" s="48" t="n">
        <f aca="false">MIN(MAX((FX446*(1+FX$5/Setup!$C$36)+IF($V447=5,N($F447),0))-CB447,0),MAX($P447-SUM(DV447:DY447),0))</f>
        <v>0</v>
      </c>
      <c r="EA447" s="48" t="n">
        <f aca="false">MIN(MAX((FY446*(1+FY$5/Setup!$C$36)+IF($V447=6,N($F447),0))-CC447,0),MAX($P447-SUM(DV447:DZ447),0))</f>
        <v>0</v>
      </c>
      <c r="EB447" s="48" t="n">
        <f aca="false">MIN(MAX((FZ446*(1+FZ$5/Setup!$C$36)+IF($V447=7,N($F447),0))-CD447,0),MAX($P447-SUM(DV447:EA447),0))</f>
        <v>0</v>
      </c>
      <c r="EC447" s="48" t="n">
        <f aca="false">MIN(MAX((GA446*(1+GA$5/Setup!$C$36)+IF($V447=8,N($F447),0))-CE447,0),MAX($P447-SUM(DV447:EB447),0))</f>
        <v>0</v>
      </c>
      <c r="ED447" s="48" t="n">
        <f aca="false">MIN(MAX((GB446*(1+GB$5/Setup!$C$36)+IF($V447=9,N($F447),0))-CF447,0),MAX($P447-SUM(DV447:EC447),0))</f>
        <v>0</v>
      </c>
      <c r="EE447" s="48" t="n">
        <f aca="false">MIN(MAX((GC446*(1+GC$5/Setup!$C$36)+IF($V447=10,N($F447),0))-CG447,0),MAX($P447-SUM(DV447:ED447),0))</f>
        <v>0</v>
      </c>
      <c r="EF447" s="48" t="n">
        <f aca="false">MIN(MAX((GD446*(1+GD$5/Setup!$C$36)+IF($V447=11,N($F447),0))-CH447,0),MAX($P447-SUM(DV447:EE447),0))</f>
        <v>0</v>
      </c>
      <c r="EG447" s="48" t="n">
        <f aca="false">MIN(MAX((GE446*(1+GE$5/Setup!$C$36)+IF($V447=12,N($F447),0))-CI447,0),MAX($P447-SUM(DV447:EF447),0))</f>
        <v>0</v>
      </c>
      <c r="EH447" s="48" t="n">
        <f aca="false">MIN(MAX((GF446*(1+GF$5/Setup!$C$36)+IF($V447=13,N($F447),0))-CJ447,0),MAX($P447-SUM(DV447:EG447),0))</f>
        <v>0</v>
      </c>
      <c r="EI447" s="48" t="n">
        <f aca="false">MIN(MAX((GG446*(1+GG$5/Setup!$C$36)+IF($V447=14,N($F447),0))-CK447,0),MAX($P447-SUM(DV447:EH447),0))</f>
        <v>0</v>
      </c>
      <c r="EJ447" s="48" t="n">
        <f aca="false">MIN(MAX((GH446*(1+GH$5/Setup!$C$36)+IF($V447=15,N($F447),0))-CL447,0),MAX($P447-SUM(DV447:EI447),0))</f>
        <v>0</v>
      </c>
      <c r="EK447" s="48" t="n">
        <f aca="false">MIN(MAX((GI446*(1+GI$5/Setup!$C$36)+IF($V447=16,N($F447),0))-CM447,0),MAX($P447-SUM(DV447:EJ447),0))</f>
        <v>0</v>
      </c>
      <c r="EL447" s="48" t="n">
        <f aca="false">MIN(MAX((GJ446*(1+GJ$5/Setup!$C$36)+IF($V447=17,N($F447),0))-CN447,0),MAX($P447-SUM(DV447:EK447),0))</f>
        <v>0</v>
      </c>
      <c r="EM447" s="48" t="n">
        <f aca="false">MIN(MAX((GK446*(1+GK$5/Setup!$C$36)+IF($V447=18,N($F447),0))-CO447,0),MAX($P447-SUM(DV447:EL447),0))</f>
        <v>0</v>
      </c>
      <c r="EN447" s="48" t="n">
        <f aca="false">MIN(MAX((GL446*(1+GL$5/Setup!$C$36)+IF($V447=19,N($F447),0))-CP447,0),MAX($P447-SUM(DV447:EM447),0))</f>
        <v>0</v>
      </c>
      <c r="EO447" s="48" t="n">
        <f aca="false">MIN(MAX((GM446*(1+GM$5/Setup!$C$36)+IF($V447=20,N($F447),0))-CQ447,0),MAX($P447-SUM(DV447:EN447),0))</f>
        <v>0</v>
      </c>
      <c r="EP447" s="48" t="n">
        <f aca="false">MIN(MAX((GN446*(1+GN$5/Setup!$C$36)+IF($V447=21,N($F447),0))-CR447,0),MAX($P447-SUM(DV447:EO447),0))</f>
        <v>0</v>
      </c>
      <c r="EQ447" s="48" t="n">
        <f aca="false">MIN(MAX((GO446*(1+GO$5/Setup!$C$36)+IF($V447=22,N($F447),0))-CS447,0),MAX($P447-SUM(DV447:EP447),0))</f>
        <v>0</v>
      </c>
      <c r="ER447" s="48" t="n">
        <f aca="false">MIN(MAX((GP446*(1+GP$5/Setup!$C$36)+IF($V447=23,N($F447),0))-CT447,0),MAX($P447-SUM(DV447:EQ447),0))</f>
        <v>0</v>
      </c>
      <c r="ES447" s="48" t="n">
        <f aca="false">MIN(MAX((GQ446*(1+GQ$5/Setup!$C$36)+IF($V447=24,N($F447),0))-CU447,0),MAX($P447-SUM(DV447:ER447),0))</f>
        <v>0</v>
      </c>
      <c r="ET447" s="48" t="n">
        <f aca="false">MIN(MAX((GR446*(1+GR$5/Setup!$C$36)+IF($V447=25,N($F447),0))-CV447,0),MAX($P447-SUM(DV447:ES447),0))</f>
        <v>0</v>
      </c>
      <c r="EU447" s="48" t="n">
        <f aca="false">MIN(MAX((GS446*(1+GS$5/Setup!$C$36)+IF($V447=26,N($F447),0))-CW447,0),MAX($P447-SUM(DV447:ET447),0))</f>
        <v>0</v>
      </c>
      <c r="EV447" s="48" t="n">
        <f aca="false">MIN(MAX((GT446*(1+GT$5/Setup!$C$36)+IF($V447=27,N($F447),0))-CX447,0),MAX($P447-SUM(DV447:EU447),0))</f>
        <v>0</v>
      </c>
      <c r="EW447" s="48" t="n">
        <f aca="false">MIN(MAX((GU446*(1+GU$5/Setup!$C$36)+IF($V447=28,N($F447),0))-CY447,0),MAX($P447-SUM(DV447:EV447),0))</f>
        <v>0</v>
      </c>
      <c r="EX447" s="48" t="n">
        <f aca="false">MIN(MAX((GV446*(1+GV$5/Setup!$C$36)+IF($V447=29,N($F447),0))-CZ447,0),MAX($P447-SUM(DV447:EW447),0))</f>
        <v>0</v>
      </c>
      <c r="EY447" s="48" t="n">
        <f aca="false">MIN(MAX((GW446*(1+GW$5/Setup!$C$36)+IF($V447=30,N($F447),0))-DA447,0),MAX($P447-SUM(DV447:EX447),0))</f>
        <v>0</v>
      </c>
      <c r="EZ447" s="48" t="n">
        <f aca="false">MIN(MAX((GX446*(1+GX$5/Setup!$C$36)+IF($V447=31,N($F447),0))-DB447,0),MAX($P447-SUM(DV447:EY447),0))</f>
        <v>0</v>
      </c>
      <c r="FA447" s="48" t="n">
        <f aca="false">MIN(MAX((GY446*(1+GY$5/Setup!$C$36)+IF($V447=32,N($F447),0))-DC447,0),MAX($P447-SUM(DV447:EZ447),0))</f>
        <v>0</v>
      </c>
      <c r="FB447" s="48" t="n">
        <f aca="false">MIN(MAX((GZ446*(1+GZ$5/Setup!$C$36)+IF($V447=33,N($F447),0))-DD447,0),MAX($P447-SUM(DV447:FA447),0))</f>
        <v>0</v>
      </c>
      <c r="FC447" s="48" t="n">
        <f aca="false">MIN(MAX((HA446*(1+HA$5/Setup!$C$36)+IF($V447=34,N($F447),0))-DE447,0),MAX($P447-SUM(DV447:FB447),0))</f>
        <v>0</v>
      </c>
      <c r="FD447" s="48" t="n">
        <f aca="false">MIN(MAX((HB446*(1+HB$5/Setup!$C$36)+IF($V447=35,N($F447),0))-DF447,0),MAX($P447-SUM(DV447:FC447),0))</f>
        <v>0</v>
      </c>
      <c r="FE447" s="48" t="n">
        <f aca="false">MIN(MAX((HC446*(1+HC$5/Setup!$C$36)+IF($V447=36,N($F447),0))-DG447,0),MAX($P447-SUM(DV447:FD447),0))</f>
        <v>0</v>
      </c>
      <c r="FF447" s="48" t="n">
        <f aca="false">MIN(MAX((HD446*(1+HD$5/Setup!$C$36)+IF($V447=37,N($F447),0))-DH447,0),MAX($P447-SUM(DV447:FE447),0))</f>
        <v>0</v>
      </c>
      <c r="FG447" s="48" t="n">
        <f aca="false">MIN(MAX((HE446*(1+HE$5/Setup!$C$36)+IF($V447=38,N($F447),0))-DI447,0),MAX($P447-SUM(DV447:FF447),0))</f>
        <v>0</v>
      </c>
      <c r="FH447" s="48" t="n">
        <f aca="false">MIN(MAX((HF446*(1+HF$5/Setup!$C$36)+IF($V447=39,N($F447),0))-DJ447,0),MAX($P447-SUM(DV447:FG447),0))</f>
        <v>0</v>
      </c>
      <c r="FI447" s="48" t="n">
        <f aca="false">MIN(MAX((HG446*(1+HG$5/Setup!$C$36)+IF($V447=40,N($F447),0))-DK447,0),MAX($P447-SUM(DV447:FH447),0))</f>
        <v>0</v>
      </c>
      <c r="FJ447" s="48" t="n">
        <f aca="false">MIN(MAX((HH446*(1+HH$5/Setup!$C$36)+IF($V447=41,N($F447),0))-DL447,0),MAX($P447-SUM(DV447:FI447),0))</f>
        <v>0</v>
      </c>
      <c r="FK447" s="48" t="n">
        <f aca="false">MIN(MAX((HI446*(1+HI$5/Setup!$C$36)+IF($V447=42,N($F447),0))-DM447,0),MAX($P447-SUM(DV447:FJ447),0))</f>
        <v>0</v>
      </c>
      <c r="FL447" s="48" t="n">
        <f aca="false">MIN(MAX((HJ446*(1+HJ$5/Setup!$C$36)+IF($V447=43,N($F447),0))-DN447,0),MAX($P447-SUM(DV447:FK447),0))</f>
        <v>0</v>
      </c>
      <c r="FM447" s="48" t="n">
        <f aca="false">MIN(MAX((HK446*(1+HK$5/Setup!$C$36)+IF($V447=44,N($F447),0))-DO447,0),MAX($P447-SUM(DV447:FL447),0))</f>
        <v>0</v>
      </c>
      <c r="FN447" s="48" t="n">
        <f aca="false">MIN(MAX((HL446*(1+HL$5/Setup!$C$36)+IF($V447=45,N($F447),0))-DP447,0),MAX($P447-SUM(DV447:FM447),0))</f>
        <v>0</v>
      </c>
      <c r="FO447" s="48" t="n">
        <f aca="false">MIN(MAX((HM446*(1+HM$5/Setup!$C$36)+IF($V447=46,N($F447),0))-DQ447,0),MAX($P447-SUM(DV447:FN447),0))</f>
        <v>0</v>
      </c>
      <c r="FP447" s="48" t="n">
        <f aca="false">MIN(MAX((HN446*(1+HN$5/Setup!$C$36)+IF($V447=47,N($F447),0))-DR447,0),MAX($P447-SUM(DV447:FO447),0))</f>
        <v>0</v>
      </c>
      <c r="FQ447" s="48" t="n">
        <f aca="false">MIN(MAX((HO446*(1+HO$5/Setup!$C$36)+IF($V447=48,N($F447),0))-DS447,0),MAX($P447-SUM(DV447:FP447),0))</f>
        <v>0</v>
      </c>
      <c r="FR447" s="48" t="n">
        <f aca="false">MIN(MAX((HP446*(1+HP$5/Setup!$C$36)+IF($V447=49,N($F447),0))-DT447,0),MAX($P447-SUM(DV447:FQ447),0))</f>
        <v>0</v>
      </c>
      <c r="FS447" s="48" t="n">
        <f aca="false">MIN(MAX((HQ446*(1+HQ$5/Setup!$C$36)+IF($V447=50,N($F447),0))-DU447,0),MAX($P447-SUM(DV447:FR447),0))</f>
        <v>0</v>
      </c>
      <c r="FT447" s="48" t="n">
        <f aca="false">IF((FT446*(1+FT$5/Setup!$C$36)+IF($V447=1,N($F447),0))-BX447-DV447&lt;0.005,0,(FT446*(1+FT$5/Setup!$C$36)+IF($V447=1,N($F447),0))-BX447-DV447)</f>
        <v>0</v>
      </c>
      <c r="FU447" s="48" t="n">
        <f aca="false">IF((FU446*(1+FU$5/Setup!$C$36)+IF($V447=2,N($F447),0))-BY447-DW447&lt;0.005,0,(FU446*(1+FU$5/Setup!$C$36)+IF($V447=2,N($F447),0))-BY447-DW447)</f>
        <v>0</v>
      </c>
      <c r="FV447" s="48" t="n">
        <f aca="false">IF((FV446*(1+FV$5/Setup!$C$36)+IF($V447=3,N($F447),0))-BZ447-DX447&lt;0.005,0,(FV446*(1+FV$5/Setup!$C$36)+IF($V447=3,N($F447),0))-BZ447-DX447)</f>
        <v>0</v>
      </c>
      <c r="FW447" s="48" t="n">
        <f aca="false">IF((FW446*(1+FW$5/Setup!$C$36)+IF($V447=4,N($F447),0))-CA447-DY447&lt;0.005,0,(FW446*(1+FW$5/Setup!$C$36)+IF($V447=4,N($F447),0))-CA447-DY447)</f>
        <v>0</v>
      </c>
      <c r="FX447" s="48" t="n">
        <f aca="false">IF((FX446*(1+FX$5/Setup!$C$36)+IF($V447=5,N($F447),0))-CB447-DZ447&lt;0.005,0,(FX446*(1+FX$5/Setup!$C$36)+IF($V447=5,N($F447),0))-CB447-DZ447)</f>
        <v>0</v>
      </c>
      <c r="FY447" s="48" t="n">
        <f aca="false">IF((FY446*(1+FY$5/Setup!$C$36)+IF($V447=6,N($F447),0))-CC447-EA447&lt;0.005,0,(FY446*(1+FY$5/Setup!$C$36)+IF($V447=6,N($F447),0))-CC447-EA447)</f>
        <v>0</v>
      </c>
      <c r="FZ447" s="48" t="n">
        <f aca="false">IF((FZ446*(1+FZ$5/Setup!$C$36)+IF($V447=7,N($F447),0))-CD447-EB447&lt;0.005,0,(FZ446*(1+FZ$5/Setup!$C$36)+IF($V447=7,N($F447),0))-CD447-EB447)</f>
        <v>0</v>
      </c>
      <c r="GA447" s="48" t="n">
        <f aca="false">IF((GA446*(1+GA$5/Setup!$C$36)+IF($V447=8,N($F447),0))-CE447-EC447&lt;0.005,0,(GA446*(1+GA$5/Setup!$C$36)+IF($V447=8,N($F447),0))-CE447-EC447)</f>
        <v>0</v>
      </c>
      <c r="GB447" s="48" t="n">
        <f aca="false">IF((GB446*(1+GB$5/Setup!$C$36)+IF($V447=9,N($F447),0))-CF447-ED447&lt;0.005,0,(GB446*(1+GB$5/Setup!$C$36)+IF($V447=9,N($F447),0))-CF447-ED447)</f>
        <v>0</v>
      </c>
      <c r="GC447" s="48" t="n">
        <f aca="false">IF((GC446*(1+GC$5/Setup!$C$36)+IF($V447=10,N($F447),0))-CG447-EE447&lt;0.005,0,(GC446*(1+GC$5/Setup!$C$36)+IF($V447=10,N($F447),0))-CG447-EE447)</f>
        <v>0</v>
      </c>
      <c r="GD447" s="48" t="n">
        <f aca="false">IF((GD446*(1+GD$5/Setup!$C$36)+IF($V447=11,N($F447),0))-CH447-EF447&lt;0.005,0,(GD446*(1+GD$5/Setup!$C$36)+IF($V447=11,N($F447),0))-CH447-EF447)</f>
        <v>0</v>
      </c>
      <c r="GE447" s="48" t="n">
        <f aca="false">IF((GE446*(1+GE$5/Setup!$C$36)+IF($V447=12,N($F447),0))-CI447-EG447&lt;0.005,0,(GE446*(1+GE$5/Setup!$C$36)+IF($V447=12,N($F447),0))-CI447-EG447)</f>
        <v>0</v>
      </c>
      <c r="GF447" s="48" t="n">
        <f aca="false">IF((GF446*(1+GF$5/Setup!$C$36)+IF($V447=13,N($F447),0))-CJ447-EH447&lt;0.005,0,(GF446*(1+GF$5/Setup!$C$36)+IF($V447=13,N($F447),0))-CJ447-EH447)</f>
        <v>0</v>
      </c>
      <c r="GG447" s="48" t="n">
        <f aca="false">IF((GG446*(1+GG$5/Setup!$C$36)+IF($V447=14,N($F447),0))-CK447-EI447&lt;0.005,0,(GG446*(1+GG$5/Setup!$C$36)+IF($V447=14,N($F447),0))-CK447-EI447)</f>
        <v>0</v>
      </c>
      <c r="GH447" s="48" t="n">
        <f aca="false">IF((GH446*(1+GH$5/Setup!$C$36)+IF($V447=15,N($F447),0))-CL447-EJ447&lt;0.005,0,(GH446*(1+GH$5/Setup!$C$36)+IF($V447=15,N($F447),0))-CL447-EJ447)</f>
        <v>0</v>
      </c>
      <c r="GI447" s="48" t="n">
        <f aca="false">IF((GI446*(1+GI$5/Setup!$C$36)+IF($V447=16,N($F447),0))-CM447-EK447&lt;0.005,0,(GI446*(1+GI$5/Setup!$C$36)+IF($V447=16,N($F447),0))-CM447-EK447)</f>
        <v>0</v>
      </c>
      <c r="GJ447" s="48" t="n">
        <f aca="false">IF((GJ446*(1+GJ$5/Setup!$C$36)+IF($V447=17,N($F447),0))-CN447-EL447&lt;0.005,0,(GJ446*(1+GJ$5/Setup!$C$36)+IF($V447=17,N($F447),0))-CN447-EL447)</f>
        <v>0</v>
      </c>
      <c r="GK447" s="48" t="n">
        <f aca="false">IF((GK446*(1+GK$5/Setup!$C$36)+IF($V447=18,N($F447),0))-CO447-EM447&lt;0.005,0,(GK446*(1+GK$5/Setup!$C$36)+IF($V447=18,N($F447),0))-CO447-EM447)</f>
        <v>0</v>
      </c>
      <c r="GL447" s="48" t="n">
        <f aca="false">IF((GL446*(1+GL$5/Setup!$C$36)+IF($V447=19,N($F447),0))-CP447-EN447&lt;0.005,0,(GL446*(1+GL$5/Setup!$C$36)+IF($V447=19,N($F447),0))-CP447-EN447)</f>
        <v>0</v>
      </c>
      <c r="GM447" s="48" t="n">
        <f aca="false">IF((GM446*(1+GM$5/Setup!$C$36)+IF($V447=20,N($F447),0))-CQ447-EO447&lt;0.005,0,(GM446*(1+GM$5/Setup!$C$36)+IF($V447=20,N($F447),0))-CQ447-EO447)</f>
        <v>0</v>
      </c>
      <c r="GN447" s="48" t="n">
        <f aca="false">IF((GN446*(1+GN$5/Setup!$C$36)+IF($V447=21,N($F447),0))-CR447-EP447&lt;0.005,0,(GN446*(1+GN$5/Setup!$C$36)+IF($V447=21,N($F447),0))-CR447-EP447)</f>
        <v>0</v>
      </c>
      <c r="GO447" s="48" t="n">
        <f aca="false">IF((GO446*(1+GO$5/Setup!$C$36)+IF($V447=22,N($F447),0))-CS447-EQ447&lt;0.005,0,(GO446*(1+GO$5/Setup!$C$36)+IF($V447=22,N($F447),0))-CS447-EQ447)</f>
        <v>0</v>
      </c>
      <c r="GP447" s="48" t="n">
        <f aca="false">IF((GP446*(1+GP$5/Setup!$C$36)+IF($V447=23,N($F447),0))-CT447-ER447&lt;0.005,0,(GP446*(1+GP$5/Setup!$C$36)+IF($V447=23,N($F447),0))-CT447-ER447)</f>
        <v>0</v>
      </c>
      <c r="GQ447" s="48" t="n">
        <f aca="false">IF((GQ446*(1+GQ$5/Setup!$C$36)+IF($V447=24,N($F447),0))-CU447-ES447&lt;0.005,0,(GQ446*(1+GQ$5/Setup!$C$36)+IF($V447=24,N($F447),0))-CU447-ES447)</f>
        <v>0</v>
      </c>
      <c r="GR447" s="48" t="n">
        <f aca="false">IF((GR446*(1+GR$5/Setup!$C$36)+IF($V447=25,N($F447),0))-CV447-ET447&lt;0.005,0,(GR446*(1+GR$5/Setup!$C$36)+IF($V447=25,N($F447),0))-CV447-ET447)</f>
        <v>0</v>
      </c>
      <c r="GS447" s="48" t="n">
        <f aca="false">IF((GS446*(1+GS$5/Setup!$C$36)+IF($V447=26,N($F447),0))-CW447-EU447&lt;0.005,0,(GS446*(1+GS$5/Setup!$C$36)+IF($V447=26,N($F447),0))-CW447-EU447)</f>
        <v>0</v>
      </c>
      <c r="GT447" s="48" t="n">
        <f aca="false">IF((GT446*(1+GT$5/Setup!$C$36)+IF($V447=27,N($F447),0))-CX447-EV447&lt;0.005,0,(GT446*(1+GT$5/Setup!$C$36)+IF($V447=27,N($F447),0))-CX447-EV447)</f>
        <v>0</v>
      </c>
      <c r="GU447" s="48" t="n">
        <f aca="false">IF((GU446*(1+GU$5/Setup!$C$36)+IF($V447=28,N($F447),0))-CY447-EW447&lt;0.005,0,(GU446*(1+GU$5/Setup!$C$36)+IF($V447=28,N($F447),0))-CY447-EW447)</f>
        <v>0</v>
      </c>
      <c r="GV447" s="48" t="n">
        <f aca="false">IF((GV446*(1+GV$5/Setup!$C$36)+IF($V447=29,N($F447),0))-CZ447-EX447&lt;0.005,0,(GV446*(1+GV$5/Setup!$C$36)+IF($V447=29,N($F447),0))-CZ447-EX447)</f>
        <v>0</v>
      </c>
      <c r="GW447" s="48" t="n">
        <f aca="false">IF((GW446*(1+GW$5/Setup!$C$36)+IF($V447=30,N($F447),0))-DA447-EY447&lt;0.005,0,(GW446*(1+GW$5/Setup!$C$36)+IF($V447=30,N($F447),0))-DA447-EY447)</f>
        <v>0</v>
      </c>
      <c r="GX447" s="48" t="n">
        <f aca="false">IF((GX446*(1+GX$5/Setup!$C$36)+IF($V447=31,N($F447),0))-DB447-EZ447&lt;0.005,0,(GX446*(1+GX$5/Setup!$C$36)+IF($V447=31,N($F447),0))-DB447-EZ447)</f>
        <v>0</v>
      </c>
      <c r="GY447" s="48" t="n">
        <f aca="false">IF((GY446*(1+GY$5/Setup!$C$36)+IF($V447=32,N($F447),0))-DC447-FA447&lt;0.005,0,(GY446*(1+GY$5/Setup!$C$36)+IF($V447=32,N($F447),0))-DC447-FA447)</f>
        <v>0</v>
      </c>
      <c r="GZ447" s="48" t="n">
        <f aca="false">IF((GZ446*(1+GZ$5/Setup!$C$36)+IF($V447=33,N($F447),0))-DD447-FB447&lt;0.005,0,(GZ446*(1+GZ$5/Setup!$C$36)+IF($V447=33,N($F447),0))-DD447-FB447)</f>
        <v>0</v>
      </c>
      <c r="HA447" s="48" t="n">
        <f aca="false">IF((HA446*(1+HA$5/Setup!$C$36)+IF($V447=34,N($F447),0))-DE447-FC447&lt;0.005,0,(HA446*(1+HA$5/Setup!$C$36)+IF($V447=34,N($F447),0))-DE447-FC447)</f>
        <v>0</v>
      </c>
      <c r="HB447" s="48" t="n">
        <f aca="false">IF((HB446*(1+HB$5/Setup!$C$36)+IF($V447=35,N($F447),0))-DF447-FD447&lt;0.005,0,(HB446*(1+HB$5/Setup!$C$36)+IF($V447=35,N($F447),0))-DF447-FD447)</f>
        <v>0</v>
      </c>
      <c r="HC447" s="48" t="n">
        <f aca="false">IF((HC446*(1+HC$5/Setup!$C$36)+IF($V447=36,N($F447),0))-DG447-FE447&lt;0.005,0,(HC446*(1+HC$5/Setup!$C$36)+IF($V447=36,N($F447),0))-DG447-FE447)</f>
        <v>0</v>
      </c>
      <c r="HD447" s="48" t="n">
        <f aca="false">IF((HD446*(1+HD$5/Setup!$C$36)+IF($V447=37,N($F447),0))-DH447-FF447&lt;0.005,0,(HD446*(1+HD$5/Setup!$C$36)+IF($V447=37,N($F447),0))-DH447-FF447)</f>
        <v>0</v>
      </c>
      <c r="HE447" s="48" t="n">
        <f aca="false">IF((HE446*(1+HE$5/Setup!$C$36)+IF($V447=38,N($F447),0))-DI447-FG447&lt;0.005,0,(HE446*(1+HE$5/Setup!$C$36)+IF($V447=38,N($F447),0))-DI447-FG447)</f>
        <v>0</v>
      </c>
      <c r="HF447" s="48" t="n">
        <f aca="false">IF((HF446*(1+HF$5/Setup!$C$36)+IF($V447=39,N($F447),0))-DJ447-FH447&lt;0.005,0,(HF446*(1+HF$5/Setup!$C$36)+IF($V447=39,N($F447),0))-DJ447-FH447)</f>
        <v>0</v>
      </c>
      <c r="HG447" s="48" t="n">
        <f aca="false">IF((HG446*(1+HG$5/Setup!$C$36)+IF($V447=40,N($F447),0))-DK447-FI447&lt;0.005,0,(HG446*(1+HG$5/Setup!$C$36)+IF($V447=40,N($F447),0))-DK447-FI447)</f>
        <v>0</v>
      </c>
      <c r="HH447" s="48" t="n">
        <f aca="false">IF((HH446*(1+HH$5/Setup!$C$36)+IF($V447=41,N($F447),0))-DL447-FJ447&lt;0.005,0,(HH446*(1+HH$5/Setup!$C$36)+IF($V447=41,N($F447),0))-DL447-FJ447)</f>
        <v>0</v>
      </c>
      <c r="HI447" s="48" t="n">
        <f aca="false">IF((HI446*(1+HI$5/Setup!$C$36)+IF($V447=42,N($F447),0))-DM447-FK447&lt;0.005,0,(HI446*(1+HI$5/Setup!$C$36)+IF($V447=42,N($F447),0))-DM447-FK447)</f>
        <v>0</v>
      </c>
      <c r="HJ447" s="48" t="n">
        <f aca="false">IF((HJ446*(1+HJ$5/Setup!$C$36)+IF($V447=43,N($F447),0))-DN447-FL447&lt;0.005,0,(HJ446*(1+HJ$5/Setup!$C$36)+IF($V447=43,N($F447),0))-DN447-FL447)</f>
        <v>0</v>
      </c>
      <c r="HK447" s="48" t="n">
        <f aca="false">IF((HK446*(1+HK$5/Setup!$C$36)+IF($V447=44,N($F447),0))-DO447-FM447&lt;0.005,0,(HK446*(1+HK$5/Setup!$C$36)+IF($V447=44,N($F447),0))-DO447-FM447)</f>
        <v>0</v>
      </c>
      <c r="HL447" s="48" t="n">
        <f aca="false">IF((HL446*(1+HL$5/Setup!$C$36)+IF($V447=45,N($F447),0))-DP447-FN447&lt;0.005,0,(HL446*(1+HL$5/Setup!$C$36)+IF($V447=45,N($F447),0))-DP447-FN447)</f>
        <v>0</v>
      </c>
      <c r="HM447" s="48" t="n">
        <f aca="false">IF((HM446*(1+HM$5/Setup!$C$36)+IF($V447=46,N($F447),0))-DQ447-FO447&lt;0.005,0,(HM446*(1+HM$5/Setup!$C$36)+IF($V447=46,N($F447),0))-DQ447-FO447)</f>
        <v>0</v>
      </c>
      <c r="HN447" s="48" t="n">
        <f aca="false">IF((HN446*(1+HN$5/Setup!$C$36)+IF($V447=47,N($F447),0))-DR447-FP447&lt;0.005,0,(HN446*(1+HN$5/Setup!$C$36)+IF($V447=47,N($F447),0))-DR447-FP447)</f>
        <v>0</v>
      </c>
      <c r="HO447" s="48" t="n">
        <f aca="false">IF((HO446*(1+HO$5/Setup!$C$36)+IF($V447=48,N($F447),0))-DS447-FQ447&lt;0.005,0,(HO446*(1+HO$5/Setup!$C$36)+IF($V447=48,N($F447),0))-DS447-FQ447)</f>
        <v>0</v>
      </c>
      <c r="HP447" s="48" t="n">
        <f aca="false">IF((HP446*(1+HP$5/Setup!$C$36)+IF($V447=49,N($F447),0))-DT447-FR447&lt;0.005,0,(HP446*(1+HP$5/Setup!$C$36)+IF($V447=49,N($F447),0))-DT447-FR447)</f>
        <v>0</v>
      </c>
      <c r="HQ447" s="48" t="n">
        <f aca="false">IF((HQ446*(1+HQ$5/Setup!$C$36)+IF($V447=50,N($F447),0))-DU447-FS447&lt;0.005,0,(HQ446*(1+HQ$5/Setup!$C$36)+IF($V447=50,N($F447),0))-DU447-FS447)</f>
        <v>0</v>
      </c>
    </row>
    <row r="448" customFormat="false" ht="15" hidden="false" customHeight="false" outlineLevel="0" collapsed="false">
      <c r="A448" s="44" t="n">
        <v>440</v>
      </c>
      <c r="B448" s="45" t="n">
        <f aca="false">IF(Setup!$C$7="Every month",EDATE(Setup!$C$8,($A448-1)),IF(Setup!$C$7="Twice a month",DATE(YEAR(Setup!$C$8),MONTH(Setup!$C$8)+INT((($A448-1)+Setup!$C$41)/2),MIN(IF(MOD(($A448-1)+Setup!$C$41,2)=0,Setup!$C$39,Setup!$C$40),DAY(EOMONTH(DATE(YEAR(Setup!$C$8),MONTH(Setup!$C$8)+INT((($A448-1)+Setup!$C$41)/2),1),0)))),Setup!$C$8+($A448-1)*IF(Setup!$C$7="Every week",7,14)))</f>
        <v>52471</v>
      </c>
      <c r="C448" s="45" t="n">
        <f aca="false">IF(Setup!$C$7="Every month",EDATE(Setup!$C$8,$A448),IF(Setup!$C$7="Twice a month",DATE(YEAR(Setup!$C$8),MONTH(Setup!$C$8)+INT(($A448+Setup!$C$41)/2),MIN(IF(MOD($A448+Setup!$C$41,2)=0,Setup!$C$39,Setup!$C$40),DAY(EOMONTH(DATE(YEAR(Setup!$C$8),MONTH(Setup!$C$8)+INT(($A448+Setup!$C$41)/2),1),0)))),Setup!$C$8+$A448*IF(Setup!$C$7="Every week",7,14)))</f>
        <v>52485</v>
      </c>
      <c r="D448" s="46"/>
      <c r="E448" s="47"/>
      <c r="F448" s="47"/>
      <c r="G448" s="47"/>
      <c r="H448" s="47"/>
      <c r="I448" s="48" t="n">
        <f aca="false">N(Setup!$C$11)+N(E448)</f>
        <v>100</v>
      </c>
      <c r="J448" s="48" t="n">
        <f aca="false">MIN(Setup!$C$37,MAX(I448,0))</f>
        <v>9.23076923076923</v>
      </c>
      <c r="K448" s="48" t="n">
        <f aca="false">MIN(MAX(N(Setup!$C$14)-L447,0),MAX(I448-J448,0))</f>
        <v>0</v>
      </c>
      <c r="L448" s="48" t="n">
        <f aca="false">L447+K448-N(G448)</f>
        <v>500</v>
      </c>
      <c r="M448" s="48" t="n">
        <f aca="false">M447+J448-N(H448)</f>
        <v>4061.53846153843</v>
      </c>
      <c r="N448" s="48" t="n">
        <f aca="false">SUM(BX448:DU448)</f>
        <v>0</v>
      </c>
      <c r="O448" s="48" t="n">
        <f aca="false">SUM(Z448:BW448)-N448</f>
        <v>25</v>
      </c>
      <c r="P448" s="48" t="n">
        <f aca="false">MAX(I448-J448-K448,0)+O448</f>
        <v>115.769230769231</v>
      </c>
      <c r="Q448" s="48" t="n">
        <f aca="false">SUM(DV448:FS448)</f>
        <v>0</v>
      </c>
      <c r="R448" s="49" t="n">
        <f aca="false">N448+J448+K448+Q448</f>
        <v>9.23076923076923</v>
      </c>
      <c r="S448" s="48" t="n">
        <f aca="false">T448-T447-N(F448)+N448+Q448</f>
        <v>0</v>
      </c>
      <c r="T448" s="49" t="n">
        <f aca="false">SUM(FT448:HQ448)</f>
        <v>0</v>
      </c>
      <c r="U448" s="44" t="str">
        <f aca="false">IF(T447&lt;0.005,"",INDEX(Helpers!$C$2:$C$51,IF(_xlfn.MINIFS($DV$6:$FS$6,DV448:FS448,"&gt;0.005")=0,V448,_xlfn.MINIFS($DV$6:$FS$6,DV448:FS448,"&gt;0.005"))))</f>
        <v/>
      </c>
      <c r="V448" s="44" t="n">
        <f aca="false">IF(_xlfn.MINIFS($FT$6:$HQ$6,FT447:HQ447,"&gt;0.005")=0,1,_xlfn.MINIFS($FT$6:$HQ$6,FT447:HQ447,"&gt;0.005"))</f>
        <v>1</v>
      </c>
      <c r="W448" s="44" t="n">
        <f aca="false">IF(AND(D448&lt;&gt;"Paid",T447&gt;0.005),1,0)</f>
        <v>0</v>
      </c>
      <c r="X448" s="48" t="n">
        <f aca="false">SUMPRODUCT(((Helpers!$G$2:$G$51*(1+(Helpers!$D$2:$D$51+0.000000001)/12)^(($B448-Setup!$C$8)/(365.25/12))-Helpers!$E$2:$E$51*((1+(Helpers!$D$2:$D$51+0.000000001)/12)^(($B448-Setup!$C$8)/(365.25/12))-1)/((Helpers!$D$2:$D$51+0.000000001)/12))&gt;0)*(Helpers!$G$2:$G$51*(1+(Helpers!$D$2:$D$51+0.000000001)/12)^(($B448-Setup!$C$8)/(365.25/12))-Helpers!$E$2:$E$51*((1+(Helpers!$D$2:$D$51+0.000000001)/12)^(($B448-Setup!$C$8)/(365.25/12))-1)/((Helpers!$D$2:$D$51+0.000000001)/12)))</f>
        <v>0</v>
      </c>
      <c r="Y448" s="48"/>
      <c r="Z448" s="48" t="n">
        <f aca="false">IF(OR(N(Z$5)=0,Z$6=""),0,Z$5*((DATE(YEAR($B448),MONTH($B448),MIN(Z$6,DAY(EOMONTH($B448,0))))&gt;=$B448)*(DATE(YEAR($B448),MONTH($B448),MIN(Z$6,DAY(EOMONTH($B448,0))))&lt;$C448)+(DATE(YEAR($B448),MONTH($B448)+1,MIN(Z$6,DAY(EOMONTH($B448,1))))&gt;=$B448)*(DATE(YEAR($B448),MONTH($B448)+1,MIN(Z$6,DAY(EOMONTH($B448,1))))&lt;$C448)))</f>
        <v>25</v>
      </c>
      <c r="AA448" s="48" t="n">
        <f aca="false">IF(OR(N(AA$5)=0,AA$6=""),0,AA$5*((DATE(YEAR($B448),MONTH($B448),MIN(AA$6,DAY(EOMONTH($B448,0))))&gt;=$B448)*(DATE(YEAR($B448),MONTH($B448),MIN(AA$6,DAY(EOMONTH($B448,0))))&lt;$C448)+(DATE(YEAR($B448),MONTH($B448)+1,MIN(AA$6,DAY(EOMONTH($B448,1))))&gt;=$B448)*(DATE(YEAR($B448),MONTH($B448)+1,MIN(AA$6,DAY(EOMONTH($B448,1))))&lt;$C448)))</f>
        <v>0</v>
      </c>
      <c r="AB448" s="48" t="n">
        <f aca="false">IF(OR(N(AB$5)=0,AB$6=""),0,AB$5*((DATE(YEAR($B448),MONTH($B448),MIN(AB$6,DAY(EOMONTH($B448,0))))&gt;=$B448)*(DATE(YEAR($B448),MONTH($B448),MIN(AB$6,DAY(EOMONTH($B448,0))))&lt;$C448)+(DATE(YEAR($B448),MONTH($B448)+1,MIN(AB$6,DAY(EOMONTH($B448,1))))&gt;=$B448)*(DATE(YEAR($B448),MONTH($B448)+1,MIN(AB$6,DAY(EOMONTH($B448,1))))&lt;$C448)))</f>
        <v>0</v>
      </c>
      <c r="AC448" s="48" t="n">
        <f aca="false">IF(OR(N(AC$5)=0,AC$6=""),0,AC$5*((DATE(YEAR($B448),MONTH($B448),MIN(AC$6,DAY(EOMONTH($B448,0))))&gt;=$B448)*(DATE(YEAR($B448),MONTH($B448),MIN(AC$6,DAY(EOMONTH($B448,0))))&lt;$C448)+(DATE(YEAR($B448),MONTH($B448)+1,MIN(AC$6,DAY(EOMONTH($B448,1))))&gt;=$B448)*(DATE(YEAR($B448),MONTH($B448)+1,MIN(AC$6,DAY(EOMONTH($B448,1))))&lt;$C448)))</f>
        <v>0</v>
      </c>
      <c r="AD448" s="48" t="n">
        <f aca="false">IF(OR(N(AD$5)=0,AD$6=""),0,AD$5*((DATE(YEAR($B448),MONTH($B448),MIN(AD$6,DAY(EOMONTH($B448,0))))&gt;=$B448)*(DATE(YEAR($B448),MONTH($B448),MIN(AD$6,DAY(EOMONTH($B448,0))))&lt;$C448)+(DATE(YEAR($B448),MONTH($B448)+1,MIN(AD$6,DAY(EOMONTH($B448,1))))&gt;=$B448)*(DATE(YEAR($B448),MONTH($B448)+1,MIN(AD$6,DAY(EOMONTH($B448,1))))&lt;$C448)))</f>
        <v>0</v>
      </c>
      <c r="AE448" s="48" t="n">
        <f aca="false">IF(OR(N(AE$5)=0,AE$6=""),0,AE$5*((DATE(YEAR($B448),MONTH($B448),MIN(AE$6,DAY(EOMONTH($B448,0))))&gt;=$B448)*(DATE(YEAR($B448),MONTH($B448),MIN(AE$6,DAY(EOMONTH($B448,0))))&lt;$C448)+(DATE(YEAR($B448),MONTH($B448)+1,MIN(AE$6,DAY(EOMONTH($B448,1))))&gt;=$B448)*(DATE(YEAR($B448),MONTH($B448)+1,MIN(AE$6,DAY(EOMONTH($B448,1))))&lt;$C448)))</f>
        <v>0</v>
      </c>
      <c r="AF448" s="48" t="n">
        <f aca="false">IF(OR(N(AF$5)=0,AF$6=""),0,AF$5*((DATE(YEAR($B448),MONTH($B448),MIN(AF$6,DAY(EOMONTH($B448,0))))&gt;=$B448)*(DATE(YEAR($B448),MONTH($B448),MIN(AF$6,DAY(EOMONTH($B448,0))))&lt;$C448)+(DATE(YEAR($B448),MONTH($B448)+1,MIN(AF$6,DAY(EOMONTH($B448,1))))&gt;=$B448)*(DATE(YEAR($B448),MONTH($B448)+1,MIN(AF$6,DAY(EOMONTH($B448,1))))&lt;$C448)))</f>
        <v>0</v>
      </c>
      <c r="AG448" s="48" t="n">
        <f aca="false">IF(OR(N(AG$5)=0,AG$6=""),0,AG$5*((DATE(YEAR($B448),MONTH($B448),MIN(AG$6,DAY(EOMONTH($B448,0))))&gt;=$B448)*(DATE(YEAR($B448),MONTH($B448),MIN(AG$6,DAY(EOMONTH($B448,0))))&lt;$C448)+(DATE(YEAR($B448),MONTH($B448)+1,MIN(AG$6,DAY(EOMONTH($B448,1))))&gt;=$B448)*(DATE(YEAR($B448),MONTH($B448)+1,MIN(AG$6,DAY(EOMONTH($B448,1))))&lt;$C448)))</f>
        <v>0</v>
      </c>
      <c r="AH448" s="48" t="n">
        <f aca="false">IF(OR(N(AH$5)=0,AH$6=""),0,AH$5*((DATE(YEAR($B448),MONTH($B448),MIN(AH$6,DAY(EOMONTH($B448,0))))&gt;=$B448)*(DATE(YEAR($B448),MONTH($B448),MIN(AH$6,DAY(EOMONTH($B448,0))))&lt;$C448)+(DATE(YEAR($B448),MONTH($B448)+1,MIN(AH$6,DAY(EOMONTH($B448,1))))&gt;=$B448)*(DATE(YEAR($B448),MONTH($B448)+1,MIN(AH$6,DAY(EOMONTH($B448,1))))&lt;$C448)))</f>
        <v>0</v>
      </c>
      <c r="AI448" s="48" t="n">
        <f aca="false">IF(OR(N(AI$5)=0,AI$6=""),0,AI$5*((DATE(YEAR($B448),MONTH($B448),MIN(AI$6,DAY(EOMONTH($B448,0))))&gt;=$B448)*(DATE(YEAR($B448),MONTH($B448),MIN(AI$6,DAY(EOMONTH($B448,0))))&lt;$C448)+(DATE(YEAR($B448),MONTH($B448)+1,MIN(AI$6,DAY(EOMONTH($B448,1))))&gt;=$B448)*(DATE(YEAR($B448),MONTH($B448)+1,MIN(AI$6,DAY(EOMONTH($B448,1))))&lt;$C448)))</f>
        <v>0</v>
      </c>
      <c r="AJ448" s="48" t="n">
        <f aca="false">IF(OR(N(AJ$5)=0,AJ$6=""),0,AJ$5*((DATE(YEAR($B448),MONTH($B448),MIN(AJ$6,DAY(EOMONTH($B448,0))))&gt;=$B448)*(DATE(YEAR($B448),MONTH($B448),MIN(AJ$6,DAY(EOMONTH($B448,0))))&lt;$C448)+(DATE(YEAR($B448),MONTH($B448)+1,MIN(AJ$6,DAY(EOMONTH($B448,1))))&gt;=$B448)*(DATE(YEAR($B448),MONTH($B448)+1,MIN(AJ$6,DAY(EOMONTH($B448,1))))&lt;$C448)))</f>
        <v>0</v>
      </c>
      <c r="AK448" s="48" t="n">
        <f aca="false">IF(OR(N(AK$5)=0,AK$6=""),0,AK$5*((DATE(YEAR($B448),MONTH($B448),MIN(AK$6,DAY(EOMONTH($B448,0))))&gt;=$B448)*(DATE(YEAR($B448),MONTH($B448),MIN(AK$6,DAY(EOMONTH($B448,0))))&lt;$C448)+(DATE(YEAR($B448),MONTH($B448)+1,MIN(AK$6,DAY(EOMONTH($B448,1))))&gt;=$B448)*(DATE(YEAR($B448),MONTH($B448)+1,MIN(AK$6,DAY(EOMONTH($B448,1))))&lt;$C448)))</f>
        <v>0</v>
      </c>
      <c r="AL448" s="48" t="n">
        <f aca="false">IF(OR(N(AL$5)=0,AL$6=""),0,AL$5*((DATE(YEAR($B448),MONTH($B448),MIN(AL$6,DAY(EOMONTH($B448,0))))&gt;=$B448)*(DATE(YEAR($B448),MONTH($B448),MIN(AL$6,DAY(EOMONTH($B448,0))))&lt;$C448)+(DATE(YEAR($B448),MONTH($B448)+1,MIN(AL$6,DAY(EOMONTH($B448,1))))&gt;=$B448)*(DATE(YEAR($B448),MONTH($B448)+1,MIN(AL$6,DAY(EOMONTH($B448,1))))&lt;$C448)))</f>
        <v>0</v>
      </c>
      <c r="AM448" s="48" t="n">
        <f aca="false">IF(OR(N(AM$5)=0,AM$6=""),0,AM$5*((DATE(YEAR($B448),MONTH($B448),MIN(AM$6,DAY(EOMONTH($B448,0))))&gt;=$B448)*(DATE(YEAR($B448),MONTH($B448),MIN(AM$6,DAY(EOMONTH($B448,0))))&lt;$C448)+(DATE(YEAR($B448),MONTH($B448)+1,MIN(AM$6,DAY(EOMONTH($B448,1))))&gt;=$B448)*(DATE(YEAR($B448),MONTH($B448)+1,MIN(AM$6,DAY(EOMONTH($B448,1))))&lt;$C448)))</f>
        <v>0</v>
      </c>
      <c r="AN448" s="48" t="n">
        <f aca="false">IF(OR(N(AN$5)=0,AN$6=""),0,AN$5*((DATE(YEAR($B448),MONTH($B448),MIN(AN$6,DAY(EOMONTH($B448,0))))&gt;=$B448)*(DATE(YEAR($B448),MONTH($B448),MIN(AN$6,DAY(EOMONTH($B448,0))))&lt;$C448)+(DATE(YEAR($B448),MONTH($B448)+1,MIN(AN$6,DAY(EOMONTH($B448,1))))&gt;=$B448)*(DATE(YEAR($B448),MONTH($B448)+1,MIN(AN$6,DAY(EOMONTH($B448,1))))&lt;$C448)))</f>
        <v>0</v>
      </c>
      <c r="AO448" s="48" t="n">
        <f aca="false">IF(OR(N(AO$5)=0,AO$6=""),0,AO$5*((DATE(YEAR($B448),MONTH($B448),MIN(AO$6,DAY(EOMONTH($B448,0))))&gt;=$B448)*(DATE(YEAR($B448),MONTH($B448),MIN(AO$6,DAY(EOMONTH($B448,0))))&lt;$C448)+(DATE(YEAR($B448),MONTH($B448)+1,MIN(AO$6,DAY(EOMONTH($B448,1))))&gt;=$B448)*(DATE(YEAR($B448),MONTH($B448)+1,MIN(AO$6,DAY(EOMONTH($B448,1))))&lt;$C448)))</f>
        <v>0</v>
      </c>
      <c r="AP448" s="48" t="n">
        <f aca="false">IF(OR(N(AP$5)=0,AP$6=""),0,AP$5*((DATE(YEAR($B448),MONTH($B448),MIN(AP$6,DAY(EOMONTH($B448,0))))&gt;=$B448)*(DATE(YEAR($B448),MONTH($B448),MIN(AP$6,DAY(EOMONTH($B448,0))))&lt;$C448)+(DATE(YEAR($B448),MONTH($B448)+1,MIN(AP$6,DAY(EOMONTH($B448,1))))&gt;=$B448)*(DATE(YEAR($B448),MONTH($B448)+1,MIN(AP$6,DAY(EOMONTH($B448,1))))&lt;$C448)))</f>
        <v>0</v>
      </c>
      <c r="AQ448" s="48" t="n">
        <f aca="false">IF(OR(N(AQ$5)=0,AQ$6=""),0,AQ$5*((DATE(YEAR($B448),MONTH($B448),MIN(AQ$6,DAY(EOMONTH($B448,0))))&gt;=$B448)*(DATE(YEAR($B448),MONTH($B448),MIN(AQ$6,DAY(EOMONTH($B448,0))))&lt;$C448)+(DATE(YEAR($B448),MONTH($B448)+1,MIN(AQ$6,DAY(EOMONTH($B448,1))))&gt;=$B448)*(DATE(YEAR($B448),MONTH($B448)+1,MIN(AQ$6,DAY(EOMONTH($B448,1))))&lt;$C448)))</f>
        <v>0</v>
      </c>
      <c r="AR448" s="48" t="n">
        <f aca="false">IF(OR(N(AR$5)=0,AR$6=""),0,AR$5*((DATE(YEAR($B448),MONTH($B448),MIN(AR$6,DAY(EOMONTH($B448,0))))&gt;=$B448)*(DATE(YEAR($B448),MONTH($B448),MIN(AR$6,DAY(EOMONTH($B448,0))))&lt;$C448)+(DATE(YEAR($B448),MONTH($B448)+1,MIN(AR$6,DAY(EOMONTH($B448,1))))&gt;=$B448)*(DATE(YEAR($B448),MONTH($B448)+1,MIN(AR$6,DAY(EOMONTH($B448,1))))&lt;$C448)))</f>
        <v>0</v>
      </c>
      <c r="AS448" s="48" t="n">
        <f aca="false">IF(OR(N(AS$5)=0,AS$6=""),0,AS$5*((DATE(YEAR($B448),MONTH($B448),MIN(AS$6,DAY(EOMONTH($B448,0))))&gt;=$B448)*(DATE(YEAR($B448),MONTH($B448),MIN(AS$6,DAY(EOMONTH($B448,0))))&lt;$C448)+(DATE(YEAR($B448),MONTH($B448)+1,MIN(AS$6,DAY(EOMONTH($B448,1))))&gt;=$B448)*(DATE(YEAR($B448),MONTH($B448)+1,MIN(AS$6,DAY(EOMONTH($B448,1))))&lt;$C448)))</f>
        <v>0</v>
      </c>
      <c r="AT448" s="48" t="n">
        <f aca="false">IF(OR(N(AT$5)=0,AT$6=""),0,AT$5*((DATE(YEAR($B448),MONTH($B448),MIN(AT$6,DAY(EOMONTH($B448,0))))&gt;=$B448)*(DATE(YEAR($B448),MONTH($B448),MIN(AT$6,DAY(EOMONTH($B448,0))))&lt;$C448)+(DATE(YEAR($B448),MONTH($B448)+1,MIN(AT$6,DAY(EOMONTH($B448,1))))&gt;=$B448)*(DATE(YEAR($B448),MONTH($B448)+1,MIN(AT$6,DAY(EOMONTH($B448,1))))&lt;$C448)))</f>
        <v>0</v>
      </c>
      <c r="AU448" s="48" t="n">
        <f aca="false">IF(OR(N(AU$5)=0,AU$6=""),0,AU$5*((DATE(YEAR($B448),MONTH($B448),MIN(AU$6,DAY(EOMONTH($B448,0))))&gt;=$B448)*(DATE(YEAR($B448),MONTH($B448),MIN(AU$6,DAY(EOMONTH($B448,0))))&lt;$C448)+(DATE(YEAR($B448),MONTH($B448)+1,MIN(AU$6,DAY(EOMONTH($B448,1))))&gt;=$B448)*(DATE(YEAR($B448),MONTH($B448)+1,MIN(AU$6,DAY(EOMONTH($B448,1))))&lt;$C448)))</f>
        <v>0</v>
      </c>
      <c r="AV448" s="48" t="n">
        <f aca="false">IF(OR(N(AV$5)=0,AV$6=""),0,AV$5*((DATE(YEAR($B448),MONTH($B448),MIN(AV$6,DAY(EOMONTH($B448,0))))&gt;=$B448)*(DATE(YEAR($B448),MONTH($B448),MIN(AV$6,DAY(EOMONTH($B448,0))))&lt;$C448)+(DATE(YEAR($B448),MONTH($B448)+1,MIN(AV$6,DAY(EOMONTH($B448,1))))&gt;=$B448)*(DATE(YEAR($B448),MONTH($B448)+1,MIN(AV$6,DAY(EOMONTH($B448,1))))&lt;$C448)))</f>
        <v>0</v>
      </c>
      <c r="AW448" s="48" t="n">
        <f aca="false">IF(OR(N(AW$5)=0,AW$6=""),0,AW$5*((DATE(YEAR($B448),MONTH($B448),MIN(AW$6,DAY(EOMONTH($B448,0))))&gt;=$B448)*(DATE(YEAR($B448),MONTH($B448),MIN(AW$6,DAY(EOMONTH($B448,0))))&lt;$C448)+(DATE(YEAR($B448),MONTH($B448)+1,MIN(AW$6,DAY(EOMONTH($B448,1))))&gt;=$B448)*(DATE(YEAR($B448),MONTH($B448)+1,MIN(AW$6,DAY(EOMONTH($B448,1))))&lt;$C448)))</f>
        <v>0</v>
      </c>
      <c r="AX448" s="48" t="n">
        <f aca="false">IF(OR(N(AX$5)=0,AX$6=""),0,AX$5*((DATE(YEAR($B448),MONTH($B448),MIN(AX$6,DAY(EOMONTH($B448,0))))&gt;=$B448)*(DATE(YEAR($B448),MONTH($B448),MIN(AX$6,DAY(EOMONTH($B448,0))))&lt;$C448)+(DATE(YEAR($B448),MONTH($B448)+1,MIN(AX$6,DAY(EOMONTH($B448,1))))&gt;=$B448)*(DATE(YEAR($B448),MONTH($B448)+1,MIN(AX$6,DAY(EOMONTH($B448,1))))&lt;$C448)))</f>
        <v>0</v>
      </c>
      <c r="AY448" s="48" t="n">
        <f aca="false">IF(OR(N(AY$5)=0,AY$6=""),0,AY$5*((DATE(YEAR($B448),MONTH($B448),MIN(AY$6,DAY(EOMONTH($B448,0))))&gt;=$B448)*(DATE(YEAR($B448),MONTH($B448),MIN(AY$6,DAY(EOMONTH($B448,0))))&lt;$C448)+(DATE(YEAR($B448),MONTH($B448)+1,MIN(AY$6,DAY(EOMONTH($B448,1))))&gt;=$B448)*(DATE(YEAR($B448),MONTH($B448)+1,MIN(AY$6,DAY(EOMONTH($B448,1))))&lt;$C448)))</f>
        <v>0</v>
      </c>
      <c r="AZ448" s="48" t="n">
        <f aca="false">IF(OR(N(AZ$5)=0,AZ$6=""),0,AZ$5*((DATE(YEAR($B448),MONTH($B448),MIN(AZ$6,DAY(EOMONTH($B448,0))))&gt;=$B448)*(DATE(YEAR($B448),MONTH($B448),MIN(AZ$6,DAY(EOMONTH($B448,0))))&lt;$C448)+(DATE(YEAR($B448),MONTH($B448)+1,MIN(AZ$6,DAY(EOMONTH($B448,1))))&gt;=$B448)*(DATE(YEAR($B448),MONTH($B448)+1,MIN(AZ$6,DAY(EOMONTH($B448,1))))&lt;$C448)))</f>
        <v>0</v>
      </c>
      <c r="BA448" s="48" t="n">
        <f aca="false">IF(OR(N(BA$5)=0,BA$6=""),0,BA$5*((DATE(YEAR($B448),MONTH($B448),MIN(BA$6,DAY(EOMONTH($B448,0))))&gt;=$B448)*(DATE(YEAR($B448),MONTH($B448),MIN(BA$6,DAY(EOMONTH($B448,0))))&lt;$C448)+(DATE(YEAR($B448),MONTH($B448)+1,MIN(BA$6,DAY(EOMONTH($B448,1))))&gt;=$B448)*(DATE(YEAR($B448),MONTH($B448)+1,MIN(BA$6,DAY(EOMONTH($B448,1))))&lt;$C448)))</f>
        <v>0</v>
      </c>
      <c r="BB448" s="48" t="n">
        <f aca="false">IF(OR(N(BB$5)=0,BB$6=""),0,BB$5*((DATE(YEAR($B448),MONTH($B448),MIN(BB$6,DAY(EOMONTH($B448,0))))&gt;=$B448)*(DATE(YEAR($B448),MONTH($B448),MIN(BB$6,DAY(EOMONTH($B448,0))))&lt;$C448)+(DATE(YEAR($B448),MONTH($B448)+1,MIN(BB$6,DAY(EOMONTH($B448,1))))&gt;=$B448)*(DATE(YEAR($B448),MONTH($B448)+1,MIN(BB$6,DAY(EOMONTH($B448,1))))&lt;$C448)))</f>
        <v>0</v>
      </c>
      <c r="BC448" s="48" t="n">
        <f aca="false">IF(OR(N(BC$5)=0,BC$6=""),0,BC$5*((DATE(YEAR($B448),MONTH($B448),MIN(BC$6,DAY(EOMONTH($B448,0))))&gt;=$B448)*(DATE(YEAR($B448),MONTH($B448),MIN(BC$6,DAY(EOMONTH($B448,0))))&lt;$C448)+(DATE(YEAR($B448),MONTH($B448)+1,MIN(BC$6,DAY(EOMONTH($B448,1))))&gt;=$B448)*(DATE(YEAR($B448),MONTH($B448)+1,MIN(BC$6,DAY(EOMONTH($B448,1))))&lt;$C448)))</f>
        <v>0</v>
      </c>
      <c r="BD448" s="48" t="n">
        <f aca="false">IF(OR(N(BD$5)=0,BD$6=""),0,BD$5*((DATE(YEAR($B448),MONTH($B448),MIN(BD$6,DAY(EOMONTH($B448,0))))&gt;=$B448)*(DATE(YEAR($B448),MONTH($B448),MIN(BD$6,DAY(EOMONTH($B448,0))))&lt;$C448)+(DATE(YEAR($B448),MONTH($B448)+1,MIN(BD$6,DAY(EOMONTH($B448,1))))&gt;=$B448)*(DATE(YEAR($B448),MONTH($B448)+1,MIN(BD$6,DAY(EOMONTH($B448,1))))&lt;$C448)))</f>
        <v>0</v>
      </c>
      <c r="BE448" s="48" t="n">
        <f aca="false">IF(OR(N(BE$5)=0,BE$6=""),0,BE$5*((DATE(YEAR($B448),MONTH($B448),MIN(BE$6,DAY(EOMONTH($B448,0))))&gt;=$B448)*(DATE(YEAR($B448),MONTH($B448),MIN(BE$6,DAY(EOMONTH($B448,0))))&lt;$C448)+(DATE(YEAR($B448),MONTH($B448)+1,MIN(BE$6,DAY(EOMONTH($B448,1))))&gt;=$B448)*(DATE(YEAR($B448),MONTH($B448)+1,MIN(BE$6,DAY(EOMONTH($B448,1))))&lt;$C448)))</f>
        <v>0</v>
      </c>
      <c r="BF448" s="48" t="n">
        <f aca="false">IF(OR(N(BF$5)=0,BF$6=""),0,BF$5*((DATE(YEAR($B448),MONTH($B448),MIN(BF$6,DAY(EOMONTH($B448,0))))&gt;=$B448)*(DATE(YEAR($B448),MONTH($B448),MIN(BF$6,DAY(EOMONTH($B448,0))))&lt;$C448)+(DATE(YEAR($B448),MONTH($B448)+1,MIN(BF$6,DAY(EOMONTH($B448,1))))&gt;=$B448)*(DATE(YEAR($B448),MONTH($B448)+1,MIN(BF$6,DAY(EOMONTH($B448,1))))&lt;$C448)))</f>
        <v>0</v>
      </c>
      <c r="BG448" s="48" t="n">
        <f aca="false">IF(OR(N(BG$5)=0,BG$6=""),0,BG$5*((DATE(YEAR($B448),MONTH($B448),MIN(BG$6,DAY(EOMONTH($B448,0))))&gt;=$B448)*(DATE(YEAR($B448),MONTH($B448),MIN(BG$6,DAY(EOMONTH($B448,0))))&lt;$C448)+(DATE(YEAR($B448),MONTH($B448)+1,MIN(BG$6,DAY(EOMONTH($B448,1))))&gt;=$B448)*(DATE(YEAR($B448),MONTH($B448)+1,MIN(BG$6,DAY(EOMONTH($B448,1))))&lt;$C448)))</f>
        <v>0</v>
      </c>
      <c r="BH448" s="48" t="n">
        <f aca="false">IF(OR(N(BH$5)=0,BH$6=""),0,BH$5*((DATE(YEAR($B448),MONTH($B448),MIN(BH$6,DAY(EOMONTH($B448,0))))&gt;=$B448)*(DATE(YEAR($B448),MONTH($B448),MIN(BH$6,DAY(EOMONTH($B448,0))))&lt;$C448)+(DATE(YEAR($B448),MONTH($B448)+1,MIN(BH$6,DAY(EOMONTH($B448,1))))&gt;=$B448)*(DATE(YEAR($B448),MONTH($B448)+1,MIN(BH$6,DAY(EOMONTH($B448,1))))&lt;$C448)))</f>
        <v>0</v>
      </c>
      <c r="BI448" s="48" t="n">
        <f aca="false">IF(OR(N(BI$5)=0,BI$6=""),0,BI$5*((DATE(YEAR($B448),MONTH($B448),MIN(BI$6,DAY(EOMONTH($B448,0))))&gt;=$B448)*(DATE(YEAR($B448),MONTH($B448),MIN(BI$6,DAY(EOMONTH($B448,0))))&lt;$C448)+(DATE(YEAR($B448),MONTH($B448)+1,MIN(BI$6,DAY(EOMONTH($B448,1))))&gt;=$B448)*(DATE(YEAR($B448),MONTH($B448)+1,MIN(BI$6,DAY(EOMONTH($B448,1))))&lt;$C448)))</f>
        <v>0</v>
      </c>
      <c r="BJ448" s="48" t="n">
        <f aca="false">IF(OR(N(BJ$5)=0,BJ$6=""),0,BJ$5*((DATE(YEAR($B448),MONTH($B448),MIN(BJ$6,DAY(EOMONTH($B448,0))))&gt;=$B448)*(DATE(YEAR($B448),MONTH($B448),MIN(BJ$6,DAY(EOMONTH($B448,0))))&lt;$C448)+(DATE(YEAR($B448),MONTH($B448)+1,MIN(BJ$6,DAY(EOMONTH($B448,1))))&gt;=$B448)*(DATE(YEAR($B448),MONTH($B448)+1,MIN(BJ$6,DAY(EOMONTH($B448,1))))&lt;$C448)))</f>
        <v>0</v>
      </c>
      <c r="BK448" s="48" t="n">
        <f aca="false">IF(OR(N(BK$5)=0,BK$6=""),0,BK$5*((DATE(YEAR($B448),MONTH($B448),MIN(BK$6,DAY(EOMONTH($B448,0))))&gt;=$B448)*(DATE(YEAR($B448),MONTH($B448),MIN(BK$6,DAY(EOMONTH($B448,0))))&lt;$C448)+(DATE(YEAR($B448),MONTH($B448)+1,MIN(BK$6,DAY(EOMONTH($B448,1))))&gt;=$B448)*(DATE(YEAR($B448),MONTH($B448)+1,MIN(BK$6,DAY(EOMONTH($B448,1))))&lt;$C448)))</f>
        <v>0</v>
      </c>
      <c r="BL448" s="48" t="n">
        <f aca="false">IF(OR(N(BL$5)=0,BL$6=""),0,BL$5*((DATE(YEAR($B448),MONTH($B448),MIN(BL$6,DAY(EOMONTH($B448,0))))&gt;=$B448)*(DATE(YEAR($B448),MONTH($B448),MIN(BL$6,DAY(EOMONTH($B448,0))))&lt;$C448)+(DATE(YEAR($B448),MONTH($B448)+1,MIN(BL$6,DAY(EOMONTH($B448,1))))&gt;=$B448)*(DATE(YEAR($B448),MONTH($B448)+1,MIN(BL$6,DAY(EOMONTH($B448,1))))&lt;$C448)))</f>
        <v>0</v>
      </c>
      <c r="BM448" s="48" t="n">
        <f aca="false">IF(OR(N(BM$5)=0,BM$6=""),0,BM$5*((DATE(YEAR($B448),MONTH($B448),MIN(BM$6,DAY(EOMONTH($B448,0))))&gt;=$B448)*(DATE(YEAR($B448),MONTH($B448),MIN(BM$6,DAY(EOMONTH($B448,0))))&lt;$C448)+(DATE(YEAR($B448),MONTH($B448)+1,MIN(BM$6,DAY(EOMONTH($B448,1))))&gt;=$B448)*(DATE(YEAR($B448),MONTH($B448)+1,MIN(BM$6,DAY(EOMONTH($B448,1))))&lt;$C448)))</f>
        <v>0</v>
      </c>
      <c r="BN448" s="48" t="n">
        <f aca="false">IF(OR(N(BN$5)=0,BN$6=""),0,BN$5*((DATE(YEAR($B448),MONTH($B448),MIN(BN$6,DAY(EOMONTH($B448,0))))&gt;=$B448)*(DATE(YEAR($B448),MONTH($B448),MIN(BN$6,DAY(EOMONTH($B448,0))))&lt;$C448)+(DATE(YEAR($B448),MONTH($B448)+1,MIN(BN$6,DAY(EOMONTH($B448,1))))&gt;=$B448)*(DATE(YEAR($B448),MONTH($B448)+1,MIN(BN$6,DAY(EOMONTH($B448,1))))&lt;$C448)))</f>
        <v>0</v>
      </c>
      <c r="BO448" s="48" t="n">
        <f aca="false">IF(OR(N(BO$5)=0,BO$6=""),0,BO$5*((DATE(YEAR($B448),MONTH($B448),MIN(BO$6,DAY(EOMONTH($B448,0))))&gt;=$B448)*(DATE(YEAR($B448),MONTH($B448),MIN(BO$6,DAY(EOMONTH($B448,0))))&lt;$C448)+(DATE(YEAR($B448),MONTH($B448)+1,MIN(BO$6,DAY(EOMONTH($B448,1))))&gt;=$B448)*(DATE(YEAR($B448),MONTH($B448)+1,MIN(BO$6,DAY(EOMONTH($B448,1))))&lt;$C448)))</f>
        <v>0</v>
      </c>
      <c r="BP448" s="48" t="n">
        <f aca="false">IF(OR(N(BP$5)=0,BP$6=""),0,BP$5*((DATE(YEAR($B448),MONTH($B448),MIN(BP$6,DAY(EOMONTH($B448,0))))&gt;=$B448)*(DATE(YEAR($B448),MONTH($B448),MIN(BP$6,DAY(EOMONTH($B448,0))))&lt;$C448)+(DATE(YEAR($B448),MONTH($B448)+1,MIN(BP$6,DAY(EOMONTH($B448,1))))&gt;=$B448)*(DATE(YEAR($B448),MONTH($B448)+1,MIN(BP$6,DAY(EOMONTH($B448,1))))&lt;$C448)))</f>
        <v>0</v>
      </c>
      <c r="BQ448" s="48" t="n">
        <f aca="false">IF(OR(N(BQ$5)=0,BQ$6=""),0,BQ$5*((DATE(YEAR($B448),MONTH($B448),MIN(BQ$6,DAY(EOMONTH($B448,0))))&gt;=$B448)*(DATE(YEAR($B448),MONTH($B448),MIN(BQ$6,DAY(EOMONTH($B448,0))))&lt;$C448)+(DATE(YEAR($B448),MONTH($B448)+1,MIN(BQ$6,DAY(EOMONTH($B448,1))))&gt;=$B448)*(DATE(YEAR($B448),MONTH($B448)+1,MIN(BQ$6,DAY(EOMONTH($B448,1))))&lt;$C448)))</f>
        <v>0</v>
      </c>
      <c r="BR448" s="48" t="n">
        <f aca="false">IF(OR(N(BR$5)=0,BR$6=""),0,BR$5*((DATE(YEAR($B448),MONTH($B448),MIN(BR$6,DAY(EOMONTH($B448,0))))&gt;=$B448)*(DATE(YEAR($B448),MONTH($B448),MIN(BR$6,DAY(EOMONTH($B448,0))))&lt;$C448)+(DATE(YEAR($B448),MONTH($B448)+1,MIN(BR$6,DAY(EOMONTH($B448,1))))&gt;=$B448)*(DATE(YEAR($B448),MONTH($B448)+1,MIN(BR$6,DAY(EOMONTH($B448,1))))&lt;$C448)))</f>
        <v>0</v>
      </c>
      <c r="BS448" s="48" t="n">
        <f aca="false">IF(OR(N(BS$5)=0,BS$6=""),0,BS$5*((DATE(YEAR($B448),MONTH($B448),MIN(BS$6,DAY(EOMONTH($B448,0))))&gt;=$B448)*(DATE(YEAR($B448),MONTH($B448),MIN(BS$6,DAY(EOMONTH($B448,0))))&lt;$C448)+(DATE(YEAR($B448),MONTH($B448)+1,MIN(BS$6,DAY(EOMONTH($B448,1))))&gt;=$B448)*(DATE(YEAR($B448),MONTH($B448)+1,MIN(BS$6,DAY(EOMONTH($B448,1))))&lt;$C448)))</f>
        <v>0</v>
      </c>
      <c r="BT448" s="48" t="n">
        <f aca="false">IF(OR(N(BT$5)=0,BT$6=""),0,BT$5*((DATE(YEAR($B448),MONTH($B448),MIN(BT$6,DAY(EOMONTH($B448,0))))&gt;=$B448)*(DATE(YEAR($B448),MONTH($B448),MIN(BT$6,DAY(EOMONTH($B448,0))))&lt;$C448)+(DATE(YEAR($B448),MONTH($B448)+1,MIN(BT$6,DAY(EOMONTH($B448,1))))&gt;=$B448)*(DATE(YEAR($B448),MONTH($B448)+1,MIN(BT$6,DAY(EOMONTH($B448,1))))&lt;$C448)))</f>
        <v>0</v>
      </c>
      <c r="BU448" s="48" t="n">
        <f aca="false">IF(OR(N(BU$5)=0,BU$6=""),0,BU$5*((DATE(YEAR($B448),MONTH($B448),MIN(BU$6,DAY(EOMONTH($B448,0))))&gt;=$B448)*(DATE(YEAR($B448),MONTH($B448),MIN(BU$6,DAY(EOMONTH($B448,0))))&lt;$C448)+(DATE(YEAR($B448),MONTH($B448)+1,MIN(BU$6,DAY(EOMONTH($B448,1))))&gt;=$B448)*(DATE(YEAR($B448),MONTH($B448)+1,MIN(BU$6,DAY(EOMONTH($B448,1))))&lt;$C448)))</f>
        <v>0</v>
      </c>
      <c r="BV448" s="48" t="n">
        <f aca="false">IF(OR(N(BV$5)=0,BV$6=""),0,BV$5*((DATE(YEAR($B448),MONTH($B448),MIN(BV$6,DAY(EOMONTH($B448,0))))&gt;=$B448)*(DATE(YEAR($B448),MONTH($B448),MIN(BV$6,DAY(EOMONTH($B448,0))))&lt;$C448)+(DATE(YEAR($B448),MONTH($B448)+1,MIN(BV$6,DAY(EOMONTH($B448,1))))&gt;=$B448)*(DATE(YEAR($B448),MONTH($B448)+1,MIN(BV$6,DAY(EOMONTH($B448,1))))&lt;$C448)))</f>
        <v>0</v>
      </c>
      <c r="BW448" s="48" t="n">
        <f aca="false">IF(OR(N(BW$5)=0,BW$6=""),0,BW$5*((DATE(YEAR($B448),MONTH($B448),MIN(BW$6,DAY(EOMONTH($B448,0))))&gt;=$B448)*(DATE(YEAR($B448),MONTH($B448),MIN(BW$6,DAY(EOMONTH($B448,0))))&lt;$C448)+(DATE(YEAR($B448),MONTH($B448)+1,MIN(BW$6,DAY(EOMONTH($B448,1))))&gt;=$B448)*(DATE(YEAR($B448),MONTH($B448)+1,MIN(BW$6,DAY(EOMONTH($B448,1))))&lt;$C448)))</f>
        <v>0</v>
      </c>
      <c r="BX448" s="48" t="n">
        <f aca="false">MIN(Z448,(FT447*(1+FT$5/Setup!$C$36)+IF($V448=1,N($F448),0)))</f>
        <v>0</v>
      </c>
      <c r="BY448" s="48" t="n">
        <f aca="false">MIN(AA448,(FU447*(1+FU$5/Setup!$C$36)+IF($V448=2,N($F448),0)))</f>
        <v>0</v>
      </c>
      <c r="BZ448" s="48" t="n">
        <f aca="false">MIN(AB448,(FV447*(1+FV$5/Setup!$C$36)+IF($V448=3,N($F448),0)))</f>
        <v>0</v>
      </c>
      <c r="CA448" s="48" t="n">
        <f aca="false">MIN(AC448,(FW447*(1+FW$5/Setup!$C$36)+IF($V448=4,N($F448),0)))</f>
        <v>0</v>
      </c>
      <c r="CB448" s="48" t="n">
        <f aca="false">MIN(AD448,(FX447*(1+FX$5/Setup!$C$36)+IF($V448=5,N($F448),0)))</f>
        <v>0</v>
      </c>
      <c r="CC448" s="48" t="n">
        <f aca="false">MIN(AE448,(FY447*(1+FY$5/Setup!$C$36)+IF($V448=6,N($F448),0)))</f>
        <v>0</v>
      </c>
      <c r="CD448" s="48" t="n">
        <f aca="false">MIN(AF448,(FZ447*(1+FZ$5/Setup!$C$36)+IF($V448=7,N($F448),0)))</f>
        <v>0</v>
      </c>
      <c r="CE448" s="48" t="n">
        <f aca="false">MIN(AG448,(GA447*(1+GA$5/Setup!$C$36)+IF($V448=8,N($F448),0)))</f>
        <v>0</v>
      </c>
      <c r="CF448" s="48" t="n">
        <f aca="false">MIN(AH448,(GB447*(1+GB$5/Setup!$C$36)+IF($V448=9,N($F448),0)))</f>
        <v>0</v>
      </c>
      <c r="CG448" s="48" t="n">
        <f aca="false">MIN(AI448,(GC447*(1+GC$5/Setup!$C$36)+IF($V448=10,N($F448),0)))</f>
        <v>0</v>
      </c>
      <c r="CH448" s="48" t="n">
        <f aca="false">MIN(AJ448,(GD447*(1+GD$5/Setup!$C$36)+IF($V448=11,N($F448),0)))</f>
        <v>0</v>
      </c>
      <c r="CI448" s="48" t="n">
        <f aca="false">MIN(AK448,(GE447*(1+GE$5/Setup!$C$36)+IF($V448=12,N($F448),0)))</f>
        <v>0</v>
      </c>
      <c r="CJ448" s="48" t="n">
        <f aca="false">MIN(AL448,(GF447*(1+GF$5/Setup!$C$36)+IF($V448=13,N($F448),0)))</f>
        <v>0</v>
      </c>
      <c r="CK448" s="48" t="n">
        <f aca="false">MIN(AM448,(GG447*(1+GG$5/Setup!$C$36)+IF($V448=14,N($F448),0)))</f>
        <v>0</v>
      </c>
      <c r="CL448" s="48" t="n">
        <f aca="false">MIN(AN448,(GH447*(1+GH$5/Setup!$C$36)+IF($V448=15,N($F448),0)))</f>
        <v>0</v>
      </c>
      <c r="CM448" s="48" t="n">
        <f aca="false">MIN(AO448,(GI447*(1+GI$5/Setup!$C$36)+IF($V448=16,N($F448),0)))</f>
        <v>0</v>
      </c>
      <c r="CN448" s="48" t="n">
        <f aca="false">MIN(AP448,(GJ447*(1+GJ$5/Setup!$C$36)+IF($V448=17,N($F448),0)))</f>
        <v>0</v>
      </c>
      <c r="CO448" s="48" t="n">
        <f aca="false">MIN(AQ448,(GK447*(1+GK$5/Setup!$C$36)+IF($V448=18,N($F448),0)))</f>
        <v>0</v>
      </c>
      <c r="CP448" s="48" t="n">
        <f aca="false">MIN(AR448,(GL447*(1+GL$5/Setup!$C$36)+IF($V448=19,N($F448),0)))</f>
        <v>0</v>
      </c>
      <c r="CQ448" s="48" t="n">
        <f aca="false">MIN(AS448,(GM447*(1+GM$5/Setup!$C$36)+IF($V448=20,N($F448),0)))</f>
        <v>0</v>
      </c>
      <c r="CR448" s="48" t="n">
        <f aca="false">MIN(AT448,(GN447*(1+GN$5/Setup!$C$36)+IF($V448=21,N($F448),0)))</f>
        <v>0</v>
      </c>
      <c r="CS448" s="48" t="n">
        <f aca="false">MIN(AU448,(GO447*(1+GO$5/Setup!$C$36)+IF($V448=22,N($F448),0)))</f>
        <v>0</v>
      </c>
      <c r="CT448" s="48" t="n">
        <f aca="false">MIN(AV448,(GP447*(1+GP$5/Setup!$C$36)+IF($V448=23,N($F448),0)))</f>
        <v>0</v>
      </c>
      <c r="CU448" s="48" t="n">
        <f aca="false">MIN(AW448,(GQ447*(1+GQ$5/Setup!$C$36)+IF($V448=24,N($F448),0)))</f>
        <v>0</v>
      </c>
      <c r="CV448" s="48" t="n">
        <f aca="false">MIN(AX448,(GR447*(1+GR$5/Setup!$C$36)+IF($V448=25,N($F448),0)))</f>
        <v>0</v>
      </c>
      <c r="CW448" s="48" t="n">
        <f aca="false">MIN(AY448,(GS447*(1+GS$5/Setup!$C$36)+IF($V448=26,N($F448),0)))</f>
        <v>0</v>
      </c>
      <c r="CX448" s="48" t="n">
        <f aca="false">MIN(AZ448,(GT447*(1+GT$5/Setup!$C$36)+IF($V448=27,N($F448),0)))</f>
        <v>0</v>
      </c>
      <c r="CY448" s="48" t="n">
        <f aca="false">MIN(BA448,(GU447*(1+GU$5/Setup!$C$36)+IF($V448=28,N($F448),0)))</f>
        <v>0</v>
      </c>
      <c r="CZ448" s="48" t="n">
        <f aca="false">MIN(BB448,(GV447*(1+GV$5/Setup!$C$36)+IF($V448=29,N($F448),0)))</f>
        <v>0</v>
      </c>
      <c r="DA448" s="48" t="n">
        <f aca="false">MIN(BC448,(GW447*(1+GW$5/Setup!$C$36)+IF($V448=30,N($F448),0)))</f>
        <v>0</v>
      </c>
      <c r="DB448" s="48" t="n">
        <f aca="false">MIN(BD448,(GX447*(1+GX$5/Setup!$C$36)+IF($V448=31,N($F448),0)))</f>
        <v>0</v>
      </c>
      <c r="DC448" s="48" t="n">
        <f aca="false">MIN(BE448,(GY447*(1+GY$5/Setup!$C$36)+IF($V448=32,N($F448),0)))</f>
        <v>0</v>
      </c>
      <c r="DD448" s="48" t="n">
        <f aca="false">MIN(BF448,(GZ447*(1+GZ$5/Setup!$C$36)+IF($V448=33,N($F448),0)))</f>
        <v>0</v>
      </c>
      <c r="DE448" s="48" t="n">
        <f aca="false">MIN(BG448,(HA447*(1+HA$5/Setup!$C$36)+IF($V448=34,N($F448),0)))</f>
        <v>0</v>
      </c>
      <c r="DF448" s="48" t="n">
        <f aca="false">MIN(BH448,(HB447*(1+HB$5/Setup!$C$36)+IF($V448=35,N($F448),0)))</f>
        <v>0</v>
      </c>
      <c r="DG448" s="48" t="n">
        <f aca="false">MIN(BI448,(HC447*(1+HC$5/Setup!$C$36)+IF($V448=36,N($F448),0)))</f>
        <v>0</v>
      </c>
      <c r="DH448" s="48" t="n">
        <f aca="false">MIN(BJ448,(HD447*(1+HD$5/Setup!$C$36)+IF($V448=37,N($F448),0)))</f>
        <v>0</v>
      </c>
      <c r="DI448" s="48" t="n">
        <f aca="false">MIN(BK448,(HE447*(1+HE$5/Setup!$C$36)+IF($V448=38,N($F448),0)))</f>
        <v>0</v>
      </c>
      <c r="DJ448" s="48" t="n">
        <f aca="false">MIN(BL448,(HF447*(1+HF$5/Setup!$C$36)+IF($V448=39,N($F448),0)))</f>
        <v>0</v>
      </c>
      <c r="DK448" s="48" t="n">
        <f aca="false">MIN(BM448,(HG447*(1+HG$5/Setup!$C$36)+IF($V448=40,N($F448),0)))</f>
        <v>0</v>
      </c>
      <c r="DL448" s="48" t="n">
        <f aca="false">MIN(BN448,(HH447*(1+HH$5/Setup!$C$36)+IF($V448=41,N($F448),0)))</f>
        <v>0</v>
      </c>
      <c r="DM448" s="48" t="n">
        <f aca="false">MIN(BO448,(HI447*(1+HI$5/Setup!$C$36)+IF($V448=42,N($F448),0)))</f>
        <v>0</v>
      </c>
      <c r="DN448" s="48" t="n">
        <f aca="false">MIN(BP448,(HJ447*(1+HJ$5/Setup!$C$36)+IF($V448=43,N($F448),0)))</f>
        <v>0</v>
      </c>
      <c r="DO448" s="48" t="n">
        <f aca="false">MIN(BQ448,(HK447*(1+HK$5/Setup!$C$36)+IF($V448=44,N($F448),0)))</f>
        <v>0</v>
      </c>
      <c r="DP448" s="48" t="n">
        <f aca="false">MIN(BR448,(HL447*(1+HL$5/Setup!$C$36)+IF($V448=45,N($F448),0)))</f>
        <v>0</v>
      </c>
      <c r="DQ448" s="48" t="n">
        <f aca="false">MIN(BS448,(HM447*(1+HM$5/Setup!$C$36)+IF($V448=46,N($F448),0)))</f>
        <v>0</v>
      </c>
      <c r="DR448" s="48" t="n">
        <f aca="false">MIN(BT448,(HN447*(1+HN$5/Setup!$C$36)+IF($V448=47,N($F448),0)))</f>
        <v>0</v>
      </c>
      <c r="DS448" s="48" t="n">
        <f aca="false">MIN(BU448,(HO447*(1+HO$5/Setup!$C$36)+IF($V448=48,N($F448),0)))</f>
        <v>0</v>
      </c>
      <c r="DT448" s="48" t="n">
        <f aca="false">MIN(BV448,(HP447*(1+HP$5/Setup!$C$36)+IF($V448=49,N($F448),0)))</f>
        <v>0</v>
      </c>
      <c r="DU448" s="48" t="n">
        <f aca="false">MIN(BW448,(HQ447*(1+HQ$5/Setup!$C$36)+IF($V448=50,N($F448),0)))</f>
        <v>0</v>
      </c>
      <c r="DV448" s="48" t="n">
        <f aca="false">MIN(MAX((FT447*(1+FT$5/Setup!$C$36)+IF($V448=1,N($F448),0))-BX448,0),MAX($P448-0,0))</f>
        <v>0</v>
      </c>
      <c r="DW448" s="48" t="n">
        <f aca="false">MIN(MAX((FU447*(1+FU$5/Setup!$C$36)+IF($V448=2,N($F448),0))-BY448,0),MAX($P448-SUM(DV448:DV448),0))</f>
        <v>0</v>
      </c>
      <c r="DX448" s="48" t="n">
        <f aca="false">MIN(MAX((FV447*(1+FV$5/Setup!$C$36)+IF($V448=3,N($F448),0))-BZ448,0),MAX($P448-SUM(DV448:DW448),0))</f>
        <v>0</v>
      </c>
      <c r="DY448" s="48" t="n">
        <f aca="false">MIN(MAX((FW447*(1+FW$5/Setup!$C$36)+IF($V448=4,N($F448),0))-CA448,0),MAX($P448-SUM(DV448:DX448),0))</f>
        <v>0</v>
      </c>
      <c r="DZ448" s="48" t="n">
        <f aca="false">MIN(MAX((FX447*(1+FX$5/Setup!$C$36)+IF($V448=5,N($F448),0))-CB448,0),MAX($P448-SUM(DV448:DY448),0))</f>
        <v>0</v>
      </c>
      <c r="EA448" s="48" t="n">
        <f aca="false">MIN(MAX((FY447*(1+FY$5/Setup!$C$36)+IF($V448=6,N($F448),0))-CC448,0),MAX($P448-SUM(DV448:DZ448),0))</f>
        <v>0</v>
      </c>
      <c r="EB448" s="48" t="n">
        <f aca="false">MIN(MAX((FZ447*(1+FZ$5/Setup!$C$36)+IF($V448=7,N($F448),0))-CD448,0),MAX($P448-SUM(DV448:EA448),0))</f>
        <v>0</v>
      </c>
      <c r="EC448" s="48" t="n">
        <f aca="false">MIN(MAX((GA447*(1+GA$5/Setup!$C$36)+IF($V448=8,N($F448),0))-CE448,0),MAX($P448-SUM(DV448:EB448),0))</f>
        <v>0</v>
      </c>
      <c r="ED448" s="48" t="n">
        <f aca="false">MIN(MAX((GB447*(1+GB$5/Setup!$C$36)+IF($V448=9,N($F448),0))-CF448,0),MAX($P448-SUM(DV448:EC448),0))</f>
        <v>0</v>
      </c>
      <c r="EE448" s="48" t="n">
        <f aca="false">MIN(MAX((GC447*(1+GC$5/Setup!$C$36)+IF($V448=10,N($F448),0))-CG448,0),MAX($P448-SUM(DV448:ED448),0))</f>
        <v>0</v>
      </c>
      <c r="EF448" s="48" t="n">
        <f aca="false">MIN(MAX((GD447*(1+GD$5/Setup!$C$36)+IF($V448=11,N($F448),0))-CH448,0),MAX($P448-SUM(DV448:EE448),0))</f>
        <v>0</v>
      </c>
      <c r="EG448" s="48" t="n">
        <f aca="false">MIN(MAX((GE447*(1+GE$5/Setup!$C$36)+IF($V448=12,N($F448),0))-CI448,0),MAX($P448-SUM(DV448:EF448),0))</f>
        <v>0</v>
      </c>
      <c r="EH448" s="48" t="n">
        <f aca="false">MIN(MAX((GF447*(1+GF$5/Setup!$C$36)+IF($V448=13,N($F448),0))-CJ448,0),MAX($P448-SUM(DV448:EG448),0))</f>
        <v>0</v>
      </c>
      <c r="EI448" s="48" t="n">
        <f aca="false">MIN(MAX((GG447*(1+GG$5/Setup!$C$36)+IF($V448=14,N($F448),0))-CK448,0),MAX($P448-SUM(DV448:EH448),0))</f>
        <v>0</v>
      </c>
      <c r="EJ448" s="48" t="n">
        <f aca="false">MIN(MAX((GH447*(1+GH$5/Setup!$C$36)+IF($V448=15,N($F448),0))-CL448,0),MAX($P448-SUM(DV448:EI448),0))</f>
        <v>0</v>
      </c>
      <c r="EK448" s="48" t="n">
        <f aca="false">MIN(MAX((GI447*(1+GI$5/Setup!$C$36)+IF($V448=16,N($F448),0))-CM448,0),MAX($P448-SUM(DV448:EJ448),0))</f>
        <v>0</v>
      </c>
      <c r="EL448" s="48" t="n">
        <f aca="false">MIN(MAX((GJ447*(1+GJ$5/Setup!$C$36)+IF($V448=17,N($F448),0))-CN448,0),MAX($P448-SUM(DV448:EK448),0))</f>
        <v>0</v>
      </c>
      <c r="EM448" s="48" t="n">
        <f aca="false">MIN(MAX((GK447*(1+GK$5/Setup!$C$36)+IF($V448=18,N($F448),0))-CO448,0),MAX($P448-SUM(DV448:EL448),0))</f>
        <v>0</v>
      </c>
      <c r="EN448" s="48" t="n">
        <f aca="false">MIN(MAX((GL447*(1+GL$5/Setup!$C$36)+IF($V448=19,N($F448),0))-CP448,0),MAX($P448-SUM(DV448:EM448),0))</f>
        <v>0</v>
      </c>
      <c r="EO448" s="48" t="n">
        <f aca="false">MIN(MAX((GM447*(1+GM$5/Setup!$C$36)+IF($V448=20,N($F448),0))-CQ448,0),MAX($P448-SUM(DV448:EN448),0))</f>
        <v>0</v>
      </c>
      <c r="EP448" s="48" t="n">
        <f aca="false">MIN(MAX((GN447*(1+GN$5/Setup!$C$36)+IF($V448=21,N($F448),0))-CR448,0),MAX($P448-SUM(DV448:EO448),0))</f>
        <v>0</v>
      </c>
      <c r="EQ448" s="48" t="n">
        <f aca="false">MIN(MAX((GO447*(1+GO$5/Setup!$C$36)+IF($V448=22,N($F448),0))-CS448,0),MAX($P448-SUM(DV448:EP448),0))</f>
        <v>0</v>
      </c>
      <c r="ER448" s="48" t="n">
        <f aca="false">MIN(MAX((GP447*(1+GP$5/Setup!$C$36)+IF($V448=23,N($F448),0))-CT448,0),MAX($P448-SUM(DV448:EQ448),0))</f>
        <v>0</v>
      </c>
      <c r="ES448" s="48" t="n">
        <f aca="false">MIN(MAX((GQ447*(1+GQ$5/Setup!$C$36)+IF($V448=24,N($F448),0))-CU448,0),MAX($P448-SUM(DV448:ER448),0))</f>
        <v>0</v>
      </c>
      <c r="ET448" s="48" t="n">
        <f aca="false">MIN(MAX((GR447*(1+GR$5/Setup!$C$36)+IF($V448=25,N($F448),0))-CV448,0),MAX($P448-SUM(DV448:ES448),0))</f>
        <v>0</v>
      </c>
      <c r="EU448" s="48" t="n">
        <f aca="false">MIN(MAX((GS447*(1+GS$5/Setup!$C$36)+IF($V448=26,N($F448),0))-CW448,0),MAX($P448-SUM(DV448:ET448),0))</f>
        <v>0</v>
      </c>
      <c r="EV448" s="48" t="n">
        <f aca="false">MIN(MAX((GT447*(1+GT$5/Setup!$C$36)+IF($V448=27,N($F448),0))-CX448,0),MAX($P448-SUM(DV448:EU448),0))</f>
        <v>0</v>
      </c>
      <c r="EW448" s="48" t="n">
        <f aca="false">MIN(MAX((GU447*(1+GU$5/Setup!$C$36)+IF($V448=28,N($F448),0))-CY448,0),MAX($P448-SUM(DV448:EV448),0))</f>
        <v>0</v>
      </c>
      <c r="EX448" s="48" t="n">
        <f aca="false">MIN(MAX((GV447*(1+GV$5/Setup!$C$36)+IF($V448=29,N($F448),0))-CZ448,0),MAX($P448-SUM(DV448:EW448),0))</f>
        <v>0</v>
      </c>
      <c r="EY448" s="48" t="n">
        <f aca="false">MIN(MAX((GW447*(1+GW$5/Setup!$C$36)+IF($V448=30,N($F448),0))-DA448,0),MAX($P448-SUM(DV448:EX448),0))</f>
        <v>0</v>
      </c>
      <c r="EZ448" s="48" t="n">
        <f aca="false">MIN(MAX((GX447*(1+GX$5/Setup!$C$36)+IF($V448=31,N($F448),0))-DB448,0),MAX($P448-SUM(DV448:EY448),0))</f>
        <v>0</v>
      </c>
      <c r="FA448" s="48" t="n">
        <f aca="false">MIN(MAX((GY447*(1+GY$5/Setup!$C$36)+IF($V448=32,N($F448),0))-DC448,0),MAX($P448-SUM(DV448:EZ448),0))</f>
        <v>0</v>
      </c>
      <c r="FB448" s="48" t="n">
        <f aca="false">MIN(MAX((GZ447*(1+GZ$5/Setup!$C$36)+IF($V448=33,N($F448),0))-DD448,0),MAX($P448-SUM(DV448:FA448),0))</f>
        <v>0</v>
      </c>
      <c r="FC448" s="48" t="n">
        <f aca="false">MIN(MAX((HA447*(1+HA$5/Setup!$C$36)+IF($V448=34,N($F448),0))-DE448,0),MAX($P448-SUM(DV448:FB448),0))</f>
        <v>0</v>
      </c>
      <c r="FD448" s="48" t="n">
        <f aca="false">MIN(MAX((HB447*(1+HB$5/Setup!$C$36)+IF($V448=35,N($F448),0))-DF448,0),MAX($P448-SUM(DV448:FC448),0))</f>
        <v>0</v>
      </c>
      <c r="FE448" s="48" t="n">
        <f aca="false">MIN(MAX((HC447*(1+HC$5/Setup!$C$36)+IF($V448=36,N($F448),0))-DG448,0),MAX($P448-SUM(DV448:FD448),0))</f>
        <v>0</v>
      </c>
      <c r="FF448" s="48" t="n">
        <f aca="false">MIN(MAX((HD447*(1+HD$5/Setup!$C$36)+IF($V448=37,N($F448),0))-DH448,0),MAX($P448-SUM(DV448:FE448),0))</f>
        <v>0</v>
      </c>
      <c r="FG448" s="48" t="n">
        <f aca="false">MIN(MAX((HE447*(1+HE$5/Setup!$C$36)+IF($V448=38,N($F448),0))-DI448,0),MAX($P448-SUM(DV448:FF448),0))</f>
        <v>0</v>
      </c>
      <c r="FH448" s="48" t="n">
        <f aca="false">MIN(MAX((HF447*(1+HF$5/Setup!$C$36)+IF($V448=39,N($F448),0))-DJ448,0),MAX($P448-SUM(DV448:FG448),0))</f>
        <v>0</v>
      </c>
      <c r="FI448" s="48" t="n">
        <f aca="false">MIN(MAX((HG447*(1+HG$5/Setup!$C$36)+IF($V448=40,N($F448),0))-DK448,0),MAX($P448-SUM(DV448:FH448),0))</f>
        <v>0</v>
      </c>
      <c r="FJ448" s="48" t="n">
        <f aca="false">MIN(MAX((HH447*(1+HH$5/Setup!$C$36)+IF($V448=41,N($F448),0))-DL448,0),MAX($P448-SUM(DV448:FI448),0))</f>
        <v>0</v>
      </c>
      <c r="FK448" s="48" t="n">
        <f aca="false">MIN(MAX((HI447*(1+HI$5/Setup!$C$36)+IF($V448=42,N($F448),0))-DM448,0),MAX($P448-SUM(DV448:FJ448),0))</f>
        <v>0</v>
      </c>
      <c r="FL448" s="48" t="n">
        <f aca="false">MIN(MAX((HJ447*(1+HJ$5/Setup!$C$36)+IF($V448=43,N($F448),0))-DN448,0),MAX($P448-SUM(DV448:FK448),0))</f>
        <v>0</v>
      </c>
      <c r="FM448" s="48" t="n">
        <f aca="false">MIN(MAX((HK447*(1+HK$5/Setup!$C$36)+IF($V448=44,N($F448),0))-DO448,0),MAX($P448-SUM(DV448:FL448),0))</f>
        <v>0</v>
      </c>
      <c r="FN448" s="48" t="n">
        <f aca="false">MIN(MAX((HL447*(1+HL$5/Setup!$C$36)+IF($V448=45,N($F448),0))-DP448,0),MAX($P448-SUM(DV448:FM448),0))</f>
        <v>0</v>
      </c>
      <c r="FO448" s="48" t="n">
        <f aca="false">MIN(MAX((HM447*(1+HM$5/Setup!$C$36)+IF($V448=46,N($F448),0))-DQ448,0),MAX($P448-SUM(DV448:FN448),0))</f>
        <v>0</v>
      </c>
      <c r="FP448" s="48" t="n">
        <f aca="false">MIN(MAX((HN447*(1+HN$5/Setup!$C$36)+IF($V448=47,N($F448),0))-DR448,0),MAX($P448-SUM(DV448:FO448),0))</f>
        <v>0</v>
      </c>
      <c r="FQ448" s="48" t="n">
        <f aca="false">MIN(MAX((HO447*(1+HO$5/Setup!$C$36)+IF($V448=48,N($F448),0))-DS448,0),MAX($P448-SUM(DV448:FP448),0))</f>
        <v>0</v>
      </c>
      <c r="FR448" s="48" t="n">
        <f aca="false">MIN(MAX((HP447*(1+HP$5/Setup!$C$36)+IF($V448=49,N($F448),0))-DT448,0),MAX($P448-SUM(DV448:FQ448),0))</f>
        <v>0</v>
      </c>
      <c r="FS448" s="48" t="n">
        <f aca="false">MIN(MAX((HQ447*(1+HQ$5/Setup!$C$36)+IF($V448=50,N($F448),0))-DU448,0),MAX($P448-SUM(DV448:FR448),0))</f>
        <v>0</v>
      </c>
      <c r="FT448" s="48" t="n">
        <f aca="false">IF((FT447*(1+FT$5/Setup!$C$36)+IF($V448=1,N($F448),0))-BX448-DV448&lt;0.005,0,(FT447*(1+FT$5/Setup!$C$36)+IF($V448=1,N($F448),0))-BX448-DV448)</f>
        <v>0</v>
      </c>
      <c r="FU448" s="48" t="n">
        <f aca="false">IF((FU447*(1+FU$5/Setup!$C$36)+IF($V448=2,N($F448),0))-BY448-DW448&lt;0.005,0,(FU447*(1+FU$5/Setup!$C$36)+IF($V448=2,N($F448),0))-BY448-DW448)</f>
        <v>0</v>
      </c>
      <c r="FV448" s="48" t="n">
        <f aca="false">IF((FV447*(1+FV$5/Setup!$C$36)+IF($V448=3,N($F448),0))-BZ448-DX448&lt;0.005,0,(FV447*(1+FV$5/Setup!$C$36)+IF($V448=3,N($F448),0))-BZ448-DX448)</f>
        <v>0</v>
      </c>
      <c r="FW448" s="48" t="n">
        <f aca="false">IF((FW447*(1+FW$5/Setup!$C$36)+IF($V448=4,N($F448),0))-CA448-DY448&lt;0.005,0,(FW447*(1+FW$5/Setup!$C$36)+IF($V448=4,N($F448),0))-CA448-DY448)</f>
        <v>0</v>
      </c>
      <c r="FX448" s="48" t="n">
        <f aca="false">IF((FX447*(1+FX$5/Setup!$C$36)+IF($V448=5,N($F448),0))-CB448-DZ448&lt;0.005,0,(FX447*(1+FX$5/Setup!$C$36)+IF($V448=5,N($F448),0))-CB448-DZ448)</f>
        <v>0</v>
      </c>
      <c r="FY448" s="48" t="n">
        <f aca="false">IF((FY447*(1+FY$5/Setup!$C$36)+IF($V448=6,N($F448),0))-CC448-EA448&lt;0.005,0,(FY447*(1+FY$5/Setup!$C$36)+IF($V448=6,N($F448),0))-CC448-EA448)</f>
        <v>0</v>
      </c>
      <c r="FZ448" s="48" t="n">
        <f aca="false">IF((FZ447*(1+FZ$5/Setup!$C$36)+IF($V448=7,N($F448),0))-CD448-EB448&lt;0.005,0,(FZ447*(1+FZ$5/Setup!$C$36)+IF($V448=7,N($F448),0))-CD448-EB448)</f>
        <v>0</v>
      </c>
      <c r="GA448" s="48" t="n">
        <f aca="false">IF((GA447*(1+GA$5/Setup!$C$36)+IF($V448=8,N($F448),0))-CE448-EC448&lt;0.005,0,(GA447*(1+GA$5/Setup!$C$36)+IF($V448=8,N($F448),0))-CE448-EC448)</f>
        <v>0</v>
      </c>
      <c r="GB448" s="48" t="n">
        <f aca="false">IF((GB447*(1+GB$5/Setup!$C$36)+IF($V448=9,N($F448),0))-CF448-ED448&lt;0.005,0,(GB447*(1+GB$5/Setup!$C$36)+IF($V448=9,N($F448),0))-CF448-ED448)</f>
        <v>0</v>
      </c>
      <c r="GC448" s="48" t="n">
        <f aca="false">IF((GC447*(1+GC$5/Setup!$C$36)+IF($V448=10,N($F448),0))-CG448-EE448&lt;0.005,0,(GC447*(1+GC$5/Setup!$C$36)+IF($V448=10,N($F448),0))-CG448-EE448)</f>
        <v>0</v>
      </c>
      <c r="GD448" s="48" t="n">
        <f aca="false">IF((GD447*(1+GD$5/Setup!$C$36)+IF($V448=11,N($F448),0))-CH448-EF448&lt;0.005,0,(GD447*(1+GD$5/Setup!$C$36)+IF($V448=11,N($F448),0))-CH448-EF448)</f>
        <v>0</v>
      </c>
      <c r="GE448" s="48" t="n">
        <f aca="false">IF((GE447*(1+GE$5/Setup!$C$36)+IF($V448=12,N($F448),0))-CI448-EG448&lt;0.005,0,(GE447*(1+GE$5/Setup!$C$36)+IF($V448=12,N($F448),0))-CI448-EG448)</f>
        <v>0</v>
      </c>
      <c r="GF448" s="48" t="n">
        <f aca="false">IF((GF447*(1+GF$5/Setup!$C$36)+IF($V448=13,N($F448),0))-CJ448-EH448&lt;0.005,0,(GF447*(1+GF$5/Setup!$C$36)+IF($V448=13,N($F448),0))-CJ448-EH448)</f>
        <v>0</v>
      </c>
      <c r="GG448" s="48" t="n">
        <f aca="false">IF((GG447*(1+GG$5/Setup!$C$36)+IF($V448=14,N($F448),0))-CK448-EI448&lt;0.005,0,(GG447*(1+GG$5/Setup!$C$36)+IF($V448=14,N($F448),0))-CK448-EI448)</f>
        <v>0</v>
      </c>
      <c r="GH448" s="48" t="n">
        <f aca="false">IF((GH447*(1+GH$5/Setup!$C$36)+IF($V448=15,N($F448),0))-CL448-EJ448&lt;0.005,0,(GH447*(1+GH$5/Setup!$C$36)+IF($V448=15,N($F448),0))-CL448-EJ448)</f>
        <v>0</v>
      </c>
      <c r="GI448" s="48" t="n">
        <f aca="false">IF((GI447*(1+GI$5/Setup!$C$36)+IF($V448=16,N($F448),0))-CM448-EK448&lt;0.005,0,(GI447*(1+GI$5/Setup!$C$36)+IF($V448=16,N($F448),0))-CM448-EK448)</f>
        <v>0</v>
      </c>
      <c r="GJ448" s="48" t="n">
        <f aca="false">IF((GJ447*(1+GJ$5/Setup!$C$36)+IF($V448=17,N($F448),0))-CN448-EL448&lt;0.005,0,(GJ447*(1+GJ$5/Setup!$C$36)+IF($V448=17,N($F448),0))-CN448-EL448)</f>
        <v>0</v>
      </c>
      <c r="GK448" s="48" t="n">
        <f aca="false">IF((GK447*(1+GK$5/Setup!$C$36)+IF($V448=18,N($F448),0))-CO448-EM448&lt;0.005,0,(GK447*(1+GK$5/Setup!$C$36)+IF($V448=18,N($F448),0))-CO448-EM448)</f>
        <v>0</v>
      </c>
      <c r="GL448" s="48" t="n">
        <f aca="false">IF((GL447*(1+GL$5/Setup!$C$36)+IF($V448=19,N($F448),0))-CP448-EN448&lt;0.005,0,(GL447*(1+GL$5/Setup!$C$36)+IF($V448=19,N($F448),0))-CP448-EN448)</f>
        <v>0</v>
      </c>
      <c r="GM448" s="48" t="n">
        <f aca="false">IF((GM447*(1+GM$5/Setup!$C$36)+IF($V448=20,N($F448),0))-CQ448-EO448&lt;0.005,0,(GM447*(1+GM$5/Setup!$C$36)+IF($V448=20,N($F448),0))-CQ448-EO448)</f>
        <v>0</v>
      </c>
      <c r="GN448" s="48" t="n">
        <f aca="false">IF((GN447*(1+GN$5/Setup!$C$36)+IF($V448=21,N($F448),0))-CR448-EP448&lt;0.005,0,(GN447*(1+GN$5/Setup!$C$36)+IF($V448=21,N($F448),0))-CR448-EP448)</f>
        <v>0</v>
      </c>
      <c r="GO448" s="48" t="n">
        <f aca="false">IF((GO447*(1+GO$5/Setup!$C$36)+IF($V448=22,N($F448),0))-CS448-EQ448&lt;0.005,0,(GO447*(1+GO$5/Setup!$C$36)+IF($V448=22,N($F448),0))-CS448-EQ448)</f>
        <v>0</v>
      </c>
      <c r="GP448" s="48" t="n">
        <f aca="false">IF((GP447*(1+GP$5/Setup!$C$36)+IF($V448=23,N($F448),0))-CT448-ER448&lt;0.005,0,(GP447*(1+GP$5/Setup!$C$36)+IF($V448=23,N($F448),0))-CT448-ER448)</f>
        <v>0</v>
      </c>
      <c r="GQ448" s="48" t="n">
        <f aca="false">IF((GQ447*(1+GQ$5/Setup!$C$36)+IF($V448=24,N($F448),0))-CU448-ES448&lt;0.005,0,(GQ447*(1+GQ$5/Setup!$C$36)+IF($V448=24,N($F448),0))-CU448-ES448)</f>
        <v>0</v>
      </c>
      <c r="GR448" s="48" t="n">
        <f aca="false">IF((GR447*(1+GR$5/Setup!$C$36)+IF($V448=25,N($F448),0))-CV448-ET448&lt;0.005,0,(GR447*(1+GR$5/Setup!$C$36)+IF($V448=25,N($F448),0))-CV448-ET448)</f>
        <v>0</v>
      </c>
      <c r="GS448" s="48" t="n">
        <f aca="false">IF((GS447*(1+GS$5/Setup!$C$36)+IF($V448=26,N($F448),0))-CW448-EU448&lt;0.005,0,(GS447*(1+GS$5/Setup!$C$36)+IF($V448=26,N($F448),0))-CW448-EU448)</f>
        <v>0</v>
      </c>
      <c r="GT448" s="48" t="n">
        <f aca="false">IF((GT447*(1+GT$5/Setup!$C$36)+IF($V448=27,N($F448),0))-CX448-EV448&lt;0.005,0,(GT447*(1+GT$5/Setup!$C$36)+IF($V448=27,N($F448),0))-CX448-EV448)</f>
        <v>0</v>
      </c>
      <c r="GU448" s="48" t="n">
        <f aca="false">IF((GU447*(1+GU$5/Setup!$C$36)+IF($V448=28,N($F448),0))-CY448-EW448&lt;0.005,0,(GU447*(1+GU$5/Setup!$C$36)+IF($V448=28,N($F448),0))-CY448-EW448)</f>
        <v>0</v>
      </c>
      <c r="GV448" s="48" t="n">
        <f aca="false">IF((GV447*(1+GV$5/Setup!$C$36)+IF($V448=29,N($F448),0))-CZ448-EX448&lt;0.005,0,(GV447*(1+GV$5/Setup!$C$36)+IF($V448=29,N($F448),0))-CZ448-EX448)</f>
        <v>0</v>
      </c>
      <c r="GW448" s="48" t="n">
        <f aca="false">IF((GW447*(1+GW$5/Setup!$C$36)+IF($V448=30,N($F448),0))-DA448-EY448&lt;0.005,0,(GW447*(1+GW$5/Setup!$C$36)+IF($V448=30,N($F448),0))-DA448-EY448)</f>
        <v>0</v>
      </c>
      <c r="GX448" s="48" t="n">
        <f aca="false">IF((GX447*(1+GX$5/Setup!$C$36)+IF($V448=31,N($F448),0))-DB448-EZ448&lt;0.005,0,(GX447*(1+GX$5/Setup!$C$36)+IF($V448=31,N($F448),0))-DB448-EZ448)</f>
        <v>0</v>
      </c>
      <c r="GY448" s="48" t="n">
        <f aca="false">IF((GY447*(1+GY$5/Setup!$C$36)+IF($V448=32,N($F448),0))-DC448-FA448&lt;0.005,0,(GY447*(1+GY$5/Setup!$C$36)+IF($V448=32,N($F448),0))-DC448-FA448)</f>
        <v>0</v>
      </c>
      <c r="GZ448" s="48" t="n">
        <f aca="false">IF((GZ447*(1+GZ$5/Setup!$C$36)+IF($V448=33,N($F448),0))-DD448-FB448&lt;0.005,0,(GZ447*(1+GZ$5/Setup!$C$36)+IF($V448=33,N($F448),0))-DD448-FB448)</f>
        <v>0</v>
      </c>
      <c r="HA448" s="48" t="n">
        <f aca="false">IF((HA447*(1+HA$5/Setup!$C$36)+IF($V448=34,N($F448),0))-DE448-FC448&lt;0.005,0,(HA447*(1+HA$5/Setup!$C$36)+IF($V448=34,N($F448),0))-DE448-FC448)</f>
        <v>0</v>
      </c>
      <c r="HB448" s="48" t="n">
        <f aca="false">IF((HB447*(1+HB$5/Setup!$C$36)+IF($V448=35,N($F448),0))-DF448-FD448&lt;0.005,0,(HB447*(1+HB$5/Setup!$C$36)+IF($V448=35,N($F448),0))-DF448-FD448)</f>
        <v>0</v>
      </c>
      <c r="HC448" s="48" t="n">
        <f aca="false">IF((HC447*(1+HC$5/Setup!$C$36)+IF($V448=36,N($F448),0))-DG448-FE448&lt;0.005,0,(HC447*(1+HC$5/Setup!$C$36)+IF($V448=36,N($F448),0))-DG448-FE448)</f>
        <v>0</v>
      </c>
      <c r="HD448" s="48" t="n">
        <f aca="false">IF((HD447*(1+HD$5/Setup!$C$36)+IF($V448=37,N($F448),0))-DH448-FF448&lt;0.005,0,(HD447*(1+HD$5/Setup!$C$36)+IF($V448=37,N($F448),0))-DH448-FF448)</f>
        <v>0</v>
      </c>
      <c r="HE448" s="48" t="n">
        <f aca="false">IF((HE447*(1+HE$5/Setup!$C$36)+IF($V448=38,N($F448),0))-DI448-FG448&lt;0.005,0,(HE447*(1+HE$5/Setup!$C$36)+IF($V448=38,N($F448),0))-DI448-FG448)</f>
        <v>0</v>
      </c>
      <c r="HF448" s="48" t="n">
        <f aca="false">IF((HF447*(1+HF$5/Setup!$C$36)+IF($V448=39,N($F448),0))-DJ448-FH448&lt;0.005,0,(HF447*(1+HF$5/Setup!$C$36)+IF($V448=39,N($F448),0))-DJ448-FH448)</f>
        <v>0</v>
      </c>
      <c r="HG448" s="48" t="n">
        <f aca="false">IF((HG447*(1+HG$5/Setup!$C$36)+IF($V448=40,N($F448),0))-DK448-FI448&lt;0.005,0,(HG447*(1+HG$5/Setup!$C$36)+IF($V448=40,N($F448),0))-DK448-FI448)</f>
        <v>0</v>
      </c>
      <c r="HH448" s="48" t="n">
        <f aca="false">IF((HH447*(1+HH$5/Setup!$C$36)+IF($V448=41,N($F448),0))-DL448-FJ448&lt;0.005,0,(HH447*(1+HH$5/Setup!$C$36)+IF($V448=41,N($F448),0))-DL448-FJ448)</f>
        <v>0</v>
      </c>
      <c r="HI448" s="48" t="n">
        <f aca="false">IF((HI447*(1+HI$5/Setup!$C$36)+IF($V448=42,N($F448),0))-DM448-FK448&lt;0.005,0,(HI447*(1+HI$5/Setup!$C$36)+IF($V448=42,N($F448),0))-DM448-FK448)</f>
        <v>0</v>
      </c>
      <c r="HJ448" s="48" t="n">
        <f aca="false">IF((HJ447*(1+HJ$5/Setup!$C$36)+IF($V448=43,N($F448),0))-DN448-FL448&lt;0.005,0,(HJ447*(1+HJ$5/Setup!$C$36)+IF($V448=43,N($F448),0))-DN448-FL448)</f>
        <v>0</v>
      </c>
      <c r="HK448" s="48" t="n">
        <f aca="false">IF((HK447*(1+HK$5/Setup!$C$36)+IF($V448=44,N($F448),0))-DO448-FM448&lt;0.005,0,(HK447*(1+HK$5/Setup!$C$36)+IF($V448=44,N($F448),0))-DO448-FM448)</f>
        <v>0</v>
      </c>
      <c r="HL448" s="48" t="n">
        <f aca="false">IF((HL447*(1+HL$5/Setup!$C$36)+IF($V448=45,N($F448),0))-DP448-FN448&lt;0.005,0,(HL447*(1+HL$5/Setup!$C$36)+IF($V448=45,N($F448),0))-DP448-FN448)</f>
        <v>0</v>
      </c>
      <c r="HM448" s="48" t="n">
        <f aca="false">IF((HM447*(1+HM$5/Setup!$C$36)+IF($V448=46,N($F448),0))-DQ448-FO448&lt;0.005,0,(HM447*(1+HM$5/Setup!$C$36)+IF($V448=46,N($F448),0))-DQ448-FO448)</f>
        <v>0</v>
      </c>
      <c r="HN448" s="48" t="n">
        <f aca="false">IF((HN447*(1+HN$5/Setup!$C$36)+IF($V448=47,N($F448),0))-DR448-FP448&lt;0.005,0,(HN447*(1+HN$5/Setup!$C$36)+IF($V448=47,N($F448),0))-DR448-FP448)</f>
        <v>0</v>
      </c>
      <c r="HO448" s="48" t="n">
        <f aca="false">IF((HO447*(1+HO$5/Setup!$C$36)+IF($V448=48,N($F448),0))-DS448-FQ448&lt;0.005,0,(HO447*(1+HO$5/Setup!$C$36)+IF($V448=48,N($F448),0))-DS448-FQ448)</f>
        <v>0</v>
      </c>
      <c r="HP448" s="48" t="n">
        <f aca="false">IF((HP447*(1+HP$5/Setup!$C$36)+IF($V448=49,N($F448),0))-DT448-FR448&lt;0.005,0,(HP447*(1+HP$5/Setup!$C$36)+IF($V448=49,N($F448),0))-DT448-FR448)</f>
        <v>0</v>
      </c>
      <c r="HQ448" s="48" t="n">
        <f aca="false">IF((HQ447*(1+HQ$5/Setup!$C$36)+IF($V448=50,N($F448),0))-DU448-FS448&lt;0.005,0,(HQ447*(1+HQ$5/Setup!$C$36)+IF($V448=50,N($F448),0))-DU448-FS448)</f>
        <v>0</v>
      </c>
    </row>
    <row r="449" customFormat="false" ht="15" hidden="false" customHeight="false" outlineLevel="0" collapsed="false">
      <c r="A449" s="44" t="n">
        <v>441</v>
      </c>
      <c r="B449" s="45" t="n">
        <f aca="false">IF(Setup!$C$7="Every month",EDATE(Setup!$C$8,($A449-1)),IF(Setup!$C$7="Twice a month",DATE(YEAR(Setup!$C$8),MONTH(Setup!$C$8)+INT((($A449-1)+Setup!$C$41)/2),MIN(IF(MOD(($A449-1)+Setup!$C$41,2)=0,Setup!$C$39,Setup!$C$40),DAY(EOMONTH(DATE(YEAR(Setup!$C$8),MONTH(Setup!$C$8)+INT((($A449-1)+Setup!$C$41)/2),1),0)))),Setup!$C$8+($A449-1)*IF(Setup!$C$7="Every week",7,14)))</f>
        <v>52485</v>
      </c>
      <c r="C449" s="45" t="n">
        <f aca="false">IF(Setup!$C$7="Every month",EDATE(Setup!$C$8,$A449),IF(Setup!$C$7="Twice a month",DATE(YEAR(Setup!$C$8),MONTH(Setup!$C$8)+INT(($A449+Setup!$C$41)/2),MIN(IF(MOD($A449+Setup!$C$41,2)=0,Setup!$C$39,Setup!$C$40),DAY(EOMONTH(DATE(YEAR(Setup!$C$8),MONTH(Setup!$C$8)+INT(($A449+Setup!$C$41)/2),1),0)))),Setup!$C$8+$A449*IF(Setup!$C$7="Every week",7,14)))</f>
        <v>52499</v>
      </c>
      <c r="D449" s="46"/>
      <c r="E449" s="47"/>
      <c r="F449" s="47"/>
      <c r="G449" s="47"/>
      <c r="H449" s="47"/>
      <c r="I449" s="48" t="n">
        <f aca="false">N(Setup!$C$11)+N(E449)</f>
        <v>100</v>
      </c>
      <c r="J449" s="48" t="n">
        <f aca="false">MIN(Setup!$C$37,MAX(I449,0))</f>
        <v>9.23076923076923</v>
      </c>
      <c r="K449" s="48" t="n">
        <f aca="false">MIN(MAX(N(Setup!$C$14)-L448,0),MAX(I449-J449,0))</f>
        <v>0</v>
      </c>
      <c r="L449" s="48" t="n">
        <f aca="false">L448+K449-N(G449)</f>
        <v>500</v>
      </c>
      <c r="M449" s="48" t="n">
        <f aca="false">M448+J449-N(H449)</f>
        <v>4070.7692307692</v>
      </c>
      <c r="N449" s="48" t="n">
        <f aca="false">SUM(BX449:DU449)</f>
        <v>0</v>
      </c>
      <c r="O449" s="48" t="n">
        <f aca="false">SUM(Z449:BW449)-N449</f>
        <v>40</v>
      </c>
      <c r="P449" s="48" t="n">
        <f aca="false">MAX(I449-J449-K449,0)+O449</f>
        <v>130.769230769231</v>
      </c>
      <c r="Q449" s="48" t="n">
        <f aca="false">SUM(DV449:FS449)</f>
        <v>0</v>
      </c>
      <c r="R449" s="49" t="n">
        <f aca="false">N449+J449+K449+Q449</f>
        <v>9.23076923076923</v>
      </c>
      <c r="S449" s="48" t="n">
        <f aca="false">T449-T448-N(F449)+N449+Q449</f>
        <v>0</v>
      </c>
      <c r="T449" s="49" t="n">
        <f aca="false">SUM(FT449:HQ449)</f>
        <v>0</v>
      </c>
      <c r="U449" s="44" t="str">
        <f aca="false">IF(T448&lt;0.005,"",INDEX(Helpers!$C$2:$C$51,IF(_xlfn.MINIFS($DV$6:$FS$6,DV449:FS449,"&gt;0.005")=0,V449,_xlfn.MINIFS($DV$6:$FS$6,DV449:FS449,"&gt;0.005"))))</f>
        <v/>
      </c>
      <c r="V449" s="44" t="n">
        <f aca="false">IF(_xlfn.MINIFS($FT$6:$HQ$6,FT448:HQ448,"&gt;0.005")=0,1,_xlfn.MINIFS($FT$6:$HQ$6,FT448:HQ448,"&gt;0.005"))</f>
        <v>1</v>
      </c>
      <c r="W449" s="44" t="n">
        <f aca="false">IF(AND(D449&lt;&gt;"Paid",T448&gt;0.005),1,0)</f>
        <v>0</v>
      </c>
      <c r="X449" s="48" t="n">
        <f aca="false">SUMPRODUCT(((Helpers!$G$2:$G$51*(1+(Helpers!$D$2:$D$51+0.000000001)/12)^(($B449-Setup!$C$8)/(365.25/12))-Helpers!$E$2:$E$51*((1+(Helpers!$D$2:$D$51+0.000000001)/12)^(($B449-Setup!$C$8)/(365.25/12))-1)/((Helpers!$D$2:$D$51+0.000000001)/12))&gt;0)*(Helpers!$G$2:$G$51*(1+(Helpers!$D$2:$D$51+0.000000001)/12)^(($B449-Setup!$C$8)/(365.25/12))-Helpers!$E$2:$E$51*((1+(Helpers!$D$2:$D$51+0.000000001)/12)^(($B449-Setup!$C$8)/(365.25/12))-1)/((Helpers!$D$2:$D$51+0.000000001)/12)))</f>
        <v>0</v>
      </c>
      <c r="Y449" s="48"/>
      <c r="Z449" s="48" t="n">
        <f aca="false">IF(OR(N(Z$5)=0,Z$6=""),0,Z$5*((DATE(YEAR($B449),MONTH($B449),MIN(Z$6,DAY(EOMONTH($B449,0))))&gt;=$B449)*(DATE(YEAR($B449),MONTH($B449),MIN(Z$6,DAY(EOMONTH($B449,0))))&lt;$C449)+(DATE(YEAR($B449),MONTH($B449)+1,MIN(Z$6,DAY(EOMONTH($B449,1))))&gt;=$B449)*(DATE(YEAR($B449),MONTH($B449)+1,MIN(Z$6,DAY(EOMONTH($B449,1))))&lt;$C449)))</f>
        <v>0</v>
      </c>
      <c r="AA449" s="48" t="n">
        <f aca="false">IF(OR(N(AA$5)=0,AA$6=""),0,AA$5*((DATE(YEAR($B449),MONTH($B449),MIN(AA$6,DAY(EOMONTH($B449,0))))&gt;=$B449)*(DATE(YEAR($B449),MONTH($B449),MIN(AA$6,DAY(EOMONTH($B449,0))))&lt;$C449)+(DATE(YEAR($B449),MONTH($B449)+1,MIN(AA$6,DAY(EOMONTH($B449,1))))&gt;=$B449)*(DATE(YEAR($B449),MONTH($B449)+1,MIN(AA$6,DAY(EOMONTH($B449,1))))&lt;$C449)))</f>
        <v>40</v>
      </c>
      <c r="AB449" s="48" t="n">
        <f aca="false">IF(OR(N(AB$5)=0,AB$6=""),0,AB$5*((DATE(YEAR($B449),MONTH($B449),MIN(AB$6,DAY(EOMONTH($B449,0))))&gt;=$B449)*(DATE(YEAR($B449),MONTH($B449),MIN(AB$6,DAY(EOMONTH($B449,0))))&lt;$C449)+(DATE(YEAR($B449),MONTH($B449)+1,MIN(AB$6,DAY(EOMONTH($B449,1))))&gt;=$B449)*(DATE(YEAR($B449),MONTH($B449)+1,MIN(AB$6,DAY(EOMONTH($B449,1))))&lt;$C449)))</f>
        <v>0</v>
      </c>
      <c r="AC449" s="48" t="n">
        <f aca="false">IF(OR(N(AC$5)=0,AC$6=""),0,AC$5*((DATE(YEAR($B449),MONTH($B449),MIN(AC$6,DAY(EOMONTH($B449,0))))&gt;=$B449)*(DATE(YEAR($B449),MONTH($B449),MIN(AC$6,DAY(EOMONTH($B449,0))))&lt;$C449)+(DATE(YEAR($B449),MONTH($B449)+1,MIN(AC$6,DAY(EOMONTH($B449,1))))&gt;=$B449)*(DATE(YEAR($B449),MONTH($B449)+1,MIN(AC$6,DAY(EOMONTH($B449,1))))&lt;$C449)))</f>
        <v>0</v>
      </c>
      <c r="AD449" s="48" t="n">
        <f aca="false">IF(OR(N(AD$5)=0,AD$6=""),0,AD$5*((DATE(YEAR($B449),MONTH($B449),MIN(AD$6,DAY(EOMONTH($B449,0))))&gt;=$B449)*(DATE(YEAR($B449),MONTH($B449),MIN(AD$6,DAY(EOMONTH($B449,0))))&lt;$C449)+(DATE(YEAR($B449),MONTH($B449)+1,MIN(AD$6,DAY(EOMONTH($B449,1))))&gt;=$B449)*(DATE(YEAR($B449),MONTH($B449)+1,MIN(AD$6,DAY(EOMONTH($B449,1))))&lt;$C449)))</f>
        <v>0</v>
      </c>
      <c r="AE449" s="48" t="n">
        <f aca="false">IF(OR(N(AE$5)=0,AE$6=""),0,AE$5*((DATE(YEAR($B449),MONTH($B449),MIN(AE$6,DAY(EOMONTH($B449,0))))&gt;=$B449)*(DATE(YEAR($B449),MONTH($B449),MIN(AE$6,DAY(EOMONTH($B449,0))))&lt;$C449)+(DATE(YEAR($B449),MONTH($B449)+1,MIN(AE$6,DAY(EOMONTH($B449,1))))&gt;=$B449)*(DATE(YEAR($B449),MONTH($B449)+1,MIN(AE$6,DAY(EOMONTH($B449,1))))&lt;$C449)))</f>
        <v>0</v>
      </c>
      <c r="AF449" s="48" t="n">
        <f aca="false">IF(OR(N(AF$5)=0,AF$6=""),0,AF$5*((DATE(YEAR($B449),MONTH($B449),MIN(AF$6,DAY(EOMONTH($B449,0))))&gt;=$B449)*(DATE(YEAR($B449),MONTH($B449),MIN(AF$6,DAY(EOMONTH($B449,0))))&lt;$C449)+(DATE(YEAR($B449),MONTH($B449)+1,MIN(AF$6,DAY(EOMONTH($B449,1))))&gt;=$B449)*(DATE(YEAR($B449),MONTH($B449)+1,MIN(AF$6,DAY(EOMONTH($B449,1))))&lt;$C449)))</f>
        <v>0</v>
      </c>
      <c r="AG449" s="48" t="n">
        <f aca="false">IF(OR(N(AG$5)=0,AG$6=""),0,AG$5*((DATE(YEAR($B449),MONTH($B449),MIN(AG$6,DAY(EOMONTH($B449,0))))&gt;=$B449)*(DATE(YEAR($B449),MONTH($B449),MIN(AG$6,DAY(EOMONTH($B449,0))))&lt;$C449)+(DATE(YEAR($B449),MONTH($B449)+1,MIN(AG$6,DAY(EOMONTH($B449,1))))&gt;=$B449)*(DATE(YEAR($B449),MONTH($B449)+1,MIN(AG$6,DAY(EOMONTH($B449,1))))&lt;$C449)))</f>
        <v>0</v>
      </c>
      <c r="AH449" s="48" t="n">
        <f aca="false">IF(OR(N(AH$5)=0,AH$6=""),0,AH$5*((DATE(YEAR($B449),MONTH($B449),MIN(AH$6,DAY(EOMONTH($B449,0))))&gt;=$B449)*(DATE(YEAR($B449),MONTH($B449),MIN(AH$6,DAY(EOMONTH($B449,0))))&lt;$C449)+(DATE(YEAR($B449),MONTH($B449)+1,MIN(AH$6,DAY(EOMONTH($B449,1))))&gt;=$B449)*(DATE(YEAR($B449),MONTH($B449)+1,MIN(AH$6,DAY(EOMONTH($B449,1))))&lt;$C449)))</f>
        <v>0</v>
      </c>
      <c r="AI449" s="48" t="n">
        <f aca="false">IF(OR(N(AI$5)=0,AI$6=""),0,AI$5*((DATE(YEAR($B449),MONTH($B449),MIN(AI$6,DAY(EOMONTH($B449,0))))&gt;=$B449)*(DATE(YEAR($B449),MONTH($B449),MIN(AI$6,DAY(EOMONTH($B449,0))))&lt;$C449)+(DATE(YEAR($B449),MONTH($B449)+1,MIN(AI$6,DAY(EOMONTH($B449,1))))&gt;=$B449)*(DATE(YEAR($B449),MONTH($B449)+1,MIN(AI$6,DAY(EOMONTH($B449,1))))&lt;$C449)))</f>
        <v>0</v>
      </c>
      <c r="AJ449" s="48" t="n">
        <f aca="false">IF(OR(N(AJ$5)=0,AJ$6=""),0,AJ$5*((DATE(YEAR($B449),MONTH($B449),MIN(AJ$6,DAY(EOMONTH($B449,0))))&gt;=$B449)*(DATE(YEAR($B449),MONTH($B449),MIN(AJ$6,DAY(EOMONTH($B449,0))))&lt;$C449)+(DATE(YEAR($B449),MONTH($B449)+1,MIN(AJ$6,DAY(EOMONTH($B449,1))))&gt;=$B449)*(DATE(YEAR($B449),MONTH($B449)+1,MIN(AJ$6,DAY(EOMONTH($B449,1))))&lt;$C449)))</f>
        <v>0</v>
      </c>
      <c r="AK449" s="48" t="n">
        <f aca="false">IF(OR(N(AK$5)=0,AK$6=""),0,AK$5*((DATE(YEAR($B449),MONTH($B449),MIN(AK$6,DAY(EOMONTH($B449,0))))&gt;=$B449)*(DATE(YEAR($B449),MONTH($B449),MIN(AK$6,DAY(EOMONTH($B449,0))))&lt;$C449)+(DATE(YEAR($B449),MONTH($B449)+1,MIN(AK$6,DAY(EOMONTH($B449,1))))&gt;=$B449)*(DATE(YEAR($B449),MONTH($B449)+1,MIN(AK$6,DAY(EOMONTH($B449,1))))&lt;$C449)))</f>
        <v>0</v>
      </c>
      <c r="AL449" s="48" t="n">
        <f aca="false">IF(OR(N(AL$5)=0,AL$6=""),0,AL$5*((DATE(YEAR($B449),MONTH($B449),MIN(AL$6,DAY(EOMONTH($B449,0))))&gt;=$B449)*(DATE(YEAR($B449),MONTH($B449),MIN(AL$6,DAY(EOMONTH($B449,0))))&lt;$C449)+(DATE(YEAR($B449),MONTH($B449)+1,MIN(AL$6,DAY(EOMONTH($B449,1))))&gt;=$B449)*(DATE(YEAR($B449),MONTH($B449)+1,MIN(AL$6,DAY(EOMONTH($B449,1))))&lt;$C449)))</f>
        <v>0</v>
      </c>
      <c r="AM449" s="48" t="n">
        <f aca="false">IF(OR(N(AM$5)=0,AM$6=""),0,AM$5*((DATE(YEAR($B449),MONTH($B449),MIN(AM$6,DAY(EOMONTH($B449,0))))&gt;=$B449)*(DATE(YEAR($B449),MONTH($B449),MIN(AM$6,DAY(EOMONTH($B449,0))))&lt;$C449)+(DATE(YEAR($B449),MONTH($B449)+1,MIN(AM$6,DAY(EOMONTH($B449,1))))&gt;=$B449)*(DATE(YEAR($B449),MONTH($B449)+1,MIN(AM$6,DAY(EOMONTH($B449,1))))&lt;$C449)))</f>
        <v>0</v>
      </c>
      <c r="AN449" s="48" t="n">
        <f aca="false">IF(OR(N(AN$5)=0,AN$6=""),0,AN$5*((DATE(YEAR($B449),MONTH($B449),MIN(AN$6,DAY(EOMONTH($B449,0))))&gt;=$B449)*(DATE(YEAR($B449),MONTH($B449),MIN(AN$6,DAY(EOMONTH($B449,0))))&lt;$C449)+(DATE(YEAR($B449),MONTH($B449)+1,MIN(AN$6,DAY(EOMONTH($B449,1))))&gt;=$B449)*(DATE(YEAR($B449),MONTH($B449)+1,MIN(AN$6,DAY(EOMONTH($B449,1))))&lt;$C449)))</f>
        <v>0</v>
      </c>
      <c r="AO449" s="48" t="n">
        <f aca="false">IF(OR(N(AO$5)=0,AO$6=""),0,AO$5*((DATE(YEAR($B449),MONTH($B449),MIN(AO$6,DAY(EOMONTH($B449,0))))&gt;=$B449)*(DATE(YEAR($B449),MONTH($B449),MIN(AO$6,DAY(EOMONTH($B449,0))))&lt;$C449)+(DATE(YEAR($B449),MONTH($B449)+1,MIN(AO$6,DAY(EOMONTH($B449,1))))&gt;=$B449)*(DATE(YEAR($B449),MONTH($B449)+1,MIN(AO$6,DAY(EOMONTH($B449,1))))&lt;$C449)))</f>
        <v>0</v>
      </c>
      <c r="AP449" s="48" t="n">
        <f aca="false">IF(OR(N(AP$5)=0,AP$6=""),0,AP$5*((DATE(YEAR($B449),MONTH($B449),MIN(AP$6,DAY(EOMONTH($B449,0))))&gt;=$B449)*(DATE(YEAR($B449),MONTH($B449),MIN(AP$6,DAY(EOMONTH($B449,0))))&lt;$C449)+(DATE(YEAR($B449),MONTH($B449)+1,MIN(AP$6,DAY(EOMONTH($B449,1))))&gt;=$B449)*(DATE(YEAR($B449),MONTH($B449)+1,MIN(AP$6,DAY(EOMONTH($B449,1))))&lt;$C449)))</f>
        <v>0</v>
      </c>
      <c r="AQ449" s="48" t="n">
        <f aca="false">IF(OR(N(AQ$5)=0,AQ$6=""),0,AQ$5*((DATE(YEAR($B449),MONTH($B449),MIN(AQ$6,DAY(EOMONTH($B449,0))))&gt;=$B449)*(DATE(YEAR($B449),MONTH($B449),MIN(AQ$6,DAY(EOMONTH($B449,0))))&lt;$C449)+(DATE(YEAR($B449),MONTH($B449)+1,MIN(AQ$6,DAY(EOMONTH($B449,1))))&gt;=$B449)*(DATE(YEAR($B449),MONTH($B449)+1,MIN(AQ$6,DAY(EOMONTH($B449,1))))&lt;$C449)))</f>
        <v>0</v>
      </c>
      <c r="AR449" s="48" t="n">
        <f aca="false">IF(OR(N(AR$5)=0,AR$6=""),0,AR$5*((DATE(YEAR($B449),MONTH($B449),MIN(AR$6,DAY(EOMONTH($B449,0))))&gt;=$B449)*(DATE(YEAR($B449),MONTH($B449),MIN(AR$6,DAY(EOMONTH($B449,0))))&lt;$C449)+(DATE(YEAR($B449),MONTH($B449)+1,MIN(AR$6,DAY(EOMONTH($B449,1))))&gt;=$B449)*(DATE(YEAR($B449),MONTH($B449)+1,MIN(AR$6,DAY(EOMONTH($B449,1))))&lt;$C449)))</f>
        <v>0</v>
      </c>
      <c r="AS449" s="48" t="n">
        <f aca="false">IF(OR(N(AS$5)=0,AS$6=""),0,AS$5*((DATE(YEAR($B449),MONTH($B449),MIN(AS$6,DAY(EOMONTH($B449,0))))&gt;=$B449)*(DATE(YEAR($B449),MONTH($B449),MIN(AS$6,DAY(EOMONTH($B449,0))))&lt;$C449)+(DATE(YEAR($B449),MONTH($B449)+1,MIN(AS$6,DAY(EOMONTH($B449,1))))&gt;=$B449)*(DATE(YEAR($B449),MONTH($B449)+1,MIN(AS$6,DAY(EOMONTH($B449,1))))&lt;$C449)))</f>
        <v>0</v>
      </c>
      <c r="AT449" s="48" t="n">
        <f aca="false">IF(OR(N(AT$5)=0,AT$6=""),0,AT$5*((DATE(YEAR($B449),MONTH($B449),MIN(AT$6,DAY(EOMONTH($B449,0))))&gt;=$B449)*(DATE(YEAR($B449),MONTH($B449),MIN(AT$6,DAY(EOMONTH($B449,0))))&lt;$C449)+(DATE(YEAR($B449),MONTH($B449)+1,MIN(AT$6,DAY(EOMONTH($B449,1))))&gt;=$B449)*(DATE(YEAR($B449),MONTH($B449)+1,MIN(AT$6,DAY(EOMONTH($B449,1))))&lt;$C449)))</f>
        <v>0</v>
      </c>
      <c r="AU449" s="48" t="n">
        <f aca="false">IF(OR(N(AU$5)=0,AU$6=""),0,AU$5*((DATE(YEAR($B449),MONTH($B449),MIN(AU$6,DAY(EOMONTH($B449,0))))&gt;=$B449)*(DATE(YEAR($B449),MONTH($B449),MIN(AU$6,DAY(EOMONTH($B449,0))))&lt;$C449)+(DATE(YEAR($B449),MONTH($B449)+1,MIN(AU$6,DAY(EOMONTH($B449,1))))&gt;=$B449)*(DATE(YEAR($B449),MONTH($B449)+1,MIN(AU$6,DAY(EOMONTH($B449,1))))&lt;$C449)))</f>
        <v>0</v>
      </c>
      <c r="AV449" s="48" t="n">
        <f aca="false">IF(OR(N(AV$5)=0,AV$6=""),0,AV$5*((DATE(YEAR($B449),MONTH($B449),MIN(AV$6,DAY(EOMONTH($B449,0))))&gt;=$B449)*(DATE(YEAR($B449),MONTH($B449),MIN(AV$6,DAY(EOMONTH($B449,0))))&lt;$C449)+(DATE(YEAR($B449),MONTH($B449)+1,MIN(AV$6,DAY(EOMONTH($B449,1))))&gt;=$B449)*(DATE(YEAR($B449),MONTH($B449)+1,MIN(AV$6,DAY(EOMONTH($B449,1))))&lt;$C449)))</f>
        <v>0</v>
      </c>
      <c r="AW449" s="48" t="n">
        <f aca="false">IF(OR(N(AW$5)=0,AW$6=""),0,AW$5*((DATE(YEAR($B449),MONTH($B449),MIN(AW$6,DAY(EOMONTH($B449,0))))&gt;=$B449)*(DATE(YEAR($B449),MONTH($B449),MIN(AW$6,DAY(EOMONTH($B449,0))))&lt;$C449)+(DATE(YEAR($B449),MONTH($B449)+1,MIN(AW$6,DAY(EOMONTH($B449,1))))&gt;=$B449)*(DATE(YEAR($B449),MONTH($B449)+1,MIN(AW$6,DAY(EOMONTH($B449,1))))&lt;$C449)))</f>
        <v>0</v>
      </c>
      <c r="AX449" s="48" t="n">
        <f aca="false">IF(OR(N(AX$5)=0,AX$6=""),0,AX$5*((DATE(YEAR($B449),MONTH($B449),MIN(AX$6,DAY(EOMONTH($B449,0))))&gt;=$B449)*(DATE(YEAR($B449),MONTH($B449),MIN(AX$6,DAY(EOMONTH($B449,0))))&lt;$C449)+(DATE(YEAR($B449),MONTH($B449)+1,MIN(AX$6,DAY(EOMONTH($B449,1))))&gt;=$B449)*(DATE(YEAR($B449),MONTH($B449)+1,MIN(AX$6,DAY(EOMONTH($B449,1))))&lt;$C449)))</f>
        <v>0</v>
      </c>
      <c r="AY449" s="48" t="n">
        <f aca="false">IF(OR(N(AY$5)=0,AY$6=""),0,AY$5*((DATE(YEAR($B449),MONTH($B449),MIN(AY$6,DAY(EOMONTH($B449,0))))&gt;=$B449)*(DATE(YEAR($B449),MONTH($B449),MIN(AY$6,DAY(EOMONTH($B449,0))))&lt;$C449)+(DATE(YEAR($B449),MONTH($B449)+1,MIN(AY$6,DAY(EOMONTH($B449,1))))&gt;=$B449)*(DATE(YEAR($B449),MONTH($B449)+1,MIN(AY$6,DAY(EOMONTH($B449,1))))&lt;$C449)))</f>
        <v>0</v>
      </c>
      <c r="AZ449" s="48" t="n">
        <f aca="false">IF(OR(N(AZ$5)=0,AZ$6=""),0,AZ$5*((DATE(YEAR($B449),MONTH($B449),MIN(AZ$6,DAY(EOMONTH($B449,0))))&gt;=$B449)*(DATE(YEAR($B449),MONTH($B449),MIN(AZ$6,DAY(EOMONTH($B449,0))))&lt;$C449)+(DATE(YEAR($B449),MONTH($B449)+1,MIN(AZ$6,DAY(EOMONTH($B449,1))))&gt;=$B449)*(DATE(YEAR($B449),MONTH($B449)+1,MIN(AZ$6,DAY(EOMONTH($B449,1))))&lt;$C449)))</f>
        <v>0</v>
      </c>
      <c r="BA449" s="48" t="n">
        <f aca="false">IF(OR(N(BA$5)=0,BA$6=""),0,BA$5*((DATE(YEAR($B449),MONTH($B449),MIN(BA$6,DAY(EOMONTH($B449,0))))&gt;=$B449)*(DATE(YEAR($B449),MONTH($B449),MIN(BA$6,DAY(EOMONTH($B449,0))))&lt;$C449)+(DATE(YEAR($B449),MONTH($B449)+1,MIN(BA$6,DAY(EOMONTH($B449,1))))&gt;=$B449)*(DATE(YEAR($B449),MONTH($B449)+1,MIN(BA$6,DAY(EOMONTH($B449,1))))&lt;$C449)))</f>
        <v>0</v>
      </c>
      <c r="BB449" s="48" t="n">
        <f aca="false">IF(OR(N(BB$5)=0,BB$6=""),0,BB$5*((DATE(YEAR($B449),MONTH($B449),MIN(BB$6,DAY(EOMONTH($B449,0))))&gt;=$B449)*(DATE(YEAR($B449),MONTH($B449),MIN(BB$6,DAY(EOMONTH($B449,0))))&lt;$C449)+(DATE(YEAR($B449),MONTH($B449)+1,MIN(BB$6,DAY(EOMONTH($B449,1))))&gt;=$B449)*(DATE(YEAR($B449),MONTH($B449)+1,MIN(BB$6,DAY(EOMONTH($B449,1))))&lt;$C449)))</f>
        <v>0</v>
      </c>
      <c r="BC449" s="48" t="n">
        <f aca="false">IF(OR(N(BC$5)=0,BC$6=""),0,BC$5*((DATE(YEAR($B449),MONTH($B449),MIN(BC$6,DAY(EOMONTH($B449,0))))&gt;=$B449)*(DATE(YEAR($B449),MONTH($B449),MIN(BC$6,DAY(EOMONTH($B449,0))))&lt;$C449)+(DATE(YEAR($B449),MONTH($B449)+1,MIN(BC$6,DAY(EOMONTH($B449,1))))&gt;=$B449)*(DATE(YEAR($B449),MONTH($B449)+1,MIN(BC$6,DAY(EOMONTH($B449,1))))&lt;$C449)))</f>
        <v>0</v>
      </c>
      <c r="BD449" s="48" t="n">
        <f aca="false">IF(OR(N(BD$5)=0,BD$6=""),0,BD$5*((DATE(YEAR($B449),MONTH($B449),MIN(BD$6,DAY(EOMONTH($B449,0))))&gt;=$B449)*(DATE(YEAR($B449),MONTH($B449),MIN(BD$6,DAY(EOMONTH($B449,0))))&lt;$C449)+(DATE(YEAR($B449),MONTH($B449)+1,MIN(BD$6,DAY(EOMONTH($B449,1))))&gt;=$B449)*(DATE(YEAR($B449),MONTH($B449)+1,MIN(BD$6,DAY(EOMONTH($B449,1))))&lt;$C449)))</f>
        <v>0</v>
      </c>
      <c r="BE449" s="48" t="n">
        <f aca="false">IF(OR(N(BE$5)=0,BE$6=""),0,BE$5*((DATE(YEAR($B449),MONTH($B449),MIN(BE$6,DAY(EOMONTH($B449,0))))&gt;=$B449)*(DATE(YEAR($B449),MONTH($B449),MIN(BE$6,DAY(EOMONTH($B449,0))))&lt;$C449)+(DATE(YEAR($B449),MONTH($B449)+1,MIN(BE$6,DAY(EOMONTH($B449,1))))&gt;=$B449)*(DATE(YEAR($B449),MONTH($B449)+1,MIN(BE$6,DAY(EOMONTH($B449,1))))&lt;$C449)))</f>
        <v>0</v>
      </c>
      <c r="BF449" s="48" t="n">
        <f aca="false">IF(OR(N(BF$5)=0,BF$6=""),0,BF$5*((DATE(YEAR($B449),MONTH($B449),MIN(BF$6,DAY(EOMONTH($B449,0))))&gt;=$B449)*(DATE(YEAR($B449),MONTH($B449),MIN(BF$6,DAY(EOMONTH($B449,0))))&lt;$C449)+(DATE(YEAR($B449),MONTH($B449)+1,MIN(BF$6,DAY(EOMONTH($B449,1))))&gt;=$B449)*(DATE(YEAR($B449),MONTH($B449)+1,MIN(BF$6,DAY(EOMONTH($B449,1))))&lt;$C449)))</f>
        <v>0</v>
      </c>
      <c r="BG449" s="48" t="n">
        <f aca="false">IF(OR(N(BG$5)=0,BG$6=""),0,BG$5*((DATE(YEAR($B449),MONTH($B449),MIN(BG$6,DAY(EOMONTH($B449,0))))&gt;=$B449)*(DATE(YEAR($B449),MONTH($B449),MIN(BG$6,DAY(EOMONTH($B449,0))))&lt;$C449)+(DATE(YEAR($B449),MONTH($B449)+1,MIN(BG$6,DAY(EOMONTH($B449,1))))&gt;=$B449)*(DATE(YEAR($B449),MONTH($B449)+1,MIN(BG$6,DAY(EOMONTH($B449,1))))&lt;$C449)))</f>
        <v>0</v>
      </c>
      <c r="BH449" s="48" t="n">
        <f aca="false">IF(OR(N(BH$5)=0,BH$6=""),0,BH$5*((DATE(YEAR($B449),MONTH($B449),MIN(BH$6,DAY(EOMONTH($B449,0))))&gt;=$B449)*(DATE(YEAR($B449),MONTH($B449),MIN(BH$6,DAY(EOMONTH($B449,0))))&lt;$C449)+(DATE(YEAR($B449),MONTH($B449)+1,MIN(BH$6,DAY(EOMONTH($B449,1))))&gt;=$B449)*(DATE(YEAR($B449),MONTH($B449)+1,MIN(BH$6,DAY(EOMONTH($B449,1))))&lt;$C449)))</f>
        <v>0</v>
      </c>
      <c r="BI449" s="48" t="n">
        <f aca="false">IF(OR(N(BI$5)=0,BI$6=""),0,BI$5*((DATE(YEAR($B449),MONTH($B449),MIN(BI$6,DAY(EOMONTH($B449,0))))&gt;=$B449)*(DATE(YEAR($B449),MONTH($B449),MIN(BI$6,DAY(EOMONTH($B449,0))))&lt;$C449)+(DATE(YEAR($B449),MONTH($B449)+1,MIN(BI$6,DAY(EOMONTH($B449,1))))&gt;=$B449)*(DATE(YEAR($B449),MONTH($B449)+1,MIN(BI$6,DAY(EOMONTH($B449,1))))&lt;$C449)))</f>
        <v>0</v>
      </c>
      <c r="BJ449" s="48" t="n">
        <f aca="false">IF(OR(N(BJ$5)=0,BJ$6=""),0,BJ$5*((DATE(YEAR($B449),MONTH($B449),MIN(BJ$6,DAY(EOMONTH($B449,0))))&gt;=$B449)*(DATE(YEAR($B449),MONTH($B449),MIN(BJ$6,DAY(EOMONTH($B449,0))))&lt;$C449)+(DATE(YEAR($B449),MONTH($B449)+1,MIN(BJ$6,DAY(EOMONTH($B449,1))))&gt;=$B449)*(DATE(YEAR($B449),MONTH($B449)+1,MIN(BJ$6,DAY(EOMONTH($B449,1))))&lt;$C449)))</f>
        <v>0</v>
      </c>
      <c r="BK449" s="48" t="n">
        <f aca="false">IF(OR(N(BK$5)=0,BK$6=""),0,BK$5*((DATE(YEAR($B449),MONTH($B449),MIN(BK$6,DAY(EOMONTH($B449,0))))&gt;=$B449)*(DATE(YEAR($B449),MONTH($B449),MIN(BK$6,DAY(EOMONTH($B449,0))))&lt;$C449)+(DATE(YEAR($B449),MONTH($B449)+1,MIN(BK$6,DAY(EOMONTH($B449,1))))&gt;=$B449)*(DATE(YEAR($B449),MONTH($B449)+1,MIN(BK$6,DAY(EOMONTH($B449,1))))&lt;$C449)))</f>
        <v>0</v>
      </c>
      <c r="BL449" s="48" t="n">
        <f aca="false">IF(OR(N(BL$5)=0,BL$6=""),0,BL$5*((DATE(YEAR($B449),MONTH($B449),MIN(BL$6,DAY(EOMONTH($B449,0))))&gt;=$B449)*(DATE(YEAR($B449),MONTH($B449),MIN(BL$6,DAY(EOMONTH($B449,0))))&lt;$C449)+(DATE(YEAR($B449),MONTH($B449)+1,MIN(BL$6,DAY(EOMONTH($B449,1))))&gt;=$B449)*(DATE(YEAR($B449),MONTH($B449)+1,MIN(BL$6,DAY(EOMONTH($B449,1))))&lt;$C449)))</f>
        <v>0</v>
      </c>
      <c r="BM449" s="48" t="n">
        <f aca="false">IF(OR(N(BM$5)=0,BM$6=""),0,BM$5*((DATE(YEAR($B449),MONTH($B449),MIN(BM$6,DAY(EOMONTH($B449,0))))&gt;=$B449)*(DATE(YEAR($B449),MONTH($B449),MIN(BM$6,DAY(EOMONTH($B449,0))))&lt;$C449)+(DATE(YEAR($B449),MONTH($B449)+1,MIN(BM$6,DAY(EOMONTH($B449,1))))&gt;=$B449)*(DATE(YEAR($B449),MONTH($B449)+1,MIN(BM$6,DAY(EOMONTH($B449,1))))&lt;$C449)))</f>
        <v>0</v>
      </c>
      <c r="BN449" s="48" t="n">
        <f aca="false">IF(OR(N(BN$5)=0,BN$6=""),0,BN$5*((DATE(YEAR($B449),MONTH($B449),MIN(BN$6,DAY(EOMONTH($B449,0))))&gt;=$B449)*(DATE(YEAR($B449),MONTH($B449),MIN(BN$6,DAY(EOMONTH($B449,0))))&lt;$C449)+(DATE(YEAR($B449),MONTH($B449)+1,MIN(BN$6,DAY(EOMONTH($B449,1))))&gt;=$B449)*(DATE(YEAR($B449),MONTH($B449)+1,MIN(BN$6,DAY(EOMONTH($B449,1))))&lt;$C449)))</f>
        <v>0</v>
      </c>
      <c r="BO449" s="48" t="n">
        <f aca="false">IF(OR(N(BO$5)=0,BO$6=""),0,BO$5*((DATE(YEAR($B449),MONTH($B449),MIN(BO$6,DAY(EOMONTH($B449,0))))&gt;=$B449)*(DATE(YEAR($B449),MONTH($B449),MIN(BO$6,DAY(EOMONTH($B449,0))))&lt;$C449)+(DATE(YEAR($B449),MONTH($B449)+1,MIN(BO$6,DAY(EOMONTH($B449,1))))&gt;=$B449)*(DATE(YEAR($B449),MONTH($B449)+1,MIN(BO$6,DAY(EOMONTH($B449,1))))&lt;$C449)))</f>
        <v>0</v>
      </c>
      <c r="BP449" s="48" t="n">
        <f aca="false">IF(OR(N(BP$5)=0,BP$6=""),0,BP$5*((DATE(YEAR($B449),MONTH($B449),MIN(BP$6,DAY(EOMONTH($B449,0))))&gt;=$B449)*(DATE(YEAR($B449),MONTH($B449),MIN(BP$6,DAY(EOMONTH($B449,0))))&lt;$C449)+(DATE(YEAR($B449),MONTH($B449)+1,MIN(BP$6,DAY(EOMONTH($B449,1))))&gt;=$B449)*(DATE(YEAR($B449),MONTH($B449)+1,MIN(BP$6,DAY(EOMONTH($B449,1))))&lt;$C449)))</f>
        <v>0</v>
      </c>
      <c r="BQ449" s="48" t="n">
        <f aca="false">IF(OR(N(BQ$5)=0,BQ$6=""),0,BQ$5*((DATE(YEAR($B449),MONTH($B449),MIN(BQ$6,DAY(EOMONTH($B449,0))))&gt;=$B449)*(DATE(YEAR($B449),MONTH($B449),MIN(BQ$6,DAY(EOMONTH($B449,0))))&lt;$C449)+(DATE(YEAR($B449),MONTH($B449)+1,MIN(BQ$6,DAY(EOMONTH($B449,1))))&gt;=$B449)*(DATE(YEAR($B449),MONTH($B449)+1,MIN(BQ$6,DAY(EOMONTH($B449,1))))&lt;$C449)))</f>
        <v>0</v>
      </c>
      <c r="BR449" s="48" t="n">
        <f aca="false">IF(OR(N(BR$5)=0,BR$6=""),0,BR$5*((DATE(YEAR($B449),MONTH($B449),MIN(BR$6,DAY(EOMONTH($B449,0))))&gt;=$B449)*(DATE(YEAR($B449),MONTH($B449),MIN(BR$6,DAY(EOMONTH($B449,0))))&lt;$C449)+(DATE(YEAR($B449),MONTH($B449)+1,MIN(BR$6,DAY(EOMONTH($B449,1))))&gt;=$B449)*(DATE(YEAR($B449),MONTH($B449)+1,MIN(BR$6,DAY(EOMONTH($B449,1))))&lt;$C449)))</f>
        <v>0</v>
      </c>
      <c r="BS449" s="48" t="n">
        <f aca="false">IF(OR(N(BS$5)=0,BS$6=""),0,BS$5*((DATE(YEAR($B449),MONTH($B449),MIN(BS$6,DAY(EOMONTH($B449,0))))&gt;=$B449)*(DATE(YEAR($B449),MONTH($B449),MIN(BS$6,DAY(EOMONTH($B449,0))))&lt;$C449)+(DATE(YEAR($B449),MONTH($B449)+1,MIN(BS$6,DAY(EOMONTH($B449,1))))&gt;=$B449)*(DATE(YEAR($B449),MONTH($B449)+1,MIN(BS$6,DAY(EOMONTH($B449,1))))&lt;$C449)))</f>
        <v>0</v>
      </c>
      <c r="BT449" s="48" t="n">
        <f aca="false">IF(OR(N(BT$5)=0,BT$6=""),0,BT$5*((DATE(YEAR($B449),MONTH($B449),MIN(BT$6,DAY(EOMONTH($B449,0))))&gt;=$B449)*(DATE(YEAR($B449),MONTH($B449),MIN(BT$6,DAY(EOMONTH($B449,0))))&lt;$C449)+(DATE(YEAR($B449),MONTH($B449)+1,MIN(BT$6,DAY(EOMONTH($B449,1))))&gt;=$B449)*(DATE(YEAR($B449),MONTH($B449)+1,MIN(BT$6,DAY(EOMONTH($B449,1))))&lt;$C449)))</f>
        <v>0</v>
      </c>
      <c r="BU449" s="48" t="n">
        <f aca="false">IF(OR(N(BU$5)=0,BU$6=""),0,BU$5*((DATE(YEAR($B449),MONTH($B449),MIN(BU$6,DAY(EOMONTH($B449,0))))&gt;=$B449)*(DATE(YEAR($B449),MONTH($B449),MIN(BU$6,DAY(EOMONTH($B449,0))))&lt;$C449)+(DATE(YEAR($B449),MONTH($B449)+1,MIN(BU$6,DAY(EOMONTH($B449,1))))&gt;=$B449)*(DATE(YEAR($B449),MONTH($B449)+1,MIN(BU$6,DAY(EOMONTH($B449,1))))&lt;$C449)))</f>
        <v>0</v>
      </c>
      <c r="BV449" s="48" t="n">
        <f aca="false">IF(OR(N(BV$5)=0,BV$6=""),0,BV$5*((DATE(YEAR($B449),MONTH($B449),MIN(BV$6,DAY(EOMONTH($B449,0))))&gt;=$B449)*(DATE(YEAR($B449),MONTH($B449),MIN(BV$6,DAY(EOMONTH($B449,0))))&lt;$C449)+(DATE(YEAR($B449),MONTH($B449)+1,MIN(BV$6,DAY(EOMONTH($B449,1))))&gt;=$B449)*(DATE(YEAR($B449),MONTH($B449)+1,MIN(BV$6,DAY(EOMONTH($B449,1))))&lt;$C449)))</f>
        <v>0</v>
      </c>
      <c r="BW449" s="48" t="n">
        <f aca="false">IF(OR(N(BW$5)=0,BW$6=""),0,BW$5*((DATE(YEAR($B449),MONTH($B449),MIN(BW$6,DAY(EOMONTH($B449,0))))&gt;=$B449)*(DATE(YEAR($B449),MONTH($B449),MIN(BW$6,DAY(EOMONTH($B449,0))))&lt;$C449)+(DATE(YEAR($B449),MONTH($B449)+1,MIN(BW$6,DAY(EOMONTH($B449,1))))&gt;=$B449)*(DATE(YEAR($B449),MONTH($B449)+1,MIN(BW$6,DAY(EOMONTH($B449,1))))&lt;$C449)))</f>
        <v>0</v>
      </c>
      <c r="BX449" s="48" t="n">
        <f aca="false">MIN(Z449,(FT448*(1+FT$5/Setup!$C$36)+IF($V449=1,N($F449),0)))</f>
        <v>0</v>
      </c>
      <c r="BY449" s="48" t="n">
        <f aca="false">MIN(AA449,(FU448*(1+FU$5/Setup!$C$36)+IF($V449=2,N($F449),0)))</f>
        <v>0</v>
      </c>
      <c r="BZ449" s="48" t="n">
        <f aca="false">MIN(AB449,(FV448*(1+FV$5/Setup!$C$36)+IF($V449=3,N($F449),0)))</f>
        <v>0</v>
      </c>
      <c r="CA449" s="48" t="n">
        <f aca="false">MIN(AC449,(FW448*(1+FW$5/Setup!$C$36)+IF($V449=4,N($F449),0)))</f>
        <v>0</v>
      </c>
      <c r="CB449" s="48" t="n">
        <f aca="false">MIN(AD449,(FX448*(1+FX$5/Setup!$C$36)+IF($V449=5,N($F449),0)))</f>
        <v>0</v>
      </c>
      <c r="CC449" s="48" t="n">
        <f aca="false">MIN(AE449,(FY448*(1+FY$5/Setup!$C$36)+IF($V449=6,N($F449),0)))</f>
        <v>0</v>
      </c>
      <c r="CD449" s="48" t="n">
        <f aca="false">MIN(AF449,(FZ448*(1+FZ$5/Setup!$C$36)+IF($V449=7,N($F449),0)))</f>
        <v>0</v>
      </c>
      <c r="CE449" s="48" t="n">
        <f aca="false">MIN(AG449,(GA448*(1+GA$5/Setup!$C$36)+IF($V449=8,N($F449),0)))</f>
        <v>0</v>
      </c>
      <c r="CF449" s="48" t="n">
        <f aca="false">MIN(AH449,(GB448*(1+GB$5/Setup!$C$36)+IF($V449=9,N($F449),0)))</f>
        <v>0</v>
      </c>
      <c r="CG449" s="48" t="n">
        <f aca="false">MIN(AI449,(GC448*(1+GC$5/Setup!$C$36)+IF($V449=10,N($F449),0)))</f>
        <v>0</v>
      </c>
      <c r="CH449" s="48" t="n">
        <f aca="false">MIN(AJ449,(GD448*(1+GD$5/Setup!$C$36)+IF($V449=11,N($F449),0)))</f>
        <v>0</v>
      </c>
      <c r="CI449" s="48" t="n">
        <f aca="false">MIN(AK449,(GE448*(1+GE$5/Setup!$C$36)+IF($V449=12,N($F449),0)))</f>
        <v>0</v>
      </c>
      <c r="CJ449" s="48" t="n">
        <f aca="false">MIN(AL449,(GF448*(1+GF$5/Setup!$C$36)+IF($V449=13,N($F449),0)))</f>
        <v>0</v>
      </c>
      <c r="CK449" s="48" t="n">
        <f aca="false">MIN(AM449,(GG448*(1+GG$5/Setup!$C$36)+IF($V449=14,N($F449),0)))</f>
        <v>0</v>
      </c>
      <c r="CL449" s="48" t="n">
        <f aca="false">MIN(AN449,(GH448*(1+GH$5/Setup!$C$36)+IF($V449=15,N($F449),0)))</f>
        <v>0</v>
      </c>
      <c r="CM449" s="48" t="n">
        <f aca="false">MIN(AO449,(GI448*(1+GI$5/Setup!$C$36)+IF($V449=16,N($F449),0)))</f>
        <v>0</v>
      </c>
      <c r="CN449" s="48" t="n">
        <f aca="false">MIN(AP449,(GJ448*(1+GJ$5/Setup!$C$36)+IF($V449=17,N($F449),0)))</f>
        <v>0</v>
      </c>
      <c r="CO449" s="48" t="n">
        <f aca="false">MIN(AQ449,(GK448*(1+GK$5/Setup!$C$36)+IF($V449=18,N($F449),0)))</f>
        <v>0</v>
      </c>
      <c r="CP449" s="48" t="n">
        <f aca="false">MIN(AR449,(GL448*(1+GL$5/Setup!$C$36)+IF($V449=19,N($F449),0)))</f>
        <v>0</v>
      </c>
      <c r="CQ449" s="48" t="n">
        <f aca="false">MIN(AS449,(GM448*(1+GM$5/Setup!$C$36)+IF($V449=20,N($F449),0)))</f>
        <v>0</v>
      </c>
      <c r="CR449" s="48" t="n">
        <f aca="false">MIN(AT449,(GN448*(1+GN$5/Setup!$C$36)+IF($V449=21,N($F449),0)))</f>
        <v>0</v>
      </c>
      <c r="CS449" s="48" t="n">
        <f aca="false">MIN(AU449,(GO448*(1+GO$5/Setup!$C$36)+IF($V449=22,N($F449),0)))</f>
        <v>0</v>
      </c>
      <c r="CT449" s="48" t="n">
        <f aca="false">MIN(AV449,(GP448*(1+GP$5/Setup!$C$36)+IF($V449=23,N($F449),0)))</f>
        <v>0</v>
      </c>
      <c r="CU449" s="48" t="n">
        <f aca="false">MIN(AW449,(GQ448*(1+GQ$5/Setup!$C$36)+IF($V449=24,N($F449),0)))</f>
        <v>0</v>
      </c>
      <c r="CV449" s="48" t="n">
        <f aca="false">MIN(AX449,(GR448*(1+GR$5/Setup!$C$36)+IF($V449=25,N($F449),0)))</f>
        <v>0</v>
      </c>
      <c r="CW449" s="48" t="n">
        <f aca="false">MIN(AY449,(GS448*(1+GS$5/Setup!$C$36)+IF($V449=26,N($F449),0)))</f>
        <v>0</v>
      </c>
      <c r="CX449" s="48" t="n">
        <f aca="false">MIN(AZ449,(GT448*(1+GT$5/Setup!$C$36)+IF($V449=27,N($F449),0)))</f>
        <v>0</v>
      </c>
      <c r="CY449" s="48" t="n">
        <f aca="false">MIN(BA449,(GU448*(1+GU$5/Setup!$C$36)+IF($V449=28,N($F449),0)))</f>
        <v>0</v>
      </c>
      <c r="CZ449" s="48" t="n">
        <f aca="false">MIN(BB449,(GV448*(1+GV$5/Setup!$C$36)+IF($V449=29,N($F449),0)))</f>
        <v>0</v>
      </c>
      <c r="DA449" s="48" t="n">
        <f aca="false">MIN(BC449,(GW448*(1+GW$5/Setup!$C$36)+IF($V449=30,N($F449),0)))</f>
        <v>0</v>
      </c>
      <c r="DB449" s="48" t="n">
        <f aca="false">MIN(BD449,(GX448*(1+GX$5/Setup!$C$36)+IF($V449=31,N($F449),0)))</f>
        <v>0</v>
      </c>
      <c r="DC449" s="48" t="n">
        <f aca="false">MIN(BE449,(GY448*(1+GY$5/Setup!$C$36)+IF($V449=32,N($F449),0)))</f>
        <v>0</v>
      </c>
      <c r="DD449" s="48" t="n">
        <f aca="false">MIN(BF449,(GZ448*(1+GZ$5/Setup!$C$36)+IF($V449=33,N($F449),0)))</f>
        <v>0</v>
      </c>
      <c r="DE449" s="48" t="n">
        <f aca="false">MIN(BG449,(HA448*(1+HA$5/Setup!$C$36)+IF($V449=34,N($F449),0)))</f>
        <v>0</v>
      </c>
      <c r="DF449" s="48" t="n">
        <f aca="false">MIN(BH449,(HB448*(1+HB$5/Setup!$C$36)+IF($V449=35,N($F449),0)))</f>
        <v>0</v>
      </c>
      <c r="DG449" s="48" t="n">
        <f aca="false">MIN(BI449,(HC448*(1+HC$5/Setup!$C$36)+IF($V449=36,N($F449),0)))</f>
        <v>0</v>
      </c>
      <c r="DH449" s="48" t="n">
        <f aca="false">MIN(BJ449,(HD448*(1+HD$5/Setup!$C$36)+IF($V449=37,N($F449),0)))</f>
        <v>0</v>
      </c>
      <c r="DI449" s="48" t="n">
        <f aca="false">MIN(BK449,(HE448*(1+HE$5/Setup!$C$36)+IF($V449=38,N($F449),0)))</f>
        <v>0</v>
      </c>
      <c r="DJ449" s="48" t="n">
        <f aca="false">MIN(BL449,(HF448*(1+HF$5/Setup!$C$36)+IF($V449=39,N($F449),0)))</f>
        <v>0</v>
      </c>
      <c r="DK449" s="48" t="n">
        <f aca="false">MIN(BM449,(HG448*(1+HG$5/Setup!$C$36)+IF($V449=40,N($F449),0)))</f>
        <v>0</v>
      </c>
      <c r="DL449" s="48" t="n">
        <f aca="false">MIN(BN449,(HH448*(1+HH$5/Setup!$C$36)+IF($V449=41,N($F449),0)))</f>
        <v>0</v>
      </c>
      <c r="DM449" s="48" t="n">
        <f aca="false">MIN(BO449,(HI448*(1+HI$5/Setup!$C$36)+IF($V449=42,N($F449),0)))</f>
        <v>0</v>
      </c>
      <c r="DN449" s="48" t="n">
        <f aca="false">MIN(BP449,(HJ448*(1+HJ$5/Setup!$C$36)+IF($V449=43,N($F449),0)))</f>
        <v>0</v>
      </c>
      <c r="DO449" s="48" t="n">
        <f aca="false">MIN(BQ449,(HK448*(1+HK$5/Setup!$C$36)+IF($V449=44,N($F449),0)))</f>
        <v>0</v>
      </c>
      <c r="DP449" s="48" t="n">
        <f aca="false">MIN(BR449,(HL448*(1+HL$5/Setup!$C$36)+IF($V449=45,N($F449),0)))</f>
        <v>0</v>
      </c>
      <c r="DQ449" s="48" t="n">
        <f aca="false">MIN(BS449,(HM448*(1+HM$5/Setup!$C$36)+IF($V449=46,N($F449),0)))</f>
        <v>0</v>
      </c>
      <c r="DR449" s="48" t="n">
        <f aca="false">MIN(BT449,(HN448*(1+HN$5/Setup!$C$36)+IF($V449=47,N($F449),0)))</f>
        <v>0</v>
      </c>
      <c r="DS449" s="48" t="n">
        <f aca="false">MIN(BU449,(HO448*(1+HO$5/Setup!$C$36)+IF($V449=48,N($F449),0)))</f>
        <v>0</v>
      </c>
      <c r="DT449" s="48" t="n">
        <f aca="false">MIN(BV449,(HP448*(1+HP$5/Setup!$C$36)+IF($V449=49,N($F449),0)))</f>
        <v>0</v>
      </c>
      <c r="DU449" s="48" t="n">
        <f aca="false">MIN(BW449,(HQ448*(1+HQ$5/Setup!$C$36)+IF($V449=50,N($F449),0)))</f>
        <v>0</v>
      </c>
      <c r="DV449" s="48" t="n">
        <f aca="false">MIN(MAX((FT448*(1+FT$5/Setup!$C$36)+IF($V449=1,N($F449),0))-BX449,0),MAX($P449-0,0))</f>
        <v>0</v>
      </c>
      <c r="DW449" s="48" t="n">
        <f aca="false">MIN(MAX((FU448*(1+FU$5/Setup!$C$36)+IF($V449=2,N($F449),0))-BY449,0),MAX($P449-SUM(DV449:DV449),0))</f>
        <v>0</v>
      </c>
      <c r="DX449" s="48" t="n">
        <f aca="false">MIN(MAX((FV448*(1+FV$5/Setup!$C$36)+IF($V449=3,N($F449),0))-BZ449,0),MAX($P449-SUM(DV449:DW449),0))</f>
        <v>0</v>
      </c>
      <c r="DY449" s="48" t="n">
        <f aca="false">MIN(MAX((FW448*(1+FW$5/Setup!$C$36)+IF($V449=4,N($F449),0))-CA449,0),MAX($P449-SUM(DV449:DX449),0))</f>
        <v>0</v>
      </c>
      <c r="DZ449" s="48" t="n">
        <f aca="false">MIN(MAX((FX448*(1+FX$5/Setup!$C$36)+IF($V449=5,N($F449),0))-CB449,0),MAX($P449-SUM(DV449:DY449),0))</f>
        <v>0</v>
      </c>
      <c r="EA449" s="48" t="n">
        <f aca="false">MIN(MAX((FY448*(1+FY$5/Setup!$C$36)+IF($V449=6,N($F449),0))-CC449,0),MAX($P449-SUM(DV449:DZ449),0))</f>
        <v>0</v>
      </c>
      <c r="EB449" s="48" t="n">
        <f aca="false">MIN(MAX((FZ448*(1+FZ$5/Setup!$C$36)+IF($V449=7,N($F449),0))-CD449,0),MAX($P449-SUM(DV449:EA449),0))</f>
        <v>0</v>
      </c>
      <c r="EC449" s="48" t="n">
        <f aca="false">MIN(MAX((GA448*(1+GA$5/Setup!$C$36)+IF($V449=8,N($F449),0))-CE449,0),MAX($P449-SUM(DV449:EB449),0))</f>
        <v>0</v>
      </c>
      <c r="ED449" s="48" t="n">
        <f aca="false">MIN(MAX((GB448*(1+GB$5/Setup!$C$36)+IF($V449=9,N($F449),0))-CF449,0),MAX($P449-SUM(DV449:EC449),0))</f>
        <v>0</v>
      </c>
      <c r="EE449" s="48" t="n">
        <f aca="false">MIN(MAX((GC448*(1+GC$5/Setup!$C$36)+IF($V449=10,N($F449),0))-CG449,0),MAX($P449-SUM(DV449:ED449),0))</f>
        <v>0</v>
      </c>
      <c r="EF449" s="48" t="n">
        <f aca="false">MIN(MAX((GD448*(1+GD$5/Setup!$C$36)+IF($V449=11,N($F449),0))-CH449,0),MAX($P449-SUM(DV449:EE449),0))</f>
        <v>0</v>
      </c>
      <c r="EG449" s="48" t="n">
        <f aca="false">MIN(MAX((GE448*(1+GE$5/Setup!$C$36)+IF($V449=12,N($F449),0))-CI449,0),MAX($P449-SUM(DV449:EF449),0))</f>
        <v>0</v>
      </c>
      <c r="EH449" s="48" t="n">
        <f aca="false">MIN(MAX((GF448*(1+GF$5/Setup!$C$36)+IF($V449=13,N($F449),0))-CJ449,0),MAX($P449-SUM(DV449:EG449),0))</f>
        <v>0</v>
      </c>
      <c r="EI449" s="48" t="n">
        <f aca="false">MIN(MAX((GG448*(1+GG$5/Setup!$C$36)+IF($V449=14,N($F449),0))-CK449,0),MAX($P449-SUM(DV449:EH449),0))</f>
        <v>0</v>
      </c>
      <c r="EJ449" s="48" t="n">
        <f aca="false">MIN(MAX((GH448*(1+GH$5/Setup!$C$36)+IF($V449=15,N($F449),0))-CL449,0),MAX($P449-SUM(DV449:EI449),0))</f>
        <v>0</v>
      </c>
      <c r="EK449" s="48" t="n">
        <f aca="false">MIN(MAX((GI448*(1+GI$5/Setup!$C$36)+IF($V449=16,N($F449),0))-CM449,0),MAX($P449-SUM(DV449:EJ449),0))</f>
        <v>0</v>
      </c>
      <c r="EL449" s="48" t="n">
        <f aca="false">MIN(MAX((GJ448*(1+GJ$5/Setup!$C$36)+IF($V449=17,N($F449),0))-CN449,0),MAX($P449-SUM(DV449:EK449),0))</f>
        <v>0</v>
      </c>
      <c r="EM449" s="48" t="n">
        <f aca="false">MIN(MAX((GK448*(1+GK$5/Setup!$C$36)+IF($V449=18,N($F449),0))-CO449,0),MAX($P449-SUM(DV449:EL449),0))</f>
        <v>0</v>
      </c>
      <c r="EN449" s="48" t="n">
        <f aca="false">MIN(MAX((GL448*(1+GL$5/Setup!$C$36)+IF($V449=19,N($F449),0))-CP449,0),MAX($P449-SUM(DV449:EM449),0))</f>
        <v>0</v>
      </c>
      <c r="EO449" s="48" t="n">
        <f aca="false">MIN(MAX((GM448*(1+GM$5/Setup!$C$36)+IF($V449=20,N($F449),0))-CQ449,0),MAX($P449-SUM(DV449:EN449),0))</f>
        <v>0</v>
      </c>
      <c r="EP449" s="48" t="n">
        <f aca="false">MIN(MAX((GN448*(1+GN$5/Setup!$C$36)+IF($V449=21,N($F449),0))-CR449,0),MAX($P449-SUM(DV449:EO449),0))</f>
        <v>0</v>
      </c>
      <c r="EQ449" s="48" t="n">
        <f aca="false">MIN(MAX((GO448*(1+GO$5/Setup!$C$36)+IF($V449=22,N($F449),0))-CS449,0),MAX($P449-SUM(DV449:EP449),0))</f>
        <v>0</v>
      </c>
      <c r="ER449" s="48" t="n">
        <f aca="false">MIN(MAX((GP448*(1+GP$5/Setup!$C$36)+IF($V449=23,N($F449),0))-CT449,0),MAX($P449-SUM(DV449:EQ449),0))</f>
        <v>0</v>
      </c>
      <c r="ES449" s="48" t="n">
        <f aca="false">MIN(MAX((GQ448*(1+GQ$5/Setup!$C$36)+IF($V449=24,N($F449),0))-CU449,0),MAX($P449-SUM(DV449:ER449),0))</f>
        <v>0</v>
      </c>
      <c r="ET449" s="48" t="n">
        <f aca="false">MIN(MAX((GR448*(1+GR$5/Setup!$C$36)+IF($V449=25,N($F449),0))-CV449,0),MAX($P449-SUM(DV449:ES449),0))</f>
        <v>0</v>
      </c>
      <c r="EU449" s="48" t="n">
        <f aca="false">MIN(MAX((GS448*(1+GS$5/Setup!$C$36)+IF($V449=26,N($F449),0))-CW449,0),MAX($P449-SUM(DV449:ET449),0))</f>
        <v>0</v>
      </c>
      <c r="EV449" s="48" t="n">
        <f aca="false">MIN(MAX((GT448*(1+GT$5/Setup!$C$36)+IF($V449=27,N($F449),0))-CX449,0),MAX($P449-SUM(DV449:EU449),0))</f>
        <v>0</v>
      </c>
      <c r="EW449" s="48" t="n">
        <f aca="false">MIN(MAX((GU448*(1+GU$5/Setup!$C$36)+IF($V449=28,N($F449),0))-CY449,0),MAX($P449-SUM(DV449:EV449),0))</f>
        <v>0</v>
      </c>
      <c r="EX449" s="48" t="n">
        <f aca="false">MIN(MAX((GV448*(1+GV$5/Setup!$C$36)+IF($V449=29,N($F449),0))-CZ449,0),MAX($P449-SUM(DV449:EW449),0))</f>
        <v>0</v>
      </c>
      <c r="EY449" s="48" t="n">
        <f aca="false">MIN(MAX((GW448*(1+GW$5/Setup!$C$36)+IF($V449=30,N($F449),0))-DA449,0),MAX($P449-SUM(DV449:EX449),0))</f>
        <v>0</v>
      </c>
      <c r="EZ449" s="48" t="n">
        <f aca="false">MIN(MAX((GX448*(1+GX$5/Setup!$C$36)+IF($V449=31,N($F449),0))-DB449,0),MAX($P449-SUM(DV449:EY449),0))</f>
        <v>0</v>
      </c>
      <c r="FA449" s="48" t="n">
        <f aca="false">MIN(MAX((GY448*(1+GY$5/Setup!$C$36)+IF($V449=32,N($F449),0))-DC449,0),MAX($P449-SUM(DV449:EZ449),0))</f>
        <v>0</v>
      </c>
      <c r="FB449" s="48" t="n">
        <f aca="false">MIN(MAX((GZ448*(1+GZ$5/Setup!$C$36)+IF($V449=33,N($F449),0))-DD449,0),MAX($P449-SUM(DV449:FA449),0))</f>
        <v>0</v>
      </c>
      <c r="FC449" s="48" t="n">
        <f aca="false">MIN(MAX((HA448*(1+HA$5/Setup!$C$36)+IF($V449=34,N($F449),0))-DE449,0),MAX($P449-SUM(DV449:FB449),0))</f>
        <v>0</v>
      </c>
      <c r="FD449" s="48" t="n">
        <f aca="false">MIN(MAX((HB448*(1+HB$5/Setup!$C$36)+IF($V449=35,N($F449),0))-DF449,0),MAX($P449-SUM(DV449:FC449),0))</f>
        <v>0</v>
      </c>
      <c r="FE449" s="48" t="n">
        <f aca="false">MIN(MAX((HC448*(1+HC$5/Setup!$C$36)+IF($V449=36,N($F449),0))-DG449,0),MAX($P449-SUM(DV449:FD449),0))</f>
        <v>0</v>
      </c>
      <c r="FF449" s="48" t="n">
        <f aca="false">MIN(MAX((HD448*(1+HD$5/Setup!$C$36)+IF($V449=37,N($F449),0))-DH449,0),MAX($P449-SUM(DV449:FE449),0))</f>
        <v>0</v>
      </c>
      <c r="FG449" s="48" t="n">
        <f aca="false">MIN(MAX((HE448*(1+HE$5/Setup!$C$36)+IF($V449=38,N($F449),0))-DI449,0),MAX($P449-SUM(DV449:FF449),0))</f>
        <v>0</v>
      </c>
      <c r="FH449" s="48" t="n">
        <f aca="false">MIN(MAX((HF448*(1+HF$5/Setup!$C$36)+IF($V449=39,N($F449),0))-DJ449,0),MAX($P449-SUM(DV449:FG449),0))</f>
        <v>0</v>
      </c>
      <c r="FI449" s="48" t="n">
        <f aca="false">MIN(MAX((HG448*(1+HG$5/Setup!$C$36)+IF($V449=40,N($F449),0))-DK449,0),MAX($P449-SUM(DV449:FH449),0))</f>
        <v>0</v>
      </c>
      <c r="FJ449" s="48" t="n">
        <f aca="false">MIN(MAX((HH448*(1+HH$5/Setup!$C$36)+IF($V449=41,N($F449),0))-DL449,0),MAX($P449-SUM(DV449:FI449),0))</f>
        <v>0</v>
      </c>
      <c r="FK449" s="48" t="n">
        <f aca="false">MIN(MAX((HI448*(1+HI$5/Setup!$C$36)+IF($V449=42,N($F449),0))-DM449,0),MAX($P449-SUM(DV449:FJ449),0))</f>
        <v>0</v>
      </c>
      <c r="FL449" s="48" t="n">
        <f aca="false">MIN(MAX((HJ448*(1+HJ$5/Setup!$C$36)+IF($V449=43,N($F449),0))-DN449,0),MAX($P449-SUM(DV449:FK449),0))</f>
        <v>0</v>
      </c>
      <c r="FM449" s="48" t="n">
        <f aca="false">MIN(MAX((HK448*(1+HK$5/Setup!$C$36)+IF($V449=44,N($F449),0))-DO449,0),MAX($P449-SUM(DV449:FL449),0))</f>
        <v>0</v>
      </c>
      <c r="FN449" s="48" t="n">
        <f aca="false">MIN(MAX((HL448*(1+HL$5/Setup!$C$36)+IF($V449=45,N($F449),0))-DP449,0),MAX($P449-SUM(DV449:FM449),0))</f>
        <v>0</v>
      </c>
      <c r="FO449" s="48" t="n">
        <f aca="false">MIN(MAX((HM448*(1+HM$5/Setup!$C$36)+IF($V449=46,N($F449),0))-DQ449,0),MAX($P449-SUM(DV449:FN449),0))</f>
        <v>0</v>
      </c>
      <c r="FP449" s="48" t="n">
        <f aca="false">MIN(MAX((HN448*(1+HN$5/Setup!$C$36)+IF($V449=47,N($F449),0))-DR449,0),MAX($P449-SUM(DV449:FO449),0))</f>
        <v>0</v>
      </c>
      <c r="FQ449" s="48" t="n">
        <f aca="false">MIN(MAX((HO448*(1+HO$5/Setup!$C$36)+IF($V449=48,N($F449),0))-DS449,0),MAX($P449-SUM(DV449:FP449),0))</f>
        <v>0</v>
      </c>
      <c r="FR449" s="48" t="n">
        <f aca="false">MIN(MAX((HP448*(1+HP$5/Setup!$C$36)+IF($V449=49,N($F449),0))-DT449,0),MAX($P449-SUM(DV449:FQ449),0))</f>
        <v>0</v>
      </c>
      <c r="FS449" s="48" t="n">
        <f aca="false">MIN(MAX((HQ448*(1+HQ$5/Setup!$C$36)+IF($V449=50,N($F449),0))-DU449,0),MAX($P449-SUM(DV449:FR449),0))</f>
        <v>0</v>
      </c>
      <c r="FT449" s="48" t="n">
        <f aca="false">IF((FT448*(1+FT$5/Setup!$C$36)+IF($V449=1,N($F449),0))-BX449-DV449&lt;0.005,0,(FT448*(1+FT$5/Setup!$C$36)+IF($V449=1,N($F449),0))-BX449-DV449)</f>
        <v>0</v>
      </c>
      <c r="FU449" s="48" t="n">
        <f aca="false">IF((FU448*(1+FU$5/Setup!$C$36)+IF($V449=2,N($F449),0))-BY449-DW449&lt;0.005,0,(FU448*(1+FU$5/Setup!$C$36)+IF($V449=2,N($F449),0))-BY449-DW449)</f>
        <v>0</v>
      </c>
      <c r="FV449" s="48" t="n">
        <f aca="false">IF((FV448*(1+FV$5/Setup!$C$36)+IF($V449=3,N($F449),0))-BZ449-DX449&lt;0.005,0,(FV448*(1+FV$5/Setup!$C$36)+IF($V449=3,N($F449),0))-BZ449-DX449)</f>
        <v>0</v>
      </c>
      <c r="FW449" s="48" t="n">
        <f aca="false">IF((FW448*(1+FW$5/Setup!$C$36)+IF($V449=4,N($F449),0))-CA449-DY449&lt;0.005,0,(FW448*(1+FW$5/Setup!$C$36)+IF($V449=4,N($F449),0))-CA449-DY449)</f>
        <v>0</v>
      </c>
      <c r="FX449" s="48" t="n">
        <f aca="false">IF((FX448*(1+FX$5/Setup!$C$36)+IF($V449=5,N($F449),0))-CB449-DZ449&lt;0.005,0,(FX448*(1+FX$5/Setup!$C$36)+IF($V449=5,N($F449),0))-CB449-DZ449)</f>
        <v>0</v>
      </c>
      <c r="FY449" s="48" t="n">
        <f aca="false">IF((FY448*(1+FY$5/Setup!$C$36)+IF($V449=6,N($F449),0))-CC449-EA449&lt;0.005,0,(FY448*(1+FY$5/Setup!$C$36)+IF($V449=6,N($F449),0))-CC449-EA449)</f>
        <v>0</v>
      </c>
      <c r="FZ449" s="48" t="n">
        <f aca="false">IF((FZ448*(1+FZ$5/Setup!$C$36)+IF($V449=7,N($F449),0))-CD449-EB449&lt;0.005,0,(FZ448*(1+FZ$5/Setup!$C$36)+IF($V449=7,N($F449),0))-CD449-EB449)</f>
        <v>0</v>
      </c>
      <c r="GA449" s="48" t="n">
        <f aca="false">IF((GA448*(1+GA$5/Setup!$C$36)+IF($V449=8,N($F449),0))-CE449-EC449&lt;0.005,0,(GA448*(1+GA$5/Setup!$C$36)+IF($V449=8,N($F449),0))-CE449-EC449)</f>
        <v>0</v>
      </c>
      <c r="GB449" s="48" t="n">
        <f aca="false">IF((GB448*(1+GB$5/Setup!$C$36)+IF($V449=9,N($F449),0))-CF449-ED449&lt;0.005,0,(GB448*(1+GB$5/Setup!$C$36)+IF($V449=9,N($F449),0))-CF449-ED449)</f>
        <v>0</v>
      </c>
      <c r="GC449" s="48" t="n">
        <f aca="false">IF((GC448*(1+GC$5/Setup!$C$36)+IF($V449=10,N($F449),0))-CG449-EE449&lt;0.005,0,(GC448*(1+GC$5/Setup!$C$36)+IF($V449=10,N($F449),0))-CG449-EE449)</f>
        <v>0</v>
      </c>
      <c r="GD449" s="48" t="n">
        <f aca="false">IF((GD448*(1+GD$5/Setup!$C$36)+IF($V449=11,N($F449),0))-CH449-EF449&lt;0.005,0,(GD448*(1+GD$5/Setup!$C$36)+IF($V449=11,N($F449),0))-CH449-EF449)</f>
        <v>0</v>
      </c>
      <c r="GE449" s="48" t="n">
        <f aca="false">IF((GE448*(1+GE$5/Setup!$C$36)+IF($V449=12,N($F449),0))-CI449-EG449&lt;0.005,0,(GE448*(1+GE$5/Setup!$C$36)+IF($V449=12,N($F449),0))-CI449-EG449)</f>
        <v>0</v>
      </c>
      <c r="GF449" s="48" t="n">
        <f aca="false">IF((GF448*(1+GF$5/Setup!$C$36)+IF($V449=13,N($F449),0))-CJ449-EH449&lt;0.005,0,(GF448*(1+GF$5/Setup!$C$36)+IF($V449=13,N($F449),0))-CJ449-EH449)</f>
        <v>0</v>
      </c>
      <c r="GG449" s="48" t="n">
        <f aca="false">IF((GG448*(1+GG$5/Setup!$C$36)+IF($V449=14,N($F449),0))-CK449-EI449&lt;0.005,0,(GG448*(1+GG$5/Setup!$C$36)+IF($V449=14,N($F449),0))-CK449-EI449)</f>
        <v>0</v>
      </c>
      <c r="GH449" s="48" t="n">
        <f aca="false">IF((GH448*(1+GH$5/Setup!$C$36)+IF($V449=15,N($F449),0))-CL449-EJ449&lt;0.005,0,(GH448*(1+GH$5/Setup!$C$36)+IF($V449=15,N($F449),0))-CL449-EJ449)</f>
        <v>0</v>
      </c>
      <c r="GI449" s="48" t="n">
        <f aca="false">IF((GI448*(1+GI$5/Setup!$C$36)+IF($V449=16,N($F449),0))-CM449-EK449&lt;0.005,0,(GI448*(1+GI$5/Setup!$C$36)+IF($V449=16,N($F449),0))-CM449-EK449)</f>
        <v>0</v>
      </c>
      <c r="GJ449" s="48" t="n">
        <f aca="false">IF((GJ448*(1+GJ$5/Setup!$C$36)+IF($V449=17,N($F449),0))-CN449-EL449&lt;0.005,0,(GJ448*(1+GJ$5/Setup!$C$36)+IF($V449=17,N($F449),0))-CN449-EL449)</f>
        <v>0</v>
      </c>
      <c r="GK449" s="48" t="n">
        <f aca="false">IF((GK448*(1+GK$5/Setup!$C$36)+IF($V449=18,N($F449),0))-CO449-EM449&lt;0.005,0,(GK448*(1+GK$5/Setup!$C$36)+IF($V449=18,N($F449),0))-CO449-EM449)</f>
        <v>0</v>
      </c>
      <c r="GL449" s="48" t="n">
        <f aca="false">IF((GL448*(1+GL$5/Setup!$C$36)+IF($V449=19,N($F449),0))-CP449-EN449&lt;0.005,0,(GL448*(1+GL$5/Setup!$C$36)+IF($V449=19,N($F449),0))-CP449-EN449)</f>
        <v>0</v>
      </c>
      <c r="GM449" s="48" t="n">
        <f aca="false">IF((GM448*(1+GM$5/Setup!$C$36)+IF($V449=20,N($F449),0))-CQ449-EO449&lt;0.005,0,(GM448*(1+GM$5/Setup!$C$36)+IF($V449=20,N($F449),0))-CQ449-EO449)</f>
        <v>0</v>
      </c>
      <c r="GN449" s="48" t="n">
        <f aca="false">IF((GN448*(1+GN$5/Setup!$C$36)+IF($V449=21,N($F449),0))-CR449-EP449&lt;0.005,0,(GN448*(1+GN$5/Setup!$C$36)+IF($V449=21,N($F449),0))-CR449-EP449)</f>
        <v>0</v>
      </c>
      <c r="GO449" s="48" t="n">
        <f aca="false">IF((GO448*(1+GO$5/Setup!$C$36)+IF($V449=22,N($F449),0))-CS449-EQ449&lt;0.005,0,(GO448*(1+GO$5/Setup!$C$36)+IF($V449=22,N($F449),0))-CS449-EQ449)</f>
        <v>0</v>
      </c>
      <c r="GP449" s="48" t="n">
        <f aca="false">IF((GP448*(1+GP$5/Setup!$C$36)+IF($V449=23,N($F449),0))-CT449-ER449&lt;0.005,0,(GP448*(1+GP$5/Setup!$C$36)+IF($V449=23,N($F449),0))-CT449-ER449)</f>
        <v>0</v>
      </c>
      <c r="GQ449" s="48" t="n">
        <f aca="false">IF((GQ448*(1+GQ$5/Setup!$C$36)+IF($V449=24,N($F449),0))-CU449-ES449&lt;0.005,0,(GQ448*(1+GQ$5/Setup!$C$36)+IF($V449=24,N($F449),0))-CU449-ES449)</f>
        <v>0</v>
      </c>
      <c r="GR449" s="48" t="n">
        <f aca="false">IF((GR448*(1+GR$5/Setup!$C$36)+IF($V449=25,N($F449),0))-CV449-ET449&lt;0.005,0,(GR448*(1+GR$5/Setup!$C$36)+IF($V449=25,N($F449),0))-CV449-ET449)</f>
        <v>0</v>
      </c>
      <c r="GS449" s="48" t="n">
        <f aca="false">IF((GS448*(1+GS$5/Setup!$C$36)+IF($V449=26,N($F449),0))-CW449-EU449&lt;0.005,0,(GS448*(1+GS$5/Setup!$C$36)+IF($V449=26,N($F449),0))-CW449-EU449)</f>
        <v>0</v>
      </c>
      <c r="GT449" s="48" t="n">
        <f aca="false">IF((GT448*(1+GT$5/Setup!$C$36)+IF($V449=27,N($F449),0))-CX449-EV449&lt;0.005,0,(GT448*(1+GT$5/Setup!$C$36)+IF($V449=27,N($F449),0))-CX449-EV449)</f>
        <v>0</v>
      </c>
      <c r="GU449" s="48" t="n">
        <f aca="false">IF((GU448*(1+GU$5/Setup!$C$36)+IF($V449=28,N($F449),0))-CY449-EW449&lt;0.005,0,(GU448*(1+GU$5/Setup!$C$36)+IF($V449=28,N($F449),0))-CY449-EW449)</f>
        <v>0</v>
      </c>
      <c r="GV449" s="48" t="n">
        <f aca="false">IF((GV448*(1+GV$5/Setup!$C$36)+IF($V449=29,N($F449),0))-CZ449-EX449&lt;0.005,0,(GV448*(1+GV$5/Setup!$C$36)+IF($V449=29,N($F449),0))-CZ449-EX449)</f>
        <v>0</v>
      </c>
      <c r="GW449" s="48" t="n">
        <f aca="false">IF((GW448*(1+GW$5/Setup!$C$36)+IF($V449=30,N($F449),0))-DA449-EY449&lt;0.005,0,(GW448*(1+GW$5/Setup!$C$36)+IF($V449=30,N($F449),0))-DA449-EY449)</f>
        <v>0</v>
      </c>
      <c r="GX449" s="48" t="n">
        <f aca="false">IF((GX448*(1+GX$5/Setup!$C$36)+IF($V449=31,N($F449),0))-DB449-EZ449&lt;0.005,0,(GX448*(1+GX$5/Setup!$C$36)+IF($V449=31,N($F449),0))-DB449-EZ449)</f>
        <v>0</v>
      </c>
      <c r="GY449" s="48" t="n">
        <f aca="false">IF((GY448*(1+GY$5/Setup!$C$36)+IF($V449=32,N($F449),0))-DC449-FA449&lt;0.005,0,(GY448*(1+GY$5/Setup!$C$36)+IF($V449=32,N($F449),0))-DC449-FA449)</f>
        <v>0</v>
      </c>
      <c r="GZ449" s="48" t="n">
        <f aca="false">IF((GZ448*(1+GZ$5/Setup!$C$36)+IF($V449=33,N($F449),0))-DD449-FB449&lt;0.005,0,(GZ448*(1+GZ$5/Setup!$C$36)+IF($V449=33,N($F449),0))-DD449-FB449)</f>
        <v>0</v>
      </c>
      <c r="HA449" s="48" t="n">
        <f aca="false">IF((HA448*(1+HA$5/Setup!$C$36)+IF($V449=34,N($F449),0))-DE449-FC449&lt;0.005,0,(HA448*(1+HA$5/Setup!$C$36)+IF($V449=34,N($F449),0))-DE449-FC449)</f>
        <v>0</v>
      </c>
      <c r="HB449" s="48" t="n">
        <f aca="false">IF((HB448*(1+HB$5/Setup!$C$36)+IF($V449=35,N($F449),0))-DF449-FD449&lt;0.005,0,(HB448*(1+HB$5/Setup!$C$36)+IF($V449=35,N($F449),0))-DF449-FD449)</f>
        <v>0</v>
      </c>
      <c r="HC449" s="48" t="n">
        <f aca="false">IF((HC448*(1+HC$5/Setup!$C$36)+IF($V449=36,N($F449),0))-DG449-FE449&lt;0.005,0,(HC448*(1+HC$5/Setup!$C$36)+IF($V449=36,N($F449),0))-DG449-FE449)</f>
        <v>0</v>
      </c>
      <c r="HD449" s="48" t="n">
        <f aca="false">IF((HD448*(1+HD$5/Setup!$C$36)+IF($V449=37,N($F449),0))-DH449-FF449&lt;0.005,0,(HD448*(1+HD$5/Setup!$C$36)+IF($V449=37,N($F449),0))-DH449-FF449)</f>
        <v>0</v>
      </c>
      <c r="HE449" s="48" t="n">
        <f aca="false">IF((HE448*(1+HE$5/Setup!$C$36)+IF($V449=38,N($F449),0))-DI449-FG449&lt;0.005,0,(HE448*(1+HE$5/Setup!$C$36)+IF($V449=38,N($F449),0))-DI449-FG449)</f>
        <v>0</v>
      </c>
      <c r="HF449" s="48" t="n">
        <f aca="false">IF((HF448*(1+HF$5/Setup!$C$36)+IF($V449=39,N($F449),0))-DJ449-FH449&lt;0.005,0,(HF448*(1+HF$5/Setup!$C$36)+IF($V449=39,N($F449),0))-DJ449-FH449)</f>
        <v>0</v>
      </c>
      <c r="HG449" s="48" t="n">
        <f aca="false">IF((HG448*(1+HG$5/Setup!$C$36)+IF($V449=40,N($F449),0))-DK449-FI449&lt;0.005,0,(HG448*(1+HG$5/Setup!$C$36)+IF($V449=40,N($F449),0))-DK449-FI449)</f>
        <v>0</v>
      </c>
      <c r="HH449" s="48" t="n">
        <f aca="false">IF((HH448*(1+HH$5/Setup!$C$36)+IF($V449=41,N($F449),0))-DL449-FJ449&lt;0.005,0,(HH448*(1+HH$5/Setup!$C$36)+IF($V449=41,N($F449),0))-DL449-FJ449)</f>
        <v>0</v>
      </c>
      <c r="HI449" s="48" t="n">
        <f aca="false">IF((HI448*(1+HI$5/Setup!$C$36)+IF($V449=42,N($F449),0))-DM449-FK449&lt;0.005,0,(HI448*(1+HI$5/Setup!$C$36)+IF($V449=42,N($F449),0))-DM449-FK449)</f>
        <v>0</v>
      </c>
      <c r="HJ449" s="48" t="n">
        <f aca="false">IF((HJ448*(1+HJ$5/Setup!$C$36)+IF($V449=43,N($F449),0))-DN449-FL449&lt;0.005,0,(HJ448*(1+HJ$5/Setup!$C$36)+IF($V449=43,N($F449),0))-DN449-FL449)</f>
        <v>0</v>
      </c>
      <c r="HK449" s="48" t="n">
        <f aca="false">IF((HK448*(1+HK$5/Setup!$C$36)+IF($V449=44,N($F449),0))-DO449-FM449&lt;0.005,0,(HK448*(1+HK$5/Setup!$C$36)+IF($V449=44,N($F449),0))-DO449-FM449)</f>
        <v>0</v>
      </c>
      <c r="HL449" s="48" t="n">
        <f aca="false">IF((HL448*(1+HL$5/Setup!$C$36)+IF($V449=45,N($F449),0))-DP449-FN449&lt;0.005,0,(HL448*(1+HL$5/Setup!$C$36)+IF($V449=45,N($F449),0))-DP449-FN449)</f>
        <v>0</v>
      </c>
      <c r="HM449" s="48" t="n">
        <f aca="false">IF((HM448*(1+HM$5/Setup!$C$36)+IF($V449=46,N($F449),0))-DQ449-FO449&lt;0.005,0,(HM448*(1+HM$5/Setup!$C$36)+IF($V449=46,N($F449),0))-DQ449-FO449)</f>
        <v>0</v>
      </c>
      <c r="HN449" s="48" t="n">
        <f aca="false">IF((HN448*(1+HN$5/Setup!$C$36)+IF($V449=47,N($F449),0))-DR449-FP449&lt;0.005,0,(HN448*(1+HN$5/Setup!$C$36)+IF($V449=47,N($F449),0))-DR449-FP449)</f>
        <v>0</v>
      </c>
      <c r="HO449" s="48" t="n">
        <f aca="false">IF((HO448*(1+HO$5/Setup!$C$36)+IF($V449=48,N($F449),0))-DS449-FQ449&lt;0.005,0,(HO448*(1+HO$5/Setup!$C$36)+IF($V449=48,N($F449),0))-DS449-FQ449)</f>
        <v>0</v>
      </c>
      <c r="HP449" s="48" t="n">
        <f aca="false">IF((HP448*(1+HP$5/Setup!$C$36)+IF($V449=49,N($F449),0))-DT449-FR449&lt;0.005,0,(HP448*(1+HP$5/Setup!$C$36)+IF($V449=49,N($F449),0))-DT449-FR449)</f>
        <v>0</v>
      </c>
      <c r="HQ449" s="48" t="n">
        <f aca="false">IF((HQ448*(1+HQ$5/Setup!$C$36)+IF($V449=50,N($F449),0))-DU449-FS449&lt;0.005,0,(HQ448*(1+HQ$5/Setup!$C$36)+IF($V449=50,N($F449),0))-DU449-FS449)</f>
        <v>0</v>
      </c>
    </row>
    <row r="450" customFormat="false" ht="15" hidden="false" customHeight="false" outlineLevel="0" collapsed="false">
      <c r="A450" s="44" t="n">
        <v>442</v>
      </c>
      <c r="B450" s="45" t="n">
        <f aca="false">IF(Setup!$C$7="Every month",EDATE(Setup!$C$8,($A450-1)),IF(Setup!$C$7="Twice a month",DATE(YEAR(Setup!$C$8),MONTH(Setup!$C$8)+INT((($A450-1)+Setup!$C$41)/2),MIN(IF(MOD(($A450-1)+Setup!$C$41,2)=0,Setup!$C$39,Setup!$C$40),DAY(EOMONTH(DATE(YEAR(Setup!$C$8),MONTH(Setup!$C$8)+INT((($A450-1)+Setup!$C$41)/2),1),0)))),Setup!$C$8+($A450-1)*IF(Setup!$C$7="Every week",7,14)))</f>
        <v>52499</v>
      </c>
      <c r="C450" s="45" t="n">
        <f aca="false">IF(Setup!$C$7="Every month",EDATE(Setup!$C$8,$A450),IF(Setup!$C$7="Twice a month",DATE(YEAR(Setup!$C$8),MONTH(Setup!$C$8)+INT(($A450+Setup!$C$41)/2),MIN(IF(MOD($A450+Setup!$C$41,2)=0,Setup!$C$39,Setup!$C$40),DAY(EOMONTH(DATE(YEAR(Setup!$C$8),MONTH(Setup!$C$8)+INT(($A450+Setup!$C$41)/2),1),0)))),Setup!$C$8+$A450*IF(Setup!$C$7="Every week",7,14)))</f>
        <v>52513</v>
      </c>
      <c r="D450" s="46"/>
      <c r="E450" s="47"/>
      <c r="F450" s="47"/>
      <c r="G450" s="47"/>
      <c r="H450" s="47"/>
      <c r="I450" s="48" t="n">
        <f aca="false">N(Setup!$C$11)+N(E450)</f>
        <v>100</v>
      </c>
      <c r="J450" s="48" t="n">
        <f aca="false">MIN(Setup!$C$37,MAX(I450,0))</f>
        <v>9.23076923076923</v>
      </c>
      <c r="K450" s="48" t="n">
        <f aca="false">MIN(MAX(N(Setup!$C$14)-L449,0),MAX(I450-J450,0))</f>
        <v>0</v>
      </c>
      <c r="L450" s="48" t="n">
        <f aca="false">L449+K450-N(G450)</f>
        <v>500</v>
      </c>
      <c r="M450" s="48" t="n">
        <f aca="false">M449+J450-N(H450)</f>
        <v>4079.99999999997</v>
      </c>
      <c r="N450" s="48" t="n">
        <f aca="false">SUM(BX450:DU450)</f>
        <v>0</v>
      </c>
      <c r="O450" s="48" t="n">
        <f aca="false">SUM(Z450:BW450)-N450</f>
        <v>0</v>
      </c>
      <c r="P450" s="48" t="n">
        <f aca="false">MAX(I450-J450-K450,0)+O450</f>
        <v>90.7692307692308</v>
      </c>
      <c r="Q450" s="48" t="n">
        <f aca="false">SUM(DV450:FS450)</f>
        <v>0</v>
      </c>
      <c r="R450" s="49" t="n">
        <f aca="false">N450+J450+K450+Q450</f>
        <v>9.23076923076923</v>
      </c>
      <c r="S450" s="48" t="n">
        <f aca="false">T450-T449-N(F450)+N450+Q450</f>
        <v>0</v>
      </c>
      <c r="T450" s="49" t="n">
        <f aca="false">SUM(FT450:HQ450)</f>
        <v>0</v>
      </c>
      <c r="U450" s="44" t="str">
        <f aca="false">IF(T449&lt;0.005,"",INDEX(Helpers!$C$2:$C$51,IF(_xlfn.MINIFS($DV$6:$FS$6,DV450:FS450,"&gt;0.005")=0,V450,_xlfn.MINIFS($DV$6:$FS$6,DV450:FS450,"&gt;0.005"))))</f>
        <v/>
      </c>
      <c r="V450" s="44" t="n">
        <f aca="false">IF(_xlfn.MINIFS($FT$6:$HQ$6,FT449:HQ449,"&gt;0.005")=0,1,_xlfn.MINIFS($FT$6:$HQ$6,FT449:HQ449,"&gt;0.005"))</f>
        <v>1</v>
      </c>
      <c r="W450" s="44" t="n">
        <f aca="false">IF(AND(D450&lt;&gt;"Paid",T449&gt;0.005),1,0)</f>
        <v>0</v>
      </c>
      <c r="X450" s="48" t="n">
        <f aca="false">SUMPRODUCT(((Helpers!$G$2:$G$51*(1+(Helpers!$D$2:$D$51+0.000000001)/12)^(($B450-Setup!$C$8)/(365.25/12))-Helpers!$E$2:$E$51*((1+(Helpers!$D$2:$D$51+0.000000001)/12)^(($B450-Setup!$C$8)/(365.25/12))-1)/((Helpers!$D$2:$D$51+0.000000001)/12))&gt;0)*(Helpers!$G$2:$G$51*(1+(Helpers!$D$2:$D$51+0.000000001)/12)^(($B450-Setup!$C$8)/(365.25/12))-Helpers!$E$2:$E$51*((1+(Helpers!$D$2:$D$51+0.000000001)/12)^(($B450-Setup!$C$8)/(365.25/12))-1)/((Helpers!$D$2:$D$51+0.000000001)/12)))</f>
        <v>0</v>
      </c>
      <c r="Y450" s="48"/>
      <c r="Z450" s="48" t="n">
        <f aca="false">IF(OR(N(Z$5)=0,Z$6=""),0,Z$5*((DATE(YEAR($B450),MONTH($B450),MIN(Z$6,DAY(EOMONTH($B450,0))))&gt;=$B450)*(DATE(YEAR($B450),MONTH($B450),MIN(Z$6,DAY(EOMONTH($B450,0))))&lt;$C450)+(DATE(YEAR($B450),MONTH($B450)+1,MIN(Z$6,DAY(EOMONTH($B450,1))))&gt;=$B450)*(DATE(YEAR($B450),MONTH($B450)+1,MIN(Z$6,DAY(EOMONTH($B450,1))))&lt;$C450)))</f>
        <v>0</v>
      </c>
      <c r="AA450" s="48" t="n">
        <f aca="false">IF(OR(N(AA$5)=0,AA$6=""),0,AA$5*((DATE(YEAR($B450),MONTH($B450),MIN(AA$6,DAY(EOMONTH($B450,0))))&gt;=$B450)*(DATE(YEAR($B450),MONTH($B450),MIN(AA$6,DAY(EOMONTH($B450,0))))&lt;$C450)+(DATE(YEAR($B450),MONTH($B450)+1,MIN(AA$6,DAY(EOMONTH($B450,1))))&gt;=$B450)*(DATE(YEAR($B450),MONTH($B450)+1,MIN(AA$6,DAY(EOMONTH($B450,1))))&lt;$C450)))</f>
        <v>0</v>
      </c>
      <c r="AB450" s="48" t="n">
        <f aca="false">IF(OR(N(AB$5)=0,AB$6=""),0,AB$5*((DATE(YEAR($B450),MONTH($B450),MIN(AB$6,DAY(EOMONTH($B450,0))))&gt;=$B450)*(DATE(YEAR($B450),MONTH($B450),MIN(AB$6,DAY(EOMONTH($B450,0))))&lt;$C450)+(DATE(YEAR($B450),MONTH($B450)+1,MIN(AB$6,DAY(EOMONTH($B450,1))))&gt;=$B450)*(DATE(YEAR($B450),MONTH($B450)+1,MIN(AB$6,DAY(EOMONTH($B450,1))))&lt;$C450)))</f>
        <v>0</v>
      </c>
      <c r="AC450" s="48" t="n">
        <f aca="false">IF(OR(N(AC$5)=0,AC$6=""),0,AC$5*((DATE(YEAR($B450),MONTH($B450),MIN(AC$6,DAY(EOMONTH($B450,0))))&gt;=$B450)*(DATE(YEAR($B450),MONTH($B450),MIN(AC$6,DAY(EOMONTH($B450,0))))&lt;$C450)+(DATE(YEAR($B450),MONTH($B450)+1,MIN(AC$6,DAY(EOMONTH($B450,1))))&gt;=$B450)*(DATE(YEAR($B450),MONTH($B450)+1,MIN(AC$6,DAY(EOMONTH($B450,1))))&lt;$C450)))</f>
        <v>0</v>
      </c>
      <c r="AD450" s="48" t="n">
        <f aca="false">IF(OR(N(AD$5)=0,AD$6=""),0,AD$5*((DATE(YEAR($B450),MONTH($B450),MIN(AD$6,DAY(EOMONTH($B450,0))))&gt;=$B450)*(DATE(YEAR($B450),MONTH($B450),MIN(AD$6,DAY(EOMONTH($B450,0))))&lt;$C450)+(DATE(YEAR($B450),MONTH($B450)+1,MIN(AD$6,DAY(EOMONTH($B450,1))))&gt;=$B450)*(DATE(YEAR($B450),MONTH($B450)+1,MIN(AD$6,DAY(EOMONTH($B450,1))))&lt;$C450)))</f>
        <v>0</v>
      </c>
      <c r="AE450" s="48" t="n">
        <f aca="false">IF(OR(N(AE$5)=0,AE$6=""),0,AE$5*((DATE(YEAR($B450),MONTH($B450),MIN(AE$6,DAY(EOMONTH($B450,0))))&gt;=$B450)*(DATE(YEAR($B450),MONTH($B450),MIN(AE$6,DAY(EOMONTH($B450,0))))&lt;$C450)+(DATE(YEAR($B450),MONTH($B450)+1,MIN(AE$6,DAY(EOMONTH($B450,1))))&gt;=$B450)*(DATE(YEAR($B450),MONTH($B450)+1,MIN(AE$6,DAY(EOMONTH($B450,1))))&lt;$C450)))</f>
        <v>0</v>
      </c>
      <c r="AF450" s="48" t="n">
        <f aca="false">IF(OR(N(AF$5)=0,AF$6=""),0,AF$5*((DATE(YEAR($B450),MONTH($B450),MIN(AF$6,DAY(EOMONTH($B450,0))))&gt;=$B450)*(DATE(YEAR($B450),MONTH($B450),MIN(AF$6,DAY(EOMONTH($B450,0))))&lt;$C450)+(DATE(YEAR($B450),MONTH($B450)+1,MIN(AF$6,DAY(EOMONTH($B450,1))))&gt;=$B450)*(DATE(YEAR($B450),MONTH($B450)+1,MIN(AF$6,DAY(EOMONTH($B450,1))))&lt;$C450)))</f>
        <v>0</v>
      </c>
      <c r="AG450" s="48" t="n">
        <f aca="false">IF(OR(N(AG$5)=0,AG$6=""),0,AG$5*((DATE(YEAR($B450),MONTH($B450),MIN(AG$6,DAY(EOMONTH($B450,0))))&gt;=$B450)*(DATE(YEAR($B450),MONTH($B450),MIN(AG$6,DAY(EOMONTH($B450,0))))&lt;$C450)+(DATE(YEAR($B450),MONTH($B450)+1,MIN(AG$6,DAY(EOMONTH($B450,1))))&gt;=$B450)*(DATE(YEAR($B450),MONTH($B450)+1,MIN(AG$6,DAY(EOMONTH($B450,1))))&lt;$C450)))</f>
        <v>0</v>
      </c>
      <c r="AH450" s="48" t="n">
        <f aca="false">IF(OR(N(AH$5)=0,AH$6=""),0,AH$5*((DATE(YEAR($B450),MONTH($B450),MIN(AH$6,DAY(EOMONTH($B450,0))))&gt;=$B450)*(DATE(YEAR($B450),MONTH($B450),MIN(AH$6,DAY(EOMONTH($B450,0))))&lt;$C450)+(DATE(YEAR($B450),MONTH($B450)+1,MIN(AH$6,DAY(EOMONTH($B450,1))))&gt;=$B450)*(DATE(YEAR($B450),MONTH($B450)+1,MIN(AH$6,DAY(EOMONTH($B450,1))))&lt;$C450)))</f>
        <v>0</v>
      </c>
      <c r="AI450" s="48" t="n">
        <f aca="false">IF(OR(N(AI$5)=0,AI$6=""),0,AI$5*((DATE(YEAR($B450),MONTH($B450),MIN(AI$6,DAY(EOMONTH($B450,0))))&gt;=$B450)*(DATE(YEAR($B450),MONTH($B450),MIN(AI$6,DAY(EOMONTH($B450,0))))&lt;$C450)+(DATE(YEAR($B450),MONTH($B450)+1,MIN(AI$6,DAY(EOMONTH($B450,1))))&gt;=$B450)*(DATE(YEAR($B450),MONTH($B450)+1,MIN(AI$6,DAY(EOMONTH($B450,1))))&lt;$C450)))</f>
        <v>0</v>
      </c>
      <c r="AJ450" s="48" t="n">
        <f aca="false">IF(OR(N(AJ$5)=0,AJ$6=""),0,AJ$5*((DATE(YEAR($B450),MONTH($B450),MIN(AJ$6,DAY(EOMONTH($B450,0))))&gt;=$B450)*(DATE(YEAR($B450),MONTH($B450),MIN(AJ$6,DAY(EOMONTH($B450,0))))&lt;$C450)+(DATE(YEAR($B450),MONTH($B450)+1,MIN(AJ$6,DAY(EOMONTH($B450,1))))&gt;=$B450)*(DATE(YEAR($B450),MONTH($B450)+1,MIN(AJ$6,DAY(EOMONTH($B450,1))))&lt;$C450)))</f>
        <v>0</v>
      </c>
      <c r="AK450" s="48" t="n">
        <f aca="false">IF(OR(N(AK$5)=0,AK$6=""),0,AK$5*((DATE(YEAR($B450),MONTH($B450),MIN(AK$6,DAY(EOMONTH($B450,0))))&gt;=$B450)*(DATE(YEAR($B450),MONTH($B450),MIN(AK$6,DAY(EOMONTH($B450,0))))&lt;$C450)+(DATE(YEAR($B450),MONTH($B450)+1,MIN(AK$6,DAY(EOMONTH($B450,1))))&gt;=$B450)*(DATE(YEAR($B450),MONTH($B450)+1,MIN(AK$6,DAY(EOMONTH($B450,1))))&lt;$C450)))</f>
        <v>0</v>
      </c>
      <c r="AL450" s="48" t="n">
        <f aca="false">IF(OR(N(AL$5)=0,AL$6=""),0,AL$5*((DATE(YEAR($B450),MONTH($B450),MIN(AL$6,DAY(EOMONTH($B450,0))))&gt;=$B450)*(DATE(YEAR($B450),MONTH($B450),MIN(AL$6,DAY(EOMONTH($B450,0))))&lt;$C450)+(DATE(YEAR($B450),MONTH($B450)+1,MIN(AL$6,DAY(EOMONTH($B450,1))))&gt;=$B450)*(DATE(YEAR($B450),MONTH($B450)+1,MIN(AL$6,DAY(EOMONTH($B450,1))))&lt;$C450)))</f>
        <v>0</v>
      </c>
      <c r="AM450" s="48" t="n">
        <f aca="false">IF(OR(N(AM$5)=0,AM$6=""),0,AM$5*((DATE(YEAR($B450),MONTH($B450),MIN(AM$6,DAY(EOMONTH($B450,0))))&gt;=$B450)*(DATE(YEAR($B450),MONTH($B450),MIN(AM$6,DAY(EOMONTH($B450,0))))&lt;$C450)+(DATE(YEAR($B450),MONTH($B450)+1,MIN(AM$6,DAY(EOMONTH($B450,1))))&gt;=$B450)*(DATE(YEAR($B450),MONTH($B450)+1,MIN(AM$6,DAY(EOMONTH($B450,1))))&lt;$C450)))</f>
        <v>0</v>
      </c>
      <c r="AN450" s="48" t="n">
        <f aca="false">IF(OR(N(AN$5)=0,AN$6=""),0,AN$5*((DATE(YEAR($B450),MONTH($B450),MIN(AN$6,DAY(EOMONTH($B450,0))))&gt;=$B450)*(DATE(YEAR($B450),MONTH($B450),MIN(AN$6,DAY(EOMONTH($B450,0))))&lt;$C450)+(DATE(YEAR($B450),MONTH($B450)+1,MIN(AN$6,DAY(EOMONTH($B450,1))))&gt;=$B450)*(DATE(YEAR($B450),MONTH($B450)+1,MIN(AN$6,DAY(EOMONTH($B450,1))))&lt;$C450)))</f>
        <v>0</v>
      </c>
      <c r="AO450" s="48" t="n">
        <f aca="false">IF(OR(N(AO$5)=0,AO$6=""),0,AO$5*((DATE(YEAR($B450),MONTH($B450),MIN(AO$6,DAY(EOMONTH($B450,0))))&gt;=$B450)*(DATE(YEAR($B450),MONTH($B450),MIN(AO$6,DAY(EOMONTH($B450,0))))&lt;$C450)+(DATE(YEAR($B450),MONTH($B450)+1,MIN(AO$6,DAY(EOMONTH($B450,1))))&gt;=$B450)*(DATE(YEAR($B450),MONTH($B450)+1,MIN(AO$6,DAY(EOMONTH($B450,1))))&lt;$C450)))</f>
        <v>0</v>
      </c>
      <c r="AP450" s="48" t="n">
        <f aca="false">IF(OR(N(AP$5)=0,AP$6=""),0,AP$5*((DATE(YEAR($B450),MONTH($B450),MIN(AP$6,DAY(EOMONTH($B450,0))))&gt;=$B450)*(DATE(YEAR($B450),MONTH($B450),MIN(AP$6,DAY(EOMONTH($B450,0))))&lt;$C450)+(DATE(YEAR($B450),MONTH($B450)+1,MIN(AP$6,DAY(EOMONTH($B450,1))))&gt;=$B450)*(DATE(YEAR($B450),MONTH($B450)+1,MIN(AP$6,DAY(EOMONTH($B450,1))))&lt;$C450)))</f>
        <v>0</v>
      </c>
      <c r="AQ450" s="48" t="n">
        <f aca="false">IF(OR(N(AQ$5)=0,AQ$6=""),0,AQ$5*((DATE(YEAR($B450),MONTH($B450),MIN(AQ$6,DAY(EOMONTH($B450,0))))&gt;=$B450)*(DATE(YEAR($B450),MONTH($B450),MIN(AQ$6,DAY(EOMONTH($B450,0))))&lt;$C450)+(DATE(YEAR($B450),MONTH($B450)+1,MIN(AQ$6,DAY(EOMONTH($B450,1))))&gt;=$B450)*(DATE(YEAR($B450),MONTH($B450)+1,MIN(AQ$6,DAY(EOMONTH($B450,1))))&lt;$C450)))</f>
        <v>0</v>
      </c>
      <c r="AR450" s="48" t="n">
        <f aca="false">IF(OR(N(AR$5)=0,AR$6=""),0,AR$5*((DATE(YEAR($B450),MONTH($B450),MIN(AR$6,DAY(EOMONTH($B450,0))))&gt;=$B450)*(DATE(YEAR($B450),MONTH($B450),MIN(AR$6,DAY(EOMONTH($B450,0))))&lt;$C450)+(DATE(YEAR($B450),MONTH($B450)+1,MIN(AR$6,DAY(EOMONTH($B450,1))))&gt;=$B450)*(DATE(YEAR($B450),MONTH($B450)+1,MIN(AR$6,DAY(EOMONTH($B450,1))))&lt;$C450)))</f>
        <v>0</v>
      </c>
      <c r="AS450" s="48" t="n">
        <f aca="false">IF(OR(N(AS$5)=0,AS$6=""),0,AS$5*((DATE(YEAR($B450),MONTH($B450),MIN(AS$6,DAY(EOMONTH($B450,0))))&gt;=$B450)*(DATE(YEAR($B450),MONTH($B450),MIN(AS$6,DAY(EOMONTH($B450,0))))&lt;$C450)+(DATE(YEAR($B450),MONTH($B450)+1,MIN(AS$6,DAY(EOMONTH($B450,1))))&gt;=$B450)*(DATE(YEAR($B450),MONTH($B450)+1,MIN(AS$6,DAY(EOMONTH($B450,1))))&lt;$C450)))</f>
        <v>0</v>
      </c>
      <c r="AT450" s="48" t="n">
        <f aca="false">IF(OR(N(AT$5)=0,AT$6=""),0,AT$5*((DATE(YEAR($B450),MONTH($B450),MIN(AT$6,DAY(EOMONTH($B450,0))))&gt;=$B450)*(DATE(YEAR($B450),MONTH($B450),MIN(AT$6,DAY(EOMONTH($B450,0))))&lt;$C450)+(DATE(YEAR($B450),MONTH($B450)+1,MIN(AT$6,DAY(EOMONTH($B450,1))))&gt;=$B450)*(DATE(YEAR($B450),MONTH($B450)+1,MIN(AT$6,DAY(EOMONTH($B450,1))))&lt;$C450)))</f>
        <v>0</v>
      </c>
      <c r="AU450" s="48" t="n">
        <f aca="false">IF(OR(N(AU$5)=0,AU$6=""),0,AU$5*((DATE(YEAR($B450),MONTH($B450),MIN(AU$6,DAY(EOMONTH($B450,0))))&gt;=$B450)*(DATE(YEAR($B450),MONTH($B450),MIN(AU$6,DAY(EOMONTH($B450,0))))&lt;$C450)+(DATE(YEAR($B450),MONTH($B450)+1,MIN(AU$6,DAY(EOMONTH($B450,1))))&gt;=$B450)*(DATE(YEAR($B450),MONTH($B450)+1,MIN(AU$6,DAY(EOMONTH($B450,1))))&lt;$C450)))</f>
        <v>0</v>
      </c>
      <c r="AV450" s="48" t="n">
        <f aca="false">IF(OR(N(AV$5)=0,AV$6=""),0,AV$5*((DATE(YEAR($B450),MONTH($B450),MIN(AV$6,DAY(EOMONTH($B450,0))))&gt;=$B450)*(DATE(YEAR($B450),MONTH($B450),MIN(AV$6,DAY(EOMONTH($B450,0))))&lt;$C450)+(DATE(YEAR($B450),MONTH($B450)+1,MIN(AV$6,DAY(EOMONTH($B450,1))))&gt;=$B450)*(DATE(YEAR($B450),MONTH($B450)+1,MIN(AV$6,DAY(EOMONTH($B450,1))))&lt;$C450)))</f>
        <v>0</v>
      </c>
      <c r="AW450" s="48" t="n">
        <f aca="false">IF(OR(N(AW$5)=0,AW$6=""),0,AW$5*((DATE(YEAR($B450),MONTH($B450),MIN(AW$6,DAY(EOMONTH($B450,0))))&gt;=$B450)*(DATE(YEAR($B450),MONTH($B450),MIN(AW$6,DAY(EOMONTH($B450,0))))&lt;$C450)+(DATE(YEAR($B450),MONTH($B450)+1,MIN(AW$6,DAY(EOMONTH($B450,1))))&gt;=$B450)*(DATE(YEAR($B450),MONTH($B450)+1,MIN(AW$6,DAY(EOMONTH($B450,1))))&lt;$C450)))</f>
        <v>0</v>
      </c>
      <c r="AX450" s="48" t="n">
        <f aca="false">IF(OR(N(AX$5)=0,AX$6=""),0,AX$5*((DATE(YEAR($B450),MONTH($B450),MIN(AX$6,DAY(EOMONTH($B450,0))))&gt;=$B450)*(DATE(YEAR($B450),MONTH($B450),MIN(AX$6,DAY(EOMONTH($B450,0))))&lt;$C450)+(DATE(YEAR($B450),MONTH($B450)+1,MIN(AX$6,DAY(EOMONTH($B450,1))))&gt;=$B450)*(DATE(YEAR($B450),MONTH($B450)+1,MIN(AX$6,DAY(EOMONTH($B450,1))))&lt;$C450)))</f>
        <v>0</v>
      </c>
      <c r="AY450" s="48" t="n">
        <f aca="false">IF(OR(N(AY$5)=0,AY$6=""),0,AY$5*((DATE(YEAR($B450),MONTH($B450),MIN(AY$6,DAY(EOMONTH($B450,0))))&gt;=$B450)*(DATE(YEAR($B450),MONTH($B450),MIN(AY$6,DAY(EOMONTH($B450,0))))&lt;$C450)+(DATE(YEAR($B450),MONTH($B450)+1,MIN(AY$6,DAY(EOMONTH($B450,1))))&gt;=$B450)*(DATE(YEAR($B450),MONTH($B450)+1,MIN(AY$6,DAY(EOMONTH($B450,1))))&lt;$C450)))</f>
        <v>0</v>
      </c>
      <c r="AZ450" s="48" t="n">
        <f aca="false">IF(OR(N(AZ$5)=0,AZ$6=""),0,AZ$5*((DATE(YEAR($B450),MONTH($B450),MIN(AZ$6,DAY(EOMONTH($B450,0))))&gt;=$B450)*(DATE(YEAR($B450),MONTH($B450),MIN(AZ$6,DAY(EOMONTH($B450,0))))&lt;$C450)+(DATE(YEAR($B450),MONTH($B450)+1,MIN(AZ$6,DAY(EOMONTH($B450,1))))&gt;=$B450)*(DATE(YEAR($B450),MONTH($B450)+1,MIN(AZ$6,DAY(EOMONTH($B450,1))))&lt;$C450)))</f>
        <v>0</v>
      </c>
      <c r="BA450" s="48" t="n">
        <f aca="false">IF(OR(N(BA$5)=0,BA$6=""),0,BA$5*((DATE(YEAR($B450),MONTH($B450),MIN(BA$6,DAY(EOMONTH($B450,0))))&gt;=$B450)*(DATE(YEAR($B450),MONTH($B450),MIN(BA$6,DAY(EOMONTH($B450,0))))&lt;$C450)+(DATE(YEAR($B450),MONTH($B450)+1,MIN(BA$6,DAY(EOMONTH($B450,1))))&gt;=$B450)*(DATE(YEAR($B450),MONTH($B450)+1,MIN(BA$6,DAY(EOMONTH($B450,1))))&lt;$C450)))</f>
        <v>0</v>
      </c>
      <c r="BB450" s="48" t="n">
        <f aca="false">IF(OR(N(BB$5)=0,BB$6=""),0,BB$5*((DATE(YEAR($B450),MONTH($B450),MIN(BB$6,DAY(EOMONTH($B450,0))))&gt;=$B450)*(DATE(YEAR($B450),MONTH($B450),MIN(BB$6,DAY(EOMONTH($B450,0))))&lt;$C450)+(DATE(YEAR($B450),MONTH($B450)+1,MIN(BB$6,DAY(EOMONTH($B450,1))))&gt;=$B450)*(DATE(YEAR($B450),MONTH($B450)+1,MIN(BB$6,DAY(EOMONTH($B450,1))))&lt;$C450)))</f>
        <v>0</v>
      </c>
      <c r="BC450" s="48" t="n">
        <f aca="false">IF(OR(N(BC$5)=0,BC$6=""),0,BC$5*((DATE(YEAR($B450),MONTH($B450),MIN(BC$6,DAY(EOMONTH($B450,0))))&gt;=$B450)*(DATE(YEAR($B450),MONTH($B450),MIN(BC$6,DAY(EOMONTH($B450,0))))&lt;$C450)+(DATE(YEAR($B450),MONTH($B450)+1,MIN(BC$6,DAY(EOMONTH($B450,1))))&gt;=$B450)*(DATE(YEAR($B450),MONTH($B450)+1,MIN(BC$6,DAY(EOMONTH($B450,1))))&lt;$C450)))</f>
        <v>0</v>
      </c>
      <c r="BD450" s="48" t="n">
        <f aca="false">IF(OR(N(BD$5)=0,BD$6=""),0,BD$5*((DATE(YEAR($B450),MONTH($B450),MIN(BD$6,DAY(EOMONTH($B450,0))))&gt;=$B450)*(DATE(YEAR($B450),MONTH($B450),MIN(BD$6,DAY(EOMONTH($B450,0))))&lt;$C450)+(DATE(YEAR($B450),MONTH($B450)+1,MIN(BD$6,DAY(EOMONTH($B450,1))))&gt;=$B450)*(DATE(YEAR($B450),MONTH($B450)+1,MIN(BD$6,DAY(EOMONTH($B450,1))))&lt;$C450)))</f>
        <v>0</v>
      </c>
      <c r="BE450" s="48" t="n">
        <f aca="false">IF(OR(N(BE$5)=0,BE$6=""),0,BE$5*((DATE(YEAR($B450),MONTH($B450),MIN(BE$6,DAY(EOMONTH($B450,0))))&gt;=$B450)*(DATE(YEAR($B450),MONTH($B450),MIN(BE$6,DAY(EOMONTH($B450,0))))&lt;$C450)+(DATE(YEAR($B450),MONTH($B450)+1,MIN(BE$6,DAY(EOMONTH($B450,1))))&gt;=$B450)*(DATE(YEAR($B450),MONTH($B450)+1,MIN(BE$6,DAY(EOMONTH($B450,1))))&lt;$C450)))</f>
        <v>0</v>
      </c>
      <c r="BF450" s="48" t="n">
        <f aca="false">IF(OR(N(BF$5)=0,BF$6=""),0,BF$5*((DATE(YEAR($B450),MONTH($B450),MIN(BF$6,DAY(EOMONTH($B450,0))))&gt;=$B450)*(DATE(YEAR($B450),MONTH($B450),MIN(BF$6,DAY(EOMONTH($B450,0))))&lt;$C450)+(DATE(YEAR($B450),MONTH($B450)+1,MIN(BF$6,DAY(EOMONTH($B450,1))))&gt;=$B450)*(DATE(YEAR($B450),MONTH($B450)+1,MIN(BF$6,DAY(EOMONTH($B450,1))))&lt;$C450)))</f>
        <v>0</v>
      </c>
      <c r="BG450" s="48" t="n">
        <f aca="false">IF(OR(N(BG$5)=0,BG$6=""),0,BG$5*((DATE(YEAR($B450),MONTH($B450),MIN(BG$6,DAY(EOMONTH($B450,0))))&gt;=$B450)*(DATE(YEAR($B450),MONTH($B450),MIN(BG$6,DAY(EOMONTH($B450,0))))&lt;$C450)+(DATE(YEAR($B450),MONTH($B450)+1,MIN(BG$6,DAY(EOMONTH($B450,1))))&gt;=$B450)*(DATE(YEAR($B450),MONTH($B450)+1,MIN(BG$6,DAY(EOMONTH($B450,1))))&lt;$C450)))</f>
        <v>0</v>
      </c>
      <c r="BH450" s="48" t="n">
        <f aca="false">IF(OR(N(BH$5)=0,BH$6=""),0,BH$5*((DATE(YEAR($B450),MONTH($B450),MIN(BH$6,DAY(EOMONTH($B450,0))))&gt;=$B450)*(DATE(YEAR($B450),MONTH($B450),MIN(BH$6,DAY(EOMONTH($B450,0))))&lt;$C450)+(DATE(YEAR($B450),MONTH($B450)+1,MIN(BH$6,DAY(EOMONTH($B450,1))))&gt;=$B450)*(DATE(YEAR($B450),MONTH($B450)+1,MIN(BH$6,DAY(EOMONTH($B450,1))))&lt;$C450)))</f>
        <v>0</v>
      </c>
      <c r="BI450" s="48" t="n">
        <f aca="false">IF(OR(N(BI$5)=0,BI$6=""),0,BI$5*((DATE(YEAR($B450),MONTH($B450),MIN(BI$6,DAY(EOMONTH($B450,0))))&gt;=$B450)*(DATE(YEAR($B450),MONTH($B450),MIN(BI$6,DAY(EOMONTH($B450,0))))&lt;$C450)+(DATE(YEAR($B450),MONTH($B450)+1,MIN(BI$6,DAY(EOMONTH($B450,1))))&gt;=$B450)*(DATE(YEAR($B450),MONTH($B450)+1,MIN(BI$6,DAY(EOMONTH($B450,1))))&lt;$C450)))</f>
        <v>0</v>
      </c>
      <c r="BJ450" s="48" t="n">
        <f aca="false">IF(OR(N(BJ$5)=0,BJ$6=""),0,BJ$5*((DATE(YEAR($B450),MONTH($B450),MIN(BJ$6,DAY(EOMONTH($B450,0))))&gt;=$B450)*(DATE(YEAR($B450),MONTH($B450),MIN(BJ$6,DAY(EOMONTH($B450,0))))&lt;$C450)+(DATE(YEAR($B450),MONTH($B450)+1,MIN(BJ$6,DAY(EOMONTH($B450,1))))&gt;=$B450)*(DATE(YEAR($B450),MONTH($B450)+1,MIN(BJ$6,DAY(EOMONTH($B450,1))))&lt;$C450)))</f>
        <v>0</v>
      </c>
      <c r="BK450" s="48" t="n">
        <f aca="false">IF(OR(N(BK$5)=0,BK$6=""),0,BK$5*((DATE(YEAR($B450),MONTH($B450),MIN(BK$6,DAY(EOMONTH($B450,0))))&gt;=$B450)*(DATE(YEAR($B450),MONTH($B450),MIN(BK$6,DAY(EOMONTH($B450,0))))&lt;$C450)+(DATE(YEAR($B450),MONTH($B450)+1,MIN(BK$6,DAY(EOMONTH($B450,1))))&gt;=$B450)*(DATE(YEAR($B450),MONTH($B450)+1,MIN(BK$6,DAY(EOMONTH($B450,1))))&lt;$C450)))</f>
        <v>0</v>
      </c>
      <c r="BL450" s="48" t="n">
        <f aca="false">IF(OR(N(BL$5)=0,BL$6=""),0,BL$5*((DATE(YEAR($B450),MONTH($B450),MIN(BL$6,DAY(EOMONTH($B450,0))))&gt;=$B450)*(DATE(YEAR($B450),MONTH($B450),MIN(BL$6,DAY(EOMONTH($B450,0))))&lt;$C450)+(DATE(YEAR($B450),MONTH($B450)+1,MIN(BL$6,DAY(EOMONTH($B450,1))))&gt;=$B450)*(DATE(YEAR($B450),MONTH($B450)+1,MIN(BL$6,DAY(EOMONTH($B450,1))))&lt;$C450)))</f>
        <v>0</v>
      </c>
      <c r="BM450" s="48" t="n">
        <f aca="false">IF(OR(N(BM$5)=0,BM$6=""),0,BM$5*((DATE(YEAR($B450),MONTH($B450),MIN(BM$6,DAY(EOMONTH($B450,0))))&gt;=$B450)*(DATE(YEAR($B450),MONTH($B450),MIN(BM$6,DAY(EOMONTH($B450,0))))&lt;$C450)+(DATE(YEAR($B450),MONTH($B450)+1,MIN(BM$6,DAY(EOMONTH($B450,1))))&gt;=$B450)*(DATE(YEAR($B450),MONTH($B450)+1,MIN(BM$6,DAY(EOMONTH($B450,1))))&lt;$C450)))</f>
        <v>0</v>
      </c>
      <c r="BN450" s="48" t="n">
        <f aca="false">IF(OR(N(BN$5)=0,BN$6=""),0,BN$5*((DATE(YEAR($B450),MONTH($B450),MIN(BN$6,DAY(EOMONTH($B450,0))))&gt;=$B450)*(DATE(YEAR($B450),MONTH($B450),MIN(BN$6,DAY(EOMONTH($B450,0))))&lt;$C450)+(DATE(YEAR($B450),MONTH($B450)+1,MIN(BN$6,DAY(EOMONTH($B450,1))))&gt;=$B450)*(DATE(YEAR($B450),MONTH($B450)+1,MIN(BN$6,DAY(EOMONTH($B450,1))))&lt;$C450)))</f>
        <v>0</v>
      </c>
      <c r="BO450" s="48" t="n">
        <f aca="false">IF(OR(N(BO$5)=0,BO$6=""),0,BO$5*((DATE(YEAR($B450),MONTH($B450),MIN(BO$6,DAY(EOMONTH($B450,0))))&gt;=$B450)*(DATE(YEAR($B450),MONTH($B450),MIN(BO$6,DAY(EOMONTH($B450,0))))&lt;$C450)+(DATE(YEAR($B450),MONTH($B450)+1,MIN(BO$6,DAY(EOMONTH($B450,1))))&gt;=$B450)*(DATE(YEAR($B450),MONTH($B450)+1,MIN(BO$6,DAY(EOMONTH($B450,1))))&lt;$C450)))</f>
        <v>0</v>
      </c>
      <c r="BP450" s="48" t="n">
        <f aca="false">IF(OR(N(BP$5)=0,BP$6=""),0,BP$5*((DATE(YEAR($B450),MONTH($B450),MIN(BP$6,DAY(EOMONTH($B450,0))))&gt;=$B450)*(DATE(YEAR($B450),MONTH($B450),MIN(BP$6,DAY(EOMONTH($B450,0))))&lt;$C450)+(DATE(YEAR($B450),MONTH($B450)+1,MIN(BP$6,DAY(EOMONTH($B450,1))))&gt;=$B450)*(DATE(YEAR($B450),MONTH($B450)+1,MIN(BP$6,DAY(EOMONTH($B450,1))))&lt;$C450)))</f>
        <v>0</v>
      </c>
      <c r="BQ450" s="48" t="n">
        <f aca="false">IF(OR(N(BQ$5)=0,BQ$6=""),0,BQ$5*((DATE(YEAR($B450),MONTH($B450),MIN(BQ$6,DAY(EOMONTH($B450,0))))&gt;=$B450)*(DATE(YEAR($B450),MONTH($B450),MIN(BQ$6,DAY(EOMONTH($B450,0))))&lt;$C450)+(DATE(YEAR($B450),MONTH($B450)+1,MIN(BQ$6,DAY(EOMONTH($B450,1))))&gt;=$B450)*(DATE(YEAR($B450),MONTH($B450)+1,MIN(BQ$6,DAY(EOMONTH($B450,1))))&lt;$C450)))</f>
        <v>0</v>
      </c>
      <c r="BR450" s="48" t="n">
        <f aca="false">IF(OR(N(BR$5)=0,BR$6=""),0,BR$5*((DATE(YEAR($B450),MONTH($B450),MIN(BR$6,DAY(EOMONTH($B450,0))))&gt;=$B450)*(DATE(YEAR($B450),MONTH($B450),MIN(BR$6,DAY(EOMONTH($B450,0))))&lt;$C450)+(DATE(YEAR($B450),MONTH($B450)+1,MIN(BR$6,DAY(EOMONTH($B450,1))))&gt;=$B450)*(DATE(YEAR($B450),MONTH($B450)+1,MIN(BR$6,DAY(EOMONTH($B450,1))))&lt;$C450)))</f>
        <v>0</v>
      </c>
      <c r="BS450" s="48" t="n">
        <f aca="false">IF(OR(N(BS$5)=0,BS$6=""),0,BS$5*((DATE(YEAR($B450),MONTH($B450),MIN(BS$6,DAY(EOMONTH($B450,0))))&gt;=$B450)*(DATE(YEAR($B450),MONTH($B450),MIN(BS$6,DAY(EOMONTH($B450,0))))&lt;$C450)+(DATE(YEAR($B450),MONTH($B450)+1,MIN(BS$6,DAY(EOMONTH($B450,1))))&gt;=$B450)*(DATE(YEAR($B450),MONTH($B450)+1,MIN(BS$6,DAY(EOMONTH($B450,1))))&lt;$C450)))</f>
        <v>0</v>
      </c>
      <c r="BT450" s="48" t="n">
        <f aca="false">IF(OR(N(BT$5)=0,BT$6=""),0,BT$5*((DATE(YEAR($B450),MONTH($B450),MIN(BT$6,DAY(EOMONTH($B450,0))))&gt;=$B450)*(DATE(YEAR($B450),MONTH($B450),MIN(BT$6,DAY(EOMONTH($B450,0))))&lt;$C450)+(DATE(YEAR($B450),MONTH($B450)+1,MIN(BT$6,DAY(EOMONTH($B450,1))))&gt;=$B450)*(DATE(YEAR($B450),MONTH($B450)+1,MIN(BT$6,DAY(EOMONTH($B450,1))))&lt;$C450)))</f>
        <v>0</v>
      </c>
      <c r="BU450" s="48" t="n">
        <f aca="false">IF(OR(N(BU$5)=0,BU$6=""),0,BU$5*((DATE(YEAR($B450),MONTH($B450),MIN(BU$6,DAY(EOMONTH($B450,0))))&gt;=$B450)*(DATE(YEAR($B450),MONTH($B450),MIN(BU$6,DAY(EOMONTH($B450,0))))&lt;$C450)+(DATE(YEAR($B450),MONTH($B450)+1,MIN(BU$6,DAY(EOMONTH($B450,1))))&gt;=$B450)*(DATE(YEAR($B450),MONTH($B450)+1,MIN(BU$6,DAY(EOMONTH($B450,1))))&lt;$C450)))</f>
        <v>0</v>
      </c>
      <c r="BV450" s="48" t="n">
        <f aca="false">IF(OR(N(BV$5)=0,BV$6=""),0,BV$5*((DATE(YEAR($B450),MONTH($B450),MIN(BV$6,DAY(EOMONTH($B450,0))))&gt;=$B450)*(DATE(YEAR($B450),MONTH($B450),MIN(BV$6,DAY(EOMONTH($B450,0))))&lt;$C450)+(DATE(YEAR($B450),MONTH($B450)+1,MIN(BV$6,DAY(EOMONTH($B450,1))))&gt;=$B450)*(DATE(YEAR($B450),MONTH($B450)+1,MIN(BV$6,DAY(EOMONTH($B450,1))))&lt;$C450)))</f>
        <v>0</v>
      </c>
      <c r="BW450" s="48" t="n">
        <f aca="false">IF(OR(N(BW$5)=0,BW$6=""),0,BW$5*((DATE(YEAR($B450),MONTH($B450),MIN(BW$6,DAY(EOMONTH($B450,0))))&gt;=$B450)*(DATE(YEAR($B450),MONTH($B450),MIN(BW$6,DAY(EOMONTH($B450,0))))&lt;$C450)+(DATE(YEAR($B450),MONTH($B450)+1,MIN(BW$6,DAY(EOMONTH($B450,1))))&gt;=$B450)*(DATE(YEAR($B450),MONTH($B450)+1,MIN(BW$6,DAY(EOMONTH($B450,1))))&lt;$C450)))</f>
        <v>0</v>
      </c>
      <c r="BX450" s="48" t="n">
        <f aca="false">MIN(Z450,(FT449*(1+FT$5/Setup!$C$36)+IF($V450=1,N($F450),0)))</f>
        <v>0</v>
      </c>
      <c r="BY450" s="48" t="n">
        <f aca="false">MIN(AA450,(FU449*(1+FU$5/Setup!$C$36)+IF($V450=2,N($F450),0)))</f>
        <v>0</v>
      </c>
      <c r="BZ450" s="48" t="n">
        <f aca="false">MIN(AB450,(FV449*(1+FV$5/Setup!$C$36)+IF($V450=3,N($F450),0)))</f>
        <v>0</v>
      </c>
      <c r="CA450" s="48" t="n">
        <f aca="false">MIN(AC450,(FW449*(1+FW$5/Setup!$C$36)+IF($V450=4,N($F450),0)))</f>
        <v>0</v>
      </c>
      <c r="CB450" s="48" t="n">
        <f aca="false">MIN(AD450,(FX449*(1+FX$5/Setup!$C$36)+IF($V450=5,N($F450),0)))</f>
        <v>0</v>
      </c>
      <c r="CC450" s="48" t="n">
        <f aca="false">MIN(AE450,(FY449*(1+FY$5/Setup!$C$36)+IF($V450=6,N($F450),0)))</f>
        <v>0</v>
      </c>
      <c r="CD450" s="48" t="n">
        <f aca="false">MIN(AF450,(FZ449*(1+FZ$5/Setup!$C$36)+IF($V450=7,N($F450),0)))</f>
        <v>0</v>
      </c>
      <c r="CE450" s="48" t="n">
        <f aca="false">MIN(AG450,(GA449*(1+GA$5/Setup!$C$36)+IF($V450=8,N($F450),0)))</f>
        <v>0</v>
      </c>
      <c r="CF450" s="48" t="n">
        <f aca="false">MIN(AH450,(GB449*(1+GB$5/Setup!$C$36)+IF($V450=9,N($F450),0)))</f>
        <v>0</v>
      </c>
      <c r="CG450" s="48" t="n">
        <f aca="false">MIN(AI450,(GC449*(1+GC$5/Setup!$C$36)+IF($V450=10,N($F450),0)))</f>
        <v>0</v>
      </c>
      <c r="CH450" s="48" t="n">
        <f aca="false">MIN(AJ450,(GD449*(1+GD$5/Setup!$C$36)+IF($V450=11,N($F450),0)))</f>
        <v>0</v>
      </c>
      <c r="CI450" s="48" t="n">
        <f aca="false">MIN(AK450,(GE449*(1+GE$5/Setup!$C$36)+IF($V450=12,N($F450),0)))</f>
        <v>0</v>
      </c>
      <c r="CJ450" s="48" t="n">
        <f aca="false">MIN(AL450,(GF449*(1+GF$5/Setup!$C$36)+IF($V450=13,N($F450),0)))</f>
        <v>0</v>
      </c>
      <c r="CK450" s="48" t="n">
        <f aca="false">MIN(AM450,(GG449*(1+GG$5/Setup!$C$36)+IF($V450=14,N($F450),0)))</f>
        <v>0</v>
      </c>
      <c r="CL450" s="48" t="n">
        <f aca="false">MIN(AN450,(GH449*(1+GH$5/Setup!$C$36)+IF($V450=15,N($F450),0)))</f>
        <v>0</v>
      </c>
      <c r="CM450" s="48" t="n">
        <f aca="false">MIN(AO450,(GI449*(1+GI$5/Setup!$C$36)+IF($V450=16,N($F450),0)))</f>
        <v>0</v>
      </c>
      <c r="CN450" s="48" t="n">
        <f aca="false">MIN(AP450,(GJ449*(1+GJ$5/Setup!$C$36)+IF($V450=17,N($F450),0)))</f>
        <v>0</v>
      </c>
      <c r="CO450" s="48" t="n">
        <f aca="false">MIN(AQ450,(GK449*(1+GK$5/Setup!$C$36)+IF($V450=18,N($F450),0)))</f>
        <v>0</v>
      </c>
      <c r="CP450" s="48" t="n">
        <f aca="false">MIN(AR450,(GL449*(1+GL$5/Setup!$C$36)+IF($V450=19,N($F450),0)))</f>
        <v>0</v>
      </c>
      <c r="CQ450" s="48" t="n">
        <f aca="false">MIN(AS450,(GM449*(1+GM$5/Setup!$C$36)+IF($V450=20,N($F450),0)))</f>
        <v>0</v>
      </c>
      <c r="CR450" s="48" t="n">
        <f aca="false">MIN(AT450,(GN449*(1+GN$5/Setup!$C$36)+IF($V450=21,N($F450),0)))</f>
        <v>0</v>
      </c>
      <c r="CS450" s="48" t="n">
        <f aca="false">MIN(AU450,(GO449*(1+GO$5/Setup!$C$36)+IF($V450=22,N($F450),0)))</f>
        <v>0</v>
      </c>
      <c r="CT450" s="48" t="n">
        <f aca="false">MIN(AV450,(GP449*(1+GP$5/Setup!$C$36)+IF($V450=23,N($F450),0)))</f>
        <v>0</v>
      </c>
      <c r="CU450" s="48" t="n">
        <f aca="false">MIN(AW450,(GQ449*(1+GQ$5/Setup!$C$36)+IF($V450=24,N($F450),0)))</f>
        <v>0</v>
      </c>
      <c r="CV450" s="48" t="n">
        <f aca="false">MIN(AX450,(GR449*(1+GR$5/Setup!$C$36)+IF($V450=25,N($F450),0)))</f>
        <v>0</v>
      </c>
      <c r="CW450" s="48" t="n">
        <f aca="false">MIN(AY450,(GS449*(1+GS$5/Setup!$C$36)+IF($V450=26,N($F450),0)))</f>
        <v>0</v>
      </c>
      <c r="CX450" s="48" t="n">
        <f aca="false">MIN(AZ450,(GT449*(1+GT$5/Setup!$C$36)+IF($V450=27,N($F450),0)))</f>
        <v>0</v>
      </c>
      <c r="CY450" s="48" t="n">
        <f aca="false">MIN(BA450,(GU449*(1+GU$5/Setup!$C$36)+IF($V450=28,N($F450),0)))</f>
        <v>0</v>
      </c>
      <c r="CZ450" s="48" t="n">
        <f aca="false">MIN(BB450,(GV449*(1+GV$5/Setup!$C$36)+IF($V450=29,N($F450),0)))</f>
        <v>0</v>
      </c>
      <c r="DA450" s="48" t="n">
        <f aca="false">MIN(BC450,(GW449*(1+GW$5/Setup!$C$36)+IF($V450=30,N($F450),0)))</f>
        <v>0</v>
      </c>
      <c r="DB450" s="48" t="n">
        <f aca="false">MIN(BD450,(GX449*(1+GX$5/Setup!$C$36)+IF($V450=31,N($F450),0)))</f>
        <v>0</v>
      </c>
      <c r="DC450" s="48" t="n">
        <f aca="false">MIN(BE450,(GY449*(1+GY$5/Setup!$C$36)+IF($V450=32,N($F450),0)))</f>
        <v>0</v>
      </c>
      <c r="DD450" s="48" t="n">
        <f aca="false">MIN(BF450,(GZ449*(1+GZ$5/Setup!$C$36)+IF($V450=33,N($F450),0)))</f>
        <v>0</v>
      </c>
      <c r="DE450" s="48" t="n">
        <f aca="false">MIN(BG450,(HA449*(1+HA$5/Setup!$C$36)+IF($V450=34,N($F450),0)))</f>
        <v>0</v>
      </c>
      <c r="DF450" s="48" t="n">
        <f aca="false">MIN(BH450,(HB449*(1+HB$5/Setup!$C$36)+IF($V450=35,N($F450),0)))</f>
        <v>0</v>
      </c>
      <c r="DG450" s="48" t="n">
        <f aca="false">MIN(BI450,(HC449*(1+HC$5/Setup!$C$36)+IF($V450=36,N($F450),0)))</f>
        <v>0</v>
      </c>
      <c r="DH450" s="48" t="n">
        <f aca="false">MIN(BJ450,(HD449*(1+HD$5/Setup!$C$36)+IF($V450=37,N($F450),0)))</f>
        <v>0</v>
      </c>
      <c r="DI450" s="48" t="n">
        <f aca="false">MIN(BK450,(HE449*(1+HE$5/Setup!$C$36)+IF($V450=38,N($F450),0)))</f>
        <v>0</v>
      </c>
      <c r="DJ450" s="48" t="n">
        <f aca="false">MIN(BL450,(HF449*(1+HF$5/Setup!$C$36)+IF($V450=39,N($F450),0)))</f>
        <v>0</v>
      </c>
      <c r="DK450" s="48" t="n">
        <f aca="false">MIN(BM450,(HG449*(1+HG$5/Setup!$C$36)+IF($V450=40,N($F450),0)))</f>
        <v>0</v>
      </c>
      <c r="DL450" s="48" t="n">
        <f aca="false">MIN(BN450,(HH449*(1+HH$5/Setup!$C$36)+IF($V450=41,N($F450),0)))</f>
        <v>0</v>
      </c>
      <c r="DM450" s="48" t="n">
        <f aca="false">MIN(BO450,(HI449*(1+HI$5/Setup!$C$36)+IF($V450=42,N($F450),0)))</f>
        <v>0</v>
      </c>
      <c r="DN450" s="48" t="n">
        <f aca="false">MIN(BP450,(HJ449*(1+HJ$5/Setup!$C$36)+IF($V450=43,N($F450),0)))</f>
        <v>0</v>
      </c>
      <c r="DO450" s="48" t="n">
        <f aca="false">MIN(BQ450,(HK449*(1+HK$5/Setup!$C$36)+IF($V450=44,N($F450),0)))</f>
        <v>0</v>
      </c>
      <c r="DP450" s="48" t="n">
        <f aca="false">MIN(BR450,(HL449*(1+HL$5/Setup!$C$36)+IF($V450=45,N($F450),0)))</f>
        <v>0</v>
      </c>
      <c r="DQ450" s="48" t="n">
        <f aca="false">MIN(BS450,(HM449*(1+HM$5/Setup!$C$36)+IF($V450=46,N($F450),0)))</f>
        <v>0</v>
      </c>
      <c r="DR450" s="48" t="n">
        <f aca="false">MIN(BT450,(HN449*(1+HN$5/Setup!$C$36)+IF($V450=47,N($F450),0)))</f>
        <v>0</v>
      </c>
      <c r="DS450" s="48" t="n">
        <f aca="false">MIN(BU450,(HO449*(1+HO$5/Setup!$C$36)+IF($V450=48,N($F450),0)))</f>
        <v>0</v>
      </c>
      <c r="DT450" s="48" t="n">
        <f aca="false">MIN(BV450,(HP449*(1+HP$5/Setup!$C$36)+IF($V450=49,N($F450),0)))</f>
        <v>0</v>
      </c>
      <c r="DU450" s="48" t="n">
        <f aca="false">MIN(BW450,(HQ449*(1+HQ$5/Setup!$C$36)+IF($V450=50,N($F450),0)))</f>
        <v>0</v>
      </c>
      <c r="DV450" s="48" t="n">
        <f aca="false">MIN(MAX((FT449*(1+FT$5/Setup!$C$36)+IF($V450=1,N($F450),0))-BX450,0),MAX($P450-0,0))</f>
        <v>0</v>
      </c>
      <c r="DW450" s="48" t="n">
        <f aca="false">MIN(MAX((FU449*(1+FU$5/Setup!$C$36)+IF($V450=2,N($F450),0))-BY450,0),MAX($P450-SUM(DV450:DV450),0))</f>
        <v>0</v>
      </c>
      <c r="DX450" s="48" t="n">
        <f aca="false">MIN(MAX((FV449*(1+FV$5/Setup!$C$36)+IF($V450=3,N($F450),0))-BZ450,0),MAX($P450-SUM(DV450:DW450),0))</f>
        <v>0</v>
      </c>
      <c r="DY450" s="48" t="n">
        <f aca="false">MIN(MAX((FW449*(1+FW$5/Setup!$C$36)+IF($V450=4,N($F450),0))-CA450,0),MAX($P450-SUM(DV450:DX450),0))</f>
        <v>0</v>
      </c>
      <c r="DZ450" s="48" t="n">
        <f aca="false">MIN(MAX((FX449*(1+FX$5/Setup!$C$36)+IF($V450=5,N($F450),0))-CB450,0),MAX($P450-SUM(DV450:DY450),0))</f>
        <v>0</v>
      </c>
      <c r="EA450" s="48" t="n">
        <f aca="false">MIN(MAX((FY449*(1+FY$5/Setup!$C$36)+IF($V450=6,N($F450),0))-CC450,0),MAX($P450-SUM(DV450:DZ450),0))</f>
        <v>0</v>
      </c>
      <c r="EB450" s="48" t="n">
        <f aca="false">MIN(MAX((FZ449*(1+FZ$5/Setup!$C$36)+IF($V450=7,N($F450),0))-CD450,0),MAX($P450-SUM(DV450:EA450),0))</f>
        <v>0</v>
      </c>
      <c r="EC450" s="48" t="n">
        <f aca="false">MIN(MAX((GA449*(1+GA$5/Setup!$C$36)+IF($V450=8,N($F450),0))-CE450,0),MAX($P450-SUM(DV450:EB450),0))</f>
        <v>0</v>
      </c>
      <c r="ED450" s="48" t="n">
        <f aca="false">MIN(MAX((GB449*(1+GB$5/Setup!$C$36)+IF($V450=9,N($F450),0))-CF450,0),MAX($P450-SUM(DV450:EC450),0))</f>
        <v>0</v>
      </c>
      <c r="EE450" s="48" t="n">
        <f aca="false">MIN(MAX((GC449*(1+GC$5/Setup!$C$36)+IF($V450=10,N($F450),0))-CG450,0),MAX($P450-SUM(DV450:ED450),0))</f>
        <v>0</v>
      </c>
      <c r="EF450" s="48" t="n">
        <f aca="false">MIN(MAX((GD449*(1+GD$5/Setup!$C$36)+IF($V450=11,N($F450),0))-CH450,0),MAX($P450-SUM(DV450:EE450),0))</f>
        <v>0</v>
      </c>
      <c r="EG450" s="48" t="n">
        <f aca="false">MIN(MAX((GE449*(1+GE$5/Setup!$C$36)+IF($V450=12,N($F450),0))-CI450,0),MAX($P450-SUM(DV450:EF450),0))</f>
        <v>0</v>
      </c>
      <c r="EH450" s="48" t="n">
        <f aca="false">MIN(MAX((GF449*(1+GF$5/Setup!$C$36)+IF($V450=13,N($F450),0))-CJ450,0),MAX($P450-SUM(DV450:EG450),0))</f>
        <v>0</v>
      </c>
      <c r="EI450" s="48" t="n">
        <f aca="false">MIN(MAX((GG449*(1+GG$5/Setup!$C$36)+IF($V450=14,N($F450),0))-CK450,0),MAX($P450-SUM(DV450:EH450),0))</f>
        <v>0</v>
      </c>
      <c r="EJ450" s="48" t="n">
        <f aca="false">MIN(MAX((GH449*(1+GH$5/Setup!$C$36)+IF($V450=15,N($F450),0))-CL450,0),MAX($P450-SUM(DV450:EI450),0))</f>
        <v>0</v>
      </c>
      <c r="EK450" s="48" t="n">
        <f aca="false">MIN(MAX((GI449*(1+GI$5/Setup!$C$36)+IF($V450=16,N($F450),0))-CM450,0),MAX($P450-SUM(DV450:EJ450),0))</f>
        <v>0</v>
      </c>
      <c r="EL450" s="48" t="n">
        <f aca="false">MIN(MAX((GJ449*(1+GJ$5/Setup!$C$36)+IF($V450=17,N($F450),0))-CN450,0),MAX($P450-SUM(DV450:EK450),0))</f>
        <v>0</v>
      </c>
      <c r="EM450" s="48" t="n">
        <f aca="false">MIN(MAX((GK449*(1+GK$5/Setup!$C$36)+IF($V450=18,N($F450),0))-CO450,0),MAX($P450-SUM(DV450:EL450),0))</f>
        <v>0</v>
      </c>
      <c r="EN450" s="48" t="n">
        <f aca="false">MIN(MAX((GL449*(1+GL$5/Setup!$C$36)+IF($V450=19,N($F450),0))-CP450,0),MAX($P450-SUM(DV450:EM450),0))</f>
        <v>0</v>
      </c>
      <c r="EO450" s="48" t="n">
        <f aca="false">MIN(MAX((GM449*(1+GM$5/Setup!$C$36)+IF($V450=20,N($F450),0))-CQ450,0),MAX($P450-SUM(DV450:EN450),0))</f>
        <v>0</v>
      </c>
      <c r="EP450" s="48" t="n">
        <f aca="false">MIN(MAX((GN449*(1+GN$5/Setup!$C$36)+IF($V450=21,N($F450),0))-CR450,0),MAX($P450-SUM(DV450:EO450),0))</f>
        <v>0</v>
      </c>
      <c r="EQ450" s="48" t="n">
        <f aca="false">MIN(MAX((GO449*(1+GO$5/Setup!$C$36)+IF($V450=22,N($F450),0))-CS450,0),MAX($P450-SUM(DV450:EP450),0))</f>
        <v>0</v>
      </c>
      <c r="ER450" s="48" t="n">
        <f aca="false">MIN(MAX((GP449*(1+GP$5/Setup!$C$36)+IF($V450=23,N($F450),0))-CT450,0),MAX($P450-SUM(DV450:EQ450),0))</f>
        <v>0</v>
      </c>
      <c r="ES450" s="48" t="n">
        <f aca="false">MIN(MAX((GQ449*(1+GQ$5/Setup!$C$36)+IF($V450=24,N($F450),0))-CU450,0),MAX($P450-SUM(DV450:ER450),0))</f>
        <v>0</v>
      </c>
      <c r="ET450" s="48" t="n">
        <f aca="false">MIN(MAX((GR449*(1+GR$5/Setup!$C$36)+IF($V450=25,N($F450),0))-CV450,0),MAX($P450-SUM(DV450:ES450),0))</f>
        <v>0</v>
      </c>
      <c r="EU450" s="48" t="n">
        <f aca="false">MIN(MAX((GS449*(1+GS$5/Setup!$C$36)+IF($V450=26,N($F450),0))-CW450,0),MAX($P450-SUM(DV450:ET450),0))</f>
        <v>0</v>
      </c>
      <c r="EV450" s="48" t="n">
        <f aca="false">MIN(MAX((GT449*(1+GT$5/Setup!$C$36)+IF($V450=27,N($F450),0))-CX450,0),MAX($P450-SUM(DV450:EU450),0))</f>
        <v>0</v>
      </c>
      <c r="EW450" s="48" t="n">
        <f aca="false">MIN(MAX((GU449*(1+GU$5/Setup!$C$36)+IF($V450=28,N($F450),0))-CY450,0),MAX($P450-SUM(DV450:EV450),0))</f>
        <v>0</v>
      </c>
      <c r="EX450" s="48" t="n">
        <f aca="false">MIN(MAX((GV449*(1+GV$5/Setup!$C$36)+IF($V450=29,N($F450),0))-CZ450,0),MAX($P450-SUM(DV450:EW450),0))</f>
        <v>0</v>
      </c>
      <c r="EY450" s="48" t="n">
        <f aca="false">MIN(MAX((GW449*(1+GW$5/Setup!$C$36)+IF($V450=30,N($F450),0))-DA450,0),MAX($P450-SUM(DV450:EX450),0))</f>
        <v>0</v>
      </c>
      <c r="EZ450" s="48" t="n">
        <f aca="false">MIN(MAX((GX449*(1+GX$5/Setup!$C$36)+IF($V450=31,N($F450),0))-DB450,0),MAX($P450-SUM(DV450:EY450),0))</f>
        <v>0</v>
      </c>
      <c r="FA450" s="48" t="n">
        <f aca="false">MIN(MAX((GY449*(1+GY$5/Setup!$C$36)+IF($V450=32,N($F450),0))-DC450,0),MAX($P450-SUM(DV450:EZ450),0))</f>
        <v>0</v>
      </c>
      <c r="FB450" s="48" t="n">
        <f aca="false">MIN(MAX((GZ449*(1+GZ$5/Setup!$C$36)+IF($V450=33,N($F450),0))-DD450,0),MAX($P450-SUM(DV450:FA450),0))</f>
        <v>0</v>
      </c>
      <c r="FC450" s="48" t="n">
        <f aca="false">MIN(MAX((HA449*(1+HA$5/Setup!$C$36)+IF($V450=34,N($F450),0))-DE450,0),MAX($P450-SUM(DV450:FB450),0))</f>
        <v>0</v>
      </c>
      <c r="FD450" s="48" t="n">
        <f aca="false">MIN(MAX((HB449*(1+HB$5/Setup!$C$36)+IF($V450=35,N($F450),0))-DF450,0),MAX($P450-SUM(DV450:FC450),0))</f>
        <v>0</v>
      </c>
      <c r="FE450" s="48" t="n">
        <f aca="false">MIN(MAX((HC449*(1+HC$5/Setup!$C$36)+IF($V450=36,N($F450),0))-DG450,0),MAX($P450-SUM(DV450:FD450),0))</f>
        <v>0</v>
      </c>
      <c r="FF450" s="48" t="n">
        <f aca="false">MIN(MAX((HD449*(1+HD$5/Setup!$C$36)+IF($V450=37,N($F450),0))-DH450,0),MAX($P450-SUM(DV450:FE450),0))</f>
        <v>0</v>
      </c>
      <c r="FG450" s="48" t="n">
        <f aca="false">MIN(MAX((HE449*(1+HE$5/Setup!$C$36)+IF($V450=38,N($F450),0))-DI450,0),MAX($P450-SUM(DV450:FF450),0))</f>
        <v>0</v>
      </c>
      <c r="FH450" s="48" t="n">
        <f aca="false">MIN(MAX((HF449*(1+HF$5/Setup!$C$36)+IF($V450=39,N($F450),0))-DJ450,0),MAX($P450-SUM(DV450:FG450),0))</f>
        <v>0</v>
      </c>
      <c r="FI450" s="48" t="n">
        <f aca="false">MIN(MAX((HG449*(1+HG$5/Setup!$C$36)+IF($V450=40,N($F450),0))-DK450,0),MAX($P450-SUM(DV450:FH450),0))</f>
        <v>0</v>
      </c>
      <c r="FJ450" s="48" t="n">
        <f aca="false">MIN(MAX((HH449*(1+HH$5/Setup!$C$36)+IF($V450=41,N($F450),0))-DL450,0),MAX($P450-SUM(DV450:FI450),0))</f>
        <v>0</v>
      </c>
      <c r="FK450" s="48" t="n">
        <f aca="false">MIN(MAX((HI449*(1+HI$5/Setup!$C$36)+IF($V450=42,N($F450),0))-DM450,0),MAX($P450-SUM(DV450:FJ450),0))</f>
        <v>0</v>
      </c>
      <c r="FL450" s="48" t="n">
        <f aca="false">MIN(MAX((HJ449*(1+HJ$5/Setup!$C$36)+IF($V450=43,N($F450),0))-DN450,0),MAX($P450-SUM(DV450:FK450),0))</f>
        <v>0</v>
      </c>
      <c r="FM450" s="48" t="n">
        <f aca="false">MIN(MAX((HK449*(1+HK$5/Setup!$C$36)+IF($V450=44,N($F450),0))-DO450,0),MAX($P450-SUM(DV450:FL450),0))</f>
        <v>0</v>
      </c>
      <c r="FN450" s="48" t="n">
        <f aca="false">MIN(MAX((HL449*(1+HL$5/Setup!$C$36)+IF($V450=45,N($F450),0))-DP450,0),MAX($P450-SUM(DV450:FM450),0))</f>
        <v>0</v>
      </c>
      <c r="FO450" s="48" t="n">
        <f aca="false">MIN(MAX((HM449*(1+HM$5/Setup!$C$36)+IF($V450=46,N($F450),0))-DQ450,0),MAX($P450-SUM(DV450:FN450),0))</f>
        <v>0</v>
      </c>
      <c r="FP450" s="48" t="n">
        <f aca="false">MIN(MAX((HN449*(1+HN$5/Setup!$C$36)+IF($V450=47,N($F450),0))-DR450,0),MAX($P450-SUM(DV450:FO450),0))</f>
        <v>0</v>
      </c>
      <c r="FQ450" s="48" t="n">
        <f aca="false">MIN(MAX((HO449*(1+HO$5/Setup!$C$36)+IF($V450=48,N($F450),0))-DS450,0),MAX($P450-SUM(DV450:FP450),0))</f>
        <v>0</v>
      </c>
      <c r="FR450" s="48" t="n">
        <f aca="false">MIN(MAX((HP449*(1+HP$5/Setup!$C$36)+IF($V450=49,N($F450),0))-DT450,0),MAX($P450-SUM(DV450:FQ450),0))</f>
        <v>0</v>
      </c>
      <c r="FS450" s="48" t="n">
        <f aca="false">MIN(MAX((HQ449*(1+HQ$5/Setup!$C$36)+IF($V450=50,N($F450),0))-DU450,0),MAX($P450-SUM(DV450:FR450),0))</f>
        <v>0</v>
      </c>
      <c r="FT450" s="48" t="n">
        <f aca="false">IF((FT449*(1+FT$5/Setup!$C$36)+IF($V450=1,N($F450),0))-BX450-DV450&lt;0.005,0,(FT449*(1+FT$5/Setup!$C$36)+IF($V450=1,N($F450),0))-BX450-DV450)</f>
        <v>0</v>
      </c>
      <c r="FU450" s="48" t="n">
        <f aca="false">IF((FU449*(1+FU$5/Setup!$C$36)+IF($V450=2,N($F450),0))-BY450-DW450&lt;0.005,0,(FU449*(1+FU$5/Setup!$C$36)+IF($V450=2,N($F450),0))-BY450-DW450)</f>
        <v>0</v>
      </c>
      <c r="FV450" s="48" t="n">
        <f aca="false">IF((FV449*(1+FV$5/Setup!$C$36)+IF($V450=3,N($F450),0))-BZ450-DX450&lt;0.005,0,(FV449*(1+FV$5/Setup!$C$36)+IF($V450=3,N($F450),0))-BZ450-DX450)</f>
        <v>0</v>
      </c>
      <c r="FW450" s="48" t="n">
        <f aca="false">IF((FW449*(1+FW$5/Setup!$C$36)+IF($V450=4,N($F450),0))-CA450-DY450&lt;0.005,0,(FW449*(1+FW$5/Setup!$C$36)+IF($V450=4,N($F450),0))-CA450-DY450)</f>
        <v>0</v>
      </c>
      <c r="FX450" s="48" t="n">
        <f aca="false">IF((FX449*(1+FX$5/Setup!$C$36)+IF($V450=5,N($F450),0))-CB450-DZ450&lt;0.005,0,(FX449*(1+FX$5/Setup!$C$36)+IF($V450=5,N($F450),0))-CB450-DZ450)</f>
        <v>0</v>
      </c>
      <c r="FY450" s="48" t="n">
        <f aca="false">IF((FY449*(1+FY$5/Setup!$C$36)+IF($V450=6,N($F450),0))-CC450-EA450&lt;0.005,0,(FY449*(1+FY$5/Setup!$C$36)+IF($V450=6,N($F450),0))-CC450-EA450)</f>
        <v>0</v>
      </c>
      <c r="FZ450" s="48" t="n">
        <f aca="false">IF((FZ449*(1+FZ$5/Setup!$C$36)+IF($V450=7,N($F450),0))-CD450-EB450&lt;0.005,0,(FZ449*(1+FZ$5/Setup!$C$36)+IF($V450=7,N($F450),0))-CD450-EB450)</f>
        <v>0</v>
      </c>
      <c r="GA450" s="48" t="n">
        <f aca="false">IF((GA449*(1+GA$5/Setup!$C$36)+IF($V450=8,N($F450),0))-CE450-EC450&lt;0.005,0,(GA449*(1+GA$5/Setup!$C$36)+IF($V450=8,N($F450),0))-CE450-EC450)</f>
        <v>0</v>
      </c>
      <c r="GB450" s="48" t="n">
        <f aca="false">IF((GB449*(1+GB$5/Setup!$C$36)+IF($V450=9,N($F450),0))-CF450-ED450&lt;0.005,0,(GB449*(1+GB$5/Setup!$C$36)+IF($V450=9,N($F450),0))-CF450-ED450)</f>
        <v>0</v>
      </c>
      <c r="GC450" s="48" t="n">
        <f aca="false">IF((GC449*(1+GC$5/Setup!$C$36)+IF($V450=10,N($F450),0))-CG450-EE450&lt;0.005,0,(GC449*(1+GC$5/Setup!$C$36)+IF($V450=10,N($F450),0))-CG450-EE450)</f>
        <v>0</v>
      </c>
      <c r="GD450" s="48" t="n">
        <f aca="false">IF((GD449*(1+GD$5/Setup!$C$36)+IF($V450=11,N($F450),0))-CH450-EF450&lt;0.005,0,(GD449*(1+GD$5/Setup!$C$36)+IF($V450=11,N($F450),0))-CH450-EF450)</f>
        <v>0</v>
      </c>
      <c r="GE450" s="48" t="n">
        <f aca="false">IF((GE449*(1+GE$5/Setup!$C$36)+IF($V450=12,N($F450),0))-CI450-EG450&lt;0.005,0,(GE449*(1+GE$5/Setup!$C$36)+IF($V450=12,N($F450),0))-CI450-EG450)</f>
        <v>0</v>
      </c>
      <c r="GF450" s="48" t="n">
        <f aca="false">IF((GF449*(1+GF$5/Setup!$C$36)+IF($V450=13,N($F450),0))-CJ450-EH450&lt;0.005,0,(GF449*(1+GF$5/Setup!$C$36)+IF($V450=13,N($F450),0))-CJ450-EH450)</f>
        <v>0</v>
      </c>
      <c r="GG450" s="48" t="n">
        <f aca="false">IF((GG449*(1+GG$5/Setup!$C$36)+IF($V450=14,N($F450),0))-CK450-EI450&lt;0.005,0,(GG449*(1+GG$5/Setup!$C$36)+IF($V450=14,N($F450),0))-CK450-EI450)</f>
        <v>0</v>
      </c>
      <c r="GH450" s="48" t="n">
        <f aca="false">IF((GH449*(1+GH$5/Setup!$C$36)+IF($V450=15,N($F450),0))-CL450-EJ450&lt;0.005,0,(GH449*(1+GH$5/Setup!$C$36)+IF($V450=15,N($F450),0))-CL450-EJ450)</f>
        <v>0</v>
      </c>
      <c r="GI450" s="48" t="n">
        <f aca="false">IF((GI449*(1+GI$5/Setup!$C$36)+IF($V450=16,N($F450),0))-CM450-EK450&lt;0.005,0,(GI449*(1+GI$5/Setup!$C$36)+IF($V450=16,N($F450),0))-CM450-EK450)</f>
        <v>0</v>
      </c>
      <c r="GJ450" s="48" t="n">
        <f aca="false">IF((GJ449*(1+GJ$5/Setup!$C$36)+IF($V450=17,N($F450),0))-CN450-EL450&lt;0.005,0,(GJ449*(1+GJ$5/Setup!$C$36)+IF($V450=17,N($F450),0))-CN450-EL450)</f>
        <v>0</v>
      </c>
      <c r="GK450" s="48" t="n">
        <f aca="false">IF((GK449*(1+GK$5/Setup!$C$36)+IF($V450=18,N($F450),0))-CO450-EM450&lt;0.005,0,(GK449*(1+GK$5/Setup!$C$36)+IF($V450=18,N($F450),0))-CO450-EM450)</f>
        <v>0</v>
      </c>
      <c r="GL450" s="48" t="n">
        <f aca="false">IF((GL449*(1+GL$5/Setup!$C$36)+IF($V450=19,N($F450),0))-CP450-EN450&lt;0.005,0,(GL449*(1+GL$5/Setup!$C$36)+IF($V450=19,N($F450),0))-CP450-EN450)</f>
        <v>0</v>
      </c>
      <c r="GM450" s="48" t="n">
        <f aca="false">IF((GM449*(1+GM$5/Setup!$C$36)+IF($V450=20,N($F450),0))-CQ450-EO450&lt;0.005,0,(GM449*(1+GM$5/Setup!$C$36)+IF($V450=20,N($F450),0))-CQ450-EO450)</f>
        <v>0</v>
      </c>
      <c r="GN450" s="48" t="n">
        <f aca="false">IF((GN449*(1+GN$5/Setup!$C$36)+IF($V450=21,N($F450),0))-CR450-EP450&lt;0.005,0,(GN449*(1+GN$5/Setup!$C$36)+IF($V450=21,N($F450),0))-CR450-EP450)</f>
        <v>0</v>
      </c>
      <c r="GO450" s="48" t="n">
        <f aca="false">IF((GO449*(1+GO$5/Setup!$C$36)+IF($V450=22,N($F450),0))-CS450-EQ450&lt;0.005,0,(GO449*(1+GO$5/Setup!$C$36)+IF($V450=22,N($F450),0))-CS450-EQ450)</f>
        <v>0</v>
      </c>
      <c r="GP450" s="48" t="n">
        <f aca="false">IF((GP449*(1+GP$5/Setup!$C$36)+IF($V450=23,N($F450),0))-CT450-ER450&lt;0.005,0,(GP449*(1+GP$5/Setup!$C$36)+IF($V450=23,N($F450),0))-CT450-ER450)</f>
        <v>0</v>
      </c>
      <c r="GQ450" s="48" t="n">
        <f aca="false">IF((GQ449*(1+GQ$5/Setup!$C$36)+IF($V450=24,N($F450),0))-CU450-ES450&lt;0.005,0,(GQ449*(1+GQ$5/Setup!$C$36)+IF($V450=24,N($F450),0))-CU450-ES450)</f>
        <v>0</v>
      </c>
      <c r="GR450" s="48" t="n">
        <f aca="false">IF((GR449*(1+GR$5/Setup!$C$36)+IF($V450=25,N($F450),0))-CV450-ET450&lt;0.005,0,(GR449*(1+GR$5/Setup!$C$36)+IF($V450=25,N($F450),0))-CV450-ET450)</f>
        <v>0</v>
      </c>
      <c r="GS450" s="48" t="n">
        <f aca="false">IF((GS449*(1+GS$5/Setup!$C$36)+IF($V450=26,N($F450),0))-CW450-EU450&lt;0.005,0,(GS449*(1+GS$5/Setup!$C$36)+IF($V450=26,N($F450),0))-CW450-EU450)</f>
        <v>0</v>
      </c>
      <c r="GT450" s="48" t="n">
        <f aca="false">IF((GT449*(1+GT$5/Setup!$C$36)+IF($V450=27,N($F450),0))-CX450-EV450&lt;0.005,0,(GT449*(1+GT$5/Setup!$C$36)+IF($V450=27,N($F450),0))-CX450-EV450)</f>
        <v>0</v>
      </c>
      <c r="GU450" s="48" t="n">
        <f aca="false">IF((GU449*(1+GU$5/Setup!$C$36)+IF($V450=28,N($F450),0))-CY450-EW450&lt;0.005,0,(GU449*(1+GU$5/Setup!$C$36)+IF($V450=28,N($F450),0))-CY450-EW450)</f>
        <v>0</v>
      </c>
      <c r="GV450" s="48" t="n">
        <f aca="false">IF((GV449*(1+GV$5/Setup!$C$36)+IF($V450=29,N($F450),0))-CZ450-EX450&lt;0.005,0,(GV449*(1+GV$5/Setup!$C$36)+IF($V450=29,N($F450),0))-CZ450-EX450)</f>
        <v>0</v>
      </c>
      <c r="GW450" s="48" t="n">
        <f aca="false">IF((GW449*(1+GW$5/Setup!$C$36)+IF($V450=30,N($F450),0))-DA450-EY450&lt;0.005,0,(GW449*(1+GW$5/Setup!$C$36)+IF($V450=30,N($F450),0))-DA450-EY450)</f>
        <v>0</v>
      </c>
      <c r="GX450" s="48" t="n">
        <f aca="false">IF((GX449*(1+GX$5/Setup!$C$36)+IF($V450=31,N($F450),0))-DB450-EZ450&lt;0.005,0,(GX449*(1+GX$5/Setup!$C$36)+IF($V450=31,N($F450),0))-DB450-EZ450)</f>
        <v>0</v>
      </c>
      <c r="GY450" s="48" t="n">
        <f aca="false">IF((GY449*(1+GY$5/Setup!$C$36)+IF($V450=32,N($F450),0))-DC450-FA450&lt;0.005,0,(GY449*(1+GY$5/Setup!$C$36)+IF($V450=32,N($F450),0))-DC450-FA450)</f>
        <v>0</v>
      </c>
      <c r="GZ450" s="48" t="n">
        <f aca="false">IF((GZ449*(1+GZ$5/Setup!$C$36)+IF($V450=33,N($F450),0))-DD450-FB450&lt;0.005,0,(GZ449*(1+GZ$5/Setup!$C$36)+IF($V450=33,N($F450),0))-DD450-FB450)</f>
        <v>0</v>
      </c>
      <c r="HA450" s="48" t="n">
        <f aca="false">IF((HA449*(1+HA$5/Setup!$C$36)+IF($V450=34,N($F450),0))-DE450-FC450&lt;0.005,0,(HA449*(1+HA$5/Setup!$C$36)+IF($V450=34,N($F450),0))-DE450-FC450)</f>
        <v>0</v>
      </c>
      <c r="HB450" s="48" t="n">
        <f aca="false">IF((HB449*(1+HB$5/Setup!$C$36)+IF($V450=35,N($F450),0))-DF450-FD450&lt;0.005,0,(HB449*(1+HB$5/Setup!$C$36)+IF($V450=35,N($F450),0))-DF450-FD450)</f>
        <v>0</v>
      </c>
      <c r="HC450" s="48" t="n">
        <f aca="false">IF((HC449*(1+HC$5/Setup!$C$36)+IF($V450=36,N($F450),0))-DG450-FE450&lt;0.005,0,(HC449*(1+HC$5/Setup!$C$36)+IF($V450=36,N($F450),0))-DG450-FE450)</f>
        <v>0</v>
      </c>
      <c r="HD450" s="48" t="n">
        <f aca="false">IF((HD449*(1+HD$5/Setup!$C$36)+IF($V450=37,N($F450),0))-DH450-FF450&lt;0.005,0,(HD449*(1+HD$5/Setup!$C$36)+IF($V450=37,N($F450),0))-DH450-FF450)</f>
        <v>0</v>
      </c>
      <c r="HE450" s="48" t="n">
        <f aca="false">IF((HE449*(1+HE$5/Setup!$C$36)+IF($V450=38,N($F450),0))-DI450-FG450&lt;0.005,0,(HE449*(1+HE$5/Setup!$C$36)+IF($V450=38,N($F450),0))-DI450-FG450)</f>
        <v>0</v>
      </c>
      <c r="HF450" s="48" t="n">
        <f aca="false">IF((HF449*(1+HF$5/Setup!$C$36)+IF($V450=39,N($F450),0))-DJ450-FH450&lt;0.005,0,(HF449*(1+HF$5/Setup!$C$36)+IF($V450=39,N($F450),0))-DJ450-FH450)</f>
        <v>0</v>
      </c>
      <c r="HG450" s="48" t="n">
        <f aca="false">IF((HG449*(1+HG$5/Setup!$C$36)+IF($V450=40,N($F450),0))-DK450-FI450&lt;0.005,0,(HG449*(1+HG$5/Setup!$C$36)+IF($V450=40,N($F450),0))-DK450-FI450)</f>
        <v>0</v>
      </c>
      <c r="HH450" s="48" t="n">
        <f aca="false">IF((HH449*(1+HH$5/Setup!$C$36)+IF($V450=41,N($F450),0))-DL450-FJ450&lt;0.005,0,(HH449*(1+HH$5/Setup!$C$36)+IF($V450=41,N($F450),0))-DL450-FJ450)</f>
        <v>0</v>
      </c>
      <c r="HI450" s="48" t="n">
        <f aca="false">IF((HI449*(1+HI$5/Setup!$C$36)+IF($V450=42,N($F450),0))-DM450-FK450&lt;0.005,0,(HI449*(1+HI$5/Setup!$C$36)+IF($V450=42,N($F450),0))-DM450-FK450)</f>
        <v>0</v>
      </c>
      <c r="HJ450" s="48" t="n">
        <f aca="false">IF((HJ449*(1+HJ$5/Setup!$C$36)+IF($V450=43,N($F450),0))-DN450-FL450&lt;0.005,0,(HJ449*(1+HJ$5/Setup!$C$36)+IF($V450=43,N($F450),0))-DN450-FL450)</f>
        <v>0</v>
      </c>
      <c r="HK450" s="48" t="n">
        <f aca="false">IF((HK449*(1+HK$5/Setup!$C$36)+IF($V450=44,N($F450),0))-DO450-FM450&lt;0.005,0,(HK449*(1+HK$5/Setup!$C$36)+IF($V450=44,N($F450),0))-DO450-FM450)</f>
        <v>0</v>
      </c>
      <c r="HL450" s="48" t="n">
        <f aca="false">IF((HL449*(1+HL$5/Setup!$C$36)+IF($V450=45,N($F450),0))-DP450-FN450&lt;0.005,0,(HL449*(1+HL$5/Setup!$C$36)+IF($V450=45,N($F450),0))-DP450-FN450)</f>
        <v>0</v>
      </c>
      <c r="HM450" s="48" t="n">
        <f aca="false">IF((HM449*(1+HM$5/Setup!$C$36)+IF($V450=46,N($F450),0))-DQ450-FO450&lt;0.005,0,(HM449*(1+HM$5/Setup!$C$36)+IF($V450=46,N($F450),0))-DQ450-FO450)</f>
        <v>0</v>
      </c>
      <c r="HN450" s="48" t="n">
        <f aca="false">IF((HN449*(1+HN$5/Setup!$C$36)+IF($V450=47,N($F450),0))-DR450-FP450&lt;0.005,0,(HN449*(1+HN$5/Setup!$C$36)+IF($V450=47,N($F450),0))-DR450-FP450)</f>
        <v>0</v>
      </c>
      <c r="HO450" s="48" t="n">
        <f aca="false">IF((HO449*(1+HO$5/Setup!$C$36)+IF($V450=48,N($F450),0))-DS450-FQ450&lt;0.005,0,(HO449*(1+HO$5/Setup!$C$36)+IF($V450=48,N($F450),0))-DS450-FQ450)</f>
        <v>0</v>
      </c>
      <c r="HP450" s="48" t="n">
        <f aca="false">IF((HP449*(1+HP$5/Setup!$C$36)+IF($V450=49,N($F450),0))-DT450-FR450&lt;0.005,0,(HP449*(1+HP$5/Setup!$C$36)+IF($V450=49,N($F450),0))-DT450-FR450)</f>
        <v>0</v>
      </c>
      <c r="HQ450" s="48" t="n">
        <f aca="false">IF((HQ449*(1+HQ$5/Setup!$C$36)+IF($V450=50,N($F450),0))-DU450-FS450&lt;0.005,0,(HQ449*(1+HQ$5/Setup!$C$36)+IF($V450=50,N($F450),0))-DU450-FS450)</f>
        <v>0</v>
      </c>
    </row>
    <row r="451" customFormat="false" ht="15" hidden="false" customHeight="false" outlineLevel="0" collapsed="false">
      <c r="A451" s="44" t="n">
        <v>443</v>
      </c>
      <c r="B451" s="45" t="n">
        <f aca="false">IF(Setup!$C$7="Every month",EDATE(Setup!$C$8,($A451-1)),IF(Setup!$C$7="Twice a month",DATE(YEAR(Setup!$C$8),MONTH(Setup!$C$8)+INT((($A451-1)+Setup!$C$41)/2),MIN(IF(MOD(($A451-1)+Setup!$C$41,2)=0,Setup!$C$39,Setup!$C$40),DAY(EOMONTH(DATE(YEAR(Setup!$C$8),MONTH(Setup!$C$8)+INT((($A451-1)+Setup!$C$41)/2),1),0)))),Setup!$C$8+($A451-1)*IF(Setup!$C$7="Every week",7,14)))</f>
        <v>52513</v>
      </c>
      <c r="C451" s="45" t="n">
        <f aca="false">IF(Setup!$C$7="Every month",EDATE(Setup!$C$8,$A451),IF(Setup!$C$7="Twice a month",DATE(YEAR(Setup!$C$8),MONTH(Setup!$C$8)+INT(($A451+Setup!$C$41)/2),MIN(IF(MOD($A451+Setup!$C$41,2)=0,Setup!$C$39,Setup!$C$40),DAY(EOMONTH(DATE(YEAR(Setup!$C$8),MONTH(Setup!$C$8)+INT(($A451+Setup!$C$41)/2),1),0)))),Setup!$C$8+$A451*IF(Setup!$C$7="Every week",7,14)))</f>
        <v>52527</v>
      </c>
      <c r="D451" s="46"/>
      <c r="E451" s="47"/>
      <c r="F451" s="47"/>
      <c r="G451" s="47"/>
      <c r="H451" s="47"/>
      <c r="I451" s="48" t="n">
        <f aca="false">N(Setup!$C$11)+N(E451)</f>
        <v>100</v>
      </c>
      <c r="J451" s="48" t="n">
        <f aca="false">MIN(Setup!$C$37,MAX(I451,0))</f>
        <v>9.23076923076923</v>
      </c>
      <c r="K451" s="48" t="n">
        <f aca="false">MIN(MAX(N(Setup!$C$14)-L450,0),MAX(I451-J451,0))</f>
        <v>0</v>
      </c>
      <c r="L451" s="48" t="n">
        <f aca="false">L450+K451-N(G451)</f>
        <v>500</v>
      </c>
      <c r="M451" s="48" t="n">
        <f aca="false">M450+J451-N(H451)</f>
        <v>4089.23076923074</v>
      </c>
      <c r="N451" s="48" t="n">
        <f aca="false">SUM(BX451:DU451)</f>
        <v>0</v>
      </c>
      <c r="O451" s="48" t="n">
        <f aca="false">SUM(Z451:BW451)-N451</f>
        <v>65</v>
      </c>
      <c r="P451" s="48" t="n">
        <f aca="false">MAX(I451-J451-K451,0)+O451</f>
        <v>155.769230769231</v>
      </c>
      <c r="Q451" s="48" t="n">
        <f aca="false">SUM(DV451:FS451)</f>
        <v>0</v>
      </c>
      <c r="R451" s="49" t="n">
        <f aca="false">N451+J451+K451+Q451</f>
        <v>9.23076923076923</v>
      </c>
      <c r="S451" s="48" t="n">
        <f aca="false">T451-T450-N(F451)+N451+Q451</f>
        <v>0</v>
      </c>
      <c r="T451" s="49" t="n">
        <f aca="false">SUM(FT451:HQ451)</f>
        <v>0</v>
      </c>
      <c r="U451" s="44" t="str">
        <f aca="false">IF(T450&lt;0.005,"",INDEX(Helpers!$C$2:$C$51,IF(_xlfn.MINIFS($DV$6:$FS$6,DV451:FS451,"&gt;0.005")=0,V451,_xlfn.MINIFS($DV$6:$FS$6,DV451:FS451,"&gt;0.005"))))</f>
        <v/>
      </c>
      <c r="V451" s="44" t="n">
        <f aca="false">IF(_xlfn.MINIFS($FT$6:$HQ$6,FT450:HQ450,"&gt;0.005")=0,1,_xlfn.MINIFS($FT$6:$HQ$6,FT450:HQ450,"&gt;0.005"))</f>
        <v>1</v>
      </c>
      <c r="W451" s="44" t="n">
        <f aca="false">IF(AND(D451&lt;&gt;"Paid",T450&gt;0.005),1,0)</f>
        <v>0</v>
      </c>
      <c r="X451" s="48" t="n">
        <f aca="false">SUMPRODUCT(((Helpers!$G$2:$G$51*(1+(Helpers!$D$2:$D$51+0.000000001)/12)^(($B451-Setup!$C$8)/(365.25/12))-Helpers!$E$2:$E$51*((1+(Helpers!$D$2:$D$51+0.000000001)/12)^(($B451-Setup!$C$8)/(365.25/12))-1)/((Helpers!$D$2:$D$51+0.000000001)/12))&gt;0)*(Helpers!$G$2:$G$51*(1+(Helpers!$D$2:$D$51+0.000000001)/12)^(($B451-Setup!$C$8)/(365.25/12))-Helpers!$E$2:$E$51*((1+(Helpers!$D$2:$D$51+0.000000001)/12)^(($B451-Setup!$C$8)/(365.25/12))-1)/((Helpers!$D$2:$D$51+0.000000001)/12)))</f>
        <v>0</v>
      </c>
      <c r="Y451" s="48"/>
      <c r="Z451" s="48" t="n">
        <f aca="false">IF(OR(N(Z$5)=0,Z$6=""),0,Z$5*((DATE(YEAR($B451),MONTH($B451),MIN(Z$6,DAY(EOMONTH($B451,0))))&gt;=$B451)*(DATE(YEAR($B451),MONTH($B451),MIN(Z$6,DAY(EOMONTH($B451,0))))&lt;$C451)+(DATE(YEAR($B451),MONTH($B451)+1,MIN(Z$6,DAY(EOMONTH($B451,1))))&gt;=$B451)*(DATE(YEAR($B451),MONTH($B451)+1,MIN(Z$6,DAY(EOMONTH($B451,1))))&lt;$C451)))</f>
        <v>25</v>
      </c>
      <c r="AA451" s="48" t="n">
        <f aca="false">IF(OR(N(AA$5)=0,AA$6=""),0,AA$5*((DATE(YEAR($B451),MONTH($B451),MIN(AA$6,DAY(EOMONTH($B451,0))))&gt;=$B451)*(DATE(YEAR($B451),MONTH($B451),MIN(AA$6,DAY(EOMONTH($B451,0))))&lt;$C451)+(DATE(YEAR($B451),MONTH($B451)+1,MIN(AA$6,DAY(EOMONTH($B451,1))))&gt;=$B451)*(DATE(YEAR($B451),MONTH($B451)+1,MIN(AA$6,DAY(EOMONTH($B451,1))))&lt;$C451)))</f>
        <v>40</v>
      </c>
      <c r="AB451" s="48" t="n">
        <f aca="false">IF(OR(N(AB$5)=0,AB$6=""),0,AB$5*((DATE(YEAR($B451),MONTH($B451),MIN(AB$6,DAY(EOMONTH($B451,0))))&gt;=$B451)*(DATE(YEAR($B451),MONTH($B451),MIN(AB$6,DAY(EOMONTH($B451,0))))&lt;$C451)+(DATE(YEAR($B451),MONTH($B451)+1,MIN(AB$6,DAY(EOMONTH($B451,1))))&gt;=$B451)*(DATE(YEAR($B451),MONTH($B451)+1,MIN(AB$6,DAY(EOMONTH($B451,1))))&lt;$C451)))</f>
        <v>0</v>
      </c>
      <c r="AC451" s="48" t="n">
        <f aca="false">IF(OR(N(AC$5)=0,AC$6=""),0,AC$5*((DATE(YEAR($B451),MONTH($B451),MIN(AC$6,DAY(EOMONTH($B451,0))))&gt;=$B451)*(DATE(YEAR($B451),MONTH($B451),MIN(AC$6,DAY(EOMONTH($B451,0))))&lt;$C451)+(DATE(YEAR($B451),MONTH($B451)+1,MIN(AC$6,DAY(EOMONTH($B451,1))))&gt;=$B451)*(DATE(YEAR($B451),MONTH($B451)+1,MIN(AC$6,DAY(EOMONTH($B451,1))))&lt;$C451)))</f>
        <v>0</v>
      </c>
      <c r="AD451" s="48" t="n">
        <f aca="false">IF(OR(N(AD$5)=0,AD$6=""),0,AD$5*((DATE(YEAR($B451),MONTH($B451),MIN(AD$6,DAY(EOMONTH($B451,0))))&gt;=$B451)*(DATE(YEAR($B451),MONTH($B451),MIN(AD$6,DAY(EOMONTH($B451,0))))&lt;$C451)+(DATE(YEAR($B451),MONTH($B451)+1,MIN(AD$6,DAY(EOMONTH($B451,1))))&gt;=$B451)*(DATE(YEAR($B451),MONTH($B451)+1,MIN(AD$6,DAY(EOMONTH($B451,1))))&lt;$C451)))</f>
        <v>0</v>
      </c>
      <c r="AE451" s="48" t="n">
        <f aca="false">IF(OR(N(AE$5)=0,AE$6=""),0,AE$5*((DATE(YEAR($B451),MONTH($B451),MIN(AE$6,DAY(EOMONTH($B451,0))))&gt;=$B451)*(DATE(YEAR($B451),MONTH($B451),MIN(AE$6,DAY(EOMONTH($B451,0))))&lt;$C451)+(DATE(YEAR($B451),MONTH($B451)+1,MIN(AE$6,DAY(EOMONTH($B451,1))))&gt;=$B451)*(DATE(YEAR($B451),MONTH($B451)+1,MIN(AE$6,DAY(EOMONTH($B451,1))))&lt;$C451)))</f>
        <v>0</v>
      </c>
      <c r="AF451" s="48" t="n">
        <f aca="false">IF(OR(N(AF$5)=0,AF$6=""),0,AF$5*((DATE(YEAR($B451),MONTH($B451),MIN(AF$6,DAY(EOMONTH($B451,0))))&gt;=$B451)*(DATE(YEAR($B451),MONTH($B451),MIN(AF$6,DAY(EOMONTH($B451,0))))&lt;$C451)+(DATE(YEAR($B451),MONTH($B451)+1,MIN(AF$6,DAY(EOMONTH($B451,1))))&gt;=$B451)*(DATE(YEAR($B451),MONTH($B451)+1,MIN(AF$6,DAY(EOMONTH($B451,1))))&lt;$C451)))</f>
        <v>0</v>
      </c>
      <c r="AG451" s="48" t="n">
        <f aca="false">IF(OR(N(AG$5)=0,AG$6=""),0,AG$5*((DATE(YEAR($B451),MONTH($B451),MIN(AG$6,DAY(EOMONTH($B451,0))))&gt;=$B451)*(DATE(YEAR($B451),MONTH($B451),MIN(AG$6,DAY(EOMONTH($B451,0))))&lt;$C451)+(DATE(YEAR($B451),MONTH($B451)+1,MIN(AG$6,DAY(EOMONTH($B451,1))))&gt;=$B451)*(DATE(YEAR($B451),MONTH($B451)+1,MIN(AG$6,DAY(EOMONTH($B451,1))))&lt;$C451)))</f>
        <v>0</v>
      </c>
      <c r="AH451" s="48" t="n">
        <f aca="false">IF(OR(N(AH$5)=0,AH$6=""),0,AH$5*((DATE(YEAR($B451),MONTH($B451),MIN(AH$6,DAY(EOMONTH($B451,0))))&gt;=$B451)*(DATE(YEAR($B451),MONTH($B451),MIN(AH$6,DAY(EOMONTH($B451,0))))&lt;$C451)+(DATE(YEAR($B451),MONTH($B451)+1,MIN(AH$6,DAY(EOMONTH($B451,1))))&gt;=$B451)*(DATE(YEAR($B451),MONTH($B451)+1,MIN(AH$6,DAY(EOMONTH($B451,1))))&lt;$C451)))</f>
        <v>0</v>
      </c>
      <c r="AI451" s="48" t="n">
        <f aca="false">IF(OR(N(AI$5)=0,AI$6=""),0,AI$5*((DATE(YEAR($B451),MONTH($B451),MIN(AI$6,DAY(EOMONTH($B451,0))))&gt;=$B451)*(DATE(YEAR($B451),MONTH($B451),MIN(AI$6,DAY(EOMONTH($B451,0))))&lt;$C451)+(DATE(YEAR($B451),MONTH($B451)+1,MIN(AI$6,DAY(EOMONTH($B451,1))))&gt;=$B451)*(DATE(YEAR($B451),MONTH($B451)+1,MIN(AI$6,DAY(EOMONTH($B451,1))))&lt;$C451)))</f>
        <v>0</v>
      </c>
      <c r="AJ451" s="48" t="n">
        <f aca="false">IF(OR(N(AJ$5)=0,AJ$6=""),0,AJ$5*((DATE(YEAR($B451),MONTH($B451),MIN(AJ$6,DAY(EOMONTH($B451,0))))&gt;=$B451)*(DATE(YEAR($B451),MONTH($B451),MIN(AJ$6,DAY(EOMONTH($B451,0))))&lt;$C451)+(DATE(YEAR($B451),MONTH($B451)+1,MIN(AJ$6,DAY(EOMONTH($B451,1))))&gt;=$B451)*(DATE(YEAR($B451),MONTH($B451)+1,MIN(AJ$6,DAY(EOMONTH($B451,1))))&lt;$C451)))</f>
        <v>0</v>
      </c>
      <c r="AK451" s="48" t="n">
        <f aca="false">IF(OR(N(AK$5)=0,AK$6=""),0,AK$5*((DATE(YEAR($B451),MONTH($B451),MIN(AK$6,DAY(EOMONTH($B451,0))))&gt;=$B451)*(DATE(YEAR($B451),MONTH($B451),MIN(AK$6,DAY(EOMONTH($B451,0))))&lt;$C451)+(DATE(YEAR($B451),MONTH($B451)+1,MIN(AK$6,DAY(EOMONTH($B451,1))))&gt;=$B451)*(DATE(YEAR($B451),MONTH($B451)+1,MIN(AK$6,DAY(EOMONTH($B451,1))))&lt;$C451)))</f>
        <v>0</v>
      </c>
      <c r="AL451" s="48" t="n">
        <f aca="false">IF(OR(N(AL$5)=0,AL$6=""),0,AL$5*((DATE(YEAR($B451),MONTH($B451),MIN(AL$6,DAY(EOMONTH($B451,0))))&gt;=$B451)*(DATE(YEAR($B451),MONTH($B451),MIN(AL$6,DAY(EOMONTH($B451,0))))&lt;$C451)+(DATE(YEAR($B451),MONTH($B451)+1,MIN(AL$6,DAY(EOMONTH($B451,1))))&gt;=$B451)*(DATE(YEAR($B451),MONTH($B451)+1,MIN(AL$6,DAY(EOMONTH($B451,1))))&lt;$C451)))</f>
        <v>0</v>
      </c>
      <c r="AM451" s="48" t="n">
        <f aca="false">IF(OR(N(AM$5)=0,AM$6=""),0,AM$5*((DATE(YEAR($B451),MONTH($B451),MIN(AM$6,DAY(EOMONTH($B451,0))))&gt;=$B451)*(DATE(YEAR($B451),MONTH($B451),MIN(AM$6,DAY(EOMONTH($B451,0))))&lt;$C451)+(DATE(YEAR($B451),MONTH($B451)+1,MIN(AM$6,DAY(EOMONTH($B451,1))))&gt;=$B451)*(DATE(YEAR($B451),MONTH($B451)+1,MIN(AM$6,DAY(EOMONTH($B451,1))))&lt;$C451)))</f>
        <v>0</v>
      </c>
      <c r="AN451" s="48" t="n">
        <f aca="false">IF(OR(N(AN$5)=0,AN$6=""),0,AN$5*((DATE(YEAR($B451),MONTH($B451),MIN(AN$6,DAY(EOMONTH($B451,0))))&gt;=$B451)*(DATE(YEAR($B451),MONTH($B451),MIN(AN$6,DAY(EOMONTH($B451,0))))&lt;$C451)+(DATE(YEAR($B451),MONTH($B451)+1,MIN(AN$6,DAY(EOMONTH($B451,1))))&gt;=$B451)*(DATE(YEAR($B451),MONTH($B451)+1,MIN(AN$6,DAY(EOMONTH($B451,1))))&lt;$C451)))</f>
        <v>0</v>
      </c>
      <c r="AO451" s="48" t="n">
        <f aca="false">IF(OR(N(AO$5)=0,AO$6=""),0,AO$5*((DATE(YEAR($B451),MONTH($B451),MIN(AO$6,DAY(EOMONTH($B451,0))))&gt;=$B451)*(DATE(YEAR($B451),MONTH($B451),MIN(AO$6,DAY(EOMONTH($B451,0))))&lt;$C451)+(DATE(YEAR($B451),MONTH($B451)+1,MIN(AO$6,DAY(EOMONTH($B451,1))))&gt;=$B451)*(DATE(YEAR($B451),MONTH($B451)+1,MIN(AO$6,DAY(EOMONTH($B451,1))))&lt;$C451)))</f>
        <v>0</v>
      </c>
      <c r="AP451" s="48" t="n">
        <f aca="false">IF(OR(N(AP$5)=0,AP$6=""),0,AP$5*((DATE(YEAR($B451),MONTH($B451),MIN(AP$6,DAY(EOMONTH($B451,0))))&gt;=$B451)*(DATE(YEAR($B451),MONTH($B451),MIN(AP$6,DAY(EOMONTH($B451,0))))&lt;$C451)+(DATE(YEAR($B451),MONTH($B451)+1,MIN(AP$6,DAY(EOMONTH($B451,1))))&gt;=$B451)*(DATE(YEAR($B451),MONTH($B451)+1,MIN(AP$6,DAY(EOMONTH($B451,1))))&lt;$C451)))</f>
        <v>0</v>
      </c>
      <c r="AQ451" s="48" t="n">
        <f aca="false">IF(OR(N(AQ$5)=0,AQ$6=""),0,AQ$5*((DATE(YEAR($B451),MONTH($B451),MIN(AQ$6,DAY(EOMONTH($B451,0))))&gt;=$B451)*(DATE(YEAR($B451),MONTH($B451),MIN(AQ$6,DAY(EOMONTH($B451,0))))&lt;$C451)+(DATE(YEAR($B451),MONTH($B451)+1,MIN(AQ$6,DAY(EOMONTH($B451,1))))&gt;=$B451)*(DATE(YEAR($B451),MONTH($B451)+1,MIN(AQ$6,DAY(EOMONTH($B451,1))))&lt;$C451)))</f>
        <v>0</v>
      </c>
      <c r="AR451" s="48" t="n">
        <f aca="false">IF(OR(N(AR$5)=0,AR$6=""),0,AR$5*((DATE(YEAR($B451),MONTH($B451),MIN(AR$6,DAY(EOMONTH($B451,0))))&gt;=$B451)*(DATE(YEAR($B451),MONTH($B451),MIN(AR$6,DAY(EOMONTH($B451,0))))&lt;$C451)+(DATE(YEAR($B451),MONTH($B451)+1,MIN(AR$6,DAY(EOMONTH($B451,1))))&gt;=$B451)*(DATE(YEAR($B451),MONTH($B451)+1,MIN(AR$6,DAY(EOMONTH($B451,1))))&lt;$C451)))</f>
        <v>0</v>
      </c>
      <c r="AS451" s="48" t="n">
        <f aca="false">IF(OR(N(AS$5)=0,AS$6=""),0,AS$5*((DATE(YEAR($B451),MONTH($B451),MIN(AS$6,DAY(EOMONTH($B451,0))))&gt;=$B451)*(DATE(YEAR($B451),MONTH($B451),MIN(AS$6,DAY(EOMONTH($B451,0))))&lt;$C451)+(DATE(YEAR($B451),MONTH($B451)+1,MIN(AS$6,DAY(EOMONTH($B451,1))))&gt;=$B451)*(DATE(YEAR($B451),MONTH($B451)+1,MIN(AS$6,DAY(EOMONTH($B451,1))))&lt;$C451)))</f>
        <v>0</v>
      </c>
      <c r="AT451" s="48" t="n">
        <f aca="false">IF(OR(N(AT$5)=0,AT$6=""),0,AT$5*((DATE(YEAR($B451),MONTH($B451),MIN(AT$6,DAY(EOMONTH($B451,0))))&gt;=$B451)*(DATE(YEAR($B451),MONTH($B451),MIN(AT$6,DAY(EOMONTH($B451,0))))&lt;$C451)+(DATE(YEAR($B451),MONTH($B451)+1,MIN(AT$6,DAY(EOMONTH($B451,1))))&gt;=$B451)*(DATE(YEAR($B451),MONTH($B451)+1,MIN(AT$6,DAY(EOMONTH($B451,1))))&lt;$C451)))</f>
        <v>0</v>
      </c>
      <c r="AU451" s="48" t="n">
        <f aca="false">IF(OR(N(AU$5)=0,AU$6=""),0,AU$5*((DATE(YEAR($B451),MONTH($B451),MIN(AU$6,DAY(EOMONTH($B451,0))))&gt;=$B451)*(DATE(YEAR($B451),MONTH($B451),MIN(AU$6,DAY(EOMONTH($B451,0))))&lt;$C451)+(DATE(YEAR($B451),MONTH($B451)+1,MIN(AU$6,DAY(EOMONTH($B451,1))))&gt;=$B451)*(DATE(YEAR($B451),MONTH($B451)+1,MIN(AU$6,DAY(EOMONTH($B451,1))))&lt;$C451)))</f>
        <v>0</v>
      </c>
      <c r="AV451" s="48" t="n">
        <f aca="false">IF(OR(N(AV$5)=0,AV$6=""),0,AV$5*((DATE(YEAR($B451),MONTH($B451),MIN(AV$6,DAY(EOMONTH($B451,0))))&gt;=$B451)*(DATE(YEAR($B451),MONTH($B451),MIN(AV$6,DAY(EOMONTH($B451,0))))&lt;$C451)+(DATE(YEAR($B451),MONTH($B451)+1,MIN(AV$6,DAY(EOMONTH($B451,1))))&gt;=$B451)*(DATE(YEAR($B451),MONTH($B451)+1,MIN(AV$6,DAY(EOMONTH($B451,1))))&lt;$C451)))</f>
        <v>0</v>
      </c>
      <c r="AW451" s="48" t="n">
        <f aca="false">IF(OR(N(AW$5)=0,AW$6=""),0,AW$5*((DATE(YEAR($B451),MONTH($B451),MIN(AW$6,DAY(EOMONTH($B451,0))))&gt;=$B451)*(DATE(YEAR($B451),MONTH($B451),MIN(AW$6,DAY(EOMONTH($B451,0))))&lt;$C451)+(DATE(YEAR($B451),MONTH($B451)+1,MIN(AW$6,DAY(EOMONTH($B451,1))))&gt;=$B451)*(DATE(YEAR($B451),MONTH($B451)+1,MIN(AW$6,DAY(EOMONTH($B451,1))))&lt;$C451)))</f>
        <v>0</v>
      </c>
      <c r="AX451" s="48" t="n">
        <f aca="false">IF(OR(N(AX$5)=0,AX$6=""),0,AX$5*((DATE(YEAR($B451),MONTH($B451),MIN(AX$6,DAY(EOMONTH($B451,0))))&gt;=$B451)*(DATE(YEAR($B451),MONTH($B451),MIN(AX$6,DAY(EOMONTH($B451,0))))&lt;$C451)+(DATE(YEAR($B451),MONTH($B451)+1,MIN(AX$6,DAY(EOMONTH($B451,1))))&gt;=$B451)*(DATE(YEAR($B451),MONTH($B451)+1,MIN(AX$6,DAY(EOMONTH($B451,1))))&lt;$C451)))</f>
        <v>0</v>
      </c>
      <c r="AY451" s="48" t="n">
        <f aca="false">IF(OR(N(AY$5)=0,AY$6=""),0,AY$5*((DATE(YEAR($B451),MONTH($B451),MIN(AY$6,DAY(EOMONTH($B451,0))))&gt;=$B451)*(DATE(YEAR($B451),MONTH($B451),MIN(AY$6,DAY(EOMONTH($B451,0))))&lt;$C451)+(DATE(YEAR($B451),MONTH($B451)+1,MIN(AY$6,DAY(EOMONTH($B451,1))))&gt;=$B451)*(DATE(YEAR($B451),MONTH($B451)+1,MIN(AY$6,DAY(EOMONTH($B451,1))))&lt;$C451)))</f>
        <v>0</v>
      </c>
      <c r="AZ451" s="48" t="n">
        <f aca="false">IF(OR(N(AZ$5)=0,AZ$6=""),0,AZ$5*((DATE(YEAR($B451),MONTH($B451),MIN(AZ$6,DAY(EOMONTH($B451,0))))&gt;=$B451)*(DATE(YEAR($B451),MONTH($B451),MIN(AZ$6,DAY(EOMONTH($B451,0))))&lt;$C451)+(DATE(YEAR($B451),MONTH($B451)+1,MIN(AZ$6,DAY(EOMONTH($B451,1))))&gt;=$B451)*(DATE(YEAR($B451),MONTH($B451)+1,MIN(AZ$6,DAY(EOMONTH($B451,1))))&lt;$C451)))</f>
        <v>0</v>
      </c>
      <c r="BA451" s="48" t="n">
        <f aca="false">IF(OR(N(BA$5)=0,BA$6=""),0,BA$5*((DATE(YEAR($B451),MONTH($B451),MIN(BA$6,DAY(EOMONTH($B451,0))))&gt;=$B451)*(DATE(YEAR($B451),MONTH($B451),MIN(BA$6,DAY(EOMONTH($B451,0))))&lt;$C451)+(DATE(YEAR($B451),MONTH($B451)+1,MIN(BA$6,DAY(EOMONTH($B451,1))))&gt;=$B451)*(DATE(YEAR($B451),MONTH($B451)+1,MIN(BA$6,DAY(EOMONTH($B451,1))))&lt;$C451)))</f>
        <v>0</v>
      </c>
      <c r="BB451" s="48" t="n">
        <f aca="false">IF(OR(N(BB$5)=0,BB$6=""),0,BB$5*((DATE(YEAR($B451),MONTH($B451),MIN(BB$6,DAY(EOMONTH($B451,0))))&gt;=$B451)*(DATE(YEAR($B451),MONTH($B451),MIN(BB$6,DAY(EOMONTH($B451,0))))&lt;$C451)+(DATE(YEAR($B451),MONTH($B451)+1,MIN(BB$6,DAY(EOMONTH($B451,1))))&gt;=$B451)*(DATE(YEAR($B451),MONTH($B451)+1,MIN(BB$6,DAY(EOMONTH($B451,1))))&lt;$C451)))</f>
        <v>0</v>
      </c>
      <c r="BC451" s="48" t="n">
        <f aca="false">IF(OR(N(BC$5)=0,BC$6=""),0,BC$5*((DATE(YEAR($B451),MONTH($B451),MIN(BC$6,DAY(EOMONTH($B451,0))))&gt;=$B451)*(DATE(YEAR($B451),MONTH($B451),MIN(BC$6,DAY(EOMONTH($B451,0))))&lt;$C451)+(DATE(YEAR($B451),MONTH($B451)+1,MIN(BC$6,DAY(EOMONTH($B451,1))))&gt;=$B451)*(DATE(YEAR($B451),MONTH($B451)+1,MIN(BC$6,DAY(EOMONTH($B451,1))))&lt;$C451)))</f>
        <v>0</v>
      </c>
      <c r="BD451" s="48" t="n">
        <f aca="false">IF(OR(N(BD$5)=0,BD$6=""),0,BD$5*((DATE(YEAR($B451),MONTH($B451),MIN(BD$6,DAY(EOMONTH($B451,0))))&gt;=$B451)*(DATE(YEAR($B451),MONTH($B451),MIN(BD$6,DAY(EOMONTH($B451,0))))&lt;$C451)+(DATE(YEAR($B451),MONTH($B451)+1,MIN(BD$6,DAY(EOMONTH($B451,1))))&gt;=$B451)*(DATE(YEAR($B451),MONTH($B451)+1,MIN(BD$6,DAY(EOMONTH($B451,1))))&lt;$C451)))</f>
        <v>0</v>
      </c>
      <c r="BE451" s="48" t="n">
        <f aca="false">IF(OR(N(BE$5)=0,BE$6=""),0,BE$5*((DATE(YEAR($B451),MONTH($B451),MIN(BE$6,DAY(EOMONTH($B451,0))))&gt;=$B451)*(DATE(YEAR($B451),MONTH($B451),MIN(BE$6,DAY(EOMONTH($B451,0))))&lt;$C451)+(DATE(YEAR($B451),MONTH($B451)+1,MIN(BE$6,DAY(EOMONTH($B451,1))))&gt;=$B451)*(DATE(YEAR($B451),MONTH($B451)+1,MIN(BE$6,DAY(EOMONTH($B451,1))))&lt;$C451)))</f>
        <v>0</v>
      </c>
      <c r="BF451" s="48" t="n">
        <f aca="false">IF(OR(N(BF$5)=0,BF$6=""),0,BF$5*((DATE(YEAR($B451),MONTH($B451),MIN(BF$6,DAY(EOMONTH($B451,0))))&gt;=$B451)*(DATE(YEAR($B451),MONTH($B451),MIN(BF$6,DAY(EOMONTH($B451,0))))&lt;$C451)+(DATE(YEAR($B451),MONTH($B451)+1,MIN(BF$6,DAY(EOMONTH($B451,1))))&gt;=$B451)*(DATE(YEAR($B451),MONTH($B451)+1,MIN(BF$6,DAY(EOMONTH($B451,1))))&lt;$C451)))</f>
        <v>0</v>
      </c>
      <c r="BG451" s="48" t="n">
        <f aca="false">IF(OR(N(BG$5)=0,BG$6=""),0,BG$5*((DATE(YEAR($B451),MONTH($B451),MIN(BG$6,DAY(EOMONTH($B451,0))))&gt;=$B451)*(DATE(YEAR($B451),MONTH($B451),MIN(BG$6,DAY(EOMONTH($B451,0))))&lt;$C451)+(DATE(YEAR($B451),MONTH($B451)+1,MIN(BG$6,DAY(EOMONTH($B451,1))))&gt;=$B451)*(DATE(YEAR($B451),MONTH($B451)+1,MIN(BG$6,DAY(EOMONTH($B451,1))))&lt;$C451)))</f>
        <v>0</v>
      </c>
      <c r="BH451" s="48" t="n">
        <f aca="false">IF(OR(N(BH$5)=0,BH$6=""),0,BH$5*((DATE(YEAR($B451),MONTH($B451),MIN(BH$6,DAY(EOMONTH($B451,0))))&gt;=$B451)*(DATE(YEAR($B451),MONTH($B451),MIN(BH$6,DAY(EOMONTH($B451,0))))&lt;$C451)+(DATE(YEAR($B451),MONTH($B451)+1,MIN(BH$6,DAY(EOMONTH($B451,1))))&gt;=$B451)*(DATE(YEAR($B451),MONTH($B451)+1,MIN(BH$6,DAY(EOMONTH($B451,1))))&lt;$C451)))</f>
        <v>0</v>
      </c>
      <c r="BI451" s="48" t="n">
        <f aca="false">IF(OR(N(BI$5)=0,BI$6=""),0,BI$5*((DATE(YEAR($B451),MONTH($B451),MIN(BI$6,DAY(EOMONTH($B451,0))))&gt;=$B451)*(DATE(YEAR($B451),MONTH($B451),MIN(BI$6,DAY(EOMONTH($B451,0))))&lt;$C451)+(DATE(YEAR($B451),MONTH($B451)+1,MIN(BI$6,DAY(EOMONTH($B451,1))))&gt;=$B451)*(DATE(YEAR($B451),MONTH($B451)+1,MIN(BI$6,DAY(EOMONTH($B451,1))))&lt;$C451)))</f>
        <v>0</v>
      </c>
      <c r="BJ451" s="48" t="n">
        <f aca="false">IF(OR(N(BJ$5)=0,BJ$6=""),0,BJ$5*((DATE(YEAR($B451),MONTH($B451),MIN(BJ$6,DAY(EOMONTH($B451,0))))&gt;=$B451)*(DATE(YEAR($B451),MONTH($B451),MIN(BJ$6,DAY(EOMONTH($B451,0))))&lt;$C451)+(DATE(YEAR($B451),MONTH($B451)+1,MIN(BJ$6,DAY(EOMONTH($B451,1))))&gt;=$B451)*(DATE(YEAR($B451),MONTH($B451)+1,MIN(BJ$6,DAY(EOMONTH($B451,1))))&lt;$C451)))</f>
        <v>0</v>
      </c>
      <c r="BK451" s="48" t="n">
        <f aca="false">IF(OR(N(BK$5)=0,BK$6=""),0,BK$5*((DATE(YEAR($B451),MONTH($B451),MIN(BK$6,DAY(EOMONTH($B451,0))))&gt;=$B451)*(DATE(YEAR($B451),MONTH($B451),MIN(BK$6,DAY(EOMONTH($B451,0))))&lt;$C451)+(DATE(YEAR($B451),MONTH($B451)+1,MIN(BK$6,DAY(EOMONTH($B451,1))))&gt;=$B451)*(DATE(YEAR($B451),MONTH($B451)+1,MIN(BK$6,DAY(EOMONTH($B451,1))))&lt;$C451)))</f>
        <v>0</v>
      </c>
      <c r="BL451" s="48" t="n">
        <f aca="false">IF(OR(N(BL$5)=0,BL$6=""),0,BL$5*((DATE(YEAR($B451),MONTH($B451),MIN(BL$6,DAY(EOMONTH($B451,0))))&gt;=$B451)*(DATE(YEAR($B451),MONTH($B451),MIN(BL$6,DAY(EOMONTH($B451,0))))&lt;$C451)+(DATE(YEAR($B451),MONTH($B451)+1,MIN(BL$6,DAY(EOMONTH($B451,1))))&gt;=$B451)*(DATE(YEAR($B451),MONTH($B451)+1,MIN(BL$6,DAY(EOMONTH($B451,1))))&lt;$C451)))</f>
        <v>0</v>
      </c>
      <c r="BM451" s="48" t="n">
        <f aca="false">IF(OR(N(BM$5)=0,BM$6=""),0,BM$5*((DATE(YEAR($B451),MONTH($B451),MIN(BM$6,DAY(EOMONTH($B451,0))))&gt;=$B451)*(DATE(YEAR($B451),MONTH($B451),MIN(BM$6,DAY(EOMONTH($B451,0))))&lt;$C451)+(DATE(YEAR($B451),MONTH($B451)+1,MIN(BM$6,DAY(EOMONTH($B451,1))))&gt;=$B451)*(DATE(YEAR($B451),MONTH($B451)+1,MIN(BM$6,DAY(EOMONTH($B451,1))))&lt;$C451)))</f>
        <v>0</v>
      </c>
      <c r="BN451" s="48" t="n">
        <f aca="false">IF(OR(N(BN$5)=0,BN$6=""),0,BN$5*((DATE(YEAR($B451),MONTH($B451),MIN(BN$6,DAY(EOMONTH($B451,0))))&gt;=$B451)*(DATE(YEAR($B451),MONTH($B451),MIN(BN$6,DAY(EOMONTH($B451,0))))&lt;$C451)+(DATE(YEAR($B451),MONTH($B451)+1,MIN(BN$6,DAY(EOMONTH($B451,1))))&gt;=$B451)*(DATE(YEAR($B451),MONTH($B451)+1,MIN(BN$6,DAY(EOMONTH($B451,1))))&lt;$C451)))</f>
        <v>0</v>
      </c>
      <c r="BO451" s="48" t="n">
        <f aca="false">IF(OR(N(BO$5)=0,BO$6=""),0,BO$5*((DATE(YEAR($B451),MONTH($B451),MIN(BO$6,DAY(EOMONTH($B451,0))))&gt;=$B451)*(DATE(YEAR($B451),MONTH($B451),MIN(BO$6,DAY(EOMONTH($B451,0))))&lt;$C451)+(DATE(YEAR($B451),MONTH($B451)+1,MIN(BO$6,DAY(EOMONTH($B451,1))))&gt;=$B451)*(DATE(YEAR($B451),MONTH($B451)+1,MIN(BO$6,DAY(EOMONTH($B451,1))))&lt;$C451)))</f>
        <v>0</v>
      </c>
      <c r="BP451" s="48" t="n">
        <f aca="false">IF(OR(N(BP$5)=0,BP$6=""),0,BP$5*((DATE(YEAR($B451),MONTH($B451),MIN(BP$6,DAY(EOMONTH($B451,0))))&gt;=$B451)*(DATE(YEAR($B451),MONTH($B451),MIN(BP$6,DAY(EOMONTH($B451,0))))&lt;$C451)+(DATE(YEAR($B451),MONTH($B451)+1,MIN(BP$6,DAY(EOMONTH($B451,1))))&gt;=$B451)*(DATE(YEAR($B451),MONTH($B451)+1,MIN(BP$6,DAY(EOMONTH($B451,1))))&lt;$C451)))</f>
        <v>0</v>
      </c>
      <c r="BQ451" s="48" t="n">
        <f aca="false">IF(OR(N(BQ$5)=0,BQ$6=""),0,BQ$5*((DATE(YEAR($B451),MONTH($B451),MIN(BQ$6,DAY(EOMONTH($B451,0))))&gt;=$B451)*(DATE(YEAR($B451),MONTH($B451),MIN(BQ$6,DAY(EOMONTH($B451,0))))&lt;$C451)+(DATE(YEAR($B451),MONTH($B451)+1,MIN(BQ$6,DAY(EOMONTH($B451,1))))&gt;=$B451)*(DATE(YEAR($B451),MONTH($B451)+1,MIN(BQ$6,DAY(EOMONTH($B451,1))))&lt;$C451)))</f>
        <v>0</v>
      </c>
      <c r="BR451" s="48" t="n">
        <f aca="false">IF(OR(N(BR$5)=0,BR$6=""),0,BR$5*((DATE(YEAR($B451),MONTH($B451),MIN(BR$6,DAY(EOMONTH($B451,0))))&gt;=$B451)*(DATE(YEAR($B451),MONTH($B451),MIN(BR$6,DAY(EOMONTH($B451,0))))&lt;$C451)+(DATE(YEAR($B451),MONTH($B451)+1,MIN(BR$6,DAY(EOMONTH($B451,1))))&gt;=$B451)*(DATE(YEAR($B451),MONTH($B451)+1,MIN(BR$6,DAY(EOMONTH($B451,1))))&lt;$C451)))</f>
        <v>0</v>
      </c>
      <c r="BS451" s="48" t="n">
        <f aca="false">IF(OR(N(BS$5)=0,BS$6=""),0,BS$5*((DATE(YEAR($B451),MONTH($B451),MIN(BS$6,DAY(EOMONTH($B451,0))))&gt;=$B451)*(DATE(YEAR($B451),MONTH($B451),MIN(BS$6,DAY(EOMONTH($B451,0))))&lt;$C451)+(DATE(YEAR($B451),MONTH($B451)+1,MIN(BS$6,DAY(EOMONTH($B451,1))))&gt;=$B451)*(DATE(YEAR($B451),MONTH($B451)+1,MIN(BS$6,DAY(EOMONTH($B451,1))))&lt;$C451)))</f>
        <v>0</v>
      </c>
      <c r="BT451" s="48" t="n">
        <f aca="false">IF(OR(N(BT$5)=0,BT$6=""),0,BT$5*((DATE(YEAR($B451),MONTH($B451),MIN(BT$6,DAY(EOMONTH($B451,0))))&gt;=$B451)*(DATE(YEAR($B451),MONTH($B451),MIN(BT$6,DAY(EOMONTH($B451,0))))&lt;$C451)+(DATE(YEAR($B451),MONTH($B451)+1,MIN(BT$6,DAY(EOMONTH($B451,1))))&gt;=$B451)*(DATE(YEAR($B451),MONTH($B451)+1,MIN(BT$6,DAY(EOMONTH($B451,1))))&lt;$C451)))</f>
        <v>0</v>
      </c>
      <c r="BU451" s="48" t="n">
        <f aca="false">IF(OR(N(BU$5)=0,BU$6=""),0,BU$5*((DATE(YEAR($B451),MONTH($B451),MIN(BU$6,DAY(EOMONTH($B451,0))))&gt;=$B451)*(DATE(YEAR($B451),MONTH($B451),MIN(BU$6,DAY(EOMONTH($B451,0))))&lt;$C451)+(DATE(YEAR($B451),MONTH($B451)+1,MIN(BU$6,DAY(EOMONTH($B451,1))))&gt;=$B451)*(DATE(YEAR($B451),MONTH($B451)+1,MIN(BU$6,DAY(EOMONTH($B451,1))))&lt;$C451)))</f>
        <v>0</v>
      </c>
      <c r="BV451" s="48" t="n">
        <f aca="false">IF(OR(N(BV$5)=0,BV$6=""),0,BV$5*((DATE(YEAR($B451),MONTH($B451),MIN(BV$6,DAY(EOMONTH($B451,0))))&gt;=$B451)*(DATE(YEAR($B451),MONTH($B451),MIN(BV$6,DAY(EOMONTH($B451,0))))&lt;$C451)+(DATE(YEAR($B451),MONTH($B451)+1,MIN(BV$6,DAY(EOMONTH($B451,1))))&gt;=$B451)*(DATE(YEAR($B451),MONTH($B451)+1,MIN(BV$6,DAY(EOMONTH($B451,1))))&lt;$C451)))</f>
        <v>0</v>
      </c>
      <c r="BW451" s="48" t="n">
        <f aca="false">IF(OR(N(BW$5)=0,BW$6=""),0,BW$5*((DATE(YEAR($B451),MONTH($B451),MIN(BW$6,DAY(EOMONTH($B451,0))))&gt;=$B451)*(DATE(YEAR($B451),MONTH($B451),MIN(BW$6,DAY(EOMONTH($B451,0))))&lt;$C451)+(DATE(YEAR($B451),MONTH($B451)+1,MIN(BW$6,DAY(EOMONTH($B451,1))))&gt;=$B451)*(DATE(YEAR($B451),MONTH($B451)+1,MIN(BW$6,DAY(EOMONTH($B451,1))))&lt;$C451)))</f>
        <v>0</v>
      </c>
      <c r="BX451" s="48" t="n">
        <f aca="false">MIN(Z451,(FT450*(1+FT$5/Setup!$C$36)+IF($V451=1,N($F451),0)))</f>
        <v>0</v>
      </c>
      <c r="BY451" s="48" t="n">
        <f aca="false">MIN(AA451,(FU450*(1+FU$5/Setup!$C$36)+IF($V451=2,N($F451),0)))</f>
        <v>0</v>
      </c>
      <c r="BZ451" s="48" t="n">
        <f aca="false">MIN(AB451,(FV450*(1+FV$5/Setup!$C$36)+IF($V451=3,N($F451),0)))</f>
        <v>0</v>
      </c>
      <c r="CA451" s="48" t="n">
        <f aca="false">MIN(AC451,(FW450*(1+FW$5/Setup!$C$36)+IF($V451=4,N($F451),0)))</f>
        <v>0</v>
      </c>
      <c r="CB451" s="48" t="n">
        <f aca="false">MIN(AD451,(FX450*(1+FX$5/Setup!$C$36)+IF($V451=5,N($F451),0)))</f>
        <v>0</v>
      </c>
      <c r="CC451" s="48" t="n">
        <f aca="false">MIN(AE451,(FY450*(1+FY$5/Setup!$C$36)+IF($V451=6,N($F451),0)))</f>
        <v>0</v>
      </c>
      <c r="CD451" s="48" t="n">
        <f aca="false">MIN(AF451,(FZ450*(1+FZ$5/Setup!$C$36)+IF($V451=7,N($F451),0)))</f>
        <v>0</v>
      </c>
      <c r="CE451" s="48" t="n">
        <f aca="false">MIN(AG451,(GA450*(1+GA$5/Setup!$C$36)+IF($V451=8,N($F451),0)))</f>
        <v>0</v>
      </c>
      <c r="CF451" s="48" t="n">
        <f aca="false">MIN(AH451,(GB450*(1+GB$5/Setup!$C$36)+IF($V451=9,N($F451),0)))</f>
        <v>0</v>
      </c>
      <c r="CG451" s="48" t="n">
        <f aca="false">MIN(AI451,(GC450*(1+GC$5/Setup!$C$36)+IF($V451=10,N($F451),0)))</f>
        <v>0</v>
      </c>
      <c r="CH451" s="48" t="n">
        <f aca="false">MIN(AJ451,(GD450*(1+GD$5/Setup!$C$36)+IF($V451=11,N($F451),0)))</f>
        <v>0</v>
      </c>
      <c r="CI451" s="48" t="n">
        <f aca="false">MIN(AK451,(GE450*(1+GE$5/Setup!$C$36)+IF($V451=12,N($F451),0)))</f>
        <v>0</v>
      </c>
      <c r="CJ451" s="48" t="n">
        <f aca="false">MIN(AL451,(GF450*(1+GF$5/Setup!$C$36)+IF($V451=13,N($F451),0)))</f>
        <v>0</v>
      </c>
      <c r="CK451" s="48" t="n">
        <f aca="false">MIN(AM451,(GG450*(1+GG$5/Setup!$C$36)+IF($V451=14,N($F451),0)))</f>
        <v>0</v>
      </c>
      <c r="CL451" s="48" t="n">
        <f aca="false">MIN(AN451,(GH450*(1+GH$5/Setup!$C$36)+IF($V451=15,N($F451),0)))</f>
        <v>0</v>
      </c>
      <c r="CM451" s="48" t="n">
        <f aca="false">MIN(AO451,(GI450*(1+GI$5/Setup!$C$36)+IF($V451=16,N($F451),0)))</f>
        <v>0</v>
      </c>
      <c r="CN451" s="48" t="n">
        <f aca="false">MIN(AP451,(GJ450*(1+GJ$5/Setup!$C$36)+IF($V451=17,N($F451),0)))</f>
        <v>0</v>
      </c>
      <c r="CO451" s="48" t="n">
        <f aca="false">MIN(AQ451,(GK450*(1+GK$5/Setup!$C$36)+IF($V451=18,N($F451),0)))</f>
        <v>0</v>
      </c>
      <c r="CP451" s="48" t="n">
        <f aca="false">MIN(AR451,(GL450*(1+GL$5/Setup!$C$36)+IF($V451=19,N($F451),0)))</f>
        <v>0</v>
      </c>
      <c r="CQ451" s="48" t="n">
        <f aca="false">MIN(AS451,(GM450*(1+GM$5/Setup!$C$36)+IF($V451=20,N($F451),0)))</f>
        <v>0</v>
      </c>
      <c r="CR451" s="48" t="n">
        <f aca="false">MIN(AT451,(GN450*(1+GN$5/Setup!$C$36)+IF($V451=21,N($F451),0)))</f>
        <v>0</v>
      </c>
      <c r="CS451" s="48" t="n">
        <f aca="false">MIN(AU451,(GO450*(1+GO$5/Setup!$C$36)+IF($V451=22,N($F451),0)))</f>
        <v>0</v>
      </c>
      <c r="CT451" s="48" t="n">
        <f aca="false">MIN(AV451,(GP450*(1+GP$5/Setup!$C$36)+IF($V451=23,N($F451),0)))</f>
        <v>0</v>
      </c>
      <c r="CU451" s="48" t="n">
        <f aca="false">MIN(AW451,(GQ450*(1+GQ$5/Setup!$C$36)+IF($V451=24,N($F451),0)))</f>
        <v>0</v>
      </c>
      <c r="CV451" s="48" t="n">
        <f aca="false">MIN(AX451,(GR450*(1+GR$5/Setup!$C$36)+IF($V451=25,N($F451),0)))</f>
        <v>0</v>
      </c>
      <c r="CW451" s="48" t="n">
        <f aca="false">MIN(AY451,(GS450*(1+GS$5/Setup!$C$36)+IF($V451=26,N($F451),0)))</f>
        <v>0</v>
      </c>
      <c r="CX451" s="48" t="n">
        <f aca="false">MIN(AZ451,(GT450*(1+GT$5/Setup!$C$36)+IF($V451=27,N($F451),0)))</f>
        <v>0</v>
      </c>
      <c r="CY451" s="48" t="n">
        <f aca="false">MIN(BA451,(GU450*(1+GU$5/Setup!$C$36)+IF($V451=28,N($F451),0)))</f>
        <v>0</v>
      </c>
      <c r="CZ451" s="48" t="n">
        <f aca="false">MIN(BB451,(GV450*(1+GV$5/Setup!$C$36)+IF($V451=29,N($F451),0)))</f>
        <v>0</v>
      </c>
      <c r="DA451" s="48" t="n">
        <f aca="false">MIN(BC451,(GW450*(1+GW$5/Setup!$C$36)+IF($V451=30,N($F451),0)))</f>
        <v>0</v>
      </c>
      <c r="DB451" s="48" t="n">
        <f aca="false">MIN(BD451,(GX450*(1+GX$5/Setup!$C$36)+IF($V451=31,N($F451),0)))</f>
        <v>0</v>
      </c>
      <c r="DC451" s="48" t="n">
        <f aca="false">MIN(BE451,(GY450*(1+GY$5/Setup!$C$36)+IF($V451=32,N($F451),0)))</f>
        <v>0</v>
      </c>
      <c r="DD451" s="48" t="n">
        <f aca="false">MIN(BF451,(GZ450*(1+GZ$5/Setup!$C$36)+IF($V451=33,N($F451),0)))</f>
        <v>0</v>
      </c>
      <c r="DE451" s="48" t="n">
        <f aca="false">MIN(BG451,(HA450*(1+HA$5/Setup!$C$36)+IF($V451=34,N($F451),0)))</f>
        <v>0</v>
      </c>
      <c r="DF451" s="48" t="n">
        <f aca="false">MIN(BH451,(HB450*(1+HB$5/Setup!$C$36)+IF($V451=35,N($F451),0)))</f>
        <v>0</v>
      </c>
      <c r="DG451" s="48" t="n">
        <f aca="false">MIN(BI451,(HC450*(1+HC$5/Setup!$C$36)+IF($V451=36,N($F451),0)))</f>
        <v>0</v>
      </c>
      <c r="DH451" s="48" t="n">
        <f aca="false">MIN(BJ451,(HD450*(1+HD$5/Setup!$C$36)+IF($V451=37,N($F451),0)))</f>
        <v>0</v>
      </c>
      <c r="DI451" s="48" t="n">
        <f aca="false">MIN(BK451,(HE450*(1+HE$5/Setup!$C$36)+IF($V451=38,N($F451),0)))</f>
        <v>0</v>
      </c>
      <c r="DJ451" s="48" t="n">
        <f aca="false">MIN(BL451,(HF450*(1+HF$5/Setup!$C$36)+IF($V451=39,N($F451),0)))</f>
        <v>0</v>
      </c>
      <c r="DK451" s="48" t="n">
        <f aca="false">MIN(BM451,(HG450*(1+HG$5/Setup!$C$36)+IF($V451=40,N($F451),0)))</f>
        <v>0</v>
      </c>
      <c r="DL451" s="48" t="n">
        <f aca="false">MIN(BN451,(HH450*(1+HH$5/Setup!$C$36)+IF($V451=41,N($F451),0)))</f>
        <v>0</v>
      </c>
      <c r="DM451" s="48" t="n">
        <f aca="false">MIN(BO451,(HI450*(1+HI$5/Setup!$C$36)+IF($V451=42,N($F451),0)))</f>
        <v>0</v>
      </c>
      <c r="DN451" s="48" t="n">
        <f aca="false">MIN(BP451,(HJ450*(1+HJ$5/Setup!$C$36)+IF($V451=43,N($F451),0)))</f>
        <v>0</v>
      </c>
      <c r="DO451" s="48" t="n">
        <f aca="false">MIN(BQ451,(HK450*(1+HK$5/Setup!$C$36)+IF($V451=44,N($F451),0)))</f>
        <v>0</v>
      </c>
      <c r="DP451" s="48" t="n">
        <f aca="false">MIN(BR451,(HL450*(1+HL$5/Setup!$C$36)+IF($V451=45,N($F451),0)))</f>
        <v>0</v>
      </c>
      <c r="DQ451" s="48" t="n">
        <f aca="false">MIN(BS451,(HM450*(1+HM$5/Setup!$C$36)+IF($V451=46,N($F451),0)))</f>
        <v>0</v>
      </c>
      <c r="DR451" s="48" t="n">
        <f aca="false">MIN(BT451,(HN450*(1+HN$5/Setup!$C$36)+IF($V451=47,N($F451),0)))</f>
        <v>0</v>
      </c>
      <c r="DS451" s="48" t="n">
        <f aca="false">MIN(BU451,(HO450*(1+HO$5/Setup!$C$36)+IF($V451=48,N($F451),0)))</f>
        <v>0</v>
      </c>
      <c r="DT451" s="48" t="n">
        <f aca="false">MIN(BV451,(HP450*(1+HP$5/Setup!$C$36)+IF($V451=49,N($F451),0)))</f>
        <v>0</v>
      </c>
      <c r="DU451" s="48" t="n">
        <f aca="false">MIN(BW451,(HQ450*(1+HQ$5/Setup!$C$36)+IF($V451=50,N($F451),0)))</f>
        <v>0</v>
      </c>
      <c r="DV451" s="48" t="n">
        <f aca="false">MIN(MAX((FT450*(1+FT$5/Setup!$C$36)+IF($V451=1,N($F451),0))-BX451,0),MAX($P451-0,0))</f>
        <v>0</v>
      </c>
      <c r="DW451" s="48" t="n">
        <f aca="false">MIN(MAX((FU450*(1+FU$5/Setup!$C$36)+IF($V451=2,N($F451),0))-BY451,0),MAX($P451-SUM(DV451:DV451),0))</f>
        <v>0</v>
      </c>
      <c r="DX451" s="48" t="n">
        <f aca="false">MIN(MAX((FV450*(1+FV$5/Setup!$C$36)+IF($V451=3,N($F451),0))-BZ451,0),MAX($P451-SUM(DV451:DW451),0))</f>
        <v>0</v>
      </c>
      <c r="DY451" s="48" t="n">
        <f aca="false">MIN(MAX((FW450*(1+FW$5/Setup!$C$36)+IF($V451=4,N($F451),0))-CA451,0),MAX($P451-SUM(DV451:DX451),0))</f>
        <v>0</v>
      </c>
      <c r="DZ451" s="48" t="n">
        <f aca="false">MIN(MAX((FX450*(1+FX$5/Setup!$C$36)+IF($V451=5,N($F451),0))-CB451,0),MAX($P451-SUM(DV451:DY451),0))</f>
        <v>0</v>
      </c>
      <c r="EA451" s="48" t="n">
        <f aca="false">MIN(MAX((FY450*(1+FY$5/Setup!$C$36)+IF($V451=6,N($F451),0))-CC451,0),MAX($P451-SUM(DV451:DZ451),0))</f>
        <v>0</v>
      </c>
      <c r="EB451" s="48" t="n">
        <f aca="false">MIN(MAX((FZ450*(1+FZ$5/Setup!$C$36)+IF($V451=7,N($F451),0))-CD451,0),MAX($P451-SUM(DV451:EA451),0))</f>
        <v>0</v>
      </c>
      <c r="EC451" s="48" t="n">
        <f aca="false">MIN(MAX((GA450*(1+GA$5/Setup!$C$36)+IF($V451=8,N($F451),0))-CE451,0),MAX($P451-SUM(DV451:EB451),0))</f>
        <v>0</v>
      </c>
      <c r="ED451" s="48" t="n">
        <f aca="false">MIN(MAX((GB450*(1+GB$5/Setup!$C$36)+IF($V451=9,N($F451),0))-CF451,0),MAX($P451-SUM(DV451:EC451),0))</f>
        <v>0</v>
      </c>
      <c r="EE451" s="48" t="n">
        <f aca="false">MIN(MAX((GC450*(1+GC$5/Setup!$C$36)+IF($V451=10,N($F451),0))-CG451,0),MAX($P451-SUM(DV451:ED451),0))</f>
        <v>0</v>
      </c>
      <c r="EF451" s="48" t="n">
        <f aca="false">MIN(MAX((GD450*(1+GD$5/Setup!$C$36)+IF($V451=11,N($F451),0))-CH451,0),MAX($P451-SUM(DV451:EE451),0))</f>
        <v>0</v>
      </c>
      <c r="EG451" s="48" t="n">
        <f aca="false">MIN(MAX((GE450*(1+GE$5/Setup!$C$36)+IF($V451=12,N($F451),0))-CI451,0),MAX($P451-SUM(DV451:EF451),0))</f>
        <v>0</v>
      </c>
      <c r="EH451" s="48" t="n">
        <f aca="false">MIN(MAX((GF450*(1+GF$5/Setup!$C$36)+IF($V451=13,N($F451),0))-CJ451,0),MAX($P451-SUM(DV451:EG451),0))</f>
        <v>0</v>
      </c>
      <c r="EI451" s="48" t="n">
        <f aca="false">MIN(MAX((GG450*(1+GG$5/Setup!$C$36)+IF($V451=14,N($F451),0))-CK451,0),MAX($P451-SUM(DV451:EH451),0))</f>
        <v>0</v>
      </c>
      <c r="EJ451" s="48" t="n">
        <f aca="false">MIN(MAX((GH450*(1+GH$5/Setup!$C$36)+IF($V451=15,N($F451),0))-CL451,0),MAX($P451-SUM(DV451:EI451),0))</f>
        <v>0</v>
      </c>
      <c r="EK451" s="48" t="n">
        <f aca="false">MIN(MAX((GI450*(1+GI$5/Setup!$C$36)+IF($V451=16,N($F451),0))-CM451,0),MAX($P451-SUM(DV451:EJ451),0))</f>
        <v>0</v>
      </c>
      <c r="EL451" s="48" t="n">
        <f aca="false">MIN(MAX((GJ450*(1+GJ$5/Setup!$C$36)+IF($V451=17,N($F451),0))-CN451,0),MAX($P451-SUM(DV451:EK451),0))</f>
        <v>0</v>
      </c>
      <c r="EM451" s="48" t="n">
        <f aca="false">MIN(MAX((GK450*(1+GK$5/Setup!$C$36)+IF($V451=18,N($F451),0))-CO451,0),MAX($P451-SUM(DV451:EL451),0))</f>
        <v>0</v>
      </c>
      <c r="EN451" s="48" t="n">
        <f aca="false">MIN(MAX((GL450*(1+GL$5/Setup!$C$36)+IF($V451=19,N($F451),0))-CP451,0),MAX($P451-SUM(DV451:EM451),0))</f>
        <v>0</v>
      </c>
      <c r="EO451" s="48" t="n">
        <f aca="false">MIN(MAX((GM450*(1+GM$5/Setup!$C$36)+IF($V451=20,N($F451),0))-CQ451,0),MAX($P451-SUM(DV451:EN451),0))</f>
        <v>0</v>
      </c>
      <c r="EP451" s="48" t="n">
        <f aca="false">MIN(MAX((GN450*(1+GN$5/Setup!$C$36)+IF($V451=21,N($F451),0))-CR451,0),MAX($P451-SUM(DV451:EO451),0))</f>
        <v>0</v>
      </c>
      <c r="EQ451" s="48" t="n">
        <f aca="false">MIN(MAX((GO450*(1+GO$5/Setup!$C$36)+IF($V451=22,N($F451),0))-CS451,0),MAX($P451-SUM(DV451:EP451),0))</f>
        <v>0</v>
      </c>
      <c r="ER451" s="48" t="n">
        <f aca="false">MIN(MAX((GP450*(1+GP$5/Setup!$C$36)+IF($V451=23,N($F451),0))-CT451,0),MAX($P451-SUM(DV451:EQ451),0))</f>
        <v>0</v>
      </c>
      <c r="ES451" s="48" t="n">
        <f aca="false">MIN(MAX((GQ450*(1+GQ$5/Setup!$C$36)+IF($V451=24,N($F451),0))-CU451,0),MAX($P451-SUM(DV451:ER451),0))</f>
        <v>0</v>
      </c>
      <c r="ET451" s="48" t="n">
        <f aca="false">MIN(MAX((GR450*(1+GR$5/Setup!$C$36)+IF($V451=25,N($F451),0))-CV451,0),MAX($P451-SUM(DV451:ES451),0))</f>
        <v>0</v>
      </c>
      <c r="EU451" s="48" t="n">
        <f aca="false">MIN(MAX((GS450*(1+GS$5/Setup!$C$36)+IF($V451=26,N($F451),0))-CW451,0),MAX($P451-SUM(DV451:ET451),0))</f>
        <v>0</v>
      </c>
      <c r="EV451" s="48" t="n">
        <f aca="false">MIN(MAX((GT450*(1+GT$5/Setup!$C$36)+IF($V451=27,N($F451),0))-CX451,0),MAX($P451-SUM(DV451:EU451),0))</f>
        <v>0</v>
      </c>
      <c r="EW451" s="48" t="n">
        <f aca="false">MIN(MAX((GU450*(1+GU$5/Setup!$C$36)+IF($V451=28,N($F451),0))-CY451,0),MAX($P451-SUM(DV451:EV451),0))</f>
        <v>0</v>
      </c>
      <c r="EX451" s="48" t="n">
        <f aca="false">MIN(MAX((GV450*(1+GV$5/Setup!$C$36)+IF($V451=29,N($F451),0))-CZ451,0),MAX($P451-SUM(DV451:EW451),0))</f>
        <v>0</v>
      </c>
      <c r="EY451" s="48" t="n">
        <f aca="false">MIN(MAX((GW450*(1+GW$5/Setup!$C$36)+IF($V451=30,N($F451),0))-DA451,0),MAX($P451-SUM(DV451:EX451),0))</f>
        <v>0</v>
      </c>
      <c r="EZ451" s="48" t="n">
        <f aca="false">MIN(MAX((GX450*(1+GX$5/Setup!$C$36)+IF($V451=31,N($F451),0))-DB451,0),MAX($P451-SUM(DV451:EY451),0))</f>
        <v>0</v>
      </c>
      <c r="FA451" s="48" t="n">
        <f aca="false">MIN(MAX((GY450*(1+GY$5/Setup!$C$36)+IF($V451=32,N($F451),0))-DC451,0),MAX($P451-SUM(DV451:EZ451),0))</f>
        <v>0</v>
      </c>
      <c r="FB451" s="48" t="n">
        <f aca="false">MIN(MAX((GZ450*(1+GZ$5/Setup!$C$36)+IF($V451=33,N($F451),0))-DD451,0),MAX($P451-SUM(DV451:FA451),0))</f>
        <v>0</v>
      </c>
      <c r="FC451" s="48" t="n">
        <f aca="false">MIN(MAX((HA450*(1+HA$5/Setup!$C$36)+IF($V451=34,N($F451),0))-DE451,0),MAX($P451-SUM(DV451:FB451),0))</f>
        <v>0</v>
      </c>
      <c r="FD451" s="48" t="n">
        <f aca="false">MIN(MAX((HB450*(1+HB$5/Setup!$C$36)+IF($V451=35,N($F451),0))-DF451,0),MAX($P451-SUM(DV451:FC451),0))</f>
        <v>0</v>
      </c>
      <c r="FE451" s="48" t="n">
        <f aca="false">MIN(MAX((HC450*(1+HC$5/Setup!$C$36)+IF($V451=36,N($F451),0))-DG451,0),MAX($P451-SUM(DV451:FD451),0))</f>
        <v>0</v>
      </c>
      <c r="FF451" s="48" t="n">
        <f aca="false">MIN(MAX((HD450*(1+HD$5/Setup!$C$36)+IF($V451=37,N($F451),0))-DH451,0),MAX($P451-SUM(DV451:FE451),0))</f>
        <v>0</v>
      </c>
      <c r="FG451" s="48" t="n">
        <f aca="false">MIN(MAX((HE450*(1+HE$5/Setup!$C$36)+IF($V451=38,N($F451),0))-DI451,0),MAX($P451-SUM(DV451:FF451),0))</f>
        <v>0</v>
      </c>
      <c r="FH451" s="48" t="n">
        <f aca="false">MIN(MAX((HF450*(1+HF$5/Setup!$C$36)+IF($V451=39,N($F451),0))-DJ451,0),MAX($P451-SUM(DV451:FG451),0))</f>
        <v>0</v>
      </c>
      <c r="FI451" s="48" t="n">
        <f aca="false">MIN(MAX((HG450*(1+HG$5/Setup!$C$36)+IF($V451=40,N($F451),0))-DK451,0),MAX($P451-SUM(DV451:FH451),0))</f>
        <v>0</v>
      </c>
      <c r="FJ451" s="48" t="n">
        <f aca="false">MIN(MAX((HH450*(1+HH$5/Setup!$C$36)+IF($V451=41,N($F451),0))-DL451,0),MAX($P451-SUM(DV451:FI451),0))</f>
        <v>0</v>
      </c>
      <c r="FK451" s="48" t="n">
        <f aca="false">MIN(MAX((HI450*(1+HI$5/Setup!$C$36)+IF($V451=42,N($F451),0))-DM451,0),MAX($P451-SUM(DV451:FJ451),0))</f>
        <v>0</v>
      </c>
      <c r="FL451" s="48" t="n">
        <f aca="false">MIN(MAX((HJ450*(1+HJ$5/Setup!$C$36)+IF($V451=43,N($F451),0))-DN451,0),MAX($P451-SUM(DV451:FK451),0))</f>
        <v>0</v>
      </c>
      <c r="FM451" s="48" t="n">
        <f aca="false">MIN(MAX((HK450*(1+HK$5/Setup!$C$36)+IF($V451=44,N($F451),0))-DO451,0),MAX($P451-SUM(DV451:FL451),0))</f>
        <v>0</v>
      </c>
      <c r="FN451" s="48" t="n">
        <f aca="false">MIN(MAX((HL450*(1+HL$5/Setup!$C$36)+IF($V451=45,N($F451),0))-DP451,0),MAX($P451-SUM(DV451:FM451),0))</f>
        <v>0</v>
      </c>
      <c r="FO451" s="48" t="n">
        <f aca="false">MIN(MAX((HM450*(1+HM$5/Setup!$C$36)+IF($V451=46,N($F451),0))-DQ451,0),MAX($P451-SUM(DV451:FN451),0))</f>
        <v>0</v>
      </c>
      <c r="FP451" s="48" t="n">
        <f aca="false">MIN(MAX((HN450*(1+HN$5/Setup!$C$36)+IF($V451=47,N($F451),0))-DR451,0),MAX($P451-SUM(DV451:FO451),0))</f>
        <v>0</v>
      </c>
      <c r="FQ451" s="48" t="n">
        <f aca="false">MIN(MAX((HO450*(1+HO$5/Setup!$C$36)+IF($V451=48,N($F451),0))-DS451,0),MAX($P451-SUM(DV451:FP451),0))</f>
        <v>0</v>
      </c>
      <c r="FR451" s="48" t="n">
        <f aca="false">MIN(MAX((HP450*(1+HP$5/Setup!$C$36)+IF($V451=49,N($F451),0))-DT451,0),MAX($P451-SUM(DV451:FQ451),0))</f>
        <v>0</v>
      </c>
      <c r="FS451" s="48" t="n">
        <f aca="false">MIN(MAX((HQ450*(1+HQ$5/Setup!$C$36)+IF($V451=50,N($F451),0))-DU451,0),MAX($P451-SUM(DV451:FR451),0))</f>
        <v>0</v>
      </c>
      <c r="FT451" s="48" t="n">
        <f aca="false">IF((FT450*(1+FT$5/Setup!$C$36)+IF($V451=1,N($F451),0))-BX451-DV451&lt;0.005,0,(FT450*(1+FT$5/Setup!$C$36)+IF($V451=1,N($F451),0))-BX451-DV451)</f>
        <v>0</v>
      </c>
      <c r="FU451" s="48" t="n">
        <f aca="false">IF((FU450*(1+FU$5/Setup!$C$36)+IF($V451=2,N($F451),0))-BY451-DW451&lt;0.005,0,(FU450*(1+FU$5/Setup!$C$36)+IF($V451=2,N($F451),0))-BY451-DW451)</f>
        <v>0</v>
      </c>
      <c r="FV451" s="48" t="n">
        <f aca="false">IF((FV450*(1+FV$5/Setup!$C$36)+IF($V451=3,N($F451),0))-BZ451-DX451&lt;0.005,0,(FV450*(1+FV$5/Setup!$C$36)+IF($V451=3,N($F451),0))-BZ451-DX451)</f>
        <v>0</v>
      </c>
      <c r="FW451" s="48" t="n">
        <f aca="false">IF((FW450*(1+FW$5/Setup!$C$36)+IF($V451=4,N($F451),0))-CA451-DY451&lt;0.005,0,(FW450*(1+FW$5/Setup!$C$36)+IF($V451=4,N($F451),0))-CA451-DY451)</f>
        <v>0</v>
      </c>
      <c r="FX451" s="48" t="n">
        <f aca="false">IF((FX450*(1+FX$5/Setup!$C$36)+IF($V451=5,N($F451),0))-CB451-DZ451&lt;0.005,0,(FX450*(1+FX$5/Setup!$C$36)+IF($V451=5,N($F451),0))-CB451-DZ451)</f>
        <v>0</v>
      </c>
      <c r="FY451" s="48" t="n">
        <f aca="false">IF((FY450*(1+FY$5/Setup!$C$36)+IF($V451=6,N($F451),0))-CC451-EA451&lt;0.005,0,(FY450*(1+FY$5/Setup!$C$36)+IF($V451=6,N($F451),0))-CC451-EA451)</f>
        <v>0</v>
      </c>
      <c r="FZ451" s="48" t="n">
        <f aca="false">IF((FZ450*(1+FZ$5/Setup!$C$36)+IF($V451=7,N($F451),0))-CD451-EB451&lt;0.005,0,(FZ450*(1+FZ$5/Setup!$C$36)+IF($V451=7,N($F451),0))-CD451-EB451)</f>
        <v>0</v>
      </c>
      <c r="GA451" s="48" t="n">
        <f aca="false">IF((GA450*(1+GA$5/Setup!$C$36)+IF($V451=8,N($F451),0))-CE451-EC451&lt;0.005,0,(GA450*(1+GA$5/Setup!$C$36)+IF($V451=8,N($F451),0))-CE451-EC451)</f>
        <v>0</v>
      </c>
      <c r="GB451" s="48" t="n">
        <f aca="false">IF((GB450*(1+GB$5/Setup!$C$36)+IF($V451=9,N($F451),0))-CF451-ED451&lt;0.005,0,(GB450*(1+GB$5/Setup!$C$36)+IF($V451=9,N($F451),0))-CF451-ED451)</f>
        <v>0</v>
      </c>
      <c r="GC451" s="48" t="n">
        <f aca="false">IF((GC450*(1+GC$5/Setup!$C$36)+IF($V451=10,N($F451),0))-CG451-EE451&lt;0.005,0,(GC450*(1+GC$5/Setup!$C$36)+IF($V451=10,N($F451),0))-CG451-EE451)</f>
        <v>0</v>
      </c>
      <c r="GD451" s="48" t="n">
        <f aca="false">IF((GD450*(1+GD$5/Setup!$C$36)+IF($V451=11,N($F451),0))-CH451-EF451&lt;0.005,0,(GD450*(1+GD$5/Setup!$C$36)+IF($V451=11,N($F451),0))-CH451-EF451)</f>
        <v>0</v>
      </c>
      <c r="GE451" s="48" t="n">
        <f aca="false">IF((GE450*(1+GE$5/Setup!$C$36)+IF($V451=12,N($F451),0))-CI451-EG451&lt;0.005,0,(GE450*(1+GE$5/Setup!$C$36)+IF($V451=12,N($F451),0))-CI451-EG451)</f>
        <v>0</v>
      </c>
      <c r="GF451" s="48" t="n">
        <f aca="false">IF((GF450*(1+GF$5/Setup!$C$36)+IF($V451=13,N($F451),0))-CJ451-EH451&lt;0.005,0,(GF450*(1+GF$5/Setup!$C$36)+IF($V451=13,N($F451),0))-CJ451-EH451)</f>
        <v>0</v>
      </c>
      <c r="GG451" s="48" t="n">
        <f aca="false">IF((GG450*(1+GG$5/Setup!$C$36)+IF($V451=14,N($F451),0))-CK451-EI451&lt;0.005,0,(GG450*(1+GG$5/Setup!$C$36)+IF($V451=14,N($F451),0))-CK451-EI451)</f>
        <v>0</v>
      </c>
      <c r="GH451" s="48" t="n">
        <f aca="false">IF((GH450*(1+GH$5/Setup!$C$36)+IF($V451=15,N($F451),0))-CL451-EJ451&lt;0.005,0,(GH450*(1+GH$5/Setup!$C$36)+IF($V451=15,N($F451),0))-CL451-EJ451)</f>
        <v>0</v>
      </c>
      <c r="GI451" s="48" t="n">
        <f aca="false">IF((GI450*(1+GI$5/Setup!$C$36)+IF($V451=16,N($F451),0))-CM451-EK451&lt;0.005,0,(GI450*(1+GI$5/Setup!$C$36)+IF($V451=16,N($F451),0))-CM451-EK451)</f>
        <v>0</v>
      </c>
      <c r="GJ451" s="48" t="n">
        <f aca="false">IF((GJ450*(1+GJ$5/Setup!$C$36)+IF($V451=17,N($F451),0))-CN451-EL451&lt;0.005,0,(GJ450*(1+GJ$5/Setup!$C$36)+IF($V451=17,N($F451),0))-CN451-EL451)</f>
        <v>0</v>
      </c>
      <c r="GK451" s="48" t="n">
        <f aca="false">IF((GK450*(1+GK$5/Setup!$C$36)+IF($V451=18,N($F451),0))-CO451-EM451&lt;0.005,0,(GK450*(1+GK$5/Setup!$C$36)+IF($V451=18,N($F451),0))-CO451-EM451)</f>
        <v>0</v>
      </c>
      <c r="GL451" s="48" t="n">
        <f aca="false">IF((GL450*(1+GL$5/Setup!$C$36)+IF($V451=19,N($F451),0))-CP451-EN451&lt;0.005,0,(GL450*(1+GL$5/Setup!$C$36)+IF($V451=19,N($F451),0))-CP451-EN451)</f>
        <v>0</v>
      </c>
      <c r="GM451" s="48" t="n">
        <f aca="false">IF((GM450*(1+GM$5/Setup!$C$36)+IF($V451=20,N($F451),0))-CQ451-EO451&lt;0.005,0,(GM450*(1+GM$5/Setup!$C$36)+IF($V451=20,N($F451),0))-CQ451-EO451)</f>
        <v>0</v>
      </c>
      <c r="GN451" s="48" t="n">
        <f aca="false">IF((GN450*(1+GN$5/Setup!$C$36)+IF($V451=21,N($F451),0))-CR451-EP451&lt;0.005,0,(GN450*(1+GN$5/Setup!$C$36)+IF($V451=21,N($F451),0))-CR451-EP451)</f>
        <v>0</v>
      </c>
      <c r="GO451" s="48" t="n">
        <f aca="false">IF((GO450*(1+GO$5/Setup!$C$36)+IF($V451=22,N($F451),0))-CS451-EQ451&lt;0.005,0,(GO450*(1+GO$5/Setup!$C$36)+IF($V451=22,N($F451),0))-CS451-EQ451)</f>
        <v>0</v>
      </c>
      <c r="GP451" s="48" t="n">
        <f aca="false">IF((GP450*(1+GP$5/Setup!$C$36)+IF($V451=23,N($F451),0))-CT451-ER451&lt;0.005,0,(GP450*(1+GP$5/Setup!$C$36)+IF($V451=23,N($F451),0))-CT451-ER451)</f>
        <v>0</v>
      </c>
      <c r="GQ451" s="48" t="n">
        <f aca="false">IF((GQ450*(1+GQ$5/Setup!$C$36)+IF($V451=24,N($F451),0))-CU451-ES451&lt;0.005,0,(GQ450*(1+GQ$5/Setup!$C$36)+IF($V451=24,N($F451),0))-CU451-ES451)</f>
        <v>0</v>
      </c>
      <c r="GR451" s="48" t="n">
        <f aca="false">IF((GR450*(1+GR$5/Setup!$C$36)+IF($V451=25,N($F451),0))-CV451-ET451&lt;0.005,0,(GR450*(1+GR$5/Setup!$C$36)+IF($V451=25,N($F451),0))-CV451-ET451)</f>
        <v>0</v>
      </c>
      <c r="GS451" s="48" t="n">
        <f aca="false">IF((GS450*(1+GS$5/Setup!$C$36)+IF($V451=26,N($F451),0))-CW451-EU451&lt;0.005,0,(GS450*(1+GS$5/Setup!$C$36)+IF($V451=26,N($F451),0))-CW451-EU451)</f>
        <v>0</v>
      </c>
      <c r="GT451" s="48" t="n">
        <f aca="false">IF((GT450*(1+GT$5/Setup!$C$36)+IF($V451=27,N($F451),0))-CX451-EV451&lt;0.005,0,(GT450*(1+GT$5/Setup!$C$36)+IF($V451=27,N($F451),0))-CX451-EV451)</f>
        <v>0</v>
      </c>
      <c r="GU451" s="48" t="n">
        <f aca="false">IF((GU450*(1+GU$5/Setup!$C$36)+IF($V451=28,N($F451),0))-CY451-EW451&lt;0.005,0,(GU450*(1+GU$5/Setup!$C$36)+IF($V451=28,N($F451),0))-CY451-EW451)</f>
        <v>0</v>
      </c>
      <c r="GV451" s="48" t="n">
        <f aca="false">IF((GV450*(1+GV$5/Setup!$C$36)+IF($V451=29,N($F451),0))-CZ451-EX451&lt;0.005,0,(GV450*(1+GV$5/Setup!$C$36)+IF($V451=29,N($F451),0))-CZ451-EX451)</f>
        <v>0</v>
      </c>
      <c r="GW451" s="48" t="n">
        <f aca="false">IF((GW450*(1+GW$5/Setup!$C$36)+IF($V451=30,N($F451),0))-DA451-EY451&lt;0.005,0,(GW450*(1+GW$5/Setup!$C$36)+IF($V451=30,N($F451),0))-DA451-EY451)</f>
        <v>0</v>
      </c>
      <c r="GX451" s="48" t="n">
        <f aca="false">IF((GX450*(1+GX$5/Setup!$C$36)+IF($V451=31,N($F451),0))-DB451-EZ451&lt;0.005,0,(GX450*(1+GX$5/Setup!$C$36)+IF($V451=31,N($F451),0))-DB451-EZ451)</f>
        <v>0</v>
      </c>
      <c r="GY451" s="48" t="n">
        <f aca="false">IF((GY450*(1+GY$5/Setup!$C$36)+IF($V451=32,N($F451),0))-DC451-FA451&lt;0.005,0,(GY450*(1+GY$5/Setup!$C$36)+IF($V451=32,N($F451),0))-DC451-FA451)</f>
        <v>0</v>
      </c>
      <c r="GZ451" s="48" t="n">
        <f aca="false">IF((GZ450*(1+GZ$5/Setup!$C$36)+IF($V451=33,N($F451),0))-DD451-FB451&lt;0.005,0,(GZ450*(1+GZ$5/Setup!$C$36)+IF($V451=33,N($F451),0))-DD451-FB451)</f>
        <v>0</v>
      </c>
      <c r="HA451" s="48" t="n">
        <f aca="false">IF((HA450*(1+HA$5/Setup!$C$36)+IF($V451=34,N($F451),0))-DE451-FC451&lt;0.005,0,(HA450*(1+HA$5/Setup!$C$36)+IF($V451=34,N($F451),0))-DE451-FC451)</f>
        <v>0</v>
      </c>
      <c r="HB451" s="48" t="n">
        <f aca="false">IF((HB450*(1+HB$5/Setup!$C$36)+IF($V451=35,N($F451),0))-DF451-FD451&lt;0.005,0,(HB450*(1+HB$5/Setup!$C$36)+IF($V451=35,N($F451),0))-DF451-FD451)</f>
        <v>0</v>
      </c>
      <c r="HC451" s="48" t="n">
        <f aca="false">IF((HC450*(1+HC$5/Setup!$C$36)+IF($V451=36,N($F451),0))-DG451-FE451&lt;0.005,0,(HC450*(1+HC$5/Setup!$C$36)+IF($V451=36,N($F451),0))-DG451-FE451)</f>
        <v>0</v>
      </c>
      <c r="HD451" s="48" t="n">
        <f aca="false">IF((HD450*(1+HD$5/Setup!$C$36)+IF($V451=37,N($F451),0))-DH451-FF451&lt;0.005,0,(HD450*(1+HD$5/Setup!$C$36)+IF($V451=37,N($F451),0))-DH451-FF451)</f>
        <v>0</v>
      </c>
      <c r="HE451" s="48" t="n">
        <f aca="false">IF((HE450*(1+HE$5/Setup!$C$36)+IF($V451=38,N($F451),0))-DI451-FG451&lt;0.005,0,(HE450*(1+HE$5/Setup!$C$36)+IF($V451=38,N($F451),0))-DI451-FG451)</f>
        <v>0</v>
      </c>
      <c r="HF451" s="48" t="n">
        <f aca="false">IF((HF450*(1+HF$5/Setup!$C$36)+IF($V451=39,N($F451),0))-DJ451-FH451&lt;0.005,0,(HF450*(1+HF$5/Setup!$C$36)+IF($V451=39,N($F451),0))-DJ451-FH451)</f>
        <v>0</v>
      </c>
      <c r="HG451" s="48" t="n">
        <f aca="false">IF((HG450*(1+HG$5/Setup!$C$36)+IF($V451=40,N($F451),0))-DK451-FI451&lt;0.005,0,(HG450*(1+HG$5/Setup!$C$36)+IF($V451=40,N($F451),0))-DK451-FI451)</f>
        <v>0</v>
      </c>
      <c r="HH451" s="48" t="n">
        <f aca="false">IF((HH450*(1+HH$5/Setup!$C$36)+IF($V451=41,N($F451),0))-DL451-FJ451&lt;0.005,0,(HH450*(1+HH$5/Setup!$C$36)+IF($V451=41,N($F451),0))-DL451-FJ451)</f>
        <v>0</v>
      </c>
      <c r="HI451" s="48" t="n">
        <f aca="false">IF((HI450*(1+HI$5/Setup!$C$36)+IF($V451=42,N($F451),0))-DM451-FK451&lt;0.005,0,(HI450*(1+HI$5/Setup!$C$36)+IF($V451=42,N($F451),0))-DM451-FK451)</f>
        <v>0</v>
      </c>
      <c r="HJ451" s="48" t="n">
        <f aca="false">IF((HJ450*(1+HJ$5/Setup!$C$36)+IF($V451=43,N($F451),0))-DN451-FL451&lt;0.005,0,(HJ450*(1+HJ$5/Setup!$C$36)+IF($V451=43,N($F451),0))-DN451-FL451)</f>
        <v>0</v>
      </c>
      <c r="HK451" s="48" t="n">
        <f aca="false">IF((HK450*(1+HK$5/Setup!$C$36)+IF($V451=44,N($F451),0))-DO451-FM451&lt;0.005,0,(HK450*(1+HK$5/Setup!$C$36)+IF($V451=44,N($F451),0))-DO451-FM451)</f>
        <v>0</v>
      </c>
      <c r="HL451" s="48" t="n">
        <f aca="false">IF((HL450*(1+HL$5/Setup!$C$36)+IF($V451=45,N($F451),0))-DP451-FN451&lt;0.005,0,(HL450*(1+HL$5/Setup!$C$36)+IF($V451=45,N($F451),0))-DP451-FN451)</f>
        <v>0</v>
      </c>
      <c r="HM451" s="48" t="n">
        <f aca="false">IF((HM450*(1+HM$5/Setup!$C$36)+IF($V451=46,N($F451),0))-DQ451-FO451&lt;0.005,0,(HM450*(1+HM$5/Setup!$C$36)+IF($V451=46,N($F451),0))-DQ451-FO451)</f>
        <v>0</v>
      </c>
      <c r="HN451" s="48" t="n">
        <f aca="false">IF((HN450*(1+HN$5/Setup!$C$36)+IF($V451=47,N($F451),0))-DR451-FP451&lt;0.005,0,(HN450*(1+HN$5/Setup!$C$36)+IF($V451=47,N($F451),0))-DR451-FP451)</f>
        <v>0</v>
      </c>
      <c r="HO451" s="48" t="n">
        <f aca="false">IF((HO450*(1+HO$5/Setup!$C$36)+IF($V451=48,N($F451),0))-DS451-FQ451&lt;0.005,0,(HO450*(1+HO$5/Setup!$C$36)+IF($V451=48,N($F451),0))-DS451-FQ451)</f>
        <v>0</v>
      </c>
      <c r="HP451" s="48" t="n">
        <f aca="false">IF((HP450*(1+HP$5/Setup!$C$36)+IF($V451=49,N($F451),0))-DT451-FR451&lt;0.005,0,(HP450*(1+HP$5/Setup!$C$36)+IF($V451=49,N($F451),0))-DT451-FR451)</f>
        <v>0</v>
      </c>
      <c r="HQ451" s="48" t="n">
        <f aca="false">IF((HQ450*(1+HQ$5/Setup!$C$36)+IF($V451=50,N($F451),0))-DU451-FS451&lt;0.005,0,(HQ450*(1+HQ$5/Setup!$C$36)+IF($V451=50,N($F451),0))-DU451-FS451)</f>
        <v>0</v>
      </c>
    </row>
    <row r="452" customFormat="false" ht="15" hidden="false" customHeight="false" outlineLevel="0" collapsed="false">
      <c r="A452" s="44" t="n">
        <v>444</v>
      </c>
      <c r="B452" s="45" t="n">
        <f aca="false">IF(Setup!$C$7="Every month",EDATE(Setup!$C$8,($A452-1)),IF(Setup!$C$7="Twice a month",DATE(YEAR(Setup!$C$8),MONTH(Setup!$C$8)+INT((($A452-1)+Setup!$C$41)/2),MIN(IF(MOD(($A452-1)+Setup!$C$41,2)=0,Setup!$C$39,Setup!$C$40),DAY(EOMONTH(DATE(YEAR(Setup!$C$8),MONTH(Setup!$C$8)+INT((($A452-1)+Setup!$C$41)/2),1),0)))),Setup!$C$8+($A452-1)*IF(Setup!$C$7="Every week",7,14)))</f>
        <v>52527</v>
      </c>
      <c r="C452" s="45" t="n">
        <f aca="false">IF(Setup!$C$7="Every month",EDATE(Setup!$C$8,$A452),IF(Setup!$C$7="Twice a month",DATE(YEAR(Setup!$C$8),MONTH(Setup!$C$8)+INT(($A452+Setup!$C$41)/2),MIN(IF(MOD($A452+Setup!$C$41,2)=0,Setup!$C$39,Setup!$C$40),DAY(EOMONTH(DATE(YEAR(Setup!$C$8),MONTH(Setup!$C$8)+INT(($A452+Setup!$C$41)/2),1),0)))),Setup!$C$8+$A452*IF(Setup!$C$7="Every week",7,14)))</f>
        <v>52541</v>
      </c>
      <c r="D452" s="46"/>
      <c r="E452" s="47"/>
      <c r="F452" s="47"/>
      <c r="G452" s="47"/>
      <c r="H452" s="47"/>
      <c r="I452" s="48" t="n">
        <f aca="false">N(Setup!$C$11)+N(E452)</f>
        <v>100</v>
      </c>
      <c r="J452" s="48" t="n">
        <f aca="false">MIN(Setup!$C$37,MAX(I452,0))</f>
        <v>9.23076923076923</v>
      </c>
      <c r="K452" s="48" t="n">
        <f aca="false">MIN(MAX(N(Setup!$C$14)-L451,0),MAX(I452-J452,0))</f>
        <v>0</v>
      </c>
      <c r="L452" s="48" t="n">
        <f aca="false">L451+K452-N(G452)</f>
        <v>500</v>
      </c>
      <c r="M452" s="48" t="n">
        <f aca="false">M451+J452-N(H452)</f>
        <v>4098.46153846151</v>
      </c>
      <c r="N452" s="48" t="n">
        <f aca="false">SUM(BX452:DU452)</f>
        <v>0</v>
      </c>
      <c r="O452" s="48" t="n">
        <f aca="false">SUM(Z452:BW452)-N452</f>
        <v>0</v>
      </c>
      <c r="P452" s="48" t="n">
        <f aca="false">MAX(I452-J452-K452,0)+O452</f>
        <v>90.7692307692308</v>
      </c>
      <c r="Q452" s="48" t="n">
        <f aca="false">SUM(DV452:FS452)</f>
        <v>0</v>
      </c>
      <c r="R452" s="49" t="n">
        <f aca="false">N452+J452+K452+Q452</f>
        <v>9.23076923076923</v>
      </c>
      <c r="S452" s="48" t="n">
        <f aca="false">T452-T451-N(F452)+N452+Q452</f>
        <v>0</v>
      </c>
      <c r="T452" s="49" t="n">
        <f aca="false">SUM(FT452:HQ452)</f>
        <v>0</v>
      </c>
      <c r="U452" s="44" t="str">
        <f aca="false">IF(T451&lt;0.005,"",INDEX(Helpers!$C$2:$C$51,IF(_xlfn.MINIFS($DV$6:$FS$6,DV452:FS452,"&gt;0.005")=0,V452,_xlfn.MINIFS($DV$6:$FS$6,DV452:FS452,"&gt;0.005"))))</f>
        <v/>
      </c>
      <c r="V452" s="44" t="n">
        <f aca="false">IF(_xlfn.MINIFS($FT$6:$HQ$6,FT451:HQ451,"&gt;0.005")=0,1,_xlfn.MINIFS($FT$6:$HQ$6,FT451:HQ451,"&gt;0.005"))</f>
        <v>1</v>
      </c>
      <c r="W452" s="44" t="n">
        <f aca="false">IF(AND(D452&lt;&gt;"Paid",T451&gt;0.005),1,0)</f>
        <v>0</v>
      </c>
      <c r="X452" s="48" t="n">
        <f aca="false">SUMPRODUCT(((Helpers!$G$2:$G$51*(1+(Helpers!$D$2:$D$51+0.000000001)/12)^(($B452-Setup!$C$8)/(365.25/12))-Helpers!$E$2:$E$51*((1+(Helpers!$D$2:$D$51+0.000000001)/12)^(($B452-Setup!$C$8)/(365.25/12))-1)/((Helpers!$D$2:$D$51+0.000000001)/12))&gt;0)*(Helpers!$G$2:$G$51*(1+(Helpers!$D$2:$D$51+0.000000001)/12)^(($B452-Setup!$C$8)/(365.25/12))-Helpers!$E$2:$E$51*((1+(Helpers!$D$2:$D$51+0.000000001)/12)^(($B452-Setup!$C$8)/(365.25/12))-1)/((Helpers!$D$2:$D$51+0.000000001)/12)))</f>
        <v>0</v>
      </c>
      <c r="Y452" s="48"/>
      <c r="Z452" s="48" t="n">
        <f aca="false">IF(OR(N(Z$5)=0,Z$6=""),0,Z$5*((DATE(YEAR($B452),MONTH($B452),MIN(Z$6,DAY(EOMONTH($B452,0))))&gt;=$B452)*(DATE(YEAR($B452),MONTH($B452),MIN(Z$6,DAY(EOMONTH($B452,0))))&lt;$C452)+(DATE(YEAR($B452),MONTH($B452)+1,MIN(Z$6,DAY(EOMONTH($B452,1))))&gt;=$B452)*(DATE(YEAR($B452),MONTH($B452)+1,MIN(Z$6,DAY(EOMONTH($B452,1))))&lt;$C452)))</f>
        <v>0</v>
      </c>
      <c r="AA452" s="48" t="n">
        <f aca="false">IF(OR(N(AA$5)=0,AA$6=""),0,AA$5*((DATE(YEAR($B452),MONTH($B452),MIN(AA$6,DAY(EOMONTH($B452,0))))&gt;=$B452)*(DATE(YEAR($B452),MONTH($B452),MIN(AA$6,DAY(EOMONTH($B452,0))))&lt;$C452)+(DATE(YEAR($B452),MONTH($B452)+1,MIN(AA$6,DAY(EOMONTH($B452,1))))&gt;=$B452)*(DATE(YEAR($B452),MONTH($B452)+1,MIN(AA$6,DAY(EOMONTH($B452,1))))&lt;$C452)))</f>
        <v>0</v>
      </c>
      <c r="AB452" s="48" t="n">
        <f aca="false">IF(OR(N(AB$5)=0,AB$6=""),0,AB$5*((DATE(YEAR($B452),MONTH($B452),MIN(AB$6,DAY(EOMONTH($B452,0))))&gt;=$B452)*(DATE(YEAR($B452),MONTH($B452),MIN(AB$6,DAY(EOMONTH($B452,0))))&lt;$C452)+(DATE(YEAR($B452),MONTH($B452)+1,MIN(AB$6,DAY(EOMONTH($B452,1))))&gt;=$B452)*(DATE(YEAR($B452),MONTH($B452)+1,MIN(AB$6,DAY(EOMONTH($B452,1))))&lt;$C452)))</f>
        <v>0</v>
      </c>
      <c r="AC452" s="48" t="n">
        <f aca="false">IF(OR(N(AC$5)=0,AC$6=""),0,AC$5*((DATE(YEAR($B452),MONTH($B452),MIN(AC$6,DAY(EOMONTH($B452,0))))&gt;=$B452)*(DATE(YEAR($B452),MONTH($B452),MIN(AC$6,DAY(EOMONTH($B452,0))))&lt;$C452)+(DATE(YEAR($B452),MONTH($B452)+1,MIN(AC$6,DAY(EOMONTH($B452,1))))&gt;=$B452)*(DATE(YEAR($B452),MONTH($B452)+1,MIN(AC$6,DAY(EOMONTH($B452,1))))&lt;$C452)))</f>
        <v>0</v>
      </c>
      <c r="AD452" s="48" t="n">
        <f aca="false">IF(OR(N(AD$5)=0,AD$6=""),0,AD$5*((DATE(YEAR($B452),MONTH($B452),MIN(AD$6,DAY(EOMONTH($B452,0))))&gt;=$B452)*(DATE(YEAR($B452),MONTH($B452),MIN(AD$6,DAY(EOMONTH($B452,0))))&lt;$C452)+(DATE(YEAR($B452),MONTH($B452)+1,MIN(AD$6,DAY(EOMONTH($B452,1))))&gt;=$B452)*(DATE(YEAR($B452),MONTH($B452)+1,MIN(AD$6,DAY(EOMONTH($B452,1))))&lt;$C452)))</f>
        <v>0</v>
      </c>
      <c r="AE452" s="48" t="n">
        <f aca="false">IF(OR(N(AE$5)=0,AE$6=""),0,AE$5*((DATE(YEAR($B452),MONTH($B452),MIN(AE$6,DAY(EOMONTH($B452,0))))&gt;=$B452)*(DATE(YEAR($B452),MONTH($B452),MIN(AE$6,DAY(EOMONTH($B452,0))))&lt;$C452)+(DATE(YEAR($B452),MONTH($B452)+1,MIN(AE$6,DAY(EOMONTH($B452,1))))&gt;=$B452)*(DATE(YEAR($B452),MONTH($B452)+1,MIN(AE$6,DAY(EOMONTH($B452,1))))&lt;$C452)))</f>
        <v>0</v>
      </c>
      <c r="AF452" s="48" t="n">
        <f aca="false">IF(OR(N(AF$5)=0,AF$6=""),0,AF$5*((DATE(YEAR($B452),MONTH($B452),MIN(AF$6,DAY(EOMONTH($B452,0))))&gt;=$B452)*(DATE(YEAR($B452),MONTH($B452),MIN(AF$6,DAY(EOMONTH($B452,0))))&lt;$C452)+(DATE(YEAR($B452),MONTH($B452)+1,MIN(AF$6,DAY(EOMONTH($B452,1))))&gt;=$B452)*(DATE(YEAR($B452),MONTH($B452)+1,MIN(AF$6,DAY(EOMONTH($B452,1))))&lt;$C452)))</f>
        <v>0</v>
      </c>
      <c r="AG452" s="48" t="n">
        <f aca="false">IF(OR(N(AG$5)=0,AG$6=""),0,AG$5*((DATE(YEAR($B452),MONTH($B452),MIN(AG$6,DAY(EOMONTH($B452,0))))&gt;=$B452)*(DATE(YEAR($B452),MONTH($B452),MIN(AG$6,DAY(EOMONTH($B452,0))))&lt;$C452)+(DATE(YEAR($B452),MONTH($B452)+1,MIN(AG$6,DAY(EOMONTH($B452,1))))&gt;=$B452)*(DATE(YEAR($B452),MONTH($B452)+1,MIN(AG$6,DAY(EOMONTH($B452,1))))&lt;$C452)))</f>
        <v>0</v>
      </c>
      <c r="AH452" s="48" t="n">
        <f aca="false">IF(OR(N(AH$5)=0,AH$6=""),0,AH$5*((DATE(YEAR($B452),MONTH($B452),MIN(AH$6,DAY(EOMONTH($B452,0))))&gt;=$B452)*(DATE(YEAR($B452),MONTH($B452),MIN(AH$6,DAY(EOMONTH($B452,0))))&lt;$C452)+(DATE(YEAR($B452),MONTH($B452)+1,MIN(AH$6,DAY(EOMONTH($B452,1))))&gt;=$B452)*(DATE(YEAR($B452),MONTH($B452)+1,MIN(AH$6,DAY(EOMONTH($B452,1))))&lt;$C452)))</f>
        <v>0</v>
      </c>
      <c r="AI452" s="48" t="n">
        <f aca="false">IF(OR(N(AI$5)=0,AI$6=""),0,AI$5*((DATE(YEAR($B452),MONTH($B452),MIN(AI$6,DAY(EOMONTH($B452,0))))&gt;=$B452)*(DATE(YEAR($B452),MONTH($B452),MIN(AI$6,DAY(EOMONTH($B452,0))))&lt;$C452)+(DATE(YEAR($B452),MONTH($B452)+1,MIN(AI$6,DAY(EOMONTH($B452,1))))&gt;=$B452)*(DATE(YEAR($B452),MONTH($B452)+1,MIN(AI$6,DAY(EOMONTH($B452,1))))&lt;$C452)))</f>
        <v>0</v>
      </c>
      <c r="AJ452" s="48" t="n">
        <f aca="false">IF(OR(N(AJ$5)=0,AJ$6=""),0,AJ$5*((DATE(YEAR($B452),MONTH($B452),MIN(AJ$6,DAY(EOMONTH($B452,0))))&gt;=$B452)*(DATE(YEAR($B452),MONTH($B452),MIN(AJ$6,DAY(EOMONTH($B452,0))))&lt;$C452)+(DATE(YEAR($B452),MONTH($B452)+1,MIN(AJ$6,DAY(EOMONTH($B452,1))))&gt;=$B452)*(DATE(YEAR($B452),MONTH($B452)+1,MIN(AJ$6,DAY(EOMONTH($B452,1))))&lt;$C452)))</f>
        <v>0</v>
      </c>
      <c r="AK452" s="48" t="n">
        <f aca="false">IF(OR(N(AK$5)=0,AK$6=""),0,AK$5*((DATE(YEAR($B452),MONTH($B452),MIN(AK$6,DAY(EOMONTH($B452,0))))&gt;=$B452)*(DATE(YEAR($B452),MONTH($B452),MIN(AK$6,DAY(EOMONTH($B452,0))))&lt;$C452)+(DATE(YEAR($B452),MONTH($B452)+1,MIN(AK$6,DAY(EOMONTH($B452,1))))&gt;=$B452)*(DATE(YEAR($B452),MONTH($B452)+1,MIN(AK$6,DAY(EOMONTH($B452,1))))&lt;$C452)))</f>
        <v>0</v>
      </c>
      <c r="AL452" s="48" t="n">
        <f aca="false">IF(OR(N(AL$5)=0,AL$6=""),0,AL$5*((DATE(YEAR($B452),MONTH($B452),MIN(AL$6,DAY(EOMONTH($B452,0))))&gt;=$B452)*(DATE(YEAR($B452),MONTH($B452),MIN(AL$6,DAY(EOMONTH($B452,0))))&lt;$C452)+(DATE(YEAR($B452),MONTH($B452)+1,MIN(AL$6,DAY(EOMONTH($B452,1))))&gt;=$B452)*(DATE(YEAR($B452),MONTH($B452)+1,MIN(AL$6,DAY(EOMONTH($B452,1))))&lt;$C452)))</f>
        <v>0</v>
      </c>
      <c r="AM452" s="48" t="n">
        <f aca="false">IF(OR(N(AM$5)=0,AM$6=""),0,AM$5*((DATE(YEAR($B452),MONTH($B452),MIN(AM$6,DAY(EOMONTH($B452,0))))&gt;=$B452)*(DATE(YEAR($B452),MONTH($B452),MIN(AM$6,DAY(EOMONTH($B452,0))))&lt;$C452)+(DATE(YEAR($B452),MONTH($B452)+1,MIN(AM$6,DAY(EOMONTH($B452,1))))&gt;=$B452)*(DATE(YEAR($B452),MONTH($B452)+1,MIN(AM$6,DAY(EOMONTH($B452,1))))&lt;$C452)))</f>
        <v>0</v>
      </c>
      <c r="AN452" s="48" t="n">
        <f aca="false">IF(OR(N(AN$5)=0,AN$6=""),0,AN$5*((DATE(YEAR($B452),MONTH($B452),MIN(AN$6,DAY(EOMONTH($B452,0))))&gt;=$B452)*(DATE(YEAR($B452),MONTH($B452),MIN(AN$6,DAY(EOMONTH($B452,0))))&lt;$C452)+(DATE(YEAR($B452),MONTH($B452)+1,MIN(AN$6,DAY(EOMONTH($B452,1))))&gt;=$B452)*(DATE(YEAR($B452),MONTH($B452)+1,MIN(AN$6,DAY(EOMONTH($B452,1))))&lt;$C452)))</f>
        <v>0</v>
      </c>
      <c r="AO452" s="48" t="n">
        <f aca="false">IF(OR(N(AO$5)=0,AO$6=""),0,AO$5*((DATE(YEAR($B452),MONTH($B452),MIN(AO$6,DAY(EOMONTH($B452,0))))&gt;=$B452)*(DATE(YEAR($B452),MONTH($B452),MIN(AO$6,DAY(EOMONTH($B452,0))))&lt;$C452)+(DATE(YEAR($B452),MONTH($B452)+1,MIN(AO$6,DAY(EOMONTH($B452,1))))&gt;=$B452)*(DATE(YEAR($B452),MONTH($B452)+1,MIN(AO$6,DAY(EOMONTH($B452,1))))&lt;$C452)))</f>
        <v>0</v>
      </c>
      <c r="AP452" s="48" t="n">
        <f aca="false">IF(OR(N(AP$5)=0,AP$6=""),0,AP$5*((DATE(YEAR($B452),MONTH($B452),MIN(AP$6,DAY(EOMONTH($B452,0))))&gt;=$B452)*(DATE(YEAR($B452),MONTH($B452),MIN(AP$6,DAY(EOMONTH($B452,0))))&lt;$C452)+(DATE(YEAR($B452),MONTH($B452)+1,MIN(AP$6,DAY(EOMONTH($B452,1))))&gt;=$B452)*(DATE(YEAR($B452),MONTH($B452)+1,MIN(AP$6,DAY(EOMONTH($B452,1))))&lt;$C452)))</f>
        <v>0</v>
      </c>
      <c r="AQ452" s="48" t="n">
        <f aca="false">IF(OR(N(AQ$5)=0,AQ$6=""),0,AQ$5*((DATE(YEAR($B452),MONTH($B452),MIN(AQ$6,DAY(EOMONTH($B452,0))))&gt;=$B452)*(DATE(YEAR($B452),MONTH($B452),MIN(AQ$6,DAY(EOMONTH($B452,0))))&lt;$C452)+(DATE(YEAR($B452),MONTH($B452)+1,MIN(AQ$6,DAY(EOMONTH($B452,1))))&gt;=$B452)*(DATE(YEAR($B452),MONTH($B452)+1,MIN(AQ$6,DAY(EOMONTH($B452,1))))&lt;$C452)))</f>
        <v>0</v>
      </c>
      <c r="AR452" s="48" t="n">
        <f aca="false">IF(OR(N(AR$5)=0,AR$6=""),0,AR$5*((DATE(YEAR($B452),MONTH($B452),MIN(AR$6,DAY(EOMONTH($B452,0))))&gt;=$B452)*(DATE(YEAR($B452),MONTH($B452),MIN(AR$6,DAY(EOMONTH($B452,0))))&lt;$C452)+(DATE(YEAR($B452),MONTH($B452)+1,MIN(AR$6,DAY(EOMONTH($B452,1))))&gt;=$B452)*(DATE(YEAR($B452),MONTH($B452)+1,MIN(AR$6,DAY(EOMONTH($B452,1))))&lt;$C452)))</f>
        <v>0</v>
      </c>
      <c r="AS452" s="48" t="n">
        <f aca="false">IF(OR(N(AS$5)=0,AS$6=""),0,AS$5*((DATE(YEAR($B452),MONTH($B452),MIN(AS$6,DAY(EOMONTH($B452,0))))&gt;=$B452)*(DATE(YEAR($B452),MONTH($B452),MIN(AS$6,DAY(EOMONTH($B452,0))))&lt;$C452)+(DATE(YEAR($B452),MONTH($B452)+1,MIN(AS$6,DAY(EOMONTH($B452,1))))&gt;=$B452)*(DATE(YEAR($B452),MONTH($B452)+1,MIN(AS$6,DAY(EOMONTH($B452,1))))&lt;$C452)))</f>
        <v>0</v>
      </c>
      <c r="AT452" s="48" t="n">
        <f aca="false">IF(OR(N(AT$5)=0,AT$6=""),0,AT$5*((DATE(YEAR($B452),MONTH($B452),MIN(AT$6,DAY(EOMONTH($B452,0))))&gt;=$B452)*(DATE(YEAR($B452),MONTH($B452),MIN(AT$6,DAY(EOMONTH($B452,0))))&lt;$C452)+(DATE(YEAR($B452),MONTH($B452)+1,MIN(AT$6,DAY(EOMONTH($B452,1))))&gt;=$B452)*(DATE(YEAR($B452),MONTH($B452)+1,MIN(AT$6,DAY(EOMONTH($B452,1))))&lt;$C452)))</f>
        <v>0</v>
      </c>
      <c r="AU452" s="48" t="n">
        <f aca="false">IF(OR(N(AU$5)=0,AU$6=""),0,AU$5*((DATE(YEAR($B452),MONTH($B452),MIN(AU$6,DAY(EOMONTH($B452,0))))&gt;=$B452)*(DATE(YEAR($B452),MONTH($B452),MIN(AU$6,DAY(EOMONTH($B452,0))))&lt;$C452)+(DATE(YEAR($B452),MONTH($B452)+1,MIN(AU$6,DAY(EOMONTH($B452,1))))&gt;=$B452)*(DATE(YEAR($B452),MONTH($B452)+1,MIN(AU$6,DAY(EOMONTH($B452,1))))&lt;$C452)))</f>
        <v>0</v>
      </c>
      <c r="AV452" s="48" t="n">
        <f aca="false">IF(OR(N(AV$5)=0,AV$6=""),0,AV$5*((DATE(YEAR($B452),MONTH($B452),MIN(AV$6,DAY(EOMONTH($B452,0))))&gt;=$B452)*(DATE(YEAR($B452),MONTH($B452),MIN(AV$6,DAY(EOMONTH($B452,0))))&lt;$C452)+(DATE(YEAR($B452),MONTH($B452)+1,MIN(AV$6,DAY(EOMONTH($B452,1))))&gt;=$B452)*(DATE(YEAR($B452),MONTH($B452)+1,MIN(AV$6,DAY(EOMONTH($B452,1))))&lt;$C452)))</f>
        <v>0</v>
      </c>
      <c r="AW452" s="48" t="n">
        <f aca="false">IF(OR(N(AW$5)=0,AW$6=""),0,AW$5*((DATE(YEAR($B452),MONTH($B452),MIN(AW$6,DAY(EOMONTH($B452,0))))&gt;=$B452)*(DATE(YEAR($B452),MONTH($B452),MIN(AW$6,DAY(EOMONTH($B452,0))))&lt;$C452)+(DATE(YEAR($B452),MONTH($B452)+1,MIN(AW$6,DAY(EOMONTH($B452,1))))&gt;=$B452)*(DATE(YEAR($B452),MONTH($B452)+1,MIN(AW$6,DAY(EOMONTH($B452,1))))&lt;$C452)))</f>
        <v>0</v>
      </c>
      <c r="AX452" s="48" t="n">
        <f aca="false">IF(OR(N(AX$5)=0,AX$6=""),0,AX$5*((DATE(YEAR($B452),MONTH($B452),MIN(AX$6,DAY(EOMONTH($B452,0))))&gt;=$B452)*(DATE(YEAR($B452),MONTH($B452),MIN(AX$6,DAY(EOMONTH($B452,0))))&lt;$C452)+(DATE(YEAR($B452),MONTH($B452)+1,MIN(AX$6,DAY(EOMONTH($B452,1))))&gt;=$B452)*(DATE(YEAR($B452),MONTH($B452)+1,MIN(AX$6,DAY(EOMONTH($B452,1))))&lt;$C452)))</f>
        <v>0</v>
      </c>
      <c r="AY452" s="48" t="n">
        <f aca="false">IF(OR(N(AY$5)=0,AY$6=""),0,AY$5*((DATE(YEAR($B452),MONTH($B452),MIN(AY$6,DAY(EOMONTH($B452,0))))&gt;=$B452)*(DATE(YEAR($B452),MONTH($B452),MIN(AY$6,DAY(EOMONTH($B452,0))))&lt;$C452)+(DATE(YEAR($B452),MONTH($B452)+1,MIN(AY$6,DAY(EOMONTH($B452,1))))&gt;=$B452)*(DATE(YEAR($B452),MONTH($B452)+1,MIN(AY$6,DAY(EOMONTH($B452,1))))&lt;$C452)))</f>
        <v>0</v>
      </c>
      <c r="AZ452" s="48" t="n">
        <f aca="false">IF(OR(N(AZ$5)=0,AZ$6=""),0,AZ$5*((DATE(YEAR($B452),MONTH($B452),MIN(AZ$6,DAY(EOMONTH($B452,0))))&gt;=$B452)*(DATE(YEAR($B452),MONTH($B452),MIN(AZ$6,DAY(EOMONTH($B452,0))))&lt;$C452)+(DATE(YEAR($B452),MONTH($B452)+1,MIN(AZ$6,DAY(EOMONTH($B452,1))))&gt;=$B452)*(DATE(YEAR($B452),MONTH($B452)+1,MIN(AZ$6,DAY(EOMONTH($B452,1))))&lt;$C452)))</f>
        <v>0</v>
      </c>
      <c r="BA452" s="48" t="n">
        <f aca="false">IF(OR(N(BA$5)=0,BA$6=""),0,BA$5*((DATE(YEAR($B452),MONTH($B452),MIN(BA$6,DAY(EOMONTH($B452,0))))&gt;=$B452)*(DATE(YEAR($B452),MONTH($B452),MIN(BA$6,DAY(EOMONTH($B452,0))))&lt;$C452)+(DATE(YEAR($B452),MONTH($B452)+1,MIN(BA$6,DAY(EOMONTH($B452,1))))&gt;=$B452)*(DATE(YEAR($B452),MONTH($B452)+1,MIN(BA$6,DAY(EOMONTH($B452,1))))&lt;$C452)))</f>
        <v>0</v>
      </c>
      <c r="BB452" s="48" t="n">
        <f aca="false">IF(OR(N(BB$5)=0,BB$6=""),0,BB$5*((DATE(YEAR($B452),MONTH($B452),MIN(BB$6,DAY(EOMONTH($B452,0))))&gt;=$B452)*(DATE(YEAR($B452),MONTH($B452),MIN(BB$6,DAY(EOMONTH($B452,0))))&lt;$C452)+(DATE(YEAR($B452),MONTH($B452)+1,MIN(BB$6,DAY(EOMONTH($B452,1))))&gt;=$B452)*(DATE(YEAR($B452),MONTH($B452)+1,MIN(BB$6,DAY(EOMONTH($B452,1))))&lt;$C452)))</f>
        <v>0</v>
      </c>
      <c r="BC452" s="48" t="n">
        <f aca="false">IF(OR(N(BC$5)=0,BC$6=""),0,BC$5*((DATE(YEAR($B452),MONTH($B452),MIN(BC$6,DAY(EOMONTH($B452,0))))&gt;=$B452)*(DATE(YEAR($B452),MONTH($B452),MIN(BC$6,DAY(EOMONTH($B452,0))))&lt;$C452)+(DATE(YEAR($B452),MONTH($B452)+1,MIN(BC$6,DAY(EOMONTH($B452,1))))&gt;=$B452)*(DATE(YEAR($B452),MONTH($B452)+1,MIN(BC$6,DAY(EOMONTH($B452,1))))&lt;$C452)))</f>
        <v>0</v>
      </c>
      <c r="BD452" s="48" t="n">
        <f aca="false">IF(OR(N(BD$5)=0,BD$6=""),0,BD$5*((DATE(YEAR($B452),MONTH($B452),MIN(BD$6,DAY(EOMONTH($B452,0))))&gt;=$B452)*(DATE(YEAR($B452),MONTH($B452),MIN(BD$6,DAY(EOMONTH($B452,0))))&lt;$C452)+(DATE(YEAR($B452),MONTH($B452)+1,MIN(BD$6,DAY(EOMONTH($B452,1))))&gt;=$B452)*(DATE(YEAR($B452),MONTH($B452)+1,MIN(BD$6,DAY(EOMONTH($B452,1))))&lt;$C452)))</f>
        <v>0</v>
      </c>
      <c r="BE452" s="48" t="n">
        <f aca="false">IF(OR(N(BE$5)=0,BE$6=""),0,BE$5*((DATE(YEAR($B452),MONTH($B452),MIN(BE$6,DAY(EOMONTH($B452,0))))&gt;=$B452)*(DATE(YEAR($B452),MONTH($B452),MIN(BE$6,DAY(EOMONTH($B452,0))))&lt;$C452)+(DATE(YEAR($B452),MONTH($B452)+1,MIN(BE$6,DAY(EOMONTH($B452,1))))&gt;=$B452)*(DATE(YEAR($B452),MONTH($B452)+1,MIN(BE$6,DAY(EOMONTH($B452,1))))&lt;$C452)))</f>
        <v>0</v>
      </c>
      <c r="BF452" s="48" t="n">
        <f aca="false">IF(OR(N(BF$5)=0,BF$6=""),0,BF$5*((DATE(YEAR($B452),MONTH($B452),MIN(BF$6,DAY(EOMONTH($B452,0))))&gt;=$B452)*(DATE(YEAR($B452),MONTH($B452),MIN(BF$6,DAY(EOMONTH($B452,0))))&lt;$C452)+(DATE(YEAR($B452),MONTH($B452)+1,MIN(BF$6,DAY(EOMONTH($B452,1))))&gt;=$B452)*(DATE(YEAR($B452),MONTH($B452)+1,MIN(BF$6,DAY(EOMONTH($B452,1))))&lt;$C452)))</f>
        <v>0</v>
      </c>
      <c r="BG452" s="48" t="n">
        <f aca="false">IF(OR(N(BG$5)=0,BG$6=""),0,BG$5*((DATE(YEAR($B452),MONTH($B452),MIN(BG$6,DAY(EOMONTH($B452,0))))&gt;=$B452)*(DATE(YEAR($B452),MONTH($B452),MIN(BG$6,DAY(EOMONTH($B452,0))))&lt;$C452)+(DATE(YEAR($B452),MONTH($B452)+1,MIN(BG$6,DAY(EOMONTH($B452,1))))&gt;=$B452)*(DATE(YEAR($B452),MONTH($B452)+1,MIN(BG$6,DAY(EOMONTH($B452,1))))&lt;$C452)))</f>
        <v>0</v>
      </c>
      <c r="BH452" s="48" t="n">
        <f aca="false">IF(OR(N(BH$5)=0,BH$6=""),0,BH$5*((DATE(YEAR($B452),MONTH($B452),MIN(BH$6,DAY(EOMONTH($B452,0))))&gt;=$B452)*(DATE(YEAR($B452),MONTH($B452),MIN(BH$6,DAY(EOMONTH($B452,0))))&lt;$C452)+(DATE(YEAR($B452),MONTH($B452)+1,MIN(BH$6,DAY(EOMONTH($B452,1))))&gt;=$B452)*(DATE(YEAR($B452),MONTH($B452)+1,MIN(BH$6,DAY(EOMONTH($B452,1))))&lt;$C452)))</f>
        <v>0</v>
      </c>
      <c r="BI452" s="48" t="n">
        <f aca="false">IF(OR(N(BI$5)=0,BI$6=""),0,BI$5*((DATE(YEAR($B452),MONTH($B452),MIN(BI$6,DAY(EOMONTH($B452,0))))&gt;=$B452)*(DATE(YEAR($B452),MONTH($B452),MIN(BI$6,DAY(EOMONTH($B452,0))))&lt;$C452)+(DATE(YEAR($B452),MONTH($B452)+1,MIN(BI$6,DAY(EOMONTH($B452,1))))&gt;=$B452)*(DATE(YEAR($B452),MONTH($B452)+1,MIN(BI$6,DAY(EOMONTH($B452,1))))&lt;$C452)))</f>
        <v>0</v>
      </c>
      <c r="BJ452" s="48" t="n">
        <f aca="false">IF(OR(N(BJ$5)=0,BJ$6=""),0,BJ$5*((DATE(YEAR($B452),MONTH($B452),MIN(BJ$6,DAY(EOMONTH($B452,0))))&gt;=$B452)*(DATE(YEAR($B452),MONTH($B452),MIN(BJ$6,DAY(EOMONTH($B452,0))))&lt;$C452)+(DATE(YEAR($B452),MONTH($B452)+1,MIN(BJ$6,DAY(EOMONTH($B452,1))))&gt;=$B452)*(DATE(YEAR($B452),MONTH($B452)+1,MIN(BJ$6,DAY(EOMONTH($B452,1))))&lt;$C452)))</f>
        <v>0</v>
      </c>
      <c r="BK452" s="48" t="n">
        <f aca="false">IF(OR(N(BK$5)=0,BK$6=""),0,BK$5*((DATE(YEAR($B452),MONTH($B452),MIN(BK$6,DAY(EOMONTH($B452,0))))&gt;=$B452)*(DATE(YEAR($B452),MONTH($B452),MIN(BK$6,DAY(EOMONTH($B452,0))))&lt;$C452)+(DATE(YEAR($B452),MONTH($B452)+1,MIN(BK$6,DAY(EOMONTH($B452,1))))&gt;=$B452)*(DATE(YEAR($B452),MONTH($B452)+1,MIN(BK$6,DAY(EOMONTH($B452,1))))&lt;$C452)))</f>
        <v>0</v>
      </c>
      <c r="BL452" s="48" t="n">
        <f aca="false">IF(OR(N(BL$5)=0,BL$6=""),0,BL$5*((DATE(YEAR($B452),MONTH($B452),MIN(BL$6,DAY(EOMONTH($B452,0))))&gt;=$B452)*(DATE(YEAR($B452),MONTH($B452),MIN(BL$6,DAY(EOMONTH($B452,0))))&lt;$C452)+(DATE(YEAR($B452),MONTH($B452)+1,MIN(BL$6,DAY(EOMONTH($B452,1))))&gt;=$B452)*(DATE(YEAR($B452),MONTH($B452)+1,MIN(BL$6,DAY(EOMONTH($B452,1))))&lt;$C452)))</f>
        <v>0</v>
      </c>
      <c r="BM452" s="48" t="n">
        <f aca="false">IF(OR(N(BM$5)=0,BM$6=""),0,BM$5*((DATE(YEAR($B452),MONTH($B452),MIN(BM$6,DAY(EOMONTH($B452,0))))&gt;=$B452)*(DATE(YEAR($B452),MONTH($B452),MIN(BM$6,DAY(EOMONTH($B452,0))))&lt;$C452)+(DATE(YEAR($B452),MONTH($B452)+1,MIN(BM$6,DAY(EOMONTH($B452,1))))&gt;=$B452)*(DATE(YEAR($B452),MONTH($B452)+1,MIN(BM$6,DAY(EOMONTH($B452,1))))&lt;$C452)))</f>
        <v>0</v>
      </c>
      <c r="BN452" s="48" t="n">
        <f aca="false">IF(OR(N(BN$5)=0,BN$6=""),0,BN$5*((DATE(YEAR($B452),MONTH($B452),MIN(BN$6,DAY(EOMONTH($B452,0))))&gt;=$B452)*(DATE(YEAR($B452),MONTH($B452),MIN(BN$6,DAY(EOMONTH($B452,0))))&lt;$C452)+(DATE(YEAR($B452),MONTH($B452)+1,MIN(BN$6,DAY(EOMONTH($B452,1))))&gt;=$B452)*(DATE(YEAR($B452),MONTH($B452)+1,MIN(BN$6,DAY(EOMONTH($B452,1))))&lt;$C452)))</f>
        <v>0</v>
      </c>
      <c r="BO452" s="48" t="n">
        <f aca="false">IF(OR(N(BO$5)=0,BO$6=""),0,BO$5*((DATE(YEAR($B452),MONTH($B452),MIN(BO$6,DAY(EOMONTH($B452,0))))&gt;=$B452)*(DATE(YEAR($B452),MONTH($B452),MIN(BO$6,DAY(EOMONTH($B452,0))))&lt;$C452)+(DATE(YEAR($B452),MONTH($B452)+1,MIN(BO$6,DAY(EOMONTH($B452,1))))&gt;=$B452)*(DATE(YEAR($B452),MONTH($B452)+1,MIN(BO$6,DAY(EOMONTH($B452,1))))&lt;$C452)))</f>
        <v>0</v>
      </c>
      <c r="BP452" s="48" t="n">
        <f aca="false">IF(OR(N(BP$5)=0,BP$6=""),0,BP$5*((DATE(YEAR($B452),MONTH($B452),MIN(BP$6,DAY(EOMONTH($B452,0))))&gt;=$B452)*(DATE(YEAR($B452),MONTH($B452),MIN(BP$6,DAY(EOMONTH($B452,0))))&lt;$C452)+(DATE(YEAR($B452),MONTH($B452)+1,MIN(BP$6,DAY(EOMONTH($B452,1))))&gt;=$B452)*(DATE(YEAR($B452),MONTH($B452)+1,MIN(BP$6,DAY(EOMONTH($B452,1))))&lt;$C452)))</f>
        <v>0</v>
      </c>
      <c r="BQ452" s="48" t="n">
        <f aca="false">IF(OR(N(BQ$5)=0,BQ$6=""),0,BQ$5*((DATE(YEAR($B452),MONTH($B452),MIN(BQ$6,DAY(EOMONTH($B452,0))))&gt;=$B452)*(DATE(YEAR($B452),MONTH($B452),MIN(BQ$6,DAY(EOMONTH($B452,0))))&lt;$C452)+(DATE(YEAR($B452),MONTH($B452)+1,MIN(BQ$6,DAY(EOMONTH($B452,1))))&gt;=$B452)*(DATE(YEAR($B452),MONTH($B452)+1,MIN(BQ$6,DAY(EOMONTH($B452,1))))&lt;$C452)))</f>
        <v>0</v>
      </c>
      <c r="BR452" s="48" t="n">
        <f aca="false">IF(OR(N(BR$5)=0,BR$6=""),0,BR$5*((DATE(YEAR($B452),MONTH($B452),MIN(BR$6,DAY(EOMONTH($B452,0))))&gt;=$B452)*(DATE(YEAR($B452),MONTH($B452),MIN(BR$6,DAY(EOMONTH($B452,0))))&lt;$C452)+(DATE(YEAR($B452),MONTH($B452)+1,MIN(BR$6,DAY(EOMONTH($B452,1))))&gt;=$B452)*(DATE(YEAR($B452),MONTH($B452)+1,MIN(BR$6,DAY(EOMONTH($B452,1))))&lt;$C452)))</f>
        <v>0</v>
      </c>
      <c r="BS452" s="48" t="n">
        <f aca="false">IF(OR(N(BS$5)=0,BS$6=""),0,BS$5*((DATE(YEAR($B452),MONTH($B452),MIN(BS$6,DAY(EOMONTH($B452,0))))&gt;=$B452)*(DATE(YEAR($B452),MONTH($B452),MIN(BS$6,DAY(EOMONTH($B452,0))))&lt;$C452)+(DATE(YEAR($B452),MONTH($B452)+1,MIN(BS$6,DAY(EOMONTH($B452,1))))&gt;=$B452)*(DATE(YEAR($B452),MONTH($B452)+1,MIN(BS$6,DAY(EOMONTH($B452,1))))&lt;$C452)))</f>
        <v>0</v>
      </c>
      <c r="BT452" s="48" t="n">
        <f aca="false">IF(OR(N(BT$5)=0,BT$6=""),0,BT$5*((DATE(YEAR($B452),MONTH($B452),MIN(BT$6,DAY(EOMONTH($B452,0))))&gt;=$B452)*(DATE(YEAR($B452),MONTH($B452),MIN(BT$6,DAY(EOMONTH($B452,0))))&lt;$C452)+(DATE(YEAR($B452),MONTH($B452)+1,MIN(BT$6,DAY(EOMONTH($B452,1))))&gt;=$B452)*(DATE(YEAR($B452),MONTH($B452)+1,MIN(BT$6,DAY(EOMONTH($B452,1))))&lt;$C452)))</f>
        <v>0</v>
      </c>
      <c r="BU452" s="48" t="n">
        <f aca="false">IF(OR(N(BU$5)=0,BU$6=""),0,BU$5*((DATE(YEAR($B452),MONTH($B452),MIN(BU$6,DAY(EOMONTH($B452,0))))&gt;=$B452)*(DATE(YEAR($B452),MONTH($B452),MIN(BU$6,DAY(EOMONTH($B452,0))))&lt;$C452)+(DATE(YEAR($B452),MONTH($B452)+1,MIN(BU$6,DAY(EOMONTH($B452,1))))&gt;=$B452)*(DATE(YEAR($B452),MONTH($B452)+1,MIN(BU$6,DAY(EOMONTH($B452,1))))&lt;$C452)))</f>
        <v>0</v>
      </c>
      <c r="BV452" s="48" t="n">
        <f aca="false">IF(OR(N(BV$5)=0,BV$6=""),0,BV$5*((DATE(YEAR($B452),MONTH($B452),MIN(BV$6,DAY(EOMONTH($B452,0))))&gt;=$B452)*(DATE(YEAR($B452),MONTH($B452),MIN(BV$6,DAY(EOMONTH($B452,0))))&lt;$C452)+(DATE(YEAR($B452),MONTH($B452)+1,MIN(BV$6,DAY(EOMONTH($B452,1))))&gt;=$B452)*(DATE(YEAR($B452),MONTH($B452)+1,MIN(BV$6,DAY(EOMONTH($B452,1))))&lt;$C452)))</f>
        <v>0</v>
      </c>
      <c r="BW452" s="48" t="n">
        <f aca="false">IF(OR(N(BW$5)=0,BW$6=""),0,BW$5*((DATE(YEAR($B452),MONTH($B452),MIN(BW$6,DAY(EOMONTH($B452,0))))&gt;=$B452)*(DATE(YEAR($B452),MONTH($B452),MIN(BW$6,DAY(EOMONTH($B452,0))))&lt;$C452)+(DATE(YEAR($B452),MONTH($B452)+1,MIN(BW$6,DAY(EOMONTH($B452,1))))&gt;=$B452)*(DATE(YEAR($B452),MONTH($B452)+1,MIN(BW$6,DAY(EOMONTH($B452,1))))&lt;$C452)))</f>
        <v>0</v>
      </c>
      <c r="BX452" s="48" t="n">
        <f aca="false">MIN(Z452,(FT451*(1+FT$5/Setup!$C$36)+IF($V452=1,N($F452),0)))</f>
        <v>0</v>
      </c>
      <c r="BY452" s="48" t="n">
        <f aca="false">MIN(AA452,(FU451*(1+FU$5/Setup!$C$36)+IF($V452=2,N($F452),0)))</f>
        <v>0</v>
      </c>
      <c r="BZ452" s="48" t="n">
        <f aca="false">MIN(AB452,(FV451*(1+FV$5/Setup!$C$36)+IF($V452=3,N($F452),0)))</f>
        <v>0</v>
      </c>
      <c r="CA452" s="48" t="n">
        <f aca="false">MIN(AC452,(FW451*(1+FW$5/Setup!$C$36)+IF($V452=4,N($F452),0)))</f>
        <v>0</v>
      </c>
      <c r="CB452" s="48" t="n">
        <f aca="false">MIN(AD452,(FX451*(1+FX$5/Setup!$C$36)+IF($V452=5,N($F452),0)))</f>
        <v>0</v>
      </c>
      <c r="CC452" s="48" t="n">
        <f aca="false">MIN(AE452,(FY451*(1+FY$5/Setup!$C$36)+IF($V452=6,N($F452),0)))</f>
        <v>0</v>
      </c>
      <c r="CD452" s="48" t="n">
        <f aca="false">MIN(AF452,(FZ451*(1+FZ$5/Setup!$C$36)+IF($V452=7,N($F452),0)))</f>
        <v>0</v>
      </c>
      <c r="CE452" s="48" t="n">
        <f aca="false">MIN(AG452,(GA451*(1+GA$5/Setup!$C$36)+IF($V452=8,N($F452),0)))</f>
        <v>0</v>
      </c>
      <c r="CF452" s="48" t="n">
        <f aca="false">MIN(AH452,(GB451*(1+GB$5/Setup!$C$36)+IF($V452=9,N($F452),0)))</f>
        <v>0</v>
      </c>
      <c r="CG452" s="48" t="n">
        <f aca="false">MIN(AI452,(GC451*(1+GC$5/Setup!$C$36)+IF($V452=10,N($F452),0)))</f>
        <v>0</v>
      </c>
      <c r="CH452" s="48" t="n">
        <f aca="false">MIN(AJ452,(GD451*(1+GD$5/Setup!$C$36)+IF($V452=11,N($F452),0)))</f>
        <v>0</v>
      </c>
      <c r="CI452" s="48" t="n">
        <f aca="false">MIN(AK452,(GE451*(1+GE$5/Setup!$C$36)+IF($V452=12,N($F452),0)))</f>
        <v>0</v>
      </c>
      <c r="CJ452" s="48" t="n">
        <f aca="false">MIN(AL452,(GF451*(1+GF$5/Setup!$C$36)+IF($V452=13,N($F452),0)))</f>
        <v>0</v>
      </c>
      <c r="CK452" s="48" t="n">
        <f aca="false">MIN(AM452,(GG451*(1+GG$5/Setup!$C$36)+IF($V452=14,N($F452),0)))</f>
        <v>0</v>
      </c>
      <c r="CL452" s="48" t="n">
        <f aca="false">MIN(AN452,(GH451*(1+GH$5/Setup!$C$36)+IF($V452=15,N($F452),0)))</f>
        <v>0</v>
      </c>
      <c r="CM452" s="48" t="n">
        <f aca="false">MIN(AO452,(GI451*(1+GI$5/Setup!$C$36)+IF($V452=16,N($F452),0)))</f>
        <v>0</v>
      </c>
      <c r="CN452" s="48" t="n">
        <f aca="false">MIN(AP452,(GJ451*(1+GJ$5/Setup!$C$36)+IF($V452=17,N($F452),0)))</f>
        <v>0</v>
      </c>
      <c r="CO452" s="48" t="n">
        <f aca="false">MIN(AQ452,(GK451*(1+GK$5/Setup!$C$36)+IF($V452=18,N($F452),0)))</f>
        <v>0</v>
      </c>
      <c r="CP452" s="48" t="n">
        <f aca="false">MIN(AR452,(GL451*(1+GL$5/Setup!$C$36)+IF($V452=19,N($F452),0)))</f>
        <v>0</v>
      </c>
      <c r="CQ452" s="48" t="n">
        <f aca="false">MIN(AS452,(GM451*(1+GM$5/Setup!$C$36)+IF($V452=20,N($F452),0)))</f>
        <v>0</v>
      </c>
      <c r="CR452" s="48" t="n">
        <f aca="false">MIN(AT452,(GN451*(1+GN$5/Setup!$C$36)+IF($V452=21,N($F452),0)))</f>
        <v>0</v>
      </c>
      <c r="CS452" s="48" t="n">
        <f aca="false">MIN(AU452,(GO451*(1+GO$5/Setup!$C$36)+IF($V452=22,N($F452),0)))</f>
        <v>0</v>
      </c>
      <c r="CT452" s="48" t="n">
        <f aca="false">MIN(AV452,(GP451*(1+GP$5/Setup!$C$36)+IF($V452=23,N($F452),0)))</f>
        <v>0</v>
      </c>
      <c r="CU452" s="48" t="n">
        <f aca="false">MIN(AW452,(GQ451*(1+GQ$5/Setup!$C$36)+IF($V452=24,N($F452),0)))</f>
        <v>0</v>
      </c>
      <c r="CV452" s="48" t="n">
        <f aca="false">MIN(AX452,(GR451*(1+GR$5/Setup!$C$36)+IF($V452=25,N($F452),0)))</f>
        <v>0</v>
      </c>
      <c r="CW452" s="48" t="n">
        <f aca="false">MIN(AY452,(GS451*(1+GS$5/Setup!$C$36)+IF($V452=26,N($F452),0)))</f>
        <v>0</v>
      </c>
      <c r="CX452" s="48" t="n">
        <f aca="false">MIN(AZ452,(GT451*(1+GT$5/Setup!$C$36)+IF($V452=27,N($F452),0)))</f>
        <v>0</v>
      </c>
      <c r="CY452" s="48" t="n">
        <f aca="false">MIN(BA452,(GU451*(1+GU$5/Setup!$C$36)+IF($V452=28,N($F452),0)))</f>
        <v>0</v>
      </c>
      <c r="CZ452" s="48" t="n">
        <f aca="false">MIN(BB452,(GV451*(1+GV$5/Setup!$C$36)+IF($V452=29,N($F452),0)))</f>
        <v>0</v>
      </c>
      <c r="DA452" s="48" t="n">
        <f aca="false">MIN(BC452,(GW451*(1+GW$5/Setup!$C$36)+IF($V452=30,N($F452),0)))</f>
        <v>0</v>
      </c>
      <c r="DB452" s="48" t="n">
        <f aca="false">MIN(BD452,(GX451*(1+GX$5/Setup!$C$36)+IF($V452=31,N($F452),0)))</f>
        <v>0</v>
      </c>
      <c r="DC452" s="48" t="n">
        <f aca="false">MIN(BE452,(GY451*(1+GY$5/Setup!$C$36)+IF($V452=32,N($F452),0)))</f>
        <v>0</v>
      </c>
      <c r="DD452" s="48" t="n">
        <f aca="false">MIN(BF452,(GZ451*(1+GZ$5/Setup!$C$36)+IF($V452=33,N($F452),0)))</f>
        <v>0</v>
      </c>
      <c r="DE452" s="48" t="n">
        <f aca="false">MIN(BG452,(HA451*(1+HA$5/Setup!$C$36)+IF($V452=34,N($F452),0)))</f>
        <v>0</v>
      </c>
      <c r="DF452" s="48" t="n">
        <f aca="false">MIN(BH452,(HB451*(1+HB$5/Setup!$C$36)+IF($V452=35,N($F452),0)))</f>
        <v>0</v>
      </c>
      <c r="DG452" s="48" t="n">
        <f aca="false">MIN(BI452,(HC451*(1+HC$5/Setup!$C$36)+IF($V452=36,N($F452),0)))</f>
        <v>0</v>
      </c>
      <c r="DH452" s="48" t="n">
        <f aca="false">MIN(BJ452,(HD451*(1+HD$5/Setup!$C$36)+IF($V452=37,N($F452),0)))</f>
        <v>0</v>
      </c>
      <c r="DI452" s="48" t="n">
        <f aca="false">MIN(BK452,(HE451*(1+HE$5/Setup!$C$36)+IF($V452=38,N($F452),0)))</f>
        <v>0</v>
      </c>
      <c r="DJ452" s="48" t="n">
        <f aca="false">MIN(BL452,(HF451*(1+HF$5/Setup!$C$36)+IF($V452=39,N($F452),0)))</f>
        <v>0</v>
      </c>
      <c r="DK452" s="48" t="n">
        <f aca="false">MIN(BM452,(HG451*(1+HG$5/Setup!$C$36)+IF($V452=40,N($F452),0)))</f>
        <v>0</v>
      </c>
      <c r="DL452" s="48" t="n">
        <f aca="false">MIN(BN452,(HH451*(1+HH$5/Setup!$C$36)+IF($V452=41,N($F452),0)))</f>
        <v>0</v>
      </c>
      <c r="DM452" s="48" t="n">
        <f aca="false">MIN(BO452,(HI451*(1+HI$5/Setup!$C$36)+IF($V452=42,N($F452),0)))</f>
        <v>0</v>
      </c>
      <c r="DN452" s="48" t="n">
        <f aca="false">MIN(BP452,(HJ451*(1+HJ$5/Setup!$C$36)+IF($V452=43,N($F452),0)))</f>
        <v>0</v>
      </c>
      <c r="DO452" s="48" t="n">
        <f aca="false">MIN(BQ452,(HK451*(1+HK$5/Setup!$C$36)+IF($V452=44,N($F452),0)))</f>
        <v>0</v>
      </c>
      <c r="DP452" s="48" t="n">
        <f aca="false">MIN(BR452,(HL451*(1+HL$5/Setup!$C$36)+IF($V452=45,N($F452),0)))</f>
        <v>0</v>
      </c>
      <c r="DQ452" s="48" t="n">
        <f aca="false">MIN(BS452,(HM451*(1+HM$5/Setup!$C$36)+IF($V452=46,N($F452),0)))</f>
        <v>0</v>
      </c>
      <c r="DR452" s="48" t="n">
        <f aca="false">MIN(BT452,(HN451*(1+HN$5/Setup!$C$36)+IF($V452=47,N($F452),0)))</f>
        <v>0</v>
      </c>
      <c r="DS452" s="48" t="n">
        <f aca="false">MIN(BU452,(HO451*(1+HO$5/Setup!$C$36)+IF($V452=48,N($F452),0)))</f>
        <v>0</v>
      </c>
      <c r="DT452" s="48" t="n">
        <f aca="false">MIN(BV452,(HP451*(1+HP$5/Setup!$C$36)+IF($V452=49,N($F452),0)))</f>
        <v>0</v>
      </c>
      <c r="DU452" s="48" t="n">
        <f aca="false">MIN(BW452,(HQ451*(1+HQ$5/Setup!$C$36)+IF($V452=50,N($F452),0)))</f>
        <v>0</v>
      </c>
      <c r="DV452" s="48" t="n">
        <f aca="false">MIN(MAX((FT451*(1+FT$5/Setup!$C$36)+IF($V452=1,N($F452),0))-BX452,0),MAX($P452-0,0))</f>
        <v>0</v>
      </c>
      <c r="DW452" s="48" t="n">
        <f aca="false">MIN(MAX((FU451*(1+FU$5/Setup!$C$36)+IF($V452=2,N($F452),0))-BY452,0),MAX($P452-SUM(DV452:DV452),0))</f>
        <v>0</v>
      </c>
      <c r="DX452" s="48" t="n">
        <f aca="false">MIN(MAX((FV451*(1+FV$5/Setup!$C$36)+IF($V452=3,N($F452),0))-BZ452,0),MAX($P452-SUM(DV452:DW452),0))</f>
        <v>0</v>
      </c>
      <c r="DY452" s="48" t="n">
        <f aca="false">MIN(MAX((FW451*(1+FW$5/Setup!$C$36)+IF($V452=4,N($F452),0))-CA452,0),MAX($P452-SUM(DV452:DX452),0))</f>
        <v>0</v>
      </c>
      <c r="DZ452" s="48" t="n">
        <f aca="false">MIN(MAX((FX451*(1+FX$5/Setup!$C$36)+IF($V452=5,N($F452),0))-CB452,0),MAX($P452-SUM(DV452:DY452),0))</f>
        <v>0</v>
      </c>
      <c r="EA452" s="48" t="n">
        <f aca="false">MIN(MAX((FY451*(1+FY$5/Setup!$C$36)+IF($V452=6,N($F452),0))-CC452,0),MAX($P452-SUM(DV452:DZ452),0))</f>
        <v>0</v>
      </c>
      <c r="EB452" s="48" t="n">
        <f aca="false">MIN(MAX((FZ451*(1+FZ$5/Setup!$C$36)+IF($V452=7,N($F452),0))-CD452,0),MAX($P452-SUM(DV452:EA452),0))</f>
        <v>0</v>
      </c>
      <c r="EC452" s="48" t="n">
        <f aca="false">MIN(MAX((GA451*(1+GA$5/Setup!$C$36)+IF($V452=8,N($F452),0))-CE452,0),MAX($P452-SUM(DV452:EB452),0))</f>
        <v>0</v>
      </c>
      <c r="ED452" s="48" t="n">
        <f aca="false">MIN(MAX((GB451*(1+GB$5/Setup!$C$36)+IF($V452=9,N($F452),0))-CF452,0),MAX($P452-SUM(DV452:EC452),0))</f>
        <v>0</v>
      </c>
      <c r="EE452" s="48" t="n">
        <f aca="false">MIN(MAX((GC451*(1+GC$5/Setup!$C$36)+IF($V452=10,N($F452),0))-CG452,0),MAX($P452-SUM(DV452:ED452),0))</f>
        <v>0</v>
      </c>
      <c r="EF452" s="48" t="n">
        <f aca="false">MIN(MAX((GD451*(1+GD$5/Setup!$C$36)+IF($V452=11,N($F452),0))-CH452,0),MAX($P452-SUM(DV452:EE452),0))</f>
        <v>0</v>
      </c>
      <c r="EG452" s="48" t="n">
        <f aca="false">MIN(MAX((GE451*(1+GE$5/Setup!$C$36)+IF($V452=12,N($F452),0))-CI452,0),MAX($P452-SUM(DV452:EF452),0))</f>
        <v>0</v>
      </c>
      <c r="EH452" s="48" t="n">
        <f aca="false">MIN(MAX((GF451*(1+GF$5/Setup!$C$36)+IF($V452=13,N($F452),0))-CJ452,0),MAX($P452-SUM(DV452:EG452),0))</f>
        <v>0</v>
      </c>
      <c r="EI452" s="48" t="n">
        <f aca="false">MIN(MAX((GG451*(1+GG$5/Setup!$C$36)+IF($V452=14,N($F452),0))-CK452,0),MAX($P452-SUM(DV452:EH452),0))</f>
        <v>0</v>
      </c>
      <c r="EJ452" s="48" t="n">
        <f aca="false">MIN(MAX((GH451*(1+GH$5/Setup!$C$36)+IF($V452=15,N($F452),0))-CL452,0),MAX($P452-SUM(DV452:EI452),0))</f>
        <v>0</v>
      </c>
      <c r="EK452" s="48" t="n">
        <f aca="false">MIN(MAX((GI451*(1+GI$5/Setup!$C$36)+IF($V452=16,N($F452),0))-CM452,0),MAX($P452-SUM(DV452:EJ452),0))</f>
        <v>0</v>
      </c>
      <c r="EL452" s="48" t="n">
        <f aca="false">MIN(MAX((GJ451*(1+GJ$5/Setup!$C$36)+IF($V452=17,N($F452),0))-CN452,0),MAX($P452-SUM(DV452:EK452),0))</f>
        <v>0</v>
      </c>
      <c r="EM452" s="48" t="n">
        <f aca="false">MIN(MAX((GK451*(1+GK$5/Setup!$C$36)+IF($V452=18,N($F452),0))-CO452,0),MAX($P452-SUM(DV452:EL452),0))</f>
        <v>0</v>
      </c>
      <c r="EN452" s="48" t="n">
        <f aca="false">MIN(MAX((GL451*(1+GL$5/Setup!$C$36)+IF($V452=19,N($F452),0))-CP452,0),MAX($P452-SUM(DV452:EM452),0))</f>
        <v>0</v>
      </c>
      <c r="EO452" s="48" t="n">
        <f aca="false">MIN(MAX((GM451*(1+GM$5/Setup!$C$36)+IF($V452=20,N($F452),0))-CQ452,0),MAX($P452-SUM(DV452:EN452),0))</f>
        <v>0</v>
      </c>
      <c r="EP452" s="48" t="n">
        <f aca="false">MIN(MAX((GN451*(1+GN$5/Setup!$C$36)+IF($V452=21,N($F452),0))-CR452,0),MAX($P452-SUM(DV452:EO452),0))</f>
        <v>0</v>
      </c>
      <c r="EQ452" s="48" t="n">
        <f aca="false">MIN(MAX((GO451*(1+GO$5/Setup!$C$36)+IF($V452=22,N($F452),0))-CS452,0),MAX($P452-SUM(DV452:EP452),0))</f>
        <v>0</v>
      </c>
      <c r="ER452" s="48" t="n">
        <f aca="false">MIN(MAX((GP451*(1+GP$5/Setup!$C$36)+IF($V452=23,N($F452),0))-CT452,0),MAX($P452-SUM(DV452:EQ452),0))</f>
        <v>0</v>
      </c>
      <c r="ES452" s="48" t="n">
        <f aca="false">MIN(MAX((GQ451*(1+GQ$5/Setup!$C$36)+IF($V452=24,N($F452),0))-CU452,0),MAX($P452-SUM(DV452:ER452),0))</f>
        <v>0</v>
      </c>
      <c r="ET452" s="48" t="n">
        <f aca="false">MIN(MAX((GR451*(1+GR$5/Setup!$C$36)+IF($V452=25,N($F452),0))-CV452,0),MAX($P452-SUM(DV452:ES452),0))</f>
        <v>0</v>
      </c>
      <c r="EU452" s="48" t="n">
        <f aca="false">MIN(MAX((GS451*(1+GS$5/Setup!$C$36)+IF($V452=26,N($F452),0))-CW452,0),MAX($P452-SUM(DV452:ET452),0))</f>
        <v>0</v>
      </c>
      <c r="EV452" s="48" t="n">
        <f aca="false">MIN(MAX((GT451*(1+GT$5/Setup!$C$36)+IF($V452=27,N($F452),0))-CX452,0),MAX($P452-SUM(DV452:EU452),0))</f>
        <v>0</v>
      </c>
      <c r="EW452" s="48" t="n">
        <f aca="false">MIN(MAX((GU451*(1+GU$5/Setup!$C$36)+IF($V452=28,N($F452),0))-CY452,0),MAX($P452-SUM(DV452:EV452),0))</f>
        <v>0</v>
      </c>
      <c r="EX452" s="48" t="n">
        <f aca="false">MIN(MAX((GV451*(1+GV$5/Setup!$C$36)+IF($V452=29,N($F452),0))-CZ452,0),MAX($P452-SUM(DV452:EW452),0))</f>
        <v>0</v>
      </c>
      <c r="EY452" s="48" t="n">
        <f aca="false">MIN(MAX((GW451*(1+GW$5/Setup!$C$36)+IF($V452=30,N($F452),0))-DA452,0),MAX($P452-SUM(DV452:EX452),0))</f>
        <v>0</v>
      </c>
      <c r="EZ452" s="48" t="n">
        <f aca="false">MIN(MAX((GX451*(1+GX$5/Setup!$C$36)+IF($V452=31,N($F452),0))-DB452,0),MAX($P452-SUM(DV452:EY452),0))</f>
        <v>0</v>
      </c>
      <c r="FA452" s="48" t="n">
        <f aca="false">MIN(MAX((GY451*(1+GY$5/Setup!$C$36)+IF($V452=32,N($F452),0))-DC452,0),MAX($P452-SUM(DV452:EZ452),0))</f>
        <v>0</v>
      </c>
      <c r="FB452" s="48" t="n">
        <f aca="false">MIN(MAX((GZ451*(1+GZ$5/Setup!$C$36)+IF($V452=33,N($F452),0))-DD452,0),MAX($P452-SUM(DV452:FA452),0))</f>
        <v>0</v>
      </c>
      <c r="FC452" s="48" t="n">
        <f aca="false">MIN(MAX((HA451*(1+HA$5/Setup!$C$36)+IF($V452=34,N($F452),0))-DE452,0),MAX($P452-SUM(DV452:FB452),0))</f>
        <v>0</v>
      </c>
      <c r="FD452" s="48" t="n">
        <f aca="false">MIN(MAX((HB451*(1+HB$5/Setup!$C$36)+IF($V452=35,N($F452),0))-DF452,0),MAX($P452-SUM(DV452:FC452),0))</f>
        <v>0</v>
      </c>
      <c r="FE452" s="48" t="n">
        <f aca="false">MIN(MAX((HC451*(1+HC$5/Setup!$C$36)+IF($V452=36,N($F452),0))-DG452,0),MAX($P452-SUM(DV452:FD452),0))</f>
        <v>0</v>
      </c>
      <c r="FF452" s="48" t="n">
        <f aca="false">MIN(MAX((HD451*(1+HD$5/Setup!$C$36)+IF($V452=37,N($F452),0))-DH452,0),MAX($P452-SUM(DV452:FE452),0))</f>
        <v>0</v>
      </c>
      <c r="FG452" s="48" t="n">
        <f aca="false">MIN(MAX((HE451*(1+HE$5/Setup!$C$36)+IF($V452=38,N($F452),0))-DI452,0),MAX($P452-SUM(DV452:FF452),0))</f>
        <v>0</v>
      </c>
      <c r="FH452" s="48" t="n">
        <f aca="false">MIN(MAX((HF451*(1+HF$5/Setup!$C$36)+IF($V452=39,N($F452),0))-DJ452,0),MAX($P452-SUM(DV452:FG452),0))</f>
        <v>0</v>
      </c>
      <c r="FI452" s="48" t="n">
        <f aca="false">MIN(MAX((HG451*(1+HG$5/Setup!$C$36)+IF($V452=40,N($F452),0))-DK452,0),MAX($P452-SUM(DV452:FH452),0))</f>
        <v>0</v>
      </c>
      <c r="FJ452" s="48" t="n">
        <f aca="false">MIN(MAX((HH451*(1+HH$5/Setup!$C$36)+IF($V452=41,N($F452),0))-DL452,0),MAX($P452-SUM(DV452:FI452),0))</f>
        <v>0</v>
      </c>
      <c r="FK452" s="48" t="n">
        <f aca="false">MIN(MAX((HI451*(1+HI$5/Setup!$C$36)+IF($V452=42,N($F452),0))-DM452,0),MAX($P452-SUM(DV452:FJ452),0))</f>
        <v>0</v>
      </c>
      <c r="FL452" s="48" t="n">
        <f aca="false">MIN(MAX((HJ451*(1+HJ$5/Setup!$C$36)+IF($V452=43,N($F452),0))-DN452,0),MAX($P452-SUM(DV452:FK452),0))</f>
        <v>0</v>
      </c>
      <c r="FM452" s="48" t="n">
        <f aca="false">MIN(MAX((HK451*(1+HK$5/Setup!$C$36)+IF($V452=44,N($F452),0))-DO452,0),MAX($P452-SUM(DV452:FL452),0))</f>
        <v>0</v>
      </c>
      <c r="FN452" s="48" t="n">
        <f aca="false">MIN(MAX((HL451*(1+HL$5/Setup!$C$36)+IF($V452=45,N($F452),0))-DP452,0),MAX($P452-SUM(DV452:FM452),0))</f>
        <v>0</v>
      </c>
      <c r="FO452" s="48" t="n">
        <f aca="false">MIN(MAX((HM451*(1+HM$5/Setup!$C$36)+IF($V452=46,N($F452),0))-DQ452,0),MAX($P452-SUM(DV452:FN452),0))</f>
        <v>0</v>
      </c>
      <c r="FP452" s="48" t="n">
        <f aca="false">MIN(MAX((HN451*(1+HN$5/Setup!$C$36)+IF($V452=47,N($F452),0))-DR452,0),MAX($P452-SUM(DV452:FO452),0))</f>
        <v>0</v>
      </c>
      <c r="FQ452" s="48" t="n">
        <f aca="false">MIN(MAX((HO451*(1+HO$5/Setup!$C$36)+IF($V452=48,N($F452),0))-DS452,0),MAX($P452-SUM(DV452:FP452),0))</f>
        <v>0</v>
      </c>
      <c r="FR452" s="48" t="n">
        <f aca="false">MIN(MAX((HP451*(1+HP$5/Setup!$C$36)+IF($V452=49,N($F452),0))-DT452,0),MAX($P452-SUM(DV452:FQ452),0))</f>
        <v>0</v>
      </c>
      <c r="FS452" s="48" t="n">
        <f aca="false">MIN(MAX((HQ451*(1+HQ$5/Setup!$C$36)+IF($V452=50,N($F452),0))-DU452,0),MAX($P452-SUM(DV452:FR452),0))</f>
        <v>0</v>
      </c>
      <c r="FT452" s="48" t="n">
        <f aca="false">IF((FT451*(1+FT$5/Setup!$C$36)+IF($V452=1,N($F452),0))-BX452-DV452&lt;0.005,0,(FT451*(1+FT$5/Setup!$C$36)+IF($V452=1,N($F452),0))-BX452-DV452)</f>
        <v>0</v>
      </c>
      <c r="FU452" s="48" t="n">
        <f aca="false">IF((FU451*(1+FU$5/Setup!$C$36)+IF($V452=2,N($F452),0))-BY452-DW452&lt;0.005,0,(FU451*(1+FU$5/Setup!$C$36)+IF($V452=2,N($F452),0))-BY452-DW452)</f>
        <v>0</v>
      </c>
      <c r="FV452" s="48" t="n">
        <f aca="false">IF((FV451*(1+FV$5/Setup!$C$36)+IF($V452=3,N($F452),0))-BZ452-DX452&lt;0.005,0,(FV451*(1+FV$5/Setup!$C$36)+IF($V452=3,N($F452),0))-BZ452-DX452)</f>
        <v>0</v>
      </c>
      <c r="FW452" s="48" t="n">
        <f aca="false">IF((FW451*(1+FW$5/Setup!$C$36)+IF($V452=4,N($F452),0))-CA452-DY452&lt;0.005,0,(FW451*(1+FW$5/Setup!$C$36)+IF($V452=4,N($F452),0))-CA452-DY452)</f>
        <v>0</v>
      </c>
      <c r="FX452" s="48" t="n">
        <f aca="false">IF((FX451*(1+FX$5/Setup!$C$36)+IF($V452=5,N($F452),0))-CB452-DZ452&lt;0.005,0,(FX451*(1+FX$5/Setup!$C$36)+IF($V452=5,N($F452),0))-CB452-DZ452)</f>
        <v>0</v>
      </c>
      <c r="FY452" s="48" t="n">
        <f aca="false">IF((FY451*(1+FY$5/Setup!$C$36)+IF($V452=6,N($F452),0))-CC452-EA452&lt;0.005,0,(FY451*(1+FY$5/Setup!$C$36)+IF($V452=6,N($F452),0))-CC452-EA452)</f>
        <v>0</v>
      </c>
      <c r="FZ452" s="48" t="n">
        <f aca="false">IF((FZ451*(1+FZ$5/Setup!$C$36)+IF($V452=7,N($F452),0))-CD452-EB452&lt;0.005,0,(FZ451*(1+FZ$5/Setup!$C$36)+IF($V452=7,N($F452),0))-CD452-EB452)</f>
        <v>0</v>
      </c>
      <c r="GA452" s="48" t="n">
        <f aca="false">IF((GA451*(1+GA$5/Setup!$C$36)+IF($V452=8,N($F452),0))-CE452-EC452&lt;0.005,0,(GA451*(1+GA$5/Setup!$C$36)+IF($V452=8,N($F452),0))-CE452-EC452)</f>
        <v>0</v>
      </c>
      <c r="GB452" s="48" t="n">
        <f aca="false">IF((GB451*(1+GB$5/Setup!$C$36)+IF($V452=9,N($F452),0))-CF452-ED452&lt;0.005,0,(GB451*(1+GB$5/Setup!$C$36)+IF($V452=9,N($F452),0))-CF452-ED452)</f>
        <v>0</v>
      </c>
      <c r="GC452" s="48" t="n">
        <f aca="false">IF((GC451*(1+GC$5/Setup!$C$36)+IF($V452=10,N($F452),0))-CG452-EE452&lt;0.005,0,(GC451*(1+GC$5/Setup!$C$36)+IF($V452=10,N($F452),0))-CG452-EE452)</f>
        <v>0</v>
      </c>
      <c r="GD452" s="48" t="n">
        <f aca="false">IF((GD451*(1+GD$5/Setup!$C$36)+IF($V452=11,N($F452),0))-CH452-EF452&lt;0.005,0,(GD451*(1+GD$5/Setup!$C$36)+IF($V452=11,N($F452),0))-CH452-EF452)</f>
        <v>0</v>
      </c>
      <c r="GE452" s="48" t="n">
        <f aca="false">IF((GE451*(1+GE$5/Setup!$C$36)+IF($V452=12,N($F452),0))-CI452-EG452&lt;0.005,0,(GE451*(1+GE$5/Setup!$C$36)+IF($V452=12,N($F452),0))-CI452-EG452)</f>
        <v>0</v>
      </c>
      <c r="GF452" s="48" t="n">
        <f aca="false">IF((GF451*(1+GF$5/Setup!$C$36)+IF($V452=13,N($F452),0))-CJ452-EH452&lt;0.005,0,(GF451*(1+GF$5/Setup!$C$36)+IF($V452=13,N($F452),0))-CJ452-EH452)</f>
        <v>0</v>
      </c>
      <c r="GG452" s="48" t="n">
        <f aca="false">IF((GG451*(1+GG$5/Setup!$C$36)+IF($V452=14,N($F452),0))-CK452-EI452&lt;0.005,0,(GG451*(1+GG$5/Setup!$C$36)+IF($V452=14,N($F452),0))-CK452-EI452)</f>
        <v>0</v>
      </c>
      <c r="GH452" s="48" t="n">
        <f aca="false">IF((GH451*(1+GH$5/Setup!$C$36)+IF($V452=15,N($F452),0))-CL452-EJ452&lt;0.005,0,(GH451*(1+GH$5/Setup!$C$36)+IF($V452=15,N($F452),0))-CL452-EJ452)</f>
        <v>0</v>
      </c>
      <c r="GI452" s="48" t="n">
        <f aca="false">IF((GI451*(1+GI$5/Setup!$C$36)+IF($V452=16,N($F452),0))-CM452-EK452&lt;0.005,0,(GI451*(1+GI$5/Setup!$C$36)+IF($V452=16,N($F452),0))-CM452-EK452)</f>
        <v>0</v>
      </c>
      <c r="GJ452" s="48" t="n">
        <f aca="false">IF((GJ451*(1+GJ$5/Setup!$C$36)+IF($V452=17,N($F452),0))-CN452-EL452&lt;0.005,0,(GJ451*(1+GJ$5/Setup!$C$36)+IF($V452=17,N($F452),0))-CN452-EL452)</f>
        <v>0</v>
      </c>
      <c r="GK452" s="48" t="n">
        <f aca="false">IF((GK451*(1+GK$5/Setup!$C$36)+IF($V452=18,N($F452),0))-CO452-EM452&lt;0.005,0,(GK451*(1+GK$5/Setup!$C$36)+IF($V452=18,N($F452),0))-CO452-EM452)</f>
        <v>0</v>
      </c>
      <c r="GL452" s="48" t="n">
        <f aca="false">IF((GL451*(1+GL$5/Setup!$C$36)+IF($V452=19,N($F452),0))-CP452-EN452&lt;0.005,0,(GL451*(1+GL$5/Setup!$C$36)+IF($V452=19,N($F452),0))-CP452-EN452)</f>
        <v>0</v>
      </c>
      <c r="GM452" s="48" t="n">
        <f aca="false">IF((GM451*(1+GM$5/Setup!$C$36)+IF($V452=20,N($F452),0))-CQ452-EO452&lt;0.005,0,(GM451*(1+GM$5/Setup!$C$36)+IF($V452=20,N($F452),0))-CQ452-EO452)</f>
        <v>0</v>
      </c>
      <c r="GN452" s="48" t="n">
        <f aca="false">IF((GN451*(1+GN$5/Setup!$C$36)+IF($V452=21,N($F452),0))-CR452-EP452&lt;0.005,0,(GN451*(1+GN$5/Setup!$C$36)+IF($V452=21,N($F452),0))-CR452-EP452)</f>
        <v>0</v>
      </c>
      <c r="GO452" s="48" t="n">
        <f aca="false">IF((GO451*(1+GO$5/Setup!$C$36)+IF($V452=22,N($F452),0))-CS452-EQ452&lt;0.005,0,(GO451*(1+GO$5/Setup!$C$36)+IF($V452=22,N($F452),0))-CS452-EQ452)</f>
        <v>0</v>
      </c>
      <c r="GP452" s="48" t="n">
        <f aca="false">IF((GP451*(1+GP$5/Setup!$C$36)+IF($V452=23,N($F452),0))-CT452-ER452&lt;0.005,0,(GP451*(1+GP$5/Setup!$C$36)+IF($V452=23,N($F452),0))-CT452-ER452)</f>
        <v>0</v>
      </c>
      <c r="GQ452" s="48" t="n">
        <f aca="false">IF((GQ451*(1+GQ$5/Setup!$C$36)+IF($V452=24,N($F452),0))-CU452-ES452&lt;0.005,0,(GQ451*(1+GQ$5/Setup!$C$36)+IF($V452=24,N($F452),0))-CU452-ES452)</f>
        <v>0</v>
      </c>
      <c r="GR452" s="48" t="n">
        <f aca="false">IF((GR451*(1+GR$5/Setup!$C$36)+IF($V452=25,N($F452),0))-CV452-ET452&lt;0.005,0,(GR451*(1+GR$5/Setup!$C$36)+IF($V452=25,N($F452),0))-CV452-ET452)</f>
        <v>0</v>
      </c>
      <c r="GS452" s="48" t="n">
        <f aca="false">IF((GS451*(1+GS$5/Setup!$C$36)+IF($V452=26,N($F452),0))-CW452-EU452&lt;0.005,0,(GS451*(1+GS$5/Setup!$C$36)+IF($V452=26,N($F452),0))-CW452-EU452)</f>
        <v>0</v>
      </c>
      <c r="GT452" s="48" t="n">
        <f aca="false">IF((GT451*(1+GT$5/Setup!$C$36)+IF($V452=27,N($F452),0))-CX452-EV452&lt;0.005,0,(GT451*(1+GT$5/Setup!$C$36)+IF($V452=27,N($F452),0))-CX452-EV452)</f>
        <v>0</v>
      </c>
      <c r="GU452" s="48" t="n">
        <f aca="false">IF((GU451*(1+GU$5/Setup!$C$36)+IF($V452=28,N($F452),0))-CY452-EW452&lt;0.005,0,(GU451*(1+GU$5/Setup!$C$36)+IF($V452=28,N($F452),0))-CY452-EW452)</f>
        <v>0</v>
      </c>
      <c r="GV452" s="48" t="n">
        <f aca="false">IF((GV451*(1+GV$5/Setup!$C$36)+IF($V452=29,N($F452),0))-CZ452-EX452&lt;0.005,0,(GV451*(1+GV$5/Setup!$C$36)+IF($V452=29,N($F452),0))-CZ452-EX452)</f>
        <v>0</v>
      </c>
      <c r="GW452" s="48" t="n">
        <f aca="false">IF((GW451*(1+GW$5/Setup!$C$36)+IF($V452=30,N($F452),0))-DA452-EY452&lt;0.005,0,(GW451*(1+GW$5/Setup!$C$36)+IF($V452=30,N($F452),0))-DA452-EY452)</f>
        <v>0</v>
      </c>
      <c r="GX452" s="48" t="n">
        <f aca="false">IF((GX451*(1+GX$5/Setup!$C$36)+IF($V452=31,N($F452),0))-DB452-EZ452&lt;0.005,0,(GX451*(1+GX$5/Setup!$C$36)+IF($V452=31,N($F452),0))-DB452-EZ452)</f>
        <v>0</v>
      </c>
      <c r="GY452" s="48" t="n">
        <f aca="false">IF((GY451*(1+GY$5/Setup!$C$36)+IF($V452=32,N($F452),0))-DC452-FA452&lt;0.005,0,(GY451*(1+GY$5/Setup!$C$36)+IF($V452=32,N($F452),0))-DC452-FA452)</f>
        <v>0</v>
      </c>
      <c r="GZ452" s="48" t="n">
        <f aca="false">IF((GZ451*(1+GZ$5/Setup!$C$36)+IF($V452=33,N($F452),0))-DD452-FB452&lt;0.005,0,(GZ451*(1+GZ$5/Setup!$C$36)+IF($V452=33,N($F452),0))-DD452-FB452)</f>
        <v>0</v>
      </c>
      <c r="HA452" s="48" t="n">
        <f aca="false">IF((HA451*(1+HA$5/Setup!$C$36)+IF($V452=34,N($F452),0))-DE452-FC452&lt;0.005,0,(HA451*(1+HA$5/Setup!$C$36)+IF($V452=34,N($F452),0))-DE452-FC452)</f>
        <v>0</v>
      </c>
      <c r="HB452" s="48" t="n">
        <f aca="false">IF((HB451*(1+HB$5/Setup!$C$36)+IF($V452=35,N($F452),0))-DF452-FD452&lt;0.005,0,(HB451*(1+HB$5/Setup!$C$36)+IF($V452=35,N($F452),0))-DF452-FD452)</f>
        <v>0</v>
      </c>
      <c r="HC452" s="48" t="n">
        <f aca="false">IF((HC451*(1+HC$5/Setup!$C$36)+IF($V452=36,N($F452),0))-DG452-FE452&lt;0.005,0,(HC451*(1+HC$5/Setup!$C$36)+IF($V452=36,N($F452),0))-DG452-FE452)</f>
        <v>0</v>
      </c>
      <c r="HD452" s="48" t="n">
        <f aca="false">IF((HD451*(1+HD$5/Setup!$C$36)+IF($V452=37,N($F452),0))-DH452-FF452&lt;0.005,0,(HD451*(1+HD$5/Setup!$C$36)+IF($V452=37,N($F452),0))-DH452-FF452)</f>
        <v>0</v>
      </c>
      <c r="HE452" s="48" t="n">
        <f aca="false">IF((HE451*(1+HE$5/Setup!$C$36)+IF($V452=38,N($F452),0))-DI452-FG452&lt;0.005,0,(HE451*(1+HE$5/Setup!$C$36)+IF($V452=38,N($F452),0))-DI452-FG452)</f>
        <v>0</v>
      </c>
      <c r="HF452" s="48" t="n">
        <f aca="false">IF((HF451*(1+HF$5/Setup!$C$36)+IF($V452=39,N($F452),0))-DJ452-FH452&lt;0.005,0,(HF451*(1+HF$5/Setup!$C$36)+IF($V452=39,N($F452),0))-DJ452-FH452)</f>
        <v>0</v>
      </c>
      <c r="HG452" s="48" t="n">
        <f aca="false">IF((HG451*(1+HG$5/Setup!$C$36)+IF($V452=40,N($F452),0))-DK452-FI452&lt;0.005,0,(HG451*(1+HG$5/Setup!$C$36)+IF($V452=40,N($F452),0))-DK452-FI452)</f>
        <v>0</v>
      </c>
      <c r="HH452" s="48" t="n">
        <f aca="false">IF((HH451*(1+HH$5/Setup!$C$36)+IF($V452=41,N($F452),0))-DL452-FJ452&lt;0.005,0,(HH451*(1+HH$5/Setup!$C$36)+IF($V452=41,N($F452),0))-DL452-FJ452)</f>
        <v>0</v>
      </c>
      <c r="HI452" s="48" t="n">
        <f aca="false">IF((HI451*(1+HI$5/Setup!$C$36)+IF($V452=42,N($F452),0))-DM452-FK452&lt;0.005,0,(HI451*(1+HI$5/Setup!$C$36)+IF($V452=42,N($F452),0))-DM452-FK452)</f>
        <v>0</v>
      </c>
      <c r="HJ452" s="48" t="n">
        <f aca="false">IF((HJ451*(1+HJ$5/Setup!$C$36)+IF($V452=43,N($F452),0))-DN452-FL452&lt;0.005,0,(HJ451*(1+HJ$5/Setup!$C$36)+IF($V452=43,N($F452),0))-DN452-FL452)</f>
        <v>0</v>
      </c>
      <c r="HK452" s="48" t="n">
        <f aca="false">IF((HK451*(1+HK$5/Setup!$C$36)+IF($V452=44,N($F452),0))-DO452-FM452&lt;0.005,0,(HK451*(1+HK$5/Setup!$C$36)+IF($V452=44,N($F452),0))-DO452-FM452)</f>
        <v>0</v>
      </c>
      <c r="HL452" s="48" t="n">
        <f aca="false">IF((HL451*(1+HL$5/Setup!$C$36)+IF($V452=45,N($F452),0))-DP452-FN452&lt;0.005,0,(HL451*(1+HL$5/Setup!$C$36)+IF($V452=45,N($F452),0))-DP452-FN452)</f>
        <v>0</v>
      </c>
      <c r="HM452" s="48" t="n">
        <f aca="false">IF((HM451*(1+HM$5/Setup!$C$36)+IF($V452=46,N($F452),0))-DQ452-FO452&lt;0.005,0,(HM451*(1+HM$5/Setup!$C$36)+IF($V452=46,N($F452),0))-DQ452-FO452)</f>
        <v>0</v>
      </c>
      <c r="HN452" s="48" t="n">
        <f aca="false">IF((HN451*(1+HN$5/Setup!$C$36)+IF($V452=47,N($F452),0))-DR452-FP452&lt;0.005,0,(HN451*(1+HN$5/Setup!$C$36)+IF($V452=47,N($F452),0))-DR452-FP452)</f>
        <v>0</v>
      </c>
      <c r="HO452" s="48" t="n">
        <f aca="false">IF((HO451*(1+HO$5/Setup!$C$36)+IF($V452=48,N($F452),0))-DS452-FQ452&lt;0.005,0,(HO451*(1+HO$5/Setup!$C$36)+IF($V452=48,N($F452),0))-DS452-FQ452)</f>
        <v>0</v>
      </c>
      <c r="HP452" s="48" t="n">
        <f aca="false">IF((HP451*(1+HP$5/Setup!$C$36)+IF($V452=49,N($F452),0))-DT452-FR452&lt;0.005,0,(HP451*(1+HP$5/Setup!$C$36)+IF($V452=49,N($F452),0))-DT452-FR452)</f>
        <v>0</v>
      </c>
      <c r="HQ452" s="48" t="n">
        <f aca="false">IF((HQ451*(1+HQ$5/Setup!$C$36)+IF($V452=50,N($F452),0))-DU452-FS452&lt;0.005,0,(HQ451*(1+HQ$5/Setup!$C$36)+IF($V452=50,N($F452),0))-DU452-FS452)</f>
        <v>0</v>
      </c>
    </row>
    <row r="453" customFormat="false" ht="15" hidden="false" customHeight="false" outlineLevel="0" collapsed="false">
      <c r="A453" s="44" t="n">
        <v>445</v>
      </c>
      <c r="B453" s="45" t="n">
        <f aca="false">IF(Setup!$C$7="Every month",EDATE(Setup!$C$8,($A453-1)),IF(Setup!$C$7="Twice a month",DATE(YEAR(Setup!$C$8),MONTH(Setup!$C$8)+INT((($A453-1)+Setup!$C$41)/2),MIN(IF(MOD(($A453-1)+Setup!$C$41,2)=0,Setup!$C$39,Setup!$C$40),DAY(EOMONTH(DATE(YEAR(Setup!$C$8),MONTH(Setup!$C$8)+INT((($A453-1)+Setup!$C$41)/2),1),0)))),Setup!$C$8+($A453-1)*IF(Setup!$C$7="Every week",7,14)))</f>
        <v>52541</v>
      </c>
      <c r="C453" s="45" t="n">
        <f aca="false">IF(Setup!$C$7="Every month",EDATE(Setup!$C$8,$A453),IF(Setup!$C$7="Twice a month",DATE(YEAR(Setup!$C$8),MONTH(Setup!$C$8)+INT(($A453+Setup!$C$41)/2),MIN(IF(MOD($A453+Setup!$C$41,2)=0,Setup!$C$39,Setup!$C$40),DAY(EOMONTH(DATE(YEAR(Setup!$C$8),MONTH(Setup!$C$8)+INT(($A453+Setup!$C$41)/2),1),0)))),Setup!$C$8+$A453*IF(Setup!$C$7="Every week",7,14)))</f>
        <v>52555</v>
      </c>
      <c r="D453" s="46"/>
      <c r="E453" s="47"/>
      <c r="F453" s="47"/>
      <c r="G453" s="47"/>
      <c r="H453" s="47"/>
      <c r="I453" s="48" t="n">
        <f aca="false">N(Setup!$C$11)+N(E453)</f>
        <v>100</v>
      </c>
      <c r="J453" s="48" t="n">
        <f aca="false">MIN(Setup!$C$37,MAX(I453,0))</f>
        <v>9.23076923076923</v>
      </c>
      <c r="K453" s="48" t="n">
        <f aca="false">MIN(MAX(N(Setup!$C$14)-L452,0),MAX(I453-J453,0))</f>
        <v>0</v>
      </c>
      <c r="L453" s="48" t="n">
        <f aca="false">L452+K453-N(G453)</f>
        <v>500</v>
      </c>
      <c r="M453" s="48" t="n">
        <f aca="false">M452+J453-N(H453)</f>
        <v>4107.69230769228</v>
      </c>
      <c r="N453" s="48" t="n">
        <f aca="false">SUM(BX453:DU453)</f>
        <v>0</v>
      </c>
      <c r="O453" s="48" t="n">
        <f aca="false">SUM(Z453:BW453)-N453</f>
        <v>25</v>
      </c>
      <c r="P453" s="48" t="n">
        <f aca="false">MAX(I453-J453-K453,0)+O453</f>
        <v>115.769230769231</v>
      </c>
      <c r="Q453" s="48" t="n">
        <f aca="false">SUM(DV453:FS453)</f>
        <v>0</v>
      </c>
      <c r="R453" s="49" t="n">
        <f aca="false">N453+J453+K453+Q453</f>
        <v>9.23076923076923</v>
      </c>
      <c r="S453" s="48" t="n">
        <f aca="false">T453-T452-N(F453)+N453+Q453</f>
        <v>0</v>
      </c>
      <c r="T453" s="49" t="n">
        <f aca="false">SUM(FT453:HQ453)</f>
        <v>0</v>
      </c>
      <c r="U453" s="44" t="str">
        <f aca="false">IF(T452&lt;0.005,"",INDEX(Helpers!$C$2:$C$51,IF(_xlfn.MINIFS($DV$6:$FS$6,DV453:FS453,"&gt;0.005")=0,V453,_xlfn.MINIFS($DV$6:$FS$6,DV453:FS453,"&gt;0.005"))))</f>
        <v/>
      </c>
      <c r="V453" s="44" t="n">
        <f aca="false">IF(_xlfn.MINIFS($FT$6:$HQ$6,FT452:HQ452,"&gt;0.005")=0,1,_xlfn.MINIFS($FT$6:$HQ$6,FT452:HQ452,"&gt;0.005"))</f>
        <v>1</v>
      </c>
      <c r="W453" s="44" t="n">
        <f aca="false">IF(AND(D453&lt;&gt;"Paid",T452&gt;0.005),1,0)</f>
        <v>0</v>
      </c>
      <c r="X453" s="48" t="n">
        <f aca="false">SUMPRODUCT(((Helpers!$G$2:$G$51*(1+(Helpers!$D$2:$D$51+0.000000001)/12)^(($B453-Setup!$C$8)/(365.25/12))-Helpers!$E$2:$E$51*((1+(Helpers!$D$2:$D$51+0.000000001)/12)^(($B453-Setup!$C$8)/(365.25/12))-1)/((Helpers!$D$2:$D$51+0.000000001)/12))&gt;0)*(Helpers!$G$2:$G$51*(1+(Helpers!$D$2:$D$51+0.000000001)/12)^(($B453-Setup!$C$8)/(365.25/12))-Helpers!$E$2:$E$51*((1+(Helpers!$D$2:$D$51+0.000000001)/12)^(($B453-Setup!$C$8)/(365.25/12))-1)/((Helpers!$D$2:$D$51+0.000000001)/12)))</f>
        <v>0</v>
      </c>
      <c r="Y453" s="48"/>
      <c r="Z453" s="48" t="n">
        <f aca="false">IF(OR(N(Z$5)=0,Z$6=""),0,Z$5*((DATE(YEAR($B453),MONTH($B453),MIN(Z$6,DAY(EOMONTH($B453,0))))&gt;=$B453)*(DATE(YEAR($B453),MONTH($B453),MIN(Z$6,DAY(EOMONTH($B453,0))))&lt;$C453)+(DATE(YEAR($B453),MONTH($B453)+1,MIN(Z$6,DAY(EOMONTH($B453,1))))&gt;=$B453)*(DATE(YEAR($B453),MONTH($B453)+1,MIN(Z$6,DAY(EOMONTH($B453,1))))&lt;$C453)))</f>
        <v>25</v>
      </c>
      <c r="AA453" s="48" t="n">
        <f aca="false">IF(OR(N(AA$5)=0,AA$6=""),0,AA$5*((DATE(YEAR($B453),MONTH($B453),MIN(AA$6,DAY(EOMONTH($B453,0))))&gt;=$B453)*(DATE(YEAR($B453),MONTH($B453),MIN(AA$6,DAY(EOMONTH($B453,0))))&lt;$C453)+(DATE(YEAR($B453),MONTH($B453)+1,MIN(AA$6,DAY(EOMONTH($B453,1))))&gt;=$B453)*(DATE(YEAR($B453),MONTH($B453)+1,MIN(AA$6,DAY(EOMONTH($B453,1))))&lt;$C453)))</f>
        <v>0</v>
      </c>
      <c r="AB453" s="48" t="n">
        <f aca="false">IF(OR(N(AB$5)=0,AB$6=""),0,AB$5*((DATE(YEAR($B453),MONTH($B453),MIN(AB$6,DAY(EOMONTH($B453,0))))&gt;=$B453)*(DATE(YEAR($B453),MONTH($B453),MIN(AB$6,DAY(EOMONTH($B453,0))))&lt;$C453)+(DATE(YEAR($B453),MONTH($B453)+1,MIN(AB$6,DAY(EOMONTH($B453,1))))&gt;=$B453)*(DATE(YEAR($B453),MONTH($B453)+1,MIN(AB$6,DAY(EOMONTH($B453,1))))&lt;$C453)))</f>
        <v>0</v>
      </c>
      <c r="AC453" s="48" t="n">
        <f aca="false">IF(OR(N(AC$5)=0,AC$6=""),0,AC$5*((DATE(YEAR($B453),MONTH($B453),MIN(AC$6,DAY(EOMONTH($B453,0))))&gt;=$B453)*(DATE(YEAR($B453),MONTH($B453),MIN(AC$6,DAY(EOMONTH($B453,0))))&lt;$C453)+(DATE(YEAR($B453),MONTH($B453)+1,MIN(AC$6,DAY(EOMONTH($B453,1))))&gt;=$B453)*(DATE(YEAR($B453),MONTH($B453)+1,MIN(AC$6,DAY(EOMONTH($B453,1))))&lt;$C453)))</f>
        <v>0</v>
      </c>
      <c r="AD453" s="48" t="n">
        <f aca="false">IF(OR(N(AD$5)=0,AD$6=""),0,AD$5*((DATE(YEAR($B453),MONTH($B453),MIN(AD$6,DAY(EOMONTH($B453,0))))&gt;=$B453)*(DATE(YEAR($B453),MONTH($B453),MIN(AD$6,DAY(EOMONTH($B453,0))))&lt;$C453)+(DATE(YEAR($B453),MONTH($B453)+1,MIN(AD$6,DAY(EOMONTH($B453,1))))&gt;=$B453)*(DATE(YEAR($B453),MONTH($B453)+1,MIN(AD$6,DAY(EOMONTH($B453,1))))&lt;$C453)))</f>
        <v>0</v>
      </c>
      <c r="AE453" s="48" t="n">
        <f aca="false">IF(OR(N(AE$5)=0,AE$6=""),0,AE$5*((DATE(YEAR($B453),MONTH($B453),MIN(AE$6,DAY(EOMONTH($B453,0))))&gt;=$B453)*(DATE(YEAR($B453),MONTH($B453),MIN(AE$6,DAY(EOMONTH($B453,0))))&lt;$C453)+(DATE(YEAR($B453),MONTH($B453)+1,MIN(AE$6,DAY(EOMONTH($B453,1))))&gt;=$B453)*(DATE(YEAR($B453),MONTH($B453)+1,MIN(AE$6,DAY(EOMONTH($B453,1))))&lt;$C453)))</f>
        <v>0</v>
      </c>
      <c r="AF453" s="48" t="n">
        <f aca="false">IF(OR(N(AF$5)=0,AF$6=""),0,AF$5*((DATE(YEAR($B453),MONTH($B453),MIN(AF$6,DAY(EOMONTH($B453,0))))&gt;=$B453)*(DATE(YEAR($B453),MONTH($B453),MIN(AF$6,DAY(EOMONTH($B453,0))))&lt;$C453)+(DATE(YEAR($B453),MONTH($B453)+1,MIN(AF$6,DAY(EOMONTH($B453,1))))&gt;=$B453)*(DATE(YEAR($B453),MONTH($B453)+1,MIN(AF$6,DAY(EOMONTH($B453,1))))&lt;$C453)))</f>
        <v>0</v>
      </c>
      <c r="AG453" s="48" t="n">
        <f aca="false">IF(OR(N(AG$5)=0,AG$6=""),0,AG$5*((DATE(YEAR($B453),MONTH($B453),MIN(AG$6,DAY(EOMONTH($B453,0))))&gt;=$B453)*(DATE(YEAR($B453),MONTH($B453),MIN(AG$6,DAY(EOMONTH($B453,0))))&lt;$C453)+(DATE(YEAR($B453),MONTH($B453)+1,MIN(AG$6,DAY(EOMONTH($B453,1))))&gt;=$B453)*(DATE(YEAR($B453),MONTH($B453)+1,MIN(AG$6,DAY(EOMONTH($B453,1))))&lt;$C453)))</f>
        <v>0</v>
      </c>
      <c r="AH453" s="48" t="n">
        <f aca="false">IF(OR(N(AH$5)=0,AH$6=""),0,AH$5*((DATE(YEAR($B453),MONTH($B453),MIN(AH$6,DAY(EOMONTH($B453,0))))&gt;=$B453)*(DATE(YEAR($B453),MONTH($B453),MIN(AH$6,DAY(EOMONTH($B453,0))))&lt;$C453)+(DATE(YEAR($B453),MONTH($B453)+1,MIN(AH$6,DAY(EOMONTH($B453,1))))&gt;=$B453)*(DATE(YEAR($B453),MONTH($B453)+1,MIN(AH$6,DAY(EOMONTH($B453,1))))&lt;$C453)))</f>
        <v>0</v>
      </c>
      <c r="AI453" s="48" t="n">
        <f aca="false">IF(OR(N(AI$5)=0,AI$6=""),0,AI$5*((DATE(YEAR($B453),MONTH($B453),MIN(AI$6,DAY(EOMONTH($B453,0))))&gt;=$B453)*(DATE(YEAR($B453),MONTH($B453),MIN(AI$6,DAY(EOMONTH($B453,0))))&lt;$C453)+(DATE(YEAR($B453),MONTH($B453)+1,MIN(AI$6,DAY(EOMONTH($B453,1))))&gt;=$B453)*(DATE(YEAR($B453),MONTH($B453)+1,MIN(AI$6,DAY(EOMONTH($B453,1))))&lt;$C453)))</f>
        <v>0</v>
      </c>
      <c r="AJ453" s="48" t="n">
        <f aca="false">IF(OR(N(AJ$5)=0,AJ$6=""),0,AJ$5*((DATE(YEAR($B453),MONTH($B453),MIN(AJ$6,DAY(EOMONTH($B453,0))))&gt;=$B453)*(DATE(YEAR($B453),MONTH($B453),MIN(AJ$6,DAY(EOMONTH($B453,0))))&lt;$C453)+(DATE(YEAR($B453),MONTH($B453)+1,MIN(AJ$6,DAY(EOMONTH($B453,1))))&gt;=$B453)*(DATE(YEAR($B453),MONTH($B453)+1,MIN(AJ$6,DAY(EOMONTH($B453,1))))&lt;$C453)))</f>
        <v>0</v>
      </c>
      <c r="AK453" s="48" t="n">
        <f aca="false">IF(OR(N(AK$5)=0,AK$6=""),0,AK$5*((DATE(YEAR($B453),MONTH($B453),MIN(AK$6,DAY(EOMONTH($B453,0))))&gt;=$B453)*(DATE(YEAR($B453),MONTH($B453),MIN(AK$6,DAY(EOMONTH($B453,0))))&lt;$C453)+(DATE(YEAR($B453),MONTH($B453)+1,MIN(AK$6,DAY(EOMONTH($B453,1))))&gt;=$B453)*(DATE(YEAR($B453),MONTH($B453)+1,MIN(AK$6,DAY(EOMONTH($B453,1))))&lt;$C453)))</f>
        <v>0</v>
      </c>
      <c r="AL453" s="48" t="n">
        <f aca="false">IF(OR(N(AL$5)=0,AL$6=""),0,AL$5*((DATE(YEAR($B453),MONTH($B453),MIN(AL$6,DAY(EOMONTH($B453,0))))&gt;=$B453)*(DATE(YEAR($B453),MONTH($B453),MIN(AL$6,DAY(EOMONTH($B453,0))))&lt;$C453)+(DATE(YEAR($B453),MONTH($B453)+1,MIN(AL$6,DAY(EOMONTH($B453,1))))&gt;=$B453)*(DATE(YEAR($B453),MONTH($B453)+1,MIN(AL$6,DAY(EOMONTH($B453,1))))&lt;$C453)))</f>
        <v>0</v>
      </c>
      <c r="AM453" s="48" t="n">
        <f aca="false">IF(OR(N(AM$5)=0,AM$6=""),0,AM$5*((DATE(YEAR($B453),MONTH($B453),MIN(AM$6,DAY(EOMONTH($B453,0))))&gt;=$B453)*(DATE(YEAR($B453),MONTH($B453),MIN(AM$6,DAY(EOMONTH($B453,0))))&lt;$C453)+(DATE(YEAR($B453),MONTH($B453)+1,MIN(AM$6,DAY(EOMONTH($B453,1))))&gt;=$B453)*(DATE(YEAR($B453),MONTH($B453)+1,MIN(AM$6,DAY(EOMONTH($B453,1))))&lt;$C453)))</f>
        <v>0</v>
      </c>
      <c r="AN453" s="48" t="n">
        <f aca="false">IF(OR(N(AN$5)=0,AN$6=""),0,AN$5*((DATE(YEAR($B453),MONTH($B453),MIN(AN$6,DAY(EOMONTH($B453,0))))&gt;=$B453)*(DATE(YEAR($B453),MONTH($B453),MIN(AN$6,DAY(EOMONTH($B453,0))))&lt;$C453)+(DATE(YEAR($B453),MONTH($B453)+1,MIN(AN$6,DAY(EOMONTH($B453,1))))&gt;=$B453)*(DATE(YEAR($B453),MONTH($B453)+1,MIN(AN$6,DAY(EOMONTH($B453,1))))&lt;$C453)))</f>
        <v>0</v>
      </c>
      <c r="AO453" s="48" t="n">
        <f aca="false">IF(OR(N(AO$5)=0,AO$6=""),0,AO$5*((DATE(YEAR($B453),MONTH($B453),MIN(AO$6,DAY(EOMONTH($B453,0))))&gt;=$B453)*(DATE(YEAR($B453),MONTH($B453),MIN(AO$6,DAY(EOMONTH($B453,0))))&lt;$C453)+(DATE(YEAR($B453),MONTH($B453)+1,MIN(AO$6,DAY(EOMONTH($B453,1))))&gt;=$B453)*(DATE(YEAR($B453),MONTH($B453)+1,MIN(AO$6,DAY(EOMONTH($B453,1))))&lt;$C453)))</f>
        <v>0</v>
      </c>
      <c r="AP453" s="48" t="n">
        <f aca="false">IF(OR(N(AP$5)=0,AP$6=""),0,AP$5*((DATE(YEAR($B453),MONTH($B453),MIN(AP$6,DAY(EOMONTH($B453,0))))&gt;=$B453)*(DATE(YEAR($B453),MONTH($B453),MIN(AP$6,DAY(EOMONTH($B453,0))))&lt;$C453)+(DATE(YEAR($B453),MONTH($B453)+1,MIN(AP$6,DAY(EOMONTH($B453,1))))&gt;=$B453)*(DATE(YEAR($B453),MONTH($B453)+1,MIN(AP$6,DAY(EOMONTH($B453,1))))&lt;$C453)))</f>
        <v>0</v>
      </c>
      <c r="AQ453" s="48" t="n">
        <f aca="false">IF(OR(N(AQ$5)=0,AQ$6=""),0,AQ$5*((DATE(YEAR($B453),MONTH($B453),MIN(AQ$6,DAY(EOMONTH($B453,0))))&gt;=$B453)*(DATE(YEAR($B453),MONTH($B453),MIN(AQ$6,DAY(EOMONTH($B453,0))))&lt;$C453)+(DATE(YEAR($B453),MONTH($B453)+1,MIN(AQ$6,DAY(EOMONTH($B453,1))))&gt;=$B453)*(DATE(YEAR($B453),MONTH($B453)+1,MIN(AQ$6,DAY(EOMONTH($B453,1))))&lt;$C453)))</f>
        <v>0</v>
      </c>
      <c r="AR453" s="48" t="n">
        <f aca="false">IF(OR(N(AR$5)=0,AR$6=""),0,AR$5*((DATE(YEAR($B453),MONTH($B453),MIN(AR$6,DAY(EOMONTH($B453,0))))&gt;=$B453)*(DATE(YEAR($B453),MONTH($B453),MIN(AR$6,DAY(EOMONTH($B453,0))))&lt;$C453)+(DATE(YEAR($B453),MONTH($B453)+1,MIN(AR$6,DAY(EOMONTH($B453,1))))&gt;=$B453)*(DATE(YEAR($B453),MONTH($B453)+1,MIN(AR$6,DAY(EOMONTH($B453,1))))&lt;$C453)))</f>
        <v>0</v>
      </c>
      <c r="AS453" s="48" t="n">
        <f aca="false">IF(OR(N(AS$5)=0,AS$6=""),0,AS$5*((DATE(YEAR($B453),MONTH($B453),MIN(AS$6,DAY(EOMONTH($B453,0))))&gt;=$B453)*(DATE(YEAR($B453),MONTH($B453),MIN(AS$6,DAY(EOMONTH($B453,0))))&lt;$C453)+(DATE(YEAR($B453),MONTH($B453)+1,MIN(AS$6,DAY(EOMONTH($B453,1))))&gt;=$B453)*(DATE(YEAR($B453),MONTH($B453)+1,MIN(AS$6,DAY(EOMONTH($B453,1))))&lt;$C453)))</f>
        <v>0</v>
      </c>
      <c r="AT453" s="48" t="n">
        <f aca="false">IF(OR(N(AT$5)=0,AT$6=""),0,AT$5*((DATE(YEAR($B453),MONTH($B453),MIN(AT$6,DAY(EOMONTH($B453,0))))&gt;=$B453)*(DATE(YEAR($B453),MONTH($B453),MIN(AT$6,DAY(EOMONTH($B453,0))))&lt;$C453)+(DATE(YEAR($B453),MONTH($B453)+1,MIN(AT$6,DAY(EOMONTH($B453,1))))&gt;=$B453)*(DATE(YEAR($B453),MONTH($B453)+1,MIN(AT$6,DAY(EOMONTH($B453,1))))&lt;$C453)))</f>
        <v>0</v>
      </c>
      <c r="AU453" s="48" t="n">
        <f aca="false">IF(OR(N(AU$5)=0,AU$6=""),0,AU$5*((DATE(YEAR($B453),MONTH($B453),MIN(AU$6,DAY(EOMONTH($B453,0))))&gt;=$B453)*(DATE(YEAR($B453),MONTH($B453),MIN(AU$6,DAY(EOMONTH($B453,0))))&lt;$C453)+(DATE(YEAR($B453),MONTH($B453)+1,MIN(AU$6,DAY(EOMONTH($B453,1))))&gt;=$B453)*(DATE(YEAR($B453),MONTH($B453)+1,MIN(AU$6,DAY(EOMONTH($B453,1))))&lt;$C453)))</f>
        <v>0</v>
      </c>
      <c r="AV453" s="48" t="n">
        <f aca="false">IF(OR(N(AV$5)=0,AV$6=""),0,AV$5*((DATE(YEAR($B453),MONTH($B453),MIN(AV$6,DAY(EOMONTH($B453,0))))&gt;=$B453)*(DATE(YEAR($B453),MONTH($B453),MIN(AV$6,DAY(EOMONTH($B453,0))))&lt;$C453)+(DATE(YEAR($B453),MONTH($B453)+1,MIN(AV$6,DAY(EOMONTH($B453,1))))&gt;=$B453)*(DATE(YEAR($B453),MONTH($B453)+1,MIN(AV$6,DAY(EOMONTH($B453,1))))&lt;$C453)))</f>
        <v>0</v>
      </c>
      <c r="AW453" s="48" t="n">
        <f aca="false">IF(OR(N(AW$5)=0,AW$6=""),0,AW$5*((DATE(YEAR($B453),MONTH($B453),MIN(AW$6,DAY(EOMONTH($B453,0))))&gt;=$B453)*(DATE(YEAR($B453),MONTH($B453),MIN(AW$6,DAY(EOMONTH($B453,0))))&lt;$C453)+(DATE(YEAR($B453),MONTH($B453)+1,MIN(AW$6,DAY(EOMONTH($B453,1))))&gt;=$B453)*(DATE(YEAR($B453),MONTH($B453)+1,MIN(AW$6,DAY(EOMONTH($B453,1))))&lt;$C453)))</f>
        <v>0</v>
      </c>
      <c r="AX453" s="48" t="n">
        <f aca="false">IF(OR(N(AX$5)=0,AX$6=""),0,AX$5*((DATE(YEAR($B453),MONTH($B453),MIN(AX$6,DAY(EOMONTH($B453,0))))&gt;=$B453)*(DATE(YEAR($B453),MONTH($B453),MIN(AX$6,DAY(EOMONTH($B453,0))))&lt;$C453)+(DATE(YEAR($B453),MONTH($B453)+1,MIN(AX$6,DAY(EOMONTH($B453,1))))&gt;=$B453)*(DATE(YEAR($B453),MONTH($B453)+1,MIN(AX$6,DAY(EOMONTH($B453,1))))&lt;$C453)))</f>
        <v>0</v>
      </c>
      <c r="AY453" s="48" t="n">
        <f aca="false">IF(OR(N(AY$5)=0,AY$6=""),0,AY$5*((DATE(YEAR($B453),MONTH($B453),MIN(AY$6,DAY(EOMONTH($B453,0))))&gt;=$B453)*(DATE(YEAR($B453),MONTH($B453),MIN(AY$6,DAY(EOMONTH($B453,0))))&lt;$C453)+(DATE(YEAR($B453),MONTH($B453)+1,MIN(AY$6,DAY(EOMONTH($B453,1))))&gt;=$B453)*(DATE(YEAR($B453),MONTH($B453)+1,MIN(AY$6,DAY(EOMONTH($B453,1))))&lt;$C453)))</f>
        <v>0</v>
      </c>
      <c r="AZ453" s="48" t="n">
        <f aca="false">IF(OR(N(AZ$5)=0,AZ$6=""),0,AZ$5*((DATE(YEAR($B453),MONTH($B453),MIN(AZ$6,DAY(EOMONTH($B453,0))))&gt;=$B453)*(DATE(YEAR($B453),MONTH($B453),MIN(AZ$6,DAY(EOMONTH($B453,0))))&lt;$C453)+(DATE(YEAR($B453),MONTH($B453)+1,MIN(AZ$6,DAY(EOMONTH($B453,1))))&gt;=$B453)*(DATE(YEAR($B453),MONTH($B453)+1,MIN(AZ$6,DAY(EOMONTH($B453,1))))&lt;$C453)))</f>
        <v>0</v>
      </c>
      <c r="BA453" s="48" t="n">
        <f aca="false">IF(OR(N(BA$5)=0,BA$6=""),0,BA$5*((DATE(YEAR($B453),MONTH($B453),MIN(BA$6,DAY(EOMONTH($B453,0))))&gt;=$B453)*(DATE(YEAR($B453),MONTH($B453),MIN(BA$6,DAY(EOMONTH($B453,0))))&lt;$C453)+(DATE(YEAR($B453),MONTH($B453)+1,MIN(BA$6,DAY(EOMONTH($B453,1))))&gt;=$B453)*(DATE(YEAR($B453),MONTH($B453)+1,MIN(BA$6,DAY(EOMONTH($B453,1))))&lt;$C453)))</f>
        <v>0</v>
      </c>
      <c r="BB453" s="48" t="n">
        <f aca="false">IF(OR(N(BB$5)=0,BB$6=""),0,BB$5*((DATE(YEAR($B453),MONTH($B453),MIN(BB$6,DAY(EOMONTH($B453,0))))&gt;=$B453)*(DATE(YEAR($B453),MONTH($B453),MIN(BB$6,DAY(EOMONTH($B453,0))))&lt;$C453)+(DATE(YEAR($B453),MONTH($B453)+1,MIN(BB$6,DAY(EOMONTH($B453,1))))&gt;=$B453)*(DATE(YEAR($B453),MONTH($B453)+1,MIN(BB$6,DAY(EOMONTH($B453,1))))&lt;$C453)))</f>
        <v>0</v>
      </c>
      <c r="BC453" s="48" t="n">
        <f aca="false">IF(OR(N(BC$5)=0,BC$6=""),0,BC$5*((DATE(YEAR($B453),MONTH($B453),MIN(BC$6,DAY(EOMONTH($B453,0))))&gt;=$B453)*(DATE(YEAR($B453),MONTH($B453),MIN(BC$6,DAY(EOMONTH($B453,0))))&lt;$C453)+(DATE(YEAR($B453),MONTH($B453)+1,MIN(BC$6,DAY(EOMONTH($B453,1))))&gt;=$B453)*(DATE(YEAR($B453),MONTH($B453)+1,MIN(BC$6,DAY(EOMONTH($B453,1))))&lt;$C453)))</f>
        <v>0</v>
      </c>
      <c r="BD453" s="48" t="n">
        <f aca="false">IF(OR(N(BD$5)=0,BD$6=""),0,BD$5*((DATE(YEAR($B453),MONTH($B453),MIN(BD$6,DAY(EOMONTH($B453,0))))&gt;=$B453)*(DATE(YEAR($B453),MONTH($B453),MIN(BD$6,DAY(EOMONTH($B453,0))))&lt;$C453)+(DATE(YEAR($B453),MONTH($B453)+1,MIN(BD$6,DAY(EOMONTH($B453,1))))&gt;=$B453)*(DATE(YEAR($B453),MONTH($B453)+1,MIN(BD$6,DAY(EOMONTH($B453,1))))&lt;$C453)))</f>
        <v>0</v>
      </c>
      <c r="BE453" s="48" t="n">
        <f aca="false">IF(OR(N(BE$5)=0,BE$6=""),0,BE$5*((DATE(YEAR($B453),MONTH($B453),MIN(BE$6,DAY(EOMONTH($B453,0))))&gt;=$B453)*(DATE(YEAR($B453),MONTH($B453),MIN(BE$6,DAY(EOMONTH($B453,0))))&lt;$C453)+(DATE(YEAR($B453),MONTH($B453)+1,MIN(BE$6,DAY(EOMONTH($B453,1))))&gt;=$B453)*(DATE(YEAR($B453),MONTH($B453)+1,MIN(BE$6,DAY(EOMONTH($B453,1))))&lt;$C453)))</f>
        <v>0</v>
      </c>
      <c r="BF453" s="48" t="n">
        <f aca="false">IF(OR(N(BF$5)=0,BF$6=""),0,BF$5*((DATE(YEAR($B453),MONTH($B453),MIN(BF$6,DAY(EOMONTH($B453,0))))&gt;=$B453)*(DATE(YEAR($B453),MONTH($B453),MIN(BF$6,DAY(EOMONTH($B453,0))))&lt;$C453)+(DATE(YEAR($B453),MONTH($B453)+1,MIN(BF$6,DAY(EOMONTH($B453,1))))&gt;=$B453)*(DATE(YEAR($B453),MONTH($B453)+1,MIN(BF$6,DAY(EOMONTH($B453,1))))&lt;$C453)))</f>
        <v>0</v>
      </c>
      <c r="BG453" s="48" t="n">
        <f aca="false">IF(OR(N(BG$5)=0,BG$6=""),0,BG$5*((DATE(YEAR($B453),MONTH($B453),MIN(BG$6,DAY(EOMONTH($B453,0))))&gt;=$B453)*(DATE(YEAR($B453),MONTH($B453),MIN(BG$6,DAY(EOMONTH($B453,0))))&lt;$C453)+(DATE(YEAR($B453),MONTH($B453)+1,MIN(BG$6,DAY(EOMONTH($B453,1))))&gt;=$B453)*(DATE(YEAR($B453),MONTH($B453)+1,MIN(BG$6,DAY(EOMONTH($B453,1))))&lt;$C453)))</f>
        <v>0</v>
      </c>
      <c r="BH453" s="48" t="n">
        <f aca="false">IF(OR(N(BH$5)=0,BH$6=""),0,BH$5*((DATE(YEAR($B453),MONTH($B453),MIN(BH$6,DAY(EOMONTH($B453,0))))&gt;=$B453)*(DATE(YEAR($B453),MONTH($B453),MIN(BH$6,DAY(EOMONTH($B453,0))))&lt;$C453)+(DATE(YEAR($B453),MONTH($B453)+1,MIN(BH$6,DAY(EOMONTH($B453,1))))&gt;=$B453)*(DATE(YEAR($B453),MONTH($B453)+1,MIN(BH$6,DAY(EOMONTH($B453,1))))&lt;$C453)))</f>
        <v>0</v>
      </c>
      <c r="BI453" s="48" t="n">
        <f aca="false">IF(OR(N(BI$5)=0,BI$6=""),0,BI$5*((DATE(YEAR($B453),MONTH($B453),MIN(BI$6,DAY(EOMONTH($B453,0))))&gt;=$B453)*(DATE(YEAR($B453),MONTH($B453),MIN(BI$6,DAY(EOMONTH($B453,0))))&lt;$C453)+(DATE(YEAR($B453),MONTH($B453)+1,MIN(BI$6,DAY(EOMONTH($B453,1))))&gt;=$B453)*(DATE(YEAR($B453),MONTH($B453)+1,MIN(BI$6,DAY(EOMONTH($B453,1))))&lt;$C453)))</f>
        <v>0</v>
      </c>
      <c r="BJ453" s="48" t="n">
        <f aca="false">IF(OR(N(BJ$5)=0,BJ$6=""),0,BJ$5*((DATE(YEAR($B453),MONTH($B453),MIN(BJ$6,DAY(EOMONTH($B453,0))))&gt;=$B453)*(DATE(YEAR($B453),MONTH($B453),MIN(BJ$6,DAY(EOMONTH($B453,0))))&lt;$C453)+(DATE(YEAR($B453),MONTH($B453)+1,MIN(BJ$6,DAY(EOMONTH($B453,1))))&gt;=$B453)*(DATE(YEAR($B453),MONTH($B453)+1,MIN(BJ$6,DAY(EOMONTH($B453,1))))&lt;$C453)))</f>
        <v>0</v>
      </c>
      <c r="BK453" s="48" t="n">
        <f aca="false">IF(OR(N(BK$5)=0,BK$6=""),0,BK$5*((DATE(YEAR($B453),MONTH($B453),MIN(BK$6,DAY(EOMONTH($B453,0))))&gt;=$B453)*(DATE(YEAR($B453),MONTH($B453),MIN(BK$6,DAY(EOMONTH($B453,0))))&lt;$C453)+(DATE(YEAR($B453),MONTH($B453)+1,MIN(BK$6,DAY(EOMONTH($B453,1))))&gt;=$B453)*(DATE(YEAR($B453),MONTH($B453)+1,MIN(BK$6,DAY(EOMONTH($B453,1))))&lt;$C453)))</f>
        <v>0</v>
      </c>
      <c r="BL453" s="48" t="n">
        <f aca="false">IF(OR(N(BL$5)=0,BL$6=""),0,BL$5*((DATE(YEAR($B453),MONTH($B453),MIN(BL$6,DAY(EOMONTH($B453,0))))&gt;=$B453)*(DATE(YEAR($B453),MONTH($B453),MIN(BL$6,DAY(EOMONTH($B453,0))))&lt;$C453)+(DATE(YEAR($B453),MONTH($B453)+1,MIN(BL$6,DAY(EOMONTH($B453,1))))&gt;=$B453)*(DATE(YEAR($B453),MONTH($B453)+1,MIN(BL$6,DAY(EOMONTH($B453,1))))&lt;$C453)))</f>
        <v>0</v>
      </c>
      <c r="BM453" s="48" t="n">
        <f aca="false">IF(OR(N(BM$5)=0,BM$6=""),0,BM$5*((DATE(YEAR($B453),MONTH($B453),MIN(BM$6,DAY(EOMONTH($B453,0))))&gt;=$B453)*(DATE(YEAR($B453),MONTH($B453),MIN(BM$6,DAY(EOMONTH($B453,0))))&lt;$C453)+(DATE(YEAR($B453),MONTH($B453)+1,MIN(BM$6,DAY(EOMONTH($B453,1))))&gt;=$B453)*(DATE(YEAR($B453),MONTH($B453)+1,MIN(BM$6,DAY(EOMONTH($B453,1))))&lt;$C453)))</f>
        <v>0</v>
      </c>
      <c r="BN453" s="48" t="n">
        <f aca="false">IF(OR(N(BN$5)=0,BN$6=""),0,BN$5*((DATE(YEAR($B453),MONTH($B453),MIN(BN$6,DAY(EOMONTH($B453,0))))&gt;=$B453)*(DATE(YEAR($B453),MONTH($B453),MIN(BN$6,DAY(EOMONTH($B453,0))))&lt;$C453)+(DATE(YEAR($B453),MONTH($B453)+1,MIN(BN$6,DAY(EOMONTH($B453,1))))&gt;=$B453)*(DATE(YEAR($B453),MONTH($B453)+1,MIN(BN$6,DAY(EOMONTH($B453,1))))&lt;$C453)))</f>
        <v>0</v>
      </c>
      <c r="BO453" s="48" t="n">
        <f aca="false">IF(OR(N(BO$5)=0,BO$6=""),0,BO$5*((DATE(YEAR($B453),MONTH($B453),MIN(BO$6,DAY(EOMONTH($B453,0))))&gt;=$B453)*(DATE(YEAR($B453),MONTH($B453),MIN(BO$6,DAY(EOMONTH($B453,0))))&lt;$C453)+(DATE(YEAR($B453),MONTH($B453)+1,MIN(BO$6,DAY(EOMONTH($B453,1))))&gt;=$B453)*(DATE(YEAR($B453),MONTH($B453)+1,MIN(BO$6,DAY(EOMONTH($B453,1))))&lt;$C453)))</f>
        <v>0</v>
      </c>
      <c r="BP453" s="48" t="n">
        <f aca="false">IF(OR(N(BP$5)=0,BP$6=""),0,BP$5*((DATE(YEAR($B453),MONTH($B453),MIN(BP$6,DAY(EOMONTH($B453,0))))&gt;=$B453)*(DATE(YEAR($B453),MONTH($B453),MIN(BP$6,DAY(EOMONTH($B453,0))))&lt;$C453)+(DATE(YEAR($B453),MONTH($B453)+1,MIN(BP$6,DAY(EOMONTH($B453,1))))&gt;=$B453)*(DATE(YEAR($B453),MONTH($B453)+1,MIN(BP$6,DAY(EOMONTH($B453,1))))&lt;$C453)))</f>
        <v>0</v>
      </c>
      <c r="BQ453" s="48" t="n">
        <f aca="false">IF(OR(N(BQ$5)=0,BQ$6=""),0,BQ$5*((DATE(YEAR($B453),MONTH($B453),MIN(BQ$6,DAY(EOMONTH($B453,0))))&gt;=$B453)*(DATE(YEAR($B453),MONTH($B453),MIN(BQ$6,DAY(EOMONTH($B453,0))))&lt;$C453)+(DATE(YEAR($B453),MONTH($B453)+1,MIN(BQ$6,DAY(EOMONTH($B453,1))))&gt;=$B453)*(DATE(YEAR($B453),MONTH($B453)+1,MIN(BQ$6,DAY(EOMONTH($B453,1))))&lt;$C453)))</f>
        <v>0</v>
      </c>
      <c r="BR453" s="48" t="n">
        <f aca="false">IF(OR(N(BR$5)=0,BR$6=""),0,BR$5*((DATE(YEAR($B453),MONTH($B453),MIN(BR$6,DAY(EOMONTH($B453,0))))&gt;=$B453)*(DATE(YEAR($B453),MONTH($B453),MIN(BR$6,DAY(EOMONTH($B453,0))))&lt;$C453)+(DATE(YEAR($B453),MONTH($B453)+1,MIN(BR$6,DAY(EOMONTH($B453,1))))&gt;=$B453)*(DATE(YEAR($B453),MONTH($B453)+1,MIN(BR$6,DAY(EOMONTH($B453,1))))&lt;$C453)))</f>
        <v>0</v>
      </c>
      <c r="BS453" s="48" t="n">
        <f aca="false">IF(OR(N(BS$5)=0,BS$6=""),0,BS$5*((DATE(YEAR($B453),MONTH($B453),MIN(BS$6,DAY(EOMONTH($B453,0))))&gt;=$B453)*(DATE(YEAR($B453),MONTH($B453),MIN(BS$6,DAY(EOMONTH($B453,0))))&lt;$C453)+(DATE(YEAR($B453),MONTH($B453)+1,MIN(BS$6,DAY(EOMONTH($B453,1))))&gt;=$B453)*(DATE(YEAR($B453),MONTH($B453)+1,MIN(BS$6,DAY(EOMONTH($B453,1))))&lt;$C453)))</f>
        <v>0</v>
      </c>
      <c r="BT453" s="48" t="n">
        <f aca="false">IF(OR(N(BT$5)=0,BT$6=""),0,BT$5*((DATE(YEAR($B453),MONTH($B453),MIN(BT$6,DAY(EOMONTH($B453,0))))&gt;=$B453)*(DATE(YEAR($B453),MONTH($B453),MIN(BT$6,DAY(EOMONTH($B453,0))))&lt;$C453)+(DATE(YEAR($B453),MONTH($B453)+1,MIN(BT$6,DAY(EOMONTH($B453,1))))&gt;=$B453)*(DATE(YEAR($B453),MONTH($B453)+1,MIN(BT$6,DAY(EOMONTH($B453,1))))&lt;$C453)))</f>
        <v>0</v>
      </c>
      <c r="BU453" s="48" t="n">
        <f aca="false">IF(OR(N(BU$5)=0,BU$6=""),0,BU$5*((DATE(YEAR($B453),MONTH($B453),MIN(BU$6,DAY(EOMONTH($B453,0))))&gt;=$B453)*(DATE(YEAR($B453),MONTH($B453),MIN(BU$6,DAY(EOMONTH($B453,0))))&lt;$C453)+(DATE(YEAR($B453),MONTH($B453)+1,MIN(BU$6,DAY(EOMONTH($B453,1))))&gt;=$B453)*(DATE(YEAR($B453),MONTH($B453)+1,MIN(BU$6,DAY(EOMONTH($B453,1))))&lt;$C453)))</f>
        <v>0</v>
      </c>
      <c r="BV453" s="48" t="n">
        <f aca="false">IF(OR(N(BV$5)=0,BV$6=""),0,BV$5*((DATE(YEAR($B453),MONTH($B453),MIN(BV$6,DAY(EOMONTH($B453,0))))&gt;=$B453)*(DATE(YEAR($B453),MONTH($B453),MIN(BV$6,DAY(EOMONTH($B453,0))))&lt;$C453)+(DATE(YEAR($B453),MONTH($B453)+1,MIN(BV$6,DAY(EOMONTH($B453,1))))&gt;=$B453)*(DATE(YEAR($B453),MONTH($B453)+1,MIN(BV$6,DAY(EOMONTH($B453,1))))&lt;$C453)))</f>
        <v>0</v>
      </c>
      <c r="BW453" s="48" t="n">
        <f aca="false">IF(OR(N(BW$5)=0,BW$6=""),0,BW$5*((DATE(YEAR($B453),MONTH($B453),MIN(BW$6,DAY(EOMONTH($B453,0))))&gt;=$B453)*(DATE(YEAR($B453),MONTH($B453),MIN(BW$6,DAY(EOMONTH($B453,0))))&lt;$C453)+(DATE(YEAR($B453),MONTH($B453)+1,MIN(BW$6,DAY(EOMONTH($B453,1))))&gt;=$B453)*(DATE(YEAR($B453),MONTH($B453)+1,MIN(BW$6,DAY(EOMONTH($B453,1))))&lt;$C453)))</f>
        <v>0</v>
      </c>
      <c r="BX453" s="48" t="n">
        <f aca="false">MIN(Z453,(FT452*(1+FT$5/Setup!$C$36)+IF($V453=1,N($F453),0)))</f>
        <v>0</v>
      </c>
      <c r="BY453" s="48" t="n">
        <f aca="false">MIN(AA453,(FU452*(1+FU$5/Setup!$C$36)+IF($V453=2,N($F453),0)))</f>
        <v>0</v>
      </c>
      <c r="BZ453" s="48" t="n">
        <f aca="false">MIN(AB453,(FV452*(1+FV$5/Setup!$C$36)+IF($V453=3,N($F453),0)))</f>
        <v>0</v>
      </c>
      <c r="CA453" s="48" t="n">
        <f aca="false">MIN(AC453,(FW452*(1+FW$5/Setup!$C$36)+IF($V453=4,N($F453),0)))</f>
        <v>0</v>
      </c>
      <c r="CB453" s="48" t="n">
        <f aca="false">MIN(AD453,(FX452*(1+FX$5/Setup!$C$36)+IF($V453=5,N($F453),0)))</f>
        <v>0</v>
      </c>
      <c r="CC453" s="48" t="n">
        <f aca="false">MIN(AE453,(FY452*(1+FY$5/Setup!$C$36)+IF($V453=6,N($F453),0)))</f>
        <v>0</v>
      </c>
      <c r="CD453" s="48" t="n">
        <f aca="false">MIN(AF453,(FZ452*(1+FZ$5/Setup!$C$36)+IF($V453=7,N($F453),0)))</f>
        <v>0</v>
      </c>
      <c r="CE453" s="48" t="n">
        <f aca="false">MIN(AG453,(GA452*(1+GA$5/Setup!$C$36)+IF($V453=8,N($F453),0)))</f>
        <v>0</v>
      </c>
      <c r="CF453" s="48" t="n">
        <f aca="false">MIN(AH453,(GB452*(1+GB$5/Setup!$C$36)+IF($V453=9,N($F453),0)))</f>
        <v>0</v>
      </c>
      <c r="CG453" s="48" t="n">
        <f aca="false">MIN(AI453,(GC452*(1+GC$5/Setup!$C$36)+IF($V453=10,N($F453),0)))</f>
        <v>0</v>
      </c>
      <c r="CH453" s="48" t="n">
        <f aca="false">MIN(AJ453,(GD452*(1+GD$5/Setup!$C$36)+IF($V453=11,N($F453),0)))</f>
        <v>0</v>
      </c>
      <c r="CI453" s="48" t="n">
        <f aca="false">MIN(AK453,(GE452*(1+GE$5/Setup!$C$36)+IF($V453=12,N($F453),0)))</f>
        <v>0</v>
      </c>
      <c r="CJ453" s="48" t="n">
        <f aca="false">MIN(AL453,(GF452*(1+GF$5/Setup!$C$36)+IF($V453=13,N($F453),0)))</f>
        <v>0</v>
      </c>
      <c r="CK453" s="48" t="n">
        <f aca="false">MIN(AM453,(GG452*(1+GG$5/Setup!$C$36)+IF($V453=14,N($F453),0)))</f>
        <v>0</v>
      </c>
      <c r="CL453" s="48" t="n">
        <f aca="false">MIN(AN453,(GH452*(1+GH$5/Setup!$C$36)+IF($V453=15,N($F453),0)))</f>
        <v>0</v>
      </c>
      <c r="CM453" s="48" t="n">
        <f aca="false">MIN(AO453,(GI452*(1+GI$5/Setup!$C$36)+IF($V453=16,N($F453),0)))</f>
        <v>0</v>
      </c>
      <c r="CN453" s="48" t="n">
        <f aca="false">MIN(AP453,(GJ452*(1+GJ$5/Setup!$C$36)+IF($V453=17,N($F453),0)))</f>
        <v>0</v>
      </c>
      <c r="CO453" s="48" t="n">
        <f aca="false">MIN(AQ453,(GK452*(1+GK$5/Setup!$C$36)+IF($V453=18,N($F453),0)))</f>
        <v>0</v>
      </c>
      <c r="CP453" s="48" t="n">
        <f aca="false">MIN(AR453,(GL452*(1+GL$5/Setup!$C$36)+IF($V453=19,N($F453),0)))</f>
        <v>0</v>
      </c>
      <c r="CQ453" s="48" t="n">
        <f aca="false">MIN(AS453,(GM452*(1+GM$5/Setup!$C$36)+IF($V453=20,N($F453),0)))</f>
        <v>0</v>
      </c>
      <c r="CR453" s="48" t="n">
        <f aca="false">MIN(AT453,(GN452*(1+GN$5/Setup!$C$36)+IF($V453=21,N($F453),0)))</f>
        <v>0</v>
      </c>
      <c r="CS453" s="48" t="n">
        <f aca="false">MIN(AU453,(GO452*(1+GO$5/Setup!$C$36)+IF($V453=22,N($F453),0)))</f>
        <v>0</v>
      </c>
      <c r="CT453" s="48" t="n">
        <f aca="false">MIN(AV453,(GP452*(1+GP$5/Setup!$C$36)+IF($V453=23,N($F453),0)))</f>
        <v>0</v>
      </c>
      <c r="CU453" s="48" t="n">
        <f aca="false">MIN(AW453,(GQ452*(1+GQ$5/Setup!$C$36)+IF($V453=24,N($F453),0)))</f>
        <v>0</v>
      </c>
      <c r="CV453" s="48" t="n">
        <f aca="false">MIN(AX453,(GR452*(1+GR$5/Setup!$C$36)+IF($V453=25,N($F453),0)))</f>
        <v>0</v>
      </c>
      <c r="CW453" s="48" t="n">
        <f aca="false">MIN(AY453,(GS452*(1+GS$5/Setup!$C$36)+IF($V453=26,N($F453),0)))</f>
        <v>0</v>
      </c>
      <c r="CX453" s="48" t="n">
        <f aca="false">MIN(AZ453,(GT452*(1+GT$5/Setup!$C$36)+IF($V453=27,N($F453),0)))</f>
        <v>0</v>
      </c>
      <c r="CY453" s="48" t="n">
        <f aca="false">MIN(BA453,(GU452*(1+GU$5/Setup!$C$36)+IF($V453=28,N($F453),0)))</f>
        <v>0</v>
      </c>
      <c r="CZ453" s="48" t="n">
        <f aca="false">MIN(BB453,(GV452*(1+GV$5/Setup!$C$36)+IF($V453=29,N($F453),0)))</f>
        <v>0</v>
      </c>
      <c r="DA453" s="48" t="n">
        <f aca="false">MIN(BC453,(GW452*(1+GW$5/Setup!$C$36)+IF($V453=30,N($F453),0)))</f>
        <v>0</v>
      </c>
      <c r="DB453" s="48" t="n">
        <f aca="false">MIN(BD453,(GX452*(1+GX$5/Setup!$C$36)+IF($V453=31,N($F453),0)))</f>
        <v>0</v>
      </c>
      <c r="DC453" s="48" t="n">
        <f aca="false">MIN(BE453,(GY452*(1+GY$5/Setup!$C$36)+IF($V453=32,N($F453),0)))</f>
        <v>0</v>
      </c>
      <c r="DD453" s="48" t="n">
        <f aca="false">MIN(BF453,(GZ452*(1+GZ$5/Setup!$C$36)+IF($V453=33,N($F453),0)))</f>
        <v>0</v>
      </c>
      <c r="DE453" s="48" t="n">
        <f aca="false">MIN(BG453,(HA452*(1+HA$5/Setup!$C$36)+IF($V453=34,N($F453),0)))</f>
        <v>0</v>
      </c>
      <c r="DF453" s="48" t="n">
        <f aca="false">MIN(BH453,(HB452*(1+HB$5/Setup!$C$36)+IF($V453=35,N($F453),0)))</f>
        <v>0</v>
      </c>
      <c r="DG453" s="48" t="n">
        <f aca="false">MIN(BI453,(HC452*(1+HC$5/Setup!$C$36)+IF($V453=36,N($F453),0)))</f>
        <v>0</v>
      </c>
      <c r="DH453" s="48" t="n">
        <f aca="false">MIN(BJ453,(HD452*(1+HD$5/Setup!$C$36)+IF($V453=37,N($F453),0)))</f>
        <v>0</v>
      </c>
      <c r="DI453" s="48" t="n">
        <f aca="false">MIN(BK453,(HE452*(1+HE$5/Setup!$C$36)+IF($V453=38,N($F453),0)))</f>
        <v>0</v>
      </c>
      <c r="DJ453" s="48" t="n">
        <f aca="false">MIN(BL453,(HF452*(1+HF$5/Setup!$C$36)+IF($V453=39,N($F453),0)))</f>
        <v>0</v>
      </c>
      <c r="DK453" s="48" t="n">
        <f aca="false">MIN(BM453,(HG452*(1+HG$5/Setup!$C$36)+IF($V453=40,N($F453),0)))</f>
        <v>0</v>
      </c>
      <c r="DL453" s="48" t="n">
        <f aca="false">MIN(BN453,(HH452*(1+HH$5/Setup!$C$36)+IF($V453=41,N($F453),0)))</f>
        <v>0</v>
      </c>
      <c r="DM453" s="48" t="n">
        <f aca="false">MIN(BO453,(HI452*(1+HI$5/Setup!$C$36)+IF($V453=42,N($F453),0)))</f>
        <v>0</v>
      </c>
      <c r="DN453" s="48" t="n">
        <f aca="false">MIN(BP453,(HJ452*(1+HJ$5/Setup!$C$36)+IF($V453=43,N($F453),0)))</f>
        <v>0</v>
      </c>
      <c r="DO453" s="48" t="n">
        <f aca="false">MIN(BQ453,(HK452*(1+HK$5/Setup!$C$36)+IF($V453=44,N($F453),0)))</f>
        <v>0</v>
      </c>
      <c r="DP453" s="48" t="n">
        <f aca="false">MIN(BR453,(HL452*(1+HL$5/Setup!$C$36)+IF($V453=45,N($F453),0)))</f>
        <v>0</v>
      </c>
      <c r="DQ453" s="48" t="n">
        <f aca="false">MIN(BS453,(HM452*(1+HM$5/Setup!$C$36)+IF($V453=46,N($F453),0)))</f>
        <v>0</v>
      </c>
      <c r="DR453" s="48" t="n">
        <f aca="false">MIN(BT453,(HN452*(1+HN$5/Setup!$C$36)+IF($V453=47,N($F453),0)))</f>
        <v>0</v>
      </c>
      <c r="DS453" s="48" t="n">
        <f aca="false">MIN(BU453,(HO452*(1+HO$5/Setup!$C$36)+IF($V453=48,N($F453),0)))</f>
        <v>0</v>
      </c>
      <c r="DT453" s="48" t="n">
        <f aca="false">MIN(BV453,(HP452*(1+HP$5/Setup!$C$36)+IF($V453=49,N($F453),0)))</f>
        <v>0</v>
      </c>
      <c r="DU453" s="48" t="n">
        <f aca="false">MIN(BW453,(HQ452*(1+HQ$5/Setup!$C$36)+IF($V453=50,N($F453),0)))</f>
        <v>0</v>
      </c>
      <c r="DV453" s="48" t="n">
        <f aca="false">MIN(MAX((FT452*(1+FT$5/Setup!$C$36)+IF($V453=1,N($F453),0))-BX453,0),MAX($P453-0,0))</f>
        <v>0</v>
      </c>
      <c r="DW453" s="48" t="n">
        <f aca="false">MIN(MAX((FU452*(1+FU$5/Setup!$C$36)+IF($V453=2,N($F453),0))-BY453,0),MAX($P453-SUM(DV453:DV453),0))</f>
        <v>0</v>
      </c>
      <c r="DX453" s="48" t="n">
        <f aca="false">MIN(MAX((FV452*(1+FV$5/Setup!$C$36)+IF($V453=3,N($F453),0))-BZ453,0),MAX($P453-SUM(DV453:DW453),0))</f>
        <v>0</v>
      </c>
      <c r="DY453" s="48" t="n">
        <f aca="false">MIN(MAX((FW452*(1+FW$5/Setup!$C$36)+IF($V453=4,N($F453),0))-CA453,0),MAX($P453-SUM(DV453:DX453),0))</f>
        <v>0</v>
      </c>
      <c r="DZ453" s="48" t="n">
        <f aca="false">MIN(MAX((FX452*(1+FX$5/Setup!$C$36)+IF($V453=5,N($F453),0))-CB453,0),MAX($P453-SUM(DV453:DY453),0))</f>
        <v>0</v>
      </c>
      <c r="EA453" s="48" t="n">
        <f aca="false">MIN(MAX((FY452*(1+FY$5/Setup!$C$36)+IF($V453=6,N($F453),0))-CC453,0),MAX($P453-SUM(DV453:DZ453),0))</f>
        <v>0</v>
      </c>
      <c r="EB453" s="48" t="n">
        <f aca="false">MIN(MAX((FZ452*(1+FZ$5/Setup!$C$36)+IF($V453=7,N($F453),0))-CD453,0),MAX($P453-SUM(DV453:EA453),0))</f>
        <v>0</v>
      </c>
      <c r="EC453" s="48" t="n">
        <f aca="false">MIN(MAX((GA452*(1+GA$5/Setup!$C$36)+IF($V453=8,N($F453),0))-CE453,0),MAX($P453-SUM(DV453:EB453),0))</f>
        <v>0</v>
      </c>
      <c r="ED453" s="48" t="n">
        <f aca="false">MIN(MAX((GB452*(1+GB$5/Setup!$C$36)+IF($V453=9,N($F453),0))-CF453,0),MAX($P453-SUM(DV453:EC453),0))</f>
        <v>0</v>
      </c>
      <c r="EE453" s="48" t="n">
        <f aca="false">MIN(MAX((GC452*(1+GC$5/Setup!$C$36)+IF($V453=10,N($F453),0))-CG453,0),MAX($P453-SUM(DV453:ED453),0))</f>
        <v>0</v>
      </c>
      <c r="EF453" s="48" t="n">
        <f aca="false">MIN(MAX((GD452*(1+GD$5/Setup!$C$36)+IF($V453=11,N($F453),0))-CH453,0),MAX($P453-SUM(DV453:EE453),0))</f>
        <v>0</v>
      </c>
      <c r="EG453" s="48" t="n">
        <f aca="false">MIN(MAX((GE452*(1+GE$5/Setup!$C$36)+IF($V453=12,N($F453),0))-CI453,0),MAX($P453-SUM(DV453:EF453),0))</f>
        <v>0</v>
      </c>
      <c r="EH453" s="48" t="n">
        <f aca="false">MIN(MAX((GF452*(1+GF$5/Setup!$C$36)+IF($V453=13,N($F453),0))-CJ453,0),MAX($P453-SUM(DV453:EG453),0))</f>
        <v>0</v>
      </c>
      <c r="EI453" s="48" t="n">
        <f aca="false">MIN(MAX((GG452*(1+GG$5/Setup!$C$36)+IF($V453=14,N($F453),0))-CK453,0),MAX($P453-SUM(DV453:EH453),0))</f>
        <v>0</v>
      </c>
      <c r="EJ453" s="48" t="n">
        <f aca="false">MIN(MAX((GH452*(1+GH$5/Setup!$C$36)+IF($V453=15,N($F453),0))-CL453,0),MAX($P453-SUM(DV453:EI453),0))</f>
        <v>0</v>
      </c>
      <c r="EK453" s="48" t="n">
        <f aca="false">MIN(MAX((GI452*(1+GI$5/Setup!$C$36)+IF($V453=16,N($F453),0))-CM453,0),MAX($P453-SUM(DV453:EJ453),0))</f>
        <v>0</v>
      </c>
      <c r="EL453" s="48" t="n">
        <f aca="false">MIN(MAX((GJ452*(1+GJ$5/Setup!$C$36)+IF($V453=17,N($F453),0))-CN453,0),MAX($P453-SUM(DV453:EK453),0))</f>
        <v>0</v>
      </c>
      <c r="EM453" s="48" t="n">
        <f aca="false">MIN(MAX((GK452*(1+GK$5/Setup!$C$36)+IF($V453=18,N($F453),0))-CO453,0),MAX($P453-SUM(DV453:EL453),0))</f>
        <v>0</v>
      </c>
      <c r="EN453" s="48" t="n">
        <f aca="false">MIN(MAX((GL452*(1+GL$5/Setup!$C$36)+IF($V453=19,N($F453),0))-CP453,0),MAX($P453-SUM(DV453:EM453),0))</f>
        <v>0</v>
      </c>
      <c r="EO453" s="48" t="n">
        <f aca="false">MIN(MAX((GM452*(1+GM$5/Setup!$C$36)+IF($V453=20,N($F453),0))-CQ453,0),MAX($P453-SUM(DV453:EN453),0))</f>
        <v>0</v>
      </c>
      <c r="EP453" s="48" t="n">
        <f aca="false">MIN(MAX((GN452*(1+GN$5/Setup!$C$36)+IF($V453=21,N($F453),0))-CR453,0),MAX($P453-SUM(DV453:EO453),0))</f>
        <v>0</v>
      </c>
      <c r="EQ453" s="48" t="n">
        <f aca="false">MIN(MAX((GO452*(1+GO$5/Setup!$C$36)+IF($V453=22,N($F453),0))-CS453,0),MAX($P453-SUM(DV453:EP453),0))</f>
        <v>0</v>
      </c>
      <c r="ER453" s="48" t="n">
        <f aca="false">MIN(MAX((GP452*(1+GP$5/Setup!$C$36)+IF($V453=23,N($F453),0))-CT453,0),MAX($P453-SUM(DV453:EQ453),0))</f>
        <v>0</v>
      </c>
      <c r="ES453" s="48" t="n">
        <f aca="false">MIN(MAX((GQ452*(1+GQ$5/Setup!$C$36)+IF($V453=24,N($F453),0))-CU453,0),MAX($P453-SUM(DV453:ER453),0))</f>
        <v>0</v>
      </c>
      <c r="ET453" s="48" t="n">
        <f aca="false">MIN(MAX((GR452*(1+GR$5/Setup!$C$36)+IF($V453=25,N($F453),0))-CV453,0),MAX($P453-SUM(DV453:ES453),0))</f>
        <v>0</v>
      </c>
      <c r="EU453" s="48" t="n">
        <f aca="false">MIN(MAX((GS452*(1+GS$5/Setup!$C$36)+IF($V453=26,N($F453),0))-CW453,0),MAX($P453-SUM(DV453:ET453),0))</f>
        <v>0</v>
      </c>
      <c r="EV453" s="48" t="n">
        <f aca="false">MIN(MAX((GT452*(1+GT$5/Setup!$C$36)+IF($V453=27,N($F453),0))-CX453,0),MAX($P453-SUM(DV453:EU453),0))</f>
        <v>0</v>
      </c>
      <c r="EW453" s="48" t="n">
        <f aca="false">MIN(MAX((GU452*(1+GU$5/Setup!$C$36)+IF($V453=28,N($F453),0))-CY453,0),MAX($P453-SUM(DV453:EV453),0))</f>
        <v>0</v>
      </c>
      <c r="EX453" s="48" t="n">
        <f aca="false">MIN(MAX((GV452*(1+GV$5/Setup!$C$36)+IF($V453=29,N($F453),0))-CZ453,0),MAX($P453-SUM(DV453:EW453),0))</f>
        <v>0</v>
      </c>
      <c r="EY453" s="48" t="n">
        <f aca="false">MIN(MAX((GW452*(1+GW$5/Setup!$C$36)+IF($V453=30,N($F453),0))-DA453,0),MAX($P453-SUM(DV453:EX453),0))</f>
        <v>0</v>
      </c>
      <c r="EZ453" s="48" t="n">
        <f aca="false">MIN(MAX((GX452*(1+GX$5/Setup!$C$36)+IF($V453=31,N($F453),0))-DB453,0),MAX($P453-SUM(DV453:EY453),0))</f>
        <v>0</v>
      </c>
      <c r="FA453" s="48" t="n">
        <f aca="false">MIN(MAX((GY452*(1+GY$5/Setup!$C$36)+IF($V453=32,N($F453),0))-DC453,0),MAX($P453-SUM(DV453:EZ453),0))</f>
        <v>0</v>
      </c>
      <c r="FB453" s="48" t="n">
        <f aca="false">MIN(MAX((GZ452*(1+GZ$5/Setup!$C$36)+IF($V453=33,N($F453),0))-DD453,0),MAX($P453-SUM(DV453:FA453),0))</f>
        <v>0</v>
      </c>
      <c r="FC453" s="48" t="n">
        <f aca="false">MIN(MAX((HA452*(1+HA$5/Setup!$C$36)+IF($V453=34,N($F453),0))-DE453,0),MAX($P453-SUM(DV453:FB453),0))</f>
        <v>0</v>
      </c>
      <c r="FD453" s="48" t="n">
        <f aca="false">MIN(MAX((HB452*(1+HB$5/Setup!$C$36)+IF($V453=35,N($F453),0))-DF453,0),MAX($P453-SUM(DV453:FC453),0))</f>
        <v>0</v>
      </c>
      <c r="FE453" s="48" t="n">
        <f aca="false">MIN(MAX((HC452*(1+HC$5/Setup!$C$36)+IF($V453=36,N($F453),0))-DG453,0),MAX($P453-SUM(DV453:FD453),0))</f>
        <v>0</v>
      </c>
      <c r="FF453" s="48" t="n">
        <f aca="false">MIN(MAX((HD452*(1+HD$5/Setup!$C$36)+IF($V453=37,N($F453),0))-DH453,0),MAX($P453-SUM(DV453:FE453),0))</f>
        <v>0</v>
      </c>
      <c r="FG453" s="48" t="n">
        <f aca="false">MIN(MAX((HE452*(1+HE$5/Setup!$C$36)+IF($V453=38,N($F453),0))-DI453,0),MAX($P453-SUM(DV453:FF453),0))</f>
        <v>0</v>
      </c>
      <c r="FH453" s="48" t="n">
        <f aca="false">MIN(MAX((HF452*(1+HF$5/Setup!$C$36)+IF($V453=39,N($F453),0))-DJ453,0),MAX($P453-SUM(DV453:FG453),0))</f>
        <v>0</v>
      </c>
      <c r="FI453" s="48" t="n">
        <f aca="false">MIN(MAX((HG452*(1+HG$5/Setup!$C$36)+IF($V453=40,N($F453),0))-DK453,0),MAX($P453-SUM(DV453:FH453),0))</f>
        <v>0</v>
      </c>
      <c r="FJ453" s="48" t="n">
        <f aca="false">MIN(MAX((HH452*(1+HH$5/Setup!$C$36)+IF($V453=41,N($F453),0))-DL453,0),MAX($P453-SUM(DV453:FI453),0))</f>
        <v>0</v>
      </c>
      <c r="FK453" s="48" t="n">
        <f aca="false">MIN(MAX((HI452*(1+HI$5/Setup!$C$36)+IF($V453=42,N($F453),0))-DM453,0),MAX($P453-SUM(DV453:FJ453),0))</f>
        <v>0</v>
      </c>
      <c r="FL453" s="48" t="n">
        <f aca="false">MIN(MAX((HJ452*(1+HJ$5/Setup!$C$36)+IF($V453=43,N($F453),0))-DN453,0),MAX($P453-SUM(DV453:FK453),0))</f>
        <v>0</v>
      </c>
      <c r="FM453" s="48" t="n">
        <f aca="false">MIN(MAX((HK452*(1+HK$5/Setup!$C$36)+IF($V453=44,N($F453),0))-DO453,0),MAX($P453-SUM(DV453:FL453),0))</f>
        <v>0</v>
      </c>
      <c r="FN453" s="48" t="n">
        <f aca="false">MIN(MAX((HL452*(1+HL$5/Setup!$C$36)+IF($V453=45,N($F453),0))-DP453,0),MAX($P453-SUM(DV453:FM453),0))</f>
        <v>0</v>
      </c>
      <c r="FO453" s="48" t="n">
        <f aca="false">MIN(MAX((HM452*(1+HM$5/Setup!$C$36)+IF($V453=46,N($F453),0))-DQ453,0),MAX($P453-SUM(DV453:FN453),0))</f>
        <v>0</v>
      </c>
      <c r="FP453" s="48" t="n">
        <f aca="false">MIN(MAX((HN452*(1+HN$5/Setup!$C$36)+IF($V453=47,N($F453),0))-DR453,0),MAX($P453-SUM(DV453:FO453),0))</f>
        <v>0</v>
      </c>
      <c r="FQ453" s="48" t="n">
        <f aca="false">MIN(MAX((HO452*(1+HO$5/Setup!$C$36)+IF($V453=48,N($F453),0))-DS453,0),MAX($P453-SUM(DV453:FP453),0))</f>
        <v>0</v>
      </c>
      <c r="FR453" s="48" t="n">
        <f aca="false">MIN(MAX((HP452*(1+HP$5/Setup!$C$36)+IF($V453=49,N($F453),0))-DT453,0),MAX($P453-SUM(DV453:FQ453),0))</f>
        <v>0</v>
      </c>
      <c r="FS453" s="48" t="n">
        <f aca="false">MIN(MAX((HQ452*(1+HQ$5/Setup!$C$36)+IF($V453=50,N($F453),0))-DU453,0),MAX($P453-SUM(DV453:FR453),0))</f>
        <v>0</v>
      </c>
      <c r="FT453" s="48" t="n">
        <f aca="false">IF((FT452*(1+FT$5/Setup!$C$36)+IF($V453=1,N($F453),0))-BX453-DV453&lt;0.005,0,(FT452*(1+FT$5/Setup!$C$36)+IF($V453=1,N($F453),0))-BX453-DV453)</f>
        <v>0</v>
      </c>
      <c r="FU453" s="48" t="n">
        <f aca="false">IF((FU452*(1+FU$5/Setup!$C$36)+IF($V453=2,N($F453),0))-BY453-DW453&lt;0.005,0,(FU452*(1+FU$5/Setup!$C$36)+IF($V453=2,N($F453),0))-BY453-DW453)</f>
        <v>0</v>
      </c>
      <c r="FV453" s="48" t="n">
        <f aca="false">IF((FV452*(1+FV$5/Setup!$C$36)+IF($V453=3,N($F453),0))-BZ453-DX453&lt;0.005,0,(FV452*(1+FV$5/Setup!$C$36)+IF($V453=3,N($F453),0))-BZ453-DX453)</f>
        <v>0</v>
      </c>
      <c r="FW453" s="48" t="n">
        <f aca="false">IF((FW452*(1+FW$5/Setup!$C$36)+IF($V453=4,N($F453),0))-CA453-DY453&lt;0.005,0,(FW452*(1+FW$5/Setup!$C$36)+IF($V453=4,N($F453),0))-CA453-DY453)</f>
        <v>0</v>
      </c>
      <c r="FX453" s="48" t="n">
        <f aca="false">IF((FX452*(1+FX$5/Setup!$C$36)+IF($V453=5,N($F453),0))-CB453-DZ453&lt;0.005,0,(FX452*(1+FX$5/Setup!$C$36)+IF($V453=5,N($F453),0))-CB453-DZ453)</f>
        <v>0</v>
      </c>
      <c r="FY453" s="48" t="n">
        <f aca="false">IF((FY452*(1+FY$5/Setup!$C$36)+IF($V453=6,N($F453),0))-CC453-EA453&lt;0.005,0,(FY452*(1+FY$5/Setup!$C$36)+IF($V453=6,N($F453),0))-CC453-EA453)</f>
        <v>0</v>
      </c>
      <c r="FZ453" s="48" t="n">
        <f aca="false">IF((FZ452*(1+FZ$5/Setup!$C$36)+IF($V453=7,N($F453),0))-CD453-EB453&lt;0.005,0,(FZ452*(1+FZ$5/Setup!$C$36)+IF($V453=7,N($F453),0))-CD453-EB453)</f>
        <v>0</v>
      </c>
      <c r="GA453" s="48" t="n">
        <f aca="false">IF((GA452*(1+GA$5/Setup!$C$36)+IF($V453=8,N($F453),0))-CE453-EC453&lt;0.005,0,(GA452*(1+GA$5/Setup!$C$36)+IF($V453=8,N($F453),0))-CE453-EC453)</f>
        <v>0</v>
      </c>
      <c r="GB453" s="48" t="n">
        <f aca="false">IF((GB452*(1+GB$5/Setup!$C$36)+IF($V453=9,N($F453),0))-CF453-ED453&lt;0.005,0,(GB452*(1+GB$5/Setup!$C$36)+IF($V453=9,N($F453),0))-CF453-ED453)</f>
        <v>0</v>
      </c>
      <c r="GC453" s="48" t="n">
        <f aca="false">IF((GC452*(1+GC$5/Setup!$C$36)+IF($V453=10,N($F453),0))-CG453-EE453&lt;0.005,0,(GC452*(1+GC$5/Setup!$C$36)+IF($V453=10,N($F453),0))-CG453-EE453)</f>
        <v>0</v>
      </c>
      <c r="GD453" s="48" t="n">
        <f aca="false">IF((GD452*(1+GD$5/Setup!$C$36)+IF($V453=11,N($F453),0))-CH453-EF453&lt;0.005,0,(GD452*(1+GD$5/Setup!$C$36)+IF($V453=11,N($F453),0))-CH453-EF453)</f>
        <v>0</v>
      </c>
      <c r="GE453" s="48" t="n">
        <f aca="false">IF((GE452*(1+GE$5/Setup!$C$36)+IF($V453=12,N($F453),0))-CI453-EG453&lt;0.005,0,(GE452*(1+GE$5/Setup!$C$36)+IF($V453=12,N($F453),0))-CI453-EG453)</f>
        <v>0</v>
      </c>
      <c r="GF453" s="48" t="n">
        <f aca="false">IF((GF452*(1+GF$5/Setup!$C$36)+IF($V453=13,N($F453),0))-CJ453-EH453&lt;0.005,0,(GF452*(1+GF$5/Setup!$C$36)+IF($V453=13,N($F453),0))-CJ453-EH453)</f>
        <v>0</v>
      </c>
      <c r="GG453" s="48" t="n">
        <f aca="false">IF((GG452*(1+GG$5/Setup!$C$36)+IF($V453=14,N($F453),0))-CK453-EI453&lt;0.005,0,(GG452*(1+GG$5/Setup!$C$36)+IF($V453=14,N($F453),0))-CK453-EI453)</f>
        <v>0</v>
      </c>
      <c r="GH453" s="48" t="n">
        <f aca="false">IF((GH452*(1+GH$5/Setup!$C$36)+IF($V453=15,N($F453),0))-CL453-EJ453&lt;0.005,0,(GH452*(1+GH$5/Setup!$C$36)+IF($V453=15,N($F453),0))-CL453-EJ453)</f>
        <v>0</v>
      </c>
      <c r="GI453" s="48" t="n">
        <f aca="false">IF((GI452*(1+GI$5/Setup!$C$36)+IF($V453=16,N($F453),0))-CM453-EK453&lt;0.005,0,(GI452*(1+GI$5/Setup!$C$36)+IF($V453=16,N($F453),0))-CM453-EK453)</f>
        <v>0</v>
      </c>
      <c r="GJ453" s="48" t="n">
        <f aca="false">IF((GJ452*(1+GJ$5/Setup!$C$36)+IF($V453=17,N($F453),0))-CN453-EL453&lt;0.005,0,(GJ452*(1+GJ$5/Setup!$C$36)+IF($V453=17,N($F453),0))-CN453-EL453)</f>
        <v>0</v>
      </c>
      <c r="GK453" s="48" t="n">
        <f aca="false">IF((GK452*(1+GK$5/Setup!$C$36)+IF($V453=18,N($F453),0))-CO453-EM453&lt;0.005,0,(GK452*(1+GK$5/Setup!$C$36)+IF($V453=18,N($F453),0))-CO453-EM453)</f>
        <v>0</v>
      </c>
      <c r="GL453" s="48" t="n">
        <f aca="false">IF((GL452*(1+GL$5/Setup!$C$36)+IF($V453=19,N($F453),0))-CP453-EN453&lt;0.005,0,(GL452*(1+GL$5/Setup!$C$36)+IF($V453=19,N($F453),0))-CP453-EN453)</f>
        <v>0</v>
      </c>
      <c r="GM453" s="48" t="n">
        <f aca="false">IF((GM452*(1+GM$5/Setup!$C$36)+IF($V453=20,N($F453),0))-CQ453-EO453&lt;0.005,0,(GM452*(1+GM$5/Setup!$C$36)+IF($V453=20,N($F453),0))-CQ453-EO453)</f>
        <v>0</v>
      </c>
      <c r="GN453" s="48" t="n">
        <f aca="false">IF((GN452*(1+GN$5/Setup!$C$36)+IF($V453=21,N($F453),0))-CR453-EP453&lt;0.005,0,(GN452*(1+GN$5/Setup!$C$36)+IF($V453=21,N($F453),0))-CR453-EP453)</f>
        <v>0</v>
      </c>
      <c r="GO453" s="48" t="n">
        <f aca="false">IF((GO452*(1+GO$5/Setup!$C$36)+IF($V453=22,N($F453),0))-CS453-EQ453&lt;0.005,0,(GO452*(1+GO$5/Setup!$C$36)+IF($V453=22,N($F453),0))-CS453-EQ453)</f>
        <v>0</v>
      </c>
      <c r="GP453" s="48" t="n">
        <f aca="false">IF((GP452*(1+GP$5/Setup!$C$36)+IF($V453=23,N($F453),0))-CT453-ER453&lt;0.005,0,(GP452*(1+GP$5/Setup!$C$36)+IF($V453=23,N($F453),0))-CT453-ER453)</f>
        <v>0</v>
      </c>
      <c r="GQ453" s="48" t="n">
        <f aca="false">IF((GQ452*(1+GQ$5/Setup!$C$36)+IF($V453=24,N($F453),0))-CU453-ES453&lt;0.005,0,(GQ452*(1+GQ$5/Setup!$C$36)+IF($V453=24,N($F453),0))-CU453-ES453)</f>
        <v>0</v>
      </c>
      <c r="GR453" s="48" t="n">
        <f aca="false">IF((GR452*(1+GR$5/Setup!$C$36)+IF($V453=25,N($F453),0))-CV453-ET453&lt;0.005,0,(GR452*(1+GR$5/Setup!$C$36)+IF($V453=25,N($F453),0))-CV453-ET453)</f>
        <v>0</v>
      </c>
      <c r="GS453" s="48" t="n">
        <f aca="false">IF((GS452*(1+GS$5/Setup!$C$36)+IF($V453=26,N($F453),0))-CW453-EU453&lt;0.005,0,(GS452*(1+GS$5/Setup!$C$36)+IF($V453=26,N($F453),0))-CW453-EU453)</f>
        <v>0</v>
      </c>
      <c r="GT453" s="48" t="n">
        <f aca="false">IF((GT452*(1+GT$5/Setup!$C$36)+IF($V453=27,N($F453),0))-CX453-EV453&lt;0.005,0,(GT452*(1+GT$5/Setup!$C$36)+IF($V453=27,N($F453),0))-CX453-EV453)</f>
        <v>0</v>
      </c>
      <c r="GU453" s="48" t="n">
        <f aca="false">IF((GU452*(1+GU$5/Setup!$C$36)+IF($V453=28,N($F453),0))-CY453-EW453&lt;0.005,0,(GU452*(1+GU$5/Setup!$C$36)+IF($V453=28,N($F453),0))-CY453-EW453)</f>
        <v>0</v>
      </c>
      <c r="GV453" s="48" t="n">
        <f aca="false">IF((GV452*(1+GV$5/Setup!$C$36)+IF($V453=29,N($F453),0))-CZ453-EX453&lt;0.005,0,(GV452*(1+GV$5/Setup!$C$36)+IF($V453=29,N($F453),0))-CZ453-EX453)</f>
        <v>0</v>
      </c>
      <c r="GW453" s="48" t="n">
        <f aca="false">IF((GW452*(1+GW$5/Setup!$C$36)+IF($V453=30,N($F453),0))-DA453-EY453&lt;0.005,0,(GW452*(1+GW$5/Setup!$C$36)+IF($V453=30,N($F453),0))-DA453-EY453)</f>
        <v>0</v>
      </c>
      <c r="GX453" s="48" t="n">
        <f aca="false">IF((GX452*(1+GX$5/Setup!$C$36)+IF($V453=31,N($F453),0))-DB453-EZ453&lt;0.005,0,(GX452*(1+GX$5/Setup!$C$36)+IF($V453=31,N($F453),0))-DB453-EZ453)</f>
        <v>0</v>
      </c>
      <c r="GY453" s="48" t="n">
        <f aca="false">IF((GY452*(1+GY$5/Setup!$C$36)+IF($V453=32,N($F453),0))-DC453-FA453&lt;0.005,0,(GY452*(1+GY$5/Setup!$C$36)+IF($V453=32,N($F453),0))-DC453-FA453)</f>
        <v>0</v>
      </c>
      <c r="GZ453" s="48" t="n">
        <f aca="false">IF((GZ452*(1+GZ$5/Setup!$C$36)+IF($V453=33,N($F453),0))-DD453-FB453&lt;0.005,0,(GZ452*(1+GZ$5/Setup!$C$36)+IF($V453=33,N($F453),0))-DD453-FB453)</f>
        <v>0</v>
      </c>
      <c r="HA453" s="48" t="n">
        <f aca="false">IF((HA452*(1+HA$5/Setup!$C$36)+IF($V453=34,N($F453),0))-DE453-FC453&lt;0.005,0,(HA452*(1+HA$5/Setup!$C$36)+IF($V453=34,N($F453),0))-DE453-FC453)</f>
        <v>0</v>
      </c>
      <c r="HB453" s="48" t="n">
        <f aca="false">IF((HB452*(1+HB$5/Setup!$C$36)+IF($V453=35,N($F453),0))-DF453-FD453&lt;0.005,0,(HB452*(1+HB$5/Setup!$C$36)+IF($V453=35,N($F453),0))-DF453-FD453)</f>
        <v>0</v>
      </c>
      <c r="HC453" s="48" t="n">
        <f aca="false">IF((HC452*(1+HC$5/Setup!$C$36)+IF($V453=36,N($F453),0))-DG453-FE453&lt;0.005,0,(HC452*(1+HC$5/Setup!$C$36)+IF($V453=36,N($F453),0))-DG453-FE453)</f>
        <v>0</v>
      </c>
      <c r="HD453" s="48" t="n">
        <f aca="false">IF((HD452*(1+HD$5/Setup!$C$36)+IF($V453=37,N($F453),0))-DH453-FF453&lt;0.005,0,(HD452*(1+HD$5/Setup!$C$36)+IF($V453=37,N($F453),0))-DH453-FF453)</f>
        <v>0</v>
      </c>
      <c r="HE453" s="48" t="n">
        <f aca="false">IF((HE452*(1+HE$5/Setup!$C$36)+IF($V453=38,N($F453),0))-DI453-FG453&lt;0.005,0,(HE452*(1+HE$5/Setup!$C$36)+IF($V453=38,N($F453),0))-DI453-FG453)</f>
        <v>0</v>
      </c>
      <c r="HF453" s="48" t="n">
        <f aca="false">IF((HF452*(1+HF$5/Setup!$C$36)+IF($V453=39,N($F453),0))-DJ453-FH453&lt;0.005,0,(HF452*(1+HF$5/Setup!$C$36)+IF($V453=39,N($F453),0))-DJ453-FH453)</f>
        <v>0</v>
      </c>
      <c r="HG453" s="48" t="n">
        <f aca="false">IF((HG452*(1+HG$5/Setup!$C$36)+IF($V453=40,N($F453),0))-DK453-FI453&lt;0.005,0,(HG452*(1+HG$5/Setup!$C$36)+IF($V453=40,N($F453),0))-DK453-FI453)</f>
        <v>0</v>
      </c>
      <c r="HH453" s="48" t="n">
        <f aca="false">IF((HH452*(1+HH$5/Setup!$C$36)+IF($V453=41,N($F453),0))-DL453-FJ453&lt;0.005,0,(HH452*(1+HH$5/Setup!$C$36)+IF($V453=41,N($F453),0))-DL453-FJ453)</f>
        <v>0</v>
      </c>
      <c r="HI453" s="48" t="n">
        <f aca="false">IF((HI452*(1+HI$5/Setup!$C$36)+IF($V453=42,N($F453),0))-DM453-FK453&lt;0.005,0,(HI452*(1+HI$5/Setup!$C$36)+IF($V453=42,N($F453),0))-DM453-FK453)</f>
        <v>0</v>
      </c>
      <c r="HJ453" s="48" t="n">
        <f aca="false">IF((HJ452*(1+HJ$5/Setup!$C$36)+IF($V453=43,N($F453),0))-DN453-FL453&lt;0.005,0,(HJ452*(1+HJ$5/Setup!$C$36)+IF($V453=43,N($F453),0))-DN453-FL453)</f>
        <v>0</v>
      </c>
      <c r="HK453" s="48" t="n">
        <f aca="false">IF((HK452*(1+HK$5/Setup!$C$36)+IF($V453=44,N($F453),0))-DO453-FM453&lt;0.005,0,(HK452*(1+HK$5/Setup!$C$36)+IF($V453=44,N($F453),0))-DO453-FM453)</f>
        <v>0</v>
      </c>
      <c r="HL453" s="48" t="n">
        <f aca="false">IF((HL452*(1+HL$5/Setup!$C$36)+IF($V453=45,N($F453),0))-DP453-FN453&lt;0.005,0,(HL452*(1+HL$5/Setup!$C$36)+IF($V453=45,N($F453),0))-DP453-FN453)</f>
        <v>0</v>
      </c>
      <c r="HM453" s="48" t="n">
        <f aca="false">IF((HM452*(1+HM$5/Setup!$C$36)+IF($V453=46,N($F453),0))-DQ453-FO453&lt;0.005,0,(HM452*(1+HM$5/Setup!$C$36)+IF($V453=46,N($F453),0))-DQ453-FO453)</f>
        <v>0</v>
      </c>
      <c r="HN453" s="48" t="n">
        <f aca="false">IF((HN452*(1+HN$5/Setup!$C$36)+IF($V453=47,N($F453),0))-DR453-FP453&lt;0.005,0,(HN452*(1+HN$5/Setup!$C$36)+IF($V453=47,N($F453),0))-DR453-FP453)</f>
        <v>0</v>
      </c>
      <c r="HO453" s="48" t="n">
        <f aca="false">IF((HO452*(1+HO$5/Setup!$C$36)+IF($V453=48,N($F453),0))-DS453-FQ453&lt;0.005,0,(HO452*(1+HO$5/Setup!$C$36)+IF($V453=48,N($F453),0))-DS453-FQ453)</f>
        <v>0</v>
      </c>
      <c r="HP453" s="48" t="n">
        <f aca="false">IF((HP452*(1+HP$5/Setup!$C$36)+IF($V453=49,N($F453),0))-DT453-FR453&lt;0.005,0,(HP452*(1+HP$5/Setup!$C$36)+IF($V453=49,N($F453),0))-DT453-FR453)</f>
        <v>0</v>
      </c>
      <c r="HQ453" s="48" t="n">
        <f aca="false">IF((HQ452*(1+HQ$5/Setup!$C$36)+IF($V453=50,N($F453),0))-DU453-FS453&lt;0.005,0,(HQ452*(1+HQ$5/Setup!$C$36)+IF($V453=50,N($F453),0))-DU453-FS453)</f>
        <v>0</v>
      </c>
    </row>
    <row r="454" customFormat="false" ht="15" hidden="false" customHeight="false" outlineLevel="0" collapsed="false">
      <c r="A454" s="44" t="n">
        <v>446</v>
      </c>
      <c r="B454" s="45" t="n">
        <f aca="false">IF(Setup!$C$7="Every month",EDATE(Setup!$C$8,($A454-1)),IF(Setup!$C$7="Twice a month",DATE(YEAR(Setup!$C$8),MONTH(Setup!$C$8)+INT((($A454-1)+Setup!$C$41)/2),MIN(IF(MOD(($A454-1)+Setup!$C$41,2)=0,Setup!$C$39,Setup!$C$40),DAY(EOMONTH(DATE(YEAR(Setup!$C$8),MONTH(Setup!$C$8)+INT((($A454-1)+Setup!$C$41)/2),1),0)))),Setup!$C$8+($A454-1)*IF(Setup!$C$7="Every week",7,14)))</f>
        <v>52555</v>
      </c>
      <c r="C454" s="45" t="n">
        <f aca="false">IF(Setup!$C$7="Every month",EDATE(Setup!$C$8,$A454),IF(Setup!$C$7="Twice a month",DATE(YEAR(Setup!$C$8),MONTH(Setup!$C$8)+INT(($A454+Setup!$C$41)/2),MIN(IF(MOD($A454+Setup!$C$41,2)=0,Setup!$C$39,Setup!$C$40),DAY(EOMONTH(DATE(YEAR(Setup!$C$8),MONTH(Setup!$C$8)+INT(($A454+Setup!$C$41)/2),1),0)))),Setup!$C$8+$A454*IF(Setup!$C$7="Every week",7,14)))</f>
        <v>52569</v>
      </c>
      <c r="D454" s="46"/>
      <c r="E454" s="47"/>
      <c r="F454" s="47"/>
      <c r="G454" s="47"/>
      <c r="H454" s="47"/>
      <c r="I454" s="48" t="n">
        <f aca="false">N(Setup!$C$11)+N(E454)</f>
        <v>100</v>
      </c>
      <c r="J454" s="48" t="n">
        <f aca="false">MIN(Setup!$C$37,MAX(I454,0))</f>
        <v>9.23076923076923</v>
      </c>
      <c r="K454" s="48" t="n">
        <f aca="false">MIN(MAX(N(Setup!$C$14)-L453,0),MAX(I454-J454,0))</f>
        <v>0</v>
      </c>
      <c r="L454" s="48" t="n">
        <f aca="false">L453+K454-N(G454)</f>
        <v>500</v>
      </c>
      <c r="M454" s="48" t="n">
        <f aca="false">M453+J454-N(H454)</f>
        <v>4116.92307692305</v>
      </c>
      <c r="N454" s="48" t="n">
        <f aca="false">SUM(BX454:DU454)</f>
        <v>0</v>
      </c>
      <c r="O454" s="48" t="n">
        <f aca="false">SUM(Z454:BW454)-N454</f>
        <v>40</v>
      </c>
      <c r="P454" s="48" t="n">
        <f aca="false">MAX(I454-J454-K454,0)+O454</f>
        <v>130.769230769231</v>
      </c>
      <c r="Q454" s="48" t="n">
        <f aca="false">SUM(DV454:FS454)</f>
        <v>0</v>
      </c>
      <c r="R454" s="49" t="n">
        <f aca="false">N454+J454+K454+Q454</f>
        <v>9.23076923076923</v>
      </c>
      <c r="S454" s="48" t="n">
        <f aca="false">T454-T453-N(F454)+N454+Q454</f>
        <v>0</v>
      </c>
      <c r="T454" s="49" t="n">
        <f aca="false">SUM(FT454:HQ454)</f>
        <v>0</v>
      </c>
      <c r="U454" s="44" t="str">
        <f aca="false">IF(T453&lt;0.005,"",INDEX(Helpers!$C$2:$C$51,IF(_xlfn.MINIFS($DV$6:$FS$6,DV454:FS454,"&gt;0.005")=0,V454,_xlfn.MINIFS($DV$6:$FS$6,DV454:FS454,"&gt;0.005"))))</f>
        <v/>
      </c>
      <c r="V454" s="44" t="n">
        <f aca="false">IF(_xlfn.MINIFS($FT$6:$HQ$6,FT453:HQ453,"&gt;0.005")=0,1,_xlfn.MINIFS($FT$6:$HQ$6,FT453:HQ453,"&gt;0.005"))</f>
        <v>1</v>
      </c>
      <c r="W454" s="44" t="n">
        <f aca="false">IF(AND(D454&lt;&gt;"Paid",T453&gt;0.005),1,0)</f>
        <v>0</v>
      </c>
      <c r="X454" s="48" t="n">
        <f aca="false">SUMPRODUCT(((Helpers!$G$2:$G$51*(1+(Helpers!$D$2:$D$51+0.000000001)/12)^(($B454-Setup!$C$8)/(365.25/12))-Helpers!$E$2:$E$51*((1+(Helpers!$D$2:$D$51+0.000000001)/12)^(($B454-Setup!$C$8)/(365.25/12))-1)/((Helpers!$D$2:$D$51+0.000000001)/12))&gt;0)*(Helpers!$G$2:$G$51*(1+(Helpers!$D$2:$D$51+0.000000001)/12)^(($B454-Setup!$C$8)/(365.25/12))-Helpers!$E$2:$E$51*((1+(Helpers!$D$2:$D$51+0.000000001)/12)^(($B454-Setup!$C$8)/(365.25/12))-1)/((Helpers!$D$2:$D$51+0.000000001)/12)))</f>
        <v>0</v>
      </c>
      <c r="Y454" s="48"/>
      <c r="Z454" s="48" t="n">
        <f aca="false">IF(OR(N(Z$5)=0,Z$6=""),0,Z$5*((DATE(YEAR($B454),MONTH($B454),MIN(Z$6,DAY(EOMONTH($B454,0))))&gt;=$B454)*(DATE(YEAR($B454),MONTH($B454),MIN(Z$6,DAY(EOMONTH($B454,0))))&lt;$C454)+(DATE(YEAR($B454),MONTH($B454)+1,MIN(Z$6,DAY(EOMONTH($B454,1))))&gt;=$B454)*(DATE(YEAR($B454),MONTH($B454)+1,MIN(Z$6,DAY(EOMONTH($B454,1))))&lt;$C454)))</f>
        <v>0</v>
      </c>
      <c r="AA454" s="48" t="n">
        <f aca="false">IF(OR(N(AA$5)=0,AA$6=""),0,AA$5*((DATE(YEAR($B454),MONTH($B454),MIN(AA$6,DAY(EOMONTH($B454,0))))&gt;=$B454)*(DATE(YEAR($B454),MONTH($B454),MIN(AA$6,DAY(EOMONTH($B454,0))))&lt;$C454)+(DATE(YEAR($B454),MONTH($B454)+1,MIN(AA$6,DAY(EOMONTH($B454,1))))&gt;=$B454)*(DATE(YEAR($B454),MONTH($B454)+1,MIN(AA$6,DAY(EOMONTH($B454,1))))&lt;$C454)))</f>
        <v>40</v>
      </c>
      <c r="AB454" s="48" t="n">
        <f aca="false">IF(OR(N(AB$5)=0,AB$6=""),0,AB$5*((DATE(YEAR($B454),MONTH($B454),MIN(AB$6,DAY(EOMONTH($B454,0))))&gt;=$B454)*(DATE(YEAR($B454),MONTH($B454),MIN(AB$6,DAY(EOMONTH($B454,0))))&lt;$C454)+(DATE(YEAR($B454),MONTH($B454)+1,MIN(AB$6,DAY(EOMONTH($B454,1))))&gt;=$B454)*(DATE(YEAR($B454),MONTH($B454)+1,MIN(AB$6,DAY(EOMONTH($B454,1))))&lt;$C454)))</f>
        <v>0</v>
      </c>
      <c r="AC454" s="48" t="n">
        <f aca="false">IF(OR(N(AC$5)=0,AC$6=""),0,AC$5*((DATE(YEAR($B454),MONTH($B454),MIN(AC$6,DAY(EOMONTH($B454,0))))&gt;=$B454)*(DATE(YEAR($B454),MONTH($B454),MIN(AC$6,DAY(EOMONTH($B454,0))))&lt;$C454)+(DATE(YEAR($B454),MONTH($B454)+1,MIN(AC$6,DAY(EOMONTH($B454,1))))&gt;=$B454)*(DATE(YEAR($B454),MONTH($B454)+1,MIN(AC$6,DAY(EOMONTH($B454,1))))&lt;$C454)))</f>
        <v>0</v>
      </c>
      <c r="AD454" s="48" t="n">
        <f aca="false">IF(OR(N(AD$5)=0,AD$6=""),0,AD$5*((DATE(YEAR($B454),MONTH($B454),MIN(AD$6,DAY(EOMONTH($B454,0))))&gt;=$B454)*(DATE(YEAR($B454),MONTH($B454),MIN(AD$6,DAY(EOMONTH($B454,0))))&lt;$C454)+(DATE(YEAR($B454),MONTH($B454)+1,MIN(AD$6,DAY(EOMONTH($B454,1))))&gt;=$B454)*(DATE(YEAR($B454),MONTH($B454)+1,MIN(AD$6,DAY(EOMONTH($B454,1))))&lt;$C454)))</f>
        <v>0</v>
      </c>
      <c r="AE454" s="48" t="n">
        <f aca="false">IF(OR(N(AE$5)=0,AE$6=""),0,AE$5*((DATE(YEAR($B454),MONTH($B454),MIN(AE$6,DAY(EOMONTH($B454,0))))&gt;=$B454)*(DATE(YEAR($B454),MONTH($B454),MIN(AE$6,DAY(EOMONTH($B454,0))))&lt;$C454)+(DATE(YEAR($B454),MONTH($B454)+1,MIN(AE$6,DAY(EOMONTH($B454,1))))&gt;=$B454)*(DATE(YEAR($B454),MONTH($B454)+1,MIN(AE$6,DAY(EOMONTH($B454,1))))&lt;$C454)))</f>
        <v>0</v>
      </c>
      <c r="AF454" s="48" t="n">
        <f aca="false">IF(OR(N(AF$5)=0,AF$6=""),0,AF$5*((DATE(YEAR($B454),MONTH($B454),MIN(AF$6,DAY(EOMONTH($B454,0))))&gt;=$B454)*(DATE(YEAR($B454),MONTH($B454),MIN(AF$6,DAY(EOMONTH($B454,0))))&lt;$C454)+(DATE(YEAR($B454),MONTH($B454)+1,MIN(AF$6,DAY(EOMONTH($B454,1))))&gt;=$B454)*(DATE(YEAR($B454),MONTH($B454)+1,MIN(AF$6,DAY(EOMONTH($B454,1))))&lt;$C454)))</f>
        <v>0</v>
      </c>
      <c r="AG454" s="48" t="n">
        <f aca="false">IF(OR(N(AG$5)=0,AG$6=""),0,AG$5*((DATE(YEAR($B454),MONTH($B454),MIN(AG$6,DAY(EOMONTH($B454,0))))&gt;=$B454)*(DATE(YEAR($B454),MONTH($B454),MIN(AG$6,DAY(EOMONTH($B454,0))))&lt;$C454)+(DATE(YEAR($B454),MONTH($B454)+1,MIN(AG$6,DAY(EOMONTH($B454,1))))&gt;=$B454)*(DATE(YEAR($B454),MONTH($B454)+1,MIN(AG$6,DAY(EOMONTH($B454,1))))&lt;$C454)))</f>
        <v>0</v>
      </c>
      <c r="AH454" s="48" t="n">
        <f aca="false">IF(OR(N(AH$5)=0,AH$6=""),0,AH$5*((DATE(YEAR($B454),MONTH($B454),MIN(AH$6,DAY(EOMONTH($B454,0))))&gt;=$B454)*(DATE(YEAR($B454),MONTH($B454),MIN(AH$6,DAY(EOMONTH($B454,0))))&lt;$C454)+(DATE(YEAR($B454),MONTH($B454)+1,MIN(AH$6,DAY(EOMONTH($B454,1))))&gt;=$B454)*(DATE(YEAR($B454),MONTH($B454)+1,MIN(AH$6,DAY(EOMONTH($B454,1))))&lt;$C454)))</f>
        <v>0</v>
      </c>
      <c r="AI454" s="48" t="n">
        <f aca="false">IF(OR(N(AI$5)=0,AI$6=""),0,AI$5*((DATE(YEAR($B454),MONTH($B454),MIN(AI$6,DAY(EOMONTH($B454,0))))&gt;=$B454)*(DATE(YEAR($B454),MONTH($B454),MIN(AI$6,DAY(EOMONTH($B454,0))))&lt;$C454)+(DATE(YEAR($B454),MONTH($B454)+1,MIN(AI$6,DAY(EOMONTH($B454,1))))&gt;=$B454)*(DATE(YEAR($B454),MONTH($B454)+1,MIN(AI$6,DAY(EOMONTH($B454,1))))&lt;$C454)))</f>
        <v>0</v>
      </c>
      <c r="AJ454" s="48" t="n">
        <f aca="false">IF(OR(N(AJ$5)=0,AJ$6=""),0,AJ$5*((DATE(YEAR($B454),MONTH($B454),MIN(AJ$6,DAY(EOMONTH($B454,0))))&gt;=$B454)*(DATE(YEAR($B454),MONTH($B454),MIN(AJ$6,DAY(EOMONTH($B454,0))))&lt;$C454)+(DATE(YEAR($B454),MONTH($B454)+1,MIN(AJ$6,DAY(EOMONTH($B454,1))))&gt;=$B454)*(DATE(YEAR($B454),MONTH($B454)+1,MIN(AJ$6,DAY(EOMONTH($B454,1))))&lt;$C454)))</f>
        <v>0</v>
      </c>
      <c r="AK454" s="48" t="n">
        <f aca="false">IF(OR(N(AK$5)=0,AK$6=""),0,AK$5*((DATE(YEAR($B454),MONTH($B454),MIN(AK$6,DAY(EOMONTH($B454,0))))&gt;=$B454)*(DATE(YEAR($B454),MONTH($B454),MIN(AK$6,DAY(EOMONTH($B454,0))))&lt;$C454)+(DATE(YEAR($B454),MONTH($B454)+1,MIN(AK$6,DAY(EOMONTH($B454,1))))&gt;=$B454)*(DATE(YEAR($B454),MONTH($B454)+1,MIN(AK$6,DAY(EOMONTH($B454,1))))&lt;$C454)))</f>
        <v>0</v>
      </c>
      <c r="AL454" s="48" t="n">
        <f aca="false">IF(OR(N(AL$5)=0,AL$6=""),0,AL$5*((DATE(YEAR($B454),MONTH($B454),MIN(AL$6,DAY(EOMONTH($B454,0))))&gt;=$B454)*(DATE(YEAR($B454),MONTH($B454),MIN(AL$6,DAY(EOMONTH($B454,0))))&lt;$C454)+(DATE(YEAR($B454),MONTH($B454)+1,MIN(AL$6,DAY(EOMONTH($B454,1))))&gt;=$B454)*(DATE(YEAR($B454),MONTH($B454)+1,MIN(AL$6,DAY(EOMONTH($B454,1))))&lt;$C454)))</f>
        <v>0</v>
      </c>
      <c r="AM454" s="48" t="n">
        <f aca="false">IF(OR(N(AM$5)=0,AM$6=""),0,AM$5*((DATE(YEAR($B454),MONTH($B454),MIN(AM$6,DAY(EOMONTH($B454,0))))&gt;=$B454)*(DATE(YEAR($B454),MONTH($B454),MIN(AM$6,DAY(EOMONTH($B454,0))))&lt;$C454)+(DATE(YEAR($B454),MONTH($B454)+1,MIN(AM$6,DAY(EOMONTH($B454,1))))&gt;=$B454)*(DATE(YEAR($B454),MONTH($B454)+1,MIN(AM$6,DAY(EOMONTH($B454,1))))&lt;$C454)))</f>
        <v>0</v>
      </c>
      <c r="AN454" s="48" t="n">
        <f aca="false">IF(OR(N(AN$5)=0,AN$6=""),0,AN$5*((DATE(YEAR($B454),MONTH($B454),MIN(AN$6,DAY(EOMONTH($B454,0))))&gt;=$B454)*(DATE(YEAR($B454),MONTH($B454),MIN(AN$6,DAY(EOMONTH($B454,0))))&lt;$C454)+(DATE(YEAR($B454),MONTH($B454)+1,MIN(AN$6,DAY(EOMONTH($B454,1))))&gt;=$B454)*(DATE(YEAR($B454),MONTH($B454)+1,MIN(AN$6,DAY(EOMONTH($B454,1))))&lt;$C454)))</f>
        <v>0</v>
      </c>
      <c r="AO454" s="48" t="n">
        <f aca="false">IF(OR(N(AO$5)=0,AO$6=""),0,AO$5*((DATE(YEAR($B454),MONTH($B454),MIN(AO$6,DAY(EOMONTH($B454,0))))&gt;=$B454)*(DATE(YEAR($B454),MONTH($B454),MIN(AO$6,DAY(EOMONTH($B454,0))))&lt;$C454)+(DATE(YEAR($B454),MONTH($B454)+1,MIN(AO$6,DAY(EOMONTH($B454,1))))&gt;=$B454)*(DATE(YEAR($B454),MONTH($B454)+1,MIN(AO$6,DAY(EOMONTH($B454,1))))&lt;$C454)))</f>
        <v>0</v>
      </c>
      <c r="AP454" s="48" t="n">
        <f aca="false">IF(OR(N(AP$5)=0,AP$6=""),0,AP$5*((DATE(YEAR($B454),MONTH($B454),MIN(AP$6,DAY(EOMONTH($B454,0))))&gt;=$B454)*(DATE(YEAR($B454),MONTH($B454),MIN(AP$6,DAY(EOMONTH($B454,0))))&lt;$C454)+(DATE(YEAR($B454),MONTH($B454)+1,MIN(AP$6,DAY(EOMONTH($B454,1))))&gt;=$B454)*(DATE(YEAR($B454),MONTH($B454)+1,MIN(AP$6,DAY(EOMONTH($B454,1))))&lt;$C454)))</f>
        <v>0</v>
      </c>
      <c r="AQ454" s="48" t="n">
        <f aca="false">IF(OR(N(AQ$5)=0,AQ$6=""),0,AQ$5*((DATE(YEAR($B454),MONTH($B454),MIN(AQ$6,DAY(EOMONTH($B454,0))))&gt;=$B454)*(DATE(YEAR($B454),MONTH($B454),MIN(AQ$6,DAY(EOMONTH($B454,0))))&lt;$C454)+(DATE(YEAR($B454),MONTH($B454)+1,MIN(AQ$6,DAY(EOMONTH($B454,1))))&gt;=$B454)*(DATE(YEAR($B454),MONTH($B454)+1,MIN(AQ$6,DAY(EOMONTH($B454,1))))&lt;$C454)))</f>
        <v>0</v>
      </c>
      <c r="AR454" s="48" t="n">
        <f aca="false">IF(OR(N(AR$5)=0,AR$6=""),0,AR$5*((DATE(YEAR($B454),MONTH($B454),MIN(AR$6,DAY(EOMONTH($B454,0))))&gt;=$B454)*(DATE(YEAR($B454),MONTH($B454),MIN(AR$6,DAY(EOMONTH($B454,0))))&lt;$C454)+(DATE(YEAR($B454),MONTH($B454)+1,MIN(AR$6,DAY(EOMONTH($B454,1))))&gt;=$B454)*(DATE(YEAR($B454),MONTH($B454)+1,MIN(AR$6,DAY(EOMONTH($B454,1))))&lt;$C454)))</f>
        <v>0</v>
      </c>
      <c r="AS454" s="48" t="n">
        <f aca="false">IF(OR(N(AS$5)=0,AS$6=""),0,AS$5*((DATE(YEAR($B454),MONTH($B454),MIN(AS$6,DAY(EOMONTH($B454,0))))&gt;=$B454)*(DATE(YEAR($B454),MONTH($B454),MIN(AS$6,DAY(EOMONTH($B454,0))))&lt;$C454)+(DATE(YEAR($B454),MONTH($B454)+1,MIN(AS$6,DAY(EOMONTH($B454,1))))&gt;=$B454)*(DATE(YEAR($B454),MONTH($B454)+1,MIN(AS$6,DAY(EOMONTH($B454,1))))&lt;$C454)))</f>
        <v>0</v>
      </c>
      <c r="AT454" s="48" t="n">
        <f aca="false">IF(OR(N(AT$5)=0,AT$6=""),0,AT$5*((DATE(YEAR($B454),MONTH($B454),MIN(AT$6,DAY(EOMONTH($B454,0))))&gt;=$B454)*(DATE(YEAR($B454),MONTH($B454),MIN(AT$6,DAY(EOMONTH($B454,0))))&lt;$C454)+(DATE(YEAR($B454),MONTH($B454)+1,MIN(AT$6,DAY(EOMONTH($B454,1))))&gt;=$B454)*(DATE(YEAR($B454),MONTH($B454)+1,MIN(AT$6,DAY(EOMONTH($B454,1))))&lt;$C454)))</f>
        <v>0</v>
      </c>
      <c r="AU454" s="48" t="n">
        <f aca="false">IF(OR(N(AU$5)=0,AU$6=""),0,AU$5*((DATE(YEAR($B454),MONTH($B454),MIN(AU$6,DAY(EOMONTH($B454,0))))&gt;=$B454)*(DATE(YEAR($B454),MONTH($B454),MIN(AU$6,DAY(EOMONTH($B454,0))))&lt;$C454)+(DATE(YEAR($B454),MONTH($B454)+1,MIN(AU$6,DAY(EOMONTH($B454,1))))&gt;=$B454)*(DATE(YEAR($B454),MONTH($B454)+1,MIN(AU$6,DAY(EOMONTH($B454,1))))&lt;$C454)))</f>
        <v>0</v>
      </c>
      <c r="AV454" s="48" t="n">
        <f aca="false">IF(OR(N(AV$5)=0,AV$6=""),0,AV$5*((DATE(YEAR($B454),MONTH($B454),MIN(AV$6,DAY(EOMONTH($B454,0))))&gt;=$B454)*(DATE(YEAR($B454),MONTH($B454),MIN(AV$6,DAY(EOMONTH($B454,0))))&lt;$C454)+(DATE(YEAR($B454),MONTH($B454)+1,MIN(AV$6,DAY(EOMONTH($B454,1))))&gt;=$B454)*(DATE(YEAR($B454),MONTH($B454)+1,MIN(AV$6,DAY(EOMONTH($B454,1))))&lt;$C454)))</f>
        <v>0</v>
      </c>
      <c r="AW454" s="48" t="n">
        <f aca="false">IF(OR(N(AW$5)=0,AW$6=""),0,AW$5*((DATE(YEAR($B454),MONTH($B454),MIN(AW$6,DAY(EOMONTH($B454,0))))&gt;=$B454)*(DATE(YEAR($B454),MONTH($B454),MIN(AW$6,DAY(EOMONTH($B454,0))))&lt;$C454)+(DATE(YEAR($B454),MONTH($B454)+1,MIN(AW$6,DAY(EOMONTH($B454,1))))&gt;=$B454)*(DATE(YEAR($B454),MONTH($B454)+1,MIN(AW$6,DAY(EOMONTH($B454,1))))&lt;$C454)))</f>
        <v>0</v>
      </c>
      <c r="AX454" s="48" t="n">
        <f aca="false">IF(OR(N(AX$5)=0,AX$6=""),0,AX$5*((DATE(YEAR($B454),MONTH($B454),MIN(AX$6,DAY(EOMONTH($B454,0))))&gt;=$B454)*(DATE(YEAR($B454),MONTH($B454),MIN(AX$6,DAY(EOMONTH($B454,0))))&lt;$C454)+(DATE(YEAR($B454),MONTH($B454)+1,MIN(AX$6,DAY(EOMONTH($B454,1))))&gt;=$B454)*(DATE(YEAR($B454),MONTH($B454)+1,MIN(AX$6,DAY(EOMONTH($B454,1))))&lt;$C454)))</f>
        <v>0</v>
      </c>
      <c r="AY454" s="48" t="n">
        <f aca="false">IF(OR(N(AY$5)=0,AY$6=""),0,AY$5*((DATE(YEAR($B454),MONTH($B454),MIN(AY$6,DAY(EOMONTH($B454,0))))&gt;=$B454)*(DATE(YEAR($B454),MONTH($B454),MIN(AY$6,DAY(EOMONTH($B454,0))))&lt;$C454)+(DATE(YEAR($B454),MONTH($B454)+1,MIN(AY$6,DAY(EOMONTH($B454,1))))&gt;=$B454)*(DATE(YEAR($B454),MONTH($B454)+1,MIN(AY$6,DAY(EOMONTH($B454,1))))&lt;$C454)))</f>
        <v>0</v>
      </c>
      <c r="AZ454" s="48" t="n">
        <f aca="false">IF(OR(N(AZ$5)=0,AZ$6=""),0,AZ$5*((DATE(YEAR($B454),MONTH($B454),MIN(AZ$6,DAY(EOMONTH($B454,0))))&gt;=$B454)*(DATE(YEAR($B454),MONTH($B454),MIN(AZ$6,DAY(EOMONTH($B454,0))))&lt;$C454)+(DATE(YEAR($B454),MONTH($B454)+1,MIN(AZ$6,DAY(EOMONTH($B454,1))))&gt;=$B454)*(DATE(YEAR($B454),MONTH($B454)+1,MIN(AZ$6,DAY(EOMONTH($B454,1))))&lt;$C454)))</f>
        <v>0</v>
      </c>
      <c r="BA454" s="48" t="n">
        <f aca="false">IF(OR(N(BA$5)=0,BA$6=""),0,BA$5*((DATE(YEAR($B454),MONTH($B454),MIN(BA$6,DAY(EOMONTH($B454,0))))&gt;=$B454)*(DATE(YEAR($B454),MONTH($B454),MIN(BA$6,DAY(EOMONTH($B454,0))))&lt;$C454)+(DATE(YEAR($B454),MONTH($B454)+1,MIN(BA$6,DAY(EOMONTH($B454,1))))&gt;=$B454)*(DATE(YEAR($B454),MONTH($B454)+1,MIN(BA$6,DAY(EOMONTH($B454,1))))&lt;$C454)))</f>
        <v>0</v>
      </c>
      <c r="BB454" s="48" t="n">
        <f aca="false">IF(OR(N(BB$5)=0,BB$6=""),0,BB$5*((DATE(YEAR($B454),MONTH($B454),MIN(BB$6,DAY(EOMONTH($B454,0))))&gt;=$B454)*(DATE(YEAR($B454),MONTH($B454),MIN(BB$6,DAY(EOMONTH($B454,0))))&lt;$C454)+(DATE(YEAR($B454),MONTH($B454)+1,MIN(BB$6,DAY(EOMONTH($B454,1))))&gt;=$B454)*(DATE(YEAR($B454),MONTH($B454)+1,MIN(BB$6,DAY(EOMONTH($B454,1))))&lt;$C454)))</f>
        <v>0</v>
      </c>
      <c r="BC454" s="48" t="n">
        <f aca="false">IF(OR(N(BC$5)=0,BC$6=""),0,BC$5*((DATE(YEAR($B454),MONTH($B454),MIN(BC$6,DAY(EOMONTH($B454,0))))&gt;=$B454)*(DATE(YEAR($B454),MONTH($B454),MIN(BC$6,DAY(EOMONTH($B454,0))))&lt;$C454)+(DATE(YEAR($B454),MONTH($B454)+1,MIN(BC$6,DAY(EOMONTH($B454,1))))&gt;=$B454)*(DATE(YEAR($B454),MONTH($B454)+1,MIN(BC$6,DAY(EOMONTH($B454,1))))&lt;$C454)))</f>
        <v>0</v>
      </c>
      <c r="BD454" s="48" t="n">
        <f aca="false">IF(OR(N(BD$5)=0,BD$6=""),0,BD$5*((DATE(YEAR($B454),MONTH($B454),MIN(BD$6,DAY(EOMONTH($B454,0))))&gt;=$B454)*(DATE(YEAR($B454),MONTH($B454),MIN(BD$6,DAY(EOMONTH($B454,0))))&lt;$C454)+(DATE(YEAR($B454),MONTH($B454)+1,MIN(BD$6,DAY(EOMONTH($B454,1))))&gt;=$B454)*(DATE(YEAR($B454),MONTH($B454)+1,MIN(BD$6,DAY(EOMONTH($B454,1))))&lt;$C454)))</f>
        <v>0</v>
      </c>
      <c r="BE454" s="48" t="n">
        <f aca="false">IF(OR(N(BE$5)=0,BE$6=""),0,BE$5*((DATE(YEAR($B454),MONTH($B454),MIN(BE$6,DAY(EOMONTH($B454,0))))&gt;=$B454)*(DATE(YEAR($B454),MONTH($B454),MIN(BE$6,DAY(EOMONTH($B454,0))))&lt;$C454)+(DATE(YEAR($B454),MONTH($B454)+1,MIN(BE$6,DAY(EOMONTH($B454,1))))&gt;=$B454)*(DATE(YEAR($B454),MONTH($B454)+1,MIN(BE$6,DAY(EOMONTH($B454,1))))&lt;$C454)))</f>
        <v>0</v>
      </c>
      <c r="BF454" s="48" t="n">
        <f aca="false">IF(OR(N(BF$5)=0,BF$6=""),0,BF$5*((DATE(YEAR($B454),MONTH($B454),MIN(BF$6,DAY(EOMONTH($B454,0))))&gt;=$B454)*(DATE(YEAR($B454),MONTH($B454),MIN(BF$6,DAY(EOMONTH($B454,0))))&lt;$C454)+(DATE(YEAR($B454),MONTH($B454)+1,MIN(BF$6,DAY(EOMONTH($B454,1))))&gt;=$B454)*(DATE(YEAR($B454),MONTH($B454)+1,MIN(BF$6,DAY(EOMONTH($B454,1))))&lt;$C454)))</f>
        <v>0</v>
      </c>
      <c r="BG454" s="48" t="n">
        <f aca="false">IF(OR(N(BG$5)=0,BG$6=""),0,BG$5*((DATE(YEAR($B454),MONTH($B454),MIN(BG$6,DAY(EOMONTH($B454,0))))&gt;=$B454)*(DATE(YEAR($B454),MONTH($B454),MIN(BG$6,DAY(EOMONTH($B454,0))))&lt;$C454)+(DATE(YEAR($B454),MONTH($B454)+1,MIN(BG$6,DAY(EOMONTH($B454,1))))&gt;=$B454)*(DATE(YEAR($B454),MONTH($B454)+1,MIN(BG$6,DAY(EOMONTH($B454,1))))&lt;$C454)))</f>
        <v>0</v>
      </c>
      <c r="BH454" s="48" t="n">
        <f aca="false">IF(OR(N(BH$5)=0,BH$6=""),0,BH$5*((DATE(YEAR($B454),MONTH($B454),MIN(BH$6,DAY(EOMONTH($B454,0))))&gt;=$B454)*(DATE(YEAR($B454),MONTH($B454),MIN(BH$6,DAY(EOMONTH($B454,0))))&lt;$C454)+(DATE(YEAR($B454),MONTH($B454)+1,MIN(BH$6,DAY(EOMONTH($B454,1))))&gt;=$B454)*(DATE(YEAR($B454),MONTH($B454)+1,MIN(BH$6,DAY(EOMONTH($B454,1))))&lt;$C454)))</f>
        <v>0</v>
      </c>
      <c r="BI454" s="48" t="n">
        <f aca="false">IF(OR(N(BI$5)=0,BI$6=""),0,BI$5*((DATE(YEAR($B454),MONTH($B454),MIN(BI$6,DAY(EOMONTH($B454,0))))&gt;=$B454)*(DATE(YEAR($B454),MONTH($B454),MIN(BI$6,DAY(EOMONTH($B454,0))))&lt;$C454)+(DATE(YEAR($B454),MONTH($B454)+1,MIN(BI$6,DAY(EOMONTH($B454,1))))&gt;=$B454)*(DATE(YEAR($B454),MONTH($B454)+1,MIN(BI$6,DAY(EOMONTH($B454,1))))&lt;$C454)))</f>
        <v>0</v>
      </c>
      <c r="BJ454" s="48" t="n">
        <f aca="false">IF(OR(N(BJ$5)=0,BJ$6=""),0,BJ$5*((DATE(YEAR($B454),MONTH($B454),MIN(BJ$6,DAY(EOMONTH($B454,0))))&gt;=$B454)*(DATE(YEAR($B454),MONTH($B454),MIN(BJ$6,DAY(EOMONTH($B454,0))))&lt;$C454)+(DATE(YEAR($B454),MONTH($B454)+1,MIN(BJ$6,DAY(EOMONTH($B454,1))))&gt;=$B454)*(DATE(YEAR($B454),MONTH($B454)+1,MIN(BJ$6,DAY(EOMONTH($B454,1))))&lt;$C454)))</f>
        <v>0</v>
      </c>
      <c r="BK454" s="48" t="n">
        <f aca="false">IF(OR(N(BK$5)=0,BK$6=""),0,BK$5*((DATE(YEAR($B454),MONTH($B454),MIN(BK$6,DAY(EOMONTH($B454,0))))&gt;=$B454)*(DATE(YEAR($B454),MONTH($B454),MIN(BK$6,DAY(EOMONTH($B454,0))))&lt;$C454)+(DATE(YEAR($B454),MONTH($B454)+1,MIN(BK$6,DAY(EOMONTH($B454,1))))&gt;=$B454)*(DATE(YEAR($B454),MONTH($B454)+1,MIN(BK$6,DAY(EOMONTH($B454,1))))&lt;$C454)))</f>
        <v>0</v>
      </c>
      <c r="BL454" s="48" t="n">
        <f aca="false">IF(OR(N(BL$5)=0,BL$6=""),0,BL$5*((DATE(YEAR($B454),MONTH($B454),MIN(BL$6,DAY(EOMONTH($B454,0))))&gt;=$B454)*(DATE(YEAR($B454),MONTH($B454),MIN(BL$6,DAY(EOMONTH($B454,0))))&lt;$C454)+(DATE(YEAR($B454),MONTH($B454)+1,MIN(BL$6,DAY(EOMONTH($B454,1))))&gt;=$B454)*(DATE(YEAR($B454),MONTH($B454)+1,MIN(BL$6,DAY(EOMONTH($B454,1))))&lt;$C454)))</f>
        <v>0</v>
      </c>
      <c r="BM454" s="48" t="n">
        <f aca="false">IF(OR(N(BM$5)=0,BM$6=""),0,BM$5*((DATE(YEAR($B454),MONTH($B454),MIN(BM$6,DAY(EOMONTH($B454,0))))&gt;=$B454)*(DATE(YEAR($B454),MONTH($B454),MIN(BM$6,DAY(EOMONTH($B454,0))))&lt;$C454)+(DATE(YEAR($B454),MONTH($B454)+1,MIN(BM$6,DAY(EOMONTH($B454,1))))&gt;=$B454)*(DATE(YEAR($B454),MONTH($B454)+1,MIN(BM$6,DAY(EOMONTH($B454,1))))&lt;$C454)))</f>
        <v>0</v>
      </c>
      <c r="BN454" s="48" t="n">
        <f aca="false">IF(OR(N(BN$5)=0,BN$6=""),0,BN$5*((DATE(YEAR($B454),MONTH($B454),MIN(BN$6,DAY(EOMONTH($B454,0))))&gt;=$B454)*(DATE(YEAR($B454),MONTH($B454),MIN(BN$6,DAY(EOMONTH($B454,0))))&lt;$C454)+(DATE(YEAR($B454),MONTH($B454)+1,MIN(BN$6,DAY(EOMONTH($B454,1))))&gt;=$B454)*(DATE(YEAR($B454),MONTH($B454)+1,MIN(BN$6,DAY(EOMONTH($B454,1))))&lt;$C454)))</f>
        <v>0</v>
      </c>
      <c r="BO454" s="48" t="n">
        <f aca="false">IF(OR(N(BO$5)=0,BO$6=""),0,BO$5*((DATE(YEAR($B454),MONTH($B454),MIN(BO$6,DAY(EOMONTH($B454,0))))&gt;=$B454)*(DATE(YEAR($B454),MONTH($B454),MIN(BO$6,DAY(EOMONTH($B454,0))))&lt;$C454)+(DATE(YEAR($B454),MONTH($B454)+1,MIN(BO$6,DAY(EOMONTH($B454,1))))&gt;=$B454)*(DATE(YEAR($B454),MONTH($B454)+1,MIN(BO$6,DAY(EOMONTH($B454,1))))&lt;$C454)))</f>
        <v>0</v>
      </c>
      <c r="BP454" s="48" t="n">
        <f aca="false">IF(OR(N(BP$5)=0,BP$6=""),0,BP$5*((DATE(YEAR($B454),MONTH($B454),MIN(BP$6,DAY(EOMONTH($B454,0))))&gt;=$B454)*(DATE(YEAR($B454),MONTH($B454),MIN(BP$6,DAY(EOMONTH($B454,0))))&lt;$C454)+(DATE(YEAR($B454),MONTH($B454)+1,MIN(BP$6,DAY(EOMONTH($B454,1))))&gt;=$B454)*(DATE(YEAR($B454),MONTH($B454)+1,MIN(BP$6,DAY(EOMONTH($B454,1))))&lt;$C454)))</f>
        <v>0</v>
      </c>
      <c r="BQ454" s="48" t="n">
        <f aca="false">IF(OR(N(BQ$5)=0,BQ$6=""),0,BQ$5*((DATE(YEAR($B454),MONTH($B454),MIN(BQ$6,DAY(EOMONTH($B454,0))))&gt;=$B454)*(DATE(YEAR($B454),MONTH($B454),MIN(BQ$6,DAY(EOMONTH($B454,0))))&lt;$C454)+(DATE(YEAR($B454),MONTH($B454)+1,MIN(BQ$6,DAY(EOMONTH($B454,1))))&gt;=$B454)*(DATE(YEAR($B454),MONTH($B454)+1,MIN(BQ$6,DAY(EOMONTH($B454,1))))&lt;$C454)))</f>
        <v>0</v>
      </c>
      <c r="BR454" s="48" t="n">
        <f aca="false">IF(OR(N(BR$5)=0,BR$6=""),0,BR$5*((DATE(YEAR($B454),MONTH($B454),MIN(BR$6,DAY(EOMONTH($B454,0))))&gt;=$B454)*(DATE(YEAR($B454),MONTH($B454),MIN(BR$6,DAY(EOMONTH($B454,0))))&lt;$C454)+(DATE(YEAR($B454),MONTH($B454)+1,MIN(BR$6,DAY(EOMONTH($B454,1))))&gt;=$B454)*(DATE(YEAR($B454),MONTH($B454)+1,MIN(BR$6,DAY(EOMONTH($B454,1))))&lt;$C454)))</f>
        <v>0</v>
      </c>
      <c r="BS454" s="48" t="n">
        <f aca="false">IF(OR(N(BS$5)=0,BS$6=""),0,BS$5*((DATE(YEAR($B454),MONTH($B454),MIN(BS$6,DAY(EOMONTH($B454,0))))&gt;=$B454)*(DATE(YEAR($B454),MONTH($B454),MIN(BS$6,DAY(EOMONTH($B454,0))))&lt;$C454)+(DATE(YEAR($B454),MONTH($B454)+1,MIN(BS$6,DAY(EOMONTH($B454,1))))&gt;=$B454)*(DATE(YEAR($B454),MONTH($B454)+1,MIN(BS$6,DAY(EOMONTH($B454,1))))&lt;$C454)))</f>
        <v>0</v>
      </c>
      <c r="BT454" s="48" t="n">
        <f aca="false">IF(OR(N(BT$5)=0,BT$6=""),0,BT$5*((DATE(YEAR($B454),MONTH($B454),MIN(BT$6,DAY(EOMONTH($B454,0))))&gt;=$B454)*(DATE(YEAR($B454),MONTH($B454),MIN(BT$6,DAY(EOMONTH($B454,0))))&lt;$C454)+(DATE(YEAR($B454),MONTH($B454)+1,MIN(BT$6,DAY(EOMONTH($B454,1))))&gt;=$B454)*(DATE(YEAR($B454),MONTH($B454)+1,MIN(BT$6,DAY(EOMONTH($B454,1))))&lt;$C454)))</f>
        <v>0</v>
      </c>
      <c r="BU454" s="48" t="n">
        <f aca="false">IF(OR(N(BU$5)=0,BU$6=""),0,BU$5*((DATE(YEAR($B454),MONTH($B454),MIN(BU$6,DAY(EOMONTH($B454,0))))&gt;=$B454)*(DATE(YEAR($B454),MONTH($B454),MIN(BU$6,DAY(EOMONTH($B454,0))))&lt;$C454)+(DATE(YEAR($B454),MONTH($B454)+1,MIN(BU$6,DAY(EOMONTH($B454,1))))&gt;=$B454)*(DATE(YEAR($B454),MONTH($B454)+1,MIN(BU$6,DAY(EOMONTH($B454,1))))&lt;$C454)))</f>
        <v>0</v>
      </c>
      <c r="BV454" s="48" t="n">
        <f aca="false">IF(OR(N(BV$5)=0,BV$6=""),0,BV$5*((DATE(YEAR($B454),MONTH($B454),MIN(BV$6,DAY(EOMONTH($B454,0))))&gt;=$B454)*(DATE(YEAR($B454),MONTH($B454),MIN(BV$6,DAY(EOMONTH($B454,0))))&lt;$C454)+(DATE(YEAR($B454),MONTH($B454)+1,MIN(BV$6,DAY(EOMONTH($B454,1))))&gt;=$B454)*(DATE(YEAR($B454),MONTH($B454)+1,MIN(BV$6,DAY(EOMONTH($B454,1))))&lt;$C454)))</f>
        <v>0</v>
      </c>
      <c r="BW454" s="48" t="n">
        <f aca="false">IF(OR(N(BW$5)=0,BW$6=""),0,BW$5*((DATE(YEAR($B454),MONTH($B454),MIN(BW$6,DAY(EOMONTH($B454,0))))&gt;=$B454)*(DATE(YEAR($B454),MONTH($B454),MIN(BW$6,DAY(EOMONTH($B454,0))))&lt;$C454)+(DATE(YEAR($B454),MONTH($B454)+1,MIN(BW$6,DAY(EOMONTH($B454,1))))&gt;=$B454)*(DATE(YEAR($B454),MONTH($B454)+1,MIN(BW$6,DAY(EOMONTH($B454,1))))&lt;$C454)))</f>
        <v>0</v>
      </c>
      <c r="BX454" s="48" t="n">
        <f aca="false">MIN(Z454,(FT453*(1+FT$5/Setup!$C$36)+IF($V454=1,N($F454),0)))</f>
        <v>0</v>
      </c>
      <c r="BY454" s="48" t="n">
        <f aca="false">MIN(AA454,(FU453*(1+FU$5/Setup!$C$36)+IF($V454=2,N($F454),0)))</f>
        <v>0</v>
      </c>
      <c r="BZ454" s="48" t="n">
        <f aca="false">MIN(AB454,(FV453*(1+FV$5/Setup!$C$36)+IF($V454=3,N($F454),0)))</f>
        <v>0</v>
      </c>
      <c r="CA454" s="48" t="n">
        <f aca="false">MIN(AC454,(FW453*(1+FW$5/Setup!$C$36)+IF($V454=4,N($F454),0)))</f>
        <v>0</v>
      </c>
      <c r="CB454" s="48" t="n">
        <f aca="false">MIN(AD454,(FX453*(1+FX$5/Setup!$C$36)+IF($V454=5,N($F454),0)))</f>
        <v>0</v>
      </c>
      <c r="CC454" s="48" t="n">
        <f aca="false">MIN(AE454,(FY453*(1+FY$5/Setup!$C$36)+IF($V454=6,N($F454),0)))</f>
        <v>0</v>
      </c>
      <c r="CD454" s="48" t="n">
        <f aca="false">MIN(AF454,(FZ453*(1+FZ$5/Setup!$C$36)+IF($V454=7,N($F454),0)))</f>
        <v>0</v>
      </c>
      <c r="CE454" s="48" t="n">
        <f aca="false">MIN(AG454,(GA453*(1+GA$5/Setup!$C$36)+IF($V454=8,N($F454),0)))</f>
        <v>0</v>
      </c>
      <c r="CF454" s="48" t="n">
        <f aca="false">MIN(AH454,(GB453*(1+GB$5/Setup!$C$36)+IF($V454=9,N($F454),0)))</f>
        <v>0</v>
      </c>
      <c r="CG454" s="48" t="n">
        <f aca="false">MIN(AI454,(GC453*(1+GC$5/Setup!$C$36)+IF($V454=10,N($F454),0)))</f>
        <v>0</v>
      </c>
      <c r="CH454" s="48" t="n">
        <f aca="false">MIN(AJ454,(GD453*(1+GD$5/Setup!$C$36)+IF($V454=11,N($F454),0)))</f>
        <v>0</v>
      </c>
      <c r="CI454" s="48" t="n">
        <f aca="false">MIN(AK454,(GE453*(1+GE$5/Setup!$C$36)+IF($V454=12,N($F454),0)))</f>
        <v>0</v>
      </c>
      <c r="CJ454" s="48" t="n">
        <f aca="false">MIN(AL454,(GF453*(1+GF$5/Setup!$C$36)+IF($V454=13,N($F454),0)))</f>
        <v>0</v>
      </c>
      <c r="CK454" s="48" t="n">
        <f aca="false">MIN(AM454,(GG453*(1+GG$5/Setup!$C$36)+IF($V454=14,N($F454),0)))</f>
        <v>0</v>
      </c>
      <c r="CL454" s="48" t="n">
        <f aca="false">MIN(AN454,(GH453*(1+GH$5/Setup!$C$36)+IF($V454=15,N($F454),0)))</f>
        <v>0</v>
      </c>
      <c r="CM454" s="48" t="n">
        <f aca="false">MIN(AO454,(GI453*(1+GI$5/Setup!$C$36)+IF($V454=16,N($F454),0)))</f>
        <v>0</v>
      </c>
      <c r="CN454" s="48" t="n">
        <f aca="false">MIN(AP454,(GJ453*(1+GJ$5/Setup!$C$36)+IF($V454=17,N($F454),0)))</f>
        <v>0</v>
      </c>
      <c r="CO454" s="48" t="n">
        <f aca="false">MIN(AQ454,(GK453*(1+GK$5/Setup!$C$36)+IF($V454=18,N($F454),0)))</f>
        <v>0</v>
      </c>
      <c r="CP454" s="48" t="n">
        <f aca="false">MIN(AR454,(GL453*(1+GL$5/Setup!$C$36)+IF($V454=19,N($F454),0)))</f>
        <v>0</v>
      </c>
      <c r="CQ454" s="48" t="n">
        <f aca="false">MIN(AS454,(GM453*(1+GM$5/Setup!$C$36)+IF($V454=20,N($F454),0)))</f>
        <v>0</v>
      </c>
      <c r="CR454" s="48" t="n">
        <f aca="false">MIN(AT454,(GN453*(1+GN$5/Setup!$C$36)+IF($V454=21,N($F454),0)))</f>
        <v>0</v>
      </c>
      <c r="CS454" s="48" t="n">
        <f aca="false">MIN(AU454,(GO453*(1+GO$5/Setup!$C$36)+IF($V454=22,N($F454),0)))</f>
        <v>0</v>
      </c>
      <c r="CT454" s="48" t="n">
        <f aca="false">MIN(AV454,(GP453*(1+GP$5/Setup!$C$36)+IF($V454=23,N($F454),0)))</f>
        <v>0</v>
      </c>
      <c r="CU454" s="48" t="n">
        <f aca="false">MIN(AW454,(GQ453*(1+GQ$5/Setup!$C$36)+IF($V454=24,N($F454),0)))</f>
        <v>0</v>
      </c>
      <c r="CV454" s="48" t="n">
        <f aca="false">MIN(AX454,(GR453*(1+GR$5/Setup!$C$36)+IF($V454=25,N($F454),0)))</f>
        <v>0</v>
      </c>
      <c r="CW454" s="48" t="n">
        <f aca="false">MIN(AY454,(GS453*(1+GS$5/Setup!$C$36)+IF($V454=26,N($F454),0)))</f>
        <v>0</v>
      </c>
      <c r="CX454" s="48" t="n">
        <f aca="false">MIN(AZ454,(GT453*(1+GT$5/Setup!$C$36)+IF($V454=27,N($F454),0)))</f>
        <v>0</v>
      </c>
      <c r="CY454" s="48" t="n">
        <f aca="false">MIN(BA454,(GU453*(1+GU$5/Setup!$C$36)+IF($V454=28,N($F454),0)))</f>
        <v>0</v>
      </c>
      <c r="CZ454" s="48" t="n">
        <f aca="false">MIN(BB454,(GV453*(1+GV$5/Setup!$C$36)+IF($V454=29,N($F454),0)))</f>
        <v>0</v>
      </c>
      <c r="DA454" s="48" t="n">
        <f aca="false">MIN(BC454,(GW453*(1+GW$5/Setup!$C$36)+IF($V454=30,N($F454),0)))</f>
        <v>0</v>
      </c>
      <c r="DB454" s="48" t="n">
        <f aca="false">MIN(BD454,(GX453*(1+GX$5/Setup!$C$36)+IF($V454=31,N($F454),0)))</f>
        <v>0</v>
      </c>
      <c r="DC454" s="48" t="n">
        <f aca="false">MIN(BE454,(GY453*(1+GY$5/Setup!$C$36)+IF($V454=32,N($F454),0)))</f>
        <v>0</v>
      </c>
      <c r="DD454" s="48" t="n">
        <f aca="false">MIN(BF454,(GZ453*(1+GZ$5/Setup!$C$36)+IF($V454=33,N($F454),0)))</f>
        <v>0</v>
      </c>
      <c r="DE454" s="48" t="n">
        <f aca="false">MIN(BG454,(HA453*(1+HA$5/Setup!$C$36)+IF($V454=34,N($F454),0)))</f>
        <v>0</v>
      </c>
      <c r="DF454" s="48" t="n">
        <f aca="false">MIN(BH454,(HB453*(1+HB$5/Setup!$C$36)+IF($V454=35,N($F454),0)))</f>
        <v>0</v>
      </c>
      <c r="DG454" s="48" t="n">
        <f aca="false">MIN(BI454,(HC453*(1+HC$5/Setup!$C$36)+IF($V454=36,N($F454),0)))</f>
        <v>0</v>
      </c>
      <c r="DH454" s="48" t="n">
        <f aca="false">MIN(BJ454,(HD453*(1+HD$5/Setup!$C$36)+IF($V454=37,N($F454),0)))</f>
        <v>0</v>
      </c>
      <c r="DI454" s="48" t="n">
        <f aca="false">MIN(BK454,(HE453*(1+HE$5/Setup!$C$36)+IF($V454=38,N($F454),0)))</f>
        <v>0</v>
      </c>
      <c r="DJ454" s="48" t="n">
        <f aca="false">MIN(BL454,(HF453*(1+HF$5/Setup!$C$36)+IF($V454=39,N($F454),0)))</f>
        <v>0</v>
      </c>
      <c r="DK454" s="48" t="n">
        <f aca="false">MIN(BM454,(HG453*(1+HG$5/Setup!$C$36)+IF($V454=40,N($F454),0)))</f>
        <v>0</v>
      </c>
      <c r="DL454" s="48" t="n">
        <f aca="false">MIN(BN454,(HH453*(1+HH$5/Setup!$C$36)+IF($V454=41,N($F454),0)))</f>
        <v>0</v>
      </c>
      <c r="DM454" s="48" t="n">
        <f aca="false">MIN(BO454,(HI453*(1+HI$5/Setup!$C$36)+IF($V454=42,N($F454),0)))</f>
        <v>0</v>
      </c>
      <c r="DN454" s="48" t="n">
        <f aca="false">MIN(BP454,(HJ453*(1+HJ$5/Setup!$C$36)+IF($V454=43,N($F454),0)))</f>
        <v>0</v>
      </c>
      <c r="DO454" s="48" t="n">
        <f aca="false">MIN(BQ454,(HK453*(1+HK$5/Setup!$C$36)+IF($V454=44,N($F454),0)))</f>
        <v>0</v>
      </c>
      <c r="DP454" s="48" t="n">
        <f aca="false">MIN(BR454,(HL453*(1+HL$5/Setup!$C$36)+IF($V454=45,N($F454),0)))</f>
        <v>0</v>
      </c>
      <c r="DQ454" s="48" t="n">
        <f aca="false">MIN(BS454,(HM453*(1+HM$5/Setup!$C$36)+IF($V454=46,N($F454),0)))</f>
        <v>0</v>
      </c>
      <c r="DR454" s="48" t="n">
        <f aca="false">MIN(BT454,(HN453*(1+HN$5/Setup!$C$36)+IF($V454=47,N($F454),0)))</f>
        <v>0</v>
      </c>
      <c r="DS454" s="48" t="n">
        <f aca="false">MIN(BU454,(HO453*(1+HO$5/Setup!$C$36)+IF($V454=48,N($F454),0)))</f>
        <v>0</v>
      </c>
      <c r="DT454" s="48" t="n">
        <f aca="false">MIN(BV454,(HP453*(1+HP$5/Setup!$C$36)+IF($V454=49,N($F454),0)))</f>
        <v>0</v>
      </c>
      <c r="DU454" s="48" t="n">
        <f aca="false">MIN(BW454,(HQ453*(1+HQ$5/Setup!$C$36)+IF($V454=50,N($F454),0)))</f>
        <v>0</v>
      </c>
      <c r="DV454" s="48" t="n">
        <f aca="false">MIN(MAX((FT453*(1+FT$5/Setup!$C$36)+IF($V454=1,N($F454),0))-BX454,0),MAX($P454-0,0))</f>
        <v>0</v>
      </c>
      <c r="DW454" s="48" t="n">
        <f aca="false">MIN(MAX((FU453*(1+FU$5/Setup!$C$36)+IF($V454=2,N($F454),0))-BY454,0),MAX($P454-SUM(DV454:DV454),0))</f>
        <v>0</v>
      </c>
      <c r="DX454" s="48" t="n">
        <f aca="false">MIN(MAX((FV453*(1+FV$5/Setup!$C$36)+IF($V454=3,N($F454),0))-BZ454,0),MAX($P454-SUM(DV454:DW454),0))</f>
        <v>0</v>
      </c>
      <c r="DY454" s="48" t="n">
        <f aca="false">MIN(MAX((FW453*(1+FW$5/Setup!$C$36)+IF($V454=4,N($F454),0))-CA454,0),MAX($P454-SUM(DV454:DX454),0))</f>
        <v>0</v>
      </c>
      <c r="DZ454" s="48" t="n">
        <f aca="false">MIN(MAX((FX453*(1+FX$5/Setup!$C$36)+IF($V454=5,N($F454),0))-CB454,0),MAX($P454-SUM(DV454:DY454),0))</f>
        <v>0</v>
      </c>
      <c r="EA454" s="48" t="n">
        <f aca="false">MIN(MAX((FY453*(1+FY$5/Setup!$C$36)+IF($V454=6,N($F454),0))-CC454,0),MAX($P454-SUM(DV454:DZ454),0))</f>
        <v>0</v>
      </c>
      <c r="EB454" s="48" t="n">
        <f aca="false">MIN(MAX((FZ453*(1+FZ$5/Setup!$C$36)+IF($V454=7,N($F454),0))-CD454,0),MAX($P454-SUM(DV454:EA454),0))</f>
        <v>0</v>
      </c>
      <c r="EC454" s="48" t="n">
        <f aca="false">MIN(MAX((GA453*(1+GA$5/Setup!$C$36)+IF($V454=8,N($F454),0))-CE454,0),MAX($P454-SUM(DV454:EB454),0))</f>
        <v>0</v>
      </c>
      <c r="ED454" s="48" t="n">
        <f aca="false">MIN(MAX((GB453*(1+GB$5/Setup!$C$36)+IF($V454=9,N($F454),0))-CF454,0),MAX($P454-SUM(DV454:EC454),0))</f>
        <v>0</v>
      </c>
      <c r="EE454" s="48" t="n">
        <f aca="false">MIN(MAX((GC453*(1+GC$5/Setup!$C$36)+IF($V454=10,N($F454),0))-CG454,0),MAX($P454-SUM(DV454:ED454),0))</f>
        <v>0</v>
      </c>
      <c r="EF454" s="48" t="n">
        <f aca="false">MIN(MAX((GD453*(1+GD$5/Setup!$C$36)+IF($V454=11,N($F454),0))-CH454,0),MAX($P454-SUM(DV454:EE454),0))</f>
        <v>0</v>
      </c>
      <c r="EG454" s="48" t="n">
        <f aca="false">MIN(MAX((GE453*(1+GE$5/Setup!$C$36)+IF($V454=12,N($F454),0))-CI454,0),MAX($P454-SUM(DV454:EF454),0))</f>
        <v>0</v>
      </c>
      <c r="EH454" s="48" t="n">
        <f aca="false">MIN(MAX((GF453*(1+GF$5/Setup!$C$36)+IF($V454=13,N($F454),0))-CJ454,0),MAX($P454-SUM(DV454:EG454),0))</f>
        <v>0</v>
      </c>
      <c r="EI454" s="48" t="n">
        <f aca="false">MIN(MAX((GG453*(1+GG$5/Setup!$C$36)+IF($V454=14,N($F454),0))-CK454,0),MAX($P454-SUM(DV454:EH454),0))</f>
        <v>0</v>
      </c>
      <c r="EJ454" s="48" t="n">
        <f aca="false">MIN(MAX((GH453*(1+GH$5/Setup!$C$36)+IF($V454=15,N($F454),0))-CL454,0),MAX($P454-SUM(DV454:EI454),0))</f>
        <v>0</v>
      </c>
      <c r="EK454" s="48" t="n">
        <f aca="false">MIN(MAX((GI453*(1+GI$5/Setup!$C$36)+IF($V454=16,N($F454),0))-CM454,0),MAX($P454-SUM(DV454:EJ454),0))</f>
        <v>0</v>
      </c>
      <c r="EL454" s="48" t="n">
        <f aca="false">MIN(MAX((GJ453*(1+GJ$5/Setup!$C$36)+IF($V454=17,N($F454),0))-CN454,0),MAX($P454-SUM(DV454:EK454),0))</f>
        <v>0</v>
      </c>
      <c r="EM454" s="48" t="n">
        <f aca="false">MIN(MAX((GK453*(1+GK$5/Setup!$C$36)+IF($V454=18,N($F454),0))-CO454,0),MAX($P454-SUM(DV454:EL454),0))</f>
        <v>0</v>
      </c>
      <c r="EN454" s="48" t="n">
        <f aca="false">MIN(MAX((GL453*(1+GL$5/Setup!$C$36)+IF($V454=19,N($F454),0))-CP454,0),MAX($P454-SUM(DV454:EM454),0))</f>
        <v>0</v>
      </c>
      <c r="EO454" s="48" t="n">
        <f aca="false">MIN(MAX((GM453*(1+GM$5/Setup!$C$36)+IF($V454=20,N($F454),0))-CQ454,0),MAX($P454-SUM(DV454:EN454),0))</f>
        <v>0</v>
      </c>
      <c r="EP454" s="48" t="n">
        <f aca="false">MIN(MAX((GN453*(1+GN$5/Setup!$C$36)+IF($V454=21,N($F454),0))-CR454,0),MAX($P454-SUM(DV454:EO454),0))</f>
        <v>0</v>
      </c>
      <c r="EQ454" s="48" t="n">
        <f aca="false">MIN(MAX((GO453*(1+GO$5/Setup!$C$36)+IF($V454=22,N($F454),0))-CS454,0),MAX($P454-SUM(DV454:EP454),0))</f>
        <v>0</v>
      </c>
      <c r="ER454" s="48" t="n">
        <f aca="false">MIN(MAX((GP453*(1+GP$5/Setup!$C$36)+IF($V454=23,N($F454),0))-CT454,0),MAX($P454-SUM(DV454:EQ454),0))</f>
        <v>0</v>
      </c>
      <c r="ES454" s="48" t="n">
        <f aca="false">MIN(MAX((GQ453*(1+GQ$5/Setup!$C$36)+IF($V454=24,N($F454),0))-CU454,0),MAX($P454-SUM(DV454:ER454),0))</f>
        <v>0</v>
      </c>
      <c r="ET454" s="48" t="n">
        <f aca="false">MIN(MAX((GR453*(1+GR$5/Setup!$C$36)+IF($V454=25,N($F454),0))-CV454,0),MAX($P454-SUM(DV454:ES454),0))</f>
        <v>0</v>
      </c>
      <c r="EU454" s="48" t="n">
        <f aca="false">MIN(MAX((GS453*(1+GS$5/Setup!$C$36)+IF($V454=26,N($F454),0))-CW454,0),MAX($P454-SUM(DV454:ET454),0))</f>
        <v>0</v>
      </c>
      <c r="EV454" s="48" t="n">
        <f aca="false">MIN(MAX((GT453*(1+GT$5/Setup!$C$36)+IF($V454=27,N($F454),0))-CX454,0),MAX($P454-SUM(DV454:EU454),0))</f>
        <v>0</v>
      </c>
      <c r="EW454" s="48" t="n">
        <f aca="false">MIN(MAX((GU453*(1+GU$5/Setup!$C$36)+IF($V454=28,N($F454),0))-CY454,0),MAX($P454-SUM(DV454:EV454),0))</f>
        <v>0</v>
      </c>
      <c r="EX454" s="48" t="n">
        <f aca="false">MIN(MAX((GV453*(1+GV$5/Setup!$C$36)+IF($V454=29,N($F454),0))-CZ454,0),MAX($P454-SUM(DV454:EW454),0))</f>
        <v>0</v>
      </c>
      <c r="EY454" s="48" t="n">
        <f aca="false">MIN(MAX((GW453*(1+GW$5/Setup!$C$36)+IF($V454=30,N($F454),0))-DA454,0),MAX($P454-SUM(DV454:EX454),0))</f>
        <v>0</v>
      </c>
      <c r="EZ454" s="48" t="n">
        <f aca="false">MIN(MAX((GX453*(1+GX$5/Setup!$C$36)+IF($V454=31,N($F454),0))-DB454,0),MAX($P454-SUM(DV454:EY454),0))</f>
        <v>0</v>
      </c>
      <c r="FA454" s="48" t="n">
        <f aca="false">MIN(MAX((GY453*(1+GY$5/Setup!$C$36)+IF($V454=32,N($F454),0))-DC454,0),MAX($P454-SUM(DV454:EZ454),0))</f>
        <v>0</v>
      </c>
      <c r="FB454" s="48" t="n">
        <f aca="false">MIN(MAX((GZ453*(1+GZ$5/Setup!$C$36)+IF($V454=33,N($F454),0))-DD454,0),MAX($P454-SUM(DV454:FA454),0))</f>
        <v>0</v>
      </c>
      <c r="FC454" s="48" t="n">
        <f aca="false">MIN(MAX((HA453*(1+HA$5/Setup!$C$36)+IF($V454=34,N($F454),0))-DE454,0),MAX($P454-SUM(DV454:FB454),0))</f>
        <v>0</v>
      </c>
      <c r="FD454" s="48" t="n">
        <f aca="false">MIN(MAX((HB453*(1+HB$5/Setup!$C$36)+IF($V454=35,N($F454),0))-DF454,0),MAX($P454-SUM(DV454:FC454),0))</f>
        <v>0</v>
      </c>
      <c r="FE454" s="48" t="n">
        <f aca="false">MIN(MAX((HC453*(1+HC$5/Setup!$C$36)+IF($V454=36,N($F454),0))-DG454,0),MAX($P454-SUM(DV454:FD454),0))</f>
        <v>0</v>
      </c>
      <c r="FF454" s="48" t="n">
        <f aca="false">MIN(MAX((HD453*(1+HD$5/Setup!$C$36)+IF($V454=37,N($F454),0))-DH454,0),MAX($P454-SUM(DV454:FE454),0))</f>
        <v>0</v>
      </c>
      <c r="FG454" s="48" t="n">
        <f aca="false">MIN(MAX((HE453*(1+HE$5/Setup!$C$36)+IF($V454=38,N($F454),0))-DI454,0),MAX($P454-SUM(DV454:FF454),0))</f>
        <v>0</v>
      </c>
      <c r="FH454" s="48" t="n">
        <f aca="false">MIN(MAX((HF453*(1+HF$5/Setup!$C$36)+IF($V454=39,N($F454),0))-DJ454,0),MAX($P454-SUM(DV454:FG454),0))</f>
        <v>0</v>
      </c>
      <c r="FI454" s="48" t="n">
        <f aca="false">MIN(MAX((HG453*(1+HG$5/Setup!$C$36)+IF($V454=40,N($F454),0))-DK454,0),MAX($P454-SUM(DV454:FH454),0))</f>
        <v>0</v>
      </c>
      <c r="FJ454" s="48" t="n">
        <f aca="false">MIN(MAX((HH453*(1+HH$5/Setup!$C$36)+IF($V454=41,N($F454),0))-DL454,0),MAX($P454-SUM(DV454:FI454),0))</f>
        <v>0</v>
      </c>
      <c r="FK454" s="48" t="n">
        <f aca="false">MIN(MAX((HI453*(1+HI$5/Setup!$C$36)+IF($V454=42,N($F454),0))-DM454,0),MAX($P454-SUM(DV454:FJ454),0))</f>
        <v>0</v>
      </c>
      <c r="FL454" s="48" t="n">
        <f aca="false">MIN(MAX((HJ453*(1+HJ$5/Setup!$C$36)+IF($V454=43,N($F454),0))-DN454,0),MAX($P454-SUM(DV454:FK454),0))</f>
        <v>0</v>
      </c>
      <c r="FM454" s="48" t="n">
        <f aca="false">MIN(MAX((HK453*(1+HK$5/Setup!$C$36)+IF($V454=44,N($F454),0))-DO454,0),MAX($P454-SUM(DV454:FL454),0))</f>
        <v>0</v>
      </c>
      <c r="FN454" s="48" t="n">
        <f aca="false">MIN(MAX((HL453*(1+HL$5/Setup!$C$36)+IF($V454=45,N($F454),0))-DP454,0),MAX($P454-SUM(DV454:FM454),0))</f>
        <v>0</v>
      </c>
      <c r="FO454" s="48" t="n">
        <f aca="false">MIN(MAX((HM453*(1+HM$5/Setup!$C$36)+IF($V454=46,N($F454),0))-DQ454,0),MAX($P454-SUM(DV454:FN454),0))</f>
        <v>0</v>
      </c>
      <c r="FP454" s="48" t="n">
        <f aca="false">MIN(MAX((HN453*(1+HN$5/Setup!$C$36)+IF($V454=47,N($F454),0))-DR454,0),MAX($P454-SUM(DV454:FO454),0))</f>
        <v>0</v>
      </c>
      <c r="FQ454" s="48" t="n">
        <f aca="false">MIN(MAX((HO453*(1+HO$5/Setup!$C$36)+IF($V454=48,N($F454),0))-DS454,0),MAX($P454-SUM(DV454:FP454),0))</f>
        <v>0</v>
      </c>
      <c r="FR454" s="48" t="n">
        <f aca="false">MIN(MAX((HP453*(1+HP$5/Setup!$C$36)+IF($V454=49,N($F454),0))-DT454,0),MAX($P454-SUM(DV454:FQ454),0))</f>
        <v>0</v>
      </c>
      <c r="FS454" s="48" t="n">
        <f aca="false">MIN(MAX((HQ453*(1+HQ$5/Setup!$C$36)+IF($V454=50,N($F454),0))-DU454,0),MAX($P454-SUM(DV454:FR454),0))</f>
        <v>0</v>
      </c>
      <c r="FT454" s="48" t="n">
        <f aca="false">IF((FT453*(1+FT$5/Setup!$C$36)+IF($V454=1,N($F454),0))-BX454-DV454&lt;0.005,0,(FT453*(1+FT$5/Setup!$C$36)+IF($V454=1,N($F454),0))-BX454-DV454)</f>
        <v>0</v>
      </c>
      <c r="FU454" s="48" t="n">
        <f aca="false">IF((FU453*(1+FU$5/Setup!$C$36)+IF($V454=2,N($F454),0))-BY454-DW454&lt;0.005,0,(FU453*(1+FU$5/Setup!$C$36)+IF($V454=2,N($F454),0))-BY454-DW454)</f>
        <v>0</v>
      </c>
      <c r="FV454" s="48" t="n">
        <f aca="false">IF((FV453*(1+FV$5/Setup!$C$36)+IF($V454=3,N($F454),0))-BZ454-DX454&lt;0.005,0,(FV453*(1+FV$5/Setup!$C$36)+IF($V454=3,N($F454),0))-BZ454-DX454)</f>
        <v>0</v>
      </c>
      <c r="FW454" s="48" t="n">
        <f aca="false">IF((FW453*(1+FW$5/Setup!$C$36)+IF($V454=4,N($F454),0))-CA454-DY454&lt;0.005,0,(FW453*(1+FW$5/Setup!$C$36)+IF($V454=4,N($F454),0))-CA454-DY454)</f>
        <v>0</v>
      </c>
      <c r="FX454" s="48" t="n">
        <f aca="false">IF((FX453*(1+FX$5/Setup!$C$36)+IF($V454=5,N($F454),0))-CB454-DZ454&lt;0.005,0,(FX453*(1+FX$5/Setup!$C$36)+IF($V454=5,N($F454),0))-CB454-DZ454)</f>
        <v>0</v>
      </c>
      <c r="FY454" s="48" t="n">
        <f aca="false">IF((FY453*(1+FY$5/Setup!$C$36)+IF($V454=6,N($F454),0))-CC454-EA454&lt;0.005,0,(FY453*(1+FY$5/Setup!$C$36)+IF($V454=6,N($F454),0))-CC454-EA454)</f>
        <v>0</v>
      </c>
      <c r="FZ454" s="48" t="n">
        <f aca="false">IF((FZ453*(1+FZ$5/Setup!$C$36)+IF($V454=7,N($F454),0))-CD454-EB454&lt;0.005,0,(FZ453*(1+FZ$5/Setup!$C$36)+IF($V454=7,N($F454),0))-CD454-EB454)</f>
        <v>0</v>
      </c>
      <c r="GA454" s="48" t="n">
        <f aca="false">IF((GA453*(1+GA$5/Setup!$C$36)+IF($V454=8,N($F454),0))-CE454-EC454&lt;0.005,0,(GA453*(1+GA$5/Setup!$C$36)+IF($V454=8,N($F454),0))-CE454-EC454)</f>
        <v>0</v>
      </c>
      <c r="GB454" s="48" t="n">
        <f aca="false">IF((GB453*(1+GB$5/Setup!$C$36)+IF($V454=9,N($F454),0))-CF454-ED454&lt;0.005,0,(GB453*(1+GB$5/Setup!$C$36)+IF($V454=9,N($F454),0))-CF454-ED454)</f>
        <v>0</v>
      </c>
      <c r="GC454" s="48" t="n">
        <f aca="false">IF((GC453*(1+GC$5/Setup!$C$36)+IF($V454=10,N($F454),0))-CG454-EE454&lt;0.005,0,(GC453*(1+GC$5/Setup!$C$36)+IF($V454=10,N($F454),0))-CG454-EE454)</f>
        <v>0</v>
      </c>
      <c r="GD454" s="48" t="n">
        <f aca="false">IF((GD453*(1+GD$5/Setup!$C$36)+IF($V454=11,N($F454),0))-CH454-EF454&lt;0.005,0,(GD453*(1+GD$5/Setup!$C$36)+IF($V454=11,N($F454),0))-CH454-EF454)</f>
        <v>0</v>
      </c>
      <c r="GE454" s="48" t="n">
        <f aca="false">IF((GE453*(1+GE$5/Setup!$C$36)+IF($V454=12,N($F454),0))-CI454-EG454&lt;0.005,0,(GE453*(1+GE$5/Setup!$C$36)+IF($V454=12,N($F454),0))-CI454-EG454)</f>
        <v>0</v>
      </c>
      <c r="GF454" s="48" t="n">
        <f aca="false">IF((GF453*(1+GF$5/Setup!$C$36)+IF($V454=13,N($F454),0))-CJ454-EH454&lt;0.005,0,(GF453*(1+GF$5/Setup!$C$36)+IF($V454=13,N($F454),0))-CJ454-EH454)</f>
        <v>0</v>
      </c>
      <c r="GG454" s="48" t="n">
        <f aca="false">IF((GG453*(1+GG$5/Setup!$C$36)+IF($V454=14,N($F454),0))-CK454-EI454&lt;0.005,0,(GG453*(1+GG$5/Setup!$C$36)+IF($V454=14,N($F454),0))-CK454-EI454)</f>
        <v>0</v>
      </c>
      <c r="GH454" s="48" t="n">
        <f aca="false">IF((GH453*(1+GH$5/Setup!$C$36)+IF($V454=15,N($F454),0))-CL454-EJ454&lt;0.005,0,(GH453*(1+GH$5/Setup!$C$36)+IF($V454=15,N($F454),0))-CL454-EJ454)</f>
        <v>0</v>
      </c>
      <c r="GI454" s="48" t="n">
        <f aca="false">IF((GI453*(1+GI$5/Setup!$C$36)+IF($V454=16,N($F454),0))-CM454-EK454&lt;0.005,0,(GI453*(1+GI$5/Setup!$C$36)+IF($V454=16,N($F454),0))-CM454-EK454)</f>
        <v>0</v>
      </c>
      <c r="GJ454" s="48" t="n">
        <f aca="false">IF((GJ453*(1+GJ$5/Setup!$C$36)+IF($V454=17,N($F454),0))-CN454-EL454&lt;0.005,0,(GJ453*(1+GJ$5/Setup!$C$36)+IF($V454=17,N($F454),0))-CN454-EL454)</f>
        <v>0</v>
      </c>
      <c r="GK454" s="48" t="n">
        <f aca="false">IF((GK453*(1+GK$5/Setup!$C$36)+IF($V454=18,N($F454),0))-CO454-EM454&lt;0.005,0,(GK453*(1+GK$5/Setup!$C$36)+IF($V454=18,N($F454),0))-CO454-EM454)</f>
        <v>0</v>
      </c>
      <c r="GL454" s="48" t="n">
        <f aca="false">IF((GL453*(1+GL$5/Setup!$C$36)+IF($V454=19,N($F454),0))-CP454-EN454&lt;0.005,0,(GL453*(1+GL$5/Setup!$C$36)+IF($V454=19,N($F454),0))-CP454-EN454)</f>
        <v>0</v>
      </c>
      <c r="GM454" s="48" t="n">
        <f aca="false">IF((GM453*(1+GM$5/Setup!$C$36)+IF($V454=20,N($F454),0))-CQ454-EO454&lt;0.005,0,(GM453*(1+GM$5/Setup!$C$36)+IF($V454=20,N($F454),0))-CQ454-EO454)</f>
        <v>0</v>
      </c>
      <c r="GN454" s="48" t="n">
        <f aca="false">IF((GN453*(1+GN$5/Setup!$C$36)+IF($V454=21,N($F454),0))-CR454-EP454&lt;0.005,0,(GN453*(1+GN$5/Setup!$C$36)+IF($V454=21,N($F454),0))-CR454-EP454)</f>
        <v>0</v>
      </c>
      <c r="GO454" s="48" t="n">
        <f aca="false">IF((GO453*(1+GO$5/Setup!$C$36)+IF($V454=22,N($F454),0))-CS454-EQ454&lt;0.005,0,(GO453*(1+GO$5/Setup!$C$36)+IF($V454=22,N($F454),0))-CS454-EQ454)</f>
        <v>0</v>
      </c>
      <c r="GP454" s="48" t="n">
        <f aca="false">IF((GP453*(1+GP$5/Setup!$C$36)+IF($V454=23,N($F454),0))-CT454-ER454&lt;0.005,0,(GP453*(1+GP$5/Setup!$C$36)+IF($V454=23,N($F454),0))-CT454-ER454)</f>
        <v>0</v>
      </c>
      <c r="GQ454" s="48" t="n">
        <f aca="false">IF((GQ453*(1+GQ$5/Setup!$C$36)+IF($V454=24,N($F454),0))-CU454-ES454&lt;0.005,0,(GQ453*(1+GQ$5/Setup!$C$36)+IF($V454=24,N($F454),0))-CU454-ES454)</f>
        <v>0</v>
      </c>
      <c r="GR454" s="48" t="n">
        <f aca="false">IF((GR453*(1+GR$5/Setup!$C$36)+IF($V454=25,N($F454),0))-CV454-ET454&lt;0.005,0,(GR453*(1+GR$5/Setup!$C$36)+IF($V454=25,N($F454),0))-CV454-ET454)</f>
        <v>0</v>
      </c>
      <c r="GS454" s="48" t="n">
        <f aca="false">IF((GS453*(1+GS$5/Setup!$C$36)+IF($V454=26,N($F454),0))-CW454-EU454&lt;0.005,0,(GS453*(1+GS$5/Setup!$C$36)+IF($V454=26,N($F454),0))-CW454-EU454)</f>
        <v>0</v>
      </c>
      <c r="GT454" s="48" t="n">
        <f aca="false">IF((GT453*(1+GT$5/Setup!$C$36)+IF($V454=27,N($F454),0))-CX454-EV454&lt;0.005,0,(GT453*(1+GT$5/Setup!$C$36)+IF($V454=27,N($F454),0))-CX454-EV454)</f>
        <v>0</v>
      </c>
      <c r="GU454" s="48" t="n">
        <f aca="false">IF((GU453*(1+GU$5/Setup!$C$36)+IF($V454=28,N($F454),0))-CY454-EW454&lt;0.005,0,(GU453*(1+GU$5/Setup!$C$36)+IF($V454=28,N($F454),0))-CY454-EW454)</f>
        <v>0</v>
      </c>
      <c r="GV454" s="48" t="n">
        <f aca="false">IF((GV453*(1+GV$5/Setup!$C$36)+IF($V454=29,N($F454),0))-CZ454-EX454&lt;0.005,0,(GV453*(1+GV$5/Setup!$C$36)+IF($V454=29,N($F454),0))-CZ454-EX454)</f>
        <v>0</v>
      </c>
      <c r="GW454" s="48" t="n">
        <f aca="false">IF((GW453*(1+GW$5/Setup!$C$36)+IF($V454=30,N($F454),0))-DA454-EY454&lt;0.005,0,(GW453*(1+GW$5/Setup!$C$36)+IF($V454=30,N($F454),0))-DA454-EY454)</f>
        <v>0</v>
      </c>
      <c r="GX454" s="48" t="n">
        <f aca="false">IF((GX453*(1+GX$5/Setup!$C$36)+IF($V454=31,N($F454),0))-DB454-EZ454&lt;0.005,0,(GX453*(1+GX$5/Setup!$C$36)+IF($V454=31,N($F454),0))-DB454-EZ454)</f>
        <v>0</v>
      </c>
      <c r="GY454" s="48" t="n">
        <f aca="false">IF((GY453*(1+GY$5/Setup!$C$36)+IF($V454=32,N($F454),0))-DC454-FA454&lt;0.005,0,(GY453*(1+GY$5/Setup!$C$36)+IF($V454=32,N($F454),0))-DC454-FA454)</f>
        <v>0</v>
      </c>
      <c r="GZ454" s="48" t="n">
        <f aca="false">IF((GZ453*(1+GZ$5/Setup!$C$36)+IF($V454=33,N($F454),0))-DD454-FB454&lt;0.005,0,(GZ453*(1+GZ$5/Setup!$C$36)+IF($V454=33,N($F454),0))-DD454-FB454)</f>
        <v>0</v>
      </c>
      <c r="HA454" s="48" t="n">
        <f aca="false">IF((HA453*(1+HA$5/Setup!$C$36)+IF($V454=34,N($F454),0))-DE454-FC454&lt;0.005,0,(HA453*(1+HA$5/Setup!$C$36)+IF($V454=34,N($F454),0))-DE454-FC454)</f>
        <v>0</v>
      </c>
      <c r="HB454" s="48" t="n">
        <f aca="false">IF((HB453*(1+HB$5/Setup!$C$36)+IF($V454=35,N($F454),0))-DF454-FD454&lt;0.005,0,(HB453*(1+HB$5/Setup!$C$36)+IF($V454=35,N($F454),0))-DF454-FD454)</f>
        <v>0</v>
      </c>
      <c r="HC454" s="48" t="n">
        <f aca="false">IF((HC453*(1+HC$5/Setup!$C$36)+IF($V454=36,N($F454),0))-DG454-FE454&lt;0.005,0,(HC453*(1+HC$5/Setup!$C$36)+IF($V454=36,N($F454),0))-DG454-FE454)</f>
        <v>0</v>
      </c>
      <c r="HD454" s="48" t="n">
        <f aca="false">IF((HD453*(1+HD$5/Setup!$C$36)+IF($V454=37,N($F454),0))-DH454-FF454&lt;0.005,0,(HD453*(1+HD$5/Setup!$C$36)+IF($V454=37,N($F454),0))-DH454-FF454)</f>
        <v>0</v>
      </c>
      <c r="HE454" s="48" t="n">
        <f aca="false">IF((HE453*(1+HE$5/Setup!$C$36)+IF($V454=38,N($F454),0))-DI454-FG454&lt;0.005,0,(HE453*(1+HE$5/Setup!$C$36)+IF($V454=38,N($F454),0))-DI454-FG454)</f>
        <v>0</v>
      </c>
      <c r="HF454" s="48" t="n">
        <f aca="false">IF((HF453*(1+HF$5/Setup!$C$36)+IF($V454=39,N($F454),0))-DJ454-FH454&lt;0.005,0,(HF453*(1+HF$5/Setup!$C$36)+IF($V454=39,N($F454),0))-DJ454-FH454)</f>
        <v>0</v>
      </c>
      <c r="HG454" s="48" t="n">
        <f aca="false">IF((HG453*(1+HG$5/Setup!$C$36)+IF($V454=40,N($F454),0))-DK454-FI454&lt;0.005,0,(HG453*(1+HG$5/Setup!$C$36)+IF($V454=40,N($F454),0))-DK454-FI454)</f>
        <v>0</v>
      </c>
      <c r="HH454" s="48" t="n">
        <f aca="false">IF((HH453*(1+HH$5/Setup!$C$36)+IF($V454=41,N($F454),0))-DL454-FJ454&lt;0.005,0,(HH453*(1+HH$5/Setup!$C$36)+IF($V454=41,N($F454),0))-DL454-FJ454)</f>
        <v>0</v>
      </c>
      <c r="HI454" s="48" t="n">
        <f aca="false">IF((HI453*(1+HI$5/Setup!$C$36)+IF($V454=42,N($F454),0))-DM454-FK454&lt;0.005,0,(HI453*(1+HI$5/Setup!$C$36)+IF($V454=42,N($F454),0))-DM454-FK454)</f>
        <v>0</v>
      </c>
      <c r="HJ454" s="48" t="n">
        <f aca="false">IF((HJ453*(1+HJ$5/Setup!$C$36)+IF($V454=43,N($F454),0))-DN454-FL454&lt;0.005,0,(HJ453*(1+HJ$5/Setup!$C$36)+IF($V454=43,N($F454),0))-DN454-FL454)</f>
        <v>0</v>
      </c>
      <c r="HK454" s="48" t="n">
        <f aca="false">IF((HK453*(1+HK$5/Setup!$C$36)+IF($V454=44,N($F454),0))-DO454-FM454&lt;0.005,0,(HK453*(1+HK$5/Setup!$C$36)+IF($V454=44,N($F454),0))-DO454-FM454)</f>
        <v>0</v>
      </c>
      <c r="HL454" s="48" t="n">
        <f aca="false">IF((HL453*(1+HL$5/Setup!$C$36)+IF($V454=45,N($F454),0))-DP454-FN454&lt;0.005,0,(HL453*(1+HL$5/Setup!$C$36)+IF($V454=45,N($F454),0))-DP454-FN454)</f>
        <v>0</v>
      </c>
      <c r="HM454" s="48" t="n">
        <f aca="false">IF((HM453*(1+HM$5/Setup!$C$36)+IF($V454=46,N($F454),0))-DQ454-FO454&lt;0.005,0,(HM453*(1+HM$5/Setup!$C$36)+IF($V454=46,N($F454),0))-DQ454-FO454)</f>
        <v>0</v>
      </c>
      <c r="HN454" s="48" t="n">
        <f aca="false">IF((HN453*(1+HN$5/Setup!$C$36)+IF($V454=47,N($F454),0))-DR454-FP454&lt;0.005,0,(HN453*(1+HN$5/Setup!$C$36)+IF($V454=47,N($F454),0))-DR454-FP454)</f>
        <v>0</v>
      </c>
      <c r="HO454" s="48" t="n">
        <f aca="false">IF((HO453*(1+HO$5/Setup!$C$36)+IF($V454=48,N($F454),0))-DS454-FQ454&lt;0.005,0,(HO453*(1+HO$5/Setup!$C$36)+IF($V454=48,N($F454),0))-DS454-FQ454)</f>
        <v>0</v>
      </c>
      <c r="HP454" s="48" t="n">
        <f aca="false">IF((HP453*(1+HP$5/Setup!$C$36)+IF($V454=49,N($F454),0))-DT454-FR454&lt;0.005,0,(HP453*(1+HP$5/Setup!$C$36)+IF($V454=49,N($F454),0))-DT454-FR454)</f>
        <v>0</v>
      </c>
      <c r="HQ454" s="48" t="n">
        <f aca="false">IF((HQ453*(1+HQ$5/Setup!$C$36)+IF($V454=50,N($F454),0))-DU454-FS454&lt;0.005,0,(HQ453*(1+HQ$5/Setup!$C$36)+IF($V454=50,N($F454),0))-DU454-FS454)</f>
        <v>0</v>
      </c>
    </row>
    <row r="455" customFormat="false" ht="15" hidden="false" customHeight="false" outlineLevel="0" collapsed="false">
      <c r="A455" s="44" t="n">
        <v>447</v>
      </c>
      <c r="B455" s="45" t="n">
        <f aca="false">IF(Setup!$C$7="Every month",EDATE(Setup!$C$8,($A455-1)),IF(Setup!$C$7="Twice a month",DATE(YEAR(Setup!$C$8),MONTH(Setup!$C$8)+INT((($A455-1)+Setup!$C$41)/2),MIN(IF(MOD(($A455-1)+Setup!$C$41,2)=0,Setup!$C$39,Setup!$C$40),DAY(EOMONTH(DATE(YEAR(Setup!$C$8),MONTH(Setup!$C$8)+INT((($A455-1)+Setup!$C$41)/2),1),0)))),Setup!$C$8+($A455-1)*IF(Setup!$C$7="Every week",7,14)))</f>
        <v>52569</v>
      </c>
      <c r="C455" s="45" t="n">
        <f aca="false">IF(Setup!$C$7="Every month",EDATE(Setup!$C$8,$A455),IF(Setup!$C$7="Twice a month",DATE(YEAR(Setup!$C$8),MONTH(Setup!$C$8)+INT(($A455+Setup!$C$41)/2),MIN(IF(MOD($A455+Setup!$C$41,2)=0,Setup!$C$39,Setup!$C$40),DAY(EOMONTH(DATE(YEAR(Setup!$C$8),MONTH(Setup!$C$8)+INT(($A455+Setup!$C$41)/2),1),0)))),Setup!$C$8+$A455*IF(Setup!$C$7="Every week",7,14)))</f>
        <v>52583</v>
      </c>
      <c r="D455" s="46"/>
      <c r="E455" s="47"/>
      <c r="F455" s="47"/>
      <c r="G455" s="47"/>
      <c r="H455" s="47"/>
      <c r="I455" s="48" t="n">
        <f aca="false">N(Setup!$C$11)+N(E455)</f>
        <v>100</v>
      </c>
      <c r="J455" s="48" t="n">
        <f aca="false">MIN(Setup!$C$37,MAX(I455,0))</f>
        <v>9.23076923076923</v>
      </c>
      <c r="K455" s="48" t="n">
        <f aca="false">MIN(MAX(N(Setup!$C$14)-L454,0),MAX(I455-J455,0))</f>
        <v>0</v>
      </c>
      <c r="L455" s="48" t="n">
        <f aca="false">L454+K455-N(G455)</f>
        <v>500</v>
      </c>
      <c r="M455" s="48" t="n">
        <f aca="false">M454+J455-N(H455)</f>
        <v>4126.15384615382</v>
      </c>
      <c r="N455" s="48" t="n">
        <f aca="false">SUM(BX455:DU455)</f>
        <v>0</v>
      </c>
      <c r="O455" s="48" t="n">
        <f aca="false">SUM(Z455:BW455)-N455</f>
        <v>25</v>
      </c>
      <c r="P455" s="48" t="n">
        <f aca="false">MAX(I455-J455-K455,0)+O455</f>
        <v>115.769230769231</v>
      </c>
      <c r="Q455" s="48" t="n">
        <f aca="false">SUM(DV455:FS455)</f>
        <v>0</v>
      </c>
      <c r="R455" s="49" t="n">
        <f aca="false">N455+J455+K455+Q455</f>
        <v>9.23076923076923</v>
      </c>
      <c r="S455" s="48" t="n">
        <f aca="false">T455-T454-N(F455)+N455+Q455</f>
        <v>0</v>
      </c>
      <c r="T455" s="49" t="n">
        <f aca="false">SUM(FT455:HQ455)</f>
        <v>0</v>
      </c>
      <c r="U455" s="44" t="str">
        <f aca="false">IF(T454&lt;0.005,"",INDEX(Helpers!$C$2:$C$51,IF(_xlfn.MINIFS($DV$6:$FS$6,DV455:FS455,"&gt;0.005")=0,V455,_xlfn.MINIFS($DV$6:$FS$6,DV455:FS455,"&gt;0.005"))))</f>
        <v/>
      </c>
      <c r="V455" s="44" t="n">
        <f aca="false">IF(_xlfn.MINIFS($FT$6:$HQ$6,FT454:HQ454,"&gt;0.005")=0,1,_xlfn.MINIFS($FT$6:$HQ$6,FT454:HQ454,"&gt;0.005"))</f>
        <v>1</v>
      </c>
      <c r="W455" s="44" t="n">
        <f aca="false">IF(AND(D455&lt;&gt;"Paid",T454&gt;0.005),1,0)</f>
        <v>0</v>
      </c>
      <c r="X455" s="48" t="n">
        <f aca="false">SUMPRODUCT(((Helpers!$G$2:$G$51*(1+(Helpers!$D$2:$D$51+0.000000001)/12)^(($B455-Setup!$C$8)/(365.25/12))-Helpers!$E$2:$E$51*((1+(Helpers!$D$2:$D$51+0.000000001)/12)^(($B455-Setup!$C$8)/(365.25/12))-1)/((Helpers!$D$2:$D$51+0.000000001)/12))&gt;0)*(Helpers!$G$2:$G$51*(1+(Helpers!$D$2:$D$51+0.000000001)/12)^(($B455-Setup!$C$8)/(365.25/12))-Helpers!$E$2:$E$51*((1+(Helpers!$D$2:$D$51+0.000000001)/12)^(($B455-Setup!$C$8)/(365.25/12))-1)/((Helpers!$D$2:$D$51+0.000000001)/12)))</f>
        <v>0</v>
      </c>
      <c r="Y455" s="48"/>
      <c r="Z455" s="48" t="n">
        <f aca="false">IF(OR(N(Z$5)=0,Z$6=""),0,Z$5*((DATE(YEAR($B455),MONTH($B455),MIN(Z$6,DAY(EOMONTH($B455,0))))&gt;=$B455)*(DATE(YEAR($B455),MONTH($B455),MIN(Z$6,DAY(EOMONTH($B455,0))))&lt;$C455)+(DATE(YEAR($B455),MONTH($B455)+1,MIN(Z$6,DAY(EOMONTH($B455,1))))&gt;=$B455)*(DATE(YEAR($B455),MONTH($B455)+1,MIN(Z$6,DAY(EOMONTH($B455,1))))&lt;$C455)))</f>
        <v>25</v>
      </c>
      <c r="AA455" s="48" t="n">
        <f aca="false">IF(OR(N(AA$5)=0,AA$6=""),0,AA$5*((DATE(YEAR($B455),MONTH($B455),MIN(AA$6,DAY(EOMONTH($B455,0))))&gt;=$B455)*(DATE(YEAR($B455),MONTH($B455),MIN(AA$6,DAY(EOMONTH($B455,0))))&lt;$C455)+(DATE(YEAR($B455),MONTH($B455)+1,MIN(AA$6,DAY(EOMONTH($B455,1))))&gt;=$B455)*(DATE(YEAR($B455),MONTH($B455)+1,MIN(AA$6,DAY(EOMONTH($B455,1))))&lt;$C455)))</f>
        <v>0</v>
      </c>
      <c r="AB455" s="48" t="n">
        <f aca="false">IF(OR(N(AB$5)=0,AB$6=""),0,AB$5*((DATE(YEAR($B455),MONTH($B455),MIN(AB$6,DAY(EOMONTH($B455,0))))&gt;=$B455)*(DATE(YEAR($B455),MONTH($B455),MIN(AB$6,DAY(EOMONTH($B455,0))))&lt;$C455)+(DATE(YEAR($B455),MONTH($B455)+1,MIN(AB$6,DAY(EOMONTH($B455,1))))&gt;=$B455)*(DATE(YEAR($B455),MONTH($B455)+1,MIN(AB$6,DAY(EOMONTH($B455,1))))&lt;$C455)))</f>
        <v>0</v>
      </c>
      <c r="AC455" s="48" t="n">
        <f aca="false">IF(OR(N(AC$5)=0,AC$6=""),0,AC$5*((DATE(YEAR($B455),MONTH($B455),MIN(AC$6,DAY(EOMONTH($B455,0))))&gt;=$B455)*(DATE(YEAR($B455),MONTH($B455),MIN(AC$6,DAY(EOMONTH($B455,0))))&lt;$C455)+(DATE(YEAR($B455),MONTH($B455)+1,MIN(AC$6,DAY(EOMONTH($B455,1))))&gt;=$B455)*(DATE(YEAR($B455),MONTH($B455)+1,MIN(AC$6,DAY(EOMONTH($B455,1))))&lt;$C455)))</f>
        <v>0</v>
      </c>
      <c r="AD455" s="48" t="n">
        <f aca="false">IF(OR(N(AD$5)=0,AD$6=""),0,AD$5*((DATE(YEAR($B455),MONTH($B455),MIN(AD$6,DAY(EOMONTH($B455,0))))&gt;=$B455)*(DATE(YEAR($B455),MONTH($B455),MIN(AD$6,DAY(EOMONTH($B455,0))))&lt;$C455)+(DATE(YEAR($B455),MONTH($B455)+1,MIN(AD$6,DAY(EOMONTH($B455,1))))&gt;=$B455)*(DATE(YEAR($B455),MONTH($B455)+1,MIN(AD$6,DAY(EOMONTH($B455,1))))&lt;$C455)))</f>
        <v>0</v>
      </c>
      <c r="AE455" s="48" t="n">
        <f aca="false">IF(OR(N(AE$5)=0,AE$6=""),0,AE$5*((DATE(YEAR($B455),MONTH($B455),MIN(AE$6,DAY(EOMONTH($B455,0))))&gt;=$B455)*(DATE(YEAR($B455),MONTH($B455),MIN(AE$6,DAY(EOMONTH($B455,0))))&lt;$C455)+(DATE(YEAR($B455),MONTH($B455)+1,MIN(AE$6,DAY(EOMONTH($B455,1))))&gt;=$B455)*(DATE(YEAR($B455),MONTH($B455)+1,MIN(AE$6,DAY(EOMONTH($B455,1))))&lt;$C455)))</f>
        <v>0</v>
      </c>
      <c r="AF455" s="48" t="n">
        <f aca="false">IF(OR(N(AF$5)=0,AF$6=""),0,AF$5*((DATE(YEAR($B455),MONTH($B455),MIN(AF$6,DAY(EOMONTH($B455,0))))&gt;=$B455)*(DATE(YEAR($B455),MONTH($B455),MIN(AF$6,DAY(EOMONTH($B455,0))))&lt;$C455)+(DATE(YEAR($B455),MONTH($B455)+1,MIN(AF$6,DAY(EOMONTH($B455,1))))&gt;=$B455)*(DATE(YEAR($B455),MONTH($B455)+1,MIN(AF$6,DAY(EOMONTH($B455,1))))&lt;$C455)))</f>
        <v>0</v>
      </c>
      <c r="AG455" s="48" t="n">
        <f aca="false">IF(OR(N(AG$5)=0,AG$6=""),0,AG$5*((DATE(YEAR($B455),MONTH($B455),MIN(AG$6,DAY(EOMONTH($B455,0))))&gt;=$B455)*(DATE(YEAR($B455),MONTH($B455),MIN(AG$6,DAY(EOMONTH($B455,0))))&lt;$C455)+(DATE(YEAR($B455),MONTH($B455)+1,MIN(AG$6,DAY(EOMONTH($B455,1))))&gt;=$B455)*(DATE(YEAR($B455),MONTH($B455)+1,MIN(AG$6,DAY(EOMONTH($B455,1))))&lt;$C455)))</f>
        <v>0</v>
      </c>
      <c r="AH455" s="48" t="n">
        <f aca="false">IF(OR(N(AH$5)=0,AH$6=""),0,AH$5*((DATE(YEAR($B455),MONTH($B455),MIN(AH$6,DAY(EOMONTH($B455,0))))&gt;=$B455)*(DATE(YEAR($B455),MONTH($B455),MIN(AH$6,DAY(EOMONTH($B455,0))))&lt;$C455)+(DATE(YEAR($B455),MONTH($B455)+1,MIN(AH$6,DAY(EOMONTH($B455,1))))&gt;=$B455)*(DATE(YEAR($B455),MONTH($B455)+1,MIN(AH$6,DAY(EOMONTH($B455,1))))&lt;$C455)))</f>
        <v>0</v>
      </c>
      <c r="AI455" s="48" t="n">
        <f aca="false">IF(OR(N(AI$5)=0,AI$6=""),0,AI$5*((DATE(YEAR($B455),MONTH($B455),MIN(AI$6,DAY(EOMONTH($B455,0))))&gt;=$B455)*(DATE(YEAR($B455),MONTH($B455),MIN(AI$6,DAY(EOMONTH($B455,0))))&lt;$C455)+(DATE(YEAR($B455),MONTH($B455)+1,MIN(AI$6,DAY(EOMONTH($B455,1))))&gt;=$B455)*(DATE(YEAR($B455),MONTH($B455)+1,MIN(AI$6,DAY(EOMONTH($B455,1))))&lt;$C455)))</f>
        <v>0</v>
      </c>
      <c r="AJ455" s="48" t="n">
        <f aca="false">IF(OR(N(AJ$5)=0,AJ$6=""),0,AJ$5*((DATE(YEAR($B455),MONTH($B455),MIN(AJ$6,DAY(EOMONTH($B455,0))))&gt;=$B455)*(DATE(YEAR($B455),MONTH($B455),MIN(AJ$6,DAY(EOMONTH($B455,0))))&lt;$C455)+(DATE(YEAR($B455),MONTH($B455)+1,MIN(AJ$6,DAY(EOMONTH($B455,1))))&gt;=$B455)*(DATE(YEAR($B455),MONTH($B455)+1,MIN(AJ$6,DAY(EOMONTH($B455,1))))&lt;$C455)))</f>
        <v>0</v>
      </c>
      <c r="AK455" s="48" t="n">
        <f aca="false">IF(OR(N(AK$5)=0,AK$6=""),0,AK$5*((DATE(YEAR($B455),MONTH($B455),MIN(AK$6,DAY(EOMONTH($B455,0))))&gt;=$B455)*(DATE(YEAR($B455),MONTH($B455),MIN(AK$6,DAY(EOMONTH($B455,0))))&lt;$C455)+(DATE(YEAR($B455),MONTH($B455)+1,MIN(AK$6,DAY(EOMONTH($B455,1))))&gt;=$B455)*(DATE(YEAR($B455),MONTH($B455)+1,MIN(AK$6,DAY(EOMONTH($B455,1))))&lt;$C455)))</f>
        <v>0</v>
      </c>
      <c r="AL455" s="48" t="n">
        <f aca="false">IF(OR(N(AL$5)=0,AL$6=""),0,AL$5*((DATE(YEAR($B455),MONTH($B455),MIN(AL$6,DAY(EOMONTH($B455,0))))&gt;=$B455)*(DATE(YEAR($B455),MONTH($B455),MIN(AL$6,DAY(EOMONTH($B455,0))))&lt;$C455)+(DATE(YEAR($B455),MONTH($B455)+1,MIN(AL$6,DAY(EOMONTH($B455,1))))&gt;=$B455)*(DATE(YEAR($B455),MONTH($B455)+1,MIN(AL$6,DAY(EOMONTH($B455,1))))&lt;$C455)))</f>
        <v>0</v>
      </c>
      <c r="AM455" s="48" t="n">
        <f aca="false">IF(OR(N(AM$5)=0,AM$6=""),0,AM$5*((DATE(YEAR($B455),MONTH($B455),MIN(AM$6,DAY(EOMONTH($B455,0))))&gt;=$B455)*(DATE(YEAR($B455),MONTH($B455),MIN(AM$6,DAY(EOMONTH($B455,0))))&lt;$C455)+(DATE(YEAR($B455),MONTH($B455)+1,MIN(AM$6,DAY(EOMONTH($B455,1))))&gt;=$B455)*(DATE(YEAR($B455),MONTH($B455)+1,MIN(AM$6,DAY(EOMONTH($B455,1))))&lt;$C455)))</f>
        <v>0</v>
      </c>
      <c r="AN455" s="48" t="n">
        <f aca="false">IF(OR(N(AN$5)=0,AN$6=""),0,AN$5*((DATE(YEAR($B455),MONTH($B455),MIN(AN$6,DAY(EOMONTH($B455,0))))&gt;=$B455)*(DATE(YEAR($B455),MONTH($B455),MIN(AN$6,DAY(EOMONTH($B455,0))))&lt;$C455)+(DATE(YEAR($B455),MONTH($B455)+1,MIN(AN$6,DAY(EOMONTH($B455,1))))&gt;=$B455)*(DATE(YEAR($B455),MONTH($B455)+1,MIN(AN$6,DAY(EOMONTH($B455,1))))&lt;$C455)))</f>
        <v>0</v>
      </c>
      <c r="AO455" s="48" t="n">
        <f aca="false">IF(OR(N(AO$5)=0,AO$6=""),0,AO$5*((DATE(YEAR($B455),MONTH($B455),MIN(AO$6,DAY(EOMONTH($B455,0))))&gt;=$B455)*(DATE(YEAR($B455),MONTH($B455),MIN(AO$6,DAY(EOMONTH($B455,0))))&lt;$C455)+(DATE(YEAR($B455),MONTH($B455)+1,MIN(AO$6,DAY(EOMONTH($B455,1))))&gt;=$B455)*(DATE(YEAR($B455),MONTH($B455)+1,MIN(AO$6,DAY(EOMONTH($B455,1))))&lt;$C455)))</f>
        <v>0</v>
      </c>
      <c r="AP455" s="48" t="n">
        <f aca="false">IF(OR(N(AP$5)=0,AP$6=""),0,AP$5*((DATE(YEAR($B455),MONTH($B455),MIN(AP$6,DAY(EOMONTH($B455,0))))&gt;=$B455)*(DATE(YEAR($B455),MONTH($B455),MIN(AP$6,DAY(EOMONTH($B455,0))))&lt;$C455)+(DATE(YEAR($B455),MONTH($B455)+1,MIN(AP$6,DAY(EOMONTH($B455,1))))&gt;=$B455)*(DATE(YEAR($B455),MONTH($B455)+1,MIN(AP$6,DAY(EOMONTH($B455,1))))&lt;$C455)))</f>
        <v>0</v>
      </c>
      <c r="AQ455" s="48" t="n">
        <f aca="false">IF(OR(N(AQ$5)=0,AQ$6=""),0,AQ$5*((DATE(YEAR($B455),MONTH($B455),MIN(AQ$6,DAY(EOMONTH($B455,0))))&gt;=$B455)*(DATE(YEAR($B455),MONTH($B455),MIN(AQ$6,DAY(EOMONTH($B455,0))))&lt;$C455)+(DATE(YEAR($B455),MONTH($B455)+1,MIN(AQ$6,DAY(EOMONTH($B455,1))))&gt;=$B455)*(DATE(YEAR($B455),MONTH($B455)+1,MIN(AQ$6,DAY(EOMONTH($B455,1))))&lt;$C455)))</f>
        <v>0</v>
      </c>
      <c r="AR455" s="48" t="n">
        <f aca="false">IF(OR(N(AR$5)=0,AR$6=""),0,AR$5*((DATE(YEAR($B455),MONTH($B455),MIN(AR$6,DAY(EOMONTH($B455,0))))&gt;=$B455)*(DATE(YEAR($B455),MONTH($B455),MIN(AR$6,DAY(EOMONTH($B455,0))))&lt;$C455)+(DATE(YEAR($B455),MONTH($B455)+1,MIN(AR$6,DAY(EOMONTH($B455,1))))&gt;=$B455)*(DATE(YEAR($B455),MONTH($B455)+1,MIN(AR$6,DAY(EOMONTH($B455,1))))&lt;$C455)))</f>
        <v>0</v>
      </c>
      <c r="AS455" s="48" t="n">
        <f aca="false">IF(OR(N(AS$5)=0,AS$6=""),0,AS$5*((DATE(YEAR($B455),MONTH($B455),MIN(AS$6,DAY(EOMONTH($B455,0))))&gt;=$B455)*(DATE(YEAR($B455),MONTH($B455),MIN(AS$6,DAY(EOMONTH($B455,0))))&lt;$C455)+(DATE(YEAR($B455),MONTH($B455)+1,MIN(AS$6,DAY(EOMONTH($B455,1))))&gt;=$B455)*(DATE(YEAR($B455),MONTH($B455)+1,MIN(AS$6,DAY(EOMONTH($B455,1))))&lt;$C455)))</f>
        <v>0</v>
      </c>
      <c r="AT455" s="48" t="n">
        <f aca="false">IF(OR(N(AT$5)=0,AT$6=""),0,AT$5*((DATE(YEAR($B455),MONTH($B455),MIN(AT$6,DAY(EOMONTH($B455,0))))&gt;=$B455)*(DATE(YEAR($B455),MONTH($B455),MIN(AT$6,DAY(EOMONTH($B455,0))))&lt;$C455)+(DATE(YEAR($B455),MONTH($B455)+1,MIN(AT$6,DAY(EOMONTH($B455,1))))&gt;=$B455)*(DATE(YEAR($B455),MONTH($B455)+1,MIN(AT$6,DAY(EOMONTH($B455,1))))&lt;$C455)))</f>
        <v>0</v>
      </c>
      <c r="AU455" s="48" t="n">
        <f aca="false">IF(OR(N(AU$5)=0,AU$6=""),0,AU$5*((DATE(YEAR($B455),MONTH($B455),MIN(AU$6,DAY(EOMONTH($B455,0))))&gt;=$B455)*(DATE(YEAR($B455),MONTH($B455),MIN(AU$6,DAY(EOMONTH($B455,0))))&lt;$C455)+(DATE(YEAR($B455),MONTH($B455)+1,MIN(AU$6,DAY(EOMONTH($B455,1))))&gt;=$B455)*(DATE(YEAR($B455),MONTH($B455)+1,MIN(AU$6,DAY(EOMONTH($B455,1))))&lt;$C455)))</f>
        <v>0</v>
      </c>
      <c r="AV455" s="48" t="n">
        <f aca="false">IF(OR(N(AV$5)=0,AV$6=""),0,AV$5*((DATE(YEAR($B455),MONTH($B455),MIN(AV$6,DAY(EOMONTH($B455,0))))&gt;=$B455)*(DATE(YEAR($B455),MONTH($B455),MIN(AV$6,DAY(EOMONTH($B455,0))))&lt;$C455)+(DATE(YEAR($B455),MONTH($B455)+1,MIN(AV$6,DAY(EOMONTH($B455,1))))&gt;=$B455)*(DATE(YEAR($B455),MONTH($B455)+1,MIN(AV$6,DAY(EOMONTH($B455,1))))&lt;$C455)))</f>
        <v>0</v>
      </c>
      <c r="AW455" s="48" t="n">
        <f aca="false">IF(OR(N(AW$5)=0,AW$6=""),0,AW$5*((DATE(YEAR($B455),MONTH($B455),MIN(AW$6,DAY(EOMONTH($B455,0))))&gt;=$B455)*(DATE(YEAR($B455),MONTH($B455),MIN(AW$6,DAY(EOMONTH($B455,0))))&lt;$C455)+(DATE(YEAR($B455),MONTH($B455)+1,MIN(AW$6,DAY(EOMONTH($B455,1))))&gt;=$B455)*(DATE(YEAR($B455),MONTH($B455)+1,MIN(AW$6,DAY(EOMONTH($B455,1))))&lt;$C455)))</f>
        <v>0</v>
      </c>
      <c r="AX455" s="48" t="n">
        <f aca="false">IF(OR(N(AX$5)=0,AX$6=""),0,AX$5*((DATE(YEAR($B455),MONTH($B455),MIN(AX$6,DAY(EOMONTH($B455,0))))&gt;=$B455)*(DATE(YEAR($B455),MONTH($B455),MIN(AX$6,DAY(EOMONTH($B455,0))))&lt;$C455)+(DATE(YEAR($B455),MONTH($B455)+1,MIN(AX$6,DAY(EOMONTH($B455,1))))&gt;=$B455)*(DATE(YEAR($B455),MONTH($B455)+1,MIN(AX$6,DAY(EOMONTH($B455,1))))&lt;$C455)))</f>
        <v>0</v>
      </c>
      <c r="AY455" s="48" t="n">
        <f aca="false">IF(OR(N(AY$5)=0,AY$6=""),0,AY$5*((DATE(YEAR($B455),MONTH($B455),MIN(AY$6,DAY(EOMONTH($B455,0))))&gt;=$B455)*(DATE(YEAR($B455),MONTH($B455),MIN(AY$6,DAY(EOMONTH($B455,0))))&lt;$C455)+(DATE(YEAR($B455),MONTH($B455)+1,MIN(AY$6,DAY(EOMONTH($B455,1))))&gt;=$B455)*(DATE(YEAR($B455),MONTH($B455)+1,MIN(AY$6,DAY(EOMONTH($B455,1))))&lt;$C455)))</f>
        <v>0</v>
      </c>
      <c r="AZ455" s="48" t="n">
        <f aca="false">IF(OR(N(AZ$5)=0,AZ$6=""),0,AZ$5*((DATE(YEAR($B455),MONTH($B455),MIN(AZ$6,DAY(EOMONTH($B455,0))))&gt;=$B455)*(DATE(YEAR($B455),MONTH($B455),MIN(AZ$6,DAY(EOMONTH($B455,0))))&lt;$C455)+(DATE(YEAR($B455),MONTH($B455)+1,MIN(AZ$6,DAY(EOMONTH($B455,1))))&gt;=$B455)*(DATE(YEAR($B455),MONTH($B455)+1,MIN(AZ$6,DAY(EOMONTH($B455,1))))&lt;$C455)))</f>
        <v>0</v>
      </c>
      <c r="BA455" s="48" t="n">
        <f aca="false">IF(OR(N(BA$5)=0,BA$6=""),0,BA$5*((DATE(YEAR($B455),MONTH($B455),MIN(BA$6,DAY(EOMONTH($B455,0))))&gt;=$B455)*(DATE(YEAR($B455),MONTH($B455),MIN(BA$6,DAY(EOMONTH($B455,0))))&lt;$C455)+(DATE(YEAR($B455),MONTH($B455)+1,MIN(BA$6,DAY(EOMONTH($B455,1))))&gt;=$B455)*(DATE(YEAR($B455),MONTH($B455)+1,MIN(BA$6,DAY(EOMONTH($B455,1))))&lt;$C455)))</f>
        <v>0</v>
      </c>
      <c r="BB455" s="48" t="n">
        <f aca="false">IF(OR(N(BB$5)=0,BB$6=""),0,BB$5*((DATE(YEAR($B455),MONTH($B455),MIN(BB$6,DAY(EOMONTH($B455,0))))&gt;=$B455)*(DATE(YEAR($B455),MONTH($B455),MIN(BB$6,DAY(EOMONTH($B455,0))))&lt;$C455)+(DATE(YEAR($B455),MONTH($B455)+1,MIN(BB$6,DAY(EOMONTH($B455,1))))&gt;=$B455)*(DATE(YEAR($B455),MONTH($B455)+1,MIN(BB$6,DAY(EOMONTH($B455,1))))&lt;$C455)))</f>
        <v>0</v>
      </c>
      <c r="BC455" s="48" t="n">
        <f aca="false">IF(OR(N(BC$5)=0,BC$6=""),0,BC$5*((DATE(YEAR($B455),MONTH($B455),MIN(BC$6,DAY(EOMONTH($B455,0))))&gt;=$B455)*(DATE(YEAR($B455),MONTH($B455),MIN(BC$6,DAY(EOMONTH($B455,0))))&lt;$C455)+(DATE(YEAR($B455),MONTH($B455)+1,MIN(BC$6,DAY(EOMONTH($B455,1))))&gt;=$B455)*(DATE(YEAR($B455),MONTH($B455)+1,MIN(BC$6,DAY(EOMONTH($B455,1))))&lt;$C455)))</f>
        <v>0</v>
      </c>
      <c r="BD455" s="48" t="n">
        <f aca="false">IF(OR(N(BD$5)=0,BD$6=""),0,BD$5*((DATE(YEAR($B455),MONTH($B455),MIN(BD$6,DAY(EOMONTH($B455,0))))&gt;=$B455)*(DATE(YEAR($B455),MONTH($B455),MIN(BD$6,DAY(EOMONTH($B455,0))))&lt;$C455)+(DATE(YEAR($B455),MONTH($B455)+1,MIN(BD$6,DAY(EOMONTH($B455,1))))&gt;=$B455)*(DATE(YEAR($B455),MONTH($B455)+1,MIN(BD$6,DAY(EOMONTH($B455,1))))&lt;$C455)))</f>
        <v>0</v>
      </c>
      <c r="BE455" s="48" t="n">
        <f aca="false">IF(OR(N(BE$5)=0,BE$6=""),0,BE$5*((DATE(YEAR($B455),MONTH($B455),MIN(BE$6,DAY(EOMONTH($B455,0))))&gt;=$B455)*(DATE(YEAR($B455),MONTH($B455),MIN(BE$6,DAY(EOMONTH($B455,0))))&lt;$C455)+(DATE(YEAR($B455),MONTH($B455)+1,MIN(BE$6,DAY(EOMONTH($B455,1))))&gt;=$B455)*(DATE(YEAR($B455),MONTH($B455)+1,MIN(BE$6,DAY(EOMONTH($B455,1))))&lt;$C455)))</f>
        <v>0</v>
      </c>
      <c r="BF455" s="48" t="n">
        <f aca="false">IF(OR(N(BF$5)=0,BF$6=""),0,BF$5*((DATE(YEAR($B455),MONTH($B455),MIN(BF$6,DAY(EOMONTH($B455,0))))&gt;=$B455)*(DATE(YEAR($B455),MONTH($B455),MIN(BF$6,DAY(EOMONTH($B455,0))))&lt;$C455)+(DATE(YEAR($B455),MONTH($B455)+1,MIN(BF$6,DAY(EOMONTH($B455,1))))&gt;=$B455)*(DATE(YEAR($B455),MONTH($B455)+1,MIN(BF$6,DAY(EOMONTH($B455,1))))&lt;$C455)))</f>
        <v>0</v>
      </c>
      <c r="BG455" s="48" t="n">
        <f aca="false">IF(OR(N(BG$5)=0,BG$6=""),0,BG$5*((DATE(YEAR($B455),MONTH($B455),MIN(BG$6,DAY(EOMONTH($B455,0))))&gt;=$B455)*(DATE(YEAR($B455),MONTH($B455),MIN(BG$6,DAY(EOMONTH($B455,0))))&lt;$C455)+(DATE(YEAR($B455),MONTH($B455)+1,MIN(BG$6,DAY(EOMONTH($B455,1))))&gt;=$B455)*(DATE(YEAR($B455),MONTH($B455)+1,MIN(BG$6,DAY(EOMONTH($B455,1))))&lt;$C455)))</f>
        <v>0</v>
      </c>
      <c r="BH455" s="48" t="n">
        <f aca="false">IF(OR(N(BH$5)=0,BH$6=""),0,BH$5*((DATE(YEAR($B455),MONTH($B455),MIN(BH$6,DAY(EOMONTH($B455,0))))&gt;=$B455)*(DATE(YEAR($B455),MONTH($B455),MIN(BH$6,DAY(EOMONTH($B455,0))))&lt;$C455)+(DATE(YEAR($B455),MONTH($B455)+1,MIN(BH$6,DAY(EOMONTH($B455,1))))&gt;=$B455)*(DATE(YEAR($B455),MONTH($B455)+1,MIN(BH$6,DAY(EOMONTH($B455,1))))&lt;$C455)))</f>
        <v>0</v>
      </c>
      <c r="BI455" s="48" t="n">
        <f aca="false">IF(OR(N(BI$5)=0,BI$6=""),0,BI$5*((DATE(YEAR($B455),MONTH($B455),MIN(BI$6,DAY(EOMONTH($B455,0))))&gt;=$B455)*(DATE(YEAR($B455),MONTH($B455),MIN(BI$6,DAY(EOMONTH($B455,0))))&lt;$C455)+(DATE(YEAR($B455),MONTH($B455)+1,MIN(BI$6,DAY(EOMONTH($B455,1))))&gt;=$B455)*(DATE(YEAR($B455),MONTH($B455)+1,MIN(BI$6,DAY(EOMONTH($B455,1))))&lt;$C455)))</f>
        <v>0</v>
      </c>
      <c r="BJ455" s="48" t="n">
        <f aca="false">IF(OR(N(BJ$5)=0,BJ$6=""),0,BJ$5*((DATE(YEAR($B455),MONTH($B455),MIN(BJ$6,DAY(EOMONTH($B455,0))))&gt;=$B455)*(DATE(YEAR($B455),MONTH($B455),MIN(BJ$6,DAY(EOMONTH($B455,0))))&lt;$C455)+(DATE(YEAR($B455),MONTH($B455)+1,MIN(BJ$6,DAY(EOMONTH($B455,1))))&gt;=$B455)*(DATE(YEAR($B455),MONTH($B455)+1,MIN(BJ$6,DAY(EOMONTH($B455,1))))&lt;$C455)))</f>
        <v>0</v>
      </c>
      <c r="BK455" s="48" t="n">
        <f aca="false">IF(OR(N(BK$5)=0,BK$6=""),0,BK$5*((DATE(YEAR($B455),MONTH($B455),MIN(BK$6,DAY(EOMONTH($B455,0))))&gt;=$B455)*(DATE(YEAR($B455),MONTH($B455),MIN(BK$6,DAY(EOMONTH($B455,0))))&lt;$C455)+(DATE(YEAR($B455),MONTH($B455)+1,MIN(BK$6,DAY(EOMONTH($B455,1))))&gt;=$B455)*(DATE(YEAR($B455),MONTH($B455)+1,MIN(BK$6,DAY(EOMONTH($B455,1))))&lt;$C455)))</f>
        <v>0</v>
      </c>
      <c r="BL455" s="48" t="n">
        <f aca="false">IF(OR(N(BL$5)=0,BL$6=""),0,BL$5*((DATE(YEAR($B455),MONTH($B455),MIN(BL$6,DAY(EOMONTH($B455,0))))&gt;=$B455)*(DATE(YEAR($B455),MONTH($B455),MIN(BL$6,DAY(EOMONTH($B455,0))))&lt;$C455)+(DATE(YEAR($B455),MONTH($B455)+1,MIN(BL$6,DAY(EOMONTH($B455,1))))&gt;=$B455)*(DATE(YEAR($B455),MONTH($B455)+1,MIN(BL$6,DAY(EOMONTH($B455,1))))&lt;$C455)))</f>
        <v>0</v>
      </c>
      <c r="BM455" s="48" t="n">
        <f aca="false">IF(OR(N(BM$5)=0,BM$6=""),0,BM$5*((DATE(YEAR($B455),MONTH($B455),MIN(BM$6,DAY(EOMONTH($B455,0))))&gt;=$B455)*(DATE(YEAR($B455),MONTH($B455),MIN(BM$6,DAY(EOMONTH($B455,0))))&lt;$C455)+(DATE(YEAR($B455),MONTH($B455)+1,MIN(BM$6,DAY(EOMONTH($B455,1))))&gt;=$B455)*(DATE(YEAR($B455),MONTH($B455)+1,MIN(BM$6,DAY(EOMONTH($B455,1))))&lt;$C455)))</f>
        <v>0</v>
      </c>
      <c r="BN455" s="48" t="n">
        <f aca="false">IF(OR(N(BN$5)=0,BN$6=""),0,BN$5*((DATE(YEAR($B455),MONTH($B455),MIN(BN$6,DAY(EOMONTH($B455,0))))&gt;=$B455)*(DATE(YEAR($B455),MONTH($B455),MIN(BN$6,DAY(EOMONTH($B455,0))))&lt;$C455)+(DATE(YEAR($B455),MONTH($B455)+1,MIN(BN$6,DAY(EOMONTH($B455,1))))&gt;=$B455)*(DATE(YEAR($B455),MONTH($B455)+1,MIN(BN$6,DAY(EOMONTH($B455,1))))&lt;$C455)))</f>
        <v>0</v>
      </c>
      <c r="BO455" s="48" t="n">
        <f aca="false">IF(OR(N(BO$5)=0,BO$6=""),0,BO$5*((DATE(YEAR($B455),MONTH($B455),MIN(BO$6,DAY(EOMONTH($B455,0))))&gt;=$B455)*(DATE(YEAR($B455),MONTH($B455),MIN(BO$6,DAY(EOMONTH($B455,0))))&lt;$C455)+(DATE(YEAR($B455),MONTH($B455)+1,MIN(BO$6,DAY(EOMONTH($B455,1))))&gt;=$B455)*(DATE(YEAR($B455),MONTH($B455)+1,MIN(BO$6,DAY(EOMONTH($B455,1))))&lt;$C455)))</f>
        <v>0</v>
      </c>
      <c r="BP455" s="48" t="n">
        <f aca="false">IF(OR(N(BP$5)=0,BP$6=""),0,BP$5*((DATE(YEAR($B455),MONTH($B455),MIN(BP$6,DAY(EOMONTH($B455,0))))&gt;=$B455)*(DATE(YEAR($B455),MONTH($B455),MIN(BP$6,DAY(EOMONTH($B455,0))))&lt;$C455)+(DATE(YEAR($B455),MONTH($B455)+1,MIN(BP$6,DAY(EOMONTH($B455,1))))&gt;=$B455)*(DATE(YEAR($B455),MONTH($B455)+1,MIN(BP$6,DAY(EOMONTH($B455,1))))&lt;$C455)))</f>
        <v>0</v>
      </c>
      <c r="BQ455" s="48" t="n">
        <f aca="false">IF(OR(N(BQ$5)=0,BQ$6=""),0,BQ$5*((DATE(YEAR($B455),MONTH($B455),MIN(BQ$6,DAY(EOMONTH($B455,0))))&gt;=$B455)*(DATE(YEAR($B455),MONTH($B455),MIN(BQ$6,DAY(EOMONTH($B455,0))))&lt;$C455)+(DATE(YEAR($B455),MONTH($B455)+1,MIN(BQ$6,DAY(EOMONTH($B455,1))))&gt;=$B455)*(DATE(YEAR($B455),MONTH($B455)+1,MIN(BQ$6,DAY(EOMONTH($B455,1))))&lt;$C455)))</f>
        <v>0</v>
      </c>
      <c r="BR455" s="48" t="n">
        <f aca="false">IF(OR(N(BR$5)=0,BR$6=""),0,BR$5*((DATE(YEAR($B455),MONTH($B455),MIN(BR$6,DAY(EOMONTH($B455,0))))&gt;=$B455)*(DATE(YEAR($B455),MONTH($B455),MIN(BR$6,DAY(EOMONTH($B455,0))))&lt;$C455)+(DATE(YEAR($B455),MONTH($B455)+1,MIN(BR$6,DAY(EOMONTH($B455,1))))&gt;=$B455)*(DATE(YEAR($B455),MONTH($B455)+1,MIN(BR$6,DAY(EOMONTH($B455,1))))&lt;$C455)))</f>
        <v>0</v>
      </c>
      <c r="BS455" s="48" t="n">
        <f aca="false">IF(OR(N(BS$5)=0,BS$6=""),0,BS$5*((DATE(YEAR($B455),MONTH($B455),MIN(BS$6,DAY(EOMONTH($B455,0))))&gt;=$B455)*(DATE(YEAR($B455),MONTH($B455),MIN(BS$6,DAY(EOMONTH($B455,0))))&lt;$C455)+(DATE(YEAR($B455),MONTH($B455)+1,MIN(BS$6,DAY(EOMONTH($B455,1))))&gt;=$B455)*(DATE(YEAR($B455),MONTH($B455)+1,MIN(BS$6,DAY(EOMONTH($B455,1))))&lt;$C455)))</f>
        <v>0</v>
      </c>
      <c r="BT455" s="48" t="n">
        <f aca="false">IF(OR(N(BT$5)=0,BT$6=""),0,BT$5*((DATE(YEAR($B455),MONTH($B455),MIN(BT$6,DAY(EOMONTH($B455,0))))&gt;=$B455)*(DATE(YEAR($B455),MONTH($B455),MIN(BT$6,DAY(EOMONTH($B455,0))))&lt;$C455)+(DATE(YEAR($B455),MONTH($B455)+1,MIN(BT$6,DAY(EOMONTH($B455,1))))&gt;=$B455)*(DATE(YEAR($B455),MONTH($B455)+1,MIN(BT$6,DAY(EOMONTH($B455,1))))&lt;$C455)))</f>
        <v>0</v>
      </c>
      <c r="BU455" s="48" t="n">
        <f aca="false">IF(OR(N(BU$5)=0,BU$6=""),0,BU$5*((DATE(YEAR($B455),MONTH($B455),MIN(BU$6,DAY(EOMONTH($B455,0))))&gt;=$B455)*(DATE(YEAR($B455),MONTH($B455),MIN(BU$6,DAY(EOMONTH($B455,0))))&lt;$C455)+(DATE(YEAR($B455),MONTH($B455)+1,MIN(BU$6,DAY(EOMONTH($B455,1))))&gt;=$B455)*(DATE(YEAR($B455),MONTH($B455)+1,MIN(BU$6,DAY(EOMONTH($B455,1))))&lt;$C455)))</f>
        <v>0</v>
      </c>
      <c r="BV455" s="48" t="n">
        <f aca="false">IF(OR(N(BV$5)=0,BV$6=""),0,BV$5*((DATE(YEAR($B455),MONTH($B455),MIN(BV$6,DAY(EOMONTH($B455,0))))&gt;=$B455)*(DATE(YEAR($B455),MONTH($B455),MIN(BV$6,DAY(EOMONTH($B455,0))))&lt;$C455)+(DATE(YEAR($B455),MONTH($B455)+1,MIN(BV$6,DAY(EOMONTH($B455,1))))&gt;=$B455)*(DATE(YEAR($B455),MONTH($B455)+1,MIN(BV$6,DAY(EOMONTH($B455,1))))&lt;$C455)))</f>
        <v>0</v>
      </c>
      <c r="BW455" s="48" t="n">
        <f aca="false">IF(OR(N(BW$5)=0,BW$6=""),0,BW$5*((DATE(YEAR($B455),MONTH($B455),MIN(BW$6,DAY(EOMONTH($B455,0))))&gt;=$B455)*(DATE(YEAR($B455),MONTH($B455),MIN(BW$6,DAY(EOMONTH($B455,0))))&lt;$C455)+(DATE(YEAR($B455),MONTH($B455)+1,MIN(BW$6,DAY(EOMONTH($B455,1))))&gt;=$B455)*(DATE(YEAR($B455),MONTH($B455)+1,MIN(BW$6,DAY(EOMONTH($B455,1))))&lt;$C455)))</f>
        <v>0</v>
      </c>
      <c r="BX455" s="48" t="n">
        <f aca="false">MIN(Z455,(FT454*(1+FT$5/Setup!$C$36)+IF($V455=1,N($F455),0)))</f>
        <v>0</v>
      </c>
      <c r="BY455" s="48" t="n">
        <f aca="false">MIN(AA455,(FU454*(1+FU$5/Setup!$C$36)+IF($V455=2,N($F455),0)))</f>
        <v>0</v>
      </c>
      <c r="BZ455" s="48" t="n">
        <f aca="false">MIN(AB455,(FV454*(1+FV$5/Setup!$C$36)+IF($V455=3,N($F455),0)))</f>
        <v>0</v>
      </c>
      <c r="CA455" s="48" t="n">
        <f aca="false">MIN(AC455,(FW454*(1+FW$5/Setup!$C$36)+IF($V455=4,N($F455),0)))</f>
        <v>0</v>
      </c>
      <c r="CB455" s="48" t="n">
        <f aca="false">MIN(AD455,(FX454*(1+FX$5/Setup!$C$36)+IF($V455=5,N($F455),0)))</f>
        <v>0</v>
      </c>
      <c r="CC455" s="48" t="n">
        <f aca="false">MIN(AE455,(FY454*(1+FY$5/Setup!$C$36)+IF($V455=6,N($F455),0)))</f>
        <v>0</v>
      </c>
      <c r="CD455" s="48" t="n">
        <f aca="false">MIN(AF455,(FZ454*(1+FZ$5/Setup!$C$36)+IF($V455=7,N($F455),0)))</f>
        <v>0</v>
      </c>
      <c r="CE455" s="48" t="n">
        <f aca="false">MIN(AG455,(GA454*(1+GA$5/Setup!$C$36)+IF($V455=8,N($F455),0)))</f>
        <v>0</v>
      </c>
      <c r="CF455" s="48" t="n">
        <f aca="false">MIN(AH455,(GB454*(1+GB$5/Setup!$C$36)+IF($V455=9,N($F455),0)))</f>
        <v>0</v>
      </c>
      <c r="CG455" s="48" t="n">
        <f aca="false">MIN(AI455,(GC454*(1+GC$5/Setup!$C$36)+IF($V455=10,N($F455),0)))</f>
        <v>0</v>
      </c>
      <c r="CH455" s="48" t="n">
        <f aca="false">MIN(AJ455,(GD454*(1+GD$5/Setup!$C$36)+IF($V455=11,N($F455),0)))</f>
        <v>0</v>
      </c>
      <c r="CI455" s="48" t="n">
        <f aca="false">MIN(AK455,(GE454*(1+GE$5/Setup!$C$36)+IF($V455=12,N($F455),0)))</f>
        <v>0</v>
      </c>
      <c r="CJ455" s="48" t="n">
        <f aca="false">MIN(AL455,(GF454*(1+GF$5/Setup!$C$36)+IF($V455=13,N($F455),0)))</f>
        <v>0</v>
      </c>
      <c r="CK455" s="48" t="n">
        <f aca="false">MIN(AM455,(GG454*(1+GG$5/Setup!$C$36)+IF($V455=14,N($F455),0)))</f>
        <v>0</v>
      </c>
      <c r="CL455" s="48" t="n">
        <f aca="false">MIN(AN455,(GH454*(1+GH$5/Setup!$C$36)+IF($V455=15,N($F455),0)))</f>
        <v>0</v>
      </c>
      <c r="CM455" s="48" t="n">
        <f aca="false">MIN(AO455,(GI454*(1+GI$5/Setup!$C$36)+IF($V455=16,N($F455),0)))</f>
        <v>0</v>
      </c>
      <c r="CN455" s="48" t="n">
        <f aca="false">MIN(AP455,(GJ454*(1+GJ$5/Setup!$C$36)+IF($V455=17,N($F455),0)))</f>
        <v>0</v>
      </c>
      <c r="CO455" s="48" t="n">
        <f aca="false">MIN(AQ455,(GK454*(1+GK$5/Setup!$C$36)+IF($V455=18,N($F455),0)))</f>
        <v>0</v>
      </c>
      <c r="CP455" s="48" t="n">
        <f aca="false">MIN(AR455,(GL454*(1+GL$5/Setup!$C$36)+IF($V455=19,N($F455),0)))</f>
        <v>0</v>
      </c>
      <c r="CQ455" s="48" t="n">
        <f aca="false">MIN(AS455,(GM454*(1+GM$5/Setup!$C$36)+IF($V455=20,N($F455),0)))</f>
        <v>0</v>
      </c>
      <c r="CR455" s="48" t="n">
        <f aca="false">MIN(AT455,(GN454*(1+GN$5/Setup!$C$36)+IF($V455=21,N($F455),0)))</f>
        <v>0</v>
      </c>
      <c r="CS455" s="48" t="n">
        <f aca="false">MIN(AU455,(GO454*(1+GO$5/Setup!$C$36)+IF($V455=22,N($F455),0)))</f>
        <v>0</v>
      </c>
      <c r="CT455" s="48" t="n">
        <f aca="false">MIN(AV455,(GP454*(1+GP$5/Setup!$C$36)+IF($V455=23,N($F455),0)))</f>
        <v>0</v>
      </c>
      <c r="CU455" s="48" t="n">
        <f aca="false">MIN(AW455,(GQ454*(1+GQ$5/Setup!$C$36)+IF($V455=24,N($F455),0)))</f>
        <v>0</v>
      </c>
      <c r="CV455" s="48" t="n">
        <f aca="false">MIN(AX455,(GR454*(1+GR$5/Setup!$C$36)+IF($V455=25,N($F455),0)))</f>
        <v>0</v>
      </c>
      <c r="CW455" s="48" t="n">
        <f aca="false">MIN(AY455,(GS454*(1+GS$5/Setup!$C$36)+IF($V455=26,N($F455),0)))</f>
        <v>0</v>
      </c>
      <c r="CX455" s="48" t="n">
        <f aca="false">MIN(AZ455,(GT454*(1+GT$5/Setup!$C$36)+IF($V455=27,N($F455),0)))</f>
        <v>0</v>
      </c>
      <c r="CY455" s="48" t="n">
        <f aca="false">MIN(BA455,(GU454*(1+GU$5/Setup!$C$36)+IF($V455=28,N($F455),0)))</f>
        <v>0</v>
      </c>
      <c r="CZ455" s="48" t="n">
        <f aca="false">MIN(BB455,(GV454*(1+GV$5/Setup!$C$36)+IF($V455=29,N($F455),0)))</f>
        <v>0</v>
      </c>
      <c r="DA455" s="48" t="n">
        <f aca="false">MIN(BC455,(GW454*(1+GW$5/Setup!$C$36)+IF($V455=30,N($F455),0)))</f>
        <v>0</v>
      </c>
      <c r="DB455" s="48" t="n">
        <f aca="false">MIN(BD455,(GX454*(1+GX$5/Setup!$C$36)+IF($V455=31,N($F455),0)))</f>
        <v>0</v>
      </c>
      <c r="DC455" s="48" t="n">
        <f aca="false">MIN(BE455,(GY454*(1+GY$5/Setup!$C$36)+IF($V455=32,N($F455),0)))</f>
        <v>0</v>
      </c>
      <c r="DD455" s="48" t="n">
        <f aca="false">MIN(BF455,(GZ454*(1+GZ$5/Setup!$C$36)+IF($V455=33,N($F455),0)))</f>
        <v>0</v>
      </c>
      <c r="DE455" s="48" t="n">
        <f aca="false">MIN(BG455,(HA454*(1+HA$5/Setup!$C$36)+IF($V455=34,N($F455),0)))</f>
        <v>0</v>
      </c>
      <c r="DF455" s="48" t="n">
        <f aca="false">MIN(BH455,(HB454*(1+HB$5/Setup!$C$36)+IF($V455=35,N($F455),0)))</f>
        <v>0</v>
      </c>
      <c r="DG455" s="48" t="n">
        <f aca="false">MIN(BI455,(HC454*(1+HC$5/Setup!$C$36)+IF($V455=36,N($F455),0)))</f>
        <v>0</v>
      </c>
      <c r="DH455" s="48" t="n">
        <f aca="false">MIN(BJ455,(HD454*(1+HD$5/Setup!$C$36)+IF($V455=37,N($F455),0)))</f>
        <v>0</v>
      </c>
      <c r="DI455" s="48" t="n">
        <f aca="false">MIN(BK455,(HE454*(1+HE$5/Setup!$C$36)+IF($V455=38,N($F455),0)))</f>
        <v>0</v>
      </c>
      <c r="DJ455" s="48" t="n">
        <f aca="false">MIN(BL455,(HF454*(1+HF$5/Setup!$C$36)+IF($V455=39,N($F455),0)))</f>
        <v>0</v>
      </c>
      <c r="DK455" s="48" t="n">
        <f aca="false">MIN(BM455,(HG454*(1+HG$5/Setup!$C$36)+IF($V455=40,N($F455),0)))</f>
        <v>0</v>
      </c>
      <c r="DL455" s="48" t="n">
        <f aca="false">MIN(BN455,(HH454*(1+HH$5/Setup!$C$36)+IF($V455=41,N($F455),0)))</f>
        <v>0</v>
      </c>
      <c r="DM455" s="48" t="n">
        <f aca="false">MIN(BO455,(HI454*(1+HI$5/Setup!$C$36)+IF($V455=42,N($F455),0)))</f>
        <v>0</v>
      </c>
      <c r="DN455" s="48" t="n">
        <f aca="false">MIN(BP455,(HJ454*(1+HJ$5/Setup!$C$36)+IF($V455=43,N($F455),0)))</f>
        <v>0</v>
      </c>
      <c r="DO455" s="48" t="n">
        <f aca="false">MIN(BQ455,(HK454*(1+HK$5/Setup!$C$36)+IF($V455=44,N($F455),0)))</f>
        <v>0</v>
      </c>
      <c r="DP455" s="48" t="n">
        <f aca="false">MIN(BR455,(HL454*(1+HL$5/Setup!$C$36)+IF($V455=45,N($F455),0)))</f>
        <v>0</v>
      </c>
      <c r="DQ455" s="48" t="n">
        <f aca="false">MIN(BS455,(HM454*(1+HM$5/Setup!$C$36)+IF($V455=46,N($F455),0)))</f>
        <v>0</v>
      </c>
      <c r="DR455" s="48" t="n">
        <f aca="false">MIN(BT455,(HN454*(1+HN$5/Setup!$C$36)+IF($V455=47,N($F455),0)))</f>
        <v>0</v>
      </c>
      <c r="DS455" s="48" t="n">
        <f aca="false">MIN(BU455,(HO454*(1+HO$5/Setup!$C$36)+IF($V455=48,N($F455),0)))</f>
        <v>0</v>
      </c>
      <c r="DT455" s="48" t="n">
        <f aca="false">MIN(BV455,(HP454*(1+HP$5/Setup!$C$36)+IF($V455=49,N($F455),0)))</f>
        <v>0</v>
      </c>
      <c r="DU455" s="48" t="n">
        <f aca="false">MIN(BW455,(HQ454*(1+HQ$5/Setup!$C$36)+IF($V455=50,N($F455),0)))</f>
        <v>0</v>
      </c>
      <c r="DV455" s="48" t="n">
        <f aca="false">MIN(MAX((FT454*(1+FT$5/Setup!$C$36)+IF($V455=1,N($F455),0))-BX455,0),MAX($P455-0,0))</f>
        <v>0</v>
      </c>
      <c r="DW455" s="48" t="n">
        <f aca="false">MIN(MAX((FU454*(1+FU$5/Setup!$C$36)+IF($V455=2,N($F455),0))-BY455,0),MAX($P455-SUM(DV455:DV455),0))</f>
        <v>0</v>
      </c>
      <c r="DX455" s="48" t="n">
        <f aca="false">MIN(MAX((FV454*(1+FV$5/Setup!$C$36)+IF($V455=3,N($F455),0))-BZ455,0),MAX($P455-SUM(DV455:DW455),0))</f>
        <v>0</v>
      </c>
      <c r="DY455" s="48" t="n">
        <f aca="false">MIN(MAX((FW454*(1+FW$5/Setup!$C$36)+IF($V455=4,N($F455),0))-CA455,0),MAX($P455-SUM(DV455:DX455),0))</f>
        <v>0</v>
      </c>
      <c r="DZ455" s="48" t="n">
        <f aca="false">MIN(MAX((FX454*(1+FX$5/Setup!$C$36)+IF($V455=5,N($F455),0))-CB455,0),MAX($P455-SUM(DV455:DY455),0))</f>
        <v>0</v>
      </c>
      <c r="EA455" s="48" t="n">
        <f aca="false">MIN(MAX((FY454*(1+FY$5/Setup!$C$36)+IF($V455=6,N($F455),0))-CC455,0),MAX($P455-SUM(DV455:DZ455),0))</f>
        <v>0</v>
      </c>
      <c r="EB455" s="48" t="n">
        <f aca="false">MIN(MAX((FZ454*(1+FZ$5/Setup!$C$36)+IF($V455=7,N($F455),0))-CD455,0),MAX($P455-SUM(DV455:EA455),0))</f>
        <v>0</v>
      </c>
      <c r="EC455" s="48" t="n">
        <f aca="false">MIN(MAX((GA454*(1+GA$5/Setup!$C$36)+IF($V455=8,N($F455),0))-CE455,0),MAX($P455-SUM(DV455:EB455),0))</f>
        <v>0</v>
      </c>
      <c r="ED455" s="48" t="n">
        <f aca="false">MIN(MAX((GB454*(1+GB$5/Setup!$C$36)+IF($V455=9,N($F455),0))-CF455,0),MAX($P455-SUM(DV455:EC455),0))</f>
        <v>0</v>
      </c>
      <c r="EE455" s="48" t="n">
        <f aca="false">MIN(MAX((GC454*(1+GC$5/Setup!$C$36)+IF($V455=10,N($F455),0))-CG455,0),MAX($P455-SUM(DV455:ED455),0))</f>
        <v>0</v>
      </c>
      <c r="EF455" s="48" t="n">
        <f aca="false">MIN(MAX((GD454*(1+GD$5/Setup!$C$36)+IF($V455=11,N($F455),0))-CH455,0),MAX($P455-SUM(DV455:EE455),0))</f>
        <v>0</v>
      </c>
      <c r="EG455" s="48" t="n">
        <f aca="false">MIN(MAX((GE454*(1+GE$5/Setup!$C$36)+IF($V455=12,N($F455),0))-CI455,0),MAX($P455-SUM(DV455:EF455),0))</f>
        <v>0</v>
      </c>
      <c r="EH455" s="48" t="n">
        <f aca="false">MIN(MAX((GF454*(1+GF$5/Setup!$C$36)+IF($V455=13,N($F455),0))-CJ455,0),MAX($P455-SUM(DV455:EG455),0))</f>
        <v>0</v>
      </c>
      <c r="EI455" s="48" t="n">
        <f aca="false">MIN(MAX((GG454*(1+GG$5/Setup!$C$36)+IF($V455=14,N($F455),0))-CK455,0),MAX($P455-SUM(DV455:EH455),0))</f>
        <v>0</v>
      </c>
      <c r="EJ455" s="48" t="n">
        <f aca="false">MIN(MAX((GH454*(1+GH$5/Setup!$C$36)+IF($V455=15,N($F455),0))-CL455,0),MAX($P455-SUM(DV455:EI455),0))</f>
        <v>0</v>
      </c>
      <c r="EK455" s="48" t="n">
        <f aca="false">MIN(MAX((GI454*(1+GI$5/Setup!$C$36)+IF($V455=16,N($F455),0))-CM455,0),MAX($P455-SUM(DV455:EJ455),0))</f>
        <v>0</v>
      </c>
      <c r="EL455" s="48" t="n">
        <f aca="false">MIN(MAX((GJ454*(1+GJ$5/Setup!$C$36)+IF($V455=17,N($F455),0))-CN455,0),MAX($P455-SUM(DV455:EK455),0))</f>
        <v>0</v>
      </c>
      <c r="EM455" s="48" t="n">
        <f aca="false">MIN(MAX((GK454*(1+GK$5/Setup!$C$36)+IF($V455=18,N($F455),0))-CO455,0),MAX($P455-SUM(DV455:EL455),0))</f>
        <v>0</v>
      </c>
      <c r="EN455" s="48" t="n">
        <f aca="false">MIN(MAX((GL454*(1+GL$5/Setup!$C$36)+IF($V455=19,N($F455),0))-CP455,0),MAX($P455-SUM(DV455:EM455),0))</f>
        <v>0</v>
      </c>
      <c r="EO455" s="48" t="n">
        <f aca="false">MIN(MAX((GM454*(1+GM$5/Setup!$C$36)+IF($V455=20,N($F455),0))-CQ455,0),MAX($P455-SUM(DV455:EN455),0))</f>
        <v>0</v>
      </c>
      <c r="EP455" s="48" t="n">
        <f aca="false">MIN(MAX((GN454*(1+GN$5/Setup!$C$36)+IF($V455=21,N($F455),0))-CR455,0),MAX($P455-SUM(DV455:EO455),0))</f>
        <v>0</v>
      </c>
      <c r="EQ455" s="48" t="n">
        <f aca="false">MIN(MAX((GO454*(1+GO$5/Setup!$C$36)+IF($V455=22,N($F455),0))-CS455,0),MAX($P455-SUM(DV455:EP455),0))</f>
        <v>0</v>
      </c>
      <c r="ER455" s="48" t="n">
        <f aca="false">MIN(MAX((GP454*(1+GP$5/Setup!$C$36)+IF($V455=23,N($F455),0))-CT455,0),MAX($P455-SUM(DV455:EQ455),0))</f>
        <v>0</v>
      </c>
      <c r="ES455" s="48" t="n">
        <f aca="false">MIN(MAX((GQ454*(1+GQ$5/Setup!$C$36)+IF($V455=24,N($F455),0))-CU455,0),MAX($P455-SUM(DV455:ER455),0))</f>
        <v>0</v>
      </c>
      <c r="ET455" s="48" t="n">
        <f aca="false">MIN(MAX((GR454*(1+GR$5/Setup!$C$36)+IF($V455=25,N($F455),0))-CV455,0),MAX($P455-SUM(DV455:ES455),0))</f>
        <v>0</v>
      </c>
      <c r="EU455" s="48" t="n">
        <f aca="false">MIN(MAX((GS454*(1+GS$5/Setup!$C$36)+IF($V455=26,N($F455),0))-CW455,0),MAX($P455-SUM(DV455:ET455),0))</f>
        <v>0</v>
      </c>
      <c r="EV455" s="48" t="n">
        <f aca="false">MIN(MAX((GT454*(1+GT$5/Setup!$C$36)+IF($V455=27,N($F455),0))-CX455,0),MAX($P455-SUM(DV455:EU455),0))</f>
        <v>0</v>
      </c>
      <c r="EW455" s="48" t="n">
        <f aca="false">MIN(MAX((GU454*(1+GU$5/Setup!$C$36)+IF($V455=28,N($F455),0))-CY455,0),MAX($P455-SUM(DV455:EV455),0))</f>
        <v>0</v>
      </c>
      <c r="EX455" s="48" t="n">
        <f aca="false">MIN(MAX((GV454*(1+GV$5/Setup!$C$36)+IF($V455=29,N($F455),0))-CZ455,0),MAX($P455-SUM(DV455:EW455),0))</f>
        <v>0</v>
      </c>
      <c r="EY455" s="48" t="n">
        <f aca="false">MIN(MAX((GW454*(1+GW$5/Setup!$C$36)+IF($V455=30,N($F455),0))-DA455,0),MAX($P455-SUM(DV455:EX455),0))</f>
        <v>0</v>
      </c>
      <c r="EZ455" s="48" t="n">
        <f aca="false">MIN(MAX((GX454*(1+GX$5/Setup!$C$36)+IF($V455=31,N($F455),0))-DB455,0),MAX($P455-SUM(DV455:EY455),0))</f>
        <v>0</v>
      </c>
      <c r="FA455" s="48" t="n">
        <f aca="false">MIN(MAX((GY454*(1+GY$5/Setup!$C$36)+IF($V455=32,N($F455),0))-DC455,0),MAX($P455-SUM(DV455:EZ455),0))</f>
        <v>0</v>
      </c>
      <c r="FB455" s="48" t="n">
        <f aca="false">MIN(MAX((GZ454*(1+GZ$5/Setup!$C$36)+IF($V455=33,N($F455),0))-DD455,0),MAX($P455-SUM(DV455:FA455),0))</f>
        <v>0</v>
      </c>
      <c r="FC455" s="48" t="n">
        <f aca="false">MIN(MAX((HA454*(1+HA$5/Setup!$C$36)+IF($V455=34,N($F455),0))-DE455,0),MAX($P455-SUM(DV455:FB455),0))</f>
        <v>0</v>
      </c>
      <c r="FD455" s="48" t="n">
        <f aca="false">MIN(MAX((HB454*(1+HB$5/Setup!$C$36)+IF($V455=35,N($F455),0))-DF455,0),MAX($P455-SUM(DV455:FC455),0))</f>
        <v>0</v>
      </c>
      <c r="FE455" s="48" t="n">
        <f aca="false">MIN(MAX((HC454*(1+HC$5/Setup!$C$36)+IF($V455=36,N($F455),0))-DG455,0),MAX($P455-SUM(DV455:FD455),0))</f>
        <v>0</v>
      </c>
      <c r="FF455" s="48" t="n">
        <f aca="false">MIN(MAX((HD454*(1+HD$5/Setup!$C$36)+IF($V455=37,N($F455),0))-DH455,0),MAX($P455-SUM(DV455:FE455),0))</f>
        <v>0</v>
      </c>
      <c r="FG455" s="48" t="n">
        <f aca="false">MIN(MAX((HE454*(1+HE$5/Setup!$C$36)+IF($V455=38,N($F455),0))-DI455,0),MAX($P455-SUM(DV455:FF455),0))</f>
        <v>0</v>
      </c>
      <c r="FH455" s="48" t="n">
        <f aca="false">MIN(MAX((HF454*(1+HF$5/Setup!$C$36)+IF($V455=39,N($F455),0))-DJ455,0),MAX($P455-SUM(DV455:FG455),0))</f>
        <v>0</v>
      </c>
      <c r="FI455" s="48" t="n">
        <f aca="false">MIN(MAX((HG454*(1+HG$5/Setup!$C$36)+IF($V455=40,N($F455),0))-DK455,0),MAX($P455-SUM(DV455:FH455),0))</f>
        <v>0</v>
      </c>
      <c r="FJ455" s="48" t="n">
        <f aca="false">MIN(MAX((HH454*(1+HH$5/Setup!$C$36)+IF($V455=41,N($F455),0))-DL455,0),MAX($P455-SUM(DV455:FI455),0))</f>
        <v>0</v>
      </c>
      <c r="FK455" s="48" t="n">
        <f aca="false">MIN(MAX((HI454*(1+HI$5/Setup!$C$36)+IF($V455=42,N($F455),0))-DM455,0),MAX($P455-SUM(DV455:FJ455),0))</f>
        <v>0</v>
      </c>
      <c r="FL455" s="48" t="n">
        <f aca="false">MIN(MAX((HJ454*(1+HJ$5/Setup!$C$36)+IF($V455=43,N($F455),0))-DN455,0),MAX($P455-SUM(DV455:FK455),0))</f>
        <v>0</v>
      </c>
      <c r="FM455" s="48" t="n">
        <f aca="false">MIN(MAX((HK454*(1+HK$5/Setup!$C$36)+IF($V455=44,N($F455),0))-DO455,0),MAX($P455-SUM(DV455:FL455),0))</f>
        <v>0</v>
      </c>
      <c r="FN455" s="48" t="n">
        <f aca="false">MIN(MAX((HL454*(1+HL$5/Setup!$C$36)+IF($V455=45,N($F455),0))-DP455,0),MAX($P455-SUM(DV455:FM455),0))</f>
        <v>0</v>
      </c>
      <c r="FO455" s="48" t="n">
        <f aca="false">MIN(MAX((HM454*(1+HM$5/Setup!$C$36)+IF($V455=46,N($F455),0))-DQ455,0),MAX($P455-SUM(DV455:FN455),0))</f>
        <v>0</v>
      </c>
      <c r="FP455" s="48" t="n">
        <f aca="false">MIN(MAX((HN454*(1+HN$5/Setup!$C$36)+IF($V455=47,N($F455),0))-DR455,0),MAX($P455-SUM(DV455:FO455),0))</f>
        <v>0</v>
      </c>
      <c r="FQ455" s="48" t="n">
        <f aca="false">MIN(MAX((HO454*(1+HO$5/Setup!$C$36)+IF($V455=48,N($F455),0))-DS455,0),MAX($P455-SUM(DV455:FP455),0))</f>
        <v>0</v>
      </c>
      <c r="FR455" s="48" t="n">
        <f aca="false">MIN(MAX((HP454*(1+HP$5/Setup!$C$36)+IF($V455=49,N($F455),0))-DT455,0),MAX($P455-SUM(DV455:FQ455),0))</f>
        <v>0</v>
      </c>
      <c r="FS455" s="48" t="n">
        <f aca="false">MIN(MAX((HQ454*(1+HQ$5/Setup!$C$36)+IF($V455=50,N($F455),0))-DU455,0),MAX($P455-SUM(DV455:FR455),0))</f>
        <v>0</v>
      </c>
      <c r="FT455" s="48" t="n">
        <f aca="false">IF((FT454*(1+FT$5/Setup!$C$36)+IF($V455=1,N($F455),0))-BX455-DV455&lt;0.005,0,(FT454*(1+FT$5/Setup!$C$36)+IF($V455=1,N($F455),0))-BX455-DV455)</f>
        <v>0</v>
      </c>
      <c r="FU455" s="48" t="n">
        <f aca="false">IF((FU454*(1+FU$5/Setup!$C$36)+IF($V455=2,N($F455),0))-BY455-DW455&lt;0.005,0,(FU454*(1+FU$5/Setup!$C$36)+IF($V455=2,N($F455),0))-BY455-DW455)</f>
        <v>0</v>
      </c>
      <c r="FV455" s="48" t="n">
        <f aca="false">IF((FV454*(1+FV$5/Setup!$C$36)+IF($V455=3,N($F455),0))-BZ455-DX455&lt;0.005,0,(FV454*(1+FV$5/Setup!$C$36)+IF($V455=3,N($F455),0))-BZ455-DX455)</f>
        <v>0</v>
      </c>
      <c r="FW455" s="48" t="n">
        <f aca="false">IF((FW454*(1+FW$5/Setup!$C$36)+IF($V455=4,N($F455),0))-CA455-DY455&lt;0.005,0,(FW454*(1+FW$5/Setup!$C$36)+IF($V455=4,N($F455),0))-CA455-DY455)</f>
        <v>0</v>
      </c>
      <c r="FX455" s="48" t="n">
        <f aca="false">IF((FX454*(1+FX$5/Setup!$C$36)+IF($V455=5,N($F455),0))-CB455-DZ455&lt;0.005,0,(FX454*(1+FX$5/Setup!$C$36)+IF($V455=5,N($F455),0))-CB455-DZ455)</f>
        <v>0</v>
      </c>
      <c r="FY455" s="48" t="n">
        <f aca="false">IF((FY454*(1+FY$5/Setup!$C$36)+IF($V455=6,N($F455),0))-CC455-EA455&lt;0.005,0,(FY454*(1+FY$5/Setup!$C$36)+IF($V455=6,N($F455),0))-CC455-EA455)</f>
        <v>0</v>
      </c>
      <c r="FZ455" s="48" t="n">
        <f aca="false">IF((FZ454*(1+FZ$5/Setup!$C$36)+IF($V455=7,N($F455),0))-CD455-EB455&lt;0.005,0,(FZ454*(1+FZ$5/Setup!$C$36)+IF($V455=7,N($F455),0))-CD455-EB455)</f>
        <v>0</v>
      </c>
      <c r="GA455" s="48" t="n">
        <f aca="false">IF((GA454*(1+GA$5/Setup!$C$36)+IF($V455=8,N($F455),0))-CE455-EC455&lt;0.005,0,(GA454*(1+GA$5/Setup!$C$36)+IF($V455=8,N($F455),0))-CE455-EC455)</f>
        <v>0</v>
      </c>
      <c r="GB455" s="48" t="n">
        <f aca="false">IF((GB454*(1+GB$5/Setup!$C$36)+IF($V455=9,N($F455),0))-CF455-ED455&lt;0.005,0,(GB454*(1+GB$5/Setup!$C$36)+IF($V455=9,N($F455),0))-CF455-ED455)</f>
        <v>0</v>
      </c>
      <c r="GC455" s="48" t="n">
        <f aca="false">IF((GC454*(1+GC$5/Setup!$C$36)+IF($V455=10,N($F455),0))-CG455-EE455&lt;0.005,0,(GC454*(1+GC$5/Setup!$C$36)+IF($V455=10,N($F455),0))-CG455-EE455)</f>
        <v>0</v>
      </c>
      <c r="GD455" s="48" t="n">
        <f aca="false">IF((GD454*(1+GD$5/Setup!$C$36)+IF($V455=11,N($F455),0))-CH455-EF455&lt;0.005,0,(GD454*(1+GD$5/Setup!$C$36)+IF($V455=11,N($F455),0))-CH455-EF455)</f>
        <v>0</v>
      </c>
      <c r="GE455" s="48" t="n">
        <f aca="false">IF((GE454*(1+GE$5/Setup!$C$36)+IF($V455=12,N($F455),0))-CI455-EG455&lt;0.005,0,(GE454*(1+GE$5/Setup!$C$36)+IF($V455=12,N($F455),0))-CI455-EG455)</f>
        <v>0</v>
      </c>
      <c r="GF455" s="48" t="n">
        <f aca="false">IF((GF454*(1+GF$5/Setup!$C$36)+IF($V455=13,N($F455),0))-CJ455-EH455&lt;0.005,0,(GF454*(1+GF$5/Setup!$C$36)+IF($V455=13,N($F455),0))-CJ455-EH455)</f>
        <v>0</v>
      </c>
      <c r="GG455" s="48" t="n">
        <f aca="false">IF((GG454*(1+GG$5/Setup!$C$36)+IF($V455=14,N($F455),0))-CK455-EI455&lt;0.005,0,(GG454*(1+GG$5/Setup!$C$36)+IF($V455=14,N($F455),0))-CK455-EI455)</f>
        <v>0</v>
      </c>
      <c r="GH455" s="48" t="n">
        <f aca="false">IF((GH454*(1+GH$5/Setup!$C$36)+IF($V455=15,N($F455),0))-CL455-EJ455&lt;0.005,0,(GH454*(1+GH$5/Setup!$C$36)+IF($V455=15,N($F455),0))-CL455-EJ455)</f>
        <v>0</v>
      </c>
      <c r="GI455" s="48" t="n">
        <f aca="false">IF((GI454*(1+GI$5/Setup!$C$36)+IF($V455=16,N($F455),0))-CM455-EK455&lt;0.005,0,(GI454*(1+GI$5/Setup!$C$36)+IF($V455=16,N($F455),0))-CM455-EK455)</f>
        <v>0</v>
      </c>
      <c r="GJ455" s="48" t="n">
        <f aca="false">IF((GJ454*(1+GJ$5/Setup!$C$36)+IF($V455=17,N($F455),0))-CN455-EL455&lt;0.005,0,(GJ454*(1+GJ$5/Setup!$C$36)+IF($V455=17,N($F455),0))-CN455-EL455)</f>
        <v>0</v>
      </c>
      <c r="GK455" s="48" t="n">
        <f aca="false">IF((GK454*(1+GK$5/Setup!$C$36)+IF($V455=18,N($F455),0))-CO455-EM455&lt;0.005,0,(GK454*(1+GK$5/Setup!$C$36)+IF($V455=18,N($F455),0))-CO455-EM455)</f>
        <v>0</v>
      </c>
      <c r="GL455" s="48" t="n">
        <f aca="false">IF((GL454*(1+GL$5/Setup!$C$36)+IF($V455=19,N($F455),0))-CP455-EN455&lt;0.005,0,(GL454*(1+GL$5/Setup!$C$36)+IF($V455=19,N($F455),0))-CP455-EN455)</f>
        <v>0</v>
      </c>
      <c r="GM455" s="48" t="n">
        <f aca="false">IF((GM454*(1+GM$5/Setup!$C$36)+IF($V455=20,N($F455),0))-CQ455-EO455&lt;0.005,0,(GM454*(1+GM$5/Setup!$C$36)+IF($V455=20,N($F455),0))-CQ455-EO455)</f>
        <v>0</v>
      </c>
      <c r="GN455" s="48" t="n">
        <f aca="false">IF((GN454*(1+GN$5/Setup!$C$36)+IF($V455=21,N($F455),0))-CR455-EP455&lt;0.005,0,(GN454*(1+GN$5/Setup!$C$36)+IF($V455=21,N($F455),0))-CR455-EP455)</f>
        <v>0</v>
      </c>
      <c r="GO455" s="48" t="n">
        <f aca="false">IF((GO454*(1+GO$5/Setup!$C$36)+IF($V455=22,N($F455),0))-CS455-EQ455&lt;0.005,0,(GO454*(1+GO$5/Setup!$C$36)+IF($V455=22,N($F455),0))-CS455-EQ455)</f>
        <v>0</v>
      </c>
      <c r="GP455" s="48" t="n">
        <f aca="false">IF((GP454*(1+GP$5/Setup!$C$36)+IF($V455=23,N($F455),0))-CT455-ER455&lt;0.005,0,(GP454*(1+GP$5/Setup!$C$36)+IF($V455=23,N($F455),0))-CT455-ER455)</f>
        <v>0</v>
      </c>
      <c r="GQ455" s="48" t="n">
        <f aca="false">IF((GQ454*(1+GQ$5/Setup!$C$36)+IF($V455=24,N($F455),0))-CU455-ES455&lt;0.005,0,(GQ454*(1+GQ$5/Setup!$C$36)+IF($V455=24,N($F455),0))-CU455-ES455)</f>
        <v>0</v>
      </c>
      <c r="GR455" s="48" t="n">
        <f aca="false">IF((GR454*(1+GR$5/Setup!$C$36)+IF($V455=25,N($F455),0))-CV455-ET455&lt;0.005,0,(GR454*(1+GR$5/Setup!$C$36)+IF($V455=25,N($F455),0))-CV455-ET455)</f>
        <v>0</v>
      </c>
      <c r="GS455" s="48" t="n">
        <f aca="false">IF((GS454*(1+GS$5/Setup!$C$36)+IF($V455=26,N($F455),0))-CW455-EU455&lt;0.005,0,(GS454*(1+GS$5/Setup!$C$36)+IF($V455=26,N($F455),0))-CW455-EU455)</f>
        <v>0</v>
      </c>
      <c r="GT455" s="48" t="n">
        <f aca="false">IF((GT454*(1+GT$5/Setup!$C$36)+IF($V455=27,N($F455),0))-CX455-EV455&lt;0.005,0,(GT454*(1+GT$5/Setup!$C$36)+IF($V455=27,N($F455),0))-CX455-EV455)</f>
        <v>0</v>
      </c>
      <c r="GU455" s="48" t="n">
        <f aca="false">IF((GU454*(1+GU$5/Setup!$C$36)+IF($V455=28,N($F455),0))-CY455-EW455&lt;0.005,0,(GU454*(1+GU$5/Setup!$C$36)+IF($V455=28,N($F455),0))-CY455-EW455)</f>
        <v>0</v>
      </c>
      <c r="GV455" s="48" t="n">
        <f aca="false">IF((GV454*(1+GV$5/Setup!$C$36)+IF($V455=29,N($F455),0))-CZ455-EX455&lt;0.005,0,(GV454*(1+GV$5/Setup!$C$36)+IF($V455=29,N($F455),0))-CZ455-EX455)</f>
        <v>0</v>
      </c>
      <c r="GW455" s="48" t="n">
        <f aca="false">IF((GW454*(1+GW$5/Setup!$C$36)+IF($V455=30,N($F455),0))-DA455-EY455&lt;0.005,0,(GW454*(1+GW$5/Setup!$C$36)+IF($V455=30,N($F455),0))-DA455-EY455)</f>
        <v>0</v>
      </c>
      <c r="GX455" s="48" t="n">
        <f aca="false">IF((GX454*(1+GX$5/Setup!$C$36)+IF($V455=31,N($F455),0))-DB455-EZ455&lt;0.005,0,(GX454*(1+GX$5/Setup!$C$36)+IF($V455=31,N($F455),0))-DB455-EZ455)</f>
        <v>0</v>
      </c>
      <c r="GY455" s="48" t="n">
        <f aca="false">IF((GY454*(1+GY$5/Setup!$C$36)+IF($V455=32,N($F455),0))-DC455-FA455&lt;0.005,0,(GY454*(1+GY$5/Setup!$C$36)+IF($V455=32,N($F455),0))-DC455-FA455)</f>
        <v>0</v>
      </c>
      <c r="GZ455" s="48" t="n">
        <f aca="false">IF((GZ454*(1+GZ$5/Setup!$C$36)+IF($V455=33,N($F455),0))-DD455-FB455&lt;0.005,0,(GZ454*(1+GZ$5/Setup!$C$36)+IF($V455=33,N($F455),0))-DD455-FB455)</f>
        <v>0</v>
      </c>
      <c r="HA455" s="48" t="n">
        <f aca="false">IF((HA454*(1+HA$5/Setup!$C$36)+IF($V455=34,N($F455),0))-DE455-FC455&lt;0.005,0,(HA454*(1+HA$5/Setup!$C$36)+IF($V455=34,N($F455),0))-DE455-FC455)</f>
        <v>0</v>
      </c>
      <c r="HB455" s="48" t="n">
        <f aca="false">IF((HB454*(1+HB$5/Setup!$C$36)+IF($V455=35,N($F455),0))-DF455-FD455&lt;0.005,0,(HB454*(1+HB$5/Setup!$C$36)+IF($V455=35,N($F455),0))-DF455-FD455)</f>
        <v>0</v>
      </c>
      <c r="HC455" s="48" t="n">
        <f aca="false">IF((HC454*(1+HC$5/Setup!$C$36)+IF($V455=36,N($F455),0))-DG455-FE455&lt;0.005,0,(HC454*(1+HC$5/Setup!$C$36)+IF($V455=36,N($F455),0))-DG455-FE455)</f>
        <v>0</v>
      </c>
      <c r="HD455" s="48" t="n">
        <f aca="false">IF((HD454*(1+HD$5/Setup!$C$36)+IF($V455=37,N($F455),0))-DH455-FF455&lt;0.005,0,(HD454*(1+HD$5/Setup!$C$36)+IF($V455=37,N($F455),0))-DH455-FF455)</f>
        <v>0</v>
      </c>
      <c r="HE455" s="48" t="n">
        <f aca="false">IF((HE454*(1+HE$5/Setup!$C$36)+IF($V455=38,N($F455),0))-DI455-FG455&lt;0.005,0,(HE454*(1+HE$5/Setup!$C$36)+IF($V455=38,N($F455),0))-DI455-FG455)</f>
        <v>0</v>
      </c>
      <c r="HF455" s="48" t="n">
        <f aca="false">IF((HF454*(1+HF$5/Setup!$C$36)+IF($V455=39,N($F455),0))-DJ455-FH455&lt;0.005,0,(HF454*(1+HF$5/Setup!$C$36)+IF($V455=39,N($F455),0))-DJ455-FH455)</f>
        <v>0</v>
      </c>
      <c r="HG455" s="48" t="n">
        <f aca="false">IF((HG454*(1+HG$5/Setup!$C$36)+IF($V455=40,N($F455),0))-DK455-FI455&lt;0.005,0,(HG454*(1+HG$5/Setup!$C$36)+IF($V455=40,N($F455),0))-DK455-FI455)</f>
        <v>0</v>
      </c>
      <c r="HH455" s="48" t="n">
        <f aca="false">IF((HH454*(1+HH$5/Setup!$C$36)+IF($V455=41,N($F455),0))-DL455-FJ455&lt;0.005,0,(HH454*(1+HH$5/Setup!$C$36)+IF($V455=41,N($F455),0))-DL455-FJ455)</f>
        <v>0</v>
      </c>
      <c r="HI455" s="48" t="n">
        <f aca="false">IF((HI454*(1+HI$5/Setup!$C$36)+IF($V455=42,N($F455),0))-DM455-FK455&lt;0.005,0,(HI454*(1+HI$5/Setup!$C$36)+IF($V455=42,N($F455),0))-DM455-FK455)</f>
        <v>0</v>
      </c>
      <c r="HJ455" s="48" t="n">
        <f aca="false">IF((HJ454*(1+HJ$5/Setup!$C$36)+IF($V455=43,N($F455),0))-DN455-FL455&lt;0.005,0,(HJ454*(1+HJ$5/Setup!$C$36)+IF($V455=43,N($F455),0))-DN455-FL455)</f>
        <v>0</v>
      </c>
      <c r="HK455" s="48" t="n">
        <f aca="false">IF((HK454*(1+HK$5/Setup!$C$36)+IF($V455=44,N($F455),0))-DO455-FM455&lt;0.005,0,(HK454*(1+HK$5/Setup!$C$36)+IF($V455=44,N($F455),0))-DO455-FM455)</f>
        <v>0</v>
      </c>
      <c r="HL455" s="48" t="n">
        <f aca="false">IF((HL454*(1+HL$5/Setup!$C$36)+IF($V455=45,N($F455),0))-DP455-FN455&lt;0.005,0,(HL454*(1+HL$5/Setup!$C$36)+IF($V455=45,N($F455),0))-DP455-FN455)</f>
        <v>0</v>
      </c>
      <c r="HM455" s="48" t="n">
        <f aca="false">IF((HM454*(1+HM$5/Setup!$C$36)+IF($V455=46,N($F455),0))-DQ455-FO455&lt;0.005,0,(HM454*(1+HM$5/Setup!$C$36)+IF($V455=46,N($F455),0))-DQ455-FO455)</f>
        <v>0</v>
      </c>
      <c r="HN455" s="48" t="n">
        <f aca="false">IF((HN454*(1+HN$5/Setup!$C$36)+IF($V455=47,N($F455),0))-DR455-FP455&lt;0.005,0,(HN454*(1+HN$5/Setup!$C$36)+IF($V455=47,N($F455),0))-DR455-FP455)</f>
        <v>0</v>
      </c>
      <c r="HO455" s="48" t="n">
        <f aca="false">IF((HO454*(1+HO$5/Setup!$C$36)+IF($V455=48,N($F455),0))-DS455-FQ455&lt;0.005,0,(HO454*(1+HO$5/Setup!$C$36)+IF($V455=48,N($F455),0))-DS455-FQ455)</f>
        <v>0</v>
      </c>
      <c r="HP455" s="48" t="n">
        <f aca="false">IF((HP454*(1+HP$5/Setup!$C$36)+IF($V455=49,N($F455),0))-DT455-FR455&lt;0.005,0,(HP454*(1+HP$5/Setup!$C$36)+IF($V455=49,N($F455),0))-DT455-FR455)</f>
        <v>0</v>
      </c>
      <c r="HQ455" s="48" t="n">
        <f aca="false">IF((HQ454*(1+HQ$5/Setup!$C$36)+IF($V455=50,N($F455),0))-DU455-FS455&lt;0.005,0,(HQ454*(1+HQ$5/Setup!$C$36)+IF($V455=50,N($F455),0))-DU455-FS455)</f>
        <v>0</v>
      </c>
    </row>
    <row r="456" customFormat="false" ht="15" hidden="false" customHeight="false" outlineLevel="0" collapsed="false">
      <c r="A456" s="44" t="n">
        <v>448</v>
      </c>
      <c r="B456" s="45" t="n">
        <f aca="false">IF(Setup!$C$7="Every month",EDATE(Setup!$C$8,($A456-1)),IF(Setup!$C$7="Twice a month",DATE(YEAR(Setup!$C$8),MONTH(Setup!$C$8)+INT((($A456-1)+Setup!$C$41)/2),MIN(IF(MOD(($A456-1)+Setup!$C$41,2)=0,Setup!$C$39,Setup!$C$40),DAY(EOMONTH(DATE(YEAR(Setup!$C$8),MONTH(Setup!$C$8)+INT((($A456-1)+Setup!$C$41)/2),1),0)))),Setup!$C$8+($A456-1)*IF(Setup!$C$7="Every week",7,14)))</f>
        <v>52583</v>
      </c>
      <c r="C456" s="45" t="n">
        <f aca="false">IF(Setup!$C$7="Every month",EDATE(Setup!$C$8,$A456),IF(Setup!$C$7="Twice a month",DATE(YEAR(Setup!$C$8),MONTH(Setup!$C$8)+INT(($A456+Setup!$C$41)/2),MIN(IF(MOD($A456+Setup!$C$41,2)=0,Setup!$C$39,Setup!$C$40),DAY(EOMONTH(DATE(YEAR(Setup!$C$8),MONTH(Setup!$C$8)+INT(($A456+Setup!$C$41)/2),1),0)))),Setup!$C$8+$A456*IF(Setup!$C$7="Every week",7,14)))</f>
        <v>52597</v>
      </c>
      <c r="D456" s="46"/>
      <c r="E456" s="47"/>
      <c r="F456" s="47"/>
      <c r="G456" s="47"/>
      <c r="H456" s="47"/>
      <c r="I456" s="48" t="n">
        <f aca="false">N(Setup!$C$11)+N(E456)</f>
        <v>100</v>
      </c>
      <c r="J456" s="48" t="n">
        <f aca="false">MIN(Setup!$C$37,MAX(I456,0))</f>
        <v>9.23076923076923</v>
      </c>
      <c r="K456" s="48" t="n">
        <f aca="false">MIN(MAX(N(Setup!$C$14)-L455,0),MAX(I456-J456,0))</f>
        <v>0</v>
      </c>
      <c r="L456" s="48" t="n">
        <f aca="false">L455+K456-N(G456)</f>
        <v>500</v>
      </c>
      <c r="M456" s="48" t="n">
        <f aca="false">M455+J456-N(H456)</f>
        <v>4135.38461538459</v>
      </c>
      <c r="N456" s="48" t="n">
        <f aca="false">SUM(BX456:DU456)</f>
        <v>0</v>
      </c>
      <c r="O456" s="48" t="n">
        <f aca="false">SUM(Z456:BW456)-N456</f>
        <v>40</v>
      </c>
      <c r="P456" s="48" t="n">
        <f aca="false">MAX(I456-J456-K456,0)+O456</f>
        <v>130.769230769231</v>
      </c>
      <c r="Q456" s="48" t="n">
        <f aca="false">SUM(DV456:FS456)</f>
        <v>0</v>
      </c>
      <c r="R456" s="49" t="n">
        <f aca="false">N456+J456+K456+Q456</f>
        <v>9.23076923076923</v>
      </c>
      <c r="S456" s="48" t="n">
        <f aca="false">T456-T455-N(F456)+N456+Q456</f>
        <v>0</v>
      </c>
      <c r="T456" s="49" t="n">
        <f aca="false">SUM(FT456:HQ456)</f>
        <v>0</v>
      </c>
      <c r="U456" s="44" t="str">
        <f aca="false">IF(T455&lt;0.005,"",INDEX(Helpers!$C$2:$C$51,IF(_xlfn.MINIFS($DV$6:$FS$6,DV456:FS456,"&gt;0.005")=0,V456,_xlfn.MINIFS($DV$6:$FS$6,DV456:FS456,"&gt;0.005"))))</f>
        <v/>
      </c>
      <c r="V456" s="44" t="n">
        <f aca="false">IF(_xlfn.MINIFS($FT$6:$HQ$6,FT455:HQ455,"&gt;0.005")=0,1,_xlfn.MINIFS($FT$6:$HQ$6,FT455:HQ455,"&gt;0.005"))</f>
        <v>1</v>
      </c>
      <c r="W456" s="44" t="n">
        <f aca="false">IF(AND(D456&lt;&gt;"Paid",T455&gt;0.005),1,0)</f>
        <v>0</v>
      </c>
      <c r="X456" s="48" t="n">
        <f aca="false">SUMPRODUCT(((Helpers!$G$2:$G$51*(1+(Helpers!$D$2:$D$51+0.000000001)/12)^(($B456-Setup!$C$8)/(365.25/12))-Helpers!$E$2:$E$51*((1+(Helpers!$D$2:$D$51+0.000000001)/12)^(($B456-Setup!$C$8)/(365.25/12))-1)/((Helpers!$D$2:$D$51+0.000000001)/12))&gt;0)*(Helpers!$G$2:$G$51*(1+(Helpers!$D$2:$D$51+0.000000001)/12)^(($B456-Setup!$C$8)/(365.25/12))-Helpers!$E$2:$E$51*((1+(Helpers!$D$2:$D$51+0.000000001)/12)^(($B456-Setup!$C$8)/(365.25/12))-1)/((Helpers!$D$2:$D$51+0.000000001)/12)))</f>
        <v>0</v>
      </c>
      <c r="Y456" s="48"/>
      <c r="Z456" s="48" t="n">
        <f aca="false">IF(OR(N(Z$5)=0,Z$6=""),0,Z$5*((DATE(YEAR($B456),MONTH($B456),MIN(Z$6,DAY(EOMONTH($B456,0))))&gt;=$B456)*(DATE(YEAR($B456),MONTH($B456),MIN(Z$6,DAY(EOMONTH($B456,0))))&lt;$C456)+(DATE(YEAR($B456),MONTH($B456)+1,MIN(Z$6,DAY(EOMONTH($B456,1))))&gt;=$B456)*(DATE(YEAR($B456),MONTH($B456)+1,MIN(Z$6,DAY(EOMONTH($B456,1))))&lt;$C456)))</f>
        <v>0</v>
      </c>
      <c r="AA456" s="48" t="n">
        <f aca="false">IF(OR(N(AA$5)=0,AA$6=""),0,AA$5*((DATE(YEAR($B456),MONTH($B456),MIN(AA$6,DAY(EOMONTH($B456,0))))&gt;=$B456)*(DATE(YEAR($B456),MONTH($B456),MIN(AA$6,DAY(EOMONTH($B456,0))))&lt;$C456)+(DATE(YEAR($B456),MONTH($B456)+1,MIN(AA$6,DAY(EOMONTH($B456,1))))&gt;=$B456)*(DATE(YEAR($B456),MONTH($B456)+1,MIN(AA$6,DAY(EOMONTH($B456,1))))&lt;$C456)))</f>
        <v>40</v>
      </c>
      <c r="AB456" s="48" t="n">
        <f aca="false">IF(OR(N(AB$5)=0,AB$6=""),0,AB$5*((DATE(YEAR($B456),MONTH($B456),MIN(AB$6,DAY(EOMONTH($B456,0))))&gt;=$B456)*(DATE(YEAR($B456),MONTH($B456),MIN(AB$6,DAY(EOMONTH($B456,0))))&lt;$C456)+(DATE(YEAR($B456),MONTH($B456)+1,MIN(AB$6,DAY(EOMONTH($B456,1))))&gt;=$B456)*(DATE(YEAR($B456),MONTH($B456)+1,MIN(AB$6,DAY(EOMONTH($B456,1))))&lt;$C456)))</f>
        <v>0</v>
      </c>
      <c r="AC456" s="48" t="n">
        <f aca="false">IF(OR(N(AC$5)=0,AC$6=""),0,AC$5*((DATE(YEAR($B456),MONTH($B456),MIN(AC$6,DAY(EOMONTH($B456,0))))&gt;=$B456)*(DATE(YEAR($B456),MONTH($B456),MIN(AC$6,DAY(EOMONTH($B456,0))))&lt;$C456)+(DATE(YEAR($B456),MONTH($B456)+1,MIN(AC$6,DAY(EOMONTH($B456,1))))&gt;=$B456)*(DATE(YEAR($B456),MONTH($B456)+1,MIN(AC$6,DAY(EOMONTH($B456,1))))&lt;$C456)))</f>
        <v>0</v>
      </c>
      <c r="AD456" s="48" t="n">
        <f aca="false">IF(OR(N(AD$5)=0,AD$6=""),0,AD$5*((DATE(YEAR($B456),MONTH($B456),MIN(AD$6,DAY(EOMONTH($B456,0))))&gt;=$B456)*(DATE(YEAR($B456),MONTH($B456),MIN(AD$6,DAY(EOMONTH($B456,0))))&lt;$C456)+(DATE(YEAR($B456),MONTH($B456)+1,MIN(AD$6,DAY(EOMONTH($B456,1))))&gt;=$B456)*(DATE(YEAR($B456),MONTH($B456)+1,MIN(AD$6,DAY(EOMONTH($B456,1))))&lt;$C456)))</f>
        <v>0</v>
      </c>
      <c r="AE456" s="48" t="n">
        <f aca="false">IF(OR(N(AE$5)=0,AE$6=""),0,AE$5*((DATE(YEAR($B456),MONTH($B456),MIN(AE$6,DAY(EOMONTH($B456,0))))&gt;=$B456)*(DATE(YEAR($B456),MONTH($B456),MIN(AE$6,DAY(EOMONTH($B456,0))))&lt;$C456)+(DATE(YEAR($B456),MONTH($B456)+1,MIN(AE$6,DAY(EOMONTH($B456,1))))&gt;=$B456)*(DATE(YEAR($B456),MONTH($B456)+1,MIN(AE$6,DAY(EOMONTH($B456,1))))&lt;$C456)))</f>
        <v>0</v>
      </c>
      <c r="AF456" s="48" t="n">
        <f aca="false">IF(OR(N(AF$5)=0,AF$6=""),0,AF$5*((DATE(YEAR($B456),MONTH($B456),MIN(AF$6,DAY(EOMONTH($B456,0))))&gt;=$B456)*(DATE(YEAR($B456),MONTH($B456),MIN(AF$6,DAY(EOMONTH($B456,0))))&lt;$C456)+(DATE(YEAR($B456),MONTH($B456)+1,MIN(AF$6,DAY(EOMONTH($B456,1))))&gt;=$B456)*(DATE(YEAR($B456),MONTH($B456)+1,MIN(AF$6,DAY(EOMONTH($B456,1))))&lt;$C456)))</f>
        <v>0</v>
      </c>
      <c r="AG456" s="48" t="n">
        <f aca="false">IF(OR(N(AG$5)=0,AG$6=""),0,AG$5*((DATE(YEAR($B456),MONTH($B456),MIN(AG$6,DAY(EOMONTH($B456,0))))&gt;=$B456)*(DATE(YEAR($B456),MONTH($B456),MIN(AG$6,DAY(EOMONTH($B456,0))))&lt;$C456)+(DATE(YEAR($B456),MONTH($B456)+1,MIN(AG$6,DAY(EOMONTH($B456,1))))&gt;=$B456)*(DATE(YEAR($B456),MONTH($B456)+1,MIN(AG$6,DAY(EOMONTH($B456,1))))&lt;$C456)))</f>
        <v>0</v>
      </c>
      <c r="AH456" s="48" t="n">
        <f aca="false">IF(OR(N(AH$5)=0,AH$6=""),0,AH$5*((DATE(YEAR($B456),MONTH($B456),MIN(AH$6,DAY(EOMONTH($B456,0))))&gt;=$B456)*(DATE(YEAR($B456),MONTH($B456),MIN(AH$6,DAY(EOMONTH($B456,0))))&lt;$C456)+(DATE(YEAR($B456),MONTH($B456)+1,MIN(AH$6,DAY(EOMONTH($B456,1))))&gt;=$B456)*(DATE(YEAR($B456),MONTH($B456)+1,MIN(AH$6,DAY(EOMONTH($B456,1))))&lt;$C456)))</f>
        <v>0</v>
      </c>
      <c r="AI456" s="48" t="n">
        <f aca="false">IF(OR(N(AI$5)=0,AI$6=""),0,AI$5*((DATE(YEAR($B456),MONTH($B456),MIN(AI$6,DAY(EOMONTH($B456,0))))&gt;=$B456)*(DATE(YEAR($B456),MONTH($B456),MIN(AI$6,DAY(EOMONTH($B456,0))))&lt;$C456)+(DATE(YEAR($B456),MONTH($B456)+1,MIN(AI$6,DAY(EOMONTH($B456,1))))&gt;=$B456)*(DATE(YEAR($B456),MONTH($B456)+1,MIN(AI$6,DAY(EOMONTH($B456,1))))&lt;$C456)))</f>
        <v>0</v>
      </c>
      <c r="AJ456" s="48" t="n">
        <f aca="false">IF(OR(N(AJ$5)=0,AJ$6=""),0,AJ$5*((DATE(YEAR($B456),MONTH($B456),MIN(AJ$6,DAY(EOMONTH($B456,0))))&gt;=$B456)*(DATE(YEAR($B456),MONTH($B456),MIN(AJ$6,DAY(EOMONTH($B456,0))))&lt;$C456)+(DATE(YEAR($B456),MONTH($B456)+1,MIN(AJ$6,DAY(EOMONTH($B456,1))))&gt;=$B456)*(DATE(YEAR($B456),MONTH($B456)+1,MIN(AJ$6,DAY(EOMONTH($B456,1))))&lt;$C456)))</f>
        <v>0</v>
      </c>
      <c r="AK456" s="48" t="n">
        <f aca="false">IF(OR(N(AK$5)=0,AK$6=""),0,AK$5*((DATE(YEAR($B456),MONTH($B456),MIN(AK$6,DAY(EOMONTH($B456,0))))&gt;=$B456)*(DATE(YEAR($B456),MONTH($B456),MIN(AK$6,DAY(EOMONTH($B456,0))))&lt;$C456)+(DATE(YEAR($B456),MONTH($B456)+1,MIN(AK$6,DAY(EOMONTH($B456,1))))&gt;=$B456)*(DATE(YEAR($B456),MONTH($B456)+1,MIN(AK$6,DAY(EOMONTH($B456,1))))&lt;$C456)))</f>
        <v>0</v>
      </c>
      <c r="AL456" s="48" t="n">
        <f aca="false">IF(OR(N(AL$5)=0,AL$6=""),0,AL$5*((DATE(YEAR($B456),MONTH($B456),MIN(AL$6,DAY(EOMONTH($B456,0))))&gt;=$B456)*(DATE(YEAR($B456),MONTH($B456),MIN(AL$6,DAY(EOMONTH($B456,0))))&lt;$C456)+(DATE(YEAR($B456),MONTH($B456)+1,MIN(AL$6,DAY(EOMONTH($B456,1))))&gt;=$B456)*(DATE(YEAR($B456),MONTH($B456)+1,MIN(AL$6,DAY(EOMONTH($B456,1))))&lt;$C456)))</f>
        <v>0</v>
      </c>
      <c r="AM456" s="48" t="n">
        <f aca="false">IF(OR(N(AM$5)=0,AM$6=""),0,AM$5*((DATE(YEAR($B456),MONTH($B456),MIN(AM$6,DAY(EOMONTH($B456,0))))&gt;=$B456)*(DATE(YEAR($B456),MONTH($B456),MIN(AM$6,DAY(EOMONTH($B456,0))))&lt;$C456)+(DATE(YEAR($B456),MONTH($B456)+1,MIN(AM$6,DAY(EOMONTH($B456,1))))&gt;=$B456)*(DATE(YEAR($B456),MONTH($B456)+1,MIN(AM$6,DAY(EOMONTH($B456,1))))&lt;$C456)))</f>
        <v>0</v>
      </c>
      <c r="AN456" s="48" t="n">
        <f aca="false">IF(OR(N(AN$5)=0,AN$6=""),0,AN$5*((DATE(YEAR($B456),MONTH($B456),MIN(AN$6,DAY(EOMONTH($B456,0))))&gt;=$B456)*(DATE(YEAR($B456),MONTH($B456),MIN(AN$6,DAY(EOMONTH($B456,0))))&lt;$C456)+(DATE(YEAR($B456),MONTH($B456)+1,MIN(AN$6,DAY(EOMONTH($B456,1))))&gt;=$B456)*(DATE(YEAR($B456),MONTH($B456)+1,MIN(AN$6,DAY(EOMONTH($B456,1))))&lt;$C456)))</f>
        <v>0</v>
      </c>
      <c r="AO456" s="48" t="n">
        <f aca="false">IF(OR(N(AO$5)=0,AO$6=""),0,AO$5*((DATE(YEAR($B456),MONTH($B456),MIN(AO$6,DAY(EOMONTH($B456,0))))&gt;=$B456)*(DATE(YEAR($B456),MONTH($B456),MIN(AO$6,DAY(EOMONTH($B456,0))))&lt;$C456)+(DATE(YEAR($B456),MONTH($B456)+1,MIN(AO$6,DAY(EOMONTH($B456,1))))&gt;=$B456)*(DATE(YEAR($B456),MONTH($B456)+1,MIN(AO$6,DAY(EOMONTH($B456,1))))&lt;$C456)))</f>
        <v>0</v>
      </c>
      <c r="AP456" s="48" t="n">
        <f aca="false">IF(OR(N(AP$5)=0,AP$6=""),0,AP$5*((DATE(YEAR($B456),MONTH($B456),MIN(AP$6,DAY(EOMONTH($B456,0))))&gt;=$B456)*(DATE(YEAR($B456),MONTH($B456),MIN(AP$6,DAY(EOMONTH($B456,0))))&lt;$C456)+(DATE(YEAR($B456),MONTH($B456)+1,MIN(AP$6,DAY(EOMONTH($B456,1))))&gt;=$B456)*(DATE(YEAR($B456),MONTH($B456)+1,MIN(AP$6,DAY(EOMONTH($B456,1))))&lt;$C456)))</f>
        <v>0</v>
      </c>
      <c r="AQ456" s="48" t="n">
        <f aca="false">IF(OR(N(AQ$5)=0,AQ$6=""),0,AQ$5*((DATE(YEAR($B456),MONTH($B456),MIN(AQ$6,DAY(EOMONTH($B456,0))))&gt;=$B456)*(DATE(YEAR($B456),MONTH($B456),MIN(AQ$6,DAY(EOMONTH($B456,0))))&lt;$C456)+(DATE(YEAR($B456),MONTH($B456)+1,MIN(AQ$6,DAY(EOMONTH($B456,1))))&gt;=$B456)*(DATE(YEAR($B456),MONTH($B456)+1,MIN(AQ$6,DAY(EOMONTH($B456,1))))&lt;$C456)))</f>
        <v>0</v>
      </c>
      <c r="AR456" s="48" t="n">
        <f aca="false">IF(OR(N(AR$5)=0,AR$6=""),0,AR$5*((DATE(YEAR($B456),MONTH($B456),MIN(AR$6,DAY(EOMONTH($B456,0))))&gt;=$B456)*(DATE(YEAR($B456),MONTH($B456),MIN(AR$6,DAY(EOMONTH($B456,0))))&lt;$C456)+(DATE(YEAR($B456),MONTH($B456)+1,MIN(AR$6,DAY(EOMONTH($B456,1))))&gt;=$B456)*(DATE(YEAR($B456),MONTH($B456)+1,MIN(AR$6,DAY(EOMONTH($B456,1))))&lt;$C456)))</f>
        <v>0</v>
      </c>
      <c r="AS456" s="48" t="n">
        <f aca="false">IF(OR(N(AS$5)=0,AS$6=""),0,AS$5*((DATE(YEAR($B456),MONTH($B456),MIN(AS$6,DAY(EOMONTH($B456,0))))&gt;=$B456)*(DATE(YEAR($B456),MONTH($B456),MIN(AS$6,DAY(EOMONTH($B456,0))))&lt;$C456)+(DATE(YEAR($B456),MONTH($B456)+1,MIN(AS$6,DAY(EOMONTH($B456,1))))&gt;=$B456)*(DATE(YEAR($B456),MONTH($B456)+1,MIN(AS$6,DAY(EOMONTH($B456,1))))&lt;$C456)))</f>
        <v>0</v>
      </c>
      <c r="AT456" s="48" t="n">
        <f aca="false">IF(OR(N(AT$5)=0,AT$6=""),0,AT$5*((DATE(YEAR($B456),MONTH($B456),MIN(AT$6,DAY(EOMONTH($B456,0))))&gt;=$B456)*(DATE(YEAR($B456),MONTH($B456),MIN(AT$6,DAY(EOMONTH($B456,0))))&lt;$C456)+(DATE(YEAR($B456),MONTH($B456)+1,MIN(AT$6,DAY(EOMONTH($B456,1))))&gt;=$B456)*(DATE(YEAR($B456),MONTH($B456)+1,MIN(AT$6,DAY(EOMONTH($B456,1))))&lt;$C456)))</f>
        <v>0</v>
      </c>
      <c r="AU456" s="48" t="n">
        <f aca="false">IF(OR(N(AU$5)=0,AU$6=""),0,AU$5*((DATE(YEAR($B456),MONTH($B456),MIN(AU$6,DAY(EOMONTH($B456,0))))&gt;=$B456)*(DATE(YEAR($B456),MONTH($B456),MIN(AU$6,DAY(EOMONTH($B456,0))))&lt;$C456)+(DATE(YEAR($B456),MONTH($B456)+1,MIN(AU$6,DAY(EOMONTH($B456,1))))&gt;=$B456)*(DATE(YEAR($B456),MONTH($B456)+1,MIN(AU$6,DAY(EOMONTH($B456,1))))&lt;$C456)))</f>
        <v>0</v>
      </c>
      <c r="AV456" s="48" t="n">
        <f aca="false">IF(OR(N(AV$5)=0,AV$6=""),0,AV$5*((DATE(YEAR($B456),MONTH($B456),MIN(AV$6,DAY(EOMONTH($B456,0))))&gt;=$B456)*(DATE(YEAR($B456),MONTH($B456),MIN(AV$6,DAY(EOMONTH($B456,0))))&lt;$C456)+(DATE(YEAR($B456),MONTH($B456)+1,MIN(AV$6,DAY(EOMONTH($B456,1))))&gt;=$B456)*(DATE(YEAR($B456),MONTH($B456)+1,MIN(AV$6,DAY(EOMONTH($B456,1))))&lt;$C456)))</f>
        <v>0</v>
      </c>
      <c r="AW456" s="48" t="n">
        <f aca="false">IF(OR(N(AW$5)=0,AW$6=""),0,AW$5*((DATE(YEAR($B456),MONTH($B456),MIN(AW$6,DAY(EOMONTH($B456,0))))&gt;=$B456)*(DATE(YEAR($B456),MONTH($B456),MIN(AW$6,DAY(EOMONTH($B456,0))))&lt;$C456)+(DATE(YEAR($B456),MONTH($B456)+1,MIN(AW$6,DAY(EOMONTH($B456,1))))&gt;=$B456)*(DATE(YEAR($B456),MONTH($B456)+1,MIN(AW$6,DAY(EOMONTH($B456,1))))&lt;$C456)))</f>
        <v>0</v>
      </c>
      <c r="AX456" s="48" t="n">
        <f aca="false">IF(OR(N(AX$5)=0,AX$6=""),0,AX$5*((DATE(YEAR($B456),MONTH($B456),MIN(AX$6,DAY(EOMONTH($B456,0))))&gt;=$B456)*(DATE(YEAR($B456),MONTH($B456),MIN(AX$6,DAY(EOMONTH($B456,0))))&lt;$C456)+(DATE(YEAR($B456),MONTH($B456)+1,MIN(AX$6,DAY(EOMONTH($B456,1))))&gt;=$B456)*(DATE(YEAR($B456),MONTH($B456)+1,MIN(AX$6,DAY(EOMONTH($B456,1))))&lt;$C456)))</f>
        <v>0</v>
      </c>
      <c r="AY456" s="48" t="n">
        <f aca="false">IF(OR(N(AY$5)=0,AY$6=""),0,AY$5*((DATE(YEAR($B456),MONTH($B456),MIN(AY$6,DAY(EOMONTH($B456,0))))&gt;=$B456)*(DATE(YEAR($B456),MONTH($B456),MIN(AY$6,DAY(EOMONTH($B456,0))))&lt;$C456)+(DATE(YEAR($B456),MONTH($B456)+1,MIN(AY$6,DAY(EOMONTH($B456,1))))&gt;=$B456)*(DATE(YEAR($B456),MONTH($B456)+1,MIN(AY$6,DAY(EOMONTH($B456,1))))&lt;$C456)))</f>
        <v>0</v>
      </c>
      <c r="AZ456" s="48" t="n">
        <f aca="false">IF(OR(N(AZ$5)=0,AZ$6=""),0,AZ$5*((DATE(YEAR($B456),MONTH($B456),MIN(AZ$6,DAY(EOMONTH($B456,0))))&gt;=$B456)*(DATE(YEAR($B456),MONTH($B456),MIN(AZ$6,DAY(EOMONTH($B456,0))))&lt;$C456)+(DATE(YEAR($B456),MONTH($B456)+1,MIN(AZ$6,DAY(EOMONTH($B456,1))))&gt;=$B456)*(DATE(YEAR($B456),MONTH($B456)+1,MIN(AZ$6,DAY(EOMONTH($B456,1))))&lt;$C456)))</f>
        <v>0</v>
      </c>
      <c r="BA456" s="48" t="n">
        <f aca="false">IF(OR(N(BA$5)=0,BA$6=""),0,BA$5*((DATE(YEAR($B456),MONTH($B456),MIN(BA$6,DAY(EOMONTH($B456,0))))&gt;=$B456)*(DATE(YEAR($B456),MONTH($B456),MIN(BA$6,DAY(EOMONTH($B456,0))))&lt;$C456)+(DATE(YEAR($B456),MONTH($B456)+1,MIN(BA$6,DAY(EOMONTH($B456,1))))&gt;=$B456)*(DATE(YEAR($B456),MONTH($B456)+1,MIN(BA$6,DAY(EOMONTH($B456,1))))&lt;$C456)))</f>
        <v>0</v>
      </c>
      <c r="BB456" s="48" t="n">
        <f aca="false">IF(OR(N(BB$5)=0,BB$6=""),0,BB$5*((DATE(YEAR($B456),MONTH($B456),MIN(BB$6,DAY(EOMONTH($B456,0))))&gt;=$B456)*(DATE(YEAR($B456),MONTH($B456),MIN(BB$6,DAY(EOMONTH($B456,0))))&lt;$C456)+(DATE(YEAR($B456),MONTH($B456)+1,MIN(BB$6,DAY(EOMONTH($B456,1))))&gt;=$B456)*(DATE(YEAR($B456),MONTH($B456)+1,MIN(BB$6,DAY(EOMONTH($B456,1))))&lt;$C456)))</f>
        <v>0</v>
      </c>
      <c r="BC456" s="48" t="n">
        <f aca="false">IF(OR(N(BC$5)=0,BC$6=""),0,BC$5*((DATE(YEAR($B456),MONTH($B456),MIN(BC$6,DAY(EOMONTH($B456,0))))&gt;=$B456)*(DATE(YEAR($B456),MONTH($B456),MIN(BC$6,DAY(EOMONTH($B456,0))))&lt;$C456)+(DATE(YEAR($B456),MONTH($B456)+1,MIN(BC$6,DAY(EOMONTH($B456,1))))&gt;=$B456)*(DATE(YEAR($B456),MONTH($B456)+1,MIN(BC$6,DAY(EOMONTH($B456,1))))&lt;$C456)))</f>
        <v>0</v>
      </c>
      <c r="BD456" s="48" t="n">
        <f aca="false">IF(OR(N(BD$5)=0,BD$6=""),0,BD$5*((DATE(YEAR($B456),MONTH($B456),MIN(BD$6,DAY(EOMONTH($B456,0))))&gt;=$B456)*(DATE(YEAR($B456),MONTH($B456),MIN(BD$6,DAY(EOMONTH($B456,0))))&lt;$C456)+(DATE(YEAR($B456),MONTH($B456)+1,MIN(BD$6,DAY(EOMONTH($B456,1))))&gt;=$B456)*(DATE(YEAR($B456),MONTH($B456)+1,MIN(BD$6,DAY(EOMONTH($B456,1))))&lt;$C456)))</f>
        <v>0</v>
      </c>
      <c r="BE456" s="48" t="n">
        <f aca="false">IF(OR(N(BE$5)=0,BE$6=""),0,BE$5*((DATE(YEAR($B456),MONTH($B456),MIN(BE$6,DAY(EOMONTH($B456,0))))&gt;=$B456)*(DATE(YEAR($B456),MONTH($B456),MIN(BE$6,DAY(EOMONTH($B456,0))))&lt;$C456)+(DATE(YEAR($B456),MONTH($B456)+1,MIN(BE$6,DAY(EOMONTH($B456,1))))&gt;=$B456)*(DATE(YEAR($B456),MONTH($B456)+1,MIN(BE$6,DAY(EOMONTH($B456,1))))&lt;$C456)))</f>
        <v>0</v>
      </c>
      <c r="BF456" s="48" t="n">
        <f aca="false">IF(OR(N(BF$5)=0,BF$6=""),0,BF$5*((DATE(YEAR($B456),MONTH($B456),MIN(BF$6,DAY(EOMONTH($B456,0))))&gt;=$B456)*(DATE(YEAR($B456),MONTH($B456),MIN(BF$6,DAY(EOMONTH($B456,0))))&lt;$C456)+(DATE(YEAR($B456),MONTH($B456)+1,MIN(BF$6,DAY(EOMONTH($B456,1))))&gt;=$B456)*(DATE(YEAR($B456),MONTH($B456)+1,MIN(BF$6,DAY(EOMONTH($B456,1))))&lt;$C456)))</f>
        <v>0</v>
      </c>
      <c r="BG456" s="48" t="n">
        <f aca="false">IF(OR(N(BG$5)=0,BG$6=""),0,BG$5*((DATE(YEAR($B456),MONTH($B456),MIN(BG$6,DAY(EOMONTH($B456,0))))&gt;=$B456)*(DATE(YEAR($B456),MONTH($B456),MIN(BG$6,DAY(EOMONTH($B456,0))))&lt;$C456)+(DATE(YEAR($B456),MONTH($B456)+1,MIN(BG$6,DAY(EOMONTH($B456,1))))&gt;=$B456)*(DATE(YEAR($B456),MONTH($B456)+1,MIN(BG$6,DAY(EOMONTH($B456,1))))&lt;$C456)))</f>
        <v>0</v>
      </c>
      <c r="BH456" s="48" t="n">
        <f aca="false">IF(OR(N(BH$5)=0,BH$6=""),0,BH$5*((DATE(YEAR($B456),MONTH($B456),MIN(BH$6,DAY(EOMONTH($B456,0))))&gt;=$B456)*(DATE(YEAR($B456),MONTH($B456),MIN(BH$6,DAY(EOMONTH($B456,0))))&lt;$C456)+(DATE(YEAR($B456),MONTH($B456)+1,MIN(BH$6,DAY(EOMONTH($B456,1))))&gt;=$B456)*(DATE(YEAR($B456),MONTH($B456)+1,MIN(BH$6,DAY(EOMONTH($B456,1))))&lt;$C456)))</f>
        <v>0</v>
      </c>
      <c r="BI456" s="48" t="n">
        <f aca="false">IF(OR(N(BI$5)=0,BI$6=""),0,BI$5*((DATE(YEAR($B456),MONTH($B456),MIN(BI$6,DAY(EOMONTH($B456,0))))&gt;=$B456)*(DATE(YEAR($B456),MONTH($B456),MIN(BI$6,DAY(EOMONTH($B456,0))))&lt;$C456)+(DATE(YEAR($B456),MONTH($B456)+1,MIN(BI$6,DAY(EOMONTH($B456,1))))&gt;=$B456)*(DATE(YEAR($B456),MONTH($B456)+1,MIN(BI$6,DAY(EOMONTH($B456,1))))&lt;$C456)))</f>
        <v>0</v>
      </c>
      <c r="BJ456" s="48" t="n">
        <f aca="false">IF(OR(N(BJ$5)=0,BJ$6=""),0,BJ$5*((DATE(YEAR($B456),MONTH($B456),MIN(BJ$6,DAY(EOMONTH($B456,0))))&gt;=$B456)*(DATE(YEAR($B456),MONTH($B456),MIN(BJ$6,DAY(EOMONTH($B456,0))))&lt;$C456)+(DATE(YEAR($B456),MONTH($B456)+1,MIN(BJ$6,DAY(EOMONTH($B456,1))))&gt;=$B456)*(DATE(YEAR($B456),MONTH($B456)+1,MIN(BJ$6,DAY(EOMONTH($B456,1))))&lt;$C456)))</f>
        <v>0</v>
      </c>
      <c r="BK456" s="48" t="n">
        <f aca="false">IF(OR(N(BK$5)=0,BK$6=""),0,BK$5*((DATE(YEAR($B456),MONTH($B456),MIN(BK$6,DAY(EOMONTH($B456,0))))&gt;=$B456)*(DATE(YEAR($B456),MONTH($B456),MIN(BK$6,DAY(EOMONTH($B456,0))))&lt;$C456)+(DATE(YEAR($B456),MONTH($B456)+1,MIN(BK$6,DAY(EOMONTH($B456,1))))&gt;=$B456)*(DATE(YEAR($B456),MONTH($B456)+1,MIN(BK$6,DAY(EOMONTH($B456,1))))&lt;$C456)))</f>
        <v>0</v>
      </c>
      <c r="BL456" s="48" t="n">
        <f aca="false">IF(OR(N(BL$5)=0,BL$6=""),0,BL$5*((DATE(YEAR($B456),MONTH($B456),MIN(BL$6,DAY(EOMONTH($B456,0))))&gt;=$B456)*(DATE(YEAR($B456),MONTH($B456),MIN(BL$6,DAY(EOMONTH($B456,0))))&lt;$C456)+(DATE(YEAR($B456),MONTH($B456)+1,MIN(BL$6,DAY(EOMONTH($B456,1))))&gt;=$B456)*(DATE(YEAR($B456),MONTH($B456)+1,MIN(BL$6,DAY(EOMONTH($B456,1))))&lt;$C456)))</f>
        <v>0</v>
      </c>
      <c r="BM456" s="48" t="n">
        <f aca="false">IF(OR(N(BM$5)=0,BM$6=""),0,BM$5*((DATE(YEAR($B456),MONTH($B456),MIN(BM$6,DAY(EOMONTH($B456,0))))&gt;=$B456)*(DATE(YEAR($B456),MONTH($B456),MIN(BM$6,DAY(EOMONTH($B456,0))))&lt;$C456)+(DATE(YEAR($B456),MONTH($B456)+1,MIN(BM$6,DAY(EOMONTH($B456,1))))&gt;=$B456)*(DATE(YEAR($B456),MONTH($B456)+1,MIN(BM$6,DAY(EOMONTH($B456,1))))&lt;$C456)))</f>
        <v>0</v>
      </c>
      <c r="BN456" s="48" t="n">
        <f aca="false">IF(OR(N(BN$5)=0,BN$6=""),0,BN$5*((DATE(YEAR($B456),MONTH($B456),MIN(BN$6,DAY(EOMONTH($B456,0))))&gt;=$B456)*(DATE(YEAR($B456),MONTH($B456),MIN(BN$6,DAY(EOMONTH($B456,0))))&lt;$C456)+(DATE(YEAR($B456),MONTH($B456)+1,MIN(BN$6,DAY(EOMONTH($B456,1))))&gt;=$B456)*(DATE(YEAR($B456),MONTH($B456)+1,MIN(BN$6,DAY(EOMONTH($B456,1))))&lt;$C456)))</f>
        <v>0</v>
      </c>
      <c r="BO456" s="48" t="n">
        <f aca="false">IF(OR(N(BO$5)=0,BO$6=""),0,BO$5*((DATE(YEAR($B456),MONTH($B456),MIN(BO$6,DAY(EOMONTH($B456,0))))&gt;=$B456)*(DATE(YEAR($B456),MONTH($B456),MIN(BO$6,DAY(EOMONTH($B456,0))))&lt;$C456)+(DATE(YEAR($B456),MONTH($B456)+1,MIN(BO$6,DAY(EOMONTH($B456,1))))&gt;=$B456)*(DATE(YEAR($B456),MONTH($B456)+1,MIN(BO$6,DAY(EOMONTH($B456,1))))&lt;$C456)))</f>
        <v>0</v>
      </c>
      <c r="BP456" s="48" t="n">
        <f aca="false">IF(OR(N(BP$5)=0,BP$6=""),0,BP$5*((DATE(YEAR($B456),MONTH($B456),MIN(BP$6,DAY(EOMONTH($B456,0))))&gt;=$B456)*(DATE(YEAR($B456),MONTH($B456),MIN(BP$6,DAY(EOMONTH($B456,0))))&lt;$C456)+(DATE(YEAR($B456),MONTH($B456)+1,MIN(BP$6,DAY(EOMONTH($B456,1))))&gt;=$B456)*(DATE(YEAR($B456),MONTH($B456)+1,MIN(BP$6,DAY(EOMONTH($B456,1))))&lt;$C456)))</f>
        <v>0</v>
      </c>
      <c r="BQ456" s="48" t="n">
        <f aca="false">IF(OR(N(BQ$5)=0,BQ$6=""),0,BQ$5*((DATE(YEAR($B456),MONTH($B456),MIN(BQ$6,DAY(EOMONTH($B456,0))))&gt;=$B456)*(DATE(YEAR($B456),MONTH($B456),MIN(BQ$6,DAY(EOMONTH($B456,0))))&lt;$C456)+(DATE(YEAR($B456),MONTH($B456)+1,MIN(BQ$6,DAY(EOMONTH($B456,1))))&gt;=$B456)*(DATE(YEAR($B456),MONTH($B456)+1,MIN(BQ$6,DAY(EOMONTH($B456,1))))&lt;$C456)))</f>
        <v>0</v>
      </c>
      <c r="BR456" s="48" t="n">
        <f aca="false">IF(OR(N(BR$5)=0,BR$6=""),0,BR$5*((DATE(YEAR($B456),MONTH($B456),MIN(BR$6,DAY(EOMONTH($B456,0))))&gt;=$B456)*(DATE(YEAR($B456),MONTH($B456),MIN(BR$6,DAY(EOMONTH($B456,0))))&lt;$C456)+(DATE(YEAR($B456),MONTH($B456)+1,MIN(BR$6,DAY(EOMONTH($B456,1))))&gt;=$B456)*(DATE(YEAR($B456),MONTH($B456)+1,MIN(BR$6,DAY(EOMONTH($B456,1))))&lt;$C456)))</f>
        <v>0</v>
      </c>
      <c r="BS456" s="48" t="n">
        <f aca="false">IF(OR(N(BS$5)=0,BS$6=""),0,BS$5*((DATE(YEAR($B456),MONTH($B456),MIN(BS$6,DAY(EOMONTH($B456,0))))&gt;=$B456)*(DATE(YEAR($B456),MONTH($B456),MIN(BS$6,DAY(EOMONTH($B456,0))))&lt;$C456)+(DATE(YEAR($B456),MONTH($B456)+1,MIN(BS$6,DAY(EOMONTH($B456,1))))&gt;=$B456)*(DATE(YEAR($B456),MONTH($B456)+1,MIN(BS$6,DAY(EOMONTH($B456,1))))&lt;$C456)))</f>
        <v>0</v>
      </c>
      <c r="BT456" s="48" t="n">
        <f aca="false">IF(OR(N(BT$5)=0,BT$6=""),0,BT$5*((DATE(YEAR($B456),MONTH($B456),MIN(BT$6,DAY(EOMONTH($B456,0))))&gt;=$B456)*(DATE(YEAR($B456),MONTH($B456),MIN(BT$6,DAY(EOMONTH($B456,0))))&lt;$C456)+(DATE(YEAR($B456),MONTH($B456)+1,MIN(BT$6,DAY(EOMONTH($B456,1))))&gt;=$B456)*(DATE(YEAR($B456),MONTH($B456)+1,MIN(BT$6,DAY(EOMONTH($B456,1))))&lt;$C456)))</f>
        <v>0</v>
      </c>
      <c r="BU456" s="48" t="n">
        <f aca="false">IF(OR(N(BU$5)=0,BU$6=""),0,BU$5*((DATE(YEAR($B456),MONTH($B456),MIN(BU$6,DAY(EOMONTH($B456,0))))&gt;=$B456)*(DATE(YEAR($B456),MONTH($B456),MIN(BU$6,DAY(EOMONTH($B456,0))))&lt;$C456)+(DATE(YEAR($B456),MONTH($B456)+1,MIN(BU$6,DAY(EOMONTH($B456,1))))&gt;=$B456)*(DATE(YEAR($B456),MONTH($B456)+1,MIN(BU$6,DAY(EOMONTH($B456,1))))&lt;$C456)))</f>
        <v>0</v>
      </c>
      <c r="BV456" s="48" t="n">
        <f aca="false">IF(OR(N(BV$5)=0,BV$6=""),0,BV$5*((DATE(YEAR($B456),MONTH($B456),MIN(BV$6,DAY(EOMONTH($B456,0))))&gt;=$B456)*(DATE(YEAR($B456),MONTH($B456),MIN(BV$6,DAY(EOMONTH($B456,0))))&lt;$C456)+(DATE(YEAR($B456),MONTH($B456)+1,MIN(BV$6,DAY(EOMONTH($B456,1))))&gt;=$B456)*(DATE(YEAR($B456),MONTH($B456)+1,MIN(BV$6,DAY(EOMONTH($B456,1))))&lt;$C456)))</f>
        <v>0</v>
      </c>
      <c r="BW456" s="48" t="n">
        <f aca="false">IF(OR(N(BW$5)=0,BW$6=""),0,BW$5*((DATE(YEAR($B456),MONTH($B456),MIN(BW$6,DAY(EOMONTH($B456,0))))&gt;=$B456)*(DATE(YEAR($B456),MONTH($B456),MIN(BW$6,DAY(EOMONTH($B456,0))))&lt;$C456)+(DATE(YEAR($B456),MONTH($B456)+1,MIN(BW$6,DAY(EOMONTH($B456,1))))&gt;=$B456)*(DATE(YEAR($B456),MONTH($B456)+1,MIN(BW$6,DAY(EOMONTH($B456,1))))&lt;$C456)))</f>
        <v>0</v>
      </c>
      <c r="BX456" s="48" t="n">
        <f aca="false">MIN(Z456,(FT455*(1+FT$5/Setup!$C$36)+IF($V456=1,N($F456),0)))</f>
        <v>0</v>
      </c>
      <c r="BY456" s="48" t="n">
        <f aca="false">MIN(AA456,(FU455*(1+FU$5/Setup!$C$36)+IF($V456=2,N($F456),0)))</f>
        <v>0</v>
      </c>
      <c r="BZ456" s="48" t="n">
        <f aca="false">MIN(AB456,(FV455*(1+FV$5/Setup!$C$36)+IF($V456=3,N($F456),0)))</f>
        <v>0</v>
      </c>
      <c r="CA456" s="48" t="n">
        <f aca="false">MIN(AC456,(FW455*(1+FW$5/Setup!$C$36)+IF($V456=4,N($F456),0)))</f>
        <v>0</v>
      </c>
      <c r="CB456" s="48" t="n">
        <f aca="false">MIN(AD456,(FX455*(1+FX$5/Setup!$C$36)+IF($V456=5,N($F456),0)))</f>
        <v>0</v>
      </c>
      <c r="CC456" s="48" t="n">
        <f aca="false">MIN(AE456,(FY455*(1+FY$5/Setup!$C$36)+IF($V456=6,N($F456),0)))</f>
        <v>0</v>
      </c>
      <c r="CD456" s="48" t="n">
        <f aca="false">MIN(AF456,(FZ455*(1+FZ$5/Setup!$C$36)+IF($V456=7,N($F456),0)))</f>
        <v>0</v>
      </c>
      <c r="CE456" s="48" t="n">
        <f aca="false">MIN(AG456,(GA455*(1+GA$5/Setup!$C$36)+IF($V456=8,N($F456),0)))</f>
        <v>0</v>
      </c>
      <c r="CF456" s="48" t="n">
        <f aca="false">MIN(AH456,(GB455*(1+GB$5/Setup!$C$36)+IF($V456=9,N($F456),0)))</f>
        <v>0</v>
      </c>
      <c r="CG456" s="48" t="n">
        <f aca="false">MIN(AI456,(GC455*(1+GC$5/Setup!$C$36)+IF($V456=10,N($F456),0)))</f>
        <v>0</v>
      </c>
      <c r="CH456" s="48" t="n">
        <f aca="false">MIN(AJ456,(GD455*(1+GD$5/Setup!$C$36)+IF($V456=11,N($F456),0)))</f>
        <v>0</v>
      </c>
      <c r="CI456" s="48" t="n">
        <f aca="false">MIN(AK456,(GE455*(1+GE$5/Setup!$C$36)+IF($V456=12,N($F456),0)))</f>
        <v>0</v>
      </c>
      <c r="CJ456" s="48" t="n">
        <f aca="false">MIN(AL456,(GF455*(1+GF$5/Setup!$C$36)+IF($V456=13,N($F456),0)))</f>
        <v>0</v>
      </c>
      <c r="CK456" s="48" t="n">
        <f aca="false">MIN(AM456,(GG455*(1+GG$5/Setup!$C$36)+IF($V456=14,N($F456),0)))</f>
        <v>0</v>
      </c>
      <c r="CL456" s="48" t="n">
        <f aca="false">MIN(AN456,(GH455*(1+GH$5/Setup!$C$36)+IF($V456=15,N($F456),0)))</f>
        <v>0</v>
      </c>
      <c r="CM456" s="48" t="n">
        <f aca="false">MIN(AO456,(GI455*(1+GI$5/Setup!$C$36)+IF($V456=16,N($F456),0)))</f>
        <v>0</v>
      </c>
      <c r="CN456" s="48" t="n">
        <f aca="false">MIN(AP456,(GJ455*(1+GJ$5/Setup!$C$36)+IF($V456=17,N($F456),0)))</f>
        <v>0</v>
      </c>
      <c r="CO456" s="48" t="n">
        <f aca="false">MIN(AQ456,(GK455*(1+GK$5/Setup!$C$36)+IF($V456=18,N($F456),0)))</f>
        <v>0</v>
      </c>
      <c r="CP456" s="48" t="n">
        <f aca="false">MIN(AR456,(GL455*(1+GL$5/Setup!$C$36)+IF($V456=19,N($F456),0)))</f>
        <v>0</v>
      </c>
      <c r="CQ456" s="48" t="n">
        <f aca="false">MIN(AS456,(GM455*(1+GM$5/Setup!$C$36)+IF($V456=20,N($F456),0)))</f>
        <v>0</v>
      </c>
      <c r="CR456" s="48" t="n">
        <f aca="false">MIN(AT456,(GN455*(1+GN$5/Setup!$C$36)+IF($V456=21,N($F456),0)))</f>
        <v>0</v>
      </c>
      <c r="CS456" s="48" t="n">
        <f aca="false">MIN(AU456,(GO455*(1+GO$5/Setup!$C$36)+IF($V456=22,N($F456),0)))</f>
        <v>0</v>
      </c>
      <c r="CT456" s="48" t="n">
        <f aca="false">MIN(AV456,(GP455*(1+GP$5/Setup!$C$36)+IF($V456=23,N($F456),0)))</f>
        <v>0</v>
      </c>
      <c r="CU456" s="48" t="n">
        <f aca="false">MIN(AW456,(GQ455*(1+GQ$5/Setup!$C$36)+IF($V456=24,N($F456),0)))</f>
        <v>0</v>
      </c>
      <c r="CV456" s="48" t="n">
        <f aca="false">MIN(AX456,(GR455*(1+GR$5/Setup!$C$36)+IF($V456=25,N($F456),0)))</f>
        <v>0</v>
      </c>
      <c r="CW456" s="48" t="n">
        <f aca="false">MIN(AY456,(GS455*(1+GS$5/Setup!$C$36)+IF($V456=26,N($F456),0)))</f>
        <v>0</v>
      </c>
      <c r="CX456" s="48" t="n">
        <f aca="false">MIN(AZ456,(GT455*(1+GT$5/Setup!$C$36)+IF($V456=27,N($F456),0)))</f>
        <v>0</v>
      </c>
      <c r="CY456" s="48" t="n">
        <f aca="false">MIN(BA456,(GU455*(1+GU$5/Setup!$C$36)+IF($V456=28,N($F456),0)))</f>
        <v>0</v>
      </c>
      <c r="CZ456" s="48" t="n">
        <f aca="false">MIN(BB456,(GV455*(1+GV$5/Setup!$C$36)+IF($V456=29,N($F456),0)))</f>
        <v>0</v>
      </c>
      <c r="DA456" s="48" t="n">
        <f aca="false">MIN(BC456,(GW455*(1+GW$5/Setup!$C$36)+IF($V456=30,N($F456),0)))</f>
        <v>0</v>
      </c>
      <c r="DB456" s="48" t="n">
        <f aca="false">MIN(BD456,(GX455*(1+GX$5/Setup!$C$36)+IF($V456=31,N($F456),0)))</f>
        <v>0</v>
      </c>
      <c r="DC456" s="48" t="n">
        <f aca="false">MIN(BE456,(GY455*(1+GY$5/Setup!$C$36)+IF($V456=32,N($F456),0)))</f>
        <v>0</v>
      </c>
      <c r="DD456" s="48" t="n">
        <f aca="false">MIN(BF456,(GZ455*(1+GZ$5/Setup!$C$36)+IF($V456=33,N($F456),0)))</f>
        <v>0</v>
      </c>
      <c r="DE456" s="48" t="n">
        <f aca="false">MIN(BG456,(HA455*(1+HA$5/Setup!$C$36)+IF($V456=34,N($F456),0)))</f>
        <v>0</v>
      </c>
      <c r="DF456" s="48" t="n">
        <f aca="false">MIN(BH456,(HB455*(1+HB$5/Setup!$C$36)+IF($V456=35,N($F456),0)))</f>
        <v>0</v>
      </c>
      <c r="DG456" s="48" t="n">
        <f aca="false">MIN(BI456,(HC455*(1+HC$5/Setup!$C$36)+IF($V456=36,N($F456),0)))</f>
        <v>0</v>
      </c>
      <c r="DH456" s="48" t="n">
        <f aca="false">MIN(BJ456,(HD455*(1+HD$5/Setup!$C$36)+IF($V456=37,N($F456),0)))</f>
        <v>0</v>
      </c>
      <c r="DI456" s="48" t="n">
        <f aca="false">MIN(BK456,(HE455*(1+HE$5/Setup!$C$36)+IF($V456=38,N($F456),0)))</f>
        <v>0</v>
      </c>
      <c r="DJ456" s="48" t="n">
        <f aca="false">MIN(BL456,(HF455*(1+HF$5/Setup!$C$36)+IF($V456=39,N($F456),0)))</f>
        <v>0</v>
      </c>
      <c r="DK456" s="48" t="n">
        <f aca="false">MIN(BM456,(HG455*(1+HG$5/Setup!$C$36)+IF($V456=40,N($F456),0)))</f>
        <v>0</v>
      </c>
      <c r="DL456" s="48" t="n">
        <f aca="false">MIN(BN456,(HH455*(1+HH$5/Setup!$C$36)+IF($V456=41,N($F456),0)))</f>
        <v>0</v>
      </c>
      <c r="DM456" s="48" t="n">
        <f aca="false">MIN(BO456,(HI455*(1+HI$5/Setup!$C$36)+IF($V456=42,N($F456),0)))</f>
        <v>0</v>
      </c>
      <c r="DN456" s="48" t="n">
        <f aca="false">MIN(BP456,(HJ455*(1+HJ$5/Setup!$C$36)+IF($V456=43,N($F456),0)))</f>
        <v>0</v>
      </c>
      <c r="DO456" s="48" t="n">
        <f aca="false">MIN(BQ456,(HK455*(1+HK$5/Setup!$C$36)+IF($V456=44,N($F456),0)))</f>
        <v>0</v>
      </c>
      <c r="DP456" s="48" t="n">
        <f aca="false">MIN(BR456,(HL455*(1+HL$5/Setup!$C$36)+IF($V456=45,N($F456),0)))</f>
        <v>0</v>
      </c>
      <c r="DQ456" s="48" t="n">
        <f aca="false">MIN(BS456,(HM455*(1+HM$5/Setup!$C$36)+IF($V456=46,N($F456),0)))</f>
        <v>0</v>
      </c>
      <c r="DR456" s="48" t="n">
        <f aca="false">MIN(BT456,(HN455*(1+HN$5/Setup!$C$36)+IF($V456=47,N($F456),0)))</f>
        <v>0</v>
      </c>
      <c r="DS456" s="48" t="n">
        <f aca="false">MIN(BU456,(HO455*(1+HO$5/Setup!$C$36)+IF($V456=48,N($F456),0)))</f>
        <v>0</v>
      </c>
      <c r="DT456" s="48" t="n">
        <f aca="false">MIN(BV456,(HP455*(1+HP$5/Setup!$C$36)+IF($V456=49,N($F456),0)))</f>
        <v>0</v>
      </c>
      <c r="DU456" s="48" t="n">
        <f aca="false">MIN(BW456,(HQ455*(1+HQ$5/Setup!$C$36)+IF($V456=50,N($F456),0)))</f>
        <v>0</v>
      </c>
      <c r="DV456" s="48" t="n">
        <f aca="false">MIN(MAX((FT455*(1+FT$5/Setup!$C$36)+IF($V456=1,N($F456),0))-BX456,0),MAX($P456-0,0))</f>
        <v>0</v>
      </c>
      <c r="DW456" s="48" t="n">
        <f aca="false">MIN(MAX((FU455*(1+FU$5/Setup!$C$36)+IF($V456=2,N($F456),0))-BY456,0),MAX($P456-SUM(DV456:DV456),0))</f>
        <v>0</v>
      </c>
      <c r="DX456" s="48" t="n">
        <f aca="false">MIN(MAX((FV455*(1+FV$5/Setup!$C$36)+IF($V456=3,N($F456),0))-BZ456,0),MAX($P456-SUM(DV456:DW456),0))</f>
        <v>0</v>
      </c>
      <c r="DY456" s="48" t="n">
        <f aca="false">MIN(MAX((FW455*(1+FW$5/Setup!$C$36)+IF($V456=4,N($F456),0))-CA456,0),MAX($P456-SUM(DV456:DX456),0))</f>
        <v>0</v>
      </c>
      <c r="DZ456" s="48" t="n">
        <f aca="false">MIN(MAX((FX455*(1+FX$5/Setup!$C$36)+IF($V456=5,N($F456),0))-CB456,0),MAX($P456-SUM(DV456:DY456),0))</f>
        <v>0</v>
      </c>
      <c r="EA456" s="48" t="n">
        <f aca="false">MIN(MAX((FY455*(1+FY$5/Setup!$C$36)+IF($V456=6,N($F456),0))-CC456,0),MAX($P456-SUM(DV456:DZ456),0))</f>
        <v>0</v>
      </c>
      <c r="EB456" s="48" t="n">
        <f aca="false">MIN(MAX((FZ455*(1+FZ$5/Setup!$C$36)+IF($V456=7,N($F456),0))-CD456,0),MAX($P456-SUM(DV456:EA456),0))</f>
        <v>0</v>
      </c>
      <c r="EC456" s="48" t="n">
        <f aca="false">MIN(MAX((GA455*(1+GA$5/Setup!$C$36)+IF($V456=8,N($F456),0))-CE456,0),MAX($P456-SUM(DV456:EB456),0))</f>
        <v>0</v>
      </c>
      <c r="ED456" s="48" t="n">
        <f aca="false">MIN(MAX((GB455*(1+GB$5/Setup!$C$36)+IF($V456=9,N($F456),0))-CF456,0),MAX($P456-SUM(DV456:EC456),0))</f>
        <v>0</v>
      </c>
      <c r="EE456" s="48" t="n">
        <f aca="false">MIN(MAX((GC455*(1+GC$5/Setup!$C$36)+IF($V456=10,N($F456),0))-CG456,0),MAX($P456-SUM(DV456:ED456),0))</f>
        <v>0</v>
      </c>
      <c r="EF456" s="48" t="n">
        <f aca="false">MIN(MAX((GD455*(1+GD$5/Setup!$C$36)+IF($V456=11,N($F456),0))-CH456,0),MAX($P456-SUM(DV456:EE456),0))</f>
        <v>0</v>
      </c>
      <c r="EG456" s="48" t="n">
        <f aca="false">MIN(MAX((GE455*(1+GE$5/Setup!$C$36)+IF($V456=12,N($F456),0))-CI456,0),MAX($P456-SUM(DV456:EF456),0))</f>
        <v>0</v>
      </c>
      <c r="EH456" s="48" t="n">
        <f aca="false">MIN(MAX((GF455*(1+GF$5/Setup!$C$36)+IF($V456=13,N($F456),0))-CJ456,0),MAX($P456-SUM(DV456:EG456),0))</f>
        <v>0</v>
      </c>
      <c r="EI456" s="48" t="n">
        <f aca="false">MIN(MAX((GG455*(1+GG$5/Setup!$C$36)+IF($V456=14,N($F456),0))-CK456,0),MAX($P456-SUM(DV456:EH456),0))</f>
        <v>0</v>
      </c>
      <c r="EJ456" s="48" t="n">
        <f aca="false">MIN(MAX((GH455*(1+GH$5/Setup!$C$36)+IF($V456=15,N($F456),0))-CL456,0),MAX($P456-SUM(DV456:EI456),0))</f>
        <v>0</v>
      </c>
      <c r="EK456" s="48" t="n">
        <f aca="false">MIN(MAX((GI455*(1+GI$5/Setup!$C$36)+IF($V456=16,N($F456),0))-CM456,0),MAX($P456-SUM(DV456:EJ456),0))</f>
        <v>0</v>
      </c>
      <c r="EL456" s="48" t="n">
        <f aca="false">MIN(MAX((GJ455*(1+GJ$5/Setup!$C$36)+IF($V456=17,N($F456),0))-CN456,0),MAX($P456-SUM(DV456:EK456),0))</f>
        <v>0</v>
      </c>
      <c r="EM456" s="48" t="n">
        <f aca="false">MIN(MAX((GK455*(1+GK$5/Setup!$C$36)+IF($V456=18,N($F456),0))-CO456,0),MAX($P456-SUM(DV456:EL456),0))</f>
        <v>0</v>
      </c>
      <c r="EN456" s="48" t="n">
        <f aca="false">MIN(MAX((GL455*(1+GL$5/Setup!$C$36)+IF($V456=19,N($F456),0))-CP456,0),MAX($P456-SUM(DV456:EM456),0))</f>
        <v>0</v>
      </c>
      <c r="EO456" s="48" t="n">
        <f aca="false">MIN(MAX((GM455*(1+GM$5/Setup!$C$36)+IF($V456=20,N($F456),0))-CQ456,0),MAX($P456-SUM(DV456:EN456),0))</f>
        <v>0</v>
      </c>
      <c r="EP456" s="48" t="n">
        <f aca="false">MIN(MAX((GN455*(1+GN$5/Setup!$C$36)+IF($V456=21,N($F456),0))-CR456,0),MAX($P456-SUM(DV456:EO456),0))</f>
        <v>0</v>
      </c>
      <c r="EQ456" s="48" t="n">
        <f aca="false">MIN(MAX((GO455*(1+GO$5/Setup!$C$36)+IF($V456=22,N($F456),0))-CS456,0),MAX($P456-SUM(DV456:EP456),0))</f>
        <v>0</v>
      </c>
      <c r="ER456" s="48" t="n">
        <f aca="false">MIN(MAX((GP455*(1+GP$5/Setup!$C$36)+IF($V456=23,N($F456),0))-CT456,0),MAX($P456-SUM(DV456:EQ456),0))</f>
        <v>0</v>
      </c>
      <c r="ES456" s="48" t="n">
        <f aca="false">MIN(MAX((GQ455*(1+GQ$5/Setup!$C$36)+IF($V456=24,N($F456),0))-CU456,0),MAX($P456-SUM(DV456:ER456),0))</f>
        <v>0</v>
      </c>
      <c r="ET456" s="48" t="n">
        <f aca="false">MIN(MAX((GR455*(1+GR$5/Setup!$C$36)+IF($V456=25,N($F456),0))-CV456,0),MAX($P456-SUM(DV456:ES456),0))</f>
        <v>0</v>
      </c>
      <c r="EU456" s="48" t="n">
        <f aca="false">MIN(MAX((GS455*(1+GS$5/Setup!$C$36)+IF($V456=26,N($F456),0))-CW456,0),MAX($P456-SUM(DV456:ET456),0))</f>
        <v>0</v>
      </c>
      <c r="EV456" s="48" t="n">
        <f aca="false">MIN(MAX((GT455*(1+GT$5/Setup!$C$36)+IF($V456=27,N($F456),0))-CX456,0),MAX($P456-SUM(DV456:EU456),0))</f>
        <v>0</v>
      </c>
      <c r="EW456" s="48" t="n">
        <f aca="false">MIN(MAX((GU455*(1+GU$5/Setup!$C$36)+IF($V456=28,N($F456),0))-CY456,0),MAX($P456-SUM(DV456:EV456),0))</f>
        <v>0</v>
      </c>
      <c r="EX456" s="48" t="n">
        <f aca="false">MIN(MAX((GV455*(1+GV$5/Setup!$C$36)+IF($V456=29,N($F456),0))-CZ456,0),MAX($P456-SUM(DV456:EW456),0))</f>
        <v>0</v>
      </c>
      <c r="EY456" s="48" t="n">
        <f aca="false">MIN(MAX((GW455*(1+GW$5/Setup!$C$36)+IF($V456=30,N($F456),0))-DA456,0),MAX($P456-SUM(DV456:EX456),0))</f>
        <v>0</v>
      </c>
      <c r="EZ456" s="48" t="n">
        <f aca="false">MIN(MAX((GX455*(1+GX$5/Setup!$C$36)+IF($V456=31,N($F456),0))-DB456,0),MAX($P456-SUM(DV456:EY456),0))</f>
        <v>0</v>
      </c>
      <c r="FA456" s="48" t="n">
        <f aca="false">MIN(MAX((GY455*(1+GY$5/Setup!$C$36)+IF($V456=32,N($F456),0))-DC456,0),MAX($P456-SUM(DV456:EZ456),0))</f>
        <v>0</v>
      </c>
      <c r="FB456" s="48" t="n">
        <f aca="false">MIN(MAX((GZ455*(1+GZ$5/Setup!$C$36)+IF($V456=33,N($F456),0))-DD456,0),MAX($P456-SUM(DV456:FA456),0))</f>
        <v>0</v>
      </c>
      <c r="FC456" s="48" t="n">
        <f aca="false">MIN(MAX((HA455*(1+HA$5/Setup!$C$36)+IF($V456=34,N($F456),0))-DE456,0),MAX($P456-SUM(DV456:FB456),0))</f>
        <v>0</v>
      </c>
      <c r="FD456" s="48" t="n">
        <f aca="false">MIN(MAX((HB455*(1+HB$5/Setup!$C$36)+IF($V456=35,N($F456),0))-DF456,0),MAX($P456-SUM(DV456:FC456),0))</f>
        <v>0</v>
      </c>
      <c r="FE456" s="48" t="n">
        <f aca="false">MIN(MAX((HC455*(1+HC$5/Setup!$C$36)+IF($V456=36,N($F456),0))-DG456,0),MAX($P456-SUM(DV456:FD456),0))</f>
        <v>0</v>
      </c>
      <c r="FF456" s="48" t="n">
        <f aca="false">MIN(MAX((HD455*(1+HD$5/Setup!$C$36)+IF($V456=37,N($F456),0))-DH456,0),MAX($P456-SUM(DV456:FE456),0))</f>
        <v>0</v>
      </c>
      <c r="FG456" s="48" t="n">
        <f aca="false">MIN(MAX((HE455*(1+HE$5/Setup!$C$36)+IF($V456=38,N($F456),0))-DI456,0),MAX($P456-SUM(DV456:FF456),0))</f>
        <v>0</v>
      </c>
      <c r="FH456" s="48" t="n">
        <f aca="false">MIN(MAX((HF455*(1+HF$5/Setup!$C$36)+IF($V456=39,N($F456),0))-DJ456,0),MAX($P456-SUM(DV456:FG456),0))</f>
        <v>0</v>
      </c>
      <c r="FI456" s="48" t="n">
        <f aca="false">MIN(MAX((HG455*(1+HG$5/Setup!$C$36)+IF($V456=40,N($F456),0))-DK456,0),MAX($P456-SUM(DV456:FH456),0))</f>
        <v>0</v>
      </c>
      <c r="FJ456" s="48" t="n">
        <f aca="false">MIN(MAX((HH455*(1+HH$5/Setup!$C$36)+IF($V456=41,N($F456),0))-DL456,0),MAX($P456-SUM(DV456:FI456),0))</f>
        <v>0</v>
      </c>
      <c r="FK456" s="48" t="n">
        <f aca="false">MIN(MAX((HI455*(1+HI$5/Setup!$C$36)+IF($V456=42,N($F456),0))-DM456,0),MAX($P456-SUM(DV456:FJ456),0))</f>
        <v>0</v>
      </c>
      <c r="FL456" s="48" t="n">
        <f aca="false">MIN(MAX((HJ455*(1+HJ$5/Setup!$C$36)+IF($V456=43,N($F456),0))-DN456,0),MAX($P456-SUM(DV456:FK456),0))</f>
        <v>0</v>
      </c>
      <c r="FM456" s="48" t="n">
        <f aca="false">MIN(MAX((HK455*(1+HK$5/Setup!$C$36)+IF($V456=44,N($F456),0))-DO456,0),MAX($P456-SUM(DV456:FL456),0))</f>
        <v>0</v>
      </c>
      <c r="FN456" s="48" t="n">
        <f aca="false">MIN(MAX((HL455*(1+HL$5/Setup!$C$36)+IF($V456=45,N($F456),0))-DP456,0),MAX($P456-SUM(DV456:FM456),0))</f>
        <v>0</v>
      </c>
      <c r="FO456" s="48" t="n">
        <f aca="false">MIN(MAX((HM455*(1+HM$5/Setup!$C$36)+IF($V456=46,N($F456),0))-DQ456,0),MAX($P456-SUM(DV456:FN456),0))</f>
        <v>0</v>
      </c>
      <c r="FP456" s="48" t="n">
        <f aca="false">MIN(MAX((HN455*(1+HN$5/Setup!$C$36)+IF($V456=47,N($F456),0))-DR456,0),MAX($P456-SUM(DV456:FO456),0))</f>
        <v>0</v>
      </c>
      <c r="FQ456" s="48" t="n">
        <f aca="false">MIN(MAX((HO455*(1+HO$5/Setup!$C$36)+IF($V456=48,N($F456),0))-DS456,0),MAX($P456-SUM(DV456:FP456),0))</f>
        <v>0</v>
      </c>
      <c r="FR456" s="48" t="n">
        <f aca="false">MIN(MAX((HP455*(1+HP$5/Setup!$C$36)+IF($V456=49,N($F456),0))-DT456,0),MAX($P456-SUM(DV456:FQ456),0))</f>
        <v>0</v>
      </c>
      <c r="FS456" s="48" t="n">
        <f aca="false">MIN(MAX((HQ455*(1+HQ$5/Setup!$C$36)+IF($V456=50,N($F456),0))-DU456,0),MAX($P456-SUM(DV456:FR456),0))</f>
        <v>0</v>
      </c>
      <c r="FT456" s="48" t="n">
        <f aca="false">IF((FT455*(1+FT$5/Setup!$C$36)+IF($V456=1,N($F456),0))-BX456-DV456&lt;0.005,0,(FT455*(1+FT$5/Setup!$C$36)+IF($V456=1,N($F456),0))-BX456-DV456)</f>
        <v>0</v>
      </c>
      <c r="FU456" s="48" t="n">
        <f aca="false">IF((FU455*(1+FU$5/Setup!$C$36)+IF($V456=2,N($F456),0))-BY456-DW456&lt;0.005,0,(FU455*(1+FU$5/Setup!$C$36)+IF($V456=2,N($F456),0))-BY456-DW456)</f>
        <v>0</v>
      </c>
      <c r="FV456" s="48" t="n">
        <f aca="false">IF((FV455*(1+FV$5/Setup!$C$36)+IF($V456=3,N($F456),0))-BZ456-DX456&lt;0.005,0,(FV455*(1+FV$5/Setup!$C$36)+IF($V456=3,N($F456),0))-BZ456-DX456)</f>
        <v>0</v>
      </c>
      <c r="FW456" s="48" t="n">
        <f aca="false">IF((FW455*(1+FW$5/Setup!$C$36)+IF($V456=4,N($F456),0))-CA456-DY456&lt;0.005,0,(FW455*(1+FW$5/Setup!$C$36)+IF($V456=4,N($F456),0))-CA456-DY456)</f>
        <v>0</v>
      </c>
      <c r="FX456" s="48" t="n">
        <f aca="false">IF((FX455*(1+FX$5/Setup!$C$36)+IF($V456=5,N($F456),0))-CB456-DZ456&lt;0.005,0,(FX455*(1+FX$5/Setup!$C$36)+IF($V456=5,N($F456),0))-CB456-DZ456)</f>
        <v>0</v>
      </c>
      <c r="FY456" s="48" t="n">
        <f aca="false">IF((FY455*(1+FY$5/Setup!$C$36)+IF($V456=6,N($F456),0))-CC456-EA456&lt;0.005,0,(FY455*(1+FY$5/Setup!$C$36)+IF($V456=6,N($F456),0))-CC456-EA456)</f>
        <v>0</v>
      </c>
      <c r="FZ456" s="48" t="n">
        <f aca="false">IF((FZ455*(1+FZ$5/Setup!$C$36)+IF($V456=7,N($F456),0))-CD456-EB456&lt;0.005,0,(FZ455*(1+FZ$5/Setup!$C$36)+IF($V456=7,N($F456),0))-CD456-EB456)</f>
        <v>0</v>
      </c>
      <c r="GA456" s="48" t="n">
        <f aca="false">IF((GA455*(1+GA$5/Setup!$C$36)+IF($V456=8,N($F456),0))-CE456-EC456&lt;0.005,0,(GA455*(1+GA$5/Setup!$C$36)+IF($V456=8,N($F456),0))-CE456-EC456)</f>
        <v>0</v>
      </c>
      <c r="GB456" s="48" t="n">
        <f aca="false">IF((GB455*(1+GB$5/Setup!$C$36)+IF($V456=9,N($F456),0))-CF456-ED456&lt;0.005,0,(GB455*(1+GB$5/Setup!$C$36)+IF($V456=9,N($F456),0))-CF456-ED456)</f>
        <v>0</v>
      </c>
      <c r="GC456" s="48" t="n">
        <f aca="false">IF((GC455*(1+GC$5/Setup!$C$36)+IF($V456=10,N($F456),0))-CG456-EE456&lt;0.005,0,(GC455*(1+GC$5/Setup!$C$36)+IF($V456=10,N($F456),0))-CG456-EE456)</f>
        <v>0</v>
      </c>
      <c r="GD456" s="48" t="n">
        <f aca="false">IF((GD455*(1+GD$5/Setup!$C$36)+IF($V456=11,N($F456),0))-CH456-EF456&lt;0.005,0,(GD455*(1+GD$5/Setup!$C$36)+IF($V456=11,N($F456),0))-CH456-EF456)</f>
        <v>0</v>
      </c>
      <c r="GE456" s="48" t="n">
        <f aca="false">IF((GE455*(1+GE$5/Setup!$C$36)+IF($V456=12,N($F456),0))-CI456-EG456&lt;0.005,0,(GE455*(1+GE$5/Setup!$C$36)+IF($V456=12,N($F456),0))-CI456-EG456)</f>
        <v>0</v>
      </c>
      <c r="GF456" s="48" t="n">
        <f aca="false">IF((GF455*(1+GF$5/Setup!$C$36)+IF($V456=13,N($F456),0))-CJ456-EH456&lt;0.005,0,(GF455*(1+GF$5/Setup!$C$36)+IF($V456=13,N($F456),0))-CJ456-EH456)</f>
        <v>0</v>
      </c>
      <c r="GG456" s="48" t="n">
        <f aca="false">IF((GG455*(1+GG$5/Setup!$C$36)+IF($V456=14,N($F456),0))-CK456-EI456&lt;0.005,0,(GG455*(1+GG$5/Setup!$C$36)+IF($V456=14,N($F456),0))-CK456-EI456)</f>
        <v>0</v>
      </c>
      <c r="GH456" s="48" t="n">
        <f aca="false">IF((GH455*(1+GH$5/Setup!$C$36)+IF($V456=15,N($F456),0))-CL456-EJ456&lt;0.005,0,(GH455*(1+GH$5/Setup!$C$36)+IF($V456=15,N($F456),0))-CL456-EJ456)</f>
        <v>0</v>
      </c>
      <c r="GI456" s="48" t="n">
        <f aca="false">IF((GI455*(1+GI$5/Setup!$C$36)+IF($V456=16,N($F456),0))-CM456-EK456&lt;0.005,0,(GI455*(1+GI$5/Setup!$C$36)+IF($V456=16,N($F456),0))-CM456-EK456)</f>
        <v>0</v>
      </c>
      <c r="GJ456" s="48" t="n">
        <f aca="false">IF((GJ455*(1+GJ$5/Setup!$C$36)+IF($V456=17,N($F456),0))-CN456-EL456&lt;0.005,0,(GJ455*(1+GJ$5/Setup!$C$36)+IF($V456=17,N($F456),0))-CN456-EL456)</f>
        <v>0</v>
      </c>
      <c r="GK456" s="48" t="n">
        <f aca="false">IF((GK455*(1+GK$5/Setup!$C$36)+IF($V456=18,N($F456),0))-CO456-EM456&lt;0.005,0,(GK455*(1+GK$5/Setup!$C$36)+IF($V456=18,N($F456),0))-CO456-EM456)</f>
        <v>0</v>
      </c>
      <c r="GL456" s="48" t="n">
        <f aca="false">IF((GL455*(1+GL$5/Setup!$C$36)+IF($V456=19,N($F456),0))-CP456-EN456&lt;0.005,0,(GL455*(1+GL$5/Setup!$C$36)+IF($V456=19,N($F456),0))-CP456-EN456)</f>
        <v>0</v>
      </c>
      <c r="GM456" s="48" t="n">
        <f aca="false">IF((GM455*(1+GM$5/Setup!$C$36)+IF($V456=20,N($F456),0))-CQ456-EO456&lt;0.005,0,(GM455*(1+GM$5/Setup!$C$36)+IF($V456=20,N($F456),0))-CQ456-EO456)</f>
        <v>0</v>
      </c>
      <c r="GN456" s="48" t="n">
        <f aca="false">IF((GN455*(1+GN$5/Setup!$C$36)+IF($V456=21,N($F456),0))-CR456-EP456&lt;0.005,0,(GN455*(1+GN$5/Setup!$C$36)+IF($V456=21,N($F456),0))-CR456-EP456)</f>
        <v>0</v>
      </c>
      <c r="GO456" s="48" t="n">
        <f aca="false">IF((GO455*(1+GO$5/Setup!$C$36)+IF($V456=22,N($F456),0))-CS456-EQ456&lt;0.005,0,(GO455*(1+GO$5/Setup!$C$36)+IF($V456=22,N($F456),0))-CS456-EQ456)</f>
        <v>0</v>
      </c>
      <c r="GP456" s="48" t="n">
        <f aca="false">IF((GP455*(1+GP$5/Setup!$C$36)+IF($V456=23,N($F456),0))-CT456-ER456&lt;0.005,0,(GP455*(1+GP$5/Setup!$C$36)+IF($V456=23,N($F456),0))-CT456-ER456)</f>
        <v>0</v>
      </c>
      <c r="GQ456" s="48" t="n">
        <f aca="false">IF((GQ455*(1+GQ$5/Setup!$C$36)+IF($V456=24,N($F456),0))-CU456-ES456&lt;0.005,0,(GQ455*(1+GQ$5/Setup!$C$36)+IF($V456=24,N($F456),0))-CU456-ES456)</f>
        <v>0</v>
      </c>
      <c r="GR456" s="48" t="n">
        <f aca="false">IF((GR455*(1+GR$5/Setup!$C$36)+IF($V456=25,N($F456),0))-CV456-ET456&lt;0.005,0,(GR455*(1+GR$5/Setup!$C$36)+IF($V456=25,N($F456),0))-CV456-ET456)</f>
        <v>0</v>
      </c>
      <c r="GS456" s="48" t="n">
        <f aca="false">IF((GS455*(1+GS$5/Setup!$C$36)+IF($V456=26,N($F456),0))-CW456-EU456&lt;0.005,0,(GS455*(1+GS$5/Setup!$C$36)+IF($V456=26,N($F456),0))-CW456-EU456)</f>
        <v>0</v>
      </c>
      <c r="GT456" s="48" t="n">
        <f aca="false">IF((GT455*(1+GT$5/Setup!$C$36)+IF($V456=27,N($F456),0))-CX456-EV456&lt;0.005,0,(GT455*(1+GT$5/Setup!$C$36)+IF($V456=27,N($F456),0))-CX456-EV456)</f>
        <v>0</v>
      </c>
      <c r="GU456" s="48" t="n">
        <f aca="false">IF((GU455*(1+GU$5/Setup!$C$36)+IF($V456=28,N($F456),0))-CY456-EW456&lt;0.005,0,(GU455*(1+GU$5/Setup!$C$36)+IF($V456=28,N($F456),0))-CY456-EW456)</f>
        <v>0</v>
      </c>
      <c r="GV456" s="48" t="n">
        <f aca="false">IF((GV455*(1+GV$5/Setup!$C$36)+IF($V456=29,N($F456),0))-CZ456-EX456&lt;0.005,0,(GV455*(1+GV$5/Setup!$C$36)+IF($V456=29,N($F456),0))-CZ456-EX456)</f>
        <v>0</v>
      </c>
      <c r="GW456" s="48" t="n">
        <f aca="false">IF((GW455*(1+GW$5/Setup!$C$36)+IF($V456=30,N($F456),0))-DA456-EY456&lt;0.005,0,(GW455*(1+GW$5/Setup!$C$36)+IF($V456=30,N($F456),0))-DA456-EY456)</f>
        <v>0</v>
      </c>
      <c r="GX456" s="48" t="n">
        <f aca="false">IF((GX455*(1+GX$5/Setup!$C$36)+IF($V456=31,N($F456),0))-DB456-EZ456&lt;0.005,0,(GX455*(1+GX$5/Setup!$C$36)+IF($V456=31,N($F456),0))-DB456-EZ456)</f>
        <v>0</v>
      </c>
      <c r="GY456" s="48" t="n">
        <f aca="false">IF((GY455*(1+GY$5/Setup!$C$36)+IF($V456=32,N($F456),0))-DC456-FA456&lt;0.005,0,(GY455*(1+GY$5/Setup!$C$36)+IF($V456=32,N($F456),0))-DC456-FA456)</f>
        <v>0</v>
      </c>
      <c r="GZ456" s="48" t="n">
        <f aca="false">IF((GZ455*(1+GZ$5/Setup!$C$36)+IF($V456=33,N($F456),0))-DD456-FB456&lt;0.005,0,(GZ455*(1+GZ$5/Setup!$C$36)+IF($V456=33,N($F456),0))-DD456-FB456)</f>
        <v>0</v>
      </c>
      <c r="HA456" s="48" t="n">
        <f aca="false">IF((HA455*(1+HA$5/Setup!$C$36)+IF($V456=34,N($F456),0))-DE456-FC456&lt;0.005,0,(HA455*(1+HA$5/Setup!$C$36)+IF($V456=34,N($F456),0))-DE456-FC456)</f>
        <v>0</v>
      </c>
      <c r="HB456" s="48" t="n">
        <f aca="false">IF((HB455*(1+HB$5/Setup!$C$36)+IF($V456=35,N($F456),0))-DF456-FD456&lt;0.005,0,(HB455*(1+HB$5/Setup!$C$36)+IF($V456=35,N($F456),0))-DF456-FD456)</f>
        <v>0</v>
      </c>
      <c r="HC456" s="48" t="n">
        <f aca="false">IF((HC455*(1+HC$5/Setup!$C$36)+IF($V456=36,N($F456),0))-DG456-FE456&lt;0.005,0,(HC455*(1+HC$5/Setup!$C$36)+IF($V456=36,N($F456),0))-DG456-FE456)</f>
        <v>0</v>
      </c>
      <c r="HD456" s="48" t="n">
        <f aca="false">IF((HD455*(1+HD$5/Setup!$C$36)+IF($V456=37,N($F456),0))-DH456-FF456&lt;0.005,0,(HD455*(1+HD$5/Setup!$C$36)+IF($V456=37,N($F456),0))-DH456-FF456)</f>
        <v>0</v>
      </c>
      <c r="HE456" s="48" t="n">
        <f aca="false">IF((HE455*(1+HE$5/Setup!$C$36)+IF($V456=38,N($F456),0))-DI456-FG456&lt;0.005,0,(HE455*(1+HE$5/Setup!$C$36)+IF($V456=38,N($F456),0))-DI456-FG456)</f>
        <v>0</v>
      </c>
      <c r="HF456" s="48" t="n">
        <f aca="false">IF((HF455*(1+HF$5/Setup!$C$36)+IF($V456=39,N($F456),0))-DJ456-FH456&lt;0.005,0,(HF455*(1+HF$5/Setup!$C$36)+IF($V456=39,N($F456),0))-DJ456-FH456)</f>
        <v>0</v>
      </c>
      <c r="HG456" s="48" t="n">
        <f aca="false">IF((HG455*(1+HG$5/Setup!$C$36)+IF($V456=40,N($F456),0))-DK456-FI456&lt;0.005,0,(HG455*(1+HG$5/Setup!$C$36)+IF($V456=40,N($F456),0))-DK456-FI456)</f>
        <v>0</v>
      </c>
      <c r="HH456" s="48" t="n">
        <f aca="false">IF((HH455*(1+HH$5/Setup!$C$36)+IF($V456=41,N($F456),0))-DL456-FJ456&lt;0.005,0,(HH455*(1+HH$5/Setup!$C$36)+IF($V456=41,N($F456),0))-DL456-FJ456)</f>
        <v>0</v>
      </c>
      <c r="HI456" s="48" t="n">
        <f aca="false">IF((HI455*(1+HI$5/Setup!$C$36)+IF($V456=42,N($F456),0))-DM456-FK456&lt;0.005,0,(HI455*(1+HI$5/Setup!$C$36)+IF($V456=42,N($F456),0))-DM456-FK456)</f>
        <v>0</v>
      </c>
      <c r="HJ456" s="48" t="n">
        <f aca="false">IF((HJ455*(1+HJ$5/Setup!$C$36)+IF($V456=43,N($F456),0))-DN456-FL456&lt;0.005,0,(HJ455*(1+HJ$5/Setup!$C$36)+IF($V456=43,N($F456),0))-DN456-FL456)</f>
        <v>0</v>
      </c>
      <c r="HK456" s="48" t="n">
        <f aca="false">IF((HK455*(1+HK$5/Setup!$C$36)+IF($V456=44,N($F456),0))-DO456-FM456&lt;0.005,0,(HK455*(1+HK$5/Setup!$C$36)+IF($V456=44,N($F456),0))-DO456-FM456)</f>
        <v>0</v>
      </c>
      <c r="HL456" s="48" t="n">
        <f aca="false">IF((HL455*(1+HL$5/Setup!$C$36)+IF($V456=45,N($F456),0))-DP456-FN456&lt;0.005,0,(HL455*(1+HL$5/Setup!$C$36)+IF($V456=45,N($F456),0))-DP456-FN456)</f>
        <v>0</v>
      </c>
      <c r="HM456" s="48" t="n">
        <f aca="false">IF((HM455*(1+HM$5/Setup!$C$36)+IF($V456=46,N($F456),0))-DQ456-FO456&lt;0.005,0,(HM455*(1+HM$5/Setup!$C$36)+IF($V456=46,N($F456),0))-DQ456-FO456)</f>
        <v>0</v>
      </c>
      <c r="HN456" s="48" t="n">
        <f aca="false">IF((HN455*(1+HN$5/Setup!$C$36)+IF($V456=47,N($F456),0))-DR456-FP456&lt;0.005,0,(HN455*(1+HN$5/Setup!$C$36)+IF($V456=47,N($F456),0))-DR456-FP456)</f>
        <v>0</v>
      </c>
      <c r="HO456" s="48" t="n">
        <f aca="false">IF((HO455*(1+HO$5/Setup!$C$36)+IF($V456=48,N($F456),0))-DS456-FQ456&lt;0.005,0,(HO455*(1+HO$5/Setup!$C$36)+IF($V456=48,N($F456),0))-DS456-FQ456)</f>
        <v>0</v>
      </c>
      <c r="HP456" s="48" t="n">
        <f aca="false">IF((HP455*(1+HP$5/Setup!$C$36)+IF($V456=49,N($F456),0))-DT456-FR456&lt;0.005,0,(HP455*(1+HP$5/Setup!$C$36)+IF($V456=49,N($F456),0))-DT456-FR456)</f>
        <v>0</v>
      </c>
      <c r="HQ456" s="48" t="n">
        <f aca="false">IF((HQ455*(1+HQ$5/Setup!$C$36)+IF($V456=50,N($F456),0))-DU456-FS456&lt;0.005,0,(HQ455*(1+HQ$5/Setup!$C$36)+IF($V456=50,N($F456),0))-DU456-FS456)</f>
        <v>0</v>
      </c>
    </row>
    <row r="457" customFormat="false" ht="15" hidden="false" customHeight="false" outlineLevel="0" collapsed="false">
      <c r="A457" s="44" t="n">
        <v>449</v>
      </c>
      <c r="B457" s="45" t="n">
        <f aca="false">IF(Setup!$C$7="Every month",EDATE(Setup!$C$8,($A457-1)),IF(Setup!$C$7="Twice a month",DATE(YEAR(Setup!$C$8),MONTH(Setup!$C$8)+INT((($A457-1)+Setup!$C$41)/2),MIN(IF(MOD(($A457-1)+Setup!$C$41,2)=0,Setup!$C$39,Setup!$C$40),DAY(EOMONTH(DATE(YEAR(Setup!$C$8),MONTH(Setup!$C$8)+INT((($A457-1)+Setup!$C$41)/2),1),0)))),Setup!$C$8+($A457-1)*IF(Setup!$C$7="Every week",7,14)))</f>
        <v>52597</v>
      </c>
      <c r="C457" s="45" t="n">
        <f aca="false">IF(Setup!$C$7="Every month",EDATE(Setup!$C$8,$A457),IF(Setup!$C$7="Twice a month",DATE(YEAR(Setup!$C$8),MONTH(Setup!$C$8)+INT(($A457+Setup!$C$41)/2),MIN(IF(MOD($A457+Setup!$C$41,2)=0,Setup!$C$39,Setup!$C$40),DAY(EOMONTH(DATE(YEAR(Setup!$C$8),MONTH(Setup!$C$8)+INT(($A457+Setup!$C$41)/2),1),0)))),Setup!$C$8+$A457*IF(Setup!$C$7="Every week",7,14)))</f>
        <v>52611</v>
      </c>
      <c r="D457" s="46"/>
      <c r="E457" s="47"/>
      <c r="F457" s="47"/>
      <c r="G457" s="47"/>
      <c r="H457" s="47"/>
      <c r="I457" s="48" t="n">
        <f aca="false">N(Setup!$C$11)+N(E457)</f>
        <v>100</v>
      </c>
      <c r="J457" s="48" t="n">
        <f aca="false">MIN(Setup!$C$37,MAX(I457,0))</f>
        <v>9.23076923076923</v>
      </c>
      <c r="K457" s="48" t="n">
        <f aca="false">MIN(MAX(N(Setup!$C$14)-L456,0),MAX(I457-J457,0))</f>
        <v>0</v>
      </c>
      <c r="L457" s="48" t="n">
        <f aca="false">L456+K457-N(G457)</f>
        <v>500</v>
      </c>
      <c r="M457" s="48" t="n">
        <f aca="false">M456+J457-N(H457)</f>
        <v>4144.61538461536</v>
      </c>
      <c r="N457" s="48" t="n">
        <f aca="false">SUM(BX457:DU457)</f>
        <v>0</v>
      </c>
      <c r="O457" s="48" t="n">
        <f aca="false">SUM(Z457:BW457)-N457</f>
        <v>25</v>
      </c>
      <c r="P457" s="48" t="n">
        <f aca="false">MAX(I457-J457-K457,0)+O457</f>
        <v>115.769230769231</v>
      </c>
      <c r="Q457" s="48" t="n">
        <f aca="false">SUM(DV457:FS457)</f>
        <v>0</v>
      </c>
      <c r="R457" s="49" t="n">
        <f aca="false">N457+J457+K457+Q457</f>
        <v>9.23076923076923</v>
      </c>
      <c r="S457" s="48" t="n">
        <f aca="false">T457-T456-N(F457)+N457+Q457</f>
        <v>0</v>
      </c>
      <c r="T457" s="49" t="n">
        <f aca="false">SUM(FT457:HQ457)</f>
        <v>0</v>
      </c>
      <c r="U457" s="44" t="str">
        <f aca="false">IF(T456&lt;0.005,"",INDEX(Helpers!$C$2:$C$51,IF(_xlfn.MINIFS($DV$6:$FS$6,DV457:FS457,"&gt;0.005")=0,V457,_xlfn.MINIFS($DV$6:$FS$6,DV457:FS457,"&gt;0.005"))))</f>
        <v/>
      </c>
      <c r="V457" s="44" t="n">
        <f aca="false">IF(_xlfn.MINIFS($FT$6:$HQ$6,FT456:HQ456,"&gt;0.005")=0,1,_xlfn.MINIFS($FT$6:$HQ$6,FT456:HQ456,"&gt;0.005"))</f>
        <v>1</v>
      </c>
      <c r="W457" s="44" t="n">
        <f aca="false">IF(AND(D457&lt;&gt;"Paid",T456&gt;0.005),1,0)</f>
        <v>0</v>
      </c>
      <c r="X457" s="48" t="n">
        <f aca="false">SUMPRODUCT(((Helpers!$G$2:$G$51*(1+(Helpers!$D$2:$D$51+0.000000001)/12)^(($B457-Setup!$C$8)/(365.25/12))-Helpers!$E$2:$E$51*((1+(Helpers!$D$2:$D$51+0.000000001)/12)^(($B457-Setup!$C$8)/(365.25/12))-1)/((Helpers!$D$2:$D$51+0.000000001)/12))&gt;0)*(Helpers!$G$2:$G$51*(1+(Helpers!$D$2:$D$51+0.000000001)/12)^(($B457-Setup!$C$8)/(365.25/12))-Helpers!$E$2:$E$51*((1+(Helpers!$D$2:$D$51+0.000000001)/12)^(($B457-Setup!$C$8)/(365.25/12))-1)/((Helpers!$D$2:$D$51+0.000000001)/12)))</f>
        <v>0</v>
      </c>
      <c r="Y457" s="48"/>
      <c r="Z457" s="48" t="n">
        <f aca="false">IF(OR(N(Z$5)=0,Z$6=""),0,Z$5*((DATE(YEAR($B457),MONTH($B457),MIN(Z$6,DAY(EOMONTH($B457,0))))&gt;=$B457)*(DATE(YEAR($B457),MONTH($B457),MIN(Z$6,DAY(EOMONTH($B457,0))))&lt;$C457)+(DATE(YEAR($B457),MONTH($B457)+1,MIN(Z$6,DAY(EOMONTH($B457,1))))&gt;=$B457)*(DATE(YEAR($B457),MONTH($B457)+1,MIN(Z$6,DAY(EOMONTH($B457,1))))&lt;$C457)))</f>
        <v>25</v>
      </c>
      <c r="AA457" s="48" t="n">
        <f aca="false">IF(OR(N(AA$5)=0,AA$6=""),0,AA$5*((DATE(YEAR($B457),MONTH($B457),MIN(AA$6,DAY(EOMONTH($B457,0))))&gt;=$B457)*(DATE(YEAR($B457),MONTH($B457),MIN(AA$6,DAY(EOMONTH($B457,0))))&lt;$C457)+(DATE(YEAR($B457),MONTH($B457)+1,MIN(AA$6,DAY(EOMONTH($B457,1))))&gt;=$B457)*(DATE(YEAR($B457),MONTH($B457)+1,MIN(AA$6,DAY(EOMONTH($B457,1))))&lt;$C457)))</f>
        <v>0</v>
      </c>
      <c r="AB457" s="48" t="n">
        <f aca="false">IF(OR(N(AB$5)=0,AB$6=""),0,AB$5*((DATE(YEAR($B457),MONTH($B457),MIN(AB$6,DAY(EOMONTH($B457,0))))&gt;=$B457)*(DATE(YEAR($B457),MONTH($B457),MIN(AB$6,DAY(EOMONTH($B457,0))))&lt;$C457)+(DATE(YEAR($B457),MONTH($B457)+1,MIN(AB$6,DAY(EOMONTH($B457,1))))&gt;=$B457)*(DATE(YEAR($B457),MONTH($B457)+1,MIN(AB$6,DAY(EOMONTH($B457,1))))&lt;$C457)))</f>
        <v>0</v>
      </c>
      <c r="AC457" s="48" t="n">
        <f aca="false">IF(OR(N(AC$5)=0,AC$6=""),0,AC$5*((DATE(YEAR($B457),MONTH($B457),MIN(AC$6,DAY(EOMONTH($B457,0))))&gt;=$B457)*(DATE(YEAR($B457),MONTH($B457),MIN(AC$6,DAY(EOMONTH($B457,0))))&lt;$C457)+(DATE(YEAR($B457),MONTH($B457)+1,MIN(AC$6,DAY(EOMONTH($B457,1))))&gt;=$B457)*(DATE(YEAR($B457),MONTH($B457)+1,MIN(AC$6,DAY(EOMONTH($B457,1))))&lt;$C457)))</f>
        <v>0</v>
      </c>
      <c r="AD457" s="48" t="n">
        <f aca="false">IF(OR(N(AD$5)=0,AD$6=""),0,AD$5*((DATE(YEAR($B457),MONTH($B457),MIN(AD$6,DAY(EOMONTH($B457,0))))&gt;=$B457)*(DATE(YEAR($B457),MONTH($B457),MIN(AD$6,DAY(EOMONTH($B457,0))))&lt;$C457)+(DATE(YEAR($B457),MONTH($B457)+1,MIN(AD$6,DAY(EOMONTH($B457,1))))&gt;=$B457)*(DATE(YEAR($B457),MONTH($B457)+1,MIN(AD$6,DAY(EOMONTH($B457,1))))&lt;$C457)))</f>
        <v>0</v>
      </c>
      <c r="AE457" s="48" t="n">
        <f aca="false">IF(OR(N(AE$5)=0,AE$6=""),0,AE$5*((DATE(YEAR($B457),MONTH($B457),MIN(AE$6,DAY(EOMONTH($B457,0))))&gt;=$B457)*(DATE(YEAR($B457),MONTH($B457),MIN(AE$6,DAY(EOMONTH($B457,0))))&lt;$C457)+(DATE(YEAR($B457),MONTH($B457)+1,MIN(AE$6,DAY(EOMONTH($B457,1))))&gt;=$B457)*(DATE(YEAR($B457),MONTH($B457)+1,MIN(AE$6,DAY(EOMONTH($B457,1))))&lt;$C457)))</f>
        <v>0</v>
      </c>
      <c r="AF457" s="48" t="n">
        <f aca="false">IF(OR(N(AF$5)=0,AF$6=""),0,AF$5*((DATE(YEAR($B457),MONTH($B457),MIN(AF$6,DAY(EOMONTH($B457,0))))&gt;=$B457)*(DATE(YEAR($B457),MONTH($B457),MIN(AF$6,DAY(EOMONTH($B457,0))))&lt;$C457)+(DATE(YEAR($B457),MONTH($B457)+1,MIN(AF$6,DAY(EOMONTH($B457,1))))&gt;=$B457)*(DATE(YEAR($B457),MONTH($B457)+1,MIN(AF$6,DAY(EOMONTH($B457,1))))&lt;$C457)))</f>
        <v>0</v>
      </c>
      <c r="AG457" s="48" t="n">
        <f aca="false">IF(OR(N(AG$5)=0,AG$6=""),0,AG$5*((DATE(YEAR($B457),MONTH($B457),MIN(AG$6,DAY(EOMONTH($B457,0))))&gt;=$B457)*(DATE(YEAR($B457),MONTH($B457),MIN(AG$6,DAY(EOMONTH($B457,0))))&lt;$C457)+(DATE(YEAR($B457),MONTH($B457)+1,MIN(AG$6,DAY(EOMONTH($B457,1))))&gt;=$B457)*(DATE(YEAR($B457),MONTH($B457)+1,MIN(AG$6,DAY(EOMONTH($B457,1))))&lt;$C457)))</f>
        <v>0</v>
      </c>
      <c r="AH457" s="48" t="n">
        <f aca="false">IF(OR(N(AH$5)=0,AH$6=""),0,AH$5*((DATE(YEAR($B457),MONTH($B457),MIN(AH$6,DAY(EOMONTH($B457,0))))&gt;=$B457)*(DATE(YEAR($B457),MONTH($B457),MIN(AH$6,DAY(EOMONTH($B457,0))))&lt;$C457)+(DATE(YEAR($B457),MONTH($B457)+1,MIN(AH$6,DAY(EOMONTH($B457,1))))&gt;=$B457)*(DATE(YEAR($B457),MONTH($B457)+1,MIN(AH$6,DAY(EOMONTH($B457,1))))&lt;$C457)))</f>
        <v>0</v>
      </c>
      <c r="AI457" s="48" t="n">
        <f aca="false">IF(OR(N(AI$5)=0,AI$6=""),0,AI$5*((DATE(YEAR($B457),MONTH($B457),MIN(AI$6,DAY(EOMONTH($B457,0))))&gt;=$B457)*(DATE(YEAR($B457),MONTH($B457),MIN(AI$6,DAY(EOMONTH($B457,0))))&lt;$C457)+(DATE(YEAR($B457),MONTH($B457)+1,MIN(AI$6,DAY(EOMONTH($B457,1))))&gt;=$B457)*(DATE(YEAR($B457),MONTH($B457)+1,MIN(AI$6,DAY(EOMONTH($B457,1))))&lt;$C457)))</f>
        <v>0</v>
      </c>
      <c r="AJ457" s="48" t="n">
        <f aca="false">IF(OR(N(AJ$5)=0,AJ$6=""),0,AJ$5*((DATE(YEAR($B457),MONTH($B457),MIN(AJ$6,DAY(EOMONTH($B457,0))))&gt;=$B457)*(DATE(YEAR($B457),MONTH($B457),MIN(AJ$6,DAY(EOMONTH($B457,0))))&lt;$C457)+(DATE(YEAR($B457),MONTH($B457)+1,MIN(AJ$6,DAY(EOMONTH($B457,1))))&gt;=$B457)*(DATE(YEAR($B457),MONTH($B457)+1,MIN(AJ$6,DAY(EOMONTH($B457,1))))&lt;$C457)))</f>
        <v>0</v>
      </c>
      <c r="AK457" s="48" t="n">
        <f aca="false">IF(OR(N(AK$5)=0,AK$6=""),0,AK$5*((DATE(YEAR($B457),MONTH($B457),MIN(AK$6,DAY(EOMONTH($B457,0))))&gt;=$B457)*(DATE(YEAR($B457),MONTH($B457),MIN(AK$6,DAY(EOMONTH($B457,0))))&lt;$C457)+(DATE(YEAR($B457),MONTH($B457)+1,MIN(AK$6,DAY(EOMONTH($B457,1))))&gt;=$B457)*(DATE(YEAR($B457),MONTH($B457)+1,MIN(AK$6,DAY(EOMONTH($B457,1))))&lt;$C457)))</f>
        <v>0</v>
      </c>
      <c r="AL457" s="48" t="n">
        <f aca="false">IF(OR(N(AL$5)=0,AL$6=""),0,AL$5*((DATE(YEAR($B457),MONTH($B457),MIN(AL$6,DAY(EOMONTH($B457,0))))&gt;=$B457)*(DATE(YEAR($B457),MONTH($B457),MIN(AL$6,DAY(EOMONTH($B457,0))))&lt;$C457)+(DATE(YEAR($B457),MONTH($B457)+1,MIN(AL$6,DAY(EOMONTH($B457,1))))&gt;=$B457)*(DATE(YEAR($B457),MONTH($B457)+1,MIN(AL$6,DAY(EOMONTH($B457,1))))&lt;$C457)))</f>
        <v>0</v>
      </c>
      <c r="AM457" s="48" t="n">
        <f aca="false">IF(OR(N(AM$5)=0,AM$6=""),0,AM$5*((DATE(YEAR($B457),MONTH($B457),MIN(AM$6,DAY(EOMONTH($B457,0))))&gt;=$B457)*(DATE(YEAR($B457),MONTH($B457),MIN(AM$6,DAY(EOMONTH($B457,0))))&lt;$C457)+(DATE(YEAR($B457),MONTH($B457)+1,MIN(AM$6,DAY(EOMONTH($B457,1))))&gt;=$B457)*(DATE(YEAR($B457),MONTH($B457)+1,MIN(AM$6,DAY(EOMONTH($B457,1))))&lt;$C457)))</f>
        <v>0</v>
      </c>
      <c r="AN457" s="48" t="n">
        <f aca="false">IF(OR(N(AN$5)=0,AN$6=""),0,AN$5*((DATE(YEAR($B457),MONTH($B457),MIN(AN$6,DAY(EOMONTH($B457,0))))&gt;=$B457)*(DATE(YEAR($B457),MONTH($B457),MIN(AN$6,DAY(EOMONTH($B457,0))))&lt;$C457)+(DATE(YEAR($B457),MONTH($B457)+1,MIN(AN$6,DAY(EOMONTH($B457,1))))&gt;=$B457)*(DATE(YEAR($B457),MONTH($B457)+1,MIN(AN$6,DAY(EOMONTH($B457,1))))&lt;$C457)))</f>
        <v>0</v>
      </c>
      <c r="AO457" s="48" t="n">
        <f aca="false">IF(OR(N(AO$5)=0,AO$6=""),0,AO$5*((DATE(YEAR($B457),MONTH($B457),MIN(AO$6,DAY(EOMONTH($B457,0))))&gt;=$B457)*(DATE(YEAR($B457),MONTH($B457),MIN(AO$6,DAY(EOMONTH($B457,0))))&lt;$C457)+(DATE(YEAR($B457),MONTH($B457)+1,MIN(AO$6,DAY(EOMONTH($B457,1))))&gt;=$B457)*(DATE(YEAR($B457),MONTH($B457)+1,MIN(AO$6,DAY(EOMONTH($B457,1))))&lt;$C457)))</f>
        <v>0</v>
      </c>
      <c r="AP457" s="48" t="n">
        <f aca="false">IF(OR(N(AP$5)=0,AP$6=""),0,AP$5*((DATE(YEAR($B457),MONTH($B457),MIN(AP$6,DAY(EOMONTH($B457,0))))&gt;=$B457)*(DATE(YEAR($B457),MONTH($B457),MIN(AP$6,DAY(EOMONTH($B457,0))))&lt;$C457)+(DATE(YEAR($B457),MONTH($B457)+1,MIN(AP$6,DAY(EOMONTH($B457,1))))&gt;=$B457)*(DATE(YEAR($B457),MONTH($B457)+1,MIN(AP$6,DAY(EOMONTH($B457,1))))&lt;$C457)))</f>
        <v>0</v>
      </c>
      <c r="AQ457" s="48" t="n">
        <f aca="false">IF(OR(N(AQ$5)=0,AQ$6=""),0,AQ$5*((DATE(YEAR($B457),MONTH($B457),MIN(AQ$6,DAY(EOMONTH($B457,0))))&gt;=$B457)*(DATE(YEAR($B457),MONTH($B457),MIN(AQ$6,DAY(EOMONTH($B457,0))))&lt;$C457)+(DATE(YEAR($B457),MONTH($B457)+1,MIN(AQ$6,DAY(EOMONTH($B457,1))))&gt;=$B457)*(DATE(YEAR($B457),MONTH($B457)+1,MIN(AQ$6,DAY(EOMONTH($B457,1))))&lt;$C457)))</f>
        <v>0</v>
      </c>
      <c r="AR457" s="48" t="n">
        <f aca="false">IF(OR(N(AR$5)=0,AR$6=""),0,AR$5*((DATE(YEAR($B457),MONTH($B457),MIN(AR$6,DAY(EOMONTH($B457,0))))&gt;=$B457)*(DATE(YEAR($B457),MONTH($B457),MIN(AR$6,DAY(EOMONTH($B457,0))))&lt;$C457)+(DATE(YEAR($B457),MONTH($B457)+1,MIN(AR$6,DAY(EOMONTH($B457,1))))&gt;=$B457)*(DATE(YEAR($B457),MONTH($B457)+1,MIN(AR$6,DAY(EOMONTH($B457,1))))&lt;$C457)))</f>
        <v>0</v>
      </c>
      <c r="AS457" s="48" t="n">
        <f aca="false">IF(OR(N(AS$5)=0,AS$6=""),0,AS$5*((DATE(YEAR($B457),MONTH($B457),MIN(AS$6,DAY(EOMONTH($B457,0))))&gt;=$B457)*(DATE(YEAR($B457),MONTH($B457),MIN(AS$6,DAY(EOMONTH($B457,0))))&lt;$C457)+(DATE(YEAR($B457),MONTH($B457)+1,MIN(AS$6,DAY(EOMONTH($B457,1))))&gt;=$B457)*(DATE(YEAR($B457),MONTH($B457)+1,MIN(AS$6,DAY(EOMONTH($B457,1))))&lt;$C457)))</f>
        <v>0</v>
      </c>
      <c r="AT457" s="48" t="n">
        <f aca="false">IF(OR(N(AT$5)=0,AT$6=""),0,AT$5*((DATE(YEAR($B457),MONTH($B457),MIN(AT$6,DAY(EOMONTH($B457,0))))&gt;=$B457)*(DATE(YEAR($B457),MONTH($B457),MIN(AT$6,DAY(EOMONTH($B457,0))))&lt;$C457)+(DATE(YEAR($B457),MONTH($B457)+1,MIN(AT$6,DAY(EOMONTH($B457,1))))&gt;=$B457)*(DATE(YEAR($B457),MONTH($B457)+1,MIN(AT$6,DAY(EOMONTH($B457,1))))&lt;$C457)))</f>
        <v>0</v>
      </c>
      <c r="AU457" s="48" t="n">
        <f aca="false">IF(OR(N(AU$5)=0,AU$6=""),0,AU$5*((DATE(YEAR($B457),MONTH($B457),MIN(AU$6,DAY(EOMONTH($B457,0))))&gt;=$B457)*(DATE(YEAR($B457),MONTH($B457),MIN(AU$6,DAY(EOMONTH($B457,0))))&lt;$C457)+(DATE(YEAR($B457),MONTH($B457)+1,MIN(AU$6,DAY(EOMONTH($B457,1))))&gt;=$B457)*(DATE(YEAR($B457),MONTH($B457)+1,MIN(AU$6,DAY(EOMONTH($B457,1))))&lt;$C457)))</f>
        <v>0</v>
      </c>
      <c r="AV457" s="48" t="n">
        <f aca="false">IF(OR(N(AV$5)=0,AV$6=""),0,AV$5*((DATE(YEAR($B457),MONTH($B457),MIN(AV$6,DAY(EOMONTH($B457,0))))&gt;=$B457)*(DATE(YEAR($B457),MONTH($B457),MIN(AV$6,DAY(EOMONTH($B457,0))))&lt;$C457)+(DATE(YEAR($B457),MONTH($B457)+1,MIN(AV$6,DAY(EOMONTH($B457,1))))&gt;=$B457)*(DATE(YEAR($B457),MONTH($B457)+1,MIN(AV$6,DAY(EOMONTH($B457,1))))&lt;$C457)))</f>
        <v>0</v>
      </c>
      <c r="AW457" s="48" t="n">
        <f aca="false">IF(OR(N(AW$5)=0,AW$6=""),0,AW$5*((DATE(YEAR($B457),MONTH($B457),MIN(AW$6,DAY(EOMONTH($B457,0))))&gt;=$B457)*(DATE(YEAR($B457),MONTH($B457),MIN(AW$6,DAY(EOMONTH($B457,0))))&lt;$C457)+(DATE(YEAR($B457),MONTH($B457)+1,MIN(AW$6,DAY(EOMONTH($B457,1))))&gt;=$B457)*(DATE(YEAR($B457),MONTH($B457)+1,MIN(AW$6,DAY(EOMONTH($B457,1))))&lt;$C457)))</f>
        <v>0</v>
      </c>
      <c r="AX457" s="48" t="n">
        <f aca="false">IF(OR(N(AX$5)=0,AX$6=""),0,AX$5*((DATE(YEAR($B457),MONTH($B457),MIN(AX$6,DAY(EOMONTH($B457,0))))&gt;=$B457)*(DATE(YEAR($B457),MONTH($B457),MIN(AX$6,DAY(EOMONTH($B457,0))))&lt;$C457)+(DATE(YEAR($B457),MONTH($B457)+1,MIN(AX$6,DAY(EOMONTH($B457,1))))&gt;=$B457)*(DATE(YEAR($B457),MONTH($B457)+1,MIN(AX$6,DAY(EOMONTH($B457,1))))&lt;$C457)))</f>
        <v>0</v>
      </c>
      <c r="AY457" s="48" t="n">
        <f aca="false">IF(OR(N(AY$5)=0,AY$6=""),0,AY$5*((DATE(YEAR($B457),MONTH($B457),MIN(AY$6,DAY(EOMONTH($B457,0))))&gt;=$B457)*(DATE(YEAR($B457),MONTH($B457),MIN(AY$6,DAY(EOMONTH($B457,0))))&lt;$C457)+(DATE(YEAR($B457),MONTH($B457)+1,MIN(AY$6,DAY(EOMONTH($B457,1))))&gt;=$B457)*(DATE(YEAR($B457),MONTH($B457)+1,MIN(AY$6,DAY(EOMONTH($B457,1))))&lt;$C457)))</f>
        <v>0</v>
      </c>
      <c r="AZ457" s="48" t="n">
        <f aca="false">IF(OR(N(AZ$5)=0,AZ$6=""),0,AZ$5*((DATE(YEAR($B457),MONTH($B457),MIN(AZ$6,DAY(EOMONTH($B457,0))))&gt;=$B457)*(DATE(YEAR($B457),MONTH($B457),MIN(AZ$6,DAY(EOMONTH($B457,0))))&lt;$C457)+(DATE(YEAR($B457),MONTH($B457)+1,MIN(AZ$6,DAY(EOMONTH($B457,1))))&gt;=$B457)*(DATE(YEAR($B457),MONTH($B457)+1,MIN(AZ$6,DAY(EOMONTH($B457,1))))&lt;$C457)))</f>
        <v>0</v>
      </c>
      <c r="BA457" s="48" t="n">
        <f aca="false">IF(OR(N(BA$5)=0,BA$6=""),0,BA$5*((DATE(YEAR($B457),MONTH($B457),MIN(BA$6,DAY(EOMONTH($B457,0))))&gt;=$B457)*(DATE(YEAR($B457),MONTH($B457),MIN(BA$6,DAY(EOMONTH($B457,0))))&lt;$C457)+(DATE(YEAR($B457),MONTH($B457)+1,MIN(BA$6,DAY(EOMONTH($B457,1))))&gt;=$B457)*(DATE(YEAR($B457),MONTH($B457)+1,MIN(BA$6,DAY(EOMONTH($B457,1))))&lt;$C457)))</f>
        <v>0</v>
      </c>
      <c r="BB457" s="48" t="n">
        <f aca="false">IF(OR(N(BB$5)=0,BB$6=""),0,BB$5*((DATE(YEAR($B457),MONTH($B457),MIN(BB$6,DAY(EOMONTH($B457,0))))&gt;=$B457)*(DATE(YEAR($B457),MONTH($B457),MIN(BB$6,DAY(EOMONTH($B457,0))))&lt;$C457)+(DATE(YEAR($B457),MONTH($B457)+1,MIN(BB$6,DAY(EOMONTH($B457,1))))&gt;=$B457)*(DATE(YEAR($B457),MONTH($B457)+1,MIN(BB$6,DAY(EOMONTH($B457,1))))&lt;$C457)))</f>
        <v>0</v>
      </c>
      <c r="BC457" s="48" t="n">
        <f aca="false">IF(OR(N(BC$5)=0,BC$6=""),0,BC$5*((DATE(YEAR($B457),MONTH($B457),MIN(BC$6,DAY(EOMONTH($B457,0))))&gt;=$B457)*(DATE(YEAR($B457),MONTH($B457),MIN(BC$6,DAY(EOMONTH($B457,0))))&lt;$C457)+(DATE(YEAR($B457),MONTH($B457)+1,MIN(BC$6,DAY(EOMONTH($B457,1))))&gt;=$B457)*(DATE(YEAR($B457),MONTH($B457)+1,MIN(BC$6,DAY(EOMONTH($B457,1))))&lt;$C457)))</f>
        <v>0</v>
      </c>
      <c r="BD457" s="48" t="n">
        <f aca="false">IF(OR(N(BD$5)=0,BD$6=""),0,BD$5*((DATE(YEAR($B457),MONTH($B457),MIN(BD$6,DAY(EOMONTH($B457,0))))&gt;=$B457)*(DATE(YEAR($B457),MONTH($B457),MIN(BD$6,DAY(EOMONTH($B457,0))))&lt;$C457)+(DATE(YEAR($B457),MONTH($B457)+1,MIN(BD$6,DAY(EOMONTH($B457,1))))&gt;=$B457)*(DATE(YEAR($B457),MONTH($B457)+1,MIN(BD$6,DAY(EOMONTH($B457,1))))&lt;$C457)))</f>
        <v>0</v>
      </c>
      <c r="BE457" s="48" t="n">
        <f aca="false">IF(OR(N(BE$5)=0,BE$6=""),0,BE$5*((DATE(YEAR($B457),MONTH($B457),MIN(BE$6,DAY(EOMONTH($B457,0))))&gt;=$B457)*(DATE(YEAR($B457),MONTH($B457),MIN(BE$6,DAY(EOMONTH($B457,0))))&lt;$C457)+(DATE(YEAR($B457),MONTH($B457)+1,MIN(BE$6,DAY(EOMONTH($B457,1))))&gt;=$B457)*(DATE(YEAR($B457),MONTH($B457)+1,MIN(BE$6,DAY(EOMONTH($B457,1))))&lt;$C457)))</f>
        <v>0</v>
      </c>
      <c r="BF457" s="48" t="n">
        <f aca="false">IF(OR(N(BF$5)=0,BF$6=""),0,BF$5*((DATE(YEAR($B457),MONTH($B457),MIN(BF$6,DAY(EOMONTH($B457,0))))&gt;=$B457)*(DATE(YEAR($B457),MONTH($B457),MIN(BF$6,DAY(EOMONTH($B457,0))))&lt;$C457)+(DATE(YEAR($B457),MONTH($B457)+1,MIN(BF$6,DAY(EOMONTH($B457,1))))&gt;=$B457)*(DATE(YEAR($B457),MONTH($B457)+1,MIN(BF$6,DAY(EOMONTH($B457,1))))&lt;$C457)))</f>
        <v>0</v>
      </c>
      <c r="BG457" s="48" t="n">
        <f aca="false">IF(OR(N(BG$5)=0,BG$6=""),0,BG$5*((DATE(YEAR($B457),MONTH($B457),MIN(BG$6,DAY(EOMONTH($B457,0))))&gt;=$B457)*(DATE(YEAR($B457),MONTH($B457),MIN(BG$6,DAY(EOMONTH($B457,0))))&lt;$C457)+(DATE(YEAR($B457),MONTH($B457)+1,MIN(BG$6,DAY(EOMONTH($B457,1))))&gt;=$B457)*(DATE(YEAR($B457),MONTH($B457)+1,MIN(BG$6,DAY(EOMONTH($B457,1))))&lt;$C457)))</f>
        <v>0</v>
      </c>
      <c r="BH457" s="48" t="n">
        <f aca="false">IF(OR(N(BH$5)=0,BH$6=""),0,BH$5*((DATE(YEAR($B457),MONTH($B457),MIN(BH$6,DAY(EOMONTH($B457,0))))&gt;=$B457)*(DATE(YEAR($B457),MONTH($B457),MIN(BH$6,DAY(EOMONTH($B457,0))))&lt;$C457)+(DATE(YEAR($B457),MONTH($B457)+1,MIN(BH$6,DAY(EOMONTH($B457,1))))&gt;=$B457)*(DATE(YEAR($B457),MONTH($B457)+1,MIN(BH$6,DAY(EOMONTH($B457,1))))&lt;$C457)))</f>
        <v>0</v>
      </c>
      <c r="BI457" s="48" t="n">
        <f aca="false">IF(OR(N(BI$5)=0,BI$6=""),0,BI$5*((DATE(YEAR($B457),MONTH($B457),MIN(BI$6,DAY(EOMONTH($B457,0))))&gt;=$B457)*(DATE(YEAR($B457),MONTH($B457),MIN(BI$6,DAY(EOMONTH($B457,0))))&lt;$C457)+(DATE(YEAR($B457),MONTH($B457)+1,MIN(BI$6,DAY(EOMONTH($B457,1))))&gt;=$B457)*(DATE(YEAR($B457),MONTH($B457)+1,MIN(BI$6,DAY(EOMONTH($B457,1))))&lt;$C457)))</f>
        <v>0</v>
      </c>
      <c r="BJ457" s="48" t="n">
        <f aca="false">IF(OR(N(BJ$5)=0,BJ$6=""),0,BJ$5*((DATE(YEAR($B457),MONTH($B457),MIN(BJ$6,DAY(EOMONTH($B457,0))))&gt;=$B457)*(DATE(YEAR($B457),MONTH($B457),MIN(BJ$6,DAY(EOMONTH($B457,0))))&lt;$C457)+(DATE(YEAR($B457),MONTH($B457)+1,MIN(BJ$6,DAY(EOMONTH($B457,1))))&gt;=$B457)*(DATE(YEAR($B457),MONTH($B457)+1,MIN(BJ$6,DAY(EOMONTH($B457,1))))&lt;$C457)))</f>
        <v>0</v>
      </c>
      <c r="BK457" s="48" t="n">
        <f aca="false">IF(OR(N(BK$5)=0,BK$6=""),0,BK$5*((DATE(YEAR($B457),MONTH($B457),MIN(BK$6,DAY(EOMONTH($B457,0))))&gt;=$B457)*(DATE(YEAR($B457),MONTH($B457),MIN(BK$6,DAY(EOMONTH($B457,0))))&lt;$C457)+(DATE(YEAR($B457),MONTH($B457)+1,MIN(BK$6,DAY(EOMONTH($B457,1))))&gt;=$B457)*(DATE(YEAR($B457),MONTH($B457)+1,MIN(BK$6,DAY(EOMONTH($B457,1))))&lt;$C457)))</f>
        <v>0</v>
      </c>
      <c r="BL457" s="48" t="n">
        <f aca="false">IF(OR(N(BL$5)=0,BL$6=""),0,BL$5*((DATE(YEAR($B457),MONTH($B457),MIN(BL$6,DAY(EOMONTH($B457,0))))&gt;=$B457)*(DATE(YEAR($B457),MONTH($B457),MIN(BL$6,DAY(EOMONTH($B457,0))))&lt;$C457)+(DATE(YEAR($B457),MONTH($B457)+1,MIN(BL$6,DAY(EOMONTH($B457,1))))&gt;=$B457)*(DATE(YEAR($B457),MONTH($B457)+1,MIN(BL$6,DAY(EOMONTH($B457,1))))&lt;$C457)))</f>
        <v>0</v>
      </c>
      <c r="BM457" s="48" t="n">
        <f aca="false">IF(OR(N(BM$5)=0,BM$6=""),0,BM$5*((DATE(YEAR($B457),MONTH($B457),MIN(BM$6,DAY(EOMONTH($B457,0))))&gt;=$B457)*(DATE(YEAR($B457),MONTH($B457),MIN(BM$6,DAY(EOMONTH($B457,0))))&lt;$C457)+(DATE(YEAR($B457),MONTH($B457)+1,MIN(BM$6,DAY(EOMONTH($B457,1))))&gt;=$B457)*(DATE(YEAR($B457),MONTH($B457)+1,MIN(BM$6,DAY(EOMONTH($B457,1))))&lt;$C457)))</f>
        <v>0</v>
      </c>
      <c r="BN457" s="48" t="n">
        <f aca="false">IF(OR(N(BN$5)=0,BN$6=""),0,BN$5*((DATE(YEAR($B457),MONTH($B457),MIN(BN$6,DAY(EOMONTH($B457,0))))&gt;=$B457)*(DATE(YEAR($B457),MONTH($B457),MIN(BN$6,DAY(EOMONTH($B457,0))))&lt;$C457)+(DATE(YEAR($B457),MONTH($B457)+1,MIN(BN$6,DAY(EOMONTH($B457,1))))&gt;=$B457)*(DATE(YEAR($B457),MONTH($B457)+1,MIN(BN$6,DAY(EOMONTH($B457,1))))&lt;$C457)))</f>
        <v>0</v>
      </c>
      <c r="BO457" s="48" t="n">
        <f aca="false">IF(OR(N(BO$5)=0,BO$6=""),0,BO$5*((DATE(YEAR($B457),MONTH($B457),MIN(BO$6,DAY(EOMONTH($B457,0))))&gt;=$B457)*(DATE(YEAR($B457),MONTH($B457),MIN(BO$6,DAY(EOMONTH($B457,0))))&lt;$C457)+(DATE(YEAR($B457),MONTH($B457)+1,MIN(BO$6,DAY(EOMONTH($B457,1))))&gt;=$B457)*(DATE(YEAR($B457),MONTH($B457)+1,MIN(BO$6,DAY(EOMONTH($B457,1))))&lt;$C457)))</f>
        <v>0</v>
      </c>
      <c r="BP457" s="48" t="n">
        <f aca="false">IF(OR(N(BP$5)=0,BP$6=""),0,BP$5*((DATE(YEAR($B457),MONTH($B457),MIN(BP$6,DAY(EOMONTH($B457,0))))&gt;=$B457)*(DATE(YEAR($B457),MONTH($B457),MIN(BP$6,DAY(EOMONTH($B457,0))))&lt;$C457)+(DATE(YEAR($B457),MONTH($B457)+1,MIN(BP$6,DAY(EOMONTH($B457,1))))&gt;=$B457)*(DATE(YEAR($B457),MONTH($B457)+1,MIN(BP$6,DAY(EOMONTH($B457,1))))&lt;$C457)))</f>
        <v>0</v>
      </c>
      <c r="BQ457" s="48" t="n">
        <f aca="false">IF(OR(N(BQ$5)=0,BQ$6=""),0,BQ$5*((DATE(YEAR($B457),MONTH($B457),MIN(BQ$6,DAY(EOMONTH($B457,0))))&gt;=$B457)*(DATE(YEAR($B457),MONTH($B457),MIN(BQ$6,DAY(EOMONTH($B457,0))))&lt;$C457)+(DATE(YEAR($B457),MONTH($B457)+1,MIN(BQ$6,DAY(EOMONTH($B457,1))))&gt;=$B457)*(DATE(YEAR($B457),MONTH($B457)+1,MIN(BQ$6,DAY(EOMONTH($B457,1))))&lt;$C457)))</f>
        <v>0</v>
      </c>
      <c r="BR457" s="48" t="n">
        <f aca="false">IF(OR(N(BR$5)=0,BR$6=""),0,BR$5*((DATE(YEAR($B457),MONTH($B457),MIN(BR$6,DAY(EOMONTH($B457,0))))&gt;=$B457)*(DATE(YEAR($B457),MONTH($B457),MIN(BR$6,DAY(EOMONTH($B457,0))))&lt;$C457)+(DATE(YEAR($B457),MONTH($B457)+1,MIN(BR$6,DAY(EOMONTH($B457,1))))&gt;=$B457)*(DATE(YEAR($B457),MONTH($B457)+1,MIN(BR$6,DAY(EOMONTH($B457,1))))&lt;$C457)))</f>
        <v>0</v>
      </c>
      <c r="BS457" s="48" t="n">
        <f aca="false">IF(OR(N(BS$5)=0,BS$6=""),0,BS$5*((DATE(YEAR($B457),MONTH($B457),MIN(BS$6,DAY(EOMONTH($B457,0))))&gt;=$B457)*(DATE(YEAR($B457),MONTH($B457),MIN(BS$6,DAY(EOMONTH($B457,0))))&lt;$C457)+(DATE(YEAR($B457),MONTH($B457)+1,MIN(BS$6,DAY(EOMONTH($B457,1))))&gt;=$B457)*(DATE(YEAR($B457),MONTH($B457)+1,MIN(BS$6,DAY(EOMONTH($B457,1))))&lt;$C457)))</f>
        <v>0</v>
      </c>
      <c r="BT457" s="48" t="n">
        <f aca="false">IF(OR(N(BT$5)=0,BT$6=""),0,BT$5*((DATE(YEAR($B457),MONTH($B457),MIN(BT$6,DAY(EOMONTH($B457,0))))&gt;=$B457)*(DATE(YEAR($B457),MONTH($B457),MIN(BT$6,DAY(EOMONTH($B457,0))))&lt;$C457)+(DATE(YEAR($B457),MONTH($B457)+1,MIN(BT$6,DAY(EOMONTH($B457,1))))&gt;=$B457)*(DATE(YEAR($B457),MONTH($B457)+1,MIN(BT$6,DAY(EOMONTH($B457,1))))&lt;$C457)))</f>
        <v>0</v>
      </c>
      <c r="BU457" s="48" t="n">
        <f aca="false">IF(OR(N(BU$5)=0,BU$6=""),0,BU$5*((DATE(YEAR($B457),MONTH($B457),MIN(BU$6,DAY(EOMONTH($B457,0))))&gt;=$B457)*(DATE(YEAR($B457),MONTH($B457),MIN(BU$6,DAY(EOMONTH($B457,0))))&lt;$C457)+(DATE(YEAR($B457),MONTH($B457)+1,MIN(BU$6,DAY(EOMONTH($B457,1))))&gt;=$B457)*(DATE(YEAR($B457),MONTH($B457)+1,MIN(BU$6,DAY(EOMONTH($B457,1))))&lt;$C457)))</f>
        <v>0</v>
      </c>
      <c r="BV457" s="48" t="n">
        <f aca="false">IF(OR(N(BV$5)=0,BV$6=""),0,BV$5*((DATE(YEAR($B457),MONTH($B457),MIN(BV$6,DAY(EOMONTH($B457,0))))&gt;=$B457)*(DATE(YEAR($B457),MONTH($B457),MIN(BV$6,DAY(EOMONTH($B457,0))))&lt;$C457)+(DATE(YEAR($B457),MONTH($B457)+1,MIN(BV$6,DAY(EOMONTH($B457,1))))&gt;=$B457)*(DATE(YEAR($B457),MONTH($B457)+1,MIN(BV$6,DAY(EOMONTH($B457,1))))&lt;$C457)))</f>
        <v>0</v>
      </c>
      <c r="BW457" s="48" t="n">
        <f aca="false">IF(OR(N(BW$5)=0,BW$6=""),0,BW$5*((DATE(YEAR($B457),MONTH($B457),MIN(BW$6,DAY(EOMONTH($B457,0))))&gt;=$B457)*(DATE(YEAR($B457),MONTH($B457),MIN(BW$6,DAY(EOMONTH($B457,0))))&lt;$C457)+(DATE(YEAR($B457),MONTH($B457)+1,MIN(BW$6,DAY(EOMONTH($B457,1))))&gt;=$B457)*(DATE(YEAR($B457),MONTH($B457)+1,MIN(BW$6,DAY(EOMONTH($B457,1))))&lt;$C457)))</f>
        <v>0</v>
      </c>
      <c r="BX457" s="48" t="n">
        <f aca="false">MIN(Z457,(FT456*(1+FT$5/Setup!$C$36)+IF($V457=1,N($F457),0)))</f>
        <v>0</v>
      </c>
      <c r="BY457" s="48" t="n">
        <f aca="false">MIN(AA457,(FU456*(1+FU$5/Setup!$C$36)+IF($V457=2,N($F457),0)))</f>
        <v>0</v>
      </c>
      <c r="BZ457" s="48" t="n">
        <f aca="false">MIN(AB457,(FV456*(1+FV$5/Setup!$C$36)+IF($V457=3,N($F457),0)))</f>
        <v>0</v>
      </c>
      <c r="CA457" s="48" t="n">
        <f aca="false">MIN(AC457,(FW456*(1+FW$5/Setup!$C$36)+IF($V457=4,N($F457),0)))</f>
        <v>0</v>
      </c>
      <c r="CB457" s="48" t="n">
        <f aca="false">MIN(AD457,(FX456*(1+FX$5/Setup!$C$36)+IF($V457=5,N($F457),0)))</f>
        <v>0</v>
      </c>
      <c r="CC457" s="48" t="n">
        <f aca="false">MIN(AE457,(FY456*(1+FY$5/Setup!$C$36)+IF($V457=6,N($F457),0)))</f>
        <v>0</v>
      </c>
      <c r="CD457" s="48" t="n">
        <f aca="false">MIN(AF457,(FZ456*(1+FZ$5/Setup!$C$36)+IF($V457=7,N($F457),0)))</f>
        <v>0</v>
      </c>
      <c r="CE457" s="48" t="n">
        <f aca="false">MIN(AG457,(GA456*(1+GA$5/Setup!$C$36)+IF($V457=8,N($F457),0)))</f>
        <v>0</v>
      </c>
      <c r="CF457" s="48" t="n">
        <f aca="false">MIN(AH457,(GB456*(1+GB$5/Setup!$C$36)+IF($V457=9,N($F457),0)))</f>
        <v>0</v>
      </c>
      <c r="CG457" s="48" t="n">
        <f aca="false">MIN(AI457,(GC456*(1+GC$5/Setup!$C$36)+IF($V457=10,N($F457),0)))</f>
        <v>0</v>
      </c>
      <c r="CH457" s="48" t="n">
        <f aca="false">MIN(AJ457,(GD456*(1+GD$5/Setup!$C$36)+IF($V457=11,N($F457),0)))</f>
        <v>0</v>
      </c>
      <c r="CI457" s="48" t="n">
        <f aca="false">MIN(AK457,(GE456*(1+GE$5/Setup!$C$36)+IF($V457=12,N($F457),0)))</f>
        <v>0</v>
      </c>
      <c r="CJ457" s="48" t="n">
        <f aca="false">MIN(AL457,(GF456*(1+GF$5/Setup!$C$36)+IF($V457=13,N($F457),0)))</f>
        <v>0</v>
      </c>
      <c r="CK457" s="48" t="n">
        <f aca="false">MIN(AM457,(GG456*(1+GG$5/Setup!$C$36)+IF($V457=14,N($F457),0)))</f>
        <v>0</v>
      </c>
      <c r="CL457" s="48" t="n">
        <f aca="false">MIN(AN457,(GH456*(1+GH$5/Setup!$C$36)+IF($V457=15,N($F457),0)))</f>
        <v>0</v>
      </c>
      <c r="CM457" s="48" t="n">
        <f aca="false">MIN(AO457,(GI456*(1+GI$5/Setup!$C$36)+IF($V457=16,N($F457),0)))</f>
        <v>0</v>
      </c>
      <c r="CN457" s="48" t="n">
        <f aca="false">MIN(AP457,(GJ456*(1+GJ$5/Setup!$C$36)+IF($V457=17,N($F457),0)))</f>
        <v>0</v>
      </c>
      <c r="CO457" s="48" t="n">
        <f aca="false">MIN(AQ457,(GK456*(1+GK$5/Setup!$C$36)+IF($V457=18,N($F457),0)))</f>
        <v>0</v>
      </c>
      <c r="CP457" s="48" t="n">
        <f aca="false">MIN(AR457,(GL456*(1+GL$5/Setup!$C$36)+IF($V457=19,N($F457),0)))</f>
        <v>0</v>
      </c>
      <c r="CQ457" s="48" t="n">
        <f aca="false">MIN(AS457,(GM456*(1+GM$5/Setup!$C$36)+IF($V457=20,N($F457),0)))</f>
        <v>0</v>
      </c>
      <c r="CR457" s="48" t="n">
        <f aca="false">MIN(AT457,(GN456*(1+GN$5/Setup!$C$36)+IF($V457=21,N($F457),0)))</f>
        <v>0</v>
      </c>
      <c r="CS457" s="48" t="n">
        <f aca="false">MIN(AU457,(GO456*(1+GO$5/Setup!$C$36)+IF($V457=22,N($F457),0)))</f>
        <v>0</v>
      </c>
      <c r="CT457" s="48" t="n">
        <f aca="false">MIN(AV457,(GP456*(1+GP$5/Setup!$C$36)+IF($V457=23,N($F457),0)))</f>
        <v>0</v>
      </c>
      <c r="CU457" s="48" t="n">
        <f aca="false">MIN(AW457,(GQ456*(1+GQ$5/Setup!$C$36)+IF($V457=24,N($F457),0)))</f>
        <v>0</v>
      </c>
      <c r="CV457" s="48" t="n">
        <f aca="false">MIN(AX457,(GR456*(1+GR$5/Setup!$C$36)+IF($V457=25,N($F457),0)))</f>
        <v>0</v>
      </c>
      <c r="CW457" s="48" t="n">
        <f aca="false">MIN(AY457,(GS456*(1+GS$5/Setup!$C$36)+IF($V457=26,N($F457),0)))</f>
        <v>0</v>
      </c>
      <c r="CX457" s="48" t="n">
        <f aca="false">MIN(AZ457,(GT456*(1+GT$5/Setup!$C$36)+IF($V457=27,N($F457),0)))</f>
        <v>0</v>
      </c>
      <c r="CY457" s="48" t="n">
        <f aca="false">MIN(BA457,(GU456*(1+GU$5/Setup!$C$36)+IF($V457=28,N($F457),0)))</f>
        <v>0</v>
      </c>
      <c r="CZ457" s="48" t="n">
        <f aca="false">MIN(BB457,(GV456*(1+GV$5/Setup!$C$36)+IF($V457=29,N($F457),0)))</f>
        <v>0</v>
      </c>
      <c r="DA457" s="48" t="n">
        <f aca="false">MIN(BC457,(GW456*(1+GW$5/Setup!$C$36)+IF($V457=30,N($F457),0)))</f>
        <v>0</v>
      </c>
      <c r="DB457" s="48" t="n">
        <f aca="false">MIN(BD457,(GX456*(1+GX$5/Setup!$C$36)+IF($V457=31,N($F457),0)))</f>
        <v>0</v>
      </c>
      <c r="DC457" s="48" t="n">
        <f aca="false">MIN(BE457,(GY456*(1+GY$5/Setup!$C$36)+IF($V457=32,N($F457),0)))</f>
        <v>0</v>
      </c>
      <c r="DD457" s="48" t="n">
        <f aca="false">MIN(BF457,(GZ456*(1+GZ$5/Setup!$C$36)+IF($V457=33,N($F457),0)))</f>
        <v>0</v>
      </c>
      <c r="DE457" s="48" t="n">
        <f aca="false">MIN(BG457,(HA456*(1+HA$5/Setup!$C$36)+IF($V457=34,N($F457),0)))</f>
        <v>0</v>
      </c>
      <c r="DF457" s="48" t="n">
        <f aca="false">MIN(BH457,(HB456*(1+HB$5/Setup!$C$36)+IF($V457=35,N($F457),0)))</f>
        <v>0</v>
      </c>
      <c r="DG457" s="48" t="n">
        <f aca="false">MIN(BI457,(HC456*(1+HC$5/Setup!$C$36)+IF($V457=36,N($F457),0)))</f>
        <v>0</v>
      </c>
      <c r="DH457" s="48" t="n">
        <f aca="false">MIN(BJ457,(HD456*(1+HD$5/Setup!$C$36)+IF($V457=37,N($F457),0)))</f>
        <v>0</v>
      </c>
      <c r="DI457" s="48" t="n">
        <f aca="false">MIN(BK457,(HE456*(1+HE$5/Setup!$C$36)+IF($V457=38,N($F457),0)))</f>
        <v>0</v>
      </c>
      <c r="DJ457" s="48" t="n">
        <f aca="false">MIN(BL457,(HF456*(1+HF$5/Setup!$C$36)+IF($V457=39,N($F457),0)))</f>
        <v>0</v>
      </c>
      <c r="DK457" s="48" t="n">
        <f aca="false">MIN(BM457,(HG456*(1+HG$5/Setup!$C$36)+IF($V457=40,N($F457),0)))</f>
        <v>0</v>
      </c>
      <c r="DL457" s="48" t="n">
        <f aca="false">MIN(BN457,(HH456*(1+HH$5/Setup!$C$36)+IF($V457=41,N($F457),0)))</f>
        <v>0</v>
      </c>
      <c r="DM457" s="48" t="n">
        <f aca="false">MIN(BO457,(HI456*(1+HI$5/Setup!$C$36)+IF($V457=42,N($F457),0)))</f>
        <v>0</v>
      </c>
      <c r="DN457" s="48" t="n">
        <f aca="false">MIN(BP457,(HJ456*(1+HJ$5/Setup!$C$36)+IF($V457=43,N($F457),0)))</f>
        <v>0</v>
      </c>
      <c r="DO457" s="48" t="n">
        <f aca="false">MIN(BQ457,(HK456*(1+HK$5/Setup!$C$36)+IF($V457=44,N($F457),0)))</f>
        <v>0</v>
      </c>
      <c r="DP457" s="48" t="n">
        <f aca="false">MIN(BR457,(HL456*(1+HL$5/Setup!$C$36)+IF($V457=45,N($F457),0)))</f>
        <v>0</v>
      </c>
      <c r="DQ457" s="48" t="n">
        <f aca="false">MIN(BS457,(HM456*(1+HM$5/Setup!$C$36)+IF($V457=46,N($F457),0)))</f>
        <v>0</v>
      </c>
      <c r="DR457" s="48" t="n">
        <f aca="false">MIN(BT457,(HN456*(1+HN$5/Setup!$C$36)+IF($V457=47,N($F457),0)))</f>
        <v>0</v>
      </c>
      <c r="DS457" s="48" t="n">
        <f aca="false">MIN(BU457,(HO456*(1+HO$5/Setup!$C$36)+IF($V457=48,N($F457),0)))</f>
        <v>0</v>
      </c>
      <c r="DT457" s="48" t="n">
        <f aca="false">MIN(BV457,(HP456*(1+HP$5/Setup!$C$36)+IF($V457=49,N($F457),0)))</f>
        <v>0</v>
      </c>
      <c r="DU457" s="48" t="n">
        <f aca="false">MIN(BW457,(HQ456*(1+HQ$5/Setup!$C$36)+IF($V457=50,N($F457),0)))</f>
        <v>0</v>
      </c>
      <c r="DV457" s="48" t="n">
        <f aca="false">MIN(MAX((FT456*(1+FT$5/Setup!$C$36)+IF($V457=1,N($F457),0))-BX457,0),MAX($P457-0,0))</f>
        <v>0</v>
      </c>
      <c r="DW457" s="48" t="n">
        <f aca="false">MIN(MAX((FU456*(1+FU$5/Setup!$C$36)+IF($V457=2,N($F457),0))-BY457,0),MAX($P457-SUM(DV457:DV457),0))</f>
        <v>0</v>
      </c>
      <c r="DX457" s="48" t="n">
        <f aca="false">MIN(MAX((FV456*(1+FV$5/Setup!$C$36)+IF($V457=3,N($F457),0))-BZ457,0),MAX($P457-SUM(DV457:DW457),0))</f>
        <v>0</v>
      </c>
      <c r="DY457" s="48" t="n">
        <f aca="false">MIN(MAX((FW456*(1+FW$5/Setup!$C$36)+IF($V457=4,N($F457),0))-CA457,0),MAX($P457-SUM(DV457:DX457),0))</f>
        <v>0</v>
      </c>
      <c r="DZ457" s="48" t="n">
        <f aca="false">MIN(MAX((FX456*(1+FX$5/Setup!$C$36)+IF($V457=5,N($F457),0))-CB457,0),MAX($P457-SUM(DV457:DY457),0))</f>
        <v>0</v>
      </c>
      <c r="EA457" s="48" t="n">
        <f aca="false">MIN(MAX((FY456*(1+FY$5/Setup!$C$36)+IF($V457=6,N($F457),0))-CC457,0),MAX($P457-SUM(DV457:DZ457),0))</f>
        <v>0</v>
      </c>
      <c r="EB457" s="48" t="n">
        <f aca="false">MIN(MAX((FZ456*(1+FZ$5/Setup!$C$36)+IF($V457=7,N($F457),0))-CD457,0),MAX($P457-SUM(DV457:EA457),0))</f>
        <v>0</v>
      </c>
      <c r="EC457" s="48" t="n">
        <f aca="false">MIN(MAX((GA456*(1+GA$5/Setup!$C$36)+IF($V457=8,N($F457),0))-CE457,0),MAX($P457-SUM(DV457:EB457),0))</f>
        <v>0</v>
      </c>
      <c r="ED457" s="48" t="n">
        <f aca="false">MIN(MAX((GB456*(1+GB$5/Setup!$C$36)+IF($V457=9,N($F457),0))-CF457,0),MAX($P457-SUM(DV457:EC457),0))</f>
        <v>0</v>
      </c>
      <c r="EE457" s="48" t="n">
        <f aca="false">MIN(MAX((GC456*(1+GC$5/Setup!$C$36)+IF($V457=10,N($F457),0))-CG457,0),MAX($P457-SUM(DV457:ED457),0))</f>
        <v>0</v>
      </c>
      <c r="EF457" s="48" t="n">
        <f aca="false">MIN(MAX((GD456*(1+GD$5/Setup!$C$36)+IF($V457=11,N($F457),0))-CH457,0),MAX($P457-SUM(DV457:EE457),0))</f>
        <v>0</v>
      </c>
      <c r="EG457" s="48" t="n">
        <f aca="false">MIN(MAX((GE456*(1+GE$5/Setup!$C$36)+IF($V457=12,N($F457),0))-CI457,0),MAX($P457-SUM(DV457:EF457),0))</f>
        <v>0</v>
      </c>
      <c r="EH457" s="48" t="n">
        <f aca="false">MIN(MAX((GF456*(1+GF$5/Setup!$C$36)+IF($V457=13,N($F457),0))-CJ457,0),MAX($P457-SUM(DV457:EG457),0))</f>
        <v>0</v>
      </c>
      <c r="EI457" s="48" t="n">
        <f aca="false">MIN(MAX((GG456*(1+GG$5/Setup!$C$36)+IF($V457=14,N($F457),0))-CK457,0),MAX($P457-SUM(DV457:EH457),0))</f>
        <v>0</v>
      </c>
      <c r="EJ457" s="48" t="n">
        <f aca="false">MIN(MAX((GH456*(1+GH$5/Setup!$C$36)+IF($V457=15,N($F457),0))-CL457,0),MAX($P457-SUM(DV457:EI457),0))</f>
        <v>0</v>
      </c>
      <c r="EK457" s="48" t="n">
        <f aca="false">MIN(MAX((GI456*(1+GI$5/Setup!$C$36)+IF($V457=16,N($F457),0))-CM457,0),MAX($P457-SUM(DV457:EJ457),0))</f>
        <v>0</v>
      </c>
      <c r="EL457" s="48" t="n">
        <f aca="false">MIN(MAX((GJ456*(1+GJ$5/Setup!$C$36)+IF($V457=17,N($F457),0))-CN457,0),MAX($P457-SUM(DV457:EK457),0))</f>
        <v>0</v>
      </c>
      <c r="EM457" s="48" t="n">
        <f aca="false">MIN(MAX((GK456*(1+GK$5/Setup!$C$36)+IF($V457=18,N($F457),0))-CO457,0),MAX($P457-SUM(DV457:EL457),0))</f>
        <v>0</v>
      </c>
      <c r="EN457" s="48" t="n">
        <f aca="false">MIN(MAX((GL456*(1+GL$5/Setup!$C$36)+IF($V457=19,N($F457),0))-CP457,0),MAX($P457-SUM(DV457:EM457),0))</f>
        <v>0</v>
      </c>
      <c r="EO457" s="48" t="n">
        <f aca="false">MIN(MAX((GM456*(1+GM$5/Setup!$C$36)+IF($V457=20,N($F457),0))-CQ457,0),MAX($P457-SUM(DV457:EN457),0))</f>
        <v>0</v>
      </c>
      <c r="EP457" s="48" t="n">
        <f aca="false">MIN(MAX((GN456*(1+GN$5/Setup!$C$36)+IF($V457=21,N($F457),0))-CR457,0),MAX($P457-SUM(DV457:EO457),0))</f>
        <v>0</v>
      </c>
      <c r="EQ457" s="48" t="n">
        <f aca="false">MIN(MAX((GO456*(1+GO$5/Setup!$C$36)+IF($V457=22,N($F457),0))-CS457,0),MAX($P457-SUM(DV457:EP457),0))</f>
        <v>0</v>
      </c>
      <c r="ER457" s="48" t="n">
        <f aca="false">MIN(MAX((GP456*(1+GP$5/Setup!$C$36)+IF($V457=23,N($F457),0))-CT457,0),MAX($P457-SUM(DV457:EQ457),0))</f>
        <v>0</v>
      </c>
      <c r="ES457" s="48" t="n">
        <f aca="false">MIN(MAX((GQ456*(1+GQ$5/Setup!$C$36)+IF($V457=24,N($F457),0))-CU457,0),MAX($P457-SUM(DV457:ER457),0))</f>
        <v>0</v>
      </c>
      <c r="ET457" s="48" t="n">
        <f aca="false">MIN(MAX((GR456*(1+GR$5/Setup!$C$36)+IF($V457=25,N($F457),0))-CV457,0),MAX($P457-SUM(DV457:ES457),0))</f>
        <v>0</v>
      </c>
      <c r="EU457" s="48" t="n">
        <f aca="false">MIN(MAX((GS456*(1+GS$5/Setup!$C$36)+IF($V457=26,N($F457),0))-CW457,0),MAX($P457-SUM(DV457:ET457),0))</f>
        <v>0</v>
      </c>
      <c r="EV457" s="48" t="n">
        <f aca="false">MIN(MAX((GT456*(1+GT$5/Setup!$C$36)+IF($V457=27,N($F457),0))-CX457,0),MAX($P457-SUM(DV457:EU457),0))</f>
        <v>0</v>
      </c>
      <c r="EW457" s="48" t="n">
        <f aca="false">MIN(MAX((GU456*(1+GU$5/Setup!$C$36)+IF($V457=28,N($F457),0))-CY457,0),MAX($P457-SUM(DV457:EV457),0))</f>
        <v>0</v>
      </c>
      <c r="EX457" s="48" t="n">
        <f aca="false">MIN(MAX((GV456*(1+GV$5/Setup!$C$36)+IF($V457=29,N($F457),0))-CZ457,0),MAX($P457-SUM(DV457:EW457),0))</f>
        <v>0</v>
      </c>
      <c r="EY457" s="48" t="n">
        <f aca="false">MIN(MAX((GW456*(1+GW$5/Setup!$C$36)+IF($V457=30,N($F457),0))-DA457,0),MAX($P457-SUM(DV457:EX457),0))</f>
        <v>0</v>
      </c>
      <c r="EZ457" s="48" t="n">
        <f aca="false">MIN(MAX((GX456*(1+GX$5/Setup!$C$36)+IF($V457=31,N($F457),0))-DB457,0),MAX($P457-SUM(DV457:EY457),0))</f>
        <v>0</v>
      </c>
      <c r="FA457" s="48" t="n">
        <f aca="false">MIN(MAX((GY456*(1+GY$5/Setup!$C$36)+IF($V457=32,N($F457),0))-DC457,0),MAX($P457-SUM(DV457:EZ457),0))</f>
        <v>0</v>
      </c>
      <c r="FB457" s="48" t="n">
        <f aca="false">MIN(MAX((GZ456*(1+GZ$5/Setup!$C$36)+IF($V457=33,N($F457),0))-DD457,0),MAX($P457-SUM(DV457:FA457),0))</f>
        <v>0</v>
      </c>
      <c r="FC457" s="48" t="n">
        <f aca="false">MIN(MAX((HA456*(1+HA$5/Setup!$C$36)+IF($V457=34,N($F457),0))-DE457,0),MAX($P457-SUM(DV457:FB457),0))</f>
        <v>0</v>
      </c>
      <c r="FD457" s="48" t="n">
        <f aca="false">MIN(MAX((HB456*(1+HB$5/Setup!$C$36)+IF($V457=35,N($F457),0))-DF457,0),MAX($P457-SUM(DV457:FC457),0))</f>
        <v>0</v>
      </c>
      <c r="FE457" s="48" t="n">
        <f aca="false">MIN(MAX((HC456*(1+HC$5/Setup!$C$36)+IF($V457=36,N($F457),0))-DG457,0),MAX($P457-SUM(DV457:FD457),0))</f>
        <v>0</v>
      </c>
      <c r="FF457" s="48" t="n">
        <f aca="false">MIN(MAX((HD456*(1+HD$5/Setup!$C$36)+IF($V457=37,N($F457),0))-DH457,0),MAX($P457-SUM(DV457:FE457),0))</f>
        <v>0</v>
      </c>
      <c r="FG457" s="48" t="n">
        <f aca="false">MIN(MAX((HE456*(1+HE$5/Setup!$C$36)+IF($V457=38,N($F457),0))-DI457,0),MAX($P457-SUM(DV457:FF457),0))</f>
        <v>0</v>
      </c>
      <c r="FH457" s="48" t="n">
        <f aca="false">MIN(MAX((HF456*(1+HF$5/Setup!$C$36)+IF($V457=39,N($F457),0))-DJ457,0),MAX($P457-SUM(DV457:FG457),0))</f>
        <v>0</v>
      </c>
      <c r="FI457" s="48" t="n">
        <f aca="false">MIN(MAX((HG456*(1+HG$5/Setup!$C$36)+IF($V457=40,N($F457),0))-DK457,0),MAX($P457-SUM(DV457:FH457),0))</f>
        <v>0</v>
      </c>
      <c r="FJ457" s="48" t="n">
        <f aca="false">MIN(MAX((HH456*(1+HH$5/Setup!$C$36)+IF($V457=41,N($F457),0))-DL457,0),MAX($P457-SUM(DV457:FI457),0))</f>
        <v>0</v>
      </c>
      <c r="FK457" s="48" t="n">
        <f aca="false">MIN(MAX((HI456*(1+HI$5/Setup!$C$36)+IF($V457=42,N($F457),0))-DM457,0),MAX($P457-SUM(DV457:FJ457),0))</f>
        <v>0</v>
      </c>
      <c r="FL457" s="48" t="n">
        <f aca="false">MIN(MAX((HJ456*(1+HJ$5/Setup!$C$36)+IF($V457=43,N($F457),0))-DN457,0),MAX($P457-SUM(DV457:FK457),0))</f>
        <v>0</v>
      </c>
      <c r="FM457" s="48" t="n">
        <f aca="false">MIN(MAX((HK456*(1+HK$5/Setup!$C$36)+IF($V457=44,N($F457),0))-DO457,0),MAX($P457-SUM(DV457:FL457),0))</f>
        <v>0</v>
      </c>
      <c r="FN457" s="48" t="n">
        <f aca="false">MIN(MAX((HL456*(1+HL$5/Setup!$C$36)+IF($V457=45,N($F457),0))-DP457,0),MAX($P457-SUM(DV457:FM457),0))</f>
        <v>0</v>
      </c>
      <c r="FO457" s="48" t="n">
        <f aca="false">MIN(MAX((HM456*(1+HM$5/Setup!$C$36)+IF($V457=46,N($F457),0))-DQ457,0),MAX($P457-SUM(DV457:FN457),0))</f>
        <v>0</v>
      </c>
      <c r="FP457" s="48" t="n">
        <f aca="false">MIN(MAX((HN456*(1+HN$5/Setup!$C$36)+IF($V457=47,N($F457),0))-DR457,0),MAX($P457-SUM(DV457:FO457),0))</f>
        <v>0</v>
      </c>
      <c r="FQ457" s="48" t="n">
        <f aca="false">MIN(MAX((HO456*(1+HO$5/Setup!$C$36)+IF($V457=48,N($F457),0))-DS457,0),MAX($P457-SUM(DV457:FP457),0))</f>
        <v>0</v>
      </c>
      <c r="FR457" s="48" t="n">
        <f aca="false">MIN(MAX((HP456*(1+HP$5/Setup!$C$36)+IF($V457=49,N($F457),0))-DT457,0),MAX($P457-SUM(DV457:FQ457),0))</f>
        <v>0</v>
      </c>
      <c r="FS457" s="48" t="n">
        <f aca="false">MIN(MAX((HQ456*(1+HQ$5/Setup!$C$36)+IF($V457=50,N($F457),0))-DU457,0),MAX($P457-SUM(DV457:FR457),0))</f>
        <v>0</v>
      </c>
      <c r="FT457" s="48" t="n">
        <f aca="false">IF((FT456*(1+FT$5/Setup!$C$36)+IF($V457=1,N($F457),0))-BX457-DV457&lt;0.005,0,(FT456*(1+FT$5/Setup!$C$36)+IF($V457=1,N($F457),0))-BX457-DV457)</f>
        <v>0</v>
      </c>
      <c r="FU457" s="48" t="n">
        <f aca="false">IF((FU456*(1+FU$5/Setup!$C$36)+IF($V457=2,N($F457),0))-BY457-DW457&lt;0.005,0,(FU456*(1+FU$5/Setup!$C$36)+IF($V457=2,N($F457),0))-BY457-DW457)</f>
        <v>0</v>
      </c>
      <c r="FV457" s="48" t="n">
        <f aca="false">IF((FV456*(1+FV$5/Setup!$C$36)+IF($V457=3,N($F457),0))-BZ457-DX457&lt;0.005,0,(FV456*(1+FV$5/Setup!$C$36)+IF($V457=3,N($F457),0))-BZ457-DX457)</f>
        <v>0</v>
      </c>
      <c r="FW457" s="48" t="n">
        <f aca="false">IF((FW456*(1+FW$5/Setup!$C$36)+IF($V457=4,N($F457),0))-CA457-DY457&lt;0.005,0,(FW456*(1+FW$5/Setup!$C$36)+IF($V457=4,N($F457),0))-CA457-DY457)</f>
        <v>0</v>
      </c>
      <c r="FX457" s="48" t="n">
        <f aca="false">IF((FX456*(1+FX$5/Setup!$C$36)+IF($V457=5,N($F457),0))-CB457-DZ457&lt;0.005,0,(FX456*(1+FX$5/Setup!$C$36)+IF($V457=5,N($F457),0))-CB457-DZ457)</f>
        <v>0</v>
      </c>
      <c r="FY457" s="48" t="n">
        <f aca="false">IF((FY456*(1+FY$5/Setup!$C$36)+IF($V457=6,N($F457),0))-CC457-EA457&lt;0.005,0,(FY456*(1+FY$5/Setup!$C$36)+IF($V457=6,N($F457),0))-CC457-EA457)</f>
        <v>0</v>
      </c>
      <c r="FZ457" s="48" t="n">
        <f aca="false">IF((FZ456*(1+FZ$5/Setup!$C$36)+IF($V457=7,N($F457),0))-CD457-EB457&lt;0.005,0,(FZ456*(1+FZ$5/Setup!$C$36)+IF($V457=7,N($F457),0))-CD457-EB457)</f>
        <v>0</v>
      </c>
      <c r="GA457" s="48" t="n">
        <f aca="false">IF((GA456*(1+GA$5/Setup!$C$36)+IF($V457=8,N($F457),0))-CE457-EC457&lt;0.005,0,(GA456*(1+GA$5/Setup!$C$36)+IF($V457=8,N($F457),0))-CE457-EC457)</f>
        <v>0</v>
      </c>
      <c r="GB457" s="48" t="n">
        <f aca="false">IF((GB456*(1+GB$5/Setup!$C$36)+IF($V457=9,N($F457),0))-CF457-ED457&lt;0.005,0,(GB456*(1+GB$5/Setup!$C$36)+IF($V457=9,N($F457),0))-CF457-ED457)</f>
        <v>0</v>
      </c>
      <c r="GC457" s="48" t="n">
        <f aca="false">IF((GC456*(1+GC$5/Setup!$C$36)+IF($V457=10,N($F457),0))-CG457-EE457&lt;0.005,0,(GC456*(1+GC$5/Setup!$C$36)+IF($V457=10,N($F457),0))-CG457-EE457)</f>
        <v>0</v>
      </c>
      <c r="GD457" s="48" t="n">
        <f aca="false">IF((GD456*(1+GD$5/Setup!$C$36)+IF($V457=11,N($F457),0))-CH457-EF457&lt;0.005,0,(GD456*(1+GD$5/Setup!$C$36)+IF($V457=11,N($F457),0))-CH457-EF457)</f>
        <v>0</v>
      </c>
      <c r="GE457" s="48" t="n">
        <f aca="false">IF((GE456*(1+GE$5/Setup!$C$36)+IF($V457=12,N($F457),0))-CI457-EG457&lt;0.005,0,(GE456*(1+GE$5/Setup!$C$36)+IF($V457=12,N($F457),0))-CI457-EG457)</f>
        <v>0</v>
      </c>
      <c r="GF457" s="48" t="n">
        <f aca="false">IF((GF456*(1+GF$5/Setup!$C$36)+IF($V457=13,N($F457),0))-CJ457-EH457&lt;0.005,0,(GF456*(1+GF$5/Setup!$C$36)+IF($V457=13,N($F457),0))-CJ457-EH457)</f>
        <v>0</v>
      </c>
      <c r="GG457" s="48" t="n">
        <f aca="false">IF((GG456*(1+GG$5/Setup!$C$36)+IF($V457=14,N($F457),0))-CK457-EI457&lt;0.005,0,(GG456*(1+GG$5/Setup!$C$36)+IF($V457=14,N($F457),0))-CK457-EI457)</f>
        <v>0</v>
      </c>
      <c r="GH457" s="48" t="n">
        <f aca="false">IF((GH456*(1+GH$5/Setup!$C$36)+IF($V457=15,N($F457),0))-CL457-EJ457&lt;0.005,0,(GH456*(1+GH$5/Setup!$C$36)+IF($V457=15,N($F457),0))-CL457-EJ457)</f>
        <v>0</v>
      </c>
      <c r="GI457" s="48" t="n">
        <f aca="false">IF((GI456*(1+GI$5/Setup!$C$36)+IF($V457=16,N($F457),0))-CM457-EK457&lt;0.005,0,(GI456*(1+GI$5/Setup!$C$36)+IF($V457=16,N($F457),0))-CM457-EK457)</f>
        <v>0</v>
      </c>
      <c r="GJ457" s="48" t="n">
        <f aca="false">IF((GJ456*(1+GJ$5/Setup!$C$36)+IF($V457=17,N($F457),0))-CN457-EL457&lt;0.005,0,(GJ456*(1+GJ$5/Setup!$C$36)+IF($V457=17,N($F457),0))-CN457-EL457)</f>
        <v>0</v>
      </c>
      <c r="GK457" s="48" t="n">
        <f aca="false">IF((GK456*(1+GK$5/Setup!$C$36)+IF($V457=18,N($F457),0))-CO457-EM457&lt;0.005,0,(GK456*(1+GK$5/Setup!$C$36)+IF($V457=18,N($F457),0))-CO457-EM457)</f>
        <v>0</v>
      </c>
      <c r="GL457" s="48" t="n">
        <f aca="false">IF((GL456*(1+GL$5/Setup!$C$36)+IF($V457=19,N($F457),0))-CP457-EN457&lt;0.005,0,(GL456*(1+GL$5/Setup!$C$36)+IF($V457=19,N($F457),0))-CP457-EN457)</f>
        <v>0</v>
      </c>
      <c r="GM457" s="48" t="n">
        <f aca="false">IF((GM456*(1+GM$5/Setup!$C$36)+IF($V457=20,N($F457),0))-CQ457-EO457&lt;0.005,0,(GM456*(1+GM$5/Setup!$C$36)+IF($V457=20,N($F457),0))-CQ457-EO457)</f>
        <v>0</v>
      </c>
      <c r="GN457" s="48" t="n">
        <f aca="false">IF((GN456*(1+GN$5/Setup!$C$36)+IF($V457=21,N($F457),0))-CR457-EP457&lt;0.005,0,(GN456*(1+GN$5/Setup!$C$36)+IF($V457=21,N($F457),0))-CR457-EP457)</f>
        <v>0</v>
      </c>
      <c r="GO457" s="48" t="n">
        <f aca="false">IF((GO456*(1+GO$5/Setup!$C$36)+IF($V457=22,N($F457),0))-CS457-EQ457&lt;0.005,0,(GO456*(1+GO$5/Setup!$C$36)+IF($V457=22,N($F457),0))-CS457-EQ457)</f>
        <v>0</v>
      </c>
      <c r="GP457" s="48" t="n">
        <f aca="false">IF((GP456*(1+GP$5/Setup!$C$36)+IF($V457=23,N($F457),0))-CT457-ER457&lt;0.005,0,(GP456*(1+GP$5/Setup!$C$36)+IF($V457=23,N($F457),0))-CT457-ER457)</f>
        <v>0</v>
      </c>
      <c r="GQ457" s="48" t="n">
        <f aca="false">IF((GQ456*(1+GQ$5/Setup!$C$36)+IF($V457=24,N($F457),0))-CU457-ES457&lt;0.005,0,(GQ456*(1+GQ$5/Setup!$C$36)+IF($V457=24,N($F457),0))-CU457-ES457)</f>
        <v>0</v>
      </c>
      <c r="GR457" s="48" t="n">
        <f aca="false">IF((GR456*(1+GR$5/Setup!$C$36)+IF($V457=25,N($F457),0))-CV457-ET457&lt;0.005,0,(GR456*(1+GR$5/Setup!$C$36)+IF($V457=25,N($F457),0))-CV457-ET457)</f>
        <v>0</v>
      </c>
      <c r="GS457" s="48" t="n">
        <f aca="false">IF((GS456*(1+GS$5/Setup!$C$36)+IF($V457=26,N($F457),0))-CW457-EU457&lt;0.005,0,(GS456*(1+GS$5/Setup!$C$36)+IF($V457=26,N($F457),0))-CW457-EU457)</f>
        <v>0</v>
      </c>
      <c r="GT457" s="48" t="n">
        <f aca="false">IF((GT456*(1+GT$5/Setup!$C$36)+IF($V457=27,N($F457),0))-CX457-EV457&lt;0.005,0,(GT456*(1+GT$5/Setup!$C$36)+IF($V457=27,N($F457),0))-CX457-EV457)</f>
        <v>0</v>
      </c>
      <c r="GU457" s="48" t="n">
        <f aca="false">IF((GU456*(1+GU$5/Setup!$C$36)+IF($V457=28,N($F457),0))-CY457-EW457&lt;0.005,0,(GU456*(1+GU$5/Setup!$C$36)+IF($V457=28,N($F457),0))-CY457-EW457)</f>
        <v>0</v>
      </c>
      <c r="GV457" s="48" t="n">
        <f aca="false">IF((GV456*(1+GV$5/Setup!$C$36)+IF($V457=29,N($F457),0))-CZ457-EX457&lt;0.005,0,(GV456*(1+GV$5/Setup!$C$36)+IF($V457=29,N($F457),0))-CZ457-EX457)</f>
        <v>0</v>
      </c>
      <c r="GW457" s="48" t="n">
        <f aca="false">IF((GW456*(1+GW$5/Setup!$C$36)+IF($V457=30,N($F457),0))-DA457-EY457&lt;0.005,0,(GW456*(1+GW$5/Setup!$C$36)+IF($V457=30,N($F457),0))-DA457-EY457)</f>
        <v>0</v>
      </c>
      <c r="GX457" s="48" t="n">
        <f aca="false">IF((GX456*(1+GX$5/Setup!$C$36)+IF($V457=31,N($F457),0))-DB457-EZ457&lt;0.005,0,(GX456*(1+GX$5/Setup!$C$36)+IF($V457=31,N($F457),0))-DB457-EZ457)</f>
        <v>0</v>
      </c>
      <c r="GY457" s="48" t="n">
        <f aca="false">IF((GY456*(1+GY$5/Setup!$C$36)+IF($V457=32,N($F457),0))-DC457-FA457&lt;0.005,0,(GY456*(1+GY$5/Setup!$C$36)+IF($V457=32,N($F457),0))-DC457-FA457)</f>
        <v>0</v>
      </c>
      <c r="GZ457" s="48" t="n">
        <f aca="false">IF((GZ456*(1+GZ$5/Setup!$C$36)+IF($V457=33,N($F457),0))-DD457-FB457&lt;0.005,0,(GZ456*(1+GZ$5/Setup!$C$36)+IF($V457=33,N($F457),0))-DD457-FB457)</f>
        <v>0</v>
      </c>
      <c r="HA457" s="48" t="n">
        <f aca="false">IF((HA456*(1+HA$5/Setup!$C$36)+IF($V457=34,N($F457),0))-DE457-FC457&lt;0.005,0,(HA456*(1+HA$5/Setup!$C$36)+IF($V457=34,N($F457),0))-DE457-FC457)</f>
        <v>0</v>
      </c>
      <c r="HB457" s="48" t="n">
        <f aca="false">IF((HB456*(1+HB$5/Setup!$C$36)+IF($V457=35,N($F457),0))-DF457-FD457&lt;0.005,0,(HB456*(1+HB$5/Setup!$C$36)+IF($V457=35,N($F457),0))-DF457-FD457)</f>
        <v>0</v>
      </c>
      <c r="HC457" s="48" t="n">
        <f aca="false">IF((HC456*(1+HC$5/Setup!$C$36)+IF($V457=36,N($F457),0))-DG457-FE457&lt;0.005,0,(HC456*(1+HC$5/Setup!$C$36)+IF($V457=36,N($F457),0))-DG457-FE457)</f>
        <v>0</v>
      </c>
      <c r="HD457" s="48" t="n">
        <f aca="false">IF((HD456*(1+HD$5/Setup!$C$36)+IF($V457=37,N($F457),0))-DH457-FF457&lt;0.005,0,(HD456*(1+HD$5/Setup!$C$36)+IF($V457=37,N($F457),0))-DH457-FF457)</f>
        <v>0</v>
      </c>
      <c r="HE457" s="48" t="n">
        <f aca="false">IF((HE456*(1+HE$5/Setup!$C$36)+IF($V457=38,N($F457),0))-DI457-FG457&lt;0.005,0,(HE456*(1+HE$5/Setup!$C$36)+IF($V457=38,N($F457),0))-DI457-FG457)</f>
        <v>0</v>
      </c>
      <c r="HF457" s="48" t="n">
        <f aca="false">IF((HF456*(1+HF$5/Setup!$C$36)+IF($V457=39,N($F457),0))-DJ457-FH457&lt;0.005,0,(HF456*(1+HF$5/Setup!$C$36)+IF($V457=39,N($F457),0))-DJ457-FH457)</f>
        <v>0</v>
      </c>
      <c r="HG457" s="48" t="n">
        <f aca="false">IF((HG456*(1+HG$5/Setup!$C$36)+IF($V457=40,N($F457),0))-DK457-FI457&lt;0.005,0,(HG456*(1+HG$5/Setup!$C$36)+IF($V457=40,N($F457),0))-DK457-FI457)</f>
        <v>0</v>
      </c>
      <c r="HH457" s="48" t="n">
        <f aca="false">IF((HH456*(1+HH$5/Setup!$C$36)+IF($V457=41,N($F457),0))-DL457-FJ457&lt;0.005,0,(HH456*(1+HH$5/Setup!$C$36)+IF($V457=41,N($F457),0))-DL457-FJ457)</f>
        <v>0</v>
      </c>
      <c r="HI457" s="48" t="n">
        <f aca="false">IF((HI456*(1+HI$5/Setup!$C$36)+IF($V457=42,N($F457),0))-DM457-FK457&lt;0.005,0,(HI456*(1+HI$5/Setup!$C$36)+IF($V457=42,N($F457),0))-DM457-FK457)</f>
        <v>0</v>
      </c>
      <c r="HJ457" s="48" t="n">
        <f aca="false">IF((HJ456*(1+HJ$5/Setup!$C$36)+IF($V457=43,N($F457),0))-DN457-FL457&lt;0.005,0,(HJ456*(1+HJ$5/Setup!$C$36)+IF($V457=43,N($F457),0))-DN457-FL457)</f>
        <v>0</v>
      </c>
      <c r="HK457" s="48" t="n">
        <f aca="false">IF((HK456*(1+HK$5/Setup!$C$36)+IF($V457=44,N($F457),0))-DO457-FM457&lt;0.005,0,(HK456*(1+HK$5/Setup!$C$36)+IF($V457=44,N($F457),0))-DO457-FM457)</f>
        <v>0</v>
      </c>
      <c r="HL457" s="48" t="n">
        <f aca="false">IF((HL456*(1+HL$5/Setup!$C$36)+IF($V457=45,N($F457),0))-DP457-FN457&lt;0.005,0,(HL456*(1+HL$5/Setup!$C$36)+IF($V457=45,N($F457),0))-DP457-FN457)</f>
        <v>0</v>
      </c>
      <c r="HM457" s="48" t="n">
        <f aca="false">IF((HM456*(1+HM$5/Setup!$C$36)+IF($V457=46,N($F457),0))-DQ457-FO457&lt;0.005,0,(HM456*(1+HM$5/Setup!$C$36)+IF($V457=46,N($F457),0))-DQ457-FO457)</f>
        <v>0</v>
      </c>
      <c r="HN457" s="48" t="n">
        <f aca="false">IF((HN456*(1+HN$5/Setup!$C$36)+IF($V457=47,N($F457),0))-DR457-FP457&lt;0.005,0,(HN456*(1+HN$5/Setup!$C$36)+IF($V457=47,N($F457),0))-DR457-FP457)</f>
        <v>0</v>
      </c>
      <c r="HO457" s="48" t="n">
        <f aca="false">IF((HO456*(1+HO$5/Setup!$C$36)+IF($V457=48,N($F457),0))-DS457-FQ457&lt;0.005,0,(HO456*(1+HO$5/Setup!$C$36)+IF($V457=48,N($F457),0))-DS457-FQ457)</f>
        <v>0</v>
      </c>
      <c r="HP457" s="48" t="n">
        <f aca="false">IF((HP456*(1+HP$5/Setup!$C$36)+IF($V457=49,N($F457),0))-DT457-FR457&lt;0.005,0,(HP456*(1+HP$5/Setup!$C$36)+IF($V457=49,N($F457),0))-DT457-FR457)</f>
        <v>0</v>
      </c>
      <c r="HQ457" s="48" t="n">
        <f aca="false">IF((HQ456*(1+HQ$5/Setup!$C$36)+IF($V457=50,N($F457),0))-DU457-FS457&lt;0.005,0,(HQ456*(1+HQ$5/Setup!$C$36)+IF($V457=50,N($F457),0))-DU457-FS457)</f>
        <v>0</v>
      </c>
    </row>
    <row r="458" customFormat="false" ht="15" hidden="false" customHeight="false" outlineLevel="0" collapsed="false">
      <c r="A458" s="44" t="n">
        <v>450</v>
      </c>
      <c r="B458" s="45" t="n">
        <f aca="false">IF(Setup!$C$7="Every month",EDATE(Setup!$C$8,($A458-1)),IF(Setup!$C$7="Twice a month",DATE(YEAR(Setup!$C$8),MONTH(Setup!$C$8)+INT((($A458-1)+Setup!$C$41)/2),MIN(IF(MOD(($A458-1)+Setup!$C$41,2)=0,Setup!$C$39,Setup!$C$40),DAY(EOMONTH(DATE(YEAR(Setup!$C$8),MONTH(Setup!$C$8)+INT((($A458-1)+Setup!$C$41)/2),1),0)))),Setup!$C$8+($A458-1)*IF(Setup!$C$7="Every week",7,14)))</f>
        <v>52611</v>
      </c>
      <c r="C458" s="45" t="n">
        <f aca="false">IF(Setup!$C$7="Every month",EDATE(Setup!$C$8,$A458),IF(Setup!$C$7="Twice a month",DATE(YEAR(Setup!$C$8),MONTH(Setup!$C$8)+INT(($A458+Setup!$C$41)/2),MIN(IF(MOD($A458+Setup!$C$41,2)=0,Setup!$C$39,Setup!$C$40),DAY(EOMONTH(DATE(YEAR(Setup!$C$8),MONTH(Setup!$C$8)+INT(($A458+Setup!$C$41)/2),1),0)))),Setup!$C$8+$A458*IF(Setup!$C$7="Every week",7,14)))</f>
        <v>52625</v>
      </c>
      <c r="D458" s="46"/>
      <c r="E458" s="47"/>
      <c r="F458" s="47"/>
      <c r="G458" s="47"/>
      <c r="H458" s="47"/>
      <c r="I458" s="48" t="n">
        <f aca="false">N(Setup!$C$11)+N(E458)</f>
        <v>100</v>
      </c>
      <c r="J458" s="48" t="n">
        <f aca="false">MIN(Setup!$C$37,MAX(I458,0))</f>
        <v>9.23076923076923</v>
      </c>
      <c r="K458" s="48" t="n">
        <f aca="false">MIN(MAX(N(Setup!$C$14)-L457,0),MAX(I458-J458,0))</f>
        <v>0</v>
      </c>
      <c r="L458" s="48" t="n">
        <f aca="false">L457+K458-N(G458)</f>
        <v>500</v>
      </c>
      <c r="M458" s="48" t="n">
        <f aca="false">M457+J458-N(H458)</f>
        <v>4153.84615384613</v>
      </c>
      <c r="N458" s="48" t="n">
        <f aca="false">SUM(BX458:DU458)</f>
        <v>0</v>
      </c>
      <c r="O458" s="48" t="n">
        <f aca="false">SUM(Z458:BW458)-N458</f>
        <v>40</v>
      </c>
      <c r="P458" s="48" t="n">
        <f aca="false">MAX(I458-J458-K458,0)+O458</f>
        <v>130.769230769231</v>
      </c>
      <c r="Q458" s="48" t="n">
        <f aca="false">SUM(DV458:FS458)</f>
        <v>0</v>
      </c>
      <c r="R458" s="49" t="n">
        <f aca="false">N458+J458+K458+Q458</f>
        <v>9.23076923076923</v>
      </c>
      <c r="S458" s="48" t="n">
        <f aca="false">T458-T457-N(F458)+N458+Q458</f>
        <v>0</v>
      </c>
      <c r="T458" s="49" t="n">
        <f aca="false">SUM(FT458:HQ458)</f>
        <v>0</v>
      </c>
      <c r="U458" s="44" t="str">
        <f aca="false">IF(T457&lt;0.005,"",INDEX(Helpers!$C$2:$C$51,IF(_xlfn.MINIFS($DV$6:$FS$6,DV458:FS458,"&gt;0.005")=0,V458,_xlfn.MINIFS($DV$6:$FS$6,DV458:FS458,"&gt;0.005"))))</f>
        <v/>
      </c>
      <c r="V458" s="44" t="n">
        <f aca="false">IF(_xlfn.MINIFS($FT$6:$HQ$6,FT457:HQ457,"&gt;0.005")=0,1,_xlfn.MINIFS($FT$6:$HQ$6,FT457:HQ457,"&gt;0.005"))</f>
        <v>1</v>
      </c>
      <c r="W458" s="44" t="n">
        <f aca="false">IF(AND(D458&lt;&gt;"Paid",T457&gt;0.005),1,0)</f>
        <v>0</v>
      </c>
      <c r="X458" s="48" t="n">
        <f aca="false">SUMPRODUCT(((Helpers!$G$2:$G$51*(1+(Helpers!$D$2:$D$51+0.000000001)/12)^(($B458-Setup!$C$8)/(365.25/12))-Helpers!$E$2:$E$51*((1+(Helpers!$D$2:$D$51+0.000000001)/12)^(($B458-Setup!$C$8)/(365.25/12))-1)/((Helpers!$D$2:$D$51+0.000000001)/12))&gt;0)*(Helpers!$G$2:$G$51*(1+(Helpers!$D$2:$D$51+0.000000001)/12)^(($B458-Setup!$C$8)/(365.25/12))-Helpers!$E$2:$E$51*((1+(Helpers!$D$2:$D$51+0.000000001)/12)^(($B458-Setup!$C$8)/(365.25/12))-1)/((Helpers!$D$2:$D$51+0.000000001)/12)))</f>
        <v>0</v>
      </c>
      <c r="Y458" s="48"/>
      <c r="Z458" s="48" t="n">
        <f aca="false">IF(OR(N(Z$5)=0,Z$6=""),0,Z$5*((DATE(YEAR($B458),MONTH($B458),MIN(Z$6,DAY(EOMONTH($B458,0))))&gt;=$B458)*(DATE(YEAR($B458),MONTH($B458),MIN(Z$6,DAY(EOMONTH($B458,0))))&lt;$C458)+(DATE(YEAR($B458),MONTH($B458)+1,MIN(Z$6,DAY(EOMONTH($B458,1))))&gt;=$B458)*(DATE(YEAR($B458),MONTH($B458)+1,MIN(Z$6,DAY(EOMONTH($B458,1))))&lt;$C458)))</f>
        <v>0</v>
      </c>
      <c r="AA458" s="48" t="n">
        <f aca="false">IF(OR(N(AA$5)=0,AA$6=""),0,AA$5*((DATE(YEAR($B458),MONTH($B458),MIN(AA$6,DAY(EOMONTH($B458,0))))&gt;=$B458)*(DATE(YEAR($B458),MONTH($B458),MIN(AA$6,DAY(EOMONTH($B458,0))))&lt;$C458)+(DATE(YEAR($B458),MONTH($B458)+1,MIN(AA$6,DAY(EOMONTH($B458,1))))&gt;=$B458)*(DATE(YEAR($B458),MONTH($B458)+1,MIN(AA$6,DAY(EOMONTH($B458,1))))&lt;$C458)))</f>
        <v>40</v>
      </c>
      <c r="AB458" s="48" t="n">
        <f aca="false">IF(OR(N(AB$5)=0,AB$6=""),0,AB$5*((DATE(YEAR($B458),MONTH($B458),MIN(AB$6,DAY(EOMONTH($B458,0))))&gt;=$B458)*(DATE(YEAR($B458),MONTH($B458),MIN(AB$6,DAY(EOMONTH($B458,0))))&lt;$C458)+(DATE(YEAR($B458),MONTH($B458)+1,MIN(AB$6,DAY(EOMONTH($B458,1))))&gt;=$B458)*(DATE(YEAR($B458),MONTH($B458)+1,MIN(AB$6,DAY(EOMONTH($B458,1))))&lt;$C458)))</f>
        <v>0</v>
      </c>
      <c r="AC458" s="48" t="n">
        <f aca="false">IF(OR(N(AC$5)=0,AC$6=""),0,AC$5*((DATE(YEAR($B458),MONTH($B458),MIN(AC$6,DAY(EOMONTH($B458,0))))&gt;=$B458)*(DATE(YEAR($B458),MONTH($B458),MIN(AC$6,DAY(EOMONTH($B458,0))))&lt;$C458)+(DATE(YEAR($B458),MONTH($B458)+1,MIN(AC$6,DAY(EOMONTH($B458,1))))&gt;=$B458)*(DATE(YEAR($B458),MONTH($B458)+1,MIN(AC$6,DAY(EOMONTH($B458,1))))&lt;$C458)))</f>
        <v>0</v>
      </c>
      <c r="AD458" s="48" t="n">
        <f aca="false">IF(OR(N(AD$5)=0,AD$6=""),0,AD$5*((DATE(YEAR($B458),MONTH($B458),MIN(AD$6,DAY(EOMONTH($B458,0))))&gt;=$B458)*(DATE(YEAR($B458),MONTH($B458),MIN(AD$6,DAY(EOMONTH($B458,0))))&lt;$C458)+(DATE(YEAR($B458),MONTH($B458)+1,MIN(AD$6,DAY(EOMONTH($B458,1))))&gt;=$B458)*(DATE(YEAR($B458),MONTH($B458)+1,MIN(AD$6,DAY(EOMONTH($B458,1))))&lt;$C458)))</f>
        <v>0</v>
      </c>
      <c r="AE458" s="48" t="n">
        <f aca="false">IF(OR(N(AE$5)=0,AE$6=""),0,AE$5*((DATE(YEAR($B458),MONTH($B458),MIN(AE$6,DAY(EOMONTH($B458,0))))&gt;=$B458)*(DATE(YEAR($B458),MONTH($B458),MIN(AE$6,DAY(EOMONTH($B458,0))))&lt;$C458)+(DATE(YEAR($B458),MONTH($B458)+1,MIN(AE$6,DAY(EOMONTH($B458,1))))&gt;=$B458)*(DATE(YEAR($B458),MONTH($B458)+1,MIN(AE$6,DAY(EOMONTH($B458,1))))&lt;$C458)))</f>
        <v>0</v>
      </c>
      <c r="AF458" s="48" t="n">
        <f aca="false">IF(OR(N(AF$5)=0,AF$6=""),0,AF$5*((DATE(YEAR($B458),MONTH($B458),MIN(AF$6,DAY(EOMONTH($B458,0))))&gt;=$B458)*(DATE(YEAR($B458),MONTH($B458),MIN(AF$6,DAY(EOMONTH($B458,0))))&lt;$C458)+(DATE(YEAR($B458),MONTH($B458)+1,MIN(AF$6,DAY(EOMONTH($B458,1))))&gt;=$B458)*(DATE(YEAR($B458),MONTH($B458)+1,MIN(AF$6,DAY(EOMONTH($B458,1))))&lt;$C458)))</f>
        <v>0</v>
      </c>
      <c r="AG458" s="48" t="n">
        <f aca="false">IF(OR(N(AG$5)=0,AG$6=""),0,AG$5*((DATE(YEAR($B458),MONTH($B458),MIN(AG$6,DAY(EOMONTH($B458,0))))&gt;=$B458)*(DATE(YEAR($B458),MONTH($B458),MIN(AG$6,DAY(EOMONTH($B458,0))))&lt;$C458)+(DATE(YEAR($B458),MONTH($B458)+1,MIN(AG$6,DAY(EOMONTH($B458,1))))&gt;=$B458)*(DATE(YEAR($B458),MONTH($B458)+1,MIN(AG$6,DAY(EOMONTH($B458,1))))&lt;$C458)))</f>
        <v>0</v>
      </c>
      <c r="AH458" s="48" t="n">
        <f aca="false">IF(OR(N(AH$5)=0,AH$6=""),0,AH$5*((DATE(YEAR($B458),MONTH($B458),MIN(AH$6,DAY(EOMONTH($B458,0))))&gt;=$B458)*(DATE(YEAR($B458),MONTH($B458),MIN(AH$6,DAY(EOMONTH($B458,0))))&lt;$C458)+(DATE(YEAR($B458),MONTH($B458)+1,MIN(AH$6,DAY(EOMONTH($B458,1))))&gt;=$B458)*(DATE(YEAR($B458),MONTH($B458)+1,MIN(AH$6,DAY(EOMONTH($B458,1))))&lt;$C458)))</f>
        <v>0</v>
      </c>
      <c r="AI458" s="48" t="n">
        <f aca="false">IF(OR(N(AI$5)=0,AI$6=""),0,AI$5*((DATE(YEAR($B458),MONTH($B458),MIN(AI$6,DAY(EOMONTH($B458,0))))&gt;=$B458)*(DATE(YEAR($B458),MONTH($B458),MIN(AI$6,DAY(EOMONTH($B458,0))))&lt;$C458)+(DATE(YEAR($B458),MONTH($B458)+1,MIN(AI$6,DAY(EOMONTH($B458,1))))&gt;=$B458)*(DATE(YEAR($B458),MONTH($B458)+1,MIN(AI$6,DAY(EOMONTH($B458,1))))&lt;$C458)))</f>
        <v>0</v>
      </c>
      <c r="AJ458" s="48" t="n">
        <f aca="false">IF(OR(N(AJ$5)=0,AJ$6=""),0,AJ$5*((DATE(YEAR($B458),MONTH($B458),MIN(AJ$6,DAY(EOMONTH($B458,0))))&gt;=$B458)*(DATE(YEAR($B458),MONTH($B458),MIN(AJ$6,DAY(EOMONTH($B458,0))))&lt;$C458)+(DATE(YEAR($B458),MONTH($B458)+1,MIN(AJ$6,DAY(EOMONTH($B458,1))))&gt;=$B458)*(DATE(YEAR($B458),MONTH($B458)+1,MIN(AJ$6,DAY(EOMONTH($B458,1))))&lt;$C458)))</f>
        <v>0</v>
      </c>
      <c r="AK458" s="48" t="n">
        <f aca="false">IF(OR(N(AK$5)=0,AK$6=""),0,AK$5*((DATE(YEAR($B458),MONTH($B458),MIN(AK$6,DAY(EOMONTH($B458,0))))&gt;=$B458)*(DATE(YEAR($B458),MONTH($B458),MIN(AK$6,DAY(EOMONTH($B458,0))))&lt;$C458)+(DATE(YEAR($B458),MONTH($B458)+1,MIN(AK$6,DAY(EOMONTH($B458,1))))&gt;=$B458)*(DATE(YEAR($B458),MONTH($B458)+1,MIN(AK$6,DAY(EOMONTH($B458,1))))&lt;$C458)))</f>
        <v>0</v>
      </c>
      <c r="AL458" s="48" t="n">
        <f aca="false">IF(OR(N(AL$5)=0,AL$6=""),0,AL$5*((DATE(YEAR($B458),MONTH($B458),MIN(AL$6,DAY(EOMONTH($B458,0))))&gt;=$B458)*(DATE(YEAR($B458),MONTH($B458),MIN(AL$6,DAY(EOMONTH($B458,0))))&lt;$C458)+(DATE(YEAR($B458),MONTH($B458)+1,MIN(AL$6,DAY(EOMONTH($B458,1))))&gt;=$B458)*(DATE(YEAR($B458),MONTH($B458)+1,MIN(AL$6,DAY(EOMONTH($B458,1))))&lt;$C458)))</f>
        <v>0</v>
      </c>
      <c r="AM458" s="48" t="n">
        <f aca="false">IF(OR(N(AM$5)=0,AM$6=""),0,AM$5*((DATE(YEAR($B458),MONTH($B458),MIN(AM$6,DAY(EOMONTH($B458,0))))&gt;=$B458)*(DATE(YEAR($B458),MONTH($B458),MIN(AM$6,DAY(EOMONTH($B458,0))))&lt;$C458)+(DATE(YEAR($B458),MONTH($B458)+1,MIN(AM$6,DAY(EOMONTH($B458,1))))&gt;=$B458)*(DATE(YEAR($B458),MONTH($B458)+1,MIN(AM$6,DAY(EOMONTH($B458,1))))&lt;$C458)))</f>
        <v>0</v>
      </c>
      <c r="AN458" s="48" t="n">
        <f aca="false">IF(OR(N(AN$5)=0,AN$6=""),0,AN$5*((DATE(YEAR($B458),MONTH($B458),MIN(AN$6,DAY(EOMONTH($B458,0))))&gt;=$B458)*(DATE(YEAR($B458),MONTH($B458),MIN(AN$6,DAY(EOMONTH($B458,0))))&lt;$C458)+(DATE(YEAR($B458),MONTH($B458)+1,MIN(AN$6,DAY(EOMONTH($B458,1))))&gt;=$B458)*(DATE(YEAR($B458),MONTH($B458)+1,MIN(AN$6,DAY(EOMONTH($B458,1))))&lt;$C458)))</f>
        <v>0</v>
      </c>
      <c r="AO458" s="48" t="n">
        <f aca="false">IF(OR(N(AO$5)=0,AO$6=""),0,AO$5*((DATE(YEAR($B458),MONTH($B458),MIN(AO$6,DAY(EOMONTH($B458,0))))&gt;=$B458)*(DATE(YEAR($B458),MONTH($B458),MIN(AO$6,DAY(EOMONTH($B458,0))))&lt;$C458)+(DATE(YEAR($B458),MONTH($B458)+1,MIN(AO$6,DAY(EOMONTH($B458,1))))&gt;=$B458)*(DATE(YEAR($B458),MONTH($B458)+1,MIN(AO$6,DAY(EOMONTH($B458,1))))&lt;$C458)))</f>
        <v>0</v>
      </c>
      <c r="AP458" s="48" t="n">
        <f aca="false">IF(OR(N(AP$5)=0,AP$6=""),0,AP$5*((DATE(YEAR($B458),MONTH($B458),MIN(AP$6,DAY(EOMONTH($B458,0))))&gt;=$B458)*(DATE(YEAR($B458),MONTH($B458),MIN(AP$6,DAY(EOMONTH($B458,0))))&lt;$C458)+(DATE(YEAR($B458),MONTH($B458)+1,MIN(AP$6,DAY(EOMONTH($B458,1))))&gt;=$B458)*(DATE(YEAR($B458),MONTH($B458)+1,MIN(AP$6,DAY(EOMONTH($B458,1))))&lt;$C458)))</f>
        <v>0</v>
      </c>
      <c r="AQ458" s="48" t="n">
        <f aca="false">IF(OR(N(AQ$5)=0,AQ$6=""),0,AQ$5*((DATE(YEAR($B458),MONTH($B458),MIN(AQ$6,DAY(EOMONTH($B458,0))))&gt;=$B458)*(DATE(YEAR($B458),MONTH($B458),MIN(AQ$6,DAY(EOMONTH($B458,0))))&lt;$C458)+(DATE(YEAR($B458),MONTH($B458)+1,MIN(AQ$6,DAY(EOMONTH($B458,1))))&gt;=$B458)*(DATE(YEAR($B458),MONTH($B458)+1,MIN(AQ$6,DAY(EOMONTH($B458,1))))&lt;$C458)))</f>
        <v>0</v>
      </c>
      <c r="AR458" s="48" t="n">
        <f aca="false">IF(OR(N(AR$5)=0,AR$6=""),0,AR$5*((DATE(YEAR($B458),MONTH($B458),MIN(AR$6,DAY(EOMONTH($B458,0))))&gt;=$B458)*(DATE(YEAR($B458),MONTH($B458),MIN(AR$6,DAY(EOMONTH($B458,0))))&lt;$C458)+(DATE(YEAR($B458),MONTH($B458)+1,MIN(AR$6,DAY(EOMONTH($B458,1))))&gt;=$B458)*(DATE(YEAR($B458),MONTH($B458)+1,MIN(AR$6,DAY(EOMONTH($B458,1))))&lt;$C458)))</f>
        <v>0</v>
      </c>
      <c r="AS458" s="48" t="n">
        <f aca="false">IF(OR(N(AS$5)=0,AS$6=""),0,AS$5*((DATE(YEAR($B458),MONTH($B458),MIN(AS$6,DAY(EOMONTH($B458,0))))&gt;=$B458)*(DATE(YEAR($B458),MONTH($B458),MIN(AS$6,DAY(EOMONTH($B458,0))))&lt;$C458)+(DATE(YEAR($B458),MONTH($B458)+1,MIN(AS$6,DAY(EOMONTH($B458,1))))&gt;=$B458)*(DATE(YEAR($B458),MONTH($B458)+1,MIN(AS$6,DAY(EOMONTH($B458,1))))&lt;$C458)))</f>
        <v>0</v>
      </c>
      <c r="AT458" s="48" t="n">
        <f aca="false">IF(OR(N(AT$5)=0,AT$6=""),0,AT$5*((DATE(YEAR($B458),MONTH($B458),MIN(AT$6,DAY(EOMONTH($B458,0))))&gt;=$B458)*(DATE(YEAR($B458),MONTH($B458),MIN(AT$6,DAY(EOMONTH($B458,0))))&lt;$C458)+(DATE(YEAR($B458),MONTH($B458)+1,MIN(AT$6,DAY(EOMONTH($B458,1))))&gt;=$B458)*(DATE(YEAR($B458),MONTH($B458)+1,MIN(AT$6,DAY(EOMONTH($B458,1))))&lt;$C458)))</f>
        <v>0</v>
      </c>
      <c r="AU458" s="48" t="n">
        <f aca="false">IF(OR(N(AU$5)=0,AU$6=""),0,AU$5*((DATE(YEAR($B458),MONTH($B458),MIN(AU$6,DAY(EOMONTH($B458,0))))&gt;=$B458)*(DATE(YEAR($B458),MONTH($B458),MIN(AU$6,DAY(EOMONTH($B458,0))))&lt;$C458)+(DATE(YEAR($B458),MONTH($B458)+1,MIN(AU$6,DAY(EOMONTH($B458,1))))&gt;=$B458)*(DATE(YEAR($B458),MONTH($B458)+1,MIN(AU$6,DAY(EOMONTH($B458,1))))&lt;$C458)))</f>
        <v>0</v>
      </c>
      <c r="AV458" s="48" t="n">
        <f aca="false">IF(OR(N(AV$5)=0,AV$6=""),0,AV$5*((DATE(YEAR($B458),MONTH($B458),MIN(AV$6,DAY(EOMONTH($B458,0))))&gt;=$B458)*(DATE(YEAR($B458),MONTH($B458),MIN(AV$6,DAY(EOMONTH($B458,0))))&lt;$C458)+(DATE(YEAR($B458),MONTH($B458)+1,MIN(AV$6,DAY(EOMONTH($B458,1))))&gt;=$B458)*(DATE(YEAR($B458),MONTH($B458)+1,MIN(AV$6,DAY(EOMONTH($B458,1))))&lt;$C458)))</f>
        <v>0</v>
      </c>
      <c r="AW458" s="48" t="n">
        <f aca="false">IF(OR(N(AW$5)=0,AW$6=""),0,AW$5*((DATE(YEAR($B458),MONTH($B458),MIN(AW$6,DAY(EOMONTH($B458,0))))&gt;=$B458)*(DATE(YEAR($B458),MONTH($B458),MIN(AW$6,DAY(EOMONTH($B458,0))))&lt;$C458)+(DATE(YEAR($B458),MONTH($B458)+1,MIN(AW$6,DAY(EOMONTH($B458,1))))&gt;=$B458)*(DATE(YEAR($B458),MONTH($B458)+1,MIN(AW$6,DAY(EOMONTH($B458,1))))&lt;$C458)))</f>
        <v>0</v>
      </c>
      <c r="AX458" s="48" t="n">
        <f aca="false">IF(OR(N(AX$5)=0,AX$6=""),0,AX$5*((DATE(YEAR($B458),MONTH($B458),MIN(AX$6,DAY(EOMONTH($B458,0))))&gt;=$B458)*(DATE(YEAR($B458),MONTH($B458),MIN(AX$6,DAY(EOMONTH($B458,0))))&lt;$C458)+(DATE(YEAR($B458),MONTH($B458)+1,MIN(AX$6,DAY(EOMONTH($B458,1))))&gt;=$B458)*(DATE(YEAR($B458),MONTH($B458)+1,MIN(AX$6,DAY(EOMONTH($B458,1))))&lt;$C458)))</f>
        <v>0</v>
      </c>
      <c r="AY458" s="48" t="n">
        <f aca="false">IF(OR(N(AY$5)=0,AY$6=""),0,AY$5*((DATE(YEAR($B458),MONTH($B458),MIN(AY$6,DAY(EOMONTH($B458,0))))&gt;=$B458)*(DATE(YEAR($B458),MONTH($B458),MIN(AY$6,DAY(EOMONTH($B458,0))))&lt;$C458)+(DATE(YEAR($B458),MONTH($B458)+1,MIN(AY$6,DAY(EOMONTH($B458,1))))&gt;=$B458)*(DATE(YEAR($B458),MONTH($B458)+1,MIN(AY$6,DAY(EOMONTH($B458,1))))&lt;$C458)))</f>
        <v>0</v>
      </c>
      <c r="AZ458" s="48" t="n">
        <f aca="false">IF(OR(N(AZ$5)=0,AZ$6=""),0,AZ$5*((DATE(YEAR($B458),MONTH($B458),MIN(AZ$6,DAY(EOMONTH($B458,0))))&gt;=$B458)*(DATE(YEAR($B458),MONTH($B458),MIN(AZ$6,DAY(EOMONTH($B458,0))))&lt;$C458)+(DATE(YEAR($B458),MONTH($B458)+1,MIN(AZ$6,DAY(EOMONTH($B458,1))))&gt;=$B458)*(DATE(YEAR($B458),MONTH($B458)+1,MIN(AZ$6,DAY(EOMONTH($B458,1))))&lt;$C458)))</f>
        <v>0</v>
      </c>
      <c r="BA458" s="48" t="n">
        <f aca="false">IF(OR(N(BA$5)=0,BA$6=""),0,BA$5*((DATE(YEAR($B458),MONTH($B458),MIN(BA$6,DAY(EOMONTH($B458,0))))&gt;=$B458)*(DATE(YEAR($B458),MONTH($B458),MIN(BA$6,DAY(EOMONTH($B458,0))))&lt;$C458)+(DATE(YEAR($B458),MONTH($B458)+1,MIN(BA$6,DAY(EOMONTH($B458,1))))&gt;=$B458)*(DATE(YEAR($B458),MONTH($B458)+1,MIN(BA$6,DAY(EOMONTH($B458,1))))&lt;$C458)))</f>
        <v>0</v>
      </c>
      <c r="BB458" s="48" t="n">
        <f aca="false">IF(OR(N(BB$5)=0,BB$6=""),0,BB$5*((DATE(YEAR($B458),MONTH($B458),MIN(BB$6,DAY(EOMONTH($B458,0))))&gt;=$B458)*(DATE(YEAR($B458),MONTH($B458),MIN(BB$6,DAY(EOMONTH($B458,0))))&lt;$C458)+(DATE(YEAR($B458),MONTH($B458)+1,MIN(BB$6,DAY(EOMONTH($B458,1))))&gt;=$B458)*(DATE(YEAR($B458),MONTH($B458)+1,MIN(BB$6,DAY(EOMONTH($B458,1))))&lt;$C458)))</f>
        <v>0</v>
      </c>
      <c r="BC458" s="48" t="n">
        <f aca="false">IF(OR(N(BC$5)=0,BC$6=""),0,BC$5*((DATE(YEAR($B458),MONTH($B458),MIN(BC$6,DAY(EOMONTH($B458,0))))&gt;=$B458)*(DATE(YEAR($B458),MONTH($B458),MIN(BC$6,DAY(EOMONTH($B458,0))))&lt;$C458)+(DATE(YEAR($B458),MONTH($B458)+1,MIN(BC$6,DAY(EOMONTH($B458,1))))&gt;=$B458)*(DATE(YEAR($B458),MONTH($B458)+1,MIN(BC$6,DAY(EOMONTH($B458,1))))&lt;$C458)))</f>
        <v>0</v>
      </c>
      <c r="BD458" s="48" t="n">
        <f aca="false">IF(OR(N(BD$5)=0,BD$6=""),0,BD$5*((DATE(YEAR($B458),MONTH($B458),MIN(BD$6,DAY(EOMONTH($B458,0))))&gt;=$B458)*(DATE(YEAR($B458),MONTH($B458),MIN(BD$6,DAY(EOMONTH($B458,0))))&lt;$C458)+(DATE(YEAR($B458),MONTH($B458)+1,MIN(BD$6,DAY(EOMONTH($B458,1))))&gt;=$B458)*(DATE(YEAR($B458),MONTH($B458)+1,MIN(BD$6,DAY(EOMONTH($B458,1))))&lt;$C458)))</f>
        <v>0</v>
      </c>
      <c r="BE458" s="48" t="n">
        <f aca="false">IF(OR(N(BE$5)=0,BE$6=""),0,BE$5*((DATE(YEAR($B458),MONTH($B458),MIN(BE$6,DAY(EOMONTH($B458,0))))&gt;=$B458)*(DATE(YEAR($B458),MONTH($B458),MIN(BE$6,DAY(EOMONTH($B458,0))))&lt;$C458)+(DATE(YEAR($B458),MONTH($B458)+1,MIN(BE$6,DAY(EOMONTH($B458,1))))&gt;=$B458)*(DATE(YEAR($B458),MONTH($B458)+1,MIN(BE$6,DAY(EOMONTH($B458,1))))&lt;$C458)))</f>
        <v>0</v>
      </c>
      <c r="BF458" s="48" t="n">
        <f aca="false">IF(OR(N(BF$5)=0,BF$6=""),0,BF$5*((DATE(YEAR($B458),MONTH($B458),MIN(BF$6,DAY(EOMONTH($B458,0))))&gt;=$B458)*(DATE(YEAR($B458),MONTH($B458),MIN(BF$6,DAY(EOMONTH($B458,0))))&lt;$C458)+(DATE(YEAR($B458),MONTH($B458)+1,MIN(BF$6,DAY(EOMONTH($B458,1))))&gt;=$B458)*(DATE(YEAR($B458),MONTH($B458)+1,MIN(BF$6,DAY(EOMONTH($B458,1))))&lt;$C458)))</f>
        <v>0</v>
      </c>
      <c r="BG458" s="48" t="n">
        <f aca="false">IF(OR(N(BG$5)=0,BG$6=""),0,BG$5*((DATE(YEAR($B458),MONTH($B458),MIN(BG$6,DAY(EOMONTH($B458,0))))&gt;=$B458)*(DATE(YEAR($B458),MONTH($B458),MIN(BG$6,DAY(EOMONTH($B458,0))))&lt;$C458)+(DATE(YEAR($B458),MONTH($B458)+1,MIN(BG$6,DAY(EOMONTH($B458,1))))&gt;=$B458)*(DATE(YEAR($B458),MONTH($B458)+1,MIN(BG$6,DAY(EOMONTH($B458,1))))&lt;$C458)))</f>
        <v>0</v>
      </c>
      <c r="BH458" s="48" t="n">
        <f aca="false">IF(OR(N(BH$5)=0,BH$6=""),0,BH$5*((DATE(YEAR($B458),MONTH($B458),MIN(BH$6,DAY(EOMONTH($B458,0))))&gt;=$B458)*(DATE(YEAR($B458),MONTH($B458),MIN(BH$6,DAY(EOMONTH($B458,0))))&lt;$C458)+(DATE(YEAR($B458),MONTH($B458)+1,MIN(BH$6,DAY(EOMONTH($B458,1))))&gt;=$B458)*(DATE(YEAR($B458),MONTH($B458)+1,MIN(BH$6,DAY(EOMONTH($B458,1))))&lt;$C458)))</f>
        <v>0</v>
      </c>
      <c r="BI458" s="48" t="n">
        <f aca="false">IF(OR(N(BI$5)=0,BI$6=""),0,BI$5*((DATE(YEAR($B458),MONTH($B458),MIN(BI$6,DAY(EOMONTH($B458,0))))&gt;=$B458)*(DATE(YEAR($B458),MONTH($B458),MIN(BI$6,DAY(EOMONTH($B458,0))))&lt;$C458)+(DATE(YEAR($B458),MONTH($B458)+1,MIN(BI$6,DAY(EOMONTH($B458,1))))&gt;=$B458)*(DATE(YEAR($B458),MONTH($B458)+1,MIN(BI$6,DAY(EOMONTH($B458,1))))&lt;$C458)))</f>
        <v>0</v>
      </c>
      <c r="BJ458" s="48" t="n">
        <f aca="false">IF(OR(N(BJ$5)=0,BJ$6=""),0,BJ$5*((DATE(YEAR($B458),MONTH($B458),MIN(BJ$6,DAY(EOMONTH($B458,0))))&gt;=$B458)*(DATE(YEAR($B458),MONTH($B458),MIN(BJ$6,DAY(EOMONTH($B458,0))))&lt;$C458)+(DATE(YEAR($B458),MONTH($B458)+1,MIN(BJ$6,DAY(EOMONTH($B458,1))))&gt;=$B458)*(DATE(YEAR($B458),MONTH($B458)+1,MIN(BJ$6,DAY(EOMONTH($B458,1))))&lt;$C458)))</f>
        <v>0</v>
      </c>
      <c r="BK458" s="48" t="n">
        <f aca="false">IF(OR(N(BK$5)=0,BK$6=""),0,BK$5*((DATE(YEAR($B458),MONTH($B458),MIN(BK$6,DAY(EOMONTH($B458,0))))&gt;=$B458)*(DATE(YEAR($B458),MONTH($B458),MIN(BK$6,DAY(EOMONTH($B458,0))))&lt;$C458)+(DATE(YEAR($B458),MONTH($B458)+1,MIN(BK$6,DAY(EOMONTH($B458,1))))&gt;=$B458)*(DATE(YEAR($B458),MONTH($B458)+1,MIN(BK$6,DAY(EOMONTH($B458,1))))&lt;$C458)))</f>
        <v>0</v>
      </c>
      <c r="BL458" s="48" t="n">
        <f aca="false">IF(OR(N(BL$5)=0,BL$6=""),0,BL$5*((DATE(YEAR($B458),MONTH($B458),MIN(BL$6,DAY(EOMONTH($B458,0))))&gt;=$B458)*(DATE(YEAR($B458),MONTH($B458),MIN(BL$6,DAY(EOMONTH($B458,0))))&lt;$C458)+(DATE(YEAR($B458),MONTH($B458)+1,MIN(BL$6,DAY(EOMONTH($B458,1))))&gt;=$B458)*(DATE(YEAR($B458),MONTH($B458)+1,MIN(BL$6,DAY(EOMONTH($B458,1))))&lt;$C458)))</f>
        <v>0</v>
      </c>
      <c r="BM458" s="48" t="n">
        <f aca="false">IF(OR(N(BM$5)=0,BM$6=""),0,BM$5*((DATE(YEAR($B458),MONTH($B458),MIN(BM$6,DAY(EOMONTH($B458,0))))&gt;=$B458)*(DATE(YEAR($B458),MONTH($B458),MIN(BM$6,DAY(EOMONTH($B458,0))))&lt;$C458)+(DATE(YEAR($B458),MONTH($B458)+1,MIN(BM$6,DAY(EOMONTH($B458,1))))&gt;=$B458)*(DATE(YEAR($B458),MONTH($B458)+1,MIN(BM$6,DAY(EOMONTH($B458,1))))&lt;$C458)))</f>
        <v>0</v>
      </c>
      <c r="BN458" s="48" t="n">
        <f aca="false">IF(OR(N(BN$5)=0,BN$6=""),0,BN$5*((DATE(YEAR($B458),MONTH($B458),MIN(BN$6,DAY(EOMONTH($B458,0))))&gt;=$B458)*(DATE(YEAR($B458),MONTH($B458),MIN(BN$6,DAY(EOMONTH($B458,0))))&lt;$C458)+(DATE(YEAR($B458),MONTH($B458)+1,MIN(BN$6,DAY(EOMONTH($B458,1))))&gt;=$B458)*(DATE(YEAR($B458),MONTH($B458)+1,MIN(BN$6,DAY(EOMONTH($B458,1))))&lt;$C458)))</f>
        <v>0</v>
      </c>
      <c r="BO458" s="48" t="n">
        <f aca="false">IF(OR(N(BO$5)=0,BO$6=""),0,BO$5*((DATE(YEAR($B458),MONTH($B458),MIN(BO$6,DAY(EOMONTH($B458,0))))&gt;=$B458)*(DATE(YEAR($B458),MONTH($B458),MIN(BO$6,DAY(EOMONTH($B458,0))))&lt;$C458)+(DATE(YEAR($B458),MONTH($B458)+1,MIN(BO$6,DAY(EOMONTH($B458,1))))&gt;=$B458)*(DATE(YEAR($B458),MONTH($B458)+1,MIN(BO$6,DAY(EOMONTH($B458,1))))&lt;$C458)))</f>
        <v>0</v>
      </c>
      <c r="BP458" s="48" t="n">
        <f aca="false">IF(OR(N(BP$5)=0,BP$6=""),0,BP$5*((DATE(YEAR($B458),MONTH($B458),MIN(BP$6,DAY(EOMONTH($B458,0))))&gt;=$B458)*(DATE(YEAR($B458),MONTH($B458),MIN(BP$6,DAY(EOMONTH($B458,0))))&lt;$C458)+(DATE(YEAR($B458),MONTH($B458)+1,MIN(BP$6,DAY(EOMONTH($B458,1))))&gt;=$B458)*(DATE(YEAR($B458),MONTH($B458)+1,MIN(BP$6,DAY(EOMONTH($B458,1))))&lt;$C458)))</f>
        <v>0</v>
      </c>
      <c r="BQ458" s="48" t="n">
        <f aca="false">IF(OR(N(BQ$5)=0,BQ$6=""),0,BQ$5*((DATE(YEAR($B458),MONTH($B458),MIN(BQ$6,DAY(EOMONTH($B458,0))))&gt;=$B458)*(DATE(YEAR($B458),MONTH($B458),MIN(BQ$6,DAY(EOMONTH($B458,0))))&lt;$C458)+(DATE(YEAR($B458),MONTH($B458)+1,MIN(BQ$6,DAY(EOMONTH($B458,1))))&gt;=$B458)*(DATE(YEAR($B458),MONTH($B458)+1,MIN(BQ$6,DAY(EOMONTH($B458,1))))&lt;$C458)))</f>
        <v>0</v>
      </c>
      <c r="BR458" s="48" t="n">
        <f aca="false">IF(OR(N(BR$5)=0,BR$6=""),0,BR$5*((DATE(YEAR($B458),MONTH($B458),MIN(BR$6,DAY(EOMONTH($B458,0))))&gt;=$B458)*(DATE(YEAR($B458),MONTH($B458),MIN(BR$6,DAY(EOMONTH($B458,0))))&lt;$C458)+(DATE(YEAR($B458),MONTH($B458)+1,MIN(BR$6,DAY(EOMONTH($B458,1))))&gt;=$B458)*(DATE(YEAR($B458),MONTH($B458)+1,MIN(BR$6,DAY(EOMONTH($B458,1))))&lt;$C458)))</f>
        <v>0</v>
      </c>
      <c r="BS458" s="48" t="n">
        <f aca="false">IF(OR(N(BS$5)=0,BS$6=""),0,BS$5*((DATE(YEAR($B458),MONTH($B458),MIN(BS$6,DAY(EOMONTH($B458,0))))&gt;=$B458)*(DATE(YEAR($B458),MONTH($B458),MIN(BS$6,DAY(EOMONTH($B458,0))))&lt;$C458)+(DATE(YEAR($B458),MONTH($B458)+1,MIN(BS$6,DAY(EOMONTH($B458,1))))&gt;=$B458)*(DATE(YEAR($B458),MONTH($B458)+1,MIN(BS$6,DAY(EOMONTH($B458,1))))&lt;$C458)))</f>
        <v>0</v>
      </c>
      <c r="BT458" s="48" t="n">
        <f aca="false">IF(OR(N(BT$5)=0,BT$6=""),0,BT$5*((DATE(YEAR($B458),MONTH($B458),MIN(BT$6,DAY(EOMONTH($B458,0))))&gt;=$B458)*(DATE(YEAR($B458),MONTH($B458),MIN(BT$6,DAY(EOMONTH($B458,0))))&lt;$C458)+(DATE(YEAR($B458),MONTH($B458)+1,MIN(BT$6,DAY(EOMONTH($B458,1))))&gt;=$B458)*(DATE(YEAR($B458),MONTH($B458)+1,MIN(BT$6,DAY(EOMONTH($B458,1))))&lt;$C458)))</f>
        <v>0</v>
      </c>
      <c r="BU458" s="48" t="n">
        <f aca="false">IF(OR(N(BU$5)=0,BU$6=""),0,BU$5*((DATE(YEAR($B458),MONTH($B458),MIN(BU$6,DAY(EOMONTH($B458,0))))&gt;=$B458)*(DATE(YEAR($B458),MONTH($B458),MIN(BU$6,DAY(EOMONTH($B458,0))))&lt;$C458)+(DATE(YEAR($B458),MONTH($B458)+1,MIN(BU$6,DAY(EOMONTH($B458,1))))&gt;=$B458)*(DATE(YEAR($B458),MONTH($B458)+1,MIN(BU$6,DAY(EOMONTH($B458,1))))&lt;$C458)))</f>
        <v>0</v>
      </c>
      <c r="BV458" s="48" t="n">
        <f aca="false">IF(OR(N(BV$5)=0,BV$6=""),0,BV$5*((DATE(YEAR($B458),MONTH($B458),MIN(BV$6,DAY(EOMONTH($B458,0))))&gt;=$B458)*(DATE(YEAR($B458),MONTH($B458),MIN(BV$6,DAY(EOMONTH($B458,0))))&lt;$C458)+(DATE(YEAR($B458),MONTH($B458)+1,MIN(BV$6,DAY(EOMONTH($B458,1))))&gt;=$B458)*(DATE(YEAR($B458),MONTH($B458)+1,MIN(BV$6,DAY(EOMONTH($B458,1))))&lt;$C458)))</f>
        <v>0</v>
      </c>
      <c r="BW458" s="48" t="n">
        <f aca="false">IF(OR(N(BW$5)=0,BW$6=""),0,BW$5*((DATE(YEAR($B458),MONTH($B458),MIN(BW$6,DAY(EOMONTH($B458,0))))&gt;=$B458)*(DATE(YEAR($B458),MONTH($B458),MIN(BW$6,DAY(EOMONTH($B458,0))))&lt;$C458)+(DATE(YEAR($B458),MONTH($B458)+1,MIN(BW$6,DAY(EOMONTH($B458,1))))&gt;=$B458)*(DATE(YEAR($B458),MONTH($B458)+1,MIN(BW$6,DAY(EOMONTH($B458,1))))&lt;$C458)))</f>
        <v>0</v>
      </c>
      <c r="BX458" s="48" t="n">
        <f aca="false">MIN(Z458,(FT457*(1+FT$5/Setup!$C$36)+IF($V458=1,N($F458),0)))</f>
        <v>0</v>
      </c>
      <c r="BY458" s="48" t="n">
        <f aca="false">MIN(AA458,(FU457*(1+FU$5/Setup!$C$36)+IF($V458=2,N($F458),0)))</f>
        <v>0</v>
      </c>
      <c r="BZ458" s="48" t="n">
        <f aca="false">MIN(AB458,(FV457*(1+FV$5/Setup!$C$36)+IF($V458=3,N($F458),0)))</f>
        <v>0</v>
      </c>
      <c r="CA458" s="48" t="n">
        <f aca="false">MIN(AC458,(FW457*(1+FW$5/Setup!$C$36)+IF($V458=4,N($F458),0)))</f>
        <v>0</v>
      </c>
      <c r="CB458" s="48" t="n">
        <f aca="false">MIN(AD458,(FX457*(1+FX$5/Setup!$C$36)+IF($V458=5,N($F458),0)))</f>
        <v>0</v>
      </c>
      <c r="CC458" s="48" t="n">
        <f aca="false">MIN(AE458,(FY457*(1+FY$5/Setup!$C$36)+IF($V458=6,N($F458),0)))</f>
        <v>0</v>
      </c>
      <c r="CD458" s="48" t="n">
        <f aca="false">MIN(AF458,(FZ457*(1+FZ$5/Setup!$C$36)+IF($V458=7,N($F458),0)))</f>
        <v>0</v>
      </c>
      <c r="CE458" s="48" t="n">
        <f aca="false">MIN(AG458,(GA457*(1+GA$5/Setup!$C$36)+IF($V458=8,N($F458),0)))</f>
        <v>0</v>
      </c>
      <c r="CF458" s="48" t="n">
        <f aca="false">MIN(AH458,(GB457*(1+GB$5/Setup!$C$36)+IF($V458=9,N($F458),0)))</f>
        <v>0</v>
      </c>
      <c r="CG458" s="48" t="n">
        <f aca="false">MIN(AI458,(GC457*(1+GC$5/Setup!$C$36)+IF($V458=10,N($F458),0)))</f>
        <v>0</v>
      </c>
      <c r="CH458" s="48" t="n">
        <f aca="false">MIN(AJ458,(GD457*(1+GD$5/Setup!$C$36)+IF($V458=11,N($F458),0)))</f>
        <v>0</v>
      </c>
      <c r="CI458" s="48" t="n">
        <f aca="false">MIN(AK458,(GE457*(1+GE$5/Setup!$C$36)+IF($V458=12,N($F458),0)))</f>
        <v>0</v>
      </c>
      <c r="CJ458" s="48" t="n">
        <f aca="false">MIN(AL458,(GF457*(1+GF$5/Setup!$C$36)+IF($V458=13,N($F458),0)))</f>
        <v>0</v>
      </c>
      <c r="CK458" s="48" t="n">
        <f aca="false">MIN(AM458,(GG457*(1+GG$5/Setup!$C$36)+IF($V458=14,N($F458),0)))</f>
        <v>0</v>
      </c>
      <c r="CL458" s="48" t="n">
        <f aca="false">MIN(AN458,(GH457*(1+GH$5/Setup!$C$36)+IF($V458=15,N($F458),0)))</f>
        <v>0</v>
      </c>
      <c r="CM458" s="48" t="n">
        <f aca="false">MIN(AO458,(GI457*(1+GI$5/Setup!$C$36)+IF($V458=16,N($F458),0)))</f>
        <v>0</v>
      </c>
      <c r="CN458" s="48" t="n">
        <f aca="false">MIN(AP458,(GJ457*(1+GJ$5/Setup!$C$36)+IF($V458=17,N($F458),0)))</f>
        <v>0</v>
      </c>
      <c r="CO458" s="48" t="n">
        <f aca="false">MIN(AQ458,(GK457*(1+GK$5/Setup!$C$36)+IF($V458=18,N($F458),0)))</f>
        <v>0</v>
      </c>
      <c r="CP458" s="48" t="n">
        <f aca="false">MIN(AR458,(GL457*(1+GL$5/Setup!$C$36)+IF($V458=19,N($F458),0)))</f>
        <v>0</v>
      </c>
      <c r="CQ458" s="48" t="n">
        <f aca="false">MIN(AS458,(GM457*(1+GM$5/Setup!$C$36)+IF($V458=20,N($F458),0)))</f>
        <v>0</v>
      </c>
      <c r="CR458" s="48" t="n">
        <f aca="false">MIN(AT458,(GN457*(1+GN$5/Setup!$C$36)+IF($V458=21,N($F458),0)))</f>
        <v>0</v>
      </c>
      <c r="CS458" s="48" t="n">
        <f aca="false">MIN(AU458,(GO457*(1+GO$5/Setup!$C$36)+IF($V458=22,N($F458),0)))</f>
        <v>0</v>
      </c>
      <c r="CT458" s="48" t="n">
        <f aca="false">MIN(AV458,(GP457*(1+GP$5/Setup!$C$36)+IF($V458=23,N($F458),0)))</f>
        <v>0</v>
      </c>
      <c r="CU458" s="48" t="n">
        <f aca="false">MIN(AW458,(GQ457*(1+GQ$5/Setup!$C$36)+IF($V458=24,N($F458),0)))</f>
        <v>0</v>
      </c>
      <c r="CV458" s="48" t="n">
        <f aca="false">MIN(AX458,(GR457*(1+GR$5/Setup!$C$36)+IF($V458=25,N($F458),0)))</f>
        <v>0</v>
      </c>
      <c r="CW458" s="48" t="n">
        <f aca="false">MIN(AY458,(GS457*(1+GS$5/Setup!$C$36)+IF($V458=26,N($F458),0)))</f>
        <v>0</v>
      </c>
      <c r="CX458" s="48" t="n">
        <f aca="false">MIN(AZ458,(GT457*(1+GT$5/Setup!$C$36)+IF($V458=27,N($F458),0)))</f>
        <v>0</v>
      </c>
      <c r="CY458" s="48" t="n">
        <f aca="false">MIN(BA458,(GU457*(1+GU$5/Setup!$C$36)+IF($V458=28,N($F458),0)))</f>
        <v>0</v>
      </c>
      <c r="CZ458" s="48" t="n">
        <f aca="false">MIN(BB458,(GV457*(1+GV$5/Setup!$C$36)+IF($V458=29,N($F458),0)))</f>
        <v>0</v>
      </c>
      <c r="DA458" s="48" t="n">
        <f aca="false">MIN(BC458,(GW457*(1+GW$5/Setup!$C$36)+IF($V458=30,N($F458),0)))</f>
        <v>0</v>
      </c>
      <c r="DB458" s="48" t="n">
        <f aca="false">MIN(BD458,(GX457*(1+GX$5/Setup!$C$36)+IF($V458=31,N($F458),0)))</f>
        <v>0</v>
      </c>
      <c r="DC458" s="48" t="n">
        <f aca="false">MIN(BE458,(GY457*(1+GY$5/Setup!$C$36)+IF($V458=32,N($F458),0)))</f>
        <v>0</v>
      </c>
      <c r="DD458" s="48" t="n">
        <f aca="false">MIN(BF458,(GZ457*(1+GZ$5/Setup!$C$36)+IF($V458=33,N($F458),0)))</f>
        <v>0</v>
      </c>
      <c r="DE458" s="48" t="n">
        <f aca="false">MIN(BG458,(HA457*(1+HA$5/Setup!$C$36)+IF($V458=34,N($F458),0)))</f>
        <v>0</v>
      </c>
      <c r="DF458" s="48" t="n">
        <f aca="false">MIN(BH458,(HB457*(1+HB$5/Setup!$C$36)+IF($V458=35,N($F458),0)))</f>
        <v>0</v>
      </c>
      <c r="DG458" s="48" t="n">
        <f aca="false">MIN(BI458,(HC457*(1+HC$5/Setup!$C$36)+IF($V458=36,N($F458),0)))</f>
        <v>0</v>
      </c>
      <c r="DH458" s="48" t="n">
        <f aca="false">MIN(BJ458,(HD457*(1+HD$5/Setup!$C$36)+IF($V458=37,N($F458),0)))</f>
        <v>0</v>
      </c>
      <c r="DI458" s="48" t="n">
        <f aca="false">MIN(BK458,(HE457*(1+HE$5/Setup!$C$36)+IF($V458=38,N($F458),0)))</f>
        <v>0</v>
      </c>
      <c r="DJ458" s="48" t="n">
        <f aca="false">MIN(BL458,(HF457*(1+HF$5/Setup!$C$36)+IF($V458=39,N($F458),0)))</f>
        <v>0</v>
      </c>
      <c r="DK458" s="48" t="n">
        <f aca="false">MIN(BM458,(HG457*(1+HG$5/Setup!$C$36)+IF($V458=40,N($F458),0)))</f>
        <v>0</v>
      </c>
      <c r="DL458" s="48" t="n">
        <f aca="false">MIN(BN458,(HH457*(1+HH$5/Setup!$C$36)+IF($V458=41,N($F458),0)))</f>
        <v>0</v>
      </c>
      <c r="DM458" s="48" t="n">
        <f aca="false">MIN(BO458,(HI457*(1+HI$5/Setup!$C$36)+IF($V458=42,N($F458),0)))</f>
        <v>0</v>
      </c>
      <c r="DN458" s="48" t="n">
        <f aca="false">MIN(BP458,(HJ457*(1+HJ$5/Setup!$C$36)+IF($V458=43,N($F458),0)))</f>
        <v>0</v>
      </c>
      <c r="DO458" s="48" t="n">
        <f aca="false">MIN(BQ458,(HK457*(1+HK$5/Setup!$C$36)+IF($V458=44,N($F458),0)))</f>
        <v>0</v>
      </c>
      <c r="DP458" s="48" t="n">
        <f aca="false">MIN(BR458,(HL457*(1+HL$5/Setup!$C$36)+IF($V458=45,N($F458),0)))</f>
        <v>0</v>
      </c>
      <c r="DQ458" s="48" t="n">
        <f aca="false">MIN(BS458,(HM457*(1+HM$5/Setup!$C$36)+IF($V458=46,N($F458),0)))</f>
        <v>0</v>
      </c>
      <c r="DR458" s="48" t="n">
        <f aca="false">MIN(BT458,(HN457*(1+HN$5/Setup!$C$36)+IF($V458=47,N($F458),0)))</f>
        <v>0</v>
      </c>
      <c r="DS458" s="48" t="n">
        <f aca="false">MIN(BU458,(HO457*(1+HO$5/Setup!$C$36)+IF($V458=48,N($F458),0)))</f>
        <v>0</v>
      </c>
      <c r="DT458" s="48" t="n">
        <f aca="false">MIN(BV458,(HP457*(1+HP$5/Setup!$C$36)+IF($V458=49,N($F458),0)))</f>
        <v>0</v>
      </c>
      <c r="DU458" s="48" t="n">
        <f aca="false">MIN(BW458,(HQ457*(1+HQ$5/Setup!$C$36)+IF($V458=50,N($F458),0)))</f>
        <v>0</v>
      </c>
      <c r="DV458" s="48" t="n">
        <f aca="false">MIN(MAX((FT457*(1+FT$5/Setup!$C$36)+IF($V458=1,N($F458),0))-BX458,0),MAX($P458-0,0))</f>
        <v>0</v>
      </c>
      <c r="DW458" s="48" t="n">
        <f aca="false">MIN(MAX((FU457*(1+FU$5/Setup!$C$36)+IF($V458=2,N($F458),0))-BY458,0),MAX($P458-SUM(DV458:DV458),0))</f>
        <v>0</v>
      </c>
      <c r="DX458" s="48" t="n">
        <f aca="false">MIN(MAX((FV457*(1+FV$5/Setup!$C$36)+IF($V458=3,N($F458),0))-BZ458,0),MAX($P458-SUM(DV458:DW458),0))</f>
        <v>0</v>
      </c>
      <c r="DY458" s="48" t="n">
        <f aca="false">MIN(MAX((FW457*(1+FW$5/Setup!$C$36)+IF($V458=4,N($F458),0))-CA458,0),MAX($P458-SUM(DV458:DX458),0))</f>
        <v>0</v>
      </c>
      <c r="DZ458" s="48" t="n">
        <f aca="false">MIN(MAX((FX457*(1+FX$5/Setup!$C$36)+IF($V458=5,N($F458),0))-CB458,0),MAX($P458-SUM(DV458:DY458),0))</f>
        <v>0</v>
      </c>
      <c r="EA458" s="48" t="n">
        <f aca="false">MIN(MAX((FY457*(1+FY$5/Setup!$C$36)+IF($V458=6,N($F458),0))-CC458,0),MAX($P458-SUM(DV458:DZ458),0))</f>
        <v>0</v>
      </c>
      <c r="EB458" s="48" t="n">
        <f aca="false">MIN(MAX((FZ457*(1+FZ$5/Setup!$C$36)+IF($V458=7,N($F458),0))-CD458,0),MAX($P458-SUM(DV458:EA458),0))</f>
        <v>0</v>
      </c>
      <c r="EC458" s="48" t="n">
        <f aca="false">MIN(MAX((GA457*(1+GA$5/Setup!$C$36)+IF($V458=8,N($F458),0))-CE458,0),MAX($P458-SUM(DV458:EB458),0))</f>
        <v>0</v>
      </c>
      <c r="ED458" s="48" t="n">
        <f aca="false">MIN(MAX((GB457*(1+GB$5/Setup!$C$36)+IF($V458=9,N($F458),0))-CF458,0),MAX($P458-SUM(DV458:EC458),0))</f>
        <v>0</v>
      </c>
      <c r="EE458" s="48" t="n">
        <f aca="false">MIN(MAX((GC457*(1+GC$5/Setup!$C$36)+IF($V458=10,N($F458),0))-CG458,0),MAX($P458-SUM(DV458:ED458),0))</f>
        <v>0</v>
      </c>
      <c r="EF458" s="48" t="n">
        <f aca="false">MIN(MAX((GD457*(1+GD$5/Setup!$C$36)+IF($V458=11,N($F458),0))-CH458,0),MAX($P458-SUM(DV458:EE458),0))</f>
        <v>0</v>
      </c>
      <c r="EG458" s="48" t="n">
        <f aca="false">MIN(MAX((GE457*(1+GE$5/Setup!$C$36)+IF($V458=12,N($F458),0))-CI458,0),MAX($P458-SUM(DV458:EF458),0))</f>
        <v>0</v>
      </c>
      <c r="EH458" s="48" t="n">
        <f aca="false">MIN(MAX((GF457*(1+GF$5/Setup!$C$36)+IF($V458=13,N($F458),0))-CJ458,0),MAX($P458-SUM(DV458:EG458),0))</f>
        <v>0</v>
      </c>
      <c r="EI458" s="48" t="n">
        <f aca="false">MIN(MAX((GG457*(1+GG$5/Setup!$C$36)+IF($V458=14,N($F458),0))-CK458,0),MAX($P458-SUM(DV458:EH458),0))</f>
        <v>0</v>
      </c>
      <c r="EJ458" s="48" t="n">
        <f aca="false">MIN(MAX((GH457*(1+GH$5/Setup!$C$36)+IF($V458=15,N($F458),0))-CL458,0),MAX($P458-SUM(DV458:EI458),0))</f>
        <v>0</v>
      </c>
      <c r="EK458" s="48" t="n">
        <f aca="false">MIN(MAX((GI457*(1+GI$5/Setup!$C$36)+IF($V458=16,N($F458),0))-CM458,0),MAX($P458-SUM(DV458:EJ458),0))</f>
        <v>0</v>
      </c>
      <c r="EL458" s="48" t="n">
        <f aca="false">MIN(MAX((GJ457*(1+GJ$5/Setup!$C$36)+IF($V458=17,N($F458),0))-CN458,0),MAX($P458-SUM(DV458:EK458),0))</f>
        <v>0</v>
      </c>
      <c r="EM458" s="48" t="n">
        <f aca="false">MIN(MAX((GK457*(1+GK$5/Setup!$C$36)+IF($V458=18,N($F458),0))-CO458,0),MAX($P458-SUM(DV458:EL458),0))</f>
        <v>0</v>
      </c>
      <c r="EN458" s="48" t="n">
        <f aca="false">MIN(MAX((GL457*(1+GL$5/Setup!$C$36)+IF($V458=19,N($F458),0))-CP458,0),MAX($P458-SUM(DV458:EM458),0))</f>
        <v>0</v>
      </c>
      <c r="EO458" s="48" t="n">
        <f aca="false">MIN(MAX((GM457*(1+GM$5/Setup!$C$36)+IF($V458=20,N($F458),0))-CQ458,0),MAX($P458-SUM(DV458:EN458),0))</f>
        <v>0</v>
      </c>
      <c r="EP458" s="48" t="n">
        <f aca="false">MIN(MAX((GN457*(1+GN$5/Setup!$C$36)+IF($V458=21,N($F458),0))-CR458,0),MAX($P458-SUM(DV458:EO458),0))</f>
        <v>0</v>
      </c>
      <c r="EQ458" s="48" t="n">
        <f aca="false">MIN(MAX((GO457*(1+GO$5/Setup!$C$36)+IF($V458=22,N($F458),0))-CS458,0),MAX($P458-SUM(DV458:EP458),0))</f>
        <v>0</v>
      </c>
      <c r="ER458" s="48" t="n">
        <f aca="false">MIN(MAX((GP457*(1+GP$5/Setup!$C$36)+IF($V458=23,N($F458),0))-CT458,0),MAX($P458-SUM(DV458:EQ458),0))</f>
        <v>0</v>
      </c>
      <c r="ES458" s="48" t="n">
        <f aca="false">MIN(MAX((GQ457*(1+GQ$5/Setup!$C$36)+IF($V458=24,N($F458),0))-CU458,0),MAX($P458-SUM(DV458:ER458),0))</f>
        <v>0</v>
      </c>
      <c r="ET458" s="48" t="n">
        <f aca="false">MIN(MAX((GR457*(1+GR$5/Setup!$C$36)+IF($V458=25,N($F458),0))-CV458,0),MAX($P458-SUM(DV458:ES458),0))</f>
        <v>0</v>
      </c>
      <c r="EU458" s="48" t="n">
        <f aca="false">MIN(MAX((GS457*(1+GS$5/Setup!$C$36)+IF($V458=26,N($F458),0))-CW458,0),MAX($P458-SUM(DV458:ET458),0))</f>
        <v>0</v>
      </c>
      <c r="EV458" s="48" t="n">
        <f aca="false">MIN(MAX((GT457*(1+GT$5/Setup!$C$36)+IF($V458=27,N($F458),0))-CX458,0),MAX($P458-SUM(DV458:EU458),0))</f>
        <v>0</v>
      </c>
      <c r="EW458" s="48" t="n">
        <f aca="false">MIN(MAX((GU457*(1+GU$5/Setup!$C$36)+IF($V458=28,N($F458),0))-CY458,0),MAX($P458-SUM(DV458:EV458),0))</f>
        <v>0</v>
      </c>
      <c r="EX458" s="48" t="n">
        <f aca="false">MIN(MAX((GV457*(1+GV$5/Setup!$C$36)+IF($V458=29,N($F458),0))-CZ458,0),MAX($P458-SUM(DV458:EW458),0))</f>
        <v>0</v>
      </c>
      <c r="EY458" s="48" t="n">
        <f aca="false">MIN(MAX((GW457*(1+GW$5/Setup!$C$36)+IF($V458=30,N($F458),0))-DA458,0),MAX($P458-SUM(DV458:EX458),0))</f>
        <v>0</v>
      </c>
      <c r="EZ458" s="48" t="n">
        <f aca="false">MIN(MAX((GX457*(1+GX$5/Setup!$C$36)+IF($V458=31,N($F458),0))-DB458,0),MAX($P458-SUM(DV458:EY458),0))</f>
        <v>0</v>
      </c>
      <c r="FA458" s="48" t="n">
        <f aca="false">MIN(MAX((GY457*(1+GY$5/Setup!$C$36)+IF($V458=32,N($F458),0))-DC458,0),MAX($P458-SUM(DV458:EZ458),0))</f>
        <v>0</v>
      </c>
      <c r="FB458" s="48" t="n">
        <f aca="false">MIN(MAX((GZ457*(1+GZ$5/Setup!$C$36)+IF($V458=33,N($F458),0))-DD458,0),MAX($P458-SUM(DV458:FA458),0))</f>
        <v>0</v>
      </c>
      <c r="FC458" s="48" t="n">
        <f aca="false">MIN(MAX((HA457*(1+HA$5/Setup!$C$36)+IF($V458=34,N($F458),0))-DE458,0),MAX($P458-SUM(DV458:FB458),0))</f>
        <v>0</v>
      </c>
      <c r="FD458" s="48" t="n">
        <f aca="false">MIN(MAX((HB457*(1+HB$5/Setup!$C$36)+IF($V458=35,N($F458),0))-DF458,0),MAX($P458-SUM(DV458:FC458),0))</f>
        <v>0</v>
      </c>
      <c r="FE458" s="48" t="n">
        <f aca="false">MIN(MAX((HC457*(1+HC$5/Setup!$C$36)+IF($V458=36,N($F458),0))-DG458,0),MAX($P458-SUM(DV458:FD458),0))</f>
        <v>0</v>
      </c>
      <c r="FF458" s="48" t="n">
        <f aca="false">MIN(MAX((HD457*(1+HD$5/Setup!$C$36)+IF($V458=37,N($F458),0))-DH458,0),MAX($P458-SUM(DV458:FE458),0))</f>
        <v>0</v>
      </c>
      <c r="FG458" s="48" t="n">
        <f aca="false">MIN(MAX((HE457*(1+HE$5/Setup!$C$36)+IF($V458=38,N($F458),0))-DI458,0),MAX($P458-SUM(DV458:FF458),0))</f>
        <v>0</v>
      </c>
      <c r="FH458" s="48" t="n">
        <f aca="false">MIN(MAX((HF457*(1+HF$5/Setup!$C$36)+IF($V458=39,N($F458),0))-DJ458,0),MAX($P458-SUM(DV458:FG458),0))</f>
        <v>0</v>
      </c>
      <c r="FI458" s="48" t="n">
        <f aca="false">MIN(MAX((HG457*(1+HG$5/Setup!$C$36)+IF($V458=40,N($F458),0))-DK458,0),MAX($P458-SUM(DV458:FH458),0))</f>
        <v>0</v>
      </c>
      <c r="FJ458" s="48" t="n">
        <f aca="false">MIN(MAX((HH457*(1+HH$5/Setup!$C$36)+IF($V458=41,N($F458),0))-DL458,0),MAX($P458-SUM(DV458:FI458),0))</f>
        <v>0</v>
      </c>
      <c r="FK458" s="48" t="n">
        <f aca="false">MIN(MAX((HI457*(1+HI$5/Setup!$C$36)+IF($V458=42,N($F458),0))-DM458,0),MAX($P458-SUM(DV458:FJ458),0))</f>
        <v>0</v>
      </c>
      <c r="FL458" s="48" t="n">
        <f aca="false">MIN(MAX((HJ457*(1+HJ$5/Setup!$C$36)+IF($V458=43,N($F458),0))-DN458,0),MAX($P458-SUM(DV458:FK458),0))</f>
        <v>0</v>
      </c>
      <c r="FM458" s="48" t="n">
        <f aca="false">MIN(MAX((HK457*(1+HK$5/Setup!$C$36)+IF($V458=44,N($F458),0))-DO458,0),MAX($P458-SUM(DV458:FL458),0))</f>
        <v>0</v>
      </c>
      <c r="FN458" s="48" t="n">
        <f aca="false">MIN(MAX((HL457*(1+HL$5/Setup!$C$36)+IF($V458=45,N($F458),0))-DP458,0),MAX($P458-SUM(DV458:FM458),0))</f>
        <v>0</v>
      </c>
      <c r="FO458" s="48" t="n">
        <f aca="false">MIN(MAX((HM457*(1+HM$5/Setup!$C$36)+IF($V458=46,N($F458),0))-DQ458,0),MAX($P458-SUM(DV458:FN458),0))</f>
        <v>0</v>
      </c>
      <c r="FP458" s="48" t="n">
        <f aca="false">MIN(MAX((HN457*(1+HN$5/Setup!$C$36)+IF($V458=47,N($F458),0))-DR458,0),MAX($P458-SUM(DV458:FO458),0))</f>
        <v>0</v>
      </c>
      <c r="FQ458" s="48" t="n">
        <f aca="false">MIN(MAX((HO457*(1+HO$5/Setup!$C$36)+IF($V458=48,N($F458),0))-DS458,0),MAX($P458-SUM(DV458:FP458),0))</f>
        <v>0</v>
      </c>
      <c r="FR458" s="48" t="n">
        <f aca="false">MIN(MAX((HP457*(1+HP$5/Setup!$C$36)+IF($V458=49,N($F458),0))-DT458,0),MAX($P458-SUM(DV458:FQ458),0))</f>
        <v>0</v>
      </c>
      <c r="FS458" s="48" t="n">
        <f aca="false">MIN(MAX((HQ457*(1+HQ$5/Setup!$C$36)+IF($V458=50,N($F458),0))-DU458,0),MAX($P458-SUM(DV458:FR458),0))</f>
        <v>0</v>
      </c>
      <c r="FT458" s="48" t="n">
        <f aca="false">IF((FT457*(1+FT$5/Setup!$C$36)+IF($V458=1,N($F458),0))-BX458-DV458&lt;0.005,0,(FT457*(1+FT$5/Setup!$C$36)+IF($V458=1,N($F458),0))-BX458-DV458)</f>
        <v>0</v>
      </c>
      <c r="FU458" s="48" t="n">
        <f aca="false">IF((FU457*(1+FU$5/Setup!$C$36)+IF($V458=2,N($F458),0))-BY458-DW458&lt;0.005,0,(FU457*(1+FU$5/Setup!$C$36)+IF($V458=2,N($F458),0))-BY458-DW458)</f>
        <v>0</v>
      </c>
      <c r="FV458" s="48" t="n">
        <f aca="false">IF((FV457*(1+FV$5/Setup!$C$36)+IF($V458=3,N($F458),0))-BZ458-DX458&lt;0.005,0,(FV457*(1+FV$5/Setup!$C$36)+IF($V458=3,N($F458),0))-BZ458-DX458)</f>
        <v>0</v>
      </c>
      <c r="FW458" s="48" t="n">
        <f aca="false">IF((FW457*(1+FW$5/Setup!$C$36)+IF($V458=4,N($F458),0))-CA458-DY458&lt;0.005,0,(FW457*(1+FW$5/Setup!$C$36)+IF($V458=4,N($F458),0))-CA458-DY458)</f>
        <v>0</v>
      </c>
      <c r="FX458" s="48" t="n">
        <f aca="false">IF((FX457*(1+FX$5/Setup!$C$36)+IF($V458=5,N($F458),0))-CB458-DZ458&lt;0.005,0,(FX457*(1+FX$5/Setup!$C$36)+IF($V458=5,N($F458),0))-CB458-DZ458)</f>
        <v>0</v>
      </c>
      <c r="FY458" s="48" t="n">
        <f aca="false">IF((FY457*(1+FY$5/Setup!$C$36)+IF($V458=6,N($F458),0))-CC458-EA458&lt;0.005,0,(FY457*(1+FY$5/Setup!$C$36)+IF($V458=6,N($F458),0))-CC458-EA458)</f>
        <v>0</v>
      </c>
      <c r="FZ458" s="48" t="n">
        <f aca="false">IF((FZ457*(1+FZ$5/Setup!$C$36)+IF($V458=7,N($F458),0))-CD458-EB458&lt;0.005,0,(FZ457*(1+FZ$5/Setup!$C$36)+IF($V458=7,N($F458),0))-CD458-EB458)</f>
        <v>0</v>
      </c>
      <c r="GA458" s="48" t="n">
        <f aca="false">IF((GA457*(1+GA$5/Setup!$C$36)+IF($V458=8,N($F458),0))-CE458-EC458&lt;0.005,0,(GA457*(1+GA$5/Setup!$C$36)+IF($V458=8,N($F458),0))-CE458-EC458)</f>
        <v>0</v>
      </c>
      <c r="GB458" s="48" t="n">
        <f aca="false">IF((GB457*(1+GB$5/Setup!$C$36)+IF($V458=9,N($F458),0))-CF458-ED458&lt;0.005,0,(GB457*(1+GB$5/Setup!$C$36)+IF($V458=9,N($F458),0))-CF458-ED458)</f>
        <v>0</v>
      </c>
      <c r="GC458" s="48" t="n">
        <f aca="false">IF((GC457*(1+GC$5/Setup!$C$36)+IF($V458=10,N($F458),0))-CG458-EE458&lt;0.005,0,(GC457*(1+GC$5/Setup!$C$36)+IF($V458=10,N($F458),0))-CG458-EE458)</f>
        <v>0</v>
      </c>
      <c r="GD458" s="48" t="n">
        <f aca="false">IF((GD457*(1+GD$5/Setup!$C$36)+IF($V458=11,N($F458),0))-CH458-EF458&lt;0.005,0,(GD457*(1+GD$5/Setup!$C$36)+IF($V458=11,N($F458),0))-CH458-EF458)</f>
        <v>0</v>
      </c>
      <c r="GE458" s="48" t="n">
        <f aca="false">IF((GE457*(1+GE$5/Setup!$C$36)+IF($V458=12,N($F458),0))-CI458-EG458&lt;0.005,0,(GE457*(1+GE$5/Setup!$C$36)+IF($V458=12,N($F458),0))-CI458-EG458)</f>
        <v>0</v>
      </c>
      <c r="GF458" s="48" t="n">
        <f aca="false">IF((GF457*(1+GF$5/Setup!$C$36)+IF($V458=13,N($F458),0))-CJ458-EH458&lt;0.005,0,(GF457*(1+GF$5/Setup!$C$36)+IF($V458=13,N($F458),0))-CJ458-EH458)</f>
        <v>0</v>
      </c>
      <c r="GG458" s="48" t="n">
        <f aca="false">IF((GG457*(1+GG$5/Setup!$C$36)+IF($V458=14,N($F458),0))-CK458-EI458&lt;0.005,0,(GG457*(1+GG$5/Setup!$C$36)+IF($V458=14,N($F458),0))-CK458-EI458)</f>
        <v>0</v>
      </c>
      <c r="GH458" s="48" t="n">
        <f aca="false">IF((GH457*(1+GH$5/Setup!$C$36)+IF($V458=15,N($F458),0))-CL458-EJ458&lt;0.005,0,(GH457*(1+GH$5/Setup!$C$36)+IF($V458=15,N($F458),0))-CL458-EJ458)</f>
        <v>0</v>
      </c>
      <c r="GI458" s="48" t="n">
        <f aca="false">IF((GI457*(1+GI$5/Setup!$C$36)+IF($V458=16,N($F458),0))-CM458-EK458&lt;0.005,0,(GI457*(1+GI$5/Setup!$C$36)+IF($V458=16,N($F458),0))-CM458-EK458)</f>
        <v>0</v>
      </c>
      <c r="GJ458" s="48" t="n">
        <f aca="false">IF((GJ457*(1+GJ$5/Setup!$C$36)+IF($V458=17,N($F458),0))-CN458-EL458&lt;0.005,0,(GJ457*(1+GJ$5/Setup!$C$36)+IF($V458=17,N($F458),0))-CN458-EL458)</f>
        <v>0</v>
      </c>
      <c r="GK458" s="48" t="n">
        <f aca="false">IF((GK457*(1+GK$5/Setup!$C$36)+IF($V458=18,N($F458),0))-CO458-EM458&lt;0.005,0,(GK457*(1+GK$5/Setup!$C$36)+IF($V458=18,N($F458),0))-CO458-EM458)</f>
        <v>0</v>
      </c>
      <c r="GL458" s="48" t="n">
        <f aca="false">IF((GL457*(1+GL$5/Setup!$C$36)+IF($V458=19,N($F458),0))-CP458-EN458&lt;0.005,0,(GL457*(1+GL$5/Setup!$C$36)+IF($V458=19,N($F458),0))-CP458-EN458)</f>
        <v>0</v>
      </c>
      <c r="GM458" s="48" t="n">
        <f aca="false">IF((GM457*(1+GM$5/Setup!$C$36)+IF($V458=20,N($F458),0))-CQ458-EO458&lt;0.005,0,(GM457*(1+GM$5/Setup!$C$36)+IF($V458=20,N($F458),0))-CQ458-EO458)</f>
        <v>0</v>
      </c>
      <c r="GN458" s="48" t="n">
        <f aca="false">IF((GN457*(1+GN$5/Setup!$C$36)+IF($V458=21,N($F458),0))-CR458-EP458&lt;0.005,0,(GN457*(1+GN$5/Setup!$C$36)+IF($V458=21,N($F458),0))-CR458-EP458)</f>
        <v>0</v>
      </c>
      <c r="GO458" s="48" t="n">
        <f aca="false">IF((GO457*(1+GO$5/Setup!$C$36)+IF($V458=22,N($F458),0))-CS458-EQ458&lt;0.005,0,(GO457*(1+GO$5/Setup!$C$36)+IF($V458=22,N($F458),0))-CS458-EQ458)</f>
        <v>0</v>
      </c>
      <c r="GP458" s="48" t="n">
        <f aca="false">IF((GP457*(1+GP$5/Setup!$C$36)+IF($V458=23,N($F458),0))-CT458-ER458&lt;0.005,0,(GP457*(1+GP$5/Setup!$C$36)+IF($V458=23,N($F458),0))-CT458-ER458)</f>
        <v>0</v>
      </c>
      <c r="GQ458" s="48" t="n">
        <f aca="false">IF((GQ457*(1+GQ$5/Setup!$C$36)+IF($V458=24,N($F458),0))-CU458-ES458&lt;0.005,0,(GQ457*(1+GQ$5/Setup!$C$36)+IF($V458=24,N($F458),0))-CU458-ES458)</f>
        <v>0</v>
      </c>
      <c r="GR458" s="48" t="n">
        <f aca="false">IF((GR457*(1+GR$5/Setup!$C$36)+IF($V458=25,N($F458),0))-CV458-ET458&lt;0.005,0,(GR457*(1+GR$5/Setup!$C$36)+IF($V458=25,N($F458),0))-CV458-ET458)</f>
        <v>0</v>
      </c>
      <c r="GS458" s="48" t="n">
        <f aca="false">IF((GS457*(1+GS$5/Setup!$C$36)+IF($V458=26,N($F458),0))-CW458-EU458&lt;0.005,0,(GS457*(1+GS$5/Setup!$C$36)+IF($V458=26,N($F458),0))-CW458-EU458)</f>
        <v>0</v>
      </c>
      <c r="GT458" s="48" t="n">
        <f aca="false">IF((GT457*(1+GT$5/Setup!$C$36)+IF($V458=27,N($F458),0))-CX458-EV458&lt;0.005,0,(GT457*(1+GT$5/Setup!$C$36)+IF($V458=27,N($F458),0))-CX458-EV458)</f>
        <v>0</v>
      </c>
      <c r="GU458" s="48" t="n">
        <f aca="false">IF((GU457*(1+GU$5/Setup!$C$36)+IF($V458=28,N($F458),0))-CY458-EW458&lt;0.005,0,(GU457*(1+GU$5/Setup!$C$36)+IF($V458=28,N($F458),0))-CY458-EW458)</f>
        <v>0</v>
      </c>
      <c r="GV458" s="48" t="n">
        <f aca="false">IF((GV457*(1+GV$5/Setup!$C$36)+IF($V458=29,N($F458),0))-CZ458-EX458&lt;0.005,0,(GV457*(1+GV$5/Setup!$C$36)+IF($V458=29,N($F458),0))-CZ458-EX458)</f>
        <v>0</v>
      </c>
      <c r="GW458" s="48" t="n">
        <f aca="false">IF((GW457*(1+GW$5/Setup!$C$36)+IF($V458=30,N($F458),0))-DA458-EY458&lt;0.005,0,(GW457*(1+GW$5/Setup!$C$36)+IF($V458=30,N($F458),0))-DA458-EY458)</f>
        <v>0</v>
      </c>
      <c r="GX458" s="48" t="n">
        <f aca="false">IF((GX457*(1+GX$5/Setup!$C$36)+IF($V458=31,N($F458),0))-DB458-EZ458&lt;0.005,0,(GX457*(1+GX$5/Setup!$C$36)+IF($V458=31,N($F458),0))-DB458-EZ458)</f>
        <v>0</v>
      </c>
      <c r="GY458" s="48" t="n">
        <f aca="false">IF((GY457*(1+GY$5/Setup!$C$36)+IF($V458=32,N($F458),0))-DC458-FA458&lt;0.005,0,(GY457*(1+GY$5/Setup!$C$36)+IF($V458=32,N($F458),0))-DC458-FA458)</f>
        <v>0</v>
      </c>
      <c r="GZ458" s="48" t="n">
        <f aca="false">IF((GZ457*(1+GZ$5/Setup!$C$36)+IF($V458=33,N($F458),0))-DD458-FB458&lt;0.005,0,(GZ457*(1+GZ$5/Setup!$C$36)+IF($V458=33,N($F458),0))-DD458-FB458)</f>
        <v>0</v>
      </c>
      <c r="HA458" s="48" t="n">
        <f aca="false">IF((HA457*(1+HA$5/Setup!$C$36)+IF($V458=34,N($F458),0))-DE458-FC458&lt;0.005,0,(HA457*(1+HA$5/Setup!$C$36)+IF($V458=34,N($F458),0))-DE458-FC458)</f>
        <v>0</v>
      </c>
      <c r="HB458" s="48" t="n">
        <f aca="false">IF((HB457*(1+HB$5/Setup!$C$36)+IF($V458=35,N($F458),0))-DF458-FD458&lt;0.005,0,(HB457*(1+HB$5/Setup!$C$36)+IF($V458=35,N($F458),0))-DF458-FD458)</f>
        <v>0</v>
      </c>
      <c r="HC458" s="48" t="n">
        <f aca="false">IF((HC457*(1+HC$5/Setup!$C$36)+IF($V458=36,N($F458),0))-DG458-FE458&lt;0.005,0,(HC457*(1+HC$5/Setup!$C$36)+IF($V458=36,N($F458),0))-DG458-FE458)</f>
        <v>0</v>
      </c>
      <c r="HD458" s="48" t="n">
        <f aca="false">IF((HD457*(1+HD$5/Setup!$C$36)+IF($V458=37,N($F458),0))-DH458-FF458&lt;0.005,0,(HD457*(1+HD$5/Setup!$C$36)+IF($V458=37,N($F458),0))-DH458-FF458)</f>
        <v>0</v>
      </c>
      <c r="HE458" s="48" t="n">
        <f aca="false">IF((HE457*(1+HE$5/Setup!$C$36)+IF($V458=38,N($F458),0))-DI458-FG458&lt;0.005,0,(HE457*(1+HE$5/Setup!$C$36)+IF($V458=38,N($F458),0))-DI458-FG458)</f>
        <v>0</v>
      </c>
      <c r="HF458" s="48" t="n">
        <f aca="false">IF((HF457*(1+HF$5/Setup!$C$36)+IF($V458=39,N($F458),0))-DJ458-FH458&lt;0.005,0,(HF457*(1+HF$5/Setup!$C$36)+IF($V458=39,N($F458),0))-DJ458-FH458)</f>
        <v>0</v>
      </c>
      <c r="HG458" s="48" t="n">
        <f aca="false">IF((HG457*(1+HG$5/Setup!$C$36)+IF($V458=40,N($F458),0))-DK458-FI458&lt;0.005,0,(HG457*(1+HG$5/Setup!$C$36)+IF($V458=40,N($F458),0))-DK458-FI458)</f>
        <v>0</v>
      </c>
      <c r="HH458" s="48" t="n">
        <f aca="false">IF((HH457*(1+HH$5/Setup!$C$36)+IF($V458=41,N($F458),0))-DL458-FJ458&lt;0.005,0,(HH457*(1+HH$5/Setup!$C$36)+IF($V458=41,N($F458),0))-DL458-FJ458)</f>
        <v>0</v>
      </c>
      <c r="HI458" s="48" t="n">
        <f aca="false">IF((HI457*(1+HI$5/Setup!$C$36)+IF($V458=42,N($F458),0))-DM458-FK458&lt;0.005,0,(HI457*(1+HI$5/Setup!$C$36)+IF($V458=42,N($F458),0))-DM458-FK458)</f>
        <v>0</v>
      </c>
      <c r="HJ458" s="48" t="n">
        <f aca="false">IF((HJ457*(1+HJ$5/Setup!$C$36)+IF($V458=43,N($F458),0))-DN458-FL458&lt;0.005,0,(HJ457*(1+HJ$5/Setup!$C$36)+IF($V458=43,N($F458),0))-DN458-FL458)</f>
        <v>0</v>
      </c>
      <c r="HK458" s="48" t="n">
        <f aca="false">IF((HK457*(1+HK$5/Setup!$C$36)+IF($V458=44,N($F458),0))-DO458-FM458&lt;0.005,0,(HK457*(1+HK$5/Setup!$C$36)+IF($V458=44,N($F458),0))-DO458-FM458)</f>
        <v>0</v>
      </c>
      <c r="HL458" s="48" t="n">
        <f aca="false">IF((HL457*(1+HL$5/Setup!$C$36)+IF($V458=45,N($F458),0))-DP458-FN458&lt;0.005,0,(HL457*(1+HL$5/Setup!$C$36)+IF($V458=45,N($F458),0))-DP458-FN458)</f>
        <v>0</v>
      </c>
      <c r="HM458" s="48" t="n">
        <f aca="false">IF((HM457*(1+HM$5/Setup!$C$36)+IF($V458=46,N($F458),0))-DQ458-FO458&lt;0.005,0,(HM457*(1+HM$5/Setup!$C$36)+IF($V458=46,N($F458),0))-DQ458-FO458)</f>
        <v>0</v>
      </c>
      <c r="HN458" s="48" t="n">
        <f aca="false">IF((HN457*(1+HN$5/Setup!$C$36)+IF($V458=47,N($F458),0))-DR458-FP458&lt;0.005,0,(HN457*(1+HN$5/Setup!$C$36)+IF($V458=47,N($F458),0))-DR458-FP458)</f>
        <v>0</v>
      </c>
      <c r="HO458" s="48" t="n">
        <f aca="false">IF((HO457*(1+HO$5/Setup!$C$36)+IF($V458=48,N($F458),0))-DS458-FQ458&lt;0.005,0,(HO457*(1+HO$5/Setup!$C$36)+IF($V458=48,N($F458),0))-DS458-FQ458)</f>
        <v>0</v>
      </c>
      <c r="HP458" s="48" t="n">
        <f aca="false">IF((HP457*(1+HP$5/Setup!$C$36)+IF($V458=49,N($F458),0))-DT458-FR458&lt;0.005,0,(HP457*(1+HP$5/Setup!$C$36)+IF($V458=49,N($F458),0))-DT458-FR458)</f>
        <v>0</v>
      </c>
      <c r="HQ458" s="48" t="n">
        <f aca="false">IF((HQ457*(1+HQ$5/Setup!$C$36)+IF($V458=50,N($F458),0))-DU458-FS458&lt;0.005,0,(HQ457*(1+HQ$5/Setup!$C$36)+IF($V458=50,N($F458),0))-DU458-FS458)</f>
        <v>0</v>
      </c>
    </row>
    <row r="459" customFormat="false" ht="15" hidden="false" customHeight="false" outlineLevel="0" collapsed="false">
      <c r="A459" s="44" t="n">
        <v>451</v>
      </c>
      <c r="B459" s="45" t="n">
        <f aca="false">IF(Setup!$C$7="Every month",EDATE(Setup!$C$8,($A459-1)),IF(Setup!$C$7="Twice a month",DATE(YEAR(Setup!$C$8),MONTH(Setup!$C$8)+INT((($A459-1)+Setup!$C$41)/2),MIN(IF(MOD(($A459-1)+Setup!$C$41,2)=0,Setup!$C$39,Setup!$C$40),DAY(EOMONTH(DATE(YEAR(Setup!$C$8),MONTH(Setup!$C$8)+INT((($A459-1)+Setup!$C$41)/2),1),0)))),Setup!$C$8+($A459-1)*IF(Setup!$C$7="Every week",7,14)))</f>
        <v>52625</v>
      </c>
      <c r="C459" s="45" t="n">
        <f aca="false">IF(Setup!$C$7="Every month",EDATE(Setup!$C$8,$A459),IF(Setup!$C$7="Twice a month",DATE(YEAR(Setup!$C$8),MONTH(Setup!$C$8)+INT(($A459+Setup!$C$41)/2),MIN(IF(MOD($A459+Setup!$C$41,2)=0,Setup!$C$39,Setup!$C$40),DAY(EOMONTH(DATE(YEAR(Setup!$C$8),MONTH(Setup!$C$8)+INT(($A459+Setup!$C$41)/2),1),0)))),Setup!$C$8+$A459*IF(Setup!$C$7="Every week",7,14)))</f>
        <v>52639</v>
      </c>
      <c r="D459" s="46"/>
      <c r="E459" s="47"/>
      <c r="F459" s="47"/>
      <c r="G459" s="47"/>
      <c r="H459" s="47"/>
      <c r="I459" s="48" t="n">
        <f aca="false">N(Setup!$C$11)+N(E459)</f>
        <v>100</v>
      </c>
      <c r="J459" s="48" t="n">
        <f aca="false">MIN(Setup!$C$37,MAX(I459,0))</f>
        <v>9.23076923076923</v>
      </c>
      <c r="K459" s="48" t="n">
        <f aca="false">MIN(MAX(N(Setup!$C$14)-L458,0),MAX(I459-J459,0))</f>
        <v>0</v>
      </c>
      <c r="L459" s="48" t="n">
        <f aca="false">L458+K459-N(G459)</f>
        <v>500</v>
      </c>
      <c r="M459" s="48" t="n">
        <f aca="false">M458+J459-N(H459)</f>
        <v>4163.0769230769</v>
      </c>
      <c r="N459" s="48" t="n">
        <f aca="false">SUM(BX459:DU459)</f>
        <v>0</v>
      </c>
      <c r="O459" s="48" t="n">
        <f aca="false">SUM(Z459:BW459)-N459</f>
        <v>25</v>
      </c>
      <c r="P459" s="48" t="n">
        <f aca="false">MAX(I459-J459-K459,0)+O459</f>
        <v>115.769230769231</v>
      </c>
      <c r="Q459" s="48" t="n">
        <f aca="false">SUM(DV459:FS459)</f>
        <v>0</v>
      </c>
      <c r="R459" s="49" t="n">
        <f aca="false">N459+J459+K459+Q459</f>
        <v>9.23076923076923</v>
      </c>
      <c r="S459" s="48" t="n">
        <f aca="false">T459-T458-N(F459)+N459+Q459</f>
        <v>0</v>
      </c>
      <c r="T459" s="49" t="n">
        <f aca="false">SUM(FT459:HQ459)</f>
        <v>0</v>
      </c>
      <c r="U459" s="44" t="str">
        <f aca="false">IF(T458&lt;0.005,"",INDEX(Helpers!$C$2:$C$51,IF(_xlfn.MINIFS($DV$6:$FS$6,DV459:FS459,"&gt;0.005")=0,V459,_xlfn.MINIFS($DV$6:$FS$6,DV459:FS459,"&gt;0.005"))))</f>
        <v/>
      </c>
      <c r="V459" s="44" t="n">
        <f aca="false">IF(_xlfn.MINIFS($FT$6:$HQ$6,FT458:HQ458,"&gt;0.005")=0,1,_xlfn.MINIFS($FT$6:$HQ$6,FT458:HQ458,"&gt;0.005"))</f>
        <v>1</v>
      </c>
      <c r="W459" s="44" t="n">
        <f aca="false">IF(AND(D459&lt;&gt;"Paid",T458&gt;0.005),1,0)</f>
        <v>0</v>
      </c>
      <c r="X459" s="48" t="n">
        <f aca="false">SUMPRODUCT(((Helpers!$G$2:$G$51*(1+(Helpers!$D$2:$D$51+0.000000001)/12)^(($B459-Setup!$C$8)/(365.25/12))-Helpers!$E$2:$E$51*((1+(Helpers!$D$2:$D$51+0.000000001)/12)^(($B459-Setup!$C$8)/(365.25/12))-1)/((Helpers!$D$2:$D$51+0.000000001)/12))&gt;0)*(Helpers!$G$2:$G$51*(1+(Helpers!$D$2:$D$51+0.000000001)/12)^(($B459-Setup!$C$8)/(365.25/12))-Helpers!$E$2:$E$51*((1+(Helpers!$D$2:$D$51+0.000000001)/12)^(($B459-Setup!$C$8)/(365.25/12))-1)/((Helpers!$D$2:$D$51+0.000000001)/12)))</f>
        <v>0</v>
      </c>
      <c r="Y459" s="48"/>
      <c r="Z459" s="48" t="n">
        <f aca="false">IF(OR(N(Z$5)=0,Z$6=""),0,Z$5*((DATE(YEAR($B459),MONTH($B459),MIN(Z$6,DAY(EOMONTH($B459,0))))&gt;=$B459)*(DATE(YEAR($B459),MONTH($B459),MIN(Z$6,DAY(EOMONTH($B459,0))))&lt;$C459)+(DATE(YEAR($B459),MONTH($B459)+1,MIN(Z$6,DAY(EOMONTH($B459,1))))&gt;=$B459)*(DATE(YEAR($B459),MONTH($B459)+1,MIN(Z$6,DAY(EOMONTH($B459,1))))&lt;$C459)))</f>
        <v>25</v>
      </c>
      <c r="AA459" s="48" t="n">
        <f aca="false">IF(OR(N(AA$5)=0,AA$6=""),0,AA$5*((DATE(YEAR($B459),MONTH($B459),MIN(AA$6,DAY(EOMONTH($B459,0))))&gt;=$B459)*(DATE(YEAR($B459),MONTH($B459),MIN(AA$6,DAY(EOMONTH($B459,0))))&lt;$C459)+(DATE(YEAR($B459),MONTH($B459)+1,MIN(AA$6,DAY(EOMONTH($B459,1))))&gt;=$B459)*(DATE(YEAR($B459),MONTH($B459)+1,MIN(AA$6,DAY(EOMONTH($B459,1))))&lt;$C459)))</f>
        <v>0</v>
      </c>
      <c r="AB459" s="48" t="n">
        <f aca="false">IF(OR(N(AB$5)=0,AB$6=""),0,AB$5*((DATE(YEAR($B459),MONTH($B459),MIN(AB$6,DAY(EOMONTH($B459,0))))&gt;=$B459)*(DATE(YEAR($B459),MONTH($B459),MIN(AB$6,DAY(EOMONTH($B459,0))))&lt;$C459)+(DATE(YEAR($B459),MONTH($B459)+1,MIN(AB$6,DAY(EOMONTH($B459,1))))&gt;=$B459)*(DATE(YEAR($B459),MONTH($B459)+1,MIN(AB$6,DAY(EOMONTH($B459,1))))&lt;$C459)))</f>
        <v>0</v>
      </c>
      <c r="AC459" s="48" t="n">
        <f aca="false">IF(OR(N(AC$5)=0,AC$6=""),0,AC$5*((DATE(YEAR($B459),MONTH($B459),MIN(AC$6,DAY(EOMONTH($B459,0))))&gt;=$B459)*(DATE(YEAR($B459),MONTH($B459),MIN(AC$6,DAY(EOMONTH($B459,0))))&lt;$C459)+(DATE(YEAR($B459),MONTH($B459)+1,MIN(AC$6,DAY(EOMONTH($B459,1))))&gt;=$B459)*(DATE(YEAR($B459),MONTH($B459)+1,MIN(AC$6,DAY(EOMONTH($B459,1))))&lt;$C459)))</f>
        <v>0</v>
      </c>
      <c r="AD459" s="48" t="n">
        <f aca="false">IF(OR(N(AD$5)=0,AD$6=""),0,AD$5*((DATE(YEAR($B459),MONTH($B459),MIN(AD$6,DAY(EOMONTH($B459,0))))&gt;=$B459)*(DATE(YEAR($B459),MONTH($B459),MIN(AD$6,DAY(EOMONTH($B459,0))))&lt;$C459)+(DATE(YEAR($B459),MONTH($B459)+1,MIN(AD$6,DAY(EOMONTH($B459,1))))&gt;=$B459)*(DATE(YEAR($B459),MONTH($B459)+1,MIN(AD$6,DAY(EOMONTH($B459,1))))&lt;$C459)))</f>
        <v>0</v>
      </c>
      <c r="AE459" s="48" t="n">
        <f aca="false">IF(OR(N(AE$5)=0,AE$6=""),0,AE$5*((DATE(YEAR($B459),MONTH($B459),MIN(AE$6,DAY(EOMONTH($B459,0))))&gt;=$B459)*(DATE(YEAR($B459),MONTH($B459),MIN(AE$6,DAY(EOMONTH($B459,0))))&lt;$C459)+(DATE(YEAR($B459),MONTH($B459)+1,MIN(AE$6,DAY(EOMONTH($B459,1))))&gt;=$B459)*(DATE(YEAR($B459),MONTH($B459)+1,MIN(AE$6,DAY(EOMONTH($B459,1))))&lt;$C459)))</f>
        <v>0</v>
      </c>
      <c r="AF459" s="48" t="n">
        <f aca="false">IF(OR(N(AF$5)=0,AF$6=""),0,AF$5*((DATE(YEAR($B459),MONTH($B459),MIN(AF$6,DAY(EOMONTH($B459,0))))&gt;=$B459)*(DATE(YEAR($B459),MONTH($B459),MIN(AF$6,DAY(EOMONTH($B459,0))))&lt;$C459)+(DATE(YEAR($B459),MONTH($B459)+1,MIN(AF$6,DAY(EOMONTH($B459,1))))&gt;=$B459)*(DATE(YEAR($B459),MONTH($B459)+1,MIN(AF$6,DAY(EOMONTH($B459,1))))&lt;$C459)))</f>
        <v>0</v>
      </c>
      <c r="AG459" s="48" t="n">
        <f aca="false">IF(OR(N(AG$5)=0,AG$6=""),0,AG$5*((DATE(YEAR($B459),MONTH($B459),MIN(AG$6,DAY(EOMONTH($B459,0))))&gt;=$B459)*(DATE(YEAR($B459),MONTH($B459),MIN(AG$6,DAY(EOMONTH($B459,0))))&lt;$C459)+(DATE(YEAR($B459),MONTH($B459)+1,MIN(AG$6,DAY(EOMONTH($B459,1))))&gt;=$B459)*(DATE(YEAR($B459),MONTH($B459)+1,MIN(AG$6,DAY(EOMONTH($B459,1))))&lt;$C459)))</f>
        <v>0</v>
      </c>
      <c r="AH459" s="48" t="n">
        <f aca="false">IF(OR(N(AH$5)=0,AH$6=""),0,AH$5*((DATE(YEAR($B459),MONTH($B459),MIN(AH$6,DAY(EOMONTH($B459,0))))&gt;=$B459)*(DATE(YEAR($B459),MONTH($B459),MIN(AH$6,DAY(EOMONTH($B459,0))))&lt;$C459)+(DATE(YEAR($B459),MONTH($B459)+1,MIN(AH$6,DAY(EOMONTH($B459,1))))&gt;=$B459)*(DATE(YEAR($B459),MONTH($B459)+1,MIN(AH$6,DAY(EOMONTH($B459,1))))&lt;$C459)))</f>
        <v>0</v>
      </c>
      <c r="AI459" s="48" t="n">
        <f aca="false">IF(OR(N(AI$5)=0,AI$6=""),0,AI$5*((DATE(YEAR($B459),MONTH($B459),MIN(AI$6,DAY(EOMONTH($B459,0))))&gt;=$B459)*(DATE(YEAR($B459),MONTH($B459),MIN(AI$6,DAY(EOMONTH($B459,0))))&lt;$C459)+(DATE(YEAR($B459),MONTH($B459)+1,MIN(AI$6,DAY(EOMONTH($B459,1))))&gt;=$B459)*(DATE(YEAR($B459),MONTH($B459)+1,MIN(AI$6,DAY(EOMONTH($B459,1))))&lt;$C459)))</f>
        <v>0</v>
      </c>
      <c r="AJ459" s="48" t="n">
        <f aca="false">IF(OR(N(AJ$5)=0,AJ$6=""),0,AJ$5*((DATE(YEAR($B459),MONTH($B459),MIN(AJ$6,DAY(EOMONTH($B459,0))))&gt;=$B459)*(DATE(YEAR($B459),MONTH($B459),MIN(AJ$6,DAY(EOMONTH($B459,0))))&lt;$C459)+(DATE(YEAR($B459),MONTH($B459)+1,MIN(AJ$6,DAY(EOMONTH($B459,1))))&gt;=$B459)*(DATE(YEAR($B459),MONTH($B459)+1,MIN(AJ$6,DAY(EOMONTH($B459,1))))&lt;$C459)))</f>
        <v>0</v>
      </c>
      <c r="AK459" s="48" t="n">
        <f aca="false">IF(OR(N(AK$5)=0,AK$6=""),0,AK$5*((DATE(YEAR($B459),MONTH($B459),MIN(AK$6,DAY(EOMONTH($B459,0))))&gt;=$B459)*(DATE(YEAR($B459),MONTH($B459),MIN(AK$6,DAY(EOMONTH($B459,0))))&lt;$C459)+(DATE(YEAR($B459),MONTH($B459)+1,MIN(AK$6,DAY(EOMONTH($B459,1))))&gt;=$B459)*(DATE(YEAR($B459),MONTH($B459)+1,MIN(AK$6,DAY(EOMONTH($B459,1))))&lt;$C459)))</f>
        <v>0</v>
      </c>
      <c r="AL459" s="48" t="n">
        <f aca="false">IF(OR(N(AL$5)=0,AL$6=""),0,AL$5*((DATE(YEAR($B459),MONTH($B459),MIN(AL$6,DAY(EOMONTH($B459,0))))&gt;=$B459)*(DATE(YEAR($B459),MONTH($B459),MIN(AL$6,DAY(EOMONTH($B459,0))))&lt;$C459)+(DATE(YEAR($B459),MONTH($B459)+1,MIN(AL$6,DAY(EOMONTH($B459,1))))&gt;=$B459)*(DATE(YEAR($B459),MONTH($B459)+1,MIN(AL$6,DAY(EOMONTH($B459,1))))&lt;$C459)))</f>
        <v>0</v>
      </c>
      <c r="AM459" s="48" t="n">
        <f aca="false">IF(OR(N(AM$5)=0,AM$6=""),0,AM$5*((DATE(YEAR($B459),MONTH($B459),MIN(AM$6,DAY(EOMONTH($B459,0))))&gt;=$B459)*(DATE(YEAR($B459),MONTH($B459),MIN(AM$6,DAY(EOMONTH($B459,0))))&lt;$C459)+(DATE(YEAR($B459),MONTH($B459)+1,MIN(AM$6,DAY(EOMONTH($B459,1))))&gt;=$B459)*(DATE(YEAR($B459),MONTH($B459)+1,MIN(AM$6,DAY(EOMONTH($B459,1))))&lt;$C459)))</f>
        <v>0</v>
      </c>
      <c r="AN459" s="48" t="n">
        <f aca="false">IF(OR(N(AN$5)=0,AN$6=""),0,AN$5*((DATE(YEAR($B459),MONTH($B459),MIN(AN$6,DAY(EOMONTH($B459,0))))&gt;=$B459)*(DATE(YEAR($B459),MONTH($B459),MIN(AN$6,DAY(EOMONTH($B459,0))))&lt;$C459)+(DATE(YEAR($B459),MONTH($B459)+1,MIN(AN$6,DAY(EOMONTH($B459,1))))&gt;=$B459)*(DATE(YEAR($B459),MONTH($B459)+1,MIN(AN$6,DAY(EOMONTH($B459,1))))&lt;$C459)))</f>
        <v>0</v>
      </c>
      <c r="AO459" s="48" t="n">
        <f aca="false">IF(OR(N(AO$5)=0,AO$6=""),0,AO$5*((DATE(YEAR($B459),MONTH($B459),MIN(AO$6,DAY(EOMONTH($B459,0))))&gt;=$B459)*(DATE(YEAR($B459),MONTH($B459),MIN(AO$6,DAY(EOMONTH($B459,0))))&lt;$C459)+(DATE(YEAR($B459),MONTH($B459)+1,MIN(AO$6,DAY(EOMONTH($B459,1))))&gt;=$B459)*(DATE(YEAR($B459),MONTH($B459)+1,MIN(AO$6,DAY(EOMONTH($B459,1))))&lt;$C459)))</f>
        <v>0</v>
      </c>
      <c r="AP459" s="48" t="n">
        <f aca="false">IF(OR(N(AP$5)=0,AP$6=""),0,AP$5*((DATE(YEAR($B459),MONTH($B459),MIN(AP$6,DAY(EOMONTH($B459,0))))&gt;=$B459)*(DATE(YEAR($B459),MONTH($B459),MIN(AP$6,DAY(EOMONTH($B459,0))))&lt;$C459)+(DATE(YEAR($B459),MONTH($B459)+1,MIN(AP$6,DAY(EOMONTH($B459,1))))&gt;=$B459)*(DATE(YEAR($B459),MONTH($B459)+1,MIN(AP$6,DAY(EOMONTH($B459,1))))&lt;$C459)))</f>
        <v>0</v>
      </c>
      <c r="AQ459" s="48" t="n">
        <f aca="false">IF(OR(N(AQ$5)=0,AQ$6=""),0,AQ$5*((DATE(YEAR($B459),MONTH($B459),MIN(AQ$6,DAY(EOMONTH($B459,0))))&gt;=$B459)*(DATE(YEAR($B459),MONTH($B459),MIN(AQ$6,DAY(EOMONTH($B459,0))))&lt;$C459)+(DATE(YEAR($B459),MONTH($B459)+1,MIN(AQ$6,DAY(EOMONTH($B459,1))))&gt;=$B459)*(DATE(YEAR($B459),MONTH($B459)+1,MIN(AQ$6,DAY(EOMONTH($B459,1))))&lt;$C459)))</f>
        <v>0</v>
      </c>
      <c r="AR459" s="48" t="n">
        <f aca="false">IF(OR(N(AR$5)=0,AR$6=""),0,AR$5*((DATE(YEAR($B459),MONTH($B459),MIN(AR$6,DAY(EOMONTH($B459,0))))&gt;=$B459)*(DATE(YEAR($B459),MONTH($B459),MIN(AR$6,DAY(EOMONTH($B459,0))))&lt;$C459)+(DATE(YEAR($B459),MONTH($B459)+1,MIN(AR$6,DAY(EOMONTH($B459,1))))&gt;=$B459)*(DATE(YEAR($B459),MONTH($B459)+1,MIN(AR$6,DAY(EOMONTH($B459,1))))&lt;$C459)))</f>
        <v>0</v>
      </c>
      <c r="AS459" s="48" t="n">
        <f aca="false">IF(OR(N(AS$5)=0,AS$6=""),0,AS$5*((DATE(YEAR($B459),MONTH($B459),MIN(AS$6,DAY(EOMONTH($B459,0))))&gt;=$B459)*(DATE(YEAR($B459),MONTH($B459),MIN(AS$6,DAY(EOMONTH($B459,0))))&lt;$C459)+(DATE(YEAR($B459),MONTH($B459)+1,MIN(AS$6,DAY(EOMONTH($B459,1))))&gt;=$B459)*(DATE(YEAR($B459),MONTH($B459)+1,MIN(AS$6,DAY(EOMONTH($B459,1))))&lt;$C459)))</f>
        <v>0</v>
      </c>
      <c r="AT459" s="48" t="n">
        <f aca="false">IF(OR(N(AT$5)=0,AT$6=""),0,AT$5*((DATE(YEAR($B459),MONTH($B459),MIN(AT$6,DAY(EOMONTH($B459,0))))&gt;=$B459)*(DATE(YEAR($B459),MONTH($B459),MIN(AT$6,DAY(EOMONTH($B459,0))))&lt;$C459)+(DATE(YEAR($B459),MONTH($B459)+1,MIN(AT$6,DAY(EOMONTH($B459,1))))&gt;=$B459)*(DATE(YEAR($B459),MONTH($B459)+1,MIN(AT$6,DAY(EOMONTH($B459,1))))&lt;$C459)))</f>
        <v>0</v>
      </c>
      <c r="AU459" s="48" t="n">
        <f aca="false">IF(OR(N(AU$5)=0,AU$6=""),0,AU$5*((DATE(YEAR($B459),MONTH($B459),MIN(AU$6,DAY(EOMONTH($B459,0))))&gt;=$B459)*(DATE(YEAR($B459),MONTH($B459),MIN(AU$6,DAY(EOMONTH($B459,0))))&lt;$C459)+(DATE(YEAR($B459),MONTH($B459)+1,MIN(AU$6,DAY(EOMONTH($B459,1))))&gt;=$B459)*(DATE(YEAR($B459),MONTH($B459)+1,MIN(AU$6,DAY(EOMONTH($B459,1))))&lt;$C459)))</f>
        <v>0</v>
      </c>
      <c r="AV459" s="48" t="n">
        <f aca="false">IF(OR(N(AV$5)=0,AV$6=""),0,AV$5*((DATE(YEAR($B459),MONTH($B459),MIN(AV$6,DAY(EOMONTH($B459,0))))&gt;=$B459)*(DATE(YEAR($B459),MONTH($B459),MIN(AV$6,DAY(EOMONTH($B459,0))))&lt;$C459)+(DATE(YEAR($B459),MONTH($B459)+1,MIN(AV$6,DAY(EOMONTH($B459,1))))&gt;=$B459)*(DATE(YEAR($B459),MONTH($B459)+1,MIN(AV$6,DAY(EOMONTH($B459,1))))&lt;$C459)))</f>
        <v>0</v>
      </c>
      <c r="AW459" s="48" t="n">
        <f aca="false">IF(OR(N(AW$5)=0,AW$6=""),0,AW$5*((DATE(YEAR($B459),MONTH($B459),MIN(AW$6,DAY(EOMONTH($B459,0))))&gt;=$B459)*(DATE(YEAR($B459),MONTH($B459),MIN(AW$6,DAY(EOMONTH($B459,0))))&lt;$C459)+(DATE(YEAR($B459),MONTH($B459)+1,MIN(AW$6,DAY(EOMONTH($B459,1))))&gt;=$B459)*(DATE(YEAR($B459),MONTH($B459)+1,MIN(AW$6,DAY(EOMONTH($B459,1))))&lt;$C459)))</f>
        <v>0</v>
      </c>
      <c r="AX459" s="48" t="n">
        <f aca="false">IF(OR(N(AX$5)=0,AX$6=""),0,AX$5*((DATE(YEAR($B459),MONTH($B459),MIN(AX$6,DAY(EOMONTH($B459,0))))&gt;=$B459)*(DATE(YEAR($B459),MONTH($B459),MIN(AX$6,DAY(EOMONTH($B459,0))))&lt;$C459)+(DATE(YEAR($B459),MONTH($B459)+1,MIN(AX$6,DAY(EOMONTH($B459,1))))&gt;=$B459)*(DATE(YEAR($B459),MONTH($B459)+1,MIN(AX$6,DAY(EOMONTH($B459,1))))&lt;$C459)))</f>
        <v>0</v>
      </c>
      <c r="AY459" s="48" t="n">
        <f aca="false">IF(OR(N(AY$5)=0,AY$6=""),0,AY$5*((DATE(YEAR($B459),MONTH($B459),MIN(AY$6,DAY(EOMONTH($B459,0))))&gt;=$B459)*(DATE(YEAR($B459),MONTH($B459),MIN(AY$6,DAY(EOMONTH($B459,0))))&lt;$C459)+(DATE(YEAR($B459),MONTH($B459)+1,MIN(AY$6,DAY(EOMONTH($B459,1))))&gt;=$B459)*(DATE(YEAR($B459),MONTH($B459)+1,MIN(AY$6,DAY(EOMONTH($B459,1))))&lt;$C459)))</f>
        <v>0</v>
      </c>
      <c r="AZ459" s="48" t="n">
        <f aca="false">IF(OR(N(AZ$5)=0,AZ$6=""),0,AZ$5*((DATE(YEAR($B459),MONTH($B459),MIN(AZ$6,DAY(EOMONTH($B459,0))))&gt;=$B459)*(DATE(YEAR($B459),MONTH($B459),MIN(AZ$6,DAY(EOMONTH($B459,0))))&lt;$C459)+(DATE(YEAR($B459),MONTH($B459)+1,MIN(AZ$6,DAY(EOMONTH($B459,1))))&gt;=$B459)*(DATE(YEAR($B459),MONTH($B459)+1,MIN(AZ$6,DAY(EOMONTH($B459,1))))&lt;$C459)))</f>
        <v>0</v>
      </c>
      <c r="BA459" s="48" t="n">
        <f aca="false">IF(OR(N(BA$5)=0,BA$6=""),0,BA$5*((DATE(YEAR($B459),MONTH($B459),MIN(BA$6,DAY(EOMONTH($B459,0))))&gt;=$B459)*(DATE(YEAR($B459),MONTH($B459),MIN(BA$6,DAY(EOMONTH($B459,0))))&lt;$C459)+(DATE(YEAR($B459),MONTH($B459)+1,MIN(BA$6,DAY(EOMONTH($B459,1))))&gt;=$B459)*(DATE(YEAR($B459),MONTH($B459)+1,MIN(BA$6,DAY(EOMONTH($B459,1))))&lt;$C459)))</f>
        <v>0</v>
      </c>
      <c r="BB459" s="48" t="n">
        <f aca="false">IF(OR(N(BB$5)=0,BB$6=""),0,BB$5*((DATE(YEAR($B459),MONTH($B459),MIN(BB$6,DAY(EOMONTH($B459,0))))&gt;=$B459)*(DATE(YEAR($B459),MONTH($B459),MIN(BB$6,DAY(EOMONTH($B459,0))))&lt;$C459)+(DATE(YEAR($B459),MONTH($B459)+1,MIN(BB$6,DAY(EOMONTH($B459,1))))&gt;=$B459)*(DATE(YEAR($B459),MONTH($B459)+1,MIN(BB$6,DAY(EOMONTH($B459,1))))&lt;$C459)))</f>
        <v>0</v>
      </c>
      <c r="BC459" s="48" t="n">
        <f aca="false">IF(OR(N(BC$5)=0,BC$6=""),0,BC$5*((DATE(YEAR($B459),MONTH($B459),MIN(BC$6,DAY(EOMONTH($B459,0))))&gt;=$B459)*(DATE(YEAR($B459),MONTH($B459),MIN(BC$6,DAY(EOMONTH($B459,0))))&lt;$C459)+(DATE(YEAR($B459),MONTH($B459)+1,MIN(BC$6,DAY(EOMONTH($B459,1))))&gt;=$B459)*(DATE(YEAR($B459),MONTH($B459)+1,MIN(BC$6,DAY(EOMONTH($B459,1))))&lt;$C459)))</f>
        <v>0</v>
      </c>
      <c r="BD459" s="48" t="n">
        <f aca="false">IF(OR(N(BD$5)=0,BD$6=""),0,BD$5*((DATE(YEAR($B459),MONTH($B459),MIN(BD$6,DAY(EOMONTH($B459,0))))&gt;=$B459)*(DATE(YEAR($B459),MONTH($B459),MIN(BD$6,DAY(EOMONTH($B459,0))))&lt;$C459)+(DATE(YEAR($B459),MONTH($B459)+1,MIN(BD$6,DAY(EOMONTH($B459,1))))&gt;=$B459)*(DATE(YEAR($B459),MONTH($B459)+1,MIN(BD$6,DAY(EOMONTH($B459,1))))&lt;$C459)))</f>
        <v>0</v>
      </c>
      <c r="BE459" s="48" t="n">
        <f aca="false">IF(OR(N(BE$5)=0,BE$6=""),0,BE$5*((DATE(YEAR($B459),MONTH($B459),MIN(BE$6,DAY(EOMONTH($B459,0))))&gt;=$B459)*(DATE(YEAR($B459),MONTH($B459),MIN(BE$6,DAY(EOMONTH($B459,0))))&lt;$C459)+(DATE(YEAR($B459),MONTH($B459)+1,MIN(BE$6,DAY(EOMONTH($B459,1))))&gt;=$B459)*(DATE(YEAR($B459),MONTH($B459)+1,MIN(BE$6,DAY(EOMONTH($B459,1))))&lt;$C459)))</f>
        <v>0</v>
      </c>
      <c r="BF459" s="48" t="n">
        <f aca="false">IF(OR(N(BF$5)=0,BF$6=""),0,BF$5*((DATE(YEAR($B459),MONTH($B459),MIN(BF$6,DAY(EOMONTH($B459,0))))&gt;=$B459)*(DATE(YEAR($B459),MONTH($B459),MIN(BF$6,DAY(EOMONTH($B459,0))))&lt;$C459)+(DATE(YEAR($B459),MONTH($B459)+1,MIN(BF$6,DAY(EOMONTH($B459,1))))&gt;=$B459)*(DATE(YEAR($B459),MONTH($B459)+1,MIN(BF$6,DAY(EOMONTH($B459,1))))&lt;$C459)))</f>
        <v>0</v>
      </c>
      <c r="BG459" s="48" t="n">
        <f aca="false">IF(OR(N(BG$5)=0,BG$6=""),0,BG$5*((DATE(YEAR($B459),MONTH($B459),MIN(BG$6,DAY(EOMONTH($B459,0))))&gt;=$B459)*(DATE(YEAR($B459),MONTH($B459),MIN(BG$6,DAY(EOMONTH($B459,0))))&lt;$C459)+(DATE(YEAR($B459),MONTH($B459)+1,MIN(BG$6,DAY(EOMONTH($B459,1))))&gt;=$B459)*(DATE(YEAR($B459),MONTH($B459)+1,MIN(BG$6,DAY(EOMONTH($B459,1))))&lt;$C459)))</f>
        <v>0</v>
      </c>
      <c r="BH459" s="48" t="n">
        <f aca="false">IF(OR(N(BH$5)=0,BH$6=""),0,BH$5*((DATE(YEAR($B459),MONTH($B459),MIN(BH$6,DAY(EOMONTH($B459,0))))&gt;=$B459)*(DATE(YEAR($B459),MONTH($B459),MIN(BH$6,DAY(EOMONTH($B459,0))))&lt;$C459)+(DATE(YEAR($B459),MONTH($B459)+1,MIN(BH$6,DAY(EOMONTH($B459,1))))&gt;=$B459)*(DATE(YEAR($B459),MONTH($B459)+1,MIN(BH$6,DAY(EOMONTH($B459,1))))&lt;$C459)))</f>
        <v>0</v>
      </c>
      <c r="BI459" s="48" t="n">
        <f aca="false">IF(OR(N(BI$5)=0,BI$6=""),0,BI$5*((DATE(YEAR($B459),MONTH($B459),MIN(BI$6,DAY(EOMONTH($B459,0))))&gt;=$B459)*(DATE(YEAR($B459),MONTH($B459),MIN(BI$6,DAY(EOMONTH($B459,0))))&lt;$C459)+(DATE(YEAR($B459),MONTH($B459)+1,MIN(BI$6,DAY(EOMONTH($B459,1))))&gt;=$B459)*(DATE(YEAR($B459),MONTH($B459)+1,MIN(BI$6,DAY(EOMONTH($B459,1))))&lt;$C459)))</f>
        <v>0</v>
      </c>
      <c r="BJ459" s="48" t="n">
        <f aca="false">IF(OR(N(BJ$5)=0,BJ$6=""),0,BJ$5*((DATE(YEAR($B459),MONTH($B459),MIN(BJ$6,DAY(EOMONTH($B459,0))))&gt;=$B459)*(DATE(YEAR($B459),MONTH($B459),MIN(BJ$6,DAY(EOMONTH($B459,0))))&lt;$C459)+(DATE(YEAR($B459),MONTH($B459)+1,MIN(BJ$6,DAY(EOMONTH($B459,1))))&gt;=$B459)*(DATE(YEAR($B459),MONTH($B459)+1,MIN(BJ$6,DAY(EOMONTH($B459,1))))&lt;$C459)))</f>
        <v>0</v>
      </c>
      <c r="BK459" s="48" t="n">
        <f aca="false">IF(OR(N(BK$5)=0,BK$6=""),0,BK$5*((DATE(YEAR($B459),MONTH($B459),MIN(BK$6,DAY(EOMONTH($B459,0))))&gt;=$B459)*(DATE(YEAR($B459),MONTH($B459),MIN(BK$6,DAY(EOMONTH($B459,0))))&lt;$C459)+(DATE(YEAR($B459),MONTH($B459)+1,MIN(BK$6,DAY(EOMONTH($B459,1))))&gt;=$B459)*(DATE(YEAR($B459),MONTH($B459)+1,MIN(BK$6,DAY(EOMONTH($B459,1))))&lt;$C459)))</f>
        <v>0</v>
      </c>
      <c r="BL459" s="48" t="n">
        <f aca="false">IF(OR(N(BL$5)=0,BL$6=""),0,BL$5*((DATE(YEAR($B459),MONTH($B459),MIN(BL$6,DAY(EOMONTH($B459,0))))&gt;=$B459)*(DATE(YEAR($B459),MONTH($B459),MIN(BL$6,DAY(EOMONTH($B459,0))))&lt;$C459)+(DATE(YEAR($B459),MONTH($B459)+1,MIN(BL$6,DAY(EOMONTH($B459,1))))&gt;=$B459)*(DATE(YEAR($B459),MONTH($B459)+1,MIN(BL$6,DAY(EOMONTH($B459,1))))&lt;$C459)))</f>
        <v>0</v>
      </c>
      <c r="BM459" s="48" t="n">
        <f aca="false">IF(OR(N(BM$5)=0,BM$6=""),0,BM$5*((DATE(YEAR($B459),MONTH($B459),MIN(BM$6,DAY(EOMONTH($B459,0))))&gt;=$B459)*(DATE(YEAR($B459),MONTH($B459),MIN(BM$6,DAY(EOMONTH($B459,0))))&lt;$C459)+(DATE(YEAR($B459),MONTH($B459)+1,MIN(BM$6,DAY(EOMONTH($B459,1))))&gt;=$B459)*(DATE(YEAR($B459),MONTH($B459)+1,MIN(BM$6,DAY(EOMONTH($B459,1))))&lt;$C459)))</f>
        <v>0</v>
      </c>
      <c r="BN459" s="48" t="n">
        <f aca="false">IF(OR(N(BN$5)=0,BN$6=""),0,BN$5*((DATE(YEAR($B459),MONTH($B459),MIN(BN$6,DAY(EOMONTH($B459,0))))&gt;=$B459)*(DATE(YEAR($B459),MONTH($B459),MIN(BN$6,DAY(EOMONTH($B459,0))))&lt;$C459)+(DATE(YEAR($B459),MONTH($B459)+1,MIN(BN$6,DAY(EOMONTH($B459,1))))&gt;=$B459)*(DATE(YEAR($B459),MONTH($B459)+1,MIN(BN$6,DAY(EOMONTH($B459,1))))&lt;$C459)))</f>
        <v>0</v>
      </c>
      <c r="BO459" s="48" t="n">
        <f aca="false">IF(OR(N(BO$5)=0,BO$6=""),0,BO$5*((DATE(YEAR($B459),MONTH($B459),MIN(BO$6,DAY(EOMONTH($B459,0))))&gt;=$B459)*(DATE(YEAR($B459),MONTH($B459),MIN(BO$6,DAY(EOMONTH($B459,0))))&lt;$C459)+(DATE(YEAR($B459),MONTH($B459)+1,MIN(BO$6,DAY(EOMONTH($B459,1))))&gt;=$B459)*(DATE(YEAR($B459),MONTH($B459)+1,MIN(BO$6,DAY(EOMONTH($B459,1))))&lt;$C459)))</f>
        <v>0</v>
      </c>
      <c r="BP459" s="48" t="n">
        <f aca="false">IF(OR(N(BP$5)=0,BP$6=""),0,BP$5*((DATE(YEAR($B459),MONTH($B459),MIN(BP$6,DAY(EOMONTH($B459,0))))&gt;=$B459)*(DATE(YEAR($B459),MONTH($B459),MIN(BP$6,DAY(EOMONTH($B459,0))))&lt;$C459)+(DATE(YEAR($B459),MONTH($B459)+1,MIN(BP$6,DAY(EOMONTH($B459,1))))&gt;=$B459)*(DATE(YEAR($B459),MONTH($B459)+1,MIN(BP$6,DAY(EOMONTH($B459,1))))&lt;$C459)))</f>
        <v>0</v>
      </c>
      <c r="BQ459" s="48" t="n">
        <f aca="false">IF(OR(N(BQ$5)=0,BQ$6=""),0,BQ$5*((DATE(YEAR($B459),MONTH($B459),MIN(BQ$6,DAY(EOMONTH($B459,0))))&gt;=$B459)*(DATE(YEAR($B459),MONTH($B459),MIN(BQ$6,DAY(EOMONTH($B459,0))))&lt;$C459)+(DATE(YEAR($B459),MONTH($B459)+1,MIN(BQ$6,DAY(EOMONTH($B459,1))))&gt;=$B459)*(DATE(YEAR($B459),MONTH($B459)+1,MIN(BQ$6,DAY(EOMONTH($B459,1))))&lt;$C459)))</f>
        <v>0</v>
      </c>
      <c r="BR459" s="48" t="n">
        <f aca="false">IF(OR(N(BR$5)=0,BR$6=""),0,BR$5*((DATE(YEAR($B459),MONTH($B459),MIN(BR$6,DAY(EOMONTH($B459,0))))&gt;=$B459)*(DATE(YEAR($B459),MONTH($B459),MIN(BR$6,DAY(EOMONTH($B459,0))))&lt;$C459)+(DATE(YEAR($B459),MONTH($B459)+1,MIN(BR$6,DAY(EOMONTH($B459,1))))&gt;=$B459)*(DATE(YEAR($B459),MONTH($B459)+1,MIN(BR$6,DAY(EOMONTH($B459,1))))&lt;$C459)))</f>
        <v>0</v>
      </c>
      <c r="BS459" s="48" t="n">
        <f aca="false">IF(OR(N(BS$5)=0,BS$6=""),0,BS$5*((DATE(YEAR($B459),MONTH($B459),MIN(BS$6,DAY(EOMONTH($B459,0))))&gt;=$B459)*(DATE(YEAR($B459),MONTH($B459),MIN(BS$6,DAY(EOMONTH($B459,0))))&lt;$C459)+(DATE(YEAR($B459),MONTH($B459)+1,MIN(BS$6,DAY(EOMONTH($B459,1))))&gt;=$B459)*(DATE(YEAR($B459),MONTH($B459)+1,MIN(BS$6,DAY(EOMONTH($B459,1))))&lt;$C459)))</f>
        <v>0</v>
      </c>
      <c r="BT459" s="48" t="n">
        <f aca="false">IF(OR(N(BT$5)=0,BT$6=""),0,BT$5*((DATE(YEAR($B459),MONTH($B459),MIN(BT$6,DAY(EOMONTH($B459,0))))&gt;=$B459)*(DATE(YEAR($B459),MONTH($B459),MIN(BT$6,DAY(EOMONTH($B459,0))))&lt;$C459)+(DATE(YEAR($B459),MONTH($B459)+1,MIN(BT$6,DAY(EOMONTH($B459,1))))&gt;=$B459)*(DATE(YEAR($B459),MONTH($B459)+1,MIN(BT$6,DAY(EOMONTH($B459,1))))&lt;$C459)))</f>
        <v>0</v>
      </c>
      <c r="BU459" s="48" t="n">
        <f aca="false">IF(OR(N(BU$5)=0,BU$6=""),0,BU$5*((DATE(YEAR($B459),MONTH($B459),MIN(BU$6,DAY(EOMONTH($B459,0))))&gt;=$B459)*(DATE(YEAR($B459),MONTH($B459),MIN(BU$6,DAY(EOMONTH($B459,0))))&lt;$C459)+(DATE(YEAR($B459),MONTH($B459)+1,MIN(BU$6,DAY(EOMONTH($B459,1))))&gt;=$B459)*(DATE(YEAR($B459),MONTH($B459)+1,MIN(BU$6,DAY(EOMONTH($B459,1))))&lt;$C459)))</f>
        <v>0</v>
      </c>
      <c r="BV459" s="48" t="n">
        <f aca="false">IF(OR(N(BV$5)=0,BV$6=""),0,BV$5*((DATE(YEAR($B459),MONTH($B459),MIN(BV$6,DAY(EOMONTH($B459,0))))&gt;=$B459)*(DATE(YEAR($B459),MONTH($B459),MIN(BV$6,DAY(EOMONTH($B459,0))))&lt;$C459)+(DATE(YEAR($B459),MONTH($B459)+1,MIN(BV$6,DAY(EOMONTH($B459,1))))&gt;=$B459)*(DATE(YEAR($B459),MONTH($B459)+1,MIN(BV$6,DAY(EOMONTH($B459,1))))&lt;$C459)))</f>
        <v>0</v>
      </c>
      <c r="BW459" s="48" t="n">
        <f aca="false">IF(OR(N(BW$5)=0,BW$6=""),0,BW$5*((DATE(YEAR($B459),MONTH($B459),MIN(BW$6,DAY(EOMONTH($B459,0))))&gt;=$B459)*(DATE(YEAR($B459),MONTH($B459),MIN(BW$6,DAY(EOMONTH($B459,0))))&lt;$C459)+(DATE(YEAR($B459),MONTH($B459)+1,MIN(BW$6,DAY(EOMONTH($B459,1))))&gt;=$B459)*(DATE(YEAR($B459),MONTH($B459)+1,MIN(BW$6,DAY(EOMONTH($B459,1))))&lt;$C459)))</f>
        <v>0</v>
      </c>
      <c r="BX459" s="48" t="n">
        <f aca="false">MIN(Z459,(FT458*(1+FT$5/Setup!$C$36)+IF($V459=1,N($F459),0)))</f>
        <v>0</v>
      </c>
      <c r="BY459" s="48" t="n">
        <f aca="false">MIN(AA459,(FU458*(1+FU$5/Setup!$C$36)+IF($V459=2,N($F459),0)))</f>
        <v>0</v>
      </c>
      <c r="BZ459" s="48" t="n">
        <f aca="false">MIN(AB459,(FV458*(1+FV$5/Setup!$C$36)+IF($V459=3,N($F459),0)))</f>
        <v>0</v>
      </c>
      <c r="CA459" s="48" t="n">
        <f aca="false">MIN(AC459,(FW458*(1+FW$5/Setup!$C$36)+IF($V459=4,N($F459),0)))</f>
        <v>0</v>
      </c>
      <c r="CB459" s="48" t="n">
        <f aca="false">MIN(AD459,(FX458*(1+FX$5/Setup!$C$36)+IF($V459=5,N($F459),0)))</f>
        <v>0</v>
      </c>
      <c r="CC459" s="48" t="n">
        <f aca="false">MIN(AE459,(FY458*(1+FY$5/Setup!$C$36)+IF($V459=6,N($F459),0)))</f>
        <v>0</v>
      </c>
      <c r="CD459" s="48" t="n">
        <f aca="false">MIN(AF459,(FZ458*(1+FZ$5/Setup!$C$36)+IF($V459=7,N($F459),0)))</f>
        <v>0</v>
      </c>
      <c r="CE459" s="48" t="n">
        <f aca="false">MIN(AG459,(GA458*(1+GA$5/Setup!$C$36)+IF($V459=8,N($F459),0)))</f>
        <v>0</v>
      </c>
      <c r="CF459" s="48" t="n">
        <f aca="false">MIN(AH459,(GB458*(1+GB$5/Setup!$C$36)+IF($V459=9,N($F459),0)))</f>
        <v>0</v>
      </c>
      <c r="CG459" s="48" t="n">
        <f aca="false">MIN(AI459,(GC458*(1+GC$5/Setup!$C$36)+IF($V459=10,N($F459),0)))</f>
        <v>0</v>
      </c>
      <c r="CH459" s="48" t="n">
        <f aca="false">MIN(AJ459,(GD458*(1+GD$5/Setup!$C$36)+IF($V459=11,N($F459),0)))</f>
        <v>0</v>
      </c>
      <c r="CI459" s="48" t="n">
        <f aca="false">MIN(AK459,(GE458*(1+GE$5/Setup!$C$36)+IF($V459=12,N($F459),0)))</f>
        <v>0</v>
      </c>
      <c r="CJ459" s="48" t="n">
        <f aca="false">MIN(AL459,(GF458*(1+GF$5/Setup!$C$36)+IF($V459=13,N($F459),0)))</f>
        <v>0</v>
      </c>
      <c r="CK459" s="48" t="n">
        <f aca="false">MIN(AM459,(GG458*(1+GG$5/Setup!$C$36)+IF($V459=14,N($F459),0)))</f>
        <v>0</v>
      </c>
      <c r="CL459" s="48" t="n">
        <f aca="false">MIN(AN459,(GH458*(1+GH$5/Setup!$C$36)+IF($V459=15,N($F459),0)))</f>
        <v>0</v>
      </c>
      <c r="CM459" s="48" t="n">
        <f aca="false">MIN(AO459,(GI458*(1+GI$5/Setup!$C$36)+IF($V459=16,N($F459),0)))</f>
        <v>0</v>
      </c>
      <c r="CN459" s="48" t="n">
        <f aca="false">MIN(AP459,(GJ458*(1+GJ$5/Setup!$C$36)+IF($V459=17,N($F459),0)))</f>
        <v>0</v>
      </c>
      <c r="CO459" s="48" t="n">
        <f aca="false">MIN(AQ459,(GK458*(1+GK$5/Setup!$C$36)+IF($V459=18,N($F459),0)))</f>
        <v>0</v>
      </c>
      <c r="CP459" s="48" t="n">
        <f aca="false">MIN(AR459,(GL458*(1+GL$5/Setup!$C$36)+IF($V459=19,N($F459),0)))</f>
        <v>0</v>
      </c>
      <c r="CQ459" s="48" t="n">
        <f aca="false">MIN(AS459,(GM458*(1+GM$5/Setup!$C$36)+IF($V459=20,N($F459),0)))</f>
        <v>0</v>
      </c>
      <c r="CR459" s="48" t="n">
        <f aca="false">MIN(AT459,(GN458*(1+GN$5/Setup!$C$36)+IF($V459=21,N($F459),0)))</f>
        <v>0</v>
      </c>
      <c r="CS459" s="48" t="n">
        <f aca="false">MIN(AU459,(GO458*(1+GO$5/Setup!$C$36)+IF($V459=22,N($F459),0)))</f>
        <v>0</v>
      </c>
      <c r="CT459" s="48" t="n">
        <f aca="false">MIN(AV459,(GP458*(1+GP$5/Setup!$C$36)+IF($V459=23,N($F459),0)))</f>
        <v>0</v>
      </c>
      <c r="CU459" s="48" t="n">
        <f aca="false">MIN(AW459,(GQ458*(1+GQ$5/Setup!$C$36)+IF($V459=24,N($F459),0)))</f>
        <v>0</v>
      </c>
      <c r="CV459" s="48" t="n">
        <f aca="false">MIN(AX459,(GR458*(1+GR$5/Setup!$C$36)+IF($V459=25,N($F459),0)))</f>
        <v>0</v>
      </c>
      <c r="CW459" s="48" t="n">
        <f aca="false">MIN(AY459,(GS458*(1+GS$5/Setup!$C$36)+IF($V459=26,N($F459),0)))</f>
        <v>0</v>
      </c>
      <c r="CX459" s="48" t="n">
        <f aca="false">MIN(AZ459,(GT458*(1+GT$5/Setup!$C$36)+IF($V459=27,N($F459),0)))</f>
        <v>0</v>
      </c>
      <c r="CY459" s="48" t="n">
        <f aca="false">MIN(BA459,(GU458*(1+GU$5/Setup!$C$36)+IF($V459=28,N($F459),0)))</f>
        <v>0</v>
      </c>
      <c r="CZ459" s="48" t="n">
        <f aca="false">MIN(BB459,(GV458*(1+GV$5/Setup!$C$36)+IF($V459=29,N($F459),0)))</f>
        <v>0</v>
      </c>
      <c r="DA459" s="48" t="n">
        <f aca="false">MIN(BC459,(GW458*(1+GW$5/Setup!$C$36)+IF($V459=30,N($F459),0)))</f>
        <v>0</v>
      </c>
      <c r="DB459" s="48" t="n">
        <f aca="false">MIN(BD459,(GX458*(1+GX$5/Setup!$C$36)+IF($V459=31,N($F459),0)))</f>
        <v>0</v>
      </c>
      <c r="DC459" s="48" t="n">
        <f aca="false">MIN(BE459,(GY458*(1+GY$5/Setup!$C$36)+IF($V459=32,N($F459),0)))</f>
        <v>0</v>
      </c>
      <c r="DD459" s="48" t="n">
        <f aca="false">MIN(BF459,(GZ458*(1+GZ$5/Setup!$C$36)+IF($V459=33,N($F459),0)))</f>
        <v>0</v>
      </c>
      <c r="DE459" s="48" t="n">
        <f aca="false">MIN(BG459,(HA458*(1+HA$5/Setup!$C$36)+IF($V459=34,N($F459),0)))</f>
        <v>0</v>
      </c>
      <c r="DF459" s="48" t="n">
        <f aca="false">MIN(BH459,(HB458*(1+HB$5/Setup!$C$36)+IF($V459=35,N($F459),0)))</f>
        <v>0</v>
      </c>
      <c r="DG459" s="48" t="n">
        <f aca="false">MIN(BI459,(HC458*(1+HC$5/Setup!$C$36)+IF($V459=36,N($F459),0)))</f>
        <v>0</v>
      </c>
      <c r="DH459" s="48" t="n">
        <f aca="false">MIN(BJ459,(HD458*(1+HD$5/Setup!$C$36)+IF($V459=37,N($F459),0)))</f>
        <v>0</v>
      </c>
      <c r="DI459" s="48" t="n">
        <f aca="false">MIN(BK459,(HE458*(1+HE$5/Setup!$C$36)+IF($V459=38,N($F459),0)))</f>
        <v>0</v>
      </c>
      <c r="DJ459" s="48" t="n">
        <f aca="false">MIN(BL459,(HF458*(1+HF$5/Setup!$C$36)+IF($V459=39,N($F459),0)))</f>
        <v>0</v>
      </c>
      <c r="DK459" s="48" t="n">
        <f aca="false">MIN(BM459,(HG458*(1+HG$5/Setup!$C$36)+IF($V459=40,N($F459),0)))</f>
        <v>0</v>
      </c>
      <c r="DL459" s="48" t="n">
        <f aca="false">MIN(BN459,(HH458*(1+HH$5/Setup!$C$36)+IF($V459=41,N($F459),0)))</f>
        <v>0</v>
      </c>
      <c r="DM459" s="48" t="n">
        <f aca="false">MIN(BO459,(HI458*(1+HI$5/Setup!$C$36)+IF($V459=42,N($F459),0)))</f>
        <v>0</v>
      </c>
      <c r="DN459" s="48" t="n">
        <f aca="false">MIN(BP459,(HJ458*(1+HJ$5/Setup!$C$36)+IF($V459=43,N($F459),0)))</f>
        <v>0</v>
      </c>
      <c r="DO459" s="48" t="n">
        <f aca="false">MIN(BQ459,(HK458*(1+HK$5/Setup!$C$36)+IF($V459=44,N($F459),0)))</f>
        <v>0</v>
      </c>
      <c r="DP459" s="48" t="n">
        <f aca="false">MIN(BR459,(HL458*(1+HL$5/Setup!$C$36)+IF($V459=45,N($F459),0)))</f>
        <v>0</v>
      </c>
      <c r="DQ459" s="48" t="n">
        <f aca="false">MIN(BS459,(HM458*(1+HM$5/Setup!$C$36)+IF($V459=46,N($F459),0)))</f>
        <v>0</v>
      </c>
      <c r="DR459" s="48" t="n">
        <f aca="false">MIN(BT459,(HN458*(1+HN$5/Setup!$C$36)+IF($V459=47,N($F459),0)))</f>
        <v>0</v>
      </c>
      <c r="DS459" s="48" t="n">
        <f aca="false">MIN(BU459,(HO458*(1+HO$5/Setup!$C$36)+IF($V459=48,N($F459),0)))</f>
        <v>0</v>
      </c>
      <c r="DT459" s="48" t="n">
        <f aca="false">MIN(BV459,(HP458*(1+HP$5/Setup!$C$36)+IF($V459=49,N($F459),0)))</f>
        <v>0</v>
      </c>
      <c r="DU459" s="48" t="n">
        <f aca="false">MIN(BW459,(HQ458*(1+HQ$5/Setup!$C$36)+IF($V459=50,N($F459),0)))</f>
        <v>0</v>
      </c>
      <c r="DV459" s="48" t="n">
        <f aca="false">MIN(MAX((FT458*(1+FT$5/Setup!$C$36)+IF($V459=1,N($F459),0))-BX459,0),MAX($P459-0,0))</f>
        <v>0</v>
      </c>
      <c r="DW459" s="48" t="n">
        <f aca="false">MIN(MAX((FU458*(1+FU$5/Setup!$C$36)+IF($V459=2,N($F459),0))-BY459,0),MAX($P459-SUM(DV459:DV459),0))</f>
        <v>0</v>
      </c>
      <c r="DX459" s="48" t="n">
        <f aca="false">MIN(MAX((FV458*(1+FV$5/Setup!$C$36)+IF($V459=3,N($F459),0))-BZ459,0),MAX($P459-SUM(DV459:DW459),0))</f>
        <v>0</v>
      </c>
      <c r="DY459" s="48" t="n">
        <f aca="false">MIN(MAX((FW458*(1+FW$5/Setup!$C$36)+IF($V459=4,N($F459),0))-CA459,0),MAX($P459-SUM(DV459:DX459),0))</f>
        <v>0</v>
      </c>
      <c r="DZ459" s="48" t="n">
        <f aca="false">MIN(MAX((FX458*(1+FX$5/Setup!$C$36)+IF($V459=5,N($F459),0))-CB459,0),MAX($P459-SUM(DV459:DY459),0))</f>
        <v>0</v>
      </c>
      <c r="EA459" s="48" t="n">
        <f aca="false">MIN(MAX((FY458*(1+FY$5/Setup!$C$36)+IF($V459=6,N($F459),0))-CC459,0),MAX($P459-SUM(DV459:DZ459),0))</f>
        <v>0</v>
      </c>
      <c r="EB459" s="48" t="n">
        <f aca="false">MIN(MAX((FZ458*(1+FZ$5/Setup!$C$36)+IF($V459=7,N($F459),0))-CD459,0),MAX($P459-SUM(DV459:EA459),0))</f>
        <v>0</v>
      </c>
      <c r="EC459" s="48" t="n">
        <f aca="false">MIN(MAX((GA458*(1+GA$5/Setup!$C$36)+IF($V459=8,N($F459),0))-CE459,0),MAX($P459-SUM(DV459:EB459),0))</f>
        <v>0</v>
      </c>
      <c r="ED459" s="48" t="n">
        <f aca="false">MIN(MAX((GB458*(1+GB$5/Setup!$C$36)+IF($V459=9,N($F459),0))-CF459,0),MAX($P459-SUM(DV459:EC459),0))</f>
        <v>0</v>
      </c>
      <c r="EE459" s="48" t="n">
        <f aca="false">MIN(MAX((GC458*(1+GC$5/Setup!$C$36)+IF($V459=10,N($F459),0))-CG459,0),MAX($P459-SUM(DV459:ED459),0))</f>
        <v>0</v>
      </c>
      <c r="EF459" s="48" t="n">
        <f aca="false">MIN(MAX((GD458*(1+GD$5/Setup!$C$36)+IF($V459=11,N($F459),0))-CH459,0),MAX($P459-SUM(DV459:EE459),0))</f>
        <v>0</v>
      </c>
      <c r="EG459" s="48" t="n">
        <f aca="false">MIN(MAX((GE458*(1+GE$5/Setup!$C$36)+IF($V459=12,N($F459),0))-CI459,0),MAX($P459-SUM(DV459:EF459),0))</f>
        <v>0</v>
      </c>
      <c r="EH459" s="48" t="n">
        <f aca="false">MIN(MAX((GF458*(1+GF$5/Setup!$C$36)+IF($V459=13,N($F459),0))-CJ459,0),MAX($P459-SUM(DV459:EG459),0))</f>
        <v>0</v>
      </c>
      <c r="EI459" s="48" t="n">
        <f aca="false">MIN(MAX((GG458*(1+GG$5/Setup!$C$36)+IF($V459=14,N($F459),0))-CK459,0),MAX($P459-SUM(DV459:EH459),0))</f>
        <v>0</v>
      </c>
      <c r="EJ459" s="48" t="n">
        <f aca="false">MIN(MAX((GH458*(1+GH$5/Setup!$C$36)+IF($V459=15,N($F459),0))-CL459,0),MAX($P459-SUM(DV459:EI459),0))</f>
        <v>0</v>
      </c>
      <c r="EK459" s="48" t="n">
        <f aca="false">MIN(MAX((GI458*(1+GI$5/Setup!$C$36)+IF($V459=16,N($F459),0))-CM459,0),MAX($P459-SUM(DV459:EJ459),0))</f>
        <v>0</v>
      </c>
      <c r="EL459" s="48" t="n">
        <f aca="false">MIN(MAX((GJ458*(1+GJ$5/Setup!$C$36)+IF($V459=17,N($F459),0))-CN459,0),MAX($P459-SUM(DV459:EK459),0))</f>
        <v>0</v>
      </c>
      <c r="EM459" s="48" t="n">
        <f aca="false">MIN(MAX((GK458*(1+GK$5/Setup!$C$36)+IF($V459=18,N($F459),0))-CO459,0),MAX($P459-SUM(DV459:EL459),0))</f>
        <v>0</v>
      </c>
      <c r="EN459" s="48" t="n">
        <f aca="false">MIN(MAX((GL458*(1+GL$5/Setup!$C$36)+IF($V459=19,N($F459),0))-CP459,0),MAX($P459-SUM(DV459:EM459),0))</f>
        <v>0</v>
      </c>
      <c r="EO459" s="48" t="n">
        <f aca="false">MIN(MAX((GM458*(1+GM$5/Setup!$C$36)+IF($V459=20,N($F459),0))-CQ459,0),MAX($P459-SUM(DV459:EN459),0))</f>
        <v>0</v>
      </c>
      <c r="EP459" s="48" t="n">
        <f aca="false">MIN(MAX((GN458*(1+GN$5/Setup!$C$36)+IF($V459=21,N($F459),0))-CR459,0),MAX($P459-SUM(DV459:EO459),0))</f>
        <v>0</v>
      </c>
      <c r="EQ459" s="48" t="n">
        <f aca="false">MIN(MAX((GO458*(1+GO$5/Setup!$C$36)+IF($V459=22,N($F459),0))-CS459,0),MAX($P459-SUM(DV459:EP459),0))</f>
        <v>0</v>
      </c>
      <c r="ER459" s="48" t="n">
        <f aca="false">MIN(MAX((GP458*(1+GP$5/Setup!$C$36)+IF($V459=23,N($F459),0))-CT459,0),MAX($P459-SUM(DV459:EQ459),0))</f>
        <v>0</v>
      </c>
      <c r="ES459" s="48" t="n">
        <f aca="false">MIN(MAX((GQ458*(1+GQ$5/Setup!$C$36)+IF($V459=24,N($F459),0))-CU459,0),MAX($P459-SUM(DV459:ER459),0))</f>
        <v>0</v>
      </c>
      <c r="ET459" s="48" t="n">
        <f aca="false">MIN(MAX((GR458*(1+GR$5/Setup!$C$36)+IF($V459=25,N($F459),0))-CV459,0),MAX($P459-SUM(DV459:ES459),0))</f>
        <v>0</v>
      </c>
      <c r="EU459" s="48" t="n">
        <f aca="false">MIN(MAX((GS458*(1+GS$5/Setup!$C$36)+IF($V459=26,N($F459),0))-CW459,0),MAX($P459-SUM(DV459:ET459),0))</f>
        <v>0</v>
      </c>
      <c r="EV459" s="48" t="n">
        <f aca="false">MIN(MAX((GT458*(1+GT$5/Setup!$C$36)+IF($V459=27,N($F459),0))-CX459,0),MAX($P459-SUM(DV459:EU459),0))</f>
        <v>0</v>
      </c>
      <c r="EW459" s="48" t="n">
        <f aca="false">MIN(MAX((GU458*(1+GU$5/Setup!$C$36)+IF($V459=28,N($F459),0))-CY459,0),MAX($P459-SUM(DV459:EV459),0))</f>
        <v>0</v>
      </c>
      <c r="EX459" s="48" t="n">
        <f aca="false">MIN(MAX((GV458*(1+GV$5/Setup!$C$36)+IF($V459=29,N($F459),0))-CZ459,0),MAX($P459-SUM(DV459:EW459),0))</f>
        <v>0</v>
      </c>
      <c r="EY459" s="48" t="n">
        <f aca="false">MIN(MAX((GW458*(1+GW$5/Setup!$C$36)+IF($V459=30,N($F459),0))-DA459,0),MAX($P459-SUM(DV459:EX459),0))</f>
        <v>0</v>
      </c>
      <c r="EZ459" s="48" t="n">
        <f aca="false">MIN(MAX((GX458*(1+GX$5/Setup!$C$36)+IF($V459=31,N($F459),0))-DB459,0),MAX($P459-SUM(DV459:EY459),0))</f>
        <v>0</v>
      </c>
      <c r="FA459" s="48" t="n">
        <f aca="false">MIN(MAX((GY458*(1+GY$5/Setup!$C$36)+IF($V459=32,N($F459),0))-DC459,0),MAX($P459-SUM(DV459:EZ459),0))</f>
        <v>0</v>
      </c>
      <c r="FB459" s="48" t="n">
        <f aca="false">MIN(MAX((GZ458*(1+GZ$5/Setup!$C$36)+IF($V459=33,N($F459),0))-DD459,0),MAX($P459-SUM(DV459:FA459),0))</f>
        <v>0</v>
      </c>
      <c r="FC459" s="48" t="n">
        <f aca="false">MIN(MAX((HA458*(1+HA$5/Setup!$C$36)+IF($V459=34,N($F459),0))-DE459,0),MAX($P459-SUM(DV459:FB459),0))</f>
        <v>0</v>
      </c>
      <c r="FD459" s="48" t="n">
        <f aca="false">MIN(MAX((HB458*(1+HB$5/Setup!$C$36)+IF($V459=35,N($F459),0))-DF459,0),MAX($P459-SUM(DV459:FC459),0))</f>
        <v>0</v>
      </c>
      <c r="FE459" s="48" t="n">
        <f aca="false">MIN(MAX((HC458*(1+HC$5/Setup!$C$36)+IF($V459=36,N($F459),0))-DG459,0),MAX($P459-SUM(DV459:FD459),0))</f>
        <v>0</v>
      </c>
      <c r="FF459" s="48" t="n">
        <f aca="false">MIN(MAX((HD458*(1+HD$5/Setup!$C$36)+IF($V459=37,N($F459),0))-DH459,0),MAX($P459-SUM(DV459:FE459),0))</f>
        <v>0</v>
      </c>
      <c r="FG459" s="48" t="n">
        <f aca="false">MIN(MAX((HE458*(1+HE$5/Setup!$C$36)+IF($V459=38,N($F459),0))-DI459,0),MAX($P459-SUM(DV459:FF459),0))</f>
        <v>0</v>
      </c>
      <c r="FH459" s="48" t="n">
        <f aca="false">MIN(MAX((HF458*(1+HF$5/Setup!$C$36)+IF($V459=39,N($F459),0))-DJ459,0),MAX($P459-SUM(DV459:FG459),0))</f>
        <v>0</v>
      </c>
      <c r="FI459" s="48" t="n">
        <f aca="false">MIN(MAX((HG458*(1+HG$5/Setup!$C$36)+IF($V459=40,N($F459),0))-DK459,0),MAX($P459-SUM(DV459:FH459),0))</f>
        <v>0</v>
      </c>
      <c r="FJ459" s="48" t="n">
        <f aca="false">MIN(MAX((HH458*(1+HH$5/Setup!$C$36)+IF($V459=41,N($F459),0))-DL459,0),MAX($P459-SUM(DV459:FI459),0))</f>
        <v>0</v>
      </c>
      <c r="FK459" s="48" t="n">
        <f aca="false">MIN(MAX((HI458*(1+HI$5/Setup!$C$36)+IF($V459=42,N($F459),0))-DM459,0),MAX($P459-SUM(DV459:FJ459),0))</f>
        <v>0</v>
      </c>
      <c r="FL459" s="48" t="n">
        <f aca="false">MIN(MAX((HJ458*(1+HJ$5/Setup!$C$36)+IF($V459=43,N($F459),0))-DN459,0),MAX($P459-SUM(DV459:FK459),0))</f>
        <v>0</v>
      </c>
      <c r="FM459" s="48" t="n">
        <f aca="false">MIN(MAX((HK458*(1+HK$5/Setup!$C$36)+IF($V459=44,N($F459),0))-DO459,0),MAX($P459-SUM(DV459:FL459),0))</f>
        <v>0</v>
      </c>
      <c r="FN459" s="48" t="n">
        <f aca="false">MIN(MAX((HL458*(1+HL$5/Setup!$C$36)+IF($V459=45,N($F459),0))-DP459,0),MAX($P459-SUM(DV459:FM459),0))</f>
        <v>0</v>
      </c>
      <c r="FO459" s="48" t="n">
        <f aca="false">MIN(MAX((HM458*(1+HM$5/Setup!$C$36)+IF($V459=46,N($F459),0))-DQ459,0),MAX($P459-SUM(DV459:FN459),0))</f>
        <v>0</v>
      </c>
      <c r="FP459" s="48" t="n">
        <f aca="false">MIN(MAX((HN458*(1+HN$5/Setup!$C$36)+IF($V459=47,N($F459),0))-DR459,0),MAX($P459-SUM(DV459:FO459),0))</f>
        <v>0</v>
      </c>
      <c r="FQ459" s="48" t="n">
        <f aca="false">MIN(MAX((HO458*(1+HO$5/Setup!$C$36)+IF($V459=48,N($F459),0))-DS459,0),MAX($P459-SUM(DV459:FP459),0))</f>
        <v>0</v>
      </c>
      <c r="FR459" s="48" t="n">
        <f aca="false">MIN(MAX((HP458*(1+HP$5/Setup!$C$36)+IF($V459=49,N($F459),0))-DT459,0),MAX($P459-SUM(DV459:FQ459),0))</f>
        <v>0</v>
      </c>
      <c r="FS459" s="48" t="n">
        <f aca="false">MIN(MAX((HQ458*(1+HQ$5/Setup!$C$36)+IF($V459=50,N($F459),0))-DU459,0),MAX($P459-SUM(DV459:FR459),0))</f>
        <v>0</v>
      </c>
      <c r="FT459" s="48" t="n">
        <f aca="false">IF((FT458*(1+FT$5/Setup!$C$36)+IF($V459=1,N($F459),0))-BX459-DV459&lt;0.005,0,(FT458*(1+FT$5/Setup!$C$36)+IF($V459=1,N($F459),0))-BX459-DV459)</f>
        <v>0</v>
      </c>
      <c r="FU459" s="48" t="n">
        <f aca="false">IF((FU458*(1+FU$5/Setup!$C$36)+IF($V459=2,N($F459),0))-BY459-DW459&lt;0.005,0,(FU458*(1+FU$5/Setup!$C$36)+IF($V459=2,N($F459),0))-BY459-DW459)</f>
        <v>0</v>
      </c>
      <c r="FV459" s="48" t="n">
        <f aca="false">IF((FV458*(1+FV$5/Setup!$C$36)+IF($V459=3,N($F459),0))-BZ459-DX459&lt;0.005,0,(FV458*(1+FV$5/Setup!$C$36)+IF($V459=3,N($F459),0))-BZ459-DX459)</f>
        <v>0</v>
      </c>
      <c r="FW459" s="48" t="n">
        <f aca="false">IF((FW458*(1+FW$5/Setup!$C$36)+IF($V459=4,N($F459),0))-CA459-DY459&lt;0.005,0,(FW458*(1+FW$5/Setup!$C$36)+IF($V459=4,N($F459),0))-CA459-DY459)</f>
        <v>0</v>
      </c>
      <c r="FX459" s="48" t="n">
        <f aca="false">IF((FX458*(1+FX$5/Setup!$C$36)+IF($V459=5,N($F459),0))-CB459-DZ459&lt;0.005,0,(FX458*(1+FX$5/Setup!$C$36)+IF($V459=5,N($F459),0))-CB459-DZ459)</f>
        <v>0</v>
      </c>
      <c r="FY459" s="48" t="n">
        <f aca="false">IF((FY458*(1+FY$5/Setup!$C$36)+IF($V459=6,N($F459),0))-CC459-EA459&lt;0.005,0,(FY458*(1+FY$5/Setup!$C$36)+IF($V459=6,N($F459),0))-CC459-EA459)</f>
        <v>0</v>
      </c>
      <c r="FZ459" s="48" t="n">
        <f aca="false">IF((FZ458*(1+FZ$5/Setup!$C$36)+IF($V459=7,N($F459),0))-CD459-EB459&lt;0.005,0,(FZ458*(1+FZ$5/Setup!$C$36)+IF($V459=7,N($F459),0))-CD459-EB459)</f>
        <v>0</v>
      </c>
      <c r="GA459" s="48" t="n">
        <f aca="false">IF((GA458*(1+GA$5/Setup!$C$36)+IF($V459=8,N($F459),0))-CE459-EC459&lt;0.005,0,(GA458*(1+GA$5/Setup!$C$36)+IF($V459=8,N($F459),0))-CE459-EC459)</f>
        <v>0</v>
      </c>
      <c r="GB459" s="48" t="n">
        <f aca="false">IF((GB458*(1+GB$5/Setup!$C$36)+IF($V459=9,N($F459),0))-CF459-ED459&lt;0.005,0,(GB458*(1+GB$5/Setup!$C$36)+IF($V459=9,N($F459),0))-CF459-ED459)</f>
        <v>0</v>
      </c>
      <c r="GC459" s="48" t="n">
        <f aca="false">IF((GC458*(1+GC$5/Setup!$C$36)+IF($V459=10,N($F459),0))-CG459-EE459&lt;0.005,0,(GC458*(1+GC$5/Setup!$C$36)+IF($V459=10,N($F459),0))-CG459-EE459)</f>
        <v>0</v>
      </c>
      <c r="GD459" s="48" t="n">
        <f aca="false">IF((GD458*(1+GD$5/Setup!$C$36)+IF($V459=11,N($F459),0))-CH459-EF459&lt;0.005,0,(GD458*(1+GD$5/Setup!$C$36)+IF($V459=11,N($F459),0))-CH459-EF459)</f>
        <v>0</v>
      </c>
      <c r="GE459" s="48" t="n">
        <f aca="false">IF((GE458*(1+GE$5/Setup!$C$36)+IF($V459=12,N($F459),0))-CI459-EG459&lt;0.005,0,(GE458*(1+GE$5/Setup!$C$36)+IF($V459=12,N($F459),0))-CI459-EG459)</f>
        <v>0</v>
      </c>
      <c r="GF459" s="48" t="n">
        <f aca="false">IF((GF458*(1+GF$5/Setup!$C$36)+IF($V459=13,N($F459),0))-CJ459-EH459&lt;0.005,0,(GF458*(1+GF$5/Setup!$C$36)+IF($V459=13,N($F459),0))-CJ459-EH459)</f>
        <v>0</v>
      </c>
      <c r="GG459" s="48" t="n">
        <f aca="false">IF((GG458*(1+GG$5/Setup!$C$36)+IF($V459=14,N($F459),0))-CK459-EI459&lt;0.005,0,(GG458*(1+GG$5/Setup!$C$36)+IF($V459=14,N($F459),0))-CK459-EI459)</f>
        <v>0</v>
      </c>
      <c r="GH459" s="48" t="n">
        <f aca="false">IF((GH458*(1+GH$5/Setup!$C$36)+IF($V459=15,N($F459),0))-CL459-EJ459&lt;0.005,0,(GH458*(1+GH$5/Setup!$C$36)+IF($V459=15,N($F459),0))-CL459-EJ459)</f>
        <v>0</v>
      </c>
      <c r="GI459" s="48" t="n">
        <f aca="false">IF((GI458*(1+GI$5/Setup!$C$36)+IF($V459=16,N($F459),0))-CM459-EK459&lt;0.005,0,(GI458*(1+GI$5/Setup!$C$36)+IF($V459=16,N($F459),0))-CM459-EK459)</f>
        <v>0</v>
      </c>
      <c r="GJ459" s="48" t="n">
        <f aca="false">IF((GJ458*(1+GJ$5/Setup!$C$36)+IF($V459=17,N($F459),0))-CN459-EL459&lt;0.005,0,(GJ458*(1+GJ$5/Setup!$C$36)+IF($V459=17,N($F459),0))-CN459-EL459)</f>
        <v>0</v>
      </c>
      <c r="GK459" s="48" t="n">
        <f aca="false">IF((GK458*(1+GK$5/Setup!$C$36)+IF($V459=18,N($F459),0))-CO459-EM459&lt;0.005,0,(GK458*(1+GK$5/Setup!$C$36)+IF($V459=18,N($F459),0))-CO459-EM459)</f>
        <v>0</v>
      </c>
      <c r="GL459" s="48" t="n">
        <f aca="false">IF((GL458*(1+GL$5/Setup!$C$36)+IF($V459=19,N($F459),0))-CP459-EN459&lt;0.005,0,(GL458*(1+GL$5/Setup!$C$36)+IF($V459=19,N($F459),0))-CP459-EN459)</f>
        <v>0</v>
      </c>
      <c r="GM459" s="48" t="n">
        <f aca="false">IF((GM458*(1+GM$5/Setup!$C$36)+IF($V459=20,N($F459),0))-CQ459-EO459&lt;0.005,0,(GM458*(1+GM$5/Setup!$C$36)+IF($V459=20,N($F459),0))-CQ459-EO459)</f>
        <v>0</v>
      </c>
      <c r="GN459" s="48" t="n">
        <f aca="false">IF((GN458*(1+GN$5/Setup!$C$36)+IF($V459=21,N($F459),0))-CR459-EP459&lt;0.005,0,(GN458*(1+GN$5/Setup!$C$36)+IF($V459=21,N($F459),0))-CR459-EP459)</f>
        <v>0</v>
      </c>
      <c r="GO459" s="48" t="n">
        <f aca="false">IF((GO458*(1+GO$5/Setup!$C$36)+IF($V459=22,N($F459),0))-CS459-EQ459&lt;0.005,0,(GO458*(1+GO$5/Setup!$C$36)+IF($V459=22,N($F459),0))-CS459-EQ459)</f>
        <v>0</v>
      </c>
      <c r="GP459" s="48" t="n">
        <f aca="false">IF((GP458*(1+GP$5/Setup!$C$36)+IF($V459=23,N($F459),0))-CT459-ER459&lt;0.005,0,(GP458*(1+GP$5/Setup!$C$36)+IF($V459=23,N($F459),0))-CT459-ER459)</f>
        <v>0</v>
      </c>
      <c r="GQ459" s="48" t="n">
        <f aca="false">IF((GQ458*(1+GQ$5/Setup!$C$36)+IF($V459=24,N($F459),0))-CU459-ES459&lt;0.005,0,(GQ458*(1+GQ$5/Setup!$C$36)+IF($V459=24,N($F459),0))-CU459-ES459)</f>
        <v>0</v>
      </c>
      <c r="GR459" s="48" t="n">
        <f aca="false">IF((GR458*(1+GR$5/Setup!$C$36)+IF($V459=25,N($F459),0))-CV459-ET459&lt;0.005,0,(GR458*(1+GR$5/Setup!$C$36)+IF($V459=25,N($F459),0))-CV459-ET459)</f>
        <v>0</v>
      </c>
      <c r="GS459" s="48" t="n">
        <f aca="false">IF((GS458*(1+GS$5/Setup!$C$36)+IF($V459=26,N($F459),0))-CW459-EU459&lt;0.005,0,(GS458*(1+GS$5/Setup!$C$36)+IF($V459=26,N($F459),0))-CW459-EU459)</f>
        <v>0</v>
      </c>
      <c r="GT459" s="48" t="n">
        <f aca="false">IF((GT458*(1+GT$5/Setup!$C$36)+IF($V459=27,N($F459),0))-CX459-EV459&lt;0.005,0,(GT458*(1+GT$5/Setup!$C$36)+IF($V459=27,N($F459),0))-CX459-EV459)</f>
        <v>0</v>
      </c>
      <c r="GU459" s="48" t="n">
        <f aca="false">IF((GU458*(1+GU$5/Setup!$C$36)+IF($V459=28,N($F459),0))-CY459-EW459&lt;0.005,0,(GU458*(1+GU$5/Setup!$C$36)+IF($V459=28,N($F459),0))-CY459-EW459)</f>
        <v>0</v>
      </c>
      <c r="GV459" s="48" t="n">
        <f aca="false">IF((GV458*(1+GV$5/Setup!$C$36)+IF($V459=29,N($F459),0))-CZ459-EX459&lt;0.005,0,(GV458*(1+GV$5/Setup!$C$36)+IF($V459=29,N($F459),0))-CZ459-EX459)</f>
        <v>0</v>
      </c>
      <c r="GW459" s="48" t="n">
        <f aca="false">IF((GW458*(1+GW$5/Setup!$C$36)+IF($V459=30,N($F459),0))-DA459-EY459&lt;0.005,0,(GW458*(1+GW$5/Setup!$C$36)+IF($V459=30,N($F459),0))-DA459-EY459)</f>
        <v>0</v>
      </c>
      <c r="GX459" s="48" t="n">
        <f aca="false">IF((GX458*(1+GX$5/Setup!$C$36)+IF($V459=31,N($F459),0))-DB459-EZ459&lt;0.005,0,(GX458*(1+GX$5/Setup!$C$36)+IF($V459=31,N($F459),0))-DB459-EZ459)</f>
        <v>0</v>
      </c>
      <c r="GY459" s="48" t="n">
        <f aca="false">IF((GY458*(1+GY$5/Setup!$C$36)+IF($V459=32,N($F459),0))-DC459-FA459&lt;0.005,0,(GY458*(1+GY$5/Setup!$C$36)+IF($V459=32,N($F459),0))-DC459-FA459)</f>
        <v>0</v>
      </c>
      <c r="GZ459" s="48" t="n">
        <f aca="false">IF((GZ458*(1+GZ$5/Setup!$C$36)+IF($V459=33,N($F459),0))-DD459-FB459&lt;0.005,0,(GZ458*(1+GZ$5/Setup!$C$36)+IF($V459=33,N($F459),0))-DD459-FB459)</f>
        <v>0</v>
      </c>
      <c r="HA459" s="48" t="n">
        <f aca="false">IF((HA458*(1+HA$5/Setup!$C$36)+IF($V459=34,N($F459),0))-DE459-FC459&lt;0.005,0,(HA458*(1+HA$5/Setup!$C$36)+IF($V459=34,N($F459),0))-DE459-FC459)</f>
        <v>0</v>
      </c>
      <c r="HB459" s="48" t="n">
        <f aca="false">IF((HB458*(1+HB$5/Setup!$C$36)+IF($V459=35,N($F459),0))-DF459-FD459&lt;0.005,0,(HB458*(1+HB$5/Setup!$C$36)+IF($V459=35,N($F459),0))-DF459-FD459)</f>
        <v>0</v>
      </c>
      <c r="HC459" s="48" t="n">
        <f aca="false">IF((HC458*(1+HC$5/Setup!$C$36)+IF($V459=36,N($F459),0))-DG459-FE459&lt;0.005,0,(HC458*(1+HC$5/Setup!$C$36)+IF($V459=36,N($F459),0))-DG459-FE459)</f>
        <v>0</v>
      </c>
      <c r="HD459" s="48" t="n">
        <f aca="false">IF((HD458*(1+HD$5/Setup!$C$36)+IF($V459=37,N($F459),0))-DH459-FF459&lt;0.005,0,(HD458*(1+HD$5/Setup!$C$36)+IF($V459=37,N($F459),0))-DH459-FF459)</f>
        <v>0</v>
      </c>
      <c r="HE459" s="48" t="n">
        <f aca="false">IF((HE458*(1+HE$5/Setup!$C$36)+IF($V459=38,N($F459),0))-DI459-FG459&lt;0.005,0,(HE458*(1+HE$5/Setup!$C$36)+IF($V459=38,N($F459),0))-DI459-FG459)</f>
        <v>0</v>
      </c>
      <c r="HF459" s="48" t="n">
        <f aca="false">IF((HF458*(1+HF$5/Setup!$C$36)+IF($V459=39,N($F459),0))-DJ459-FH459&lt;0.005,0,(HF458*(1+HF$5/Setup!$C$36)+IF($V459=39,N($F459),0))-DJ459-FH459)</f>
        <v>0</v>
      </c>
      <c r="HG459" s="48" t="n">
        <f aca="false">IF((HG458*(1+HG$5/Setup!$C$36)+IF($V459=40,N($F459),0))-DK459-FI459&lt;0.005,0,(HG458*(1+HG$5/Setup!$C$36)+IF($V459=40,N($F459),0))-DK459-FI459)</f>
        <v>0</v>
      </c>
      <c r="HH459" s="48" t="n">
        <f aca="false">IF((HH458*(1+HH$5/Setup!$C$36)+IF($V459=41,N($F459),0))-DL459-FJ459&lt;0.005,0,(HH458*(1+HH$5/Setup!$C$36)+IF($V459=41,N($F459),0))-DL459-FJ459)</f>
        <v>0</v>
      </c>
      <c r="HI459" s="48" t="n">
        <f aca="false">IF((HI458*(1+HI$5/Setup!$C$36)+IF($V459=42,N($F459),0))-DM459-FK459&lt;0.005,0,(HI458*(1+HI$5/Setup!$C$36)+IF($V459=42,N($F459),0))-DM459-FK459)</f>
        <v>0</v>
      </c>
      <c r="HJ459" s="48" t="n">
        <f aca="false">IF((HJ458*(1+HJ$5/Setup!$C$36)+IF($V459=43,N($F459),0))-DN459-FL459&lt;0.005,0,(HJ458*(1+HJ$5/Setup!$C$36)+IF($V459=43,N($F459),0))-DN459-FL459)</f>
        <v>0</v>
      </c>
      <c r="HK459" s="48" t="n">
        <f aca="false">IF((HK458*(1+HK$5/Setup!$C$36)+IF($V459=44,N($F459),0))-DO459-FM459&lt;0.005,0,(HK458*(1+HK$5/Setup!$C$36)+IF($V459=44,N($F459),0))-DO459-FM459)</f>
        <v>0</v>
      </c>
      <c r="HL459" s="48" t="n">
        <f aca="false">IF((HL458*(1+HL$5/Setup!$C$36)+IF($V459=45,N($F459),0))-DP459-FN459&lt;0.005,0,(HL458*(1+HL$5/Setup!$C$36)+IF($V459=45,N($F459),0))-DP459-FN459)</f>
        <v>0</v>
      </c>
      <c r="HM459" s="48" t="n">
        <f aca="false">IF((HM458*(1+HM$5/Setup!$C$36)+IF($V459=46,N($F459),0))-DQ459-FO459&lt;0.005,0,(HM458*(1+HM$5/Setup!$C$36)+IF($V459=46,N($F459),0))-DQ459-FO459)</f>
        <v>0</v>
      </c>
      <c r="HN459" s="48" t="n">
        <f aca="false">IF((HN458*(1+HN$5/Setup!$C$36)+IF($V459=47,N($F459),0))-DR459-FP459&lt;0.005,0,(HN458*(1+HN$5/Setup!$C$36)+IF($V459=47,N($F459),0))-DR459-FP459)</f>
        <v>0</v>
      </c>
      <c r="HO459" s="48" t="n">
        <f aca="false">IF((HO458*(1+HO$5/Setup!$C$36)+IF($V459=48,N($F459),0))-DS459-FQ459&lt;0.005,0,(HO458*(1+HO$5/Setup!$C$36)+IF($V459=48,N($F459),0))-DS459-FQ459)</f>
        <v>0</v>
      </c>
      <c r="HP459" s="48" t="n">
        <f aca="false">IF((HP458*(1+HP$5/Setup!$C$36)+IF($V459=49,N($F459),0))-DT459-FR459&lt;0.005,0,(HP458*(1+HP$5/Setup!$C$36)+IF($V459=49,N($F459),0))-DT459-FR459)</f>
        <v>0</v>
      </c>
      <c r="HQ459" s="48" t="n">
        <f aca="false">IF((HQ458*(1+HQ$5/Setup!$C$36)+IF($V459=50,N($F459),0))-DU459-FS459&lt;0.005,0,(HQ458*(1+HQ$5/Setup!$C$36)+IF($V459=50,N($F459),0))-DU459-FS459)</f>
        <v>0</v>
      </c>
    </row>
    <row r="460" customFormat="false" ht="15" hidden="false" customHeight="false" outlineLevel="0" collapsed="false">
      <c r="A460" s="44" t="n">
        <v>452</v>
      </c>
      <c r="B460" s="45" t="n">
        <f aca="false">IF(Setup!$C$7="Every month",EDATE(Setup!$C$8,($A460-1)),IF(Setup!$C$7="Twice a month",DATE(YEAR(Setup!$C$8),MONTH(Setup!$C$8)+INT((($A460-1)+Setup!$C$41)/2),MIN(IF(MOD(($A460-1)+Setup!$C$41,2)=0,Setup!$C$39,Setup!$C$40),DAY(EOMONTH(DATE(YEAR(Setup!$C$8),MONTH(Setup!$C$8)+INT((($A460-1)+Setup!$C$41)/2),1),0)))),Setup!$C$8+($A460-1)*IF(Setup!$C$7="Every week",7,14)))</f>
        <v>52639</v>
      </c>
      <c r="C460" s="45" t="n">
        <f aca="false">IF(Setup!$C$7="Every month",EDATE(Setup!$C$8,$A460),IF(Setup!$C$7="Twice a month",DATE(YEAR(Setup!$C$8),MONTH(Setup!$C$8)+INT(($A460+Setup!$C$41)/2),MIN(IF(MOD($A460+Setup!$C$41,2)=0,Setup!$C$39,Setup!$C$40),DAY(EOMONTH(DATE(YEAR(Setup!$C$8),MONTH(Setup!$C$8)+INT(($A460+Setup!$C$41)/2),1),0)))),Setup!$C$8+$A460*IF(Setup!$C$7="Every week",7,14)))</f>
        <v>52653</v>
      </c>
      <c r="D460" s="46"/>
      <c r="E460" s="47"/>
      <c r="F460" s="47"/>
      <c r="G460" s="47"/>
      <c r="H460" s="47"/>
      <c r="I460" s="48" t="n">
        <f aca="false">N(Setup!$C$11)+N(E460)</f>
        <v>100</v>
      </c>
      <c r="J460" s="48" t="n">
        <f aca="false">MIN(Setup!$C$37,MAX(I460,0))</f>
        <v>9.23076923076923</v>
      </c>
      <c r="K460" s="48" t="n">
        <f aca="false">MIN(MAX(N(Setup!$C$14)-L459,0),MAX(I460-J460,0))</f>
        <v>0</v>
      </c>
      <c r="L460" s="48" t="n">
        <f aca="false">L459+K460-N(G460)</f>
        <v>500</v>
      </c>
      <c r="M460" s="48" t="n">
        <f aca="false">M459+J460-N(H460)</f>
        <v>4172.30769230766</v>
      </c>
      <c r="N460" s="48" t="n">
        <f aca="false">SUM(BX460:DU460)</f>
        <v>0</v>
      </c>
      <c r="O460" s="48" t="n">
        <f aca="false">SUM(Z460:BW460)-N460</f>
        <v>40</v>
      </c>
      <c r="P460" s="48" t="n">
        <f aca="false">MAX(I460-J460-K460,0)+O460</f>
        <v>130.769230769231</v>
      </c>
      <c r="Q460" s="48" t="n">
        <f aca="false">SUM(DV460:FS460)</f>
        <v>0</v>
      </c>
      <c r="R460" s="49" t="n">
        <f aca="false">N460+J460+K460+Q460</f>
        <v>9.23076923076923</v>
      </c>
      <c r="S460" s="48" t="n">
        <f aca="false">T460-T459-N(F460)+N460+Q460</f>
        <v>0</v>
      </c>
      <c r="T460" s="49" t="n">
        <f aca="false">SUM(FT460:HQ460)</f>
        <v>0</v>
      </c>
      <c r="U460" s="44" t="str">
        <f aca="false">IF(T459&lt;0.005,"",INDEX(Helpers!$C$2:$C$51,IF(_xlfn.MINIFS($DV$6:$FS$6,DV460:FS460,"&gt;0.005")=0,V460,_xlfn.MINIFS($DV$6:$FS$6,DV460:FS460,"&gt;0.005"))))</f>
        <v/>
      </c>
      <c r="V460" s="44" t="n">
        <f aca="false">IF(_xlfn.MINIFS($FT$6:$HQ$6,FT459:HQ459,"&gt;0.005")=0,1,_xlfn.MINIFS($FT$6:$HQ$6,FT459:HQ459,"&gt;0.005"))</f>
        <v>1</v>
      </c>
      <c r="W460" s="44" t="n">
        <f aca="false">IF(AND(D460&lt;&gt;"Paid",T459&gt;0.005),1,0)</f>
        <v>0</v>
      </c>
      <c r="X460" s="48" t="n">
        <f aca="false">SUMPRODUCT(((Helpers!$G$2:$G$51*(1+(Helpers!$D$2:$D$51+0.000000001)/12)^(($B460-Setup!$C$8)/(365.25/12))-Helpers!$E$2:$E$51*((1+(Helpers!$D$2:$D$51+0.000000001)/12)^(($B460-Setup!$C$8)/(365.25/12))-1)/((Helpers!$D$2:$D$51+0.000000001)/12))&gt;0)*(Helpers!$G$2:$G$51*(1+(Helpers!$D$2:$D$51+0.000000001)/12)^(($B460-Setup!$C$8)/(365.25/12))-Helpers!$E$2:$E$51*((1+(Helpers!$D$2:$D$51+0.000000001)/12)^(($B460-Setup!$C$8)/(365.25/12))-1)/((Helpers!$D$2:$D$51+0.000000001)/12)))</f>
        <v>0</v>
      </c>
      <c r="Y460" s="48"/>
      <c r="Z460" s="48" t="n">
        <f aca="false">IF(OR(N(Z$5)=0,Z$6=""),0,Z$5*((DATE(YEAR($B460),MONTH($B460),MIN(Z$6,DAY(EOMONTH($B460,0))))&gt;=$B460)*(DATE(YEAR($B460),MONTH($B460),MIN(Z$6,DAY(EOMONTH($B460,0))))&lt;$C460)+(DATE(YEAR($B460),MONTH($B460)+1,MIN(Z$6,DAY(EOMONTH($B460,1))))&gt;=$B460)*(DATE(YEAR($B460),MONTH($B460)+1,MIN(Z$6,DAY(EOMONTH($B460,1))))&lt;$C460)))</f>
        <v>0</v>
      </c>
      <c r="AA460" s="48" t="n">
        <f aca="false">IF(OR(N(AA$5)=0,AA$6=""),0,AA$5*((DATE(YEAR($B460),MONTH($B460),MIN(AA$6,DAY(EOMONTH($B460,0))))&gt;=$B460)*(DATE(YEAR($B460),MONTH($B460),MIN(AA$6,DAY(EOMONTH($B460,0))))&lt;$C460)+(DATE(YEAR($B460),MONTH($B460)+1,MIN(AA$6,DAY(EOMONTH($B460,1))))&gt;=$B460)*(DATE(YEAR($B460),MONTH($B460)+1,MIN(AA$6,DAY(EOMONTH($B460,1))))&lt;$C460)))</f>
        <v>40</v>
      </c>
      <c r="AB460" s="48" t="n">
        <f aca="false">IF(OR(N(AB$5)=0,AB$6=""),0,AB$5*((DATE(YEAR($B460),MONTH($B460),MIN(AB$6,DAY(EOMONTH($B460,0))))&gt;=$B460)*(DATE(YEAR($B460),MONTH($B460),MIN(AB$6,DAY(EOMONTH($B460,0))))&lt;$C460)+(DATE(YEAR($B460),MONTH($B460)+1,MIN(AB$6,DAY(EOMONTH($B460,1))))&gt;=$B460)*(DATE(YEAR($B460),MONTH($B460)+1,MIN(AB$6,DAY(EOMONTH($B460,1))))&lt;$C460)))</f>
        <v>0</v>
      </c>
      <c r="AC460" s="48" t="n">
        <f aca="false">IF(OR(N(AC$5)=0,AC$6=""),0,AC$5*((DATE(YEAR($B460),MONTH($B460),MIN(AC$6,DAY(EOMONTH($B460,0))))&gt;=$B460)*(DATE(YEAR($B460),MONTH($B460),MIN(AC$6,DAY(EOMONTH($B460,0))))&lt;$C460)+(DATE(YEAR($B460),MONTH($B460)+1,MIN(AC$6,DAY(EOMONTH($B460,1))))&gt;=$B460)*(DATE(YEAR($B460),MONTH($B460)+1,MIN(AC$6,DAY(EOMONTH($B460,1))))&lt;$C460)))</f>
        <v>0</v>
      </c>
      <c r="AD460" s="48" t="n">
        <f aca="false">IF(OR(N(AD$5)=0,AD$6=""),0,AD$5*((DATE(YEAR($B460),MONTH($B460),MIN(AD$6,DAY(EOMONTH($B460,0))))&gt;=$B460)*(DATE(YEAR($B460),MONTH($B460),MIN(AD$6,DAY(EOMONTH($B460,0))))&lt;$C460)+(DATE(YEAR($B460),MONTH($B460)+1,MIN(AD$6,DAY(EOMONTH($B460,1))))&gt;=$B460)*(DATE(YEAR($B460),MONTH($B460)+1,MIN(AD$6,DAY(EOMONTH($B460,1))))&lt;$C460)))</f>
        <v>0</v>
      </c>
      <c r="AE460" s="48" t="n">
        <f aca="false">IF(OR(N(AE$5)=0,AE$6=""),0,AE$5*((DATE(YEAR($B460),MONTH($B460),MIN(AE$6,DAY(EOMONTH($B460,0))))&gt;=$B460)*(DATE(YEAR($B460),MONTH($B460),MIN(AE$6,DAY(EOMONTH($B460,0))))&lt;$C460)+(DATE(YEAR($B460),MONTH($B460)+1,MIN(AE$6,DAY(EOMONTH($B460,1))))&gt;=$B460)*(DATE(YEAR($B460),MONTH($B460)+1,MIN(AE$6,DAY(EOMONTH($B460,1))))&lt;$C460)))</f>
        <v>0</v>
      </c>
      <c r="AF460" s="48" t="n">
        <f aca="false">IF(OR(N(AF$5)=0,AF$6=""),0,AF$5*((DATE(YEAR($B460),MONTH($B460),MIN(AF$6,DAY(EOMONTH($B460,0))))&gt;=$B460)*(DATE(YEAR($B460),MONTH($B460),MIN(AF$6,DAY(EOMONTH($B460,0))))&lt;$C460)+(DATE(YEAR($B460),MONTH($B460)+1,MIN(AF$6,DAY(EOMONTH($B460,1))))&gt;=$B460)*(DATE(YEAR($B460),MONTH($B460)+1,MIN(AF$6,DAY(EOMONTH($B460,1))))&lt;$C460)))</f>
        <v>0</v>
      </c>
      <c r="AG460" s="48" t="n">
        <f aca="false">IF(OR(N(AG$5)=0,AG$6=""),0,AG$5*((DATE(YEAR($B460),MONTH($B460),MIN(AG$6,DAY(EOMONTH($B460,0))))&gt;=$B460)*(DATE(YEAR($B460),MONTH($B460),MIN(AG$6,DAY(EOMONTH($B460,0))))&lt;$C460)+(DATE(YEAR($B460),MONTH($B460)+1,MIN(AG$6,DAY(EOMONTH($B460,1))))&gt;=$B460)*(DATE(YEAR($B460),MONTH($B460)+1,MIN(AG$6,DAY(EOMONTH($B460,1))))&lt;$C460)))</f>
        <v>0</v>
      </c>
      <c r="AH460" s="48" t="n">
        <f aca="false">IF(OR(N(AH$5)=0,AH$6=""),0,AH$5*((DATE(YEAR($B460),MONTH($B460),MIN(AH$6,DAY(EOMONTH($B460,0))))&gt;=$B460)*(DATE(YEAR($B460),MONTH($B460),MIN(AH$6,DAY(EOMONTH($B460,0))))&lt;$C460)+(DATE(YEAR($B460),MONTH($B460)+1,MIN(AH$6,DAY(EOMONTH($B460,1))))&gt;=$B460)*(DATE(YEAR($B460),MONTH($B460)+1,MIN(AH$6,DAY(EOMONTH($B460,1))))&lt;$C460)))</f>
        <v>0</v>
      </c>
      <c r="AI460" s="48" t="n">
        <f aca="false">IF(OR(N(AI$5)=0,AI$6=""),0,AI$5*((DATE(YEAR($B460),MONTH($B460),MIN(AI$6,DAY(EOMONTH($B460,0))))&gt;=$B460)*(DATE(YEAR($B460),MONTH($B460),MIN(AI$6,DAY(EOMONTH($B460,0))))&lt;$C460)+(DATE(YEAR($B460),MONTH($B460)+1,MIN(AI$6,DAY(EOMONTH($B460,1))))&gt;=$B460)*(DATE(YEAR($B460),MONTH($B460)+1,MIN(AI$6,DAY(EOMONTH($B460,1))))&lt;$C460)))</f>
        <v>0</v>
      </c>
      <c r="AJ460" s="48" t="n">
        <f aca="false">IF(OR(N(AJ$5)=0,AJ$6=""),0,AJ$5*((DATE(YEAR($B460),MONTH($B460),MIN(AJ$6,DAY(EOMONTH($B460,0))))&gt;=$B460)*(DATE(YEAR($B460),MONTH($B460),MIN(AJ$6,DAY(EOMONTH($B460,0))))&lt;$C460)+(DATE(YEAR($B460),MONTH($B460)+1,MIN(AJ$6,DAY(EOMONTH($B460,1))))&gt;=$B460)*(DATE(YEAR($B460),MONTH($B460)+1,MIN(AJ$6,DAY(EOMONTH($B460,1))))&lt;$C460)))</f>
        <v>0</v>
      </c>
      <c r="AK460" s="48" t="n">
        <f aca="false">IF(OR(N(AK$5)=0,AK$6=""),0,AK$5*((DATE(YEAR($B460),MONTH($B460),MIN(AK$6,DAY(EOMONTH($B460,0))))&gt;=$B460)*(DATE(YEAR($B460),MONTH($B460),MIN(AK$6,DAY(EOMONTH($B460,0))))&lt;$C460)+(DATE(YEAR($B460),MONTH($B460)+1,MIN(AK$6,DAY(EOMONTH($B460,1))))&gt;=$B460)*(DATE(YEAR($B460),MONTH($B460)+1,MIN(AK$6,DAY(EOMONTH($B460,1))))&lt;$C460)))</f>
        <v>0</v>
      </c>
      <c r="AL460" s="48" t="n">
        <f aca="false">IF(OR(N(AL$5)=0,AL$6=""),0,AL$5*((DATE(YEAR($B460),MONTH($B460),MIN(AL$6,DAY(EOMONTH($B460,0))))&gt;=$B460)*(DATE(YEAR($B460),MONTH($B460),MIN(AL$6,DAY(EOMONTH($B460,0))))&lt;$C460)+(DATE(YEAR($B460),MONTH($B460)+1,MIN(AL$6,DAY(EOMONTH($B460,1))))&gt;=$B460)*(DATE(YEAR($B460),MONTH($B460)+1,MIN(AL$6,DAY(EOMONTH($B460,1))))&lt;$C460)))</f>
        <v>0</v>
      </c>
      <c r="AM460" s="48" t="n">
        <f aca="false">IF(OR(N(AM$5)=0,AM$6=""),0,AM$5*((DATE(YEAR($B460),MONTH($B460),MIN(AM$6,DAY(EOMONTH($B460,0))))&gt;=$B460)*(DATE(YEAR($B460),MONTH($B460),MIN(AM$6,DAY(EOMONTH($B460,0))))&lt;$C460)+(DATE(YEAR($B460),MONTH($B460)+1,MIN(AM$6,DAY(EOMONTH($B460,1))))&gt;=$B460)*(DATE(YEAR($B460),MONTH($B460)+1,MIN(AM$6,DAY(EOMONTH($B460,1))))&lt;$C460)))</f>
        <v>0</v>
      </c>
      <c r="AN460" s="48" t="n">
        <f aca="false">IF(OR(N(AN$5)=0,AN$6=""),0,AN$5*((DATE(YEAR($B460),MONTH($B460),MIN(AN$6,DAY(EOMONTH($B460,0))))&gt;=$B460)*(DATE(YEAR($B460),MONTH($B460),MIN(AN$6,DAY(EOMONTH($B460,0))))&lt;$C460)+(DATE(YEAR($B460),MONTH($B460)+1,MIN(AN$6,DAY(EOMONTH($B460,1))))&gt;=$B460)*(DATE(YEAR($B460),MONTH($B460)+1,MIN(AN$6,DAY(EOMONTH($B460,1))))&lt;$C460)))</f>
        <v>0</v>
      </c>
      <c r="AO460" s="48" t="n">
        <f aca="false">IF(OR(N(AO$5)=0,AO$6=""),0,AO$5*((DATE(YEAR($B460),MONTH($B460),MIN(AO$6,DAY(EOMONTH($B460,0))))&gt;=$B460)*(DATE(YEAR($B460),MONTH($B460),MIN(AO$6,DAY(EOMONTH($B460,0))))&lt;$C460)+(DATE(YEAR($B460),MONTH($B460)+1,MIN(AO$6,DAY(EOMONTH($B460,1))))&gt;=$B460)*(DATE(YEAR($B460),MONTH($B460)+1,MIN(AO$6,DAY(EOMONTH($B460,1))))&lt;$C460)))</f>
        <v>0</v>
      </c>
      <c r="AP460" s="48" t="n">
        <f aca="false">IF(OR(N(AP$5)=0,AP$6=""),0,AP$5*((DATE(YEAR($B460),MONTH($B460),MIN(AP$6,DAY(EOMONTH($B460,0))))&gt;=$B460)*(DATE(YEAR($B460),MONTH($B460),MIN(AP$6,DAY(EOMONTH($B460,0))))&lt;$C460)+(DATE(YEAR($B460),MONTH($B460)+1,MIN(AP$6,DAY(EOMONTH($B460,1))))&gt;=$B460)*(DATE(YEAR($B460),MONTH($B460)+1,MIN(AP$6,DAY(EOMONTH($B460,1))))&lt;$C460)))</f>
        <v>0</v>
      </c>
      <c r="AQ460" s="48" t="n">
        <f aca="false">IF(OR(N(AQ$5)=0,AQ$6=""),0,AQ$5*((DATE(YEAR($B460),MONTH($B460),MIN(AQ$6,DAY(EOMONTH($B460,0))))&gt;=$B460)*(DATE(YEAR($B460),MONTH($B460),MIN(AQ$6,DAY(EOMONTH($B460,0))))&lt;$C460)+(DATE(YEAR($B460),MONTH($B460)+1,MIN(AQ$6,DAY(EOMONTH($B460,1))))&gt;=$B460)*(DATE(YEAR($B460),MONTH($B460)+1,MIN(AQ$6,DAY(EOMONTH($B460,1))))&lt;$C460)))</f>
        <v>0</v>
      </c>
      <c r="AR460" s="48" t="n">
        <f aca="false">IF(OR(N(AR$5)=0,AR$6=""),0,AR$5*((DATE(YEAR($B460),MONTH($B460),MIN(AR$6,DAY(EOMONTH($B460,0))))&gt;=$B460)*(DATE(YEAR($B460),MONTH($B460),MIN(AR$6,DAY(EOMONTH($B460,0))))&lt;$C460)+(DATE(YEAR($B460),MONTH($B460)+1,MIN(AR$6,DAY(EOMONTH($B460,1))))&gt;=$B460)*(DATE(YEAR($B460),MONTH($B460)+1,MIN(AR$6,DAY(EOMONTH($B460,1))))&lt;$C460)))</f>
        <v>0</v>
      </c>
      <c r="AS460" s="48" t="n">
        <f aca="false">IF(OR(N(AS$5)=0,AS$6=""),0,AS$5*((DATE(YEAR($B460),MONTH($B460),MIN(AS$6,DAY(EOMONTH($B460,0))))&gt;=$B460)*(DATE(YEAR($B460),MONTH($B460),MIN(AS$6,DAY(EOMONTH($B460,0))))&lt;$C460)+(DATE(YEAR($B460),MONTH($B460)+1,MIN(AS$6,DAY(EOMONTH($B460,1))))&gt;=$B460)*(DATE(YEAR($B460),MONTH($B460)+1,MIN(AS$6,DAY(EOMONTH($B460,1))))&lt;$C460)))</f>
        <v>0</v>
      </c>
      <c r="AT460" s="48" t="n">
        <f aca="false">IF(OR(N(AT$5)=0,AT$6=""),0,AT$5*((DATE(YEAR($B460),MONTH($B460),MIN(AT$6,DAY(EOMONTH($B460,0))))&gt;=$B460)*(DATE(YEAR($B460),MONTH($B460),MIN(AT$6,DAY(EOMONTH($B460,0))))&lt;$C460)+(DATE(YEAR($B460),MONTH($B460)+1,MIN(AT$6,DAY(EOMONTH($B460,1))))&gt;=$B460)*(DATE(YEAR($B460),MONTH($B460)+1,MIN(AT$6,DAY(EOMONTH($B460,1))))&lt;$C460)))</f>
        <v>0</v>
      </c>
      <c r="AU460" s="48" t="n">
        <f aca="false">IF(OR(N(AU$5)=0,AU$6=""),0,AU$5*((DATE(YEAR($B460),MONTH($B460),MIN(AU$6,DAY(EOMONTH($B460,0))))&gt;=$B460)*(DATE(YEAR($B460),MONTH($B460),MIN(AU$6,DAY(EOMONTH($B460,0))))&lt;$C460)+(DATE(YEAR($B460),MONTH($B460)+1,MIN(AU$6,DAY(EOMONTH($B460,1))))&gt;=$B460)*(DATE(YEAR($B460),MONTH($B460)+1,MIN(AU$6,DAY(EOMONTH($B460,1))))&lt;$C460)))</f>
        <v>0</v>
      </c>
      <c r="AV460" s="48" t="n">
        <f aca="false">IF(OR(N(AV$5)=0,AV$6=""),0,AV$5*((DATE(YEAR($B460),MONTH($B460),MIN(AV$6,DAY(EOMONTH($B460,0))))&gt;=$B460)*(DATE(YEAR($B460),MONTH($B460),MIN(AV$6,DAY(EOMONTH($B460,0))))&lt;$C460)+(DATE(YEAR($B460),MONTH($B460)+1,MIN(AV$6,DAY(EOMONTH($B460,1))))&gt;=$B460)*(DATE(YEAR($B460),MONTH($B460)+1,MIN(AV$6,DAY(EOMONTH($B460,1))))&lt;$C460)))</f>
        <v>0</v>
      </c>
      <c r="AW460" s="48" t="n">
        <f aca="false">IF(OR(N(AW$5)=0,AW$6=""),0,AW$5*((DATE(YEAR($B460),MONTH($B460),MIN(AW$6,DAY(EOMONTH($B460,0))))&gt;=$B460)*(DATE(YEAR($B460),MONTH($B460),MIN(AW$6,DAY(EOMONTH($B460,0))))&lt;$C460)+(DATE(YEAR($B460),MONTH($B460)+1,MIN(AW$6,DAY(EOMONTH($B460,1))))&gt;=$B460)*(DATE(YEAR($B460),MONTH($B460)+1,MIN(AW$6,DAY(EOMONTH($B460,1))))&lt;$C460)))</f>
        <v>0</v>
      </c>
      <c r="AX460" s="48" t="n">
        <f aca="false">IF(OR(N(AX$5)=0,AX$6=""),0,AX$5*((DATE(YEAR($B460),MONTH($B460),MIN(AX$6,DAY(EOMONTH($B460,0))))&gt;=$B460)*(DATE(YEAR($B460),MONTH($B460),MIN(AX$6,DAY(EOMONTH($B460,0))))&lt;$C460)+(DATE(YEAR($B460),MONTH($B460)+1,MIN(AX$6,DAY(EOMONTH($B460,1))))&gt;=$B460)*(DATE(YEAR($B460),MONTH($B460)+1,MIN(AX$6,DAY(EOMONTH($B460,1))))&lt;$C460)))</f>
        <v>0</v>
      </c>
      <c r="AY460" s="48" t="n">
        <f aca="false">IF(OR(N(AY$5)=0,AY$6=""),0,AY$5*((DATE(YEAR($B460),MONTH($B460),MIN(AY$6,DAY(EOMONTH($B460,0))))&gt;=$B460)*(DATE(YEAR($B460),MONTH($B460),MIN(AY$6,DAY(EOMONTH($B460,0))))&lt;$C460)+(DATE(YEAR($B460),MONTH($B460)+1,MIN(AY$6,DAY(EOMONTH($B460,1))))&gt;=$B460)*(DATE(YEAR($B460),MONTH($B460)+1,MIN(AY$6,DAY(EOMONTH($B460,1))))&lt;$C460)))</f>
        <v>0</v>
      </c>
      <c r="AZ460" s="48" t="n">
        <f aca="false">IF(OR(N(AZ$5)=0,AZ$6=""),0,AZ$5*((DATE(YEAR($B460),MONTH($B460),MIN(AZ$6,DAY(EOMONTH($B460,0))))&gt;=$B460)*(DATE(YEAR($B460),MONTH($B460),MIN(AZ$6,DAY(EOMONTH($B460,0))))&lt;$C460)+(DATE(YEAR($B460),MONTH($B460)+1,MIN(AZ$6,DAY(EOMONTH($B460,1))))&gt;=$B460)*(DATE(YEAR($B460),MONTH($B460)+1,MIN(AZ$6,DAY(EOMONTH($B460,1))))&lt;$C460)))</f>
        <v>0</v>
      </c>
      <c r="BA460" s="48" t="n">
        <f aca="false">IF(OR(N(BA$5)=0,BA$6=""),0,BA$5*((DATE(YEAR($B460),MONTH($B460),MIN(BA$6,DAY(EOMONTH($B460,0))))&gt;=$B460)*(DATE(YEAR($B460),MONTH($B460),MIN(BA$6,DAY(EOMONTH($B460,0))))&lt;$C460)+(DATE(YEAR($B460),MONTH($B460)+1,MIN(BA$6,DAY(EOMONTH($B460,1))))&gt;=$B460)*(DATE(YEAR($B460),MONTH($B460)+1,MIN(BA$6,DAY(EOMONTH($B460,1))))&lt;$C460)))</f>
        <v>0</v>
      </c>
      <c r="BB460" s="48" t="n">
        <f aca="false">IF(OR(N(BB$5)=0,BB$6=""),0,BB$5*((DATE(YEAR($B460),MONTH($B460),MIN(BB$6,DAY(EOMONTH($B460,0))))&gt;=$B460)*(DATE(YEAR($B460),MONTH($B460),MIN(BB$6,DAY(EOMONTH($B460,0))))&lt;$C460)+(DATE(YEAR($B460),MONTH($B460)+1,MIN(BB$6,DAY(EOMONTH($B460,1))))&gt;=$B460)*(DATE(YEAR($B460),MONTH($B460)+1,MIN(BB$6,DAY(EOMONTH($B460,1))))&lt;$C460)))</f>
        <v>0</v>
      </c>
      <c r="BC460" s="48" t="n">
        <f aca="false">IF(OR(N(BC$5)=0,BC$6=""),0,BC$5*((DATE(YEAR($B460),MONTH($B460),MIN(BC$6,DAY(EOMONTH($B460,0))))&gt;=$B460)*(DATE(YEAR($B460),MONTH($B460),MIN(BC$6,DAY(EOMONTH($B460,0))))&lt;$C460)+(DATE(YEAR($B460),MONTH($B460)+1,MIN(BC$6,DAY(EOMONTH($B460,1))))&gt;=$B460)*(DATE(YEAR($B460),MONTH($B460)+1,MIN(BC$6,DAY(EOMONTH($B460,1))))&lt;$C460)))</f>
        <v>0</v>
      </c>
      <c r="BD460" s="48" t="n">
        <f aca="false">IF(OR(N(BD$5)=0,BD$6=""),0,BD$5*((DATE(YEAR($B460),MONTH($B460),MIN(BD$6,DAY(EOMONTH($B460,0))))&gt;=$B460)*(DATE(YEAR($B460),MONTH($B460),MIN(BD$6,DAY(EOMONTH($B460,0))))&lt;$C460)+(DATE(YEAR($B460),MONTH($B460)+1,MIN(BD$6,DAY(EOMONTH($B460,1))))&gt;=$B460)*(DATE(YEAR($B460),MONTH($B460)+1,MIN(BD$6,DAY(EOMONTH($B460,1))))&lt;$C460)))</f>
        <v>0</v>
      </c>
      <c r="BE460" s="48" t="n">
        <f aca="false">IF(OR(N(BE$5)=0,BE$6=""),0,BE$5*((DATE(YEAR($B460),MONTH($B460),MIN(BE$6,DAY(EOMONTH($B460,0))))&gt;=$B460)*(DATE(YEAR($B460),MONTH($B460),MIN(BE$6,DAY(EOMONTH($B460,0))))&lt;$C460)+(DATE(YEAR($B460),MONTH($B460)+1,MIN(BE$6,DAY(EOMONTH($B460,1))))&gt;=$B460)*(DATE(YEAR($B460),MONTH($B460)+1,MIN(BE$6,DAY(EOMONTH($B460,1))))&lt;$C460)))</f>
        <v>0</v>
      </c>
      <c r="BF460" s="48" t="n">
        <f aca="false">IF(OR(N(BF$5)=0,BF$6=""),0,BF$5*((DATE(YEAR($B460),MONTH($B460),MIN(BF$6,DAY(EOMONTH($B460,0))))&gt;=$B460)*(DATE(YEAR($B460),MONTH($B460),MIN(BF$6,DAY(EOMONTH($B460,0))))&lt;$C460)+(DATE(YEAR($B460),MONTH($B460)+1,MIN(BF$6,DAY(EOMONTH($B460,1))))&gt;=$B460)*(DATE(YEAR($B460),MONTH($B460)+1,MIN(BF$6,DAY(EOMONTH($B460,1))))&lt;$C460)))</f>
        <v>0</v>
      </c>
      <c r="BG460" s="48" t="n">
        <f aca="false">IF(OR(N(BG$5)=0,BG$6=""),0,BG$5*((DATE(YEAR($B460),MONTH($B460),MIN(BG$6,DAY(EOMONTH($B460,0))))&gt;=$B460)*(DATE(YEAR($B460),MONTH($B460),MIN(BG$6,DAY(EOMONTH($B460,0))))&lt;$C460)+(DATE(YEAR($B460),MONTH($B460)+1,MIN(BG$6,DAY(EOMONTH($B460,1))))&gt;=$B460)*(DATE(YEAR($B460),MONTH($B460)+1,MIN(BG$6,DAY(EOMONTH($B460,1))))&lt;$C460)))</f>
        <v>0</v>
      </c>
      <c r="BH460" s="48" t="n">
        <f aca="false">IF(OR(N(BH$5)=0,BH$6=""),0,BH$5*((DATE(YEAR($B460),MONTH($B460),MIN(BH$6,DAY(EOMONTH($B460,0))))&gt;=$B460)*(DATE(YEAR($B460),MONTH($B460),MIN(BH$6,DAY(EOMONTH($B460,0))))&lt;$C460)+(DATE(YEAR($B460),MONTH($B460)+1,MIN(BH$6,DAY(EOMONTH($B460,1))))&gt;=$B460)*(DATE(YEAR($B460),MONTH($B460)+1,MIN(BH$6,DAY(EOMONTH($B460,1))))&lt;$C460)))</f>
        <v>0</v>
      </c>
      <c r="BI460" s="48" t="n">
        <f aca="false">IF(OR(N(BI$5)=0,BI$6=""),0,BI$5*((DATE(YEAR($B460),MONTH($B460),MIN(BI$6,DAY(EOMONTH($B460,0))))&gt;=$B460)*(DATE(YEAR($B460),MONTH($B460),MIN(BI$6,DAY(EOMONTH($B460,0))))&lt;$C460)+(DATE(YEAR($B460),MONTH($B460)+1,MIN(BI$6,DAY(EOMONTH($B460,1))))&gt;=$B460)*(DATE(YEAR($B460),MONTH($B460)+1,MIN(BI$6,DAY(EOMONTH($B460,1))))&lt;$C460)))</f>
        <v>0</v>
      </c>
      <c r="BJ460" s="48" t="n">
        <f aca="false">IF(OR(N(BJ$5)=0,BJ$6=""),0,BJ$5*((DATE(YEAR($B460),MONTH($B460),MIN(BJ$6,DAY(EOMONTH($B460,0))))&gt;=$B460)*(DATE(YEAR($B460),MONTH($B460),MIN(BJ$6,DAY(EOMONTH($B460,0))))&lt;$C460)+(DATE(YEAR($B460),MONTH($B460)+1,MIN(BJ$6,DAY(EOMONTH($B460,1))))&gt;=$B460)*(DATE(YEAR($B460),MONTH($B460)+1,MIN(BJ$6,DAY(EOMONTH($B460,1))))&lt;$C460)))</f>
        <v>0</v>
      </c>
      <c r="BK460" s="48" t="n">
        <f aca="false">IF(OR(N(BK$5)=0,BK$6=""),0,BK$5*((DATE(YEAR($B460),MONTH($B460),MIN(BK$6,DAY(EOMONTH($B460,0))))&gt;=$B460)*(DATE(YEAR($B460),MONTH($B460),MIN(BK$6,DAY(EOMONTH($B460,0))))&lt;$C460)+(DATE(YEAR($B460),MONTH($B460)+1,MIN(BK$6,DAY(EOMONTH($B460,1))))&gt;=$B460)*(DATE(YEAR($B460),MONTH($B460)+1,MIN(BK$6,DAY(EOMONTH($B460,1))))&lt;$C460)))</f>
        <v>0</v>
      </c>
      <c r="BL460" s="48" t="n">
        <f aca="false">IF(OR(N(BL$5)=0,BL$6=""),0,BL$5*((DATE(YEAR($B460),MONTH($B460),MIN(BL$6,DAY(EOMONTH($B460,0))))&gt;=$B460)*(DATE(YEAR($B460),MONTH($B460),MIN(BL$6,DAY(EOMONTH($B460,0))))&lt;$C460)+(DATE(YEAR($B460),MONTH($B460)+1,MIN(BL$6,DAY(EOMONTH($B460,1))))&gt;=$B460)*(DATE(YEAR($B460),MONTH($B460)+1,MIN(BL$6,DAY(EOMONTH($B460,1))))&lt;$C460)))</f>
        <v>0</v>
      </c>
      <c r="BM460" s="48" t="n">
        <f aca="false">IF(OR(N(BM$5)=0,BM$6=""),0,BM$5*((DATE(YEAR($B460),MONTH($B460),MIN(BM$6,DAY(EOMONTH($B460,0))))&gt;=$B460)*(DATE(YEAR($B460),MONTH($B460),MIN(BM$6,DAY(EOMONTH($B460,0))))&lt;$C460)+(DATE(YEAR($B460),MONTH($B460)+1,MIN(BM$6,DAY(EOMONTH($B460,1))))&gt;=$B460)*(DATE(YEAR($B460),MONTH($B460)+1,MIN(BM$6,DAY(EOMONTH($B460,1))))&lt;$C460)))</f>
        <v>0</v>
      </c>
      <c r="BN460" s="48" t="n">
        <f aca="false">IF(OR(N(BN$5)=0,BN$6=""),0,BN$5*((DATE(YEAR($B460),MONTH($B460),MIN(BN$6,DAY(EOMONTH($B460,0))))&gt;=$B460)*(DATE(YEAR($B460),MONTH($B460),MIN(BN$6,DAY(EOMONTH($B460,0))))&lt;$C460)+(DATE(YEAR($B460),MONTH($B460)+1,MIN(BN$6,DAY(EOMONTH($B460,1))))&gt;=$B460)*(DATE(YEAR($B460),MONTH($B460)+1,MIN(BN$6,DAY(EOMONTH($B460,1))))&lt;$C460)))</f>
        <v>0</v>
      </c>
      <c r="BO460" s="48" t="n">
        <f aca="false">IF(OR(N(BO$5)=0,BO$6=""),0,BO$5*((DATE(YEAR($B460),MONTH($B460),MIN(BO$6,DAY(EOMONTH($B460,0))))&gt;=$B460)*(DATE(YEAR($B460),MONTH($B460),MIN(BO$6,DAY(EOMONTH($B460,0))))&lt;$C460)+(DATE(YEAR($B460),MONTH($B460)+1,MIN(BO$6,DAY(EOMONTH($B460,1))))&gt;=$B460)*(DATE(YEAR($B460),MONTH($B460)+1,MIN(BO$6,DAY(EOMONTH($B460,1))))&lt;$C460)))</f>
        <v>0</v>
      </c>
      <c r="BP460" s="48" t="n">
        <f aca="false">IF(OR(N(BP$5)=0,BP$6=""),0,BP$5*((DATE(YEAR($B460),MONTH($B460),MIN(BP$6,DAY(EOMONTH($B460,0))))&gt;=$B460)*(DATE(YEAR($B460),MONTH($B460),MIN(BP$6,DAY(EOMONTH($B460,0))))&lt;$C460)+(DATE(YEAR($B460),MONTH($B460)+1,MIN(BP$6,DAY(EOMONTH($B460,1))))&gt;=$B460)*(DATE(YEAR($B460),MONTH($B460)+1,MIN(BP$6,DAY(EOMONTH($B460,1))))&lt;$C460)))</f>
        <v>0</v>
      </c>
      <c r="BQ460" s="48" t="n">
        <f aca="false">IF(OR(N(BQ$5)=0,BQ$6=""),0,BQ$5*((DATE(YEAR($B460),MONTH($B460),MIN(BQ$6,DAY(EOMONTH($B460,0))))&gt;=$B460)*(DATE(YEAR($B460),MONTH($B460),MIN(BQ$6,DAY(EOMONTH($B460,0))))&lt;$C460)+(DATE(YEAR($B460),MONTH($B460)+1,MIN(BQ$6,DAY(EOMONTH($B460,1))))&gt;=$B460)*(DATE(YEAR($B460),MONTH($B460)+1,MIN(BQ$6,DAY(EOMONTH($B460,1))))&lt;$C460)))</f>
        <v>0</v>
      </c>
      <c r="BR460" s="48" t="n">
        <f aca="false">IF(OR(N(BR$5)=0,BR$6=""),0,BR$5*((DATE(YEAR($B460),MONTH($B460),MIN(BR$6,DAY(EOMONTH($B460,0))))&gt;=$B460)*(DATE(YEAR($B460),MONTH($B460),MIN(BR$6,DAY(EOMONTH($B460,0))))&lt;$C460)+(DATE(YEAR($B460),MONTH($B460)+1,MIN(BR$6,DAY(EOMONTH($B460,1))))&gt;=$B460)*(DATE(YEAR($B460),MONTH($B460)+1,MIN(BR$6,DAY(EOMONTH($B460,1))))&lt;$C460)))</f>
        <v>0</v>
      </c>
      <c r="BS460" s="48" t="n">
        <f aca="false">IF(OR(N(BS$5)=0,BS$6=""),0,BS$5*((DATE(YEAR($B460),MONTH($B460),MIN(BS$6,DAY(EOMONTH($B460,0))))&gt;=$B460)*(DATE(YEAR($B460),MONTH($B460),MIN(BS$6,DAY(EOMONTH($B460,0))))&lt;$C460)+(DATE(YEAR($B460),MONTH($B460)+1,MIN(BS$6,DAY(EOMONTH($B460,1))))&gt;=$B460)*(DATE(YEAR($B460),MONTH($B460)+1,MIN(BS$6,DAY(EOMONTH($B460,1))))&lt;$C460)))</f>
        <v>0</v>
      </c>
      <c r="BT460" s="48" t="n">
        <f aca="false">IF(OR(N(BT$5)=0,BT$6=""),0,BT$5*((DATE(YEAR($B460),MONTH($B460),MIN(BT$6,DAY(EOMONTH($B460,0))))&gt;=$B460)*(DATE(YEAR($B460),MONTH($B460),MIN(BT$6,DAY(EOMONTH($B460,0))))&lt;$C460)+(DATE(YEAR($B460),MONTH($B460)+1,MIN(BT$6,DAY(EOMONTH($B460,1))))&gt;=$B460)*(DATE(YEAR($B460),MONTH($B460)+1,MIN(BT$6,DAY(EOMONTH($B460,1))))&lt;$C460)))</f>
        <v>0</v>
      </c>
      <c r="BU460" s="48" t="n">
        <f aca="false">IF(OR(N(BU$5)=0,BU$6=""),0,BU$5*((DATE(YEAR($B460),MONTH($B460),MIN(BU$6,DAY(EOMONTH($B460,0))))&gt;=$B460)*(DATE(YEAR($B460),MONTH($B460),MIN(BU$6,DAY(EOMONTH($B460,0))))&lt;$C460)+(DATE(YEAR($B460),MONTH($B460)+1,MIN(BU$6,DAY(EOMONTH($B460,1))))&gt;=$B460)*(DATE(YEAR($B460),MONTH($B460)+1,MIN(BU$6,DAY(EOMONTH($B460,1))))&lt;$C460)))</f>
        <v>0</v>
      </c>
      <c r="BV460" s="48" t="n">
        <f aca="false">IF(OR(N(BV$5)=0,BV$6=""),0,BV$5*((DATE(YEAR($B460),MONTH($B460),MIN(BV$6,DAY(EOMONTH($B460,0))))&gt;=$B460)*(DATE(YEAR($B460),MONTH($B460),MIN(BV$6,DAY(EOMONTH($B460,0))))&lt;$C460)+(DATE(YEAR($B460),MONTH($B460)+1,MIN(BV$6,DAY(EOMONTH($B460,1))))&gt;=$B460)*(DATE(YEAR($B460),MONTH($B460)+1,MIN(BV$6,DAY(EOMONTH($B460,1))))&lt;$C460)))</f>
        <v>0</v>
      </c>
      <c r="BW460" s="48" t="n">
        <f aca="false">IF(OR(N(BW$5)=0,BW$6=""),0,BW$5*((DATE(YEAR($B460),MONTH($B460),MIN(BW$6,DAY(EOMONTH($B460,0))))&gt;=$B460)*(DATE(YEAR($B460),MONTH($B460),MIN(BW$6,DAY(EOMONTH($B460,0))))&lt;$C460)+(DATE(YEAR($B460),MONTH($B460)+1,MIN(BW$6,DAY(EOMONTH($B460,1))))&gt;=$B460)*(DATE(YEAR($B460),MONTH($B460)+1,MIN(BW$6,DAY(EOMONTH($B460,1))))&lt;$C460)))</f>
        <v>0</v>
      </c>
      <c r="BX460" s="48" t="n">
        <f aca="false">MIN(Z460,(FT459*(1+FT$5/Setup!$C$36)+IF($V460=1,N($F460),0)))</f>
        <v>0</v>
      </c>
      <c r="BY460" s="48" t="n">
        <f aca="false">MIN(AA460,(FU459*(1+FU$5/Setup!$C$36)+IF($V460=2,N($F460),0)))</f>
        <v>0</v>
      </c>
      <c r="BZ460" s="48" t="n">
        <f aca="false">MIN(AB460,(FV459*(1+FV$5/Setup!$C$36)+IF($V460=3,N($F460),0)))</f>
        <v>0</v>
      </c>
      <c r="CA460" s="48" t="n">
        <f aca="false">MIN(AC460,(FW459*(1+FW$5/Setup!$C$36)+IF($V460=4,N($F460),0)))</f>
        <v>0</v>
      </c>
      <c r="CB460" s="48" t="n">
        <f aca="false">MIN(AD460,(FX459*(1+FX$5/Setup!$C$36)+IF($V460=5,N($F460),0)))</f>
        <v>0</v>
      </c>
      <c r="CC460" s="48" t="n">
        <f aca="false">MIN(AE460,(FY459*(1+FY$5/Setup!$C$36)+IF($V460=6,N($F460),0)))</f>
        <v>0</v>
      </c>
      <c r="CD460" s="48" t="n">
        <f aca="false">MIN(AF460,(FZ459*(1+FZ$5/Setup!$C$36)+IF($V460=7,N($F460),0)))</f>
        <v>0</v>
      </c>
      <c r="CE460" s="48" t="n">
        <f aca="false">MIN(AG460,(GA459*(1+GA$5/Setup!$C$36)+IF($V460=8,N($F460),0)))</f>
        <v>0</v>
      </c>
      <c r="CF460" s="48" t="n">
        <f aca="false">MIN(AH460,(GB459*(1+GB$5/Setup!$C$36)+IF($V460=9,N($F460),0)))</f>
        <v>0</v>
      </c>
      <c r="CG460" s="48" t="n">
        <f aca="false">MIN(AI460,(GC459*(1+GC$5/Setup!$C$36)+IF($V460=10,N($F460),0)))</f>
        <v>0</v>
      </c>
      <c r="CH460" s="48" t="n">
        <f aca="false">MIN(AJ460,(GD459*(1+GD$5/Setup!$C$36)+IF($V460=11,N($F460),0)))</f>
        <v>0</v>
      </c>
      <c r="CI460" s="48" t="n">
        <f aca="false">MIN(AK460,(GE459*(1+GE$5/Setup!$C$36)+IF($V460=12,N($F460),0)))</f>
        <v>0</v>
      </c>
      <c r="CJ460" s="48" t="n">
        <f aca="false">MIN(AL460,(GF459*(1+GF$5/Setup!$C$36)+IF($V460=13,N($F460),0)))</f>
        <v>0</v>
      </c>
      <c r="CK460" s="48" t="n">
        <f aca="false">MIN(AM460,(GG459*(1+GG$5/Setup!$C$36)+IF($V460=14,N($F460),0)))</f>
        <v>0</v>
      </c>
      <c r="CL460" s="48" t="n">
        <f aca="false">MIN(AN460,(GH459*(1+GH$5/Setup!$C$36)+IF($V460=15,N($F460),0)))</f>
        <v>0</v>
      </c>
      <c r="CM460" s="48" t="n">
        <f aca="false">MIN(AO460,(GI459*(1+GI$5/Setup!$C$36)+IF($V460=16,N($F460),0)))</f>
        <v>0</v>
      </c>
      <c r="CN460" s="48" t="n">
        <f aca="false">MIN(AP460,(GJ459*(1+GJ$5/Setup!$C$36)+IF($V460=17,N($F460),0)))</f>
        <v>0</v>
      </c>
      <c r="CO460" s="48" t="n">
        <f aca="false">MIN(AQ460,(GK459*(1+GK$5/Setup!$C$36)+IF($V460=18,N($F460),0)))</f>
        <v>0</v>
      </c>
      <c r="CP460" s="48" t="n">
        <f aca="false">MIN(AR460,(GL459*(1+GL$5/Setup!$C$36)+IF($V460=19,N($F460),0)))</f>
        <v>0</v>
      </c>
      <c r="CQ460" s="48" t="n">
        <f aca="false">MIN(AS460,(GM459*(1+GM$5/Setup!$C$36)+IF($V460=20,N($F460),0)))</f>
        <v>0</v>
      </c>
      <c r="CR460" s="48" t="n">
        <f aca="false">MIN(AT460,(GN459*(1+GN$5/Setup!$C$36)+IF($V460=21,N($F460),0)))</f>
        <v>0</v>
      </c>
      <c r="CS460" s="48" t="n">
        <f aca="false">MIN(AU460,(GO459*(1+GO$5/Setup!$C$36)+IF($V460=22,N($F460),0)))</f>
        <v>0</v>
      </c>
      <c r="CT460" s="48" t="n">
        <f aca="false">MIN(AV460,(GP459*(1+GP$5/Setup!$C$36)+IF($V460=23,N($F460),0)))</f>
        <v>0</v>
      </c>
      <c r="CU460" s="48" t="n">
        <f aca="false">MIN(AW460,(GQ459*(1+GQ$5/Setup!$C$36)+IF($V460=24,N($F460),0)))</f>
        <v>0</v>
      </c>
      <c r="CV460" s="48" t="n">
        <f aca="false">MIN(AX460,(GR459*(1+GR$5/Setup!$C$36)+IF($V460=25,N($F460),0)))</f>
        <v>0</v>
      </c>
      <c r="CW460" s="48" t="n">
        <f aca="false">MIN(AY460,(GS459*(1+GS$5/Setup!$C$36)+IF($V460=26,N($F460),0)))</f>
        <v>0</v>
      </c>
      <c r="CX460" s="48" t="n">
        <f aca="false">MIN(AZ460,(GT459*(1+GT$5/Setup!$C$36)+IF($V460=27,N($F460),0)))</f>
        <v>0</v>
      </c>
      <c r="CY460" s="48" t="n">
        <f aca="false">MIN(BA460,(GU459*(1+GU$5/Setup!$C$36)+IF($V460=28,N($F460),0)))</f>
        <v>0</v>
      </c>
      <c r="CZ460" s="48" t="n">
        <f aca="false">MIN(BB460,(GV459*(1+GV$5/Setup!$C$36)+IF($V460=29,N($F460),0)))</f>
        <v>0</v>
      </c>
      <c r="DA460" s="48" t="n">
        <f aca="false">MIN(BC460,(GW459*(1+GW$5/Setup!$C$36)+IF($V460=30,N($F460),0)))</f>
        <v>0</v>
      </c>
      <c r="DB460" s="48" t="n">
        <f aca="false">MIN(BD460,(GX459*(1+GX$5/Setup!$C$36)+IF($V460=31,N($F460),0)))</f>
        <v>0</v>
      </c>
      <c r="DC460" s="48" t="n">
        <f aca="false">MIN(BE460,(GY459*(1+GY$5/Setup!$C$36)+IF($V460=32,N($F460),0)))</f>
        <v>0</v>
      </c>
      <c r="DD460" s="48" t="n">
        <f aca="false">MIN(BF460,(GZ459*(1+GZ$5/Setup!$C$36)+IF($V460=33,N($F460),0)))</f>
        <v>0</v>
      </c>
      <c r="DE460" s="48" t="n">
        <f aca="false">MIN(BG460,(HA459*(1+HA$5/Setup!$C$36)+IF($V460=34,N($F460),0)))</f>
        <v>0</v>
      </c>
      <c r="DF460" s="48" t="n">
        <f aca="false">MIN(BH460,(HB459*(1+HB$5/Setup!$C$36)+IF($V460=35,N($F460),0)))</f>
        <v>0</v>
      </c>
      <c r="DG460" s="48" t="n">
        <f aca="false">MIN(BI460,(HC459*(1+HC$5/Setup!$C$36)+IF($V460=36,N($F460),0)))</f>
        <v>0</v>
      </c>
      <c r="DH460" s="48" t="n">
        <f aca="false">MIN(BJ460,(HD459*(1+HD$5/Setup!$C$36)+IF($V460=37,N($F460),0)))</f>
        <v>0</v>
      </c>
      <c r="DI460" s="48" t="n">
        <f aca="false">MIN(BK460,(HE459*(1+HE$5/Setup!$C$36)+IF($V460=38,N($F460),0)))</f>
        <v>0</v>
      </c>
      <c r="DJ460" s="48" t="n">
        <f aca="false">MIN(BL460,(HF459*(1+HF$5/Setup!$C$36)+IF($V460=39,N($F460),0)))</f>
        <v>0</v>
      </c>
      <c r="DK460" s="48" t="n">
        <f aca="false">MIN(BM460,(HG459*(1+HG$5/Setup!$C$36)+IF($V460=40,N($F460),0)))</f>
        <v>0</v>
      </c>
      <c r="DL460" s="48" t="n">
        <f aca="false">MIN(BN460,(HH459*(1+HH$5/Setup!$C$36)+IF($V460=41,N($F460),0)))</f>
        <v>0</v>
      </c>
      <c r="DM460" s="48" t="n">
        <f aca="false">MIN(BO460,(HI459*(1+HI$5/Setup!$C$36)+IF($V460=42,N($F460),0)))</f>
        <v>0</v>
      </c>
      <c r="DN460" s="48" t="n">
        <f aca="false">MIN(BP460,(HJ459*(1+HJ$5/Setup!$C$36)+IF($V460=43,N($F460),0)))</f>
        <v>0</v>
      </c>
      <c r="DO460" s="48" t="n">
        <f aca="false">MIN(BQ460,(HK459*(1+HK$5/Setup!$C$36)+IF($V460=44,N($F460),0)))</f>
        <v>0</v>
      </c>
      <c r="DP460" s="48" t="n">
        <f aca="false">MIN(BR460,(HL459*(1+HL$5/Setup!$C$36)+IF($V460=45,N($F460),0)))</f>
        <v>0</v>
      </c>
      <c r="DQ460" s="48" t="n">
        <f aca="false">MIN(BS460,(HM459*(1+HM$5/Setup!$C$36)+IF($V460=46,N($F460),0)))</f>
        <v>0</v>
      </c>
      <c r="DR460" s="48" t="n">
        <f aca="false">MIN(BT460,(HN459*(1+HN$5/Setup!$C$36)+IF($V460=47,N($F460),0)))</f>
        <v>0</v>
      </c>
      <c r="DS460" s="48" t="n">
        <f aca="false">MIN(BU460,(HO459*(1+HO$5/Setup!$C$36)+IF($V460=48,N($F460),0)))</f>
        <v>0</v>
      </c>
      <c r="DT460" s="48" t="n">
        <f aca="false">MIN(BV460,(HP459*(1+HP$5/Setup!$C$36)+IF($V460=49,N($F460),0)))</f>
        <v>0</v>
      </c>
      <c r="DU460" s="48" t="n">
        <f aca="false">MIN(BW460,(HQ459*(1+HQ$5/Setup!$C$36)+IF($V460=50,N($F460),0)))</f>
        <v>0</v>
      </c>
      <c r="DV460" s="48" t="n">
        <f aca="false">MIN(MAX((FT459*(1+FT$5/Setup!$C$36)+IF($V460=1,N($F460),0))-BX460,0),MAX($P460-0,0))</f>
        <v>0</v>
      </c>
      <c r="DW460" s="48" t="n">
        <f aca="false">MIN(MAX((FU459*(1+FU$5/Setup!$C$36)+IF($V460=2,N($F460),0))-BY460,0),MAX($P460-SUM(DV460:DV460),0))</f>
        <v>0</v>
      </c>
      <c r="DX460" s="48" t="n">
        <f aca="false">MIN(MAX((FV459*(1+FV$5/Setup!$C$36)+IF($V460=3,N($F460),0))-BZ460,0),MAX($P460-SUM(DV460:DW460),0))</f>
        <v>0</v>
      </c>
      <c r="DY460" s="48" t="n">
        <f aca="false">MIN(MAX((FW459*(1+FW$5/Setup!$C$36)+IF($V460=4,N($F460),0))-CA460,0),MAX($P460-SUM(DV460:DX460),0))</f>
        <v>0</v>
      </c>
      <c r="DZ460" s="48" t="n">
        <f aca="false">MIN(MAX((FX459*(1+FX$5/Setup!$C$36)+IF($V460=5,N($F460),0))-CB460,0),MAX($P460-SUM(DV460:DY460),0))</f>
        <v>0</v>
      </c>
      <c r="EA460" s="48" t="n">
        <f aca="false">MIN(MAX((FY459*(1+FY$5/Setup!$C$36)+IF($V460=6,N($F460),0))-CC460,0),MAX($P460-SUM(DV460:DZ460),0))</f>
        <v>0</v>
      </c>
      <c r="EB460" s="48" t="n">
        <f aca="false">MIN(MAX((FZ459*(1+FZ$5/Setup!$C$36)+IF($V460=7,N($F460),0))-CD460,0),MAX($P460-SUM(DV460:EA460),0))</f>
        <v>0</v>
      </c>
      <c r="EC460" s="48" t="n">
        <f aca="false">MIN(MAX((GA459*(1+GA$5/Setup!$C$36)+IF($V460=8,N($F460),0))-CE460,0),MAX($P460-SUM(DV460:EB460),0))</f>
        <v>0</v>
      </c>
      <c r="ED460" s="48" t="n">
        <f aca="false">MIN(MAX((GB459*(1+GB$5/Setup!$C$36)+IF($V460=9,N($F460),0))-CF460,0),MAX($P460-SUM(DV460:EC460),0))</f>
        <v>0</v>
      </c>
      <c r="EE460" s="48" t="n">
        <f aca="false">MIN(MAX((GC459*(1+GC$5/Setup!$C$36)+IF($V460=10,N($F460),0))-CG460,0),MAX($P460-SUM(DV460:ED460),0))</f>
        <v>0</v>
      </c>
      <c r="EF460" s="48" t="n">
        <f aca="false">MIN(MAX((GD459*(1+GD$5/Setup!$C$36)+IF($V460=11,N($F460),0))-CH460,0),MAX($P460-SUM(DV460:EE460),0))</f>
        <v>0</v>
      </c>
      <c r="EG460" s="48" t="n">
        <f aca="false">MIN(MAX((GE459*(1+GE$5/Setup!$C$36)+IF($V460=12,N($F460),0))-CI460,0),MAX($P460-SUM(DV460:EF460),0))</f>
        <v>0</v>
      </c>
      <c r="EH460" s="48" t="n">
        <f aca="false">MIN(MAX((GF459*(1+GF$5/Setup!$C$36)+IF($V460=13,N($F460),0))-CJ460,0),MAX($P460-SUM(DV460:EG460),0))</f>
        <v>0</v>
      </c>
      <c r="EI460" s="48" t="n">
        <f aca="false">MIN(MAX((GG459*(1+GG$5/Setup!$C$36)+IF($V460=14,N($F460),0))-CK460,0),MAX($P460-SUM(DV460:EH460),0))</f>
        <v>0</v>
      </c>
      <c r="EJ460" s="48" t="n">
        <f aca="false">MIN(MAX((GH459*(1+GH$5/Setup!$C$36)+IF($V460=15,N($F460),0))-CL460,0),MAX($P460-SUM(DV460:EI460),0))</f>
        <v>0</v>
      </c>
      <c r="EK460" s="48" t="n">
        <f aca="false">MIN(MAX((GI459*(1+GI$5/Setup!$C$36)+IF($V460=16,N($F460),0))-CM460,0),MAX($P460-SUM(DV460:EJ460),0))</f>
        <v>0</v>
      </c>
      <c r="EL460" s="48" t="n">
        <f aca="false">MIN(MAX((GJ459*(1+GJ$5/Setup!$C$36)+IF($V460=17,N($F460),0))-CN460,0),MAX($P460-SUM(DV460:EK460),0))</f>
        <v>0</v>
      </c>
      <c r="EM460" s="48" t="n">
        <f aca="false">MIN(MAX((GK459*(1+GK$5/Setup!$C$36)+IF($V460=18,N($F460),0))-CO460,0),MAX($P460-SUM(DV460:EL460),0))</f>
        <v>0</v>
      </c>
      <c r="EN460" s="48" t="n">
        <f aca="false">MIN(MAX((GL459*(1+GL$5/Setup!$C$36)+IF($V460=19,N($F460),0))-CP460,0),MAX($P460-SUM(DV460:EM460),0))</f>
        <v>0</v>
      </c>
      <c r="EO460" s="48" t="n">
        <f aca="false">MIN(MAX((GM459*(1+GM$5/Setup!$C$36)+IF($V460=20,N($F460),0))-CQ460,0),MAX($P460-SUM(DV460:EN460),0))</f>
        <v>0</v>
      </c>
      <c r="EP460" s="48" t="n">
        <f aca="false">MIN(MAX((GN459*(1+GN$5/Setup!$C$36)+IF($V460=21,N($F460),0))-CR460,0),MAX($P460-SUM(DV460:EO460),0))</f>
        <v>0</v>
      </c>
      <c r="EQ460" s="48" t="n">
        <f aca="false">MIN(MAX((GO459*(1+GO$5/Setup!$C$36)+IF($V460=22,N($F460),0))-CS460,0),MAX($P460-SUM(DV460:EP460),0))</f>
        <v>0</v>
      </c>
      <c r="ER460" s="48" t="n">
        <f aca="false">MIN(MAX((GP459*(1+GP$5/Setup!$C$36)+IF($V460=23,N($F460),0))-CT460,0),MAX($P460-SUM(DV460:EQ460),0))</f>
        <v>0</v>
      </c>
      <c r="ES460" s="48" t="n">
        <f aca="false">MIN(MAX((GQ459*(1+GQ$5/Setup!$C$36)+IF($V460=24,N($F460),0))-CU460,0),MAX($P460-SUM(DV460:ER460),0))</f>
        <v>0</v>
      </c>
      <c r="ET460" s="48" t="n">
        <f aca="false">MIN(MAX((GR459*(1+GR$5/Setup!$C$36)+IF($V460=25,N($F460),0))-CV460,0),MAX($P460-SUM(DV460:ES460),0))</f>
        <v>0</v>
      </c>
      <c r="EU460" s="48" t="n">
        <f aca="false">MIN(MAX((GS459*(1+GS$5/Setup!$C$36)+IF($V460=26,N($F460),0))-CW460,0),MAX($P460-SUM(DV460:ET460),0))</f>
        <v>0</v>
      </c>
      <c r="EV460" s="48" t="n">
        <f aca="false">MIN(MAX((GT459*(1+GT$5/Setup!$C$36)+IF($V460=27,N($F460),0))-CX460,0),MAX($P460-SUM(DV460:EU460),0))</f>
        <v>0</v>
      </c>
      <c r="EW460" s="48" t="n">
        <f aca="false">MIN(MAX((GU459*(1+GU$5/Setup!$C$36)+IF($V460=28,N($F460),0))-CY460,0),MAX($P460-SUM(DV460:EV460),0))</f>
        <v>0</v>
      </c>
      <c r="EX460" s="48" t="n">
        <f aca="false">MIN(MAX((GV459*(1+GV$5/Setup!$C$36)+IF($V460=29,N($F460),0))-CZ460,0),MAX($P460-SUM(DV460:EW460),0))</f>
        <v>0</v>
      </c>
      <c r="EY460" s="48" t="n">
        <f aca="false">MIN(MAX((GW459*(1+GW$5/Setup!$C$36)+IF($V460=30,N($F460),0))-DA460,0),MAX($P460-SUM(DV460:EX460),0))</f>
        <v>0</v>
      </c>
      <c r="EZ460" s="48" t="n">
        <f aca="false">MIN(MAX((GX459*(1+GX$5/Setup!$C$36)+IF($V460=31,N($F460),0))-DB460,0),MAX($P460-SUM(DV460:EY460),0))</f>
        <v>0</v>
      </c>
      <c r="FA460" s="48" t="n">
        <f aca="false">MIN(MAX((GY459*(1+GY$5/Setup!$C$36)+IF($V460=32,N($F460),0))-DC460,0),MAX($P460-SUM(DV460:EZ460),0))</f>
        <v>0</v>
      </c>
      <c r="FB460" s="48" t="n">
        <f aca="false">MIN(MAX((GZ459*(1+GZ$5/Setup!$C$36)+IF($V460=33,N($F460),0))-DD460,0),MAX($P460-SUM(DV460:FA460),0))</f>
        <v>0</v>
      </c>
      <c r="FC460" s="48" t="n">
        <f aca="false">MIN(MAX((HA459*(1+HA$5/Setup!$C$36)+IF($V460=34,N($F460),0))-DE460,0),MAX($P460-SUM(DV460:FB460),0))</f>
        <v>0</v>
      </c>
      <c r="FD460" s="48" t="n">
        <f aca="false">MIN(MAX((HB459*(1+HB$5/Setup!$C$36)+IF($V460=35,N($F460),0))-DF460,0),MAX($P460-SUM(DV460:FC460),0))</f>
        <v>0</v>
      </c>
      <c r="FE460" s="48" t="n">
        <f aca="false">MIN(MAX((HC459*(1+HC$5/Setup!$C$36)+IF($V460=36,N($F460),0))-DG460,0),MAX($P460-SUM(DV460:FD460),0))</f>
        <v>0</v>
      </c>
      <c r="FF460" s="48" t="n">
        <f aca="false">MIN(MAX((HD459*(1+HD$5/Setup!$C$36)+IF($V460=37,N($F460),0))-DH460,0),MAX($P460-SUM(DV460:FE460),0))</f>
        <v>0</v>
      </c>
      <c r="FG460" s="48" t="n">
        <f aca="false">MIN(MAX((HE459*(1+HE$5/Setup!$C$36)+IF($V460=38,N($F460),0))-DI460,0),MAX($P460-SUM(DV460:FF460),0))</f>
        <v>0</v>
      </c>
      <c r="FH460" s="48" t="n">
        <f aca="false">MIN(MAX((HF459*(1+HF$5/Setup!$C$36)+IF($V460=39,N($F460),0))-DJ460,0),MAX($P460-SUM(DV460:FG460),0))</f>
        <v>0</v>
      </c>
      <c r="FI460" s="48" t="n">
        <f aca="false">MIN(MAX((HG459*(1+HG$5/Setup!$C$36)+IF($V460=40,N($F460),0))-DK460,0),MAX($P460-SUM(DV460:FH460),0))</f>
        <v>0</v>
      </c>
      <c r="FJ460" s="48" t="n">
        <f aca="false">MIN(MAX((HH459*(1+HH$5/Setup!$C$36)+IF($V460=41,N($F460),0))-DL460,0),MAX($P460-SUM(DV460:FI460),0))</f>
        <v>0</v>
      </c>
      <c r="FK460" s="48" t="n">
        <f aca="false">MIN(MAX((HI459*(1+HI$5/Setup!$C$36)+IF($V460=42,N($F460),0))-DM460,0),MAX($P460-SUM(DV460:FJ460),0))</f>
        <v>0</v>
      </c>
      <c r="FL460" s="48" t="n">
        <f aca="false">MIN(MAX((HJ459*(1+HJ$5/Setup!$C$36)+IF($V460=43,N($F460),0))-DN460,0),MAX($P460-SUM(DV460:FK460),0))</f>
        <v>0</v>
      </c>
      <c r="FM460" s="48" t="n">
        <f aca="false">MIN(MAX((HK459*(1+HK$5/Setup!$C$36)+IF($V460=44,N($F460),0))-DO460,0),MAX($P460-SUM(DV460:FL460),0))</f>
        <v>0</v>
      </c>
      <c r="FN460" s="48" t="n">
        <f aca="false">MIN(MAX((HL459*(1+HL$5/Setup!$C$36)+IF($V460=45,N($F460),0))-DP460,0),MAX($P460-SUM(DV460:FM460),0))</f>
        <v>0</v>
      </c>
      <c r="FO460" s="48" t="n">
        <f aca="false">MIN(MAX((HM459*(1+HM$5/Setup!$C$36)+IF($V460=46,N($F460),0))-DQ460,0),MAX($P460-SUM(DV460:FN460),0))</f>
        <v>0</v>
      </c>
      <c r="FP460" s="48" t="n">
        <f aca="false">MIN(MAX((HN459*(1+HN$5/Setup!$C$36)+IF($V460=47,N($F460),0))-DR460,0),MAX($P460-SUM(DV460:FO460),0))</f>
        <v>0</v>
      </c>
      <c r="FQ460" s="48" t="n">
        <f aca="false">MIN(MAX((HO459*(1+HO$5/Setup!$C$36)+IF($V460=48,N($F460),0))-DS460,0),MAX($P460-SUM(DV460:FP460),0))</f>
        <v>0</v>
      </c>
      <c r="FR460" s="48" t="n">
        <f aca="false">MIN(MAX((HP459*(1+HP$5/Setup!$C$36)+IF($V460=49,N($F460),0))-DT460,0),MAX($P460-SUM(DV460:FQ460),0))</f>
        <v>0</v>
      </c>
      <c r="FS460" s="48" t="n">
        <f aca="false">MIN(MAX((HQ459*(1+HQ$5/Setup!$C$36)+IF($V460=50,N($F460),0))-DU460,0),MAX($P460-SUM(DV460:FR460),0))</f>
        <v>0</v>
      </c>
      <c r="FT460" s="48" t="n">
        <f aca="false">IF((FT459*(1+FT$5/Setup!$C$36)+IF($V460=1,N($F460),0))-BX460-DV460&lt;0.005,0,(FT459*(1+FT$5/Setup!$C$36)+IF($V460=1,N($F460),0))-BX460-DV460)</f>
        <v>0</v>
      </c>
      <c r="FU460" s="48" t="n">
        <f aca="false">IF((FU459*(1+FU$5/Setup!$C$36)+IF($V460=2,N($F460),0))-BY460-DW460&lt;0.005,0,(FU459*(1+FU$5/Setup!$C$36)+IF($V460=2,N($F460),0))-BY460-DW460)</f>
        <v>0</v>
      </c>
      <c r="FV460" s="48" t="n">
        <f aca="false">IF((FV459*(1+FV$5/Setup!$C$36)+IF($V460=3,N($F460),0))-BZ460-DX460&lt;0.005,0,(FV459*(1+FV$5/Setup!$C$36)+IF($V460=3,N($F460),0))-BZ460-DX460)</f>
        <v>0</v>
      </c>
      <c r="FW460" s="48" t="n">
        <f aca="false">IF((FW459*(1+FW$5/Setup!$C$36)+IF($V460=4,N($F460),0))-CA460-DY460&lt;0.005,0,(FW459*(1+FW$5/Setup!$C$36)+IF($V460=4,N($F460),0))-CA460-DY460)</f>
        <v>0</v>
      </c>
      <c r="FX460" s="48" t="n">
        <f aca="false">IF((FX459*(1+FX$5/Setup!$C$36)+IF($V460=5,N($F460),0))-CB460-DZ460&lt;0.005,0,(FX459*(1+FX$5/Setup!$C$36)+IF($V460=5,N($F460),0))-CB460-DZ460)</f>
        <v>0</v>
      </c>
      <c r="FY460" s="48" t="n">
        <f aca="false">IF((FY459*(1+FY$5/Setup!$C$36)+IF($V460=6,N($F460),0))-CC460-EA460&lt;0.005,0,(FY459*(1+FY$5/Setup!$C$36)+IF($V460=6,N($F460),0))-CC460-EA460)</f>
        <v>0</v>
      </c>
      <c r="FZ460" s="48" t="n">
        <f aca="false">IF((FZ459*(1+FZ$5/Setup!$C$36)+IF($V460=7,N($F460),0))-CD460-EB460&lt;0.005,0,(FZ459*(1+FZ$5/Setup!$C$36)+IF($V460=7,N($F460),0))-CD460-EB460)</f>
        <v>0</v>
      </c>
      <c r="GA460" s="48" t="n">
        <f aca="false">IF((GA459*(1+GA$5/Setup!$C$36)+IF($V460=8,N($F460),0))-CE460-EC460&lt;0.005,0,(GA459*(1+GA$5/Setup!$C$36)+IF($V460=8,N($F460),0))-CE460-EC460)</f>
        <v>0</v>
      </c>
      <c r="GB460" s="48" t="n">
        <f aca="false">IF((GB459*(1+GB$5/Setup!$C$36)+IF($V460=9,N($F460),0))-CF460-ED460&lt;0.005,0,(GB459*(1+GB$5/Setup!$C$36)+IF($V460=9,N($F460),0))-CF460-ED460)</f>
        <v>0</v>
      </c>
      <c r="GC460" s="48" t="n">
        <f aca="false">IF((GC459*(1+GC$5/Setup!$C$36)+IF($V460=10,N($F460),0))-CG460-EE460&lt;0.005,0,(GC459*(1+GC$5/Setup!$C$36)+IF($V460=10,N($F460),0))-CG460-EE460)</f>
        <v>0</v>
      </c>
      <c r="GD460" s="48" t="n">
        <f aca="false">IF((GD459*(1+GD$5/Setup!$C$36)+IF($V460=11,N($F460),0))-CH460-EF460&lt;0.005,0,(GD459*(1+GD$5/Setup!$C$36)+IF($V460=11,N($F460),0))-CH460-EF460)</f>
        <v>0</v>
      </c>
      <c r="GE460" s="48" t="n">
        <f aca="false">IF((GE459*(1+GE$5/Setup!$C$36)+IF($V460=12,N($F460),0))-CI460-EG460&lt;0.005,0,(GE459*(1+GE$5/Setup!$C$36)+IF($V460=12,N($F460),0))-CI460-EG460)</f>
        <v>0</v>
      </c>
      <c r="GF460" s="48" t="n">
        <f aca="false">IF((GF459*(1+GF$5/Setup!$C$36)+IF($V460=13,N($F460),0))-CJ460-EH460&lt;0.005,0,(GF459*(1+GF$5/Setup!$C$36)+IF($V460=13,N($F460),0))-CJ460-EH460)</f>
        <v>0</v>
      </c>
      <c r="GG460" s="48" t="n">
        <f aca="false">IF((GG459*(1+GG$5/Setup!$C$36)+IF($V460=14,N($F460),0))-CK460-EI460&lt;0.005,0,(GG459*(1+GG$5/Setup!$C$36)+IF($V460=14,N($F460),0))-CK460-EI460)</f>
        <v>0</v>
      </c>
      <c r="GH460" s="48" t="n">
        <f aca="false">IF((GH459*(1+GH$5/Setup!$C$36)+IF($V460=15,N($F460),0))-CL460-EJ460&lt;0.005,0,(GH459*(1+GH$5/Setup!$C$36)+IF($V460=15,N($F460),0))-CL460-EJ460)</f>
        <v>0</v>
      </c>
      <c r="GI460" s="48" t="n">
        <f aca="false">IF((GI459*(1+GI$5/Setup!$C$36)+IF($V460=16,N($F460),0))-CM460-EK460&lt;0.005,0,(GI459*(1+GI$5/Setup!$C$36)+IF($V460=16,N($F460),0))-CM460-EK460)</f>
        <v>0</v>
      </c>
      <c r="GJ460" s="48" t="n">
        <f aca="false">IF((GJ459*(1+GJ$5/Setup!$C$36)+IF($V460=17,N($F460),0))-CN460-EL460&lt;0.005,0,(GJ459*(1+GJ$5/Setup!$C$36)+IF($V460=17,N($F460),0))-CN460-EL460)</f>
        <v>0</v>
      </c>
      <c r="GK460" s="48" t="n">
        <f aca="false">IF((GK459*(1+GK$5/Setup!$C$36)+IF($V460=18,N($F460),0))-CO460-EM460&lt;0.005,0,(GK459*(1+GK$5/Setup!$C$36)+IF($V460=18,N($F460),0))-CO460-EM460)</f>
        <v>0</v>
      </c>
      <c r="GL460" s="48" t="n">
        <f aca="false">IF((GL459*(1+GL$5/Setup!$C$36)+IF($V460=19,N($F460),0))-CP460-EN460&lt;0.005,0,(GL459*(1+GL$5/Setup!$C$36)+IF($V460=19,N($F460),0))-CP460-EN460)</f>
        <v>0</v>
      </c>
      <c r="GM460" s="48" t="n">
        <f aca="false">IF((GM459*(1+GM$5/Setup!$C$36)+IF($V460=20,N($F460),0))-CQ460-EO460&lt;0.005,0,(GM459*(1+GM$5/Setup!$C$36)+IF($V460=20,N($F460),0))-CQ460-EO460)</f>
        <v>0</v>
      </c>
      <c r="GN460" s="48" t="n">
        <f aca="false">IF((GN459*(1+GN$5/Setup!$C$36)+IF($V460=21,N($F460),0))-CR460-EP460&lt;0.005,0,(GN459*(1+GN$5/Setup!$C$36)+IF($V460=21,N($F460),0))-CR460-EP460)</f>
        <v>0</v>
      </c>
      <c r="GO460" s="48" t="n">
        <f aca="false">IF((GO459*(1+GO$5/Setup!$C$36)+IF($V460=22,N($F460),0))-CS460-EQ460&lt;0.005,0,(GO459*(1+GO$5/Setup!$C$36)+IF($V460=22,N($F460),0))-CS460-EQ460)</f>
        <v>0</v>
      </c>
      <c r="GP460" s="48" t="n">
        <f aca="false">IF((GP459*(1+GP$5/Setup!$C$36)+IF($V460=23,N($F460),0))-CT460-ER460&lt;0.005,0,(GP459*(1+GP$5/Setup!$C$36)+IF($V460=23,N($F460),0))-CT460-ER460)</f>
        <v>0</v>
      </c>
      <c r="GQ460" s="48" t="n">
        <f aca="false">IF((GQ459*(1+GQ$5/Setup!$C$36)+IF($V460=24,N($F460),0))-CU460-ES460&lt;0.005,0,(GQ459*(1+GQ$5/Setup!$C$36)+IF($V460=24,N($F460),0))-CU460-ES460)</f>
        <v>0</v>
      </c>
      <c r="GR460" s="48" t="n">
        <f aca="false">IF((GR459*(1+GR$5/Setup!$C$36)+IF($V460=25,N($F460),0))-CV460-ET460&lt;0.005,0,(GR459*(1+GR$5/Setup!$C$36)+IF($V460=25,N($F460),0))-CV460-ET460)</f>
        <v>0</v>
      </c>
      <c r="GS460" s="48" t="n">
        <f aca="false">IF((GS459*(1+GS$5/Setup!$C$36)+IF($V460=26,N($F460),0))-CW460-EU460&lt;0.005,0,(GS459*(1+GS$5/Setup!$C$36)+IF($V460=26,N($F460),0))-CW460-EU460)</f>
        <v>0</v>
      </c>
      <c r="GT460" s="48" t="n">
        <f aca="false">IF((GT459*(1+GT$5/Setup!$C$36)+IF($V460=27,N($F460),0))-CX460-EV460&lt;0.005,0,(GT459*(1+GT$5/Setup!$C$36)+IF($V460=27,N($F460),0))-CX460-EV460)</f>
        <v>0</v>
      </c>
      <c r="GU460" s="48" t="n">
        <f aca="false">IF((GU459*(1+GU$5/Setup!$C$36)+IF($V460=28,N($F460),0))-CY460-EW460&lt;0.005,0,(GU459*(1+GU$5/Setup!$C$36)+IF($V460=28,N($F460),0))-CY460-EW460)</f>
        <v>0</v>
      </c>
      <c r="GV460" s="48" t="n">
        <f aca="false">IF((GV459*(1+GV$5/Setup!$C$36)+IF($V460=29,N($F460),0))-CZ460-EX460&lt;0.005,0,(GV459*(1+GV$5/Setup!$C$36)+IF($V460=29,N($F460),0))-CZ460-EX460)</f>
        <v>0</v>
      </c>
      <c r="GW460" s="48" t="n">
        <f aca="false">IF((GW459*(1+GW$5/Setup!$C$36)+IF($V460=30,N($F460),0))-DA460-EY460&lt;0.005,0,(GW459*(1+GW$5/Setup!$C$36)+IF($V460=30,N($F460),0))-DA460-EY460)</f>
        <v>0</v>
      </c>
      <c r="GX460" s="48" t="n">
        <f aca="false">IF((GX459*(1+GX$5/Setup!$C$36)+IF($V460=31,N($F460),0))-DB460-EZ460&lt;0.005,0,(GX459*(1+GX$5/Setup!$C$36)+IF($V460=31,N($F460),0))-DB460-EZ460)</f>
        <v>0</v>
      </c>
      <c r="GY460" s="48" t="n">
        <f aca="false">IF((GY459*(1+GY$5/Setup!$C$36)+IF($V460=32,N($F460),0))-DC460-FA460&lt;0.005,0,(GY459*(1+GY$5/Setup!$C$36)+IF($V460=32,N($F460),0))-DC460-FA460)</f>
        <v>0</v>
      </c>
      <c r="GZ460" s="48" t="n">
        <f aca="false">IF((GZ459*(1+GZ$5/Setup!$C$36)+IF($V460=33,N($F460),0))-DD460-FB460&lt;0.005,0,(GZ459*(1+GZ$5/Setup!$C$36)+IF($V460=33,N($F460),0))-DD460-FB460)</f>
        <v>0</v>
      </c>
      <c r="HA460" s="48" t="n">
        <f aca="false">IF((HA459*(1+HA$5/Setup!$C$36)+IF($V460=34,N($F460),0))-DE460-FC460&lt;0.005,0,(HA459*(1+HA$5/Setup!$C$36)+IF($V460=34,N($F460),0))-DE460-FC460)</f>
        <v>0</v>
      </c>
      <c r="HB460" s="48" t="n">
        <f aca="false">IF((HB459*(1+HB$5/Setup!$C$36)+IF($V460=35,N($F460),0))-DF460-FD460&lt;0.005,0,(HB459*(1+HB$5/Setup!$C$36)+IF($V460=35,N($F460),0))-DF460-FD460)</f>
        <v>0</v>
      </c>
      <c r="HC460" s="48" t="n">
        <f aca="false">IF((HC459*(1+HC$5/Setup!$C$36)+IF($V460=36,N($F460),0))-DG460-FE460&lt;0.005,0,(HC459*(1+HC$5/Setup!$C$36)+IF($V460=36,N($F460),0))-DG460-FE460)</f>
        <v>0</v>
      </c>
      <c r="HD460" s="48" t="n">
        <f aca="false">IF((HD459*(1+HD$5/Setup!$C$36)+IF($V460=37,N($F460),0))-DH460-FF460&lt;0.005,0,(HD459*(1+HD$5/Setup!$C$36)+IF($V460=37,N($F460),0))-DH460-FF460)</f>
        <v>0</v>
      </c>
      <c r="HE460" s="48" t="n">
        <f aca="false">IF((HE459*(1+HE$5/Setup!$C$36)+IF($V460=38,N($F460),0))-DI460-FG460&lt;0.005,0,(HE459*(1+HE$5/Setup!$C$36)+IF($V460=38,N($F460),0))-DI460-FG460)</f>
        <v>0</v>
      </c>
      <c r="HF460" s="48" t="n">
        <f aca="false">IF((HF459*(1+HF$5/Setup!$C$36)+IF($V460=39,N($F460),0))-DJ460-FH460&lt;0.005,0,(HF459*(1+HF$5/Setup!$C$36)+IF($V460=39,N($F460),0))-DJ460-FH460)</f>
        <v>0</v>
      </c>
      <c r="HG460" s="48" t="n">
        <f aca="false">IF((HG459*(1+HG$5/Setup!$C$36)+IF($V460=40,N($F460),0))-DK460-FI460&lt;0.005,0,(HG459*(1+HG$5/Setup!$C$36)+IF($V460=40,N($F460),0))-DK460-FI460)</f>
        <v>0</v>
      </c>
      <c r="HH460" s="48" t="n">
        <f aca="false">IF((HH459*(1+HH$5/Setup!$C$36)+IF($V460=41,N($F460),0))-DL460-FJ460&lt;0.005,0,(HH459*(1+HH$5/Setup!$C$36)+IF($V460=41,N($F460),0))-DL460-FJ460)</f>
        <v>0</v>
      </c>
      <c r="HI460" s="48" t="n">
        <f aca="false">IF((HI459*(1+HI$5/Setup!$C$36)+IF($V460=42,N($F460),0))-DM460-FK460&lt;0.005,0,(HI459*(1+HI$5/Setup!$C$36)+IF($V460=42,N($F460),0))-DM460-FK460)</f>
        <v>0</v>
      </c>
      <c r="HJ460" s="48" t="n">
        <f aca="false">IF((HJ459*(1+HJ$5/Setup!$C$36)+IF($V460=43,N($F460),0))-DN460-FL460&lt;0.005,0,(HJ459*(1+HJ$5/Setup!$C$36)+IF($V460=43,N($F460),0))-DN460-FL460)</f>
        <v>0</v>
      </c>
      <c r="HK460" s="48" t="n">
        <f aca="false">IF((HK459*(1+HK$5/Setup!$C$36)+IF($V460=44,N($F460),0))-DO460-FM460&lt;0.005,0,(HK459*(1+HK$5/Setup!$C$36)+IF($V460=44,N($F460),0))-DO460-FM460)</f>
        <v>0</v>
      </c>
      <c r="HL460" s="48" t="n">
        <f aca="false">IF((HL459*(1+HL$5/Setup!$C$36)+IF($V460=45,N($F460),0))-DP460-FN460&lt;0.005,0,(HL459*(1+HL$5/Setup!$C$36)+IF($V460=45,N($F460),0))-DP460-FN460)</f>
        <v>0</v>
      </c>
      <c r="HM460" s="48" t="n">
        <f aca="false">IF((HM459*(1+HM$5/Setup!$C$36)+IF($V460=46,N($F460),0))-DQ460-FO460&lt;0.005,0,(HM459*(1+HM$5/Setup!$C$36)+IF($V460=46,N($F460),0))-DQ460-FO460)</f>
        <v>0</v>
      </c>
      <c r="HN460" s="48" t="n">
        <f aca="false">IF((HN459*(1+HN$5/Setup!$C$36)+IF($V460=47,N($F460),0))-DR460-FP460&lt;0.005,0,(HN459*(1+HN$5/Setup!$C$36)+IF($V460=47,N($F460),0))-DR460-FP460)</f>
        <v>0</v>
      </c>
      <c r="HO460" s="48" t="n">
        <f aca="false">IF((HO459*(1+HO$5/Setup!$C$36)+IF($V460=48,N($F460),0))-DS460-FQ460&lt;0.005,0,(HO459*(1+HO$5/Setup!$C$36)+IF($V460=48,N($F460),0))-DS460-FQ460)</f>
        <v>0</v>
      </c>
      <c r="HP460" s="48" t="n">
        <f aca="false">IF((HP459*(1+HP$5/Setup!$C$36)+IF($V460=49,N($F460),0))-DT460-FR460&lt;0.005,0,(HP459*(1+HP$5/Setup!$C$36)+IF($V460=49,N($F460),0))-DT460-FR460)</f>
        <v>0</v>
      </c>
      <c r="HQ460" s="48" t="n">
        <f aca="false">IF((HQ459*(1+HQ$5/Setup!$C$36)+IF($V460=50,N($F460),0))-DU460-FS460&lt;0.005,0,(HQ459*(1+HQ$5/Setup!$C$36)+IF($V460=50,N($F460),0))-DU460-FS460)</f>
        <v>0</v>
      </c>
    </row>
    <row r="461" customFormat="false" ht="15" hidden="false" customHeight="false" outlineLevel="0" collapsed="false">
      <c r="A461" s="44" t="n">
        <v>453</v>
      </c>
      <c r="B461" s="45" t="n">
        <f aca="false">IF(Setup!$C$7="Every month",EDATE(Setup!$C$8,($A461-1)),IF(Setup!$C$7="Twice a month",DATE(YEAR(Setup!$C$8),MONTH(Setup!$C$8)+INT((($A461-1)+Setup!$C$41)/2),MIN(IF(MOD(($A461-1)+Setup!$C$41,2)=0,Setup!$C$39,Setup!$C$40),DAY(EOMONTH(DATE(YEAR(Setup!$C$8),MONTH(Setup!$C$8)+INT((($A461-1)+Setup!$C$41)/2),1),0)))),Setup!$C$8+($A461-1)*IF(Setup!$C$7="Every week",7,14)))</f>
        <v>52653</v>
      </c>
      <c r="C461" s="45" t="n">
        <f aca="false">IF(Setup!$C$7="Every month",EDATE(Setup!$C$8,$A461),IF(Setup!$C$7="Twice a month",DATE(YEAR(Setup!$C$8),MONTH(Setup!$C$8)+INT(($A461+Setup!$C$41)/2),MIN(IF(MOD($A461+Setup!$C$41,2)=0,Setup!$C$39,Setup!$C$40),DAY(EOMONTH(DATE(YEAR(Setup!$C$8),MONTH(Setup!$C$8)+INT(($A461+Setup!$C$41)/2),1),0)))),Setup!$C$8+$A461*IF(Setup!$C$7="Every week",7,14)))</f>
        <v>52667</v>
      </c>
      <c r="D461" s="46"/>
      <c r="E461" s="47"/>
      <c r="F461" s="47"/>
      <c r="G461" s="47"/>
      <c r="H461" s="47"/>
      <c r="I461" s="48" t="n">
        <f aca="false">N(Setup!$C$11)+N(E461)</f>
        <v>100</v>
      </c>
      <c r="J461" s="48" t="n">
        <f aca="false">MIN(Setup!$C$37,MAX(I461,0))</f>
        <v>9.23076923076923</v>
      </c>
      <c r="K461" s="48" t="n">
        <f aca="false">MIN(MAX(N(Setup!$C$14)-L460,0),MAX(I461-J461,0))</f>
        <v>0</v>
      </c>
      <c r="L461" s="48" t="n">
        <f aca="false">L460+K461-N(G461)</f>
        <v>500</v>
      </c>
      <c r="M461" s="48" t="n">
        <f aca="false">M460+J461-N(H461)</f>
        <v>4181.53846153843</v>
      </c>
      <c r="N461" s="48" t="n">
        <f aca="false">SUM(BX461:DU461)</f>
        <v>0</v>
      </c>
      <c r="O461" s="48" t="n">
        <f aca="false">SUM(Z461:BW461)-N461</f>
        <v>25</v>
      </c>
      <c r="P461" s="48" t="n">
        <f aca="false">MAX(I461-J461-K461,0)+O461</f>
        <v>115.769230769231</v>
      </c>
      <c r="Q461" s="48" t="n">
        <f aca="false">SUM(DV461:FS461)</f>
        <v>0</v>
      </c>
      <c r="R461" s="49" t="n">
        <f aca="false">N461+J461+K461+Q461</f>
        <v>9.23076923076923</v>
      </c>
      <c r="S461" s="48" t="n">
        <f aca="false">T461-T460-N(F461)+N461+Q461</f>
        <v>0</v>
      </c>
      <c r="T461" s="49" t="n">
        <f aca="false">SUM(FT461:HQ461)</f>
        <v>0</v>
      </c>
      <c r="U461" s="44" t="str">
        <f aca="false">IF(T460&lt;0.005,"",INDEX(Helpers!$C$2:$C$51,IF(_xlfn.MINIFS($DV$6:$FS$6,DV461:FS461,"&gt;0.005")=0,V461,_xlfn.MINIFS($DV$6:$FS$6,DV461:FS461,"&gt;0.005"))))</f>
        <v/>
      </c>
      <c r="V461" s="44" t="n">
        <f aca="false">IF(_xlfn.MINIFS($FT$6:$HQ$6,FT460:HQ460,"&gt;0.005")=0,1,_xlfn.MINIFS($FT$6:$HQ$6,FT460:HQ460,"&gt;0.005"))</f>
        <v>1</v>
      </c>
      <c r="W461" s="44" t="n">
        <f aca="false">IF(AND(D461&lt;&gt;"Paid",T460&gt;0.005),1,0)</f>
        <v>0</v>
      </c>
      <c r="X461" s="48" t="n">
        <f aca="false">SUMPRODUCT(((Helpers!$G$2:$G$51*(1+(Helpers!$D$2:$D$51+0.000000001)/12)^(($B461-Setup!$C$8)/(365.25/12))-Helpers!$E$2:$E$51*((1+(Helpers!$D$2:$D$51+0.000000001)/12)^(($B461-Setup!$C$8)/(365.25/12))-1)/((Helpers!$D$2:$D$51+0.000000001)/12))&gt;0)*(Helpers!$G$2:$G$51*(1+(Helpers!$D$2:$D$51+0.000000001)/12)^(($B461-Setup!$C$8)/(365.25/12))-Helpers!$E$2:$E$51*((1+(Helpers!$D$2:$D$51+0.000000001)/12)^(($B461-Setup!$C$8)/(365.25/12))-1)/((Helpers!$D$2:$D$51+0.000000001)/12)))</f>
        <v>0</v>
      </c>
      <c r="Y461" s="48"/>
      <c r="Z461" s="48" t="n">
        <f aca="false">IF(OR(N(Z$5)=0,Z$6=""),0,Z$5*((DATE(YEAR($B461),MONTH($B461),MIN(Z$6,DAY(EOMONTH($B461,0))))&gt;=$B461)*(DATE(YEAR($B461),MONTH($B461),MIN(Z$6,DAY(EOMONTH($B461,0))))&lt;$C461)+(DATE(YEAR($B461),MONTH($B461)+1,MIN(Z$6,DAY(EOMONTH($B461,1))))&gt;=$B461)*(DATE(YEAR($B461),MONTH($B461)+1,MIN(Z$6,DAY(EOMONTH($B461,1))))&lt;$C461)))</f>
        <v>25</v>
      </c>
      <c r="AA461" s="48" t="n">
        <f aca="false">IF(OR(N(AA$5)=0,AA$6=""),0,AA$5*((DATE(YEAR($B461),MONTH($B461),MIN(AA$6,DAY(EOMONTH($B461,0))))&gt;=$B461)*(DATE(YEAR($B461),MONTH($B461),MIN(AA$6,DAY(EOMONTH($B461,0))))&lt;$C461)+(DATE(YEAR($B461),MONTH($B461)+1,MIN(AA$6,DAY(EOMONTH($B461,1))))&gt;=$B461)*(DATE(YEAR($B461),MONTH($B461)+1,MIN(AA$6,DAY(EOMONTH($B461,1))))&lt;$C461)))</f>
        <v>0</v>
      </c>
      <c r="AB461" s="48" t="n">
        <f aca="false">IF(OR(N(AB$5)=0,AB$6=""),0,AB$5*((DATE(YEAR($B461),MONTH($B461),MIN(AB$6,DAY(EOMONTH($B461,0))))&gt;=$B461)*(DATE(YEAR($B461),MONTH($B461),MIN(AB$6,DAY(EOMONTH($B461,0))))&lt;$C461)+(DATE(YEAR($B461),MONTH($B461)+1,MIN(AB$6,DAY(EOMONTH($B461,1))))&gt;=$B461)*(DATE(YEAR($B461),MONTH($B461)+1,MIN(AB$6,DAY(EOMONTH($B461,1))))&lt;$C461)))</f>
        <v>0</v>
      </c>
      <c r="AC461" s="48" t="n">
        <f aca="false">IF(OR(N(AC$5)=0,AC$6=""),0,AC$5*((DATE(YEAR($B461),MONTH($B461),MIN(AC$6,DAY(EOMONTH($B461,0))))&gt;=$B461)*(DATE(YEAR($B461),MONTH($B461),MIN(AC$6,DAY(EOMONTH($B461,0))))&lt;$C461)+(DATE(YEAR($B461),MONTH($B461)+1,MIN(AC$6,DAY(EOMONTH($B461,1))))&gt;=$B461)*(DATE(YEAR($B461),MONTH($B461)+1,MIN(AC$6,DAY(EOMONTH($B461,1))))&lt;$C461)))</f>
        <v>0</v>
      </c>
      <c r="AD461" s="48" t="n">
        <f aca="false">IF(OR(N(AD$5)=0,AD$6=""),0,AD$5*((DATE(YEAR($B461),MONTH($B461),MIN(AD$6,DAY(EOMONTH($B461,0))))&gt;=$B461)*(DATE(YEAR($B461),MONTH($B461),MIN(AD$6,DAY(EOMONTH($B461,0))))&lt;$C461)+(DATE(YEAR($B461),MONTH($B461)+1,MIN(AD$6,DAY(EOMONTH($B461,1))))&gt;=$B461)*(DATE(YEAR($B461),MONTH($B461)+1,MIN(AD$6,DAY(EOMONTH($B461,1))))&lt;$C461)))</f>
        <v>0</v>
      </c>
      <c r="AE461" s="48" t="n">
        <f aca="false">IF(OR(N(AE$5)=0,AE$6=""),0,AE$5*((DATE(YEAR($B461),MONTH($B461),MIN(AE$6,DAY(EOMONTH($B461,0))))&gt;=$B461)*(DATE(YEAR($B461),MONTH($B461),MIN(AE$6,DAY(EOMONTH($B461,0))))&lt;$C461)+(DATE(YEAR($B461),MONTH($B461)+1,MIN(AE$6,DAY(EOMONTH($B461,1))))&gt;=$B461)*(DATE(YEAR($B461),MONTH($B461)+1,MIN(AE$6,DAY(EOMONTH($B461,1))))&lt;$C461)))</f>
        <v>0</v>
      </c>
      <c r="AF461" s="48" t="n">
        <f aca="false">IF(OR(N(AF$5)=0,AF$6=""),0,AF$5*((DATE(YEAR($B461),MONTH($B461),MIN(AF$6,DAY(EOMONTH($B461,0))))&gt;=$B461)*(DATE(YEAR($B461),MONTH($B461),MIN(AF$6,DAY(EOMONTH($B461,0))))&lt;$C461)+(DATE(YEAR($B461),MONTH($B461)+1,MIN(AF$6,DAY(EOMONTH($B461,1))))&gt;=$B461)*(DATE(YEAR($B461),MONTH($B461)+1,MIN(AF$6,DAY(EOMONTH($B461,1))))&lt;$C461)))</f>
        <v>0</v>
      </c>
      <c r="AG461" s="48" t="n">
        <f aca="false">IF(OR(N(AG$5)=0,AG$6=""),0,AG$5*((DATE(YEAR($B461),MONTH($B461),MIN(AG$6,DAY(EOMONTH($B461,0))))&gt;=$B461)*(DATE(YEAR($B461),MONTH($B461),MIN(AG$6,DAY(EOMONTH($B461,0))))&lt;$C461)+(DATE(YEAR($B461),MONTH($B461)+1,MIN(AG$6,DAY(EOMONTH($B461,1))))&gt;=$B461)*(DATE(YEAR($B461),MONTH($B461)+1,MIN(AG$6,DAY(EOMONTH($B461,1))))&lt;$C461)))</f>
        <v>0</v>
      </c>
      <c r="AH461" s="48" t="n">
        <f aca="false">IF(OR(N(AH$5)=0,AH$6=""),0,AH$5*((DATE(YEAR($B461),MONTH($B461),MIN(AH$6,DAY(EOMONTH($B461,0))))&gt;=$B461)*(DATE(YEAR($B461),MONTH($B461),MIN(AH$6,DAY(EOMONTH($B461,0))))&lt;$C461)+(DATE(YEAR($B461),MONTH($B461)+1,MIN(AH$6,DAY(EOMONTH($B461,1))))&gt;=$B461)*(DATE(YEAR($B461),MONTH($B461)+1,MIN(AH$6,DAY(EOMONTH($B461,1))))&lt;$C461)))</f>
        <v>0</v>
      </c>
      <c r="AI461" s="48" t="n">
        <f aca="false">IF(OR(N(AI$5)=0,AI$6=""),0,AI$5*((DATE(YEAR($B461),MONTH($B461),MIN(AI$6,DAY(EOMONTH($B461,0))))&gt;=$B461)*(DATE(YEAR($B461),MONTH($B461),MIN(AI$6,DAY(EOMONTH($B461,0))))&lt;$C461)+(DATE(YEAR($B461),MONTH($B461)+1,MIN(AI$6,DAY(EOMONTH($B461,1))))&gt;=$B461)*(DATE(YEAR($B461),MONTH($B461)+1,MIN(AI$6,DAY(EOMONTH($B461,1))))&lt;$C461)))</f>
        <v>0</v>
      </c>
      <c r="AJ461" s="48" t="n">
        <f aca="false">IF(OR(N(AJ$5)=0,AJ$6=""),0,AJ$5*((DATE(YEAR($B461),MONTH($B461),MIN(AJ$6,DAY(EOMONTH($B461,0))))&gt;=$B461)*(DATE(YEAR($B461),MONTH($B461),MIN(AJ$6,DAY(EOMONTH($B461,0))))&lt;$C461)+(DATE(YEAR($B461),MONTH($B461)+1,MIN(AJ$6,DAY(EOMONTH($B461,1))))&gt;=$B461)*(DATE(YEAR($B461),MONTH($B461)+1,MIN(AJ$6,DAY(EOMONTH($B461,1))))&lt;$C461)))</f>
        <v>0</v>
      </c>
      <c r="AK461" s="48" t="n">
        <f aca="false">IF(OR(N(AK$5)=0,AK$6=""),0,AK$5*((DATE(YEAR($B461),MONTH($B461),MIN(AK$6,DAY(EOMONTH($B461,0))))&gt;=$B461)*(DATE(YEAR($B461),MONTH($B461),MIN(AK$6,DAY(EOMONTH($B461,0))))&lt;$C461)+(DATE(YEAR($B461),MONTH($B461)+1,MIN(AK$6,DAY(EOMONTH($B461,1))))&gt;=$B461)*(DATE(YEAR($B461),MONTH($B461)+1,MIN(AK$6,DAY(EOMONTH($B461,1))))&lt;$C461)))</f>
        <v>0</v>
      </c>
      <c r="AL461" s="48" t="n">
        <f aca="false">IF(OR(N(AL$5)=0,AL$6=""),0,AL$5*((DATE(YEAR($B461),MONTH($B461),MIN(AL$6,DAY(EOMONTH($B461,0))))&gt;=$B461)*(DATE(YEAR($B461),MONTH($B461),MIN(AL$6,DAY(EOMONTH($B461,0))))&lt;$C461)+(DATE(YEAR($B461),MONTH($B461)+1,MIN(AL$6,DAY(EOMONTH($B461,1))))&gt;=$B461)*(DATE(YEAR($B461),MONTH($B461)+1,MIN(AL$6,DAY(EOMONTH($B461,1))))&lt;$C461)))</f>
        <v>0</v>
      </c>
      <c r="AM461" s="48" t="n">
        <f aca="false">IF(OR(N(AM$5)=0,AM$6=""),0,AM$5*((DATE(YEAR($B461),MONTH($B461),MIN(AM$6,DAY(EOMONTH($B461,0))))&gt;=$B461)*(DATE(YEAR($B461),MONTH($B461),MIN(AM$6,DAY(EOMONTH($B461,0))))&lt;$C461)+(DATE(YEAR($B461),MONTH($B461)+1,MIN(AM$6,DAY(EOMONTH($B461,1))))&gt;=$B461)*(DATE(YEAR($B461),MONTH($B461)+1,MIN(AM$6,DAY(EOMONTH($B461,1))))&lt;$C461)))</f>
        <v>0</v>
      </c>
      <c r="AN461" s="48" t="n">
        <f aca="false">IF(OR(N(AN$5)=0,AN$6=""),0,AN$5*((DATE(YEAR($B461),MONTH($B461),MIN(AN$6,DAY(EOMONTH($B461,0))))&gt;=$B461)*(DATE(YEAR($B461),MONTH($B461),MIN(AN$6,DAY(EOMONTH($B461,0))))&lt;$C461)+(DATE(YEAR($B461),MONTH($B461)+1,MIN(AN$6,DAY(EOMONTH($B461,1))))&gt;=$B461)*(DATE(YEAR($B461),MONTH($B461)+1,MIN(AN$6,DAY(EOMONTH($B461,1))))&lt;$C461)))</f>
        <v>0</v>
      </c>
      <c r="AO461" s="48" t="n">
        <f aca="false">IF(OR(N(AO$5)=0,AO$6=""),0,AO$5*((DATE(YEAR($B461),MONTH($B461),MIN(AO$6,DAY(EOMONTH($B461,0))))&gt;=$B461)*(DATE(YEAR($B461),MONTH($B461),MIN(AO$6,DAY(EOMONTH($B461,0))))&lt;$C461)+(DATE(YEAR($B461),MONTH($B461)+1,MIN(AO$6,DAY(EOMONTH($B461,1))))&gt;=$B461)*(DATE(YEAR($B461),MONTH($B461)+1,MIN(AO$6,DAY(EOMONTH($B461,1))))&lt;$C461)))</f>
        <v>0</v>
      </c>
      <c r="AP461" s="48" t="n">
        <f aca="false">IF(OR(N(AP$5)=0,AP$6=""),0,AP$5*((DATE(YEAR($B461),MONTH($B461),MIN(AP$6,DAY(EOMONTH($B461,0))))&gt;=$B461)*(DATE(YEAR($B461),MONTH($B461),MIN(AP$6,DAY(EOMONTH($B461,0))))&lt;$C461)+(DATE(YEAR($B461),MONTH($B461)+1,MIN(AP$6,DAY(EOMONTH($B461,1))))&gt;=$B461)*(DATE(YEAR($B461),MONTH($B461)+1,MIN(AP$6,DAY(EOMONTH($B461,1))))&lt;$C461)))</f>
        <v>0</v>
      </c>
      <c r="AQ461" s="48" t="n">
        <f aca="false">IF(OR(N(AQ$5)=0,AQ$6=""),0,AQ$5*((DATE(YEAR($B461),MONTH($B461),MIN(AQ$6,DAY(EOMONTH($B461,0))))&gt;=$B461)*(DATE(YEAR($B461),MONTH($B461),MIN(AQ$6,DAY(EOMONTH($B461,0))))&lt;$C461)+(DATE(YEAR($B461),MONTH($B461)+1,MIN(AQ$6,DAY(EOMONTH($B461,1))))&gt;=$B461)*(DATE(YEAR($B461),MONTH($B461)+1,MIN(AQ$6,DAY(EOMONTH($B461,1))))&lt;$C461)))</f>
        <v>0</v>
      </c>
      <c r="AR461" s="48" t="n">
        <f aca="false">IF(OR(N(AR$5)=0,AR$6=""),0,AR$5*((DATE(YEAR($B461),MONTH($B461),MIN(AR$6,DAY(EOMONTH($B461,0))))&gt;=$B461)*(DATE(YEAR($B461),MONTH($B461),MIN(AR$6,DAY(EOMONTH($B461,0))))&lt;$C461)+(DATE(YEAR($B461),MONTH($B461)+1,MIN(AR$6,DAY(EOMONTH($B461,1))))&gt;=$B461)*(DATE(YEAR($B461),MONTH($B461)+1,MIN(AR$6,DAY(EOMONTH($B461,1))))&lt;$C461)))</f>
        <v>0</v>
      </c>
      <c r="AS461" s="48" t="n">
        <f aca="false">IF(OR(N(AS$5)=0,AS$6=""),0,AS$5*((DATE(YEAR($B461),MONTH($B461),MIN(AS$6,DAY(EOMONTH($B461,0))))&gt;=$B461)*(DATE(YEAR($B461),MONTH($B461),MIN(AS$6,DAY(EOMONTH($B461,0))))&lt;$C461)+(DATE(YEAR($B461),MONTH($B461)+1,MIN(AS$6,DAY(EOMONTH($B461,1))))&gt;=$B461)*(DATE(YEAR($B461),MONTH($B461)+1,MIN(AS$6,DAY(EOMONTH($B461,1))))&lt;$C461)))</f>
        <v>0</v>
      </c>
      <c r="AT461" s="48" t="n">
        <f aca="false">IF(OR(N(AT$5)=0,AT$6=""),0,AT$5*((DATE(YEAR($B461),MONTH($B461),MIN(AT$6,DAY(EOMONTH($B461,0))))&gt;=$B461)*(DATE(YEAR($B461),MONTH($B461),MIN(AT$6,DAY(EOMONTH($B461,0))))&lt;$C461)+(DATE(YEAR($B461),MONTH($B461)+1,MIN(AT$6,DAY(EOMONTH($B461,1))))&gt;=$B461)*(DATE(YEAR($B461),MONTH($B461)+1,MIN(AT$6,DAY(EOMONTH($B461,1))))&lt;$C461)))</f>
        <v>0</v>
      </c>
      <c r="AU461" s="48" t="n">
        <f aca="false">IF(OR(N(AU$5)=0,AU$6=""),0,AU$5*((DATE(YEAR($B461),MONTH($B461),MIN(AU$6,DAY(EOMONTH($B461,0))))&gt;=$B461)*(DATE(YEAR($B461),MONTH($B461),MIN(AU$6,DAY(EOMONTH($B461,0))))&lt;$C461)+(DATE(YEAR($B461),MONTH($B461)+1,MIN(AU$6,DAY(EOMONTH($B461,1))))&gt;=$B461)*(DATE(YEAR($B461),MONTH($B461)+1,MIN(AU$6,DAY(EOMONTH($B461,1))))&lt;$C461)))</f>
        <v>0</v>
      </c>
      <c r="AV461" s="48" t="n">
        <f aca="false">IF(OR(N(AV$5)=0,AV$6=""),0,AV$5*((DATE(YEAR($B461),MONTH($B461),MIN(AV$6,DAY(EOMONTH($B461,0))))&gt;=$B461)*(DATE(YEAR($B461),MONTH($B461),MIN(AV$6,DAY(EOMONTH($B461,0))))&lt;$C461)+(DATE(YEAR($B461),MONTH($B461)+1,MIN(AV$6,DAY(EOMONTH($B461,1))))&gt;=$B461)*(DATE(YEAR($B461),MONTH($B461)+1,MIN(AV$6,DAY(EOMONTH($B461,1))))&lt;$C461)))</f>
        <v>0</v>
      </c>
      <c r="AW461" s="48" t="n">
        <f aca="false">IF(OR(N(AW$5)=0,AW$6=""),0,AW$5*((DATE(YEAR($B461),MONTH($B461),MIN(AW$6,DAY(EOMONTH($B461,0))))&gt;=$B461)*(DATE(YEAR($B461),MONTH($B461),MIN(AW$6,DAY(EOMONTH($B461,0))))&lt;$C461)+(DATE(YEAR($B461),MONTH($B461)+1,MIN(AW$6,DAY(EOMONTH($B461,1))))&gt;=$B461)*(DATE(YEAR($B461),MONTH($B461)+1,MIN(AW$6,DAY(EOMONTH($B461,1))))&lt;$C461)))</f>
        <v>0</v>
      </c>
      <c r="AX461" s="48" t="n">
        <f aca="false">IF(OR(N(AX$5)=0,AX$6=""),0,AX$5*((DATE(YEAR($B461),MONTH($B461),MIN(AX$6,DAY(EOMONTH($B461,0))))&gt;=$B461)*(DATE(YEAR($B461),MONTH($B461),MIN(AX$6,DAY(EOMONTH($B461,0))))&lt;$C461)+(DATE(YEAR($B461),MONTH($B461)+1,MIN(AX$6,DAY(EOMONTH($B461,1))))&gt;=$B461)*(DATE(YEAR($B461),MONTH($B461)+1,MIN(AX$6,DAY(EOMONTH($B461,1))))&lt;$C461)))</f>
        <v>0</v>
      </c>
      <c r="AY461" s="48" t="n">
        <f aca="false">IF(OR(N(AY$5)=0,AY$6=""),0,AY$5*((DATE(YEAR($B461),MONTH($B461),MIN(AY$6,DAY(EOMONTH($B461,0))))&gt;=$B461)*(DATE(YEAR($B461),MONTH($B461),MIN(AY$6,DAY(EOMONTH($B461,0))))&lt;$C461)+(DATE(YEAR($B461),MONTH($B461)+1,MIN(AY$6,DAY(EOMONTH($B461,1))))&gt;=$B461)*(DATE(YEAR($B461),MONTH($B461)+1,MIN(AY$6,DAY(EOMONTH($B461,1))))&lt;$C461)))</f>
        <v>0</v>
      </c>
      <c r="AZ461" s="48" t="n">
        <f aca="false">IF(OR(N(AZ$5)=0,AZ$6=""),0,AZ$5*((DATE(YEAR($B461),MONTH($B461),MIN(AZ$6,DAY(EOMONTH($B461,0))))&gt;=$B461)*(DATE(YEAR($B461),MONTH($B461),MIN(AZ$6,DAY(EOMONTH($B461,0))))&lt;$C461)+(DATE(YEAR($B461),MONTH($B461)+1,MIN(AZ$6,DAY(EOMONTH($B461,1))))&gt;=$B461)*(DATE(YEAR($B461),MONTH($B461)+1,MIN(AZ$6,DAY(EOMONTH($B461,1))))&lt;$C461)))</f>
        <v>0</v>
      </c>
      <c r="BA461" s="48" t="n">
        <f aca="false">IF(OR(N(BA$5)=0,BA$6=""),0,BA$5*((DATE(YEAR($B461),MONTH($B461),MIN(BA$6,DAY(EOMONTH($B461,0))))&gt;=$B461)*(DATE(YEAR($B461),MONTH($B461),MIN(BA$6,DAY(EOMONTH($B461,0))))&lt;$C461)+(DATE(YEAR($B461),MONTH($B461)+1,MIN(BA$6,DAY(EOMONTH($B461,1))))&gt;=$B461)*(DATE(YEAR($B461),MONTH($B461)+1,MIN(BA$6,DAY(EOMONTH($B461,1))))&lt;$C461)))</f>
        <v>0</v>
      </c>
      <c r="BB461" s="48" t="n">
        <f aca="false">IF(OR(N(BB$5)=0,BB$6=""),0,BB$5*((DATE(YEAR($B461),MONTH($B461),MIN(BB$6,DAY(EOMONTH($B461,0))))&gt;=$B461)*(DATE(YEAR($B461),MONTH($B461),MIN(BB$6,DAY(EOMONTH($B461,0))))&lt;$C461)+(DATE(YEAR($B461),MONTH($B461)+1,MIN(BB$6,DAY(EOMONTH($B461,1))))&gt;=$B461)*(DATE(YEAR($B461),MONTH($B461)+1,MIN(BB$6,DAY(EOMONTH($B461,1))))&lt;$C461)))</f>
        <v>0</v>
      </c>
      <c r="BC461" s="48" t="n">
        <f aca="false">IF(OR(N(BC$5)=0,BC$6=""),0,BC$5*((DATE(YEAR($B461),MONTH($B461),MIN(BC$6,DAY(EOMONTH($B461,0))))&gt;=$B461)*(DATE(YEAR($B461),MONTH($B461),MIN(BC$6,DAY(EOMONTH($B461,0))))&lt;$C461)+(DATE(YEAR($B461),MONTH($B461)+1,MIN(BC$6,DAY(EOMONTH($B461,1))))&gt;=$B461)*(DATE(YEAR($B461),MONTH($B461)+1,MIN(BC$6,DAY(EOMONTH($B461,1))))&lt;$C461)))</f>
        <v>0</v>
      </c>
      <c r="BD461" s="48" t="n">
        <f aca="false">IF(OR(N(BD$5)=0,BD$6=""),0,BD$5*((DATE(YEAR($B461),MONTH($B461),MIN(BD$6,DAY(EOMONTH($B461,0))))&gt;=$B461)*(DATE(YEAR($B461),MONTH($B461),MIN(BD$6,DAY(EOMONTH($B461,0))))&lt;$C461)+(DATE(YEAR($B461),MONTH($B461)+1,MIN(BD$6,DAY(EOMONTH($B461,1))))&gt;=$B461)*(DATE(YEAR($B461),MONTH($B461)+1,MIN(BD$6,DAY(EOMONTH($B461,1))))&lt;$C461)))</f>
        <v>0</v>
      </c>
      <c r="BE461" s="48" t="n">
        <f aca="false">IF(OR(N(BE$5)=0,BE$6=""),0,BE$5*((DATE(YEAR($B461),MONTH($B461),MIN(BE$6,DAY(EOMONTH($B461,0))))&gt;=$B461)*(DATE(YEAR($B461),MONTH($B461),MIN(BE$6,DAY(EOMONTH($B461,0))))&lt;$C461)+(DATE(YEAR($B461),MONTH($B461)+1,MIN(BE$6,DAY(EOMONTH($B461,1))))&gt;=$B461)*(DATE(YEAR($B461),MONTH($B461)+1,MIN(BE$6,DAY(EOMONTH($B461,1))))&lt;$C461)))</f>
        <v>0</v>
      </c>
      <c r="BF461" s="48" t="n">
        <f aca="false">IF(OR(N(BF$5)=0,BF$6=""),0,BF$5*((DATE(YEAR($B461),MONTH($B461),MIN(BF$6,DAY(EOMONTH($B461,0))))&gt;=$B461)*(DATE(YEAR($B461),MONTH($B461),MIN(BF$6,DAY(EOMONTH($B461,0))))&lt;$C461)+(DATE(YEAR($B461),MONTH($B461)+1,MIN(BF$6,DAY(EOMONTH($B461,1))))&gt;=$B461)*(DATE(YEAR($B461),MONTH($B461)+1,MIN(BF$6,DAY(EOMONTH($B461,1))))&lt;$C461)))</f>
        <v>0</v>
      </c>
      <c r="BG461" s="48" t="n">
        <f aca="false">IF(OR(N(BG$5)=0,BG$6=""),0,BG$5*((DATE(YEAR($B461),MONTH($B461),MIN(BG$6,DAY(EOMONTH($B461,0))))&gt;=$B461)*(DATE(YEAR($B461),MONTH($B461),MIN(BG$6,DAY(EOMONTH($B461,0))))&lt;$C461)+(DATE(YEAR($B461),MONTH($B461)+1,MIN(BG$6,DAY(EOMONTH($B461,1))))&gt;=$B461)*(DATE(YEAR($B461),MONTH($B461)+1,MIN(BG$6,DAY(EOMONTH($B461,1))))&lt;$C461)))</f>
        <v>0</v>
      </c>
      <c r="BH461" s="48" t="n">
        <f aca="false">IF(OR(N(BH$5)=0,BH$6=""),0,BH$5*((DATE(YEAR($B461),MONTH($B461),MIN(BH$6,DAY(EOMONTH($B461,0))))&gt;=$B461)*(DATE(YEAR($B461),MONTH($B461),MIN(BH$6,DAY(EOMONTH($B461,0))))&lt;$C461)+(DATE(YEAR($B461),MONTH($B461)+1,MIN(BH$6,DAY(EOMONTH($B461,1))))&gt;=$B461)*(DATE(YEAR($B461),MONTH($B461)+1,MIN(BH$6,DAY(EOMONTH($B461,1))))&lt;$C461)))</f>
        <v>0</v>
      </c>
      <c r="BI461" s="48" t="n">
        <f aca="false">IF(OR(N(BI$5)=0,BI$6=""),0,BI$5*((DATE(YEAR($B461),MONTH($B461),MIN(BI$6,DAY(EOMONTH($B461,0))))&gt;=$B461)*(DATE(YEAR($B461),MONTH($B461),MIN(BI$6,DAY(EOMONTH($B461,0))))&lt;$C461)+(DATE(YEAR($B461),MONTH($B461)+1,MIN(BI$6,DAY(EOMONTH($B461,1))))&gt;=$B461)*(DATE(YEAR($B461),MONTH($B461)+1,MIN(BI$6,DAY(EOMONTH($B461,1))))&lt;$C461)))</f>
        <v>0</v>
      </c>
      <c r="BJ461" s="48" t="n">
        <f aca="false">IF(OR(N(BJ$5)=0,BJ$6=""),0,BJ$5*((DATE(YEAR($B461),MONTH($B461),MIN(BJ$6,DAY(EOMONTH($B461,0))))&gt;=$B461)*(DATE(YEAR($B461),MONTH($B461),MIN(BJ$6,DAY(EOMONTH($B461,0))))&lt;$C461)+(DATE(YEAR($B461),MONTH($B461)+1,MIN(BJ$6,DAY(EOMONTH($B461,1))))&gt;=$B461)*(DATE(YEAR($B461),MONTH($B461)+1,MIN(BJ$6,DAY(EOMONTH($B461,1))))&lt;$C461)))</f>
        <v>0</v>
      </c>
      <c r="BK461" s="48" t="n">
        <f aca="false">IF(OR(N(BK$5)=0,BK$6=""),0,BK$5*((DATE(YEAR($B461),MONTH($B461),MIN(BK$6,DAY(EOMONTH($B461,0))))&gt;=$B461)*(DATE(YEAR($B461),MONTH($B461),MIN(BK$6,DAY(EOMONTH($B461,0))))&lt;$C461)+(DATE(YEAR($B461),MONTH($B461)+1,MIN(BK$6,DAY(EOMONTH($B461,1))))&gt;=$B461)*(DATE(YEAR($B461),MONTH($B461)+1,MIN(BK$6,DAY(EOMONTH($B461,1))))&lt;$C461)))</f>
        <v>0</v>
      </c>
      <c r="BL461" s="48" t="n">
        <f aca="false">IF(OR(N(BL$5)=0,BL$6=""),0,BL$5*((DATE(YEAR($B461),MONTH($B461),MIN(BL$6,DAY(EOMONTH($B461,0))))&gt;=$B461)*(DATE(YEAR($B461),MONTH($B461),MIN(BL$6,DAY(EOMONTH($B461,0))))&lt;$C461)+(DATE(YEAR($B461),MONTH($B461)+1,MIN(BL$6,DAY(EOMONTH($B461,1))))&gt;=$B461)*(DATE(YEAR($B461),MONTH($B461)+1,MIN(BL$6,DAY(EOMONTH($B461,1))))&lt;$C461)))</f>
        <v>0</v>
      </c>
      <c r="BM461" s="48" t="n">
        <f aca="false">IF(OR(N(BM$5)=0,BM$6=""),0,BM$5*((DATE(YEAR($B461),MONTH($B461),MIN(BM$6,DAY(EOMONTH($B461,0))))&gt;=$B461)*(DATE(YEAR($B461),MONTH($B461),MIN(BM$6,DAY(EOMONTH($B461,0))))&lt;$C461)+(DATE(YEAR($B461),MONTH($B461)+1,MIN(BM$6,DAY(EOMONTH($B461,1))))&gt;=$B461)*(DATE(YEAR($B461),MONTH($B461)+1,MIN(BM$6,DAY(EOMONTH($B461,1))))&lt;$C461)))</f>
        <v>0</v>
      </c>
      <c r="BN461" s="48" t="n">
        <f aca="false">IF(OR(N(BN$5)=0,BN$6=""),0,BN$5*((DATE(YEAR($B461),MONTH($B461),MIN(BN$6,DAY(EOMONTH($B461,0))))&gt;=$B461)*(DATE(YEAR($B461),MONTH($B461),MIN(BN$6,DAY(EOMONTH($B461,0))))&lt;$C461)+(DATE(YEAR($B461),MONTH($B461)+1,MIN(BN$6,DAY(EOMONTH($B461,1))))&gt;=$B461)*(DATE(YEAR($B461),MONTH($B461)+1,MIN(BN$6,DAY(EOMONTH($B461,1))))&lt;$C461)))</f>
        <v>0</v>
      </c>
      <c r="BO461" s="48" t="n">
        <f aca="false">IF(OR(N(BO$5)=0,BO$6=""),0,BO$5*((DATE(YEAR($B461),MONTH($B461),MIN(BO$6,DAY(EOMONTH($B461,0))))&gt;=$B461)*(DATE(YEAR($B461),MONTH($B461),MIN(BO$6,DAY(EOMONTH($B461,0))))&lt;$C461)+(DATE(YEAR($B461),MONTH($B461)+1,MIN(BO$6,DAY(EOMONTH($B461,1))))&gt;=$B461)*(DATE(YEAR($B461),MONTH($B461)+1,MIN(BO$6,DAY(EOMONTH($B461,1))))&lt;$C461)))</f>
        <v>0</v>
      </c>
      <c r="BP461" s="48" t="n">
        <f aca="false">IF(OR(N(BP$5)=0,BP$6=""),0,BP$5*((DATE(YEAR($B461),MONTH($B461),MIN(BP$6,DAY(EOMONTH($B461,0))))&gt;=$B461)*(DATE(YEAR($B461),MONTH($B461),MIN(BP$6,DAY(EOMONTH($B461,0))))&lt;$C461)+(DATE(YEAR($B461),MONTH($B461)+1,MIN(BP$6,DAY(EOMONTH($B461,1))))&gt;=$B461)*(DATE(YEAR($B461),MONTH($B461)+1,MIN(BP$6,DAY(EOMONTH($B461,1))))&lt;$C461)))</f>
        <v>0</v>
      </c>
      <c r="BQ461" s="48" t="n">
        <f aca="false">IF(OR(N(BQ$5)=0,BQ$6=""),0,BQ$5*((DATE(YEAR($B461),MONTH($B461),MIN(BQ$6,DAY(EOMONTH($B461,0))))&gt;=$B461)*(DATE(YEAR($B461),MONTH($B461),MIN(BQ$6,DAY(EOMONTH($B461,0))))&lt;$C461)+(DATE(YEAR($B461),MONTH($B461)+1,MIN(BQ$6,DAY(EOMONTH($B461,1))))&gt;=$B461)*(DATE(YEAR($B461),MONTH($B461)+1,MIN(BQ$6,DAY(EOMONTH($B461,1))))&lt;$C461)))</f>
        <v>0</v>
      </c>
      <c r="BR461" s="48" t="n">
        <f aca="false">IF(OR(N(BR$5)=0,BR$6=""),0,BR$5*((DATE(YEAR($B461),MONTH($B461),MIN(BR$6,DAY(EOMONTH($B461,0))))&gt;=$B461)*(DATE(YEAR($B461),MONTH($B461),MIN(BR$6,DAY(EOMONTH($B461,0))))&lt;$C461)+(DATE(YEAR($B461),MONTH($B461)+1,MIN(BR$6,DAY(EOMONTH($B461,1))))&gt;=$B461)*(DATE(YEAR($B461),MONTH($B461)+1,MIN(BR$6,DAY(EOMONTH($B461,1))))&lt;$C461)))</f>
        <v>0</v>
      </c>
      <c r="BS461" s="48" t="n">
        <f aca="false">IF(OR(N(BS$5)=0,BS$6=""),0,BS$5*((DATE(YEAR($B461),MONTH($B461),MIN(BS$6,DAY(EOMONTH($B461,0))))&gt;=$B461)*(DATE(YEAR($B461),MONTH($B461),MIN(BS$6,DAY(EOMONTH($B461,0))))&lt;$C461)+(DATE(YEAR($B461),MONTH($B461)+1,MIN(BS$6,DAY(EOMONTH($B461,1))))&gt;=$B461)*(DATE(YEAR($B461),MONTH($B461)+1,MIN(BS$6,DAY(EOMONTH($B461,1))))&lt;$C461)))</f>
        <v>0</v>
      </c>
      <c r="BT461" s="48" t="n">
        <f aca="false">IF(OR(N(BT$5)=0,BT$6=""),0,BT$5*((DATE(YEAR($B461),MONTH($B461),MIN(BT$6,DAY(EOMONTH($B461,0))))&gt;=$B461)*(DATE(YEAR($B461),MONTH($B461),MIN(BT$6,DAY(EOMONTH($B461,0))))&lt;$C461)+(DATE(YEAR($B461),MONTH($B461)+1,MIN(BT$6,DAY(EOMONTH($B461,1))))&gt;=$B461)*(DATE(YEAR($B461),MONTH($B461)+1,MIN(BT$6,DAY(EOMONTH($B461,1))))&lt;$C461)))</f>
        <v>0</v>
      </c>
      <c r="BU461" s="48" t="n">
        <f aca="false">IF(OR(N(BU$5)=0,BU$6=""),0,BU$5*((DATE(YEAR($B461),MONTH($B461),MIN(BU$6,DAY(EOMONTH($B461,0))))&gt;=$B461)*(DATE(YEAR($B461),MONTH($B461),MIN(BU$6,DAY(EOMONTH($B461,0))))&lt;$C461)+(DATE(YEAR($B461),MONTH($B461)+1,MIN(BU$6,DAY(EOMONTH($B461,1))))&gt;=$B461)*(DATE(YEAR($B461),MONTH($B461)+1,MIN(BU$6,DAY(EOMONTH($B461,1))))&lt;$C461)))</f>
        <v>0</v>
      </c>
      <c r="BV461" s="48" t="n">
        <f aca="false">IF(OR(N(BV$5)=0,BV$6=""),0,BV$5*((DATE(YEAR($B461),MONTH($B461),MIN(BV$6,DAY(EOMONTH($B461,0))))&gt;=$B461)*(DATE(YEAR($B461),MONTH($B461),MIN(BV$6,DAY(EOMONTH($B461,0))))&lt;$C461)+(DATE(YEAR($B461),MONTH($B461)+1,MIN(BV$6,DAY(EOMONTH($B461,1))))&gt;=$B461)*(DATE(YEAR($B461),MONTH($B461)+1,MIN(BV$6,DAY(EOMONTH($B461,1))))&lt;$C461)))</f>
        <v>0</v>
      </c>
      <c r="BW461" s="48" t="n">
        <f aca="false">IF(OR(N(BW$5)=0,BW$6=""),0,BW$5*((DATE(YEAR($B461),MONTH($B461),MIN(BW$6,DAY(EOMONTH($B461,0))))&gt;=$B461)*(DATE(YEAR($B461),MONTH($B461),MIN(BW$6,DAY(EOMONTH($B461,0))))&lt;$C461)+(DATE(YEAR($B461),MONTH($B461)+1,MIN(BW$6,DAY(EOMONTH($B461,1))))&gt;=$B461)*(DATE(YEAR($B461),MONTH($B461)+1,MIN(BW$6,DAY(EOMONTH($B461,1))))&lt;$C461)))</f>
        <v>0</v>
      </c>
      <c r="BX461" s="48" t="n">
        <f aca="false">MIN(Z461,(FT460*(1+FT$5/Setup!$C$36)+IF($V461=1,N($F461),0)))</f>
        <v>0</v>
      </c>
      <c r="BY461" s="48" t="n">
        <f aca="false">MIN(AA461,(FU460*(1+FU$5/Setup!$C$36)+IF($V461=2,N($F461),0)))</f>
        <v>0</v>
      </c>
      <c r="BZ461" s="48" t="n">
        <f aca="false">MIN(AB461,(FV460*(1+FV$5/Setup!$C$36)+IF($V461=3,N($F461),0)))</f>
        <v>0</v>
      </c>
      <c r="CA461" s="48" t="n">
        <f aca="false">MIN(AC461,(FW460*(1+FW$5/Setup!$C$36)+IF($V461=4,N($F461),0)))</f>
        <v>0</v>
      </c>
      <c r="CB461" s="48" t="n">
        <f aca="false">MIN(AD461,(FX460*(1+FX$5/Setup!$C$36)+IF($V461=5,N($F461),0)))</f>
        <v>0</v>
      </c>
      <c r="CC461" s="48" t="n">
        <f aca="false">MIN(AE461,(FY460*(1+FY$5/Setup!$C$36)+IF($V461=6,N($F461),0)))</f>
        <v>0</v>
      </c>
      <c r="CD461" s="48" t="n">
        <f aca="false">MIN(AF461,(FZ460*(1+FZ$5/Setup!$C$36)+IF($V461=7,N($F461),0)))</f>
        <v>0</v>
      </c>
      <c r="CE461" s="48" t="n">
        <f aca="false">MIN(AG461,(GA460*(1+GA$5/Setup!$C$36)+IF($V461=8,N($F461),0)))</f>
        <v>0</v>
      </c>
      <c r="CF461" s="48" t="n">
        <f aca="false">MIN(AH461,(GB460*(1+GB$5/Setup!$C$36)+IF($V461=9,N($F461),0)))</f>
        <v>0</v>
      </c>
      <c r="CG461" s="48" t="n">
        <f aca="false">MIN(AI461,(GC460*(1+GC$5/Setup!$C$36)+IF($V461=10,N($F461),0)))</f>
        <v>0</v>
      </c>
      <c r="CH461" s="48" t="n">
        <f aca="false">MIN(AJ461,(GD460*(1+GD$5/Setup!$C$36)+IF($V461=11,N($F461),0)))</f>
        <v>0</v>
      </c>
      <c r="CI461" s="48" t="n">
        <f aca="false">MIN(AK461,(GE460*(1+GE$5/Setup!$C$36)+IF($V461=12,N($F461),0)))</f>
        <v>0</v>
      </c>
      <c r="CJ461" s="48" t="n">
        <f aca="false">MIN(AL461,(GF460*(1+GF$5/Setup!$C$36)+IF($V461=13,N($F461),0)))</f>
        <v>0</v>
      </c>
      <c r="CK461" s="48" t="n">
        <f aca="false">MIN(AM461,(GG460*(1+GG$5/Setup!$C$36)+IF($V461=14,N($F461),0)))</f>
        <v>0</v>
      </c>
      <c r="CL461" s="48" t="n">
        <f aca="false">MIN(AN461,(GH460*(1+GH$5/Setup!$C$36)+IF($V461=15,N($F461),0)))</f>
        <v>0</v>
      </c>
      <c r="CM461" s="48" t="n">
        <f aca="false">MIN(AO461,(GI460*(1+GI$5/Setup!$C$36)+IF($V461=16,N($F461),0)))</f>
        <v>0</v>
      </c>
      <c r="CN461" s="48" t="n">
        <f aca="false">MIN(AP461,(GJ460*(1+GJ$5/Setup!$C$36)+IF($V461=17,N($F461),0)))</f>
        <v>0</v>
      </c>
      <c r="CO461" s="48" t="n">
        <f aca="false">MIN(AQ461,(GK460*(1+GK$5/Setup!$C$36)+IF($V461=18,N($F461),0)))</f>
        <v>0</v>
      </c>
      <c r="CP461" s="48" t="n">
        <f aca="false">MIN(AR461,(GL460*(1+GL$5/Setup!$C$36)+IF($V461=19,N($F461),0)))</f>
        <v>0</v>
      </c>
      <c r="CQ461" s="48" t="n">
        <f aca="false">MIN(AS461,(GM460*(1+GM$5/Setup!$C$36)+IF($V461=20,N($F461),0)))</f>
        <v>0</v>
      </c>
      <c r="CR461" s="48" t="n">
        <f aca="false">MIN(AT461,(GN460*(1+GN$5/Setup!$C$36)+IF($V461=21,N($F461),0)))</f>
        <v>0</v>
      </c>
      <c r="CS461" s="48" t="n">
        <f aca="false">MIN(AU461,(GO460*(1+GO$5/Setup!$C$36)+IF($V461=22,N($F461),0)))</f>
        <v>0</v>
      </c>
      <c r="CT461" s="48" t="n">
        <f aca="false">MIN(AV461,(GP460*(1+GP$5/Setup!$C$36)+IF($V461=23,N($F461),0)))</f>
        <v>0</v>
      </c>
      <c r="CU461" s="48" t="n">
        <f aca="false">MIN(AW461,(GQ460*(1+GQ$5/Setup!$C$36)+IF($V461=24,N($F461),0)))</f>
        <v>0</v>
      </c>
      <c r="CV461" s="48" t="n">
        <f aca="false">MIN(AX461,(GR460*(1+GR$5/Setup!$C$36)+IF($V461=25,N($F461),0)))</f>
        <v>0</v>
      </c>
      <c r="CW461" s="48" t="n">
        <f aca="false">MIN(AY461,(GS460*(1+GS$5/Setup!$C$36)+IF($V461=26,N($F461),0)))</f>
        <v>0</v>
      </c>
      <c r="CX461" s="48" t="n">
        <f aca="false">MIN(AZ461,(GT460*(1+GT$5/Setup!$C$36)+IF($V461=27,N($F461),0)))</f>
        <v>0</v>
      </c>
      <c r="CY461" s="48" t="n">
        <f aca="false">MIN(BA461,(GU460*(1+GU$5/Setup!$C$36)+IF($V461=28,N($F461),0)))</f>
        <v>0</v>
      </c>
      <c r="CZ461" s="48" t="n">
        <f aca="false">MIN(BB461,(GV460*(1+GV$5/Setup!$C$36)+IF($V461=29,N($F461),0)))</f>
        <v>0</v>
      </c>
      <c r="DA461" s="48" t="n">
        <f aca="false">MIN(BC461,(GW460*(1+GW$5/Setup!$C$36)+IF($V461=30,N($F461),0)))</f>
        <v>0</v>
      </c>
      <c r="DB461" s="48" t="n">
        <f aca="false">MIN(BD461,(GX460*(1+GX$5/Setup!$C$36)+IF($V461=31,N($F461),0)))</f>
        <v>0</v>
      </c>
      <c r="DC461" s="48" t="n">
        <f aca="false">MIN(BE461,(GY460*(1+GY$5/Setup!$C$36)+IF($V461=32,N($F461),0)))</f>
        <v>0</v>
      </c>
      <c r="DD461" s="48" t="n">
        <f aca="false">MIN(BF461,(GZ460*(1+GZ$5/Setup!$C$36)+IF($V461=33,N($F461),0)))</f>
        <v>0</v>
      </c>
      <c r="DE461" s="48" t="n">
        <f aca="false">MIN(BG461,(HA460*(1+HA$5/Setup!$C$36)+IF($V461=34,N($F461),0)))</f>
        <v>0</v>
      </c>
      <c r="DF461" s="48" t="n">
        <f aca="false">MIN(BH461,(HB460*(1+HB$5/Setup!$C$36)+IF($V461=35,N($F461),0)))</f>
        <v>0</v>
      </c>
      <c r="DG461" s="48" t="n">
        <f aca="false">MIN(BI461,(HC460*(1+HC$5/Setup!$C$36)+IF($V461=36,N($F461),0)))</f>
        <v>0</v>
      </c>
      <c r="DH461" s="48" t="n">
        <f aca="false">MIN(BJ461,(HD460*(1+HD$5/Setup!$C$36)+IF($V461=37,N($F461),0)))</f>
        <v>0</v>
      </c>
      <c r="DI461" s="48" t="n">
        <f aca="false">MIN(BK461,(HE460*(1+HE$5/Setup!$C$36)+IF($V461=38,N($F461),0)))</f>
        <v>0</v>
      </c>
      <c r="DJ461" s="48" t="n">
        <f aca="false">MIN(BL461,(HF460*(1+HF$5/Setup!$C$36)+IF($V461=39,N($F461),0)))</f>
        <v>0</v>
      </c>
      <c r="DK461" s="48" t="n">
        <f aca="false">MIN(BM461,(HG460*(1+HG$5/Setup!$C$36)+IF($V461=40,N($F461),0)))</f>
        <v>0</v>
      </c>
      <c r="DL461" s="48" t="n">
        <f aca="false">MIN(BN461,(HH460*(1+HH$5/Setup!$C$36)+IF($V461=41,N($F461),0)))</f>
        <v>0</v>
      </c>
      <c r="DM461" s="48" t="n">
        <f aca="false">MIN(BO461,(HI460*(1+HI$5/Setup!$C$36)+IF($V461=42,N($F461),0)))</f>
        <v>0</v>
      </c>
      <c r="DN461" s="48" t="n">
        <f aca="false">MIN(BP461,(HJ460*(1+HJ$5/Setup!$C$36)+IF($V461=43,N($F461),0)))</f>
        <v>0</v>
      </c>
      <c r="DO461" s="48" t="n">
        <f aca="false">MIN(BQ461,(HK460*(1+HK$5/Setup!$C$36)+IF($V461=44,N($F461),0)))</f>
        <v>0</v>
      </c>
      <c r="DP461" s="48" t="n">
        <f aca="false">MIN(BR461,(HL460*(1+HL$5/Setup!$C$36)+IF($V461=45,N($F461),0)))</f>
        <v>0</v>
      </c>
      <c r="DQ461" s="48" t="n">
        <f aca="false">MIN(BS461,(HM460*(1+HM$5/Setup!$C$36)+IF($V461=46,N($F461),0)))</f>
        <v>0</v>
      </c>
      <c r="DR461" s="48" t="n">
        <f aca="false">MIN(BT461,(HN460*(1+HN$5/Setup!$C$36)+IF($V461=47,N($F461),0)))</f>
        <v>0</v>
      </c>
      <c r="DS461" s="48" t="n">
        <f aca="false">MIN(BU461,(HO460*(1+HO$5/Setup!$C$36)+IF($V461=48,N($F461),0)))</f>
        <v>0</v>
      </c>
      <c r="DT461" s="48" t="n">
        <f aca="false">MIN(BV461,(HP460*(1+HP$5/Setup!$C$36)+IF($V461=49,N($F461),0)))</f>
        <v>0</v>
      </c>
      <c r="DU461" s="48" t="n">
        <f aca="false">MIN(BW461,(HQ460*(1+HQ$5/Setup!$C$36)+IF($V461=50,N($F461),0)))</f>
        <v>0</v>
      </c>
      <c r="DV461" s="48" t="n">
        <f aca="false">MIN(MAX((FT460*(1+FT$5/Setup!$C$36)+IF($V461=1,N($F461),0))-BX461,0),MAX($P461-0,0))</f>
        <v>0</v>
      </c>
      <c r="DW461" s="48" t="n">
        <f aca="false">MIN(MAX((FU460*(1+FU$5/Setup!$C$36)+IF($V461=2,N($F461),0))-BY461,0),MAX($P461-SUM(DV461:DV461),0))</f>
        <v>0</v>
      </c>
      <c r="DX461" s="48" t="n">
        <f aca="false">MIN(MAX((FV460*(1+FV$5/Setup!$C$36)+IF($V461=3,N($F461),0))-BZ461,0),MAX($P461-SUM(DV461:DW461),0))</f>
        <v>0</v>
      </c>
      <c r="DY461" s="48" t="n">
        <f aca="false">MIN(MAX((FW460*(1+FW$5/Setup!$C$36)+IF($V461=4,N($F461),0))-CA461,0),MAX($P461-SUM(DV461:DX461),0))</f>
        <v>0</v>
      </c>
      <c r="DZ461" s="48" t="n">
        <f aca="false">MIN(MAX((FX460*(1+FX$5/Setup!$C$36)+IF($V461=5,N($F461),0))-CB461,0),MAX($P461-SUM(DV461:DY461),0))</f>
        <v>0</v>
      </c>
      <c r="EA461" s="48" t="n">
        <f aca="false">MIN(MAX((FY460*(1+FY$5/Setup!$C$36)+IF($V461=6,N($F461),0))-CC461,0),MAX($P461-SUM(DV461:DZ461),0))</f>
        <v>0</v>
      </c>
      <c r="EB461" s="48" t="n">
        <f aca="false">MIN(MAX((FZ460*(1+FZ$5/Setup!$C$36)+IF($V461=7,N($F461),0))-CD461,0),MAX($P461-SUM(DV461:EA461),0))</f>
        <v>0</v>
      </c>
      <c r="EC461" s="48" t="n">
        <f aca="false">MIN(MAX((GA460*(1+GA$5/Setup!$C$36)+IF($V461=8,N($F461),0))-CE461,0),MAX($P461-SUM(DV461:EB461),0))</f>
        <v>0</v>
      </c>
      <c r="ED461" s="48" t="n">
        <f aca="false">MIN(MAX((GB460*(1+GB$5/Setup!$C$36)+IF($V461=9,N($F461),0))-CF461,0),MAX($P461-SUM(DV461:EC461),0))</f>
        <v>0</v>
      </c>
      <c r="EE461" s="48" t="n">
        <f aca="false">MIN(MAX((GC460*(1+GC$5/Setup!$C$36)+IF($V461=10,N($F461),0))-CG461,0),MAX($P461-SUM(DV461:ED461),0))</f>
        <v>0</v>
      </c>
      <c r="EF461" s="48" t="n">
        <f aca="false">MIN(MAX((GD460*(1+GD$5/Setup!$C$36)+IF($V461=11,N($F461),0))-CH461,0),MAX($P461-SUM(DV461:EE461),0))</f>
        <v>0</v>
      </c>
      <c r="EG461" s="48" t="n">
        <f aca="false">MIN(MAX((GE460*(1+GE$5/Setup!$C$36)+IF($V461=12,N($F461),0))-CI461,0),MAX($P461-SUM(DV461:EF461),0))</f>
        <v>0</v>
      </c>
      <c r="EH461" s="48" t="n">
        <f aca="false">MIN(MAX((GF460*(1+GF$5/Setup!$C$36)+IF($V461=13,N($F461),0))-CJ461,0),MAX($P461-SUM(DV461:EG461),0))</f>
        <v>0</v>
      </c>
      <c r="EI461" s="48" t="n">
        <f aca="false">MIN(MAX((GG460*(1+GG$5/Setup!$C$36)+IF($V461=14,N($F461),0))-CK461,0),MAX($P461-SUM(DV461:EH461),0))</f>
        <v>0</v>
      </c>
      <c r="EJ461" s="48" t="n">
        <f aca="false">MIN(MAX((GH460*(1+GH$5/Setup!$C$36)+IF($V461=15,N($F461),0))-CL461,0),MAX($P461-SUM(DV461:EI461),0))</f>
        <v>0</v>
      </c>
      <c r="EK461" s="48" t="n">
        <f aca="false">MIN(MAX((GI460*(1+GI$5/Setup!$C$36)+IF($V461=16,N($F461),0))-CM461,0),MAX($P461-SUM(DV461:EJ461),0))</f>
        <v>0</v>
      </c>
      <c r="EL461" s="48" t="n">
        <f aca="false">MIN(MAX((GJ460*(1+GJ$5/Setup!$C$36)+IF($V461=17,N($F461),0))-CN461,0),MAX($P461-SUM(DV461:EK461),0))</f>
        <v>0</v>
      </c>
      <c r="EM461" s="48" t="n">
        <f aca="false">MIN(MAX((GK460*(1+GK$5/Setup!$C$36)+IF($V461=18,N($F461),0))-CO461,0),MAX($P461-SUM(DV461:EL461),0))</f>
        <v>0</v>
      </c>
      <c r="EN461" s="48" t="n">
        <f aca="false">MIN(MAX((GL460*(1+GL$5/Setup!$C$36)+IF($V461=19,N($F461),0))-CP461,0),MAX($P461-SUM(DV461:EM461),0))</f>
        <v>0</v>
      </c>
      <c r="EO461" s="48" t="n">
        <f aca="false">MIN(MAX((GM460*(1+GM$5/Setup!$C$36)+IF($V461=20,N($F461),0))-CQ461,0),MAX($P461-SUM(DV461:EN461),0))</f>
        <v>0</v>
      </c>
      <c r="EP461" s="48" t="n">
        <f aca="false">MIN(MAX((GN460*(1+GN$5/Setup!$C$36)+IF($V461=21,N($F461),0))-CR461,0),MAX($P461-SUM(DV461:EO461),0))</f>
        <v>0</v>
      </c>
      <c r="EQ461" s="48" t="n">
        <f aca="false">MIN(MAX((GO460*(1+GO$5/Setup!$C$36)+IF($V461=22,N($F461),0))-CS461,0),MAX($P461-SUM(DV461:EP461),0))</f>
        <v>0</v>
      </c>
      <c r="ER461" s="48" t="n">
        <f aca="false">MIN(MAX((GP460*(1+GP$5/Setup!$C$36)+IF($V461=23,N($F461),0))-CT461,0),MAX($P461-SUM(DV461:EQ461),0))</f>
        <v>0</v>
      </c>
      <c r="ES461" s="48" t="n">
        <f aca="false">MIN(MAX((GQ460*(1+GQ$5/Setup!$C$36)+IF($V461=24,N($F461),0))-CU461,0),MAX($P461-SUM(DV461:ER461),0))</f>
        <v>0</v>
      </c>
      <c r="ET461" s="48" t="n">
        <f aca="false">MIN(MAX((GR460*(1+GR$5/Setup!$C$36)+IF($V461=25,N($F461),0))-CV461,0),MAX($P461-SUM(DV461:ES461),0))</f>
        <v>0</v>
      </c>
      <c r="EU461" s="48" t="n">
        <f aca="false">MIN(MAX((GS460*(1+GS$5/Setup!$C$36)+IF($V461=26,N($F461),0))-CW461,0),MAX($P461-SUM(DV461:ET461),0))</f>
        <v>0</v>
      </c>
      <c r="EV461" s="48" t="n">
        <f aca="false">MIN(MAX((GT460*(1+GT$5/Setup!$C$36)+IF($V461=27,N($F461),0))-CX461,0),MAX($P461-SUM(DV461:EU461),0))</f>
        <v>0</v>
      </c>
      <c r="EW461" s="48" t="n">
        <f aca="false">MIN(MAX((GU460*(1+GU$5/Setup!$C$36)+IF($V461=28,N($F461),0))-CY461,0),MAX($P461-SUM(DV461:EV461),0))</f>
        <v>0</v>
      </c>
      <c r="EX461" s="48" t="n">
        <f aca="false">MIN(MAX((GV460*(1+GV$5/Setup!$C$36)+IF($V461=29,N($F461),0))-CZ461,0),MAX($P461-SUM(DV461:EW461),0))</f>
        <v>0</v>
      </c>
      <c r="EY461" s="48" t="n">
        <f aca="false">MIN(MAX((GW460*(1+GW$5/Setup!$C$36)+IF($V461=30,N($F461),0))-DA461,0),MAX($P461-SUM(DV461:EX461),0))</f>
        <v>0</v>
      </c>
      <c r="EZ461" s="48" t="n">
        <f aca="false">MIN(MAX((GX460*(1+GX$5/Setup!$C$36)+IF($V461=31,N($F461),0))-DB461,0),MAX($P461-SUM(DV461:EY461),0))</f>
        <v>0</v>
      </c>
      <c r="FA461" s="48" t="n">
        <f aca="false">MIN(MAX((GY460*(1+GY$5/Setup!$C$36)+IF($V461=32,N($F461),0))-DC461,0),MAX($P461-SUM(DV461:EZ461),0))</f>
        <v>0</v>
      </c>
      <c r="FB461" s="48" t="n">
        <f aca="false">MIN(MAX((GZ460*(1+GZ$5/Setup!$C$36)+IF($V461=33,N($F461),0))-DD461,0),MAX($P461-SUM(DV461:FA461),0))</f>
        <v>0</v>
      </c>
      <c r="FC461" s="48" t="n">
        <f aca="false">MIN(MAX((HA460*(1+HA$5/Setup!$C$36)+IF($V461=34,N($F461),0))-DE461,0),MAX($P461-SUM(DV461:FB461),0))</f>
        <v>0</v>
      </c>
      <c r="FD461" s="48" t="n">
        <f aca="false">MIN(MAX((HB460*(1+HB$5/Setup!$C$36)+IF($V461=35,N($F461),0))-DF461,0),MAX($P461-SUM(DV461:FC461),0))</f>
        <v>0</v>
      </c>
      <c r="FE461" s="48" t="n">
        <f aca="false">MIN(MAX((HC460*(1+HC$5/Setup!$C$36)+IF($V461=36,N($F461),0))-DG461,0),MAX($P461-SUM(DV461:FD461),0))</f>
        <v>0</v>
      </c>
      <c r="FF461" s="48" t="n">
        <f aca="false">MIN(MAX((HD460*(1+HD$5/Setup!$C$36)+IF($V461=37,N($F461),0))-DH461,0),MAX($P461-SUM(DV461:FE461),0))</f>
        <v>0</v>
      </c>
      <c r="FG461" s="48" t="n">
        <f aca="false">MIN(MAX((HE460*(1+HE$5/Setup!$C$36)+IF($V461=38,N($F461),0))-DI461,0),MAX($P461-SUM(DV461:FF461),0))</f>
        <v>0</v>
      </c>
      <c r="FH461" s="48" t="n">
        <f aca="false">MIN(MAX((HF460*(1+HF$5/Setup!$C$36)+IF($V461=39,N($F461),0))-DJ461,0),MAX($P461-SUM(DV461:FG461),0))</f>
        <v>0</v>
      </c>
      <c r="FI461" s="48" t="n">
        <f aca="false">MIN(MAX((HG460*(1+HG$5/Setup!$C$36)+IF($V461=40,N($F461),0))-DK461,0),MAX($P461-SUM(DV461:FH461),0))</f>
        <v>0</v>
      </c>
      <c r="FJ461" s="48" t="n">
        <f aca="false">MIN(MAX((HH460*(1+HH$5/Setup!$C$36)+IF($V461=41,N($F461),0))-DL461,0),MAX($P461-SUM(DV461:FI461),0))</f>
        <v>0</v>
      </c>
      <c r="FK461" s="48" t="n">
        <f aca="false">MIN(MAX((HI460*(1+HI$5/Setup!$C$36)+IF($V461=42,N($F461),0))-DM461,0),MAX($P461-SUM(DV461:FJ461),0))</f>
        <v>0</v>
      </c>
      <c r="FL461" s="48" t="n">
        <f aca="false">MIN(MAX((HJ460*(1+HJ$5/Setup!$C$36)+IF($V461=43,N($F461),0))-DN461,0),MAX($P461-SUM(DV461:FK461),0))</f>
        <v>0</v>
      </c>
      <c r="FM461" s="48" t="n">
        <f aca="false">MIN(MAX((HK460*(1+HK$5/Setup!$C$36)+IF($V461=44,N($F461),0))-DO461,0),MAX($P461-SUM(DV461:FL461),0))</f>
        <v>0</v>
      </c>
      <c r="FN461" s="48" t="n">
        <f aca="false">MIN(MAX((HL460*(1+HL$5/Setup!$C$36)+IF($V461=45,N($F461),0))-DP461,0),MAX($P461-SUM(DV461:FM461),0))</f>
        <v>0</v>
      </c>
      <c r="FO461" s="48" t="n">
        <f aca="false">MIN(MAX((HM460*(1+HM$5/Setup!$C$36)+IF($V461=46,N($F461),0))-DQ461,0),MAX($P461-SUM(DV461:FN461),0))</f>
        <v>0</v>
      </c>
      <c r="FP461" s="48" t="n">
        <f aca="false">MIN(MAX((HN460*(1+HN$5/Setup!$C$36)+IF($V461=47,N($F461),0))-DR461,0),MAX($P461-SUM(DV461:FO461),0))</f>
        <v>0</v>
      </c>
      <c r="FQ461" s="48" t="n">
        <f aca="false">MIN(MAX((HO460*(1+HO$5/Setup!$C$36)+IF($V461=48,N($F461),0))-DS461,0),MAX($P461-SUM(DV461:FP461),0))</f>
        <v>0</v>
      </c>
      <c r="FR461" s="48" t="n">
        <f aca="false">MIN(MAX((HP460*(1+HP$5/Setup!$C$36)+IF($V461=49,N($F461),0))-DT461,0),MAX($P461-SUM(DV461:FQ461),0))</f>
        <v>0</v>
      </c>
      <c r="FS461" s="48" t="n">
        <f aca="false">MIN(MAX((HQ460*(1+HQ$5/Setup!$C$36)+IF($V461=50,N($F461),0))-DU461,0),MAX($P461-SUM(DV461:FR461),0))</f>
        <v>0</v>
      </c>
      <c r="FT461" s="48" t="n">
        <f aca="false">IF((FT460*(1+FT$5/Setup!$C$36)+IF($V461=1,N($F461),0))-BX461-DV461&lt;0.005,0,(FT460*(1+FT$5/Setup!$C$36)+IF($V461=1,N($F461),0))-BX461-DV461)</f>
        <v>0</v>
      </c>
      <c r="FU461" s="48" t="n">
        <f aca="false">IF((FU460*(1+FU$5/Setup!$C$36)+IF($V461=2,N($F461),0))-BY461-DW461&lt;0.005,0,(FU460*(1+FU$5/Setup!$C$36)+IF($V461=2,N($F461),0))-BY461-DW461)</f>
        <v>0</v>
      </c>
      <c r="FV461" s="48" t="n">
        <f aca="false">IF((FV460*(1+FV$5/Setup!$C$36)+IF($V461=3,N($F461),0))-BZ461-DX461&lt;0.005,0,(FV460*(1+FV$5/Setup!$C$36)+IF($V461=3,N($F461),0))-BZ461-DX461)</f>
        <v>0</v>
      </c>
      <c r="FW461" s="48" t="n">
        <f aca="false">IF((FW460*(1+FW$5/Setup!$C$36)+IF($V461=4,N($F461),0))-CA461-DY461&lt;0.005,0,(FW460*(1+FW$5/Setup!$C$36)+IF($V461=4,N($F461),0))-CA461-DY461)</f>
        <v>0</v>
      </c>
      <c r="FX461" s="48" t="n">
        <f aca="false">IF((FX460*(1+FX$5/Setup!$C$36)+IF($V461=5,N($F461),0))-CB461-DZ461&lt;0.005,0,(FX460*(1+FX$5/Setup!$C$36)+IF($V461=5,N($F461),0))-CB461-DZ461)</f>
        <v>0</v>
      </c>
      <c r="FY461" s="48" t="n">
        <f aca="false">IF((FY460*(1+FY$5/Setup!$C$36)+IF($V461=6,N($F461),0))-CC461-EA461&lt;0.005,0,(FY460*(1+FY$5/Setup!$C$36)+IF($V461=6,N($F461),0))-CC461-EA461)</f>
        <v>0</v>
      </c>
      <c r="FZ461" s="48" t="n">
        <f aca="false">IF((FZ460*(1+FZ$5/Setup!$C$36)+IF($V461=7,N($F461),0))-CD461-EB461&lt;0.005,0,(FZ460*(1+FZ$5/Setup!$C$36)+IF($V461=7,N($F461),0))-CD461-EB461)</f>
        <v>0</v>
      </c>
      <c r="GA461" s="48" t="n">
        <f aca="false">IF((GA460*(1+GA$5/Setup!$C$36)+IF($V461=8,N($F461),0))-CE461-EC461&lt;0.005,0,(GA460*(1+GA$5/Setup!$C$36)+IF($V461=8,N($F461),0))-CE461-EC461)</f>
        <v>0</v>
      </c>
      <c r="GB461" s="48" t="n">
        <f aca="false">IF((GB460*(1+GB$5/Setup!$C$36)+IF($V461=9,N($F461),0))-CF461-ED461&lt;0.005,0,(GB460*(1+GB$5/Setup!$C$36)+IF($V461=9,N($F461),0))-CF461-ED461)</f>
        <v>0</v>
      </c>
      <c r="GC461" s="48" t="n">
        <f aca="false">IF((GC460*(1+GC$5/Setup!$C$36)+IF($V461=10,N($F461),0))-CG461-EE461&lt;0.005,0,(GC460*(1+GC$5/Setup!$C$36)+IF($V461=10,N($F461),0))-CG461-EE461)</f>
        <v>0</v>
      </c>
      <c r="GD461" s="48" t="n">
        <f aca="false">IF((GD460*(1+GD$5/Setup!$C$36)+IF($V461=11,N($F461),0))-CH461-EF461&lt;0.005,0,(GD460*(1+GD$5/Setup!$C$36)+IF($V461=11,N($F461),0))-CH461-EF461)</f>
        <v>0</v>
      </c>
      <c r="GE461" s="48" t="n">
        <f aca="false">IF((GE460*(1+GE$5/Setup!$C$36)+IF($V461=12,N($F461),0))-CI461-EG461&lt;0.005,0,(GE460*(1+GE$5/Setup!$C$36)+IF($V461=12,N($F461),0))-CI461-EG461)</f>
        <v>0</v>
      </c>
      <c r="GF461" s="48" t="n">
        <f aca="false">IF((GF460*(1+GF$5/Setup!$C$36)+IF($V461=13,N($F461),0))-CJ461-EH461&lt;0.005,0,(GF460*(1+GF$5/Setup!$C$36)+IF($V461=13,N($F461),0))-CJ461-EH461)</f>
        <v>0</v>
      </c>
      <c r="GG461" s="48" t="n">
        <f aca="false">IF((GG460*(1+GG$5/Setup!$C$36)+IF($V461=14,N($F461),0))-CK461-EI461&lt;0.005,0,(GG460*(1+GG$5/Setup!$C$36)+IF($V461=14,N($F461),0))-CK461-EI461)</f>
        <v>0</v>
      </c>
      <c r="GH461" s="48" t="n">
        <f aca="false">IF((GH460*(1+GH$5/Setup!$C$36)+IF($V461=15,N($F461),0))-CL461-EJ461&lt;0.005,0,(GH460*(1+GH$5/Setup!$C$36)+IF($V461=15,N($F461),0))-CL461-EJ461)</f>
        <v>0</v>
      </c>
      <c r="GI461" s="48" t="n">
        <f aca="false">IF((GI460*(1+GI$5/Setup!$C$36)+IF($V461=16,N($F461),0))-CM461-EK461&lt;0.005,0,(GI460*(1+GI$5/Setup!$C$36)+IF($V461=16,N($F461),0))-CM461-EK461)</f>
        <v>0</v>
      </c>
      <c r="GJ461" s="48" t="n">
        <f aca="false">IF((GJ460*(1+GJ$5/Setup!$C$36)+IF($V461=17,N($F461),0))-CN461-EL461&lt;0.005,0,(GJ460*(1+GJ$5/Setup!$C$36)+IF($V461=17,N($F461),0))-CN461-EL461)</f>
        <v>0</v>
      </c>
      <c r="GK461" s="48" t="n">
        <f aca="false">IF((GK460*(1+GK$5/Setup!$C$36)+IF($V461=18,N($F461),0))-CO461-EM461&lt;0.005,0,(GK460*(1+GK$5/Setup!$C$36)+IF($V461=18,N($F461),0))-CO461-EM461)</f>
        <v>0</v>
      </c>
      <c r="GL461" s="48" t="n">
        <f aca="false">IF((GL460*(1+GL$5/Setup!$C$36)+IF($V461=19,N($F461),0))-CP461-EN461&lt;0.005,0,(GL460*(1+GL$5/Setup!$C$36)+IF($V461=19,N($F461),0))-CP461-EN461)</f>
        <v>0</v>
      </c>
      <c r="GM461" s="48" t="n">
        <f aca="false">IF((GM460*(1+GM$5/Setup!$C$36)+IF($V461=20,N($F461),0))-CQ461-EO461&lt;0.005,0,(GM460*(1+GM$5/Setup!$C$36)+IF($V461=20,N($F461),0))-CQ461-EO461)</f>
        <v>0</v>
      </c>
      <c r="GN461" s="48" t="n">
        <f aca="false">IF((GN460*(1+GN$5/Setup!$C$36)+IF($V461=21,N($F461),0))-CR461-EP461&lt;0.005,0,(GN460*(1+GN$5/Setup!$C$36)+IF($V461=21,N($F461),0))-CR461-EP461)</f>
        <v>0</v>
      </c>
      <c r="GO461" s="48" t="n">
        <f aca="false">IF((GO460*(1+GO$5/Setup!$C$36)+IF($V461=22,N($F461),0))-CS461-EQ461&lt;0.005,0,(GO460*(1+GO$5/Setup!$C$36)+IF($V461=22,N($F461),0))-CS461-EQ461)</f>
        <v>0</v>
      </c>
      <c r="GP461" s="48" t="n">
        <f aca="false">IF((GP460*(1+GP$5/Setup!$C$36)+IF($V461=23,N($F461),0))-CT461-ER461&lt;0.005,0,(GP460*(1+GP$5/Setup!$C$36)+IF($V461=23,N($F461),0))-CT461-ER461)</f>
        <v>0</v>
      </c>
      <c r="GQ461" s="48" t="n">
        <f aca="false">IF((GQ460*(1+GQ$5/Setup!$C$36)+IF($V461=24,N($F461),0))-CU461-ES461&lt;0.005,0,(GQ460*(1+GQ$5/Setup!$C$36)+IF($V461=24,N($F461),0))-CU461-ES461)</f>
        <v>0</v>
      </c>
      <c r="GR461" s="48" t="n">
        <f aca="false">IF((GR460*(1+GR$5/Setup!$C$36)+IF($V461=25,N($F461),0))-CV461-ET461&lt;0.005,0,(GR460*(1+GR$5/Setup!$C$36)+IF($V461=25,N($F461),0))-CV461-ET461)</f>
        <v>0</v>
      </c>
      <c r="GS461" s="48" t="n">
        <f aca="false">IF((GS460*(1+GS$5/Setup!$C$36)+IF($V461=26,N($F461),0))-CW461-EU461&lt;0.005,0,(GS460*(1+GS$5/Setup!$C$36)+IF($V461=26,N($F461),0))-CW461-EU461)</f>
        <v>0</v>
      </c>
      <c r="GT461" s="48" t="n">
        <f aca="false">IF((GT460*(1+GT$5/Setup!$C$36)+IF($V461=27,N($F461),0))-CX461-EV461&lt;0.005,0,(GT460*(1+GT$5/Setup!$C$36)+IF($V461=27,N($F461),0))-CX461-EV461)</f>
        <v>0</v>
      </c>
      <c r="GU461" s="48" t="n">
        <f aca="false">IF((GU460*(1+GU$5/Setup!$C$36)+IF($V461=28,N($F461),0))-CY461-EW461&lt;0.005,0,(GU460*(1+GU$5/Setup!$C$36)+IF($V461=28,N($F461),0))-CY461-EW461)</f>
        <v>0</v>
      </c>
      <c r="GV461" s="48" t="n">
        <f aca="false">IF((GV460*(1+GV$5/Setup!$C$36)+IF($V461=29,N($F461),0))-CZ461-EX461&lt;0.005,0,(GV460*(1+GV$5/Setup!$C$36)+IF($V461=29,N($F461),0))-CZ461-EX461)</f>
        <v>0</v>
      </c>
      <c r="GW461" s="48" t="n">
        <f aca="false">IF((GW460*(1+GW$5/Setup!$C$36)+IF($V461=30,N($F461),0))-DA461-EY461&lt;0.005,0,(GW460*(1+GW$5/Setup!$C$36)+IF($V461=30,N($F461),0))-DA461-EY461)</f>
        <v>0</v>
      </c>
      <c r="GX461" s="48" t="n">
        <f aca="false">IF((GX460*(1+GX$5/Setup!$C$36)+IF($V461=31,N($F461),0))-DB461-EZ461&lt;0.005,0,(GX460*(1+GX$5/Setup!$C$36)+IF($V461=31,N($F461),0))-DB461-EZ461)</f>
        <v>0</v>
      </c>
      <c r="GY461" s="48" t="n">
        <f aca="false">IF((GY460*(1+GY$5/Setup!$C$36)+IF($V461=32,N($F461),0))-DC461-FA461&lt;0.005,0,(GY460*(1+GY$5/Setup!$C$36)+IF($V461=32,N($F461),0))-DC461-FA461)</f>
        <v>0</v>
      </c>
      <c r="GZ461" s="48" t="n">
        <f aca="false">IF((GZ460*(1+GZ$5/Setup!$C$36)+IF($V461=33,N($F461),0))-DD461-FB461&lt;0.005,0,(GZ460*(1+GZ$5/Setup!$C$36)+IF($V461=33,N($F461),0))-DD461-FB461)</f>
        <v>0</v>
      </c>
      <c r="HA461" s="48" t="n">
        <f aca="false">IF((HA460*(1+HA$5/Setup!$C$36)+IF($V461=34,N($F461),0))-DE461-FC461&lt;0.005,0,(HA460*(1+HA$5/Setup!$C$36)+IF($V461=34,N($F461),0))-DE461-FC461)</f>
        <v>0</v>
      </c>
      <c r="HB461" s="48" t="n">
        <f aca="false">IF((HB460*(1+HB$5/Setup!$C$36)+IF($V461=35,N($F461),0))-DF461-FD461&lt;0.005,0,(HB460*(1+HB$5/Setup!$C$36)+IF($V461=35,N($F461),0))-DF461-FD461)</f>
        <v>0</v>
      </c>
      <c r="HC461" s="48" t="n">
        <f aca="false">IF((HC460*(1+HC$5/Setup!$C$36)+IF($V461=36,N($F461),0))-DG461-FE461&lt;0.005,0,(HC460*(1+HC$5/Setup!$C$36)+IF($V461=36,N($F461),0))-DG461-FE461)</f>
        <v>0</v>
      </c>
      <c r="HD461" s="48" t="n">
        <f aca="false">IF((HD460*(1+HD$5/Setup!$C$36)+IF($V461=37,N($F461),0))-DH461-FF461&lt;0.005,0,(HD460*(1+HD$5/Setup!$C$36)+IF($V461=37,N($F461),0))-DH461-FF461)</f>
        <v>0</v>
      </c>
      <c r="HE461" s="48" t="n">
        <f aca="false">IF((HE460*(1+HE$5/Setup!$C$36)+IF($V461=38,N($F461),0))-DI461-FG461&lt;0.005,0,(HE460*(1+HE$5/Setup!$C$36)+IF($V461=38,N($F461),0))-DI461-FG461)</f>
        <v>0</v>
      </c>
      <c r="HF461" s="48" t="n">
        <f aca="false">IF((HF460*(1+HF$5/Setup!$C$36)+IF($V461=39,N($F461),0))-DJ461-FH461&lt;0.005,0,(HF460*(1+HF$5/Setup!$C$36)+IF($V461=39,N($F461),0))-DJ461-FH461)</f>
        <v>0</v>
      </c>
      <c r="HG461" s="48" t="n">
        <f aca="false">IF((HG460*(1+HG$5/Setup!$C$36)+IF($V461=40,N($F461),0))-DK461-FI461&lt;0.005,0,(HG460*(1+HG$5/Setup!$C$36)+IF($V461=40,N($F461),0))-DK461-FI461)</f>
        <v>0</v>
      </c>
      <c r="HH461" s="48" t="n">
        <f aca="false">IF((HH460*(1+HH$5/Setup!$C$36)+IF($V461=41,N($F461),0))-DL461-FJ461&lt;0.005,0,(HH460*(1+HH$5/Setup!$C$36)+IF($V461=41,N($F461),0))-DL461-FJ461)</f>
        <v>0</v>
      </c>
      <c r="HI461" s="48" t="n">
        <f aca="false">IF((HI460*(1+HI$5/Setup!$C$36)+IF($V461=42,N($F461),0))-DM461-FK461&lt;0.005,0,(HI460*(1+HI$5/Setup!$C$36)+IF($V461=42,N($F461),0))-DM461-FK461)</f>
        <v>0</v>
      </c>
      <c r="HJ461" s="48" t="n">
        <f aca="false">IF((HJ460*(1+HJ$5/Setup!$C$36)+IF($V461=43,N($F461),0))-DN461-FL461&lt;0.005,0,(HJ460*(1+HJ$5/Setup!$C$36)+IF($V461=43,N($F461),0))-DN461-FL461)</f>
        <v>0</v>
      </c>
      <c r="HK461" s="48" t="n">
        <f aca="false">IF((HK460*(1+HK$5/Setup!$C$36)+IF($V461=44,N($F461),0))-DO461-FM461&lt;0.005,0,(HK460*(1+HK$5/Setup!$C$36)+IF($V461=44,N($F461),0))-DO461-FM461)</f>
        <v>0</v>
      </c>
      <c r="HL461" s="48" t="n">
        <f aca="false">IF((HL460*(1+HL$5/Setup!$C$36)+IF($V461=45,N($F461),0))-DP461-FN461&lt;0.005,0,(HL460*(1+HL$5/Setup!$C$36)+IF($V461=45,N($F461),0))-DP461-FN461)</f>
        <v>0</v>
      </c>
      <c r="HM461" s="48" t="n">
        <f aca="false">IF((HM460*(1+HM$5/Setup!$C$36)+IF($V461=46,N($F461),0))-DQ461-FO461&lt;0.005,0,(HM460*(1+HM$5/Setup!$C$36)+IF($V461=46,N($F461),0))-DQ461-FO461)</f>
        <v>0</v>
      </c>
      <c r="HN461" s="48" t="n">
        <f aca="false">IF((HN460*(1+HN$5/Setup!$C$36)+IF($V461=47,N($F461),0))-DR461-FP461&lt;0.005,0,(HN460*(1+HN$5/Setup!$C$36)+IF($V461=47,N($F461),0))-DR461-FP461)</f>
        <v>0</v>
      </c>
      <c r="HO461" s="48" t="n">
        <f aca="false">IF((HO460*(1+HO$5/Setup!$C$36)+IF($V461=48,N($F461),0))-DS461-FQ461&lt;0.005,0,(HO460*(1+HO$5/Setup!$C$36)+IF($V461=48,N($F461),0))-DS461-FQ461)</f>
        <v>0</v>
      </c>
      <c r="HP461" s="48" t="n">
        <f aca="false">IF((HP460*(1+HP$5/Setup!$C$36)+IF($V461=49,N($F461),0))-DT461-FR461&lt;0.005,0,(HP460*(1+HP$5/Setup!$C$36)+IF($V461=49,N($F461),0))-DT461-FR461)</f>
        <v>0</v>
      </c>
      <c r="HQ461" s="48" t="n">
        <f aca="false">IF((HQ460*(1+HQ$5/Setup!$C$36)+IF($V461=50,N($F461),0))-DU461-FS461&lt;0.005,0,(HQ460*(1+HQ$5/Setup!$C$36)+IF($V461=50,N($F461),0))-DU461-FS461)</f>
        <v>0</v>
      </c>
    </row>
    <row r="462" customFormat="false" ht="15" hidden="false" customHeight="false" outlineLevel="0" collapsed="false">
      <c r="A462" s="44" t="n">
        <v>454</v>
      </c>
      <c r="B462" s="45" t="n">
        <f aca="false">IF(Setup!$C$7="Every month",EDATE(Setup!$C$8,($A462-1)),IF(Setup!$C$7="Twice a month",DATE(YEAR(Setup!$C$8),MONTH(Setup!$C$8)+INT((($A462-1)+Setup!$C$41)/2),MIN(IF(MOD(($A462-1)+Setup!$C$41,2)=0,Setup!$C$39,Setup!$C$40),DAY(EOMONTH(DATE(YEAR(Setup!$C$8),MONTH(Setup!$C$8)+INT((($A462-1)+Setup!$C$41)/2),1),0)))),Setup!$C$8+($A462-1)*IF(Setup!$C$7="Every week",7,14)))</f>
        <v>52667</v>
      </c>
      <c r="C462" s="45" t="n">
        <f aca="false">IF(Setup!$C$7="Every month",EDATE(Setup!$C$8,$A462),IF(Setup!$C$7="Twice a month",DATE(YEAR(Setup!$C$8),MONTH(Setup!$C$8)+INT(($A462+Setup!$C$41)/2),MIN(IF(MOD($A462+Setup!$C$41,2)=0,Setup!$C$39,Setup!$C$40),DAY(EOMONTH(DATE(YEAR(Setup!$C$8),MONTH(Setup!$C$8)+INT(($A462+Setup!$C$41)/2),1),0)))),Setup!$C$8+$A462*IF(Setup!$C$7="Every week",7,14)))</f>
        <v>52681</v>
      </c>
      <c r="D462" s="46"/>
      <c r="E462" s="47"/>
      <c r="F462" s="47"/>
      <c r="G462" s="47"/>
      <c r="H462" s="47"/>
      <c r="I462" s="48" t="n">
        <f aca="false">N(Setup!$C$11)+N(E462)</f>
        <v>100</v>
      </c>
      <c r="J462" s="48" t="n">
        <f aca="false">MIN(Setup!$C$37,MAX(I462,0))</f>
        <v>9.23076923076923</v>
      </c>
      <c r="K462" s="48" t="n">
        <f aca="false">MIN(MAX(N(Setup!$C$14)-L461,0),MAX(I462-J462,0))</f>
        <v>0</v>
      </c>
      <c r="L462" s="48" t="n">
        <f aca="false">L461+K462-N(G462)</f>
        <v>500</v>
      </c>
      <c r="M462" s="48" t="n">
        <f aca="false">M461+J462-N(H462)</f>
        <v>4190.7692307692</v>
      </c>
      <c r="N462" s="48" t="n">
        <f aca="false">SUM(BX462:DU462)</f>
        <v>0</v>
      </c>
      <c r="O462" s="48" t="n">
        <f aca="false">SUM(Z462:BW462)-N462</f>
        <v>40</v>
      </c>
      <c r="P462" s="48" t="n">
        <f aca="false">MAX(I462-J462-K462,0)+O462</f>
        <v>130.769230769231</v>
      </c>
      <c r="Q462" s="48" t="n">
        <f aca="false">SUM(DV462:FS462)</f>
        <v>0</v>
      </c>
      <c r="R462" s="49" t="n">
        <f aca="false">N462+J462+K462+Q462</f>
        <v>9.23076923076923</v>
      </c>
      <c r="S462" s="48" t="n">
        <f aca="false">T462-T461-N(F462)+N462+Q462</f>
        <v>0</v>
      </c>
      <c r="T462" s="49" t="n">
        <f aca="false">SUM(FT462:HQ462)</f>
        <v>0</v>
      </c>
      <c r="U462" s="44" t="str">
        <f aca="false">IF(T461&lt;0.005,"",INDEX(Helpers!$C$2:$C$51,IF(_xlfn.MINIFS($DV$6:$FS$6,DV462:FS462,"&gt;0.005")=0,V462,_xlfn.MINIFS($DV$6:$FS$6,DV462:FS462,"&gt;0.005"))))</f>
        <v/>
      </c>
      <c r="V462" s="44" t="n">
        <f aca="false">IF(_xlfn.MINIFS($FT$6:$HQ$6,FT461:HQ461,"&gt;0.005")=0,1,_xlfn.MINIFS($FT$6:$HQ$6,FT461:HQ461,"&gt;0.005"))</f>
        <v>1</v>
      </c>
      <c r="W462" s="44" t="n">
        <f aca="false">IF(AND(D462&lt;&gt;"Paid",T461&gt;0.005),1,0)</f>
        <v>0</v>
      </c>
      <c r="X462" s="48" t="n">
        <f aca="false">SUMPRODUCT(((Helpers!$G$2:$G$51*(1+(Helpers!$D$2:$D$51+0.000000001)/12)^(($B462-Setup!$C$8)/(365.25/12))-Helpers!$E$2:$E$51*((1+(Helpers!$D$2:$D$51+0.000000001)/12)^(($B462-Setup!$C$8)/(365.25/12))-1)/((Helpers!$D$2:$D$51+0.000000001)/12))&gt;0)*(Helpers!$G$2:$G$51*(1+(Helpers!$D$2:$D$51+0.000000001)/12)^(($B462-Setup!$C$8)/(365.25/12))-Helpers!$E$2:$E$51*((1+(Helpers!$D$2:$D$51+0.000000001)/12)^(($B462-Setup!$C$8)/(365.25/12))-1)/((Helpers!$D$2:$D$51+0.000000001)/12)))</f>
        <v>0</v>
      </c>
      <c r="Y462" s="48"/>
      <c r="Z462" s="48" t="n">
        <f aca="false">IF(OR(N(Z$5)=0,Z$6=""),0,Z$5*((DATE(YEAR($B462),MONTH($B462),MIN(Z$6,DAY(EOMONTH($B462,0))))&gt;=$B462)*(DATE(YEAR($B462),MONTH($B462),MIN(Z$6,DAY(EOMONTH($B462,0))))&lt;$C462)+(DATE(YEAR($B462),MONTH($B462)+1,MIN(Z$6,DAY(EOMONTH($B462,1))))&gt;=$B462)*(DATE(YEAR($B462),MONTH($B462)+1,MIN(Z$6,DAY(EOMONTH($B462,1))))&lt;$C462)))</f>
        <v>0</v>
      </c>
      <c r="AA462" s="48" t="n">
        <f aca="false">IF(OR(N(AA$5)=0,AA$6=""),0,AA$5*((DATE(YEAR($B462),MONTH($B462),MIN(AA$6,DAY(EOMONTH($B462,0))))&gt;=$B462)*(DATE(YEAR($B462),MONTH($B462),MIN(AA$6,DAY(EOMONTH($B462,0))))&lt;$C462)+(DATE(YEAR($B462),MONTH($B462)+1,MIN(AA$6,DAY(EOMONTH($B462,1))))&gt;=$B462)*(DATE(YEAR($B462),MONTH($B462)+1,MIN(AA$6,DAY(EOMONTH($B462,1))))&lt;$C462)))</f>
        <v>40</v>
      </c>
      <c r="AB462" s="48" t="n">
        <f aca="false">IF(OR(N(AB$5)=0,AB$6=""),0,AB$5*((DATE(YEAR($B462),MONTH($B462),MIN(AB$6,DAY(EOMONTH($B462,0))))&gt;=$B462)*(DATE(YEAR($B462),MONTH($B462),MIN(AB$6,DAY(EOMONTH($B462,0))))&lt;$C462)+(DATE(YEAR($B462),MONTH($B462)+1,MIN(AB$6,DAY(EOMONTH($B462,1))))&gt;=$B462)*(DATE(YEAR($B462),MONTH($B462)+1,MIN(AB$6,DAY(EOMONTH($B462,1))))&lt;$C462)))</f>
        <v>0</v>
      </c>
      <c r="AC462" s="48" t="n">
        <f aca="false">IF(OR(N(AC$5)=0,AC$6=""),0,AC$5*((DATE(YEAR($B462),MONTH($B462),MIN(AC$6,DAY(EOMONTH($B462,0))))&gt;=$B462)*(DATE(YEAR($B462),MONTH($B462),MIN(AC$6,DAY(EOMONTH($B462,0))))&lt;$C462)+(DATE(YEAR($B462),MONTH($B462)+1,MIN(AC$6,DAY(EOMONTH($B462,1))))&gt;=$B462)*(DATE(YEAR($B462),MONTH($B462)+1,MIN(AC$6,DAY(EOMONTH($B462,1))))&lt;$C462)))</f>
        <v>0</v>
      </c>
      <c r="AD462" s="48" t="n">
        <f aca="false">IF(OR(N(AD$5)=0,AD$6=""),0,AD$5*((DATE(YEAR($B462),MONTH($B462),MIN(AD$6,DAY(EOMONTH($B462,0))))&gt;=$B462)*(DATE(YEAR($B462),MONTH($B462),MIN(AD$6,DAY(EOMONTH($B462,0))))&lt;$C462)+(DATE(YEAR($B462),MONTH($B462)+1,MIN(AD$6,DAY(EOMONTH($B462,1))))&gt;=$B462)*(DATE(YEAR($B462),MONTH($B462)+1,MIN(AD$6,DAY(EOMONTH($B462,1))))&lt;$C462)))</f>
        <v>0</v>
      </c>
      <c r="AE462" s="48" t="n">
        <f aca="false">IF(OR(N(AE$5)=0,AE$6=""),0,AE$5*((DATE(YEAR($B462),MONTH($B462),MIN(AE$6,DAY(EOMONTH($B462,0))))&gt;=$B462)*(DATE(YEAR($B462),MONTH($B462),MIN(AE$6,DAY(EOMONTH($B462,0))))&lt;$C462)+(DATE(YEAR($B462),MONTH($B462)+1,MIN(AE$6,DAY(EOMONTH($B462,1))))&gt;=$B462)*(DATE(YEAR($B462),MONTH($B462)+1,MIN(AE$6,DAY(EOMONTH($B462,1))))&lt;$C462)))</f>
        <v>0</v>
      </c>
      <c r="AF462" s="48" t="n">
        <f aca="false">IF(OR(N(AF$5)=0,AF$6=""),0,AF$5*((DATE(YEAR($B462),MONTH($B462),MIN(AF$6,DAY(EOMONTH($B462,0))))&gt;=$B462)*(DATE(YEAR($B462),MONTH($B462),MIN(AF$6,DAY(EOMONTH($B462,0))))&lt;$C462)+(DATE(YEAR($B462),MONTH($B462)+1,MIN(AF$6,DAY(EOMONTH($B462,1))))&gt;=$B462)*(DATE(YEAR($B462),MONTH($B462)+1,MIN(AF$6,DAY(EOMONTH($B462,1))))&lt;$C462)))</f>
        <v>0</v>
      </c>
      <c r="AG462" s="48" t="n">
        <f aca="false">IF(OR(N(AG$5)=0,AG$6=""),0,AG$5*((DATE(YEAR($B462),MONTH($B462),MIN(AG$6,DAY(EOMONTH($B462,0))))&gt;=$B462)*(DATE(YEAR($B462),MONTH($B462),MIN(AG$6,DAY(EOMONTH($B462,0))))&lt;$C462)+(DATE(YEAR($B462),MONTH($B462)+1,MIN(AG$6,DAY(EOMONTH($B462,1))))&gt;=$B462)*(DATE(YEAR($B462),MONTH($B462)+1,MIN(AG$6,DAY(EOMONTH($B462,1))))&lt;$C462)))</f>
        <v>0</v>
      </c>
      <c r="AH462" s="48" t="n">
        <f aca="false">IF(OR(N(AH$5)=0,AH$6=""),0,AH$5*((DATE(YEAR($B462),MONTH($B462),MIN(AH$6,DAY(EOMONTH($B462,0))))&gt;=$B462)*(DATE(YEAR($B462),MONTH($B462),MIN(AH$6,DAY(EOMONTH($B462,0))))&lt;$C462)+(DATE(YEAR($B462),MONTH($B462)+1,MIN(AH$6,DAY(EOMONTH($B462,1))))&gt;=$B462)*(DATE(YEAR($B462),MONTH($B462)+1,MIN(AH$6,DAY(EOMONTH($B462,1))))&lt;$C462)))</f>
        <v>0</v>
      </c>
      <c r="AI462" s="48" t="n">
        <f aca="false">IF(OR(N(AI$5)=0,AI$6=""),0,AI$5*((DATE(YEAR($B462),MONTH($B462),MIN(AI$6,DAY(EOMONTH($B462,0))))&gt;=$B462)*(DATE(YEAR($B462),MONTH($B462),MIN(AI$6,DAY(EOMONTH($B462,0))))&lt;$C462)+(DATE(YEAR($B462),MONTH($B462)+1,MIN(AI$6,DAY(EOMONTH($B462,1))))&gt;=$B462)*(DATE(YEAR($B462),MONTH($B462)+1,MIN(AI$6,DAY(EOMONTH($B462,1))))&lt;$C462)))</f>
        <v>0</v>
      </c>
      <c r="AJ462" s="48" t="n">
        <f aca="false">IF(OR(N(AJ$5)=0,AJ$6=""),0,AJ$5*((DATE(YEAR($B462),MONTH($B462),MIN(AJ$6,DAY(EOMONTH($B462,0))))&gt;=$B462)*(DATE(YEAR($B462),MONTH($B462),MIN(AJ$6,DAY(EOMONTH($B462,0))))&lt;$C462)+(DATE(YEAR($B462),MONTH($B462)+1,MIN(AJ$6,DAY(EOMONTH($B462,1))))&gt;=$B462)*(DATE(YEAR($B462),MONTH($B462)+1,MIN(AJ$6,DAY(EOMONTH($B462,1))))&lt;$C462)))</f>
        <v>0</v>
      </c>
      <c r="AK462" s="48" t="n">
        <f aca="false">IF(OR(N(AK$5)=0,AK$6=""),0,AK$5*((DATE(YEAR($B462),MONTH($B462),MIN(AK$6,DAY(EOMONTH($B462,0))))&gt;=$B462)*(DATE(YEAR($B462),MONTH($B462),MIN(AK$6,DAY(EOMONTH($B462,0))))&lt;$C462)+(DATE(YEAR($B462),MONTH($B462)+1,MIN(AK$6,DAY(EOMONTH($B462,1))))&gt;=$B462)*(DATE(YEAR($B462),MONTH($B462)+1,MIN(AK$6,DAY(EOMONTH($B462,1))))&lt;$C462)))</f>
        <v>0</v>
      </c>
      <c r="AL462" s="48" t="n">
        <f aca="false">IF(OR(N(AL$5)=0,AL$6=""),0,AL$5*((DATE(YEAR($B462),MONTH($B462),MIN(AL$6,DAY(EOMONTH($B462,0))))&gt;=$B462)*(DATE(YEAR($B462),MONTH($B462),MIN(AL$6,DAY(EOMONTH($B462,0))))&lt;$C462)+(DATE(YEAR($B462),MONTH($B462)+1,MIN(AL$6,DAY(EOMONTH($B462,1))))&gt;=$B462)*(DATE(YEAR($B462),MONTH($B462)+1,MIN(AL$6,DAY(EOMONTH($B462,1))))&lt;$C462)))</f>
        <v>0</v>
      </c>
      <c r="AM462" s="48" t="n">
        <f aca="false">IF(OR(N(AM$5)=0,AM$6=""),0,AM$5*((DATE(YEAR($B462),MONTH($B462),MIN(AM$6,DAY(EOMONTH($B462,0))))&gt;=$B462)*(DATE(YEAR($B462),MONTH($B462),MIN(AM$6,DAY(EOMONTH($B462,0))))&lt;$C462)+(DATE(YEAR($B462),MONTH($B462)+1,MIN(AM$6,DAY(EOMONTH($B462,1))))&gt;=$B462)*(DATE(YEAR($B462),MONTH($B462)+1,MIN(AM$6,DAY(EOMONTH($B462,1))))&lt;$C462)))</f>
        <v>0</v>
      </c>
      <c r="AN462" s="48" t="n">
        <f aca="false">IF(OR(N(AN$5)=0,AN$6=""),0,AN$5*((DATE(YEAR($B462),MONTH($B462),MIN(AN$6,DAY(EOMONTH($B462,0))))&gt;=$B462)*(DATE(YEAR($B462),MONTH($B462),MIN(AN$6,DAY(EOMONTH($B462,0))))&lt;$C462)+(DATE(YEAR($B462),MONTH($B462)+1,MIN(AN$6,DAY(EOMONTH($B462,1))))&gt;=$B462)*(DATE(YEAR($B462),MONTH($B462)+1,MIN(AN$6,DAY(EOMONTH($B462,1))))&lt;$C462)))</f>
        <v>0</v>
      </c>
      <c r="AO462" s="48" t="n">
        <f aca="false">IF(OR(N(AO$5)=0,AO$6=""),0,AO$5*((DATE(YEAR($B462),MONTH($B462),MIN(AO$6,DAY(EOMONTH($B462,0))))&gt;=$B462)*(DATE(YEAR($B462),MONTH($B462),MIN(AO$6,DAY(EOMONTH($B462,0))))&lt;$C462)+(DATE(YEAR($B462),MONTH($B462)+1,MIN(AO$6,DAY(EOMONTH($B462,1))))&gt;=$B462)*(DATE(YEAR($B462),MONTH($B462)+1,MIN(AO$6,DAY(EOMONTH($B462,1))))&lt;$C462)))</f>
        <v>0</v>
      </c>
      <c r="AP462" s="48" t="n">
        <f aca="false">IF(OR(N(AP$5)=0,AP$6=""),0,AP$5*((DATE(YEAR($B462),MONTH($B462),MIN(AP$6,DAY(EOMONTH($B462,0))))&gt;=$B462)*(DATE(YEAR($B462),MONTH($B462),MIN(AP$6,DAY(EOMONTH($B462,0))))&lt;$C462)+(DATE(YEAR($B462),MONTH($B462)+1,MIN(AP$6,DAY(EOMONTH($B462,1))))&gt;=$B462)*(DATE(YEAR($B462),MONTH($B462)+1,MIN(AP$6,DAY(EOMONTH($B462,1))))&lt;$C462)))</f>
        <v>0</v>
      </c>
      <c r="AQ462" s="48" t="n">
        <f aca="false">IF(OR(N(AQ$5)=0,AQ$6=""),0,AQ$5*((DATE(YEAR($B462),MONTH($B462),MIN(AQ$6,DAY(EOMONTH($B462,0))))&gt;=$B462)*(DATE(YEAR($B462),MONTH($B462),MIN(AQ$6,DAY(EOMONTH($B462,0))))&lt;$C462)+(DATE(YEAR($B462),MONTH($B462)+1,MIN(AQ$6,DAY(EOMONTH($B462,1))))&gt;=$B462)*(DATE(YEAR($B462),MONTH($B462)+1,MIN(AQ$6,DAY(EOMONTH($B462,1))))&lt;$C462)))</f>
        <v>0</v>
      </c>
      <c r="AR462" s="48" t="n">
        <f aca="false">IF(OR(N(AR$5)=0,AR$6=""),0,AR$5*((DATE(YEAR($B462),MONTH($B462),MIN(AR$6,DAY(EOMONTH($B462,0))))&gt;=$B462)*(DATE(YEAR($B462),MONTH($B462),MIN(AR$6,DAY(EOMONTH($B462,0))))&lt;$C462)+(DATE(YEAR($B462),MONTH($B462)+1,MIN(AR$6,DAY(EOMONTH($B462,1))))&gt;=$B462)*(DATE(YEAR($B462),MONTH($B462)+1,MIN(AR$6,DAY(EOMONTH($B462,1))))&lt;$C462)))</f>
        <v>0</v>
      </c>
      <c r="AS462" s="48" t="n">
        <f aca="false">IF(OR(N(AS$5)=0,AS$6=""),0,AS$5*((DATE(YEAR($B462),MONTH($B462),MIN(AS$6,DAY(EOMONTH($B462,0))))&gt;=$B462)*(DATE(YEAR($B462),MONTH($B462),MIN(AS$6,DAY(EOMONTH($B462,0))))&lt;$C462)+(DATE(YEAR($B462),MONTH($B462)+1,MIN(AS$6,DAY(EOMONTH($B462,1))))&gt;=$B462)*(DATE(YEAR($B462),MONTH($B462)+1,MIN(AS$6,DAY(EOMONTH($B462,1))))&lt;$C462)))</f>
        <v>0</v>
      </c>
      <c r="AT462" s="48" t="n">
        <f aca="false">IF(OR(N(AT$5)=0,AT$6=""),0,AT$5*((DATE(YEAR($B462),MONTH($B462),MIN(AT$6,DAY(EOMONTH($B462,0))))&gt;=$B462)*(DATE(YEAR($B462),MONTH($B462),MIN(AT$6,DAY(EOMONTH($B462,0))))&lt;$C462)+(DATE(YEAR($B462),MONTH($B462)+1,MIN(AT$6,DAY(EOMONTH($B462,1))))&gt;=$B462)*(DATE(YEAR($B462),MONTH($B462)+1,MIN(AT$6,DAY(EOMONTH($B462,1))))&lt;$C462)))</f>
        <v>0</v>
      </c>
      <c r="AU462" s="48" t="n">
        <f aca="false">IF(OR(N(AU$5)=0,AU$6=""),0,AU$5*((DATE(YEAR($B462),MONTH($B462),MIN(AU$6,DAY(EOMONTH($B462,0))))&gt;=$B462)*(DATE(YEAR($B462),MONTH($B462),MIN(AU$6,DAY(EOMONTH($B462,0))))&lt;$C462)+(DATE(YEAR($B462),MONTH($B462)+1,MIN(AU$6,DAY(EOMONTH($B462,1))))&gt;=$B462)*(DATE(YEAR($B462),MONTH($B462)+1,MIN(AU$6,DAY(EOMONTH($B462,1))))&lt;$C462)))</f>
        <v>0</v>
      </c>
      <c r="AV462" s="48" t="n">
        <f aca="false">IF(OR(N(AV$5)=0,AV$6=""),0,AV$5*((DATE(YEAR($B462),MONTH($B462),MIN(AV$6,DAY(EOMONTH($B462,0))))&gt;=$B462)*(DATE(YEAR($B462),MONTH($B462),MIN(AV$6,DAY(EOMONTH($B462,0))))&lt;$C462)+(DATE(YEAR($B462),MONTH($B462)+1,MIN(AV$6,DAY(EOMONTH($B462,1))))&gt;=$B462)*(DATE(YEAR($B462),MONTH($B462)+1,MIN(AV$6,DAY(EOMONTH($B462,1))))&lt;$C462)))</f>
        <v>0</v>
      </c>
      <c r="AW462" s="48" t="n">
        <f aca="false">IF(OR(N(AW$5)=0,AW$6=""),0,AW$5*((DATE(YEAR($B462),MONTH($B462),MIN(AW$6,DAY(EOMONTH($B462,0))))&gt;=$B462)*(DATE(YEAR($B462),MONTH($B462),MIN(AW$6,DAY(EOMONTH($B462,0))))&lt;$C462)+(DATE(YEAR($B462),MONTH($B462)+1,MIN(AW$6,DAY(EOMONTH($B462,1))))&gt;=$B462)*(DATE(YEAR($B462),MONTH($B462)+1,MIN(AW$6,DAY(EOMONTH($B462,1))))&lt;$C462)))</f>
        <v>0</v>
      </c>
      <c r="AX462" s="48" t="n">
        <f aca="false">IF(OR(N(AX$5)=0,AX$6=""),0,AX$5*((DATE(YEAR($B462),MONTH($B462),MIN(AX$6,DAY(EOMONTH($B462,0))))&gt;=$B462)*(DATE(YEAR($B462),MONTH($B462),MIN(AX$6,DAY(EOMONTH($B462,0))))&lt;$C462)+(DATE(YEAR($B462),MONTH($B462)+1,MIN(AX$6,DAY(EOMONTH($B462,1))))&gt;=$B462)*(DATE(YEAR($B462),MONTH($B462)+1,MIN(AX$6,DAY(EOMONTH($B462,1))))&lt;$C462)))</f>
        <v>0</v>
      </c>
      <c r="AY462" s="48" t="n">
        <f aca="false">IF(OR(N(AY$5)=0,AY$6=""),0,AY$5*((DATE(YEAR($B462),MONTH($B462),MIN(AY$6,DAY(EOMONTH($B462,0))))&gt;=$B462)*(DATE(YEAR($B462),MONTH($B462),MIN(AY$6,DAY(EOMONTH($B462,0))))&lt;$C462)+(DATE(YEAR($B462),MONTH($B462)+1,MIN(AY$6,DAY(EOMONTH($B462,1))))&gt;=$B462)*(DATE(YEAR($B462),MONTH($B462)+1,MIN(AY$6,DAY(EOMONTH($B462,1))))&lt;$C462)))</f>
        <v>0</v>
      </c>
      <c r="AZ462" s="48" t="n">
        <f aca="false">IF(OR(N(AZ$5)=0,AZ$6=""),0,AZ$5*((DATE(YEAR($B462),MONTH($B462),MIN(AZ$6,DAY(EOMONTH($B462,0))))&gt;=$B462)*(DATE(YEAR($B462),MONTH($B462),MIN(AZ$6,DAY(EOMONTH($B462,0))))&lt;$C462)+(DATE(YEAR($B462),MONTH($B462)+1,MIN(AZ$6,DAY(EOMONTH($B462,1))))&gt;=$B462)*(DATE(YEAR($B462),MONTH($B462)+1,MIN(AZ$6,DAY(EOMONTH($B462,1))))&lt;$C462)))</f>
        <v>0</v>
      </c>
      <c r="BA462" s="48" t="n">
        <f aca="false">IF(OR(N(BA$5)=0,BA$6=""),0,BA$5*((DATE(YEAR($B462),MONTH($B462),MIN(BA$6,DAY(EOMONTH($B462,0))))&gt;=$B462)*(DATE(YEAR($B462),MONTH($B462),MIN(BA$6,DAY(EOMONTH($B462,0))))&lt;$C462)+(DATE(YEAR($B462),MONTH($B462)+1,MIN(BA$6,DAY(EOMONTH($B462,1))))&gt;=$B462)*(DATE(YEAR($B462),MONTH($B462)+1,MIN(BA$6,DAY(EOMONTH($B462,1))))&lt;$C462)))</f>
        <v>0</v>
      </c>
      <c r="BB462" s="48" t="n">
        <f aca="false">IF(OR(N(BB$5)=0,BB$6=""),0,BB$5*((DATE(YEAR($B462),MONTH($B462),MIN(BB$6,DAY(EOMONTH($B462,0))))&gt;=$B462)*(DATE(YEAR($B462),MONTH($B462),MIN(BB$6,DAY(EOMONTH($B462,0))))&lt;$C462)+(DATE(YEAR($B462),MONTH($B462)+1,MIN(BB$6,DAY(EOMONTH($B462,1))))&gt;=$B462)*(DATE(YEAR($B462),MONTH($B462)+1,MIN(BB$6,DAY(EOMONTH($B462,1))))&lt;$C462)))</f>
        <v>0</v>
      </c>
      <c r="BC462" s="48" t="n">
        <f aca="false">IF(OR(N(BC$5)=0,BC$6=""),0,BC$5*((DATE(YEAR($B462),MONTH($B462),MIN(BC$6,DAY(EOMONTH($B462,0))))&gt;=$B462)*(DATE(YEAR($B462),MONTH($B462),MIN(BC$6,DAY(EOMONTH($B462,0))))&lt;$C462)+(DATE(YEAR($B462),MONTH($B462)+1,MIN(BC$6,DAY(EOMONTH($B462,1))))&gt;=$B462)*(DATE(YEAR($B462),MONTH($B462)+1,MIN(BC$6,DAY(EOMONTH($B462,1))))&lt;$C462)))</f>
        <v>0</v>
      </c>
      <c r="BD462" s="48" t="n">
        <f aca="false">IF(OR(N(BD$5)=0,BD$6=""),0,BD$5*((DATE(YEAR($B462),MONTH($B462),MIN(BD$6,DAY(EOMONTH($B462,0))))&gt;=$B462)*(DATE(YEAR($B462),MONTH($B462),MIN(BD$6,DAY(EOMONTH($B462,0))))&lt;$C462)+(DATE(YEAR($B462),MONTH($B462)+1,MIN(BD$6,DAY(EOMONTH($B462,1))))&gt;=$B462)*(DATE(YEAR($B462),MONTH($B462)+1,MIN(BD$6,DAY(EOMONTH($B462,1))))&lt;$C462)))</f>
        <v>0</v>
      </c>
      <c r="BE462" s="48" t="n">
        <f aca="false">IF(OR(N(BE$5)=0,BE$6=""),0,BE$5*((DATE(YEAR($B462),MONTH($B462),MIN(BE$6,DAY(EOMONTH($B462,0))))&gt;=$B462)*(DATE(YEAR($B462),MONTH($B462),MIN(BE$6,DAY(EOMONTH($B462,0))))&lt;$C462)+(DATE(YEAR($B462),MONTH($B462)+1,MIN(BE$6,DAY(EOMONTH($B462,1))))&gt;=$B462)*(DATE(YEAR($B462),MONTH($B462)+1,MIN(BE$6,DAY(EOMONTH($B462,1))))&lt;$C462)))</f>
        <v>0</v>
      </c>
      <c r="BF462" s="48" t="n">
        <f aca="false">IF(OR(N(BF$5)=0,BF$6=""),0,BF$5*((DATE(YEAR($B462),MONTH($B462),MIN(BF$6,DAY(EOMONTH($B462,0))))&gt;=$B462)*(DATE(YEAR($B462),MONTH($B462),MIN(BF$6,DAY(EOMONTH($B462,0))))&lt;$C462)+(DATE(YEAR($B462),MONTH($B462)+1,MIN(BF$6,DAY(EOMONTH($B462,1))))&gt;=$B462)*(DATE(YEAR($B462),MONTH($B462)+1,MIN(BF$6,DAY(EOMONTH($B462,1))))&lt;$C462)))</f>
        <v>0</v>
      </c>
      <c r="BG462" s="48" t="n">
        <f aca="false">IF(OR(N(BG$5)=0,BG$6=""),0,BG$5*((DATE(YEAR($B462),MONTH($B462),MIN(BG$6,DAY(EOMONTH($B462,0))))&gt;=$B462)*(DATE(YEAR($B462),MONTH($B462),MIN(BG$6,DAY(EOMONTH($B462,0))))&lt;$C462)+(DATE(YEAR($B462),MONTH($B462)+1,MIN(BG$6,DAY(EOMONTH($B462,1))))&gt;=$B462)*(DATE(YEAR($B462),MONTH($B462)+1,MIN(BG$6,DAY(EOMONTH($B462,1))))&lt;$C462)))</f>
        <v>0</v>
      </c>
      <c r="BH462" s="48" t="n">
        <f aca="false">IF(OR(N(BH$5)=0,BH$6=""),0,BH$5*((DATE(YEAR($B462),MONTH($B462),MIN(BH$6,DAY(EOMONTH($B462,0))))&gt;=$B462)*(DATE(YEAR($B462),MONTH($B462),MIN(BH$6,DAY(EOMONTH($B462,0))))&lt;$C462)+(DATE(YEAR($B462),MONTH($B462)+1,MIN(BH$6,DAY(EOMONTH($B462,1))))&gt;=$B462)*(DATE(YEAR($B462),MONTH($B462)+1,MIN(BH$6,DAY(EOMONTH($B462,1))))&lt;$C462)))</f>
        <v>0</v>
      </c>
      <c r="BI462" s="48" t="n">
        <f aca="false">IF(OR(N(BI$5)=0,BI$6=""),0,BI$5*((DATE(YEAR($B462),MONTH($B462),MIN(BI$6,DAY(EOMONTH($B462,0))))&gt;=$B462)*(DATE(YEAR($B462),MONTH($B462),MIN(BI$6,DAY(EOMONTH($B462,0))))&lt;$C462)+(DATE(YEAR($B462),MONTH($B462)+1,MIN(BI$6,DAY(EOMONTH($B462,1))))&gt;=$B462)*(DATE(YEAR($B462),MONTH($B462)+1,MIN(BI$6,DAY(EOMONTH($B462,1))))&lt;$C462)))</f>
        <v>0</v>
      </c>
      <c r="BJ462" s="48" t="n">
        <f aca="false">IF(OR(N(BJ$5)=0,BJ$6=""),0,BJ$5*((DATE(YEAR($B462),MONTH($B462),MIN(BJ$6,DAY(EOMONTH($B462,0))))&gt;=$B462)*(DATE(YEAR($B462),MONTH($B462),MIN(BJ$6,DAY(EOMONTH($B462,0))))&lt;$C462)+(DATE(YEAR($B462),MONTH($B462)+1,MIN(BJ$6,DAY(EOMONTH($B462,1))))&gt;=$B462)*(DATE(YEAR($B462),MONTH($B462)+1,MIN(BJ$6,DAY(EOMONTH($B462,1))))&lt;$C462)))</f>
        <v>0</v>
      </c>
      <c r="BK462" s="48" t="n">
        <f aca="false">IF(OR(N(BK$5)=0,BK$6=""),0,BK$5*((DATE(YEAR($B462),MONTH($B462),MIN(BK$6,DAY(EOMONTH($B462,0))))&gt;=$B462)*(DATE(YEAR($B462),MONTH($B462),MIN(BK$6,DAY(EOMONTH($B462,0))))&lt;$C462)+(DATE(YEAR($B462),MONTH($B462)+1,MIN(BK$6,DAY(EOMONTH($B462,1))))&gt;=$B462)*(DATE(YEAR($B462),MONTH($B462)+1,MIN(BK$6,DAY(EOMONTH($B462,1))))&lt;$C462)))</f>
        <v>0</v>
      </c>
      <c r="BL462" s="48" t="n">
        <f aca="false">IF(OR(N(BL$5)=0,BL$6=""),0,BL$5*((DATE(YEAR($B462),MONTH($B462),MIN(BL$6,DAY(EOMONTH($B462,0))))&gt;=$B462)*(DATE(YEAR($B462),MONTH($B462),MIN(BL$6,DAY(EOMONTH($B462,0))))&lt;$C462)+(DATE(YEAR($B462),MONTH($B462)+1,MIN(BL$6,DAY(EOMONTH($B462,1))))&gt;=$B462)*(DATE(YEAR($B462),MONTH($B462)+1,MIN(BL$6,DAY(EOMONTH($B462,1))))&lt;$C462)))</f>
        <v>0</v>
      </c>
      <c r="BM462" s="48" t="n">
        <f aca="false">IF(OR(N(BM$5)=0,BM$6=""),0,BM$5*((DATE(YEAR($B462),MONTH($B462),MIN(BM$6,DAY(EOMONTH($B462,0))))&gt;=$B462)*(DATE(YEAR($B462),MONTH($B462),MIN(BM$6,DAY(EOMONTH($B462,0))))&lt;$C462)+(DATE(YEAR($B462),MONTH($B462)+1,MIN(BM$6,DAY(EOMONTH($B462,1))))&gt;=$B462)*(DATE(YEAR($B462),MONTH($B462)+1,MIN(BM$6,DAY(EOMONTH($B462,1))))&lt;$C462)))</f>
        <v>0</v>
      </c>
      <c r="BN462" s="48" t="n">
        <f aca="false">IF(OR(N(BN$5)=0,BN$6=""),0,BN$5*((DATE(YEAR($B462),MONTH($B462),MIN(BN$6,DAY(EOMONTH($B462,0))))&gt;=$B462)*(DATE(YEAR($B462),MONTH($B462),MIN(BN$6,DAY(EOMONTH($B462,0))))&lt;$C462)+(DATE(YEAR($B462),MONTH($B462)+1,MIN(BN$6,DAY(EOMONTH($B462,1))))&gt;=$B462)*(DATE(YEAR($B462),MONTH($B462)+1,MIN(BN$6,DAY(EOMONTH($B462,1))))&lt;$C462)))</f>
        <v>0</v>
      </c>
      <c r="BO462" s="48" t="n">
        <f aca="false">IF(OR(N(BO$5)=0,BO$6=""),0,BO$5*((DATE(YEAR($B462),MONTH($B462),MIN(BO$6,DAY(EOMONTH($B462,0))))&gt;=$B462)*(DATE(YEAR($B462),MONTH($B462),MIN(BO$6,DAY(EOMONTH($B462,0))))&lt;$C462)+(DATE(YEAR($B462),MONTH($B462)+1,MIN(BO$6,DAY(EOMONTH($B462,1))))&gt;=$B462)*(DATE(YEAR($B462),MONTH($B462)+1,MIN(BO$6,DAY(EOMONTH($B462,1))))&lt;$C462)))</f>
        <v>0</v>
      </c>
      <c r="BP462" s="48" t="n">
        <f aca="false">IF(OR(N(BP$5)=0,BP$6=""),0,BP$5*((DATE(YEAR($B462),MONTH($B462),MIN(BP$6,DAY(EOMONTH($B462,0))))&gt;=$B462)*(DATE(YEAR($B462),MONTH($B462),MIN(BP$6,DAY(EOMONTH($B462,0))))&lt;$C462)+(DATE(YEAR($B462),MONTH($B462)+1,MIN(BP$6,DAY(EOMONTH($B462,1))))&gt;=$B462)*(DATE(YEAR($B462),MONTH($B462)+1,MIN(BP$6,DAY(EOMONTH($B462,1))))&lt;$C462)))</f>
        <v>0</v>
      </c>
      <c r="BQ462" s="48" t="n">
        <f aca="false">IF(OR(N(BQ$5)=0,BQ$6=""),0,BQ$5*((DATE(YEAR($B462),MONTH($B462),MIN(BQ$6,DAY(EOMONTH($B462,0))))&gt;=$B462)*(DATE(YEAR($B462),MONTH($B462),MIN(BQ$6,DAY(EOMONTH($B462,0))))&lt;$C462)+(DATE(YEAR($B462),MONTH($B462)+1,MIN(BQ$6,DAY(EOMONTH($B462,1))))&gt;=$B462)*(DATE(YEAR($B462),MONTH($B462)+1,MIN(BQ$6,DAY(EOMONTH($B462,1))))&lt;$C462)))</f>
        <v>0</v>
      </c>
      <c r="BR462" s="48" t="n">
        <f aca="false">IF(OR(N(BR$5)=0,BR$6=""),0,BR$5*((DATE(YEAR($B462),MONTH($B462),MIN(BR$6,DAY(EOMONTH($B462,0))))&gt;=$B462)*(DATE(YEAR($B462),MONTH($B462),MIN(BR$6,DAY(EOMONTH($B462,0))))&lt;$C462)+(DATE(YEAR($B462),MONTH($B462)+1,MIN(BR$6,DAY(EOMONTH($B462,1))))&gt;=$B462)*(DATE(YEAR($B462),MONTH($B462)+1,MIN(BR$6,DAY(EOMONTH($B462,1))))&lt;$C462)))</f>
        <v>0</v>
      </c>
      <c r="BS462" s="48" t="n">
        <f aca="false">IF(OR(N(BS$5)=0,BS$6=""),0,BS$5*((DATE(YEAR($B462),MONTH($B462),MIN(BS$6,DAY(EOMONTH($B462,0))))&gt;=$B462)*(DATE(YEAR($B462),MONTH($B462),MIN(BS$6,DAY(EOMONTH($B462,0))))&lt;$C462)+(DATE(YEAR($B462),MONTH($B462)+1,MIN(BS$6,DAY(EOMONTH($B462,1))))&gt;=$B462)*(DATE(YEAR($B462),MONTH($B462)+1,MIN(BS$6,DAY(EOMONTH($B462,1))))&lt;$C462)))</f>
        <v>0</v>
      </c>
      <c r="BT462" s="48" t="n">
        <f aca="false">IF(OR(N(BT$5)=0,BT$6=""),0,BT$5*((DATE(YEAR($B462),MONTH($B462),MIN(BT$6,DAY(EOMONTH($B462,0))))&gt;=$B462)*(DATE(YEAR($B462),MONTH($B462),MIN(BT$6,DAY(EOMONTH($B462,0))))&lt;$C462)+(DATE(YEAR($B462),MONTH($B462)+1,MIN(BT$6,DAY(EOMONTH($B462,1))))&gt;=$B462)*(DATE(YEAR($B462),MONTH($B462)+1,MIN(BT$6,DAY(EOMONTH($B462,1))))&lt;$C462)))</f>
        <v>0</v>
      </c>
      <c r="BU462" s="48" t="n">
        <f aca="false">IF(OR(N(BU$5)=0,BU$6=""),0,BU$5*((DATE(YEAR($B462),MONTH($B462),MIN(BU$6,DAY(EOMONTH($B462,0))))&gt;=$B462)*(DATE(YEAR($B462),MONTH($B462),MIN(BU$6,DAY(EOMONTH($B462,0))))&lt;$C462)+(DATE(YEAR($B462),MONTH($B462)+1,MIN(BU$6,DAY(EOMONTH($B462,1))))&gt;=$B462)*(DATE(YEAR($B462),MONTH($B462)+1,MIN(BU$6,DAY(EOMONTH($B462,1))))&lt;$C462)))</f>
        <v>0</v>
      </c>
      <c r="BV462" s="48" t="n">
        <f aca="false">IF(OR(N(BV$5)=0,BV$6=""),0,BV$5*((DATE(YEAR($B462),MONTH($B462),MIN(BV$6,DAY(EOMONTH($B462,0))))&gt;=$B462)*(DATE(YEAR($B462),MONTH($B462),MIN(BV$6,DAY(EOMONTH($B462,0))))&lt;$C462)+(DATE(YEAR($B462),MONTH($B462)+1,MIN(BV$6,DAY(EOMONTH($B462,1))))&gt;=$B462)*(DATE(YEAR($B462),MONTH($B462)+1,MIN(BV$6,DAY(EOMONTH($B462,1))))&lt;$C462)))</f>
        <v>0</v>
      </c>
      <c r="BW462" s="48" t="n">
        <f aca="false">IF(OR(N(BW$5)=0,BW$6=""),0,BW$5*((DATE(YEAR($B462),MONTH($B462),MIN(BW$6,DAY(EOMONTH($B462,0))))&gt;=$B462)*(DATE(YEAR($B462),MONTH($B462),MIN(BW$6,DAY(EOMONTH($B462,0))))&lt;$C462)+(DATE(YEAR($B462),MONTH($B462)+1,MIN(BW$6,DAY(EOMONTH($B462,1))))&gt;=$B462)*(DATE(YEAR($B462),MONTH($B462)+1,MIN(BW$6,DAY(EOMONTH($B462,1))))&lt;$C462)))</f>
        <v>0</v>
      </c>
      <c r="BX462" s="48" t="n">
        <f aca="false">MIN(Z462,(FT461*(1+FT$5/Setup!$C$36)+IF($V462=1,N($F462),0)))</f>
        <v>0</v>
      </c>
      <c r="BY462" s="48" t="n">
        <f aca="false">MIN(AA462,(FU461*(1+FU$5/Setup!$C$36)+IF($V462=2,N($F462),0)))</f>
        <v>0</v>
      </c>
      <c r="BZ462" s="48" t="n">
        <f aca="false">MIN(AB462,(FV461*(1+FV$5/Setup!$C$36)+IF($V462=3,N($F462),0)))</f>
        <v>0</v>
      </c>
      <c r="CA462" s="48" t="n">
        <f aca="false">MIN(AC462,(FW461*(1+FW$5/Setup!$C$36)+IF($V462=4,N($F462),0)))</f>
        <v>0</v>
      </c>
      <c r="CB462" s="48" t="n">
        <f aca="false">MIN(AD462,(FX461*(1+FX$5/Setup!$C$36)+IF($V462=5,N($F462),0)))</f>
        <v>0</v>
      </c>
      <c r="CC462" s="48" t="n">
        <f aca="false">MIN(AE462,(FY461*(1+FY$5/Setup!$C$36)+IF($V462=6,N($F462),0)))</f>
        <v>0</v>
      </c>
      <c r="CD462" s="48" t="n">
        <f aca="false">MIN(AF462,(FZ461*(1+FZ$5/Setup!$C$36)+IF($V462=7,N($F462),0)))</f>
        <v>0</v>
      </c>
      <c r="CE462" s="48" t="n">
        <f aca="false">MIN(AG462,(GA461*(1+GA$5/Setup!$C$36)+IF($V462=8,N($F462),0)))</f>
        <v>0</v>
      </c>
      <c r="CF462" s="48" t="n">
        <f aca="false">MIN(AH462,(GB461*(1+GB$5/Setup!$C$36)+IF($V462=9,N($F462),0)))</f>
        <v>0</v>
      </c>
      <c r="CG462" s="48" t="n">
        <f aca="false">MIN(AI462,(GC461*(1+GC$5/Setup!$C$36)+IF($V462=10,N($F462),0)))</f>
        <v>0</v>
      </c>
      <c r="CH462" s="48" t="n">
        <f aca="false">MIN(AJ462,(GD461*(1+GD$5/Setup!$C$36)+IF($V462=11,N($F462),0)))</f>
        <v>0</v>
      </c>
      <c r="CI462" s="48" t="n">
        <f aca="false">MIN(AK462,(GE461*(1+GE$5/Setup!$C$36)+IF($V462=12,N($F462),0)))</f>
        <v>0</v>
      </c>
      <c r="CJ462" s="48" t="n">
        <f aca="false">MIN(AL462,(GF461*(1+GF$5/Setup!$C$36)+IF($V462=13,N($F462),0)))</f>
        <v>0</v>
      </c>
      <c r="CK462" s="48" t="n">
        <f aca="false">MIN(AM462,(GG461*(1+GG$5/Setup!$C$36)+IF($V462=14,N($F462),0)))</f>
        <v>0</v>
      </c>
      <c r="CL462" s="48" t="n">
        <f aca="false">MIN(AN462,(GH461*(1+GH$5/Setup!$C$36)+IF($V462=15,N($F462),0)))</f>
        <v>0</v>
      </c>
      <c r="CM462" s="48" t="n">
        <f aca="false">MIN(AO462,(GI461*(1+GI$5/Setup!$C$36)+IF($V462=16,N($F462),0)))</f>
        <v>0</v>
      </c>
      <c r="CN462" s="48" t="n">
        <f aca="false">MIN(AP462,(GJ461*(1+GJ$5/Setup!$C$36)+IF($V462=17,N($F462),0)))</f>
        <v>0</v>
      </c>
      <c r="CO462" s="48" t="n">
        <f aca="false">MIN(AQ462,(GK461*(1+GK$5/Setup!$C$36)+IF($V462=18,N($F462),0)))</f>
        <v>0</v>
      </c>
      <c r="CP462" s="48" t="n">
        <f aca="false">MIN(AR462,(GL461*(1+GL$5/Setup!$C$36)+IF($V462=19,N($F462),0)))</f>
        <v>0</v>
      </c>
      <c r="CQ462" s="48" t="n">
        <f aca="false">MIN(AS462,(GM461*(1+GM$5/Setup!$C$36)+IF($V462=20,N($F462),0)))</f>
        <v>0</v>
      </c>
      <c r="CR462" s="48" t="n">
        <f aca="false">MIN(AT462,(GN461*(1+GN$5/Setup!$C$36)+IF($V462=21,N($F462),0)))</f>
        <v>0</v>
      </c>
      <c r="CS462" s="48" t="n">
        <f aca="false">MIN(AU462,(GO461*(1+GO$5/Setup!$C$36)+IF($V462=22,N($F462),0)))</f>
        <v>0</v>
      </c>
      <c r="CT462" s="48" t="n">
        <f aca="false">MIN(AV462,(GP461*(1+GP$5/Setup!$C$36)+IF($V462=23,N($F462),0)))</f>
        <v>0</v>
      </c>
      <c r="CU462" s="48" t="n">
        <f aca="false">MIN(AW462,(GQ461*(1+GQ$5/Setup!$C$36)+IF($V462=24,N($F462),0)))</f>
        <v>0</v>
      </c>
      <c r="CV462" s="48" t="n">
        <f aca="false">MIN(AX462,(GR461*(1+GR$5/Setup!$C$36)+IF($V462=25,N($F462),0)))</f>
        <v>0</v>
      </c>
      <c r="CW462" s="48" t="n">
        <f aca="false">MIN(AY462,(GS461*(1+GS$5/Setup!$C$36)+IF($V462=26,N($F462),0)))</f>
        <v>0</v>
      </c>
      <c r="CX462" s="48" t="n">
        <f aca="false">MIN(AZ462,(GT461*(1+GT$5/Setup!$C$36)+IF($V462=27,N($F462),0)))</f>
        <v>0</v>
      </c>
      <c r="CY462" s="48" t="n">
        <f aca="false">MIN(BA462,(GU461*(1+GU$5/Setup!$C$36)+IF($V462=28,N($F462),0)))</f>
        <v>0</v>
      </c>
      <c r="CZ462" s="48" t="n">
        <f aca="false">MIN(BB462,(GV461*(1+GV$5/Setup!$C$36)+IF($V462=29,N($F462),0)))</f>
        <v>0</v>
      </c>
      <c r="DA462" s="48" t="n">
        <f aca="false">MIN(BC462,(GW461*(1+GW$5/Setup!$C$36)+IF($V462=30,N($F462),0)))</f>
        <v>0</v>
      </c>
      <c r="DB462" s="48" t="n">
        <f aca="false">MIN(BD462,(GX461*(1+GX$5/Setup!$C$36)+IF($V462=31,N($F462),0)))</f>
        <v>0</v>
      </c>
      <c r="DC462" s="48" t="n">
        <f aca="false">MIN(BE462,(GY461*(1+GY$5/Setup!$C$36)+IF($V462=32,N($F462),0)))</f>
        <v>0</v>
      </c>
      <c r="DD462" s="48" t="n">
        <f aca="false">MIN(BF462,(GZ461*(1+GZ$5/Setup!$C$36)+IF($V462=33,N($F462),0)))</f>
        <v>0</v>
      </c>
      <c r="DE462" s="48" t="n">
        <f aca="false">MIN(BG462,(HA461*(1+HA$5/Setup!$C$36)+IF($V462=34,N($F462),0)))</f>
        <v>0</v>
      </c>
      <c r="DF462" s="48" t="n">
        <f aca="false">MIN(BH462,(HB461*(1+HB$5/Setup!$C$36)+IF($V462=35,N($F462),0)))</f>
        <v>0</v>
      </c>
      <c r="DG462" s="48" t="n">
        <f aca="false">MIN(BI462,(HC461*(1+HC$5/Setup!$C$36)+IF($V462=36,N($F462),0)))</f>
        <v>0</v>
      </c>
      <c r="DH462" s="48" t="n">
        <f aca="false">MIN(BJ462,(HD461*(1+HD$5/Setup!$C$36)+IF($V462=37,N($F462),0)))</f>
        <v>0</v>
      </c>
      <c r="DI462" s="48" t="n">
        <f aca="false">MIN(BK462,(HE461*(1+HE$5/Setup!$C$36)+IF($V462=38,N($F462),0)))</f>
        <v>0</v>
      </c>
      <c r="DJ462" s="48" t="n">
        <f aca="false">MIN(BL462,(HF461*(1+HF$5/Setup!$C$36)+IF($V462=39,N($F462),0)))</f>
        <v>0</v>
      </c>
      <c r="DK462" s="48" t="n">
        <f aca="false">MIN(BM462,(HG461*(1+HG$5/Setup!$C$36)+IF($V462=40,N($F462),0)))</f>
        <v>0</v>
      </c>
      <c r="DL462" s="48" t="n">
        <f aca="false">MIN(BN462,(HH461*(1+HH$5/Setup!$C$36)+IF($V462=41,N($F462),0)))</f>
        <v>0</v>
      </c>
      <c r="DM462" s="48" t="n">
        <f aca="false">MIN(BO462,(HI461*(1+HI$5/Setup!$C$36)+IF($V462=42,N($F462),0)))</f>
        <v>0</v>
      </c>
      <c r="DN462" s="48" t="n">
        <f aca="false">MIN(BP462,(HJ461*(1+HJ$5/Setup!$C$36)+IF($V462=43,N($F462),0)))</f>
        <v>0</v>
      </c>
      <c r="DO462" s="48" t="n">
        <f aca="false">MIN(BQ462,(HK461*(1+HK$5/Setup!$C$36)+IF($V462=44,N($F462),0)))</f>
        <v>0</v>
      </c>
      <c r="DP462" s="48" t="n">
        <f aca="false">MIN(BR462,(HL461*(1+HL$5/Setup!$C$36)+IF($V462=45,N($F462),0)))</f>
        <v>0</v>
      </c>
      <c r="DQ462" s="48" t="n">
        <f aca="false">MIN(BS462,(HM461*(1+HM$5/Setup!$C$36)+IF($V462=46,N($F462),0)))</f>
        <v>0</v>
      </c>
      <c r="DR462" s="48" t="n">
        <f aca="false">MIN(BT462,(HN461*(1+HN$5/Setup!$C$36)+IF($V462=47,N($F462),0)))</f>
        <v>0</v>
      </c>
      <c r="DS462" s="48" t="n">
        <f aca="false">MIN(BU462,(HO461*(1+HO$5/Setup!$C$36)+IF($V462=48,N($F462),0)))</f>
        <v>0</v>
      </c>
      <c r="DT462" s="48" t="n">
        <f aca="false">MIN(BV462,(HP461*(1+HP$5/Setup!$C$36)+IF($V462=49,N($F462),0)))</f>
        <v>0</v>
      </c>
      <c r="DU462" s="48" t="n">
        <f aca="false">MIN(BW462,(HQ461*(1+HQ$5/Setup!$C$36)+IF($V462=50,N($F462),0)))</f>
        <v>0</v>
      </c>
      <c r="DV462" s="48" t="n">
        <f aca="false">MIN(MAX((FT461*(1+FT$5/Setup!$C$36)+IF($V462=1,N($F462),0))-BX462,0),MAX($P462-0,0))</f>
        <v>0</v>
      </c>
      <c r="DW462" s="48" t="n">
        <f aca="false">MIN(MAX((FU461*(1+FU$5/Setup!$C$36)+IF($V462=2,N($F462),0))-BY462,0),MAX($P462-SUM(DV462:DV462),0))</f>
        <v>0</v>
      </c>
      <c r="DX462" s="48" t="n">
        <f aca="false">MIN(MAX((FV461*(1+FV$5/Setup!$C$36)+IF($V462=3,N($F462),0))-BZ462,0),MAX($P462-SUM(DV462:DW462),0))</f>
        <v>0</v>
      </c>
      <c r="DY462" s="48" t="n">
        <f aca="false">MIN(MAX((FW461*(1+FW$5/Setup!$C$36)+IF($V462=4,N($F462),0))-CA462,0),MAX($P462-SUM(DV462:DX462),0))</f>
        <v>0</v>
      </c>
      <c r="DZ462" s="48" t="n">
        <f aca="false">MIN(MAX((FX461*(1+FX$5/Setup!$C$36)+IF($V462=5,N($F462),0))-CB462,0),MAX($P462-SUM(DV462:DY462),0))</f>
        <v>0</v>
      </c>
      <c r="EA462" s="48" t="n">
        <f aca="false">MIN(MAX((FY461*(1+FY$5/Setup!$C$36)+IF($V462=6,N($F462),0))-CC462,0),MAX($P462-SUM(DV462:DZ462),0))</f>
        <v>0</v>
      </c>
      <c r="EB462" s="48" t="n">
        <f aca="false">MIN(MAX((FZ461*(1+FZ$5/Setup!$C$36)+IF($V462=7,N($F462),0))-CD462,0),MAX($P462-SUM(DV462:EA462),0))</f>
        <v>0</v>
      </c>
      <c r="EC462" s="48" t="n">
        <f aca="false">MIN(MAX((GA461*(1+GA$5/Setup!$C$36)+IF($V462=8,N($F462),0))-CE462,0),MAX($P462-SUM(DV462:EB462),0))</f>
        <v>0</v>
      </c>
      <c r="ED462" s="48" t="n">
        <f aca="false">MIN(MAX((GB461*(1+GB$5/Setup!$C$36)+IF($V462=9,N($F462),0))-CF462,0),MAX($P462-SUM(DV462:EC462),0))</f>
        <v>0</v>
      </c>
      <c r="EE462" s="48" t="n">
        <f aca="false">MIN(MAX((GC461*(1+GC$5/Setup!$C$36)+IF($V462=10,N($F462),0))-CG462,0),MAX($P462-SUM(DV462:ED462),0))</f>
        <v>0</v>
      </c>
      <c r="EF462" s="48" t="n">
        <f aca="false">MIN(MAX((GD461*(1+GD$5/Setup!$C$36)+IF($V462=11,N($F462),0))-CH462,0),MAX($P462-SUM(DV462:EE462),0))</f>
        <v>0</v>
      </c>
      <c r="EG462" s="48" t="n">
        <f aca="false">MIN(MAX((GE461*(1+GE$5/Setup!$C$36)+IF($V462=12,N($F462),0))-CI462,0),MAX($P462-SUM(DV462:EF462),0))</f>
        <v>0</v>
      </c>
      <c r="EH462" s="48" t="n">
        <f aca="false">MIN(MAX((GF461*(1+GF$5/Setup!$C$36)+IF($V462=13,N($F462),0))-CJ462,0),MAX($P462-SUM(DV462:EG462),0))</f>
        <v>0</v>
      </c>
      <c r="EI462" s="48" t="n">
        <f aca="false">MIN(MAX((GG461*(1+GG$5/Setup!$C$36)+IF($V462=14,N($F462),0))-CK462,0),MAX($P462-SUM(DV462:EH462),0))</f>
        <v>0</v>
      </c>
      <c r="EJ462" s="48" t="n">
        <f aca="false">MIN(MAX((GH461*(1+GH$5/Setup!$C$36)+IF($V462=15,N($F462),0))-CL462,0),MAX($P462-SUM(DV462:EI462),0))</f>
        <v>0</v>
      </c>
      <c r="EK462" s="48" t="n">
        <f aca="false">MIN(MAX((GI461*(1+GI$5/Setup!$C$36)+IF($V462=16,N($F462),0))-CM462,0),MAX($P462-SUM(DV462:EJ462),0))</f>
        <v>0</v>
      </c>
      <c r="EL462" s="48" t="n">
        <f aca="false">MIN(MAX((GJ461*(1+GJ$5/Setup!$C$36)+IF($V462=17,N($F462),0))-CN462,0),MAX($P462-SUM(DV462:EK462),0))</f>
        <v>0</v>
      </c>
      <c r="EM462" s="48" t="n">
        <f aca="false">MIN(MAX((GK461*(1+GK$5/Setup!$C$36)+IF($V462=18,N($F462),0))-CO462,0),MAX($P462-SUM(DV462:EL462),0))</f>
        <v>0</v>
      </c>
      <c r="EN462" s="48" t="n">
        <f aca="false">MIN(MAX((GL461*(1+GL$5/Setup!$C$36)+IF($V462=19,N($F462),0))-CP462,0),MAX($P462-SUM(DV462:EM462),0))</f>
        <v>0</v>
      </c>
      <c r="EO462" s="48" t="n">
        <f aca="false">MIN(MAX((GM461*(1+GM$5/Setup!$C$36)+IF($V462=20,N($F462),0))-CQ462,0),MAX($P462-SUM(DV462:EN462),0))</f>
        <v>0</v>
      </c>
      <c r="EP462" s="48" t="n">
        <f aca="false">MIN(MAX((GN461*(1+GN$5/Setup!$C$36)+IF($V462=21,N($F462),0))-CR462,0),MAX($P462-SUM(DV462:EO462),0))</f>
        <v>0</v>
      </c>
      <c r="EQ462" s="48" t="n">
        <f aca="false">MIN(MAX((GO461*(1+GO$5/Setup!$C$36)+IF($V462=22,N($F462),0))-CS462,0),MAX($P462-SUM(DV462:EP462),0))</f>
        <v>0</v>
      </c>
      <c r="ER462" s="48" t="n">
        <f aca="false">MIN(MAX((GP461*(1+GP$5/Setup!$C$36)+IF($V462=23,N($F462),0))-CT462,0),MAX($P462-SUM(DV462:EQ462),0))</f>
        <v>0</v>
      </c>
      <c r="ES462" s="48" t="n">
        <f aca="false">MIN(MAX((GQ461*(1+GQ$5/Setup!$C$36)+IF($V462=24,N($F462),0))-CU462,0),MAX($P462-SUM(DV462:ER462),0))</f>
        <v>0</v>
      </c>
      <c r="ET462" s="48" t="n">
        <f aca="false">MIN(MAX((GR461*(1+GR$5/Setup!$C$36)+IF($V462=25,N($F462),0))-CV462,0),MAX($P462-SUM(DV462:ES462),0))</f>
        <v>0</v>
      </c>
      <c r="EU462" s="48" t="n">
        <f aca="false">MIN(MAX((GS461*(1+GS$5/Setup!$C$36)+IF($V462=26,N($F462),0))-CW462,0),MAX($P462-SUM(DV462:ET462),0))</f>
        <v>0</v>
      </c>
      <c r="EV462" s="48" t="n">
        <f aca="false">MIN(MAX((GT461*(1+GT$5/Setup!$C$36)+IF($V462=27,N($F462),0))-CX462,0),MAX($P462-SUM(DV462:EU462),0))</f>
        <v>0</v>
      </c>
      <c r="EW462" s="48" t="n">
        <f aca="false">MIN(MAX((GU461*(1+GU$5/Setup!$C$36)+IF($V462=28,N($F462),0))-CY462,0),MAX($P462-SUM(DV462:EV462),0))</f>
        <v>0</v>
      </c>
      <c r="EX462" s="48" t="n">
        <f aca="false">MIN(MAX((GV461*(1+GV$5/Setup!$C$36)+IF($V462=29,N($F462),0))-CZ462,0),MAX($P462-SUM(DV462:EW462),0))</f>
        <v>0</v>
      </c>
      <c r="EY462" s="48" t="n">
        <f aca="false">MIN(MAX((GW461*(1+GW$5/Setup!$C$36)+IF($V462=30,N($F462),0))-DA462,0),MAX($P462-SUM(DV462:EX462),0))</f>
        <v>0</v>
      </c>
      <c r="EZ462" s="48" t="n">
        <f aca="false">MIN(MAX((GX461*(1+GX$5/Setup!$C$36)+IF($V462=31,N($F462),0))-DB462,0),MAX($P462-SUM(DV462:EY462),0))</f>
        <v>0</v>
      </c>
      <c r="FA462" s="48" t="n">
        <f aca="false">MIN(MAX((GY461*(1+GY$5/Setup!$C$36)+IF($V462=32,N($F462),0))-DC462,0),MAX($P462-SUM(DV462:EZ462),0))</f>
        <v>0</v>
      </c>
      <c r="FB462" s="48" t="n">
        <f aca="false">MIN(MAX((GZ461*(1+GZ$5/Setup!$C$36)+IF($V462=33,N($F462),0))-DD462,0),MAX($P462-SUM(DV462:FA462),0))</f>
        <v>0</v>
      </c>
      <c r="FC462" s="48" t="n">
        <f aca="false">MIN(MAX((HA461*(1+HA$5/Setup!$C$36)+IF($V462=34,N($F462),0))-DE462,0),MAX($P462-SUM(DV462:FB462),0))</f>
        <v>0</v>
      </c>
      <c r="FD462" s="48" t="n">
        <f aca="false">MIN(MAX((HB461*(1+HB$5/Setup!$C$36)+IF($V462=35,N($F462),0))-DF462,0),MAX($P462-SUM(DV462:FC462),0))</f>
        <v>0</v>
      </c>
      <c r="FE462" s="48" t="n">
        <f aca="false">MIN(MAX((HC461*(1+HC$5/Setup!$C$36)+IF($V462=36,N($F462),0))-DG462,0),MAX($P462-SUM(DV462:FD462),0))</f>
        <v>0</v>
      </c>
      <c r="FF462" s="48" t="n">
        <f aca="false">MIN(MAX((HD461*(1+HD$5/Setup!$C$36)+IF($V462=37,N($F462),0))-DH462,0),MAX($P462-SUM(DV462:FE462),0))</f>
        <v>0</v>
      </c>
      <c r="FG462" s="48" t="n">
        <f aca="false">MIN(MAX((HE461*(1+HE$5/Setup!$C$36)+IF($V462=38,N($F462),0))-DI462,0),MAX($P462-SUM(DV462:FF462),0))</f>
        <v>0</v>
      </c>
      <c r="FH462" s="48" t="n">
        <f aca="false">MIN(MAX((HF461*(1+HF$5/Setup!$C$36)+IF($V462=39,N($F462),0))-DJ462,0),MAX($P462-SUM(DV462:FG462),0))</f>
        <v>0</v>
      </c>
      <c r="FI462" s="48" t="n">
        <f aca="false">MIN(MAX((HG461*(1+HG$5/Setup!$C$36)+IF($V462=40,N($F462),0))-DK462,0),MAX($P462-SUM(DV462:FH462),0))</f>
        <v>0</v>
      </c>
      <c r="FJ462" s="48" t="n">
        <f aca="false">MIN(MAX((HH461*(1+HH$5/Setup!$C$36)+IF($V462=41,N($F462),0))-DL462,0),MAX($P462-SUM(DV462:FI462),0))</f>
        <v>0</v>
      </c>
      <c r="FK462" s="48" t="n">
        <f aca="false">MIN(MAX((HI461*(1+HI$5/Setup!$C$36)+IF($V462=42,N($F462),0))-DM462,0),MAX($P462-SUM(DV462:FJ462),0))</f>
        <v>0</v>
      </c>
      <c r="FL462" s="48" t="n">
        <f aca="false">MIN(MAX((HJ461*(1+HJ$5/Setup!$C$36)+IF($V462=43,N($F462),0))-DN462,0),MAX($P462-SUM(DV462:FK462),0))</f>
        <v>0</v>
      </c>
      <c r="FM462" s="48" t="n">
        <f aca="false">MIN(MAX((HK461*(1+HK$5/Setup!$C$36)+IF($V462=44,N($F462),0))-DO462,0),MAX($P462-SUM(DV462:FL462),0))</f>
        <v>0</v>
      </c>
      <c r="FN462" s="48" t="n">
        <f aca="false">MIN(MAX((HL461*(1+HL$5/Setup!$C$36)+IF($V462=45,N($F462),0))-DP462,0),MAX($P462-SUM(DV462:FM462),0))</f>
        <v>0</v>
      </c>
      <c r="FO462" s="48" t="n">
        <f aca="false">MIN(MAX((HM461*(1+HM$5/Setup!$C$36)+IF($V462=46,N($F462),0))-DQ462,0),MAX($P462-SUM(DV462:FN462),0))</f>
        <v>0</v>
      </c>
      <c r="FP462" s="48" t="n">
        <f aca="false">MIN(MAX((HN461*(1+HN$5/Setup!$C$36)+IF($V462=47,N($F462),0))-DR462,0),MAX($P462-SUM(DV462:FO462),0))</f>
        <v>0</v>
      </c>
      <c r="FQ462" s="48" t="n">
        <f aca="false">MIN(MAX((HO461*(1+HO$5/Setup!$C$36)+IF($V462=48,N($F462),0))-DS462,0),MAX($P462-SUM(DV462:FP462),0))</f>
        <v>0</v>
      </c>
      <c r="FR462" s="48" t="n">
        <f aca="false">MIN(MAX((HP461*(1+HP$5/Setup!$C$36)+IF($V462=49,N($F462),0))-DT462,0),MAX($P462-SUM(DV462:FQ462),0))</f>
        <v>0</v>
      </c>
      <c r="FS462" s="48" t="n">
        <f aca="false">MIN(MAX((HQ461*(1+HQ$5/Setup!$C$36)+IF($V462=50,N($F462),0))-DU462,0),MAX($P462-SUM(DV462:FR462),0))</f>
        <v>0</v>
      </c>
      <c r="FT462" s="48" t="n">
        <f aca="false">IF((FT461*(1+FT$5/Setup!$C$36)+IF($V462=1,N($F462),0))-BX462-DV462&lt;0.005,0,(FT461*(1+FT$5/Setup!$C$36)+IF($V462=1,N($F462),0))-BX462-DV462)</f>
        <v>0</v>
      </c>
      <c r="FU462" s="48" t="n">
        <f aca="false">IF((FU461*(1+FU$5/Setup!$C$36)+IF($V462=2,N($F462),0))-BY462-DW462&lt;0.005,0,(FU461*(1+FU$5/Setup!$C$36)+IF($V462=2,N($F462),0))-BY462-DW462)</f>
        <v>0</v>
      </c>
      <c r="FV462" s="48" t="n">
        <f aca="false">IF((FV461*(1+FV$5/Setup!$C$36)+IF($V462=3,N($F462),0))-BZ462-DX462&lt;0.005,0,(FV461*(1+FV$5/Setup!$C$36)+IF($V462=3,N($F462),0))-BZ462-DX462)</f>
        <v>0</v>
      </c>
      <c r="FW462" s="48" t="n">
        <f aca="false">IF((FW461*(1+FW$5/Setup!$C$36)+IF($V462=4,N($F462),0))-CA462-DY462&lt;0.005,0,(FW461*(1+FW$5/Setup!$C$36)+IF($V462=4,N($F462),0))-CA462-DY462)</f>
        <v>0</v>
      </c>
      <c r="FX462" s="48" t="n">
        <f aca="false">IF((FX461*(1+FX$5/Setup!$C$36)+IF($V462=5,N($F462),0))-CB462-DZ462&lt;0.005,0,(FX461*(1+FX$5/Setup!$C$36)+IF($V462=5,N($F462),0))-CB462-DZ462)</f>
        <v>0</v>
      </c>
      <c r="FY462" s="48" t="n">
        <f aca="false">IF((FY461*(1+FY$5/Setup!$C$36)+IF($V462=6,N($F462),0))-CC462-EA462&lt;0.005,0,(FY461*(1+FY$5/Setup!$C$36)+IF($V462=6,N($F462),0))-CC462-EA462)</f>
        <v>0</v>
      </c>
      <c r="FZ462" s="48" t="n">
        <f aca="false">IF((FZ461*(1+FZ$5/Setup!$C$36)+IF($V462=7,N($F462),0))-CD462-EB462&lt;0.005,0,(FZ461*(1+FZ$5/Setup!$C$36)+IF($V462=7,N($F462),0))-CD462-EB462)</f>
        <v>0</v>
      </c>
      <c r="GA462" s="48" t="n">
        <f aca="false">IF((GA461*(1+GA$5/Setup!$C$36)+IF($V462=8,N($F462),0))-CE462-EC462&lt;0.005,0,(GA461*(1+GA$5/Setup!$C$36)+IF($V462=8,N($F462),0))-CE462-EC462)</f>
        <v>0</v>
      </c>
      <c r="GB462" s="48" t="n">
        <f aca="false">IF((GB461*(1+GB$5/Setup!$C$36)+IF($V462=9,N($F462),0))-CF462-ED462&lt;0.005,0,(GB461*(1+GB$5/Setup!$C$36)+IF($V462=9,N($F462),0))-CF462-ED462)</f>
        <v>0</v>
      </c>
      <c r="GC462" s="48" t="n">
        <f aca="false">IF((GC461*(1+GC$5/Setup!$C$36)+IF($V462=10,N($F462),0))-CG462-EE462&lt;0.005,0,(GC461*(1+GC$5/Setup!$C$36)+IF($V462=10,N($F462),0))-CG462-EE462)</f>
        <v>0</v>
      </c>
      <c r="GD462" s="48" t="n">
        <f aca="false">IF((GD461*(1+GD$5/Setup!$C$36)+IF($V462=11,N($F462),0))-CH462-EF462&lt;0.005,0,(GD461*(1+GD$5/Setup!$C$36)+IF($V462=11,N($F462),0))-CH462-EF462)</f>
        <v>0</v>
      </c>
      <c r="GE462" s="48" t="n">
        <f aca="false">IF((GE461*(1+GE$5/Setup!$C$36)+IF($V462=12,N($F462),0))-CI462-EG462&lt;0.005,0,(GE461*(1+GE$5/Setup!$C$36)+IF($V462=12,N($F462),0))-CI462-EG462)</f>
        <v>0</v>
      </c>
      <c r="GF462" s="48" t="n">
        <f aca="false">IF((GF461*(1+GF$5/Setup!$C$36)+IF($V462=13,N($F462),0))-CJ462-EH462&lt;0.005,0,(GF461*(1+GF$5/Setup!$C$36)+IF($V462=13,N($F462),0))-CJ462-EH462)</f>
        <v>0</v>
      </c>
      <c r="GG462" s="48" t="n">
        <f aca="false">IF((GG461*(1+GG$5/Setup!$C$36)+IF($V462=14,N($F462),0))-CK462-EI462&lt;0.005,0,(GG461*(1+GG$5/Setup!$C$36)+IF($V462=14,N($F462),0))-CK462-EI462)</f>
        <v>0</v>
      </c>
      <c r="GH462" s="48" t="n">
        <f aca="false">IF((GH461*(1+GH$5/Setup!$C$36)+IF($V462=15,N($F462),0))-CL462-EJ462&lt;0.005,0,(GH461*(1+GH$5/Setup!$C$36)+IF($V462=15,N($F462),0))-CL462-EJ462)</f>
        <v>0</v>
      </c>
      <c r="GI462" s="48" t="n">
        <f aca="false">IF((GI461*(1+GI$5/Setup!$C$36)+IF($V462=16,N($F462),0))-CM462-EK462&lt;0.005,0,(GI461*(1+GI$5/Setup!$C$36)+IF($V462=16,N($F462),0))-CM462-EK462)</f>
        <v>0</v>
      </c>
      <c r="GJ462" s="48" t="n">
        <f aca="false">IF((GJ461*(1+GJ$5/Setup!$C$36)+IF($V462=17,N($F462),0))-CN462-EL462&lt;0.005,0,(GJ461*(1+GJ$5/Setup!$C$36)+IF($V462=17,N($F462),0))-CN462-EL462)</f>
        <v>0</v>
      </c>
      <c r="GK462" s="48" t="n">
        <f aca="false">IF((GK461*(1+GK$5/Setup!$C$36)+IF($V462=18,N($F462),0))-CO462-EM462&lt;0.005,0,(GK461*(1+GK$5/Setup!$C$36)+IF($V462=18,N($F462),0))-CO462-EM462)</f>
        <v>0</v>
      </c>
      <c r="GL462" s="48" t="n">
        <f aca="false">IF((GL461*(1+GL$5/Setup!$C$36)+IF($V462=19,N($F462),0))-CP462-EN462&lt;0.005,0,(GL461*(1+GL$5/Setup!$C$36)+IF($V462=19,N($F462),0))-CP462-EN462)</f>
        <v>0</v>
      </c>
      <c r="GM462" s="48" t="n">
        <f aca="false">IF((GM461*(1+GM$5/Setup!$C$36)+IF($V462=20,N($F462),0))-CQ462-EO462&lt;0.005,0,(GM461*(1+GM$5/Setup!$C$36)+IF($V462=20,N($F462),0))-CQ462-EO462)</f>
        <v>0</v>
      </c>
      <c r="GN462" s="48" t="n">
        <f aca="false">IF((GN461*(1+GN$5/Setup!$C$36)+IF($V462=21,N($F462),0))-CR462-EP462&lt;0.005,0,(GN461*(1+GN$5/Setup!$C$36)+IF($V462=21,N($F462),0))-CR462-EP462)</f>
        <v>0</v>
      </c>
      <c r="GO462" s="48" t="n">
        <f aca="false">IF((GO461*(1+GO$5/Setup!$C$36)+IF($V462=22,N($F462),0))-CS462-EQ462&lt;0.005,0,(GO461*(1+GO$5/Setup!$C$36)+IF($V462=22,N($F462),0))-CS462-EQ462)</f>
        <v>0</v>
      </c>
      <c r="GP462" s="48" t="n">
        <f aca="false">IF((GP461*(1+GP$5/Setup!$C$36)+IF($V462=23,N($F462),0))-CT462-ER462&lt;0.005,0,(GP461*(1+GP$5/Setup!$C$36)+IF($V462=23,N($F462),0))-CT462-ER462)</f>
        <v>0</v>
      </c>
      <c r="GQ462" s="48" t="n">
        <f aca="false">IF((GQ461*(1+GQ$5/Setup!$C$36)+IF($V462=24,N($F462),0))-CU462-ES462&lt;0.005,0,(GQ461*(1+GQ$5/Setup!$C$36)+IF($V462=24,N($F462),0))-CU462-ES462)</f>
        <v>0</v>
      </c>
      <c r="GR462" s="48" t="n">
        <f aca="false">IF((GR461*(1+GR$5/Setup!$C$36)+IF($V462=25,N($F462),0))-CV462-ET462&lt;0.005,0,(GR461*(1+GR$5/Setup!$C$36)+IF($V462=25,N($F462),0))-CV462-ET462)</f>
        <v>0</v>
      </c>
      <c r="GS462" s="48" t="n">
        <f aca="false">IF((GS461*(1+GS$5/Setup!$C$36)+IF($V462=26,N($F462),0))-CW462-EU462&lt;0.005,0,(GS461*(1+GS$5/Setup!$C$36)+IF($V462=26,N($F462),0))-CW462-EU462)</f>
        <v>0</v>
      </c>
      <c r="GT462" s="48" t="n">
        <f aca="false">IF((GT461*(1+GT$5/Setup!$C$36)+IF($V462=27,N($F462),0))-CX462-EV462&lt;0.005,0,(GT461*(1+GT$5/Setup!$C$36)+IF($V462=27,N($F462),0))-CX462-EV462)</f>
        <v>0</v>
      </c>
      <c r="GU462" s="48" t="n">
        <f aca="false">IF((GU461*(1+GU$5/Setup!$C$36)+IF($V462=28,N($F462),0))-CY462-EW462&lt;0.005,0,(GU461*(1+GU$5/Setup!$C$36)+IF($V462=28,N($F462),0))-CY462-EW462)</f>
        <v>0</v>
      </c>
      <c r="GV462" s="48" t="n">
        <f aca="false">IF((GV461*(1+GV$5/Setup!$C$36)+IF($V462=29,N($F462),0))-CZ462-EX462&lt;0.005,0,(GV461*(1+GV$5/Setup!$C$36)+IF($V462=29,N($F462),0))-CZ462-EX462)</f>
        <v>0</v>
      </c>
      <c r="GW462" s="48" t="n">
        <f aca="false">IF((GW461*(1+GW$5/Setup!$C$36)+IF($V462=30,N($F462),0))-DA462-EY462&lt;0.005,0,(GW461*(1+GW$5/Setup!$C$36)+IF($V462=30,N($F462),0))-DA462-EY462)</f>
        <v>0</v>
      </c>
      <c r="GX462" s="48" t="n">
        <f aca="false">IF((GX461*(1+GX$5/Setup!$C$36)+IF($V462=31,N($F462),0))-DB462-EZ462&lt;0.005,0,(GX461*(1+GX$5/Setup!$C$36)+IF($V462=31,N($F462),0))-DB462-EZ462)</f>
        <v>0</v>
      </c>
      <c r="GY462" s="48" t="n">
        <f aca="false">IF((GY461*(1+GY$5/Setup!$C$36)+IF($V462=32,N($F462),0))-DC462-FA462&lt;0.005,0,(GY461*(1+GY$5/Setup!$C$36)+IF($V462=32,N($F462),0))-DC462-FA462)</f>
        <v>0</v>
      </c>
      <c r="GZ462" s="48" t="n">
        <f aca="false">IF((GZ461*(1+GZ$5/Setup!$C$36)+IF($V462=33,N($F462),0))-DD462-FB462&lt;0.005,0,(GZ461*(1+GZ$5/Setup!$C$36)+IF($V462=33,N($F462),0))-DD462-FB462)</f>
        <v>0</v>
      </c>
      <c r="HA462" s="48" t="n">
        <f aca="false">IF((HA461*(1+HA$5/Setup!$C$36)+IF($V462=34,N($F462),0))-DE462-FC462&lt;0.005,0,(HA461*(1+HA$5/Setup!$C$36)+IF($V462=34,N($F462),0))-DE462-FC462)</f>
        <v>0</v>
      </c>
      <c r="HB462" s="48" t="n">
        <f aca="false">IF((HB461*(1+HB$5/Setup!$C$36)+IF($V462=35,N($F462),0))-DF462-FD462&lt;0.005,0,(HB461*(1+HB$5/Setup!$C$36)+IF($V462=35,N($F462),0))-DF462-FD462)</f>
        <v>0</v>
      </c>
      <c r="HC462" s="48" t="n">
        <f aca="false">IF((HC461*(1+HC$5/Setup!$C$36)+IF($V462=36,N($F462),0))-DG462-FE462&lt;0.005,0,(HC461*(1+HC$5/Setup!$C$36)+IF($V462=36,N($F462),0))-DG462-FE462)</f>
        <v>0</v>
      </c>
      <c r="HD462" s="48" t="n">
        <f aca="false">IF((HD461*(1+HD$5/Setup!$C$36)+IF($V462=37,N($F462),0))-DH462-FF462&lt;0.005,0,(HD461*(1+HD$5/Setup!$C$36)+IF($V462=37,N($F462),0))-DH462-FF462)</f>
        <v>0</v>
      </c>
      <c r="HE462" s="48" t="n">
        <f aca="false">IF((HE461*(1+HE$5/Setup!$C$36)+IF($V462=38,N($F462),0))-DI462-FG462&lt;0.005,0,(HE461*(1+HE$5/Setup!$C$36)+IF($V462=38,N($F462),0))-DI462-FG462)</f>
        <v>0</v>
      </c>
      <c r="HF462" s="48" t="n">
        <f aca="false">IF((HF461*(1+HF$5/Setup!$C$36)+IF($V462=39,N($F462),0))-DJ462-FH462&lt;0.005,0,(HF461*(1+HF$5/Setup!$C$36)+IF($V462=39,N($F462),0))-DJ462-FH462)</f>
        <v>0</v>
      </c>
      <c r="HG462" s="48" t="n">
        <f aca="false">IF((HG461*(1+HG$5/Setup!$C$36)+IF($V462=40,N($F462),0))-DK462-FI462&lt;0.005,0,(HG461*(1+HG$5/Setup!$C$36)+IF($V462=40,N($F462),0))-DK462-FI462)</f>
        <v>0</v>
      </c>
      <c r="HH462" s="48" t="n">
        <f aca="false">IF((HH461*(1+HH$5/Setup!$C$36)+IF($V462=41,N($F462),0))-DL462-FJ462&lt;0.005,0,(HH461*(1+HH$5/Setup!$C$36)+IF($V462=41,N($F462),0))-DL462-FJ462)</f>
        <v>0</v>
      </c>
      <c r="HI462" s="48" t="n">
        <f aca="false">IF((HI461*(1+HI$5/Setup!$C$36)+IF($V462=42,N($F462),0))-DM462-FK462&lt;0.005,0,(HI461*(1+HI$5/Setup!$C$36)+IF($V462=42,N($F462),0))-DM462-FK462)</f>
        <v>0</v>
      </c>
      <c r="HJ462" s="48" t="n">
        <f aca="false">IF((HJ461*(1+HJ$5/Setup!$C$36)+IF($V462=43,N($F462),0))-DN462-FL462&lt;0.005,0,(HJ461*(1+HJ$5/Setup!$C$36)+IF($V462=43,N($F462),0))-DN462-FL462)</f>
        <v>0</v>
      </c>
      <c r="HK462" s="48" t="n">
        <f aca="false">IF((HK461*(1+HK$5/Setup!$C$36)+IF($V462=44,N($F462),0))-DO462-FM462&lt;0.005,0,(HK461*(1+HK$5/Setup!$C$36)+IF($V462=44,N($F462),0))-DO462-FM462)</f>
        <v>0</v>
      </c>
      <c r="HL462" s="48" t="n">
        <f aca="false">IF((HL461*(1+HL$5/Setup!$C$36)+IF($V462=45,N($F462),0))-DP462-FN462&lt;0.005,0,(HL461*(1+HL$5/Setup!$C$36)+IF($V462=45,N($F462),0))-DP462-FN462)</f>
        <v>0</v>
      </c>
      <c r="HM462" s="48" t="n">
        <f aca="false">IF((HM461*(1+HM$5/Setup!$C$36)+IF($V462=46,N($F462),0))-DQ462-FO462&lt;0.005,0,(HM461*(1+HM$5/Setup!$C$36)+IF($V462=46,N($F462),0))-DQ462-FO462)</f>
        <v>0</v>
      </c>
      <c r="HN462" s="48" t="n">
        <f aca="false">IF((HN461*(1+HN$5/Setup!$C$36)+IF($V462=47,N($F462),0))-DR462-FP462&lt;0.005,0,(HN461*(1+HN$5/Setup!$C$36)+IF($V462=47,N($F462),0))-DR462-FP462)</f>
        <v>0</v>
      </c>
      <c r="HO462" s="48" t="n">
        <f aca="false">IF((HO461*(1+HO$5/Setup!$C$36)+IF($V462=48,N($F462),0))-DS462-FQ462&lt;0.005,0,(HO461*(1+HO$5/Setup!$C$36)+IF($V462=48,N($F462),0))-DS462-FQ462)</f>
        <v>0</v>
      </c>
      <c r="HP462" s="48" t="n">
        <f aca="false">IF((HP461*(1+HP$5/Setup!$C$36)+IF($V462=49,N($F462),0))-DT462-FR462&lt;0.005,0,(HP461*(1+HP$5/Setup!$C$36)+IF($V462=49,N($F462),0))-DT462-FR462)</f>
        <v>0</v>
      </c>
      <c r="HQ462" s="48" t="n">
        <f aca="false">IF((HQ461*(1+HQ$5/Setup!$C$36)+IF($V462=50,N($F462),0))-DU462-FS462&lt;0.005,0,(HQ461*(1+HQ$5/Setup!$C$36)+IF($V462=50,N($F462),0))-DU462-FS462)</f>
        <v>0</v>
      </c>
    </row>
    <row r="463" customFormat="false" ht="15" hidden="false" customHeight="false" outlineLevel="0" collapsed="false">
      <c r="A463" s="44" t="n">
        <v>455</v>
      </c>
      <c r="B463" s="45" t="n">
        <f aca="false">IF(Setup!$C$7="Every month",EDATE(Setup!$C$8,($A463-1)),IF(Setup!$C$7="Twice a month",DATE(YEAR(Setup!$C$8),MONTH(Setup!$C$8)+INT((($A463-1)+Setup!$C$41)/2),MIN(IF(MOD(($A463-1)+Setup!$C$41,2)=0,Setup!$C$39,Setup!$C$40),DAY(EOMONTH(DATE(YEAR(Setup!$C$8),MONTH(Setup!$C$8)+INT((($A463-1)+Setup!$C$41)/2),1),0)))),Setup!$C$8+($A463-1)*IF(Setup!$C$7="Every week",7,14)))</f>
        <v>52681</v>
      </c>
      <c r="C463" s="45" t="n">
        <f aca="false">IF(Setup!$C$7="Every month",EDATE(Setup!$C$8,$A463),IF(Setup!$C$7="Twice a month",DATE(YEAR(Setup!$C$8),MONTH(Setup!$C$8)+INT(($A463+Setup!$C$41)/2),MIN(IF(MOD($A463+Setup!$C$41,2)=0,Setup!$C$39,Setup!$C$40),DAY(EOMONTH(DATE(YEAR(Setup!$C$8),MONTH(Setup!$C$8)+INT(($A463+Setup!$C$41)/2),1),0)))),Setup!$C$8+$A463*IF(Setup!$C$7="Every week",7,14)))</f>
        <v>52695</v>
      </c>
      <c r="D463" s="46"/>
      <c r="E463" s="47"/>
      <c r="F463" s="47"/>
      <c r="G463" s="47"/>
      <c r="H463" s="47"/>
      <c r="I463" s="48" t="n">
        <f aca="false">N(Setup!$C$11)+N(E463)</f>
        <v>100</v>
      </c>
      <c r="J463" s="48" t="n">
        <f aca="false">MIN(Setup!$C$37,MAX(I463,0))</f>
        <v>9.23076923076923</v>
      </c>
      <c r="K463" s="48" t="n">
        <f aca="false">MIN(MAX(N(Setup!$C$14)-L462,0),MAX(I463-J463,0))</f>
        <v>0</v>
      </c>
      <c r="L463" s="48" t="n">
        <f aca="false">L462+K463-N(G463)</f>
        <v>500</v>
      </c>
      <c r="M463" s="48" t="n">
        <f aca="false">M462+J463-N(H463)</f>
        <v>4199.99999999997</v>
      </c>
      <c r="N463" s="48" t="n">
        <f aca="false">SUM(BX463:DU463)</f>
        <v>0</v>
      </c>
      <c r="O463" s="48" t="n">
        <f aca="false">SUM(Z463:BW463)-N463</f>
        <v>0</v>
      </c>
      <c r="P463" s="48" t="n">
        <f aca="false">MAX(I463-J463-K463,0)+O463</f>
        <v>90.7692307692308</v>
      </c>
      <c r="Q463" s="48" t="n">
        <f aca="false">SUM(DV463:FS463)</f>
        <v>0</v>
      </c>
      <c r="R463" s="49" t="n">
        <f aca="false">N463+J463+K463+Q463</f>
        <v>9.23076923076923</v>
      </c>
      <c r="S463" s="48" t="n">
        <f aca="false">T463-T462-N(F463)+N463+Q463</f>
        <v>0</v>
      </c>
      <c r="T463" s="49" t="n">
        <f aca="false">SUM(FT463:HQ463)</f>
        <v>0</v>
      </c>
      <c r="U463" s="44" t="str">
        <f aca="false">IF(T462&lt;0.005,"",INDEX(Helpers!$C$2:$C$51,IF(_xlfn.MINIFS($DV$6:$FS$6,DV463:FS463,"&gt;0.005")=0,V463,_xlfn.MINIFS($DV$6:$FS$6,DV463:FS463,"&gt;0.005"))))</f>
        <v/>
      </c>
      <c r="V463" s="44" t="n">
        <f aca="false">IF(_xlfn.MINIFS($FT$6:$HQ$6,FT462:HQ462,"&gt;0.005")=0,1,_xlfn.MINIFS($FT$6:$HQ$6,FT462:HQ462,"&gt;0.005"))</f>
        <v>1</v>
      </c>
      <c r="W463" s="44" t="n">
        <f aca="false">IF(AND(D463&lt;&gt;"Paid",T462&gt;0.005),1,0)</f>
        <v>0</v>
      </c>
      <c r="X463" s="48" t="n">
        <f aca="false">SUMPRODUCT(((Helpers!$G$2:$G$51*(1+(Helpers!$D$2:$D$51+0.000000001)/12)^(($B463-Setup!$C$8)/(365.25/12))-Helpers!$E$2:$E$51*((1+(Helpers!$D$2:$D$51+0.000000001)/12)^(($B463-Setup!$C$8)/(365.25/12))-1)/((Helpers!$D$2:$D$51+0.000000001)/12))&gt;0)*(Helpers!$G$2:$G$51*(1+(Helpers!$D$2:$D$51+0.000000001)/12)^(($B463-Setup!$C$8)/(365.25/12))-Helpers!$E$2:$E$51*((1+(Helpers!$D$2:$D$51+0.000000001)/12)^(($B463-Setup!$C$8)/(365.25/12))-1)/((Helpers!$D$2:$D$51+0.000000001)/12)))</f>
        <v>0</v>
      </c>
      <c r="Y463" s="48"/>
      <c r="Z463" s="48" t="n">
        <f aca="false">IF(OR(N(Z$5)=0,Z$6=""),0,Z$5*((DATE(YEAR($B463),MONTH($B463),MIN(Z$6,DAY(EOMONTH($B463,0))))&gt;=$B463)*(DATE(YEAR($B463),MONTH($B463),MIN(Z$6,DAY(EOMONTH($B463,0))))&lt;$C463)+(DATE(YEAR($B463),MONTH($B463)+1,MIN(Z$6,DAY(EOMONTH($B463,1))))&gt;=$B463)*(DATE(YEAR($B463),MONTH($B463)+1,MIN(Z$6,DAY(EOMONTH($B463,1))))&lt;$C463)))</f>
        <v>0</v>
      </c>
      <c r="AA463" s="48" t="n">
        <f aca="false">IF(OR(N(AA$5)=0,AA$6=""),0,AA$5*((DATE(YEAR($B463),MONTH($B463),MIN(AA$6,DAY(EOMONTH($B463,0))))&gt;=$B463)*(DATE(YEAR($B463),MONTH($B463),MIN(AA$6,DAY(EOMONTH($B463,0))))&lt;$C463)+(DATE(YEAR($B463),MONTH($B463)+1,MIN(AA$6,DAY(EOMONTH($B463,1))))&gt;=$B463)*(DATE(YEAR($B463),MONTH($B463)+1,MIN(AA$6,DAY(EOMONTH($B463,1))))&lt;$C463)))</f>
        <v>0</v>
      </c>
      <c r="AB463" s="48" t="n">
        <f aca="false">IF(OR(N(AB$5)=0,AB$6=""),0,AB$5*((DATE(YEAR($B463),MONTH($B463),MIN(AB$6,DAY(EOMONTH($B463,0))))&gt;=$B463)*(DATE(YEAR($B463),MONTH($B463),MIN(AB$6,DAY(EOMONTH($B463,0))))&lt;$C463)+(DATE(YEAR($B463),MONTH($B463)+1,MIN(AB$6,DAY(EOMONTH($B463,1))))&gt;=$B463)*(DATE(YEAR($B463),MONTH($B463)+1,MIN(AB$6,DAY(EOMONTH($B463,1))))&lt;$C463)))</f>
        <v>0</v>
      </c>
      <c r="AC463" s="48" t="n">
        <f aca="false">IF(OR(N(AC$5)=0,AC$6=""),0,AC$5*((DATE(YEAR($B463),MONTH($B463),MIN(AC$6,DAY(EOMONTH($B463,0))))&gt;=$B463)*(DATE(YEAR($B463),MONTH($B463),MIN(AC$6,DAY(EOMONTH($B463,0))))&lt;$C463)+(DATE(YEAR($B463),MONTH($B463)+1,MIN(AC$6,DAY(EOMONTH($B463,1))))&gt;=$B463)*(DATE(YEAR($B463),MONTH($B463)+1,MIN(AC$6,DAY(EOMONTH($B463,1))))&lt;$C463)))</f>
        <v>0</v>
      </c>
      <c r="AD463" s="48" t="n">
        <f aca="false">IF(OR(N(AD$5)=0,AD$6=""),0,AD$5*((DATE(YEAR($B463),MONTH($B463),MIN(AD$6,DAY(EOMONTH($B463,0))))&gt;=$B463)*(DATE(YEAR($B463),MONTH($B463),MIN(AD$6,DAY(EOMONTH($B463,0))))&lt;$C463)+(DATE(YEAR($B463),MONTH($B463)+1,MIN(AD$6,DAY(EOMONTH($B463,1))))&gt;=$B463)*(DATE(YEAR($B463),MONTH($B463)+1,MIN(AD$6,DAY(EOMONTH($B463,1))))&lt;$C463)))</f>
        <v>0</v>
      </c>
      <c r="AE463" s="48" t="n">
        <f aca="false">IF(OR(N(AE$5)=0,AE$6=""),0,AE$5*((DATE(YEAR($B463),MONTH($B463),MIN(AE$6,DAY(EOMONTH($B463,0))))&gt;=$B463)*(DATE(YEAR($B463),MONTH($B463),MIN(AE$6,DAY(EOMONTH($B463,0))))&lt;$C463)+(DATE(YEAR($B463),MONTH($B463)+1,MIN(AE$6,DAY(EOMONTH($B463,1))))&gt;=$B463)*(DATE(YEAR($B463),MONTH($B463)+1,MIN(AE$6,DAY(EOMONTH($B463,1))))&lt;$C463)))</f>
        <v>0</v>
      </c>
      <c r="AF463" s="48" t="n">
        <f aca="false">IF(OR(N(AF$5)=0,AF$6=""),0,AF$5*((DATE(YEAR($B463),MONTH($B463),MIN(AF$6,DAY(EOMONTH($B463,0))))&gt;=$B463)*(DATE(YEAR($B463),MONTH($B463),MIN(AF$6,DAY(EOMONTH($B463,0))))&lt;$C463)+(DATE(YEAR($B463),MONTH($B463)+1,MIN(AF$6,DAY(EOMONTH($B463,1))))&gt;=$B463)*(DATE(YEAR($B463),MONTH($B463)+1,MIN(AF$6,DAY(EOMONTH($B463,1))))&lt;$C463)))</f>
        <v>0</v>
      </c>
      <c r="AG463" s="48" t="n">
        <f aca="false">IF(OR(N(AG$5)=0,AG$6=""),0,AG$5*((DATE(YEAR($B463),MONTH($B463),MIN(AG$6,DAY(EOMONTH($B463,0))))&gt;=$B463)*(DATE(YEAR($B463),MONTH($B463),MIN(AG$6,DAY(EOMONTH($B463,0))))&lt;$C463)+(DATE(YEAR($B463),MONTH($B463)+1,MIN(AG$6,DAY(EOMONTH($B463,1))))&gt;=$B463)*(DATE(YEAR($B463),MONTH($B463)+1,MIN(AG$6,DAY(EOMONTH($B463,1))))&lt;$C463)))</f>
        <v>0</v>
      </c>
      <c r="AH463" s="48" t="n">
        <f aca="false">IF(OR(N(AH$5)=0,AH$6=""),0,AH$5*((DATE(YEAR($B463),MONTH($B463),MIN(AH$6,DAY(EOMONTH($B463,0))))&gt;=$B463)*(DATE(YEAR($B463),MONTH($B463),MIN(AH$6,DAY(EOMONTH($B463,0))))&lt;$C463)+(DATE(YEAR($B463),MONTH($B463)+1,MIN(AH$6,DAY(EOMONTH($B463,1))))&gt;=$B463)*(DATE(YEAR($B463),MONTH($B463)+1,MIN(AH$6,DAY(EOMONTH($B463,1))))&lt;$C463)))</f>
        <v>0</v>
      </c>
      <c r="AI463" s="48" t="n">
        <f aca="false">IF(OR(N(AI$5)=0,AI$6=""),0,AI$5*((DATE(YEAR($B463),MONTH($B463),MIN(AI$6,DAY(EOMONTH($B463,0))))&gt;=$B463)*(DATE(YEAR($B463),MONTH($B463),MIN(AI$6,DAY(EOMONTH($B463,0))))&lt;$C463)+(DATE(YEAR($B463),MONTH($B463)+1,MIN(AI$6,DAY(EOMONTH($B463,1))))&gt;=$B463)*(DATE(YEAR($B463),MONTH($B463)+1,MIN(AI$6,DAY(EOMONTH($B463,1))))&lt;$C463)))</f>
        <v>0</v>
      </c>
      <c r="AJ463" s="48" t="n">
        <f aca="false">IF(OR(N(AJ$5)=0,AJ$6=""),0,AJ$5*((DATE(YEAR($B463),MONTH($B463),MIN(AJ$6,DAY(EOMONTH($B463,0))))&gt;=$B463)*(DATE(YEAR($B463),MONTH($B463),MIN(AJ$6,DAY(EOMONTH($B463,0))))&lt;$C463)+(DATE(YEAR($B463),MONTH($B463)+1,MIN(AJ$6,DAY(EOMONTH($B463,1))))&gt;=$B463)*(DATE(YEAR($B463),MONTH($B463)+1,MIN(AJ$6,DAY(EOMONTH($B463,1))))&lt;$C463)))</f>
        <v>0</v>
      </c>
      <c r="AK463" s="48" t="n">
        <f aca="false">IF(OR(N(AK$5)=0,AK$6=""),0,AK$5*((DATE(YEAR($B463),MONTH($B463),MIN(AK$6,DAY(EOMONTH($B463,0))))&gt;=$B463)*(DATE(YEAR($B463),MONTH($B463),MIN(AK$6,DAY(EOMONTH($B463,0))))&lt;$C463)+(DATE(YEAR($B463),MONTH($B463)+1,MIN(AK$6,DAY(EOMONTH($B463,1))))&gt;=$B463)*(DATE(YEAR($B463),MONTH($B463)+1,MIN(AK$6,DAY(EOMONTH($B463,1))))&lt;$C463)))</f>
        <v>0</v>
      </c>
      <c r="AL463" s="48" t="n">
        <f aca="false">IF(OR(N(AL$5)=0,AL$6=""),0,AL$5*((DATE(YEAR($B463),MONTH($B463),MIN(AL$6,DAY(EOMONTH($B463,0))))&gt;=$B463)*(DATE(YEAR($B463),MONTH($B463),MIN(AL$6,DAY(EOMONTH($B463,0))))&lt;$C463)+(DATE(YEAR($B463),MONTH($B463)+1,MIN(AL$6,DAY(EOMONTH($B463,1))))&gt;=$B463)*(DATE(YEAR($B463),MONTH($B463)+1,MIN(AL$6,DAY(EOMONTH($B463,1))))&lt;$C463)))</f>
        <v>0</v>
      </c>
      <c r="AM463" s="48" t="n">
        <f aca="false">IF(OR(N(AM$5)=0,AM$6=""),0,AM$5*((DATE(YEAR($B463),MONTH($B463),MIN(AM$6,DAY(EOMONTH($B463,0))))&gt;=$B463)*(DATE(YEAR($B463),MONTH($B463),MIN(AM$6,DAY(EOMONTH($B463,0))))&lt;$C463)+(DATE(YEAR($B463),MONTH($B463)+1,MIN(AM$6,DAY(EOMONTH($B463,1))))&gt;=$B463)*(DATE(YEAR($B463),MONTH($B463)+1,MIN(AM$6,DAY(EOMONTH($B463,1))))&lt;$C463)))</f>
        <v>0</v>
      </c>
      <c r="AN463" s="48" t="n">
        <f aca="false">IF(OR(N(AN$5)=0,AN$6=""),0,AN$5*((DATE(YEAR($B463),MONTH($B463),MIN(AN$6,DAY(EOMONTH($B463,0))))&gt;=$B463)*(DATE(YEAR($B463),MONTH($B463),MIN(AN$6,DAY(EOMONTH($B463,0))))&lt;$C463)+(DATE(YEAR($B463),MONTH($B463)+1,MIN(AN$6,DAY(EOMONTH($B463,1))))&gt;=$B463)*(DATE(YEAR($B463),MONTH($B463)+1,MIN(AN$6,DAY(EOMONTH($B463,1))))&lt;$C463)))</f>
        <v>0</v>
      </c>
      <c r="AO463" s="48" t="n">
        <f aca="false">IF(OR(N(AO$5)=0,AO$6=""),0,AO$5*((DATE(YEAR($B463),MONTH($B463),MIN(AO$6,DAY(EOMONTH($B463,0))))&gt;=$B463)*(DATE(YEAR($B463),MONTH($B463),MIN(AO$6,DAY(EOMONTH($B463,0))))&lt;$C463)+(DATE(YEAR($B463),MONTH($B463)+1,MIN(AO$6,DAY(EOMONTH($B463,1))))&gt;=$B463)*(DATE(YEAR($B463),MONTH($B463)+1,MIN(AO$6,DAY(EOMONTH($B463,1))))&lt;$C463)))</f>
        <v>0</v>
      </c>
      <c r="AP463" s="48" t="n">
        <f aca="false">IF(OR(N(AP$5)=0,AP$6=""),0,AP$5*((DATE(YEAR($B463),MONTH($B463),MIN(AP$6,DAY(EOMONTH($B463,0))))&gt;=$B463)*(DATE(YEAR($B463),MONTH($B463),MIN(AP$6,DAY(EOMONTH($B463,0))))&lt;$C463)+(DATE(YEAR($B463),MONTH($B463)+1,MIN(AP$6,DAY(EOMONTH($B463,1))))&gt;=$B463)*(DATE(YEAR($B463),MONTH($B463)+1,MIN(AP$6,DAY(EOMONTH($B463,1))))&lt;$C463)))</f>
        <v>0</v>
      </c>
      <c r="AQ463" s="48" t="n">
        <f aca="false">IF(OR(N(AQ$5)=0,AQ$6=""),0,AQ$5*((DATE(YEAR($B463),MONTH($B463),MIN(AQ$6,DAY(EOMONTH($B463,0))))&gt;=$B463)*(DATE(YEAR($B463),MONTH($B463),MIN(AQ$6,DAY(EOMONTH($B463,0))))&lt;$C463)+(DATE(YEAR($B463),MONTH($B463)+1,MIN(AQ$6,DAY(EOMONTH($B463,1))))&gt;=$B463)*(DATE(YEAR($B463),MONTH($B463)+1,MIN(AQ$6,DAY(EOMONTH($B463,1))))&lt;$C463)))</f>
        <v>0</v>
      </c>
      <c r="AR463" s="48" t="n">
        <f aca="false">IF(OR(N(AR$5)=0,AR$6=""),0,AR$5*((DATE(YEAR($B463),MONTH($B463),MIN(AR$6,DAY(EOMONTH($B463,0))))&gt;=$B463)*(DATE(YEAR($B463),MONTH($B463),MIN(AR$6,DAY(EOMONTH($B463,0))))&lt;$C463)+(DATE(YEAR($B463),MONTH($B463)+1,MIN(AR$6,DAY(EOMONTH($B463,1))))&gt;=$B463)*(DATE(YEAR($B463),MONTH($B463)+1,MIN(AR$6,DAY(EOMONTH($B463,1))))&lt;$C463)))</f>
        <v>0</v>
      </c>
      <c r="AS463" s="48" t="n">
        <f aca="false">IF(OR(N(AS$5)=0,AS$6=""),0,AS$5*((DATE(YEAR($B463),MONTH($B463),MIN(AS$6,DAY(EOMONTH($B463,0))))&gt;=$B463)*(DATE(YEAR($B463),MONTH($B463),MIN(AS$6,DAY(EOMONTH($B463,0))))&lt;$C463)+(DATE(YEAR($B463),MONTH($B463)+1,MIN(AS$6,DAY(EOMONTH($B463,1))))&gt;=$B463)*(DATE(YEAR($B463),MONTH($B463)+1,MIN(AS$6,DAY(EOMONTH($B463,1))))&lt;$C463)))</f>
        <v>0</v>
      </c>
      <c r="AT463" s="48" t="n">
        <f aca="false">IF(OR(N(AT$5)=0,AT$6=""),0,AT$5*((DATE(YEAR($B463),MONTH($B463),MIN(AT$6,DAY(EOMONTH($B463,0))))&gt;=$B463)*(DATE(YEAR($B463),MONTH($B463),MIN(AT$6,DAY(EOMONTH($B463,0))))&lt;$C463)+(DATE(YEAR($B463),MONTH($B463)+1,MIN(AT$6,DAY(EOMONTH($B463,1))))&gt;=$B463)*(DATE(YEAR($B463),MONTH($B463)+1,MIN(AT$6,DAY(EOMONTH($B463,1))))&lt;$C463)))</f>
        <v>0</v>
      </c>
      <c r="AU463" s="48" t="n">
        <f aca="false">IF(OR(N(AU$5)=0,AU$6=""),0,AU$5*((DATE(YEAR($B463),MONTH($B463),MIN(AU$6,DAY(EOMONTH($B463,0))))&gt;=$B463)*(DATE(YEAR($B463),MONTH($B463),MIN(AU$6,DAY(EOMONTH($B463,0))))&lt;$C463)+(DATE(YEAR($B463),MONTH($B463)+1,MIN(AU$6,DAY(EOMONTH($B463,1))))&gt;=$B463)*(DATE(YEAR($B463),MONTH($B463)+1,MIN(AU$6,DAY(EOMONTH($B463,1))))&lt;$C463)))</f>
        <v>0</v>
      </c>
      <c r="AV463" s="48" t="n">
        <f aca="false">IF(OR(N(AV$5)=0,AV$6=""),0,AV$5*((DATE(YEAR($B463),MONTH($B463),MIN(AV$6,DAY(EOMONTH($B463,0))))&gt;=$B463)*(DATE(YEAR($B463),MONTH($B463),MIN(AV$6,DAY(EOMONTH($B463,0))))&lt;$C463)+(DATE(YEAR($B463),MONTH($B463)+1,MIN(AV$6,DAY(EOMONTH($B463,1))))&gt;=$B463)*(DATE(YEAR($B463),MONTH($B463)+1,MIN(AV$6,DAY(EOMONTH($B463,1))))&lt;$C463)))</f>
        <v>0</v>
      </c>
      <c r="AW463" s="48" t="n">
        <f aca="false">IF(OR(N(AW$5)=0,AW$6=""),0,AW$5*((DATE(YEAR($B463),MONTH($B463),MIN(AW$6,DAY(EOMONTH($B463,0))))&gt;=$B463)*(DATE(YEAR($B463),MONTH($B463),MIN(AW$6,DAY(EOMONTH($B463,0))))&lt;$C463)+(DATE(YEAR($B463),MONTH($B463)+1,MIN(AW$6,DAY(EOMONTH($B463,1))))&gt;=$B463)*(DATE(YEAR($B463),MONTH($B463)+1,MIN(AW$6,DAY(EOMONTH($B463,1))))&lt;$C463)))</f>
        <v>0</v>
      </c>
      <c r="AX463" s="48" t="n">
        <f aca="false">IF(OR(N(AX$5)=0,AX$6=""),0,AX$5*((DATE(YEAR($B463),MONTH($B463),MIN(AX$6,DAY(EOMONTH($B463,0))))&gt;=$B463)*(DATE(YEAR($B463),MONTH($B463),MIN(AX$6,DAY(EOMONTH($B463,0))))&lt;$C463)+(DATE(YEAR($B463),MONTH($B463)+1,MIN(AX$6,DAY(EOMONTH($B463,1))))&gt;=$B463)*(DATE(YEAR($B463),MONTH($B463)+1,MIN(AX$6,DAY(EOMONTH($B463,1))))&lt;$C463)))</f>
        <v>0</v>
      </c>
      <c r="AY463" s="48" t="n">
        <f aca="false">IF(OR(N(AY$5)=0,AY$6=""),0,AY$5*((DATE(YEAR($B463),MONTH($B463),MIN(AY$6,DAY(EOMONTH($B463,0))))&gt;=$B463)*(DATE(YEAR($B463),MONTH($B463),MIN(AY$6,DAY(EOMONTH($B463,0))))&lt;$C463)+(DATE(YEAR($B463),MONTH($B463)+1,MIN(AY$6,DAY(EOMONTH($B463,1))))&gt;=$B463)*(DATE(YEAR($B463),MONTH($B463)+1,MIN(AY$6,DAY(EOMONTH($B463,1))))&lt;$C463)))</f>
        <v>0</v>
      </c>
      <c r="AZ463" s="48" t="n">
        <f aca="false">IF(OR(N(AZ$5)=0,AZ$6=""),0,AZ$5*((DATE(YEAR($B463),MONTH($B463),MIN(AZ$6,DAY(EOMONTH($B463,0))))&gt;=$B463)*(DATE(YEAR($B463),MONTH($B463),MIN(AZ$6,DAY(EOMONTH($B463,0))))&lt;$C463)+(DATE(YEAR($B463),MONTH($B463)+1,MIN(AZ$6,DAY(EOMONTH($B463,1))))&gt;=$B463)*(DATE(YEAR($B463),MONTH($B463)+1,MIN(AZ$6,DAY(EOMONTH($B463,1))))&lt;$C463)))</f>
        <v>0</v>
      </c>
      <c r="BA463" s="48" t="n">
        <f aca="false">IF(OR(N(BA$5)=0,BA$6=""),0,BA$5*((DATE(YEAR($B463),MONTH($B463),MIN(BA$6,DAY(EOMONTH($B463,0))))&gt;=$B463)*(DATE(YEAR($B463),MONTH($B463),MIN(BA$6,DAY(EOMONTH($B463,0))))&lt;$C463)+(DATE(YEAR($B463),MONTH($B463)+1,MIN(BA$6,DAY(EOMONTH($B463,1))))&gt;=$B463)*(DATE(YEAR($B463),MONTH($B463)+1,MIN(BA$6,DAY(EOMONTH($B463,1))))&lt;$C463)))</f>
        <v>0</v>
      </c>
      <c r="BB463" s="48" t="n">
        <f aca="false">IF(OR(N(BB$5)=0,BB$6=""),0,BB$5*((DATE(YEAR($B463),MONTH($B463),MIN(BB$6,DAY(EOMONTH($B463,0))))&gt;=$B463)*(DATE(YEAR($B463),MONTH($B463),MIN(BB$6,DAY(EOMONTH($B463,0))))&lt;$C463)+(DATE(YEAR($B463),MONTH($B463)+1,MIN(BB$6,DAY(EOMONTH($B463,1))))&gt;=$B463)*(DATE(YEAR($B463),MONTH($B463)+1,MIN(BB$6,DAY(EOMONTH($B463,1))))&lt;$C463)))</f>
        <v>0</v>
      </c>
      <c r="BC463" s="48" t="n">
        <f aca="false">IF(OR(N(BC$5)=0,BC$6=""),0,BC$5*((DATE(YEAR($B463),MONTH($B463),MIN(BC$6,DAY(EOMONTH($B463,0))))&gt;=$B463)*(DATE(YEAR($B463),MONTH($B463),MIN(BC$6,DAY(EOMONTH($B463,0))))&lt;$C463)+(DATE(YEAR($B463),MONTH($B463)+1,MIN(BC$6,DAY(EOMONTH($B463,1))))&gt;=$B463)*(DATE(YEAR($B463),MONTH($B463)+1,MIN(BC$6,DAY(EOMONTH($B463,1))))&lt;$C463)))</f>
        <v>0</v>
      </c>
      <c r="BD463" s="48" t="n">
        <f aca="false">IF(OR(N(BD$5)=0,BD$6=""),0,BD$5*((DATE(YEAR($B463),MONTH($B463),MIN(BD$6,DAY(EOMONTH($B463,0))))&gt;=$B463)*(DATE(YEAR($B463),MONTH($B463),MIN(BD$6,DAY(EOMONTH($B463,0))))&lt;$C463)+(DATE(YEAR($B463),MONTH($B463)+1,MIN(BD$6,DAY(EOMONTH($B463,1))))&gt;=$B463)*(DATE(YEAR($B463),MONTH($B463)+1,MIN(BD$6,DAY(EOMONTH($B463,1))))&lt;$C463)))</f>
        <v>0</v>
      </c>
      <c r="BE463" s="48" t="n">
        <f aca="false">IF(OR(N(BE$5)=0,BE$6=""),0,BE$5*((DATE(YEAR($B463),MONTH($B463),MIN(BE$6,DAY(EOMONTH($B463,0))))&gt;=$B463)*(DATE(YEAR($B463),MONTH($B463),MIN(BE$6,DAY(EOMONTH($B463,0))))&lt;$C463)+(DATE(YEAR($B463),MONTH($B463)+1,MIN(BE$6,DAY(EOMONTH($B463,1))))&gt;=$B463)*(DATE(YEAR($B463),MONTH($B463)+1,MIN(BE$6,DAY(EOMONTH($B463,1))))&lt;$C463)))</f>
        <v>0</v>
      </c>
      <c r="BF463" s="48" t="n">
        <f aca="false">IF(OR(N(BF$5)=0,BF$6=""),0,BF$5*((DATE(YEAR($B463),MONTH($B463),MIN(BF$6,DAY(EOMONTH($B463,0))))&gt;=$B463)*(DATE(YEAR($B463),MONTH($B463),MIN(BF$6,DAY(EOMONTH($B463,0))))&lt;$C463)+(DATE(YEAR($B463),MONTH($B463)+1,MIN(BF$6,DAY(EOMONTH($B463,1))))&gt;=$B463)*(DATE(YEAR($B463),MONTH($B463)+1,MIN(BF$6,DAY(EOMONTH($B463,1))))&lt;$C463)))</f>
        <v>0</v>
      </c>
      <c r="BG463" s="48" t="n">
        <f aca="false">IF(OR(N(BG$5)=0,BG$6=""),0,BG$5*((DATE(YEAR($B463),MONTH($B463),MIN(BG$6,DAY(EOMONTH($B463,0))))&gt;=$B463)*(DATE(YEAR($B463),MONTH($B463),MIN(BG$6,DAY(EOMONTH($B463,0))))&lt;$C463)+(DATE(YEAR($B463),MONTH($B463)+1,MIN(BG$6,DAY(EOMONTH($B463,1))))&gt;=$B463)*(DATE(YEAR($B463),MONTH($B463)+1,MIN(BG$6,DAY(EOMONTH($B463,1))))&lt;$C463)))</f>
        <v>0</v>
      </c>
      <c r="BH463" s="48" t="n">
        <f aca="false">IF(OR(N(BH$5)=0,BH$6=""),0,BH$5*((DATE(YEAR($B463),MONTH($B463),MIN(BH$6,DAY(EOMONTH($B463,0))))&gt;=$B463)*(DATE(YEAR($B463),MONTH($B463),MIN(BH$6,DAY(EOMONTH($B463,0))))&lt;$C463)+(DATE(YEAR($B463),MONTH($B463)+1,MIN(BH$6,DAY(EOMONTH($B463,1))))&gt;=$B463)*(DATE(YEAR($B463),MONTH($B463)+1,MIN(BH$6,DAY(EOMONTH($B463,1))))&lt;$C463)))</f>
        <v>0</v>
      </c>
      <c r="BI463" s="48" t="n">
        <f aca="false">IF(OR(N(BI$5)=0,BI$6=""),0,BI$5*((DATE(YEAR($B463),MONTH($B463),MIN(BI$6,DAY(EOMONTH($B463,0))))&gt;=$B463)*(DATE(YEAR($B463),MONTH($B463),MIN(BI$6,DAY(EOMONTH($B463,0))))&lt;$C463)+(DATE(YEAR($B463),MONTH($B463)+1,MIN(BI$6,DAY(EOMONTH($B463,1))))&gt;=$B463)*(DATE(YEAR($B463),MONTH($B463)+1,MIN(BI$6,DAY(EOMONTH($B463,1))))&lt;$C463)))</f>
        <v>0</v>
      </c>
      <c r="BJ463" s="48" t="n">
        <f aca="false">IF(OR(N(BJ$5)=0,BJ$6=""),0,BJ$5*((DATE(YEAR($B463),MONTH($B463),MIN(BJ$6,DAY(EOMONTH($B463,0))))&gt;=$B463)*(DATE(YEAR($B463),MONTH($B463),MIN(BJ$6,DAY(EOMONTH($B463,0))))&lt;$C463)+(DATE(YEAR($B463),MONTH($B463)+1,MIN(BJ$6,DAY(EOMONTH($B463,1))))&gt;=$B463)*(DATE(YEAR($B463),MONTH($B463)+1,MIN(BJ$6,DAY(EOMONTH($B463,1))))&lt;$C463)))</f>
        <v>0</v>
      </c>
      <c r="BK463" s="48" t="n">
        <f aca="false">IF(OR(N(BK$5)=0,BK$6=""),0,BK$5*((DATE(YEAR($B463),MONTH($B463),MIN(BK$6,DAY(EOMONTH($B463,0))))&gt;=$B463)*(DATE(YEAR($B463),MONTH($B463),MIN(BK$6,DAY(EOMONTH($B463,0))))&lt;$C463)+(DATE(YEAR($B463),MONTH($B463)+1,MIN(BK$6,DAY(EOMONTH($B463,1))))&gt;=$B463)*(DATE(YEAR($B463),MONTH($B463)+1,MIN(BK$6,DAY(EOMONTH($B463,1))))&lt;$C463)))</f>
        <v>0</v>
      </c>
      <c r="BL463" s="48" t="n">
        <f aca="false">IF(OR(N(BL$5)=0,BL$6=""),0,BL$5*((DATE(YEAR($B463),MONTH($B463),MIN(BL$6,DAY(EOMONTH($B463,0))))&gt;=$B463)*(DATE(YEAR($B463),MONTH($B463),MIN(BL$6,DAY(EOMONTH($B463,0))))&lt;$C463)+(DATE(YEAR($B463),MONTH($B463)+1,MIN(BL$6,DAY(EOMONTH($B463,1))))&gt;=$B463)*(DATE(YEAR($B463),MONTH($B463)+1,MIN(BL$6,DAY(EOMONTH($B463,1))))&lt;$C463)))</f>
        <v>0</v>
      </c>
      <c r="BM463" s="48" t="n">
        <f aca="false">IF(OR(N(BM$5)=0,BM$6=""),0,BM$5*((DATE(YEAR($B463),MONTH($B463),MIN(BM$6,DAY(EOMONTH($B463,0))))&gt;=$B463)*(DATE(YEAR($B463),MONTH($B463),MIN(BM$6,DAY(EOMONTH($B463,0))))&lt;$C463)+(DATE(YEAR($B463),MONTH($B463)+1,MIN(BM$6,DAY(EOMONTH($B463,1))))&gt;=$B463)*(DATE(YEAR($B463),MONTH($B463)+1,MIN(BM$6,DAY(EOMONTH($B463,1))))&lt;$C463)))</f>
        <v>0</v>
      </c>
      <c r="BN463" s="48" t="n">
        <f aca="false">IF(OR(N(BN$5)=0,BN$6=""),0,BN$5*((DATE(YEAR($B463),MONTH($B463),MIN(BN$6,DAY(EOMONTH($B463,0))))&gt;=$B463)*(DATE(YEAR($B463),MONTH($B463),MIN(BN$6,DAY(EOMONTH($B463,0))))&lt;$C463)+(DATE(YEAR($B463),MONTH($B463)+1,MIN(BN$6,DAY(EOMONTH($B463,1))))&gt;=$B463)*(DATE(YEAR($B463),MONTH($B463)+1,MIN(BN$6,DAY(EOMONTH($B463,1))))&lt;$C463)))</f>
        <v>0</v>
      </c>
      <c r="BO463" s="48" t="n">
        <f aca="false">IF(OR(N(BO$5)=0,BO$6=""),0,BO$5*((DATE(YEAR($B463),MONTH($B463),MIN(BO$6,DAY(EOMONTH($B463,0))))&gt;=$B463)*(DATE(YEAR($B463),MONTH($B463),MIN(BO$6,DAY(EOMONTH($B463,0))))&lt;$C463)+(DATE(YEAR($B463),MONTH($B463)+1,MIN(BO$6,DAY(EOMONTH($B463,1))))&gt;=$B463)*(DATE(YEAR($B463),MONTH($B463)+1,MIN(BO$6,DAY(EOMONTH($B463,1))))&lt;$C463)))</f>
        <v>0</v>
      </c>
      <c r="BP463" s="48" t="n">
        <f aca="false">IF(OR(N(BP$5)=0,BP$6=""),0,BP$5*((DATE(YEAR($B463),MONTH($B463),MIN(BP$6,DAY(EOMONTH($B463,0))))&gt;=$B463)*(DATE(YEAR($B463),MONTH($B463),MIN(BP$6,DAY(EOMONTH($B463,0))))&lt;$C463)+(DATE(YEAR($B463),MONTH($B463)+1,MIN(BP$6,DAY(EOMONTH($B463,1))))&gt;=$B463)*(DATE(YEAR($B463),MONTH($B463)+1,MIN(BP$6,DAY(EOMONTH($B463,1))))&lt;$C463)))</f>
        <v>0</v>
      </c>
      <c r="BQ463" s="48" t="n">
        <f aca="false">IF(OR(N(BQ$5)=0,BQ$6=""),0,BQ$5*((DATE(YEAR($B463),MONTH($B463),MIN(BQ$6,DAY(EOMONTH($B463,0))))&gt;=$B463)*(DATE(YEAR($B463),MONTH($B463),MIN(BQ$6,DAY(EOMONTH($B463,0))))&lt;$C463)+(DATE(YEAR($B463),MONTH($B463)+1,MIN(BQ$6,DAY(EOMONTH($B463,1))))&gt;=$B463)*(DATE(YEAR($B463),MONTH($B463)+1,MIN(BQ$6,DAY(EOMONTH($B463,1))))&lt;$C463)))</f>
        <v>0</v>
      </c>
      <c r="BR463" s="48" t="n">
        <f aca="false">IF(OR(N(BR$5)=0,BR$6=""),0,BR$5*((DATE(YEAR($B463),MONTH($B463),MIN(BR$6,DAY(EOMONTH($B463,0))))&gt;=$B463)*(DATE(YEAR($B463),MONTH($B463),MIN(BR$6,DAY(EOMONTH($B463,0))))&lt;$C463)+(DATE(YEAR($B463),MONTH($B463)+1,MIN(BR$6,DAY(EOMONTH($B463,1))))&gt;=$B463)*(DATE(YEAR($B463),MONTH($B463)+1,MIN(BR$6,DAY(EOMONTH($B463,1))))&lt;$C463)))</f>
        <v>0</v>
      </c>
      <c r="BS463" s="48" t="n">
        <f aca="false">IF(OR(N(BS$5)=0,BS$6=""),0,BS$5*((DATE(YEAR($B463),MONTH($B463),MIN(BS$6,DAY(EOMONTH($B463,0))))&gt;=$B463)*(DATE(YEAR($B463),MONTH($B463),MIN(BS$6,DAY(EOMONTH($B463,0))))&lt;$C463)+(DATE(YEAR($B463),MONTH($B463)+1,MIN(BS$6,DAY(EOMONTH($B463,1))))&gt;=$B463)*(DATE(YEAR($B463),MONTH($B463)+1,MIN(BS$6,DAY(EOMONTH($B463,1))))&lt;$C463)))</f>
        <v>0</v>
      </c>
      <c r="BT463" s="48" t="n">
        <f aca="false">IF(OR(N(BT$5)=0,BT$6=""),0,BT$5*((DATE(YEAR($B463),MONTH($B463),MIN(BT$6,DAY(EOMONTH($B463,0))))&gt;=$B463)*(DATE(YEAR($B463),MONTH($B463),MIN(BT$6,DAY(EOMONTH($B463,0))))&lt;$C463)+(DATE(YEAR($B463),MONTH($B463)+1,MIN(BT$6,DAY(EOMONTH($B463,1))))&gt;=$B463)*(DATE(YEAR($B463),MONTH($B463)+1,MIN(BT$6,DAY(EOMONTH($B463,1))))&lt;$C463)))</f>
        <v>0</v>
      </c>
      <c r="BU463" s="48" t="n">
        <f aca="false">IF(OR(N(BU$5)=0,BU$6=""),0,BU$5*((DATE(YEAR($B463),MONTH($B463),MIN(BU$6,DAY(EOMONTH($B463,0))))&gt;=$B463)*(DATE(YEAR($B463),MONTH($B463),MIN(BU$6,DAY(EOMONTH($B463,0))))&lt;$C463)+(DATE(YEAR($B463),MONTH($B463)+1,MIN(BU$6,DAY(EOMONTH($B463,1))))&gt;=$B463)*(DATE(YEAR($B463),MONTH($B463)+1,MIN(BU$6,DAY(EOMONTH($B463,1))))&lt;$C463)))</f>
        <v>0</v>
      </c>
      <c r="BV463" s="48" t="n">
        <f aca="false">IF(OR(N(BV$5)=0,BV$6=""),0,BV$5*((DATE(YEAR($B463),MONTH($B463),MIN(BV$6,DAY(EOMONTH($B463,0))))&gt;=$B463)*(DATE(YEAR($B463),MONTH($B463),MIN(BV$6,DAY(EOMONTH($B463,0))))&lt;$C463)+(DATE(YEAR($B463),MONTH($B463)+1,MIN(BV$6,DAY(EOMONTH($B463,1))))&gt;=$B463)*(DATE(YEAR($B463),MONTH($B463)+1,MIN(BV$6,DAY(EOMONTH($B463,1))))&lt;$C463)))</f>
        <v>0</v>
      </c>
      <c r="BW463" s="48" t="n">
        <f aca="false">IF(OR(N(BW$5)=0,BW$6=""),0,BW$5*((DATE(YEAR($B463),MONTH($B463),MIN(BW$6,DAY(EOMONTH($B463,0))))&gt;=$B463)*(DATE(YEAR($B463),MONTH($B463),MIN(BW$6,DAY(EOMONTH($B463,0))))&lt;$C463)+(DATE(YEAR($B463),MONTH($B463)+1,MIN(BW$6,DAY(EOMONTH($B463,1))))&gt;=$B463)*(DATE(YEAR($B463),MONTH($B463)+1,MIN(BW$6,DAY(EOMONTH($B463,1))))&lt;$C463)))</f>
        <v>0</v>
      </c>
      <c r="BX463" s="48" t="n">
        <f aca="false">MIN(Z463,(FT462*(1+FT$5/Setup!$C$36)+IF($V463=1,N($F463),0)))</f>
        <v>0</v>
      </c>
      <c r="BY463" s="48" t="n">
        <f aca="false">MIN(AA463,(FU462*(1+FU$5/Setup!$C$36)+IF($V463=2,N($F463),0)))</f>
        <v>0</v>
      </c>
      <c r="BZ463" s="48" t="n">
        <f aca="false">MIN(AB463,(FV462*(1+FV$5/Setup!$C$36)+IF($V463=3,N($F463),0)))</f>
        <v>0</v>
      </c>
      <c r="CA463" s="48" t="n">
        <f aca="false">MIN(AC463,(FW462*(1+FW$5/Setup!$C$36)+IF($V463=4,N($F463),0)))</f>
        <v>0</v>
      </c>
      <c r="CB463" s="48" t="n">
        <f aca="false">MIN(AD463,(FX462*(1+FX$5/Setup!$C$36)+IF($V463=5,N($F463),0)))</f>
        <v>0</v>
      </c>
      <c r="CC463" s="48" t="n">
        <f aca="false">MIN(AE463,(FY462*(1+FY$5/Setup!$C$36)+IF($V463=6,N($F463),0)))</f>
        <v>0</v>
      </c>
      <c r="CD463" s="48" t="n">
        <f aca="false">MIN(AF463,(FZ462*(1+FZ$5/Setup!$C$36)+IF($V463=7,N($F463),0)))</f>
        <v>0</v>
      </c>
      <c r="CE463" s="48" t="n">
        <f aca="false">MIN(AG463,(GA462*(1+GA$5/Setup!$C$36)+IF($V463=8,N($F463),0)))</f>
        <v>0</v>
      </c>
      <c r="CF463" s="48" t="n">
        <f aca="false">MIN(AH463,(GB462*(1+GB$5/Setup!$C$36)+IF($V463=9,N($F463),0)))</f>
        <v>0</v>
      </c>
      <c r="CG463" s="48" t="n">
        <f aca="false">MIN(AI463,(GC462*(1+GC$5/Setup!$C$36)+IF($V463=10,N($F463),0)))</f>
        <v>0</v>
      </c>
      <c r="CH463" s="48" t="n">
        <f aca="false">MIN(AJ463,(GD462*(1+GD$5/Setup!$C$36)+IF($V463=11,N($F463),0)))</f>
        <v>0</v>
      </c>
      <c r="CI463" s="48" t="n">
        <f aca="false">MIN(AK463,(GE462*(1+GE$5/Setup!$C$36)+IF($V463=12,N($F463),0)))</f>
        <v>0</v>
      </c>
      <c r="CJ463" s="48" t="n">
        <f aca="false">MIN(AL463,(GF462*(1+GF$5/Setup!$C$36)+IF($V463=13,N($F463),0)))</f>
        <v>0</v>
      </c>
      <c r="CK463" s="48" t="n">
        <f aca="false">MIN(AM463,(GG462*(1+GG$5/Setup!$C$36)+IF($V463=14,N($F463),0)))</f>
        <v>0</v>
      </c>
      <c r="CL463" s="48" t="n">
        <f aca="false">MIN(AN463,(GH462*(1+GH$5/Setup!$C$36)+IF($V463=15,N($F463),0)))</f>
        <v>0</v>
      </c>
      <c r="CM463" s="48" t="n">
        <f aca="false">MIN(AO463,(GI462*(1+GI$5/Setup!$C$36)+IF($V463=16,N($F463),0)))</f>
        <v>0</v>
      </c>
      <c r="CN463" s="48" t="n">
        <f aca="false">MIN(AP463,(GJ462*(1+GJ$5/Setup!$C$36)+IF($V463=17,N($F463),0)))</f>
        <v>0</v>
      </c>
      <c r="CO463" s="48" t="n">
        <f aca="false">MIN(AQ463,(GK462*(1+GK$5/Setup!$C$36)+IF($V463=18,N($F463),0)))</f>
        <v>0</v>
      </c>
      <c r="CP463" s="48" t="n">
        <f aca="false">MIN(AR463,(GL462*(1+GL$5/Setup!$C$36)+IF($V463=19,N($F463),0)))</f>
        <v>0</v>
      </c>
      <c r="CQ463" s="48" t="n">
        <f aca="false">MIN(AS463,(GM462*(1+GM$5/Setup!$C$36)+IF($V463=20,N($F463),0)))</f>
        <v>0</v>
      </c>
      <c r="CR463" s="48" t="n">
        <f aca="false">MIN(AT463,(GN462*(1+GN$5/Setup!$C$36)+IF($V463=21,N($F463),0)))</f>
        <v>0</v>
      </c>
      <c r="CS463" s="48" t="n">
        <f aca="false">MIN(AU463,(GO462*(1+GO$5/Setup!$C$36)+IF($V463=22,N($F463),0)))</f>
        <v>0</v>
      </c>
      <c r="CT463" s="48" t="n">
        <f aca="false">MIN(AV463,(GP462*(1+GP$5/Setup!$C$36)+IF($V463=23,N($F463),0)))</f>
        <v>0</v>
      </c>
      <c r="CU463" s="48" t="n">
        <f aca="false">MIN(AW463,(GQ462*(1+GQ$5/Setup!$C$36)+IF($V463=24,N($F463),0)))</f>
        <v>0</v>
      </c>
      <c r="CV463" s="48" t="n">
        <f aca="false">MIN(AX463,(GR462*(1+GR$5/Setup!$C$36)+IF($V463=25,N($F463),0)))</f>
        <v>0</v>
      </c>
      <c r="CW463" s="48" t="n">
        <f aca="false">MIN(AY463,(GS462*(1+GS$5/Setup!$C$36)+IF($V463=26,N($F463),0)))</f>
        <v>0</v>
      </c>
      <c r="CX463" s="48" t="n">
        <f aca="false">MIN(AZ463,(GT462*(1+GT$5/Setup!$C$36)+IF($V463=27,N($F463),0)))</f>
        <v>0</v>
      </c>
      <c r="CY463" s="48" t="n">
        <f aca="false">MIN(BA463,(GU462*(1+GU$5/Setup!$C$36)+IF($V463=28,N($F463),0)))</f>
        <v>0</v>
      </c>
      <c r="CZ463" s="48" t="n">
        <f aca="false">MIN(BB463,(GV462*(1+GV$5/Setup!$C$36)+IF($V463=29,N($F463),0)))</f>
        <v>0</v>
      </c>
      <c r="DA463" s="48" t="n">
        <f aca="false">MIN(BC463,(GW462*(1+GW$5/Setup!$C$36)+IF($V463=30,N($F463),0)))</f>
        <v>0</v>
      </c>
      <c r="DB463" s="48" t="n">
        <f aca="false">MIN(BD463,(GX462*(1+GX$5/Setup!$C$36)+IF($V463=31,N($F463),0)))</f>
        <v>0</v>
      </c>
      <c r="DC463" s="48" t="n">
        <f aca="false">MIN(BE463,(GY462*(1+GY$5/Setup!$C$36)+IF($V463=32,N($F463),0)))</f>
        <v>0</v>
      </c>
      <c r="DD463" s="48" t="n">
        <f aca="false">MIN(BF463,(GZ462*(1+GZ$5/Setup!$C$36)+IF($V463=33,N($F463),0)))</f>
        <v>0</v>
      </c>
      <c r="DE463" s="48" t="n">
        <f aca="false">MIN(BG463,(HA462*(1+HA$5/Setup!$C$36)+IF($V463=34,N($F463),0)))</f>
        <v>0</v>
      </c>
      <c r="DF463" s="48" t="n">
        <f aca="false">MIN(BH463,(HB462*(1+HB$5/Setup!$C$36)+IF($V463=35,N($F463),0)))</f>
        <v>0</v>
      </c>
      <c r="DG463" s="48" t="n">
        <f aca="false">MIN(BI463,(HC462*(1+HC$5/Setup!$C$36)+IF($V463=36,N($F463),0)))</f>
        <v>0</v>
      </c>
      <c r="DH463" s="48" t="n">
        <f aca="false">MIN(BJ463,(HD462*(1+HD$5/Setup!$C$36)+IF($V463=37,N($F463),0)))</f>
        <v>0</v>
      </c>
      <c r="DI463" s="48" t="n">
        <f aca="false">MIN(BK463,(HE462*(1+HE$5/Setup!$C$36)+IF($V463=38,N($F463),0)))</f>
        <v>0</v>
      </c>
      <c r="DJ463" s="48" t="n">
        <f aca="false">MIN(BL463,(HF462*(1+HF$5/Setup!$C$36)+IF($V463=39,N($F463),0)))</f>
        <v>0</v>
      </c>
      <c r="DK463" s="48" t="n">
        <f aca="false">MIN(BM463,(HG462*(1+HG$5/Setup!$C$36)+IF($V463=40,N($F463),0)))</f>
        <v>0</v>
      </c>
      <c r="DL463" s="48" t="n">
        <f aca="false">MIN(BN463,(HH462*(1+HH$5/Setup!$C$36)+IF($V463=41,N($F463),0)))</f>
        <v>0</v>
      </c>
      <c r="DM463" s="48" t="n">
        <f aca="false">MIN(BO463,(HI462*(1+HI$5/Setup!$C$36)+IF($V463=42,N($F463),0)))</f>
        <v>0</v>
      </c>
      <c r="DN463" s="48" t="n">
        <f aca="false">MIN(BP463,(HJ462*(1+HJ$5/Setup!$C$36)+IF($V463=43,N($F463),0)))</f>
        <v>0</v>
      </c>
      <c r="DO463" s="48" t="n">
        <f aca="false">MIN(BQ463,(HK462*(1+HK$5/Setup!$C$36)+IF($V463=44,N($F463),0)))</f>
        <v>0</v>
      </c>
      <c r="DP463" s="48" t="n">
        <f aca="false">MIN(BR463,(HL462*(1+HL$5/Setup!$C$36)+IF($V463=45,N($F463),0)))</f>
        <v>0</v>
      </c>
      <c r="DQ463" s="48" t="n">
        <f aca="false">MIN(BS463,(HM462*(1+HM$5/Setup!$C$36)+IF($V463=46,N($F463),0)))</f>
        <v>0</v>
      </c>
      <c r="DR463" s="48" t="n">
        <f aca="false">MIN(BT463,(HN462*(1+HN$5/Setup!$C$36)+IF($V463=47,N($F463),0)))</f>
        <v>0</v>
      </c>
      <c r="DS463" s="48" t="n">
        <f aca="false">MIN(BU463,(HO462*(1+HO$5/Setup!$C$36)+IF($V463=48,N($F463),0)))</f>
        <v>0</v>
      </c>
      <c r="DT463" s="48" t="n">
        <f aca="false">MIN(BV463,(HP462*(1+HP$5/Setup!$C$36)+IF($V463=49,N($F463),0)))</f>
        <v>0</v>
      </c>
      <c r="DU463" s="48" t="n">
        <f aca="false">MIN(BW463,(HQ462*(1+HQ$5/Setup!$C$36)+IF($V463=50,N($F463),0)))</f>
        <v>0</v>
      </c>
      <c r="DV463" s="48" t="n">
        <f aca="false">MIN(MAX((FT462*(1+FT$5/Setup!$C$36)+IF($V463=1,N($F463),0))-BX463,0),MAX($P463-0,0))</f>
        <v>0</v>
      </c>
      <c r="DW463" s="48" t="n">
        <f aca="false">MIN(MAX((FU462*(1+FU$5/Setup!$C$36)+IF($V463=2,N($F463),0))-BY463,0),MAX($P463-SUM(DV463:DV463),0))</f>
        <v>0</v>
      </c>
      <c r="DX463" s="48" t="n">
        <f aca="false">MIN(MAX((FV462*(1+FV$5/Setup!$C$36)+IF($V463=3,N($F463),0))-BZ463,0),MAX($P463-SUM(DV463:DW463),0))</f>
        <v>0</v>
      </c>
      <c r="DY463" s="48" t="n">
        <f aca="false">MIN(MAX((FW462*(1+FW$5/Setup!$C$36)+IF($V463=4,N($F463),0))-CA463,0),MAX($P463-SUM(DV463:DX463),0))</f>
        <v>0</v>
      </c>
      <c r="DZ463" s="48" t="n">
        <f aca="false">MIN(MAX((FX462*(1+FX$5/Setup!$C$36)+IF($V463=5,N($F463),0))-CB463,0),MAX($P463-SUM(DV463:DY463),0))</f>
        <v>0</v>
      </c>
      <c r="EA463" s="48" t="n">
        <f aca="false">MIN(MAX((FY462*(1+FY$5/Setup!$C$36)+IF($V463=6,N($F463),0))-CC463,0),MAX($P463-SUM(DV463:DZ463),0))</f>
        <v>0</v>
      </c>
      <c r="EB463" s="48" t="n">
        <f aca="false">MIN(MAX((FZ462*(1+FZ$5/Setup!$C$36)+IF($V463=7,N($F463),0))-CD463,0),MAX($P463-SUM(DV463:EA463),0))</f>
        <v>0</v>
      </c>
      <c r="EC463" s="48" t="n">
        <f aca="false">MIN(MAX((GA462*(1+GA$5/Setup!$C$36)+IF($V463=8,N($F463),0))-CE463,0),MAX($P463-SUM(DV463:EB463),0))</f>
        <v>0</v>
      </c>
      <c r="ED463" s="48" t="n">
        <f aca="false">MIN(MAX((GB462*(1+GB$5/Setup!$C$36)+IF($V463=9,N($F463),0))-CF463,0),MAX($P463-SUM(DV463:EC463),0))</f>
        <v>0</v>
      </c>
      <c r="EE463" s="48" t="n">
        <f aca="false">MIN(MAX((GC462*(1+GC$5/Setup!$C$36)+IF($V463=10,N($F463),0))-CG463,0),MAX($P463-SUM(DV463:ED463),0))</f>
        <v>0</v>
      </c>
      <c r="EF463" s="48" t="n">
        <f aca="false">MIN(MAX((GD462*(1+GD$5/Setup!$C$36)+IF($V463=11,N($F463),0))-CH463,0),MAX($P463-SUM(DV463:EE463),0))</f>
        <v>0</v>
      </c>
      <c r="EG463" s="48" t="n">
        <f aca="false">MIN(MAX((GE462*(1+GE$5/Setup!$C$36)+IF($V463=12,N($F463),0))-CI463,0),MAX($P463-SUM(DV463:EF463),0))</f>
        <v>0</v>
      </c>
      <c r="EH463" s="48" t="n">
        <f aca="false">MIN(MAX((GF462*(1+GF$5/Setup!$C$36)+IF($V463=13,N($F463),0))-CJ463,0),MAX($P463-SUM(DV463:EG463),0))</f>
        <v>0</v>
      </c>
      <c r="EI463" s="48" t="n">
        <f aca="false">MIN(MAX((GG462*(1+GG$5/Setup!$C$36)+IF($V463=14,N($F463),0))-CK463,0),MAX($P463-SUM(DV463:EH463),0))</f>
        <v>0</v>
      </c>
      <c r="EJ463" s="48" t="n">
        <f aca="false">MIN(MAX((GH462*(1+GH$5/Setup!$C$36)+IF($V463=15,N($F463),0))-CL463,0),MAX($P463-SUM(DV463:EI463),0))</f>
        <v>0</v>
      </c>
      <c r="EK463" s="48" t="n">
        <f aca="false">MIN(MAX((GI462*(1+GI$5/Setup!$C$36)+IF($V463=16,N($F463),0))-CM463,0),MAX($P463-SUM(DV463:EJ463),0))</f>
        <v>0</v>
      </c>
      <c r="EL463" s="48" t="n">
        <f aca="false">MIN(MAX((GJ462*(1+GJ$5/Setup!$C$36)+IF($V463=17,N($F463),0))-CN463,0),MAX($P463-SUM(DV463:EK463),0))</f>
        <v>0</v>
      </c>
      <c r="EM463" s="48" t="n">
        <f aca="false">MIN(MAX((GK462*(1+GK$5/Setup!$C$36)+IF($V463=18,N($F463),0))-CO463,0),MAX($P463-SUM(DV463:EL463),0))</f>
        <v>0</v>
      </c>
      <c r="EN463" s="48" t="n">
        <f aca="false">MIN(MAX((GL462*(1+GL$5/Setup!$C$36)+IF($V463=19,N($F463),0))-CP463,0),MAX($P463-SUM(DV463:EM463),0))</f>
        <v>0</v>
      </c>
      <c r="EO463" s="48" t="n">
        <f aca="false">MIN(MAX((GM462*(1+GM$5/Setup!$C$36)+IF($V463=20,N($F463),0))-CQ463,0),MAX($P463-SUM(DV463:EN463),0))</f>
        <v>0</v>
      </c>
      <c r="EP463" s="48" t="n">
        <f aca="false">MIN(MAX((GN462*(1+GN$5/Setup!$C$36)+IF($V463=21,N($F463),0))-CR463,0),MAX($P463-SUM(DV463:EO463),0))</f>
        <v>0</v>
      </c>
      <c r="EQ463" s="48" t="n">
        <f aca="false">MIN(MAX((GO462*(1+GO$5/Setup!$C$36)+IF($V463=22,N($F463),0))-CS463,0),MAX($P463-SUM(DV463:EP463),0))</f>
        <v>0</v>
      </c>
      <c r="ER463" s="48" t="n">
        <f aca="false">MIN(MAX((GP462*(1+GP$5/Setup!$C$36)+IF($V463=23,N($F463),0))-CT463,0),MAX($P463-SUM(DV463:EQ463),0))</f>
        <v>0</v>
      </c>
      <c r="ES463" s="48" t="n">
        <f aca="false">MIN(MAX((GQ462*(1+GQ$5/Setup!$C$36)+IF($V463=24,N($F463),0))-CU463,0),MAX($P463-SUM(DV463:ER463),0))</f>
        <v>0</v>
      </c>
      <c r="ET463" s="48" t="n">
        <f aca="false">MIN(MAX((GR462*(1+GR$5/Setup!$C$36)+IF($V463=25,N($F463),0))-CV463,0),MAX($P463-SUM(DV463:ES463),0))</f>
        <v>0</v>
      </c>
      <c r="EU463" s="48" t="n">
        <f aca="false">MIN(MAX((GS462*(1+GS$5/Setup!$C$36)+IF($V463=26,N($F463),0))-CW463,0),MAX($P463-SUM(DV463:ET463),0))</f>
        <v>0</v>
      </c>
      <c r="EV463" s="48" t="n">
        <f aca="false">MIN(MAX((GT462*(1+GT$5/Setup!$C$36)+IF($V463=27,N($F463),0))-CX463,0),MAX($P463-SUM(DV463:EU463),0))</f>
        <v>0</v>
      </c>
      <c r="EW463" s="48" t="n">
        <f aca="false">MIN(MAX((GU462*(1+GU$5/Setup!$C$36)+IF($V463=28,N($F463),0))-CY463,0),MAX($P463-SUM(DV463:EV463),0))</f>
        <v>0</v>
      </c>
      <c r="EX463" s="48" t="n">
        <f aca="false">MIN(MAX((GV462*(1+GV$5/Setup!$C$36)+IF($V463=29,N($F463),0))-CZ463,0),MAX($P463-SUM(DV463:EW463),0))</f>
        <v>0</v>
      </c>
      <c r="EY463" s="48" t="n">
        <f aca="false">MIN(MAX((GW462*(1+GW$5/Setup!$C$36)+IF($V463=30,N($F463),0))-DA463,0),MAX($P463-SUM(DV463:EX463),0))</f>
        <v>0</v>
      </c>
      <c r="EZ463" s="48" t="n">
        <f aca="false">MIN(MAX((GX462*(1+GX$5/Setup!$C$36)+IF($V463=31,N($F463),0))-DB463,0),MAX($P463-SUM(DV463:EY463),0))</f>
        <v>0</v>
      </c>
      <c r="FA463" s="48" t="n">
        <f aca="false">MIN(MAX((GY462*(1+GY$5/Setup!$C$36)+IF($V463=32,N($F463),0))-DC463,0),MAX($P463-SUM(DV463:EZ463),0))</f>
        <v>0</v>
      </c>
      <c r="FB463" s="48" t="n">
        <f aca="false">MIN(MAX((GZ462*(1+GZ$5/Setup!$C$36)+IF($V463=33,N($F463),0))-DD463,0),MAX($P463-SUM(DV463:FA463),0))</f>
        <v>0</v>
      </c>
      <c r="FC463" s="48" t="n">
        <f aca="false">MIN(MAX((HA462*(1+HA$5/Setup!$C$36)+IF($V463=34,N($F463),0))-DE463,0),MAX($P463-SUM(DV463:FB463),0))</f>
        <v>0</v>
      </c>
      <c r="FD463" s="48" t="n">
        <f aca="false">MIN(MAX((HB462*(1+HB$5/Setup!$C$36)+IF($V463=35,N($F463),0))-DF463,0),MAX($P463-SUM(DV463:FC463),0))</f>
        <v>0</v>
      </c>
      <c r="FE463" s="48" t="n">
        <f aca="false">MIN(MAX((HC462*(1+HC$5/Setup!$C$36)+IF($V463=36,N($F463),0))-DG463,0),MAX($P463-SUM(DV463:FD463),0))</f>
        <v>0</v>
      </c>
      <c r="FF463" s="48" t="n">
        <f aca="false">MIN(MAX((HD462*(1+HD$5/Setup!$C$36)+IF($V463=37,N($F463),0))-DH463,0),MAX($P463-SUM(DV463:FE463),0))</f>
        <v>0</v>
      </c>
      <c r="FG463" s="48" t="n">
        <f aca="false">MIN(MAX((HE462*(1+HE$5/Setup!$C$36)+IF($V463=38,N($F463),0))-DI463,0),MAX($P463-SUM(DV463:FF463),0))</f>
        <v>0</v>
      </c>
      <c r="FH463" s="48" t="n">
        <f aca="false">MIN(MAX((HF462*(1+HF$5/Setup!$C$36)+IF($V463=39,N($F463),0))-DJ463,0),MAX($P463-SUM(DV463:FG463),0))</f>
        <v>0</v>
      </c>
      <c r="FI463" s="48" t="n">
        <f aca="false">MIN(MAX((HG462*(1+HG$5/Setup!$C$36)+IF($V463=40,N($F463),0))-DK463,0),MAX($P463-SUM(DV463:FH463),0))</f>
        <v>0</v>
      </c>
      <c r="FJ463" s="48" t="n">
        <f aca="false">MIN(MAX((HH462*(1+HH$5/Setup!$C$36)+IF($V463=41,N($F463),0))-DL463,0),MAX($P463-SUM(DV463:FI463),0))</f>
        <v>0</v>
      </c>
      <c r="FK463" s="48" t="n">
        <f aca="false">MIN(MAX((HI462*(1+HI$5/Setup!$C$36)+IF($V463=42,N($F463),0))-DM463,0),MAX($P463-SUM(DV463:FJ463),0))</f>
        <v>0</v>
      </c>
      <c r="FL463" s="48" t="n">
        <f aca="false">MIN(MAX((HJ462*(1+HJ$5/Setup!$C$36)+IF($V463=43,N($F463),0))-DN463,0),MAX($P463-SUM(DV463:FK463),0))</f>
        <v>0</v>
      </c>
      <c r="FM463" s="48" t="n">
        <f aca="false">MIN(MAX((HK462*(1+HK$5/Setup!$C$36)+IF($V463=44,N($F463),0))-DO463,0),MAX($P463-SUM(DV463:FL463),0))</f>
        <v>0</v>
      </c>
      <c r="FN463" s="48" t="n">
        <f aca="false">MIN(MAX((HL462*(1+HL$5/Setup!$C$36)+IF($V463=45,N($F463),0))-DP463,0),MAX($P463-SUM(DV463:FM463),0))</f>
        <v>0</v>
      </c>
      <c r="FO463" s="48" t="n">
        <f aca="false">MIN(MAX((HM462*(1+HM$5/Setup!$C$36)+IF($V463=46,N($F463),0))-DQ463,0),MAX($P463-SUM(DV463:FN463),0))</f>
        <v>0</v>
      </c>
      <c r="FP463" s="48" t="n">
        <f aca="false">MIN(MAX((HN462*(1+HN$5/Setup!$C$36)+IF($V463=47,N($F463),0))-DR463,0),MAX($P463-SUM(DV463:FO463),0))</f>
        <v>0</v>
      </c>
      <c r="FQ463" s="48" t="n">
        <f aca="false">MIN(MAX((HO462*(1+HO$5/Setup!$C$36)+IF($V463=48,N($F463),0))-DS463,0),MAX($P463-SUM(DV463:FP463),0))</f>
        <v>0</v>
      </c>
      <c r="FR463" s="48" t="n">
        <f aca="false">MIN(MAX((HP462*(1+HP$5/Setup!$C$36)+IF($V463=49,N($F463),0))-DT463,0),MAX($P463-SUM(DV463:FQ463),0))</f>
        <v>0</v>
      </c>
      <c r="FS463" s="48" t="n">
        <f aca="false">MIN(MAX((HQ462*(1+HQ$5/Setup!$C$36)+IF($V463=50,N($F463),0))-DU463,0),MAX($P463-SUM(DV463:FR463),0))</f>
        <v>0</v>
      </c>
      <c r="FT463" s="48" t="n">
        <f aca="false">IF((FT462*(1+FT$5/Setup!$C$36)+IF($V463=1,N($F463),0))-BX463-DV463&lt;0.005,0,(FT462*(1+FT$5/Setup!$C$36)+IF($V463=1,N($F463),0))-BX463-DV463)</f>
        <v>0</v>
      </c>
      <c r="FU463" s="48" t="n">
        <f aca="false">IF((FU462*(1+FU$5/Setup!$C$36)+IF($V463=2,N($F463),0))-BY463-DW463&lt;0.005,0,(FU462*(1+FU$5/Setup!$C$36)+IF($V463=2,N($F463),0))-BY463-DW463)</f>
        <v>0</v>
      </c>
      <c r="FV463" s="48" t="n">
        <f aca="false">IF((FV462*(1+FV$5/Setup!$C$36)+IF($V463=3,N($F463),0))-BZ463-DX463&lt;0.005,0,(FV462*(1+FV$5/Setup!$C$36)+IF($V463=3,N($F463),0))-BZ463-DX463)</f>
        <v>0</v>
      </c>
      <c r="FW463" s="48" t="n">
        <f aca="false">IF((FW462*(1+FW$5/Setup!$C$36)+IF($V463=4,N($F463),0))-CA463-DY463&lt;0.005,0,(FW462*(1+FW$5/Setup!$C$36)+IF($V463=4,N($F463),0))-CA463-DY463)</f>
        <v>0</v>
      </c>
      <c r="FX463" s="48" t="n">
        <f aca="false">IF((FX462*(1+FX$5/Setup!$C$36)+IF($V463=5,N($F463),0))-CB463-DZ463&lt;0.005,0,(FX462*(1+FX$5/Setup!$C$36)+IF($V463=5,N($F463),0))-CB463-DZ463)</f>
        <v>0</v>
      </c>
      <c r="FY463" s="48" t="n">
        <f aca="false">IF((FY462*(1+FY$5/Setup!$C$36)+IF($V463=6,N($F463),0))-CC463-EA463&lt;0.005,0,(FY462*(1+FY$5/Setup!$C$36)+IF($V463=6,N($F463),0))-CC463-EA463)</f>
        <v>0</v>
      </c>
      <c r="FZ463" s="48" t="n">
        <f aca="false">IF((FZ462*(1+FZ$5/Setup!$C$36)+IF($V463=7,N($F463),0))-CD463-EB463&lt;0.005,0,(FZ462*(1+FZ$5/Setup!$C$36)+IF($V463=7,N($F463),0))-CD463-EB463)</f>
        <v>0</v>
      </c>
      <c r="GA463" s="48" t="n">
        <f aca="false">IF((GA462*(1+GA$5/Setup!$C$36)+IF($V463=8,N($F463),0))-CE463-EC463&lt;0.005,0,(GA462*(1+GA$5/Setup!$C$36)+IF($V463=8,N($F463),0))-CE463-EC463)</f>
        <v>0</v>
      </c>
      <c r="GB463" s="48" t="n">
        <f aca="false">IF((GB462*(1+GB$5/Setup!$C$36)+IF($V463=9,N($F463),0))-CF463-ED463&lt;0.005,0,(GB462*(1+GB$5/Setup!$C$36)+IF($V463=9,N($F463),0))-CF463-ED463)</f>
        <v>0</v>
      </c>
      <c r="GC463" s="48" t="n">
        <f aca="false">IF((GC462*(1+GC$5/Setup!$C$36)+IF($V463=10,N($F463),0))-CG463-EE463&lt;0.005,0,(GC462*(1+GC$5/Setup!$C$36)+IF($V463=10,N($F463),0))-CG463-EE463)</f>
        <v>0</v>
      </c>
      <c r="GD463" s="48" t="n">
        <f aca="false">IF((GD462*(1+GD$5/Setup!$C$36)+IF($V463=11,N($F463),0))-CH463-EF463&lt;0.005,0,(GD462*(1+GD$5/Setup!$C$36)+IF($V463=11,N($F463),0))-CH463-EF463)</f>
        <v>0</v>
      </c>
      <c r="GE463" s="48" t="n">
        <f aca="false">IF((GE462*(1+GE$5/Setup!$C$36)+IF($V463=12,N($F463),0))-CI463-EG463&lt;0.005,0,(GE462*(1+GE$5/Setup!$C$36)+IF($V463=12,N($F463),0))-CI463-EG463)</f>
        <v>0</v>
      </c>
      <c r="GF463" s="48" t="n">
        <f aca="false">IF((GF462*(1+GF$5/Setup!$C$36)+IF($V463=13,N($F463),0))-CJ463-EH463&lt;0.005,0,(GF462*(1+GF$5/Setup!$C$36)+IF($V463=13,N($F463),0))-CJ463-EH463)</f>
        <v>0</v>
      </c>
      <c r="GG463" s="48" t="n">
        <f aca="false">IF((GG462*(1+GG$5/Setup!$C$36)+IF($V463=14,N($F463),0))-CK463-EI463&lt;0.005,0,(GG462*(1+GG$5/Setup!$C$36)+IF($V463=14,N($F463),0))-CK463-EI463)</f>
        <v>0</v>
      </c>
      <c r="GH463" s="48" t="n">
        <f aca="false">IF((GH462*(1+GH$5/Setup!$C$36)+IF($V463=15,N($F463),0))-CL463-EJ463&lt;0.005,0,(GH462*(1+GH$5/Setup!$C$36)+IF($V463=15,N($F463),0))-CL463-EJ463)</f>
        <v>0</v>
      </c>
      <c r="GI463" s="48" t="n">
        <f aca="false">IF((GI462*(1+GI$5/Setup!$C$36)+IF($V463=16,N($F463),0))-CM463-EK463&lt;0.005,0,(GI462*(1+GI$5/Setup!$C$36)+IF($V463=16,N($F463),0))-CM463-EK463)</f>
        <v>0</v>
      </c>
      <c r="GJ463" s="48" t="n">
        <f aca="false">IF((GJ462*(1+GJ$5/Setup!$C$36)+IF($V463=17,N($F463),0))-CN463-EL463&lt;0.005,0,(GJ462*(1+GJ$5/Setup!$C$36)+IF($V463=17,N($F463),0))-CN463-EL463)</f>
        <v>0</v>
      </c>
      <c r="GK463" s="48" t="n">
        <f aca="false">IF((GK462*(1+GK$5/Setup!$C$36)+IF($V463=18,N($F463),0))-CO463-EM463&lt;0.005,0,(GK462*(1+GK$5/Setup!$C$36)+IF($V463=18,N($F463),0))-CO463-EM463)</f>
        <v>0</v>
      </c>
      <c r="GL463" s="48" t="n">
        <f aca="false">IF((GL462*(1+GL$5/Setup!$C$36)+IF($V463=19,N($F463),0))-CP463-EN463&lt;0.005,0,(GL462*(1+GL$5/Setup!$C$36)+IF($V463=19,N($F463),0))-CP463-EN463)</f>
        <v>0</v>
      </c>
      <c r="GM463" s="48" t="n">
        <f aca="false">IF((GM462*(1+GM$5/Setup!$C$36)+IF($V463=20,N($F463),0))-CQ463-EO463&lt;0.005,0,(GM462*(1+GM$5/Setup!$C$36)+IF($V463=20,N($F463),0))-CQ463-EO463)</f>
        <v>0</v>
      </c>
      <c r="GN463" s="48" t="n">
        <f aca="false">IF((GN462*(1+GN$5/Setup!$C$36)+IF($V463=21,N($F463),0))-CR463-EP463&lt;0.005,0,(GN462*(1+GN$5/Setup!$C$36)+IF($V463=21,N($F463),0))-CR463-EP463)</f>
        <v>0</v>
      </c>
      <c r="GO463" s="48" t="n">
        <f aca="false">IF((GO462*(1+GO$5/Setup!$C$36)+IF($V463=22,N($F463),0))-CS463-EQ463&lt;0.005,0,(GO462*(1+GO$5/Setup!$C$36)+IF($V463=22,N($F463),0))-CS463-EQ463)</f>
        <v>0</v>
      </c>
      <c r="GP463" s="48" t="n">
        <f aca="false">IF((GP462*(1+GP$5/Setup!$C$36)+IF($V463=23,N($F463),0))-CT463-ER463&lt;0.005,0,(GP462*(1+GP$5/Setup!$C$36)+IF($V463=23,N($F463),0))-CT463-ER463)</f>
        <v>0</v>
      </c>
      <c r="GQ463" s="48" t="n">
        <f aca="false">IF((GQ462*(1+GQ$5/Setup!$C$36)+IF($V463=24,N($F463),0))-CU463-ES463&lt;0.005,0,(GQ462*(1+GQ$5/Setup!$C$36)+IF($V463=24,N($F463),0))-CU463-ES463)</f>
        <v>0</v>
      </c>
      <c r="GR463" s="48" t="n">
        <f aca="false">IF((GR462*(1+GR$5/Setup!$C$36)+IF($V463=25,N($F463),0))-CV463-ET463&lt;0.005,0,(GR462*(1+GR$5/Setup!$C$36)+IF($V463=25,N($F463),0))-CV463-ET463)</f>
        <v>0</v>
      </c>
      <c r="GS463" s="48" t="n">
        <f aca="false">IF((GS462*(1+GS$5/Setup!$C$36)+IF($V463=26,N($F463),0))-CW463-EU463&lt;0.005,0,(GS462*(1+GS$5/Setup!$C$36)+IF($V463=26,N($F463),0))-CW463-EU463)</f>
        <v>0</v>
      </c>
      <c r="GT463" s="48" t="n">
        <f aca="false">IF((GT462*(1+GT$5/Setup!$C$36)+IF($V463=27,N($F463),0))-CX463-EV463&lt;0.005,0,(GT462*(1+GT$5/Setup!$C$36)+IF($V463=27,N($F463),0))-CX463-EV463)</f>
        <v>0</v>
      </c>
      <c r="GU463" s="48" t="n">
        <f aca="false">IF((GU462*(1+GU$5/Setup!$C$36)+IF($V463=28,N($F463),0))-CY463-EW463&lt;0.005,0,(GU462*(1+GU$5/Setup!$C$36)+IF($V463=28,N($F463),0))-CY463-EW463)</f>
        <v>0</v>
      </c>
      <c r="GV463" s="48" t="n">
        <f aca="false">IF((GV462*(1+GV$5/Setup!$C$36)+IF($V463=29,N($F463),0))-CZ463-EX463&lt;0.005,0,(GV462*(1+GV$5/Setup!$C$36)+IF($V463=29,N($F463),0))-CZ463-EX463)</f>
        <v>0</v>
      </c>
      <c r="GW463" s="48" t="n">
        <f aca="false">IF((GW462*(1+GW$5/Setup!$C$36)+IF($V463=30,N($F463),0))-DA463-EY463&lt;0.005,0,(GW462*(1+GW$5/Setup!$C$36)+IF($V463=30,N($F463),0))-DA463-EY463)</f>
        <v>0</v>
      </c>
      <c r="GX463" s="48" t="n">
        <f aca="false">IF((GX462*(1+GX$5/Setup!$C$36)+IF($V463=31,N($F463),0))-DB463-EZ463&lt;0.005,0,(GX462*(1+GX$5/Setup!$C$36)+IF($V463=31,N($F463),0))-DB463-EZ463)</f>
        <v>0</v>
      </c>
      <c r="GY463" s="48" t="n">
        <f aca="false">IF((GY462*(1+GY$5/Setup!$C$36)+IF($V463=32,N($F463),0))-DC463-FA463&lt;0.005,0,(GY462*(1+GY$5/Setup!$C$36)+IF($V463=32,N($F463),0))-DC463-FA463)</f>
        <v>0</v>
      </c>
      <c r="GZ463" s="48" t="n">
        <f aca="false">IF((GZ462*(1+GZ$5/Setup!$C$36)+IF($V463=33,N($F463),0))-DD463-FB463&lt;0.005,0,(GZ462*(1+GZ$5/Setup!$C$36)+IF($V463=33,N($F463),0))-DD463-FB463)</f>
        <v>0</v>
      </c>
      <c r="HA463" s="48" t="n">
        <f aca="false">IF((HA462*(1+HA$5/Setup!$C$36)+IF($V463=34,N($F463),0))-DE463-FC463&lt;0.005,0,(HA462*(1+HA$5/Setup!$C$36)+IF($V463=34,N($F463),0))-DE463-FC463)</f>
        <v>0</v>
      </c>
      <c r="HB463" s="48" t="n">
        <f aca="false">IF((HB462*(1+HB$5/Setup!$C$36)+IF($V463=35,N($F463),0))-DF463-FD463&lt;0.005,0,(HB462*(1+HB$5/Setup!$C$36)+IF($V463=35,N($F463),0))-DF463-FD463)</f>
        <v>0</v>
      </c>
      <c r="HC463" s="48" t="n">
        <f aca="false">IF((HC462*(1+HC$5/Setup!$C$36)+IF($V463=36,N($F463),0))-DG463-FE463&lt;0.005,0,(HC462*(1+HC$5/Setup!$C$36)+IF($V463=36,N($F463),0))-DG463-FE463)</f>
        <v>0</v>
      </c>
      <c r="HD463" s="48" t="n">
        <f aca="false">IF((HD462*(1+HD$5/Setup!$C$36)+IF($V463=37,N($F463),0))-DH463-FF463&lt;0.005,0,(HD462*(1+HD$5/Setup!$C$36)+IF($V463=37,N($F463),0))-DH463-FF463)</f>
        <v>0</v>
      </c>
      <c r="HE463" s="48" t="n">
        <f aca="false">IF((HE462*(1+HE$5/Setup!$C$36)+IF($V463=38,N($F463),0))-DI463-FG463&lt;0.005,0,(HE462*(1+HE$5/Setup!$C$36)+IF($V463=38,N($F463),0))-DI463-FG463)</f>
        <v>0</v>
      </c>
      <c r="HF463" s="48" t="n">
        <f aca="false">IF((HF462*(1+HF$5/Setup!$C$36)+IF($V463=39,N($F463),0))-DJ463-FH463&lt;0.005,0,(HF462*(1+HF$5/Setup!$C$36)+IF($V463=39,N($F463),0))-DJ463-FH463)</f>
        <v>0</v>
      </c>
      <c r="HG463" s="48" t="n">
        <f aca="false">IF((HG462*(1+HG$5/Setup!$C$36)+IF($V463=40,N($F463),0))-DK463-FI463&lt;0.005,0,(HG462*(1+HG$5/Setup!$C$36)+IF($V463=40,N($F463),0))-DK463-FI463)</f>
        <v>0</v>
      </c>
      <c r="HH463" s="48" t="n">
        <f aca="false">IF((HH462*(1+HH$5/Setup!$C$36)+IF($V463=41,N($F463),0))-DL463-FJ463&lt;0.005,0,(HH462*(1+HH$5/Setup!$C$36)+IF($V463=41,N($F463),0))-DL463-FJ463)</f>
        <v>0</v>
      </c>
      <c r="HI463" s="48" t="n">
        <f aca="false">IF((HI462*(1+HI$5/Setup!$C$36)+IF($V463=42,N($F463),0))-DM463-FK463&lt;0.005,0,(HI462*(1+HI$5/Setup!$C$36)+IF($V463=42,N($F463),0))-DM463-FK463)</f>
        <v>0</v>
      </c>
      <c r="HJ463" s="48" t="n">
        <f aca="false">IF((HJ462*(1+HJ$5/Setup!$C$36)+IF($V463=43,N($F463),0))-DN463-FL463&lt;0.005,0,(HJ462*(1+HJ$5/Setup!$C$36)+IF($V463=43,N($F463),0))-DN463-FL463)</f>
        <v>0</v>
      </c>
      <c r="HK463" s="48" t="n">
        <f aca="false">IF((HK462*(1+HK$5/Setup!$C$36)+IF($V463=44,N($F463),0))-DO463-FM463&lt;0.005,0,(HK462*(1+HK$5/Setup!$C$36)+IF($V463=44,N($F463),0))-DO463-FM463)</f>
        <v>0</v>
      </c>
      <c r="HL463" s="48" t="n">
        <f aca="false">IF((HL462*(1+HL$5/Setup!$C$36)+IF($V463=45,N($F463),0))-DP463-FN463&lt;0.005,0,(HL462*(1+HL$5/Setup!$C$36)+IF($V463=45,N($F463),0))-DP463-FN463)</f>
        <v>0</v>
      </c>
      <c r="HM463" s="48" t="n">
        <f aca="false">IF((HM462*(1+HM$5/Setup!$C$36)+IF($V463=46,N($F463),0))-DQ463-FO463&lt;0.005,0,(HM462*(1+HM$5/Setup!$C$36)+IF($V463=46,N($F463),0))-DQ463-FO463)</f>
        <v>0</v>
      </c>
      <c r="HN463" s="48" t="n">
        <f aca="false">IF((HN462*(1+HN$5/Setup!$C$36)+IF($V463=47,N($F463),0))-DR463-FP463&lt;0.005,0,(HN462*(1+HN$5/Setup!$C$36)+IF($V463=47,N($F463),0))-DR463-FP463)</f>
        <v>0</v>
      </c>
      <c r="HO463" s="48" t="n">
        <f aca="false">IF((HO462*(1+HO$5/Setup!$C$36)+IF($V463=48,N($F463),0))-DS463-FQ463&lt;0.005,0,(HO462*(1+HO$5/Setup!$C$36)+IF($V463=48,N($F463),0))-DS463-FQ463)</f>
        <v>0</v>
      </c>
      <c r="HP463" s="48" t="n">
        <f aca="false">IF((HP462*(1+HP$5/Setup!$C$36)+IF($V463=49,N($F463),0))-DT463-FR463&lt;0.005,0,(HP462*(1+HP$5/Setup!$C$36)+IF($V463=49,N($F463),0))-DT463-FR463)</f>
        <v>0</v>
      </c>
      <c r="HQ463" s="48" t="n">
        <f aca="false">IF((HQ462*(1+HQ$5/Setup!$C$36)+IF($V463=50,N($F463),0))-DU463-FS463&lt;0.005,0,(HQ462*(1+HQ$5/Setup!$C$36)+IF($V463=50,N($F463),0))-DU463-FS463)</f>
        <v>0</v>
      </c>
    </row>
    <row r="464" customFormat="false" ht="15" hidden="false" customHeight="false" outlineLevel="0" collapsed="false">
      <c r="A464" s="44" t="n">
        <v>456</v>
      </c>
      <c r="B464" s="45" t="n">
        <f aca="false">IF(Setup!$C$7="Every month",EDATE(Setup!$C$8,($A464-1)),IF(Setup!$C$7="Twice a month",DATE(YEAR(Setup!$C$8),MONTH(Setup!$C$8)+INT((($A464-1)+Setup!$C$41)/2),MIN(IF(MOD(($A464-1)+Setup!$C$41,2)=0,Setup!$C$39,Setup!$C$40),DAY(EOMONTH(DATE(YEAR(Setup!$C$8),MONTH(Setup!$C$8)+INT((($A464-1)+Setup!$C$41)/2),1),0)))),Setup!$C$8+($A464-1)*IF(Setup!$C$7="Every week",7,14)))</f>
        <v>52695</v>
      </c>
      <c r="C464" s="45" t="n">
        <f aca="false">IF(Setup!$C$7="Every month",EDATE(Setup!$C$8,$A464),IF(Setup!$C$7="Twice a month",DATE(YEAR(Setup!$C$8),MONTH(Setup!$C$8)+INT(($A464+Setup!$C$41)/2),MIN(IF(MOD($A464+Setup!$C$41,2)=0,Setup!$C$39,Setup!$C$40),DAY(EOMONTH(DATE(YEAR(Setup!$C$8),MONTH(Setup!$C$8)+INT(($A464+Setup!$C$41)/2),1),0)))),Setup!$C$8+$A464*IF(Setup!$C$7="Every week",7,14)))</f>
        <v>52709</v>
      </c>
      <c r="D464" s="46"/>
      <c r="E464" s="47"/>
      <c r="F464" s="47"/>
      <c r="G464" s="47"/>
      <c r="H464" s="47"/>
      <c r="I464" s="48" t="n">
        <f aca="false">N(Setup!$C$11)+N(E464)</f>
        <v>100</v>
      </c>
      <c r="J464" s="48" t="n">
        <f aca="false">MIN(Setup!$C$37,MAX(I464,0))</f>
        <v>9.23076923076923</v>
      </c>
      <c r="K464" s="48" t="n">
        <f aca="false">MIN(MAX(N(Setup!$C$14)-L463,0),MAX(I464-J464,0))</f>
        <v>0</v>
      </c>
      <c r="L464" s="48" t="n">
        <f aca="false">L463+K464-N(G464)</f>
        <v>500</v>
      </c>
      <c r="M464" s="48" t="n">
        <f aca="false">M463+J464-N(H464)</f>
        <v>4209.23076923074</v>
      </c>
      <c r="N464" s="48" t="n">
        <f aca="false">SUM(BX464:DU464)</f>
        <v>0</v>
      </c>
      <c r="O464" s="48" t="n">
        <f aca="false">SUM(Z464:BW464)-N464</f>
        <v>65</v>
      </c>
      <c r="P464" s="48" t="n">
        <f aca="false">MAX(I464-J464-K464,0)+O464</f>
        <v>155.769230769231</v>
      </c>
      <c r="Q464" s="48" t="n">
        <f aca="false">SUM(DV464:FS464)</f>
        <v>0</v>
      </c>
      <c r="R464" s="49" t="n">
        <f aca="false">N464+J464+K464+Q464</f>
        <v>9.23076923076923</v>
      </c>
      <c r="S464" s="48" t="n">
        <f aca="false">T464-T463-N(F464)+N464+Q464</f>
        <v>0</v>
      </c>
      <c r="T464" s="49" t="n">
        <f aca="false">SUM(FT464:HQ464)</f>
        <v>0</v>
      </c>
      <c r="U464" s="44" t="str">
        <f aca="false">IF(T463&lt;0.005,"",INDEX(Helpers!$C$2:$C$51,IF(_xlfn.MINIFS($DV$6:$FS$6,DV464:FS464,"&gt;0.005")=0,V464,_xlfn.MINIFS($DV$6:$FS$6,DV464:FS464,"&gt;0.005"))))</f>
        <v/>
      </c>
      <c r="V464" s="44" t="n">
        <f aca="false">IF(_xlfn.MINIFS($FT$6:$HQ$6,FT463:HQ463,"&gt;0.005")=0,1,_xlfn.MINIFS($FT$6:$HQ$6,FT463:HQ463,"&gt;0.005"))</f>
        <v>1</v>
      </c>
      <c r="W464" s="44" t="n">
        <f aca="false">IF(AND(D464&lt;&gt;"Paid",T463&gt;0.005),1,0)</f>
        <v>0</v>
      </c>
      <c r="X464" s="48" t="n">
        <f aca="false">SUMPRODUCT(((Helpers!$G$2:$G$51*(1+(Helpers!$D$2:$D$51+0.000000001)/12)^(($B464-Setup!$C$8)/(365.25/12))-Helpers!$E$2:$E$51*((1+(Helpers!$D$2:$D$51+0.000000001)/12)^(($B464-Setup!$C$8)/(365.25/12))-1)/((Helpers!$D$2:$D$51+0.000000001)/12))&gt;0)*(Helpers!$G$2:$G$51*(1+(Helpers!$D$2:$D$51+0.000000001)/12)^(($B464-Setup!$C$8)/(365.25/12))-Helpers!$E$2:$E$51*((1+(Helpers!$D$2:$D$51+0.000000001)/12)^(($B464-Setup!$C$8)/(365.25/12))-1)/((Helpers!$D$2:$D$51+0.000000001)/12)))</f>
        <v>0</v>
      </c>
      <c r="Y464" s="48"/>
      <c r="Z464" s="48" t="n">
        <f aca="false">IF(OR(N(Z$5)=0,Z$6=""),0,Z$5*((DATE(YEAR($B464),MONTH($B464),MIN(Z$6,DAY(EOMONTH($B464,0))))&gt;=$B464)*(DATE(YEAR($B464),MONTH($B464),MIN(Z$6,DAY(EOMONTH($B464,0))))&lt;$C464)+(DATE(YEAR($B464),MONTH($B464)+1,MIN(Z$6,DAY(EOMONTH($B464,1))))&gt;=$B464)*(DATE(YEAR($B464),MONTH($B464)+1,MIN(Z$6,DAY(EOMONTH($B464,1))))&lt;$C464)))</f>
        <v>25</v>
      </c>
      <c r="AA464" s="48" t="n">
        <f aca="false">IF(OR(N(AA$5)=0,AA$6=""),0,AA$5*((DATE(YEAR($B464),MONTH($B464),MIN(AA$6,DAY(EOMONTH($B464,0))))&gt;=$B464)*(DATE(YEAR($B464),MONTH($B464),MIN(AA$6,DAY(EOMONTH($B464,0))))&lt;$C464)+(DATE(YEAR($B464),MONTH($B464)+1,MIN(AA$6,DAY(EOMONTH($B464,1))))&gt;=$B464)*(DATE(YEAR($B464),MONTH($B464)+1,MIN(AA$6,DAY(EOMONTH($B464,1))))&lt;$C464)))</f>
        <v>40</v>
      </c>
      <c r="AB464" s="48" t="n">
        <f aca="false">IF(OR(N(AB$5)=0,AB$6=""),0,AB$5*((DATE(YEAR($B464),MONTH($B464),MIN(AB$6,DAY(EOMONTH($B464,0))))&gt;=$B464)*(DATE(YEAR($B464),MONTH($B464),MIN(AB$6,DAY(EOMONTH($B464,0))))&lt;$C464)+(DATE(YEAR($B464),MONTH($B464)+1,MIN(AB$6,DAY(EOMONTH($B464,1))))&gt;=$B464)*(DATE(YEAR($B464),MONTH($B464)+1,MIN(AB$6,DAY(EOMONTH($B464,1))))&lt;$C464)))</f>
        <v>0</v>
      </c>
      <c r="AC464" s="48" t="n">
        <f aca="false">IF(OR(N(AC$5)=0,AC$6=""),0,AC$5*((DATE(YEAR($B464),MONTH($B464),MIN(AC$6,DAY(EOMONTH($B464,0))))&gt;=$B464)*(DATE(YEAR($B464),MONTH($B464),MIN(AC$6,DAY(EOMONTH($B464,0))))&lt;$C464)+(DATE(YEAR($B464),MONTH($B464)+1,MIN(AC$6,DAY(EOMONTH($B464,1))))&gt;=$B464)*(DATE(YEAR($B464),MONTH($B464)+1,MIN(AC$6,DAY(EOMONTH($B464,1))))&lt;$C464)))</f>
        <v>0</v>
      </c>
      <c r="AD464" s="48" t="n">
        <f aca="false">IF(OR(N(AD$5)=0,AD$6=""),0,AD$5*((DATE(YEAR($B464),MONTH($B464),MIN(AD$6,DAY(EOMONTH($B464,0))))&gt;=$B464)*(DATE(YEAR($B464),MONTH($B464),MIN(AD$6,DAY(EOMONTH($B464,0))))&lt;$C464)+(DATE(YEAR($B464),MONTH($B464)+1,MIN(AD$6,DAY(EOMONTH($B464,1))))&gt;=$B464)*(DATE(YEAR($B464),MONTH($B464)+1,MIN(AD$6,DAY(EOMONTH($B464,1))))&lt;$C464)))</f>
        <v>0</v>
      </c>
      <c r="AE464" s="48" t="n">
        <f aca="false">IF(OR(N(AE$5)=0,AE$6=""),0,AE$5*((DATE(YEAR($B464),MONTH($B464),MIN(AE$6,DAY(EOMONTH($B464,0))))&gt;=$B464)*(DATE(YEAR($B464),MONTH($B464),MIN(AE$6,DAY(EOMONTH($B464,0))))&lt;$C464)+(DATE(YEAR($B464),MONTH($B464)+1,MIN(AE$6,DAY(EOMONTH($B464,1))))&gt;=$B464)*(DATE(YEAR($B464),MONTH($B464)+1,MIN(AE$6,DAY(EOMONTH($B464,1))))&lt;$C464)))</f>
        <v>0</v>
      </c>
      <c r="AF464" s="48" t="n">
        <f aca="false">IF(OR(N(AF$5)=0,AF$6=""),0,AF$5*((DATE(YEAR($B464),MONTH($B464),MIN(AF$6,DAY(EOMONTH($B464,0))))&gt;=$B464)*(DATE(YEAR($B464),MONTH($B464),MIN(AF$6,DAY(EOMONTH($B464,0))))&lt;$C464)+(DATE(YEAR($B464),MONTH($B464)+1,MIN(AF$6,DAY(EOMONTH($B464,1))))&gt;=$B464)*(DATE(YEAR($B464),MONTH($B464)+1,MIN(AF$6,DAY(EOMONTH($B464,1))))&lt;$C464)))</f>
        <v>0</v>
      </c>
      <c r="AG464" s="48" t="n">
        <f aca="false">IF(OR(N(AG$5)=0,AG$6=""),0,AG$5*((DATE(YEAR($B464),MONTH($B464),MIN(AG$6,DAY(EOMONTH($B464,0))))&gt;=$B464)*(DATE(YEAR($B464),MONTH($B464),MIN(AG$6,DAY(EOMONTH($B464,0))))&lt;$C464)+(DATE(YEAR($B464),MONTH($B464)+1,MIN(AG$6,DAY(EOMONTH($B464,1))))&gt;=$B464)*(DATE(YEAR($B464),MONTH($B464)+1,MIN(AG$6,DAY(EOMONTH($B464,1))))&lt;$C464)))</f>
        <v>0</v>
      </c>
      <c r="AH464" s="48" t="n">
        <f aca="false">IF(OR(N(AH$5)=0,AH$6=""),0,AH$5*((DATE(YEAR($B464),MONTH($B464),MIN(AH$6,DAY(EOMONTH($B464,0))))&gt;=$B464)*(DATE(YEAR($B464),MONTH($B464),MIN(AH$6,DAY(EOMONTH($B464,0))))&lt;$C464)+(DATE(YEAR($B464),MONTH($B464)+1,MIN(AH$6,DAY(EOMONTH($B464,1))))&gt;=$B464)*(DATE(YEAR($B464),MONTH($B464)+1,MIN(AH$6,DAY(EOMONTH($B464,1))))&lt;$C464)))</f>
        <v>0</v>
      </c>
      <c r="AI464" s="48" t="n">
        <f aca="false">IF(OR(N(AI$5)=0,AI$6=""),0,AI$5*((DATE(YEAR($B464),MONTH($B464),MIN(AI$6,DAY(EOMONTH($B464,0))))&gt;=$B464)*(DATE(YEAR($B464),MONTH($B464),MIN(AI$6,DAY(EOMONTH($B464,0))))&lt;$C464)+(DATE(YEAR($B464),MONTH($B464)+1,MIN(AI$6,DAY(EOMONTH($B464,1))))&gt;=$B464)*(DATE(YEAR($B464),MONTH($B464)+1,MIN(AI$6,DAY(EOMONTH($B464,1))))&lt;$C464)))</f>
        <v>0</v>
      </c>
      <c r="AJ464" s="48" t="n">
        <f aca="false">IF(OR(N(AJ$5)=0,AJ$6=""),0,AJ$5*((DATE(YEAR($B464),MONTH($B464),MIN(AJ$6,DAY(EOMONTH($B464,0))))&gt;=$B464)*(DATE(YEAR($B464),MONTH($B464),MIN(AJ$6,DAY(EOMONTH($B464,0))))&lt;$C464)+(DATE(YEAR($B464),MONTH($B464)+1,MIN(AJ$6,DAY(EOMONTH($B464,1))))&gt;=$B464)*(DATE(YEAR($B464),MONTH($B464)+1,MIN(AJ$6,DAY(EOMONTH($B464,1))))&lt;$C464)))</f>
        <v>0</v>
      </c>
      <c r="AK464" s="48" t="n">
        <f aca="false">IF(OR(N(AK$5)=0,AK$6=""),0,AK$5*((DATE(YEAR($B464),MONTH($B464),MIN(AK$6,DAY(EOMONTH($B464,0))))&gt;=$B464)*(DATE(YEAR($B464),MONTH($B464),MIN(AK$6,DAY(EOMONTH($B464,0))))&lt;$C464)+(DATE(YEAR($B464),MONTH($B464)+1,MIN(AK$6,DAY(EOMONTH($B464,1))))&gt;=$B464)*(DATE(YEAR($B464),MONTH($B464)+1,MIN(AK$6,DAY(EOMONTH($B464,1))))&lt;$C464)))</f>
        <v>0</v>
      </c>
      <c r="AL464" s="48" t="n">
        <f aca="false">IF(OR(N(AL$5)=0,AL$6=""),0,AL$5*((DATE(YEAR($B464),MONTH($B464),MIN(AL$6,DAY(EOMONTH($B464,0))))&gt;=$B464)*(DATE(YEAR($B464),MONTH($B464),MIN(AL$6,DAY(EOMONTH($B464,0))))&lt;$C464)+(DATE(YEAR($B464),MONTH($B464)+1,MIN(AL$6,DAY(EOMONTH($B464,1))))&gt;=$B464)*(DATE(YEAR($B464),MONTH($B464)+1,MIN(AL$6,DAY(EOMONTH($B464,1))))&lt;$C464)))</f>
        <v>0</v>
      </c>
      <c r="AM464" s="48" t="n">
        <f aca="false">IF(OR(N(AM$5)=0,AM$6=""),0,AM$5*((DATE(YEAR($B464),MONTH($B464),MIN(AM$6,DAY(EOMONTH($B464,0))))&gt;=$B464)*(DATE(YEAR($B464),MONTH($B464),MIN(AM$6,DAY(EOMONTH($B464,0))))&lt;$C464)+(DATE(YEAR($B464),MONTH($B464)+1,MIN(AM$6,DAY(EOMONTH($B464,1))))&gt;=$B464)*(DATE(YEAR($B464),MONTH($B464)+1,MIN(AM$6,DAY(EOMONTH($B464,1))))&lt;$C464)))</f>
        <v>0</v>
      </c>
      <c r="AN464" s="48" t="n">
        <f aca="false">IF(OR(N(AN$5)=0,AN$6=""),0,AN$5*((DATE(YEAR($B464),MONTH($B464),MIN(AN$6,DAY(EOMONTH($B464,0))))&gt;=$B464)*(DATE(YEAR($B464),MONTH($B464),MIN(AN$6,DAY(EOMONTH($B464,0))))&lt;$C464)+(DATE(YEAR($B464),MONTH($B464)+1,MIN(AN$6,DAY(EOMONTH($B464,1))))&gt;=$B464)*(DATE(YEAR($B464),MONTH($B464)+1,MIN(AN$6,DAY(EOMONTH($B464,1))))&lt;$C464)))</f>
        <v>0</v>
      </c>
      <c r="AO464" s="48" t="n">
        <f aca="false">IF(OR(N(AO$5)=0,AO$6=""),0,AO$5*((DATE(YEAR($B464),MONTH($B464),MIN(AO$6,DAY(EOMONTH($B464,0))))&gt;=$B464)*(DATE(YEAR($B464),MONTH($B464),MIN(AO$6,DAY(EOMONTH($B464,0))))&lt;$C464)+(DATE(YEAR($B464),MONTH($B464)+1,MIN(AO$6,DAY(EOMONTH($B464,1))))&gt;=$B464)*(DATE(YEAR($B464),MONTH($B464)+1,MIN(AO$6,DAY(EOMONTH($B464,1))))&lt;$C464)))</f>
        <v>0</v>
      </c>
      <c r="AP464" s="48" t="n">
        <f aca="false">IF(OR(N(AP$5)=0,AP$6=""),0,AP$5*((DATE(YEAR($B464),MONTH($B464),MIN(AP$6,DAY(EOMONTH($B464,0))))&gt;=$B464)*(DATE(YEAR($B464),MONTH($B464),MIN(AP$6,DAY(EOMONTH($B464,0))))&lt;$C464)+(DATE(YEAR($B464),MONTH($B464)+1,MIN(AP$6,DAY(EOMONTH($B464,1))))&gt;=$B464)*(DATE(YEAR($B464),MONTH($B464)+1,MIN(AP$6,DAY(EOMONTH($B464,1))))&lt;$C464)))</f>
        <v>0</v>
      </c>
      <c r="AQ464" s="48" t="n">
        <f aca="false">IF(OR(N(AQ$5)=0,AQ$6=""),0,AQ$5*((DATE(YEAR($B464),MONTH($B464),MIN(AQ$6,DAY(EOMONTH($B464,0))))&gt;=$B464)*(DATE(YEAR($B464),MONTH($B464),MIN(AQ$6,DAY(EOMONTH($B464,0))))&lt;$C464)+(DATE(YEAR($B464),MONTH($B464)+1,MIN(AQ$6,DAY(EOMONTH($B464,1))))&gt;=$B464)*(DATE(YEAR($B464),MONTH($B464)+1,MIN(AQ$6,DAY(EOMONTH($B464,1))))&lt;$C464)))</f>
        <v>0</v>
      </c>
      <c r="AR464" s="48" t="n">
        <f aca="false">IF(OR(N(AR$5)=0,AR$6=""),0,AR$5*((DATE(YEAR($B464),MONTH($B464),MIN(AR$6,DAY(EOMONTH($B464,0))))&gt;=$B464)*(DATE(YEAR($B464),MONTH($B464),MIN(AR$6,DAY(EOMONTH($B464,0))))&lt;$C464)+(DATE(YEAR($B464),MONTH($B464)+1,MIN(AR$6,DAY(EOMONTH($B464,1))))&gt;=$B464)*(DATE(YEAR($B464),MONTH($B464)+1,MIN(AR$6,DAY(EOMONTH($B464,1))))&lt;$C464)))</f>
        <v>0</v>
      </c>
      <c r="AS464" s="48" t="n">
        <f aca="false">IF(OR(N(AS$5)=0,AS$6=""),0,AS$5*((DATE(YEAR($B464),MONTH($B464),MIN(AS$6,DAY(EOMONTH($B464,0))))&gt;=$B464)*(DATE(YEAR($B464),MONTH($B464),MIN(AS$6,DAY(EOMONTH($B464,0))))&lt;$C464)+(DATE(YEAR($B464),MONTH($B464)+1,MIN(AS$6,DAY(EOMONTH($B464,1))))&gt;=$B464)*(DATE(YEAR($B464),MONTH($B464)+1,MIN(AS$6,DAY(EOMONTH($B464,1))))&lt;$C464)))</f>
        <v>0</v>
      </c>
      <c r="AT464" s="48" t="n">
        <f aca="false">IF(OR(N(AT$5)=0,AT$6=""),0,AT$5*((DATE(YEAR($B464),MONTH($B464),MIN(AT$6,DAY(EOMONTH($B464,0))))&gt;=$B464)*(DATE(YEAR($B464),MONTH($B464),MIN(AT$6,DAY(EOMONTH($B464,0))))&lt;$C464)+(DATE(YEAR($B464),MONTH($B464)+1,MIN(AT$6,DAY(EOMONTH($B464,1))))&gt;=$B464)*(DATE(YEAR($B464),MONTH($B464)+1,MIN(AT$6,DAY(EOMONTH($B464,1))))&lt;$C464)))</f>
        <v>0</v>
      </c>
      <c r="AU464" s="48" t="n">
        <f aca="false">IF(OR(N(AU$5)=0,AU$6=""),0,AU$5*((DATE(YEAR($B464),MONTH($B464),MIN(AU$6,DAY(EOMONTH($B464,0))))&gt;=$B464)*(DATE(YEAR($B464),MONTH($B464),MIN(AU$6,DAY(EOMONTH($B464,0))))&lt;$C464)+(DATE(YEAR($B464),MONTH($B464)+1,MIN(AU$6,DAY(EOMONTH($B464,1))))&gt;=$B464)*(DATE(YEAR($B464),MONTH($B464)+1,MIN(AU$6,DAY(EOMONTH($B464,1))))&lt;$C464)))</f>
        <v>0</v>
      </c>
      <c r="AV464" s="48" t="n">
        <f aca="false">IF(OR(N(AV$5)=0,AV$6=""),0,AV$5*((DATE(YEAR($B464),MONTH($B464),MIN(AV$6,DAY(EOMONTH($B464,0))))&gt;=$B464)*(DATE(YEAR($B464),MONTH($B464),MIN(AV$6,DAY(EOMONTH($B464,0))))&lt;$C464)+(DATE(YEAR($B464),MONTH($B464)+1,MIN(AV$6,DAY(EOMONTH($B464,1))))&gt;=$B464)*(DATE(YEAR($B464),MONTH($B464)+1,MIN(AV$6,DAY(EOMONTH($B464,1))))&lt;$C464)))</f>
        <v>0</v>
      </c>
      <c r="AW464" s="48" t="n">
        <f aca="false">IF(OR(N(AW$5)=0,AW$6=""),0,AW$5*((DATE(YEAR($B464),MONTH($B464),MIN(AW$6,DAY(EOMONTH($B464,0))))&gt;=$B464)*(DATE(YEAR($B464),MONTH($B464),MIN(AW$6,DAY(EOMONTH($B464,0))))&lt;$C464)+(DATE(YEAR($B464),MONTH($B464)+1,MIN(AW$6,DAY(EOMONTH($B464,1))))&gt;=$B464)*(DATE(YEAR($B464),MONTH($B464)+1,MIN(AW$6,DAY(EOMONTH($B464,1))))&lt;$C464)))</f>
        <v>0</v>
      </c>
      <c r="AX464" s="48" t="n">
        <f aca="false">IF(OR(N(AX$5)=0,AX$6=""),0,AX$5*((DATE(YEAR($B464),MONTH($B464),MIN(AX$6,DAY(EOMONTH($B464,0))))&gt;=$B464)*(DATE(YEAR($B464),MONTH($B464),MIN(AX$6,DAY(EOMONTH($B464,0))))&lt;$C464)+(DATE(YEAR($B464),MONTH($B464)+1,MIN(AX$6,DAY(EOMONTH($B464,1))))&gt;=$B464)*(DATE(YEAR($B464),MONTH($B464)+1,MIN(AX$6,DAY(EOMONTH($B464,1))))&lt;$C464)))</f>
        <v>0</v>
      </c>
      <c r="AY464" s="48" t="n">
        <f aca="false">IF(OR(N(AY$5)=0,AY$6=""),0,AY$5*((DATE(YEAR($B464),MONTH($B464),MIN(AY$6,DAY(EOMONTH($B464,0))))&gt;=$B464)*(DATE(YEAR($B464),MONTH($B464),MIN(AY$6,DAY(EOMONTH($B464,0))))&lt;$C464)+(DATE(YEAR($B464),MONTH($B464)+1,MIN(AY$6,DAY(EOMONTH($B464,1))))&gt;=$B464)*(DATE(YEAR($B464),MONTH($B464)+1,MIN(AY$6,DAY(EOMONTH($B464,1))))&lt;$C464)))</f>
        <v>0</v>
      </c>
      <c r="AZ464" s="48" t="n">
        <f aca="false">IF(OR(N(AZ$5)=0,AZ$6=""),0,AZ$5*((DATE(YEAR($B464),MONTH($B464),MIN(AZ$6,DAY(EOMONTH($B464,0))))&gt;=$B464)*(DATE(YEAR($B464),MONTH($B464),MIN(AZ$6,DAY(EOMONTH($B464,0))))&lt;$C464)+(DATE(YEAR($B464),MONTH($B464)+1,MIN(AZ$6,DAY(EOMONTH($B464,1))))&gt;=$B464)*(DATE(YEAR($B464),MONTH($B464)+1,MIN(AZ$6,DAY(EOMONTH($B464,1))))&lt;$C464)))</f>
        <v>0</v>
      </c>
      <c r="BA464" s="48" t="n">
        <f aca="false">IF(OR(N(BA$5)=0,BA$6=""),0,BA$5*((DATE(YEAR($B464),MONTH($B464),MIN(BA$6,DAY(EOMONTH($B464,0))))&gt;=$B464)*(DATE(YEAR($B464),MONTH($B464),MIN(BA$6,DAY(EOMONTH($B464,0))))&lt;$C464)+(DATE(YEAR($B464),MONTH($B464)+1,MIN(BA$6,DAY(EOMONTH($B464,1))))&gt;=$B464)*(DATE(YEAR($B464),MONTH($B464)+1,MIN(BA$6,DAY(EOMONTH($B464,1))))&lt;$C464)))</f>
        <v>0</v>
      </c>
      <c r="BB464" s="48" t="n">
        <f aca="false">IF(OR(N(BB$5)=0,BB$6=""),0,BB$5*((DATE(YEAR($B464),MONTH($B464),MIN(BB$6,DAY(EOMONTH($B464,0))))&gt;=$B464)*(DATE(YEAR($B464),MONTH($B464),MIN(BB$6,DAY(EOMONTH($B464,0))))&lt;$C464)+(DATE(YEAR($B464),MONTH($B464)+1,MIN(BB$6,DAY(EOMONTH($B464,1))))&gt;=$B464)*(DATE(YEAR($B464),MONTH($B464)+1,MIN(BB$6,DAY(EOMONTH($B464,1))))&lt;$C464)))</f>
        <v>0</v>
      </c>
      <c r="BC464" s="48" t="n">
        <f aca="false">IF(OR(N(BC$5)=0,BC$6=""),0,BC$5*((DATE(YEAR($B464),MONTH($B464),MIN(BC$6,DAY(EOMONTH($B464,0))))&gt;=$B464)*(DATE(YEAR($B464),MONTH($B464),MIN(BC$6,DAY(EOMONTH($B464,0))))&lt;$C464)+(DATE(YEAR($B464),MONTH($B464)+1,MIN(BC$6,DAY(EOMONTH($B464,1))))&gt;=$B464)*(DATE(YEAR($B464),MONTH($B464)+1,MIN(BC$6,DAY(EOMONTH($B464,1))))&lt;$C464)))</f>
        <v>0</v>
      </c>
      <c r="BD464" s="48" t="n">
        <f aca="false">IF(OR(N(BD$5)=0,BD$6=""),0,BD$5*((DATE(YEAR($B464),MONTH($B464),MIN(BD$6,DAY(EOMONTH($B464,0))))&gt;=$B464)*(DATE(YEAR($B464),MONTH($B464),MIN(BD$6,DAY(EOMONTH($B464,0))))&lt;$C464)+(DATE(YEAR($B464),MONTH($B464)+1,MIN(BD$6,DAY(EOMONTH($B464,1))))&gt;=$B464)*(DATE(YEAR($B464),MONTH($B464)+1,MIN(BD$6,DAY(EOMONTH($B464,1))))&lt;$C464)))</f>
        <v>0</v>
      </c>
      <c r="BE464" s="48" t="n">
        <f aca="false">IF(OR(N(BE$5)=0,BE$6=""),0,BE$5*((DATE(YEAR($B464),MONTH($B464),MIN(BE$6,DAY(EOMONTH($B464,0))))&gt;=$B464)*(DATE(YEAR($B464),MONTH($B464),MIN(BE$6,DAY(EOMONTH($B464,0))))&lt;$C464)+(DATE(YEAR($B464),MONTH($B464)+1,MIN(BE$6,DAY(EOMONTH($B464,1))))&gt;=$B464)*(DATE(YEAR($B464),MONTH($B464)+1,MIN(BE$6,DAY(EOMONTH($B464,1))))&lt;$C464)))</f>
        <v>0</v>
      </c>
      <c r="BF464" s="48" t="n">
        <f aca="false">IF(OR(N(BF$5)=0,BF$6=""),0,BF$5*((DATE(YEAR($B464),MONTH($B464),MIN(BF$6,DAY(EOMONTH($B464,0))))&gt;=$B464)*(DATE(YEAR($B464),MONTH($B464),MIN(BF$6,DAY(EOMONTH($B464,0))))&lt;$C464)+(DATE(YEAR($B464),MONTH($B464)+1,MIN(BF$6,DAY(EOMONTH($B464,1))))&gt;=$B464)*(DATE(YEAR($B464),MONTH($B464)+1,MIN(BF$6,DAY(EOMONTH($B464,1))))&lt;$C464)))</f>
        <v>0</v>
      </c>
      <c r="BG464" s="48" t="n">
        <f aca="false">IF(OR(N(BG$5)=0,BG$6=""),0,BG$5*((DATE(YEAR($B464),MONTH($B464),MIN(BG$6,DAY(EOMONTH($B464,0))))&gt;=$B464)*(DATE(YEAR($B464),MONTH($B464),MIN(BG$6,DAY(EOMONTH($B464,0))))&lt;$C464)+(DATE(YEAR($B464),MONTH($B464)+1,MIN(BG$6,DAY(EOMONTH($B464,1))))&gt;=$B464)*(DATE(YEAR($B464),MONTH($B464)+1,MIN(BG$6,DAY(EOMONTH($B464,1))))&lt;$C464)))</f>
        <v>0</v>
      </c>
      <c r="BH464" s="48" t="n">
        <f aca="false">IF(OR(N(BH$5)=0,BH$6=""),0,BH$5*((DATE(YEAR($B464),MONTH($B464),MIN(BH$6,DAY(EOMONTH($B464,0))))&gt;=$B464)*(DATE(YEAR($B464),MONTH($B464),MIN(BH$6,DAY(EOMONTH($B464,0))))&lt;$C464)+(DATE(YEAR($B464),MONTH($B464)+1,MIN(BH$6,DAY(EOMONTH($B464,1))))&gt;=$B464)*(DATE(YEAR($B464),MONTH($B464)+1,MIN(BH$6,DAY(EOMONTH($B464,1))))&lt;$C464)))</f>
        <v>0</v>
      </c>
      <c r="BI464" s="48" t="n">
        <f aca="false">IF(OR(N(BI$5)=0,BI$6=""),0,BI$5*((DATE(YEAR($B464),MONTH($B464),MIN(BI$6,DAY(EOMONTH($B464,0))))&gt;=$B464)*(DATE(YEAR($B464),MONTH($B464),MIN(BI$6,DAY(EOMONTH($B464,0))))&lt;$C464)+(DATE(YEAR($B464),MONTH($B464)+1,MIN(BI$6,DAY(EOMONTH($B464,1))))&gt;=$B464)*(DATE(YEAR($B464),MONTH($B464)+1,MIN(BI$6,DAY(EOMONTH($B464,1))))&lt;$C464)))</f>
        <v>0</v>
      </c>
      <c r="BJ464" s="48" t="n">
        <f aca="false">IF(OR(N(BJ$5)=0,BJ$6=""),0,BJ$5*((DATE(YEAR($B464),MONTH($B464),MIN(BJ$6,DAY(EOMONTH($B464,0))))&gt;=$B464)*(DATE(YEAR($B464),MONTH($B464),MIN(BJ$6,DAY(EOMONTH($B464,0))))&lt;$C464)+(DATE(YEAR($B464),MONTH($B464)+1,MIN(BJ$6,DAY(EOMONTH($B464,1))))&gt;=$B464)*(DATE(YEAR($B464),MONTH($B464)+1,MIN(BJ$6,DAY(EOMONTH($B464,1))))&lt;$C464)))</f>
        <v>0</v>
      </c>
      <c r="BK464" s="48" t="n">
        <f aca="false">IF(OR(N(BK$5)=0,BK$6=""),0,BK$5*((DATE(YEAR($B464),MONTH($B464),MIN(BK$6,DAY(EOMONTH($B464,0))))&gt;=$B464)*(DATE(YEAR($B464),MONTH($B464),MIN(BK$6,DAY(EOMONTH($B464,0))))&lt;$C464)+(DATE(YEAR($B464),MONTH($B464)+1,MIN(BK$6,DAY(EOMONTH($B464,1))))&gt;=$B464)*(DATE(YEAR($B464),MONTH($B464)+1,MIN(BK$6,DAY(EOMONTH($B464,1))))&lt;$C464)))</f>
        <v>0</v>
      </c>
      <c r="BL464" s="48" t="n">
        <f aca="false">IF(OR(N(BL$5)=0,BL$6=""),0,BL$5*((DATE(YEAR($B464),MONTH($B464),MIN(BL$6,DAY(EOMONTH($B464,0))))&gt;=$B464)*(DATE(YEAR($B464),MONTH($B464),MIN(BL$6,DAY(EOMONTH($B464,0))))&lt;$C464)+(DATE(YEAR($B464),MONTH($B464)+1,MIN(BL$6,DAY(EOMONTH($B464,1))))&gt;=$B464)*(DATE(YEAR($B464),MONTH($B464)+1,MIN(BL$6,DAY(EOMONTH($B464,1))))&lt;$C464)))</f>
        <v>0</v>
      </c>
      <c r="BM464" s="48" t="n">
        <f aca="false">IF(OR(N(BM$5)=0,BM$6=""),0,BM$5*((DATE(YEAR($B464),MONTH($B464),MIN(BM$6,DAY(EOMONTH($B464,0))))&gt;=$B464)*(DATE(YEAR($B464),MONTH($B464),MIN(BM$6,DAY(EOMONTH($B464,0))))&lt;$C464)+(DATE(YEAR($B464),MONTH($B464)+1,MIN(BM$6,DAY(EOMONTH($B464,1))))&gt;=$B464)*(DATE(YEAR($B464),MONTH($B464)+1,MIN(BM$6,DAY(EOMONTH($B464,1))))&lt;$C464)))</f>
        <v>0</v>
      </c>
      <c r="BN464" s="48" t="n">
        <f aca="false">IF(OR(N(BN$5)=0,BN$6=""),0,BN$5*((DATE(YEAR($B464),MONTH($B464),MIN(BN$6,DAY(EOMONTH($B464,0))))&gt;=$B464)*(DATE(YEAR($B464),MONTH($B464),MIN(BN$6,DAY(EOMONTH($B464,0))))&lt;$C464)+(DATE(YEAR($B464),MONTH($B464)+1,MIN(BN$6,DAY(EOMONTH($B464,1))))&gt;=$B464)*(DATE(YEAR($B464),MONTH($B464)+1,MIN(BN$6,DAY(EOMONTH($B464,1))))&lt;$C464)))</f>
        <v>0</v>
      </c>
      <c r="BO464" s="48" t="n">
        <f aca="false">IF(OR(N(BO$5)=0,BO$6=""),0,BO$5*((DATE(YEAR($B464),MONTH($B464),MIN(BO$6,DAY(EOMONTH($B464,0))))&gt;=$B464)*(DATE(YEAR($B464),MONTH($B464),MIN(BO$6,DAY(EOMONTH($B464,0))))&lt;$C464)+(DATE(YEAR($B464),MONTH($B464)+1,MIN(BO$6,DAY(EOMONTH($B464,1))))&gt;=$B464)*(DATE(YEAR($B464),MONTH($B464)+1,MIN(BO$6,DAY(EOMONTH($B464,1))))&lt;$C464)))</f>
        <v>0</v>
      </c>
      <c r="BP464" s="48" t="n">
        <f aca="false">IF(OR(N(BP$5)=0,BP$6=""),0,BP$5*((DATE(YEAR($B464),MONTH($B464),MIN(BP$6,DAY(EOMONTH($B464,0))))&gt;=$B464)*(DATE(YEAR($B464),MONTH($B464),MIN(BP$6,DAY(EOMONTH($B464,0))))&lt;$C464)+(DATE(YEAR($B464),MONTH($B464)+1,MIN(BP$6,DAY(EOMONTH($B464,1))))&gt;=$B464)*(DATE(YEAR($B464),MONTH($B464)+1,MIN(BP$6,DAY(EOMONTH($B464,1))))&lt;$C464)))</f>
        <v>0</v>
      </c>
      <c r="BQ464" s="48" t="n">
        <f aca="false">IF(OR(N(BQ$5)=0,BQ$6=""),0,BQ$5*((DATE(YEAR($B464),MONTH($B464),MIN(BQ$6,DAY(EOMONTH($B464,0))))&gt;=$B464)*(DATE(YEAR($B464),MONTH($B464),MIN(BQ$6,DAY(EOMONTH($B464,0))))&lt;$C464)+(DATE(YEAR($B464),MONTH($B464)+1,MIN(BQ$6,DAY(EOMONTH($B464,1))))&gt;=$B464)*(DATE(YEAR($B464),MONTH($B464)+1,MIN(BQ$6,DAY(EOMONTH($B464,1))))&lt;$C464)))</f>
        <v>0</v>
      </c>
      <c r="BR464" s="48" t="n">
        <f aca="false">IF(OR(N(BR$5)=0,BR$6=""),0,BR$5*((DATE(YEAR($B464),MONTH($B464),MIN(BR$6,DAY(EOMONTH($B464,0))))&gt;=$B464)*(DATE(YEAR($B464),MONTH($B464),MIN(BR$6,DAY(EOMONTH($B464,0))))&lt;$C464)+(DATE(YEAR($B464),MONTH($B464)+1,MIN(BR$6,DAY(EOMONTH($B464,1))))&gt;=$B464)*(DATE(YEAR($B464),MONTH($B464)+1,MIN(BR$6,DAY(EOMONTH($B464,1))))&lt;$C464)))</f>
        <v>0</v>
      </c>
      <c r="BS464" s="48" t="n">
        <f aca="false">IF(OR(N(BS$5)=0,BS$6=""),0,BS$5*((DATE(YEAR($B464),MONTH($B464),MIN(BS$6,DAY(EOMONTH($B464,0))))&gt;=$B464)*(DATE(YEAR($B464),MONTH($B464),MIN(BS$6,DAY(EOMONTH($B464,0))))&lt;$C464)+(DATE(YEAR($B464),MONTH($B464)+1,MIN(BS$6,DAY(EOMONTH($B464,1))))&gt;=$B464)*(DATE(YEAR($B464),MONTH($B464)+1,MIN(BS$6,DAY(EOMONTH($B464,1))))&lt;$C464)))</f>
        <v>0</v>
      </c>
      <c r="BT464" s="48" t="n">
        <f aca="false">IF(OR(N(BT$5)=0,BT$6=""),0,BT$5*((DATE(YEAR($B464),MONTH($B464),MIN(BT$6,DAY(EOMONTH($B464,0))))&gt;=$B464)*(DATE(YEAR($B464),MONTH($B464),MIN(BT$6,DAY(EOMONTH($B464,0))))&lt;$C464)+(DATE(YEAR($B464),MONTH($B464)+1,MIN(BT$6,DAY(EOMONTH($B464,1))))&gt;=$B464)*(DATE(YEAR($B464),MONTH($B464)+1,MIN(BT$6,DAY(EOMONTH($B464,1))))&lt;$C464)))</f>
        <v>0</v>
      </c>
      <c r="BU464" s="48" t="n">
        <f aca="false">IF(OR(N(BU$5)=0,BU$6=""),0,BU$5*((DATE(YEAR($B464),MONTH($B464),MIN(BU$6,DAY(EOMONTH($B464,0))))&gt;=$B464)*(DATE(YEAR($B464),MONTH($B464),MIN(BU$6,DAY(EOMONTH($B464,0))))&lt;$C464)+(DATE(YEAR($B464),MONTH($B464)+1,MIN(BU$6,DAY(EOMONTH($B464,1))))&gt;=$B464)*(DATE(YEAR($B464),MONTH($B464)+1,MIN(BU$6,DAY(EOMONTH($B464,1))))&lt;$C464)))</f>
        <v>0</v>
      </c>
      <c r="BV464" s="48" t="n">
        <f aca="false">IF(OR(N(BV$5)=0,BV$6=""),0,BV$5*((DATE(YEAR($B464),MONTH($B464),MIN(BV$6,DAY(EOMONTH($B464,0))))&gt;=$B464)*(DATE(YEAR($B464),MONTH($B464),MIN(BV$6,DAY(EOMONTH($B464,0))))&lt;$C464)+(DATE(YEAR($B464),MONTH($B464)+1,MIN(BV$6,DAY(EOMONTH($B464,1))))&gt;=$B464)*(DATE(YEAR($B464),MONTH($B464)+1,MIN(BV$6,DAY(EOMONTH($B464,1))))&lt;$C464)))</f>
        <v>0</v>
      </c>
      <c r="BW464" s="48" t="n">
        <f aca="false">IF(OR(N(BW$5)=0,BW$6=""),0,BW$5*((DATE(YEAR($B464),MONTH($B464),MIN(BW$6,DAY(EOMONTH($B464,0))))&gt;=$B464)*(DATE(YEAR($B464),MONTH($B464),MIN(BW$6,DAY(EOMONTH($B464,0))))&lt;$C464)+(DATE(YEAR($B464),MONTH($B464)+1,MIN(BW$6,DAY(EOMONTH($B464,1))))&gt;=$B464)*(DATE(YEAR($B464),MONTH($B464)+1,MIN(BW$6,DAY(EOMONTH($B464,1))))&lt;$C464)))</f>
        <v>0</v>
      </c>
      <c r="BX464" s="48" t="n">
        <f aca="false">MIN(Z464,(FT463*(1+FT$5/Setup!$C$36)+IF($V464=1,N($F464),0)))</f>
        <v>0</v>
      </c>
      <c r="BY464" s="48" t="n">
        <f aca="false">MIN(AA464,(FU463*(1+FU$5/Setup!$C$36)+IF($V464=2,N($F464),0)))</f>
        <v>0</v>
      </c>
      <c r="BZ464" s="48" t="n">
        <f aca="false">MIN(AB464,(FV463*(1+FV$5/Setup!$C$36)+IF($V464=3,N($F464),0)))</f>
        <v>0</v>
      </c>
      <c r="CA464" s="48" t="n">
        <f aca="false">MIN(AC464,(FW463*(1+FW$5/Setup!$C$36)+IF($V464=4,N($F464),0)))</f>
        <v>0</v>
      </c>
      <c r="CB464" s="48" t="n">
        <f aca="false">MIN(AD464,(FX463*(1+FX$5/Setup!$C$36)+IF($V464=5,N($F464),0)))</f>
        <v>0</v>
      </c>
      <c r="CC464" s="48" t="n">
        <f aca="false">MIN(AE464,(FY463*(1+FY$5/Setup!$C$36)+IF($V464=6,N($F464),0)))</f>
        <v>0</v>
      </c>
      <c r="CD464" s="48" t="n">
        <f aca="false">MIN(AF464,(FZ463*(1+FZ$5/Setup!$C$36)+IF($V464=7,N($F464),0)))</f>
        <v>0</v>
      </c>
      <c r="CE464" s="48" t="n">
        <f aca="false">MIN(AG464,(GA463*(1+GA$5/Setup!$C$36)+IF($V464=8,N($F464),0)))</f>
        <v>0</v>
      </c>
      <c r="CF464" s="48" t="n">
        <f aca="false">MIN(AH464,(GB463*(1+GB$5/Setup!$C$36)+IF($V464=9,N($F464),0)))</f>
        <v>0</v>
      </c>
      <c r="CG464" s="48" t="n">
        <f aca="false">MIN(AI464,(GC463*(1+GC$5/Setup!$C$36)+IF($V464=10,N($F464),0)))</f>
        <v>0</v>
      </c>
      <c r="CH464" s="48" t="n">
        <f aca="false">MIN(AJ464,(GD463*(1+GD$5/Setup!$C$36)+IF($V464=11,N($F464),0)))</f>
        <v>0</v>
      </c>
      <c r="CI464" s="48" t="n">
        <f aca="false">MIN(AK464,(GE463*(1+GE$5/Setup!$C$36)+IF($V464=12,N($F464),0)))</f>
        <v>0</v>
      </c>
      <c r="CJ464" s="48" t="n">
        <f aca="false">MIN(AL464,(GF463*(1+GF$5/Setup!$C$36)+IF($V464=13,N($F464),0)))</f>
        <v>0</v>
      </c>
      <c r="CK464" s="48" t="n">
        <f aca="false">MIN(AM464,(GG463*(1+GG$5/Setup!$C$36)+IF($V464=14,N($F464),0)))</f>
        <v>0</v>
      </c>
      <c r="CL464" s="48" t="n">
        <f aca="false">MIN(AN464,(GH463*(1+GH$5/Setup!$C$36)+IF($V464=15,N($F464),0)))</f>
        <v>0</v>
      </c>
      <c r="CM464" s="48" t="n">
        <f aca="false">MIN(AO464,(GI463*(1+GI$5/Setup!$C$36)+IF($V464=16,N($F464),0)))</f>
        <v>0</v>
      </c>
      <c r="CN464" s="48" t="n">
        <f aca="false">MIN(AP464,(GJ463*(1+GJ$5/Setup!$C$36)+IF($V464=17,N($F464),0)))</f>
        <v>0</v>
      </c>
      <c r="CO464" s="48" t="n">
        <f aca="false">MIN(AQ464,(GK463*(1+GK$5/Setup!$C$36)+IF($V464=18,N($F464),0)))</f>
        <v>0</v>
      </c>
      <c r="CP464" s="48" t="n">
        <f aca="false">MIN(AR464,(GL463*(1+GL$5/Setup!$C$36)+IF($V464=19,N($F464),0)))</f>
        <v>0</v>
      </c>
      <c r="CQ464" s="48" t="n">
        <f aca="false">MIN(AS464,(GM463*(1+GM$5/Setup!$C$36)+IF($V464=20,N($F464),0)))</f>
        <v>0</v>
      </c>
      <c r="CR464" s="48" t="n">
        <f aca="false">MIN(AT464,(GN463*(1+GN$5/Setup!$C$36)+IF($V464=21,N($F464),0)))</f>
        <v>0</v>
      </c>
      <c r="CS464" s="48" t="n">
        <f aca="false">MIN(AU464,(GO463*(1+GO$5/Setup!$C$36)+IF($V464=22,N($F464),0)))</f>
        <v>0</v>
      </c>
      <c r="CT464" s="48" t="n">
        <f aca="false">MIN(AV464,(GP463*(1+GP$5/Setup!$C$36)+IF($V464=23,N($F464),0)))</f>
        <v>0</v>
      </c>
      <c r="CU464" s="48" t="n">
        <f aca="false">MIN(AW464,(GQ463*(1+GQ$5/Setup!$C$36)+IF($V464=24,N($F464),0)))</f>
        <v>0</v>
      </c>
      <c r="CV464" s="48" t="n">
        <f aca="false">MIN(AX464,(GR463*(1+GR$5/Setup!$C$36)+IF($V464=25,N($F464),0)))</f>
        <v>0</v>
      </c>
      <c r="CW464" s="48" t="n">
        <f aca="false">MIN(AY464,(GS463*(1+GS$5/Setup!$C$36)+IF($V464=26,N($F464),0)))</f>
        <v>0</v>
      </c>
      <c r="CX464" s="48" t="n">
        <f aca="false">MIN(AZ464,(GT463*(1+GT$5/Setup!$C$36)+IF($V464=27,N($F464),0)))</f>
        <v>0</v>
      </c>
      <c r="CY464" s="48" t="n">
        <f aca="false">MIN(BA464,(GU463*(1+GU$5/Setup!$C$36)+IF($V464=28,N($F464),0)))</f>
        <v>0</v>
      </c>
      <c r="CZ464" s="48" t="n">
        <f aca="false">MIN(BB464,(GV463*(1+GV$5/Setup!$C$36)+IF($V464=29,N($F464),0)))</f>
        <v>0</v>
      </c>
      <c r="DA464" s="48" t="n">
        <f aca="false">MIN(BC464,(GW463*(1+GW$5/Setup!$C$36)+IF($V464=30,N($F464),0)))</f>
        <v>0</v>
      </c>
      <c r="DB464" s="48" t="n">
        <f aca="false">MIN(BD464,(GX463*(1+GX$5/Setup!$C$36)+IF($V464=31,N($F464),0)))</f>
        <v>0</v>
      </c>
      <c r="DC464" s="48" t="n">
        <f aca="false">MIN(BE464,(GY463*(1+GY$5/Setup!$C$36)+IF($V464=32,N($F464),0)))</f>
        <v>0</v>
      </c>
      <c r="DD464" s="48" t="n">
        <f aca="false">MIN(BF464,(GZ463*(1+GZ$5/Setup!$C$36)+IF($V464=33,N($F464),0)))</f>
        <v>0</v>
      </c>
      <c r="DE464" s="48" t="n">
        <f aca="false">MIN(BG464,(HA463*(1+HA$5/Setup!$C$36)+IF($V464=34,N($F464),0)))</f>
        <v>0</v>
      </c>
      <c r="DF464" s="48" t="n">
        <f aca="false">MIN(BH464,(HB463*(1+HB$5/Setup!$C$36)+IF($V464=35,N($F464),0)))</f>
        <v>0</v>
      </c>
      <c r="DG464" s="48" t="n">
        <f aca="false">MIN(BI464,(HC463*(1+HC$5/Setup!$C$36)+IF($V464=36,N($F464),0)))</f>
        <v>0</v>
      </c>
      <c r="DH464" s="48" t="n">
        <f aca="false">MIN(BJ464,(HD463*(1+HD$5/Setup!$C$36)+IF($V464=37,N($F464),0)))</f>
        <v>0</v>
      </c>
      <c r="DI464" s="48" t="n">
        <f aca="false">MIN(BK464,(HE463*(1+HE$5/Setup!$C$36)+IF($V464=38,N($F464),0)))</f>
        <v>0</v>
      </c>
      <c r="DJ464" s="48" t="n">
        <f aca="false">MIN(BL464,(HF463*(1+HF$5/Setup!$C$36)+IF($V464=39,N($F464),0)))</f>
        <v>0</v>
      </c>
      <c r="DK464" s="48" t="n">
        <f aca="false">MIN(BM464,(HG463*(1+HG$5/Setup!$C$36)+IF($V464=40,N($F464),0)))</f>
        <v>0</v>
      </c>
      <c r="DL464" s="48" t="n">
        <f aca="false">MIN(BN464,(HH463*(1+HH$5/Setup!$C$36)+IF($V464=41,N($F464),0)))</f>
        <v>0</v>
      </c>
      <c r="DM464" s="48" t="n">
        <f aca="false">MIN(BO464,(HI463*(1+HI$5/Setup!$C$36)+IF($V464=42,N($F464),0)))</f>
        <v>0</v>
      </c>
      <c r="DN464" s="48" t="n">
        <f aca="false">MIN(BP464,(HJ463*(1+HJ$5/Setup!$C$36)+IF($V464=43,N($F464),0)))</f>
        <v>0</v>
      </c>
      <c r="DO464" s="48" t="n">
        <f aca="false">MIN(BQ464,(HK463*(1+HK$5/Setup!$C$36)+IF($V464=44,N($F464),0)))</f>
        <v>0</v>
      </c>
      <c r="DP464" s="48" t="n">
        <f aca="false">MIN(BR464,(HL463*(1+HL$5/Setup!$C$36)+IF($V464=45,N($F464),0)))</f>
        <v>0</v>
      </c>
      <c r="DQ464" s="48" t="n">
        <f aca="false">MIN(BS464,(HM463*(1+HM$5/Setup!$C$36)+IF($V464=46,N($F464),0)))</f>
        <v>0</v>
      </c>
      <c r="DR464" s="48" t="n">
        <f aca="false">MIN(BT464,(HN463*(1+HN$5/Setup!$C$36)+IF($V464=47,N($F464),0)))</f>
        <v>0</v>
      </c>
      <c r="DS464" s="48" t="n">
        <f aca="false">MIN(BU464,(HO463*(1+HO$5/Setup!$C$36)+IF($V464=48,N($F464),0)))</f>
        <v>0</v>
      </c>
      <c r="DT464" s="48" t="n">
        <f aca="false">MIN(BV464,(HP463*(1+HP$5/Setup!$C$36)+IF($V464=49,N($F464),0)))</f>
        <v>0</v>
      </c>
      <c r="DU464" s="48" t="n">
        <f aca="false">MIN(BW464,(HQ463*(1+HQ$5/Setup!$C$36)+IF($V464=50,N($F464),0)))</f>
        <v>0</v>
      </c>
      <c r="DV464" s="48" t="n">
        <f aca="false">MIN(MAX((FT463*(1+FT$5/Setup!$C$36)+IF($V464=1,N($F464),0))-BX464,0),MAX($P464-0,0))</f>
        <v>0</v>
      </c>
      <c r="DW464" s="48" t="n">
        <f aca="false">MIN(MAX((FU463*(1+FU$5/Setup!$C$36)+IF($V464=2,N($F464),0))-BY464,0),MAX($P464-SUM(DV464:DV464),0))</f>
        <v>0</v>
      </c>
      <c r="DX464" s="48" t="n">
        <f aca="false">MIN(MAX((FV463*(1+FV$5/Setup!$C$36)+IF($V464=3,N($F464),0))-BZ464,0),MAX($P464-SUM(DV464:DW464),0))</f>
        <v>0</v>
      </c>
      <c r="DY464" s="48" t="n">
        <f aca="false">MIN(MAX((FW463*(1+FW$5/Setup!$C$36)+IF($V464=4,N($F464),0))-CA464,0),MAX($P464-SUM(DV464:DX464),0))</f>
        <v>0</v>
      </c>
      <c r="DZ464" s="48" t="n">
        <f aca="false">MIN(MAX((FX463*(1+FX$5/Setup!$C$36)+IF($V464=5,N($F464),0))-CB464,0),MAX($P464-SUM(DV464:DY464),0))</f>
        <v>0</v>
      </c>
      <c r="EA464" s="48" t="n">
        <f aca="false">MIN(MAX((FY463*(1+FY$5/Setup!$C$36)+IF($V464=6,N($F464),0))-CC464,0),MAX($P464-SUM(DV464:DZ464),0))</f>
        <v>0</v>
      </c>
      <c r="EB464" s="48" t="n">
        <f aca="false">MIN(MAX((FZ463*(1+FZ$5/Setup!$C$36)+IF($V464=7,N($F464),0))-CD464,0),MAX($P464-SUM(DV464:EA464),0))</f>
        <v>0</v>
      </c>
      <c r="EC464" s="48" t="n">
        <f aca="false">MIN(MAX((GA463*(1+GA$5/Setup!$C$36)+IF($V464=8,N($F464),0))-CE464,0),MAX($P464-SUM(DV464:EB464),0))</f>
        <v>0</v>
      </c>
      <c r="ED464" s="48" t="n">
        <f aca="false">MIN(MAX((GB463*(1+GB$5/Setup!$C$36)+IF($V464=9,N($F464),0))-CF464,0),MAX($P464-SUM(DV464:EC464),0))</f>
        <v>0</v>
      </c>
      <c r="EE464" s="48" t="n">
        <f aca="false">MIN(MAX((GC463*(1+GC$5/Setup!$C$36)+IF($V464=10,N($F464),0))-CG464,0),MAX($P464-SUM(DV464:ED464),0))</f>
        <v>0</v>
      </c>
      <c r="EF464" s="48" t="n">
        <f aca="false">MIN(MAX((GD463*(1+GD$5/Setup!$C$36)+IF($V464=11,N($F464),0))-CH464,0),MAX($P464-SUM(DV464:EE464),0))</f>
        <v>0</v>
      </c>
      <c r="EG464" s="48" t="n">
        <f aca="false">MIN(MAX((GE463*(1+GE$5/Setup!$C$36)+IF($V464=12,N($F464),0))-CI464,0),MAX($P464-SUM(DV464:EF464),0))</f>
        <v>0</v>
      </c>
      <c r="EH464" s="48" t="n">
        <f aca="false">MIN(MAX((GF463*(1+GF$5/Setup!$C$36)+IF($V464=13,N($F464),0))-CJ464,0),MAX($P464-SUM(DV464:EG464),0))</f>
        <v>0</v>
      </c>
      <c r="EI464" s="48" t="n">
        <f aca="false">MIN(MAX((GG463*(1+GG$5/Setup!$C$36)+IF($V464=14,N($F464),0))-CK464,0),MAX($P464-SUM(DV464:EH464),0))</f>
        <v>0</v>
      </c>
      <c r="EJ464" s="48" t="n">
        <f aca="false">MIN(MAX((GH463*(1+GH$5/Setup!$C$36)+IF($V464=15,N($F464),0))-CL464,0),MAX($P464-SUM(DV464:EI464),0))</f>
        <v>0</v>
      </c>
      <c r="EK464" s="48" t="n">
        <f aca="false">MIN(MAX((GI463*(1+GI$5/Setup!$C$36)+IF($V464=16,N($F464),0))-CM464,0),MAX($P464-SUM(DV464:EJ464),0))</f>
        <v>0</v>
      </c>
      <c r="EL464" s="48" t="n">
        <f aca="false">MIN(MAX((GJ463*(1+GJ$5/Setup!$C$36)+IF($V464=17,N($F464),0))-CN464,0),MAX($P464-SUM(DV464:EK464),0))</f>
        <v>0</v>
      </c>
      <c r="EM464" s="48" t="n">
        <f aca="false">MIN(MAX((GK463*(1+GK$5/Setup!$C$36)+IF($V464=18,N($F464),0))-CO464,0),MAX($P464-SUM(DV464:EL464),0))</f>
        <v>0</v>
      </c>
      <c r="EN464" s="48" t="n">
        <f aca="false">MIN(MAX((GL463*(1+GL$5/Setup!$C$36)+IF($V464=19,N($F464),0))-CP464,0),MAX($P464-SUM(DV464:EM464),0))</f>
        <v>0</v>
      </c>
      <c r="EO464" s="48" t="n">
        <f aca="false">MIN(MAX((GM463*(1+GM$5/Setup!$C$36)+IF($V464=20,N($F464),0))-CQ464,0),MAX($P464-SUM(DV464:EN464),0))</f>
        <v>0</v>
      </c>
      <c r="EP464" s="48" t="n">
        <f aca="false">MIN(MAX((GN463*(1+GN$5/Setup!$C$36)+IF($V464=21,N($F464),0))-CR464,0),MAX($P464-SUM(DV464:EO464),0))</f>
        <v>0</v>
      </c>
      <c r="EQ464" s="48" t="n">
        <f aca="false">MIN(MAX((GO463*(1+GO$5/Setup!$C$36)+IF($V464=22,N($F464),0))-CS464,0),MAX($P464-SUM(DV464:EP464),0))</f>
        <v>0</v>
      </c>
      <c r="ER464" s="48" t="n">
        <f aca="false">MIN(MAX((GP463*(1+GP$5/Setup!$C$36)+IF($V464=23,N($F464),0))-CT464,0),MAX($P464-SUM(DV464:EQ464),0))</f>
        <v>0</v>
      </c>
      <c r="ES464" s="48" t="n">
        <f aca="false">MIN(MAX((GQ463*(1+GQ$5/Setup!$C$36)+IF($V464=24,N($F464),0))-CU464,0),MAX($P464-SUM(DV464:ER464),0))</f>
        <v>0</v>
      </c>
      <c r="ET464" s="48" t="n">
        <f aca="false">MIN(MAX((GR463*(1+GR$5/Setup!$C$36)+IF($V464=25,N($F464),0))-CV464,0),MAX($P464-SUM(DV464:ES464),0))</f>
        <v>0</v>
      </c>
      <c r="EU464" s="48" t="n">
        <f aca="false">MIN(MAX((GS463*(1+GS$5/Setup!$C$36)+IF($V464=26,N($F464),0))-CW464,0),MAX($P464-SUM(DV464:ET464),0))</f>
        <v>0</v>
      </c>
      <c r="EV464" s="48" t="n">
        <f aca="false">MIN(MAX((GT463*(1+GT$5/Setup!$C$36)+IF($V464=27,N($F464),0))-CX464,0),MAX($P464-SUM(DV464:EU464),0))</f>
        <v>0</v>
      </c>
      <c r="EW464" s="48" t="n">
        <f aca="false">MIN(MAX((GU463*(1+GU$5/Setup!$C$36)+IF($V464=28,N($F464),0))-CY464,0),MAX($P464-SUM(DV464:EV464),0))</f>
        <v>0</v>
      </c>
      <c r="EX464" s="48" t="n">
        <f aca="false">MIN(MAX((GV463*(1+GV$5/Setup!$C$36)+IF($V464=29,N($F464),0))-CZ464,0),MAX($P464-SUM(DV464:EW464),0))</f>
        <v>0</v>
      </c>
      <c r="EY464" s="48" t="n">
        <f aca="false">MIN(MAX((GW463*(1+GW$5/Setup!$C$36)+IF($V464=30,N($F464),0))-DA464,0),MAX($P464-SUM(DV464:EX464),0))</f>
        <v>0</v>
      </c>
      <c r="EZ464" s="48" t="n">
        <f aca="false">MIN(MAX((GX463*(1+GX$5/Setup!$C$36)+IF($V464=31,N($F464),0))-DB464,0),MAX($P464-SUM(DV464:EY464),0))</f>
        <v>0</v>
      </c>
      <c r="FA464" s="48" t="n">
        <f aca="false">MIN(MAX((GY463*(1+GY$5/Setup!$C$36)+IF($V464=32,N($F464),0))-DC464,0),MAX($P464-SUM(DV464:EZ464),0))</f>
        <v>0</v>
      </c>
      <c r="FB464" s="48" t="n">
        <f aca="false">MIN(MAX((GZ463*(1+GZ$5/Setup!$C$36)+IF($V464=33,N($F464),0))-DD464,0),MAX($P464-SUM(DV464:FA464),0))</f>
        <v>0</v>
      </c>
      <c r="FC464" s="48" t="n">
        <f aca="false">MIN(MAX((HA463*(1+HA$5/Setup!$C$36)+IF($V464=34,N($F464),0))-DE464,0),MAX($P464-SUM(DV464:FB464),0))</f>
        <v>0</v>
      </c>
      <c r="FD464" s="48" t="n">
        <f aca="false">MIN(MAX((HB463*(1+HB$5/Setup!$C$36)+IF($V464=35,N($F464),0))-DF464,0),MAX($P464-SUM(DV464:FC464),0))</f>
        <v>0</v>
      </c>
      <c r="FE464" s="48" t="n">
        <f aca="false">MIN(MAX((HC463*(1+HC$5/Setup!$C$36)+IF($V464=36,N($F464),0))-DG464,0),MAX($P464-SUM(DV464:FD464),0))</f>
        <v>0</v>
      </c>
      <c r="FF464" s="48" t="n">
        <f aca="false">MIN(MAX((HD463*(1+HD$5/Setup!$C$36)+IF($V464=37,N($F464),0))-DH464,0),MAX($P464-SUM(DV464:FE464),0))</f>
        <v>0</v>
      </c>
      <c r="FG464" s="48" t="n">
        <f aca="false">MIN(MAX((HE463*(1+HE$5/Setup!$C$36)+IF($V464=38,N($F464),0))-DI464,0),MAX($P464-SUM(DV464:FF464),0))</f>
        <v>0</v>
      </c>
      <c r="FH464" s="48" t="n">
        <f aca="false">MIN(MAX((HF463*(1+HF$5/Setup!$C$36)+IF($V464=39,N($F464),0))-DJ464,0),MAX($P464-SUM(DV464:FG464),0))</f>
        <v>0</v>
      </c>
      <c r="FI464" s="48" t="n">
        <f aca="false">MIN(MAX((HG463*(1+HG$5/Setup!$C$36)+IF($V464=40,N($F464),0))-DK464,0),MAX($P464-SUM(DV464:FH464),0))</f>
        <v>0</v>
      </c>
      <c r="FJ464" s="48" t="n">
        <f aca="false">MIN(MAX((HH463*(1+HH$5/Setup!$C$36)+IF($V464=41,N($F464),0))-DL464,0),MAX($P464-SUM(DV464:FI464),0))</f>
        <v>0</v>
      </c>
      <c r="FK464" s="48" t="n">
        <f aca="false">MIN(MAX((HI463*(1+HI$5/Setup!$C$36)+IF($V464=42,N($F464),0))-DM464,0),MAX($P464-SUM(DV464:FJ464),0))</f>
        <v>0</v>
      </c>
      <c r="FL464" s="48" t="n">
        <f aca="false">MIN(MAX((HJ463*(1+HJ$5/Setup!$C$36)+IF($V464=43,N($F464),0))-DN464,0),MAX($P464-SUM(DV464:FK464),0))</f>
        <v>0</v>
      </c>
      <c r="FM464" s="48" t="n">
        <f aca="false">MIN(MAX((HK463*(1+HK$5/Setup!$C$36)+IF($V464=44,N($F464),0))-DO464,0),MAX($P464-SUM(DV464:FL464),0))</f>
        <v>0</v>
      </c>
      <c r="FN464" s="48" t="n">
        <f aca="false">MIN(MAX((HL463*(1+HL$5/Setup!$C$36)+IF($V464=45,N($F464),0))-DP464,0),MAX($P464-SUM(DV464:FM464),0))</f>
        <v>0</v>
      </c>
      <c r="FO464" s="48" t="n">
        <f aca="false">MIN(MAX((HM463*(1+HM$5/Setup!$C$36)+IF($V464=46,N($F464),0))-DQ464,0),MAX($P464-SUM(DV464:FN464),0))</f>
        <v>0</v>
      </c>
      <c r="FP464" s="48" t="n">
        <f aca="false">MIN(MAX((HN463*(1+HN$5/Setup!$C$36)+IF($V464=47,N($F464),0))-DR464,0),MAX($P464-SUM(DV464:FO464),0))</f>
        <v>0</v>
      </c>
      <c r="FQ464" s="48" t="n">
        <f aca="false">MIN(MAX((HO463*(1+HO$5/Setup!$C$36)+IF($V464=48,N($F464),0))-DS464,0),MAX($P464-SUM(DV464:FP464),0))</f>
        <v>0</v>
      </c>
      <c r="FR464" s="48" t="n">
        <f aca="false">MIN(MAX((HP463*(1+HP$5/Setup!$C$36)+IF($V464=49,N($F464),0))-DT464,0),MAX($P464-SUM(DV464:FQ464),0))</f>
        <v>0</v>
      </c>
      <c r="FS464" s="48" t="n">
        <f aca="false">MIN(MAX((HQ463*(1+HQ$5/Setup!$C$36)+IF($V464=50,N($F464),0))-DU464,0),MAX($P464-SUM(DV464:FR464),0))</f>
        <v>0</v>
      </c>
      <c r="FT464" s="48" t="n">
        <f aca="false">IF((FT463*(1+FT$5/Setup!$C$36)+IF($V464=1,N($F464),0))-BX464-DV464&lt;0.005,0,(FT463*(1+FT$5/Setup!$C$36)+IF($V464=1,N($F464),0))-BX464-DV464)</f>
        <v>0</v>
      </c>
      <c r="FU464" s="48" t="n">
        <f aca="false">IF((FU463*(1+FU$5/Setup!$C$36)+IF($V464=2,N($F464),0))-BY464-DW464&lt;0.005,0,(FU463*(1+FU$5/Setup!$C$36)+IF($V464=2,N($F464),0))-BY464-DW464)</f>
        <v>0</v>
      </c>
      <c r="FV464" s="48" t="n">
        <f aca="false">IF((FV463*(1+FV$5/Setup!$C$36)+IF($V464=3,N($F464),0))-BZ464-DX464&lt;0.005,0,(FV463*(1+FV$5/Setup!$C$36)+IF($V464=3,N($F464),0))-BZ464-DX464)</f>
        <v>0</v>
      </c>
      <c r="FW464" s="48" t="n">
        <f aca="false">IF((FW463*(1+FW$5/Setup!$C$36)+IF($V464=4,N($F464),0))-CA464-DY464&lt;0.005,0,(FW463*(1+FW$5/Setup!$C$36)+IF($V464=4,N($F464),0))-CA464-DY464)</f>
        <v>0</v>
      </c>
      <c r="FX464" s="48" t="n">
        <f aca="false">IF((FX463*(1+FX$5/Setup!$C$36)+IF($V464=5,N($F464),0))-CB464-DZ464&lt;0.005,0,(FX463*(1+FX$5/Setup!$C$36)+IF($V464=5,N($F464),0))-CB464-DZ464)</f>
        <v>0</v>
      </c>
      <c r="FY464" s="48" t="n">
        <f aca="false">IF((FY463*(1+FY$5/Setup!$C$36)+IF($V464=6,N($F464),0))-CC464-EA464&lt;0.005,0,(FY463*(1+FY$5/Setup!$C$36)+IF($V464=6,N($F464),0))-CC464-EA464)</f>
        <v>0</v>
      </c>
      <c r="FZ464" s="48" t="n">
        <f aca="false">IF((FZ463*(1+FZ$5/Setup!$C$36)+IF($V464=7,N($F464),0))-CD464-EB464&lt;0.005,0,(FZ463*(1+FZ$5/Setup!$C$36)+IF($V464=7,N($F464),0))-CD464-EB464)</f>
        <v>0</v>
      </c>
      <c r="GA464" s="48" t="n">
        <f aca="false">IF((GA463*(1+GA$5/Setup!$C$36)+IF($V464=8,N($F464),0))-CE464-EC464&lt;0.005,0,(GA463*(1+GA$5/Setup!$C$36)+IF($V464=8,N($F464),0))-CE464-EC464)</f>
        <v>0</v>
      </c>
      <c r="GB464" s="48" t="n">
        <f aca="false">IF((GB463*(1+GB$5/Setup!$C$36)+IF($V464=9,N($F464),0))-CF464-ED464&lt;0.005,0,(GB463*(1+GB$5/Setup!$C$36)+IF($V464=9,N($F464),0))-CF464-ED464)</f>
        <v>0</v>
      </c>
      <c r="GC464" s="48" t="n">
        <f aca="false">IF((GC463*(1+GC$5/Setup!$C$36)+IF($V464=10,N($F464),0))-CG464-EE464&lt;0.005,0,(GC463*(1+GC$5/Setup!$C$36)+IF($V464=10,N($F464),0))-CG464-EE464)</f>
        <v>0</v>
      </c>
      <c r="GD464" s="48" t="n">
        <f aca="false">IF((GD463*(1+GD$5/Setup!$C$36)+IF($V464=11,N($F464),0))-CH464-EF464&lt;0.005,0,(GD463*(1+GD$5/Setup!$C$36)+IF($V464=11,N($F464),0))-CH464-EF464)</f>
        <v>0</v>
      </c>
      <c r="GE464" s="48" t="n">
        <f aca="false">IF((GE463*(1+GE$5/Setup!$C$36)+IF($V464=12,N($F464),0))-CI464-EG464&lt;0.005,0,(GE463*(1+GE$5/Setup!$C$36)+IF($V464=12,N($F464),0))-CI464-EG464)</f>
        <v>0</v>
      </c>
      <c r="GF464" s="48" t="n">
        <f aca="false">IF((GF463*(1+GF$5/Setup!$C$36)+IF($V464=13,N($F464),0))-CJ464-EH464&lt;0.005,0,(GF463*(1+GF$5/Setup!$C$36)+IF($V464=13,N($F464),0))-CJ464-EH464)</f>
        <v>0</v>
      </c>
      <c r="GG464" s="48" t="n">
        <f aca="false">IF((GG463*(1+GG$5/Setup!$C$36)+IF($V464=14,N($F464),0))-CK464-EI464&lt;0.005,0,(GG463*(1+GG$5/Setup!$C$36)+IF($V464=14,N($F464),0))-CK464-EI464)</f>
        <v>0</v>
      </c>
      <c r="GH464" s="48" t="n">
        <f aca="false">IF((GH463*(1+GH$5/Setup!$C$36)+IF($V464=15,N($F464),0))-CL464-EJ464&lt;0.005,0,(GH463*(1+GH$5/Setup!$C$36)+IF($V464=15,N($F464),0))-CL464-EJ464)</f>
        <v>0</v>
      </c>
      <c r="GI464" s="48" t="n">
        <f aca="false">IF((GI463*(1+GI$5/Setup!$C$36)+IF($V464=16,N($F464),0))-CM464-EK464&lt;0.005,0,(GI463*(1+GI$5/Setup!$C$36)+IF($V464=16,N($F464),0))-CM464-EK464)</f>
        <v>0</v>
      </c>
      <c r="GJ464" s="48" t="n">
        <f aca="false">IF((GJ463*(1+GJ$5/Setup!$C$36)+IF($V464=17,N($F464),0))-CN464-EL464&lt;0.005,0,(GJ463*(1+GJ$5/Setup!$C$36)+IF($V464=17,N($F464),0))-CN464-EL464)</f>
        <v>0</v>
      </c>
      <c r="GK464" s="48" t="n">
        <f aca="false">IF((GK463*(1+GK$5/Setup!$C$36)+IF($V464=18,N($F464),0))-CO464-EM464&lt;0.005,0,(GK463*(1+GK$5/Setup!$C$36)+IF($V464=18,N($F464),0))-CO464-EM464)</f>
        <v>0</v>
      </c>
      <c r="GL464" s="48" t="n">
        <f aca="false">IF((GL463*(1+GL$5/Setup!$C$36)+IF($V464=19,N($F464),0))-CP464-EN464&lt;0.005,0,(GL463*(1+GL$5/Setup!$C$36)+IF($V464=19,N($F464),0))-CP464-EN464)</f>
        <v>0</v>
      </c>
      <c r="GM464" s="48" t="n">
        <f aca="false">IF((GM463*(1+GM$5/Setup!$C$36)+IF($V464=20,N($F464),0))-CQ464-EO464&lt;0.005,0,(GM463*(1+GM$5/Setup!$C$36)+IF($V464=20,N($F464),0))-CQ464-EO464)</f>
        <v>0</v>
      </c>
      <c r="GN464" s="48" t="n">
        <f aca="false">IF((GN463*(1+GN$5/Setup!$C$36)+IF($V464=21,N($F464),0))-CR464-EP464&lt;0.005,0,(GN463*(1+GN$5/Setup!$C$36)+IF($V464=21,N($F464),0))-CR464-EP464)</f>
        <v>0</v>
      </c>
      <c r="GO464" s="48" t="n">
        <f aca="false">IF((GO463*(1+GO$5/Setup!$C$36)+IF($V464=22,N($F464),0))-CS464-EQ464&lt;0.005,0,(GO463*(1+GO$5/Setup!$C$36)+IF($V464=22,N($F464),0))-CS464-EQ464)</f>
        <v>0</v>
      </c>
      <c r="GP464" s="48" t="n">
        <f aca="false">IF((GP463*(1+GP$5/Setup!$C$36)+IF($V464=23,N($F464),0))-CT464-ER464&lt;0.005,0,(GP463*(1+GP$5/Setup!$C$36)+IF($V464=23,N($F464),0))-CT464-ER464)</f>
        <v>0</v>
      </c>
      <c r="GQ464" s="48" t="n">
        <f aca="false">IF((GQ463*(1+GQ$5/Setup!$C$36)+IF($V464=24,N($F464),0))-CU464-ES464&lt;0.005,0,(GQ463*(1+GQ$5/Setup!$C$36)+IF($V464=24,N($F464),0))-CU464-ES464)</f>
        <v>0</v>
      </c>
      <c r="GR464" s="48" t="n">
        <f aca="false">IF((GR463*(1+GR$5/Setup!$C$36)+IF($V464=25,N($F464),0))-CV464-ET464&lt;0.005,0,(GR463*(1+GR$5/Setup!$C$36)+IF($V464=25,N($F464),0))-CV464-ET464)</f>
        <v>0</v>
      </c>
      <c r="GS464" s="48" t="n">
        <f aca="false">IF((GS463*(1+GS$5/Setup!$C$36)+IF($V464=26,N($F464),0))-CW464-EU464&lt;0.005,0,(GS463*(1+GS$5/Setup!$C$36)+IF($V464=26,N($F464),0))-CW464-EU464)</f>
        <v>0</v>
      </c>
      <c r="GT464" s="48" t="n">
        <f aca="false">IF((GT463*(1+GT$5/Setup!$C$36)+IF($V464=27,N($F464),0))-CX464-EV464&lt;0.005,0,(GT463*(1+GT$5/Setup!$C$36)+IF($V464=27,N($F464),0))-CX464-EV464)</f>
        <v>0</v>
      </c>
      <c r="GU464" s="48" t="n">
        <f aca="false">IF((GU463*(1+GU$5/Setup!$C$36)+IF($V464=28,N($F464),0))-CY464-EW464&lt;0.005,0,(GU463*(1+GU$5/Setup!$C$36)+IF($V464=28,N($F464),0))-CY464-EW464)</f>
        <v>0</v>
      </c>
      <c r="GV464" s="48" t="n">
        <f aca="false">IF((GV463*(1+GV$5/Setup!$C$36)+IF($V464=29,N($F464),0))-CZ464-EX464&lt;0.005,0,(GV463*(1+GV$5/Setup!$C$36)+IF($V464=29,N($F464),0))-CZ464-EX464)</f>
        <v>0</v>
      </c>
      <c r="GW464" s="48" t="n">
        <f aca="false">IF((GW463*(1+GW$5/Setup!$C$36)+IF($V464=30,N($F464),0))-DA464-EY464&lt;0.005,0,(GW463*(1+GW$5/Setup!$C$36)+IF($V464=30,N($F464),0))-DA464-EY464)</f>
        <v>0</v>
      </c>
      <c r="GX464" s="48" t="n">
        <f aca="false">IF((GX463*(1+GX$5/Setup!$C$36)+IF($V464=31,N($F464),0))-DB464-EZ464&lt;0.005,0,(GX463*(1+GX$5/Setup!$C$36)+IF($V464=31,N($F464),0))-DB464-EZ464)</f>
        <v>0</v>
      </c>
      <c r="GY464" s="48" t="n">
        <f aca="false">IF((GY463*(1+GY$5/Setup!$C$36)+IF($V464=32,N($F464),0))-DC464-FA464&lt;0.005,0,(GY463*(1+GY$5/Setup!$C$36)+IF($V464=32,N($F464),0))-DC464-FA464)</f>
        <v>0</v>
      </c>
      <c r="GZ464" s="48" t="n">
        <f aca="false">IF((GZ463*(1+GZ$5/Setup!$C$36)+IF($V464=33,N($F464),0))-DD464-FB464&lt;0.005,0,(GZ463*(1+GZ$5/Setup!$C$36)+IF($V464=33,N($F464),0))-DD464-FB464)</f>
        <v>0</v>
      </c>
      <c r="HA464" s="48" t="n">
        <f aca="false">IF((HA463*(1+HA$5/Setup!$C$36)+IF($V464=34,N($F464),0))-DE464-FC464&lt;0.005,0,(HA463*(1+HA$5/Setup!$C$36)+IF($V464=34,N($F464),0))-DE464-FC464)</f>
        <v>0</v>
      </c>
      <c r="HB464" s="48" t="n">
        <f aca="false">IF((HB463*(1+HB$5/Setup!$C$36)+IF($V464=35,N($F464),0))-DF464-FD464&lt;0.005,0,(HB463*(1+HB$5/Setup!$C$36)+IF($V464=35,N($F464),0))-DF464-FD464)</f>
        <v>0</v>
      </c>
      <c r="HC464" s="48" t="n">
        <f aca="false">IF((HC463*(1+HC$5/Setup!$C$36)+IF($V464=36,N($F464),0))-DG464-FE464&lt;0.005,0,(HC463*(1+HC$5/Setup!$C$36)+IF($V464=36,N($F464),0))-DG464-FE464)</f>
        <v>0</v>
      </c>
      <c r="HD464" s="48" t="n">
        <f aca="false">IF((HD463*(1+HD$5/Setup!$C$36)+IF($V464=37,N($F464),0))-DH464-FF464&lt;0.005,0,(HD463*(1+HD$5/Setup!$C$36)+IF($V464=37,N($F464),0))-DH464-FF464)</f>
        <v>0</v>
      </c>
      <c r="HE464" s="48" t="n">
        <f aca="false">IF((HE463*(1+HE$5/Setup!$C$36)+IF($V464=38,N($F464),0))-DI464-FG464&lt;0.005,0,(HE463*(1+HE$5/Setup!$C$36)+IF($V464=38,N($F464),0))-DI464-FG464)</f>
        <v>0</v>
      </c>
      <c r="HF464" s="48" t="n">
        <f aca="false">IF((HF463*(1+HF$5/Setup!$C$36)+IF($V464=39,N($F464),0))-DJ464-FH464&lt;0.005,0,(HF463*(1+HF$5/Setup!$C$36)+IF($V464=39,N($F464),0))-DJ464-FH464)</f>
        <v>0</v>
      </c>
      <c r="HG464" s="48" t="n">
        <f aca="false">IF((HG463*(1+HG$5/Setup!$C$36)+IF($V464=40,N($F464),0))-DK464-FI464&lt;0.005,0,(HG463*(1+HG$5/Setup!$C$36)+IF($V464=40,N($F464),0))-DK464-FI464)</f>
        <v>0</v>
      </c>
      <c r="HH464" s="48" t="n">
        <f aca="false">IF((HH463*(1+HH$5/Setup!$C$36)+IF($V464=41,N($F464),0))-DL464-FJ464&lt;0.005,0,(HH463*(1+HH$5/Setup!$C$36)+IF($V464=41,N($F464),0))-DL464-FJ464)</f>
        <v>0</v>
      </c>
      <c r="HI464" s="48" t="n">
        <f aca="false">IF((HI463*(1+HI$5/Setup!$C$36)+IF($V464=42,N($F464),0))-DM464-FK464&lt;0.005,0,(HI463*(1+HI$5/Setup!$C$36)+IF($V464=42,N($F464),0))-DM464-FK464)</f>
        <v>0</v>
      </c>
      <c r="HJ464" s="48" t="n">
        <f aca="false">IF((HJ463*(1+HJ$5/Setup!$C$36)+IF($V464=43,N($F464),0))-DN464-FL464&lt;0.005,0,(HJ463*(1+HJ$5/Setup!$C$36)+IF($V464=43,N($F464),0))-DN464-FL464)</f>
        <v>0</v>
      </c>
      <c r="HK464" s="48" t="n">
        <f aca="false">IF((HK463*(1+HK$5/Setup!$C$36)+IF($V464=44,N($F464),0))-DO464-FM464&lt;0.005,0,(HK463*(1+HK$5/Setup!$C$36)+IF($V464=44,N($F464),0))-DO464-FM464)</f>
        <v>0</v>
      </c>
      <c r="HL464" s="48" t="n">
        <f aca="false">IF((HL463*(1+HL$5/Setup!$C$36)+IF($V464=45,N($F464),0))-DP464-FN464&lt;0.005,0,(HL463*(1+HL$5/Setup!$C$36)+IF($V464=45,N($F464),0))-DP464-FN464)</f>
        <v>0</v>
      </c>
      <c r="HM464" s="48" t="n">
        <f aca="false">IF((HM463*(1+HM$5/Setup!$C$36)+IF($V464=46,N($F464),0))-DQ464-FO464&lt;0.005,0,(HM463*(1+HM$5/Setup!$C$36)+IF($V464=46,N($F464),0))-DQ464-FO464)</f>
        <v>0</v>
      </c>
      <c r="HN464" s="48" t="n">
        <f aca="false">IF((HN463*(1+HN$5/Setup!$C$36)+IF($V464=47,N($F464),0))-DR464-FP464&lt;0.005,0,(HN463*(1+HN$5/Setup!$C$36)+IF($V464=47,N($F464),0))-DR464-FP464)</f>
        <v>0</v>
      </c>
      <c r="HO464" s="48" t="n">
        <f aca="false">IF((HO463*(1+HO$5/Setup!$C$36)+IF($V464=48,N($F464),0))-DS464-FQ464&lt;0.005,0,(HO463*(1+HO$5/Setup!$C$36)+IF($V464=48,N($F464),0))-DS464-FQ464)</f>
        <v>0</v>
      </c>
      <c r="HP464" s="48" t="n">
        <f aca="false">IF((HP463*(1+HP$5/Setup!$C$36)+IF($V464=49,N($F464),0))-DT464-FR464&lt;0.005,0,(HP463*(1+HP$5/Setup!$C$36)+IF($V464=49,N($F464),0))-DT464-FR464)</f>
        <v>0</v>
      </c>
      <c r="HQ464" s="48" t="n">
        <f aca="false">IF((HQ463*(1+HQ$5/Setup!$C$36)+IF($V464=50,N($F464),0))-DU464-FS464&lt;0.005,0,(HQ463*(1+HQ$5/Setup!$C$36)+IF($V464=50,N($F464),0))-DU464-FS464)</f>
        <v>0</v>
      </c>
    </row>
    <row r="465" customFormat="false" ht="15" hidden="false" customHeight="false" outlineLevel="0" collapsed="false">
      <c r="A465" s="44" t="n">
        <v>457</v>
      </c>
      <c r="B465" s="45" t="n">
        <f aca="false">IF(Setup!$C$7="Every month",EDATE(Setup!$C$8,($A465-1)),IF(Setup!$C$7="Twice a month",DATE(YEAR(Setup!$C$8),MONTH(Setup!$C$8)+INT((($A465-1)+Setup!$C$41)/2),MIN(IF(MOD(($A465-1)+Setup!$C$41,2)=0,Setup!$C$39,Setup!$C$40),DAY(EOMONTH(DATE(YEAR(Setup!$C$8),MONTH(Setup!$C$8)+INT((($A465-1)+Setup!$C$41)/2),1),0)))),Setup!$C$8+($A465-1)*IF(Setup!$C$7="Every week",7,14)))</f>
        <v>52709</v>
      </c>
      <c r="C465" s="45" t="n">
        <f aca="false">IF(Setup!$C$7="Every month",EDATE(Setup!$C$8,$A465),IF(Setup!$C$7="Twice a month",DATE(YEAR(Setup!$C$8),MONTH(Setup!$C$8)+INT(($A465+Setup!$C$41)/2),MIN(IF(MOD($A465+Setup!$C$41,2)=0,Setup!$C$39,Setup!$C$40),DAY(EOMONTH(DATE(YEAR(Setup!$C$8),MONTH(Setup!$C$8)+INT(($A465+Setup!$C$41)/2),1),0)))),Setup!$C$8+$A465*IF(Setup!$C$7="Every week",7,14)))</f>
        <v>52723</v>
      </c>
      <c r="D465" s="46"/>
      <c r="E465" s="47"/>
      <c r="F465" s="47"/>
      <c r="G465" s="47"/>
      <c r="H465" s="47"/>
      <c r="I465" s="48" t="n">
        <f aca="false">N(Setup!$C$11)+N(E465)</f>
        <v>100</v>
      </c>
      <c r="J465" s="48" t="n">
        <f aca="false">MIN(Setup!$C$37,MAX(I465,0))</f>
        <v>9.23076923076923</v>
      </c>
      <c r="K465" s="48" t="n">
        <f aca="false">MIN(MAX(N(Setup!$C$14)-L464,0),MAX(I465-J465,0))</f>
        <v>0</v>
      </c>
      <c r="L465" s="48" t="n">
        <f aca="false">L464+K465-N(G465)</f>
        <v>500</v>
      </c>
      <c r="M465" s="48" t="n">
        <f aca="false">M464+J465-N(H465)</f>
        <v>4218.46153846151</v>
      </c>
      <c r="N465" s="48" t="n">
        <f aca="false">SUM(BX465:DU465)</f>
        <v>0</v>
      </c>
      <c r="O465" s="48" t="n">
        <f aca="false">SUM(Z465:BW465)-N465</f>
        <v>0</v>
      </c>
      <c r="P465" s="48" t="n">
        <f aca="false">MAX(I465-J465-K465,0)+O465</f>
        <v>90.7692307692308</v>
      </c>
      <c r="Q465" s="48" t="n">
        <f aca="false">SUM(DV465:FS465)</f>
        <v>0</v>
      </c>
      <c r="R465" s="49" t="n">
        <f aca="false">N465+J465+K465+Q465</f>
        <v>9.23076923076923</v>
      </c>
      <c r="S465" s="48" t="n">
        <f aca="false">T465-T464-N(F465)+N465+Q465</f>
        <v>0</v>
      </c>
      <c r="T465" s="49" t="n">
        <f aca="false">SUM(FT465:HQ465)</f>
        <v>0</v>
      </c>
      <c r="U465" s="44" t="str">
        <f aca="false">IF(T464&lt;0.005,"",INDEX(Helpers!$C$2:$C$51,IF(_xlfn.MINIFS($DV$6:$FS$6,DV465:FS465,"&gt;0.005")=0,V465,_xlfn.MINIFS($DV$6:$FS$6,DV465:FS465,"&gt;0.005"))))</f>
        <v/>
      </c>
      <c r="V465" s="44" t="n">
        <f aca="false">IF(_xlfn.MINIFS($FT$6:$HQ$6,FT464:HQ464,"&gt;0.005")=0,1,_xlfn.MINIFS($FT$6:$HQ$6,FT464:HQ464,"&gt;0.005"))</f>
        <v>1</v>
      </c>
      <c r="W465" s="44" t="n">
        <f aca="false">IF(AND(D465&lt;&gt;"Paid",T464&gt;0.005),1,0)</f>
        <v>0</v>
      </c>
      <c r="X465" s="48" t="n">
        <f aca="false">SUMPRODUCT(((Helpers!$G$2:$G$51*(1+(Helpers!$D$2:$D$51+0.000000001)/12)^(($B465-Setup!$C$8)/(365.25/12))-Helpers!$E$2:$E$51*((1+(Helpers!$D$2:$D$51+0.000000001)/12)^(($B465-Setup!$C$8)/(365.25/12))-1)/((Helpers!$D$2:$D$51+0.000000001)/12))&gt;0)*(Helpers!$G$2:$G$51*(1+(Helpers!$D$2:$D$51+0.000000001)/12)^(($B465-Setup!$C$8)/(365.25/12))-Helpers!$E$2:$E$51*((1+(Helpers!$D$2:$D$51+0.000000001)/12)^(($B465-Setup!$C$8)/(365.25/12))-1)/((Helpers!$D$2:$D$51+0.000000001)/12)))</f>
        <v>0</v>
      </c>
      <c r="Y465" s="48"/>
      <c r="Z465" s="48" t="n">
        <f aca="false">IF(OR(N(Z$5)=0,Z$6=""),0,Z$5*((DATE(YEAR($B465),MONTH($B465),MIN(Z$6,DAY(EOMONTH($B465,0))))&gt;=$B465)*(DATE(YEAR($B465),MONTH($B465),MIN(Z$6,DAY(EOMONTH($B465,0))))&lt;$C465)+(DATE(YEAR($B465),MONTH($B465)+1,MIN(Z$6,DAY(EOMONTH($B465,1))))&gt;=$B465)*(DATE(YEAR($B465),MONTH($B465)+1,MIN(Z$6,DAY(EOMONTH($B465,1))))&lt;$C465)))</f>
        <v>0</v>
      </c>
      <c r="AA465" s="48" t="n">
        <f aca="false">IF(OR(N(AA$5)=0,AA$6=""),0,AA$5*((DATE(YEAR($B465),MONTH($B465),MIN(AA$6,DAY(EOMONTH($B465,0))))&gt;=$B465)*(DATE(YEAR($B465),MONTH($B465),MIN(AA$6,DAY(EOMONTH($B465,0))))&lt;$C465)+(DATE(YEAR($B465),MONTH($B465)+1,MIN(AA$6,DAY(EOMONTH($B465,1))))&gt;=$B465)*(DATE(YEAR($B465),MONTH($B465)+1,MIN(AA$6,DAY(EOMONTH($B465,1))))&lt;$C465)))</f>
        <v>0</v>
      </c>
      <c r="AB465" s="48" t="n">
        <f aca="false">IF(OR(N(AB$5)=0,AB$6=""),0,AB$5*((DATE(YEAR($B465),MONTH($B465),MIN(AB$6,DAY(EOMONTH($B465,0))))&gt;=$B465)*(DATE(YEAR($B465),MONTH($B465),MIN(AB$6,DAY(EOMONTH($B465,0))))&lt;$C465)+(DATE(YEAR($B465),MONTH($B465)+1,MIN(AB$6,DAY(EOMONTH($B465,1))))&gt;=$B465)*(DATE(YEAR($B465),MONTH($B465)+1,MIN(AB$6,DAY(EOMONTH($B465,1))))&lt;$C465)))</f>
        <v>0</v>
      </c>
      <c r="AC465" s="48" t="n">
        <f aca="false">IF(OR(N(AC$5)=0,AC$6=""),0,AC$5*((DATE(YEAR($B465),MONTH($B465),MIN(AC$6,DAY(EOMONTH($B465,0))))&gt;=$B465)*(DATE(YEAR($B465),MONTH($B465),MIN(AC$6,DAY(EOMONTH($B465,0))))&lt;$C465)+(DATE(YEAR($B465),MONTH($B465)+1,MIN(AC$6,DAY(EOMONTH($B465,1))))&gt;=$B465)*(DATE(YEAR($B465),MONTH($B465)+1,MIN(AC$6,DAY(EOMONTH($B465,1))))&lt;$C465)))</f>
        <v>0</v>
      </c>
      <c r="AD465" s="48" t="n">
        <f aca="false">IF(OR(N(AD$5)=0,AD$6=""),0,AD$5*((DATE(YEAR($B465),MONTH($B465),MIN(AD$6,DAY(EOMONTH($B465,0))))&gt;=$B465)*(DATE(YEAR($B465),MONTH($B465),MIN(AD$6,DAY(EOMONTH($B465,0))))&lt;$C465)+(DATE(YEAR($B465),MONTH($B465)+1,MIN(AD$6,DAY(EOMONTH($B465,1))))&gt;=$B465)*(DATE(YEAR($B465),MONTH($B465)+1,MIN(AD$6,DAY(EOMONTH($B465,1))))&lt;$C465)))</f>
        <v>0</v>
      </c>
      <c r="AE465" s="48" t="n">
        <f aca="false">IF(OR(N(AE$5)=0,AE$6=""),0,AE$5*((DATE(YEAR($B465),MONTH($B465),MIN(AE$6,DAY(EOMONTH($B465,0))))&gt;=$B465)*(DATE(YEAR($B465),MONTH($B465),MIN(AE$6,DAY(EOMONTH($B465,0))))&lt;$C465)+(DATE(YEAR($B465),MONTH($B465)+1,MIN(AE$6,DAY(EOMONTH($B465,1))))&gt;=$B465)*(DATE(YEAR($B465),MONTH($B465)+1,MIN(AE$6,DAY(EOMONTH($B465,1))))&lt;$C465)))</f>
        <v>0</v>
      </c>
      <c r="AF465" s="48" t="n">
        <f aca="false">IF(OR(N(AF$5)=0,AF$6=""),0,AF$5*((DATE(YEAR($B465),MONTH($B465),MIN(AF$6,DAY(EOMONTH($B465,0))))&gt;=$B465)*(DATE(YEAR($B465),MONTH($B465),MIN(AF$6,DAY(EOMONTH($B465,0))))&lt;$C465)+(DATE(YEAR($B465),MONTH($B465)+1,MIN(AF$6,DAY(EOMONTH($B465,1))))&gt;=$B465)*(DATE(YEAR($B465),MONTH($B465)+1,MIN(AF$6,DAY(EOMONTH($B465,1))))&lt;$C465)))</f>
        <v>0</v>
      </c>
      <c r="AG465" s="48" t="n">
        <f aca="false">IF(OR(N(AG$5)=0,AG$6=""),0,AG$5*((DATE(YEAR($B465),MONTH($B465),MIN(AG$6,DAY(EOMONTH($B465,0))))&gt;=$B465)*(DATE(YEAR($B465),MONTH($B465),MIN(AG$6,DAY(EOMONTH($B465,0))))&lt;$C465)+(DATE(YEAR($B465),MONTH($B465)+1,MIN(AG$6,DAY(EOMONTH($B465,1))))&gt;=$B465)*(DATE(YEAR($B465),MONTH($B465)+1,MIN(AG$6,DAY(EOMONTH($B465,1))))&lt;$C465)))</f>
        <v>0</v>
      </c>
      <c r="AH465" s="48" t="n">
        <f aca="false">IF(OR(N(AH$5)=0,AH$6=""),0,AH$5*((DATE(YEAR($B465),MONTH($B465),MIN(AH$6,DAY(EOMONTH($B465,0))))&gt;=$B465)*(DATE(YEAR($B465),MONTH($B465),MIN(AH$6,DAY(EOMONTH($B465,0))))&lt;$C465)+(DATE(YEAR($B465),MONTH($B465)+1,MIN(AH$6,DAY(EOMONTH($B465,1))))&gt;=$B465)*(DATE(YEAR($B465),MONTH($B465)+1,MIN(AH$6,DAY(EOMONTH($B465,1))))&lt;$C465)))</f>
        <v>0</v>
      </c>
      <c r="AI465" s="48" t="n">
        <f aca="false">IF(OR(N(AI$5)=0,AI$6=""),0,AI$5*((DATE(YEAR($B465),MONTH($B465),MIN(AI$6,DAY(EOMONTH($B465,0))))&gt;=$B465)*(DATE(YEAR($B465),MONTH($B465),MIN(AI$6,DAY(EOMONTH($B465,0))))&lt;$C465)+(DATE(YEAR($B465),MONTH($B465)+1,MIN(AI$6,DAY(EOMONTH($B465,1))))&gt;=$B465)*(DATE(YEAR($B465),MONTH($B465)+1,MIN(AI$6,DAY(EOMONTH($B465,1))))&lt;$C465)))</f>
        <v>0</v>
      </c>
      <c r="AJ465" s="48" t="n">
        <f aca="false">IF(OR(N(AJ$5)=0,AJ$6=""),0,AJ$5*((DATE(YEAR($B465),MONTH($B465),MIN(AJ$6,DAY(EOMONTH($B465,0))))&gt;=$B465)*(DATE(YEAR($B465),MONTH($B465),MIN(AJ$6,DAY(EOMONTH($B465,0))))&lt;$C465)+(DATE(YEAR($B465),MONTH($B465)+1,MIN(AJ$6,DAY(EOMONTH($B465,1))))&gt;=$B465)*(DATE(YEAR($B465),MONTH($B465)+1,MIN(AJ$6,DAY(EOMONTH($B465,1))))&lt;$C465)))</f>
        <v>0</v>
      </c>
      <c r="AK465" s="48" t="n">
        <f aca="false">IF(OR(N(AK$5)=0,AK$6=""),0,AK$5*((DATE(YEAR($B465),MONTH($B465),MIN(AK$6,DAY(EOMONTH($B465,0))))&gt;=$B465)*(DATE(YEAR($B465),MONTH($B465),MIN(AK$6,DAY(EOMONTH($B465,0))))&lt;$C465)+(DATE(YEAR($B465),MONTH($B465)+1,MIN(AK$6,DAY(EOMONTH($B465,1))))&gt;=$B465)*(DATE(YEAR($B465),MONTH($B465)+1,MIN(AK$6,DAY(EOMONTH($B465,1))))&lt;$C465)))</f>
        <v>0</v>
      </c>
      <c r="AL465" s="48" t="n">
        <f aca="false">IF(OR(N(AL$5)=0,AL$6=""),0,AL$5*((DATE(YEAR($B465),MONTH($B465),MIN(AL$6,DAY(EOMONTH($B465,0))))&gt;=$B465)*(DATE(YEAR($B465),MONTH($B465),MIN(AL$6,DAY(EOMONTH($B465,0))))&lt;$C465)+(DATE(YEAR($B465),MONTH($B465)+1,MIN(AL$6,DAY(EOMONTH($B465,1))))&gt;=$B465)*(DATE(YEAR($B465),MONTH($B465)+1,MIN(AL$6,DAY(EOMONTH($B465,1))))&lt;$C465)))</f>
        <v>0</v>
      </c>
      <c r="AM465" s="48" t="n">
        <f aca="false">IF(OR(N(AM$5)=0,AM$6=""),0,AM$5*((DATE(YEAR($B465),MONTH($B465),MIN(AM$6,DAY(EOMONTH($B465,0))))&gt;=$B465)*(DATE(YEAR($B465),MONTH($B465),MIN(AM$6,DAY(EOMONTH($B465,0))))&lt;$C465)+(DATE(YEAR($B465),MONTH($B465)+1,MIN(AM$6,DAY(EOMONTH($B465,1))))&gt;=$B465)*(DATE(YEAR($B465),MONTH($B465)+1,MIN(AM$6,DAY(EOMONTH($B465,1))))&lt;$C465)))</f>
        <v>0</v>
      </c>
      <c r="AN465" s="48" t="n">
        <f aca="false">IF(OR(N(AN$5)=0,AN$6=""),0,AN$5*((DATE(YEAR($B465),MONTH($B465),MIN(AN$6,DAY(EOMONTH($B465,0))))&gt;=$B465)*(DATE(YEAR($B465),MONTH($B465),MIN(AN$6,DAY(EOMONTH($B465,0))))&lt;$C465)+(DATE(YEAR($B465),MONTH($B465)+1,MIN(AN$6,DAY(EOMONTH($B465,1))))&gt;=$B465)*(DATE(YEAR($B465),MONTH($B465)+1,MIN(AN$6,DAY(EOMONTH($B465,1))))&lt;$C465)))</f>
        <v>0</v>
      </c>
      <c r="AO465" s="48" t="n">
        <f aca="false">IF(OR(N(AO$5)=0,AO$6=""),0,AO$5*((DATE(YEAR($B465),MONTH($B465),MIN(AO$6,DAY(EOMONTH($B465,0))))&gt;=$B465)*(DATE(YEAR($B465),MONTH($B465),MIN(AO$6,DAY(EOMONTH($B465,0))))&lt;$C465)+(DATE(YEAR($B465),MONTH($B465)+1,MIN(AO$6,DAY(EOMONTH($B465,1))))&gt;=$B465)*(DATE(YEAR($B465),MONTH($B465)+1,MIN(AO$6,DAY(EOMONTH($B465,1))))&lt;$C465)))</f>
        <v>0</v>
      </c>
      <c r="AP465" s="48" t="n">
        <f aca="false">IF(OR(N(AP$5)=0,AP$6=""),0,AP$5*((DATE(YEAR($B465),MONTH($B465),MIN(AP$6,DAY(EOMONTH($B465,0))))&gt;=$B465)*(DATE(YEAR($B465),MONTH($B465),MIN(AP$6,DAY(EOMONTH($B465,0))))&lt;$C465)+(DATE(YEAR($B465),MONTH($B465)+1,MIN(AP$6,DAY(EOMONTH($B465,1))))&gt;=$B465)*(DATE(YEAR($B465),MONTH($B465)+1,MIN(AP$6,DAY(EOMONTH($B465,1))))&lt;$C465)))</f>
        <v>0</v>
      </c>
      <c r="AQ465" s="48" t="n">
        <f aca="false">IF(OR(N(AQ$5)=0,AQ$6=""),0,AQ$5*((DATE(YEAR($B465),MONTH($B465),MIN(AQ$6,DAY(EOMONTH($B465,0))))&gt;=$B465)*(DATE(YEAR($B465),MONTH($B465),MIN(AQ$6,DAY(EOMONTH($B465,0))))&lt;$C465)+(DATE(YEAR($B465),MONTH($B465)+1,MIN(AQ$6,DAY(EOMONTH($B465,1))))&gt;=$B465)*(DATE(YEAR($B465),MONTH($B465)+1,MIN(AQ$6,DAY(EOMONTH($B465,1))))&lt;$C465)))</f>
        <v>0</v>
      </c>
      <c r="AR465" s="48" t="n">
        <f aca="false">IF(OR(N(AR$5)=0,AR$6=""),0,AR$5*((DATE(YEAR($B465),MONTH($B465),MIN(AR$6,DAY(EOMONTH($B465,0))))&gt;=$B465)*(DATE(YEAR($B465),MONTH($B465),MIN(AR$6,DAY(EOMONTH($B465,0))))&lt;$C465)+(DATE(YEAR($B465),MONTH($B465)+1,MIN(AR$6,DAY(EOMONTH($B465,1))))&gt;=$B465)*(DATE(YEAR($B465),MONTH($B465)+1,MIN(AR$6,DAY(EOMONTH($B465,1))))&lt;$C465)))</f>
        <v>0</v>
      </c>
      <c r="AS465" s="48" t="n">
        <f aca="false">IF(OR(N(AS$5)=0,AS$6=""),0,AS$5*((DATE(YEAR($B465),MONTH($B465),MIN(AS$6,DAY(EOMONTH($B465,0))))&gt;=$B465)*(DATE(YEAR($B465),MONTH($B465),MIN(AS$6,DAY(EOMONTH($B465,0))))&lt;$C465)+(DATE(YEAR($B465),MONTH($B465)+1,MIN(AS$6,DAY(EOMONTH($B465,1))))&gt;=$B465)*(DATE(YEAR($B465),MONTH($B465)+1,MIN(AS$6,DAY(EOMONTH($B465,1))))&lt;$C465)))</f>
        <v>0</v>
      </c>
      <c r="AT465" s="48" t="n">
        <f aca="false">IF(OR(N(AT$5)=0,AT$6=""),0,AT$5*((DATE(YEAR($B465),MONTH($B465),MIN(AT$6,DAY(EOMONTH($B465,0))))&gt;=$B465)*(DATE(YEAR($B465),MONTH($B465),MIN(AT$6,DAY(EOMONTH($B465,0))))&lt;$C465)+(DATE(YEAR($B465),MONTH($B465)+1,MIN(AT$6,DAY(EOMONTH($B465,1))))&gt;=$B465)*(DATE(YEAR($B465),MONTH($B465)+1,MIN(AT$6,DAY(EOMONTH($B465,1))))&lt;$C465)))</f>
        <v>0</v>
      </c>
      <c r="AU465" s="48" t="n">
        <f aca="false">IF(OR(N(AU$5)=0,AU$6=""),0,AU$5*((DATE(YEAR($B465),MONTH($B465),MIN(AU$6,DAY(EOMONTH($B465,0))))&gt;=$B465)*(DATE(YEAR($B465),MONTH($B465),MIN(AU$6,DAY(EOMONTH($B465,0))))&lt;$C465)+(DATE(YEAR($B465),MONTH($B465)+1,MIN(AU$6,DAY(EOMONTH($B465,1))))&gt;=$B465)*(DATE(YEAR($B465),MONTH($B465)+1,MIN(AU$6,DAY(EOMONTH($B465,1))))&lt;$C465)))</f>
        <v>0</v>
      </c>
      <c r="AV465" s="48" t="n">
        <f aca="false">IF(OR(N(AV$5)=0,AV$6=""),0,AV$5*((DATE(YEAR($B465),MONTH($B465),MIN(AV$6,DAY(EOMONTH($B465,0))))&gt;=$B465)*(DATE(YEAR($B465),MONTH($B465),MIN(AV$6,DAY(EOMONTH($B465,0))))&lt;$C465)+(DATE(YEAR($B465),MONTH($B465)+1,MIN(AV$6,DAY(EOMONTH($B465,1))))&gt;=$B465)*(DATE(YEAR($B465),MONTH($B465)+1,MIN(AV$6,DAY(EOMONTH($B465,1))))&lt;$C465)))</f>
        <v>0</v>
      </c>
      <c r="AW465" s="48" t="n">
        <f aca="false">IF(OR(N(AW$5)=0,AW$6=""),0,AW$5*((DATE(YEAR($B465),MONTH($B465),MIN(AW$6,DAY(EOMONTH($B465,0))))&gt;=$B465)*(DATE(YEAR($B465),MONTH($B465),MIN(AW$6,DAY(EOMONTH($B465,0))))&lt;$C465)+(DATE(YEAR($B465),MONTH($B465)+1,MIN(AW$6,DAY(EOMONTH($B465,1))))&gt;=$B465)*(DATE(YEAR($B465),MONTH($B465)+1,MIN(AW$6,DAY(EOMONTH($B465,1))))&lt;$C465)))</f>
        <v>0</v>
      </c>
      <c r="AX465" s="48" t="n">
        <f aca="false">IF(OR(N(AX$5)=0,AX$6=""),0,AX$5*((DATE(YEAR($B465),MONTH($B465),MIN(AX$6,DAY(EOMONTH($B465,0))))&gt;=$B465)*(DATE(YEAR($B465),MONTH($B465),MIN(AX$6,DAY(EOMONTH($B465,0))))&lt;$C465)+(DATE(YEAR($B465),MONTH($B465)+1,MIN(AX$6,DAY(EOMONTH($B465,1))))&gt;=$B465)*(DATE(YEAR($B465),MONTH($B465)+1,MIN(AX$6,DAY(EOMONTH($B465,1))))&lt;$C465)))</f>
        <v>0</v>
      </c>
      <c r="AY465" s="48" t="n">
        <f aca="false">IF(OR(N(AY$5)=0,AY$6=""),0,AY$5*((DATE(YEAR($B465),MONTH($B465),MIN(AY$6,DAY(EOMONTH($B465,0))))&gt;=$B465)*(DATE(YEAR($B465),MONTH($B465),MIN(AY$6,DAY(EOMONTH($B465,0))))&lt;$C465)+(DATE(YEAR($B465),MONTH($B465)+1,MIN(AY$6,DAY(EOMONTH($B465,1))))&gt;=$B465)*(DATE(YEAR($B465),MONTH($B465)+1,MIN(AY$6,DAY(EOMONTH($B465,1))))&lt;$C465)))</f>
        <v>0</v>
      </c>
      <c r="AZ465" s="48" t="n">
        <f aca="false">IF(OR(N(AZ$5)=0,AZ$6=""),0,AZ$5*((DATE(YEAR($B465),MONTH($B465),MIN(AZ$6,DAY(EOMONTH($B465,0))))&gt;=$B465)*(DATE(YEAR($B465),MONTH($B465),MIN(AZ$6,DAY(EOMONTH($B465,0))))&lt;$C465)+(DATE(YEAR($B465),MONTH($B465)+1,MIN(AZ$6,DAY(EOMONTH($B465,1))))&gt;=$B465)*(DATE(YEAR($B465),MONTH($B465)+1,MIN(AZ$6,DAY(EOMONTH($B465,1))))&lt;$C465)))</f>
        <v>0</v>
      </c>
      <c r="BA465" s="48" t="n">
        <f aca="false">IF(OR(N(BA$5)=0,BA$6=""),0,BA$5*((DATE(YEAR($B465),MONTH($B465),MIN(BA$6,DAY(EOMONTH($B465,0))))&gt;=$B465)*(DATE(YEAR($B465),MONTH($B465),MIN(BA$6,DAY(EOMONTH($B465,0))))&lt;$C465)+(DATE(YEAR($B465),MONTH($B465)+1,MIN(BA$6,DAY(EOMONTH($B465,1))))&gt;=$B465)*(DATE(YEAR($B465),MONTH($B465)+1,MIN(BA$6,DAY(EOMONTH($B465,1))))&lt;$C465)))</f>
        <v>0</v>
      </c>
      <c r="BB465" s="48" t="n">
        <f aca="false">IF(OR(N(BB$5)=0,BB$6=""),0,BB$5*((DATE(YEAR($B465),MONTH($B465),MIN(BB$6,DAY(EOMONTH($B465,0))))&gt;=$B465)*(DATE(YEAR($B465),MONTH($B465),MIN(BB$6,DAY(EOMONTH($B465,0))))&lt;$C465)+(DATE(YEAR($B465),MONTH($B465)+1,MIN(BB$6,DAY(EOMONTH($B465,1))))&gt;=$B465)*(DATE(YEAR($B465),MONTH($B465)+1,MIN(BB$6,DAY(EOMONTH($B465,1))))&lt;$C465)))</f>
        <v>0</v>
      </c>
      <c r="BC465" s="48" t="n">
        <f aca="false">IF(OR(N(BC$5)=0,BC$6=""),0,BC$5*((DATE(YEAR($B465),MONTH($B465),MIN(BC$6,DAY(EOMONTH($B465,0))))&gt;=$B465)*(DATE(YEAR($B465),MONTH($B465),MIN(BC$6,DAY(EOMONTH($B465,0))))&lt;$C465)+(DATE(YEAR($B465),MONTH($B465)+1,MIN(BC$6,DAY(EOMONTH($B465,1))))&gt;=$B465)*(DATE(YEAR($B465),MONTH($B465)+1,MIN(BC$6,DAY(EOMONTH($B465,1))))&lt;$C465)))</f>
        <v>0</v>
      </c>
      <c r="BD465" s="48" t="n">
        <f aca="false">IF(OR(N(BD$5)=0,BD$6=""),0,BD$5*((DATE(YEAR($B465),MONTH($B465),MIN(BD$6,DAY(EOMONTH($B465,0))))&gt;=$B465)*(DATE(YEAR($B465),MONTH($B465),MIN(BD$6,DAY(EOMONTH($B465,0))))&lt;$C465)+(DATE(YEAR($B465),MONTH($B465)+1,MIN(BD$6,DAY(EOMONTH($B465,1))))&gt;=$B465)*(DATE(YEAR($B465),MONTH($B465)+1,MIN(BD$6,DAY(EOMONTH($B465,1))))&lt;$C465)))</f>
        <v>0</v>
      </c>
      <c r="BE465" s="48" t="n">
        <f aca="false">IF(OR(N(BE$5)=0,BE$6=""),0,BE$5*((DATE(YEAR($B465),MONTH($B465),MIN(BE$6,DAY(EOMONTH($B465,0))))&gt;=$B465)*(DATE(YEAR($B465),MONTH($B465),MIN(BE$6,DAY(EOMONTH($B465,0))))&lt;$C465)+(DATE(YEAR($B465),MONTH($B465)+1,MIN(BE$6,DAY(EOMONTH($B465,1))))&gt;=$B465)*(DATE(YEAR($B465),MONTH($B465)+1,MIN(BE$6,DAY(EOMONTH($B465,1))))&lt;$C465)))</f>
        <v>0</v>
      </c>
      <c r="BF465" s="48" t="n">
        <f aca="false">IF(OR(N(BF$5)=0,BF$6=""),0,BF$5*((DATE(YEAR($B465),MONTH($B465),MIN(BF$6,DAY(EOMONTH($B465,0))))&gt;=$B465)*(DATE(YEAR($B465),MONTH($B465),MIN(BF$6,DAY(EOMONTH($B465,0))))&lt;$C465)+(DATE(YEAR($B465),MONTH($B465)+1,MIN(BF$6,DAY(EOMONTH($B465,1))))&gt;=$B465)*(DATE(YEAR($B465),MONTH($B465)+1,MIN(BF$6,DAY(EOMONTH($B465,1))))&lt;$C465)))</f>
        <v>0</v>
      </c>
      <c r="BG465" s="48" t="n">
        <f aca="false">IF(OR(N(BG$5)=0,BG$6=""),0,BG$5*((DATE(YEAR($B465),MONTH($B465),MIN(BG$6,DAY(EOMONTH($B465,0))))&gt;=$B465)*(DATE(YEAR($B465),MONTH($B465),MIN(BG$6,DAY(EOMONTH($B465,0))))&lt;$C465)+(DATE(YEAR($B465),MONTH($B465)+1,MIN(BG$6,DAY(EOMONTH($B465,1))))&gt;=$B465)*(DATE(YEAR($B465),MONTH($B465)+1,MIN(BG$6,DAY(EOMONTH($B465,1))))&lt;$C465)))</f>
        <v>0</v>
      </c>
      <c r="BH465" s="48" t="n">
        <f aca="false">IF(OR(N(BH$5)=0,BH$6=""),0,BH$5*((DATE(YEAR($B465),MONTH($B465),MIN(BH$6,DAY(EOMONTH($B465,0))))&gt;=$B465)*(DATE(YEAR($B465),MONTH($B465),MIN(BH$6,DAY(EOMONTH($B465,0))))&lt;$C465)+(DATE(YEAR($B465),MONTH($B465)+1,MIN(BH$6,DAY(EOMONTH($B465,1))))&gt;=$B465)*(DATE(YEAR($B465),MONTH($B465)+1,MIN(BH$6,DAY(EOMONTH($B465,1))))&lt;$C465)))</f>
        <v>0</v>
      </c>
      <c r="BI465" s="48" t="n">
        <f aca="false">IF(OR(N(BI$5)=0,BI$6=""),0,BI$5*((DATE(YEAR($B465),MONTH($B465),MIN(BI$6,DAY(EOMONTH($B465,0))))&gt;=$B465)*(DATE(YEAR($B465),MONTH($B465),MIN(BI$6,DAY(EOMONTH($B465,0))))&lt;$C465)+(DATE(YEAR($B465),MONTH($B465)+1,MIN(BI$6,DAY(EOMONTH($B465,1))))&gt;=$B465)*(DATE(YEAR($B465),MONTH($B465)+1,MIN(BI$6,DAY(EOMONTH($B465,1))))&lt;$C465)))</f>
        <v>0</v>
      </c>
      <c r="BJ465" s="48" t="n">
        <f aca="false">IF(OR(N(BJ$5)=0,BJ$6=""),0,BJ$5*((DATE(YEAR($B465),MONTH($B465),MIN(BJ$6,DAY(EOMONTH($B465,0))))&gt;=$B465)*(DATE(YEAR($B465),MONTH($B465),MIN(BJ$6,DAY(EOMONTH($B465,0))))&lt;$C465)+(DATE(YEAR($B465),MONTH($B465)+1,MIN(BJ$6,DAY(EOMONTH($B465,1))))&gt;=$B465)*(DATE(YEAR($B465),MONTH($B465)+1,MIN(BJ$6,DAY(EOMONTH($B465,1))))&lt;$C465)))</f>
        <v>0</v>
      </c>
      <c r="BK465" s="48" t="n">
        <f aca="false">IF(OR(N(BK$5)=0,BK$6=""),0,BK$5*((DATE(YEAR($B465),MONTH($B465),MIN(BK$6,DAY(EOMONTH($B465,0))))&gt;=$B465)*(DATE(YEAR($B465),MONTH($B465),MIN(BK$6,DAY(EOMONTH($B465,0))))&lt;$C465)+(DATE(YEAR($B465),MONTH($B465)+1,MIN(BK$6,DAY(EOMONTH($B465,1))))&gt;=$B465)*(DATE(YEAR($B465),MONTH($B465)+1,MIN(BK$6,DAY(EOMONTH($B465,1))))&lt;$C465)))</f>
        <v>0</v>
      </c>
      <c r="BL465" s="48" t="n">
        <f aca="false">IF(OR(N(BL$5)=0,BL$6=""),0,BL$5*((DATE(YEAR($B465),MONTH($B465),MIN(BL$6,DAY(EOMONTH($B465,0))))&gt;=$B465)*(DATE(YEAR($B465),MONTH($B465),MIN(BL$6,DAY(EOMONTH($B465,0))))&lt;$C465)+(DATE(YEAR($B465),MONTH($B465)+1,MIN(BL$6,DAY(EOMONTH($B465,1))))&gt;=$B465)*(DATE(YEAR($B465),MONTH($B465)+1,MIN(BL$6,DAY(EOMONTH($B465,1))))&lt;$C465)))</f>
        <v>0</v>
      </c>
      <c r="BM465" s="48" t="n">
        <f aca="false">IF(OR(N(BM$5)=0,BM$6=""),0,BM$5*((DATE(YEAR($B465),MONTH($B465),MIN(BM$6,DAY(EOMONTH($B465,0))))&gt;=$B465)*(DATE(YEAR($B465),MONTH($B465),MIN(BM$6,DAY(EOMONTH($B465,0))))&lt;$C465)+(DATE(YEAR($B465),MONTH($B465)+1,MIN(BM$6,DAY(EOMONTH($B465,1))))&gt;=$B465)*(DATE(YEAR($B465),MONTH($B465)+1,MIN(BM$6,DAY(EOMONTH($B465,1))))&lt;$C465)))</f>
        <v>0</v>
      </c>
      <c r="BN465" s="48" t="n">
        <f aca="false">IF(OR(N(BN$5)=0,BN$6=""),0,BN$5*((DATE(YEAR($B465),MONTH($B465),MIN(BN$6,DAY(EOMONTH($B465,0))))&gt;=$B465)*(DATE(YEAR($B465),MONTH($B465),MIN(BN$6,DAY(EOMONTH($B465,0))))&lt;$C465)+(DATE(YEAR($B465),MONTH($B465)+1,MIN(BN$6,DAY(EOMONTH($B465,1))))&gt;=$B465)*(DATE(YEAR($B465),MONTH($B465)+1,MIN(BN$6,DAY(EOMONTH($B465,1))))&lt;$C465)))</f>
        <v>0</v>
      </c>
      <c r="BO465" s="48" t="n">
        <f aca="false">IF(OR(N(BO$5)=0,BO$6=""),0,BO$5*((DATE(YEAR($B465),MONTH($B465),MIN(BO$6,DAY(EOMONTH($B465,0))))&gt;=$B465)*(DATE(YEAR($B465),MONTH($B465),MIN(BO$6,DAY(EOMONTH($B465,0))))&lt;$C465)+(DATE(YEAR($B465),MONTH($B465)+1,MIN(BO$6,DAY(EOMONTH($B465,1))))&gt;=$B465)*(DATE(YEAR($B465),MONTH($B465)+1,MIN(BO$6,DAY(EOMONTH($B465,1))))&lt;$C465)))</f>
        <v>0</v>
      </c>
      <c r="BP465" s="48" t="n">
        <f aca="false">IF(OR(N(BP$5)=0,BP$6=""),0,BP$5*((DATE(YEAR($B465),MONTH($B465),MIN(BP$6,DAY(EOMONTH($B465,0))))&gt;=$B465)*(DATE(YEAR($B465),MONTH($B465),MIN(BP$6,DAY(EOMONTH($B465,0))))&lt;$C465)+(DATE(YEAR($B465),MONTH($B465)+1,MIN(BP$6,DAY(EOMONTH($B465,1))))&gt;=$B465)*(DATE(YEAR($B465),MONTH($B465)+1,MIN(BP$6,DAY(EOMONTH($B465,1))))&lt;$C465)))</f>
        <v>0</v>
      </c>
      <c r="BQ465" s="48" t="n">
        <f aca="false">IF(OR(N(BQ$5)=0,BQ$6=""),0,BQ$5*((DATE(YEAR($B465),MONTH($B465),MIN(BQ$6,DAY(EOMONTH($B465,0))))&gt;=$B465)*(DATE(YEAR($B465),MONTH($B465),MIN(BQ$6,DAY(EOMONTH($B465,0))))&lt;$C465)+(DATE(YEAR($B465),MONTH($B465)+1,MIN(BQ$6,DAY(EOMONTH($B465,1))))&gt;=$B465)*(DATE(YEAR($B465),MONTH($B465)+1,MIN(BQ$6,DAY(EOMONTH($B465,1))))&lt;$C465)))</f>
        <v>0</v>
      </c>
      <c r="BR465" s="48" t="n">
        <f aca="false">IF(OR(N(BR$5)=0,BR$6=""),0,BR$5*((DATE(YEAR($B465),MONTH($B465),MIN(BR$6,DAY(EOMONTH($B465,0))))&gt;=$B465)*(DATE(YEAR($B465),MONTH($B465),MIN(BR$6,DAY(EOMONTH($B465,0))))&lt;$C465)+(DATE(YEAR($B465),MONTH($B465)+1,MIN(BR$6,DAY(EOMONTH($B465,1))))&gt;=$B465)*(DATE(YEAR($B465),MONTH($B465)+1,MIN(BR$6,DAY(EOMONTH($B465,1))))&lt;$C465)))</f>
        <v>0</v>
      </c>
      <c r="BS465" s="48" t="n">
        <f aca="false">IF(OR(N(BS$5)=0,BS$6=""),0,BS$5*((DATE(YEAR($B465),MONTH($B465),MIN(BS$6,DAY(EOMONTH($B465,0))))&gt;=$B465)*(DATE(YEAR($B465),MONTH($B465),MIN(BS$6,DAY(EOMONTH($B465,0))))&lt;$C465)+(DATE(YEAR($B465),MONTH($B465)+1,MIN(BS$6,DAY(EOMONTH($B465,1))))&gt;=$B465)*(DATE(YEAR($B465),MONTH($B465)+1,MIN(BS$6,DAY(EOMONTH($B465,1))))&lt;$C465)))</f>
        <v>0</v>
      </c>
      <c r="BT465" s="48" t="n">
        <f aca="false">IF(OR(N(BT$5)=0,BT$6=""),0,BT$5*((DATE(YEAR($B465),MONTH($B465),MIN(BT$6,DAY(EOMONTH($B465,0))))&gt;=$B465)*(DATE(YEAR($B465),MONTH($B465),MIN(BT$6,DAY(EOMONTH($B465,0))))&lt;$C465)+(DATE(YEAR($B465),MONTH($B465)+1,MIN(BT$6,DAY(EOMONTH($B465,1))))&gt;=$B465)*(DATE(YEAR($B465),MONTH($B465)+1,MIN(BT$6,DAY(EOMONTH($B465,1))))&lt;$C465)))</f>
        <v>0</v>
      </c>
      <c r="BU465" s="48" t="n">
        <f aca="false">IF(OR(N(BU$5)=0,BU$6=""),0,BU$5*((DATE(YEAR($B465),MONTH($B465),MIN(BU$6,DAY(EOMONTH($B465,0))))&gt;=$B465)*(DATE(YEAR($B465),MONTH($B465),MIN(BU$6,DAY(EOMONTH($B465,0))))&lt;$C465)+(DATE(YEAR($B465),MONTH($B465)+1,MIN(BU$6,DAY(EOMONTH($B465,1))))&gt;=$B465)*(DATE(YEAR($B465),MONTH($B465)+1,MIN(BU$6,DAY(EOMONTH($B465,1))))&lt;$C465)))</f>
        <v>0</v>
      </c>
      <c r="BV465" s="48" t="n">
        <f aca="false">IF(OR(N(BV$5)=0,BV$6=""),0,BV$5*((DATE(YEAR($B465),MONTH($B465),MIN(BV$6,DAY(EOMONTH($B465,0))))&gt;=$B465)*(DATE(YEAR($B465),MONTH($B465),MIN(BV$6,DAY(EOMONTH($B465,0))))&lt;$C465)+(DATE(YEAR($B465),MONTH($B465)+1,MIN(BV$6,DAY(EOMONTH($B465,1))))&gt;=$B465)*(DATE(YEAR($B465),MONTH($B465)+1,MIN(BV$6,DAY(EOMONTH($B465,1))))&lt;$C465)))</f>
        <v>0</v>
      </c>
      <c r="BW465" s="48" t="n">
        <f aca="false">IF(OR(N(BW$5)=0,BW$6=""),0,BW$5*((DATE(YEAR($B465),MONTH($B465),MIN(BW$6,DAY(EOMONTH($B465,0))))&gt;=$B465)*(DATE(YEAR($B465),MONTH($B465),MIN(BW$6,DAY(EOMONTH($B465,0))))&lt;$C465)+(DATE(YEAR($B465),MONTH($B465)+1,MIN(BW$6,DAY(EOMONTH($B465,1))))&gt;=$B465)*(DATE(YEAR($B465),MONTH($B465)+1,MIN(BW$6,DAY(EOMONTH($B465,1))))&lt;$C465)))</f>
        <v>0</v>
      </c>
      <c r="BX465" s="48" t="n">
        <f aca="false">MIN(Z465,(FT464*(1+FT$5/Setup!$C$36)+IF($V465=1,N($F465),0)))</f>
        <v>0</v>
      </c>
      <c r="BY465" s="48" t="n">
        <f aca="false">MIN(AA465,(FU464*(1+FU$5/Setup!$C$36)+IF($V465=2,N($F465),0)))</f>
        <v>0</v>
      </c>
      <c r="BZ465" s="48" t="n">
        <f aca="false">MIN(AB465,(FV464*(1+FV$5/Setup!$C$36)+IF($V465=3,N($F465),0)))</f>
        <v>0</v>
      </c>
      <c r="CA465" s="48" t="n">
        <f aca="false">MIN(AC465,(FW464*(1+FW$5/Setup!$C$36)+IF($V465=4,N($F465),0)))</f>
        <v>0</v>
      </c>
      <c r="CB465" s="48" t="n">
        <f aca="false">MIN(AD465,(FX464*(1+FX$5/Setup!$C$36)+IF($V465=5,N($F465),0)))</f>
        <v>0</v>
      </c>
      <c r="CC465" s="48" t="n">
        <f aca="false">MIN(AE465,(FY464*(1+FY$5/Setup!$C$36)+IF($V465=6,N($F465),0)))</f>
        <v>0</v>
      </c>
      <c r="CD465" s="48" t="n">
        <f aca="false">MIN(AF465,(FZ464*(1+FZ$5/Setup!$C$36)+IF($V465=7,N($F465),0)))</f>
        <v>0</v>
      </c>
      <c r="CE465" s="48" t="n">
        <f aca="false">MIN(AG465,(GA464*(1+GA$5/Setup!$C$36)+IF($V465=8,N($F465),0)))</f>
        <v>0</v>
      </c>
      <c r="CF465" s="48" t="n">
        <f aca="false">MIN(AH465,(GB464*(1+GB$5/Setup!$C$36)+IF($V465=9,N($F465),0)))</f>
        <v>0</v>
      </c>
      <c r="CG465" s="48" t="n">
        <f aca="false">MIN(AI465,(GC464*(1+GC$5/Setup!$C$36)+IF($V465=10,N($F465),0)))</f>
        <v>0</v>
      </c>
      <c r="CH465" s="48" t="n">
        <f aca="false">MIN(AJ465,(GD464*(1+GD$5/Setup!$C$36)+IF($V465=11,N($F465),0)))</f>
        <v>0</v>
      </c>
      <c r="CI465" s="48" t="n">
        <f aca="false">MIN(AK465,(GE464*(1+GE$5/Setup!$C$36)+IF($V465=12,N($F465),0)))</f>
        <v>0</v>
      </c>
      <c r="CJ465" s="48" t="n">
        <f aca="false">MIN(AL465,(GF464*(1+GF$5/Setup!$C$36)+IF($V465=13,N($F465),0)))</f>
        <v>0</v>
      </c>
      <c r="CK465" s="48" t="n">
        <f aca="false">MIN(AM465,(GG464*(1+GG$5/Setup!$C$36)+IF($V465=14,N($F465),0)))</f>
        <v>0</v>
      </c>
      <c r="CL465" s="48" t="n">
        <f aca="false">MIN(AN465,(GH464*(1+GH$5/Setup!$C$36)+IF($V465=15,N($F465),0)))</f>
        <v>0</v>
      </c>
      <c r="CM465" s="48" t="n">
        <f aca="false">MIN(AO465,(GI464*(1+GI$5/Setup!$C$36)+IF($V465=16,N($F465),0)))</f>
        <v>0</v>
      </c>
      <c r="CN465" s="48" t="n">
        <f aca="false">MIN(AP465,(GJ464*(1+GJ$5/Setup!$C$36)+IF($V465=17,N($F465),0)))</f>
        <v>0</v>
      </c>
      <c r="CO465" s="48" t="n">
        <f aca="false">MIN(AQ465,(GK464*(1+GK$5/Setup!$C$36)+IF($V465=18,N($F465),0)))</f>
        <v>0</v>
      </c>
      <c r="CP465" s="48" t="n">
        <f aca="false">MIN(AR465,(GL464*(1+GL$5/Setup!$C$36)+IF($V465=19,N($F465),0)))</f>
        <v>0</v>
      </c>
      <c r="CQ465" s="48" t="n">
        <f aca="false">MIN(AS465,(GM464*(1+GM$5/Setup!$C$36)+IF($V465=20,N($F465),0)))</f>
        <v>0</v>
      </c>
      <c r="CR465" s="48" t="n">
        <f aca="false">MIN(AT465,(GN464*(1+GN$5/Setup!$C$36)+IF($V465=21,N($F465),0)))</f>
        <v>0</v>
      </c>
      <c r="CS465" s="48" t="n">
        <f aca="false">MIN(AU465,(GO464*(1+GO$5/Setup!$C$36)+IF($V465=22,N($F465),0)))</f>
        <v>0</v>
      </c>
      <c r="CT465" s="48" t="n">
        <f aca="false">MIN(AV465,(GP464*(1+GP$5/Setup!$C$36)+IF($V465=23,N($F465),0)))</f>
        <v>0</v>
      </c>
      <c r="CU465" s="48" t="n">
        <f aca="false">MIN(AW465,(GQ464*(1+GQ$5/Setup!$C$36)+IF($V465=24,N($F465),0)))</f>
        <v>0</v>
      </c>
      <c r="CV465" s="48" t="n">
        <f aca="false">MIN(AX465,(GR464*(1+GR$5/Setup!$C$36)+IF($V465=25,N($F465),0)))</f>
        <v>0</v>
      </c>
      <c r="CW465" s="48" t="n">
        <f aca="false">MIN(AY465,(GS464*(1+GS$5/Setup!$C$36)+IF($V465=26,N($F465),0)))</f>
        <v>0</v>
      </c>
      <c r="CX465" s="48" t="n">
        <f aca="false">MIN(AZ465,(GT464*(1+GT$5/Setup!$C$36)+IF($V465=27,N($F465),0)))</f>
        <v>0</v>
      </c>
      <c r="CY465" s="48" t="n">
        <f aca="false">MIN(BA465,(GU464*(1+GU$5/Setup!$C$36)+IF($V465=28,N($F465),0)))</f>
        <v>0</v>
      </c>
      <c r="CZ465" s="48" t="n">
        <f aca="false">MIN(BB465,(GV464*(1+GV$5/Setup!$C$36)+IF($V465=29,N($F465),0)))</f>
        <v>0</v>
      </c>
      <c r="DA465" s="48" t="n">
        <f aca="false">MIN(BC465,(GW464*(1+GW$5/Setup!$C$36)+IF($V465=30,N($F465),0)))</f>
        <v>0</v>
      </c>
      <c r="DB465" s="48" t="n">
        <f aca="false">MIN(BD465,(GX464*(1+GX$5/Setup!$C$36)+IF($V465=31,N($F465),0)))</f>
        <v>0</v>
      </c>
      <c r="DC465" s="48" t="n">
        <f aca="false">MIN(BE465,(GY464*(1+GY$5/Setup!$C$36)+IF($V465=32,N($F465),0)))</f>
        <v>0</v>
      </c>
      <c r="DD465" s="48" t="n">
        <f aca="false">MIN(BF465,(GZ464*(1+GZ$5/Setup!$C$36)+IF($V465=33,N($F465),0)))</f>
        <v>0</v>
      </c>
      <c r="DE465" s="48" t="n">
        <f aca="false">MIN(BG465,(HA464*(1+HA$5/Setup!$C$36)+IF($V465=34,N($F465),0)))</f>
        <v>0</v>
      </c>
      <c r="DF465" s="48" t="n">
        <f aca="false">MIN(BH465,(HB464*(1+HB$5/Setup!$C$36)+IF($V465=35,N($F465),0)))</f>
        <v>0</v>
      </c>
      <c r="DG465" s="48" t="n">
        <f aca="false">MIN(BI465,(HC464*(1+HC$5/Setup!$C$36)+IF($V465=36,N($F465),0)))</f>
        <v>0</v>
      </c>
      <c r="DH465" s="48" t="n">
        <f aca="false">MIN(BJ465,(HD464*(1+HD$5/Setup!$C$36)+IF($V465=37,N($F465),0)))</f>
        <v>0</v>
      </c>
      <c r="DI465" s="48" t="n">
        <f aca="false">MIN(BK465,(HE464*(1+HE$5/Setup!$C$36)+IF($V465=38,N($F465),0)))</f>
        <v>0</v>
      </c>
      <c r="DJ465" s="48" t="n">
        <f aca="false">MIN(BL465,(HF464*(1+HF$5/Setup!$C$36)+IF($V465=39,N($F465),0)))</f>
        <v>0</v>
      </c>
      <c r="DK465" s="48" t="n">
        <f aca="false">MIN(BM465,(HG464*(1+HG$5/Setup!$C$36)+IF($V465=40,N($F465),0)))</f>
        <v>0</v>
      </c>
      <c r="DL465" s="48" t="n">
        <f aca="false">MIN(BN465,(HH464*(1+HH$5/Setup!$C$36)+IF($V465=41,N($F465),0)))</f>
        <v>0</v>
      </c>
      <c r="DM465" s="48" t="n">
        <f aca="false">MIN(BO465,(HI464*(1+HI$5/Setup!$C$36)+IF($V465=42,N($F465),0)))</f>
        <v>0</v>
      </c>
      <c r="DN465" s="48" t="n">
        <f aca="false">MIN(BP465,(HJ464*(1+HJ$5/Setup!$C$36)+IF($V465=43,N($F465),0)))</f>
        <v>0</v>
      </c>
      <c r="DO465" s="48" t="n">
        <f aca="false">MIN(BQ465,(HK464*(1+HK$5/Setup!$C$36)+IF($V465=44,N($F465),0)))</f>
        <v>0</v>
      </c>
      <c r="DP465" s="48" t="n">
        <f aca="false">MIN(BR465,(HL464*(1+HL$5/Setup!$C$36)+IF($V465=45,N($F465),0)))</f>
        <v>0</v>
      </c>
      <c r="DQ465" s="48" t="n">
        <f aca="false">MIN(BS465,(HM464*(1+HM$5/Setup!$C$36)+IF($V465=46,N($F465),0)))</f>
        <v>0</v>
      </c>
      <c r="DR465" s="48" t="n">
        <f aca="false">MIN(BT465,(HN464*(1+HN$5/Setup!$C$36)+IF($V465=47,N($F465),0)))</f>
        <v>0</v>
      </c>
      <c r="DS465" s="48" t="n">
        <f aca="false">MIN(BU465,(HO464*(1+HO$5/Setup!$C$36)+IF($V465=48,N($F465),0)))</f>
        <v>0</v>
      </c>
      <c r="DT465" s="48" t="n">
        <f aca="false">MIN(BV465,(HP464*(1+HP$5/Setup!$C$36)+IF($V465=49,N($F465),0)))</f>
        <v>0</v>
      </c>
      <c r="DU465" s="48" t="n">
        <f aca="false">MIN(BW465,(HQ464*(1+HQ$5/Setup!$C$36)+IF($V465=50,N($F465),0)))</f>
        <v>0</v>
      </c>
      <c r="DV465" s="48" t="n">
        <f aca="false">MIN(MAX((FT464*(1+FT$5/Setup!$C$36)+IF($V465=1,N($F465),0))-BX465,0),MAX($P465-0,0))</f>
        <v>0</v>
      </c>
      <c r="DW465" s="48" t="n">
        <f aca="false">MIN(MAX((FU464*(1+FU$5/Setup!$C$36)+IF($V465=2,N($F465),0))-BY465,0),MAX($P465-SUM(DV465:DV465),0))</f>
        <v>0</v>
      </c>
      <c r="DX465" s="48" t="n">
        <f aca="false">MIN(MAX((FV464*(1+FV$5/Setup!$C$36)+IF($V465=3,N($F465),0))-BZ465,0),MAX($P465-SUM(DV465:DW465),0))</f>
        <v>0</v>
      </c>
      <c r="DY465" s="48" t="n">
        <f aca="false">MIN(MAX((FW464*(1+FW$5/Setup!$C$36)+IF($V465=4,N($F465),0))-CA465,0),MAX($P465-SUM(DV465:DX465),0))</f>
        <v>0</v>
      </c>
      <c r="DZ465" s="48" t="n">
        <f aca="false">MIN(MAX((FX464*(1+FX$5/Setup!$C$36)+IF($V465=5,N($F465),0))-CB465,0),MAX($P465-SUM(DV465:DY465),0))</f>
        <v>0</v>
      </c>
      <c r="EA465" s="48" t="n">
        <f aca="false">MIN(MAX((FY464*(1+FY$5/Setup!$C$36)+IF($V465=6,N($F465),0))-CC465,0),MAX($P465-SUM(DV465:DZ465),0))</f>
        <v>0</v>
      </c>
      <c r="EB465" s="48" t="n">
        <f aca="false">MIN(MAX((FZ464*(1+FZ$5/Setup!$C$36)+IF($V465=7,N($F465),0))-CD465,0),MAX($P465-SUM(DV465:EA465),0))</f>
        <v>0</v>
      </c>
      <c r="EC465" s="48" t="n">
        <f aca="false">MIN(MAX((GA464*(1+GA$5/Setup!$C$36)+IF($V465=8,N($F465),0))-CE465,0),MAX($P465-SUM(DV465:EB465),0))</f>
        <v>0</v>
      </c>
      <c r="ED465" s="48" t="n">
        <f aca="false">MIN(MAX((GB464*(1+GB$5/Setup!$C$36)+IF($V465=9,N($F465),0))-CF465,0),MAX($P465-SUM(DV465:EC465),0))</f>
        <v>0</v>
      </c>
      <c r="EE465" s="48" t="n">
        <f aca="false">MIN(MAX((GC464*(1+GC$5/Setup!$C$36)+IF($V465=10,N($F465),0))-CG465,0),MAX($P465-SUM(DV465:ED465),0))</f>
        <v>0</v>
      </c>
      <c r="EF465" s="48" t="n">
        <f aca="false">MIN(MAX((GD464*(1+GD$5/Setup!$C$36)+IF($V465=11,N($F465),0))-CH465,0),MAX($P465-SUM(DV465:EE465),0))</f>
        <v>0</v>
      </c>
      <c r="EG465" s="48" t="n">
        <f aca="false">MIN(MAX((GE464*(1+GE$5/Setup!$C$36)+IF($V465=12,N($F465),0))-CI465,0),MAX($P465-SUM(DV465:EF465),0))</f>
        <v>0</v>
      </c>
      <c r="EH465" s="48" t="n">
        <f aca="false">MIN(MAX((GF464*(1+GF$5/Setup!$C$36)+IF($V465=13,N($F465),0))-CJ465,0),MAX($P465-SUM(DV465:EG465),0))</f>
        <v>0</v>
      </c>
      <c r="EI465" s="48" t="n">
        <f aca="false">MIN(MAX((GG464*(1+GG$5/Setup!$C$36)+IF($V465=14,N($F465),0))-CK465,0),MAX($P465-SUM(DV465:EH465),0))</f>
        <v>0</v>
      </c>
      <c r="EJ465" s="48" t="n">
        <f aca="false">MIN(MAX((GH464*(1+GH$5/Setup!$C$36)+IF($V465=15,N($F465),0))-CL465,0),MAX($P465-SUM(DV465:EI465),0))</f>
        <v>0</v>
      </c>
      <c r="EK465" s="48" t="n">
        <f aca="false">MIN(MAX((GI464*(1+GI$5/Setup!$C$36)+IF($V465=16,N($F465),0))-CM465,0),MAX($P465-SUM(DV465:EJ465),0))</f>
        <v>0</v>
      </c>
      <c r="EL465" s="48" t="n">
        <f aca="false">MIN(MAX((GJ464*(1+GJ$5/Setup!$C$36)+IF($V465=17,N($F465),0))-CN465,0),MAX($P465-SUM(DV465:EK465),0))</f>
        <v>0</v>
      </c>
      <c r="EM465" s="48" t="n">
        <f aca="false">MIN(MAX((GK464*(1+GK$5/Setup!$C$36)+IF($V465=18,N($F465),0))-CO465,0),MAX($P465-SUM(DV465:EL465),0))</f>
        <v>0</v>
      </c>
      <c r="EN465" s="48" t="n">
        <f aca="false">MIN(MAX((GL464*(1+GL$5/Setup!$C$36)+IF($V465=19,N($F465),0))-CP465,0),MAX($P465-SUM(DV465:EM465),0))</f>
        <v>0</v>
      </c>
      <c r="EO465" s="48" t="n">
        <f aca="false">MIN(MAX((GM464*(1+GM$5/Setup!$C$36)+IF($V465=20,N($F465),0))-CQ465,0),MAX($P465-SUM(DV465:EN465),0))</f>
        <v>0</v>
      </c>
      <c r="EP465" s="48" t="n">
        <f aca="false">MIN(MAX((GN464*(1+GN$5/Setup!$C$36)+IF($V465=21,N($F465),0))-CR465,0),MAX($P465-SUM(DV465:EO465),0))</f>
        <v>0</v>
      </c>
      <c r="EQ465" s="48" t="n">
        <f aca="false">MIN(MAX((GO464*(1+GO$5/Setup!$C$36)+IF($V465=22,N($F465),0))-CS465,0),MAX($P465-SUM(DV465:EP465),0))</f>
        <v>0</v>
      </c>
      <c r="ER465" s="48" t="n">
        <f aca="false">MIN(MAX((GP464*(1+GP$5/Setup!$C$36)+IF($V465=23,N($F465),0))-CT465,0),MAX($P465-SUM(DV465:EQ465),0))</f>
        <v>0</v>
      </c>
      <c r="ES465" s="48" t="n">
        <f aca="false">MIN(MAX((GQ464*(1+GQ$5/Setup!$C$36)+IF($V465=24,N($F465),0))-CU465,0),MAX($P465-SUM(DV465:ER465),0))</f>
        <v>0</v>
      </c>
      <c r="ET465" s="48" t="n">
        <f aca="false">MIN(MAX((GR464*(1+GR$5/Setup!$C$36)+IF($V465=25,N($F465),0))-CV465,0),MAX($P465-SUM(DV465:ES465),0))</f>
        <v>0</v>
      </c>
      <c r="EU465" s="48" t="n">
        <f aca="false">MIN(MAX((GS464*(1+GS$5/Setup!$C$36)+IF($V465=26,N($F465),0))-CW465,0),MAX($P465-SUM(DV465:ET465),0))</f>
        <v>0</v>
      </c>
      <c r="EV465" s="48" t="n">
        <f aca="false">MIN(MAX((GT464*(1+GT$5/Setup!$C$36)+IF($V465=27,N($F465),0))-CX465,0),MAX($P465-SUM(DV465:EU465),0))</f>
        <v>0</v>
      </c>
      <c r="EW465" s="48" t="n">
        <f aca="false">MIN(MAX((GU464*(1+GU$5/Setup!$C$36)+IF($V465=28,N($F465),0))-CY465,0),MAX($P465-SUM(DV465:EV465),0))</f>
        <v>0</v>
      </c>
      <c r="EX465" s="48" t="n">
        <f aca="false">MIN(MAX((GV464*(1+GV$5/Setup!$C$36)+IF($V465=29,N($F465),0))-CZ465,0),MAX($P465-SUM(DV465:EW465),0))</f>
        <v>0</v>
      </c>
      <c r="EY465" s="48" t="n">
        <f aca="false">MIN(MAX((GW464*(1+GW$5/Setup!$C$36)+IF($V465=30,N($F465),0))-DA465,0),MAX($P465-SUM(DV465:EX465),0))</f>
        <v>0</v>
      </c>
      <c r="EZ465" s="48" t="n">
        <f aca="false">MIN(MAX((GX464*(1+GX$5/Setup!$C$36)+IF($V465=31,N($F465),0))-DB465,0),MAX($P465-SUM(DV465:EY465),0))</f>
        <v>0</v>
      </c>
      <c r="FA465" s="48" t="n">
        <f aca="false">MIN(MAX((GY464*(1+GY$5/Setup!$C$36)+IF($V465=32,N($F465),0))-DC465,0),MAX($P465-SUM(DV465:EZ465),0))</f>
        <v>0</v>
      </c>
      <c r="FB465" s="48" t="n">
        <f aca="false">MIN(MAX((GZ464*(1+GZ$5/Setup!$C$36)+IF($V465=33,N($F465),0))-DD465,0),MAX($P465-SUM(DV465:FA465),0))</f>
        <v>0</v>
      </c>
      <c r="FC465" s="48" t="n">
        <f aca="false">MIN(MAX((HA464*(1+HA$5/Setup!$C$36)+IF($V465=34,N($F465),0))-DE465,0),MAX($P465-SUM(DV465:FB465),0))</f>
        <v>0</v>
      </c>
      <c r="FD465" s="48" t="n">
        <f aca="false">MIN(MAX((HB464*(1+HB$5/Setup!$C$36)+IF($V465=35,N($F465),0))-DF465,0),MAX($P465-SUM(DV465:FC465),0))</f>
        <v>0</v>
      </c>
      <c r="FE465" s="48" t="n">
        <f aca="false">MIN(MAX((HC464*(1+HC$5/Setup!$C$36)+IF($V465=36,N($F465),0))-DG465,0),MAX($P465-SUM(DV465:FD465),0))</f>
        <v>0</v>
      </c>
      <c r="FF465" s="48" t="n">
        <f aca="false">MIN(MAX((HD464*(1+HD$5/Setup!$C$36)+IF($V465=37,N($F465),0))-DH465,0),MAX($P465-SUM(DV465:FE465),0))</f>
        <v>0</v>
      </c>
      <c r="FG465" s="48" t="n">
        <f aca="false">MIN(MAX((HE464*(1+HE$5/Setup!$C$36)+IF($V465=38,N($F465),0))-DI465,0),MAX($P465-SUM(DV465:FF465),0))</f>
        <v>0</v>
      </c>
      <c r="FH465" s="48" t="n">
        <f aca="false">MIN(MAX((HF464*(1+HF$5/Setup!$C$36)+IF($V465=39,N($F465),0))-DJ465,0),MAX($P465-SUM(DV465:FG465),0))</f>
        <v>0</v>
      </c>
      <c r="FI465" s="48" t="n">
        <f aca="false">MIN(MAX((HG464*(1+HG$5/Setup!$C$36)+IF($V465=40,N($F465),0))-DK465,0),MAX($P465-SUM(DV465:FH465),0))</f>
        <v>0</v>
      </c>
      <c r="FJ465" s="48" t="n">
        <f aca="false">MIN(MAX((HH464*(1+HH$5/Setup!$C$36)+IF($V465=41,N($F465),0))-DL465,0),MAX($P465-SUM(DV465:FI465),0))</f>
        <v>0</v>
      </c>
      <c r="FK465" s="48" t="n">
        <f aca="false">MIN(MAX((HI464*(1+HI$5/Setup!$C$36)+IF($V465=42,N($F465),0))-DM465,0),MAX($P465-SUM(DV465:FJ465),0))</f>
        <v>0</v>
      </c>
      <c r="FL465" s="48" t="n">
        <f aca="false">MIN(MAX((HJ464*(1+HJ$5/Setup!$C$36)+IF($V465=43,N($F465),0))-DN465,0),MAX($P465-SUM(DV465:FK465),0))</f>
        <v>0</v>
      </c>
      <c r="FM465" s="48" t="n">
        <f aca="false">MIN(MAX((HK464*(1+HK$5/Setup!$C$36)+IF($V465=44,N($F465),0))-DO465,0),MAX($P465-SUM(DV465:FL465),0))</f>
        <v>0</v>
      </c>
      <c r="FN465" s="48" t="n">
        <f aca="false">MIN(MAX((HL464*(1+HL$5/Setup!$C$36)+IF($V465=45,N($F465),0))-DP465,0),MAX($P465-SUM(DV465:FM465),0))</f>
        <v>0</v>
      </c>
      <c r="FO465" s="48" t="n">
        <f aca="false">MIN(MAX((HM464*(1+HM$5/Setup!$C$36)+IF($V465=46,N($F465),0))-DQ465,0),MAX($P465-SUM(DV465:FN465),0))</f>
        <v>0</v>
      </c>
      <c r="FP465" s="48" t="n">
        <f aca="false">MIN(MAX((HN464*(1+HN$5/Setup!$C$36)+IF($V465=47,N($F465),0))-DR465,0),MAX($P465-SUM(DV465:FO465),0))</f>
        <v>0</v>
      </c>
      <c r="FQ465" s="48" t="n">
        <f aca="false">MIN(MAX((HO464*(1+HO$5/Setup!$C$36)+IF($V465=48,N($F465),0))-DS465,0),MAX($P465-SUM(DV465:FP465),0))</f>
        <v>0</v>
      </c>
      <c r="FR465" s="48" t="n">
        <f aca="false">MIN(MAX((HP464*(1+HP$5/Setup!$C$36)+IF($V465=49,N($F465),0))-DT465,0),MAX($P465-SUM(DV465:FQ465),0))</f>
        <v>0</v>
      </c>
      <c r="FS465" s="48" t="n">
        <f aca="false">MIN(MAX((HQ464*(1+HQ$5/Setup!$C$36)+IF($V465=50,N($F465),0))-DU465,0),MAX($P465-SUM(DV465:FR465),0))</f>
        <v>0</v>
      </c>
      <c r="FT465" s="48" t="n">
        <f aca="false">IF((FT464*(1+FT$5/Setup!$C$36)+IF($V465=1,N($F465),0))-BX465-DV465&lt;0.005,0,(FT464*(1+FT$5/Setup!$C$36)+IF($V465=1,N($F465),0))-BX465-DV465)</f>
        <v>0</v>
      </c>
      <c r="FU465" s="48" t="n">
        <f aca="false">IF((FU464*(1+FU$5/Setup!$C$36)+IF($V465=2,N($F465),0))-BY465-DW465&lt;0.005,0,(FU464*(1+FU$5/Setup!$C$36)+IF($V465=2,N($F465),0))-BY465-DW465)</f>
        <v>0</v>
      </c>
      <c r="FV465" s="48" t="n">
        <f aca="false">IF((FV464*(1+FV$5/Setup!$C$36)+IF($V465=3,N($F465),0))-BZ465-DX465&lt;0.005,0,(FV464*(1+FV$5/Setup!$C$36)+IF($V465=3,N($F465),0))-BZ465-DX465)</f>
        <v>0</v>
      </c>
      <c r="FW465" s="48" t="n">
        <f aca="false">IF((FW464*(1+FW$5/Setup!$C$36)+IF($V465=4,N($F465),0))-CA465-DY465&lt;0.005,0,(FW464*(1+FW$5/Setup!$C$36)+IF($V465=4,N($F465),0))-CA465-DY465)</f>
        <v>0</v>
      </c>
      <c r="FX465" s="48" t="n">
        <f aca="false">IF((FX464*(1+FX$5/Setup!$C$36)+IF($V465=5,N($F465),0))-CB465-DZ465&lt;0.005,0,(FX464*(1+FX$5/Setup!$C$36)+IF($V465=5,N($F465),0))-CB465-DZ465)</f>
        <v>0</v>
      </c>
      <c r="FY465" s="48" t="n">
        <f aca="false">IF((FY464*(1+FY$5/Setup!$C$36)+IF($V465=6,N($F465),0))-CC465-EA465&lt;0.005,0,(FY464*(1+FY$5/Setup!$C$36)+IF($V465=6,N($F465),0))-CC465-EA465)</f>
        <v>0</v>
      </c>
      <c r="FZ465" s="48" t="n">
        <f aca="false">IF((FZ464*(1+FZ$5/Setup!$C$36)+IF($V465=7,N($F465),0))-CD465-EB465&lt;0.005,0,(FZ464*(1+FZ$5/Setup!$C$36)+IF($V465=7,N($F465),0))-CD465-EB465)</f>
        <v>0</v>
      </c>
      <c r="GA465" s="48" t="n">
        <f aca="false">IF((GA464*(1+GA$5/Setup!$C$36)+IF($V465=8,N($F465),0))-CE465-EC465&lt;0.005,0,(GA464*(1+GA$5/Setup!$C$36)+IF($V465=8,N($F465),0))-CE465-EC465)</f>
        <v>0</v>
      </c>
      <c r="GB465" s="48" t="n">
        <f aca="false">IF((GB464*(1+GB$5/Setup!$C$36)+IF($V465=9,N($F465),0))-CF465-ED465&lt;0.005,0,(GB464*(1+GB$5/Setup!$C$36)+IF($V465=9,N($F465),0))-CF465-ED465)</f>
        <v>0</v>
      </c>
      <c r="GC465" s="48" t="n">
        <f aca="false">IF((GC464*(1+GC$5/Setup!$C$36)+IF($V465=10,N($F465),0))-CG465-EE465&lt;0.005,0,(GC464*(1+GC$5/Setup!$C$36)+IF($V465=10,N($F465),0))-CG465-EE465)</f>
        <v>0</v>
      </c>
      <c r="GD465" s="48" t="n">
        <f aca="false">IF((GD464*(1+GD$5/Setup!$C$36)+IF($V465=11,N($F465),0))-CH465-EF465&lt;0.005,0,(GD464*(1+GD$5/Setup!$C$36)+IF($V465=11,N($F465),0))-CH465-EF465)</f>
        <v>0</v>
      </c>
      <c r="GE465" s="48" t="n">
        <f aca="false">IF((GE464*(1+GE$5/Setup!$C$36)+IF($V465=12,N($F465),0))-CI465-EG465&lt;0.005,0,(GE464*(1+GE$5/Setup!$C$36)+IF($V465=12,N($F465),0))-CI465-EG465)</f>
        <v>0</v>
      </c>
      <c r="GF465" s="48" t="n">
        <f aca="false">IF((GF464*(1+GF$5/Setup!$C$36)+IF($V465=13,N($F465),0))-CJ465-EH465&lt;0.005,0,(GF464*(1+GF$5/Setup!$C$36)+IF($V465=13,N($F465),0))-CJ465-EH465)</f>
        <v>0</v>
      </c>
      <c r="GG465" s="48" t="n">
        <f aca="false">IF((GG464*(1+GG$5/Setup!$C$36)+IF($V465=14,N($F465),0))-CK465-EI465&lt;0.005,0,(GG464*(1+GG$5/Setup!$C$36)+IF($V465=14,N($F465),0))-CK465-EI465)</f>
        <v>0</v>
      </c>
      <c r="GH465" s="48" t="n">
        <f aca="false">IF((GH464*(1+GH$5/Setup!$C$36)+IF($V465=15,N($F465),0))-CL465-EJ465&lt;0.005,0,(GH464*(1+GH$5/Setup!$C$36)+IF($V465=15,N($F465),0))-CL465-EJ465)</f>
        <v>0</v>
      </c>
      <c r="GI465" s="48" t="n">
        <f aca="false">IF((GI464*(1+GI$5/Setup!$C$36)+IF($V465=16,N($F465),0))-CM465-EK465&lt;0.005,0,(GI464*(1+GI$5/Setup!$C$36)+IF($V465=16,N($F465),0))-CM465-EK465)</f>
        <v>0</v>
      </c>
      <c r="GJ465" s="48" t="n">
        <f aca="false">IF((GJ464*(1+GJ$5/Setup!$C$36)+IF($V465=17,N($F465),0))-CN465-EL465&lt;0.005,0,(GJ464*(1+GJ$5/Setup!$C$36)+IF($V465=17,N($F465),0))-CN465-EL465)</f>
        <v>0</v>
      </c>
      <c r="GK465" s="48" t="n">
        <f aca="false">IF((GK464*(1+GK$5/Setup!$C$36)+IF($V465=18,N($F465),0))-CO465-EM465&lt;0.005,0,(GK464*(1+GK$5/Setup!$C$36)+IF($V465=18,N($F465),0))-CO465-EM465)</f>
        <v>0</v>
      </c>
      <c r="GL465" s="48" t="n">
        <f aca="false">IF((GL464*(1+GL$5/Setup!$C$36)+IF($V465=19,N($F465),0))-CP465-EN465&lt;0.005,0,(GL464*(1+GL$5/Setup!$C$36)+IF($V465=19,N($F465),0))-CP465-EN465)</f>
        <v>0</v>
      </c>
      <c r="GM465" s="48" t="n">
        <f aca="false">IF((GM464*(1+GM$5/Setup!$C$36)+IF($V465=20,N($F465),0))-CQ465-EO465&lt;0.005,0,(GM464*(1+GM$5/Setup!$C$36)+IF($V465=20,N($F465),0))-CQ465-EO465)</f>
        <v>0</v>
      </c>
      <c r="GN465" s="48" t="n">
        <f aca="false">IF((GN464*(1+GN$5/Setup!$C$36)+IF($V465=21,N($F465),0))-CR465-EP465&lt;0.005,0,(GN464*(1+GN$5/Setup!$C$36)+IF($V465=21,N($F465),0))-CR465-EP465)</f>
        <v>0</v>
      </c>
      <c r="GO465" s="48" t="n">
        <f aca="false">IF((GO464*(1+GO$5/Setup!$C$36)+IF($V465=22,N($F465),0))-CS465-EQ465&lt;0.005,0,(GO464*(1+GO$5/Setup!$C$36)+IF($V465=22,N($F465),0))-CS465-EQ465)</f>
        <v>0</v>
      </c>
      <c r="GP465" s="48" t="n">
        <f aca="false">IF((GP464*(1+GP$5/Setup!$C$36)+IF($V465=23,N($F465),0))-CT465-ER465&lt;0.005,0,(GP464*(1+GP$5/Setup!$C$36)+IF($V465=23,N($F465),0))-CT465-ER465)</f>
        <v>0</v>
      </c>
      <c r="GQ465" s="48" t="n">
        <f aca="false">IF((GQ464*(1+GQ$5/Setup!$C$36)+IF($V465=24,N($F465),0))-CU465-ES465&lt;0.005,0,(GQ464*(1+GQ$5/Setup!$C$36)+IF($V465=24,N($F465),0))-CU465-ES465)</f>
        <v>0</v>
      </c>
      <c r="GR465" s="48" t="n">
        <f aca="false">IF((GR464*(1+GR$5/Setup!$C$36)+IF($V465=25,N($F465),0))-CV465-ET465&lt;0.005,0,(GR464*(1+GR$5/Setup!$C$36)+IF($V465=25,N($F465),0))-CV465-ET465)</f>
        <v>0</v>
      </c>
      <c r="GS465" s="48" t="n">
        <f aca="false">IF((GS464*(1+GS$5/Setup!$C$36)+IF($V465=26,N($F465),0))-CW465-EU465&lt;0.005,0,(GS464*(1+GS$5/Setup!$C$36)+IF($V465=26,N($F465),0))-CW465-EU465)</f>
        <v>0</v>
      </c>
      <c r="GT465" s="48" t="n">
        <f aca="false">IF((GT464*(1+GT$5/Setup!$C$36)+IF($V465=27,N($F465),0))-CX465-EV465&lt;0.005,0,(GT464*(1+GT$5/Setup!$C$36)+IF($V465=27,N($F465),0))-CX465-EV465)</f>
        <v>0</v>
      </c>
      <c r="GU465" s="48" t="n">
        <f aca="false">IF((GU464*(1+GU$5/Setup!$C$36)+IF($V465=28,N($F465),0))-CY465-EW465&lt;0.005,0,(GU464*(1+GU$5/Setup!$C$36)+IF($V465=28,N($F465),0))-CY465-EW465)</f>
        <v>0</v>
      </c>
      <c r="GV465" s="48" t="n">
        <f aca="false">IF((GV464*(1+GV$5/Setup!$C$36)+IF($V465=29,N($F465),0))-CZ465-EX465&lt;0.005,0,(GV464*(1+GV$5/Setup!$C$36)+IF($V465=29,N($F465),0))-CZ465-EX465)</f>
        <v>0</v>
      </c>
      <c r="GW465" s="48" t="n">
        <f aca="false">IF((GW464*(1+GW$5/Setup!$C$36)+IF($V465=30,N($F465),0))-DA465-EY465&lt;0.005,0,(GW464*(1+GW$5/Setup!$C$36)+IF($V465=30,N($F465),0))-DA465-EY465)</f>
        <v>0</v>
      </c>
      <c r="GX465" s="48" t="n">
        <f aca="false">IF((GX464*(1+GX$5/Setup!$C$36)+IF($V465=31,N($F465),0))-DB465-EZ465&lt;0.005,0,(GX464*(1+GX$5/Setup!$C$36)+IF($V465=31,N($F465),0))-DB465-EZ465)</f>
        <v>0</v>
      </c>
      <c r="GY465" s="48" t="n">
        <f aca="false">IF((GY464*(1+GY$5/Setup!$C$36)+IF($V465=32,N($F465),0))-DC465-FA465&lt;0.005,0,(GY464*(1+GY$5/Setup!$C$36)+IF($V465=32,N($F465),0))-DC465-FA465)</f>
        <v>0</v>
      </c>
      <c r="GZ465" s="48" t="n">
        <f aca="false">IF((GZ464*(1+GZ$5/Setup!$C$36)+IF($V465=33,N($F465),0))-DD465-FB465&lt;0.005,0,(GZ464*(1+GZ$5/Setup!$C$36)+IF($V465=33,N($F465),0))-DD465-FB465)</f>
        <v>0</v>
      </c>
      <c r="HA465" s="48" t="n">
        <f aca="false">IF((HA464*(1+HA$5/Setup!$C$36)+IF($V465=34,N($F465),0))-DE465-FC465&lt;0.005,0,(HA464*(1+HA$5/Setup!$C$36)+IF($V465=34,N($F465),0))-DE465-FC465)</f>
        <v>0</v>
      </c>
      <c r="HB465" s="48" t="n">
        <f aca="false">IF((HB464*(1+HB$5/Setup!$C$36)+IF($V465=35,N($F465),0))-DF465-FD465&lt;0.005,0,(HB464*(1+HB$5/Setup!$C$36)+IF($V465=35,N($F465),0))-DF465-FD465)</f>
        <v>0</v>
      </c>
      <c r="HC465" s="48" t="n">
        <f aca="false">IF((HC464*(1+HC$5/Setup!$C$36)+IF($V465=36,N($F465),0))-DG465-FE465&lt;0.005,0,(HC464*(1+HC$5/Setup!$C$36)+IF($V465=36,N($F465),0))-DG465-FE465)</f>
        <v>0</v>
      </c>
      <c r="HD465" s="48" t="n">
        <f aca="false">IF((HD464*(1+HD$5/Setup!$C$36)+IF($V465=37,N($F465),0))-DH465-FF465&lt;0.005,0,(HD464*(1+HD$5/Setup!$C$36)+IF($V465=37,N($F465),0))-DH465-FF465)</f>
        <v>0</v>
      </c>
      <c r="HE465" s="48" t="n">
        <f aca="false">IF((HE464*(1+HE$5/Setup!$C$36)+IF($V465=38,N($F465),0))-DI465-FG465&lt;0.005,0,(HE464*(1+HE$5/Setup!$C$36)+IF($V465=38,N($F465),0))-DI465-FG465)</f>
        <v>0</v>
      </c>
      <c r="HF465" s="48" t="n">
        <f aca="false">IF((HF464*(1+HF$5/Setup!$C$36)+IF($V465=39,N($F465),0))-DJ465-FH465&lt;0.005,0,(HF464*(1+HF$5/Setup!$C$36)+IF($V465=39,N($F465),0))-DJ465-FH465)</f>
        <v>0</v>
      </c>
      <c r="HG465" s="48" t="n">
        <f aca="false">IF((HG464*(1+HG$5/Setup!$C$36)+IF($V465=40,N($F465),0))-DK465-FI465&lt;0.005,0,(HG464*(1+HG$5/Setup!$C$36)+IF($V465=40,N($F465),0))-DK465-FI465)</f>
        <v>0</v>
      </c>
      <c r="HH465" s="48" t="n">
        <f aca="false">IF((HH464*(1+HH$5/Setup!$C$36)+IF($V465=41,N($F465),0))-DL465-FJ465&lt;0.005,0,(HH464*(1+HH$5/Setup!$C$36)+IF($V465=41,N($F465),0))-DL465-FJ465)</f>
        <v>0</v>
      </c>
      <c r="HI465" s="48" t="n">
        <f aca="false">IF((HI464*(1+HI$5/Setup!$C$36)+IF($V465=42,N($F465),0))-DM465-FK465&lt;0.005,0,(HI464*(1+HI$5/Setup!$C$36)+IF($V465=42,N($F465),0))-DM465-FK465)</f>
        <v>0</v>
      </c>
      <c r="HJ465" s="48" t="n">
        <f aca="false">IF((HJ464*(1+HJ$5/Setup!$C$36)+IF($V465=43,N($F465),0))-DN465-FL465&lt;0.005,0,(HJ464*(1+HJ$5/Setup!$C$36)+IF($V465=43,N($F465),0))-DN465-FL465)</f>
        <v>0</v>
      </c>
      <c r="HK465" s="48" t="n">
        <f aca="false">IF((HK464*(1+HK$5/Setup!$C$36)+IF($V465=44,N($F465),0))-DO465-FM465&lt;0.005,0,(HK464*(1+HK$5/Setup!$C$36)+IF($V465=44,N($F465),0))-DO465-FM465)</f>
        <v>0</v>
      </c>
      <c r="HL465" s="48" t="n">
        <f aca="false">IF((HL464*(1+HL$5/Setup!$C$36)+IF($V465=45,N($F465),0))-DP465-FN465&lt;0.005,0,(HL464*(1+HL$5/Setup!$C$36)+IF($V465=45,N($F465),0))-DP465-FN465)</f>
        <v>0</v>
      </c>
      <c r="HM465" s="48" t="n">
        <f aca="false">IF((HM464*(1+HM$5/Setup!$C$36)+IF($V465=46,N($F465),0))-DQ465-FO465&lt;0.005,0,(HM464*(1+HM$5/Setup!$C$36)+IF($V465=46,N($F465),0))-DQ465-FO465)</f>
        <v>0</v>
      </c>
      <c r="HN465" s="48" t="n">
        <f aca="false">IF((HN464*(1+HN$5/Setup!$C$36)+IF($V465=47,N($F465),0))-DR465-FP465&lt;0.005,0,(HN464*(1+HN$5/Setup!$C$36)+IF($V465=47,N($F465),0))-DR465-FP465)</f>
        <v>0</v>
      </c>
      <c r="HO465" s="48" t="n">
        <f aca="false">IF((HO464*(1+HO$5/Setup!$C$36)+IF($V465=48,N($F465),0))-DS465-FQ465&lt;0.005,0,(HO464*(1+HO$5/Setup!$C$36)+IF($V465=48,N($F465),0))-DS465-FQ465)</f>
        <v>0</v>
      </c>
      <c r="HP465" s="48" t="n">
        <f aca="false">IF((HP464*(1+HP$5/Setup!$C$36)+IF($V465=49,N($F465),0))-DT465-FR465&lt;0.005,0,(HP464*(1+HP$5/Setup!$C$36)+IF($V465=49,N($F465),0))-DT465-FR465)</f>
        <v>0</v>
      </c>
      <c r="HQ465" s="48" t="n">
        <f aca="false">IF((HQ464*(1+HQ$5/Setup!$C$36)+IF($V465=50,N($F465),0))-DU465-FS465&lt;0.005,0,(HQ464*(1+HQ$5/Setup!$C$36)+IF($V465=50,N($F465),0))-DU465-FS465)</f>
        <v>0</v>
      </c>
    </row>
    <row r="466" customFormat="false" ht="15" hidden="false" customHeight="false" outlineLevel="0" collapsed="false">
      <c r="A466" s="44" t="n">
        <v>458</v>
      </c>
      <c r="B466" s="45" t="n">
        <f aca="false">IF(Setup!$C$7="Every month",EDATE(Setup!$C$8,($A466-1)),IF(Setup!$C$7="Twice a month",DATE(YEAR(Setup!$C$8),MONTH(Setup!$C$8)+INT((($A466-1)+Setup!$C$41)/2),MIN(IF(MOD(($A466-1)+Setup!$C$41,2)=0,Setup!$C$39,Setup!$C$40),DAY(EOMONTH(DATE(YEAR(Setup!$C$8),MONTH(Setup!$C$8)+INT((($A466-1)+Setup!$C$41)/2),1),0)))),Setup!$C$8+($A466-1)*IF(Setup!$C$7="Every week",7,14)))</f>
        <v>52723</v>
      </c>
      <c r="C466" s="45" t="n">
        <f aca="false">IF(Setup!$C$7="Every month",EDATE(Setup!$C$8,$A466),IF(Setup!$C$7="Twice a month",DATE(YEAR(Setup!$C$8),MONTH(Setup!$C$8)+INT(($A466+Setup!$C$41)/2),MIN(IF(MOD($A466+Setup!$C$41,2)=0,Setup!$C$39,Setup!$C$40),DAY(EOMONTH(DATE(YEAR(Setup!$C$8),MONTH(Setup!$C$8)+INT(($A466+Setup!$C$41)/2),1),0)))),Setup!$C$8+$A466*IF(Setup!$C$7="Every week",7,14)))</f>
        <v>52737</v>
      </c>
      <c r="D466" s="46"/>
      <c r="E466" s="47"/>
      <c r="F466" s="47"/>
      <c r="G466" s="47"/>
      <c r="H466" s="47"/>
      <c r="I466" s="48" t="n">
        <f aca="false">N(Setup!$C$11)+N(E466)</f>
        <v>100</v>
      </c>
      <c r="J466" s="48" t="n">
        <f aca="false">MIN(Setup!$C$37,MAX(I466,0))</f>
        <v>9.23076923076923</v>
      </c>
      <c r="K466" s="48" t="n">
        <f aca="false">MIN(MAX(N(Setup!$C$14)-L465,0),MAX(I466-J466,0))</f>
        <v>0</v>
      </c>
      <c r="L466" s="48" t="n">
        <f aca="false">L465+K466-N(G466)</f>
        <v>500</v>
      </c>
      <c r="M466" s="48" t="n">
        <f aca="false">M465+J466-N(H466)</f>
        <v>4227.69230769228</v>
      </c>
      <c r="N466" s="48" t="n">
        <f aca="false">SUM(BX466:DU466)</f>
        <v>0</v>
      </c>
      <c r="O466" s="48" t="n">
        <f aca="false">SUM(Z466:BW466)-N466</f>
        <v>25</v>
      </c>
      <c r="P466" s="48" t="n">
        <f aca="false">MAX(I466-J466-K466,0)+O466</f>
        <v>115.769230769231</v>
      </c>
      <c r="Q466" s="48" t="n">
        <f aca="false">SUM(DV466:FS466)</f>
        <v>0</v>
      </c>
      <c r="R466" s="49" t="n">
        <f aca="false">N466+J466+K466+Q466</f>
        <v>9.23076923076923</v>
      </c>
      <c r="S466" s="48" t="n">
        <f aca="false">T466-T465-N(F466)+N466+Q466</f>
        <v>0</v>
      </c>
      <c r="T466" s="49" t="n">
        <f aca="false">SUM(FT466:HQ466)</f>
        <v>0</v>
      </c>
      <c r="U466" s="44" t="str">
        <f aca="false">IF(T465&lt;0.005,"",INDEX(Helpers!$C$2:$C$51,IF(_xlfn.MINIFS($DV$6:$FS$6,DV466:FS466,"&gt;0.005")=0,V466,_xlfn.MINIFS($DV$6:$FS$6,DV466:FS466,"&gt;0.005"))))</f>
        <v/>
      </c>
      <c r="V466" s="44" t="n">
        <f aca="false">IF(_xlfn.MINIFS($FT$6:$HQ$6,FT465:HQ465,"&gt;0.005")=0,1,_xlfn.MINIFS($FT$6:$HQ$6,FT465:HQ465,"&gt;0.005"))</f>
        <v>1</v>
      </c>
      <c r="W466" s="44" t="n">
        <f aca="false">IF(AND(D466&lt;&gt;"Paid",T465&gt;0.005),1,0)</f>
        <v>0</v>
      </c>
      <c r="X466" s="48" t="n">
        <f aca="false">SUMPRODUCT(((Helpers!$G$2:$G$51*(1+(Helpers!$D$2:$D$51+0.000000001)/12)^(($B466-Setup!$C$8)/(365.25/12))-Helpers!$E$2:$E$51*((1+(Helpers!$D$2:$D$51+0.000000001)/12)^(($B466-Setup!$C$8)/(365.25/12))-1)/((Helpers!$D$2:$D$51+0.000000001)/12))&gt;0)*(Helpers!$G$2:$G$51*(1+(Helpers!$D$2:$D$51+0.000000001)/12)^(($B466-Setup!$C$8)/(365.25/12))-Helpers!$E$2:$E$51*((1+(Helpers!$D$2:$D$51+0.000000001)/12)^(($B466-Setup!$C$8)/(365.25/12))-1)/((Helpers!$D$2:$D$51+0.000000001)/12)))</f>
        <v>0</v>
      </c>
      <c r="Y466" s="48"/>
      <c r="Z466" s="48" t="n">
        <f aca="false">IF(OR(N(Z$5)=0,Z$6=""),0,Z$5*((DATE(YEAR($B466),MONTH($B466),MIN(Z$6,DAY(EOMONTH($B466,0))))&gt;=$B466)*(DATE(YEAR($B466),MONTH($B466),MIN(Z$6,DAY(EOMONTH($B466,0))))&lt;$C466)+(DATE(YEAR($B466),MONTH($B466)+1,MIN(Z$6,DAY(EOMONTH($B466,1))))&gt;=$B466)*(DATE(YEAR($B466),MONTH($B466)+1,MIN(Z$6,DAY(EOMONTH($B466,1))))&lt;$C466)))</f>
        <v>25</v>
      </c>
      <c r="AA466" s="48" t="n">
        <f aca="false">IF(OR(N(AA$5)=0,AA$6=""),0,AA$5*((DATE(YEAR($B466),MONTH($B466),MIN(AA$6,DAY(EOMONTH($B466,0))))&gt;=$B466)*(DATE(YEAR($B466),MONTH($B466),MIN(AA$6,DAY(EOMONTH($B466,0))))&lt;$C466)+(DATE(YEAR($B466),MONTH($B466)+1,MIN(AA$6,DAY(EOMONTH($B466,1))))&gt;=$B466)*(DATE(YEAR($B466),MONTH($B466)+1,MIN(AA$6,DAY(EOMONTH($B466,1))))&lt;$C466)))</f>
        <v>0</v>
      </c>
      <c r="AB466" s="48" t="n">
        <f aca="false">IF(OR(N(AB$5)=0,AB$6=""),0,AB$5*((DATE(YEAR($B466),MONTH($B466),MIN(AB$6,DAY(EOMONTH($B466,0))))&gt;=$B466)*(DATE(YEAR($B466),MONTH($B466),MIN(AB$6,DAY(EOMONTH($B466,0))))&lt;$C466)+(DATE(YEAR($B466),MONTH($B466)+1,MIN(AB$6,DAY(EOMONTH($B466,1))))&gt;=$B466)*(DATE(YEAR($B466),MONTH($B466)+1,MIN(AB$6,DAY(EOMONTH($B466,1))))&lt;$C466)))</f>
        <v>0</v>
      </c>
      <c r="AC466" s="48" t="n">
        <f aca="false">IF(OR(N(AC$5)=0,AC$6=""),0,AC$5*((DATE(YEAR($B466),MONTH($B466),MIN(AC$6,DAY(EOMONTH($B466,0))))&gt;=$B466)*(DATE(YEAR($B466),MONTH($B466),MIN(AC$6,DAY(EOMONTH($B466,0))))&lt;$C466)+(DATE(YEAR($B466),MONTH($B466)+1,MIN(AC$6,DAY(EOMONTH($B466,1))))&gt;=$B466)*(DATE(YEAR($B466),MONTH($B466)+1,MIN(AC$6,DAY(EOMONTH($B466,1))))&lt;$C466)))</f>
        <v>0</v>
      </c>
      <c r="AD466" s="48" t="n">
        <f aca="false">IF(OR(N(AD$5)=0,AD$6=""),0,AD$5*((DATE(YEAR($B466),MONTH($B466),MIN(AD$6,DAY(EOMONTH($B466,0))))&gt;=$B466)*(DATE(YEAR($B466),MONTH($B466),MIN(AD$6,DAY(EOMONTH($B466,0))))&lt;$C466)+(DATE(YEAR($B466),MONTH($B466)+1,MIN(AD$6,DAY(EOMONTH($B466,1))))&gt;=$B466)*(DATE(YEAR($B466),MONTH($B466)+1,MIN(AD$6,DAY(EOMONTH($B466,1))))&lt;$C466)))</f>
        <v>0</v>
      </c>
      <c r="AE466" s="48" t="n">
        <f aca="false">IF(OR(N(AE$5)=0,AE$6=""),0,AE$5*((DATE(YEAR($B466),MONTH($B466),MIN(AE$6,DAY(EOMONTH($B466,0))))&gt;=$B466)*(DATE(YEAR($B466),MONTH($B466),MIN(AE$6,DAY(EOMONTH($B466,0))))&lt;$C466)+(DATE(YEAR($B466),MONTH($B466)+1,MIN(AE$6,DAY(EOMONTH($B466,1))))&gt;=$B466)*(DATE(YEAR($B466),MONTH($B466)+1,MIN(AE$6,DAY(EOMONTH($B466,1))))&lt;$C466)))</f>
        <v>0</v>
      </c>
      <c r="AF466" s="48" t="n">
        <f aca="false">IF(OR(N(AF$5)=0,AF$6=""),0,AF$5*((DATE(YEAR($B466),MONTH($B466),MIN(AF$6,DAY(EOMONTH($B466,0))))&gt;=$B466)*(DATE(YEAR($B466),MONTH($B466),MIN(AF$6,DAY(EOMONTH($B466,0))))&lt;$C466)+(DATE(YEAR($B466),MONTH($B466)+1,MIN(AF$6,DAY(EOMONTH($B466,1))))&gt;=$B466)*(DATE(YEAR($B466),MONTH($B466)+1,MIN(AF$6,DAY(EOMONTH($B466,1))))&lt;$C466)))</f>
        <v>0</v>
      </c>
      <c r="AG466" s="48" t="n">
        <f aca="false">IF(OR(N(AG$5)=0,AG$6=""),0,AG$5*((DATE(YEAR($B466),MONTH($B466),MIN(AG$6,DAY(EOMONTH($B466,0))))&gt;=$B466)*(DATE(YEAR($B466),MONTH($B466),MIN(AG$6,DAY(EOMONTH($B466,0))))&lt;$C466)+(DATE(YEAR($B466),MONTH($B466)+1,MIN(AG$6,DAY(EOMONTH($B466,1))))&gt;=$B466)*(DATE(YEAR($B466),MONTH($B466)+1,MIN(AG$6,DAY(EOMONTH($B466,1))))&lt;$C466)))</f>
        <v>0</v>
      </c>
      <c r="AH466" s="48" t="n">
        <f aca="false">IF(OR(N(AH$5)=0,AH$6=""),0,AH$5*((DATE(YEAR($B466),MONTH($B466),MIN(AH$6,DAY(EOMONTH($B466,0))))&gt;=$B466)*(DATE(YEAR($B466),MONTH($B466),MIN(AH$6,DAY(EOMONTH($B466,0))))&lt;$C466)+(DATE(YEAR($B466),MONTH($B466)+1,MIN(AH$6,DAY(EOMONTH($B466,1))))&gt;=$B466)*(DATE(YEAR($B466),MONTH($B466)+1,MIN(AH$6,DAY(EOMONTH($B466,1))))&lt;$C466)))</f>
        <v>0</v>
      </c>
      <c r="AI466" s="48" t="n">
        <f aca="false">IF(OR(N(AI$5)=0,AI$6=""),0,AI$5*((DATE(YEAR($B466),MONTH($B466),MIN(AI$6,DAY(EOMONTH($B466,0))))&gt;=$B466)*(DATE(YEAR($B466),MONTH($B466),MIN(AI$6,DAY(EOMONTH($B466,0))))&lt;$C466)+(DATE(YEAR($B466),MONTH($B466)+1,MIN(AI$6,DAY(EOMONTH($B466,1))))&gt;=$B466)*(DATE(YEAR($B466),MONTH($B466)+1,MIN(AI$6,DAY(EOMONTH($B466,1))))&lt;$C466)))</f>
        <v>0</v>
      </c>
      <c r="AJ466" s="48" t="n">
        <f aca="false">IF(OR(N(AJ$5)=0,AJ$6=""),0,AJ$5*((DATE(YEAR($B466),MONTH($B466),MIN(AJ$6,DAY(EOMONTH($B466,0))))&gt;=$B466)*(DATE(YEAR($B466),MONTH($B466),MIN(AJ$6,DAY(EOMONTH($B466,0))))&lt;$C466)+(DATE(YEAR($B466),MONTH($B466)+1,MIN(AJ$6,DAY(EOMONTH($B466,1))))&gt;=$B466)*(DATE(YEAR($B466),MONTH($B466)+1,MIN(AJ$6,DAY(EOMONTH($B466,1))))&lt;$C466)))</f>
        <v>0</v>
      </c>
      <c r="AK466" s="48" t="n">
        <f aca="false">IF(OR(N(AK$5)=0,AK$6=""),0,AK$5*((DATE(YEAR($B466),MONTH($B466),MIN(AK$6,DAY(EOMONTH($B466,0))))&gt;=$B466)*(DATE(YEAR($B466),MONTH($B466),MIN(AK$6,DAY(EOMONTH($B466,0))))&lt;$C466)+(DATE(YEAR($B466),MONTH($B466)+1,MIN(AK$6,DAY(EOMONTH($B466,1))))&gt;=$B466)*(DATE(YEAR($B466),MONTH($B466)+1,MIN(AK$6,DAY(EOMONTH($B466,1))))&lt;$C466)))</f>
        <v>0</v>
      </c>
      <c r="AL466" s="48" t="n">
        <f aca="false">IF(OR(N(AL$5)=0,AL$6=""),0,AL$5*((DATE(YEAR($B466),MONTH($B466),MIN(AL$6,DAY(EOMONTH($B466,0))))&gt;=$B466)*(DATE(YEAR($B466),MONTH($B466),MIN(AL$6,DAY(EOMONTH($B466,0))))&lt;$C466)+(DATE(YEAR($B466),MONTH($B466)+1,MIN(AL$6,DAY(EOMONTH($B466,1))))&gt;=$B466)*(DATE(YEAR($B466),MONTH($B466)+1,MIN(AL$6,DAY(EOMONTH($B466,1))))&lt;$C466)))</f>
        <v>0</v>
      </c>
      <c r="AM466" s="48" t="n">
        <f aca="false">IF(OR(N(AM$5)=0,AM$6=""),0,AM$5*((DATE(YEAR($B466),MONTH($B466),MIN(AM$6,DAY(EOMONTH($B466,0))))&gt;=$B466)*(DATE(YEAR($B466),MONTH($B466),MIN(AM$6,DAY(EOMONTH($B466,0))))&lt;$C466)+(DATE(YEAR($B466),MONTH($B466)+1,MIN(AM$6,DAY(EOMONTH($B466,1))))&gt;=$B466)*(DATE(YEAR($B466),MONTH($B466)+1,MIN(AM$6,DAY(EOMONTH($B466,1))))&lt;$C466)))</f>
        <v>0</v>
      </c>
      <c r="AN466" s="48" t="n">
        <f aca="false">IF(OR(N(AN$5)=0,AN$6=""),0,AN$5*((DATE(YEAR($B466),MONTH($B466),MIN(AN$6,DAY(EOMONTH($B466,0))))&gt;=$B466)*(DATE(YEAR($B466),MONTH($B466),MIN(AN$6,DAY(EOMONTH($B466,0))))&lt;$C466)+(DATE(YEAR($B466),MONTH($B466)+1,MIN(AN$6,DAY(EOMONTH($B466,1))))&gt;=$B466)*(DATE(YEAR($B466),MONTH($B466)+1,MIN(AN$6,DAY(EOMONTH($B466,1))))&lt;$C466)))</f>
        <v>0</v>
      </c>
      <c r="AO466" s="48" t="n">
        <f aca="false">IF(OR(N(AO$5)=0,AO$6=""),0,AO$5*((DATE(YEAR($B466),MONTH($B466),MIN(AO$6,DAY(EOMONTH($B466,0))))&gt;=$B466)*(DATE(YEAR($B466),MONTH($B466),MIN(AO$6,DAY(EOMONTH($B466,0))))&lt;$C466)+(DATE(YEAR($B466),MONTH($B466)+1,MIN(AO$6,DAY(EOMONTH($B466,1))))&gt;=$B466)*(DATE(YEAR($B466),MONTH($B466)+1,MIN(AO$6,DAY(EOMONTH($B466,1))))&lt;$C466)))</f>
        <v>0</v>
      </c>
      <c r="AP466" s="48" t="n">
        <f aca="false">IF(OR(N(AP$5)=0,AP$6=""),0,AP$5*((DATE(YEAR($B466),MONTH($B466),MIN(AP$6,DAY(EOMONTH($B466,0))))&gt;=$B466)*(DATE(YEAR($B466),MONTH($B466),MIN(AP$6,DAY(EOMONTH($B466,0))))&lt;$C466)+(DATE(YEAR($B466),MONTH($B466)+1,MIN(AP$6,DAY(EOMONTH($B466,1))))&gt;=$B466)*(DATE(YEAR($B466),MONTH($B466)+1,MIN(AP$6,DAY(EOMONTH($B466,1))))&lt;$C466)))</f>
        <v>0</v>
      </c>
      <c r="AQ466" s="48" t="n">
        <f aca="false">IF(OR(N(AQ$5)=0,AQ$6=""),0,AQ$5*((DATE(YEAR($B466),MONTH($B466),MIN(AQ$6,DAY(EOMONTH($B466,0))))&gt;=$B466)*(DATE(YEAR($B466),MONTH($B466),MIN(AQ$6,DAY(EOMONTH($B466,0))))&lt;$C466)+(DATE(YEAR($B466),MONTH($B466)+1,MIN(AQ$6,DAY(EOMONTH($B466,1))))&gt;=$B466)*(DATE(YEAR($B466),MONTH($B466)+1,MIN(AQ$6,DAY(EOMONTH($B466,1))))&lt;$C466)))</f>
        <v>0</v>
      </c>
      <c r="AR466" s="48" t="n">
        <f aca="false">IF(OR(N(AR$5)=0,AR$6=""),0,AR$5*((DATE(YEAR($B466),MONTH($B466),MIN(AR$6,DAY(EOMONTH($B466,0))))&gt;=$B466)*(DATE(YEAR($B466),MONTH($B466),MIN(AR$6,DAY(EOMONTH($B466,0))))&lt;$C466)+(DATE(YEAR($B466),MONTH($B466)+1,MIN(AR$6,DAY(EOMONTH($B466,1))))&gt;=$B466)*(DATE(YEAR($B466),MONTH($B466)+1,MIN(AR$6,DAY(EOMONTH($B466,1))))&lt;$C466)))</f>
        <v>0</v>
      </c>
      <c r="AS466" s="48" t="n">
        <f aca="false">IF(OR(N(AS$5)=0,AS$6=""),0,AS$5*((DATE(YEAR($B466),MONTH($B466),MIN(AS$6,DAY(EOMONTH($B466,0))))&gt;=$B466)*(DATE(YEAR($B466),MONTH($B466),MIN(AS$6,DAY(EOMONTH($B466,0))))&lt;$C466)+(DATE(YEAR($B466),MONTH($B466)+1,MIN(AS$6,DAY(EOMONTH($B466,1))))&gt;=$B466)*(DATE(YEAR($B466),MONTH($B466)+1,MIN(AS$6,DAY(EOMONTH($B466,1))))&lt;$C466)))</f>
        <v>0</v>
      </c>
      <c r="AT466" s="48" t="n">
        <f aca="false">IF(OR(N(AT$5)=0,AT$6=""),0,AT$5*((DATE(YEAR($B466),MONTH($B466),MIN(AT$6,DAY(EOMONTH($B466,0))))&gt;=$B466)*(DATE(YEAR($B466),MONTH($B466),MIN(AT$6,DAY(EOMONTH($B466,0))))&lt;$C466)+(DATE(YEAR($B466),MONTH($B466)+1,MIN(AT$6,DAY(EOMONTH($B466,1))))&gt;=$B466)*(DATE(YEAR($B466),MONTH($B466)+1,MIN(AT$6,DAY(EOMONTH($B466,1))))&lt;$C466)))</f>
        <v>0</v>
      </c>
      <c r="AU466" s="48" t="n">
        <f aca="false">IF(OR(N(AU$5)=0,AU$6=""),0,AU$5*((DATE(YEAR($B466),MONTH($B466),MIN(AU$6,DAY(EOMONTH($B466,0))))&gt;=$B466)*(DATE(YEAR($B466),MONTH($B466),MIN(AU$6,DAY(EOMONTH($B466,0))))&lt;$C466)+(DATE(YEAR($B466),MONTH($B466)+1,MIN(AU$6,DAY(EOMONTH($B466,1))))&gt;=$B466)*(DATE(YEAR($B466),MONTH($B466)+1,MIN(AU$6,DAY(EOMONTH($B466,1))))&lt;$C466)))</f>
        <v>0</v>
      </c>
      <c r="AV466" s="48" t="n">
        <f aca="false">IF(OR(N(AV$5)=0,AV$6=""),0,AV$5*((DATE(YEAR($B466),MONTH($B466),MIN(AV$6,DAY(EOMONTH($B466,0))))&gt;=$B466)*(DATE(YEAR($B466),MONTH($B466),MIN(AV$6,DAY(EOMONTH($B466,0))))&lt;$C466)+(DATE(YEAR($B466),MONTH($B466)+1,MIN(AV$6,DAY(EOMONTH($B466,1))))&gt;=$B466)*(DATE(YEAR($B466),MONTH($B466)+1,MIN(AV$6,DAY(EOMONTH($B466,1))))&lt;$C466)))</f>
        <v>0</v>
      </c>
      <c r="AW466" s="48" t="n">
        <f aca="false">IF(OR(N(AW$5)=0,AW$6=""),0,AW$5*((DATE(YEAR($B466),MONTH($B466),MIN(AW$6,DAY(EOMONTH($B466,0))))&gt;=$B466)*(DATE(YEAR($B466),MONTH($B466),MIN(AW$6,DAY(EOMONTH($B466,0))))&lt;$C466)+(DATE(YEAR($B466),MONTH($B466)+1,MIN(AW$6,DAY(EOMONTH($B466,1))))&gt;=$B466)*(DATE(YEAR($B466),MONTH($B466)+1,MIN(AW$6,DAY(EOMONTH($B466,1))))&lt;$C466)))</f>
        <v>0</v>
      </c>
      <c r="AX466" s="48" t="n">
        <f aca="false">IF(OR(N(AX$5)=0,AX$6=""),0,AX$5*((DATE(YEAR($B466),MONTH($B466),MIN(AX$6,DAY(EOMONTH($B466,0))))&gt;=$B466)*(DATE(YEAR($B466),MONTH($B466),MIN(AX$6,DAY(EOMONTH($B466,0))))&lt;$C466)+(DATE(YEAR($B466),MONTH($B466)+1,MIN(AX$6,DAY(EOMONTH($B466,1))))&gt;=$B466)*(DATE(YEAR($B466),MONTH($B466)+1,MIN(AX$6,DAY(EOMONTH($B466,1))))&lt;$C466)))</f>
        <v>0</v>
      </c>
      <c r="AY466" s="48" t="n">
        <f aca="false">IF(OR(N(AY$5)=0,AY$6=""),0,AY$5*((DATE(YEAR($B466),MONTH($B466),MIN(AY$6,DAY(EOMONTH($B466,0))))&gt;=$B466)*(DATE(YEAR($B466),MONTH($B466),MIN(AY$6,DAY(EOMONTH($B466,0))))&lt;$C466)+(DATE(YEAR($B466),MONTH($B466)+1,MIN(AY$6,DAY(EOMONTH($B466,1))))&gt;=$B466)*(DATE(YEAR($B466),MONTH($B466)+1,MIN(AY$6,DAY(EOMONTH($B466,1))))&lt;$C466)))</f>
        <v>0</v>
      </c>
      <c r="AZ466" s="48" t="n">
        <f aca="false">IF(OR(N(AZ$5)=0,AZ$6=""),0,AZ$5*((DATE(YEAR($B466),MONTH($B466),MIN(AZ$6,DAY(EOMONTH($B466,0))))&gt;=$B466)*(DATE(YEAR($B466),MONTH($B466),MIN(AZ$6,DAY(EOMONTH($B466,0))))&lt;$C466)+(DATE(YEAR($B466),MONTH($B466)+1,MIN(AZ$6,DAY(EOMONTH($B466,1))))&gt;=$B466)*(DATE(YEAR($B466),MONTH($B466)+1,MIN(AZ$6,DAY(EOMONTH($B466,1))))&lt;$C466)))</f>
        <v>0</v>
      </c>
      <c r="BA466" s="48" t="n">
        <f aca="false">IF(OR(N(BA$5)=0,BA$6=""),0,BA$5*((DATE(YEAR($B466),MONTH($B466),MIN(BA$6,DAY(EOMONTH($B466,0))))&gt;=$B466)*(DATE(YEAR($B466),MONTH($B466),MIN(BA$6,DAY(EOMONTH($B466,0))))&lt;$C466)+(DATE(YEAR($B466),MONTH($B466)+1,MIN(BA$6,DAY(EOMONTH($B466,1))))&gt;=$B466)*(DATE(YEAR($B466),MONTH($B466)+1,MIN(BA$6,DAY(EOMONTH($B466,1))))&lt;$C466)))</f>
        <v>0</v>
      </c>
      <c r="BB466" s="48" t="n">
        <f aca="false">IF(OR(N(BB$5)=0,BB$6=""),0,BB$5*((DATE(YEAR($B466),MONTH($B466),MIN(BB$6,DAY(EOMONTH($B466,0))))&gt;=$B466)*(DATE(YEAR($B466),MONTH($B466),MIN(BB$6,DAY(EOMONTH($B466,0))))&lt;$C466)+(DATE(YEAR($B466),MONTH($B466)+1,MIN(BB$6,DAY(EOMONTH($B466,1))))&gt;=$B466)*(DATE(YEAR($B466),MONTH($B466)+1,MIN(BB$6,DAY(EOMONTH($B466,1))))&lt;$C466)))</f>
        <v>0</v>
      </c>
      <c r="BC466" s="48" t="n">
        <f aca="false">IF(OR(N(BC$5)=0,BC$6=""),0,BC$5*((DATE(YEAR($B466),MONTH($B466),MIN(BC$6,DAY(EOMONTH($B466,0))))&gt;=$B466)*(DATE(YEAR($B466),MONTH($B466),MIN(BC$6,DAY(EOMONTH($B466,0))))&lt;$C466)+(DATE(YEAR($B466),MONTH($B466)+1,MIN(BC$6,DAY(EOMONTH($B466,1))))&gt;=$B466)*(DATE(YEAR($B466),MONTH($B466)+1,MIN(BC$6,DAY(EOMONTH($B466,1))))&lt;$C466)))</f>
        <v>0</v>
      </c>
      <c r="BD466" s="48" t="n">
        <f aca="false">IF(OR(N(BD$5)=0,BD$6=""),0,BD$5*((DATE(YEAR($B466),MONTH($B466),MIN(BD$6,DAY(EOMONTH($B466,0))))&gt;=$B466)*(DATE(YEAR($B466),MONTH($B466),MIN(BD$6,DAY(EOMONTH($B466,0))))&lt;$C466)+(DATE(YEAR($B466),MONTH($B466)+1,MIN(BD$6,DAY(EOMONTH($B466,1))))&gt;=$B466)*(DATE(YEAR($B466),MONTH($B466)+1,MIN(BD$6,DAY(EOMONTH($B466,1))))&lt;$C466)))</f>
        <v>0</v>
      </c>
      <c r="BE466" s="48" t="n">
        <f aca="false">IF(OR(N(BE$5)=0,BE$6=""),0,BE$5*((DATE(YEAR($B466),MONTH($B466),MIN(BE$6,DAY(EOMONTH($B466,0))))&gt;=$B466)*(DATE(YEAR($B466),MONTH($B466),MIN(BE$6,DAY(EOMONTH($B466,0))))&lt;$C466)+(DATE(YEAR($B466),MONTH($B466)+1,MIN(BE$6,DAY(EOMONTH($B466,1))))&gt;=$B466)*(DATE(YEAR($B466),MONTH($B466)+1,MIN(BE$6,DAY(EOMONTH($B466,1))))&lt;$C466)))</f>
        <v>0</v>
      </c>
      <c r="BF466" s="48" t="n">
        <f aca="false">IF(OR(N(BF$5)=0,BF$6=""),0,BF$5*((DATE(YEAR($B466),MONTH($B466),MIN(BF$6,DAY(EOMONTH($B466,0))))&gt;=$B466)*(DATE(YEAR($B466),MONTH($B466),MIN(BF$6,DAY(EOMONTH($B466,0))))&lt;$C466)+(DATE(YEAR($B466),MONTH($B466)+1,MIN(BF$6,DAY(EOMONTH($B466,1))))&gt;=$B466)*(DATE(YEAR($B466),MONTH($B466)+1,MIN(BF$6,DAY(EOMONTH($B466,1))))&lt;$C466)))</f>
        <v>0</v>
      </c>
      <c r="BG466" s="48" t="n">
        <f aca="false">IF(OR(N(BG$5)=0,BG$6=""),0,BG$5*((DATE(YEAR($B466),MONTH($B466),MIN(BG$6,DAY(EOMONTH($B466,0))))&gt;=$B466)*(DATE(YEAR($B466),MONTH($B466),MIN(BG$6,DAY(EOMONTH($B466,0))))&lt;$C466)+(DATE(YEAR($B466),MONTH($B466)+1,MIN(BG$6,DAY(EOMONTH($B466,1))))&gt;=$B466)*(DATE(YEAR($B466),MONTH($B466)+1,MIN(BG$6,DAY(EOMONTH($B466,1))))&lt;$C466)))</f>
        <v>0</v>
      </c>
      <c r="BH466" s="48" t="n">
        <f aca="false">IF(OR(N(BH$5)=0,BH$6=""),0,BH$5*((DATE(YEAR($B466),MONTH($B466),MIN(BH$6,DAY(EOMONTH($B466,0))))&gt;=$B466)*(DATE(YEAR($B466),MONTH($B466),MIN(BH$6,DAY(EOMONTH($B466,0))))&lt;$C466)+(DATE(YEAR($B466),MONTH($B466)+1,MIN(BH$6,DAY(EOMONTH($B466,1))))&gt;=$B466)*(DATE(YEAR($B466),MONTH($B466)+1,MIN(BH$6,DAY(EOMONTH($B466,1))))&lt;$C466)))</f>
        <v>0</v>
      </c>
      <c r="BI466" s="48" t="n">
        <f aca="false">IF(OR(N(BI$5)=0,BI$6=""),0,BI$5*((DATE(YEAR($B466),MONTH($B466),MIN(BI$6,DAY(EOMONTH($B466,0))))&gt;=$B466)*(DATE(YEAR($B466),MONTH($B466),MIN(BI$6,DAY(EOMONTH($B466,0))))&lt;$C466)+(DATE(YEAR($B466),MONTH($B466)+1,MIN(BI$6,DAY(EOMONTH($B466,1))))&gt;=$B466)*(DATE(YEAR($B466),MONTH($B466)+1,MIN(BI$6,DAY(EOMONTH($B466,1))))&lt;$C466)))</f>
        <v>0</v>
      </c>
      <c r="BJ466" s="48" t="n">
        <f aca="false">IF(OR(N(BJ$5)=0,BJ$6=""),0,BJ$5*((DATE(YEAR($B466),MONTH($B466),MIN(BJ$6,DAY(EOMONTH($B466,0))))&gt;=$B466)*(DATE(YEAR($B466),MONTH($B466),MIN(BJ$6,DAY(EOMONTH($B466,0))))&lt;$C466)+(DATE(YEAR($B466),MONTH($B466)+1,MIN(BJ$6,DAY(EOMONTH($B466,1))))&gt;=$B466)*(DATE(YEAR($B466),MONTH($B466)+1,MIN(BJ$6,DAY(EOMONTH($B466,1))))&lt;$C466)))</f>
        <v>0</v>
      </c>
      <c r="BK466" s="48" t="n">
        <f aca="false">IF(OR(N(BK$5)=0,BK$6=""),0,BK$5*((DATE(YEAR($B466),MONTH($B466),MIN(BK$6,DAY(EOMONTH($B466,0))))&gt;=$B466)*(DATE(YEAR($B466),MONTH($B466),MIN(BK$6,DAY(EOMONTH($B466,0))))&lt;$C466)+(DATE(YEAR($B466),MONTH($B466)+1,MIN(BK$6,DAY(EOMONTH($B466,1))))&gt;=$B466)*(DATE(YEAR($B466),MONTH($B466)+1,MIN(BK$6,DAY(EOMONTH($B466,1))))&lt;$C466)))</f>
        <v>0</v>
      </c>
      <c r="BL466" s="48" t="n">
        <f aca="false">IF(OR(N(BL$5)=0,BL$6=""),0,BL$5*((DATE(YEAR($B466),MONTH($B466),MIN(BL$6,DAY(EOMONTH($B466,0))))&gt;=$B466)*(DATE(YEAR($B466),MONTH($B466),MIN(BL$6,DAY(EOMONTH($B466,0))))&lt;$C466)+(DATE(YEAR($B466),MONTH($B466)+1,MIN(BL$6,DAY(EOMONTH($B466,1))))&gt;=$B466)*(DATE(YEAR($B466),MONTH($B466)+1,MIN(BL$6,DAY(EOMONTH($B466,1))))&lt;$C466)))</f>
        <v>0</v>
      </c>
      <c r="BM466" s="48" t="n">
        <f aca="false">IF(OR(N(BM$5)=0,BM$6=""),0,BM$5*((DATE(YEAR($B466),MONTH($B466),MIN(BM$6,DAY(EOMONTH($B466,0))))&gt;=$B466)*(DATE(YEAR($B466),MONTH($B466),MIN(BM$6,DAY(EOMONTH($B466,0))))&lt;$C466)+(DATE(YEAR($B466),MONTH($B466)+1,MIN(BM$6,DAY(EOMONTH($B466,1))))&gt;=$B466)*(DATE(YEAR($B466),MONTH($B466)+1,MIN(BM$6,DAY(EOMONTH($B466,1))))&lt;$C466)))</f>
        <v>0</v>
      </c>
      <c r="BN466" s="48" t="n">
        <f aca="false">IF(OR(N(BN$5)=0,BN$6=""),0,BN$5*((DATE(YEAR($B466),MONTH($B466),MIN(BN$6,DAY(EOMONTH($B466,0))))&gt;=$B466)*(DATE(YEAR($B466),MONTH($B466),MIN(BN$6,DAY(EOMONTH($B466,0))))&lt;$C466)+(DATE(YEAR($B466),MONTH($B466)+1,MIN(BN$6,DAY(EOMONTH($B466,1))))&gt;=$B466)*(DATE(YEAR($B466),MONTH($B466)+1,MIN(BN$6,DAY(EOMONTH($B466,1))))&lt;$C466)))</f>
        <v>0</v>
      </c>
      <c r="BO466" s="48" t="n">
        <f aca="false">IF(OR(N(BO$5)=0,BO$6=""),0,BO$5*((DATE(YEAR($B466),MONTH($B466),MIN(BO$6,DAY(EOMONTH($B466,0))))&gt;=$B466)*(DATE(YEAR($B466),MONTH($B466),MIN(BO$6,DAY(EOMONTH($B466,0))))&lt;$C466)+(DATE(YEAR($B466),MONTH($B466)+1,MIN(BO$6,DAY(EOMONTH($B466,1))))&gt;=$B466)*(DATE(YEAR($B466),MONTH($B466)+1,MIN(BO$6,DAY(EOMONTH($B466,1))))&lt;$C466)))</f>
        <v>0</v>
      </c>
      <c r="BP466" s="48" t="n">
        <f aca="false">IF(OR(N(BP$5)=0,BP$6=""),0,BP$5*((DATE(YEAR($B466),MONTH($B466),MIN(BP$6,DAY(EOMONTH($B466,0))))&gt;=$B466)*(DATE(YEAR($B466),MONTH($B466),MIN(BP$6,DAY(EOMONTH($B466,0))))&lt;$C466)+(DATE(YEAR($B466),MONTH($B466)+1,MIN(BP$6,DAY(EOMONTH($B466,1))))&gt;=$B466)*(DATE(YEAR($B466),MONTH($B466)+1,MIN(BP$6,DAY(EOMONTH($B466,1))))&lt;$C466)))</f>
        <v>0</v>
      </c>
      <c r="BQ466" s="48" t="n">
        <f aca="false">IF(OR(N(BQ$5)=0,BQ$6=""),0,BQ$5*((DATE(YEAR($B466),MONTH($B466),MIN(BQ$6,DAY(EOMONTH($B466,0))))&gt;=$B466)*(DATE(YEAR($B466),MONTH($B466),MIN(BQ$6,DAY(EOMONTH($B466,0))))&lt;$C466)+(DATE(YEAR($B466),MONTH($B466)+1,MIN(BQ$6,DAY(EOMONTH($B466,1))))&gt;=$B466)*(DATE(YEAR($B466),MONTH($B466)+1,MIN(BQ$6,DAY(EOMONTH($B466,1))))&lt;$C466)))</f>
        <v>0</v>
      </c>
      <c r="BR466" s="48" t="n">
        <f aca="false">IF(OR(N(BR$5)=0,BR$6=""),0,BR$5*((DATE(YEAR($B466),MONTH($B466),MIN(BR$6,DAY(EOMONTH($B466,0))))&gt;=$B466)*(DATE(YEAR($B466),MONTH($B466),MIN(BR$6,DAY(EOMONTH($B466,0))))&lt;$C466)+(DATE(YEAR($B466),MONTH($B466)+1,MIN(BR$6,DAY(EOMONTH($B466,1))))&gt;=$B466)*(DATE(YEAR($B466),MONTH($B466)+1,MIN(BR$6,DAY(EOMONTH($B466,1))))&lt;$C466)))</f>
        <v>0</v>
      </c>
      <c r="BS466" s="48" t="n">
        <f aca="false">IF(OR(N(BS$5)=0,BS$6=""),0,BS$5*((DATE(YEAR($B466),MONTH($B466),MIN(BS$6,DAY(EOMONTH($B466,0))))&gt;=$B466)*(DATE(YEAR($B466),MONTH($B466),MIN(BS$6,DAY(EOMONTH($B466,0))))&lt;$C466)+(DATE(YEAR($B466),MONTH($B466)+1,MIN(BS$6,DAY(EOMONTH($B466,1))))&gt;=$B466)*(DATE(YEAR($B466),MONTH($B466)+1,MIN(BS$6,DAY(EOMONTH($B466,1))))&lt;$C466)))</f>
        <v>0</v>
      </c>
      <c r="BT466" s="48" t="n">
        <f aca="false">IF(OR(N(BT$5)=0,BT$6=""),0,BT$5*((DATE(YEAR($B466),MONTH($B466),MIN(BT$6,DAY(EOMONTH($B466,0))))&gt;=$B466)*(DATE(YEAR($B466),MONTH($B466),MIN(BT$6,DAY(EOMONTH($B466,0))))&lt;$C466)+(DATE(YEAR($B466),MONTH($B466)+1,MIN(BT$6,DAY(EOMONTH($B466,1))))&gt;=$B466)*(DATE(YEAR($B466),MONTH($B466)+1,MIN(BT$6,DAY(EOMONTH($B466,1))))&lt;$C466)))</f>
        <v>0</v>
      </c>
      <c r="BU466" s="48" t="n">
        <f aca="false">IF(OR(N(BU$5)=0,BU$6=""),0,BU$5*((DATE(YEAR($B466),MONTH($B466),MIN(BU$6,DAY(EOMONTH($B466,0))))&gt;=$B466)*(DATE(YEAR($B466),MONTH($B466),MIN(BU$6,DAY(EOMONTH($B466,0))))&lt;$C466)+(DATE(YEAR($B466),MONTH($B466)+1,MIN(BU$6,DAY(EOMONTH($B466,1))))&gt;=$B466)*(DATE(YEAR($B466),MONTH($B466)+1,MIN(BU$6,DAY(EOMONTH($B466,1))))&lt;$C466)))</f>
        <v>0</v>
      </c>
      <c r="BV466" s="48" t="n">
        <f aca="false">IF(OR(N(BV$5)=0,BV$6=""),0,BV$5*((DATE(YEAR($B466),MONTH($B466),MIN(BV$6,DAY(EOMONTH($B466,0))))&gt;=$B466)*(DATE(YEAR($B466),MONTH($B466),MIN(BV$6,DAY(EOMONTH($B466,0))))&lt;$C466)+(DATE(YEAR($B466),MONTH($B466)+1,MIN(BV$6,DAY(EOMONTH($B466,1))))&gt;=$B466)*(DATE(YEAR($B466),MONTH($B466)+1,MIN(BV$6,DAY(EOMONTH($B466,1))))&lt;$C466)))</f>
        <v>0</v>
      </c>
      <c r="BW466" s="48" t="n">
        <f aca="false">IF(OR(N(BW$5)=0,BW$6=""),0,BW$5*((DATE(YEAR($B466),MONTH($B466),MIN(BW$6,DAY(EOMONTH($B466,0))))&gt;=$B466)*(DATE(YEAR($B466),MONTH($B466),MIN(BW$6,DAY(EOMONTH($B466,0))))&lt;$C466)+(DATE(YEAR($B466),MONTH($B466)+1,MIN(BW$6,DAY(EOMONTH($B466,1))))&gt;=$B466)*(DATE(YEAR($B466),MONTH($B466)+1,MIN(BW$6,DAY(EOMONTH($B466,1))))&lt;$C466)))</f>
        <v>0</v>
      </c>
      <c r="BX466" s="48" t="n">
        <f aca="false">MIN(Z466,(FT465*(1+FT$5/Setup!$C$36)+IF($V466=1,N($F466),0)))</f>
        <v>0</v>
      </c>
      <c r="BY466" s="48" t="n">
        <f aca="false">MIN(AA466,(FU465*(1+FU$5/Setup!$C$36)+IF($V466=2,N($F466),0)))</f>
        <v>0</v>
      </c>
      <c r="BZ466" s="48" t="n">
        <f aca="false">MIN(AB466,(FV465*(1+FV$5/Setup!$C$36)+IF($V466=3,N($F466),0)))</f>
        <v>0</v>
      </c>
      <c r="CA466" s="48" t="n">
        <f aca="false">MIN(AC466,(FW465*(1+FW$5/Setup!$C$36)+IF($V466=4,N($F466),0)))</f>
        <v>0</v>
      </c>
      <c r="CB466" s="48" t="n">
        <f aca="false">MIN(AD466,(FX465*(1+FX$5/Setup!$C$36)+IF($V466=5,N($F466),0)))</f>
        <v>0</v>
      </c>
      <c r="CC466" s="48" t="n">
        <f aca="false">MIN(AE466,(FY465*(1+FY$5/Setup!$C$36)+IF($V466=6,N($F466),0)))</f>
        <v>0</v>
      </c>
      <c r="CD466" s="48" t="n">
        <f aca="false">MIN(AF466,(FZ465*(1+FZ$5/Setup!$C$36)+IF($V466=7,N($F466),0)))</f>
        <v>0</v>
      </c>
      <c r="CE466" s="48" t="n">
        <f aca="false">MIN(AG466,(GA465*(1+GA$5/Setup!$C$36)+IF($V466=8,N($F466),0)))</f>
        <v>0</v>
      </c>
      <c r="CF466" s="48" t="n">
        <f aca="false">MIN(AH466,(GB465*(1+GB$5/Setup!$C$36)+IF($V466=9,N($F466),0)))</f>
        <v>0</v>
      </c>
      <c r="CG466" s="48" t="n">
        <f aca="false">MIN(AI466,(GC465*(1+GC$5/Setup!$C$36)+IF($V466=10,N($F466),0)))</f>
        <v>0</v>
      </c>
      <c r="CH466" s="48" t="n">
        <f aca="false">MIN(AJ466,(GD465*(1+GD$5/Setup!$C$36)+IF($V466=11,N($F466),0)))</f>
        <v>0</v>
      </c>
      <c r="CI466" s="48" t="n">
        <f aca="false">MIN(AK466,(GE465*(1+GE$5/Setup!$C$36)+IF($V466=12,N($F466),0)))</f>
        <v>0</v>
      </c>
      <c r="CJ466" s="48" t="n">
        <f aca="false">MIN(AL466,(GF465*(1+GF$5/Setup!$C$36)+IF($V466=13,N($F466),0)))</f>
        <v>0</v>
      </c>
      <c r="CK466" s="48" t="n">
        <f aca="false">MIN(AM466,(GG465*(1+GG$5/Setup!$C$36)+IF($V466=14,N($F466),0)))</f>
        <v>0</v>
      </c>
      <c r="CL466" s="48" t="n">
        <f aca="false">MIN(AN466,(GH465*(1+GH$5/Setup!$C$36)+IF($V466=15,N($F466),0)))</f>
        <v>0</v>
      </c>
      <c r="CM466" s="48" t="n">
        <f aca="false">MIN(AO466,(GI465*(1+GI$5/Setup!$C$36)+IF($V466=16,N($F466),0)))</f>
        <v>0</v>
      </c>
      <c r="CN466" s="48" t="n">
        <f aca="false">MIN(AP466,(GJ465*(1+GJ$5/Setup!$C$36)+IF($V466=17,N($F466),0)))</f>
        <v>0</v>
      </c>
      <c r="CO466" s="48" t="n">
        <f aca="false">MIN(AQ466,(GK465*(1+GK$5/Setup!$C$36)+IF($V466=18,N($F466),0)))</f>
        <v>0</v>
      </c>
      <c r="CP466" s="48" t="n">
        <f aca="false">MIN(AR466,(GL465*(1+GL$5/Setup!$C$36)+IF($V466=19,N($F466),0)))</f>
        <v>0</v>
      </c>
      <c r="CQ466" s="48" t="n">
        <f aca="false">MIN(AS466,(GM465*(1+GM$5/Setup!$C$36)+IF($V466=20,N($F466),0)))</f>
        <v>0</v>
      </c>
      <c r="CR466" s="48" t="n">
        <f aca="false">MIN(AT466,(GN465*(1+GN$5/Setup!$C$36)+IF($V466=21,N($F466),0)))</f>
        <v>0</v>
      </c>
      <c r="CS466" s="48" t="n">
        <f aca="false">MIN(AU466,(GO465*(1+GO$5/Setup!$C$36)+IF($V466=22,N($F466),0)))</f>
        <v>0</v>
      </c>
      <c r="CT466" s="48" t="n">
        <f aca="false">MIN(AV466,(GP465*(1+GP$5/Setup!$C$36)+IF($V466=23,N($F466),0)))</f>
        <v>0</v>
      </c>
      <c r="CU466" s="48" t="n">
        <f aca="false">MIN(AW466,(GQ465*(1+GQ$5/Setup!$C$36)+IF($V466=24,N($F466),0)))</f>
        <v>0</v>
      </c>
      <c r="CV466" s="48" t="n">
        <f aca="false">MIN(AX466,(GR465*(1+GR$5/Setup!$C$36)+IF($V466=25,N($F466),0)))</f>
        <v>0</v>
      </c>
      <c r="CW466" s="48" t="n">
        <f aca="false">MIN(AY466,(GS465*(1+GS$5/Setup!$C$36)+IF($V466=26,N($F466),0)))</f>
        <v>0</v>
      </c>
      <c r="CX466" s="48" t="n">
        <f aca="false">MIN(AZ466,(GT465*(1+GT$5/Setup!$C$36)+IF($V466=27,N($F466),0)))</f>
        <v>0</v>
      </c>
      <c r="CY466" s="48" t="n">
        <f aca="false">MIN(BA466,(GU465*(1+GU$5/Setup!$C$36)+IF($V466=28,N($F466),0)))</f>
        <v>0</v>
      </c>
      <c r="CZ466" s="48" t="n">
        <f aca="false">MIN(BB466,(GV465*(1+GV$5/Setup!$C$36)+IF($V466=29,N($F466),0)))</f>
        <v>0</v>
      </c>
      <c r="DA466" s="48" t="n">
        <f aca="false">MIN(BC466,(GW465*(1+GW$5/Setup!$C$36)+IF($V466=30,N($F466),0)))</f>
        <v>0</v>
      </c>
      <c r="DB466" s="48" t="n">
        <f aca="false">MIN(BD466,(GX465*(1+GX$5/Setup!$C$36)+IF($V466=31,N($F466),0)))</f>
        <v>0</v>
      </c>
      <c r="DC466" s="48" t="n">
        <f aca="false">MIN(BE466,(GY465*(1+GY$5/Setup!$C$36)+IF($V466=32,N($F466),0)))</f>
        <v>0</v>
      </c>
      <c r="DD466" s="48" t="n">
        <f aca="false">MIN(BF466,(GZ465*(1+GZ$5/Setup!$C$36)+IF($V466=33,N($F466),0)))</f>
        <v>0</v>
      </c>
      <c r="DE466" s="48" t="n">
        <f aca="false">MIN(BG466,(HA465*(1+HA$5/Setup!$C$36)+IF($V466=34,N($F466),0)))</f>
        <v>0</v>
      </c>
      <c r="DF466" s="48" t="n">
        <f aca="false">MIN(BH466,(HB465*(1+HB$5/Setup!$C$36)+IF($V466=35,N($F466),0)))</f>
        <v>0</v>
      </c>
      <c r="DG466" s="48" t="n">
        <f aca="false">MIN(BI466,(HC465*(1+HC$5/Setup!$C$36)+IF($V466=36,N($F466),0)))</f>
        <v>0</v>
      </c>
      <c r="DH466" s="48" t="n">
        <f aca="false">MIN(BJ466,(HD465*(1+HD$5/Setup!$C$36)+IF($V466=37,N($F466),0)))</f>
        <v>0</v>
      </c>
      <c r="DI466" s="48" t="n">
        <f aca="false">MIN(BK466,(HE465*(1+HE$5/Setup!$C$36)+IF($V466=38,N($F466),0)))</f>
        <v>0</v>
      </c>
      <c r="DJ466" s="48" t="n">
        <f aca="false">MIN(BL466,(HF465*(1+HF$5/Setup!$C$36)+IF($V466=39,N($F466),0)))</f>
        <v>0</v>
      </c>
      <c r="DK466" s="48" t="n">
        <f aca="false">MIN(BM466,(HG465*(1+HG$5/Setup!$C$36)+IF($V466=40,N($F466),0)))</f>
        <v>0</v>
      </c>
      <c r="DL466" s="48" t="n">
        <f aca="false">MIN(BN466,(HH465*(1+HH$5/Setup!$C$36)+IF($V466=41,N($F466),0)))</f>
        <v>0</v>
      </c>
      <c r="DM466" s="48" t="n">
        <f aca="false">MIN(BO466,(HI465*(1+HI$5/Setup!$C$36)+IF($V466=42,N($F466),0)))</f>
        <v>0</v>
      </c>
      <c r="DN466" s="48" t="n">
        <f aca="false">MIN(BP466,(HJ465*(1+HJ$5/Setup!$C$36)+IF($V466=43,N($F466),0)))</f>
        <v>0</v>
      </c>
      <c r="DO466" s="48" t="n">
        <f aca="false">MIN(BQ466,(HK465*(1+HK$5/Setup!$C$36)+IF($V466=44,N($F466),0)))</f>
        <v>0</v>
      </c>
      <c r="DP466" s="48" t="n">
        <f aca="false">MIN(BR466,(HL465*(1+HL$5/Setup!$C$36)+IF($V466=45,N($F466),0)))</f>
        <v>0</v>
      </c>
      <c r="DQ466" s="48" t="n">
        <f aca="false">MIN(BS466,(HM465*(1+HM$5/Setup!$C$36)+IF($V466=46,N($F466),0)))</f>
        <v>0</v>
      </c>
      <c r="DR466" s="48" t="n">
        <f aca="false">MIN(BT466,(HN465*(1+HN$5/Setup!$C$36)+IF($V466=47,N($F466),0)))</f>
        <v>0</v>
      </c>
      <c r="DS466" s="48" t="n">
        <f aca="false">MIN(BU466,(HO465*(1+HO$5/Setup!$C$36)+IF($V466=48,N($F466),0)))</f>
        <v>0</v>
      </c>
      <c r="DT466" s="48" t="n">
        <f aca="false">MIN(BV466,(HP465*(1+HP$5/Setup!$C$36)+IF($V466=49,N($F466),0)))</f>
        <v>0</v>
      </c>
      <c r="DU466" s="48" t="n">
        <f aca="false">MIN(BW466,(HQ465*(1+HQ$5/Setup!$C$36)+IF($V466=50,N($F466),0)))</f>
        <v>0</v>
      </c>
      <c r="DV466" s="48" t="n">
        <f aca="false">MIN(MAX((FT465*(1+FT$5/Setup!$C$36)+IF($V466=1,N($F466),0))-BX466,0),MAX($P466-0,0))</f>
        <v>0</v>
      </c>
      <c r="DW466" s="48" t="n">
        <f aca="false">MIN(MAX((FU465*(1+FU$5/Setup!$C$36)+IF($V466=2,N($F466),0))-BY466,0),MAX($P466-SUM(DV466:DV466),0))</f>
        <v>0</v>
      </c>
      <c r="DX466" s="48" t="n">
        <f aca="false">MIN(MAX((FV465*(1+FV$5/Setup!$C$36)+IF($V466=3,N($F466),0))-BZ466,0),MAX($P466-SUM(DV466:DW466),0))</f>
        <v>0</v>
      </c>
      <c r="DY466" s="48" t="n">
        <f aca="false">MIN(MAX((FW465*(1+FW$5/Setup!$C$36)+IF($V466=4,N($F466),0))-CA466,0),MAX($P466-SUM(DV466:DX466),0))</f>
        <v>0</v>
      </c>
      <c r="DZ466" s="48" t="n">
        <f aca="false">MIN(MAX((FX465*(1+FX$5/Setup!$C$36)+IF($V466=5,N($F466),0))-CB466,0),MAX($P466-SUM(DV466:DY466),0))</f>
        <v>0</v>
      </c>
      <c r="EA466" s="48" t="n">
        <f aca="false">MIN(MAX((FY465*(1+FY$5/Setup!$C$36)+IF($V466=6,N($F466),0))-CC466,0),MAX($P466-SUM(DV466:DZ466),0))</f>
        <v>0</v>
      </c>
      <c r="EB466" s="48" t="n">
        <f aca="false">MIN(MAX((FZ465*(1+FZ$5/Setup!$C$36)+IF($V466=7,N($F466),0))-CD466,0),MAX($P466-SUM(DV466:EA466),0))</f>
        <v>0</v>
      </c>
      <c r="EC466" s="48" t="n">
        <f aca="false">MIN(MAX((GA465*(1+GA$5/Setup!$C$36)+IF($V466=8,N($F466),0))-CE466,0),MAX($P466-SUM(DV466:EB466),0))</f>
        <v>0</v>
      </c>
      <c r="ED466" s="48" t="n">
        <f aca="false">MIN(MAX((GB465*(1+GB$5/Setup!$C$36)+IF($V466=9,N($F466),0))-CF466,0),MAX($P466-SUM(DV466:EC466),0))</f>
        <v>0</v>
      </c>
      <c r="EE466" s="48" t="n">
        <f aca="false">MIN(MAX((GC465*(1+GC$5/Setup!$C$36)+IF($V466=10,N($F466),0))-CG466,0),MAX($P466-SUM(DV466:ED466),0))</f>
        <v>0</v>
      </c>
      <c r="EF466" s="48" t="n">
        <f aca="false">MIN(MAX((GD465*(1+GD$5/Setup!$C$36)+IF($V466=11,N($F466),0))-CH466,0),MAX($P466-SUM(DV466:EE466),0))</f>
        <v>0</v>
      </c>
      <c r="EG466" s="48" t="n">
        <f aca="false">MIN(MAX((GE465*(1+GE$5/Setup!$C$36)+IF($V466=12,N($F466),0))-CI466,0),MAX($P466-SUM(DV466:EF466),0))</f>
        <v>0</v>
      </c>
      <c r="EH466" s="48" t="n">
        <f aca="false">MIN(MAX((GF465*(1+GF$5/Setup!$C$36)+IF($V466=13,N($F466),0))-CJ466,0),MAX($P466-SUM(DV466:EG466),0))</f>
        <v>0</v>
      </c>
      <c r="EI466" s="48" t="n">
        <f aca="false">MIN(MAX((GG465*(1+GG$5/Setup!$C$36)+IF($V466=14,N($F466),0))-CK466,0),MAX($P466-SUM(DV466:EH466),0))</f>
        <v>0</v>
      </c>
      <c r="EJ466" s="48" t="n">
        <f aca="false">MIN(MAX((GH465*(1+GH$5/Setup!$C$36)+IF($V466=15,N($F466),0))-CL466,0),MAX($P466-SUM(DV466:EI466),0))</f>
        <v>0</v>
      </c>
      <c r="EK466" s="48" t="n">
        <f aca="false">MIN(MAX((GI465*(1+GI$5/Setup!$C$36)+IF($V466=16,N($F466),0))-CM466,0),MAX($P466-SUM(DV466:EJ466),0))</f>
        <v>0</v>
      </c>
      <c r="EL466" s="48" t="n">
        <f aca="false">MIN(MAX((GJ465*(1+GJ$5/Setup!$C$36)+IF($V466=17,N($F466),0))-CN466,0),MAX($P466-SUM(DV466:EK466),0))</f>
        <v>0</v>
      </c>
      <c r="EM466" s="48" t="n">
        <f aca="false">MIN(MAX((GK465*(1+GK$5/Setup!$C$36)+IF($V466=18,N($F466),0))-CO466,0),MAX($P466-SUM(DV466:EL466),0))</f>
        <v>0</v>
      </c>
      <c r="EN466" s="48" t="n">
        <f aca="false">MIN(MAX((GL465*(1+GL$5/Setup!$C$36)+IF($V466=19,N($F466),0))-CP466,0),MAX($P466-SUM(DV466:EM466),0))</f>
        <v>0</v>
      </c>
      <c r="EO466" s="48" t="n">
        <f aca="false">MIN(MAX((GM465*(1+GM$5/Setup!$C$36)+IF($V466=20,N($F466),0))-CQ466,0),MAX($P466-SUM(DV466:EN466),0))</f>
        <v>0</v>
      </c>
      <c r="EP466" s="48" t="n">
        <f aca="false">MIN(MAX((GN465*(1+GN$5/Setup!$C$36)+IF($V466=21,N($F466),0))-CR466,0),MAX($P466-SUM(DV466:EO466),0))</f>
        <v>0</v>
      </c>
      <c r="EQ466" s="48" t="n">
        <f aca="false">MIN(MAX((GO465*(1+GO$5/Setup!$C$36)+IF($V466=22,N($F466),0))-CS466,0),MAX($P466-SUM(DV466:EP466),0))</f>
        <v>0</v>
      </c>
      <c r="ER466" s="48" t="n">
        <f aca="false">MIN(MAX((GP465*(1+GP$5/Setup!$C$36)+IF($V466=23,N($F466),0))-CT466,0),MAX($P466-SUM(DV466:EQ466),0))</f>
        <v>0</v>
      </c>
      <c r="ES466" s="48" t="n">
        <f aca="false">MIN(MAX((GQ465*(1+GQ$5/Setup!$C$36)+IF($V466=24,N($F466),0))-CU466,0),MAX($P466-SUM(DV466:ER466),0))</f>
        <v>0</v>
      </c>
      <c r="ET466" s="48" t="n">
        <f aca="false">MIN(MAX((GR465*(1+GR$5/Setup!$C$36)+IF($V466=25,N($F466),0))-CV466,0),MAX($P466-SUM(DV466:ES466),0))</f>
        <v>0</v>
      </c>
      <c r="EU466" s="48" t="n">
        <f aca="false">MIN(MAX((GS465*(1+GS$5/Setup!$C$36)+IF($V466=26,N($F466),0))-CW466,0),MAX($P466-SUM(DV466:ET466),0))</f>
        <v>0</v>
      </c>
      <c r="EV466" s="48" t="n">
        <f aca="false">MIN(MAX((GT465*(1+GT$5/Setup!$C$36)+IF($V466=27,N($F466),0))-CX466,0),MAX($P466-SUM(DV466:EU466),0))</f>
        <v>0</v>
      </c>
      <c r="EW466" s="48" t="n">
        <f aca="false">MIN(MAX((GU465*(1+GU$5/Setup!$C$36)+IF($V466=28,N($F466),0))-CY466,0),MAX($P466-SUM(DV466:EV466),0))</f>
        <v>0</v>
      </c>
      <c r="EX466" s="48" t="n">
        <f aca="false">MIN(MAX((GV465*(1+GV$5/Setup!$C$36)+IF($V466=29,N($F466),0))-CZ466,0),MAX($P466-SUM(DV466:EW466),0))</f>
        <v>0</v>
      </c>
      <c r="EY466" s="48" t="n">
        <f aca="false">MIN(MAX((GW465*(1+GW$5/Setup!$C$36)+IF($V466=30,N($F466),0))-DA466,0),MAX($P466-SUM(DV466:EX466),0))</f>
        <v>0</v>
      </c>
      <c r="EZ466" s="48" t="n">
        <f aca="false">MIN(MAX((GX465*(1+GX$5/Setup!$C$36)+IF($V466=31,N($F466),0))-DB466,0),MAX($P466-SUM(DV466:EY466),0))</f>
        <v>0</v>
      </c>
      <c r="FA466" s="48" t="n">
        <f aca="false">MIN(MAX((GY465*(1+GY$5/Setup!$C$36)+IF($V466=32,N($F466),0))-DC466,0),MAX($P466-SUM(DV466:EZ466),0))</f>
        <v>0</v>
      </c>
      <c r="FB466" s="48" t="n">
        <f aca="false">MIN(MAX((GZ465*(1+GZ$5/Setup!$C$36)+IF($V466=33,N($F466),0))-DD466,0),MAX($P466-SUM(DV466:FA466),0))</f>
        <v>0</v>
      </c>
      <c r="FC466" s="48" t="n">
        <f aca="false">MIN(MAX((HA465*(1+HA$5/Setup!$C$36)+IF($V466=34,N($F466),0))-DE466,0),MAX($P466-SUM(DV466:FB466),0))</f>
        <v>0</v>
      </c>
      <c r="FD466" s="48" t="n">
        <f aca="false">MIN(MAX((HB465*(1+HB$5/Setup!$C$36)+IF($V466=35,N($F466),0))-DF466,0),MAX($P466-SUM(DV466:FC466),0))</f>
        <v>0</v>
      </c>
      <c r="FE466" s="48" t="n">
        <f aca="false">MIN(MAX((HC465*(1+HC$5/Setup!$C$36)+IF($V466=36,N($F466),0))-DG466,0),MAX($P466-SUM(DV466:FD466),0))</f>
        <v>0</v>
      </c>
      <c r="FF466" s="48" t="n">
        <f aca="false">MIN(MAX((HD465*(1+HD$5/Setup!$C$36)+IF($V466=37,N($F466),0))-DH466,0),MAX($P466-SUM(DV466:FE466),0))</f>
        <v>0</v>
      </c>
      <c r="FG466" s="48" t="n">
        <f aca="false">MIN(MAX((HE465*(1+HE$5/Setup!$C$36)+IF($V466=38,N($F466),0))-DI466,0),MAX($P466-SUM(DV466:FF466),0))</f>
        <v>0</v>
      </c>
      <c r="FH466" s="48" t="n">
        <f aca="false">MIN(MAX((HF465*(1+HF$5/Setup!$C$36)+IF($V466=39,N($F466),0))-DJ466,0),MAX($P466-SUM(DV466:FG466),0))</f>
        <v>0</v>
      </c>
      <c r="FI466" s="48" t="n">
        <f aca="false">MIN(MAX((HG465*(1+HG$5/Setup!$C$36)+IF($V466=40,N($F466),0))-DK466,0),MAX($P466-SUM(DV466:FH466),0))</f>
        <v>0</v>
      </c>
      <c r="FJ466" s="48" t="n">
        <f aca="false">MIN(MAX((HH465*(1+HH$5/Setup!$C$36)+IF($V466=41,N($F466),0))-DL466,0),MAX($P466-SUM(DV466:FI466),0))</f>
        <v>0</v>
      </c>
      <c r="FK466" s="48" t="n">
        <f aca="false">MIN(MAX((HI465*(1+HI$5/Setup!$C$36)+IF($V466=42,N($F466),0))-DM466,0),MAX($P466-SUM(DV466:FJ466),0))</f>
        <v>0</v>
      </c>
      <c r="FL466" s="48" t="n">
        <f aca="false">MIN(MAX((HJ465*(1+HJ$5/Setup!$C$36)+IF($V466=43,N($F466),0))-DN466,0),MAX($P466-SUM(DV466:FK466),0))</f>
        <v>0</v>
      </c>
      <c r="FM466" s="48" t="n">
        <f aca="false">MIN(MAX((HK465*(1+HK$5/Setup!$C$36)+IF($V466=44,N($F466),0))-DO466,0),MAX($P466-SUM(DV466:FL466),0))</f>
        <v>0</v>
      </c>
      <c r="FN466" s="48" t="n">
        <f aca="false">MIN(MAX((HL465*(1+HL$5/Setup!$C$36)+IF($V466=45,N($F466),0))-DP466,0),MAX($P466-SUM(DV466:FM466),0))</f>
        <v>0</v>
      </c>
      <c r="FO466" s="48" t="n">
        <f aca="false">MIN(MAX((HM465*(1+HM$5/Setup!$C$36)+IF($V466=46,N($F466),0))-DQ466,0),MAX($P466-SUM(DV466:FN466),0))</f>
        <v>0</v>
      </c>
      <c r="FP466" s="48" t="n">
        <f aca="false">MIN(MAX((HN465*(1+HN$5/Setup!$C$36)+IF($V466=47,N($F466),0))-DR466,0),MAX($P466-SUM(DV466:FO466),0))</f>
        <v>0</v>
      </c>
      <c r="FQ466" s="48" t="n">
        <f aca="false">MIN(MAX((HO465*(1+HO$5/Setup!$C$36)+IF($V466=48,N($F466),0))-DS466,0),MAX($P466-SUM(DV466:FP466),0))</f>
        <v>0</v>
      </c>
      <c r="FR466" s="48" t="n">
        <f aca="false">MIN(MAX((HP465*(1+HP$5/Setup!$C$36)+IF($V466=49,N($F466),0))-DT466,0),MAX($P466-SUM(DV466:FQ466),0))</f>
        <v>0</v>
      </c>
      <c r="FS466" s="48" t="n">
        <f aca="false">MIN(MAX((HQ465*(1+HQ$5/Setup!$C$36)+IF($V466=50,N($F466),0))-DU466,0),MAX($P466-SUM(DV466:FR466),0))</f>
        <v>0</v>
      </c>
      <c r="FT466" s="48" t="n">
        <f aca="false">IF((FT465*(1+FT$5/Setup!$C$36)+IF($V466=1,N($F466),0))-BX466-DV466&lt;0.005,0,(FT465*(1+FT$5/Setup!$C$36)+IF($V466=1,N($F466),0))-BX466-DV466)</f>
        <v>0</v>
      </c>
      <c r="FU466" s="48" t="n">
        <f aca="false">IF((FU465*(1+FU$5/Setup!$C$36)+IF($V466=2,N($F466),0))-BY466-DW466&lt;0.005,0,(FU465*(1+FU$5/Setup!$C$36)+IF($V466=2,N($F466),0))-BY466-DW466)</f>
        <v>0</v>
      </c>
      <c r="FV466" s="48" t="n">
        <f aca="false">IF((FV465*(1+FV$5/Setup!$C$36)+IF($V466=3,N($F466),0))-BZ466-DX466&lt;0.005,0,(FV465*(1+FV$5/Setup!$C$36)+IF($V466=3,N($F466),0))-BZ466-DX466)</f>
        <v>0</v>
      </c>
      <c r="FW466" s="48" t="n">
        <f aca="false">IF((FW465*(1+FW$5/Setup!$C$36)+IF($V466=4,N($F466),0))-CA466-DY466&lt;0.005,0,(FW465*(1+FW$5/Setup!$C$36)+IF($V466=4,N($F466),0))-CA466-DY466)</f>
        <v>0</v>
      </c>
      <c r="FX466" s="48" t="n">
        <f aca="false">IF((FX465*(1+FX$5/Setup!$C$36)+IF($V466=5,N($F466),0))-CB466-DZ466&lt;0.005,0,(FX465*(1+FX$5/Setup!$C$36)+IF($V466=5,N($F466),0))-CB466-DZ466)</f>
        <v>0</v>
      </c>
      <c r="FY466" s="48" t="n">
        <f aca="false">IF((FY465*(1+FY$5/Setup!$C$36)+IF($V466=6,N($F466),0))-CC466-EA466&lt;0.005,0,(FY465*(1+FY$5/Setup!$C$36)+IF($V466=6,N($F466),0))-CC466-EA466)</f>
        <v>0</v>
      </c>
      <c r="FZ466" s="48" t="n">
        <f aca="false">IF((FZ465*(1+FZ$5/Setup!$C$36)+IF($V466=7,N($F466),0))-CD466-EB466&lt;0.005,0,(FZ465*(1+FZ$5/Setup!$C$36)+IF($V466=7,N($F466),0))-CD466-EB466)</f>
        <v>0</v>
      </c>
      <c r="GA466" s="48" t="n">
        <f aca="false">IF((GA465*(1+GA$5/Setup!$C$36)+IF($V466=8,N($F466),0))-CE466-EC466&lt;0.005,0,(GA465*(1+GA$5/Setup!$C$36)+IF($V466=8,N($F466),0))-CE466-EC466)</f>
        <v>0</v>
      </c>
      <c r="GB466" s="48" t="n">
        <f aca="false">IF((GB465*(1+GB$5/Setup!$C$36)+IF($V466=9,N($F466),0))-CF466-ED466&lt;0.005,0,(GB465*(1+GB$5/Setup!$C$36)+IF($V466=9,N($F466),0))-CF466-ED466)</f>
        <v>0</v>
      </c>
      <c r="GC466" s="48" t="n">
        <f aca="false">IF((GC465*(1+GC$5/Setup!$C$36)+IF($V466=10,N($F466),0))-CG466-EE466&lt;0.005,0,(GC465*(1+GC$5/Setup!$C$36)+IF($V466=10,N($F466),0))-CG466-EE466)</f>
        <v>0</v>
      </c>
      <c r="GD466" s="48" t="n">
        <f aca="false">IF((GD465*(1+GD$5/Setup!$C$36)+IF($V466=11,N($F466),0))-CH466-EF466&lt;0.005,0,(GD465*(1+GD$5/Setup!$C$36)+IF($V466=11,N($F466),0))-CH466-EF466)</f>
        <v>0</v>
      </c>
      <c r="GE466" s="48" t="n">
        <f aca="false">IF((GE465*(1+GE$5/Setup!$C$36)+IF($V466=12,N($F466),0))-CI466-EG466&lt;0.005,0,(GE465*(1+GE$5/Setup!$C$36)+IF($V466=12,N($F466),0))-CI466-EG466)</f>
        <v>0</v>
      </c>
      <c r="GF466" s="48" t="n">
        <f aca="false">IF((GF465*(1+GF$5/Setup!$C$36)+IF($V466=13,N($F466),0))-CJ466-EH466&lt;0.005,0,(GF465*(1+GF$5/Setup!$C$36)+IF($V466=13,N($F466),0))-CJ466-EH466)</f>
        <v>0</v>
      </c>
      <c r="GG466" s="48" t="n">
        <f aca="false">IF((GG465*(1+GG$5/Setup!$C$36)+IF($V466=14,N($F466),0))-CK466-EI466&lt;0.005,0,(GG465*(1+GG$5/Setup!$C$36)+IF($V466=14,N($F466),0))-CK466-EI466)</f>
        <v>0</v>
      </c>
      <c r="GH466" s="48" t="n">
        <f aca="false">IF((GH465*(1+GH$5/Setup!$C$36)+IF($V466=15,N($F466),0))-CL466-EJ466&lt;0.005,0,(GH465*(1+GH$5/Setup!$C$36)+IF($V466=15,N($F466),0))-CL466-EJ466)</f>
        <v>0</v>
      </c>
      <c r="GI466" s="48" t="n">
        <f aca="false">IF((GI465*(1+GI$5/Setup!$C$36)+IF($V466=16,N($F466),0))-CM466-EK466&lt;0.005,0,(GI465*(1+GI$5/Setup!$C$36)+IF($V466=16,N($F466),0))-CM466-EK466)</f>
        <v>0</v>
      </c>
      <c r="GJ466" s="48" t="n">
        <f aca="false">IF((GJ465*(1+GJ$5/Setup!$C$36)+IF($V466=17,N($F466),0))-CN466-EL466&lt;0.005,0,(GJ465*(1+GJ$5/Setup!$C$36)+IF($V466=17,N($F466),0))-CN466-EL466)</f>
        <v>0</v>
      </c>
      <c r="GK466" s="48" t="n">
        <f aca="false">IF((GK465*(1+GK$5/Setup!$C$36)+IF($V466=18,N($F466),0))-CO466-EM466&lt;0.005,0,(GK465*(1+GK$5/Setup!$C$36)+IF($V466=18,N($F466),0))-CO466-EM466)</f>
        <v>0</v>
      </c>
      <c r="GL466" s="48" t="n">
        <f aca="false">IF((GL465*(1+GL$5/Setup!$C$36)+IF($V466=19,N($F466),0))-CP466-EN466&lt;0.005,0,(GL465*(1+GL$5/Setup!$C$36)+IF($V466=19,N($F466),0))-CP466-EN466)</f>
        <v>0</v>
      </c>
      <c r="GM466" s="48" t="n">
        <f aca="false">IF((GM465*(1+GM$5/Setup!$C$36)+IF($V466=20,N($F466),0))-CQ466-EO466&lt;0.005,0,(GM465*(1+GM$5/Setup!$C$36)+IF($V466=20,N($F466),0))-CQ466-EO466)</f>
        <v>0</v>
      </c>
      <c r="GN466" s="48" t="n">
        <f aca="false">IF((GN465*(1+GN$5/Setup!$C$36)+IF($V466=21,N($F466),0))-CR466-EP466&lt;0.005,0,(GN465*(1+GN$5/Setup!$C$36)+IF($V466=21,N($F466),0))-CR466-EP466)</f>
        <v>0</v>
      </c>
      <c r="GO466" s="48" t="n">
        <f aca="false">IF((GO465*(1+GO$5/Setup!$C$36)+IF($V466=22,N($F466),0))-CS466-EQ466&lt;0.005,0,(GO465*(1+GO$5/Setup!$C$36)+IF($V466=22,N($F466),0))-CS466-EQ466)</f>
        <v>0</v>
      </c>
      <c r="GP466" s="48" t="n">
        <f aca="false">IF((GP465*(1+GP$5/Setup!$C$36)+IF($V466=23,N($F466),0))-CT466-ER466&lt;0.005,0,(GP465*(1+GP$5/Setup!$C$36)+IF($V466=23,N($F466),0))-CT466-ER466)</f>
        <v>0</v>
      </c>
      <c r="GQ466" s="48" t="n">
        <f aca="false">IF((GQ465*(1+GQ$5/Setup!$C$36)+IF($V466=24,N($F466),0))-CU466-ES466&lt;0.005,0,(GQ465*(1+GQ$5/Setup!$C$36)+IF($V466=24,N($F466),0))-CU466-ES466)</f>
        <v>0</v>
      </c>
      <c r="GR466" s="48" t="n">
        <f aca="false">IF((GR465*(1+GR$5/Setup!$C$36)+IF($V466=25,N($F466),0))-CV466-ET466&lt;0.005,0,(GR465*(1+GR$5/Setup!$C$36)+IF($V466=25,N($F466),0))-CV466-ET466)</f>
        <v>0</v>
      </c>
      <c r="GS466" s="48" t="n">
        <f aca="false">IF((GS465*(1+GS$5/Setup!$C$36)+IF($V466=26,N($F466),0))-CW466-EU466&lt;0.005,0,(GS465*(1+GS$5/Setup!$C$36)+IF($V466=26,N($F466),0))-CW466-EU466)</f>
        <v>0</v>
      </c>
      <c r="GT466" s="48" t="n">
        <f aca="false">IF((GT465*(1+GT$5/Setup!$C$36)+IF($V466=27,N($F466),0))-CX466-EV466&lt;0.005,0,(GT465*(1+GT$5/Setup!$C$36)+IF($V466=27,N($F466),0))-CX466-EV466)</f>
        <v>0</v>
      </c>
      <c r="GU466" s="48" t="n">
        <f aca="false">IF((GU465*(1+GU$5/Setup!$C$36)+IF($V466=28,N($F466),0))-CY466-EW466&lt;0.005,0,(GU465*(1+GU$5/Setup!$C$36)+IF($V466=28,N($F466),0))-CY466-EW466)</f>
        <v>0</v>
      </c>
      <c r="GV466" s="48" t="n">
        <f aca="false">IF((GV465*(1+GV$5/Setup!$C$36)+IF($V466=29,N($F466),0))-CZ466-EX466&lt;0.005,0,(GV465*(1+GV$5/Setup!$C$36)+IF($V466=29,N($F466),0))-CZ466-EX466)</f>
        <v>0</v>
      </c>
      <c r="GW466" s="48" t="n">
        <f aca="false">IF((GW465*(1+GW$5/Setup!$C$36)+IF($V466=30,N($F466),0))-DA466-EY466&lt;0.005,0,(GW465*(1+GW$5/Setup!$C$36)+IF($V466=30,N($F466),0))-DA466-EY466)</f>
        <v>0</v>
      </c>
      <c r="GX466" s="48" t="n">
        <f aca="false">IF((GX465*(1+GX$5/Setup!$C$36)+IF($V466=31,N($F466),0))-DB466-EZ466&lt;0.005,0,(GX465*(1+GX$5/Setup!$C$36)+IF($V466=31,N($F466),0))-DB466-EZ466)</f>
        <v>0</v>
      </c>
      <c r="GY466" s="48" t="n">
        <f aca="false">IF((GY465*(1+GY$5/Setup!$C$36)+IF($V466=32,N($F466),0))-DC466-FA466&lt;0.005,0,(GY465*(1+GY$5/Setup!$C$36)+IF($V466=32,N($F466),0))-DC466-FA466)</f>
        <v>0</v>
      </c>
      <c r="GZ466" s="48" t="n">
        <f aca="false">IF((GZ465*(1+GZ$5/Setup!$C$36)+IF($V466=33,N($F466),0))-DD466-FB466&lt;0.005,0,(GZ465*(1+GZ$5/Setup!$C$36)+IF($V466=33,N($F466),0))-DD466-FB466)</f>
        <v>0</v>
      </c>
      <c r="HA466" s="48" t="n">
        <f aca="false">IF((HA465*(1+HA$5/Setup!$C$36)+IF($V466=34,N($F466),0))-DE466-FC466&lt;0.005,0,(HA465*(1+HA$5/Setup!$C$36)+IF($V466=34,N($F466),0))-DE466-FC466)</f>
        <v>0</v>
      </c>
      <c r="HB466" s="48" t="n">
        <f aca="false">IF((HB465*(1+HB$5/Setup!$C$36)+IF($V466=35,N($F466),0))-DF466-FD466&lt;0.005,0,(HB465*(1+HB$5/Setup!$C$36)+IF($V466=35,N($F466),0))-DF466-FD466)</f>
        <v>0</v>
      </c>
      <c r="HC466" s="48" t="n">
        <f aca="false">IF((HC465*(1+HC$5/Setup!$C$36)+IF($V466=36,N($F466),0))-DG466-FE466&lt;0.005,0,(HC465*(1+HC$5/Setup!$C$36)+IF($V466=36,N($F466),0))-DG466-FE466)</f>
        <v>0</v>
      </c>
      <c r="HD466" s="48" t="n">
        <f aca="false">IF((HD465*(1+HD$5/Setup!$C$36)+IF($V466=37,N($F466),0))-DH466-FF466&lt;0.005,0,(HD465*(1+HD$5/Setup!$C$36)+IF($V466=37,N($F466),0))-DH466-FF466)</f>
        <v>0</v>
      </c>
      <c r="HE466" s="48" t="n">
        <f aca="false">IF((HE465*(1+HE$5/Setup!$C$36)+IF($V466=38,N($F466),0))-DI466-FG466&lt;0.005,0,(HE465*(1+HE$5/Setup!$C$36)+IF($V466=38,N($F466),0))-DI466-FG466)</f>
        <v>0</v>
      </c>
      <c r="HF466" s="48" t="n">
        <f aca="false">IF((HF465*(1+HF$5/Setup!$C$36)+IF($V466=39,N($F466),0))-DJ466-FH466&lt;0.005,0,(HF465*(1+HF$5/Setup!$C$36)+IF($V466=39,N($F466),0))-DJ466-FH466)</f>
        <v>0</v>
      </c>
      <c r="HG466" s="48" t="n">
        <f aca="false">IF((HG465*(1+HG$5/Setup!$C$36)+IF($V466=40,N($F466),0))-DK466-FI466&lt;0.005,0,(HG465*(1+HG$5/Setup!$C$36)+IF($V466=40,N($F466),0))-DK466-FI466)</f>
        <v>0</v>
      </c>
      <c r="HH466" s="48" t="n">
        <f aca="false">IF((HH465*(1+HH$5/Setup!$C$36)+IF($V466=41,N($F466),0))-DL466-FJ466&lt;0.005,0,(HH465*(1+HH$5/Setup!$C$36)+IF($V466=41,N($F466),0))-DL466-FJ466)</f>
        <v>0</v>
      </c>
      <c r="HI466" s="48" t="n">
        <f aca="false">IF((HI465*(1+HI$5/Setup!$C$36)+IF($V466=42,N($F466),0))-DM466-FK466&lt;0.005,0,(HI465*(1+HI$5/Setup!$C$36)+IF($V466=42,N($F466),0))-DM466-FK466)</f>
        <v>0</v>
      </c>
      <c r="HJ466" s="48" t="n">
        <f aca="false">IF((HJ465*(1+HJ$5/Setup!$C$36)+IF($V466=43,N($F466),0))-DN466-FL466&lt;0.005,0,(HJ465*(1+HJ$5/Setup!$C$36)+IF($V466=43,N($F466),0))-DN466-FL466)</f>
        <v>0</v>
      </c>
      <c r="HK466" s="48" t="n">
        <f aca="false">IF((HK465*(1+HK$5/Setup!$C$36)+IF($V466=44,N($F466),0))-DO466-FM466&lt;0.005,0,(HK465*(1+HK$5/Setup!$C$36)+IF($V466=44,N($F466),0))-DO466-FM466)</f>
        <v>0</v>
      </c>
      <c r="HL466" s="48" t="n">
        <f aca="false">IF((HL465*(1+HL$5/Setup!$C$36)+IF($V466=45,N($F466),0))-DP466-FN466&lt;0.005,0,(HL465*(1+HL$5/Setup!$C$36)+IF($V466=45,N($F466),0))-DP466-FN466)</f>
        <v>0</v>
      </c>
      <c r="HM466" s="48" t="n">
        <f aca="false">IF((HM465*(1+HM$5/Setup!$C$36)+IF($V466=46,N($F466),0))-DQ466-FO466&lt;0.005,0,(HM465*(1+HM$5/Setup!$C$36)+IF($V466=46,N($F466),0))-DQ466-FO466)</f>
        <v>0</v>
      </c>
      <c r="HN466" s="48" t="n">
        <f aca="false">IF((HN465*(1+HN$5/Setup!$C$36)+IF($V466=47,N($F466),0))-DR466-FP466&lt;0.005,0,(HN465*(1+HN$5/Setup!$C$36)+IF($V466=47,N($F466),0))-DR466-FP466)</f>
        <v>0</v>
      </c>
      <c r="HO466" s="48" t="n">
        <f aca="false">IF((HO465*(1+HO$5/Setup!$C$36)+IF($V466=48,N($F466),0))-DS466-FQ466&lt;0.005,0,(HO465*(1+HO$5/Setup!$C$36)+IF($V466=48,N($F466),0))-DS466-FQ466)</f>
        <v>0</v>
      </c>
      <c r="HP466" s="48" t="n">
        <f aca="false">IF((HP465*(1+HP$5/Setup!$C$36)+IF($V466=49,N($F466),0))-DT466-FR466&lt;0.005,0,(HP465*(1+HP$5/Setup!$C$36)+IF($V466=49,N($F466),0))-DT466-FR466)</f>
        <v>0</v>
      </c>
      <c r="HQ466" s="48" t="n">
        <f aca="false">IF((HQ465*(1+HQ$5/Setup!$C$36)+IF($V466=50,N($F466),0))-DU466-FS466&lt;0.005,0,(HQ465*(1+HQ$5/Setup!$C$36)+IF($V466=50,N($F466),0))-DU466-FS466)</f>
        <v>0</v>
      </c>
    </row>
    <row r="467" customFormat="false" ht="15" hidden="false" customHeight="false" outlineLevel="0" collapsed="false">
      <c r="A467" s="44" t="n">
        <v>459</v>
      </c>
      <c r="B467" s="45" t="n">
        <f aca="false">IF(Setup!$C$7="Every month",EDATE(Setup!$C$8,($A467-1)),IF(Setup!$C$7="Twice a month",DATE(YEAR(Setup!$C$8),MONTH(Setup!$C$8)+INT((($A467-1)+Setup!$C$41)/2),MIN(IF(MOD(($A467-1)+Setup!$C$41,2)=0,Setup!$C$39,Setup!$C$40),DAY(EOMONTH(DATE(YEAR(Setup!$C$8),MONTH(Setup!$C$8)+INT((($A467-1)+Setup!$C$41)/2),1),0)))),Setup!$C$8+($A467-1)*IF(Setup!$C$7="Every week",7,14)))</f>
        <v>52737</v>
      </c>
      <c r="C467" s="45" t="n">
        <f aca="false">IF(Setup!$C$7="Every month",EDATE(Setup!$C$8,$A467),IF(Setup!$C$7="Twice a month",DATE(YEAR(Setup!$C$8),MONTH(Setup!$C$8)+INT(($A467+Setup!$C$41)/2),MIN(IF(MOD($A467+Setup!$C$41,2)=0,Setup!$C$39,Setup!$C$40),DAY(EOMONTH(DATE(YEAR(Setup!$C$8),MONTH(Setup!$C$8)+INT(($A467+Setup!$C$41)/2),1),0)))),Setup!$C$8+$A467*IF(Setup!$C$7="Every week",7,14)))</f>
        <v>52751</v>
      </c>
      <c r="D467" s="46"/>
      <c r="E467" s="47"/>
      <c r="F467" s="47"/>
      <c r="G467" s="47"/>
      <c r="H467" s="47"/>
      <c r="I467" s="48" t="n">
        <f aca="false">N(Setup!$C$11)+N(E467)</f>
        <v>100</v>
      </c>
      <c r="J467" s="48" t="n">
        <f aca="false">MIN(Setup!$C$37,MAX(I467,0))</f>
        <v>9.23076923076923</v>
      </c>
      <c r="K467" s="48" t="n">
        <f aca="false">MIN(MAX(N(Setup!$C$14)-L466,0),MAX(I467-J467,0))</f>
        <v>0</v>
      </c>
      <c r="L467" s="48" t="n">
        <f aca="false">L466+K467-N(G467)</f>
        <v>500</v>
      </c>
      <c r="M467" s="48" t="n">
        <f aca="false">M466+J467-N(H467)</f>
        <v>4236.92307692305</v>
      </c>
      <c r="N467" s="48" t="n">
        <f aca="false">SUM(BX467:DU467)</f>
        <v>0</v>
      </c>
      <c r="O467" s="48" t="n">
        <f aca="false">SUM(Z467:BW467)-N467</f>
        <v>40</v>
      </c>
      <c r="P467" s="48" t="n">
        <f aca="false">MAX(I467-J467-K467,0)+O467</f>
        <v>130.769230769231</v>
      </c>
      <c r="Q467" s="48" t="n">
        <f aca="false">SUM(DV467:FS467)</f>
        <v>0</v>
      </c>
      <c r="R467" s="49" t="n">
        <f aca="false">N467+J467+K467+Q467</f>
        <v>9.23076923076923</v>
      </c>
      <c r="S467" s="48" t="n">
        <f aca="false">T467-T466-N(F467)+N467+Q467</f>
        <v>0</v>
      </c>
      <c r="T467" s="49" t="n">
        <f aca="false">SUM(FT467:HQ467)</f>
        <v>0</v>
      </c>
      <c r="U467" s="44" t="str">
        <f aca="false">IF(T466&lt;0.005,"",INDEX(Helpers!$C$2:$C$51,IF(_xlfn.MINIFS($DV$6:$FS$6,DV467:FS467,"&gt;0.005")=0,V467,_xlfn.MINIFS($DV$6:$FS$6,DV467:FS467,"&gt;0.005"))))</f>
        <v/>
      </c>
      <c r="V467" s="44" t="n">
        <f aca="false">IF(_xlfn.MINIFS($FT$6:$HQ$6,FT466:HQ466,"&gt;0.005")=0,1,_xlfn.MINIFS($FT$6:$HQ$6,FT466:HQ466,"&gt;0.005"))</f>
        <v>1</v>
      </c>
      <c r="W467" s="44" t="n">
        <f aca="false">IF(AND(D467&lt;&gt;"Paid",T466&gt;0.005),1,0)</f>
        <v>0</v>
      </c>
      <c r="X467" s="48" t="n">
        <f aca="false">SUMPRODUCT(((Helpers!$G$2:$G$51*(1+(Helpers!$D$2:$D$51+0.000000001)/12)^(($B467-Setup!$C$8)/(365.25/12))-Helpers!$E$2:$E$51*((1+(Helpers!$D$2:$D$51+0.000000001)/12)^(($B467-Setup!$C$8)/(365.25/12))-1)/((Helpers!$D$2:$D$51+0.000000001)/12))&gt;0)*(Helpers!$G$2:$G$51*(1+(Helpers!$D$2:$D$51+0.000000001)/12)^(($B467-Setup!$C$8)/(365.25/12))-Helpers!$E$2:$E$51*((1+(Helpers!$D$2:$D$51+0.000000001)/12)^(($B467-Setup!$C$8)/(365.25/12))-1)/((Helpers!$D$2:$D$51+0.000000001)/12)))</f>
        <v>0</v>
      </c>
      <c r="Y467" s="48"/>
      <c r="Z467" s="48" t="n">
        <f aca="false">IF(OR(N(Z$5)=0,Z$6=""),0,Z$5*((DATE(YEAR($B467),MONTH($B467),MIN(Z$6,DAY(EOMONTH($B467,0))))&gt;=$B467)*(DATE(YEAR($B467),MONTH($B467),MIN(Z$6,DAY(EOMONTH($B467,0))))&lt;$C467)+(DATE(YEAR($B467),MONTH($B467)+1,MIN(Z$6,DAY(EOMONTH($B467,1))))&gt;=$B467)*(DATE(YEAR($B467),MONTH($B467)+1,MIN(Z$6,DAY(EOMONTH($B467,1))))&lt;$C467)))</f>
        <v>0</v>
      </c>
      <c r="AA467" s="48" t="n">
        <f aca="false">IF(OR(N(AA$5)=0,AA$6=""),0,AA$5*((DATE(YEAR($B467),MONTH($B467),MIN(AA$6,DAY(EOMONTH($B467,0))))&gt;=$B467)*(DATE(YEAR($B467),MONTH($B467),MIN(AA$6,DAY(EOMONTH($B467,0))))&lt;$C467)+(DATE(YEAR($B467),MONTH($B467)+1,MIN(AA$6,DAY(EOMONTH($B467,1))))&gt;=$B467)*(DATE(YEAR($B467),MONTH($B467)+1,MIN(AA$6,DAY(EOMONTH($B467,1))))&lt;$C467)))</f>
        <v>40</v>
      </c>
      <c r="AB467" s="48" t="n">
        <f aca="false">IF(OR(N(AB$5)=0,AB$6=""),0,AB$5*((DATE(YEAR($B467),MONTH($B467),MIN(AB$6,DAY(EOMONTH($B467,0))))&gt;=$B467)*(DATE(YEAR($B467),MONTH($B467),MIN(AB$6,DAY(EOMONTH($B467,0))))&lt;$C467)+(DATE(YEAR($B467),MONTH($B467)+1,MIN(AB$6,DAY(EOMONTH($B467,1))))&gt;=$B467)*(DATE(YEAR($B467),MONTH($B467)+1,MIN(AB$6,DAY(EOMONTH($B467,1))))&lt;$C467)))</f>
        <v>0</v>
      </c>
      <c r="AC467" s="48" t="n">
        <f aca="false">IF(OR(N(AC$5)=0,AC$6=""),0,AC$5*((DATE(YEAR($B467),MONTH($B467),MIN(AC$6,DAY(EOMONTH($B467,0))))&gt;=$B467)*(DATE(YEAR($B467),MONTH($B467),MIN(AC$6,DAY(EOMONTH($B467,0))))&lt;$C467)+(DATE(YEAR($B467),MONTH($B467)+1,MIN(AC$6,DAY(EOMONTH($B467,1))))&gt;=$B467)*(DATE(YEAR($B467),MONTH($B467)+1,MIN(AC$6,DAY(EOMONTH($B467,1))))&lt;$C467)))</f>
        <v>0</v>
      </c>
      <c r="AD467" s="48" t="n">
        <f aca="false">IF(OR(N(AD$5)=0,AD$6=""),0,AD$5*((DATE(YEAR($B467),MONTH($B467),MIN(AD$6,DAY(EOMONTH($B467,0))))&gt;=$B467)*(DATE(YEAR($B467),MONTH($B467),MIN(AD$6,DAY(EOMONTH($B467,0))))&lt;$C467)+(DATE(YEAR($B467),MONTH($B467)+1,MIN(AD$6,DAY(EOMONTH($B467,1))))&gt;=$B467)*(DATE(YEAR($B467),MONTH($B467)+1,MIN(AD$6,DAY(EOMONTH($B467,1))))&lt;$C467)))</f>
        <v>0</v>
      </c>
      <c r="AE467" s="48" t="n">
        <f aca="false">IF(OR(N(AE$5)=0,AE$6=""),0,AE$5*((DATE(YEAR($B467),MONTH($B467),MIN(AE$6,DAY(EOMONTH($B467,0))))&gt;=$B467)*(DATE(YEAR($B467),MONTH($B467),MIN(AE$6,DAY(EOMONTH($B467,0))))&lt;$C467)+(DATE(YEAR($B467),MONTH($B467)+1,MIN(AE$6,DAY(EOMONTH($B467,1))))&gt;=$B467)*(DATE(YEAR($B467),MONTH($B467)+1,MIN(AE$6,DAY(EOMONTH($B467,1))))&lt;$C467)))</f>
        <v>0</v>
      </c>
      <c r="AF467" s="48" t="n">
        <f aca="false">IF(OR(N(AF$5)=0,AF$6=""),0,AF$5*((DATE(YEAR($B467),MONTH($B467),MIN(AF$6,DAY(EOMONTH($B467,0))))&gt;=$B467)*(DATE(YEAR($B467),MONTH($B467),MIN(AF$6,DAY(EOMONTH($B467,0))))&lt;$C467)+(DATE(YEAR($B467),MONTH($B467)+1,MIN(AF$6,DAY(EOMONTH($B467,1))))&gt;=$B467)*(DATE(YEAR($B467),MONTH($B467)+1,MIN(AF$6,DAY(EOMONTH($B467,1))))&lt;$C467)))</f>
        <v>0</v>
      </c>
      <c r="AG467" s="48" t="n">
        <f aca="false">IF(OR(N(AG$5)=0,AG$6=""),0,AG$5*((DATE(YEAR($B467),MONTH($B467),MIN(AG$6,DAY(EOMONTH($B467,0))))&gt;=$B467)*(DATE(YEAR($B467),MONTH($B467),MIN(AG$6,DAY(EOMONTH($B467,0))))&lt;$C467)+(DATE(YEAR($B467),MONTH($B467)+1,MIN(AG$6,DAY(EOMONTH($B467,1))))&gt;=$B467)*(DATE(YEAR($B467),MONTH($B467)+1,MIN(AG$6,DAY(EOMONTH($B467,1))))&lt;$C467)))</f>
        <v>0</v>
      </c>
      <c r="AH467" s="48" t="n">
        <f aca="false">IF(OR(N(AH$5)=0,AH$6=""),0,AH$5*((DATE(YEAR($B467),MONTH($B467),MIN(AH$6,DAY(EOMONTH($B467,0))))&gt;=$B467)*(DATE(YEAR($B467),MONTH($B467),MIN(AH$6,DAY(EOMONTH($B467,0))))&lt;$C467)+(DATE(YEAR($B467),MONTH($B467)+1,MIN(AH$6,DAY(EOMONTH($B467,1))))&gt;=$B467)*(DATE(YEAR($B467),MONTH($B467)+1,MIN(AH$6,DAY(EOMONTH($B467,1))))&lt;$C467)))</f>
        <v>0</v>
      </c>
      <c r="AI467" s="48" t="n">
        <f aca="false">IF(OR(N(AI$5)=0,AI$6=""),0,AI$5*((DATE(YEAR($B467),MONTH($B467),MIN(AI$6,DAY(EOMONTH($B467,0))))&gt;=$B467)*(DATE(YEAR($B467),MONTH($B467),MIN(AI$6,DAY(EOMONTH($B467,0))))&lt;$C467)+(DATE(YEAR($B467),MONTH($B467)+1,MIN(AI$6,DAY(EOMONTH($B467,1))))&gt;=$B467)*(DATE(YEAR($B467),MONTH($B467)+1,MIN(AI$6,DAY(EOMONTH($B467,1))))&lt;$C467)))</f>
        <v>0</v>
      </c>
      <c r="AJ467" s="48" t="n">
        <f aca="false">IF(OR(N(AJ$5)=0,AJ$6=""),0,AJ$5*((DATE(YEAR($B467),MONTH($B467),MIN(AJ$6,DAY(EOMONTH($B467,0))))&gt;=$B467)*(DATE(YEAR($B467),MONTH($B467),MIN(AJ$6,DAY(EOMONTH($B467,0))))&lt;$C467)+(DATE(YEAR($B467),MONTH($B467)+1,MIN(AJ$6,DAY(EOMONTH($B467,1))))&gt;=$B467)*(DATE(YEAR($B467),MONTH($B467)+1,MIN(AJ$6,DAY(EOMONTH($B467,1))))&lt;$C467)))</f>
        <v>0</v>
      </c>
      <c r="AK467" s="48" t="n">
        <f aca="false">IF(OR(N(AK$5)=0,AK$6=""),0,AK$5*((DATE(YEAR($B467),MONTH($B467),MIN(AK$6,DAY(EOMONTH($B467,0))))&gt;=$B467)*(DATE(YEAR($B467),MONTH($B467),MIN(AK$6,DAY(EOMONTH($B467,0))))&lt;$C467)+(DATE(YEAR($B467),MONTH($B467)+1,MIN(AK$6,DAY(EOMONTH($B467,1))))&gt;=$B467)*(DATE(YEAR($B467),MONTH($B467)+1,MIN(AK$6,DAY(EOMONTH($B467,1))))&lt;$C467)))</f>
        <v>0</v>
      </c>
      <c r="AL467" s="48" t="n">
        <f aca="false">IF(OR(N(AL$5)=0,AL$6=""),0,AL$5*((DATE(YEAR($B467),MONTH($B467),MIN(AL$6,DAY(EOMONTH($B467,0))))&gt;=$B467)*(DATE(YEAR($B467),MONTH($B467),MIN(AL$6,DAY(EOMONTH($B467,0))))&lt;$C467)+(DATE(YEAR($B467),MONTH($B467)+1,MIN(AL$6,DAY(EOMONTH($B467,1))))&gt;=$B467)*(DATE(YEAR($B467),MONTH($B467)+1,MIN(AL$6,DAY(EOMONTH($B467,1))))&lt;$C467)))</f>
        <v>0</v>
      </c>
      <c r="AM467" s="48" t="n">
        <f aca="false">IF(OR(N(AM$5)=0,AM$6=""),0,AM$5*((DATE(YEAR($B467),MONTH($B467),MIN(AM$6,DAY(EOMONTH($B467,0))))&gt;=$B467)*(DATE(YEAR($B467),MONTH($B467),MIN(AM$6,DAY(EOMONTH($B467,0))))&lt;$C467)+(DATE(YEAR($B467),MONTH($B467)+1,MIN(AM$6,DAY(EOMONTH($B467,1))))&gt;=$B467)*(DATE(YEAR($B467),MONTH($B467)+1,MIN(AM$6,DAY(EOMONTH($B467,1))))&lt;$C467)))</f>
        <v>0</v>
      </c>
      <c r="AN467" s="48" t="n">
        <f aca="false">IF(OR(N(AN$5)=0,AN$6=""),0,AN$5*((DATE(YEAR($B467),MONTH($B467),MIN(AN$6,DAY(EOMONTH($B467,0))))&gt;=$B467)*(DATE(YEAR($B467),MONTH($B467),MIN(AN$6,DAY(EOMONTH($B467,0))))&lt;$C467)+(DATE(YEAR($B467),MONTH($B467)+1,MIN(AN$6,DAY(EOMONTH($B467,1))))&gt;=$B467)*(DATE(YEAR($B467),MONTH($B467)+1,MIN(AN$6,DAY(EOMONTH($B467,1))))&lt;$C467)))</f>
        <v>0</v>
      </c>
      <c r="AO467" s="48" t="n">
        <f aca="false">IF(OR(N(AO$5)=0,AO$6=""),0,AO$5*((DATE(YEAR($B467),MONTH($B467),MIN(AO$6,DAY(EOMONTH($B467,0))))&gt;=$B467)*(DATE(YEAR($B467),MONTH($B467),MIN(AO$6,DAY(EOMONTH($B467,0))))&lt;$C467)+(DATE(YEAR($B467),MONTH($B467)+1,MIN(AO$6,DAY(EOMONTH($B467,1))))&gt;=$B467)*(DATE(YEAR($B467),MONTH($B467)+1,MIN(AO$6,DAY(EOMONTH($B467,1))))&lt;$C467)))</f>
        <v>0</v>
      </c>
      <c r="AP467" s="48" t="n">
        <f aca="false">IF(OR(N(AP$5)=0,AP$6=""),0,AP$5*((DATE(YEAR($B467),MONTH($B467),MIN(AP$6,DAY(EOMONTH($B467,0))))&gt;=$B467)*(DATE(YEAR($B467),MONTH($B467),MIN(AP$6,DAY(EOMONTH($B467,0))))&lt;$C467)+(DATE(YEAR($B467),MONTH($B467)+1,MIN(AP$6,DAY(EOMONTH($B467,1))))&gt;=$B467)*(DATE(YEAR($B467),MONTH($B467)+1,MIN(AP$6,DAY(EOMONTH($B467,1))))&lt;$C467)))</f>
        <v>0</v>
      </c>
      <c r="AQ467" s="48" t="n">
        <f aca="false">IF(OR(N(AQ$5)=0,AQ$6=""),0,AQ$5*((DATE(YEAR($B467),MONTH($B467),MIN(AQ$6,DAY(EOMONTH($B467,0))))&gt;=$B467)*(DATE(YEAR($B467),MONTH($B467),MIN(AQ$6,DAY(EOMONTH($B467,0))))&lt;$C467)+(DATE(YEAR($B467),MONTH($B467)+1,MIN(AQ$6,DAY(EOMONTH($B467,1))))&gt;=$B467)*(DATE(YEAR($B467),MONTH($B467)+1,MIN(AQ$6,DAY(EOMONTH($B467,1))))&lt;$C467)))</f>
        <v>0</v>
      </c>
      <c r="AR467" s="48" t="n">
        <f aca="false">IF(OR(N(AR$5)=0,AR$6=""),0,AR$5*((DATE(YEAR($B467),MONTH($B467),MIN(AR$6,DAY(EOMONTH($B467,0))))&gt;=$B467)*(DATE(YEAR($B467),MONTH($B467),MIN(AR$6,DAY(EOMONTH($B467,0))))&lt;$C467)+(DATE(YEAR($B467),MONTH($B467)+1,MIN(AR$6,DAY(EOMONTH($B467,1))))&gt;=$B467)*(DATE(YEAR($B467),MONTH($B467)+1,MIN(AR$6,DAY(EOMONTH($B467,1))))&lt;$C467)))</f>
        <v>0</v>
      </c>
      <c r="AS467" s="48" t="n">
        <f aca="false">IF(OR(N(AS$5)=0,AS$6=""),0,AS$5*((DATE(YEAR($B467),MONTH($B467),MIN(AS$6,DAY(EOMONTH($B467,0))))&gt;=$B467)*(DATE(YEAR($B467),MONTH($B467),MIN(AS$6,DAY(EOMONTH($B467,0))))&lt;$C467)+(DATE(YEAR($B467),MONTH($B467)+1,MIN(AS$6,DAY(EOMONTH($B467,1))))&gt;=$B467)*(DATE(YEAR($B467),MONTH($B467)+1,MIN(AS$6,DAY(EOMONTH($B467,1))))&lt;$C467)))</f>
        <v>0</v>
      </c>
      <c r="AT467" s="48" t="n">
        <f aca="false">IF(OR(N(AT$5)=0,AT$6=""),0,AT$5*((DATE(YEAR($B467),MONTH($B467),MIN(AT$6,DAY(EOMONTH($B467,0))))&gt;=$B467)*(DATE(YEAR($B467),MONTH($B467),MIN(AT$6,DAY(EOMONTH($B467,0))))&lt;$C467)+(DATE(YEAR($B467),MONTH($B467)+1,MIN(AT$6,DAY(EOMONTH($B467,1))))&gt;=$B467)*(DATE(YEAR($B467),MONTH($B467)+1,MIN(AT$6,DAY(EOMONTH($B467,1))))&lt;$C467)))</f>
        <v>0</v>
      </c>
      <c r="AU467" s="48" t="n">
        <f aca="false">IF(OR(N(AU$5)=0,AU$6=""),0,AU$5*((DATE(YEAR($B467),MONTH($B467),MIN(AU$6,DAY(EOMONTH($B467,0))))&gt;=$B467)*(DATE(YEAR($B467),MONTH($B467),MIN(AU$6,DAY(EOMONTH($B467,0))))&lt;$C467)+(DATE(YEAR($B467),MONTH($B467)+1,MIN(AU$6,DAY(EOMONTH($B467,1))))&gt;=$B467)*(DATE(YEAR($B467),MONTH($B467)+1,MIN(AU$6,DAY(EOMONTH($B467,1))))&lt;$C467)))</f>
        <v>0</v>
      </c>
      <c r="AV467" s="48" t="n">
        <f aca="false">IF(OR(N(AV$5)=0,AV$6=""),0,AV$5*((DATE(YEAR($B467),MONTH($B467),MIN(AV$6,DAY(EOMONTH($B467,0))))&gt;=$B467)*(DATE(YEAR($B467),MONTH($B467),MIN(AV$6,DAY(EOMONTH($B467,0))))&lt;$C467)+(DATE(YEAR($B467),MONTH($B467)+1,MIN(AV$6,DAY(EOMONTH($B467,1))))&gt;=$B467)*(DATE(YEAR($B467),MONTH($B467)+1,MIN(AV$6,DAY(EOMONTH($B467,1))))&lt;$C467)))</f>
        <v>0</v>
      </c>
      <c r="AW467" s="48" t="n">
        <f aca="false">IF(OR(N(AW$5)=0,AW$6=""),0,AW$5*((DATE(YEAR($B467),MONTH($B467),MIN(AW$6,DAY(EOMONTH($B467,0))))&gt;=$B467)*(DATE(YEAR($B467),MONTH($B467),MIN(AW$6,DAY(EOMONTH($B467,0))))&lt;$C467)+(DATE(YEAR($B467),MONTH($B467)+1,MIN(AW$6,DAY(EOMONTH($B467,1))))&gt;=$B467)*(DATE(YEAR($B467),MONTH($B467)+1,MIN(AW$6,DAY(EOMONTH($B467,1))))&lt;$C467)))</f>
        <v>0</v>
      </c>
      <c r="AX467" s="48" t="n">
        <f aca="false">IF(OR(N(AX$5)=0,AX$6=""),0,AX$5*((DATE(YEAR($B467),MONTH($B467),MIN(AX$6,DAY(EOMONTH($B467,0))))&gt;=$B467)*(DATE(YEAR($B467),MONTH($B467),MIN(AX$6,DAY(EOMONTH($B467,0))))&lt;$C467)+(DATE(YEAR($B467),MONTH($B467)+1,MIN(AX$6,DAY(EOMONTH($B467,1))))&gt;=$B467)*(DATE(YEAR($B467),MONTH($B467)+1,MIN(AX$6,DAY(EOMONTH($B467,1))))&lt;$C467)))</f>
        <v>0</v>
      </c>
      <c r="AY467" s="48" t="n">
        <f aca="false">IF(OR(N(AY$5)=0,AY$6=""),0,AY$5*((DATE(YEAR($B467),MONTH($B467),MIN(AY$6,DAY(EOMONTH($B467,0))))&gt;=$B467)*(DATE(YEAR($B467),MONTH($B467),MIN(AY$6,DAY(EOMONTH($B467,0))))&lt;$C467)+(DATE(YEAR($B467),MONTH($B467)+1,MIN(AY$6,DAY(EOMONTH($B467,1))))&gt;=$B467)*(DATE(YEAR($B467),MONTH($B467)+1,MIN(AY$6,DAY(EOMONTH($B467,1))))&lt;$C467)))</f>
        <v>0</v>
      </c>
      <c r="AZ467" s="48" t="n">
        <f aca="false">IF(OR(N(AZ$5)=0,AZ$6=""),0,AZ$5*((DATE(YEAR($B467),MONTH($B467),MIN(AZ$6,DAY(EOMONTH($B467,0))))&gt;=$B467)*(DATE(YEAR($B467),MONTH($B467),MIN(AZ$6,DAY(EOMONTH($B467,0))))&lt;$C467)+(DATE(YEAR($B467),MONTH($B467)+1,MIN(AZ$6,DAY(EOMONTH($B467,1))))&gt;=$B467)*(DATE(YEAR($B467),MONTH($B467)+1,MIN(AZ$6,DAY(EOMONTH($B467,1))))&lt;$C467)))</f>
        <v>0</v>
      </c>
      <c r="BA467" s="48" t="n">
        <f aca="false">IF(OR(N(BA$5)=0,BA$6=""),0,BA$5*((DATE(YEAR($B467),MONTH($B467),MIN(BA$6,DAY(EOMONTH($B467,0))))&gt;=$B467)*(DATE(YEAR($B467),MONTH($B467),MIN(BA$6,DAY(EOMONTH($B467,0))))&lt;$C467)+(DATE(YEAR($B467),MONTH($B467)+1,MIN(BA$6,DAY(EOMONTH($B467,1))))&gt;=$B467)*(DATE(YEAR($B467),MONTH($B467)+1,MIN(BA$6,DAY(EOMONTH($B467,1))))&lt;$C467)))</f>
        <v>0</v>
      </c>
      <c r="BB467" s="48" t="n">
        <f aca="false">IF(OR(N(BB$5)=0,BB$6=""),0,BB$5*((DATE(YEAR($B467),MONTH($B467),MIN(BB$6,DAY(EOMONTH($B467,0))))&gt;=$B467)*(DATE(YEAR($B467),MONTH($B467),MIN(BB$6,DAY(EOMONTH($B467,0))))&lt;$C467)+(DATE(YEAR($B467),MONTH($B467)+1,MIN(BB$6,DAY(EOMONTH($B467,1))))&gt;=$B467)*(DATE(YEAR($B467),MONTH($B467)+1,MIN(BB$6,DAY(EOMONTH($B467,1))))&lt;$C467)))</f>
        <v>0</v>
      </c>
      <c r="BC467" s="48" t="n">
        <f aca="false">IF(OR(N(BC$5)=0,BC$6=""),0,BC$5*((DATE(YEAR($B467),MONTH($B467),MIN(BC$6,DAY(EOMONTH($B467,0))))&gt;=$B467)*(DATE(YEAR($B467),MONTH($B467),MIN(BC$6,DAY(EOMONTH($B467,0))))&lt;$C467)+(DATE(YEAR($B467),MONTH($B467)+1,MIN(BC$6,DAY(EOMONTH($B467,1))))&gt;=$B467)*(DATE(YEAR($B467),MONTH($B467)+1,MIN(BC$6,DAY(EOMONTH($B467,1))))&lt;$C467)))</f>
        <v>0</v>
      </c>
      <c r="BD467" s="48" t="n">
        <f aca="false">IF(OR(N(BD$5)=0,BD$6=""),0,BD$5*((DATE(YEAR($B467),MONTH($B467),MIN(BD$6,DAY(EOMONTH($B467,0))))&gt;=$B467)*(DATE(YEAR($B467),MONTH($B467),MIN(BD$6,DAY(EOMONTH($B467,0))))&lt;$C467)+(DATE(YEAR($B467),MONTH($B467)+1,MIN(BD$6,DAY(EOMONTH($B467,1))))&gt;=$B467)*(DATE(YEAR($B467),MONTH($B467)+1,MIN(BD$6,DAY(EOMONTH($B467,1))))&lt;$C467)))</f>
        <v>0</v>
      </c>
      <c r="BE467" s="48" t="n">
        <f aca="false">IF(OR(N(BE$5)=0,BE$6=""),0,BE$5*((DATE(YEAR($B467),MONTH($B467),MIN(BE$6,DAY(EOMONTH($B467,0))))&gt;=$B467)*(DATE(YEAR($B467),MONTH($B467),MIN(BE$6,DAY(EOMONTH($B467,0))))&lt;$C467)+(DATE(YEAR($B467),MONTH($B467)+1,MIN(BE$6,DAY(EOMONTH($B467,1))))&gt;=$B467)*(DATE(YEAR($B467),MONTH($B467)+1,MIN(BE$6,DAY(EOMONTH($B467,1))))&lt;$C467)))</f>
        <v>0</v>
      </c>
      <c r="BF467" s="48" t="n">
        <f aca="false">IF(OR(N(BF$5)=0,BF$6=""),0,BF$5*((DATE(YEAR($B467),MONTH($B467),MIN(BF$6,DAY(EOMONTH($B467,0))))&gt;=$B467)*(DATE(YEAR($B467),MONTH($B467),MIN(BF$6,DAY(EOMONTH($B467,0))))&lt;$C467)+(DATE(YEAR($B467),MONTH($B467)+1,MIN(BF$6,DAY(EOMONTH($B467,1))))&gt;=$B467)*(DATE(YEAR($B467),MONTH($B467)+1,MIN(BF$6,DAY(EOMONTH($B467,1))))&lt;$C467)))</f>
        <v>0</v>
      </c>
      <c r="BG467" s="48" t="n">
        <f aca="false">IF(OR(N(BG$5)=0,BG$6=""),0,BG$5*((DATE(YEAR($B467),MONTH($B467),MIN(BG$6,DAY(EOMONTH($B467,0))))&gt;=$B467)*(DATE(YEAR($B467),MONTH($B467),MIN(BG$6,DAY(EOMONTH($B467,0))))&lt;$C467)+(DATE(YEAR($B467),MONTH($B467)+1,MIN(BG$6,DAY(EOMONTH($B467,1))))&gt;=$B467)*(DATE(YEAR($B467),MONTH($B467)+1,MIN(BG$6,DAY(EOMONTH($B467,1))))&lt;$C467)))</f>
        <v>0</v>
      </c>
      <c r="BH467" s="48" t="n">
        <f aca="false">IF(OR(N(BH$5)=0,BH$6=""),0,BH$5*((DATE(YEAR($B467),MONTH($B467),MIN(BH$6,DAY(EOMONTH($B467,0))))&gt;=$B467)*(DATE(YEAR($B467),MONTH($B467),MIN(BH$6,DAY(EOMONTH($B467,0))))&lt;$C467)+(DATE(YEAR($B467),MONTH($B467)+1,MIN(BH$6,DAY(EOMONTH($B467,1))))&gt;=$B467)*(DATE(YEAR($B467),MONTH($B467)+1,MIN(BH$6,DAY(EOMONTH($B467,1))))&lt;$C467)))</f>
        <v>0</v>
      </c>
      <c r="BI467" s="48" t="n">
        <f aca="false">IF(OR(N(BI$5)=0,BI$6=""),0,BI$5*((DATE(YEAR($B467),MONTH($B467),MIN(BI$6,DAY(EOMONTH($B467,0))))&gt;=$B467)*(DATE(YEAR($B467),MONTH($B467),MIN(BI$6,DAY(EOMONTH($B467,0))))&lt;$C467)+(DATE(YEAR($B467),MONTH($B467)+1,MIN(BI$6,DAY(EOMONTH($B467,1))))&gt;=$B467)*(DATE(YEAR($B467),MONTH($B467)+1,MIN(BI$6,DAY(EOMONTH($B467,1))))&lt;$C467)))</f>
        <v>0</v>
      </c>
      <c r="BJ467" s="48" t="n">
        <f aca="false">IF(OR(N(BJ$5)=0,BJ$6=""),0,BJ$5*((DATE(YEAR($B467),MONTH($B467),MIN(BJ$6,DAY(EOMONTH($B467,0))))&gt;=$B467)*(DATE(YEAR($B467),MONTH($B467),MIN(BJ$6,DAY(EOMONTH($B467,0))))&lt;$C467)+(DATE(YEAR($B467),MONTH($B467)+1,MIN(BJ$6,DAY(EOMONTH($B467,1))))&gt;=$B467)*(DATE(YEAR($B467),MONTH($B467)+1,MIN(BJ$6,DAY(EOMONTH($B467,1))))&lt;$C467)))</f>
        <v>0</v>
      </c>
      <c r="BK467" s="48" t="n">
        <f aca="false">IF(OR(N(BK$5)=0,BK$6=""),0,BK$5*((DATE(YEAR($B467),MONTH($B467),MIN(BK$6,DAY(EOMONTH($B467,0))))&gt;=$B467)*(DATE(YEAR($B467),MONTH($B467),MIN(BK$6,DAY(EOMONTH($B467,0))))&lt;$C467)+(DATE(YEAR($B467),MONTH($B467)+1,MIN(BK$6,DAY(EOMONTH($B467,1))))&gt;=$B467)*(DATE(YEAR($B467),MONTH($B467)+1,MIN(BK$6,DAY(EOMONTH($B467,1))))&lt;$C467)))</f>
        <v>0</v>
      </c>
      <c r="BL467" s="48" t="n">
        <f aca="false">IF(OR(N(BL$5)=0,BL$6=""),0,BL$5*((DATE(YEAR($B467),MONTH($B467),MIN(BL$6,DAY(EOMONTH($B467,0))))&gt;=$B467)*(DATE(YEAR($B467),MONTH($B467),MIN(BL$6,DAY(EOMONTH($B467,0))))&lt;$C467)+(DATE(YEAR($B467),MONTH($B467)+1,MIN(BL$6,DAY(EOMONTH($B467,1))))&gt;=$B467)*(DATE(YEAR($B467),MONTH($B467)+1,MIN(BL$6,DAY(EOMONTH($B467,1))))&lt;$C467)))</f>
        <v>0</v>
      </c>
      <c r="BM467" s="48" t="n">
        <f aca="false">IF(OR(N(BM$5)=0,BM$6=""),0,BM$5*((DATE(YEAR($B467),MONTH($B467),MIN(BM$6,DAY(EOMONTH($B467,0))))&gt;=$B467)*(DATE(YEAR($B467),MONTH($B467),MIN(BM$6,DAY(EOMONTH($B467,0))))&lt;$C467)+(DATE(YEAR($B467),MONTH($B467)+1,MIN(BM$6,DAY(EOMONTH($B467,1))))&gt;=$B467)*(DATE(YEAR($B467),MONTH($B467)+1,MIN(BM$6,DAY(EOMONTH($B467,1))))&lt;$C467)))</f>
        <v>0</v>
      </c>
      <c r="BN467" s="48" t="n">
        <f aca="false">IF(OR(N(BN$5)=0,BN$6=""),0,BN$5*((DATE(YEAR($B467),MONTH($B467),MIN(BN$6,DAY(EOMONTH($B467,0))))&gt;=$B467)*(DATE(YEAR($B467),MONTH($B467),MIN(BN$6,DAY(EOMONTH($B467,0))))&lt;$C467)+(DATE(YEAR($B467),MONTH($B467)+1,MIN(BN$6,DAY(EOMONTH($B467,1))))&gt;=$B467)*(DATE(YEAR($B467),MONTH($B467)+1,MIN(BN$6,DAY(EOMONTH($B467,1))))&lt;$C467)))</f>
        <v>0</v>
      </c>
      <c r="BO467" s="48" t="n">
        <f aca="false">IF(OR(N(BO$5)=0,BO$6=""),0,BO$5*((DATE(YEAR($B467),MONTH($B467),MIN(BO$6,DAY(EOMONTH($B467,0))))&gt;=$B467)*(DATE(YEAR($B467),MONTH($B467),MIN(BO$6,DAY(EOMONTH($B467,0))))&lt;$C467)+(DATE(YEAR($B467),MONTH($B467)+1,MIN(BO$6,DAY(EOMONTH($B467,1))))&gt;=$B467)*(DATE(YEAR($B467),MONTH($B467)+1,MIN(BO$6,DAY(EOMONTH($B467,1))))&lt;$C467)))</f>
        <v>0</v>
      </c>
      <c r="BP467" s="48" t="n">
        <f aca="false">IF(OR(N(BP$5)=0,BP$6=""),0,BP$5*((DATE(YEAR($B467),MONTH($B467),MIN(BP$6,DAY(EOMONTH($B467,0))))&gt;=$B467)*(DATE(YEAR($B467),MONTH($B467),MIN(BP$6,DAY(EOMONTH($B467,0))))&lt;$C467)+(DATE(YEAR($B467),MONTH($B467)+1,MIN(BP$6,DAY(EOMONTH($B467,1))))&gt;=$B467)*(DATE(YEAR($B467),MONTH($B467)+1,MIN(BP$6,DAY(EOMONTH($B467,1))))&lt;$C467)))</f>
        <v>0</v>
      </c>
      <c r="BQ467" s="48" t="n">
        <f aca="false">IF(OR(N(BQ$5)=0,BQ$6=""),0,BQ$5*((DATE(YEAR($B467),MONTH($B467),MIN(BQ$6,DAY(EOMONTH($B467,0))))&gt;=$B467)*(DATE(YEAR($B467),MONTH($B467),MIN(BQ$6,DAY(EOMONTH($B467,0))))&lt;$C467)+(DATE(YEAR($B467),MONTH($B467)+1,MIN(BQ$6,DAY(EOMONTH($B467,1))))&gt;=$B467)*(DATE(YEAR($B467),MONTH($B467)+1,MIN(BQ$6,DAY(EOMONTH($B467,1))))&lt;$C467)))</f>
        <v>0</v>
      </c>
      <c r="BR467" s="48" t="n">
        <f aca="false">IF(OR(N(BR$5)=0,BR$6=""),0,BR$5*((DATE(YEAR($B467),MONTH($B467),MIN(BR$6,DAY(EOMONTH($B467,0))))&gt;=$B467)*(DATE(YEAR($B467),MONTH($B467),MIN(BR$6,DAY(EOMONTH($B467,0))))&lt;$C467)+(DATE(YEAR($B467),MONTH($B467)+1,MIN(BR$6,DAY(EOMONTH($B467,1))))&gt;=$B467)*(DATE(YEAR($B467),MONTH($B467)+1,MIN(BR$6,DAY(EOMONTH($B467,1))))&lt;$C467)))</f>
        <v>0</v>
      </c>
      <c r="BS467" s="48" t="n">
        <f aca="false">IF(OR(N(BS$5)=0,BS$6=""),0,BS$5*((DATE(YEAR($B467),MONTH($B467),MIN(BS$6,DAY(EOMONTH($B467,0))))&gt;=$B467)*(DATE(YEAR($B467),MONTH($B467),MIN(BS$6,DAY(EOMONTH($B467,0))))&lt;$C467)+(DATE(YEAR($B467),MONTH($B467)+1,MIN(BS$6,DAY(EOMONTH($B467,1))))&gt;=$B467)*(DATE(YEAR($B467),MONTH($B467)+1,MIN(BS$6,DAY(EOMONTH($B467,1))))&lt;$C467)))</f>
        <v>0</v>
      </c>
      <c r="BT467" s="48" t="n">
        <f aca="false">IF(OR(N(BT$5)=0,BT$6=""),0,BT$5*((DATE(YEAR($B467),MONTH($B467),MIN(BT$6,DAY(EOMONTH($B467,0))))&gt;=$B467)*(DATE(YEAR($B467),MONTH($B467),MIN(BT$6,DAY(EOMONTH($B467,0))))&lt;$C467)+(DATE(YEAR($B467),MONTH($B467)+1,MIN(BT$6,DAY(EOMONTH($B467,1))))&gt;=$B467)*(DATE(YEAR($B467),MONTH($B467)+1,MIN(BT$6,DAY(EOMONTH($B467,1))))&lt;$C467)))</f>
        <v>0</v>
      </c>
      <c r="BU467" s="48" t="n">
        <f aca="false">IF(OR(N(BU$5)=0,BU$6=""),0,BU$5*((DATE(YEAR($B467),MONTH($B467),MIN(BU$6,DAY(EOMONTH($B467,0))))&gt;=$B467)*(DATE(YEAR($B467),MONTH($B467),MIN(BU$6,DAY(EOMONTH($B467,0))))&lt;$C467)+(DATE(YEAR($B467),MONTH($B467)+1,MIN(BU$6,DAY(EOMONTH($B467,1))))&gt;=$B467)*(DATE(YEAR($B467),MONTH($B467)+1,MIN(BU$6,DAY(EOMONTH($B467,1))))&lt;$C467)))</f>
        <v>0</v>
      </c>
      <c r="BV467" s="48" t="n">
        <f aca="false">IF(OR(N(BV$5)=0,BV$6=""),0,BV$5*((DATE(YEAR($B467),MONTH($B467),MIN(BV$6,DAY(EOMONTH($B467,0))))&gt;=$B467)*(DATE(YEAR($B467),MONTH($B467),MIN(BV$6,DAY(EOMONTH($B467,0))))&lt;$C467)+(DATE(YEAR($B467),MONTH($B467)+1,MIN(BV$6,DAY(EOMONTH($B467,1))))&gt;=$B467)*(DATE(YEAR($B467),MONTH($B467)+1,MIN(BV$6,DAY(EOMONTH($B467,1))))&lt;$C467)))</f>
        <v>0</v>
      </c>
      <c r="BW467" s="48" t="n">
        <f aca="false">IF(OR(N(BW$5)=0,BW$6=""),0,BW$5*((DATE(YEAR($B467),MONTH($B467),MIN(BW$6,DAY(EOMONTH($B467,0))))&gt;=$B467)*(DATE(YEAR($B467),MONTH($B467),MIN(BW$6,DAY(EOMONTH($B467,0))))&lt;$C467)+(DATE(YEAR($B467),MONTH($B467)+1,MIN(BW$6,DAY(EOMONTH($B467,1))))&gt;=$B467)*(DATE(YEAR($B467),MONTH($B467)+1,MIN(BW$6,DAY(EOMONTH($B467,1))))&lt;$C467)))</f>
        <v>0</v>
      </c>
      <c r="BX467" s="48" t="n">
        <f aca="false">MIN(Z467,(FT466*(1+FT$5/Setup!$C$36)+IF($V467=1,N($F467),0)))</f>
        <v>0</v>
      </c>
      <c r="BY467" s="48" t="n">
        <f aca="false">MIN(AA467,(FU466*(1+FU$5/Setup!$C$36)+IF($V467=2,N($F467),0)))</f>
        <v>0</v>
      </c>
      <c r="BZ467" s="48" t="n">
        <f aca="false">MIN(AB467,(FV466*(1+FV$5/Setup!$C$36)+IF($V467=3,N($F467),0)))</f>
        <v>0</v>
      </c>
      <c r="CA467" s="48" t="n">
        <f aca="false">MIN(AC467,(FW466*(1+FW$5/Setup!$C$36)+IF($V467=4,N($F467),0)))</f>
        <v>0</v>
      </c>
      <c r="CB467" s="48" t="n">
        <f aca="false">MIN(AD467,(FX466*(1+FX$5/Setup!$C$36)+IF($V467=5,N($F467),0)))</f>
        <v>0</v>
      </c>
      <c r="CC467" s="48" t="n">
        <f aca="false">MIN(AE467,(FY466*(1+FY$5/Setup!$C$36)+IF($V467=6,N($F467),0)))</f>
        <v>0</v>
      </c>
      <c r="CD467" s="48" t="n">
        <f aca="false">MIN(AF467,(FZ466*(1+FZ$5/Setup!$C$36)+IF($V467=7,N($F467),0)))</f>
        <v>0</v>
      </c>
      <c r="CE467" s="48" t="n">
        <f aca="false">MIN(AG467,(GA466*(1+GA$5/Setup!$C$36)+IF($V467=8,N($F467),0)))</f>
        <v>0</v>
      </c>
      <c r="CF467" s="48" t="n">
        <f aca="false">MIN(AH467,(GB466*(1+GB$5/Setup!$C$36)+IF($V467=9,N($F467),0)))</f>
        <v>0</v>
      </c>
      <c r="CG467" s="48" t="n">
        <f aca="false">MIN(AI467,(GC466*(1+GC$5/Setup!$C$36)+IF($V467=10,N($F467),0)))</f>
        <v>0</v>
      </c>
      <c r="CH467" s="48" t="n">
        <f aca="false">MIN(AJ467,(GD466*(1+GD$5/Setup!$C$36)+IF($V467=11,N($F467),0)))</f>
        <v>0</v>
      </c>
      <c r="CI467" s="48" t="n">
        <f aca="false">MIN(AK467,(GE466*(1+GE$5/Setup!$C$36)+IF($V467=12,N($F467),0)))</f>
        <v>0</v>
      </c>
      <c r="CJ467" s="48" t="n">
        <f aca="false">MIN(AL467,(GF466*(1+GF$5/Setup!$C$36)+IF($V467=13,N($F467),0)))</f>
        <v>0</v>
      </c>
      <c r="CK467" s="48" t="n">
        <f aca="false">MIN(AM467,(GG466*(1+GG$5/Setup!$C$36)+IF($V467=14,N($F467),0)))</f>
        <v>0</v>
      </c>
      <c r="CL467" s="48" t="n">
        <f aca="false">MIN(AN467,(GH466*(1+GH$5/Setup!$C$36)+IF($V467=15,N($F467),0)))</f>
        <v>0</v>
      </c>
      <c r="CM467" s="48" t="n">
        <f aca="false">MIN(AO467,(GI466*(1+GI$5/Setup!$C$36)+IF($V467=16,N($F467),0)))</f>
        <v>0</v>
      </c>
      <c r="CN467" s="48" t="n">
        <f aca="false">MIN(AP467,(GJ466*(1+GJ$5/Setup!$C$36)+IF($V467=17,N($F467),0)))</f>
        <v>0</v>
      </c>
      <c r="CO467" s="48" t="n">
        <f aca="false">MIN(AQ467,(GK466*(1+GK$5/Setup!$C$36)+IF($V467=18,N($F467),0)))</f>
        <v>0</v>
      </c>
      <c r="CP467" s="48" t="n">
        <f aca="false">MIN(AR467,(GL466*(1+GL$5/Setup!$C$36)+IF($V467=19,N($F467),0)))</f>
        <v>0</v>
      </c>
      <c r="CQ467" s="48" t="n">
        <f aca="false">MIN(AS467,(GM466*(1+GM$5/Setup!$C$36)+IF($V467=20,N($F467),0)))</f>
        <v>0</v>
      </c>
      <c r="CR467" s="48" t="n">
        <f aca="false">MIN(AT467,(GN466*(1+GN$5/Setup!$C$36)+IF($V467=21,N($F467),0)))</f>
        <v>0</v>
      </c>
      <c r="CS467" s="48" t="n">
        <f aca="false">MIN(AU467,(GO466*(1+GO$5/Setup!$C$36)+IF($V467=22,N($F467),0)))</f>
        <v>0</v>
      </c>
      <c r="CT467" s="48" t="n">
        <f aca="false">MIN(AV467,(GP466*(1+GP$5/Setup!$C$36)+IF($V467=23,N($F467),0)))</f>
        <v>0</v>
      </c>
      <c r="CU467" s="48" t="n">
        <f aca="false">MIN(AW467,(GQ466*(1+GQ$5/Setup!$C$36)+IF($V467=24,N($F467),0)))</f>
        <v>0</v>
      </c>
      <c r="CV467" s="48" t="n">
        <f aca="false">MIN(AX467,(GR466*(1+GR$5/Setup!$C$36)+IF($V467=25,N($F467),0)))</f>
        <v>0</v>
      </c>
      <c r="CW467" s="48" t="n">
        <f aca="false">MIN(AY467,(GS466*(1+GS$5/Setup!$C$36)+IF($V467=26,N($F467),0)))</f>
        <v>0</v>
      </c>
      <c r="CX467" s="48" t="n">
        <f aca="false">MIN(AZ467,(GT466*(1+GT$5/Setup!$C$36)+IF($V467=27,N($F467),0)))</f>
        <v>0</v>
      </c>
      <c r="CY467" s="48" t="n">
        <f aca="false">MIN(BA467,(GU466*(1+GU$5/Setup!$C$36)+IF($V467=28,N($F467),0)))</f>
        <v>0</v>
      </c>
      <c r="CZ467" s="48" t="n">
        <f aca="false">MIN(BB467,(GV466*(1+GV$5/Setup!$C$36)+IF($V467=29,N($F467),0)))</f>
        <v>0</v>
      </c>
      <c r="DA467" s="48" t="n">
        <f aca="false">MIN(BC467,(GW466*(1+GW$5/Setup!$C$36)+IF($V467=30,N($F467),0)))</f>
        <v>0</v>
      </c>
      <c r="DB467" s="48" t="n">
        <f aca="false">MIN(BD467,(GX466*(1+GX$5/Setup!$C$36)+IF($V467=31,N($F467),0)))</f>
        <v>0</v>
      </c>
      <c r="DC467" s="48" t="n">
        <f aca="false">MIN(BE467,(GY466*(1+GY$5/Setup!$C$36)+IF($V467=32,N($F467),0)))</f>
        <v>0</v>
      </c>
      <c r="DD467" s="48" t="n">
        <f aca="false">MIN(BF467,(GZ466*(1+GZ$5/Setup!$C$36)+IF($V467=33,N($F467),0)))</f>
        <v>0</v>
      </c>
      <c r="DE467" s="48" t="n">
        <f aca="false">MIN(BG467,(HA466*(1+HA$5/Setup!$C$36)+IF($V467=34,N($F467),0)))</f>
        <v>0</v>
      </c>
      <c r="DF467" s="48" t="n">
        <f aca="false">MIN(BH467,(HB466*(1+HB$5/Setup!$C$36)+IF($V467=35,N($F467),0)))</f>
        <v>0</v>
      </c>
      <c r="DG467" s="48" t="n">
        <f aca="false">MIN(BI467,(HC466*(1+HC$5/Setup!$C$36)+IF($V467=36,N($F467),0)))</f>
        <v>0</v>
      </c>
      <c r="DH467" s="48" t="n">
        <f aca="false">MIN(BJ467,(HD466*(1+HD$5/Setup!$C$36)+IF($V467=37,N($F467),0)))</f>
        <v>0</v>
      </c>
      <c r="DI467" s="48" t="n">
        <f aca="false">MIN(BK467,(HE466*(1+HE$5/Setup!$C$36)+IF($V467=38,N($F467),0)))</f>
        <v>0</v>
      </c>
      <c r="DJ467" s="48" t="n">
        <f aca="false">MIN(BL467,(HF466*(1+HF$5/Setup!$C$36)+IF($V467=39,N($F467),0)))</f>
        <v>0</v>
      </c>
      <c r="DK467" s="48" t="n">
        <f aca="false">MIN(BM467,(HG466*(1+HG$5/Setup!$C$36)+IF($V467=40,N($F467),0)))</f>
        <v>0</v>
      </c>
      <c r="DL467" s="48" t="n">
        <f aca="false">MIN(BN467,(HH466*(1+HH$5/Setup!$C$36)+IF($V467=41,N($F467),0)))</f>
        <v>0</v>
      </c>
      <c r="DM467" s="48" t="n">
        <f aca="false">MIN(BO467,(HI466*(1+HI$5/Setup!$C$36)+IF($V467=42,N($F467),0)))</f>
        <v>0</v>
      </c>
      <c r="DN467" s="48" t="n">
        <f aca="false">MIN(BP467,(HJ466*(1+HJ$5/Setup!$C$36)+IF($V467=43,N($F467),0)))</f>
        <v>0</v>
      </c>
      <c r="DO467" s="48" t="n">
        <f aca="false">MIN(BQ467,(HK466*(1+HK$5/Setup!$C$36)+IF($V467=44,N($F467),0)))</f>
        <v>0</v>
      </c>
      <c r="DP467" s="48" t="n">
        <f aca="false">MIN(BR467,(HL466*(1+HL$5/Setup!$C$36)+IF($V467=45,N($F467),0)))</f>
        <v>0</v>
      </c>
      <c r="DQ467" s="48" t="n">
        <f aca="false">MIN(BS467,(HM466*(1+HM$5/Setup!$C$36)+IF($V467=46,N($F467),0)))</f>
        <v>0</v>
      </c>
      <c r="DR467" s="48" t="n">
        <f aca="false">MIN(BT467,(HN466*(1+HN$5/Setup!$C$36)+IF($V467=47,N($F467),0)))</f>
        <v>0</v>
      </c>
      <c r="DS467" s="48" t="n">
        <f aca="false">MIN(BU467,(HO466*(1+HO$5/Setup!$C$36)+IF($V467=48,N($F467),0)))</f>
        <v>0</v>
      </c>
      <c r="DT467" s="48" t="n">
        <f aca="false">MIN(BV467,(HP466*(1+HP$5/Setup!$C$36)+IF($V467=49,N($F467),0)))</f>
        <v>0</v>
      </c>
      <c r="DU467" s="48" t="n">
        <f aca="false">MIN(BW467,(HQ466*(1+HQ$5/Setup!$C$36)+IF($V467=50,N($F467),0)))</f>
        <v>0</v>
      </c>
      <c r="DV467" s="48" t="n">
        <f aca="false">MIN(MAX((FT466*(1+FT$5/Setup!$C$36)+IF($V467=1,N($F467),0))-BX467,0),MAX($P467-0,0))</f>
        <v>0</v>
      </c>
      <c r="DW467" s="48" t="n">
        <f aca="false">MIN(MAX((FU466*(1+FU$5/Setup!$C$36)+IF($V467=2,N($F467),0))-BY467,0),MAX($P467-SUM(DV467:DV467),0))</f>
        <v>0</v>
      </c>
      <c r="DX467" s="48" t="n">
        <f aca="false">MIN(MAX((FV466*(1+FV$5/Setup!$C$36)+IF($V467=3,N($F467),0))-BZ467,0),MAX($P467-SUM(DV467:DW467),0))</f>
        <v>0</v>
      </c>
      <c r="DY467" s="48" t="n">
        <f aca="false">MIN(MAX((FW466*(1+FW$5/Setup!$C$36)+IF($V467=4,N($F467),0))-CA467,0),MAX($P467-SUM(DV467:DX467),0))</f>
        <v>0</v>
      </c>
      <c r="DZ467" s="48" t="n">
        <f aca="false">MIN(MAX((FX466*(1+FX$5/Setup!$C$36)+IF($V467=5,N($F467),0))-CB467,0),MAX($P467-SUM(DV467:DY467),0))</f>
        <v>0</v>
      </c>
      <c r="EA467" s="48" t="n">
        <f aca="false">MIN(MAX((FY466*(1+FY$5/Setup!$C$36)+IF($V467=6,N($F467),0))-CC467,0),MAX($P467-SUM(DV467:DZ467),0))</f>
        <v>0</v>
      </c>
      <c r="EB467" s="48" t="n">
        <f aca="false">MIN(MAX((FZ466*(1+FZ$5/Setup!$C$36)+IF($V467=7,N($F467),0))-CD467,0),MAX($P467-SUM(DV467:EA467),0))</f>
        <v>0</v>
      </c>
      <c r="EC467" s="48" t="n">
        <f aca="false">MIN(MAX((GA466*(1+GA$5/Setup!$C$36)+IF($V467=8,N($F467),0))-CE467,0),MAX($P467-SUM(DV467:EB467),0))</f>
        <v>0</v>
      </c>
      <c r="ED467" s="48" t="n">
        <f aca="false">MIN(MAX((GB466*(1+GB$5/Setup!$C$36)+IF($V467=9,N($F467),0))-CF467,0),MAX($P467-SUM(DV467:EC467),0))</f>
        <v>0</v>
      </c>
      <c r="EE467" s="48" t="n">
        <f aca="false">MIN(MAX((GC466*(1+GC$5/Setup!$C$36)+IF($V467=10,N($F467),0))-CG467,0),MAX($P467-SUM(DV467:ED467),0))</f>
        <v>0</v>
      </c>
      <c r="EF467" s="48" t="n">
        <f aca="false">MIN(MAX((GD466*(1+GD$5/Setup!$C$36)+IF($V467=11,N($F467),0))-CH467,0),MAX($P467-SUM(DV467:EE467),0))</f>
        <v>0</v>
      </c>
      <c r="EG467" s="48" t="n">
        <f aca="false">MIN(MAX((GE466*(1+GE$5/Setup!$C$36)+IF($V467=12,N($F467),0))-CI467,0),MAX($P467-SUM(DV467:EF467),0))</f>
        <v>0</v>
      </c>
      <c r="EH467" s="48" t="n">
        <f aca="false">MIN(MAX((GF466*(1+GF$5/Setup!$C$36)+IF($V467=13,N($F467),0))-CJ467,0),MAX($P467-SUM(DV467:EG467),0))</f>
        <v>0</v>
      </c>
      <c r="EI467" s="48" t="n">
        <f aca="false">MIN(MAX((GG466*(1+GG$5/Setup!$C$36)+IF($V467=14,N($F467),0))-CK467,0),MAX($P467-SUM(DV467:EH467),0))</f>
        <v>0</v>
      </c>
      <c r="EJ467" s="48" t="n">
        <f aca="false">MIN(MAX((GH466*(1+GH$5/Setup!$C$36)+IF($V467=15,N($F467),0))-CL467,0),MAX($P467-SUM(DV467:EI467),0))</f>
        <v>0</v>
      </c>
      <c r="EK467" s="48" t="n">
        <f aca="false">MIN(MAX((GI466*(1+GI$5/Setup!$C$36)+IF($V467=16,N($F467),0))-CM467,0),MAX($P467-SUM(DV467:EJ467),0))</f>
        <v>0</v>
      </c>
      <c r="EL467" s="48" t="n">
        <f aca="false">MIN(MAX((GJ466*(1+GJ$5/Setup!$C$36)+IF($V467=17,N($F467),0))-CN467,0),MAX($P467-SUM(DV467:EK467),0))</f>
        <v>0</v>
      </c>
      <c r="EM467" s="48" t="n">
        <f aca="false">MIN(MAX((GK466*(1+GK$5/Setup!$C$36)+IF($V467=18,N($F467),0))-CO467,0),MAX($P467-SUM(DV467:EL467),0))</f>
        <v>0</v>
      </c>
      <c r="EN467" s="48" t="n">
        <f aca="false">MIN(MAX((GL466*(1+GL$5/Setup!$C$36)+IF($V467=19,N($F467),0))-CP467,0),MAX($P467-SUM(DV467:EM467),0))</f>
        <v>0</v>
      </c>
      <c r="EO467" s="48" t="n">
        <f aca="false">MIN(MAX((GM466*(1+GM$5/Setup!$C$36)+IF($V467=20,N($F467),0))-CQ467,0),MAX($P467-SUM(DV467:EN467),0))</f>
        <v>0</v>
      </c>
      <c r="EP467" s="48" t="n">
        <f aca="false">MIN(MAX((GN466*(1+GN$5/Setup!$C$36)+IF($V467=21,N($F467),0))-CR467,0),MAX($P467-SUM(DV467:EO467),0))</f>
        <v>0</v>
      </c>
      <c r="EQ467" s="48" t="n">
        <f aca="false">MIN(MAX((GO466*(1+GO$5/Setup!$C$36)+IF($V467=22,N($F467),0))-CS467,0),MAX($P467-SUM(DV467:EP467),0))</f>
        <v>0</v>
      </c>
      <c r="ER467" s="48" t="n">
        <f aca="false">MIN(MAX((GP466*(1+GP$5/Setup!$C$36)+IF($V467=23,N($F467),0))-CT467,0),MAX($P467-SUM(DV467:EQ467),0))</f>
        <v>0</v>
      </c>
      <c r="ES467" s="48" t="n">
        <f aca="false">MIN(MAX((GQ466*(1+GQ$5/Setup!$C$36)+IF($V467=24,N($F467),0))-CU467,0),MAX($P467-SUM(DV467:ER467),0))</f>
        <v>0</v>
      </c>
      <c r="ET467" s="48" t="n">
        <f aca="false">MIN(MAX((GR466*(1+GR$5/Setup!$C$36)+IF($V467=25,N($F467),0))-CV467,0),MAX($P467-SUM(DV467:ES467),0))</f>
        <v>0</v>
      </c>
      <c r="EU467" s="48" t="n">
        <f aca="false">MIN(MAX((GS466*(1+GS$5/Setup!$C$36)+IF($V467=26,N($F467),0))-CW467,0),MAX($P467-SUM(DV467:ET467),0))</f>
        <v>0</v>
      </c>
      <c r="EV467" s="48" t="n">
        <f aca="false">MIN(MAX((GT466*(1+GT$5/Setup!$C$36)+IF($V467=27,N($F467),0))-CX467,0),MAX($P467-SUM(DV467:EU467),0))</f>
        <v>0</v>
      </c>
      <c r="EW467" s="48" t="n">
        <f aca="false">MIN(MAX((GU466*(1+GU$5/Setup!$C$36)+IF($V467=28,N($F467),0))-CY467,0),MAX($P467-SUM(DV467:EV467),0))</f>
        <v>0</v>
      </c>
      <c r="EX467" s="48" t="n">
        <f aca="false">MIN(MAX((GV466*(1+GV$5/Setup!$C$36)+IF($V467=29,N($F467),0))-CZ467,0),MAX($P467-SUM(DV467:EW467),0))</f>
        <v>0</v>
      </c>
      <c r="EY467" s="48" t="n">
        <f aca="false">MIN(MAX((GW466*(1+GW$5/Setup!$C$36)+IF($V467=30,N($F467),0))-DA467,0),MAX($P467-SUM(DV467:EX467),0))</f>
        <v>0</v>
      </c>
      <c r="EZ467" s="48" t="n">
        <f aca="false">MIN(MAX((GX466*(1+GX$5/Setup!$C$36)+IF($V467=31,N($F467),0))-DB467,0),MAX($P467-SUM(DV467:EY467),0))</f>
        <v>0</v>
      </c>
      <c r="FA467" s="48" t="n">
        <f aca="false">MIN(MAX((GY466*(1+GY$5/Setup!$C$36)+IF($V467=32,N($F467),0))-DC467,0),MAX($P467-SUM(DV467:EZ467),0))</f>
        <v>0</v>
      </c>
      <c r="FB467" s="48" t="n">
        <f aca="false">MIN(MAX((GZ466*(1+GZ$5/Setup!$C$36)+IF($V467=33,N($F467),0))-DD467,0),MAX($P467-SUM(DV467:FA467),0))</f>
        <v>0</v>
      </c>
      <c r="FC467" s="48" t="n">
        <f aca="false">MIN(MAX((HA466*(1+HA$5/Setup!$C$36)+IF($V467=34,N($F467),0))-DE467,0),MAX($P467-SUM(DV467:FB467),0))</f>
        <v>0</v>
      </c>
      <c r="FD467" s="48" t="n">
        <f aca="false">MIN(MAX((HB466*(1+HB$5/Setup!$C$36)+IF($V467=35,N($F467),0))-DF467,0),MAX($P467-SUM(DV467:FC467),0))</f>
        <v>0</v>
      </c>
      <c r="FE467" s="48" t="n">
        <f aca="false">MIN(MAX((HC466*(1+HC$5/Setup!$C$36)+IF($V467=36,N($F467),0))-DG467,0),MAX($P467-SUM(DV467:FD467),0))</f>
        <v>0</v>
      </c>
      <c r="FF467" s="48" t="n">
        <f aca="false">MIN(MAX((HD466*(1+HD$5/Setup!$C$36)+IF($V467=37,N($F467),0))-DH467,0),MAX($P467-SUM(DV467:FE467),0))</f>
        <v>0</v>
      </c>
      <c r="FG467" s="48" t="n">
        <f aca="false">MIN(MAX((HE466*(1+HE$5/Setup!$C$36)+IF($V467=38,N($F467),0))-DI467,0),MAX($P467-SUM(DV467:FF467),0))</f>
        <v>0</v>
      </c>
      <c r="FH467" s="48" t="n">
        <f aca="false">MIN(MAX((HF466*(1+HF$5/Setup!$C$36)+IF($V467=39,N($F467),0))-DJ467,0),MAX($P467-SUM(DV467:FG467),0))</f>
        <v>0</v>
      </c>
      <c r="FI467" s="48" t="n">
        <f aca="false">MIN(MAX((HG466*(1+HG$5/Setup!$C$36)+IF($V467=40,N($F467),0))-DK467,0),MAX($P467-SUM(DV467:FH467),0))</f>
        <v>0</v>
      </c>
      <c r="FJ467" s="48" t="n">
        <f aca="false">MIN(MAX((HH466*(1+HH$5/Setup!$C$36)+IF($V467=41,N($F467),0))-DL467,0),MAX($P467-SUM(DV467:FI467),0))</f>
        <v>0</v>
      </c>
      <c r="FK467" s="48" t="n">
        <f aca="false">MIN(MAX((HI466*(1+HI$5/Setup!$C$36)+IF($V467=42,N($F467),0))-DM467,0),MAX($P467-SUM(DV467:FJ467),0))</f>
        <v>0</v>
      </c>
      <c r="FL467" s="48" t="n">
        <f aca="false">MIN(MAX((HJ466*(1+HJ$5/Setup!$C$36)+IF($V467=43,N($F467),0))-DN467,0),MAX($P467-SUM(DV467:FK467),0))</f>
        <v>0</v>
      </c>
      <c r="FM467" s="48" t="n">
        <f aca="false">MIN(MAX((HK466*(1+HK$5/Setup!$C$36)+IF($V467=44,N($F467),0))-DO467,0),MAX($P467-SUM(DV467:FL467),0))</f>
        <v>0</v>
      </c>
      <c r="FN467" s="48" t="n">
        <f aca="false">MIN(MAX((HL466*(1+HL$5/Setup!$C$36)+IF($V467=45,N($F467),0))-DP467,0),MAX($P467-SUM(DV467:FM467),0))</f>
        <v>0</v>
      </c>
      <c r="FO467" s="48" t="n">
        <f aca="false">MIN(MAX((HM466*(1+HM$5/Setup!$C$36)+IF($V467=46,N($F467),0))-DQ467,0),MAX($P467-SUM(DV467:FN467),0))</f>
        <v>0</v>
      </c>
      <c r="FP467" s="48" t="n">
        <f aca="false">MIN(MAX((HN466*(1+HN$5/Setup!$C$36)+IF($V467=47,N($F467),0))-DR467,0),MAX($P467-SUM(DV467:FO467),0))</f>
        <v>0</v>
      </c>
      <c r="FQ467" s="48" t="n">
        <f aca="false">MIN(MAX((HO466*(1+HO$5/Setup!$C$36)+IF($V467=48,N($F467),0))-DS467,0),MAX($P467-SUM(DV467:FP467),0))</f>
        <v>0</v>
      </c>
      <c r="FR467" s="48" t="n">
        <f aca="false">MIN(MAX((HP466*(1+HP$5/Setup!$C$36)+IF($V467=49,N($F467),0))-DT467,0),MAX($P467-SUM(DV467:FQ467),0))</f>
        <v>0</v>
      </c>
      <c r="FS467" s="48" t="n">
        <f aca="false">MIN(MAX((HQ466*(1+HQ$5/Setup!$C$36)+IF($V467=50,N($F467),0))-DU467,0),MAX($P467-SUM(DV467:FR467),0))</f>
        <v>0</v>
      </c>
      <c r="FT467" s="48" t="n">
        <f aca="false">IF((FT466*(1+FT$5/Setup!$C$36)+IF($V467=1,N($F467),0))-BX467-DV467&lt;0.005,0,(FT466*(1+FT$5/Setup!$C$36)+IF($V467=1,N($F467),0))-BX467-DV467)</f>
        <v>0</v>
      </c>
      <c r="FU467" s="48" t="n">
        <f aca="false">IF((FU466*(1+FU$5/Setup!$C$36)+IF($V467=2,N($F467),0))-BY467-DW467&lt;0.005,0,(FU466*(1+FU$5/Setup!$C$36)+IF($V467=2,N($F467),0))-BY467-DW467)</f>
        <v>0</v>
      </c>
      <c r="FV467" s="48" t="n">
        <f aca="false">IF((FV466*(1+FV$5/Setup!$C$36)+IF($V467=3,N($F467),0))-BZ467-DX467&lt;0.005,0,(FV466*(1+FV$5/Setup!$C$36)+IF($V467=3,N($F467),0))-BZ467-DX467)</f>
        <v>0</v>
      </c>
      <c r="FW467" s="48" t="n">
        <f aca="false">IF((FW466*(1+FW$5/Setup!$C$36)+IF($V467=4,N($F467),0))-CA467-DY467&lt;0.005,0,(FW466*(1+FW$5/Setup!$C$36)+IF($V467=4,N($F467),0))-CA467-DY467)</f>
        <v>0</v>
      </c>
      <c r="FX467" s="48" t="n">
        <f aca="false">IF((FX466*(1+FX$5/Setup!$C$36)+IF($V467=5,N($F467),0))-CB467-DZ467&lt;0.005,0,(FX466*(1+FX$5/Setup!$C$36)+IF($V467=5,N($F467),0))-CB467-DZ467)</f>
        <v>0</v>
      </c>
      <c r="FY467" s="48" t="n">
        <f aca="false">IF((FY466*(1+FY$5/Setup!$C$36)+IF($V467=6,N($F467),0))-CC467-EA467&lt;0.005,0,(FY466*(1+FY$5/Setup!$C$36)+IF($V467=6,N($F467),0))-CC467-EA467)</f>
        <v>0</v>
      </c>
      <c r="FZ467" s="48" t="n">
        <f aca="false">IF((FZ466*(1+FZ$5/Setup!$C$36)+IF($V467=7,N($F467),0))-CD467-EB467&lt;0.005,0,(FZ466*(1+FZ$5/Setup!$C$36)+IF($V467=7,N($F467),0))-CD467-EB467)</f>
        <v>0</v>
      </c>
      <c r="GA467" s="48" t="n">
        <f aca="false">IF((GA466*(1+GA$5/Setup!$C$36)+IF($V467=8,N($F467),0))-CE467-EC467&lt;0.005,0,(GA466*(1+GA$5/Setup!$C$36)+IF($V467=8,N($F467),0))-CE467-EC467)</f>
        <v>0</v>
      </c>
      <c r="GB467" s="48" t="n">
        <f aca="false">IF((GB466*(1+GB$5/Setup!$C$36)+IF($V467=9,N($F467),0))-CF467-ED467&lt;0.005,0,(GB466*(1+GB$5/Setup!$C$36)+IF($V467=9,N($F467),0))-CF467-ED467)</f>
        <v>0</v>
      </c>
      <c r="GC467" s="48" t="n">
        <f aca="false">IF((GC466*(1+GC$5/Setup!$C$36)+IF($V467=10,N($F467),0))-CG467-EE467&lt;0.005,0,(GC466*(1+GC$5/Setup!$C$36)+IF($V467=10,N($F467),0))-CG467-EE467)</f>
        <v>0</v>
      </c>
      <c r="GD467" s="48" t="n">
        <f aca="false">IF((GD466*(1+GD$5/Setup!$C$36)+IF($V467=11,N($F467),0))-CH467-EF467&lt;0.005,0,(GD466*(1+GD$5/Setup!$C$36)+IF($V467=11,N($F467),0))-CH467-EF467)</f>
        <v>0</v>
      </c>
      <c r="GE467" s="48" t="n">
        <f aca="false">IF((GE466*(1+GE$5/Setup!$C$36)+IF($V467=12,N($F467),0))-CI467-EG467&lt;0.005,0,(GE466*(1+GE$5/Setup!$C$36)+IF($V467=12,N($F467),0))-CI467-EG467)</f>
        <v>0</v>
      </c>
      <c r="GF467" s="48" t="n">
        <f aca="false">IF((GF466*(1+GF$5/Setup!$C$36)+IF($V467=13,N($F467),0))-CJ467-EH467&lt;0.005,0,(GF466*(1+GF$5/Setup!$C$36)+IF($V467=13,N($F467),0))-CJ467-EH467)</f>
        <v>0</v>
      </c>
      <c r="GG467" s="48" t="n">
        <f aca="false">IF((GG466*(1+GG$5/Setup!$C$36)+IF($V467=14,N($F467),0))-CK467-EI467&lt;0.005,0,(GG466*(1+GG$5/Setup!$C$36)+IF($V467=14,N($F467),0))-CK467-EI467)</f>
        <v>0</v>
      </c>
      <c r="GH467" s="48" t="n">
        <f aca="false">IF((GH466*(1+GH$5/Setup!$C$36)+IF($V467=15,N($F467),0))-CL467-EJ467&lt;0.005,0,(GH466*(1+GH$5/Setup!$C$36)+IF($V467=15,N($F467),0))-CL467-EJ467)</f>
        <v>0</v>
      </c>
      <c r="GI467" s="48" t="n">
        <f aca="false">IF((GI466*(1+GI$5/Setup!$C$36)+IF($V467=16,N($F467),0))-CM467-EK467&lt;0.005,0,(GI466*(1+GI$5/Setup!$C$36)+IF($V467=16,N($F467),0))-CM467-EK467)</f>
        <v>0</v>
      </c>
      <c r="GJ467" s="48" t="n">
        <f aca="false">IF((GJ466*(1+GJ$5/Setup!$C$36)+IF($V467=17,N($F467),0))-CN467-EL467&lt;0.005,0,(GJ466*(1+GJ$5/Setup!$C$36)+IF($V467=17,N($F467),0))-CN467-EL467)</f>
        <v>0</v>
      </c>
      <c r="GK467" s="48" t="n">
        <f aca="false">IF((GK466*(1+GK$5/Setup!$C$36)+IF($V467=18,N($F467),0))-CO467-EM467&lt;0.005,0,(GK466*(1+GK$5/Setup!$C$36)+IF($V467=18,N($F467),0))-CO467-EM467)</f>
        <v>0</v>
      </c>
      <c r="GL467" s="48" t="n">
        <f aca="false">IF((GL466*(1+GL$5/Setup!$C$36)+IF($V467=19,N($F467),0))-CP467-EN467&lt;0.005,0,(GL466*(1+GL$5/Setup!$C$36)+IF($V467=19,N($F467),0))-CP467-EN467)</f>
        <v>0</v>
      </c>
      <c r="GM467" s="48" t="n">
        <f aca="false">IF((GM466*(1+GM$5/Setup!$C$36)+IF($V467=20,N($F467),0))-CQ467-EO467&lt;0.005,0,(GM466*(1+GM$5/Setup!$C$36)+IF($V467=20,N($F467),0))-CQ467-EO467)</f>
        <v>0</v>
      </c>
      <c r="GN467" s="48" t="n">
        <f aca="false">IF((GN466*(1+GN$5/Setup!$C$36)+IF($V467=21,N($F467),0))-CR467-EP467&lt;0.005,0,(GN466*(1+GN$5/Setup!$C$36)+IF($V467=21,N($F467),0))-CR467-EP467)</f>
        <v>0</v>
      </c>
      <c r="GO467" s="48" t="n">
        <f aca="false">IF((GO466*(1+GO$5/Setup!$C$36)+IF($V467=22,N($F467),0))-CS467-EQ467&lt;0.005,0,(GO466*(1+GO$5/Setup!$C$36)+IF($V467=22,N($F467),0))-CS467-EQ467)</f>
        <v>0</v>
      </c>
      <c r="GP467" s="48" t="n">
        <f aca="false">IF((GP466*(1+GP$5/Setup!$C$36)+IF($V467=23,N($F467),0))-CT467-ER467&lt;0.005,0,(GP466*(1+GP$5/Setup!$C$36)+IF($V467=23,N($F467),0))-CT467-ER467)</f>
        <v>0</v>
      </c>
      <c r="GQ467" s="48" t="n">
        <f aca="false">IF((GQ466*(1+GQ$5/Setup!$C$36)+IF($V467=24,N($F467),0))-CU467-ES467&lt;0.005,0,(GQ466*(1+GQ$5/Setup!$C$36)+IF($V467=24,N($F467),0))-CU467-ES467)</f>
        <v>0</v>
      </c>
      <c r="GR467" s="48" t="n">
        <f aca="false">IF((GR466*(1+GR$5/Setup!$C$36)+IF($V467=25,N($F467),0))-CV467-ET467&lt;0.005,0,(GR466*(1+GR$5/Setup!$C$36)+IF($V467=25,N($F467),0))-CV467-ET467)</f>
        <v>0</v>
      </c>
      <c r="GS467" s="48" t="n">
        <f aca="false">IF((GS466*(1+GS$5/Setup!$C$36)+IF($V467=26,N($F467),0))-CW467-EU467&lt;0.005,0,(GS466*(1+GS$5/Setup!$C$36)+IF($V467=26,N($F467),0))-CW467-EU467)</f>
        <v>0</v>
      </c>
      <c r="GT467" s="48" t="n">
        <f aca="false">IF((GT466*(1+GT$5/Setup!$C$36)+IF($V467=27,N($F467),0))-CX467-EV467&lt;0.005,0,(GT466*(1+GT$5/Setup!$C$36)+IF($V467=27,N($F467),0))-CX467-EV467)</f>
        <v>0</v>
      </c>
      <c r="GU467" s="48" t="n">
        <f aca="false">IF((GU466*(1+GU$5/Setup!$C$36)+IF($V467=28,N($F467),0))-CY467-EW467&lt;0.005,0,(GU466*(1+GU$5/Setup!$C$36)+IF($V467=28,N($F467),0))-CY467-EW467)</f>
        <v>0</v>
      </c>
      <c r="GV467" s="48" t="n">
        <f aca="false">IF((GV466*(1+GV$5/Setup!$C$36)+IF($V467=29,N($F467),0))-CZ467-EX467&lt;0.005,0,(GV466*(1+GV$5/Setup!$C$36)+IF($V467=29,N($F467),0))-CZ467-EX467)</f>
        <v>0</v>
      </c>
      <c r="GW467" s="48" t="n">
        <f aca="false">IF((GW466*(1+GW$5/Setup!$C$36)+IF($V467=30,N($F467),0))-DA467-EY467&lt;0.005,0,(GW466*(1+GW$5/Setup!$C$36)+IF($V467=30,N($F467),0))-DA467-EY467)</f>
        <v>0</v>
      </c>
      <c r="GX467" s="48" t="n">
        <f aca="false">IF((GX466*(1+GX$5/Setup!$C$36)+IF($V467=31,N($F467),0))-DB467-EZ467&lt;0.005,0,(GX466*(1+GX$5/Setup!$C$36)+IF($V467=31,N($F467),0))-DB467-EZ467)</f>
        <v>0</v>
      </c>
      <c r="GY467" s="48" t="n">
        <f aca="false">IF((GY466*(1+GY$5/Setup!$C$36)+IF($V467=32,N($F467),0))-DC467-FA467&lt;0.005,0,(GY466*(1+GY$5/Setup!$C$36)+IF($V467=32,N($F467),0))-DC467-FA467)</f>
        <v>0</v>
      </c>
      <c r="GZ467" s="48" t="n">
        <f aca="false">IF((GZ466*(1+GZ$5/Setup!$C$36)+IF($V467=33,N($F467),0))-DD467-FB467&lt;0.005,0,(GZ466*(1+GZ$5/Setup!$C$36)+IF($V467=33,N($F467),0))-DD467-FB467)</f>
        <v>0</v>
      </c>
      <c r="HA467" s="48" t="n">
        <f aca="false">IF((HA466*(1+HA$5/Setup!$C$36)+IF($V467=34,N($F467),0))-DE467-FC467&lt;0.005,0,(HA466*(1+HA$5/Setup!$C$36)+IF($V467=34,N($F467),0))-DE467-FC467)</f>
        <v>0</v>
      </c>
      <c r="HB467" s="48" t="n">
        <f aca="false">IF((HB466*(1+HB$5/Setup!$C$36)+IF($V467=35,N($F467),0))-DF467-FD467&lt;0.005,0,(HB466*(1+HB$5/Setup!$C$36)+IF($V467=35,N($F467),0))-DF467-FD467)</f>
        <v>0</v>
      </c>
      <c r="HC467" s="48" t="n">
        <f aca="false">IF((HC466*(1+HC$5/Setup!$C$36)+IF($V467=36,N($F467),0))-DG467-FE467&lt;0.005,0,(HC466*(1+HC$5/Setup!$C$36)+IF($V467=36,N($F467),0))-DG467-FE467)</f>
        <v>0</v>
      </c>
      <c r="HD467" s="48" t="n">
        <f aca="false">IF((HD466*(1+HD$5/Setup!$C$36)+IF($V467=37,N($F467),0))-DH467-FF467&lt;0.005,0,(HD466*(1+HD$5/Setup!$C$36)+IF($V467=37,N($F467),0))-DH467-FF467)</f>
        <v>0</v>
      </c>
      <c r="HE467" s="48" t="n">
        <f aca="false">IF((HE466*(1+HE$5/Setup!$C$36)+IF($V467=38,N($F467),0))-DI467-FG467&lt;0.005,0,(HE466*(1+HE$5/Setup!$C$36)+IF($V467=38,N($F467),0))-DI467-FG467)</f>
        <v>0</v>
      </c>
      <c r="HF467" s="48" t="n">
        <f aca="false">IF((HF466*(1+HF$5/Setup!$C$36)+IF($V467=39,N($F467),0))-DJ467-FH467&lt;0.005,0,(HF466*(1+HF$5/Setup!$C$36)+IF($V467=39,N($F467),0))-DJ467-FH467)</f>
        <v>0</v>
      </c>
      <c r="HG467" s="48" t="n">
        <f aca="false">IF((HG466*(1+HG$5/Setup!$C$36)+IF($V467=40,N($F467),0))-DK467-FI467&lt;0.005,0,(HG466*(1+HG$5/Setup!$C$36)+IF($V467=40,N($F467),0))-DK467-FI467)</f>
        <v>0</v>
      </c>
      <c r="HH467" s="48" t="n">
        <f aca="false">IF((HH466*(1+HH$5/Setup!$C$36)+IF($V467=41,N($F467),0))-DL467-FJ467&lt;0.005,0,(HH466*(1+HH$5/Setup!$C$36)+IF($V467=41,N($F467),0))-DL467-FJ467)</f>
        <v>0</v>
      </c>
      <c r="HI467" s="48" t="n">
        <f aca="false">IF((HI466*(1+HI$5/Setup!$C$36)+IF($V467=42,N($F467),0))-DM467-FK467&lt;0.005,0,(HI466*(1+HI$5/Setup!$C$36)+IF($V467=42,N($F467),0))-DM467-FK467)</f>
        <v>0</v>
      </c>
      <c r="HJ467" s="48" t="n">
        <f aca="false">IF((HJ466*(1+HJ$5/Setup!$C$36)+IF($V467=43,N($F467),0))-DN467-FL467&lt;0.005,0,(HJ466*(1+HJ$5/Setup!$C$36)+IF($V467=43,N($F467),0))-DN467-FL467)</f>
        <v>0</v>
      </c>
      <c r="HK467" s="48" t="n">
        <f aca="false">IF((HK466*(1+HK$5/Setup!$C$36)+IF($V467=44,N($F467),0))-DO467-FM467&lt;0.005,0,(HK466*(1+HK$5/Setup!$C$36)+IF($V467=44,N($F467),0))-DO467-FM467)</f>
        <v>0</v>
      </c>
      <c r="HL467" s="48" t="n">
        <f aca="false">IF((HL466*(1+HL$5/Setup!$C$36)+IF($V467=45,N($F467),0))-DP467-FN467&lt;0.005,0,(HL466*(1+HL$5/Setup!$C$36)+IF($V467=45,N($F467),0))-DP467-FN467)</f>
        <v>0</v>
      </c>
      <c r="HM467" s="48" t="n">
        <f aca="false">IF((HM466*(1+HM$5/Setup!$C$36)+IF($V467=46,N($F467),0))-DQ467-FO467&lt;0.005,0,(HM466*(1+HM$5/Setup!$C$36)+IF($V467=46,N($F467),0))-DQ467-FO467)</f>
        <v>0</v>
      </c>
      <c r="HN467" s="48" t="n">
        <f aca="false">IF((HN466*(1+HN$5/Setup!$C$36)+IF($V467=47,N($F467),0))-DR467-FP467&lt;0.005,0,(HN466*(1+HN$5/Setup!$C$36)+IF($V467=47,N($F467),0))-DR467-FP467)</f>
        <v>0</v>
      </c>
      <c r="HO467" s="48" t="n">
        <f aca="false">IF((HO466*(1+HO$5/Setup!$C$36)+IF($V467=48,N($F467),0))-DS467-FQ467&lt;0.005,0,(HO466*(1+HO$5/Setup!$C$36)+IF($V467=48,N($F467),0))-DS467-FQ467)</f>
        <v>0</v>
      </c>
      <c r="HP467" s="48" t="n">
        <f aca="false">IF((HP466*(1+HP$5/Setup!$C$36)+IF($V467=49,N($F467),0))-DT467-FR467&lt;0.005,0,(HP466*(1+HP$5/Setup!$C$36)+IF($V467=49,N($F467),0))-DT467-FR467)</f>
        <v>0</v>
      </c>
      <c r="HQ467" s="48" t="n">
        <f aca="false">IF((HQ466*(1+HQ$5/Setup!$C$36)+IF($V467=50,N($F467),0))-DU467-FS467&lt;0.005,0,(HQ466*(1+HQ$5/Setup!$C$36)+IF($V467=50,N($F467),0))-DU467-FS467)</f>
        <v>0</v>
      </c>
    </row>
    <row r="468" customFormat="false" ht="15" hidden="false" customHeight="false" outlineLevel="0" collapsed="false">
      <c r="A468" s="44" t="n">
        <v>460</v>
      </c>
      <c r="B468" s="45" t="n">
        <f aca="false">IF(Setup!$C$7="Every month",EDATE(Setup!$C$8,($A468-1)),IF(Setup!$C$7="Twice a month",DATE(YEAR(Setup!$C$8),MONTH(Setup!$C$8)+INT((($A468-1)+Setup!$C$41)/2),MIN(IF(MOD(($A468-1)+Setup!$C$41,2)=0,Setup!$C$39,Setup!$C$40),DAY(EOMONTH(DATE(YEAR(Setup!$C$8),MONTH(Setup!$C$8)+INT((($A468-1)+Setup!$C$41)/2),1),0)))),Setup!$C$8+($A468-1)*IF(Setup!$C$7="Every week",7,14)))</f>
        <v>52751</v>
      </c>
      <c r="C468" s="45" t="n">
        <f aca="false">IF(Setup!$C$7="Every month",EDATE(Setup!$C$8,$A468),IF(Setup!$C$7="Twice a month",DATE(YEAR(Setup!$C$8),MONTH(Setup!$C$8)+INT(($A468+Setup!$C$41)/2),MIN(IF(MOD($A468+Setup!$C$41,2)=0,Setup!$C$39,Setup!$C$40),DAY(EOMONTH(DATE(YEAR(Setup!$C$8),MONTH(Setup!$C$8)+INT(($A468+Setup!$C$41)/2),1),0)))),Setup!$C$8+$A468*IF(Setup!$C$7="Every week",7,14)))</f>
        <v>52765</v>
      </c>
      <c r="D468" s="46"/>
      <c r="E468" s="47"/>
      <c r="F468" s="47"/>
      <c r="G468" s="47"/>
      <c r="H468" s="47"/>
      <c r="I468" s="48" t="n">
        <f aca="false">N(Setup!$C$11)+N(E468)</f>
        <v>100</v>
      </c>
      <c r="J468" s="48" t="n">
        <f aca="false">MIN(Setup!$C$37,MAX(I468,0))</f>
        <v>9.23076923076923</v>
      </c>
      <c r="K468" s="48" t="n">
        <f aca="false">MIN(MAX(N(Setup!$C$14)-L467,0),MAX(I468-J468,0))</f>
        <v>0</v>
      </c>
      <c r="L468" s="48" t="n">
        <f aca="false">L467+K468-N(G468)</f>
        <v>500</v>
      </c>
      <c r="M468" s="48" t="n">
        <f aca="false">M467+J468-N(H468)</f>
        <v>4246.15384615382</v>
      </c>
      <c r="N468" s="48" t="n">
        <f aca="false">SUM(BX468:DU468)</f>
        <v>0</v>
      </c>
      <c r="O468" s="48" t="n">
        <f aca="false">SUM(Z468:BW468)-N468</f>
        <v>25</v>
      </c>
      <c r="P468" s="48" t="n">
        <f aca="false">MAX(I468-J468-K468,0)+O468</f>
        <v>115.769230769231</v>
      </c>
      <c r="Q468" s="48" t="n">
        <f aca="false">SUM(DV468:FS468)</f>
        <v>0</v>
      </c>
      <c r="R468" s="49" t="n">
        <f aca="false">N468+J468+K468+Q468</f>
        <v>9.23076923076923</v>
      </c>
      <c r="S468" s="48" t="n">
        <f aca="false">T468-T467-N(F468)+N468+Q468</f>
        <v>0</v>
      </c>
      <c r="T468" s="49" t="n">
        <f aca="false">SUM(FT468:HQ468)</f>
        <v>0</v>
      </c>
      <c r="U468" s="44" t="str">
        <f aca="false">IF(T467&lt;0.005,"",INDEX(Helpers!$C$2:$C$51,IF(_xlfn.MINIFS($DV$6:$FS$6,DV468:FS468,"&gt;0.005")=0,V468,_xlfn.MINIFS($DV$6:$FS$6,DV468:FS468,"&gt;0.005"))))</f>
        <v/>
      </c>
      <c r="V468" s="44" t="n">
        <f aca="false">IF(_xlfn.MINIFS($FT$6:$HQ$6,FT467:HQ467,"&gt;0.005")=0,1,_xlfn.MINIFS($FT$6:$HQ$6,FT467:HQ467,"&gt;0.005"))</f>
        <v>1</v>
      </c>
      <c r="W468" s="44" t="n">
        <f aca="false">IF(AND(D468&lt;&gt;"Paid",T467&gt;0.005),1,0)</f>
        <v>0</v>
      </c>
      <c r="X468" s="48" t="n">
        <f aca="false">SUMPRODUCT(((Helpers!$G$2:$G$51*(1+(Helpers!$D$2:$D$51+0.000000001)/12)^(($B468-Setup!$C$8)/(365.25/12))-Helpers!$E$2:$E$51*((1+(Helpers!$D$2:$D$51+0.000000001)/12)^(($B468-Setup!$C$8)/(365.25/12))-1)/((Helpers!$D$2:$D$51+0.000000001)/12))&gt;0)*(Helpers!$G$2:$G$51*(1+(Helpers!$D$2:$D$51+0.000000001)/12)^(($B468-Setup!$C$8)/(365.25/12))-Helpers!$E$2:$E$51*((1+(Helpers!$D$2:$D$51+0.000000001)/12)^(($B468-Setup!$C$8)/(365.25/12))-1)/((Helpers!$D$2:$D$51+0.000000001)/12)))</f>
        <v>0</v>
      </c>
      <c r="Y468" s="48"/>
      <c r="Z468" s="48" t="n">
        <f aca="false">IF(OR(N(Z$5)=0,Z$6=""),0,Z$5*((DATE(YEAR($B468),MONTH($B468),MIN(Z$6,DAY(EOMONTH($B468,0))))&gt;=$B468)*(DATE(YEAR($B468),MONTH($B468),MIN(Z$6,DAY(EOMONTH($B468,0))))&lt;$C468)+(DATE(YEAR($B468),MONTH($B468)+1,MIN(Z$6,DAY(EOMONTH($B468,1))))&gt;=$B468)*(DATE(YEAR($B468),MONTH($B468)+1,MIN(Z$6,DAY(EOMONTH($B468,1))))&lt;$C468)))</f>
        <v>25</v>
      </c>
      <c r="AA468" s="48" t="n">
        <f aca="false">IF(OR(N(AA$5)=0,AA$6=""),0,AA$5*((DATE(YEAR($B468),MONTH($B468),MIN(AA$6,DAY(EOMONTH($B468,0))))&gt;=$B468)*(DATE(YEAR($B468),MONTH($B468),MIN(AA$6,DAY(EOMONTH($B468,0))))&lt;$C468)+(DATE(YEAR($B468),MONTH($B468)+1,MIN(AA$6,DAY(EOMONTH($B468,1))))&gt;=$B468)*(DATE(YEAR($B468),MONTH($B468)+1,MIN(AA$6,DAY(EOMONTH($B468,1))))&lt;$C468)))</f>
        <v>0</v>
      </c>
      <c r="AB468" s="48" t="n">
        <f aca="false">IF(OR(N(AB$5)=0,AB$6=""),0,AB$5*((DATE(YEAR($B468),MONTH($B468),MIN(AB$6,DAY(EOMONTH($B468,0))))&gt;=$B468)*(DATE(YEAR($B468),MONTH($B468),MIN(AB$6,DAY(EOMONTH($B468,0))))&lt;$C468)+(DATE(YEAR($B468),MONTH($B468)+1,MIN(AB$6,DAY(EOMONTH($B468,1))))&gt;=$B468)*(DATE(YEAR($B468),MONTH($B468)+1,MIN(AB$6,DAY(EOMONTH($B468,1))))&lt;$C468)))</f>
        <v>0</v>
      </c>
      <c r="AC468" s="48" t="n">
        <f aca="false">IF(OR(N(AC$5)=0,AC$6=""),0,AC$5*((DATE(YEAR($B468),MONTH($B468),MIN(AC$6,DAY(EOMONTH($B468,0))))&gt;=$B468)*(DATE(YEAR($B468),MONTH($B468),MIN(AC$6,DAY(EOMONTH($B468,0))))&lt;$C468)+(DATE(YEAR($B468),MONTH($B468)+1,MIN(AC$6,DAY(EOMONTH($B468,1))))&gt;=$B468)*(DATE(YEAR($B468),MONTH($B468)+1,MIN(AC$6,DAY(EOMONTH($B468,1))))&lt;$C468)))</f>
        <v>0</v>
      </c>
      <c r="AD468" s="48" t="n">
        <f aca="false">IF(OR(N(AD$5)=0,AD$6=""),0,AD$5*((DATE(YEAR($B468),MONTH($B468),MIN(AD$6,DAY(EOMONTH($B468,0))))&gt;=$B468)*(DATE(YEAR($B468),MONTH($B468),MIN(AD$6,DAY(EOMONTH($B468,0))))&lt;$C468)+(DATE(YEAR($B468),MONTH($B468)+1,MIN(AD$6,DAY(EOMONTH($B468,1))))&gt;=$B468)*(DATE(YEAR($B468),MONTH($B468)+1,MIN(AD$6,DAY(EOMONTH($B468,1))))&lt;$C468)))</f>
        <v>0</v>
      </c>
      <c r="AE468" s="48" t="n">
        <f aca="false">IF(OR(N(AE$5)=0,AE$6=""),0,AE$5*((DATE(YEAR($B468),MONTH($B468),MIN(AE$6,DAY(EOMONTH($B468,0))))&gt;=$B468)*(DATE(YEAR($B468),MONTH($B468),MIN(AE$6,DAY(EOMONTH($B468,0))))&lt;$C468)+(DATE(YEAR($B468),MONTH($B468)+1,MIN(AE$6,DAY(EOMONTH($B468,1))))&gt;=$B468)*(DATE(YEAR($B468),MONTH($B468)+1,MIN(AE$6,DAY(EOMONTH($B468,1))))&lt;$C468)))</f>
        <v>0</v>
      </c>
      <c r="AF468" s="48" t="n">
        <f aca="false">IF(OR(N(AF$5)=0,AF$6=""),0,AF$5*((DATE(YEAR($B468),MONTH($B468),MIN(AF$6,DAY(EOMONTH($B468,0))))&gt;=$B468)*(DATE(YEAR($B468),MONTH($B468),MIN(AF$6,DAY(EOMONTH($B468,0))))&lt;$C468)+(DATE(YEAR($B468),MONTH($B468)+1,MIN(AF$6,DAY(EOMONTH($B468,1))))&gt;=$B468)*(DATE(YEAR($B468),MONTH($B468)+1,MIN(AF$6,DAY(EOMONTH($B468,1))))&lt;$C468)))</f>
        <v>0</v>
      </c>
      <c r="AG468" s="48" t="n">
        <f aca="false">IF(OR(N(AG$5)=0,AG$6=""),0,AG$5*((DATE(YEAR($B468),MONTH($B468),MIN(AG$6,DAY(EOMONTH($B468,0))))&gt;=$B468)*(DATE(YEAR($B468),MONTH($B468),MIN(AG$6,DAY(EOMONTH($B468,0))))&lt;$C468)+(DATE(YEAR($B468),MONTH($B468)+1,MIN(AG$6,DAY(EOMONTH($B468,1))))&gt;=$B468)*(DATE(YEAR($B468),MONTH($B468)+1,MIN(AG$6,DAY(EOMONTH($B468,1))))&lt;$C468)))</f>
        <v>0</v>
      </c>
      <c r="AH468" s="48" t="n">
        <f aca="false">IF(OR(N(AH$5)=0,AH$6=""),0,AH$5*((DATE(YEAR($B468),MONTH($B468),MIN(AH$6,DAY(EOMONTH($B468,0))))&gt;=$B468)*(DATE(YEAR($B468),MONTH($B468),MIN(AH$6,DAY(EOMONTH($B468,0))))&lt;$C468)+(DATE(YEAR($B468),MONTH($B468)+1,MIN(AH$6,DAY(EOMONTH($B468,1))))&gt;=$B468)*(DATE(YEAR($B468),MONTH($B468)+1,MIN(AH$6,DAY(EOMONTH($B468,1))))&lt;$C468)))</f>
        <v>0</v>
      </c>
      <c r="AI468" s="48" t="n">
        <f aca="false">IF(OR(N(AI$5)=0,AI$6=""),0,AI$5*((DATE(YEAR($B468),MONTH($B468),MIN(AI$6,DAY(EOMONTH($B468,0))))&gt;=$B468)*(DATE(YEAR($B468),MONTH($B468),MIN(AI$6,DAY(EOMONTH($B468,0))))&lt;$C468)+(DATE(YEAR($B468),MONTH($B468)+1,MIN(AI$6,DAY(EOMONTH($B468,1))))&gt;=$B468)*(DATE(YEAR($B468),MONTH($B468)+1,MIN(AI$6,DAY(EOMONTH($B468,1))))&lt;$C468)))</f>
        <v>0</v>
      </c>
      <c r="AJ468" s="48" t="n">
        <f aca="false">IF(OR(N(AJ$5)=0,AJ$6=""),0,AJ$5*((DATE(YEAR($B468),MONTH($B468),MIN(AJ$6,DAY(EOMONTH($B468,0))))&gt;=$B468)*(DATE(YEAR($B468),MONTH($B468),MIN(AJ$6,DAY(EOMONTH($B468,0))))&lt;$C468)+(DATE(YEAR($B468),MONTH($B468)+1,MIN(AJ$6,DAY(EOMONTH($B468,1))))&gt;=$B468)*(DATE(YEAR($B468),MONTH($B468)+1,MIN(AJ$6,DAY(EOMONTH($B468,1))))&lt;$C468)))</f>
        <v>0</v>
      </c>
      <c r="AK468" s="48" t="n">
        <f aca="false">IF(OR(N(AK$5)=0,AK$6=""),0,AK$5*((DATE(YEAR($B468),MONTH($B468),MIN(AK$6,DAY(EOMONTH($B468,0))))&gt;=$B468)*(DATE(YEAR($B468),MONTH($B468),MIN(AK$6,DAY(EOMONTH($B468,0))))&lt;$C468)+(DATE(YEAR($B468),MONTH($B468)+1,MIN(AK$6,DAY(EOMONTH($B468,1))))&gt;=$B468)*(DATE(YEAR($B468),MONTH($B468)+1,MIN(AK$6,DAY(EOMONTH($B468,1))))&lt;$C468)))</f>
        <v>0</v>
      </c>
      <c r="AL468" s="48" t="n">
        <f aca="false">IF(OR(N(AL$5)=0,AL$6=""),0,AL$5*((DATE(YEAR($B468),MONTH($B468),MIN(AL$6,DAY(EOMONTH($B468,0))))&gt;=$B468)*(DATE(YEAR($B468),MONTH($B468),MIN(AL$6,DAY(EOMONTH($B468,0))))&lt;$C468)+(DATE(YEAR($B468),MONTH($B468)+1,MIN(AL$6,DAY(EOMONTH($B468,1))))&gt;=$B468)*(DATE(YEAR($B468),MONTH($B468)+1,MIN(AL$6,DAY(EOMONTH($B468,1))))&lt;$C468)))</f>
        <v>0</v>
      </c>
      <c r="AM468" s="48" t="n">
        <f aca="false">IF(OR(N(AM$5)=0,AM$6=""),0,AM$5*((DATE(YEAR($B468),MONTH($B468),MIN(AM$6,DAY(EOMONTH($B468,0))))&gt;=$B468)*(DATE(YEAR($B468),MONTH($B468),MIN(AM$6,DAY(EOMONTH($B468,0))))&lt;$C468)+(DATE(YEAR($B468),MONTH($B468)+1,MIN(AM$6,DAY(EOMONTH($B468,1))))&gt;=$B468)*(DATE(YEAR($B468),MONTH($B468)+1,MIN(AM$6,DAY(EOMONTH($B468,1))))&lt;$C468)))</f>
        <v>0</v>
      </c>
      <c r="AN468" s="48" t="n">
        <f aca="false">IF(OR(N(AN$5)=0,AN$6=""),0,AN$5*((DATE(YEAR($B468),MONTH($B468),MIN(AN$6,DAY(EOMONTH($B468,0))))&gt;=$B468)*(DATE(YEAR($B468),MONTH($B468),MIN(AN$6,DAY(EOMONTH($B468,0))))&lt;$C468)+(DATE(YEAR($B468),MONTH($B468)+1,MIN(AN$6,DAY(EOMONTH($B468,1))))&gt;=$B468)*(DATE(YEAR($B468),MONTH($B468)+1,MIN(AN$6,DAY(EOMONTH($B468,1))))&lt;$C468)))</f>
        <v>0</v>
      </c>
      <c r="AO468" s="48" t="n">
        <f aca="false">IF(OR(N(AO$5)=0,AO$6=""),0,AO$5*((DATE(YEAR($B468),MONTH($B468),MIN(AO$6,DAY(EOMONTH($B468,0))))&gt;=$B468)*(DATE(YEAR($B468),MONTH($B468),MIN(AO$6,DAY(EOMONTH($B468,0))))&lt;$C468)+(DATE(YEAR($B468),MONTH($B468)+1,MIN(AO$6,DAY(EOMONTH($B468,1))))&gt;=$B468)*(DATE(YEAR($B468),MONTH($B468)+1,MIN(AO$6,DAY(EOMONTH($B468,1))))&lt;$C468)))</f>
        <v>0</v>
      </c>
      <c r="AP468" s="48" t="n">
        <f aca="false">IF(OR(N(AP$5)=0,AP$6=""),0,AP$5*((DATE(YEAR($B468),MONTH($B468),MIN(AP$6,DAY(EOMONTH($B468,0))))&gt;=$B468)*(DATE(YEAR($B468),MONTH($B468),MIN(AP$6,DAY(EOMONTH($B468,0))))&lt;$C468)+(DATE(YEAR($B468),MONTH($B468)+1,MIN(AP$6,DAY(EOMONTH($B468,1))))&gt;=$B468)*(DATE(YEAR($B468),MONTH($B468)+1,MIN(AP$6,DAY(EOMONTH($B468,1))))&lt;$C468)))</f>
        <v>0</v>
      </c>
      <c r="AQ468" s="48" t="n">
        <f aca="false">IF(OR(N(AQ$5)=0,AQ$6=""),0,AQ$5*((DATE(YEAR($B468),MONTH($B468),MIN(AQ$6,DAY(EOMONTH($B468,0))))&gt;=$B468)*(DATE(YEAR($B468),MONTH($B468),MIN(AQ$6,DAY(EOMONTH($B468,0))))&lt;$C468)+(DATE(YEAR($B468),MONTH($B468)+1,MIN(AQ$6,DAY(EOMONTH($B468,1))))&gt;=$B468)*(DATE(YEAR($B468),MONTH($B468)+1,MIN(AQ$6,DAY(EOMONTH($B468,1))))&lt;$C468)))</f>
        <v>0</v>
      </c>
      <c r="AR468" s="48" t="n">
        <f aca="false">IF(OR(N(AR$5)=0,AR$6=""),0,AR$5*((DATE(YEAR($B468),MONTH($B468),MIN(AR$6,DAY(EOMONTH($B468,0))))&gt;=$B468)*(DATE(YEAR($B468),MONTH($B468),MIN(AR$6,DAY(EOMONTH($B468,0))))&lt;$C468)+(DATE(YEAR($B468),MONTH($B468)+1,MIN(AR$6,DAY(EOMONTH($B468,1))))&gt;=$B468)*(DATE(YEAR($B468),MONTH($B468)+1,MIN(AR$6,DAY(EOMONTH($B468,1))))&lt;$C468)))</f>
        <v>0</v>
      </c>
      <c r="AS468" s="48" t="n">
        <f aca="false">IF(OR(N(AS$5)=0,AS$6=""),0,AS$5*((DATE(YEAR($B468),MONTH($B468),MIN(AS$6,DAY(EOMONTH($B468,0))))&gt;=$B468)*(DATE(YEAR($B468),MONTH($B468),MIN(AS$6,DAY(EOMONTH($B468,0))))&lt;$C468)+(DATE(YEAR($B468),MONTH($B468)+1,MIN(AS$6,DAY(EOMONTH($B468,1))))&gt;=$B468)*(DATE(YEAR($B468),MONTH($B468)+1,MIN(AS$6,DAY(EOMONTH($B468,1))))&lt;$C468)))</f>
        <v>0</v>
      </c>
      <c r="AT468" s="48" t="n">
        <f aca="false">IF(OR(N(AT$5)=0,AT$6=""),0,AT$5*((DATE(YEAR($B468),MONTH($B468),MIN(AT$6,DAY(EOMONTH($B468,0))))&gt;=$B468)*(DATE(YEAR($B468),MONTH($B468),MIN(AT$6,DAY(EOMONTH($B468,0))))&lt;$C468)+(DATE(YEAR($B468),MONTH($B468)+1,MIN(AT$6,DAY(EOMONTH($B468,1))))&gt;=$B468)*(DATE(YEAR($B468),MONTH($B468)+1,MIN(AT$6,DAY(EOMONTH($B468,1))))&lt;$C468)))</f>
        <v>0</v>
      </c>
      <c r="AU468" s="48" t="n">
        <f aca="false">IF(OR(N(AU$5)=0,AU$6=""),0,AU$5*((DATE(YEAR($B468),MONTH($B468),MIN(AU$6,DAY(EOMONTH($B468,0))))&gt;=$B468)*(DATE(YEAR($B468),MONTH($B468),MIN(AU$6,DAY(EOMONTH($B468,0))))&lt;$C468)+(DATE(YEAR($B468),MONTH($B468)+1,MIN(AU$6,DAY(EOMONTH($B468,1))))&gt;=$B468)*(DATE(YEAR($B468),MONTH($B468)+1,MIN(AU$6,DAY(EOMONTH($B468,1))))&lt;$C468)))</f>
        <v>0</v>
      </c>
      <c r="AV468" s="48" t="n">
        <f aca="false">IF(OR(N(AV$5)=0,AV$6=""),0,AV$5*((DATE(YEAR($B468),MONTH($B468),MIN(AV$6,DAY(EOMONTH($B468,0))))&gt;=$B468)*(DATE(YEAR($B468),MONTH($B468),MIN(AV$6,DAY(EOMONTH($B468,0))))&lt;$C468)+(DATE(YEAR($B468),MONTH($B468)+1,MIN(AV$6,DAY(EOMONTH($B468,1))))&gt;=$B468)*(DATE(YEAR($B468),MONTH($B468)+1,MIN(AV$6,DAY(EOMONTH($B468,1))))&lt;$C468)))</f>
        <v>0</v>
      </c>
      <c r="AW468" s="48" t="n">
        <f aca="false">IF(OR(N(AW$5)=0,AW$6=""),0,AW$5*((DATE(YEAR($B468),MONTH($B468),MIN(AW$6,DAY(EOMONTH($B468,0))))&gt;=$B468)*(DATE(YEAR($B468),MONTH($B468),MIN(AW$6,DAY(EOMONTH($B468,0))))&lt;$C468)+(DATE(YEAR($B468),MONTH($B468)+1,MIN(AW$6,DAY(EOMONTH($B468,1))))&gt;=$B468)*(DATE(YEAR($B468),MONTH($B468)+1,MIN(AW$6,DAY(EOMONTH($B468,1))))&lt;$C468)))</f>
        <v>0</v>
      </c>
      <c r="AX468" s="48" t="n">
        <f aca="false">IF(OR(N(AX$5)=0,AX$6=""),0,AX$5*((DATE(YEAR($B468),MONTH($B468),MIN(AX$6,DAY(EOMONTH($B468,0))))&gt;=$B468)*(DATE(YEAR($B468),MONTH($B468),MIN(AX$6,DAY(EOMONTH($B468,0))))&lt;$C468)+(DATE(YEAR($B468),MONTH($B468)+1,MIN(AX$6,DAY(EOMONTH($B468,1))))&gt;=$B468)*(DATE(YEAR($B468),MONTH($B468)+1,MIN(AX$6,DAY(EOMONTH($B468,1))))&lt;$C468)))</f>
        <v>0</v>
      </c>
      <c r="AY468" s="48" t="n">
        <f aca="false">IF(OR(N(AY$5)=0,AY$6=""),0,AY$5*((DATE(YEAR($B468),MONTH($B468),MIN(AY$6,DAY(EOMONTH($B468,0))))&gt;=$B468)*(DATE(YEAR($B468),MONTH($B468),MIN(AY$6,DAY(EOMONTH($B468,0))))&lt;$C468)+(DATE(YEAR($B468),MONTH($B468)+1,MIN(AY$6,DAY(EOMONTH($B468,1))))&gt;=$B468)*(DATE(YEAR($B468),MONTH($B468)+1,MIN(AY$6,DAY(EOMONTH($B468,1))))&lt;$C468)))</f>
        <v>0</v>
      </c>
      <c r="AZ468" s="48" t="n">
        <f aca="false">IF(OR(N(AZ$5)=0,AZ$6=""),0,AZ$5*((DATE(YEAR($B468),MONTH($B468),MIN(AZ$6,DAY(EOMONTH($B468,0))))&gt;=$B468)*(DATE(YEAR($B468),MONTH($B468),MIN(AZ$6,DAY(EOMONTH($B468,0))))&lt;$C468)+(DATE(YEAR($B468),MONTH($B468)+1,MIN(AZ$6,DAY(EOMONTH($B468,1))))&gt;=$B468)*(DATE(YEAR($B468),MONTH($B468)+1,MIN(AZ$6,DAY(EOMONTH($B468,1))))&lt;$C468)))</f>
        <v>0</v>
      </c>
      <c r="BA468" s="48" t="n">
        <f aca="false">IF(OR(N(BA$5)=0,BA$6=""),0,BA$5*((DATE(YEAR($B468),MONTH($B468),MIN(BA$6,DAY(EOMONTH($B468,0))))&gt;=$B468)*(DATE(YEAR($B468),MONTH($B468),MIN(BA$6,DAY(EOMONTH($B468,0))))&lt;$C468)+(DATE(YEAR($B468),MONTH($B468)+1,MIN(BA$6,DAY(EOMONTH($B468,1))))&gt;=$B468)*(DATE(YEAR($B468),MONTH($B468)+1,MIN(BA$6,DAY(EOMONTH($B468,1))))&lt;$C468)))</f>
        <v>0</v>
      </c>
      <c r="BB468" s="48" t="n">
        <f aca="false">IF(OR(N(BB$5)=0,BB$6=""),0,BB$5*((DATE(YEAR($B468),MONTH($B468),MIN(BB$6,DAY(EOMONTH($B468,0))))&gt;=$B468)*(DATE(YEAR($B468),MONTH($B468),MIN(BB$6,DAY(EOMONTH($B468,0))))&lt;$C468)+(DATE(YEAR($B468),MONTH($B468)+1,MIN(BB$6,DAY(EOMONTH($B468,1))))&gt;=$B468)*(DATE(YEAR($B468),MONTH($B468)+1,MIN(BB$6,DAY(EOMONTH($B468,1))))&lt;$C468)))</f>
        <v>0</v>
      </c>
      <c r="BC468" s="48" t="n">
        <f aca="false">IF(OR(N(BC$5)=0,BC$6=""),0,BC$5*((DATE(YEAR($B468),MONTH($B468),MIN(BC$6,DAY(EOMONTH($B468,0))))&gt;=$B468)*(DATE(YEAR($B468),MONTH($B468),MIN(BC$6,DAY(EOMONTH($B468,0))))&lt;$C468)+(DATE(YEAR($B468),MONTH($B468)+1,MIN(BC$6,DAY(EOMONTH($B468,1))))&gt;=$B468)*(DATE(YEAR($B468),MONTH($B468)+1,MIN(BC$6,DAY(EOMONTH($B468,1))))&lt;$C468)))</f>
        <v>0</v>
      </c>
      <c r="BD468" s="48" t="n">
        <f aca="false">IF(OR(N(BD$5)=0,BD$6=""),0,BD$5*((DATE(YEAR($B468),MONTH($B468),MIN(BD$6,DAY(EOMONTH($B468,0))))&gt;=$B468)*(DATE(YEAR($B468),MONTH($B468),MIN(BD$6,DAY(EOMONTH($B468,0))))&lt;$C468)+(DATE(YEAR($B468),MONTH($B468)+1,MIN(BD$6,DAY(EOMONTH($B468,1))))&gt;=$B468)*(DATE(YEAR($B468),MONTH($B468)+1,MIN(BD$6,DAY(EOMONTH($B468,1))))&lt;$C468)))</f>
        <v>0</v>
      </c>
      <c r="BE468" s="48" t="n">
        <f aca="false">IF(OR(N(BE$5)=0,BE$6=""),0,BE$5*((DATE(YEAR($B468),MONTH($B468),MIN(BE$6,DAY(EOMONTH($B468,0))))&gt;=$B468)*(DATE(YEAR($B468),MONTH($B468),MIN(BE$6,DAY(EOMONTH($B468,0))))&lt;$C468)+(DATE(YEAR($B468),MONTH($B468)+1,MIN(BE$6,DAY(EOMONTH($B468,1))))&gt;=$B468)*(DATE(YEAR($B468),MONTH($B468)+1,MIN(BE$6,DAY(EOMONTH($B468,1))))&lt;$C468)))</f>
        <v>0</v>
      </c>
      <c r="BF468" s="48" t="n">
        <f aca="false">IF(OR(N(BF$5)=0,BF$6=""),0,BF$5*((DATE(YEAR($B468),MONTH($B468),MIN(BF$6,DAY(EOMONTH($B468,0))))&gt;=$B468)*(DATE(YEAR($B468),MONTH($B468),MIN(BF$6,DAY(EOMONTH($B468,0))))&lt;$C468)+(DATE(YEAR($B468),MONTH($B468)+1,MIN(BF$6,DAY(EOMONTH($B468,1))))&gt;=$B468)*(DATE(YEAR($B468),MONTH($B468)+1,MIN(BF$6,DAY(EOMONTH($B468,1))))&lt;$C468)))</f>
        <v>0</v>
      </c>
      <c r="BG468" s="48" t="n">
        <f aca="false">IF(OR(N(BG$5)=0,BG$6=""),0,BG$5*((DATE(YEAR($B468),MONTH($B468),MIN(BG$6,DAY(EOMONTH($B468,0))))&gt;=$B468)*(DATE(YEAR($B468),MONTH($B468),MIN(BG$6,DAY(EOMONTH($B468,0))))&lt;$C468)+(DATE(YEAR($B468),MONTH($B468)+1,MIN(BG$6,DAY(EOMONTH($B468,1))))&gt;=$B468)*(DATE(YEAR($B468),MONTH($B468)+1,MIN(BG$6,DAY(EOMONTH($B468,1))))&lt;$C468)))</f>
        <v>0</v>
      </c>
      <c r="BH468" s="48" t="n">
        <f aca="false">IF(OR(N(BH$5)=0,BH$6=""),0,BH$5*((DATE(YEAR($B468),MONTH($B468),MIN(BH$6,DAY(EOMONTH($B468,0))))&gt;=$B468)*(DATE(YEAR($B468),MONTH($B468),MIN(BH$6,DAY(EOMONTH($B468,0))))&lt;$C468)+(DATE(YEAR($B468),MONTH($B468)+1,MIN(BH$6,DAY(EOMONTH($B468,1))))&gt;=$B468)*(DATE(YEAR($B468),MONTH($B468)+1,MIN(BH$6,DAY(EOMONTH($B468,1))))&lt;$C468)))</f>
        <v>0</v>
      </c>
      <c r="BI468" s="48" t="n">
        <f aca="false">IF(OR(N(BI$5)=0,BI$6=""),0,BI$5*((DATE(YEAR($B468),MONTH($B468),MIN(BI$6,DAY(EOMONTH($B468,0))))&gt;=$B468)*(DATE(YEAR($B468),MONTH($B468),MIN(BI$6,DAY(EOMONTH($B468,0))))&lt;$C468)+(DATE(YEAR($B468),MONTH($B468)+1,MIN(BI$6,DAY(EOMONTH($B468,1))))&gt;=$B468)*(DATE(YEAR($B468),MONTH($B468)+1,MIN(BI$6,DAY(EOMONTH($B468,1))))&lt;$C468)))</f>
        <v>0</v>
      </c>
      <c r="BJ468" s="48" t="n">
        <f aca="false">IF(OR(N(BJ$5)=0,BJ$6=""),0,BJ$5*((DATE(YEAR($B468),MONTH($B468),MIN(BJ$6,DAY(EOMONTH($B468,0))))&gt;=$B468)*(DATE(YEAR($B468),MONTH($B468),MIN(BJ$6,DAY(EOMONTH($B468,0))))&lt;$C468)+(DATE(YEAR($B468),MONTH($B468)+1,MIN(BJ$6,DAY(EOMONTH($B468,1))))&gt;=$B468)*(DATE(YEAR($B468),MONTH($B468)+1,MIN(BJ$6,DAY(EOMONTH($B468,1))))&lt;$C468)))</f>
        <v>0</v>
      </c>
      <c r="BK468" s="48" t="n">
        <f aca="false">IF(OR(N(BK$5)=0,BK$6=""),0,BK$5*((DATE(YEAR($B468),MONTH($B468),MIN(BK$6,DAY(EOMONTH($B468,0))))&gt;=$B468)*(DATE(YEAR($B468),MONTH($B468),MIN(BK$6,DAY(EOMONTH($B468,0))))&lt;$C468)+(DATE(YEAR($B468),MONTH($B468)+1,MIN(BK$6,DAY(EOMONTH($B468,1))))&gt;=$B468)*(DATE(YEAR($B468),MONTH($B468)+1,MIN(BK$6,DAY(EOMONTH($B468,1))))&lt;$C468)))</f>
        <v>0</v>
      </c>
      <c r="BL468" s="48" t="n">
        <f aca="false">IF(OR(N(BL$5)=0,BL$6=""),0,BL$5*((DATE(YEAR($B468),MONTH($B468),MIN(BL$6,DAY(EOMONTH($B468,0))))&gt;=$B468)*(DATE(YEAR($B468),MONTH($B468),MIN(BL$6,DAY(EOMONTH($B468,0))))&lt;$C468)+(DATE(YEAR($B468),MONTH($B468)+1,MIN(BL$6,DAY(EOMONTH($B468,1))))&gt;=$B468)*(DATE(YEAR($B468),MONTH($B468)+1,MIN(BL$6,DAY(EOMONTH($B468,1))))&lt;$C468)))</f>
        <v>0</v>
      </c>
      <c r="BM468" s="48" t="n">
        <f aca="false">IF(OR(N(BM$5)=0,BM$6=""),0,BM$5*((DATE(YEAR($B468),MONTH($B468),MIN(BM$6,DAY(EOMONTH($B468,0))))&gt;=$B468)*(DATE(YEAR($B468),MONTH($B468),MIN(BM$6,DAY(EOMONTH($B468,0))))&lt;$C468)+(DATE(YEAR($B468),MONTH($B468)+1,MIN(BM$6,DAY(EOMONTH($B468,1))))&gt;=$B468)*(DATE(YEAR($B468),MONTH($B468)+1,MIN(BM$6,DAY(EOMONTH($B468,1))))&lt;$C468)))</f>
        <v>0</v>
      </c>
      <c r="BN468" s="48" t="n">
        <f aca="false">IF(OR(N(BN$5)=0,BN$6=""),0,BN$5*((DATE(YEAR($B468),MONTH($B468),MIN(BN$6,DAY(EOMONTH($B468,0))))&gt;=$B468)*(DATE(YEAR($B468),MONTH($B468),MIN(BN$6,DAY(EOMONTH($B468,0))))&lt;$C468)+(DATE(YEAR($B468),MONTH($B468)+1,MIN(BN$6,DAY(EOMONTH($B468,1))))&gt;=$B468)*(DATE(YEAR($B468),MONTH($B468)+1,MIN(BN$6,DAY(EOMONTH($B468,1))))&lt;$C468)))</f>
        <v>0</v>
      </c>
      <c r="BO468" s="48" t="n">
        <f aca="false">IF(OR(N(BO$5)=0,BO$6=""),0,BO$5*((DATE(YEAR($B468),MONTH($B468),MIN(BO$6,DAY(EOMONTH($B468,0))))&gt;=$B468)*(DATE(YEAR($B468),MONTH($B468),MIN(BO$6,DAY(EOMONTH($B468,0))))&lt;$C468)+(DATE(YEAR($B468),MONTH($B468)+1,MIN(BO$6,DAY(EOMONTH($B468,1))))&gt;=$B468)*(DATE(YEAR($B468),MONTH($B468)+1,MIN(BO$6,DAY(EOMONTH($B468,1))))&lt;$C468)))</f>
        <v>0</v>
      </c>
      <c r="BP468" s="48" t="n">
        <f aca="false">IF(OR(N(BP$5)=0,BP$6=""),0,BP$5*((DATE(YEAR($B468),MONTH($B468),MIN(BP$6,DAY(EOMONTH($B468,0))))&gt;=$B468)*(DATE(YEAR($B468),MONTH($B468),MIN(BP$6,DAY(EOMONTH($B468,0))))&lt;$C468)+(DATE(YEAR($B468),MONTH($B468)+1,MIN(BP$6,DAY(EOMONTH($B468,1))))&gt;=$B468)*(DATE(YEAR($B468),MONTH($B468)+1,MIN(BP$6,DAY(EOMONTH($B468,1))))&lt;$C468)))</f>
        <v>0</v>
      </c>
      <c r="BQ468" s="48" t="n">
        <f aca="false">IF(OR(N(BQ$5)=0,BQ$6=""),0,BQ$5*((DATE(YEAR($B468),MONTH($B468),MIN(BQ$6,DAY(EOMONTH($B468,0))))&gt;=$B468)*(DATE(YEAR($B468),MONTH($B468),MIN(BQ$6,DAY(EOMONTH($B468,0))))&lt;$C468)+(DATE(YEAR($B468),MONTH($B468)+1,MIN(BQ$6,DAY(EOMONTH($B468,1))))&gt;=$B468)*(DATE(YEAR($B468),MONTH($B468)+1,MIN(BQ$6,DAY(EOMONTH($B468,1))))&lt;$C468)))</f>
        <v>0</v>
      </c>
      <c r="BR468" s="48" t="n">
        <f aca="false">IF(OR(N(BR$5)=0,BR$6=""),0,BR$5*((DATE(YEAR($B468),MONTH($B468),MIN(BR$6,DAY(EOMONTH($B468,0))))&gt;=$B468)*(DATE(YEAR($B468),MONTH($B468),MIN(BR$6,DAY(EOMONTH($B468,0))))&lt;$C468)+(DATE(YEAR($B468),MONTH($B468)+1,MIN(BR$6,DAY(EOMONTH($B468,1))))&gt;=$B468)*(DATE(YEAR($B468),MONTH($B468)+1,MIN(BR$6,DAY(EOMONTH($B468,1))))&lt;$C468)))</f>
        <v>0</v>
      </c>
      <c r="BS468" s="48" t="n">
        <f aca="false">IF(OR(N(BS$5)=0,BS$6=""),0,BS$5*((DATE(YEAR($B468),MONTH($B468),MIN(BS$6,DAY(EOMONTH($B468,0))))&gt;=$B468)*(DATE(YEAR($B468),MONTH($B468),MIN(BS$6,DAY(EOMONTH($B468,0))))&lt;$C468)+(DATE(YEAR($B468),MONTH($B468)+1,MIN(BS$6,DAY(EOMONTH($B468,1))))&gt;=$B468)*(DATE(YEAR($B468),MONTH($B468)+1,MIN(BS$6,DAY(EOMONTH($B468,1))))&lt;$C468)))</f>
        <v>0</v>
      </c>
      <c r="BT468" s="48" t="n">
        <f aca="false">IF(OR(N(BT$5)=0,BT$6=""),0,BT$5*((DATE(YEAR($B468),MONTH($B468),MIN(BT$6,DAY(EOMONTH($B468,0))))&gt;=$B468)*(DATE(YEAR($B468),MONTH($B468),MIN(BT$6,DAY(EOMONTH($B468,0))))&lt;$C468)+(DATE(YEAR($B468),MONTH($B468)+1,MIN(BT$6,DAY(EOMONTH($B468,1))))&gt;=$B468)*(DATE(YEAR($B468),MONTH($B468)+1,MIN(BT$6,DAY(EOMONTH($B468,1))))&lt;$C468)))</f>
        <v>0</v>
      </c>
      <c r="BU468" s="48" t="n">
        <f aca="false">IF(OR(N(BU$5)=0,BU$6=""),0,BU$5*((DATE(YEAR($B468),MONTH($B468),MIN(BU$6,DAY(EOMONTH($B468,0))))&gt;=$B468)*(DATE(YEAR($B468),MONTH($B468),MIN(BU$6,DAY(EOMONTH($B468,0))))&lt;$C468)+(DATE(YEAR($B468),MONTH($B468)+1,MIN(BU$6,DAY(EOMONTH($B468,1))))&gt;=$B468)*(DATE(YEAR($B468),MONTH($B468)+1,MIN(BU$6,DAY(EOMONTH($B468,1))))&lt;$C468)))</f>
        <v>0</v>
      </c>
      <c r="BV468" s="48" t="n">
        <f aca="false">IF(OR(N(BV$5)=0,BV$6=""),0,BV$5*((DATE(YEAR($B468),MONTH($B468),MIN(BV$6,DAY(EOMONTH($B468,0))))&gt;=$B468)*(DATE(YEAR($B468),MONTH($B468),MIN(BV$6,DAY(EOMONTH($B468,0))))&lt;$C468)+(DATE(YEAR($B468),MONTH($B468)+1,MIN(BV$6,DAY(EOMONTH($B468,1))))&gt;=$B468)*(DATE(YEAR($B468),MONTH($B468)+1,MIN(BV$6,DAY(EOMONTH($B468,1))))&lt;$C468)))</f>
        <v>0</v>
      </c>
      <c r="BW468" s="48" t="n">
        <f aca="false">IF(OR(N(BW$5)=0,BW$6=""),0,BW$5*((DATE(YEAR($B468),MONTH($B468),MIN(BW$6,DAY(EOMONTH($B468,0))))&gt;=$B468)*(DATE(YEAR($B468),MONTH($B468),MIN(BW$6,DAY(EOMONTH($B468,0))))&lt;$C468)+(DATE(YEAR($B468),MONTH($B468)+1,MIN(BW$6,DAY(EOMONTH($B468,1))))&gt;=$B468)*(DATE(YEAR($B468),MONTH($B468)+1,MIN(BW$6,DAY(EOMONTH($B468,1))))&lt;$C468)))</f>
        <v>0</v>
      </c>
      <c r="BX468" s="48" t="n">
        <f aca="false">MIN(Z468,(FT467*(1+FT$5/Setup!$C$36)+IF($V468=1,N($F468),0)))</f>
        <v>0</v>
      </c>
      <c r="BY468" s="48" t="n">
        <f aca="false">MIN(AA468,(FU467*(1+FU$5/Setup!$C$36)+IF($V468=2,N($F468),0)))</f>
        <v>0</v>
      </c>
      <c r="BZ468" s="48" t="n">
        <f aca="false">MIN(AB468,(FV467*(1+FV$5/Setup!$C$36)+IF($V468=3,N($F468),0)))</f>
        <v>0</v>
      </c>
      <c r="CA468" s="48" t="n">
        <f aca="false">MIN(AC468,(FW467*(1+FW$5/Setup!$C$36)+IF($V468=4,N($F468),0)))</f>
        <v>0</v>
      </c>
      <c r="CB468" s="48" t="n">
        <f aca="false">MIN(AD468,(FX467*(1+FX$5/Setup!$C$36)+IF($V468=5,N($F468),0)))</f>
        <v>0</v>
      </c>
      <c r="CC468" s="48" t="n">
        <f aca="false">MIN(AE468,(FY467*(1+FY$5/Setup!$C$36)+IF($V468=6,N($F468),0)))</f>
        <v>0</v>
      </c>
      <c r="CD468" s="48" t="n">
        <f aca="false">MIN(AF468,(FZ467*(1+FZ$5/Setup!$C$36)+IF($V468=7,N($F468),0)))</f>
        <v>0</v>
      </c>
      <c r="CE468" s="48" t="n">
        <f aca="false">MIN(AG468,(GA467*(1+GA$5/Setup!$C$36)+IF($V468=8,N($F468),0)))</f>
        <v>0</v>
      </c>
      <c r="CF468" s="48" t="n">
        <f aca="false">MIN(AH468,(GB467*(1+GB$5/Setup!$C$36)+IF($V468=9,N($F468),0)))</f>
        <v>0</v>
      </c>
      <c r="CG468" s="48" t="n">
        <f aca="false">MIN(AI468,(GC467*(1+GC$5/Setup!$C$36)+IF($V468=10,N($F468),0)))</f>
        <v>0</v>
      </c>
      <c r="CH468" s="48" t="n">
        <f aca="false">MIN(AJ468,(GD467*(1+GD$5/Setup!$C$36)+IF($V468=11,N($F468),0)))</f>
        <v>0</v>
      </c>
      <c r="CI468" s="48" t="n">
        <f aca="false">MIN(AK468,(GE467*(1+GE$5/Setup!$C$36)+IF($V468=12,N($F468),0)))</f>
        <v>0</v>
      </c>
      <c r="CJ468" s="48" t="n">
        <f aca="false">MIN(AL468,(GF467*(1+GF$5/Setup!$C$36)+IF($V468=13,N($F468),0)))</f>
        <v>0</v>
      </c>
      <c r="CK468" s="48" t="n">
        <f aca="false">MIN(AM468,(GG467*(1+GG$5/Setup!$C$36)+IF($V468=14,N($F468),0)))</f>
        <v>0</v>
      </c>
      <c r="CL468" s="48" t="n">
        <f aca="false">MIN(AN468,(GH467*(1+GH$5/Setup!$C$36)+IF($V468=15,N($F468),0)))</f>
        <v>0</v>
      </c>
      <c r="CM468" s="48" t="n">
        <f aca="false">MIN(AO468,(GI467*(1+GI$5/Setup!$C$36)+IF($V468=16,N($F468),0)))</f>
        <v>0</v>
      </c>
      <c r="CN468" s="48" t="n">
        <f aca="false">MIN(AP468,(GJ467*(1+GJ$5/Setup!$C$36)+IF($V468=17,N($F468),0)))</f>
        <v>0</v>
      </c>
      <c r="CO468" s="48" t="n">
        <f aca="false">MIN(AQ468,(GK467*(1+GK$5/Setup!$C$36)+IF($V468=18,N($F468),0)))</f>
        <v>0</v>
      </c>
      <c r="CP468" s="48" t="n">
        <f aca="false">MIN(AR468,(GL467*(1+GL$5/Setup!$C$36)+IF($V468=19,N($F468),0)))</f>
        <v>0</v>
      </c>
      <c r="CQ468" s="48" t="n">
        <f aca="false">MIN(AS468,(GM467*(1+GM$5/Setup!$C$36)+IF($V468=20,N($F468),0)))</f>
        <v>0</v>
      </c>
      <c r="CR468" s="48" t="n">
        <f aca="false">MIN(AT468,(GN467*(1+GN$5/Setup!$C$36)+IF($V468=21,N($F468),0)))</f>
        <v>0</v>
      </c>
      <c r="CS468" s="48" t="n">
        <f aca="false">MIN(AU468,(GO467*(1+GO$5/Setup!$C$36)+IF($V468=22,N($F468),0)))</f>
        <v>0</v>
      </c>
      <c r="CT468" s="48" t="n">
        <f aca="false">MIN(AV468,(GP467*(1+GP$5/Setup!$C$36)+IF($V468=23,N($F468),0)))</f>
        <v>0</v>
      </c>
      <c r="CU468" s="48" t="n">
        <f aca="false">MIN(AW468,(GQ467*(1+GQ$5/Setup!$C$36)+IF($V468=24,N($F468),0)))</f>
        <v>0</v>
      </c>
      <c r="CV468" s="48" t="n">
        <f aca="false">MIN(AX468,(GR467*(1+GR$5/Setup!$C$36)+IF($V468=25,N($F468),0)))</f>
        <v>0</v>
      </c>
      <c r="CW468" s="48" t="n">
        <f aca="false">MIN(AY468,(GS467*(1+GS$5/Setup!$C$36)+IF($V468=26,N($F468),0)))</f>
        <v>0</v>
      </c>
      <c r="CX468" s="48" t="n">
        <f aca="false">MIN(AZ468,(GT467*(1+GT$5/Setup!$C$36)+IF($V468=27,N($F468),0)))</f>
        <v>0</v>
      </c>
      <c r="CY468" s="48" t="n">
        <f aca="false">MIN(BA468,(GU467*(1+GU$5/Setup!$C$36)+IF($V468=28,N($F468),0)))</f>
        <v>0</v>
      </c>
      <c r="CZ468" s="48" t="n">
        <f aca="false">MIN(BB468,(GV467*(1+GV$5/Setup!$C$36)+IF($V468=29,N($F468),0)))</f>
        <v>0</v>
      </c>
      <c r="DA468" s="48" t="n">
        <f aca="false">MIN(BC468,(GW467*(1+GW$5/Setup!$C$36)+IF($V468=30,N($F468),0)))</f>
        <v>0</v>
      </c>
      <c r="DB468" s="48" t="n">
        <f aca="false">MIN(BD468,(GX467*(1+GX$5/Setup!$C$36)+IF($V468=31,N($F468),0)))</f>
        <v>0</v>
      </c>
      <c r="DC468" s="48" t="n">
        <f aca="false">MIN(BE468,(GY467*(1+GY$5/Setup!$C$36)+IF($V468=32,N($F468),0)))</f>
        <v>0</v>
      </c>
      <c r="DD468" s="48" t="n">
        <f aca="false">MIN(BF468,(GZ467*(1+GZ$5/Setup!$C$36)+IF($V468=33,N($F468),0)))</f>
        <v>0</v>
      </c>
      <c r="DE468" s="48" t="n">
        <f aca="false">MIN(BG468,(HA467*(1+HA$5/Setup!$C$36)+IF($V468=34,N($F468),0)))</f>
        <v>0</v>
      </c>
      <c r="DF468" s="48" t="n">
        <f aca="false">MIN(BH468,(HB467*(1+HB$5/Setup!$C$36)+IF($V468=35,N($F468),0)))</f>
        <v>0</v>
      </c>
      <c r="DG468" s="48" t="n">
        <f aca="false">MIN(BI468,(HC467*(1+HC$5/Setup!$C$36)+IF($V468=36,N($F468),0)))</f>
        <v>0</v>
      </c>
      <c r="DH468" s="48" t="n">
        <f aca="false">MIN(BJ468,(HD467*(1+HD$5/Setup!$C$36)+IF($V468=37,N($F468),0)))</f>
        <v>0</v>
      </c>
      <c r="DI468" s="48" t="n">
        <f aca="false">MIN(BK468,(HE467*(1+HE$5/Setup!$C$36)+IF($V468=38,N($F468),0)))</f>
        <v>0</v>
      </c>
      <c r="DJ468" s="48" t="n">
        <f aca="false">MIN(BL468,(HF467*(1+HF$5/Setup!$C$36)+IF($V468=39,N($F468),0)))</f>
        <v>0</v>
      </c>
      <c r="DK468" s="48" t="n">
        <f aca="false">MIN(BM468,(HG467*(1+HG$5/Setup!$C$36)+IF($V468=40,N($F468),0)))</f>
        <v>0</v>
      </c>
      <c r="DL468" s="48" t="n">
        <f aca="false">MIN(BN468,(HH467*(1+HH$5/Setup!$C$36)+IF($V468=41,N($F468),0)))</f>
        <v>0</v>
      </c>
      <c r="DM468" s="48" t="n">
        <f aca="false">MIN(BO468,(HI467*(1+HI$5/Setup!$C$36)+IF($V468=42,N($F468),0)))</f>
        <v>0</v>
      </c>
      <c r="DN468" s="48" t="n">
        <f aca="false">MIN(BP468,(HJ467*(1+HJ$5/Setup!$C$36)+IF($V468=43,N($F468),0)))</f>
        <v>0</v>
      </c>
      <c r="DO468" s="48" t="n">
        <f aca="false">MIN(BQ468,(HK467*(1+HK$5/Setup!$C$36)+IF($V468=44,N($F468),0)))</f>
        <v>0</v>
      </c>
      <c r="DP468" s="48" t="n">
        <f aca="false">MIN(BR468,(HL467*(1+HL$5/Setup!$C$36)+IF($V468=45,N($F468),0)))</f>
        <v>0</v>
      </c>
      <c r="DQ468" s="48" t="n">
        <f aca="false">MIN(BS468,(HM467*(1+HM$5/Setup!$C$36)+IF($V468=46,N($F468),0)))</f>
        <v>0</v>
      </c>
      <c r="DR468" s="48" t="n">
        <f aca="false">MIN(BT468,(HN467*(1+HN$5/Setup!$C$36)+IF($V468=47,N($F468),0)))</f>
        <v>0</v>
      </c>
      <c r="DS468" s="48" t="n">
        <f aca="false">MIN(BU468,(HO467*(1+HO$5/Setup!$C$36)+IF($V468=48,N($F468),0)))</f>
        <v>0</v>
      </c>
      <c r="DT468" s="48" t="n">
        <f aca="false">MIN(BV468,(HP467*(1+HP$5/Setup!$C$36)+IF($V468=49,N($F468),0)))</f>
        <v>0</v>
      </c>
      <c r="DU468" s="48" t="n">
        <f aca="false">MIN(BW468,(HQ467*(1+HQ$5/Setup!$C$36)+IF($V468=50,N($F468),0)))</f>
        <v>0</v>
      </c>
      <c r="DV468" s="48" t="n">
        <f aca="false">MIN(MAX((FT467*(1+FT$5/Setup!$C$36)+IF($V468=1,N($F468),0))-BX468,0),MAX($P468-0,0))</f>
        <v>0</v>
      </c>
      <c r="DW468" s="48" t="n">
        <f aca="false">MIN(MAX((FU467*(1+FU$5/Setup!$C$36)+IF($V468=2,N($F468),0))-BY468,0),MAX($P468-SUM(DV468:DV468),0))</f>
        <v>0</v>
      </c>
      <c r="DX468" s="48" t="n">
        <f aca="false">MIN(MAX((FV467*(1+FV$5/Setup!$C$36)+IF($V468=3,N($F468),0))-BZ468,0),MAX($P468-SUM(DV468:DW468),0))</f>
        <v>0</v>
      </c>
      <c r="DY468" s="48" t="n">
        <f aca="false">MIN(MAX((FW467*(1+FW$5/Setup!$C$36)+IF($V468=4,N($F468),0))-CA468,0),MAX($P468-SUM(DV468:DX468),0))</f>
        <v>0</v>
      </c>
      <c r="DZ468" s="48" t="n">
        <f aca="false">MIN(MAX((FX467*(1+FX$5/Setup!$C$36)+IF($V468=5,N($F468),0))-CB468,0),MAX($P468-SUM(DV468:DY468),0))</f>
        <v>0</v>
      </c>
      <c r="EA468" s="48" t="n">
        <f aca="false">MIN(MAX((FY467*(1+FY$5/Setup!$C$36)+IF($V468=6,N($F468),0))-CC468,0),MAX($P468-SUM(DV468:DZ468),0))</f>
        <v>0</v>
      </c>
      <c r="EB468" s="48" t="n">
        <f aca="false">MIN(MAX((FZ467*(1+FZ$5/Setup!$C$36)+IF($V468=7,N($F468),0))-CD468,0),MAX($P468-SUM(DV468:EA468),0))</f>
        <v>0</v>
      </c>
      <c r="EC468" s="48" t="n">
        <f aca="false">MIN(MAX((GA467*(1+GA$5/Setup!$C$36)+IF($V468=8,N($F468),0))-CE468,0),MAX($P468-SUM(DV468:EB468),0))</f>
        <v>0</v>
      </c>
      <c r="ED468" s="48" t="n">
        <f aca="false">MIN(MAX((GB467*(1+GB$5/Setup!$C$36)+IF($V468=9,N($F468),0))-CF468,0),MAX($P468-SUM(DV468:EC468),0))</f>
        <v>0</v>
      </c>
      <c r="EE468" s="48" t="n">
        <f aca="false">MIN(MAX((GC467*(1+GC$5/Setup!$C$36)+IF($V468=10,N($F468),0))-CG468,0),MAX($P468-SUM(DV468:ED468),0))</f>
        <v>0</v>
      </c>
      <c r="EF468" s="48" t="n">
        <f aca="false">MIN(MAX((GD467*(1+GD$5/Setup!$C$36)+IF($V468=11,N($F468),0))-CH468,0),MAX($P468-SUM(DV468:EE468),0))</f>
        <v>0</v>
      </c>
      <c r="EG468" s="48" t="n">
        <f aca="false">MIN(MAX((GE467*(1+GE$5/Setup!$C$36)+IF($V468=12,N($F468),0))-CI468,0),MAX($P468-SUM(DV468:EF468),0))</f>
        <v>0</v>
      </c>
      <c r="EH468" s="48" t="n">
        <f aca="false">MIN(MAX((GF467*(1+GF$5/Setup!$C$36)+IF($V468=13,N($F468),0))-CJ468,0),MAX($P468-SUM(DV468:EG468),0))</f>
        <v>0</v>
      </c>
      <c r="EI468" s="48" t="n">
        <f aca="false">MIN(MAX((GG467*(1+GG$5/Setup!$C$36)+IF($V468=14,N($F468),0))-CK468,0),MAX($P468-SUM(DV468:EH468),0))</f>
        <v>0</v>
      </c>
      <c r="EJ468" s="48" t="n">
        <f aca="false">MIN(MAX((GH467*(1+GH$5/Setup!$C$36)+IF($V468=15,N($F468),0))-CL468,0),MAX($P468-SUM(DV468:EI468),0))</f>
        <v>0</v>
      </c>
      <c r="EK468" s="48" t="n">
        <f aca="false">MIN(MAX((GI467*(1+GI$5/Setup!$C$36)+IF($V468=16,N($F468),0))-CM468,0),MAX($P468-SUM(DV468:EJ468),0))</f>
        <v>0</v>
      </c>
      <c r="EL468" s="48" t="n">
        <f aca="false">MIN(MAX((GJ467*(1+GJ$5/Setup!$C$36)+IF($V468=17,N($F468),0))-CN468,0),MAX($P468-SUM(DV468:EK468),0))</f>
        <v>0</v>
      </c>
      <c r="EM468" s="48" t="n">
        <f aca="false">MIN(MAX((GK467*(1+GK$5/Setup!$C$36)+IF($V468=18,N($F468),0))-CO468,0),MAX($P468-SUM(DV468:EL468),0))</f>
        <v>0</v>
      </c>
      <c r="EN468" s="48" t="n">
        <f aca="false">MIN(MAX((GL467*(1+GL$5/Setup!$C$36)+IF($V468=19,N($F468),0))-CP468,0),MAX($P468-SUM(DV468:EM468),0))</f>
        <v>0</v>
      </c>
      <c r="EO468" s="48" t="n">
        <f aca="false">MIN(MAX((GM467*(1+GM$5/Setup!$C$36)+IF($V468=20,N($F468),0))-CQ468,0),MAX($P468-SUM(DV468:EN468),0))</f>
        <v>0</v>
      </c>
      <c r="EP468" s="48" t="n">
        <f aca="false">MIN(MAX((GN467*(1+GN$5/Setup!$C$36)+IF($V468=21,N($F468),0))-CR468,0),MAX($P468-SUM(DV468:EO468),0))</f>
        <v>0</v>
      </c>
      <c r="EQ468" s="48" t="n">
        <f aca="false">MIN(MAX((GO467*(1+GO$5/Setup!$C$36)+IF($V468=22,N($F468),0))-CS468,0),MAX($P468-SUM(DV468:EP468),0))</f>
        <v>0</v>
      </c>
      <c r="ER468" s="48" t="n">
        <f aca="false">MIN(MAX((GP467*(1+GP$5/Setup!$C$36)+IF($V468=23,N($F468),0))-CT468,0),MAX($P468-SUM(DV468:EQ468),0))</f>
        <v>0</v>
      </c>
      <c r="ES468" s="48" t="n">
        <f aca="false">MIN(MAX((GQ467*(1+GQ$5/Setup!$C$36)+IF($V468=24,N($F468),0))-CU468,0),MAX($P468-SUM(DV468:ER468),0))</f>
        <v>0</v>
      </c>
      <c r="ET468" s="48" t="n">
        <f aca="false">MIN(MAX((GR467*(1+GR$5/Setup!$C$36)+IF($V468=25,N($F468),0))-CV468,0),MAX($P468-SUM(DV468:ES468),0))</f>
        <v>0</v>
      </c>
      <c r="EU468" s="48" t="n">
        <f aca="false">MIN(MAX((GS467*(1+GS$5/Setup!$C$36)+IF($V468=26,N($F468),0))-CW468,0),MAX($P468-SUM(DV468:ET468),0))</f>
        <v>0</v>
      </c>
      <c r="EV468" s="48" t="n">
        <f aca="false">MIN(MAX((GT467*(1+GT$5/Setup!$C$36)+IF($V468=27,N($F468),0))-CX468,0),MAX($P468-SUM(DV468:EU468),0))</f>
        <v>0</v>
      </c>
      <c r="EW468" s="48" t="n">
        <f aca="false">MIN(MAX((GU467*(1+GU$5/Setup!$C$36)+IF($V468=28,N($F468),0))-CY468,0),MAX($P468-SUM(DV468:EV468),0))</f>
        <v>0</v>
      </c>
      <c r="EX468" s="48" t="n">
        <f aca="false">MIN(MAX((GV467*(1+GV$5/Setup!$C$36)+IF($V468=29,N($F468),0))-CZ468,0),MAX($P468-SUM(DV468:EW468),0))</f>
        <v>0</v>
      </c>
      <c r="EY468" s="48" t="n">
        <f aca="false">MIN(MAX((GW467*(1+GW$5/Setup!$C$36)+IF($V468=30,N($F468),0))-DA468,0),MAX($P468-SUM(DV468:EX468),0))</f>
        <v>0</v>
      </c>
      <c r="EZ468" s="48" t="n">
        <f aca="false">MIN(MAX((GX467*(1+GX$5/Setup!$C$36)+IF($V468=31,N($F468),0))-DB468,0),MAX($P468-SUM(DV468:EY468),0))</f>
        <v>0</v>
      </c>
      <c r="FA468" s="48" t="n">
        <f aca="false">MIN(MAX((GY467*(1+GY$5/Setup!$C$36)+IF($V468=32,N($F468),0))-DC468,0),MAX($P468-SUM(DV468:EZ468),0))</f>
        <v>0</v>
      </c>
      <c r="FB468" s="48" t="n">
        <f aca="false">MIN(MAX((GZ467*(1+GZ$5/Setup!$C$36)+IF($V468=33,N($F468),0))-DD468,0),MAX($P468-SUM(DV468:FA468),0))</f>
        <v>0</v>
      </c>
      <c r="FC468" s="48" t="n">
        <f aca="false">MIN(MAX((HA467*(1+HA$5/Setup!$C$36)+IF($V468=34,N($F468),0))-DE468,0),MAX($P468-SUM(DV468:FB468),0))</f>
        <v>0</v>
      </c>
      <c r="FD468" s="48" t="n">
        <f aca="false">MIN(MAX((HB467*(1+HB$5/Setup!$C$36)+IF($V468=35,N($F468),0))-DF468,0),MAX($P468-SUM(DV468:FC468),0))</f>
        <v>0</v>
      </c>
      <c r="FE468" s="48" t="n">
        <f aca="false">MIN(MAX((HC467*(1+HC$5/Setup!$C$36)+IF($V468=36,N($F468),0))-DG468,0),MAX($P468-SUM(DV468:FD468),0))</f>
        <v>0</v>
      </c>
      <c r="FF468" s="48" t="n">
        <f aca="false">MIN(MAX((HD467*(1+HD$5/Setup!$C$36)+IF($V468=37,N($F468),0))-DH468,0),MAX($P468-SUM(DV468:FE468),0))</f>
        <v>0</v>
      </c>
      <c r="FG468" s="48" t="n">
        <f aca="false">MIN(MAX((HE467*(1+HE$5/Setup!$C$36)+IF($V468=38,N($F468),0))-DI468,0),MAX($P468-SUM(DV468:FF468),0))</f>
        <v>0</v>
      </c>
      <c r="FH468" s="48" t="n">
        <f aca="false">MIN(MAX((HF467*(1+HF$5/Setup!$C$36)+IF($V468=39,N($F468),0))-DJ468,0),MAX($P468-SUM(DV468:FG468),0))</f>
        <v>0</v>
      </c>
      <c r="FI468" s="48" t="n">
        <f aca="false">MIN(MAX((HG467*(1+HG$5/Setup!$C$36)+IF($V468=40,N($F468),0))-DK468,0),MAX($P468-SUM(DV468:FH468),0))</f>
        <v>0</v>
      </c>
      <c r="FJ468" s="48" t="n">
        <f aca="false">MIN(MAX((HH467*(1+HH$5/Setup!$C$36)+IF($V468=41,N($F468),0))-DL468,0),MAX($P468-SUM(DV468:FI468),0))</f>
        <v>0</v>
      </c>
      <c r="FK468" s="48" t="n">
        <f aca="false">MIN(MAX((HI467*(1+HI$5/Setup!$C$36)+IF($V468=42,N($F468),0))-DM468,0),MAX($P468-SUM(DV468:FJ468),0))</f>
        <v>0</v>
      </c>
      <c r="FL468" s="48" t="n">
        <f aca="false">MIN(MAX((HJ467*(1+HJ$5/Setup!$C$36)+IF($V468=43,N($F468),0))-DN468,0),MAX($P468-SUM(DV468:FK468),0))</f>
        <v>0</v>
      </c>
      <c r="FM468" s="48" t="n">
        <f aca="false">MIN(MAX((HK467*(1+HK$5/Setup!$C$36)+IF($V468=44,N($F468),0))-DO468,0),MAX($P468-SUM(DV468:FL468),0))</f>
        <v>0</v>
      </c>
      <c r="FN468" s="48" t="n">
        <f aca="false">MIN(MAX((HL467*(1+HL$5/Setup!$C$36)+IF($V468=45,N($F468),0))-DP468,0),MAX($P468-SUM(DV468:FM468),0))</f>
        <v>0</v>
      </c>
      <c r="FO468" s="48" t="n">
        <f aca="false">MIN(MAX((HM467*(1+HM$5/Setup!$C$36)+IF($V468=46,N($F468),0))-DQ468,0),MAX($P468-SUM(DV468:FN468),0))</f>
        <v>0</v>
      </c>
      <c r="FP468" s="48" t="n">
        <f aca="false">MIN(MAX((HN467*(1+HN$5/Setup!$C$36)+IF($V468=47,N($F468),0))-DR468,0),MAX($P468-SUM(DV468:FO468),0))</f>
        <v>0</v>
      </c>
      <c r="FQ468" s="48" t="n">
        <f aca="false">MIN(MAX((HO467*(1+HO$5/Setup!$C$36)+IF($V468=48,N($F468),0))-DS468,0),MAX($P468-SUM(DV468:FP468),0))</f>
        <v>0</v>
      </c>
      <c r="FR468" s="48" t="n">
        <f aca="false">MIN(MAX((HP467*(1+HP$5/Setup!$C$36)+IF($V468=49,N($F468),0))-DT468,0),MAX($P468-SUM(DV468:FQ468),0))</f>
        <v>0</v>
      </c>
      <c r="FS468" s="48" t="n">
        <f aca="false">MIN(MAX((HQ467*(1+HQ$5/Setup!$C$36)+IF($V468=50,N($F468),0))-DU468,0),MAX($P468-SUM(DV468:FR468),0))</f>
        <v>0</v>
      </c>
      <c r="FT468" s="48" t="n">
        <f aca="false">IF((FT467*(1+FT$5/Setup!$C$36)+IF($V468=1,N($F468),0))-BX468-DV468&lt;0.005,0,(FT467*(1+FT$5/Setup!$C$36)+IF($V468=1,N($F468),0))-BX468-DV468)</f>
        <v>0</v>
      </c>
      <c r="FU468" s="48" t="n">
        <f aca="false">IF((FU467*(1+FU$5/Setup!$C$36)+IF($V468=2,N($F468),0))-BY468-DW468&lt;0.005,0,(FU467*(1+FU$5/Setup!$C$36)+IF($V468=2,N($F468),0))-BY468-DW468)</f>
        <v>0</v>
      </c>
      <c r="FV468" s="48" t="n">
        <f aca="false">IF((FV467*(1+FV$5/Setup!$C$36)+IF($V468=3,N($F468),0))-BZ468-DX468&lt;0.005,0,(FV467*(1+FV$5/Setup!$C$36)+IF($V468=3,N($F468),0))-BZ468-DX468)</f>
        <v>0</v>
      </c>
      <c r="FW468" s="48" t="n">
        <f aca="false">IF((FW467*(1+FW$5/Setup!$C$36)+IF($V468=4,N($F468),0))-CA468-DY468&lt;0.005,0,(FW467*(1+FW$5/Setup!$C$36)+IF($V468=4,N($F468),0))-CA468-DY468)</f>
        <v>0</v>
      </c>
      <c r="FX468" s="48" t="n">
        <f aca="false">IF((FX467*(1+FX$5/Setup!$C$36)+IF($V468=5,N($F468),0))-CB468-DZ468&lt;0.005,0,(FX467*(1+FX$5/Setup!$C$36)+IF($V468=5,N($F468),0))-CB468-DZ468)</f>
        <v>0</v>
      </c>
      <c r="FY468" s="48" t="n">
        <f aca="false">IF((FY467*(1+FY$5/Setup!$C$36)+IF($V468=6,N($F468),0))-CC468-EA468&lt;0.005,0,(FY467*(1+FY$5/Setup!$C$36)+IF($V468=6,N($F468),0))-CC468-EA468)</f>
        <v>0</v>
      </c>
      <c r="FZ468" s="48" t="n">
        <f aca="false">IF((FZ467*(1+FZ$5/Setup!$C$36)+IF($V468=7,N($F468),0))-CD468-EB468&lt;0.005,0,(FZ467*(1+FZ$5/Setup!$C$36)+IF($V468=7,N($F468),0))-CD468-EB468)</f>
        <v>0</v>
      </c>
      <c r="GA468" s="48" t="n">
        <f aca="false">IF((GA467*(1+GA$5/Setup!$C$36)+IF($V468=8,N($F468),0))-CE468-EC468&lt;0.005,0,(GA467*(1+GA$5/Setup!$C$36)+IF($V468=8,N($F468),0))-CE468-EC468)</f>
        <v>0</v>
      </c>
      <c r="GB468" s="48" t="n">
        <f aca="false">IF((GB467*(1+GB$5/Setup!$C$36)+IF($V468=9,N($F468),0))-CF468-ED468&lt;0.005,0,(GB467*(1+GB$5/Setup!$C$36)+IF($V468=9,N($F468),0))-CF468-ED468)</f>
        <v>0</v>
      </c>
      <c r="GC468" s="48" t="n">
        <f aca="false">IF((GC467*(1+GC$5/Setup!$C$36)+IF($V468=10,N($F468),0))-CG468-EE468&lt;0.005,0,(GC467*(1+GC$5/Setup!$C$36)+IF($V468=10,N($F468),0))-CG468-EE468)</f>
        <v>0</v>
      </c>
      <c r="GD468" s="48" t="n">
        <f aca="false">IF((GD467*(1+GD$5/Setup!$C$36)+IF($V468=11,N($F468),0))-CH468-EF468&lt;0.005,0,(GD467*(1+GD$5/Setup!$C$36)+IF($V468=11,N($F468),0))-CH468-EF468)</f>
        <v>0</v>
      </c>
      <c r="GE468" s="48" t="n">
        <f aca="false">IF((GE467*(1+GE$5/Setup!$C$36)+IF($V468=12,N($F468),0))-CI468-EG468&lt;0.005,0,(GE467*(1+GE$5/Setup!$C$36)+IF($V468=12,N($F468),0))-CI468-EG468)</f>
        <v>0</v>
      </c>
      <c r="GF468" s="48" t="n">
        <f aca="false">IF((GF467*(1+GF$5/Setup!$C$36)+IF($V468=13,N($F468),0))-CJ468-EH468&lt;0.005,0,(GF467*(1+GF$5/Setup!$C$36)+IF($V468=13,N($F468),0))-CJ468-EH468)</f>
        <v>0</v>
      </c>
      <c r="GG468" s="48" t="n">
        <f aca="false">IF((GG467*(1+GG$5/Setup!$C$36)+IF($V468=14,N($F468),0))-CK468-EI468&lt;0.005,0,(GG467*(1+GG$5/Setup!$C$36)+IF($V468=14,N($F468),0))-CK468-EI468)</f>
        <v>0</v>
      </c>
      <c r="GH468" s="48" t="n">
        <f aca="false">IF((GH467*(1+GH$5/Setup!$C$36)+IF($V468=15,N($F468),0))-CL468-EJ468&lt;0.005,0,(GH467*(1+GH$5/Setup!$C$36)+IF($V468=15,N($F468),0))-CL468-EJ468)</f>
        <v>0</v>
      </c>
      <c r="GI468" s="48" t="n">
        <f aca="false">IF((GI467*(1+GI$5/Setup!$C$36)+IF($V468=16,N($F468),0))-CM468-EK468&lt;0.005,0,(GI467*(1+GI$5/Setup!$C$36)+IF($V468=16,N($F468),0))-CM468-EK468)</f>
        <v>0</v>
      </c>
      <c r="GJ468" s="48" t="n">
        <f aca="false">IF((GJ467*(1+GJ$5/Setup!$C$36)+IF($V468=17,N($F468),0))-CN468-EL468&lt;0.005,0,(GJ467*(1+GJ$5/Setup!$C$36)+IF($V468=17,N($F468),0))-CN468-EL468)</f>
        <v>0</v>
      </c>
      <c r="GK468" s="48" t="n">
        <f aca="false">IF((GK467*(1+GK$5/Setup!$C$36)+IF($V468=18,N($F468),0))-CO468-EM468&lt;0.005,0,(GK467*(1+GK$5/Setup!$C$36)+IF($V468=18,N($F468),0))-CO468-EM468)</f>
        <v>0</v>
      </c>
      <c r="GL468" s="48" t="n">
        <f aca="false">IF((GL467*(1+GL$5/Setup!$C$36)+IF($V468=19,N($F468),0))-CP468-EN468&lt;0.005,0,(GL467*(1+GL$5/Setup!$C$36)+IF($V468=19,N($F468),0))-CP468-EN468)</f>
        <v>0</v>
      </c>
      <c r="GM468" s="48" t="n">
        <f aca="false">IF((GM467*(1+GM$5/Setup!$C$36)+IF($V468=20,N($F468),0))-CQ468-EO468&lt;0.005,0,(GM467*(1+GM$5/Setup!$C$36)+IF($V468=20,N($F468),0))-CQ468-EO468)</f>
        <v>0</v>
      </c>
      <c r="GN468" s="48" t="n">
        <f aca="false">IF((GN467*(1+GN$5/Setup!$C$36)+IF($V468=21,N($F468),0))-CR468-EP468&lt;0.005,0,(GN467*(1+GN$5/Setup!$C$36)+IF($V468=21,N($F468),0))-CR468-EP468)</f>
        <v>0</v>
      </c>
      <c r="GO468" s="48" t="n">
        <f aca="false">IF((GO467*(1+GO$5/Setup!$C$36)+IF($V468=22,N($F468),0))-CS468-EQ468&lt;0.005,0,(GO467*(1+GO$5/Setup!$C$36)+IF($V468=22,N($F468),0))-CS468-EQ468)</f>
        <v>0</v>
      </c>
      <c r="GP468" s="48" t="n">
        <f aca="false">IF((GP467*(1+GP$5/Setup!$C$36)+IF($V468=23,N($F468),0))-CT468-ER468&lt;0.005,0,(GP467*(1+GP$5/Setup!$C$36)+IF($V468=23,N($F468),0))-CT468-ER468)</f>
        <v>0</v>
      </c>
      <c r="GQ468" s="48" t="n">
        <f aca="false">IF((GQ467*(1+GQ$5/Setup!$C$36)+IF($V468=24,N($F468),0))-CU468-ES468&lt;0.005,0,(GQ467*(1+GQ$5/Setup!$C$36)+IF($V468=24,N($F468),0))-CU468-ES468)</f>
        <v>0</v>
      </c>
      <c r="GR468" s="48" t="n">
        <f aca="false">IF((GR467*(1+GR$5/Setup!$C$36)+IF($V468=25,N($F468),0))-CV468-ET468&lt;0.005,0,(GR467*(1+GR$5/Setup!$C$36)+IF($V468=25,N($F468),0))-CV468-ET468)</f>
        <v>0</v>
      </c>
      <c r="GS468" s="48" t="n">
        <f aca="false">IF((GS467*(1+GS$5/Setup!$C$36)+IF($V468=26,N($F468),0))-CW468-EU468&lt;0.005,0,(GS467*(1+GS$5/Setup!$C$36)+IF($V468=26,N($F468),0))-CW468-EU468)</f>
        <v>0</v>
      </c>
      <c r="GT468" s="48" t="n">
        <f aca="false">IF((GT467*(1+GT$5/Setup!$C$36)+IF($V468=27,N($F468),0))-CX468-EV468&lt;0.005,0,(GT467*(1+GT$5/Setup!$C$36)+IF($V468=27,N($F468),0))-CX468-EV468)</f>
        <v>0</v>
      </c>
      <c r="GU468" s="48" t="n">
        <f aca="false">IF((GU467*(1+GU$5/Setup!$C$36)+IF($V468=28,N($F468),0))-CY468-EW468&lt;0.005,0,(GU467*(1+GU$5/Setup!$C$36)+IF($V468=28,N($F468),0))-CY468-EW468)</f>
        <v>0</v>
      </c>
      <c r="GV468" s="48" t="n">
        <f aca="false">IF((GV467*(1+GV$5/Setup!$C$36)+IF($V468=29,N($F468),0))-CZ468-EX468&lt;0.005,0,(GV467*(1+GV$5/Setup!$C$36)+IF($V468=29,N($F468),0))-CZ468-EX468)</f>
        <v>0</v>
      </c>
      <c r="GW468" s="48" t="n">
        <f aca="false">IF((GW467*(1+GW$5/Setup!$C$36)+IF($V468=30,N($F468),0))-DA468-EY468&lt;0.005,0,(GW467*(1+GW$5/Setup!$C$36)+IF($V468=30,N($F468),0))-DA468-EY468)</f>
        <v>0</v>
      </c>
      <c r="GX468" s="48" t="n">
        <f aca="false">IF((GX467*(1+GX$5/Setup!$C$36)+IF($V468=31,N($F468),0))-DB468-EZ468&lt;0.005,0,(GX467*(1+GX$5/Setup!$C$36)+IF($V468=31,N($F468),0))-DB468-EZ468)</f>
        <v>0</v>
      </c>
      <c r="GY468" s="48" t="n">
        <f aca="false">IF((GY467*(1+GY$5/Setup!$C$36)+IF($V468=32,N($F468),0))-DC468-FA468&lt;0.005,0,(GY467*(1+GY$5/Setup!$C$36)+IF($V468=32,N($F468),0))-DC468-FA468)</f>
        <v>0</v>
      </c>
      <c r="GZ468" s="48" t="n">
        <f aca="false">IF((GZ467*(1+GZ$5/Setup!$C$36)+IF($V468=33,N($F468),0))-DD468-FB468&lt;0.005,0,(GZ467*(1+GZ$5/Setup!$C$36)+IF($V468=33,N($F468),0))-DD468-FB468)</f>
        <v>0</v>
      </c>
      <c r="HA468" s="48" t="n">
        <f aca="false">IF((HA467*(1+HA$5/Setup!$C$36)+IF($V468=34,N($F468),0))-DE468-FC468&lt;0.005,0,(HA467*(1+HA$5/Setup!$C$36)+IF($V468=34,N($F468),0))-DE468-FC468)</f>
        <v>0</v>
      </c>
      <c r="HB468" s="48" t="n">
        <f aca="false">IF((HB467*(1+HB$5/Setup!$C$36)+IF($V468=35,N($F468),0))-DF468-FD468&lt;0.005,0,(HB467*(1+HB$5/Setup!$C$36)+IF($V468=35,N($F468),0))-DF468-FD468)</f>
        <v>0</v>
      </c>
      <c r="HC468" s="48" t="n">
        <f aca="false">IF((HC467*(1+HC$5/Setup!$C$36)+IF($V468=36,N($F468),0))-DG468-FE468&lt;0.005,0,(HC467*(1+HC$5/Setup!$C$36)+IF($V468=36,N($F468),0))-DG468-FE468)</f>
        <v>0</v>
      </c>
      <c r="HD468" s="48" t="n">
        <f aca="false">IF((HD467*(1+HD$5/Setup!$C$36)+IF($V468=37,N($F468),0))-DH468-FF468&lt;0.005,0,(HD467*(1+HD$5/Setup!$C$36)+IF($V468=37,N($F468),0))-DH468-FF468)</f>
        <v>0</v>
      </c>
      <c r="HE468" s="48" t="n">
        <f aca="false">IF((HE467*(1+HE$5/Setup!$C$36)+IF($V468=38,N($F468),0))-DI468-FG468&lt;0.005,0,(HE467*(1+HE$5/Setup!$C$36)+IF($V468=38,N($F468),0))-DI468-FG468)</f>
        <v>0</v>
      </c>
      <c r="HF468" s="48" t="n">
        <f aca="false">IF((HF467*(1+HF$5/Setup!$C$36)+IF($V468=39,N($F468),0))-DJ468-FH468&lt;0.005,0,(HF467*(1+HF$5/Setup!$C$36)+IF($V468=39,N($F468),0))-DJ468-FH468)</f>
        <v>0</v>
      </c>
      <c r="HG468" s="48" t="n">
        <f aca="false">IF((HG467*(1+HG$5/Setup!$C$36)+IF($V468=40,N($F468),0))-DK468-FI468&lt;0.005,0,(HG467*(1+HG$5/Setup!$C$36)+IF($V468=40,N($F468),0))-DK468-FI468)</f>
        <v>0</v>
      </c>
      <c r="HH468" s="48" t="n">
        <f aca="false">IF((HH467*(1+HH$5/Setup!$C$36)+IF($V468=41,N($F468),0))-DL468-FJ468&lt;0.005,0,(HH467*(1+HH$5/Setup!$C$36)+IF($V468=41,N($F468),0))-DL468-FJ468)</f>
        <v>0</v>
      </c>
      <c r="HI468" s="48" t="n">
        <f aca="false">IF((HI467*(1+HI$5/Setup!$C$36)+IF($V468=42,N($F468),0))-DM468-FK468&lt;0.005,0,(HI467*(1+HI$5/Setup!$C$36)+IF($V468=42,N($F468),0))-DM468-FK468)</f>
        <v>0</v>
      </c>
      <c r="HJ468" s="48" t="n">
        <f aca="false">IF((HJ467*(1+HJ$5/Setup!$C$36)+IF($V468=43,N($F468),0))-DN468-FL468&lt;0.005,0,(HJ467*(1+HJ$5/Setup!$C$36)+IF($V468=43,N($F468),0))-DN468-FL468)</f>
        <v>0</v>
      </c>
      <c r="HK468" s="48" t="n">
        <f aca="false">IF((HK467*(1+HK$5/Setup!$C$36)+IF($V468=44,N($F468),0))-DO468-FM468&lt;0.005,0,(HK467*(1+HK$5/Setup!$C$36)+IF($V468=44,N($F468),0))-DO468-FM468)</f>
        <v>0</v>
      </c>
      <c r="HL468" s="48" t="n">
        <f aca="false">IF((HL467*(1+HL$5/Setup!$C$36)+IF($V468=45,N($F468),0))-DP468-FN468&lt;0.005,0,(HL467*(1+HL$5/Setup!$C$36)+IF($V468=45,N($F468),0))-DP468-FN468)</f>
        <v>0</v>
      </c>
      <c r="HM468" s="48" t="n">
        <f aca="false">IF((HM467*(1+HM$5/Setup!$C$36)+IF($V468=46,N($F468),0))-DQ468-FO468&lt;0.005,0,(HM467*(1+HM$5/Setup!$C$36)+IF($V468=46,N($F468),0))-DQ468-FO468)</f>
        <v>0</v>
      </c>
      <c r="HN468" s="48" t="n">
        <f aca="false">IF((HN467*(1+HN$5/Setup!$C$36)+IF($V468=47,N($F468),0))-DR468-FP468&lt;0.005,0,(HN467*(1+HN$5/Setup!$C$36)+IF($V468=47,N($F468),0))-DR468-FP468)</f>
        <v>0</v>
      </c>
      <c r="HO468" s="48" t="n">
        <f aca="false">IF((HO467*(1+HO$5/Setup!$C$36)+IF($V468=48,N($F468),0))-DS468-FQ468&lt;0.005,0,(HO467*(1+HO$5/Setup!$C$36)+IF($V468=48,N($F468),0))-DS468-FQ468)</f>
        <v>0</v>
      </c>
      <c r="HP468" s="48" t="n">
        <f aca="false">IF((HP467*(1+HP$5/Setup!$C$36)+IF($V468=49,N($F468),0))-DT468-FR468&lt;0.005,0,(HP467*(1+HP$5/Setup!$C$36)+IF($V468=49,N($F468),0))-DT468-FR468)</f>
        <v>0</v>
      </c>
      <c r="HQ468" s="48" t="n">
        <f aca="false">IF((HQ467*(1+HQ$5/Setup!$C$36)+IF($V468=50,N($F468),0))-DU468-FS468&lt;0.005,0,(HQ467*(1+HQ$5/Setup!$C$36)+IF($V468=50,N($F468),0))-DU468-FS468)</f>
        <v>0</v>
      </c>
    </row>
    <row r="469" customFormat="false" ht="15" hidden="false" customHeight="false" outlineLevel="0" collapsed="false">
      <c r="A469" s="44" t="n">
        <v>461</v>
      </c>
      <c r="B469" s="45" t="n">
        <f aca="false">IF(Setup!$C$7="Every month",EDATE(Setup!$C$8,($A469-1)),IF(Setup!$C$7="Twice a month",DATE(YEAR(Setup!$C$8),MONTH(Setup!$C$8)+INT((($A469-1)+Setup!$C$41)/2),MIN(IF(MOD(($A469-1)+Setup!$C$41,2)=0,Setup!$C$39,Setup!$C$40),DAY(EOMONTH(DATE(YEAR(Setup!$C$8),MONTH(Setup!$C$8)+INT((($A469-1)+Setup!$C$41)/2),1),0)))),Setup!$C$8+($A469-1)*IF(Setup!$C$7="Every week",7,14)))</f>
        <v>52765</v>
      </c>
      <c r="C469" s="45" t="n">
        <f aca="false">IF(Setup!$C$7="Every month",EDATE(Setup!$C$8,$A469),IF(Setup!$C$7="Twice a month",DATE(YEAR(Setup!$C$8),MONTH(Setup!$C$8)+INT(($A469+Setup!$C$41)/2),MIN(IF(MOD($A469+Setup!$C$41,2)=0,Setup!$C$39,Setup!$C$40),DAY(EOMONTH(DATE(YEAR(Setup!$C$8),MONTH(Setup!$C$8)+INT(($A469+Setup!$C$41)/2),1),0)))),Setup!$C$8+$A469*IF(Setup!$C$7="Every week",7,14)))</f>
        <v>52779</v>
      </c>
      <c r="D469" s="46"/>
      <c r="E469" s="47"/>
      <c r="F469" s="47"/>
      <c r="G469" s="47"/>
      <c r="H469" s="47"/>
      <c r="I469" s="48" t="n">
        <f aca="false">N(Setup!$C$11)+N(E469)</f>
        <v>100</v>
      </c>
      <c r="J469" s="48" t="n">
        <f aca="false">MIN(Setup!$C$37,MAX(I469,0))</f>
        <v>9.23076923076923</v>
      </c>
      <c r="K469" s="48" t="n">
        <f aca="false">MIN(MAX(N(Setup!$C$14)-L468,0),MAX(I469-J469,0))</f>
        <v>0</v>
      </c>
      <c r="L469" s="48" t="n">
        <f aca="false">L468+K469-N(G469)</f>
        <v>500</v>
      </c>
      <c r="M469" s="48" t="n">
        <f aca="false">M468+J469-N(H469)</f>
        <v>4255.38461538459</v>
      </c>
      <c r="N469" s="48" t="n">
        <f aca="false">SUM(BX469:DU469)</f>
        <v>0</v>
      </c>
      <c r="O469" s="48" t="n">
        <f aca="false">SUM(Z469:BW469)-N469</f>
        <v>40</v>
      </c>
      <c r="P469" s="48" t="n">
        <f aca="false">MAX(I469-J469-K469,0)+O469</f>
        <v>130.769230769231</v>
      </c>
      <c r="Q469" s="48" t="n">
        <f aca="false">SUM(DV469:FS469)</f>
        <v>0</v>
      </c>
      <c r="R469" s="49" t="n">
        <f aca="false">N469+J469+K469+Q469</f>
        <v>9.23076923076923</v>
      </c>
      <c r="S469" s="48" t="n">
        <f aca="false">T469-T468-N(F469)+N469+Q469</f>
        <v>0</v>
      </c>
      <c r="T469" s="49" t="n">
        <f aca="false">SUM(FT469:HQ469)</f>
        <v>0</v>
      </c>
      <c r="U469" s="44" t="str">
        <f aca="false">IF(T468&lt;0.005,"",INDEX(Helpers!$C$2:$C$51,IF(_xlfn.MINIFS($DV$6:$FS$6,DV469:FS469,"&gt;0.005")=0,V469,_xlfn.MINIFS($DV$6:$FS$6,DV469:FS469,"&gt;0.005"))))</f>
        <v/>
      </c>
      <c r="V469" s="44" t="n">
        <f aca="false">IF(_xlfn.MINIFS($FT$6:$HQ$6,FT468:HQ468,"&gt;0.005")=0,1,_xlfn.MINIFS($FT$6:$HQ$6,FT468:HQ468,"&gt;0.005"))</f>
        <v>1</v>
      </c>
      <c r="W469" s="44" t="n">
        <f aca="false">IF(AND(D469&lt;&gt;"Paid",T468&gt;0.005),1,0)</f>
        <v>0</v>
      </c>
      <c r="X469" s="48" t="n">
        <f aca="false">SUMPRODUCT(((Helpers!$G$2:$G$51*(1+(Helpers!$D$2:$D$51+0.000000001)/12)^(($B469-Setup!$C$8)/(365.25/12))-Helpers!$E$2:$E$51*((1+(Helpers!$D$2:$D$51+0.000000001)/12)^(($B469-Setup!$C$8)/(365.25/12))-1)/((Helpers!$D$2:$D$51+0.000000001)/12))&gt;0)*(Helpers!$G$2:$G$51*(1+(Helpers!$D$2:$D$51+0.000000001)/12)^(($B469-Setup!$C$8)/(365.25/12))-Helpers!$E$2:$E$51*((1+(Helpers!$D$2:$D$51+0.000000001)/12)^(($B469-Setup!$C$8)/(365.25/12))-1)/((Helpers!$D$2:$D$51+0.000000001)/12)))</f>
        <v>0</v>
      </c>
      <c r="Y469" s="48"/>
      <c r="Z469" s="48" t="n">
        <f aca="false">IF(OR(N(Z$5)=0,Z$6=""),0,Z$5*((DATE(YEAR($B469),MONTH($B469),MIN(Z$6,DAY(EOMONTH($B469,0))))&gt;=$B469)*(DATE(YEAR($B469),MONTH($B469),MIN(Z$6,DAY(EOMONTH($B469,0))))&lt;$C469)+(DATE(YEAR($B469),MONTH($B469)+1,MIN(Z$6,DAY(EOMONTH($B469,1))))&gt;=$B469)*(DATE(YEAR($B469),MONTH($B469)+1,MIN(Z$6,DAY(EOMONTH($B469,1))))&lt;$C469)))</f>
        <v>0</v>
      </c>
      <c r="AA469" s="48" t="n">
        <f aca="false">IF(OR(N(AA$5)=0,AA$6=""),0,AA$5*((DATE(YEAR($B469),MONTH($B469),MIN(AA$6,DAY(EOMONTH($B469,0))))&gt;=$B469)*(DATE(YEAR($B469),MONTH($B469),MIN(AA$6,DAY(EOMONTH($B469,0))))&lt;$C469)+(DATE(YEAR($B469),MONTH($B469)+1,MIN(AA$6,DAY(EOMONTH($B469,1))))&gt;=$B469)*(DATE(YEAR($B469),MONTH($B469)+1,MIN(AA$6,DAY(EOMONTH($B469,1))))&lt;$C469)))</f>
        <v>40</v>
      </c>
      <c r="AB469" s="48" t="n">
        <f aca="false">IF(OR(N(AB$5)=0,AB$6=""),0,AB$5*((DATE(YEAR($B469),MONTH($B469),MIN(AB$6,DAY(EOMONTH($B469,0))))&gt;=$B469)*(DATE(YEAR($B469),MONTH($B469),MIN(AB$6,DAY(EOMONTH($B469,0))))&lt;$C469)+(DATE(YEAR($B469),MONTH($B469)+1,MIN(AB$6,DAY(EOMONTH($B469,1))))&gt;=$B469)*(DATE(YEAR($B469),MONTH($B469)+1,MIN(AB$6,DAY(EOMONTH($B469,1))))&lt;$C469)))</f>
        <v>0</v>
      </c>
      <c r="AC469" s="48" t="n">
        <f aca="false">IF(OR(N(AC$5)=0,AC$6=""),0,AC$5*((DATE(YEAR($B469),MONTH($B469),MIN(AC$6,DAY(EOMONTH($B469,0))))&gt;=$B469)*(DATE(YEAR($B469),MONTH($B469),MIN(AC$6,DAY(EOMONTH($B469,0))))&lt;$C469)+(DATE(YEAR($B469),MONTH($B469)+1,MIN(AC$6,DAY(EOMONTH($B469,1))))&gt;=$B469)*(DATE(YEAR($B469),MONTH($B469)+1,MIN(AC$6,DAY(EOMONTH($B469,1))))&lt;$C469)))</f>
        <v>0</v>
      </c>
      <c r="AD469" s="48" t="n">
        <f aca="false">IF(OR(N(AD$5)=0,AD$6=""),0,AD$5*((DATE(YEAR($B469),MONTH($B469),MIN(AD$6,DAY(EOMONTH($B469,0))))&gt;=$B469)*(DATE(YEAR($B469),MONTH($B469),MIN(AD$6,DAY(EOMONTH($B469,0))))&lt;$C469)+(DATE(YEAR($B469),MONTH($B469)+1,MIN(AD$6,DAY(EOMONTH($B469,1))))&gt;=$B469)*(DATE(YEAR($B469),MONTH($B469)+1,MIN(AD$6,DAY(EOMONTH($B469,1))))&lt;$C469)))</f>
        <v>0</v>
      </c>
      <c r="AE469" s="48" t="n">
        <f aca="false">IF(OR(N(AE$5)=0,AE$6=""),0,AE$5*((DATE(YEAR($B469),MONTH($B469),MIN(AE$6,DAY(EOMONTH($B469,0))))&gt;=$B469)*(DATE(YEAR($B469),MONTH($B469),MIN(AE$6,DAY(EOMONTH($B469,0))))&lt;$C469)+(DATE(YEAR($B469),MONTH($B469)+1,MIN(AE$6,DAY(EOMONTH($B469,1))))&gt;=$B469)*(DATE(YEAR($B469),MONTH($B469)+1,MIN(AE$6,DAY(EOMONTH($B469,1))))&lt;$C469)))</f>
        <v>0</v>
      </c>
      <c r="AF469" s="48" t="n">
        <f aca="false">IF(OR(N(AF$5)=0,AF$6=""),0,AF$5*((DATE(YEAR($B469),MONTH($B469),MIN(AF$6,DAY(EOMONTH($B469,0))))&gt;=$B469)*(DATE(YEAR($B469),MONTH($B469),MIN(AF$6,DAY(EOMONTH($B469,0))))&lt;$C469)+(DATE(YEAR($B469),MONTH($B469)+1,MIN(AF$6,DAY(EOMONTH($B469,1))))&gt;=$B469)*(DATE(YEAR($B469),MONTH($B469)+1,MIN(AF$6,DAY(EOMONTH($B469,1))))&lt;$C469)))</f>
        <v>0</v>
      </c>
      <c r="AG469" s="48" t="n">
        <f aca="false">IF(OR(N(AG$5)=0,AG$6=""),0,AG$5*((DATE(YEAR($B469),MONTH($B469),MIN(AG$6,DAY(EOMONTH($B469,0))))&gt;=$B469)*(DATE(YEAR($B469),MONTH($B469),MIN(AG$6,DAY(EOMONTH($B469,0))))&lt;$C469)+(DATE(YEAR($B469),MONTH($B469)+1,MIN(AG$6,DAY(EOMONTH($B469,1))))&gt;=$B469)*(DATE(YEAR($B469),MONTH($B469)+1,MIN(AG$6,DAY(EOMONTH($B469,1))))&lt;$C469)))</f>
        <v>0</v>
      </c>
      <c r="AH469" s="48" t="n">
        <f aca="false">IF(OR(N(AH$5)=0,AH$6=""),0,AH$5*((DATE(YEAR($B469),MONTH($B469),MIN(AH$6,DAY(EOMONTH($B469,0))))&gt;=$B469)*(DATE(YEAR($B469),MONTH($B469),MIN(AH$6,DAY(EOMONTH($B469,0))))&lt;$C469)+(DATE(YEAR($B469),MONTH($B469)+1,MIN(AH$6,DAY(EOMONTH($B469,1))))&gt;=$B469)*(DATE(YEAR($B469),MONTH($B469)+1,MIN(AH$6,DAY(EOMONTH($B469,1))))&lt;$C469)))</f>
        <v>0</v>
      </c>
      <c r="AI469" s="48" t="n">
        <f aca="false">IF(OR(N(AI$5)=0,AI$6=""),0,AI$5*((DATE(YEAR($B469),MONTH($B469),MIN(AI$6,DAY(EOMONTH($B469,0))))&gt;=$B469)*(DATE(YEAR($B469),MONTH($B469),MIN(AI$6,DAY(EOMONTH($B469,0))))&lt;$C469)+(DATE(YEAR($B469),MONTH($B469)+1,MIN(AI$6,DAY(EOMONTH($B469,1))))&gt;=$B469)*(DATE(YEAR($B469),MONTH($B469)+1,MIN(AI$6,DAY(EOMONTH($B469,1))))&lt;$C469)))</f>
        <v>0</v>
      </c>
      <c r="AJ469" s="48" t="n">
        <f aca="false">IF(OR(N(AJ$5)=0,AJ$6=""),0,AJ$5*((DATE(YEAR($B469),MONTH($B469),MIN(AJ$6,DAY(EOMONTH($B469,0))))&gt;=$B469)*(DATE(YEAR($B469),MONTH($B469),MIN(AJ$6,DAY(EOMONTH($B469,0))))&lt;$C469)+(DATE(YEAR($B469),MONTH($B469)+1,MIN(AJ$6,DAY(EOMONTH($B469,1))))&gt;=$B469)*(DATE(YEAR($B469),MONTH($B469)+1,MIN(AJ$6,DAY(EOMONTH($B469,1))))&lt;$C469)))</f>
        <v>0</v>
      </c>
      <c r="AK469" s="48" t="n">
        <f aca="false">IF(OR(N(AK$5)=0,AK$6=""),0,AK$5*((DATE(YEAR($B469),MONTH($B469),MIN(AK$6,DAY(EOMONTH($B469,0))))&gt;=$B469)*(DATE(YEAR($B469),MONTH($B469),MIN(AK$6,DAY(EOMONTH($B469,0))))&lt;$C469)+(DATE(YEAR($B469),MONTH($B469)+1,MIN(AK$6,DAY(EOMONTH($B469,1))))&gt;=$B469)*(DATE(YEAR($B469),MONTH($B469)+1,MIN(AK$6,DAY(EOMONTH($B469,1))))&lt;$C469)))</f>
        <v>0</v>
      </c>
      <c r="AL469" s="48" t="n">
        <f aca="false">IF(OR(N(AL$5)=0,AL$6=""),0,AL$5*((DATE(YEAR($B469),MONTH($B469),MIN(AL$6,DAY(EOMONTH($B469,0))))&gt;=$B469)*(DATE(YEAR($B469),MONTH($B469),MIN(AL$6,DAY(EOMONTH($B469,0))))&lt;$C469)+(DATE(YEAR($B469),MONTH($B469)+1,MIN(AL$6,DAY(EOMONTH($B469,1))))&gt;=$B469)*(DATE(YEAR($B469),MONTH($B469)+1,MIN(AL$6,DAY(EOMONTH($B469,1))))&lt;$C469)))</f>
        <v>0</v>
      </c>
      <c r="AM469" s="48" t="n">
        <f aca="false">IF(OR(N(AM$5)=0,AM$6=""),0,AM$5*((DATE(YEAR($B469),MONTH($B469),MIN(AM$6,DAY(EOMONTH($B469,0))))&gt;=$B469)*(DATE(YEAR($B469),MONTH($B469),MIN(AM$6,DAY(EOMONTH($B469,0))))&lt;$C469)+(DATE(YEAR($B469),MONTH($B469)+1,MIN(AM$6,DAY(EOMONTH($B469,1))))&gt;=$B469)*(DATE(YEAR($B469),MONTH($B469)+1,MIN(AM$6,DAY(EOMONTH($B469,1))))&lt;$C469)))</f>
        <v>0</v>
      </c>
      <c r="AN469" s="48" t="n">
        <f aca="false">IF(OR(N(AN$5)=0,AN$6=""),0,AN$5*((DATE(YEAR($B469),MONTH($B469),MIN(AN$6,DAY(EOMONTH($B469,0))))&gt;=$B469)*(DATE(YEAR($B469),MONTH($B469),MIN(AN$6,DAY(EOMONTH($B469,0))))&lt;$C469)+(DATE(YEAR($B469),MONTH($B469)+1,MIN(AN$6,DAY(EOMONTH($B469,1))))&gt;=$B469)*(DATE(YEAR($B469),MONTH($B469)+1,MIN(AN$6,DAY(EOMONTH($B469,1))))&lt;$C469)))</f>
        <v>0</v>
      </c>
      <c r="AO469" s="48" t="n">
        <f aca="false">IF(OR(N(AO$5)=0,AO$6=""),0,AO$5*((DATE(YEAR($B469),MONTH($B469),MIN(AO$6,DAY(EOMONTH($B469,0))))&gt;=$B469)*(DATE(YEAR($B469),MONTH($B469),MIN(AO$6,DAY(EOMONTH($B469,0))))&lt;$C469)+(DATE(YEAR($B469),MONTH($B469)+1,MIN(AO$6,DAY(EOMONTH($B469,1))))&gt;=$B469)*(DATE(YEAR($B469),MONTH($B469)+1,MIN(AO$6,DAY(EOMONTH($B469,1))))&lt;$C469)))</f>
        <v>0</v>
      </c>
      <c r="AP469" s="48" t="n">
        <f aca="false">IF(OR(N(AP$5)=0,AP$6=""),0,AP$5*((DATE(YEAR($B469),MONTH($B469),MIN(AP$6,DAY(EOMONTH($B469,0))))&gt;=$B469)*(DATE(YEAR($B469),MONTH($B469),MIN(AP$6,DAY(EOMONTH($B469,0))))&lt;$C469)+(DATE(YEAR($B469),MONTH($B469)+1,MIN(AP$6,DAY(EOMONTH($B469,1))))&gt;=$B469)*(DATE(YEAR($B469),MONTH($B469)+1,MIN(AP$6,DAY(EOMONTH($B469,1))))&lt;$C469)))</f>
        <v>0</v>
      </c>
      <c r="AQ469" s="48" t="n">
        <f aca="false">IF(OR(N(AQ$5)=0,AQ$6=""),0,AQ$5*((DATE(YEAR($B469),MONTH($B469),MIN(AQ$6,DAY(EOMONTH($B469,0))))&gt;=$B469)*(DATE(YEAR($B469),MONTH($B469),MIN(AQ$6,DAY(EOMONTH($B469,0))))&lt;$C469)+(DATE(YEAR($B469),MONTH($B469)+1,MIN(AQ$6,DAY(EOMONTH($B469,1))))&gt;=$B469)*(DATE(YEAR($B469),MONTH($B469)+1,MIN(AQ$6,DAY(EOMONTH($B469,1))))&lt;$C469)))</f>
        <v>0</v>
      </c>
      <c r="AR469" s="48" t="n">
        <f aca="false">IF(OR(N(AR$5)=0,AR$6=""),0,AR$5*((DATE(YEAR($B469),MONTH($B469),MIN(AR$6,DAY(EOMONTH($B469,0))))&gt;=$B469)*(DATE(YEAR($B469),MONTH($B469),MIN(AR$6,DAY(EOMONTH($B469,0))))&lt;$C469)+(DATE(YEAR($B469),MONTH($B469)+1,MIN(AR$6,DAY(EOMONTH($B469,1))))&gt;=$B469)*(DATE(YEAR($B469),MONTH($B469)+1,MIN(AR$6,DAY(EOMONTH($B469,1))))&lt;$C469)))</f>
        <v>0</v>
      </c>
      <c r="AS469" s="48" t="n">
        <f aca="false">IF(OR(N(AS$5)=0,AS$6=""),0,AS$5*((DATE(YEAR($B469),MONTH($B469),MIN(AS$6,DAY(EOMONTH($B469,0))))&gt;=$B469)*(DATE(YEAR($B469),MONTH($B469),MIN(AS$6,DAY(EOMONTH($B469,0))))&lt;$C469)+(DATE(YEAR($B469),MONTH($B469)+1,MIN(AS$6,DAY(EOMONTH($B469,1))))&gt;=$B469)*(DATE(YEAR($B469),MONTH($B469)+1,MIN(AS$6,DAY(EOMONTH($B469,1))))&lt;$C469)))</f>
        <v>0</v>
      </c>
      <c r="AT469" s="48" t="n">
        <f aca="false">IF(OR(N(AT$5)=0,AT$6=""),0,AT$5*((DATE(YEAR($B469),MONTH($B469),MIN(AT$6,DAY(EOMONTH($B469,0))))&gt;=$B469)*(DATE(YEAR($B469),MONTH($B469),MIN(AT$6,DAY(EOMONTH($B469,0))))&lt;$C469)+(DATE(YEAR($B469),MONTH($B469)+1,MIN(AT$6,DAY(EOMONTH($B469,1))))&gt;=$B469)*(DATE(YEAR($B469),MONTH($B469)+1,MIN(AT$6,DAY(EOMONTH($B469,1))))&lt;$C469)))</f>
        <v>0</v>
      </c>
      <c r="AU469" s="48" t="n">
        <f aca="false">IF(OR(N(AU$5)=0,AU$6=""),0,AU$5*((DATE(YEAR($B469),MONTH($B469),MIN(AU$6,DAY(EOMONTH($B469,0))))&gt;=$B469)*(DATE(YEAR($B469),MONTH($B469),MIN(AU$6,DAY(EOMONTH($B469,0))))&lt;$C469)+(DATE(YEAR($B469),MONTH($B469)+1,MIN(AU$6,DAY(EOMONTH($B469,1))))&gt;=$B469)*(DATE(YEAR($B469),MONTH($B469)+1,MIN(AU$6,DAY(EOMONTH($B469,1))))&lt;$C469)))</f>
        <v>0</v>
      </c>
      <c r="AV469" s="48" t="n">
        <f aca="false">IF(OR(N(AV$5)=0,AV$6=""),0,AV$5*((DATE(YEAR($B469),MONTH($B469),MIN(AV$6,DAY(EOMONTH($B469,0))))&gt;=$B469)*(DATE(YEAR($B469),MONTH($B469),MIN(AV$6,DAY(EOMONTH($B469,0))))&lt;$C469)+(DATE(YEAR($B469),MONTH($B469)+1,MIN(AV$6,DAY(EOMONTH($B469,1))))&gt;=$B469)*(DATE(YEAR($B469),MONTH($B469)+1,MIN(AV$6,DAY(EOMONTH($B469,1))))&lt;$C469)))</f>
        <v>0</v>
      </c>
      <c r="AW469" s="48" t="n">
        <f aca="false">IF(OR(N(AW$5)=0,AW$6=""),0,AW$5*((DATE(YEAR($B469),MONTH($B469),MIN(AW$6,DAY(EOMONTH($B469,0))))&gt;=$B469)*(DATE(YEAR($B469),MONTH($B469),MIN(AW$6,DAY(EOMONTH($B469,0))))&lt;$C469)+(DATE(YEAR($B469),MONTH($B469)+1,MIN(AW$6,DAY(EOMONTH($B469,1))))&gt;=$B469)*(DATE(YEAR($B469),MONTH($B469)+1,MIN(AW$6,DAY(EOMONTH($B469,1))))&lt;$C469)))</f>
        <v>0</v>
      </c>
      <c r="AX469" s="48" t="n">
        <f aca="false">IF(OR(N(AX$5)=0,AX$6=""),0,AX$5*((DATE(YEAR($B469),MONTH($B469),MIN(AX$6,DAY(EOMONTH($B469,0))))&gt;=$B469)*(DATE(YEAR($B469),MONTH($B469),MIN(AX$6,DAY(EOMONTH($B469,0))))&lt;$C469)+(DATE(YEAR($B469),MONTH($B469)+1,MIN(AX$6,DAY(EOMONTH($B469,1))))&gt;=$B469)*(DATE(YEAR($B469),MONTH($B469)+1,MIN(AX$6,DAY(EOMONTH($B469,1))))&lt;$C469)))</f>
        <v>0</v>
      </c>
      <c r="AY469" s="48" t="n">
        <f aca="false">IF(OR(N(AY$5)=0,AY$6=""),0,AY$5*((DATE(YEAR($B469),MONTH($B469),MIN(AY$6,DAY(EOMONTH($B469,0))))&gt;=$B469)*(DATE(YEAR($B469),MONTH($B469),MIN(AY$6,DAY(EOMONTH($B469,0))))&lt;$C469)+(DATE(YEAR($B469),MONTH($B469)+1,MIN(AY$6,DAY(EOMONTH($B469,1))))&gt;=$B469)*(DATE(YEAR($B469),MONTH($B469)+1,MIN(AY$6,DAY(EOMONTH($B469,1))))&lt;$C469)))</f>
        <v>0</v>
      </c>
      <c r="AZ469" s="48" t="n">
        <f aca="false">IF(OR(N(AZ$5)=0,AZ$6=""),0,AZ$5*((DATE(YEAR($B469),MONTH($B469),MIN(AZ$6,DAY(EOMONTH($B469,0))))&gt;=$B469)*(DATE(YEAR($B469),MONTH($B469),MIN(AZ$6,DAY(EOMONTH($B469,0))))&lt;$C469)+(DATE(YEAR($B469),MONTH($B469)+1,MIN(AZ$6,DAY(EOMONTH($B469,1))))&gt;=$B469)*(DATE(YEAR($B469),MONTH($B469)+1,MIN(AZ$6,DAY(EOMONTH($B469,1))))&lt;$C469)))</f>
        <v>0</v>
      </c>
      <c r="BA469" s="48" t="n">
        <f aca="false">IF(OR(N(BA$5)=0,BA$6=""),0,BA$5*((DATE(YEAR($B469),MONTH($B469),MIN(BA$6,DAY(EOMONTH($B469,0))))&gt;=$B469)*(DATE(YEAR($B469),MONTH($B469),MIN(BA$6,DAY(EOMONTH($B469,0))))&lt;$C469)+(DATE(YEAR($B469),MONTH($B469)+1,MIN(BA$6,DAY(EOMONTH($B469,1))))&gt;=$B469)*(DATE(YEAR($B469),MONTH($B469)+1,MIN(BA$6,DAY(EOMONTH($B469,1))))&lt;$C469)))</f>
        <v>0</v>
      </c>
      <c r="BB469" s="48" t="n">
        <f aca="false">IF(OR(N(BB$5)=0,BB$6=""),0,BB$5*((DATE(YEAR($B469),MONTH($B469),MIN(BB$6,DAY(EOMONTH($B469,0))))&gt;=$B469)*(DATE(YEAR($B469),MONTH($B469),MIN(BB$6,DAY(EOMONTH($B469,0))))&lt;$C469)+(DATE(YEAR($B469),MONTH($B469)+1,MIN(BB$6,DAY(EOMONTH($B469,1))))&gt;=$B469)*(DATE(YEAR($B469),MONTH($B469)+1,MIN(BB$6,DAY(EOMONTH($B469,1))))&lt;$C469)))</f>
        <v>0</v>
      </c>
      <c r="BC469" s="48" t="n">
        <f aca="false">IF(OR(N(BC$5)=0,BC$6=""),0,BC$5*((DATE(YEAR($B469),MONTH($B469),MIN(BC$6,DAY(EOMONTH($B469,0))))&gt;=$B469)*(DATE(YEAR($B469),MONTH($B469),MIN(BC$6,DAY(EOMONTH($B469,0))))&lt;$C469)+(DATE(YEAR($B469),MONTH($B469)+1,MIN(BC$6,DAY(EOMONTH($B469,1))))&gt;=$B469)*(DATE(YEAR($B469),MONTH($B469)+1,MIN(BC$6,DAY(EOMONTH($B469,1))))&lt;$C469)))</f>
        <v>0</v>
      </c>
      <c r="BD469" s="48" t="n">
        <f aca="false">IF(OR(N(BD$5)=0,BD$6=""),0,BD$5*((DATE(YEAR($B469),MONTH($B469),MIN(BD$6,DAY(EOMONTH($B469,0))))&gt;=$B469)*(DATE(YEAR($B469),MONTH($B469),MIN(BD$6,DAY(EOMONTH($B469,0))))&lt;$C469)+(DATE(YEAR($B469),MONTH($B469)+1,MIN(BD$6,DAY(EOMONTH($B469,1))))&gt;=$B469)*(DATE(YEAR($B469),MONTH($B469)+1,MIN(BD$6,DAY(EOMONTH($B469,1))))&lt;$C469)))</f>
        <v>0</v>
      </c>
      <c r="BE469" s="48" t="n">
        <f aca="false">IF(OR(N(BE$5)=0,BE$6=""),0,BE$5*((DATE(YEAR($B469),MONTH($B469),MIN(BE$6,DAY(EOMONTH($B469,0))))&gt;=$B469)*(DATE(YEAR($B469),MONTH($B469),MIN(BE$6,DAY(EOMONTH($B469,0))))&lt;$C469)+(DATE(YEAR($B469),MONTH($B469)+1,MIN(BE$6,DAY(EOMONTH($B469,1))))&gt;=$B469)*(DATE(YEAR($B469),MONTH($B469)+1,MIN(BE$6,DAY(EOMONTH($B469,1))))&lt;$C469)))</f>
        <v>0</v>
      </c>
      <c r="BF469" s="48" t="n">
        <f aca="false">IF(OR(N(BF$5)=0,BF$6=""),0,BF$5*((DATE(YEAR($B469),MONTH($B469),MIN(BF$6,DAY(EOMONTH($B469,0))))&gt;=$B469)*(DATE(YEAR($B469),MONTH($B469),MIN(BF$6,DAY(EOMONTH($B469,0))))&lt;$C469)+(DATE(YEAR($B469),MONTH($B469)+1,MIN(BF$6,DAY(EOMONTH($B469,1))))&gt;=$B469)*(DATE(YEAR($B469),MONTH($B469)+1,MIN(BF$6,DAY(EOMONTH($B469,1))))&lt;$C469)))</f>
        <v>0</v>
      </c>
      <c r="BG469" s="48" t="n">
        <f aca="false">IF(OR(N(BG$5)=0,BG$6=""),0,BG$5*((DATE(YEAR($B469),MONTH($B469),MIN(BG$6,DAY(EOMONTH($B469,0))))&gt;=$B469)*(DATE(YEAR($B469),MONTH($B469),MIN(BG$6,DAY(EOMONTH($B469,0))))&lt;$C469)+(DATE(YEAR($B469),MONTH($B469)+1,MIN(BG$6,DAY(EOMONTH($B469,1))))&gt;=$B469)*(DATE(YEAR($B469),MONTH($B469)+1,MIN(BG$6,DAY(EOMONTH($B469,1))))&lt;$C469)))</f>
        <v>0</v>
      </c>
      <c r="BH469" s="48" t="n">
        <f aca="false">IF(OR(N(BH$5)=0,BH$6=""),0,BH$5*((DATE(YEAR($B469),MONTH($B469),MIN(BH$6,DAY(EOMONTH($B469,0))))&gt;=$B469)*(DATE(YEAR($B469),MONTH($B469),MIN(BH$6,DAY(EOMONTH($B469,0))))&lt;$C469)+(DATE(YEAR($B469),MONTH($B469)+1,MIN(BH$6,DAY(EOMONTH($B469,1))))&gt;=$B469)*(DATE(YEAR($B469),MONTH($B469)+1,MIN(BH$6,DAY(EOMONTH($B469,1))))&lt;$C469)))</f>
        <v>0</v>
      </c>
      <c r="BI469" s="48" t="n">
        <f aca="false">IF(OR(N(BI$5)=0,BI$6=""),0,BI$5*((DATE(YEAR($B469),MONTH($B469),MIN(BI$6,DAY(EOMONTH($B469,0))))&gt;=$B469)*(DATE(YEAR($B469),MONTH($B469),MIN(BI$6,DAY(EOMONTH($B469,0))))&lt;$C469)+(DATE(YEAR($B469),MONTH($B469)+1,MIN(BI$6,DAY(EOMONTH($B469,1))))&gt;=$B469)*(DATE(YEAR($B469),MONTH($B469)+1,MIN(BI$6,DAY(EOMONTH($B469,1))))&lt;$C469)))</f>
        <v>0</v>
      </c>
      <c r="BJ469" s="48" t="n">
        <f aca="false">IF(OR(N(BJ$5)=0,BJ$6=""),0,BJ$5*((DATE(YEAR($B469),MONTH($B469),MIN(BJ$6,DAY(EOMONTH($B469,0))))&gt;=$B469)*(DATE(YEAR($B469),MONTH($B469),MIN(BJ$6,DAY(EOMONTH($B469,0))))&lt;$C469)+(DATE(YEAR($B469),MONTH($B469)+1,MIN(BJ$6,DAY(EOMONTH($B469,1))))&gt;=$B469)*(DATE(YEAR($B469),MONTH($B469)+1,MIN(BJ$6,DAY(EOMONTH($B469,1))))&lt;$C469)))</f>
        <v>0</v>
      </c>
      <c r="BK469" s="48" t="n">
        <f aca="false">IF(OR(N(BK$5)=0,BK$6=""),0,BK$5*((DATE(YEAR($B469),MONTH($B469),MIN(BK$6,DAY(EOMONTH($B469,0))))&gt;=$B469)*(DATE(YEAR($B469),MONTH($B469),MIN(BK$6,DAY(EOMONTH($B469,0))))&lt;$C469)+(DATE(YEAR($B469),MONTH($B469)+1,MIN(BK$6,DAY(EOMONTH($B469,1))))&gt;=$B469)*(DATE(YEAR($B469),MONTH($B469)+1,MIN(BK$6,DAY(EOMONTH($B469,1))))&lt;$C469)))</f>
        <v>0</v>
      </c>
      <c r="BL469" s="48" t="n">
        <f aca="false">IF(OR(N(BL$5)=0,BL$6=""),0,BL$5*((DATE(YEAR($B469),MONTH($B469),MIN(BL$6,DAY(EOMONTH($B469,0))))&gt;=$B469)*(DATE(YEAR($B469),MONTH($B469),MIN(BL$6,DAY(EOMONTH($B469,0))))&lt;$C469)+(DATE(YEAR($B469),MONTH($B469)+1,MIN(BL$6,DAY(EOMONTH($B469,1))))&gt;=$B469)*(DATE(YEAR($B469),MONTH($B469)+1,MIN(BL$6,DAY(EOMONTH($B469,1))))&lt;$C469)))</f>
        <v>0</v>
      </c>
      <c r="BM469" s="48" t="n">
        <f aca="false">IF(OR(N(BM$5)=0,BM$6=""),0,BM$5*((DATE(YEAR($B469),MONTH($B469),MIN(BM$6,DAY(EOMONTH($B469,0))))&gt;=$B469)*(DATE(YEAR($B469),MONTH($B469),MIN(BM$6,DAY(EOMONTH($B469,0))))&lt;$C469)+(DATE(YEAR($B469),MONTH($B469)+1,MIN(BM$6,DAY(EOMONTH($B469,1))))&gt;=$B469)*(DATE(YEAR($B469),MONTH($B469)+1,MIN(BM$6,DAY(EOMONTH($B469,1))))&lt;$C469)))</f>
        <v>0</v>
      </c>
      <c r="BN469" s="48" t="n">
        <f aca="false">IF(OR(N(BN$5)=0,BN$6=""),0,BN$5*((DATE(YEAR($B469),MONTH($B469),MIN(BN$6,DAY(EOMONTH($B469,0))))&gt;=$B469)*(DATE(YEAR($B469),MONTH($B469),MIN(BN$6,DAY(EOMONTH($B469,0))))&lt;$C469)+(DATE(YEAR($B469),MONTH($B469)+1,MIN(BN$6,DAY(EOMONTH($B469,1))))&gt;=$B469)*(DATE(YEAR($B469),MONTH($B469)+1,MIN(BN$6,DAY(EOMONTH($B469,1))))&lt;$C469)))</f>
        <v>0</v>
      </c>
      <c r="BO469" s="48" t="n">
        <f aca="false">IF(OR(N(BO$5)=0,BO$6=""),0,BO$5*((DATE(YEAR($B469),MONTH($B469),MIN(BO$6,DAY(EOMONTH($B469,0))))&gt;=$B469)*(DATE(YEAR($B469),MONTH($B469),MIN(BO$6,DAY(EOMONTH($B469,0))))&lt;$C469)+(DATE(YEAR($B469),MONTH($B469)+1,MIN(BO$6,DAY(EOMONTH($B469,1))))&gt;=$B469)*(DATE(YEAR($B469),MONTH($B469)+1,MIN(BO$6,DAY(EOMONTH($B469,1))))&lt;$C469)))</f>
        <v>0</v>
      </c>
      <c r="BP469" s="48" t="n">
        <f aca="false">IF(OR(N(BP$5)=0,BP$6=""),0,BP$5*((DATE(YEAR($B469),MONTH($B469),MIN(BP$6,DAY(EOMONTH($B469,0))))&gt;=$B469)*(DATE(YEAR($B469),MONTH($B469),MIN(BP$6,DAY(EOMONTH($B469,0))))&lt;$C469)+(DATE(YEAR($B469),MONTH($B469)+1,MIN(BP$6,DAY(EOMONTH($B469,1))))&gt;=$B469)*(DATE(YEAR($B469),MONTH($B469)+1,MIN(BP$6,DAY(EOMONTH($B469,1))))&lt;$C469)))</f>
        <v>0</v>
      </c>
      <c r="BQ469" s="48" t="n">
        <f aca="false">IF(OR(N(BQ$5)=0,BQ$6=""),0,BQ$5*((DATE(YEAR($B469),MONTH($B469),MIN(BQ$6,DAY(EOMONTH($B469,0))))&gt;=$B469)*(DATE(YEAR($B469),MONTH($B469),MIN(BQ$6,DAY(EOMONTH($B469,0))))&lt;$C469)+(DATE(YEAR($B469),MONTH($B469)+1,MIN(BQ$6,DAY(EOMONTH($B469,1))))&gt;=$B469)*(DATE(YEAR($B469),MONTH($B469)+1,MIN(BQ$6,DAY(EOMONTH($B469,1))))&lt;$C469)))</f>
        <v>0</v>
      </c>
      <c r="BR469" s="48" t="n">
        <f aca="false">IF(OR(N(BR$5)=0,BR$6=""),0,BR$5*((DATE(YEAR($B469),MONTH($B469),MIN(BR$6,DAY(EOMONTH($B469,0))))&gt;=$B469)*(DATE(YEAR($B469),MONTH($B469),MIN(BR$6,DAY(EOMONTH($B469,0))))&lt;$C469)+(DATE(YEAR($B469),MONTH($B469)+1,MIN(BR$6,DAY(EOMONTH($B469,1))))&gt;=$B469)*(DATE(YEAR($B469),MONTH($B469)+1,MIN(BR$6,DAY(EOMONTH($B469,1))))&lt;$C469)))</f>
        <v>0</v>
      </c>
      <c r="BS469" s="48" t="n">
        <f aca="false">IF(OR(N(BS$5)=0,BS$6=""),0,BS$5*((DATE(YEAR($B469),MONTH($B469),MIN(BS$6,DAY(EOMONTH($B469,0))))&gt;=$B469)*(DATE(YEAR($B469),MONTH($B469),MIN(BS$6,DAY(EOMONTH($B469,0))))&lt;$C469)+(DATE(YEAR($B469),MONTH($B469)+1,MIN(BS$6,DAY(EOMONTH($B469,1))))&gt;=$B469)*(DATE(YEAR($B469),MONTH($B469)+1,MIN(BS$6,DAY(EOMONTH($B469,1))))&lt;$C469)))</f>
        <v>0</v>
      </c>
      <c r="BT469" s="48" t="n">
        <f aca="false">IF(OR(N(BT$5)=0,BT$6=""),0,BT$5*((DATE(YEAR($B469),MONTH($B469),MIN(BT$6,DAY(EOMONTH($B469,0))))&gt;=$B469)*(DATE(YEAR($B469),MONTH($B469),MIN(BT$6,DAY(EOMONTH($B469,0))))&lt;$C469)+(DATE(YEAR($B469),MONTH($B469)+1,MIN(BT$6,DAY(EOMONTH($B469,1))))&gt;=$B469)*(DATE(YEAR($B469),MONTH($B469)+1,MIN(BT$6,DAY(EOMONTH($B469,1))))&lt;$C469)))</f>
        <v>0</v>
      </c>
      <c r="BU469" s="48" t="n">
        <f aca="false">IF(OR(N(BU$5)=0,BU$6=""),0,BU$5*((DATE(YEAR($B469),MONTH($B469),MIN(BU$6,DAY(EOMONTH($B469,0))))&gt;=$B469)*(DATE(YEAR($B469),MONTH($B469),MIN(BU$6,DAY(EOMONTH($B469,0))))&lt;$C469)+(DATE(YEAR($B469),MONTH($B469)+1,MIN(BU$6,DAY(EOMONTH($B469,1))))&gt;=$B469)*(DATE(YEAR($B469),MONTH($B469)+1,MIN(BU$6,DAY(EOMONTH($B469,1))))&lt;$C469)))</f>
        <v>0</v>
      </c>
      <c r="BV469" s="48" t="n">
        <f aca="false">IF(OR(N(BV$5)=0,BV$6=""),0,BV$5*((DATE(YEAR($B469),MONTH($B469),MIN(BV$6,DAY(EOMONTH($B469,0))))&gt;=$B469)*(DATE(YEAR($B469),MONTH($B469),MIN(BV$6,DAY(EOMONTH($B469,0))))&lt;$C469)+(DATE(YEAR($B469),MONTH($B469)+1,MIN(BV$6,DAY(EOMONTH($B469,1))))&gt;=$B469)*(DATE(YEAR($B469),MONTH($B469)+1,MIN(BV$6,DAY(EOMONTH($B469,1))))&lt;$C469)))</f>
        <v>0</v>
      </c>
      <c r="BW469" s="48" t="n">
        <f aca="false">IF(OR(N(BW$5)=0,BW$6=""),0,BW$5*((DATE(YEAR($B469),MONTH($B469),MIN(BW$6,DAY(EOMONTH($B469,0))))&gt;=$B469)*(DATE(YEAR($B469),MONTH($B469),MIN(BW$6,DAY(EOMONTH($B469,0))))&lt;$C469)+(DATE(YEAR($B469),MONTH($B469)+1,MIN(BW$6,DAY(EOMONTH($B469,1))))&gt;=$B469)*(DATE(YEAR($B469),MONTH($B469)+1,MIN(BW$6,DAY(EOMONTH($B469,1))))&lt;$C469)))</f>
        <v>0</v>
      </c>
      <c r="BX469" s="48" t="n">
        <f aca="false">MIN(Z469,(FT468*(1+FT$5/Setup!$C$36)+IF($V469=1,N($F469),0)))</f>
        <v>0</v>
      </c>
      <c r="BY469" s="48" t="n">
        <f aca="false">MIN(AA469,(FU468*(1+FU$5/Setup!$C$36)+IF($V469=2,N($F469),0)))</f>
        <v>0</v>
      </c>
      <c r="BZ469" s="48" t="n">
        <f aca="false">MIN(AB469,(FV468*(1+FV$5/Setup!$C$36)+IF($V469=3,N($F469),0)))</f>
        <v>0</v>
      </c>
      <c r="CA469" s="48" t="n">
        <f aca="false">MIN(AC469,(FW468*(1+FW$5/Setup!$C$36)+IF($V469=4,N($F469),0)))</f>
        <v>0</v>
      </c>
      <c r="CB469" s="48" t="n">
        <f aca="false">MIN(AD469,(FX468*(1+FX$5/Setup!$C$36)+IF($V469=5,N($F469),0)))</f>
        <v>0</v>
      </c>
      <c r="CC469" s="48" t="n">
        <f aca="false">MIN(AE469,(FY468*(1+FY$5/Setup!$C$36)+IF($V469=6,N($F469),0)))</f>
        <v>0</v>
      </c>
      <c r="CD469" s="48" t="n">
        <f aca="false">MIN(AF469,(FZ468*(1+FZ$5/Setup!$C$36)+IF($V469=7,N($F469),0)))</f>
        <v>0</v>
      </c>
      <c r="CE469" s="48" t="n">
        <f aca="false">MIN(AG469,(GA468*(1+GA$5/Setup!$C$36)+IF($V469=8,N($F469),0)))</f>
        <v>0</v>
      </c>
      <c r="CF469" s="48" t="n">
        <f aca="false">MIN(AH469,(GB468*(1+GB$5/Setup!$C$36)+IF($V469=9,N($F469),0)))</f>
        <v>0</v>
      </c>
      <c r="CG469" s="48" t="n">
        <f aca="false">MIN(AI469,(GC468*(1+GC$5/Setup!$C$36)+IF($V469=10,N($F469),0)))</f>
        <v>0</v>
      </c>
      <c r="CH469" s="48" t="n">
        <f aca="false">MIN(AJ469,(GD468*(1+GD$5/Setup!$C$36)+IF($V469=11,N($F469),0)))</f>
        <v>0</v>
      </c>
      <c r="CI469" s="48" t="n">
        <f aca="false">MIN(AK469,(GE468*(1+GE$5/Setup!$C$36)+IF($V469=12,N($F469),0)))</f>
        <v>0</v>
      </c>
      <c r="CJ469" s="48" t="n">
        <f aca="false">MIN(AL469,(GF468*(1+GF$5/Setup!$C$36)+IF($V469=13,N($F469),0)))</f>
        <v>0</v>
      </c>
      <c r="CK469" s="48" t="n">
        <f aca="false">MIN(AM469,(GG468*(1+GG$5/Setup!$C$36)+IF($V469=14,N($F469),0)))</f>
        <v>0</v>
      </c>
      <c r="CL469" s="48" t="n">
        <f aca="false">MIN(AN469,(GH468*(1+GH$5/Setup!$C$36)+IF($V469=15,N($F469),0)))</f>
        <v>0</v>
      </c>
      <c r="CM469" s="48" t="n">
        <f aca="false">MIN(AO469,(GI468*(1+GI$5/Setup!$C$36)+IF($V469=16,N($F469),0)))</f>
        <v>0</v>
      </c>
      <c r="CN469" s="48" t="n">
        <f aca="false">MIN(AP469,(GJ468*(1+GJ$5/Setup!$C$36)+IF($V469=17,N($F469),0)))</f>
        <v>0</v>
      </c>
      <c r="CO469" s="48" t="n">
        <f aca="false">MIN(AQ469,(GK468*(1+GK$5/Setup!$C$36)+IF($V469=18,N($F469),0)))</f>
        <v>0</v>
      </c>
      <c r="CP469" s="48" t="n">
        <f aca="false">MIN(AR469,(GL468*(1+GL$5/Setup!$C$36)+IF($V469=19,N($F469),0)))</f>
        <v>0</v>
      </c>
      <c r="CQ469" s="48" t="n">
        <f aca="false">MIN(AS469,(GM468*(1+GM$5/Setup!$C$36)+IF($V469=20,N($F469),0)))</f>
        <v>0</v>
      </c>
      <c r="CR469" s="48" t="n">
        <f aca="false">MIN(AT469,(GN468*(1+GN$5/Setup!$C$36)+IF($V469=21,N($F469),0)))</f>
        <v>0</v>
      </c>
      <c r="CS469" s="48" t="n">
        <f aca="false">MIN(AU469,(GO468*(1+GO$5/Setup!$C$36)+IF($V469=22,N($F469),0)))</f>
        <v>0</v>
      </c>
      <c r="CT469" s="48" t="n">
        <f aca="false">MIN(AV469,(GP468*(1+GP$5/Setup!$C$36)+IF($V469=23,N($F469),0)))</f>
        <v>0</v>
      </c>
      <c r="CU469" s="48" t="n">
        <f aca="false">MIN(AW469,(GQ468*(1+GQ$5/Setup!$C$36)+IF($V469=24,N($F469),0)))</f>
        <v>0</v>
      </c>
      <c r="CV469" s="48" t="n">
        <f aca="false">MIN(AX469,(GR468*(1+GR$5/Setup!$C$36)+IF($V469=25,N($F469),0)))</f>
        <v>0</v>
      </c>
      <c r="CW469" s="48" t="n">
        <f aca="false">MIN(AY469,(GS468*(1+GS$5/Setup!$C$36)+IF($V469=26,N($F469),0)))</f>
        <v>0</v>
      </c>
      <c r="CX469" s="48" t="n">
        <f aca="false">MIN(AZ469,(GT468*(1+GT$5/Setup!$C$36)+IF($V469=27,N($F469),0)))</f>
        <v>0</v>
      </c>
      <c r="CY469" s="48" t="n">
        <f aca="false">MIN(BA469,(GU468*(1+GU$5/Setup!$C$36)+IF($V469=28,N($F469),0)))</f>
        <v>0</v>
      </c>
      <c r="CZ469" s="48" t="n">
        <f aca="false">MIN(BB469,(GV468*(1+GV$5/Setup!$C$36)+IF($V469=29,N($F469),0)))</f>
        <v>0</v>
      </c>
      <c r="DA469" s="48" t="n">
        <f aca="false">MIN(BC469,(GW468*(1+GW$5/Setup!$C$36)+IF($V469=30,N($F469),0)))</f>
        <v>0</v>
      </c>
      <c r="DB469" s="48" t="n">
        <f aca="false">MIN(BD469,(GX468*(1+GX$5/Setup!$C$36)+IF($V469=31,N($F469),0)))</f>
        <v>0</v>
      </c>
      <c r="DC469" s="48" t="n">
        <f aca="false">MIN(BE469,(GY468*(1+GY$5/Setup!$C$36)+IF($V469=32,N($F469),0)))</f>
        <v>0</v>
      </c>
      <c r="DD469" s="48" t="n">
        <f aca="false">MIN(BF469,(GZ468*(1+GZ$5/Setup!$C$36)+IF($V469=33,N($F469),0)))</f>
        <v>0</v>
      </c>
      <c r="DE469" s="48" t="n">
        <f aca="false">MIN(BG469,(HA468*(1+HA$5/Setup!$C$36)+IF($V469=34,N($F469),0)))</f>
        <v>0</v>
      </c>
      <c r="DF469" s="48" t="n">
        <f aca="false">MIN(BH469,(HB468*(1+HB$5/Setup!$C$36)+IF($V469=35,N($F469),0)))</f>
        <v>0</v>
      </c>
      <c r="DG469" s="48" t="n">
        <f aca="false">MIN(BI469,(HC468*(1+HC$5/Setup!$C$36)+IF($V469=36,N($F469),0)))</f>
        <v>0</v>
      </c>
      <c r="DH469" s="48" t="n">
        <f aca="false">MIN(BJ469,(HD468*(1+HD$5/Setup!$C$36)+IF($V469=37,N($F469),0)))</f>
        <v>0</v>
      </c>
      <c r="DI469" s="48" t="n">
        <f aca="false">MIN(BK469,(HE468*(1+HE$5/Setup!$C$36)+IF($V469=38,N($F469),0)))</f>
        <v>0</v>
      </c>
      <c r="DJ469" s="48" t="n">
        <f aca="false">MIN(BL469,(HF468*(1+HF$5/Setup!$C$36)+IF($V469=39,N($F469),0)))</f>
        <v>0</v>
      </c>
      <c r="DK469" s="48" t="n">
        <f aca="false">MIN(BM469,(HG468*(1+HG$5/Setup!$C$36)+IF($V469=40,N($F469),0)))</f>
        <v>0</v>
      </c>
      <c r="DL469" s="48" t="n">
        <f aca="false">MIN(BN469,(HH468*(1+HH$5/Setup!$C$36)+IF($V469=41,N($F469),0)))</f>
        <v>0</v>
      </c>
      <c r="DM469" s="48" t="n">
        <f aca="false">MIN(BO469,(HI468*(1+HI$5/Setup!$C$36)+IF($V469=42,N($F469),0)))</f>
        <v>0</v>
      </c>
      <c r="DN469" s="48" t="n">
        <f aca="false">MIN(BP469,(HJ468*(1+HJ$5/Setup!$C$36)+IF($V469=43,N($F469),0)))</f>
        <v>0</v>
      </c>
      <c r="DO469" s="48" t="n">
        <f aca="false">MIN(BQ469,(HK468*(1+HK$5/Setup!$C$36)+IF($V469=44,N($F469),0)))</f>
        <v>0</v>
      </c>
      <c r="DP469" s="48" t="n">
        <f aca="false">MIN(BR469,(HL468*(1+HL$5/Setup!$C$36)+IF($V469=45,N($F469),0)))</f>
        <v>0</v>
      </c>
      <c r="DQ469" s="48" t="n">
        <f aca="false">MIN(BS469,(HM468*(1+HM$5/Setup!$C$36)+IF($V469=46,N($F469),0)))</f>
        <v>0</v>
      </c>
      <c r="DR469" s="48" t="n">
        <f aca="false">MIN(BT469,(HN468*(1+HN$5/Setup!$C$36)+IF($V469=47,N($F469),0)))</f>
        <v>0</v>
      </c>
      <c r="DS469" s="48" t="n">
        <f aca="false">MIN(BU469,(HO468*(1+HO$5/Setup!$C$36)+IF($V469=48,N($F469),0)))</f>
        <v>0</v>
      </c>
      <c r="DT469" s="48" t="n">
        <f aca="false">MIN(BV469,(HP468*(1+HP$5/Setup!$C$36)+IF($V469=49,N($F469),0)))</f>
        <v>0</v>
      </c>
      <c r="DU469" s="48" t="n">
        <f aca="false">MIN(BW469,(HQ468*(1+HQ$5/Setup!$C$36)+IF($V469=50,N($F469),0)))</f>
        <v>0</v>
      </c>
      <c r="DV469" s="48" t="n">
        <f aca="false">MIN(MAX((FT468*(1+FT$5/Setup!$C$36)+IF($V469=1,N($F469),0))-BX469,0),MAX($P469-0,0))</f>
        <v>0</v>
      </c>
      <c r="DW469" s="48" t="n">
        <f aca="false">MIN(MAX((FU468*(1+FU$5/Setup!$C$36)+IF($V469=2,N($F469),0))-BY469,0),MAX($P469-SUM(DV469:DV469),0))</f>
        <v>0</v>
      </c>
      <c r="DX469" s="48" t="n">
        <f aca="false">MIN(MAX((FV468*(1+FV$5/Setup!$C$36)+IF($V469=3,N($F469),0))-BZ469,0),MAX($P469-SUM(DV469:DW469),0))</f>
        <v>0</v>
      </c>
      <c r="DY469" s="48" t="n">
        <f aca="false">MIN(MAX((FW468*(1+FW$5/Setup!$C$36)+IF($V469=4,N($F469),0))-CA469,0),MAX($P469-SUM(DV469:DX469),0))</f>
        <v>0</v>
      </c>
      <c r="DZ469" s="48" t="n">
        <f aca="false">MIN(MAX((FX468*(1+FX$5/Setup!$C$36)+IF($V469=5,N($F469),0))-CB469,0),MAX($P469-SUM(DV469:DY469),0))</f>
        <v>0</v>
      </c>
      <c r="EA469" s="48" t="n">
        <f aca="false">MIN(MAX((FY468*(1+FY$5/Setup!$C$36)+IF($V469=6,N($F469),0))-CC469,0),MAX($P469-SUM(DV469:DZ469),0))</f>
        <v>0</v>
      </c>
      <c r="EB469" s="48" t="n">
        <f aca="false">MIN(MAX((FZ468*(1+FZ$5/Setup!$C$36)+IF($V469=7,N($F469),0))-CD469,0),MAX($P469-SUM(DV469:EA469),0))</f>
        <v>0</v>
      </c>
      <c r="EC469" s="48" t="n">
        <f aca="false">MIN(MAX((GA468*(1+GA$5/Setup!$C$36)+IF($V469=8,N($F469),0))-CE469,0),MAX($P469-SUM(DV469:EB469),0))</f>
        <v>0</v>
      </c>
      <c r="ED469" s="48" t="n">
        <f aca="false">MIN(MAX((GB468*(1+GB$5/Setup!$C$36)+IF($V469=9,N($F469),0))-CF469,0),MAX($P469-SUM(DV469:EC469),0))</f>
        <v>0</v>
      </c>
      <c r="EE469" s="48" t="n">
        <f aca="false">MIN(MAX((GC468*(1+GC$5/Setup!$C$36)+IF($V469=10,N($F469),0))-CG469,0),MAX($P469-SUM(DV469:ED469),0))</f>
        <v>0</v>
      </c>
      <c r="EF469" s="48" t="n">
        <f aca="false">MIN(MAX((GD468*(1+GD$5/Setup!$C$36)+IF($V469=11,N($F469),0))-CH469,0),MAX($P469-SUM(DV469:EE469),0))</f>
        <v>0</v>
      </c>
      <c r="EG469" s="48" t="n">
        <f aca="false">MIN(MAX((GE468*(1+GE$5/Setup!$C$36)+IF($V469=12,N($F469),0))-CI469,0),MAX($P469-SUM(DV469:EF469),0))</f>
        <v>0</v>
      </c>
      <c r="EH469" s="48" t="n">
        <f aca="false">MIN(MAX((GF468*(1+GF$5/Setup!$C$36)+IF($V469=13,N($F469),0))-CJ469,0),MAX($P469-SUM(DV469:EG469),0))</f>
        <v>0</v>
      </c>
      <c r="EI469" s="48" t="n">
        <f aca="false">MIN(MAX((GG468*(1+GG$5/Setup!$C$36)+IF($V469=14,N($F469),0))-CK469,0),MAX($P469-SUM(DV469:EH469),0))</f>
        <v>0</v>
      </c>
      <c r="EJ469" s="48" t="n">
        <f aca="false">MIN(MAX((GH468*(1+GH$5/Setup!$C$36)+IF($V469=15,N($F469),0))-CL469,0),MAX($P469-SUM(DV469:EI469),0))</f>
        <v>0</v>
      </c>
      <c r="EK469" s="48" t="n">
        <f aca="false">MIN(MAX((GI468*(1+GI$5/Setup!$C$36)+IF($V469=16,N($F469),0))-CM469,0),MAX($P469-SUM(DV469:EJ469),0))</f>
        <v>0</v>
      </c>
      <c r="EL469" s="48" t="n">
        <f aca="false">MIN(MAX((GJ468*(1+GJ$5/Setup!$C$36)+IF($V469=17,N($F469),0))-CN469,0),MAX($P469-SUM(DV469:EK469),0))</f>
        <v>0</v>
      </c>
      <c r="EM469" s="48" t="n">
        <f aca="false">MIN(MAX((GK468*(1+GK$5/Setup!$C$36)+IF($V469=18,N($F469),0))-CO469,0),MAX($P469-SUM(DV469:EL469),0))</f>
        <v>0</v>
      </c>
      <c r="EN469" s="48" t="n">
        <f aca="false">MIN(MAX((GL468*(1+GL$5/Setup!$C$36)+IF($V469=19,N($F469),0))-CP469,0),MAX($P469-SUM(DV469:EM469),0))</f>
        <v>0</v>
      </c>
      <c r="EO469" s="48" t="n">
        <f aca="false">MIN(MAX((GM468*(1+GM$5/Setup!$C$36)+IF($V469=20,N($F469),0))-CQ469,0),MAX($P469-SUM(DV469:EN469),0))</f>
        <v>0</v>
      </c>
      <c r="EP469" s="48" t="n">
        <f aca="false">MIN(MAX((GN468*(1+GN$5/Setup!$C$36)+IF($V469=21,N($F469),0))-CR469,0),MAX($P469-SUM(DV469:EO469),0))</f>
        <v>0</v>
      </c>
      <c r="EQ469" s="48" t="n">
        <f aca="false">MIN(MAX((GO468*(1+GO$5/Setup!$C$36)+IF($V469=22,N($F469),0))-CS469,0),MAX($P469-SUM(DV469:EP469),0))</f>
        <v>0</v>
      </c>
      <c r="ER469" s="48" t="n">
        <f aca="false">MIN(MAX((GP468*(1+GP$5/Setup!$C$36)+IF($V469=23,N($F469),0))-CT469,0),MAX($P469-SUM(DV469:EQ469),0))</f>
        <v>0</v>
      </c>
      <c r="ES469" s="48" t="n">
        <f aca="false">MIN(MAX((GQ468*(1+GQ$5/Setup!$C$36)+IF($V469=24,N($F469),0))-CU469,0),MAX($P469-SUM(DV469:ER469),0))</f>
        <v>0</v>
      </c>
      <c r="ET469" s="48" t="n">
        <f aca="false">MIN(MAX((GR468*(1+GR$5/Setup!$C$36)+IF($V469=25,N($F469),0))-CV469,0),MAX($P469-SUM(DV469:ES469),0))</f>
        <v>0</v>
      </c>
      <c r="EU469" s="48" t="n">
        <f aca="false">MIN(MAX((GS468*(1+GS$5/Setup!$C$36)+IF($V469=26,N($F469),0))-CW469,0),MAX($P469-SUM(DV469:ET469),0))</f>
        <v>0</v>
      </c>
      <c r="EV469" s="48" t="n">
        <f aca="false">MIN(MAX((GT468*(1+GT$5/Setup!$C$36)+IF($V469=27,N($F469),0))-CX469,0),MAX($P469-SUM(DV469:EU469),0))</f>
        <v>0</v>
      </c>
      <c r="EW469" s="48" t="n">
        <f aca="false">MIN(MAX((GU468*(1+GU$5/Setup!$C$36)+IF($V469=28,N($F469),0))-CY469,0),MAX($P469-SUM(DV469:EV469),0))</f>
        <v>0</v>
      </c>
      <c r="EX469" s="48" t="n">
        <f aca="false">MIN(MAX((GV468*(1+GV$5/Setup!$C$36)+IF($V469=29,N($F469),0))-CZ469,0),MAX($P469-SUM(DV469:EW469),0))</f>
        <v>0</v>
      </c>
      <c r="EY469" s="48" t="n">
        <f aca="false">MIN(MAX((GW468*(1+GW$5/Setup!$C$36)+IF($V469=30,N($F469),0))-DA469,0),MAX($P469-SUM(DV469:EX469),0))</f>
        <v>0</v>
      </c>
      <c r="EZ469" s="48" t="n">
        <f aca="false">MIN(MAX((GX468*(1+GX$5/Setup!$C$36)+IF($V469=31,N($F469),0))-DB469,0),MAX($P469-SUM(DV469:EY469),0))</f>
        <v>0</v>
      </c>
      <c r="FA469" s="48" t="n">
        <f aca="false">MIN(MAX((GY468*(1+GY$5/Setup!$C$36)+IF($V469=32,N($F469),0))-DC469,0),MAX($P469-SUM(DV469:EZ469),0))</f>
        <v>0</v>
      </c>
      <c r="FB469" s="48" t="n">
        <f aca="false">MIN(MAX((GZ468*(1+GZ$5/Setup!$C$36)+IF($V469=33,N($F469),0))-DD469,0),MAX($P469-SUM(DV469:FA469),0))</f>
        <v>0</v>
      </c>
      <c r="FC469" s="48" t="n">
        <f aca="false">MIN(MAX((HA468*(1+HA$5/Setup!$C$36)+IF($V469=34,N($F469),0))-DE469,0),MAX($P469-SUM(DV469:FB469),0))</f>
        <v>0</v>
      </c>
      <c r="FD469" s="48" t="n">
        <f aca="false">MIN(MAX((HB468*(1+HB$5/Setup!$C$36)+IF($V469=35,N($F469),0))-DF469,0),MAX($P469-SUM(DV469:FC469),0))</f>
        <v>0</v>
      </c>
      <c r="FE469" s="48" t="n">
        <f aca="false">MIN(MAX((HC468*(1+HC$5/Setup!$C$36)+IF($V469=36,N($F469),0))-DG469,0),MAX($P469-SUM(DV469:FD469),0))</f>
        <v>0</v>
      </c>
      <c r="FF469" s="48" t="n">
        <f aca="false">MIN(MAX((HD468*(1+HD$5/Setup!$C$36)+IF($V469=37,N($F469),0))-DH469,0),MAX($P469-SUM(DV469:FE469),0))</f>
        <v>0</v>
      </c>
      <c r="FG469" s="48" t="n">
        <f aca="false">MIN(MAX((HE468*(1+HE$5/Setup!$C$36)+IF($V469=38,N($F469),0))-DI469,0),MAX($P469-SUM(DV469:FF469),0))</f>
        <v>0</v>
      </c>
      <c r="FH469" s="48" t="n">
        <f aca="false">MIN(MAX((HF468*(1+HF$5/Setup!$C$36)+IF($V469=39,N($F469),0))-DJ469,0),MAX($P469-SUM(DV469:FG469),0))</f>
        <v>0</v>
      </c>
      <c r="FI469" s="48" t="n">
        <f aca="false">MIN(MAX((HG468*(1+HG$5/Setup!$C$36)+IF($V469=40,N($F469),0))-DK469,0),MAX($P469-SUM(DV469:FH469),0))</f>
        <v>0</v>
      </c>
      <c r="FJ469" s="48" t="n">
        <f aca="false">MIN(MAX((HH468*(1+HH$5/Setup!$C$36)+IF($V469=41,N($F469),0))-DL469,0),MAX($P469-SUM(DV469:FI469),0))</f>
        <v>0</v>
      </c>
      <c r="FK469" s="48" t="n">
        <f aca="false">MIN(MAX((HI468*(1+HI$5/Setup!$C$36)+IF($V469=42,N($F469),0))-DM469,0),MAX($P469-SUM(DV469:FJ469),0))</f>
        <v>0</v>
      </c>
      <c r="FL469" s="48" t="n">
        <f aca="false">MIN(MAX((HJ468*(1+HJ$5/Setup!$C$36)+IF($V469=43,N($F469),0))-DN469,0),MAX($P469-SUM(DV469:FK469),0))</f>
        <v>0</v>
      </c>
      <c r="FM469" s="48" t="n">
        <f aca="false">MIN(MAX((HK468*(1+HK$5/Setup!$C$36)+IF($V469=44,N($F469),0))-DO469,0),MAX($P469-SUM(DV469:FL469),0))</f>
        <v>0</v>
      </c>
      <c r="FN469" s="48" t="n">
        <f aca="false">MIN(MAX((HL468*(1+HL$5/Setup!$C$36)+IF($V469=45,N($F469),0))-DP469,0),MAX($P469-SUM(DV469:FM469),0))</f>
        <v>0</v>
      </c>
      <c r="FO469" s="48" t="n">
        <f aca="false">MIN(MAX((HM468*(1+HM$5/Setup!$C$36)+IF($V469=46,N($F469),0))-DQ469,0),MAX($P469-SUM(DV469:FN469),0))</f>
        <v>0</v>
      </c>
      <c r="FP469" s="48" t="n">
        <f aca="false">MIN(MAX((HN468*(1+HN$5/Setup!$C$36)+IF($V469=47,N($F469),0))-DR469,0),MAX($P469-SUM(DV469:FO469),0))</f>
        <v>0</v>
      </c>
      <c r="FQ469" s="48" t="n">
        <f aca="false">MIN(MAX((HO468*(1+HO$5/Setup!$C$36)+IF($V469=48,N($F469),0))-DS469,0),MAX($P469-SUM(DV469:FP469),0))</f>
        <v>0</v>
      </c>
      <c r="FR469" s="48" t="n">
        <f aca="false">MIN(MAX((HP468*(1+HP$5/Setup!$C$36)+IF($V469=49,N($F469),0))-DT469,0),MAX($P469-SUM(DV469:FQ469),0))</f>
        <v>0</v>
      </c>
      <c r="FS469" s="48" t="n">
        <f aca="false">MIN(MAX((HQ468*(1+HQ$5/Setup!$C$36)+IF($V469=50,N($F469),0))-DU469,0),MAX($P469-SUM(DV469:FR469),0))</f>
        <v>0</v>
      </c>
      <c r="FT469" s="48" t="n">
        <f aca="false">IF((FT468*(1+FT$5/Setup!$C$36)+IF($V469=1,N($F469),0))-BX469-DV469&lt;0.005,0,(FT468*(1+FT$5/Setup!$C$36)+IF($V469=1,N($F469),0))-BX469-DV469)</f>
        <v>0</v>
      </c>
      <c r="FU469" s="48" t="n">
        <f aca="false">IF((FU468*(1+FU$5/Setup!$C$36)+IF($V469=2,N($F469),0))-BY469-DW469&lt;0.005,0,(FU468*(1+FU$5/Setup!$C$36)+IF($V469=2,N($F469),0))-BY469-DW469)</f>
        <v>0</v>
      </c>
      <c r="FV469" s="48" t="n">
        <f aca="false">IF((FV468*(1+FV$5/Setup!$C$36)+IF($V469=3,N($F469),0))-BZ469-DX469&lt;0.005,0,(FV468*(1+FV$5/Setup!$C$36)+IF($V469=3,N($F469),0))-BZ469-DX469)</f>
        <v>0</v>
      </c>
      <c r="FW469" s="48" t="n">
        <f aca="false">IF((FW468*(1+FW$5/Setup!$C$36)+IF($V469=4,N($F469),0))-CA469-DY469&lt;0.005,0,(FW468*(1+FW$5/Setup!$C$36)+IF($V469=4,N($F469),0))-CA469-DY469)</f>
        <v>0</v>
      </c>
      <c r="FX469" s="48" t="n">
        <f aca="false">IF((FX468*(1+FX$5/Setup!$C$36)+IF($V469=5,N($F469),0))-CB469-DZ469&lt;0.005,0,(FX468*(1+FX$5/Setup!$C$36)+IF($V469=5,N($F469),0))-CB469-DZ469)</f>
        <v>0</v>
      </c>
      <c r="FY469" s="48" t="n">
        <f aca="false">IF((FY468*(1+FY$5/Setup!$C$36)+IF($V469=6,N($F469),0))-CC469-EA469&lt;0.005,0,(FY468*(1+FY$5/Setup!$C$36)+IF($V469=6,N($F469),0))-CC469-EA469)</f>
        <v>0</v>
      </c>
      <c r="FZ469" s="48" t="n">
        <f aca="false">IF((FZ468*(1+FZ$5/Setup!$C$36)+IF($V469=7,N($F469),0))-CD469-EB469&lt;0.005,0,(FZ468*(1+FZ$5/Setup!$C$36)+IF($V469=7,N($F469),0))-CD469-EB469)</f>
        <v>0</v>
      </c>
      <c r="GA469" s="48" t="n">
        <f aca="false">IF((GA468*(1+GA$5/Setup!$C$36)+IF($V469=8,N($F469),0))-CE469-EC469&lt;0.005,0,(GA468*(1+GA$5/Setup!$C$36)+IF($V469=8,N($F469),0))-CE469-EC469)</f>
        <v>0</v>
      </c>
      <c r="GB469" s="48" t="n">
        <f aca="false">IF((GB468*(1+GB$5/Setup!$C$36)+IF($V469=9,N($F469),0))-CF469-ED469&lt;0.005,0,(GB468*(1+GB$5/Setup!$C$36)+IF($V469=9,N($F469),0))-CF469-ED469)</f>
        <v>0</v>
      </c>
      <c r="GC469" s="48" t="n">
        <f aca="false">IF((GC468*(1+GC$5/Setup!$C$36)+IF($V469=10,N($F469),0))-CG469-EE469&lt;0.005,0,(GC468*(1+GC$5/Setup!$C$36)+IF($V469=10,N($F469),0))-CG469-EE469)</f>
        <v>0</v>
      </c>
      <c r="GD469" s="48" t="n">
        <f aca="false">IF((GD468*(1+GD$5/Setup!$C$36)+IF($V469=11,N($F469),0))-CH469-EF469&lt;0.005,0,(GD468*(1+GD$5/Setup!$C$36)+IF($V469=11,N($F469),0))-CH469-EF469)</f>
        <v>0</v>
      </c>
      <c r="GE469" s="48" t="n">
        <f aca="false">IF((GE468*(1+GE$5/Setup!$C$36)+IF($V469=12,N($F469),0))-CI469-EG469&lt;0.005,0,(GE468*(1+GE$5/Setup!$C$36)+IF($V469=12,N($F469),0))-CI469-EG469)</f>
        <v>0</v>
      </c>
      <c r="GF469" s="48" t="n">
        <f aca="false">IF((GF468*(1+GF$5/Setup!$C$36)+IF($V469=13,N($F469),0))-CJ469-EH469&lt;0.005,0,(GF468*(1+GF$5/Setup!$C$36)+IF($V469=13,N($F469),0))-CJ469-EH469)</f>
        <v>0</v>
      </c>
      <c r="GG469" s="48" t="n">
        <f aca="false">IF((GG468*(1+GG$5/Setup!$C$36)+IF($V469=14,N($F469),0))-CK469-EI469&lt;0.005,0,(GG468*(1+GG$5/Setup!$C$36)+IF($V469=14,N($F469),0))-CK469-EI469)</f>
        <v>0</v>
      </c>
      <c r="GH469" s="48" t="n">
        <f aca="false">IF((GH468*(1+GH$5/Setup!$C$36)+IF($V469=15,N($F469),0))-CL469-EJ469&lt;0.005,0,(GH468*(1+GH$5/Setup!$C$36)+IF($V469=15,N($F469),0))-CL469-EJ469)</f>
        <v>0</v>
      </c>
      <c r="GI469" s="48" t="n">
        <f aca="false">IF((GI468*(1+GI$5/Setup!$C$36)+IF($V469=16,N($F469),0))-CM469-EK469&lt;0.005,0,(GI468*(1+GI$5/Setup!$C$36)+IF($V469=16,N($F469),0))-CM469-EK469)</f>
        <v>0</v>
      </c>
      <c r="GJ469" s="48" t="n">
        <f aca="false">IF((GJ468*(1+GJ$5/Setup!$C$36)+IF($V469=17,N($F469),0))-CN469-EL469&lt;0.005,0,(GJ468*(1+GJ$5/Setup!$C$36)+IF($V469=17,N($F469),0))-CN469-EL469)</f>
        <v>0</v>
      </c>
      <c r="GK469" s="48" t="n">
        <f aca="false">IF((GK468*(1+GK$5/Setup!$C$36)+IF($V469=18,N($F469),0))-CO469-EM469&lt;0.005,0,(GK468*(1+GK$5/Setup!$C$36)+IF($V469=18,N($F469),0))-CO469-EM469)</f>
        <v>0</v>
      </c>
      <c r="GL469" s="48" t="n">
        <f aca="false">IF((GL468*(1+GL$5/Setup!$C$36)+IF($V469=19,N($F469),0))-CP469-EN469&lt;0.005,0,(GL468*(1+GL$5/Setup!$C$36)+IF($V469=19,N($F469),0))-CP469-EN469)</f>
        <v>0</v>
      </c>
      <c r="GM469" s="48" t="n">
        <f aca="false">IF((GM468*(1+GM$5/Setup!$C$36)+IF($V469=20,N($F469),0))-CQ469-EO469&lt;0.005,0,(GM468*(1+GM$5/Setup!$C$36)+IF($V469=20,N($F469),0))-CQ469-EO469)</f>
        <v>0</v>
      </c>
      <c r="GN469" s="48" t="n">
        <f aca="false">IF((GN468*(1+GN$5/Setup!$C$36)+IF($V469=21,N($F469),0))-CR469-EP469&lt;0.005,0,(GN468*(1+GN$5/Setup!$C$36)+IF($V469=21,N($F469),0))-CR469-EP469)</f>
        <v>0</v>
      </c>
      <c r="GO469" s="48" t="n">
        <f aca="false">IF((GO468*(1+GO$5/Setup!$C$36)+IF($V469=22,N($F469),0))-CS469-EQ469&lt;0.005,0,(GO468*(1+GO$5/Setup!$C$36)+IF($V469=22,N($F469),0))-CS469-EQ469)</f>
        <v>0</v>
      </c>
      <c r="GP469" s="48" t="n">
        <f aca="false">IF((GP468*(1+GP$5/Setup!$C$36)+IF($V469=23,N($F469),0))-CT469-ER469&lt;0.005,0,(GP468*(1+GP$5/Setup!$C$36)+IF($V469=23,N($F469),0))-CT469-ER469)</f>
        <v>0</v>
      </c>
      <c r="GQ469" s="48" t="n">
        <f aca="false">IF((GQ468*(1+GQ$5/Setup!$C$36)+IF($V469=24,N($F469),0))-CU469-ES469&lt;0.005,0,(GQ468*(1+GQ$5/Setup!$C$36)+IF($V469=24,N($F469),0))-CU469-ES469)</f>
        <v>0</v>
      </c>
      <c r="GR469" s="48" t="n">
        <f aca="false">IF((GR468*(1+GR$5/Setup!$C$36)+IF($V469=25,N($F469),0))-CV469-ET469&lt;0.005,0,(GR468*(1+GR$5/Setup!$C$36)+IF($V469=25,N($F469),0))-CV469-ET469)</f>
        <v>0</v>
      </c>
      <c r="GS469" s="48" t="n">
        <f aca="false">IF((GS468*(1+GS$5/Setup!$C$36)+IF($V469=26,N($F469),0))-CW469-EU469&lt;0.005,0,(GS468*(1+GS$5/Setup!$C$36)+IF($V469=26,N($F469),0))-CW469-EU469)</f>
        <v>0</v>
      </c>
      <c r="GT469" s="48" t="n">
        <f aca="false">IF((GT468*(1+GT$5/Setup!$C$36)+IF($V469=27,N($F469),0))-CX469-EV469&lt;0.005,0,(GT468*(1+GT$5/Setup!$C$36)+IF($V469=27,N($F469),0))-CX469-EV469)</f>
        <v>0</v>
      </c>
      <c r="GU469" s="48" t="n">
        <f aca="false">IF((GU468*(1+GU$5/Setup!$C$36)+IF($V469=28,N($F469),0))-CY469-EW469&lt;0.005,0,(GU468*(1+GU$5/Setup!$C$36)+IF($V469=28,N($F469),0))-CY469-EW469)</f>
        <v>0</v>
      </c>
      <c r="GV469" s="48" t="n">
        <f aca="false">IF((GV468*(1+GV$5/Setup!$C$36)+IF($V469=29,N($F469),0))-CZ469-EX469&lt;0.005,0,(GV468*(1+GV$5/Setup!$C$36)+IF($V469=29,N($F469),0))-CZ469-EX469)</f>
        <v>0</v>
      </c>
      <c r="GW469" s="48" t="n">
        <f aca="false">IF((GW468*(1+GW$5/Setup!$C$36)+IF($V469=30,N($F469),0))-DA469-EY469&lt;0.005,0,(GW468*(1+GW$5/Setup!$C$36)+IF($V469=30,N($F469),0))-DA469-EY469)</f>
        <v>0</v>
      </c>
      <c r="GX469" s="48" t="n">
        <f aca="false">IF((GX468*(1+GX$5/Setup!$C$36)+IF($V469=31,N($F469),0))-DB469-EZ469&lt;0.005,0,(GX468*(1+GX$5/Setup!$C$36)+IF($V469=31,N($F469),0))-DB469-EZ469)</f>
        <v>0</v>
      </c>
      <c r="GY469" s="48" t="n">
        <f aca="false">IF((GY468*(1+GY$5/Setup!$C$36)+IF($V469=32,N($F469),0))-DC469-FA469&lt;0.005,0,(GY468*(1+GY$5/Setup!$C$36)+IF($V469=32,N($F469),0))-DC469-FA469)</f>
        <v>0</v>
      </c>
      <c r="GZ469" s="48" t="n">
        <f aca="false">IF((GZ468*(1+GZ$5/Setup!$C$36)+IF($V469=33,N($F469),0))-DD469-FB469&lt;0.005,0,(GZ468*(1+GZ$5/Setup!$C$36)+IF($V469=33,N($F469),0))-DD469-FB469)</f>
        <v>0</v>
      </c>
      <c r="HA469" s="48" t="n">
        <f aca="false">IF((HA468*(1+HA$5/Setup!$C$36)+IF($V469=34,N($F469),0))-DE469-FC469&lt;0.005,0,(HA468*(1+HA$5/Setup!$C$36)+IF($V469=34,N($F469),0))-DE469-FC469)</f>
        <v>0</v>
      </c>
      <c r="HB469" s="48" t="n">
        <f aca="false">IF((HB468*(1+HB$5/Setup!$C$36)+IF($V469=35,N($F469),0))-DF469-FD469&lt;0.005,0,(HB468*(1+HB$5/Setup!$C$36)+IF($V469=35,N($F469),0))-DF469-FD469)</f>
        <v>0</v>
      </c>
      <c r="HC469" s="48" t="n">
        <f aca="false">IF((HC468*(1+HC$5/Setup!$C$36)+IF($V469=36,N($F469),0))-DG469-FE469&lt;0.005,0,(HC468*(1+HC$5/Setup!$C$36)+IF($V469=36,N($F469),0))-DG469-FE469)</f>
        <v>0</v>
      </c>
      <c r="HD469" s="48" t="n">
        <f aca="false">IF((HD468*(1+HD$5/Setup!$C$36)+IF($V469=37,N($F469),0))-DH469-FF469&lt;0.005,0,(HD468*(1+HD$5/Setup!$C$36)+IF($V469=37,N($F469),0))-DH469-FF469)</f>
        <v>0</v>
      </c>
      <c r="HE469" s="48" t="n">
        <f aca="false">IF((HE468*(1+HE$5/Setup!$C$36)+IF($V469=38,N($F469),0))-DI469-FG469&lt;0.005,0,(HE468*(1+HE$5/Setup!$C$36)+IF($V469=38,N($F469),0))-DI469-FG469)</f>
        <v>0</v>
      </c>
      <c r="HF469" s="48" t="n">
        <f aca="false">IF((HF468*(1+HF$5/Setup!$C$36)+IF($V469=39,N($F469),0))-DJ469-FH469&lt;0.005,0,(HF468*(1+HF$5/Setup!$C$36)+IF($V469=39,N($F469),0))-DJ469-FH469)</f>
        <v>0</v>
      </c>
      <c r="HG469" s="48" t="n">
        <f aca="false">IF((HG468*(1+HG$5/Setup!$C$36)+IF($V469=40,N($F469),0))-DK469-FI469&lt;0.005,0,(HG468*(1+HG$5/Setup!$C$36)+IF($V469=40,N($F469),0))-DK469-FI469)</f>
        <v>0</v>
      </c>
      <c r="HH469" s="48" t="n">
        <f aca="false">IF((HH468*(1+HH$5/Setup!$C$36)+IF($V469=41,N($F469),0))-DL469-FJ469&lt;0.005,0,(HH468*(1+HH$5/Setup!$C$36)+IF($V469=41,N($F469),0))-DL469-FJ469)</f>
        <v>0</v>
      </c>
      <c r="HI469" s="48" t="n">
        <f aca="false">IF((HI468*(1+HI$5/Setup!$C$36)+IF($V469=42,N($F469),0))-DM469-FK469&lt;0.005,0,(HI468*(1+HI$5/Setup!$C$36)+IF($V469=42,N($F469),0))-DM469-FK469)</f>
        <v>0</v>
      </c>
      <c r="HJ469" s="48" t="n">
        <f aca="false">IF((HJ468*(1+HJ$5/Setup!$C$36)+IF($V469=43,N($F469),0))-DN469-FL469&lt;0.005,0,(HJ468*(1+HJ$5/Setup!$C$36)+IF($V469=43,N($F469),0))-DN469-FL469)</f>
        <v>0</v>
      </c>
      <c r="HK469" s="48" t="n">
        <f aca="false">IF((HK468*(1+HK$5/Setup!$C$36)+IF($V469=44,N($F469),0))-DO469-FM469&lt;0.005,0,(HK468*(1+HK$5/Setup!$C$36)+IF($V469=44,N($F469),0))-DO469-FM469)</f>
        <v>0</v>
      </c>
      <c r="HL469" s="48" t="n">
        <f aca="false">IF((HL468*(1+HL$5/Setup!$C$36)+IF($V469=45,N($F469),0))-DP469-FN469&lt;0.005,0,(HL468*(1+HL$5/Setup!$C$36)+IF($V469=45,N($F469),0))-DP469-FN469)</f>
        <v>0</v>
      </c>
      <c r="HM469" s="48" t="n">
        <f aca="false">IF((HM468*(1+HM$5/Setup!$C$36)+IF($V469=46,N($F469),0))-DQ469-FO469&lt;0.005,0,(HM468*(1+HM$5/Setup!$C$36)+IF($V469=46,N($F469),0))-DQ469-FO469)</f>
        <v>0</v>
      </c>
      <c r="HN469" s="48" t="n">
        <f aca="false">IF((HN468*(1+HN$5/Setup!$C$36)+IF($V469=47,N($F469),0))-DR469-FP469&lt;0.005,0,(HN468*(1+HN$5/Setup!$C$36)+IF($V469=47,N($F469),0))-DR469-FP469)</f>
        <v>0</v>
      </c>
      <c r="HO469" s="48" t="n">
        <f aca="false">IF((HO468*(1+HO$5/Setup!$C$36)+IF($V469=48,N($F469),0))-DS469-FQ469&lt;0.005,0,(HO468*(1+HO$5/Setup!$C$36)+IF($V469=48,N($F469),0))-DS469-FQ469)</f>
        <v>0</v>
      </c>
      <c r="HP469" s="48" t="n">
        <f aca="false">IF((HP468*(1+HP$5/Setup!$C$36)+IF($V469=49,N($F469),0))-DT469-FR469&lt;0.005,0,(HP468*(1+HP$5/Setup!$C$36)+IF($V469=49,N($F469),0))-DT469-FR469)</f>
        <v>0</v>
      </c>
      <c r="HQ469" s="48" t="n">
        <f aca="false">IF((HQ468*(1+HQ$5/Setup!$C$36)+IF($V469=50,N($F469),0))-DU469-FS469&lt;0.005,0,(HQ468*(1+HQ$5/Setup!$C$36)+IF($V469=50,N($F469),0))-DU469-FS469)</f>
        <v>0</v>
      </c>
    </row>
    <row r="470" customFormat="false" ht="15" hidden="false" customHeight="false" outlineLevel="0" collapsed="false">
      <c r="A470" s="44" t="n">
        <v>462</v>
      </c>
      <c r="B470" s="45" t="n">
        <f aca="false">IF(Setup!$C$7="Every month",EDATE(Setup!$C$8,($A470-1)),IF(Setup!$C$7="Twice a month",DATE(YEAR(Setup!$C$8),MONTH(Setup!$C$8)+INT((($A470-1)+Setup!$C$41)/2),MIN(IF(MOD(($A470-1)+Setup!$C$41,2)=0,Setup!$C$39,Setup!$C$40),DAY(EOMONTH(DATE(YEAR(Setup!$C$8),MONTH(Setup!$C$8)+INT((($A470-1)+Setup!$C$41)/2),1),0)))),Setup!$C$8+($A470-1)*IF(Setup!$C$7="Every week",7,14)))</f>
        <v>52779</v>
      </c>
      <c r="C470" s="45" t="n">
        <f aca="false">IF(Setup!$C$7="Every month",EDATE(Setup!$C$8,$A470),IF(Setup!$C$7="Twice a month",DATE(YEAR(Setup!$C$8),MONTH(Setup!$C$8)+INT(($A470+Setup!$C$41)/2),MIN(IF(MOD($A470+Setup!$C$41,2)=0,Setup!$C$39,Setup!$C$40),DAY(EOMONTH(DATE(YEAR(Setup!$C$8),MONTH(Setup!$C$8)+INT(($A470+Setup!$C$41)/2),1),0)))),Setup!$C$8+$A470*IF(Setup!$C$7="Every week",7,14)))</f>
        <v>52793</v>
      </c>
      <c r="D470" s="46"/>
      <c r="E470" s="47"/>
      <c r="F470" s="47"/>
      <c r="G470" s="47"/>
      <c r="H470" s="47"/>
      <c r="I470" s="48" t="n">
        <f aca="false">N(Setup!$C$11)+N(E470)</f>
        <v>100</v>
      </c>
      <c r="J470" s="48" t="n">
        <f aca="false">MIN(Setup!$C$37,MAX(I470,0))</f>
        <v>9.23076923076923</v>
      </c>
      <c r="K470" s="48" t="n">
        <f aca="false">MIN(MAX(N(Setup!$C$14)-L469,0),MAX(I470-J470,0))</f>
        <v>0</v>
      </c>
      <c r="L470" s="48" t="n">
        <f aca="false">L469+K470-N(G470)</f>
        <v>500</v>
      </c>
      <c r="M470" s="48" t="n">
        <f aca="false">M469+J470-N(H470)</f>
        <v>4264.61538461536</v>
      </c>
      <c r="N470" s="48" t="n">
        <f aca="false">SUM(BX470:DU470)</f>
        <v>0</v>
      </c>
      <c r="O470" s="48" t="n">
        <f aca="false">SUM(Z470:BW470)-N470</f>
        <v>25</v>
      </c>
      <c r="P470" s="48" t="n">
        <f aca="false">MAX(I470-J470-K470,0)+O470</f>
        <v>115.769230769231</v>
      </c>
      <c r="Q470" s="48" t="n">
        <f aca="false">SUM(DV470:FS470)</f>
        <v>0</v>
      </c>
      <c r="R470" s="49" t="n">
        <f aca="false">N470+J470+K470+Q470</f>
        <v>9.23076923076923</v>
      </c>
      <c r="S470" s="48" t="n">
        <f aca="false">T470-T469-N(F470)+N470+Q470</f>
        <v>0</v>
      </c>
      <c r="T470" s="49" t="n">
        <f aca="false">SUM(FT470:HQ470)</f>
        <v>0</v>
      </c>
      <c r="U470" s="44" t="str">
        <f aca="false">IF(T469&lt;0.005,"",INDEX(Helpers!$C$2:$C$51,IF(_xlfn.MINIFS($DV$6:$FS$6,DV470:FS470,"&gt;0.005")=0,V470,_xlfn.MINIFS($DV$6:$FS$6,DV470:FS470,"&gt;0.005"))))</f>
        <v/>
      </c>
      <c r="V470" s="44" t="n">
        <f aca="false">IF(_xlfn.MINIFS($FT$6:$HQ$6,FT469:HQ469,"&gt;0.005")=0,1,_xlfn.MINIFS($FT$6:$HQ$6,FT469:HQ469,"&gt;0.005"))</f>
        <v>1</v>
      </c>
      <c r="W470" s="44" t="n">
        <f aca="false">IF(AND(D470&lt;&gt;"Paid",T469&gt;0.005),1,0)</f>
        <v>0</v>
      </c>
      <c r="X470" s="48" t="n">
        <f aca="false">SUMPRODUCT(((Helpers!$G$2:$G$51*(1+(Helpers!$D$2:$D$51+0.000000001)/12)^(($B470-Setup!$C$8)/(365.25/12))-Helpers!$E$2:$E$51*((1+(Helpers!$D$2:$D$51+0.000000001)/12)^(($B470-Setup!$C$8)/(365.25/12))-1)/((Helpers!$D$2:$D$51+0.000000001)/12))&gt;0)*(Helpers!$G$2:$G$51*(1+(Helpers!$D$2:$D$51+0.000000001)/12)^(($B470-Setup!$C$8)/(365.25/12))-Helpers!$E$2:$E$51*((1+(Helpers!$D$2:$D$51+0.000000001)/12)^(($B470-Setup!$C$8)/(365.25/12))-1)/((Helpers!$D$2:$D$51+0.000000001)/12)))</f>
        <v>0</v>
      </c>
      <c r="Y470" s="48"/>
      <c r="Z470" s="48" t="n">
        <f aca="false">IF(OR(N(Z$5)=0,Z$6=""),0,Z$5*((DATE(YEAR($B470),MONTH($B470),MIN(Z$6,DAY(EOMONTH($B470,0))))&gt;=$B470)*(DATE(YEAR($B470),MONTH($B470),MIN(Z$6,DAY(EOMONTH($B470,0))))&lt;$C470)+(DATE(YEAR($B470),MONTH($B470)+1,MIN(Z$6,DAY(EOMONTH($B470,1))))&gt;=$B470)*(DATE(YEAR($B470),MONTH($B470)+1,MIN(Z$6,DAY(EOMONTH($B470,1))))&lt;$C470)))</f>
        <v>25</v>
      </c>
      <c r="AA470" s="48" t="n">
        <f aca="false">IF(OR(N(AA$5)=0,AA$6=""),0,AA$5*((DATE(YEAR($B470),MONTH($B470),MIN(AA$6,DAY(EOMONTH($B470,0))))&gt;=$B470)*(DATE(YEAR($B470),MONTH($B470),MIN(AA$6,DAY(EOMONTH($B470,0))))&lt;$C470)+(DATE(YEAR($B470),MONTH($B470)+1,MIN(AA$6,DAY(EOMONTH($B470,1))))&gt;=$B470)*(DATE(YEAR($B470),MONTH($B470)+1,MIN(AA$6,DAY(EOMONTH($B470,1))))&lt;$C470)))</f>
        <v>0</v>
      </c>
      <c r="AB470" s="48" t="n">
        <f aca="false">IF(OR(N(AB$5)=0,AB$6=""),0,AB$5*((DATE(YEAR($B470),MONTH($B470),MIN(AB$6,DAY(EOMONTH($B470,0))))&gt;=$B470)*(DATE(YEAR($B470),MONTH($B470),MIN(AB$6,DAY(EOMONTH($B470,0))))&lt;$C470)+(DATE(YEAR($B470),MONTH($B470)+1,MIN(AB$6,DAY(EOMONTH($B470,1))))&gt;=$B470)*(DATE(YEAR($B470),MONTH($B470)+1,MIN(AB$6,DAY(EOMONTH($B470,1))))&lt;$C470)))</f>
        <v>0</v>
      </c>
      <c r="AC470" s="48" t="n">
        <f aca="false">IF(OR(N(AC$5)=0,AC$6=""),0,AC$5*((DATE(YEAR($B470),MONTH($B470),MIN(AC$6,DAY(EOMONTH($B470,0))))&gt;=$B470)*(DATE(YEAR($B470),MONTH($B470),MIN(AC$6,DAY(EOMONTH($B470,0))))&lt;$C470)+(DATE(YEAR($B470),MONTH($B470)+1,MIN(AC$6,DAY(EOMONTH($B470,1))))&gt;=$B470)*(DATE(YEAR($B470),MONTH($B470)+1,MIN(AC$6,DAY(EOMONTH($B470,1))))&lt;$C470)))</f>
        <v>0</v>
      </c>
      <c r="AD470" s="48" t="n">
        <f aca="false">IF(OR(N(AD$5)=0,AD$6=""),0,AD$5*((DATE(YEAR($B470),MONTH($B470),MIN(AD$6,DAY(EOMONTH($B470,0))))&gt;=$B470)*(DATE(YEAR($B470),MONTH($B470),MIN(AD$6,DAY(EOMONTH($B470,0))))&lt;$C470)+(DATE(YEAR($B470),MONTH($B470)+1,MIN(AD$6,DAY(EOMONTH($B470,1))))&gt;=$B470)*(DATE(YEAR($B470),MONTH($B470)+1,MIN(AD$6,DAY(EOMONTH($B470,1))))&lt;$C470)))</f>
        <v>0</v>
      </c>
      <c r="AE470" s="48" t="n">
        <f aca="false">IF(OR(N(AE$5)=0,AE$6=""),0,AE$5*((DATE(YEAR($B470),MONTH($B470),MIN(AE$6,DAY(EOMONTH($B470,0))))&gt;=$B470)*(DATE(YEAR($B470),MONTH($B470),MIN(AE$6,DAY(EOMONTH($B470,0))))&lt;$C470)+(DATE(YEAR($B470),MONTH($B470)+1,MIN(AE$6,DAY(EOMONTH($B470,1))))&gt;=$B470)*(DATE(YEAR($B470),MONTH($B470)+1,MIN(AE$6,DAY(EOMONTH($B470,1))))&lt;$C470)))</f>
        <v>0</v>
      </c>
      <c r="AF470" s="48" t="n">
        <f aca="false">IF(OR(N(AF$5)=0,AF$6=""),0,AF$5*((DATE(YEAR($B470),MONTH($B470),MIN(AF$6,DAY(EOMONTH($B470,0))))&gt;=$B470)*(DATE(YEAR($B470),MONTH($B470),MIN(AF$6,DAY(EOMONTH($B470,0))))&lt;$C470)+(DATE(YEAR($B470),MONTH($B470)+1,MIN(AF$6,DAY(EOMONTH($B470,1))))&gt;=$B470)*(DATE(YEAR($B470),MONTH($B470)+1,MIN(AF$6,DAY(EOMONTH($B470,1))))&lt;$C470)))</f>
        <v>0</v>
      </c>
      <c r="AG470" s="48" t="n">
        <f aca="false">IF(OR(N(AG$5)=0,AG$6=""),0,AG$5*((DATE(YEAR($B470),MONTH($B470),MIN(AG$6,DAY(EOMONTH($B470,0))))&gt;=$B470)*(DATE(YEAR($B470),MONTH($B470),MIN(AG$6,DAY(EOMONTH($B470,0))))&lt;$C470)+(DATE(YEAR($B470),MONTH($B470)+1,MIN(AG$6,DAY(EOMONTH($B470,1))))&gt;=$B470)*(DATE(YEAR($B470),MONTH($B470)+1,MIN(AG$6,DAY(EOMONTH($B470,1))))&lt;$C470)))</f>
        <v>0</v>
      </c>
      <c r="AH470" s="48" t="n">
        <f aca="false">IF(OR(N(AH$5)=0,AH$6=""),0,AH$5*((DATE(YEAR($B470),MONTH($B470),MIN(AH$6,DAY(EOMONTH($B470,0))))&gt;=$B470)*(DATE(YEAR($B470),MONTH($B470),MIN(AH$6,DAY(EOMONTH($B470,0))))&lt;$C470)+(DATE(YEAR($B470),MONTH($B470)+1,MIN(AH$6,DAY(EOMONTH($B470,1))))&gt;=$B470)*(DATE(YEAR($B470),MONTH($B470)+1,MIN(AH$6,DAY(EOMONTH($B470,1))))&lt;$C470)))</f>
        <v>0</v>
      </c>
      <c r="AI470" s="48" t="n">
        <f aca="false">IF(OR(N(AI$5)=0,AI$6=""),0,AI$5*((DATE(YEAR($B470),MONTH($B470),MIN(AI$6,DAY(EOMONTH($B470,0))))&gt;=$B470)*(DATE(YEAR($B470),MONTH($B470),MIN(AI$6,DAY(EOMONTH($B470,0))))&lt;$C470)+(DATE(YEAR($B470),MONTH($B470)+1,MIN(AI$6,DAY(EOMONTH($B470,1))))&gt;=$B470)*(DATE(YEAR($B470),MONTH($B470)+1,MIN(AI$6,DAY(EOMONTH($B470,1))))&lt;$C470)))</f>
        <v>0</v>
      </c>
      <c r="AJ470" s="48" t="n">
        <f aca="false">IF(OR(N(AJ$5)=0,AJ$6=""),0,AJ$5*((DATE(YEAR($B470),MONTH($B470),MIN(AJ$6,DAY(EOMONTH($B470,0))))&gt;=$B470)*(DATE(YEAR($B470),MONTH($B470),MIN(AJ$6,DAY(EOMONTH($B470,0))))&lt;$C470)+(DATE(YEAR($B470),MONTH($B470)+1,MIN(AJ$6,DAY(EOMONTH($B470,1))))&gt;=$B470)*(DATE(YEAR($B470),MONTH($B470)+1,MIN(AJ$6,DAY(EOMONTH($B470,1))))&lt;$C470)))</f>
        <v>0</v>
      </c>
      <c r="AK470" s="48" t="n">
        <f aca="false">IF(OR(N(AK$5)=0,AK$6=""),0,AK$5*((DATE(YEAR($B470),MONTH($B470),MIN(AK$6,DAY(EOMONTH($B470,0))))&gt;=$B470)*(DATE(YEAR($B470),MONTH($B470),MIN(AK$6,DAY(EOMONTH($B470,0))))&lt;$C470)+(DATE(YEAR($B470),MONTH($B470)+1,MIN(AK$6,DAY(EOMONTH($B470,1))))&gt;=$B470)*(DATE(YEAR($B470),MONTH($B470)+1,MIN(AK$6,DAY(EOMONTH($B470,1))))&lt;$C470)))</f>
        <v>0</v>
      </c>
      <c r="AL470" s="48" t="n">
        <f aca="false">IF(OR(N(AL$5)=0,AL$6=""),0,AL$5*((DATE(YEAR($B470),MONTH($B470),MIN(AL$6,DAY(EOMONTH($B470,0))))&gt;=$B470)*(DATE(YEAR($B470),MONTH($B470),MIN(AL$6,DAY(EOMONTH($B470,0))))&lt;$C470)+(DATE(YEAR($B470),MONTH($B470)+1,MIN(AL$6,DAY(EOMONTH($B470,1))))&gt;=$B470)*(DATE(YEAR($B470),MONTH($B470)+1,MIN(AL$6,DAY(EOMONTH($B470,1))))&lt;$C470)))</f>
        <v>0</v>
      </c>
      <c r="AM470" s="48" t="n">
        <f aca="false">IF(OR(N(AM$5)=0,AM$6=""),0,AM$5*((DATE(YEAR($B470),MONTH($B470),MIN(AM$6,DAY(EOMONTH($B470,0))))&gt;=$B470)*(DATE(YEAR($B470),MONTH($B470),MIN(AM$6,DAY(EOMONTH($B470,0))))&lt;$C470)+(DATE(YEAR($B470),MONTH($B470)+1,MIN(AM$6,DAY(EOMONTH($B470,1))))&gt;=$B470)*(DATE(YEAR($B470),MONTH($B470)+1,MIN(AM$6,DAY(EOMONTH($B470,1))))&lt;$C470)))</f>
        <v>0</v>
      </c>
      <c r="AN470" s="48" t="n">
        <f aca="false">IF(OR(N(AN$5)=0,AN$6=""),0,AN$5*((DATE(YEAR($B470),MONTH($B470),MIN(AN$6,DAY(EOMONTH($B470,0))))&gt;=$B470)*(DATE(YEAR($B470),MONTH($B470),MIN(AN$6,DAY(EOMONTH($B470,0))))&lt;$C470)+(DATE(YEAR($B470),MONTH($B470)+1,MIN(AN$6,DAY(EOMONTH($B470,1))))&gt;=$B470)*(DATE(YEAR($B470),MONTH($B470)+1,MIN(AN$6,DAY(EOMONTH($B470,1))))&lt;$C470)))</f>
        <v>0</v>
      </c>
      <c r="AO470" s="48" t="n">
        <f aca="false">IF(OR(N(AO$5)=0,AO$6=""),0,AO$5*((DATE(YEAR($B470),MONTH($B470),MIN(AO$6,DAY(EOMONTH($B470,0))))&gt;=$B470)*(DATE(YEAR($B470),MONTH($B470),MIN(AO$6,DAY(EOMONTH($B470,0))))&lt;$C470)+(DATE(YEAR($B470),MONTH($B470)+1,MIN(AO$6,DAY(EOMONTH($B470,1))))&gt;=$B470)*(DATE(YEAR($B470),MONTH($B470)+1,MIN(AO$6,DAY(EOMONTH($B470,1))))&lt;$C470)))</f>
        <v>0</v>
      </c>
      <c r="AP470" s="48" t="n">
        <f aca="false">IF(OR(N(AP$5)=0,AP$6=""),0,AP$5*((DATE(YEAR($B470),MONTH($B470),MIN(AP$6,DAY(EOMONTH($B470,0))))&gt;=$B470)*(DATE(YEAR($B470),MONTH($B470),MIN(AP$6,DAY(EOMONTH($B470,0))))&lt;$C470)+(DATE(YEAR($B470),MONTH($B470)+1,MIN(AP$6,DAY(EOMONTH($B470,1))))&gt;=$B470)*(DATE(YEAR($B470),MONTH($B470)+1,MIN(AP$6,DAY(EOMONTH($B470,1))))&lt;$C470)))</f>
        <v>0</v>
      </c>
      <c r="AQ470" s="48" t="n">
        <f aca="false">IF(OR(N(AQ$5)=0,AQ$6=""),0,AQ$5*((DATE(YEAR($B470),MONTH($B470),MIN(AQ$6,DAY(EOMONTH($B470,0))))&gt;=$B470)*(DATE(YEAR($B470),MONTH($B470),MIN(AQ$6,DAY(EOMONTH($B470,0))))&lt;$C470)+(DATE(YEAR($B470),MONTH($B470)+1,MIN(AQ$6,DAY(EOMONTH($B470,1))))&gt;=$B470)*(DATE(YEAR($B470),MONTH($B470)+1,MIN(AQ$6,DAY(EOMONTH($B470,1))))&lt;$C470)))</f>
        <v>0</v>
      </c>
      <c r="AR470" s="48" t="n">
        <f aca="false">IF(OR(N(AR$5)=0,AR$6=""),0,AR$5*((DATE(YEAR($B470),MONTH($B470),MIN(AR$6,DAY(EOMONTH($B470,0))))&gt;=$B470)*(DATE(YEAR($B470),MONTH($B470),MIN(AR$6,DAY(EOMONTH($B470,0))))&lt;$C470)+(DATE(YEAR($B470),MONTH($B470)+1,MIN(AR$6,DAY(EOMONTH($B470,1))))&gt;=$B470)*(DATE(YEAR($B470),MONTH($B470)+1,MIN(AR$6,DAY(EOMONTH($B470,1))))&lt;$C470)))</f>
        <v>0</v>
      </c>
      <c r="AS470" s="48" t="n">
        <f aca="false">IF(OR(N(AS$5)=0,AS$6=""),0,AS$5*((DATE(YEAR($B470),MONTH($B470),MIN(AS$6,DAY(EOMONTH($B470,0))))&gt;=$B470)*(DATE(YEAR($B470),MONTH($B470),MIN(AS$6,DAY(EOMONTH($B470,0))))&lt;$C470)+(DATE(YEAR($B470),MONTH($B470)+1,MIN(AS$6,DAY(EOMONTH($B470,1))))&gt;=$B470)*(DATE(YEAR($B470),MONTH($B470)+1,MIN(AS$6,DAY(EOMONTH($B470,1))))&lt;$C470)))</f>
        <v>0</v>
      </c>
      <c r="AT470" s="48" t="n">
        <f aca="false">IF(OR(N(AT$5)=0,AT$6=""),0,AT$5*((DATE(YEAR($B470),MONTH($B470),MIN(AT$6,DAY(EOMONTH($B470,0))))&gt;=$B470)*(DATE(YEAR($B470),MONTH($B470),MIN(AT$6,DAY(EOMONTH($B470,0))))&lt;$C470)+(DATE(YEAR($B470),MONTH($B470)+1,MIN(AT$6,DAY(EOMONTH($B470,1))))&gt;=$B470)*(DATE(YEAR($B470),MONTH($B470)+1,MIN(AT$6,DAY(EOMONTH($B470,1))))&lt;$C470)))</f>
        <v>0</v>
      </c>
      <c r="AU470" s="48" t="n">
        <f aca="false">IF(OR(N(AU$5)=0,AU$6=""),0,AU$5*((DATE(YEAR($B470),MONTH($B470),MIN(AU$6,DAY(EOMONTH($B470,0))))&gt;=$B470)*(DATE(YEAR($B470),MONTH($B470),MIN(AU$6,DAY(EOMONTH($B470,0))))&lt;$C470)+(DATE(YEAR($B470),MONTH($B470)+1,MIN(AU$6,DAY(EOMONTH($B470,1))))&gt;=$B470)*(DATE(YEAR($B470),MONTH($B470)+1,MIN(AU$6,DAY(EOMONTH($B470,1))))&lt;$C470)))</f>
        <v>0</v>
      </c>
      <c r="AV470" s="48" t="n">
        <f aca="false">IF(OR(N(AV$5)=0,AV$6=""),0,AV$5*((DATE(YEAR($B470),MONTH($B470),MIN(AV$6,DAY(EOMONTH($B470,0))))&gt;=$B470)*(DATE(YEAR($B470),MONTH($B470),MIN(AV$6,DAY(EOMONTH($B470,0))))&lt;$C470)+(DATE(YEAR($B470),MONTH($B470)+1,MIN(AV$6,DAY(EOMONTH($B470,1))))&gt;=$B470)*(DATE(YEAR($B470),MONTH($B470)+1,MIN(AV$6,DAY(EOMONTH($B470,1))))&lt;$C470)))</f>
        <v>0</v>
      </c>
      <c r="AW470" s="48" t="n">
        <f aca="false">IF(OR(N(AW$5)=0,AW$6=""),0,AW$5*((DATE(YEAR($B470),MONTH($B470),MIN(AW$6,DAY(EOMONTH($B470,0))))&gt;=$B470)*(DATE(YEAR($B470),MONTH($B470),MIN(AW$6,DAY(EOMONTH($B470,0))))&lt;$C470)+(DATE(YEAR($B470),MONTH($B470)+1,MIN(AW$6,DAY(EOMONTH($B470,1))))&gt;=$B470)*(DATE(YEAR($B470),MONTH($B470)+1,MIN(AW$6,DAY(EOMONTH($B470,1))))&lt;$C470)))</f>
        <v>0</v>
      </c>
      <c r="AX470" s="48" t="n">
        <f aca="false">IF(OR(N(AX$5)=0,AX$6=""),0,AX$5*((DATE(YEAR($B470),MONTH($B470),MIN(AX$6,DAY(EOMONTH($B470,0))))&gt;=$B470)*(DATE(YEAR($B470),MONTH($B470),MIN(AX$6,DAY(EOMONTH($B470,0))))&lt;$C470)+(DATE(YEAR($B470),MONTH($B470)+1,MIN(AX$6,DAY(EOMONTH($B470,1))))&gt;=$B470)*(DATE(YEAR($B470),MONTH($B470)+1,MIN(AX$6,DAY(EOMONTH($B470,1))))&lt;$C470)))</f>
        <v>0</v>
      </c>
      <c r="AY470" s="48" t="n">
        <f aca="false">IF(OR(N(AY$5)=0,AY$6=""),0,AY$5*((DATE(YEAR($B470),MONTH($B470),MIN(AY$6,DAY(EOMONTH($B470,0))))&gt;=$B470)*(DATE(YEAR($B470),MONTH($B470),MIN(AY$6,DAY(EOMONTH($B470,0))))&lt;$C470)+(DATE(YEAR($B470),MONTH($B470)+1,MIN(AY$6,DAY(EOMONTH($B470,1))))&gt;=$B470)*(DATE(YEAR($B470),MONTH($B470)+1,MIN(AY$6,DAY(EOMONTH($B470,1))))&lt;$C470)))</f>
        <v>0</v>
      </c>
      <c r="AZ470" s="48" t="n">
        <f aca="false">IF(OR(N(AZ$5)=0,AZ$6=""),0,AZ$5*((DATE(YEAR($B470),MONTH($B470),MIN(AZ$6,DAY(EOMONTH($B470,0))))&gt;=$B470)*(DATE(YEAR($B470),MONTH($B470),MIN(AZ$6,DAY(EOMONTH($B470,0))))&lt;$C470)+(DATE(YEAR($B470),MONTH($B470)+1,MIN(AZ$6,DAY(EOMONTH($B470,1))))&gt;=$B470)*(DATE(YEAR($B470),MONTH($B470)+1,MIN(AZ$6,DAY(EOMONTH($B470,1))))&lt;$C470)))</f>
        <v>0</v>
      </c>
      <c r="BA470" s="48" t="n">
        <f aca="false">IF(OR(N(BA$5)=0,BA$6=""),0,BA$5*((DATE(YEAR($B470),MONTH($B470),MIN(BA$6,DAY(EOMONTH($B470,0))))&gt;=$B470)*(DATE(YEAR($B470),MONTH($B470),MIN(BA$6,DAY(EOMONTH($B470,0))))&lt;$C470)+(DATE(YEAR($B470),MONTH($B470)+1,MIN(BA$6,DAY(EOMONTH($B470,1))))&gt;=$B470)*(DATE(YEAR($B470),MONTH($B470)+1,MIN(BA$6,DAY(EOMONTH($B470,1))))&lt;$C470)))</f>
        <v>0</v>
      </c>
      <c r="BB470" s="48" t="n">
        <f aca="false">IF(OR(N(BB$5)=0,BB$6=""),0,BB$5*((DATE(YEAR($B470),MONTH($B470),MIN(BB$6,DAY(EOMONTH($B470,0))))&gt;=$B470)*(DATE(YEAR($B470),MONTH($B470),MIN(BB$6,DAY(EOMONTH($B470,0))))&lt;$C470)+(DATE(YEAR($B470),MONTH($B470)+1,MIN(BB$6,DAY(EOMONTH($B470,1))))&gt;=$B470)*(DATE(YEAR($B470),MONTH($B470)+1,MIN(BB$6,DAY(EOMONTH($B470,1))))&lt;$C470)))</f>
        <v>0</v>
      </c>
      <c r="BC470" s="48" t="n">
        <f aca="false">IF(OR(N(BC$5)=0,BC$6=""),0,BC$5*((DATE(YEAR($B470),MONTH($B470),MIN(BC$6,DAY(EOMONTH($B470,0))))&gt;=$B470)*(DATE(YEAR($B470),MONTH($B470),MIN(BC$6,DAY(EOMONTH($B470,0))))&lt;$C470)+(DATE(YEAR($B470),MONTH($B470)+1,MIN(BC$6,DAY(EOMONTH($B470,1))))&gt;=$B470)*(DATE(YEAR($B470),MONTH($B470)+1,MIN(BC$6,DAY(EOMONTH($B470,1))))&lt;$C470)))</f>
        <v>0</v>
      </c>
      <c r="BD470" s="48" t="n">
        <f aca="false">IF(OR(N(BD$5)=0,BD$6=""),0,BD$5*((DATE(YEAR($B470),MONTH($B470),MIN(BD$6,DAY(EOMONTH($B470,0))))&gt;=$B470)*(DATE(YEAR($B470),MONTH($B470),MIN(BD$6,DAY(EOMONTH($B470,0))))&lt;$C470)+(DATE(YEAR($B470),MONTH($B470)+1,MIN(BD$6,DAY(EOMONTH($B470,1))))&gt;=$B470)*(DATE(YEAR($B470),MONTH($B470)+1,MIN(BD$6,DAY(EOMONTH($B470,1))))&lt;$C470)))</f>
        <v>0</v>
      </c>
      <c r="BE470" s="48" t="n">
        <f aca="false">IF(OR(N(BE$5)=0,BE$6=""),0,BE$5*((DATE(YEAR($B470),MONTH($B470),MIN(BE$6,DAY(EOMONTH($B470,0))))&gt;=$B470)*(DATE(YEAR($B470),MONTH($B470),MIN(BE$6,DAY(EOMONTH($B470,0))))&lt;$C470)+(DATE(YEAR($B470),MONTH($B470)+1,MIN(BE$6,DAY(EOMONTH($B470,1))))&gt;=$B470)*(DATE(YEAR($B470),MONTH($B470)+1,MIN(BE$6,DAY(EOMONTH($B470,1))))&lt;$C470)))</f>
        <v>0</v>
      </c>
      <c r="BF470" s="48" t="n">
        <f aca="false">IF(OR(N(BF$5)=0,BF$6=""),0,BF$5*((DATE(YEAR($B470),MONTH($B470),MIN(BF$6,DAY(EOMONTH($B470,0))))&gt;=$B470)*(DATE(YEAR($B470),MONTH($B470),MIN(BF$6,DAY(EOMONTH($B470,0))))&lt;$C470)+(DATE(YEAR($B470),MONTH($B470)+1,MIN(BF$6,DAY(EOMONTH($B470,1))))&gt;=$B470)*(DATE(YEAR($B470),MONTH($B470)+1,MIN(BF$6,DAY(EOMONTH($B470,1))))&lt;$C470)))</f>
        <v>0</v>
      </c>
      <c r="BG470" s="48" t="n">
        <f aca="false">IF(OR(N(BG$5)=0,BG$6=""),0,BG$5*((DATE(YEAR($B470),MONTH($B470),MIN(BG$6,DAY(EOMONTH($B470,0))))&gt;=$B470)*(DATE(YEAR($B470),MONTH($B470),MIN(BG$6,DAY(EOMONTH($B470,0))))&lt;$C470)+(DATE(YEAR($B470),MONTH($B470)+1,MIN(BG$6,DAY(EOMONTH($B470,1))))&gt;=$B470)*(DATE(YEAR($B470),MONTH($B470)+1,MIN(BG$6,DAY(EOMONTH($B470,1))))&lt;$C470)))</f>
        <v>0</v>
      </c>
      <c r="BH470" s="48" t="n">
        <f aca="false">IF(OR(N(BH$5)=0,BH$6=""),0,BH$5*((DATE(YEAR($B470),MONTH($B470),MIN(BH$6,DAY(EOMONTH($B470,0))))&gt;=$B470)*(DATE(YEAR($B470),MONTH($B470),MIN(BH$6,DAY(EOMONTH($B470,0))))&lt;$C470)+(DATE(YEAR($B470),MONTH($B470)+1,MIN(BH$6,DAY(EOMONTH($B470,1))))&gt;=$B470)*(DATE(YEAR($B470),MONTH($B470)+1,MIN(BH$6,DAY(EOMONTH($B470,1))))&lt;$C470)))</f>
        <v>0</v>
      </c>
      <c r="BI470" s="48" t="n">
        <f aca="false">IF(OR(N(BI$5)=0,BI$6=""),0,BI$5*((DATE(YEAR($B470),MONTH($B470),MIN(BI$6,DAY(EOMONTH($B470,0))))&gt;=$B470)*(DATE(YEAR($B470),MONTH($B470),MIN(BI$6,DAY(EOMONTH($B470,0))))&lt;$C470)+(DATE(YEAR($B470),MONTH($B470)+1,MIN(BI$6,DAY(EOMONTH($B470,1))))&gt;=$B470)*(DATE(YEAR($B470),MONTH($B470)+1,MIN(BI$6,DAY(EOMONTH($B470,1))))&lt;$C470)))</f>
        <v>0</v>
      </c>
      <c r="BJ470" s="48" t="n">
        <f aca="false">IF(OR(N(BJ$5)=0,BJ$6=""),0,BJ$5*((DATE(YEAR($B470),MONTH($B470),MIN(BJ$6,DAY(EOMONTH($B470,0))))&gt;=$B470)*(DATE(YEAR($B470),MONTH($B470),MIN(BJ$6,DAY(EOMONTH($B470,0))))&lt;$C470)+(DATE(YEAR($B470),MONTH($B470)+1,MIN(BJ$6,DAY(EOMONTH($B470,1))))&gt;=$B470)*(DATE(YEAR($B470),MONTH($B470)+1,MIN(BJ$6,DAY(EOMONTH($B470,1))))&lt;$C470)))</f>
        <v>0</v>
      </c>
      <c r="BK470" s="48" t="n">
        <f aca="false">IF(OR(N(BK$5)=0,BK$6=""),0,BK$5*((DATE(YEAR($B470),MONTH($B470),MIN(BK$6,DAY(EOMONTH($B470,0))))&gt;=$B470)*(DATE(YEAR($B470),MONTH($B470),MIN(BK$6,DAY(EOMONTH($B470,0))))&lt;$C470)+(DATE(YEAR($B470),MONTH($B470)+1,MIN(BK$6,DAY(EOMONTH($B470,1))))&gt;=$B470)*(DATE(YEAR($B470),MONTH($B470)+1,MIN(BK$6,DAY(EOMONTH($B470,1))))&lt;$C470)))</f>
        <v>0</v>
      </c>
      <c r="BL470" s="48" t="n">
        <f aca="false">IF(OR(N(BL$5)=0,BL$6=""),0,BL$5*((DATE(YEAR($B470),MONTH($B470),MIN(BL$6,DAY(EOMONTH($B470,0))))&gt;=$B470)*(DATE(YEAR($B470),MONTH($B470),MIN(BL$6,DAY(EOMONTH($B470,0))))&lt;$C470)+(DATE(YEAR($B470),MONTH($B470)+1,MIN(BL$6,DAY(EOMONTH($B470,1))))&gt;=$B470)*(DATE(YEAR($B470),MONTH($B470)+1,MIN(BL$6,DAY(EOMONTH($B470,1))))&lt;$C470)))</f>
        <v>0</v>
      </c>
      <c r="BM470" s="48" t="n">
        <f aca="false">IF(OR(N(BM$5)=0,BM$6=""),0,BM$5*((DATE(YEAR($B470),MONTH($B470),MIN(BM$6,DAY(EOMONTH($B470,0))))&gt;=$B470)*(DATE(YEAR($B470),MONTH($B470),MIN(BM$6,DAY(EOMONTH($B470,0))))&lt;$C470)+(DATE(YEAR($B470),MONTH($B470)+1,MIN(BM$6,DAY(EOMONTH($B470,1))))&gt;=$B470)*(DATE(YEAR($B470),MONTH($B470)+1,MIN(BM$6,DAY(EOMONTH($B470,1))))&lt;$C470)))</f>
        <v>0</v>
      </c>
      <c r="BN470" s="48" t="n">
        <f aca="false">IF(OR(N(BN$5)=0,BN$6=""),0,BN$5*((DATE(YEAR($B470),MONTH($B470),MIN(BN$6,DAY(EOMONTH($B470,0))))&gt;=$B470)*(DATE(YEAR($B470),MONTH($B470),MIN(BN$6,DAY(EOMONTH($B470,0))))&lt;$C470)+(DATE(YEAR($B470),MONTH($B470)+1,MIN(BN$6,DAY(EOMONTH($B470,1))))&gt;=$B470)*(DATE(YEAR($B470),MONTH($B470)+1,MIN(BN$6,DAY(EOMONTH($B470,1))))&lt;$C470)))</f>
        <v>0</v>
      </c>
      <c r="BO470" s="48" t="n">
        <f aca="false">IF(OR(N(BO$5)=0,BO$6=""),0,BO$5*((DATE(YEAR($B470),MONTH($B470),MIN(BO$6,DAY(EOMONTH($B470,0))))&gt;=$B470)*(DATE(YEAR($B470),MONTH($B470),MIN(BO$6,DAY(EOMONTH($B470,0))))&lt;$C470)+(DATE(YEAR($B470),MONTH($B470)+1,MIN(BO$6,DAY(EOMONTH($B470,1))))&gt;=$B470)*(DATE(YEAR($B470),MONTH($B470)+1,MIN(BO$6,DAY(EOMONTH($B470,1))))&lt;$C470)))</f>
        <v>0</v>
      </c>
      <c r="BP470" s="48" t="n">
        <f aca="false">IF(OR(N(BP$5)=0,BP$6=""),0,BP$5*((DATE(YEAR($B470),MONTH($B470),MIN(BP$6,DAY(EOMONTH($B470,0))))&gt;=$B470)*(DATE(YEAR($B470),MONTH($B470),MIN(BP$6,DAY(EOMONTH($B470,0))))&lt;$C470)+(DATE(YEAR($B470),MONTH($B470)+1,MIN(BP$6,DAY(EOMONTH($B470,1))))&gt;=$B470)*(DATE(YEAR($B470),MONTH($B470)+1,MIN(BP$6,DAY(EOMONTH($B470,1))))&lt;$C470)))</f>
        <v>0</v>
      </c>
      <c r="BQ470" s="48" t="n">
        <f aca="false">IF(OR(N(BQ$5)=0,BQ$6=""),0,BQ$5*((DATE(YEAR($B470),MONTH($B470),MIN(BQ$6,DAY(EOMONTH($B470,0))))&gt;=$B470)*(DATE(YEAR($B470),MONTH($B470),MIN(BQ$6,DAY(EOMONTH($B470,0))))&lt;$C470)+(DATE(YEAR($B470),MONTH($B470)+1,MIN(BQ$6,DAY(EOMONTH($B470,1))))&gt;=$B470)*(DATE(YEAR($B470),MONTH($B470)+1,MIN(BQ$6,DAY(EOMONTH($B470,1))))&lt;$C470)))</f>
        <v>0</v>
      </c>
      <c r="BR470" s="48" t="n">
        <f aca="false">IF(OR(N(BR$5)=0,BR$6=""),0,BR$5*((DATE(YEAR($B470),MONTH($B470),MIN(BR$6,DAY(EOMONTH($B470,0))))&gt;=$B470)*(DATE(YEAR($B470),MONTH($B470),MIN(BR$6,DAY(EOMONTH($B470,0))))&lt;$C470)+(DATE(YEAR($B470),MONTH($B470)+1,MIN(BR$6,DAY(EOMONTH($B470,1))))&gt;=$B470)*(DATE(YEAR($B470),MONTH($B470)+1,MIN(BR$6,DAY(EOMONTH($B470,1))))&lt;$C470)))</f>
        <v>0</v>
      </c>
      <c r="BS470" s="48" t="n">
        <f aca="false">IF(OR(N(BS$5)=0,BS$6=""),0,BS$5*((DATE(YEAR($B470),MONTH($B470),MIN(BS$6,DAY(EOMONTH($B470,0))))&gt;=$B470)*(DATE(YEAR($B470),MONTH($B470),MIN(BS$6,DAY(EOMONTH($B470,0))))&lt;$C470)+(DATE(YEAR($B470),MONTH($B470)+1,MIN(BS$6,DAY(EOMONTH($B470,1))))&gt;=$B470)*(DATE(YEAR($B470),MONTH($B470)+1,MIN(BS$6,DAY(EOMONTH($B470,1))))&lt;$C470)))</f>
        <v>0</v>
      </c>
      <c r="BT470" s="48" t="n">
        <f aca="false">IF(OR(N(BT$5)=0,BT$6=""),0,BT$5*((DATE(YEAR($B470),MONTH($B470),MIN(BT$6,DAY(EOMONTH($B470,0))))&gt;=$B470)*(DATE(YEAR($B470),MONTH($B470),MIN(BT$6,DAY(EOMONTH($B470,0))))&lt;$C470)+(DATE(YEAR($B470),MONTH($B470)+1,MIN(BT$6,DAY(EOMONTH($B470,1))))&gt;=$B470)*(DATE(YEAR($B470),MONTH($B470)+1,MIN(BT$6,DAY(EOMONTH($B470,1))))&lt;$C470)))</f>
        <v>0</v>
      </c>
      <c r="BU470" s="48" t="n">
        <f aca="false">IF(OR(N(BU$5)=0,BU$6=""),0,BU$5*((DATE(YEAR($B470),MONTH($B470),MIN(BU$6,DAY(EOMONTH($B470,0))))&gt;=$B470)*(DATE(YEAR($B470),MONTH($B470),MIN(BU$6,DAY(EOMONTH($B470,0))))&lt;$C470)+(DATE(YEAR($B470),MONTH($B470)+1,MIN(BU$6,DAY(EOMONTH($B470,1))))&gt;=$B470)*(DATE(YEAR($B470),MONTH($B470)+1,MIN(BU$6,DAY(EOMONTH($B470,1))))&lt;$C470)))</f>
        <v>0</v>
      </c>
      <c r="BV470" s="48" t="n">
        <f aca="false">IF(OR(N(BV$5)=0,BV$6=""),0,BV$5*((DATE(YEAR($B470),MONTH($B470),MIN(BV$6,DAY(EOMONTH($B470,0))))&gt;=$B470)*(DATE(YEAR($B470),MONTH($B470),MIN(BV$6,DAY(EOMONTH($B470,0))))&lt;$C470)+(DATE(YEAR($B470),MONTH($B470)+1,MIN(BV$6,DAY(EOMONTH($B470,1))))&gt;=$B470)*(DATE(YEAR($B470),MONTH($B470)+1,MIN(BV$6,DAY(EOMONTH($B470,1))))&lt;$C470)))</f>
        <v>0</v>
      </c>
      <c r="BW470" s="48" t="n">
        <f aca="false">IF(OR(N(BW$5)=0,BW$6=""),0,BW$5*((DATE(YEAR($B470),MONTH($B470),MIN(BW$6,DAY(EOMONTH($B470,0))))&gt;=$B470)*(DATE(YEAR($B470),MONTH($B470),MIN(BW$6,DAY(EOMONTH($B470,0))))&lt;$C470)+(DATE(YEAR($B470),MONTH($B470)+1,MIN(BW$6,DAY(EOMONTH($B470,1))))&gt;=$B470)*(DATE(YEAR($B470),MONTH($B470)+1,MIN(BW$6,DAY(EOMONTH($B470,1))))&lt;$C470)))</f>
        <v>0</v>
      </c>
      <c r="BX470" s="48" t="n">
        <f aca="false">MIN(Z470,(FT469*(1+FT$5/Setup!$C$36)+IF($V470=1,N($F470),0)))</f>
        <v>0</v>
      </c>
      <c r="BY470" s="48" t="n">
        <f aca="false">MIN(AA470,(FU469*(1+FU$5/Setup!$C$36)+IF($V470=2,N($F470),0)))</f>
        <v>0</v>
      </c>
      <c r="BZ470" s="48" t="n">
        <f aca="false">MIN(AB470,(FV469*(1+FV$5/Setup!$C$36)+IF($V470=3,N($F470),0)))</f>
        <v>0</v>
      </c>
      <c r="CA470" s="48" t="n">
        <f aca="false">MIN(AC470,(FW469*(1+FW$5/Setup!$C$36)+IF($V470=4,N($F470),0)))</f>
        <v>0</v>
      </c>
      <c r="CB470" s="48" t="n">
        <f aca="false">MIN(AD470,(FX469*(1+FX$5/Setup!$C$36)+IF($V470=5,N($F470),0)))</f>
        <v>0</v>
      </c>
      <c r="CC470" s="48" t="n">
        <f aca="false">MIN(AE470,(FY469*(1+FY$5/Setup!$C$36)+IF($V470=6,N($F470),0)))</f>
        <v>0</v>
      </c>
      <c r="CD470" s="48" t="n">
        <f aca="false">MIN(AF470,(FZ469*(1+FZ$5/Setup!$C$36)+IF($V470=7,N($F470),0)))</f>
        <v>0</v>
      </c>
      <c r="CE470" s="48" t="n">
        <f aca="false">MIN(AG470,(GA469*(1+GA$5/Setup!$C$36)+IF($V470=8,N($F470),0)))</f>
        <v>0</v>
      </c>
      <c r="CF470" s="48" t="n">
        <f aca="false">MIN(AH470,(GB469*(1+GB$5/Setup!$C$36)+IF($V470=9,N($F470),0)))</f>
        <v>0</v>
      </c>
      <c r="CG470" s="48" t="n">
        <f aca="false">MIN(AI470,(GC469*(1+GC$5/Setup!$C$36)+IF($V470=10,N($F470),0)))</f>
        <v>0</v>
      </c>
      <c r="CH470" s="48" t="n">
        <f aca="false">MIN(AJ470,(GD469*(1+GD$5/Setup!$C$36)+IF($V470=11,N($F470),0)))</f>
        <v>0</v>
      </c>
      <c r="CI470" s="48" t="n">
        <f aca="false">MIN(AK470,(GE469*(1+GE$5/Setup!$C$36)+IF($V470=12,N($F470),0)))</f>
        <v>0</v>
      </c>
      <c r="CJ470" s="48" t="n">
        <f aca="false">MIN(AL470,(GF469*(1+GF$5/Setup!$C$36)+IF($V470=13,N($F470),0)))</f>
        <v>0</v>
      </c>
      <c r="CK470" s="48" t="n">
        <f aca="false">MIN(AM470,(GG469*(1+GG$5/Setup!$C$36)+IF($V470=14,N($F470),0)))</f>
        <v>0</v>
      </c>
      <c r="CL470" s="48" t="n">
        <f aca="false">MIN(AN470,(GH469*(1+GH$5/Setup!$C$36)+IF($V470=15,N($F470),0)))</f>
        <v>0</v>
      </c>
      <c r="CM470" s="48" t="n">
        <f aca="false">MIN(AO470,(GI469*(1+GI$5/Setup!$C$36)+IF($V470=16,N($F470),0)))</f>
        <v>0</v>
      </c>
      <c r="CN470" s="48" t="n">
        <f aca="false">MIN(AP470,(GJ469*(1+GJ$5/Setup!$C$36)+IF($V470=17,N($F470),0)))</f>
        <v>0</v>
      </c>
      <c r="CO470" s="48" t="n">
        <f aca="false">MIN(AQ470,(GK469*(1+GK$5/Setup!$C$36)+IF($V470=18,N($F470),0)))</f>
        <v>0</v>
      </c>
      <c r="CP470" s="48" t="n">
        <f aca="false">MIN(AR470,(GL469*(1+GL$5/Setup!$C$36)+IF($V470=19,N($F470),0)))</f>
        <v>0</v>
      </c>
      <c r="CQ470" s="48" t="n">
        <f aca="false">MIN(AS470,(GM469*(1+GM$5/Setup!$C$36)+IF($V470=20,N($F470),0)))</f>
        <v>0</v>
      </c>
      <c r="CR470" s="48" t="n">
        <f aca="false">MIN(AT470,(GN469*(1+GN$5/Setup!$C$36)+IF($V470=21,N($F470),0)))</f>
        <v>0</v>
      </c>
      <c r="CS470" s="48" t="n">
        <f aca="false">MIN(AU470,(GO469*(1+GO$5/Setup!$C$36)+IF($V470=22,N($F470),0)))</f>
        <v>0</v>
      </c>
      <c r="CT470" s="48" t="n">
        <f aca="false">MIN(AV470,(GP469*(1+GP$5/Setup!$C$36)+IF($V470=23,N($F470),0)))</f>
        <v>0</v>
      </c>
      <c r="CU470" s="48" t="n">
        <f aca="false">MIN(AW470,(GQ469*(1+GQ$5/Setup!$C$36)+IF($V470=24,N($F470),0)))</f>
        <v>0</v>
      </c>
      <c r="CV470" s="48" t="n">
        <f aca="false">MIN(AX470,(GR469*(1+GR$5/Setup!$C$36)+IF($V470=25,N($F470),0)))</f>
        <v>0</v>
      </c>
      <c r="CW470" s="48" t="n">
        <f aca="false">MIN(AY470,(GS469*(1+GS$5/Setup!$C$36)+IF($V470=26,N($F470),0)))</f>
        <v>0</v>
      </c>
      <c r="CX470" s="48" t="n">
        <f aca="false">MIN(AZ470,(GT469*(1+GT$5/Setup!$C$36)+IF($V470=27,N($F470),0)))</f>
        <v>0</v>
      </c>
      <c r="CY470" s="48" t="n">
        <f aca="false">MIN(BA470,(GU469*(1+GU$5/Setup!$C$36)+IF($V470=28,N($F470),0)))</f>
        <v>0</v>
      </c>
      <c r="CZ470" s="48" t="n">
        <f aca="false">MIN(BB470,(GV469*(1+GV$5/Setup!$C$36)+IF($V470=29,N($F470),0)))</f>
        <v>0</v>
      </c>
      <c r="DA470" s="48" t="n">
        <f aca="false">MIN(BC470,(GW469*(1+GW$5/Setup!$C$36)+IF($V470=30,N($F470),0)))</f>
        <v>0</v>
      </c>
      <c r="DB470" s="48" t="n">
        <f aca="false">MIN(BD470,(GX469*(1+GX$5/Setup!$C$36)+IF($V470=31,N($F470),0)))</f>
        <v>0</v>
      </c>
      <c r="DC470" s="48" t="n">
        <f aca="false">MIN(BE470,(GY469*(1+GY$5/Setup!$C$36)+IF($V470=32,N($F470),0)))</f>
        <v>0</v>
      </c>
      <c r="DD470" s="48" t="n">
        <f aca="false">MIN(BF470,(GZ469*(1+GZ$5/Setup!$C$36)+IF($V470=33,N($F470),0)))</f>
        <v>0</v>
      </c>
      <c r="DE470" s="48" t="n">
        <f aca="false">MIN(BG470,(HA469*(1+HA$5/Setup!$C$36)+IF($V470=34,N($F470),0)))</f>
        <v>0</v>
      </c>
      <c r="DF470" s="48" t="n">
        <f aca="false">MIN(BH470,(HB469*(1+HB$5/Setup!$C$36)+IF($V470=35,N($F470),0)))</f>
        <v>0</v>
      </c>
      <c r="DG470" s="48" t="n">
        <f aca="false">MIN(BI470,(HC469*(1+HC$5/Setup!$C$36)+IF($V470=36,N($F470),0)))</f>
        <v>0</v>
      </c>
      <c r="DH470" s="48" t="n">
        <f aca="false">MIN(BJ470,(HD469*(1+HD$5/Setup!$C$36)+IF($V470=37,N($F470),0)))</f>
        <v>0</v>
      </c>
      <c r="DI470" s="48" t="n">
        <f aca="false">MIN(BK470,(HE469*(1+HE$5/Setup!$C$36)+IF($V470=38,N($F470),0)))</f>
        <v>0</v>
      </c>
      <c r="DJ470" s="48" t="n">
        <f aca="false">MIN(BL470,(HF469*(1+HF$5/Setup!$C$36)+IF($V470=39,N($F470),0)))</f>
        <v>0</v>
      </c>
      <c r="DK470" s="48" t="n">
        <f aca="false">MIN(BM470,(HG469*(1+HG$5/Setup!$C$36)+IF($V470=40,N($F470),0)))</f>
        <v>0</v>
      </c>
      <c r="DL470" s="48" t="n">
        <f aca="false">MIN(BN470,(HH469*(1+HH$5/Setup!$C$36)+IF($V470=41,N($F470),0)))</f>
        <v>0</v>
      </c>
      <c r="DM470" s="48" t="n">
        <f aca="false">MIN(BO470,(HI469*(1+HI$5/Setup!$C$36)+IF($V470=42,N($F470),0)))</f>
        <v>0</v>
      </c>
      <c r="DN470" s="48" t="n">
        <f aca="false">MIN(BP470,(HJ469*(1+HJ$5/Setup!$C$36)+IF($V470=43,N($F470),0)))</f>
        <v>0</v>
      </c>
      <c r="DO470" s="48" t="n">
        <f aca="false">MIN(BQ470,(HK469*(1+HK$5/Setup!$C$36)+IF($V470=44,N($F470),0)))</f>
        <v>0</v>
      </c>
      <c r="DP470" s="48" t="n">
        <f aca="false">MIN(BR470,(HL469*(1+HL$5/Setup!$C$36)+IF($V470=45,N($F470),0)))</f>
        <v>0</v>
      </c>
      <c r="DQ470" s="48" t="n">
        <f aca="false">MIN(BS470,(HM469*(1+HM$5/Setup!$C$36)+IF($V470=46,N($F470),0)))</f>
        <v>0</v>
      </c>
      <c r="DR470" s="48" t="n">
        <f aca="false">MIN(BT470,(HN469*(1+HN$5/Setup!$C$36)+IF($V470=47,N($F470),0)))</f>
        <v>0</v>
      </c>
      <c r="DS470" s="48" t="n">
        <f aca="false">MIN(BU470,(HO469*(1+HO$5/Setup!$C$36)+IF($V470=48,N($F470),0)))</f>
        <v>0</v>
      </c>
      <c r="DT470" s="48" t="n">
        <f aca="false">MIN(BV470,(HP469*(1+HP$5/Setup!$C$36)+IF($V470=49,N($F470),0)))</f>
        <v>0</v>
      </c>
      <c r="DU470" s="48" t="n">
        <f aca="false">MIN(BW470,(HQ469*(1+HQ$5/Setup!$C$36)+IF($V470=50,N($F470),0)))</f>
        <v>0</v>
      </c>
      <c r="DV470" s="48" t="n">
        <f aca="false">MIN(MAX((FT469*(1+FT$5/Setup!$C$36)+IF($V470=1,N($F470),0))-BX470,0),MAX($P470-0,0))</f>
        <v>0</v>
      </c>
      <c r="DW470" s="48" t="n">
        <f aca="false">MIN(MAX((FU469*(1+FU$5/Setup!$C$36)+IF($V470=2,N($F470),0))-BY470,0),MAX($P470-SUM(DV470:DV470),0))</f>
        <v>0</v>
      </c>
      <c r="DX470" s="48" t="n">
        <f aca="false">MIN(MAX((FV469*(1+FV$5/Setup!$C$36)+IF($V470=3,N($F470),0))-BZ470,0),MAX($P470-SUM(DV470:DW470),0))</f>
        <v>0</v>
      </c>
      <c r="DY470" s="48" t="n">
        <f aca="false">MIN(MAX((FW469*(1+FW$5/Setup!$C$36)+IF($V470=4,N($F470),0))-CA470,0),MAX($P470-SUM(DV470:DX470),0))</f>
        <v>0</v>
      </c>
      <c r="DZ470" s="48" t="n">
        <f aca="false">MIN(MAX((FX469*(1+FX$5/Setup!$C$36)+IF($V470=5,N($F470),0))-CB470,0),MAX($P470-SUM(DV470:DY470),0))</f>
        <v>0</v>
      </c>
      <c r="EA470" s="48" t="n">
        <f aca="false">MIN(MAX((FY469*(1+FY$5/Setup!$C$36)+IF($V470=6,N($F470),0))-CC470,0),MAX($P470-SUM(DV470:DZ470),0))</f>
        <v>0</v>
      </c>
      <c r="EB470" s="48" t="n">
        <f aca="false">MIN(MAX((FZ469*(1+FZ$5/Setup!$C$36)+IF($V470=7,N($F470),0))-CD470,0),MAX($P470-SUM(DV470:EA470),0))</f>
        <v>0</v>
      </c>
      <c r="EC470" s="48" t="n">
        <f aca="false">MIN(MAX((GA469*(1+GA$5/Setup!$C$36)+IF($V470=8,N($F470),0))-CE470,0),MAX($P470-SUM(DV470:EB470),0))</f>
        <v>0</v>
      </c>
      <c r="ED470" s="48" t="n">
        <f aca="false">MIN(MAX((GB469*(1+GB$5/Setup!$C$36)+IF($V470=9,N($F470),0))-CF470,0),MAX($P470-SUM(DV470:EC470),0))</f>
        <v>0</v>
      </c>
      <c r="EE470" s="48" t="n">
        <f aca="false">MIN(MAX((GC469*(1+GC$5/Setup!$C$36)+IF($V470=10,N($F470),0))-CG470,0),MAX($P470-SUM(DV470:ED470),0))</f>
        <v>0</v>
      </c>
      <c r="EF470" s="48" t="n">
        <f aca="false">MIN(MAX((GD469*(1+GD$5/Setup!$C$36)+IF($V470=11,N($F470),0))-CH470,0),MAX($P470-SUM(DV470:EE470),0))</f>
        <v>0</v>
      </c>
      <c r="EG470" s="48" t="n">
        <f aca="false">MIN(MAX((GE469*(1+GE$5/Setup!$C$36)+IF($V470=12,N($F470),0))-CI470,0),MAX($P470-SUM(DV470:EF470),0))</f>
        <v>0</v>
      </c>
      <c r="EH470" s="48" t="n">
        <f aca="false">MIN(MAX((GF469*(1+GF$5/Setup!$C$36)+IF($V470=13,N($F470),0))-CJ470,0),MAX($P470-SUM(DV470:EG470),0))</f>
        <v>0</v>
      </c>
      <c r="EI470" s="48" t="n">
        <f aca="false">MIN(MAX((GG469*(1+GG$5/Setup!$C$36)+IF($V470=14,N($F470),0))-CK470,0),MAX($P470-SUM(DV470:EH470),0))</f>
        <v>0</v>
      </c>
      <c r="EJ470" s="48" t="n">
        <f aca="false">MIN(MAX((GH469*(1+GH$5/Setup!$C$36)+IF($V470=15,N($F470),0))-CL470,0),MAX($P470-SUM(DV470:EI470),0))</f>
        <v>0</v>
      </c>
      <c r="EK470" s="48" t="n">
        <f aca="false">MIN(MAX((GI469*(1+GI$5/Setup!$C$36)+IF($V470=16,N($F470),0))-CM470,0),MAX($P470-SUM(DV470:EJ470),0))</f>
        <v>0</v>
      </c>
      <c r="EL470" s="48" t="n">
        <f aca="false">MIN(MAX((GJ469*(1+GJ$5/Setup!$C$36)+IF($V470=17,N($F470),0))-CN470,0),MAX($P470-SUM(DV470:EK470),0))</f>
        <v>0</v>
      </c>
      <c r="EM470" s="48" t="n">
        <f aca="false">MIN(MAX((GK469*(1+GK$5/Setup!$C$36)+IF($V470=18,N($F470),0))-CO470,0),MAX($P470-SUM(DV470:EL470),0))</f>
        <v>0</v>
      </c>
      <c r="EN470" s="48" t="n">
        <f aca="false">MIN(MAX((GL469*(1+GL$5/Setup!$C$36)+IF($V470=19,N($F470),0))-CP470,0),MAX($P470-SUM(DV470:EM470),0))</f>
        <v>0</v>
      </c>
      <c r="EO470" s="48" t="n">
        <f aca="false">MIN(MAX((GM469*(1+GM$5/Setup!$C$36)+IF($V470=20,N($F470),0))-CQ470,0),MAX($P470-SUM(DV470:EN470),0))</f>
        <v>0</v>
      </c>
      <c r="EP470" s="48" t="n">
        <f aca="false">MIN(MAX((GN469*(1+GN$5/Setup!$C$36)+IF($V470=21,N($F470),0))-CR470,0),MAX($P470-SUM(DV470:EO470),0))</f>
        <v>0</v>
      </c>
      <c r="EQ470" s="48" t="n">
        <f aca="false">MIN(MAX((GO469*(1+GO$5/Setup!$C$36)+IF($V470=22,N($F470),0))-CS470,0),MAX($P470-SUM(DV470:EP470),0))</f>
        <v>0</v>
      </c>
      <c r="ER470" s="48" t="n">
        <f aca="false">MIN(MAX((GP469*(1+GP$5/Setup!$C$36)+IF($V470=23,N($F470),0))-CT470,0),MAX($P470-SUM(DV470:EQ470),0))</f>
        <v>0</v>
      </c>
      <c r="ES470" s="48" t="n">
        <f aca="false">MIN(MAX((GQ469*(1+GQ$5/Setup!$C$36)+IF($V470=24,N($F470),0))-CU470,0),MAX($P470-SUM(DV470:ER470),0))</f>
        <v>0</v>
      </c>
      <c r="ET470" s="48" t="n">
        <f aca="false">MIN(MAX((GR469*(1+GR$5/Setup!$C$36)+IF($V470=25,N($F470),0))-CV470,0),MAX($P470-SUM(DV470:ES470),0))</f>
        <v>0</v>
      </c>
      <c r="EU470" s="48" t="n">
        <f aca="false">MIN(MAX((GS469*(1+GS$5/Setup!$C$36)+IF($V470=26,N($F470),0))-CW470,0),MAX($P470-SUM(DV470:ET470),0))</f>
        <v>0</v>
      </c>
      <c r="EV470" s="48" t="n">
        <f aca="false">MIN(MAX((GT469*(1+GT$5/Setup!$C$36)+IF($V470=27,N($F470),0))-CX470,0),MAX($P470-SUM(DV470:EU470),0))</f>
        <v>0</v>
      </c>
      <c r="EW470" s="48" t="n">
        <f aca="false">MIN(MAX((GU469*(1+GU$5/Setup!$C$36)+IF($V470=28,N($F470),0))-CY470,0),MAX($P470-SUM(DV470:EV470),0))</f>
        <v>0</v>
      </c>
      <c r="EX470" s="48" t="n">
        <f aca="false">MIN(MAX((GV469*(1+GV$5/Setup!$C$36)+IF($V470=29,N($F470),0))-CZ470,0),MAX($P470-SUM(DV470:EW470),0))</f>
        <v>0</v>
      </c>
      <c r="EY470" s="48" t="n">
        <f aca="false">MIN(MAX((GW469*(1+GW$5/Setup!$C$36)+IF($V470=30,N($F470),0))-DA470,0),MAX($P470-SUM(DV470:EX470),0))</f>
        <v>0</v>
      </c>
      <c r="EZ470" s="48" t="n">
        <f aca="false">MIN(MAX((GX469*(1+GX$5/Setup!$C$36)+IF($V470=31,N($F470),0))-DB470,0),MAX($P470-SUM(DV470:EY470),0))</f>
        <v>0</v>
      </c>
      <c r="FA470" s="48" t="n">
        <f aca="false">MIN(MAX((GY469*(1+GY$5/Setup!$C$36)+IF($V470=32,N($F470),0))-DC470,0),MAX($P470-SUM(DV470:EZ470),0))</f>
        <v>0</v>
      </c>
      <c r="FB470" s="48" t="n">
        <f aca="false">MIN(MAX((GZ469*(1+GZ$5/Setup!$C$36)+IF($V470=33,N($F470),0))-DD470,0),MAX($P470-SUM(DV470:FA470),0))</f>
        <v>0</v>
      </c>
      <c r="FC470" s="48" t="n">
        <f aca="false">MIN(MAX((HA469*(1+HA$5/Setup!$C$36)+IF($V470=34,N($F470),0))-DE470,0),MAX($P470-SUM(DV470:FB470),0))</f>
        <v>0</v>
      </c>
      <c r="FD470" s="48" t="n">
        <f aca="false">MIN(MAX((HB469*(1+HB$5/Setup!$C$36)+IF($V470=35,N($F470),0))-DF470,0),MAX($P470-SUM(DV470:FC470),0))</f>
        <v>0</v>
      </c>
      <c r="FE470" s="48" t="n">
        <f aca="false">MIN(MAX((HC469*(1+HC$5/Setup!$C$36)+IF($V470=36,N($F470),0))-DG470,0),MAX($P470-SUM(DV470:FD470),0))</f>
        <v>0</v>
      </c>
      <c r="FF470" s="48" t="n">
        <f aca="false">MIN(MAX((HD469*(1+HD$5/Setup!$C$36)+IF($V470=37,N($F470),0))-DH470,0),MAX($P470-SUM(DV470:FE470),0))</f>
        <v>0</v>
      </c>
      <c r="FG470" s="48" t="n">
        <f aca="false">MIN(MAX((HE469*(1+HE$5/Setup!$C$36)+IF($V470=38,N($F470),0))-DI470,0),MAX($P470-SUM(DV470:FF470),0))</f>
        <v>0</v>
      </c>
      <c r="FH470" s="48" t="n">
        <f aca="false">MIN(MAX((HF469*(1+HF$5/Setup!$C$36)+IF($V470=39,N($F470),0))-DJ470,0),MAX($P470-SUM(DV470:FG470),0))</f>
        <v>0</v>
      </c>
      <c r="FI470" s="48" t="n">
        <f aca="false">MIN(MAX((HG469*(1+HG$5/Setup!$C$36)+IF($V470=40,N($F470),0))-DK470,0),MAX($P470-SUM(DV470:FH470),0))</f>
        <v>0</v>
      </c>
      <c r="FJ470" s="48" t="n">
        <f aca="false">MIN(MAX((HH469*(1+HH$5/Setup!$C$36)+IF($V470=41,N($F470),0))-DL470,0),MAX($P470-SUM(DV470:FI470),0))</f>
        <v>0</v>
      </c>
      <c r="FK470" s="48" t="n">
        <f aca="false">MIN(MAX((HI469*(1+HI$5/Setup!$C$36)+IF($V470=42,N($F470),0))-DM470,0),MAX($P470-SUM(DV470:FJ470),0))</f>
        <v>0</v>
      </c>
      <c r="FL470" s="48" t="n">
        <f aca="false">MIN(MAX((HJ469*(1+HJ$5/Setup!$C$36)+IF($V470=43,N($F470),0))-DN470,0),MAX($P470-SUM(DV470:FK470),0))</f>
        <v>0</v>
      </c>
      <c r="FM470" s="48" t="n">
        <f aca="false">MIN(MAX((HK469*(1+HK$5/Setup!$C$36)+IF($V470=44,N($F470),0))-DO470,0),MAX($P470-SUM(DV470:FL470),0))</f>
        <v>0</v>
      </c>
      <c r="FN470" s="48" t="n">
        <f aca="false">MIN(MAX((HL469*(1+HL$5/Setup!$C$36)+IF($V470=45,N($F470),0))-DP470,0),MAX($P470-SUM(DV470:FM470),0))</f>
        <v>0</v>
      </c>
      <c r="FO470" s="48" t="n">
        <f aca="false">MIN(MAX((HM469*(1+HM$5/Setup!$C$36)+IF($V470=46,N($F470),0))-DQ470,0),MAX($P470-SUM(DV470:FN470),0))</f>
        <v>0</v>
      </c>
      <c r="FP470" s="48" t="n">
        <f aca="false">MIN(MAX((HN469*(1+HN$5/Setup!$C$36)+IF($V470=47,N($F470),0))-DR470,0),MAX($P470-SUM(DV470:FO470),0))</f>
        <v>0</v>
      </c>
      <c r="FQ470" s="48" t="n">
        <f aca="false">MIN(MAX((HO469*(1+HO$5/Setup!$C$36)+IF($V470=48,N($F470),0))-DS470,0),MAX($P470-SUM(DV470:FP470),0))</f>
        <v>0</v>
      </c>
      <c r="FR470" s="48" t="n">
        <f aca="false">MIN(MAX((HP469*(1+HP$5/Setup!$C$36)+IF($V470=49,N($F470),0))-DT470,0),MAX($P470-SUM(DV470:FQ470),0))</f>
        <v>0</v>
      </c>
      <c r="FS470" s="48" t="n">
        <f aca="false">MIN(MAX((HQ469*(1+HQ$5/Setup!$C$36)+IF($V470=50,N($F470),0))-DU470,0),MAX($P470-SUM(DV470:FR470),0))</f>
        <v>0</v>
      </c>
      <c r="FT470" s="48" t="n">
        <f aca="false">IF((FT469*(1+FT$5/Setup!$C$36)+IF($V470=1,N($F470),0))-BX470-DV470&lt;0.005,0,(FT469*(1+FT$5/Setup!$C$36)+IF($V470=1,N($F470),0))-BX470-DV470)</f>
        <v>0</v>
      </c>
      <c r="FU470" s="48" t="n">
        <f aca="false">IF((FU469*(1+FU$5/Setup!$C$36)+IF($V470=2,N($F470),0))-BY470-DW470&lt;0.005,0,(FU469*(1+FU$5/Setup!$C$36)+IF($V470=2,N($F470),0))-BY470-DW470)</f>
        <v>0</v>
      </c>
      <c r="FV470" s="48" t="n">
        <f aca="false">IF((FV469*(1+FV$5/Setup!$C$36)+IF($V470=3,N($F470),0))-BZ470-DX470&lt;0.005,0,(FV469*(1+FV$5/Setup!$C$36)+IF($V470=3,N($F470),0))-BZ470-DX470)</f>
        <v>0</v>
      </c>
      <c r="FW470" s="48" t="n">
        <f aca="false">IF((FW469*(1+FW$5/Setup!$C$36)+IF($V470=4,N($F470),0))-CA470-DY470&lt;0.005,0,(FW469*(1+FW$5/Setup!$C$36)+IF($V470=4,N($F470),0))-CA470-DY470)</f>
        <v>0</v>
      </c>
      <c r="FX470" s="48" t="n">
        <f aca="false">IF((FX469*(1+FX$5/Setup!$C$36)+IF($V470=5,N($F470),0))-CB470-DZ470&lt;0.005,0,(FX469*(1+FX$5/Setup!$C$36)+IF($V470=5,N($F470),0))-CB470-DZ470)</f>
        <v>0</v>
      </c>
      <c r="FY470" s="48" t="n">
        <f aca="false">IF((FY469*(1+FY$5/Setup!$C$36)+IF($V470=6,N($F470),0))-CC470-EA470&lt;0.005,0,(FY469*(1+FY$5/Setup!$C$36)+IF($V470=6,N($F470),0))-CC470-EA470)</f>
        <v>0</v>
      </c>
      <c r="FZ470" s="48" t="n">
        <f aca="false">IF((FZ469*(1+FZ$5/Setup!$C$36)+IF($V470=7,N($F470),0))-CD470-EB470&lt;0.005,0,(FZ469*(1+FZ$5/Setup!$C$36)+IF($V470=7,N($F470),0))-CD470-EB470)</f>
        <v>0</v>
      </c>
      <c r="GA470" s="48" t="n">
        <f aca="false">IF((GA469*(1+GA$5/Setup!$C$36)+IF($V470=8,N($F470),0))-CE470-EC470&lt;0.005,0,(GA469*(1+GA$5/Setup!$C$36)+IF($V470=8,N($F470),0))-CE470-EC470)</f>
        <v>0</v>
      </c>
      <c r="GB470" s="48" t="n">
        <f aca="false">IF((GB469*(1+GB$5/Setup!$C$36)+IF($V470=9,N($F470),0))-CF470-ED470&lt;0.005,0,(GB469*(1+GB$5/Setup!$C$36)+IF($V470=9,N($F470),0))-CF470-ED470)</f>
        <v>0</v>
      </c>
      <c r="GC470" s="48" t="n">
        <f aca="false">IF((GC469*(1+GC$5/Setup!$C$36)+IF($V470=10,N($F470),0))-CG470-EE470&lt;0.005,0,(GC469*(1+GC$5/Setup!$C$36)+IF($V470=10,N($F470),0))-CG470-EE470)</f>
        <v>0</v>
      </c>
      <c r="GD470" s="48" t="n">
        <f aca="false">IF((GD469*(1+GD$5/Setup!$C$36)+IF($V470=11,N($F470),0))-CH470-EF470&lt;0.005,0,(GD469*(1+GD$5/Setup!$C$36)+IF($V470=11,N($F470),0))-CH470-EF470)</f>
        <v>0</v>
      </c>
      <c r="GE470" s="48" t="n">
        <f aca="false">IF((GE469*(1+GE$5/Setup!$C$36)+IF($V470=12,N($F470),0))-CI470-EG470&lt;0.005,0,(GE469*(1+GE$5/Setup!$C$36)+IF($V470=12,N($F470),0))-CI470-EG470)</f>
        <v>0</v>
      </c>
      <c r="GF470" s="48" t="n">
        <f aca="false">IF((GF469*(1+GF$5/Setup!$C$36)+IF($V470=13,N($F470),0))-CJ470-EH470&lt;0.005,0,(GF469*(1+GF$5/Setup!$C$36)+IF($V470=13,N($F470),0))-CJ470-EH470)</f>
        <v>0</v>
      </c>
      <c r="GG470" s="48" t="n">
        <f aca="false">IF((GG469*(1+GG$5/Setup!$C$36)+IF($V470=14,N($F470),0))-CK470-EI470&lt;0.005,0,(GG469*(1+GG$5/Setup!$C$36)+IF($V470=14,N($F470),0))-CK470-EI470)</f>
        <v>0</v>
      </c>
      <c r="GH470" s="48" t="n">
        <f aca="false">IF((GH469*(1+GH$5/Setup!$C$36)+IF($V470=15,N($F470),0))-CL470-EJ470&lt;0.005,0,(GH469*(1+GH$5/Setup!$C$36)+IF($V470=15,N($F470),0))-CL470-EJ470)</f>
        <v>0</v>
      </c>
      <c r="GI470" s="48" t="n">
        <f aca="false">IF((GI469*(1+GI$5/Setup!$C$36)+IF($V470=16,N($F470),0))-CM470-EK470&lt;0.005,0,(GI469*(1+GI$5/Setup!$C$36)+IF($V470=16,N($F470),0))-CM470-EK470)</f>
        <v>0</v>
      </c>
      <c r="GJ470" s="48" t="n">
        <f aca="false">IF((GJ469*(1+GJ$5/Setup!$C$36)+IF($V470=17,N($F470),0))-CN470-EL470&lt;0.005,0,(GJ469*(1+GJ$5/Setup!$C$36)+IF($V470=17,N($F470),0))-CN470-EL470)</f>
        <v>0</v>
      </c>
      <c r="GK470" s="48" t="n">
        <f aca="false">IF((GK469*(1+GK$5/Setup!$C$36)+IF($V470=18,N($F470),0))-CO470-EM470&lt;0.005,0,(GK469*(1+GK$5/Setup!$C$36)+IF($V470=18,N($F470),0))-CO470-EM470)</f>
        <v>0</v>
      </c>
      <c r="GL470" s="48" t="n">
        <f aca="false">IF((GL469*(1+GL$5/Setup!$C$36)+IF($V470=19,N($F470),0))-CP470-EN470&lt;0.005,0,(GL469*(1+GL$5/Setup!$C$36)+IF($V470=19,N($F470),0))-CP470-EN470)</f>
        <v>0</v>
      </c>
      <c r="GM470" s="48" t="n">
        <f aca="false">IF((GM469*(1+GM$5/Setup!$C$36)+IF($V470=20,N($F470),0))-CQ470-EO470&lt;0.005,0,(GM469*(1+GM$5/Setup!$C$36)+IF($V470=20,N($F470),0))-CQ470-EO470)</f>
        <v>0</v>
      </c>
      <c r="GN470" s="48" t="n">
        <f aca="false">IF((GN469*(1+GN$5/Setup!$C$36)+IF($V470=21,N($F470),0))-CR470-EP470&lt;0.005,0,(GN469*(1+GN$5/Setup!$C$36)+IF($V470=21,N($F470),0))-CR470-EP470)</f>
        <v>0</v>
      </c>
      <c r="GO470" s="48" t="n">
        <f aca="false">IF((GO469*(1+GO$5/Setup!$C$36)+IF($V470=22,N($F470),0))-CS470-EQ470&lt;0.005,0,(GO469*(1+GO$5/Setup!$C$36)+IF($V470=22,N($F470),0))-CS470-EQ470)</f>
        <v>0</v>
      </c>
      <c r="GP470" s="48" t="n">
        <f aca="false">IF((GP469*(1+GP$5/Setup!$C$36)+IF($V470=23,N($F470),0))-CT470-ER470&lt;0.005,0,(GP469*(1+GP$5/Setup!$C$36)+IF($V470=23,N($F470),0))-CT470-ER470)</f>
        <v>0</v>
      </c>
      <c r="GQ470" s="48" t="n">
        <f aca="false">IF((GQ469*(1+GQ$5/Setup!$C$36)+IF($V470=24,N($F470),0))-CU470-ES470&lt;0.005,0,(GQ469*(1+GQ$5/Setup!$C$36)+IF($V470=24,N($F470),0))-CU470-ES470)</f>
        <v>0</v>
      </c>
      <c r="GR470" s="48" t="n">
        <f aca="false">IF((GR469*(1+GR$5/Setup!$C$36)+IF($V470=25,N($F470),0))-CV470-ET470&lt;0.005,0,(GR469*(1+GR$5/Setup!$C$36)+IF($V470=25,N($F470),0))-CV470-ET470)</f>
        <v>0</v>
      </c>
      <c r="GS470" s="48" t="n">
        <f aca="false">IF((GS469*(1+GS$5/Setup!$C$36)+IF($V470=26,N($F470),0))-CW470-EU470&lt;0.005,0,(GS469*(1+GS$5/Setup!$C$36)+IF($V470=26,N($F470),0))-CW470-EU470)</f>
        <v>0</v>
      </c>
      <c r="GT470" s="48" t="n">
        <f aca="false">IF((GT469*(1+GT$5/Setup!$C$36)+IF($V470=27,N($F470),0))-CX470-EV470&lt;0.005,0,(GT469*(1+GT$5/Setup!$C$36)+IF($V470=27,N($F470),0))-CX470-EV470)</f>
        <v>0</v>
      </c>
      <c r="GU470" s="48" t="n">
        <f aca="false">IF((GU469*(1+GU$5/Setup!$C$36)+IF($V470=28,N($F470),0))-CY470-EW470&lt;0.005,0,(GU469*(1+GU$5/Setup!$C$36)+IF($V470=28,N($F470),0))-CY470-EW470)</f>
        <v>0</v>
      </c>
      <c r="GV470" s="48" t="n">
        <f aca="false">IF((GV469*(1+GV$5/Setup!$C$36)+IF($V470=29,N($F470),0))-CZ470-EX470&lt;0.005,0,(GV469*(1+GV$5/Setup!$C$36)+IF($V470=29,N($F470),0))-CZ470-EX470)</f>
        <v>0</v>
      </c>
      <c r="GW470" s="48" t="n">
        <f aca="false">IF((GW469*(1+GW$5/Setup!$C$36)+IF($V470=30,N($F470),0))-DA470-EY470&lt;0.005,0,(GW469*(1+GW$5/Setup!$C$36)+IF($V470=30,N($F470),0))-DA470-EY470)</f>
        <v>0</v>
      </c>
      <c r="GX470" s="48" t="n">
        <f aca="false">IF((GX469*(1+GX$5/Setup!$C$36)+IF($V470=31,N($F470),0))-DB470-EZ470&lt;0.005,0,(GX469*(1+GX$5/Setup!$C$36)+IF($V470=31,N($F470),0))-DB470-EZ470)</f>
        <v>0</v>
      </c>
      <c r="GY470" s="48" t="n">
        <f aca="false">IF((GY469*(1+GY$5/Setup!$C$36)+IF($V470=32,N($F470),0))-DC470-FA470&lt;0.005,0,(GY469*(1+GY$5/Setup!$C$36)+IF($V470=32,N($F470),0))-DC470-FA470)</f>
        <v>0</v>
      </c>
      <c r="GZ470" s="48" t="n">
        <f aca="false">IF((GZ469*(1+GZ$5/Setup!$C$36)+IF($V470=33,N($F470),0))-DD470-FB470&lt;0.005,0,(GZ469*(1+GZ$5/Setup!$C$36)+IF($V470=33,N($F470),0))-DD470-FB470)</f>
        <v>0</v>
      </c>
      <c r="HA470" s="48" t="n">
        <f aca="false">IF((HA469*(1+HA$5/Setup!$C$36)+IF($V470=34,N($F470),0))-DE470-FC470&lt;0.005,0,(HA469*(1+HA$5/Setup!$C$36)+IF($V470=34,N($F470),0))-DE470-FC470)</f>
        <v>0</v>
      </c>
      <c r="HB470" s="48" t="n">
        <f aca="false">IF((HB469*(1+HB$5/Setup!$C$36)+IF($V470=35,N($F470),0))-DF470-FD470&lt;0.005,0,(HB469*(1+HB$5/Setup!$C$36)+IF($V470=35,N($F470),0))-DF470-FD470)</f>
        <v>0</v>
      </c>
      <c r="HC470" s="48" t="n">
        <f aca="false">IF((HC469*(1+HC$5/Setup!$C$36)+IF($V470=36,N($F470),0))-DG470-FE470&lt;0.005,0,(HC469*(1+HC$5/Setup!$C$36)+IF($V470=36,N($F470),0))-DG470-FE470)</f>
        <v>0</v>
      </c>
      <c r="HD470" s="48" t="n">
        <f aca="false">IF((HD469*(1+HD$5/Setup!$C$36)+IF($V470=37,N($F470),0))-DH470-FF470&lt;0.005,0,(HD469*(1+HD$5/Setup!$C$36)+IF($V470=37,N($F470),0))-DH470-FF470)</f>
        <v>0</v>
      </c>
      <c r="HE470" s="48" t="n">
        <f aca="false">IF((HE469*(1+HE$5/Setup!$C$36)+IF($V470=38,N($F470),0))-DI470-FG470&lt;0.005,0,(HE469*(1+HE$5/Setup!$C$36)+IF($V470=38,N($F470),0))-DI470-FG470)</f>
        <v>0</v>
      </c>
      <c r="HF470" s="48" t="n">
        <f aca="false">IF((HF469*(1+HF$5/Setup!$C$36)+IF($V470=39,N($F470),0))-DJ470-FH470&lt;0.005,0,(HF469*(1+HF$5/Setup!$C$36)+IF($V470=39,N($F470),0))-DJ470-FH470)</f>
        <v>0</v>
      </c>
      <c r="HG470" s="48" t="n">
        <f aca="false">IF((HG469*(1+HG$5/Setup!$C$36)+IF($V470=40,N($F470),0))-DK470-FI470&lt;0.005,0,(HG469*(1+HG$5/Setup!$C$36)+IF($V470=40,N($F470),0))-DK470-FI470)</f>
        <v>0</v>
      </c>
      <c r="HH470" s="48" t="n">
        <f aca="false">IF((HH469*(1+HH$5/Setup!$C$36)+IF($V470=41,N($F470),0))-DL470-FJ470&lt;0.005,0,(HH469*(1+HH$5/Setup!$C$36)+IF($V470=41,N($F470),0))-DL470-FJ470)</f>
        <v>0</v>
      </c>
      <c r="HI470" s="48" t="n">
        <f aca="false">IF((HI469*(1+HI$5/Setup!$C$36)+IF($V470=42,N($F470),0))-DM470-FK470&lt;0.005,0,(HI469*(1+HI$5/Setup!$C$36)+IF($V470=42,N($F470),0))-DM470-FK470)</f>
        <v>0</v>
      </c>
      <c r="HJ470" s="48" t="n">
        <f aca="false">IF((HJ469*(1+HJ$5/Setup!$C$36)+IF($V470=43,N($F470),0))-DN470-FL470&lt;0.005,0,(HJ469*(1+HJ$5/Setup!$C$36)+IF($V470=43,N($F470),0))-DN470-FL470)</f>
        <v>0</v>
      </c>
      <c r="HK470" s="48" t="n">
        <f aca="false">IF((HK469*(1+HK$5/Setup!$C$36)+IF($V470=44,N($F470),0))-DO470-FM470&lt;0.005,0,(HK469*(1+HK$5/Setup!$C$36)+IF($V470=44,N($F470),0))-DO470-FM470)</f>
        <v>0</v>
      </c>
      <c r="HL470" s="48" t="n">
        <f aca="false">IF((HL469*(1+HL$5/Setup!$C$36)+IF($V470=45,N($F470),0))-DP470-FN470&lt;0.005,0,(HL469*(1+HL$5/Setup!$C$36)+IF($V470=45,N($F470),0))-DP470-FN470)</f>
        <v>0</v>
      </c>
      <c r="HM470" s="48" t="n">
        <f aca="false">IF((HM469*(1+HM$5/Setup!$C$36)+IF($V470=46,N($F470),0))-DQ470-FO470&lt;0.005,0,(HM469*(1+HM$5/Setup!$C$36)+IF($V470=46,N($F470),0))-DQ470-FO470)</f>
        <v>0</v>
      </c>
      <c r="HN470" s="48" t="n">
        <f aca="false">IF((HN469*(1+HN$5/Setup!$C$36)+IF($V470=47,N($F470),0))-DR470-FP470&lt;0.005,0,(HN469*(1+HN$5/Setup!$C$36)+IF($V470=47,N($F470),0))-DR470-FP470)</f>
        <v>0</v>
      </c>
      <c r="HO470" s="48" t="n">
        <f aca="false">IF((HO469*(1+HO$5/Setup!$C$36)+IF($V470=48,N($F470),0))-DS470-FQ470&lt;0.005,0,(HO469*(1+HO$5/Setup!$C$36)+IF($V470=48,N($F470),0))-DS470-FQ470)</f>
        <v>0</v>
      </c>
      <c r="HP470" s="48" t="n">
        <f aca="false">IF((HP469*(1+HP$5/Setup!$C$36)+IF($V470=49,N($F470),0))-DT470-FR470&lt;0.005,0,(HP469*(1+HP$5/Setup!$C$36)+IF($V470=49,N($F470),0))-DT470-FR470)</f>
        <v>0</v>
      </c>
      <c r="HQ470" s="48" t="n">
        <f aca="false">IF((HQ469*(1+HQ$5/Setup!$C$36)+IF($V470=50,N($F470),0))-DU470-FS470&lt;0.005,0,(HQ469*(1+HQ$5/Setup!$C$36)+IF($V470=50,N($F470),0))-DU470-FS470)</f>
        <v>0</v>
      </c>
    </row>
    <row r="471" customFormat="false" ht="15" hidden="false" customHeight="false" outlineLevel="0" collapsed="false">
      <c r="A471" s="44" t="n">
        <v>463</v>
      </c>
      <c r="B471" s="45" t="n">
        <f aca="false">IF(Setup!$C$7="Every month",EDATE(Setup!$C$8,($A471-1)),IF(Setup!$C$7="Twice a month",DATE(YEAR(Setup!$C$8),MONTH(Setup!$C$8)+INT((($A471-1)+Setup!$C$41)/2),MIN(IF(MOD(($A471-1)+Setup!$C$41,2)=0,Setup!$C$39,Setup!$C$40),DAY(EOMONTH(DATE(YEAR(Setup!$C$8),MONTH(Setup!$C$8)+INT((($A471-1)+Setup!$C$41)/2),1),0)))),Setup!$C$8+($A471-1)*IF(Setup!$C$7="Every week",7,14)))</f>
        <v>52793</v>
      </c>
      <c r="C471" s="45" t="n">
        <f aca="false">IF(Setup!$C$7="Every month",EDATE(Setup!$C$8,$A471),IF(Setup!$C$7="Twice a month",DATE(YEAR(Setup!$C$8),MONTH(Setup!$C$8)+INT(($A471+Setup!$C$41)/2),MIN(IF(MOD($A471+Setup!$C$41,2)=0,Setup!$C$39,Setup!$C$40),DAY(EOMONTH(DATE(YEAR(Setup!$C$8),MONTH(Setup!$C$8)+INT(($A471+Setup!$C$41)/2),1),0)))),Setup!$C$8+$A471*IF(Setup!$C$7="Every week",7,14)))</f>
        <v>52807</v>
      </c>
      <c r="D471" s="46"/>
      <c r="E471" s="47"/>
      <c r="F471" s="47"/>
      <c r="G471" s="47"/>
      <c r="H471" s="47"/>
      <c r="I471" s="48" t="n">
        <f aca="false">N(Setup!$C$11)+N(E471)</f>
        <v>100</v>
      </c>
      <c r="J471" s="48" t="n">
        <f aca="false">MIN(Setup!$C$37,MAX(I471,0))</f>
        <v>9.23076923076923</v>
      </c>
      <c r="K471" s="48" t="n">
        <f aca="false">MIN(MAX(N(Setup!$C$14)-L470,0),MAX(I471-J471,0))</f>
        <v>0</v>
      </c>
      <c r="L471" s="48" t="n">
        <f aca="false">L470+K471-N(G471)</f>
        <v>500</v>
      </c>
      <c r="M471" s="48" t="n">
        <f aca="false">M470+J471-N(H471)</f>
        <v>4273.84615384613</v>
      </c>
      <c r="N471" s="48" t="n">
        <f aca="false">SUM(BX471:DU471)</f>
        <v>0</v>
      </c>
      <c r="O471" s="48" t="n">
        <f aca="false">SUM(Z471:BW471)-N471</f>
        <v>40</v>
      </c>
      <c r="P471" s="48" t="n">
        <f aca="false">MAX(I471-J471-K471,0)+O471</f>
        <v>130.769230769231</v>
      </c>
      <c r="Q471" s="48" t="n">
        <f aca="false">SUM(DV471:FS471)</f>
        <v>0</v>
      </c>
      <c r="R471" s="49" t="n">
        <f aca="false">N471+J471+K471+Q471</f>
        <v>9.23076923076923</v>
      </c>
      <c r="S471" s="48" t="n">
        <f aca="false">T471-T470-N(F471)+N471+Q471</f>
        <v>0</v>
      </c>
      <c r="T471" s="49" t="n">
        <f aca="false">SUM(FT471:HQ471)</f>
        <v>0</v>
      </c>
      <c r="U471" s="44" t="str">
        <f aca="false">IF(T470&lt;0.005,"",INDEX(Helpers!$C$2:$C$51,IF(_xlfn.MINIFS($DV$6:$FS$6,DV471:FS471,"&gt;0.005")=0,V471,_xlfn.MINIFS($DV$6:$FS$6,DV471:FS471,"&gt;0.005"))))</f>
        <v/>
      </c>
      <c r="V471" s="44" t="n">
        <f aca="false">IF(_xlfn.MINIFS($FT$6:$HQ$6,FT470:HQ470,"&gt;0.005")=0,1,_xlfn.MINIFS($FT$6:$HQ$6,FT470:HQ470,"&gt;0.005"))</f>
        <v>1</v>
      </c>
      <c r="W471" s="44" t="n">
        <f aca="false">IF(AND(D471&lt;&gt;"Paid",T470&gt;0.005),1,0)</f>
        <v>0</v>
      </c>
      <c r="X471" s="48" t="n">
        <f aca="false">SUMPRODUCT(((Helpers!$G$2:$G$51*(1+(Helpers!$D$2:$D$51+0.000000001)/12)^(($B471-Setup!$C$8)/(365.25/12))-Helpers!$E$2:$E$51*((1+(Helpers!$D$2:$D$51+0.000000001)/12)^(($B471-Setup!$C$8)/(365.25/12))-1)/((Helpers!$D$2:$D$51+0.000000001)/12))&gt;0)*(Helpers!$G$2:$G$51*(1+(Helpers!$D$2:$D$51+0.000000001)/12)^(($B471-Setup!$C$8)/(365.25/12))-Helpers!$E$2:$E$51*((1+(Helpers!$D$2:$D$51+0.000000001)/12)^(($B471-Setup!$C$8)/(365.25/12))-1)/((Helpers!$D$2:$D$51+0.000000001)/12)))</f>
        <v>0</v>
      </c>
      <c r="Y471" s="48"/>
      <c r="Z471" s="48" t="n">
        <f aca="false">IF(OR(N(Z$5)=0,Z$6=""),0,Z$5*((DATE(YEAR($B471),MONTH($B471),MIN(Z$6,DAY(EOMONTH($B471,0))))&gt;=$B471)*(DATE(YEAR($B471),MONTH($B471),MIN(Z$6,DAY(EOMONTH($B471,0))))&lt;$C471)+(DATE(YEAR($B471),MONTH($B471)+1,MIN(Z$6,DAY(EOMONTH($B471,1))))&gt;=$B471)*(DATE(YEAR($B471),MONTH($B471)+1,MIN(Z$6,DAY(EOMONTH($B471,1))))&lt;$C471)))</f>
        <v>0</v>
      </c>
      <c r="AA471" s="48" t="n">
        <f aca="false">IF(OR(N(AA$5)=0,AA$6=""),0,AA$5*((DATE(YEAR($B471),MONTH($B471),MIN(AA$6,DAY(EOMONTH($B471,0))))&gt;=$B471)*(DATE(YEAR($B471),MONTH($B471),MIN(AA$6,DAY(EOMONTH($B471,0))))&lt;$C471)+(DATE(YEAR($B471),MONTH($B471)+1,MIN(AA$6,DAY(EOMONTH($B471,1))))&gt;=$B471)*(DATE(YEAR($B471),MONTH($B471)+1,MIN(AA$6,DAY(EOMONTH($B471,1))))&lt;$C471)))</f>
        <v>40</v>
      </c>
      <c r="AB471" s="48" t="n">
        <f aca="false">IF(OR(N(AB$5)=0,AB$6=""),0,AB$5*((DATE(YEAR($B471),MONTH($B471),MIN(AB$6,DAY(EOMONTH($B471,0))))&gt;=$B471)*(DATE(YEAR($B471),MONTH($B471),MIN(AB$6,DAY(EOMONTH($B471,0))))&lt;$C471)+(DATE(YEAR($B471),MONTH($B471)+1,MIN(AB$6,DAY(EOMONTH($B471,1))))&gt;=$B471)*(DATE(YEAR($B471),MONTH($B471)+1,MIN(AB$6,DAY(EOMONTH($B471,1))))&lt;$C471)))</f>
        <v>0</v>
      </c>
      <c r="AC471" s="48" t="n">
        <f aca="false">IF(OR(N(AC$5)=0,AC$6=""),0,AC$5*((DATE(YEAR($B471),MONTH($B471),MIN(AC$6,DAY(EOMONTH($B471,0))))&gt;=$B471)*(DATE(YEAR($B471),MONTH($B471),MIN(AC$6,DAY(EOMONTH($B471,0))))&lt;$C471)+(DATE(YEAR($B471),MONTH($B471)+1,MIN(AC$6,DAY(EOMONTH($B471,1))))&gt;=$B471)*(DATE(YEAR($B471),MONTH($B471)+1,MIN(AC$6,DAY(EOMONTH($B471,1))))&lt;$C471)))</f>
        <v>0</v>
      </c>
      <c r="AD471" s="48" t="n">
        <f aca="false">IF(OR(N(AD$5)=0,AD$6=""),0,AD$5*((DATE(YEAR($B471),MONTH($B471),MIN(AD$6,DAY(EOMONTH($B471,0))))&gt;=$B471)*(DATE(YEAR($B471),MONTH($B471),MIN(AD$6,DAY(EOMONTH($B471,0))))&lt;$C471)+(DATE(YEAR($B471),MONTH($B471)+1,MIN(AD$6,DAY(EOMONTH($B471,1))))&gt;=$B471)*(DATE(YEAR($B471),MONTH($B471)+1,MIN(AD$6,DAY(EOMONTH($B471,1))))&lt;$C471)))</f>
        <v>0</v>
      </c>
      <c r="AE471" s="48" t="n">
        <f aca="false">IF(OR(N(AE$5)=0,AE$6=""),0,AE$5*((DATE(YEAR($B471),MONTH($B471),MIN(AE$6,DAY(EOMONTH($B471,0))))&gt;=$B471)*(DATE(YEAR($B471),MONTH($B471),MIN(AE$6,DAY(EOMONTH($B471,0))))&lt;$C471)+(DATE(YEAR($B471),MONTH($B471)+1,MIN(AE$6,DAY(EOMONTH($B471,1))))&gt;=$B471)*(DATE(YEAR($B471),MONTH($B471)+1,MIN(AE$6,DAY(EOMONTH($B471,1))))&lt;$C471)))</f>
        <v>0</v>
      </c>
      <c r="AF471" s="48" t="n">
        <f aca="false">IF(OR(N(AF$5)=0,AF$6=""),0,AF$5*((DATE(YEAR($B471),MONTH($B471),MIN(AF$6,DAY(EOMONTH($B471,0))))&gt;=$B471)*(DATE(YEAR($B471),MONTH($B471),MIN(AF$6,DAY(EOMONTH($B471,0))))&lt;$C471)+(DATE(YEAR($B471),MONTH($B471)+1,MIN(AF$6,DAY(EOMONTH($B471,1))))&gt;=$B471)*(DATE(YEAR($B471),MONTH($B471)+1,MIN(AF$6,DAY(EOMONTH($B471,1))))&lt;$C471)))</f>
        <v>0</v>
      </c>
      <c r="AG471" s="48" t="n">
        <f aca="false">IF(OR(N(AG$5)=0,AG$6=""),0,AG$5*((DATE(YEAR($B471),MONTH($B471),MIN(AG$6,DAY(EOMONTH($B471,0))))&gt;=$B471)*(DATE(YEAR($B471),MONTH($B471),MIN(AG$6,DAY(EOMONTH($B471,0))))&lt;$C471)+(DATE(YEAR($B471),MONTH($B471)+1,MIN(AG$6,DAY(EOMONTH($B471,1))))&gt;=$B471)*(DATE(YEAR($B471),MONTH($B471)+1,MIN(AG$6,DAY(EOMONTH($B471,1))))&lt;$C471)))</f>
        <v>0</v>
      </c>
      <c r="AH471" s="48" t="n">
        <f aca="false">IF(OR(N(AH$5)=0,AH$6=""),0,AH$5*((DATE(YEAR($B471),MONTH($B471),MIN(AH$6,DAY(EOMONTH($B471,0))))&gt;=$B471)*(DATE(YEAR($B471),MONTH($B471),MIN(AH$6,DAY(EOMONTH($B471,0))))&lt;$C471)+(DATE(YEAR($B471),MONTH($B471)+1,MIN(AH$6,DAY(EOMONTH($B471,1))))&gt;=$B471)*(DATE(YEAR($B471),MONTH($B471)+1,MIN(AH$6,DAY(EOMONTH($B471,1))))&lt;$C471)))</f>
        <v>0</v>
      </c>
      <c r="AI471" s="48" t="n">
        <f aca="false">IF(OR(N(AI$5)=0,AI$6=""),0,AI$5*((DATE(YEAR($B471),MONTH($B471),MIN(AI$6,DAY(EOMONTH($B471,0))))&gt;=$B471)*(DATE(YEAR($B471),MONTH($B471),MIN(AI$6,DAY(EOMONTH($B471,0))))&lt;$C471)+(DATE(YEAR($B471),MONTH($B471)+1,MIN(AI$6,DAY(EOMONTH($B471,1))))&gt;=$B471)*(DATE(YEAR($B471),MONTH($B471)+1,MIN(AI$6,DAY(EOMONTH($B471,1))))&lt;$C471)))</f>
        <v>0</v>
      </c>
      <c r="AJ471" s="48" t="n">
        <f aca="false">IF(OR(N(AJ$5)=0,AJ$6=""),0,AJ$5*((DATE(YEAR($B471),MONTH($B471),MIN(AJ$6,DAY(EOMONTH($B471,0))))&gt;=$B471)*(DATE(YEAR($B471),MONTH($B471),MIN(AJ$6,DAY(EOMONTH($B471,0))))&lt;$C471)+(DATE(YEAR($B471),MONTH($B471)+1,MIN(AJ$6,DAY(EOMONTH($B471,1))))&gt;=$B471)*(DATE(YEAR($B471),MONTH($B471)+1,MIN(AJ$6,DAY(EOMONTH($B471,1))))&lt;$C471)))</f>
        <v>0</v>
      </c>
      <c r="AK471" s="48" t="n">
        <f aca="false">IF(OR(N(AK$5)=0,AK$6=""),0,AK$5*((DATE(YEAR($B471),MONTH($B471),MIN(AK$6,DAY(EOMONTH($B471,0))))&gt;=$B471)*(DATE(YEAR($B471),MONTH($B471),MIN(AK$6,DAY(EOMONTH($B471,0))))&lt;$C471)+(DATE(YEAR($B471),MONTH($B471)+1,MIN(AK$6,DAY(EOMONTH($B471,1))))&gt;=$B471)*(DATE(YEAR($B471),MONTH($B471)+1,MIN(AK$6,DAY(EOMONTH($B471,1))))&lt;$C471)))</f>
        <v>0</v>
      </c>
      <c r="AL471" s="48" t="n">
        <f aca="false">IF(OR(N(AL$5)=0,AL$6=""),0,AL$5*((DATE(YEAR($B471),MONTH($B471),MIN(AL$6,DAY(EOMONTH($B471,0))))&gt;=$B471)*(DATE(YEAR($B471),MONTH($B471),MIN(AL$6,DAY(EOMONTH($B471,0))))&lt;$C471)+(DATE(YEAR($B471),MONTH($B471)+1,MIN(AL$6,DAY(EOMONTH($B471,1))))&gt;=$B471)*(DATE(YEAR($B471),MONTH($B471)+1,MIN(AL$6,DAY(EOMONTH($B471,1))))&lt;$C471)))</f>
        <v>0</v>
      </c>
      <c r="AM471" s="48" t="n">
        <f aca="false">IF(OR(N(AM$5)=0,AM$6=""),0,AM$5*((DATE(YEAR($B471),MONTH($B471),MIN(AM$6,DAY(EOMONTH($B471,0))))&gt;=$B471)*(DATE(YEAR($B471),MONTH($B471),MIN(AM$6,DAY(EOMONTH($B471,0))))&lt;$C471)+(DATE(YEAR($B471),MONTH($B471)+1,MIN(AM$6,DAY(EOMONTH($B471,1))))&gt;=$B471)*(DATE(YEAR($B471),MONTH($B471)+1,MIN(AM$6,DAY(EOMONTH($B471,1))))&lt;$C471)))</f>
        <v>0</v>
      </c>
      <c r="AN471" s="48" t="n">
        <f aca="false">IF(OR(N(AN$5)=0,AN$6=""),0,AN$5*((DATE(YEAR($B471),MONTH($B471),MIN(AN$6,DAY(EOMONTH($B471,0))))&gt;=$B471)*(DATE(YEAR($B471),MONTH($B471),MIN(AN$6,DAY(EOMONTH($B471,0))))&lt;$C471)+(DATE(YEAR($B471),MONTH($B471)+1,MIN(AN$6,DAY(EOMONTH($B471,1))))&gt;=$B471)*(DATE(YEAR($B471),MONTH($B471)+1,MIN(AN$6,DAY(EOMONTH($B471,1))))&lt;$C471)))</f>
        <v>0</v>
      </c>
      <c r="AO471" s="48" t="n">
        <f aca="false">IF(OR(N(AO$5)=0,AO$6=""),0,AO$5*((DATE(YEAR($B471),MONTH($B471),MIN(AO$6,DAY(EOMONTH($B471,0))))&gt;=$B471)*(DATE(YEAR($B471),MONTH($B471),MIN(AO$6,DAY(EOMONTH($B471,0))))&lt;$C471)+(DATE(YEAR($B471),MONTH($B471)+1,MIN(AO$6,DAY(EOMONTH($B471,1))))&gt;=$B471)*(DATE(YEAR($B471),MONTH($B471)+1,MIN(AO$6,DAY(EOMONTH($B471,1))))&lt;$C471)))</f>
        <v>0</v>
      </c>
      <c r="AP471" s="48" t="n">
        <f aca="false">IF(OR(N(AP$5)=0,AP$6=""),0,AP$5*((DATE(YEAR($B471),MONTH($B471),MIN(AP$6,DAY(EOMONTH($B471,0))))&gt;=$B471)*(DATE(YEAR($B471),MONTH($B471),MIN(AP$6,DAY(EOMONTH($B471,0))))&lt;$C471)+(DATE(YEAR($B471),MONTH($B471)+1,MIN(AP$6,DAY(EOMONTH($B471,1))))&gt;=$B471)*(DATE(YEAR($B471),MONTH($B471)+1,MIN(AP$6,DAY(EOMONTH($B471,1))))&lt;$C471)))</f>
        <v>0</v>
      </c>
      <c r="AQ471" s="48" t="n">
        <f aca="false">IF(OR(N(AQ$5)=0,AQ$6=""),0,AQ$5*((DATE(YEAR($B471),MONTH($B471),MIN(AQ$6,DAY(EOMONTH($B471,0))))&gt;=$B471)*(DATE(YEAR($B471),MONTH($B471),MIN(AQ$6,DAY(EOMONTH($B471,0))))&lt;$C471)+(DATE(YEAR($B471),MONTH($B471)+1,MIN(AQ$6,DAY(EOMONTH($B471,1))))&gt;=$B471)*(DATE(YEAR($B471),MONTH($B471)+1,MIN(AQ$6,DAY(EOMONTH($B471,1))))&lt;$C471)))</f>
        <v>0</v>
      </c>
      <c r="AR471" s="48" t="n">
        <f aca="false">IF(OR(N(AR$5)=0,AR$6=""),0,AR$5*((DATE(YEAR($B471),MONTH($B471),MIN(AR$6,DAY(EOMONTH($B471,0))))&gt;=$B471)*(DATE(YEAR($B471),MONTH($B471),MIN(AR$6,DAY(EOMONTH($B471,0))))&lt;$C471)+(DATE(YEAR($B471),MONTH($B471)+1,MIN(AR$6,DAY(EOMONTH($B471,1))))&gt;=$B471)*(DATE(YEAR($B471),MONTH($B471)+1,MIN(AR$6,DAY(EOMONTH($B471,1))))&lt;$C471)))</f>
        <v>0</v>
      </c>
      <c r="AS471" s="48" t="n">
        <f aca="false">IF(OR(N(AS$5)=0,AS$6=""),0,AS$5*((DATE(YEAR($B471),MONTH($B471),MIN(AS$6,DAY(EOMONTH($B471,0))))&gt;=$B471)*(DATE(YEAR($B471),MONTH($B471),MIN(AS$6,DAY(EOMONTH($B471,0))))&lt;$C471)+(DATE(YEAR($B471),MONTH($B471)+1,MIN(AS$6,DAY(EOMONTH($B471,1))))&gt;=$B471)*(DATE(YEAR($B471),MONTH($B471)+1,MIN(AS$6,DAY(EOMONTH($B471,1))))&lt;$C471)))</f>
        <v>0</v>
      </c>
      <c r="AT471" s="48" t="n">
        <f aca="false">IF(OR(N(AT$5)=0,AT$6=""),0,AT$5*((DATE(YEAR($B471),MONTH($B471),MIN(AT$6,DAY(EOMONTH($B471,0))))&gt;=$B471)*(DATE(YEAR($B471),MONTH($B471),MIN(AT$6,DAY(EOMONTH($B471,0))))&lt;$C471)+(DATE(YEAR($B471),MONTH($B471)+1,MIN(AT$6,DAY(EOMONTH($B471,1))))&gt;=$B471)*(DATE(YEAR($B471),MONTH($B471)+1,MIN(AT$6,DAY(EOMONTH($B471,1))))&lt;$C471)))</f>
        <v>0</v>
      </c>
      <c r="AU471" s="48" t="n">
        <f aca="false">IF(OR(N(AU$5)=0,AU$6=""),0,AU$5*((DATE(YEAR($B471),MONTH($B471),MIN(AU$6,DAY(EOMONTH($B471,0))))&gt;=$B471)*(DATE(YEAR($B471),MONTH($B471),MIN(AU$6,DAY(EOMONTH($B471,0))))&lt;$C471)+(DATE(YEAR($B471),MONTH($B471)+1,MIN(AU$6,DAY(EOMONTH($B471,1))))&gt;=$B471)*(DATE(YEAR($B471),MONTH($B471)+1,MIN(AU$6,DAY(EOMONTH($B471,1))))&lt;$C471)))</f>
        <v>0</v>
      </c>
      <c r="AV471" s="48" t="n">
        <f aca="false">IF(OR(N(AV$5)=0,AV$6=""),0,AV$5*((DATE(YEAR($B471),MONTH($B471),MIN(AV$6,DAY(EOMONTH($B471,0))))&gt;=$B471)*(DATE(YEAR($B471),MONTH($B471),MIN(AV$6,DAY(EOMONTH($B471,0))))&lt;$C471)+(DATE(YEAR($B471),MONTH($B471)+1,MIN(AV$6,DAY(EOMONTH($B471,1))))&gt;=$B471)*(DATE(YEAR($B471),MONTH($B471)+1,MIN(AV$6,DAY(EOMONTH($B471,1))))&lt;$C471)))</f>
        <v>0</v>
      </c>
      <c r="AW471" s="48" t="n">
        <f aca="false">IF(OR(N(AW$5)=0,AW$6=""),0,AW$5*((DATE(YEAR($B471),MONTH($B471),MIN(AW$6,DAY(EOMONTH($B471,0))))&gt;=$B471)*(DATE(YEAR($B471),MONTH($B471),MIN(AW$6,DAY(EOMONTH($B471,0))))&lt;$C471)+(DATE(YEAR($B471),MONTH($B471)+1,MIN(AW$6,DAY(EOMONTH($B471,1))))&gt;=$B471)*(DATE(YEAR($B471),MONTH($B471)+1,MIN(AW$6,DAY(EOMONTH($B471,1))))&lt;$C471)))</f>
        <v>0</v>
      </c>
      <c r="AX471" s="48" t="n">
        <f aca="false">IF(OR(N(AX$5)=0,AX$6=""),0,AX$5*((DATE(YEAR($B471),MONTH($B471),MIN(AX$6,DAY(EOMONTH($B471,0))))&gt;=$B471)*(DATE(YEAR($B471),MONTH($B471),MIN(AX$6,DAY(EOMONTH($B471,0))))&lt;$C471)+(DATE(YEAR($B471),MONTH($B471)+1,MIN(AX$6,DAY(EOMONTH($B471,1))))&gt;=$B471)*(DATE(YEAR($B471),MONTH($B471)+1,MIN(AX$6,DAY(EOMONTH($B471,1))))&lt;$C471)))</f>
        <v>0</v>
      </c>
      <c r="AY471" s="48" t="n">
        <f aca="false">IF(OR(N(AY$5)=0,AY$6=""),0,AY$5*((DATE(YEAR($B471),MONTH($B471),MIN(AY$6,DAY(EOMONTH($B471,0))))&gt;=$B471)*(DATE(YEAR($B471),MONTH($B471),MIN(AY$6,DAY(EOMONTH($B471,0))))&lt;$C471)+(DATE(YEAR($B471),MONTH($B471)+1,MIN(AY$6,DAY(EOMONTH($B471,1))))&gt;=$B471)*(DATE(YEAR($B471),MONTH($B471)+1,MIN(AY$6,DAY(EOMONTH($B471,1))))&lt;$C471)))</f>
        <v>0</v>
      </c>
      <c r="AZ471" s="48" t="n">
        <f aca="false">IF(OR(N(AZ$5)=0,AZ$6=""),0,AZ$5*((DATE(YEAR($B471),MONTH($B471),MIN(AZ$6,DAY(EOMONTH($B471,0))))&gt;=$B471)*(DATE(YEAR($B471),MONTH($B471),MIN(AZ$6,DAY(EOMONTH($B471,0))))&lt;$C471)+(DATE(YEAR($B471),MONTH($B471)+1,MIN(AZ$6,DAY(EOMONTH($B471,1))))&gt;=$B471)*(DATE(YEAR($B471),MONTH($B471)+1,MIN(AZ$6,DAY(EOMONTH($B471,1))))&lt;$C471)))</f>
        <v>0</v>
      </c>
      <c r="BA471" s="48" t="n">
        <f aca="false">IF(OR(N(BA$5)=0,BA$6=""),0,BA$5*((DATE(YEAR($B471),MONTH($B471),MIN(BA$6,DAY(EOMONTH($B471,0))))&gt;=$B471)*(DATE(YEAR($B471),MONTH($B471),MIN(BA$6,DAY(EOMONTH($B471,0))))&lt;$C471)+(DATE(YEAR($B471),MONTH($B471)+1,MIN(BA$6,DAY(EOMONTH($B471,1))))&gt;=$B471)*(DATE(YEAR($B471),MONTH($B471)+1,MIN(BA$6,DAY(EOMONTH($B471,1))))&lt;$C471)))</f>
        <v>0</v>
      </c>
      <c r="BB471" s="48" t="n">
        <f aca="false">IF(OR(N(BB$5)=0,BB$6=""),0,BB$5*((DATE(YEAR($B471),MONTH($B471),MIN(BB$6,DAY(EOMONTH($B471,0))))&gt;=$B471)*(DATE(YEAR($B471),MONTH($B471),MIN(BB$6,DAY(EOMONTH($B471,0))))&lt;$C471)+(DATE(YEAR($B471),MONTH($B471)+1,MIN(BB$6,DAY(EOMONTH($B471,1))))&gt;=$B471)*(DATE(YEAR($B471),MONTH($B471)+1,MIN(BB$6,DAY(EOMONTH($B471,1))))&lt;$C471)))</f>
        <v>0</v>
      </c>
      <c r="BC471" s="48" t="n">
        <f aca="false">IF(OR(N(BC$5)=0,BC$6=""),0,BC$5*((DATE(YEAR($B471),MONTH($B471),MIN(BC$6,DAY(EOMONTH($B471,0))))&gt;=$B471)*(DATE(YEAR($B471),MONTH($B471),MIN(BC$6,DAY(EOMONTH($B471,0))))&lt;$C471)+(DATE(YEAR($B471),MONTH($B471)+1,MIN(BC$6,DAY(EOMONTH($B471,1))))&gt;=$B471)*(DATE(YEAR($B471),MONTH($B471)+1,MIN(BC$6,DAY(EOMONTH($B471,1))))&lt;$C471)))</f>
        <v>0</v>
      </c>
      <c r="BD471" s="48" t="n">
        <f aca="false">IF(OR(N(BD$5)=0,BD$6=""),0,BD$5*((DATE(YEAR($B471),MONTH($B471),MIN(BD$6,DAY(EOMONTH($B471,0))))&gt;=$B471)*(DATE(YEAR($B471),MONTH($B471),MIN(BD$6,DAY(EOMONTH($B471,0))))&lt;$C471)+(DATE(YEAR($B471),MONTH($B471)+1,MIN(BD$6,DAY(EOMONTH($B471,1))))&gt;=$B471)*(DATE(YEAR($B471),MONTH($B471)+1,MIN(BD$6,DAY(EOMONTH($B471,1))))&lt;$C471)))</f>
        <v>0</v>
      </c>
      <c r="BE471" s="48" t="n">
        <f aca="false">IF(OR(N(BE$5)=0,BE$6=""),0,BE$5*((DATE(YEAR($B471),MONTH($B471),MIN(BE$6,DAY(EOMONTH($B471,0))))&gt;=$B471)*(DATE(YEAR($B471),MONTH($B471),MIN(BE$6,DAY(EOMONTH($B471,0))))&lt;$C471)+(DATE(YEAR($B471),MONTH($B471)+1,MIN(BE$6,DAY(EOMONTH($B471,1))))&gt;=$B471)*(DATE(YEAR($B471),MONTH($B471)+1,MIN(BE$6,DAY(EOMONTH($B471,1))))&lt;$C471)))</f>
        <v>0</v>
      </c>
      <c r="BF471" s="48" t="n">
        <f aca="false">IF(OR(N(BF$5)=0,BF$6=""),0,BF$5*((DATE(YEAR($B471),MONTH($B471),MIN(BF$6,DAY(EOMONTH($B471,0))))&gt;=$B471)*(DATE(YEAR($B471),MONTH($B471),MIN(BF$6,DAY(EOMONTH($B471,0))))&lt;$C471)+(DATE(YEAR($B471),MONTH($B471)+1,MIN(BF$6,DAY(EOMONTH($B471,1))))&gt;=$B471)*(DATE(YEAR($B471),MONTH($B471)+1,MIN(BF$6,DAY(EOMONTH($B471,1))))&lt;$C471)))</f>
        <v>0</v>
      </c>
      <c r="BG471" s="48" t="n">
        <f aca="false">IF(OR(N(BG$5)=0,BG$6=""),0,BG$5*((DATE(YEAR($B471),MONTH($B471),MIN(BG$6,DAY(EOMONTH($B471,0))))&gt;=$B471)*(DATE(YEAR($B471),MONTH($B471),MIN(BG$6,DAY(EOMONTH($B471,0))))&lt;$C471)+(DATE(YEAR($B471),MONTH($B471)+1,MIN(BG$6,DAY(EOMONTH($B471,1))))&gt;=$B471)*(DATE(YEAR($B471),MONTH($B471)+1,MIN(BG$6,DAY(EOMONTH($B471,1))))&lt;$C471)))</f>
        <v>0</v>
      </c>
      <c r="BH471" s="48" t="n">
        <f aca="false">IF(OR(N(BH$5)=0,BH$6=""),0,BH$5*((DATE(YEAR($B471),MONTH($B471),MIN(BH$6,DAY(EOMONTH($B471,0))))&gt;=$B471)*(DATE(YEAR($B471),MONTH($B471),MIN(BH$6,DAY(EOMONTH($B471,0))))&lt;$C471)+(DATE(YEAR($B471),MONTH($B471)+1,MIN(BH$6,DAY(EOMONTH($B471,1))))&gt;=$B471)*(DATE(YEAR($B471),MONTH($B471)+1,MIN(BH$6,DAY(EOMONTH($B471,1))))&lt;$C471)))</f>
        <v>0</v>
      </c>
      <c r="BI471" s="48" t="n">
        <f aca="false">IF(OR(N(BI$5)=0,BI$6=""),0,BI$5*((DATE(YEAR($B471),MONTH($B471),MIN(BI$6,DAY(EOMONTH($B471,0))))&gt;=$B471)*(DATE(YEAR($B471),MONTH($B471),MIN(BI$6,DAY(EOMONTH($B471,0))))&lt;$C471)+(DATE(YEAR($B471),MONTH($B471)+1,MIN(BI$6,DAY(EOMONTH($B471,1))))&gt;=$B471)*(DATE(YEAR($B471),MONTH($B471)+1,MIN(BI$6,DAY(EOMONTH($B471,1))))&lt;$C471)))</f>
        <v>0</v>
      </c>
      <c r="BJ471" s="48" t="n">
        <f aca="false">IF(OR(N(BJ$5)=0,BJ$6=""),0,BJ$5*((DATE(YEAR($B471),MONTH($B471),MIN(BJ$6,DAY(EOMONTH($B471,0))))&gt;=$B471)*(DATE(YEAR($B471),MONTH($B471),MIN(BJ$6,DAY(EOMONTH($B471,0))))&lt;$C471)+(DATE(YEAR($B471),MONTH($B471)+1,MIN(BJ$6,DAY(EOMONTH($B471,1))))&gt;=$B471)*(DATE(YEAR($B471),MONTH($B471)+1,MIN(BJ$6,DAY(EOMONTH($B471,1))))&lt;$C471)))</f>
        <v>0</v>
      </c>
      <c r="BK471" s="48" t="n">
        <f aca="false">IF(OR(N(BK$5)=0,BK$6=""),0,BK$5*((DATE(YEAR($B471),MONTH($B471),MIN(BK$6,DAY(EOMONTH($B471,0))))&gt;=$B471)*(DATE(YEAR($B471),MONTH($B471),MIN(BK$6,DAY(EOMONTH($B471,0))))&lt;$C471)+(DATE(YEAR($B471),MONTH($B471)+1,MIN(BK$6,DAY(EOMONTH($B471,1))))&gt;=$B471)*(DATE(YEAR($B471),MONTH($B471)+1,MIN(BK$6,DAY(EOMONTH($B471,1))))&lt;$C471)))</f>
        <v>0</v>
      </c>
      <c r="BL471" s="48" t="n">
        <f aca="false">IF(OR(N(BL$5)=0,BL$6=""),0,BL$5*((DATE(YEAR($B471),MONTH($B471),MIN(BL$6,DAY(EOMONTH($B471,0))))&gt;=$B471)*(DATE(YEAR($B471),MONTH($B471),MIN(BL$6,DAY(EOMONTH($B471,0))))&lt;$C471)+(DATE(YEAR($B471),MONTH($B471)+1,MIN(BL$6,DAY(EOMONTH($B471,1))))&gt;=$B471)*(DATE(YEAR($B471),MONTH($B471)+1,MIN(BL$6,DAY(EOMONTH($B471,1))))&lt;$C471)))</f>
        <v>0</v>
      </c>
      <c r="BM471" s="48" t="n">
        <f aca="false">IF(OR(N(BM$5)=0,BM$6=""),0,BM$5*((DATE(YEAR($B471),MONTH($B471),MIN(BM$6,DAY(EOMONTH($B471,0))))&gt;=$B471)*(DATE(YEAR($B471),MONTH($B471),MIN(BM$6,DAY(EOMONTH($B471,0))))&lt;$C471)+(DATE(YEAR($B471),MONTH($B471)+1,MIN(BM$6,DAY(EOMONTH($B471,1))))&gt;=$B471)*(DATE(YEAR($B471),MONTH($B471)+1,MIN(BM$6,DAY(EOMONTH($B471,1))))&lt;$C471)))</f>
        <v>0</v>
      </c>
      <c r="BN471" s="48" t="n">
        <f aca="false">IF(OR(N(BN$5)=0,BN$6=""),0,BN$5*((DATE(YEAR($B471),MONTH($B471),MIN(BN$6,DAY(EOMONTH($B471,0))))&gt;=$B471)*(DATE(YEAR($B471),MONTH($B471),MIN(BN$6,DAY(EOMONTH($B471,0))))&lt;$C471)+(DATE(YEAR($B471),MONTH($B471)+1,MIN(BN$6,DAY(EOMONTH($B471,1))))&gt;=$B471)*(DATE(YEAR($B471),MONTH($B471)+1,MIN(BN$6,DAY(EOMONTH($B471,1))))&lt;$C471)))</f>
        <v>0</v>
      </c>
      <c r="BO471" s="48" t="n">
        <f aca="false">IF(OR(N(BO$5)=0,BO$6=""),0,BO$5*((DATE(YEAR($B471),MONTH($B471),MIN(BO$6,DAY(EOMONTH($B471,0))))&gt;=$B471)*(DATE(YEAR($B471),MONTH($B471),MIN(BO$6,DAY(EOMONTH($B471,0))))&lt;$C471)+(DATE(YEAR($B471),MONTH($B471)+1,MIN(BO$6,DAY(EOMONTH($B471,1))))&gt;=$B471)*(DATE(YEAR($B471),MONTH($B471)+1,MIN(BO$6,DAY(EOMONTH($B471,1))))&lt;$C471)))</f>
        <v>0</v>
      </c>
      <c r="BP471" s="48" t="n">
        <f aca="false">IF(OR(N(BP$5)=0,BP$6=""),0,BP$5*((DATE(YEAR($B471),MONTH($B471),MIN(BP$6,DAY(EOMONTH($B471,0))))&gt;=$B471)*(DATE(YEAR($B471),MONTH($B471),MIN(BP$6,DAY(EOMONTH($B471,0))))&lt;$C471)+(DATE(YEAR($B471),MONTH($B471)+1,MIN(BP$6,DAY(EOMONTH($B471,1))))&gt;=$B471)*(DATE(YEAR($B471),MONTH($B471)+1,MIN(BP$6,DAY(EOMONTH($B471,1))))&lt;$C471)))</f>
        <v>0</v>
      </c>
      <c r="BQ471" s="48" t="n">
        <f aca="false">IF(OR(N(BQ$5)=0,BQ$6=""),0,BQ$5*((DATE(YEAR($B471),MONTH($B471),MIN(BQ$6,DAY(EOMONTH($B471,0))))&gt;=$B471)*(DATE(YEAR($B471),MONTH($B471),MIN(BQ$6,DAY(EOMONTH($B471,0))))&lt;$C471)+(DATE(YEAR($B471),MONTH($B471)+1,MIN(BQ$6,DAY(EOMONTH($B471,1))))&gt;=$B471)*(DATE(YEAR($B471),MONTH($B471)+1,MIN(BQ$6,DAY(EOMONTH($B471,1))))&lt;$C471)))</f>
        <v>0</v>
      </c>
      <c r="BR471" s="48" t="n">
        <f aca="false">IF(OR(N(BR$5)=0,BR$6=""),0,BR$5*((DATE(YEAR($B471),MONTH($B471),MIN(BR$6,DAY(EOMONTH($B471,0))))&gt;=$B471)*(DATE(YEAR($B471),MONTH($B471),MIN(BR$6,DAY(EOMONTH($B471,0))))&lt;$C471)+(DATE(YEAR($B471),MONTH($B471)+1,MIN(BR$6,DAY(EOMONTH($B471,1))))&gt;=$B471)*(DATE(YEAR($B471),MONTH($B471)+1,MIN(BR$6,DAY(EOMONTH($B471,1))))&lt;$C471)))</f>
        <v>0</v>
      </c>
      <c r="BS471" s="48" t="n">
        <f aca="false">IF(OR(N(BS$5)=0,BS$6=""),0,BS$5*((DATE(YEAR($B471),MONTH($B471),MIN(BS$6,DAY(EOMONTH($B471,0))))&gt;=$B471)*(DATE(YEAR($B471),MONTH($B471),MIN(BS$6,DAY(EOMONTH($B471,0))))&lt;$C471)+(DATE(YEAR($B471),MONTH($B471)+1,MIN(BS$6,DAY(EOMONTH($B471,1))))&gt;=$B471)*(DATE(YEAR($B471),MONTH($B471)+1,MIN(BS$6,DAY(EOMONTH($B471,1))))&lt;$C471)))</f>
        <v>0</v>
      </c>
      <c r="BT471" s="48" t="n">
        <f aca="false">IF(OR(N(BT$5)=0,BT$6=""),0,BT$5*((DATE(YEAR($B471),MONTH($B471),MIN(BT$6,DAY(EOMONTH($B471,0))))&gt;=$B471)*(DATE(YEAR($B471),MONTH($B471),MIN(BT$6,DAY(EOMONTH($B471,0))))&lt;$C471)+(DATE(YEAR($B471),MONTH($B471)+1,MIN(BT$6,DAY(EOMONTH($B471,1))))&gt;=$B471)*(DATE(YEAR($B471),MONTH($B471)+1,MIN(BT$6,DAY(EOMONTH($B471,1))))&lt;$C471)))</f>
        <v>0</v>
      </c>
      <c r="BU471" s="48" t="n">
        <f aca="false">IF(OR(N(BU$5)=0,BU$6=""),0,BU$5*((DATE(YEAR($B471),MONTH($B471),MIN(BU$6,DAY(EOMONTH($B471,0))))&gt;=$B471)*(DATE(YEAR($B471),MONTH($B471),MIN(BU$6,DAY(EOMONTH($B471,0))))&lt;$C471)+(DATE(YEAR($B471),MONTH($B471)+1,MIN(BU$6,DAY(EOMONTH($B471,1))))&gt;=$B471)*(DATE(YEAR($B471),MONTH($B471)+1,MIN(BU$6,DAY(EOMONTH($B471,1))))&lt;$C471)))</f>
        <v>0</v>
      </c>
      <c r="BV471" s="48" t="n">
        <f aca="false">IF(OR(N(BV$5)=0,BV$6=""),0,BV$5*((DATE(YEAR($B471),MONTH($B471),MIN(BV$6,DAY(EOMONTH($B471,0))))&gt;=$B471)*(DATE(YEAR($B471),MONTH($B471),MIN(BV$6,DAY(EOMONTH($B471,0))))&lt;$C471)+(DATE(YEAR($B471),MONTH($B471)+1,MIN(BV$6,DAY(EOMONTH($B471,1))))&gt;=$B471)*(DATE(YEAR($B471),MONTH($B471)+1,MIN(BV$6,DAY(EOMONTH($B471,1))))&lt;$C471)))</f>
        <v>0</v>
      </c>
      <c r="BW471" s="48" t="n">
        <f aca="false">IF(OR(N(BW$5)=0,BW$6=""),0,BW$5*((DATE(YEAR($B471),MONTH($B471),MIN(BW$6,DAY(EOMONTH($B471,0))))&gt;=$B471)*(DATE(YEAR($B471),MONTH($B471),MIN(BW$6,DAY(EOMONTH($B471,0))))&lt;$C471)+(DATE(YEAR($B471),MONTH($B471)+1,MIN(BW$6,DAY(EOMONTH($B471,1))))&gt;=$B471)*(DATE(YEAR($B471),MONTH($B471)+1,MIN(BW$6,DAY(EOMONTH($B471,1))))&lt;$C471)))</f>
        <v>0</v>
      </c>
      <c r="BX471" s="48" t="n">
        <f aca="false">MIN(Z471,(FT470*(1+FT$5/Setup!$C$36)+IF($V471=1,N($F471),0)))</f>
        <v>0</v>
      </c>
      <c r="BY471" s="48" t="n">
        <f aca="false">MIN(AA471,(FU470*(1+FU$5/Setup!$C$36)+IF($V471=2,N($F471),0)))</f>
        <v>0</v>
      </c>
      <c r="BZ471" s="48" t="n">
        <f aca="false">MIN(AB471,(FV470*(1+FV$5/Setup!$C$36)+IF($V471=3,N($F471),0)))</f>
        <v>0</v>
      </c>
      <c r="CA471" s="48" t="n">
        <f aca="false">MIN(AC471,(FW470*(1+FW$5/Setup!$C$36)+IF($V471=4,N($F471),0)))</f>
        <v>0</v>
      </c>
      <c r="CB471" s="48" t="n">
        <f aca="false">MIN(AD471,(FX470*(1+FX$5/Setup!$C$36)+IF($V471=5,N($F471),0)))</f>
        <v>0</v>
      </c>
      <c r="CC471" s="48" t="n">
        <f aca="false">MIN(AE471,(FY470*(1+FY$5/Setup!$C$36)+IF($V471=6,N($F471),0)))</f>
        <v>0</v>
      </c>
      <c r="CD471" s="48" t="n">
        <f aca="false">MIN(AF471,(FZ470*(1+FZ$5/Setup!$C$36)+IF($V471=7,N($F471),0)))</f>
        <v>0</v>
      </c>
      <c r="CE471" s="48" t="n">
        <f aca="false">MIN(AG471,(GA470*(1+GA$5/Setup!$C$36)+IF($V471=8,N($F471),0)))</f>
        <v>0</v>
      </c>
      <c r="CF471" s="48" t="n">
        <f aca="false">MIN(AH471,(GB470*(1+GB$5/Setup!$C$36)+IF($V471=9,N($F471),0)))</f>
        <v>0</v>
      </c>
      <c r="CG471" s="48" t="n">
        <f aca="false">MIN(AI471,(GC470*(1+GC$5/Setup!$C$36)+IF($V471=10,N($F471),0)))</f>
        <v>0</v>
      </c>
      <c r="CH471" s="48" t="n">
        <f aca="false">MIN(AJ471,(GD470*(1+GD$5/Setup!$C$36)+IF($V471=11,N($F471),0)))</f>
        <v>0</v>
      </c>
      <c r="CI471" s="48" t="n">
        <f aca="false">MIN(AK471,(GE470*(1+GE$5/Setup!$C$36)+IF($V471=12,N($F471),0)))</f>
        <v>0</v>
      </c>
      <c r="CJ471" s="48" t="n">
        <f aca="false">MIN(AL471,(GF470*(1+GF$5/Setup!$C$36)+IF($V471=13,N($F471),0)))</f>
        <v>0</v>
      </c>
      <c r="CK471" s="48" t="n">
        <f aca="false">MIN(AM471,(GG470*(1+GG$5/Setup!$C$36)+IF($V471=14,N($F471),0)))</f>
        <v>0</v>
      </c>
      <c r="CL471" s="48" t="n">
        <f aca="false">MIN(AN471,(GH470*(1+GH$5/Setup!$C$36)+IF($V471=15,N($F471),0)))</f>
        <v>0</v>
      </c>
      <c r="CM471" s="48" t="n">
        <f aca="false">MIN(AO471,(GI470*(1+GI$5/Setup!$C$36)+IF($V471=16,N($F471),0)))</f>
        <v>0</v>
      </c>
      <c r="CN471" s="48" t="n">
        <f aca="false">MIN(AP471,(GJ470*(1+GJ$5/Setup!$C$36)+IF($V471=17,N($F471),0)))</f>
        <v>0</v>
      </c>
      <c r="CO471" s="48" t="n">
        <f aca="false">MIN(AQ471,(GK470*(1+GK$5/Setup!$C$36)+IF($V471=18,N($F471),0)))</f>
        <v>0</v>
      </c>
      <c r="CP471" s="48" t="n">
        <f aca="false">MIN(AR471,(GL470*(1+GL$5/Setup!$C$36)+IF($V471=19,N($F471),0)))</f>
        <v>0</v>
      </c>
      <c r="CQ471" s="48" t="n">
        <f aca="false">MIN(AS471,(GM470*(1+GM$5/Setup!$C$36)+IF($V471=20,N($F471),0)))</f>
        <v>0</v>
      </c>
      <c r="CR471" s="48" t="n">
        <f aca="false">MIN(AT471,(GN470*(1+GN$5/Setup!$C$36)+IF($V471=21,N($F471),0)))</f>
        <v>0</v>
      </c>
      <c r="CS471" s="48" t="n">
        <f aca="false">MIN(AU471,(GO470*(1+GO$5/Setup!$C$36)+IF($V471=22,N($F471),0)))</f>
        <v>0</v>
      </c>
      <c r="CT471" s="48" t="n">
        <f aca="false">MIN(AV471,(GP470*(1+GP$5/Setup!$C$36)+IF($V471=23,N($F471),0)))</f>
        <v>0</v>
      </c>
      <c r="CU471" s="48" t="n">
        <f aca="false">MIN(AW471,(GQ470*(1+GQ$5/Setup!$C$36)+IF($V471=24,N($F471),0)))</f>
        <v>0</v>
      </c>
      <c r="CV471" s="48" t="n">
        <f aca="false">MIN(AX471,(GR470*(1+GR$5/Setup!$C$36)+IF($V471=25,N($F471),0)))</f>
        <v>0</v>
      </c>
      <c r="CW471" s="48" t="n">
        <f aca="false">MIN(AY471,(GS470*(1+GS$5/Setup!$C$36)+IF($V471=26,N($F471),0)))</f>
        <v>0</v>
      </c>
      <c r="CX471" s="48" t="n">
        <f aca="false">MIN(AZ471,(GT470*(1+GT$5/Setup!$C$36)+IF($V471=27,N($F471),0)))</f>
        <v>0</v>
      </c>
      <c r="CY471" s="48" t="n">
        <f aca="false">MIN(BA471,(GU470*(1+GU$5/Setup!$C$36)+IF($V471=28,N($F471),0)))</f>
        <v>0</v>
      </c>
      <c r="CZ471" s="48" t="n">
        <f aca="false">MIN(BB471,(GV470*(1+GV$5/Setup!$C$36)+IF($V471=29,N($F471),0)))</f>
        <v>0</v>
      </c>
      <c r="DA471" s="48" t="n">
        <f aca="false">MIN(BC471,(GW470*(1+GW$5/Setup!$C$36)+IF($V471=30,N($F471),0)))</f>
        <v>0</v>
      </c>
      <c r="DB471" s="48" t="n">
        <f aca="false">MIN(BD471,(GX470*(1+GX$5/Setup!$C$36)+IF($V471=31,N($F471),0)))</f>
        <v>0</v>
      </c>
      <c r="DC471" s="48" t="n">
        <f aca="false">MIN(BE471,(GY470*(1+GY$5/Setup!$C$36)+IF($V471=32,N($F471),0)))</f>
        <v>0</v>
      </c>
      <c r="DD471" s="48" t="n">
        <f aca="false">MIN(BF471,(GZ470*(1+GZ$5/Setup!$C$36)+IF($V471=33,N($F471),0)))</f>
        <v>0</v>
      </c>
      <c r="DE471" s="48" t="n">
        <f aca="false">MIN(BG471,(HA470*(1+HA$5/Setup!$C$36)+IF($V471=34,N($F471),0)))</f>
        <v>0</v>
      </c>
      <c r="DF471" s="48" t="n">
        <f aca="false">MIN(BH471,(HB470*(1+HB$5/Setup!$C$36)+IF($V471=35,N($F471),0)))</f>
        <v>0</v>
      </c>
      <c r="DG471" s="48" t="n">
        <f aca="false">MIN(BI471,(HC470*(1+HC$5/Setup!$C$36)+IF($V471=36,N($F471),0)))</f>
        <v>0</v>
      </c>
      <c r="DH471" s="48" t="n">
        <f aca="false">MIN(BJ471,(HD470*(1+HD$5/Setup!$C$36)+IF($V471=37,N($F471),0)))</f>
        <v>0</v>
      </c>
      <c r="DI471" s="48" t="n">
        <f aca="false">MIN(BK471,(HE470*(1+HE$5/Setup!$C$36)+IF($V471=38,N($F471),0)))</f>
        <v>0</v>
      </c>
      <c r="DJ471" s="48" t="n">
        <f aca="false">MIN(BL471,(HF470*(1+HF$5/Setup!$C$36)+IF($V471=39,N($F471),0)))</f>
        <v>0</v>
      </c>
      <c r="DK471" s="48" t="n">
        <f aca="false">MIN(BM471,(HG470*(1+HG$5/Setup!$C$36)+IF($V471=40,N($F471),0)))</f>
        <v>0</v>
      </c>
      <c r="DL471" s="48" t="n">
        <f aca="false">MIN(BN471,(HH470*(1+HH$5/Setup!$C$36)+IF($V471=41,N($F471),0)))</f>
        <v>0</v>
      </c>
      <c r="DM471" s="48" t="n">
        <f aca="false">MIN(BO471,(HI470*(1+HI$5/Setup!$C$36)+IF($V471=42,N($F471),0)))</f>
        <v>0</v>
      </c>
      <c r="DN471" s="48" t="n">
        <f aca="false">MIN(BP471,(HJ470*(1+HJ$5/Setup!$C$36)+IF($V471=43,N($F471),0)))</f>
        <v>0</v>
      </c>
      <c r="DO471" s="48" t="n">
        <f aca="false">MIN(BQ471,(HK470*(1+HK$5/Setup!$C$36)+IF($V471=44,N($F471),0)))</f>
        <v>0</v>
      </c>
      <c r="DP471" s="48" t="n">
        <f aca="false">MIN(BR471,(HL470*(1+HL$5/Setup!$C$36)+IF($V471=45,N($F471),0)))</f>
        <v>0</v>
      </c>
      <c r="DQ471" s="48" t="n">
        <f aca="false">MIN(BS471,(HM470*(1+HM$5/Setup!$C$36)+IF($V471=46,N($F471),0)))</f>
        <v>0</v>
      </c>
      <c r="DR471" s="48" t="n">
        <f aca="false">MIN(BT471,(HN470*(1+HN$5/Setup!$C$36)+IF($V471=47,N($F471),0)))</f>
        <v>0</v>
      </c>
      <c r="DS471" s="48" t="n">
        <f aca="false">MIN(BU471,(HO470*(1+HO$5/Setup!$C$36)+IF($V471=48,N($F471),0)))</f>
        <v>0</v>
      </c>
      <c r="DT471" s="48" t="n">
        <f aca="false">MIN(BV471,(HP470*(1+HP$5/Setup!$C$36)+IF($V471=49,N($F471),0)))</f>
        <v>0</v>
      </c>
      <c r="DU471" s="48" t="n">
        <f aca="false">MIN(BW471,(HQ470*(1+HQ$5/Setup!$C$36)+IF($V471=50,N($F471),0)))</f>
        <v>0</v>
      </c>
      <c r="DV471" s="48" t="n">
        <f aca="false">MIN(MAX((FT470*(1+FT$5/Setup!$C$36)+IF($V471=1,N($F471),0))-BX471,0),MAX($P471-0,0))</f>
        <v>0</v>
      </c>
      <c r="DW471" s="48" t="n">
        <f aca="false">MIN(MAX((FU470*(1+FU$5/Setup!$C$36)+IF($V471=2,N($F471),0))-BY471,0),MAX($P471-SUM(DV471:DV471),0))</f>
        <v>0</v>
      </c>
      <c r="DX471" s="48" t="n">
        <f aca="false">MIN(MAX((FV470*(1+FV$5/Setup!$C$36)+IF($V471=3,N($F471),0))-BZ471,0),MAX($P471-SUM(DV471:DW471),0))</f>
        <v>0</v>
      </c>
      <c r="DY471" s="48" t="n">
        <f aca="false">MIN(MAX((FW470*(1+FW$5/Setup!$C$36)+IF($V471=4,N($F471),0))-CA471,0),MAX($P471-SUM(DV471:DX471),0))</f>
        <v>0</v>
      </c>
      <c r="DZ471" s="48" t="n">
        <f aca="false">MIN(MAX((FX470*(1+FX$5/Setup!$C$36)+IF($V471=5,N($F471),0))-CB471,0),MAX($P471-SUM(DV471:DY471),0))</f>
        <v>0</v>
      </c>
      <c r="EA471" s="48" t="n">
        <f aca="false">MIN(MAX((FY470*(1+FY$5/Setup!$C$36)+IF($V471=6,N($F471),0))-CC471,0),MAX($P471-SUM(DV471:DZ471),0))</f>
        <v>0</v>
      </c>
      <c r="EB471" s="48" t="n">
        <f aca="false">MIN(MAX((FZ470*(1+FZ$5/Setup!$C$36)+IF($V471=7,N($F471),0))-CD471,0),MAX($P471-SUM(DV471:EA471),0))</f>
        <v>0</v>
      </c>
      <c r="EC471" s="48" t="n">
        <f aca="false">MIN(MAX((GA470*(1+GA$5/Setup!$C$36)+IF($V471=8,N($F471),0))-CE471,0),MAX($P471-SUM(DV471:EB471),0))</f>
        <v>0</v>
      </c>
      <c r="ED471" s="48" t="n">
        <f aca="false">MIN(MAX((GB470*(1+GB$5/Setup!$C$36)+IF($V471=9,N($F471),0))-CF471,0),MAX($P471-SUM(DV471:EC471),0))</f>
        <v>0</v>
      </c>
      <c r="EE471" s="48" t="n">
        <f aca="false">MIN(MAX((GC470*(1+GC$5/Setup!$C$36)+IF($V471=10,N($F471),0))-CG471,0),MAX($P471-SUM(DV471:ED471),0))</f>
        <v>0</v>
      </c>
      <c r="EF471" s="48" t="n">
        <f aca="false">MIN(MAX((GD470*(1+GD$5/Setup!$C$36)+IF($V471=11,N($F471),0))-CH471,0),MAX($P471-SUM(DV471:EE471),0))</f>
        <v>0</v>
      </c>
      <c r="EG471" s="48" t="n">
        <f aca="false">MIN(MAX((GE470*(1+GE$5/Setup!$C$36)+IF($V471=12,N($F471),0))-CI471,0),MAX($P471-SUM(DV471:EF471),0))</f>
        <v>0</v>
      </c>
      <c r="EH471" s="48" t="n">
        <f aca="false">MIN(MAX((GF470*(1+GF$5/Setup!$C$36)+IF($V471=13,N($F471),0))-CJ471,0),MAX($P471-SUM(DV471:EG471),0))</f>
        <v>0</v>
      </c>
      <c r="EI471" s="48" t="n">
        <f aca="false">MIN(MAX((GG470*(1+GG$5/Setup!$C$36)+IF($V471=14,N($F471),0))-CK471,0),MAX($P471-SUM(DV471:EH471),0))</f>
        <v>0</v>
      </c>
      <c r="EJ471" s="48" t="n">
        <f aca="false">MIN(MAX((GH470*(1+GH$5/Setup!$C$36)+IF($V471=15,N($F471),0))-CL471,0),MAX($P471-SUM(DV471:EI471),0))</f>
        <v>0</v>
      </c>
      <c r="EK471" s="48" t="n">
        <f aca="false">MIN(MAX((GI470*(1+GI$5/Setup!$C$36)+IF($V471=16,N($F471),0))-CM471,0),MAX($P471-SUM(DV471:EJ471),0))</f>
        <v>0</v>
      </c>
      <c r="EL471" s="48" t="n">
        <f aca="false">MIN(MAX((GJ470*(1+GJ$5/Setup!$C$36)+IF($V471=17,N($F471),0))-CN471,0),MAX($P471-SUM(DV471:EK471),0))</f>
        <v>0</v>
      </c>
      <c r="EM471" s="48" t="n">
        <f aca="false">MIN(MAX((GK470*(1+GK$5/Setup!$C$36)+IF($V471=18,N($F471),0))-CO471,0),MAX($P471-SUM(DV471:EL471),0))</f>
        <v>0</v>
      </c>
      <c r="EN471" s="48" t="n">
        <f aca="false">MIN(MAX((GL470*(1+GL$5/Setup!$C$36)+IF($V471=19,N($F471),0))-CP471,0),MAX($P471-SUM(DV471:EM471),0))</f>
        <v>0</v>
      </c>
      <c r="EO471" s="48" t="n">
        <f aca="false">MIN(MAX((GM470*(1+GM$5/Setup!$C$36)+IF($V471=20,N($F471),0))-CQ471,0),MAX($P471-SUM(DV471:EN471),0))</f>
        <v>0</v>
      </c>
      <c r="EP471" s="48" t="n">
        <f aca="false">MIN(MAX((GN470*(1+GN$5/Setup!$C$36)+IF($V471=21,N($F471),0))-CR471,0),MAX($P471-SUM(DV471:EO471),0))</f>
        <v>0</v>
      </c>
      <c r="EQ471" s="48" t="n">
        <f aca="false">MIN(MAX((GO470*(1+GO$5/Setup!$C$36)+IF($V471=22,N($F471),0))-CS471,0),MAX($P471-SUM(DV471:EP471),0))</f>
        <v>0</v>
      </c>
      <c r="ER471" s="48" t="n">
        <f aca="false">MIN(MAX((GP470*(1+GP$5/Setup!$C$36)+IF($V471=23,N($F471),0))-CT471,0),MAX($P471-SUM(DV471:EQ471),0))</f>
        <v>0</v>
      </c>
      <c r="ES471" s="48" t="n">
        <f aca="false">MIN(MAX((GQ470*(1+GQ$5/Setup!$C$36)+IF($V471=24,N($F471),0))-CU471,0),MAX($P471-SUM(DV471:ER471),0))</f>
        <v>0</v>
      </c>
      <c r="ET471" s="48" t="n">
        <f aca="false">MIN(MAX((GR470*(1+GR$5/Setup!$C$36)+IF($V471=25,N($F471),0))-CV471,0),MAX($P471-SUM(DV471:ES471),0))</f>
        <v>0</v>
      </c>
      <c r="EU471" s="48" t="n">
        <f aca="false">MIN(MAX((GS470*(1+GS$5/Setup!$C$36)+IF($V471=26,N($F471),0))-CW471,0),MAX($P471-SUM(DV471:ET471),0))</f>
        <v>0</v>
      </c>
      <c r="EV471" s="48" t="n">
        <f aca="false">MIN(MAX((GT470*(1+GT$5/Setup!$C$36)+IF($V471=27,N($F471),0))-CX471,0),MAX($P471-SUM(DV471:EU471),0))</f>
        <v>0</v>
      </c>
      <c r="EW471" s="48" t="n">
        <f aca="false">MIN(MAX((GU470*(1+GU$5/Setup!$C$36)+IF($V471=28,N($F471),0))-CY471,0),MAX($P471-SUM(DV471:EV471),0))</f>
        <v>0</v>
      </c>
      <c r="EX471" s="48" t="n">
        <f aca="false">MIN(MAX((GV470*(1+GV$5/Setup!$C$36)+IF($V471=29,N($F471),0))-CZ471,0),MAX($P471-SUM(DV471:EW471),0))</f>
        <v>0</v>
      </c>
      <c r="EY471" s="48" t="n">
        <f aca="false">MIN(MAX((GW470*(1+GW$5/Setup!$C$36)+IF($V471=30,N($F471),0))-DA471,0),MAX($P471-SUM(DV471:EX471),0))</f>
        <v>0</v>
      </c>
      <c r="EZ471" s="48" t="n">
        <f aca="false">MIN(MAX((GX470*(1+GX$5/Setup!$C$36)+IF($V471=31,N($F471),0))-DB471,0),MAX($P471-SUM(DV471:EY471),0))</f>
        <v>0</v>
      </c>
      <c r="FA471" s="48" t="n">
        <f aca="false">MIN(MAX((GY470*(1+GY$5/Setup!$C$36)+IF($V471=32,N($F471),0))-DC471,0),MAX($P471-SUM(DV471:EZ471),0))</f>
        <v>0</v>
      </c>
      <c r="FB471" s="48" t="n">
        <f aca="false">MIN(MAX((GZ470*(1+GZ$5/Setup!$C$36)+IF($V471=33,N($F471),0))-DD471,0),MAX($P471-SUM(DV471:FA471),0))</f>
        <v>0</v>
      </c>
      <c r="FC471" s="48" t="n">
        <f aca="false">MIN(MAX((HA470*(1+HA$5/Setup!$C$36)+IF($V471=34,N($F471),0))-DE471,0),MAX($P471-SUM(DV471:FB471),0))</f>
        <v>0</v>
      </c>
      <c r="FD471" s="48" t="n">
        <f aca="false">MIN(MAX((HB470*(1+HB$5/Setup!$C$36)+IF($V471=35,N($F471),0))-DF471,0),MAX($P471-SUM(DV471:FC471),0))</f>
        <v>0</v>
      </c>
      <c r="FE471" s="48" t="n">
        <f aca="false">MIN(MAX((HC470*(1+HC$5/Setup!$C$36)+IF($V471=36,N($F471),0))-DG471,0),MAX($P471-SUM(DV471:FD471),0))</f>
        <v>0</v>
      </c>
      <c r="FF471" s="48" t="n">
        <f aca="false">MIN(MAX((HD470*(1+HD$5/Setup!$C$36)+IF($V471=37,N($F471),0))-DH471,0),MAX($P471-SUM(DV471:FE471),0))</f>
        <v>0</v>
      </c>
      <c r="FG471" s="48" t="n">
        <f aca="false">MIN(MAX((HE470*(1+HE$5/Setup!$C$36)+IF($V471=38,N($F471),0))-DI471,0),MAX($P471-SUM(DV471:FF471),0))</f>
        <v>0</v>
      </c>
      <c r="FH471" s="48" t="n">
        <f aca="false">MIN(MAX((HF470*(1+HF$5/Setup!$C$36)+IF($V471=39,N($F471),0))-DJ471,0),MAX($P471-SUM(DV471:FG471),0))</f>
        <v>0</v>
      </c>
      <c r="FI471" s="48" t="n">
        <f aca="false">MIN(MAX((HG470*(1+HG$5/Setup!$C$36)+IF($V471=40,N($F471),0))-DK471,0),MAX($P471-SUM(DV471:FH471),0))</f>
        <v>0</v>
      </c>
      <c r="FJ471" s="48" t="n">
        <f aca="false">MIN(MAX((HH470*(1+HH$5/Setup!$C$36)+IF($V471=41,N($F471),0))-DL471,0),MAX($P471-SUM(DV471:FI471),0))</f>
        <v>0</v>
      </c>
      <c r="FK471" s="48" t="n">
        <f aca="false">MIN(MAX((HI470*(1+HI$5/Setup!$C$36)+IF($V471=42,N($F471),0))-DM471,0),MAX($P471-SUM(DV471:FJ471),0))</f>
        <v>0</v>
      </c>
      <c r="FL471" s="48" t="n">
        <f aca="false">MIN(MAX((HJ470*(1+HJ$5/Setup!$C$36)+IF($V471=43,N($F471),0))-DN471,0),MAX($P471-SUM(DV471:FK471),0))</f>
        <v>0</v>
      </c>
      <c r="FM471" s="48" t="n">
        <f aca="false">MIN(MAX((HK470*(1+HK$5/Setup!$C$36)+IF($V471=44,N($F471),0))-DO471,0),MAX($P471-SUM(DV471:FL471),0))</f>
        <v>0</v>
      </c>
      <c r="FN471" s="48" t="n">
        <f aca="false">MIN(MAX((HL470*(1+HL$5/Setup!$C$36)+IF($V471=45,N($F471),0))-DP471,0),MAX($P471-SUM(DV471:FM471),0))</f>
        <v>0</v>
      </c>
      <c r="FO471" s="48" t="n">
        <f aca="false">MIN(MAX((HM470*(1+HM$5/Setup!$C$36)+IF($V471=46,N($F471),0))-DQ471,0),MAX($P471-SUM(DV471:FN471),0))</f>
        <v>0</v>
      </c>
      <c r="FP471" s="48" t="n">
        <f aca="false">MIN(MAX((HN470*(1+HN$5/Setup!$C$36)+IF($V471=47,N($F471),0))-DR471,0),MAX($P471-SUM(DV471:FO471),0))</f>
        <v>0</v>
      </c>
      <c r="FQ471" s="48" t="n">
        <f aca="false">MIN(MAX((HO470*(1+HO$5/Setup!$C$36)+IF($V471=48,N($F471),0))-DS471,0),MAX($P471-SUM(DV471:FP471),0))</f>
        <v>0</v>
      </c>
      <c r="FR471" s="48" t="n">
        <f aca="false">MIN(MAX((HP470*(1+HP$5/Setup!$C$36)+IF($V471=49,N($F471),0))-DT471,0),MAX($P471-SUM(DV471:FQ471),0))</f>
        <v>0</v>
      </c>
      <c r="FS471" s="48" t="n">
        <f aca="false">MIN(MAX((HQ470*(1+HQ$5/Setup!$C$36)+IF($V471=50,N($F471),0))-DU471,0),MAX($P471-SUM(DV471:FR471),0))</f>
        <v>0</v>
      </c>
      <c r="FT471" s="48" t="n">
        <f aca="false">IF((FT470*(1+FT$5/Setup!$C$36)+IF($V471=1,N($F471),0))-BX471-DV471&lt;0.005,0,(FT470*(1+FT$5/Setup!$C$36)+IF($V471=1,N($F471),0))-BX471-DV471)</f>
        <v>0</v>
      </c>
      <c r="FU471" s="48" t="n">
        <f aca="false">IF((FU470*(1+FU$5/Setup!$C$36)+IF($V471=2,N($F471),0))-BY471-DW471&lt;0.005,0,(FU470*(1+FU$5/Setup!$C$36)+IF($V471=2,N($F471),0))-BY471-DW471)</f>
        <v>0</v>
      </c>
      <c r="FV471" s="48" t="n">
        <f aca="false">IF((FV470*(1+FV$5/Setup!$C$36)+IF($V471=3,N($F471),0))-BZ471-DX471&lt;0.005,0,(FV470*(1+FV$5/Setup!$C$36)+IF($V471=3,N($F471),0))-BZ471-DX471)</f>
        <v>0</v>
      </c>
      <c r="FW471" s="48" t="n">
        <f aca="false">IF((FW470*(1+FW$5/Setup!$C$36)+IF($V471=4,N($F471),0))-CA471-DY471&lt;0.005,0,(FW470*(1+FW$5/Setup!$C$36)+IF($V471=4,N($F471),0))-CA471-DY471)</f>
        <v>0</v>
      </c>
      <c r="FX471" s="48" t="n">
        <f aca="false">IF((FX470*(1+FX$5/Setup!$C$36)+IF($V471=5,N($F471),0))-CB471-DZ471&lt;0.005,0,(FX470*(1+FX$5/Setup!$C$36)+IF($V471=5,N($F471),0))-CB471-DZ471)</f>
        <v>0</v>
      </c>
      <c r="FY471" s="48" t="n">
        <f aca="false">IF((FY470*(1+FY$5/Setup!$C$36)+IF($V471=6,N($F471),0))-CC471-EA471&lt;0.005,0,(FY470*(1+FY$5/Setup!$C$36)+IF($V471=6,N($F471),0))-CC471-EA471)</f>
        <v>0</v>
      </c>
      <c r="FZ471" s="48" t="n">
        <f aca="false">IF((FZ470*(1+FZ$5/Setup!$C$36)+IF($V471=7,N($F471),0))-CD471-EB471&lt;0.005,0,(FZ470*(1+FZ$5/Setup!$C$36)+IF($V471=7,N($F471),0))-CD471-EB471)</f>
        <v>0</v>
      </c>
      <c r="GA471" s="48" t="n">
        <f aca="false">IF((GA470*(1+GA$5/Setup!$C$36)+IF($V471=8,N($F471),0))-CE471-EC471&lt;0.005,0,(GA470*(1+GA$5/Setup!$C$36)+IF($V471=8,N($F471),0))-CE471-EC471)</f>
        <v>0</v>
      </c>
      <c r="GB471" s="48" t="n">
        <f aca="false">IF((GB470*(1+GB$5/Setup!$C$36)+IF($V471=9,N($F471),0))-CF471-ED471&lt;0.005,0,(GB470*(1+GB$5/Setup!$C$36)+IF($V471=9,N($F471),0))-CF471-ED471)</f>
        <v>0</v>
      </c>
      <c r="GC471" s="48" t="n">
        <f aca="false">IF((GC470*(1+GC$5/Setup!$C$36)+IF($V471=10,N($F471),0))-CG471-EE471&lt;0.005,0,(GC470*(1+GC$5/Setup!$C$36)+IF($V471=10,N($F471),0))-CG471-EE471)</f>
        <v>0</v>
      </c>
      <c r="GD471" s="48" t="n">
        <f aca="false">IF((GD470*(1+GD$5/Setup!$C$36)+IF($V471=11,N($F471),0))-CH471-EF471&lt;0.005,0,(GD470*(1+GD$5/Setup!$C$36)+IF($V471=11,N($F471),0))-CH471-EF471)</f>
        <v>0</v>
      </c>
      <c r="GE471" s="48" t="n">
        <f aca="false">IF((GE470*(1+GE$5/Setup!$C$36)+IF($V471=12,N($F471),0))-CI471-EG471&lt;0.005,0,(GE470*(1+GE$5/Setup!$C$36)+IF($V471=12,N($F471),0))-CI471-EG471)</f>
        <v>0</v>
      </c>
      <c r="GF471" s="48" t="n">
        <f aca="false">IF((GF470*(1+GF$5/Setup!$C$36)+IF($V471=13,N($F471),0))-CJ471-EH471&lt;0.005,0,(GF470*(1+GF$5/Setup!$C$36)+IF($V471=13,N($F471),0))-CJ471-EH471)</f>
        <v>0</v>
      </c>
      <c r="GG471" s="48" t="n">
        <f aca="false">IF((GG470*(1+GG$5/Setup!$C$36)+IF($V471=14,N($F471),0))-CK471-EI471&lt;0.005,0,(GG470*(1+GG$5/Setup!$C$36)+IF($V471=14,N($F471),0))-CK471-EI471)</f>
        <v>0</v>
      </c>
      <c r="GH471" s="48" t="n">
        <f aca="false">IF((GH470*(1+GH$5/Setup!$C$36)+IF($V471=15,N($F471),0))-CL471-EJ471&lt;0.005,0,(GH470*(1+GH$5/Setup!$C$36)+IF($V471=15,N($F471),0))-CL471-EJ471)</f>
        <v>0</v>
      </c>
      <c r="GI471" s="48" t="n">
        <f aca="false">IF((GI470*(1+GI$5/Setup!$C$36)+IF($V471=16,N($F471),0))-CM471-EK471&lt;0.005,0,(GI470*(1+GI$5/Setup!$C$36)+IF($V471=16,N($F471),0))-CM471-EK471)</f>
        <v>0</v>
      </c>
      <c r="GJ471" s="48" t="n">
        <f aca="false">IF((GJ470*(1+GJ$5/Setup!$C$36)+IF($V471=17,N($F471),0))-CN471-EL471&lt;0.005,0,(GJ470*(1+GJ$5/Setup!$C$36)+IF($V471=17,N($F471),0))-CN471-EL471)</f>
        <v>0</v>
      </c>
      <c r="GK471" s="48" t="n">
        <f aca="false">IF((GK470*(1+GK$5/Setup!$C$36)+IF($V471=18,N($F471),0))-CO471-EM471&lt;0.005,0,(GK470*(1+GK$5/Setup!$C$36)+IF($V471=18,N($F471),0))-CO471-EM471)</f>
        <v>0</v>
      </c>
      <c r="GL471" s="48" t="n">
        <f aca="false">IF((GL470*(1+GL$5/Setup!$C$36)+IF($V471=19,N($F471),0))-CP471-EN471&lt;0.005,0,(GL470*(1+GL$5/Setup!$C$36)+IF($V471=19,N($F471),0))-CP471-EN471)</f>
        <v>0</v>
      </c>
      <c r="GM471" s="48" t="n">
        <f aca="false">IF((GM470*(1+GM$5/Setup!$C$36)+IF($V471=20,N($F471),0))-CQ471-EO471&lt;0.005,0,(GM470*(1+GM$5/Setup!$C$36)+IF($V471=20,N($F471),0))-CQ471-EO471)</f>
        <v>0</v>
      </c>
      <c r="GN471" s="48" t="n">
        <f aca="false">IF((GN470*(1+GN$5/Setup!$C$36)+IF($V471=21,N($F471),0))-CR471-EP471&lt;0.005,0,(GN470*(1+GN$5/Setup!$C$36)+IF($V471=21,N($F471),0))-CR471-EP471)</f>
        <v>0</v>
      </c>
      <c r="GO471" s="48" t="n">
        <f aca="false">IF((GO470*(1+GO$5/Setup!$C$36)+IF($V471=22,N($F471),0))-CS471-EQ471&lt;0.005,0,(GO470*(1+GO$5/Setup!$C$36)+IF($V471=22,N($F471),0))-CS471-EQ471)</f>
        <v>0</v>
      </c>
      <c r="GP471" s="48" t="n">
        <f aca="false">IF((GP470*(1+GP$5/Setup!$C$36)+IF($V471=23,N($F471),0))-CT471-ER471&lt;0.005,0,(GP470*(1+GP$5/Setup!$C$36)+IF($V471=23,N($F471),0))-CT471-ER471)</f>
        <v>0</v>
      </c>
      <c r="GQ471" s="48" t="n">
        <f aca="false">IF((GQ470*(1+GQ$5/Setup!$C$36)+IF($V471=24,N($F471),0))-CU471-ES471&lt;0.005,0,(GQ470*(1+GQ$5/Setup!$C$36)+IF($V471=24,N($F471),0))-CU471-ES471)</f>
        <v>0</v>
      </c>
      <c r="GR471" s="48" t="n">
        <f aca="false">IF((GR470*(1+GR$5/Setup!$C$36)+IF($V471=25,N($F471),0))-CV471-ET471&lt;0.005,0,(GR470*(1+GR$5/Setup!$C$36)+IF($V471=25,N($F471),0))-CV471-ET471)</f>
        <v>0</v>
      </c>
      <c r="GS471" s="48" t="n">
        <f aca="false">IF((GS470*(1+GS$5/Setup!$C$36)+IF($V471=26,N($F471),0))-CW471-EU471&lt;0.005,0,(GS470*(1+GS$5/Setup!$C$36)+IF($V471=26,N($F471),0))-CW471-EU471)</f>
        <v>0</v>
      </c>
      <c r="GT471" s="48" t="n">
        <f aca="false">IF((GT470*(1+GT$5/Setup!$C$36)+IF($V471=27,N($F471),0))-CX471-EV471&lt;0.005,0,(GT470*(1+GT$5/Setup!$C$36)+IF($V471=27,N($F471),0))-CX471-EV471)</f>
        <v>0</v>
      </c>
      <c r="GU471" s="48" t="n">
        <f aca="false">IF((GU470*(1+GU$5/Setup!$C$36)+IF($V471=28,N($F471),0))-CY471-EW471&lt;0.005,0,(GU470*(1+GU$5/Setup!$C$36)+IF($V471=28,N($F471),0))-CY471-EW471)</f>
        <v>0</v>
      </c>
      <c r="GV471" s="48" t="n">
        <f aca="false">IF((GV470*(1+GV$5/Setup!$C$36)+IF($V471=29,N($F471),0))-CZ471-EX471&lt;0.005,0,(GV470*(1+GV$5/Setup!$C$36)+IF($V471=29,N($F471),0))-CZ471-EX471)</f>
        <v>0</v>
      </c>
      <c r="GW471" s="48" t="n">
        <f aca="false">IF((GW470*(1+GW$5/Setup!$C$36)+IF($V471=30,N($F471),0))-DA471-EY471&lt;0.005,0,(GW470*(1+GW$5/Setup!$C$36)+IF($V471=30,N($F471),0))-DA471-EY471)</f>
        <v>0</v>
      </c>
      <c r="GX471" s="48" t="n">
        <f aca="false">IF((GX470*(1+GX$5/Setup!$C$36)+IF($V471=31,N($F471),0))-DB471-EZ471&lt;0.005,0,(GX470*(1+GX$5/Setup!$C$36)+IF($V471=31,N($F471),0))-DB471-EZ471)</f>
        <v>0</v>
      </c>
      <c r="GY471" s="48" t="n">
        <f aca="false">IF((GY470*(1+GY$5/Setup!$C$36)+IF($V471=32,N($F471),0))-DC471-FA471&lt;0.005,0,(GY470*(1+GY$5/Setup!$C$36)+IF($V471=32,N($F471),0))-DC471-FA471)</f>
        <v>0</v>
      </c>
      <c r="GZ471" s="48" t="n">
        <f aca="false">IF((GZ470*(1+GZ$5/Setup!$C$36)+IF($V471=33,N($F471),0))-DD471-FB471&lt;0.005,0,(GZ470*(1+GZ$5/Setup!$C$36)+IF($V471=33,N($F471),0))-DD471-FB471)</f>
        <v>0</v>
      </c>
      <c r="HA471" s="48" t="n">
        <f aca="false">IF((HA470*(1+HA$5/Setup!$C$36)+IF($V471=34,N($F471),0))-DE471-FC471&lt;0.005,0,(HA470*(1+HA$5/Setup!$C$36)+IF($V471=34,N($F471),0))-DE471-FC471)</f>
        <v>0</v>
      </c>
      <c r="HB471" s="48" t="n">
        <f aca="false">IF((HB470*(1+HB$5/Setup!$C$36)+IF($V471=35,N($F471),0))-DF471-FD471&lt;0.005,0,(HB470*(1+HB$5/Setup!$C$36)+IF($V471=35,N($F471),0))-DF471-FD471)</f>
        <v>0</v>
      </c>
      <c r="HC471" s="48" t="n">
        <f aca="false">IF((HC470*(1+HC$5/Setup!$C$36)+IF($V471=36,N($F471),0))-DG471-FE471&lt;0.005,0,(HC470*(1+HC$5/Setup!$C$36)+IF($V471=36,N($F471),0))-DG471-FE471)</f>
        <v>0</v>
      </c>
      <c r="HD471" s="48" t="n">
        <f aca="false">IF((HD470*(1+HD$5/Setup!$C$36)+IF($V471=37,N($F471),0))-DH471-FF471&lt;0.005,0,(HD470*(1+HD$5/Setup!$C$36)+IF($V471=37,N($F471),0))-DH471-FF471)</f>
        <v>0</v>
      </c>
      <c r="HE471" s="48" t="n">
        <f aca="false">IF((HE470*(1+HE$5/Setup!$C$36)+IF($V471=38,N($F471),0))-DI471-FG471&lt;0.005,0,(HE470*(1+HE$5/Setup!$C$36)+IF($V471=38,N($F471),0))-DI471-FG471)</f>
        <v>0</v>
      </c>
      <c r="HF471" s="48" t="n">
        <f aca="false">IF((HF470*(1+HF$5/Setup!$C$36)+IF($V471=39,N($F471),0))-DJ471-FH471&lt;0.005,0,(HF470*(1+HF$5/Setup!$C$36)+IF($V471=39,N($F471),0))-DJ471-FH471)</f>
        <v>0</v>
      </c>
      <c r="HG471" s="48" t="n">
        <f aca="false">IF((HG470*(1+HG$5/Setup!$C$36)+IF($V471=40,N($F471),0))-DK471-FI471&lt;0.005,0,(HG470*(1+HG$5/Setup!$C$36)+IF($V471=40,N($F471),0))-DK471-FI471)</f>
        <v>0</v>
      </c>
      <c r="HH471" s="48" t="n">
        <f aca="false">IF((HH470*(1+HH$5/Setup!$C$36)+IF($V471=41,N($F471),0))-DL471-FJ471&lt;0.005,0,(HH470*(1+HH$5/Setup!$C$36)+IF($V471=41,N($F471),0))-DL471-FJ471)</f>
        <v>0</v>
      </c>
      <c r="HI471" s="48" t="n">
        <f aca="false">IF((HI470*(1+HI$5/Setup!$C$36)+IF($V471=42,N($F471),0))-DM471-FK471&lt;0.005,0,(HI470*(1+HI$5/Setup!$C$36)+IF($V471=42,N($F471),0))-DM471-FK471)</f>
        <v>0</v>
      </c>
      <c r="HJ471" s="48" t="n">
        <f aca="false">IF((HJ470*(1+HJ$5/Setup!$C$36)+IF($V471=43,N($F471),0))-DN471-FL471&lt;0.005,0,(HJ470*(1+HJ$5/Setup!$C$36)+IF($V471=43,N($F471),0))-DN471-FL471)</f>
        <v>0</v>
      </c>
      <c r="HK471" s="48" t="n">
        <f aca="false">IF((HK470*(1+HK$5/Setup!$C$36)+IF($V471=44,N($F471),0))-DO471-FM471&lt;0.005,0,(HK470*(1+HK$5/Setup!$C$36)+IF($V471=44,N($F471),0))-DO471-FM471)</f>
        <v>0</v>
      </c>
      <c r="HL471" s="48" t="n">
        <f aca="false">IF((HL470*(1+HL$5/Setup!$C$36)+IF($V471=45,N($F471),0))-DP471-FN471&lt;0.005,0,(HL470*(1+HL$5/Setup!$C$36)+IF($V471=45,N($F471),0))-DP471-FN471)</f>
        <v>0</v>
      </c>
      <c r="HM471" s="48" t="n">
        <f aca="false">IF((HM470*(1+HM$5/Setup!$C$36)+IF($V471=46,N($F471),0))-DQ471-FO471&lt;0.005,0,(HM470*(1+HM$5/Setup!$C$36)+IF($V471=46,N($F471),0))-DQ471-FO471)</f>
        <v>0</v>
      </c>
      <c r="HN471" s="48" t="n">
        <f aca="false">IF((HN470*(1+HN$5/Setup!$C$36)+IF($V471=47,N($F471),0))-DR471-FP471&lt;0.005,0,(HN470*(1+HN$5/Setup!$C$36)+IF($V471=47,N($F471),0))-DR471-FP471)</f>
        <v>0</v>
      </c>
      <c r="HO471" s="48" t="n">
        <f aca="false">IF((HO470*(1+HO$5/Setup!$C$36)+IF($V471=48,N($F471),0))-DS471-FQ471&lt;0.005,0,(HO470*(1+HO$5/Setup!$C$36)+IF($V471=48,N($F471),0))-DS471-FQ471)</f>
        <v>0</v>
      </c>
      <c r="HP471" s="48" t="n">
        <f aca="false">IF((HP470*(1+HP$5/Setup!$C$36)+IF($V471=49,N($F471),0))-DT471-FR471&lt;0.005,0,(HP470*(1+HP$5/Setup!$C$36)+IF($V471=49,N($F471),0))-DT471-FR471)</f>
        <v>0</v>
      </c>
      <c r="HQ471" s="48" t="n">
        <f aca="false">IF((HQ470*(1+HQ$5/Setup!$C$36)+IF($V471=50,N($F471),0))-DU471-FS471&lt;0.005,0,(HQ470*(1+HQ$5/Setup!$C$36)+IF($V471=50,N($F471),0))-DU471-FS471)</f>
        <v>0</v>
      </c>
    </row>
    <row r="472" customFormat="false" ht="15" hidden="false" customHeight="false" outlineLevel="0" collapsed="false">
      <c r="A472" s="44" t="n">
        <v>464</v>
      </c>
      <c r="B472" s="45" t="n">
        <f aca="false">IF(Setup!$C$7="Every month",EDATE(Setup!$C$8,($A472-1)),IF(Setup!$C$7="Twice a month",DATE(YEAR(Setup!$C$8),MONTH(Setup!$C$8)+INT((($A472-1)+Setup!$C$41)/2),MIN(IF(MOD(($A472-1)+Setup!$C$41,2)=0,Setup!$C$39,Setup!$C$40),DAY(EOMONTH(DATE(YEAR(Setup!$C$8),MONTH(Setup!$C$8)+INT((($A472-1)+Setup!$C$41)/2),1),0)))),Setup!$C$8+($A472-1)*IF(Setup!$C$7="Every week",7,14)))</f>
        <v>52807</v>
      </c>
      <c r="C472" s="45" t="n">
        <f aca="false">IF(Setup!$C$7="Every month",EDATE(Setup!$C$8,$A472),IF(Setup!$C$7="Twice a month",DATE(YEAR(Setup!$C$8),MONTH(Setup!$C$8)+INT(($A472+Setup!$C$41)/2),MIN(IF(MOD($A472+Setup!$C$41,2)=0,Setup!$C$39,Setup!$C$40),DAY(EOMONTH(DATE(YEAR(Setup!$C$8),MONTH(Setup!$C$8)+INT(($A472+Setup!$C$41)/2),1),0)))),Setup!$C$8+$A472*IF(Setup!$C$7="Every week",7,14)))</f>
        <v>52821</v>
      </c>
      <c r="D472" s="46"/>
      <c r="E472" s="47"/>
      <c r="F472" s="47"/>
      <c r="G472" s="47"/>
      <c r="H472" s="47"/>
      <c r="I472" s="48" t="n">
        <f aca="false">N(Setup!$C$11)+N(E472)</f>
        <v>100</v>
      </c>
      <c r="J472" s="48" t="n">
        <f aca="false">MIN(Setup!$C$37,MAX(I472,0))</f>
        <v>9.23076923076923</v>
      </c>
      <c r="K472" s="48" t="n">
        <f aca="false">MIN(MAX(N(Setup!$C$14)-L471,0),MAX(I472-J472,0))</f>
        <v>0</v>
      </c>
      <c r="L472" s="48" t="n">
        <f aca="false">L471+K472-N(G472)</f>
        <v>500</v>
      </c>
      <c r="M472" s="48" t="n">
        <f aca="false">M471+J472-N(H472)</f>
        <v>4283.0769230769</v>
      </c>
      <c r="N472" s="48" t="n">
        <f aca="false">SUM(BX472:DU472)</f>
        <v>0</v>
      </c>
      <c r="O472" s="48" t="n">
        <f aca="false">SUM(Z472:BW472)-N472</f>
        <v>25</v>
      </c>
      <c r="P472" s="48" t="n">
        <f aca="false">MAX(I472-J472-K472,0)+O472</f>
        <v>115.769230769231</v>
      </c>
      <c r="Q472" s="48" t="n">
        <f aca="false">SUM(DV472:FS472)</f>
        <v>0</v>
      </c>
      <c r="R472" s="49" t="n">
        <f aca="false">N472+J472+K472+Q472</f>
        <v>9.23076923076923</v>
      </c>
      <c r="S472" s="48" t="n">
        <f aca="false">T472-T471-N(F472)+N472+Q472</f>
        <v>0</v>
      </c>
      <c r="T472" s="49" t="n">
        <f aca="false">SUM(FT472:HQ472)</f>
        <v>0</v>
      </c>
      <c r="U472" s="44" t="str">
        <f aca="false">IF(T471&lt;0.005,"",INDEX(Helpers!$C$2:$C$51,IF(_xlfn.MINIFS($DV$6:$FS$6,DV472:FS472,"&gt;0.005")=0,V472,_xlfn.MINIFS($DV$6:$FS$6,DV472:FS472,"&gt;0.005"))))</f>
        <v/>
      </c>
      <c r="V472" s="44" t="n">
        <f aca="false">IF(_xlfn.MINIFS($FT$6:$HQ$6,FT471:HQ471,"&gt;0.005")=0,1,_xlfn.MINIFS($FT$6:$HQ$6,FT471:HQ471,"&gt;0.005"))</f>
        <v>1</v>
      </c>
      <c r="W472" s="44" t="n">
        <f aca="false">IF(AND(D472&lt;&gt;"Paid",T471&gt;0.005),1,0)</f>
        <v>0</v>
      </c>
      <c r="X472" s="48" t="n">
        <f aca="false">SUMPRODUCT(((Helpers!$G$2:$G$51*(1+(Helpers!$D$2:$D$51+0.000000001)/12)^(($B472-Setup!$C$8)/(365.25/12))-Helpers!$E$2:$E$51*((1+(Helpers!$D$2:$D$51+0.000000001)/12)^(($B472-Setup!$C$8)/(365.25/12))-1)/((Helpers!$D$2:$D$51+0.000000001)/12))&gt;0)*(Helpers!$G$2:$G$51*(1+(Helpers!$D$2:$D$51+0.000000001)/12)^(($B472-Setup!$C$8)/(365.25/12))-Helpers!$E$2:$E$51*((1+(Helpers!$D$2:$D$51+0.000000001)/12)^(($B472-Setup!$C$8)/(365.25/12))-1)/((Helpers!$D$2:$D$51+0.000000001)/12)))</f>
        <v>0</v>
      </c>
      <c r="Y472" s="48"/>
      <c r="Z472" s="48" t="n">
        <f aca="false">IF(OR(N(Z$5)=0,Z$6=""),0,Z$5*((DATE(YEAR($B472),MONTH($B472),MIN(Z$6,DAY(EOMONTH($B472,0))))&gt;=$B472)*(DATE(YEAR($B472),MONTH($B472),MIN(Z$6,DAY(EOMONTH($B472,0))))&lt;$C472)+(DATE(YEAR($B472),MONTH($B472)+1,MIN(Z$6,DAY(EOMONTH($B472,1))))&gt;=$B472)*(DATE(YEAR($B472),MONTH($B472)+1,MIN(Z$6,DAY(EOMONTH($B472,1))))&lt;$C472)))</f>
        <v>25</v>
      </c>
      <c r="AA472" s="48" t="n">
        <f aca="false">IF(OR(N(AA$5)=0,AA$6=""),0,AA$5*((DATE(YEAR($B472),MONTH($B472),MIN(AA$6,DAY(EOMONTH($B472,0))))&gt;=$B472)*(DATE(YEAR($B472),MONTH($B472),MIN(AA$6,DAY(EOMONTH($B472,0))))&lt;$C472)+(DATE(YEAR($B472),MONTH($B472)+1,MIN(AA$6,DAY(EOMONTH($B472,1))))&gt;=$B472)*(DATE(YEAR($B472),MONTH($B472)+1,MIN(AA$6,DAY(EOMONTH($B472,1))))&lt;$C472)))</f>
        <v>0</v>
      </c>
      <c r="AB472" s="48" t="n">
        <f aca="false">IF(OR(N(AB$5)=0,AB$6=""),0,AB$5*((DATE(YEAR($B472),MONTH($B472),MIN(AB$6,DAY(EOMONTH($B472,0))))&gt;=$B472)*(DATE(YEAR($B472),MONTH($B472),MIN(AB$6,DAY(EOMONTH($B472,0))))&lt;$C472)+(DATE(YEAR($B472),MONTH($B472)+1,MIN(AB$6,DAY(EOMONTH($B472,1))))&gt;=$B472)*(DATE(YEAR($B472),MONTH($B472)+1,MIN(AB$6,DAY(EOMONTH($B472,1))))&lt;$C472)))</f>
        <v>0</v>
      </c>
      <c r="AC472" s="48" t="n">
        <f aca="false">IF(OR(N(AC$5)=0,AC$6=""),0,AC$5*((DATE(YEAR($B472),MONTH($B472),MIN(AC$6,DAY(EOMONTH($B472,0))))&gt;=$B472)*(DATE(YEAR($B472),MONTH($B472),MIN(AC$6,DAY(EOMONTH($B472,0))))&lt;$C472)+(DATE(YEAR($B472),MONTH($B472)+1,MIN(AC$6,DAY(EOMONTH($B472,1))))&gt;=$B472)*(DATE(YEAR($B472),MONTH($B472)+1,MIN(AC$6,DAY(EOMONTH($B472,1))))&lt;$C472)))</f>
        <v>0</v>
      </c>
      <c r="AD472" s="48" t="n">
        <f aca="false">IF(OR(N(AD$5)=0,AD$6=""),0,AD$5*((DATE(YEAR($B472),MONTH($B472),MIN(AD$6,DAY(EOMONTH($B472,0))))&gt;=$B472)*(DATE(YEAR($B472),MONTH($B472),MIN(AD$6,DAY(EOMONTH($B472,0))))&lt;$C472)+(DATE(YEAR($B472),MONTH($B472)+1,MIN(AD$6,DAY(EOMONTH($B472,1))))&gt;=$B472)*(DATE(YEAR($B472),MONTH($B472)+1,MIN(AD$6,DAY(EOMONTH($B472,1))))&lt;$C472)))</f>
        <v>0</v>
      </c>
      <c r="AE472" s="48" t="n">
        <f aca="false">IF(OR(N(AE$5)=0,AE$6=""),0,AE$5*((DATE(YEAR($B472),MONTH($B472),MIN(AE$6,DAY(EOMONTH($B472,0))))&gt;=$B472)*(DATE(YEAR($B472),MONTH($B472),MIN(AE$6,DAY(EOMONTH($B472,0))))&lt;$C472)+(DATE(YEAR($B472),MONTH($B472)+1,MIN(AE$6,DAY(EOMONTH($B472,1))))&gt;=$B472)*(DATE(YEAR($B472),MONTH($B472)+1,MIN(AE$6,DAY(EOMONTH($B472,1))))&lt;$C472)))</f>
        <v>0</v>
      </c>
      <c r="AF472" s="48" t="n">
        <f aca="false">IF(OR(N(AF$5)=0,AF$6=""),0,AF$5*((DATE(YEAR($B472),MONTH($B472),MIN(AF$6,DAY(EOMONTH($B472,0))))&gt;=$B472)*(DATE(YEAR($B472),MONTH($B472),MIN(AF$6,DAY(EOMONTH($B472,0))))&lt;$C472)+(DATE(YEAR($B472),MONTH($B472)+1,MIN(AF$6,DAY(EOMONTH($B472,1))))&gt;=$B472)*(DATE(YEAR($B472),MONTH($B472)+1,MIN(AF$6,DAY(EOMONTH($B472,1))))&lt;$C472)))</f>
        <v>0</v>
      </c>
      <c r="AG472" s="48" t="n">
        <f aca="false">IF(OR(N(AG$5)=0,AG$6=""),0,AG$5*((DATE(YEAR($B472),MONTH($B472),MIN(AG$6,DAY(EOMONTH($B472,0))))&gt;=$B472)*(DATE(YEAR($B472),MONTH($B472),MIN(AG$6,DAY(EOMONTH($B472,0))))&lt;$C472)+(DATE(YEAR($B472),MONTH($B472)+1,MIN(AG$6,DAY(EOMONTH($B472,1))))&gt;=$B472)*(DATE(YEAR($B472),MONTH($B472)+1,MIN(AG$6,DAY(EOMONTH($B472,1))))&lt;$C472)))</f>
        <v>0</v>
      </c>
      <c r="AH472" s="48" t="n">
        <f aca="false">IF(OR(N(AH$5)=0,AH$6=""),0,AH$5*((DATE(YEAR($B472),MONTH($B472),MIN(AH$6,DAY(EOMONTH($B472,0))))&gt;=$B472)*(DATE(YEAR($B472),MONTH($B472),MIN(AH$6,DAY(EOMONTH($B472,0))))&lt;$C472)+(DATE(YEAR($B472),MONTH($B472)+1,MIN(AH$6,DAY(EOMONTH($B472,1))))&gt;=$B472)*(DATE(YEAR($B472),MONTH($B472)+1,MIN(AH$6,DAY(EOMONTH($B472,1))))&lt;$C472)))</f>
        <v>0</v>
      </c>
      <c r="AI472" s="48" t="n">
        <f aca="false">IF(OR(N(AI$5)=0,AI$6=""),0,AI$5*((DATE(YEAR($B472),MONTH($B472),MIN(AI$6,DAY(EOMONTH($B472,0))))&gt;=$B472)*(DATE(YEAR($B472),MONTH($B472),MIN(AI$6,DAY(EOMONTH($B472,0))))&lt;$C472)+(DATE(YEAR($B472),MONTH($B472)+1,MIN(AI$6,DAY(EOMONTH($B472,1))))&gt;=$B472)*(DATE(YEAR($B472),MONTH($B472)+1,MIN(AI$6,DAY(EOMONTH($B472,1))))&lt;$C472)))</f>
        <v>0</v>
      </c>
      <c r="AJ472" s="48" t="n">
        <f aca="false">IF(OR(N(AJ$5)=0,AJ$6=""),0,AJ$5*((DATE(YEAR($B472),MONTH($B472),MIN(AJ$6,DAY(EOMONTH($B472,0))))&gt;=$B472)*(DATE(YEAR($B472),MONTH($B472),MIN(AJ$6,DAY(EOMONTH($B472,0))))&lt;$C472)+(DATE(YEAR($B472),MONTH($B472)+1,MIN(AJ$6,DAY(EOMONTH($B472,1))))&gt;=$B472)*(DATE(YEAR($B472),MONTH($B472)+1,MIN(AJ$6,DAY(EOMONTH($B472,1))))&lt;$C472)))</f>
        <v>0</v>
      </c>
      <c r="AK472" s="48" t="n">
        <f aca="false">IF(OR(N(AK$5)=0,AK$6=""),0,AK$5*((DATE(YEAR($B472),MONTH($B472),MIN(AK$6,DAY(EOMONTH($B472,0))))&gt;=$B472)*(DATE(YEAR($B472),MONTH($B472),MIN(AK$6,DAY(EOMONTH($B472,0))))&lt;$C472)+(DATE(YEAR($B472),MONTH($B472)+1,MIN(AK$6,DAY(EOMONTH($B472,1))))&gt;=$B472)*(DATE(YEAR($B472),MONTH($B472)+1,MIN(AK$6,DAY(EOMONTH($B472,1))))&lt;$C472)))</f>
        <v>0</v>
      </c>
      <c r="AL472" s="48" t="n">
        <f aca="false">IF(OR(N(AL$5)=0,AL$6=""),0,AL$5*((DATE(YEAR($B472),MONTH($B472),MIN(AL$6,DAY(EOMONTH($B472,0))))&gt;=$B472)*(DATE(YEAR($B472),MONTH($B472),MIN(AL$6,DAY(EOMONTH($B472,0))))&lt;$C472)+(DATE(YEAR($B472),MONTH($B472)+1,MIN(AL$6,DAY(EOMONTH($B472,1))))&gt;=$B472)*(DATE(YEAR($B472),MONTH($B472)+1,MIN(AL$6,DAY(EOMONTH($B472,1))))&lt;$C472)))</f>
        <v>0</v>
      </c>
      <c r="AM472" s="48" t="n">
        <f aca="false">IF(OR(N(AM$5)=0,AM$6=""),0,AM$5*((DATE(YEAR($B472),MONTH($B472),MIN(AM$6,DAY(EOMONTH($B472,0))))&gt;=$B472)*(DATE(YEAR($B472),MONTH($B472),MIN(AM$6,DAY(EOMONTH($B472,0))))&lt;$C472)+(DATE(YEAR($B472),MONTH($B472)+1,MIN(AM$6,DAY(EOMONTH($B472,1))))&gt;=$B472)*(DATE(YEAR($B472),MONTH($B472)+1,MIN(AM$6,DAY(EOMONTH($B472,1))))&lt;$C472)))</f>
        <v>0</v>
      </c>
      <c r="AN472" s="48" t="n">
        <f aca="false">IF(OR(N(AN$5)=0,AN$6=""),0,AN$5*((DATE(YEAR($B472),MONTH($B472),MIN(AN$6,DAY(EOMONTH($B472,0))))&gt;=$B472)*(DATE(YEAR($B472),MONTH($B472),MIN(AN$6,DAY(EOMONTH($B472,0))))&lt;$C472)+(DATE(YEAR($B472),MONTH($B472)+1,MIN(AN$6,DAY(EOMONTH($B472,1))))&gt;=$B472)*(DATE(YEAR($B472),MONTH($B472)+1,MIN(AN$6,DAY(EOMONTH($B472,1))))&lt;$C472)))</f>
        <v>0</v>
      </c>
      <c r="AO472" s="48" t="n">
        <f aca="false">IF(OR(N(AO$5)=0,AO$6=""),0,AO$5*((DATE(YEAR($B472),MONTH($B472),MIN(AO$6,DAY(EOMONTH($B472,0))))&gt;=$B472)*(DATE(YEAR($B472),MONTH($B472),MIN(AO$6,DAY(EOMONTH($B472,0))))&lt;$C472)+(DATE(YEAR($B472),MONTH($B472)+1,MIN(AO$6,DAY(EOMONTH($B472,1))))&gt;=$B472)*(DATE(YEAR($B472),MONTH($B472)+1,MIN(AO$6,DAY(EOMONTH($B472,1))))&lt;$C472)))</f>
        <v>0</v>
      </c>
      <c r="AP472" s="48" t="n">
        <f aca="false">IF(OR(N(AP$5)=0,AP$6=""),0,AP$5*((DATE(YEAR($B472),MONTH($B472),MIN(AP$6,DAY(EOMONTH($B472,0))))&gt;=$B472)*(DATE(YEAR($B472),MONTH($B472),MIN(AP$6,DAY(EOMONTH($B472,0))))&lt;$C472)+(DATE(YEAR($B472),MONTH($B472)+1,MIN(AP$6,DAY(EOMONTH($B472,1))))&gt;=$B472)*(DATE(YEAR($B472),MONTH($B472)+1,MIN(AP$6,DAY(EOMONTH($B472,1))))&lt;$C472)))</f>
        <v>0</v>
      </c>
      <c r="AQ472" s="48" t="n">
        <f aca="false">IF(OR(N(AQ$5)=0,AQ$6=""),0,AQ$5*((DATE(YEAR($B472),MONTH($B472),MIN(AQ$6,DAY(EOMONTH($B472,0))))&gt;=$B472)*(DATE(YEAR($B472),MONTH($B472),MIN(AQ$6,DAY(EOMONTH($B472,0))))&lt;$C472)+(DATE(YEAR($B472),MONTH($B472)+1,MIN(AQ$6,DAY(EOMONTH($B472,1))))&gt;=$B472)*(DATE(YEAR($B472),MONTH($B472)+1,MIN(AQ$6,DAY(EOMONTH($B472,1))))&lt;$C472)))</f>
        <v>0</v>
      </c>
      <c r="AR472" s="48" t="n">
        <f aca="false">IF(OR(N(AR$5)=0,AR$6=""),0,AR$5*((DATE(YEAR($B472),MONTH($B472),MIN(AR$6,DAY(EOMONTH($B472,0))))&gt;=$B472)*(DATE(YEAR($B472),MONTH($B472),MIN(AR$6,DAY(EOMONTH($B472,0))))&lt;$C472)+(DATE(YEAR($B472),MONTH($B472)+1,MIN(AR$6,DAY(EOMONTH($B472,1))))&gt;=$B472)*(DATE(YEAR($B472),MONTH($B472)+1,MIN(AR$6,DAY(EOMONTH($B472,1))))&lt;$C472)))</f>
        <v>0</v>
      </c>
      <c r="AS472" s="48" t="n">
        <f aca="false">IF(OR(N(AS$5)=0,AS$6=""),0,AS$5*((DATE(YEAR($B472),MONTH($B472),MIN(AS$6,DAY(EOMONTH($B472,0))))&gt;=$B472)*(DATE(YEAR($B472),MONTH($B472),MIN(AS$6,DAY(EOMONTH($B472,0))))&lt;$C472)+(DATE(YEAR($B472),MONTH($B472)+1,MIN(AS$6,DAY(EOMONTH($B472,1))))&gt;=$B472)*(DATE(YEAR($B472),MONTH($B472)+1,MIN(AS$6,DAY(EOMONTH($B472,1))))&lt;$C472)))</f>
        <v>0</v>
      </c>
      <c r="AT472" s="48" t="n">
        <f aca="false">IF(OR(N(AT$5)=0,AT$6=""),0,AT$5*((DATE(YEAR($B472),MONTH($B472),MIN(AT$6,DAY(EOMONTH($B472,0))))&gt;=$B472)*(DATE(YEAR($B472),MONTH($B472),MIN(AT$6,DAY(EOMONTH($B472,0))))&lt;$C472)+(DATE(YEAR($B472),MONTH($B472)+1,MIN(AT$6,DAY(EOMONTH($B472,1))))&gt;=$B472)*(DATE(YEAR($B472),MONTH($B472)+1,MIN(AT$6,DAY(EOMONTH($B472,1))))&lt;$C472)))</f>
        <v>0</v>
      </c>
      <c r="AU472" s="48" t="n">
        <f aca="false">IF(OR(N(AU$5)=0,AU$6=""),0,AU$5*((DATE(YEAR($B472),MONTH($B472),MIN(AU$6,DAY(EOMONTH($B472,0))))&gt;=$B472)*(DATE(YEAR($B472),MONTH($B472),MIN(AU$6,DAY(EOMONTH($B472,0))))&lt;$C472)+(DATE(YEAR($B472),MONTH($B472)+1,MIN(AU$6,DAY(EOMONTH($B472,1))))&gt;=$B472)*(DATE(YEAR($B472),MONTH($B472)+1,MIN(AU$6,DAY(EOMONTH($B472,1))))&lt;$C472)))</f>
        <v>0</v>
      </c>
      <c r="AV472" s="48" t="n">
        <f aca="false">IF(OR(N(AV$5)=0,AV$6=""),0,AV$5*((DATE(YEAR($B472),MONTH($B472),MIN(AV$6,DAY(EOMONTH($B472,0))))&gt;=$B472)*(DATE(YEAR($B472),MONTH($B472),MIN(AV$6,DAY(EOMONTH($B472,0))))&lt;$C472)+(DATE(YEAR($B472),MONTH($B472)+1,MIN(AV$6,DAY(EOMONTH($B472,1))))&gt;=$B472)*(DATE(YEAR($B472),MONTH($B472)+1,MIN(AV$6,DAY(EOMONTH($B472,1))))&lt;$C472)))</f>
        <v>0</v>
      </c>
      <c r="AW472" s="48" t="n">
        <f aca="false">IF(OR(N(AW$5)=0,AW$6=""),0,AW$5*((DATE(YEAR($B472),MONTH($B472),MIN(AW$6,DAY(EOMONTH($B472,0))))&gt;=$B472)*(DATE(YEAR($B472),MONTH($B472),MIN(AW$6,DAY(EOMONTH($B472,0))))&lt;$C472)+(DATE(YEAR($B472),MONTH($B472)+1,MIN(AW$6,DAY(EOMONTH($B472,1))))&gt;=$B472)*(DATE(YEAR($B472),MONTH($B472)+1,MIN(AW$6,DAY(EOMONTH($B472,1))))&lt;$C472)))</f>
        <v>0</v>
      </c>
      <c r="AX472" s="48" t="n">
        <f aca="false">IF(OR(N(AX$5)=0,AX$6=""),0,AX$5*((DATE(YEAR($B472),MONTH($B472),MIN(AX$6,DAY(EOMONTH($B472,0))))&gt;=$B472)*(DATE(YEAR($B472),MONTH($B472),MIN(AX$6,DAY(EOMONTH($B472,0))))&lt;$C472)+(DATE(YEAR($B472),MONTH($B472)+1,MIN(AX$6,DAY(EOMONTH($B472,1))))&gt;=$B472)*(DATE(YEAR($B472),MONTH($B472)+1,MIN(AX$6,DAY(EOMONTH($B472,1))))&lt;$C472)))</f>
        <v>0</v>
      </c>
      <c r="AY472" s="48" t="n">
        <f aca="false">IF(OR(N(AY$5)=0,AY$6=""),0,AY$5*((DATE(YEAR($B472),MONTH($B472),MIN(AY$6,DAY(EOMONTH($B472,0))))&gt;=$B472)*(DATE(YEAR($B472),MONTH($B472),MIN(AY$6,DAY(EOMONTH($B472,0))))&lt;$C472)+(DATE(YEAR($B472),MONTH($B472)+1,MIN(AY$6,DAY(EOMONTH($B472,1))))&gt;=$B472)*(DATE(YEAR($B472),MONTH($B472)+1,MIN(AY$6,DAY(EOMONTH($B472,1))))&lt;$C472)))</f>
        <v>0</v>
      </c>
      <c r="AZ472" s="48" t="n">
        <f aca="false">IF(OR(N(AZ$5)=0,AZ$6=""),0,AZ$5*((DATE(YEAR($B472),MONTH($B472),MIN(AZ$6,DAY(EOMONTH($B472,0))))&gt;=$B472)*(DATE(YEAR($B472),MONTH($B472),MIN(AZ$6,DAY(EOMONTH($B472,0))))&lt;$C472)+(DATE(YEAR($B472),MONTH($B472)+1,MIN(AZ$6,DAY(EOMONTH($B472,1))))&gt;=$B472)*(DATE(YEAR($B472),MONTH($B472)+1,MIN(AZ$6,DAY(EOMONTH($B472,1))))&lt;$C472)))</f>
        <v>0</v>
      </c>
      <c r="BA472" s="48" t="n">
        <f aca="false">IF(OR(N(BA$5)=0,BA$6=""),0,BA$5*((DATE(YEAR($B472),MONTH($B472),MIN(BA$6,DAY(EOMONTH($B472,0))))&gt;=$B472)*(DATE(YEAR($B472),MONTH($B472),MIN(BA$6,DAY(EOMONTH($B472,0))))&lt;$C472)+(DATE(YEAR($B472),MONTH($B472)+1,MIN(BA$6,DAY(EOMONTH($B472,1))))&gt;=$B472)*(DATE(YEAR($B472),MONTH($B472)+1,MIN(BA$6,DAY(EOMONTH($B472,1))))&lt;$C472)))</f>
        <v>0</v>
      </c>
      <c r="BB472" s="48" t="n">
        <f aca="false">IF(OR(N(BB$5)=0,BB$6=""),0,BB$5*((DATE(YEAR($B472),MONTH($B472),MIN(BB$6,DAY(EOMONTH($B472,0))))&gt;=$B472)*(DATE(YEAR($B472),MONTH($B472),MIN(BB$6,DAY(EOMONTH($B472,0))))&lt;$C472)+(DATE(YEAR($B472),MONTH($B472)+1,MIN(BB$6,DAY(EOMONTH($B472,1))))&gt;=$B472)*(DATE(YEAR($B472),MONTH($B472)+1,MIN(BB$6,DAY(EOMONTH($B472,1))))&lt;$C472)))</f>
        <v>0</v>
      </c>
      <c r="BC472" s="48" t="n">
        <f aca="false">IF(OR(N(BC$5)=0,BC$6=""),0,BC$5*((DATE(YEAR($B472),MONTH($B472),MIN(BC$6,DAY(EOMONTH($B472,0))))&gt;=$B472)*(DATE(YEAR($B472),MONTH($B472),MIN(BC$6,DAY(EOMONTH($B472,0))))&lt;$C472)+(DATE(YEAR($B472),MONTH($B472)+1,MIN(BC$6,DAY(EOMONTH($B472,1))))&gt;=$B472)*(DATE(YEAR($B472),MONTH($B472)+1,MIN(BC$6,DAY(EOMONTH($B472,1))))&lt;$C472)))</f>
        <v>0</v>
      </c>
      <c r="BD472" s="48" t="n">
        <f aca="false">IF(OR(N(BD$5)=0,BD$6=""),0,BD$5*((DATE(YEAR($B472),MONTH($B472),MIN(BD$6,DAY(EOMONTH($B472,0))))&gt;=$B472)*(DATE(YEAR($B472),MONTH($B472),MIN(BD$6,DAY(EOMONTH($B472,0))))&lt;$C472)+(DATE(YEAR($B472),MONTH($B472)+1,MIN(BD$6,DAY(EOMONTH($B472,1))))&gt;=$B472)*(DATE(YEAR($B472),MONTH($B472)+1,MIN(BD$6,DAY(EOMONTH($B472,1))))&lt;$C472)))</f>
        <v>0</v>
      </c>
      <c r="BE472" s="48" t="n">
        <f aca="false">IF(OR(N(BE$5)=0,BE$6=""),0,BE$5*((DATE(YEAR($B472),MONTH($B472),MIN(BE$6,DAY(EOMONTH($B472,0))))&gt;=$B472)*(DATE(YEAR($B472),MONTH($B472),MIN(BE$6,DAY(EOMONTH($B472,0))))&lt;$C472)+(DATE(YEAR($B472),MONTH($B472)+1,MIN(BE$6,DAY(EOMONTH($B472,1))))&gt;=$B472)*(DATE(YEAR($B472),MONTH($B472)+1,MIN(BE$6,DAY(EOMONTH($B472,1))))&lt;$C472)))</f>
        <v>0</v>
      </c>
      <c r="BF472" s="48" t="n">
        <f aca="false">IF(OR(N(BF$5)=0,BF$6=""),0,BF$5*((DATE(YEAR($B472),MONTH($B472),MIN(BF$6,DAY(EOMONTH($B472,0))))&gt;=$B472)*(DATE(YEAR($B472),MONTH($B472),MIN(BF$6,DAY(EOMONTH($B472,0))))&lt;$C472)+(DATE(YEAR($B472),MONTH($B472)+1,MIN(BF$6,DAY(EOMONTH($B472,1))))&gt;=$B472)*(DATE(YEAR($B472),MONTH($B472)+1,MIN(BF$6,DAY(EOMONTH($B472,1))))&lt;$C472)))</f>
        <v>0</v>
      </c>
      <c r="BG472" s="48" t="n">
        <f aca="false">IF(OR(N(BG$5)=0,BG$6=""),0,BG$5*((DATE(YEAR($B472),MONTH($B472),MIN(BG$6,DAY(EOMONTH($B472,0))))&gt;=$B472)*(DATE(YEAR($B472),MONTH($B472),MIN(BG$6,DAY(EOMONTH($B472,0))))&lt;$C472)+(DATE(YEAR($B472),MONTH($B472)+1,MIN(BG$6,DAY(EOMONTH($B472,1))))&gt;=$B472)*(DATE(YEAR($B472),MONTH($B472)+1,MIN(BG$6,DAY(EOMONTH($B472,1))))&lt;$C472)))</f>
        <v>0</v>
      </c>
      <c r="BH472" s="48" t="n">
        <f aca="false">IF(OR(N(BH$5)=0,BH$6=""),0,BH$5*((DATE(YEAR($B472),MONTH($B472),MIN(BH$6,DAY(EOMONTH($B472,0))))&gt;=$B472)*(DATE(YEAR($B472),MONTH($B472),MIN(BH$6,DAY(EOMONTH($B472,0))))&lt;$C472)+(DATE(YEAR($B472),MONTH($B472)+1,MIN(BH$6,DAY(EOMONTH($B472,1))))&gt;=$B472)*(DATE(YEAR($B472),MONTH($B472)+1,MIN(BH$6,DAY(EOMONTH($B472,1))))&lt;$C472)))</f>
        <v>0</v>
      </c>
      <c r="BI472" s="48" t="n">
        <f aca="false">IF(OR(N(BI$5)=0,BI$6=""),0,BI$5*((DATE(YEAR($B472),MONTH($B472),MIN(BI$6,DAY(EOMONTH($B472,0))))&gt;=$B472)*(DATE(YEAR($B472),MONTH($B472),MIN(BI$6,DAY(EOMONTH($B472,0))))&lt;$C472)+(DATE(YEAR($B472),MONTH($B472)+1,MIN(BI$6,DAY(EOMONTH($B472,1))))&gt;=$B472)*(DATE(YEAR($B472),MONTH($B472)+1,MIN(BI$6,DAY(EOMONTH($B472,1))))&lt;$C472)))</f>
        <v>0</v>
      </c>
      <c r="BJ472" s="48" t="n">
        <f aca="false">IF(OR(N(BJ$5)=0,BJ$6=""),0,BJ$5*((DATE(YEAR($B472),MONTH($B472),MIN(BJ$6,DAY(EOMONTH($B472,0))))&gt;=$B472)*(DATE(YEAR($B472),MONTH($B472),MIN(BJ$6,DAY(EOMONTH($B472,0))))&lt;$C472)+(DATE(YEAR($B472),MONTH($B472)+1,MIN(BJ$6,DAY(EOMONTH($B472,1))))&gt;=$B472)*(DATE(YEAR($B472),MONTH($B472)+1,MIN(BJ$6,DAY(EOMONTH($B472,1))))&lt;$C472)))</f>
        <v>0</v>
      </c>
      <c r="BK472" s="48" t="n">
        <f aca="false">IF(OR(N(BK$5)=0,BK$6=""),0,BK$5*((DATE(YEAR($B472),MONTH($B472),MIN(BK$6,DAY(EOMONTH($B472,0))))&gt;=$B472)*(DATE(YEAR($B472),MONTH($B472),MIN(BK$6,DAY(EOMONTH($B472,0))))&lt;$C472)+(DATE(YEAR($B472),MONTH($B472)+1,MIN(BK$6,DAY(EOMONTH($B472,1))))&gt;=$B472)*(DATE(YEAR($B472),MONTH($B472)+1,MIN(BK$6,DAY(EOMONTH($B472,1))))&lt;$C472)))</f>
        <v>0</v>
      </c>
      <c r="BL472" s="48" t="n">
        <f aca="false">IF(OR(N(BL$5)=0,BL$6=""),0,BL$5*((DATE(YEAR($B472),MONTH($B472),MIN(BL$6,DAY(EOMONTH($B472,0))))&gt;=$B472)*(DATE(YEAR($B472),MONTH($B472),MIN(BL$6,DAY(EOMONTH($B472,0))))&lt;$C472)+(DATE(YEAR($B472),MONTH($B472)+1,MIN(BL$6,DAY(EOMONTH($B472,1))))&gt;=$B472)*(DATE(YEAR($B472),MONTH($B472)+1,MIN(BL$6,DAY(EOMONTH($B472,1))))&lt;$C472)))</f>
        <v>0</v>
      </c>
      <c r="BM472" s="48" t="n">
        <f aca="false">IF(OR(N(BM$5)=0,BM$6=""),0,BM$5*((DATE(YEAR($B472),MONTH($B472),MIN(BM$6,DAY(EOMONTH($B472,0))))&gt;=$B472)*(DATE(YEAR($B472),MONTH($B472),MIN(BM$6,DAY(EOMONTH($B472,0))))&lt;$C472)+(DATE(YEAR($B472),MONTH($B472)+1,MIN(BM$6,DAY(EOMONTH($B472,1))))&gt;=$B472)*(DATE(YEAR($B472),MONTH($B472)+1,MIN(BM$6,DAY(EOMONTH($B472,1))))&lt;$C472)))</f>
        <v>0</v>
      </c>
      <c r="BN472" s="48" t="n">
        <f aca="false">IF(OR(N(BN$5)=0,BN$6=""),0,BN$5*((DATE(YEAR($B472),MONTH($B472),MIN(BN$6,DAY(EOMONTH($B472,0))))&gt;=$B472)*(DATE(YEAR($B472),MONTH($B472),MIN(BN$6,DAY(EOMONTH($B472,0))))&lt;$C472)+(DATE(YEAR($B472),MONTH($B472)+1,MIN(BN$6,DAY(EOMONTH($B472,1))))&gt;=$B472)*(DATE(YEAR($B472),MONTH($B472)+1,MIN(BN$6,DAY(EOMONTH($B472,1))))&lt;$C472)))</f>
        <v>0</v>
      </c>
      <c r="BO472" s="48" t="n">
        <f aca="false">IF(OR(N(BO$5)=0,BO$6=""),0,BO$5*((DATE(YEAR($B472),MONTH($B472),MIN(BO$6,DAY(EOMONTH($B472,0))))&gt;=$B472)*(DATE(YEAR($B472),MONTH($B472),MIN(BO$6,DAY(EOMONTH($B472,0))))&lt;$C472)+(DATE(YEAR($B472),MONTH($B472)+1,MIN(BO$6,DAY(EOMONTH($B472,1))))&gt;=$B472)*(DATE(YEAR($B472),MONTH($B472)+1,MIN(BO$6,DAY(EOMONTH($B472,1))))&lt;$C472)))</f>
        <v>0</v>
      </c>
      <c r="BP472" s="48" t="n">
        <f aca="false">IF(OR(N(BP$5)=0,BP$6=""),0,BP$5*((DATE(YEAR($B472),MONTH($B472),MIN(BP$6,DAY(EOMONTH($B472,0))))&gt;=$B472)*(DATE(YEAR($B472),MONTH($B472),MIN(BP$6,DAY(EOMONTH($B472,0))))&lt;$C472)+(DATE(YEAR($B472),MONTH($B472)+1,MIN(BP$6,DAY(EOMONTH($B472,1))))&gt;=$B472)*(DATE(YEAR($B472),MONTH($B472)+1,MIN(BP$6,DAY(EOMONTH($B472,1))))&lt;$C472)))</f>
        <v>0</v>
      </c>
      <c r="BQ472" s="48" t="n">
        <f aca="false">IF(OR(N(BQ$5)=0,BQ$6=""),0,BQ$5*((DATE(YEAR($B472),MONTH($B472),MIN(BQ$6,DAY(EOMONTH($B472,0))))&gt;=$B472)*(DATE(YEAR($B472),MONTH($B472),MIN(BQ$6,DAY(EOMONTH($B472,0))))&lt;$C472)+(DATE(YEAR($B472),MONTH($B472)+1,MIN(BQ$6,DAY(EOMONTH($B472,1))))&gt;=$B472)*(DATE(YEAR($B472),MONTH($B472)+1,MIN(BQ$6,DAY(EOMONTH($B472,1))))&lt;$C472)))</f>
        <v>0</v>
      </c>
      <c r="BR472" s="48" t="n">
        <f aca="false">IF(OR(N(BR$5)=0,BR$6=""),0,BR$5*((DATE(YEAR($B472),MONTH($B472),MIN(BR$6,DAY(EOMONTH($B472,0))))&gt;=$B472)*(DATE(YEAR($B472),MONTH($B472),MIN(BR$6,DAY(EOMONTH($B472,0))))&lt;$C472)+(DATE(YEAR($B472),MONTH($B472)+1,MIN(BR$6,DAY(EOMONTH($B472,1))))&gt;=$B472)*(DATE(YEAR($B472),MONTH($B472)+1,MIN(BR$6,DAY(EOMONTH($B472,1))))&lt;$C472)))</f>
        <v>0</v>
      </c>
      <c r="BS472" s="48" t="n">
        <f aca="false">IF(OR(N(BS$5)=0,BS$6=""),0,BS$5*((DATE(YEAR($B472),MONTH($B472),MIN(BS$6,DAY(EOMONTH($B472,0))))&gt;=$B472)*(DATE(YEAR($B472),MONTH($B472),MIN(BS$6,DAY(EOMONTH($B472,0))))&lt;$C472)+(DATE(YEAR($B472),MONTH($B472)+1,MIN(BS$6,DAY(EOMONTH($B472,1))))&gt;=$B472)*(DATE(YEAR($B472),MONTH($B472)+1,MIN(BS$6,DAY(EOMONTH($B472,1))))&lt;$C472)))</f>
        <v>0</v>
      </c>
      <c r="BT472" s="48" t="n">
        <f aca="false">IF(OR(N(BT$5)=0,BT$6=""),0,BT$5*((DATE(YEAR($B472),MONTH($B472),MIN(BT$6,DAY(EOMONTH($B472,0))))&gt;=$B472)*(DATE(YEAR($B472),MONTH($B472),MIN(BT$6,DAY(EOMONTH($B472,0))))&lt;$C472)+(DATE(YEAR($B472),MONTH($B472)+1,MIN(BT$6,DAY(EOMONTH($B472,1))))&gt;=$B472)*(DATE(YEAR($B472),MONTH($B472)+1,MIN(BT$6,DAY(EOMONTH($B472,1))))&lt;$C472)))</f>
        <v>0</v>
      </c>
      <c r="BU472" s="48" t="n">
        <f aca="false">IF(OR(N(BU$5)=0,BU$6=""),0,BU$5*((DATE(YEAR($B472),MONTH($B472),MIN(BU$6,DAY(EOMONTH($B472,0))))&gt;=$B472)*(DATE(YEAR($B472),MONTH($B472),MIN(BU$6,DAY(EOMONTH($B472,0))))&lt;$C472)+(DATE(YEAR($B472),MONTH($B472)+1,MIN(BU$6,DAY(EOMONTH($B472,1))))&gt;=$B472)*(DATE(YEAR($B472),MONTH($B472)+1,MIN(BU$6,DAY(EOMONTH($B472,1))))&lt;$C472)))</f>
        <v>0</v>
      </c>
      <c r="BV472" s="48" t="n">
        <f aca="false">IF(OR(N(BV$5)=0,BV$6=""),0,BV$5*((DATE(YEAR($B472),MONTH($B472),MIN(BV$6,DAY(EOMONTH($B472,0))))&gt;=$B472)*(DATE(YEAR($B472),MONTH($B472),MIN(BV$6,DAY(EOMONTH($B472,0))))&lt;$C472)+(DATE(YEAR($B472),MONTH($B472)+1,MIN(BV$6,DAY(EOMONTH($B472,1))))&gt;=$B472)*(DATE(YEAR($B472),MONTH($B472)+1,MIN(BV$6,DAY(EOMONTH($B472,1))))&lt;$C472)))</f>
        <v>0</v>
      </c>
      <c r="BW472" s="48" t="n">
        <f aca="false">IF(OR(N(BW$5)=0,BW$6=""),0,BW$5*((DATE(YEAR($B472),MONTH($B472),MIN(BW$6,DAY(EOMONTH($B472,0))))&gt;=$B472)*(DATE(YEAR($B472),MONTH($B472),MIN(BW$6,DAY(EOMONTH($B472,0))))&lt;$C472)+(DATE(YEAR($B472),MONTH($B472)+1,MIN(BW$6,DAY(EOMONTH($B472,1))))&gt;=$B472)*(DATE(YEAR($B472),MONTH($B472)+1,MIN(BW$6,DAY(EOMONTH($B472,1))))&lt;$C472)))</f>
        <v>0</v>
      </c>
      <c r="BX472" s="48" t="n">
        <f aca="false">MIN(Z472,(FT471*(1+FT$5/Setup!$C$36)+IF($V472=1,N($F472),0)))</f>
        <v>0</v>
      </c>
      <c r="BY472" s="48" t="n">
        <f aca="false">MIN(AA472,(FU471*(1+FU$5/Setup!$C$36)+IF($V472=2,N($F472),0)))</f>
        <v>0</v>
      </c>
      <c r="BZ472" s="48" t="n">
        <f aca="false">MIN(AB472,(FV471*(1+FV$5/Setup!$C$36)+IF($V472=3,N($F472),0)))</f>
        <v>0</v>
      </c>
      <c r="CA472" s="48" t="n">
        <f aca="false">MIN(AC472,(FW471*(1+FW$5/Setup!$C$36)+IF($V472=4,N($F472),0)))</f>
        <v>0</v>
      </c>
      <c r="CB472" s="48" t="n">
        <f aca="false">MIN(AD472,(FX471*(1+FX$5/Setup!$C$36)+IF($V472=5,N($F472),0)))</f>
        <v>0</v>
      </c>
      <c r="CC472" s="48" t="n">
        <f aca="false">MIN(AE472,(FY471*(1+FY$5/Setup!$C$36)+IF($V472=6,N($F472),0)))</f>
        <v>0</v>
      </c>
      <c r="CD472" s="48" t="n">
        <f aca="false">MIN(AF472,(FZ471*(1+FZ$5/Setup!$C$36)+IF($V472=7,N($F472),0)))</f>
        <v>0</v>
      </c>
      <c r="CE472" s="48" t="n">
        <f aca="false">MIN(AG472,(GA471*(1+GA$5/Setup!$C$36)+IF($V472=8,N($F472),0)))</f>
        <v>0</v>
      </c>
      <c r="CF472" s="48" t="n">
        <f aca="false">MIN(AH472,(GB471*(1+GB$5/Setup!$C$36)+IF($V472=9,N($F472),0)))</f>
        <v>0</v>
      </c>
      <c r="CG472" s="48" t="n">
        <f aca="false">MIN(AI472,(GC471*(1+GC$5/Setup!$C$36)+IF($V472=10,N($F472),0)))</f>
        <v>0</v>
      </c>
      <c r="CH472" s="48" t="n">
        <f aca="false">MIN(AJ472,(GD471*(1+GD$5/Setup!$C$36)+IF($V472=11,N($F472),0)))</f>
        <v>0</v>
      </c>
      <c r="CI472" s="48" t="n">
        <f aca="false">MIN(AK472,(GE471*(1+GE$5/Setup!$C$36)+IF($V472=12,N($F472),0)))</f>
        <v>0</v>
      </c>
      <c r="CJ472" s="48" t="n">
        <f aca="false">MIN(AL472,(GF471*(1+GF$5/Setup!$C$36)+IF($V472=13,N($F472),0)))</f>
        <v>0</v>
      </c>
      <c r="CK472" s="48" t="n">
        <f aca="false">MIN(AM472,(GG471*(1+GG$5/Setup!$C$36)+IF($V472=14,N($F472),0)))</f>
        <v>0</v>
      </c>
      <c r="CL472" s="48" t="n">
        <f aca="false">MIN(AN472,(GH471*(1+GH$5/Setup!$C$36)+IF($V472=15,N($F472),0)))</f>
        <v>0</v>
      </c>
      <c r="CM472" s="48" t="n">
        <f aca="false">MIN(AO472,(GI471*(1+GI$5/Setup!$C$36)+IF($V472=16,N($F472),0)))</f>
        <v>0</v>
      </c>
      <c r="CN472" s="48" t="n">
        <f aca="false">MIN(AP472,(GJ471*(1+GJ$5/Setup!$C$36)+IF($V472=17,N($F472),0)))</f>
        <v>0</v>
      </c>
      <c r="CO472" s="48" t="n">
        <f aca="false">MIN(AQ472,(GK471*(1+GK$5/Setup!$C$36)+IF($V472=18,N($F472),0)))</f>
        <v>0</v>
      </c>
      <c r="CP472" s="48" t="n">
        <f aca="false">MIN(AR472,(GL471*(1+GL$5/Setup!$C$36)+IF($V472=19,N($F472),0)))</f>
        <v>0</v>
      </c>
      <c r="CQ472" s="48" t="n">
        <f aca="false">MIN(AS472,(GM471*(1+GM$5/Setup!$C$36)+IF($V472=20,N($F472),0)))</f>
        <v>0</v>
      </c>
      <c r="CR472" s="48" t="n">
        <f aca="false">MIN(AT472,(GN471*(1+GN$5/Setup!$C$36)+IF($V472=21,N($F472),0)))</f>
        <v>0</v>
      </c>
      <c r="CS472" s="48" t="n">
        <f aca="false">MIN(AU472,(GO471*(1+GO$5/Setup!$C$36)+IF($V472=22,N($F472),0)))</f>
        <v>0</v>
      </c>
      <c r="CT472" s="48" t="n">
        <f aca="false">MIN(AV472,(GP471*(1+GP$5/Setup!$C$36)+IF($V472=23,N($F472),0)))</f>
        <v>0</v>
      </c>
      <c r="CU472" s="48" t="n">
        <f aca="false">MIN(AW472,(GQ471*(1+GQ$5/Setup!$C$36)+IF($V472=24,N($F472),0)))</f>
        <v>0</v>
      </c>
      <c r="CV472" s="48" t="n">
        <f aca="false">MIN(AX472,(GR471*(1+GR$5/Setup!$C$36)+IF($V472=25,N($F472),0)))</f>
        <v>0</v>
      </c>
      <c r="CW472" s="48" t="n">
        <f aca="false">MIN(AY472,(GS471*(1+GS$5/Setup!$C$36)+IF($V472=26,N($F472),0)))</f>
        <v>0</v>
      </c>
      <c r="CX472" s="48" t="n">
        <f aca="false">MIN(AZ472,(GT471*(1+GT$5/Setup!$C$36)+IF($V472=27,N($F472),0)))</f>
        <v>0</v>
      </c>
      <c r="CY472" s="48" t="n">
        <f aca="false">MIN(BA472,(GU471*(1+GU$5/Setup!$C$36)+IF($V472=28,N($F472),0)))</f>
        <v>0</v>
      </c>
      <c r="CZ472" s="48" t="n">
        <f aca="false">MIN(BB472,(GV471*(1+GV$5/Setup!$C$36)+IF($V472=29,N($F472),0)))</f>
        <v>0</v>
      </c>
      <c r="DA472" s="48" t="n">
        <f aca="false">MIN(BC472,(GW471*(1+GW$5/Setup!$C$36)+IF($V472=30,N($F472),0)))</f>
        <v>0</v>
      </c>
      <c r="DB472" s="48" t="n">
        <f aca="false">MIN(BD472,(GX471*(1+GX$5/Setup!$C$36)+IF($V472=31,N($F472),0)))</f>
        <v>0</v>
      </c>
      <c r="DC472" s="48" t="n">
        <f aca="false">MIN(BE472,(GY471*(1+GY$5/Setup!$C$36)+IF($V472=32,N($F472),0)))</f>
        <v>0</v>
      </c>
      <c r="DD472" s="48" t="n">
        <f aca="false">MIN(BF472,(GZ471*(1+GZ$5/Setup!$C$36)+IF($V472=33,N($F472),0)))</f>
        <v>0</v>
      </c>
      <c r="DE472" s="48" t="n">
        <f aca="false">MIN(BG472,(HA471*(1+HA$5/Setup!$C$36)+IF($V472=34,N($F472),0)))</f>
        <v>0</v>
      </c>
      <c r="DF472" s="48" t="n">
        <f aca="false">MIN(BH472,(HB471*(1+HB$5/Setup!$C$36)+IF($V472=35,N($F472),0)))</f>
        <v>0</v>
      </c>
      <c r="DG472" s="48" t="n">
        <f aca="false">MIN(BI472,(HC471*(1+HC$5/Setup!$C$36)+IF($V472=36,N($F472),0)))</f>
        <v>0</v>
      </c>
      <c r="DH472" s="48" t="n">
        <f aca="false">MIN(BJ472,(HD471*(1+HD$5/Setup!$C$36)+IF($V472=37,N($F472),0)))</f>
        <v>0</v>
      </c>
      <c r="DI472" s="48" t="n">
        <f aca="false">MIN(BK472,(HE471*(1+HE$5/Setup!$C$36)+IF($V472=38,N($F472),0)))</f>
        <v>0</v>
      </c>
      <c r="DJ472" s="48" t="n">
        <f aca="false">MIN(BL472,(HF471*(1+HF$5/Setup!$C$36)+IF($V472=39,N($F472),0)))</f>
        <v>0</v>
      </c>
      <c r="DK472" s="48" t="n">
        <f aca="false">MIN(BM472,(HG471*(1+HG$5/Setup!$C$36)+IF($V472=40,N($F472),0)))</f>
        <v>0</v>
      </c>
      <c r="DL472" s="48" t="n">
        <f aca="false">MIN(BN472,(HH471*(1+HH$5/Setup!$C$36)+IF($V472=41,N($F472),0)))</f>
        <v>0</v>
      </c>
      <c r="DM472" s="48" t="n">
        <f aca="false">MIN(BO472,(HI471*(1+HI$5/Setup!$C$36)+IF($V472=42,N($F472),0)))</f>
        <v>0</v>
      </c>
      <c r="DN472" s="48" t="n">
        <f aca="false">MIN(BP472,(HJ471*(1+HJ$5/Setup!$C$36)+IF($V472=43,N($F472),0)))</f>
        <v>0</v>
      </c>
      <c r="DO472" s="48" t="n">
        <f aca="false">MIN(BQ472,(HK471*(1+HK$5/Setup!$C$36)+IF($V472=44,N($F472),0)))</f>
        <v>0</v>
      </c>
      <c r="DP472" s="48" t="n">
        <f aca="false">MIN(BR472,(HL471*(1+HL$5/Setup!$C$36)+IF($V472=45,N($F472),0)))</f>
        <v>0</v>
      </c>
      <c r="DQ472" s="48" t="n">
        <f aca="false">MIN(BS472,(HM471*(1+HM$5/Setup!$C$36)+IF($V472=46,N($F472),0)))</f>
        <v>0</v>
      </c>
      <c r="DR472" s="48" t="n">
        <f aca="false">MIN(BT472,(HN471*(1+HN$5/Setup!$C$36)+IF($V472=47,N($F472),0)))</f>
        <v>0</v>
      </c>
      <c r="DS472" s="48" t="n">
        <f aca="false">MIN(BU472,(HO471*(1+HO$5/Setup!$C$36)+IF($V472=48,N($F472),0)))</f>
        <v>0</v>
      </c>
      <c r="DT472" s="48" t="n">
        <f aca="false">MIN(BV472,(HP471*(1+HP$5/Setup!$C$36)+IF($V472=49,N($F472),0)))</f>
        <v>0</v>
      </c>
      <c r="DU472" s="48" t="n">
        <f aca="false">MIN(BW472,(HQ471*(1+HQ$5/Setup!$C$36)+IF($V472=50,N($F472),0)))</f>
        <v>0</v>
      </c>
      <c r="DV472" s="48" t="n">
        <f aca="false">MIN(MAX((FT471*(1+FT$5/Setup!$C$36)+IF($V472=1,N($F472),0))-BX472,0),MAX($P472-0,0))</f>
        <v>0</v>
      </c>
      <c r="DW472" s="48" t="n">
        <f aca="false">MIN(MAX((FU471*(1+FU$5/Setup!$C$36)+IF($V472=2,N($F472),0))-BY472,0),MAX($P472-SUM(DV472:DV472),0))</f>
        <v>0</v>
      </c>
      <c r="DX472" s="48" t="n">
        <f aca="false">MIN(MAX((FV471*(1+FV$5/Setup!$C$36)+IF($V472=3,N($F472),0))-BZ472,0),MAX($P472-SUM(DV472:DW472),0))</f>
        <v>0</v>
      </c>
      <c r="DY472" s="48" t="n">
        <f aca="false">MIN(MAX((FW471*(1+FW$5/Setup!$C$36)+IF($V472=4,N($F472),0))-CA472,0),MAX($P472-SUM(DV472:DX472),0))</f>
        <v>0</v>
      </c>
      <c r="DZ472" s="48" t="n">
        <f aca="false">MIN(MAX((FX471*(1+FX$5/Setup!$C$36)+IF($V472=5,N($F472),0))-CB472,0),MAX($P472-SUM(DV472:DY472),0))</f>
        <v>0</v>
      </c>
      <c r="EA472" s="48" t="n">
        <f aca="false">MIN(MAX((FY471*(1+FY$5/Setup!$C$36)+IF($V472=6,N($F472),0))-CC472,0),MAX($P472-SUM(DV472:DZ472),0))</f>
        <v>0</v>
      </c>
      <c r="EB472" s="48" t="n">
        <f aca="false">MIN(MAX((FZ471*(1+FZ$5/Setup!$C$36)+IF($V472=7,N($F472),0))-CD472,0),MAX($P472-SUM(DV472:EA472),0))</f>
        <v>0</v>
      </c>
      <c r="EC472" s="48" t="n">
        <f aca="false">MIN(MAX((GA471*(1+GA$5/Setup!$C$36)+IF($V472=8,N($F472),0))-CE472,0),MAX($P472-SUM(DV472:EB472),0))</f>
        <v>0</v>
      </c>
      <c r="ED472" s="48" t="n">
        <f aca="false">MIN(MAX((GB471*(1+GB$5/Setup!$C$36)+IF($V472=9,N($F472),0))-CF472,0),MAX($P472-SUM(DV472:EC472),0))</f>
        <v>0</v>
      </c>
      <c r="EE472" s="48" t="n">
        <f aca="false">MIN(MAX((GC471*(1+GC$5/Setup!$C$36)+IF($V472=10,N($F472),0))-CG472,0),MAX($P472-SUM(DV472:ED472),0))</f>
        <v>0</v>
      </c>
      <c r="EF472" s="48" t="n">
        <f aca="false">MIN(MAX((GD471*(1+GD$5/Setup!$C$36)+IF($V472=11,N($F472),0))-CH472,0),MAX($P472-SUM(DV472:EE472),0))</f>
        <v>0</v>
      </c>
      <c r="EG472" s="48" t="n">
        <f aca="false">MIN(MAX((GE471*(1+GE$5/Setup!$C$36)+IF($V472=12,N($F472),0))-CI472,0),MAX($P472-SUM(DV472:EF472),0))</f>
        <v>0</v>
      </c>
      <c r="EH472" s="48" t="n">
        <f aca="false">MIN(MAX((GF471*(1+GF$5/Setup!$C$36)+IF($V472=13,N($F472),0))-CJ472,0),MAX($P472-SUM(DV472:EG472),0))</f>
        <v>0</v>
      </c>
      <c r="EI472" s="48" t="n">
        <f aca="false">MIN(MAX((GG471*(1+GG$5/Setup!$C$36)+IF($V472=14,N($F472),0))-CK472,0),MAX($P472-SUM(DV472:EH472),0))</f>
        <v>0</v>
      </c>
      <c r="EJ472" s="48" t="n">
        <f aca="false">MIN(MAX((GH471*(1+GH$5/Setup!$C$36)+IF($V472=15,N($F472),0))-CL472,0),MAX($P472-SUM(DV472:EI472),0))</f>
        <v>0</v>
      </c>
      <c r="EK472" s="48" t="n">
        <f aca="false">MIN(MAX((GI471*(1+GI$5/Setup!$C$36)+IF($V472=16,N($F472),0))-CM472,0),MAX($P472-SUM(DV472:EJ472),0))</f>
        <v>0</v>
      </c>
      <c r="EL472" s="48" t="n">
        <f aca="false">MIN(MAX((GJ471*(1+GJ$5/Setup!$C$36)+IF($V472=17,N($F472),0))-CN472,0),MAX($P472-SUM(DV472:EK472),0))</f>
        <v>0</v>
      </c>
      <c r="EM472" s="48" t="n">
        <f aca="false">MIN(MAX((GK471*(1+GK$5/Setup!$C$36)+IF($V472=18,N($F472),0))-CO472,0),MAX($P472-SUM(DV472:EL472),0))</f>
        <v>0</v>
      </c>
      <c r="EN472" s="48" t="n">
        <f aca="false">MIN(MAX((GL471*(1+GL$5/Setup!$C$36)+IF($V472=19,N($F472),0))-CP472,0),MAX($P472-SUM(DV472:EM472),0))</f>
        <v>0</v>
      </c>
      <c r="EO472" s="48" t="n">
        <f aca="false">MIN(MAX((GM471*(1+GM$5/Setup!$C$36)+IF($V472=20,N($F472),0))-CQ472,0),MAX($P472-SUM(DV472:EN472),0))</f>
        <v>0</v>
      </c>
      <c r="EP472" s="48" t="n">
        <f aca="false">MIN(MAX((GN471*(1+GN$5/Setup!$C$36)+IF($V472=21,N($F472),0))-CR472,0),MAX($P472-SUM(DV472:EO472),0))</f>
        <v>0</v>
      </c>
      <c r="EQ472" s="48" t="n">
        <f aca="false">MIN(MAX((GO471*(1+GO$5/Setup!$C$36)+IF($V472=22,N($F472),0))-CS472,0),MAX($P472-SUM(DV472:EP472),0))</f>
        <v>0</v>
      </c>
      <c r="ER472" s="48" t="n">
        <f aca="false">MIN(MAX((GP471*(1+GP$5/Setup!$C$36)+IF($V472=23,N($F472),0))-CT472,0),MAX($P472-SUM(DV472:EQ472),0))</f>
        <v>0</v>
      </c>
      <c r="ES472" s="48" t="n">
        <f aca="false">MIN(MAX((GQ471*(1+GQ$5/Setup!$C$36)+IF($V472=24,N($F472),0))-CU472,0),MAX($P472-SUM(DV472:ER472),0))</f>
        <v>0</v>
      </c>
      <c r="ET472" s="48" t="n">
        <f aca="false">MIN(MAX((GR471*(1+GR$5/Setup!$C$36)+IF($V472=25,N($F472),0))-CV472,0),MAX($P472-SUM(DV472:ES472),0))</f>
        <v>0</v>
      </c>
      <c r="EU472" s="48" t="n">
        <f aca="false">MIN(MAX((GS471*(1+GS$5/Setup!$C$36)+IF($V472=26,N($F472),0))-CW472,0),MAX($P472-SUM(DV472:ET472),0))</f>
        <v>0</v>
      </c>
      <c r="EV472" s="48" t="n">
        <f aca="false">MIN(MAX((GT471*(1+GT$5/Setup!$C$36)+IF($V472=27,N($F472),0))-CX472,0),MAX($P472-SUM(DV472:EU472),0))</f>
        <v>0</v>
      </c>
      <c r="EW472" s="48" t="n">
        <f aca="false">MIN(MAX((GU471*(1+GU$5/Setup!$C$36)+IF($V472=28,N($F472),0))-CY472,0),MAX($P472-SUM(DV472:EV472),0))</f>
        <v>0</v>
      </c>
      <c r="EX472" s="48" t="n">
        <f aca="false">MIN(MAX((GV471*(1+GV$5/Setup!$C$36)+IF($V472=29,N($F472),0))-CZ472,0),MAX($P472-SUM(DV472:EW472),0))</f>
        <v>0</v>
      </c>
      <c r="EY472" s="48" t="n">
        <f aca="false">MIN(MAX((GW471*(1+GW$5/Setup!$C$36)+IF($V472=30,N($F472),0))-DA472,0),MAX($P472-SUM(DV472:EX472),0))</f>
        <v>0</v>
      </c>
      <c r="EZ472" s="48" t="n">
        <f aca="false">MIN(MAX((GX471*(1+GX$5/Setup!$C$36)+IF($V472=31,N($F472),0))-DB472,0),MAX($P472-SUM(DV472:EY472),0))</f>
        <v>0</v>
      </c>
      <c r="FA472" s="48" t="n">
        <f aca="false">MIN(MAX((GY471*(1+GY$5/Setup!$C$36)+IF($V472=32,N($F472),0))-DC472,0),MAX($P472-SUM(DV472:EZ472),0))</f>
        <v>0</v>
      </c>
      <c r="FB472" s="48" t="n">
        <f aca="false">MIN(MAX((GZ471*(1+GZ$5/Setup!$C$36)+IF($V472=33,N($F472),0))-DD472,0),MAX($P472-SUM(DV472:FA472),0))</f>
        <v>0</v>
      </c>
      <c r="FC472" s="48" t="n">
        <f aca="false">MIN(MAX((HA471*(1+HA$5/Setup!$C$36)+IF($V472=34,N($F472),0))-DE472,0),MAX($P472-SUM(DV472:FB472),0))</f>
        <v>0</v>
      </c>
      <c r="FD472" s="48" t="n">
        <f aca="false">MIN(MAX((HB471*(1+HB$5/Setup!$C$36)+IF($V472=35,N($F472),0))-DF472,0),MAX($P472-SUM(DV472:FC472),0))</f>
        <v>0</v>
      </c>
      <c r="FE472" s="48" t="n">
        <f aca="false">MIN(MAX((HC471*(1+HC$5/Setup!$C$36)+IF($V472=36,N($F472),0))-DG472,0),MAX($P472-SUM(DV472:FD472),0))</f>
        <v>0</v>
      </c>
      <c r="FF472" s="48" t="n">
        <f aca="false">MIN(MAX((HD471*(1+HD$5/Setup!$C$36)+IF($V472=37,N($F472),0))-DH472,0),MAX($P472-SUM(DV472:FE472),0))</f>
        <v>0</v>
      </c>
      <c r="FG472" s="48" t="n">
        <f aca="false">MIN(MAX((HE471*(1+HE$5/Setup!$C$36)+IF($V472=38,N($F472),0))-DI472,0),MAX($P472-SUM(DV472:FF472),0))</f>
        <v>0</v>
      </c>
      <c r="FH472" s="48" t="n">
        <f aca="false">MIN(MAX((HF471*(1+HF$5/Setup!$C$36)+IF($V472=39,N($F472),0))-DJ472,0),MAX($P472-SUM(DV472:FG472),0))</f>
        <v>0</v>
      </c>
      <c r="FI472" s="48" t="n">
        <f aca="false">MIN(MAX((HG471*(1+HG$5/Setup!$C$36)+IF($V472=40,N($F472),0))-DK472,0),MAX($P472-SUM(DV472:FH472),0))</f>
        <v>0</v>
      </c>
      <c r="FJ472" s="48" t="n">
        <f aca="false">MIN(MAX((HH471*(1+HH$5/Setup!$C$36)+IF($V472=41,N($F472),0))-DL472,0),MAX($P472-SUM(DV472:FI472),0))</f>
        <v>0</v>
      </c>
      <c r="FK472" s="48" t="n">
        <f aca="false">MIN(MAX((HI471*(1+HI$5/Setup!$C$36)+IF($V472=42,N($F472),0))-DM472,0),MAX($P472-SUM(DV472:FJ472),0))</f>
        <v>0</v>
      </c>
      <c r="FL472" s="48" t="n">
        <f aca="false">MIN(MAX((HJ471*(1+HJ$5/Setup!$C$36)+IF($V472=43,N($F472),0))-DN472,0),MAX($P472-SUM(DV472:FK472),0))</f>
        <v>0</v>
      </c>
      <c r="FM472" s="48" t="n">
        <f aca="false">MIN(MAX((HK471*(1+HK$5/Setup!$C$36)+IF($V472=44,N($F472),0))-DO472,0),MAX($P472-SUM(DV472:FL472),0))</f>
        <v>0</v>
      </c>
      <c r="FN472" s="48" t="n">
        <f aca="false">MIN(MAX((HL471*(1+HL$5/Setup!$C$36)+IF($V472=45,N($F472),0))-DP472,0),MAX($P472-SUM(DV472:FM472),0))</f>
        <v>0</v>
      </c>
      <c r="FO472" s="48" t="n">
        <f aca="false">MIN(MAX((HM471*(1+HM$5/Setup!$C$36)+IF($V472=46,N($F472),0))-DQ472,0),MAX($P472-SUM(DV472:FN472),0))</f>
        <v>0</v>
      </c>
      <c r="FP472" s="48" t="n">
        <f aca="false">MIN(MAX((HN471*(1+HN$5/Setup!$C$36)+IF($V472=47,N($F472),0))-DR472,0),MAX($P472-SUM(DV472:FO472),0))</f>
        <v>0</v>
      </c>
      <c r="FQ472" s="48" t="n">
        <f aca="false">MIN(MAX((HO471*(1+HO$5/Setup!$C$36)+IF($V472=48,N($F472),0))-DS472,0),MAX($P472-SUM(DV472:FP472),0))</f>
        <v>0</v>
      </c>
      <c r="FR472" s="48" t="n">
        <f aca="false">MIN(MAX((HP471*(1+HP$5/Setup!$C$36)+IF($V472=49,N($F472),0))-DT472,0),MAX($P472-SUM(DV472:FQ472),0))</f>
        <v>0</v>
      </c>
      <c r="FS472" s="48" t="n">
        <f aca="false">MIN(MAX((HQ471*(1+HQ$5/Setup!$C$36)+IF($V472=50,N($F472),0))-DU472,0),MAX($P472-SUM(DV472:FR472),0))</f>
        <v>0</v>
      </c>
      <c r="FT472" s="48" t="n">
        <f aca="false">IF((FT471*(1+FT$5/Setup!$C$36)+IF($V472=1,N($F472),0))-BX472-DV472&lt;0.005,0,(FT471*(1+FT$5/Setup!$C$36)+IF($V472=1,N($F472),0))-BX472-DV472)</f>
        <v>0</v>
      </c>
      <c r="FU472" s="48" t="n">
        <f aca="false">IF((FU471*(1+FU$5/Setup!$C$36)+IF($V472=2,N($F472),0))-BY472-DW472&lt;0.005,0,(FU471*(1+FU$5/Setup!$C$36)+IF($V472=2,N($F472),0))-BY472-DW472)</f>
        <v>0</v>
      </c>
      <c r="FV472" s="48" t="n">
        <f aca="false">IF((FV471*(1+FV$5/Setup!$C$36)+IF($V472=3,N($F472),0))-BZ472-DX472&lt;0.005,0,(FV471*(1+FV$5/Setup!$C$36)+IF($V472=3,N($F472),0))-BZ472-DX472)</f>
        <v>0</v>
      </c>
      <c r="FW472" s="48" t="n">
        <f aca="false">IF((FW471*(1+FW$5/Setup!$C$36)+IF($V472=4,N($F472),0))-CA472-DY472&lt;0.005,0,(FW471*(1+FW$5/Setup!$C$36)+IF($V472=4,N($F472),0))-CA472-DY472)</f>
        <v>0</v>
      </c>
      <c r="FX472" s="48" t="n">
        <f aca="false">IF((FX471*(1+FX$5/Setup!$C$36)+IF($V472=5,N($F472),0))-CB472-DZ472&lt;0.005,0,(FX471*(1+FX$5/Setup!$C$36)+IF($V472=5,N($F472),0))-CB472-DZ472)</f>
        <v>0</v>
      </c>
      <c r="FY472" s="48" t="n">
        <f aca="false">IF((FY471*(1+FY$5/Setup!$C$36)+IF($V472=6,N($F472),0))-CC472-EA472&lt;0.005,0,(FY471*(1+FY$5/Setup!$C$36)+IF($V472=6,N($F472),0))-CC472-EA472)</f>
        <v>0</v>
      </c>
      <c r="FZ472" s="48" t="n">
        <f aca="false">IF((FZ471*(1+FZ$5/Setup!$C$36)+IF($V472=7,N($F472),0))-CD472-EB472&lt;0.005,0,(FZ471*(1+FZ$5/Setup!$C$36)+IF($V472=7,N($F472),0))-CD472-EB472)</f>
        <v>0</v>
      </c>
      <c r="GA472" s="48" t="n">
        <f aca="false">IF((GA471*(1+GA$5/Setup!$C$36)+IF($V472=8,N($F472),0))-CE472-EC472&lt;0.005,0,(GA471*(1+GA$5/Setup!$C$36)+IF($V472=8,N($F472),0))-CE472-EC472)</f>
        <v>0</v>
      </c>
      <c r="GB472" s="48" t="n">
        <f aca="false">IF((GB471*(1+GB$5/Setup!$C$36)+IF($V472=9,N($F472),0))-CF472-ED472&lt;0.005,0,(GB471*(1+GB$5/Setup!$C$36)+IF($V472=9,N($F472),0))-CF472-ED472)</f>
        <v>0</v>
      </c>
      <c r="GC472" s="48" t="n">
        <f aca="false">IF((GC471*(1+GC$5/Setup!$C$36)+IF($V472=10,N($F472),0))-CG472-EE472&lt;0.005,0,(GC471*(1+GC$5/Setup!$C$36)+IF($V472=10,N($F472),0))-CG472-EE472)</f>
        <v>0</v>
      </c>
      <c r="GD472" s="48" t="n">
        <f aca="false">IF((GD471*(1+GD$5/Setup!$C$36)+IF($V472=11,N($F472),0))-CH472-EF472&lt;0.005,0,(GD471*(1+GD$5/Setup!$C$36)+IF($V472=11,N($F472),0))-CH472-EF472)</f>
        <v>0</v>
      </c>
      <c r="GE472" s="48" t="n">
        <f aca="false">IF((GE471*(1+GE$5/Setup!$C$36)+IF($V472=12,N($F472),0))-CI472-EG472&lt;0.005,0,(GE471*(1+GE$5/Setup!$C$36)+IF($V472=12,N($F472),0))-CI472-EG472)</f>
        <v>0</v>
      </c>
      <c r="GF472" s="48" t="n">
        <f aca="false">IF((GF471*(1+GF$5/Setup!$C$36)+IF($V472=13,N($F472),0))-CJ472-EH472&lt;0.005,0,(GF471*(1+GF$5/Setup!$C$36)+IF($V472=13,N($F472),0))-CJ472-EH472)</f>
        <v>0</v>
      </c>
      <c r="GG472" s="48" t="n">
        <f aca="false">IF((GG471*(1+GG$5/Setup!$C$36)+IF($V472=14,N($F472),0))-CK472-EI472&lt;0.005,0,(GG471*(1+GG$5/Setup!$C$36)+IF($V472=14,N($F472),0))-CK472-EI472)</f>
        <v>0</v>
      </c>
      <c r="GH472" s="48" t="n">
        <f aca="false">IF((GH471*(1+GH$5/Setup!$C$36)+IF($V472=15,N($F472),0))-CL472-EJ472&lt;0.005,0,(GH471*(1+GH$5/Setup!$C$36)+IF($V472=15,N($F472),0))-CL472-EJ472)</f>
        <v>0</v>
      </c>
      <c r="GI472" s="48" t="n">
        <f aca="false">IF((GI471*(1+GI$5/Setup!$C$36)+IF($V472=16,N($F472),0))-CM472-EK472&lt;0.005,0,(GI471*(1+GI$5/Setup!$C$36)+IF($V472=16,N($F472),0))-CM472-EK472)</f>
        <v>0</v>
      </c>
      <c r="GJ472" s="48" t="n">
        <f aca="false">IF((GJ471*(1+GJ$5/Setup!$C$36)+IF($V472=17,N($F472),0))-CN472-EL472&lt;0.005,0,(GJ471*(1+GJ$5/Setup!$C$36)+IF($V472=17,N($F472),0))-CN472-EL472)</f>
        <v>0</v>
      </c>
      <c r="GK472" s="48" t="n">
        <f aca="false">IF((GK471*(1+GK$5/Setup!$C$36)+IF($V472=18,N($F472),0))-CO472-EM472&lt;0.005,0,(GK471*(1+GK$5/Setup!$C$36)+IF($V472=18,N($F472),0))-CO472-EM472)</f>
        <v>0</v>
      </c>
      <c r="GL472" s="48" t="n">
        <f aca="false">IF((GL471*(1+GL$5/Setup!$C$36)+IF($V472=19,N($F472),0))-CP472-EN472&lt;0.005,0,(GL471*(1+GL$5/Setup!$C$36)+IF($V472=19,N($F472),0))-CP472-EN472)</f>
        <v>0</v>
      </c>
      <c r="GM472" s="48" t="n">
        <f aca="false">IF((GM471*(1+GM$5/Setup!$C$36)+IF($V472=20,N($F472),0))-CQ472-EO472&lt;0.005,0,(GM471*(1+GM$5/Setup!$C$36)+IF($V472=20,N($F472),0))-CQ472-EO472)</f>
        <v>0</v>
      </c>
      <c r="GN472" s="48" t="n">
        <f aca="false">IF((GN471*(1+GN$5/Setup!$C$36)+IF($V472=21,N($F472),0))-CR472-EP472&lt;0.005,0,(GN471*(1+GN$5/Setup!$C$36)+IF($V472=21,N($F472),0))-CR472-EP472)</f>
        <v>0</v>
      </c>
      <c r="GO472" s="48" t="n">
        <f aca="false">IF((GO471*(1+GO$5/Setup!$C$36)+IF($V472=22,N($F472),0))-CS472-EQ472&lt;0.005,0,(GO471*(1+GO$5/Setup!$C$36)+IF($V472=22,N($F472),0))-CS472-EQ472)</f>
        <v>0</v>
      </c>
      <c r="GP472" s="48" t="n">
        <f aca="false">IF((GP471*(1+GP$5/Setup!$C$36)+IF($V472=23,N($F472),0))-CT472-ER472&lt;0.005,0,(GP471*(1+GP$5/Setup!$C$36)+IF($V472=23,N($F472),0))-CT472-ER472)</f>
        <v>0</v>
      </c>
      <c r="GQ472" s="48" t="n">
        <f aca="false">IF((GQ471*(1+GQ$5/Setup!$C$36)+IF($V472=24,N($F472),0))-CU472-ES472&lt;0.005,0,(GQ471*(1+GQ$5/Setup!$C$36)+IF($V472=24,N($F472),0))-CU472-ES472)</f>
        <v>0</v>
      </c>
      <c r="GR472" s="48" t="n">
        <f aca="false">IF((GR471*(1+GR$5/Setup!$C$36)+IF($V472=25,N($F472),0))-CV472-ET472&lt;0.005,0,(GR471*(1+GR$5/Setup!$C$36)+IF($V472=25,N($F472),0))-CV472-ET472)</f>
        <v>0</v>
      </c>
      <c r="GS472" s="48" t="n">
        <f aca="false">IF((GS471*(1+GS$5/Setup!$C$36)+IF($V472=26,N($F472),0))-CW472-EU472&lt;0.005,0,(GS471*(1+GS$5/Setup!$C$36)+IF($V472=26,N($F472),0))-CW472-EU472)</f>
        <v>0</v>
      </c>
      <c r="GT472" s="48" t="n">
        <f aca="false">IF((GT471*(1+GT$5/Setup!$C$36)+IF($V472=27,N($F472),0))-CX472-EV472&lt;0.005,0,(GT471*(1+GT$5/Setup!$C$36)+IF($V472=27,N($F472),0))-CX472-EV472)</f>
        <v>0</v>
      </c>
      <c r="GU472" s="48" t="n">
        <f aca="false">IF((GU471*(1+GU$5/Setup!$C$36)+IF($V472=28,N($F472),0))-CY472-EW472&lt;0.005,0,(GU471*(1+GU$5/Setup!$C$36)+IF($V472=28,N($F472),0))-CY472-EW472)</f>
        <v>0</v>
      </c>
      <c r="GV472" s="48" t="n">
        <f aca="false">IF((GV471*(1+GV$5/Setup!$C$36)+IF($V472=29,N($F472),0))-CZ472-EX472&lt;0.005,0,(GV471*(1+GV$5/Setup!$C$36)+IF($V472=29,N($F472),0))-CZ472-EX472)</f>
        <v>0</v>
      </c>
      <c r="GW472" s="48" t="n">
        <f aca="false">IF((GW471*(1+GW$5/Setup!$C$36)+IF($V472=30,N($F472),0))-DA472-EY472&lt;0.005,0,(GW471*(1+GW$5/Setup!$C$36)+IF($V472=30,N($F472),0))-DA472-EY472)</f>
        <v>0</v>
      </c>
      <c r="GX472" s="48" t="n">
        <f aca="false">IF((GX471*(1+GX$5/Setup!$C$36)+IF($V472=31,N($F472),0))-DB472-EZ472&lt;0.005,0,(GX471*(1+GX$5/Setup!$C$36)+IF($V472=31,N($F472),0))-DB472-EZ472)</f>
        <v>0</v>
      </c>
      <c r="GY472" s="48" t="n">
        <f aca="false">IF((GY471*(1+GY$5/Setup!$C$36)+IF($V472=32,N($F472),0))-DC472-FA472&lt;0.005,0,(GY471*(1+GY$5/Setup!$C$36)+IF($V472=32,N($F472),0))-DC472-FA472)</f>
        <v>0</v>
      </c>
      <c r="GZ472" s="48" t="n">
        <f aca="false">IF((GZ471*(1+GZ$5/Setup!$C$36)+IF($V472=33,N($F472),0))-DD472-FB472&lt;0.005,0,(GZ471*(1+GZ$5/Setup!$C$36)+IF($V472=33,N($F472),0))-DD472-FB472)</f>
        <v>0</v>
      </c>
      <c r="HA472" s="48" t="n">
        <f aca="false">IF((HA471*(1+HA$5/Setup!$C$36)+IF($V472=34,N($F472),0))-DE472-FC472&lt;0.005,0,(HA471*(1+HA$5/Setup!$C$36)+IF($V472=34,N($F472),0))-DE472-FC472)</f>
        <v>0</v>
      </c>
      <c r="HB472" s="48" t="n">
        <f aca="false">IF((HB471*(1+HB$5/Setup!$C$36)+IF($V472=35,N($F472),0))-DF472-FD472&lt;0.005,0,(HB471*(1+HB$5/Setup!$C$36)+IF($V472=35,N($F472),0))-DF472-FD472)</f>
        <v>0</v>
      </c>
      <c r="HC472" s="48" t="n">
        <f aca="false">IF((HC471*(1+HC$5/Setup!$C$36)+IF($V472=36,N($F472),0))-DG472-FE472&lt;0.005,0,(HC471*(1+HC$5/Setup!$C$36)+IF($V472=36,N($F472),0))-DG472-FE472)</f>
        <v>0</v>
      </c>
      <c r="HD472" s="48" t="n">
        <f aca="false">IF((HD471*(1+HD$5/Setup!$C$36)+IF($V472=37,N($F472),0))-DH472-FF472&lt;0.005,0,(HD471*(1+HD$5/Setup!$C$36)+IF($V472=37,N($F472),0))-DH472-FF472)</f>
        <v>0</v>
      </c>
      <c r="HE472" s="48" t="n">
        <f aca="false">IF((HE471*(1+HE$5/Setup!$C$36)+IF($V472=38,N($F472),0))-DI472-FG472&lt;0.005,0,(HE471*(1+HE$5/Setup!$C$36)+IF($V472=38,N($F472),0))-DI472-FG472)</f>
        <v>0</v>
      </c>
      <c r="HF472" s="48" t="n">
        <f aca="false">IF((HF471*(1+HF$5/Setup!$C$36)+IF($V472=39,N($F472),0))-DJ472-FH472&lt;0.005,0,(HF471*(1+HF$5/Setup!$C$36)+IF($V472=39,N($F472),0))-DJ472-FH472)</f>
        <v>0</v>
      </c>
      <c r="HG472" s="48" t="n">
        <f aca="false">IF((HG471*(1+HG$5/Setup!$C$36)+IF($V472=40,N($F472),0))-DK472-FI472&lt;0.005,0,(HG471*(1+HG$5/Setup!$C$36)+IF($V472=40,N($F472),0))-DK472-FI472)</f>
        <v>0</v>
      </c>
      <c r="HH472" s="48" t="n">
        <f aca="false">IF((HH471*(1+HH$5/Setup!$C$36)+IF($V472=41,N($F472),0))-DL472-FJ472&lt;0.005,0,(HH471*(1+HH$5/Setup!$C$36)+IF($V472=41,N($F472),0))-DL472-FJ472)</f>
        <v>0</v>
      </c>
      <c r="HI472" s="48" t="n">
        <f aca="false">IF((HI471*(1+HI$5/Setup!$C$36)+IF($V472=42,N($F472),0))-DM472-FK472&lt;0.005,0,(HI471*(1+HI$5/Setup!$C$36)+IF($V472=42,N($F472),0))-DM472-FK472)</f>
        <v>0</v>
      </c>
      <c r="HJ472" s="48" t="n">
        <f aca="false">IF((HJ471*(1+HJ$5/Setup!$C$36)+IF($V472=43,N($F472),0))-DN472-FL472&lt;0.005,0,(HJ471*(1+HJ$5/Setup!$C$36)+IF($V472=43,N($F472),0))-DN472-FL472)</f>
        <v>0</v>
      </c>
      <c r="HK472" s="48" t="n">
        <f aca="false">IF((HK471*(1+HK$5/Setup!$C$36)+IF($V472=44,N($F472),0))-DO472-FM472&lt;0.005,0,(HK471*(1+HK$5/Setup!$C$36)+IF($V472=44,N($F472),0))-DO472-FM472)</f>
        <v>0</v>
      </c>
      <c r="HL472" s="48" t="n">
        <f aca="false">IF((HL471*(1+HL$5/Setup!$C$36)+IF($V472=45,N($F472),0))-DP472-FN472&lt;0.005,0,(HL471*(1+HL$5/Setup!$C$36)+IF($V472=45,N($F472),0))-DP472-FN472)</f>
        <v>0</v>
      </c>
      <c r="HM472" s="48" t="n">
        <f aca="false">IF((HM471*(1+HM$5/Setup!$C$36)+IF($V472=46,N($F472),0))-DQ472-FO472&lt;0.005,0,(HM471*(1+HM$5/Setup!$C$36)+IF($V472=46,N($F472),0))-DQ472-FO472)</f>
        <v>0</v>
      </c>
      <c r="HN472" s="48" t="n">
        <f aca="false">IF((HN471*(1+HN$5/Setup!$C$36)+IF($V472=47,N($F472),0))-DR472-FP472&lt;0.005,0,(HN471*(1+HN$5/Setup!$C$36)+IF($V472=47,N($F472),0))-DR472-FP472)</f>
        <v>0</v>
      </c>
      <c r="HO472" s="48" t="n">
        <f aca="false">IF((HO471*(1+HO$5/Setup!$C$36)+IF($V472=48,N($F472),0))-DS472-FQ472&lt;0.005,0,(HO471*(1+HO$5/Setup!$C$36)+IF($V472=48,N($F472),0))-DS472-FQ472)</f>
        <v>0</v>
      </c>
      <c r="HP472" s="48" t="n">
        <f aca="false">IF((HP471*(1+HP$5/Setup!$C$36)+IF($V472=49,N($F472),0))-DT472-FR472&lt;0.005,0,(HP471*(1+HP$5/Setup!$C$36)+IF($V472=49,N($F472),0))-DT472-FR472)</f>
        <v>0</v>
      </c>
      <c r="HQ472" s="48" t="n">
        <f aca="false">IF((HQ471*(1+HQ$5/Setup!$C$36)+IF($V472=50,N($F472),0))-DU472-FS472&lt;0.005,0,(HQ471*(1+HQ$5/Setup!$C$36)+IF($V472=50,N($F472),0))-DU472-FS472)</f>
        <v>0</v>
      </c>
    </row>
    <row r="473" customFormat="false" ht="15" hidden="false" customHeight="false" outlineLevel="0" collapsed="false">
      <c r="A473" s="44" t="n">
        <v>465</v>
      </c>
      <c r="B473" s="45" t="n">
        <f aca="false">IF(Setup!$C$7="Every month",EDATE(Setup!$C$8,($A473-1)),IF(Setup!$C$7="Twice a month",DATE(YEAR(Setup!$C$8),MONTH(Setup!$C$8)+INT((($A473-1)+Setup!$C$41)/2),MIN(IF(MOD(($A473-1)+Setup!$C$41,2)=0,Setup!$C$39,Setup!$C$40),DAY(EOMONTH(DATE(YEAR(Setup!$C$8),MONTH(Setup!$C$8)+INT((($A473-1)+Setup!$C$41)/2),1),0)))),Setup!$C$8+($A473-1)*IF(Setup!$C$7="Every week",7,14)))</f>
        <v>52821</v>
      </c>
      <c r="C473" s="45" t="n">
        <f aca="false">IF(Setup!$C$7="Every month",EDATE(Setup!$C$8,$A473),IF(Setup!$C$7="Twice a month",DATE(YEAR(Setup!$C$8),MONTH(Setup!$C$8)+INT(($A473+Setup!$C$41)/2),MIN(IF(MOD($A473+Setup!$C$41,2)=0,Setup!$C$39,Setup!$C$40),DAY(EOMONTH(DATE(YEAR(Setup!$C$8),MONTH(Setup!$C$8)+INT(($A473+Setup!$C$41)/2),1),0)))),Setup!$C$8+$A473*IF(Setup!$C$7="Every week",7,14)))</f>
        <v>52835</v>
      </c>
      <c r="D473" s="46"/>
      <c r="E473" s="47"/>
      <c r="F473" s="47"/>
      <c r="G473" s="47"/>
      <c r="H473" s="47"/>
      <c r="I473" s="48" t="n">
        <f aca="false">N(Setup!$C$11)+N(E473)</f>
        <v>100</v>
      </c>
      <c r="J473" s="48" t="n">
        <f aca="false">MIN(Setup!$C$37,MAX(I473,0))</f>
        <v>9.23076923076923</v>
      </c>
      <c r="K473" s="48" t="n">
        <f aca="false">MIN(MAX(N(Setup!$C$14)-L472,0),MAX(I473-J473,0))</f>
        <v>0</v>
      </c>
      <c r="L473" s="48" t="n">
        <f aca="false">L472+K473-N(G473)</f>
        <v>500</v>
      </c>
      <c r="M473" s="48" t="n">
        <f aca="false">M472+J473-N(H473)</f>
        <v>4292.30769230767</v>
      </c>
      <c r="N473" s="48" t="n">
        <f aca="false">SUM(BX473:DU473)</f>
        <v>0</v>
      </c>
      <c r="O473" s="48" t="n">
        <f aca="false">SUM(Z473:BW473)-N473</f>
        <v>40</v>
      </c>
      <c r="P473" s="48" t="n">
        <f aca="false">MAX(I473-J473-K473,0)+O473</f>
        <v>130.769230769231</v>
      </c>
      <c r="Q473" s="48" t="n">
        <f aca="false">SUM(DV473:FS473)</f>
        <v>0</v>
      </c>
      <c r="R473" s="49" t="n">
        <f aca="false">N473+J473+K473+Q473</f>
        <v>9.23076923076923</v>
      </c>
      <c r="S473" s="48" t="n">
        <f aca="false">T473-T472-N(F473)+N473+Q473</f>
        <v>0</v>
      </c>
      <c r="T473" s="49" t="n">
        <f aca="false">SUM(FT473:HQ473)</f>
        <v>0</v>
      </c>
      <c r="U473" s="44" t="str">
        <f aca="false">IF(T472&lt;0.005,"",INDEX(Helpers!$C$2:$C$51,IF(_xlfn.MINIFS($DV$6:$FS$6,DV473:FS473,"&gt;0.005")=0,V473,_xlfn.MINIFS($DV$6:$FS$6,DV473:FS473,"&gt;0.005"))))</f>
        <v/>
      </c>
      <c r="V473" s="44" t="n">
        <f aca="false">IF(_xlfn.MINIFS($FT$6:$HQ$6,FT472:HQ472,"&gt;0.005")=0,1,_xlfn.MINIFS($FT$6:$HQ$6,FT472:HQ472,"&gt;0.005"))</f>
        <v>1</v>
      </c>
      <c r="W473" s="44" t="n">
        <f aca="false">IF(AND(D473&lt;&gt;"Paid",T472&gt;0.005),1,0)</f>
        <v>0</v>
      </c>
      <c r="X473" s="48" t="n">
        <f aca="false">SUMPRODUCT(((Helpers!$G$2:$G$51*(1+(Helpers!$D$2:$D$51+0.000000001)/12)^(($B473-Setup!$C$8)/(365.25/12))-Helpers!$E$2:$E$51*((1+(Helpers!$D$2:$D$51+0.000000001)/12)^(($B473-Setup!$C$8)/(365.25/12))-1)/((Helpers!$D$2:$D$51+0.000000001)/12))&gt;0)*(Helpers!$G$2:$G$51*(1+(Helpers!$D$2:$D$51+0.000000001)/12)^(($B473-Setup!$C$8)/(365.25/12))-Helpers!$E$2:$E$51*((1+(Helpers!$D$2:$D$51+0.000000001)/12)^(($B473-Setup!$C$8)/(365.25/12))-1)/((Helpers!$D$2:$D$51+0.000000001)/12)))</f>
        <v>0</v>
      </c>
      <c r="Y473" s="48"/>
      <c r="Z473" s="48" t="n">
        <f aca="false">IF(OR(N(Z$5)=0,Z$6=""),0,Z$5*((DATE(YEAR($B473),MONTH($B473),MIN(Z$6,DAY(EOMONTH($B473,0))))&gt;=$B473)*(DATE(YEAR($B473),MONTH($B473),MIN(Z$6,DAY(EOMONTH($B473,0))))&lt;$C473)+(DATE(YEAR($B473),MONTH($B473)+1,MIN(Z$6,DAY(EOMONTH($B473,1))))&gt;=$B473)*(DATE(YEAR($B473),MONTH($B473)+1,MIN(Z$6,DAY(EOMONTH($B473,1))))&lt;$C473)))</f>
        <v>0</v>
      </c>
      <c r="AA473" s="48" t="n">
        <f aca="false">IF(OR(N(AA$5)=0,AA$6=""),0,AA$5*((DATE(YEAR($B473),MONTH($B473),MIN(AA$6,DAY(EOMONTH($B473,0))))&gt;=$B473)*(DATE(YEAR($B473),MONTH($B473),MIN(AA$6,DAY(EOMONTH($B473,0))))&lt;$C473)+(DATE(YEAR($B473),MONTH($B473)+1,MIN(AA$6,DAY(EOMONTH($B473,1))))&gt;=$B473)*(DATE(YEAR($B473),MONTH($B473)+1,MIN(AA$6,DAY(EOMONTH($B473,1))))&lt;$C473)))</f>
        <v>40</v>
      </c>
      <c r="AB473" s="48" t="n">
        <f aca="false">IF(OR(N(AB$5)=0,AB$6=""),0,AB$5*((DATE(YEAR($B473),MONTH($B473),MIN(AB$6,DAY(EOMONTH($B473,0))))&gt;=$B473)*(DATE(YEAR($B473),MONTH($B473),MIN(AB$6,DAY(EOMONTH($B473,0))))&lt;$C473)+(DATE(YEAR($B473),MONTH($B473)+1,MIN(AB$6,DAY(EOMONTH($B473,1))))&gt;=$B473)*(DATE(YEAR($B473),MONTH($B473)+1,MIN(AB$6,DAY(EOMONTH($B473,1))))&lt;$C473)))</f>
        <v>0</v>
      </c>
      <c r="AC473" s="48" t="n">
        <f aca="false">IF(OR(N(AC$5)=0,AC$6=""),0,AC$5*((DATE(YEAR($B473),MONTH($B473),MIN(AC$6,DAY(EOMONTH($B473,0))))&gt;=$B473)*(DATE(YEAR($B473),MONTH($B473),MIN(AC$6,DAY(EOMONTH($B473,0))))&lt;$C473)+(DATE(YEAR($B473),MONTH($B473)+1,MIN(AC$6,DAY(EOMONTH($B473,1))))&gt;=$B473)*(DATE(YEAR($B473),MONTH($B473)+1,MIN(AC$6,DAY(EOMONTH($B473,1))))&lt;$C473)))</f>
        <v>0</v>
      </c>
      <c r="AD473" s="48" t="n">
        <f aca="false">IF(OR(N(AD$5)=0,AD$6=""),0,AD$5*((DATE(YEAR($B473),MONTH($B473),MIN(AD$6,DAY(EOMONTH($B473,0))))&gt;=$B473)*(DATE(YEAR($B473),MONTH($B473),MIN(AD$6,DAY(EOMONTH($B473,0))))&lt;$C473)+(DATE(YEAR($B473),MONTH($B473)+1,MIN(AD$6,DAY(EOMONTH($B473,1))))&gt;=$B473)*(DATE(YEAR($B473),MONTH($B473)+1,MIN(AD$6,DAY(EOMONTH($B473,1))))&lt;$C473)))</f>
        <v>0</v>
      </c>
      <c r="AE473" s="48" t="n">
        <f aca="false">IF(OR(N(AE$5)=0,AE$6=""),0,AE$5*((DATE(YEAR($B473),MONTH($B473),MIN(AE$6,DAY(EOMONTH($B473,0))))&gt;=$B473)*(DATE(YEAR($B473),MONTH($B473),MIN(AE$6,DAY(EOMONTH($B473,0))))&lt;$C473)+(DATE(YEAR($B473),MONTH($B473)+1,MIN(AE$6,DAY(EOMONTH($B473,1))))&gt;=$B473)*(DATE(YEAR($B473),MONTH($B473)+1,MIN(AE$6,DAY(EOMONTH($B473,1))))&lt;$C473)))</f>
        <v>0</v>
      </c>
      <c r="AF473" s="48" t="n">
        <f aca="false">IF(OR(N(AF$5)=0,AF$6=""),0,AF$5*((DATE(YEAR($B473),MONTH($B473),MIN(AF$6,DAY(EOMONTH($B473,0))))&gt;=$B473)*(DATE(YEAR($B473),MONTH($B473),MIN(AF$6,DAY(EOMONTH($B473,0))))&lt;$C473)+(DATE(YEAR($B473),MONTH($B473)+1,MIN(AF$6,DAY(EOMONTH($B473,1))))&gt;=$B473)*(DATE(YEAR($B473),MONTH($B473)+1,MIN(AF$6,DAY(EOMONTH($B473,1))))&lt;$C473)))</f>
        <v>0</v>
      </c>
      <c r="AG473" s="48" t="n">
        <f aca="false">IF(OR(N(AG$5)=0,AG$6=""),0,AG$5*((DATE(YEAR($B473),MONTH($B473),MIN(AG$6,DAY(EOMONTH($B473,0))))&gt;=$B473)*(DATE(YEAR($B473),MONTH($B473),MIN(AG$6,DAY(EOMONTH($B473,0))))&lt;$C473)+(DATE(YEAR($B473),MONTH($B473)+1,MIN(AG$6,DAY(EOMONTH($B473,1))))&gt;=$B473)*(DATE(YEAR($B473),MONTH($B473)+1,MIN(AG$6,DAY(EOMONTH($B473,1))))&lt;$C473)))</f>
        <v>0</v>
      </c>
      <c r="AH473" s="48" t="n">
        <f aca="false">IF(OR(N(AH$5)=0,AH$6=""),0,AH$5*((DATE(YEAR($B473),MONTH($B473),MIN(AH$6,DAY(EOMONTH($B473,0))))&gt;=$B473)*(DATE(YEAR($B473),MONTH($B473),MIN(AH$6,DAY(EOMONTH($B473,0))))&lt;$C473)+(DATE(YEAR($B473),MONTH($B473)+1,MIN(AH$6,DAY(EOMONTH($B473,1))))&gt;=$B473)*(DATE(YEAR($B473),MONTH($B473)+1,MIN(AH$6,DAY(EOMONTH($B473,1))))&lt;$C473)))</f>
        <v>0</v>
      </c>
      <c r="AI473" s="48" t="n">
        <f aca="false">IF(OR(N(AI$5)=0,AI$6=""),0,AI$5*((DATE(YEAR($B473),MONTH($B473),MIN(AI$6,DAY(EOMONTH($B473,0))))&gt;=$B473)*(DATE(YEAR($B473),MONTH($B473),MIN(AI$6,DAY(EOMONTH($B473,0))))&lt;$C473)+(DATE(YEAR($B473),MONTH($B473)+1,MIN(AI$6,DAY(EOMONTH($B473,1))))&gt;=$B473)*(DATE(YEAR($B473),MONTH($B473)+1,MIN(AI$6,DAY(EOMONTH($B473,1))))&lt;$C473)))</f>
        <v>0</v>
      </c>
      <c r="AJ473" s="48" t="n">
        <f aca="false">IF(OR(N(AJ$5)=0,AJ$6=""),0,AJ$5*((DATE(YEAR($B473),MONTH($B473),MIN(AJ$6,DAY(EOMONTH($B473,0))))&gt;=$B473)*(DATE(YEAR($B473),MONTH($B473),MIN(AJ$6,DAY(EOMONTH($B473,0))))&lt;$C473)+(DATE(YEAR($B473),MONTH($B473)+1,MIN(AJ$6,DAY(EOMONTH($B473,1))))&gt;=$B473)*(DATE(YEAR($B473),MONTH($B473)+1,MIN(AJ$6,DAY(EOMONTH($B473,1))))&lt;$C473)))</f>
        <v>0</v>
      </c>
      <c r="AK473" s="48" t="n">
        <f aca="false">IF(OR(N(AK$5)=0,AK$6=""),0,AK$5*((DATE(YEAR($B473),MONTH($B473),MIN(AK$6,DAY(EOMONTH($B473,0))))&gt;=$B473)*(DATE(YEAR($B473),MONTH($B473),MIN(AK$6,DAY(EOMONTH($B473,0))))&lt;$C473)+(DATE(YEAR($B473),MONTH($B473)+1,MIN(AK$6,DAY(EOMONTH($B473,1))))&gt;=$B473)*(DATE(YEAR($B473),MONTH($B473)+1,MIN(AK$6,DAY(EOMONTH($B473,1))))&lt;$C473)))</f>
        <v>0</v>
      </c>
      <c r="AL473" s="48" t="n">
        <f aca="false">IF(OR(N(AL$5)=0,AL$6=""),0,AL$5*((DATE(YEAR($B473),MONTH($B473),MIN(AL$6,DAY(EOMONTH($B473,0))))&gt;=$B473)*(DATE(YEAR($B473),MONTH($B473),MIN(AL$6,DAY(EOMONTH($B473,0))))&lt;$C473)+(DATE(YEAR($B473),MONTH($B473)+1,MIN(AL$6,DAY(EOMONTH($B473,1))))&gt;=$B473)*(DATE(YEAR($B473),MONTH($B473)+1,MIN(AL$6,DAY(EOMONTH($B473,1))))&lt;$C473)))</f>
        <v>0</v>
      </c>
      <c r="AM473" s="48" t="n">
        <f aca="false">IF(OR(N(AM$5)=0,AM$6=""),0,AM$5*((DATE(YEAR($B473),MONTH($B473),MIN(AM$6,DAY(EOMONTH($B473,0))))&gt;=$B473)*(DATE(YEAR($B473),MONTH($B473),MIN(AM$6,DAY(EOMONTH($B473,0))))&lt;$C473)+(DATE(YEAR($B473),MONTH($B473)+1,MIN(AM$6,DAY(EOMONTH($B473,1))))&gt;=$B473)*(DATE(YEAR($B473),MONTH($B473)+1,MIN(AM$6,DAY(EOMONTH($B473,1))))&lt;$C473)))</f>
        <v>0</v>
      </c>
      <c r="AN473" s="48" t="n">
        <f aca="false">IF(OR(N(AN$5)=0,AN$6=""),0,AN$5*((DATE(YEAR($B473),MONTH($B473),MIN(AN$6,DAY(EOMONTH($B473,0))))&gt;=$B473)*(DATE(YEAR($B473),MONTH($B473),MIN(AN$6,DAY(EOMONTH($B473,0))))&lt;$C473)+(DATE(YEAR($B473),MONTH($B473)+1,MIN(AN$6,DAY(EOMONTH($B473,1))))&gt;=$B473)*(DATE(YEAR($B473),MONTH($B473)+1,MIN(AN$6,DAY(EOMONTH($B473,1))))&lt;$C473)))</f>
        <v>0</v>
      </c>
      <c r="AO473" s="48" t="n">
        <f aca="false">IF(OR(N(AO$5)=0,AO$6=""),0,AO$5*((DATE(YEAR($B473),MONTH($B473),MIN(AO$6,DAY(EOMONTH($B473,0))))&gt;=$B473)*(DATE(YEAR($B473),MONTH($B473),MIN(AO$6,DAY(EOMONTH($B473,0))))&lt;$C473)+(DATE(YEAR($B473),MONTH($B473)+1,MIN(AO$6,DAY(EOMONTH($B473,1))))&gt;=$B473)*(DATE(YEAR($B473),MONTH($B473)+1,MIN(AO$6,DAY(EOMONTH($B473,1))))&lt;$C473)))</f>
        <v>0</v>
      </c>
      <c r="AP473" s="48" t="n">
        <f aca="false">IF(OR(N(AP$5)=0,AP$6=""),0,AP$5*((DATE(YEAR($B473),MONTH($B473),MIN(AP$6,DAY(EOMONTH($B473,0))))&gt;=$B473)*(DATE(YEAR($B473),MONTH($B473),MIN(AP$6,DAY(EOMONTH($B473,0))))&lt;$C473)+(DATE(YEAR($B473),MONTH($B473)+1,MIN(AP$6,DAY(EOMONTH($B473,1))))&gt;=$B473)*(DATE(YEAR($B473),MONTH($B473)+1,MIN(AP$6,DAY(EOMONTH($B473,1))))&lt;$C473)))</f>
        <v>0</v>
      </c>
      <c r="AQ473" s="48" t="n">
        <f aca="false">IF(OR(N(AQ$5)=0,AQ$6=""),0,AQ$5*((DATE(YEAR($B473),MONTH($B473),MIN(AQ$6,DAY(EOMONTH($B473,0))))&gt;=$B473)*(DATE(YEAR($B473),MONTH($B473),MIN(AQ$6,DAY(EOMONTH($B473,0))))&lt;$C473)+(DATE(YEAR($B473),MONTH($B473)+1,MIN(AQ$6,DAY(EOMONTH($B473,1))))&gt;=$B473)*(DATE(YEAR($B473),MONTH($B473)+1,MIN(AQ$6,DAY(EOMONTH($B473,1))))&lt;$C473)))</f>
        <v>0</v>
      </c>
      <c r="AR473" s="48" t="n">
        <f aca="false">IF(OR(N(AR$5)=0,AR$6=""),0,AR$5*((DATE(YEAR($B473),MONTH($B473),MIN(AR$6,DAY(EOMONTH($B473,0))))&gt;=$B473)*(DATE(YEAR($B473),MONTH($B473),MIN(AR$6,DAY(EOMONTH($B473,0))))&lt;$C473)+(DATE(YEAR($B473),MONTH($B473)+1,MIN(AR$6,DAY(EOMONTH($B473,1))))&gt;=$B473)*(DATE(YEAR($B473),MONTH($B473)+1,MIN(AR$6,DAY(EOMONTH($B473,1))))&lt;$C473)))</f>
        <v>0</v>
      </c>
      <c r="AS473" s="48" t="n">
        <f aca="false">IF(OR(N(AS$5)=0,AS$6=""),0,AS$5*((DATE(YEAR($B473),MONTH($B473),MIN(AS$6,DAY(EOMONTH($B473,0))))&gt;=$B473)*(DATE(YEAR($B473),MONTH($B473),MIN(AS$6,DAY(EOMONTH($B473,0))))&lt;$C473)+(DATE(YEAR($B473),MONTH($B473)+1,MIN(AS$6,DAY(EOMONTH($B473,1))))&gt;=$B473)*(DATE(YEAR($B473),MONTH($B473)+1,MIN(AS$6,DAY(EOMONTH($B473,1))))&lt;$C473)))</f>
        <v>0</v>
      </c>
      <c r="AT473" s="48" t="n">
        <f aca="false">IF(OR(N(AT$5)=0,AT$6=""),0,AT$5*((DATE(YEAR($B473),MONTH($B473),MIN(AT$6,DAY(EOMONTH($B473,0))))&gt;=$B473)*(DATE(YEAR($B473),MONTH($B473),MIN(AT$6,DAY(EOMONTH($B473,0))))&lt;$C473)+(DATE(YEAR($B473),MONTH($B473)+1,MIN(AT$6,DAY(EOMONTH($B473,1))))&gt;=$B473)*(DATE(YEAR($B473),MONTH($B473)+1,MIN(AT$6,DAY(EOMONTH($B473,1))))&lt;$C473)))</f>
        <v>0</v>
      </c>
      <c r="AU473" s="48" t="n">
        <f aca="false">IF(OR(N(AU$5)=0,AU$6=""),0,AU$5*((DATE(YEAR($B473),MONTH($B473),MIN(AU$6,DAY(EOMONTH($B473,0))))&gt;=$B473)*(DATE(YEAR($B473),MONTH($B473),MIN(AU$6,DAY(EOMONTH($B473,0))))&lt;$C473)+(DATE(YEAR($B473),MONTH($B473)+1,MIN(AU$6,DAY(EOMONTH($B473,1))))&gt;=$B473)*(DATE(YEAR($B473),MONTH($B473)+1,MIN(AU$6,DAY(EOMONTH($B473,1))))&lt;$C473)))</f>
        <v>0</v>
      </c>
      <c r="AV473" s="48" t="n">
        <f aca="false">IF(OR(N(AV$5)=0,AV$6=""),0,AV$5*((DATE(YEAR($B473),MONTH($B473),MIN(AV$6,DAY(EOMONTH($B473,0))))&gt;=$B473)*(DATE(YEAR($B473),MONTH($B473),MIN(AV$6,DAY(EOMONTH($B473,0))))&lt;$C473)+(DATE(YEAR($B473),MONTH($B473)+1,MIN(AV$6,DAY(EOMONTH($B473,1))))&gt;=$B473)*(DATE(YEAR($B473),MONTH($B473)+1,MIN(AV$6,DAY(EOMONTH($B473,1))))&lt;$C473)))</f>
        <v>0</v>
      </c>
      <c r="AW473" s="48" t="n">
        <f aca="false">IF(OR(N(AW$5)=0,AW$6=""),0,AW$5*((DATE(YEAR($B473),MONTH($B473),MIN(AW$6,DAY(EOMONTH($B473,0))))&gt;=$B473)*(DATE(YEAR($B473),MONTH($B473),MIN(AW$6,DAY(EOMONTH($B473,0))))&lt;$C473)+(DATE(YEAR($B473),MONTH($B473)+1,MIN(AW$6,DAY(EOMONTH($B473,1))))&gt;=$B473)*(DATE(YEAR($B473),MONTH($B473)+1,MIN(AW$6,DAY(EOMONTH($B473,1))))&lt;$C473)))</f>
        <v>0</v>
      </c>
      <c r="AX473" s="48" t="n">
        <f aca="false">IF(OR(N(AX$5)=0,AX$6=""),0,AX$5*((DATE(YEAR($B473),MONTH($B473),MIN(AX$6,DAY(EOMONTH($B473,0))))&gt;=$B473)*(DATE(YEAR($B473),MONTH($B473),MIN(AX$6,DAY(EOMONTH($B473,0))))&lt;$C473)+(DATE(YEAR($B473),MONTH($B473)+1,MIN(AX$6,DAY(EOMONTH($B473,1))))&gt;=$B473)*(DATE(YEAR($B473),MONTH($B473)+1,MIN(AX$6,DAY(EOMONTH($B473,1))))&lt;$C473)))</f>
        <v>0</v>
      </c>
      <c r="AY473" s="48" t="n">
        <f aca="false">IF(OR(N(AY$5)=0,AY$6=""),0,AY$5*((DATE(YEAR($B473),MONTH($B473),MIN(AY$6,DAY(EOMONTH($B473,0))))&gt;=$B473)*(DATE(YEAR($B473),MONTH($B473),MIN(AY$6,DAY(EOMONTH($B473,0))))&lt;$C473)+(DATE(YEAR($B473),MONTH($B473)+1,MIN(AY$6,DAY(EOMONTH($B473,1))))&gt;=$B473)*(DATE(YEAR($B473),MONTH($B473)+1,MIN(AY$6,DAY(EOMONTH($B473,1))))&lt;$C473)))</f>
        <v>0</v>
      </c>
      <c r="AZ473" s="48" t="n">
        <f aca="false">IF(OR(N(AZ$5)=0,AZ$6=""),0,AZ$5*((DATE(YEAR($B473),MONTH($B473),MIN(AZ$6,DAY(EOMONTH($B473,0))))&gt;=$B473)*(DATE(YEAR($B473),MONTH($B473),MIN(AZ$6,DAY(EOMONTH($B473,0))))&lt;$C473)+(DATE(YEAR($B473),MONTH($B473)+1,MIN(AZ$6,DAY(EOMONTH($B473,1))))&gt;=$B473)*(DATE(YEAR($B473),MONTH($B473)+1,MIN(AZ$6,DAY(EOMONTH($B473,1))))&lt;$C473)))</f>
        <v>0</v>
      </c>
      <c r="BA473" s="48" t="n">
        <f aca="false">IF(OR(N(BA$5)=0,BA$6=""),0,BA$5*((DATE(YEAR($B473),MONTH($B473),MIN(BA$6,DAY(EOMONTH($B473,0))))&gt;=$B473)*(DATE(YEAR($B473),MONTH($B473),MIN(BA$6,DAY(EOMONTH($B473,0))))&lt;$C473)+(DATE(YEAR($B473),MONTH($B473)+1,MIN(BA$6,DAY(EOMONTH($B473,1))))&gt;=$B473)*(DATE(YEAR($B473),MONTH($B473)+1,MIN(BA$6,DAY(EOMONTH($B473,1))))&lt;$C473)))</f>
        <v>0</v>
      </c>
      <c r="BB473" s="48" t="n">
        <f aca="false">IF(OR(N(BB$5)=0,BB$6=""),0,BB$5*((DATE(YEAR($B473),MONTH($B473),MIN(BB$6,DAY(EOMONTH($B473,0))))&gt;=$B473)*(DATE(YEAR($B473),MONTH($B473),MIN(BB$6,DAY(EOMONTH($B473,0))))&lt;$C473)+(DATE(YEAR($B473),MONTH($B473)+1,MIN(BB$6,DAY(EOMONTH($B473,1))))&gt;=$B473)*(DATE(YEAR($B473),MONTH($B473)+1,MIN(BB$6,DAY(EOMONTH($B473,1))))&lt;$C473)))</f>
        <v>0</v>
      </c>
      <c r="BC473" s="48" t="n">
        <f aca="false">IF(OR(N(BC$5)=0,BC$6=""),0,BC$5*((DATE(YEAR($B473),MONTH($B473),MIN(BC$6,DAY(EOMONTH($B473,0))))&gt;=$B473)*(DATE(YEAR($B473),MONTH($B473),MIN(BC$6,DAY(EOMONTH($B473,0))))&lt;$C473)+(DATE(YEAR($B473),MONTH($B473)+1,MIN(BC$6,DAY(EOMONTH($B473,1))))&gt;=$B473)*(DATE(YEAR($B473),MONTH($B473)+1,MIN(BC$6,DAY(EOMONTH($B473,1))))&lt;$C473)))</f>
        <v>0</v>
      </c>
      <c r="BD473" s="48" t="n">
        <f aca="false">IF(OR(N(BD$5)=0,BD$6=""),0,BD$5*((DATE(YEAR($B473),MONTH($B473),MIN(BD$6,DAY(EOMONTH($B473,0))))&gt;=$B473)*(DATE(YEAR($B473),MONTH($B473),MIN(BD$6,DAY(EOMONTH($B473,0))))&lt;$C473)+(DATE(YEAR($B473),MONTH($B473)+1,MIN(BD$6,DAY(EOMONTH($B473,1))))&gt;=$B473)*(DATE(YEAR($B473),MONTH($B473)+1,MIN(BD$6,DAY(EOMONTH($B473,1))))&lt;$C473)))</f>
        <v>0</v>
      </c>
      <c r="BE473" s="48" t="n">
        <f aca="false">IF(OR(N(BE$5)=0,BE$6=""),0,BE$5*((DATE(YEAR($B473),MONTH($B473),MIN(BE$6,DAY(EOMONTH($B473,0))))&gt;=$B473)*(DATE(YEAR($B473),MONTH($B473),MIN(BE$6,DAY(EOMONTH($B473,0))))&lt;$C473)+(DATE(YEAR($B473),MONTH($B473)+1,MIN(BE$6,DAY(EOMONTH($B473,1))))&gt;=$B473)*(DATE(YEAR($B473),MONTH($B473)+1,MIN(BE$6,DAY(EOMONTH($B473,1))))&lt;$C473)))</f>
        <v>0</v>
      </c>
      <c r="BF473" s="48" t="n">
        <f aca="false">IF(OR(N(BF$5)=0,BF$6=""),0,BF$5*((DATE(YEAR($B473),MONTH($B473),MIN(BF$6,DAY(EOMONTH($B473,0))))&gt;=$B473)*(DATE(YEAR($B473),MONTH($B473),MIN(BF$6,DAY(EOMONTH($B473,0))))&lt;$C473)+(DATE(YEAR($B473),MONTH($B473)+1,MIN(BF$6,DAY(EOMONTH($B473,1))))&gt;=$B473)*(DATE(YEAR($B473),MONTH($B473)+1,MIN(BF$6,DAY(EOMONTH($B473,1))))&lt;$C473)))</f>
        <v>0</v>
      </c>
      <c r="BG473" s="48" t="n">
        <f aca="false">IF(OR(N(BG$5)=0,BG$6=""),0,BG$5*((DATE(YEAR($B473),MONTH($B473),MIN(BG$6,DAY(EOMONTH($B473,0))))&gt;=$B473)*(DATE(YEAR($B473),MONTH($B473),MIN(BG$6,DAY(EOMONTH($B473,0))))&lt;$C473)+(DATE(YEAR($B473),MONTH($B473)+1,MIN(BG$6,DAY(EOMONTH($B473,1))))&gt;=$B473)*(DATE(YEAR($B473),MONTH($B473)+1,MIN(BG$6,DAY(EOMONTH($B473,1))))&lt;$C473)))</f>
        <v>0</v>
      </c>
      <c r="BH473" s="48" t="n">
        <f aca="false">IF(OR(N(BH$5)=0,BH$6=""),0,BH$5*((DATE(YEAR($B473),MONTH($B473),MIN(BH$6,DAY(EOMONTH($B473,0))))&gt;=$B473)*(DATE(YEAR($B473),MONTH($B473),MIN(BH$6,DAY(EOMONTH($B473,0))))&lt;$C473)+(DATE(YEAR($B473),MONTH($B473)+1,MIN(BH$6,DAY(EOMONTH($B473,1))))&gt;=$B473)*(DATE(YEAR($B473),MONTH($B473)+1,MIN(BH$6,DAY(EOMONTH($B473,1))))&lt;$C473)))</f>
        <v>0</v>
      </c>
      <c r="BI473" s="48" t="n">
        <f aca="false">IF(OR(N(BI$5)=0,BI$6=""),0,BI$5*((DATE(YEAR($B473),MONTH($B473),MIN(BI$6,DAY(EOMONTH($B473,0))))&gt;=$B473)*(DATE(YEAR($B473),MONTH($B473),MIN(BI$6,DAY(EOMONTH($B473,0))))&lt;$C473)+(DATE(YEAR($B473),MONTH($B473)+1,MIN(BI$6,DAY(EOMONTH($B473,1))))&gt;=$B473)*(DATE(YEAR($B473),MONTH($B473)+1,MIN(BI$6,DAY(EOMONTH($B473,1))))&lt;$C473)))</f>
        <v>0</v>
      </c>
      <c r="BJ473" s="48" t="n">
        <f aca="false">IF(OR(N(BJ$5)=0,BJ$6=""),0,BJ$5*((DATE(YEAR($B473),MONTH($B473),MIN(BJ$6,DAY(EOMONTH($B473,0))))&gt;=$B473)*(DATE(YEAR($B473),MONTH($B473),MIN(BJ$6,DAY(EOMONTH($B473,0))))&lt;$C473)+(DATE(YEAR($B473),MONTH($B473)+1,MIN(BJ$6,DAY(EOMONTH($B473,1))))&gt;=$B473)*(DATE(YEAR($B473),MONTH($B473)+1,MIN(BJ$6,DAY(EOMONTH($B473,1))))&lt;$C473)))</f>
        <v>0</v>
      </c>
      <c r="BK473" s="48" t="n">
        <f aca="false">IF(OR(N(BK$5)=0,BK$6=""),0,BK$5*((DATE(YEAR($B473),MONTH($B473),MIN(BK$6,DAY(EOMONTH($B473,0))))&gt;=$B473)*(DATE(YEAR($B473),MONTH($B473),MIN(BK$6,DAY(EOMONTH($B473,0))))&lt;$C473)+(DATE(YEAR($B473),MONTH($B473)+1,MIN(BK$6,DAY(EOMONTH($B473,1))))&gt;=$B473)*(DATE(YEAR($B473),MONTH($B473)+1,MIN(BK$6,DAY(EOMONTH($B473,1))))&lt;$C473)))</f>
        <v>0</v>
      </c>
      <c r="BL473" s="48" t="n">
        <f aca="false">IF(OR(N(BL$5)=0,BL$6=""),0,BL$5*((DATE(YEAR($B473),MONTH($B473),MIN(BL$6,DAY(EOMONTH($B473,0))))&gt;=$B473)*(DATE(YEAR($B473),MONTH($B473),MIN(BL$6,DAY(EOMONTH($B473,0))))&lt;$C473)+(DATE(YEAR($B473),MONTH($B473)+1,MIN(BL$6,DAY(EOMONTH($B473,1))))&gt;=$B473)*(DATE(YEAR($B473),MONTH($B473)+1,MIN(BL$6,DAY(EOMONTH($B473,1))))&lt;$C473)))</f>
        <v>0</v>
      </c>
      <c r="BM473" s="48" t="n">
        <f aca="false">IF(OR(N(BM$5)=0,BM$6=""),0,BM$5*((DATE(YEAR($B473),MONTH($B473),MIN(BM$6,DAY(EOMONTH($B473,0))))&gt;=$B473)*(DATE(YEAR($B473),MONTH($B473),MIN(BM$6,DAY(EOMONTH($B473,0))))&lt;$C473)+(DATE(YEAR($B473),MONTH($B473)+1,MIN(BM$6,DAY(EOMONTH($B473,1))))&gt;=$B473)*(DATE(YEAR($B473),MONTH($B473)+1,MIN(BM$6,DAY(EOMONTH($B473,1))))&lt;$C473)))</f>
        <v>0</v>
      </c>
      <c r="BN473" s="48" t="n">
        <f aca="false">IF(OR(N(BN$5)=0,BN$6=""),0,BN$5*((DATE(YEAR($B473),MONTH($B473),MIN(BN$6,DAY(EOMONTH($B473,0))))&gt;=$B473)*(DATE(YEAR($B473),MONTH($B473),MIN(BN$6,DAY(EOMONTH($B473,0))))&lt;$C473)+(DATE(YEAR($B473),MONTH($B473)+1,MIN(BN$6,DAY(EOMONTH($B473,1))))&gt;=$B473)*(DATE(YEAR($B473),MONTH($B473)+1,MIN(BN$6,DAY(EOMONTH($B473,1))))&lt;$C473)))</f>
        <v>0</v>
      </c>
      <c r="BO473" s="48" t="n">
        <f aca="false">IF(OR(N(BO$5)=0,BO$6=""),0,BO$5*((DATE(YEAR($B473),MONTH($B473),MIN(BO$6,DAY(EOMONTH($B473,0))))&gt;=$B473)*(DATE(YEAR($B473),MONTH($B473),MIN(BO$6,DAY(EOMONTH($B473,0))))&lt;$C473)+(DATE(YEAR($B473),MONTH($B473)+1,MIN(BO$6,DAY(EOMONTH($B473,1))))&gt;=$B473)*(DATE(YEAR($B473),MONTH($B473)+1,MIN(BO$6,DAY(EOMONTH($B473,1))))&lt;$C473)))</f>
        <v>0</v>
      </c>
      <c r="BP473" s="48" t="n">
        <f aca="false">IF(OR(N(BP$5)=0,BP$6=""),0,BP$5*((DATE(YEAR($B473),MONTH($B473),MIN(BP$6,DAY(EOMONTH($B473,0))))&gt;=$B473)*(DATE(YEAR($B473),MONTH($B473),MIN(BP$6,DAY(EOMONTH($B473,0))))&lt;$C473)+(DATE(YEAR($B473),MONTH($B473)+1,MIN(BP$6,DAY(EOMONTH($B473,1))))&gt;=$B473)*(DATE(YEAR($B473),MONTH($B473)+1,MIN(BP$6,DAY(EOMONTH($B473,1))))&lt;$C473)))</f>
        <v>0</v>
      </c>
      <c r="BQ473" s="48" t="n">
        <f aca="false">IF(OR(N(BQ$5)=0,BQ$6=""),0,BQ$5*((DATE(YEAR($B473),MONTH($B473),MIN(BQ$6,DAY(EOMONTH($B473,0))))&gt;=$B473)*(DATE(YEAR($B473),MONTH($B473),MIN(BQ$6,DAY(EOMONTH($B473,0))))&lt;$C473)+(DATE(YEAR($B473),MONTH($B473)+1,MIN(BQ$6,DAY(EOMONTH($B473,1))))&gt;=$B473)*(DATE(YEAR($B473),MONTH($B473)+1,MIN(BQ$6,DAY(EOMONTH($B473,1))))&lt;$C473)))</f>
        <v>0</v>
      </c>
      <c r="BR473" s="48" t="n">
        <f aca="false">IF(OR(N(BR$5)=0,BR$6=""),0,BR$5*((DATE(YEAR($B473),MONTH($B473),MIN(BR$6,DAY(EOMONTH($B473,0))))&gt;=$B473)*(DATE(YEAR($B473),MONTH($B473),MIN(BR$6,DAY(EOMONTH($B473,0))))&lt;$C473)+(DATE(YEAR($B473),MONTH($B473)+1,MIN(BR$6,DAY(EOMONTH($B473,1))))&gt;=$B473)*(DATE(YEAR($B473),MONTH($B473)+1,MIN(BR$6,DAY(EOMONTH($B473,1))))&lt;$C473)))</f>
        <v>0</v>
      </c>
      <c r="BS473" s="48" t="n">
        <f aca="false">IF(OR(N(BS$5)=0,BS$6=""),0,BS$5*((DATE(YEAR($B473),MONTH($B473),MIN(BS$6,DAY(EOMONTH($B473,0))))&gt;=$B473)*(DATE(YEAR($B473),MONTH($B473),MIN(BS$6,DAY(EOMONTH($B473,0))))&lt;$C473)+(DATE(YEAR($B473),MONTH($B473)+1,MIN(BS$6,DAY(EOMONTH($B473,1))))&gt;=$B473)*(DATE(YEAR($B473),MONTH($B473)+1,MIN(BS$6,DAY(EOMONTH($B473,1))))&lt;$C473)))</f>
        <v>0</v>
      </c>
      <c r="BT473" s="48" t="n">
        <f aca="false">IF(OR(N(BT$5)=0,BT$6=""),0,BT$5*((DATE(YEAR($B473),MONTH($B473),MIN(BT$6,DAY(EOMONTH($B473,0))))&gt;=$B473)*(DATE(YEAR($B473),MONTH($B473),MIN(BT$6,DAY(EOMONTH($B473,0))))&lt;$C473)+(DATE(YEAR($B473),MONTH($B473)+1,MIN(BT$6,DAY(EOMONTH($B473,1))))&gt;=$B473)*(DATE(YEAR($B473),MONTH($B473)+1,MIN(BT$6,DAY(EOMONTH($B473,1))))&lt;$C473)))</f>
        <v>0</v>
      </c>
      <c r="BU473" s="48" t="n">
        <f aca="false">IF(OR(N(BU$5)=0,BU$6=""),0,BU$5*((DATE(YEAR($B473),MONTH($B473),MIN(BU$6,DAY(EOMONTH($B473,0))))&gt;=$B473)*(DATE(YEAR($B473),MONTH($B473),MIN(BU$6,DAY(EOMONTH($B473,0))))&lt;$C473)+(DATE(YEAR($B473),MONTH($B473)+1,MIN(BU$6,DAY(EOMONTH($B473,1))))&gt;=$B473)*(DATE(YEAR($B473),MONTH($B473)+1,MIN(BU$6,DAY(EOMONTH($B473,1))))&lt;$C473)))</f>
        <v>0</v>
      </c>
      <c r="BV473" s="48" t="n">
        <f aca="false">IF(OR(N(BV$5)=0,BV$6=""),0,BV$5*((DATE(YEAR($B473),MONTH($B473),MIN(BV$6,DAY(EOMONTH($B473,0))))&gt;=$B473)*(DATE(YEAR($B473),MONTH($B473),MIN(BV$6,DAY(EOMONTH($B473,0))))&lt;$C473)+(DATE(YEAR($B473),MONTH($B473)+1,MIN(BV$6,DAY(EOMONTH($B473,1))))&gt;=$B473)*(DATE(YEAR($B473),MONTH($B473)+1,MIN(BV$6,DAY(EOMONTH($B473,1))))&lt;$C473)))</f>
        <v>0</v>
      </c>
      <c r="BW473" s="48" t="n">
        <f aca="false">IF(OR(N(BW$5)=0,BW$6=""),0,BW$5*((DATE(YEAR($B473),MONTH($B473),MIN(BW$6,DAY(EOMONTH($B473,0))))&gt;=$B473)*(DATE(YEAR($B473),MONTH($B473),MIN(BW$6,DAY(EOMONTH($B473,0))))&lt;$C473)+(DATE(YEAR($B473),MONTH($B473)+1,MIN(BW$6,DAY(EOMONTH($B473,1))))&gt;=$B473)*(DATE(YEAR($B473),MONTH($B473)+1,MIN(BW$6,DAY(EOMONTH($B473,1))))&lt;$C473)))</f>
        <v>0</v>
      </c>
      <c r="BX473" s="48" t="n">
        <f aca="false">MIN(Z473,(FT472*(1+FT$5/Setup!$C$36)+IF($V473=1,N($F473),0)))</f>
        <v>0</v>
      </c>
      <c r="BY473" s="48" t="n">
        <f aca="false">MIN(AA473,(FU472*(1+FU$5/Setup!$C$36)+IF($V473=2,N($F473),0)))</f>
        <v>0</v>
      </c>
      <c r="BZ473" s="48" t="n">
        <f aca="false">MIN(AB473,(FV472*(1+FV$5/Setup!$C$36)+IF($V473=3,N($F473),0)))</f>
        <v>0</v>
      </c>
      <c r="CA473" s="48" t="n">
        <f aca="false">MIN(AC473,(FW472*(1+FW$5/Setup!$C$36)+IF($V473=4,N($F473),0)))</f>
        <v>0</v>
      </c>
      <c r="CB473" s="48" t="n">
        <f aca="false">MIN(AD473,(FX472*(1+FX$5/Setup!$C$36)+IF($V473=5,N($F473),0)))</f>
        <v>0</v>
      </c>
      <c r="CC473" s="48" t="n">
        <f aca="false">MIN(AE473,(FY472*(1+FY$5/Setup!$C$36)+IF($V473=6,N($F473),0)))</f>
        <v>0</v>
      </c>
      <c r="CD473" s="48" t="n">
        <f aca="false">MIN(AF473,(FZ472*(1+FZ$5/Setup!$C$36)+IF($V473=7,N($F473),0)))</f>
        <v>0</v>
      </c>
      <c r="CE473" s="48" t="n">
        <f aca="false">MIN(AG473,(GA472*(1+GA$5/Setup!$C$36)+IF($V473=8,N($F473),0)))</f>
        <v>0</v>
      </c>
      <c r="CF473" s="48" t="n">
        <f aca="false">MIN(AH473,(GB472*(1+GB$5/Setup!$C$36)+IF($V473=9,N($F473),0)))</f>
        <v>0</v>
      </c>
      <c r="CG473" s="48" t="n">
        <f aca="false">MIN(AI473,(GC472*(1+GC$5/Setup!$C$36)+IF($V473=10,N($F473),0)))</f>
        <v>0</v>
      </c>
      <c r="CH473" s="48" t="n">
        <f aca="false">MIN(AJ473,(GD472*(1+GD$5/Setup!$C$36)+IF($V473=11,N($F473),0)))</f>
        <v>0</v>
      </c>
      <c r="CI473" s="48" t="n">
        <f aca="false">MIN(AK473,(GE472*(1+GE$5/Setup!$C$36)+IF($V473=12,N($F473),0)))</f>
        <v>0</v>
      </c>
      <c r="CJ473" s="48" t="n">
        <f aca="false">MIN(AL473,(GF472*(1+GF$5/Setup!$C$36)+IF($V473=13,N($F473),0)))</f>
        <v>0</v>
      </c>
      <c r="CK473" s="48" t="n">
        <f aca="false">MIN(AM473,(GG472*(1+GG$5/Setup!$C$36)+IF($V473=14,N($F473),0)))</f>
        <v>0</v>
      </c>
      <c r="CL473" s="48" t="n">
        <f aca="false">MIN(AN473,(GH472*(1+GH$5/Setup!$C$36)+IF($V473=15,N($F473),0)))</f>
        <v>0</v>
      </c>
      <c r="CM473" s="48" t="n">
        <f aca="false">MIN(AO473,(GI472*(1+GI$5/Setup!$C$36)+IF($V473=16,N($F473),0)))</f>
        <v>0</v>
      </c>
      <c r="CN473" s="48" t="n">
        <f aca="false">MIN(AP473,(GJ472*(1+GJ$5/Setup!$C$36)+IF($V473=17,N($F473),0)))</f>
        <v>0</v>
      </c>
      <c r="CO473" s="48" t="n">
        <f aca="false">MIN(AQ473,(GK472*(1+GK$5/Setup!$C$36)+IF($V473=18,N($F473),0)))</f>
        <v>0</v>
      </c>
      <c r="CP473" s="48" t="n">
        <f aca="false">MIN(AR473,(GL472*(1+GL$5/Setup!$C$36)+IF($V473=19,N($F473),0)))</f>
        <v>0</v>
      </c>
      <c r="CQ473" s="48" t="n">
        <f aca="false">MIN(AS473,(GM472*(1+GM$5/Setup!$C$36)+IF($V473=20,N($F473),0)))</f>
        <v>0</v>
      </c>
      <c r="CR473" s="48" t="n">
        <f aca="false">MIN(AT473,(GN472*(1+GN$5/Setup!$C$36)+IF($V473=21,N($F473),0)))</f>
        <v>0</v>
      </c>
      <c r="CS473" s="48" t="n">
        <f aca="false">MIN(AU473,(GO472*(1+GO$5/Setup!$C$36)+IF($V473=22,N($F473),0)))</f>
        <v>0</v>
      </c>
      <c r="CT473" s="48" t="n">
        <f aca="false">MIN(AV473,(GP472*(1+GP$5/Setup!$C$36)+IF($V473=23,N($F473),0)))</f>
        <v>0</v>
      </c>
      <c r="CU473" s="48" t="n">
        <f aca="false">MIN(AW473,(GQ472*(1+GQ$5/Setup!$C$36)+IF($V473=24,N($F473),0)))</f>
        <v>0</v>
      </c>
      <c r="CV473" s="48" t="n">
        <f aca="false">MIN(AX473,(GR472*(1+GR$5/Setup!$C$36)+IF($V473=25,N($F473),0)))</f>
        <v>0</v>
      </c>
      <c r="CW473" s="48" t="n">
        <f aca="false">MIN(AY473,(GS472*(1+GS$5/Setup!$C$36)+IF($V473=26,N($F473),0)))</f>
        <v>0</v>
      </c>
      <c r="CX473" s="48" t="n">
        <f aca="false">MIN(AZ473,(GT472*(1+GT$5/Setup!$C$36)+IF($V473=27,N($F473),0)))</f>
        <v>0</v>
      </c>
      <c r="CY473" s="48" t="n">
        <f aca="false">MIN(BA473,(GU472*(1+GU$5/Setup!$C$36)+IF($V473=28,N($F473),0)))</f>
        <v>0</v>
      </c>
      <c r="CZ473" s="48" t="n">
        <f aca="false">MIN(BB473,(GV472*(1+GV$5/Setup!$C$36)+IF($V473=29,N($F473),0)))</f>
        <v>0</v>
      </c>
      <c r="DA473" s="48" t="n">
        <f aca="false">MIN(BC473,(GW472*(1+GW$5/Setup!$C$36)+IF($V473=30,N($F473),0)))</f>
        <v>0</v>
      </c>
      <c r="DB473" s="48" t="n">
        <f aca="false">MIN(BD473,(GX472*(1+GX$5/Setup!$C$36)+IF($V473=31,N($F473),0)))</f>
        <v>0</v>
      </c>
      <c r="DC473" s="48" t="n">
        <f aca="false">MIN(BE473,(GY472*(1+GY$5/Setup!$C$36)+IF($V473=32,N($F473),0)))</f>
        <v>0</v>
      </c>
      <c r="DD473" s="48" t="n">
        <f aca="false">MIN(BF473,(GZ472*(1+GZ$5/Setup!$C$36)+IF($V473=33,N($F473),0)))</f>
        <v>0</v>
      </c>
      <c r="DE473" s="48" t="n">
        <f aca="false">MIN(BG473,(HA472*(1+HA$5/Setup!$C$36)+IF($V473=34,N($F473),0)))</f>
        <v>0</v>
      </c>
      <c r="DF473" s="48" t="n">
        <f aca="false">MIN(BH473,(HB472*(1+HB$5/Setup!$C$36)+IF($V473=35,N($F473),0)))</f>
        <v>0</v>
      </c>
      <c r="DG473" s="48" t="n">
        <f aca="false">MIN(BI473,(HC472*(1+HC$5/Setup!$C$36)+IF($V473=36,N($F473),0)))</f>
        <v>0</v>
      </c>
      <c r="DH473" s="48" t="n">
        <f aca="false">MIN(BJ473,(HD472*(1+HD$5/Setup!$C$36)+IF($V473=37,N($F473),0)))</f>
        <v>0</v>
      </c>
      <c r="DI473" s="48" t="n">
        <f aca="false">MIN(BK473,(HE472*(1+HE$5/Setup!$C$36)+IF($V473=38,N($F473),0)))</f>
        <v>0</v>
      </c>
      <c r="DJ473" s="48" t="n">
        <f aca="false">MIN(BL473,(HF472*(1+HF$5/Setup!$C$36)+IF($V473=39,N($F473),0)))</f>
        <v>0</v>
      </c>
      <c r="DK473" s="48" t="n">
        <f aca="false">MIN(BM473,(HG472*(1+HG$5/Setup!$C$36)+IF($V473=40,N($F473),0)))</f>
        <v>0</v>
      </c>
      <c r="DL473" s="48" t="n">
        <f aca="false">MIN(BN473,(HH472*(1+HH$5/Setup!$C$36)+IF($V473=41,N($F473),0)))</f>
        <v>0</v>
      </c>
      <c r="DM473" s="48" t="n">
        <f aca="false">MIN(BO473,(HI472*(1+HI$5/Setup!$C$36)+IF($V473=42,N($F473),0)))</f>
        <v>0</v>
      </c>
      <c r="DN473" s="48" t="n">
        <f aca="false">MIN(BP473,(HJ472*(1+HJ$5/Setup!$C$36)+IF($V473=43,N($F473),0)))</f>
        <v>0</v>
      </c>
      <c r="DO473" s="48" t="n">
        <f aca="false">MIN(BQ473,(HK472*(1+HK$5/Setup!$C$36)+IF($V473=44,N($F473),0)))</f>
        <v>0</v>
      </c>
      <c r="DP473" s="48" t="n">
        <f aca="false">MIN(BR473,(HL472*(1+HL$5/Setup!$C$36)+IF($V473=45,N($F473),0)))</f>
        <v>0</v>
      </c>
      <c r="DQ473" s="48" t="n">
        <f aca="false">MIN(BS473,(HM472*(1+HM$5/Setup!$C$36)+IF($V473=46,N($F473),0)))</f>
        <v>0</v>
      </c>
      <c r="DR473" s="48" t="n">
        <f aca="false">MIN(BT473,(HN472*(1+HN$5/Setup!$C$36)+IF($V473=47,N($F473),0)))</f>
        <v>0</v>
      </c>
      <c r="DS473" s="48" t="n">
        <f aca="false">MIN(BU473,(HO472*(1+HO$5/Setup!$C$36)+IF($V473=48,N($F473),0)))</f>
        <v>0</v>
      </c>
      <c r="DT473" s="48" t="n">
        <f aca="false">MIN(BV473,(HP472*(1+HP$5/Setup!$C$36)+IF($V473=49,N($F473),0)))</f>
        <v>0</v>
      </c>
      <c r="DU473" s="48" t="n">
        <f aca="false">MIN(BW473,(HQ472*(1+HQ$5/Setup!$C$36)+IF($V473=50,N($F473),0)))</f>
        <v>0</v>
      </c>
      <c r="DV473" s="48" t="n">
        <f aca="false">MIN(MAX((FT472*(1+FT$5/Setup!$C$36)+IF($V473=1,N($F473),0))-BX473,0),MAX($P473-0,0))</f>
        <v>0</v>
      </c>
      <c r="DW473" s="48" t="n">
        <f aca="false">MIN(MAX((FU472*(1+FU$5/Setup!$C$36)+IF($V473=2,N($F473),0))-BY473,0),MAX($P473-SUM(DV473:DV473),0))</f>
        <v>0</v>
      </c>
      <c r="DX473" s="48" t="n">
        <f aca="false">MIN(MAX((FV472*(1+FV$5/Setup!$C$36)+IF($V473=3,N($F473),0))-BZ473,0),MAX($P473-SUM(DV473:DW473),0))</f>
        <v>0</v>
      </c>
      <c r="DY473" s="48" t="n">
        <f aca="false">MIN(MAX((FW472*(1+FW$5/Setup!$C$36)+IF($V473=4,N($F473),0))-CA473,0),MAX($P473-SUM(DV473:DX473),0))</f>
        <v>0</v>
      </c>
      <c r="DZ473" s="48" t="n">
        <f aca="false">MIN(MAX((FX472*(1+FX$5/Setup!$C$36)+IF($V473=5,N($F473),0))-CB473,0),MAX($P473-SUM(DV473:DY473),0))</f>
        <v>0</v>
      </c>
      <c r="EA473" s="48" t="n">
        <f aca="false">MIN(MAX((FY472*(1+FY$5/Setup!$C$36)+IF($V473=6,N($F473),0))-CC473,0),MAX($P473-SUM(DV473:DZ473),0))</f>
        <v>0</v>
      </c>
      <c r="EB473" s="48" t="n">
        <f aca="false">MIN(MAX((FZ472*(1+FZ$5/Setup!$C$36)+IF($V473=7,N($F473),0))-CD473,0),MAX($P473-SUM(DV473:EA473),0))</f>
        <v>0</v>
      </c>
      <c r="EC473" s="48" t="n">
        <f aca="false">MIN(MAX((GA472*(1+GA$5/Setup!$C$36)+IF($V473=8,N($F473),0))-CE473,0),MAX($P473-SUM(DV473:EB473),0))</f>
        <v>0</v>
      </c>
      <c r="ED473" s="48" t="n">
        <f aca="false">MIN(MAX((GB472*(1+GB$5/Setup!$C$36)+IF($V473=9,N($F473),0))-CF473,0),MAX($P473-SUM(DV473:EC473),0))</f>
        <v>0</v>
      </c>
      <c r="EE473" s="48" t="n">
        <f aca="false">MIN(MAX((GC472*(1+GC$5/Setup!$C$36)+IF($V473=10,N($F473),0))-CG473,0),MAX($P473-SUM(DV473:ED473),0))</f>
        <v>0</v>
      </c>
      <c r="EF473" s="48" t="n">
        <f aca="false">MIN(MAX((GD472*(1+GD$5/Setup!$C$36)+IF($V473=11,N($F473),0))-CH473,0),MAX($P473-SUM(DV473:EE473),0))</f>
        <v>0</v>
      </c>
      <c r="EG473" s="48" t="n">
        <f aca="false">MIN(MAX((GE472*(1+GE$5/Setup!$C$36)+IF($V473=12,N($F473),0))-CI473,0),MAX($P473-SUM(DV473:EF473),0))</f>
        <v>0</v>
      </c>
      <c r="EH473" s="48" t="n">
        <f aca="false">MIN(MAX((GF472*(1+GF$5/Setup!$C$36)+IF($V473=13,N($F473),0))-CJ473,0),MAX($P473-SUM(DV473:EG473),0))</f>
        <v>0</v>
      </c>
      <c r="EI473" s="48" t="n">
        <f aca="false">MIN(MAX((GG472*(1+GG$5/Setup!$C$36)+IF($V473=14,N($F473),0))-CK473,0),MAX($P473-SUM(DV473:EH473),0))</f>
        <v>0</v>
      </c>
      <c r="EJ473" s="48" t="n">
        <f aca="false">MIN(MAX((GH472*(1+GH$5/Setup!$C$36)+IF($V473=15,N($F473),0))-CL473,0),MAX($P473-SUM(DV473:EI473),0))</f>
        <v>0</v>
      </c>
      <c r="EK473" s="48" t="n">
        <f aca="false">MIN(MAX((GI472*(1+GI$5/Setup!$C$36)+IF($V473=16,N($F473),0))-CM473,0),MAX($P473-SUM(DV473:EJ473),0))</f>
        <v>0</v>
      </c>
      <c r="EL473" s="48" t="n">
        <f aca="false">MIN(MAX((GJ472*(1+GJ$5/Setup!$C$36)+IF($V473=17,N($F473),0))-CN473,0),MAX($P473-SUM(DV473:EK473),0))</f>
        <v>0</v>
      </c>
      <c r="EM473" s="48" t="n">
        <f aca="false">MIN(MAX((GK472*(1+GK$5/Setup!$C$36)+IF($V473=18,N($F473),0))-CO473,0),MAX($P473-SUM(DV473:EL473),0))</f>
        <v>0</v>
      </c>
      <c r="EN473" s="48" t="n">
        <f aca="false">MIN(MAX((GL472*(1+GL$5/Setup!$C$36)+IF($V473=19,N($F473),0))-CP473,0),MAX($P473-SUM(DV473:EM473),0))</f>
        <v>0</v>
      </c>
      <c r="EO473" s="48" t="n">
        <f aca="false">MIN(MAX((GM472*(1+GM$5/Setup!$C$36)+IF($V473=20,N($F473),0))-CQ473,0),MAX($P473-SUM(DV473:EN473),0))</f>
        <v>0</v>
      </c>
      <c r="EP473" s="48" t="n">
        <f aca="false">MIN(MAX((GN472*(1+GN$5/Setup!$C$36)+IF($V473=21,N($F473),0))-CR473,0),MAX($P473-SUM(DV473:EO473),0))</f>
        <v>0</v>
      </c>
      <c r="EQ473" s="48" t="n">
        <f aca="false">MIN(MAX((GO472*(1+GO$5/Setup!$C$36)+IF($V473=22,N($F473),0))-CS473,0),MAX($P473-SUM(DV473:EP473),0))</f>
        <v>0</v>
      </c>
      <c r="ER473" s="48" t="n">
        <f aca="false">MIN(MAX((GP472*(1+GP$5/Setup!$C$36)+IF($V473=23,N($F473),0))-CT473,0),MAX($P473-SUM(DV473:EQ473),0))</f>
        <v>0</v>
      </c>
      <c r="ES473" s="48" t="n">
        <f aca="false">MIN(MAX((GQ472*(1+GQ$5/Setup!$C$36)+IF($V473=24,N($F473),0))-CU473,0),MAX($P473-SUM(DV473:ER473),0))</f>
        <v>0</v>
      </c>
      <c r="ET473" s="48" t="n">
        <f aca="false">MIN(MAX((GR472*(1+GR$5/Setup!$C$36)+IF($V473=25,N($F473),0))-CV473,0),MAX($P473-SUM(DV473:ES473),0))</f>
        <v>0</v>
      </c>
      <c r="EU473" s="48" t="n">
        <f aca="false">MIN(MAX((GS472*(1+GS$5/Setup!$C$36)+IF($V473=26,N($F473),0))-CW473,0),MAX($P473-SUM(DV473:ET473),0))</f>
        <v>0</v>
      </c>
      <c r="EV473" s="48" t="n">
        <f aca="false">MIN(MAX((GT472*(1+GT$5/Setup!$C$36)+IF($V473=27,N($F473),0))-CX473,0),MAX($P473-SUM(DV473:EU473),0))</f>
        <v>0</v>
      </c>
      <c r="EW473" s="48" t="n">
        <f aca="false">MIN(MAX((GU472*(1+GU$5/Setup!$C$36)+IF($V473=28,N($F473),0))-CY473,0),MAX($P473-SUM(DV473:EV473),0))</f>
        <v>0</v>
      </c>
      <c r="EX473" s="48" t="n">
        <f aca="false">MIN(MAX((GV472*(1+GV$5/Setup!$C$36)+IF($V473=29,N($F473),0))-CZ473,0),MAX($P473-SUM(DV473:EW473),0))</f>
        <v>0</v>
      </c>
      <c r="EY473" s="48" t="n">
        <f aca="false">MIN(MAX((GW472*(1+GW$5/Setup!$C$36)+IF($V473=30,N($F473),0))-DA473,0),MAX($P473-SUM(DV473:EX473),0))</f>
        <v>0</v>
      </c>
      <c r="EZ473" s="48" t="n">
        <f aca="false">MIN(MAX((GX472*(1+GX$5/Setup!$C$36)+IF($V473=31,N($F473),0))-DB473,0),MAX($P473-SUM(DV473:EY473),0))</f>
        <v>0</v>
      </c>
      <c r="FA473" s="48" t="n">
        <f aca="false">MIN(MAX((GY472*(1+GY$5/Setup!$C$36)+IF($V473=32,N($F473),0))-DC473,0),MAX($P473-SUM(DV473:EZ473),0))</f>
        <v>0</v>
      </c>
      <c r="FB473" s="48" t="n">
        <f aca="false">MIN(MAX((GZ472*(1+GZ$5/Setup!$C$36)+IF($V473=33,N($F473),0))-DD473,0),MAX($P473-SUM(DV473:FA473),0))</f>
        <v>0</v>
      </c>
      <c r="FC473" s="48" t="n">
        <f aca="false">MIN(MAX((HA472*(1+HA$5/Setup!$C$36)+IF($V473=34,N($F473),0))-DE473,0),MAX($P473-SUM(DV473:FB473),0))</f>
        <v>0</v>
      </c>
      <c r="FD473" s="48" t="n">
        <f aca="false">MIN(MAX((HB472*(1+HB$5/Setup!$C$36)+IF($V473=35,N($F473),0))-DF473,0),MAX($P473-SUM(DV473:FC473),0))</f>
        <v>0</v>
      </c>
      <c r="FE473" s="48" t="n">
        <f aca="false">MIN(MAX((HC472*(1+HC$5/Setup!$C$36)+IF($V473=36,N($F473),0))-DG473,0),MAX($P473-SUM(DV473:FD473),0))</f>
        <v>0</v>
      </c>
      <c r="FF473" s="48" t="n">
        <f aca="false">MIN(MAX((HD472*(1+HD$5/Setup!$C$36)+IF($V473=37,N($F473),0))-DH473,0),MAX($P473-SUM(DV473:FE473),0))</f>
        <v>0</v>
      </c>
      <c r="FG473" s="48" t="n">
        <f aca="false">MIN(MAX((HE472*(1+HE$5/Setup!$C$36)+IF($V473=38,N($F473),0))-DI473,0),MAX($P473-SUM(DV473:FF473),0))</f>
        <v>0</v>
      </c>
      <c r="FH473" s="48" t="n">
        <f aca="false">MIN(MAX((HF472*(1+HF$5/Setup!$C$36)+IF($V473=39,N($F473),0))-DJ473,0),MAX($P473-SUM(DV473:FG473),0))</f>
        <v>0</v>
      </c>
      <c r="FI473" s="48" t="n">
        <f aca="false">MIN(MAX((HG472*(1+HG$5/Setup!$C$36)+IF($V473=40,N($F473),0))-DK473,0),MAX($P473-SUM(DV473:FH473),0))</f>
        <v>0</v>
      </c>
      <c r="FJ473" s="48" t="n">
        <f aca="false">MIN(MAX((HH472*(1+HH$5/Setup!$C$36)+IF($V473=41,N($F473),0))-DL473,0),MAX($P473-SUM(DV473:FI473),0))</f>
        <v>0</v>
      </c>
      <c r="FK473" s="48" t="n">
        <f aca="false">MIN(MAX((HI472*(1+HI$5/Setup!$C$36)+IF($V473=42,N($F473),0))-DM473,0),MAX($P473-SUM(DV473:FJ473),0))</f>
        <v>0</v>
      </c>
      <c r="FL473" s="48" t="n">
        <f aca="false">MIN(MAX((HJ472*(1+HJ$5/Setup!$C$36)+IF($V473=43,N($F473),0))-DN473,0),MAX($P473-SUM(DV473:FK473),0))</f>
        <v>0</v>
      </c>
      <c r="FM473" s="48" t="n">
        <f aca="false">MIN(MAX((HK472*(1+HK$5/Setup!$C$36)+IF($V473=44,N($F473),0))-DO473,0),MAX($P473-SUM(DV473:FL473),0))</f>
        <v>0</v>
      </c>
      <c r="FN473" s="48" t="n">
        <f aca="false">MIN(MAX((HL472*(1+HL$5/Setup!$C$36)+IF($V473=45,N($F473),0))-DP473,0),MAX($P473-SUM(DV473:FM473),0))</f>
        <v>0</v>
      </c>
      <c r="FO473" s="48" t="n">
        <f aca="false">MIN(MAX((HM472*(1+HM$5/Setup!$C$36)+IF($V473=46,N($F473),0))-DQ473,0),MAX($P473-SUM(DV473:FN473),0))</f>
        <v>0</v>
      </c>
      <c r="FP473" s="48" t="n">
        <f aca="false">MIN(MAX((HN472*(1+HN$5/Setup!$C$36)+IF($V473=47,N($F473),0))-DR473,0),MAX($P473-SUM(DV473:FO473),0))</f>
        <v>0</v>
      </c>
      <c r="FQ473" s="48" t="n">
        <f aca="false">MIN(MAX((HO472*(1+HO$5/Setup!$C$36)+IF($V473=48,N($F473),0))-DS473,0),MAX($P473-SUM(DV473:FP473),0))</f>
        <v>0</v>
      </c>
      <c r="FR473" s="48" t="n">
        <f aca="false">MIN(MAX((HP472*(1+HP$5/Setup!$C$36)+IF($V473=49,N($F473),0))-DT473,0),MAX($P473-SUM(DV473:FQ473),0))</f>
        <v>0</v>
      </c>
      <c r="FS473" s="48" t="n">
        <f aca="false">MIN(MAX((HQ472*(1+HQ$5/Setup!$C$36)+IF($V473=50,N($F473),0))-DU473,0),MAX($P473-SUM(DV473:FR473),0))</f>
        <v>0</v>
      </c>
      <c r="FT473" s="48" t="n">
        <f aca="false">IF((FT472*(1+FT$5/Setup!$C$36)+IF($V473=1,N($F473),0))-BX473-DV473&lt;0.005,0,(FT472*(1+FT$5/Setup!$C$36)+IF($V473=1,N($F473),0))-BX473-DV473)</f>
        <v>0</v>
      </c>
      <c r="FU473" s="48" t="n">
        <f aca="false">IF((FU472*(1+FU$5/Setup!$C$36)+IF($V473=2,N($F473),0))-BY473-DW473&lt;0.005,0,(FU472*(1+FU$5/Setup!$C$36)+IF($V473=2,N($F473),0))-BY473-DW473)</f>
        <v>0</v>
      </c>
      <c r="FV473" s="48" t="n">
        <f aca="false">IF((FV472*(1+FV$5/Setup!$C$36)+IF($V473=3,N($F473),0))-BZ473-DX473&lt;0.005,0,(FV472*(1+FV$5/Setup!$C$36)+IF($V473=3,N($F473),0))-BZ473-DX473)</f>
        <v>0</v>
      </c>
      <c r="FW473" s="48" t="n">
        <f aca="false">IF((FW472*(1+FW$5/Setup!$C$36)+IF($V473=4,N($F473),0))-CA473-DY473&lt;0.005,0,(FW472*(1+FW$5/Setup!$C$36)+IF($V473=4,N($F473),0))-CA473-DY473)</f>
        <v>0</v>
      </c>
      <c r="FX473" s="48" t="n">
        <f aca="false">IF((FX472*(1+FX$5/Setup!$C$36)+IF($V473=5,N($F473),0))-CB473-DZ473&lt;0.005,0,(FX472*(1+FX$5/Setup!$C$36)+IF($V473=5,N($F473),0))-CB473-DZ473)</f>
        <v>0</v>
      </c>
      <c r="FY473" s="48" t="n">
        <f aca="false">IF((FY472*(1+FY$5/Setup!$C$36)+IF($V473=6,N($F473),0))-CC473-EA473&lt;0.005,0,(FY472*(1+FY$5/Setup!$C$36)+IF($V473=6,N($F473),0))-CC473-EA473)</f>
        <v>0</v>
      </c>
      <c r="FZ473" s="48" t="n">
        <f aca="false">IF((FZ472*(1+FZ$5/Setup!$C$36)+IF($V473=7,N($F473),0))-CD473-EB473&lt;0.005,0,(FZ472*(1+FZ$5/Setup!$C$36)+IF($V473=7,N($F473),0))-CD473-EB473)</f>
        <v>0</v>
      </c>
      <c r="GA473" s="48" t="n">
        <f aca="false">IF((GA472*(1+GA$5/Setup!$C$36)+IF($V473=8,N($F473),0))-CE473-EC473&lt;0.005,0,(GA472*(1+GA$5/Setup!$C$36)+IF($V473=8,N($F473),0))-CE473-EC473)</f>
        <v>0</v>
      </c>
      <c r="GB473" s="48" t="n">
        <f aca="false">IF((GB472*(1+GB$5/Setup!$C$36)+IF($V473=9,N($F473),0))-CF473-ED473&lt;0.005,0,(GB472*(1+GB$5/Setup!$C$36)+IF($V473=9,N($F473),0))-CF473-ED473)</f>
        <v>0</v>
      </c>
      <c r="GC473" s="48" t="n">
        <f aca="false">IF((GC472*(1+GC$5/Setup!$C$36)+IF($V473=10,N($F473),0))-CG473-EE473&lt;0.005,0,(GC472*(1+GC$5/Setup!$C$36)+IF($V473=10,N($F473),0))-CG473-EE473)</f>
        <v>0</v>
      </c>
      <c r="GD473" s="48" t="n">
        <f aca="false">IF((GD472*(1+GD$5/Setup!$C$36)+IF($V473=11,N($F473),0))-CH473-EF473&lt;0.005,0,(GD472*(1+GD$5/Setup!$C$36)+IF($V473=11,N($F473),0))-CH473-EF473)</f>
        <v>0</v>
      </c>
      <c r="GE473" s="48" t="n">
        <f aca="false">IF((GE472*(1+GE$5/Setup!$C$36)+IF($V473=12,N($F473),0))-CI473-EG473&lt;0.005,0,(GE472*(1+GE$5/Setup!$C$36)+IF($V473=12,N($F473),0))-CI473-EG473)</f>
        <v>0</v>
      </c>
      <c r="GF473" s="48" t="n">
        <f aca="false">IF((GF472*(1+GF$5/Setup!$C$36)+IF($V473=13,N($F473),0))-CJ473-EH473&lt;0.005,0,(GF472*(1+GF$5/Setup!$C$36)+IF($V473=13,N($F473),0))-CJ473-EH473)</f>
        <v>0</v>
      </c>
      <c r="GG473" s="48" t="n">
        <f aca="false">IF((GG472*(1+GG$5/Setup!$C$36)+IF($V473=14,N($F473),0))-CK473-EI473&lt;0.005,0,(GG472*(1+GG$5/Setup!$C$36)+IF($V473=14,N($F473),0))-CK473-EI473)</f>
        <v>0</v>
      </c>
      <c r="GH473" s="48" t="n">
        <f aca="false">IF((GH472*(1+GH$5/Setup!$C$36)+IF($V473=15,N($F473),0))-CL473-EJ473&lt;0.005,0,(GH472*(1+GH$5/Setup!$C$36)+IF($V473=15,N($F473),0))-CL473-EJ473)</f>
        <v>0</v>
      </c>
      <c r="GI473" s="48" t="n">
        <f aca="false">IF((GI472*(1+GI$5/Setup!$C$36)+IF($V473=16,N($F473),0))-CM473-EK473&lt;0.005,0,(GI472*(1+GI$5/Setup!$C$36)+IF($V473=16,N($F473),0))-CM473-EK473)</f>
        <v>0</v>
      </c>
      <c r="GJ473" s="48" t="n">
        <f aca="false">IF((GJ472*(1+GJ$5/Setup!$C$36)+IF($V473=17,N($F473),0))-CN473-EL473&lt;0.005,0,(GJ472*(1+GJ$5/Setup!$C$36)+IF($V473=17,N($F473),0))-CN473-EL473)</f>
        <v>0</v>
      </c>
      <c r="GK473" s="48" t="n">
        <f aca="false">IF((GK472*(1+GK$5/Setup!$C$36)+IF($V473=18,N($F473),0))-CO473-EM473&lt;0.005,0,(GK472*(1+GK$5/Setup!$C$36)+IF($V473=18,N($F473),0))-CO473-EM473)</f>
        <v>0</v>
      </c>
      <c r="GL473" s="48" t="n">
        <f aca="false">IF((GL472*(1+GL$5/Setup!$C$36)+IF($V473=19,N($F473),0))-CP473-EN473&lt;0.005,0,(GL472*(1+GL$5/Setup!$C$36)+IF($V473=19,N($F473),0))-CP473-EN473)</f>
        <v>0</v>
      </c>
      <c r="GM473" s="48" t="n">
        <f aca="false">IF((GM472*(1+GM$5/Setup!$C$36)+IF($V473=20,N($F473),0))-CQ473-EO473&lt;0.005,0,(GM472*(1+GM$5/Setup!$C$36)+IF($V473=20,N($F473),0))-CQ473-EO473)</f>
        <v>0</v>
      </c>
      <c r="GN473" s="48" t="n">
        <f aca="false">IF((GN472*(1+GN$5/Setup!$C$36)+IF($V473=21,N($F473),0))-CR473-EP473&lt;0.005,0,(GN472*(1+GN$5/Setup!$C$36)+IF($V473=21,N($F473),0))-CR473-EP473)</f>
        <v>0</v>
      </c>
      <c r="GO473" s="48" t="n">
        <f aca="false">IF((GO472*(1+GO$5/Setup!$C$36)+IF($V473=22,N($F473),0))-CS473-EQ473&lt;0.005,0,(GO472*(1+GO$5/Setup!$C$36)+IF($V473=22,N($F473),0))-CS473-EQ473)</f>
        <v>0</v>
      </c>
      <c r="GP473" s="48" t="n">
        <f aca="false">IF((GP472*(1+GP$5/Setup!$C$36)+IF($V473=23,N($F473),0))-CT473-ER473&lt;0.005,0,(GP472*(1+GP$5/Setup!$C$36)+IF($V473=23,N($F473),0))-CT473-ER473)</f>
        <v>0</v>
      </c>
      <c r="GQ473" s="48" t="n">
        <f aca="false">IF((GQ472*(1+GQ$5/Setup!$C$36)+IF($V473=24,N($F473),0))-CU473-ES473&lt;0.005,0,(GQ472*(1+GQ$5/Setup!$C$36)+IF($V473=24,N($F473),0))-CU473-ES473)</f>
        <v>0</v>
      </c>
      <c r="GR473" s="48" t="n">
        <f aca="false">IF((GR472*(1+GR$5/Setup!$C$36)+IF($V473=25,N($F473),0))-CV473-ET473&lt;0.005,0,(GR472*(1+GR$5/Setup!$C$36)+IF($V473=25,N($F473),0))-CV473-ET473)</f>
        <v>0</v>
      </c>
      <c r="GS473" s="48" t="n">
        <f aca="false">IF((GS472*(1+GS$5/Setup!$C$36)+IF($V473=26,N($F473),0))-CW473-EU473&lt;0.005,0,(GS472*(1+GS$5/Setup!$C$36)+IF($V473=26,N($F473),0))-CW473-EU473)</f>
        <v>0</v>
      </c>
      <c r="GT473" s="48" t="n">
        <f aca="false">IF((GT472*(1+GT$5/Setup!$C$36)+IF($V473=27,N($F473),0))-CX473-EV473&lt;0.005,0,(GT472*(1+GT$5/Setup!$C$36)+IF($V473=27,N($F473),0))-CX473-EV473)</f>
        <v>0</v>
      </c>
      <c r="GU473" s="48" t="n">
        <f aca="false">IF((GU472*(1+GU$5/Setup!$C$36)+IF($V473=28,N($F473),0))-CY473-EW473&lt;0.005,0,(GU472*(1+GU$5/Setup!$C$36)+IF($V473=28,N($F473),0))-CY473-EW473)</f>
        <v>0</v>
      </c>
      <c r="GV473" s="48" t="n">
        <f aca="false">IF((GV472*(1+GV$5/Setup!$C$36)+IF($V473=29,N($F473),0))-CZ473-EX473&lt;0.005,0,(GV472*(1+GV$5/Setup!$C$36)+IF($V473=29,N($F473),0))-CZ473-EX473)</f>
        <v>0</v>
      </c>
      <c r="GW473" s="48" t="n">
        <f aca="false">IF((GW472*(1+GW$5/Setup!$C$36)+IF($V473=30,N($F473),0))-DA473-EY473&lt;0.005,0,(GW472*(1+GW$5/Setup!$C$36)+IF($V473=30,N($F473),0))-DA473-EY473)</f>
        <v>0</v>
      </c>
      <c r="GX473" s="48" t="n">
        <f aca="false">IF((GX472*(1+GX$5/Setup!$C$36)+IF($V473=31,N($F473),0))-DB473-EZ473&lt;0.005,0,(GX472*(1+GX$5/Setup!$C$36)+IF($V473=31,N($F473),0))-DB473-EZ473)</f>
        <v>0</v>
      </c>
      <c r="GY473" s="48" t="n">
        <f aca="false">IF((GY472*(1+GY$5/Setup!$C$36)+IF($V473=32,N($F473),0))-DC473-FA473&lt;0.005,0,(GY472*(1+GY$5/Setup!$C$36)+IF($V473=32,N($F473),0))-DC473-FA473)</f>
        <v>0</v>
      </c>
      <c r="GZ473" s="48" t="n">
        <f aca="false">IF((GZ472*(1+GZ$5/Setup!$C$36)+IF($V473=33,N($F473),0))-DD473-FB473&lt;0.005,0,(GZ472*(1+GZ$5/Setup!$C$36)+IF($V473=33,N($F473),0))-DD473-FB473)</f>
        <v>0</v>
      </c>
      <c r="HA473" s="48" t="n">
        <f aca="false">IF((HA472*(1+HA$5/Setup!$C$36)+IF($V473=34,N($F473),0))-DE473-FC473&lt;0.005,0,(HA472*(1+HA$5/Setup!$C$36)+IF($V473=34,N($F473),0))-DE473-FC473)</f>
        <v>0</v>
      </c>
      <c r="HB473" s="48" t="n">
        <f aca="false">IF((HB472*(1+HB$5/Setup!$C$36)+IF($V473=35,N($F473),0))-DF473-FD473&lt;0.005,0,(HB472*(1+HB$5/Setup!$C$36)+IF($V473=35,N($F473),0))-DF473-FD473)</f>
        <v>0</v>
      </c>
      <c r="HC473" s="48" t="n">
        <f aca="false">IF((HC472*(1+HC$5/Setup!$C$36)+IF($V473=36,N($F473),0))-DG473-FE473&lt;0.005,0,(HC472*(1+HC$5/Setup!$C$36)+IF($V473=36,N($F473),0))-DG473-FE473)</f>
        <v>0</v>
      </c>
      <c r="HD473" s="48" t="n">
        <f aca="false">IF((HD472*(1+HD$5/Setup!$C$36)+IF($V473=37,N($F473),0))-DH473-FF473&lt;0.005,0,(HD472*(1+HD$5/Setup!$C$36)+IF($V473=37,N($F473),0))-DH473-FF473)</f>
        <v>0</v>
      </c>
      <c r="HE473" s="48" t="n">
        <f aca="false">IF((HE472*(1+HE$5/Setup!$C$36)+IF($V473=38,N($F473),0))-DI473-FG473&lt;0.005,0,(HE472*(1+HE$5/Setup!$C$36)+IF($V473=38,N($F473),0))-DI473-FG473)</f>
        <v>0</v>
      </c>
      <c r="HF473" s="48" t="n">
        <f aca="false">IF((HF472*(1+HF$5/Setup!$C$36)+IF($V473=39,N($F473),0))-DJ473-FH473&lt;0.005,0,(HF472*(1+HF$5/Setup!$C$36)+IF($V473=39,N($F473),0))-DJ473-FH473)</f>
        <v>0</v>
      </c>
      <c r="HG473" s="48" t="n">
        <f aca="false">IF((HG472*(1+HG$5/Setup!$C$36)+IF($V473=40,N($F473),0))-DK473-FI473&lt;0.005,0,(HG472*(1+HG$5/Setup!$C$36)+IF($V473=40,N($F473),0))-DK473-FI473)</f>
        <v>0</v>
      </c>
      <c r="HH473" s="48" t="n">
        <f aca="false">IF((HH472*(1+HH$5/Setup!$C$36)+IF($V473=41,N($F473),0))-DL473-FJ473&lt;0.005,0,(HH472*(1+HH$5/Setup!$C$36)+IF($V473=41,N($F473),0))-DL473-FJ473)</f>
        <v>0</v>
      </c>
      <c r="HI473" s="48" t="n">
        <f aca="false">IF((HI472*(1+HI$5/Setup!$C$36)+IF($V473=42,N($F473),0))-DM473-FK473&lt;0.005,0,(HI472*(1+HI$5/Setup!$C$36)+IF($V473=42,N($F473),0))-DM473-FK473)</f>
        <v>0</v>
      </c>
      <c r="HJ473" s="48" t="n">
        <f aca="false">IF((HJ472*(1+HJ$5/Setup!$C$36)+IF($V473=43,N($F473),0))-DN473-FL473&lt;0.005,0,(HJ472*(1+HJ$5/Setup!$C$36)+IF($V473=43,N($F473),0))-DN473-FL473)</f>
        <v>0</v>
      </c>
      <c r="HK473" s="48" t="n">
        <f aca="false">IF((HK472*(1+HK$5/Setup!$C$36)+IF($V473=44,N($F473),0))-DO473-FM473&lt;0.005,0,(HK472*(1+HK$5/Setup!$C$36)+IF($V473=44,N($F473),0))-DO473-FM473)</f>
        <v>0</v>
      </c>
      <c r="HL473" s="48" t="n">
        <f aca="false">IF((HL472*(1+HL$5/Setup!$C$36)+IF($V473=45,N($F473),0))-DP473-FN473&lt;0.005,0,(HL472*(1+HL$5/Setup!$C$36)+IF($V473=45,N($F473),0))-DP473-FN473)</f>
        <v>0</v>
      </c>
      <c r="HM473" s="48" t="n">
        <f aca="false">IF((HM472*(1+HM$5/Setup!$C$36)+IF($V473=46,N($F473),0))-DQ473-FO473&lt;0.005,0,(HM472*(1+HM$5/Setup!$C$36)+IF($V473=46,N($F473),0))-DQ473-FO473)</f>
        <v>0</v>
      </c>
      <c r="HN473" s="48" t="n">
        <f aca="false">IF((HN472*(1+HN$5/Setup!$C$36)+IF($V473=47,N($F473),0))-DR473-FP473&lt;0.005,0,(HN472*(1+HN$5/Setup!$C$36)+IF($V473=47,N($F473),0))-DR473-FP473)</f>
        <v>0</v>
      </c>
      <c r="HO473" s="48" t="n">
        <f aca="false">IF((HO472*(1+HO$5/Setup!$C$36)+IF($V473=48,N($F473),0))-DS473-FQ473&lt;0.005,0,(HO472*(1+HO$5/Setup!$C$36)+IF($V473=48,N($F473),0))-DS473-FQ473)</f>
        <v>0</v>
      </c>
      <c r="HP473" s="48" t="n">
        <f aca="false">IF((HP472*(1+HP$5/Setup!$C$36)+IF($V473=49,N($F473),0))-DT473-FR473&lt;0.005,0,(HP472*(1+HP$5/Setup!$C$36)+IF($V473=49,N($F473),0))-DT473-FR473)</f>
        <v>0</v>
      </c>
      <c r="HQ473" s="48" t="n">
        <f aca="false">IF((HQ472*(1+HQ$5/Setup!$C$36)+IF($V473=50,N($F473),0))-DU473-FS473&lt;0.005,0,(HQ472*(1+HQ$5/Setup!$C$36)+IF($V473=50,N($F473),0))-DU473-FS473)</f>
        <v>0</v>
      </c>
    </row>
    <row r="474" customFormat="false" ht="15" hidden="false" customHeight="false" outlineLevel="0" collapsed="false">
      <c r="A474" s="44" t="n">
        <v>466</v>
      </c>
      <c r="B474" s="45" t="n">
        <f aca="false">IF(Setup!$C$7="Every month",EDATE(Setup!$C$8,($A474-1)),IF(Setup!$C$7="Twice a month",DATE(YEAR(Setup!$C$8),MONTH(Setup!$C$8)+INT((($A474-1)+Setup!$C$41)/2),MIN(IF(MOD(($A474-1)+Setup!$C$41,2)=0,Setup!$C$39,Setup!$C$40),DAY(EOMONTH(DATE(YEAR(Setup!$C$8),MONTH(Setup!$C$8)+INT((($A474-1)+Setup!$C$41)/2),1),0)))),Setup!$C$8+($A474-1)*IF(Setup!$C$7="Every week",7,14)))</f>
        <v>52835</v>
      </c>
      <c r="C474" s="45" t="n">
        <f aca="false">IF(Setup!$C$7="Every month",EDATE(Setup!$C$8,$A474),IF(Setup!$C$7="Twice a month",DATE(YEAR(Setup!$C$8),MONTH(Setup!$C$8)+INT(($A474+Setup!$C$41)/2),MIN(IF(MOD($A474+Setup!$C$41,2)=0,Setup!$C$39,Setup!$C$40),DAY(EOMONTH(DATE(YEAR(Setup!$C$8),MONTH(Setup!$C$8)+INT(($A474+Setup!$C$41)/2),1),0)))),Setup!$C$8+$A474*IF(Setup!$C$7="Every week",7,14)))</f>
        <v>52849</v>
      </c>
      <c r="D474" s="46"/>
      <c r="E474" s="47"/>
      <c r="F474" s="47"/>
      <c r="G474" s="47"/>
      <c r="H474" s="47"/>
      <c r="I474" s="48" t="n">
        <f aca="false">N(Setup!$C$11)+N(E474)</f>
        <v>100</v>
      </c>
      <c r="J474" s="48" t="n">
        <f aca="false">MIN(Setup!$C$37,MAX(I474,0))</f>
        <v>9.23076923076923</v>
      </c>
      <c r="K474" s="48" t="n">
        <f aca="false">MIN(MAX(N(Setup!$C$14)-L473,0),MAX(I474-J474,0))</f>
        <v>0</v>
      </c>
      <c r="L474" s="48" t="n">
        <f aca="false">L473+K474-N(G474)</f>
        <v>500</v>
      </c>
      <c r="M474" s="48" t="n">
        <f aca="false">M473+J474-N(H474)</f>
        <v>4301.53846153844</v>
      </c>
      <c r="N474" s="48" t="n">
        <f aca="false">SUM(BX474:DU474)</f>
        <v>0</v>
      </c>
      <c r="O474" s="48" t="n">
        <f aca="false">SUM(Z474:BW474)-N474</f>
        <v>0</v>
      </c>
      <c r="P474" s="48" t="n">
        <f aca="false">MAX(I474-J474-K474,0)+O474</f>
        <v>90.7692307692308</v>
      </c>
      <c r="Q474" s="48" t="n">
        <f aca="false">SUM(DV474:FS474)</f>
        <v>0</v>
      </c>
      <c r="R474" s="49" t="n">
        <f aca="false">N474+J474+K474+Q474</f>
        <v>9.23076923076923</v>
      </c>
      <c r="S474" s="48" t="n">
        <f aca="false">T474-T473-N(F474)+N474+Q474</f>
        <v>0</v>
      </c>
      <c r="T474" s="49" t="n">
        <f aca="false">SUM(FT474:HQ474)</f>
        <v>0</v>
      </c>
      <c r="U474" s="44" t="str">
        <f aca="false">IF(T473&lt;0.005,"",INDEX(Helpers!$C$2:$C$51,IF(_xlfn.MINIFS($DV$6:$FS$6,DV474:FS474,"&gt;0.005")=0,V474,_xlfn.MINIFS($DV$6:$FS$6,DV474:FS474,"&gt;0.005"))))</f>
        <v/>
      </c>
      <c r="V474" s="44" t="n">
        <f aca="false">IF(_xlfn.MINIFS($FT$6:$HQ$6,FT473:HQ473,"&gt;0.005")=0,1,_xlfn.MINIFS($FT$6:$HQ$6,FT473:HQ473,"&gt;0.005"))</f>
        <v>1</v>
      </c>
      <c r="W474" s="44" t="n">
        <f aca="false">IF(AND(D474&lt;&gt;"Paid",T473&gt;0.005),1,0)</f>
        <v>0</v>
      </c>
      <c r="X474" s="48" t="n">
        <f aca="false">SUMPRODUCT(((Helpers!$G$2:$G$51*(1+(Helpers!$D$2:$D$51+0.000000001)/12)^(($B474-Setup!$C$8)/(365.25/12))-Helpers!$E$2:$E$51*((1+(Helpers!$D$2:$D$51+0.000000001)/12)^(($B474-Setup!$C$8)/(365.25/12))-1)/((Helpers!$D$2:$D$51+0.000000001)/12))&gt;0)*(Helpers!$G$2:$G$51*(1+(Helpers!$D$2:$D$51+0.000000001)/12)^(($B474-Setup!$C$8)/(365.25/12))-Helpers!$E$2:$E$51*((1+(Helpers!$D$2:$D$51+0.000000001)/12)^(($B474-Setup!$C$8)/(365.25/12))-1)/((Helpers!$D$2:$D$51+0.000000001)/12)))</f>
        <v>0</v>
      </c>
      <c r="Y474" s="48"/>
      <c r="Z474" s="48" t="n">
        <f aca="false">IF(OR(N(Z$5)=0,Z$6=""),0,Z$5*((DATE(YEAR($B474),MONTH($B474),MIN(Z$6,DAY(EOMONTH($B474,0))))&gt;=$B474)*(DATE(YEAR($B474),MONTH($B474),MIN(Z$6,DAY(EOMONTH($B474,0))))&lt;$C474)+(DATE(YEAR($B474),MONTH($B474)+1,MIN(Z$6,DAY(EOMONTH($B474,1))))&gt;=$B474)*(DATE(YEAR($B474),MONTH($B474)+1,MIN(Z$6,DAY(EOMONTH($B474,1))))&lt;$C474)))</f>
        <v>0</v>
      </c>
      <c r="AA474" s="48" t="n">
        <f aca="false">IF(OR(N(AA$5)=0,AA$6=""),0,AA$5*((DATE(YEAR($B474),MONTH($B474),MIN(AA$6,DAY(EOMONTH($B474,0))))&gt;=$B474)*(DATE(YEAR($B474),MONTH($B474),MIN(AA$6,DAY(EOMONTH($B474,0))))&lt;$C474)+(DATE(YEAR($B474),MONTH($B474)+1,MIN(AA$6,DAY(EOMONTH($B474,1))))&gt;=$B474)*(DATE(YEAR($B474),MONTH($B474)+1,MIN(AA$6,DAY(EOMONTH($B474,1))))&lt;$C474)))</f>
        <v>0</v>
      </c>
      <c r="AB474" s="48" t="n">
        <f aca="false">IF(OR(N(AB$5)=0,AB$6=""),0,AB$5*((DATE(YEAR($B474),MONTH($B474),MIN(AB$6,DAY(EOMONTH($B474,0))))&gt;=$B474)*(DATE(YEAR($B474),MONTH($B474),MIN(AB$6,DAY(EOMONTH($B474,0))))&lt;$C474)+(DATE(YEAR($B474),MONTH($B474)+1,MIN(AB$6,DAY(EOMONTH($B474,1))))&gt;=$B474)*(DATE(YEAR($B474),MONTH($B474)+1,MIN(AB$6,DAY(EOMONTH($B474,1))))&lt;$C474)))</f>
        <v>0</v>
      </c>
      <c r="AC474" s="48" t="n">
        <f aca="false">IF(OR(N(AC$5)=0,AC$6=""),0,AC$5*((DATE(YEAR($B474),MONTH($B474),MIN(AC$6,DAY(EOMONTH($B474,0))))&gt;=$B474)*(DATE(YEAR($B474),MONTH($B474),MIN(AC$6,DAY(EOMONTH($B474,0))))&lt;$C474)+(DATE(YEAR($B474),MONTH($B474)+1,MIN(AC$6,DAY(EOMONTH($B474,1))))&gt;=$B474)*(DATE(YEAR($B474),MONTH($B474)+1,MIN(AC$6,DAY(EOMONTH($B474,1))))&lt;$C474)))</f>
        <v>0</v>
      </c>
      <c r="AD474" s="48" t="n">
        <f aca="false">IF(OR(N(AD$5)=0,AD$6=""),0,AD$5*((DATE(YEAR($B474),MONTH($B474),MIN(AD$6,DAY(EOMONTH($B474,0))))&gt;=$B474)*(DATE(YEAR($B474),MONTH($B474),MIN(AD$6,DAY(EOMONTH($B474,0))))&lt;$C474)+(DATE(YEAR($B474),MONTH($B474)+1,MIN(AD$6,DAY(EOMONTH($B474,1))))&gt;=$B474)*(DATE(YEAR($B474),MONTH($B474)+1,MIN(AD$6,DAY(EOMONTH($B474,1))))&lt;$C474)))</f>
        <v>0</v>
      </c>
      <c r="AE474" s="48" t="n">
        <f aca="false">IF(OR(N(AE$5)=0,AE$6=""),0,AE$5*((DATE(YEAR($B474),MONTH($B474),MIN(AE$6,DAY(EOMONTH($B474,0))))&gt;=$B474)*(DATE(YEAR($B474),MONTH($B474),MIN(AE$6,DAY(EOMONTH($B474,0))))&lt;$C474)+(DATE(YEAR($B474),MONTH($B474)+1,MIN(AE$6,DAY(EOMONTH($B474,1))))&gt;=$B474)*(DATE(YEAR($B474),MONTH($B474)+1,MIN(AE$6,DAY(EOMONTH($B474,1))))&lt;$C474)))</f>
        <v>0</v>
      </c>
      <c r="AF474" s="48" t="n">
        <f aca="false">IF(OR(N(AF$5)=0,AF$6=""),0,AF$5*((DATE(YEAR($B474),MONTH($B474),MIN(AF$6,DAY(EOMONTH($B474,0))))&gt;=$B474)*(DATE(YEAR($B474),MONTH($B474),MIN(AF$6,DAY(EOMONTH($B474,0))))&lt;$C474)+(DATE(YEAR($B474),MONTH($B474)+1,MIN(AF$6,DAY(EOMONTH($B474,1))))&gt;=$B474)*(DATE(YEAR($B474),MONTH($B474)+1,MIN(AF$6,DAY(EOMONTH($B474,1))))&lt;$C474)))</f>
        <v>0</v>
      </c>
      <c r="AG474" s="48" t="n">
        <f aca="false">IF(OR(N(AG$5)=0,AG$6=""),0,AG$5*((DATE(YEAR($B474),MONTH($B474),MIN(AG$6,DAY(EOMONTH($B474,0))))&gt;=$B474)*(DATE(YEAR($B474),MONTH($B474),MIN(AG$6,DAY(EOMONTH($B474,0))))&lt;$C474)+(DATE(YEAR($B474),MONTH($B474)+1,MIN(AG$6,DAY(EOMONTH($B474,1))))&gt;=$B474)*(DATE(YEAR($B474),MONTH($B474)+1,MIN(AG$6,DAY(EOMONTH($B474,1))))&lt;$C474)))</f>
        <v>0</v>
      </c>
      <c r="AH474" s="48" t="n">
        <f aca="false">IF(OR(N(AH$5)=0,AH$6=""),0,AH$5*((DATE(YEAR($B474),MONTH($B474),MIN(AH$6,DAY(EOMONTH($B474,0))))&gt;=$B474)*(DATE(YEAR($B474),MONTH($B474),MIN(AH$6,DAY(EOMONTH($B474,0))))&lt;$C474)+(DATE(YEAR($B474),MONTH($B474)+1,MIN(AH$6,DAY(EOMONTH($B474,1))))&gt;=$B474)*(DATE(YEAR($B474),MONTH($B474)+1,MIN(AH$6,DAY(EOMONTH($B474,1))))&lt;$C474)))</f>
        <v>0</v>
      </c>
      <c r="AI474" s="48" t="n">
        <f aca="false">IF(OR(N(AI$5)=0,AI$6=""),0,AI$5*((DATE(YEAR($B474),MONTH($B474),MIN(AI$6,DAY(EOMONTH($B474,0))))&gt;=$B474)*(DATE(YEAR($B474),MONTH($B474),MIN(AI$6,DAY(EOMONTH($B474,0))))&lt;$C474)+(DATE(YEAR($B474),MONTH($B474)+1,MIN(AI$6,DAY(EOMONTH($B474,1))))&gt;=$B474)*(DATE(YEAR($B474),MONTH($B474)+1,MIN(AI$6,DAY(EOMONTH($B474,1))))&lt;$C474)))</f>
        <v>0</v>
      </c>
      <c r="AJ474" s="48" t="n">
        <f aca="false">IF(OR(N(AJ$5)=0,AJ$6=""),0,AJ$5*((DATE(YEAR($B474),MONTH($B474),MIN(AJ$6,DAY(EOMONTH($B474,0))))&gt;=$B474)*(DATE(YEAR($B474),MONTH($B474),MIN(AJ$6,DAY(EOMONTH($B474,0))))&lt;$C474)+(DATE(YEAR($B474),MONTH($B474)+1,MIN(AJ$6,DAY(EOMONTH($B474,1))))&gt;=$B474)*(DATE(YEAR($B474),MONTH($B474)+1,MIN(AJ$6,DAY(EOMONTH($B474,1))))&lt;$C474)))</f>
        <v>0</v>
      </c>
      <c r="AK474" s="48" t="n">
        <f aca="false">IF(OR(N(AK$5)=0,AK$6=""),0,AK$5*((DATE(YEAR($B474),MONTH($B474),MIN(AK$6,DAY(EOMONTH($B474,0))))&gt;=$B474)*(DATE(YEAR($B474),MONTH($B474),MIN(AK$6,DAY(EOMONTH($B474,0))))&lt;$C474)+(DATE(YEAR($B474),MONTH($B474)+1,MIN(AK$6,DAY(EOMONTH($B474,1))))&gt;=$B474)*(DATE(YEAR($B474),MONTH($B474)+1,MIN(AK$6,DAY(EOMONTH($B474,1))))&lt;$C474)))</f>
        <v>0</v>
      </c>
      <c r="AL474" s="48" t="n">
        <f aca="false">IF(OR(N(AL$5)=0,AL$6=""),0,AL$5*((DATE(YEAR($B474),MONTH($B474),MIN(AL$6,DAY(EOMONTH($B474,0))))&gt;=$B474)*(DATE(YEAR($B474),MONTH($B474),MIN(AL$6,DAY(EOMONTH($B474,0))))&lt;$C474)+(DATE(YEAR($B474),MONTH($B474)+1,MIN(AL$6,DAY(EOMONTH($B474,1))))&gt;=$B474)*(DATE(YEAR($B474),MONTH($B474)+1,MIN(AL$6,DAY(EOMONTH($B474,1))))&lt;$C474)))</f>
        <v>0</v>
      </c>
      <c r="AM474" s="48" t="n">
        <f aca="false">IF(OR(N(AM$5)=0,AM$6=""),0,AM$5*((DATE(YEAR($B474),MONTH($B474),MIN(AM$6,DAY(EOMONTH($B474,0))))&gt;=$B474)*(DATE(YEAR($B474),MONTH($B474),MIN(AM$6,DAY(EOMONTH($B474,0))))&lt;$C474)+(DATE(YEAR($B474),MONTH($B474)+1,MIN(AM$6,DAY(EOMONTH($B474,1))))&gt;=$B474)*(DATE(YEAR($B474),MONTH($B474)+1,MIN(AM$6,DAY(EOMONTH($B474,1))))&lt;$C474)))</f>
        <v>0</v>
      </c>
      <c r="AN474" s="48" t="n">
        <f aca="false">IF(OR(N(AN$5)=0,AN$6=""),0,AN$5*((DATE(YEAR($B474),MONTH($B474),MIN(AN$6,DAY(EOMONTH($B474,0))))&gt;=$B474)*(DATE(YEAR($B474),MONTH($B474),MIN(AN$6,DAY(EOMONTH($B474,0))))&lt;$C474)+(DATE(YEAR($B474),MONTH($B474)+1,MIN(AN$6,DAY(EOMONTH($B474,1))))&gt;=$B474)*(DATE(YEAR($B474),MONTH($B474)+1,MIN(AN$6,DAY(EOMONTH($B474,1))))&lt;$C474)))</f>
        <v>0</v>
      </c>
      <c r="AO474" s="48" t="n">
        <f aca="false">IF(OR(N(AO$5)=0,AO$6=""),0,AO$5*((DATE(YEAR($B474),MONTH($B474),MIN(AO$6,DAY(EOMONTH($B474,0))))&gt;=$B474)*(DATE(YEAR($B474),MONTH($B474),MIN(AO$6,DAY(EOMONTH($B474,0))))&lt;$C474)+(DATE(YEAR($B474),MONTH($B474)+1,MIN(AO$6,DAY(EOMONTH($B474,1))))&gt;=$B474)*(DATE(YEAR($B474),MONTH($B474)+1,MIN(AO$6,DAY(EOMONTH($B474,1))))&lt;$C474)))</f>
        <v>0</v>
      </c>
      <c r="AP474" s="48" t="n">
        <f aca="false">IF(OR(N(AP$5)=0,AP$6=""),0,AP$5*((DATE(YEAR($B474),MONTH($B474),MIN(AP$6,DAY(EOMONTH($B474,0))))&gt;=$B474)*(DATE(YEAR($B474),MONTH($B474),MIN(AP$6,DAY(EOMONTH($B474,0))))&lt;$C474)+(DATE(YEAR($B474),MONTH($B474)+1,MIN(AP$6,DAY(EOMONTH($B474,1))))&gt;=$B474)*(DATE(YEAR($B474),MONTH($B474)+1,MIN(AP$6,DAY(EOMONTH($B474,1))))&lt;$C474)))</f>
        <v>0</v>
      </c>
      <c r="AQ474" s="48" t="n">
        <f aca="false">IF(OR(N(AQ$5)=0,AQ$6=""),0,AQ$5*((DATE(YEAR($B474),MONTH($B474),MIN(AQ$6,DAY(EOMONTH($B474,0))))&gt;=$B474)*(DATE(YEAR($B474),MONTH($B474),MIN(AQ$6,DAY(EOMONTH($B474,0))))&lt;$C474)+(DATE(YEAR($B474),MONTH($B474)+1,MIN(AQ$6,DAY(EOMONTH($B474,1))))&gt;=$B474)*(DATE(YEAR($B474),MONTH($B474)+1,MIN(AQ$6,DAY(EOMONTH($B474,1))))&lt;$C474)))</f>
        <v>0</v>
      </c>
      <c r="AR474" s="48" t="n">
        <f aca="false">IF(OR(N(AR$5)=0,AR$6=""),0,AR$5*((DATE(YEAR($B474),MONTH($B474),MIN(AR$6,DAY(EOMONTH($B474,0))))&gt;=$B474)*(DATE(YEAR($B474),MONTH($B474),MIN(AR$6,DAY(EOMONTH($B474,0))))&lt;$C474)+(DATE(YEAR($B474),MONTH($B474)+1,MIN(AR$6,DAY(EOMONTH($B474,1))))&gt;=$B474)*(DATE(YEAR($B474),MONTH($B474)+1,MIN(AR$6,DAY(EOMONTH($B474,1))))&lt;$C474)))</f>
        <v>0</v>
      </c>
      <c r="AS474" s="48" t="n">
        <f aca="false">IF(OR(N(AS$5)=0,AS$6=""),0,AS$5*((DATE(YEAR($B474),MONTH($B474),MIN(AS$6,DAY(EOMONTH($B474,0))))&gt;=$B474)*(DATE(YEAR($B474),MONTH($B474),MIN(AS$6,DAY(EOMONTH($B474,0))))&lt;$C474)+(DATE(YEAR($B474),MONTH($B474)+1,MIN(AS$6,DAY(EOMONTH($B474,1))))&gt;=$B474)*(DATE(YEAR($B474),MONTH($B474)+1,MIN(AS$6,DAY(EOMONTH($B474,1))))&lt;$C474)))</f>
        <v>0</v>
      </c>
      <c r="AT474" s="48" t="n">
        <f aca="false">IF(OR(N(AT$5)=0,AT$6=""),0,AT$5*((DATE(YEAR($B474),MONTH($B474),MIN(AT$6,DAY(EOMONTH($B474,0))))&gt;=$B474)*(DATE(YEAR($B474),MONTH($B474),MIN(AT$6,DAY(EOMONTH($B474,0))))&lt;$C474)+(DATE(YEAR($B474),MONTH($B474)+1,MIN(AT$6,DAY(EOMONTH($B474,1))))&gt;=$B474)*(DATE(YEAR($B474),MONTH($B474)+1,MIN(AT$6,DAY(EOMONTH($B474,1))))&lt;$C474)))</f>
        <v>0</v>
      </c>
      <c r="AU474" s="48" t="n">
        <f aca="false">IF(OR(N(AU$5)=0,AU$6=""),0,AU$5*((DATE(YEAR($B474),MONTH($B474),MIN(AU$6,DAY(EOMONTH($B474,0))))&gt;=$B474)*(DATE(YEAR($B474),MONTH($B474),MIN(AU$6,DAY(EOMONTH($B474,0))))&lt;$C474)+(DATE(YEAR($B474),MONTH($B474)+1,MIN(AU$6,DAY(EOMONTH($B474,1))))&gt;=$B474)*(DATE(YEAR($B474),MONTH($B474)+1,MIN(AU$6,DAY(EOMONTH($B474,1))))&lt;$C474)))</f>
        <v>0</v>
      </c>
      <c r="AV474" s="48" t="n">
        <f aca="false">IF(OR(N(AV$5)=0,AV$6=""),0,AV$5*((DATE(YEAR($B474),MONTH($B474),MIN(AV$6,DAY(EOMONTH($B474,0))))&gt;=$B474)*(DATE(YEAR($B474),MONTH($B474),MIN(AV$6,DAY(EOMONTH($B474,0))))&lt;$C474)+(DATE(YEAR($B474),MONTH($B474)+1,MIN(AV$6,DAY(EOMONTH($B474,1))))&gt;=$B474)*(DATE(YEAR($B474),MONTH($B474)+1,MIN(AV$6,DAY(EOMONTH($B474,1))))&lt;$C474)))</f>
        <v>0</v>
      </c>
      <c r="AW474" s="48" t="n">
        <f aca="false">IF(OR(N(AW$5)=0,AW$6=""),0,AW$5*((DATE(YEAR($B474),MONTH($B474),MIN(AW$6,DAY(EOMONTH($B474,0))))&gt;=$B474)*(DATE(YEAR($B474),MONTH($B474),MIN(AW$6,DAY(EOMONTH($B474,0))))&lt;$C474)+(DATE(YEAR($B474),MONTH($B474)+1,MIN(AW$6,DAY(EOMONTH($B474,1))))&gt;=$B474)*(DATE(YEAR($B474),MONTH($B474)+1,MIN(AW$6,DAY(EOMONTH($B474,1))))&lt;$C474)))</f>
        <v>0</v>
      </c>
      <c r="AX474" s="48" t="n">
        <f aca="false">IF(OR(N(AX$5)=0,AX$6=""),0,AX$5*((DATE(YEAR($B474),MONTH($B474),MIN(AX$6,DAY(EOMONTH($B474,0))))&gt;=$B474)*(DATE(YEAR($B474),MONTH($B474),MIN(AX$6,DAY(EOMONTH($B474,0))))&lt;$C474)+(DATE(YEAR($B474),MONTH($B474)+1,MIN(AX$6,DAY(EOMONTH($B474,1))))&gt;=$B474)*(DATE(YEAR($B474),MONTH($B474)+1,MIN(AX$6,DAY(EOMONTH($B474,1))))&lt;$C474)))</f>
        <v>0</v>
      </c>
      <c r="AY474" s="48" t="n">
        <f aca="false">IF(OR(N(AY$5)=0,AY$6=""),0,AY$5*((DATE(YEAR($B474),MONTH($B474),MIN(AY$6,DAY(EOMONTH($B474,0))))&gt;=$B474)*(DATE(YEAR($B474),MONTH($B474),MIN(AY$6,DAY(EOMONTH($B474,0))))&lt;$C474)+(DATE(YEAR($B474),MONTH($B474)+1,MIN(AY$6,DAY(EOMONTH($B474,1))))&gt;=$B474)*(DATE(YEAR($B474),MONTH($B474)+1,MIN(AY$6,DAY(EOMONTH($B474,1))))&lt;$C474)))</f>
        <v>0</v>
      </c>
      <c r="AZ474" s="48" t="n">
        <f aca="false">IF(OR(N(AZ$5)=0,AZ$6=""),0,AZ$5*((DATE(YEAR($B474),MONTH($B474),MIN(AZ$6,DAY(EOMONTH($B474,0))))&gt;=$B474)*(DATE(YEAR($B474),MONTH($B474),MIN(AZ$6,DAY(EOMONTH($B474,0))))&lt;$C474)+(DATE(YEAR($B474),MONTH($B474)+1,MIN(AZ$6,DAY(EOMONTH($B474,1))))&gt;=$B474)*(DATE(YEAR($B474),MONTH($B474)+1,MIN(AZ$6,DAY(EOMONTH($B474,1))))&lt;$C474)))</f>
        <v>0</v>
      </c>
      <c r="BA474" s="48" t="n">
        <f aca="false">IF(OR(N(BA$5)=0,BA$6=""),0,BA$5*((DATE(YEAR($B474),MONTH($B474),MIN(BA$6,DAY(EOMONTH($B474,0))))&gt;=$B474)*(DATE(YEAR($B474),MONTH($B474),MIN(BA$6,DAY(EOMONTH($B474,0))))&lt;$C474)+(DATE(YEAR($B474),MONTH($B474)+1,MIN(BA$6,DAY(EOMONTH($B474,1))))&gt;=$B474)*(DATE(YEAR($B474),MONTH($B474)+1,MIN(BA$6,DAY(EOMONTH($B474,1))))&lt;$C474)))</f>
        <v>0</v>
      </c>
      <c r="BB474" s="48" t="n">
        <f aca="false">IF(OR(N(BB$5)=0,BB$6=""),0,BB$5*((DATE(YEAR($B474),MONTH($B474),MIN(BB$6,DAY(EOMONTH($B474,0))))&gt;=$B474)*(DATE(YEAR($B474),MONTH($B474),MIN(BB$6,DAY(EOMONTH($B474,0))))&lt;$C474)+(DATE(YEAR($B474),MONTH($B474)+1,MIN(BB$6,DAY(EOMONTH($B474,1))))&gt;=$B474)*(DATE(YEAR($B474),MONTH($B474)+1,MIN(BB$6,DAY(EOMONTH($B474,1))))&lt;$C474)))</f>
        <v>0</v>
      </c>
      <c r="BC474" s="48" t="n">
        <f aca="false">IF(OR(N(BC$5)=0,BC$6=""),0,BC$5*((DATE(YEAR($B474),MONTH($B474),MIN(BC$6,DAY(EOMONTH($B474,0))))&gt;=$B474)*(DATE(YEAR($B474),MONTH($B474),MIN(BC$6,DAY(EOMONTH($B474,0))))&lt;$C474)+(DATE(YEAR($B474),MONTH($B474)+1,MIN(BC$6,DAY(EOMONTH($B474,1))))&gt;=$B474)*(DATE(YEAR($B474),MONTH($B474)+1,MIN(BC$6,DAY(EOMONTH($B474,1))))&lt;$C474)))</f>
        <v>0</v>
      </c>
      <c r="BD474" s="48" t="n">
        <f aca="false">IF(OR(N(BD$5)=0,BD$6=""),0,BD$5*((DATE(YEAR($B474),MONTH($B474),MIN(BD$6,DAY(EOMONTH($B474,0))))&gt;=$B474)*(DATE(YEAR($B474),MONTH($B474),MIN(BD$6,DAY(EOMONTH($B474,0))))&lt;$C474)+(DATE(YEAR($B474),MONTH($B474)+1,MIN(BD$6,DAY(EOMONTH($B474,1))))&gt;=$B474)*(DATE(YEAR($B474),MONTH($B474)+1,MIN(BD$6,DAY(EOMONTH($B474,1))))&lt;$C474)))</f>
        <v>0</v>
      </c>
      <c r="BE474" s="48" t="n">
        <f aca="false">IF(OR(N(BE$5)=0,BE$6=""),0,BE$5*((DATE(YEAR($B474),MONTH($B474),MIN(BE$6,DAY(EOMONTH($B474,0))))&gt;=$B474)*(DATE(YEAR($B474),MONTH($B474),MIN(BE$6,DAY(EOMONTH($B474,0))))&lt;$C474)+(DATE(YEAR($B474),MONTH($B474)+1,MIN(BE$6,DAY(EOMONTH($B474,1))))&gt;=$B474)*(DATE(YEAR($B474),MONTH($B474)+1,MIN(BE$6,DAY(EOMONTH($B474,1))))&lt;$C474)))</f>
        <v>0</v>
      </c>
      <c r="BF474" s="48" t="n">
        <f aca="false">IF(OR(N(BF$5)=0,BF$6=""),0,BF$5*((DATE(YEAR($B474),MONTH($B474),MIN(BF$6,DAY(EOMONTH($B474,0))))&gt;=$B474)*(DATE(YEAR($B474),MONTH($B474),MIN(BF$6,DAY(EOMONTH($B474,0))))&lt;$C474)+(DATE(YEAR($B474),MONTH($B474)+1,MIN(BF$6,DAY(EOMONTH($B474,1))))&gt;=$B474)*(DATE(YEAR($B474),MONTH($B474)+1,MIN(BF$6,DAY(EOMONTH($B474,1))))&lt;$C474)))</f>
        <v>0</v>
      </c>
      <c r="BG474" s="48" t="n">
        <f aca="false">IF(OR(N(BG$5)=0,BG$6=""),0,BG$5*((DATE(YEAR($B474),MONTH($B474),MIN(BG$6,DAY(EOMONTH($B474,0))))&gt;=$B474)*(DATE(YEAR($B474),MONTH($B474),MIN(BG$6,DAY(EOMONTH($B474,0))))&lt;$C474)+(DATE(YEAR($B474),MONTH($B474)+1,MIN(BG$6,DAY(EOMONTH($B474,1))))&gt;=$B474)*(DATE(YEAR($B474),MONTH($B474)+1,MIN(BG$6,DAY(EOMONTH($B474,1))))&lt;$C474)))</f>
        <v>0</v>
      </c>
      <c r="BH474" s="48" t="n">
        <f aca="false">IF(OR(N(BH$5)=0,BH$6=""),0,BH$5*((DATE(YEAR($B474),MONTH($B474),MIN(BH$6,DAY(EOMONTH($B474,0))))&gt;=$B474)*(DATE(YEAR($B474),MONTH($B474),MIN(BH$6,DAY(EOMONTH($B474,0))))&lt;$C474)+(DATE(YEAR($B474),MONTH($B474)+1,MIN(BH$6,DAY(EOMONTH($B474,1))))&gt;=$B474)*(DATE(YEAR($B474),MONTH($B474)+1,MIN(BH$6,DAY(EOMONTH($B474,1))))&lt;$C474)))</f>
        <v>0</v>
      </c>
      <c r="BI474" s="48" t="n">
        <f aca="false">IF(OR(N(BI$5)=0,BI$6=""),0,BI$5*((DATE(YEAR($B474),MONTH($B474),MIN(BI$6,DAY(EOMONTH($B474,0))))&gt;=$B474)*(DATE(YEAR($B474),MONTH($B474),MIN(BI$6,DAY(EOMONTH($B474,0))))&lt;$C474)+(DATE(YEAR($B474),MONTH($B474)+1,MIN(BI$6,DAY(EOMONTH($B474,1))))&gt;=$B474)*(DATE(YEAR($B474),MONTH($B474)+1,MIN(BI$6,DAY(EOMONTH($B474,1))))&lt;$C474)))</f>
        <v>0</v>
      </c>
      <c r="BJ474" s="48" t="n">
        <f aca="false">IF(OR(N(BJ$5)=0,BJ$6=""),0,BJ$5*((DATE(YEAR($B474),MONTH($B474),MIN(BJ$6,DAY(EOMONTH($B474,0))))&gt;=$B474)*(DATE(YEAR($B474),MONTH($B474),MIN(BJ$6,DAY(EOMONTH($B474,0))))&lt;$C474)+(DATE(YEAR($B474),MONTH($B474)+1,MIN(BJ$6,DAY(EOMONTH($B474,1))))&gt;=$B474)*(DATE(YEAR($B474),MONTH($B474)+1,MIN(BJ$6,DAY(EOMONTH($B474,1))))&lt;$C474)))</f>
        <v>0</v>
      </c>
      <c r="BK474" s="48" t="n">
        <f aca="false">IF(OR(N(BK$5)=0,BK$6=""),0,BK$5*((DATE(YEAR($B474),MONTH($B474),MIN(BK$6,DAY(EOMONTH($B474,0))))&gt;=$B474)*(DATE(YEAR($B474),MONTH($B474),MIN(BK$6,DAY(EOMONTH($B474,0))))&lt;$C474)+(DATE(YEAR($B474),MONTH($B474)+1,MIN(BK$6,DAY(EOMONTH($B474,1))))&gt;=$B474)*(DATE(YEAR($B474),MONTH($B474)+1,MIN(BK$6,DAY(EOMONTH($B474,1))))&lt;$C474)))</f>
        <v>0</v>
      </c>
      <c r="BL474" s="48" t="n">
        <f aca="false">IF(OR(N(BL$5)=0,BL$6=""),0,BL$5*((DATE(YEAR($B474),MONTH($B474),MIN(BL$6,DAY(EOMONTH($B474,0))))&gt;=$B474)*(DATE(YEAR($B474),MONTH($B474),MIN(BL$6,DAY(EOMONTH($B474,0))))&lt;$C474)+(DATE(YEAR($B474),MONTH($B474)+1,MIN(BL$6,DAY(EOMONTH($B474,1))))&gt;=$B474)*(DATE(YEAR($B474),MONTH($B474)+1,MIN(BL$6,DAY(EOMONTH($B474,1))))&lt;$C474)))</f>
        <v>0</v>
      </c>
      <c r="BM474" s="48" t="n">
        <f aca="false">IF(OR(N(BM$5)=0,BM$6=""),0,BM$5*((DATE(YEAR($B474),MONTH($B474),MIN(BM$6,DAY(EOMONTH($B474,0))))&gt;=$B474)*(DATE(YEAR($B474),MONTH($B474),MIN(BM$6,DAY(EOMONTH($B474,0))))&lt;$C474)+(DATE(YEAR($B474),MONTH($B474)+1,MIN(BM$6,DAY(EOMONTH($B474,1))))&gt;=$B474)*(DATE(YEAR($B474),MONTH($B474)+1,MIN(BM$6,DAY(EOMONTH($B474,1))))&lt;$C474)))</f>
        <v>0</v>
      </c>
      <c r="BN474" s="48" t="n">
        <f aca="false">IF(OR(N(BN$5)=0,BN$6=""),0,BN$5*((DATE(YEAR($B474),MONTH($B474),MIN(BN$6,DAY(EOMONTH($B474,0))))&gt;=$B474)*(DATE(YEAR($B474),MONTH($B474),MIN(BN$6,DAY(EOMONTH($B474,0))))&lt;$C474)+(DATE(YEAR($B474),MONTH($B474)+1,MIN(BN$6,DAY(EOMONTH($B474,1))))&gt;=$B474)*(DATE(YEAR($B474),MONTH($B474)+1,MIN(BN$6,DAY(EOMONTH($B474,1))))&lt;$C474)))</f>
        <v>0</v>
      </c>
      <c r="BO474" s="48" t="n">
        <f aca="false">IF(OR(N(BO$5)=0,BO$6=""),0,BO$5*((DATE(YEAR($B474),MONTH($B474),MIN(BO$6,DAY(EOMONTH($B474,0))))&gt;=$B474)*(DATE(YEAR($B474),MONTH($B474),MIN(BO$6,DAY(EOMONTH($B474,0))))&lt;$C474)+(DATE(YEAR($B474),MONTH($B474)+1,MIN(BO$6,DAY(EOMONTH($B474,1))))&gt;=$B474)*(DATE(YEAR($B474),MONTH($B474)+1,MIN(BO$6,DAY(EOMONTH($B474,1))))&lt;$C474)))</f>
        <v>0</v>
      </c>
      <c r="BP474" s="48" t="n">
        <f aca="false">IF(OR(N(BP$5)=0,BP$6=""),0,BP$5*((DATE(YEAR($B474),MONTH($B474),MIN(BP$6,DAY(EOMONTH($B474,0))))&gt;=$B474)*(DATE(YEAR($B474),MONTH($B474),MIN(BP$6,DAY(EOMONTH($B474,0))))&lt;$C474)+(DATE(YEAR($B474),MONTH($B474)+1,MIN(BP$6,DAY(EOMONTH($B474,1))))&gt;=$B474)*(DATE(YEAR($B474),MONTH($B474)+1,MIN(BP$6,DAY(EOMONTH($B474,1))))&lt;$C474)))</f>
        <v>0</v>
      </c>
      <c r="BQ474" s="48" t="n">
        <f aca="false">IF(OR(N(BQ$5)=0,BQ$6=""),0,BQ$5*((DATE(YEAR($B474),MONTH($B474),MIN(BQ$6,DAY(EOMONTH($B474,0))))&gt;=$B474)*(DATE(YEAR($B474),MONTH($B474),MIN(BQ$6,DAY(EOMONTH($B474,0))))&lt;$C474)+(DATE(YEAR($B474),MONTH($B474)+1,MIN(BQ$6,DAY(EOMONTH($B474,1))))&gt;=$B474)*(DATE(YEAR($B474),MONTH($B474)+1,MIN(BQ$6,DAY(EOMONTH($B474,1))))&lt;$C474)))</f>
        <v>0</v>
      </c>
      <c r="BR474" s="48" t="n">
        <f aca="false">IF(OR(N(BR$5)=0,BR$6=""),0,BR$5*((DATE(YEAR($B474),MONTH($B474),MIN(BR$6,DAY(EOMONTH($B474,0))))&gt;=$B474)*(DATE(YEAR($B474),MONTH($B474),MIN(BR$6,DAY(EOMONTH($B474,0))))&lt;$C474)+(DATE(YEAR($B474),MONTH($B474)+1,MIN(BR$6,DAY(EOMONTH($B474,1))))&gt;=$B474)*(DATE(YEAR($B474),MONTH($B474)+1,MIN(BR$6,DAY(EOMONTH($B474,1))))&lt;$C474)))</f>
        <v>0</v>
      </c>
      <c r="BS474" s="48" t="n">
        <f aca="false">IF(OR(N(BS$5)=0,BS$6=""),0,BS$5*((DATE(YEAR($B474),MONTH($B474),MIN(BS$6,DAY(EOMONTH($B474,0))))&gt;=$B474)*(DATE(YEAR($B474),MONTH($B474),MIN(BS$6,DAY(EOMONTH($B474,0))))&lt;$C474)+(DATE(YEAR($B474),MONTH($B474)+1,MIN(BS$6,DAY(EOMONTH($B474,1))))&gt;=$B474)*(DATE(YEAR($B474),MONTH($B474)+1,MIN(BS$6,DAY(EOMONTH($B474,1))))&lt;$C474)))</f>
        <v>0</v>
      </c>
      <c r="BT474" s="48" t="n">
        <f aca="false">IF(OR(N(BT$5)=0,BT$6=""),0,BT$5*((DATE(YEAR($B474),MONTH($B474),MIN(BT$6,DAY(EOMONTH($B474,0))))&gt;=$B474)*(DATE(YEAR($B474),MONTH($B474),MIN(BT$6,DAY(EOMONTH($B474,0))))&lt;$C474)+(DATE(YEAR($B474),MONTH($B474)+1,MIN(BT$6,DAY(EOMONTH($B474,1))))&gt;=$B474)*(DATE(YEAR($B474),MONTH($B474)+1,MIN(BT$6,DAY(EOMONTH($B474,1))))&lt;$C474)))</f>
        <v>0</v>
      </c>
      <c r="BU474" s="48" t="n">
        <f aca="false">IF(OR(N(BU$5)=0,BU$6=""),0,BU$5*((DATE(YEAR($B474),MONTH($B474),MIN(BU$6,DAY(EOMONTH($B474,0))))&gt;=$B474)*(DATE(YEAR($B474),MONTH($B474),MIN(BU$6,DAY(EOMONTH($B474,0))))&lt;$C474)+(DATE(YEAR($B474),MONTH($B474)+1,MIN(BU$6,DAY(EOMONTH($B474,1))))&gt;=$B474)*(DATE(YEAR($B474),MONTH($B474)+1,MIN(BU$6,DAY(EOMONTH($B474,1))))&lt;$C474)))</f>
        <v>0</v>
      </c>
      <c r="BV474" s="48" t="n">
        <f aca="false">IF(OR(N(BV$5)=0,BV$6=""),0,BV$5*((DATE(YEAR($B474),MONTH($B474),MIN(BV$6,DAY(EOMONTH($B474,0))))&gt;=$B474)*(DATE(YEAR($B474),MONTH($B474),MIN(BV$6,DAY(EOMONTH($B474,0))))&lt;$C474)+(DATE(YEAR($B474),MONTH($B474)+1,MIN(BV$6,DAY(EOMONTH($B474,1))))&gt;=$B474)*(DATE(YEAR($B474),MONTH($B474)+1,MIN(BV$6,DAY(EOMONTH($B474,1))))&lt;$C474)))</f>
        <v>0</v>
      </c>
      <c r="BW474" s="48" t="n">
        <f aca="false">IF(OR(N(BW$5)=0,BW$6=""),0,BW$5*((DATE(YEAR($B474),MONTH($B474),MIN(BW$6,DAY(EOMONTH($B474,0))))&gt;=$B474)*(DATE(YEAR($B474),MONTH($B474),MIN(BW$6,DAY(EOMONTH($B474,0))))&lt;$C474)+(DATE(YEAR($B474),MONTH($B474)+1,MIN(BW$6,DAY(EOMONTH($B474,1))))&gt;=$B474)*(DATE(YEAR($B474),MONTH($B474)+1,MIN(BW$6,DAY(EOMONTH($B474,1))))&lt;$C474)))</f>
        <v>0</v>
      </c>
      <c r="BX474" s="48" t="n">
        <f aca="false">MIN(Z474,(FT473*(1+FT$5/Setup!$C$36)+IF($V474=1,N($F474),0)))</f>
        <v>0</v>
      </c>
      <c r="BY474" s="48" t="n">
        <f aca="false">MIN(AA474,(FU473*(1+FU$5/Setup!$C$36)+IF($V474=2,N($F474),0)))</f>
        <v>0</v>
      </c>
      <c r="BZ474" s="48" t="n">
        <f aca="false">MIN(AB474,(FV473*(1+FV$5/Setup!$C$36)+IF($V474=3,N($F474),0)))</f>
        <v>0</v>
      </c>
      <c r="CA474" s="48" t="n">
        <f aca="false">MIN(AC474,(FW473*(1+FW$5/Setup!$C$36)+IF($V474=4,N($F474),0)))</f>
        <v>0</v>
      </c>
      <c r="CB474" s="48" t="n">
        <f aca="false">MIN(AD474,(FX473*(1+FX$5/Setup!$C$36)+IF($V474=5,N($F474),0)))</f>
        <v>0</v>
      </c>
      <c r="CC474" s="48" t="n">
        <f aca="false">MIN(AE474,(FY473*(1+FY$5/Setup!$C$36)+IF($V474=6,N($F474),0)))</f>
        <v>0</v>
      </c>
      <c r="CD474" s="48" t="n">
        <f aca="false">MIN(AF474,(FZ473*(1+FZ$5/Setup!$C$36)+IF($V474=7,N($F474),0)))</f>
        <v>0</v>
      </c>
      <c r="CE474" s="48" t="n">
        <f aca="false">MIN(AG474,(GA473*(1+GA$5/Setup!$C$36)+IF($V474=8,N($F474),0)))</f>
        <v>0</v>
      </c>
      <c r="CF474" s="48" t="n">
        <f aca="false">MIN(AH474,(GB473*(1+GB$5/Setup!$C$36)+IF($V474=9,N($F474),0)))</f>
        <v>0</v>
      </c>
      <c r="CG474" s="48" t="n">
        <f aca="false">MIN(AI474,(GC473*(1+GC$5/Setup!$C$36)+IF($V474=10,N($F474),0)))</f>
        <v>0</v>
      </c>
      <c r="CH474" s="48" t="n">
        <f aca="false">MIN(AJ474,(GD473*(1+GD$5/Setup!$C$36)+IF($V474=11,N($F474),0)))</f>
        <v>0</v>
      </c>
      <c r="CI474" s="48" t="n">
        <f aca="false">MIN(AK474,(GE473*(1+GE$5/Setup!$C$36)+IF($V474=12,N($F474),0)))</f>
        <v>0</v>
      </c>
      <c r="CJ474" s="48" t="n">
        <f aca="false">MIN(AL474,(GF473*(1+GF$5/Setup!$C$36)+IF($V474=13,N($F474),0)))</f>
        <v>0</v>
      </c>
      <c r="CK474" s="48" t="n">
        <f aca="false">MIN(AM474,(GG473*(1+GG$5/Setup!$C$36)+IF($V474=14,N($F474),0)))</f>
        <v>0</v>
      </c>
      <c r="CL474" s="48" t="n">
        <f aca="false">MIN(AN474,(GH473*(1+GH$5/Setup!$C$36)+IF($V474=15,N($F474),0)))</f>
        <v>0</v>
      </c>
      <c r="CM474" s="48" t="n">
        <f aca="false">MIN(AO474,(GI473*(1+GI$5/Setup!$C$36)+IF($V474=16,N($F474),0)))</f>
        <v>0</v>
      </c>
      <c r="CN474" s="48" t="n">
        <f aca="false">MIN(AP474,(GJ473*(1+GJ$5/Setup!$C$36)+IF($V474=17,N($F474),0)))</f>
        <v>0</v>
      </c>
      <c r="CO474" s="48" t="n">
        <f aca="false">MIN(AQ474,(GK473*(1+GK$5/Setup!$C$36)+IF($V474=18,N($F474),0)))</f>
        <v>0</v>
      </c>
      <c r="CP474" s="48" t="n">
        <f aca="false">MIN(AR474,(GL473*(1+GL$5/Setup!$C$36)+IF($V474=19,N($F474),0)))</f>
        <v>0</v>
      </c>
      <c r="CQ474" s="48" t="n">
        <f aca="false">MIN(AS474,(GM473*(1+GM$5/Setup!$C$36)+IF($V474=20,N($F474),0)))</f>
        <v>0</v>
      </c>
      <c r="CR474" s="48" t="n">
        <f aca="false">MIN(AT474,(GN473*(1+GN$5/Setup!$C$36)+IF($V474=21,N($F474),0)))</f>
        <v>0</v>
      </c>
      <c r="CS474" s="48" t="n">
        <f aca="false">MIN(AU474,(GO473*(1+GO$5/Setup!$C$36)+IF($V474=22,N($F474),0)))</f>
        <v>0</v>
      </c>
      <c r="CT474" s="48" t="n">
        <f aca="false">MIN(AV474,(GP473*(1+GP$5/Setup!$C$36)+IF($V474=23,N($F474),0)))</f>
        <v>0</v>
      </c>
      <c r="CU474" s="48" t="n">
        <f aca="false">MIN(AW474,(GQ473*(1+GQ$5/Setup!$C$36)+IF($V474=24,N($F474),0)))</f>
        <v>0</v>
      </c>
      <c r="CV474" s="48" t="n">
        <f aca="false">MIN(AX474,(GR473*(1+GR$5/Setup!$C$36)+IF($V474=25,N($F474),0)))</f>
        <v>0</v>
      </c>
      <c r="CW474" s="48" t="n">
        <f aca="false">MIN(AY474,(GS473*(1+GS$5/Setup!$C$36)+IF($V474=26,N($F474),0)))</f>
        <v>0</v>
      </c>
      <c r="CX474" s="48" t="n">
        <f aca="false">MIN(AZ474,(GT473*(1+GT$5/Setup!$C$36)+IF($V474=27,N($F474),0)))</f>
        <v>0</v>
      </c>
      <c r="CY474" s="48" t="n">
        <f aca="false">MIN(BA474,(GU473*(1+GU$5/Setup!$C$36)+IF($V474=28,N($F474),0)))</f>
        <v>0</v>
      </c>
      <c r="CZ474" s="48" t="n">
        <f aca="false">MIN(BB474,(GV473*(1+GV$5/Setup!$C$36)+IF($V474=29,N($F474),0)))</f>
        <v>0</v>
      </c>
      <c r="DA474" s="48" t="n">
        <f aca="false">MIN(BC474,(GW473*(1+GW$5/Setup!$C$36)+IF($V474=30,N($F474),0)))</f>
        <v>0</v>
      </c>
      <c r="DB474" s="48" t="n">
        <f aca="false">MIN(BD474,(GX473*(1+GX$5/Setup!$C$36)+IF($V474=31,N($F474),0)))</f>
        <v>0</v>
      </c>
      <c r="DC474" s="48" t="n">
        <f aca="false">MIN(BE474,(GY473*(1+GY$5/Setup!$C$36)+IF($V474=32,N($F474),0)))</f>
        <v>0</v>
      </c>
      <c r="DD474" s="48" t="n">
        <f aca="false">MIN(BF474,(GZ473*(1+GZ$5/Setup!$C$36)+IF($V474=33,N($F474),0)))</f>
        <v>0</v>
      </c>
      <c r="DE474" s="48" t="n">
        <f aca="false">MIN(BG474,(HA473*(1+HA$5/Setup!$C$36)+IF($V474=34,N($F474),0)))</f>
        <v>0</v>
      </c>
      <c r="DF474" s="48" t="n">
        <f aca="false">MIN(BH474,(HB473*(1+HB$5/Setup!$C$36)+IF($V474=35,N($F474),0)))</f>
        <v>0</v>
      </c>
      <c r="DG474" s="48" t="n">
        <f aca="false">MIN(BI474,(HC473*(1+HC$5/Setup!$C$36)+IF($V474=36,N($F474),0)))</f>
        <v>0</v>
      </c>
      <c r="DH474" s="48" t="n">
        <f aca="false">MIN(BJ474,(HD473*(1+HD$5/Setup!$C$36)+IF($V474=37,N($F474),0)))</f>
        <v>0</v>
      </c>
      <c r="DI474" s="48" t="n">
        <f aca="false">MIN(BK474,(HE473*(1+HE$5/Setup!$C$36)+IF($V474=38,N($F474),0)))</f>
        <v>0</v>
      </c>
      <c r="DJ474" s="48" t="n">
        <f aca="false">MIN(BL474,(HF473*(1+HF$5/Setup!$C$36)+IF($V474=39,N($F474),0)))</f>
        <v>0</v>
      </c>
      <c r="DK474" s="48" t="n">
        <f aca="false">MIN(BM474,(HG473*(1+HG$5/Setup!$C$36)+IF($V474=40,N($F474),0)))</f>
        <v>0</v>
      </c>
      <c r="DL474" s="48" t="n">
        <f aca="false">MIN(BN474,(HH473*(1+HH$5/Setup!$C$36)+IF($V474=41,N($F474),0)))</f>
        <v>0</v>
      </c>
      <c r="DM474" s="48" t="n">
        <f aca="false">MIN(BO474,(HI473*(1+HI$5/Setup!$C$36)+IF($V474=42,N($F474),0)))</f>
        <v>0</v>
      </c>
      <c r="DN474" s="48" t="n">
        <f aca="false">MIN(BP474,(HJ473*(1+HJ$5/Setup!$C$36)+IF($V474=43,N($F474),0)))</f>
        <v>0</v>
      </c>
      <c r="DO474" s="48" t="n">
        <f aca="false">MIN(BQ474,(HK473*(1+HK$5/Setup!$C$36)+IF($V474=44,N($F474),0)))</f>
        <v>0</v>
      </c>
      <c r="DP474" s="48" t="n">
        <f aca="false">MIN(BR474,(HL473*(1+HL$5/Setup!$C$36)+IF($V474=45,N($F474),0)))</f>
        <v>0</v>
      </c>
      <c r="DQ474" s="48" t="n">
        <f aca="false">MIN(BS474,(HM473*(1+HM$5/Setup!$C$36)+IF($V474=46,N($F474),0)))</f>
        <v>0</v>
      </c>
      <c r="DR474" s="48" t="n">
        <f aca="false">MIN(BT474,(HN473*(1+HN$5/Setup!$C$36)+IF($V474=47,N($F474),0)))</f>
        <v>0</v>
      </c>
      <c r="DS474" s="48" t="n">
        <f aca="false">MIN(BU474,(HO473*(1+HO$5/Setup!$C$36)+IF($V474=48,N($F474),0)))</f>
        <v>0</v>
      </c>
      <c r="DT474" s="48" t="n">
        <f aca="false">MIN(BV474,(HP473*(1+HP$5/Setup!$C$36)+IF($V474=49,N($F474),0)))</f>
        <v>0</v>
      </c>
      <c r="DU474" s="48" t="n">
        <f aca="false">MIN(BW474,(HQ473*(1+HQ$5/Setup!$C$36)+IF($V474=50,N($F474),0)))</f>
        <v>0</v>
      </c>
      <c r="DV474" s="48" t="n">
        <f aca="false">MIN(MAX((FT473*(1+FT$5/Setup!$C$36)+IF($V474=1,N($F474),0))-BX474,0),MAX($P474-0,0))</f>
        <v>0</v>
      </c>
      <c r="DW474" s="48" t="n">
        <f aca="false">MIN(MAX((FU473*(1+FU$5/Setup!$C$36)+IF($V474=2,N($F474),0))-BY474,0),MAX($P474-SUM(DV474:DV474),0))</f>
        <v>0</v>
      </c>
      <c r="DX474" s="48" t="n">
        <f aca="false">MIN(MAX((FV473*(1+FV$5/Setup!$C$36)+IF($V474=3,N($F474),0))-BZ474,0),MAX($P474-SUM(DV474:DW474),0))</f>
        <v>0</v>
      </c>
      <c r="DY474" s="48" t="n">
        <f aca="false">MIN(MAX((FW473*(1+FW$5/Setup!$C$36)+IF($V474=4,N($F474),0))-CA474,0),MAX($P474-SUM(DV474:DX474),0))</f>
        <v>0</v>
      </c>
      <c r="DZ474" s="48" t="n">
        <f aca="false">MIN(MAX((FX473*(1+FX$5/Setup!$C$36)+IF($V474=5,N($F474),0))-CB474,0),MAX($P474-SUM(DV474:DY474),0))</f>
        <v>0</v>
      </c>
      <c r="EA474" s="48" t="n">
        <f aca="false">MIN(MAX((FY473*(1+FY$5/Setup!$C$36)+IF($V474=6,N($F474),0))-CC474,0),MAX($P474-SUM(DV474:DZ474),0))</f>
        <v>0</v>
      </c>
      <c r="EB474" s="48" t="n">
        <f aca="false">MIN(MAX((FZ473*(1+FZ$5/Setup!$C$36)+IF($V474=7,N($F474),0))-CD474,0),MAX($P474-SUM(DV474:EA474),0))</f>
        <v>0</v>
      </c>
      <c r="EC474" s="48" t="n">
        <f aca="false">MIN(MAX((GA473*(1+GA$5/Setup!$C$36)+IF($V474=8,N($F474),0))-CE474,0),MAX($P474-SUM(DV474:EB474),0))</f>
        <v>0</v>
      </c>
      <c r="ED474" s="48" t="n">
        <f aca="false">MIN(MAX((GB473*(1+GB$5/Setup!$C$36)+IF($V474=9,N($F474),0))-CF474,0),MAX($P474-SUM(DV474:EC474),0))</f>
        <v>0</v>
      </c>
      <c r="EE474" s="48" t="n">
        <f aca="false">MIN(MAX((GC473*(1+GC$5/Setup!$C$36)+IF($V474=10,N($F474),0))-CG474,0),MAX($P474-SUM(DV474:ED474),0))</f>
        <v>0</v>
      </c>
      <c r="EF474" s="48" t="n">
        <f aca="false">MIN(MAX((GD473*(1+GD$5/Setup!$C$36)+IF($V474=11,N($F474),0))-CH474,0),MAX($P474-SUM(DV474:EE474),0))</f>
        <v>0</v>
      </c>
      <c r="EG474" s="48" t="n">
        <f aca="false">MIN(MAX((GE473*(1+GE$5/Setup!$C$36)+IF($V474=12,N($F474),0))-CI474,0),MAX($P474-SUM(DV474:EF474),0))</f>
        <v>0</v>
      </c>
      <c r="EH474" s="48" t="n">
        <f aca="false">MIN(MAX((GF473*(1+GF$5/Setup!$C$36)+IF($V474=13,N($F474),0))-CJ474,0),MAX($P474-SUM(DV474:EG474),0))</f>
        <v>0</v>
      </c>
      <c r="EI474" s="48" t="n">
        <f aca="false">MIN(MAX((GG473*(1+GG$5/Setup!$C$36)+IF($V474=14,N($F474),0))-CK474,0),MAX($P474-SUM(DV474:EH474),0))</f>
        <v>0</v>
      </c>
      <c r="EJ474" s="48" t="n">
        <f aca="false">MIN(MAX((GH473*(1+GH$5/Setup!$C$36)+IF($V474=15,N($F474),0))-CL474,0),MAX($P474-SUM(DV474:EI474),0))</f>
        <v>0</v>
      </c>
      <c r="EK474" s="48" t="n">
        <f aca="false">MIN(MAX((GI473*(1+GI$5/Setup!$C$36)+IF($V474=16,N($F474),0))-CM474,0),MAX($P474-SUM(DV474:EJ474),0))</f>
        <v>0</v>
      </c>
      <c r="EL474" s="48" t="n">
        <f aca="false">MIN(MAX((GJ473*(1+GJ$5/Setup!$C$36)+IF($V474=17,N($F474),0))-CN474,0),MAX($P474-SUM(DV474:EK474),0))</f>
        <v>0</v>
      </c>
      <c r="EM474" s="48" t="n">
        <f aca="false">MIN(MAX((GK473*(1+GK$5/Setup!$C$36)+IF($V474=18,N($F474),0))-CO474,0),MAX($P474-SUM(DV474:EL474),0))</f>
        <v>0</v>
      </c>
      <c r="EN474" s="48" t="n">
        <f aca="false">MIN(MAX((GL473*(1+GL$5/Setup!$C$36)+IF($V474=19,N($F474),0))-CP474,0),MAX($P474-SUM(DV474:EM474),0))</f>
        <v>0</v>
      </c>
      <c r="EO474" s="48" t="n">
        <f aca="false">MIN(MAX((GM473*(1+GM$5/Setup!$C$36)+IF($V474=20,N($F474),0))-CQ474,0),MAX($P474-SUM(DV474:EN474),0))</f>
        <v>0</v>
      </c>
      <c r="EP474" s="48" t="n">
        <f aca="false">MIN(MAX((GN473*(1+GN$5/Setup!$C$36)+IF($V474=21,N($F474),0))-CR474,0),MAX($P474-SUM(DV474:EO474),0))</f>
        <v>0</v>
      </c>
      <c r="EQ474" s="48" t="n">
        <f aca="false">MIN(MAX((GO473*(1+GO$5/Setup!$C$36)+IF($V474=22,N($F474),0))-CS474,0),MAX($P474-SUM(DV474:EP474),0))</f>
        <v>0</v>
      </c>
      <c r="ER474" s="48" t="n">
        <f aca="false">MIN(MAX((GP473*(1+GP$5/Setup!$C$36)+IF($V474=23,N($F474),0))-CT474,0),MAX($P474-SUM(DV474:EQ474),0))</f>
        <v>0</v>
      </c>
      <c r="ES474" s="48" t="n">
        <f aca="false">MIN(MAX((GQ473*(1+GQ$5/Setup!$C$36)+IF($V474=24,N($F474),0))-CU474,0),MAX($P474-SUM(DV474:ER474),0))</f>
        <v>0</v>
      </c>
      <c r="ET474" s="48" t="n">
        <f aca="false">MIN(MAX((GR473*(1+GR$5/Setup!$C$36)+IF($V474=25,N($F474),0))-CV474,0),MAX($P474-SUM(DV474:ES474),0))</f>
        <v>0</v>
      </c>
      <c r="EU474" s="48" t="n">
        <f aca="false">MIN(MAX((GS473*(1+GS$5/Setup!$C$36)+IF($V474=26,N($F474),0))-CW474,0),MAX($P474-SUM(DV474:ET474),0))</f>
        <v>0</v>
      </c>
      <c r="EV474" s="48" t="n">
        <f aca="false">MIN(MAX((GT473*(1+GT$5/Setup!$C$36)+IF($V474=27,N($F474),0))-CX474,0),MAX($P474-SUM(DV474:EU474),0))</f>
        <v>0</v>
      </c>
      <c r="EW474" s="48" t="n">
        <f aca="false">MIN(MAX((GU473*(1+GU$5/Setup!$C$36)+IF($V474=28,N($F474),0))-CY474,0),MAX($P474-SUM(DV474:EV474),0))</f>
        <v>0</v>
      </c>
      <c r="EX474" s="48" t="n">
        <f aca="false">MIN(MAX((GV473*(1+GV$5/Setup!$C$36)+IF($V474=29,N($F474),0))-CZ474,0),MAX($P474-SUM(DV474:EW474),0))</f>
        <v>0</v>
      </c>
      <c r="EY474" s="48" t="n">
        <f aca="false">MIN(MAX((GW473*(1+GW$5/Setup!$C$36)+IF($V474=30,N($F474),0))-DA474,0),MAX($P474-SUM(DV474:EX474),0))</f>
        <v>0</v>
      </c>
      <c r="EZ474" s="48" t="n">
        <f aca="false">MIN(MAX((GX473*(1+GX$5/Setup!$C$36)+IF($V474=31,N($F474),0))-DB474,0),MAX($P474-SUM(DV474:EY474),0))</f>
        <v>0</v>
      </c>
      <c r="FA474" s="48" t="n">
        <f aca="false">MIN(MAX((GY473*(1+GY$5/Setup!$C$36)+IF($V474=32,N($F474),0))-DC474,0),MAX($P474-SUM(DV474:EZ474),0))</f>
        <v>0</v>
      </c>
      <c r="FB474" s="48" t="n">
        <f aca="false">MIN(MAX((GZ473*(1+GZ$5/Setup!$C$36)+IF($V474=33,N($F474),0))-DD474,0),MAX($P474-SUM(DV474:FA474),0))</f>
        <v>0</v>
      </c>
      <c r="FC474" s="48" t="n">
        <f aca="false">MIN(MAX((HA473*(1+HA$5/Setup!$C$36)+IF($V474=34,N($F474),0))-DE474,0),MAX($P474-SUM(DV474:FB474),0))</f>
        <v>0</v>
      </c>
      <c r="FD474" s="48" t="n">
        <f aca="false">MIN(MAX((HB473*(1+HB$5/Setup!$C$36)+IF($V474=35,N($F474),0))-DF474,0),MAX($P474-SUM(DV474:FC474),0))</f>
        <v>0</v>
      </c>
      <c r="FE474" s="48" t="n">
        <f aca="false">MIN(MAX((HC473*(1+HC$5/Setup!$C$36)+IF($V474=36,N($F474),0))-DG474,0),MAX($P474-SUM(DV474:FD474),0))</f>
        <v>0</v>
      </c>
      <c r="FF474" s="48" t="n">
        <f aca="false">MIN(MAX((HD473*(1+HD$5/Setup!$C$36)+IF($V474=37,N($F474),0))-DH474,0),MAX($P474-SUM(DV474:FE474),0))</f>
        <v>0</v>
      </c>
      <c r="FG474" s="48" t="n">
        <f aca="false">MIN(MAX((HE473*(1+HE$5/Setup!$C$36)+IF($V474=38,N($F474),0))-DI474,0),MAX($P474-SUM(DV474:FF474),0))</f>
        <v>0</v>
      </c>
      <c r="FH474" s="48" t="n">
        <f aca="false">MIN(MAX((HF473*(1+HF$5/Setup!$C$36)+IF($V474=39,N($F474),0))-DJ474,0),MAX($P474-SUM(DV474:FG474),0))</f>
        <v>0</v>
      </c>
      <c r="FI474" s="48" t="n">
        <f aca="false">MIN(MAX((HG473*(1+HG$5/Setup!$C$36)+IF($V474=40,N($F474),0))-DK474,0),MAX($P474-SUM(DV474:FH474),0))</f>
        <v>0</v>
      </c>
      <c r="FJ474" s="48" t="n">
        <f aca="false">MIN(MAX((HH473*(1+HH$5/Setup!$C$36)+IF($V474=41,N($F474),0))-DL474,0),MAX($P474-SUM(DV474:FI474),0))</f>
        <v>0</v>
      </c>
      <c r="FK474" s="48" t="n">
        <f aca="false">MIN(MAX((HI473*(1+HI$5/Setup!$C$36)+IF($V474=42,N($F474),0))-DM474,0),MAX($P474-SUM(DV474:FJ474),0))</f>
        <v>0</v>
      </c>
      <c r="FL474" s="48" t="n">
        <f aca="false">MIN(MAX((HJ473*(1+HJ$5/Setup!$C$36)+IF($V474=43,N($F474),0))-DN474,0),MAX($P474-SUM(DV474:FK474),0))</f>
        <v>0</v>
      </c>
      <c r="FM474" s="48" t="n">
        <f aca="false">MIN(MAX((HK473*(1+HK$5/Setup!$C$36)+IF($V474=44,N($F474),0))-DO474,0),MAX($P474-SUM(DV474:FL474),0))</f>
        <v>0</v>
      </c>
      <c r="FN474" s="48" t="n">
        <f aca="false">MIN(MAX((HL473*(1+HL$5/Setup!$C$36)+IF($V474=45,N($F474),0))-DP474,0),MAX($P474-SUM(DV474:FM474),0))</f>
        <v>0</v>
      </c>
      <c r="FO474" s="48" t="n">
        <f aca="false">MIN(MAX((HM473*(1+HM$5/Setup!$C$36)+IF($V474=46,N($F474),0))-DQ474,0),MAX($P474-SUM(DV474:FN474),0))</f>
        <v>0</v>
      </c>
      <c r="FP474" s="48" t="n">
        <f aca="false">MIN(MAX((HN473*(1+HN$5/Setup!$C$36)+IF($V474=47,N($F474),0))-DR474,0),MAX($P474-SUM(DV474:FO474),0))</f>
        <v>0</v>
      </c>
      <c r="FQ474" s="48" t="n">
        <f aca="false">MIN(MAX((HO473*(1+HO$5/Setup!$C$36)+IF($V474=48,N($F474),0))-DS474,0),MAX($P474-SUM(DV474:FP474),0))</f>
        <v>0</v>
      </c>
      <c r="FR474" s="48" t="n">
        <f aca="false">MIN(MAX((HP473*(1+HP$5/Setup!$C$36)+IF($V474=49,N($F474),0))-DT474,0),MAX($P474-SUM(DV474:FQ474),0))</f>
        <v>0</v>
      </c>
      <c r="FS474" s="48" t="n">
        <f aca="false">MIN(MAX((HQ473*(1+HQ$5/Setup!$C$36)+IF($V474=50,N($F474),0))-DU474,0),MAX($P474-SUM(DV474:FR474),0))</f>
        <v>0</v>
      </c>
      <c r="FT474" s="48" t="n">
        <f aca="false">IF((FT473*(1+FT$5/Setup!$C$36)+IF($V474=1,N($F474),0))-BX474-DV474&lt;0.005,0,(FT473*(1+FT$5/Setup!$C$36)+IF($V474=1,N($F474),0))-BX474-DV474)</f>
        <v>0</v>
      </c>
      <c r="FU474" s="48" t="n">
        <f aca="false">IF((FU473*(1+FU$5/Setup!$C$36)+IF($V474=2,N($F474),0))-BY474-DW474&lt;0.005,0,(FU473*(1+FU$5/Setup!$C$36)+IF($V474=2,N($F474),0))-BY474-DW474)</f>
        <v>0</v>
      </c>
      <c r="FV474" s="48" t="n">
        <f aca="false">IF((FV473*(1+FV$5/Setup!$C$36)+IF($V474=3,N($F474),0))-BZ474-DX474&lt;0.005,0,(FV473*(1+FV$5/Setup!$C$36)+IF($V474=3,N($F474),0))-BZ474-DX474)</f>
        <v>0</v>
      </c>
      <c r="FW474" s="48" t="n">
        <f aca="false">IF((FW473*(1+FW$5/Setup!$C$36)+IF($V474=4,N($F474),0))-CA474-DY474&lt;0.005,0,(FW473*(1+FW$5/Setup!$C$36)+IF($V474=4,N($F474),0))-CA474-DY474)</f>
        <v>0</v>
      </c>
      <c r="FX474" s="48" t="n">
        <f aca="false">IF((FX473*(1+FX$5/Setup!$C$36)+IF($V474=5,N($F474),0))-CB474-DZ474&lt;0.005,0,(FX473*(1+FX$5/Setup!$C$36)+IF($V474=5,N($F474),0))-CB474-DZ474)</f>
        <v>0</v>
      </c>
      <c r="FY474" s="48" t="n">
        <f aca="false">IF((FY473*(1+FY$5/Setup!$C$36)+IF($V474=6,N($F474),0))-CC474-EA474&lt;0.005,0,(FY473*(1+FY$5/Setup!$C$36)+IF($V474=6,N($F474),0))-CC474-EA474)</f>
        <v>0</v>
      </c>
      <c r="FZ474" s="48" t="n">
        <f aca="false">IF((FZ473*(1+FZ$5/Setup!$C$36)+IF($V474=7,N($F474),0))-CD474-EB474&lt;0.005,0,(FZ473*(1+FZ$5/Setup!$C$36)+IF($V474=7,N($F474),0))-CD474-EB474)</f>
        <v>0</v>
      </c>
      <c r="GA474" s="48" t="n">
        <f aca="false">IF((GA473*(1+GA$5/Setup!$C$36)+IF($V474=8,N($F474),0))-CE474-EC474&lt;0.005,0,(GA473*(1+GA$5/Setup!$C$36)+IF($V474=8,N($F474),0))-CE474-EC474)</f>
        <v>0</v>
      </c>
      <c r="GB474" s="48" t="n">
        <f aca="false">IF((GB473*(1+GB$5/Setup!$C$36)+IF($V474=9,N($F474),0))-CF474-ED474&lt;0.005,0,(GB473*(1+GB$5/Setup!$C$36)+IF($V474=9,N($F474),0))-CF474-ED474)</f>
        <v>0</v>
      </c>
      <c r="GC474" s="48" t="n">
        <f aca="false">IF((GC473*(1+GC$5/Setup!$C$36)+IF($V474=10,N($F474),0))-CG474-EE474&lt;0.005,0,(GC473*(1+GC$5/Setup!$C$36)+IF($V474=10,N($F474),0))-CG474-EE474)</f>
        <v>0</v>
      </c>
      <c r="GD474" s="48" t="n">
        <f aca="false">IF((GD473*(1+GD$5/Setup!$C$36)+IF($V474=11,N($F474),0))-CH474-EF474&lt;0.005,0,(GD473*(1+GD$5/Setup!$C$36)+IF($V474=11,N($F474),0))-CH474-EF474)</f>
        <v>0</v>
      </c>
      <c r="GE474" s="48" t="n">
        <f aca="false">IF((GE473*(1+GE$5/Setup!$C$36)+IF($V474=12,N($F474),0))-CI474-EG474&lt;0.005,0,(GE473*(1+GE$5/Setup!$C$36)+IF($V474=12,N($F474),0))-CI474-EG474)</f>
        <v>0</v>
      </c>
      <c r="GF474" s="48" t="n">
        <f aca="false">IF((GF473*(1+GF$5/Setup!$C$36)+IF($V474=13,N($F474),0))-CJ474-EH474&lt;0.005,0,(GF473*(1+GF$5/Setup!$C$36)+IF($V474=13,N($F474),0))-CJ474-EH474)</f>
        <v>0</v>
      </c>
      <c r="GG474" s="48" t="n">
        <f aca="false">IF((GG473*(1+GG$5/Setup!$C$36)+IF($V474=14,N($F474),0))-CK474-EI474&lt;0.005,0,(GG473*(1+GG$5/Setup!$C$36)+IF($V474=14,N($F474),0))-CK474-EI474)</f>
        <v>0</v>
      </c>
      <c r="GH474" s="48" t="n">
        <f aca="false">IF((GH473*(1+GH$5/Setup!$C$36)+IF($V474=15,N($F474),0))-CL474-EJ474&lt;0.005,0,(GH473*(1+GH$5/Setup!$C$36)+IF($V474=15,N($F474),0))-CL474-EJ474)</f>
        <v>0</v>
      </c>
      <c r="GI474" s="48" t="n">
        <f aca="false">IF((GI473*(1+GI$5/Setup!$C$36)+IF($V474=16,N($F474),0))-CM474-EK474&lt;0.005,0,(GI473*(1+GI$5/Setup!$C$36)+IF($V474=16,N($F474),0))-CM474-EK474)</f>
        <v>0</v>
      </c>
      <c r="GJ474" s="48" t="n">
        <f aca="false">IF((GJ473*(1+GJ$5/Setup!$C$36)+IF($V474=17,N($F474),0))-CN474-EL474&lt;0.005,0,(GJ473*(1+GJ$5/Setup!$C$36)+IF($V474=17,N($F474),0))-CN474-EL474)</f>
        <v>0</v>
      </c>
      <c r="GK474" s="48" t="n">
        <f aca="false">IF((GK473*(1+GK$5/Setup!$C$36)+IF($V474=18,N($F474),0))-CO474-EM474&lt;0.005,0,(GK473*(1+GK$5/Setup!$C$36)+IF($V474=18,N($F474),0))-CO474-EM474)</f>
        <v>0</v>
      </c>
      <c r="GL474" s="48" t="n">
        <f aca="false">IF((GL473*(1+GL$5/Setup!$C$36)+IF($V474=19,N($F474),0))-CP474-EN474&lt;0.005,0,(GL473*(1+GL$5/Setup!$C$36)+IF($V474=19,N($F474),0))-CP474-EN474)</f>
        <v>0</v>
      </c>
      <c r="GM474" s="48" t="n">
        <f aca="false">IF((GM473*(1+GM$5/Setup!$C$36)+IF($V474=20,N($F474),0))-CQ474-EO474&lt;0.005,0,(GM473*(1+GM$5/Setup!$C$36)+IF($V474=20,N($F474),0))-CQ474-EO474)</f>
        <v>0</v>
      </c>
      <c r="GN474" s="48" t="n">
        <f aca="false">IF((GN473*(1+GN$5/Setup!$C$36)+IF($V474=21,N($F474),0))-CR474-EP474&lt;0.005,0,(GN473*(1+GN$5/Setup!$C$36)+IF($V474=21,N($F474),0))-CR474-EP474)</f>
        <v>0</v>
      </c>
      <c r="GO474" s="48" t="n">
        <f aca="false">IF((GO473*(1+GO$5/Setup!$C$36)+IF($V474=22,N($F474),0))-CS474-EQ474&lt;0.005,0,(GO473*(1+GO$5/Setup!$C$36)+IF($V474=22,N($F474),0))-CS474-EQ474)</f>
        <v>0</v>
      </c>
      <c r="GP474" s="48" t="n">
        <f aca="false">IF((GP473*(1+GP$5/Setup!$C$36)+IF($V474=23,N($F474),0))-CT474-ER474&lt;0.005,0,(GP473*(1+GP$5/Setup!$C$36)+IF($V474=23,N($F474),0))-CT474-ER474)</f>
        <v>0</v>
      </c>
      <c r="GQ474" s="48" t="n">
        <f aca="false">IF((GQ473*(1+GQ$5/Setup!$C$36)+IF($V474=24,N($F474),0))-CU474-ES474&lt;0.005,0,(GQ473*(1+GQ$5/Setup!$C$36)+IF($V474=24,N($F474),0))-CU474-ES474)</f>
        <v>0</v>
      </c>
      <c r="GR474" s="48" t="n">
        <f aca="false">IF((GR473*(1+GR$5/Setup!$C$36)+IF($V474=25,N($F474),0))-CV474-ET474&lt;0.005,0,(GR473*(1+GR$5/Setup!$C$36)+IF($V474=25,N($F474),0))-CV474-ET474)</f>
        <v>0</v>
      </c>
      <c r="GS474" s="48" t="n">
        <f aca="false">IF((GS473*(1+GS$5/Setup!$C$36)+IF($V474=26,N($F474),0))-CW474-EU474&lt;0.005,0,(GS473*(1+GS$5/Setup!$C$36)+IF($V474=26,N($F474),0))-CW474-EU474)</f>
        <v>0</v>
      </c>
      <c r="GT474" s="48" t="n">
        <f aca="false">IF((GT473*(1+GT$5/Setup!$C$36)+IF($V474=27,N($F474),0))-CX474-EV474&lt;0.005,0,(GT473*(1+GT$5/Setup!$C$36)+IF($V474=27,N($F474),0))-CX474-EV474)</f>
        <v>0</v>
      </c>
      <c r="GU474" s="48" t="n">
        <f aca="false">IF((GU473*(1+GU$5/Setup!$C$36)+IF($V474=28,N($F474),0))-CY474-EW474&lt;0.005,0,(GU473*(1+GU$5/Setup!$C$36)+IF($V474=28,N($F474),0))-CY474-EW474)</f>
        <v>0</v>
      </c>
      <c r="GV474" s="48" t="n">
        <f aca="false">IF((GV473*(1+GV$5/Setup!$C$36)+IF($V474=29,N($F474),0))-CZ474-EX474&lt;0.005,0,(GV473*(1+GV$5/Setup!$C$36)+IF($V474=29,N($F474),0))-CZ474-EX474)</f>
        <v>0</v>
      </c>
      <c r="GW474" s="48" t="n">
        <f aca="false">IF((GW473*(1+GW$5/Setup!$C$36)+IF($V474=30,N($F474),0))-DA474-EY474&lt;0.005,0,(GW473*(1+GW$5/Setup!$C$36)+IF($V474=30,N($F474),0))-DA474-EY474)</f>
        <v>0</v>
      </c>
      <c r="GX474" s="48" t="n">
        <f aca="false">IF((GX473*(1+GX$5/Setup!$C$36)+IF($V474=31,N($F474),0))-DB474-EZ474&lt;0.005,0,(GX473*(1+GX$5/Setup!$C$36)+IF($V474=31,N($F474),0))-DB474-EZ474)</f>
        <v>0</v>
      </c>
      <c r="GY474" s="48" t="n">
        <f aca="false">IF((GY473*(1+GY$5/Setup!$C$36)+IF($V474=32,N($F474),0))-DC474-FA474&lt;0.005,0,(GY473*(1+GY$5/Setup!$C$36)+IF($V474=32,N($F474),0))-DC474-FA474)</f>
        <v>0</v>
      </c>
      <c r="GZ474" s="48" t="n">
        <f aca="false">IF((GZ473*(1+GZ$5/Setup!$C$36)+IF($V474=33,N($F474),0))-DD474-FB474&lt;0.005,0,(GZ473*(1+GZ$5/Setup!$C$36)+IF($V474=33,N($F474),0))-DD474-FB474)</f>
        <v>0</v>
      </c>
      <c r="HA474" s="48" t="n">
        <f aca="false">IF((HA473*(1+HA$5/Setup!$C$36)+IF($V474=34,N($F474),0))-DE474-FC474&lt;0.005,0,(HA473*(1+HA$5/Setup!$C$36)+IF($V474=34,N($F474),0))-DE474-FC474)</f>
        <v>0</v>
      </c>
      <c r="HB474" s="48" t="n">
        <f aca="false">IF((HB473*(1+HB$5/Setup!$C$36)+IF($V474=35,N($F474),0))-DF474-FD474&lt;0.005,0,(HB473*(1+HB$5/Setup!$C$36)+IF($V474=35,N($F474),0))-DF474-FD474)</f>
        <v>0</v>
      </c>
      <c r="HC474" s="48" t="n">
        <f aca="false">IF((HC473*(1+HC$5/Setup!$C$36)+IF($V474=36,N($F474),0))-DG474-FE474&lt;0.005,0,(HC473*(1+HC$5/Setup!$C$36)+IF($V474=36,N($F474),0))-DG474-FE474)</f>
        <v>0</v>
      </c>
      <c r="HD474" s="48" t="n">
        <f aca="false">IF((HD473*(1+HD$5/Setup!$C$36)+IF($V474=37,N($F474),0))-DH474-FF474&lt;0.005,0,(HD473*(1+HD$5/Setup!$C$36)+IF($V474=37,N($F474),0))-DH474-FF474)</f>
        <v>0</v>
      </c>
      <c r="HE474" s="48" t="n">
        <f aca="false">IF((HE473*(1+HE$5/Setup!$C$36)+IF($V474=38,N($F474),0))-DI474-FG474&lt;0.005,0,(HE473*(1+HE$5/Setup!$C$36)+IF($V474=38,N($F474),0))-DI474-FG474)</f>
        <v>0</v>
      </c>
      <c r="HF474" s="48" t="n">
        <f aca="false">IF((HF473*(1+HF$5/Setup!$C$36)+IF($V474=39,N($F474),0))-DJ474-FH474&lt;0.005,0,(HF473*(1+HF$5/Setup!$C$36)+IF($V474=39,N($F474),0))-DJ474-FH474)</f>
        <v>0</v>
      </c>
      <c r="HG474" s="48" t="n">
        <f aca="false">IF((HG473*(1+HG$5/Setup!$C$36)+IF($V474=40,N($F474),0))-DK474-FI474&lt;0.005,0,(HG473*(1+HG$5/Setup!$C$36)+IF($V474=40,N($F474),0))-DK474-FI474)</f>
        <v>0</v>
      </c>
      <c r="HH474" s="48" t="n">
        <f aca="false">IF((HH473*(1+HH$5/Setup!$C$36)+IF($V474=41,N($F474),0))-DL474-FJ474&lt;0.005,0,(HH473*(1+HH$5/Setup!$C$36)+IF($V474=41,N($F474),0))-DL474-FJ474)</f>
        <v>0</v>
      </c>
      <c r="HI474" s="48" t="n">
        <f aca="false">IF((HI473*(1+HI$5/Setup!$C$36)+IF($V474=42,N($F474),0))-DM474-FK474&lt;0.005,0,(HI473*(1+HI$5/Setup!$C$36)+IF($V474=42,N($F474),0))-DM474-FK474)</f>
        <v>0</v>
      </c>
      <c r="HJ474" s="48" t="n">
        <f aca="false">IF((HJ473*(1+HJ$5/Setup!$C$36)+IF($V474=43,N($F474),0))-DN474-FL474&lt;0.005,0,(HJ473*(1+HJ$5/Setup!$C$36)+IF($V474=43,N($F474),0))-DN474-FL474)</f>
        <v>0</v>
      </c>
      <c r="HK474" s="48" t="n">
        <f aca="false">IF((HK473*(1+HK$5/Setup!$C$36)+IF($V474=44,N($F474),0))-DO474-FM474&lt;0.005,0,(HK473*(1+HK$5/Setup!$C$36)+IF($V474=44,N($F474),0))-DO474-FM474)</f>
        <v>0</v>
      </c>
      <c r="HL474" s="48" t="n">
        <f aca="false">IF((HL473*(1+HL$5/Setup!$C$36)+IF($V474=45,N($F474),0))-DP474-FN474&lt;0.005,0,(HL473*(1+HL$5/Setup!$C$36)+IF($V474=45,N($F474),0))-DP474-FN474)</f>
        <v>0</v>
      </c>
      <c r="HM474" s="48" t="n">
        <f aca="false">IF((HM473*(1+HM$5/Setup!$C$36)+IF($V474=46,N($F474),0))-DQ474-FO474&lt;0.005,0,(HM473*(1+HM$5/Setup!$C$36)+IF($V474=46,N($F474),0))-DQ474-FO474)</f>
        <v>0</v>
      </c>
      <c r="HN474" s="48" t="n">
        <f aca="false">IF((HN473*(1+HN$5/Setup!$C$36)+IF($V474=47,N($F474),0))-DR474-FP474&lt;0.005,0,(HN473*(1+HN$5/Setup!$C$36)+IF($V474=47,N($F474),0))-DR474-FP474)</f>
        <v>0</v>
      </c>
      <c r="HO474" s="48" t="n">
        <f aca="false">IF((HO473*(1+HO$5/Setup!$C$36)+IF($V474=48,N($F474),0))-DS474-FQ474&lt;0.005,0,(HO473*(1+HO$5/Setup!$C$36)+IF($V474=48,N($F474),0))-DS474-FQ474)</f>
        <v>0</v>
      </c>
      <c r="HP474" s="48" t="n">
        <f aca="false">IF((HP473*(1+HP$5/Setup!$C$36)+IF($V474=49,N($F474),0))-DT474-FR474&lt;0.005,0,(HP473*(1+HP$5/Setup!$C$36)+IF($V474=49,N($F474),0))-DT474-FR474)</f>
        <v>0</v>
      </c>
      <c r="HQ474" s="48" t="n">
        <f aca="false">IF((HQ473*(1+HQ$5/Setup!$C$36)+IF($V474=50,N($F474),0))-DU474-FS474&lt;0.005,0,(HQ473*(1+HQ$5/Setup!$C$36)+IF($V474=50,N($F474),0))-DU474-FS474)</f>
        <v>0</v>
      </c>
    </row>
    <row r="475" customFormat="false" ht="15" hidden="false" customHeight="false" outlineLevel="0" collapsed="false">
      <c r="A475" s="44" t="n">
        <v>467</v>
      </c>
      <c r="B475" s="45" t="n">
        <f aca="false">IF(Setup!$C$7="Every month",EDATE(Setup!$C$8,($A475-1)),IF(Setup!$C$7="Twice a month",DATE(YEAR(Setup!$C$8),MONTH(Setup!$C$8)+INT((($A475-1)+Setup!$C$41)/2),MIN(IF(MOD(($A475-1)+Setup!$C$41,2)=0,Setup!$C$39,Setup!$C$40),DAY(EOMONTH(DATE(YEAR(Setup!$C$8),MONTH(Setup!$C$8)+INT((($A475-1)+Setup!$C$41)/2),1),0)))),Setup!$C$8+($A475-1)*IF(Setup!$C$7="Every week",7,14)))</f>
        <v>52849</v>
      </c>
      <c r="C475" s="45" t="n">
        <f aca="false">IF(Setup!$C$7="Every month",EDATE(Setup!$C$8,$A475),IF(Setup!$C$7="Twice a month",DATE(YEAR(Setup!$C$8),MONTH(Setup!$C$8)+INT(($A475+Setup!$C$41)/2),MIN(IF(MOD($A475+Setup!$C$41,2)=0,Setup!$C$39,Setup!$C$40),DAY(EOMONTH(DATE(YEAR(Setup!$C$8),MONTH(Setup!$C$8)+INT(($A475+Setup!$C$41)/2),1),0)))),Setup!$C$8+$A475*IF(Setup!$C$7="Every week",7,14)))</f>
        <v>52863</v>
      </c>
      <c r="D475" s="46"/>
      <c r="E475" s="47"/>
      <c r="F475" s="47"/>
      <c r="G475" s="47"/>
      <c r="H475" s="47"/>
      <c r="I475" s="48" t="n">
        <f aca="false">N(Setup!$C$11)+N(E475)</f>
        <v>100</v>
      </c>
      <c r="J475" s="48" t="n">
        <f aca="false">MIN(Setup!$C$37,MAX(I475,0))</f>
        <v>9.23076923076923</v>
      </c>
      <c r="K475" s="48" t="n">
        <f aca="false">MIN(MAX(N(Setup!$C$14)-L474,0),MAX(I475-J475,0))</f>
        <v>0</v>
      </c>
      <c r="L475" s="48" t="n">
        <f aca="false">L474+K475-N(G475)</f>
        <v>500</v>
      </c>
      <c r="M475" s="48" t="n">
        <f aca="false">M474+J475-N(H475)</f>
        <v>4310.76923076921</v>
      </c>
      <c r="N475" s="48" t="n">
        <f aca="false">SUM(BX475:DU475)</f>
        <v>0</v>
      </c>
      <c r="O475" s="48" t="n">
        <f aca="false">SUM(Z475:BW475)-N475</f>
        <v>65</v>
      </c>
      <c r="P475" s="48" t="n">
        <f aca="false">MAX(I475-J475-K475,0)+O475</f>
        <v>155.769230769231</v>
      </c>
      <c r="Q475" s="48" t="n">
        <f aca="false">SUM(DV475:FS475)</f>
        <v>0</v>
      </c>
      <c r="R475" s="49" t="n">
        <f aca="false">N475+J475+K475+Q475</f>
        <v>9.23076923076923</v>
      </c>
      <c r="S475" s="48" t="n">
        <f aca="false">T475-T474-N(F475)+N475+Q475</f>
        <v>0</v>
      </c>
      <c r="T475" s="49" t="n">
        <f aca="false">SUM(FT475:HQ475)</f>
        <v>0</v>
      </c>
      <c r="U475" s="44" t="str">
        <f aca="false">IF(T474&lt;0.005,"",INDEX(Helpers!$C$2:$C$51,IF(_xlfn.MINIFS($DV$6:$FS$6,DV475:FS475,"&gt;0.005")=0,V475,_xlfn.MINIFS($DV$6:$FS$6,DV475:FS475,"&gt;0.005"))))</f>
        <v/>
      </c>
      <c r="V475" s="44" t="n">
        <f aca="false">IF(_xlfn.MINIFS($FT$6:$HQ$6,FT474:HQ474,"&gt;0.005")=0,1,_xlfn.MINIFS($FT$6:$HQ$6,FT474:HQ474,"&gt;0.005"))</f>
        <v>1</v>
      </c>
      <c r="W475" s="44" t="n">
        <f aca="false">IF(AND(D475&lt;&gt;"Paid",T474&gt;0.005),1,0)</f>
        <v>0</v>
      </c>
      <c r="X475" s="48" t="n">
        <f aca="false">SUMPRODUCT(((Helpers!$G$2:$G$51*(1+(Helpers!$D$2:$D$51+0.000000001)/12)^(($B475-Setup!$C$8)/(365.25/12))-Helpers!$E$2:$E$51*((1+(Helpers!$D$2:$D$51+0.000000001)/12)^(($B475-Setup!$C$8)/(365.25/12))-1)/((Helpers!$D$2:$D$51+0.000000001)/12))&gt;0)*(Helpers!$G$2:$G$51*(1+(Helpers!$D$2:$D$51+0.000000001)/12)^(($B475-Setup!$C$8)/(365.25/12))-Helpers!$E$2:$E$51*((1+(Helpers!$D$2:$D$51+0.000000001)/12)^(($B475-Setup!$C$8)/(365.25/12))-1)/((Helpers!$D$2:$D$51+0.000000001)/12)))</f>
        <v>0</v>
      </c>
      <c r="Y475" s="48"/>
      <c r="Z475" s="48" t="n">
        <f aca="false">IF(OR(N(Z$5)=0,Z$6=""),0,Z$5*((DATE(YEAR($B475),MONTH($B475),MIN(Z$6,DAY(EOMONTH($B475,0))))&gt;=$B475)*(DATE(YEAR($B475),MONTH($B475),MIN(Z$6,DAY(EOMONTH($B475,0))))&lt;$C475)+(DATE(YEAR($B475),MONTH($B475)+1,MIN(Z$6,DAY(EOMONTH($B475,1))))&gt;=$B475)*(DATE(YEAR($B475),MONTH($B475)+1,MIN(Z$6,DAY(EOMONTH($B475,1))))&lt;$C475)))</f>
        <v>25</v>
      </c>
      <c r="AA475" s="48" t="n">
        <f aca="false">IF(OR(N(AA$5)=0,AA$6=""),0,AA$5*((DATE(YEAR($B475),MONTH($B475),MIN(AA$6,DAY(EOMONTH($B475,0))))&gt;=$B475)*(DATE(YEAR($B475),MONTH($B475),MIN(AA$6,DAY(EOMONTH($B475,0))))&lt;$C475)+(DATE(YEAR($B475),MONTH($B475)+1,MIN(AA$6,DAY(EOMONTH($B475,1))))&gt;=$B475)*(DATE(YEAR($B475),MONTH($B475)+1,MIN(AA$6,DAY(EOMONTH($B475,1))))&lt;$C475)))</f>
        <v>40</v>
      </c>
      <c r="AB475" s="48" t="n">
        <f aca="false">IF(OR(N(AB$5)=0,AB$6=""),0,AB$5*((DATE(YEAR($B475),MONTH($B475),MIN(AB$6,DAY(EOMONTH($B475,0))))&gt;=$B475)*(DATE(YEAR($B475),MONTH($B475),MIN(AB$6,DAY(EOMONTH($B475,0))))&lt;$C475)+(DATE(YEAR($B475),MONTH($B475)+1,MIN(AB$6,DAY(EOMONTH($B475,1))))&gt;=$B475)*(DATE(YEAR($B475),MONTH($B475)+1,MIN(AB$6,DAY(EOMONTH($B475,1))))&lt;$C475)))</f>
        <v>0</v>
      </c>
      <c r="AC475" s="48" t="n">
        <f aca="false">IF(OR(N(AC$5)=0,AC$6=""),0,AC$5*((DATE(YEAR($B475),MONTH($B475),MIN(AC$6,DAY(EOMONTH($B475,0))))&gt;=$B475)*(DATE(YEAR($B475),MONTH($B475),MIN(AC$6,DAY(EOMONTH($B475,0))))&lt;$C475)+(DATE(YEAR($B475),MONTH($B475)+1,MIN(AC$6,DAY(EOMONTH($B475,1))))&gt;=$B475)*(DATE(YEAR($B475),MONTH($B475)+1,MIN(AC$6,DAY(EOMONTH($B475,1))))&lt;$C475)))</f>
        <v>0</v>
      </c>
      <c r="AD475" s="48" t="n">
        <f aca="false">IF(OR(N(AD$5)=0,AD$6=""),0,AD$5*((DATE(YEAR($B475),MONTH($B475),MIN(AD$6,DAY(EOMONTH($B475,0))))&gt;=$B475)*(DATE(YEAR($B475),MONTH($B475),MIN(AD$6,DAY(EOMONTH($B475,0))))&lt;$C475)+(DATE(YEAR($B475),MONTH($B475)+1,MIN(AD$6,DAY(EOMONTH($B475,1))))&gt;=$B475)*(DATE(YEAR($B475),MONTH($B475)+1,MIN(AD$6,DAY(EOMONTH($B475,1))))&lt;$C475)))</f>
        <v>0</v>
      </c>
      <c r="AE475" s="48" t="n">
        <f aca="false">IF(OR(N(AE$5)=0,AE$6=""),0,AE$5*((DATE(YEAR($B475),MONTH($B475),MIN(AE$6,DAY(EOMONTH($B475,0))))&gt;=$B475)*(DATE(YEAR($B475),MONTH($B475),MIN(AE$6,DAY(EOMONTH($B475,0))))&lt;$C475)+(DATE(YEAR($B475),MONTH($B475)+1,MIN(AE$6,DAY(EOMONTH($B475,1))))&gt;=$B475)*(DATE(YEAR($B475),MONTH($B475)+1,MIN(AE$6,DAY(EOMONTH($B475,1))))&lt;$C475)))</f>
        <v>0</v>
      </c>
      <c r="AF475" s="48" t="n">
        <f aca="false">IF(OR(N(AF$5)=0,AF$6=""),0,AF$5*((DATE(YEAR($B475),MONTH($B475),MIN(AF$6,DAY(EOMONTH($B475,0))))&gt;=$B475)*(DATE(YEAR($B475),MONTH($B475),MIN(AF$6,DAY(EOMONTH($B475,0))))&lt;$C475)+(DATE(YEAR($B475),MONTH($B475)+1,MIN(AF$6,DAY(EOMONTH($B475,1))))&gt;=$B475)*(DATE(YEAR($B475),MONTH($B475)+1,MIN(AF$6,DAY(EOMONTH($B475,1))))&lt;$C475)))</f>
        <v>0</v>
      </c>
      <c r="AG475" s="48" t="n">
        <f aca="false">IF(OR(N(AG$5)=0,AG$6=""),0,AG$5*((DATE(YEAR($B475),MONTH($B475),MIN(AG$6,DAY(EOMONTH($B475,0))))&gt;=$B475)*(DATE(YEAR($B475),MONTH($B475),MIN(AG$6,DAY(EOMONTH($B475,0))))&lt;$C475)+(DATE(YEAR($B475),MONTH($B475)+1,MIN(AG$6,DAY(EOMONTH($B475,1))))&gt;=$B475)*(DATE(YEAR($B475),MONTH($B475)+1,MIN(AG$6,DAY(EOMONTH($B475,1))))&lt;$C475)))</f>
        <v>0</v>
      </c>
      <c r="AH475" s="48" t="n">
        <f aca="false">IF(OR(N(AH$5)=0,AH$6=""),0,AH$5*((DATE(YEAR($B475),MONTH($B475),MIN(AH$6,DAY(EOMONTH($B475,0))))&gt;=$B475)*(DATE(YEAR($B475),MONTH($B475),MIN(AH$6,DAY(EOMONTH($B475,0))))&lt;$C475)+(DATE(YEAR($B475),MONTH($B475)+1,MIN(AH$6,DAY(EOMONTH($B475,1))))&gt;=$B475)*(DATE(YEAR($B475),MONTH($B475)+1,MIN(AH$6,DAY(EOMONTH($B475,1))))&lt;$C475)))</f>
        <v>0</v>
      </c>
      <c r="AI475" s="48" t="n">
        <f aca="false">IF(OR(N(AI$5)=0,AI$6=""),0,AI$5*((DATE(YEAR($B475),MONTH($B475),MIN(AI$6,DAY(EOMONTH($B475,0))))&gt;=$B475)*(DATE(YEAR($B475),MONTH($B475),MIN(AI$6,DAY(EOMONTH($B475,0))))&lt;$C475)+(DATE(YEAR($B475),MONTH($B475)+1,MIN(AI$6,DAY(EOMONTH($B475,1))))&gt;=$B475)*(DATE(YEAR($B475),MONTH($B475)+1,MIN(AI$6,DAY(EOMONTH($B475,1))))&lt;$C475)))</f>
        <v>0</v>
      </c>
      <c r="AJ475" s="48" t="n">
        <f aca="false">IF(OR(N(AJ$5)=0,AJ$6=""),0,AJ$5*((DATE(YEAR($B475),MONTH($B475),MIN(AJ$6,DAY(EOMONTH($B475,0))))&gt;=$B475)*(DATE(YEAR($B475),MONTH($B475),MIN(AJ$6,DAY(EOMONTH($B475,0))))&lt;$C475)+(DATE(YEAR($B475),MONTH($B475)+1,MIN(AJ$6,DAY(EOMONTH($B475,1))))&gt;=$B475)*(DATE(YEAR($B475),MONTH($B475)+1,MIN(AJ$6,DAY(EOMONTH($B475,1))))&lt;$C475)))</f>
        <v>0</v>
      </c>
      <c r="AK475" s="48" t="n">
        <f aca="false">IF(OR(N(AK$5)=0,AK$6=""),0,AK$5*((DATE(YEAR($B475),MONTH($B475),MIN(AK$6,DAY(EOMONTH($B475,0))))&gt;=$B475)*(DATE(YEAR($B475),MONTH($B475),MIN(AK$6,DAY(EOMONTH($B475,0))))&lt;$C475)+(DATE(YEAR($B475),MONTH($B475)+1,MIN(AK$6,DAY(EOMONTH($B475,1))))&gt;=$B475)*(DATE(YEAR($B475),MONTH($B475)+1,MIN(AK$6,DAY(EOMONTH($B475,1))))&lt;$C475)))</f>
        <v>0</v>
      </c>
      <c r="AL475" s="48" t="n">
        <f aca="false">IF(OR(N(AL$5)=0,AL$6=""),0,AL$5*((DATE(YEAR($B475),MONTH($B475),MIN(AL$6,DAY(EOMONTH($B475,0))))&gt;=$B475)*(DATE(YEAR($B475),MONTH($B475),MIN(AL$6,DAY(EOMONTH($B475,0))))&lt;$C475)+(DATE(YEAR($B475),MONTH($B475)+1,MIN(AL$6,DAY(EOMONTH($B475,1))))&gt;=$B475)*(DATE(YEAR($B475),MONTH($B475)+1,MIN(AL$6,DAY(EOMONTH($B475,1))))&lt;$C475)))</f>
        <v>0</v>
      </c>
      <c r="AM475" s="48" t="n">
        <f aca="false">IF(OR(N(AM$5)=0,AM$6=""),0,AM$5*((DATE(YEAR($B475),MONTH($B475),MIN(AM$6,DAY(EOMONTH($B475,0))))&gt;=$B475)*(DATE(YEAR($B475),MONTH($B475),MIN(AM$6,DAY(EOMONTH($B475,0))))&lt;$C475)+(DATE(YEAR($B475),MONTH($B475)+1,MIN(AM$6,DAY(EOMONTH($B475,1))))&gt;=$B475)*(DATE(YEAR($B475),MONTH($B475)+1,MIN(AM$6,DAY(EOMONTH($B475,1))))&lt;$C475)))</f>
        <v>0</v>
      </c>
      <c r="AN475" s="48" t="n">
        <f aca="false">IF(OR(N(AN$5)=0,AN$6=""),0,AN$5*((DATE(YEAR($B475),MONTH($B475),MIN(AN$6,DAY(EOMONTH($B475,0))))&gt;=$B475)*(DATE(YEAR($B475),MONTH($B475),MIN(AN$6,DAY(EOMONTH($B475,0))))&lt;$C475)+(DATE(YEAR($B475),MONTH($B475)+1,MIN(AN$6,DAY(EOMONTH($B475,1))))&gt;=$B475)*(DATE(YEAR($B475),MONTH($B475)+1,MIN(AN$6,DAY(EOMONTH($B475,1))))&lt;$C475)))</f>
        <v>0</v>
      </c>
      <c r="AO475" s="48" t="n">
        <f aca="false">IF(OR(N(AO$5)=0,AO$6=""),0,AO$5*((DATE(YEAR($B475),MONTH($B475),MIN(AO$6,DAY(EOMONTH($B475,0))))&gt;=$B475)*(DATE(YEAR($B475),MONTH($B475),MIN(AO$6,DAY(EOMONTH($B475,0))))&lt;$C475)+(DATE(YEAR($B475),MONTH($B475)+1,MIN(AO$6,DAY(EOMONTH($B475,1))))&gt;=$B475)*(DATE(YEAR($B475),MONTH($B475)+1,MIN(AO$6,DAY(EOMONTH($B475,1))))&lt;$C475)))</f>
        <v>0</v>
      </c>
      <c r="AP475" s="48" t="n">
        <f aca="false">IF(OR(N(AP$5)=0,AP$6=""),0,AP$5*((DATE(YEAR($B475),MONTH($B475),MIN(AP$6,DAY(EOMONTH($B475,0))))&gt;=$B475)*(DATE(YEAR($B475),MONTH($B475),MIN(AP$6,DAY(EOMONTH($B475,0))))&lt;$C475)+(DATE(YEAR($B475),MONTH($B475)+1,MIN(AP$6,DAY(EOMONTH($B475,1))))&gt;=$B475)*(DATE(YEAR($B475),MONTH($B475)+1,MIN(AP$6,DAY(EOMONTH($B475,1))))&lt;$C475)))</f>
        <v>0</v>
      </c>
      <c r="AQ475" s="48" t="n">
        <f aca="false">IF(OR(N(AQ$5)=0,AQ$6=""),0,AQ$5*((DATE(YEAR($B475),MONTH($B475),MIN(AQ$6,DAY(EOMONTH($B475,0))))&gt;=$B475)*(DATE(YEAR($B475),MONTH($B475),MIN(AQ$6,DAY(EOMONTH($B475,0))))&lt;$C475)+(DATE(YEAR($B475),MONTH($B475)+1,MIN(AQ$6,DAY(EOMONTH($B475,1))))&gt;=$B475)*(DATE(YEAR($B475),MONTH($B475)+1,MIN(AQ$6,DAY(EOMONTH($B475,1))))&lt;$C475)))</f>
        <v>0</v>
      </c>
      <c r="AR475" s="48" t="n">
        <f aca="false">IF(OR(N(AR$5)=0,AR$6=""),0,AR$5*((DATE(YEAR($B475),MONTH($B475),MIN(AR$6,DAY(EOMONTH($B475,0))))&gt;=$B475)*(DATE(YEAR($B475),MONTH($B475),MIN(AR$6,DAY(EOMONTH($B475,0))))&lt;$C475)+(DATE(YEAR($B475),MONTH($B475)+1,MIN(AR$6,DAY(EOMONTH($B475,1))))&gt;=$B475)*(DATE(YEAR($B475),MONTH($B475)+1,MIN(AR$6,DAY(EOMONTH($B475,1))))&lt;$C475)))</f>
        <v>0</v>
      </c>
      <c r="AS475" s="48" t="n">
        <f aca="false">IF(OR(N(AS$5)=0,AS$6=""),0,AS$5*((DATE(YEAR($B475),MONTH($B475),MIN(AS$6,DAY(EOMONTH($B475,0))))&gt;=$B475)*(DATE(YEAR($B475),MONTH($B475),MIN(AS$6,DAY(EOMONTH($B475,0))))&lt;$C475)+(DATE(YEAR($B475),MONTH($B475)+1,MIN(AS$6,DAY(EOMONTH($B475,1))))&gt;=$B475)*(DATE(YEAR($B475),MONTH($B475)+1,MIN(AS$6,DAY(EOMONTH($B475,1))))&lt;$C475)))</f>
        <v>0</v>
      </c>
      <c r="AT475" s="48" t="n">
        <f aca="false">IF(OR(N(AT$5)=0,AT$6=""),0,AT$5*((DATE(YEAR($B475),MONTH($B475),MIN(AT$6,DAY(EOMONTH($B475,0))))&gt;=$B475)*(DATE(YEAR($B475),MONTH($B475),MIN(AT$6,DAY(EOMONTH($B475,0))))&lt;$C475)+(DATE(YEAR($B475),MONTH($B475)+1,MIN(AT$6,DAY(EOMONTH($B475,1))))&gt;=$B475)*(DATE(YEAR($B475),MONTH($B475)+1,MIN(AT$6,DAY(EOMONTH($B475,1))))&lt;$C475)))</f>
        <v>0</v>
      </c>
      <c r="AU475" s="48" t="n">
        <f aca="false">IF(OR(N(AU$5)=0,AU$6=""),0,AU$5*((DATE(YEAR($B475),MONTH($B475),MIN(AU$6,DAY(EOMONTH($B475,0))))&gt;=$B475)*(DATE(YEAR($B475),MONTH($B475),MIN(AU$6,DAY(EOMONTH($B475,0))))&lt;$C475)+(DATE(YEAR($B475),MONTH($B475)+1,MIN(AU$6,DAY(EOMONTH($B475,1))))&gt;=$B475)*(DATE(YEAR($B475),MONTH($B475)+1,MIN(AU$6,DAY(EOMONTH($B475,1))))&lt;$C475)))</f>
        <v>0</v>
      </c>
      <c r="AV475" s="48" t="n">
        <f aca="false">IF(OR(N(AV$5)=0,AV$6=""),0,AV$5*((DATE(YEAR($B475),MONTH($B475),MIN(AV$6,DAY(EOMONTH($B475,0))))&gt;=$B475)*(DATE(YEAR($B475),MONTH($B475),MIN(AV$6,DAY(EOMONTH($B475,0))))&lt;$C475)+(DATE(YEAR($B475),MONTH($B475)+1,MIN(AV$6,DAY(EOMONTH($B475,1))))&gt;=$B475)*(DATE(YEAR($B475),MONTH($B475)+1,MIN(AV$6,DAY(EOMONTH($B475,1))))&lt;$C475)))</f>
        <v>0</v>
      </c>
      <c r="AW475" s="48" t="n">
        <f aca="false">IF(OR(N(AW$5)=0,AW$6=""),0,AW$5*((DATE(YEAR($B475),MONTH($B475),MIN(AW$6,DAY(EOMONTH($B475,0))))&gt;=$B475)*(DATE(YEAR($B475),MONTH($B475),MIN(AW$6,DAY(EOMONTH($B475,0))))&lt;$C475)+(DATE(YEAR($B475),MONTH($B475)+1,MIN(AW$6,DAY(EOMONTH($B475,1))))&gt;=$B475)*(DATE(YEAR($B475),MONTH($B475)+1,MIN(AW$6,DAY(EOMONTH($B475,1))))&lt;$C475)))</f>
        <v>0</v>
      </c>
      <c r="AX475" s="48" t="n">
        <f aca="false">IF(OR(N(AX$5)=0,AX$6=""),0,AX$5*((DATE(YEAR($B475),MONTH($B475),MIN(AX$6,DAY(EOMONTH($B475,0))))&gt;=$B475)*(DATE(YEAR($B475),MONTH($B475),MIN(AX$6,DAY(EOMONTH($B475,0))))&lt;$C475)+(DATE(YEAR($B475),MONTH($B475)+1,MIN(AX$6,DAY(EOMONTH($B475,1))))&gt;=$B475)*(DATE(YEAR($B475),MONTH($B475)+1,MIN(AX$6,DAY(EOMONTH($B475,1))))&lt;$C475)))</f>
        <v>0</v>
      </c>
      <c r="AY475" s="48" t="n">
        <f aca="false">IF(OR(N(AY$5)=0,AY$6=""),0,AY$5*((DATE(YEAR($B475),MONTH($B475),MIN(AY$6,DAY(EOMONTH($B475,0))))&gt;=$B475)*(DATE(YEAR($B475),MONTH($B475),MIN(AY$6,DAY(EOMONTH($B475,0))))&lt;$C475)+(DATE(YEAR($B475),MONTH($B475)+1,MIN(AY$6,DAY(EOMONTH($B475,1))))&gt;=$B475)*(DATE(YEAR($B475),MONTH($B475)+1,MIN(AY$6,DAY(EOMONTH($B475,1))))&lt;$C475)))</f>
        <v>0</v>
      </c>
      <c r="AZ475" s="48" t="n">
        <f aca="false">IF(OR(N(AZ$5)=0,AZ$6=""),0,AZ$5*((DATE(YEAR($B475),MONTH($B475),MIN(AZ$6,DAY(EOMONTH($B475,0))))&gt;=$B475)*(DATE(YEAR($B475),MONTH($B475),MIN(AZ$6,DAY(EOMONTH($B475,0))))&lt;$C475)+(DATE(YEAR($B475),MONTH($B475)+1,MIN(AZ$6,DAY(EOMONTH($B475,1))))&gt;=$B475)*(DATE(YEAR($B475),MONTH($B475)+1,MIN(AZ$6,DAY(EOMONTH($B475,1))))&lt;$C475)))</f>
        <v>0</v>
      </c>
      <c r="BA475" s="48" t="n">
        <f aca="false">IF(OR(N(BA$5)=0,BA$6=""),0,BA$5*((DATE(YEAR($B475),MONTH($B475),MIN(BA$6,DAY(EOMONTH($B475,0))))&gt;=$B475)*(DATE(YEAR($B475),MONTH($B475),MIN(BA$6,DAY(EOMONTH($B475,0))))&lt;$C475)+(DATE(YEAR($B475),MONTH($B475)+1,MIN(BA$6,DAY(EOMONTH($B475,1))))&gt;=$B475)*(DATE(YEAR($B475),MONTH($B475)+1,MIN(BA$6,DAY(EOMONTH($B475,1))))&lt;$C475)))</f>
        <v>0</v>
      </c>
      <c r="BB475" s="48" t="n">
        <f aca="false">IF(OR(N(BB$5)=0,BB$6=""),0,BB$5*((DATE(YEAR($B475),MONTH($B475),MIN(BB$6,DAY(EOMONTH($B475,0))))&gt;=$B475)*(DATE(YEAR($B475),MONTH($B475),MIN(BB$6,DAY(EOMONTH($B475,0))))&lt;$C475)+(DATE(YEAR($B475),MONTH($B475)+1,MIN(BB$6,DAY(EOMONTH($B475,1))))&gt;=$B475)*(DATE(YEAR($B475),MONTH($B475)+1,MIN(BB$6,DAY(EOMONTH($B475,1))))&lt;$C475)))</f>
        <v>0</v>
      </c>
      <c r="BC475" s="48" t="n">
        <f aca="false">IF(OR(N(BC$5)=0,BC$6=""),0,BC$5*((DATE(YEAR($B475),MONTH($B475),MIN(BC$6,DAY(EOMONTH($B475,0))))&gt;=$B475)*(DATE(YEAR($B475),MONTH($B475),MIN(BC$6,DAY(EOMONTH($B475,0))))&lt;$C475)+(DATE(YEAR($B475),MONTH($B475)+1,MIN(BC$6,DAY(EOMONTH($B475,1))))&gt;=$B475)*(DATE(YEAR($B475),MONTH($B475)+1,MIN(BC$6,DAY(EOMONTH($B475,1))))&lt;$C475)))</f>
        <v>0</v>
      </c>
      <c r="BD475" s="48" t="n">
        <f aca="false">IF(OR(N(BD$5)=0,BD$6=""),0,BD$5*((DATE(YEAR($B475),MONTH($B475),MIN(BD$6,DAY(EOMONTH($B475,0))))&gt;=$B475)*(DATE(YEAR($B475),MONTH($B475),MIN(BD$6,DAY(EOMONTH($B475,0))))&lt;$C475)+(DATE(YEAR($B475),MONTH($B475)+1,MIN(BD$6,DAY(EOMONTH($B475,1))))&gt;=$B475)*(DATE(YEAR($B475),MONTH($B475)+1,MIN(BD$6,DAY(EOMONTH($B475,1))))&lt;$C475)))</f>
        <v>0</v>
      </c>
      <c r="BE475" s="48" t="n">
        <f aca="false">IF(OR(N(BE$5)=0,BE$6=""),0,BE$5*((DATE(YEAR($B475),MONTH($B475),MIN(BE$6,DAY(EOMONTH($B475,0))))&gt;=$B475)*(DATE(YEAR($B475),MONTH($B475),MIN(BE$6,DAY(EOMONTH($B475,0))))&lt;$C475)+(DATE(YEAR($B475),MONTH($B475)+1,MIN(BE$6,DAY(EOMONTH($B475,1))))&gt;=$B475)*(DATE(YEAR($B475),MONTH($B475)+1,MIN(BE$6,DAY(EOMONTH($B475,1))))&lt;$C475)))</f>
        <v>0</v>
      </c>
      <c r="BF475" s="48" t="n">
        <f aca="false">IF(OR(N(BF$5)=0,BF$6=""),0,BF$5*((DATE(YEAR($B475),MONTH($B475),MIN(BF$6,DAY(EOMONTH($B475,0))))&gt;=$B475)*(DATE(YEAR($B475),MONTH($B475),MIN(BF$6,DAY(EOMONTH($B475,0))))&lt;$C475)+(DATE(YEAR($B475),MONTH($B475)+1,MIN(BF$6,DAY(EOMONTH($B475,1))))&gt;=$B475)*(DATE(YEAR($B475),MONTH($B475)+1,MIN(BF$6,DAY(EOMONTH($B475,1))))&lt;$C475)))</f>
        <v>0</v>
      </c>
      <c r="BG475" s="48" t="n">
        <f aca="false">IF(OR(N(BG$5)=0,BG$6=""),0,BG$5*((DATE(YEAR($B475),MONTH($B475),MIN(BG$6,DAY(EOMONTH($B475,0))))&gt;=$B475)*(DATE(YEAR($B475),MONTH($B475),MIN(BG$6,DAY(EOMONTH($B475,0))))&lt;$C475)+(DATE(YEAR($B475),MONTH($B475)+1,MIN(BG$6,DAY(EOMONTH($B475,1))))&gt;=$B475)*(DATE(YEAR($B475),MONTH($B475)+1,MIN(BG$6,DAY(EOMONTH($B475,1))))&lt;$C475)))</f>
        <v>0</v>
      </c>
      <c r="BH475" s="48" t="n">
        <f aca="false">IF(OR(N(BH$5)=0,BH$6=""),0,BH$5*((DATE(YEAR($B475),MONTH($B475),MIN(BH$6,DAY(EOMONTH($B475,0))))&gt;=$B475)*(DATE(YEAR($B475),MONTH($B475),MIN(BH$6,DAY(EOMONTH($B475,0))))&lt;$C475)+(DATE(YEAR($B475),MONTH($B475)+1,MIN(BH$6,DAY(EOMONTH($B475,1))))&gt;=$B475)*(DATE(YEAR($B475),MONTH($B475)+1,MIN(BH$6,DAY(EOMONTH($B475,1))))&lt;$C475)))</f>
        <v>0</v>
      </c>
      <c r="BI475" s="48" t="n">
        <f aca="false">IF(OR(N(BI$5)=0,BI$6=""),0,BI$5*((DATE(YEAR($B475),MONTH($B475),MIN(BI$6,DAY(EOMONTH($B475,0))))&gt;=$B475)*(DATE(YEAR($B475),MONTH($B475),MIN(BI$6,DAY(EOMONTH($B475,0))))&lt;$C475)+(DATE(YEAR($B475),MONTH($B475)+1,MIN(BI$6,DAY(EOMONTH($B475,1))))&gt;=$B475)*(DATE(YEAR($B475),MONTH($B475)+1,MIN(BI$6,DAY(EOMONTH($B475,1))))&lt;$C475)))</f>
        <v>0</v>
      </c>
      <c r="BJ475" s="48" t="n">
        <f aca="false">IF(OR(N(BJ$5)=0,BJ$6=""),0,BJ$5*((DATE(YEAR($B475),MONTH($B475),MIN(BJ$6,DAY(EOMONTH($B475,0))))&gt;=$B475)*(DATE(YEAR($B475),MONTH($B475),MIN(BJ$6,DAY(EOMONTH($B475,0))))&lt;$C475)+(DATE(YEAR($B475),MONTH($B475)+1,MIN(BJ$6,DAY(EOMONTH($B475,1))))&gt;=$B475)*(DATE(YEAR($B475),MONTH($B475)+1,MIN(BJ$6,DAY(EOMONTH($B475,1))))&lt;$C475)))</f>
        <v>0</v>
      </c>
      <c r="BK475" s="48" t="n">
        <f aca="false">IF(OR(N(BK$5)=0,BK$6=""),0,BK$5*((DATE(YEAR($B475),MONTH($B475),MIN(BK$6,DAY(EOMONTH($B475,0))))&gt;=$B475)*(DATE(YEAR($B475),MONTH($B475),MIN(BK$6,DAY(EOMONTH($B475,0))))&lt;$C475)+(DATE(YEAR($B475),MONTH($B475)+1,MIN(BK$6,DAY(EOMONTH($B475,1))))&gt;=$B475)*(DATE(YEAR($B475),MONTH($B475)+1,MIN(BK$6,DAY(EOMONTH($B475,1))))&lt;$C475)))</f>
        <v>0</v>
      </c>
      <c r="BL475" s="48" t="n">
        <f aca="false">IF(OR(N(BL$5)=0,BL$6=""),0,BL$5*((DATE(YEAR($B475),MONTH($B475),MIN(BL$6,DAY(EOMONTH($B475,0))))&gt;=$B475)*(DATE(YEAR($B475),MONTH($B475),MIN(BL$6,DAY(EOMONTH($B475,0))))&lt;$C475)+(DATE(YEAR($B475),MONTH($B475)+1,MIN(BL$6,DAY(EOMONTH($B475,1))))&gt;=$B475)*(DATE(YEAR($B475),MONTH($B475)+1,MIN(BL$6,DAY(EOMONTH($B475,1))))&lt;$C475)))</f>
        <v>0</v>
      </c>
      <c r="BM475" s="48" t="n">
        <f aca="false">IF(OR(N(BM$5)=0,BM$6=""),0,BM$5*((DATE(YEAR($B475),MONTH($B475),MIN(BM$6,DAY(EOMONTH($B475,0))))&gt;=$B475)*(DATE(YEAR($B475),MONTH($B475),MIN(BM$6,DAY(EOMONTH($B475,0))))&lt;$C475)+(DATE(YEAR($B475),MONTH($B475)+1,MIN(BM$6,DAY(EOMONTH($B475,1))))&gt;=$B475)*(DATE(YEAR($B475),MONTH($B475)+1,MIN(BM$6,DAY(EOMONTH($B475,1))))&lt;$C475)))</f>
        <v>0</v>
      </c>
      <c r="BN475" s="48" t="n">
        <f aca="false">IF(OR(N(BN$5)=0,BN$6=""),0,BN$5*((DATE(YEAR($B475),MONTH($B475),MIN(BN$6,DAY(EOMONTH($B475,0))))&gt;=$B475)*(DATE(YEAR($B475),MONTH($B475),MIN(BN$6,DAY(EOMONTH($B475,0))))&lt;$C475)+(DATE(YEAR($B475),MONTH($B475)+1,MIN(BN$6,DAY(EOMONTH($B475,1))))&gt;=$B475)*(DATE(YEAR($B475),MONTH($B475)+1,MIN(BN$6,DAY(EOMONTH($B475,1))))&lt;$C475)))</f>
        <v>0</v>
      </c>
      <c r="BO475" s="48" t="n">
        <f aca="false">IF(OR(N(BO$5)=0,BO$6=""),0,BO$5*((DATE(YEAR($B475),MONTH($B475),MIN(BO$6,DAY(EOMONTH($B475,0))))&gt;=$B475)*(DATE(YEAR($B475),MONTH($B475),MIN(BO$6,DAY(EOMONTH($B475,0))))&lt;$C475)+(DATE(YEAR($B475),MONTH($B475)+1,MIN(BO$6,DAY(EOMONTH($B475,1))))&gt;=$B475)*(DATE(YEAR($B475),MONTH($B475)+1,MIN(BO$6,DAY(EOMONTH($B475,1))))&lt;$C475)))</f>
        <v>0</v>
      </c>
      <c r="BP475" s="48" t="n">
        <f aca="false">IF(OR(N(BP$5)=0,BP$6=""),0,BP$5*((DATE(YEAR($B475),MONTH($B475),MIN(BP$6,DAY(EOMONTH($B475,0))))&gt;=$B475)*(DATE(YEAR($B475),MONTH($B475),MIN(BP$6,DAY(EOMONTH($B475,0))))&lt;$C475)+(DATE(YEAR($B475),MONTH($B475)+1,MIN(BP$6,DAY(EOMONTH($B475,1))))&gt;=$B475)*(DATE(YEAR($B475),MONTH($B475)+1,MIN(BP$6,DAY(EOMONTH($B475,1))))&lt;$C475)))</f>
        <v>0</v>
      </c>
      <c r="BQ475" s="48" t="n">
        <f aca="false">IF(OR(N(BQ$5)=0,BQ$6=""),0,BQ$5*((DATE(YEAR($B475),MONTH($B475),MIN(BQ$6,DAY(EOMONTH($B475,0))))&gt;=$B475)*(DATE(YEAR($B475),MONTH($B475),MIN(BQ$6,DAY(EOMONTH($B475,0))))&lt;$C475)+(DATE(YEAR($B475),MONTH($B475)+1,MIN(BQ$6,DAY(EOMONTH($B475,1))))&gt;=$B475)*(DATE(YEAR($B475),MONTH($B475)+1,MIN(BQ$6,DAY(EOMONTH($B475,1))))&lt;$C475)))</f>
        <v>0</v>
      </c>
      <c r="BR475" s="48" t="n">
        <f aca="false">IF(OR(N(BR$5)=0,BR$6=""),0,BR$5*((DATE(YEAR($B475),MONTH($B475),MIN(BR$6,DAY(EOMONTH($B475,0))))&gt;=$B475)*(DATE(YEAR($B475),MONTH($B475),MIN(BR$6,DAY(EOMONTH($B475,0))))&lt;$C475)+(DATE(YEAR($B475),MONTH($B475)+1,MIN(BR$6,DAY(EOMONTH($B475,1))))&gt;=$B475)*(DATE(YEAR($B475),MONTH($B475)+1,MIN(BR$6,DAY(EOMONTH($B475,1))))&lt;$C475)))</f>
        <v>0</v>
      </c>
      <c r="BS475" s="48" t="n">
        <f aca="false">IF(OR(N(BS$5)=0,BS$6=""),0,BS$5*((DATE(YEAR($B475),MONTH($B475),MIN(BS$6,DAY(EOMONTH($B475,0))))&gt;=$B475)*(DATE(YEAR($B475),MONTH($B475),MIN(BS$6,DAY(EOMONTH($B475,0))))&lt;$C475)+(DATE(YEAR($B475),MONTH($B475)+1,MIN(BS$6,DAY(EOMONTH($B475,1))))&gt;=$B475)*(DATE(YEAR($B475),MONTH($B475)+1,MIN(BS$6,DAY(EOMONTH($B475,1))))&lt;$C475)))</f>
        <v>0</v>
      </c>
      <c r="BT475" s="48" t="n">
        <f aca="false">IF(OR(N(BT$5)=0,BT$6=""),0,BT$5*((DATE(YEAR($B475),MONTH($B475),MIN(BT$6,DAY(EOMONTH($B475,0))))&gt;=$B475)*(DATE(YEAR($B475),MONTH($B475),MIN(BT$6,DAY(EOMONTH($B475,0))))&lt;$C475)+(DATE(YEAR($B475),MONTH($B475)+1,MIN(BT$6,DAY(EOMONTH($B475,1))))&gt;=$B475)*(DATE(YEAR($B475),MONTH($B475)+1,MIN(BT$6,DAY(EOMONTH($B475,1))))&lt;$C475)))</f>
        <v>0</v>
      </c>
      <c r="BU475" s="48" t="n">
        <f aca="false">IF(OR(N(BU$5)=0,BU$6=""),0,BU$5*((DATE(YEAR($B475),MONTH($B475),MIN(BU$6,DAY(EOMONTH($B475,0))))&gt;=$B475)*(DATE(YEAR($B475),MONTH($B475),MIN(BU$6,DAY(EOMONTH($B475,0))))&lt;$C475)+(DATE(YEAR($B475),MONTH($B475)+1,MIN(BU$6,DAY(EOMONTH($B475,1))))&gt;=$B475)*(DATE(YEAR($B475),MONTH($B475)+1,MIN(BU$6,DAY(EOMONTH($B475,1))))&lt;$C475)))</f>
        <v>0</v>
      </c>
      <c r="BV475" s="48" t="n">
        <f aca="false">IF(OR(N(BV$5)=0,BV$6=""),0,BV$5*((DATE(YEAR($B475),MONTH($B475),MIN(BV$6,DAY(EOMONTH($B475,0))))&gt;=$B475)*(DATE(YEAR($B475),MONTH($B475),MIN(BV$6,DAY(EOMONTH($B475,0))))&lt;$C475)+(DATE(YEAR($B475),MONTH($B475)+1,MIN(BV$6,DAY(EOMONTH($B475,1))))&gt;=$B475)*(DATE(YEAR($B475),MONTH($B475)+1,MIN(BV$6,DAY(EOMONTH($B475,1))))&lt;$C475)))</f>
        <v>0</v>
      </c>
      <c r="BW475" s="48" t="n">
        <f aca="false">IF(OR(N(BW$5)=0,BW$6=""),0,BW$5*((DATE(YEAR($B475),MONTH($B475),MIN(BW$6,DAY(EOMONTH($B475,0))))&gt;=$B475)*(DATE(YEAR($B475),MONTH($B475),MIN(BW$6,DAY(EOMONTH($B475,0))))&lt;$C475)+(DATE(YEAR($B475),MONTH($B475)+1,MIN(BW$6,DAY(EOMONTH($B475,1))))&gt;=$B475)*(DATE(YEAR($B475),MONTH($B475)+1,MIN(BW$6,DAY(EOMONTH($B475,1))))&lt;$C475)))</f>
        <v>0</v>
      </c>
      <c r="BX475" s="48" t="n">
        <f aca="false">MIN(Z475,(FT474*(1+FT$5/Setup!$C$36)+IF($V475=1,N($F475),0)))</f>
        <v>0</v>
      </c>
      <c r="BY475" s="48" t="n">
        <f aca="false">MIN(AA475,(FU474*(1+FU$5/Setup!$C$36)+IF($V475=2,N($F475),0)))</f>
        <v>0</v>
      </c>
      <c r="BZ475" s="48" t="n">
        <f aca="false">MIN(AB475,(FV474*(1+FV$5/Setup!$C$36)+IF($V475=3,N($F475),0)))</f>
        <v>0</v>
      </c>
      <c r="CA475" s="48" t="n">
        <f aca="false">MIN(AC475,(FW474*(1+FW$5/Setup!$C$36)+IF($V475=4,N($F475),0)))</f>
        <v>0</v>
      </c>
      <c r="CB475" s="48" t="n">
        <f aca="false">MIN(AD475,(FX474*(1+FX$5/Setup!$C$36)+IF($V475=5,N($F475),0)))</f>
        <v>0</v>
      </c>
      <c r="CC475" s="48" t="n">
        <f aca="false">MIN(AE475,(FY474*(1+FY$5/Setup!$C$36)+IF($V475=6,N($F475),0)))</f>
        <v>0</v>
      </c>
      <c r="CD475" s="48" t="n">
        <f aca="false">MIN(AF475,(FZ474*(1+FZ$5/Setup!$C$36)+IF($V475=7,N($F475),0)))</f>
        <v>0</v>
      </c>
      <c r="CE475" s="48" t="n">
        <f aca="false">MIN(AG475,(GA474*(1+GA$5/Setup!$C$36)+IF($V475=8,N($F475),0)))</f>
        <v>0</v>
      </c>
      <c r="CF475" s="48" t="n">
        <f aca="false">MIN(AH475,(GB474*(1+GB$5/Setup!$C$36)+IF($V475=9,N($F475),0)))</f>
        <v>0</v>
      </c>
      <c r="CG475" s="48" t="n">
        <f aca="false">MIN(AI475,(GC474*(1+GC$5/Setup!$C$36)+IF($V475=10,N($F475),0)))</f>
        <v>0</v>
      </c>
      <c r="CH475" s="48" t="n">
        <f aca="false">MIN(AJ475,(GD474*(1+GD$5/Setup!$C$36)+IF($V475=11,N($F475),0)))</f>
        <v>0</v>
      </c>
      <c r="CI475" s="48" t="n">
        <f aca="false">MIN(AK475,(GE474*(1+GE$5/Setup!$C$36)+IF($V475=12,N($F475),0)))</f>
        <v>0</v>
      </c>
      <c r="CJ475" s="48" t="n">
        <f aca="false">MIN(AL475,(GF474*(1+GF$5/Setup!$C$36)+IF($V475=13,N($F475),0)))</f>
        <v>0</v>
      </c>
      <c r="CK475" s="48" t="n">
        <f aca="false">MIN(AM475,(GG474*(1+GG$5/Setup!$C$36)+IF($V475=14,N($F475),0)))</f>
        <v>0</v>
      </c>
      <c r="CL475" s="48" t="n">
        <f aca="false">MIN(AN475,(GH474*(1+GH$5/Setup!$C$36)+IF($V475=15,N($F475),0)))</f>
        <v>0</v>
      </c>
      <c r="CM475" s="48" t="n">
        <f aca="false">MIN(AO475,(GI474*(1+GI$5/Setup!$C$36)+IF($V475=16,N($F475),0)))</f>
        <v>0</v>
      </c>
      <c r="CN475" s="48" t="n">
        <f aca="false">MIN(AP475,(GJ474*(1+GJ$5/Setup!$C$36)+IF($V475=17,N($F475),0)))</f>
        <v>0</v>
      </c>
      <c r="CO475" s="48" t="n">
        <f aca="false">MIN(AQ475,(GK474*(1+GK$5/Setup!$C$36)+IF($V475=18,N($F475),0)))</f>
        <v>0</v>
      </c>
      <c r="CP475" s="48" t="n">
        <f aca="false">MIN(AR475,(GL474*(1+GL$5/Setup!$C$36)+IF($V475=19,N($F475),0)))</f>
        <v>0</v>
      </c>
      <c r="CQ475" s="48" t="n">
        <f aca="false">MIN(AS475,(GM474*(1+GM$5/Setup!$C$36)+IF($V475=20,N($F475),0)))</f>
        <v>0</v>
      </c>
      <c r="CR475" s="48" t="n">
        <f aca="false">MIN(AT475,(GN474*(1+GN$5/Setup!$C$36)+IF($V475=21,N($F475),0)))</f>
        <v>0</v>
      </c>
      <c r="CS475" s="48" t="n">
        <f aca="false">MIN(AU475,(GO474*(1+GO$5/Setup!$C$36)+IF($V475=22,N($F475),0)))</f>
        <v>0</v>
      </c>
      <c r="CT475" s="48" t="n">
        <f aca="false">MIN(AV475,(GP474*(1+GP$5/Setup!$C$36)+IF($V475=23,N($F475),0)))</f>
        <v>0</v>
      </c>
      <c r="CU475" s="48" t="n">
        <f aca="false">MIN(AW475,(GQ474*(1+GQ$5/Setup!$C$36)+IF($V475=24,N($F475),0)))</f>
        <v>0</v>
      </c>
      <c r="CV475" s="48" t="n">
        <f aca="false">MIN(AX475,(GR474*(1+GR$5/Setup!$C$36)+IF($V475=25,N($F475),0)))</f>
        <v>0</v>
      </c>
      <c r="CW475" s="48" t="n">
        <f aca="false">MIN(AY475,(GS474*(1+GS$5/Setup!$C$36)+IF($V475=26,N($F475),0)))</f>
        <v>0</v>
      </c>
      <c r="CX475" s="48" t="n">
        <f aca="false">MIN(AZ475,(GT474*(1+GT$5/Setup!$C$36)+IF($V475=27,N($F475),0)))</f>
        <v>0</v>
      </c>
      <c r="CY475" s="48" t="n">
        <f aca="false">MIN(BA475,(GU474*(1+GU$5/Setup!$C$36)+IF($V475=28,N($F475),0)))</f>
        <v>0</v>
      </c>
      <c r="CZ475" s="48" t="n">
        <f aca="false">MIN(BB475,(GV474*(1+GV$5/Setup!$C$36)+IF($V475=29,N($F475),0)))</f>
        <v>0</v>
      </c>
      <c r="DA475" s="48" t="n">
        <f aca="false">MIN(BC475,(GW474*(1+GW$5/Setup!$C$36)+IF($V475=30,N($F475),0)))</f>
        <v>0</v>
      </c>
      <c r="DB475" s="48" t="n">
        <f aca="false">MIN(BD475,(GX474*(1+GX$5/Setup!$C$36)+IF($V475=31,N($F475),0)))</f>
        <v>0</v>
      </c>
      <c r="DC475" s="48" t="n">
        <f aca="false">MIN(BE475,(GY474*(1+GY$5/Setup!$C$36)+IF($V475=32,N($F475),0)))</f>
        <v>0</v>
      </c>
      <c r="DD475" s="48" t="n">
        <f aca="false">MIN(BF475,(GZ474*(1+GZ$5/Setup!$C$36)+IF($V475=33,N($F475),0)))</f>
        <v>0</v>
      </c>
      <c r="DE475" s="48" t="n">
        <f aca="false">MIN(BG475,(HA474*(1+HA$5/Setup!$C$36)+IF($V475=34,N($F475),0)))</f>
        <v>0</v>
      </c>
      <c r="DF475" s="48" t="n">
        <f aca="false">MIN(BH475,(HB474*(1+HB$5/Setup!$C$36)+IF($V475=35,N($F475),0)))</f>
        <v>0</v>
      </c>
      <c r="DG475" s="48" t="n">
        <f aca="false">MIN(BI475,(HC474*(1+HC$5/Setup!$C$36)+IF($V475=36,N($F475),0)))</f>
        <v>0</v>
      </c>
      <c r="DH475" s="48" t="n">
        <f aca="false">MIN(BJ475,(HD474*(1+HD$5/Setup!$C$36)+IF($V475=37,N($F475),0)))</f>
        <v>0</v>
      </c>
      <c r="DI475" s="48" t="n">
        <f aca="false">MIN(BK475,(HE474*(1+HE$5/Setup!$C$36)+IF($V475=38,N($F475),0)))</f>
        <v>0</v>
      </c>
      <c r="DJ475" s="48" t="n">
        <f aca="false">MIN(BL475,(HF474*(1+HF$5/Setup!$C$36)+IF($V475=39,N($F475),0)))</f>
        <v>0</v>
      </c>
      <c r="DK475" s="48" t="n">
        <f aca="false">MIN(BM475,(HG474*(1+HG$5/Setup!$C$36)+IF($V475=40,N($F475),0)))</f>
        <v>0</v>
      </c>
      <c r="DL475" s="48" t="n">
        <f aca="false">MIN(BN475,(HH474*(1+HH$5/Setup!$C$36)+IF($V475=41,N($F475),0)))</f>
        <v>0</v>
      </c>
      <c r="DM475" s="48" t="n">
        <f aca="false">MIN(BO475,(HI474*(1+HI$5/Setup!$C$36)+IF($V475=42,N($F475),0)))</f>
        <v>0</v>
      </c>
      <c r="DN475" s="48" t="n">
        <f aca="false">MIN(BP475,(HJ474*(1+HJ$5/Setup!$C$36)+IF($V475=43,N($F475),0)))</f>
        <v>0</v>
      </c>
      <c r="DO475" s="48" t="n">
        <f aca="false">MIN(BQ475,(HK474*(1+HK$5/Setup!$C$36)+IF($V475=44,N($F475),0)))</f>
        <v>0</v>
      </c>
      <c r="DP475" s="48" t="n">
        <f aca="false">MIN(BR475,(HL474*(1+HL$5/Setup!$C$36)+IF($V475=45,N($F475),0)))</f>
        <v>0</v>
      </c>
      <c r="DQ475" s="48" t="n">
        <f aca="false">MIN(BS475,(HM474*(1+HM$5/Setup!$C$36)+IF($V475=46,N($F475),0)))</f>
        <v>0</v>
      </c>
      <c r="DR475" s="48" t="n">
        <f aca="false">MIN(BT475,(HN474*(1+HN$5/Setup!$C$36)+IF($V475=47,N($F475),0)))</f>
        <v>0</v>
      </c>
      <c r="DS475" s="48" t="n">
        <f aca="false">MIN(BU475,(HO474*(1+HO$5/Setup!$C$36)+IF($V475=48,N($F475),0)))</f>
        <v>0</v>
      </c>
      <c r="DT475" s="48" t="n">
        <f aca="false">MIN(BV475,(HP474*(1+HP$5/Setup!$C$36)+IF($V475=49,N($F475),0)))</f>
        <v>0</v>
      </c>
      <c r="DU475" s="48" t="n">
        <f aca="false">MIN(BW475,(HQ474*(1+HQ$5/Setup!$C$36)+IF($V475=50,N($F475),0)))</f>
        <v>0</v>
      </c>
      <c r="DV475" s="48" t="n">
        <f aca="false">MIN(MAX((FT474*(1+FT$5/Setup!$C$36)+IF($V475=1,N($F475),0))-BX475,0),MAX($P475-0,0))</f>
        <v>0</v>
      </c>
      <c r="DW475" s="48" t="n">
        <f aca="false">MIN(MAX((FU474*(1+FU$5/Setup!$C$36)+IF($V475=2,N($F475),0))-BY475,0),MAX($P475-SUM(DV475:DV475),0))</f>
        <v>0</v>
      </c>
      <c r="DX475" s="48" t="n">
        <f aca="false">MIN(MAX((FV474*(1+FV$5/Setup!$C$36)+IF($V475=3,N($F475),0))-BZ475,0),MAX($P475-SUM(DV475:DW475),0))</f>
        <v>0</v>
      </c>
      <c r="DY475" s="48" t="n">
        <f aca="false">MIN(MAX((FW474*(1+FW$5/Setup!$C$36)+IF($V475=4,N($F475),0))-CA475,0),MAX($P475-SUM(DV475:DX475),0))</f>
        <v>0</v>
      </c>
      <c r="DZ475" s="48" t="n">
        <f aca="false">MIN(MAX((FX474*(1+FX$5/Setup!$C$36)+IF($V475=5,N($F475),0))-CB475,0),MAX($P475-SUM(DV475:DY475),0))</f>
        <v>0</v>
      </c>
      <c r="EA475" s="48" t="n">
        <f aca="false">MIN(MAX((FY474*(1+FY$5/Setup!$C$36)+IF($V475=6,N($F475),0))-CC475,0),MAX($P475-SUM(DV475:DZ475),0))</f>
        <v>0</v>
      </c>
      <c r="EB475" s="48" t="n">
        <f aca="false">MIN(MAX((FZ474*(1+FZ$5/Setup!$C$36)+IF($V475=7,N($F475),0))-CD475,0),MAX($P475-SUM(DV475:EA475),0))</f>
        <v>0</v>
      </c>
      <c r="EC475" s="48" t="n">
        <f aca="false">MIN(MAX((GA474*(1+GA$5/Setup!$C$36)+IF($V475=8,N($F475),0))-CE475,0),MAX($P475-SUM(DV475:EB475),0))</f>
        <v>0</v>
      </c>
      <c r="ED475" s="48" t="n">
        <f aca="false">MIN(MAX((GB474*(1+GB$5/Setup!$C$36)+IF($V475=9,N($F475),0))-CF475,0),MAX($P475-SUM(DV475:EC475),0))</f>
        <v>0</v>
      </c>
      <c r="EE475" s="48" t="n">
        <f aca="false">MIN(MAX((GC474*(1+GC$5/Setup!$C$36)+IF($V475=10,N($F475),0))-CG475,0),MAX($P475-SUM(DV475:ED475),0))</f>
        <v>0</v>
      </c>
      <c r="EF475" s="48" t="n">
        <f aca="false">MIN(MAX((GD474*(1+GD$5/Setup!$C$36)+IF($V475=11,N($F475),0))-CH475,0),MAX($P475-SUM(DV475:EE475),0))</f>
        <v>0</v>
      </c>
      <c r="EG475" s="48" t="n">
        <f aca="false">MIN(MAX((GE474*(1+GE$5/Setup!$C$36)+IF($V475=12,N($F475),0))-CI475,0),MAX($P475-SUM(DV475:EF475),0))</f>
        <v>0</v>
      </c>
      <c r="EH475" s="48" t="n">
        <f aca="false">MIN(MAX((GF474*(1+GF$5/Setup!$C$36)+IF($V475=13,N($F475),0))-CJ475,0),MAX($P475-SUM(DV475:EG475),0))</f>
        <v>0</v>
      </c>
      <c r="EI475" s="48" t="n">
        <f aca="false">MIN(MAX((GG474*(1+GG$5/Setup!$C$36)+IF($V475=14,N($F475),0))-CK475,0),MAX($P475-SUM(DV475:EH475),0))</f>
        <v>0</v>
      </c>
      <c r="EJ475" s="48" t="n">
        <f aca="false">MIN(MAX((GH474*(1+GH$5/Setup!$C$36)+IF($V475=15,N($F475),0))-CL475,0),MAX($P475-SUM(DV475:EI475),0))</f>
        <v>0</v>
      </c>
      <c r="EK475" s="48" t="n">
        <f aca="false">MIN(MAX((GI474*(1+GI$5/Setup!$C$36)+IF($V475=16,N($F475),0))-CM475,0),MAX($P475-SUM(DV475:EJ475),0))</f>
        <v>0</v>
      </c>
      <c r="EL475" s="48" t="n">
        <f aca="false">MIN(MAX((GJ474*(1+GJ$5/Setup!$C$36)+IF($V475=17,N($F475),0))-CN475,0),MAX($P475-SUM(DV475:EK475),0))</f>
        <v>0</v>
      </c>
      <c r="EM475" s="48" t="n">
        <f aca="false">MIN(MAX((GK474*(1+GK$5/Setup!$C$36)+IF($V475=18,N($F475),0))-CO475,0),MAX($P475-SUM(DV475:EL475),0))</f>
        <v>0</v>
      </c>
      <c r="EN475" s="48" t="n">
        <f aca="false">MIN(MAX((GL474*(1+GL$5/Setup!$C$36)+IF($V475=19,N($F475),0))-CP475,0),MAX($P475-SUM(DV475:EM475),0))</f>
        <v>0</v>
      </c>
      <c r="EO475" s="48" t="n">
        <f aca="false">MIN(MAX((GM474*(1+GM$5/Setup!$C$36)+IF($V475=20,N($F475),0))-CQ475,0),MAX($P475-SUM(DV475:EN475),0))</f>
        <v>0</v>
      </c>
      <c r="EP475" s="48" t="n">
        <f aca="false">MIN(MAX((GN474*(1+GN$5/Setup!$C$36)+IF($V475=21,N($F475),0))-CR475,0),MAX($P475-SUM(DV475:EO475),0))</f>
        <v>0</v>
      </c>
      <c r="EQ475" s="48" t="n">
        <f aca="false">MIN(MAX((GO474*(1+GO$5/Setup!$C$36)+IF($V475=22,N($F475),0))-CS475,0),MAX($P475-SUM(DV475:EP475),0))</f>
        <v>0</v>
      </c>
      <c r="ER475" s="48" t="n">
        <f aca="false">MIN(MAX((GP474*(1+GP$5/Setup!$C$36)+IF($V475=23,N($F475),0))-CT475,0),MAX($P475-SUM(DV475:EQ475),0))</f>
        <v>0</v>
      </c>
      <c r="ES475" s="48" t="n">
        <f aca="false">MIN(MAX((GQ474*(1+GQ$5/Setup!$C$36)+IF($V475=24,N($F475),0))-CU475,0),MAX($P475-SUM(DV475:ER475),0))</f>
        <v>0</v>
      </c>
      <c r="ET475" s="48" t="n">
        <f aca="false">MIN(MAX((GR474*(1+GR$5/Setup!$C$36)+IF($V475=25,N($F475),0))-CV475,0),MAX($P475-SUM(DV475:ES475),0))</f>
        <v>0</v>
      </c>
      <c r="EU475" s="48" t="n">
        <f aca="false">MIN(MAX((GS474*(1+GS$5/Setup!$C$36)+IF($V475=26,N($F475),0))-CW475,0),MAX($P475-SUM(DV475:ET475),0))</f>
        <v>0</v>
      </c>
      <c r="EV475" s="48" t="n">
        <f aca="false">MIN(MAX((GT474*(1+GT$5/Setup!$C$36)+IF($V475=27,N($F475),0))-CX475,0),MAX($P475-SUM(DV475:EU475),0))</f>
        <v>0</v>
      </c>
      <c r="EW475" s="48" t="n">
        <f aca="false">MIN(MAX((GU474*(1+GU$5/Setup!$C$36)+IF($V475=28,N($F475),0))-CY475,0),MAX($P475-SUM(DV475:EV475),0))</f>
        <v>0</v>
      </c>
      <c r="EX475" s="48" t="n">
        <f aca="false">MIN(MAX((GV474*(1+GV$5/Setup!$C$36)+IF($V475=29,N($F475),0))-CZ475,0),MAX($P475-SUM(DV475:EW475),0))</f>
        <v>0</v>
      </c>
      <c r="EY475" s="48" t="n">
        <f aca="false">MIN(MAX((GW474*(1+GW$5/Setup!$C$36)+IF($V475=30,N($F475),0))-DA475,0),MAX($P475-SUM(DV475:EX475),0))</f>
        <v>0</v>
      </c>
      <c r="EZ475" s="48" t="n">
        <f aca="false">MIN(MAX((GX474*(1+GX$5/Setup!$C$36)+IF($V475=31,N($F475),0))-DB475,0),MAX($P475-SUM(DV475:EY475),0))</f>
        <v>0</v>
      </c>
      <c r="FA475" s="48" t="n">
        <f aca="false">MIN(MAX((GY474*(1+GY$5/Setup!$C$36)+IF($V475=32,N($F475),0))-DC475,0),MAX($P475-SUM(DV475:EZ475),0))</f>
        <v>0</v>
      </c>
      <c r="FB475" s="48" t="n">
        <f aca="false">MIN(MAX((GZ474*(1+GZ$5/Setup!$C$36)+IF($V475=33,N($F475),0))-DD475,0),MAX($P475-SUM(DV475:FA475),0))</f>
        <v>0</v>
      </c>
      <c r="FC475" s="48" t="n">
        <f aca="false">MIN(MAX((HA474*(1+HA$5/Setup!$C$36)+IF($V475=34,N($F475),0))-DE475,0),MAX($P475-SUM(DV475:FB475),0))</f>
        <v>0</v>
      </c>
      <c r="FD475" s="48" t="n">
        <f aca="false">MIN(MAX((HB474*(1+HB$5/Setup!$C$36)+IF($V475=35,N($F475),0))-DF475,0),MAX($P475-SUM(DV475:FC475),0))</f>
        <v>0</v>
      </c>
      <c r="FE475" s="48" t="n">
        <f aca="false">MIN(MAX((HC474*(1+HC$5/Setup!$C$36)+IF($V475=36,N($F475),0))-DG475,0),MAX($P475-SUM(DV475:FD475),0))</f>
        <v>0</v>
      </c>
      <c r="FF475" s="48" t="n">
        <f aca="false">MIN(MAX((HD474*(1+HD$5/Setup!$C$36)+IF($V475=37,N($F475),0))-DH475,0),MAX($P475-SUM(DV475:FE475),0))</f>
        <v>0</v>
      </c>
      <c r="FG475" s="48" t="n">
        <f aca="false">MIN(MAX((HE474*(1+HE$5/Setup!$C$36)+IF($V475=38,N($F475),0))-DI475,0),MAX($P475-SUM(DV475:FF475),0))</f>
        <v>0</v>
      </c>
      <c r="FH475" s="48" t="n">
        <f aca="false">MIN(MAX((HF474*(1+HF$5/Setup!$C$36)+IF($V475=39,N($F475),0))-DJ475,0),MAX($P475-SUM(DV475:FG475),0))</f>
        <v>0</v>
      </c>
      <c r="FI475" s="48" t="n">
        <f aca="false">MIN(MAX((HG474*(1+HG$5/Setup!$C$36)+IF($V475=40,N($F475),0))-DK475,0),MAX($P475-SUM(DV475:FH475),0))</f>
        <v>0</v>
      </c>
      <c r="FJ475" s="48" t="n">
        <f aca="false">MIN(MAX((HH474*(1+HH$5/Setup!$C$36)+IF($V475=41,N($F475),0))-DL475,0),MAX($P475-SUM(DV475:FI475),0))</f>
        <v>0</v>
      </c>
      <c r="FK475" s="48" t="n">
        <f aca="false">MIN(MAX((HI474*(1+HI$5/Setup!$C$36)+IF($V475=42,N($F475),0))-DM475,0),MAX($P475-SUM(DV475:FJ475),0))</f>
        <v>0</v>
      </c>
      <c r="FL475" s="48" t="n">
        <f aca="false">MIN(MAX((HJ474*(1+HJ$5/Setup!$C$36)+IF($V475=43,N($F475),0))-DN475,0),MAX($P475-SUM(DV475:FK475),0))</f>
        <v>0</v>
      </c>
      <c r="FM475" s="48" t="n">
        <f aca="false">MIN(MAX((HK474*(1+HK$5/Setup!$C$36)+IF($V475=44,N($F475),0))-DO475,0),MAX($P475-SUM(DV475:FL475),0))</f>
        <v>0</v>
      </c>
      <c r="FN475" s="48" t="n">
        <f aca="false">MIN(MAX((HL474*(1+HL$5/Setup!$C$36)+IF($V475=45,N($F475),0))-DP475,0),MAX($P475-SUM(DV475:FM475),0))</f>
        <v>0</v>
      </c>
      <c r="FO475" s="48" t="n">
        <f aca="false">MIN(MAX((HM474*(1+HM$5/Setup!$C$36)+IF($V475=46,N($F475),0))-DQ475,0),MAX($P475-SUM(DV475:FN475),0))</f>
        <v>0</v>
      </c>
      <c r="FP475" s="48" t="n">
        <f aca="false">MIN(MAX((HN474*(1+HN$5/Setup!$C$36)+IF($V475=47,N($F475),0))-DR475,0),MAX($P475-SUM(DV475:FO475),0))</f>
        <v>0</v>
      </c>
      <c r="FQ475" s="48" t="n">
        <f aca="false">MIN(MAX((HO474*(1+HO$5/Setup!$C$36)+IF($V475=48,N($F475),0))-DS475,0),MAX($P475-SUM(DV475:FP475),0))</f>
        <v>0</v>
      </c>
      <c r="FR475" s="48" t="n">
        <f aca="false">MIN(MAX((HP474*(1+HP$5/Setup!$C$36)+IF($V475=49,N($F475),0))-DT475,0),MAX($P475-SUM(DV475:FQ475),0))</f>
        <v>0</v>
      </c>
      <c r="FS475" s="48" t="n">
        <f aca="false">MIN(MAX((HQ474*(1+HQ$5/Setup!$C$36)+IF($V475=50,N($F475),0))-DU475,0),MAX($P475-SUM(DV475:FR475),0))</f>
        <v>0</v>
      </c>
      <c r="FT475" s="48" t="n">
        <f aca="false">IF((FT474*(1+FT$5/Setup!$C$36)+IF($V475=1,N($F475),0))-BX475-DV475&lt;0.005,0,(FT474*(1+FT$5/Setup!$C$36)+IF($V475=1,N($F475),0))-BX475-DV475)</f>
        <v>0</v>
      </c>
      <c r="FU475" s="48" t="n">
        <f aca="false">IF((FU474*(1+FU$5/Setup!$C$36)+IF($V475=2,N($F475),0))-BY475-DW475&lt;0.005,0,(FU474*(1+FU$5/Setup!$C$36)+IF($V475=2,N($F475),0))-BY475-DW475)</f>
        <v>0</v>
      </c>
      <c r="FV475" s="48" t="n">
        <f aca="false">IF((FV474*(1+FV$5/Setup!$C$36)+IF($V475=3,N($F475),0))-BZ475-DX475&lt;0.005,0,(FV474*(1+FV$5/Setup!$C$36)+IF($V475=3,N($F475),0))-BZ475-DX475)</f>
        <v>0</v>
      </c>
      <c r="FW475" s="48" t="n">
        <f aca="false">IF((FW474*(1+FW$5/Setup!$C$36)+IF($V475=4,N($F475),0))-CA475-DY475&lt;0.005,0,(FW474*(1+FW$5/Setup!$C$36)+IF($V475=4,N($F475),0))-CA475-DY475)</f>
        <v>0</v>
      </c>
      <c r="FX475" s="48" t="n">
        <f aca="false">IF((FX474*(1+FX$5/Setup!$C$36)+IF($V475=5,N($F475),0))-CB475-DZ475&lt;0.005,0,(FX474*(1+FX$5/Setup!$C$36)+IF($V475=5,N($F475),0))-CB475-DZ475)</f>
        <v>0</v>
      </c>
      <c r="FY475" s="48" t="n">
        <f aca="false">IF((FY474*(1+FY$5/Setup!$C$36)+IF($V475=6,N($F475),0))-CC475-EA475&lt;0.005,0,(FY474*(1+FY$5/Setup!$C$36)+IF($V475=6,N($F475),0))-CC475-EA475)</f>
        <v>0</v>
      </c>
      <c r="FZ475" s="48" t="n">
        <f aca="false">IF((FZ474*(1+FZ$5/Setup!$C$36)+IF($V475=7,N($F475),0))-CD475-EB475&lt;0.005,0,(FZ474*(1+FZ$5/Setup!$C$36)+IF($V475=7,N($F475),0))-CD475-EB475)</f>
        <v>0</v>
      </c>
      <c r="GA475" s="48" t="n">
        <f aca="false">IF((GA474*(1+GA$5/Setup!$C$36)+IF($V475=8,N($F475),0))-CE475-EC475&lt;0.005,0,(GA474*(1+GA$5/Setup!$C$36)+IF($V475=8,N($F475),0))-CE475-EC475)</f>
        <v>0</v>
      </c>
      <c r="GB475" s="48" t="n">
        <f aca="false">IF((GB474*(1+GB$5/Setup!$C$36)+IF($V475=9,N($F475),0))-CF475-ED475&lt;0.005,0,(GB474*(1+GB$5/Setup!$C$36)+IF($V475=9,N($F475),0))-CF475-ED475)</f>
        <v>0</v>
      </c>
      <c r="GC475" s="48" t="n">
        <f aca="false">IF((GC474*(1+GC$5/Setup!$C$36)+IF($V475=10,N($F475),0))-CG475-EE475&lt;0.005,0,(GC474*(1+GC$5/Setup!$C$36)+IF($V475=10,N($F475),0))-CG475-EE475)</f>
        <v>0</v>
      </c>
      <c r="GD475" s="48" t="n">
        <f aca="false">IF((GD474*(1+GD$5/Setup!$C$36)+IF($V475=11,N($F475),0))-CH475-EF475&lt;0.005,0,(GD474*(1+GD$5/Setup!$C$36)+IF($V475=11,N($F475),0))-CH475-EF475)</f>
        <v>0</v>
      </c>
      <c r="GE475" s="48" t="n">
        <f aca="false">IF((GE474*(1+GE$5/Setup!$C$36)+IF($V475=12,N($F475),0))-CI475-EG475&lt;0.005,0,(GE474*(1+GE$5/Setup!$C$36)+IF($V475=12,N($F475),0))-CI475-EG475)</f>
        <v>0</v>
      </c>
      <c r="GF475" s="48" t="n">
        <f aca="false">IF((GF474*(1+GF$5/Setup!$C$36)+IF($V475=13,N($F475),0))-CJ475-EH475&lt;0.005,0,(GF474*(1+GF$5/Setup!$C$36)+IF($V475=13,N($F475),0))-CJ475-EH475)</f>
        <v>0</v>
      </c>
      <c r="GG475" s="48" t="n">
        <f aca="false">IF((GG474*(1+GG$5/Setup!$C$36)+IF($V475=14,N($F475),0))-CK475-EI475&lt;0.005,0,(GG474*(1+GG$5/Setup!$C$36)+IF($V475=14,N($F475),0))-CK475-EI475)</f>
        <v>0</v>
      </c>
      <c r="GH475" s="48" t="n">
        <f aca="false">IF((GH474*(1+GH$5/Setup!$C$36)+IF($V475=15,N($F475),0))-CL475-EJ475&lt;0.005,0,(GH474*(1+GH$5/Setup!$C$36)+IF($V475=15,N($F475),0))-CL475-EJ475)</f>
        <v>0</v>
      </c>
      <c r="GI475" s="48" t="n">
        <f aca="false">IF((GI474*(1+GI$5/Setup!$C$36)+IF($V475=16,N($F475),0))-CM475-EK475&lt;0.005,0,(GI474*(1+GI$5/Setup!$C$36)+IF($V475=16,N($F475),0))-CM475-EK475)</f>
        <v>0</v>
      </c>
      <c r="GJ475" s="48" t="n">
        <f aca="false">IF((GJ474*(1+GJ$5/Setup!$C$36)+IF($V475=17,N($F475),0))-CN475-EL475&lt;0.005,0,(GJ474*(1+GJ$5/Setup!$C$36)+IF($V475=17,N($F475),0))-CN475-EL475)</f>
        <v>0</v>
      </c>
      <c r="GK475" s="48" t="n">
        <f aca="false">IF((GK474*(1+GK$5/Setup!$C$36)+IF($V475=18,N($F475),0))-CO475-EM475&lt;0.005,0,(GK474*(1+GK$5/Setup!$C$36)+IF($V475=18,N($F475),0))-CO475-EM475)</f>
        <v>0</v>
      </c>
      <c r="GL475" s="48" t="n">
        <f aca="false">IF((GL474*(1+GL$5/Setup!$C$36)+IF($V475=19,N($F475),0))-CP475-EN475&lt;0.005,0,(GL474*(1+GL$5/Setup!$C$36)+IF($V475=19,N($F475),0))-CP475-EN475)</f>
        <v>0</v>
      </c>
      <c r="GM475" s="48" t="n">
        <f aca="false">IF((GM474*(1+GM$5/Setup!$C$36)+IF($V475=20,N($F475),0))-CQ475-EO475&lt;0.005,0,(GM474*(1+GM$5/Setup!$C$36)+IF($V475=20,N($F475),0))-CQ475-EO475)</f>
        <v>0</v>
      </c>
      <c r="GN475" s="48" t="n">
        <f aca="false">IF((GN474*(1+GN$5/Setup!$C$36)+IF($V475=21,N($F475),0))-CR475-EP475&lt;0.005,0,(GN474*(1+GN$5/Setup!$C$36)+IF($V475=21,N($F475),0))-CR475-EP475)</f>
        <v>0</v>
      </c>
      <c r="GO475" s="48" t="n">
        <f aca="false">IF((GO474*(1+GO$5/Setup!$C$36)+IF($V475=22,N($F475),0))-CS475-EQ475&lt;0.005,0,(GO474*(1+GO$5/Setup!$C$36)+IF($V475=22,N($F475),0))-CS475-EQ475)</f>
        <v>0</v>
      </c>
      <c r="GP475" s="48" t="n">
        <f aca="false">IF((GP474*(1+GP$5/Setup!$C$36)+IF($V475=23,N($F475),0))-CT475-ER475&lt;0.005,0,(GP474*(1+GP$5/Setup!$C$36)+IF($V475=23,N($F475),0))-CT475-ER475)</f>
        <v>0</v>
      </c>
      <c r="GQ475" s="48" t="n">
        <f aca="false">IF((GQ474*(1+GQ$5/Setup!$C$36)+IF($V475=24,N($F475),0))-CU475-ES475&lt;0.005,0,(GQ474*(1+GQ$5/Setup!$C$36)+IF($V475=24,N($F475),0))-CU475-ES475)</f>
        <v>0</v>
      </c>
      <c r="GR475" s="48" t="n">
        <f aca="false">IF((GR474*(1+GR$5/Setup!$C$36)+IF($V475=25,N($F475),0))-CV475-ET475&lt;0.005,0,(GR474*(1+GR$5/Setup!$C$36)+IF($V475=25,N($F475),0))-CV475-ET475)</f>
        <v>0</v>
      </c>
      <c r="GS475" s="48" t="n">
        <f aca="false">IF((GS474*(1+GS$5/Setup!$C$36)+IF($V475=26,N($F475),0))-CW475-EU475&lt;0.005,0,(GS474*(1+GS$5/Setup!$C$36)+IF($V475=26,N($F475),0))-CW475-EU475)</f>
        <v>0</v>
      </c>
      <c r="GT475" s="48" t="n">
        <f aca="false">IF((GT474*(1+GT$5/Setup!$C$36)+IF($V475=27,N($F475),0))-CX475-EV475&lt;0.005,0,(GT474*(1+GT$5/Setup!$C$36)+IF($V475=27,N($F475),0))-CX475-EV475)</f>
        <v>0</v>
      </c>
      <c r="GU475" s="48" t="n">
        <f aca="false">IF((GU474*(1+GU$5/Setup!$C$36)+IF($V475=28,N($F475),0))-CY475-EW475&lt;0.005,0,(GU474*(1+GU$5/Setup!$C$36)+IF($V475=28,N($F475),0))-CY475-EW475)</f>
        <v>0</v>
      </c>
      <c r="GV475" s="48" t="n">
        <f aca="false">IF((GV474*(1+GV$5/Setup!$C$36)+IF($V475=29,N($F475),0))-CZ475-EX475&lt;0.005,0,(GV474*(1+GV$5/Setup!$C$36)+IF($V475=29,N($F475),0))-CZ475-EX475)</f>
        <v>0</v>
      </c>
      <c r="GW475" s="48" t="n">
        <f aca="false">IF((GW474*(1+GW$5/Setup!$C$36)+IF($V475=30,N($F475),0))-DA475-EY475&lt;0.005,0,(GW474*(1+GW$5/Setup!$C$36)+IF($V475=30,N($F475),0))-DA475-EY475)</f>
        <v>0</v>
      </c>
      <c r="GX475" s="48" t="n">
        <f aca="false">IF((GX474*(1+GX$5/Setup!$C$36)+IF($V475=31,N($F475),0))-DB475-EZ475&lt;0.005,0,(GX474*(1+GX$5/Setup!$C$36)+IF($V475=31,N($F475),0))-DB475-EZ475)</f>
        <v>0</v>
      </c>
      <c r="GY475" s="48" t="n">
        <f aca="false">IF((GY474*(1+GY$5/Setup!$C$36)+IF($V475=32,N($F475),0))-DC475-FA475&lt;0.005,0,(GY474*(1+GY$5/Setup!$C$36)+IF($V475=32,N($F475),0))-DC475-FA475)</f>
        <v>0</v>
      </c>
      <c r="GZ475" s="48" t="n">
        <f aca="false">IF((GZ474*(1+GZ$5/Setup!$C$36)+IF($V475=33,N($F475),0))-DD475-FB475&lt;0.005,0,(GZ474*(1+GZ$5/Setup!$C$36)+IF($V475=33,N($F475),0))-DD475-FB475)</f>
        <v>0</v>
      </c>
      <c r="HA475" s="48" t="n">
        <f aca="false">IF((HA474*(1+HA$5/Setup!$C$36)+IF($V475=34,N($F475),0))-DE475-FC475&lt;0.005,0,(HA474*(1+HA$5/Setup!$C$36)+IF($V475=34,N($F475),0))-DE475-FC475)</f>
        <v>0</v>
      </c>
      <c r="HB475" s="48" t="n">
        <f aca="false">IF((HB474*(1+HB$5/Setup!$C$36)+IF($V475=35,N($F475),0))-DF475-FD475&lt;0.005,0,(HB474*(1+HB$5/Setup!$C$36)+IF($V475=35,N($F475),0))-DF475-FD475)</f>
        <v>0</v>
      </c>
      <c r="HC475" s="48" t="n">
        <f aca="false">IF((HC474*(1+HC$5/Setup!$C$36)+IF($V475=36,N($F475),0))-DG475-FE475&lt;0.005,0,(HC474*(1+HC$5/Setup!$C$36)+IF($V475=36,N($F475),0))-DG475-FE475)</f>
        <v>0</v>
      </c>
      <c r="HD475" s="48" t="n">
        <f aca="false">IF((HD474*(1+HD$5/Setup!$C$36)+IF($V475=37,N($F475),0))-DH475-FF475&lt;0.005,0,(HD474*(1+HD$5/Setup!$C$36)+IF($V475=37,N($F475),0))-DH475-FF475)</f>
        <v>0</v>
      </c>
      <c r="HE475" s="48" t="n">
        <f aca="false">IF((HE474*(1+HE$5/Setup!$C$36)+IF($V475=38,N($F475),0))-DI475-FG475&lt;0.005,0,(HE474*(1+HE$5/Setup!$C$36)+IF($V475=38,N($F475),0))-DI475-FG475)</f>
        <v>0</v>
      </c>
      <c r="HF475" s="48" t="n">
        <f aca="false">IF((HF474*(1+HF$5/Setup!$C$36)+IF($V475=39,N($F475),0))-DJ475-FH475&lt;0.005,0,(HF474*(1+HF$5/Setup!$C$36)+IF($V475=39,N($F475),0))-DJ475-FH475)</f>
        <v>0</v>
      </c>
      <c r="HG475" s="48" t="n">
        <f aca="false">IF((HG474*(1+HG$5/Setup!$C$36)+IF($V475=40,N($F475),0))-DK475-FI475&lt;0.005,0,(HG474*(1+HG$5/Setup!$C$36)+IF($V475=40,N($F475),0))-DK475-FI475)</f>
        <v>0</v>
      </c>
      <c r="HH475" s="48" t="n">
        <f aca="false">IF((HH474*(1+HH$5/Setup!$C$36)+IF($V475=41,N($F475),0))-DL475-FJ475&lt;0.005,0,(HH474*(1+HH$5/Setup!$C$36)+IF($V475=41,N($F475),0))-DL475-FJ475)</f>
        <v>0</v>
      </c>
      <c r="HI475" s="48" t="n">
        <f aca="false">IF((HI474*(1+HI$5/Setup!$C$36)+IF($V475=42,N($F475),0))-DM475-FK475&lt;0.005,0,(HI474*(1+HI$5/Setup!$C$36)+IF($V475=42,N($F475),0))-DM475-FK475)</f>
        <v>0</v>
      </c>
      <c r="HJ475" s="48" t="n">
        <f aca="false">IF((HJ474*(1+HJ$5/Setup!$C$36)+IF($V475=43,N($F475),0))-DN475-FL475&lt;0.005,0,(HJ474*(1+HJ$5/Setup!$C$36)+IF($V475=43,N($F475),0))-DN475-FL475)</f>
        <v>0</v>
      </c>
      <c r="HK475" s="48" t="n">
        <f aca="false">IF((HK474*(1+HK$5/Setup!$C$36)+IF($V475=44,N($F475),0))-DO475-FM475&lt;0.005,0,(HK474*(1+HK$5/Setup!$C$36)+IF($V475=44,N($F475),0))-DO475-FM475)</f>
        <v>0</v>
      </c>
      <c r="HL475" s="48" t="n">
        <f aca="false">IF((HL474*(1+HL$5/Setup!$C$36)+IF($V475=45,N($F475),0))-DP475-FN475&lt;0.005,0,(HL474*(1+HL$5/Setup!$C$36)+IF($V475=45,N($F475),0))-DP475-FN475)</f>
        <v>0</v>
      </c>
      <c r="HM475" s="48" t="n">
        <f aca="false">IF((HM474*(1+HM$5/Setup!$C$36)+IF($V475=46,N($F475),0))-DQ475-FO475&lt;0.005,0,(HM474*(1+HM$5/Setup!$C$36)+IF($V475=46,N($F475),0))-DQ475-FO475)</f>
        <v>0</v>
      </c>
      <c r="HN475" s="48" t="n">
        <f aca="false">IF((HN474*(1+HN$5/Setup!$C$36)+IF($V475=47,N($F475),0))-DR475-FP475&lt;0.005,0,(HN474*(1+HN$5/Setup!$C$36)+IF($V475=47,N($F475),0))-DR475-FP475)</f>
        <v>0</v>
      </c>
      <c r="HO475" s="48" t="n">
        <f aca="false">IF((HO474*(1+HO$5/Setup!$C$36)+IF($V475=48,N($F475),0))-DS475-FQ475&lt;0.005,0,(HO474*(1+HO$5/Setup!$C$36)+IF($V475=48,N($F475),0))-DS475-FQ475)</f>
        <v>0</v>
      </c>
      <c r="HP475" s="48" t="n">
        <f aca="false">IF((HP474*(1+HP$5/Setup!$C$36)+IF($V475=49,N($F475),0))-DT475-FR475&lt;0.005,0,(HP474*(1+HP$5/Setup!$C$36)+IF($V475=49,N($F475),0))-DT475-FR475)</f>
        <v>0</v>
      </c>
      <c r="HQ475" s="48" t="n">
        <f aca="false">IF((HQ474*(1+HQ$5/Setup!$C$36)+IF($V475=50,N($F475),0))-DU475-FS475&lt;0.005,0,(HQ474*(1+HQ$5/Setup!$C$36)+IF($V475=50,N($F475),0))-DU475-FS475)</f>
        <v>0</v>
      </c>
    </row>
    <row r="476" customFormat="false" ht="15" hidden="false" customHeight="false" outlineLevel="0" collapsed="false">
      <c r="A476" s="44" t="n">
        <v>468</v>
      </c>
      <c r="B476" s="45" t="n">
        <f aca="false">IF(Setup!$C$7="Every month",EDATE(Setup!$C$8,($A476-1)),IF(Setup!$C$7="Twice a month",DATE(YEAR(Setup!$C$8),MONTH(Setup!$C$8)+INT((($A476-1)+Setup!$C$41)/2),MIN(IF(MOD(($A476-1)+Setup!$C$41,2)=0,Setup!$C$39,Setup!$C$40),DAY(EOMONTH(DATE(YEAR(Setup!$C$8),MONTH(Setup!$C$8)+INT((($A476-1)+Setup!$C$41)/2),1),0)))),Setup!$C$8+($A476-1)*IF(Setup!$C$7="Every week",7,14)))</f>
        <v>52863</v>
      </c>
      <c r="C476" s="45" t="n">
        <f aca="false">IF(Setup!$C$7="Every month",EDATE(Setup!$C$8,$A476),IF(Setup!$C$7="Twice a month",DATE(YEAR(Setup!$C$8),MONTH(Setup!$C$8)+INT(($A476+Setup!$C$41)/2),MIN(IF(MOD($A476+Setup!$C$41,2)=0,Setup!$C$39,Setup!$C$40),DAY(EOMONTH(DATE(YEAR(Setup!$C$8),MONTH(Setup!$C$8)+INT(($A476+Setup!$C$41)/2),1),0)))),Setup!$C$8+$A476*IF(Setup!$C$7="Every week",7,14)))</f>
        <v>52877</v>
      </c>
      <c r="D476" s="46"/>
      <c r="E476" s="47"/>
      <c r="F476" s="47"/>
      <c r="G476" s="47"/>
      <c r="H476" s="47"/>
      <c r="I476" s="48" t="n">
        <f aca="false">N(Setup!$C$11)+N(E476)</f>
        <v>100</v>
      </c>
      <c r="J476" s="48" t="n">
        <f aca="false">MIN(Setup!$C$37,MAX(I476,0))</f>
        <v>9.23076923076923</v>
      </c>
      <c r="K476" s="48" t="n">
        <f aca="false">MIN(MAX(N(Setup!$C$14)-L475,0),MAX(I476-J476,0))</f>
        <v>0</v>
      </c>
      <c r="L476" s="48" t="n">
        <f aca="false">L475+K476-N(G476)</f>
        <v>500</v>
      </c>
      <c r="M476" s="48" t="n">
        <f aca="false">M475+J476-N(H476)</f>
        <v>4319.99999999998</v>
      </c>
      <c r="N476" s="48" t="n">
        <f aca="false">SUM(BX476:DU476)</f>
        <v>0</v>
      </c>
      <c r="O476" s="48" t="n">
        <f aca="false">SUM(Z476:BW476)-N476</f>
        <v>0</v>
      </c>
      <c r="P476" s="48" t="n">
        <f aca="false">MAX(I476-J476-K476,0)+O476</f>
        <v>90.7692307692308</v>
      </c>
      <c r="Q476" s="48" t="n">
        <f aca="false">SUM(DV476:FS476)</f>
        <v>0</v>
      </c>
      <c r="R476" s="49" t="n">
        <f aca="false">N476+J476+K476+Q476</f>
        <v>9.23076923076923</v>
      </c>
      <c r="S476" s="48" t="n">
        <f aca="false">T476-T475-N(F476)+N476+Q476</f>
        <v>0</v>
      </c>
      <c r="T476" s="49" t="n">
        <f aca="false">SUM(FT476:HQ476)</f>
        <v>0</v>
      </c>
      <c r="U476" s="44" t="str">
        <f aca="false">IF(T475&lt;0.005,"",INDEX(Helpers!$C$2:$C$51,IF(_xlfn.MINIFS($DV$6:$FS$6,DV476:FS476,"&gt;0.005")=0,V476,_xlfn.MINIFS($DV$6:$FS$6,DV476:FS476,"&gt;0.005"))))</f>
        <v/>
      </c>
      <c r="V476" s="44" t="n">
        <f aca="false">IF(_xlfn.MINIFS($FT$6:$HQ$6,FT475:HQ475,"&gt;0.005")=0,1,_xlfn.MINIFS($FT$6:$HQ$6,FT475:HQ475,"&gt;0.005"))</f>
        <v>1</v>
      </c>
      <c r="W476" s="44" t="n">
        <f aca="false">IF(AND(D476&lt;&gt;"Paid",T475&gt;0.005),1,0)</f>
        <v>0</v>
      </c>
      <c r="X476" s="48" t="n">
        <f aca="false">SUMPRODUCT(((Helpers!$G$2:$G$51*(1+(Helpers!$D$2:$D$51+0.000000001)/12)^(($B476-Setup!$C$8)/(365.25/12))-Helpers!$E$2:$E$51*((1+(Helpers!$D$2:$D$51+0.000000001)/12)^(($B476-Setup!$C$8)/(365.25/12))-1)/((Helpers!$D$2:$D$51+0.000000001)/12))&gt;0)*(Helpers!$G$2:$G$51*(1+(Helpers!$D$2:$D$51+0.000000001)/12)^(($B476-Setup!$C$8)/(365.25/12))-Helpers!$E$2:$E$51*((1+(Helpers!$D$2:$D$51+0.000000001)/12)^(($B476-Setup!$C$8)/(365.25/12))-1)/((Helpers!$D$2:$D$51+0.000000001)/12)))</f>
        <v>0</v>
      </c>
      <c r="Y476" s="48"/>
      <c r="Z476" s="48" t="n">
        <f aca="false">IF(OR(N(Z$5)=0,Z$6=""),0,Z$5*((DATE(YEAR($B476),MONTH($B476),MIN(Z$6,DAY(EOMONTH($B476,0))))&gt;=$B476)*(DATE(YEAR($B476),MONTH($B476),MIN(Z$6,DAY(EOMONTH($B476,0))))&lt;$C476)+(DATE(YEAR($B476),MONTH($B476)+1,MIN(Z$6,DAY(EOMONTH($B476,1))))&gt;=$B476)*(DATE(YEAR($B476),MONTH($B476)+1,MIN(Z$6,DAY(EOMONTH($B476,1))))&lt;$C476)))</f>
        <v>0</v>
      </c>
      <c r="AA476" s="48" t="n">
        <f aca="false">IF(OR(N(AA$5)=0,AA$6=""),0,AA$5*((DATE(YEAR($B476),MONTH($B476),MIN(AA$6,DAY(EOMONTH($B476,0))))&gt;=$B476)*(DATE(YEAR($B476),MONTH($B476),MIN(AA$6,DAY(EOMONTH($B476,0))))&lt;$C476)+(DATE(YEAR($B476),MONTH($B476)+1,MIN(AA$6,DAY(EOMONTH($B476,1))))&gt;=$B476)*(DATE(YEAR($B476),MONTH($B476)+1,MIN(AA$6,DAY(EOMONTH($B476,1))))&lt;$C476)))</f>
        <v>0</v>
      </c>
      <c r="AB476" s="48" t="n">
        <f aca="false">IF(OR(N(AB$5)=0,AB$6=""),0,AB$5*((DATE(YEAR($B476),MONTH($B476),MIN(AB$6,DAY(EOMONTH($B476,0))))&gt;=$B476)*(DATE(YEAR($B476),MONTH($B476),MIN(AB$6,DAY(EOMONTH($B476,0))))&lt;$C476)+(DATE(YEAR($B476),MONTH($B476)+1,MIN(AB$6,DAY(EOMONTH($B476,1))))&gt;=$B476)*(DATE(YEAR($B476),MONTH($B476)+1,MIN(AB$6,DAY(EOMONTH($B476,1))))&lt;$C476)))</f>
        <v>0</v>
      </c>
      <c r="AC476" s="48" t="n">
        <f aca="false">IF(OR(N(AC$5)=0,AC$6=""),0,AC$5*((DATE(YEAR($B476),MONTH($B476),MIN(AC$6,DAY(EOMONTH($B476,0))))&gt;=$B476)*(DATE(YEAR($B476),MONTH($B476),MIN(AC$6,DAY(EOMONTH($B476,0))))&lt;$C476)+(DATE(YEAR($B476),MONTH($B476)+1,MIN(AC$6,DAY(EOMONTH($B476,1))))&gt;=$B476)*(DATE(YEAR($B476),MONTH($B476)+1,MIN(AC$6,DAY(EOMONTH($B476,1))))&lt;$C476)))</f>
        <v>0</v>
      </c>
      <c r="AD476" s="48" t="n">
        <f aca="false">IF(OR(N(AD$5)=0,AD$6=""),0,AD$5*((DATE(YEAR($B476),MONTH($B476),MIN(AD$6,DAY(EOMONTH($B476,0))))&gt;=$B476)*(DATE(YEAR($B476),MONTH($B476),MIN(AD$6,DAY(EOMONTH($B476,0))))&lt;$C476)+(DATE(YEAR($B476),MONTH($B476)+1,MIN(AD$6,DAY(EOMONTH($B476,1))))&gt;=$B476)*(DATE(YEAR($B476),MONTH($B476)+1,MIN(AD$6,DAY(EOMONTH($B476,1))))&lt;$C476)))</f>
        <v>0</v>
      </c>
      <c r="AE476" s="48" t="n">
        <f aca="false">IF(OR(N(AE$5)=0,AE$6=""),0,AE$5*((DATE(YEAR($B476),MONTH($B476),MIN(AE$6,DAY(EOMONTH($B476,0))))&gt;=$B476)*(DATE(YEAR($B476),MONTH($B476),MIN(AE$6,DAY(EOMONTH($B476,0))))&lt;$C476)+(DATE(YEAR($B476),MONTH($B476)+1,MIN(AE$6,DAY(EOMONTH($B476,1))))&gt;=$B476)*(DATE(YEAR($B476),MONTH($B476)+1,MIN(AE$6,DAY(EOMONTH($B476,1))))&lt;$C476)))</f>
        <v>0</v>
      </c>
      <c r="AF476" s="48" t="n">
        <f aca="false">IF(OR(N(AF$5)=0,AF$6=""),0,AF$5*((DATE(YEAR($B476),MONTH($B476),MIN(AF$6,DAY(EOMONTH($B476,0))))&gt;=$B476)*(DATE(YEAR($B476),MONTH($B476),MIN(AF$6,DAY(EOMONTH($B476,0))))&lt;$C476)+(DATE(YEAR($B476),MONTH($B476)+1,MIN(AF$6,DAY(EOMONTH($B476,1))))&gt;=$B476)*(DATE(YEAR($B476),MONTH($B476)+1,MIN(AF$6,DAY(EOMONTH($B476,1))))&lt;$C476)))</f>
        <v>0</v>
      </c>
      <c r="AG476" s="48" t="n">
        <f aca="false">IF(OR(N(AG$5)=0,AG$6=""),0,AG$5*((DATE(YEAR($B476),MONTH($B476),MIN(AG$6,DAY(EOMONTH($B476,0))))&gt;=$B476)*(DATE(YEAR($B476),MONTH($B476),MIN(AG$6,DAY(EOMONTH($B476,0))))&lt;$C476)+(DATE(YEAR($B476),MONTH($B476)+1,MIN(AG$6,DAY(EOMONTH($B476,1))))&gt;=$B476)*(DATE(YEAR($B476),MONTH($B476)+1,MIN(AG$6,DAY(EOMONTH($B476,1))))&lt;$C476)))</f>
        <v>0</v>
      </c>
      <c r="AH476" s="48" t="n">
        <f aca="false">IF(OR(N(AH$5)=0,AH$6=""),0,AH$5*((DATE(YEAR($B476),MONTH($B476),MIN(AH$6,DAY(EOMONTH($B476,0))))&gt;=$B476)*(DATE(YEAR($B476),MONTH($B476),MIN(AH$6,DAY(EOMONTH($B476,0))))&lt;$C476)+(DATE(YEAR($B476),MONTH($B476)+1,MIN(AH$6,DAY(EOMONTH($B476,1))))&gt;=$B476)*(DATE(YEAR($B476),MONTH($B476)+1,MIN(AH$6,DAY(EOMONTH($B476,1))))&lt;$C476)))</f>
        <v>0</v>
      </c>
      <c r="AI476" s="48" t="n">
        <f aca="false">IF(OR(N(AI$5)=0,AI$6=""),0,AI$5*((DATE(YEAR($B476),MONTH($B476),MIN(AI$6,DAY(EOMONTH($B476,0))))&gt;=$B476)*(DATE(YEAR($B476),MONTH($B476),MIN(AI$6,DAY(EOMONTH($B476,0))))&lt;$C476)+(DATE(YEAR($B476),MONTH($B476)+1,MIN(AI$6,DAY(EOMONTH($B476,1))))&gt;=$B476)*(DATE(YEAR($B476),MONTH($B476)+1,MIN(AI$6,DAY(EOMONTH($B476,1))))&lt;$C476)))</f>
        <v>0</v>
      </c>
      <c r="AJ476" s="48" t="n">
        <f aca="false">IF(OR(N(AJ$5)=0,AJ$6=""),0,AJ$5*((DATE(YEAR($B476),MONTH($B476),MIN(AJ$6,DAY(EOMONTH($B476,0))))&gt;=$B476)*(DATE(YEAR($B476),MONTH($B476),MIN(AJ$6,DAY(EOMONTH($B476,0))))&lt;$C476)+(DATE(YEAR($B476),MONTH($B476)+1,MIN(AJ$6,DAY(EOMONTH($B476,1))))&gt;=$B476)*(DATE(YEAR($B476),MONTH($B476)+1,MIN(AJ$6,DAY(EOMONTH($B476,1))))&lt;$C476)))</f>
        <v>0</v>
      </c>
      <c r="AK476" s="48" t="n">
        <f aca="false">IF(OR(N(AK$5)=0,AK$6=""),0,AK$5*((DATE(YEAR($B476),MONTH($B476),MIN(AK$6,DAY(EOMONTH($B476,0))))&gt;=$B476)*(DATE(YEAR($B476),MONTH($B476),MIN(AK$6,DAY(EOMONTH($B476,0))))&lt;$C476)+(DATE(YEAR($B476),MONTH($B476)+1,MIN(AK$6,DAY(EOMONTH($B476,1))))&gt;=$B476)*(DATE(YEAR($B476),MONTH($B476)+1,MIN(AK$6,DAY(EOMONTH($B476,1))))&lt;$C476)))</f>
        <v>0</v>
      </c>
      <c r="AL476" s="48" t="n">
        <f aca="false">IF(OR(N(AL$5)=0,AL$6=""),0,AL$5*((DATE(YEAR($B476),MONTH($B476),MIN(AL$6,DAY(EOMONTH($B476,0))))&gt;=$B476)*(DATE(YEAR($B476),MONTH($B476),MIN(AL$6,DAY(EOMONTH($B476,0))))&lt;$C476)+(DATE(YEAR($B476),MONTH($B476)+1,MIN(AL$6,DAY(EOMONTH($B476,1))))&gt;=$B476)*(DATE(YEAR($B476),MONTH($B476)+1,MIN(AL$6,DAY(EOMONTH($B476,1))))&lt;$C476)))</f>
        <v>0</v>
      </c>
      <c r="AM476" s="48" t="n">
        <f aca="false">IF(OR(N(AM$5)=0,AM$6=""),0,AM$5*((DATE(YEAR($B476),MONTH($B476),MIN(AM$6,DAY(EOMONTH($B476,0))))&gt;=$B476)*(DATE(YEAR($B476),MONTH($B476),MIN(AM$6,DAY(EOMONTH($B476,0))))&lt;$C476)+(DATE(YEAR($B476),MONTH($B476)+1,MIN(AM$6,DAY(EOMONTH($B476,1))))&gt;=$B476)*(DATE(YEAR($B476),MONTH($B476)+1,MIN(AM$6,DAY(EOMONTH($B476,1))))&lt;$C476)))</f>
        <v>0</v>
      </c>
      <c r="AN476" s="48" t="n">
        <f aca="false">IF(OR(N(AN$5)=0,AN$6=""),0,AN$5*((DATE(YEAR($B476),MONTH($B476),MIN(AN$6,DAY(EOMONTH($B476,0))))&gt;=$B476)*(DATE(YEAR($B476),MONTH($B476),MIN(AN$6,DAY(EOMONTH($B476,0))))&lt;$C476)+(DATE(YEAR($B476),MONTH($B476)+1,MIN(AN$6,DAY(EOMONTH($B476,1))))&gt;=$B476)*(DATE(YEAR($B476),MONTH($B476)+1,MIN(AN$6,DAY(EOMONTH($B476,1))))&lt;$C476)))</f>
        <v>0</v>
      </c>
      <c r="AO476" s="48" t="n">
        <f aca="false">IF(OR(N(AO$5)=0,AO$6=""),0,AO$5*((DATE(YEAR($B476),MONTH($B476),MIN(AO$6,DAY(EOMONTH($B476,0))))&gt;=$B476)*(DATE(YEAR($B476),MONTH($B476),MIN(AO$6,DAY(EOMONTH($B476,0))))&lt;$C476)+(DATE(YEAR($B476),MONTH($B476)+1,MIN(AO$6,DAY(EOMONTH($B476,1))))&gt;=$B476)*(DATE(YEAR($B476),MONTH($B476)+1,MIN(AO$6,DAY(EOMONTH($B476,1))))&lt;$C476)))</f>
        <v>0</v>
      </c>
      <c r="AP476" s="48" t="n">
        <f aca="false">IF(OR(N(AP$5)=0,AP$6=""),0,AP$5*((DATE(YEAR($B476),MONTH($B476),MIN(AP$6,DAY(EOMONTH($B476,0))))&gt;=$B476)*(DATE(YEAR($B476),MONTH($B476),MIN(AP$6,DAY(EOMONTH($B476,0))))&lt;$C476)+(DATE(YEAR($B476),MONTH($B476)+1,MIN(AP$6,DAY(EOMONTH($B476,1))))&gt;=$B476)*(DATE(YEAR($B476),MONTH($B476)+1,MIN(AP$6,DAY(EOMONTH($B476,1))))&lt;$C476)))</f>
        <v>0</v>
      </c>
      <c r="AQ476" s="48" t="n">
        <f aca="false">IF(OR(N(AQ$5)=0,AQ$6=""),0,AQ$5*((DATE(YEAR($B476),MONTH($B476),MIN(AQ$6,DAY(EOMONTH($B476,0))))&gt;=$B476)*(DATE(YEAR($B476),MONTH($B476),MIN(AQ$6,DAY(EOMONTH($B476,0))))&lt;$C476)+(DATE(YEAR($B476),MONTH($B476)+1,MIN(AQ$6,DAY(EOMONTH($B476,1))))&gt;=$B476)*(DATE(YEAR($B476),MONTH($B476)+1,MIN(AQ$6,DAY(EOMONTH($B476,1))))&lt;$C476)))</f>
        <v>0</v>
      </c>
      <c r="AR476" s="48" t="n">
        <f aca="false">IF(OR(N(AR$5)=0,AR$6=""),0,AR$5*((DATE(YEAR($B476),MONTH($B476),MIN(AR$6,DAY(EOMONTH($B476,0))))&gt;=$B476)*(DATE(YEAR($B476),MONTH($B476),MIN(AR$6,DAY(EOMONTH($B476,0))))&lt;$C476)+(DATE(YEAR($B476),MONTH($B476)+1,MIN(AR$6,DAY(EOMONTH($B476,1))))&gt;=$B476)*(DATE(YEAR($B476),MONTH($B476)+1,MIN(AR$6,DAY(EOMONTH($B476,1))))&lt;$C476)))</f>
        <v>0</v>
      </c>
      <c r="AS476" s="48" t="n">
        <f aca="false">IF(OR(N(AS$5)=0,AS$6=""),0,AS$5*((DATE(YEAR($B476),MONTH($B476),MIN(AS$6,DAY(EOMONTH($B476,0))))&gt;=$B476)*(DATE(YEAR($B476),MONTH($B476),MIN(AS$6,DAY(EOMONTH($B476,0))))&lt;$C476)+(DATE(YEAR($B476),MONTH($B476)+1,MIN(AS$6,DAY(EOMONTH($B476,1))))&gt;=$B476)*(DATE(YEAR($B476),MONTH($B476)+1,MIN(AS$6,DAY(EOMONTH($B476,1))))&lt;$C476)))</f>
        <v>0</v>
      </c>
      <c r="AT476" s="48" t="n">
        <f aca="false">IF(OR(N(AT$5)=0,AT$6=""),0,AT$5*((DATE(YEAR($B476),MONTH($B476),MIN(AT$6,DAY(EOMONTH($B476,0))))&gt;=$B476)*(DATE(YEAR($B476),MONTH($B476),MIN(AT$6,DAY(EOMONTH($B476,0))))&lt;$C476)+(DATE(YEAR($B476),MONTH($B476)+1,MIN(AT$6,DAY(EOMONTH($B476,1))))&gt;=$B476)*(DATE(YEAR($B476),MONTH($B476)+1,MIN(AT$6,DAY(EOMONTH($B476,1))))&lt;$C476)))</f>
        <v>0</v>
      </c>
      <c r="AU476" s="48" t="n">
        <f aca="false">IF(OR(N(AU$5)=0,AU$6=""),0,AU$5*((DATE(YEAR($B476),MONTH($B476),MIN(AU$6,DAY(EOMONTH($B476,0))))&gt;=$B476)*(DATE(YEAR($B476),MONTH($B476),MIN(AU$6,DAY(EOMONTH($B476,0))))&lt;$C476)+(DATE(YEAR($B476),MONTH($B476)+1,MIN(AU$6,DAY(EOMONTH($B476,1))))&gt;=$B476)*(DATE(YEAR($B476),MONTH($B476)+1,MIN(AU$6,DAY(EOMONTH($B476,1))))&lt;$C476)))</f>
        <v>0</v>
      </c>
      <c r="AV476" s="48" t="n">
        <f aca="false">IF(OR(N(AV$5)=0,AV$6=""),0,AV$5*((DATE(YEAR($B476),MONTH($B476),MIN(AV$6,DAY(EOMONTH($B476,0))))&gt;=$B476)*(DATE(YEAR($B476),MONTH($B476),MIN(AV$6,DAY(EOMONTH($B476,0))))&lt;$C476)+(DATE(YEAR($B476),MONTH($B476)+1,MIN(AV$6,DAY(EOMONTH($B476,1))))&gt;=$B476)*(DATE(YEAR($B476),MONTH($B476)+1,MIN(AV$6,DAY(EOMONTH($B476,1))))&lt;$C476)))</f>
        <v>0</v>
      </c>
      <c r="AW476" s="48" t="n">
        <f aca="false">IF(OR(N(AW$5)=0,AW$6=""),0,AW$5*((DATE(YEAR($B476),MONTH($B476),MIN(AW$6,DAY(EOMONTH($B476,0))))&gt;=$B476)*(DATE(YEAR($B476),MONTH($B476),MIN(AW$6,DAY(EOMONTH($B476,0))))&lt;$C476)+(DATE(YEAR($B476),MONTH($B476)+1,MIN(AW$6,DAY(EOMONTH($B476,1))))&gt;=$B476)*(DATE(YEAR($B476),MONTH($B476)+1,MIN(AW$6,DAY(EOMONTH($B476,1))))&lt;$C476)))</f>
        <v>0</v>
      </c>
      <c r="AX476" s="48" t="n">
        <f aca="false">IF(OR(N(AX$5)=0,AX$6=""),0,AX$5*((DATE(YEAR($B476),MONTH($B476),MIN(AX$6,DAY(EOMONTH($B476,0))))&gt;=$B476)*(DATE(YEAR($B476),MONTH($B476),MIN(AX$6,DAY(EOMONTH($B476,0))))&lt;$C476)+(DATE(YEAR($B476),MONTH($B476)+1,MIN(AX$6,DAY(EOMONTH($B476,1))))&gt;=$B476)*(DATE(YEAR($B476),MONTH($B476)+1,MIN(AX$6,DAY(EOMONTH($B476,1))))&lt;$C476)))</f>
        <v>0</v>
      </c>
      <c r="AY476" s="48" t="n">
        <f aca="false">IF(OR(N(AY$5)=0,AY$6=""),0,AY$5*((DATE(YEAR($B476),MONTH($B476),MIN(AY$6,DAY(EOMONTH($B476,0))))&gt;=$B476)*(DATE(YEAR($B476),MONTH($B476),MIN(AY$6,DAY(EOMONTH($B476,0))))&lt;$C476)+(DATE(YEAR($B476),MONTH($B476)+1,MIN(AY$6,DAY(EOMONTH($B476,1))))&gt;=$B476)*(DATE(YEAR($B476),MONTH($B476)+1,MIN(AY$6,DAY(EOMONTH($B476,1))))&lt;$C476)))</f>
        <v>0</v>
      </c>
      <c r="AZ476" s="48" t="n">
        <f aca="false">IF(OR(N(AZ$5)=0,AZ$6=""),0,AZ$5*((DATE(YEAR($B476),MONTH($B476),MIN(AZ$6,DAY(EOMONTH($B476,0))))&gt;=$B476)*(DATE(YEAR($B476),MONTH($B476),MIN(AZ$6,DAY(EOMONTH($B476,0))))&lt;$C476)+(DATE(YEAR($B476),MONTH($B476)+1,MIN(AZ$6,DAY(EOMONTH($B476,1))))&gt;=$B476)*(DATE(YEAR($B476),MONTH($B476)+1,MIN(AZ$6,DAY(EOMONTH($B476,1))))&lt;$C476)))</f>
        <v>0</v>
      </c>
      <c r="BA476" s="48" t="n">
        <f aca="false">IF(OR(N(BA$5)=0,BA$6=""),0,BA$5*((DATE(YEAR($B476),MONTH($B476),MIN(BA$6,DAY(EOMONTH($B476,0))))&gt;=$B476)*(DATE(YEAR($B476),MONTH($B476),MIN(BA$6,DAY(EOMONTH($B476,0))))&lt;$C476)+(DATE(YEAR($B476),MONTH($B476)+1,MIN(BA$6,DAY(EOMONTH($B476,1))))&gt;=$B476)*(DATE(YEAR($B476),MONTH($B476)+1,MIN(BA$6,DAY(EOMONTH($B476,1))))&lt;$C476)))</f>
        <v>0</v>
      </c>
      <c r="BB476" s="48" t="n">
        <f aca="false">IF(OR(N(BB$5)=0,BB$6=""),0,BB$5*((DATE(YEAR($B476),MONTH($B476),MIN(BB$6,DAY(EOMONTH($B476,0))))&gt;=$B476)*(DATE(YEAR($B476),MONTH($B476),MIN(BB$6,DAY(EOMONTH($B476,0))))&lt;$C476)+(DATE(YEAR($B476),MONTH($B476)+1,MIN(BB$6,DAY(EOMONTH($B476,1))))&gt;=$B476)*(DATE(YEAR($B476),MONTH($B476)+1,MIN(BB$6,DAY(EOMONTH($B476,1))))&lt;$C476)))</f>
        <v>0</v>
      </c>
      <c r="BC476" s="48" t="n">
        <f aca="false">IF(OR(N(BC$5)=0,BC$6=""),0,BC$5*((DATE(YEAR($B476),MONTH($B476),MIN(BC$6,DAY(EOMONTH($B476,0))))&gt;=$B476)*(DATE(YEAR($B476),MONTH($B476),MIN(BC$6,DAY(EOMONTH($B476,0))))&lt;$C476)+(DATE(YEAR($B476),MONTH($B476)+1,MIN(BC$6,DAY(EOMONTH($B476,1))))&gt;=$B476)*(DATE(YEAR($B476),MONTH($B476)+1,MIN(BC$6,DAY(EOMONTH($B476,1))))&lt;$C476)))</f>
        <v>0</v>
      </c>
      <c r="BD476" s="48" t="n">
        <f aca="false">IF(OR(N(BD$5)=0,BD$6=""),0,BD$5*((DATE(YEAR($B476),MONTH($B476),MIN(BD$6,DAY(EOMONTH($B476,0))))&gt;=$B476)*(DATE(YEAR($B476),MONTH($B476),MIN(BD$6,DAY(EOMONTH($B476,0))))&lt;$C476)+(DATE(YEAR($B476),MONTH($B476)+1,MIN(BD$6,DAY(EOMONTH($B476,1))))&gt;=$B476)*(DATE(YEAR($B476),MONTH($B476)+1,MIN(BD$6,DAY(EOMONTH($B476,1))))&lt;$C476)))</f>
        <v>0</v>
      </c>
      <c r="BE476" s="48" t="n">
        <f aca="false">IF(OR(N(BE$5)=0,BE$6=""),0,BE$5*((DATE(YEAR($B476),MONTH($B476),MIN(BE$6,DAY(EOMONTH($B476,0))))&gt;=$B476)*(DATE(YEAR($B476),MONTH($B476),MIN(BE$6,DAY(EOMONTH($B476,0))))&lt;$C476)+(DATE(YEAR($B476),MONTH($B476)+1,MIN(BE$6,DAY(EOMONTH($B476,1))))&gt;=$B476)*(DATE(YEAR($B476),MONTH($B476)+1,MIN(BE$6,DAY(EOMONTH($B476,1))))&lt;$C476)))</f>
        <v>0</v>
      </c>
      <c r="BF476" s="48" t="n">
        <f aca="false">IF(OR(N(BF$5)=0,BF$6=""),0,BF$5*((DATE(YEAR($B476),MONTH($B476),MIN(BF$6,DAY(EOMONTH($B476,0))))&gt;=$B476)*(DATE(YEAR($B476),MONTH($B476),MIN(BF$6,DAY(EOMONTH($B476,0))))&lt;$C476)+(DATE(YEAR($B476),MONTH($B476)+1,MIN(BF$6,DAY(EOMONTH($B476,1))))&gt;=$B476)*(DATE(YEAR($B476),MONTH($B476)+1,MIN(BF$6,DAY(EOMONTH($B476,1))))&lt;$C476)))</f>
        <v>0</v>
      </c>
      <c r="BG476" s="48" t="n">
        <f aca="false">IF(OR(N(BG$5)=0,BG$6=""),0,BG$5*((DATE(YEAR($B476),MONTH($B476),MIN(BG$6,DAY(EOMONTH($B476,0))))&gt;=$B476)*(DATE(YEAR($B476),MONTH($B476),MIN(BG$6,DAY(EOMONTH($B476,0))))&lt;$C476)+(DATE(YEAR($B476),MONTH($B476)+1,MIN(BG$6,DAY(EOMONTH($B476,1))))&gt;=$B476)*(DATE(YEAR($B476),MONTH($B476)+1,MIN(BG$6,DAY(EOMONTH($B476,1))))&lt;$C476)))</f>
        <v>0</v>
      </c>
      <c r="BH476" s="48" t="n">
        <f aca="false">IF(OR(N(BH$5)=0,BH$6=""),0,BH$5*((DATE(YEAR($B476),MONTH($B476),MIN(BH$6,DAY(EOMONTH($B476,0))))&gt;=$B476)*(DATE(YEAR($B476),MONTH($B476),MIN(BH$6,DAY(EOMONTH($B476,0))))&lt;$C476)+(DATE(YEAR($B476),MONTH($B476)+1,MIN(BH$6,DAY(EOMONTH($B476,1))))&gt;=$B476)*(DATE(YEAR($B476),MONTH($B476)+1,MIN(BH$6,DAY(EOMONTH($B476,1))))&lt;$C476)))</f>
        <v>0</v>
      </c>
      <c r="BI476" s="48" t="n">
        <f aca="false">IF(OR(N(BI$5)=0,BI$6=""),0,BI$5*((DATE(YEAR($B476),MONTH($B476),MIN(BI$6,DAY(EOMONTH($B476,0))))&gt;=$B476)*(DATE(YEAR($B476),MONTH($B476),MIN(BI$6,DAY(EOMONTH($B476,0))))&lt;$C476)+(DATE(YEAR($B476),MONTH($B476)+1,MIN(BI$6,DAY(EOMONTH($B476,1))))&gt;=$B476)*(DATE(YEAR($B476),MONTH($B476)+1,MIN(BI$6,DAY(EOMONTH($B476,1))))&lt;$C476)))</f>
        <v>0</v>
      </c>
      <c r="BJ476" s="48" t="n">
        <f aca="false">IF(OR(N(BJ$5)=0,BJ$6=""),0,BJ$5*((DATE(YEAR($B476),MONTH($B476),MIN(BJ$6,DAY(EOMONTH($B476,0))))&gt;=$B476)*(DATE(YEAR($B476),MONTH($B476),MIN(BJ$6,DAY(EOMONTH($B476,0))))&lt;$C476)+(DATE(YEAR($B476),MONTH($B476)+1,MIN(BJ$6,DAY(EOMONTH($B476,1))))&gt;=$B476)*(DATE(YEAR($B476),MONTH($B476)+1,MIN(BJ$6,DAY(EOMONTH($B476,1))))&lt;$C476)))</f>
        <v>0</v>
      </c>
      <c r="BK476" s="48" t="n">
        <f aca="false">IF(OR(N(BK$5)=0,BK$6=""),0,BK$5*((DATE(YEAR($B476),MONTH($B476),MIN(BK$6,DAY(EOMONTH($B476,0))))&gt;=$B476)*(DATE(YEAR($B476),MONTH($B476),MIN(BK$6,DAY(EOMONTH($B476,0))))&lt;$C476)+(DATE(YEAR($B476),MONTH($B476)+1,MIN(BK$6,DAY(EOMONTH($B476,1))))&gt;=$B476)*(DATE(YEAR($B476),MONTH($B476)+1,MIN(BK$6,DAY(EOMONTH($B476,1))))&lt;$C476)))</f>
        <v>0</v>
      </c>
      <c r="BL476" s="48" t="n">
        <f aca="false">IF(OR(N(BL$5)=0,BL$6=""),0,BL$5*((DATE(YEAR($B476),MONTH($B476),MIN(BL$6,DAY(EOMONTH($B476,0))))&gt;=$B476)*(DATE(YEAR($B476),MONTH($B476),MIN(BL$6,DAY(EOMONTH($B476,0))))&lt;$C476)+(DATE(YEAR($B476),MONTH($B476)+1,MIN(BL$6,DAY(EOMONTH($B476,1))))&gt;=$B476)*(DATE(YEAR($B476),MONTH($B476)+1,MIN(BL$6,DAY(EOMONTH($B476,1))))&lt;$C476)))</f>
        <v>0</v>
      </c>
      <c r="BM476" s="48" t="n">
        <f aca="false">IF(OR(N(BM$5)=0,BM$6=""),0,BM$5*((DATE(YEAR($B476),MONTH($B476),MIN(BM$6,DAY(EOMONTH($B476,0))))&gt;=$B476)*(DATE(YEAR($B476),MONTH($B476),MIN(BM$6,DAY(EOMONTH($B476,0))))&lt;$C476)+(DATE(YEAR($B476),MONTH($B476)+1,MIN(BM$6,DAY(EOMONTH($B476,1))))&gt;=$B476)*(DATE(YEAR($B476),MONTH($B476)+1,MIN(BM$6,DAY(EOMONTH($B476,1))))&lt;$C476)))</f>
        <v>0</v>
      </c>
      <c r="BN476" s="48" t="n">
        <f aca="false">IF(OR(N(BN$5)=0,BN$6=""),0,BN$5*((DATE(YEAR($B476),MONTH($B476),MIN(BN$6,DAY(EOMONTH($B476,0))))&gt;=$B476)*(DATE(YEAR($B476),MONTH($B476),MIN(BN$6,DAY(EOMONTH($B476,0))))&lt;$C476)+(DATE(YEAR($B476),MONTH($B476)+1,MIN(BN$6,DAY(EOMONTH($B476,1))))&gt;=$B476)*(DATE(YEAR($B476),MONTH($B476)+1,MIN(BN$6,DAY(EOMONTH($B476,1))))&lt;$C476)))</f>
        <v>0</v>
      </c>
      <c r="BO476" s="48" t="n">
        <f aca="false">IF(OR(N(BO$5)=0,BO$6=""),0,BO$5*((DATE(YEAR($B476),MONTH($B476),MIN(BO$6,DAY(EOMONTH($B476,0))))&gt;=$B476)*(DATE(YEAR($B476),MONTH($B476),MIN(BO$6,DAY(EOMONTH($B476,0))))&lt;$C476)+(DATE(YEAR($B476),MONTH($B476)+1,MIN(BO$6,DAY(EOMONTH($B476,1))))&gt;=$B476)*(DATE(YEAR($B476),MONTH($B476)+1,MIN(BO$6,DAY(EOMONTH($B476,1))))&lt;$C476)))</f>
        <v>0</v>
      </c>
      <c r="BP476" s="48" t="n">
        <f aca="false">IF(OR(N(BP$5)=0,BP$6=""),0,BP$5*((DATE(YEAR($B476),MONTH($B476),MIN(BP$6,DAY(EOMONTH($B476,0))))&gt;=$B476)*(DATE(YEAR($B476),MONTH($B476),MIN(BP$6,DAY(EOMONTH($B476,0))))&lt;$C476)+(DATE(YEAR($B476),MONTH($B476)+1,MIN(BP$6,DAY(EOMONTH($B476,1))))&gt;=$B476)*(DATE(YEAR($B476),MONTH($B476)+1,MIN(BP$6,DAY(EOMONTH($B476,1))))&lt;$C476)))</f>
        <v>0</v>
      </c>
      <c r="BQ476" s="48" t="n">
        <f aca="false">IF(OR(N(BQ$5)=0,BQ$6=""),0,BQ$5*((DATE(YEAR($B476),MONTH($B476),MIN(BQ$6,DAY(EOMONTH($B476,0))))&gt;=$B476)*(DATE(YEAR($B476),MONTH($B476),MIN(BQ$6,DAY(EOMONTH($B476,0))))&lt;$C476)+(DATE(YEAR($B476),MONTH($B476)+1,MIN(BQ$6,DAY(EOMONTH($B476,1))))&gt;=$B476)*(DATE(YEAR($B476),MONTH($B476)+1,MIN(BQ$6,DAY(EOMONTH($B476,1))))&lt;$C476)))</f>
        <v>0</v>
      </c>
      <c r="BR476" s="48" t="n">
        <f aca="false">IF(OR(N(BR$5)=0,BR$6=""),0,BR$5*((DATE(YEAR($B476),MONTH($B476),MIN(BR$6,DAY(EOMONTH($B476,0))))&gt;=$B476)*(DATE(YEAR($B476),MONTH($B476),MIN(BR$6,DAY(EOMONTH($B476,0))))&lt;$C476)+(DATE(YEAR($B476),MONTH($B476)+1,MIN(BR$6,DAY(EOMONTH($B476,1))))&gt;=$B476)*(DATE(YEAR($B476),MONTH($B476)+1,MIN(BR$6,DAY(EOMONTH($B476,1))))&lt;$C476)))</f>
        <v>0</v>
      </c>
      <c r="BS476" s="48" t="n">
        <f aca="false">IF(OR(N(BS$5)=0,BS$6=""),0,BS$5*((DATE(YEAR($B476),MONTH($B476),MIN(BS$6,DAY(EOMONTH($B476,0))))&gt;=$B476)*(DATE(YEAR($B476),MONTH($B476),MIN(BS$6,DAY(EOMONTH($B476,0))))&lt;$C476)+(DATE(YEAR($B476),MONTH($B476)+1,MIN(BS$6,DAY(EOMONTH($B476,1))))&gt;=$B476)*(DATE(YEAR($B476),MONTH($B476)+1,MIN(BS$6,DAY(EOMONTH($B476,1))))&lt;$C476)))</f>
        <v>0</v>
      </c>
      <c r="BT476" s="48" t="n">
        <f aca="false">IF(OR(N(BT$5)=0,BT$6=""),0,BT$5*((DATE(YEAR($B476),MONTH($B476),MIN(BT$6,DAY(EOMONTH($B476,0))))&gt;=$B476)*(DATE(YEAR($B476),MONTH($B476),MIN(BT$6,DAY(EOMONTH($B476,0))))&lt;$C476)+(DATE(YEAR($B476),MONTH($B476)+1,MIN(BT$6,DAY(EOMONTH($B476,1))))&gt;=$B476)*(DATE(YEAR($B476),MONTH($B476)+1,MIN(BT$6,DAY(EOMONTH($B476,1))))&lt;$C476)))</f>
        <v>0</v>
      </c>
      <c r="BU476" s="48" t="n">
        <f aca="false">IF(OR(N(BU$5)=0,BU$6=""),0,BU$5*((DATE(YEAR($B476),MONTH($B476),MIN(BU$6,DAY(EOMONTH($B476,0))))&gt;=$B476)*(DATE(YEAR($B476),MONTH($B476),MIN(BU$6,DAY(EOMONTH($B476,0))))&lt;$C476)+(DATE(YEAR($B476),MONTH($B476)+1,MIN(BU$6,DAY(EOMONTH($B476,1))))&gt;=$B476)*(DATE(YEAR($B476),MONTH($B476)+1,MIN(BU$6,DAY(EOMONTH($B476,1))))&lt;$C476)))</f>
        <v>0</v>
      </c>
      <c r="BV476" s="48" t="n">
        <f aca="false">IF(OR(N(BV$5)=0,BV$6=""),0,BV$5*((DATE(YEAR($B476),MONTH($B476),MIN(BV$6,DAY(EOMONTH($B476,0))))&gt;=$B476)*(DATE(YEAR($B476),MONTH($B476),MIN(BV$6,DAY(EOMONTH($B476,0))))&lt;$C476)+(DATE(YEAR($B476),MONTH($B476)+1,MIN(BV$6,DAY(EOMONTH($B476,1))))&gt;=$B476)*(DATE(YEAR($B476),MONTH($B476)+1,MIN(BV$6,DAY(EOMONTH($B476,1))))&lt;$C476)))</f>
        <v>0</v>
      </c>
      <c r="BW476" s="48" t="n">
        <f aca="false">IF(OR(N(BW$5)=0,BW$6=""),0,BW$5*((DATE(YEAR($B476),MONTH($B476),MIN(BW$6,DAY(EOMONTH($B476,0))))&gt;=$B476)*(DATE(YEAR($B476),MONTH($B476),MIN(BW$6,DAY(EOMONTH($B476,0))))&lt;$C476)+(DATE(YEAR($B476),MONTH($B476)+1,MIN(BW$6,DAY(EOMONTH($B476,1))))&gt;=$B476)*(DATE(YEAR($B476),MONTH($B476)+1,MIN(BW$6,DAY(EOMONTH($B476,1))))&lt;$C476)))</f>
        <v>0</v>
      </c>
      <c r="BX476" s="48" t="n">
        <f aca="false">MIN(Z476,(FT475*(1+FT$5/Setup!$C$36)+IF($V476=1,N($F476),0)))</f>
        <v>0</v>
      </c>
      <c r="BY476" s="48" t="n">
        <f aca="false">MIN(AA476,(FU475*(1+FU$5/Setup!$C$36)+IF($V476=2,N($F476),0)))</f>
        <v>0</v>
      </c>
      <c r="BZ476" s="48" t="n">
        <f aca="false">MIN(AB476,(FV475*(1+FV$5/Setup!$C$36)+IF($V476=3,N($F476),0)))</f>
        <v>0</v>
      </c>
      <c r="CA476" s="48" t="n">
        <f aca="false">MIN(AC476,(FW475*(1+FW$5/Setup!$C$36)+IF($V476=4,N($F476),0)))</f>
        <v>0</v>
      </c>
      <c r="CB476" s="48" t="n">
        <f aca="false">MIN(AD476,(FX475*(1+FX$5/Setup!$C$36)+IF($V476=5,N($F476),0)))</f>
        <v>0</v>
      </c>
      <c r="CC476" s="48" t="n">
        <f aca="false">MIN(AE476,(FY475*(1+FY$5/Setup!$C$36)+IF($V476=6,N($F476),0)))</f>
        <v>0</v>
      </c>
      <c r="CD476" s="48" t="n">
        <f aca="false">MIN(AF476,(FZ475*(1+FZ$5/Setup!$C$36)+IF($V476=7,N($F476),0)))</f>
        <v>0</v>
      </c>
      <c r="CE476" s="48" t="n">
        <f aca="false">MIN(AG476,(GA475*(1+GA$5/Setup!$C$36)+IF($V476=8,N($F476),0)))</f>
        <v>0</v>
      </c>
      <c r="CF476" s="48" t="n">
        <f aca="false">MIN(AH476,(GB475*(1+GB$5/Setup!$C$36)+IF($V476=9,N($F476),0)))</f>
        <v>0</v>
      </c>
      <c r="CG476" s="48" t="n">
        <f aca="false">MIN(AI476,(GC475*(1+GC$5/Setup!$C$36)+IF($V476=10,N($F476),0)))</f>
        <v>0</v>
      </c>
      <c r="CH476" s="48" t="n">
        <f aca="false">MIN(AJ476,(GD475*(1+GD$5/Setup!$C$36)+IF($V476=11,N($F476),0)))</f>
        <v>0</v>
      </c>
      <c r="CI476" s="48" t="n">
        <f aca="false">MIN(AK476,(GE475*(1+GE$5/Setup!$C$36)+IF($V476=12,N($F476),0)))</f>
        <v>0</v>
      </c>
      <c r="CJ476" s="48" t="n">
        <f aca="false">MIN(AL476,(GF475*(1+GF$5/Setup!$C$36)+IF($V476=13,N($F476),0)))</f>
        <v>0</v>
      </c>
      <c r="CK476" s="48" t="n">
        <f aca="false">MIN(AM476,(GG475*(1+GG$5/Setup!$C$36)+IF($V476=14,N($F476),0)))</f>
        <v>0</v>
      </c>
      <c r="CL476" s="48" t="n">
        <f aca="false">MIN(AN476,(GH475*(1+GH$5/Setup!$C$36)+IF($V476=15,N($F476),0)))</f>
        <v>0</v>
      </c>
      <c r="CM476" s="48" t="n">
        <f aca="false">MIN(AO476,(GI475*(1+GI$5/Setup!$C$36)+IF($V476=16,N($F476),0)))</f>
        <v>0</v>
      </c>
      <c r="CN476" s="48" t="n">
        <f aca="false">MIN(AP476,(GJ475*(1+GJ$5/Setup!$C$36)+IF($V476=17,N($F476),0)))</f>
        <v>0</v>
      </c>
      <c r="CO476" s="48" t="n">
        <f aca="false">MIN(AQ476,(GK475*(1+GK$5/Setup!$C$36)+IF($V476=18,N($F476),0)))</f>
        <v>0</v>
      </c>
      <c r="CP476" s="48" t="n">
        <f aca="false">MIN(AR476,(GL475*(1+GL$5/Setup!$C$36)+IF($V476=19,N($F476),0)))</f>
        <v>0</v>
      </c>
      <c r="CQ476" s="48" t="n">
        <f aca="false">MIN(AS476,(GM475*(1+GM$5/Setup!$C$36)+IF($V476=20,N($F476),0)))</f>
        <v>0</v>
      </c>
      <c r="CR476" s="48" t="n">
        <f aca="false">MIN(AT476,(GN475*(1+GN$5/Setup!$C$36)+IF($V476=21,N($F476),0)))</f>
        <v>0</v>
      </c>
      <c r="CS476" s="48" t="n">
        <f aca="false">MIN(AU476,(GO475*(1+GO$5/Setup!$C$36)+IF($V476=22,N($F476),0)))</f>
        <v>0</v>
      </c>
      <c r="CT476" s="48" t="n">
        <f aca="false">MIN(AV476,(GP475*(1+GP$5/Setup!$C$36)+IF($V476=23,N($F476),0)))</f>
        <v>0</v>
      </c>
      <c r="CU476" s="48" t="n">
        <f aca="false">MIN(AW476,(GQ475*(1+GQ$5/Setup!$C$36)+IF($V476=24,N($F476),0)))</f>
        <v>0</v>
      </c>
      <c r="CV476" s="48" t="n">
        <f aca="false">MIN(AX476,(GR475*(1+GR$5/Setup!$C$36)+IF($V476=25,N($F476),0)))</f>
        <v>0</v>
      </c>
      <c r="CW476" s="48" t="n">
        <f aca="false">MIN(AY476,(GS475*(1+GS$5/Setup!$C$36)+IF($V476=26,N($F476),0)))</f>
        <v>0</v>
      </c>
      <c r="CX476" s="48" t="n">
        <f aca="false">MIN(AZ476,(GT475*(1+GT$5/Setup!$C$36)+IF($V476=27,N($F476),0)))</f>
        <v>0</v>
      </c>
      <c r="CY476" s="48" t="n">
        <f aca="false">MIN(BA476,(GU475*(1+GU$5/Setup!$C$36)+IF($V476=28,N($F476),0)))</f>
        <v>0</v>
      </c>
      <c r="CZ476" s="48" t="n">
        <f aca="false">MIN(BB476,(GV475*(1+GV$5/Setup!$C$36)+IF($V476=29,N($F476),0)))</f>
        <v>0</v>
      </c>
      <c r="DA476" s="48" t="n">
        <f aca="false">MIN(BC476,(GW475*(1+GW$5/Setup!$C$36)+IF($V476=30,N($F476),0)))</f>
        <v>0</v>
      </c>
      <c r="DB476" s="48" t="n">
        <f aca="false">MIN(BD476,(GX475*(1+GX$5/Setup!$C$36)+IF($V476=31,N($F476),0)))</f>
        <v>0</v>
      </c>
      <c r="DC476" s="48" t="n">
        <f aca="false">MIN(BE476,(GY475*(1+GY$5/Setup!$C$36)+IF($V476=32,N($F476),0)))</f>
        <v>0</v>
      </c>
      <c r="DD476" s="48" t="n">
        <f aca="false">MIN(BF476,(GZ475*(1+GZ$5/Setup!$C$36)+IF($V476=33,N($F476),0)))</f>
        <v>0</v>
      </c>
      <c r="DE476" s="48" t="n">
        <f aca="false">MIN(BG476,(HA475*(1+HA$5/Setup!$C$36)+IF($V476=34,N($F476),0)))</f>
        <v>0</v>
      </c>
      <c r="DF476" s="48" t="n">
        <f aca="false">MIN(BH476,(HB475*(1+HB$5/Setup!$C$36)+IF($V476=35,N($F476),0)))</f>
        <v>0</v>
      </c>
      <c r="DG476" s="48" t="n">
        <f aca="false">MIN(BI476,(HC475*(1+HC$5/Setup!$C$36)+IF($V476=36,N($F476),0)))</f>
        <v>0</v>
      </c>
      <c r="DH476" s="48" t="n">
        <f aca="false">MIN(BJ476,(HD475*(1+HD$5/Setup!$C$36)+IF($V476=37,N($F476),0)))</f>
        <v>0</v>
      </c>
      <c r="DI476" s="48" t="n">
        <f aca="false">MIN(BK476,(HE475*(1+HE$5/Setup!$C$36)+IF($V476=38,N($F476),0)))</f>
        <v>0</v>
      </c>
      <c r="DJ476" s="48" t="n">
        <f aca="false">MIN(BL476,(HF475*(1+HF$5/Setup!$C$36)+IF($V476=39,N($F476),0)))</f>
        <v>0</v>
      </c>
      <c r="DK476" s="48" t="n">
        <f aca="false">MIN(BM476,(HG475*(1+HG$5/Setup!$C$36)+IF($V476=40,N($F476),0)))</f>
        <v>0</v>
      </c>
      <c r="DL476" s="48" t="n">
        <f aca="false">MIN(BN476,(HH475*(1+HH$5/Setup!$C$36)+IF($V476=41,N($F476),0)))</f>
        <v>0</v>
      </c>
      <c r="DM476" s="48" t="n">
        <f aca="false">MIN(BO476,(HI475*(1+HI$5/Setup!$C$36)+IF($V476=42,N($F476),0)))</f>
        <v>0</v>
      </c>
      <c r="DN476" s="48" t="n">
        <f aca="false">MIN(BP476,(HJ475*(1+HJ$5/Setup!$C$36)+IF($V476=43,N($F476),0)))</f>
        <v>0</v>
      </c>
      <c r="DO476" s="48" t="n">
        <f aca="false">MIN(BQ476,(HK475*(1+HK$5/Setup!$C$36)+IF($V476=44,N($F476),0)))</f>
        <v>0</v>
      </c>
      <c r="DP476" s="48" t="n">
        <f aca="false">MIN(BR476,(HL475*(1+HL$5/Setup!$C$36)+IF($V476=45,N($F476),0)))</f>
        <v>0</v>
      </c>
      <c r="DQ476" s="48" t="n">
        <f aca="false">MIN(BS476,(HM475*(1+HM$5/Setup!$C$36)+IF($V476=46,N($F476),0)))</f>
        <v>0</v>
      </c>
      <c r="DR476" s="48" t="n">
        <f aca="false">MIN(BT476,(HN475*(1+HN$5/Setup!$C$36)+IF($V476=47,N($F476),0)))</f>
        <v>0</v>
      </c>
      <c r="DS476" s="48" t="n">
        <f aca="false">MIN(BU476,(HO475*(1+HO$5/Setup!$C$36)+IF($V476=48,N($F476),0)))</f>
        <v>0</v>
      </c>
      <c r="DT476" s="48" t="n">
        <f aca="false">MIN(BV476,(HP475*(1+HP$5/Setup!$C$36)+IF($V476=49,N($F476),0)))</f>
        <v>0</v>
      </c>
      <c r="DU476" s="48" t="n">
        <f aca="false">MIN(BW476,(HQ475*(1+HQ$5/Setup!$C$36)+IF($V476=50,N($F476),0)))</f>
        <v>0</v>
      </c>
      <c r="DV476" s="48" t="n">
        <f aca="false">MIN(MAX((FT475*(1+FT$5/Setup!$C$36)+IF($V476=1,N($F476),0))-BX476,0),MAX($P476-0,0))</f>
        <v>0</v>
      </c>
      <c r="DW476" s="48" t="n">
        <f aca="false">MIN(MAX((FU475*(1+FU$5/Setup!$C$36)+IF($V476=2,N($F476),0))-BY476,0),MAX($P476-SUM(DV476:DV476),0))</f>
        <v>0</v>
      </c>
      <c r="DX476" s="48" t="n">
        <f aca="false">MIN(MAX((FV475*(1+FV$5/Setup!$C$36)+IF($V476=3,N($F476),0))-BZ476,0),MAX($P476-SUM(DV476:DW476),0))</f>
        <v>0</v>
      </c>
      <c r="DY476" s="48" t="n">
        <f aca="false">MIN(MAX((FW475*(1+FW$5/Setup!$C$36)+IF($V476=4,N($F476),0))-CA476,0),MAX($P476-SUM(DV476:DX476),0))</f>
        <v>0</v>
      </c>
      <c r="DZ476" s="48" t="n">
        <f aca="false">MIN(MAX((FX475*(1+FX$5/Setup!$C$36)+IF($V476=5,N($F476),0))-CB476,0),MAX($P476-SUM(DV476:DY476),0))</f>
        <v>0</v>
      </c>
      <c r="EA476" s="48" t="n">
        <f aca="false">MIN(MAX((FY475*(1+FY$5/Setup!$C$36)+IF($V476=6,N($F476),0))-CC476,0),MAX($P476-SUM(DV476:DZ476),0))</f>
        <v>0</v>
      </c>
      <c r="EB476" s="48" t="n">
        <f aca="false">MIN(MAX((FZ475*(1+FZ$5/Setup!$C$36)+IF($V476=7,N($F476),0))-CD476,0),MAX($P476-SUM(DV476:EA476),0))</f>
        <v>0</v>
      </c>
      <c r="EC476" s="48" t="n">
        <f aca="false">MIN(MAX((GA475*(1+GA$5/Setup!$C$36)+IF($V476=8,N($F476),0))-CE476,0),MAX($P476-SUM(DV476:EB476),0))</f>
        <v>0</v>
      </c>
      <c r="ED476" s="48" t="n">
        <f aca="false">MIN(MAX((GB475*(1+GB$5/Setup!$C$36)+IF($V476=9,N($F476),0))-CF476,0),MAX($P476-SUM(DV476:EC476),0))</f>
        <v>0</v>
      </c>
      <c r="EE476" s="48" t="n">
        <f aca="false">MIN(MAX((GC475*(1+GC$5/Setup!$C$36)+IF($V476=10,N($F476),0))-CG476,0),MAX($P476-SUM(DV476:ED476),0))</f>
        <v>0</v>
      </c>
      <c r="EF476" s="48" t="n">
        <f aca="false">MIN(MAX((GD475*(1+GD$5/Setup!$C$36)+IF($V476=11,N($F476),0))-CH476,0),MAX($P476-SUM(DV476:EE476),0))</f>
        <v>0</v>
      </c>
      <c r="EG476" s="48" t="n">
        <f aca="false">MIN(MAX((GE475*(1+GE$5/Setup!$C$36)+IF($V476=12,N($F476),0))-CI476,0),MAX($P476-SUM(DV476:EF476),0))</f>
        <v>0</v>
      </c>
      <c r="EH476" s="48" t="n">
        <f aca="false">MIN(MAX((GF475*(1+GF$5/Setup!$C$36)+IF($V476=13,N($F476),0))-CJ476,0),MAX($P476-SUM(DV476:EG476),0))</f>
        <v>0</v>
      </c>
      <c r="EI476" s="48" t="n">
        <f aca="false">MIN(MAX((GG475*(1+GG$5/Setup!$C$36)+IF($V476=14,N($F476),0))-CK476,0),MAX($P476-SUM(DV476:EH476),0))</f>
        <v>0</v>
      </c>
      <c r="EJ476" s="48" t="n">
        <f aca="false">MIN(MAX((GH475*(1+GH$5/Setup!$C$36)+IF($V476=15,N($F476),0))-CL476,0),MAX($P476-SUM(DV476:EI476),0))</f>
        <v>0</v>
      </c>
      <c r="EK476" s="48" t="n">
        <f aca="false">MIN(MAX((GI475*(1+GI$5/Setup!$C$36)+IF($V476=16,N($F476),0))-CM476,0),MAX($P476-SUM(DV476:EJ476),0))</f>
        <v>0</v>
      </c>
      <c r="EL476" s="48" t="n">
        <f aca="false">MIN(MAX((GJ475*(1+GJ$5/Setup!$C$36)+IF($V476=17,N($F476),0))-CN476,0),MAX($P476-SUM(DV476:EK476),0))</f>
        <v>0</v>
      </c>
      <c r="EM476" s="48" t="n">
        <f aca="false">MIN(MAX((GK475*(1+GK$5/Setup!$C$36)+IF($V476=18,N($F476),0))-CO476,0),MAX($P476-SUM(DV476:EL476),0))</f>
        <v>0</v>
      </c>
      <c r="EN476" s="48" t="n">
        <f aca="false">MIN(MAX((GL475*(1+GL$5/Setup!$C$36)+IF($V476=19,N($F476),0))-CP476,0),MAX($P476-SUM(DV476:EM476),0))</f>
        <v>0</v>
      </c>
      <c r="EO476" s="48" t="n">
        <f aca="false">MIN(MAX((GM475*(1+GM$5/Setup!$C$36)+IF($V476=20,N($F476),0))-CQ476,0),MAX($P476-SUM(DV476:EN476),0))</f>
        <v>0</v>
      </c>
      <c r="EP476" s="48" t="n">
        <f aca="false">MIN(MAX((GN475*(1+GN$5/Setup!$C$36)+IF($V476=21,N($F476),0))-CR476,0),MAX($P476-SUM(DV476:EO476),0))</f>
        <v>0</v>
      </c>
      <c r="EQ476" s="48" t="n">
        <f aca="false">MIN(MAX((GO475*(1+GO$5/Setup!$C$36)+IF($V476=22,N($F476),0))-CS476,0),MAX($P476-SUM(DV476:EP476),0))</f>
        <v>0</v>
      </c>
      <c r="ER476" s="48" t="n">
        <f aca="false">MIN(MAX((GP475*(1+GP$5/Setup!$C$36)+IF($V476=23,N($F476),0))-CT476,0),MAX($P476-SUM(DV476:EQ476),0))</f>
        <v>0</v>
      </c>
      <c r="ES476" s="48" t="n">
        <f aca="false">MIN(MAX((GQ475*(1+GQ$5/Setup!$C$36)+IF($V476=24,N($F476),0))-CU476,0),MAX($P476-SUM(DV476:ER476),0))</f>
        <v>0</v>
      </c>
      <c r="ET476" s="48" t="n">
        <f aca="false">MIN(MAX((GR475*(1+GR$5/Setup!$C$36)+IF($V476=25,N($F476),0))-CV476,0),MAX($P476-SUM(DV476:ES476),0))</f>
        <v>0</v>
      </c>
      <c r="EU476" s="48" t="n">
        <f aca="false">MIN(MAX((GS475*(1+GS$5/Setup!$C$36)+IF($V476=26,N($F476),0))-CW476,0),MAX($P476-SUM(DV476:ET476),0))</f>
        <v>0</v>
      </c>
      <c r="EV476" s="48" t="n">
        <f aca="false">MIN(MAX((GT475*(1+GT$5/Setup!$C$36)+IF($V476=27,N($F476),0))-CX476,0),MAX($P476-SUM(DV476:EU476),0))</f>
        <v>0</v>
      </c>
      <c r="EW476" s="48" t="n">
        <f aca="false">MIN(MAX((GU475*(1+GU$5/Setup!$C$36)+IF($V476=28,N($F476),0))-CY476,0),MAX($P476-SUM(DV476:EV476),0))</f>
        <v>0</v>
      </c>
      <c r="EX476" s="48" t="n">
        <f aca="false">MIN(MAX((GV475*(1+GV$5/Setup!$C$36)+IF($V476=29,N($F476),0))-CZ476,0),MAX($P476-SUM(DV476:EW476),0))</f>
        <v>0</v>
      </c>
      <c r="EY476" s="48" t="n">
        <f aca="false">MIN(MAX((GW475*(1+GW$5/Setup!$C$36)+IF($V476=30,N($F476),0))-DA476,0),MAX($P476-SUM(DV476:EX476),0))</f>
        <v>0</v>
      </c>
      <c r="EZ476" s="48" t="n">
        <f aca="false">MIN(MAX((GX475*(1+GX$5/Setup!$C$36)+IF($V476=31,N($F476),0))-DB476,0),MAX($P476-SUM(DV476:EY476),0))</f>
        <v>0</v>
      </c>
      <c r="FA476" s="48" t="n">
        <f aca="false">MIN(MAX((GY475*(1+GY$5/Setup!$C$36)+IF($V476=32,N($F476),0))-DC476,0),MAX($P476-SUM(DV476:EZ476),0))</f>
        <v>0</v>
      </c>
      <c r="FB476" s="48" t="n">
        <f aca="false">MIN(MAX((GZ475*(1+GZ$5/Setup!$C$36)+IF($V476=33,N($F476),0))-DD476,0),MAX($P476-SUM(DV476:FA476),0))</f>
        <v>0</v>
      </c>
      <c r="FC476" s="48" t="n">
        <f aca="false">MIN(MAX((HA475*(1+HA$5/Setup!$C$36)+IF($V476=34,N($F476),0))-DE476,0),MAX($P476-SUM(DV476:FB476),0))</f>
        <v>0</v>
      </c>
      <c r="FD476" s="48" t="n">
        <f aca="false">MIN(MAX((HB475*(1+HB$5/Setup!$C$36)+IF($V476=35,N($F476),0))-DF476,0),MAX($P476-SUM(DV476:FC476),0))</f>
        <v>0</v>
      </c>
      <c r="FE476" s="48" t="n">
        <f aca="false">MIN(MAX((HC475*(1+HC$5/Setup!$C$36)+IF($V476=36,N($F476),0))-DG476,0),MAX($P476-SUM(DV476:FD476),0))</f>
        <v>0</v>
      </c>
      <c r="FF476" s="48" t="n">
        <f aca="false">MIN(MAX((HD475*(1+HD$5/Setup!$C$36)+IF($V476=37,N($F476),0))-DH476,0),MAX($P476-SUM(DV476:FE476),0))</f>
        <v>0</v>
      </c>
      <c r="FG476" s="48" t="n">
        <f aca="false">MIN(MAX((HE475*(1+HE$5/Setup!$C$36)+IF($V476=38,N($F476),0))-DI476,0),MAX($P476-SUM(DV476:FF476),0))</f>
        <v>0</v>
      </c>
      <c r="FH476" s="48" t="n">
        <f aca="false">MIN(MAX((HF475*(1+HF$5/Setup!$C$36)+IF($V476=39,N($F476),0))-DJ476,0),MAX($P476-SUM(DV476:FG476),0))</f>
        <v>0</v>
      </c>
      <c r="FI476" s="48" t="n">
        <f aca="false">MIN(MAX((HG475*(1+HG$5/Setup!$C$36)+IF($V476=40,N($F476),0))-DK476,0),MAX($P476-SUM(DV476:FH476),0))</f>
        <v>0</v>
      </c>
      <c r="FJ476" s="48" t="n">
        <f aca="false">MIN(MAX((HH475*(1+HH$5/Setup!$C$36)+IF($V476=41,N($F476),0))-DL476,0),MAX($P476-SUM(DV476:FI476),0))</f>
        <v>0</v>
      </c>
      <c r="FK476" s="48" t="n">
        <f aca="false">MIN(MAX((HI475*(1+HI$5/Setup!$C$36)+IF($V476=42,N($F476),0))-DM476,0),MAX($P476-SUM(DV476:FJ476),0))</f>
        <v>0</v>
      </c>
      <c r="FL476" s="48" t="n">
        <f aca="false">MIN(MAX((HJ475*(1+HJ$5/Setup!$C$36)+IF($V476=43,N($F476),0))-DN476,0),MAX($P476-SUM(DV476:FK476),0))</f>
        <v>0</v>
      </c>
      <c r="FM476" s="48" t="n">
        <f aca="false">MIN(MAX((HK475*(1+HK$5/Setup!$C$36)+IF($V476=44,N($F476),0))-DO476,0),MAX($P476-SUM(DV476:FL476),0))</f>
        <v>0</v>
      </c>
      <c r="FN476" s="48" t="n">
        <f aca="false">MIN(MAX((HL475*(1+HL$5/Setup!$C$36)+IF($V476=45,N($F476),0))-DP476,0),MAX($P476-SUM(DV476:FM476),0))</f>
        <v>0</v>
      </c>
      <c r="FO476" s="48" t="n">
        <f aca="false">MIN(MAX((HM475*(1+HM$5/Setup!$C$36)+IF($V476=46,N($F476),0))-DQ476,0),MAX($P476-SUM(DV476:FN476),0))</f>
        <v>0</v>
      </c>
      <c r="FP476" s="48" t="n">
        <f aca="false">MIN(MAX((HN475*(1+HN$5/Setup!$C$36)+IF($V476=47,N($F476),0))-DR476,0),MAX($P476-SUM(DV476:FO476),0))</f>
        <v>0</v>
      </c>
      <c r="FQ476" s="48" t="n">
        <f aca="false">MIN(MAX((HO475*(1+HO$5/Setup!$C$36)+IF($V476=48,N($F476),0))-DS476,0),MAX($P476-SUM(DV476:FP476),0))</f>
        <v>0</v>
      </c>
      <c r="FR476" s="48" t="n">
        <f aca="false">MIN(MAX((HP475*(1+HP$5/Setup!$C$36)+IF($V476=49,N($F476),0))-DT476,0),MAX($P476-SUM(DV476:FQ476),0))</f>
        <v>0</v>
      </c>
      <c r="FS476" s="48" t="n">
        <f aca="false">MIN(MAX((HQ475*(1+HQ$5/Setup!$C$36)+IF($V476=50,N($F476),0))-DU476,0),MAX($P476-SUM(DV476:FR476),0))</f>
        <v>0</v>
      </c>
      <c r="FT476" s="48" t="n">
        <f aca="false">IF((FT475*(1+FT$5/Setup!$C$36)+IF($V476=1,N($F476),0))-BX476-DV476&lt;0.005,0,(FT475*(1+FT$5/Setup!$C$36)+IF($V476=1,N($F476),0))-BX476-DV476)</f>
        <v>0</v>
      </c>
      <c r="FU476" s="48" t="n">
        <f aca="false">IF((FU475*(1+FU$5/Setup!$C$36)+IF($V476=2,N($F476),0))-BY476-DW476&lt;0.005,0,(FU475*(1+FU$5/Setup!$C$36)+IF($V476=2,N($F476),0))-BY476-DW476)</f>
        <v>0</v>
      </c>
      <c r="FV476" s="48" t="n">
        <f aca="false">IF((FV475*(1+FV$5/Setup!$C$36)+IF($V476=3,N($F476),0))-BZ476-DX476&lt;0.005,0,(FV475*(1+FV$5/Setup!$C$36)+IF($V476=3,N($F476),0))-BZ476-DX476)</f>
        <v>0</v>
      </c>
      <c r="FW476" s="48" t="n">
        <f aca="false">IF((FW475*(1+FW$5/Setup!$C$36)+IF($V476=4,N($F476),0))-CA476-DY476&lt;0.005,0,(FW475*(1+FW$5/Setup!$C$36)+IF($V476=4,N($F476),0))-CA476-DY476)</f>
        <v>0</v>
      </c>
      <c r="FX476" s="48" t="n">
        <f aca="false">IF((FX475*(1+FX$5/Setup!$C$36)+IF($V476=5,N($F476),0))-CB476-DZ476&lt;0.005,0,(FX475*(1+FX$5/Setup!$C$36)+IF($V476=5,N($F476),0))-CB476-DZ476)</f>
        <v>0</v>
      </c>
      <c r="FY476" s="48" t="n">
        <f aca="false">IF((FY475*(1+FY$5/Setup!$C$36)+IF($V476=6,N($F476),0))-CC476-EA476&lt;0.005,0,(FY475*(1+FY$5/Setup!$C$36)+IF($V476=6,N($F476),0))-CC476-EA476)</f>
        <v>0</v>
      </c>
      <c r="FZ476" s="48" t="n">
        <f aca="false">IF((FZ475*(1+FZ$5/Setup!$C$36)+IF($V476=7,N($F476),0))-CD476-EB476&lt;0.005,0,(FZ475*(1+FZ$5/Setup!$C$36)+IF($V476=7,N($F476),0))-CD476-EB476)</f>
        <v>0</v>
      </c>
      <c r="GA476" s="48" t="n">
        <f aca="false">IF((GA475*(1+GA$5/Setup!$C$36)+IF($V476=8,N($F476),0))-CE476-EC476&lt;0.005,0,(GA475*(1+GA$5/Setup!$C$36)+IF($V476=8,N($F476),0))-CE476-EC476)</f>
        <v>0</v>
      </c>
      <c r="GB476" s="48" t="n">
        <f aca="false">IF((GB475*(1+GB$5/Setup!$C$36)+IF($V476=9,N($F476),0))-CF476-ED476&lt;0.005,0,(GB475*(1+GB$5/Setup!$C$36)+IF($V476=9,N($F476),0))-CF476-ED476)</f>
        <v>0</v>
      </c>
      <c r="GC476" s="48" t="n">
        <f aca="false">IF((GC475*(1+GC$5/Setup!$C$36)+IF($V476=10,N($F476),0))-CG476-EE476&lt;0.005,0,(GC475*(1+GC$5/Setup!$C$36)+IF($V476=10,N($F476),0))-CG476-EE476)</f>
        <v>0</v>
      </c>
      <c r="GD476" s="48" t="n">
        <f aca="false">IF((GD475*(1+GD$5/Setup!$C$36)+IF($V476=11,N($F476),0))-CH476-EF476&lt;0.005,0,(GD475*(1+GD$5/Setup!$C$36)+IF($V476=11,N($F476),0))-CH476-EF476)</f>
        <v>0</v>
      </c>
      <c r="GE476" s="48" t="n">
        <f aca="false">IF((GE475*(1+GE$5/Setup!$C$36)+IF($V476=12,N($F476),0))-CI476-EG476&lt;0.005,0,(GE475*(1+GE$5/Setup!$C$36)+IF($V476=12,N($F476),0))-CI476-EG476)</f>
        <v>0</v>
      </c>
      <c r="GF476" s="48" t="n">
        <f aca="false">IF((GF475*(1+GF$5/Setup!$C$36)+IF($V476=13,N($F476),0))-CJ476-EH476&lt;0.005,0,(GF475*(1+GF$5/Setup!$C$36)+IF($V476=13,N($F476),0))-CJ476-EH476)</f>
        <v>0</v>
      </c>
      <c r="GG476" s="48" t="n">
        <f aca="false">IF((GG475*(1+GG$5/Setup!$C$36)+IF($V476=14,N($F476),0))-CK476-EI476&lt;0.005,0,(GG475*(1+GG$5/Setup!$C$36)+IF($V476=14,N($F476),0))-CK476-EI476)</f>
        <v>0</v>
      </c>
      <c r="GH476" s="48" t="n">
        <f aca="false">IF((GH475*(1+GH$5/Setup!$C$36)+IF($V476=15,N($F476),0))-CL476-EJ476&lt;0.005,0,(GH475*(1+GH$5/Setup!$C$36)+IF($V476=15,N($F476),0))-CL476-EJ476)</f>
        <v>0</v>
      </c>
      <c r="GI476" s="48" t="n">
        <f aca="false">IF((GI475*(1+GI$5/Setup!$C$36)+IF($V476=16,N($F476),0))-CM476-EK476&lt;0.005,0,(GI475*(1+GI$5/Setup!$C$36)+IF($V476=16,N($F476),0))-CM476-EK476)</f>
        <v>0</v>
      </c>
      <c r="GJ476" s="48" t="n">
        <f aca="false">IF((GJ475*(1+GJ$5/Setup!$C$36)+IF($V476=17,N($F476),0))-CN476-EL476&lt;0.005,0,(GJ475*(1+GJ$5/Setup!$C$36)+IF($V476=17,N($F476),0))-CN476-EL476)</f>
        <v>0</v>
      </c>
      <c r="GK476" s="48" t="n">
        <f aca="false">IF((GK475*(1+GK$5/Setup!$C$36)+IF($V476=18,N($F476),0))-CO476-EM476&lt;0.005,0,(GK475*(1+GK$5/Setup!$C$36)+IF($V476=18,N($F476),0))-CO476-EM476)</f>
        <v>0</v>
      </c>
      <c r="GL476" s="48" t="n">
        <f aca="false">IF((GL475*(1+GL$5/Setup!$C$36)+IF($V476=19,N($F476),0))-CP476-EN476&lt;0.005,0,(GL475*(1+GL$5/Setup!$C$36)+IF($V476=19,N($F476),0))-CP476-EN476)</f>
        <v>0</v>
      </c>
      <c r="GM476" s="48" t="n">
        <f aca="false">IF((GM475*(1+GM$5/Setup!$C$36)+IF($V476=20,N($F476),0))-CQ476-EO476&lt;0.005,0,(GM475*(1+GM$5/Setup!$C$36)+IF($V476=20,N($F476),0))-CQ476-EO476)</f>
        <v>0</v>
      </c>
      <c r="GN476" s="48" t="n">
        <f aca="false">IF((GN475*(1+GN$5/Setup!$C$36)+IF($V476=21,N($F476),0))-CR476-EP476&lt;0.005,0,(GN475*(1+GN$5/Setup!$C$36)+IF($V476=21,N($F476),0))-CR476-EP476)</f>
        <v>0</v>
      </c>
      <c r="GO476" s="48" t="n">
        <f aca="false">IF((GO475*(1+GO$5/Setup!$C$36)+IF($V476=22,N($F476),0))-CS476-EQ476&lt;0.005,0,(GO475*(1+GO$5/Setup!$C$36)+IF($V476=22,N($F476),0))-CS476-EQ476)</f>
        <v>0</v>
      </c>
      <c r="GP476" s="48" t="n">
        <f aca="false">IF((GP475*(1+GP$5/Setup!$C$36)+IF($V476=23,N($F476),0))-CT476-ER476&lt;0.005,0,(GP475*(1+GP$5/Setup!$C$36)+IF($V476=23,N($F476),0))-CT476-ER476)</f>
        <v>0</v>
      </c>
      <c r="GQ476" s="48" t="n">
        <f aca="false">IF((GQ475*(1+GQ$5/Setup!$C$36)+IF($V476=24,N($F476),0))-CU476-ES476&lt;0.005,0,(GQ475*(1+GQ$5/Setup!$C$36)+IF($V476=24,N($F476),0))-CU476-ES476)</f>
        <v>0</v>
      </c>
      <c r="GR476" s="48" t="n">
        <f aca="false">IF((GR475*(1+GR$5/Setup!$C$36)+IF($V476=25,N($F476),0))-CV476-ET476&lt;0.005,0,(GR475*(1+GR$5/Setup!$C$36)+IF($V476=25,N($F476),0))-CV476-ET476)</f>
        <v>0</v>
      </c>
      <c r="GS476" s="48" t="n">
        <f aca="false">IF((GS475*(1+GS$5/Setup!$C$36)+IF($V476=26,N($F476),0))-CW476-EU476&lt;0.005,0,(GS475*(1+GS$5/Setup!$C$36)+IF($V476=26,N($F476),0))-CW476-EU476)</f>
        <v>0</v>
      </c>
      <c r="GT476" s="48" t="n">
        <f aca="false">IF((GT475*(1+GT$5/Setup!$C$36)+IF($V476=27,N($F476),0))-CX476-EV476&lt;0.005,0,(GT475*(1+GT$5/Setup!$C$36)+IF($V476=27,N($F476),0))-CX476-EV476)</f>
        <v>0</v>
      </c>
      <c r="GU476" s="48" t="n">
        <f aca="false">IF((GU475*(1+GU$5/Setup!$C$36)+IF($V476=28,N($F476),0))-CY476-EW476&lt;0.005,0,(GU475*(1+GU$5/Setup!$C$36)+IF($V476=28,N($F476),0))-CY476-EW476)</f>
        <v>0</v>
      </c>
      <c r="GV476" s="48" t="n">
        <f aca="false">IF((GV475*(1+GV$5/Setup!$C$36)+IF($V476=29,N($F476),0))-CZ476-EX476&lt;0.005,0,(GV475*(1+GV$5/Setup!$C$36)+IF($V476=29,N($F476),0))-CZ476-EX476)</f>
        <v>0</v>
      </c>
      <c r="GW476" s="48" t="n">
        <f aca="false">IF((GW475*(1+GW$5/Setup!$C$36)+IF($V476=30,N($F476),0))-DA476-EY476&lt;0.005,0,(GW475*(1+GW$5/Setup!$C$36)+IF($V476=30,N($F476),0))-DA476-EY476)</f>
        <v>0</v>
      </c>
      <c r="GX476" s="48" t="n">
        <f aca="false">IF((GX475*(1+GX$5/Setup!$C$36)+IF($V476=31,N($F476),0))-DB476-EZ476&lt;0.005,0,(GX475*(1+GX$5/Setup!$C$36)+IF($V476=31,N($F476),0))-DB476-EZ476)</f>
        <v>0</v>
      </c>
      <c r="GY476" s="48" t="n">
        <f aca="false">IF((GY475*(1+GY$5/Setup!$C$36)+IF($V476=32,N($F476),0))-DC476-FA476&lt;0.005,0,(GY475*(1+GY$5/Setup!$C$36)+IF($V476=32,N($F476),0))-DC476-FA476)</f>
        <v>0</v>
      </c>
      <c r="GZ476" s="48" t="n">
        <f aca="false">IF((GZ475*(1+GZ$5/Setup!$C$36)+IF($V476=33,N($F476),0))-DD476-FB476&lt;0.005,0,(GZ475*(1+GZ$5/Setup!$C$36)+IF($V476=33,N($F476),0))-DD476-FB476)</f>
        <v>0</v>
      </c>
      <c r="HA476" s="48" t="n">
        <f aca="false">IF((HA475*(1+HA$5/Setup!$C$36)+IF($V476=34,N($F476),0))-DE476-FC476&lt;0.005,0,(HA475*(1+HA$5/Setup!$C$36)+IF($V476=34,N($F476),0))-DE476-FC476)</f>
        <v>0</v>
      </c>
      <c r="HB476" s="48" t="n">
        <f aca="false">IF((HB475*(1+HB$5/Setup!$C$36)+IF($V476=35,N($F476),0))-DF476-FD476&lt;0.005,0,(HB475*(1+HB$5/Setup!$C$36)+IF($V476=35,N($F476),0))-DF476-FD476)</f>
        <v>0</v>
      </c>
      <c r="HC476" s="48" t="n">
        <f aca="false">IF((HC475*(1+HC$5/Setup!$C$36)+IF($V476=36,N($F476),0))-DG476-FE476&lt;0.005,0,(HC475*(1+HC$5/Setup!$C$36)+IF($V476=36,N($F476),0))-DG476-FE476)</f>
        <v>0</v>
      </c>
      <c r="HD476" s="48" t="n">
        <f aca="false">IF((HD475*(1+HD$5/Setup!$C$36)+IF($V476=37,N($F476),0))-DH476-FF476&lt;0.005,0,(HD475*(1+HD$5/Setup!$C$36)+IF($V476=37,N($F476),0))-DH476-FF476)</f>
        <v>0</v>
      </c>
      <c r="HE476" s="48" t="n">
        <f aca="false">IF((HE475*(1+HE$5/Setup!$C$36)+IF($V476=38,N($F476),0))-DI476-FG476&lt;0.005,0,(HE475*(1+HE$5/Setup!$C$36)+IF($V476=38,N($F476),0))-DI476-FG476)</f>
        <v>0</v>
      </c>
      <c r="HF476" s="48" t="n">
        <f aca="false">IF((HF475*(1+HF$5/Setup!$C$36)+IF($V476=39,N($F476),0))-DJ476-FH476&lt;0.005,0,(HF475*(1+HF$5/Setup!$C$36)+IF($V476=39,N($F476),0))-DJ476-FH476)</f>
        <v>0</v>
      </c>
      <c r="HG476" s="48" t="n">
        <f aca="false">IF((HG475*(1+HG$5/Setup!$C$36)+IF($V476=40,N($F476),0))-DK476-FI476&lt;0.005,0,(HG475*(1+HG$5/Setup!$C$36)+IF($V476=40,N($F476),0))-DK476-FI476)</f>
        <v>0</v>
      </c>
      <c r="HH476" s="48" t="n">
        <f aca="false">IF((HH475*(1+HH$5/Setup!$C$36)+IF($V476=41,N($F476),0))-DL476-FJ476&lt;0.005,0,(HH475*(1+HH$5/Setup!$C$36)+IF($V476=41,N($F476),0))-DL476-FJ476)</f>
        <v>0</v>
      </c>
      <c r="HI476" s="48" t="n">
        <f aca="false">IF((HI475*(1+HI$5/Setup!$C$36)+IF($V476=42,N($F476),0))-DM476-FK476&lt;0.005,0,(HI475*(1+HI$5/Setup!$C$36)+IF($V476=42,N($F476),0))-DM476-FK476)</f>
        <v>0</v>
      </c>
      <c r="HJ476" s="48" t="n">
        <f aca="false">IF((HJ475*(1+HJ$5/Setup!$C$36)+IF($V476=43,N($F476),0))-DN476-FL476&lt;0.005,0,(HJ475*(1+HJ$5/Setup!$C$36)+IF($V476=43,N($F476),0))-DN476-FL476)</f>
        <v>0</v>
      </c>
      <c r="HK476" s="48" t="n">
        <f aca="false">IF((HK475*(1+HK$5/Setup!$C$36)+IF($V476=44,N($F476),0))-DO476-FM476&lt;0.005,0,(HK475*(1+HK$5/Setup!$C$36)+IF($V476=44,N($F476),0))-DO476-FM476)</f>
        <v>0</v>
      </c>
      <c r="HL476" s="48" t="n">
        <f aca="false">IF((HL475*(1+HL$5/Setup!$C$36)+IF($V476=45,N($F476),0))-DP476-FN476&lt;0.005,0,(HL475*(1+HL$5/Setup!$C$36)+IF($V476=45,N($F476),0))-DP476-FN476)</f>
        <v>0</v>
      </c>
      <c r="HM476" s="48" t="n">
        <f aca="false">IF((HM475*(1+HM$5/Setup!$C$36)+IF($V476=46,N($F476),0))-DQ476-FO476&lt;0.005,0,(HM475*(1+HM$5/Setup!$C$36)+IF($V476=46,N($F476),0))-DQ476-FO476)</f>
        <v>0</v>
      </c>
      <c r="HN476" s="48" t="n">
        <f aca="false">IF((HN475*(1+HN$5/Setup!$C$36)+IF($V476=47,N($F476),0))-DR476-FP476&lt;0.005,0,(HN475*(1+HN$5/Setup!$C$36)+IF($V476=47,N($F476),0))-DR476-FP476)</f>
        <v>0</v>
      </c>
      <c r="HO476" s="48" t="n">
        <f aca="false">IF((HO475*(1+HO$5/Setup!$C$36)+IF($V476=48,N($F476),0))-DS476-FQ476&lt;0.005,0,(HO475*(1+HO$5/Setup!$C$36)+IF($V476=48,N($F476),0))-DS476-FQ476)</f>
        <v>0</v>
      </c>
      <c r="HP476" s="48" t="n">
        <f aca="false">IF((HP475*(1+HP$5/Setup!$C$36)+IF($V476=49,N($F476),0))-DT476-FR476&lt;0.005,0,(HP475*(1+HP$5/Setup!$C$36)+IF($V476=49,N($F476),0))-DT476-FR476)</f>
        <v>0</v>
      </c>
      <c r="HQ476" s="48" t="n">
        <f aca="false">IF((HQ475*(1+HQ$5/Setup!$C$36)+IF($V476=50,N($F476),0))-DU476-FS476&lt;0.005,0,(HQ475*(1+HQ$5/Setup!$C$36)+IF($V476=50,N($F476),0))-DU476-FS476)</f>
        <v>0</v>
      </c>
    </row>
    <row r="477" customFormat="false" ht="15" hidden="false" customHeight="false" outlineLevel="0" collapsed="false">
      <c r="A477" s="44" t="n">
        <v>469</v>
      </c>
      <c r="B477" s="45" t="n">
        <f aca="false">IF(Setup!$C$7="Every month",EDATE(Setup!$C$8,($A477-1)),IF(Setup!$C$7="Twice a month",DATE(YEAR(Setup!$C$8),MONTH(Setup!$C$8)+INT((($A477-1)+Setup!$C$41)/2),MIN(IF(MOD(($A477-1)+Setup!$C$41,2)=0,Setup!$C$39,Setup!$C$40),DAY(EOMONTH(DATE(YEAR(Setup!$C$8),MONTH(Setup!$C$8)+INT((($A477-1)+Setup!$C$41)/2),1),0)))),Setup!$C$8+($A477-1)*IF(Setup!$C$7="Every week",7,14)))</f>
        <v>52877</v>
      </c>
      <c r="C477" s="45" t="n">
        <f aca="false">IF(Setup!$C$7="Every month",EDATE(Setup!$C$8,$A477),IF(Setup!$C$7="Twice a month",DATE(YEAR(Setup!$C$8),MONTH(Setup!$C$8)+INT(($A477+Setup!$C$41)/2),MIN(IF(MOD($A477+Setup!$C$41,2)=0,Setup!$C$39,Setup!$C$40),DAY(EOMONTH(DATE(YEAR(Setup!$C$8),MONTH(Setup!$C$8)+INT(($A477+Setup!$C$41)/2),1),0)))),Setup!$C$8+$A477*IF(Setup!$C$7="Every week",7,14)))</f>
        <v>52891</v>
      </c>
      <c r="D477" s="46"/>
      <c r="E477" s="47"/>
      <c r="F477" s="47"/>
      <c r="G477" s="47"/>
      <c r="H477" s="47"/>
      <c r="I477" s="48" t="n">
        <f aca="false">N(Setup!$C$11)+N(E477)</f>
        <v>100</v>
      </c>
      <c r="J477" s="48" t="n">
        <f aca="false">MIN(Setup!$C$37,MAX(I477,0))</f>
        <v>9.23076923076923</v>
      </c>
      <c r="K477" s="48" t="n">
        <f aca="false">MIN(MAX(N(Setup!$C$14)-L476,0),MAX(I477-J477,0))</f>
        <v>0</v>
      </c>
      <c r="L477" s="48" t="n">
        <f aca="false">L476+K477-N(G477)</f>
        <v>500</v>
      </c>
      <c r="M477" s="48" t="n">
        <f aca="false">M476+J477-N(H477)</f>
        <v>4329.23076923075</v>
      </c>
      <c r="N477" s="48" t="n">
        <f aca="false">SUM(BX477:DU477)</f>
        <v>0</v>
      </c>
      <c r="O477" s="48" t="n">
        <f aca="false">SUM(Z477:BW477)-N477</f>
        <v>65</v>
      </c>
      <c r="P477" s="48" t="n">
        <f aca="false">MAX(I477-J477-K477,0)+O477</f>
        <v>155.769230769231</v>
      </c>
      <c r="Q477" s="48" t="n">
        <f aca="false">SUM(DV477:FS477)</f>
        <v>0</v>
      </c>
      <c r="R477" s="49" t="n">
        <f aca="false">N477+J477+K477+Q477</f>
        <v>9.23076923076923</v>
      </c>
      <c r="S477" s="48" t="n">
        <f aca="false">T477-T476-N(F477)+N477+Q477</f>
        <v>0</v>
      </c>
      <c r="T477" s="49" t="n">
        <f aca="false">SUM(FT477:HQ477)</f>
        <v>0</v>
      </c>
      <c r="U477" s="44" t="str">
        <f aca="false">IF(T476&lt;0.005,"",INDEX(Helpers!$C$2:$C$51,IF(_xlfn.MINIFS($DV$6:$FS$6,DV477:FS477,"&gt;0.005")=0,V477,_xlfn.MINIFS($DV$6:$FS$6,DV477:FS477,"&gt;0.005"))))</f>
        <v/>
      </c>
      <c r="V477" s="44" t="n">
        <f aca="false">IF(_xlfn.MINIFS($FT$6:$HQ$6,FT476:HQ476,"&gt;0.005")=0,1,_xlfn.MINIFS($FT$6:$HQ$6,FT476:HQ476,"&gt;0.005"))</f>
        <v>1</v>
      </c>
      <c r="W477" s="44" t="n">
        <f aca="false">IF(AND(D477&lt;&gt;"Paid",T476&gt;0.005),1,0)</f>
        <v>0</v>
      </c>
      <c r="X477" s="48" t="n">
        <f aca="false">SUMPRODUCT(((Helpers!$G$2:$G$51*(1+(Helpers!$D$2:$D$51+0.000000001)/12)^(($B477-Setup!$C$8)/(365.25/12))-Helpers!$E$2:$E$51*((1+(Helpers!$D$2:$D$51+0.000000001)/12)^(($B477-Setup!$C$8)/(365.25/12))-1)/((Helpers!$D$2:$D$51+0.000000001)/12))&gt;0)*(Helpers!$G$2:$G$51*(1+(Helpers!$D$2:$D$51+0.000000001)/12)^(($B477-Setup!$C$8)/(365.25/12))-Helpers!$E$2:$E$51*((1+(Helpers!$D$2:$D$51+0.000000001)/12)^(($B477-Setup!$C$8)/(365.25/12))-1)/((Helpers!$D$2:$D$51+0.000000001)/12)))</f>
        <v>0</v>
      </c>
      <c r="Y477" s="48"/>
      <c r="Z477" s="48" t="n">
        <f aca="false">IF(OR(N(Z$5)=0,Z$6=""),0,Z$5*((DATE(YEAR($B477),MONTH($B477),MIN(Z$6,DAY(EOMONTH($B477,0))))&gt;=$B477)*(DATE(YEAR($B477),MONTH($B477),MIN(Z$6,DAY(EOMONTH($B477,0))))&lt;$C477)+(DATE(YEAR($B477),MONTH($B477)+1,MIN(Z$6,DAY(EOMONTH($B477,1))))&gt;=$B477)*(DATE(YEAR($B477),MONTH($B477)+1,MIN(Z$6,DAY(EOMONTH($B477,1))))&lt;$C477)))</f>
        <v>25</v>
      </c>
      <c r="AA477" s="48" t="n">
        <f aca="false">IF(OR(N(AA$5)=0,AA$6=""),0,AA$5*((DATE(YEAR($B477),MONTH($B477),MIN(AA$6,DAY(EOMONTH($B477,0))))&gt;=$B477)*(DATE(YEAR($B477),MONTH($B477),MIN(AA$6,DAY(EOMONTH($B477,0))))&lt;$C477)+(DATE(YEAR($B477),MONTH($B477)+1,MIN(AA$6,DAY(EOMONTH($B477,1))))&gt;=$B477)*(DATE(YEAR($B477),MONTH($B477)+1,MIN(AA$6,DAY(EOMONTH($B477,1))))&lt;$C477)))</f>
        <v>40</v>
      </c>
      <c r="AB477" s="48" t="n">
        <f aca="false">IF(OR(N(AB$5)=0,AB$6=""),0,AB$5*((DATE(YEAR($B477),MONTH($B477),MIN(AB$6,DAY(EOMONTH($B477,0))))&gt;=$B477)*(DATE(YEAR($B477),MONTH($B477),MIN(AB$6,DAY(EOMONTH($B477,0))))&lt;$C477)+(DATE(YEAR($B477),MONTH($B477)+1,MIN(AB$6,DAY(EOMONTH($B477,1))))&gt;=$B477)*(DATE(YEAR($B477),MONTH($B477)+1,MIN(AB$6,DAY(EOMONTH($B477,1))))&lt;$C477)))</f>
        <v>0</v>
      </c>
      <c r="AC477" s="48" t="n">
        <f aca="false">IF(OR(N(AC$5)=0,AC$6=""),0,AC$5*((DATE(YEAR($B477),MONTH($B477),MIN(AC$6,DAY(EOMONTH($B477,0))))&gt;=$B477)*(DATE(YEAR($B477),MONTH($B477),MIN(AC$6,DAY(EOMONTH($B477,0))))&lt;$C477)+(DATE(YEAR($B477),MONTH($B477)+1,MIN(AC$6,DAY(EOMONTH($B477,1))))&gt;=$B477)*(DATE(YEAR($B477),MONTH($B477)+1,MIN(AC$6,DAY(EOMONTH($B477,1))))&lt;$C477)))</f>
        <v>0</v>
      </c>
      <c r="AD477" s="48" t="n">
        <f aca="false">IF(OR(N(AD$5)=0,AD$6=""),0,AD$5*((DATE(YEAR($B477),MONTH($B477),MIN(AD$6,DAY(EOMONTH($B477,0))))&gt;=$B477)*(DATE(YEAR($B477),MONTH($B477),MIN(AD$6,DAY(EOMONTH($B477,0))))&lt;$C477)+(DATE(YEAR($B477),MONTH($B477)+1,MIN(AD$6,DAY(EOMONTH($B477,1))))&gt;=$B477)*(DATE(YEAR($B477),MONTH($B477)+1,MIN(AD$6,DAY(EOMONTH($B477,1))))&lt;$C477)))</f>
        <v>0</v>
      </c>
      <c r="AE477" s="48" t="n">
        <f aca="false">IF(OR(N(AE$5)=0,AE$6=""),0,AE$5*((DATE(YEAR($B477),MONTH($B477),MIN(AE$6,DAY(EOMONTH($B477,0))))&gt;=$B477)*(DATE(YEAR($B477),MONTH($B477),MIN(AE$6,DAY(EOMONTH($B477,0))))&lt;$C477)+(DATE(YEAR($B477),MONTH($B477)+1,MIN(AE$6,DAY(EOMONTH($B477,1))))&gt;=$B477)*(DATE(YEAR($B477),MONTH($B477)+1,MIN(AE$6,DAY(EOMONTH($B477,1))))&lt;$C477)))</f>
        <v>0</v>
      </c>
      <c r="AF477" s="48" t="n">
        <f aca="false">IF(OR(N(AF$5)=0,AF$6=""),0,AF$5*((DATE(YEAR($B477),MONTH($B477),MIN(AF$6,DAY(EOMONTH($B477,0))))&gt;=$B477)*(DATE(YEAR($B477),MONTH($B477),MIN(AF$6,DAY(EOMONTH($B477,0))))&lt;$C477)+(DATE(YEAR($B477),MONTH($B477)+1,MIN(AF$6,DAY(EOMONTH($B477,1))))&gt;=$B477)*(DATE(YEAR($B477),MONTH($B477)+1,MIN(AF$6,DAY(EOMONTH($B477,1))))&lt;$C477)))</f>
        <v>0</v>
      </c>
      <c r="AG477" s="48" t="n">
        <f aca="false">IF(OR(N(AG$5)=0,AG$6=""),0,AG$5*((DATE(YEAR($B477),MONTH($B477),MIN(AG$6,DAY(EOMONTH($B477,0))))&gt;=$B477)*(DATE(YEAR($B477),MONTH($B477),MIN(AG$6,DAY(EOMONTH($B477,0))))&lt;$C477)+(DATE(YEAR($B477),MONTH($B477)+1,MIN(AG$6,DAY(EOMONTH($B477,1))))&gt;=$B477)*(DATE(YEAR($B477),MONTH($B477)+1,MIN(AG$6,DAY(EOMONTH($B477,1))))&lt;$C477)))</f>
        <v>0</v>
      </c>
      <c r="AH477" s="48" t="n">
        <f aca="false">IF(OR(N(AH$5)=0,AH$6=""),0,AH$5*((DATE(YEAR($B477),MONTH($B477),MIN(AH$6,DAY(EOMONTH($B477,0))))&gt;=$B477)*(DATE(YEAR($B477),MONTH($B477),MIN(AH$6,DAY(EOMONTH($B477,0))))&lt;$C477)+(DATE(YEAR($B477),MONTH($B477)+1,MIN(AH$6,DAY(EOMONTH($B477,1))))&gt;=$B477)*(DATE(YEAR($B477),MONTH($B477)+1,MIN(AH$6,DAY(EOMONTH($B477,1))))&lt;$C477)))</f>
        <v>0</v>
      </c>
      <c r="AI477" s="48" t="n">
        <f aca="false">IF(OR(N(AI$5)=0,AI$6=""),0,AI$5*((DATE(YEAR($B477),MONTH($B477),MIN(AI$6,DAY(EOMONTH($B477,0))))&gt;=$B477)*(DATE(YEAR($B477),MONTH($B477),MIN(AI$6,DAY(EOMONTH($B477,0))))&lt;$C477)+(DATE(YEAR($B477),MONTH($B477)+1,MIN(AI$6,DAY(EOMONTH($B477,1))))&gt;=$B477)*(DATE(YEAR($B477),MONTH($B477)+1,MIN(AI$6,DAY(EOMONTH($B477,1))))&lt;$C477)))</f>
        <v>0</v>
      </c>
      <c r="AJ477" s="48" t="n">
        <f aca="false">IF(OR(N(AJ$5)=0,AJ$6=""),0,AJ$5*((DATE(YEAR($B477),MONTH($B477),MIN(AJ$6,DAY(EOMONTH($B477,0))))&gt;=$B477)*(DATE(YEAR($B477),MONTH($B477),MIN(AJ$6,DAY(EOMONTH($B477,0))))&lt;$C477)+(DATE(YEAR($B477),MONTH($B477)+1,MIN(AJ$6,DAY(EOMONTH($B477,1))))&gt;=$B477)*(DATE(YEAR($B477),MONTH($B477)+1,MIN(AJ$6,DAY(EOMONTH($B477,1))))&lt;$C477)))</f>
        <v>0</v>
      </c>
      <c r="AK477" s="48" t="n">
        <f aca="false">IF(OR(N(AK$5)=0,AK$6=""),0,AK$5*((DATE(YEAR($B477),MONTH($B477),MIN(AK$6,DAY(EOMONTH($B477,0))))&gt;=$B477)*(DATE(YEAR($B477),MONTH($B477),MIN(AK$6,DAY(EOMONTH($B477,0))))&lt;$C477)+(DATE(YEAR($B477),MONTH($B477)+1,MIN(AK$6,DAY(EOMONTH($B477,1))))&gt;=$B477)*(DATE(YEAR($B477),MONTH($B477)+1,MIN(AK$6,DAY(EOMONTH($B477,1))))&lt;$C477)))</f>
        <v>0</v>
      </c>
      <c r="AL477" s="48" t="n">
        <f aca="false">IF(OR(N(AL$5)=0,AL$6=""),0,AL$5*((DATE(YEAR($B477),MONTH($B477),MIN(AL$6,DAY(EOMONTH($B477,0))))&gt;=$B477)*(DATE(YEAR($B477),MONTH($B477),MIN(AL$6,DAY(EOMONTH($B477,0))))&lt;$C477)+(DATE(YEAR($B477),MONTH($B477)+1,MIN(AL$6,DAY(EOMONTH($B477,1))))&gt;=$B477)*(DATE(YEAR($B477),MONTH($B477)+1,MIN(AL$6,DAY(EOMONTH($B477,1))))&lt;$C477)))</f>
        <v>0</v>
      </c>
      <c r="AM477" s="48" t="n">
        <f aca="false">IF(OR(N(AM$5)=0,AM$6=""),0,AM$5*((DATE(YEAR($B477),MONTH($B477),MIN(AM$6,DAY(EOMONTH($B477,0))))&gt;=$B477)*(DATE(YEAR($B477),MONTH($B477),MIN(AM$6,DAY(EOMONTH($B477,0))))&lt;$C477)+(DATE(YEAR($B477),MONTH($B477)+1,MIN(AM$6,DAY(EOMONTH($B477,1))))&gt;=$B477)*(DATE(YEAR($B477),MONTH($B477)+1,MIN(AM$6,DAY(EOMONTH($B477,1))))&lt;$C477)))</f>
        <v>0</v>
      </c>
      <c r="AN477" s="48" t="n">
        <f aca="false">IF(OR(N(AN$5)=0,AN$6=""),0,AN$5*((DATE(YEAR($B477),MONTH($B477),MIN(AN$6,DAY(EOMONTH($B477,0))))&gt;=$B477)*(DATE(YEAR($B477),MONTH($B477),MIN(AN$6,DAY(EOMONTH($B477,0))))&lt;$C477)+(DATE(YEAR($B477),MONTH($B477)+1,MIN(AN$6,DAY(EOMONTH($B477,1))))&gt;=$B477)*(DATE(YEAR($B477),MONTH($B477)+1,MIN(AN$6,DAY(EOMONTH($B477,1))))&lt;$C477)))</f>
        <v>0</v>
      </c>
      <c r="AO477" s="48" t="n">
        <f aca="false">IF(OR(N(AO$5)=0,AO$6=""),0,AO$5*((DATE(YEAR($B477),MONTH($B477),MIN(AO$6,DAY(EOMONTH($B477,0))))&gt;=$B477)*(DATE(YEAR($B477),MONTH($B477),MIN(AO$6,DAY(EOMONTH($B477,0))))&lt;$C477)+(DATE(YEAR($B477),MONTH($B477)+1,MIN(AO$6,DAY(EOMONTH($B477,1))))&gt;=$B477)*(DATE(YEAR($B477),MONTH($B477)+1,MIN(AO$6,DAY(EOMONTH($B477,1))))&lt;$C477)))</f>
        <v>0</v>
      </c>
      <c r="AP477" s="48" t="n">
        <f aca="false">IF(OR(N(AP$5)=0,AP$6=""),0,AP$5*((DATE(YEAR($B477),MONTH($B477),MIN(AP$6,DAY(EOMONTH($B477,0))))&gt;=$B477)*(DATE(YEAR($B477),MONTH($B477),MIN(AP$6,DAY(EOMONTH($B477,0))))&lt;$C477)+(DATE(YEAR($B477),MONTH($B477)+1,MIN(AP$6,DAY(EOMONTH($B477,1))))&gt;=$B477)*(DATE(YEAR($B477),MONTH($B477)+1,MIN(AP$6,DAY(EOMONTH($B477,1))))&lt;$C477)))</f>
        <v>0</v>
      </c>
      <c r="AQ477" s="48" t="n">
        <f aca="false">IF(OR(N(AQ$5)=0,AQ$6=""),0,AQ$5*((DATE(YEAR($B477),MONTH($B477),MIN(AQ$6,DAY(EOMONTH($B477,0))))&gt;=$B477)*(DATE(YEAR($B477),MONTH($B477),MIN(AQ$6,DAY(EOMONTH($B477,0))))&lt;$C477)+(DATE(YEAR($B477),MONTH($B477)+1,MIN(AQ$6,DAY(EOMONTH($B477,1))))&gt;=$B477)*(DATE(YEAR($B477),MONTH($B477)+1,MIN(AQ$6,DAY(EOMONTH($B477,1))))&lt;$C477)))</f>
        <v>0</v>
      </c>
      <c r="AR477" s="48" t="n">
        <f aca="false">IF(OR(N(AR$5)=0,AR$6=""),0,AR$5*((DATE(YEAR($B477),MONTH($B477),MIN(AR$6,DAY(EOMONTH($B477,0))))&gt;=$B477)*(DATE(YEAR($B477),MONTH($B477),MIN(AR$6,DAY(EOMONTH($B477,0))))&lt;$C477)+(DATE(YEAR($B477),MONTH($B477)+1,MIN(AR$6,DAY(EOMONTH($B477,1))))&gt;=$B477)*(DATE(YEAR($B477),MONTH($B477)+1,MIN(AR$6,DAY(EOMONTH($B477,1))))&lt;$C477)))</f>
        <v>0</v>
      </c>
      <c r="AS477" s="48" t="n">
        <f aca="false">IF(OR(N(AS$5)=0,AS$6=""),0,AS$5*((DATE(YEAR($B477),MONTH($B477),MIN(AS$6,DAY(EOMONTH($B477,0))))&gt;=$B477)*(DATE(YEAR($B477),MONTH($B477),MIN(AS$6,DAY(EOMONTH($B477,0))))&lt;$C477)+(DATE(YEAR($B477),MONTH($B477)+1,MIN(AS$6,DAY(EOMONTH($B477,1))))&gt;=$B477)*(DATE(YEAR($B477),MONTH($B477)+1,MIN(AS$6,DAY(EOMONTH($B477,1))))&lt;$C477)))</f>
        <v>0</v>
      </c>
      <c r="AT477" s="48" t="n">
        <f aca="false">IF(OR(N(AT$5)=0,AT$6=""),0,AT$5*((DATE(YEAR($B477),MONTH($B477),MIN(AT$6,DAY(EOMONTH($B477,0))))&gt;=$B477)*(DATE(YEAR($B477),MONTH($B477),MIN(AT$6,DAY(EOMONTH($B477,0))))&lt;$C477)+(DATE(YEAR($B477),MONTH($B477)+1,MIN(AT$6,DAY(EOMONTH($B477,1))))&gt;=$B477)*(DATE(YEAR($B477),MONTH($B477)+1,MIN(AT$6,DAY(EOMONTH($B477,1))))&lt;$C477)))</f>
        <v>0</v>
      </c>
      <c r="AU477" s="48" t="n">
        <f aca="false">IF(OR(N(AU$5)=0,AU$6=""),0,AU$5*((DATE(YEAR($B477),MONTH($B477),MIN(AU$6,DAY(EOMONTH($B477,0))))&gt;=$B477)*(DATE(YEAR($B477),MONTH($B477),MIN(AU$6,DAY(EOMONTH($B477,0))))&lt;$C477)+(DATE(YEAR($B477),MONTH($B477)+1,MIN(AU$6,DAY(EOMONTH($B477,1))))&gt;=$B477)*(DATE(YEAR($B477),MONTH($B477)+1,MIN(AU$6,DAY(EOMONTH($B477,1))))&lt;$C477)))</f>
        <v>0</v>
      </c>
      <c r="AV477" s="48" t="n">
        <f aca="false">IF(OR(N(AV$5)=0,AV$6=""),0,AV$5*((DATE(YEAR($B477),MONTH($B477),MIN(AV$6,DAY(EOMONTH($B477,0))))&gt;=$B477)*(DATE(YEAR($B477),MONTH($B477),MIN(AV$6,DAY(EOMONTH($B477,0))))&lt;$C477)+(DATE(YEAR($B477),MONTH($B477)+1,MIN(AV$6,DAY(EOMONTH($B477,1))))&gt;=$B477)*(DATE(YEAR($B477),MONTH($B477)+1,MIN(AV$6,DAY(EOMONTH($B477,1))))&lt;$C477)))</f>
        <v>0</v>
      </c>
      <c r="AW477" s="48" t="n">
        <f aca="false">IF(OR(N(AW$5)=0,AW$6=""),0,AW$5*((DATE(YEAR($B477),MONTH($B477),MIN(AW$6,DAY(EOMONTH($B477,0))))&gt;=$B477)*(DATE(YEAR($B477),MONTH($B477),MIN(AW$6,DAY(EOMONTH($B477,0))))&lt;$C477)+(DATE(YEAR($B477),MONTH($B477)+1,MIN(AW$6,DAY(EOMONTH($B477,1))))&gt;=$B477)*(DATE(YEAR($B477),MONTH($B477)+1,MIN(AW$6,DAY(EOMONTH($B477,1))))&lt;$C477)))</f>
        <v>0</v>
      </c>
      <c r="AX477" s="48" t="n">
        <f aca="false">IF(OR(N(AX$5)=0,AX$6=""),0,AX$5*((DATE(YEAR($B477),MONTH($B477),MIN(AX$6,DAY(EOMONTH($B477,0))))&gt;=$B477)*(DATE(YEAR($B477),MONTH($B477),MIN(AX$6,DAY(EOMONTH($B477,0))))&lt;$C477)+(DATE(YEAR($B477),MONTH($B477)+1,MIN(AX$6,DAY(EOMONTH($B477,1))))&gt;=$B477)*(DATE(YEAR($B477),MONTH($B477)+1,MIN(AX$6,DAY(EOMONTH($B477,1))))&lt;$C477)))</f>
        <v>0</v>
      </c>
      <c r="AY477" s="48" t="n">
        <f aca="false">IF(OR(N(AY$5)=0,AY$6=""),0,AY$5*((DATE(YEAR($B477),MONTH($B477),MIN(AY$6,DAY(EOMONTH($B477,0))))&gt;=$B477)*(DATE(YEAR($B477),MONTH($B477),MIN(AY$6,DAY(EOMONTH($B477,0))))&lt;$C477)+(DATE(YEAR($B477),MONTH($B477)+1,MIN(AY$6,DAY(EOMONTH($B477,1))))&gt;=$B477)*(DATE(YEAR($B477),MONTH($B477)+1,MIN(AY$6,DAY(EOMONTH($B477,1))))&lt;$C477)))</f>
        <v>0</v>
      </c>
      <c r="AZ477" s="48" t="n">
        <f aca="false">IF(OR(N(AZ$5)=0,AZ$6=""),0,AZ$5*((DATE(YEAR($B477),MONTH($B477),MIN(AZ$6,DAY(EOMONTH($B477,0))))&gt;=$B477)*(DATE(YEAR($B477),MONTH($B477),MIN(AZ$6,DAY(EOMONTH($B477,0))))&lt;$C477)+(DATE(YEAR($B477),MONTH($B477)+1,MIN(AZ$6,DAY(EOMONTH($B477,1))))&gt;=$B477)*(DATE(YEAR($B477),MONTH($B477)+1,MIN(AZ$6,DAY(EOMONTH($B477,1))))&lt;$C477)))</f>
        <v>0</v>
      </c>
      <c r="BA477" s="48" t="n">
        <f aca="false">IF(OR(N(BA$5)=0,BA$6=""),0,BA$5*((DATE(YEAR($B477),MONTH($B477),MIN(BA$6,DAY(EOMONTH($B477,0))))&gt;=$B477)*(DATE(YEAR($B477),MONTH($B477),MIN(BA$6,DAY(EOMONTH($B477,0))))&lt;$C477)+(DATE(YEAR($B477),MONTH($B477)+1,MIN(BA$6,DAY(EOMONTH($B477,1))))&gt;=$B477)*(DATE(YEAR($B477),MONTH($B477)+1,MIN(BA$6,DAY(EOMONTH($B477,1))))&lt;$C477)))</f>
        <v>0</v>
      </c>
      <c r="BB477" s="48" t="n">
        <f aca="false">IF(OR(N(BB$5)=0,BB$6=""),0,BB$5*((DATE(YEAR($B477),MONTH($B477),MIN(BB$6,DAY(EOMONTH($B477,0))))&gt;=$B477)*(DATE(YEAR($B477),MONTH($B477),MIN(BB$6,DAY(EOMONTH($B477,0))))&lt;$C477)+(DATE(YEAR($B477),MONTH($B477)+1,MIN(BB$6,DAY(EOMONTH($B477,1))))&gt;=$B477)*(DATE(YEAR($B477),MONTH($B477)+1,MIN(BB$6,DAY(EOMONTH($B477,1))))&lt;$C477)))</f>
        <v>0</v>
      </c>
      <c r="BC477" s="48" t="n">
        <f aca="false">IF(OR(N(BC$5)=0,BC$6=""),0,BC$5*((DATE(YEAR($B477),MONTH($B477),MIN(BC$6,DAY(EOMONTH($B477,0))))&gt;=$B477)*(DATE(YEAR($B477),MONTH($B477),MIN(BC$6,DAY(EOMONTH($B477,0))))&lt;$C477)+(DATE(YEAR($B477),MONTH($B477)+1,MIN(BC$6,DAY(EOMONTH($B477,1))))&gt;=$B477)*(DATE(YEAR($B477),MONTH($B477)+1,MIN(BC$6,DAY(EOMONTH($B477,1))))&lt;$C477)))</f>
        <v>0</v>
      </c>
      <c r="BD477" s="48" t="n">
        <f aca="false">IF(OR(N(BD$5)=0,BD$6=""),0,BD$5*((DATE(YEAR($B477),MONTH($B477),MIN(BD$6,DAY(EOMONTH($B477,0))))&gt;=$B477)*(DATE(YEAR($B477),MONTH($B477),MIN(BD$6,DAY(EOMONTH($B477,0))))&lt;$C477)+(DATE(YEAR($B477),MONTH($B477)+1,MIN(BD$6,DAY(EOMONTH($B477,1))))&gt;=$B477)*(DATE(YEAR($B477),MONTH($B477)+1,MIN(BD$6,DAY(EOMONTH($B477,1))))&lt;$C477)))</f>
        <v>0</v>
      </c>
      <c r="BE477" s="48" t="n">
        <f aca="false">IF(OR(N(BE$5)=0,BE$6=""),0,BE$5*((DATE(YEAR($B477),MONTH($B477),MIN(BE$6,DAY(EOMONTH($B477,0))))&gt;=$B477)*(DATE(YEAR($B477),MONTH($B477),MIN(BE$6,DAY(EOMONTH($B477,0))))&lt;$C477)+(DATE(YEAR($B477),MONTH($B477)+1,MIN(BE$6,DAY(EOMONTH($B477,1))))&gt;=$B477)*(DATE(YEAR($B477),MONTH($B477)+1,MIN(BE$6,DAY(EOMONTH($B477,1))))&lt;$C477)))</f>
        <v>0</v>
      </c>
      <c r="BF477" s="48" t="n">
        <f aca="false">IF(OR(N(BF$5)=0,BF$6=""),0,BF$5*((DATE(YEAR($B477),MONTH($B477),MIN(BF$6,DAY(EOMONTH($B477,0))))&gt;=$B477)*(DATE(YEAR($B477),MONTH($B477),MIN(BF$6,DAY(EOMONTH($B477,0))))&lt;$C477)+(DATE(YEAR($B477),MONTH($B477)+1,MIN(BF$6,DAY(EOMONTH($B477,1))))&gt;=$B477)*(DATE(YEAR($B477),MONTH($B477)+1,MIN(BF$6,DAY(EOMONTH($B477,1))))&lt;$C477)))</f>
        <v>0</v>
      </c>
      <c r="BG477" s="48" t="n">
        <f aca="false">IF(OR(N(BG$5)=0,BG$6=""),0,BG$5*((DATE(YEAR($B477),MONTH($B477),MIN(BG$6,DAY(EOMONTH($B477,0))))&gt;=$B477)*(DATE(YEAR($B477),MONTH($B477),MIN(BG$6,DAY(EOMONTH($B477,0))))&lt;$C477)+(DATE(YEAR($B477),MONTH($B477)+1,MIN(BG$6,DAY(EOMONTH($B477,1))))&gt;=$B477)*(DATE(YEAR($B477),MONTH($B477)+1,MIN(BG$6,DAY(EOMONTH($B477,1))))&lt;$C477)))</f>
        <v>0</v>
      </c>
      <c r="BH477" s="48" t="n">
        <f aca="false">IF(OR(N(BH$5)=0,BH$6=""),0,BH$5*((DATE(YEAR($B477),MONTH($B477),MIN(BH$6,DAY(EOMONTH($B477,0))))&gt;=$B477)*(DATE(YEAR($B477),MONTH($B477),MIN(BH$6,DAY(EOMONTH($B477,0))))&lt;$C477)+(DATE(YEAR($B477),MONTH($B477)+1,MIN(BH$6,DAY(EOMONTH($B477,1))))&gt;=$B477)*(DATE(YEAR($B477),MONTH($B477)+1,MIN(BH$6,DAY(EOMONTH($B477,1))))&lt;$C477)))</f>
        <v>0</v>
      </c>
      <c r="BI477" s="48" t="n">
        <f aca="false">IF(OR(N(BI$5)=0,BI$6=""),0,BI$5*((DATE(YEAR($B477),MONTH($B477),MIN(BI$6,DAY(EOMONTH($B477,0))))&gt;=$B477)*(DATE(YEAR($B477),MONTH($B477),MIN(BI$6,DAY(EOMONTH($B477,0))))&lt;$C477)+(DATE(YEAR($B477),MONTH($B477)+1,MIN(BI$6,DAY(EOMONTH($B477,1))))&gt;=$B477)*(DATE(YEAR($B477),MONTH($B477)+1,MIN(BI$6,DAY(EOMONTH($B477,1))))&lt;$C477)))</f>
        <v>0</v>
      </c>
      <c r="BJ477" s="48" t="n">
        <f aca="false">IF(OR(N(BJ$5)=0,BJ$6=""),0,BJ$5*((DATE(YEAR($B477),MONTH($B477),MIN(BJ$6,DAY(EOMONTH($B477,0))))&gt;=$B477)*(DATE(YEAR($B477),MONTH($B477),MIN(BJ$6,DAY(EOMONTH($B477,0))))&lt;$C477)+(DATE(YEAR($B477),MONTH($B477)+1,MIN(BJ$6,DAY(EOMONTH($B477,1))))&gt;=$B477)*(DATE(YEAR($B477),MONTH($B477)+1,MIN(BJ$6,DAY(EOMONTH($B477,1))))&lt;$C477)))</f>
        <v>0</v>
      </c>
      <c r="BK477" s="48" t="n">
        <f aca="false">IF(OR(N(BK$5)=0,BK$6=""),0,BK$5*((DATE(YEAR($B477),MONTH($B477),MIN(BK$6,DAY(EOMONTH($B477,0))))&gt;=$B477)*(DATE(YEAR($B477),MONTH($B477),MIN(BK$6,DAY(EOMONTH($B477,0))))&lt;$C477)+(DATE(YEAR($B477),MONTH($B477)+1,MIN(BK$6,DAY(EOMONTH($B477,1))))&gt;=$B477)*(DATE(YEAR($B477),MONTH($B477)+1,MIN(BK$6,DAY(EOMONTH($B477,1))))&lt;$C477)))</f>
        <v>0</v>
      </c>
      <c r="BL477" s="48" t="n">
        <f aca="false">IF(OR(N(BL$5)=0,BL$6=""),0,BL$5*((DATE(YEAR($B477),MONTH($B477),MIN(BL$6,DAY(EOMONTH($B477,0))))&gt;=$B477)*(DATE(YEAR($B477),MONTH($B477),MIN(BL$6,DAY(EOMONTH($B477,0))))&lt;$C477)+(DATE(YEAR($B477),MONTH($B477)+1,MIN(BL$6,DAY(EOMONTH($B477,1))))&gt;=$B477)*(DATE(YEAR($B477),MONTH($B477)+1,MIN(BL$6,DAY(EOMONTH($B477,1))))&lt;$C477)))</f>
        <v>0</v>
      </c>
      <c r="BM477" s="48" t="n">
        <f aca="false">IF(OR(N(BM$5)=0,BM$6=""),0,BM$5*((DATE(YEAR($B477),MONTH($B477),MIN(BM$6,DAY(EOMONTH($B477,0))))&gt;=$B477)*(DATE(YEAR($B477),MONTH($B477),MIN(BM$6,DAY(EOMONTH($B477,0))))&lt;$C477)+(DATE(YEAR($B477),MONTH($B477)+1,MIN(BM$6,DAY(EOMONTH($B477,1))))&gt;=$B477)*(DATE(YEAR($B477),MONTH($B477)+1,MIN(BM$6,DAY(EOMONTH($B477,1))))&lt;$C477)))</f>
        <v>0</v>
      </c>
      <c r="BN477" s="48" t="n">
        <f aca="false">IF(OR(N(BN$5)=0,BN$6=""),0,BN$5*((DATE(YEAR($B477),MONTH($B477),MIN(BN$6,DAY(EOMONTH($B477,0))))&gt;=$B477)*(DATE(YEAR($B477),MONTH($B477),MIN(BN$6,DAY(EOMONTH($B477,0))))&lt;$C477)+(DATE(YEAR($B477),MONTH($B477)+1,MIN(BN$6,DAY(EOMONTH($B477,1))))&gt;=$B477)*(DATE(YEAR($B477),MONTH($B477)+1,MIN(BN$6,DAY(EOMONTH($B477,1))))&lt;$C477)))</f>
        <v>0</v>
      </c>
      <c r="BO477" s="48" t="n">
        <f aca="false">IF(OR(N(BO$5)=0,BO$6=""),0,BO$5*((DATE(YEAR($B477),MONTH($B477),MIN(BO$6,DAY(EOMONTH($B477,0))))&gt;=$B477)*(DATE(YEAR($B477),MONTH($B477),MIN(BO$6,DAY(EOMONTH($B477,0))))&lt;$C477)+(DATE(YEAR($B477),MONTH($B477)+1,MIN(BO$6,DAY(EOMONTH($B477,1))))&gt;=$B477)*(DATE(YEAR($B477),MONTH($B477)+1,MIN(BO$6,DAY(EOMONTH($B477,1))))&lt;$C477)))</f>
        <v>0</v>
      </c>
      <c r="BP477" s="48" t="n">
        <f aca="false">IF(OR(N(BP$5)=0,BP$6=""),0,BP$5*((DATE(YEAR($B477),MONTH($B477),MIN(BP$6,DAY(EOMONTH($B477,0))))&gt;=$B477)*(DATE(YEAR($B477),MONTH($B477),MIN(BP$6,DAY(EOMONTH($B477,0))))&lt;$C477)+(DATE(YEAR($B477),MONTH($B477)+1,MIN(BP$6,DAY(EOMONTH($B477,1))))&gt;=$B477)*(DATE(YEAR($B477),MONTH($B477)+1,MIN(BP$6,DAY(EOMONTH($B477,1))))&lt;$C477)))</f>
        <v>0</v>
      </c>
      <c r="BQ477" s="48" t="n">
        <f aca="false">IF(OR(N(BQ$5)=0,BQ$6=""),0,BQ$5*((DATE(YEAR($B477),MONTH($B477),MIN(BQ$6,DAY(EOMONTH($B477,0))))&gt;=$B477)*(DATE(YEAR($B477),MONTH($B477),MIN(BQ$6,DAY(EOMONTH($B477,0))))&lt;$C477)+(DATE(YEAR($B477),MONTH($B477)+1,MIN(BQ$6,DAY(EOMONTH($B477,1))))&gt;=$B477)*(DATE(YEAR($B477),MONTH($B477)+1,MIN(BQ$6,DAY(EOMONTH($B477,1))))&lt;$C477)))</f>
        <v>0</v>
      </c>
      <c r="BR477" s="48" t="n">
        <f aca="false">IF(OR(N(BR$5)=0,BR$6=""),0,BR$5*((DATE(YEAR($B477),MONTH($B477),MIN(BR$6,DAY(EOMONTH($B477,0))))&gt;=$B477)*(DATE(YEAR($B477),MONTH($B477),MIN(BR$6,DAY(EOMONTH($B477,0))))&lt;$C477)+(DATE(YEAR($B477),MONTH($B477)+1,MIN(BR$6,DAY(EOMONTH($B477,1))))&gt;=$B477)*(DATE(YEAR($B477),MONTH($B477)+1,MIN(BR$6,DAY(EOMONTH($B477,1))))&lt;$C477)))</f>
        <v>0</v>
      </c>
      <c r="BS477" s="48" t="n">
        <f aca="false">IF(OR(N(BS$5)=0,BS$6=""),0,BS$5*((DATE(YEAR($B477),MONTH($B477),MIN(BS$6,DAY(EOMONTH($B477,0))))&gt;=$B477)*(DATE(YEAR($B477),MONTH($B477),MIN(BS$6,DAY(EOMONTH($B477,0))))&lt;$C477)+(DATE(YEAR($B477),MONTH($B477)+1,MIN(BS$6,DAY(EOMONTH($B477,1))))&gt;=$B477)*(DATE(YEAR($B477),MONTH($B477)+1,MIN(BS$6,DAY(EOMONTH($B477,1))))&lt;$C477)))</f>
        <v>0</v>
      </c>
      <c r="BT477" s="48" t="n">
        <f aca="false">IF(OR(N(BT$5)=0,BT$6=""),0,BT$5*((DATE(YEAR($B477),MONTH($B477),MIN(BT$6,DAY(EOMONTH($B477,0))))&gt;=$B477)*(DATE(YEAR($B477),MONTH($B477),MIN(BT$6,DAY(EOMONTH($B477,0))))&lt;$C477)+(DATE(YEAR($B477),MONTH($B477)+1,MIN(BT$6,DAY(EOMONTH($B477,1))))&gt;=$B477)*(DATE(YEAR($B477),MONTH($B477)+1,MIN(BT$6,DAY(EOMONTH($B477,1))))&lt;$C477)))</f>
        <v>0</v>
      </c>
      <c r="BU477" s="48" t="n">
        <f aca="false">IF(OR(N(BU$5)=0,BU$6=""),0,BU$5*((DATE(YEAR($B477),MONTH($B477),MIN(BU$6,DAY(EOMONTH($B477,0))))&gt;=$B477)*(DATE(YEAR($B477),MONTH($B477),MIN(BU$6,DAY(EOMONTH($B477,0))))&lt;$C477)+(DATE(YEAR($B477),MONTH($B477)+1,MIN(BU$6,DAY(EOMONTH($B477,1))))&gt;=$B477)*(DATE(YEAR($B477),MONTH($B477)+1,MIN(BU$6,DAY(EOMONTH($B477,1))))&lt;$C477)))</f>
        <v>0</v>
      </c>
      <c r="BV477" s="48" t="n">
        <f aca="false">IF(OR(N(BV$5)=0,BV$6=""),0,BV$5*((DATE(YEAR($B477),MONTH($B477),MIN(BV$6,DAY(EOMONTH($B477,0))))&gt;=$B477)*(DATE(YEAR($B477),MONTH($B477),MIN(BV$6,DAY(EOMONTH($B477,0))))&lt;$C477)+(DATE(YEAR($B477),MONTH($B477)+1,MIN(BV$6,DAY(EOMONTH($B477,1))))&gt;=$B477)*(DATE(YEAR($B477),MONTH($B477)+1,MIN(BV$6,DAY(EOMONTH($B477,1))))&lt;$C477)))</f>
        <v>0</v>
      </c>
      <c r="BW477" s="48" t="n">
        <f aca="false">IF(OR(N(BW$5)=0,BW$6=""),0,BW$5*((DATE(YEAR($B477),MONTH($B477),MIN(BW$6,DAY(EOMONTH($B477,0))))&gt;=$B477)*(DATE(YEAR($B477),MONTH($B477),MIN(BW$6,DAY(EOMONTH($B477,0))))&lt;$C477)+(DATE(YEAR($B477),MONTH($B477)+1,MIN(BW$6,DAY(EOMONTH($B477,1))))&gt;=$B477)*(DATE(YEAR($B477),MONTH($B477)+1,MIN(BW$6,DAY(EOMONTH($B477,1))))&lt;$C477)))</f>
        <v>0</v>
      </c>
      <c r="BX477" s="48" t="n">
        <f aca="false">MIN(Z477,(FT476*(1+FT$5/Setup!$C$36)+IF($V477=1,N($F477),0)))</f>
        <v>0</v>
      </c>
      <c r="BY477" s="48" t="n">
        <f aca="false">MIN(AA477,(FU476*(1+FU$5/Setup!$C$36)+IF($V477=2,N($F477),0)))</f>
        <v>0</v>
      </c>
      <c r="BZ477" s="48" t="n">
        <f aca="false">MIN(AB477,(FV476*(1+FV$5/Setup!$C$36)+IF($V477=3,N($F477),0)))</f>
        <v>0</v>
      </c>
      <c r="CA477" s="48" t="n">
        <f aca="false">MIN(AC477,(FW476*(1+FW$5/Setup!$C$36)+IF($V477=4,N($F477),0)))</f>
        <v>0</v>
      </c>
      <c r="CB477" s="48" t="n">
        <f aca="false">MIN(AD477,(FX476*(1+FX$5/Setup!$C$36)+IF($V477=5,N($F477),0)))</f>
        <v>0</v>
      </c>
      <c r="CC477" s="48" t="n">
        <f aca="false">MIN(AE477,(FY476*(1+FY$5/Setup!$C$36)+IF($V477=6,N($F477),0)))</f>
        <v>0</v>
      </c>
      <c r="CD477" s="48" t="n">
        <f aca="false">MIN(AF477,(FZ476*(1+FZ$5/Setup!$C$36)+IF($V477=7,N($F477),0)))</f>
        <v>0</v>
      </c>
      <c r="CE477" s="48" t="n">
        <f aca="false">MIN(AG477,(GA476*(1+GA$5/Setup!$C$36)+IF($V477=8,N($F477),0)))</f>
        <v>0</v>
      </c>
      <c r="CF477" s="48" t="n">
        <f aca="false">MIN(AH477,(GB476*(1+GB$5/Setup!$C$36)+IF($V477=9,N($F477),0)))</f>
        <v>0</v>
      </c>
      <c r="CG477" s="48" t="n">
        <f aca="false">MIN(AI477,(GC476*(1+GC$5/Setup!$C$36)+IF($V477=10,N($F477),0)))</f>
        <v>0</v>
      </c>
      <c r="CH477" s="48" t="n">
        <f aca="false">MIN(AJ477,(GD476*(1+GD$5/Setup!$C$36)+IF($V477=11,N($F477),0)))</f>
        <v>0</v>
      </c>
      <c r="CI477" s="48" t="n">
        <f aca="false">MIN(AK477,(GE476*(1+GE$5/Setup!$C$36)+IF($V477=12,N($F477),0)))</f>
        <v>0</v>
      </c>
      <c r="CJ477" s="48" t="n">
        <f aca="false">MIN(AL477,(GF476*(1+GF$5/Setup!$C$36)+IF($V477=13,N($F477),0)))</f>
        <v>0</v>
      </c>
      <c r="CK477" s="48" t="n">
        <f aca="false">MIN(AM477,(GG476*(1+GG$5/Setup!$C$36)+IF($V477=14,N($F477),0)))</f>
        <v>0</v>
      </c>
      <c r="CL477" s="48" t="n">
        <f aca="false">MIN(AN477,(GH476*(1+GH$5/Setup!$C$36)+IF($V477=15,N($F477),0)))</f>
        <v>0</v>
      </c>
      <c r="CM477" s="48" t="n">
        <f aca="false">MIN(AO477,(GI476*(1+GI$5/Setup!$C$36)+IF($V477=16,N($F477),0)))</f>
        <v>0</v>
      </c>
      <c r="CN477" s="48" t="n">
        <f aca="false">MIN(AP477,(GJ476*(1+GJ$5/Setup!$C$36)+IF($V477=17,N($F477),0)))</f>
        <v>0</v>
      </c>
      <c r="CO477" s="48" t="n">
        <f aca="false">MIN(AQ477,(GK476*(1+GK$5/Setup!$C$36)+IF($V477=18,N($F477),0)))</f>
        <v>0</v>
      </c>
      <c r="CP477" s="48" t="n">
        <f aca="false">MIN(AR477,(GL476*(1+GL$5/Setup!$C$36)+IF($V477=19,N($F477),0)))</f>
        <v>0</v>
      </c>
      <c r="CQ477" s="48" t="n">
        <f aca="false">MIN(AS477,(GM476*(1+GM$5/Setup!$C$36)+IF($V477=20,N($F477),0)))</f>
        <v>0</v>
      </c>
      <c r="CR477" s="48" t="n">
        <f aca="false">MIN(AT477,(GN476*(1+GN$5/Setup!$C$36)+IF($V477=21,N($F477),0)))</f>
        <v>0</v>
      </c>
      <c r="CS477" s="48" t="n">
        <f aca="false">MIN(AU477,(GO476*(1+GO$5/Setup!$C$36)+IF($V477=22,N($F477),0)))</f>
        <v>0</v>
      </c>
      <c r="CT477" s="48" t="n">
        <f aca="false">MIN(AV477,(GP476*(1+GP$5/Setup!$C$36)+IF($V477=23,N($F477),0)))</f>
        <v>0</v>
      </c>
      <c r="CU477" s="48" t="n">
        <f aca="false">MIN(AW477,(GQ476*(1+GQ$5/Setup!$C$36)+IF($V477=24,N($F477),0)))</f>
        <v>0</v>
      </c>
      <c r="CV477" s="48" t="n">
        <f aca="false">MIN(AX477,(GR476*(1+GR$5/Setup!$C$36)+IF($V477=25,N($F477),0)))</f>
        <v>0</v>
      </c>
      <c r="CW477" s="48" t="n">
        <f aca="false">MIN(AY477,(GS476*(1+GS$5/Setup!$C$36)+IF($V477=26,N($F477),0)))</f>
        <v>0</v>
      </c>
      <c r="CX477" s="48" t="n">
        <f aca="false">MIN(AZ477,(GT476*(1+GT$5/Setup!$C$36)+IF($V477=27,N($F477),0)))</f>
        <v>0</v>
      </c>
      <c r="CY477" s="48" t="n">
        <f aca="false">MIN(BA477,(GU476*(1+GU$5/Setup!$C$36)+IF($V477=28,N($F477),0)))</f>
        <v>0</v>
      </c>
      <c r="CZ477" s="48" t="n">
        <f aca="false">MIN(BB477,(GV476*(1+GV$5/Setup!$C$36)+IF($V477=29,N($F477),0)))</f>
        <v>0</v>
      </c>
      <c r="DA477" s="48" t="n">
        <f aca="false">MIN(BC477,(GW476*(1+GW$5/Setup!$C$36)+IF($V477=30,N($F477),0)))</f>
        <v>0</v>
      </c>
      <c r="DB477" s="48" t="n">
        <f aca="false">MIN(BD477,(GX476*(1+GX$5/Setup!$C$36)+IF($V477=31,N($F477),0)))</f>
        <v>0</v>
      </c>
      <c r="DC477" s="48" t="n">
        <f aca="false">MIN(BE477,(GY476*(1+GY$5/Setup!$C$36)+IF($V477=32,N($F477),0)))</f>
        <v>0</v>
      </c>
      <c r="DD477" s="48" t="n">
        <f aca="false">MIN(BF477,(GZ476*(1+GZ$5/Setup!$C$36)+IF($V477=33,N($F477),0)))</f>
        <v>0</v>
      </c>
      <c r="DE477" s="48" t="n">
        <f aca="false">MIN(BG477,(HA476*(1+HA$5/Setup!$C$36)+IF($V477=34,N($F477),0)))</f>
        <v>0</v>
      </c>
      <c r="DF477" s="48" t="n">
        <f aca="false">MIN(BH477,(HB476*(1+HB$5/Setup!$C$36)+IF($V477=35,N($F477),0)))</f>
        <v>0</v>
      </c>
      <c r="DG477" s="48" t="n">
        <f aca="false">MIN(BI477,(HC476*(1+HC$5/Setup!$C$36)+IF($V477=36,N($F477),0)))</f>
        <v>0</v>
      </c>
      <c r="DH477" s="48" t="n">
        <f aca="false">MIN(BJ477,(HD476*(1+HD$5/Setup!$C$36)+IF($V477=37,N($F477),0)))</f>
        <v>0</v>
      </c>
      <c r="DI477" s="48" t="n">
        <f aca="false">MIN(BK477,(HE476*(1+HE$5/Setup!$C$36)+IF($V477=38,N($F477),0)))</f>
        <v>0</v>
      </c>
      <c r="DJ477" s="48" t="n">
        <f aca="false">MIN(BL477,(HF476*(1+HF$5/Setup!$C$36)+IF($V477=39,N($F477),0)))</f>
        <v>0</v>
      </c>
      <c r="DK477" s="48" t="n">
        <f aca="false">MIN(BM477,(HG476*(1+HG$5/Setup!$C$36)+IF($V477=40,N($F477),0)))</f>
        <v>0</v>
      </c>
      <c r="DL477" s="48" t="n">
        <f aca="false">MIN(BN477,(HH476*(1+HH$5/Setup!$C$36)+IF($V477=41,N($F477),0)))</f>
        <v>0</v>
      </c>
      <c r="DM477" s="48" t="n">
        <f aca="false">MIN(BO477,(HI476*(1+HI$5/Setup!$C$36)+IF($V477=42,N($F477),0)))</f>
        <v>0</v>
      </c>
      <c r="DN477" s="48" t="n">
        <f aca="false">MIN(BP477,(HJ476*(1+HJ$5/Setup!$C$36)+IF($V477=43,N($F477),0)))</f>
        <v>0</v>
      </c>
      <c r="DO477" s="48" t="n">
        <f aca="false">MIN(BQ477,(HK476*(1+HK$5/Setup!$C$36)+IF($V477=44,N($F477),0)))</f>
        <v>0</v>
      </c>
      <c r="DP477" s="48" t="n">
        <f aca="false">MIN(BR477,(HL476*(1+HL$5/Setup!$C$36)+IF($V477=45,N($F477),0)))</f>
        <v>0</v>
      </c>
      <c r="DQ477" s="48" t="n">
        <f aca="false">MIN(BS477,(HM476*(1+HM$5/Setup!$C$36)+IF($V477=46,N($F477),0)))</f>
        <v>0</v>
      </c>
      <c r="DR477" s="48" t="n">
        <f aca="false">MIN(BT477,(HN476*(1+HN$5/Setup!$C$36)+IF($V477=47,N($F477),0)))</f>
        <v>0</v>
      </c>
      <c r="DS477" s="48" t="n">
        <f aca="false">MIN(BU477,(HO476*(1+HO$5/Setup!$C$36)+IF($V477=48,N($F477),0)))</f>
        <v>0</v>
      </c>
      <c r="DT477" s="48" t="n">
        <f aca="false">MIN(BV477,(HP476*(1+HP$5/Setup!$C$36)+IF($V477=49,N($F477),0)))</f>
        <v>0</v>
      </c>
      <c r="DU477" s="48" t="n">
        <f aca="false">MIN(BW477,(HQ476*(1+HQ$5/Setup!$C$36)+IF($V477=50,N($F477),0)))</f>
        <v>0</v>
      </c>
      <c r="DV477" s="48" t="n">
        <f aca="false">MIN(MAX((FT476*(1+FT$5/Setup!$C$36)+IF($V477=1,N($F477),0))-BX477,0),MAX($P477-0,0))</f>
        <v>0</v>
      </c>
      <c r="DW477" s="48" t="n">
        <f aca="false">MIN(MAX((FU476*(1+FU$5/Setup!$C$36)+IF($V477=2,N($F477),0))-BY477,0),MAX($P477-SUM(DV477:DV477),0))</f>
        <v>0</v>
      </c>
      <c r="DX477" s="48" t="n">
        <f aca="false">MIN(MAX((FV476*(1+FV$5/Setup!$C$36)+IF($V477=3,N($F477),0))-BZ477,0),MAX($P477-SUM(DV477:DW477),0))</f>
        <v>0</v>
      </c>
      <c r="DY477" s="48" t="n">
        <f aca="false">MIN(MAX((FW476*(1+FW$5/Setup!$C$36)+IF($V477=4,N($F477),0))-CA477,0),MAX($P477-SUM(DV477:DX477),0))</f>
        <v>0</v>
      </c>
      <c r="DZ477" s="48" t="n">
        <f aca="false">MIN(MAX((FX476*(1+FX$5/Setup!$C$36)+IF($V477=5,N($F477),0))-CB477,0),MAX($P477-SUM(DV477:DY477),0))</f>
        <v>0</v>
      </c>
      <c r="EA477" s="48" t="n">
        <f aca="false">MIN(MAX((FY476*(1+FY$5/Setup!$C$36)+IF($V477=6,N($F477),0))-CC477,0),MAX($P477-SUM(DV477:DZ477),0))</f>
        <v>0</v>
      </c>
      <c r="EB477" s="48" t="n">
        <f aca="false">MIN(MAX((FZ476*(1+FZ$5/Setup!$C$36)+IF($V477=7,N($F477),0))-CD477,0),MAX($P477-SUM(DV477:EA477),0))</f>
        <v>0</v>
      </c>
      <c r="EC477" s="48" t="n">
        <f aca="false">MIN(MAX((GA476*(1+GA$5/Setup!$C$36)+IF($V477=8,N($F477),0))-CE477,0),MAX($P477-SUM(DV477:EB477),0))</f>
        <v>0</v>
      </c>
      <c r="ED477" s="48" t="n">
        <f aca="false">MIN(MAX((GB476*(1+GB$5/Setup!$C$36)+IF($V477=9,N($F477),0))-CF477,0),MAX($P477-SUM(DV477:EC477),0))</f>
        <v>0</v>
      </c>
      <c r="EE477" s="48" t="n">
        <f aca="false">MIN(MAX((GC476*(1+GC$5/Setup!$C$36)+IF($V477=10,N($F477),0))-CG477,0),MAX($P477-SUM(DV477:ED477),0))</f>
        <v>0</v>
      </c>
      <c r="EF477" s="48" t="n">
        <f aca="false">MIN(MAX((GD476*(1+GD$5/Setup!$C$36)+IF($V477=11,N($F477),0))-CH477,0),MAX($P477-SUM(DV477:EE477),0))</f>
        <v>0</v>
      </c>
      <c r="EG477" s="48" t="n">
        <f aca="false">MIN(MAX((GE476*(1+GE$5/Setup!$C$36)+IF($V477=12,N($F477),0))-CI477,0),MAX($P477-SUM(DV477:EF477),0))</f>
        <v>0</v>
      </c>
      <c r="EH477" s="48" t="n">
        <f aca="false">MIN(MAX((GF476*(1+GF$5/Setup!$C$36)+IF($V477=13,N($F477),0))-CJ477,0),MAX($P477-SUM(DV477:EG477),0))</f>
        <v>0</v>
      </c>
      <c r="EI477" s="48" t="n">
        <f aca="false">MIN(MAX((GG476*(1+GG$5/Setup!$C$36)+IF($V477=14,N($F477),0))-CK477,0),MAX($P477-SUM(DV477:EH477),0))</f>
        <v>0</v>
      </c>
      <c r="EJ477" s="48" t="n">
        <f aca="false">MIN(MAX((GH476*(1+GH$5/Setup!$C$36)+IF($V477=15,N($F477),0))-CL477,0),MAX($P477-SUM(DV477:EI477),0))</f>
        <v>0</v>
      </c>
      <c r="EK477" s="48" t="n">
        <f aca="false">MIN(MAX((GI476*(1+GI$5/Setup!$C$36)+IF($V477=16,N($F477),0))-CM477,0),MAX($P477-SUM(DV477:EJ477),0))</f>
        <v>0</v>
      </c>
      <c r="EL477" s="48" t="n">
        <f aca="false">MIN(MAX((GJ476*(1+GJ$5/Setup!$C$36)+IF($V477=17,N($F477),0))-CN477,0),MAX($P477-SUM(DV477:EK477),0))</f>
        <v>0</v>
      </c>
      <c r="EM477" s="48" t="n">
        <f aca="false">MIN(MAX((GK476*(1+GK$5/Setup!$C$36)+IF($V477=18,N($F477),0))-CO477,0),MAX($P477-SUM(DV477:EL477),0))</f>
        <v>0</v>
      </c>
      <c r="EN477" s="48" t="n">
        <f aca="false">MIN(MAX((GL476*(1+GL$5/Setup!$C$36)+IF($V477=19,N($F477),0))-CP477,0),MAX($P477-SUM(DV477:EM477),0))</f>
        <v>0</v>
      </c>
      <c r="EO477" s="48" t="n">
        <f aca="false">MIN(MAX((GM476*(1+GM$5/Setup!$C$36)+IF($V477=20,N($F477),0))-CQ477,0),MAX($P477-SUM(DV477:EN477),0))</f>
        <v>0</v>
      </c>
      <c r="EP477" s="48" t="n">
        <f aca="false">MIN(MAX((GN476*(1+GN$5/Setup!$C$36)+IF($V477=21,N($F477),0))-CR477,0),MAX($P477-SUM(DV477:EO477),0))</f>
        <v>0</v>
      </c>
      <c r="EQ477" s="48" t="n">
        <f aca="false">MIN(MAX((GO476*(1+GO$5/Setup!$C$36)+IF($V477=22,N($F477),0))-CS477,0),MAX($P477-SUM(DV477:EP477),0))</f>
        <v>0</v>
      </c>
      <c r="ER477" s="48" t="n">
        <f aca="false">MIN(MAX((GP476*(1+GP$5/Setup!$C$36)+IF($V477=23,N($F477),0))-CT477,0),MAX($P477-SUM(DV477:EQ477),0))</f>
        <v>0</v>
      </c>
      <c r="ES477" s="48" t="n">
        <f aca="false">MIN(MAX((GQ476*(1+GQ$5/Setup!$C$36)+IF($V477=24,N($F477),0))-CU477,0),MAX($P477-SUM(DV477:ER477),0))</f>
        <v>0</v>
      </c>
      <c r="ET477" s="48" t="n">
        <f aca="false">MIN(MAX((GR476*(1+GR$5/Setup!$C$36)+IF($V477=25,N($F477),0))-CV477,0),MAX($P477-SUM(DV477:ES477),0))</f>
        <v>0</v>
      </c>
      <c r="EU477" s="48" t="n">
        <f aca="false">MIN(MAX((GS476*(1+GS$5/Setup!$C$36)+IF($V477=26,N($F477),0))-CW477,0),MAX($P477-SUM(DV477:ET477),0))</f>
        <v>0</v>
      </c>
      <c r="EV477" s="48" t="n">
        <f aca="false">MIN(MAX((GT476*(1+GT$5/Setup!$C$36)+IF($V477=27,N($F477),0))-CX477,0),MAX($P477-SUM(DV477:EU477),0))</f>
        <v>0</v>
      </c>
      <c r="EW477" s="48" t="n">
        <f aca="false">MIN(MAX((GU476*(1+GU$5/Setup!$C$36)+IF($V477=28,N($F477),0))-CY477,0),MAX($P477-SUM(DV477:EV477),0))</f>
        <v>0</v>
      </c>
      <c r="EX477" s="48" t="n">
        <f aca="false">MIN(MAX((GV476*(1+GV$5/Setup!$C$36)+IF($V477=29,N($F477),0))-CZ477,0),MAX($P477-SUM(DV477:EW477),0))</f>
        <v>0</v>
      </c>
      <c r="EY477" s="48" t="n">
        <f aca="false">MIN(MAX((GW476*(1+GW$5/Setup!$C$36)+IF($V477=30,N($F477),0))-DA477,0),MAX($P477-SUM(DV477:EX477),0))</f>
        <v>0</v>
      </c>
      <c r="EZ477" s="48" t="n">
        <f aca="false">MIN(MAX((GX476*(1+GX$5/Setup!$C$36)+IF($V477=31,N($F477),0))-DB477,0),MAX($P477-SUM(DV477:EY477),0))</f>
        <v>0</v>
      </c>
      <c r="FA477" s="48" t="n">
        <f aca="false">MIN(MAX((GY476*(1+GY$5/Setup!$C$36)+IF($V477=32,N($F477),0))-DC477,0),MAX($P477-SUM(DV477:EZ477),0))</f>
        <v>0</v>
      </c>
      <c r="FB477" s="48" t="n">
        <f aca="false">MIN(MAX((GZ476*(1+GZ$5/Setup!$C$36)+IF($V477=33,N($F477),0))-DD477,0),MAX($P477-SUM(DV477:FA477),0))</f>
        <v>0</v>
      </c>
      <c r="FC477" s="48" t="n">
        <f aca="false">MIN(MAX((HA476*(1+HA$5/Setup!$C$36)+IF($V477=34,N($F477),0))-DE477,0),MAX($P477-SUM(DV477:FB477),0))</f>
        <v>0</v>
      </c>
      <c r="FD477" s="48" t="n">
        <f aca="false">MIN(MAX((HB476*(1+HB$5/Setup!$C$36)+IF($V477=35,N($F477),0))-DF477,0),MAX($P477-SUM(DV477:FC477),0))</f>
        <v>0</v>
      </c>
      <c r="FE477" s="48" t="n">
        <f aca="false">MIN(MAX((HC476*(1+HC$5/Setup!$C$36)+IF($V477=36,N($F477),0))-DG477,0),MAX($P477-SUM(DV477:FD477),0))</f>
        <v>0</v>
      </c>
      <c r="FF477" s="48" t="n">
        <f aca="false">MIN(MAX((HD476*(1+HD$5/Setup!$C$36)+IF($V477=37,N($F477),0))-DH477,0),MAX($P477-SUM(DV477:FE477),0))</f>
        <v>0</v>
      </c>
      <c r="FG477" s="48" t="n">
        <f aca="false">MIN(MAX((HE476*(1+HE$5/Setup!$C$36)+IF($V477=38,N($F477),0))-DI477,0),MAX($P477-SUM(DV477:FF477),0))</f>
        <v>0</v>
      </c>
      <c r="FH477" s="48" t="n">
        <f aca="false">MIN(MAX((HF476*(1+HF$5/Setup!$C$36)+IF($V477=39,N($F477),0))-DJ477,0),MAX($P477-SUM(DV477:FG477),0))</f>
        <v>0</v>
      </c>
      <c r="FI477" s="48" t="n">
        <f aca="false">MIN(MAX((HG476*(1+HG$5/Setup!$C$36)+IF($V477=40,N($F477),0))-DK477,0),MAX($P477-SUM(DV477:FH477),0))</f>
        <v>0</v>
      </c>
      <c r="FJ477" s="48" t="n">
        <f aca="false">MIN(MAX((HH476*(1+HH$5/Setup!$C$36)+IF($V477=41,N($F477),0))-DL477,0),MAX($P477-SUM(DV477:FI477),0))</f>
        <v>0</v>
      </c>
      <c r="FK477" s="48" t="n">
        <f aca="false">MIN(MAX((HI476*(1+HI$5/Setup!$C$36)+IF($V477=42,N($F477),0))-DM477,0),MAX($P477-SUM(DV477:FJ477),0))</f>
        <v>0</v>
      </c>
      <c r="FL477" s="48" t="n">
        <f aca="false">MIN(MAX((HJ476*(1+HJ$5/Setup!$C$36)+IF($V477=43,N($F477),0))-DN477,0),MAX($P477-SUM(DV477:FK477),0))</f>
        <v>0</v>
      </c>
      <c r="FM477" s="48" t="n">
        <f aca="false">MIN(MAX((HK476*(1+HK$5/Setup!$C$36)+IF($V477=44,N($F477),0))-DO477,0),MAX($P477-SUM(DV477:FL477),0))</f>
        <v>0</v>
      </c>
      <c r="FN477" s="48" t="n">
        <f aca="false">MIN(MAX((HL476*(1+HL$5/Setup!$C$36)+IF($V477=45,N($F477),0))-DP477,0),MAX($P477-SUM(DV477:FM477),0))</f>
        <v>0</v>
      </c>
      <c r="FO477" s="48" t="n">
        <f aca="false">MIN(MAX((HM476*(1+HM$5/Setup!$C$36)+IF($V477=46,N($F477),0))-DQ477,0),MAX($P477-SUM(DV477:FN477),0))</f>
        <v>0</v>
      </c>
      <c r="FP477" s="48" t="n">
        <f aca="false">MIN(MAX((HN476*(1+HN$5/Setup!$C$36)+IF($V477=47,N($F477),0))-DR477,0),MAX($P477-SUM(DV477:FO477),0))</f>
        <v>0</v>
      </c>
      <c r="FQ477" s="48" t="n">
        <f aca="false">MIN(MAX((HO476*(1+HO$5/Setup!$C$36)+IF($V477=48,N($F477),0))-DS477,0),MAX($P477-SUM(DV477:FP477),0))</f>
        <v>0</v>
      </c>
      <c r="FR477" s="48" t="n">
        <f aca="false">MIN(MAX((HP476*(1+HP$5/Setup!$C$36)+IF($V477=49,N($F477),0))-DT477,0),MAX($P477-SUM(DV477:FQ477),0))</f>
        <v>0</v>
      </c>
      <c r="FS477" s="48" t="n">
        <f aca="false">MIN(MAX((HQ476*(1+HQ$5/Setup!$C$36)+IF($V477=50,N($F477),0))-DU477,0),MAX($P477-SUM(DV477:FR477),0))</f>
        <v>0</v>
      </c>
      <c r="FT477" s="48" t="n">
        <f aca="false">IF((FT476*(1+FT$5/Setup!$C$36)+IF($V477=1,N($F477),0))-BX477-DV477&lt;0.005,0,(FT476*(1+FT$5/Setup!$C$36)+IF($V477=1,N($F477),0))-BX477-DV477)</f>
        <v>0</v>
      </c>
      <c r="FU477" s="48" t="n">
        <f aca="false">IF((FU476*(1+FU$5/Setup!$C$36)+IF($V477=2,N($F477),0))-BY477-DW477&lt;0.005,0,(FU476*(1+FU$5/Setup!$C$36)+IF($V477=2,N($F477),0))-BY477-DW477)</f>
        <v>0</v>
      </c>
      <c r="FV477" s="48" t="n">
        <f aca="false">IF((FV476*(1+FV$5/Setup!$C$36)+IF($V477=3,N($F477),0))-BZ477-DX477&lt;0.005,0,(FV476*(1+FV$5/Setup!$C$36)+IF($V477=3,N($F477),0))-BZ477-DX477)</f>
        <v>0</v>
      </c>
      <c r="FW477" s="48" t="n">
        <f aca="false">IF((FW476*(1+FW$5/Setup!$C$36)+IF($V477=4,N($F477),0))-CA477-DY477&lt;0.005,0,(FW476*(1+FW$5/Setup!$C$36)+IF($V477=4,N($F477),0))-CA477-DY477)</f>
        <v>0</v>
      </c>
      <c r="FX477" s="48" t="n">
        <f aca="false">IF((FX476*(1+FX$5/Setup!$C$36)+IF($V477=5,N($F477),0))-CB477-DZ477&lt;0.005,0,(FX476*(1+FX$5/Setup!$C$36)+IF($V477=5,N($F477),0))-CB477-DZ477)</f>
        <v>0</v>
      </c>
      <c r="FY477" s="48" t="n">
        <f aca="false">IF((FY476*(1+FY$5/Setup!$C$36)+IF($V477=6,N($F477),0))-CC477-EA477&lt;0.005,0,(FY476*(1+FY$5/Setup!$C$36)+IF($V477=6,N($F477),0))-CC477-EA477)</f>
        <v>0</v>
      </c>
      <c r="FZ477" s="48" t="n">
        <f aca="false">IF((FZ476*(1+FZ$5/Setup!$C$36)+IF($V477=7,N($F477),0))-CD477-EB477&lt;0.005,0,(FZ476*(1+FZ$5/Setup!$C$36)+IF($V477=7,N($F477),0))-CD477-EB477)</f>
        <v>0</v>
      </c>
      <c r="GA477" s="48" t="n">
        <f aca="false">IF((GA476*(1+GA$5/Setup!$C$36)+IF($V477=8,N($F477),0))-CE477-EC477&lt;0.005,0,(GA476*(1+GA$5/Setup!$C$36)+IF($V477=8,N($F477),0))-CE477-EC477)</f>
        <v>0</v>
      </c>
      <c r="GB477" s="48" t="n">
        <f aca="false">IF((GB476*(1+GB$5/Setup!$C$36)+IF($V477=9,N($F477),0))-CF477-ED477&lt;0.005,0,(GB476*(1+GB$5/Setup!$C$36)+IF($V477=9,N($F477),0))-CF477-ED477)</f>
        <v>0</v>
      </c>
      <c r="GC477" s="48" t="n">
        <f aca="false">IF((GC476*(1+GC$5/Setup!$C$36)+IF($V477=10,N($F477),0))-CG477-EE477&lt;0.005,0,(GC476*(1+GC$5/Setup!$C$36)+IF($V477=10,N($F477),0))-CG477-EE477)</f>
        <v>0</v>
      </c>
      <c r="GD477" s="48" t="n">
        <f aca="false">IF((GD476*(1+GD$5/Setup!$C$36)+IF($V477=11,N($F477),0))-CH477-EF477&lt;0.005,0,(GD476*(1+GD$5/Setup!$C$36)+IF($V477=11,N($F477),0))-CH477-EF477)</f>
        <v>0</v>
      </c>
      <c r="GE477" s="48" t="n">
        <f aca="false">IF((GE476*(1+GE$5/Setup!$C$36)+IF($V477=12,N($F477),0))-CI477-EG477&lt;0.005,0,(GE476*(1+GE$5/Setup!$C$36)+IF($V477=12,N($F477),0))-CI477-EG477)</f>
        <v>0</v>
      </c>
      <c r="GF477" s="48" t="n">
        <f aca="false">IF((GF476*(1+GF$5/Setup!$C$36)+IF($V477=13,N($F477),0))-CJ477-EH477&lt;0.005,0,(GF476*(1+GF$5/Setup!$C$36)+IF($V477=13,N($F477),0))-CJ477-EH477)</f>
        <v>0</v>
      </c>
      <c r="GG477" s="48" t="n">
        <f aca="false">IF((GG476*(1+GG$5/Setup!$C$36)+IF($V477=14,N($F477),0))-CK477-EI477&lt;0.005,0,(GG476*(1+GG$5/Setup!$C$36)+IF($V477=14,N($F477),0))-CK477-EI477)</f>
        <v>0</v>
      </c>
      <c r="GH477" s="48" t="n">
        <f aca="false">IF((GH476*(1+GH$5/Setup!$C$36)+IF($V477=15,N($F477),0))-CL477-EJ477&lt;0.005,0,(GH476*(1+GH$5/Setup!$C$36)+IF($V477=15,N($F477),0))-CL477-EJ477)</f>
        <v>0</v>
      </c>
      <c r="GI477" s="48" t="n">
        <f aca="false">IF((GI476*(1+GI$5/Setup!$C$36)+IF($V477=16,N($F477),0))-CM477-EK477&lt;0.005,0,(GI476*(1+GI$5/Setup!$C$36)+IF($V477=16,N($F477),0))-CM477-EK477)</f>
        <v>0</v>
      </c>
      <c r="GJ477" s="48" t="n">
        <f aca="false">IF((GJ476*(1+GJ$5/Setup!$C$36)+IF($V477=17,N($F477),0))-CN477-EL477&lt;0.005,0,(GJ476*(1+GJ$5/Setup!$C$36)+IF($V477=17,N($F477),0))-CN477-EL477)</f>
        <v>0</v>
      </c>
      <c r="GK477" s="48" t="n">
        <f aca="false">IF((GK476*(1+GK$5/Setup!$C$36)+IF($V477=18,N($F477),0))-CO477-EM477&lt;0.005,0,(GK476*(1+GK$5/Setup!$C$36)+IF($V477=18,N($F477),0))-CO477-EM477)</f>
        <v>0</v>
      </c>
      <c r="GL477" s="48" t="n">
        <f aca="false">IF((GL476*(1+GL$5/Setup!$C$36)+IF($V477=19,N($F477),0))-CP477-EN477&lt;0.005,0,(GL476*(1+GL$5/Setup!$C$36)+IF($V477=19,N($F477),0))-CP477-EN477)</f>
        <v>0</v>
      </c>
      <c r="GM477" s="48" t="n">
        <f aca="false">IF((GM476*(1+GM$5/Setup!$C$36)+IF($V477=20,N($F477),0))-CQ477-EO477&lt;0.005,0,(GM476*(1+GM$5/Setup!$C$36)+IF($V477=20,N($F477),0))-CQ477-EO477)</f>
        <v>0</v>
      </c>
      <c r="GN477" s="48" t="n">
        <f aca="false">IF((GN476*(1+GN$5/Setup!$C$36)+IF($V477=21,N($F477),0))-CR477-EP477&lt;0.005,0,(GN476*(1+GN$5/Setup!$C$36)+IF($V477=21,N($F477),0))-CR477-EP477)</f>
        <v>0</v>
      </c>
      <c r="GO477" s="48" t="n">
        <f aca="false">IF((GO476*(1+GO$5/Setup!$C$36)+IF($V477=22,N($F477),0))-CS477-EQ477&lt;0.005,0,(GO476*(1+GO$5/Setup!$C$36)+IF($V477=22,N($F477),0))-CS477-EQ477)</f>
        <v>0</v>
      </c>
      <c r="GP477" s="48" t="n">
        <f aca="false">IF((GP476*(1+GP$5/Setup!$C$36)+IF($V477=23,N($F477),0))-CT477-ER477&lt;0.005,0,(GP476*(1+GP$5/Setup!$C$36)+IF($V477=23,N($F477),0))-CT477-ER477)</f>
        <v>0</v>
      </c>
      <c r="GQ477" s="48" t="n">
        <f aca="false">IF((GQ476*(1+GQ$5/Setup!$C$36)+IF($V477=24,N($F477),0))-CU477-ES477&lt;0.005,0,(GQ476*(1+GQ$5/Setup!$C$36)+IF($V477=24,N($F477),0))-CU477-ES477)</f>
        <v>0</v>
      </c>
      <c r="GR477" s="48" t="n">
        <f aca="false">IF((GR476*(1+GR$5/Setup!$C$36)+IF($V477=25,N($F477),0))-CV477-ET477&lt;0.005,0,(GR476*(1+GR$5/Setup!$C$36)+IF($V477=25,N($F477),0))-CV477-ET477)</f>
        <v>0</v>
      </c>
      <c r="GS477" s="48" t="n">
        <f aca="false">IF((GS476*(1+GS$5/Setup!$C$36)+IF($V477=26,N($F477),0))-CW477-EU477&lt;0.005,0,(GS476*(1+GS$5/Setup!$C$36)+IF($V477=26,N($F477),0))-CW477-EU477)</f>
        <v>0</v>
      </c>
      <c r="GT477" s="48" t="n">
        <f aca="false">IF((GT476*(1+GT$5/Setup!$C$36)+IF($V477=27,N($F477),0))-CX477-EV477&lt;0.005,0,(GT476*(1+GT$5/Setup!$C$36)+IF($V477=27,N($F477),0))-CX477-EV477)</f>
        <v>0</v>
      </c>
      <c r="GU477" s="48" t="n">
        <f aca="false">IF((GU476*(1+GU$5/Setup!$C$36)+IF($V477=28,N($F477),0))-CY477-EW477&lt;0.005,0,(GU476*(1+GU$5/Setup!$C$36)+IF($V477=28,N($F477),0))-CY477-EW477)</f>
        <v>0</v>
      </c>
      <c r="GV477" s="48" t="n">
        <f aca="false">IF((GV476*(1+GV$5/Setup!$C$36)+IF($V477=29,N($F477),0))-CZ477-EX477&lt;0.005,0,(GV476*(1+GV$5/Setup!$C$36)+IF($V477=29,N($F477),0))-CZ477-EX477)</f>
        <v>0</v>
      </c>
      <c r="GW477" s="48" t="n">
        <f aca="false">IF((GW476*(1+GW$5/Setup!$C$36)+IF($V477=30,N($F477),0))-DA477-EY477&lt;0.005,0,(GW476*(1+GW$5/Setup!$C$36)+IF($V477=30,N($F477),0))-DA477-EY477)</f>
        <v>0</v>
      </c>
      <c r="GX477" s="48" t="n">
        <f aca="false">IF((GX476*(1+GX$5/Setup!$C$36)+IF($V477=31,N($F477),0))-DB477-EZ477&lt;0.005,0,(GX476*(1+GX$5/Setup!$C$36)+IF($V477=31,N($F477),0))-DB477-EZ477)</f>
        <v>0</v>
      </c>
      <c r="GY477" s="48" t="n">
        <f aca="false">IF((GY476*(1+GY$5/Setup!$C$36)+IF($V477=32,N($F477),0))-DC477-FA477&lt;0.005,0,(GY476*(1+GY$5/Setup!$C$36)+IF($V477=32,N($F477),0))-DC477-FA477)</f>
        <v>0</v>
      </c>
      <c r="GZ477" s="48" t="n">
        <f aca="false">IF((GZ476*(1+GZ$5/Setup!$C$36)+IF($V477=33,N($F477),0))-DD477-FB477&lt;0.005,0,(GZ476*(1+GZ$5/Setup!$C$36)+IF($V477=33,N($F477),0))-DD477-FB477)</f>
        <v>0</v>
      </c>
      <c r="HA477" s="48" t="n">
        <f aca="false">IF((HA476*(1+HA$5/Setup!$C$36)+IF($V477=34,N($F477),0))-DE477-FC477&lt;0.005,0,(HA476*(1+HA$5/Setup!$C$36)+IF($V477=34,N($F477),0))-DE477-FC477)</f>
        <v>0</v>
      </c>
      <c r="HB477" s="48" t="n">
        <f aca="false">IF((HB476*(1+HB$5/Setup!$C$36)+IF($V477=35,N($F477),0))-DF477-FD477&lt;0.005,0,(HB476*(1+HB$5/Setup!$C$36)+IF($V477=35,N($F477),0))-DF477-FD477)</f>
        <v>0</v>
      </c>
      <c r="HC477" s="48" t="n">
        <f aca="false">IF((HC476*(1+HC$5/Setup!$C$36)+IF($V477=36,N($F477),0))-DG477-FE477&lt;0.005,0,(HC476*(1+HC$5/Setup!$C$36)+IF($V477=36,N($F477),0))-DG477-FE477)</f>
        <v>0</v>
      </c>
      <c r="HD477" s="48" t="n">
        <f aca="false">IF((HD476*(1+HD$5/Setup!$C$36)+IF($V477=37,N($F477),0))-DH477-FF477&lt;0.005,0,(HD476*(1+HD$5/Setup!$C$36)+IF($V477=37,N($F477),0))-DH477-FF477)</f>
        <v>0</v>
      </c>
      <c r="HE477" s="48" t="n">
        <f aca="false">IF((HE476*(1+HE$5/Setup!$C$36)+IF($V477=38,N($F477),0))-DI477-FG477&lt;0.005,0,(HE476*(1+HE$5/Setup!$C$36)+IF($V477=38,N($F477),0))-DI477-FG477)</f>
        <v>0</v>
      </c>
      <c r="HF477" s="48" t="n">
        <f aca="false">IF((HF476*(1+HF$5/Setup!$C$36)+IF($V477=39,N($F477),0))-DJ477-FH477&lt;0.005,0,(HF476*(1+HF$5/Setup!$C$36)+IF($V477=39,N($F477),0))-DJ477-FH477)</f>
        <v>0</v>
      </c>
      <c r="HG477" s="48" t="n">
        <f aca="false">IF((HG476*(1+HG$5/Setup!$C$36)+IF($V477=40,N($F477),0))-DK477-FI477&lt;0.005,0,(HG476*(1+HG$5/Setup!$C$36)+IF($V477=40,N($F477),0))-DK477-FI477)</f>
        <v>0</v>
      </c>
      <c r="HH477" s="48" t="n">
        <f aca="false">IF((HH476*(1+HH$5/Setup!$C$36)+IF($V477=41,N($F477),0))-DL477-FJ477&lt;0.005,0,(HH476*(1+HH$5/Setup!$C$36)+IF($V477=41,N($F477),0))-DL477-FJ477)</f>
        <v>0</v>
      </c>
      <c r="HI477" s="48" t="n">
        <f aca="false">IF((HI476*(1+HI$5/Setup!$C$36)+IF($V477=42,N($F477),0))-DM477-FK477&lt;0.005,0,(HI476*(1+HI$5/Setup!$C$36)+IF($V477=42,N($F477),0))-DM477-FK477)</f>
        <v>0</v>
      </c>
      <c r="HJ477" s="48" t="n">
        <f aca="false">IF((HJ476*(1+HJ$5/Setup!$C$36)+IF($V477=43,N($F477),0))-DN477-FL477&lt;0.005,0,(HJ476*(1+HJ$5/Setup!$C$36)+IF($V477=43,N($F477),0))-DN477-FL477)</f>
        <v>0</v>
      </c>
      <c r="HK477" s="48" t="n">
        <f aca="false">IF((HK476*(1+HK$5/Setup!$C$36)+IF($V477=44,N($F477),0))-DO477-FM477&lt;0.005,0,(HK476*(1+HK$5/Setup!$C$36)+IF($V477=44,N($F477),0))-DO477-FM477)</f>
        <v>0</v>
      </c>
      <c r="HL477" s="48" t="n">
        <f aca="false">IF((HL476*(1+HL$5/Setup!$C$36)+IF($V477=45,N($F477),0))-DP477-FN477&lt;0.005,0,(HL476*(1+HL$5/Setup!$C$36)+IF($V477=45,N($F477),0))-DP477-FN477)</f>
        <v>0</v>
      </c>
      <c r="HM477" s="48" t="n">
        <f aca="false">IF((HM476*(1+HM$5/Setup!$C$36)+IF($V477=46,N($F477),0))-DQ477-FO477&lt;0.005,0,(HM476*(1+HM$5/Setup!$C$36)+IF($V477=46,N($F477),0))-DQ477-FO477)</f>
        <v>0</v>
      </c>
      <c r="HN477" s="48" t="n">
        <f aca="false">IF((HN476*(1+HN$5/Setup!$C$36)+IF($V477=47,N($F477),0))-DR477-FP477&lt;0.005,0,(HN476*(1+HN$5/Setup!$C$36)+IF($V477=47,N($F477),0))-DR477-FP477)</f>
        <v>0</v>
      </c>
      <c r="HO477" s="48" t="n">
        <f aca="false">IF((HO476*(1+HO$5/Setup!$C$36)+IF($V477=48,N($F477),0))-DS477-FQ477&lt;0.005,0,(HO476*(1+HO$5/Setup!$C$36)+IF($V477=48,N($F477),0))-DS477-FQ477)</f>
        <v>0</v>
      </c>
      <c r="HP477" s="48" t="n">
        <f aca="false">IF((HP476*(1+HP$5/Setup!$C$36)+IF($V477=49,N($F477),0))-DT477-FR477&lt;0.005,0,(HP476*(1+HP$5/Setup!$C$36)+IF($V477=49,N($F477),0))-DT477-FR477)</f>
        <v>0</v>
      </c>
      <c r="HQ477" s="48" t="n">
        <f aca="false">IF((HQ476*(1+HQ$5/Setup!$C$36)+IF($V477=50,N($F477),0))-DU477-FS477&lt;0.005,0,(HQ476*(1+HQ$5/Setup!$C$36)+IF($V477=50,N($F477),0))-DU477-FS477)</f>
        <v>0</v>
      </c>
    </row>
    <row r="478" customFormat="false" ht="15" hidden="false" customHeight="false" outlineLevel="0" collapsed="false">
      <c r="A478" s="44" t="n">
        <v>470</v>
      </c>
      <c r="B478" s="45" t="n">
        <f aca="false">IF(Setup!$C$7="Every month",EDATE(Setup!$C$8,($A478-1)),IF(Setup!$C$7="Twice a month",DATE(YEAR(Setup!$C$8),MONTH(Setup!$C$8)+INT((($A478-1)+Setup!$C$41)/2),MIN(IF(MOD(($A478-1)+Setup!$C$41,2)=0,Setup!$C$39,Setup!$C$40),DAY(EOMONTH(DATE(YEAR(Setup!$C$8),MONTH(Setup!$C$8)+INT((($A478-1)+Setup!$C$41)/2),1),0)))),Setup!$C$8+($A478-1)*IF(Setup!$C$7="Every week",7,14)))</f>
        <v>52891</v>
      </c>
      <c r="C478" s="45" t="n">
        <f aca="false">IF(Setup!$C$7="Every month",EDATE(Setup!$C$8,$A478),IF(Setup!$C$7="Twice a month",DATE(YEAR(Setup!$C$8),MONTH(Setup!$C$8)+INT(($A478+Setup!$C$41)/2),MIN(IF(MOD($A478+Setup!$C$41,2)=0,Setup!$C$39,Setup!$C$40),DAY(EOMONTH(DATE(YEAR(Setup!$C$8),MONTH(Setup!$C$8)+INT(($A478+Setup!$C$41)/2),1),0)))),Setup!$C$8+$A478*IF(Setup!$C$7="Every week",7,14)))</f>
        <v>52905</v>
      </c>
      <c r="D478" s="46"/>
      <c r="E478" s="47"/>
      <c r="F478" s="47"/>
      <c r="G478" s="47"/>
      <c r="H478" s="47"/>
      <c r="I478" s="48" t="n">
        <f aca="false">N(Setup!$C$11)+N(E478)</f>
        <v>100</v>
      </c>
      <c r="J478" s="48" t="n">
        <f aca="false">MIN(Setup!$C$37,MAX(I478,0))</f>
        <v>9.23076923076923</v>
      </c>
      <c r="K478" s="48" t="n">
        <f aca="false">MIN(MAX(N(Setup!$C$14)-L477,0),MAX(I478-J478,0))</f>
        <v>0</v>
      </c>
      <c r="L478" s="48" t="n">
        <f aca="false">L477+K478-N(G478)</f>
        <v>500</v>
      </c>
      <c r="M478" s="48" t="n">
        <f aca="false">M477+J478-N(H478)</f>
        <v>4338.46153846152</v>
      </c>
      <c r="N478" s="48" t="n">
        <f aca="false">SUM(BX478:DU478)</f>
        <v>0</v>
      </c>
      <c r="O478" s="48" t="n">
        <f aca="false">SUM(Z478:BW478)-N478</f>
        <v>0</v>
      </c>
      <c r="P478" s="48" t="n">
        <f aca="false">MAX(I478-J478-K478,0)+O478</f>
        <v>90.7692307692308</v>
      </c>
      <c r="Q478" s="48" t="n">
        <f aca="false">SUM(DV478:FS478)</f>
        <v>0</v>
      </c>
      <c r="R478" s="49" t="n">
        <f aca="false">N478+J478+K478+Q478</f>
        <v>9.23076923076923</v>
      </c>
      <c r="S478" s="48" t="n">
        <f aca="false">T478-T477-N(F478)+N478+Q478</f>
        <v>0</v>
      </c>
      <c r="T478" s="49" t="n">
        <f aca="false">SUM(FT478:HQ478)</f>
        <v>0</v>
      </c>
      <c r="U478" s="44" t="str">
        <f aca="false">IF(T477&lt;0.005,"",INDEX(Helpers!$C$2:$C$51,IF(_xlfn.MINIFS($DV$6:$FS$6,DV478:FS478,"&gt;0.005")=0,V478,_xlfn.MINIFS($DV$6:$FS$6,DV478:FS478,"&gt;0.005"))))</f>
        <v/>
      </c>
      <c r="V478" s="44" t="n">
        <f aca="false">IF(_xlfn.MINIFS($FT$6:$HQ$6,FT477:HQ477,"&gt;0.005")=0,1,_xlfn.MINIFS($FT$6:$HQ$6,FT477:HQ477,"&gt;0.005"))</f>
        <v>1</v>
      </c>
      <c r="W478" s="44" t="n">
        <f aca="false">IF(AND(D478&lt;&gt;"Paid",T477&gt;0.005),1,0)</f>
        <v>0</v>
      </c>
      <c r="X478" s="48" t="n">
        <f aca="false">SUMPRODUCT(((Helpers!$G$2:$G$51*(1+(Helpers!$D$2:$D$51+0.000000001)/12)^(($B478-Setup!$C$8)/(365.25/12))-Helpers!$E$2:$E$51*((1+(Helpers!$D$2:$D$51+0.000000001)/12)^(($B478-Setup!$C$8)/(365.25/12))-1)/((Helpers!$D$2:$D$51+0.000000001)/12))&gt;0)*(Helpers!$G$2:$G$51*(1+(Helpers!$D$2:$D$51+0.000000001)/12)^(($B478-Setup!$C$8)/(365.25/12))-Helpers!$E$2:$E$51*((1+(Helpers!$D$2:$D$51+0.000000001)/12)^(($B478-Setup!$C$8)/(365.25/12))-1)/((Helpers!$D$2:$D$51+0.000000001)/12)))</f>
        <v>0</v>
      </c>
      <c r="Y478" s="48"/>
      <c r="Z478" s="48" t="n">
        <f aca="false">IF(OR(N(Z$5)=0,Z$6=""),0,Z$5*((DATE(YEAR($B478),MONTH($B478),MIN(Z$6,DAY(EOMONTH($B478,0))))&gt;=$B478)*(DATE(YEAR($B478),MONTH($B478),MIN(Z$6,DAY(EOMONTH($B478,0))))&lt;$C478)+(DATE(YEAR($B478),MONTH($B478)+1,MIN(Z$6,DAY(EOMONTH($B478,1))))&gt;=$B478)*(DATE(YEAR($B478),MONTH($B478)+1,MIN(Z$6,DAY(EOMONTH($B478,1))))&lt;$C478)))</f>
        <v>0</v>
      </c>
      <c r="AA478" s="48" t="n">
        <f aca="false">IF(OR(N(AA$5)=0,AA$6=""),0,AA$5*((DATE(YEAR($B478),MONTH($B478),MIN(AA$6,DAY(EOMONTH($B478,0))))&gt;=$B478)*(DATE(YEAR($B478),MONTH($B478),MIN(AA$6,DAY(EOMONTH($B478,0))))&lt;$C478)+(DATE(YEAR($B478),MONTH($B478)+1,MIN(AA$6,DAY(EOMONTH($B478,1))))&gt;=$B478)*(DATE(YEAR($B478),MONTH($B478)+1,MIN(AA$6,DAY(EOMONTH($B478,1))))&lt;$C478)))</f>
        <v>0</v>
      </c>
      <c r="AB478" s="48" t="n">
        <f aca="false">IF(OR(N(AB$5)=0,AB$6=""),0,AB$5*((DATE(YEAR($B478),MONTH($B478),MIN(AB$6,DAY(EOMONTH($B478,0))))&gt;=$B478)*(DATE(YEAR($B478),MONTH($B478),MIN(AB$6,DAY(EOMONTH($B478,0))))&lt;$C478)+(DATE(YEAR($B478),MONTH($B478)+1,MIN(AB$6,DAY(EOMONTH($B478,1))))&gt;=$B478)*(DATE(YEAR($B478),MONTH($B478)+1,MIN(AB$6,DAY(EOMONTH($B478,1))))&lt;$C478)))</f>
        <v>0</v>
      </c>
      <c r="AC478" s="48" t="n">
        <f aca="false">IF(OR(N(AC$5)=0,AC$6=""),0,AC$5*((DATE(YEAR($B478),MONTH($B478),MIN(AC$6,DAY(EOMONTH($B478,0))))&gt;=$B478)*(DATE(YEAR($B478),MONTH($B478),MIN(AC$6,DAY(EOMONTH($B478,0))))&lt;$C478)+(DATE(YEAR($B478),MONTH($B478)+1,MIN(AC$6,DAY(EOMONTH($B478,1))))&gt;=$B478)*(DATE(YEAR($B478),MONTH($B478)+1,MIN(AC$6,DAY(EOMONTH($B478,1))))&lt;$C478)))</f>
        <v>0</v>
      </c>
      <c r="AD478" s="48" t="n">
        <f aca="false">IF(OR(N(AD$5)=0,AD$6=""),0,AD$5*((DATE(YEAR($B478),MONTH($B478),MIN(AD$6,DAY(EOMONTH($B478,0))))&gt;=$B478)*(DATE(YEAR($B478),MONTH($B478),MIN(AD$6,DAY(EOMONTH($B478,0))))&lt;$C478)+(DATE(YEAR($B478),MONTH($B478)+1,MIN(AD$6,DAY(EOMONTH($B478,1))))&gt;=$B478)*(DATE(YEAR($B478),MONTH($B478)+1,MIN(AD$6,DAY(EOMONTH($B478,1))))&lt;$C478)))</f>
        <v>0</v>
      </c>
      <c r="AE478" s="48" t="n">
        <f aca="false">IF(OR(N(AE$5)=0,AE$6=""),0,AE$5*((DATE(YEAR($B478),MONTH($B478),MIN(AE$6,DAY(EOMONTH($B478,0))))&gt;=$B478)*(DATE(YEAR($B478),MONTH($B478),MIN(AE$6,DAY(EOMONTH($B478,0))))&lt;$C478)+(DATE(YEAR($B478),MONTH($B478)+1,MIN(AE$6,DAY(EOMONTH($B478,1))))&gt;=$B478)*(DATE(YEAR($B478),MONTH($B478)+1,MIN(AE$6,DAY(EOMONTH($B478,1))))&lt;$C478)))</f>
        <v>0</v>
      </c>
      <c r="AF478" s="48" t="n">
        <f aca="false">IF(OR(N(AF$5)=0,AF$6=""),0,AF$5*((DATE(YEAR($B478),MONTH($B478),MIN(AF$6,DAY(EOMONTH($B478,0))))&gt;=$B478)*(DATE(YEAR($B478),MONTH($B478),MIN(AF$6,DAY(EOMONTH($B478,0))))&lt;$C478)+(DATE(YEAR($B478),MONTH($B478)+1,MIN(AF$6,DAY(EOMONTH($B478,1))))&gt;=$B478)*(DATE(YEAR($B478),MONTH($B478)+1,MIN(AF$6,DAY(EOMONTH($B478,1))))&lt;$C478)))</f>
        <v>0</v>
      </c>
      <c r="AG478" s="48" t="n">
        <f aca="false">IF(OR(N(AG$5)=0,AG$6=""),0,AG$5*((DATE(YEAR($B478),MONTH($B478),MIN(AG$6,DAY(EOMONTH($B478,0))))&gt;=$B478)*(DATE(YEAR($B478),MONTH($B478),MIN(AG$6,DAY(EOMONTH($B478,0))))&lt;$C478)+(DATE(YEAR($B478),MONTH($B478)+1,MIN(AG$6,DAY(EOMONTH($B478,1))))&gt;=$B478)*(DATE(YEAR($B478),MONTH($B478)+1,MIN(AG$6,DAY(EOMONTH($B478,1))))&lt;$C478)))</f>
        <v>0</v>
      </c>
      <c r="AH478" s="48" t="n">
        <f aca="false">IF(OR(N(AH$5)=0,AH$6=""),0,AH$5*((DATE(YEAR($B478),MONTH($B478),MIN(AH$6,DAY(EOMONTH($B478,0))))&gt;=$B478)*(DATE(YEAR($B478),MONTH($B478),MIN(AH$6,DAY(EOMONTH($B478,0))))&lt;$C478)+(DATE(YEAR($B478),MONTH($B478)+1,MIN(AH$6,DAY(EOMONTH($B478,1))))&gt;=$B478)*(DATE(YEAR($B478),MONTH($B478)+1,MIN(AH$6,DAY(EOMONTH($B478,1))))&lt;$C478)))</f>
        <v>0</v>
      </c>
      <c r="AI478" s="48" t="n">
        <f aca="false">IF(OR(N(AI$5)=0,AI$6=""),0,AI$5*((DATE(YEAR($B478),MONTH($B478),MIN(AI$6,DAY(EOMONTH($B478,0))))&gt;=$B478)*(DATE(YEAR($B478),MONTH($B478),MIN(AI$6,DAY(EOMONTH($B478,0))))&lt;$C478)+(DATE(YEAR($B478),MONTH($B478)+1,MIN(AI$6,DAY(EOMONTH($B478,1))))&gt;=$B478)*(DATE(YEAR($B478),MONTH($B478)+1,MIN(AI$6,DAY(EOMONTH($B478,1))))&lt;$C478)))</f>
        <v>0</v>
      </c>
      <c r="AJ478" s="48" t="n">
        <f aca="false">IF(OR(N(AJ$5)=0,AJ$6=""),0,AJ$5*((DATE(YEAR($B478),MONTH($B478),MIN(AJ$6,DAY(EOMONTH($B478,0))))&gt;=$B478)*(DATE(YEAR($B478),MONTH($B478),MIN(AJ$6,DAY(EOMONTH($B478,0))))&lt;$C478)+(DATE(YEAR($B478),MONTH($B478)+1,MIN(AJ$6,DAY(EOMONTH($B478,1))))&gt;=$B478)*(DATE(YEAR($B478),MONTH($B478)+1,MIN(AJ$6,DAY(EOMONTH($B478,1))))&lt;$C478)))</f>
        <v>0</v>
      </c>
      <c r="AK478" s="48" t="n">
        <f aca="false">IF(OR(N(AK$5)=0,AK$6=""),0,AK$5*((DATE(YEAR($B478),MONTH($B478),MIN(AK$6,DAY(EOMONTH($B478,0))))&gt;=$B478)*(DATE(YEAR($B478),MONTH($B478),MIN(AK$6,DAY(EOMONTH($B478,0))))&lt;$C478)+(DATE(YEAR($B478),MONTH($B478)+1,MIN(AK$6,DAY(EOMONTH($B478,1))))&gt;=$B478)*(DATE(YEAR($B478),MONTH($B478)+1,MIN(AK$6,DAY(EOMONTH($B478,1))))&lt;$C478)))</f>
        <v>0</v>
      </c>
      <c r="AL478" s="48" t="n">
        <f aca="false">IF(OR(N(AL$5)=0,AL$6=""),0,AL$5*((DATE(YEAR($B478),MONTH($B478),MIN(AL$6,DAY(EOMONTH($B478,0))))&gt;=$B478)*(DATE(YEAR($B478),MONTH($B478),MIN(AL$6,DAY(EOMONTH($B478,0))))&lt;$C478)+(DATE(YEAR($B478),MONTH($B478)+1,MIN(AL$6,DAY(EOMONTH($B478,1))))&gt;=$B478)*(DATE(YEAR($B478),MONTH($B478)+1,MIN(AL$6,DAY(EOMONTH($B478,1))))&lt;$C478)))</f>
        <v>0</v>
      </c>
      <c r="AM478" s="48" t="n">
        <f aca="false">IF(OR(N(AM$5)=0,AM$6=""),0,AM$5*((DATE(YEAR($B478),MONTH($B478),MIN(AM$6,DAY(EOMONTH($B478,0))))&gt;=$B478)*(DATE(YEAR($B478),MONTH($B478),MIN(AM$6,DAY(EOMONTH($B478,0))))&lt;$C478)+(DATE(YEAR($B478),MONTH($B478)+1,MIN(AM$6,DAY(EOMONTH($B478,1))))&gt;=$B478)*(DATE(YEAR($B478),MONTH($B478)+1,MIN(AM$6,DAY(EOMONTH($B478,1))))&lt;$C478)))</f>
        <v>0</v>
      </c>
      <c r="AN478" s="48" t="n">
        <f aca="false">IF(OR(N(AN$5)=0,AN$6=""),0,AN$5*((DATE(YEAR($B478),MONTH($B478),MIN(AN$6,DAY(EOMONTH($B478,0))))&gt;=$B478)*(DATE(YEAR($B478),MONTH($B478),MIN(AN$6,DAY(EOMONTH($B478,0))))&lt;$C478)+(DATE(YEAR($B478),MONTH($B478)+1,MIN(AN$6,DAY(EOMONTH($B478,1))))&gt;=$B478)*(DATE(YEAR($B478),MONTH($B478)+1,MIN(AN$6,DAY(EOMONTH($B478,1))))&lt;$C478)))</f>
        <v>0</v>
      </c>
      <c r="AO478" s="48" t="n">
        <f aca="false">IF(OR(N(AO$5)=0,AO$6=""),0,AO$5*((DATE(YEAR($B478),MONTH($B478),MIN(AO$6,DAY(EOMONTH($B478,0))))&gt;=$B478)*(DATE(YEAR($B478),MONTH($B478),MIN(AO$6,DAY(EOMONTH($B478,0))))&lt;$C478)+(DATE(YEAR($B478),MONTH($B478)+1,MIN(AO$6,DAY(EOMONTH($B478,1))))&gt;=$B478)*(DATE(YEAR($B478),MONTH($B478)+1,MIN(AO$6,DAY(EOMONTH($B478,1))))&lt;$C478)))</f>
        <v>0</v>
      </c>
      <c r="AP478" s="48" t="n">
        <f aca="false">IF(OR(N(AP$5)=0,AP$6=""),0,AP$5*((DATE(YEAR($B478),MONTH($B478),MIN(AP$6,DAY(EOMONTH($B478,0))))&gt;=$B478)*(DATE(YEAR($B478),MONTH($B478),MIN(AP$6,DAY(EOMONTH($B478,0))))&lt;$C478)+(DATE(YEAR($B478),MONTH($B478)+1,MIN(AP$6,DAY(EOMONTH($B478,1))))&gt;=$B478)*(DATE(YEAR($B478),MONTH($B478)+1,MIN(AP$6,DAY(EOMONTH($B478,1))))&lt;$C478)))</f>
        <v>0</v>
      </c>
      <c r="AQ478" s="48" t="n">
        <f aca="false">IF(OR(N(AQ$5)=0,AQ$6=""),0,AQ$5*((DATE(YEAR($B478),MONTH($B478),MIN(AQ$6,DAY(EOMONTH($B478,0))))&gt;=$B478)*(DATE(YEAR($B478),MONTH($B478),MIN(AQ$6,DAY(EOMONTH($B478,0))))&lt;$C478)+(DATE(YEAR($B478),MONTH($B478)+1,MIN(AQ$6,DAY(EOMONTH($B478,1))))&gt;=$B478)*(DATE(YEAR($B478),MONTH($B478)+1,MIN(AQ$6,DAY(EOMONTH($B478,1))))&lt;$C478)))</f>
        <v>0</v>
      </c>
      <c r="AR478" s="48" t="n">
        <f aca="false">IF(OR(N(AR$5)=0,AR$6=""),0,AR$5*((DATE(YEAR($B478),MONTH($B478),MIN(AR$6,DAY(EOMONTH($B478,0))))&gt;=$B478)*(DATE(YEAR($B478),MONTH($B478),MIN(AR$6,DAY(EOMONTH($B478,0))))&lt;$C478)+(DATE(YEAR($B478),MONTH($B478)+1,MIN(AR$6,DAY(EOMONTH($B478,1))))&gt;=$B478)*(DATE(YEAR($B478),MONTH($B478)+1,MIN(AR$6,DAY(EOMONTH($B478,1))))&lt;$C478)))</f>
        <v>0</v>
      </c>
      <c r="AS478" s="48" t="n">
        <f aca="false">IF(OR(N(AS$5)=0,AS$6=""),0,AS$5*((DATE(YEAR($B478),MONTH($B478),MIN(AS$6,DAY(EOMONTH($B478,0))))&gt;=$B478)*(DATE(YEAR($B478),MONTH($B478),MIN(AS$6,DAY(EOMONTH($B478,0))))&lt;$C478)+(DATE(YEAR($B478),MONTH($B478)+1,MIN(AS$6,DAY(EOMONTH($B478,1))))&gt;=$B478)*(DATE(YEAR($B478),MONTH($B478)+1,MIN(AS$6,DAY(EOMONTH($B478,1))))&lt;$C478)))</f>
        <v>0</v>
      </c>
      <c r="AT478" s="48" t="n">
        <f aca="false">IF(OR(N(AT$5)=0,AT$6=""),0,AT$5*((DATE(YEAR($B478),MONTH($B478),MIN(AT$6,DAY(EOMONTH($B478,0))))&gt;=$B478)*(DATE(YEAR($B478),MONTH($B478),MIN(AT$6,DAY(EOMONTH($B478,0))))&lt;$C478)+(DATE(YEAR($B478),MONTH($B478)+1,MIN(AT$6,DAY(EOMONTH($B478,1))))&gt;=$B478)*(DATE(YEAR($B478),MONTH($B478)+1,MIN(AT$6,DAY(EOMONTH($B478,1))))&lt;$C478)))</f>
        <v>0</v>
      </c>
      <c r="AU478" s="48" t="n">
        <f aca="false">IF(OR(N(AU$5)=0,AU$6=""),0,AU$5*((DATE(YEAR($B478),MONTH($B478),MIN(AU$6,DAY(EOMONTH($B478,0))))&gt;=$B478)*(DATE(YEAR($B478),MONTH($B478),MIN(AU$6,DAY(EOMONTH($B478,0))))&lt;$C478)+(DATE(YEAR($B478),MONTH($B478)+1,MIN(AU$6,DAY(EOMONTH($B478,1))))&gt;=$B478)*(DATE(YEAR($B478),MONTH($B478)+1,MIN(AU$6,DAY(EOMONTH($B478,1))))&lt;$C478)))</f>
        <v>0</v>
      </c>
      <c r="AV478" s="48" t="n">
        <f aca="false">IF(OR(N(AV$5)=0,AV$6=""),0,AV$5*((DATE(YEAR($B478),MONTH($B478),MIN(AV$6,DAY(EOMONTH($B478,0))))&gt;=$B478)*(DATE(YEAR($B478),MONTH($B478),MIN(AV$6,DAY(EOMONTH($B478,0))))&lt;$C478)+(DATE(YEAR($B478),MONTH($B478)+1,MIN(AV$6,DAY(EOMONTH($B478,1))))&gt;=$B478)*(DATE(YEAR($B478),MONTH($B478)+1,MIN(AV$6,DAY(EOMONTH($B478,1))))&lt;$C478)))</f>
        <v>0</v>
      </c>
      <c r="AW478" s="48" t="n">
        <f aca="false">IF(OR(N(AW$5)=0,AW$6=""),0,AW$5*((DATE(YEAR($B478),MONTH($B478),MIN(AW$6,DAY(EOMONTH($B478,0))))&gt;=$B478)*(DATE(YEAR($B478),MONTH($B478),MIN(AW$6,DAY(EOMONTH($B478,0))))&lt;$C478)+(DATE(YEAR($B478),MONTH($B478)+1,MIN(AW$6,DAY(EOMONTH($B478,1))))&gt;=$B478)*(DATE(YEAR($B478),MONTH($B478)+1,MIN(AW$6,DAY(EOMONTH($B478,1))))&lt;$C478)))</f>
        <v>0</v>
      </c>
      <c r="AX478" s="48" t="n">
        <f aca="false">IF(OR(N(AX$5)=0,AX$6=""),0,AX$5*((DATE(YEAR($B478),MONTH($B478),MIN(AX$6,DAY(EOMONTH($B478,0))))&gt;=$B478)*(DATE(YEAR($B478),MONTH($B478),MIN(AX$6,DAY(EOMONTH($B478,0))))&lt;$C478)+(DATE(YEAR($B478),MONTH($B478)+1,MIN(AX$6,DAY(EOMONTH($B478,1))))&gt;=$B478)*(DATE(YEAR($B478),MONTH($B478)+1,MIN(AX$6,DAY(EOMONTH($B478,1))))&lt;$C478)))</f>
        <v>0</v>
      </c>
      <c r="AY478" s="48" t="n">
        <f aca="false">IF(OR(N(AY$5)=0,AY$6=""),0,AY$5*((DATE(YEAR($B478),MONTH($B478),MIN(AY$6,DAY(EOMONTH($B478,0))))&gt;=$B478)*(DATE(YEAR($B478),MONTH($B478),MIN(AY$6,DAY(EOMONTH($B478,0))))&lt;$C478)+(DATE(YEAR($B478),MONTH($B478)+1,MIN(AY$6,DAY(EOMONTH($B478,1))))&gt;=$B478)*(DATE(YEAR($B478),MONTH($B478)+1,MIN(AY$6,DAY(EOMONTH($B478,1))))&lt;$C478)))</f>
        <v>0</v>
      </c>
      <c r="AZ478" s="48" t="n">
        <f aca="false">IF(OR(N(AZ$5)=0,AZ$6=""),0,AZ$5*((DATE(YEAR($B478),MONTH($B478),MIN(AZ$6,DAY(EOMONTH($B478,0))))&gt;=$B478)*(DATE(YEAR($B478),MONTH($B478),MIN(AZ$6,DAY(EOMONTH($B478,0))))&lt;$C478)+(DATE(YEAR($B478),MONTH($B478)+1,MIN(AZ$6,DAY(EOMONTH($B478,1))))&gt;=$B478)*(DATE(YEAR($B478),MONTH($B478)+1,MIN(AZ$6,DAY(EOMONTH($B478,1))))&lt;$C478)))</f>
        <v>0</v>
      </c>
      <c r="BA478" s="48" t="n">
        <f aca="false">IF(OR(N(BA$5)=0,BA$6=""),0,BA$5*((DATE(YEAR($B478),MONTH($B478),MIN(BA$6,DAY(EOMONTH($B478,0))))&gt;=$B478)*(DATE(YEAR($B478),MONTH($B478),MIN(BA$6,DAY(EOMONTH($B478,0))))&lt;$C478)+(DATE(YEAR($B478),MONTH($B478)+1,MIN(BA$6,DAY(EOMONTH($B478,1))))&gt;=$B478)*(DATE(YEAR($B478),MONTH($B478)+1,MIN(BA$6,DAY(EOMONTH($B478,1))))&lt;$C478)))</f>
        <v>0</v>
      </c>
      <c r="BB478" s="48" t="n">
        <f aca="false">IF(OR(N(BB$5)=0,BB$6=""),0,BB$5*((DATE(YEAR($B478),MONTH($B478),MIN(BB$6,DAY(EOMONTH($B478,0))))&gt;=$B478)*(DATE(YEAR($B478),MONTH($B478),MIN(BB$6,DAY(EOMONTH($B478,0))))&lt;$C478)+(DATE(YEAR($B478),MONTH($B478)+1,MIN(BB$6,DAY(EOMONTH($B478,1))))&gt;=$B478)*(DATE(YEAR($B478),MONTH($B478)+1,MIN(BB$6,DAY(EOMONTH($B478,1))))&lt;$C478)))</f>
        <v>0</v>
      </c>
      <c r="BC478" s="48" t="n">
        <f aca="false">IF(OR(N(BC$5)=0,BC$6=""),0,BC$5*((DATE(YEAR($B478),MONTH($B478),MIN(BC$6,DAY(EOMONTH($B478,0))))&gt;=$B478)*(DATE(YEAR($B478),MONTH($B478),MIN(BC$6,DAY(EOMONTH($B478,0))))&lt;$C478)+(DATE(YEAR($B478),MONTH($B478)+1,MIN(BC$6,DAY(EOMONTH($B478,1))))&gt;=$B478)*(DATE(YEAR($B478),MONTH($B478)+1,MIN(BC$6,DAY(EOMONTH($B478,1))))&lt;$C478)))</f>
        <v>0</v>
      </c>
      <c r="BD478" s="48" t="n">
        <f aca="false">IF(OR(N(BD$5)=0,BD$6=""),0,BD$5*((DATE(YEAR($B478),MONTH($B478),MIN(BD$6,DAY(EOMONTH($B478,0))))&gt;=$B478)*(DATE(YEAR($B478),MONTH($B478),MIN(BD$6,DAY(EOMONTH($B478,0))))&lt;$C478)+(DATE(YEAR($B478),MONTH($B478)+1,MIN(BD$6,DAY(EOMONTH($B478,1))))&gt;=$B478)*(DATE(YEAR($B478),MONTH($B478)+1,MIN(BD$6,DAY(EOMONTH($B478,1))))&lt;$C478)))</f>
        <v>0</v>
      </c>
      <c r="BE478" s="48" t="n">
        <f aca="false">IF(OR(N(BE$5)=0,BE$6=""),0,BE$5*((DATE(YEAR($B478),MONTH($B478),MIN(BE$6,DAY(EOMONTH($B478,0))))&gt;=$B478)*(DATE(YEAR($B478),MONTH($B478),MIN(BE$6,DAY(EOMONTH($B478,0))))&lt;$C478)+(DATE(YEAR($B478),MONTH($B478)+1,MIN(BE$6,DAY(EOMONTH($B478,1))))&gt;=$B478)*(DATE(YEAR($B478),MONTH($B478)+1,MIN(BE$6,DAY(EOMONTH($B478,1))))&lt;$C478)))</f>
        <v>0</v>
      </c>
      <c r="BF478" s="48" t="n">
        <f aca="false">IF(OR(N(BF$5)=0,BF$6=""),0,BF$5*((DATE(YEAR($B478),MONTH($B478),MIN(BF$6,DAY(EOMONTH($B478,0))))&gt;=$B478)*(DATE(YEAR($B478),MONTH($B478),MIN(BF$6,DAY(EOMONTH($B478,0))))&lt;$C478)+(DATE(YEAR($B478),MONTH($B478)+1,MIN(BF$6,DAY(EOMONTH($B478,1))))&gt;=$B478)*(DATE(YEAR($B478),MONTH($B478)+1,MIN(BF$6,DAY(EOMONTH($B478,1))))&lt;$C478)))</f>
        <v>0</v>
      </c>
      <c r="BG478" s="48" t="n">
        <f aca="false">IF(OR(N(BG$5)=0,BG$6=""),0,BG$5*((DATE(YEAR($B478),MONTH($B478),MIN(BG$6,DAY(EOMONTH($B478,0))))&gt;=$B478)*(DATE(YEAR($B478),MONTH($B478),MIN(BG$6,DAY(EOMONTH($B478,0))))&lt;$C478)+(DATE(YEAR($B478),MONTH($B478)+1,MIN(BG$6,DAY(EOMONTH($B478,1))))&gt;=$B478)*(DATE(YEAR($B478),MONTH($B478)+1,MIN(BG$6,DAY(EOMONTH($B478,1))))&lt;$C478)))</f>
        <v>0</v>
      </c>
      <c r="BH478" s="48" t="n">
        <f aca="false">IF(OR(N(BH$5)=0,BH$6=""),0,BH$5*((DATE(YEAR($B478),MONTH($B478),MIN(BH$6,DAY(EOMONTH($B478,0))))&gt;=$B478)*(DATE(YEAR($B478),MONTH($B478),MIN(BH$6,DAY(EOMONTH($B478,0))))&lt;$C478)+(DATE(YEAR($B478),MONTH($B478)+1,MIN(BH$6,DAY(EOMONTH($B478,1))))&gt;=$B478)*(DATE(YEAR($B478),MONTH($B478)+1,MIN(BH$6,DAY(EOMONTH($B478,1))))&lt;$C478)))</f>
        <v>0</v>
      </c>
      <c r="BI478" s="48" t="n">
        <f aca="false">IF(OR(N(BI$5)=0,BI$6=""),0,BI$5*((DATE(YEAR($B478),MONTH($B478),MIN(BI$6,DAY(EOMONTH($B478,0))))&gt;=$B478)*(DATE(YEAR($B478),MONTH($B478),MIN(BI$6,DAY(EOMONTH($B478,0))))&lt;$C478)+(DATE(YEAR($B478),MONTH($B478)+1,MIN(BI$6,DAY(EOMONTH($B478,1))))&gt;=$B478)*(DATE(YEAR($B478),MONTH($B478)+1,MIN(BI$6,DAY(EOMONTH($B478,1))))&lt;$C478)))</f>
        <v>0</v>
      </c>
      <c r="BJ478" s="48" t="n">
        <f aca="false">IF(OR(N(BJ$5)=0,BJ$6=""),0,BJ$5*((DATE(YEAR($B478),MONTH($B478),MIN(BJ$6,DAY(EOMONTH($B478,0))))&gt;=$B478)*(DATE(YEAR($B478),MONTH($B478),MIN(BJ$6,DAY(EOMONTH($B478,0))))&lt;$C478)+(DATE(YEAR($B478),MONTH($B478)+1,MIN(BJ$6,DAY(EOMONTH($B478,1))))&gt;=$B478)*(DATE(YEAR($B478),MONTH($B478)+1,MIN(BJ$6,DAY(EOMONTH($B478,1))))&lt;$C478)))</f>
        <v>0</v>
      </c>
      <c r="BK478" s="48" t="n">
        <f aca="false">IF(OR(N(BK$5)=0,BK$6=""),0,BK$5*((DATE(YEAR($B478),MONTH($B478),MIN(BK$6,DAY(EOMONTH($B478,0))))&gt;=$B478)*(DATE(YEAR($B478),MONTH($B478),MIN(BK$6,DAY(EOMONTH($B478,0))))&lt;$C478)+(DATE(YEAR($B478),MONTH($B478)+1,MIN(BK$6,DAY(EOMONTH($B478,1))))&gt;=$B478)*(DATE(YEAR($B478),MONTH($B478)+1,MIN(BK$6,DAY(EOMONTH($B478,1))))&lt;$C478)))</f>
        <v>0</v>
      </c>
      <c r="BL478" s="48" t="n">
        <f aca="false">IF(OR(N(BL$5)=0,BL$6=""),0,BL$5*((DATE(YEAR($B478),MONTH($B478),MIN(BL$6,DAY(EOMONTH($B478,0))))&gt;=$B478)*(DATE(YEAR($B478),MONTH($B478),MIN(BL$6,DAY(EOMONTH($B478,0))))&lt;$C478)+(DATE(YEAR($B478),MONTH($B478)+1,MIN(BL$6,DAY(EOMONTH($B478,1))))&gt;=$B478)*(DATE(YEAR($B478),MONTH($B478)+1,MIN(BL$6,DAY(EOMONTH($B478,1))))&lt;$C478)))</f>
        <v>0</v>
      </c>
      <c r="BM478" s="48" t="n">
        <f aca="false">IF(OR(N(BM$5)=0,BM$6=""),0,BM$5*((DATE(YEAR($B478),MONTH($B478),MIN(BM$6,DAY(EOMONTH($B478,0))))&gt;=$B478)*(DATE(YEAR($B478),MONTH($B478),MIN(BM$6,DAY(EOMONTH($B478,0))))&lt;$C478)+(DATE(YEAR($B478),MONTH($B478)+1,MIN(BM$6,DAY(EOMONTH($B478,1))))&gt;=$B478)*(DATE(YEAR($B478),MONTH($B478)+1,MIN(BM$6,DAY(EOMONTH($B478,1))))&lt;$C478)))</f>
        <v>0</v>
      </c>
      <c r="BN478" s="48" t="n">
        <f aca="false">IF(OR(N(BN$5)=0,BN$6=""),0,BN$5*((DATE(YEAR($B478),MONTH($B478),MIN(BN$6,DAY(EOMONTH($B478,0))))&gt;=$B478)*(DATE(YEAR($B478),MONTH($B478),MIN(BN$6,DAY(EOMONTH($B478,0))))&lt;$C478)+(DATE(YEAR($B478),MONTH($B478)+1,MIN(BN$6,DAY(EOMONTH($B478,1))))&gt;=$B478)*(DATE(YEAR($B478),MONTH($B478)+1,MIN(BN$6,DAY(EOMONTH($B478,1))))&lt;$C478)))</f>
        <v>0</v>
      </c>
      <c r="BO478" s="48" t="n">
        <f aca="false">IF(OR(N(BO$5)=0,BO$6=""),0,BO$5*((DATE(YEAR($B478),MONTH($B478),MIN(BO$6,DAY(EOMONTH($B478,0))))&gt;=$B478)*(DATE(YEAR($B478),MONTH($B478),MIN(BO$6,DAY(EOMONTH($B478,0))))&lt;$C478)+(DATE(YEAR($B478),MONTH($B478)+1,MIN(BO$6,DAY(EOMONTH($B478,1))))&gt;=$B478)*(DATE(YEAR($B478),MONTH($B478)+1,MIN(BO$6,DAY(EOMONTH($B478,1))))&lt;$C478)))</f>
        <v>0</v>
      </c>
      <c r="BP478" s="48" t="n">
        <f aca="false">IF(OR(N(BP$5)=0,BP$6=""),0,BP$5*((DATE(YEAR($B478),MONTH($B478),MIN(BP$6,DAY(EOMONTH($B478,0))))&gt;=$B478)*(DATE(YEAR($B478),MONTH($B478),MIN(BP$6,DAY(EOMONTH($B478,0))))&lt;$C478)+(DATE(YEAR($B478),MONTH($B478)+1,MIN(BP$6,DAY(EOMONTH($B478,1))))&gt;=$B478)*(DATE(YEAR($B478),MONTH($B478)+1,MIN(BP$6,DAY(EOMONTH($B478,1))))&lt;$C478)))</f>
        <v>0</v>
      </c>
      <c r="BQ478" s="48" t="n">
        <f aca="false">IF(OR(N(BQ$5)=0,BQ$6=""),0,BQ$5*((DATE(YEAR($B478),MONTH($B478),MIN(BQ$6,DAY(EOMONTH($B478,0))))&gt;=$B478)*(DATE(YEAR($B478),MONTH($B478),MIN(BQ$6,DAY(EOMONTH($B478,0))))&lt;$C478)+(DATE(YEAR($B478),MONTH($B478)+1,MIN(BQ$6,DAY(EOMONTH($B478,1))))&gt;=$B478)*(DATE(YEAR($B478),MONTH($B478)+1,MIN(BQ$6,DAY(EOMONTH($B478,1))))&lt;$C478)))</f>
        <v>0</v>
      </c>
      <c r="BR478" s="48" t="n">
        <f aca="false">IF(OR(N(BR$5)=0,BR$6=""),0,BR$5*((DATE(YEAR($B478),MONTH($B478),MIN(BR$6,DAY(EOMONTH($B478,0))))&gt;=$B478)*(DATE(YEAR($B478),MONTH($B478),MIN(BR$6,DAY(EOMONTH($B478,0))))&lt;$C478)+(DATE(YEAR($B478),MONTH($B478)+1,MIN(BR$6,DAY(EOMONTH($B478,1))))&gt;=$B478)*(DATE(YEAR($B478),MONTH($B478)+1,MIN(BR$6,DAY(EOMONTH($B478,1))))&lt;$C478)))</f>
        <v>0</v>
      </c>
      <c r="BS478" s="48" t="n">
        <f aca="false">IF(OR(N(BS$5)=0,BS$6=""),0,BS$5*((DATE(YEAR($B478),MONTH($B478),MIN(BS$6,DAY(EOMONTH($B478,0))))&gt;=$B478)*(DATE(YEAR($B478),MONTH($B478),MIN(BS$6,DAY(EOMONTH($B478,0))))&lt;$C478)+(DATE(YEAR($B478),MONTH($B478)+1,MIN(BS$6,DAY(EOMONTH($B478,1))))&gt;=$B478)*(DATE(YEAR($B478),MONTH($B478)+1,MIN(BS$6,DAY(EOMONTH($B478,1))))&lt;$C478)))</f>
        <v>0</v>
      </c>
      <c r="BT478" s="48" t="n">
        <f aca="false">IF(OR(N(BT$5)=0,BT$6=""),0,BT$5*((DATE(YEAR($B478),MONTH($B478),MIN(BT$6,DAY(EOMONTH($B478,0))))&gt;=$B478)*(DATE(YEAR($B478),MONTH($B478),MIN(BT$6,DAY(EOMONTH($B478,0))))&lt;$C478)+(DATE(YEAR($B478),MONTH($B478)+1,MIN(BT$6,DAY(EOMONTH($B478,1))))&gt;=$B478)*(DATE(YEAR($B478),MONTH($B478)+1,MIN(BT$6,DAY(EOMONTH($B478,1))))&lt;$C478)))</f>
        <v>0</v>
      </c>
      <c r="BU478" s="48" t="n">
        <f aca="false">IF(OR(N(BU$5)=0,BU$6=""),0,BU$5*((DATE(YEAR($B478),MONTH($B478),MIN(BU$6,DAY(EOMONTH($B478,0))))&gt;=$B478)*(DATE(YEAR($B478),MONTH($B478),MIN(BU$6,DAY(EOMONTH($B478,0))))&lt;$C478)+(DATE(YEAR($B478),MONTH($B478)+1,MIN(BU$6,DAY(EOMONTH($B478,1))))&gt;=$B478)*(DATE(YEAR($B478),MONTH($B478)+1,MIN(BU$6,DAY(EOMONTH($B478,1))))&lt;$C478)))</f>
        <v>0</v>
      </c>
      <c r="BV478" s="48" t="n">
        <f aca="false">IF(OR(N(BV$5)=0,BV$6=""),0,BV$5*((DATE(YEAR($B478),MONTH($B478),MIN(BV$6,DAY(EOMONTH($B478,0))))&gt;=$B478)*(DATE(YEAR($B478),MONTH($B478),MIN(BV$6,DAY(EOMONTH($B478,0))))&lt;$C478)+(DATE(YEAR($B478),MONTH($B478)+1,MIN(BV$6,DAY(EOMONTH($B478,1))))&gt;=$B478)*(DATE(YEAR($B478),MONTH($B478)+1,MIN(BV$6,DAY(EOMONTH($B478,1))))&lt;$C478)))</f>
        <v>0</v>
      </c>
      <c r="BW478" s="48" t="n">
        <f aca="false">IF(OR(N(BW$5)=0,BW$6=""),0,BW$5*((DATE(YEAR($B478),MONTH($B478),MIN(BW$6,DAY(EOMONTH($B478,0))))&gt;=$B478)*(DATE(YEAR($B478),MONTH($B478),MIN(BW$6,DAY(EOMONTH($B478,0))))&lt;$C478)+(DATE(YEAR($B478),MONTH($B478)+1,MIN(BW$6,DAY(EOMONTH($B478,1))))&gt;=$B478)*(DATE(YEAR($B478),MONTH($B478)+1,MIN(BW$6,DAY(EOMONTH($B478,1))))&lt;$C478)))</f>
        <v>0</v>
      </c>
      <c r="BX478" s="48" t="n">
        <f aca="false">MIN(Z478,(FT477*(1+FT$5/Setup!$C$36)+IF($V478=1,N($F478),0)))</f>
        <v>0</v>
      </c>
      <c r="BY478" s="48" t="n">
        <f aca="false">MIN(AA478,(FU477*(1+FU$5/Setup!$C$36)+IF($V478=2,N($F478),0)))</f>
        <v>0</v>
      </c>
      <c r="BZ478" s="48" t="n">
        <f aca="false">MIN(AB478,(FV477*(1+FV$5/Setup!$C$36)+IF($V478=3,N($F478),0)))</f>
        <v>0</v>
      </c>
      <c r="CA478" s="48" t="n">
        <f aca="false">MIN(AC478,(FW477*(1+FW$5/Setup!$C$36)+IF($V478=4,N($F478),0)))</f>
        <v>0</v>
      </c>
      <c r="CB478" s="48" t="n">
        <f aca="false">MIN(AD478,(FX477*(1+FX$5/Setup!$C$36)+IF($V478=5,N($F478),0)))</f>
        <v>0</v>
      </c>
      <c r="CC478" s="48" t="n">
        <f aca="false">MIN(AE478,(FY477*(1+FY$5/Setup!$C$36)+IF($V478=6,N($F478),0)))</f>
        <v>0</v>
      </c>
      <c r="CD478" s="48" t="n">
        <f aca="false">MIN(AF478,(FZ477*(1+FZ$5/Setup!$C$36)+IF($V478=7,N($F478),0)))</f>
        <v>0</v>
      </c>
      <c r="CE478" s="48" t="n">
        <f aca="false">MIN(AG478,(GA477*(1+GA$5/Setup!$C$36)+IF($V478=8,N($F478),0)))</f>
        <v>0</v>
      </c>
      <c r="CF478" s="48" t="n">
        <f aca="false">MIN(AH478,(GB477*(1+GB$5/Setup!$C$36)+IF($V478=9,N($F478),0)))</f>
        <v>0</v>
      </c>
      <c r="CG478" s="48" t="n">
        <f aca="false">MIN(AI478,(GC477*(1+GC$5/Setup!$C$36)+IF($V478=10,N($F478),0)))</f>
        <v>0</v>
      </c>
      <c r="CH478" s="48" t="n">
        <f aca="false">MIN(AJ478,(GD477*(1+GD$5/Setup!$C$36)+IF($V478=11,N($F478),0)))</f>
        <v>0</v>
      </c>
      <c r="CI478" s="48" t="n">
        <f aca="false">MIN(AK478,(GE477*(1+GE$5/Setup!$C$36)+IF($V478=12,N($F478),0)))</f>
        <v>0</v>
      </c>
      <c r="CJ478" s="48" t="n">
        <f aca="false">MIN(AL478,(GF477*(1+GF$5/Setup!$C$36)+IF($V478=13,N($F478),0)))</f>
        <v>0</v>
      </c>
      <c r="CK478" s="48" t="n">
        <f aca="false">MIN(AM478,(GG477*(1+GG$5/Setup!$C$36)+IF($V478=14,N($F478),0)))</f>
        <v>0</v>
      </c>
      <c r="CL478" s="48" t="n">
        <f aca="false">MIN(AN478,(GH477*(1+GH$5/Setup!$C$36)+IF($V478=15,N($F478),0)))</f>
        <v>0</v>
      </c>
      <c r="CM478" s="48" t="n">
        <f aca="false">MIN(AO478,(GI477*(1+GI$5/Setup!$C$36)+IF($V478=16,N($F478),0)))</f>
        <v>0</v>
      </c>
      <c r="CN478" s="48" t="n">
        <f aca="false">MIN(AP478,(GJ477*(1+GJ$5/Setup!$C$36)+IF($V478=17,N($F478),0)))</f>
        <v>0</v>
      </c>
      <c r="CO478" s="48" t="n">
        <f aca="false">MIN(AQ478,(GK477*(1+GK$5/Setup!$C$36)+IF($V478=18,N($F478),0)))</f>
        <v>0</v>
      </c>
      <c r="CP478" s="48" t="n">
        <f aca="false">MIN(AR478,(GL477*(1+GL$5/Setup!$C$36)+IF($V478=19,N($F478),0)))</f>
        <v>0</v>
      </c>
      <c r="CQ478" s="48" t="n">
        <f aca="false">MIN(AS478,(GM477*(1+GM$5/Setup!$C$36)+IF($V478=20,N($F478),0)))</f>
        <v>0</v>
      </c>
      <c r="CR478" s="48" t="n">
        <f aca="false">MIN(AT478,(GN477*(1+GN$5/Setup!$C$36)+IF($V478=21,N($F478),0)))</f>
        <v>0</v>
      </c>
      <c r="CS478" s="48" t="n">
        <f aca="false">MIN(AU478,(GO477*(1+GO$5/Setup!$C$36)+IF($V478=22,N($F478),0)))</f>
        <v>0</v>
      </c>
      <c r="CT478" s="48" t="n">
        <f aca="false">MIN(AV478,(GP477*(1+GP$5/Setup!$C$36)+IF($V478=23,N($F478),0)))</f>
        <v>0</v>
      </c>
      <c r="CU478" s="48" t="n">
        <f aca="false">MIN(AW478,(GQ477*(1+GQ$5/Setup!$C$36)+IF($V478=24,N($F478),0)))</f>
        <v>0</v>
      </c>
      <c r="CV478" s="48" t="n">
        <f aca="false">MIN(AX478,(GR477*(1+GR$5/Setup!$C$36)+IF($V478=25,N($F478),0)))</f>
        <v>0</v>
      </c>
      <c r="CW478" s="48" t="n">
        <f aca="false">MIN(AY478,(GS477*(1+GS$5/Setup!$C$36)+IF($V478=26,N($F478),0)))</f>
        <v>0</v>
      </c>
      <c r="CX478" s="48" t="n">
        <f aca="false">MIN(AZ478,(GT477*(1+GT$5/Setup!$C$36)+IF($V478=27,N($F478),0)))</f>
        <v>0</v>
      </c>
      <c r="CY478" s="48" t="n">
        <f aca="false">MIN(BA478,(GU477*(1+GU$5/Setup!$C$36)+IF($V478=28,N($F478),0)))</f>
        <v>0</v>
      </c>
      <c r="CZ478" s="48" t="n">
        <f aca="false">MIN(BB478,(GV477*(1+GV$5/Setup!$C$36)+IF($V478=29,N($F478),0)))</f>
        <v>0</v>
      </c>
      <c r="DA478" s="48" t="n">
        <f aca="false">MIN(BC478,(GW477*(1+GW$5/Setup!$C$36)+IF($V478=30,N($F478),0)))</f>
        <v>0</v>
      </c>
      <c r="DB478" s="48" t="n">
        <f aca="false">MIN(BD478,(GX477*(1+GX$5/Setup!$C$36)+IF($V478=31,N($F478),0)))</f>
        <v>0</v>
      </c>
      <c r="DC478" s="48" t="n">
        <f aca="false">MIN(BE478,(GY477*(1+GY$5/Setup!$C$36)+IF($V478=32,N($F478),0)))</f>
        <v>0</v>
      </c>
      <c r="DD478" s="48" t="n">
        <f aca="false">MIN(BF478,(GZ477*(1+GZ$5/Setup!$C$36)+IF($V478=33,N($F478),0)))</f>
        <v>0</v>
      </c>
      <c r="DE478" s="48" t="n">
        <f aca="false">MIN(BG478,(HA477*(1+HA$5/Setup!$C$36)+IF($V478=34,N($F478),0)))</f>
        <v>0</v>
      </c>
      <c r="DF478" s="48" t="n">
        <f aca="false">MIN(BH478,(HB477*(1+HB$5/Setup!$C$36)+IF($V478=35,N($F478),0)))</f>
        <v>0</v>
      </c>
      <c r="DG478" s="48" t="n">
        <f aca="false">MIN(BI478,(HC477*(1+HC$5/Setup!$C$36)+IF($V478=36,N($F478),0)))</f>
        <v>0</v>
      </c>
      <c r="DH478" s="48" t="n">
        <f aca="false">MIN(BJ478,(HD477*(1+HD$5/Setup!$C$36)+IF($V478=37,N($F478),0)))</f>
        <v>0</v>
      </c>
      <c r="DI478" s="48" t="n">
        <f aca="false">MIN(BK478,(HE477*(1+HE$5/Setup!$C$36)+IF($V478=38,N($F478),0)))</f>
        <v>0</v>
      </c>
      <c r="DJ478" s="48" t="n">
        <f aca="false">MIN(BL478,(HF477*(1+HF$5/Setup!$C$36)+IF($V478=39,N($F478),0)))</f>
        <v>0</v>
      </c>
      <c r="DK478" s="48" t="n">
        <f aca="false">MIN(BM478,(HG477*(1+HG$5/Setup!$C$36)+IF($V478=40,N($F478),0)))</f>
        <v>0</v>
      </c>
      <c r="DL478" s="48" t="n">
        <f aca="false">MIN(BN478,(HH477*(1+HH$5/Setup!$C$36)+IF($V478=41,N($F478),0)))</f>
        <v>0</v>
      </c>
      <c r="DM478" s="48" t="n">
        <f aca="false">MIN(BO478,(HI477*(1+HI$5/Setup!$C$36)+IF($V478=42,N($F478),0)))</f>
        <v>0</v>
      </c>
      <c r="DN478" s="48" t="n">
        <f aca="false">MIN(BP478,(HJ477*(1+HJ$5/Setup!$C$36)+IF($V478=43,N($F478),0)))</f>
        <v>0</v>
      </c>
      <c r="DO478" s="48" t="n">
        <f aca="false">MIN(BQ478,(HK477*(1+HK$5/Setup!$C$36)+IF($V478=44,N($F478),0)))</f>
        <v>0</v>
      </c>
      <c r="DP478" s="48" t="n">
        <f aca="false">MIN(BR478,(HL477*(1+HL$5/Setup!$C$36)+IF($V478=45,N($F478),0)))</f>
        <v>0</v>
      </c>
      <c r="DQ478" s="48" t="n">
        <f aca="false">MIN(BS478,(HM477*(1+HM$5/Setup!$C$36)+IF($V478=46,N($F478),0)))</f>
        <v>0</v>
      </c>
      <c r="DR478" s="48" t="n">
        <f aca="false">MIN(BT478,(HN477*(1+HN$5/Setup!$C$36)+IF($V478=47,N($F478),0)))</f>
        <v>0</v>
      </c>
      <c r="DS478" s="48" t="n">
        <f aca="false">MIN(BU478,(HO477*(1+HO$5/Setup!$C$36)+IF($V478=48,N($F478),0)))</f>
        <v>0</v>
      </c>
      <c r="DT478" s="48" t="n">
        <f aca="false">MIN(BV478,(HP477*(1+HP$5/Setup!$C$36)+IF($V478=49,N($F478),0)))</f>
        <v>0</v>
      </c>
      <c r="DU478" s="48" t="n">
        <f aca="false">MIN(BW478,(HQ477*(1+HQ$5/Setup!$C$36)+IF($V478=50,N($F478),0)))</f>
        <v>0</v>
      </c>
      <c r="DV478" s="48" t="n">
        <f aca="false">MIN(MAX((FT477*(1+FT$5/Setup!$C$36)+IF($V478=1,N($F478),0))-BX478,0),MAX($P478-0,0))</f>
        <v>0</v>
      </c>
      <c r="DW478" s="48" t="n">
        <f aca="false">MIN(MAX((FU477*(1+FU$5/Setup!$C$36)+IF($V478=2,N($F478),0))-BY478,0),MAX($P478-SUM(DV478:DV478),0))</f>
        <v>0</v>
      </c>
      <c r="DX478" s="48" t="n">
        <f aca="false">MIN(MAX((FV477*(1+FV$5/Setup!$C$36)+IF($V478=3,N($F478),0))-BZ478,0),MAX($P478-SUM(DV478:DW478),0))</f>
        <v>0</v>
      </c>
      <c r="DY478" s="48" t="n">
        <f aca="false">MIN(MAX((FW477*(1+FW$5/Setup!$C$36)+IF($V478=4,N($F478),0))-CA478,0),MAX($P478-SUM(DV478:DX478),0))</f>
        <v>0</v>
      </c>
      <c r="DZ478" s="48" t="n">
        <f aca="false">MIN(MAX((FX477*(1+FX$5/Setup!$C$36)+IF($V478=5,N($F478),0))-CB478,0),MAX($P478-SUM(DV478:DY478),0))</f>
        <v>0</v>
      </c>
      <c r="EA478" s="48" t="n">
        <f aca="false">MIN(MAX((FY477*(1+FY$5/Setup!$C$36)+IF($V478=6,N($F478),0))-CC478,0),MAX($P478-SUM(DV478:DZ478),0))</f>
        <v>0</v>
      </c>
      <c r="EB478" s="48" t="n">
        <f aca="false">MIN(MAX((FZ477*(1+FZ$5/Setup!$C$36)+IF($V478=7,N($F478),0))-CD478,0),MAX($P478-SUM(DV478:EA478),0))</f>
        <v>0</v>
      </c>
      <c r="EC478" s="48" t="n">
        <f aca="false">MIN(MAX((GA477*(1+GA$5/Setup!$C$36)+IF($V478=8,N($F478),0))-CE478,0),MAX($P478-SUM(DV478:EB478),0))</f>
        <v>0</v>
      </c>
      <c r="ED478" s="48" t="n">
        <f aca="false">MIN(MAX((GB477*(1+GB$5/Setup!$C$36)+IF($V478=9,N($F478),0))-CF478,0),MAX($P478-SUM(DV478:EC478),0))</f>
        <v>0</v>
      </c>
      <c r="EE478" s="48" t="n">
        <f aca="false">MIN(MAX((GC477*(1+GC$5/Setup!$C$36)+IF($V478=10,N($F478),0))-CG478,0),MAX($P478-SUM(DV478:ED478),0))</f>
        <v>0</v>
      </c>
      <c r="EF478" s="48" t="n">
        <f aca="false">MIN(MAX((GD477*(1+GD$5/Setup!$C$36)+IF($V478=11,N($F478),0))-CH478,0),MAX($P478-SUM(DV478:EE478),0))</f>
        <v>0</v>
      </c>
      <c r="EG478" s="48" t="n">
        <f aca="false">MIN(MAX((GE477*(1+GE$5/Setup!$C$36)+IF($V478=12,N($F478),0))-CI478,0),MAX($P478-SUM(DV478:EF478),0))</f>
        <v>0</v>
      </c>
      <c r="EH478" s="48" t="n">
        <f aca="false">MIN(MAX((GF477*(1+GF$5/Setup!$C$36)+IF($V478=13,N($F478),0))-CJ478,0),MAX($P478-SUM(DV478:EG478),0))</f>
        <v>0</v>
      </c>
      <c r="EI478" s="48" t="n">
        <f aca="false">MIN(MAX((GG477*(1+GG$5/Setup!$C$36)+IF($V478=14,N($F478),0))-CK478,0),MAX($P478-SUM(DV478:EH478),0))</f>
        <v>0</v>
      </c>
      <c r="EJ478" s="48" t="n">
        <f aca="false">MIN(MAX((GH477*(1+GH$5/Setup!$C$36)+IF($V478=15,N($F478),0))-CL478,0),MAX($P478-SUM(DV478:EI478),0))</f>
        <v>0</v>
      </c>
      <c r="EK478" s="48" t="n">
        <f aca="false">MIN(MAX((GI477*(1+GI$5/Setup!$C$36)+IF($V478=16,N($F478),0))-CM478,0),MAX($P478-SUM(DV478:EJ478),0))</f>
        <v>0</v>
      </c>
      <c r="EL478" s="48" t="n">
        <f aca="false">MIN(MAX((GJ477*(1+GJ$5/Setup!$C$36)+IF($V478=17,N($F478),0))-CN478,0),MAX($P478-SUM(DV478:EK478),0))</f>
        <v>0</v>
      </c>
      <c r="EM478" s="48" t="n">
        <f aca="false">MIN(MAX((GK477*(1+GK$5/Setup!$C$36)+IF($V478=18,N($F478),0))-CO478,0),MAX($P478-SUM(DV478:EL478),0))</f>
        <v>0</v>
      </c>
      <c r="EN478" s="48" t="n">
        <f aca="false">MIN(MAX((GL477*(1+GL$5/Setup!$C$36)+IF($V478=19,N($F478),0))-CP478,0),MAX($P478-SUM(DV478:EM478),0))</f>
        <v>0</v>
      </c>
      <c r="EO478" s="48" t="n">
        <f aca="false">MIN(MAX((GM477*(1+GM$5/Setup!$C$36)+IF($V478=20,N($F478),0))-CQ478,0),MAX($P478-SUM(DV478:EN478),0))</f>
        <v>0</v>
      </c>
      <c r="EP478" s="48" t="n">
        <f aca="false">MIN(MAX((GN477*(1+GN$5/Setup!$C$36)+IF($V478=21,N($F478),0))-CR478,0),MAX($P478-SUM(DV478:EO478),0))</f>
        <v>0</v>
      </c>
      <c r="EQ478" s="48" t="n">
        <f aca="false">MIN(MAX((GO477*(1+GO$5/Setup!$C$36)+IF($V478=22,N($F478),0))-CS478,0),MAX($P478-SUM(DV478:EP478),0))</f>
        <v>0</v>
      </c>
      <c r="ER478" s="48" t="n">
        <f aca="false">MIN(MAX((GP477*(1+GP$5/Setup!$C$36)+IF($V478=23,N($F478),0))-CT478,0),MAX($P478-SUM(DV478:EQ478),0))</f>
        <v>0</v>
      </c>
      <c r="ES478" s="48" t="n">
        <f aca="false">MIN(MAX((GQ477*(1+GQ$5/Setup!$C$36)+IF($V478=24,N($F478),0))-CU478,0),MAX($P478-SUM(DV478:ER478),0))</f>
        <v>0</v>
      </c>
      <c r="ET478" s="48" t="n">
        <f aca="false">MIN(MAX((GR477*(1+GR$5/Setup!$C$36)+IF($V478=25,N($F478),0))-CV478,0),MAX($P478-SUM(DV478:ES478),0))</f>
        <v>0</v>
      </c>
      <c r="EU478" s="48" t="n">
        <f aca="false">MIN(MAX((GS477*(1+GS$5/Setup!$C$36)+IF($V478=26,N($F478),0))-CW478,0),MAX($P478-SUM(DV478:ET478),0))</f>
        <v>0</v>
      </c>
      <c r="EV478" s="48" t="n">
        <f aca="false">MIN(MAX((GT477*(1+GT$5/Setup!$C$36)+IF($V478=27,N($F478),0))-CX478,0),MAX($P478-SUM(DV478:EU478),0))</f>
        <v>0</v>
      </c>
      <c r="EW478" s="48" t="n">
        <f aca="false">MIN(MAX((GU477*(1+GU$5/Setup!$C$36)+IF($V478=28,N($F478),0))-CY478,0),MAX($P478-SUM(DV478:EV478),0))</f>
        <v>0</v>
      </c>
      <c r="EX478" s="48" t="n">
        <f aca="false">MIN(MAX((GV477*(1+GV$5/Setup!$C$36)+IF($V478=29,N($F478),0))-CZ478,0),MAX($P478-SUM(DV478:EW478),0))</f>
        <v>0</v>
      </c>
      <c r="EY478" s="48" t="n">
        <f aca="false">MIN(MAX((GW477*(1+GW$5/Setup!$C$36)+IF($V478=30,N($F478),0))-DA478,0),MAX($P478-SUM(DV478:EX478),0))</f>
        <v>0</v>
      </c>
      <c r="EZ478" s="48" t="n">
        <f aca="false">MIN(MAX((GX477*(1+GX$5/Setup!$C$36)+IF($V478=31,N($F478),0))-DB478,0),MAX($P478-SUM(DV478:EY478),0))</f>
        <v>0</v>
      </c>
      <c r="FA478" s="48" t="n">
        <f aca="false">MIN(MAX((GY477*(1+GY$5/Setup!$C$36)+IF($V478=32,N($F478),0))-DC478,0),MAX($P478-SUM(DV478:EZ478),0))</f>
        <v>0</v>
      </c>
      <c r="FB478" s="48" t="n">
        <f aca="false">MIN(MAX((GZ477*(1+GZ$5/Setup!$C$36)+IF($V478=33,N($F478),0))-DD478,0),MAX($P478-SUM(DV478:FA478),0))</f>
        <v>0</v>
      </c>
      <c r="FC478" s="48" t="n">
        <f aca="false">MIN(MAX((HA477*(1+HA$5/Setup!$C$36)+IF($V478=34,N($F478),0))-DE478,0),MAX($P478-SUM(DV478:FB478),0))</f>
        <v>0</v>
      </c>
      <c r="FD478" s="48" t="n">
        <f aca="false">MIN(MAX((HB477*(1+HB$5/Setup!$C$36)+IF($V478=35,N($F478),0))-DF478,0),MAX($P478-SUM(DV478:FC478),0))</f>
        <v>0</v>
      </c>
      <c r="FE478" s="48" t="n">
        <f aca="false">MIN(MAX((HC477*(1+HC$5/Setup!$C$36)+IF($V478=36,N($F478),0))-DG478,0),MAX($P478-SUM(DV478:FD478),0))</f>
        <v>0</v>
      </c>
      <c r="FF478" s="48" t="n">
        <f aca="false">MIN(MAX((HD477*(1+HD$5/Setup!$C$36)+IF($V478=37,N($F478),0))-DH478,0),MAX($P478-SUM(DV478:FE478),0))</f>
        <v>0</v>
      </c>
      <c r="FG478" s="48" t="n">
        <f aca="false">MIN(MAX((HE477*(1+HE$5/Setup!$C$36)+IF($V478=38,N($F478),0))-DI478,0),MAX($P478-SUM(DV478:FF478),0))</f>
        <v>0</v>
      </c>
      <c r="FH478" s="48" t="n">
        <f aca="false">MIN(MAX((HF477*(1+HF$5/Setup!$C$36)+IF($V478=39,N($F478),0))-DJ478,0),MAX($P478-SUM(DV478:FG478),0))</f>
        <v>0</v>
      </c>
      <c r="FI478" s="48" t="n">
        <f aca="false">MIN(MAX((HG477*(1+HG$5/Setup!$C$36)+IF($V478=40,N($F478),0))-DK478,0),MAX($P478-SUM(DV478:FH478),0))</f>
        <v>0</v>
      </c>
      <c r="FJ478" s="48" t="n">
        <f aca="false">MIN(MAX((HH477*(1+HH$5/Setup!$C$36)+IF($V478=41,N($F478),0))-DL478,0),MAX($P478-SUM(DV478:FI478),0))</f>
        <v>0</v>
      </c>
      <c r="FK478" s="48" t="n">
        <f aca="false">MIN(MAX((HI477*(1+HI$5/Setup!$C$36)+IF($V478=42,N($F478),0))-DM478,0),MAX($P478-SUM(DV478:FJ478),0))</f>
        <v>0</v>
      </c>
      <c r="FL478" s="48" t="n">
        <f aca="false">MIN(MAX((HJ477*(1+HJ$5/Setup!$C$36)+IF($V478=43,N($F478),0))-DN478,0),MAX($P478-SUM(DV478:FK478),0))</f>
        <v>0</v>
      </c>
      <c r="FM478" s="48" t="n">
        <f aca="false">MIN(MAX((HK477*(1+HK$5/Setup!$C$36)+IF($V478=44,N($F478),0))-DO478,0),MAX($P478-SUM(DV478:FL478),0))</f>
        <v>0</v>
      </c>
      <c r="FN478" s="48" t="n">
        <f aca="false">MIN(MAX((HL477*(1+HL$5/Setup!$C$36)+IF($V478=45,N($F478),0))-DP478,0),MAX($P478-SUM(DV478:FM478),0))</f>
        <v>0</v>
      </c>
      <c r="FO478" s="48" t="n">
        <f aca="false">MIN(MAX((HM477*(1+HM$5/Setup!$C$36)+IF($V478=46,N($F478),0))-DQ478,0),MAX($P478-SUM(DV478:FN478),0))</f>
        <v>0</v>
      </c>
      <c r="FP478" s="48" t="n">
        <f aca="false">MIN(MAX((HN477*(1+HN$5/Setup!$C$36)+IF($V478=47,N($F478),0))-DR478,0),MAX($P478-SUM(DV478:FO478),0))</f>
        <v>0</v>
      </c>
      <c r="FQ478" s="48" t="n">
        <f aca="false">MIN(MAX((HO477*(1+HO$5/Setup!$C$36)+IF($V478=48,N($F478),0))-DS478,0),MAX($P478-SUM(DV478:FP478),0))</f>
        <v>0</v>
      </c>
      <c r="FR478" s="48" t="n">
        <f aca="false">MIN(MAX((HP477*(1+HP$5/Setup!$C$36)+IF($V478=49,N($F478),0))-DT478,0),MAX($P478-SUM(DV478:FQ478),0))</f>
        <v>0</v>
      </c>
      <c r="FS478" s="48" t="n">
        <f aca="false">MIN(MAX((HQ477*(1+HQ$5/Setup!$C$36)+IF($V478=50,N($F478),0))-DU478,0),MAX($P478-SUM(DV478:FR478),0))</f>
        <v>0</v>
      </c>
      <c r="FT478" s="48" t="n">
        <f aca="false">IF((FT477*(1+FT$5/Setup!$C$36)+IF($V478=1,N($F478),0))-BX478-DV478&lt;0.005,0,(FT477*(1+FT$5/Setup!$C$36)+IF($V478=1,N($F478),0))-BX478-DV478)</f>
        <v>0</v>
      </c>
      <c r="FU478" s="48" t="n">
        <f aca="false">IF((FU477*(1+FU$5/Setup!$C$36)+IF($V478=2,N($F478),0))-BY478-DW478&lt;0.005,0,(FU477*(1+FU$5/Setup!$C$36)+IF($V478=2,N($F478),0))-BY478-DW478)</f>
        <v>0</v>
      </c>
      <c r="FV478" s="48" t="n">
        <f aca="false">IF((FV477*(1+FV$5/Setup!$C$36)+IF($V478=3,N($F478),0))-BZ478-DX478&lt;0.005,0,(FV477*(1+FV$5/Setup!$C$36)+IF($V478=3,N($F478),0))-BZ478-DX478)</f>
        <v>0</v>
      </c>
      <c r="FW478" s="48" t="n">
        <f aca="false">IF((FW477*(1+FW$5/Setup!$C$36)+IF($V478=4,N($F478),0))-CA478-DY478&lt;0.005,0,(FW477*(1+FW$5/Setup!$C$36)+IF($V478=4,N($F478),0))-CA478-DY478)</f>
        <v>0</v>
      </c>
      <c r="FX478" s="48" t="n">
        <f aca="false">IF((FX477*(1+FX$5/Setup!$C$36)+IF($V478=5,N($F478),0))-CB478-DZ478&lt;0.005,0,(FX477*(1+FX$5/Setup!$C$36)+IF($V478=5,N($F478),0))-CB478-DZ478)</f>
        <v>0</v>
      </c>
      <c r="FY478" s="48" t="n">
        <f aca="false">IF((FY477*(1+FY$5/Setup!$C$36)+IF($V478=6,N($F478),0))-CC478-EA478&lt;0.005,0,(FY477*(1+FY$5/Setup!$C$36)+IF($V478=6,N($F478),0))-CC478-EA478)</f>
        <v>0</v>
      </c>
      <c r="FZ478" s="48" t="n">
        <f aca="false">IF((FZ477*(1+FZ$5/Setup!$C$36)+IF($V478=7,N($F478),0))-CD478-EB478&lt;0.005,0,(FZ477*(1+FZ$5/Setup!$C$36)+IF($V478=7,N($F478),0))-CD478-EB478)</f>
        <v>0</v>
      </c>
      <c r="GA478" s="48" t="n">
        <f aca="false">IF((GA477*(1+GA$5/Setup!$C$36)+IF($V478=8,N($F478),0))-CE478-EC478&lt;0.005,0,(GA477*(1+GA$5/Setup!$C$36)+IF($V478=8,N($F478),0))-CE478-EC478)</f>
        <v>0</v>
      </c>
      <c r="GB478" s="48" t="n">
        <f aca="false">IF((GB477*(1+GB$5/Setup!$C$36)+IF($V478=9,N($F478),0))-CF478-ED478&lt;0.005,0,(GB477*(1+GB$5/Setup!$C$36)+IF($V478=9,N($F478),0))-CF478-ED478)</f>
        <v>0</v>
      </c>
      <c r="GC478" s="48" t="n">
        <f aca="false">IF((GC477*(1+GC$5/Setup!$C$36)+IF($V478=10,N($F478),0))-CG478-EE478&lt;0.005,0,(GC477*(1+GC$5/Setup!$C$36)+IF($V478=10,N($F478),0))-CG478-EE478)</f>
        <v>0</v>
      </c>
      <c r="GD478" s="48" t="n">
        <f aca="false">IF((GD477*(1+GD$5/Setup!$C$36)+IF($V478=11,N($F478),0))-CH478-EF478&lt;0.005,0,(GD477*(1+GD$5/Setup!$C$36)+IF($V478=11,N($F478),0))-CH478-EF478)</f>
        <v>0</v>
      </c>
      <c r="GE478" s="48" t="n">
        <f aca="false">IF((GE477*(1+GE$5/Setup!$C$36)+IF($V478=12,N($F478),0))-CI478-EG478&lt;0.005,0,(GE477*(1+GE$5/Setup!$C$36)+IF($V478=12,N($F478),0))-CI478-EG478)</f>
        <v>0</v>
      </c>
      <c r="GF478" s="48" t="n">
        <f aca="false">IF((GF477*(1+GF$5/Setup!$C$36)+IF($V478=13,N($F478),0))-CJ478-EH478&lt;0.005,0,(GF477*(1+GF$5/Setup!$C$36)+IF($V478=13,N($F478),0))-CJ478-EH478)</f>
        <v>0</v>
      </c>
      <c r="GG478" s="48" t="n">
        <f aca="false">IF((GG477*(1+GG$5/Setup!$C$36)+IF($V478=14,N($F478),0))-CK478-EI478&lt;0.005,0,(GG477*(1+GG$5/Setup!$C$36)+IF($V478=14,N($F478),0))-CK478-EI478)</f>
        <v>0</v>
      </c>
      <c r="GH478" s="48" t="n">
        <f aca="false">IF((GH477*(1+GH$5/Setup!$C$36)+IF($V478=15,N($F478),0))-CL478-EJ478&lt;0.005,0,(GH477*(1+GH$5/Setup!$C$36)+IF($V478=15,N($F478),0))-CL478-EJ478)</f>
        <v>0</v>
      </c>
      <c r="GI478" s="48" t="n">
        <f aca="false">IF((GI477*(1+GI$5/Setup!$C$36)+IF($V478=16,N($F478),0))-CM478-EK478&lt;0.005,0,(GI477*(1+GI$5/Setup!$C$36)+IF($V478=16,N($F478),0))-CM478-EK478)</f>
        <v>0</v>
      </c>
      <c r="GJ478" s="48" t="n">
        <f aca="false">IF((GJ477*(1+GJ$5/Setup!$C$36)+IF($V478=17,N($F478),0))-CN478-EL478&lt;0.005,0,(GJ477*(1+GJ$5/Setup!$C$36)+IF($V478=17,N($F478),0))-CN478-EL478)</f>
        <v>0</v>
      </c>
      <c r="GK478" s="48" t="n">
        <f aca="false">IF((GK477*(1+GK$5/Setup!$C$36)+IF($V478=18,N($F478),0))-CO478-EM478&lt;0.005,0,(GK477*(1+GK$5/Setup!$C$36)+IF($V478=18,N($F478),0))-CO478-EM478)</f>
        <v>0</v>
      </c>
      <c r="GL478" s="48" t="n">
        <f aca="false">IF((GL477*(1+GL$5/Setup!$C$36)+IF($V478=19,N($F478),0))-CP478-EN478&lt;0.005,0,(GL477*(1+GL$5/Setup!$C$36)+IF($V478=19,N($F478),0))-CP478-EN478)</f>
        <v>0</v>
      </c>
      <c r="GM478" s="48" t="n">
        <f aca="false">IF((GM477*(1+GM$5/Setup!$C$36)+IF($V478=20,N($F478),0))-CQ478-EO478&lt;0.005,0,(GM477*(1+GM$5/Setup!$C$36)+IF($V478=20,N($F478),0))-CQ478-EO478)</f>
        <v>0</v>
      </c>
      <c r="GN478" s="48" t="n">
        <f aca="false">IF((GN477*(1+GN$5/Setup!$C$36)+IF($V478=21,N($F478),0))-CR478-EP478&lt;0.005,0,(GN477*(1+GN$5/Setup!$C$36)+IF($V478=21,N($F478),0))-CR478-EP478)</f>
        <v>0</v>
      </c>
      <c r="GO478" s="48" t="n">
        <f aca="false">IF((GO477*(1+GO$5/Setup!$C$36)+IF($V478=22,N($F478),0))-CS478-EQ478&lt;0.005,0,(GO477*(1+GO$5/Setup!$C$36)+IF($V478=22,N($F478),0))-CS478-EQ478)</f>
        <v>0</v>
      </c>
      <c r="GP478" s="48" t="n">
        <f aca="false">IF((GP477*(1+GP$5/Setup!$C$36)+IF($V478=23,N($F478),0))-CT478-ER478&lt;0.005,0,(GP477*(1+GP$5/Setup!$C$36)+IF($V478=23,N($F478),0))-CT478-ER478)</f>
        <v>0</v>
      </c>
      <c r="GQ478" s="48" t="n">
        <f aca="false">IF((GQ477*(1+GQ$5/Setup!$C$36)+IF($V478=24,N($F478),0))-CU478-ES478&lt;0.005,0,(GQ477*(1+GQ$5/Setup!$C$36)+IF($V478=24,N($F478),0))-CU478-ES478)</f>
        <v>0</v>
      </c>
      <c r="GR478" s="48" t="n">
        <f aca="false">IF((GR477*(1+GR$5/Setup!$C$36)+IF($V478=25,N($F478),0))-CV478-ET478&lt;0.005,0,(GR477*(1+GR$5/Setup!$C$36)+IF($V478=25,N($F478),0))-CV478-ET478)</f>
        <v>0</v>
      </c>
      <c r="GS478" s="48" t="n">
        <f aca="false">IF((GS477*(1+GS$5/Setup!$C$36)+IF($V478=26,N($F478),0))-CW478-EU478&lt;0.005,0,(GS477*(1+GS$5/Setup!$C$36)+IF($V478=26,N($F478),0))-CW478-EU478)</f>
        <v>0</v>
      </c>
      <c r="GT478" s="48" t="n">
        <f aca="false">IF((GT477*(1+GT$5/Setup!$C$36)+IF($V478=27,N($F478),0))-CX478-EV478&lt;0.005,0,(GT477*(1+GT$5/Setup!$C$36)+IF($V478=27,N($F478),0))-CX478-EV478)</f>
        <v>0</v>
      </c>
      <c r="GU478" s="48" t="n">
        <f aca="false">IF((GU477*(1+GU$5/Setup!$C$36)+IF($V478=28,N($F478),0))-CY478-EW478&lt;0.005,0,(GU477*(1+GU$5/Setup!$C$36)+IF($V478=28,N($F478),0))-CY478-EW478)</f>
        <v>0</v>
      </c>
      <c r="GV478" s="48" t="n">
        <f aca="false">IF((GV477*(1+GV$5/Setup!$C$36)+IF($V478=29,N($F478),0))-CZ478-EX478&lt;0.005,0,(GV477*(1+GV$5/Setup!$C$36)+IF($V478=29,N($F478),0))-CZ478-EX478)</f>
        <v>0</v>
      </c>
      <c r="GW478" s="48" t="n">
        <f aca="false">IF((GW477*(1+GW$5/Setup!$C$36)+IF($V478=30,N($F478),0))-DA478-EY478&lt;0.005,0,(GW477*(1+GW$5/Setup!$C$36)+IF($V478=30,N($F478),0))-DA478-EY478)</f>
        <v>0</v>
      </c>
      <c r="GX478" s="48" t="n">
        <f aca="false">IF((GX477*(1+GX$5/Setup!$C$36)+IF($V478=31,N($F478),0))-DB478-EZ478&lt;0.005,0,(GX477*(1+GX$5/Setup!$C$36)+IF($V478=31,N($F478),0))-DB478-EZ478)</f>
        <v>0</v>
      </c>
      <c r="GY478" s="48" t="n">
        <f aca="false">IF((GY477*(1+GY$5/Setup!$C$36)+IF($V478=32,N($F478),0))-DC478-FA478&lt;0.005,0,(GY477*(1+GY$5/Setup!$C$36)+IF($V478=32,N($F478),0))-DC478-FA478)</f>
        <v>0</v>
      </c>
      <c r="GZ478" s="48" t="n">
        <f aca="false">IF((GZ477*(1+GZ$5/Setup!$C$36)+IF($V478=33,N($F478),0))-DD478-FB478&lt;0.005,0,(GZ477*(1+GZ$5/Setup!$C$36)+IF($V478=33,N($F478),0))-DD478-FB478)</f>
        <v>0</v>
      </c>
      <c r="HA478" s="48" t="n">
        <f aca="false">IF((HA477*(1+HA$5/Setup!$C$36)+IF($V478=34,N($F478),0))-DE478-FC478&lt;0.005,0,(HA477*(1+HA$5/Setup!$C$36)+IF($V478=34,N($F478),0))-DE478-FC478)</f>
        <v>0</v>
      </c>
      <c r="HB478" s="48" t="n">
        <f aca="false">IF((HB477*(1+HB$5/Setup!$C$36)+IF($V478=35,N($F478),0))-DF478-FD478&lt;0.005,0,(HB477*(1+HB$5/Setup!$C$36)+IF($V478=35,N($F478),0))-DF478-FD478)</f>
        <v>0</v>
      </c>
      <c r="HC478" s="48" t="n">
        <f aca="false">IF((HC477*(1+HC$5/Setup!$C$36)+IF($V478=36,N($F478),0))-DG478-FE478&lt;0.005,0,(HC477*(1+HC$5/Setup!$C$36)+IF($V478=36,N($F478),0))-DG478-FE478)</f>
        <v>0</v>
      </c>
      <c r="HD478" s="48" t="n">
        <f aca="false">IF((HD477*(1+HD$5/Setup!$C$36)+IF($V478=37,N($F478),0))-DH478-FF478&lt;0.005,0,(HD477*(1+HD$5/Setup!$C$36)+IF($V478=37,N($F478),0))-DH478-FF478)</f>
        <v>0</v>
      </c>
      <c r="HE478" s="48" t="n">
        <f aca="false">IF((HE477*(1+HE$5/Setup!$C$36)+IF($V478=38,N($F478),0))-DI478-FG478&lt;0.005,0,(HE477*(1+HE$5/Setup!$C$36)+IF($V478=38,N($F478),0))-DI478-FG478)</f>
        <v>0</v>
      </c>
      <c r="HF478" s="48" t="n">
        <f aca="false">IF((HF477*(1+HF$5/Setup!$C$36)+IF($V478=39,N($F478),0))-DJ478-FH478&lt;0.005,0,(HF477*(1+HF$5/Setup!$C$36)+IF($V478=39,N($F478),0))-DJ478-FH478)</f>
        <v>0</v>
      </c>
      <c r="HG478" s="48" t="n">
        <f aca="false">IF((HG477*(1+HG$5/Setup!$C$36)+IF($V478=40,N($F478),0))-DK478-FI478&lt;0.005,0,(HG477*(1+HG$5/Setup!$C$36)+IF($V478=40,N($F478),0))-DK478-FI478)</f>
        <v>0</v>
      </c>
      <c r="HH478" s="48" t="n">
        <f aca="false">IF((HH477*(1+HH$5/Setup!$C$36)+IF($V478=41,N($F478),0))-DL478-FJ478&lt;0.005,0,(HH477*(1+HH$5/Setup!$C$36)+IF($V478=41,N($F478),0))-DL478-FJ478)</f>
        <v>0</v>
      </c>
      <c r="HI478" s="48" t="n">
        <f aca="false">IF((HI477*(1+HI$5/Setup!$C$36)+IF($V478=42,N($F478),0))-DM478-FK478&lt;0.005,0,(HI477*(1+HI$5/Setup!$C$36)+IF($V478=42,N($F478),0))-DM478-FK478)</f>
        <v>0</v>
      </c>
      <c r="HJ478" s="48" t="n">
        <f aca="false">IF((HJ477*(1+HJ$5/Setup!$C$36)+IF($V478=43,N($F478),0))-DN478-FL478&lt;0.005,0,(HJ477*(1+HJ$5/Setup!$C$36)+IF($V478=43,N($F478),0))-DN478-FL478)</f>
        <v>0</v>
      </c>
      <c r="HK478" s="48" t="n">
        <f aca="false">IF((HK477*(1+HK$5/Setup!$C$36)+IF($V478=44,N($F478),0))-DO478-FM478&lt;0.005,0,(HK477*(1+HK$5/Setup!$C$36)+IF($V478=44,N($F478),0))-DO478-FM478)</f>
        <v>0</v>
      </c>
      <c r="HL478" s="48" t="n">
        <f aca="false">IF((HL477*(1+HL$5/Setup!$C$36)+IF($V478=45,N($F478),0))-DP478-FN478&lt;0.005,0,(HL477*(1+HL$5/Setup!$C$36)+IF($V478=45,N($F478),0))-DP478-FN478)</f>
        <v>0</v>
      </c>
      <c r="HM478" s="48" t="n">
        <f aca="false">IF((HM477*(1+HM$5/Setup!$C$36)+IF($V478=46,N($F478),0))-DQ478-FO478&lt;0.005,0,(HM477*(1+HM$5/Setup!$C$36)+IF($V478=46,N($F478),0))-DQ478-FO478)</f>
        <v>0</v>
      </c>
      <c r="HN478" s="48" t="n">
        <f aca="false">IF((HN477*(1+HN$5/Setup!$C$36)+IF($V478=47,N($F478),0))-DR478-FP478&lt;0.005,0,(HN477*(1+HN$5/Setup!$C$36)+IF($V478=47,N($F478),0))-DR478-FP478)</f>
        <v>0</v>
      </c>
      <c r="HO478" s="48" t="n">
        <f aca="false">IF((HO477*(1+HO$5/Setup!$C$36)+IF($V478=48,N($F478),0))-DS478-FQ478&lt;0.005,0,(HO477*(1+HO$5/Setup!$C$36)+IF($V478=48,N($F478),0))-DS478-FQ478)</f>
        <v>0</v>
      </c>
      <c r="HP478" s="48" t="n">
        <f aca="false">IF((HP477*(1+HP$5/Setup!$C$36)+IF($V478=49,N($F478),0))-DT478-FR478&lt;0.005,0,(HP477*(1+HP$5/Setup!$C$36)+IF($V478=49,N($F478),0))-DT478-FR478)</f>
        <v>0</v>
      </c>
      <c r="HQ478" s="48" t="n">
        <f aca="false">IF((HQ477*(1+HQ$5/Setup!$C$36)+IF($V478=50,N($F478),0))-DU478-FS478&lt;0.005,0,(HQ477*(1+HQ$5/Setup!$C$36)+IF($V478=50,N($F478),0))-DU478-FS478)</f>
        <v>0</v>
      </c>
    </row>
    <row r="479" customFormat="false" ht="15" hidden="false" customHeight="false" outlineLevel="0" collapsed="false">
      <c r="A479" s="44" t="n">
        <v>471</v>
      </c>
      <c r="B479" s="45" t="n">
        <f aca="false">IF(Setup!$C$7="Every month",EDATE(Setup!$C$8,($A479-1)),IF(Setup!$C$7="Twice a month",DATE(YEAR(Setup!$C$8),MONTH(Setup!$C$8)+INT((($A479-1)+Setup!$C$41)/2),MIN(IF(MOD(($A479-1)+Setup!$C$41,2)=0,Setup!$C$39,Setup!$C$40),DAY(EOMONTH(DATE(YEAR(Setup!$C$8),MONTH(Setup!$C$8)+INT((($A479-1)+Setup!$C$41)/2),1),0)))),Setup!$C$8+($A479-1)*IF(Setup!$C$7="Every week",7,14)))</f>
        <v>52905</v>
      </c>
      <c r="C479" s="45" t="n">
        <f aca="false">IF(Setup!$C$7="Every month",EDATE(Setup!$C$8,$A479),IF(Setup!$C$7="Twice a month",DATE(YEAR(Setup!$C$8),MONTH(Setup!$C$8)+INT(($A479+Setup!$C$41)/2),MIN(IF(MOD($A479+Setup!$C$41,2)=0,Setup!$C$39,Setup!$C$40),DAY(EOMONTH(DATE(YEAR(Setup!$C$8),MONTH(Setup!$C$8)+INT(($A479+Setup!$C$41)/2),1),0)))),Setup!$C$8+$A479*IF(Setup!$C$7="Every week",7,14)))</f>
        <v>52919</v>
      </c>
      <c r="D479" s="46"/>
      <c r="E479" s="47"/>
      <c r="F479" s="47"/>
      <c r="G479" s="47"/>
      <c r="H479" s="47"/>
      <c r="I479" s="48" t="n">
        <f aca="false">N(Setup!$C$11)+N(E479)</f>
        <v>100</v>
      </c>
      <c r="J479" s="48" t="n">
        <f aca="false">MIN(Setup!$C$37,MAX(I479,0))</f>
        <v>9.23076923076923</v>
      </c>
      <c r="K479" s="48" t="n">
        <f aca="false">MIN(MAX(N(Setup!$C$14)-L478,0),MAX(I479-J479,0))</f>
        <v>0</v>
      </c>
      <c r="L479" s="48" t="n">
        <f aca="false">L478+K479-N(G479)</f>
        <v>500</v>
      </c>
      <c r="M479" s="48" t="n">
        <f aca="false">M478+J479-N(H479)</f>
        <v>4347.69230769229</v>
      </c>
      <c r="N479" s="48" t="n">
        <f aca="false">SUM(BX479:DU479)</f>
        <v>0</v>
      </c>
      <c r="O479" s="48" t="n">
        <f aca="false">SUM(Z479:BW479)-N479</f>
        <v>25</v>
      </c>
      <c r="P479" s="48" t="n">
        <f aca="false">MAX(I479-J479-K479,0)+O479</f>
        <v>115.769230769231</v>
      </c>
      <c r="Q479" s="48" t="n">
        <f aca="false">SUM(DV479:FS479)</f>
        <v>0</v>
      </c>
      <c r="R479" s="49" t="n">
        <f aca="false">N479+J479+K479+Q479</f>
        <v>9.23076923076923</v>
      </c>
      <c r="S479" s="48" t="n">
        <f aca="false">T479-T478-N(F479)+N479+Q479</f>
        <v>0</v>
      </c>
      <c r="T479" s="49" t="n">
        <f aca="false">SUM(FT479:HQ479)</f>
        <v>0</v>
      </c>
      <c r="U479" s="44" t="str">
        <f aca="false">IF(T478&lt;0.005,"",INDEX(Helpers!$C$2:$C$51,IF(_xlfn.MINIFS($DV$6:$FS$6,DV479:FS479,"&gt;0.005")=0,V479,_xlfn.MINIFS($DV$6:$FS$6,DV479:FS479,"&gt;0.005"))))</f>
        <v/>
      </c>
      <c r="V479" s="44" t="n">
        <f aca="false">IF(_xlfn.MINIFS($FT$6:$HQ$6,FT478:HQ478,"&gt;0.005")=0,1,_xlfn.MINIFS($FT$6:$HQ$6,FT478:HQ478,"&gt;0.005"))</f>
        <v>1</v>
      </c>
      <c r="W479" s="44" t="n">
        <f aca="false">IF(AND(D479&lt;&gt;"Paid",T478&gt;0.005),1,0)</f>
        <v>0</v>
      </c>
      <c r="X479" s="48" t="n">
        <f aca="false">SUMPRODUCT(((Helpers!$G$2:$G$51*(1+(Helpers!$D$2:$D$51+0.000000001)/12)^(($B479-Setup!$C$8)/(365.25/12))-Helpers!$E$2:$E$51*((1+(Helpers!$D$2:$D$51+0.000000001)/12)^(($B479-Setup!$C$8)/(365.25/12))-1)/((Helpers!$D$2:$D$51+0.000000001)/12))&gt;0)*(Helpers!$G$2:$G$51*(1+(Helpers!$D$2:$D$51+0.000000001)/12)^(($B479-Setup!$C$8)/(365.25/12))-Helpers!$E$2:$E$51*((1+(Helpers!$D$2:$D$51+0.000000001)/12)^(($B479-Setup!$C$8)/(365.25/12))-1)/((Helpers!$D$2:$D$51+0.000000001)/12)))</f>
        <v>0</v>
      </c>
      <c r="Y479" s="48"/>
      <c r="Z479" s="48" t="n">
        <f aca="false">IF(OR(N(Z$5)=0,Z$6=""),0,Z$5*((DATE(YEAR($B479),MONTH($B479),MIN(Z$6,DAY(EOMONTH($B479,0))))&gt;=$B479)*(DATE(YEAR($B479),MONTH($B479),MIN(Z$6,DAY(EOMONTH($B479,0))))&lt;$C479)+(DATE(YEAR($B479),MONTH($B479)+1,MIN(Z$6,DAY(EOMONTH($B479,1))))&gt;=$B479)*(DATE(YEAR($B479),MONTH($B479)+1,MIN(Z$6,DAY(EOMONTH($B479,1))))&lt;$C479)))</f>
        <v>25</v>
      </c>
      <c r="AA479" s="48" t="n">
        <f aca="false">IF(OR(N(AA$5)=0,AA$6=""),0,AA$5*((DATE(YEAR($B479),MONTH($B479),MIN(AA$6,DAY(EOMONTH($B479,0))))&gt;=$B479)*(DATE(YEAR($B479),MONTH($B479),MIN(AA$6,DAY(EOMONTH($B479,0))))&lt;$C479)+(DATE(YEAR($B479),MONTH($B479)+1,MIN(AA$6,DAY(EOMONTH($B479,1))))&gt;=$B479)*(DATE(YEAR($B479),MONTH($B479)+1,MIN(AA$6,DAY(EOMONTH($B479,1))))&lt;$C479)))</f>
        <v>0</v>
      </c>
      <c r="AB479" s="48" t="n">
        <f aca="false">IF(OR(N(AB$5)=0,AB$6=""),0,AB$5*((DATE(YEAR($B479),MONTH($B479),MIN(AB$6,DAY(EOMONTH($B479,0))))&gt;=$B479)*(DATE(YEAR($B479),MONTH($B479),MIN(AB$6,DAY(EOMONTH($B479,0))))&lt;$C479)+(DATE(YEAR($B479),MONTH($B479)+1,MIN(AB$6,DAY(EOMONTH($B479,1))))&gt;=$B479)*(DATE(YEAR($B479),MONTH($B479)+1,MIN(AB$6,DAY(EOMONTH($B479,1))))&lt;$C479)))</f>
        <v>0</v>
      </c>
      <c r="AC479" s="48" t="n">
        <f aca="false">IF(OR(N(AC$5)=0,AC$6=""),0,AC$5*((DATE(YEAR($B479),MONTH($B479),MIN(AC$6,DAY(EOMONTH($B479,0))))&gt;=$B479)*(DATE(YEAR($B479),MONTH($B479),MIN(AC$6,DAY(EOMONTH($B479,0))))&lt;$C479)+(DATE(YEAR($B479),MONTH($B479)+1,MIN(AC$6,DAY(EOMONTH($B479,1))))&gt;=$B479)*(DATE(YEAR($B479),MONTH($B479)+1,MIN(AC$6,DAY(EOMONTH($B479,1))))&lt;$C479)))</f>
        <v>0</v>
      </c>
      <c r="AD479" s="48" t="n">
        <f aca="false">IF(OR(N(AD$5)=0,AD$6=""),0,AD$5*((DATE(YEAR($B479),MONTH($B479),MIN(AD$6,DAY(EOMONTH($B479,0))))&gt;=$B479)*(DATE(YEAR($B479),MONTH($B479),MIN(AD$6,DAY(EOMONTH($B479,0))))&lt;$C479)+(DATE(YEAR($B479),MONTH($B479)+1,MIN(AD$6,DAY(EOMONTH($B479,1))))&gt;=$B479)*(DATE(YEAR($B479),MONTH($B479)+1,MIN(AD$6,DAY(EOMONTH($B479,1))))&lt;$C479)))</f>
        <v>0</v>
      </c>
      <c r="AE479" s="48" t="n">
        <f aca="false">IF(OR(N(AE$5)=0,AE$6=""),0,AE$5*((DATE(YEAR($B479),MONTH($B479),MIN(AE$6,DAY(EOMONTH($B479,0))))&gt;=$B479)*(DATE(YEAR($B479),MONTH($B479),MIN(AE$6,DAY(EOMONTH($B479,0))))&lt;$C479)+(DATE(YEAR($B479),MONTH($B479)+1,MIN(AE$6,DAY(EOMONTH($B479,1))))&gt;=$B479)*(DATE(YEAR($B479),MONTH($B479)+1,MIN(AE$6,DAY(EOMONTH($B479,1))))&lt;$C479)))</f>
        <v>0</v>
      </c>
      <c r="AF479" s="48" t="n">
        <f aca="false">IF(OR(N(AF$5)=0,AF$6=""),0,AF$5*((DATE(YEAR($B479),MONTH($B479),MIN(AF$6,DAY(EOMONTH($B479,0))))&gt;=$B479)*(DATE(YEAR($B479),MONTH($B479),MIN(AF$6,DAY(EOMONTH($B479,0))))&lt;$C479)+(DATE(YEAR($B479),MONTH($B479)+1,MIN(AF$6,DAY(EOMONTH($B479,1))))&gt;=$B479)*(DATE(YEAR($B479),MONTH($B479)+1,MIN(AF$6,DAY(EOMONTH($B479,1))))&lt;$C479)))</f>
        <v>0</v>
      </c>
      <c r="AG479" s="48" t="n">
        <f aca="false">IF(OR(N(AG$5)=0,AG$6=""),0,AG$5*((DATE(YEAR($B479),MONTH($B479),MIN(AG$6,DAY(EOMONTH($B479,0))))&gt;=$B479)*(DATE(YEAR($B479),MONTH($B479),MIN(AG$6,DAY(EOMONTH($B479,0))))&lt;$C479)+(DATE(YEAR($B479),MONTH($B479)+1,MIN(AG$6,DAY(EOMONTH($B479,1))))&gt;=$B479)*(DATE(YEAR($B479),MONTH($B479)+1,MIN(AG$6,DAY(EOMONTH($B479,1))))&lt;$C479)))</f>
        <v>0</v>
      </c>
      <c r="AH479" s="48" t="n">
        <f aca="false">IF(OR(N(AH$5)=0,AH$6=""),0,AH$5*((DATE(YEAR($B479),MONTH($B479),MIN(AH$6,DAY(EOMONTH($B479,0))))&gt;=$B479)*(DATE(YEAR($B479),MONTH($B479),MIN(AH$6,DAY(EOMONTH($B479,0))))&lt;$C479)+(DATE(YEAR($B479),MONTH($B479)+1,MIN(AH$6,DAY(EOMONTH($B479,1))))&gt;=$B479)*(DATE(YEAR($B479),MONTH($B479)+1,MIN(AH$6,DAY(EOMONTH($B479,1))))&lt;$C479)))</f>
        <v>0</v>
      </c>
      <c r="AI479" s="48" t="n">
        <f aca="false">IF(OR(N(AI$5)=0,AI$6=""),0,AI$5*((DATE(YEAR($B479),MONTH($B479),MIN(AI$6,DAY(EOMONTH($B479,0))))&gt;=$B479)*(DATE(YEAR($B479),MONTH($B479),MIN(AI$6,DAY(EOMONTH($B479,0))))&lt;$C479)+(DATE(YEAR($B479),MONTH($B479)+1,MIN(AI$6,DAY(EOMONTH($B479,1))))&gt;=$B479)*(DATE(YEAR($B479),MONTH($B479)+1,MIN(AI$6,DAY(EOMONTH($B479,1))))&lt;$C479)))</f>
        <v>0</v>
      </c>
      <c r="AJ479" s="48" t="n">
        <f aca="false">IF(OR(N(AJ$5)=0,AJ$6=""),0,AJ$5*((DATE(YEAR($B479),MONTH($B479),MIN(AJ$6,DAY(EOMONTH($B479,0))))&gt;=$B479)*(DATE(YEAR($B479),MONTH($B479),MIN(AJ$6,DAY(EOMONTH($B479,0))))&lt;$C479)+(DATE(YEAR($B479),MONTH($B479)+1,MIN(AJ$6,DAY(EOMONTH($B479,1))))&gt;=$B479)*(DATE(YEAR($B479),MONTH($B479)+1,MIN(AJ$6,DAY(EOMONTH($B479,1))))&lt;$C479)))</f>
        <v>0</v>
      </c>
      <c r="AK479" s="48" t="n">
        <f aca="false">IF(OR(N(AK$5)=0,AK$6=""),0,AK$5*((DATE(YEAR($B479),MONTH($B479),MIN(AK$6,DAY(EOMONTH($B479,0))))&gt;=$B479)*(DATE(YEAR($B479),MONTH($B479),MIN(AK$6,DAY(EOMONTH($B479,0))))&lt;$C479)+(DATE(YEAR($B479),MONTH($B479)+1,MIN(AK$6,DAY(EOMONTH($B479,1))))&gt;=$B479)*(DATE(YEAR($B479),MONTH($B479)+1,MIN(AK$6,DAY(EOMONTH($B479,1))))&lt;$C479)))</f>
        <v>0</v>
      </c>
      <c r="AL479" s="48" t="n">
        <f aca="false">IF(OR(N(AL$5)=0,AL$6=""),0,AL$5*((DATE(YEAR($B479),MONTH($B479),MIN(AL$6,DAY(EOMONTH($B479,0))))&gt;=$B479)*(DATE(YEAR($B479),MONTH($B479),MIN(AL$6,DAY(EOMONTH($B479,0))))&lt;$C479)+(DATE(YEAR($B479),MONTH($B479)+1,MIN(AL$6,DAY(EOMONTH($B479,1))))&gt;=$B479)*(DATE(YEAR($B479),MONTH($B479)+1,MIN(AL$6,DAY(EOMONTH($B479,1))))&lt;$C479)))</f>
        <v>0</v>
      </c>
      <c r="AM479" s="48" t="n">
        <f aca="false">IF(OR(N(AM$5)=0,AM$6=""),0,AM$5*((DATE(YEAR($B479),MONTH($B479),MIN(AM$6,DAY(EOMONTH($B479,0))))&gt;=$B479)*(DATE(YEAR($B479),MONTH($B479),MIN(AM$6,DAY(EOMONTH($B479,0))))&lt;$C479)+(DATE(YEAR($B479),MONTH($B479)+1,MIN(AM$6,DAY(EOMONTH($B479,1))))&gt;=$B479)*(DATE(YEAR($B479),MONTH($B479)+1,MIN(AM$6,DAY(EOMONTH($B479,1))))&lt;$C479)))</f>
        <v>0</v>
      </c>
      <c r="AN479" s="48" t="n">
        <f aca="false">IF(OR(N(AN$5)=0,AN$6=""),0,AN$5*((DATE(YEAR($B479),MONTH($B479),MIN(AN$6,DAY(EOMONTH($B479,0))))&gt;=$B479)*(DATE(YEAR($B479),MONTH($B479),MIN(AN$6,DAY(EOMONTH($B479,0))))&lt;$C479)+(DATE(YEAR($B479),MONTH($B479)+1,MIN(AN$6,DAY(EOMONTH($B479,1))))&gt;=$B479)*(DATE(YEAR($B479),MONTH($B479)+1,MIN(AN$6,DAY(EOMONTH($B479,1))))&lt;$C479)))</f>
        <v>0</v>
      </c>
      <c r="AO479" s="48" t="n">
        <f aca="false">IF(OR(N(AO$5)=0,AO$6=""),0,AO$5*((DATE(YEAR($B479),MONTH($B479),MIN(AO$6,DAY(EOMONTH($B479,0))))&gt;=$B479)*(DATE(YEAR($B479),MONTH($B479),MIN(AO$6,DAY(EOMONTH($B479,0))))&lt;$C479)+(DATE(YEAR($B479),MONTH($B479)+1,MIN(AO$6,DAY(EOMONTH($B479,1))))&gt;=$B479)*(DATE(YEAR($B479),MONTH($B479)+1,MIN(AO$6,DAY(EOMONTH($B479,1))))&lt;$C479)))</f>
        <v>0</v>
      </c>
      <c r="AP479" s="48" t="n">
        <f aca="false">IF(OR(N(AP$5)=0,AP$6=""),0,AP$5*((DATE(YEAR($B479),MONTH($B479),MIN(AP$6,DAY(EOMONTH($B479,0))))&gt;=$B479)*(DATE(YEAR($B479),MONTH($B479),MIN(AP$6,DAY(EOMONTH($B479,0))))&lt;$C479)+(DATE(YEAR($B479),MONTH($B479)+1,MIN(AP$6,DAY(EOMONTH($B479,1))))&gt;=$B479)*(DATE(YEAR($B479),MONTH($B479)+1,MIN(AP$6,DAY(EOMONTH($B479,1))))&lt;$C479)))</f>
        <v>0</v>
      </c>
      <c r="AQ479" s="48" t="n">
        <f aca="false">IF(OR(N(AQ$5)=0,AQ$6=""),0,AQ$5*((DATE(YEAR($B479),MONTH($B479),MIN(AQ$6,DAY(EOMONTH($B479,0))))&gt;=$B479)*(DATE(YEAR($B479),MONTH($B479),MIN(AQ$6,DAY(EOMONTH($B479,0))))&lt;$C479)+(DATE(YEAR($B479),MONTH($B479)+1,MIN(AQ$6,DAY(EOMONTH($B479,1))))&gt;=$B479)*(DATE(YEAR($B479),MONTH($B479)+1,MIN(AQ$6,DAY(EOMONTH($B479,1))))&lt;$C479)))</f>
        <v>0</v>
      </c>
      <c r="AR479" s="48" t="n">
        <f aca="false">IF(OR(N(AR$5)=0,AR$6=""),0,AR$5*((DATE(YEAR($B479),MONTH($B479),MIN(AR$6,DAY(EOMONTH($B479,0))))&gt;=$B479)*(DATE(YEAR($B479),MONTH($B479),MIN(AR$6,DAY(EOMONTH($B479,0))))&lt;$C479)+(DATE(YEAR($B479),MONTH($B479)+1,MIN(AR$6,DAY(EOMONTH($B479,1))))&gt;=$B479)*(DATE(YEAR($B479),MONTH($B479)+1,MIN(AR$6,DAY(EOMONTH($B479,1))))&lt;$C479)))</f>
        <v>0</v>
      </c>
      <c r="AS479" s="48" t="n">
        <f aca="false">IF(OR(N(AS$5)=0,AS$6=""),0,AS$5*((DATE(YEAR($B479),MONTH($B479),MIN(AS$6,DAY(EOMONTH($B479,0))))&gt;=$B479)*(DATE(YEAR($B479),MONTH($B479),MIN(AS$6,DAY(EOMONTH($B479,0))))&lt;$C479)+(DATE(YEAR($B479),MONTH($B479)+1,MIN(AS$6,DAY(EOMONTH($B479,1))))&gt;=$B479)*(DATE(YEAR($B479),MONTH($B479)+1,MIN(AS$6,DAY(EOMONTH($B479,1))))&lt;$C479)))</f>
        <v>0</v>
      </c>
      <c r="AT479" s="48" t="n">
        <f aca="false">IF(OR(N(AT$5)=0,AT$6=""),0,AT$5*((DATE(YEAR($B479),MONTH($B479),MIN(AT$6,DAY(EOMONTH($B479,0))))&gt;=$B479)*(DATE(YEAR($B479),MONTH($B479),MIN(AT$6,DAY(EOMONTH($B479,0))))&lt;$C479)+(DATE(YEAR($B479),MONTH($B479)+1,MIN(AT$6,DAY(EOMONTH($B479,1))))&gt;=$B479)*(DATE(YEAR($B479),MONTH($B479)+1,MIN(AT$6,DAY(EOMONTH($B479,1))))&lt;$C479)))</f>
        <v>0</v>
      </c>
      <c r="AU479" s="48" t="n">
        <f aca="false">IF(OR(N(AU$5)=0,AU$6=""),0,AU$5*((DATE(YEAR($B479),MONTH($B479),MIN(AU$6,DAY(EOMONTH($B479,0))))&gt;=$B479)*(DATE(YEAR($B479),MONTH($B479),MIN(AU$6,DAY(EOMONTH($B479,0))))&lt;$C479)+(DATE(YEAR($B479),MONTH($B479)+1,MIN(AU$6,DAY(EOMONTH($B479,1))))&gt;=$B479)*(DATE(YEAR($B479),MONTH($B479)+1,MIN(AU$6,DAY(EOMONTH($B479,1))))&lt;$C479)))</f>
        <v>0</v>
      </c>
      <c r="AV479" s="48" t="n">
        <f aca="false">IF(OR(N(AV$5)=0,AV$6=""),0,AV$5*((DATE(YEAR($B479),MONTH($B479),MIN(AV$6,DAY(EOMONTH($B479,0))))&gt;=$B479)*(DATE(YEAR($B479),MONTH($B479),MIN(AV$6,DAY(EOMONTH($B479,0))))&lt;$C479)+(DATE(YEAR($B479),MONTH($B479)+1,MIN(AV$6,DAY(EOMONTH($B479,1))))&gt;=$B479)*(DATE(YEAR($B479),MONTH($B479)+1,MIN(AV$6,DAY(EOMONTH($B479,1))))&lt;$C479)))</f>
        <v>0</v>
      </c>
      <c r="AW479" s="48" t="n">
        <f aca="false">IF(OR(N(AW$5)=0,AW$6=""),0,AW$5*((DATE(YEAR($B479),MONTH($B479),MIN(AW$6,DAY(EOMONTH($B479,0))))&gt;=$B479)*(DATE(YEAR($B479),MONTH($B479),MIN(AW$6,DAY(EOMONTH($B479,0))))&lt;$C479)+(DATE(YEAR($B479),MONTH($B479)+1,MIN(AW$6,DAY(EOMONTH($B479,1))))&gt;=$B479)*(DATE(YEAR($B479),MONTH($B479)+1,MIN(AW$6,DAY(EOMONTH($B479,1))))&lt;$C479)))</f>
        <v>0</v>
      </c>
      <c r="AX479" s="48" t="n">
        <f aca="false">IF(OR(N(AX$5)=0,AX$6=""),0,AX$5*((DATE(YEAR($B479),MONTH($B479),MIN(AX$6,DAY(EOMONTH($B479,0))))&gt;=$B479)*(DATE(YEAR($B479),MONTH($B479),MIN(AX$6,DAY(EOMONTH($B479,0))))&lt;$C479)+(DATE(YEAR($B479),MONTH($B479)+1,MIN(AX$6,DAY(EOMONTH($B479,1))))&gt;=$B479)*(DATE(YEAR($B479),MONTH($B479)+1,MIN(AX$6,DAY(EOMONTH($B479,1))))&lt;$C479)))</f>
        <v>0</v>
      </c>
      <c r="AY479" s="48" t="n">
        <f aca="false">IF(OR(N(AY$5)=0,AY$6=""),0,AY$5*((DATE(YEAR($B479),MONTH($B479),MIN(AY$6,DAY(EOMONTH($B479,0))))&gt;=$B479)*(DATE(YEAR($B479),MONTH($B479),MIN(AY$6,DAY(EOMONTH($B479,0))))&lt;$C479)+(DATE(YEAR($B479),MONTH($B479)+1,MIN(AY$6,DAY(EOMONTH($B479,1))))&gt;=$B479)*(DATE(YEAR($B479),MONTH($B479)+1,MIN(AY$6,DAY(EOMONTH($B479,1))))&lt;$C479)))</f>
        <v>0</v>
      </c>
      <c r="AZ479" s="48" t="n">
        <f aca="false">IF(OR(N(AZ$5)=0,AZ$6=""),0,AZ$5*((DATE(YEAR($B479),MONTH($B479),MIN(AZ$6,DAY(EOMONTH($B479,0))))&gt;=$B479)*(DATE(YEAR($B479),MONTH($B479),MIN(AZ$6,DAY(EOMONTH($B479,0))))&lt;$C479)+(DATE(YEAR($B479),MONTH($B479)+1,MIN(AZ$6,DAY(EOMONTH($B479,1))))&gt;=$B479)*(DATE(YEAR($B479),MONTH($B479)+1,MIN(AZ$6,DAY(EOMONTH($B479,1))))&lt;$C479)))</f>
        <v>0</v>
      </c>
      <c r="BA479" s="48" t="n">
        <f aca="false">IF(OR(N(BA$5)=0,BA$6=""),0,BA$5*((DATE(YEAR($B479),MONTH($B479),MIN(BA$6,DAY(EOMONTH($B479,0))))&gt;=$B479)*(DATE(YEAR($B479),MONTH($B479),MIN(BA$6,DAY(EOMONTH($B479,0))))&lt;$C479)+(DATE(YEAR($B479),MONTH($B479)+1,MIN(BA$6,DAY(EOMONTH($B479,1))))&gt;=$B479)*(DATE(YEAR($B479),MONTH($B479)+1,MIN(BA$6,DAY(EOMONTH($B479,1))))&lt;$C479)))</f>
        <v>0</v>
      </c>
      <c r="BB479" s="48" t="n">
        <f aca="false">IF(OR(N(BB$5)=0,BB$6=""),0,BB$5*((DATE(YEAR($B479),MONTH($B479),MIN(BB$6,DAY(EOMONTH($B479,0))))&gt;=$B479)*(DATE(YEAR($B479),MONTH($B479),MIN(BB$6,DAY(EOMONTH($B479,0))))&lt;$C479)+(DATE(YEAR($B479),MONTH($B479)+1,MIN(BB$6,DAY(EOMONTH($B479,1))))&gt;=$B479)*(DATE(YEAR($B479),MONTH($B479)+1,MIN(BB$6,DAY(EOMONTH($B479,1))))&lt;$C479)))</f>
        <v>0</v>
      </c>
      <c r="BC479" s="48" t="n">
        <f aca="false">IF(OR(N(BC$5)=0,BC$6=""),0,BC$5*((DATE(YEAR($B479),MONTH($B479),MIN(BC$6,DAY(EOMONTH($B479,0))))&gt;=$B479)*(DATE(YEAR($B479),MONTH($B479),MIN(BC$6,DAY(EOMONTH($B479,0))))&lt;$C479)+(DATE(YEAR($B479),MONTH($B479)+1,MIN(BC$6,DAY(EOMONTH($B479,1))))&gt;=$B479)*(DATE(YEAR($B479),MONTH($B479)+1,MIN(BC$6,DAY(EOMONTH($B479,1))))&lt;$C479)))</f>
        <v>0</v>
      </c>
      <c r="BD479" s="48" t="n">
        <f aca="false">IF(OR(N(BD$5)=0,BD$6=""),0,BD$5*((DATE(YEAR($B479),MONTH($B479),MIN(BD$6,DAY(EOMONTH($B479,0))))&gt;=$B479)*(DATE(YEAR($B479),MONTH($B479),MIN(BD$6,DAY(EOMONTH($B479,0))))&lt;$C479)+(DATE(YEAR($B479),MONTH($B479)+1,MIN(BD$6,DAY(EOMONTH($B479,1))))&gt;=$B479)*(DATE(YEAR($B479),MONTH($B479)+1,MIN(BD$6,DAY(EOMONTH($B479,1))))&lt;$C479)))</f>
        <v>0</v>
      </c>
      <c r="BE479" s="48" t="n">
        <f aca="false">IF(OR(N(BE$5)=0,BE$6=""),0,BE$5*((DATE(YEAR($B479),MONTH($B479),MIN(BE$6,DAY(EOMONTH($B479,0))))&gt;=$B479)*(DATE(YEAR($B479),MONTH($B479),MIN(BE$6,DAY(EOMONTH($B479,0))))&lt;$C479)+(DATE(YEAR($B479),MONTH($B479)+1,MIN(BE$6,DAY(EOMONTH($B479,1))))&gt;=$B479)*(DATE(YEAR($B479),MONTH($B479)+1,MIN(BE$6,DAY(EOMONTH($B479,1))))&lt;$C479)))</f>
        <v>0</v>
      </c>
      <c r="BF479" s="48" t="n">
        <f aca="false">IF(OR(N(BF$5)=0,BF$6=""),0,BF$5*((DATE(YEAR($B479),MONTH($B479),MIN(BF$6,DAY(EOMONTH($B479,0))))&gt;=$B479)*(DATE(YEAR($B479),MONTH($B479),MIN(BF$6,DAY(EOMONTH($B479,0))))&lt;$C479)+(DATE(YEAR($B479),MONTH($B479)+1,MIN(BF$6,DAY(EOMONTH($B479,1))))&gt;=$B479)*(DATE(YEAR($B479),MONTH($B479)+1,MIN(BF$6,DAY(EOMONTH($B479,1))))&lt;$C479)))</f>
        <v>0</v>
      </c>
      <c r="BG479" s="48" t="n">
        <f aca="false">IF(OR(N(BG$5)=0,BG$6=""),0,BG$5*((DATE(YEAR($B479),MONTH($B479),MIN(BG$6,DAY(EOMONTH($B479,0))))&gt;=$B479)*(DATE(YEAR($B479),MONTH($B479),MIN(BG$6,DAY(EOMONTH($B479,0))))&lt;$C479)+(DATE(YEAR($B479),MONTH($B479)+1,MIN(BG$6,DAY(EOMONTH($B479,1))))&gt;=$B479)*(DATE(YEAR($B479),MONTH($B479)+1,MIN(BG$6,DAY(EOMONTH($B479,1))))&lt;$C479)))</f>
        <v>0</v>
      </c>
      <c r="BH479" s="48" t="n">
        <f aca="false">IF(OR(N(BH$5)=0,BH$6=""),0,BH$5*((DATE(YEAR($B479),MONTH($B479),MIN(BH$6,DAY(EOMONTH($B479,0))))&gt;=$B479)*(DATE(YEAR($B479),MONTH($B479),MIN(BH$6,DAY(EOMONTH($B479,0))))&lt;$C479)+(DATE(YEAR($B479),MONTH($B479)+1,MIN(BH$6,DAY(EOMONTH($B479,1))))&gt;=$B479)*(DATE(YEAR($B479),MONTH($B479)+1,MIN(BH$6,DAY(EOMONTH($B479,1))))&lt;$C479)))</f>
        <v>0</v>
      </c>
      <c r="BI479" s="48" t="n">
        <f aca="false">IF(OR(N(BI$5)=0,BI$6=""),0,BI$5*((DATE(YEAR($B479),MONTH($B479),MIN(BI$6,DAY(EOMONTH($B479,0))))&gt;=$B479)*(DATE(YEAR($B479),MONTH($B479),MIN(BI$6,DAY(EOMONTH($B479,0))))&lt;$C479)+(DATE(YEAR($B479),MONTH($B479)+1,MIN(BI$6,DAY(EOMONTH($B479,1))))&gt;=$B479)*(DATE(YEAR($B479),MONTH($B479)+1,MIN(BI$6,DAY(EOMONTH($B479,1))))&lt;$C479)))</f>
        <v>0</v>
      </c>
      <c r="BJ479" s="48" t="n">
        <f aca="false">IF(OR(N(BJ$5)=0,BJ$6=""),0,BJ$5*((DATE(YEAR($B479),MONTH($B479),MIN(BJ$6,DAY(EOMONTH($B479,0))))&gt;=$B479)*(DATE(YEAR($B479),MONTH($B479),MIN(BJ$6,DAY(EOMONTH($B479,0))))&lt;$C479)+(DATE(YEAR($B479),MONTH($B479)+1,MIN(BJ$6,DAY(EOMONTH($B479,1))))&gt;=$B479)*(DATE(YEAR($B479),MONTH($B479)+1,MIN(BJ$6,DAY(EOMONTH($B479,1))))&lt;$C479)))</f>
        <v>0</v>
      </c>
      <c r="BK479" s="48" t="n">
        <f aca="false">IF(OR(N(BK$5)=0,BK$6=""),0,BK$5*((DATE(YEAR($B479),MONTH($B479),MIN(BK$6,DAY(EOMONTH($B479,0))))&gt;=$B479)*(DATE(YEAR($B479),MONTH($B479),MIN(BK$6,DAY(EOMONTH($B479,0))))&lt;$C479)+(DATE(YEAR($B479),MONTH($B479)+1,MIN(BK$6,DAY(EOMONTH($B479,1))))&gt;=$B479)*(DATE(YEAR($B479),MONTH($B479)+1,MIN(BK$6,DAY(EOMONTH($B479,1))))&lt;$C479)))</f>
        <v>0</v>
      </c>
      <c r="BL479" s="48" t="n">
        <f aca="false">IF(OR(N(BL$5)=0,BL$6=""),0,BL$5*((DATE(YEAR($B479),MONTH($B479),MIN(BL$6,DAY(EOMONTH($B479,0))))&gt;=$B479)*(DATE(YEAR($B479),MONTH($B479),MIN(BL$6,DAY(EOMONTH($B479,0))))&lt;$C479)+(DATE(YEAR($B479),MONTH($B479)+1,MIN(BL$6,DAY(EOMONTH($B479,1))))&gt;=$B479)*(DATE(YEAR($B479),MONTH($B479)+1,MIN(BL$6,DAY(EOMONTH($B479,1))))&lt;$C479)))</f>
        <v>0</v>
      </c>
      <c r="BM479" s="48" t="n">
        <f aca="false">IF(OR(N(BM$5)=0,BM$6=""),0,BM$5*((DATE(YEAR($B479),MONTH($B479),MIN(BM$6,DAY(EOMONTH($B479,0))))&gt;=$B479)*(DATE(YEAR($B479),MONTH($B479),MIN(BM$6,DAY(EOMONTH($B479,0))))&lt;$C479)+(DATE(YEAR($B479),MONTH($B479)+1,MIN(BM$6,DAY(EOMONTH($B479,1))))&gt;=$B479)*(DATE(YEAR($B479),MONTH($B479)+1,MIN(BM$6,DAY(EOMONTH($B479,1))))&lt;$C479)))</f>
        <v>0</v>
      </c>
      <c r="BN479" s="48" t="n">
        <f aca="false">IF(OR(N(BN$5)=0,BN$6=""),0,BN$5*((DATE(YEAR($B479),MONTH($B479),MIN(BN$6,DAY(EOMONTH($B479,0))))&gt;=$B479)*(DATE(YEAR($B479),MONTH($B479),MIN(BN$6,DAY(EOMONTH($B479,0))))&lt;$C479)+(DATE(YEAR($B479),MONTH($B479)+1,MIN(BN$6,DAY(EOMONTH($B479,1))))&gt;=$B479)*(DATE(YEAR($B479),MONTH($B479)+1,MIN(BN$6,DAY(EOMONTH($B479,1))))&lt;$C479)))</f>
        <v>0</v>
      </c>
      <c r="BO479" s="48" t="n">
        <f aca="false">IF(OR(N(BO$5)=0,BO$6=""),0,BO$5*((DATE(YEAR($B479),MONTH($B479),MIN(BO$6,DAY(EOMONTH($B479,0))))&gt;=$B479)*(DATE(YEAR($B479),MONTH($B479),MIN(BO$6,DAY(EOMONTH($B479,0))))&lt;$C479)+(DATE(YEAR($B479),MONTH($B479)+1,MIN(BO$6,DAY(EOMONTH($B479,1))))&gt;=$B479)*(DATE(YEAR($B479),MONTH($B479)+1,MIN(BO$6,DAY(EOMONTH($B479,1))))&lt;$C479)))</f>
        <v>0</v>
      </c>
      <c r="BP479" s="48" t="n">
        <f aca="false">IF(OR(N(BP$5)=0,BP$6=""),0,BP$5*((DATE(YEAR($B479),MONTH($B479),MIN(BP$6,DAY(EOMONTH($B479,0))))&gt;=$B479)*(DATE(YEAR($B479),MONTH($B479),MIN(BP$6,DAY(EOMONTH($B479,0))))&lt;$C479)+(DATE(YEAR($B479),MONTH($B479)+1,MIN(BP$6,DAY(EOMONTH($B479,1))))&gt;=$B479)*(DATE(YEAR($B479),MONTH($B479)+1,MIN(BP$6,DAY(EOMONTH($B479,1))))&lt;$C479)))</f>
        <v>0</v>
      </c>
      <c r="BQ479" s="48" t="n">
        <f aca="false">IF(OR(N(BQ$5)=0,BQ$6=""),0,BQ$5*((DATE(YEAR($B479),MONTH($B479),MIN(BQ$6,DAY(EOMONTH($B479,0))))&gt;=$B479)*(DATE(YEAR($B479),MONTH($B479),MIN(BQ$6,DAY(EOMONTH($B479,0))))&lt;$C479)+(DATE(YEAR($B479),MONTH($B479)+1,MIN(BQ$6,DAY(EOMONTH($B479,1))))&gt;=$B479)*(DATE(YEAR($B479),MONTH($B479)+1,MIN(BQ$6,DAY(EOMONTH($B479,1))))&lt;$C479)))</f>
        <v>0</v>
      </c>
      <c r="BR479" s="48" t="n">
        <f aca="false">IF(OR(N(BR$5)=0,BR$6=""),0,BR$5*((DATE(YEAR($B479),MONTH($B479),MIN(BR$6,DAY(EOMONTH($B479,0))))&gt;=$B479)*(DATE(YEAR($B479),MONTH($B479),MIN(BR$6,DAY(EOMONTH($B479,0))))&lt;$C479)+(DATE(YEAR($B479),MONTH($B479)+1,MIN(BR$6,DAY(EOMONTH($B479,1))))&gt;=$B479)*(DATE(YEAR($B479),MONTH($B479)+1,MIN(BR$6,DAY(EOMONTH($B479,1))))&lt;$C479)))</f>
        <v>0</v>
      </c>
      <c r="BS479" s="48" t="n">
        <f aca="false">IF(OR(N(BS$5)=0,BS$6=""),0,BS$5*((DATE(YEAR($B479),MONTH($B479),MIN(BS$6,DAY(EOMONTH($B479,0))))&gt;=$B479)*(DATE(YEAR($B479),MONTH($B479),MIN(BS$6,DAY(EOMONTH($B479,0))))&lt;$C479)+(DATE(YEAR($B479),MONTH($B479)+1,MIN(BS$6,DAY(EOMONTH($B479,1))))&gt;=$B479)*(DATE(YEAR($B479),MONTH($B479)+1,MIN(BS$6,DAY(EOMONTH($B479,1))))&lt;$C479)))</f>
        <v>0</v>
      </c>
      <c r="BT479" s="48" t="n">
        <f aca="false">IF(OR(N(BT$5)=0,BT$6=""),0,BT$5*((DATE(YEAR($B479),MONTH($B479),MIN(BT$6,DAY(EOMONTH($B479,0))))&gt;=$B479)*(DATE(YEAR($B479),MONTH($B479),MIN(BT$6,DAY(EOMONTH($B479,0))))&lt;$C479)+(DATE(YEAR($B479),MONTH($B479)+1,MIN(BT$6,DAY(EOMONTH($B479,1))))&gt;=$B479)*(DATE(YEAR($B479),MONTH($B479)+1,MIN(BT$6,DAY(EOMONTH($B479,1))))&lt;$C479)))</f>
        <v>0</v>
      </c>
      <c r="BU479" s="48" t="n">
        <f aca="false">IF(OR(N(BU$5)=0,BU$6=""),0,BU$5*((DATE(YEAR($B479),MONTH($B479),MIN(BU$6,DAY(EOMONTH($B479,0))))&gt;=$B479)*(DATE(YEAR($B479),MONTH($B479),MIN(BU$6,DAY(EOMONTH($B479,0))))&lt;$C479)+(DATE(YEAR($B479),MONTH($B479)+1,MIN(BU$6,DAY(EOMONTH($B479,1))))&gt;=$B479)*(DATE(YEAR($B479),MONTH($B479)+1,MIN(BU$6,DAY(EOMONTH($B479,1))))&lt;$C479)))</f>
        <v>0</v>
      </c>
      <c r="BV479" s="48" t="n">
        <f aca="false">IF(OR(N(BV$5)=0,BV$6=""),0,BV$5*((DATE(YEAR($B479),MONTH($B479),MIN(BV$6,DAY(EOMONTH($B479,0))))&gt;=$B479)*(DATE(YEAR($B479),MONTH($B479),MIN(BV$6,DAY(EOMONTH($B479,0))))&lt;$C479)+(DATE(YEAR($B479),MONTH($B479)+1,MIN(BV$6,DAY(EOMONTH($B479,1))))&gt;=$B479)*(DATE(YEAR($B479),MONTH($B479)+1,MIN(BV$6,DAY(EOMONTH($B479,1))))&lt;$C479)))</f>
        <v>0</v>
      </c>
      <c r="BW479" s="48" t="n">
        <f aca="false">IF(OR(N(BW$5)=0,BW$6=""),0,BW$5*((DATE(YEAR($B479),MONTH($B479),MIN(BW$6,DAY(EOMONTH($B479,0))))&gt;=$B479)*(DATE(YEAR($B479),MONTH($B479),MIN(BW$6,DAY(EOMONTH($B479,0))))&lt;$C479)+(DATE(YEAR($B479),MONTH($B479)+1,MIN(BW$6,DAY(EOMONTH($B479,1))))&gt;=$B479)*(DATE(YEAR($B479),MONTH($B479)+1,MIN(BW$6,DAY(EOMONTH($B479,1))))&lt;$C479)))</f>
        <v>0</v>
      </c>
      <c r="BX479" s="48" t="n">
        <f aca="false">MIN(Z479,(FT478*(1+FT$5/Setup!$C$36)+IF($V479=1,N($F479),0)))</f>
        <v>0</v>
      </c>
      <c r="BY479" s="48" t="n">
        <f aca="false">MIN(AA479,(FU478*(1+FU$5/Setup!$C$36)+IF($V479=2,N($F479),0)))</f>
        <v>0</v>
      </c>
      <c r="BZ479" s="48" t="n">
        <f aca="false">MIN(AB479,(FV478*(1+FV$5/Setup!$C$36)+IF($V479=3,N($F479),0)))</f>
        <v>0</v>
      </c>
      <c r="CA479" s="48" t="n">
        <f aca="false">MIN(AC479,(FW478*(1+FW$5/Setup!$C$36)+IF($V479=4,N($F479),0)))</f>
        <v>0</v>
      </c>
      <c r="CB479" s="48" t="n">
        <f aca="false">MIN(AD479,(FX478*(1+FX$5/Setup!$C$36)+IF($V479=5,N($F479),0)))</f>
        <v>0</v>
      </c>
      <c r="CC479" s="48" t="n">
        <f aca="false">MIN(AE479,(FY478*(1+FY$5/Setup!$C$36)+IF($V479=6,N($F479),0)))</f>
        <v>0</v>
      </c>
      <c r="CD479" s="48" t="n">
        <f aca="false">MIN(AF479,(FZ478*(1+FZ$5/Setup!$C$36)+IF($V479=7,N($F479),0)))</f>
        <v>0</v>
      </c>
      <c r="CE479" s="48" t="n">
        <f aca="false">MIN(AG479,(GA478*(1+GA$5/Setup!$C$36)+IF($V479=8,N($F479),0)))</f>
        <v>0</v>
      </c>
      <c r="CF479" s="48" t="n">
        <f aca="false">MIN(AH479,(GB478*(1+GB$5/Setup!$C$36)+IF($V479=9,N($F479),0)))</f>
        <v>0</v>
      </c>
      <c r="CG479" s="48" t="n">
        <f aca="false">MIN(AI479,(GC478*(1+GC$5/Setup!$C$36)+IF($V479=10,N($F479),0)))</f>
        <v>0</v>
      </c>
      <c r="CH479" s="48" t="n">
        <f aca="false">MIN(AJ479,(GD478*(1+GD$5/Setup!$C$36)+IF($V479=11,N($F479),0)))</f>
        <v>0</v>
      </c>
      <c r="CI479" s="48" t="n">
        <f aca="false">MIN(AK479,(GE478*(1+GE$5/Setup!$C$36)+IF($V479=12,N($F479),0)))</f>
        <v>0</v>
      </c>
      <c r="CJ479" s="48" t="n">
        <f aca="false">MIN(AL479,(GF478*(1+GF$5/Setup!$C$36)+IF($V479=13,N($F479),0)))</f>
        <v>0</v>
      </c>
      <c r="CK479" s="48" t="n">
        <f aca="false">MIN(AM479,(GG478*(1+GG$5/Setup!$C$36)+IF($V479=14,N($F479),0)))</f>
        <v>0</v>
      </c>
      <c r="CL479" s="48" t="n">
        <f aca="false">MIN(AN479,(GH478*(1+GH$5/Setup!$C$36)+IF($V479=15,N($F479),0)))</f>
        <v>0</v>
      </c>
      <c r="CM479" s="48" t="n">
        <f aca="false">MIN(AO479,(GI478*(1+GI$5/Setup!$C$36)+IF($V479=16,N($F479),0)))</f>
        <v>0</v>
      </c>
      <c r="CN479" s="48" t="n">
        <f aca="false">MIN(AP479,(GJ478*(1+GJ$5/Setup!$C$36)+IF($V479=17,N($F479),0)))</f>
        <v>0</v>
      </c>
      <c r="CO479" s="48" t="n">
        <f aca="false">MIN(AQ479,(GK478*(1+GK$5/Setup!$C$36)+IF($V479=18,N($F479),0)))</f>
        <v>0</v>
      </c>
      <c r="CP479" s="48" t="n">
        <f aca="false">MIN(AR479,(GL478*(1+GL$5/Setup!$C$36)+IF($V479=19,N($F479),0)))</f>
        <v>0</v>
      </c>
      <c r="CQ479" s="48" t="n">
        <f aca="false">MIN(AS479,(GM478*(1+GM$5/Setup!$C$36)+IF($V479=20,N($F479),0)))</f>
        <v>0</v>
      </c>
      <c r="CR479" s="48" t="n">
        <f aca="false">MIN(AT479,(GN478*(1+GN$5/Setup!$C$36)+IF($V479=21,N($F479),0)))</f>
        <v>0</v>
      </c>
      <c r="CS479" s="48" t="n">
        <f aca="false">MIN(AU479,(GO478*(1+GO$5/Setup!$C$36)+IF($V479=22,N($F479),0)))</f>
        <v>0</v>
      </c>
      <c r="CT479" s="48" t="n">
        <f aca="false">MIN(AV479,(GP478*(1+GP$5/Setup!$C$36)+IF($V479=23,N($F479),0)))</f>
        <v>0</v>
      </c>
      <c r="CU479" s="48" t="n">
        <f aca="false">MIN(AW479,(GQ478*(1+GQ$5/Setup!$C$36)+IF($V479=24,N($F479),0)))</f>
        <v>0</v>
      </c>
      <c r="CV479" s="48" t="n">
        <f aca="false">MIN(AX479,(GR478*(1+GR$5/Setup!$C$36)+IF($V479=25,N($F479),0)))</f>
        <v>0</v>
      </c>
      <c r="CW479" s="48" t="n">
        <f aca="false">MIN(AY479,(GS478*(1+GS$5/Setup!$C$36)+IF($V479=26,N($F479),0)))</f>
        <v>0</v>
      </c>
      <c r="CX479" s="48" t="n">
        <f aca="false">MIN(AZ479,(GT478*(1+GT$5/Setup!$C$36)+IF($V479=27,N($F479),0)))</f>
        <v>0</v>
      </c>
      <c r="CY479" s="48" t="n">
        <f aca="false">MIN(BA479,(GU478*(1+GU$5/Setup!$C$36)+IF($V479=28,N($F479),0)))</f>
        <v>0</v>
      </c>
      <c r="CZ479" s="48" t="n">
        <f aca="false">MIN(BB479,(GV478*(1+GV$5/Setup!$C$36)+IF($V479=29,N($F479),0)))</f>
        <v>0</v>
      </c>
      <c r="DA479" s="48" t="n">
        <f aca="false">MIN(BC479,(GW478*(1+GW$5/Setup!$C$36)+IF($V479=30,N($F479),0)))</f>
        <v>0</v>
      </c>
      <c r="DB479" s="48" t="n">
        <f aca="false">MIN(BD479,(GX478*(1+GX$5/Setup!$C$36)+IF($V479=31,N($F479),0)))</f>
        <v>0</v>
      </c>
      <c r="DC479" s="48" t="n">
        <f aca="false">MIN(BE479,(GY478*(1+GY$5/Setup!$C$36)+IF($V479=32,N($F479),0)))</f>
        <v>0</v>
      </c>
      <c r="DD479" s="48" t="n">
        <f aca="false">MIN(BF479,(GZ478*(1+GZ$5/Setup!$C$36)+IF($V479=33,N($F479),0)))</f>
        <v>0</v>
      </c>
      <c r="DE479" s="48" t="n">
        <f aca="false">MIN(BG479,(HA478*(1+HA$5/Setup!$C$36)+IF($V479=34,N($F479),0)))</f>
        <v>0</v>
      </c>
      <c r="DF479" s="48" t="n">
        <f aca="false">MIN(BH479,(HB478*(1+HB$5/Setup!$C$36)+IF($V479=35,N($F479),0)))</f>
        <v>0</v>
      </c>
      <c r="DG479" s="48" t="n">
        <f aca="false">MIN(BI479,(HC478*(1+HC$5/Setup!$C$36)+IF($V479=36,N($F479),0)))</f>
        <v>0</v>
      </c>
      <c r="DH479" s="48" t="n">
        <f aca="false">MIN(BJ479,(HD478*(1+HD$5/Setup!$C$36)+IF($V479=37,N($F479),0)))</f>
        <v>0</v>
      </c>
      <c r="DI479" s="48" t="n">
        <f aca="false">MIN(BK479,(HE478*(1+HE$5/Setup!$C$36)+IF($V479=38,N($F479),0)))</f>
        <v>0</v>
      </c>
      <c r="DJ479" s="48" t="n">
        <f aca="false">MIN(BL479,(HF478*(1+HF$5/Setup!$C$36)+IF($V479=39,N($F479),0)))</f>
        <v>0</v>
      </c>
      <c r="DK479" s="48" t="n">
        <f aca="false">MIN(BM479,(HG478*(1+HG$5/Setup!$C$36)+IF($V479=40,N($F479),0)))</f>
        <v>0</v>
      </c>
      <c r="DL479" s="48" t="n">
        <f aca="false">MIN(BN479,(HH478*(1+HH$5/Setup!$C$36)+IF($V479=41,N($F479),0)))</f>
        <v>0</v>
      </c>
      <c r="DM479" s="48" t="n">
        <f aca="false">MIN(BO479,(HI478*(1+HI$5/Setup!$C$36)+IF($V479=42,N($F479),0)))</f>
        <v>0</v>
      </c>
      <c r="DN479" s="48" t="n">
        <f aca="false">MIN(BP479,(HJ478*(1+HJ$5/Setup!$C$36)+IF($V479=43,N($F479),0)))</f>
        <v>0</v>
      </c>
      <c r="DO479" s="48" t="n">
        <f aca="false">MIN(BQ479,(HK478*(1+HK$5/Setup!$C$36)+IF($V479=44,N($F479),0)))</f>
        <v>0</v>
      </c>
      <c r="DP479" s="48" t="n">
        <f aca="false">MIN(BR479,(HL478*(1+HL$5/Setup!$C$36)+IF($V479=45,N($F479),0)))</f>
        <v>0</v>
      </c>
      <c r="DQ479" s="48" t="n">
        <f aca="false">MIN(BS479,(HM478*(1+HM$5/Setup!$C$36)+IF($V479=46,N($F479),0)))</f>
        <v>0</v>
      </c>
      <c r="DR479" s="48" t="n">
        <f aca="false">MIN(BT479,(HN478*(1+HN$5/Setup!$C$36)+IF($V479=47,N($F479),0)))</f>
        <v>0</v>
      </c>
      <c r="DS479" s="48" t="n">
        <f aca="false">MIN(BU479,(HO478*(1+HO$5/Setup!$C$36)+IF($V479=48,N($F479),0)))</f>
        <v>0</v>
      </c>
      <c r="DT479" s="48" t="n">
        <f aca="false">MIN(BV479,(HP478*(1+HP$5/Setup!$C$36)+IF($V479=49,N($F479),0)))</f>
        <v>0</v>
      </c>
      <c r="DU479" s="48" t="n">
        <f aca="false">MIN(BW479,(HQ478*(1+HQ$5/Setup!$C$36)+IF($V479=50,N($F479),0)))</f>
        <v>0</v>
      </c>
      <c r="DV479" s="48" t="n">
        <f aca="false">MIN(MAX((FT478*(1+FT$5/Setup!$C$36)+IF($V479=1,N($F479),0))-BX479,0),MAX($P479-0,0))</f>
        <v>0</v>
      </c>
      <c r="DW479" s="48" t="n">
        <f aca="false">MIN(MAX((FU478*(1+FU$5/Setup!$C$36)+IF($V479=2,N($F479),0))-BY479,0),MAX($P479-SUM(DV479:DV479),0))</f>
        <v>0</v>
      </c>
      <c r="DX479" s="48" t="n">
        <f aca="false">MIN(MAX((FV478*(1+FV$5/Setup!$C$36)+IF($V479=3,N($F479),0))-BZ479,0),MAX($P479-SUM(DV479:DW479),0))</f>
        <v>0</v>
      </c>
      <c r="DY479" s="48" t="n">
        <f aca="false">MIN(MAX((FW478*(1+FW$5/Setup!$C$36)+IF($V479=4,N($F479),0))-CA479,0),MAX($P479-SUM(DV479:DX479),0))</f>
        <v>0</v>
      </c>
      <c r="DZ479" s="48" t="n">
        <f aca="false">MIN(MAX((FX478*(1+FX$5/Setup!$C$36)+IF($V479=5,N($F479),0))-CB479,0),MAX($P479-SUM(DV479:DY479),0))</f>
        <v>0</v>
      </c>
      <c r="EA479" s="48" t="n">
        <f aca="false">MIN(MAX((FY478*(1+FY$5/Setup!$C$36)+IF($V479=6,N($F479),0))-CC479,0),MAX($P479-SUM(DV479:DZ479),0))</f>
        <v>0</v>
      </c>
      <c r="EB479" s="48" t="n">
        <f aca="false">MIN(MAX((FZ478*(1+FZ$5/Setup!$C$36)+IF($V479=7,N($F479),0))-CD479,0),MAX($P479-SUM(DV479:EA479),0))</f>
        <v>0</v>
      </c>
      <c r="EC479" s="48" t="n">
        <f aca="false">MIN(MAX((GA478*(1+GA$5/Setup!$C$36)+IF($V479=8,N($F479),0))-CE479,0),MAX($P479-SUM(DV479:EB479),0))</f>
        <v>0</v>
      </c>
      <c r="ED479" s="48" t="n">
        <f aca="false">MIN(MAX((GB478*(1+GB$5/Setup!$C$36)+IF($V479=9,N($F479),0))-CF479,0),MAX($P479-SUM(DV479:EC479),0))</f>
        <v>0</v>
      </c>
      <c r="EE479" s="48" t="n">
        <f aca="false">MIN(MAX((GC478*(1+GC$5/Setup!$C$36)+IF($V479=10,N($F479),0))-CG479,0),MAX($P479-SUM(DV479:ED479),0))</f>
        <v>0</v>
      </c>
      <c r="EF479" s="48" t="n">
        <f aca="false">MIN(MAX((GD478*(1+GD$5/Setup!$C$36)+IF($V479=11,N($F479),0))-CH479,0),MAX($P479-SUM(DV479:EE479),0))</f>
        <v>0</v>
      </c>
      <c r="EG479" s="48" t="n">
        <f aca="false">MIN(MAX((GE478*(1+GE$5/Setup!$C$36)+IF($V479=12,N($F479),0))-CI479,0),MAX($P479-SUM(DV479:EF479),0))</f>
        <v>0</v>
      </c>
      <c r="EH479" s="48" t="n">
        <f aca="false">MIN(MAX((GF478*(1+GF$5/Setup!$C$36)+IF($V479=13,N($F479),0))-CJ479,0),MAX($P479-SUM(DV479:EG479),0))</f>
        <v>0</v>
      </c>
      <c r="EI479" s="48" t="n">
        <f aca="false">MIN(MAX((GG478*(1+GG$5/Setup!$C$36)+IF($V479=14,N($F479),0))-CK479,0),MAX($P479-SUM(DV479:EH479),0))</f>
        <v>0</v>
      </c>
      <c r="EJ479" s="48" t="n">
        <f aca="false">MIN(MAX((GH478*(1+GH$5/Setup!$C$36)+IF($V479=15,N($F479),0))-CL479,0),MAX($P479-SUM(DV479:EI479),0))</f>
        <v>0</v>
      </c>
      <c r="EK479" s="48" t="n">
        <f aca="false">MIN(MAX((GI478*(1+GI$5/Setup!$C$36)+IF($V479=16,N($F479),0))-CM479,0),MAX($P479-SUM(DV479:EJ479),0))</f>
        <v>0</v>
      </c>
      <c r="EL479" s="48" t="n">
        <f aca="false">MIN(MAX((GJ478*(1+GJ$5/Setup!$C$36)+IF($V479=17,N($F479),0))-CN479,0),MAX($P479-SUM(DV479:EK479),0))</f>
        <v>0</v>
      </c>
      <c r="EM479" s="48" t="n">
        <f aca="false">MIN(MAX((GK478*(1+GK$5/Setup!$C$36)+IF($V479=18,N($F479),0))-CO479,0),MAX($P479-SUM(DV479:EL479),0))</f>
        <v>0</v>
      </c>
      <c r="EN479" s="48" t="n">
        <f aca="false">MIN(MAX((GL478*(1+GL$5/Setup!$C$36)+IF($V479=19,N($F479),0))-CP479,0),MAX($P479-SUM(DV479:EM479),0))</f>
        <v>0</v>
      </c>
      <c r="EO479" s="48" t="n">
        <f aca="false">MIN(MAX((GM478*(1+GM$5/Setup!$C$36)+IF($V479=20,N($F479),0))-CQ479,0),MAX($P479-SUM(DV479:EN479),0))</f>
        <v>0</v>
      </c>
      <c r="EP479" s="48" t="n">
        <f aca="false">MIN(MAX((GN478*(1+GN$5/Setup!$C$36)+IF($V479=21,N($F479),0))-CR479,0),MAX($P479-SUM(DV479:EO479),0))</f>
        <v>0</v>
      </c>
      <c r="EQ479" s="48" t="n">
        <f aca="false">MIN(MAX((GO478*(1+GO$5/Setup!$C$36)+IF($V479=22,N($F479),0))-CS479,0),MAX($P479-SUM(DV479:EP479),0))</f>
        <v>0</v>
      </c>
      <c r="ER479" s="48" t="n">
        <f aca="false">MIN(MAX((GP478*(1+GP$5/Setup!$C$36)+IF($V479=23,N($F479),0))-CT479,0),MAX($P479-SUM(DV479:EQ479),0))</f>
        <v>0</v>
      </c>
      <c r="ES479" s="48" t="n">
        <f aca="false">MIN(MAX((GQ478*(1+GQ$5/Setup!$C$36)+IF($V479=24,N($F479),0))-CU479,0),MAX($P479-SUM(DV479:ER479),0))</f>
        <v>0</v>
      </c>
      <c r="ET479" s="48" t="n">
        <f aca="false">MIN(MAX((GR478*(1+GR$5/Setup!$C$36)+IF($V479=25,N($F479),0))-CV479,0),MAX($P479-SUM(DV479:ES479),0))</f>
        <v>0</v>
      </c>
      <c r="EU479" s="48" t="n">
        <f aca="false">MIN(MAX((GS478*(1+GS$5/Setup!$C$36)+IF($V479=26,N($F479),0))-CW479,0),MAX($P479-SUM(DV479:ET479),0))</f>
        <v>0</v>
      </c>
      <c r="EV479" s="48" t="n">
        <f aca="false">MIN(MAX((GT478*(1+GT$5/Setup!$C$36)+IF($V479=27,N($F479),0))-CX479,0),MAX($P479-SUM(DV479:EU479),0))</f>
        <v>0</v>
      </c>
      <c r="EW479" s="48" t="n">
        <f aca="false">MIN(MAX((GU478*(1+GU$5/Setup!$C$36)+IF($V479=28,N($F479),0))-CY479,0),MAX($P479-SUM(DV479:EV479),0))</f>
        <v>0</v>
      </c>
      <c r="EX479" s="48" t="n">
        <f aca="false">MIN(MAX((GV478*(1+GV$5/Setup!$C$36)+IF($V479=29,N($F479),0))-CZ479,0),MAX($P479-SUM(DV479:EW479),0))</f>
        <v>0</v>
      </c>
      <c r="EY479" s="48" t="n">
        <f aca="false">MIN(MAX((GW478*(1+GW$5/Setup!$C$36)+IF($V479=30,N($F479),0))-DA479,0),MAX($P479-SUM(DV479:EX479),0))</f>
        <v>0</v>
      </c>
      <c r="EZ479" s="48" t="n">
        <f aca="false">MIN(MAX((GX478*(1+GX$5/Setup!$C$36)+IF($V479=31,N($F479),0))-DB479,0),MAX($P479-SUM(DV479:EY479),0))</f>
        <v>0</v>
      </c>
      <c r="FA479" s="48" t="n">
        <f aca="false">MIN(MAX((GY478*(1+GY$5/Setup!$C$36)+IF($V479=32,N($F479),0))-DC479,0),MAX($P479-SUM(DV479:EZ479),0))</f>
        <v>0</v>
      </c>
      <c r="FB479" s="48" t="n">
        <f aca="false">MIN(MAX((GZ478*(1+GZ$5/Setup!$C$36)+IF($V479=33,N($F479),0))-DD479,0),MAX($P479-SUM(DV479:FA479),0))</f>
        <v>0</v>
      </c>
      <c r="FC479" s="48" t="n">
        <f aca="false">MIN(MAX((HA478*(1+HA$5/Setup!$C$36)+IF($V479=34,N($F479),0))-DE479,0),MAX($P479-SUM(DV479:FB479),0))</f>
        <v>0</v>
      </c>
      <c r="FD479" s="48" t="n">
        <f aca="false">MIN(MAX((HB478*(1+HB$5/Setup!$C$36)+IF($V479=35,N($F479),0))-DF479,0),MAX($P479-SUM(DV479:FC479),0))</f>
        <v>0</v>
      </c>
      <c r="FE479" s="48" t="n">
        <f aca="false">MIN(MAX((HC478*(1+HC$5/Setup!$C$36)+IF($V479=36,N($F479),0))-DG479,0),MAX($P479-SUM(DV479:FD479),0))</f>
        <v>0</v>
      </c>
      <c r="FF479" s="48" t="n">
        <f aca="false">MIN(MAX((HD478*(1+HD$5/Setup!$C$36)+IF($V479=37,N($F479),0))-DH479,0),MAX($P479-SUM(DV479:FE479),0))</f>
        <v>0</v>
      </c>
      <c r="FG479" s="48" t="n">
        <f aca="false">MIN(MAX((HE478*(1+HE$5/Setup!$C$36)+IF($V479=38,N($F479),0))-DI479,0),MAX($P479-SUM(DV479:FF479),0))</f>
        <v>0</v>
      </c>
      <c r="FH479" s="48" t="n">
        <f aca="false">MIN(MAX((HF478*(1+HF$5/Setup!$C$36)+IF($V479=39,N($F479),0))-DJ479,0),MAX($P479-SUM(DV479:FG479),0))</f>
        <v>0</v>
      </c>
      <c r="FI479" s="48" t="n">
        <f aca="false">MIN(MAX((HG478*(1+HG$5/Setup!$C$36)+IF($V479=40,N($F479),0))-DK479,0),MAX($P479-SUM(DV479:FH479),0))</f>
        <v>0</v>
      </c>
      <c r="FJ479" s="48" t="n">
        <f aca="false">MIN(MAX((HH478*(1+HH$5/Setup!$C$36)+IF($V479=41,N($F479),0))-DL479,0),MAX($P479-SUM(DV479:FI479),0))</f>
        <v>0</v>
      </c>
      <c r="FK479" s="48" t="n">
        <f aca="false">MIN(MAX((HI478*(1+HI$5/Setup!$C$36)+IF($V479=42,N($F479),0))-DM479,0),MAX($P479-SUM(DV479:FJ479),0))</f>
        <v>0</v>
      </c>
      <c r="FL479" s="48" t="n">
        <f aca="false">MIN(MAX((HJ478*(1+HJ$5/Setup!$C$36)+IF($V479=43,N($F479),0))-DN479,0),MAX($P479-SUM(DV479:FK479),0))</f>
        <v>0</v>
      </c>
      <c r="FM479" s="48" t="n">
        <f aca="false">MIN(MAX((HK478*(1+HK$5/Setup!$C$36)+IF($V479=44,N($F479),0))-DO479,0),MAX($P479-SUM(DV479:FL479),0))</f>
        <v>0</v>
      </c>
      <c r="FN479" s="48" t="n">
        <f aca="false">MIN(MAX((HL478*(1+HL$5/Setup!$C$36)+IF($V479=45,N($F479),0))-DP479,0),MAX($P479-SUM(DV479:FM479),0))</f>
        <v>0</v>
      </c>
      <c r="FO479" s="48" t="n">
        <f aca="false">MIN(MAX((HM478*(1+HM$5/Setup!$C$36)+IF($V479=46,N($F479),0))-DQ479,0),MAX($P479-SUM(DV479:FN479),0))</f>
        <v>0</v>
      </c>
      <c r="FP479" s="48" t="n">
        <f aca="false">MIN(MAX((HN478*(1+HN$5/Setup!$C$36)+IF($V479=47,N($F479),0))-DR479,0),MAX($P479-SUM(DV479:FO479),0))</f>
        <v>0</v>
      </c>
      <c r="FQ479" s="48" t="n">
        <f aca="false">MIN(MAX((HO478*(1+HO$5/Setup!$C$36)+IF($V479=48,N($F479),0))-DS479,0),MAX($P479-SUM(DV479:FP479),0))</f>
        <v>0</v>
      </c>
      <c r="FR479" s="48" t="n">
        <f aca="false">MIN(MAX((HP478*(1+HP$5/Setup!$C$36)+IF($V479=49,N($F479),0))-DT479,0),MAX($P479-SUM(DV479:FQ479),0))</f>
        <v>0</v>
      </c>
      <c r="FS479" s="48" t="n">
        <f aca="false">MIN(MAX((HQ478*(1+HQ$5/Setup!$C$36)+IF($V479=50,N($F479),0))-DU479,0),MAX($P479-SUM(DV479:FR479),0))</f>
        <v>0</v>
      </c>
      <c r="FT479" s="48" t="n">
        <f aca="false">IF((FT478*(1+FT$5/Setup!$C$36)+IF($V479=1,N($F479),0))-BX479-DV479&lt;0.005,0,(FT478*(1+FT$5/Setup!$C$36)+IF($V479=1,N($F479),0))-BX479-DV479)</f>
        <v>0</v>
      </c>
      <c r="FU479" s="48" t="n">
        <f aca="false">IF((FU478*(1+FU$5/Setup!$C$36)+IF($V479=2,N($F479),0))-BY479-DW479&lt;0.005,0,(FU478*(1+FU$5/Setup!$C$36)+IF($V479=2,N($F479),0))-BY479-DW479)</f>
        <v>0</v>
      </c>
      <c r="FV479" s="48" t="n">
        <f aca="false">IF((FV478*(1+FV$5/Setup!$C$36)+IF($V479=3,N($F479),0))-BZ479-DX479&lt;0.005,0,(FV478*(1+FV$5/Setup!$C$36)+IF($V479=3,N($F479),0))-BZ479-DX479)</f>
        <v>0</v>
      </c>
      <c r="FW479" s="48" t="n">
        <f aca="false">IF((FW478*(1+FW$5/Setup!$C$36)+IF($V479=4,N($F479),0))-CA479-DY479&lt;0.005,0,(FW478*(1+FW$5/Setup!$C$36)+IF($V479=4,N($F479),0))-CA479-DY479)</f>
        <v>0</v>
      </c>
      <c r="FX479" s="48" t="n">
        <f aca="false">IF((FX478*(1+FX$5/Setup!$C$36)+IF($V479=5,N($F479),0))-CB479-DZ479&lt;0.005,0,(FX478*(1+FX$5/Setup!$C$36)+IF($V479=5,N($F479),0))-CB479-DZ479)</f>
        <v>0</v>
      </c>
      <c r="FY479" s="48" t="n">
        <f aca="false">IF((FY478*(1+FY$5/Setup!$C$36)+IF($V479=6,N($F479),0))-CC479-EA479&lt;0.005,0,(FY478*(1+FY$5/Setup!$C$36)+IF($V479=6,N($F479),0))-CC479-EA479)</f>
        <v>0</v>
      </c>
      <c r="FZ479" s="48" t="n">
        <f aca="false">IF((FZ478*(1+FZ$5/Setup!$C$36)+IF($V479=7,N($F479),0))-CD479-EB479&lt;0.005,0,(FZ478*(1+FZ$5/Setup!$C$36)+IF($V479=7,N($F479),0))-CD479-EB479)</f>
        <v>0</v>
      </c>
      <c r="GA479" s="48" t="n">
        <f aca="false">IF((GA478*(1+GA$5/Setup!$C$36)+IF($V479=8,N($F479),0))-CE479-EC479&lt;0.005,0,(GA478*(1+GA$5/Setup!$C$36)+IF($V479=8,N($F479),0))-CE479-EC479)</f>
        <v>0</v>
      </c>
      <c r="GB479" s="48" t="n">
        <f aca="false">IF((GB478*(1+GB$5/Setup!$C$36)+IF($V479=9,N($F479),0))-CF479-ED479&lt;0.005,0,(GB478*(1+GB$5/Setup!$C$36)+IF($V479=9,N($F479),0))-CF479-ED479)</f>
        <v>0</v>
      </c>
      <c r="GC479" s="48" t="n">
        <f aca="false">IF((GC478*(1+GC$5/Setup!$C$36)+IF($V479=10,N($F479),0))-CG479-EE479&lt;0.005,0,(GC478*(1+GC$5/Setup!$C$36)+IF($V479=10,N($F479),0))-CG479-EE479)</f>
        <v>0</v>
      </c>
      <c r="GD479" s="48" t="n">
        <f aca="false">IF((GD478*(1+GD$5/Setup!$C$36)+IF($V479=11,N($F479),0))-CH479-EF479&lt;0.005,0,(GD478*(1+GD$5/Setup!$C$36)+IF($V479=11,N($F479),0))-CH479-EF479)</f>
        <v>0</v>
      </c>
      <c r="GE479" s="48" t="n">
        <f aca="false">IF((GE478*(1+GE$5/Setup!$C$36)+IF($V479=12,N($F479),0))-CI479-EG479&lt;0.005,0,(GE478*(1+GE$5/Setup!$C$36)+IF($V479=12,N($F479),0))-CI479-EG479)</f>
        <v>0</v>
      </c>
      <c r="GF479" s="48" t="n">
        <f aca="false">IF((GF478*(1+GF$5/Setup!$C$36)+IF($V479=13,N($F479),0))-CJ479-EH479&lt;0.005,0,(GF478*(1+GF$5/Setup!$C$36)+IF($V479=13,N($F479),0))-CJ479-EH479)</f>
        <v>0</v>
      </c>
      <c r="GG479" s="48" t="n">
        <f aca="false">IF((GG478*(1+GG$5/Setup!$C$36)+IF($V479=14,N($F479),0))-CK479-EI479&lt;0.005,0,(GG478*(1+GG$5/Setup!$C$36)+IF($V479=14,N($F479),0))-CK479-EI479)</f>
        <v>0</v>
      </c>
      <c r="GH479" s="48" t="n">
        <f aca="false">IF((GH478*(1+GH$5/Setup!$C$36)+IF($V479=15,N($F479),0))-CL479-EJ479&lt;0.005,0,(GH478*(1+GH$5/Setup!$C$36)+IF($V479=15,N($F479),0))-CL479-EJ479)</f>
        <v>0</v>
      </c>
      <c r="GI479" s="48" t="n">
        <f aca="false">IF((GI478*(1+GI$5/Setup!$C$36)+IF($V479=16,N($F479),0))-CM479-EK479&lt;0.005,0,(GI478*(1+GI$5/Setup!$C$36)+IF($V479=16,N($F479),0))-CM479-EK479)</f>
        <v>0</v>
      </c>
      <c r="GJ479" s="48" t="n">
        <f aca="false">IF((GJ478*(1+GJ$5/Setup!$C$36)+IF($V479=17,N($F479),0))-CN479-EL479&lt;0.005,0,(GJ478*(1+GJ$5/Setup!$C$36)+IF($V479=17,N($F479),0))-CN479-EL479)</f>
        <v>0</v>
      </c>
      <c r="GK479" s="48" t="n">
        <f aca="false">IF((GK478*(1+GK$5/Setup!$C$36)+IF($V479=18,N($F479),0))-CO479-EM479&lt;0.005,0,(GK478*(1+GK$5/Setup!$C$36)+IF($V479=18,N($F479),0))-CO479-EM479)</f>
        <v>0</v>
      </c>
      <c r="GL479" s="48" t="n">
        <f aca="false">IF((GL478*(1+GL$5/Setup!$C$36)+IF($V479=19,N($F479),0))-CP479-EN479&lt;0.005,0,(GL478*(1+GL$5/Setup!$C$36)+IF($V479=19,N($F479),0))-CP479-EN479)</f>
        <v>0</v>
      </c>
      <c r="GM479" s="48" t="n">
        <f aca="false">IF((GM478*(1+GM$5/Setup!$C$36)+IF($V479=20,N($F479),0))-CQ479-EO479&lt;0.005,0,(GM478*(1+GM$5/Setup!$C$36)+IF($V479=20,N($F479),0))-CQ479-EO479)</f>
        <v>0</v>
      </c>
      <c r="GN479" s="48" t="n">
        <f aca="false">IF((GN478*(1+GN$5/Setup!$C$36)+IF($V479=21,N($F479),0))-CR479-EP479&lt;0.005,0,(GN478*(1+GN$5/Setup!$C$36)+IF($V479=21,N($F479),0))-CR479-EP479)</f>
        <v>0</v>
      </c>
      <c r="GO479" s="48" t="n">
        <f aca="false">IF((GO478*(1+GO$5/Setup!$C$36)+IF($V479=22,N($F479),0))-CS479-EQ479&lt;0.005,0,(GO478*(1+GO$5/Setup!$C$36)+IF($V479=22,N($F479),0))-CS479-EQ479)</f>
        <v>0</v>
      </c>
      <c r="GP479" s="48" t="n">
        <f aca="false">IF((GP478*(1+GP$5/Setup!$C$36)+IF($V479=23,N($F479),0))-CT479-ER479&lt;0.005,0,(GP478*(1+GP$5/Setup!$C$36)+IF($V479=23,N($F479),0))-CT479-ER479)</f>
        <v>0</v>
      </c>
      <c r="GQ479" s="48" t="n">
        <f aca="false">IF((GQ478*(1+GQ$5/Setup!$C$36)+IF($V479=24,N($F479),0))-CU479-ES479&lt;0.005,0,(GQ478*(1+GQ$5/Setup!$C$36)+IF($V479=24,N($F479),0))-CU479-ES479)</f>
        <v>0</v>
      </c>
      <c r="GR479" s="48" t="n">
        <f aca="false">IF((GR478*(1+GR$5/Setup!$C$36)+IF($V479=25,N($F479),0))-CV479-ET479&lt;0.005,0,(GR478*(1+GR$5/Setup!$C$36)+IF($V479=25,N($F479),0))-CV479-ET479)</f>
        <v>0</v>
      </c>
      <c r="GS479" s="48" t="n">
        <f aca="false">IF((GS478*(1+GS$5/Setup!$C$36)+IF($V479=26,N($F479),0))-CW479-EU479&lt;0.005,0,(GS478*(1+GS$5/Setup!$C$36)+IF($V479=26,N($F479),0))-CW479-EU479)</f>
        <v>0</v>
      </c>
      <c r="GT479" s="48" t="n">
        <f aca="false">IF((GT478*(1+GT$5/Setup!$C$36)+IF($V479=27,N($F479),0))-CX479-EV479&lt;0.005,0,(GT478*(1+GT$5/Setup!$C$36)+IF($V479=27,N($F479),0))-CX479-EV479)</f>
        <v>0</v>
      </c>
      <c r="GU479" s="48" t="n">
        <f aca="false">IF((GU478*(1+GU$5/Setup!$C$36)+IF($V479=28,N($F479),0))-CY479-EW479&lt;0.005,0,(GU478*(1+GU$5/Setup!$C$36)+IF($V479=28,N($F479),0))-CY479-EW479)</f>
        <v>0</v>
      </c>
      <c r="GV479" s="48" t="n">
        <f aca="false">IF((GV478*(1+GV$5/Setup!$C$36)+IF($V479=29,N($F479),0))-CZ479-EX479&lt;0.005,0,(GV478*(1+GV$5/Setup!$C$36)+IF($V479=29,N($F479),0))-CZ479-EX479)</f>
        <v>0</v>
      </c>
      <c r="GW479" s="48" t="n">
        <f aca="false">IF((GW478*(1+GW$5/Setup!$C$36)+IF($V479=30,N($F479),0))-DA479-EY479&lt;0.005,0,(GW478*(1+GW$5/Setup!$C$36)+IF($V479=30,N($F479),0))-DA479-EY479)</f>
        <v>0</v>
      </c>
      <c r="GX479" s="48" t="n">
        <f aca="false">IF((GX478*(1+GX$5/Setup!$C$36)+IF($V479=31,N($F479),0))-DB479-EZ479&lt;0.005,0,(GX478*(1+GX$5/Setup!$C$36)+IF($V479=31,N($F479),0))-DB479-EZ479)</f>
        <v>0</v>
      </c>
      <c r="GY479" s="48" t="n">
        <f aca="false">IF((GY478*(1+GY$5/Setup!$C$36)+IF($V479=32,N($F479),0))-DC479-FA479&lt;0.005,0,(GY478*(1+GY$5/Setup!$C$36)+IF($V479=32,N($F479),0))-DC479-FA479)</f>
        <v>0</v>
      </c>
      <c r="GZ479" s="48" t="n">
        <f aca="false">IF((GZ478*(1+GZ$5/Setup!$C$36)+IF($V479=33,N($F479),0))-DD479-FB479&lt;0.005,0,(GZ478*(1+GZ$5/Setup!$C$36)+IF($V479=33,N($F479),0))-DD479-FB479)</f>
        <v>0</v>
      </c>
      <c r="HA479" s="48" t="n">
        <f aca="false">IF((HA478*(1+HA$5/Setup!$C$36)+IF($V479=34,N($F479),0))-DE479-FC479&lt;0.005,0,(HA478*(1+HA$5/Setup!$C$36)+IF($V479=34,N($F479),0))-DE479-FC479)</f>
        <v>0</v>
      </c>
      <c r="HB479" s="48" t="n">
        <f aca="false">IF((HB478*(1+HB$5/Setup!$C$36)+IF($V479=35,N($F479),0))-DF479-FD479&lt;0.005,0,(HB478*(1+HB$5/Setup!$C$36)+IF($V479=35,N($F479),0))-DF479-FD479)</f>
        <v>0</v>
      </c>
      <c r="HC479" s="48" t="n">
        <f aca="false">IF((HC478*(1+HC$5/Setup!$C$36)+IF($V479=36,N($F479),0))-DG479-FE479&lt;0.005,0,(HC478*(1+HC$5/Setup!$C$36)+IF($V479=36,N($F479),0))-DG479-FE479)</f>
        <v>0</v>
      </c>
      <c r="HD479" s="48" t="n">
        <f aca="false">IF((HD478*(1+HD$5/Setup!$C$36)+IF($V479=37,N($F479),0))-DH479-FF479&lt;0.005,0,(HD478*(1+HD$5/Setup!$C$36)+IF($V479=37,N($F479),0))-DH479-FF479)</f>
        <v>0</v>
      </c>
      <c r="HE479" s="48" t="n">
        <f aca="false">IF((HE478*(1+HE$5/Setup!$C$36)+IF($V479=38,N($F479),0))-DI479-FG479&lt;0.005,0,(HE478*(1+HE$5/Setup!$C$36)+IF($V479=38,N($F479),0))-DI479-FG479)</f>
        <v>0</v>
      </c>
      <c r="HF479" s="48" t="n">
        <f aca="false">IF((HF478*(1+HF$5/Setup!$C$36)+IF($V479=39,N($F479),0))-DJ479-FH479&lt;0.005,0,(HF478*(1+HF$5/Setup!$C$36)+IF($V479=39,N($F479),0))-DJ479-FH479)</f>
        <v>0</v>
      </c>
      <c r="HG479" s="48" t="n">
        <f aca="false">IF((HG478*(1+HG$5/Setup!$C$36)+IF($V479=40,N($F479),0))-DK479-FI479&lt;0.005,0,(HG478*(1+HG$5/Setup!$C$36)+IF($V479=40,N($F479),0))-DK479-FI479)</f>
        <v>0</v>
      </c>
      <c r="HH479" s="48" t="n">
        <f aca="false">IF((HH478*(1+HH$5/Setup!$C$36)+IF($V479=41,N($F479),0))-DL479-FJ479&lt;0.005,0,(HH478*(1+HH$5/Setup!$C$36)+IF($V479=41,N($F479),0))-DL479-FJ479)</f>
        <v>0</v>
      </c>
      <c r="HI479" s="48" t="n">
        <f aca="false">IF((HI478*(1+HI$5/Setup!$C$36)+IF($V479=42,N($F479),0))-DM479-FK479&lt;0.005,0,(HI478*(1+HI$5/Setup!$C$36)+IF($V479=42,N($F479),0))-DM479-FK479)</f>
        <v>0</v>
      </c>
      <c r="HJ479" s="48" t="n">
        <f aca="false">IF((HJ478*(1+HJ$5/Setup!$C$36)+IF($V479=43,N($F479),0))-DN479-FL479&lt;0.005,0,(HJ478*(1+HJ$5/Setup!$C$36)+IF($V479=43,N($F479),0))-DN479-FL479)</f>
        <v>0</v>
      </c>
      <c r="HK479" s="48" t="n">
        <f aca="false">IF((HK478*(1+HK$5/Setup!$C$36)+IF($V479=44,N($F479),0))-DO479-FM479&lt;0.005,0,(HK478*(1+HK$5/Setup!$C$36)+IF($V479=44,N($F479),0))-DO479-FM479)</f>
        <v>0</v>
      </c>
      <c r="HL479" s="48" t="n">
        <f aca="false">IF((HL478*(1+HL$5/Setup!$C$36)+IF($V479=45,N($F479),0))-DP479-FN479&lt;0.005,0,(HL478*(1+HL$5/Setup!$C$36)+IF($V479=45,N($F479),0))-DP479-FN479)</f>
        <v>0</v>
      </c>
      <c r="HM479" s="48" t="n">
        <f aca="false">IF((HM478*(1+HM$5/Setup!$C$36)+IF($V479=46,N($F479),0))-DQ479-FO479&lt;0.005,0,(HM478*(1+HM$5/Setup!$C$36)+IF($V479=46,N($F479),0))-DQ479-FO479)</f>
        <v>0</v>
      </c>
      <c r="HN479" s="48" t="n">
        <f aca="false">IF((HN478*(1+HN$5/Setup!$C$36)+IF($V479=47,N($F479),0))-DR479-FP479&lt;0.005,0,(HN478*(1+HN$5/Setup!$C$36)+IF($V479=47,N($F479),0))-DR479-FP479)</f>
        <v>0</v>
      </c>
      <c r="HO479" s="48" t="n">
        <f aca="false">IF((HO478*(1+HO$5/Setup!$C$36)+IF($V479=48,N($F479),0))-DS479-FQ479&lt;0.005,0,(HO478*(1+HO$5/Setup!$C$36)+IF($V479=48,N($F479),0))-DS479-FQ479)</f>
        <v>0</v>
      </c>
      <c r="HP479" s="48" t="n">
        <f aca="false">IF((HP478*(1+HP$5/Setup!$C$36)+IF($V479=49,N($F479),0))-DT479-FR479&lt;0.005,0,(HP478*(1+HP$5/Setup!$C$36)+IF($V479=49,N($F479),0))-DT479-FR479)</f>
        <v>0</v>
      </c>
      <c r="HQ479" s="48" t="n">
        <f aca="false">IF((HQ478*(1+HQ$5/Setup!$C$36)+IF($V479=50,N($F479),0))-DU479-FS479&lt;0.005,0,(HQ478*(1+HQ$5/Setup!$C$36)+IF($V479=50,N($F479),0))-DU479-FS479)</f>
        <v>0</v>
      </c>
    </row>
    <row r="480" customFormat="false" ht="15" hidden="false" customHeight="false" outlineLevel="0" collapsed="false">
      <c r="A480" s="44" t="n">
        <v>472</v>
      </c>
      <c r="B480" s="45" t="n">
        <f aca="false">IF(Setup!$C$7="Every month",EDATE(Setup!$C$8,($A480-1)),IF(Setup!$C$7="Twice a month",DATE(YEAR(Setup!$C$8),MONTH(Setup!$C$8)+INT((($A480-1)+Setup!$C$41)/2),MIN(IF(MOD(($A480-1)+Setup!$C$41,2)=0,Setup!$C$39,Setup!$C$40),DAY(EOMONTH(DATE(YEAR(Setup!$C$8),MONTH(Setup!$C$8)+INT((($A480-1)+Setup!$C$41)/2),1),0)))),Setup!$C$8+($A480-1)*IF(Setup!$C$7="Every week",7,14)))</f>
        <v>52919</v>
      </c>
      <c r="C480" s="45" t="n">
        <f aca="false">IF(Setup!$C$7="Every month",EDATE(Setup!$C$8,$A480),IF(Setup!$C$7="Twice a month",DATE(YEAR(Setup!$C$8),MONTH(Setup!$C$8)+INT(($A480+Setup!$C$41)/2),MIN(IF(MOD($A480+Setup!$C$41,2)=0,Setup!$C$39,Setup!$C$40),DAY(EOMONTH(DATE(YEAR(Setup!$C$8),MONTH(Setup!$C$8)+INT(($A480+Setup!$C$41)/2),1),0)))),Setup!$C$8+$A480*IF(Setup!$C$7="Every week",7,14)))</f>
        <v>52933</v>
      </c>
      <c r="D480" s="46"/>
      <c r="E480" s="47"/>
      <c r="F480" s="47"/>
      <c r="G480" s="47"/>
      <c r="H480" s="47"/>
      <c r="I480" s="48" t="n">
        <f aca="false">N(Setup!$C$11)+N(E480)</f>
        <v>100</v>
      </c>
      <c r="J480" s="48" t="n">
        <f aca="false">MIN(Setup!$C$37,MAX(I480,0))</f>
        <v>9.23076923076923</v>
      </c>
      <c r="K480" s="48" t="n">
        <f aca="false">MIN(MAX(N(Setup!$C$14)-L479,0),MAX(I480-J480,0))</f>
        <v>0</v>
      </c>
      <c r="L480" s="48" t="n">
        <f aca="false">L479+K480-N(G480)</f>
        <v>500</v>
      </c>
      <c r="M480" s="48" t="n">
        <f aca="false">M479+J480-N(H480)</f>
        <v>4356.92307692305</v>
      </c>
      <c r="N480" s="48" t="n">
        <f aca="false">SUM(BX480:DU480)</f>
        <v>0</v>
      </c>
      <c r="O480" s="48" t="n">
        <f aca="false">SUM(Z480:BW480)-N480</f>
        <v>40</v>
      </c>
      <c r="P480" s="48" t="n">
        <f aca="false">MAX(I480-J480-K480,0)+O480</f>
        <v>130.769230769231</v>
      </c>
      <c r="Q480" s="48" t="n">
        <f aca="false">SUM(DV480:FS480)</f>
        <v>0</v>
      </c>
      <c r="R480" s="49" t="n">
        <f aca="false">N480+J480+K480+Q480</f>
        <v>9.23076923076923</v>
      </c>
      <c r="S480" s="48" t="n">
        <f aca="false">T480-T479-N(F480)+N480+Q480</f>
        <v>0</v>
      </c>
      <c r="T480" s="49" t="n">
        <f aca="false">SUM(FT480:HQ480)</f>
        <v>0</v>
      </c>
      <c r="U480" s="44" t="str">
        <f aca="false">IF(T479&lt;0.005,"",INDEX(Helpers!$C$2:$C$51,IF(_xlfn.MINIFS($DV$6:$FS$6,DV480:FS480,"&gt;0.005")=0,V480,_xlfn.MINIFS($DV$6:$FS$6,DV480:FS480,"&gt;0.005"))))</f>
        <v/>
      </c>
      <c r="V480" s="44" t="n">
        <f aca="false">IF(_xlfn.MINIFS($FT$6:$HQ$6,FT479:HQ479,"&gt;0.005")=0,1,_xlfn.MINIFS($FT$6:$HQ$6,FT479:HQ479,"&gt;0.005"))</f>
        <v>1</v>
      </c>
      <c r="W480" s="44" t="n">
        <f aca="false">IF(AND(D480&lt;&gt;"Paid",T479&gt;0.005),1,0)</f>
        <v>0</v>
      </c>
      <c r="X480" s="48" t="n">
        <f aca="false">SUMPRODUCT(((Helpers!$G$2:$G$51*(1+(Helpers!$D$2:$D$51+0.000000001)/12)^(($B480-Setup!$C$8)/(365.25/12))-Helpers!$E$2:$E$51*((1+(Helpers!$D$2:$D$51+0.000000001)/12)^(($B480-Setup!$C$8)/(365.25/12))-1)/((Helpers!$D$2:$D$51+0.000000001)/12))&gt;0)*(Helpers!$G$2:$G$51*(1+(Helpers!$D$2:$D$51+0.000000001)/12)^(($B480-Setup!$C$8)/(365.25/12))-Helpers!$E$2:$E$51*((1+(Helpers!$D$2:$D$51+0.000000001)/12)^(($B480-Setup!$C$8)/(365.25/12))-1)/((Helpers!$D$2:$D$51+0.000000001)/12)))</f>
        <v>0</v>
      </c>
      <c r="Y480" s="48"/>
      <c r="Z480" s="48" t="n">
        <f aca="false">IF(OR(N(Z$5)=0,Z$6=""),0,Z$5*((DATE(YEAR($B480),MONTH($B480),MIN(Z$6,DAY(EOMONTH($B480,0))))&gt;=$B480)*(DATE(YEAR($B480),MONTH($B480),MIN(Z$6,DAY(EOMONTH($B480,0))))&lt;$C480)+(DATE(YEAR($B480),MONTH($B480)+1,MIN(Z$6,DAY(EOMONTH($B480,1))))&gt;=$B480)*(DATE(YEAR($B480),MONTH($B480)+1,MIN(Z$6,DAY(EOMONTH($B480,1))))&lt;$C480)))</f>
        <v>0</v>
      </c>
      <c r="AA480" s="48" t="n">
        <f aca="false">IF(OR(N(AA$5)=0,AA$6=""),0,AA$5*((DATE(YEAR($B480),MONTH($B480),MIN(AA$6,DAY(EOMONTH($B480,0))))&gt;=$B480)*(DATE(YEAR($B480),MONTH($B480),MIN(AA$6,DAY(EOMONTH($B480,0))))&lt;$C480)+(DATE(YEAR($B480),MONTH($B480)+1,MIN(AA$6,DAY(EOMONTH($B480,1))))&gt;=$B480)*(DATE(YEAR($B480),MONTH($B480)+1,MIN(AA$6,DAY(EOMONTH($B480,1))))&lt;$C480)))</f>
        <v>40</v>
      </c>
      <c r="AB480" s="48" t="n">
        <f aca="false">IF(OR(N(AB$5)=0,AB$6=""),0,AB$5*((DATE(YEAR($B480),MONTH($B480),MIN(AB$6,DAY(EOMONTH($B480,0))))&gt;=$B480)*(DATE(YEAR($B480),MONTH($B480),MIN(AB$6,DAY(EOMONTH($B480,0))))&lt;$C480)+(DATE(YEAR($B480),MONTH($B480)+1,MIN(AB$6,DAY(EOMONTH($B480,1))))&gt;=$B480)*(DATE(YEAR($B480),MONTH($B480)+1,MIN(AB$6,DAY(EOMONTH($B480,1))))&lt;$C480)))</f>
        <v>0</v>
      </c>
      <c r="AC480" s="48" t="n">
        <f aca="false">IF(OR(N(AC$5)=0,AC$6=""),0,AC$5*((DATE(YEAR($B480),MONTH($B480),MIN(AC$6,DAY(EOMONTH($B480,0))))&gt;=$B480)*(DATE(YEAR($B480),MONTH($B480),MIN(AC$6,DAY(EOMONTH($B480,0))))&lt;$C480)+(DATE(YEAR($B480),MONTH($B480)+1,MIN(AC$6,DAY(EOMONTH($B480,1))))&gt;=$B480)*(DATE(YEAR($B480),MONTH($B480)+1,MIN(AC$6,DAY(EOMONTH($B480,1))))&lt;$C480)))</f>
        <v>0</v>
      </c>
      <c r="AD480" s="48" t="n">
        <f aca="false">IF(OR(N(AD$5)=0,AD$6=""),0,AD$5*((DATE(YEAR($B480),MONTH($B480),MIN(AD$6,DAY(EOMONTH($B480,0))))&gt;=$B480)*(DATE(YEAR($B480),MONTH($B480),MIN(AD$6,DAY(EOMONTH($B480,0))))&lt;$C480)+(DATE(YEAR($B480),MONTH($B480)+1,MIN(AD$6,DAY(EOMONTH($B480,1))))&gt;=$B480)*(DATE(YEAR($B480),MONTH($B480)+1,MIN(AD$6,DAY(EOMONTH($B480,1))))&lt;$C480)))</f>
        <v>0</v>
      </c>
      <c r="AE480" s="48" t="n">
        <f aca="false">IF(OR(N(AE$5)=0,AE$6=""),0,AE$5*((DATE(YEAR($B480),MONTH($B480),MIN(AE$6,DAY(EOMONTH($B480,0))))&gt;=$B480)*(DATE(YEAR($B480),MONTH($B480),MIN(AE$6,DAY(EOMONTH($B480,0))))&lt;$C480)+(DATE(YEAR($B480),MONTH($B480)+1,MIN(AE$6,DAY(EOMONTH($B480,1))))&gt;=$B480)*(DATE(YEAR($B480),MONTH($B480)+1,MIN(AE$6,DAY(EOMONTH($B480,1))))&lt;$C480)))</f>
        <v>0</v>
      </c>
      <c r="AF480" s="48" t="n">
        <f aca="false">IF(OR(N(AF$5)=0,AF$6=""),0,AF$5*((DATE(YEAR($B480),MONTH($B480),MIN(AF$6,DAY(EOMONTH($B480,0))))&gt;=$B480)*(DATE(YEAR($B480),MONTH($B480),MIN(AF$6,DAY(EOMONTH($B480,0))))&lt;$C480)+(DATE(YEAR($B480),MONTH($B480)+1,MIN(AF$6,DAY(EOMONTH($B480,1))))&gt;=$B480)*(DATE(YEAR($B480),MONTH($B480)+1,MIN(AF$6,DAY(EOMONTH($B480,1))))&lt;$C480)))</f>
        <v>0</v>
      </c>
      <c r="AG480" s="48" t="n">
        <f aca="false">IF(OR(N(AG$5)=0,AG$6=""),0,AG$5*((DATE(YEAR($B480),MONTH($B480),MIN(AG$6,DAY(EOMONTH($B480,0))))&gt;=$B480)*(DATE(YEAR($B480),MONTH($B480),MIN(AG$6,DAY(EOMONTH($B480,0))))&lt;$C480)+(DATE(YEAR($B480),MONTH($B480)+1,MIN(AG$6,DAY(EOMONTH($B480,1))))&gt;=$B480)*(DATE(YEAR($B480),MONTH($B480)+1,MIN(AG$6,DAY(EOMONTH($B480,1))))&lt;$C480)))</f>
        <v>0</v>
      </c>
      <c r="AH480" s="48" t="n">
        <f aca="false">IF(OR(N(AH$5)=0,AH$6=""),0,AH$5*((DATE(YEAR($B480),MONTH($B480),MIN(AH$6,DAY(EOMONTH($B480,0))))&gt;=$B480)*(DATE(YEAR($B480),MONTH($B480),MIN(AH$6,DAY(EOMONTH($B480,0))))&lt;$C480)+(DATE(YEAR($B480),MONTH($B480)+1,MIN(AH$6,DAY(EOMONTH($B480,1))))&gt;=$B480)*(DATE(YEAR($B480),MONTH($B480)+1,MIN(AH$6,DAY(EOMONTH($B480,1))))&lt;$C480)))</f>
        <v>0</v>
      </c>
      <c r="AI480" s="48" t="n">
        <f aca="false">IF(OR(N(AI$5)=0,AI$6=""),0,AI$5*((DATE(YEAR($B480),MONTH($B480),MIN(AI$6,DAY(EOMONTH($B480,0))))&gt;=$B480)*(DATE(YEAR($B480),MONTH($B480),MIN(AI$6,DAY(EOMONTH($B480,0))))&lt;$C480)+(DATE(YEAR($B480),MONTH($B480)+1,MIN(AI$6,DAY(EOMONTH($B480,1))))&gt;=$B480)*(DATE(YEAR($B480),MONTH($B480)+1,MIN(AI$6,DAY(EOMONTH($B480,1))))&lt;$C480)))</f>
        <v>0</v>
      </c>
      <c r="AJ480" s="48" t="n">
        <f aca="false">IF(OR(N(AJ$5)=0,AJ$6=""),0,AJ$5*((DATE(YEAR($B480),MONTH($B480),MIN(AJ$6,DAY(EOMONTH($B480,0))))&gt;=$B480)*(DATE(YEAR($B480),MONTH($B480),MIN(AJ$6,DAY(EOMONTH($B480,0))))&lt;$C480)+(DATE(YEAR($B480),MONTH($B480)+1,MIN(AJ$6,DAY(EOMONTH($B480,1))))&gt;=$B480)*(DATE(YEAR($B480),MONTH($B480)+1,MIN(AJ$6,DAY(EOMONTH($B480,1))))&lt;$C480)))</f>
        <v>0</v>
      </c>
      <c r="AK480" s="48" t="n">
        <f aca="false">IF(OR(N(AK$5)=0,AK$6=""),0,AK$5*((DATE(YEAR($B480),MONTH($B480),MIN(AK$6,DAY(EOMONTH($B480,0))))&gt;=$B480)*(DATE(YEAR($B480),MONTH($B480),MIN(AK$6,DAY(EOMONTH($B480,0))))&lt;$C480)+(DATE(YEAR($B480),MONTH($B480)+1,MIN(AK$6,DAY(EOMONTH($B480,1))))&gt;=$B480)*(DATE(YEAR($B480),MONTH($B480)+1,MIN(AK$6,DAY(EOMONTH($B480,1))))&lt;$C480)))</f>
        <v>0</v>
      </c>
      <c r="AL480" s="48" t="n">
        <f aca="false">IF(OR(N(AL$5)=0,AL$6=""),0,AL$5*((DATE(YEAR($B480),MONTH($B480),MIN(AL$6,DAY(EOMONTH($B480,0))))&gt;=$B480)*(DATE(YEAR($B480),MONTH($B480),MIN(AL$6,DAY(EOMONTH($B480,0))))&lt;$C480)+(DATE(YEAR($B480),MONTH($B480)+1,MIN(AL$6,DAY(EOMONTH($B480,1))))&gt;=$B480)*(DATE(YEAR($B480),MONTH($B480)+1,MIN(AL$6,DAY(EOMONTH($B480,1))))&lt;$C480)))</f>
        <v>0</v>
      </c>
      <c r="AM480" s="48" t="n">
        <f aca="false">IF(OR(N(AM$5)=0,AM$6=""),0,AM$5*((DATE(YEAR($B480),MONTH($B480),MIN(AM$6,DAY(EOMONTH($B480,0))))&gt;=$B480)*(DATE(YEAR($B480),MONTH($B480),MIN(AM$6,DAY(EOMONTH($B480,0))))&lt;$C480)+(DATE(YEAR($B480),MONTH($B480)+1,MIN(AM$6,DAY(EOMONTH($B480,1))))&gt;=$B480)*(DATE(YEAR($B480),MONTH($B480)+1,MIN(AM$6,DAY(EOMONTH($B480,1))))&lt;$C480)))</f>
        <v>0</v>
      </c>
      <c r="AN480" s="48" t="n">
        <f aca="false">IF(OR(N(AN$5)=0,AN$6=""),0,AN$5*((DATE(YEAR($B480),MONTH($B480),MIN(AN$6,DAY(EOMONTH($B480,0))))&gt;=$B480)*(DATE(YEAR($B480),MONTH($B480),MIN(AN$6,DAY(EOMONTH($B480,0))))&lt;$C480)+(DATE(YEAR($B480),MONTH($B480)+1,MIN(AN$6,DAY(EOMONTH($B480,1))))&gt;=$B480)*(DATE(YEAR($B480),MONTH($B480)+1,MIN(AN$6,DAY(EOMONTH($B480,1))))&lt;$C480)))</f>
        <v>0</v>
      </c>
      <c r="AO480" s="48" t="n">
        <f aca="false">IF(OR(N(AO$5)=0,AO$6=""),0,AO$5*((DATE(YEAR($B480),MONTH($B480),MIN(AO$6,DAY(EOMONTH($B480,0))))&gt;=$B480)*(DATE(YEAR($B480),MONTH($B480),MIN(AO$6,DAY(EOMONTH($B480,0))))&lt;$C480)+(DATE(YEAR($B480),MONTH($B480)+1,MIN(AO$6,DAY(EOMONTH($B480,1))))&gt;=$B480)*(DATE(YEAR($B480),MONTH($B480)+1,MIN(AO$6,DAY(EOMONTH($B480,1))))&lt;$C480)))</f>
        <v>0</v>
      </c>
      <c r="AP480" s="48" t="n">
        <f aca="false">IF(OR(N(AP$5)=0,AP$6=""),0,AP$5*((DATE(YEAR($B480),MONTH($B480),MIN(AP$6,DAY(EOMONTH($B480,0))))&gt;=$B480)*(DATE(YEAR($B480),MONTH($B480),MIN(AP$6,DAY(EOMONTH($B480,0))))&lt;$C480)+(DATE(YEAR($B480),MONTH($B480)+1,MIN(AP$6,DAY(EOMONTH($B480,1))))&gt;=$B480)*(DATE(YEAR($B480),MONTH($B480)+1,MIN(AP$6,DAY(EOMONTH($B480,1))))&lt;$C480)))</f>
        <v>0</v>
      </c>
      <c r="AQ480" s="48" t="n">
        <f aca="false">IF(OR(N(AQ$5)=0,AQ$6=""),0,AQ$5*((DATE(YEAR($B480),MONTH($B480),MIN(AQ$6,DAY(EOMONTH($B480,0))))&gt;=$B480)*(DATE(YEAR($B480),MONTH($B480),MIN(AQ$6,DAY(EOMONTH($B480,0))))&lt;$C480)+(DATE(YEAR($B480),MONTH($B480)+1,MIN(AQ$6,DAY(EOMONTH($B480,1))))&gt;=$B480)*(DATE(YEAR($B480),MONTH($B480)+1,MIN(AQ$6,DAY(EOMONTH($B480,1))))&lt;$C480)))</f>
        <v>0</v>
      </c>
      <c r="AR480" s="48" t="n">
        <f aca="false">IF(OR(N(AR$5)=0,AR$6=""),0,AR$5*((DATE(YEAR($B480),MONTH($B480),MIN(AR$6,DAY(EOMONTH($B480,0))))&gt;=$B480)*(DATE(YEAR($B480),MONTH($B480),MIN(AR$6,DAY(EOMONTH($B480,0))))&lt;$C480)+(DATE(YEAR($B480),MONTH($B480)+1,MIN(AR$6,DAY(EOMONTH($B480,1))))&gt;=$B480)*(DATE(YEAR($B480),MONTH($B480)+1,MIN(AR$6,DAY(EOMONTH($B480,1))))&lt;$C480)))</f>
        <v>0</v>
      </c>
      <c r="AS480" s="48" t="n">
        <f aca="false">IF(OR(N(AS$5)=0,AS$6=""),0,AS$5*((DATE(YEAR($B480),MONTH($B480),MIN(AS$6,DAY(EOMONTH($B480,0))))&gt;=$B480)*(DATE(YEAR($B480),MONTH($B480),MIN(AS$6,DAY(EOMONTH($B480,0))))&lt;$C480)+(DATE(YEAR($B480),MONTH($B480)+1,MIN(AS$6,DAY(EOMONTH($B480,1))))&gt;=$B480)*(DATE(YEAR($B480),MONTH($B480)+1,MIN(AS$6,DAY(EOMONTH($B480,1))))&lt;$C480)))</f>
        <v>0</v>
      </c>
      <c r="AT480" s="48" t="n">
        <f aca="false">IF(OR(N(AT$5)=0,AT$6=""),0,AT$5*((DATE(YEAR($B480),MONTH($B480),MIN(AT$6,DAY(EOMONTH($B480,0))))&gt;=$B480)*(DATE(YEAR($B480),MONTH($B480),MIN(AT$6,DAY(EOMONTH($B480,0))))&lt;$C480)+(DATE(YEAR($B480),MONTH($B480)+1,MIN(AT$6,DAY(EOMONTH($B480,1))))&gt;=$B480)*(DATE(YEAR($B480),MONTH($B480)+1,MIN(AT$6,DAY(EOMONTH($B480,1))))&lt;$C480)))</f>
        <v>0</v>
      </c>
      <c r="AU480" s="48" t="n">
        <f aca="false">IF(OR(N(AU$5)=0,AU$6=""),0,AU$5*((DATE(YEAR($B480),MONTH($B480),MIN(AU$6,DAY(EOMONTH($B480,0))))&gt;=$B480)*(DATE(YEAR($B480),MONTH($B480),MIN(AU$6,DAY(EOMONTH($B480,0))))&lt;$C480)+(DATE(YEAR($B480),MONTH($B480)+1,MIN(AU$6,DAY(EOMONTH($B480,1))))&gt;=$B480)*(DATE(YEAR($B480),MONTH($B480)+1,MIN(AU$6,DAY(EOMONTH($B480,1))))&lt;$C480)))</f>
        <v>0</v>
      </c>
      <c r="AV480" s="48" t="n">
        <f aca="false">IF(OR(N(AV$5)=0,AV$6=""),0,AV$5*((DATE(YEAR($B480),MONTH($B480),MIN(AV$6,DAY(EOMONTH($B480,0))))&gt;=$B480)*(DATE(YEAR($B480),MONTH($B480),MIN(AV$6,DAY(EOMONTH($B480,0))))&lt;$C480)+(DATE(YEAR($B480),MONTH($B480)+1,MIN(AV$6,DAY(EOMONTH($B480,1))))&gt;=$B480)*(DATE(YEAR($B480),MONTH($B480)+1,MIN(AV$6,DAY(EOMONTH($B480,1))))&lt;$C480)))</f>
        <v>0</v>
      </c>
      <c r="AW480" s="48" t="n">
        <f aca="false">IF(OR(N(AW$5)=0,AW$6=""),0,AW$5*((DATE(YEAR($B480),MONTH($B480),MIN(AW$6,DAY(EOMONTH($B480,0))))&gt;=$B480)*(DATE(YEAR($B480),MONTH($B480),MIN(AW$6,DAY(EOMONTH($B480,0))))&lt;$C480)+(DATE(YEAR($B480),MONTH($B480)+1,MIN(AW$6,DAY(EOMONTH($B480,1))))&gt;=$B480)*(DATE(YEAR($B480),MONTH($B480)+1,MIN(AW$6,DAY(EOMONTH($B480,1))))&lt;$C480)))</f>
        <v>0</v>
      </c>
      <c r="AX480" s="48" t="n">
        <f aca="false">IF(OR(N(AX$5)=0,AX$6=""),0,AX$5*((DATE(YEAR($B480),MONTH($B480),MIN(AX$6,DAY(EOMONTH($B480,0))))&gt;=$B480)*(DATE(YEAR($B480),MONTH($B480),MIN(AX$6,DAY(EOMONTH($B480,0))))&lt;$C480)+(DATE(YEAR($B480),MONTH($B480)+1,MIN(AX$6,DAY(EOMONTH($B480,1))))&gt;=$B480)*(DATE(YEAR($B480),MONTH($B480)+1,MIN(AX$6,DAY(EOMONTH($B480,1))))&lt;$C480)))</f>
        <v>0</v>
      </c>
      <c r="AY480" s="48" t="n">
        <f aca="false">IF(OR(N(AY$5)=0,AY$6=""),0,AY$5*((DATE(YEAR($B480),MONTH($B480),MIN(AY$6,DAY(EOMONTH($B480,0))))&gt;=$B480)*(DATE(YEAR($B480),MONTH($B480),MIN(AY$6,DAY(EOMONTH($B480,0))))&lt;$C480)+(DATE(YEAR($B480),MONTH($B480)+1,MIN(AY$6,DAY(EOMONTH($B480,1))))&gt;=$B480)*(DATE(YEAR($B480),MONTH($B480)+1,MIN(AY$6,DAY(EOMONTH($B480,1))))&lt;$C480)))</f>
        <v>0</v>
      </c>
      <c r="AZ480" s="48" t="n">
        <f aca="false">IF(OR(N(AZ$5)=0,AZ$6=""),0,AZ$5*((DATE(YEAR($B480),MONTH($B480),MIN(AZ$6,DAY(EOMONTH($B480,0))))&gt;=$B480)*(DATE(YEAR($B480),MONTH($B480),MIN(AZ$6,DAY(EOMONTH($B480,0))))&lt;$C480)+(DATE(YEAR($B480),MONTH($B480)+1,MIN(AZ$6,DAY(EOMONTH($B480,1))))&gt;=$B480)*(DATE(YEAR($B480),MONTH($B480)+1,MIN(AZ$6,DAY(EOMONTH($B480,1))))&lt;$C480)))</f>
        <v>0</v>
      </c>
      <c r="BA480" s="48" t="n">
        <f aca="false">IF(OR(N(BA$5)=0,BA$6=""),0,BA$5*((DATE(YEAR($B480),MONTH($B480),MIN(BA$6,DAY(EOMONTH($B480,0))))&gt;=$B480)*(DATE(YEAR($B480),MONTH($B480),MIN(BA$6,DAY(EOMONTH($B480,0))))&lt;$C480)+(DATE(YEAR($B480),MONTH($B480)+1,MIN(BA$6,DAY(EOMONTH($B480,1))))&gt;=$B480)*(DATE(YEAR($B480),MONTH($B480)+1,MIN(BA$6,DAY(EOMONTH($B480,1))))&lt;$C480)))</f>
        <v>0</v>
      </c>
      <c r="BB480" s="48" t="n">
        <f aca="false">IF(OR(N(BB$5)=0,BB$6=""),0,BB$5*((DATE(YEAR($B480),MONTH($B480),MIN(BB$6,DAY(EOMONTH($B480,0))))&gt;=$B480)*(DATE(YEAR($B480),MONTH($B480),MIN(BB$6,DAY(EOMONTH($B480,0))))&lt;$C480)+(DATE(YEAR($B480),MONTH($B480)+1,MIN(BB$6,DAY(EOMONTH($B480,1))))&gt;=$B480)*(DATE(YEAR($B480),MONTH($B480)+1,MIN(BB$6,DAY(EOMONTH($B480,1))))&lt;$C480)))</f>
        <v>0</v>
      </c>
      <c r="BC480" s="48" t="n">
        <f aca="false">IF(OR(N(BC$5)=0,BC$6=""),0,BC$5*((DATE(YEAR($B480),MONTH($B480),MIN(BC$6,DAY(EOMONTH($B480,0))))&gt;=$B480)*(DATE(YEAR($B480),MONTH($B480),MIN(BC$6,DAY(EOMONTH($B480,0))))&lt;$C480)+(DATE(YEAR($B480),MONTH($B480)+1,MIN(BC$6,DAY(EOMONTH($B480,1))))&gt;=$B480)*(DATE(YEAR($B480),MONTH($B480)+1,MIN(BC$6,DAY(EOMONTH($B480,1))))&lt;$C480)))</f>
        <v>0</v>
      </c>
      <c r="BD480" s="48" t="n">
        <f aca="false">IF(OR(N(BD$5)=0,BD$6=""),0,BD$5*((DATE(YEAR($B480),MONTH($B480),MIN(BD$6,DAY(EOMONTH($B480,0))))&gt;=$B480)*(DATE(YEAR($B480),MONTH($B480),MIN(BD$6,DAY(EOMONTH($B480,0))))&lt;$C480)+(DATE(YEAR($B480),MONTH($B480)+1,MIN(BD$6,DAY(EOMONTH($B480,1))))&gt;=$B480)*(DATE(YEAR($B480),MONTH($B480)+1,MIN(BD$6,DAY(EOMONTH($B480,1))))&lt;$C480)))</f>
        <v>0</v>
      </c>
      <c r="BE480" s="48" t="n">
        <f aca="false">IF(OR(N(BE$5)=0,BE$6=""),0,BE$5*((DATE(YEAR($B480),MONTH($B480),MIN(BE$6,DAY(EOMONTH($B480,0))))&gt;=$B480)*(DATE(YEAR($B480),MONTH($B480),MIN(BE$6,DAY(EOMONTH($B480,0))))&lt;$C480)+(DATE(YEAR($B480),MONTH($B480)+1,MIN(BE$6,DAY(EOMONTH($B480,1))))&gt;=$B480)*(DATE(YEAR($B480),MONTH($B480)+1,MIN(BE$6,DAY(EOMONTH($B480,1))))&lt;$C480)))</f>
        <v>0</v>
      </c>
      <c r="BF480" s="48" t="n">
        <f aca="false">IF(OR(N(BF$5)=0,BF$6=""),0,BF$5*((DATE(YEAR($B480),MONTH($B480),MIN(BF$6,DAY(EOMONTH($B480,0))))&gt;=$B480)*(DATE(YEAR($B480),MONTH($B480),MIN(BF$6,DAY(EOMONTH($B480,0))))&lt;$C480)+(DATE(YEAR($B480),MONTH($B480)+1,MIN(BF$6,DAY(EOMONTH($B480,1))))&gt;=$B480)*(DATE(YEAR($B480),MONTH($B480)+1,MIN(BF$6,DAY(EOMONTH($B480,1))))&lt;$C480)))</f>
        <v>0</v>
      </c>
      <c r="BG480" s="48" t="n">
        <f aca="false">IF(OR(N(BG$5)=0,BG$6=""),0,BG$5*((DATE(YEAR($B480),MONTH($B480),MIN(BG$6,DAY(EOMONTH($B480,0))))&gt;=$B480)*(DATE(YEAR($B480),MONTH($B480),MIN(BG$6,DAY(EOMONTH($B480,0))))&lt;$C480)+(DATE(YEAR($B480),MONTH($B480)+1,MIN(BG$6,DAY(EOMONTH($B480,1))))&gt;=$B480)*(DATE(YEAR($B480),MONTH($B480)+1,MIN(BG$6,DAY(EOMONTH($B480,1))))&lt;$C480)))</f>
        <v>0</v>
      </c>
      <c r="BH480" s="48" t="n">
        <f aca="false">IF(OR(N(BH$5)=0,BH$6=""),0,BH$5*((DATE(YEAR($B480),MONTH($B480),MIN(BH$6,DAY(EOMONTH($B480,0))))&gt;=$B480)*(DATE(YEAR($B480),MONTH($B480),MIN(BH$6,DAY(EOMONTH($B480,0))))&lt;$C480)+(DATE(YEAR($B480),MONTH($B480)+1,MIN(BH$6,DAY(EOMONTH($B480,1))))&gt;=$B480)*(DATE(YEAR($B480),MONTH($B480)+1,MIN(BH$6,DAY(EOMONTH($B480,1))))&lt;$C480)))</f>
        <v>0</v>
      </c>
      <c r="BI480" s="48" t="n">
        <f aca="false">IF(OR(N(BI$5)=0,BI$6=""),0,BI$5*((DATE(YEAR($B480),MONTH($B480),MIN(BI$6,DAY(EOMONTH($B480,0))))&gt;=$B480)*(DATE(YEAR($B480),MONTH($B480),MIN(BI$6,DAY(EOMONTH($B480,0))))&lt;$C480)+(DATE(YEAR($B480),MONTH($B480)+1,MIN(BI$6,DAY(EOMONTH($B480,1))))&gt;=$B480)*(DATE(YEAR($B480),MONTH($B480)+1,MIN(BI$6,DAY(EOMONTH($B480,1))))&lt;$C480)))</f>
        <v>0</v>
      </c>
      <c r="BJ480" s="48" t="n">
        <f aca="false">IF(OR(N(BJ$5)=0,BJ$6=""),0,BJ$5*((DATE(YEAR($B480),MONTH($B480),MIN(BJ$6,DAY(EOMONTH($B480,0))))&gt;=$B480)*(DATE(YEAR($B480),MONTH($B480),MIN(BJ$6,DAY(EOMONTH($B480,0))))&lt;$C480)+(DATE(YEAR($B480),MONTH($B480)+1,MIN(BJ$6,DAY(EOMONTH($B480,1))))&gt;=$B480)*(DATE(YEAR($B480),MONTH($B480)+1,MIN(BJ$6,DAY(EOMONTH($B480,1))))&lt;$C480)))</f>
        <v>0</v>
      </c>
      <c r="BK480" s="48" t="n">
        <f aca="false">IF(OR(N(BK$5)=0,BK$6=""),0,BK$5*((DATE(YEAR($B480),MONTH($B480),MIN(BK$6,DAY(EOMONTH($B480,0))))&gt;=$B480)*(DATE(YEAR($B480),MONTH($B480),MIN(BK$6,DAY(EOMONTH($B480,0))))&lt;$C480)+(DATE(YEAR($B480),MONTH($B480)+1,MIN(BK$6,DAY(EOMONTH($B480,1))))&gt;=$B480)*(DATE(YEAR($B480),MONTH($B480)+1,MIN(BK$6,DAY(EOMONTH($B480,1))))&lt;$C480)))</f>
        <v>0</v>
      </c>
      <c r="BL480" s="48" t="n">
        <f aca="false">IF(OR(N(BL$5)=0,BL$6=""),0,BL$5*((DATE(YEAR($B480),MONTH($B480),MIN(BL$6,DAY(EOMONTH($B480,0))))&gt;=$B480)*(DATE(YEAR($B480),MONTH($B480),MIN(BL$6,DAY(EOMONTH($B480,0))))&lt;$C480)+(DATE(YEAR($B480),MONTH($B480)+1,MIN(BL$6,DAY(EOMONTH($B480,1))))&gt;=$B480)*(DATE(YEAR($B480),MONTH($B480)+1,MIN(BL$6,DAY(EOMONTH($B480,1))))&lt;$C480)))</f>
        <v>0</v>
      </c>
      <c r="BM480" s="48" t="n">
        <f aca="false">IF(OR(N(BM$5)=0,BM$6=""),0,BM$5*((DATE(YEAR($B480),MONTH($B480),MIN(BM$6,DAY(EOMONTH($B480,0))))&gt;=$B480)*(DATE(YEAR($B480),MONTH($B480),MIN(BM$6,DAY(EOMONTH($B480,0))))&lt;$C480)+(DATE(YEAR($B480),MONTH($B480)+1,MIN(BM$6,DAY(EOMONTH($B480,1))))&gt;=$B480)*(DATE(YEAR($B480),MONTH($B480)+1,MIN(BM$6,DAY(EOMONTH($B480,1))))&lt;$C480)))</f>
        <v>0</v>
      </c>
      <c r="BN480" s="48" t="n">
        <f aca="false">IF(OR(N(BN$5)=0,BN$6=""),0,BN$5*((DATE(YEAR($B480),MONTH($B480),MIN(BN$6,DAY(EOMONTH($B480,0))))&gt;=$B480)*(DATE(YEAR($B480),MONTH($B480),MIN(BN$6,DAY(EOMONTH($B480,0))))&lt;$C480)+(DATE(YEAR($B480),MONTH($B480)+1,MIN(BN$6,DAY(EOMONTH($B480,1))))&gt;=$B480)*(DATE(YEAR($B480),MONTH($B480)+1,MIN(BN$6,DAY(EOMONTH($B480,1))))&lt;$C480)))</f>
        <v>0</v>
      </c>
      <c r="BO480" s="48" t="n">
        <f aca="false">IF(OR(N(BO$5)=0,BO$6=""),0,BO$5*((DATE(YEAR($B480),MONTH($B480),MIN(BO$6,DAY(EOMONTH($B480,0))))&gt;=$B480)*(DATE(YEAR($B480),MONTH($B480),MIN(BO$6,DAY(EOMONTH($B480,0))))&lt;$C480)+(DATE(YEAR($B480),MONTH($B480)+1,MIN(BO$6,DAY(EOMONTH($B480,1))))&gt;=$B480)*(DATE(YEAR($B480),MONTH($B480)+1,MIN(BO$6,DAY(EOMONTH($B480,1))))&lt;$C480)))</f>
        <v>0</v>
      </c>
      <c r="BP480" s="48" t="n">
        <f aca="false">IF(OR(N(BP$5)=0,BP$6=""),0,BP$5*((DATE(YEAR($B480),MONTH($B480),MIN(BP$6,DAY(EOMONTH($B480,0))))&gt;=$B480)*(DATE(YEAR($B480),MONTH($B480),MIN(BP$6,DAY(EOMONTH($B480,0))))&lt;$C480)+(DATE(YEAR($B480),MONTH($B480)+1,MIN(BP$6,DAY(EOMONTH($B480,1))))&gt;=$B480)*(DATE(YEAR($B480),MONTH($B480)+1,MIN(BP$6,DAY(EOMONTH($B480,1))))&lt;$C480)))</f>
        <v>0</v>
      </c>
      <c r="BQ480" s="48" t="n">
        <f aca="false">IF(OR(N(BQ$5)=0,BQ$6=""),0,BQ$5*((DATE(YEAR($B480),MONTH($B480),MIN(BQ$6,DAY(EOMONTH($B480,0))))&gt;=$B480)*(DATE(YEAR($B480),MONTH($B480),MIN(BQ$6,DAY(EOMONTH($B480,0))))&lt;$C480)+(DATE(YEAR($B480),MONTH($B480)+1,MIN(BQ$6,DAY(EOMONTH($B480,1))))&gt;=$B480)*(DATE(YEAR($B480),MONTH($B480)+1,MIN(BQ$6,DAY(EOMONTH($B480,1))))&lt;$C480)))</f>
        <v>0</v>
      </c>
      <c r="BR480" s="48" t="n">
        <f aca="false">IF(OR(N(BR$5)=0,BR$6=""),0,BR$5*((DATE(YEAR($B480),MONTH($B480),MIN(BR$6,DAY(EOMONTH($B480,0))))&gt;=$B480)*(DATE(YEAR($B480),MONTH($B480),MIN(BR$6,DAY(EOMONTH($B480,0))))&lt;$C480)+(DATE(YEAR($B480),MONTH($B480)+1,MIN(BR$6,DAY(EOMONTH($B480,1))))&gt;=$B480)*(DATE(YEAR($B480),MONTH($B480)+1,MIN(BR$6,DAY(EOMONTH($B480,1))))&lt;$C480)))</f>
        <v>0</v>
      </c>
      <c r="BS480" s="48" t="n">
        <f aca="false">IF(OR(N(BS$5)=0,BS$6=""),0,BS$5*((DATE(YEAR($B480),MONTH($B480),MIN(BS$6,DAY(EOMONTH($B480,0))))&gt;=$B480)*(DATE(YEAR($B480),MONTH($B480),MIN(BS$6,DAY(EOMONTH($B480,0))))&lt;$C480)+(DATE(YEAR($B480),MONTH($B480)+1,MIN(BS$6,DAY(EOMONTH($B480,1))))&gt;=$B480)*(DATE(YEAR($B480),MONTH($B480)+1,MIN(BS$6,DAY(EOMONTH($B480,1))))&lt;$C480)))</f>
        <v>0</v>
      </c>
      <c r="BT480" s="48" t="n">
        <f aca="false">IF(OR(N(BT$5)=0,BT$6=""),0,BT$5*((DATE(YEAR($B480),MONTH($B480),MIN(BT$6,DAY(EOMONTH($B480,0))))&gt;=$B480)*(DATE(YEAR($B480),MONTH($B480),MIN(BT$6,DAY(EOMONTH($B480,0))))&lt;$C480)+(DATE(YEAR($B480),MONTH($B480)+1,MIN(BT$6,DAY(EOMONTH($B480,1))))&gt;=$B480)*(DATE(YEAR($B480),MONTH($B480)+1,MIN(BT$6,DAY(EOMONTH($B480,1))))&lt;$C480)))</f>
        <v>0</v>
      </c>
      <c r="BU480" s="48" t="n">
        <f aca="false">IF(OR(N(BU$5)=0,BU$6=""),0,BU$5*((DATE(YEAR($B480),MONTH($B480),MIN(BU$6,DAY(EOMONTH($B480,0))))&gt;=$B480)*(DATE(YEAR($B480),MONTH($B480),MIN(BU$6,DAY(EOMONTH($B480,0))))&lt;$C480)+(DATE(YEAR($B480),MONTH($B480)+1,MIN(BU$6,DAY(EOMONTH($B480,1))))&gt;=$B480)*(DATE(YEAR($B480),MONTH($B480)+1,MIN(BU$6,DAY(EOMONTH($B480,1))))&lt;$C480)))</f>
        <v>0</v>
      </c>
      <c r="BV480" s="48" t="n">
        <f aca="false">IF(OR(N(BV$5)=0,BV$6=""),0,BV$5*((DATE(YEAR($B480),MONTH($B480),MIN(BV$6,DAY(EOMONTH($B480,0))))&gt;=$B480)*(DATE(YEAR($B480),MONTH($B480),MIN(BV$6,DAY(EOMONTH($B480,0))))&lt;$C480)+(DATE(YEAR($B480),MONTH($B480)+1,MIN(BV$6,DAY(EOMONTH($B480,1))))&gt;=$B480)*(DATE(YEAR($B480),MONTH($B480)+1,MIN(BV$6,DAY(EOMONTH($B480,1))))&lt;$C480)))</f>
        <v>0</v>
      </c>
      <c r="BW480" s="48" t="n">
        <f aca="false">IF(OR(N(BW$5)=0,BW$6=""),0,BW$5*((DATE(YEAR($B480),MONTH($B480),MIN(BW$6,DAY(EOMONTH($B480,0))))&gt;=$B480)*(DATE(YEAR($B480),MONTH($B480),MIN(BW$6,DAY(EOMONTH($B480,0))))&lt;$C480)+(DATE(YEAR($B480),MONTH($B480)+1,MIN(BW$6,DAY(EOMONTH($B480,1))))&gt;=$B480)*(DATE(YEAR($B480),MONTH($B480)+1,MIN(BW$6,DAY(EOMONTH($B480,1))))&lt;$C480)))</f>
        <v>0</v>
      </c>
      <c r="BX480" s="48" t="n">
        <f aca="false">MIN(Z480,(FT479*(1+FT$5/Setup!$C$36)+IF($V480=1,N($F480),0)))</f>
        <v>0</v>
      </c>
      <c r="BY480" s="48" t="n">
        <f aca="false">MIN(AA480,(FU479*(1+FU$5/Setup!$C$36)+IF($V480=2,N($F480),0)))</f>
        <v>0</v>
      </c>
      <c r="BZ480" s="48" t="n">
        <f aca="false">MIN(AB480,(FV479*(1+FV$5/Setup!$C$36)+IF($V480=3,N($F480),0)))</f>
        <v>0</v>
      </c>
      <c r="CA480" s="48" t="n">
        <f aca="false">MIN(AC480,(FW479*(1+FW$5/Setup!$C$36)+IF($V480=4,N($F480),0)))</f>
        <v>0</v>
      </c>
      <c r="CB480" s="48" t="n">
        <f aca="false">MIN(AD480,(FX479*(1+FX$5/Setup!$C$36)+IF($V480=5,N($F480),0)))</f>
        <v>0</v>
      </c>
      <c r="CC480" s="48" t="n">
        <f aca="false">MIN(AE480,(FY479*(1+FY$5/Setup!$C$36)+IF($V480=6,N($F480),0)))</f>
        <v>0</v>
      </c>
      <c r="CD480" s="48" t="n">
        <f aca="false">MIN(AF480,(FZ479*(1+FZ$5/Setup!$C$36)+IF($V480=7,N($F480),0)))</f>
        <v>0</v>
      </c>
      <c r="CE480" s="48" t="n">
        <f aca="false">MIN(AG480,(GA479*(1+GA$5/Setup!$C$36)+IF($V480=8,N($F480),0)))</f>
        <v>0</v>
      </c>
      <c r="CF480" s="48" t="n">
        <f aca="false">MIN(AH480,(GB479*(1+GB$5/Setup!$C$36)+IF($V480=9,N($F480),0)))</f>
        <v>0</v>
      </c>
      <c r="CG480" s="48" t="n">
        <f aca="false">MIN(AI480,(GC479*(1+GC$5/Setup!$C$36)+IF($V480=10,N($F480),0)))</f>
        <v>0</v>
      </c>
      <c r="CH480" s="48" t="n">
        <f aca="false">MIN(AJ480,(GD479*(1+GD$5/Setup!$C$36)+IF($V480=11,N($F480),0)))</f>
        <v>0</v>
      </c>
      <c r="CI480" s="48" t="n">
        <f aca="false">MIN(AK480,(GE479*(1+GE$5/Setup!$C$36)+IF($V480=12,N($F480),0)))</f>
        <v>0</v>
      </c>
      <c r="CJ480" s="48" t="n">
        <f aca="false">MIN(AL480,(GF479*(1+GF$5/Setup!$C$36)+IF($V480=13,N($F480),0)))</f>
        <v>0</v>
      </c>
      <c r="CK480" s="48" t="n">
        <f aca="false">MIN(AM480,(GG479*(1+GG$5/Setup!$C$36)+IF($V480=14,N($F480),0)))</f>
        <v>0</v>
      </c>
      <c r="CL480" s="48" t="n">
        <f aca="false">MIN(AN480,(GH479*(1+GH$5/Setup!$C$36)+IF($V480=15,N($F480),0)))</f>
        <v>0</v>
      </c>
      <c r="CM480" s="48" t="n">
        <f aca="false">MIN(AO480,(GI479*(1+GI$5/Setup!$C$36)+IF($V480=16,N($F480),0)))</f>
        <v>0</v>
      </c>
      <c r="CN480" s="48" t="n">
        <f aca="false">MIN(AP480,(GJ479*(1+GJ$5/Setup!$C$36)+IF($V480=17,N($F480),0)))</f>
        <v>0</v>
      </c>
      <c r="CO480" s="48" t="n">
        <f aca="false">MIN(AQ480,(GK479*(1+GK$5/Setup!$C$36)+IF($V480=18,N($F480),0)))</f>
        <v>0</v>
      </c>
      <c r="CP480" s="48" t="n">
        <f aca="false">MIN(AR480,(GL479*(1+GL$5/Setup!$C$36)+IF($V480=19,N($F480),0)))</f>
        <v>0</v>
      </c>
      <c r="CQ480" s="48" t="n">
        <f aca="false">MIN(AS480,(GM479*(1+GM$5/Setup!$C$36)+IF($V480=20,N($F480),0)))</f>
        <v>0</v>
      </c>
      <c r="CR480" s="48" t="n">
        <f aca="false">MIN(AT480,(GN479*(1+GN$5/Setup!$C$36)+IF($V480=21,N($F480),0)))</f>
        <v>0</v>
      </c>
      <c r="CS480" s="48" t="n">
        <f aca="false">MIN(AU480,(GO479*(1+GO$5/Setup!$C$36)+IF($V480=22,N($F480),0)))</f>
        <v>0</v>
      </c>
      <c r="CT480" s="48" t="n">
        <f aca="false">MIN(AV480,(GP479*(1+GP$5/Setup!$C$36)+IF($V480=23,N($F480),0)))</f>
        <v>0</v>
      </c>
      <c r="CU480" s="48" t="n">
        <f aca="false">MIN(AW480,(GQ479*(1+GQ$5/Setup!$C$36)+IF($V480=24,N($F480),0)))</f>
        <v>0</v>
      </c>
      <c r="CV480" s="48" t="n">
        <f aca="false">MIN(AX480,(GR479*(1+GR$5/Setup!$C$36)+IF($V480=25,N($F480),0)))</f>
        <v>0</v>
      </c>
      <c r="CW480" s="48" t="n">
        <f aca="false">MIN(AY480,(GS479*(1+GS$5/Setup!$C$36)+IF($V480=26,N($F480),0)))</f>
        <v>0</v>
      </c>
      <c r="CX480" s="48" t="n">
        <f aca="false">MIN(AZ480,(GT479*(1+GT$5/Setup!$C$36)+IF($V480=27,N($F480),0)))</f>
        <v>0</v>
      </c>
      <c r="CY480" s="48" t="n">
        <f aca="false">MIN(BA480,(GU479*(1+GU$5/Setup!$C$36)+IF($V480=28,N($F480),0)))</f>
        <v>0</v>
      </c>
      <c r="CZ480" s="48" t="n">
        <f aca="false">MIN(BB480,(GV479*(1+GV$5/Setup!$C$36)+IF($V480=29,N($F480),0)))</f>
        <v>0</v>
      </c>
      <c r="DA480" s="48" t="n">
        <f aca="false">MIN(BC480,(GW479*(1+GW$5/Setup!$C$36)+IF($V480=30,N($F480),0)))</f>
        <v>0</v>
      </c>
      <c r="DB480" s="48" t="n">
        <f aca="false">MIN(BD480,(GX479*(1+GX$5/Setup!$C$36)+IF($V480=31,N($F480),0)))</f>
        <v>0</v>
      </c>
      <c r="DC480" s="48" t="n">
        <f aca="false">MIN(BE480,(GY479*(1+GY$5/Setup!$C$36)+IF($V480=32,N($F480),0)))</f>
        <v>0</v>
      </c>
      <c r="DD480" s="48" t="n">
        <f aca="false">MIN(BF480,(GZ479*(1+GZ$5/Setup!$C$36)+IF($V480=33,N($F480),0)))</f>
        <v>0</v>
      </c>
      <c r="DE480" s="48" t="n">
        <f aca="false">MIN(BG480,(HA479*(1+HA$5/Setup!$C$36)+IF($V480=34,N($F480),0)))</f>
        <v>0</v>
      </c>
      <c r="DF480" s="48" t="n">
        <f aca="false">MIN(BH480,(HB479*(1+HB$5/Setup!$C$36)+IF($V480=35,N($F480),0)))</f>
        <v>0</v>
      </c>
      <c r="DG480" s="48" t="n">
        <f aca="false">MIN(BI480,(HC479*(1+HC$5/Setup!$C$36)+IF($V480=36,N($F480),0)))</f>
        <v>0</v>
      </c>
      <c r="DH480" s="48" t="n">
        <f aca="false">MIN(BJ480,(HD479*(1+HD$5/Setup!$C$36)+IF($V480=37,N($F480),0)))</f>
        <v>0</v>
      </c>
      <c r="DI480" s="48" t="n">
        <f aca="false">MIN(BK480,(HE479*(1+HE$5/Setup!$C$36)+IF($V480=38,N($F480),0)))</f>
        <v>0</v>
      </c>
      <c r="DJ480" s="48" t="n">
        <f aca="false">MIN(BL480,(HF479*(1+HF$5/Setup!$C$36)+IF($V480=39,N($F480),0)))</f>
        <v>0</v>
      </c>
      <c r="DK480" s="48" t="n">
        <f aca="false">MIN(BM480,(HG479*(1+HG$5/Setup!$C$36)+IF($V480=40,N($F480),0)))</f>
        <v>0</v>
      </c>
      <c r="DL480" s="48" t="n">
        <f aca="false">MIN(BN480,(HH479*(1+HH$5/Setup!$C$36)+IF($V480=41,N($F480),0)))</f>
        <v>0</v>
      </c>
      <c r="DM480" s="48" t="n">
        <f aca="false">MIN(BO480,(HI479*(1+HI$5/Setup!$C$36)+IF($V480=42,N($F480),0)))</f>
        <v>0</v>
      </c>
      <c r="DN480" s="48" t="n">
        <f aca="false">MIN(BP480,(HJ479*(1+HJ$5/Setup!$C$36)+IF($V480=43,N($F480),0)))</f>
        <v>0</v>
      </c>
      <c r="DO480" s="48" t="n">
        <f aca="false">MIN(BQ480,(HK479*(1+HK$5/Setup!$C$36)+IF($V480=44,N($F480),0)))</f>
        <v>0</v>
      </c>
      <c r="DP480" s="48" t="n">
        <f aca="false">MIN(BR480,(HL479*(1+HL$5/Setup!$C$36)+IF($V480=45,N($F480),0)))</f>
        <v>0</v>
      </c>
      <c r="DQ480" s="48" t="n">
        <f aca="false">MIN(BS480,(HM479*(1+HM$5/Setup!$C$36)+IF($V480=46,N($F480),0)))</f>
        <v>0</v>
      </c>
      <c r="DR480" s="48" t="n">
        <f aca="false">MIN(BT480,(HN479*(1+HN$5/Setup!$C$36)+IF($V480=47,N($F480),0)))</f>
        <v>0</v>
      </c>
      <c r="DS480" s="48" t="n">
        <f aca="false">MIN(BU480,(HO479*(1+HO$5/Setup!$C$36)+IF($V480=48,N($F480),0)))</f>
        <v>0</v>
      </c>
      <c r="DT480" s="48" t="n">
        <f aca="false">MIN(BV480,(HP479*(1+HP$5/Setup!$C$36)+IF($V480=49,N($F480),0)))</f>
        <v>0</v>
      </c>
      <c r="DU480" s="48" t="n">
        <f aca="false">MIN(BW480,(HQ479*(1+HQ$5/Setup!$C$36)+IF($V480=50,N($F480),0)))</f>
        <v>0</v>
      </c>
      <c r="DV480" s="48" t="n">
        <f aca="false">MIN(MAX((FT479*(1+FT$5/Setup!$C$36)+IF($V480=1,N($F480),0))-BX480,0),MAX($P480-0,0))</f>
        <v>0</v>
      </c>
      <c r="DW480" s="48" t="n">
        <f aca="false">MIN(MAX((FU479*(1+FU$5/Setup!$C$36)+IF($V480=2,N($F480),0))-BY480,0),MAX($P480-SUM(DV480:DV480),0))</f>
        <v>0</v>
      </c>
      <c r="DX480" s="48" t="n">
        <f aca="false">MIN(MAX((FV479*(1+FV$5/Setup!$C$36)+IF($V480=3,N($F480),0))-BZ480,0),MAX($P480-SUM(DV480:DW480),0))</f>
        <v>0</v>
      </c>
      <c r="DY480" s="48" t="n">
        <f aca="false">MIN(MAX((FW479*(1+FW$5/Setup!$C$36)+IF($V480=4,N($F480),0))-CA480,0),MAX($P480-SUM(DV480:DX480),0))</f>
        <v>0</v>
      </c>
      <c r="DZ480" s="48" t="n">
        <f aca="false">MIN(MAX((FX479*(1+FX$5/Setup!$C$36)+IF($V480=5,N($F480),0))-CB480,0),MAX($P480-SUM(DV480:DY480),0))</f>
        <v>0</v>
      </c>
      <c r="EA480" s="48" t="n">
        <f aca="false">MIN(MAX((FY479*(1+FY$5/Setup!$C$36)+IF($V480=6,N($F480),0))-CC480,0),MAX($P480-SUM(DV480:DZ480),0))</f>
        <v>0</v>
      </c>
      <c r="EB480" s="48" t="n">
        <f aca="false">MIN(MAX((FZ479*(1+FZ$5/Setup!$C$36)+IF($V480=7,N($F480),0))-CD480,0),MAX($P480-SUM(DV480:EA480),0))</f>
        <v>0</v>
      </c>
      <c r="EC480" s="48" t="n">
        <f aca="false">MIN(MAX((GA479*(1+GA$5/Setup!$C$36)+IF($V480=8,N($F480),0))-CE480,0),MAX($P480-SUM(DV480:EB480),0))</f>
        <v>0</v>
      </c>
      <c r="ED480" s="48" t="n">
        <f aca="false">MIN(MAX((GB479*(1+GB$5/Setup!$C$36)+IF($V480=9,N($F480),0))-CF480,0),MAX($P480-SUM(DV480:EC480),0))</f>
        <v>0</v>
      </c>
      <c r="EE480" s="48" t="n">
        <f aca="false">MIN(MAX((GC479*(1+GC$5/Setup!$C$36)+IF($V480=10,N($F480),0))-CG480,0),MAX($P480-SUM(DV480:ED480),0))</f>
        <v>0</v>
      </c>
      <c r="EF480" s="48" t="n">
        <f aca="false">MIN(MAX((GD479*(1+GD$5/Setup!$C$36)+IF($V480=11,N($F480),0))-CH480,0),MAX($P480-SUM(DV480:EE480),0))</f>
        <v>0</v>
      </c>
      <c r="EG480" s="48" t="n">
        <f aca="false">MIN(MAX((GE479*(1+GE$5/Setup!$C$36)+IF($V480=12,N($F480),0))-CI480,0),MAX($P480-SUM(DV480:EF480),0))</f>
        <v>0</v>
      </c>
      <c r="EH480" s="48" t="n">
        <f aca="false">MIN(MAX((GF479*(1+GF$5/Setup!$C$36)+IF($V480=13,N($F480),0))-CJ480,0),MAX($P480-SUM(DV480:EG480),0))</f>
        <v>0</v>
      </c>
      <c r="EI480" s="48" t="n">
        <f aca="false">MIN(MAX((GG479*(1+GG$5/Setup!$C$36)+IF($V480=14,N($F480),0))-CK480,0),MAX($P480-SUM(DV480:EH480),0))</f>
        <v>0</v>
      </c>
      <c r="EJ480" s="48" t="n">
        <f aca="false">MIN(MAX((GH479*(1+GH$5/Setup!$C$36)+IF($V480=15,N($F480),0))-CL480,0),MAX($P480-SUM(DV480:EI480),0))</f>
        <v>0</v>
      </c>
      <c r="EK480" s="48" t="n">
        <f aca="false">MIN(MAX((GI479*(1+GI$5/Setup!$C$36)+IF($V480=16,N($F480),0))-CM480,0),MAX($P480-SUM(DV480:EJ480),0))</f>
        <v>0</v>
      </c>
      <c r="EL480" s="48" t="n">
        <f aca="false">MIN(MAX((GJ479*(1+GJ$5/Setup!$C$36)+IF($V480=17,N($F480),0))-CN480,0),MAX($P480-SUM(DV480:EK480),0))</f>
        <v>0</v>
      </c>
      <c r="EM480" s="48" t="n">
        <f aca="false">MIN(MAX((GK479*(1+GK$5/Setup!$C$36)+IF($V480=18,N($F480),0))-CO480,0),MAX($P480-SUM(DV480:EL480),0))</f>
        <v>0</v>
      </c>
      <c r="EN480" s="48" t="n">
        <f aca="false">MIN(MAX((GL479*(1+GL$5/Setup!$C$36)+IF($V480=19,N($F480),0))-CP480,0),MAX($P480-SUM(DV480:EM480),0))</f>
        <v>0</v>
      </c>
      <c r="EO480" s="48" t="n">
        <f aca="false">MIN(MAX((GM479*(1+GM$5/Setup!$C$36)+IF($V480=20,N($F480),0))-CQ480,0),MAX($P480-SUM(DV480:EN480),0))</f>
        <v>0</v>
      </c>
      <c r="EP480" s="48" t="n">
        <f aca="false">MIN(MAX((GN479*(1+GN$5/Setup!$C$36)+IF($V480=21,N($F480),0))-CR480,0),MAX($P480-SUM(DV480:EO480),0))</f>
        <v>0</v>
      </c>
      <c r="EQ480" s="48" t="n">
        <f aca="false">MIN(MAX((GO479*(1+GO$5/Setup!$C$36)+IF($V480=22,N($F480),0))-CS480,0),MAX($P480-SUM(DV480:EP480),0))</f>
        <v>0</v>
      </c>
      <c r="ER480" s="48" t="n">
        <f aca="false">MIN(MAX((GP479*(1+GP$5/Setup!$C$36)+IF($V480=23,N($F480),0))-CT480,0),MAX($P480-SUM(DV480:EQ480),0))</f>
        <v>0</v>
      </c>
      <c r="ES480" s="48" t="n">
        <f aca="false">MIN(MAX((GQ479*(1+GQ$5/Setup!$C$36)+IF($V480=24,N($F480),0))-CU480,0),MAX($P480-SUM(DV480:ER480),0))</f>
        <v>0</v>
      </c>
      <c r="ET480" s="48" t="n">
        <f aca="false">MIN(MAX((GR479*(1+GR$5/Setup!$C$36)+IF($V480=25,N($F480),0))-CV480,0),MAX($P480-SUM(DV480:ES480),0))</f>
        <v>0</v>
      </c>
      <c r="EU480" s="48" t="n">
        <f aca="false">MIN(MAX((GS479*(1+GS$5/Setup!$C$36)+IF($V480=26,N($F480),0))-CW480,0),MAX($P480-SUM(DV480:ET480),0))</f>
        <v>0</v>
      </c>
      <c r="EV480" s="48" t="n">
        <f aca="false">MIN(MAX((GT479*(1+GT$5/Setup!$C$36)+IF($V480=27,N($F480),0))-CX480,0),MAX($P480-SUM(DV480:EU480),0))</f>
        <v>0</v>
      </c>
      <c r="EW480" s="48" t="n">
        <f aca="false">MIN(MAX((GU479*(1+GU$5/Setup!$C$36)+IF($V480=28,N($F480),0))-CY480,0),MAX($P480-SUM(DV480:EV480),0))</f>
        <v>0</v>
      </c>
      <c r="EX480" s="48" t="n">
        <f aca="false">MIN(MAX((GV479*(1+GV$5/Setup!$C$36)+IF($V480=29,N($F480),0))-CZ480,0),MAX($P480-SUM(DV480:EW480),0))</f>
        <v>0</v>
      </c>
      <c r="EY480" s="48" t="n">
        <f aca="false">MIN(MAX((GW479*(1+GW$5/Setup!$C$36)+IF($V480=30,N($F480),0))-DA480,0),MAX($P480-SUM(DV480:EX480),0))</f>
        <v>0</v>
      </c>
      <c r="EZ480" s="48" t="n">
        <f aca="false">MIN(MAX((GX479*(1+GX$5/Setup!$C$36)+IF($V480=31,N($F480),0))-DB480,0),MAX($P480-SUM(DV480:EY480),0))</f>
        <v>0</v>
      </c>
      <c r="FA480" s="48" t="n">
        <f aca="false">MIN(MAX((GY479*(1+GY$5/Setup!$C$36)+IF($V480=32,N($F480),0))-DC480,0),MAX($P480-SUM(DV480:EZ480),0))</f>
        <v>0</v>
      </c>
      <c r="FB480" s="48" t="n">
        <f aca="false">MIN(MAX((GZ479*(1+GZ$5/Setup!$C$36)+IF($V480=33,N($F480),0))-DD480,0),MAX($P480-SUM(DV480:FA480),0))</f>
        <v>0</v>
      </c>
      <c r="FC480" s="48" t="n">
        <f aca="false">MIN(MAX((HA479*(1+HA$5/Setup!$C$36)+IF($V480=34,N($F480),0))-DE480,0),MAX($P480-SUM(DV480:FB480),0))</f>
        <v>0</v>
      </c>
      <c r="FD480" s="48" t="n">
        <f aca="false">MIN(MAX((HB479*(1+HB$5/Setup!$C$36)+IF($V480=35,N($F480),0))-DF480,0),MAX($P480-SUM(DV480:FC480),0))</f>
        <v>0</v>
      </c>
      <c r="FE480" s="48" t="n">
        <f aca="false">MIN(MAX((HC479*(1+HC$5/Setup!$C$36)+IF($V480=36,N($F480),0))-DG480,0),MAX($P480-SUM(DV480:FD480),0))</f>
        <v>0</v>
      </c>
      <c r="FF480" s="48" t="n">
        <f aca="false">MIN(MAX((HD479*(1+HD$5/Setup!$C$36)+IF($V480=37,N($F480),0))-DH480,0),MAX($P480-SUM(DV480:FE480),0))</f>
        <v>0</v>
      </c>
      <c r="FG480" s="48" t="n">
        <f aca="false">MIN(MAX((HE479*(1+HE$5/Setup!$C$36)+IF($V480=38,N($F480),0))-DI480,0),MAX($P480-SUM(DV480:FF480),0))</f>
        <v>0</v>
      </c>
      <c r="FH480" s="48" t="n">
        <f aca="false">MIN(MAX((HF479*(1+HF$5/Setup!$C$36)+IF($V480=39,N($F480),0))-DJ480,0),MAX($P480-SUM(DV480:FG480),0))</f>
        <v>0</v>
      </c>
      <c r="FI480" s="48" t="n">
        <f aca="false">MIN(MAX((HG479*(1+HG$5/Setup!$C$36)+IF($V480=40,N($F480),0))-DK480,0),MAX($P480-SUM(DV480:FH480),0))</f>
        <v>0</v>
      </c>
      <c r="FJ480" s="48" t="n">
        <f aca="false">MIN(MAX((HH479*(1+HH$5/Setup!$C$36)+IF($V480=41,N($F480),0))-DL480,0),MAX($P480-SUM(DV480:FI480),0))</f>
        <v>0</v>
      </c>
      <c r="FK480" s="48" t="n">
        <f aca="false">MIN(MAX((HI479*(1+HI$5/Setup!$C$36)+IF($V480=42,N($F480),0))-DM480,0),MAX($P480-SUM(DV480:FJ480),0))</f>
        <v>0</v>
      </c>
      <c r="FL480" s="48" t="n">
        <f aca="false">MIN(MAX((HJ479*(1+HJ$5/Setup!$C$36)+IF($V480=43,N($F480),0))-DN480,0),MAX($P480-SUM(DV480:FK480),0))</f>
        <v>0</v>
      </c>
      <c r="FM480" s="48" t="n">
        <f aca="false">MIN(MAX((HK479*(1+HK$5/Setup!$C$36)+IF($V480=44,N($F480),0))-DO480,0),MAX($P480-SUM(DV480:FL480),0))</f>
        <v>0</v>
      </c>
      <c r="FN480" s="48" t="n">
        <f aca="false">MIN(MAX((HL479*(1+HL$5/Setup!$C$36)+IF($V480=45,N($F480),0))-DP480,0),MAX($P480-SUM(DV480:FM480),0))</f>
        <v>0</v>
      </c>
      <c r="FO480" s="48" t="n">
        <f aca="false">MIN(MAX((HM479*(1+HM$5/Setup!$C$36)+IF($V480=46,N($F480),0))-DQ480,0),MAX($P480-SUM(DV480:FN480),0))</f>
        <v>0</v>
      </c>
      <c r="FP480" s="48" t="n">
        <f aca="false">MIN(MAX((HN479*(1+HN$5/Setup!$C$36)+IF($V480=47,N($F480),0))-DR480,0),MAX($P480-SUM(DV480:FO480),0))</f>
        <v>0</v>
      </c>
      <c r="FQ480" s="48" t="n">
        <f aca="false">MIN(MAX((HO479*(1+HO$5/Setup!$C$36)+IF($V480=48,N($F480),0))-DS480,0),MAX($P480-SUM(DV480:FP480),0))</f>
        <v>0</v>
      </c>
      <c r="FR480" s="48" t="n">
        <f aca="false">MIN(MAX((HP479*(1+HP$5/Setup!$C$36)+IF($V480=49,N($F480),0))-DT480,0),MAX($P480-SUM(DV480:FQ480),0))</f>
        <v>0</v>
      </c>
      <c r="FS480" s="48" t="n">
        <f aca="false">MIN(MAX((HQ479*(1+HQ$5/Setup!$C$36)+IF($V480=50,N($F480),0))-DU480,0),MAX($P480-SUM(DV480:FR480),0))</f>
        <v>0</v>
      </c>
      <c r="FT480" s="48" t="n">
        <f aca="false">IF((FT479*(1+FT$5/Setup!$C$36)+IF($V480=1,N($F480),0))-BX480-DV480&lt;0.005,0,(FT479*(1+FT$5/Setup!$C$36)+IF($V480=1,N($F480),0))-BX480-DV480)</f>
        <v>0</v>
      </c>
      <c r="FU480" s="48" t="n">
        <f aca="false">IF((FU479*(1+FU$5/Setup!$C$36)+IF($V480=2,N($F480),0))-BY480-DW480&lt;0.005,0,(FU479*(1+FU$5/Setup!$C$36)+IF($V480=2,N($F480),0))-BY480-DW480)</f>
        <v>0</v>
      </c>
      <c r="FV480" s="48" t="n">
        <f aca="false">IF((FV479*(1+FV$5/Setup!$C$36)+IF($V480=3,N($F480),0))-BZ480-DX480&lt;0.005,0,(FV479*(1+FV$5/Setup!$C$36)+IF($V480=3,N($F480),0))-BZ480-DX480)</f>
        <v>0</v>
      </c>
      <c r="FW480" s="48" t="n">
        <f aca="false">IF((FW479*(1+FW$5/Setup!$C$36)+IF($V480=4,N($F480),0))-CA480-DY480&lt;0.005,0,(FW479*(1+FW$5/Setup!$C$36)+IF($V480=4,N($F480),0))-CA480-DY480)</f>
        <v>0</v>
      </c>
      <c r="FX480" s="48" t="n">
        <f aca="false">IF((FX479*(1+FX$5/Setup!$C$36)+IF($V480=5,N($F480),0))-CB480-DZ480&lt;0.005,0,(FX479*(1+FX$5/Setup!$C$36)+IF($V480=5,N($F480),0))-CB480-DZ480)</f>
        <v>0</v>
      </c>
      <c r="FY480" s="48" t="n">
        <f aca="false">IF((FY479*(1+FY$5/Setup!$C$36)+IF($V480=6,N($F480),0))-CC480-EA480&lt;0.005,0,(FY479*(1+FY$5/Setup!$C$36)+IF($V480=6,N($F480),0))-CC480-EA480)</f>
        <v>0</v>
      </c>
      <c r="FZ480" s="48" t="n">
        <f aca="false">IF((FZ479*(1+FZ$5/Setup!$C$36)+IF($V480=7,N($F480),0))-CD480-EB480&lt;0.005,0,(FZ479*(1+FZ$5/Setup!$C$36)+IF($V480=7,N($F480),0))-CD480-EB480)</f>
        <v>0</v>
      </c>
      <c r="GA480" s="48" t="n">
        <f aca="false">IF((GA479*(1+GA$5/Setup!$C$36)+IF($V480=8,N($F480),0))-CE480-EC480&lt;0.005,0,(GA479*(1+GA$5/Setup!$C$36)+IF($V480=8,N($F480),0))-CE480-EC480)</f>
        <v>0</v>
      </c>
      <c r="GB480" s="48" t="n">
        <f aca="false">IF((GB479*(1+GB$5/Setup!$C$36)+IF($V480=9,N($F480),0))-CF480-ED480&lt;0.005,0,(GB479*(1+GB$5/Setup!$C$36)+IF($V480=9,N($F480),0))-CF480-ED480)</f>
        <v>0</v>
      </c>
      <c r="GC480" s="48" t="n">
        <f aca="false">IF((GC479*(1+GC$5/Setup!$C$36)+IF($V480=10,N($F480),0))-CG480-EE480&lt;0.005,0,(GC479*(1+GC$5/Setup!$C$36)+IF($V480=10,N($F480),0))-CG480-EE480)</f>
        <v>0</v>
      </c>
      <c r="GD480" s="48" t="n">
        <f aca="false">IF((GD479*(1+GD$5/Setup!$C$36)+IF($V480=11,N($F480),0))-CH480-EF480&lt;0.005,0,(GD479*(1+GD$5/Setup!$C$36)+IF($V480=11,N($F480),0))-CH480-EF480)</f>
        <v>0</v>
      </c>
      <c r="GE480" s="48" t="n">
        <f aca="false">IF((GE479*(1+GE$5/Setup!$C$36)+IF($V480=12,N($F480),0))-CI480-EG480&lt;0.005,0,(GE479*(1+GE$5/Setup!$C$36)+IF($V480=12,N($F480),0))-CI480-EG480)</f>
        <v>0</v>
      </c>
      <c r="GF480" s="48" t="n">
        <f aca="false">IF((GF479*(1+GF$5/Setup!$C$36)+IF($V480=13,N($F480),0))-CJ480-EH480&lt;0.005,0,(GF479*(1+GF$5/Setup!$C$36)+IF($V480=13,N($F480),0))-CJ480-EH480)</f>
        <v>0</v>
      </c>
      <c r="GG480" s="48" t="n">
        <f aca="false">IF((GG479*(1+GG$5/Setup!$C$36)+IF($V480=14,N($F480),0))-CK480-EI480&lt;0.005,0,(GG479*(1+GG$5/Setup!$C$36)+IF($V480=14,N($F480),0))-CK480-EI480)</f>
        <v>0</v>
      </c>
      <c r="GH480" s="48" t="n">
        <f aca="false">IF((GH479*(1+GH$5/Setup!$C$36)+IF($V480=15,N($F480),0))-CL480-EJ480&lt;0.005,0,(GH479*(1+GH$5/Setup!$C$36)+IF($V480=15,N($F480),0))-CL480-EJ480)</f>
        <v>0</v>
      </c>
      <c r="GI480" s="48" t="n">
        <f aca="false">IF((GI479*(1+GI$5/Setup!$C$36)+IF($V480=16,N($F480),0))-CM480-EK480&lt;0.005,0,(GI479*(1+GI$5/Setup!$C$36)+IF($V480=16,N($F480),0))-CM480-EK480)</f>
        <v>0</v>
      </c>
      <c r="GJ480" s="48" t="n">
        <f aca="false">IF((GJ479*(1+GJ$5/Setup!$C$36)+IF($V480=17,N($F480),0))-CN480-EL480&lt;0.005,0,(GJ479*(1+GJ$5/Setup!$C$36)+IF($V480=17,N($F480),0))-CN480-EL480)</f>
        <v>0</v>
      </c>
      <c r="GK480" s="48" t="n">
        <f aca="false">IF((GK479*(1+GK$5/Setup!$C$36)+IF($V480=18,N($F480),0))-CO480-EM480&lt;0.005,0,(GK479*(1+GK$5/Setup!$C$36)+IF($V480=18,N($F480),0))-CO480-EM480)</f>
        <v>0</v>
      </c>
      <c r="GL480" s="48" t="n">
        <f aca="false">IF((GL479*(1+GL$5/Setup!$C$36)+IF($V480=19,N($F480),0))-CP480-EN480&lt;0.005,0,(GL479*(1+GL$5/Setup!$C$36)+IF($V480=19,N($F480),0))-CP480-EN480)</f>
        <v>0</v>
      </c>
      <c r="GM480" s="48" t="n">
        <f aca="false">IF((GM479*(1+GM$5/Setup!$C$36)+IF($V480=20,N($F480),0))-CQ480-EO480&lt;0.005,0,(GM479*(1+GM$5/Setup!$C$36)+IF($V480=20,N($F480),0))-CQ480-EO480)</f>
        <v>0</v>
      </c>
      <c r="GN480" s="48" t="n">
        <f aca="false">IF((GN479*(1+GN$5/Setup!$C$36)+IF($V480=21,N($F480),0))-CR480-EP480&lt;0.005,0,(GN479*(1+GN$5/Setup!$C$36)+IF($V480=21,N($F480),0))-CR480-EP480)</f>
        <v>0</v>
      </c>
      <c r="GO480" s="48" t="n">
        <f aca="false">IF((GO479*(1+GO$5/Setup!$C$36)+IF($V480=22,N($F480),0))-CS480-EQ480&lt;0.005,0,(GO479*(1+GO$5/Setup!$C$36)+IF($V480=22,N($F480),0))-CS480-EQ480)</f>
        <v>0</v>
      </c>
      <c r="GP480" s="48" t="n">
        <f aca="false">IF((GP479*(1+GP$5/Setup!$C$36)+IF($V480=23,N($F480),0))-CT480-ER480&lt;0.005,0,(GP479*(1+GP$5/Setup!$C$36)+IF($V480=23,N($F480),0))-CT480-ER480)</f>
        <v>0</v>
      </c>
      <c r="GQ480" s="48" t="n">
        <f aca="false">IF((GQ479*(1+GQ$5/Setup!$C$36)+IF($V480=24,N($F480),0))-CU480-ES480&lt;0.005,0,(GQ479*(1+GQ$5/Setup!$C$36)+IF($V480=24,N($F480),0))-CU480-ES480)</f>
        <v>0</v>
      </c>
      <c r="GR480" s="48" t="n">
        <f aca="false">IF((GR479*(1+GR$5/Setup!$C$36)+IF($V480=25,N($F480),0))-CV480-ET480&lt;0.005,0,(GR479*(1+GR$5/Setup!$C$36)+IF($V480=25,N($F480),0))-CV480-ET480)</f>
        <v>0</v>
      </c>
      <c r="GS480" s="48" t="n">
        <f aca="false">IF((GS479*(1+GS$5/Setup!$C$36)+IF($V480=26,N($F480),0))-CW480-EU480&lt;0.005,0,(GS479*(1+GS$5/Setup!$C$36)+IF($V480=26,N($F480),0))-CW480-EU480)</f>
        <v>0</v>
      </c>
      <c r="GT480" s="48" t="n">
        <f aca="false">IF((GT479*(1+GT$5/Setup!$C$36)+IF($V480=27,N($F480),0))-CX480-EV480&lt;0.005,0,(GT479*(1+GT$5/Setup!$C$36)+IF($V480=27,N($F480),0))-CX480-EV480)</f>
        <v>0</v>
      </c>
      <c r="GU480" s="48" t="n">
        <f aca="false">IF((GU479*(1+GU$5/Setup!$C$36)+IF($V480=28,N($F480),0))-CY480-EW480&lt;0.005,0,(GU479*(1+GU$5/Setup!$C$36)+IF($V480=28,N($F480),0))-CY480-EW480)</f>
        <v>0</v>
      </c>
      <c r="GV480" s="48" t="n">
        <f aca="false">IF((GV479*(1+GV$5/Setup!$C$36)+IF($V480=29,N($F480),0))-CZ480-EX480&lt;0.005,0,(GV479*(1+GV$5/Setup!$C$36)+IF($V480=29,N($F480),0))-CZ480-EX480)</f>
        <v>0</v>
      </c>
      <c r="GW480" s="48" t="n">
        <f aca="false">IF((GW479*(1+GW$5/Setup!$C$36)+IF($V480=30,N($F480),0))-DA480-EY480&lt;0.005,0,(GW479*(1+GW$5/Setup!$C$36)+IF($V480=30,N($F480),0))-DA480-EY480)</f>
        <v>0</v>
      </c>
      <c r="GX480" s="48" t="n">
        <f aca="false">IF((GX479*(1+GX$5/Setup!$C$36)+IF($V480=31,N($F480),0))-DB480-EZ480&lt;0.005,0,(GX479*(1+GX$5/Setup!$C$36)+IF($V480=31,N($F480),0))-DB480-EZ480)</f>
        <v>0</v>
      </c>
      <c r="GY480" s="48" t="n">
        <f aca="false">IF((GY479*(1+GY$5/Setup!$C$36)+IF($V480=32,N($F480),0))-DC480-FA480&lt;0.005,0,(GY479*(1+GY$5/Setup!$C$36)+IF($V480=32,N($F480),0))-DC480-FA480)</f>
        <v>0</v>
      </c>
      <c r="GZ480" s="48" t="n">
        <f aca="false">IF((GZ479*(1+GZ$5/Setup!$C$36)+IF($V480=33,N($F480),0))-DD480-FB480&lt;0.005,0,(GZ479*(1+GZ$5/Setup!$C$36)+IF($V480=33,N($F480),0))-DD480-FB480)</f>
        <v>0</v>
      </c>
      <c r="HA480" s="48" t="n">
        <f aca="false">IF((HA479*(1+HA$5/Setup!$C$36)+IF($V480=34,N($F480),0))-DE480-FC480&lt;0.005,0,(HA479*(1+HA$5/Setup!$C$36)+IF($V480=34,N($F480),0))-DE480-FC480)</f>
        <v>0</v>
      </c>
      <c r="HB480" s="48" t="n">
        <f aca="false">IF((HB479*(1+HB$5/Setup!$C$36)+IF($V480=35,N($F480),0))-DF480-FD480&lt;0.005,0,(HB479*(1+HB$5/Setup!$C$36)+IF($V480=35,N($F480),0))-DF480-FD480)</f>
        <v>0</v>
      </c>
      <c r="HC480" s="48" t="n">
        <f aca="false">IF((HC479*(1+HC$5/Setup!$C$36)+IF($V480=36,N($F480),0))-DG480-FE480&lt;0.005,0,(HC479*(1+HC$5/Setup!$C$36)+IF($V480=36,N($F480),0))-DG480-FE480)</f>
        <v>0</v>
      </c>
      <c r="HD480" s="48" t="n">
        <f aca="false">IF((HD479*(1+HD$5/Setup!$C$36)+IF($V480=37,N($F480),0))-DH480-FF480&lt;0.005,0,(HD479*(1+HD$5/Setup!$C$36)+IF($V480=37,N($F480),0))-DH480-FF480)</f>
        <v>0</v>
      </c>
      <c r="HE480" s="48" t="n">
        <f aca="false">IF((HE479*(1+HE$5/Setup!$C$36)+IF($V480=38,N($F480),0))-DI480-FG480&lt;0.005,0,(HE479*(1+HE$5/Setup!$C$36)+IF($V480=38,N($F480),0))-DI480-FG480)</f>
        <v>0</v>
      </c>
      <c r="HF480" s="48" t="n">
        <f aca="false">IF((HF479*(1+HF$5/Setup!$C$36)+IF($V480=39,N($F480),0))-DJ480-FH480&lt;0.005,0,(HF479*(1+HF$5/Setup!$C$36)+IF($V480=39,N($F480),0))-DJ480-FH480)</f>
        <v>0</v>
      </c>
      <c r="HG480" s="48" t="n">
        <f aca="false">IF((HG479*(1+HG$5/Setup!$C$36)+IF($V480=40,N($F480),0))-DK480-FI480&lt;0.005,0,(HG479*(1+HG$5/Setup!$C$36)+IF($V480=40,N($F480),0))-DK480-FI480)</f>
        <v>0</v>
      </c>
      <c r="HH480" s="48" t="n">
        <f aca="false">IF((HH479*(1+HH$5/Setup!$C$36)+IF($V480=41,N($F480),0))-DL480-FJ480&lt;0.005,0,(HH479*(1+HH$5/Setup!$C$36)+IF($V480=41,N($F480),0))-DL480-FJ480)</f>
        <v>0</v>
      </c>
      <c r="HI480" s="48" t="n">
        <f aca="false">IF((HI479*(1+HI$5/Setup!$C$36)+IF($V480=42,N($F480),0))-DM480-FK480&lt;0.005,0,(HI479*(1+HI$5/Setup!$C$36)+IF($V480=42,N($F480),0))-DM480-FK480)</f>
        <v>0</v>
      </c>
      <c r="HJ480" s="48" t="n">
        <f aca="false">IF((HJ479*(1+HJ$5/Setup!$C$36)+IF($V480=43,N($F480),0))-DN480-FL480&lt;0.005,0,(HJ479*(1+HJ$5/Setup!$C$36)+IF($V480=43,N($F480),0))-DN480-FL480)</f>
        <v>0</v>
      </c>
      <c r="HK480" s="48" t="n">
        <f aca="false">IF((HK479*(1+HK$5/Setup!$C$36)+IF($V480=44,N($F480),0))-DO480-FM480&lt;0.005,0,(HK479*(1+HK$5/Setup!$C$36)+IF($V480=44,N($F480),0))-DO480-FM480)</f>
        <v>0</v>
      </c>
      <c r="HL480" s="48" t="n">
        <f aca="false">IF((HL479*(1+HL$5/Setup!$C$36)+IF($V480=45,N($F480),0))-DP480-FN480&lt;0.005,0,(HL479*(1+HL$5/Setup!$C$36)+IF($V480=45,N($F480),0))-DP480-FN480)</f>
        <v>0</v>
      </c>
      <c r="HM480" s="48" t="n">
        <f aca="false">IF((HM479*(1+HM$5/Setup!$C$36)+IF($V480=46,N($F480),0))-DQ480-FO480&lt;0.005,0,(HM479*(1+HM$5/Setup!$C$36)+IF($V480=46,N($F480),0))-DQ480-FO480)</f>
        <v>0</v>
      </c>
      <c r="HN480" s="48" t="n">
        <f aca="false">IF((HN479*(1+HN$5/Setup!$C$36)+IF($V480=47,N($F480),0))-DR480-FP480&lt;0.005,0,(HN479*(1+HN$5/Setup!$C$36)+IF($V480=47,N($F480),0))-DR480-FP480)</f>
        <v>0</v>
      </c>
      <c r="HO480" s="48" t="n">
        <f aca="false">IF((HO479*(1+HO$5/Setup!$C$36)+IF($V480=48,N($F480),0))-DS480-FQ480&lt;0.005,0,(HO479*(1+HO$5/Setup!$C$36)+IF($V480=48,N($F480),0))-DS480-FQ480)</f>
        <v>0</v>
      </c>
      <c r="HP480" s="48" t="n">
        <f aca="false">IF((HP479*(1+HP$5/Setup!$C$36)+IF($V480=49,N($F480),0))-DT480-FR480&lt;0.005,0,(HP479*(1+HP$5/Setup!$C$36)+IF($V480=49,N($F480),0))-DT480-FR480)</f>
        <v>0</v>
      </c>
      <c r="HQ480" s="48" t="n">
        <f aca="false">IF((HQ479*(1+HQ$5/Setup!$C$36)+IF($V480=50,N($F480),0))-DU480-FS480&lt;0.005,0,(HQ479*(1+HQ$5/Setup!$C$36)+IF($V480=50,N($F480),0))-DU480-FS480)</f>
        <v>0</v>
      </c>
    </row>
    <row r="481" customFormat="false" ht="15" hidden="false" customHeight="false" outlineLevel="0" collapsed="false">
      <c r="A481" s="44" t="n">
        <v>473</v>
      </c>
      <c r="B481" s="45" t="n">
        <f aca="false">IF(Setup!$C$7="Every month",EDATE(Setup!$C$8,($A481-1)),IF(Setup!$C$7="Twice a month",DATE(YEAR(Setup!$C$8),MONTH(Setup!$C$8)+INT((($A481-1)+Setup!$C$41)/2),MIN(IF(MOD(($A481-1)+Setup!$C$41,2)=0,Setup!$C$39,Setup!$C$40),DAY(EOMONTH(DATE(YEAR(Setup!$C$8),MONTH(Setup!$C$8)+INT((($A481-1)+Setup!$C$41)/2),1),0)))),Setup!$C$8+($A481-1)*IF(Setup!$C$7="Every week",7,14)))</f>
        <v>52933</v>
      </c>
      <c r="C481" s="45" t="n">
        <f aca="false">IF(Setup!$C$7="Every month",EDATE(Setup!$C$8,$A481),IF(Setup!$C$7="Twice a month",DATE(YEAR(Setup!$C$8),MONTH(Setup!$C$8)+INT(($A481+Setup!$C$41)/2),MIN(IF(MOD($A481+Setup!$C$41,2)=0,Setup!$C$39,Setup!$C$40),DAY(EOMONTH(DATE(YEAR(Setup!$C$8),MONTH(Setup!$C$8)+INT(($A481+Setup!$C$41)/2),1),0)))),Setup!$C$8+$A481*IF(Setup!$C$7="Every week",7,14)))</f>
        <v>52947</v>
      </c>
      <c r="D481" s="46"/>
      <c r="E481" s="47"/>
      <c r="F481" s="47"/>
      <c r="G481" s="47"/>
      <c r="H481" s="47"/>
      <c r="I481" s="48" t="n">
        <f aca="false">N(Setup!$C$11)+N(E481)</f>
        <v>100</v>
      </c>
      <c r="J481" s="48" t="n">
        <f aca="false">MIN(Setup!$C$37,MAX(I481,0))</f>
        <v>9.23076923076923</v>
      </c>
      <c r="K481" s="48" t="n">
        <f aca="false">MIN(MAX(N(Setup!$C$14)-L480,0),MAX(I481-J481,0))</f>
        <v>0</v>
      </c>
      <c r="L481" s="48" t="n">
        <f aca="false">L480+K481-N(G481)</f>
        <v>500</v>
      </c>
      <c r="M481" s="48" t="n">
        <f aca="false">M480+J481-N(H481)</f>
        <v>4366.15384615382</v>
      </c>
      <c r="N481" s="48" t="n">
        <f aca="false">SUM(BX481:DU481)</f>
        <v>0</v>
      </c>
      <c r="O481" s="48" t="n">
        <f aca="false">SUM(Z481:BW481)-N481</f>
        <v>25</v>
      </c>
      <c r="P481" s="48" t="n">
        <f aca="false">MAX(I481-J481-K481,0)+O481</f>
        <v>115.769230769231</v>
      </c>
      <c r="Q481" s="48" t="n">
        <f aca="false">SUM(DV481:FS481)</f>
        <v>0</v>
      </c>
      <c r="R481" s="49" t="n">
        <f aca="false">N481+J481+K481+Q481</f>
        <v>9.23076923076923</v>
      </c>
      <c r="S481" s="48" t="n">
        <f aca="false">T481-T480-N(F481)+N481+Q481</f>
        <v>0</v>
      </c>
      <c r="T481" s="49" t="n">
        <f aca="false">SUM(FT481:HQ481)</f>
        <v>0</v>
      </c>
      <c r="U481" s="44" t="str">
        <f aca="false">IF(T480&lt;0.005,"",INDEX(Helpers!$C$2:$C$51,IF(_xlfn.MINIFS($DV$6:$FS$6,DV481:FS481,"&gt;0.005")=0,V481,_xlfn.MINIFS($DV$6:$FS$6,DV481:FS481,"&gt;0.005"))))</f>
        <v/>
      </c>
      <c r="V481" s="44" t="n">
        <f aca="false">IF(_xlfn.MINIFS($FT$6:$HQ$6,FT480:HQ480,"&gt;0.005")=0,1,_xlfn.MINIFS($FT$6:$HQ$6,FT480:HQ480,"&gt;0.005"))</f>
        <v>1</v>
      </c>
      <c r="W481" s="44" t="n">
        <f aca="false">IF(AND(D481&lt;&gt;"Paid",T480&gt;0.005),1,0)</f>
        <v>0</v>
      </c>
      <c r="X481" s="48" t="n">
        <f aca="false">SUMPRODUCT(((Helpers!$G$2:$G$51*(1+(Helpers!$D$2:$D$51+0.000000001)/12)^(($B481-Setup!$C$8)/(365.25/12))-Helpers!$E$2:$E$51*((1+(Helpers!$D$2:$D$51+0.000000001)/12)^(($B481-Setup!$C$8)/(365.25/12))-1)/((Helpers!$D$2:$D$51+0.000000001)/12))&gt;0)*(Helpers!$G$2:$G$51*(1+(Helpers!$D$2:$D$51+0.000000001)/12)^(($B481-Setup!$C$8)/(365.25/12))-Helpers!$E$2:$E$51*((1+(Helpers!$D$2:$D$51+0.000000001)/12)^(($B481-Setup!$C$8)/(365.25/12))-1)/((Helpers!$D$2:$D$51+0.000000001)/12)))</f>
        <v>0</v>
      </c>
      <c r="Y481" s="48"/>
      <c r="Z481" s="48" t="n">
        <f aca="false">IF(OR(N(Z$5)=0,Z$6=""),0,Z$5*((DATE(YEAR($B481),MONTH($B481),MIN(Z$6,DAY(EOMONTH($B481,0))))&gt;=$B481)*(DATE(YEAR($B481),MONTH($B481),MIN(Z$6,DAY(EOMONTH($B481,0))))&lt;$C481)+(DATE(YEAR($B481),MONTH($B481)+1,MIN(Z$6,DAY(EOMONTH($B481,1))))&gt;=$B481)*(DATE(YEAR($B481),MONTH($B481)+1,MIN(Z$6,DAY(EOMONTH($B481,1))))&lt;$C481)))</f>
        <v>25</v>
      </c>
      <c r="AA481" s="48" t="n">
        <f aca="false">IF(OR(N(AA$5)=0,AA$6=""),0,AA$5*((DATE(YEAR($B481),MONTH($B481),MIN(AA$6,DAY(EOMONTH($B481,0))))&gt;=$B481)*(DATE(YEAR($B481),MONTH($B481),MIN(AA$6,DAY(EOMONTH($B481,0))))&lt;$C481)+(DATE(YEAR($B481),MONTH($B481)+1,MIN(AA$6,DAY(EOMONTH($B481,1))))&gt;=$B481)*(DATE(YEAR($B481),MONTH($B481)+1,MIN(AA$6,DAY(EOMONTH($B481,1))))&lt;$C481)))</f>
        <v>0</v>
      </c>
      <c r="AB481" s="48" t="n">
        <f aca="false">IF(OR(N(AB$5)=0,AB$6=""),0,AB$5*((DATE(YEAR($B481),MONTH($B481),MIN(AB$6,DAY(EOMONTH($B481,0))))&gt;=$B481)*(DATE(YEAR($B481),MONTH($B481),MIN(AB$6,DAY(EOMONTH($B481,0))))&lt;$C481)+(DATE(YEAR($B481),MONTH($B481)+1,MIN(AB$6,DAY(EOMONTH($B481,1))))&gt;=$B481)*(DATE(YEAR($B481),MONTH($B481)+1,MIN(AB$6,DAY(EOMONTH($B481,1))))&lt;$C481)))</f>
        <v>0</v>
      </c>
      <c r="AC481" s="48" t="n">
        <f aca="false">IF(OR(N(AC$5)=0,AC$6=""),0,AC$5*((DATE(YEAR($B481),MONTH($B481),MIN(AC$6,DAY(EOMONTH($B481,0))))&gt;=$B481)*(DATE(YEAR($B481),MONTH($B481),MIN(AC$6,DAY(EOMONTH($B481,0))))&lt;$C481)+(DATE(YEAR($B481),MONTH($B481)+1,MIN(AC$6,DAY(EOMONTH($B481,1))))&gt;=$B481)*(DATE(YEAR($B481),MONTH($B481)+1,MIN(AC$6,DAY(EOMONTH($B481,1))))&lt;$C481)))</f>
        <v>0</v>
      </c>
      <c r="AD481" s="48" t="n">
        <f aca="false">IF(OR(N(AD$5)=0,AD$6=""),0,AD$5*((DATE(YEAR($B481),MONTH($B481),MIN(AD$6,DAY(EOMONTH($B481,0))))&gt;=$B481)*(DATE(YEAR($B481),MONTH($B481),MIN(AD$6,DAY(EOMONTH($B481,0))))&lt;$C481)+(DATE(YEAR($B481),MONTH($B481)+1,MIN(AD$6,DAY(EOMONTH($B481,1))))&gt;=$B481)*(DATE(YEAR($B481),MONTH($B481)+1,MIN(AD$6,DAY(EOMONTH($B481,1))))&lt;$C481)))</f>
        <v>0</v>
      </c>
      <c r="AE481" s="48" t="n">
        <f aca="false">IF(OR(N(AE$5)=0,AE$6=""),0,AE$5*((DATE(YEAR($B481),MONTH($B481),MIN(AE$6,DAY(EOMONTH($B481,0))))&gt;=$B481)*(DATE(YEAR($B481),MONTH($B481),MIN(AE$6,DAY(EOMONTH($B481,0))))&lt;$C481)+(DATE(YEAR($B481),MONTH($B481)+1,MIN(AE$6,DAY(EOMONTH($B481,1))))&gt;=$B481)*(DATE(YEAR($B481),MONTH($B481)+1,MIN(AE$6,DAY(EOMONTH($B481,1))))&lt;$C481)))</f>
        <v>0</v>
      </c>
      <c r="AF481" s="48" t="n">
        <f aca="false">IF(OR(N(AF$5)=0,AF$6=""),0,AF$5*((DATE(YEAR($B481),MONTH($B481),MIN(AF$6,DAY(EOMONTH($B481,0))))&gt;=$B481)*(DATE(YEAR($B481),MONTH($B481),MIN(AF$6,DAY(EOMONTH($B481,0))))&lt;$C481)+(DATE(YEAR($B481),MONTH($B481)+1,MIN(AF$6,DAY(EOMONTH($B481,1))))&gt;=$B481)*(DATE(YEAR($B481),MONTH($B481)+1,MIN(AF$6,DAY(EOMONTH($B481,1))))&lt;$C481)))</f>
        <v>0</v>
      </c>
      <c r="AG481" s="48" t="n">
        <f aca="false">IF(OR(N(AG$5)=0,AG$6=""),0,AG$5*((DATE(YEAR($B481),MONTH($B481),MIN(AG$6,DAY(EOMONTH($B481,0))))&gt;=$B481)*(DATE(YEAR($B481),MONTH($B481),MIN(AG$6,DAY(EOMONTH($B481,0))))&lt;$C481)+(DATE(YEAR($B481),MONTH($B481)+1,MIN(AG$6,DAY(EOMONTH($B481,1))))&gt;=$B481)*(DATE(YEAR($B481),MONTH($B481)+1,MIN(AG$6,DAY(EOMONTH($B481,1))))&lt;$C481)))</f>
        <v>0</v>
      </c>
      <c r="AH481" s="48" t="n">
        <f aca="false">IF(OR(N(AH$5)=0,AH$6=""),0,AH$5*((DATE(YEAR($B481),MONTH($B481),MIN(AH$6,DAY(EOMONTH($B481,0))))&gt;=$B481)*(DATE(YEAR($B481),MONTH($B481),MIN(AH$6,DAY(EOMONTH($B481,0))))&lt;$C481)+(DATE(YEAR($B481),MONTH($B481)+1,MIN(AH$6,DAY(EOMONTH($B481,1))))&gt;=$B481)*(DATE(YEAR($B481),MONTH($B481)+1,MIN(AH$6,DAY(EOMONTH($B481,1))))&lt;$C481)))</f>
        <v>0</v>
      </c>
      <c r="AI481" s="48" t="n">
        <f aca="false">IF(OR(N(AI$5)=0,AI$6=""),0,AI$5*((DATE(YEAR($B481),MONTH($B481),MIN(AI$6,DAY(EOMONTH($B481,0))))&gt;=$B481)*(DATE(YEAR($B481),MONTH($B481),MIN(AI$6,DAY(EOMONTH($B481,0))))&lt;$C481)+(DATE(YEAR($B481),MONTH($B481)+1,MIN(AI$6,DAY(EOMONTH($B481,1))))&gt;=$B481)*(DATE(YEAR($B481),MONTH($B481)+1,MIN(AI$6,DAY(EOMONTH($B481,1))))&lt;$C481)))</f>
        <v>0</v>
      </c>
      <c r="AJ481" s="48" t="n">
        <f aca="false">IF(OR(N(AJ$5)=0,AJ$6=""),0,AJ$5*((DATE(YEAR($B481),MONTH($B481),MIN(AJ$6,DAY(EOMONTH($B481,0))))&gt;=$B481)*(DATE(YEAR($B481),MONTH($B481),MIN(AJ$6,DAY(EOMONTH($B481,0))))&lt;$C481)+(DATE(YEAR($B481),MONTH($B481)+1,MIN(AJ$6,DAY(EOMONTH($B481,1))))&gt;=$B481)*(DATE(YEAR($B481),MONTH($B481)+1,MIN(AJ$6,DAY(EOMONTH($B481,1))))&lt;$C481)))</f>
        <v>0</v>
      </c>
      <c r="AK481" s="48" t="n">
        <f aca="false">IF(OR(N(AK$5)=0,AK$6=""),0,AK$5*((DATE(YEAR($B481),MONTH($B481),MIN(AK$6,DAY(EOMONTH($B481,0))))&gt;=$B481)*(DATE(YEAR($B481),MONTH($B481),MIN(AK$6,DAY(EOMONTH($B481,0))))&lt;$C481)+(DATE(YEAR($B481),MONTH($B481)+1,MIN(AK$6,DAY(EOMONTH($B481,1))))&gt;=$B481)*(DATE(YEAR($B481),MONTH($B481)+1,MIN(AK$6,DAY(EOMONTH($B481,1))))&lt;$C481)))</f>
        <v>0</v>
      </c>
      <c r="AL481" s="48" t="n">
        <f aca="false">IF(OR(N(AL$5)=0,AL$6=""),0,AL$5*((DATE(YEAR($B481),MONTH($B481),MIN(AL$6,DAY(EOMONTH($B481,0))))&gt;=$B481)*(DATE(YEAR($B481),MONTH($B481),MIN(AL$6,DAY(EOMONTH($B481,0))))&lt;$C481)+(DATE(YEAR($B481),MONTH($B481)+1,MIN(AL$6,DAY(EOMONTH($B481,1))))&gt;=$B481)*(DATE(YEAR($B481),MONTH($B481)+1,MIN(AL$6,DAY(EOMONTH($B481,1))))&lt;$C481)))</f>
        <v>0</v>
      </c>
      <c r="AM481" s="48" t="n">
        <f aca="false">IF(OR(N(AM$5)=0,AM$6=""),0,AM$5*((DATE(YEAR($B481),MONTH($B481),MIN(AM$6,DAY(EOMONTH($B481,0))))&gt;=$B481)*(DATE(YEAR($B481),MONTH($B481),MIN(AM$6,DAY(EOMONTH($B481,0))))&lt;$C481)+(DATE(YEAR($B481),MONTH($B481)+1,MIN(AM$6,DAY(EOMONTH($B481,1))))&gt;=$B481)*(DATE(YEAR($B481),MONTH($B481)+1,MIN(AM$6,DAY(EOMONTH($B481,1))))&lt;$C481)))</f>
        <v>0</v>
      </c>
      <c r="AN481" s="48" t="n">
        <f aca="false">IF(OR(N(AN$5)=0,AN$6=""),0,AN$5*((DATE(YEAR($B481),MONTH($B481),MIN(AN$6,DAY(EOMONTH($B481,0))))&gt;=$B481)*(DATE(YEAR($B481),MONTH($B481),MIN(AN$6,DAY(EOMONTH($B481,0))))&lt;$C481)+(DATE(YEAR($B481),MONTH($B481)+1,MIN(AN$6,DAY(EOMONTH($B481,1))))&gt;=$B481)*(DATE(YEAR($B481),MONTH($B481)+1,MIN(AN$6,DAY(EOMONTH($B481,1))))&lt;$C481)))</f>
        <v>0</v>
      </c>
      <c r="AO481" s="48" t="n">
        <f aca="false">IF(OR(N(AO$5)=0,AO$6=""),0,AO$5*((DATE(YEAR($B481),MONTH($B481),MIN(AO$6,DAY(EOMONTH($B481,0))))&gt;=$B481)*(DATE(YEAR($B481),MONTH($B481),MIN(AO$6,DAY(EOMONTH($B481,0))))&lt;$C481)+(DATE(YEAR($B481),MONTH($B481)+1,MIN(AO$6,DAY(EOMONTH($B481,1))))&gt;=$B481)*(DATE(YEAR($B481),MONTH($B481)+1,MIN(AO$6,DAY(EOMONTH($B481,1))))&lt;$C481)))</f>
        <v>0</v>
      </c>
      <c r="AP481" s="48" t="n">
        <f aca="false">IF(OR(N(AP$5)=0,AP$6=""),0,AP$5*((DATE(YEAR($B481),MONTH($B481),MIN(AP$6,DAY(EOMONTH($B481,0))))&gt;=$B481)*(DATE(YEAR($B481),MONTH($B481),MIN(AP$6,DAY(EOMONTH($B481,0))))&lt;$C481)+(DATE(YEAR($B481),MONTH($B481)+1,MIN(AP$6,DAY(EOMONTH($B481,1))))&gt;=$B481)*(DATE(YEAR($B481),MONTH($B481)+1,MIN(AP$6,DAY(EOMONTH($B481,1))))&lt;$C481)))</f>
        <v>0</v>
      </c>
      <c r="AQ481" s="48" t="n">
        <f aca="false">IF(OR(N(AQ$5)=0,AQ$6=""),0,AQ$5*((DATE(YEAR($B481),MONTH($B481),MIN(AQ$6,DAY(EOMONTH($B481,0))))&gt;=$B481)*(DATE(YEAR($B481),MONTH($B481),MIN(AQ$6,DAY(EOMONTH($B481,0))))&lt;$C481)+(DATE(YEAR($B481),MONTH($B481)+1,MIN(AQ$6,DAY(EOMONTH($B481,1))))&gt;=$B481)*(DATE(YEAR($B481),MONTH($B481)+1,MIN(AQ$6,DAY(EOMONTH($B481,1))))&lt;$C481)))</f>
        <v>0</v>
      </c>
      <c r="AR481" s="48" t="n">
        <f aca="false">IF(OR(N(AR$5)=0,AR$6=""),0,AR$5*((DATE(YEAR($B481),MONTH($B481),MIN(AR$6,DAY(EOMONTH($B481,0))))&gt;=$B481)*(DATE(YEAR($B481),MONTH($B481),MIN(AR$6,DAY(EOMONTH($B481,0))))&lt;$C481)+(DATE(YEAR($B481),MONTH($B481)+1,MIN(AR$6,DAY(EOMONTH($B481,1))))&gt;=$B481)*(DATE(YEAR($B481),MONTH($B481)+1,MIN(AR$6,DAY(EOMONTH($B481,1))))&lt;$C481)))</f>
        <v>0</v>
      </c>
      <c r="AS481" s="48" t="n">
        <f aca="false">IF(OR(N(AS$5)=0,AS$6=""),0,AS$5*((DATE(YEAR($B481),MONTH($B481),MIN(AS$6,DAY(EOMONTH($B481,0))))&gt;=$B481)*(DATE(YEAR($B481),MONTH($B481),MIN(AS$6,DAY(EOMONTH($B481,0))))&lt;$C481)+(DATE(YEAR($B481),MONTH($B481)+1,MIN(AS$6,DAY(EOMONTH($B481,1))))&gt;=$B481)*(DATE(YEAR($B481),MONTH($B481)+1,MIN(AS$6,DAY(EOMONTH($B481,1))))&lt;$C481)))</f>
        <v>0</v>
      </c>
      <c r="AT481" s="48" t="n">
        <f aca="false">IF(OR(N(AT$5)=0,AT$6=""),0,AT$5*((DATE(YEAR($B481),MONTH($B481),MIN(AT$6,DAY(EOMONTH($B481,0))))&gt;=$B481)*(DATE(YEAR($B481),MONTH($B481),MIN(AT$6,DAY(EOMONTH($B481,0))))&lt;$C481)+(DATE(YEAR($B481),MONTH($B481)+1,MIN(AT$6,DAY(EOMONTH($B481,1))))&gt;=$B481)*(DATE(YEAR($B481),MONTH($B481)+1,MIN(AT$6,DAY(EOMONTH($B481,1))))&lt;$C481)))</f>
        <v>0</v>
      </c>
      <c r="AU481" s="48" t="n">
        <f aca="false">IF(OR(N(AU$5)=0,AU$6=""),0,AU$5*((DATE(YEAR($B481),MONTH($B481),MIN(AU$6,DAY(EOMONTH($B481,0))))&gt;=$B481)*(DATE(YEAR($B481),MONTH($B481),MIN(AU$6,DAY(EOMONTH($B481,0))))&lt;$C481)+(DATE(YEAR($B481),MONTH($B481)+1,MIN(AU$6,DAY(EOMONTH($B481,1))))&gt;=$B481)*(DATE(YEAR($B481),MONTH($B481)+1,MIN(AU$6,DAY(EOMONTH($B481,1))))&lt;$C481)))</f>
        <v>0</v>
      </c>
      <c r="AV481" s="48" t="n">
        <f aca="false">IF(OR(N(AV$5)=0,AV$6=""),0,AV$5*((DATE(YEAR($B481),MONTH($B481),MIN(AV$6,DAY(EOMONTH($B481,0))))&gt;=$B481)*(DATE(YEAR($B481),MONTH($B481),MIN(AV$6,DAY(EOMONTH($B481,0))))&lt;$C481)+(DATE(YEAR($B481),MONTH($B481)+1,MIN(AV$6,DAY(EOMONTH($B481,1))))&gt;=$B481)*(DATE(YEAR($B481),MONTH($B481)+1,MIN(AV$6,DAY(EOMONTH($B481,1))))&lt;$C481)))</f>
        <v>0</v>
      </c>
      <c r="AW481" s="48" t="n">
        <f aca="false">IF(OR(N(AW$5)=0,AW$6=""),0,AW$5*((DATE(YEAR($B481),MONTH($B481),MIN(AW$6,DAY(EOMONTH($B481,0))))&gt;=$B481)*(DATE(YEAR($B481),MONTH($B481),MIN(AW$6,DAY(EOMONTH($B481,0))))&lt;$C481)+(DATE(YEAR($B481),MONTH($B481)+1,MIN(AW$6,DAY(EOMONTH($B481,1))))&gt;=$B481)*(DATE(YEAR($B481),MONTH($B481)+1,MIN(AW$6,DAY(EOMONTH($B481,1))))&lt;$C481)))</f>
        <v>0</v>
      </c>
      <c r="AX481" s="48" t="n">
        <f aca="false">IF(OR(N(AX$5)=0,AX$6=""),0,AX$5*((DATE(YEAR($B481),MONTH($B481),MIN(AX$6,DAY(EOMONTH($B481,0))))&gt;=$B481)*(DATE(YEAR($B481),MONTH($B481),MIN(AX$6,DAY(EOMONTH($B481,0))))&lt;$C481)+(DATE(YEAR($B481),MONTH($B481)+1,MIN(AX$6,DAY(EOMONTH($B481,1))))&gt;=$B481)*(DATE(YEAR($B481),MONTH($B481)+1,MIN(AX$6,DAY(EOMONTH($B481,1))))&lt;$C481)))</f>
        <v>0</v>
      </c>
      <c r="AY481" s="48" t="n">
        <f aca="false">IF(OR(N(AY$5)=0,AY$6=""),0,AY$5*((DATE(YEAR($B481),MONTH($B481),MIN(AY$6,DAY(EOMONTH($B481,0))))&gt;=$B481)*(DATE(YEAR($B481),MONTH($B481),MIN(AY$6,DAY(EOMONTH($B481,0))))&lt;$C481)+(DATE(YEAR($B481),MONTH($B481)+1,MIN(AY$6,DAY(EOMONTH($B481,1))))&gt;=$B481)*(DATE(YEAR($B481),MONTH($B481)+1,MIN(AY$6,DAY(EOMONTH($B481,1))))&lt;$C481)))</f>
        <v>0</v>
      </c>
      <c r="AZ481" s="48" t="n">
        <f aca="false">IF(OR(N(AZ$5)=0,AZ$6=""),0,AZ$5*((DATE(YEAR($B481),MONTH($B481),MIN(AZ$6,DAY(EOMONTH($B481,0))))&gt;=$B481)*(DATE(YEAR($B481),MONTH($B481),MIN(AZ$6,DAY(EOMONTH($B481,0))))&lt;$C481)+(DATE(YEAR($B481),MONTH($B481)+1,MIN(AZ$6,DAY(EOMONTH($B481,1))))&gt;=$B481)*(DATE(YEAR($B481),MONTH($B481)+1,MIN(AZ$6,DAY(EOMONTH($B481,1))))&lt;$C481)))</f>
        <v>0</v>
      </c>
      <c r="BA481" s="48" t="n">
        <f aca="false">IF(OR(N(BA$5)=0,BA$6=""),0,BA$5*((DATE(YEAR($B481),MONTH($B481),MIN(BA$6,DAY(EOMONTH($B481,0))))&gt;=$B481)*(DATE(YEAR($B481),MONTH($B481),MIN(BA$6,DAY(EOMONTH($B481,0))))&lt;$C481)+(DATE(YEAR($B481),MONTH($B481)+1,MIN(BA$6,DAY(EOMONTH($B481,1))))&gt;=$B481)*(DATE(YEAR($B481),MONTH($B481)+1,MIN(BA$6,DAY(EOMONTH($B481,1))))&lt;$C481)))</f>
        <v>0</v>
      </c>
      <c r="BB481" s="48" t="n">
        <f aca="false">IF(OR(N(BB$5)=0,BB$6=""),0,BB$5*((DATE(YEAR($B481),MONTH($B481),MIN(BB$6,DAY(EOMONTH($B481,0))))&gt;=$B481)*(DATE(YEAR($B481),MONTH($B481),MIN(BB$6,DAY(EOMONTH($B481,0))))&lt;$C481)+(DATE(YEAR($B481),MONTH($B481)+1,MIN(BB$6,DAY(EOMONTH($B481,1))))&gt;=$B481)*(DATE(YEAR($B481),MONTH($B481)+1,MIN(BB$6,DAY(EOMONTH($B481,1))))&lt;$C481)))</f>
        <v>0</v>
      </c>
      <c r="BC481" s="48" t="n">
        <f aca="false">IF(OR(N(BC$5)=0,BC$6=""),0,BC$5*((DATE(YEAR($B481),MONTH($B481),MIN(BC$6,DAY(EOMONTH($B481,0))))&gt;=$B481)*(DATE(YEAR($B481),MONTH($B481),MIN(BC$6,DAY(EOMONTH($B481,0))))&lt;$C481)+(DATE(YEAR($B481),MONTH($B481)+1,MIN(BC$6,DAY(EOMONTH($B481,1))))&gt;=$B481)*(DATE(YEAR($B481),MONTH($B481)+1,MIN(BC$6,DAY(EOMONTH($B481,1))))&lt;$C481)))</f>
        <v>0</v>
      </c>
      <c r="BD481" s="48" t="n">
        <f aca="false">IF(OR(N(BD$5)=0,BD$6=""),0,BD$5*((DATE(YEAR($B481),MONTH($B481),MIN(BD$6,DAY(EOMONTH($B481,0))))&gt;=$B481)*(DATE(YEAR($B481),MONTH($B481),MIN(BD$6,DAY(EOMONTH($B481,0))))&lt;$C481)+(DATE(YEAR($B481),MONTH($B481)+1,MIN(BD$6,DAY(EOMONTH($B481,1))))&gt;=$B481)*(DATE(YEAR($B481),MONTH($B481)+1,MIN(BD$6,DAY(EOMONTH($B481,1))))&lt;$C481)))</f>
        <v>0</v>
      </c>
      <c r="BE481" s="48" t="n">
        <f aca="false">IF(OR(N(BE$5)=0,BE$6=""),0,BE$5*((DATE(YEAR($B481),MONTH($B481),MIN(BE$6,DAY(EOMONTH($B481,0))))&gt;=$B481)*(DATE(YEAR($B481),MONTH($B481),MIN(BE$6,DAY(EOMONTH($B481,0))))&lt;$C481)+(DATE(YEAR($B481),MONTH($B481)+1,MIN(BE$6,DAY(EOMONTH($B481,1))))&gt;=$B481)*(DATE(YEAR($B481),MONTH($B481)+1,MIN(BE$6,DAY(EOMONTH($B481,1))))&lt;$C481)))</f>
        <v>0</v>
      </c>
      <c r="BF481" s="48" t="n">
        <f aca="false">IF(OR(N(BF$5)=0,BF$6=""),0,BF$5*((DATE(YEAR($B481),MONTH($B481),MIN(BF$6,DAY(EOMONTH($B481,0))))&gt;=$B481)*(DATE(YEAR($B481),MONTH($B481),MIN(BF$6,DAY(EOMONTH($B481,0))))&lt;$C481)+(DATE(YEAR($B481),MONTH($B481)+1,MIN(BF$6,DAY(EOMONTH($B481,1))))&gt;=$B481)*(DATE(YEAR($B481),MONTH($B481)+1,MIN(BF$6,DAY(EOMONTH($B481,1))))&lt;$C481)))</f>
        <v>0</v>
      </c>
      <c r="BG481" s="48" t="n">
        <f aca="false">IF(OR(N(BG$5)=0,BG$6=""),0,BG$5*((DATE(YEAR($B481),MONTH($B481),MIN(BG$6,DAY(EOMONTH($B481,0))))&gt;=$B481)*(DATE(YEAR($B481),MONTH($B481),MIN(BG$6,DAY(EOMONTH($B481,0))))&lt;$C481)+(DATE(YEAR($B481),MONTH($B481)+1,MIN(BG$6,DAY(EOMONTH($B481,1))))&gt;=$B481)*(DATE(YEAR($B481),MONTH($B481)+1,MIN(BG$6,DAY(EOMONTH($B481,1))))&lt;$C481)))</f>
        <v>0</v>
      </c>
      <c r="BH481" s="48" t="n">
        <f aca="false">IF(OR(N(BH$5)=0,BH$6=""),0,BH$5*((DATE(YEAR($B481),MONTH($B481),MIN(BH$6,DAY(EOMONTH($B481,0))))&gt;=$B481)*(DATE(YEAR($B481),MONTH($B481),MIN(BH$6,DAY(EOMONTH($B481,0))))&lt;$C481)+(DATE(YEAR($B481),MONTH($B481)+1,MIN(BH$6,DAY(EOMONTH($B481,1))))&gt;=$B481)*(DATE(YEAR($B481),MONTH($B481)+1,MIN(BH$6,DAY(EOMONTH($B481,1))))&lt;$C481)))</f>
        <v>0</v>
      </c>
      <c r="BI481" s="48" t="n">
        <f aca="false">IF(OR(N(BI$5)=0,BI$6=""),0,BI$5*((DATE(YEAR($B481),MONTH($B481),MIN(BI$6,DAY(EOMONTH($B481,0))))&gt;=$B481)*(DATE(YEAR($B481),MONTH($B481),MIN(BI$6,DAY(EOMONTH($B481,0))))&lt;$C481)+(DATE(YEAR($B481),MONTH($B481)+1,MIN(BI$6,DAY(EOMONTH($B481,1))))&gt;=$B481)*(DATE(YEAR($B481),MONTH($B481)+1,MIN(BI$6,DAY(EOMONTH($B481,1))))&lt;$C481)))</f>
        <v>0</v>
      </c>
      <c r="BJ481" s="48" t="n">
        <f aca="false">IF(OR(N(BJ$5)=0,BJ$6=""),0,BJ$5*((DATE(YEAR($B481),MONTH($B481),MIN(BJ$6,DAY(EOMONTH($B481,0))))&gt;=$B481)*(DATE(YEAR($B481),MONTH($B481),MIN(BJ$6,DAY(EOMONTH($B481,0))))&lt;$C481)+(DATE(YEAR($B481),MONTH($B481)+1,MIN(BJ$6,DAY(EOMONTH($B481,1))))&gt;=$B481)*(DATE(YEAR($B481),MONTH($B481)+1,MIN(BJ$6,DAY(EOMONTH($B481,1))))&lt;$C481)))</f>
        <v>0</v>
      </c>
      <c r="BK481" s="48" t="n">
        <f aca="false">IF(OR(N(BK$5)=0,BK$6=""),0,BK$5*((DATE(YEAR($B481),MONTH($B481),MIN(BK$6,DAY(EOMONTH($B481,0))))&gt;=$B481)*(DATE(YEAR($B481),MONTH($B481),MIN(BK$6,DAY(EOMONTH($B481,0))))&lt;$C481)+(DATE(YEAR($B481),MONTH($B481)+1,MIN(BK$6,DAY(EOMONTH($B481,1))))&gt;=$B481)*(DATE(YEAR($B481),MONTH($B481)+1,MIN(BK$6,DAY(EOMONTH($B481,1))))&lt;$C481)))</f>
        <v>0</v>
      </c>
      <c r="BL481" s="48" t="n">
        <f aca="false">IF(OR(N(BL$5)=0,BL$6=""),0,BL$5*((DATE(YEAR($B481),MONTH($B481),MIN(BL$6,DAY(EOMONTH($B481,0))))&gt;=$B481)*(DATE(YEAR($B481),MONTH($B481),MIN(BL$6,DAY(EOMONTH($B481,0))))&lt;$C481)+(DATE(YEAR($B481),MONTH($B481)+1,MIN(BL$6,DAY(EOMONTH($B481,1))))&gt;=$B481)*(DATE(YEAR($B481),MONTH($B481)+1,MIN(BL$6,DAY(EOMONTH($B481,1))))&lt;$C481)))</f>
        <v>0</v>
      </c>
      <c r="BM481" s="48" t="n">
        <f aca="false">IF(OR(N(BM$5)=0,BM$6=""),0,BM$5*((DATE(YEAR($B481),MONTH($B481),MIN(BM$6,DAY(EOMONTH($B481,0))))&gt;=$B481)*(DATE(YEAR($B481),MONTH($B481),MIN(BM$6,DAY(EOMONTH($B481,0))))&lt;$C481)+(DATE(YEAR($B481),MONTH($B481)+1,MIN(BM$6,DAY(EOMONTH($B481,1))))&gt;=$B481)*(DATE(YEAR($B481),MONTH($B481)+1,MIN(BM$6,DAY(EOMONTH($B481,1))))&lt;$C481)))</f>
        <v>0</v>
      </c>
      <c r="BN481" s="48" t="n">
        <f aca="false">IF(OR(N(BN$5)=0,BN$6=""),0,BN$5*((DATE(YEAR($B481),MONTH($B481),MIN(BN$6,DAY(EOMONTH($B481,0))))&gt;=$B481)*(DATE(YEAR($B481),MONTH($B481),MIN(BN$6,DAY(EOMONTH($B481,0))))&lt;$C481)+(DATE(YEAR($B481),MONTH($B481)+1,MIN(BN$6,DAY(EOMONTH($B481,1))))&gt;=$B481)*(DATE(YEAR($B481),MONTH($B481)+1,MIN(BN$6,DAY(EOMONTH($B481,1))))&lt;$C481)))</f>
        <v>0</v>
      </c>
      <c r="BO481" s="48" t="n">
        <f aca="false">IF(OR(N(BO$5)=0,BO$6=""),0,BO$5*((DATE(YEAR($B481),MONTH($B481),MIN(BO$6,DAY(EOMONTH($B481,0))))&gt;=$B481)*(DATE(YEAR($B481),MONTH($B481),MIN(BO$6,DAY(EOMONTH($B481,0))))&lt;$C481)+(DATE(YEAR($B481),MONTH($B481)+1,MIN(BO$6,DAY(EOMONTH($B481,1))))&gt;=$B481)*(DATE(YEAR($B481),MONTH($B481)+1,MIN(BO$6,DAY(EOMONTH($B481,1))))&lt;$C481)))</f>
        <v>0</v>
      </c>
      <c r="BP481" s="48" t="n">
        <f aca="false">IF(OR(N(BP$5)=0,BP$6=""),0,BP$5*((DATE(YEAR($B481),MONTH($B481),MIN(BP$6,DAY(EOMONTH($B481,0))))&gt;=$B481)*(DATE(YEAR($B481),MONTH($B481),MIN(BP$6,DAY(EOMONTH($B481,0))))&lt;$C481)+(DATE(YEAR($B481),MONTH($B481)+1,MIN(BP$6,DAY(EOMONTH($B481,1))))&gt;=$B481)*(DATE(YEAR($B481),MONTH($B481)+1,MIN(BP$6,DAY(EOMONTH($B481,1))))&lt;$C481)))</f>
        <v>0</v>
      </c>
      <c r="BQ481" s="48" t="n">
        <f aca="false">IF(OR(N(BQ$5)=0,BQ$6=""),0,BQ$5*((DATE(YEAR($B481),MONTH($B481),MIN(BQ$6,DAY(EOMONTH($B481,0))))&gt;=$B481)*(DATE(YEAR($B481),MONTH($B481),MIN(BQ$6,DAY(EOMONTH($B481,0))))&lt;$C481)+(DATE(YEAR($B481),MONTH($B481)+1,MIN(BQ$6,DAY(EOMONTH($B481,1))))&gt;=$B481)*(DATE(YEAR($B481),MONTH($B481)+1,MIN(BQ$6,DAY(EOMONTH($B481,1))))&lt;$C481)))</f>
        <v>0</v>
      </c>
      <c r="BR481" s="48" t="n">
        <f aca="false">IF(OR(N(BR$5)=0,BR$6=""),0,BR$5*((DATE(YEAR($B481),MONTH($B481),MIN(BR$6,DAY(EOMONTH($B481,0))))&gt;=$B481)*(DATE(YEAR($B481),MONTH($B481),MIN(BR$6,DAY(EOMONTH($B481,0))))&lt;$C481)+(DATE(YEAR($B481),MONTH($B481)+1,MIN(BR$6,DAY(EOMONTH($B481,1))))&gt;=$B481)*(DATE(YEAR($B481),MONTH($B481)+1,MIN(BR$6,DAY(EOMONTH($B481,1))))&lt;$C481)))</f>
        <v>0</v>
      </c>
      <c r="BS481" s="48" t="n">
        <f aca="false">IF(OR(N(BS$5)=0,BS$6=""),0,BS$5*((DATE(YEAR($B481),MONTH($B481),MIN(BS$6,DAY(EOMONTH($B481,0))))&gt;=$B481)*(DATE(YEAR($B481),MONTH($B481),MIN(BS$6,DAY(EOMONTH($B481,0))))&lt;$C481)+(DATE(YEAR($B481),MONTH($B481)+1,MIN(BS$6,DAY(EOMONTH($B481,1))))&gt;=$B481)*(DATE(YEAR($B481),MONTH($B481)+1,MIN(BS$6,DAY(EOMONTH($B481,1))))&lt;$C481)))</f>
        <v>0</v>
      </c>
      <c r="BT481" s="48" t="n">
        <f aca="false">IF(OR(N(BT$5)=0,BT$6=""),0,BT$5*((DATE(YEAR($B481),MONTH($B481),MIN(BT$6,DAY(EOMONTH($B481,0))))&gt;=$B481)*(DATE(YEAR($B481),MONTH($B481),MIN(BT$6,DAY(EOMONTH($B481,0))))&lt;$C481)+(DATE(YEAR($B481),MONTH($B481)+1,MIN(BT$6,DAY(EOMONTH($B481,1))))&gt;=$B481)*(DATE(YEAR($B481),MONTH($B481)+1,MIN(BT$6,DAY(EOMONTH($B481,1))))&lt;$C481)))</f>
        <v>0</v>
      </c>
      <c r="BU481" s="48" t="n">
        <f aca="false">IF(OR(N(BU$5)=0,BU$6=""),0,BU$5*((DATE(YEAR($B481),MONTH($B481),MIN(BU$6,DAY(EOMONTH($B481,0))))&gt;=$B481)*(DATE(YEAR($B481),MONTH($B481),MIN(BU$6,DAY(EOMONTH($B481,0))))&lt;$C481)+(DATE(YEAR($B481),MONTH($B481)+1,MIN(BU$6,DAY(EOMONTH($B481,1))))&gt;=$B481)*(DATE(YEAR($B481),MONTH($B481)+1,MIN(BU$6,DAY(EOMONTH($B481,1))))&lt;$C481)))</f>
        <v>0</v>
      </c>
      <c r="BV481" s="48" t="n">
        <f aca="false">IF(OR(N(BV$5)=0,BV$6=""),0,BV$5*((DATE(YEAR($B481),MONTH($B481),MIN(BV$6,DAY(EOMONTH($B481,0))))&gt;=$B481)*(DATE(YEAR($B481),MONTH($B481),MIN(BV$6,DAY(EOMONTH($B481,0))))&lt;$C481)+(DATE(YEAR($B481),MONTH($B481)+1,MIN(BV$6,DAY(EOMONTH($B481,1))))&gt;=$B481)*(DATE(YEAR($B481),MONTH($B481)+1,MIN(BV$6,DAY(EOMONTH($B481,1))))&lt;$C481)))</f>
        <v>0</v>
      </c>
      <c r="BW481" s="48" t="n">
        <f aca="false">IF(OR(N(BW$5)=0,BW$6=""),0,BW$5*((DATE(YEAR($B481),MONTH($B481),MIN(BW$6,DAY(EOMONTH($B481,0))))&gt;=$B481)*(DATE(YEAR($B481),MONTH($B481),MIN(BW$6,DAY(EOMONTH($B481,0))))&lt;$C481)+(DATE(YEAR($B481),MONTH($B481)+1,MIN(BW$6,DAY(EOMONTH($B481,1))))&gt;=$B481)*(DATE(YEAR($B481),MONTH($B481)+1,MIN(BW$6,DAY(EOMONTH($B481,1))))&lt;$C481)))</f>
        <v>0</v>
      </c>
      <c r="BX481" s="48" t="n">
        <f aca="false">MIN(Z481,(FT480*(1+FT$5/Setup!$C$36)+IF($V481=1,N($F481),0)))</f>
        <v>0</v>
      </c>
      <c r="BY481" s="48" t="n">
        <f aca="false">MIN(AA481,(FU480*(1+FU$5/Setup!$C$36)+IF($V481=2,N($F481),0)))</f>
        <v>0</v>
      </c>
      <c r="BZ481" s="48" t="n">
        <f aca="false">MIN(AB481,(FV480*(1+FV$5/Setup!$C$36)+IF($V481=3,N($F481),0)))</f>
        <v>0</v>
      </c>
      <c r="CA481" s="48" t="n">
        <f aca="false">MIN(AC481,(FW480*(1+FW$5/Setup!$C$36)+IF($V481=4,N($F481),0)))</f>
        <v>0</v>
      </c>
      <c r="CB481" s="48" t="n">
        <f aca="false">MIN(AD481,(FX480*(1+FX$5/Setup!$C$36)+IF($V481=5,N($F481),0)))</f>
        <v>0</v>
      </c>
      <c r="CC481" s="48" t="n">
        <f aca="false">MIN(AE481,(FY480*(1+FY$5/Setup!$C$36)+IF($V481=6,N($F481),0)))</f>
        <v>0</v>
      </c>
      <c r="CD481" s="48" t="n">
        <f aca="false">MIN(AF481,(FZ480*(1+FZ$5/Setup!$C$36)+IF($V481=7,N($F481),0)))</f>
        <v>0</v>
      </c>
      <c r="CE481" s="48" t="n">
        <f aca="false">MIN(AG481,(GA480*(1+GA$5/Setup!$C$36)+IF($V481=8,N($F481),0)))</f>
        <v>0</v>
      </c>
      <c r="CF481" s="48" t="n">
        <f aca="false">MIN(AH481,(GB480*(1+GB$5/Setup!$C$36)+IF($V481=9,N($F481),0)))</f>
        <v>0</v>
      </c>
      <c r="CG481" s="48" t="n">
        <f aca="false">MIN(AI481,(GC480*(1+GC$5/Setup!$C$36)+IF($V481=10,N($F481),0)))</f>
        <v>0</v>
      </c>
      <c r="CH481" s="48" t="n">
        <f aca="false">MIN(AJ481,(GD480*(1+GD$5/Setup!$C$36)+IF($V481=11,N($F481),0)))</f>
        <v>0</v>
      </c>
      <c r="CI481" s="48" t="n">
        <f aca="false">MIN(AK481,(GE480*(1+GE$5/Setup!$C$36)+IF($V481=12,N($F481),0)))</f>
        <v>0</v>
      </c>
      <c r="CJ481" s="48" t="n">
        <f aca="false">MIN(AL481,(GF480*(1+GF$5/Setup!$C$36)+IF($V481=13,N($F481),0)))</f>
        <v>0</v>
      </c>
      <c r="CK481" s="48" t="n">
        <f aca="false">MIN(AM481,(GG480*(1+GG$5/Setup!$C$36)+IF($V481=14,N($F481),0)))</f>
        <v>0</v>
      </c>
      <c r="CL481" s="48" t="n">
        <f aca="false">MIN(AN481,(GH480*(1+GH$5/Setup!$C$36)+IF($V481=15,N($F481),0)))</f>
        <v>0</v>
      </c>
      <c r="CM481" s="48" t="n">
        <f aca="false">MIN(AO481,(GI480*(1+GI$5/Setup!$C$36)+IF($V481=16,N($F481),0)))</f>
        <v>0</v>
      </c>
      <c r="CN481" s="48" t="n">
        <f aca="false">MIN(AP481,(GJ480*(1+GJ$5/Setup!$C$36)+IF($V481=17,N($F481),0)))</f>
        <v>0</v>
      </c>
      <c r="CO481" s="48" t="n">
        <f aca="false">MIN(AQ481,(GK480*(1+GK$5/Setup!$C$36)+IF($V481=18,N($F481),0)))</f>
        <v>0</v>
      </c>
      <c r="CP481" s="48" t="n">
        <f aca="false">MIN(AR481,(GL480*(1+GL$5/Setup!$C$36)+IF($V481=19,N($F481),0)))</f>
        <v>0</v>
      </c>
      <c r="CQ481" s="48" t="n">
        <f aca="false">MIN(AS481,(GM480*(1+GM$5/Setup!$C$36)+IF($V481=20,N($F481),0)))</f>
        <v>0</v>
      </c>
      <c r="CR481" s="48" t="n">
        <f aca="false">MIN(AT481,(GN480*(1+GN$5/Setup!$C$36)+IF($V481=21,N($F481),0)))</f>
        <v>0</v>
      </c>
      <c r="CS481" s="48" t="n">
        <f aca="false">MIN(AU481,(GO480*(1+GO$5/Setup!$C$36)+IF($V481=22,N($F481),0)))</f>
        <v>0</v>
      </c>
      <c r="CT481" s="48" t="n">
        <f aca="false">MIN(AV481,(GP480*(1+GP$5/Setup!$C$36)+IF($V481=23,N($F481),0)))</f>
        <v>0</v>
      </c>
      <c r="CU481" s="48" t="n">
        <f aca="false">MIN(AW481,(GQ480*(1+GQ$5/Setup!$C$36)+IF($V481=24,N($F481),0)))</f>
        <v>0</v>
      </c>
      <c r="CV481" s="48" t="n">
        <f aca="false">MIN(AX481,(GR480*(1+GR$5/Setup!$C$36)+IF($V481=25,N($F481),0)))</f>
        <v>0</v>
      </c>
      <c r="CW481" s="48" t="n">
        <f aca="false">MIN(AY481,(GS480*(1+GS$5/Setup!$C$36)+IF($V481=26,N($F481),0)))</f>
        <v>0</v>
      </c>
      <c r="CX481" s="48" t="n">
        <f aca="false">MIN(AZ481,(GT480*(1+GT$5/Setup!$C$36)+IF($V481=27,N($F481),0)))</f>
        <v>0</v>
      </c>
      <c r="CY481" s="48" t="n">
        <f aca="false">MIN(BA481,(GU480*(1+GU$5/Setup!$C$36)+IF($V481=28,N($F481),0)))</f>
        <v>0</v>
      </c>
      <c r="CZ481" s="48" t="n">
        <f aca="false">MIN(BB481,(GV480*(1+GV$5/Setup!$C$36)+IF($V481=29,N($F481),0)))</f>
        <v>0</v>
      </c>
      <c r="DA481" s="48" t="n">
        <f aca="false">MIN(BC481,(GW480*(1+GW$5/Setup!$C$36)+IF($V481=30,N($F481),0)))</f>
        <v>0</v>
      </c>
      <c r="DB481" s="48" t="n">
        <f aca="false">MIN(BD481,(GX480*(1+GX$5/Setup!$C$36)+IF($V481=31,N($F481),0)))</f>
        <v>0</v>
      </c>
      <c r="DC481" s="48" t="n">
        <f aca="false">MIN(BE481,(GY480*(1+GY$5/Setup!$C$36)+IF($V481=32,N($F481),0)))</f>
        <v>0</v>
      </c>
      <c r="DD481" s="48" t="n">
        <f aca="false">MIN(BF481,(GZ480*(1+GZ$5/Setup!$C$36)+IF($V481=33,N($F481),0)))</f>
        <v>0</v>
      </c>
      <c r="DE481" s="48" t="n">
        <f aca="false">MIN(BG481,(HA480*(1+HA$5/Setup!$C$36)+IF($V481=34,N($F481),0)))</f>
        <v>0</v>
      </c>
      <c r="DF481" s="48" t="n">
        <f aca="false">MIN(BH481,(HB480*(1+HB$5/Setup!$C$36)+IF($V481=35,N($F481),0)))</f>
        <v>0</v>
      </c>
      <c r="DG481" s="48" t="n">
        <f aca="false">MIN(BI481,(HC480*(1+HC$5/Setup!$C$36)+IF($V481=36,N($F481),0)))</f>
        <v>0</v>
      </c>
      <c r="DH481" s="48" t="n">
        <f aca="false">MIN(BJ481,(HD480*(1+HD$5/Setup!$C$36)+IF($V481=37,N($F481),0)))</f>
        <v>0</v>
      </c>
      <c r="DI481" s="48" t="n">
        <f aca="false">MIN(BK481,(HE480*(1+HE$5/Setup!$C$36)+IF($V481=38,N($F481),0)))</f>
        <v>0</v>
      </c>
      <c r="DJ481" s="48" t="n">
        <f aca="false">MIN(BL481,(HF480*(1+HF$5/Setup!$C$36)+IF($V481=39,N($F481),0)))</f>
        <v>0</v>
      </c>
      <c r="DK481" s="48" t="n">
        <f aca="false">MIN(BM481,(HG480*(1+HG$5/Setup!$C$36)+IF($V481=40,N($F481),0)))</f>
        <v>0</v>
      </c>
      <c r="DL481" s="48" t="n">
        <f aca="false">MIN(BN481,(HH480*(1+HH$5/Setup!$C$36)+IF($V481=41,N($F481),0)))</f>
        <v>0</v>
      </c>
      <c r="DM481" s="48" t="n">
        <f aca="false">MIN(BO481,(HI480*(1+HI$5/Setup!$C$36)+IF($V481=42,N($F481),0)))</f>
        <v>0</v>
      </c>
      <c r="DN481" s="48" t="n">
        <f aca="false">MIN(BP481,(HJ480*(1+HJ$5/Setup!$C$36)+IF($V481=43,N($F481),0)))</f>
        <v>0</v>
      </c>
      <c r="DO481" s="48" t="n">
        <f aca="false">MIN(BQ481,(HK480*(1+HK$5/Setup!$C$36)+IF($V481=44,N($F481),0)))</f>
        <v>0</v>
      </c>
      <c r="DP481" s="48" t="n">
        <f aca="false">MIN(BR481,(HL480*(1+HL$5/Setup!$C$36)+IF($V481=45,N($F481),0)))</f>
        <v>0</v>
      </c>
      <c r="DQ481" s="48" t="n">
        <f aca="false">MIN(BS481,(HM480*(1+HM$5/Setup!$C$36)+IF($V481=46,N($F481),0)))</f>
        <v>0</v>
      </c>
      <c r="DR481" s="48" t="n">
        <f aca="false">MIN(BT481,(HN480*(1+HN$5/Setup!$C$36)+IF($V481=47,N($F481),0)))</f>
        <v>0</v>
      </c>
      <c r="DS481" s="48" t="n">
        <f aca="false">MIN(BU481,(HO480*(1+HO$5/Setup!$C$36)+IF($V481=48,N($F481),0)))</f>
        <v>0</v>
      </c>
      <c r="DT481" s="48" t="n">
        <f aca="false">MIN(BV481,(HP480*(1+HP$5/Setup!$C$36)+IF($V481=49,N($F481),0)))</f>
        <v>0</v>
      </c>
      <c r="DU481" s="48" t="n">
        <f aca="false">MIN(BW481,(HQ480*(1+HQ$5/Setup!$C$36)+IF($V481=50,N($F481),0)))</f>
        <v>0</v>
      </c>
      <c r="DV481" s="48" t="n">
        <f aca="false">MIN(MAX((FT480*(1+FT$5/Setup!$C$36)+IF($V481=1,N($F481),0))-BX481,0),MAX($P481-0,0))</f>
        <v>0</v>
      </c>
      <c r="DW481" s="48" t="n">
        <f aca="false">MIN(MAX((FU480*(1+FU$5/Setup!$C$36)+IF($V481=2,N($F481),0))-BY481,0),MAX($P481-SUM(DV481:DV481),0))</f>
        <v>0</v>
      </c>
      <c r="DX481" s="48" t="n">
        <f aca="false">MIN(MAX((FV480*(1+FV$5/Setup!$C$36)+IF($V481=3,N($F481),0))-BZ481,0),MAX($P481-SUM(DV481:DW481),0))</f>
        <v>0</v>
      </c>
      <c r="DY481" s="48" t="n">
        <f aca="false">MIN(MAX((FW480*(1+FW$5/Setup!$C$36)+IF($V481=4,N($F481),0))-CA481,0),MAX($P481-SUM(DV481:DX481),0))</f>
        <v>0</v>
      </c>
      <c r="DZ481" s="48" t="n">
        <f aca="false">MIN(MAX((FX480*(1+FX$5/Setup!$C$36)+IF($V481=5,N($F481),0))-CB481,0),MAX($P481-SUM(DV481:DY481),0))</f>
        <v>0</v>
      </c>
      <c r="EA481" s="48" t="n">
        <f aca="false">MIN(MAX((FY480*(1+FY$5/Setup!$C$36)+IF($V481=6,N($F481),0))-CC481,0),MAX($P481-SUM(DV481:DZ481),0))</f>
        <v>0</v>
      </c>
      <c r="EB481" s="48" t="n">
        <f aca="false">MIN(MAX((FZ480*(1+FZ$5/Setup!$C$36)+IF($V481=7,N($F481),0))-CD481,0),MAX($P481-SUM(DV481:EA481),0))</f>
        <v>0</v>
      </c>
      <c r="EC481" s="48" t="n">
        <f aca="false">MIN(MAX((GA480*(1+GA$5/Setup!$C$36)+IF($V481=8,N($F481),0))-CE481,0),MAX($P481-SUM(DV481:EB481),0))</f>
        <v>0</v>
      </c>
      <c r="ED481" s="48" t="n">
        <f aca="false">MIN(MAX((GB480*(1+GB$5/Setup!$C$36)+IF($V481=9,N($F481),0))-CF481,0),MAX($P481-SUM(DV481:EC481),0))</f>
        <v>0</v>
      </c>
      <c r="EE481" s="48" t="n">
        <f aca="false">MIN(MAX((GC480*(1+GC$5/Setup!$C$36)+IF($V481=10,N($F481),0))-CG481,0),MAX($P481-SUM(DV481:ED481),0))</f>
        <v>0</v>
      </c>
      <c r="EF481" s="48" t="n">
        <f aca="false">MIN(MAX((GD480*(1+GD$5/Setup!$C$36)+IF($V481=11,N($F481),0))-CH481,0),MAX($P481-SUM(DV481:EE481),0))</f>
        <v>0</v>
      </c>
      <c r="EG481" s="48" t="n">
        <f aca="false">MIN(MAX((GE480*(1+GE$5/Setup!$C$36)+IF($V481=12,N($F481),0))-CI481,0),MAX($P481-SUM(DV481:EF481),0))</f>
        <v>0</v>
      </c>
      <c r="EH481" s="48" t="n">
        <f aca="false">MIN(MAX((GF480*(1+GF$5/Setup!$C$36)+IF($V481=13,N($F481),0))-CJ481,0),MAX($P481-SUM(DV481:EG481),0))</f>
        <v>0</v>
      </c>
      <c r="EI481" s="48" t="n">
        <f aca="false">MIN(MAX((GG480*(1+GG$5/Setup!$C$36)+IF($V481=14,N($F481),0))-CK481,0),MAX($P481-SUM(DV481:EH481),0))</f>
        <v>0</v>
      </c>
      <c r="EJ481" s="48" t="n">
        <f aca="false">MIN(MAX((GH480*(1+GH$5/Setup!$C$36)+IF($V481=15,N($F481),0))-CL481,0),MAX($P481-SUM(DV481:EI481),0))</f>
        <v>0</v>
      </c>
      <c r="EK481" s="48" t="n">
        <f aca="false">MIN(MAX((GI480*(1+GI$5/Setup!$C$36)+IF($V481=16,N($F481),0))-CM481,0),MAX($P481-SUM(DV481:EJ481),0))</f>
        <v>0</v>
      </c>
      <c r="EL481" s="48" t="n">
        <f aca="false">MIN(MAX((GJ480*(1+GJ$5/Setup!$C$36)+IF($V481=17,N($F481),0))-CN481,0),MAX($P481-SUM(DV481:EK481),0))</f>
        <v>0</v>
      </c>
      <c r="EM481" s="48" t="n">
        <f aca="false">MIN(MAX((GK480*(1+GK$5/Setup!$C$36)+IF($V481=18,N($F481),0))-CO481,0),MAX($P481-SUM(DV481:EL481),0))</f>
        <v>0</v>
      </c>
      <c r="EN481" s="48" t="n">
        <f aca="false">MIN(MAX((GL480*(1+GL$5/Setup!$C$36)+IF($V481=19,N($F481),0))-CP481,0),MAX($P481-SUM(DV481:EM481),0))</f>
        <v>0</v>
      </c>
      <c r="EO481" s="48" t="n">
        <f aca="false">MIN(MAX((GM480*(1+GM$5/Setup!$C$36)+IF($V481=20,N($F481),0))-CQ481,0),MAX($P481-SUM(DV481:EN481),0))</f>
        <v>0</v>
      </c>
      <c r="EP481" s="48" t="n">
        <f aca="false">MIN(MAX((GN480*(1+GN$5/Setup!$C$36)+IF($V481=21,N($F481),0))-CR481,0),MAX($P481-SUM(DV481:EO481),0))</f>
        <v>0</v>
      </c>
      <c r="EQ481" s="48" t="n">
        <f aca="false">MIN(MAX((GO480*(1+GO$5/Setup!$C$36)+IF($V481=22,N($F481),0))-CS481,0),MAX($P481-SUM(DV481:EP481),0))</f>
        <v>0</v>
      </c>
      <c r="ER481" s="48" t="n">
        <f aca="false">MIN(MAX((GP480*(1+GP$5/Setup!$C$36)+IF($V481=23,N($F481),0))-CT481,0),MAX($P481-SUM(DV481:EQ481),0))</f>
        <v>0</v>
      </c>
      <c r="ES481" s="48" t="n">
        <f aca="false">MIN(MAX((GQ480*(1+GQ$5/Setup!$C$36)+IF($V481=24,N($F481),0))-CU481,0),MAX($P481-SUM(DV481:ER481),0))</f>
        <v>0</v>
      </c>
      <c r="ET481" s="48" t="n">
        <f aca="false">MIN(MAX((GR480*(1+GR$5/Setup!$C$36)+IF($V481=25,N($F481),0))-CV481,0),MAX($P481-SUM(DV481:ES481),0))</f>
        <v>0</v>
      </c>
      <c r="EU481" s="48" t="n">
        <f aca="false">MIN(MAX((GS480*(1+GS$5/Setup!$C$36)+IF($V481=26,N($F481),0))-CW481,0),MAX($P481-SUM(DV481:ET481),0))</f>
        <v>0</v>
      </c>
      <c r="EV481" s="48" t="n">
        <f aca="false">MIN(MAX((GT480*(1+GT$5/Setup!$C$36)+IF($V481=27,N($F481),0))-CX481,0),MAX($P481-SUM(DV481:EU481),0))</f>
        <v>0</v>
      </c>
      <c r="EW481" s="48" t="n">
        <f aca="false">MIN(MAX((GU480*(1+GU$5/Setup!$C$36)+IF($V481=28,N($F481),0))-CY481,0),MAX($P481-SUM(DV481:EV481),0))</f>
        <v>0</v>
      </c>
      <c r="EX481" s="48" t="n">
        <f aca="false">MIN(MAX((GV480*(1+GV$5/Setup!$C$36)+IF($V481=29,N($F481),0))-CZ481,0),MAX($P481-SUM(DV481:EW481),0))</f>
        <v>0</v>
      </c>
      <c r="EY481" s="48" t="n">
        <f aca="false">MIN(MAX((GW480*(1+GW$5/Setup!$C$36)+IF($V481=30,N($F481),0))-DA481,0),MAX($P481-SUM(DV481:EX481),0))</f>
        <v>0</v>
      </c>
      <c r="EZ481" s="48" t="n">
        <f aca="false">MIN(MAX((GX480*(1+GX$5/Setup!$C$36)+IF($V481=31,N($F481),0))-DB481,0),MAX($P481-SUM(DV481:EY481),0))</f>
        <v>0</v>
      </c>
      <c r="FA481" s="48" t="n">
        <f aca="false">MIN(MAX((GY480*(1+GY$5/Setup!$C$36)+IF($V481=32,N($F481),0))-DC481,0),MAX($P481-SUM(DV481:EZ481),0))</f>
        <v>0</v>
      </c>
      <c r="FB481" s="48" t="n">
        <f aca="false">MIN(MAX((GZ480*(1+GZ$5/Setup!$C$36)+IF($V481=33,N($F481),0))-DD481,0),MAX($P481-SUM(DV481:FA481),0))</f>
        <v>0</v>
      </c>
      <c r="FC481" s="48" t="n">
        <f aca="false">MIN(MAX((HA480*(1+HA$5/Setup!$C$36)+IF($V481=34,N($F481),0))-DE481,0),MAX($P481-SUM(DV481:FB481),0))</f>
        <v>0</v>
      </c>
      <c r="FD481" s="48" t="n">
        <f aca="false">MIN(MAX((HB480*(1+HB$5/Setup!$C$36)+IF($V481=35,N($F481),0))-DF481,0),MAX($P481-SUM(DV481:FC481),0))</f>
        <v>0</v>
      </c>
      <c r="FE481" s="48" t="n">
        <f aca="false">MIN(MAX((HC480*(1+HC$5/Setup!$C$36)+IF($V481=36,N($F481),0))-DG481,0),MAX($P481-SUM(DV481:FD481),0))</f>
        <v>0</v>
      </c>
      <c r="FF481" s="48" t="n">
        <f aca="false">MIN(MAX((HD480*(1+HD$5/Setup!$C$36)+IF($V481=37,N($F481),0))-DH481,0),MAX($P481-SUM(DV481:FE481),0))</f>
        <v>0</v>
      </c>
      <c r="FG481" s="48" t="n">
        <f aca="false">MIN(MAX((HE480*(1+HE$5/Setup!$C$36)+IF($V481=38,N($F481),0))-DI481,0),MAX($P481-SUM(DV481:FF481),0))</f>
        <v>0</v>
      </c>
      <c r="FH481" s="48" t="n">
        <f aca="false">MIN(MAX((HF480*(1+HF$5/Setup!$C$36)+IF($V481=39,N($F481),0))-DJ481,0),MAX($P481-SUM(DV481:FG481),0))</f>
        <v>0</v>
      </c>
      <c r="FI481" s="48" t="n">
        <f aca="false">MIN(MAX((HG480*(1+HG$5/Setup!$C$36)+IF($V481=40,N($F481),0))-DK481,0),MAX($P481-SUM(DV481:FH481),0))</f>
        <v>0</v>
      </c>
      <c r="FJ481" s="48" t="n">
        <f aca="false">MIN(MAX((HH480*(1+HH$5/Setup!$C$36)+IF($V481=41,N($F481),0))-DL481,0),MAX($P481-SUM(DV481:FI481),0))</f>
        <v>0</v>
      </c>
      <c r="FK481" s="48" t="n">
        <f aca="false">MIN(MAX((HI480*(1+HI$5/Setup!$C$36)+IF($V481=42,N($F481),0))-DM481,0),MAX($P481-SUM(DV481:FJ481),0))</f>
        <v>0</v>
      </c>
      <c r="FL481" s="48" t="n">
        <f aca="false">MIN(MAX((HJ480*(1+HJ$5/Setup!$C$36)+IF($V481=43,N($F481),0))-DN481,0),MAX($P481-SUM(DV481:FK481),0))</f>
        <v>0</v>
      </c>
      <c r="FM481" s="48" t="n">
        <f aca="false">MIN(MAX((HK480*(1+HK$5/Setup!$C$36)+IF($V481=44,N($F481),0))-DO481,0),MAX($P481-SUM(DV481:FL481),0))</f>
        <v>0</v>
      </c>
      <c r="FN481" s="48" t="n">
        <f aca="false">MIN(MAX((HL480*(1+HL$5/Setup!$C$36)+IF($V481=45,N($F481),0))-DP481,0),MAX($P481-SUM(DV481:FM481),0))</f>
        <v>0</v>
      </c>
      <c r="FO481" s="48" t="n">
        <f aca="false">MIN(MAX((HM480*(1+HM$5/Setup!$C$36)+IF($V481=46,N($F481),0))-DQ481,0),MAX($P481-SUM(DV481:FN481),0))</f>
        <v>0</v>
      </c>
      <c r="FP481" s="48" t="n">
        <f aca="false">MIN(MAX((HN480*(1+HN$5/Setup!$C$36)+IF($V481=47,N($F481),0))-DR481,0),MAX($P481-SUM(DV481:FO481),0))</f>
        <v>0</v>
      </c>
      <c r="FQ481" s="48" t="n">
        <f aca="false">MIN(MAX((HO480*(1+HO$5/Setup!$C$36)+IF($V481=48,N($F481),0))-DS481,0),MAX($P481-SUM(DV481:FP481),0))</f>
        <v>0</v>
      </c>
      <c r="FR481" s="48" t="n">
        <f aca="false">MIN(MAX((HP480*(1+HP$5/Setup!$C$36)+IF($V481=49,N($F481),0))-DT481,0),MAX($P481-SUM(DV481:FQ481),0))</f>
        <v>0</v>
      </c>
      <c r="FS481" s="48" t="n">
        <f aca="false">MIN(MAX((HQ480*(1+HQ$5/Setup!$C$36)+IF($V481=50,N($F481),0))-DU481,0),MAX($P481-SUM(DV481:FR481),0))</f>
        <v>0</v>
      </c>
      <c r="FT481" s="48" t="n">
        <f aca="false">IF((FT480*(1+FT$5/Setup!$C$36)+IF($V481=1,N($F481),0))-BX481-DV481&lt;0.005,0,(FT480*(1+FT$5/Setup!$C$36)+IF($V481=1,N($F481),0))-BX481-DV481)</f>
        <v>0</v>
      </c>
      <c r="FU481" s="48" t="n">
        <f aca="false">IF((FU480*(1+FU$5/Setup!$C$36)+IF($V481=2,N($F481),0))-BY481-DW481&lt;0.005,0,(FU480*(1+FU$5/Setup!$C$36)+IF($V481=2,N($F481),0))-BY481-DW481)</f>
        <v>0</v>
      </c>
      <c r="FV481" s="48" t="n">
        <f aca="false">IF((FV480*(1+FV$5/Setup!$C$36)+IF($V481=3,N($F481),0))-BZ481-DX481&lt;0.005,0,(FV480*(1+FV$5/Setup!$C$36)+IF($V481=3,N($F481),0))-BZ481-DX481)</f>
        <v>0</v>
      </c>
      <c r="FW481" s="48" t="n">
        <f aca="false">IF((FW480*(1+FW$5/Setup!$C$36)+IF($V481=4,N($F481),0))-CA481-DY481&lt;0.005,0,(FW480*(1+FW$5/Setup!$C$36)+IF($V481=4,N($F481),0))-CA481-DY481)</f>
        <v>0</v>
      </c>
      <c r="FX481" s="48" t="n">
        <f aca="false">IF((FX480*(1+FX$5/Setup!$C$36)+IF($V481=5,N($F481),0))-CB481-DZ481&lt;0.005,0,(FX480*(1+FX$5/Setup!$C$36)+IF($V481=5,N($F481),0))-CB481-DZ481)</f>
        <v>0</v>
      </c>
      <c r="FY481" s="48" t="n">
        <f aca="false">IF((FY480*(1+FY$5/Setup!$C$36)+IF($V481=6,N($F481),0))-CC481-EA481&lt;0.005,0,(FY480*(1+FY$5/Setup!$C$36)+IF($V481=6,N($F481),0))-CC481-EA481)</f>
        <v>0</v>
      </c>
      <c r="FZ481" s="48" t="n">
        <f aca="false">IF((FZ480*(1+FZ$5/Setup!$C$36)+IF($V481=7,N($F481),0))-CD481-EB481&lt;0.005,0,(FZ480*(1+FZ$5/Setup!$C$36)+IF($V481=7,N($F481),0))-CD481-EB481)</f>
        <v>0</v>
      </c>
      <c r="GA481" s="48" t="n">
        <f aca="false">IF((GA480*(1+GA$5/Setup!$C$36)+IF($V481=8,N($F481),0))-CE481-EC481&lt;0.005,0,(GA480*(1+GA$5/Setup!$C$36)+IF($V481=8,N($F481),0))-CE481-EC481)</f>
        <v>0</v>
      </c>
      <c r="GB481" s="48" t="n">
        <f aca="false">IF((GB480*(1+GB$5/Setup!$C$36)+IF($V481=9,N($F481),0))-CF481-ED481&lt;0.005,0,(GB480*(1+GB$5/Setup!$C$36)+IF($V481=9,N($F481),0))-CF481-ED481)</f>
        <v>0</v>
      </c>
      <c r="GC481" s="48" t="n">
        <f aca="false">IF((GC480*(1+GC$5/Setup!$C$36)+IF($V481=10,N($F481),0))-CG481-EE481&lt;0.005,0,(GC480*(1+GC$5/Setup!$C$36)+IF($V481=10,N($F481),0))-CG481-EE481)</f>
        <v>0</v>
      </c>
      <c r="GD481" s="48" t="n">
        <f aca="false">IF((GD480*(1+GD$5/Setup!$C$36)+IF($V481=11,N($F481),0))-CH481-EF481&lt;0.005,0,(GD480*(1+GD$5/Setup!$C$36)+IF($V481=11,N($F481),0))-CH481-EF481)</f>
        <v>0</v>
      </c>
      <c r="GE481" s="48" t="n">
        <f aca="false">IF((GE480*(1+GE$5/Setup!$C$36)+IF($V481=12,N($F481),0))-CI481-EG481&lt;0.005,0,(GE480*(1+GE$5/Setup!$C$36)+IF($V481=12,N($F481),0))-CI481-EG481)</f>
        <v>0</v>
      </c>
      <c r="GF481" s="48" t="n">
        <f aca="false">IF((GF480*(1+GF$5/Setup!$C$36)+IF($V481=13,N($F481),0))-CJ481-EH481&lt;0.005,0,(GF480*(1+GF$5/Setup!$C$36)+IF($V481=13,N($F481),0))-CJ481-EH481)</f>
        <v>0</v>
      </c>
      <c r="GG481" s="48" t="n">
        <f aca="false">IF((GG480*(1+GG$5/Setup!$C$36)+IF($V481=14,N($F481),0))-CK481-EI481&lt;0.005,0,(GG480*(1+GG$5/Setup!$C$36)+IF($V481=14,N($F481),0))-CK481-EI481)</f>
        <v>0</v>
      </c>
      <c r="GH481" s="48" t="n">
        <f aca="false">IF((GH480*(1+GH$5/Setup!$C$36)+IF($V481=15,N($F481),0))-CL481-EJ481&lt;0.005,0,(GH480*(1+GH$5/Setup!$C$36)+IF($V481=15,N($F481),0))-CL481-EJ481)</f>
        <v>0</v>
      </c>
      <c r="GI481" s="48" t="n">
        <f aca="false">IF((GI480*(1+GI$5/Setup!$C$36)+IF($V481=16,N($F481),0))-CM481-EK481&lt;0.005,0,(GI480*(1+GI$5/Setup!$C$36)+IF($V481=16,N($F481),0))-CM481-EK481)</f>
        <v>0</v>
      </c>
      <c r="GJ481" s="48" t="n">
        <f aca="false">IF((GJ480*(1+GJ$5/Setup!$C$36)+IF($V481=17,N($F481),0))-CN481-EL481&lt;0.005,0,(GJ480*(1+GJ$5/Setup!$C$36)+IF($V481=17,N($F481),0))-CN481-EL481)</f>
        <v>0</v>
      </c>
      <c r="GK481" s="48" t="n">
        <f aca="false">IF((GK480*(1+GK$5/Setup!$C$36)+IF($V481=18,N($F481),0))-CO481-EM481&lt;0.005,0,(GK480*(1+GK$5/Setup!$C$36)+IF($V481=18,N($F481),0))-CO481-EM481)</f>
        <v>0</v>
      </c>
      <c r="GL481" s="48" t="n">
        <f aca="false">IF((GL480*(1+GL$5/Setup!$C$36)+IF($V481=19,N($F481),0))-CP481-EN481&lt;0.005,0,(GL480*(1+GL$5/Setup!$C$36)+IF($V481=19,N($F481),0))-CP481-EN481)</f>
        <v>0</v>
      </c>
      <c r="GM481" s="48" t="n">
        <f aca="false">IF((GM480*(1+GM$5/Setup!$C$36)+IF($V481=20,N($F481),0))-CQ481-EO481&lt;0.005,0,(GM480*(1+GM$5/Setup!$C$36)+IF($V481=20,N($F481),0))-CQ481-EO481)</f>
        <v>0</v>
      </c>
      <c r="GN481" s="48" t="n">
        <f aca="false">IF((GN480*(1+GN$5/Setup!$C$36)+IF($V481=21,N($F481),0))-CR481-EP481&lt;0.005,0,(GN480*(1+GN$5/Setup!$C$36)+IF($V481=21,N($F481),0))-CR481-EP481)</f>
        <v>0</v>
      </c>
      <c r="GO481" s="48" t="n">
        <f aca="false">IF((GO480*(1+GO$5/Setup!$C$36)+IF($V481=22,N($F481),0))-CS481-EQ481&lt;0.005,0,(GO480*(1+GO$5/Setup!$C$36)+IF($V481=22,N($F481),0))-CS481-EQ481)</f>
        <v>0</v>
      </c>
      <c r="GP481" s="48" t="n">
        <f aca="false">IF((GP480*(1+GP$5/Setup!$C$36)+IF($V481=23,N($F481),0))-CT481-ER481&lt;0.005,0,(GP480*(1+GP$5/Setup!$C$36)+IF($V481=23,N($F481),0))-CT481-ER481)</f>
        <v>0</v>
      </c>
      <c r="GQ481" s="48" t="n">
        <f aca="false">IF((GQ480*(1+GQ$5/Setup!$C$36)+IF($V481=24,N($F481),0))-CU481-ES481&lt;0.005,0,(GQ480*(1+GQ$5/Setup!$C$36)+IF($V481=24,N($F481),0))-CU481-ES481)</f>
        <v>0</v>
      </c>
      <c r="GR481" s="48" t="n">
        <f aca="false">IF((GR480*(1+GR$5/Setup!$C$36)+IF($V481=25,N($F481),0))-CV481-ET481&lt;0.005,0,(GR480*(1+GR$5/Setup!$C$36)+IF($V481=25,N($F481),0))-CV481-ET481)</f>
        <v>0</v>
      </c>
      <c r="GS481" s="48" t="n">
        <f aca="false">IF((GS480*(1+GS$5/Setup!$C$36)+IF($V481=26,N($F481),0))-CW481-EU481&lt;0.005,0,(GS480*(1+GS$5/Setup!$C$36)+IF($V481=26,N($F481),0))-CW481-EU481)</f>
        <v>0</v>
      </c>
      <c r="GT481" s="48" t="n">
        <f aca="false">IF((GT480*(1+GT$5/Setup!$C$36)+IF($V481=27,N($F481),0))-CX481-EV481&lt;0.005,0,(GT480*(1+GT$5/Setup!$C$36)+IF($V481=27,N($F481),0))-CX481-EV481)</f>
        <v>0</v>
      </c>
      <c r="GU481" s="48" t="n">
        <f aca="false">IF((GU480*(1+GU$5/Setup!$C$36)+IF($V481=28,N($F481),0))-CY481-EW481&lt;0.005,0,(GU480*(1+GU$5/Setup!$C$36)+IF($V481=28,N($F481),0))-CY481-EW481)</f>
        <v>0</v>
      </c>
      <c r="GV481" s="48" t="n">
        <f aca="false">IF((GV480*(1+GV$5/Setup!$C$36)+IF($V481=29,N($F481),0))-CZ481-EX481&lt;0.005,0,(GV480*(1+GV$5/Setup!$C$36)+IF($V481=29,N($F481),0))-CZ481-EX481)</f>
        <v>0</v>
      </c>
      <c r="GW481" s="48" t="n">
        <f aca="false">IF((GW480*(1+GW$5/Setup!$C$36)+IF($V481=30,N($F481),0))-DA481-EY481&lt;0.005,0,(GW480*(1+GW$5/Setup!$C$36)+IF($V481=30,N($F481),0))-DA481-EY481)</f>
        <v>0</v>
      </c>
      <c r="GX481" s="48" t="n">
        <f aca="false">IF((GX480*(1+GX$5/Setup!$C$36)+IF($V481=31,N($F481),0))-DB481-EZ481&lt;0.005,0,(GX480*(1+GX$5/Setup!$C$36)+IF($V481=31,N($F481),0))-DB481-EZ481)</f>
        <v>0</v>
      </c>
      <c r="GY481" s="48" t="n">
        <f aca="false">IF((GY480*(1+GY$5/Setup!$C$36)+IF($V481=32,N($F481),0))-DC481-FA481&lt;0.005,0,(GY480*(1+GY$5/Setup!$C$36)+IF($V481=32,N($F481),0))-DC481-FA481)</f>
        <v>0</v>
      </c>
      <c r="GZ481" s="48" t="n">
        <f aca="false">IF((GZ480*(1+GZ$5/Setup!$C$36)+IF($V481=33,N($F481),0))-DD481-FB481&lt;0.005,0,(GZ480*(1+GZ$5/Setup!$C$36)+IF($V481=33,N($F481),0))-DD481-FB481)</f>
        <v>0</v>
      </c>
      <c r="HA481" s="48" t="n">
        <f aca="false">IF((HA480*(1+HA$5/Setup!$C$36)+IF($V481=34,N($F481),0))-DE481-FC481&lt;0.005,0,(HA480*(1+HA$5/Setup!$C$36)+IF($V481=34,N($F481),0))-DE481-FC481)</f>
        <v>0</v>
      </c>
      <c r="HB481" s="48" t="n">
        <f aca="false">IF((HB480*(1+HB$5/Setup!$C$36)+IF($V481=35,N($F481),0))-DF481-FD481&lt;0.005,0,(HB480*(1+HB$5/Setup!$C$36)+IF($V481=35,N($F481),0))-DF481-FD481)</f>
        <v>0</v>
      </c>
      <c r="HC481" s="48" t="n">
        <f aca="false">IF((HC480*(1+HC$5/Setup!$C$36)+IF($V481=36,N($F481),0))-DG481-FE481&lt;0.005,0,(HC480*(1+HC$5/Setup!$C$36)+IF($V481=36,N($F481),0))-DG481-FE481)</f>
        <v>0</v>
      </c>
      <c r="HD481" s="48" t="n">
        <f aca="false">IF((HD480*(1+HD$5/Setup!$C$36)+IF($V481=37,N($F481),0))-DH481-FF481&lt;0.005,0,(HD480*(1+HD$5/Setup!$C$36)+IF($V481=37,N($F481),0))-DH481-FF481)</f>
        <v>0</v>
      </c>
      <c r="HE481" s="48" t="n">
        <f aca="false">IF((HE480*(1+HE$5/Setup!$C$36)+IF($V481=38,N($F481),0))-DI481-FG481&lt;0.005,0,(HE480*(1+HE$5/Setup!$C$36)+IF($V481=38,N($F481),0))-DI481-FG481)</f>
        <v>0</v>
      </c>
      <c r="HF481" s="48" t="n">
        <f aca="false">IF((HF480*(1+HF$5/Setup!$C$36)+IF($V481=39,N($F481),0))-DJ481-FH481&lt;0.005,0,(HF480*(1+HF$5/Setup!$C$36)+IF($V481=39,N($F481),0))-DJ481-FH481)</f>
        <v>0</v>
      </c>
      <c r="HG481" s="48" t="n">
        <f aca="false">IF((HG480*(1+HG$5/Setup!$C$36)+IF($V481=40,N($F481),0))-DK481-FI481&lt;0.005,0,(HG480*(1+HG$5/Setup!$C$36)+IF($V481=40,N($F481),0))-DK481-FI481)</f>
        <v>0</v>
      </c>
      <c r="HH481" s="48" t="n">
        <f aca="false">IF((HH480*(1+HH$5/Setup!$C$36)+IF($V481=41,N($F481),0))-DL481-FJ481&lt;0.005,0,(HH480*(1+HH$5/Setup!$C$36)+IF($V481=41,N($F481),0))-DL481-FJ481)</f>
        <v>0</v>
      </c>
      <c r="HI481" s="48" t="n">
        <f aca="false">IF((HI480*(1+HI$5/Setup!$C$36)+IF($V481=42,N($F481),0))-DM481-FK481&lt;0.005,0,(HI480*(1+HI$5/Setup!$C$36)+IF($V481=42,N($F481),0))-DM481-FK481)</f>
        <v>0</v>
      </c>
      <c r="HJ481" s="48" t="n">
        <f aca="false">IF((HJ480*(1+HJ$5/Setup!$C$36)+IF($V481=43,N($F481),0))-DN481-FL481&lt;0.005,0,(HJ480*(1+HJ$5/Setup!$C$36)+IF($V481=43,N($F481),0))-DN481-FL481)</f>
        <v>0</v>
      </c>
      <c r="HK481" s="48" t="n">
        <f aca="false">IF((HK480*(1+HK$5/Setup!$C$36)+IF($V481=44,N($F481),0))-DO481-FM481&lt;0.005,0,(HK480*(1+HK$5/Setup!$C$36)+IF($V481=44,N($F481),0))-DO481-FM481)</f>
        <v>0</v>
      </c>
      <c r="HL481" s="48" t="n">
        <f aca="false">IF((HL480*(1+HL$5/Setup!$C$36)+IF($V481=45,N($F481),0))-DP481-FN481&lt;0.005,0,(HL480*(1+HL$5/Setup!$C$36)+IF($V481=45,N($F481),0))-DP481-FN481)</f>
        <v>0</v>
      </c>
      <c r="HM481" s="48" t="n">
        <f aca="false">IF((HM480*(1+HM$5/Setup!$C$36)+IF($V481=46,N($F481),0))-DQ481-FO481&lt;0.005,0,(HM480*(1+HM$5/Setup!$C$36)+IF($V481=46,N($F481),0))-DQ481-FO481)</f>
        <v>0</v>
      </c>
      <c r="HN481" s="48" t="n">
        <f aca="false">IF((HN480*(1+HN$5/Setup!$C$36)+IF($V481=47,N($F481),0))-DR481-FP481&lt;0.005,0,(HN480*(1+HN$5/Setup!$C$36)+IF($V481=47,N($F481),0))-DR481-FP481)</f>
        <v>0</v>
      </c>
      <c r="HO481" s="48" t="n">
        <f aca="false">IF((HO480*(1+HO$5/Setup!$C$36)+IF($V481=48,N($F481),0))-DS481-FQ481&lt;0.005,0,(HO480*(1+HO$5/Setup!$C$36)+IF($V481=48,N($F481),0))-DS481-FQ481)</f>
        <v>0</v>
      </c>
      <c r="HP481" s="48" t="n">
        <f aca="false">IF((HP480*(1+HP$5/Setup!$C$36)+IF($V481=49,N($F481),0))-DT481-FR481&lt;0.005,0,(HP480*(1+HP$5/Setup!$C$36)+IF($V481=49,N($F481),0))-DT481-FR481)</f>
        <v>0</v>
      </c>
      <c r="HQ481" s="48" t="n">
        <f aca="false">IF((HQ480*(1+HQ$5/Setup!$C$36)+IF($V481=50,N($F481),0))-DU481-FS481&lt;0.005,0,(HQ480*(1+HQ$5/Setup!$C$36)+IF($V481=50,N($F481),0))-DU481-FS481)</f>
        <v>0</v>
      </c>
    </row>
    <row r="482" customFormat="false" ht="15" hidden="false" customHeight="false" outlineLevel="0" collapsed="false">
      <c r="A482" s="44" t="n">
        <v>474</v>
      </c>
      <c r="B482" s="45" t="n">
        <f aca="false">IF(Setup!$C$7="Every month",EDATE(Setup!$C$8,($A482-1)),IF(Setup!$C$7="Twice a month",DATE(YEAR(Setup!$C$8),MONTH(Setup!$C$8)+INT((($A482-1)+Setup!$C$41)/2),MIN(IF(MOD(($A482-1)+Setup!$C$41,2)=0,Setup!$C$39,Setup!$C$40),DAY(EOMONTH(DATE(YEAR(Setup!$C$8),MONTH(Setup!$C$8)+INT((($A482-1)+Setup!$C$41)/2),1),0)))),Setup!$C$8+($A482-1)*IF(Setup!$C$7="Every week",7,14)))</f>
        <v>52947</v>
      </c>
      <c r="C482" s="45" t="n">
        <f aca="false">IF(Setup!$C$7="Every month",EDATE(Setup!$C$8,$A482),IF(Setup!$C$7="Twice a month",DATE(YEAR(Setup!$C$8),MONTH(Setup!$C$8)+INT(($A482+Setup!$C$41)/2),MIN(IF(MOD($A482+Setup!$C$41,2)=0,Setup!$C$39,Setup!$C$40),DAY(EOMONTH(DATE(YEAR(Setup!$C$8),MONTH(Setup!$C$8)+INT(($A482+Setup!$C$41)/2),1),0)))),Setup!$C$8+$A482*IF(Setup!$C$7="Every week",7,14)))</f>
        <v>52961</v>
      </c>
      <c r="D482" s="46"/>
      <c r="E482" s="47"/>
      <c r="F482" s="47"/>
      <c r="G482" s="47"/>
      <c r="H482" s="47"/>
      <c r="I482" s="48" t="n">
        <f aca="false">N(Setup!$C$11)+N(E482)</f>
        <v>100</v>
      </c>
      <c r="J482" s="48" t="n">
        <f aca="false">MIN(Setup!$C$37,MAX(I482,0))</f>
        <v>9.23076923076923</v>
      </c>
      <c r="K482" s="48" t="n">
        <f aca="false">MIN(MAX(N(Setup!$C$14)-L481,0),MAX(I482-J482,0))</f>
        <v>0</v>
      </c>
      <c r="L482" s="48" t="n">
        <f aca="false">L481+K482-N(G482)</f>
        <v>500</v>
      </c>
      <c r="M482" s="48" t="n">
        <f aca="false">M481+J482-N(H482)</f>
        <v>4375.38461538459</v>
      </c>
      <c r="N482" s="48" t="n">
        <f aca="false">SUM(BX482:DU482)</f>
        <v>0</v>
      </c>
      <c r="O482" s="48" t="n">
        <f aca="false">SUM(Z482:BW482)-N482</f>
        <v>40</v>
      </c>
      <c r="P482" s="48" t="n">
        <f aca="false">MAX(I482-J482-K482,0)+O482</f>
        <v>130.769230769231</v>
      </c>
      <c r="Q482" s="48" t="n">
        <f aca="false">SUM(DV482:FS482)</f>
        <v>0</v>
      </c>
      <c r="R482" s="49" t="n">
        <f aca="false">N482+J482+K482+Q482</f>
        <v>9.23076923076923</v>
      </c>
      <c r="S482" s="48" t="n">
        <f aca="false">T482-T481-N(F482)+N482+Q482</f>
        <v>0</v>
      </c>
      <c r="T482" s="49" t="n">
        <f aca="false">SUM(FT482:HQ482)</f>
        <v>0</v>
      </c>
      <c r="U482" s="44" t="str">
        <f aca="false">IF(T481&lt;0.005,"",INDEX(Helpers!$C$2:$C$51,IF(_xlfn.MINIFS($DV$6:$FS$6,DV482:FS482,"&gt;0.005")=0,V482,_xlfn.MINIFS($DV$6:$FS$6,DV482:FS482,"&gt;0.005"))))</f>
        <v/>
      </c>
      <c r="V482" s="44" t="n">
        <f aca="false">IF(_xlfn.MINIFS($FT$6:$HQ$6,FT481:HQ481,"&gt;0.005")=0,1,_xlfn.MINIFS($FT$6:$HQ$6,FT481:HQ481,"&gt;0.005"))</f>
        <v>1</v>
      </c>
      <c r="W482" s="44" t="n">
        <f aca="false">IF(AND(D482&lt;&gt;"Paid",T481&gt;0.005),1,0)</f>
        <v>0</v>
      </c>
      <c r="X482" s="48" t="n">
        <f aca="false">SUMPRODUCT(((Helpers!$G$2:$G$51*(1+(Helpers!$D$2:$D$51+0.000000001)/12)^(($B482-Setup!$C$8)/(365.25/12))-Helpers!$E$2:$E$51*((1+(Helpers!$D$2:$D$51+0.000000001)/12)^(($B482-Setup!$C$8)/(365.25/12))-1)/((Helpers!$D$2:$D$51+0.000000001)/12))&gt;0)*(Helpers!$G$2:$G$51*(1+(Helpers!$D$2:$D$51+0.000000001)/12)^(($B482-Setup!$C$8)/(365.25/12))-Helpers!$E$2:$E$51*((1+(Helpers!$D$2:$D$51+0.000000001)/12)^(($B482-Setup!$C$8)/(365.25/12))-1)/((Helpers!$D$2:$D$51+0.000000001)/12)))</f>
        <v>0</v>
      </c>
      <c r="Y482" s="48"/>
      <c r="Z482" s="48" t="n">
        <f aca="false">IF(OR(N(Z$5)=0,Z$6=""),0,Z$5*((DATE(YEAR($B482),MONTH($B482),MIN(Z$6,DAY(EOMONTH($B482,0))))&gt;=$B482)*(DATE(YEAR($B482),MONTH($B482),MIN(Z$6,DAY(EOMONTH($B482,0))))&lt;$C482)+(DATE(YEAR($B482),MONTH($B482)+1,MIN(Z$6,DAY(EOMONTH($B482,1))))&gt;=$B482)*(DATE(YEAR($B482),MONTH($B482)+1,MIN(Z$6,DAY(EOMONTH($B482,1))))&lt;$C482)))</f>
        <v>0</v>
      </c>
      <c r="AA482" s="48" t="n">
        <f aca="false">IF(OR(N(AA$5)=0,AA$6=""),0,AA$5*((DATE(YEAR($B482),MONTH($B482),MIN(AA$6,DAY(EOMONTH($B482,0))))&gt;=$B482)*(DATE(YEAR($B482),MONTH($B482),MIN(AA$6,DAY(EOMONTH($B482,0))))&lt;$C482)+(DATE(YEAR($B482),MONTH($B482)+1,MIN(AA$6,DAY(EOMONTH($B482,1))))&gt;=$B482)*(DATE(YEAR($B482),MONTH($B482)+1,MIN(AA$6,DAY(EOMONTH($B482,1))))&lt;$C482)))</f>
        <v>40</v>
      </c>
      <c r="AB482" s="48" t="n">
        <f aca="false">IF(OR(N(AB$5)=0,AB$6=""),0,AB$5*((DATE(YEAR($B482),MONTH($B482),MIN(AB$6,DAY(EOMONTH($B482,0))))&gt;=$B482)*(DATE(YEAR($B482),MONTH($B482),MIN(AB$6,DAY(EOMONTH($B482,0))))&lt;$C482)+(DATE(YEAR($B482),MONTH($B482)+1,MIN(AB$6,DAY(EOMONTH($B482,1))))&gt;=$B482)*(DATE(YEAR($B482),MONTH($B482)+1,MIN(AB$6,DAY(EOMONTH($B482,1))))&lt;$C482)))</f>
        <v>0</v>
      </c>
      <c r="AC482" s="48" t="n">
        <f aca="false">IF(OR(N(AC$5)=0,AC$6=""),0,AC$5*((DATE(YEAR($B482),MONTH($B482),MIN(AC$6,DAY(EOMONTH($B482,0))))&gt;=$B482)*(DATE(YEAR($B482),MONTH($B482),MIN(AC$6,DAY(EOMONTH($B482,0))))&lt;$C482)+(DATE(YEAR($B482),MONTH($B482)+1,MIN(AC$6,DAY(EOMONTH($B482,1))))&gt;=$B482)*(DATE(YEAR($B482),MONTH($B482)+1,MIN(AC$6,DAY(EOMONTH($B482,1))))&lt;$C482)))</f>
        <v>0</v>
      </c>
      <c r="AD482" s="48" t="n">
        <f aca="false">IF(OR(N(AD$5)=0,AD$6=""),0,AD$5*((DATE(YEAR($B482),MONTH($B482),MIN(AD$6,DAY(EOMONTH($B482,0))))&gt;=$B482)*(DATE(YEAR($B482),MONTH($B482),MIN(AD$6,DAY(EOMONTH($B482,0))))&lt;$C482)+(DATE(YEAR($B482),MONTH($B482)+1,MIN(AD$6,DAY(EOMONTH($B482,1))))&gt;=$B482)*(DATE(YEAR($B482),MONTH($B482)+1,MIN(AD$6,DAY(EOMONTH($B482,1))))&lt;$C482)))</f>
        <v>0</v>
      </c>
      <c r="AE482" s="48" t="n">
        <f aca="false">IF(OR(N(AE$5)=0,AE$6=""),0,AE$5*((DATE(YEAR($B482),MONTH($B482),MIN(AE$6,DAY(EOMONTH($B482,0))))&gt;=$B482)*(DATE(YEAR($B482),MONTH($B482),MIN(AE$6,DAY(EOMONTH($B482,0))))&lt;$C482)+(DATE(YEAR($B482),MONTH($B482)+1,MIN(AE$6,DAY(EOMONTH($B482,1))))&gt;=$B482)*(DATE(YEAR($B482),MONTH($B482)+1,MIN(AE$6,DAY(EOMONTH($B482,1))))&lt;$C482)))</f>
        <v>0</v>
      </c>
      <c r="AF482" s="48" t="n">
        <f aca="false">IF(OR(N(AF$5)=0,AF$6=""),0,AF$5*((DATE(YEAR($B482),MONTH($B482),MIN(AF$6,DAY(EOMONTH($B482,0))))&gt;=$B482)*(DATE(YEAR($B482),MONTH($B482),MIN(AF$6,DAY(EOMONTH($B482,0))))&lt;$C482)+(DATE(YEAR($B482),MONTH($B482)+1,MIN(AF$6,DAY(EOMONTH($B482,1))))&gt;=$B482)*(DATE(YEAR($B482),MONTH($B482)+1,MIN(AF$6,DAY(EOMONTH($B482,1))))&lt;$C482)))</f>
        <v>0</v>
      </c>
      <c r="AG482" s="48" t="n">
        <f aca="false">IF(OR(N(AG$5)=0,AG$6=""),0,AG$5*((DATE(YEAR($B482),MONTH($B482),MIN(AG$6,DAY(EOMONTH($B482,0))))&gt;=$B482)*(DATE(YEAR($B482),MONTH($B482),MIN(AG$6,DAY(EOMONTH($B482,0))))&lt;$C482)+(DATE(YEAR($B482),MONTH($B482)+1,MIN(AG$6,DAY(EOMONTH($B482,1))))&gt;=$B482)*(DATE(YEAR($B482),MONTH($B482)+1,MIN(AG$6,DAY(EOMONTH($B482,1))))&lt;$C482)))</f>
        <v>0</v>
      </c>
      <c r="AH482" s="48" t="n">
        <f aca="false">IF(OR(N(AH$5)=0,AH$6=""),0,AH$5*((DATE(YEAR($B482),MONTH($B482),MIN(AH$6,DAY(EOMONTH($B482,0))))&gt;=$B482)*(DATE(YEAR($B482),MONTH($B482),MIN(AH$6,DAY(EOMONTH($B482,0))))&lt;$C482)+(DATE(YEAR($B482),MONTH($B482)+1,MIN(AH$6,DAY(EOMONTH($B482,1))))&gt;=$B482)*(DATE(YEAR($B482),MONTH($B482)+1,MIN(AH$6,DAY(EOMONTH($B482,1))))&lt;$C482)))</f>
        <v>0</v>
      </c>
      <c r="AI482" s="48" t="n">
        <f aca="false">IF(OR(N(AI$5)=0,AI$6=""),0,AI$5*((DATE(YEAR($B482),MONTH($B482),MIN(AI$6,DAY(EOMONTH($B482,0))))&gt;=$B482)*(DATE(YEAR($B482),MONTH($B482),MIN(AI$6,DAY(EOMONTH($B482,0))))&lt;$C482)+(DATE(YEAR($B482),MONTH($B482)+1,MIN(AI$6,DAY(EOMONTH($B482,1))))&gt;=$B482)*(DATE(YEAR($B482),MONTH($B482)+1,MIN(AI$6,DAY(EOMONTH($B482,1))))&lt;$C482)))</f>
        <v>0</v>
      </c>
      <c r="AJ482" s="48" t="n">
        <f aca="false">IF(OR(N(AJ$5)=0,AJ$6=""),0,AJ$5*((DATE(YEAR($B482),MONTH($B482),MIN(AJ$6,DAY(EOMONTH($B482,0))))&gt;=$B482)*(DATE(YEAR($B482),MONTH($B482),MIN(AJ$6,DAY(EOMONTH($B482,0))))&lt;$C482)+(DATE(YEAR($B482),MONTH($B482)+1,MIN(AJ$6,DAY(EOMONTH($B482,1))))&gt;=$B482)*(DATE(YEAR($B482),MONTH($B482)+1,MIN(AJ$6,DAY(EOMONTH($B482,1))))&lt;$C482)))</f>
        <v>0</v>
      </c>
      <c r="AK482" s="48" t="n">
        <f aca="false">IF(OR(N(AK$5)=0,AK$6=""),0,AK$5*((DATE(YEAR($B482),MONTH($B482),MIN(AK$6,DAY(EOMONTH($B482,0))))&gt;=$B482)*(DATE(YEAR($B482),MONTH($B482),MIN(AK$6,DAY(EOMONTH($B482,0))))&lt;$C482)+(DATE(YEAR($B482),MONTH($B482)+1,MIN(AK$6,DAY(EOMONTH($B482,1))))&gt;=$B482)*(DATE(YEAR($B482),MONTH($B482)+1,MIN(AK$6,DAY(EOMONTH($B482,1))))&lt;$C482)))</f>
        <v>0</v>
      </c>
      <c r="AL482" s="48" t="n">
        <f aca="false">IF(OR(N(AL$5)=0,AL$6=""),0,AL$5*((DATE(YEAR($B482),MONTH($B482),MIN(AL$6,DAY(EOMONTH($B482,0))))&gt;=$B482)*(DATE(YEAR($B482),MONTH($B482),MIN(AL$6,DAY(EOMONTH($B482,0))))&lt;$C482)+(DATE(YEAR($B482),MONTH($B482)+1,MIN(AL$6,DAY(EOMONTH($B482,1))))&gt;=$B482)*(DATE(YEAR($B482),MONTH($B482)+1,MIN(AL$6,DAY(EOMONTH($B482,1))))&lt;$C482)))</f>
        <v>0</v>
      </c>
      <c r="AM482" s="48" t="n">
        <f aca="false">IF(OR(N(AM$5)=0,AM$6=""),0,AM$5*((DATE(YEAR($B482),MONTH($B482),MIN(AM$6,DAY(EOMONTH($B482,0))))&gt;=$B482)*(DATE(YEAR($B482),MONTH($B482),MIN(AM$6,DAY(EOMONTH($B482,0))))&lt;$C482)+(DATE(YEAR($B482),MONTH($B482)+1,MIN(AM$6,DAY(EOMONTH($B482,1))))&gt;=$B482)*(DATE(YEAR($B482),MONTH($B482)+1,MIN(AM$6,DAY(EOMONTH($B482,1))))&lt;$C482)))</f>
        <v>0</v>
      </c>
      <c r="AN482" s="48" t="n">
        <f aca="false">IF(OR(N(AN$5)=0,AN$6=""),0,AN$5*((DATE(YEAR($B482),MONTH($B482),MIN(AN$6,DAY(EOMONTH($B482,0))))&gt;=$B482)*(DATE(YEAR($B482),MONTH($B482),MIN(AN$6,DAY(EOMONTH($B482,0))))&lt;$C482)+(DATE(YEAR($B482),MONTH($B482)+1,MIN(AN$6,DAY(EOMONTH($B482,1))))&gt;=$B482)*(DATE(YEAR($B482),MONTH($B482)+1,MIN(AN$6,DAY(EOMONTH($B482,1))))&lt;$C482)))</f>
        <v>0</v>
      </c>
      <c r="AO482" s="48" t="n">
        <f aca="false">IF(OR(N(AO$5)=0,AO$6=""),0,AO$5*((DATE(YEAR($B482),MONTH($B482),MIN(AO$6,DAY(EOMONTH($B482,0))))&gt;=$B482)*(DATE(YEAR($B482),MONTH($B482),MIN(AO$6,DAY(EOMONTH($B482,0))))&lt;$C482)+(DATE(YEAR($B482),MONTH($B482)+1,MIN(AO$6,DAY(EOMONTH($B482,1))))&gt;=$B482)*(DATE(YEAR($B482),MONTH($B482)+1,MIN(AO$6,DAY(EOMONTH($B482,1))))&lt;$C482)))</f>
        <v>0</v>
      </c>
      <c r="AP482" s="48" t="n">
        <f aca="false">IF(OR(N(AP$5)=0,AP$6=""),0,AP$5*((DATE(YEAR($B482),MONTH($B482),MIN(AP$6,DAY(EOMONTH($B482,0))))&gt;=$B482)*(DATE(YEAR($B482),MONTH($B482),MIN(AP$6,DAY(EOMONTH($B482,0))))&lt;$C482)+(DATE(YEAR($B482),MONTH($B482)+1,MIN(AP$6,DAY(EOMONTH($B482,1))))&gt;=$B482)*(DATE(YEAR($B482),MONTH($B482)+1,MIN(AP$6,DAY(EOMONTH($B482,1))))&lt;$C482)))</f>
        <v>0</v>
      </c>
      <c r="AQ482" s="48" t="n">
        <f aca="false">IF(OR(N(AQ$5)=0,AQ$6=""),0,AQ$5*((DATE(YEAR($B482),MONTH($B482),MIN(AQ$6,DAY(EOMONTH($B482,0))))&gt;=$B482)*(DATE(YEAR($B482),MONTH($B482),MIN(AQ$6,DAY(EOMONTH($B482,0))))&lt;$C482)+(DATE(YEAR($B482),MONTH($B482)+1,MIN(AQ$6,DAY(EOMONTH($B482,1))))&gt;=$B482)*(DATE(YEAR($B482),MONTH($B482)+1,MIN(AQ$6,DAY(EOMONTH($B482,1))))&lt;$C482)))</f>
        <v>0</v>
      </c>
      <c r="AR482" s="48" t="n">
        <f aca="false">IF(OR(N(AR$5)=0,AR$6=""),0,AR$5*((DATE(YEAR($B482),MONTH($B482),MIN(AR$6,DAY(EOMONTH($B482,0))))&gt;=$B482)*(DATE(YEAR($B482),MONTH($B482),MIN(AR$6,DAY(EOMONTH($B482,0))))&lt;$C482)+(DATE(YEAR($B482),MONTH($B482)+1,MIN(AR$6,DAY(EOMONTH($B482,1))))&gt;=$B482)*(DATE(YEAR($B482),MONTH($B482)+1,MIN(AR$6,DAY(EOMONTH($B482,1))))&lt;$C482)))</f>
        <v>0</v>
      </c>
      <c r="AS482" s="48" t="n">
        <f aca="false">IF(OR(N(AS$5)=0,AS$6=""),0,AS$5*((DATE(YEAR($B482),MONTH($B482),MIN(AS$6,DAY(EOMONTH($B482,0))))&gt;=$B482)*(DATE(YEAR($B482),MONTH($B482),MIN(AS$6,DAY(EOMONTH($B482,0))))&lt;$C482)+(DATE(YEAR($B482),MONTH($B482)+1,MIN(AS$6,DAY(EOMONTH($B482,1))))&gt;=$B482)*(DATE(YEAR($B482),MONTH($B482)+1,MIN(AS$6,DAY(EOMONTH($B482,1))))&lt;$C482)))</f>
        <v>0</v>
      </c>
      <c r="AT482" s="48" t="n">
        <f aca="false">IF(OR(N(AT$5)=0,AT$6=""),0,AT$5*((DATE(YEAR($B482),MONTH($B482),MIN(AT$6,DAY(EOMONTH($B482,0))))&gt;=$B482)*(DATE(YEAR($B482),MONTH($B482),MIN(AT$6,DAY(EOMONTH($B482,0))))&lt;$C482)+(DATE(YEAR($B482),MONTH($B482)+1,MIN(AT$6,DAY(EOMONTH($B482,1))))&gt;=$B482)*(DATE(YEAR($B482),MONTH($B482)+1,MIN(AT$6,DAY(EOMONTH($B482,1))))&lt;$C482)))</f>
        <v>0</v>
      </c>
      <c r="AU482" s="48" t="n">
        <f aca="false">IF(OR(N(AU$5)=0,AU$6=""),0,AU$5*((DATE(YEAR($B482),MONTH($B482),MIN(AU$6,DAY(EOMONTH($B482,0))))&gt;=$B482)*(DATE(YEAR($B482),MONTH($B482),MIN(AU$6,DAY(EOMONTH($B482,0))))&lt;$C482)+(DATE(YEAR($B482),MONTH($B482)+1,MIN(AU$6,DAY(EOMONTH($B482,1))))&gt;=$B482)*(DATE(YEAR($B482),MONTH($B482)+1,MIN(AU$6,DAY(EOMONTH($B482,1))))&lt;$C482)))</f>
        <v>0</v>
      </c>
      <c r="AV482" s="48" t="n">
        <f aca="false">IF(OR(N(AV$5)=0,AV$6=""),0,AV$5*((DATE(YEAR($B482),MONTH($B482),MIN(AV$6,DAY(EOMONTH($B482,0))))&gt;=$B482)*(DATE(YEAR($B482),MONTH($B482),MIN(AV$6,DAY(EOMONTH($B482,0))))&lt;$C482)+(DATE(YEAR($B482),MONTH($B482)+1,MIN(AV$6,DAY(EOMONTH($B482,1))))&gt;=$B482)*(DATE(YEAR($B482),MONTH($B482)+1,MIN(AV$6,DAY(EOMONTH($B482,1))))&lt;$C482)))</f>
        <v>0</v>
      </c>
      <c r="AW482" s="48" t="n">
        <f aca="false">IF(OR(N(AW$5)=0,AW$6=""),0,AW$5*((DATE(YEAR($B482),MONTH($B482),MIN(AW$6,DAY(EOMONTH($B482,0))))&gt;=$B482)*(DATE(YEAR($B482),MONTH($B482),MIN(AW$6,DAY(EOMONTH($B482,0))))&lt;$C482)+(DATE(YEAR($B482),MONTH($B482)+1,MIN(AW$6,DAY(EOMONTH($B482,1))))&gt;=$B482)*(DATE(YEAR($B482),MONTH($B482)+1,MIN(AW$6,DAY(EOMONTH($B482,1))))&lt;$C482)))</f>
        <v>0</v>
      </c>
      <c r="AX482" s="48" t="n">
        <f aca="false">IF(OR(N(AX$5)=0,AX$6=""),0,AX$5*((DATE(YEAR($B482),MONTH($B482),MIN(AX$6,DAY(EOMONTH($B482,0))))&gt;=$B482)*(DATE(YEAR($B482),MONTH($B482),MIN(AX$6,DAY(EOMONTH($B482,0))))&lt;$C482)+(DATE(YEAR($B482),MONTH($B482)+1,MIN(AX$6,DAY(EOMONTH($B482,1))))&gt;=$B482)*(DATE(YEAR($B482),MONTH($B482)+1,MIN(AX$6,DAY(EOMONTH($B482,1))))&lt;$C482)))</f>
        <v>0</v>
      </c>
      <c r="AY482" s="48" t="n">
        <f aca="false">IF(OR(N(AY$5)=0,AY$6=""),0,AY$5*((DATE(YEAR($B482),MONTH($B482),MIN(AY$6,DAY(EOMONTH($B482,0))))&gt;=$B482)*(DATE(YEAR($B482),MONTH($B482),MIN(AY$6,DAY(EOMONTH($B482,0))))&lt;$C482)+(DATE(YEAR($B482),MONTH($B482)+1,MIN(AY$6,DAY(EOMONTH($B482,1))))&gt;=$B482)*(DATE(YEAR($B482),MONTH($B482)+1,MIN(AY$6,DAY(EOMONTH($B482,1))))&lt;$C482)))</f>
        <v>0</v>
      </c>
      <c r="AZ482" s="48" t="n">
        <f aca="false">IF(OR(N(AZ$5)=0,AZ$6=""),0,AZ$5*((DATE(YEAR($B482),MONTH($B482),MIN(AZ$6,DAY(EOMONTH($B482,0))))&gt;=$B482)*(DATE(YEAR($B482),MONTH($B482),MIN(AZ$6,DAY(EOMONTH($B482,0))))&lt;$C482)+(DATE(YEAR($B482),MONTH($B482)+1,MIN(AZ$6,DAY(EOMONTH($B482,1))))&gt;=$B482)*(DATE(YEAR($B482),MONTH($B482)+1,MIN(AZ$6,DAY(EOMONTH($B482,1))))&lt;$C482)))</f>
        <v>0</v>
      </c>
      <c r="BA482" s="48" t="n">
        <f aca="false">IF(OR(N(BA$5)=0,BA$6=""),0,BA$5*((DATE(YEAR($B482),MONTH($B482),MIN(BA$6,DAY(EOMONTH($B482,0))))&gt;=$B482)*(DATE(YEAR($B482),MONTH($B482),MIN(BA$6,DAY(EOMONTH($B482,0))))&lt;$C482)+(DATE(YEAR($B482),MONTH($B482)+1,MIN(BA$6,DAY(EOMONTH($B482,1))))&gt;=$B482)*(DATE(YEAR($B482),MONTH($B482)+1,MIN(BA$6,DAY(EOMONTH($B482,1))))&lt;$C482)))</f>
        <v>0</v>
      </c>
      <c r="BB482" s="48" t="n">
        <f aca="false">IF(OR(N(BB$5)=0,BB$6=""),0,BB$5*((DATE(YEAR($B482),MONTH($B482),MIN(BB$6,DAY(EOMONTH($B482,0))))&gt;=$B482)*(DATE(YEAR($B482),MONTH($B482),MIN(BB$6,DAY(EOMONTH($B482,0))))&lt;$C482)+(DATE(YEAR($B482),MONTH($B482)+1,MIN(BB$6,DAY(EOMONTH($B482,1))))&gt;=$B482)*(DATE(YEAR($B482),MONTH($B482)+1,MIN(BB$6,DAY(EOMONTH($B482,1))))&lt;$C482)))</f>
        <v>0</v>
      </c>
      <c r="BC482" s="48" t="n">
        <f aca="false">IF(OR(N(BC$5)=0,BC$6=""),0,BC$5*((DATE(YEAR($B482),MONTH($B482),MIN(BC$6,DAY(EOMONTH($B482,0))))&gt;=$B482)*(DATE(YEAR($B482),MONTH($B482),MIN(BC$6,DAY(EOMONTH($B482,0))))&lt;$C482)+(DATE(YEAR($B482),MONTH($B482)+1,MIN(BC$6,DAY(EOMONTH($B482,1))))&gt;=$B482)*(DATE(YEAR($B482),MONTH($B482)+1,MIN(BC$6,DAY(EOMONTH($B482,1))))&lt;$C482)))</f>
        <v>0</v>
      </c>
      <c r="BD482" s="48" t="n">
        <f aca="false">IF(OR(N(BD$5)=0,BD$6=""),0,BD$5*((DATE(YEAR($B482),MONTH($B482),MIN(BD$6,DAY(EOMONTH($B482,0))))&gt;=$B482)*(DATE(YEAR($B482),MONTH($B482),MIN(BD$6,DAY(EOMONTH($B482,0))))&lt;$C482)+(DATE(YEAR($B482),MONTH($B482)+1,MIN(BD$6,DAY(EOMONTH($B482,1))))&gt;=$B482)*(DATE(YEAR($B482),MONTH($B482)+1,MIN(BD$6,DAY(EOMONTH($B482,1))))&lt;$C482)))</f>
        <v>0</v>
      </c>
      <c r="BE482" s="48" t="n">
        <f aca="false">IF(OR(N(BE$5)=0,BE$6=""),0,BE$5*((DATE(YEAR($B482),MONTH($B482),MIN(BE$6,DAY(EOMONTH($B482,0))))&gt;=$B482)*(DATE(YEAR($B482),MONTH($B482),MIN(BE$6,DAY(EOMONTH($B482,0))))&lt;$C482)+(DATE(YEAR($B482),MONTH($B482)+1,MIN(BE$6,DAY(EOMONTH($B482,1))))&gt;=$B482)*(DATE(YEAR($B482),MONTH($B482)+1,MIN(BE$6,DAY(EOMONTH($B482,1))))&lt;$C482)))</f>
        <v>0</v>
      </c>
      <c r="BF482" s="48" t="n">
        <f aca="false">IF(OR(N(BF$5)=0,BF$6=""),0,BF$5*((DATE(YEAR($B482),MONTH($B482),MIN(BF$6,DAY(EOMONTH($B482,0))))&gt;=$B482)*(DATE(YEAR($B482),MONTH($B482),MIN(BF$6,DAY(EOMONTH($B482,0))))&lt;$C482)+(DATE(YEAR($B482),MONTH($B482)+1,MIN(BF$6,DAY(EOMONTH($B482,1))))&gt;=$B482)*(DATE(YEAR($B482),MONTH($B482)+1,MIN(BF$6,DAY(EOMONTH($B482,1))))&lt;$C482)))</f>
        <v>0</v>
      </c>
      <c r="BG482" s="48" t="n">
        <f aca="false">IF(OR(N(BG$5)=0,BG$6=""),0,BG$5*((DATE(YEAR($B482),MONTH($B482),MIN(BG$6,DAY(EOMONTH($B482,0))))&gt;=$B482)*(DATE(YEAR($B482),MONTH($B482),MIN(BG$6,DAY(EOMONTH($B482,0))))&lt;$C482)+(DATE(YEAR($B482),MONTH($B482)+1,MIN(BG$6,DAY(EOMONTH($B482,1))))&gt;=$B482)*(DATE(YEAR($B482),MONTH($B482)+1,MIN(BG$6,DAY(EOMONTH($B482,1))))&lt;$C482)))</f>
        <v>0</v>
      </c>
      <c r="BH482" s="48" t="n">
        <f aca="false">IF(OR(N(BH$5)=0,BH$6=""),0,BH$5*((DATE(YEAR($B482),MONTH($B482),MIN(BH$6,DAY(EOMONTH($B482,0))))&gt;=$B482)*(DATE(YEAR($B482),MONTH($B482),MIN(BH$6,DAY(EOMONTH($B482,0))))&lt;$C482)+(DATE(YEAR($B482),MONTH($B482)+1,MIN(BH$6,DAY(EOMONTH($B482,1))))&gt;=$B482)*(DATE(YEAR($B482),MONTH($B482)+1,MIN(BH$6,DAY(EOMONTH($B482,1))))&lt;$C482)))</f>
        <v>0</v>
      </c>
      <c r="BI482" s="48" t="n">
        <f aca="false">IF(OR(N(BI$5)=0,BI$6=""),0,BI$5*((DATE(YEAR($B482),MONTH($B482),MIN(BI$6,DAY(EOMONTH($B482,0))))&gt;=$B482)*(DATE(YEAR($B482),MONTH($B482),MIN(BI$6,DAY(EOMONTH($B482,0))))&lt;$C482)+(DATE(YEAR($B482),MONTH($B482)+1,MIN(BI$6,DAY(EOMONTH($B482,1))))&gt;=$B482)*(DATE(YEAR($B482),MONTH($B482)+1,MIN(BI$6,DAY(EOMONTH($B482,1))))&lt;$C482)))</f>
        <v>0</v>
      </c>
      <c r="BJ482" s="48" t="n">
        <f aca="false">IF(OR(N(BJ$5)=0,BJ$6=""),0,BJ$5*((DATE(YEAR($B482),MONTH($B482),MIN(BJ$6,DAY(EOMONTH($B482,0))))&gt;=$B482)*(DATE(YEAR($B482),MONTH($B482),MIN(BJ$6,DAY(EOMONTH($B482,0))))&lt;$C482)+(DATE(YEAR($B482),MONTH($B482)+1,MIN(BJ$6,DAY(EOMONTH($B482,1))))&gt;=$B482)*(DATE(YEAR($B482),MONTH($B482)+1,MIN(BJ$6,DAY(EOMONTH($B482,1))))&lt;$C482)))</f>
        <v>0</v>
      </c>
      <c r="BK482" s="48" t="n">
        <f aca="false">IF(OR(N(BK$5)=0,BK$6=""),0,BK$5*((DATE(YEAR($B482),MONTH($B482),MIN(BK$6,DAY(EOMONTH($B482,0))))&gt;=$B482)*(DATE(YEAR($B482),MONTH($B482),MIN(BK$6,DAY(EOMONTH($B482,0))))&lt;$C482)+(DATE(YEAR($B482),MONTH($B482)+1,MIN(BK$6,DAY(EOMONTH($B482,1))))&gt;=$B482)*(DATE(YEAR($B482),MONTH($B482)+1,MIN(BK$6,DAY(EOMONTH($B482,1))))&lt;$C482)))</f>
        <v>0</v>
      </c>
      <c r="BL482" s="48" t="n">
        <f aca="false">IF(OR(N(BL$5)=0,BL$6=""),0,BL$5*((DATE(YEAR($B482),MONTH($B482),MIN(BL$6,DAY(EOMONTH($B482,0))))&gt;=$B482)*(DATE(YEAR($B482),MONTH($B482),MIN(BL$6,DAY(EOMONTH($B482,0))))&lt;$C482)+(DATE(YEAR($B482),MONTH($B482)+1,MIN(BL$6,DAY(EOMONTH($B482,1))))&gt;=$B482)*(DATE(YEAR($B482),MONTH($B482)+1,MIN(BL$6,DAY(EOMONTH($B482,1))))&lt;$C482)))</f>
        <v>0</v>
      </c>
      <c r="BM482" s="48" t="n">
        <f aca="false">IF(OR(N(BM$5)=0,BM$6=""),0,BM$5*((DATE(YEAR($B482),MONTH($B482),MIN(BM$6,DAY(EOMONTH($B482,0))))&gt;=$B482)*(DATE(YEAR($B482),MONTH($B482),MIN(BM$6,DAY(EOMONTH($B482,0))))&lt;$C482)+(DATE(YEAR($B482),MONTH($B482)+1,MIN(BM$6,DAY(EOMONTH($B482,1))))&gt;=$B482)*(DATE(YEAR($B482),MONTH($B482)+1,MIN(BM$6,DAY(EOMONTH($B482,1))))&lt;$C482)))</f>
        <v>0</v>
      </c>
      <c r="BN482" s="48" t="n">
        <f aca="false">IF(OR(N(BN$5)=0,BN$6=""),0,BN$5*((DATE(YEAR($B482),MONTH($B482),MIN(BN$6,DAY(EOMONTH($B482,0))))&gt;=$B482)*(DATE(YEAR($B482),MONTH($B482),MIN(BN$6,DAY(EOMONTH($B482,0))))&lt;$C482)+(DATE(YEAR($B482),MONTH($B482)+1,MIN(BN$6,DAY(EOMONTH($B482,1))))&gt;=$B482)*(DATE(YEAR($B482),MONTH($B482)+1,MIN(BN$6,DAY(EOMONTH($B482,1))))&lt;$C482)))</f>
        <v>0</v>
      </c>
      <c r="BO482" s="48" t="n">
        <f aca="false">IF(OR(N(BO$5)=0,BO$6=""),0,BO$5*((DATE(YEAR($B482),MONTH($B482),MIN(BO$6,DAY(EOMONTH($B482,0))))&gt;=$B482)*(DATE(YEAR($B482),MONTH($B482),MIN(BO$6,DAY(EOMONTH($B482,0))))&lt;$C482)+(DATE(YEAR($B482),MONTH($B482)+1,MIN(BO$6,DAY(EOMONTH($B482,1))))&gt;=$B482)*(DATE(YEAR($B482),MONTH($B482)+1,MIN(BO$6,DAY(EOMONTH($B482,1))))&lt;$C482)))</f>
        <v>0</v>
      </c>
      <c r="BP482" s="48" t="n">
        <f aca="false">IF(OR(N(BP$5)=0,BP$6=""),0,BP$5*((DATE(YEAR($B482),MONTH($B482),MIN(BP$6,DAY(EOMONTH($B482,0))))&gt;=$B482)*(DATE(YEAR($B482),MONTH($B482),MIN(BP$6,DAY(EOMONTH($B482,0))))&lt;$C482)+(DATE(YEAR($B482),MONTH($B482)+1,MIN(BP$6,DAY(EOMONTH($B482,1))))&gt;=$B482)*(DATE(YEAR($B482),MONTH($B482)+1,MIN(BP$6,DAY(EOMONTH($B482,1))))&lt;$C482)))</f>
        <v>0</v>
      </c>
      <c r="BQ482" s="48" t="n">
        <f aca="false">IF(OR(N(BQ$5)=0,BQ$6=""),0,BQ$5*((DATE(YEAR($B482),MONTH($B482),MIN(BQ$6,DAY(EOMONTH($B482,0))))&gt;=$B482)*(DATE(YEAR($B482),MONTH($B482),MIN(BQ$6,DAY(EOMONTH($B482,0))))&lt;$C482)+(DATE(YEAR($B482),MONTH($B482)+1,MIN(BQ$6,DAY(EOMONTH($B482,1))))&gt;=$B482)*(DATE(YEAR($B482),MONTH($B482)+1,MIN(BQ$6,DAY(EOMONTH($B482,1))))&lt;$C482)))</f>
        <v>0</v>
      </c>
      <c r="BR482" s="48" t="n">
        <f aca="false">IF(OR(N(BR$5)=0,BR$6=""),0,BR$5*((DATE(YEAR($B482),MONTH($B482),MIN(BR$6,DAY(EOMONTH($B482,0))))&gt;=$B482)*(DATE(YEAR($B482),MONTH($B482),MIN(BR$6,DAY(EOMONTH($B482,0))))&lt;$C482)+(DATE(YEAR($B482),MONTH($B482)+1,MIN(BR$6,DAY(EOMONTH($B482,1))))&gt;=$B482)*(DATE(YEAR($B482),MONTH($B482)+1,MIN(BR$6,DAY(EOMONTH($B482,1))))&lt;$C482)))</f>
        <v>0</v>
      </c>
      <c r="BS482" s="48" t="n">
        <f aca="false">IF(OR(N(BS$5)=0,BS$6=""),0,BS$5*((DATE(YEAR($B482),MONTH($B482),MIN(BS$6,DAY(EOMONTH($B482,0))))&gt;=$B482)*(DATE(YEAR($B482),MONTH($B482),MIN(BS$6,DAY(EOMONTH($B482,0))))&lt;$C482)+(DATE(YEAR($B482),MONTH($B482)+1,MIN(BS$6,DAY(EOMONTH($B482,1))))&gt;=$B482)*(DATE(YEAR($B482),MONTH($B482)+1,MIN(BS$6,DAY(EOMONTH($B482,1))))&lt;$C482)))</f>
        <v>0</v>
      </c>
      <c r="BT482" s="48" t="n">
        <f aca="false">IF(OR(N(BT$5)=0,BT$6=""),0,BT$5*((DATE(YEAR($B482),MONTH($B482),MIN(BT$6,DAY(EOMONTH($B482,0))))&gt;=$B482)*(DATE(YEAR($B482),MONTH($B482),MIN(BT$6,DAY(EOMONTH($B482,0))))&lt;$C482)+(DATE(YEAR($B482),MONTH($B482)+1,MIN(BT$6,DAY(EOMONTH($B482,1))))&gt;=$B482)*(DATE(YEAR($B482),MONTH($B482)+1,MIN(BT$6,DAY(EOMONTH($B482,1))))&lt;$C482)))</f>
        <v>0</v>
      </c>
      <c r="BU482" s="48" t="n">
        <f aca="false">IF(OR(N(BU$5)=0,BU$6=""),0,BU$5*((DATE(YEAR($B482),MONTH($B482),MIN(BU$6,DAY(EOMONTH($B482,0))))&gt;=$B482)*(DATE(YEAR($B482),MONTH($B482),MIN(BU$6,DAY(EOMONTH($B482,0))))&lt;$C482)+(DATE(YEAR($B482),MONTH($B482)+1,MIN(BU$6,DAY(EOMONTH($B482,1))))&gt;=$B482)*(DATE(YEAR($B482),MONTH($B482)+1,MIN(BU$6,DAY(EOMONTH($B482,1))))&lt;$C482)))</f>
        <v>0</v>
      </c>
      <c r="BV482" s="48" t="n">
        <f aca="false">IF(OR(N(BV$5)=0,BV$6=""),0,BV$5*((DATE(YEAR($B482),MONTH($B482),MIN(BV$6,DAY(EOMONTH($B482,0))))&gt;=$B482)*(DATE(YEAR($B482),MONTH($B482),MIN(BV$6,DAY(EOMONTH($B482,0))))&lt;$C482)+(DATE(YEAR($B482),MONTH($B482)+1,MIN(BV$6,DAY(EOMONTH($B482,1))))&gt;=$B482)*(DATE(YEAR($B482),MONTH($B482)+1,MIN(BV$6,DAY(EOMONTH($B482,1))))&lt;$C482)))</f>
        <v>0</v>
      </c>
      <c r="BW482" s="48" t="n">
        <f aca="false">IF(OR(N(BW$5)=0,BW$6=""),0,BW$5*((DATE(YEAR($B482),MONTH($B482),MIN(BW$6,DAY(EOMONTH($B482,0))))&gt;=$B482)*(DATE(YEAR($B482),MONTH($B482),MIN(BW$6,DAY(EOMONTH($B482,0))))&lt;$C482)+(DATE(YEAR($B482),MONTH($B482)+1,MIN(BW$6,DAY(EOMONTH($B482,1))))&gt;=$B482)*(DATE(YEAR($B482),MONTH($B482)+1,MIN(BW$6,DAY(EOMONTH($B482,1))))&lt;$C482)))</f>
        <v>0</v>
      </c>
      <c r="BX482" s="48" t="n">
        <f aca="false">MIN(Z482,(FT481*(1+FT$5/Setup!$C$36)+IF($V482=1,N($F482),0)))</f>
        <v>0</v>
      </c>
      <c r="BY482" s="48" t="n">
        <f aca="false">MIN(AA482,(FU481*(1+FU$5/Setup!$C$36)+IF($V482=2,N($F482),0)))</f>
        <v>0</v>
      </c>
      <c r="BZ482" s="48" t="n">
        <f aca="false">MIN(AB482,(FV481*(1+FV$5/Setup!$C$36)+IF($V482=3,N($F482),0)))</f>
        <v>0</v>
      </c>
      <c r="CA482" s="48" t="n">
        <f aca="false">MIN(AC482,(FW481*(1+FW$5/Setup!$C$36)+IF($V482=4,N($F482),0)))</f>
        <v>0</v>
      </c>
      <c r="CB482" s="48" t="n">
        <f aca="false">MIN(AD482,(FX481*(1+FX$5/Setup!$C$36)+IF($V482=5,N($F482),0)))</f>
        <v>0</v>
      </c>
      <c r="CC482" s="48" t="n">
        <f aca="false">MIN(AE482,(FY481*(1+FY$5/Setup!$C$36)+IF($V482=6,N($F482),0)))</f>
        <v>0</v>
      </c>
      <c r="CD482" s="48" t="n">
        <f aca="false">MIN(AF482,(FZ481*(1+FZ$5/Setup!$C$36)+IF($V482=7,N($F482),0)))</f>
        <v>0</v>
      </c>
      <c r="CE482" s="48" t="n">
        <f aca="false">MIN(AG482,(GA481*(1+GA$5/Setup!$C$36)+IF($V482=8,N($F482),0)))</f>
        <v>0</v>
      </c>
      <c r="CF482" s="48" t="n">
        <f aca="false">MIN(AH482,(GB481*(1+GB$5/Setup!$C$36)+IF($V482=9,N($F482),0)))</f>
        <v>0</v>
      </c>
      <c r="CG482" s="48" t="n">
        <f aca="false">MIN(AI482,(GC481*(1+GC$5/Setup!$C$36)+IF($V482=10,N($F482),0)))</f>
        <v>0</v>
      </c>
      <c r="CH482" s="48" t="n">
        <f aca="false">MIN(AJ482,(GD481*(1+GD$5/Setup!$C$36)+IF($V482=11,N($F482),0)))</f>
        <v>0</v>
      </c>
      <c r="CI482" s="48" t="n">
        <f aca="false">MIN(AK482,(GE481*(1+GE$5/Setup!$C$36)+IF($V482=12,N($F482),0)))</f>
        <v>0</v>
      </c>
      <c r="CJ482" s="48" t="n">
        <f aca="false">MIN(AL482,(GF481*(1+GF$5/Setup!$C$36)+IF($V482=13,N($F482),0)))</f>
        <v>0</v>
      </c>
      <c r="CK482" s="48" t="n">
        <f aca="false">MIN(AM482,(GG481*(1+GG$5/Setup!$C$36)+IF($V482=14,N($F482),0)))</f>
        <v>0</v>
      </c>
      <c r="CL482" s="48" t="n">
        <f aca="false">MIN(AN482,(GH481*(1+GH$5/Setup!$C$36)+IF($V482=15,N($F482),0)))</f>
        <v>0</v>
      </c>
      <c r="CM482" s="48" t="n">
        <f aca="false">MIN(AO482,(GI481*(1+GI$5/Setup!$C$36)+IF($V482=16,N($F482),0)))</f>
        <v>0</v>
      </c>
      <c r="CN482" s="48" t="n">
        <f aca="false">MIN(AP482,(GJ481*(1+GJ$5/Setup!$C$36)+IF($V482=17,N($F482),0)))</f>
        <v>0</v>
      </c>
      <c r="CO482" s="48" t="n">
        <f aca="false">MIN(AQ482,(GK481*(1+GK$5/Setup!$C$36)+IF($V482=18,N($F482),0)))</f>
        <v>0</v>
      </c>
      <c r="CP482" s="48" t="n">
        <f aca="false">MIN(AR482,(GL481*(1+GL$5/Setup!$C$36)+IF($V482=19,N($F482),0)))</f>
        <v>0</v>
      </c>
      <c r="CQ482" s="48" t="n">
        <f aca="false">MIN(AS482,(GM481*(1+GM$5/Setup!$C$36)+IF($V482=20,N($F482),0)))</f>
        <v>0</v>
      </c>
      <c r="CR482" s="48" t="n">
        <f aca="false">MIN(AT482,(GN481*(1+GN$5/Setup!$C$36)+IF($V482=21,N($F482),0)))</f>
        <v>0</v>
      </c>
      <c r="CS482" s="48" t="n">
        <f aca="false">MIN(AU482,(GO481*(1+GO$5/Setup!$C$36)+IF($V482=22,N($F482),0)))</f>
        <v>0</v>
      </c>
      <c r="CT482" s="48" t="n">
        <f aca="false">MIN(AV482,(GP481*(1+GP$5/Setup!$C$36)+IF($V482=23,N($F482),0)))</f>
        <v>0</v>
      </c>
      <c r="CU482" s="48" t="n">
        <f aca="false">MIN(AW482,(GQ481*(1+GQ$5/Setup!$C$36)+IF($V482=24,N($F482),0)))</f>
        <v>0</v>
      </c>
      <c r="CV482" s="48" t="n">
        <f aca="false">MIN(AX482,(GR481*(1+GR$5/Setup!$C$36)+IF($V482=25,N($F482),0)))</f>
        <v>0</v>
      </c>
      <c r="CW482" s="48" t="n">
        <f aca="false">MIN(AY482,(GS481*(1+GS$5/Setup!$C$36)+IF($V482=26,N($F482),0)))</f>
        <v>0</v>
      </c>
      <c r="CX482" s="48" t="n">
        <f aca="false">MIN(AZ482,(GT481*(1+GT$5/Setup!$C$36)+IF($V482=27,N($F482),0)))</f>
        <v>0</v>
      </c>
      <c r="CY482" s="48" t="n">
        <f aca="false">MIN(BA482,(GU481*(1+GU$5/Setup!$C$36)+IF($V482=28,N($F482),0)))</f>
        <v>0</v>
      </c>
      <c r="CZ482" s="48" t="n">
        <f aca="false">MIN(BB482,(GV481*(1+GV$5/Setup!$C$36)+IF($V482=29,N($F482),0)))</f>
        <v>0</v>
      </c>
      <c r="DA482" s="48" t="n">
        <f aca="false">MIN(BC482,(GW481*(1+GW$5/Setup!$C$36)+IF($V482=30,N($F482),0)))</f>
        <v>0</v>
      </c>
      <c r="DB482" s="48" t="n">
        <f aca="false">MIN(BD482,(GX481*(1+GX$5/Setup!$C$36)+IF($V482=31,N($F482),0)))</f>
        <v>0</v>
      </c>
      <c r="DC482" s="48" t="n">
        <f aca="false">MIN(BE482,(GY481*(1+GY$5/Setup!$C$36)+IF($V482=32,N($F482),0)))</f>
        <v>0</v>
      </c>
      <c r="DD482" s="48" t="n">
        <f aca="false">MIN(BF482,(GZ481*(1+GZ$5/Setup!$C$36)+IF($V482=33,N($F482),0)))</f>
        <v>0</v>
      </c>
      <c r="DE482" s="48" t="n">
        <f aca="false">MIN(BG482,(HA481*(1+HA$5/Setup!$C$36)+IF($V482=34,N($F482),0)))</f>
        <v>0</v>
      </c>
      <c r="DF482" s="48" t="n">
        <f aca="false">MIN(BH482,(HB481*(1+HB$5/Setup!$C$36)+IF($V482=35,N($F482),0)))</f>
        <v>0</v>
      </c>
      <c r="DG482" s="48" t="n">
        <f aca="false">MIN(BI482,(HC481*(1+HC$5/Setup!$C$36)+IF($V482=36,N($F482),0)))</f>
        <v>0</v>
      </c>
      <c r="DH482" s="48" t="n">
        <f aca="false">MIN(BJ482,(HD481*(1+HD$5/Setup!$C$36)+IF($V482=37,N($F482),0)))</f>
        <v>0</v>
      </c>
      <c r="DI482" s="48" t="n">
        <f aca="false">MIN(BK482,(HE481*(1+HE$5/Setup!$C$36)+IF($V482=38,N($F482),0)))</f>
        <v>0</v>
      </c>
      <c r="DJ482" s="48" t="n">
        <f aca="false">MIN(BL482,(HF481*(1+HF$5/Setup!$C$36)+IF($V482=39,N($F482),0)))</f>
        <v>0</v>
      </c>
      <c r="DK482" s="48" t="n">
        <f aca="false">MIN(BM482,(HG481*(1+HG$5/Setup!$C$36)+IF($V482=40,N($F482),0)))</f>
        <v>0</v>
      </c>
      <c r="DL482" s="48" t="n">
        <f aca="false">MIN(BN482,(HH481*(1+HH$5/Setup!$C$36)+IF($V482=41,N($F482),0)))</f>
        <v>0</v>
      </c>
      <c r="DM482" s="48" t="n">
        <f aca="false">MIN(BO482,(HI481*(1+HI$5/Setup!$C$36)+IF($V482=42,N($F482),0)))</f>
        <v>0</v>
      </c>
      <c r="DN482" s="48" t="n">
        <f aca="false">MIN(BP482,(HJ481*(1+HJ$5/Setup!$C$36)+IF($V482=43,N($F482),0)))</f>
        <v>0</v>
      </c>
      <c r="DO482" s="48" t="n">
        <f aca="false">MIN(BQ482,(HK481*(1+HK$5/Setup!$C$36)+IF($V482=44,N($F482),0)))</f>
        <v>0</v>
      </c>
      <c r="DP482" s="48" t="n">
        <f aca="false">MIN(BR482,(HL481*(1+HL$5/Setup!$C$36)+IF($V482=45,N($F482),0)))</f>
        <v>0</v>
      </c>
      <c r="DQ482" s="48" t="n">
        <f aca="false">MIN(BS482,(HM481*(1+HM$5/Setup!$C$36)+IF($V482=46,N($F482),0)))</f>
        <v>0</v>
      </c>
      <c r="DR482" s="48" t="n">
        <f aca="false">MIN(BT482,(HN481*(1+HN$5/Setup!$C$36)+IF($V482=47,N($F482),0)))</f>
        <v>0</v>
      </c>
      <c r="DS482" s="48" t="n">
        <f aca="false">MIN(BU482,(HO481*(1+HO$5/Setup!$C$36)+IF($V482=48,N($F482),0)))</f>
        <v>0</v>
      </c>
      <c r="DT482" s="48" t="n">
        <f aca="false">MIN(BV482,(HP481*(1+HP$5/Setup!$C$36)+IF($V482=49,N($F482),0)))</f>
        <v>0</v>
      </c>
      <c r="DU482" s="48" t="n">
        <f aca="false">MIN(BW482,(HQ481*(1+HQ$5/Setup!$C$36)+IF($V482=50,N($F482),0)))</f>
        <v>0</v>
      </c>
      <c r="DV482" s="48" t="n">
        <f aca="false">MIN(MAX((FT481*(1+FT$5/Setup!$C$36)+IF($V482=1,N($F482),0))-BX482,0),MAX($P482-0,0))</f>
        <v>0</v>
      </c>
      <c r="DW482" s="48" t="n">
        <f aca="false">MIN(MAX((FU481*(1+FU$5/Setup!$C$36)+IF($V482=2,N($F482),0))-BY482,0),MAX($P482-SUM(DV482:DV482),0))</f>
        <v>0</v>
      </c>
      <c r="DX482" s="48" t="n">
        <f aca="false">MIN(MAX((FV481*(1+FV$5/Setup!$C$36)+IF($V482=3,N($F482),0))-BZ482,0),MAX($P482-SUM(DV482:DW482),0))</f>
        <v>0</v>
      </c>
      <c r="DY482" s="48" t="n">
        <f aca="false">MIN(MAX((FW481*(1+FW$5/Setup!$C$36)+IF($V482=4,N($F482),0))-CA482,0),MAX($P482-SUM(DV482:DX482),0))</f>
        <v>0</v>
      </c>
      <c r="DZ482" s="48" t="n">
        <f aca="false">MIN(MAX((FX481*(1+FX$5/Setup!$C$36)+IF($V482=5,N($F482),0))-CB482,0),MAX($P482-SUM(DV482:DY482),0))</f>
        <v>0</v>
      </c>
      <c r="EA482" s="48" t="n">
        <f aca="false">MIN(MAX((FY481*(1+FY$5/Setup!$C$36)+IF($V482=6,N($F482),0))-CC482,0),MAX($P482-SUM(DV482:DZ482),0))</f>
        <v>0</v>
      </c>
      <c r="EB482" s="48" t="n">
        <f aca="false">MIN(MAX((FZ481*(1+FZ$5/Setup!$C$36)+IF($V482=7,N($F482),0))-CD482,0),MAX($P482-SUM(DV482:EA482),0))</f>
        <v>0</v>
      </c>
      <c r="EC482" s="48" t="n">
        <f aca="false">MIN(MAX((GA481*(1+GA$5/Setup!$C$36)+IF($V482=8,N($F482),0))-CE482,0),MAX($P482-SUM(DV482:EB482),0))</f>
        <v>0</v>
      </c>
      <c r="ED482" s="48" t="n">
        <f aca="false">MIN(MAX((GB481*(1+GB$5/Setup!$C$36)+IF($V482=9,N($F482),0))-CF482,0),MAX($P482-SUM(DV482:EC482),0))</f>
        <v>0</v>
      </c>
      <c r="EE482" s="48" t="n">
        <f aca="false">MIN(MAX((GC481*(1+GC$5/Setup!$C$36)+IF($V482=10,N($F482),0))-CG482,0),MAX($P482-SUM(DV482:ED482),0))</f>
        <v>0</v>
      </c>
      <c r="EF482" s="48" t="n">
        <f aca="false">MIN(MAX((GD481*(1+GD$5/Setup!$C$36)+IF($V482=11,N($F482),0))-CH482,0),MAX($P482-SUM(DV482:EE482),0))</f>
        <v>0</v>
      </c>
      <c r="EG482" s="48" t="n">
        <f aca="false">MIN(MAX((GE481*(1+GE$5/Setup!$C$36)+IF($V482=12,N($F482),0))-CI482,0),MAX($P482-SUM(DV482:EF482),0))</f>
        <v>0</v>
      </c>
      <c r="EH482" s="48" t="n">
        <f aca="false">MIN(MAX((GF481*(1+GF$5/Setup!$C$36)+IF($V482=13,N($F482),0))-CJ482,0),MAX($P482-SUM(DV482:EG482),0))</f>
        <v>0</v>
      </c>
      <c r="EI482" s="48" t="n">
        <f aca="false">MIN(MAX((GG481*(1+GG$5/Setup!$C$36)+IF($V482=14,N($F482),0))-CK482,0),MAX($P482-SUM(DV482:EH482),0))</f>
        <v>0</v>
      </c>
      <c r="EJ482" s="48" t="n">
        <f aca="false">MIN(MAX((GH481*(1+GH$5/Setup!$C$36)+IF($V482=15,N($F482),0))-CL482,0),MAX($P482-SUM(DV482:EI482),0))</f>
        <v>0</v>
      </c>
      <c r="EK482" s="48" t="n">
        <f aca="false">MIN(MAX((GI481*(1+GI$5/Setup!$C$36)+IF($V482=16,N($F482),0))-CM482,0),MAX($P482-SUM(DV482:EJ482),0))</f>
        <v>0</v>
      </c>
      <c r="EL482" s="48" t="n">
        <f aca="false">MIN(MAX((GJ481*(1+GJ$5/Setup!$C$36)+IF($V482=17,N($F482),0))-CN482,0),MAX($P482-SUM(DV482:EK482),0))</f>
        <v>0</v>
      </c>
      <c r="EM482" s="48" t="n">
        <f aca="false">MIN(MAX((GK481*(1+GK$5/Setup!$C$36)+IF($V482=18,N($F482),0))-CO482,0),MAX($P482-SUM(DV482:EL482),0))</f>
        <v>0</v>
      </c>
      <c r="EN482" s="48" t="n">
        <f aca="false">MIN(MAX((GL481*(1+GL$5/Setup!$C$36)+IF($V482=19,N($F482),0))-CP482,0),MAX($P482-SUM(DV482:EM482),0))</f>
        <v>0</v>
      </c>
      <c r="EO482" s="48" t="n">
        <f aca="false">MIN(MAX((GM481*(1+GM$5/Setup!$C$36)+IF($V482=20,N($F482),0))-CQ482,0),MAX($P482-SUM(DV482:EN482),0))</f>
        <v>0</v>
      </c>
      <c r="EP482" s="48" t="n">
        <f aca="false">MIN(MAX((GN481*(1+GN$5/Setup!$C$36)+IF($V482=21,N($F482),0))-CR482,0),MAX($P482-SUM(DV482:EO482),0))</f>
        <v>0</v>
      </c>
      <c r="EQ482" s="48" t="n">
        <f aca="false">MIN(MAX((GO481*(1+GO$5/Setup!$C$36)+IF($V482=22,N($F482),0))-CS482,0),MAX($P482-SUM(DV482:EP482),0))</f>
        <v>0</v>
      </c>
      <c r="ER482" s="48" t="n">
        <f aca="false">MIN(MAX((GP481*(1+GP$5/Setup!$C$36)+IF($V482=23,N($F482),0))-CT482,0),MAX($P482-SUM(DV482:EQ482),0))</f>
        <v>0</v>
      </c>
      <c r="ES482" s="48" t="n">
        <f aca="false">MIN(MAX((GQ481*(1+GQ$5/Setup!$C$36)+IF($V482=24,N($F482),0))-CU482,0),MAX($P482-SUM(DV482:ER482),0))</f>
        <v>0</v>
      </c>
      <c r="ET482" s="48" t="n">
        <f aca="false">MIN(MAX((GR481*(1+GR$5/Setup!$C$36)+IF($V482=25,N($F482),0))-CV482,0),MAX($P482-SUM(DV482:ES482),0))</f>
        <v>0</v>
      </c>
      <c r="EU482" s="48" t="n">
        <f aca="false">MIN(MAX((GS481*(1+GS$5/Setup!$C$36)+IF($V482=26,N($F482),0))-CW482,0),MAX($P482-SUM(DV482:ET482),0))</f>
        <v>0</v>
      </c>
      <c r="EV482" s="48" t="n">
        <f aca="false">MIN(MAX((GT481*(1+GT$5/Setup!$C$36)+IF($V482=27,N($F482),0))-CX482,0),MAX($P482-SUM(DV482:EU482),0))</f>
        <v>0</v>
      </c>
      <c r="EW482" s="48" t="n">
        <f aca="false">MIN(MAX((GU481*(1+GU$5/Setup!$C$36)+IF($V482=28,N($F482),0))-CY482,0),MAX($P482-SUM(DV482:EV482),0))</f>
        <v>0</v>
      </c>
      <c r="EX482" s="48" t="n">
        <f aca="false">MIN(MAX((GV481*(1+GV$5/Setup!$C$36)+IF($V482=29,N($F482),0))-CZ482,0),MAX($P482-SUM(DV482:EW482),0))</f>
        <v>0</v>
      </c>
      <c r="EY482" s="48" t="n">
        <f aca="false">MIN(MAX((GW481*(1+GW$5/Setup!$C$36)+IF($V482=30,N($F482),0))-DA482,0),MAX($P482-SUM(DV482:EX482),0))</f>
        <v>0</v>
      </c>
      <c r="EZ482" s="48" t="n">
        <f aca="false">MIN(MAX((GX481*(1+GX$5/Setup!$C$36)+IF($V482=31,N($F482),0))-DB482,0),MAX($P482-SUM(DV482:EY482),0))</f>
        <v>0</v>
      </c>
      <c r="FA482" s="48" t="n">
        <f aca="false">MIN(MAX((GY481*(1+GY$5/Setup!$C$36)+IF($V482=32,N($F482),0))-DC482,0),MAX($P482-SUM(DV482:EZ482),0))</f>
        <v>0</v>
      </c>
      <c r="FB482" s="48" t="n">
        <f aca="false">MIN(MAX((GZ481*(1+GZ$5/Setup!$C$36)+IF($V482=33,N($F482),0))-DD482,0),MAX($P482-SUM(DV482:FA482),0))</f>
        <v>0</v>
      </c>
      <c r="FC482" s="48" t="n">
        <f aca="false">MIN(MAX((HA481*(1+HA$5/Setup!$C$36)+IF($V482=34,N($F482),0))-DE482,0),MAX($P482-SUM(DV482:FB482),0))</f>
        <v>0</v>
      </c>
      <c r="FD482" s="48" t="n">
        <f aca="false">MIN(MAX((HB481*(1+HB$5/Setup!$C$36)+IF($V482=35,N($F482),0))-DF482,0),MAX($P482-SUM(DV482:FC482),0))</f>
        <v>0</v>
      </c>
      <c r="FE482" s="48" t="n">
        <f aca="false">MIN(MAX((HC481*(1+HC$5/Setup!$C$36)+IF($V482=36,N($F482),0))-DG482,0),MAX($P482-SUM(DV482:FD482),0))</f>
        <v>0</v>
      </c>
      <c r="FF482" s="48" t="n">
        <f aca="false">MIN(MAX((HD481*(1+HD$5/Setup!$C$36)+IF($V482=37,N($F482),0))-DH482,0),MAX($P482-SUM(DV482:FE482),0))</f>
        <v>0</v>
      </c>
      <c r="FG482" s="48" t="n">
        <f aca="false">MIN(MAX((HE481*(1+HE$5/Setup!$C$36)+IF($V482=38,N($F482),0))-DI482,0),MAX($P482-SUM(DV482:FF482),0))</f>
        <v>0</v>
      </c>
      <c r="FH482" s="48" t="n">
        <f aca="false">MIN(MAX((HF481*(1+HF$5/Setup!$C$36)+IF($V482=39,N($F482),0))-DJ482,0),MAX($P482-SUM(DV482:FG482),0))</f>
        <v>0</v>
      </c>
      <c r="FI482" s="48" t="n">
        <f aca="false">MIN(MAX((HG481*(1+HG$5/Setup!$C$36)+IF($V482=40,N($F482),0))-DK482,0),MAX($P482-SUM(DV482:FH482),0))</f>
        <v>0</v>
      </c>
      <c r="FJ482" s="48" t="n">
        <f aca="false">MIN(MAX((HH481*(1+HH$5/Setup!$C$36)+IF($V482=41,N($F482),0))-DL482,0),MAX($P482-SUM(DV482:FI482),0))</f>
        <v>0</v>
      </c>
      <c r="FK482" s="48" t="n">
        <f aca="false">MIN(MAX((HI481*(1+HI$5/Setup!$C$36)+IF($V482=42,N($F482),0))-DM482,0),MAX($P482-SUM(DV482:FJ482),0))</f>
        <v>0</v>
      </c>
      <c r="FL482" s="48" t="n">
        <f aca="false">MIN(MAX((HJ481*(1+HJ$5/Setup!$C$36)+IF($V482=43,N($F482),0))-DN482,0),MAX($P482-SUM(DV482:FK482),0))</f>
        <v>0</v>
      </c>
      <c r="FM482" s="48" t="n">
        <f aca="false">MIN(MAX((HK481*(1+HK$5/Setup!$C$36)+IF($V482=44,N($F482),0))-DO482,0),MAX($P482-SUM(DV482:FL482),0))</f>
        <v>0</v>
      </c>
      <c r="FN482" s="48" t="n">
        <f aca="false">MIN(MAX((HL481*(1+HL$5/Setup!$C$36)+IF($V482=45,N($F482),0))-DP482,0),MAX($P482-SUM(DV482:FM482),0))</f>
        <v>0</v>
      </c>
      <c r="FO482" s="48" t="n">
        <f aca="false">MIN(MAX((HM481*(1+HM$5/Setup!$C$36)+IF($V482=46,N($F482),0))-DQ482,0),MAX($P482-SUM(DV482:FN482),0))</f>
        <v>0</v>
      </c>
      <c r="FP482" s="48" t="n">
        <f aca="false">MIN(MAX((HN481*(1+HN$5/Setup!$C$36)+IF($V482=47,N($F482),0))-DR482,0),MAX($P482-SUM(DV482:FO482),0))</f>
        <v>0</v>
      </c>
      <c r="FQ482" s="48" t="n">
        <f aca="false">MIN(MAX((HO481*(1+HO$5/Setup!$C$36)+IF($V482=48,N($F482),0))-DS482,0),MAX($P482-SUM(DV482:FP482),0))</f>
        <v>0</v>
      </c>
      <c r="FR482" s="48" t="n">
        <f aca="false">MIN(MAX((HP481*(1+HP$5/Setup!$C$36)+IF($V482=49,N($F482),0))-DT482,0),MAX($P482-SUM(DV482:FQ482),0))</f>
        <v>0</v>
      </c>
      <c r="FS482" s="48" t="n">
        <f aca="false">MIN(MAX((HQ481*(1+HQ$5/Setup!$C$36)+IF($V482=50,N($F482),0))-DU482,0),MAX($P482-SUM(DV482:FR482),0))</f>
        <v>0</v>
      </c>
      <c r="FT482" s="48" t="n">
        <f aca="false">IF((FT481*(1+FT$5/Setup!$C$36)+IF($V482=1,N($F482),0))-BX482-DV482&lt;0.005,0,(FT481*(1+FT$5/Setup!$C$36)+IF($V482=1,N($F482),0))-BX482-DV482)</f>
        <v>0</v>
      </c>
      <c r="FU482" s="48" t="n">
        <f aca="false">IF((FU481*(1+FU$5/Setup!$C$36)+IF($V482=2,N($F482),0))-BY482-DW482&lt;0.005,0,(FU481*(1+FU$5/Setup!$C$36)+IF($V482=2,N($F482),0))-BY482-DW482)</f>
        <v>0</v>
      </c>
      <c r="FV482" s="48" t="n">
        <f aca="false">IF((FV481*(1+FV$5/Setup!$C$36)+IF($V482=3,N($F482),0))-BZ482-DX482&lt;0.005,0,(FV481*(1+FV$5/Setup!$C$36)+IF($V482=3,N($F482),0))-BZ482-DX482)</f>
        <v>0</v>
      </c>
      <c r="FW482" s="48" t="n">
        <f aca="false">IF((FW481*(1+FW$5/Setup!$C$36)+IF($V482=4,N($F482),0))-CA482-DY482&lt;0.005,0,(FW481*(1+FW$5/Setup!$C$36)+IF($V482=4,N($F482),0))-CA482-DY482)</f>
        <v>0</v>
      </c>
      <c r="FX482" s="48" t="n">
        <f aca="false">IF((FX481*(1+FX$5/Setup!$C$36)+IF($V482=5,N($F482),0))-CB482-DZ482&lt;0.005,0,(FX481*(1+FX$5/Setup!$C$36)+IF($V482=5,N($F482),0))-CB482-DZ482)</f>
        <v>0</v>
      </c>
      <c r="FY482" s="48" t="n">
        <f aca="false">IF((FY481*(1+FY$5/Setup!$C$36)+IF($V482=6,N($F482),0))-CC482-EA482&lt;0.005,0,(FY481*(1+FY$5/Setup!$C$36)+IF($V482=6,N($F482),0))-CC482-EA482)</f>
        <v>0</v>
      </c>
      <c r="FZ482" s="48" t="n">
        <f aca="false">IF((FZ481*(1+FZ$5/Setup!$C$36)+IF($V482=7,N($F482),0))-CD482-EB482&lt;0.005,0,(FZ481*(1+FZ$5/Setup!$C$36)+IF($V482=7,N($F482),0))-CD482-EB482)</f>
        <v>0</v>
      </c>
      <c r="GA482" s="48" t="n">
        <f aca="false">IF((GA481*(1+GA$5/Setup!$C$36)+IF($V482=8,N($F482),0))-CE482-EC482&lt;0.005,0,(GA481*(1+GA$5/Setup!$C$36)+IF($V482=8,N($F482),0))-CE482-EC482)</f>
        <v>0</v>
      </c>
      <c r="GB482" s="48" t="n">
        <f aca="false">IF((GB481*(1+GB$5/Setup!$C$36)+IF($V482=9,N($F482),0))-CF482-ED482&lt;0.005,0,(GB481*(1+GB$5/Setup!$C$36)+IF($V482=9,N($F482),0))-CF482-ED482)</f>
        <v>0</v>
      </c>
      <c r="GC482" s="48" t="n">
        <f aca="false">IF((GC481*(1+GC$5/Setup!$C$36)+IF($V482=10,N($F482),0))-CG482-EE482&lt;0.005,0,(GC481*(1+GC$5/Setup!$C$36)+IF($V482=10,N($F482),0))-CG482-EE482)</f>
        <v>0</v>
      </c>
      <c r="GD482" s="48" t="n">
        <f aca="false">IF((GD481*(1+GD$5/Setup!$C$36)+IF($V482=11,N($F482),0))-CH482-EF482&lt;0.005,0,(GD481*(1+GD$5/Setup!$C$36)+IF($V482=11,N($F482),0))-CH482-EF482)</f>
        <v>0</v>
      </c>
      <c r="GE482" s="48" t="n">
        <f aca="false">IF((GE481*(1+GE$5/Setup!$C$36)+IF($V482=12,N($F482),0))-CI482-EG482&lt;0.005,0,(GE481*(1+GE$5/Setup!$C$36)+IF($V482=12,N($F482),0))-CI482-EG482)</f>
        <v>0</v>
      </c>
      <c r="GF482" s="48" t="n">
        <f aca="false">IF((GF481*(1+GF$5/Setup!$C$36)+IF($V482=13,N($F482),0))-CJ482-EH482&lt;0.005,0,(GF481*(1+GF$5/Setup!$C$36)+IF($V482=13,N($F482),0))-CJ482-EH482)</f>
        <v>0</v>
      </c>
      <c r="GG482" s="48" t="n">
        <f aca="false">IF((GG481*(1+GG$5/Setup!$C$36)+IF($V482=14,N($F482),0))-CK482-EI482&lt;0.005,0,(GG481*(1+GG$5/Setup!$C$36)+IF($V482=14,N($F482),0))-CK482-EI482)</f>
        <v>0</v>
      </c>
      <c r="GH482" s="48" t="n">
        <f aca="false">IF((GH481*(1+GH$5/Setup!$C$36)+IF($V482=15,N($F482),0))-CL482-EJ482&lt;0.005,0,(GH481*(1+GH$5/Setup!$C$36)+IF($V482=15,N($F482),0))-CL482-EJ482)</f>
        <v>0</v>
      </c>
      <c r="GI482" s="48" t="n">
        <f aca="false">IF((GI481*(1+GI$5/Setup!$C$36)+IF($V482=16,N($F482),0))-CM482-EK482&lt;0.005,0,(GI481*(1+GI$5/Setup!$C$36)+IF($V482=16,N($F482),0))-CM482-EK482)</f>
        <v>0</v>
      </c>
      <c r="GJ482" s="48" t="n">
        <f aca="false">IF((GJ481*(1+GJ$5/Setup!$C$36)+IF($V482=17,N($F482),0))-CN482-EL482&lt;0.005,0,(GJ481*(1+GJ$5/Setup!$C$36)+IF($V482=17,N($F482),0))-CN482-EL482)</f>
        <v>0</v>
      </c>
      <c r="GK482" s="48" t="n">
        <f aca="false">IF((GK481*(1+GK$5/Setup!$C$36)+IF($V482=18,N($F482),0))-CO482-EM482&lt;0.005,0,(GK481*(1+GK$5/Setup!$C$36)+IF($V482=18,N($F482),0))-CO482-EM482)</f>
        <v>0</v>
      </c>
      <c r="GL482" s="48" t="n">
        <f aca="false">IF((GL481*(1+GL$5/Setup!$C$36)+IF($V482=19,N($F482),0))-CP482-EN482&lt;0.005,0,(GL481*(1+GL$5/Setup!$C$36)+IF($V482=19,N($F482),0))-CP482-EN482)</f>
        <v>0</v>
      </c>
      <c r="GM482" s="48" t="n">
        <f aca="false">IF((GM481*(1+GM$5/Setup!$C$36)+IF($V482=20,N($F482),0))-CQ482-EO482&lt;0.005,0,(GM481*(1+GM$5/Setup!$C$36)+IF($V482=20,N($F482),0))-CQ482-EO482)</f>
        <v>0</v>
      </c>
      <c r="GN482" s="48" t="n">
        <f aca="false">IF((GN481*(1+GN$5/Setup!$C$36)+IF($V482=21,N($F482),0))-CR482-EP482&lt;0.005,0,(GN481*(1+GN$5/Setup!$C$36)+IF($V482=21,N($F482),0))-CR482-EP482)</f>
        <v>0</v>
      </c>
      <c r="GO482" s="48" t="n">
        <f aca="false">IF((GO481*(1+GO$5/Setup!$C$36)+IF($V482=22,N($F482),0))-CS482-EQ482&lt;0.005,0,(GO481*(1+GO$5/Setup!$C$36)+IF($V482=22,N($F482),0))-CS482-EQ482)</f>
        <v>0</v>
      </c>
      <c r="GP482" s="48" t="n">
        <f aca="false">IF((GP481*(1+GP$5/Setup!$C$36)+IF($V482=23,N($F482),0))-CT482-ER482&lt;0.005,0,(GP481*(1+GP$5/Setup!$C$36)+IF($V482=23,N($F482),0))-CT482-ER482)</f>
        <v>0</v>
      </c>
      <c r="GQ482" s="48" t="n">
        <f aca="false">IF((GQ481*(1+GQ$5/Setup!$C$36)+IF($V482=24,N($F482),0))-CU482-ES482&lt;0.005,0,(GQ481*(1+GQ$5/Setup!$C$36)+IF($V482=24,N($F482),0))-CU482-ES482)</f>
        <v>0</v>
      </c>
      <c r="GR482" s="48" t="n">
        <f aca="false">IF((GR481*(1+GR$5/Setup!$C$36)+IF($V482=25,N($F482),0))-CV482-ET482&lt;0.005,0,(GR481*(1+GR$5/Setup!$C$36)+IF($V482=25,N($F482),0))-CV482-ET482)</f>
        <v>0</v>
      </c>
      <c r="GS482" s="48" t="n">
        <f aca="false">IF((GS481*(1+GS$5/Setup!$C$36)+IF($V482=26,N($F482),0))-CW482-EU482&lt;0.005,0,(GS481*(1+GS$5/Setup!$C$36)+IF($V482=26,N($F482),0))-CW482-EU482)</f>
        <v>0</v>
      </c>
      <c r="GT482" s="48" t="n">
        <f aca="false">IF((GT481*(1+GT$5/Setup!$C$36)+IF($V482=27,N($F482),0))-CX482-EV482&lt;0.005,0,(GT481*(1+GT$5/Setup!$C$36)+IF($V482=27,N($F482),0))-CX482-EV482)</f>
        <v>0</v>
      </c>
      <c r="GU482" s="48" t="n">
        <f aca="false">IF((GU481*(1+GU$5/Setup!$C$36)+IF($V482=28,N($F482),0))-CY482-EW482&lt;0.005,0,(GU481*(1+GU$5/Setup!$C$36)+IF($V482=28,N($F482),0))-CY482-EW482)</f>
        <v>0</v>
      </c>
      <c r="GV482" s="48" t="n">
        <f aca="false">IF((GV481*(1+GV$5/Setup!$C$36)+IF($V482=29,N($F482),0))-CZ482-EX482&lt;0.005,0,(GV481*(1+GV$5/Setup!$C$36)+IF($V482=29,N($F482),0))-CZ482-EX482)</f>
        <v>0</v>
      </c>
      <c r="GW482" s="48" t="n">
        <f aca="false">IF((GW481*(1+GW$5/Setup!$C$36)+IF($V482=30,N($F482),0))-DA482-EY482&lt;0.005,0,(GW481*(1+GW$5/Setup!$C$36)+IF($V482=30,N($F482),0))-DA482-EY482)</f>
        <v>0</v>
      </c>
      <c r="GX482" s="48" t="n">
        <f aca="false">IF((GX481*(1+GX$5/Setup!$C$36)+IF($V482=31,N($F482),0))-DB482-EZ482&lt;0.005,0,(GX481*(1+GX$5/Setup!$C$36)+IF($V482=31,N($F482),0))-DB482-EZ482)</f>
        <v>0</v>
      </c>
      <c r="GY482" s="48" t="n">
        <f aca="false">IF((GY481*(1+GY$5/Setup!$C$36)+IF($V482=32,N($F482),0))-DC482-FA482&lt;0.005,0,(GY481*(1+GY$5/Setup!$C$36)+IF($V482=32,N($F482),0))-DC482-FA482)</f>
        <v>0</v>
      </c>
      <c r="GZ482" s="48" t="n">
        <f aca="false">IF((GZ481*(1+GZ$5/Setup!$C$36)+IF($V482=33,N($F482),0))-DD482-FB482&lt;0.005,0,(GZ481*(1+GZ$5/Setup!$C$36)+IF($V482=33,N($F482),0))-DD482-FB482)</f>
        <v>0</v>
      </c>
      <c r="HA482" s="48" t="n">
        <f aca="false">IF((HA481*(1+HA$5/Setup!$C$36)+IF($V482=34,N($F482),0))-DE482-FC482&lt;0.005,0,(HA481*(1+HA$5/Setup!$C$36)+IF($V482=34,N($F482),0))-DE482-FC482)</f>
        <v>0</v>
      </c>
      <c r="HB482" s="48" t="n">
        <f aca="false">IF((HB481*(1+HB$5/Setup!$C$36)+IF($V482=35,N($F482),0))-DF482-FD482&lt;0.005,0,(HB481*(1+HB$5/Setup!$C$36)+IF($V482=35,N($F482),0))-DF482-FD482)</f>
        <v>0</v>
      </c>
      <c r="HC482" s="48" t="n">
        <f aca="false">IF((HC481*(1+HC$5/Setup!$C$36)+IF($V482=36,N($F482),0))-DG482-FE482&lt;0.005,0,(HC481*(1+HC$5/Setup!$C$36)+IF($V482=36,N($F482),0))-DG482-FE482)</f>
        <v>0</v>
      </c>
      <c r="HD482" s="48" t="n">
        <f aca="false">IF((HD481*(1+HD$5/Setup!$C$36)+IF($V482=37,N($F482),0))-DH482-FF482&lt;0.005,0,(HD481*(1+HD$5/Setup!$C$36)+IF($V482=37,N($F482),0))-DH482-FF482)</f>
        <v>0</v>
      </c>
      <c r="HE482" s="48" t="n">
        <f aca="false">IF((HE481*(1+HE$5/Setup!$C$36)+IF($V482=38,N($F482),0))-DI482-FG482&lt;0.005,0,(HE481*(1+HE$5/Setup!$C$36)+IF($V482=38,N($F482),0))-DI482-FG482)</f>
        <v>0</v>
      </c>
      <c r="HF482" s="48" t="n">
        <f aca="false">IF((HF481*(1+HF$5/Setup!$C$36)+IF($V482=39,N($F482),0))-DJ482-FH482&lt;0.005,0,(HF481*(1+HF$5/Setup!$C$36)+IF($V482=39,N($F482),0))-DJ482-FH482)</f>
        <v>0</v>
      </c>
      <c r="HG482" s="48" t="n">
        <f aca="false">IF((HG481*(1+HG$5/Setup!$C$36)+IF($V482=40,N($F482),0))-DK482-FI482&lt;0.005,0,(HG481*(1+HG$5/Setup!$C$36)+IF($V482=40,N($F482),0))-DK482-FI482)</f>
        <v>0</v>
      </c>
      <c r="HH482" s="48" t="n">
        <f aca="false">IF((HH481*(1+HH$5/Setup!$C$36)+IF($V482=41,N($F482),0))-DL482-FJ482&lt;0.005,0,(HH481*(1+HH$5/Setup!$C$36)+IF($V482=41,N($F482),0))-DL482-FJ482)</f>
        <v>0</v>
      </c>
      <c r="HI482" s="48" t="n">
        <f aca="false">IF((HI481*(1+HI$5/Setup!$C$36)+IF($V482=42,N($F482),0))-DM482-FK482&lt;0.005,0,(HI481*(1+HI$5/Setup!$C$36)+IF($V482=42,N($F482),0))-DM482-FK482)</f>
        <v>0</v>
      </c>
      <c r="HJ482" s="48" t="n">
        <f aca="false">IF((HJ481*(1+HJ$5/Setup!$C$36)+IF($V482=43,N($F482),0))-DN482-FL482&lt;0.005,0,(HJ481*(1+HJ$5/Setup!$C$36)+IF($V482=43,N($F482),0))-DN482-FL482)</f>
        <v>0</v>
      </c>
      <c r="HK482" s="48" t="n">
        <f aca="false">IF((HK481*(1+HK$5/Setup!$C$36)+IF($V482=44,N($F482),0))-DO482-FM482&lt;0.005,0,(HK481*(1+HK$5/Setup!$C$36)+IF($V482=44,N($F482),0))-DO482-FM482)</f>
        <v>0</v>
      </c>
      <c r="HL482" s="48" t="n">
        <f aca="false">IF((HL481*(1+HL$5/Setup!$C$36)+IF($V482=45,N($F482),0))-DP482-FN482&lt;0.005,0,(HL481*(1+HL$5/Setup!$C$36)+IF($V482=45,N($F482),0))-DP482-FN482)</f>
        <v>0</v>
      </c>
      <c r="HM482" s="48" t="n">
        <f aca="false">IF((HM481*(1+HM$5/Setup!$C$36)+IF($V482=46,N($F482),0))-DQ482-FO482&lt;0.005,0,(HM481*(1+HM$5/Setup!$C$36)+IF($V482=46,N($F482),0))-DQ482-FO482)</f>
        <v>0</v>
      </c>
      <c r="HN482" s="48" t="n">
        <f aca="false">IF((HN481*(1+HN$5/Setup!$C$36)+IF($V482=47,N($F482),0))-DR482-FP482&lt;0.005,0,(HN481*(1+HN$5/Setup!$C$36)+IF($V482=47,N($F482),0))-DR482-FP482)</f>
        <v>0</v>
      </c>
      <c r="HO482" s="48" t="n">
        <f aca="false">IF((HO481*(1+HO$5/Setup!$C$36)+IF($V482=48,N($F482),0))-DS482-FQ482&lt;0.005,0,(HO481*(1+HO$5/Setup!$C$36)+IF($V482=48,N($F482),0))-DS482-FQ482)</f>
        <v>0</v>
      </c>
      <c r="HP482" s="48" t="n">
        <f aca="false">IF((HP481*(1+HP$5/Setup!$C$36)+IF($V482=49,N($F482),0))-DT482-FR482&lt;0.005,0,(HP481*(1+HP$5/Setup!$C$36)+IF($V482=49,N($F482),0))-DT482-FR482)</f>
        <v>0</v>
      </c>
      <c r="HQ482" s="48" t="n">
        <f aca="false">IF((HQ481*(1+HQ$5/Setup!$C$36)+IF($V482=50,N($F482),0))-DU482-FS482&lt;0.005,0,(HQ481*(1+HQ$5/Setup!$C$36)+IF($V482=50,N($F482),0))-DU482-FS482)</f>
        <v>0</v>
      </c>
    </row>
    <row r="483" customFormat="false" ht="15" hidden="false" customHeight="false" outlineLevel="0" collapsed="false">
      <c r="A483" s="44" t="n">
        <v>475</v>
      </c>
      <c r="B483" s="45" t="n">
        <f aca="false">IF(Setup!$C$7="Every month",EDATE(Setup!$C$8,($A483-1)),IF(Setup!$C$7="Twice a month",DATE(YEAR(Setup!$C$8),MONTH(Setup!$C$8)+INT((($A483-1)+Setup!$C$41)/2),MIN(IF(MOD(($A483-1)+Setup!$C$41,2)=0,Setup!$C$39,Setup!$C$40),DAY(EOMONTH(DATE(YEAR(Setup!$C$8),MONTH(Setup!$C$8)+INT((($A483-1)+Setup!$C$41)/2),1),0)))),Setup!$C$8+($A483-1)*IF(Setup!$C$7="Every week",7,14)))</f>
        <v>52961</v>
      </c>
      <c r="C483" s="45" t="n">
        <f aca="false">IF(Setup!$C$7="Every month",EDATE(Setup!$C$8,$A483),IF(Setup!$C$7="Twice a month",DATE(YEAR(Setup!$C$8),MONTH(Setup!$C$8)+INT(($A483+Setup!$C$41)/2),MIN(IF(MOD($A483+Setup!$C$41,2)=0,Setup!$C$39,Setup!$C$40),DAY(EOMONTH(DATE(YEAR(Setup!$C$8),MONTH(Setup!$C$8)+INT(($A483+Setup!$C$41)/2),1),0)))),Setup!$C$8+$A483*IF(Setup!$C$7="Every week",7,14)))</f>
        <v>52975</v>
      </c>
      <c r="D483" s="46"/>
      <c r="E483" s="47"/>
      <c r="F483" s="47"/>
      <c r="G483" s="47"/>
      <c r="H483" s="47"/>
      <c r="I483" s="48" t="n">
        <f aca="false">N(Setup!$C$11)+N(E483)</f>
        <v>100</v>
      </c>
      <c r="J483" s="48" t="n">
        <f aca="false">MIN(Setup!$C$37,MAX(I483,0))</f>
        <v>9.23076923076923</v>
      </c>
      <c r="K483" s="48" t="n">
        <f aca="false">MIN(MAX(N(Setup!$C$14)-L482,0),MAX(I483-J483,0))</f>
        <v>0</v>
      </c>
      <c r="L483" s="48" t="n">
        <f aca="false">L482+K483-N(G483)</f>
        <v>500</v>
      </c>
      <c r="M483" s="48" t="n">
        <f aca="false">M482+J483-N(H483)</f>
        <v>4384.61538461536</v>
      </c>
      <c r="N483" s="48" t="n">
        <f aca="false">SUM(BX483:DU483)</f>
        <v>0</v>
      </c>
      <c r="O483" s="48" t="n">
        <f aca="false">SUM(Z483:BW483)-N483</f>
        <v>25</v>
      </c>
      <c r="P483" s="48" t="n">
        <f aca="false">MAX(I483-J483-K483,0)+O483</f>
        <v>115.769230769231</v>
      </c>
      <c r="Q483" s="48" t="n">
        <f aca="false">SUM(DV483:FS483)</f>
        <v>0</v>
      </c>
      <c r="R483" s="49" t="n">
        <f aca="false">N483+J483+K483+Q483</f>
        <v>9.23076923076923</v>
      </c>
      <c r="S483" s="48" t="n">
        <f aca="false">T483-T482-N(F483)+N483+Q483</f>
        <v>0</v>
      </c>
      <c r="T483" s="49" t="n">
        <f aca="false">SUM(FT483:HQ483)</f>
        <v>0</v>
      </c>
      <c r="U483" s="44" t="str">
        <f aca="false">IF(T482&lt;0.005,"",INDEX(Helpers!$C$2:$C$51,IF(_xlfn.MINIFS($DV$6:$FS$6,DV483:FS483,"&gt;0.005")=0,V483,_xlfn.MINIFS($DV$6:$FS$6,DV483:FS483,"&gt;0.005"))))</f>
        <v/>
      </c>
      <c r="V483" s="44" t="n">
        <f aca="false">IF(_xlfn.MINIFS($FT$6:$HQ$6,FT482:HQ482,"&gt;0.005")=0,1,_xlfn.MINIFS($FT$6:$HQ$6,FT482:HQ482,"&gt;0.005"))</f>
        <v>1</v>
      </c>
      <c r="W483" s="44" t="n">
        <f aca="false">IF(AND(D483&lt;&gt;"Paid",T482&gt;0.005),1,0)</f>
        <v>0</v>
      </c>
      <c r="X483" s="48" t="n">
        <f aca="false">SUMPRODUCT(((Helpers!$G$2:$G$51*(1+(Helpers!$D$2:$D$51+0.000000001)/12)^(($B483-Setup!$C$8)/(365.25/12))-Helpers!$E$2:$E$51*((1+(Helpers!$D$2:$D$51+0.000000001)/12)^(($B483-Setup!$C$8)/(365.25/12))-1)/((Helpers!$D$2:$D$51+0.000000001)/12))&gt;0)*(Helpers!$G$2:$G$51*(1+(Helpers!$D$2:$D$51+0.000000001)/12)^(($B483-Setup!$C$8)/(365.25/12))-Helpers!$E$2:$E$51*((1+(Helpers!$D$2:$D$51+0.000000001)/12)^(($B483-Setup!$C$8)/(365.25/12))-1)/((Helpers!$D$2:$D$51+0.000000001)/12)))</f>
        <v>0</v>
      </c>
      <c r="Y483" s="48"/>
      <c r="Z483" s="48" t="n">
        <f aca="false">IF(OR(N(Z$5)=0,Z$6=""),0,Z$5*((DATE(YEAR($B483),MONTH($B483),MIN(Z$6,DAY(EOMONTH($B483,0))))&gt;=$B483)*(DATE(YEAR($B483),MONTH($B483),MIN(Z$6,DAY(EOMONTH($B483,0))))&lt;$C483)+(DATE(YEAR($B483),MONTH($B483)+1,MIN(Z$6,DAY(EOMONTH($B483,1))))&gt;=$B483)*(DATE(YEAR($B483),MONTH($B483)+1,MIN(Z$6,DAY(EOMONTH($B483,1))))&lt;$C483)))</f>
        <v>25</v>
      </c>
      <c r="AA483" s="48" t="n">
        <f aca="false">IF(OR(N(AA$5)=0,AA$6=""),0,AA$5*((DATE(YEAR($B483),MONTH($B483),MIN(AA$6,DAY(EOMONTH($B483,0))))&gt;=$B483)*(DATE(YEAR($B483),MONTH($B483),MIN(AA$6,DAY(EOMONTH($B483,0))))&lt;$C483)+(DATE(YEAR($B483),MONTH($B483)+1,MIN(AA$6,DAY(EOMONTH($B483,1))))&gt;=$B483)*(DATE(YEAR($B483),MONTH($B483)+1,MIN(AA$6,DAY(EOMONTH($B483,1))))&lt;$C483)))</f>
        <v>0</v>
      </c>
      <c r="AB483" s="48" t="n">
        <f aca="false">IF(OR(N(AB$5)=0,AB$6=""),0,AB$5*((DATE(YEAR($B483),MONTH($B483),MIN(AB$6,DAY(EOMONTH($B483,0))))&gt;=$B483)*(DATE(YEAR($B483),MONTH($B483),MIN(AB$6,DAY(EOMONTH($B483,0))))&lt;$C483)+(DATE(YEAR($B483),MONTH($B483)+1,MIN(AB$6,DAY(EOMONTH($B483,1))))&gt;=$B483)*(DATE(YEAR($B483),MONTH($B483)+1,MIN(AB$6,DAY(EOMONTH($B483,1))))&lt;$C483)))</f>
        <v>0</v>
      </c>
      <c r="AC483" s="48" t="n">
        <f aca="false">IF(OR(N(AC$5)=0,AC$6=""),0,AC$5*((DATE(YEAR($B483),MONTH($B483),MIN(AC$6,DAY(EOMONTH($B483,0))))&gt;=$B483)*(DATE(YEAR($B483),MONTH($B483),MIN(AC$6,DAY(EOMONTH($B483,0))))&lt;$C483)+(DATE(YEAR($B483),MONTH($B483)+1,MIN(AC$6,DAY(EOMONTH($B483,1))))&gt;=$B483)*(DATE(YEAR($B483),MONTH($B483)+1,MIN(AC$6,DAY(EOMONTH($B483,1))))&lt;$C483)))</f>
        <v>0</v>
      </c>
      <c r="AD483" s="48" t="n">
        <f aca="false">IF(OR(N(AD$5)=0,AD$6=""),0,AD$5*((DATE(YEAR($B483),MONTH($B483),MIN(AD$6,DAY(EOMONTH($B483,0))))&gt;=$B483)*(DATE(YEAR($B483),MONTH($B483),MIN(AD$6,DAY(EOMONTH($B483,0))))&lt;$C483)+(DATE(YEAR($B483),MONTH($B483)+1,MIN(AD$6,DAY(EOMONTH($B483,1))))&gt;=$B483)*(DATE(YEAR($B483),MONTH($B483)+1,MIN(AD$6,DAY(EOMONTH($B483,1))))&lt;$C483)))</f>
        <v>0</v>
      </c>
      <c r="AE483" s="48" t="n">
        <f aca="false">IF(OR(N(AE$5)=0,AE$6=""),0,AE$5*((DATE(YEAR($B483),MONTH($B483),MIN(AE$6,DAY(EOMONTH($B483,0))))&gt;=$B483)*(DATE(YEAR($B483),MONTH($B483),MIN(AE$6,DAY(EOMONTH($B483,0))))&lt;$C483)+(DATE(YEAR($B483),MONTH($B483)+1,MIN(AE$6,DAY(EOMONTH($B483,1))))&gt;=$B483)*(DATE(YEAR($B483),MONTH($B483)+1,MIN(AE$6,DAY(EOMONTH($B483,1))))&lt;$C483)))</f>
        <v>0</v>
      </c>
      <c r="AF483" s="48" t="n">
        <f aca="false">IF(OR(N(AF$5)=0,AF$6=""),0,AF$5*((DATE(YEAR($B483),MONTH($B483),MIN(AF$6,DAY(EOMONTH($B483,0))))&gt;=$B483)*(DATE(YEAR($B483),MONTH($B483),MIN(AF$6,DAY(EOMONTH($B483,0))))&lt;$C483)+(DATE(YEAR($B483),MONTH($B483)+1,MIN(AF$6,DAY(EOMONTH($B483,1))))&gt;=$B483)*(DATE(YEAR($B483),MONTH($B483)+1,MIN(AF$6,DAY(EOMONTH($B483,1))))&lt;$C483)))</f>
        <v>0</v>
      </c>
      <c r="AG483" s="48" t="n">
        <f aca="false">IF(OR(N(AG$5)=0,AG$6=""),0,AG$5*((DATE(YEAR($B483),MONTH($B483),MIN(AG$6,DAY(EOMONTH($B483,0))))&gt;=$B483)*(DATE(YEAR($B483),MONTH($B483),MIN(AG$6,DAY(EOMONTH($B483,0))))&lt;$C483)+(DATE(YEAR($B483),MONTH($B483)+1,MIN(AG$6,DAY(EOMONTH($B483,1))))&gt;=$B483)*(DATE(YEAR($B483),MONTH($B483)+1,MIN(AG$6,DAY(EOMONTH($B483,1))))&lt;$C483)))</f>
        <v>0</v>
      </c>
      <c r="AH483" s="48" t="n">
        <f aca="false">IF(OR(N(AH$5)=0,AH$6=""),0,AH$5*((DATE(YEAR($B483),MONTH($B483),MIN(AH$6,DAY(EOMONTH($B483,0))))&gt;=$B483)*(DATE(YEAR($B483),MONTH($B483),MIN(AH$6,DAY(EOMONTH($B483,0))))&lt;$C483)+(DATE(YEAR($B483),MONTH($B483)+1,MIN(AH$6,DAY(EOMONTH($B483,1))))&gt;=$B483)*(DATE(YEAR($B483),MONTH($B483)+1,MIN(AH$6,DAY(EOMONTH($B483,1))))&lt;$C483)))</f>
        <v>0</v>
      </c>
      <c r="AI483" s="48" t="n">
        <f aca="false">IF(OR(N(AI$5)=0,AI$6=""),0,AI$5*((DATE(YEAR($B483),MONTH($B483),MIN(AI$6,DAY(EOMONTH($B483,0))))&gt;=$B483)*(DATE(YEAR($B483),MONTH($B483),MIN(AI$6,DAY(EOMONTH($B483,0))))&lt;$C483)+(DATE(YEAR($B483),MONTH($B483)+1,MIN(AI$6,DAY(EOMONTH($B483,1))))&gt;=$B483)*(DATE(YEAR($B483),MONTH($B483)+1,MIN(AI$6,DAY(EOMONTH($B483,1))))&lt;$C483)))</f>
        <v>0</v>
      </c>
      <c r="AJ483" s="48" t="n">
        <f aca="false">IF(OR(N(AJ$5)=0,AJ$6=""),0,AJ$5*((DATE(YEAR($B483),MONTH($B483),MIN(AJ$6,DAY(EOMONTH($B483,0))))&gt;=$B483)*(DATE(YEAR($B483),MONTH($B483),MIN(AJ$6,DAY(EOMONTH($B483,0))))&lt;$C483)+(DATE(YEAR($B483),MONTH($B483)+1,MIN(AJ$6,DAY(EOMONTH($B483,1))))&gt;=$B483)*(DATE(YEAR($B483),MONTH($B483)+1,MIN(AJ$6,DAY(EOMONTH($B483,1))))&lt;$C483)))</f>
        <v>0</v>
      </c>
      <c r="AK483" s="48" t="n">
        <f aca="false">IF(OR(N(AK$5)=0,AK$6=""),0,AK$5*((DATE(YEAR($B483),MONTH($B483),MIN(AK$6,DAY(EOMONTH($B483,0))))&gt;=$B483)*(DATE(YEAR($B483),MONTH($B483),MIN(AK$6,DAY(EOMONTH($B483,0))))&lt;$C483)+(DATE(YEAR($B483),MONTH($B483)+1,MIN(AK$6,DAY(EOMONTH($B483,1))))&gt;=$B483)*(DATE(YEAR($B483),MONTH($B483)+1,MIN(AK$6,DAY(EOMONTH($B483,1))))&lt;$C483)))</f>
        <v>0</v>
      </c>
      <c r="AL483" s="48" t="n">
        <f aca="false">IF(OR(N(AL$5)=0,AL$6=""),0,AL$5*((DATE(YEAR($B483),MONTH($B483),MIN(AL$6,DAY(EOMONTH($B483,0))))&gt;=$B483)*(DATE(YEAR($B483),MONTH($B483),MIN(AL$6,DAY(EOMONTH($B483,0))))&lt;$C483)+(DATE(YEAR($B483),MONTH($B483)+1,MIN(AL$6,DAY(EOMONTH($B483,1))))&gt;=$B483)*(DATE(YEAR($B483),MONTH($B483)+1,MIN(AL$6,DAY(EOMONTH($B483,1))))&lt;$C483)))</f>
        <v>0</v>
      </c>
      <c r="AM483" s="48" t="n">
        <f aca="false">IF(OR(N(AM$5)=0,AM$6=""),0,AM$5*((DATE(YEAR($B483),MONTH($B483),MIN(AM$6,DAY(EOMONTH($B483,0))))&gt;=$B483)*(DATE(YEAR($B483),MONTH($B483),MIN(AM$6,DAY(EOMONTH($B483,0))))&lt;$C483)+(DATE(YEAR($B483),MONTH($B483)+1,MIN(AM$6,DAY(EOMONTH($B483,1))))&gt;=$B483)*(DATE(YEAR($B483),MONTH($B483)+1,MIN(AM$6,DAY(EOMONTH($B483,1))))&lt;$C483)))</f>
        <v>0</v>
      </c>
      <c r="AN483" s="48" t="n">
        <f aca="false">IF(OR(N(AN$5)=0,AN$6=""),0,AN$5*((DATE(YEAR($B483),MONTH($B483),MIN(AN$6,DAY(EOMONTH($B483,0))))&gt;=$B483)*(DATE(YEAR($B483),MONTH($B483),MIN(AN$6,DAY(EOMONTH($B483,0))))&lt;$C483)+(DATE(YEAR($B483),MONTH($B483)+1,MIN(AN$6,DAY(EOMONTH($B483,1))))&gt;=$B483)*(DATE(YEAR($B483),MONTH($B483)+1,MIN(AN$6,DAY(EOMONTH($B483,1))))&lt;$C483)))</f>
        <v>0</v>
      </c>
      <c r="AO483" s="48" t="n">
        <f aca="false">IF(OR(N(AO$5)=0,AO$6=""),0,AO$5*((DATE(YEAR($B483),MONTH($B483),MIN(AO$6,DAY(EOMONTH($B483,0))))&gt;=$B483)*(DATE(YEAR($B483),MONTH($B483),MIN(AO$6,DAY(EOMONTH($B483,0))))&lt;$C483)+(DATE(YEAR($B483),MONTH($B483)+1,MIN(AO$6,DAY(EOMONTH($B483,1))))&gt;=$B483)*(DATE(YEAR($B483),MONTH($B483)+1,MIN(AO$6,DAY(EOMONTH($B483,1))))&lt;$C483)))</f>
        <v>0</v>
      </c>
      <c r="AP483" s="48" t="n">
        <f aca="false">IF(OR(N(AP$5)=0,AP$6=""),0,AP$5*((DATE(YEAR($B483),MONTH($B483),MIN(AP$6,DAY(EOMONTH($B483,0))))&gt;=$B483)*(DATE(YEAR($B483),MONTH($B483),MIN(AP$6,DAY(EOMONTH($B483,0))))&lt;$C483)+(DATE(YEAR($B483),MONTH($B483)+1,MIN(AP$6,DAY(EOMONTH($B483,1))))&gt;=$B483)*(DATE(YEAR($B483),MONTH($B483)+1,MIN(AP$6,DAY(EOMONTH($B483,1))))&lt;$C483)))</f>
        <v>0</v>
      </c>
      <c r="AQ483" s="48" t="n">
        <f aca="false">IF(OR(N(AQ$5)=0,AQ$6=""),0,AQ$5*((DATE(YEAR($B483),MONTH($B483),MIN(AQ$6,DAY(EOMONTH($B483,0))))&gt;=$B483)*(DATE(YEAR($B483),MONTH($B483),MIN(AQ$6,DAY(EOMONTH($B483,0))))&lt;$C483)+(DATE(YEAR($B483),MONTH($B483)+1,MIN(AQ$6,DAY(EOMONTH($B483,1))))&gt;=$B483)*(DATE(YEAR($B483),MONTH($B483)+1,MIN(AQ$6,DAY(EOMONTH($B483,1))))&lt;$C483)))</f>
        <v>0</v>
      </c>
      <c r="AR483" s="48" t="n">
        <f aca="false">IF(OR(N(AR$5)=0,AR$6=""),0,AR$5*((DATE(YEAR($B483),MONTH($B483),MIN(AR$6,DAY(EOMONTH($B483,0))))&gt;=$B483)*(DATE(YEAR($B483),MONTH($B483),MIN(AR$6,DAY(EOMONTH($B483,0))))&lt;$C483)+(DATE(YEAR($B483),MONTH($B483)+1,MIN(AR$6,DAY(EOMONTH($B483,1))))&gt;=$B483)*(DATE(YEAR($B483),MONTH($B483)+1,MIN(AR$6,DAY(EOMONTH($B483,1))))&lt;$C483)))</f>
        <v>0</v>
      </c>
      <c r="AS483" s="48" t="n">
        <f aca="false">IF(OR(N(AS$5)=0,AS$6=""),0,AS$5*((DATE(YEAR($B483),MONTH($B483),MIN(AS$6,DAY(EOMONTH($B483,0))))&gt;=$B483)*(DATE(YEAR($B483),MONTH($B483),MIN(AS$6,DAY(EOMONTH($B483,0))))&lt;$C483)+(DATE(YEAR($B483),MONTH($B483)+1,MIN(AS$6,DAY(EOMONTH($B483,1))))&gt;=$B483)*(DATE(YEAR($B483),MONTH($B483)+1,MIN(AS$6,DAY(EOMONTH($B483,1))))&lt;$C483)))</f>
        <v>0</v>
      </c>
      <c r="AT483" s="48" t="n">
        <f aca="false">IF(OR(N(AT$5)=0,AT$6=""),0,AT$5*((DATE(YEAR($B483),MONTH($B483),MIN(AT$6,DAY(EOMONTH($B483,0))))&gt;=$B483)*(DATE(YEAR($B483),MONTH($B483),MIN(AT$6,DAY(EOMONTH($B483,0))))&lt;$C483)+(DATE(YEAR($B483),MONTH($B483)+1,MIN(AT$6,DAY(EOMONTH($B483,1))))&gt;=$B483)*(DATE(YEAR($B483),MONTH($B483)+1,MIN(AT$6,DAY(EOMONTH($B483,1))))&lt;$C483)))</f>
        <v>0</v>
      </c>
      <c r="AU483" s="48" t="n">
        <f aca="false">IF(OR(N(AU$5)=0,AU$6=""),0,AU$5*((DATE(YEAR($B483),MONTH($B483),MIN(AU$6,DAY(EOMONTH($B483,0))))&gt;=$B483)*(DATE(YEAR($B483),MONTH($B483),MIN(AU$6,DAY(EOMONTH($B483,0))))&lt;$C483)+(DATE(YEAR($B483),MONTH($B483)+1,MIN(AU$6,DAY(EOMONTH($B483,1))))&gt;=$B483)*(DATE(YEAR($B483),MONTH($B483)+1,MIN(AU$6,DAY(EOMONTH($B483,1))))&lt;$C483)))</f>
        <v>0</v>
      </c>
      <c r="AV483" s="48" t="n">
        <f aca="false">IF(OR(N(AV$5)=0,AV$6=""),0,AV$5*((DATE(YEAR($B483),MONTH($B483),MIN(AV$6,DAY(EOMONTH($B483,0))))&gt;=$B483)*(DATE(YEAR($B483),MONTH($B483),MIN(AV$6,DAY(EOMONTH($B483,0))))&lt;$C483)+(DATE(YEAR($B483),MONTH($B483)+1,MIN(AV$6,DAY(EOMONTH($B483,1))))&gt;=$B483)*(DATE(YEAR($B483),MONTH($B483)+1,MIN(AV$6,DAY(EOMONTH($B483,1))))&lt;$C483)))</f>
        <v>0</v>
      </c>
      <c r="AW483" s="48" t="n">
        <f aca="false">IF(OR(N(AW$5)=0,AW$6=""),0,AW$5*((DATE(YEAR($B483),MONTH($B483),MIN(AW$6,DAY(EOMONTH($B483,0))))&gt;=$B483)*(DATE(YEAR($B483),MONTH($B483),MIN(AW$6,DAY(EOMONTH($B483,0))))&lt;$C483)+(DATE(YEAR($B483),MONTH($B483)+1,MIN(AW$6,DAY(EOMONTH($B483,1))))&gt;=$B483)*(DATE(YEAR($B483),MONTH($B483)+1,MIN(AW$6,DAY(EOMONTH($B483,1))))&lt;$C483)))</f>
        <v>0</v>
      </c>
      <c r="AX483" s="48" t="n">
        <f aca="false">IF(OR(N(AX$5)=0,AX$6=""),0,AX$5*((DATE(YEAR($B483),MONTH($B483),MIN(AX$6,DAY(EOMONTH($B483,0))))&gt;=$B483)*(DATE(YEAR($B483),MONTH($B483),MIN(AX$6,DAY(EOMONTH($B483,0))))&lt;$C483)+(DATE(YEAR($B483),MONTH($B483)+1,MIN(AX$6,DAY(EOMONTH($B483,1))))&gt;=$B483)*(DATE(YEAR($B483),MONTH($B483)+1,MIN(AX$6,DAY(EOMONTH($B483,1))))&lt;$C483)))</f>
        <v>0</v>
      </c>
      <c r="AY483" s="48" t="n">
        <f aca="false">IF(OR(N(AY$5)=0,AY$6=""),0,AY$5*((DATE(YEAR($B483),MONTH($B483),MIN(AY$6,DAY(EOMONTH($B483,0))))&gt;=$B483)*(DATE(YEAR($B483),MONTH($B483),MIN(AY$6,DAY(EOMONTH($B483,0))))&lt;$C483)+(DATE(YEAR($B483),MONTH($B483)+1,MIN(AY$6,DAY(EOMONTH($B483,1))))&gt;=$B483)*(DATE(YEAR($B483),MONTH($B483)+1,MIN(AY$6,DAY(EOMONTH($B483,1))))&lt;$C483)))</f>
        <v>0</v>
      </c>
      <c r="AZ483" s="48" t="n">
        <f aca="false">IF(OR(N(AZ$5)=0,AZ$6=""),0,AZ$5*((DATE(YEAR($B483),MONTH($B483),MIN(AZ$6,DAY(EOMONTH($B483,0))))&gt;=$B483)*(DATE(YEAR($B483),MONTH($B483),MIN(AZ$6,DAY(EOMONTH($B483,0))))&lt;$C483)+(DATE(YEAR($B483),MONTH($B483)+1,MIN(AZ$6,DAY(EOMONTH($B483,1))))&gt;=$B483)*(DATE(YEAR($B483),MONTH($B483)+1,MIN(AZ$6,DAY(EOMONTH($B483,1))))&lt;$C483)))</f>
        <v>0</v>
      </c>
      <c r="BA483" s="48" t="n">
        <f aca="false">IF(OR(N(BA$5)=0,BA$6=""),0,BA$5*((DATE(YEAR($B483),MONTH($B483),MIN(BA$6,DAY(EOMONTH($B483,0))))&gt;=$B483)*(DATE(YEAR($B483),MONTH($B483),MIN(BA$6,DAY(EOMONTH($B483,0))))&lt;$C483)+(DATE(YEAR($B483),MONTH($B483)+1,MIN(BA$6,DAY(EOMONTH($B483,1))))&gt;=$B483)*(DATE(YEAR($B483),MONTH($B483)+1,MIN(BA$6,DAY(EOMONTH($B483,1))))&lt;$C483)))</f>
        <v>0</v>
      </c>
      <c r="BB483" s="48" t="n">
        <f aca="false">IF(OR(N(BB$5)=0,BB$6=""),0,BB$5*((DATE(YEAR($B483),MONTH($B483),MIN(BB$6,DAY(EOMONTH($B483,0))))&gt;=$B483)*(DATE(YEAR($B483),MONTH($B483),MIN(BB$6,DAY(EOMONTH($B483,0))))&lt;$C483)+(DATE(YEAR($B483),MONTH($B483)+1,MIN(BB$6,DAY(EOMONTH($B483,1))))&gt;=$B483)*(DATE(YEAR($B483),MONTH($B483)+1,MIN(BB$6,DAY(EOMONTH($B483,1))))&lt;$C483)))</f>
        <v>0</v>
      </c>
      <c r="BC483" s="48" t="n">
        <f aca="false">IF(OR(N(BC$5)=0,BC$6=""),0,BC$5*((DATE(YEAR($B483),MONTH($B483),MIN(BC$6,DAY(EOMONTH($B483,0))))&gt;=$B483)*(DATE(YEAR($B483),MONTH($B483),MIN(BC$6,DAY(EOMONTH($B483,0))))&lt;$C483)+(DATE(YEAR($B483),MONTH($B483)+1,MIN(BC$6,DAY(EOMONTH($B483,1))))&gt;=$B483)*(DATE(YEAR($B483),MONTH($B483)+1,MIN(BC$6,DAY(EOMONTH($B483,1))))&lt;$C483)))</f>
        <v>0</v>
      </c>
      <c r="BD483" s="48" t="n">
        <f aca="false">IF(OR(N(BD$5)=0,BD$6=""),0,BD$5*((DATE(YEAR($B483),MONTH($B483),MIN(BD$6,DAY(EOMONTH($B483,0))))&gt;=$B483)*(DATE(YEAR($B483),MONTH($B483),MIN(BD$6,DAY(EOMONTH($B483,0))))&lt;$C483)+(DATE(YEAR($B483),MONTH($B483)+1,MIN(BD$6,DAY(EOMONTH($B483,1))))&gt;=$B483)*(DATE(YEAR($B483),MONTH($B483)+1,MIN(BD$6,DAY(EOMONTH($B483,1))))&lt;$C483)))</f>
        <v>0</v>
      </c>
      <c r="BE483" s="48" t="n">
        <f aca="false">IF(OR(N(BE$5)=0,BE$6=""),0,BE$5*((DATE(YEAR($B483),MONTH($B483),MIN(BE$6,DAY(EOMONTH($B483,0))))&gt;=$B483)*(DATE(YEAR($B483),MONTH($B483),MIN(BE$6,DAY(EOMONTH($B483,0))))&lt;$C483)+(DATE(YEAR($B483),MONTH($B483)+1,MIN(BE$6,DAY(EOMONTH($B483,1))))&gt;=$B483)*(DATE(YEAR($B483),MONTH($B483)+1,MIN(BE$6,DAY(EOMONTH($B483,1))))&lt;$C483)))</f>
        <v>0</v>
      </c>
      <c r="BF483" s="48" t="n">
        <f aca="false">IF(OR(N(BF$5)=0,BF$6=""),0,BF$5*((DATE(YEAR($B483),MONTH($B483),MIN(BF$6,DAY(EOMONTH($B483,0))))&gt;=$B483)*(DATE(YEAR($B483),MONTH($B483),MIN(BF$6,DAY(EOMONTH($B483,0))))&lt;$C483)+(DATE(YEAR($B483),MONTH($B483)+1,MIN(BF$6,DAY(EOMONTH($B483,1))))&gt;=$B483)*(DATE(YEAR($B483),MONTH($B483)+1,MIN(BF$6,DAY(EOMONTH($B483,1))))&lt;$C483)))</f>
        <v>0</v>
      </c>
      <c r="BG483" s="48" t="n">
        <f aca="false">IF(OR(N(BG$5)=0,BG$6=""),0,BG$5*((DATE(YEAR($B483),MONTH($B483),MIN(BG$6,DAY(EOMONTH($B483,0))))&gt;=$B483)*(DATE(YEAR($B483),MONTH($B483),MIN(BG$6,DAY(EOMONTH($B483,0))))&lt;$C483)+(DATE(YEAR($B483),MONTH($B483)+1,MIN(BG$6,DAY(EOMONTH($B483,1))))&gt;=$B483)*(DATE(YEAR($B483),MONTH($B483)+1,MIN(BG$6,DAY(EOMONTH($B483,1))))&lt;$C483)))</f>
        <v>0</v>
      </c>
      <c r="BH483" s="48" t="n">
        <f aca="false">IF(OR(N(BH$5)=0,BH$6=""),0,BH$5*((DATE(YEAR($B483),MONTH($B483),MIN(BH$6,DAY(EOMONTH($B483,0))))&gt;=$B483)*(DATE(YEAR($B483),MONTH($B483),MIN(BH$6,DAY(EOMONTH($B483,0))))&lt;$C483)+(DATE(YEAR($B483),MONTH($B483)+1,MIN(BH$6,DAY(EOMONTH($B483,1))))&gt;=$B483)*(DATE(YEAR($B483),MONTH($B483)+1,MIN(BH$6,DAY(EOMONTH($B483,1))))&lt;$C483)))</f>
        <v>0</v>
      </c>
      <c r="BI483" s="48" t="n">
        <f aca="false">IF(OR(N(BI$5)=0,BI$6=""),0,BI$5*((DATE(YEAR($B483),MONTH($B483),MIN(BI$6,DAY(EOMONTH($B483,0))))&gt;=$B483)*(DATE(YEAR($B483),MONTH($B483),MIN(BI$6,DAY(EOMONTH($B483,0))))&lt;$C483)+(DATE(YEAR($B483),MONTH($B483)+1,MIN(BI$6,DAY(EOMONTH($B483,1))))&gt;=$B483)*(DATE(YEAR($B483),MONTH($B483)+1,MIN(BI$6,DAY(EOMONTH($B483,1))))&lt;$C483)))</f>
        <v>0</v>
      </c>
      <c r="BJ483" s="48" t="n">
        <f aca="false">IF(OR(N(BJ$5)=0,BJ$6=""),0,BJ$5*((DATE(YEAR($B483),MONTH($B483),MIN(BJ$6,DAY(EOMONTH($B483,0))))&gt;=$B483)*(DATE(YEAR($B483),MONTH($B483),MIN(BJ$6,DAY(EOMONTH($B483,0))))&lt;$C483)+(DATE(YEAR($B483),MONTH($B483)+1,MIN(BJ$6,DAY(EOMONTH($B483,1))))&gt;=$B483)*(DATE(YEAR($B483),MONTH($B483)+1,MIN(BJ$6,DAY(EOMONTH($B483,1))))&lt;$C483)))</f>
        <v>0</v>
      </c>
      <c r="BK483" s="48" t="n">
        <f aca="false">IF(OR(N(BK$5)=0,BK$6=""),0,BK$5*((DATE(YEAR($B483),MONTH($B483),MIN(BK$6,DAY(EOMONTH($B483,0))))&gt;=$B483)*(DATE(YEAR($B483),MONTH($B483),MIN(BK$6,DAY(EOMONTH($B483,0))))&lt;$C483)+(DATE(YEAR($B483),MONTH($B483)+1,MIN(BK$6,DAY(EOMONTH($B483,1))))&gt;=$B483)*(DATE(YEAR($B483),MONTH($B483)+1,MIN(BK$6,DAY(EOMONTH($B483,1))))&lt;$C483)))</f>
        <v>0</v>
      </c>
      <c r="BL483" s="48" t="n">
        <f aca="false">IF(OR(N(BL$5)=0,BL$6=""),0,BL$5*((DATE(YEAR($B483),MONTH($B483),MIN(BL$6,DAY(EOMONTH($B483,0))))&gt;=$B483)*(DATE(YEAR($B483),MONTH($B483),MIN(BL$6,DAY(EOMONTH($B483,0))))&lt;$C483)+(DATE(YEAR($B483),MONTH($B483)+1,MIN(BL$6,DAY(EOMONTH($B483,1))))&gt;=$B483)*(DATE(YEAR($B483),MONTH($B483)+1,MIN(BL$6,DAY(EOMONTH($B483,1))))&lt;$C483)))</f>
        <v>0</v>
      </c>
      <c r="BM483" s="48" t="n">
        <f aca="false">IF(OR(N(BM$5)=0,BM$6=""),0,BM$5*((DATE(YEAR($B483),MONTH($B483),MIN(BM$6,DAY(EOMONTH($B483,0))))&gt;=$B483)*(DATE(YEAR($B483),MONTH($B483),MIN(BM$6,DAY(EOMONTH($B483,0))))&lt;$C483)+(DATE(YEAR($B483),MONTH($B483)+1,MIN(BM$6,DAY(EOMONTH($B483,1))))&gt;=$B483)*(DATE(YEAR($B483),MONTH($B483)+1,MIN(BM$6,DAY(EOMONTH($B483,1))))&lt;$C483)))</f>
        <v>0</v>
      </c>
      <c r="BN483" s="48" t="n">
        <f aca="false">IF(OR(N(BN$5)=0,BN$6=""),0,BN$5*((DATE(YEAR($B483),MONTH($B483),MIN(BN$6,DAY(EOMONTH($B483,0))))&gt;=$B483)*(DATE(YEAR($B483),MONTH($B483),MIN(BN$6,DAY(EOMONTH($B483,0))))&lt;$C483)+(DATE(YEAR($B483),MONTH($B483)+1,MIN(BN$6,DAY(EOMONTH($B483,1))))&gt;=$B483)*(DATE(YEAR($B483),MONTH($B483)+1,MIN(BN$6,DAY(EOMONTH($B483,1))))&lt;$C483)))</f>
        <v>0</v>
      </c>
      <c r="BO483" s="48" t="n">
        <f aca="false">IF(OR(N(BO$5)=0,BO$6=""),0,BO$5*((DATE(YEAR($B483),MONTH($B483),MIN(BO$6,DAY(EOMONTH($B483,0))))&gt;=$B483)*(DATE(YEAR($B483),MONTH($B483),MIN(BO$6,DAY(EOMONTH($B483,0))))&lt;$C483)+(DATE(YEAR($B483),MONTH($B483)+1,MIN(BO$6,DAY(EOMONTH($B483,1))))&gt;=$B483)*(DATE(YEAR($B483),MONTH($B483)+1,MIN(BO$6,DAY(EOMONTH($B483,1))))&lt;$C483)))</f>
        <v>0</v>
      </c>
      <c r="BP483" s="48" t="n">
        <f aca="false">IF(OR(N(BP$5)=0,BP$6=""),0,BP$5*((DATE(YEAR($B483),MONTH($B483),MIN(BP$6,DAY(EOMONTH($B483,0))))&gt;=$B483)*(DATE(YEAR($B483),MONTH($B483),MIN(BP$6,DAY(EOMONTH($B483,0))))&lt;$C483)+(DATE(YEAR($B483),MONTH($B483)+1,MIN(BP$6,DAY(EOMONTH($B483,1))))&gt;=$B483)*(DATE(YEAR($B483),MONTH($B483)+1,MIN(BP$6,DAY(EOMONTH($B483,1))))&lt;$C483)))</f>
        <v>0</v>
      </c>
      <c r="BQ483" s="48" t="n">
        <f aca="false">IF(OR(N(BQ$5)=0,BQ$6=""),0,BQ$5*((DATE(YEAR($B483),MONTH($B483),MIN(BQ$6,DAY(EOMONTH($B483,0))))&gt;=$B483)*(DATE(YEAR($B483),MONTH($B483),MIN(BQ$6,DAY(EOMONTH($B483,0))))&lt;$C483)+(DATE(YEAR($B483),MONTH($B483)+1,MIN(BQ$6,DAY(EOMONTH($B483,1))))&gt;=$B483)*(DATE(YEAR($B483),MONTH($B483)+1,MIN(BQ$6,DAY(EOMONTH($B483,1))))&lt;$C483)))</f>
        <v>0</v>
      </c>
      <c r="BR483" s="48" t="n">
        <f aca="false">IF(OR(N(BR$5)=0,BR$6=""),0,BR$5*((DATE(YEAR($B483),MONTH($B483),MIN(BR$6,DAY(EOMONTH($B483,0))))&gt;=$B483)*(DATE(YEAR($B483),MONTH($B483),MIN(BR$6,DAY(EOMONTH($B483,0))))&lt;$C483)+(DATE(YEAR($B483),MONTH($B483)+1,MIN(BR$6,DAY(EOMONTH($B483,1))))&gt;=$B483)*(DATE(YEAR($B483),MONTH($B483)+1,MIN(BR$6,DAY(EOMONTH($B483,1))))&lt;$C483)))</f>
        <v>0</v>
      </c>
      <c r="BS483" s="48" t="n">
        <f aca="false">IF(OR(N(BS$5)=0,BS$6=""),0,BS$5*((DATE(YEAR($B483),MONTH($B483),MIN(BS$6,DAY(EOMONTH($B483,0))))&gt;=$B483)*(DATE(YEAR($B483),MONTH($B483),MIN(BS$6,DAY(EOMONTH($B483,0))))&lt;$C483)+(DATE(YEAR($B483),MONTH($B483)+1,MIN(BS$6,DAY(EOMONTH($B483,1))))&gt;=$B483)*(DATE(YEAR($B483),MONTH($B483)+1,MIN(BS$6,DAY(EOMONTH($B483,1))))&lt;$C483)))</f>
        <v>0</v>
      </c>
      <c r="BT483" s="48" t="n">
        <f aca="false">IF(OR(N(BT$5)=0,BT$6=""),0,BT$5*((DATE(YEAR($B483),MONTH($B483),MIN(BT$6,DAY(EOMONTH($B483,0))))&gt;=$B483)*(DATE(YEAR($B483),MONTH($B483),MIN(BT$6,DAY(EOMONTH($B483,0))))&lt;$C483)+(DATE(YEAR($B483),MONTH($B483)+1,MIN(BT$6,DAY(EOMONTH($B483,1))))&gt;=$B483)*(DATE(YEAR($B483),MONTH($B483)+1,MIN(BT$6,DAY(EOMONTH($B483,1))))&lt;$C483)))</f>
        <v>0</v>
      </c>
      <c r="BU483" s="48" t="n">
        <f aca="false">IF(OR(N(BU$5)=0,BU$6=""),0,BU$5*((DATE(YEAR($B483),MONTH($B483),MIN(BU$6,DAY(EOMONTH($B483,0))))&gt;=$B483)*(DATE(YEAR($B483),MONTH($B483),MIN(BU$6,DAY(EOMONTH($B483,0))))&lt;$C483)+(DATE(YEAR($B483),MONTH($B483)+1,MIN(BU$6,DAY(EOMONTH($B483,1))))&gt;=$B483)*(DATE(YEAR($B483),MONTH($B483)+1,MIN(BU$6,DAY(EOMONTH($B483,1))))&lt;$C483)))</f>
        <v>0</v>
      </c>
      <c r="BV483" s="48" t="n">
        <f aca="false">IF(OR(N(BV$5)=0,BV$6=""),0,BV$5*((DATE(YEAR($B483),MONTH($B483),MIN(BV$6,DAY(EOMONTH($B483,0))))&gt;=$B483)*(DATE(YEAR($B483),MONTH($B483),MIN(BV$6,DAY(EOMONTH($B483,0))))&lt;$C483)+(DATE(YEAR($B483),MONTH($B483)+1,MIN(BV$6,DAY(EOMONTH($B483,1))))&gt;=$B483)*(DATE(YEAR($B483),MONTH($B483)+1,MIN(BV$6,DAY(EOMONTH($B483,1))))&lt;$C483)))</f>
        <v>0</v>
      </c>
      <c r="BW483" s="48" t="n">
        <f aca="false">IF(OR(N(BW$5)=0,BW$6=""),0,BW$5*((DATE(YEAR($B483),MONTH($B483),MIN(BW$6,DAY(EOMONTH($B483,0))))&gt;=$B483)*(DATE(YEAR($B483),MONTH($B483),MIN(BW$6,DAY(EOMONTH($B483,0))))&lt;$C483)+(DATE(YEAR($B483),MONTH($B483)+1,MIN(BW$6,DAY(EOMONTH($B483,1))))&gt;=$B483)*(DATE(YEAR($B483),MONTH($B483)+1,MIN(BW$6,DAY(EOMONTH($B483,1))))&lt;$C483)))</f>
        <v>0</v>
      </c>
      <c r="BX483" s="48" t="n">
        <f aca="false">MIN(Z483,(FT482*(1+FT$5/Setup!$C$36)+IF($V483=1,N($F483),0)))</f>
        <v>0</v>
      </c>
      <c r="BY483" s="48" t="n">
        <f aca="false">MIN(AA483,(FU482*(1+FU$5/Setup!$C$36)+IF($V483=2,N($F483),0)))</f>
        <v>0</v>
      </c>
      <c r="BZ483" s="48" t="n">
        <f aca="false">MIN(AB483,(FV482*(1+FV$5/Setup!$C$36)+IF($V483=3,N($F483),0)))</f>
        <v>0</v>
      </c>
      <c r="CA483" s="48" t="n">
        <f aca="false">MIN(AC483,(FW482*(1+FW$5/Setup!$C$36)+IF($V483=4,N($F483),0)))</f>
        <v>0</v>
      </c>
      <c r="CB483" s="48" t="n">
        <f aca="false">MIN(AD483,(FX482*(1+FX$5/Setup!$C$36)+IF($V483=5,N($F483),0)))</f>
        <v>0</v>
      </c>
      <c r="CC483" s="48" t="n">
        <f aca="false">MIN(AE483,(FY482*(1+FY$5/Setup!$C$36)+IF($V483=6,N($F483),0)))</f>
        <v>0</v>
      </c>
      <c r="CD483" s="48" t="n">
        <f aca="false">MIN(AF483,(FZ482*(1+FZ$5/Setup!$C$36)+IF($V483=7,N($F483),0)))</f>
        <v>0</v>
      </c>
      <c r="CE483" s="48" t="n">
        <f aca="false">MIN(AG483,(GA482*(1+GA$5/Setup!$C$36)+IF($V483=8,N($F483),0)))</f>
        <v>0</v>
      </c>
      <c r="CF483" s="48" t="n">
        <f aca="false">MIN(AH483,(GB482*(1+GB$5/Setup!$C$36)+IF($V483=9,N($F483),0)))</f>
        <v>0</v>
      </c>
      <c r="CG483" s="48" t="n">
        <f aca="false">MIN(AI483,(GC482*(1+GC$5/Setup!$C$36)+IF($V483=10,N($F483),0)))</f>
        <v>0</v>
      </c>
      <c r="CH483" s="48" t="n">
        <f aca="false">MIN(AJ483,(GD482*(1+GD$5/Setup!$C$36)+IF($V483=11,N($F483),0)))</f>
        <v>0</v>
      </c>
      <c r="CI483" s="48" t="n">
        <f aca="false">MIN(AK483,(GE482*(1+GE$5/Setup!$C$36)+IF($V483=12,N($F483),0)))</f>
        <v>0</v>
      </c>
      <c r="CJ483" s="48" t="n">
        <f aca="false">MIN(AL483,(GF482*(1+GF$5/Setup!$C$36)+IF($V483=13,N($F483),0)))</f>
        <v>0</v>
      </c>
      <c r="CK483" s="48" t="n">
        <f aca="false">MIN(AM483,(GG482*(1+GG$5/Setup!$C$36)+IF($V483=14,N($F483),0)))</f>
        <v>0</v>
      </c>
      <c r="CL483" s="48" t="n">
        <f aca="false">MIN(AN483,(GH482*(1+GH$5/Setup!$C$36)+IF($V483=15,N($F483),0)))</f>
        <v>0</v>
      </c>
      <c r="CM483" s="48" t="n">
        <f aca="false">MIN(AO483,(GI482*(1+GI$5/Setup!$C$36)+IF($V483=16,N($F483),0)))</f>
        <v>0</v>
      </c>
      <c r="CN483" s="48" t="n">
        <f aca="false">MIN(AP483,(GJ482*(1+GJ$5/Setup!$C$36)+IF($V483=17,N($F483),0)))</f>
        <v>0</v>
      </c>
      <c r="CO483" s="48" t="n">
        <f aca="false">MIN(AQ483,(GK482*(1+GK$5/Setup!$C$36)+IF($V483=18,N($F483),0)))</f>
        <v>0</v>
      </c>
      <c r="CP483" s="48" t="n">
        <f aca="false">MIN(AR483,(GL482*(1+GL$5/Setup!$C$36)+IF($V483=19,N($F483),0)))</f>
        <v>0</v>
      </c>
      <c r="CQ483" s="48" t="n">
        <f aca="false">MIN(AS483,(GM482*(1+GM$5/Setup!$C$36)+IF($V483=20,N($F483),0)))</f>
        <v>0</v>
      </c>
      <c r="CR483" s="48" t="n">
        <f aca="false">MIN(AT483,(GN482*(1+GN$5/Setup!$C$36)+IF($V483=21,N($F483),0)))</f>
        <v>0</v>
      </c>
      <c r="CS483" s="48" t="n">
        <f aca="false">MIN(AU483,(GO482*(1+GO$5/Setup!$C$36)+IF($V483=22,N($F483),0)))</f>
        <v>0</v>
      </c>
      <c r="CT483" s="48" t="n">
        <f aca="false">MIN(AV483,(GP482*(1+GP$5/Setup!$C$36)+IF($V483=23,N($F483),0)))</f>
        <v>0</v>
      </c>
      <c r="CU483" s="48" t="n">
        <f aca="false">MIN(AW483,(GQ482*(1+GQ$5/Setup!$C$36)+IF($V483=24,N($F483),0)))</f>
        <v>0</v>
      </c>
      <c r="CV483" s="48" t="n">
        <f aca="false">MIN(AX483,(GR482*(1+GR$5/Setup!$C$36)+IF($V483=25,N($F483),0)))</f>
        <v>0</v>
      </c>
      <c r="CW483" s="48" t="n">
        <f aca="false">MIN(AY483,(GS482*(1+GS$5/Setup!$C$36)+IF($V483=26,N($F483),0)))</f>
        <v>0</v>
      </c>
      <c r="CX483" s="48" t="n">
        <f aca="false">MIN(AZ483,(GT482*(1+GT$5/Setup!$C$36)+IF($V483=27,N($F483),0)))</f>
        <v>0</v>
      </c>
      <c r="CY483" s="48" t="n">
        <f aca="false">MIN(BA483,(GU482*(1+GU$5/Setup!$C$36)+IF($V483=28,N($F483),0)))</f>
        <v>0</v>
      </c>
      <c r="CZ483" s="48" t="n">
        <f aca="false">MIN(BB483,(GV482*(1+GV$5/Setup!$C$36)+IF($V483=29,N($F483),0)))</f>
        <v>0</v>
      </c>
      <c r="DA483" s="48" t="n">
        <f aca="false">MIN(BC483,(GW482*(1+GW$5/Setup!$C$36)+IF($V483=30,N($F483),0)))</f>
        <v>0</v>
      </c>
      <c r="DB483" s="48" t="n">
        <f aca="false">MIN(BD483,(GX482*(1+GX$5/Setup!$C$36)+IF($V483=31,N($F483),0)))</f>
        <v>0</v>
      </c>
      <c r="DC483" s="48" t="n">
        <f aca="false">MIN(BE483,(GY482*(1+GY$5/Setup!$C$36)+IF($V483=32,N($F483),0)))</f>
        <v>0</v>
      </c>
      <c r="DD483" s="48" t="n">
        <f aca="false">MIN(BF483,(GZ482*(1+GZ$5/Setup!$C$36)+IF($V483=33,N($F483),0)))</f>
        <v>0</v>
      </c>
      <c r="DE483" s="48" t="n">
        <f aca="false">MIN(BG483,(HA482*(1+HA$5/Setup!$C$36)+IF($V483=34,N($F483),0)))</f>
        <v>0</v>
      </c>
      <c r="DF483" s="48" t="n">
        <f aca="false">MIN(BH483,(HB482*(1+HB$5/Setup!$C$36)+IF($V483=35,N($F483),0)))</f>
        <v>0</v>
      </c>
      <c r="DG483" s="48" t="n">
        <f aca="false">MIN(BI483,(HC482*(1+HC$5/Setup!$C$36)+IF($V483=36,N($F483),0)))</f>
        <v>0</v>
      </c>
      <c r="DH483" s="48" t="n">
        <f aca="false">MIN(BJ483,(HD482*(1+HD$5/Setup!$C$36)+IF($V483=37,N($F483),0)))</f>
        <v>0</v>
      </c>
      <c r="DI483" s="48" t="n">
        <f aca="false">MIN(BK483,(HE482*(1+HE$5/Setup!$C$36)+IF($V483=38,N($F483),0)))</f>
        <v>0</v>
      </c>
      <c r="DJ483" s="48" t="n">
        <f aca="false">MIN(BL483,(HF482*(1+HF$5/Setup!$C$36)+IF($V483=39,N($F483),0)))</f>
        <v>0</v>
      </c>
      <c r="DK483" s="48" t="n">
        <f aca="false">MIN(BM483,(HG482*(1+HG$5/Setup!$C$36)+IF($V483=40,N($F483),0)))</f>
        <v>0</v>
      </c>
      <c r="DL483" s="48" t="n">
        <f aca="false">MIN(BN483,(HH482*(1+HH$5/Setup!$C$36)+IF($V483=41,N($F483),0)))</f>
        <v>0</v>
      </c>
      <c r="DM483" s="48" t="n">
        <f aca="false">MIN(BO483,(HI482*(1+HI$5/Setup!$C$36)+IF($V483=42,N($F483),0)))</f>
        <v>0</v>
      </c>
      <c r="DN483" s="48" t="n">
        <f aca="false">MIN(BP483,(HJ482*(1+HJ$5/Setup!$C$36)+IF($V483=43,N($F483),0)))</f>
        <v>0</v>
      </c>
      <c r="DO483" s="48" t="n">
        <f aca="false">MIN(BQ483,(HK482*(1+HK$5/Setup!$C$36)+IF($V483=44,N($F483),0)))</f>
        <v>0</v>
      </c>
      <c r="DP483" s="48" t="n">
        <f aca="false">MIN(BR483,(HL482*(1+HL$5/Setup!$C$36)+IF($V483=45,N($F483),0)))</f>
        <v>0</v>
      </c>
      <c r="DQ483" s="48" t="n">
        <f aca="false">MIN(BS483,(HM482*(1+HM$5/Setup!$C$36)+IF($V483=46,N($F483),0)))</f>
        <v>0</v>
      </c>
      <c r="DR483" s="48" t="n">
        <f aca="false">MIN(BT483,(HN482*(1+HN$5/Setup!$C$36)+IF($V483=47,N($F483),0)))</f>
        <v>0</v>
      </c>
      <c r="DS483" s="48" t="n">
        <f aca="false">MIN(BU483,(HO482*(1+HO$5/Setup!$C$36)+IF($V483=48,N($F483),0)))</f>
        <v>0</v>
      </c>
      <c r="DT483" s="48" t="n">
        <f aca="false">MIN(BV483,(HP482*(1+HP$5/Setup!$C$36)+IF($V483=49,N($F483),0)))</f>
        <v>0</v>
      </c>
      <c r="DU483" s="48" t="n">
        <f aca="false">MIN(BW483,(HQ482*(1+HQ$5/Setup!$C$36)+IF($V483=50,N($F483),0)))</f>
        <v>0</v>
      </c>
      <c r="DV483" s="48" t="n">
        <f aca="false">MIN(MAX((FT482*(1+FT$5/Setup!$C$36)+IF($V483=1,N($F483),0))-BX483,0),MAX($P483-0,0))</f>
        <v>0</v>
      </c>
      <c r="DW483" s="48" t="n">
        <f aca="false">MIN(MAX((FU482*(1+FU$5/Setup!$C$36)+IF($V483=2,N($F483),0))-BY483,0),MAX($P483-SUM(DV483:DV483),0))</f>
        <v>0</v>
      </c>
      <c r="DX483" s="48" t="n">
        <f aca="false">MIN(MAX((FV482*(1+FV$5/Setup!$C$36)+IF($V483=3,N($F483),0))-BZ483,0),MAX($P483-SUM(DV483:DW483),0))</f>
        <v>0</v>
      </c>
      <c r="DY483" s="48" t="n">
        <f aca="false">MIN(MAX((FW482*(1+FW$5/Setup!$C$36)+IF($V483=4,N($F483),0))-CA483,0),MAX($P483-SUM(DV483:DX483),0))</f>
        <v>0</v>
      </c>
      <c r="DZ483" s="48" t="n">
        <f aca="false">MIN(MAX((FX482*(1+FX$5/Setup!$C$36)+IF($V483=5,N($F483),0))-CB483,0),MAX($P483-SUM(DV483:DY483),0))</f>
        <v>0</v>
      </c>
      <c r="EA483" s="48" t="n">
        <f aca="false">MIN(MAX((FY482*(1+FY$5/Setup!$C$36)+IF($V483=6,N($F483),0))-CC483,0),MAX($P483-SUM(DV483:DZ483),0))</f>
        <v>0</v>
      </c>
      <c r="EB483" s="48" t="n">
        <f aca="false">MIN(MAX((FZ482*(1+FZ$5/Setup!$C$36)+IF($V483=7,N($F483),0))-CD483,0),MAX($P483-SUM(DV483:EA483),0))</f>
        <v>0</v>
      </c>
      <c r="EC483" s="48" t="n">
        <f aca="false">MIN(MAX((GA482*(1+GA$5/Setup!$C$36)+IF($V483=8,N($F483),0))-CE483,0),MAX($P483-SUM(DV483:EB483),0))</f>
        <v>0</v>
      </c>
      <c r="ED483" s="48" t="n">
        <f aca="false">MIN(MAX((GB482*(1+GB$5/Setup!$C$36)+IF($V483=9,N($F483),0))-CF483,0),MAX($P483-SUM(DV483:EC483),0))</f>
        <v>0</v>
      </c>
      <c r="EE483" s="48" t="n">
        <f aca="false">MIN(MAX((GC482*(1+GC$5/Setup!$C$36)+IF($V483=10,N($F483),0))-CG483,0),MAX($P483-SUM(DV483:ED483),0))</f>
        <v>0</v>
      </c>
      <c r="EF483" s="48" t="n">
        <f aca="false">MIN(MAX((GD482*(1+GD$5/Setup!$C$36)+IF($V483=11,N($F483),0))-CH483,0),MAX($P483-SUM(DV483:EE483),0))</f>
        <v>0</v>
      </c>
      <c r="EG483" s="48" t="n">
        <f aca="false">MIN(MAX((GE482*(1+GE$5/Setup!$C$36)+IF($V483=12,N($F483),0))-CI483,0),MAX($P483-SUM(DV483:EF483),0))</f>
        <v>0</v>
      </c>
      <c r="EH483" s="48" t="n">
        <f aca="false">MIN(MAX((GF482*(1+GF$5/Setup!$C$36)+IF($V483=13,N($F483),0))-CJ483,0),MAX($P483-SUM(DV483:EG483),0))</f>
        <v>0</v>
      </c>
      <c r="EI483" s="48" t="n">
        <f aca="false">MIN(MAX((GG482*(1+GG$5/Setup!$C$36)+IF($V483=14,N($F483),0))-CK483,0),MAX($P483-SUM(DV483:EH483),0))</f>
        <v>0</v>
      </c>
      <c r="EJ483" s="48" t="n">
        <f aca="false">MIN(MAX((GH482*(1+GH$5/Setup!$C$36)+IF($V483=15,N($F483),0))-CL483,0),MAX($P483-SUM(DV483:EI483),0))</f>
        <v>0</v>
      </c>
      <c r="EK483" s="48" t="n">
        <f aca="false">MIN(MAX((GI482*(1+GI$5/Setup!$C$36)+IF($V483=16,N($F483),0))-CM483,0),MAX($P483-SUM(DV483:EJ483),0))</f>
        <v>0</v>
      </c>
      <c r="EL483" s="48" t="n">
        <f aca="false">MIN(MAX((GJ482*(1+GJ$5/Setup!$C$36)+IF($V483=17,N($F483),0))-CN483,0),MAX($P483-SUM(DV483:EK483),0))</f>
        <v>0</v>
      </c>
      <c r="EM483" s="48" t="n">
        <f aca="false">MIN(MAX((GK482*(1+GK$5/Setup!$C$36)+IF($V483=18,N($F483),0))-CO483,0),MAX($P483-SUM(DV483:EL483),0))</f>
        <v>0</v>
      </c>
      <c r="EN483" s="48" t="n">
        <f aca="false">MIN(MAX((GL482*(1+GL$5/Setup!$C$36)+IF($V483=19,N($F483),0))-CP483,0),MAX($P483-SUM(DV483:EM483),0))</f>
        <v>0</v>
      </c>
      <c r="EO483" s="48" t="n">
        <f aca="false">MIN(MAX((GM482*(1+GM$5/Setup!$C$36)+IF($V483=20,N($F483),0))-CQ483,0),MAX($P483-SUM(DV483:EN483),0))</f>
        <v>0</v>
      </c>
      <c r="EP483" s="48" t="n">
        <f aca="false">MIN(MAX((GN482*(1+GN$5/Setup!$C$36)+IF($V483=21,N($F483),0))-CR483,0),MAX($P483-SUM(DV483:EO483),0))</f>
        <v>0</v>
      </c>
      <c r="EQ483" s="48" t="n">
        <f aca="false">MIN(MAX((GO482*(1+GO$5/Setup!$C$36)+IF($V483=22,N($F483),0))-CS483,0),MAX($P483-SUM(DV483:EP483),0))</f>
        <v>0</v>
      </c>
      <c r="ER483" s="48" t="n">
        <f aca="false">MIN(MAX((GP482*(1+GP$5/Setup!$C$36)+IF($V483=23,N($F483),0))-CT483,0),MAX($P483-SUM(DV483:EQ483),0))</f>
        <v>0</v>
      </c>
      <c r="ES483" s="48" t="n">
        <f aca="false">MIN(MAX((GQ482*(1+GQ$5/Setup!$C$36)+IF($V483=24,N($F483),0))-CU483,0),MAX($P483-SUM(DV483:ER483),0))</f>
        <v>0</v>
      </c>
      <c r="ET483" s="48" t="n">
        <f aca="false">MIN(MAX((GR482*(1+GR$5/Setup!$C$36)+IF($V483=25,N($F483),0))-CV483,0),MAX($P483-SUM(DV483:ES483),0))</f>
        <v>0</v>
      </c>
      <c r="EU483" s="48" t="n">
        <f aca="false">MIN(MAX((GS482*(1+GS$5/Setup!$C$36)+IF($V483=26,N($F483),0))-CW483,0),MAX($P483-SUM(DV483:ET483),0))</f>
        <v>0</v>
      </c>
      <c r="EV483" s="48" t="n">
        <f aca="false">MIN(MAX((GT482*(1+GT$5/Setup!$C$36)+IF($V483=27,N($F483),0))-CX483,0),MAX($P483-SUM(DV483:EU483),0))</f>
        <v>0</v>
      </c>
      <c r="EW483" s="48" t="n">
        <f aca="false">MIN(MAX((GU482*(1+GU$5/Setup!$C$36)+IF($V483=28,N($F483),0))-CY483,0),MAX($P483-SUM(DV483:EV483),0))</f>
        <v>0</v>
      </c>
      <c r="EX483" s="48" t="n">
        <f aca="false">MIN(MAX((GV482*(1+GV$5/Setup!$C$36)+IF($V483=29,N($F483),0))-CZ483,0),MAX($P483-SUM(DV483:EW483),0))</f>
        <v>0</v>
      </c>
      <c r="EY483" s="48" t="n">
        <f aca="false">MIN(MAX((GW482*(1+GW$5/Setup!$C$36)+IF($V483=30,N($F483),0))-DA483,0),MAX($P483-SUM(DV483:EX483),0))</f>
        <v>0</v>
      </c>
      <c r="EZ483" s="48" t="n">
        <f aca="false">MIN(MAX((GX482*(1+GX$5/Setup!$C$36)+IF($V483=31,N($F483),0))-DB483,0),MAX($P483-SUM(DV483:EY483),0))</f>
        <v>0</v>
      </c>
      <c r="FA483" s="48" t="n">
        <f aca="false">MIN(MAX((GY482*(1+GY$5/Setup!$C$36)+IF($V483=32,N($F483),0))-DC483,0),MAX($P483-SUM(DV483:EZ483),0))</f>
        <v>0</v>
      </c>
      <c r="FB483" s="48" t="n">
        <f aca="false">MIN(MAX((GZ482*(1+GZ$5/Setup!$C$36)+IF($V483=33,N($F483),0))-DD483,0),MAX($P483-SUM(DV483:FA483),0))</f>
        <v>0</v>
      </c>
      <c r="FC483" s="48" t="n">
        <f aca="false">MIN(MAX((HA482*(1+HA$5/Setup!$C$36)+IF($V483=34,N($F483),0))-DE483,0),MAX($P483-SUM(DV483:FB483),0))</f>
        <v>0</v>
      </c>
      <c r="FD483" s="48" t="n">
        <f aca="false">MIN(MAX((HB482*(1+HB$5/Setup!$C$36)+IF($V483=35,N($F483),0))-DF483,0),MAX($P483-SUM(DV483:FC483),0))</f>
        <v>0</v>
      </c>
      <c r="FE483" s="48" t="n">
        <f aca="false">MIN(MAX((HC482*(1+HC$5/Setup!$C$36)+IF($V483=36,N($F483),0))-DG483,0),MAX($P483-SUM(DV483:FD483),0))</f>
        <v>0</v>
      </c>
      <c r="FF483" s="48" t="n">
        <f aca="false">MIN(MAX((HD482*(1+HD$5/Setup!$C$36)+IF($V483=37,N($F483),0))-DH483,0),MAX($P483-SUM(DV483:FE483),0))</f>
        <v>0</v>
      </c>
      <c r="FG483" s="48" t="n">
        <f aca="false">MIN(MAX((HE482*(1+HE$5/Setup!$C$36)+IF($V483=38,N($F483),0))-DI483,0),MAX($P483-SUM(DV483:FF483),0))</f>
        <v>0</v>
      </c>
      <c r="FH483" s="48" t="n">
        <f aca="false">MIN(MAX((HF482*(1+HF$5/Setup!$C$36)+IF($V483=39,N($F483),0))-DJ483,0),MAX($P483-SUM(DV483:FG483),0))</f>
        <v>0</v>
      </c>
      <c r="FI483" s="48" t="n">
        <f aca="false">MIN(MAX((HG482*(1+HG$5/Setup!$C$36)+IF($V483=40,N($F483),0))-DK483,0),MAX($P483-SUM(DV483:FH483),0))</f>
        <v>0</v>
      </c>
      <c r="FJ483" s="48" t="n">
        <f aca="false">MIN(MAX((HH482*(1+HH$5/Setup!$C$36)+IF($V483=41,N($F483),0))-DL483,0),MAX($P483-SUM(DV483:FI483),0))</f>
        <v>0</v>
      </c>
      <c r="FK483" s="48" t="n">
        <f aca="false">MIN(MAX((HI482*(1+HI$5/Setup!$C$36)+IF($V483=42,N($F483),0))-DM483,0),MAX($P483-SUM(DV483:FJ483),0))</f>
        <v>0</v>
      </c>
      <c r="FL483" s="48" t="n">
        <f aca="false">MIN(MAX((HJ482*(1+HJ$5/Setup!$C$36)+IF($V483=43,N($F483),0))-DN483,0),MAX($P483-SUM(DV483:FK483),0))</f>
        <v>0</v>
      </c>
      <c r="FM483" s="48" t="n">
        <f aca="false">MIN(MAX((HK482*(1+HK$5/Setup!$C$36)+IF($V483=44,N($F483),0))-DO483,0),MAX($P483-SUM(DV483:FL483),0))</f>
        <v>0</v>
      </c>
      <c r="FN483" s="48" t="n">
        <f aca="false">MIN(MAX((HL482*(1+HL$5/Setup!$C$36)+IF($V483=45,N($F483),0))-DP483,0),MAX($P483-SUM(DV483:FM483),0))</f>
        <v>0</v>
      </c>
      <c r="FO483" s="48" t="n">
        <f aca="false">MIN(MAX((HM482*(1+HM$5/Setup!$C$36)+IF($V483=46,N($F483),0))-DQ483,0),MAX($P483-SUM(DV483:FN483),0))</f>
        <v>0</v>
      </c>
      <c r="FP483" s="48" t="n">
        <f aca="false">MIN(MAX((HN482*(1+HN$5/Setup!$C$36)+IF($V483=47,N($F483),0))-DR483,0),MAX($P483-SUM(DV483:FO483),0))</f>
        <v>0</v>
      </c>
      <c r="FQ483" s="48" t="n">
        <f aca="false">MIN(MAX((HO482*(1+HO$5/Setup!$C$36)+IF($V483=48,N($F483),0))-DS483,0),MAX($P483-SUM(DV483:FP483),0))</f>
        <v>0</v>
      </c>
      <c r="FR483" s="48" t="n">
        <f aca="false">MIN(MAX((HP482*(1+HP$5/Setup!$C$36)+IF($V483=49,N($F483),0))-DT483,0),MAX($P483-SUM(DV483:FQ483),0))</f>
        <v>0</v>
      </c>
      <c r="FS483" s="48" t="n">
        <f aca="false">MIN(MAX((HQ482*(1+HQ$5/Setup!$C$36)+IF($V483=50,N($F483),0))-DU483,0),MAX($P483-SUM(DV483:FR483),0))</f>
        <v>0</v>
      </c>
      <c r="FT483" s="48" t="n">
        <f aca="false">IF((FT482*(1+FT$5/Setup!$C$36)+IF($V483=1,N($F483),0))-BX483-DV483&lt;0.005,0,(FT482*(1+FT$5/Setup!$C$36)+IF($V483=1,N($F483),0))-BX483-DV483)</f>
        <v>0</v>
      </c>
      <c r="FU483" s="48" t="n">
        <f aca="false">IF((FU482*(1+FU$5/Setup!$C$36)+IF($V483=2,N($F483),0))-BY483-DW483&lt;0.005,0,(FU482*(1+FU$5/Setup!$C$36)+IF($V483=2,N($F483),0))-BY483-DW483)</f>
        <v>0</v>
      </c>
      <c r="FV483" s="48" t="n">
        <f aca="false">IF((FV482*(1+FV$5/Setup!$C$36)+IF($V483=3,N($F483),0))-BZ483-DX483&lt;0.005,0,(FV482*(1+FV$5/Setup!$C$36)+IF($V483=3,N($F483),0))-BZ483-DX483)</f>
        <v>0</v>
      </c>
      <c r="FW483" s="48" t="n">
        <f aca="false">IF((FW482*(1+FW$5/Setup!$C$36)+IF($V483=4,N($F483),0))-CA483-DY483&lt;0.005,0,(FW482*(1+FW$5/Setup!$C$36)+IF($V483=4,N($F483),0))-CA483-DY483)</f>
        <v>0</v>
      </c>
      <c r="FX483" s="48" t="n">
        <f aca="false">IF((FX482*(1+FX$5/Setup!$C$36)+IF($V483=5,N($F483),0))-CB483-DZ483&lt;0.005,0,(FX482*(1+FX$5/Setup!$C$36)+IF($V483=5,N($F483),0))-CB483-DZ483)</f>
        <v>0</v>
      </c>
      <c r="FY483" s="48" t="n">
        <f aca="false">IF((FY482*(1+FY$5/Setup!$C$36)+IF($V483=6,N($F483),0))-CC483-EA483&lt;0.005,0,(FY482*(1+FY$5/Setup!$C$36)+IF($V483=6,N($F483),0))-CC483-EA483)</f>
        <v>0</v>
      </c>
      <c r="FZ483" s="48" t="n">
        <f aca="false">IF((FZ482*(1+FZ$5/Setup!$C$36)+IF($V483=7,N($F483),0))-CD483-EB483&lt;0.005,0,(FZ482*(1+FZ$5/Setup!$C$36)+IF($V483=7,N($F483),0))-CD483-EB483)</f>
        <v>0</v>
      </c>
      <c r="GA483" s="48" t="n">
        <f aca="false">IF((GA482*(1+GA$5/Setup!$C$36)+IF($V483=8,N($F483),0))-CE483-EC483&lt;0.005,0,(GA482*(1+GA$5/Setup!$C$36)+IF($V483=8,N($F483),0))-CE483-EC483)</f>
        <v>0</v>
      </c>
      <c r="GB483" s="48" t="n">
        <f aca="false">IF((GB482*(1+GB$5/Setup!$C$36)+IF($V483=9,N($F483),0))-CF483-ED483&lt;0.005,0,(GB482*(1+GB$5/Setup!$C$36)+IF($V483=9,N($F483),0))-CF483-ED483)</f>
        <v>0</v>
      </c>
      <c r="GC483" s="48" t="n">
        <f aca="false">IF((GC482*(1+GC$5/Setup!$C$36)+IF($V483=10,N($F483),0))-CG483-EE483&lt;0.005,0,(GC482*(1+GC$5/Setup!$C$36)+IF($V483=10,N($F483),0))-CG483-EE483)</f>
        <v>0</v>
      </c>
      <c r="GD483" s="48" t="n">
        <f aca="false">IF((GD482*(1+GD$5/Setup!$C$36)+IF($V483=11,N($F483),0))-CH483-EF483&lt;0.005,0,(GD482*(1+GD$5/Setup!$C$36)+IF($V483=11,N($F483),0))-CH483-EF483)</f>
        <v>0</v>
      </c>
      <c r="GE483" s="48" t="n">
        <f aca="false">IF((GE482*(1+GE$5/Setup!$C$36)+IF($V483=12,N($F483),0))-CI483-EG483&lt;0.005,0,(GE482*(1+GE$5/Setup!$C$36)+IF($V483=12,N($F483),0))-CI483-EG483)</f>
        <v>0</v>
      </c>
      <c r="GF483" s="48" t="n">
        <f aca="false">IF((GF482*(1+GF$5/Setup!$C$36)+IF($V483=13,N($F483),0))-CJ483-EH483&lt;0.005,0,(GF482*(1+GF$5/Setup!$C$36)+IF($V483=13,N($F483),0))-CJ483-EH483)</f>
        <v>0</v>
      </c>
      <c r="GG483" s="48" t="n">
        <f aca="false">IF((GG482*(1+GG$5/Setup!$C$36)+IF($V483=14,N($F483),0))-CK483-EI483&lt;0.005,0,(GG482*(1+GG$5/Setup!$C$36)+IF($V483=14,N($F483),0))-CK483-EI483)</f>
        <v>0</v>
      </c>
      <c r="GH483" s="48" t="n">
        <f aca="false">IF((GH482*(1+GH$5/Setup!$C$36)+IF($V483=15,N($F483),0))-CL483-EJ483&lt;0.005,0,(GH482*(1+GH$5/Setup!$C$36)+IF($V483=15,N($F483),0))-CL483-EJ483)</f>
        <v>0</v>
      </c>
      <c r="GI483" s="48" t="n">
        <f aca="false">IF((GI482*(1+GI$5/Setup!$C$36)+IF($V483=16,N($F483),0))-CM483-EK483&lt;0.005,0,(GI482*(1+GI$5/Setup!$C$36)+IF($V483=16,N($F483),0))-CM483-EK483)</f>
        <v>0</v>
      </c>
      <c r="GJ483" s="48" t="n">
        <f aca="false">IF((GJ482*(1+GJ$5/Setup!$C$36)+IF($V483=17,N($F483),0))-CN483-EL483&lt;0.005,0,(GJ482*(1+GJ$5/Setup!$C$36)+IF($V483=17,N($F483),0))-CN483-EL483)</f>
        <v>0</v>
      </c>
      <c r="GK483" s="48" t="n">
        <f aca="false">IF((GK482*(1+GK$5/Setup!$C$36)+IF($V483=18,N($F483),0))-CO483-EM483&lt;0.005,0,(GK482*(1+GK$5/Setup!$C$36)+IF($V483=18,N($F483),0))-CO483-EM483)</f>
        <v>0</v>
      </c>
      <c r="GL483" s="48" t="n">
        <f aca="false">IF((GL482*(1+GL$5/Setup!$C$36)+IF($V483=19,N($F483),0))-CP483-EN483&lt;0.005,0,(GL482*(1+GL$5/Setup!$C$36)+IF($V483=19,N($F483),0))-CP483-EN483)</f>
        <v>0</v>
      </c>
      <c r="GM483" s="48" t="n">
        <f aca="false">IF((GM482*(1+GM$5/Setup!$C$36)+IF($V483=20,N($F483),0))-CQ483-EO483&lt;0.005,0,(GM482*(1+GM$5/Setup!$C$36)+IF($V483=20,N($F483),0))-CQ483-EO483)</f>
        <v>0</v>
      </c>
      <c r="GN483" s="48" t="n">
        <f aca="false">IF((GN482*(1+GN$5/Setup!$C$36)+IF($V483=21,N($F483),0))-CR483-EP483&lt;0.005,0,(GN482*(1+GN$5/Setup!$C$36)+IF($V483=21,N($F483),0))-CR483-EP483)</f>
        <v>0</v>
      </c>
      <c r="GO483" s="48" t="n">
        <f aca="false">IF((GO482*(1+GO$5/Setup!$C$36)+IF($V483=22,N($F483),0))-CS483-EQ483&lt;0.005,0,(GO482*(1+GO$5/Setup!$C$36)+IF($V483=22,N($F483),0))-CS483-EQ483)</f>
        <v>0</v>
      </c>
      <c r="GP483" s="48" t="n">
        <f aca="false">IF((GP482*(1+GP$5/Setup!$C$36)+IF($V483=23,N($F483),0))-CT483-ER483&lt;0.005,0,(GP482*(1+GP$5/Setup!$C$36)+IF($V483=23,N($F483),0))-CT483-ER483)</f>
        <v>0</v>
      </c>
      <c r="GQ483" s="48" t="n">
        <f aca="false">IF((GQ482*(1+GQ$5/Setup!$C$36)+IF($V483=24,N($F483),0))-CU483-ES483&lt;0.005,0,(GQ482*(1+GQ$5/Setup!$C$36)+IF($V483=24,N($F483),0))-CU483-ES483)</f>
        <v>0</v>
      </c>
      <c r="GR483" s="48" t="n">
        <f aca="false">IF((GR482*(1+GR$5/Setup!$C$36)+IF($V483=25,N($F483),0))-CV483-ET483&lt;0.005,0,(GR482*(1+GR$5/Setup!$C$36)+IF($V483=25,N($F483),0))-CV483-ET483)</f>
        <v>0</v>
      </c>
      <c r="GS483" s="48" t="n">
        <f aca="false">IF((GS482*(1+GS$5/Setup!$C$36)+IF($V483=26,N($F483),0))-CW483-EU483&lt;0.005,0,(GS482*(1+GS$5/Setup!$C$36)+IF($V483=26,N($F483),0))-CW483-EU483)</f>
        <v>0</v>
      </c>
      <c r="GT483" s="48" t="n">
        <f aca="false">IF((GT482*(1+GT$5/Setup!$C$36)+IF($V483=27,N($F483),0))-CX483-EV483&lt;0.005,0,(GT482*(1+GT$5/Setup!$C$36)+IF($V483=27,N($F483),0))-CX483-EV483)</f>
        <v>0</v>
      </c>
      <c r="GU483" s="48" t="n">
        <f aca="false">IF((GU482*(1+GU$5/Setup!$C$36)+IF($V483=28,N($F483),0))-CY483-EW483&lt;0.005,0,(GU482*(1+GU$5/Setup!$C$36)+IF($V483=28,N($F483),0))-CY483-EW483)</f>
        <v>0</v>
      </c>
      <c r="GV483" s="48" t="n">
        <f aca="false">IF((GV482*(1+GV$5/Setup!$C$36)+IF($V483=29,N($F483),0))-CZ483-EX483&lt;0.005,0,(GV482*(1+GV$5/Setup!$C$36)+IF($V483=29,N($F483),0))-CZ483-EX483)</f>
        <v>0</v>
      </c>
      <c r="GW483" s="48" t="n">
        <f aca="false">IF((GW482*(1+GW$5/Setup!$C$36)+IF($V483=30,N($F483),0))-DA483-EY483&lt;0.005,0,(GW482*(1+GW$5/Setup!$C$36)+IF($V483=30,N($F483),0))-DA483-EY483)</f>
        <v>0</v>
      </c>
      <c r="GX483" s="48" t="n">
        <f aca="false">IF((GX482*(1+GX$5/Setup!$C$36)+IF($V483=31,N($F483),0))-DB483-EZ483&lt;0.005,0,(GX482*(1+GX$5/Setup!$C$36)+IF($V483=31,N($F483),0))-DB483-EZ483)</f>
        <v>0</v>
      </c>
      <c r="GY483" s="48" t="n">
        <f aca="false">IF((GY482*(1+GY$5/Setup!$C$36)+IF($V483=32,N($F483),0))-DC483-FA483&lt;0.005,0,(GY482*(1+GY$5/Setup!$C$36)+IF($V483=32,N($F483),0))-DC483-FA483)</f>
        <v>0</v>
      </c>
      <c r="GZ483" s="48" t="n">
        <f aca="false">IF((GZ482*(1+GZ$5/Setup!$C$36)+IF($V483=33,N($F483),0))-DD483-FB483&lt;0.005,0,(GZ482*(1+GZ$5/Setup!$C$36)+IF($V483=33,N($F483),0))-DD483-FB483)</f>
        <v>0</v>
      </c>
      <c r="HA483" s="48" t="n">
        <f aca="false">IF((HA482*(1+HA$5/Setup!$C$36)+IF($V483=34,N($F483),0))-DE483-FC483&lt;0.005,0,(HA482*(1+HA$5/Setup!$C$36)+IF($V483=34,N($F483),0))-DE483-FC483)</f>
        <v>0</v>
      </c>
      <c r="HB483" s="48" t="n">
        <f aca="false">IF((HB482*(1+HB$5/Setup!$C$36)+IF($V483=35,N($F483),0))-DF483-FD483&lt;0.005,0,(HB482*(1+HB$5/Setup!$C$36)+IF($V483=35,N($F483),0))-DF483-FD483)</f>
        <v>0</v>
      </c>
      <c r="HC483" s="48" t="n">
        <f aca="false">IF((HC482*(1+HC$5/Setup!$C$36)+IF($V483=36,N($F483),0))-DG483-FE483&lt;0.005,0,(HC482*(1+HC$5/Setup!$C$36)+IF($V483=36,N($F483),0))-DG483-FE483)</f>
        <v>0</v>
      </c>
      <c r="HD483" s="48" t="n">
        <f aca="false">IF((HD482*(1+HD$5/Setup!$C$36)+IF($V483=37,N($F483),0))-DH483-FF483&lt;0.005,0,(HD482*(1+HD$5/Setup!$C$36)+IF($V483=37,N($F483),0))-DH483-FF483)</f>
        <v>0</v>
      </c>
      <c r="HE483" s="48" t="n">
        <f aca="false">IF((HE482*(1+HE$5/Setup!$C$36)+IF($V483=38,N($F483),0))-DI483-FG483&lt;0.005,0,(HE482*(1+HE$5/Setup!$C$36)+IF($V483=38,N($F483),0))-DI483-FG483)</f>
        <v>0</v>
      </c>
      <c r="HF483" s="48" t="n">
        <f aca="false">IF((HF482*(1+HF$5/Setup!$C$36)+IF($V483=39,N($F483),0))-DJ483-FH483&lt;0.005,0,(HF482*(1+HF$5/Setup!$C$36)+IF($V483=39,N($F483),0))-DJ483-FH483)</f>
        <v>0</v>
      </c>
      <c r="HG483" s="48" t="n">
        <f aca="false">IF((HG482*(1+HG$5/Setup!$C$36)+IF($V483=40,N($F483),0))-DK483-FI483&lt;0.005,0,(HG482*(1+HG$5/Setup!$C$36)+IF($V483=40,N($F483),0))-DK483-FI483)</f>
        <v>0</v>
      </c>
      <c r="HH483" s="48" t="n">
        <f aca="false">IF((HH482*(1+HH$5/Setup!$C$36)+IF($V483=41,N($F483),0))-DL483-FJ483&lt;0.005,0,(HH482*(1+HH$5/Setup!$C$36)+IF($V483=41,N($F483),0))-DL483-FJ483)</f>
        <v>0</v>
      </c>
      <c r="HI483" s="48" t="n">
        <f aca="false">IF((HI482*(1+HI$5/Setup!$C$36)+IF($V483=42,N($F483),0))-DM483-FK483&lt;0.005,0,(HI482*(1+HI$5/Setup!$C$36)+IF($V483=42,N($F483),0))-DM483-FK483)</f>
        <v>0</v>
      </c>
      <c r="HJ483" s="48" t="n">
        <f aca="false">IF((HJ482*(1+HJ$5/Setup!$C$36)+IF($V483=43,N($F483),0))-DN483-FL483&lt;0.005,0,(HJ482*(1+HJ$5/Setup!$C$36)+IF($V483=43,N($F483),0))-DN483-FL483)</f>
        <v>0</v>
      </c>
      <c r="HK483" s="48" t="n">
        <f aca="false">IF((HK482*(1+HK$5/Setup!$C$36)+IF($V483=44,N($F483),0))-DO483-FM483&lt;0.005,0,(HK482*(1+HK$5/Setup!$C$36)+IF($V483=44,N($F483),0))-DO483-FM483)</f>
        <v>0</v>
      </c>
      <c r="HL483" s="48" t="n">
        <f aca="false">IF((HL482*(1+HL$5/Setup!$C$36)+IF($V483=45,N($F483),0))-DP483-FN483&lt;0.005,0,(HL482*(1+HL$5/Setup!$C$36)+IF($V483=45,N($F483),0))-DP483-FN483)</f>
        <v>0</v>
      </c>
      <c r="HM483" s="48" t="n">
        <f aca="false">IF((HM482*(1+HM$5/Setup!$C$36)+IF($V483=46,N($F483),0))-DQ483-FO483&lt;0.005,0,(HM482*(1+HM$5/Setup!$C$36)+IF($V483=46,N($F483),0))-DQ483-FO483)</f>
        <v>0</v>
      </c>
      <c r="HN483" s="48" t="n">
        <f aca="false">IF((HN482*(1+HN$5/Setup!$C$36)+IF($V483=47,N($F483),0))-DR483-FP483&lt;0.005,0,(HN482*(1+HN$5/Setup!$C$36)+IF($V483=47,N($F483),0))-DR483-FP483)</f>
        <v>0</v>
      </c>
      <c r="HO483" s="48" t="n">
        <f aca="false">IF((HO482*(1+HO$5/Setup!$C$36)+IF($V483=48,N($F483),0))-DS483-FQ483&lt;0.005,0,(HO482*(1+HO$5/Setup!$C$36)+IF($V483=48,N($F483),0))-DS483-FQ483)</f>
        <v>0</v>
      </c>
      <c r="HP483" s="48" t="n">
        <f aca="false">IF((HP482*(1+HP$5/Setup!$C$36)+IF($V483=49,N($F483),0))-DT483-FR483&lt;0.005,0,(HP482*(1+HP$5/Setup!$C$36)+IF($V483=49,N($F483),0))-DT483-FR483)</f>
        <v>0</v>
      </c>
      <c r="HQ483" s="48" t="n">
        <f aca="false">IF((HQ482*(1+HQ$5/Setup!$C$36)+IF($V483=50,N($F483),0))-DU483-FS483&lt;0.005,0,(HQ482*(1+HQ$5/Setup!$C$36)+IF($V483=50,N($F483),0))-DU483-FS483)</f>
        <v>0</v>
      </c>
    </row>
    <row r="484" customFormat="false" ht="15" hidden="false" customHeight="false" outlineLevel="0" collapsed="false">
      <c r="A484" s="44" t="n">
        <v>476</v>
      </c>
      <c r="B484" s="45" t="n">
        <f aca="false">IF(Setup!$C$7="Every month",EDATE(Setup!$C$8,($A484-1)),IF(Setup!$C$7="Twice a month",DATE(YEAR(Setup!$C$8),MONTH(Setup!$C$8)+INT((($A484-1)+Setup!$C$41)/2),MIN(IF(MOD(($A484-1)+Setup!$C$41,2)=0,Setup!$C$39,Setup!$C$40),DAY(EOMONTH(DATE(YEAR(Setup!$C$8),MONTH(Setup!$C$8)+INT((($A484-1)+Setup!$C$41)/2),1),0)))),Setup!$C$8+($A484-1)*IF(Setup!$C$7="Every week",7,14)))</f>
        <v>52975</v>
      </c>
      <c r="C484" s="45" t="n">
        <f aca="false">IF(Setup!$C$7="Every month",EDATE(Setup!$C$8,$A484),IF(Setup!$C$7="Twice a month",DATE(YEAR(Setup!$C$8),MONTH(Setup!$C$8)+INT(($A484+Setup!$C$41)/2),MIN(IF(MOD($A484+Setup!$C$41,2)=0,Setup!$C$39,Setup!$C$40),DAY(EOMONTH(DATE(YEAR(Setup!$C$8),MONTH(Setup!$C$8)+INT(($A484+Setup!$C$41)/2),1),0)))),Setup!$C$8+$A484*IF(Setup!$C$7="Every week",7,14)))</f>
        <v>52989</v>
      </c>
      <c r="D484" s="46"/>
      <c r="E484" s="47"/>
      <c r="F484" s="47"/>
      <c r="G484" s="47"/>
      <c r="H484" s="47"/>
      <c r="I484" s="48" t="n">
        <f aca="false">N(Setup!$C$11)+N(E484)</f>
        <v>100</v>
      </c>
      <c r="J484" s="48" t="n">
        <f aca="false">MIN(Setup!$C$37,MAX(I484,0))</f>
        <v>9.23076923076923</v>
      </c>
      <c r="K484" s="48" t="n">
        <f aca="false">MIN(MAX(N(Setup!$C$14)-L483,0),MAX(I484-J484,0))</f>
        <v>0</v>
      </c>
      <c r="L484" s="48" t="n">
        <f aca="false">L483+K484-N(G484)</f>
        <v>500</v>
      </c>
      <c r="M484" s="48" t="n">
        <f aca="false">M483+J484-N(H484)</f>
        <v>4393.84615384613</v>
      </c>
      <c r="N484" s="48" t="n">
        <f aca="false">SUM(BX484:DU484)</f>
        <v>0</v>
      </c>
      <c r="O484" s="48" t="n">
        <f aca="false">SUM(Z484:BW484)-N484</f>
        <v>40</v>
      </c>
      <c r="P484" s="48" t="n">
        <f aca="false">MAX(I484-J484-K484,0)+O484</f>
        <v>130.769230769231</v>
      </c>
      <c r="Q484" s="48" t="n">
        <f aca="false">SUM(DV484:FS484)</f>
        <v>0</v>
      </c>
      <c r="R484" s="49" t="n">
        <f aca="false">N484+J484+K484+Q484</f>
        <v>9.23076923076923</v>
      </c>
      <c r="S484" s="48" t="n">
        <f aca="false">T484-T483-N(F484)+N484+Q484</f>
        <v>0</v>
      </c>
      <c r="T484" s="49" t="n">
        <f aca="false">SUM(FT484:HQ484)</f>
        <v>0</v>
      </c>
      <c r="U484" s="44" t="str">
        <f aca="false">IF(T483&lt;0.005,"",INDEX(Helpers!$C$2:$C$51,IF(_xlfn.MINIFS($DV$6:$FS$6,DV484:FS484,"&gt;0.005")=0,V484,_xlfn.MINIFS($DV$6:$FS$6,DV484:FS484,"&gt;0.005"))))</f>
        <v/>
      </c>
      <c r="V484" s="44" t="n">
        <f aca="false">IF(_xlfn.MINIFS($FT$6:$HQ$6,FT483:HQ483,"&gt;0.005")=0,1,_xlfn.MINIFS($FT$6:$HQ$6,FT483:HQ483,"&gt;0.005"))</f>
        <v>1</v>
      </c>
      <c r="W484" s="44" t="n">
        <f aca="false">IF(AND(D484&lt;&gt;"Paid",T483&gt;0.005),1,0)</f>
        <v>0</v>
      </c>
      <c r="X484" s="48" t="n">
        <f aca="false">SUMPRODUCT(((Helpers!$G$2:$G$51*(1+(Helpers!$D$2:$D$51+0.000000001)/12)^(($B484-Setup!$C$8)/(365.25/12))-Helpers!$E$2:$E$51*((1+(Helpers!$D$2:$D$51+0.000000001)/12)^(($B484-Setup!$C$8)/(365.25/12))-1)/((Helpers!$D$2:$D$51+0.000000001)/12))&gt;0)*(Helpers!$G$2:$G$51*(1+(Helpers!$D$2:$D$51+0.000000001)/12)^(($B484-Setup!$C$8)/(365.25/12))-Helpers!$E$2:$E$51*((1+(Helpers!$D$2:$D$51+0.000000001)/12)^(($B484-Setup!$C$8)/(365.25/12))-1)/((Helpers!$D$2:$D$51+0.000000001)/12)))</f>
        <v>0</v>
      </c>
      <c r="Y484" s="48"/>
      <c r="Z484" s="48" t="n">
        <f aca="false">IF(OR(N(Z$5)=0,Z$6=""),0,Z$5*((DATE(YEAR($B484),MONTH($B484),MIN(Z$6,DAY(EOMONTH($B484,0))))&gt;=$B484)*(DATE(YEAR($B484),MONTH($B484),MIN(Z$6,DAY(EOMONTH($B484,0))))&lt;$C484)+(DATE(YEAR($B484),MONTH($B484)+1,MIN(Z$6,DAY(EOMONTH($B484,1))))&gt;=$B484)*(DATE(YEAR($B484),MONTH($B484)+1,MIN(Z$6,DAY(EOMONTH($B484,1))))&lt;$C484)))</f>
        <v>0</v>
      </c>
      <c r="AA484" s="48" t="n">
        <f aca="false">IF(OR(N(AA$5)=0,AA$6=""),0,AA$5*((DATE(YEAR($B484),MONTH($B484),MIN(AA$6,DAY(EOMONTH($B484,0))))&gt;=$B484)*(DATE(YEAR($B484),MONTH($B484),MIN(AA$6,DAY(EOMONTH($B484,0))))&lt;$C484)+(DATE(YEAR($B484),MONTH($B484)+1,MIN(AA$6,DAY(EOMONTH($B484,1))))&gt;=$B484)*(DATE(YEAR($B484),MONTH($B484)+1,MIN(AA$6,DAY(EOMONTH($B484,1))))&lt;$C484)))</f>
        <v>40</v>
      </c>
      <c r="AB484" s="48" t="n">
        <f aca="false">IF(OR(N(AB$5)=0,AB$6=""),0,AB$5*((DATE(YEAR($B484),MONTH($B484),MIN(AB$6,DAY(EOMONTH($B484,0))))&gt;=$B484)*(DATE(YEAR($B484),MONTH($B484),MIN(AB$6,DAY(EOMONTH($B484,0))))&lt;$C484)+(DATE(YEAR($B484),MONTH($B484)+1,MIN(AB$6,DAY(EOMONTH($B484,1))))&gt;=$B484)*(DATE(YEAR($B484),MONTH($B484)+1,MIN(AB$6,DAY(EOMONTH($B484,1))))&lt;$C484)))</f>
        <v>0</v>
      </c>
      <c r="AC484" s="48" t="n">
        <f aca="false">IF(OR(N(AC$5)=0,AC$6=""),0,AC$5*((DATE(YEAR($B484),MONTH($B484),MIN(AC$6,DAY(EOMONTH($B484,0))))&gt;=$B484)*(DATE(YEAR($B484),MONTH($B484),MIN(AC$6,DAY(EOMONTH($B484,0))))&lt;$C484)+(DATE(YEAR($B484),MONTH($B484)+1,MIN(AC$6,DAY(EOMONTH($B484,1))))&gt;=$B484)*(DATE(YEAR($B484),MONTH($B484)+1,MIN(AC$6,DAY(EOMONTH($B484,1))))&lt;$C484)))</f>
        <v>0</v>
      </c>
      <c r="AD484" s="48" t="n">
        <f aca="false">IF(OR(N(AD$5)=0,AD$6=""),0,AD$5*((DATE(YEAR($B484),MONTH($B484),MIN(AD$6,DAY(EOMONTH($B484,0))))&gt;=$B484)*(DATE(YEAR($B484),MONTH($B484),MIN(AD$6,DAY(EOMONTH($B484,0))))&lt;$C484)+(DATE(YEAR($B484),MONTH($B484)+1,MIN(AD$6,DAY(EOMONTH($B484,1))))&gt;=$B484)*(DATE(YEAR($B484),MONTH($B484)+1,MIN(AD$6,DAY(EOMONTH($B484,1))))&lt;$C484)))</f>
        <v>0</v>
      </c>
      <c r="AE484" s="48" t="n">
        <f aca="false">IF(OR(N(AE$5)=0,AE$6=""),0,AE$5*((DATE(YEAR($B484),MONTH($B484),MIN(AE$6,DAY(EOMONTH($B484,0))))&gt;=$B484)*(DATE(YEAR($B484),MONTH($B484),MIN(AE$6,DAY(EOMONTH($B484,0))))&lt;$C484)+(DATE(YEAR($B484),MONTH($B484)+1,MIN(AE$6,DAY(EOMONTH($B484,1))))&gt;=$B484)*(DATE(YEAR($B484),MONTH($B484)+1,MIN(AE$6,DAY(EOMONTH($B484,1))))&lt;$C484)))</f>
        <v>0</v>
      </c>
      <c r="AF484" s="48" t="n">
        <f aca="false">IF(OR(N(AF$5)=0,AF$6=""),0,AF$5*((DATE(YEAR($B484),MONTH($B484),MIN(AF$6,DAY(EOMONTH($B484,0))))&gt;=$B484)*(DATE(YEAR($B484),MONTH($B484),MIN(AF$6,DAY(EOMONTH($B484,0))))&lt;$C484)+(DATE(YEAR($B484),MONTH($B484)+1,MIN(AF$6,DAY(EOMONTH($B484,1))))&gt;=$B484)*(DATE(YEAR($B484),MONTH($B484)+1,MIN(AF$6,DAY(EOMONTH($B484,1))))&lt;$C484)))</f>
        <v>0</v>
      </c>
      <c r="AG484" s="48" t="n">
        <f aca="false">IF(OR(N(AG$5)=0,AG$6=""),0,AG$5*((DATE(YEAR($B484),MONTH($B484),MIN(AG$6,DAY(EOMONTH($B484,0))))&gt;=$B484)*(DATE(YEAR($B484),MONTH($B484),MIN(AG$6,DAY(EOMONTH($B484,0))))&lt;$C484)+(DATE(YEAR($B484),MONTH($B484)+1,MIN(AG$6,DAY(EOMONTH($B484,1))))&gt;=$B484)*(DATE(YEAR($B484),MONTH($B484)+1,MIN(AG$6,DAY(EOMONTH($B484,1))))&lt;$C484)))</f>
        <v>0</v>
      </c>
      <c r="AH484" s="48" t="n">
        <f aca="false">IF(OR(N(AH$5)=0,AH$6=""),0,AH$5*((DATE(YEAR($B484),MONTH($B484),MIN(AH$6,DAY(EOMONTH($B484,0))))&gt;=$B484)*(DATE(YEAR($B484),MONTH($B484),MIN(AH$6,DAY(EOMONTH($B484,0))))&lt;$C484)+(DATE(YEAR($B484),MONTH($B484)+1,MIN(AH$6,DAY(EOMONTH($B484,1))))&gt;=$B484)*(DATE(YEAR($B484),MONTH($B484)+1,MIN(AH$6,DAY(EOMONTH($B484,1))))&lt;$C484)))</f>
        <v>0</v>
      </c>
      <c r="AI484" s="48" t="n">
        <f aca="false">IF(OR(N(AI$5)=0,AI$6=""),0,AI$5*((DATE(YEAR($B484),MONTH($B484),MIN(AI$6,DAY(EOMONTH($B484,0))))&gt;=$B484)*(DATE(YEAR($B484),MONTH($B484),MIN(AI$6,DAY(EOMONTH($B484,0))))&lt;$C484)+(DATE(YEAR($B484),MONTH($B484)+1,MIN(AI$6,DAY(EOMONTH($B484,1))))&gt;=$B484)*(DATE(YEAR($B484),MONTH($B484)+1,MIN(AI$6,DAY(EOMONTH($B484,1))))&lt;$C484)))</f>
        <v>0</v>
      </c>
      <c r="AJ484" s="48" t="n">
        <f aca="false">IF(OR(N(AJ$5)=0,AJ$6=""),0,AJ$5*((DATE(YEAR($B484),MONTH($B484),MIN(AJ$6,DAY(EOMONTH($B484,0))))&gt;=$B484)*(DATE(YEAR($B484),MONTH($B484),MIN(AJ$6,DAY(EOMONTH($B484,0))))&lt;$C484)+(DATE(YEAR($B484),MONTH($B484)+1,MIN(AJ$6,DAY(EOMONTH($B484,1))))&gt;=$B484)*(DATE(YEAR($B484),MONTH($B484)+1,MIN(AJ$6,DAY(EOMONTH($B484,1))))&lt;$C484)))</f>
        <v>0</v>
      </c>
      <c r="AK484" s="48" t="n">
        <f aca="false">IF(OR(N(AK$5)=0,AK$6=""),0,AK$5*((DATE(YEAR($B484),MONTH($B484),MIN(AK$6,DAY(EOMONTH($B484,0))))&gt;=$B484)*(DATE(YEAR($B484),MONTH($B484),MIN(AK$6,DAY(EOMONTH($B484,0))))&lt;$C484)+(DATE(YEAR($B484),MONTH($B484)+1,MIN(AK$6,DAY(EOMONTH($B484,1))))&gt;=$B484)*(DATE(YEAR($B484),MONTH($B484)+1,MIN(AK$6,DAY(EOMONTH($B484,1))))&lt;$C484)))</f>
        <v>0</v>
      </c>
      <c r="AL484" s="48" t="n">
        <f aca="false">IF(OR(N(AL$5)=0,AL$6=""),0,AL$5*((DATE(YEAR($B484),MONTH($B484),MIN(AL$6,DAY(EOMONTH($B484,0))))&gt;=$B484)*(DATE(YEAR($B484),MONTH($B484),MIN(AL$6,DAY(EOMONTH($B484,0))))&lt;$C484)+(DATE(YEAR($B484),MONTH($B484)+1,MIN(AL$6,DAY(EOMONTH($B484,1))))&gt;=$B484)*(DATE(YEAR($B484),MONTH($B484)+1,MIN(AL$6,DAY(EOMONTH($B484,1))))&lt;$C484)))</f>
        <v>0</v>
      </c>
      <c r="AM484" s="48" t="n">
        <f aca="false">IF(OR(N(AM$5)=0,AM$6=""),0,AM$5*((DATE(YEAR($B484),MONTH($B484),MIN(AM$6,DAY(EOMONTH($B484,0))))&gt;=$B484)*(DATE(YEAR($B484),MONTH($B484),MIN(AM$6,DAY(EOMONTH($B484,0))))&lt;$C484)+(DATE(YEAR($B484),MONTH($B484)+1,MIN(AM$6,DAY(EOMONTH($B484,1))))&gt;=$B484)*(DATE(YEAR($B484),MONTH($B484)+1,MIN(AM$6,DAY(EOMONTH($B484,1))))&lt;$C484)))</f>
        <v>0</v>
      </c>
      <c r="AN484" s="48" t="n">
        <f aca="false">IF(OR(N(AN$5)=0,AN$6=""),0,AN$5*((DATE(YEAR($B484),MONTH($B484),MIN(AN$6,DAY(EOMONTH($B484,0))))&gt;=$B484)*(DATE(YEAR($B484),MONTH($B484),MIN(AN$6,DAY(EOMONTH($B484,0))))&lt;$C484)+(DATE(YEAR($B484),MONTH($B484)+1,MIN(AN$6,DAY(EOMONTH($B484,1))))&gt;=$B484)*(DATE(YEAR($B484),MONTH($B484)+1,MIN(AN$6,DAY(EOMONTH($B484,1))))&lt;$C484)))</f>
        <v>0</v>
      </c>
      <c r="AO484" s="48" t="n">
        <f aca="false">IF(OR(N(AO$5)=0,AO$6=""),0,AO$5*((DATE(YEAR($B484),MONTH($B484),MIN(AO$6,DAY(EOMONTH($B484,0))))&gt;=$B484)*(DATE(YEAR($B484),MONTH($B484),MIN(AO$6,DAY(EOMONTH($B484,0))))&lt;$C484)+(DATE(YEAR($B484),MONTH($B484)+1,MIN(AO$6,DAY(EOMONTH($B484,1))))&gt;=$B484)*(DATE(YEAR($B484),MONTH($B484)+1,MIN(AO$6,DAY(EOMONTH($B484,1))))&lt;$C484)))</f>
        <v>0</v>
      </c>
      <c r="AP484" s="48" t="n">
        <f aca="false">IF(OR(N(AP$5)=0,AP$6=""),0,AP$5*((DATE(YEAR($B484),MONTH($B484),MIN(AP$6,DAY(EOMONTH($B484,0))))&gt;=$B484)*(DATE(YEAR($B484),MONTH($B484),MIN(AP$6,DAY(EOMONTH($B484,0))))&lt;$C484)+(DATE(YEAR($B484),MONTH($B484)+1,MIN(AP$6,DAY(EOMONTH($B484,1))))&gt;=$B484)*(DATE(YEAR($B484),MONTH($B484)+1,MIN(AP$6,DAY(EOMONTH($B484,1))))&lt;$C484)))</f>
        <v>0</v>
      </c>
      <c r="AQ484" s="48" t="n">
        <f aca="false">IF(OR(N(AQ$5)=0,AQ$6=""),0,AQ$5*((DATE(YEAR($B484),MONTH($B484),MIN(AQ$6,DAY(EOMONTH($B484,0))))&gt;=$B484)*(DATE(YEAR($B484),MONTH($B484),MIN(AQ$6,DAY(EOMONTH($B484,0))))&lt;$C484)+(DATE(YEAR($B484),MONTH($B484)+1,MIN(AQ$6,DAY(EOMONTH($B484,1))))&gt;=$B484)*(DATE(YEAR($B484),MONTH($B484)+1,MIN(AQ$6,DAY(EOMONTH($B484,1))))&lt;$C484)))</f>
        <v>0</v>
      </c>
      <c r="AR484" s="48" t="n">
        <f aca="false">IF(OR(N(AR$5)=0,AR$6=""),0,AR$5*((DATE(YEAR($B484),MONTH($B484),MIN(AR$6,DAY(EOMONTH($B484,0))))&gt;=$B484)*(DATE(YEAR($B484),MONTH($B484),MIN(AR$6,DAY(EOMONTH($B484,0))))&lt;$C484)+(DATE(YEAR($B484),MONTH($B484)+1,MIN(AR$6,DAY(EOMONTH($B484,1))))&gt;=$B484)*(DATE(YEAR($B484),MONTH($B484)+1,MIN(AR$6,DAY(EOMONTH($B484,1))))&lt;$C484)))</f>
        <v>0</v>
      </c>
      <c r="AS484" s="48" t="n">
        <f aca="false">IF(OR(N(AS$5)=0,AS$6=""),0,AS$5*((DATE(YEAR($B484),MONTH($B484),MIN(AS$6,DAY(EOMONTH($B484,0))))&gt;=$B484)*(DATE(YEAR($B484),MONTH($B484),MIN(AS$6,DAY(EOMONTH($B484,0))))&lt;$C484)+(DATE(YEAR($B484),MONTH($B484)+1,MIN(AS$6,DAY(EOMONTH($B484,1))))&gt;=$B484)*(DATE(YEAR($B484),MONTH($B484)+1,MIN(AS$6,DAY(EOMONTH($B484,1))))&lt;$C484)))</f>
        <v>0</v>
      </c>
      <c r="AT484" s="48" t="n">
        <f aca="false">IF(OR(N(AT$5)=0,AT$6=""),0,AT$5*((DATE(YEAR($B484),MONTH($B484),MIN(AT$6,DAY(EOMONTH($B484,0))))&gt;=$B484)*(DATE(YEAR($B484),MONTH($B484),MIN(AT$6,DAY(EOMONTH($B484,0))))&lt;$C484)+(DATE(YEAR($B484),MONTH($B484)+1,MIN(AT$6,DAY(EOMONTH($B484,1))))&gt;=$B484)*(DATE(YEAR($B484),MONTH($B484)+1,MIN(AT$6,DAY(EOMONTH($B484,1))))&lt;$C484)))</f>
        <v>0</v>
      </c>
      <c r="AU484" s="48" t="n">
        <f aca="false">IF(OR(N(AU$5)=0,AU$6=""),0,AU$5*((DATE(YEAR($B484),MONTH($B484),MIN(AU$6,DAY(EOMONTH($B484,0))))&gt;=$B484)*(DATE(YEAR($B484),MONTH($B484),MIN(AU$6,DAY(EOMONTH($B484,0))))&lt;$C484)+(DATE(YEAR($B484),MONTH($B484)+1,MIN(AU$6,DAY(EOMONTH($B484,1))))&gt;=$B484)*(DATE(YEAR($B484),MONTH($B484)+1,MIN(AU$6,DAY(EOMONTH($B484,1))))&lt;$C484)))</f>
        <v>0</v>
      </c>
      <c r="AV484" s="48" t="n">
        <f aca="false">IF(OR(N(AV$5)=0,AV$6=""),0,AV$5*((DATE(YEAR($B484),MONTH($B484),MIN(AV$6,DAY(EOMONTH($B484,0))))&gt;=$B484)*(DATE(YEAR($B484),MONTH($B484),MIN(AV$6,DAY(EOMONTH($B484,0))))&lt;$C484)+(DATE(YEAR($B484),MONTH($B484)+1,MIN(AV$6,DAY(EOMONTH($B484,1))))&gt;=$B484)*(DATE(YEAR($B484),MONTH($B484)+1,MIN(AV$6,DAY(EOMONTH($B484,1))))&lt;$C484)))</f>
        <v>0</v>
      </c>
      <c r="AW484" s="48" t="n">
        <f aca="false">IF(OR(N(AW$5)=0,AW$6=""),0,AW$5*((DATE(YEAR($B484),MONTH($B484),MIN(AW$6,DAY(EOMONTH($B484,0))))&gt;=$B484)*(DATE(YEAR($B484),MONTH($B484),MIN(AW$6,DAY(EOMONTH($B484,0))))&lt;$C484)+(DATE(YEAR($B484),MONTH($B484)+1,MIN(AW$6,DAY(EOMONTH($B484,1))))&gt;=$B484)*(DATE(YEAR($B484),MONTH($B484)+1,MIN(AW$6,DAY(EOMONTH($B484,1))))&lt;$C484)))</f>
        <v>0</v>
      </c>
      <c r="AX484" s="48" t="n">
        <f aca="false">IF(OR(N(AX$5)=0,AX$6=""),0,AX$5*((DATE(YEAR($B484),MONTH($B484),MIN(AX$6,DAY(EOMONTH($B484,0))))&gt;=$B484)*(DATE(YEAR($B484),MONTH($B484),MIN(AX$6,DAY(EOMONTH($B484,0))))&lt;$C484)+(DATE(YEAR($B484),MONTH($B484)+1,MIN(AX$6,DAY(EOMONTH($B484,1))))&gt;=$B484)*(DATE(YEAR($B484),MONTH($B484)+1,MIN(AX$6,DAY(EOMONTH($B484,1))))&lt;$C484)))</f>
        <v>0</v>
      </c>
      <c r="AY484" s="48" t="n">
        <f aca="false">IF(OR(N(AY$5)=0,AY$6=""),0,AY$5*((DATE(YEAR($B484),MONTH($B484),MIN(AY$6,DAY(EOMONTH($B484,0))))&gt;=$B484)*(DATE(YEAR($B484),MONTH($B484),MIN(AY$6,DAY(EOMONTH($B484,0))))&lt;$C484)+(DATE(YEAR($B484),MONTH($B484)+1,MIN(AY$6,DAY(EOMONTH($B484,1))))&gt;=$B484)*(DATE(YEAR($B484),MONTH($B484)+1,MIN(AY$6,DAY(EOMONTH($B484,1))))&lt;$C484)))</f>
        <v>0</v>
      </c>
      <c r="AZ484" s="48" t="n">
        <f aca="false">IF(OR(N(AZ$5)=0,AZ$6=""),0,AZ$5*((DATE(YEAR($B484),MONTH($B484),MIN(AZ$6,DAY(EOMONTH($B484,0))))&gt;=$B484)*(DATE(YEAR($B484),MONTH($B484),MIN(AZ$6,DAY(EOMONTH($B484,0))))&lt;$C484)+(DATE(YEAR($B484),MONTH($B484)+1,MIN(AZ$6,DAY(EOMONTH($B484,1))))&gt;=$B484)*(DATE(YEAR($B484),MONTH($B484)+1,MIN(AZ$6,DAY(EOMONTH($B484,1))))&lt;$C484)))</f>
        <v>0</v>
      </c>
      <c r="BA484" s="48" t="n">
        <f aca="false">IF(OR(N(BA$5)=0,BA$6=""),0,BA$5*((DATE(YEAR($B484),MONTH($B484),MIN(BA$6,DAY(EOMONTH($B484,0))))&gt;=$B484)*(DATE(YEAR($B484),MONTH($B484),MIN(BA$6,DAY(EOMONTH($B484,0))))&lt;$C484)+(DATE(YEAR($B484),MONTH($B484)+1,MIN(BA$6,DAY(EOMONTH($B484,1))))&gt;=$B484)*(DATE(YEAR($B484),MONTH($B484)+1,MIN(BA$6,DAY(EOMONTH($B484,1))))&lt;$C484)))</f>
        <v>0</v>
      </c>
      <c r="BB484" s="48" t="n">
        <f aca="false">IF(OR(N(BB$5)=0,BB$6=""),0,BB$5*((DATE(YEAR($B484),MONTH($B484),MIN(BB$6,DAY(EOMONTH($B484,0))))&gt;=$B484)*(DATE(YEAR($B484),MONTH($B484),MIN(BB$6,DAY(EOMONTH($B484,0))))&lt;$C484)+(DATE(YEAR($B484),MONTH($B484)+1,MIN(BB$6,DAY(EOMONTH($B484,1))))&gt;=$B484)*(DATE(YEAR($B484),MONTH($B484)+1,MIN(BB$6,DAY(EOMONTH($B484,1))))&lt;$C484)))</f>
        <v>0</v>
      </c>
      <c r="BC484" s="48" t="n">
        <f aca="false">IF(OR(N(BC$5)=0,BC$6=""),0,BC$5*((DATE(YEAR($B484),MONTH($B484),MIN(BC$6,DAY(EOMONTH($B484,0))))&gt;=$B484)*(DATE(YEAR($B484),MONTH($B484),MIN(BC$6,DAY(EOMONTH($B484,0))))&lt;$C484)+(DATE(YEAR($B484),MONTH($B484)+1,MIN(BC$6,DAY(EOMONTH($B484,1))))&gt;=$B484)*(DATE(YEAR($B484),MONTH($B484)+1,MIN(BC$6,DAY(EOMONTH($B484,1))))&lt;$C484)))</f>
        <v>0</v>
      </c>
      <c r="BD484" s="48" t="n">
        <f aca="false">IF(OR(N(BD$5)=0,BD$6=""),0,BD$5*((DATE(YEAR($B484),MONTH($B484),MIN(BD$6,DAY(EOMONTH($B484,0))))&gt;=$B484)*(DATE(YEAR($B484),MONTH($B484),MIN(BD$6,DAY(EOMONTH($B484,0))))&lt;$C484)+(DATE(YEAR($B484),MONTH($B484)+1,MIN(BD$6,DAY(EOMONTH($B484,1))))&gt;=$B484)*(DATE(YEAR($B484),MONTH($B484)+1,MIN(BD$6,DAY(EOMONTH($B484,1))))&lt;$C484)))</f>
        <v>0</v>
      </c>
      <c r="BE484" s="48" t="n">
        <f aca="false">IF(OR(N(BE$5)=0,BE$6=""),0,BE$5*((DATE(YEAR($B484),MONTH($B484),MIN(BE$6,DAY(EOMONTH($B484,0))))&gt;=$B484)*(DATE(YEAR($B484),MONTH($B484),MIN(BE$6,DAY(EOMONTH($B484,0))))&lt;$C484)+(DATE(YEAR($B484),MONTH($B484)+1,MIN(BE$6,DAY(EOMONTH($B484,1))))&gt;=$B484)*(DATE(YEAR($B484),MONTH($B484)+1,MIN(BE$6,DAY(EOMONTH($B484,1))))&lt;$C484)))</f>
        <v>0</v>
      </c>
      <c r="BF484" s="48" t="n">
        <f aca="false">IF(OR(N(BF$5)=0,BF$6=""),0,BF$5*((DATE(YEAR($B484),MONTH($B484),MIN(BF$6,DAY(EOMONTH($B484,0))))&gt;=$B484)*(DATE(YEAR($B484),MONTH($B484),MIN(BF$6,DAY(EOMONTH($B484,0))))&lt;$C484)+(DATE(YEAR($B484),MONTH($B484)+1,MIN(BF$6,DAY(EOMONTH($B484,1))))&gt;=$B484)*(DATE(YEAR($B484),MONTH($B484)+1,MIN(BF$6,DAY(EOMONTH($B484,1))))&lt;$C484)))</f>
        <v>0</v>
      </c>
      <c r="BG484" s="48" t="n">
        <f aca="false">IF(OR(N(BG$5)=0,BG$6=""),0,BG$5*((DATE(YEAR($B484),MONTH($B484),MIN(BG$6,DAY(EOMONTH($B484,0))))&gt;=$B484)*(DATE(YEAR($B484),MONTH($B484),MIN(BG$6,DAY(EOMONTH($B484,0))))&lt;$C484)+(DATE(YEAR($B484),MONTH($B484)+1,MIN(BG$6,DAY(EOMONTH($B484,1))))&gt;=$B484)*(DATE(YEAR($B484),MONTH($B484)+1,MIN(BG$6,DAY(EOMONTH($B484,1))))&lt;$C484)))</f>
        <v>0</v>
      </c>
      <c r="BH484" s="48" t="n">
        <f aca="false">IF(OR(N(BH$5)=0,BH$6=""),0,BH$5*((DATE(YEAR($B484),MONTH($B484),MIN(BH$6,DAY(EOMONTH($B484,0))))&gt;=$B484)*(DATE(YEAR($B484),MONTH($B484),MIN(BH$6,DAY(EOMONTH($B484,0))))&lt;$C484)+(DATE(YEAR($B484),MONTH($B484)+1,MIN(BH$6,DAY(EOMONTH($B484,1))))&gt;=$B484)*(DATE(YEAR($B484),MONTH($B484)+1,MIN(BH$6,DAY(EOMONTH($B484,1))))&lt;$C484)))</f>
        <v>0</v>
      </c>
      <c r="BI484" s="48" t="n">
        <f aca="false">IF(OR(N(BI$5)=0,BI$6=""),0,BI$5*((DATE(YEAR($B484),MONTH($B484),MIN(BI$6,DAY(EOMONTH($B484,0))))&gt;=$B484)*(DATE(YEAR($B484),MONTH($B484),MIN(BI$6,DAY(EOMONTH($B484,0))))&lt;$C484)+(DATE(YEAR($B484),MONTH($B484)+1,MIN(BI$6,DAY(EOMONTH($B484,1))))&gt;=$B484)*(DATE(YEAR($B484),MONTH($B484)+1,MIN(BI$6,DAY(EOMONTH($B484,1))))&lt;$C484)))</f>
        <v>0</v>
      </c>
      <c r="BJ484" s="48" t="n">
        <f aca="false">IF(OR(N(BJ$5)=0,BJ$6=""),0,BJ$5*((DATE(YEAR($B484),MONTH($B484),MIN(BJ$6,DAY(EOMONTH($B484,0))))&gt;=$B484)*(DATE(YEAR($B484),MONTH($B484),MIN(BJ$6,DAY(EOMONTH($B484,0))))&lt;$C484)+(DATE(YEAR($B484),MONTH($B484)+1,MIN(BJ$6,DAY(EOMONTH($B484,1))))&gt;=$B484)*(DATE(YEAR($B484),MONTH($B484)+1,MIN(BJ$6,DAY(EOMONTH($B484,1))))&lt;$C484)))</f>
        <v>0</v>
      </c>
      <c r="BK484" s="48" t="n">
        <f aca="false">IF(OR(N(BK$5)=0,BK$6=""),0,BK$5*((DATE(YEAR($B484),MONTH($B484),MIN(BK$6,DAY(EOMONTH($B484,0))))&gt;=$B484)*(DATE(YEAR($B484),MONTH($B484),MIN(BK$6,DAY(EOMONTH($B484,0))))&lt;$C484)+(DATE(YEAR($B484),MONTH($B484)+1,MIN(BK$6,DAY(EOMONTH($B484,1))))&gt;=$B484)*(DATE(YEAR($B484),MONTH($B484)+1,MIN(BK$6,DAY(EOMONTH($B484,1))))&lt;$C484)))</f>
        <v>0</v>
      </c>
      <c r="BL484" s="48" t="n">
        <f aca="false">IF(OR(N(BL$5)=0,BL$6=""),0,BL$5*((DATE(YEAR($B484),MONTH($B484),MIN(BL$6,DAY(EOMONTH($B484,0))))&gt;=$B484)*(DATE(YEAR($B484),MONTH($B484),MIN(BL$6,DAY(EOMONTH($B484,0))))&lt;$C484)+(DATE(YEAR($B484),MONTH($B484)+1,MIN(BL$6,DAY(EOMONTH($B484,1))))&gt;=$B484)*(DATE(YEAR($B484),MONTH($B484)+1,MIN(BL$6,DAY(EOMONTH($B484,1))))&lt;$C484)))</f>
        <v>0</v>
      </c>
      <c r="BM484" s="48" t="n">
        <f aca="false">IF(OR(N(BM$5)=0,BM$6=""),0,BM$5*((DATE(YEAR($B484),MONTH($B484),MIN(BM$6,DAY(EOMONTH($B484,0))))&gt;=$B484)*(DATE(YEAR($B484),MONTH($B484),MIN(BM$6,DAY(EOMONTH($B484,0))))&lt;$C484)+(DATE(YEAR($B484),MONTH($B484)+1,MIN(BM$6,DAY(EOMONTH($B484,1))))&gt;=$B484)*(DATE(YEAR($B484),MONTH($B484)+1,MIN(BM$6,DAY(EOMONTH($B484,1))))&lt;$C484)))</f>
        <v>0</v>
      </c>
      <c r="BN484" s="48" t="n">
        <f aca="false">IF(OR(N(BN$5)=0,BN$6=""),0,BN$5*((DATE(YEAR($B484),MONTH($B484),MIN(BN$6,DAY(EOMONTH($B484,0))))&gt;=$B484)*(DATE(YEAR($B484),MONTH($B484),MIN(BN$6,DAY(EOMONTH($B484,0))))&lt;$C484)+(DATE(YEAR($B484),MONTH($B484)+1,MIN(BN$6,DAY(EOMONTH($B484,1))))&gt;=$B484)*(DATE(YEAR($B484),MONTH($B484)+1,MIN(BN$6,DAY(EOMONTH($B484,1))))&lt;$C484)))</f>
        <v>0</v>
      </c>
      <c r="BO484" s="48" t="n">
        <f aca="false">IF(OR(N(BO$5)=0,BO$6=""),0,BO$5*((DATE(YEAR($B484),MONTH($B484),MIN(BO$6,DAY(EOMONTH($B484,0))))&gt;=$B484)*(DATE(YEAR($B484),MONTH($B484),MIN(BO$6,DAY(EOMONTH($B484,0))))&lt;$C484)+(DATE(YEAR($B484),MONTH($B484)+1,MIN(BO$6,DAY(EOMONTH($B484,1))))&gt;=$B484)*(DATE(YEAR($B484),MONTH($B484)+1,MIN(BO$6,DAY(EOMONTH($B484,1))))&lt;$C484)))</f>
        <v>0</v>
      </c>
      <c r="BP484" s="48" t="n">
        <f aca="false">IF(OR(N(BP$5)=0,BP$6=""),0,BP$5*((DATE(YEAR($B484),MONTH($B484),MIN(BP$6,DAY(EOMONTH($B484,0))))&gt;=$B484)*(DATE(YEAR($B484),MONTH($B484),MIN(BP$6,DAY(EOMONTH($B484,0))))&lt;$C484)+(DATE(YEAR($B484),MONTH($B484)+1,MIN(BP$6,DAY(EOMONTH($B484,1))))&gt;=$B484)*(DATE(YEAR($B484),MONTH($B484)+1,MIN(BP$6,DAY(EOMONTH($B484,1))))&lt;$C484)))</f>
        <v>0</v>
      </c>
      <c r="BQ484" s="48" t="n">
        <f aca="false">IF(OR(N(BQ$5)=0,BQ$6=""),0,BQ$5*((DATE(YEAR($B484),MONTH($B484),MIN(BQ$6,DAY(EOMONTH($B484,0))))&gt;=$B484)*(DATE(YEAR($B484),MONTH($B484),MIN(BQ$6,DAY(EOMONTH($B484,0))))&lt;$C484)+(DATE(YEAR($B484),MONTH($B484)+1,MIN(BQ$6,DAY(EOMONTH($B484,1))))&gt;=$B484)*(DATE(YEAR($B484),MONTH($B484)+1,MIN(BQ$6,DAY(EOMONTH($B484,1))))&lt;$C484)))</f>
        <v>0</v>
      </c>
      <c r="BR484" s="48" t="n">
        <f aca="false">IF(OR(N(BR$5)=0,BR$6=""),0,BR$5*((DATE(YEAR($B484),MONTH($B484),MIN(BR$6,DAY(EOMONTH($B484,0))))&gt;=$B484)*(DATE(YEAR($B484),MONTH($B484),MIN(BR$6,DAY(EOMONTH($B484,0))))&lt;$C484)+(DATE(YEAR($B484),MONTH($B484)+1,MIN(BR$6,DAY(EOMONTH($B484,1))))&gt;=$B484)*(DATE(YEAR($B484),MONTH($B484)+1,MIN(BR$6,DAY(EOMONTH($B484,1))))&lt;$C484)))</f>
        <v>0</v>
      </c>
      <c r="BS484" s="48" t="n">
        <f aca="false">IF(OR(N(BS$5)=0,BS$6=""),0,BS$5*((DATE(YEAR($B484),MONTH($B484),MIN(BS$6,DAY(EOMONTH($B484,0))))&gt;=$B484)*(DATE(YEAR($B484),MONTH($B484),MIN(BS$6,DAY(EOMONTH($B484,0))))&lt;$C484)+(DATE(YEAR($B484),MONTH($B484)+1,MIN(BS$6,DAY(EOMONTH($B484,1))))&gt;=$B484)*(DATE(YEAR($B484),MONTH($B484)+1,MIN(BS$6,DAY(EOMONTH($B484,1))))&lt;$C484)))</f>
        <v>0</v>
      </c>
      <c r="BT484" s="48" t="n">
        <f aca="false">IF(OR(N(BT$5)=0,BT$6=""),0,BT$5*((DATE(YEAR($B484),MONTH($B484),MIN(BT$6,DAY(EOMONTH($B484,0))))&gt;=$B484)*(DATE(YEAR($B484),MONTH($B484),MIN(BT$6,DAY(EOMONTH($B484,0))))&lt;$C484)+(DATE(YEAR($B484),MONTH($B484)+1,MIN(BT$6,DAY(EOMONTH($B484,1))))&gt;=$B484)*(DATE(YEAR($B484),MONTH($B484)+1,MIN(BT$6,DAY(EOMONTH($B484,1))))&lt;$C484)))</f>
        <v>0</v>
      </c>
      <c r="BU484" s="48" t="n">
        <f aca="false">IF(OR(N(BU$5)=0,BU$6=""),0,BU$5*((DATE(YEAR($B484),MONTH($B484),MIN(BU$6,DAY(EOMONTH($B484,0))))&gt;=$B484)*(DATE(YEAR($B484),MONTH($B484),MIN(BU$6,DAY(EOMONTH($B484,0))))&lt;$C484)+(DATE(YEAR($B484),MONTH($B484)+1,MIN(BU$6,DAY(EOMONTH($B484,1))))&gt;=$B484)*(DATE(YEAR($B484),MONTH($B484)+1,MIN(BU$6,DAY(EOMONTH($B484,1))))&lt;$C484)))</f>
        <v>0</v>
      </c>
      <c r="BV484" s="48" t="n">
        <f aca="false">IF(OR(N(BV$5)=0,BV$6=""),0,BV$5*((DATE(YEAR($B484),MONTH($B484),MIN(BV$6,DAY(EOMONTH($B484,0))))&gt;=$B484)*(DATE(YEAR($B484),MONTH($B484),MIN(BV$6,DAY(EOMONTH($B484,0))))&lt;$C484)+(DATE(YEAR($B484),MONTH($B484)+1,MIN(BV$6,DAY(EOMONTH($B484,1))))&gt;=$B484)*(DATE(YEAR($B484),MONTH($B484)+1,MIN(BV$6,DAY(EOMONTH($B484,1))))&lt;$C484)))</f>
        <v>0</v>
      </c>
      <c r="BW484" s="48" t="n">
        <f aca="false">IF(OR(N(BW$5)=0,BW$6=""),0,BW$5*((DATE(YEAR($B484),MONTH($B484),MIN(BW$6,DAY(EOMONTH($B484,0))))&gt;=$B484)*(DATE(YEAR($B484),MONTH($B484),MIN(BW$6,DAY(EOMONTH($B484,0))))&lt;$C484)+(DATE(YEAR($B484),MONTH($B484)+1,MIN(BW$6,DAY(EOMONTH($B484,1))))&gt;=$B484)*(DATE(YEAR($B484),MONTH($B484)+1,MIN(BW$6,DAY(EOMONTH($B484,1))))&lt;$C484)))</f>
        <v>0</v>
      </c>
      <c r="BX484" s="48" t="n">
        <f aca="false">MIN(Z484,(FT483*(1+FT$5/Setup!$C$36)+IF($V484=1,N($F484),0)))</f>
        <v>0</v>
      </c>
      <c r="BY484" s="48" t="n">
        <f aca="false">MIN(AA484,(FU483*(1+FU$5/Setup!$C$36)+IF($V484=2,N($F484),0)))</f>
        <v>0</v>
      </c>
      <c r="BZ484" s="48" t="n">
        <f aca="false">MIN(AB484,(FV483*(1+FV$5/Setup!$C$36)+IF($V484=3,N($F484),0)))</f>
        <v>0</v>
      </c>
      <c r="CA484" s="48" t="n">
        <f aca="false">MIN(AC484,(FW483*(1+FW$5/Setup!$C$36)+IF($V484=4,N($F484),0)))</f>
        <v>0</v>
      </c>
      <c r="CB484" s="48" t="n">
        <f aca="false">MIN(AD484,(FX483*(1+FX$5/Setup!$C$36)+IF($V484=5,N($F484),0)))</f>
        <v>0</v>
      </c>
      <c r="CC484" s="48" t="n">
        <f aca="false">MIN(AE484,(FY483*(1+FY$5/Setup!$C$36)+IF($V484=6,N($F484),0)))</f>
        <v>0</v>
      </c>
      <c r="CD484" s="48" t="n">
        <f aca="false">MIN(AF484,(FZ483*(1+FZ$5/Setup!$C$36)+IF($V484=7,N($F484),0)))</f>
        <v>0</v>
      </c>
      <c r="CE484" s="48" t="n">
        <f aca="false">MIN(AG484,(GA483*(1+GA$5/Setup!$C$36)+IF($V484=8,N($F484),0)))</f>
        <v>0</v>
      </c>
      <c r="CF484" s="48" t="n">
        <f aca="false">MIN(AH484,(GB483*(1+GB$5/Setup!$C$36)+IF($V484=9,N($F484),0)))</f>
        <v>0</v>
      </c>
      <c r="CG484" s="48" t="n">
        <f aca="false">MIN(AI484,(GC483*(1+GC$5/Setup!$C$36)+IF($V484=10,N($F484),0)))</f>
        <v>0</v>
      </c>
      <c r="CH484" s="48" t="n">
        <f aca="false">MIN(AJ484,(GD483*(1+GD$5/Setup!$C$36)+IF($V484=11,N($F484),0)))</f>
        <v>0</v>
      </c>
      <c r="CI484" s="48" t="n">
        <f aca="false">MIN(AK484,(GE483*(1+GE$5/Setup!$C$36)+IF($V484=12,N($F484),0)))</f>
        <v>0</v>
      </c>
      <c r="CJ484" s="48" t="n">
        <f aca="false">MIN(AL484,(GF483*(1+GF$5/Setup!$C$36)+IF($V484=13,N($F484),0)))</f>
        <v>0</v>
      </c>
      <c r="CK484" s="48" t="n">
        <f aca="false">MIN(AM484,(GG483*(1+GG$5/Setup!$C$36)+IF($V484=14,N($F484),0)))</f>
        <v>0</v>
      </c>
      <c r="CL484" s="48" t="n">
        <f aca="false">MIN(AN484,(GH483*(1+GH$5/Setup!$C$36)+IF($V484=15,N($F484),0)))</f>
        <v>0</v>
      </c>
      <c r="CM484" s="48" t="n">
        <f aca="false">MIN(AO484,(GI483*(1+GI$5/Setup!$C$36)+IF($V484=16,N($F484),0)))</f>
        <v>0</v>
      </c>
      <c r="CN484" s="48" t="n">
        <f aca="false">MIN(AP484,(GJ483*(1+GJ$5/Setup!$C$36)+IF($V484=17,N($F484),0)))</f>
        <v>0</v>
      </c>
      <c r="CO484" s="48" t="n">
        <f aca="false">MIN(AQ484,(GK483*(1+GK$5/Setup!$C$36)+IF($V484=18,N($F484),0)))</f>
        <v>0</v>
      </c>
      <c r="CP484" s="48" t="n">
        <f aca="false">MIN(AR484,(GL483*(1+GL$5/Setup!$C$36)+IF($V484=19,N($F484),0)))</f>
        <v>0</v>
      </c>
      <c r="CQ484" s="48" t="n">
        <f aca="false">MIN(AS484,(GM483*(1+GM$5/Setup!$C$36)+IF($V484=20,N($F484),0)))</f>
        <v>0</v>
      </c>
      <c r="CR484" s="48" t="n">
        <f aca="false">MIN(AT484,(GN483*(1+GN$5/Setup!$C$36)+IF($V484=21,N($F484),0)))</f>
        <v>0</v>
      </c>
      <c r="CS484" s="48" t="n">
        <f aca="false">MIN(AU484,(GO483*(1+GO$5/Setup!$C$36)+IF($V484=22,N($F484),0)))</f>
        <v>0</v>
      </c>
      <c r="CT484" s="48" t="n">
        <f aca="false">MIN(AV484,(GP483*(1+GP$5/Setup!$C$36)+IF($V484=23,N($F484),0)))</f>
        <v>0</v>
      </c>
      <c r="CU484" s="48" t="n">
        <f aca="false">MIN(AW484,(GQ483*(1+GQ$5/Setup!$C$36)+IF($V484=24,N($F484),0)))</f>
        <v>0</v>
      </c>
      <c r="CV484" s="48" t="n">
        <f aca="false">MIN(AX484,(GR483*(1+GR$5/Setup!$C$36)+IF($V484=25,N($F484),0)))</f>
        <v>0</v>
      </c>
      <c r="CW484" s="48" t="n">
        <f aca="false">MIN(AY484,(GS483*(1+GS$5/Setup!$C$36)+IF($V484=26,N($F484),0)))</f>
        <v>0</v>
      </c>
      <c r="CX484" s="48" t="n">
        <f aca="false">MIN(AZ484,(GT483*(1+GT$5/Setup!$C$36)+IF($V484=27,N($F484),0)))</f>
        <v>0</v>
      </c>
      <c r="CY484" s="48" t="n">
        <f aca="false">MIN(BA484,(GU483*(1+GU$5/Setup!$C$36)+IF($V484=28,N($F484),0)))</f>
        <v>0</v>
      </c>
      <c r="CZ484" s="48" t="n">
        <f aca="false">MIN(BB484,(GV483*(1+GV$5/Setup!$C$36)+IF($V484=29,N($F484),0)))</f>
        <v>0</v>
      </c>
      <c r="DA484" s="48" t="n">
        <f aca="false">MIN(BC484,(GW483*(1+GW$5/Setup!$C$36)+IF($V484=30,N($F484),0)))</f>
        <v>0</v>
      </c>
      <c r="DB484" s="48" t="n">
        <f aca="false">MIN(BD484,(GX483*(1+GX$5/Setup!$C$36)+IF($V484=31,N($F484),0)))</f>
        <v>0</v>
      </c>
      <c r="DC484" s="48" t="n">
        <f aca="false">MIN(BE484,(GY483*(1+GY$5/Setup!$C$36)+IF($V484=32,N($F484),0)))</f>
        <v>0</v>
      </c>
      <c r="DD484" s="48" t="n">
        <f aca="false">MIN(BF484,(GZ483*(1+GZ$5/Setup!$C$36)+IF($V484=33,N($F484),0)))</f>
        <v>0</v>
      </c>
      <c r="DE484" s="48" t="n">
        <f aca="false">MIN(BG484,(HA483*(1+HA$5/Setup!$C$36)+IF($V484=34,N($F484),0)))</f>
        <v>0</v>
      </c>
      <c r="DF484" s="48" t="n">
        <f aca="false">MIN(BH484,(HB483*(1+HB$5/Setup!$C$36)+IF($V484=35,N($F484),0)))</f>
        <v>0</v>
      </c>
      <c r="DG484" s="48" t="n">
        <f aca="false">MIN(BI484,(HC483*(1+HC$5/Setup!$C$36)+IF($V484=36,N($F484),0)))</f>
        <v>0</v>
      </c>
      <c r="DH484" s="48" t="n">
        <f aca="false">MIN(BJ484,(HD483*(1+HD$5/Setup!$C$36)+IF($V484=37,N($F484),0)))</f>
        <v>0</v>
      </c>
      <c r="DI484" s="48" t="n">
        <f aca="false">MIN(BK484,(HE483*(1+HE$5/Setup!$C$36)+IF($V484=38,N($F484),0)))</f>
        <v>0</v>
      </c>
      <c r="DJ484" s="48" t="n">
        <f aca="false">MIN(BL484,(HF483*(1+HF$5/Setup!$C$36)+IF($V484=39,N($F484),0)))</f>
        <v>0</v>
      </c>
      <c r="DK484" s="48" t="n">
        <f aca="false">MIN(BM484,(HG483*(1+HG$5/Setup!$C$36)+IF($V484=40,N($F484),0)))</f>
        <v>0</v>
      </c>
      <c r="DL484" s="48" t="n">
        <f aca="false">MIN(BN484,(HH483*(1+HH$5/Setup!$C$36)+IF($V484=41,N($F484),0)))</f>
        <v>0</v>
      </c>
      <c r="DM484" s="48" t="n">
        <f aca="false">MIN(BO484,(HI483*(1+HI$5/Setup!$C$36)+IF($V484=42,N($F484),0)))</f>
        <v>0</v>
      </c>
      <c r="DN484" s="48" t="n">
        <f aca="false">MIN(BP484,(HJ483*(1+HJ$5/Setup!$C$36)+IF($V484=43,N($F484),0)))</f>
        <v>0</v>
      </c>
      <c r="DO484" s="48" t="n">
        <f aca="false">MIN(BQ484,(HK483*(1+HK$5/Setup!$C$36)+IF($V484=44,N($F484),0)))</f>
        <v>0</v>
      </c>
      <c r="DP484" s="48" t="n">
        <f aca="false">MIN(BR484,(HL483*(1+HL$5/Setup!$C$36)+IF($V484=45,N($F484),0)))</f>
        <v>0</v>
      </c>
      <c r="DQ484" s="48" t="n">
        <f aca="false">MIN(BS484,(HM483*(1+HM$5/Setup!$C$36)+IF($V484=46,N($F484),0)))</f>
        <v>0</v>
      </c>
      <c r="DR484" s="48" t="n">
        <f aca="false">MIN(BT484,(HN483*(1+HN$5/Setup!$C$36)+IF($V484=47,N($F484),0)))</f>
        <v>0</v>
      </c>
      <c r="DS484" s="48" t="n">
        <f aca="false">MIN(BU484,(HO483*(1+HO$5/Setup!$C$36)+IF($V484=48,N($F484),0)))</f>
        <v>0</v>
      </c>
      <c r="DT484" s="48" t="n">
        <f aca="false">MIN(BV484,(HP483*(1+HP$5/Setup!$C$36)+IF($V484=49,N($F484),0)))</f>
        <v>0</v>
      </c>
      <c r="DU484" s="48" t="n">
        <f aca="false">MIN(BW484,(HQ483*(1+HQ$5/Setup!$C$36)+IF($V484=50,N($F484),0)))</f>
        <v>0</v>
      </c>
      <c r="DV484" s="48" t="n">
        <f aca="false">MIN(MAX((FT483*(1+FT$5/Setup!$C$36)+IF($V484=1,N($F484),0))-BX484,0),MAX($P484-0,0))</f>
        <v>0</v>
      </c>
      <c r="DW484" s="48" t="n">
        <f aca="false">MIN(MAX((FU483*(1+FU$5/Setup!$C$36)+IF($V484=2,N($F484),0))-BY484,0),MAX($P484-SUM(DV484:DV484),0))</f>
        <v>0</v>
      </c>
      <c r="DX484" s="48" t="n">
        <f aca="false">MIN(MAX((FV483*(1+FV$5/Setup!$C$36)+IF($V484=3,N($F484),0))-BZ484,0),MAX($P484-SUM(DV484:DW484),0))</f>
        <v>0</v>
      </c>
      <c r="DY484" s="48" t="n">
        <f aca="false">MIN(MAX((FW483*(1+FW$5/Setup!$C$36)+IF($V484=4,N($F484),0))-CA484,0),MAX($P484-SUM(DV484:DX484),0))</f>
        <v>0</v>
      </c>
      <c r="DZ484" s="48" t="n">
        <f aca="false">MIN(MAX((FX483*(1+FX$5/Setup!$C$36)+IF($V484=5,N($F484),0))-CB484,0),MAX($P484-SUM(DV484:DY484),0))</f>
        <v>0</v>
      </c>
      <c r="EA484" s="48" t="n">
        <f aca="false">MIN(MAX((FY483*(1+FY$5/Setup!$C$36)+IF($V484=6,N($F484),0))-CC484,0),MAX($P484-SUM(DV484:DZ484),0))</f>
        <v>0</v>
      </c>
      <c r="EB484" s="48" t="n">
        <f aca="false">MIN(MAX((FZ483*(1+FZ$5/Setup!$C$36)+IF($V484=7,N($F484),0))-CD484,0),MAX($P484-SUM(DV484:EA484),0))</f>
        <v>0</v>
      </c>
      <c r="EC484" s="48" t="n">
        <f aca="false">MIN(MAX((GA483*(1+GA$5/Setup!$C$36)+IF($V484=8,N($F484),0))-CE484,0),MAX($P484-SUM(DV484:EB484),0))</f>
        <v>0</v>
      </c>
      <c r="ED484" s="48" t="n">
        <f aca="false">MIN(MAX((GB483*(1+GB$5/Setup!$C$36)+IF($V484=9,N($F484),0))-CF484,0),MAX($P484-SUM(DV484:EC484),0))</f>
        <v>0</v>
      </c>
      <c r="EE484" s="48" t="n">
        <f aca="false">MIN(MAX((GC483*(1+GC$5/Setup!$C$36)+IF($V484=10,N($F484),0))-CG484,0),MAX($P484-SUM(DV484:ED484),0))</f>
        <v>0</v>
      </c>
      <c r="EF484" s="48" t="n">
        <f aca="false">MIN(MAX((GD483*(1+GD$5/Setup!$C$36)+IF($V484=11,N($F484),0))-CH484,0),MAX($P484-SUM(DV484:EE484),0))</f>
        <v>0</v>
      </c>
      <c r="EG484" s="48" t="n">
        <f aca="false">MIN(MAX((GE483*(1+GE$5/Setup!$C$36)+IF($V484=12,N($F484),0))-CI484,0),MAX($P484-SUM(DV484:EF484),0))</f>
        <v>0</v>
      </c>
      <c r="EH484" s="48" t="n">
        <f aca="false">MIN(MAX((GF483*(1+GF$5/Setup!$C$36)+IF($V484=13,N($F484),0))-CJ484,0),MAX($P484-SUM(DV484:EG484),0))</f>
        <v>0</v>
      </c>
      <c r="EI484" s="48" t="n">
        <f aca="false">MIN(MAX((GG483*(1+GG$5/Setup!$C$36)+IF($V484=14,N($F484),0))-CK484,0),MAX($P484-SUM(DV484:EH484),0))</f>
        <v>0</v>
      </c>
      <c r="EJ484" s="48" t="n">
        <f aca="false">MIN(MAX((GH483*(1+GH$5/Setup!$C$36)+IF($V484=15,N($F484),0))-CL484,0),MAX($P484-SUM(DV484:EI484),0))</f>
        <v>0</v>
      </c>
      <c r="EK484" s="48" t="n">
        <f aca="false">MIN(MAX((GI483*(1+GI$5/Setup!$C$36)+IF($V484=16,N($F484),0))-CM484,0),MAX($P484-SUM(DV484:EJ484),0))</f>
        <v>0</v>
      </c>
      <c r="EL484" s="48" t="n">
        <f aca="false">MIN(MAX((GJ483*(1+GJ$5/Setup!$C$36)+IF($V484=17,N($F484),0))-CN484,0),MAX($P484-SUM(DV484:EK484),0))</f>
        <v>0</v>
      </c>
      <c r="EM484" s="48" t="n">
        <f aca="false">MIN(MAX((GK483*(1+GK$5/Setup!$C$36)+IF($V484=18,N($F484),0))-CO484,0),MAX($P484-SUM(DV484:EL484),0))</f>
        <v>0</v>
      </c>
      <c r="EN484" s="48" t="n">
        <f aca="false">MIN(MAX((GL483*(1+GL$5/Setup!$C$36)+IF($V484=19,N($F484),0))-CP484,0),MAX($P484-SUM(DV484:EM484),0))</f>
        <v>0</v>
      </c>
      <c r="EO484" s="48" t="n">
        <f aca="false">MIN(MAX((GM483*(1+GM$5/Setup!$C$36)+IF($V484=20,N($F484),0))-CQ484,0),MAX($P484-SUM(DV484:EN484),0))</f>
        <v>0</v>
      </c>
      <c r="EP484" s="48" t="n">
        <f aca="false">MIN(MAX((GN483*(1+GN$5/Setup!$C$36)+IF($V484=21,N($F484),0))-CR484,0),MAX($P484-SUM(DV484:EO484),0))</f>
        <v>0</v>
      </c>
      <c r="EQ484" s="48" t="n">
        <f aca="false">MIN(MAX((GO483*(1+GO$5/Setup!$C$36)+IF($V484=22,N($F484),0))-CS484,0),MAX($P484-SUM(DV484:EP484),0))</f>
        <v>0</v>
      </c>
      <c r="ER484" s="48" t="n">
        <f aca="false">MIN(MAX((GP483*(1+GP$5/Setup!$C$36)+IF($V484=23,N($F484),0))-CT484,0),MAX($P484-SUM(DV484:EQ484),0))</f>
        <v>0</v>
      </c>
      <c r="ES484" s="48" t="n">
        <f aca="false">MIN(MAX((GQ483*(1+GQ$5/Setup!$C$36)+IF($V484=24,N($F484),0))-CU484,0),MAX($P484-SUM(DV484:ER484),0))</f>
        <v>0</v>
      </c>
      <c r="ET484" s="48" t="n">
        <f aca="false">MIN(MAX((GR483*(1+GR$5/Setup!$C$36)+IF($V484=25,N($F484),0))-CV484,0),MAX($P484-SUM(DV484:ES484),0))</f>
        <v>0</v>
      </c>
      <c r="EU484" s="48" t="n">
        <f aca="false">MIN(MAX((GS483*(1+GS$5/Setup!$C$36)+IF($V484=26,N($F484),0))-CW484,0),MAX($P484-SUM(DV484:ET484),0))</f>
        <v>0</v>
      </c>
      <c r="EV484" s="48" t="n">
        <f aca="false">MIN(MAX((GT483*(1+GT$5/Setup!$C$36)+IF($V484=27,N($F484),0))-CX484,0),MAX($P484-SUM(DV484:EU484),0))</f>
        <v>0</v>
      </c>
      <c r="EW484" s="48" t="n">
        <f aca="false">MIN(MAX((GU483*(1+GU$5/Setup!$C$36)+IF($V484=28,N($F484),0))-CY484,0),MAX($P484-SUM(DV484:EV484),0))</f>
        <v>0</v>
      </c>
      <c r="EX484" s="48" t="n">
        <f aca="false">MIN(MAX((GV483*(1+GV$5/Setup!$C$36)+IF($V484=29,N($F484),0))-CZ484,0),MAX($P484-SUM(DV484:EW484),0))</f>
        <v>0</v>
      </c>
      <c r="EY484" s="48" t="n">
        <f aca="false">MIN(MAX((GW483*(1+GW$5/Setup!$C$36)+IF($V484=30,N($F484),0))-DA484,0),MAX($P484-SUM(DV484:EX484),0))</f>
        <v>0</v>
      </c>
      <c r="EZ484" s="48" t="n">
        <f aca="false">MIN(MAX((GX483*(1+GX$5/Setup!$C$36)+IF($V484=31,N($F484),0))-DB484,0),MAX($P484-SUM(DV484:EY484),0))</f>
        <v>0</v>
      </c>
      <c r="FA484" s="48" t="n">
        <f aca="false">MIN(MAX((GY483*(1+GY$5/Setup!$C$36)+IF($V484=32,N($F484),0))-DC484,0),MAX($P484-SUM(DV484:EZ484),0))</f>
        <v>0</v>
      </c>
      <c r="FB484" s="48" t="n">
        <f aca="false">MIN(MAX((GZ483*(1+GZ$5/Setup!$C$36)+IF($V484=33,N($F484),0))-DD484,0),MAX($P484-SUM(DV484:FA484),0))</f>
        <v>0</v>
      </c>
      <c r="FC484" s="48" t="n">
        <f aca="false">MIN(MAX((HA483*(1+HA$5/Setup!$C$36)+IF($V484=34,N($F484),0))-DE484,0),MAX($P484-SUM(DV484:FB484),0))</f>
        <v>0</v>
      </c>
      <c r="FD484" s="48" t="n">
        <f aca="false">MIN(MAX((HB483*(1+HB$5/Setup!$C$36)+IF($V484=35,N($F484),0))-DF484,0),MAX($P484-SUM(DV484:FC484),0))</f>
        <v>0</v>
      </c>
      <c r="FE484" s="48" t="n">
        <f aca="false">MIN(MAX((HC483*(1+HC$5/Setup!$C$36)+IF($V484=36,N($F484),0))-DG484,0),MAX($P484-SUM(DV484:FD484),0))</f>
        <v>0</v>
      </c>
      <c r="FF484" s="48" t="n">
        <f aca="false">MIN(MAX((HD483*(1+HD$5/Setup!$C$36)+IF($V484=37,N($F484),0))-DH484,0),MAX($P484-SUM(DV484:FE484),0))</f>
        <v>0</v>
      </c>
      <c r="FG484" s="48" t="n">
        <f aca="false">MIN(MAX((HE483*(1+HE$5/Setup!$C$36)+IF($V484=38,N($F484),0))-DI484,0),MAX($P484-SUM(DV484:FF484),0))</f>
        <v>0</v>
      </c>
      <c r="FH484" s="48" t="n">
        <f aca="false">MIN(MAX((HF483*(1+HF$5/Setup!$C$36)+IF($V484=39,N($F484),0))-DJ484,0),MAX($P484-SUM(DV484:FG484),0))</f>
        <v>0</v>
      </c>
      <c r="FI484" s="48" t="n">
        <f aca="false">MIN(MAX((HG483*(1+HG$5/Setup!$C$36)+IF($V484=40,N($F484),0))-DK484,0),MAX($P484-SUM(DV484:FH484),0))</f>
        <v>0</v>
      </c>
      <c r="FJ484" s="48" t="n">
        <f aca="false">MIN(MAX((HH483*(1+HH$5/Setup!$C$36)+IF($V484=41,N($F484),0))-DL484,0),MAX($P484-SUM(DV484:FI484),0))</f>
        <v>0</v>
      </c>
      <c r="FK484" s="48" t="n">
        <f aca="false">MIN(MAX((HI483*(1+HI$5/Setup!$C$36)+IF($V484=42,N($F484),0))-DM484,0),MAX($P484-SUM(DV484:FJ484),0))</f>
        <v>0</v>
      </c>
      <c r="FL484" s="48" t="n">
        <f aca="false">MIN(MAX((HJ483*(1+HJ$5/Setup!$C$36)+IF($V484=43,N($F484),0))-DN484,0),MAX($P484-SUM(DV484:FK484),0))</f>
        <v>0</v>
      </c>
      <c r="FM484" s="48" t="n">
        <f aca="false">MIN(MAX((HK483*(1+HK$5/Setup!$C$36)+IF($V484=44,N($F484),0))-DO484,0),MAX($P484-SUM(DV484:FL484),0))</f>
        <v>0</v>
      </c>
      <c r="FN484" s="48" t="n">
        <f aca="false">MIN(MAX((HL483*(1+HL$5/Setup!$C$36)+IF($V484=45,N($F484),0))-DP484,0),MAX($P484-SUM(DV484:FM484),0))</f>
        <v>0</v>
      </c>
      <c r="FO484" s="48" t="n">
        <f aca="false">MIN(MAX((HM483*(1+HM$5/Setup!$C$36)+IF($V484=46,N($F484),0))-DQ484,0),MAX($P484-SUM(DV484:FN484),0))</f>
        <v>0</v>
      </c>
      <c r="FP484" s="48" t="n">
        <f aca="false">MIN(MAX((HN483*(1+HN$5/Setup!$C$36)+IF($V484=47,N($F484),0))-DR484,0),MAX($P484-SUM(DV484:FO484),0))</f>
        <v>0</v>
      </c>
      <c r="FQ484" s="48" t="n">
        <f aca="false">MIN(MAX((HO483*(1+HO$5/Setup!$C$36)+IF($V484=48,N($F484),0))-DS484,0),MAX($P484-SUM(DV484:FP484),0))</f>
        <v>0</v>
      </c>
      <c r="FR484" s="48" t="n">
        <f aca="false">MIN(MAX((HP483*(1+HP$5/Setup!$C$36)+IF($V484=49,N($F484),0))-DT484,0),MAX($P484-SUM(DV484:FQ484),0))</f>
        <v>0</v>
      </c>
      <c r="FS484" s="48" t="n">
        <f aca="false">MIN(MAX((HQ483*(1+HQ$5/Setup!$C$36)+IF($V484=50,N($F484),0))-DU484,0),MAX($P484-SUM(DV484:FR484),0))</f>
        <v>0</v>
      </c>
      <c r="FT484" s="48" t="n">
        <f aca="false">IF((FT483*(1+FT$5/Setup!$C$36)+IF($V484=1,N($F484),0))-BX484-DV484&lt;0.005,0,(FT483*(1+FT$5/Setup!$C$36)+IF($V484=1,N($F484),0))-BX484-DV484)</f>
        <v>0</v>
      </c>
      <c r="FU484" s="48" t="n">
        <f aca="false">IF((FU483*(1+FU$5/Setup!$C$36)+IF($V484=2,N($F484),0))-BY484-DW484&lt;0.005,0,(FU483*(1+FU$5/Setup!$C$36)+IF($V484=2,N($F484),0))-BY484-DW484)</f>
        <v>0</v>
      </c>
      <c r="FV484" s="48" t="n">
        <f aca="false">IF((FV483*(1+FV$5/Setup!$C$36)+IF($V484=3,N($F484),0))-BZ484-DX484&lt;0.005,0,(FV483*(1+FV$5/Setup!$C$36)+IF($V484=3,N($F484),0))-BZ484-DX484)</f>
        <v>0</v>
      </c>
      <c r="FW484" s="48" t="n">
        <f aca="false">IF((FW483*(1+FW$5/Setup!$C$36)+IF($V484=4,N($F484),0))-CA484-DY484&lt;0.005,0,(FW483*(1+FW$5/Setup!$C$36)+IF($V484=4,N($F484),0))-CA484-DY484)</f>
        <v>0</v>
      </c>
      <c r="FX484" s="48" t="n">
        <f aca="false">IF((FX483*(1+FX$5/Setup!$C$36)+IF($V484=5,N($F484),0))-CB484-DZ484&lt;0.005,0,(FX483*(1+FX$5/Setup!$C$36)+IF($V484=5,N($F484),0))-CB484-DZ484)</f>
        <v>0</v>
      </c>
      <c r="FY484" s="48" t="n">
        <f aca="false">IF((FY483*(1+FY$5/Setup!$C$36)+IF($V484=6,N($F484),0))-CC484-EA484&lt;0.005,0,(FY483*(1+FY$5/Setup!$C$36)+IF($V484=6,N($F484),0))-CC484-EA484)</f>
        <v>0</v>
      </c>
      <c r="FZ484" s="48" t="n">
        <f aca="false">IF((FZ483*(1+FZ$5/Setup!$C$36)+IF($V484=7,N($F484),0))-CD484-EB484&lt;0.005,0,(FZ483*(1+FZ$5/Setup!$C$36)+IF($V484=7,N($F484),0))-CD484-EB484)</f>
        <v>0</v>
      </c>
      <c r="GA484" s="48" t="n">
        <f aca="false">IF((GA483*(1+GA$5/Setup!$C$36)+IF($V484=8,N($F484),0))-CE484-EC484&lt;0.005,0,(GA483*(1+GA$5/Setup!$C$36)+IF($V484=8,N($F484),0))-CE484-EC484)</f>
        <v>0</v>
      </c>
      <c r="GB484" s="48" t="n">
        <f aca="false">IF((GB483*(1+GB$5/Setup!$C$36)+IF($V484=9,N($F484),0))-CF484-ED484&lt;0.005,0,(GB483*(1+GB$5/Setup!$C$36)+IF($V484=9,N($F484),0))-CF484-ED484)</f>
        <v>0</v>
      </c>
      <c r="GC484" s="48" t="n">
        <f aca="false">IF((GC483*(1+GC$5/Setup!$C$36)+IF($V484=10,N($F484),0))-CG484-EE484&lt;0.005,0,(GC483*(1+GC$5/Setup!$C$36)+IF($V484=10,N($F484),0))-CG484-EE484)</f>
        <v>0</v>
      </c>
      <c r="GD484" s="48" t="n">
        <f aca="false">IF((GD483*(1+GD$5/Setup!$C$36)+IF($V484=11,N($F484),0))-CH484-EF484&lt;0.005,0,(GD483*(1+GD$5/Setup!$C$36)+IF($V484=11,N($F484),0))-CH484-EF484)</f>
        <v>0</v>
      </c>
      <c r="GE484" s="48" t="n">
        <f aca="false">IF((GE483*(1+GE$5/Setup!$C$36)+IF($V484=12,N($F484),0))-CI484-EG484&lt;0.005,0,(GE483*(1+GE$5/Setup!$C$36)+IF($V484=12,N($F484),0))-CI484-EG484)</f>
        <v>0</v>
      </c>
      <c r="GF484" s="48" t="n">
        <f aca="false">IF((GF483*(1+GF$5/Setup!$C$36)+IF($V484=13,N($F484),0))-CJ484-EH484&lt;0.005,0,(GF483*(1+GF$5/Setup!$C$36)+IF($V484=13,N($F484),0))-CJ484-EH484)</f>
        <v>0</v>
      </c>
      <c r="GG484" s="48" t="n">
        <f aca="false">IF((GG483*(1+GG$5/Setup!$C$36)+IF($V484=14,N($F484),0))-CK484-EI484&lt;0.005,0,(GG483*(1+GG$5/Setup!$C$36)+IF($V484=14,N($F484),0))-CK484-EI484)</f>
        <v>0</v>
      </c>
      <c r="GH484" s="48" t="n">
        <f aca="false">IF((GH483*(1+GH$5/Setup!$C$36)+IF($V484=15,N($F484),0))-CL484-EJ484&lt;0.005,0,(GH483*(1+GH$5/Setup!$C$36)+IF($V484=15,N($F484),0))-CL484-EJ484)</f>
        <v>0</v>
      </c>
      <c r="GI484" s="48" t="n">
        <f aca="false">IF((GI483*(1+GI$5/Setup!$C$36)+IF($V484=16,N($F484),0))-CM484-EK484&lt;0.005,0,(GI483*(1+GI$5/Setup!$C$36)+IF($V484=16,N($F484),0))-CM484-EK484)</f>
        <v>0</v>
      </c>
      <c r="GJ484" s="48" t="n">
        <f aca="false">IF((GJ483*(1+GJ$5/Setup!$C$36)+IF($V484=17,N($F484),0))-CN484-EL484&lt;0.005,0,(GJ483*(1+GJ$5/Setup!$C$36)+IF($V484=17,N($F484),0))-CN484-EL484)</f>
        <v>0</v>
      </c>
      <c r="GK484" s="48" t="n">
        <f aca="false">IF((GK483*(1+GK$5/Setup!$C$36)+IF($V484=18,N($F484),0))-CO484-EM484&lt;0.005,0,(GK483*(1+GK$5/Setup!$C$36)+IF($V484=18,N($F484),0))-CO484-EM484)</f>
        <v>0</v>
      </c>
      <c r="GL484" s="48" t="n">
        <f aca="false">IF((GL483*(1+GL$5/Setup!$C$36)+IF($V484=19,N($F484),0))-CP484-EN484&lt;0.005,0,(GL483*(1+GL$5/Setup!$C$36)+IF($V484=19,N($F484),0))-CP484-EN484)</f>
        <v>0</v>
      </c>
      <c r="GM484" s="48" t="n">
        <f aca="false">IF((GM483*(1+GM$5/Setup!$C$36)+IF($V484=20,N($F484),0))-CQ484-EO484&lt;0.005,0,(GM483*(1+GM$5/Setup!$C$36)+IF($V484=20,N($F484),0))-CQ484-EO484)</f>
        <v>0</v>
      </c>
      <c r="GN484" s="48" t="n">
        <f aca="false">IF((GN483*(1+GN$5/Setup!$C$36)+IF($V484=21,N($F484),0))-CR484-EP484&lt;0.005,0,(GN483*(1+GN$5/Setup!$C$36)+IF($V484=21,N($F484),0))-CR484-EP484)</f>
        <v>0</v>
      </c>
      <c r="GO484" s="48" t="n">
        <f aca="false">IF((GO483*(1+GO$5/Setup!$C$36)+IF($V484=22,N($F484),0))-CS484-EQ484&lt;0.005,0,(GO483*(1+GO$5/Setup!$C$36)+IF($V484=22,N($F484),0))-CS484-EQ484)</f>
        <v>0</v>
      </c>
      <c r="GP484" s="48" t="n">
        <f aca="false">IF((GP483*(1+GP$5/Setup!$C$36)+IF($V484=23,N($F484),0))-CT484-ER484&lt;0.005,0,(GP483*(1+GP$5/Setup!$C$36)+IF($V484=23,N($F484),0))-CT484-ER484)</f>
        <v>0</v>
      </c>
      <c r="GQ484" s="48" t="n">
        <f aca="false">IF((GQ483*(1+GQ$5/Setup!$C$36)+IF($V484=24,N($F484),0))-CU484-ES484&lt;0.005,0,(GQ483*(1+GQ$5/Setup!$C$36)+IF($V484=24,N($F484),0))-CU484-ES484)</f>
        <v>0</v>
      </c>
      <c r="GR484" s="48" t="n">
        <f aca="false">IF((GR483*(1+GR$5/Setup!$C$36)+IF($V484=25,N($F484),0))-CV484-ET484&lt;0.005,0,(GR483*(1+GR$5/Setup!$C$36)+IF($V484=25,N($F484),0))-CV484-ET484)</f>
        <v>0</v>
      </c>
      <c r="GS484" s="48" t="n">
        <f aca="false">IF((GS483*(1+GS$5/Setup!$C$36)+IF($V484=26,N($F484),0))-CW484-EU484&lt;0.005,0,(GS483*(1+GS$5/Setup!$C$36)+IF($V484=26,N($F484),0))-CW484-EU484)</f>
        <v>0</v>
      </c>
      <c r="GT484" s="48" t="n">
        <f aca="false">IF((GT483*(1+GT$5/Setup!$C$36)+IF($V484=27,N($F484),0))-CX484-EV484&lt;0.005,0,(GT483*(1+GT$5/Setup!$C$36)+IF($V484=27,N($F484),0))-CX484-EV484)</f>
        <v>0</v>
      </c>
      <c r="GU484" s="48" t="n">
        <f aca="false">IF((GU483*(1+GU$5/Setup!$C$36)+IF($V484=28,N($F484),0))-CY484-EW484&lt;0.005,0,(GU483*(1+GU$5/Setup!$C$36)+IF($V484=28,N($F484),0))-CY484-EW484)</f>
        <v>0</v>
      </c>
      <c r="GV484" s="48" t="n">
        <f aca="false">IF((GV483*(1+GV$5/Setup!$C$36)+IF($V484=29,N($F484),0))-CZ484-EX484&lt;0.005,0,(GV483*(1+GV$5/Setup!$C$36)+IF($V484=29,N($F484),0))-CZ484-EX484)</f>
        <v>0</v>
      </c>
      <c r="GW484" s="48" t="n">
        <f aca="false">IF((GW483*(1+GW$5/Setup!$C$36)+IF($V484=30,N($F484),0))-DA484-EY484&lt;0.005,0,(GW483*(1+GW$5/Setup!$C$36)+IF($V484=30,N($F484),0))-DA484-EY484)</f>
        <v>0</v>
      </c>
      <c r="GX484" s="48" t="n">
        <f aca="false">IF((GX483*(1+GX$5/Setup!$C$36)+IF($V484=31,N($F484),0))-DB484-EZ484&lt;0.005,0,(GX483*(1+GX$5/Setup!$C$36)+IF($V484=31,N($F484),0))-DB484-EZ484)</f>
        <v>0</v>
      </c>
      <c r="GY484" s="48" t="n">
        <f aca="false">IF((GY483*(1+GY$5/Setup!$C$36)+IF($V484=32,N($F484),0))-DC484-FA484&lt;0.005,0,(GY483*(1+GY$5/Setup!$C$36)+IF($V484=32,N($F484),0))-DC484-FA484)</f>
        <v>0</v>
      </c>
      <c r="GZ484" s="48" t="n">
        <f aca="false">IF((GZ483*(1+GZ$5/Setup!$C$36)+IF($V484=33,N($F484),0))-DD484-FB484&lt;0.005,0,(GZ483*(1+GZ$5/Setup!$C$36)+IF($V484=33,N($F484),0))-DD484-FB484)</f>
        <v>0</v>
      </c>
      <c r="HA484" s="48" t="n">
        <f aca="false">IF((HA483*(1+HA$5/Setup!$C$36)+IF($V484=34,N($F484),0))-DE484-FC484&lt;0.005,0,(HA483*(1+HA$5/Setup!$C$36)+IF($V484=34,N($F484),0))-DE484-FC484)</f>
        <v>0</v>
      </c>
      <c r="HB484" s="48" t="n">
        <f aca="false">IF((HB483*(1+HB$5/Setup!$C$36)+IF($V484=35,N($F484),0))-DF484-FD484&lt;0.005,0,(HB483*(1+HB$5/Setup!$C$36)+IF($V484=35,N($F484),0))-DF484-FD484)</f>
        <v>0</v>
      </c>
      <c r="HC484" s="48" t="n">
        <f aca="false">IF((HC483*(1+HC$5/Setup!$C$36)+IF($V484=36,N($F484),0))-DG484-FE484&lt;0.005,0,(HC483*(1+HC$5/Setup!$C$36)+IF($V484=36,N($F484),0))-DG484-FE484)</f>
        <v>0</v>
      </c>
      <c r="HD484" s="48" t="n">
        <f aca="false">IF((HD483*(1+HD$5/Setup!$C$36)+IF($V484=37,N($F484),0))-DH484-FF484&lt;0.005,0,(HD483*(1+HD$5/Setup!$C$36)+IF($V484=37,N($F484),0))-DH484-FF484)</f>
        <v>0</v>
      </c>
      <c r="HE484" s="48" t="n">
        <f aca="false">IF((HE483*(1+HE$5/Setup!$C$36)+IF($V484=38,N($F484),0))-DI484-FG484&lt;0.005,0,(HE483*(1+HE$5/Setup!$C$36)+IF($V484=38,N($F484),0))-DI484-FG484)</f>
        <v>0</v>
      </c>
      <c r="HF484" s="48" t="n">
        <f aca="false">IF((HF483*(1+HF$5/Setup!$C$36)+IF($V484=39,N($F484),0))-DJ484-FH484&lt;0.005,0,(HF483*(1+HF$5/Setup!$C$36)+IF($V484=39,N($F484),0))-DJ484-FH484)</f>
        <v>0</v>
      </c>
      <c r="HG484" s="48" t="n">
        <f aca="false">IF((HG483*(1+HG$5/Setup!$C$36)+IF($V484=40,N($F484),0))-DK484-FI484&lt;0.005,0,(HG483*(1+HG$5/Setup!$C$36)+IF($V484=40,N($F484),0))-DK484-FI484)</f>
        <v>0</v>
      </c>
      <c r="HH484" s="48" t="n">
        <f aca="false">IF((HH483*(1+HH$5/Setup!$C$36)+IF($V484=41,N($F484),0))-DL484-FJ484&lt;0.005,0,(HH483*(1+HH$5/Setup!$C$36)+IF($V484=41,N($F484),0))-DL484-FJ484)</f>
        <v>0</v>
      </c>
      <c r="HI484" s="48" t="n">
        <f aca="false">IF((HI483*(1+HI$5/Setup!$C$36)+IF($V484=42,N($F484),0))-DM484-FK484&lt;0.005,0,(HI483*(1+HI$5/Setup!$C$36)+IF($V484=42,N($F484),0))-DM484-FK484)</f>
        <v>0</v>
      </c>
      <c r="HJ484" s="48" t="n">
        <f aca="false">IF((HJ483*(1+HJ$5/Setup!$C$36)+IF($V484=43,N($F484),0))-DN484-FL484&lt;0.005,0,(HJ483*(1+HJ$5/Setup!$C$36)+IF($V484=43,N($F484),0))-DN484-FL484)</f>
        <v>0</v>
      </c>
      <c r="HK484" s="48" t="n">
        <f aca="false">IF((HK483*(1+HK$5/Setup!$C$36)+IF($V484=44,N($F484),0))-DO484-FM484&lt;0.005,0,(HK483*(1+HK$5/Setup!$C$36)+IF($V484=44,N($F484),0))-DO484-FM484)</f>
        <v>0</v>
      </c>
      <c r="HL484" s="48" t="n">
        <f aca="false">IF((HL483*(1+HL$5/Setup!$C$36)+IF($V484=45,N($F484),0))-DP484-FN484&lt;0.005,0,(HL483*(1+HL$5/Setup!$C$36)+IF($V484=45,N($F484),0))-DP484-FN484)</f>
        <v>0</v>
      </c>
      <c r="HM484" s="48" t="n">
        <f aca="false">IF((HM483*(1+HM$5/Setup!$C$36)+IF($V484=46,N($F484),0))-DQ484-FO484&lt;0.005,0,(HM483*(1+HM$5/Setup!$C$36)+IF($V484=46,N($F484),0))-DQ484-FO484)</f>
        <v>0</v>
      </c>
      <c r="HN484" s="48" t="n">
        <f aca="false">IF((HN483*(1+HN$5/Setup!$C$36)+IF($V484=47,N($F484),0))-DR484-FP484&lt;0.005,0,(HN483*(1+HN$5/Setup!$C$36)+IF($V484=47,N($F484),0))-DR484-FP484)</f>
        <v>0</v>
      </c>
      <c r="HO484" s="48" t="n">
        <f aca="false">IF((HO483*(1+HO$5/Setup!$C$36)+IF($V484=48,N($F484),0))-DS484-FQ484&lt;0.005,0,(HO483*(1+HO$5/Setup!$C$36)+IF($V484=48,N($F484),0))-DS484-FQ484)</f>
        <v>0</v>
      </c>
      <c r="HP484" s="48" t="n">
        <f aca="false">IF((HP483*(1+HP$5/Setup!$C$36)+IF($V484=49,N($F484),0))-DT484-FR484&lt;0.005,0,(HP483*(1+HP$5/Setup!$C$36)+IF($V484=49,N($F484),0))-DT484-FR484)</f>
        <v>0</v>
      </c>
      <c r="HQ484" s="48" t="n">
        <f aca="false">IF((HQ483*(1+HQ$5/Setup!$C$36)+IF($V484=50,N($F484),0))-DU484-FS484&lt;0.005,0,(HQ483*(1+HQ$5/Setup!$C$36)+IF($V484=50,N($F484),0))-DU484-FS484)</f>
        <v>0</v>
      </c>
    </row>
    <row r="485" customFormat="false" ht="15" hidden="false" customHeight="false" outlineLevel="0" collapsed="false">
      <c r="A485" s="44" t="n">
        <v>477</v>
      </c>
      <c r="B485" s="45" t="n">
        <f aca="false">IF(Setup!$C$7="Every month",EDATE(Setup!$C$8,($A485-1)),IF(Setup!$C$7="Twice a month",DATE(YEAR(Setup!$C$8),MONTH(Setup!$C$8)+INT((($A485-1)+Setup!$C$41)/2),MIN(IF(MOD(($A485-1)+Setup!$C$41,2)=0,Setup!$C$39,Setup!$C$40),DAY(EOMONTH(DATE(YEAR(Setup!$C$8),MONTH(Setup!$C$8)+INT((($A485-1)+Setup!$C$41)/2),1),0)))),Setup!$C$8+($A485-1)*IF(Setup!$C$7="Every week",7,14)))</f>
        <v>52989</v>
      </c>
      <c r="C485" s="45" t="n">
        <f aca="false">IF(Setup!$C$7="Every month",EDATE(Setup!$C$8,$A485),IF(Setup!$C$7="Twice a month",DATE(YEAR(Setup!$C$8),MONTH(Setup!$C$8)+INT(($A485+Setup!$C$41)/2),MIN(IF(MOD($A485+Setup!$C$41,2)=0,Setup!$C$39,Setup!$C$40),DAY(EOMONTH(DATE(YEAR(Setup!$C$8),MONTH(Setup!$C$8)+INT(($A485+Setup!$C$41)/2),1),0)))),Setup!$C$8+$A485*IF(Setup!$C$7="Every week",7,14)))</f>
        <v>53003</v>
      </c>
      <c r="D485" s="46"/>
      <c r="E485" s="47"/>
      <c r="F485" s="47"/>
      <c r="G485" s="47"/>
      <c r="H485" s="47"/>
      <c r="I485" s="48" t="n">
        <f aca="false">N(Setup!$C$11)+N(E485)</f>
        <v>100</v>
      </c>
      <c r="J485" s="48" t="n">
        <f aca="false">MIN(Setup!$C$37,MAX(I485,0))</f>
        <v>9.23076923076923</v>
      </c>
      <c r="K485" s="48" t="n">
        <f aca="false">MIN(MAX(N(Setup!$C$14)-L484,0),MAX(I485-J485,0))</f>
        <v>0</v>
      </c>
      <c r="L485" s="48" t="n">
        <f aca="false">L484+K485-N(G485)</f>
        <v>500</v>
      </c>
      <c r="M485" s="48" t="n">
        <f aca="false">M484+J485-N(H485)</f>
        <v>4403.0769230769</v>
      </c>
      <c r="N485" s="48" t="n">
        <f aca="false">SUM(BX485:DU485)</f>
        <v>0</v>
      </c>
      <c r="O485" s="48" t="n">
        <f aca="false">SUM(Z485:BW485)-N485</f>
        <v>0</v>
      </c>
      <c r="P485" s="48" t="n">
        <f aca="false">MAX(I485-J485-K485,0)+O485</f>
        <v>90.7692307692308</v>
      </c>
      <c r="Q485" s="48" t="n">
        <f aca="false">SUM(DV485:FS485)</f>
        <v>0</v>
      </c>
      <c r="R485" s="49" t="n">
        <f aca="false">N485+J485+K485+Q485</f>
        <v>9.23076923076923</v>
      </c>
      <c r="S485" s="48" t="n">
        <f aca="false">T485-T484-N(F485)+N485+Q485</f>
        <v>0</v>
      </c>
      <c r="T485" s="49" t="n">
        <f aca="false">SUM(FT485:HQ485)</f>
        <v>0</v>
      </c>
      <c r="U485" s="44" t="str">
        <f aca="false">IF(T484&lt;0.005,"",INDEX(Helpers!$C$2:$C$51,IF(_xlfn.MINIFS($DV$6:$FS$6,DV485:FS485,"&gt;0.005")=0,V485,_xlfn.MINIFS($DV$6:$FS$6,DV485:FS485,"&gt;0.005"))))</f>
        <v/>
      </c>
      <c r="V485" s="44" t="n">
        <f aca="false">IF(_xlfn.MINIFS($FT$6:$HQ$6,FT484:HQ484,"&gt;0.005")=0,1,_xlfn.MINIFS($FT$6:$HQ$6,FT484:HQ484,"&gt;0.005"))</f>
        <v>1</v>
      </c>
      <c r="W485" s="44" t="n">
        <f aca="false">IF(AND(D485&lt;&gt;"Paid",T484&gt;0.005),1,0)</f>
        <v>0</v>
      </c>
      <c r="X485" s="48" t="n">
        <f aca="false">SUMPRODUCT(((Helpers!$G$2:$G$51*(1+(Helpers!$D$2:$D$51+0.000000001)/12)^(($B485-Setup!$C$8)/(365.25/12))-Helpers!$E$2:$E$51*((1+(Helpers!$D$2:$D$51+0.000000001)/12)^(($B485-Setup!$C$8)/(365.25/12))-1)/((Helpers!$D$2:$D$51+0.000000001)/12))&gt;0)*(Helpers!$G$2:$G$51*(1+(Helpers!$D$2:$D$51+0.000000001)/12)^(($B485-Setup!$C$8)/(365.25/12))-Helpers!$E$2:$E$51*((1+(Helpers!$D$2:$D$51+0.000000001)/12)^(($B485-Setup!$C$8)/(365.25/12))-1)/((Helpers!$D$2:$D$51+0.000000001)/12)))</f>
        <v>0</v>
      </c>
      <c r="Y485" s="48"/>
      <c r="Z485" s="48" t="n">
        <f aca="false">IF(OR(N(Z$5)=0,Z$6=""),0,Z$5*((DATE(YEAR($B485),MONTH($B485),MIN(Z$6,DAY(EOMONTH($B485,0))))&gt;=$B485)*(DATE(YEAR($B485),MONTH($B485),MIN(Z$6,DAY(EOMONTH($B485,0))))&lt;$C485)+(DATE(YEAR($B485),MONTH($B485)+1,MIN(Z$6,DAY(EOMONTH($B485,1))))&gt;=$B485)*(DATE(YEAR($B485),MONTH($B485)+1,MIN(Z$6,DAY(EOMONTH($B485,1))))&lt;$C485)))</f>
        <v>0</v>
      </c>
      <c r="AA485" s="48" t="n">
        <f aca="false">IF(OR(N(AA$5)=0,AA$6=""),0,AA$5*((DATE(YEAR($B485),MONTH($B485),MIN(AA$6,DAY(EOMONTH($B485,0))))&gt;=$B485)*(DATE(YEAR($B485),MONTH($B485),MIN(AA$6,DAY(EOMONTH($B485,0))))&lt;$C485)+(DATE(YEAR($B485),MONTH($B485)+1,MIN(AA$6,DAY(EOMONTH($B485,1))))&gt;=$B485)*(DATE(YEAR($B485),MONTH($B485)+1,MIN(AA$6,DAY(EOMONTH($B485,1))))&lt;$C485)))</f>
        <v>0</v>
      </c>
      <c r="AB485" s="48" t="n">
        <f aca="false">IF(OR(N(AB$5)=0,AB$6=""),0,AB$5*((DATE(YEAR($B485),MONTH($B485),MIN(AB$6,DAY(EOMONTH($B485,0))))&gt;=$B485)*(DATE(YEAR($B485),MONTH($B485),MIN(AB$6,DAY(EOMONTH($B485,0))))&lt;$C485)+(DATE(YEAR($B485),MONTH($B485)+1,MIN(AB$6,DAY(EOMONTH($B485,1))))&gt;=$B485)*(DATE(YEAR($B485),MONTH($B485)+1,MIN(AB$6,DAY(EOMONTH($B485,1))))&lt;$C485)))</f>
        <v>0</v>
      </c>
      <c r="AC485" s="48" t="n">
        <f aca="false">IF(OR(N(AC$5)=0,AC$6=""),0,AC$5*((DATE(YEAR($B485),MONTH($B485),MIN(AC$6,DAY(EOMONTH($B485,0))))&gt;=$B485)*(DATE(YEAR($B485),MONTH($B485),MIN(AC$6,DAY(EOMONTH($B485,0))))&lt;$C485)+(DATE(YEAR($B485),MONTH($B485)+1,MIN(AC$6,DAY(EOMONTH($B485,1))))&gt;=$B485)*(DATE(YEAR($B485),MONTH($B485)+1,MIN(AC$6,DAY(EOMONTH($B485,1))))&lt;$C485)))</f>
        <v>0</v>
      </c>
      <c r="AD485" s="48" t="n">
        <f aca="false">IF(OR(N(AD$5)=0,AD$6=""),0,AD$5*((DATE(YEAR($B485),MONTH($B485),MIN(AD$6,DAY(EOMONTH($B485,0))))&gt;=$B485)*(DATE(YEAR($B485),MONTH($B485),MIN(AD$6,DAY(EOMONTH($B485,0))))&lt;$C485)+(DATE(YEAR($B485),MONTH($B485)+1,MIN(AD$6,DAY(EOMONTH($B485,1))))&gt;=$B485)*(DATE(YEAR($B485),MONTH($B485)+1,MIN(AD$6,DAY(EOMONTH($B485,1))))&lt;$C485)))</f>
        <v>0</v>
      </c>
      <c r="AE485" s="48" t="n">
        <f aca="false">IF(OR(N(AE$5)=0,AE$6=""),0,AE$5*((DATE(YEAR($B485),MONTH($B485),MIN(AE$6,DAY(EOMONTH($B485,0))))&gt;=$B485)*(DATE(YEAR($B485),MONTH($B485),MIN(AE$6,DAY(EOMONTH($B485,0))))&lt;$C485)+(DATE(YEAR($B485),MONTH($B485)+1,MIN(AE$6,DAY(EOMONTH($B485,1))))&gt;=$B485)*(DATE(YEAR($B485),MONTH($B485)+1,MIN(AE$6,DAY(EOMONTH($B485,1))))&lt;$C485)))</f>
        <v>0</v>
      </c>
      <c r="AF485" s="48" t="n">
        <f aca="false">IF(OR(N(AF$5)=0,AF$6=""),0,AF$5*((DATE(YEAR($B485),MONTH($B485),MIN(AF$6,DAY(EOMONTH($B485,0))))&gt;=$B485)*(DATE(YEAR($B485),MONTH($B485),MIN(AF$6,DAY(EOMONTH($B485,0))))&lt;$C485)+(DATE(YEAR($B485),MONTH($B485)+1,MIN(AF$6,DAY(EOMONTH($B485,1))))&gt;=$B485)*(DATE(YEAR($B485),MONTH($B485)+1,MIN(AF$6,DAY(EOMONTH($B485,1))))&lt;$C485)))</f>
        <v>0</v>
      </c>
      <c r="AG485" s="48" t="n">
        <f aca="false">IF(OR(N(AG$5)=0,AG$6=""),0,AG$5*((DATE(YEAR($B485),MONTH($B485),MIN(AG$6,DAY(EOMONTH($B485,0))))&gt;=$B485)*(DATE(YEAR($B485),MONTH($B485),MIN(AG$6,DAY(EOMONTH($B485,0))))&lt;$C485)+(DATE(YEAR($B485),MONTH($B485)+1,MIN(AG$6,DAY(EOMONTH($B485,1))))&gt;=$B485)*(DATE(YEAR($B485),MONTH($B485)+1,MIN(AG$6,DAY(EOMONTH($B485,1))))&lt;$C485)))</f>
        <v>0</v>
      </c>
      <c r="AH485" s="48" t="n">
        <f aca="false">IF(OR(N(AH$5)=0,AH$6=""),0,AH$5*((DATE(YEAR($B485),MONTH($B485),MIN(AH$6,DAY(EOMONTH($B485,0))))&gt;=$B485)*(DATE(YEAR($B485),MONTH($B485),MIN(AH$6,DAY(EOMONTH($B485,0))))&lt;$C485)+(DATE(YEAR($B485),MONTH($B485)+1,MIN(AH$6,DAY(EOMONTH($B485,1))))&gt;=$B485)*(DATE(YEAR($B485),MONTH($B485)+1,MIN(AH$6,DAY(EOMONTH($B485,1))))&lt;$C485)))</f>
        <v>0</v>
      </c>
      <c r="AI485" s="48" t="n">
        <f aca="false">IF(OR(N(AI$5)=0,AI$6=""),0,AI$5*((DATE(YEAR($B485),MONTH($B485),MIN(AI$6,DAY(EOMONTH($B485,0))))&gt;=$B485)*(DATE(YEAR($B485),MONTH($B485),MIN(AI$6,DAY(EOMONTH($B485,0))))&lt;$C485)+(DATE(YEAR($B485),MONTH($B485)+1,MIN(AI$6,DAY(EOMONTH($B485,1))))&gt;=$B485)*(DATE(YEAR($B485),MONTH($B485)+1,MIN(AI$6,DAY(EOMONTH($B485,1))))&lt;$C485)))</f>
        <v>0</v>
      </c>
      <c r="AJ485" s="48" t="n">
        <f aca="false">IF(OR(N(AJ$5)=0,AJ$6=""),0,AJ$5*((DATE(YEAR($B485),MONTH($B485),MIN(AJ$6,DAY(EOMONTH($B485,0))))&gt;=$B485)*(DATE(YEAR($B485),MONTH($B485),MIN(AJ$6,DAY(EOMONTH($B485,0))))&lt;$C485)+(DATE(YEAR($B485),MONTH($B485)+1,MIN(AJ$6,DAY(EOMONTH($B485,1))))&gt;=$B485)*(DATE(YEAR($B485),MONTH($B485)+1,MIN(AJ$6,DAY(EOMONTH($B485,1))))&lt;$C485)))</f>
        <v>0</v>
      </c>
      <c r="AK485" s="48" t="n">
        <f aca="false">IF(OR(N(AK$5)=0,AK$6=""),0,AK$5*((DATE(YEAR($B485),MONTH($B485),MIN(AK$6,DAY(EOMONTH($B485,0))))&gt;=$B485)*(DATE(YEAR($B485),MONTH($B485),MIN(AK$6,DAY(EOMONTH($B485,0))))&lt;$C485)+(DATE(YEAR($B485),MONTH($B485)+1,MIN(AK$6,DAY(EOMONTH($B485,1))))&gt;=$B485)*(DATE(YEAR($B485),MONTH($B485)+1,MIN(AK$6,DAY(EOMONTH($B485,1))))&lt;$C485)))</f>
        <v>0</v>
      </c>
      <c r="AL485" s="48" t="n">
        <f aca="false">IF(OR(N(AL$5)=0,AL$6=""),0,AL$5*((DATE(YEAR($B485),MONTH($B485),MIN(AL$6,DAY(EOMONTH($B485,0))))&gt;=$B485)*(DATE(YEAR($B485),MONTH($B485),MIN(AL$6,DAY(EOMONTH($B485,0))))&lt;$C485)+(DATE(YEAR($B485),MONTH($B485)+1,MIN(AL$6,DAY(EOMONTH($B485,1))))&gt;=$B485)*(DATE(YEAR($B485),MONTH($B485)+1,MIN(AL$6,DAY(EOMONTH($B485,1))))&lt;$C485)))</f>
        <v>0</v>
      </c>
      <c r="AM485" s="48" t="n">
        <f aca="false">IF(OR(N(AM$5)=0,AM$6=""),0,AM$5*((DATE(YEAR($B485),MONTH($B485),MIN(AM$6,DAY(EOMONTH($B485,0))))&gt;=$B485)*(DATE(YEAR($B485),MONTH($B485),MIN(AM$6,DAY(EOMONTH($B485,0))))&lt;$C485)+(DATE(YEAR($B485),MONTH($B485)+1,MIN(AM$6,DAY(EOMONTH($B485,1))))&gt;=$B485)*(DATE(YEAR($B485),MONTH($B485)+1,MIN(AM$6,DAY(EOMONTH($B485,1))))&lt;$C485)))</f>
        <v>0</v>
      </c>
      <c r="AN485" s="48" t="n">
        <f aca="false">IF(OR(N(AN$5)=0,AN$6=""),0,AN$5*((DATE(YEAR($B485),MONTH($B485),MIN(AN$6,DAY(EOMONTH($B485,0))))&gt;=$B485)*(DATE(YEAR($B485),MONTH($B485),MIN(AN$6,DAY(EOMONTH($B485,0))))&lt;$C485)+(DATE(YEAR($B485),MONTH($B485)+1,MIN(AN$6,DAY(EOMONTH($B485,1))))&gt;=$B485)*(DATE(YEAR($B485),MONTH($B485)+1,MIN(AN$6,DAY(EOMONTH($B485,1))))&lt;$C485)))</f>
        <v>0</v>
      </c>
      <c r="AO485" s="48" t="n">
        <f aca="false">IF(OR(N(AO$5)=0,AO$6=""),0,AO$5*((DATE(YEAR($B485),MONTH($B485),MIN(AO$6,DAY(EOMONTH($B485,0))))&gt;=$B485)*(DATE(YEAR($B485),MONTH($B485),MIN(AO$6,DAY(EOMONTH($B485,0))))&lt;$C485)+(DATE(YEAR($B485),MONTH($B485)+1,MIN(AO$6,DAY(EOMONTH($B485,1))))&gt;=$B485)*(DATE(YEAR($B485),MONTH($B485)+1,MIN(AO$6,DAY(EOMONTH($B485,1))))&lt;$C485)))</f>
        <v>0</v>
      </c>
      <c r="AP485" s="48" t="n">
        <f aca="false">IF(OR(N(AP$5)=0,AP$6=""),0,AP$5*((DATE(YEAR($B485),MONTH($B485),MIN(AP$6,DAY(EOMONTH($B485,0))))&gt;=$B485)*(DATE(YEAR($B485),MONTH($B485),MIN(AP$6,DAY(EOMONTH($B485,0))))&lt;$C485)+(DATE(YEAR($B485),MONTH($B485)+1,MIN(AP$6,DAY(EOMONTH($B485,1))))&gt;=$B485)*(DATE(YEAR($B485),MONTH($B485)+1,MIN(AP$6,DAY(EOMONTH($B485,1))))&lt;$C485)))</f>
        <v>0</v>
      </c>
      <c r="AQ485" s="48" t="n">
        <f aca="false">IF(OR(N(AQ$5)=0,AQ$6=""),0,AQ$5*((DATE(YEAR($B485),MONTH($B485),MIN(AQ$6,DAY(EOMONTH($B485,0))))&gt;=$B485)*(DATE(YEAR($B485),MONTH($B485),MIN(AQ$6,DAY(EOMONTH($B485,0))))&lt;$C485)+(DATE(YEAR($B485),MONTH($B485)+1,MIN(AQ$6,DAY(EOMONTH($B485,1))))&gt;=$B485)*(DATE(YEAR($B485),MONTH($B485)+1,MIN(AQ$6,DAY(EOMONTH($B485,1))))&lt;$C485)))</f>
        <v>0</v>
      </c>
      <c r="AR485" s="48" t="n">
        <f aca="false">IF(OR(N(AR$5)=0,AR$6=""),0,AR$5*((DATE(YEAR($B485),MONTH($B485),MIN(AR$6,DAY(EOMONTH($B485,0))))&gt;=$B485)*(DATE(YEAR($B485),MONTH($B485),MIN(AR$6,DAY(EOMONTH($B485,0))))&lt;$C485)+(DATE(YEAR($B485),MONTH($B485)+1,MIN(AR$6,DAY(EOMONTH($B485,1))))&gt;=$B485)*(DATE(YEAR($B485),MONTH($B485)+1,MIN(AR$6,DAY(EOMONTH($B485,1))))&lt;$C485)))</f>
        <v>0</v>
      </c>
      <c r="AS485" s="48" t="n">
        <f aca="false">IF(OR(N(AS$5)=0,AS$6=""),0,AS$5*((DATE(YEAR($B485),MONTH($B485),MIN(AS$6,DAY(EOMONTH($B485,0))))&gt;=$B485)*(DATE(YEAR($B485),MONTH($B485),MIN(AS$6,DAY(EOMONTH($B485,0))))&lt;$C485)+(DATE(YEAR($B485),MONTH($B485)+1,MIN(AS$6,DAY(EOMONTH($B485,1))))&gt;=$B485)*(DATE(YEAR($B485),MONTH($B485)+1,MIN(AS$6,DAY(EOMONTH($B485,1))))&lt;$C485)))</f>
        <v>0</v>
      </c>
      <c r="AT485" s="48" t="n">
        <f aca="false">IF(OR(N(AT$5)=0,AT$6=""),0,AT$5*((DATE(YEAR($B485),MONTH($B485),MIN(AT$6,DAY(EOMONTH($B485,0))))&gt;=$B485)*(DATE(YEAR($B485),MONTH($B485),MIN(AT$6,DAY(EOMONTH($B485,0))))&lt;$C485)+(DATE(YEAR($B485),MONTH($B485)+1,MIN(AT$6,DAY(EOMONTH($B485,1))))&gt;=$B485)*(DATE(YEAR($B485),MONTH($B485)+1,MIN(AT$6,DAY(EOMONTH($B485,1))))&lt;$C485)))</f>
        <v>0</v>
      </c>
      <c r="AU485" s="48" t="n">
        <f aca="false">IF(OR(N(AU$5)=0,AU$6=""),0,AU$5*((DATE(YEAR($B485),MONTH($B485),MIN(AU$6,DAY(EOMONTH($B485,0))))&gt;=$B485)*(DATE(YEAR($B485),MONTH($B485),MIN(AU$6,DAY(EOMONTH($B485,0))))&lt;$C485)+(DATE(YEAR($B485),MONTH($B485)+1,MIN(AU$6,DAY(EOMONTH($B485,1))))&gt;=$B485)*(DATE(YEAR($B485),MONTH($B485)+1,MIN(AU$6,DAY(EOMONTH($B485,1))))&lt;$C485)))</f>
        <v>0</v>
      </c>
      <c r="AV485" s="48" t="n">
        <f aca="false">IF(OR(N(AV$5)=0,AV$6=""),0,AV$5*((DATE(YEAR($B485),MONTH($B485),MIN(AV$6,DAY(EOMONTH($B485,0))))&gt;=$B485)*(DATE(YEAR($B485),MONTH($B485),MIN(AV$6,DAY(EOMONTH($B485,0))))&lt;$C485)+(DATE(YEAR($B485),MONTH($B485)+1,MIN(AV$6,DAY(EOMONTH($B485,1))))&gt;=$B485)*(DATE(YEAR($B485),MONTH($B485)+1,MIN(AV$6,DAY(EOMONTH($B485,1))))&lt;$C485)))</f>
        <v>0</v>
      </c>
      <c r="AW485" s="48" t="n">
        <f aca="false">IF(OR(N(AW$5)=0,AW$6=""),0,AW$5*((DATE(YEAR($B485),MONTH($B485),MIN(AW$6,DAY(EOMONTH($B485,0))))&gt;=$B485)*(DATE(YEAR($B485),MONTH($B485),MIN(AW$6,DAY(EOMONTH($B485,0))))&lt;$C485)+(DATE(YEAR($B485),MONTH($B485)+1,MIN(AW$6,DAY(EOMONTH($B485,1))))&gt;=$B485)*(DATE(YEAR($B485),MONTH($B485)+1,MIN(AW$6,DAY(EOMONTH($B485,1))))&lt;$C485)))</f>
        <v>0</v>
      </c>
      <c r="AX485" s="48" t="n">
        <f aca="false">IF(OR(N(AX$5)=0,AX$6=""),0,AX$5*((DATE(YEAR($B485),MONTH($B485),MIN(AX$6,DAY(EOMONTH($B485,0))))&gt;=$B485)*(DATE(YEAR($B485),MONTH($B485),MIN(AX$6,DAY(EOMONTH($B485,0))))&lt;$C485)+(DATE(YEAR($B485),MONTH($B485)+1,MIN(AX$6,DAY(EOMONTH($B485,1))))&gt;=$B485)*(DATE(YEAR($B485),MONTH($B485)+1,MIN(AX$6,DAY(EOMONTH($B485,1))))&lt;$C485)))</f>
        <v>0</v>
      </c>
      <c r="AY485" s="48" t="n">
        <f aca="false">IF(OR(N(AY$5)=0,AY$6=""),0,AY$5*((DATE(YEAR($B485),MONTH($B485),MIN(AY$6,DAY(EOMONTH($B485,0))))&gt;=$B485)*(DATE(YEAR($B485),MONTH($B485),MIN(AY$6,DAY(EOMONTH($B485,0))))&lt;$C485)+(DATE(YEAR($B485),MONTH($B485)+1,MIN(AY$6,DAY(EOMONTH($B485,1))))&gt;=$B485)*(DATE(YEAR($B485),MONTH($B485)+1,MIN(AY$6,DAY(EOMONTH($B485,1))))&lt;$C485)))</f>
        <v>0</v>
      </c>
      <c r="AZ485" s="48" t="n">
        <f aca="false">IF(OR(N(AZ$5)=0,AZ$6=""),0,AZ$5*((DATE(YEAR($B485),MONTH($B485),MIN(AZ$6,DAY(EOMONTH($B485,0))))&gt;=$B485)*(DATE(YEAR($B485),MONTH($B485),MIN(AZ$6,DAY(EOMONTH($B485,0))))&lt;$C485)+(DATE(YEAR($B485),MONTH($B485)+1,MIN(AZ$6,DAY(EOMONTH($B485,1))))&gt;=$B485)*(DATE(YEAR($B485),MONTH($B485)+1,MIN(AZ$6,DAY(EOMONTH($B485,1))))&lt;$C485)))</f>
        <v>0</v>
      </c>
      <c r="BA485" s="48" t="n">
        <f aca="false">IF(OR(N(BA$5)=0,BA$6=""),0,BA$5*((DATE(YEAR($B485),MONTH($B485),MIN(BA$6,DAY(EOMONTH($B485,0))))&gt;=$B485)*(DATE(YEAR($B485),MONTH($B485),MIN(BA$6,DAY(EOMONTH($B485,0))))&lt;$C485)+(DATE(YEAR($B485),MONTH($B485)+1,MIN(BA$6,DAY(EOMONTH($B485,1))))&gt;=$B485)*(DATE(YEAR($B485),MONTH($B485)+1,MIN(BA$6,DAY(EOMONTH($B485,1))))&lt;$C485)))</f>
        <v>0</v>
      </c>
      <c r="BB485" s="48" t="n">
        <f aca="false">IF(OR(N(BB$5)=0,BB$6=""),0,BB$5*((DATE(YEAR($B485),MONTH($B485),MIN(BB$6,DAY(EOMONTH($B485,0))))&gt;=$B485)*(DATE(YEAR($B485),MONTH($B485),MIN(BB$6,DAY(EOMONTH($B485,0))))&lt;$C485)+(DATE(YEAR($B485),MONTH($B485)+1,MIN(BB$6,DAY(EOMONTH($B485,1))))&gt;=$B485)*(DATE(YEAR($B485),MONTH($B485)+1,MIN(BB$6,DAY(EOMONTH($B485,1))))&lt;$C485)))</f>
        <v>0</v>
      </c>
      <c r="BC485" s="48" t="n">
        <f aca="false">IF(OR(N(BC$5)=0,BC$6=""),0,BC$5*((DATE(YEAR($B485),MONTH($B485),MIN(BC$6,DAY(EOMONTH($B485,0))))&gt;=$B485)*(DATE(YEAR($B485),MONTH($B485),MIN(BC$6,DAY(EOMONTH($B485,0))))&lt;$C485)+(DATE(YEAR($B485),MONTH($B485)+1,MIN(BC$6,DAY(EOMONTH($B485,1))))&gt;=$B485)*(DATE(YEAR($B485),MONTH($B485)+1,MIN(BC$6,DAY(EOMONTH($B485,1))))&lt;$C485)))</f>
        <v>0</v>
      </c>
      <c r="BD485" s="48" t="n">
        <f aca="false">IF(OR(N(BD$5)=0,BD$6=""),0,BD$5*((DATE(YEAR($B485),MONTH($B485),MIN(BD$6,DAY(EOMONTH($B485,0))))&gt;=$B485)*(DATE(YEAR($B485),MONTH($B485),MIN(BD$6,DAY(EOMONTH($B485,0))))&lt;$C485)+(DATE(YEAR($B485),MONTH($B485)+1,MIN(BD$6,DAY(EOMONTH($B485,1))))&gt;=$B485)*(DATE(YEAR($B485),MONTH($B485)+1,MIN(BD$6,DAY(EOMONTH($B485,1))))&lt;$C485)))</f>
        <v>0</v>
      </c>
      <c r="BE485" s="48" t="n">
        <f aca="false">IF(OR(N(BE$5)=0,BE$6=""),0,BE$5*((DATE(YEAR($B485),MONTH($B485),MIN(BE$6,DAY(EOMONTH($B485,0))))&gt;=$B485)*(DATE(YEAR($B485),MONTH($B485),MIN(BE$6,DAY(EOMONTH($B485,0))))&lt;$C485)+(DATE(YEAR($B485),MONTH($B485)+1,MIN(BE$6,DAY(EOMONTH($B485,1))))&gt;=$B485)*(DATE(YEAR($B485),MONTH($B485)+1,MIN(BE$6,DAY(EOMONTH($B485,1))))&lt;$C485)))</f>
        <v>0</v>
      </c>
      <c r="BF485" s="48" t="n">
        <f aca="false">IF(OR(N(BF$5)=0,BF$6=""),0,BF$5*((DATE(YEAR($B485),MONTH($B485),MIN(BF$6,DAY(EOMONTH($B485,0))))&gt;=$B485)*(DATE(YEAR($B485),MONTH($B485),MIN(BF$6,DAY(EOMONTH($B485,0))))&lt;$C485)+(DATE(YEAR($B485),MONTH($B485)+1,MIN(BF$6,DAY(EOMONTH($B485,1))))&gt;=$B485)*(DATE(YEAR($B485),MONTH($B485)+1,MIN(BF$6,DAY(EOMONTH($B485,1))))&lt;$C485)))</f>
        <v>0</v>
      </c>
      <c r="BG485" s="48" t="n">
        <f aca="false">IF(OR(N(BG$5)=0,BG$6=""),0,BG$5*((DATE(YEAR($B485),MONTH($B485),MIN(BG$6,DAY(EOMONTH($B485,0))))&gt;=$B485)*(DATE(YEAR($B485),MONTH($B485),MIN(BG$6,DAY(EOMONTH($B485,0))))&lt;$C485)+(DATE(YEAR($B485),MONTH($B485)+1,MIN(BG$6,DAY(EOMONTH($B485,1))))&gt;=$B485)*(DATE(YEAR($B485),MONTH($B485)+1,MIN(BG$6,DAY(EOMONTH($B485,1))))&lt;$C485)))</f>
        <v>0</v>
      </c>
      <c r="BH485" s="48" t="n">
        <f aca="false">IF(OR(N(BH$5)=0,BH$6=""),0,BH$5*((DATE(YEAR($B485),MONTH($B485),MIN(BH$6,DAY(EOMONTH($B485,0))))&gt;=$B485)*(DATE(YEAR($B485),MONTH($B485),MIN(BH$6,DAY(EOMONTH($B485,0))))&lt;$C485)+(DATE(YEAR($B485),MONTH($B485)+1,MIN(BH$6,DAY(EOMONTH($B485,1))))&gt;=$B485)*(DATE(YEAR($B485),MONTH($B485)+1,MIN(BH$6,DAY(EOMONTH($B485,1))))&lt;$C485)))</f>
        <v>0</v>
      </c>
      <c r="BI485" s="48" t="n">
        <f aca="false">IF(OR(N(BI$5)=0,BI$6=""),0,BI$5*((DATE(YEAR($B485),MONTH($B485),MIN(BI$6,DAY(EOMONTH($B485,0))))&gt;=$B485)*(DATE(YEAR($B485),MONTH($B485),MIN(BI$6,DAY(EOMONTH($B485,0))))&lt;$C485)+(DATE(YEAR($B485),MONTH($B485)+1,MIN(BI$6,DAY(EOMONTH($B485,1))))&gt;=$B485)*(DATE(YEAR($B485),MONTH($B485)+1,MIN(BI$6,DAY(EOMONTH($B485,1))))&lt;$C485)))</f>
        <v>0</v>
      </c>
      <c r="BJ485" s="48" t="n">
        <f aca="false">IF(OR(N(BJ$5)=0,BJ$6=""),0,BJ$5*((DATE(YEAR($B485),MONTH($B485),MIN(BJ$6,DAY(EOMONTH($B485,0))))&gt;=$B485)*(DATE(YEAR($B485),MONTH($B485),MIN(BJ$6,DAY(EOMONTH($B485,0))))&lt;$C485)+(DATE(YEAR($B485),MONTH($B485)+1,MIN(BJ$6,DAY(EOMONTH($B485,1))))&gt;=$B485)*(DATE(YEAR($B485),MONTH($B485)+1,MIN(BJ$6,DAY(EOMONTH($B485,1))))&lt;$C485)))</f>
        <v>0</v>
      </c>
      <c r="BK485" s="48" t="n">
        <f aca="false">IF(OR(N(BK$5)=0,BK$6=""),0,BK$5*((DATE(YEAR($B485),MONTH($B485),MIN(BK$6,DAY(EOMONTH($B485,0))))&gt;=$B485)*(DATE(YEAR($B485),MONTH($B485),MIN(BK$6,DAY(EOMONTH($B485,0))))&lt;$C485)+(DATE(YEAR($B485),MONTH($B485)+1,MIN(BK$6,DAY(EOMONTH($B485,1))))&gt;=$B485)*(DATE(YEAR($B485),MONTH($B485)+1,MIN(BK$6,DAY(EOMONTH($B485,1))))&lt;$C485)))</f>
        <v>0</v>
      </c>
      <c r="BL485" s="48" t="n">
        <f aca="false">IF(OR(N(BL$5)=0,BL$6=""),0,BL$5*((DATE(YEAR($B485),MONTH($B485),MIN(BL$6,DAY(EOMONTH($B485,0))))&gt;=$B485)*(DATE(YEAR($B485),MONTH($B485),MIN(BL$6,DAY(EOMONTH($B485,0))))&lt;$C485)+(DATE(YEAR($B485),MONTH($B485)+1,MIN(BL$6,DAY(EOMONTH($B485,1))))&gt;=$B485)*(DATE(YEAR($B485),MONTH($B485)+1,MIN(BL$6,DAY(EOMONTH($B485,1))))&lt;$C485)))</f>
        <v>0</v>
      </c>
      <c r="BM485" s="48" t="n">
        <f aca="false">IF(OR(N(BM$5)=0,BM$6=""),0,BM$5*((DATE(YEAR($B485),MONTH($B485),MIN(BM$6,DAY(EOMONTH($B485,0))))&gt;=$B485)*(DATE(YEAR($B485),MONTH($B485),MIN(BM$6,DAY(EOMONTH($B485,0))))&lt;$C485)+(DATE(YEAR($B485),MONTH($B485)+1,MIN(BM$6,DAY(EOMONTH($B485,1))))&gt;=$B485)*(DATE(YEAR($B485),MONTH($B485)+1,MIN(BM$6,DAY(EOMONTH($B485,1))))&lt;$C485)))</f>
        <v>0</v>
      </c>
      <c r="BN485" s="48" t="n">
        <f aca="false">IF(OR(N(BN$5)=0,BN$6=""),0,BN$5*((DATE(YEAR($B485),MONTH($B485),MIN(BN$6,DAY(EOMONTH($B485,0))))&gt;=$B485)*(DATE(YEAR($B485),MONTH($B485),MIN(BN$6,DAY(EOMONTH($B485,0))))&lt;$C485)+(DATE(YEAR($B485),MONTH($B485)+1,MIN(BN$6,DAY(EOMONTH($B485,1))))&gt;=$B485)*(DATE(YEAR($B485),MONTH($B485)+1,MIN(BN$6,DAY(EOMONTH($B485,1))))&lt;$C485)))</f>
        <v>0</v>
      </c>
      <c r="BO485" s="48" t="n">
        <f aca="false">IF(OR(N(BO$5)=0,BO$6=""),0,BO$5*((DATE(YEAR($B485),MONTH($B485),MIN(BO$6,DAY(EOMONTH($B485,0))))&gt;=$B485)*(DATE(YEAR($B485),MONTH($B485),MIN(BO$6,DAY(EOMONTH($B485,0))))&lt;$C485)+(DATE(YEAR($B485),MONTH($B485)+1,MIN(BO$6,DAY(EOMONTH($B485,1))))&gt;=$B485)*(DATE(YEAR($B485),MONTH($B485)+1,MIN(BO$6,DAY(EOMONTH($B485,1))))&lt;$C485)))</f>
        <v>0</v>
      </c>
      <c r="BP485" s="48" t="n">
        <f aca="false">IF(OR(N(BP$5)=0,BP$6=""),0,BP$5*((DATE(YEAR($B485),MONTH($B485),MIN(BP$6,DAY(EOMONTH($B485,0))))&gt;=$B485)*(DATE(YEAR($B485),MONTH($B485),MIN(BP$6,DAY(EOMONTH($B485,0))))&lt;$C485)+(DATE(YEAR($B485),MONTH($B485)+1,MIN(BP$6,DAY(EOMONTH($B485,1))))&gt;=$B485)*(DATE(YEAR($B485),MONTH($B485)+1,MIN(BP$6,DAY(EOMONTH($B485,1))))&lt;$C485)))</f>
        <v>0</v>
      </c>
      <c r="BQ485" s="48" t="n">
        <f aca="false">IF(OR(N(BQ$5)=0,BQ$6=""),0,BQ$5*((DATE(YEAR($B485),MONTH($B485),MIN(BQ$6,DAY(EOMONTH($B485,0))))&gt;=$B485)*(DATE(YEAR($B485),MONTH($B485),MIN(BQ$6,DAY(EOMONTH($B485,0))))&lt;$C485)+(DATE(YEAR($B485),MONTH($B485)+1,MIN(BQ$6,DAY(EOMONTH($B485,1))))&gt;=$B485)*(DATE(YEAR($B485),MONTH($B485)+1,MIN(BQ$6,DAY(EOMONTH($B485,1))))&lt;$C485)))</f>
        <v>0</v>
      </c>
      <c r="BR485" s="48" t="n">
        <f aca="false">IF(OR(N(BR$5)=0,BR$6=""),0,BR$5*((DATE(YEAR($B485),MONTH($B485),MIN(BR$6,DAY(EOMONTH($B485,0))))&gt;=$B485)*(DATE(YEAR($B485),MONTH($B485),MIN(BR$6,DAY(EOMONTH($B485,0))))&lt;$C485)+(DATE(YEAR($B485),MONTH($B485)+1,MIN(BR$6,DAY(EOMONTH($B485,1))))&gt;=$B485)*(DATE(YEAR($B485),MONTH($B485)+1,MIN(BR$6,DAY(EOMONTH($B485,1))))&lt;$C485)))</f>
        <v>0</v>
      </c>
      <c r="BS485" s="48" t="n">
        <f aca="false">IF(OR(N(BS$5)=0,BS$6=""),0,BS$5*((DATE(YEAR($B485),MONTH($B485),MIN(BS$6,DAY(EOMONTH($B485,0))))&gt;=$B485)*(DATE(YEAR($B485),MONTH($B485),MIN(BS$6,DAY(EOMONTH($B485,0))))&lt;$C485)+(DATE(YEAR($B485),MONTH($B485)+1,MIN(BS$6,DAY(EOMONTH($B485,1))))&gt;=$B485)*(DATE(YEAR($B485),MONTH($B485)+1,MIN(BS$6,DAY(EOMONTH($B485,1))))&lt;$C485)))</f>
        <v>0</v>
      </c>
      <c r="BT485" s="48" t="n">
        <f aca="false">IF(OR(N(BT$5)=0,BT$6=""),0,BT$5*((DATE(YEAR($B485),MONTH($B485),MIN(BT$6,DAY(EOMONTH($B485,0))))&gt;=$B485)*(DATE(YEAR($B485),MONTH($B485),MIN(BT$6,DAY(EOMONTH($B485,0))))&lt;$C485)+(DATE(YEAR($B485),MONTH($B485)+1,MIN(BT$6,DAY(EOMONTH($B485,1))))&gt;=$B485)*(DATE(YEAR($B485),MONTH($B485)+1,MIN(BT$6,DAY(EOMONTH($B485,1))))&lt;$C485)))</f>
        <v>0</v>
      </c>
      <c r="BU485" s="48" t="n">
        <f aca="false">IF(OR(N(BU$5)=0,BU$6=""),0,BU$5*((DATE(YEAR($B485),MONTH($B485),MIN(BU$6,DAY(EOMONTH($B485,0))))&gt;=$B485)*(DATE(YEAR($B485),MONTH($B485),MIN(BU$6,DAY(EOMONTH($B485,0))))&lt;$C485)+(DATE(YEAR($B485),MONTH($B485)+1,MIN(BU$6,DAY(EOMONTH($B485,1))))&gt;=$B485)*(DATE(YEAR($B485),MONTH($B485)+1,MIN(BU$6,DAY(EOMONTH($B485,1))))&lt;$C485)))</f>
        <v>0</v>
      </c>
      <c r="BV485" s="48" t="n">
        <f aca="false">IF(OR(N(BV$5)=0,BV$6=""),0,BV$5*((DATE(YEAR($B485),MONTH($B485),MIN(BV$6,DAY(EOMONTH($B485,0))))&gt;=$B485)*(DATE(YEAR($B485),MONTH($B485),MIN(BV$6,DAY(EOMONTH($B485,0))))&lt;$C485)+(DATE(YEAR($B485),MONTH($B485)+1,MIN(BV$6,DAY(EOMONTH($B485,1))))&gt;=$B485)*(DATE(YEAR($B485),MONTH($B485)+1,MIN(BV$6,DAY(EOMONTH($B485,1))))&lt;$C485)))</f>
        <v>0</v>
      </c>
      <c r="BW485" s="48" t="n">
        <f aca="false">IF(OR(N(BW$5)=0,BW$6=""),0,BW$5*((DATE(YEAR($B485),MONTH($B485),MIN(BW$6,DAY(EOMONTH($B485,0))))&gt;=$B485)*(DATE(YEAR($B485),MONTH($B485),MIN(BW$6,DAY(EOMONTH($B485,0))))&lt;$C485)+(DATE(YEAR($B485),MONTH($B485)+1,MIN(BW$6,DAY(EOMONTH($B485,1))))&gt;=$B485)*(DATE(YEAR($B485),MONTH($B485)+1,MIN(BW$6,DAY(EOMONTH($B485,1))))&lt;$C485)))</f>
        <v>0</v>
      </c>
      <c r="BX485" s="48" t="n">
        <f aca="false">MIN(Z485,(FT484*(1+FT$5/Setup!$C$36)+IF($V485=1,N($F485),0)))</f>
        <v>0</v>
      </c>
      <c r="BY485" s="48" t="n">
        <f aca="false">MIN(AA485,(FU484*(1+FU$5/Setup!$C$36)+IF($V485=2,N($F485),0)))</f>
        <v>0</v>
      </c>
      <c r="BZ485" s="48" t="n">
        <f aca="false">MIN(AB485,(FV484*(1+FV$5/Setup!$C$36)+IF($V485=3,N($F485),0)))</f>
        <v>0</v>
      </c>
      <c r="CA485" s="48" t="n">
        <f aca="false">MIN(AC485,(FW484*(1+FW$5/Setup!$C$36)+IF($V485=4,N($F485),0)))</f>
        <v>0</v>
      </c>
      <c r="CB485" s="48" t="n">
        <f aca="false">MIN(AD485,(FX484*(1+FX$5/Setup!$C$36)+IF($V485=5,N($F485),0)))</f>
        <v>0</v>
      </c>
      <c r="CC485" s="48" t="n">
        <f aca="false">MIN(AE485,(FY484*(1+FY$5/Setup!$C$36)+IF($V485=6,N($F485),0)))</f>
        <v>0</v>
      </c>
      <c r="CD485" s="48" t="n">
        <f aca="false">MIN(AF485,(FZ484*(1+FZ$5/Setup!$C$36)+IF($V485=7,N($F485),0)))</f>
        <v>0</v>
      </c>
      <c r="CE485" s="48" t="n">
        <f aca="false">MIN(AG485,(GA484*(1+GA$5/Setup!$C$36)+IF($V485=8,N($F485),0)))</f>
        <v>0</v>
      </c>
      <c r="CF485" s="48" t="n">
        <f aca="false">MIN(AH485,(GB484*(1+GB$5/Setup!$C$36)+IF($V485=9,N($F485),0)))</f>
        <v>0</v>
      </c>
      <c r="CG485" s="48" t="n">
        <f aca="false">MIN(AI485,(GC484*(1+GC$5/Setup!$C$36)+IF($V485=10,N($F485),0)))</f>
        <v>0</v>
      </c>
      <c r="CH485" s="48" t="n">
        <f aca="false">MIN(AJ485,(GD484*(1+GD$5/Setup!$C$36)+IF($V485=11,N($F485),0)))</f>
        <v>0</v>
      </c>
      <c r="CI485" s="48" t="n">
        <f aca="false">MIN(AK485,(GE484*(1+GE$5/Setup!$C$36)+IF($V485=12,N($F485),0)))</f>
        <v>0</v>
      </c>
      <c r="CJ485" s="48" t="n">
        <f aca="false">MIN(AL485,(GF484*(1+GF$5/Setup!$C$36)+IF($V485=13,N($F485),0)))</f>
        <v>0</v>
      </c>
      <c r="CK485" s="48" t="n">
        <f aca="false">MIN(AM485,(GG484*(1+GG$5/Setup!$C$36)+IF($V485=14,N($F485),0)))</f>
        <v>0</v>
      </c>
      <c r="CL485" s="48" t="n">
        <f aca="false">MIN(AN485,(GH484*(1+GH$5/Setup!$C$36)+IF($V485=15,N($F485),0)))</f>
        <v>0</v>
      </c>
      <c r="CM485" s="48" t="n">
        <f aca="false">MIN(AO485,(GI484*(1+GI$5/Setup!$C$36)+IF($V485=16,N($F485),0)))</f>
        <v>0</v>
      </c>
      <c r="CN485" s="48" t="n">
        <f aca="false">MIN(AP485,(GJ484*(1+GJ$5/Setup!$C$36)+IF($V485=17,N($F485),0)))</f>
        <v>0</v>
      </c>
      <c r="CO485" s="48" t="n">
        <f aca="false">MIN(AQ485,(GK484*(1+GK$5/Setup!$C$36)+IF($V485=18,N($F485),0)))</f>
        <v>0</v>
      </c>
      <c r="CP485" s="48" t="n">
        <f aca="false">MIN(AR485,(GL484*(1+GL$5/Setup!$C$36)+IF($V485=19,N($F485),0)))</f>
        <v>0</v>
      </c>
      <c r="CQ485" s="48" t="n">
        <f aca="false">MIN(AS485,(GM484*(1+GM$5/Setup!$C$36)+IF($V485=20,N($F485),0)))</f>
        <v>0</v>
      </c>
      <c r="CR485" s="48" t="n">
        <f aca="false">MIN(AT485,(GN484*(1+GN$5/Setup!$C$36)+IF($V485=21,N($F485),0)))</f>
        <v>0</v>
      </c>
      <c r="CS485" s="48" t="n">
        <f aca="false">MIN(AU485,(GO484*(1+GO$5/Setup!$C$36)+IF($V485=22,N($F485),0)))</f>
        <v>0</v>
      </c>
      <c r="CT485" s="48" t="n">
        <f aca="false">MIN(AV485,(GP484*(1+GP$5/Setup!$C$36)+IF($V485=23,N($F485),0)))</f>
        <v>0</v>
      </c>
      <c r="CU485" s="48" t="n">
        <f aca="false">MIN(AW485,(GQ484*(1+GQ$5/Setup!$C$36)+IF($V485=24,N($F485),0)))</f>
        <v>0</v>
      </c>
      <c r="CV485" s="48" t="n">
        <f aca="false">MIN(AX485,(GR484*(1+GR$5/Setup!$C$36)+IF($V485=25,N($F485),0)))</f>
        <v>0</v>
      </c>
      <c r="CW485" s="48" t="n">
        <f aca="false">MIN(AY485,(GS484*(1+GS$5/Setup!$C$36)+IF($V485=26,N($F485),0)))</f>
        <v>0</v>
      </c>
      <c r="CX485" s="48" t="n">
        <f aca="false">MIN(AZ485,(GT484*(1+GT$5/Setup!$C$36)+IF($V485=27,N($F485),0)))</f>
        <v>0</v>
      </c>
      <c r="CY485" s="48" t="n">
        <f aca="false">MIN(BA485,(GU484*(1+GU$5/Setup!$C$36)+IF($V485=28,N($F485),0)))</f>
        <v>0</v>
      </c>
      <c r="CZ485" s="48" t="n">
        <f aca="false">MIN(BB485,(GV484*(1+GV$5/Setup!$C$36)+IF($V485=29,N($F485),0)))</f>
        <v>0</v>
      </c>
      <c r="DA485" s="48" t="n">
        <f aca="false">MIN(BC485,(GW484*(1+GW$5/Setup!$C$36)+IF($V485=30,N($F485),0)))</f>
        <v>0</v>
      </c>
      <c r="DB485" s="48" t="n">
        <f aca="false">MIN(BD485,(GX484*(1+GX$5/Setup!$C$36)+IF($V485=31,N($F485),0)))</f>
        <v>0</v>
      </c>
      <c r="DC485" s="48" t="n">
        <f aca="false">MIN(BE485,(GY484*(1+GY$5/Setup!$C$36)+IF($V485=32,N($F485),0)))</f>
        <v>0</v>
      </c>
      <c r="DD485" s="48" t="n">
        <f aca="false">MIN(BF485,(GZ484*(1+GZ$5/Setup!$C$36)+IF($V485=33,N($F485),0)))</f>
        <v>0</v>
      </c>
      <c r="DE485" s="48" t="n">
        <f aca="false">MIN(BG485,(HA484*(1+HA$5/Setup!$C$36)+IF($V485=34,N($F485),0)))</f>
        <v>0</v>
      </c>
      <c r="DF485" s="48" t="n">
        <f aca="false">MIN(BH485,(HB484*(1+HB$5/Setup!$C$36)+IF($V485=35,N($F485),0)))</f>
        <v>0</v>
      </c>
      <c r="DG485" s="48" t="n">
        <f aca="false">MIN(BI485,(HC484*(1+HC$5/Setup!$C$36)+IF($V485=36,N($F485),0)))</f>
        <v>0</v>
      </c>
      <c r="DH485" s="48" t="n">
        <f aca="false">MIN(BJ485,(HD484*(1+HD$5/Setup!$C$36)+IF($V485=37,N($F485),0)))</f>
        <v>0</v>
      </c>
      <c r="DI485" s="48" t="n">
        <f aca="false">MIN(BK485,(HE484*(1+HE$5/Setup!$C$36)+IF($V485=38,N($F485),0)))</f>
        <v>0</v>
      </c>
      <c r="DJ485" s="48" t="n">
        <f aca="false">MIN(BL485,(HF484*(1+HF$5/Setup!$C$36)+IF($V485=39,N($F485),0)))</f>
        <v>0</v>
      </c>
      <c r="DK485" s="48" t="n">
        <f aca="false">MIN(BM485,(HG484*(1+HG$5/Setup!$C$36)+IF($V485=40,N($F485),0)))</f>
        <v>0</v>
      </c>
      <c r="DL485" s="48" t="n">
        <f aca="false">MIN(BN485,(HH484*(1+HH$5/Setup!$C$36)+IF($V485=41,N($F485),0)))</f>
        <v>0</v>
      </c>
      <c r="DM485" s="48" t="n">
        <f aca="false">MIN(BO485,(HI484*(1+HI$5/Setup!$C$36)+IF($V485=42,N($F485),0)))</f>
        <v>0</v>
      </c>
      <c r="DN485" s="48" t="n">
        <f aca="false">MIN(BP485,(HJ484*(1+HJ$5/Setup!$C$36)+IF($V485=43,N($F485),0)))</f>
        <v>0</v>
      </c>
      <c r="DO485" s="48" t="n">
        <f aca="false">MIN(BQ485,(HK484*(1+HK$5/Setup!$C$36)+IF($V485=44,N($F485),0)))</f>
        <v>0</v>
      </c>
      <c r="DP485" s="48" t="n">
        <f aca="false">MIN(BR485,(HL484*(1+HL$5/Setup!$C$36)+IF($V485=45,N($F485),0)))</f>
        <v>0</v>
      </c>
      <c r="DQ485" s="48" t="n">
        <f aca="false">MIN(BS485,(HM484*(1+HM$5/Setup!$C$36)+IF($V485=46,N($F485),0)))</f>
        <v>0</v>
      </c>
      <c r="DR485" s="48" t="n">
        <f aca="false">MIN(BT485,(HN484*(1+HN$5/Setup!$C$36)+IF($V485=47,N($F485),0)))</f>
        <v>0</v>
      </c>
      <c r="DS485" s="48" t="n">
        <f aca="false">MIN(BU485,(HO484*(1+HO$5/Setup!$C$36)+IF($V485=48,N($F485),0)))</f>
        <v>0</v>
      </c>
      <c r="DT485" s="48" t="n">
        <f aca="false">MIN(BV485,(HP484*(1+HP$5/Setup!$C$36)+IF($V485=49,N($F485),0)))</f>
        <v>0</v>
      </c>
      <c r="DU485" s="48" t="n">
        <f aca="false">MIN(BW485,(HQ484*(1+HQ$5/Setup!$C$36)+IF($V485=50,N($F485),0)))</f>
        <v>0</v>
      </c>
      <c r="DV485" s="48" t="n">
        <f aca="false">MIN(MAX((FT484*(1+FT$5/Setup!$C$36)+IF($V485=1,N($F485),0))-BX485,0),MAX($P485-0,0))</f>
        <v>0</v>
      </c>
      <c r="DW485" s="48" t="n">
        <f aca="false">MIN(MAX((FU484*(1+FU$5/Setup!$C$36)+IF($V485=2,N($F485),0))-BY485,0),MAX($P485-SUM(DV485:DV485),0))</f>
        <v>0</v>
      </c>
      <c r="DX485" s="48" t="n">
        <f aca="false">MIN(MAX((FV484*(1+FV$5/Setup!$C$36)+IF($V485=3,N($F485),0))-BZ485,0),MAX($P485-SUM(DV485:DW485),0))</f>
        <v>0</v>
      </c>
      <c r="DY485" s="48" t="n">
        <f aca="false">MIN(MAX((FW484*(1+FW$5/Setup!$C$36)+IF($V485=4,N($F485),0))-CA485,0),MAX($P485-SUM(DV485:DX485),0))</f>
        <v>0</v>
      </c>
      <c r="DZ485" s="48" t="n">
        <f aca="false">MIN(MAX((FX484*(1+FX$5/Setup!$C$36)+IF($V485=5,N($F485),0))-CB485,0),MAX($P485-SUM(DV485:DY485),0))</f>
        <v>0</v>
      </c>
      <c r="EA485" s="48" t="n">
        <f aca="false">MIN(MAX((FY484*(1+FY$5/Setup!$C$36)+IF($V485=6,N($F485),0))-CC485,0),MAX($P485-SUM(DV485:DZ485),0))</f>
        <v>0</v>
      </c>
      <c r="EB485" s="48" t="n">
        <f aca="false">MIN(MAX((FZ484*(1+FZ$5/Setup!$C$36)+IF($V485=7,N($F485),0))-CD485,0),MAX($P485-SUM(DV485:EA485),0))</f>
        <v>0</v>
      </c>
      <c r="EC485" s="48" t="n">
        <f aca="false">MIN(MAX((GA484*(1+GA$5/Setup!$C$36)+IF($V485=8,N($F485),0))-CE485,0),MAX($P485-SUM(DV485:EB485),0))</f>
        <v>0</v>
      </c>
      <c r="ED485" s="48" t="n">
        <f aca="false">MIN(MAX((GB484*(1+GB$5/Setup!$C$36)+IF($V485=9,N($F485),0))-CF485,0),MAX($P485-SUM(DV485:EC485),0))</f>
        <v>0</v>
      </c>
      <c r="EE485" s="48" t="n">
        <f aca="false">MIN(MAX((GC484*(1+GC$5/Setup!$C$36)+IF($V485=10,N($F485),0))-CG485,0),MAX($P485-SUM(DV485:ED485),0))</f>
        <v>0</v>
      </c>
      <c r="EF485" s="48" t="n">
        <f aca="false">MIN(MAX((GD484*(1+GD$5/Setup!$C$36)+IF($V485=11,N($F485),0))-CH485,0),MAX($P485-SUM(DV485:EE485),0))</f>
        <v>0</v>
      </c>
      <c r="EG485" s="48" t="n">
        <f aca="false">MIN(MAX((GE484*(1+GE$5/Setup!$C$36)+IF($V485=12,N($F485),0))-CI485,0),MAX($P485-SUM(DV485:EF485),0))</f>
        <v>0</v>
      </c>
      <c r="EH485" s="48" t="n">
        <f aca="false">MIN(MAX((GF484*(1+GF$5/Setup!$C$36)+IF($V485=13,N($F485),0))-CJ485,0),MAX($P485-SUM(DV485:EG485),0))</f>
        <v>0</v>
      </c>
      <c r="EI485" s="48" t="n">
        <f aca="false">MIN(MAX((GG484*(1+GG$5/Setup!$C$36)+IF($V485=14,N($F485),0))-CK485,0),MAX($P485-SUM(DV485:EH485),0))</f>
        <v>0</v>
      </c>
      <c r="EJ485" s="48" t="n">
        <f aca="false">MIN(MAX((GH484*(1+GH$5/Setup!$C$36)+IF($V485=15,N($F485),0))-CL485,0),MAX($P485-SUM(DV485:EI485),0))</f>
        <v>0</v>
      </c>
      <c r="EK485" s="48" t="n">
        <f aca="false">MIN(MAX((GI484*(1+GI$5/Setup!$C$36)+IF($V485=16,N($F485),0))-CM485,0),MAX($P485-SUM(DV485:EJ485),0))</f>
        <v>0</v>
      </c>
      <c r="EL485" s="48" t="n">
        <f aca="false">MIN(MAX((GJ484*(1+GJ$5/Setup!$C$36)+IF($V485=17,N($F485),0))-CN485,0),MAX($P485-SUM(DV485:EK485),0))</f>
        <v>0</v>
      </c>
      <c r="EM485" s="48" t="n">
        <f aca="false">MIN(MAX((GK484*(1+GK$5/Setup!$C$36)+IF($V485=18,N($F485),0))-CO485,0),MAX($P485-SUM(DV485:EL485),0))</f>
        <v>0</v>
      </c>
      <c r="EN485" s="48" t="n">
        <f aca="false">MIN(MAX((GL484*(1+GL$5/Setup!$C$36)+IF($V485=19,N($F485),0))-CP485,0),MAX($P485-SUM(DV485:EM485),0))</f>
        <v>0</v>
      </c>
      <c r="EO485" s="48" t="n">
        <f aca="false">MIN(MAX((GM484*(1+GM$5/Setup!$C$36)+IF($V485=20,N($F485),0))-CQ485,0),MAX($P485-SUM(DV485:EN485),0))</f>
        <v>0</v>
      </c>
      <c r="EP485" s="48" t="n">
        <f aca="false">MIN(MAX((GN484*(1+GN$5/Setup!$C$36)+IF($V485=21,N($F485),0))-CR485,0),MAX($P485-SUM(DV485:EO485),0))</f>
        <v>0</v>
      </c>
      <c r="EQ485" s="48" t="n">
        <f aca="false">MIN(MAX((GO484*(1+GO$5/Setup!$C$36)+IF($V485=22,N($F485),0))-CS485,0),MAX($P485-SUM(DV485:EP485),0))</f>
        <v>0</v>
      </c>
      <c r="ER485" s="48" t="n">
        <f aca="false">MIN(MAX((GP484*(1+GP$5/Setup!$C$36)+IF($V485=23,N($F485),0))-CT485,0),MAX($P485-SUM(DV485:EQ485),0))</f>
        <v>0</v>
      </c>
      <c r="ES485" s="48" t="n">
        <f aca="false">MIN(MAX((GQ484*(1+GQ$5/Setup!$C$36)+IF($V485=24,N($F485),0))-CU485,0),MAX($P485-SUM(DV485:ER485),0))</f>
        <v>0</v>
      </c>
      <c r="ET485" s="48" t="n">
        <f aca="false">MIN(MAX((GR484*(1+GR$5/Setup!$C$36)+IF($V485=25,N($F485),0))-CV485,0),MAX($P485-SUM(DV485:ES485),0))</f>
        <v>0</v>
      </c>
      <c r="EU485" s="48" t="n">
        <f aca="false">MIN(MAX((GS484*(1+GS$5/Setup!$C$36)+IF($V485=26,N($F485),0))-CW485,0),MAX($P485-SUM(DV485:ET485),0))</f>
        <v>0</v>
      </c>
      <c r="EV485" s="48" t="n">
        <f aca="false">MIN(MAX((GT484*(1+GT$5/Setup!$C$36)+IF($V485=27,N($F485),0))-CX485,0),MAX($P485-SUM(DV485:EU485),0))</f>
        <v>0</v>
      </c>
      <c r="EW485" s="48" t="n">
        <f aca="false">MIN(MAX((GU484*(1+GU$5/Setup!$C$36)+IF($V485=28,N($F485),0))-CY485,0),MAX($P485-SUM(DV485:EV485),0))</f>
        <v>0</v>
      </c>
      <c r="EX485" s="48" t="n">
        <f aca="false">MIN(MAX((GV484*(1+GV$5/Setup!$C$36)+IF($V485=29,N($F485),0))-CZ485,0),MAX($P485-SUM(DV485:EW485),0))</f>
        <v>0</v>
      </c>
      <c r="EY485" s="48" t="n">
        <f aca="false">MIN(MAX((GW484*(1+GW$5/Setup!$C$36)+IF($V485=30,N($F485),0))-DA485,0),MAX($P485-SUM(DV485:EX485),0))</f>
        <v>0</v>
      </c>
      <c r="EZ485" s="48" t="n">
        <f aca="false">MIN(MAX((GX484*(1+GX$5/Setup!$C$36)+IF($V485=31,N($F485),0))-DB485,0),MAX($P485-SUM(DV485:EY485),0))</f>
        <v>0</v>
      </c>
      <c r="FA485" s="48" t="n">
        <f aca="false">MIN(MAX((GY484*(1+GY$5/Setup!$C$36)+IF($V485=32,N($F485),0))-DC485,0),MAX($P485-SUM(DV485:EZ485),0))</f>
        <v>0</v>
      </c>
      <c r="FB485" s="48" t="n">
        <f aca="false">MIN(MAX((GZ484*(1+GZ$5/Setup!$C$36)+IF($V485=33,N($F485),0))-DD485,0),MAX($P485-SUM(DV485:FA485),0))</f>
        <v>0</v>
      </c>
      <c r="FC485" s="48" t="n">
        <f aca="false">MIN(MAX((HA484*(1+HA$5/Setup!$C$36)+IF($V485=34,N($F485),0))-DE485,0),MAX($P485-SUM(DV485:FB485),0))</f>
        <v>0</v>
      </c>
      <c r="FD485" s="48" t="n">
        <f aca="false">MIN(MAX((HB484*(1+HB$5/Setup!$C$36)+IF($V485=35,N($F485),0))-DF485,0),MAX($P485-SUM(DV485:FC485),0))</f>
        <v>0</v>
      </c>
      <c r="FE485" s="48" t="n">
        <f aca="false">MIN(MAX((HC484*(1+HC$5/Setup!$C$36)+IF($V485=36,N($F485),0))-DG485,0),MAX($P485-SUM(DV485:FD485),0))</f>
        <v>0</v>
      </c>
      <c r="FF485" s="48" t="n">
        <f aca="false">MIN(MAX((HD484*(1+HD$5/Setup!$C$36)+IF($V485=37,N($F485),0))-DH485,0),MAX($P485-SUM(DV485:FE485),0))</f>
        <v>0</v>
      </c>
      <c r="FG485" s="48" t="n">
        <f aca="false">MIN(MAX((HE484*(1+HE$5/Setup!$C$36)+IF($V485=38,N($F485),0))-DI485,0),MAX($P485-SUM(DV485:FF485),0))</f>
        <v>0</v>
      </c>
      <c r="FH485" s="48" t="n">
        <f aca="false">MIN(MAX((HF484*(1+HF$5/Setup!$C$36)+IF($V485=39,N($F485),0))-DJ485,0),MAX($P485-SUM(DV485:FG485),0))</f>
        <v>0</v>
      </c>
      <c r="FI485" s="48" t="n">
        <f aca="false">MIN(MAX((HG484*(1+HG$5/Setup!$C$36)+IF($V485=40,N($F485),0))-DK485,0),MAX($P485-SUM(DV485:FH485),0))</f>
        <v>0</v>
      </c>
      <c r="FJ485" s="48" t="n">
        <f aca="false">MIN(MAX((HH484*(1+HH$5/Setup!$C$36)+IF($V485=41,N($F485),0))-DL485,0),MAX($P485-SUM(DV485:FI485),0))</f>
        <v>0</v>
      </c>
      <c r="FK485" s="48" t="n">
        <f aca="false">MIN(MAX((HI484*(1+HI$5/Setup!$C$36)+IF($V485=42,N($F485),0))-DM485,0),MAX($P485-SUM(DV485:FJ485),0))</f>
        <v>0</v>
      </c>
      <c r="FL485" s="48" t="n">
        <f aca="false">MIN(MAX((HJ484*(1+HJ$5/Setup!$C$36)+IF($V485=43,N($F485),0))-DN485,0),MAX($P485-SUM(DV485:FK485),0))</f>
        <v>0</v>
      </c>
      <c r="FM485" s="48" t="n">
        <f aca="false">MIN(MAX((HK484*(1+HK$5/Setup!$C$36)+IF($V485=44,N($F485),0))-DO485,0),MAX($P485-SUM(DV485:FL485),0))</f>
        <v>0</v>
      </c>
      <c r="FN485" s="48" t="n">
        <f aca="false">MIN(MAX((HL484*(1+HL$5/Setup!$C$36)+IF($V485=45,N($F485),0))-DP485,0),MAX($P485-SUM(DV485:FM485),0))</f>
        <v>0</v>
      </c>
      <c r="FO485" s="48" t="n">
        <f aca="false">MIN(MAX((HM484*(1+HM$5/Setup!$C$36)+IF($V485=46,N($F485),0))-DQ485,0),MAX($P485-SUM(DV485:FN485),0))</f>
        <v>0</v>
      </c>
      <c r="FP485" s="48" t="n">
        <f aca="false">MIN(MAX((HN484*(1+HN$5/Setup!$C$36)+IF($V485=47,N($F485),0))-DR485,0),MAX($P485-SUM(DV485:FO485),0))</f>
        <v>0</v>
      </c>
      <c r="FQ485" s="48" t="n">
        <f aca="false">MIN(MAX((HO484*(1+HO$5/Setup!$C$36)+IF($V485=48,N($F485),0))-DS485,0),MAX($P485-SUM(DV485:FP485),0))</f>
        <v>0</v>
      </c>
      <c r="FR485" s="48" t="n">
        <f aca="false">MIN(MAX((HP484*(1+HP$5/Setup!$C$36)+IF($V485=49,N($F485),0))-DT485,0),MAX($P485-SUM(DV485:FQ485),0))</f>
        <v>0</v>
      </c>
      <c r="FS485" s="48" t="n">
        <f aca="false">MIN(MAX((HQ484*(1+HQ$5/Setup!$C$36)+IF($V485=50,N($F485),0))-DU485,0),MAX($P485-SUM(DV485:FR485),0))</f>
        <v>0</v>
      </c>
      <c r="FT485" s="48" t="n">
        <f aca="false">IF((FT484*(1+FT$5/Setup!$C$36)+IF($V485=1,N($F485),0))-BX485-DV485&lt;0.005,0,(FT484*(1+FT$5/Setup!$C$36)+IF($V485=1,N($F485),0))-BX485-DV485)</f>
        <v>0</v>
      </c>
      <c r="FU485" s="48" t="n">
        <f aca="false">IF((FU484*(1+FU$5/Setup!$C$36)+IF($V485=2,N($F485),0))-BY485-DW485&lt;0.005,0,(FU484*(1+FU$5/Setup!$C$36)+IF($V485=2,N($F485),0))-BY485-DW485)</f>
        <v>0</v>
      </c>
      <c r="FV485" s="48" t="n">
        <f aca="false">IF((FV484*(1+FV$5/Setup!$C$36)+IF($V485=3,N($F485),0))-BZ485-DX485&lt;0.005,0,(FV484*(1+FV$5/Setup!$C$36)+IF($V485=3,N($F485),0))-BZ485-DX485)</f>
        <v>0</v>
      </c>
      <c r="FW485" s="48" t="n">
        <f aca="false">IF((FW484*(1+FW$5/Setup!$C$36)+IF($V485=4,N($F485),0))-CA485-DY485&lt;0.005,0,(FW484*(1+FW$5/Setup!$C$36)+IF($V485=4,N($F485),0))-CA485-DY485)</f>
        <v>0</v>
      </c>
      <c r="FX485" s="48" t="n">
        <f aca="false">IF((FX484*(1+FX$5/Setup!$C$36)+IF($V485=5,N($F485),0))-CB485-DZ485&lt;0.005,0,(FX484*(1+FX$5/Setup!$C$36)+IF($V485=5,N($F485),0))-CB485-DZ485)</f>
        <v>0</v>
      </c>
      <c r="FY485" s="48" t="n">
        <f aca="false">IF((FY484*(1+FY$5/Setup!$C$36)+IF($V485=6,N($F485),0))-CC485-EA485&lt;0.005,0,(FY484*(1+FY$5/Setup!$C$36)+IF($V485=6,N($F485),0))-CC485-EA485)</f>
        <v>0</v>
      </c>
      <c r="FZ485" s="48" t="n">
        <f aca="false">IF((FZ484*(1+FZ$5/Setup!$C$36)+IF($V485=7,N($F485),0))-CD485-EB485&lt;0.005,0,(FZ484*(1+FZ$5/Setup!$C$36)+IF($V485=7,N($F485),0))-CD485-EB485)</f>
        <v>0</v>
      </c>
      <c r="GA485" s="48" t="n">
        <f aca="false">IF((GA484*(1+GA$5/Setup!$C$36)+IF($V485=8,N($F485),0))-CE485-EC485&lt;0.005,0,(GA484*(1+GA$5/Setup!$C$36)+IF($V485=8,N($F485),0))-CE485-EC485)</f>
        <v>0</v>
      </c>
      <c r="GB485" s="48" t="n">
        <f aca="false">IF((GB484*(1+GB$5/Setup!$C$36)+IF($V485=9,N($F485),0))-CF485-ED485&lt;0.005,0,(GB484*(1+GB$5/Setup!$C$36)+IF($V485=9,N($F485),0))-CF485-ED485)</f>
        <v>0</v>
      </c>
      <c r="GC485" s="48" t="n">
        <f aca="false">IF((GC484*(1+GC$5/Setup!$C$36)+IF($V485=10,N($F485),0))-CG485-EE485&lt;0.005,0,(GC484*(1+GC$5/Setup!$C$36)+IF($V485=10,N($F485),0))-CG485-EE485)</f>
        <v>0</v>
      </c>
      <c r="GD485" s="48" t="n">
        <f aca="false">IF((GD484*(1+GD$5/Setup!$C$36)+IF($V485=11,N($F485),0))-CH485-EF485&lt;0.005,0,(GD484*(1+GD$5/Setup!$C$36)+IF($V485=11,N($F485),0))-CH485-EF485)</f>
        <v>0</v>
      </c>
      <c r="GE485" s="48" t="n">
        <f aca="false">IF((GE484*(1+GE$5/Setup!$C$36)+IF($V485=12,N($F485),0))-CI485-EG485&lt;0.005,0,(GE484*(1+GE$5/Setup!$C$36)+IF($V485=12,N($F485),0))-CI485-EG485)</f>
        <v>0</v>
      </c>
      <c r="GF485" s="48" t="n">
        <f aca="false">IF((GF484*(1+GF$5/Setup!$C$36)+IF($V485=13,N($F485),0))-CJ485-EH485&lt;0.005,0,(GF484*(1+GF$5/Setup!$C$36)+IF($V485=13,N($F485),0))-CJ485-EH485)</f>
        <v>0</v>
      </c>
      <c r="GG485" s="48" t="n">
        <f aca="false">IF((GG484*(1+GG$5/Setup!$C$36)+IF($V485=14,N($F485),0))-CK485-EI485&lt;0.005,0,(GG484*(1+GG$5/Setup!$C$36)+IF($V485=14,N($F485),0))-CK485-EI485)</f>
        <v>0</v>
      </c>
      <c r="GH485" s="48" t="n">
        <f aca="false">IF((GH484*(1+GH$5/Setup!$C$36)+IF($V485=15,N($F485),0))-CL485-EJ485&lt;0.005,0,(GH484*(1+GH$5/Setup!$C$36)+IF($V485=15,N($F485),0))-CL485-EJ485)</f>
        <v>0</v>
      </c>
      <c r="GI485" s="48" t="n">
        <f aca="false">IF((GI484*(1+GI$5/Setup!$C$36)+IF($V485=16,N($F485),0))-CM485-EK485&lt;0.005,0,(GI484*(1+GI$5/Setup!$C$36)+IF($V485=16,N($F485),0))-CM485-EK485)</f>
        <v>0</v>
      </c>
      <c r="GJ485" s="48" t="n">
        <f aca="false">IF((GJ484*(1+GJ$5/Setup!$C$36)+IF($V485=17,N($F485),0))-CN485-EL485&lt;0.005,0,(GJ484*(1+GJ$5/Setup!$C$36)+IF($V485=17,N($F485),0))-CN485-EL485)</f>
        <v>0</v>
      </c>
      <c r="GK485" s="48" t="n">
        <f aca="false">IF((GK484*(1+GK$5/Setup!$C$36)+IF($V485=18,N($F485),0))-CO485-EM485&lt;0.005,0,(GK484*(1+GK$5/Setup!$C$36)+IF($V485=18,N($F485),0))-CO485-EM485)</f>
        <v>0</v>
      </c>
      <c r="GL485" s="48" t="n">
        <f aca="false">IF((GL484*(1+GL$5/Setup!$C$36)+IF($V485=19,N($F485),0))-CP485-EN485&lt;0.005,0,(GL484*(1+GL$5/Setup!$C$36)+IF($V485=19,N($F485),0))-CP485-EN485)</f>
        <v>0</v>
      </c>
      <c r="GM485" s="48" t="n">
        <f aca="false">IF((GM484*(1+GM$5/Setup!$C$36)+IF($V485=20,N($F485),0))-CQ485-EO485&lt;0.005,0,(GM484*(1+GM$5/Setup!$C$36)+IF($V485=20,N($F485),0))-CQ485-EO485)</f>
        <v>0</v>
      </c>
      <c r="GN485" s="48" t="n">
        <f aca="false">IF((GN484*(1+GN$5/Setup!$C$36)+IF($V485=21,N($F485),0))-CR485-EP485&lt;0.005,0,(GN484*(1+GN$5/Setup!$C$36)+IF($V485=21,N($F485),0))-CR485-EP485)</f>
        <v>0</v>
      </c>
      <c r="GO485" s="48" t="n">
        <f aca="false">IF((GO484*(1+GO$5/Setup!$C$36)+IF($V485=22,N($F485),0))-CS485-EQ485&lt;0.005,0,(GO484*(1+GO$5/Setup!$C$36)+IF($V485=22,N($F485),0))-CS485-EQ485)</f>
        <v>0</v>
      </c>
      <c r="GP485" s="48" t="n">
        <f aca="false">IF((GP484*(1+GP$5/Setup!$C$36)+IF($V485=23,N($F485),0))-CT485-ER485&lt;0.005,0,(GP484*(1+GP$5/Setup!$C$36)+IF($V485=23,N($F485),0))-CT485-ER485)</f>
        <v>0</v>
      </c>
      <c r="GQ485" s="48" t="n">
        <f aca="false">IF((GQ484*(1+GQ$5/Setup!$C$36)+IF($V485=24,N($F485),0))-CU485-ES485&lt;0.005,0,(GQ484*(1+GQ$5/Setup!$C$36)+IF($V485=24,N($F485),0))-CU485-ES485)</f>
        <v>0</v>
      </c>
      <c r="GR485" s="48" t="n">
        <f aca="false">IF((GR484*(1+GR$5/Setup!$C$36)+IF($V485=25,N($F485),0))-CV485-ET485&lt;0.005,0,(GR484*(1+GR$5/Setup!$C$36)+IF($V485=25,N($F485),0))-CV485-ET485)</f>
        <v>0</v>
      </c>
      <c r="GS485" s="48" t="n">
        <f aca="false">IF((GS484*(1+GS$5/Setup!$C$36)+IF($V485=26,N($F485),0))-CW485-EU485&lt;0.005,0,(GS484*(1+GS$5/Setup!$C$36)+IF($V485=26,N($F485),0))-CW485-EU485)</f>
        <v>0</v>
      </c>
      <c r="GT485" s="48" t="n">
        <f aca="false">IF((GT484*(1+GT$5/Setup!$C$36)+IF($V485=27,N($F485),0))-CX485-EV485&lt;0.005,0,(GT484*(1+GT$5/Setup!$C$36)+IF($V485=27,N($F485),0))-CX485-EV485)</f>
        <v>0</v>
      </c>
      <c r="GU485" s="48" t="n">
        <f aca="false">IF((GU484*(1+GU$5/Setup!$C$36)+IF($V485=28,N($F485),0))-CY485-EW485&lt;0.005,0,(GU484*(1+GU$5/Setup!$C$36)+IF($V485=28,N($F485),0))-CY485-EW485)</f>
        <v>0</v>
      </c>
      <c r="GV485" s="48" t="n">
        <f aca="false">IF((GV484*(1+GV$5/Setup!$C$36)+IF($V485=29,N($F485),0))-CZ485-EX485&lt;0.005,0,(GV484*(1+GV$5/Setup!$C$36)+IF($V485=29,N($F485),0))-CZ485-EX485)</f>
        <v>0</v>
      </c>
      <c r="GW485" s="48" t="n">
        <f aca="false">IF((GW484*(1+GW$5/Setup!$C$36)+IF($V485=30,N($F485),0))-DA485-EY485&lt;0.005,0,(GW484*(1+GW$5/Setup!$C$36)+IF($V485=30,N($F485),0))-DA485-EY485)</f>
        <v>0</v>
      </c>
      <c r="GX485" s="48" t="n">
        <f aca="false">IF((GX484*(1+GX$5/Setup!$C$36)+IF($V485=31,N($F485),0))-DB485-EZ485&lt;0.005,0,(GX484*(1+GX$5/Setup!$C$36)+IF($V485=31,N($F485),0))-DB485-EZ485)</f>
        <v>0</v>
      </c>
      <c r="GY485" s="48" t="n">
        <f aca="false">IF((GY484*(1+GY$5/Setup!$C$36)+IF($V485=32,N($F485),0))-DC485-FA485&lt;0.005,0,(GY484*(1+GY$5/Setup!$C$36)+IF($V485=32,N($F485),0))-DC485-FA485)</f>
        <v>0</v>
      </c>
      <c r="GZ485" s="48" t="n">
        <f aca="false">IF((GZ484*(1+GZ$5/Setup!$C$36)+IF($V485=33,N($F485),0))-DD485-FB485&lt;0.005,0,(GZ484*(1+GZ$5/Setup!$C$36)+IF($V485=33,N($F485),0))-DD485-FB485)</f>
        <v>0</v>
      </c>
      <c r="HA485" s="48" t="n">
        <f aca="false">IF((HA484*(1+HA$5/Setup!$C$36)+IF($V485=34,N($F485),0))-DE485-FC485&lt;0.005,0,(HA484*(1+HA$5/Setup!$C$36)+IF($V485=34,N($F485),0))-DE485-FC485)</f>
        <v>0</v>
      </c>
      <c r="HB485" s="48" t="n">
        <f aca="false">IF((HB484*(1+HB$5/Setup!$C$36)+IF($V485=35,N($F485),0))-DF485-FD485&lt;0.005,0,(HB484*(1+HB$5/Setup!$C$36)+IF($V485=35,N($F485),0))-DF485-FD485)</f>
        <v>0</v>
      </c>
      <c r="HC485" s="48" t="n">
        <f aca="false">IF((HC484*(1+HC$5/Setup!$C$36)+IF($V485=36,N($F485),0))-DG485-FE485&lt;0.005,0,(HC484*(1+HC$5/Setup!$C$36)+IF($V485=36,N($F485),0))-DG485-FE485)</f>
        <v>0</v>
      </c>
      <c r="HD485" s="48" t="n">
        <f aca="false">IF((HD484*(1+HD$5/Setup!$C$36)+IF($V485=37,N($F485),0))-DH485-FF485&lt;0.005,0,(HD484*(1+HD$5/Setup!$C$36)+IF($V485=37,N($F485),0))-DH485-FF485)</f>
        <v>0</v>
      </c>
      <c r="HE485" s="48" t="n">
        <f aca="false">IF((HE484*(1+HE$5/Setup!$C$36)+IF($V485=38,N($F485),0))-DI485-FG485&lt;0.005,0,(HE484*(1+HE$5/Setup!$C$36)+IF($V485=38,N($F485),0))-DI485-FG485)</f>
        <v>0</v>
      </c>
      <c r="HF485" s="48" t="n">
        <f aca="false">IF((HF484*(1+HF$5/Setup!$C$36)+IF($V485=39,N($F485),0))-DJ485-FH485&lt;0.005,0,(HF484*(1+HF$5/Setup!$C$36)+IF($V485=39,N($F485),0))-DJ485-FH485)</f>
        <v>0</v>
      </c>
      <c r="HG485" s="48" t="n">
        <f aca="false">IF((HG484*(1+HG$5/Setup!$C$36)+IF($V485=40,N($F485),0))-DK485-FI485&lt;0.005,0,(HG484*(1+HG$5/Setup!$C$36)+IF($V485=40,N($F485),0))-DK485-FI485)</f>
        <v>0</v>
      </c>
      <c r="HH485" s="48" t="n">
        <f aca="false">IF((HH484*(1+HH$5/Setup!$C$36)+IF($V485=41,N($F485),0))-DL485-FJ485&lt;0.005,0,(HH484*(1+HH$5/Setup!$C$36)+IF($V485=41,N($F485),0))-DL485-FJ485)</f>
        <v>0</v>
      </c>
      <c r="HI485" s="48" t="n">
        <f aca="false">IF((HI484*(1+HI$5/Setup!$C$36)+IF($V485=42,N($F485),0))-DM485-FK485&lt;0.005,0,(HI484*(1+HI$5/Setup!$C$36)+IF($V485=42,N($F485),0))-DM485-FK485)</f>
        <v>0</v>
      </c>
      <c r="HJ485" s="48" t="n">
        <f aca="false">IF((HJ484*(1+HJ$5/Setup!$C$36)+IF($V485=43,N($F485),0))-DN485-FL485&lt;0.005,0,(HJ484*(1+HJ$5/Setup!$C$36)+IF($V485=43,N($F485),0))-DN485-FL485)</f>
        <v>0</v>
      </c>
      <c r="HK485" s="48" t="n">
        <f aca="false">IF((HK484*(1+HK$5/Setup!$C$36)+IF($V485=44,N($F485),0))-DO485-FM485&lt;0.005,0,(HK484*(1+HK$5/Setup!$C$36)+IF($V485=44,N($F485),0))-DO485-FM485)</f>
        <v>0</v>
      </c>
      <c r="HL485" s="48" t="n">
        <f aca="false">IF((HL484*(1+HL$5/Setup!$C$36)+IF($V485=45,N($F485),0))-DP485-FN485&lt;0.005,0,(HL484*(1+HL$5/Setup!$C$36)+IF($V485=45,N($F485),0))-DP485-FN485)</f>
        <v>0</v>
      </c>
      <c r="HM485" s="48" t="n">
        <f aca="false">IF((HM484*(1+HM$5/Setup!$C$36)+IF($V485=46,N($F485),0))-DQ485-FO485&lt;0.005,0,(HM484*(1+HM$5/Setup!$C$36)+IF($V485=46,N($F485),0))-DQ485-FO485)</f>
        <v>0</v>
      </c>
      <c r="HN485" s="48" t="n">
        <f aca="false">IF((HN484*(1+HN$5/Setup!$C$36)+IF($V485=47,N($F485),0))-DR485-FP485&lt;0.005,0,(HN484*(1+HN$5/Setup!$C$36)+IF($V485=47,N($F485),0))-DR485-FP485)</f>
        <v>0</v>
      </c>
      <c r="HO485" s="48" t="n">
        <f aca="false">IF((HO484*(1+HO$5/Setup!$C$36)+IF($V485=48,N($F485),0))-DS485-FQ485&lt;0.005,0,(HO484*(1+HO$5/Setup!$C$36)+IF($V485=48,N($F485),0))-DS485-FQ485)</f>
        <v>0</v>
      </c>
      <c r="HP485" s="48" t="n">
        <f aca="false">IF((HP484*(1+HP$5/Setup!$C$36)+IF($V485=49,N($F485),0))-DT485-FR485&lt;0.005,0,(HP484*(1+HP$5/Setup!$C$36)+IF($V485=49,N($F485),0))-DT485-FR485)</f>
        <v>0</v>
      </c>
      <c r="HQ485" s="48" t="n">
        <f aca="false">IF((HQ484*(1+HQ$5/Setup!$C$36)+IF($V485=50,N($F485),0))-DU485-FS485&lt;0.005,0,(HQ484*(1+HQ$5/Setup!$C$36)+IF($V485=50,N($F485),0))-DU485-FS485)</f>
        <v>0</v>
      </c>
    </row>
    <row r="486" customFormat="false" ht="15" hidden="false" customHeight="false" outlineLevel="0" collapsed="false">
      <c r="A486" s="44" t="n">
        <v>478</v>
      </c>
      <c r="B486" s="45" t="n">
        <f aca="false">IF(Setup!$C$7="Every month",EDATE(Setup!$C$8,($A486-1)),IF(Setup!$C$7="Twice a month",DATE(YEAR(Setup!$C$8),MONTH(Setup!$C$8)+INT((($A486-1)+Setup!$C$41)/2),MIN(IF(MOD(($A486-1)+Setup!$C$41,2)=0,Setup!$C$39,Setup!$C$40),DAY(EOMONTH(DATE(YEAR(Setup!$C$8),MONTH(Setup!$C$8)+INT((($A486-1)+Setup!$C$41)/2),1),0)))),Setup!$C$8+($A486-1)*IF(Setup!$C$7="Every week",7,14)))</f>
        <v>53003</v>
      </c>
      <c r="C486" s="45" t="n">
        <f aca="false">IF(Setup!$C$7="Every month",EDATE(Setup!$C$8,$A486),IF(Setup!$C$7="Twice a month",DATE(YEAR(Setup!$C$8),MONTH(Setup!$C$8)+INT(($A486+Setup!$C$41)/2),MIN(IF(MOD($A486+Setup!$C$41,2)=0,Setup!$C$39,Setup!$C$40),DAY(EOMONTH(DATE(YEAR(Setup!$C$8),MONTH(Setup!$C$8)+INT(($A486+Setup!$C$41)/2),1),0)))),Setup!$C$8+$A486*IF(Setup!$C$7="Every week",7,14)))</f>
        <v>53017</v>
      </c>
      <c r="D486" s="46"/>
      <c r="E486" s="47"/>
      <c r="F486" s="47"/>
      <c r="G486" s="47"/>
      <c r="H486" s="47"/>
      <c r="I486" s="48" t="n">
        <f aca="false">N(Setup!$C$11)+N(E486)</f>
        <v>100</v>
      </c>
      <c r="J486" s="48" t="n">
        <f aca="false">MIN(Setup!$C$37,MAX(I486,0))</f>
        <v>9.23076923076923</v>
      </c>
      <c r="K486" s="48" t="n">
        <f aca="false">MIN(MAX(N(Setup!$C$14)-L485,0),MAX(I486-J486,0))</f>
        <v>0</v>
      </c>
      <c r="L486" s="48" t="n">
        <f aca="false">L485+K486-N(G486)</f>
        <v>500</v>
      </c>
      <c r="M486" s="48" t="n">
        <f aca="false">M485+J486-N(H486)</f>
        <v>4412.30769230767</v>
      </c>
      <c r="N486" s="48" t="n">
        <f aca="false">SUM(BX486:DU486)</f>
        <v>0</v>
      </c>
      <c r="O486" s="48" t="n">
        <f aca="false">SUM(Z486:BW486)-N486</f>
        <v>65</v>
      </c>
      <c r="P486" s="48" t="n">
        <f aca="false">MAX(I486-J486-K486,0)+O486</f>
        <v>155.769230769231</v>
      </c>
      <c r="Q486" s="48" t="n">
        <f aca="false">SUM(DV486:FS486)</f>
        <v>0</v>
      </c>
      <c r="R486" s="49" t="n">
        <f aca="false">N486+J486+K486+Q486</f>
        <v>9.23076923076923</v>
      </c>
      <c r="S486" s="48" t="n">
        <f aca="false">T486-T485-N(F486)+N486+Q486</f>
        <v>0</v>
      </c>
      <c r="T486" s="49" t="n">
        <f aca="false">SUM(FT486:HQ486)</f>
        <v>0</v>
      </c>
      <c r="U486" s="44" t="str">
        <f aca="false">IF(T485&lt;0.005,"",INDEX(Helpers!$C$2:$C$51,IF(_xlfn.MINIFS($DV$6:$FS$6,DV486:FS486,"&gt;0.005")=0,V486,_xlfn.MINIFS($DV$6:$FS$6,DV486:FS486,"&gt;0.005"))))</f>
        <v/>
      </c>
      <c r="V486" s="44" t="n">
        <f aca="false">IF(_xlfn.MINIFS($FT$6:$HQ$6,FT485:HQ485,"&gt;0.005")=0,1,_xlfn.MINIFS($FT$6:$HQ$6,FT485:HQ485,"&gt;0.005"))</f>
        <v>1</v>
      </c>
      <c r="W486" s="44" t="n">
        <f aca="false">IF(AND(D486&lt;&gt;"Paid",T485&gt;0.005),1,0)</f>
        <v>0</v>
      </c>
      <c r="X486" s="48" t="n">
        <f aca="false">SUMPRODUCT(((Helpers!$G$2:$G$51*(1+(Helpers!$D$2:$D$51+0.000000001)/12)^(($B486-Setup!$C$8)/(365.25/12))-Helpers!$E$2:$E$51*((1+(Helpers!$D$2:$D$51+0.000000001)/12)^(($B486-Setup!$C$8)/(365.25/12))-1)/((Helpers!$D$2:$D$51+0.000000001)/12))&gt;0)*(Helpers!$G$2:$G$51*(1+(Helpers!$D$2:$D$51+0.000000001)/12)^(($B486-Setup!$C$8)/(365.25/12))-Helpers!$E$2:$E$51*((1+(Helpers!$D$2:$D$51+0.000000001)/12)^(($B486-Setup!$C$8)/(365.25/12))-1)/((Helpers!$D$2:$D$51+0.000000001)/12)))</f>
        <v>0</v>
      </c>
      <c r="Y486" s="48"/>
      <c r="Z486" s="48" t="n">
        <f aca="false">IF(OR(N(Z$5)=0,Z$6=""),0,Z$5*((DATE(YEAR($B486),MONTH($B486),MIN(Z$6,DAY(EOMONTH($B486,0))))&gt;=$B486)*(DATE(YEAR($B486),MONTH($B486),MIN(Z$6,DAY(EOMONTH($B486,0))))&lt;$C486)+(DATE(YEAR($B486),MONTH($B486)+1,MIN(Z$6,DAY(EOMONTH($B486,1))))&gt;=$B486)*(DATE(YEAR($B486),MONTH($B486)+1,MIN(Z$6,DAY(EOMONTH($B486,1))))&lt;$C486)))</f>
        <v>25</v>
      </c>
      <c r="AA486" s="48" t="n">
        <f aca="false">IF(OR(N(AA$5)=0,AA$6=""),0,AA$5*((DATE(YEAR($B486),MONTH($B486),MIN(AA$6,DAY(EOMONTH($B486,0))))&gt;=$B486)*(DATE(YEAR($B486),MONTH($B486),MIN(AA$6,DAY(EOMONTH($B486,0))))&lt;$C486)+(DATE(YEAR($B486),MONTH($B486)+1,MIN(AA$6,DAY(EOMONTH($B486,1))))&gt;=$B486)*(DATE(YEAR($B486),MONTH($B486)+1,MIN(AA$6,DAY(EOMONTH($B486,1))))&lt;$C486)))</f>
        <v>40</v>
      </c>
      <c r="AB486" s="48" t="n">
        <f aca="false">IF(OR(N(AB$5)=0,AB$6=""),0,AB$5*((DATE(YEAR($B486),MONTH($B486),MIN(AB$6,DAY(EOMONTH($B486,0))))&gt;=$B486)*(DATE(YEAR($B486),MONTH($B486),MIN(AB$6,DAY(EOMONTH($B486,0))))&lt;$C486)+(DATE(YEAR($B486),MONTH($B486)+1,MIN(AB$6,DAY(EOMONTH($B486,1))))&gt;=$B486)*(DATE(YEAR($B486),MONTH($B486)+1,MIN(AB$6,DAY(EOMONTH($B486,1))))&lt;$C486)))</f>
        <v>0</v>
      </c>
      <c r="AC486" s="48" t="n">
        <f aca="false">IF(OR(N(AC$5)=0,AC$6=""),0,AC$5*((DATE(YEAR($B486),MONTH($B486),MIN(AC$6,DAY(EOMONTH($B486,0))))&gt;=$B486)*(DATE(YEAR($B486),MONTH($B486),MIN(AC$6,DAY(EOMONTH($B486,0))))&lt;$C486)+(DATE(YEAR($B486),MONTH($B486)+1,MIN(AC$6,DAY(EOMONTH($B486,1))))&gt;=$B486)*(DATE(YEAR($B486),MONTH($B486)+1,MIN(AC$6,DAY(EOMONTH($B486,1))))&lt;$C486)))</f>
        <v>0</v>
      </c>
      <c r="AD486" s="48" t="n">
        <f aca="false">IF(OR(N(AD$5)=0,AD$6=""),0,AD$5*((DATE(YEAR($B486),MONTH($B486),MIN(AD$6,DAY(EOMONTH($B486,0))))&gt;=$B486)*(DATE(YEAR($B486),MONTH($B486),MIN(AD$6,DAY(EOMONTH($B486,0))))&lt;$C486)+(DATE(YEAR($B486),MONTH($B486)+1,MIN(AD$6,DAY(EOMONTH($B486,1))))&gt;=$B486)*(DATE(YEAR($B486),MONTH($B486)+1,MIN(AD$6,DAY(EOMONTH($B486,1))))&lt;$C486)))</f>
        <v>0</v>
      </c>
      <c r="AE486" s="48" t="n">
        <f aca="false">IF(OR(N(AE$5)=0,AE$6=""),0,AE$5*((DATE(YEAR($B486),MONTH($B486),MIN(AE$6,DAY(EOMONTH($B486,0))))&gt;=$B486)*(DATE(YEAR($B486),MONTH($B486),MIN(AE$6,DAY(EOMONTH($B486,0))))&lt;$C486)+(DATE(YEAR($B486),MONTH($B486)+1,MIN(AE$6,DAY(EOMONTH($B486,1))))&gt;=$B486)*(DATE(YEAR($B486),MONTH($B486)+1,MIN(AE$6,DAY(EOMONTH($B486,1))))&lt;$C486)))</f>
        <v>0</v>
      </c>
      <c r="AF486" s="48" t="n">
        <f aca="false">IF(OR(N(AF$5)=0,AF$6=""),0,AF$5*((DATE(YEAR($B486),MONTH($B486),MIN(AF$6,DAY(EOMONTH($B486,0))))&gt;=$B486)*(DATE(YEAR($B486),MONTH($B486),MIN(AF$6,DAY(EOMONTH($B486,0))))&lt;$C486)+(DATE(YEAR($B486),MONTH($B486)+1,MIN(AF$6,DAY(EOMONTH($B486,1))))&gt;=$B486)*(DATE(YEAR($B486),MONTH($B486)+1,MIN(AF$6,DAY(EOMONTH($B486,1))))&lt;$C486)))</f>
        <v>0</v>
      </c>
      <c r="AG486" s="48" t="n">
        <f aca="false">IF(OR(N(AG$5)=0,AG$6=""),0,AG$5*((DATE(YEAR($B486),MONTH($B486),MIN(AG$6,DAY(EOMONTH($B486,0))))&gt;=$B486)*(DATE(YEAR($B486),MONTH($B486),MIN(AG$6,DAY(EOMONTH($B486,0))))&lt;$C486)+(DATE(YEAR($B486),MONTH($B486)+1,MIN(AG$6,DAY(EOMONTH($B486,1))))&gt;=$B486)*(DATE(YEAR($B486),MONTH($B486)+1,MIN(AG$6,DAY(EOMONTH($B486,1))))&lt;$C486)))</f>
        <v>0</v>
      </c>
      <c r="AH486" s="48" t="n">
        <f aca="false">IF(OR(N(AH$5)=0,AH$6=""),0,AH$5*((DATE(YEAR($B486),MONTH($B486),MIN(AH$6,DAY(EOMONTH($B486,0))))&gt;=$B486)*(DATE(YEAR($B486),MONTH($B486),MIN(AH$6,DAY(EOMONTH($B486,0))))&lt;$C486)+(DATE(YEAR($B486),MONTH($B486)+1,MIN(AH$6,DAY(EOMONTH($B486,1))))&gt;=$B486)*(DATE(YEAR($B486),MONTH($B486)+1,MIN(AH$6,DAY(EOMONTH($B486,1))))&lt;$C486)))</f>
        <v>0</v>
      </c>
      <c r="AI486" s="48" t="n">
        <f aca="false">IF(OR(N(AI$5)=0,AI$6=""),0,AI$5*((DATE(YEAR($B486),MONTH($B486),MIN(AI$6,DAY(EOMONTH($B486,0))))&gt;=$B486)*(DATE(YEAR($B486),MONTH($B486),MIN(AI$6,DAY(EOMONTH($B486,0))))&lt;$C486)+(DATE(YEAR($B486),MONTH($B486)+1,MIN(AI$6,DAY(EOMONTH($B486,1))))&gt;=$B486)*(DATE(YEAR($B486),MONTH($B486)+1,MIN(AI$6,DAY(EOMONTH($B486,1))))&lt;$C486)))</f>
        <v>0</v>
      </c>
      <c r="AJ486" s="48" t="n">
        <f aca="false">IF(OR(N(AJ$5)=0,AJ$6=""),0,AJ$5*((DATE(YEAR($B486),MONTH($B486),MIN(AJ$6,DAY(EOMONTH($B486,0))))&gt;=$B486)*(DATE(YEAR($B486),MONTH($B486),MIN(AJ$6,DAY(EOMONTH($B486,0))))&lt;$C486)+(DATE(YEAR($B486),MONTH($B486)+1,MIN(AJ$6,DAY(EOMONTH($B486,1))))&gt;=$B486)*(DATE(YEAR($B486),MONTH($B486)+1,MIN(AJ$6,DAY(EOMONTH($B486,1))))&lt;$C486)))</f>
        <v>0</v>
      </c>
      <c r="AK486" s="48" t="n">
        <f aca="false">IF(OR(N(AK$5)=0,AK$6=""),0,AK$5*((DATE(YEAR($B486),MONTH($B486),MIN(AK$6,DAY(EOMONTH($B486,0))))&gt;=$B486)*(DATE(YEAR($B486),MONTH($B486),MIN(AK$6,DAY(EOMONTH($B486,0))))&lt;$C486)+(DATE(YEAR($B486),MONTH($B486)+1,MIN(AK$6,DAY(EOMONTH($B486,1))))&gt;=$B486)*(DATE(YEAR($B486),MONTH($B486)+1,MIN(AK$6,DAY(EOMONTH($B486,1))))&lt;$C486)))</f>
        <v>0</v>
      </c>
      <c r="AL486" s="48" t="n">
        <f aca="false">IF(OR(N(AL$5)=0,AL$6=""),0,AL$5*((DATE(YEAR($B486),MONTH($B486),MIN(AL$6,DAY(EOMONTH($B486,0))))&gt;=$B486)*(DATE(YEAR($B486),MONTH($B486),MIN(AL$6,DAY(EOMONTH($B486,0))))&lt;$C486)+(DATE(YEAR($B486),MONTH($B486)+1,MIN(AL$6,DAY(EOMONTH($B486,1))))&gt;=$B486)*(DATE(YEAR($B486),MONTH($B486)+1,MIN(AL$6,DAY(EOMONTH($B486,1))))&lt;$C486)))</f>
        <v>0</v>
      </c>
      <c r="AM486" s="48" t="n">
        <f aca="false">IF(OR(N(AM$5)=0,AM$6=""),0,AM$5*((DATE(YEAR($B486),MONTH($B486),MIN(AM$6,DAY(EOMONTH($B486,0))))&gt;=$B486)*(DATE(YEAR($B486),MONTH($B486),MIN(AM$6,DAY(EOMONTH($B486,0))))&lt;$C486)+(DATE(YEAR($B486),MONTH($B486)+1,MIN(AM$6,DAY(EOMONTH($B486,1))))&gt;=$B486)*(DATE(YEAR($B486),MONTH($B486)+1,MIN(AM$6,DAY(EOMONTH($B486,1))))&lt;$C486)))</f>
        <v>0</v>
      </c>
      <c r="AN486" s="48" t="n">
        <f aca="false">IF(OR(N(AN$5)=0,AN$6=""),0,AN$5*((DATE(YEAR($B486),MONTH($B486),MIN(AN$6,DAY(EOMONTH($B486,0))))&gt;=$B486)*(DATE(YEAR($B486),MONTH($B486),MIN(AN$6,DAY(EOMONTH($B486,0))))&lt;$C486)+(DATE(YEAR($B486),MONTH($B486)+1,MIN(AN$6,DAY(EOMONTH($B486,1))))&gt;=$B486)*(DATE(YEAR($B486),MONTH($B486)+1,MIN(AN$6,DAY(EOMONTH($B486,1))))&lt;$C486)))</f>
        <v>0</v>
      </c>
      <c r="AO486" s="48" t="n">
        <f aca="false">IF(OR(N(AO$5)=0,AO$6=""),0,AO$5*((DATE(YEAR($B486),MONTH($B486),MIN(AO$6,DAY(EOMONTH($B486,0))))&gt;=$B486)*(DATE(YEAR($B486),MONTH($B486),MIN(AO$6,DAY(EOMONTH($B486,0))))&lt;$C486)+(DATE(YEAR($B486),MONTH($B486)+1,MIN(AO$6,DAY(EOMONTH($B486,1))))&gt;=$B486)*(DATE(YEAR($B486),MONTH($B486)+1,MIN(AO$6,DAY(EOMONTH($B486,1))))&lt;$C486)))</f>
        <v>0</v>
      </c>
      <c r="AP486" s="48" t="n">
        <f aca="false">IF(OR(N(AP$5)=0,AP$6=""),0,AP$5*((DATE(YEAR($B486),MONTH($B486),MIN(AP$6,DAY(EOMONTH($B486,0))))&gt;=$B486)*(DATE(YEAR($B486),MONTH($B486),MIN(AP$6,DAY(EOMONTH($B486,0))))&lt;$C486)+(DATE(YEAR($B486),MONTH($B486)+1,MIN(AP$6,DAY(EOMONTH($B486,1))))&gt;=$B486)*(DATE(YEAR($B486),MONTH($B486)+1,MIN(AP$6,DAY(EOMONTH($B486,1))))&lt;$C486)))</f>
        <v>0</v>
      </c>
      <c r="AQ486" s="48" t="n">
        <f aca="false">IF(OR(N(AQ$5)=0,AQ$6=""),0,AQ$5*((DATE(YEAR($B486),MONTH($B486),MIN(AQ$6,DAY(EOMONTH($B486,0))))&gt;=$B486)*(DATE(YEAR($B486),MONTH($B486),MIN(AQ$6,DAY(EOMONTH($B486,0))))&lt;$C486)+(DATE(YEAR($B486),MONTH($B486)+1,MIN(AQ$6,DAY(EOMONTH($B486,1))))&gt;=$B486)*(DATE(YEAR($B486),MONTH($B486)+1,MIN(AQ$6,DAY(EOMONTH($B486,1))))&lt;$C486)))</f>
        <v>0</v>
      </c>
      <c r="AR486" s="48" t="n">
        <f aca="false">IF(OR(N(AR$5)=0,AR$6=""),0,AR$5*((DATE(YEAR($B486),MONTH($B486),MIN(AR$6,DAY(EOMONTH($B486,0))))&gt;=$B486)*(DATE(YEAR($B486),MONTH($B486),MIN(AR$6,DAY(EOMONTH($B486,0))))&lt;$C486)+(DATE(YEAR($B486),MONTH($B486)+1,MIN(AR$6,DAY(EOMONTH($B486,1))))&gt;=$B486)*(DATE(YEAR($B486),MONTH($B486)+1,MIN(AR$6,DAY(EOMONTH($B486,1))))&lt;$C486)))</f>
        <v>0</v>
      </c>
      <c r="AS486" s="48" t="n">
        <f aca="false">IF(OR(N(AS$5)=0,AS$6=""),0,AS$5*((DATE(YEAR($B486),MONTH($B486),MIN(AS$6,DAY(EOMONTH($B486,0))))&gt;=$B486)*(DATE(YEAR($B486),MONTH($B486),MIN(AS$6,DAY(EOMONTH($B486,0))))&lt;$C486)+(DATE(YEAR($B486),MONTH($B486)+1,MIN(AS$6,DAY(EOMONTH($B486,1))))&gt;=$B486)*(DATE(YEAR($B486),MONTH($B486)+1,MIN(AS$6,DAY(EOMONTH($B486,1))))&lt;$C486)))</f>
        <v>0</v>
      </c>
      <c r="AT486" s="48" t="n">
        <f aca="false">IF(OR(N(AT$5)=0,AT$6=""),0,AT$5*((DATE(YEAR($B486),MONTH($B486),MIN(AT$6,DAY(EOMONTH($B486,0))))&gt;=$B486)*(DATE(YEAR($B486),MONTH($B486),MIN(AT$6,DAY(EOMONTH($B486,0))))&lt;$C486)+(DATE(YEAR($B486),MONTH($B486)+1,MIN(AT$6,DAY(EOMONTH($B486,1))))&gt;=$B486)*(DATE(YEAR($B486),MONTH($B486)+1,MIN(AT$6,DAY(EOMONTH($B486,1))))&lt;$C486)))</f>
        <v>0</v>
      </c>
      <c r="AU486" s="48" t="n">
        <f aca="false">IF(OR(N(AU$5)=0,AU$6=""),0,AU$5*((DATE(YEAR($B486),MONTH($B486),MIN(AU$6,DAY(EOMONTH($B486,0))))&gt;=$B486)*(DATE(YEAR($B486),MONTH($B486),MIN(AU$6,DAY(EOMONTH($B486,0))))&lt;$C486)+(DATE(YEAR($B486),MONTH($B486)+1,MIN(AU$6,DAY(EOMONTH($B486,1))))&gt;=$B486)*(DATE(YEAR($B486),MONTH($B486)+1,MIN(AU$6,DAY(EOMONTH($B486,1))))&lt;$C486)))</f>
        <v>0</v>
      </c>
      <c r="AV486" s="48" t="n">
        <f aca="false">IF(OR(N(AV$5)=0,AV$6=""),0,AV$5*((DATE(YEAR($B486),MONTH($B486),MIN(AV$6,DAY(EOMONTH($B486,0))))&gt;=$B486)*(DATE(YEAR($B486),MONTH($B486),MIN(AV$6,DAY(EOMONTH($B486,0))))&lt;$C486)+(DATE(YEAR($B486),MONTH($B486)+1,MIN(AV$6,DAY(EOMONTH($B486,1))))&gt;=$B486)*(DATE(YEAR($B486),MONTH($B486)+1,MIN(AV$6,DAY(EOMONTH($B486,1))))&lt;$C486)))</f>
        <v>0</v>
      </c>
      <c r="AW486" s="48" t="n">
        <f aca="false">IF(OR(N(AW$5)=0,AW$6=""),0,AW$5*((DATE(YEAR($B486),MONTH($B486),MIN(AW$6,DAY(EOMONTH($B486,0))))&gt;=$B486)*(DATE(YEAR($B486),MONTH($B486),MIN(AW$6,DAY(EOMONTH($B486,0))))&lt;$C486)+(DATE(YEAR($B486),MONTH($B486)+1,MIN(AW$6,DAY(EOMONTH($B486,1))))&gt;=$B486)*(DATE(YEAR($B486),MONTH($B486)+1,MIN(AW$6,DAY(EOMONTH($B486,1))))&lt;$C486)))</f>
        <v>0</v>
      </c>
      <c r="AX486" s="48" t="n">
        <f aca="false">IF(OR(N(AX$5)=0,AX$6=""),0,AX$5*((DATE(YEAR($B486),MONTH($B486),MIN(AX$6,DAY(EOMONTH($B486,0))))&gt;=$B486)*(DATE(YEAR($B486),MONTH($B486),MIN(AX$6,DAY(EOMONTH($B486,0))))&lt;$C486)+(DATE(YEAR($B486),MONTH($B486)+1,MIN(AX$6,DAY(EOMONTH($B486,1))))&gt;=$B486)*(DATE(YEAR($B486),MONTH($B486)+1,MIN(AX$6,DAY(EOMONTH($B486,1))))&lt;$C486)))</f>
        <v>0</v>
      </c>
      <c r="AY486" s="48" t="n">
        <f aca="false">IF(OR(N(AY$5)=0,AY$6=""),0,AY$5*((DATE(YEAR($B486),MONTH($B486),MIN(AY$6,DAY(EOMONTH($B486,0))))&gt;=$B486)*(DATE(YEAR($B486),MONTH($B486),MIN(AY$6,DAY(EOMONTH($B486,0))))&lt;$C486)+(DATE(YEAR($B486),MONTH($B486)+1,MIN(AY$6,DAY(EOMONTH($B486,1))))&gt;=$B486)*(DATE(YEAR($B486),MONTH($B486)+1,MIN(AY$6,DAY(EOMONTH($B486,1))))&lt;$C486)))</f>
        <v>0</v>
      </c>
      <c r="AZ486" s="48" t="n">
        <f aca="false">IF(OR(N(AZ$5)=0,AZ$6=""),0,AZ$5*((DATE(YEAR($B486),MONTH($B486),MIN(AZ$6,DAY(EOMONTH($B486,0))))&gt;=$B486)*(DATE(YEAR($B486),MONTH($B486),MIN(AZ$6,DAY(EOMONTH($B486,0))))&lt;$C486)+(DATE(YEAR($B486),MONTH($B486)+1,MIN(AZ$6,DAY(EOMONTH($B486,1))))&gt;=$B486)*(DATE(YEAR($B486),MONTH($B486)+1,MIN(AZ$6,DAY(EOMONTH($B486,1))))&lt;$C486)))</f>
        <v>0</v>
      </c>
      <c r="BA486" s="48" t="n">
        <f aca="false">IF(OR(N(BA$5)=0,BA$6=""),0,BA$5*((DATE(YEAR($B486),MONTH($B486),MIN(BA$6,DAY(EOMONTH($B486,0))))&gt;=$B486)*(DATE(YEAR($B486),MONTH($B486),MIN(BA$6,DAY(EOMONTH($B486,0))))&lt;$C486)+(DATE(YEAR($B486),MONTH($B486)+1,MIN(BA$6,DAY(EOMONTH($B486,1))))&gt;=$B486)*(DATE(YEAR($B486),MONTH($B486)+1,MIN(BA$6,DAY(EOMONTH($B486,1))))&lt;$C486)))</f>
        <v>0</v>
      </c>
      <c r="BB486" s="48" t="n">
        <f aca="false">IF(OR(N(BB$5)=0,BB$6=""),0,BB$5*((DATE(YEAR($B486),MONTH($B486),MIN(BB$6,DAY(EOMONTH($B486,0))))&gt;=$B486)*(DATE(YEAR($B486),MONTH($B486),MIN(BB$6,DAY(EOMONTH($B486,0))))&lt;$C486)+(DATE(YEAR($B486),MONTH($B486)+1,MIN(BB$6,DAY(EOMONTH($B486,1))))&gt;=$B486)*(DATE(YEAR($B486),MONTH($B486)+1,MIN(BB$6,DAY(EOMONTH($B486,1))))&lt;$C486)))</f>
        <v>0</v>
      </c>
      <c r="BC486" s="48" t="n">
        <f aca="false">IF(OR(N(BC$5)=0,BC$6=""),0,BC$5*((DATE(YEAR($B486),MONTH($B486),MIN(BC$6,DAY(EOMONTH($B486,0))))&gt;=$B486)*(DATE(YEAR($B486),MONTH($B486),MIN(BC$6,DAY(EOMONTH($B486,0))))&lt;$C486)+(DATE(YEAR($B486),MONTH($B486)+1,MIN(BC$6,DAY(EOMONTH($B486,1))))&gt;=$B486)*(DATE(YEAR($B486),MONTH($B486)+1,MIN(BC$6,DAY(EOMONTH($B486,1))))&lt;$C486)))</f>
        <v>0</v>
      </c>
      <c r="BD486" s="48" t="n">
        <f aca="false">IF(OR(N(BD$5)=0,BD$6=""),0,BD$5*((DATE(YEAR($B486),MONTH($B486),MIN(BD$6,DAY(EOMONTH($B486,0))))&gt;=$B486)*(DATE(YEAR($B486),MONTH($B486),MIN(BD$6,DAY(EOMONTH($B486,0))))&lt;$C486)+(DATE(YEAR($B486),MONTH($B486)+1,MIN(BD$6,DAY(EOMONTH($B486,1))))&gt;=$B486)*(DATE(YEAR($B486),MONTH($B486)+1,MIN(BD$6,DAY(EOMONTH($B486,1))))&lt;$C486)))</f>
        <v>0</v>
      </c>
      <c r="BE486" s="48" t="n">
        <f aca="false">IF(OR(N(BE$5)=0,BE$6=""),0,BE$5*((DATE(YEAR($B486),MONTH($B486),MIN(BE$6,DAY(EOMONTH($B486,0))))&gt;=$B486)*(DATE(YEAR($B486),MONTH($B486),MIN(BE$6,DAY(EOMONTH($B486,0))))&lt;$C486)+(DATE(YEAR($B486),MONTH($B486)+1,MIN(BE$6,DAY(EOMONTH($B486,1))))&gt;=$B486)*(DATE(YEAR($B486),MONTH($B486)+1,MIN(BE$6,DAY(EOMONTH($B486,1))))&lt;$C486)))</f>
        <v>0</v>
      </c>
      <c r="BF486" s="48" t="n">
        <f aca="false">IF(OR(N(BF$5)=0,BF$6=""),0,BF$5*((DATE(YEAR($B486),MONTH($B486),MIN(BF$6,DAY(EOMONTH($B486,0))))&gt;=$B486)*(DATE(YEAR($B486),MONTH($B486),MIN(BF$6,DAY(EOMONTH($B486,0))))&lt;$C486)+(DATE(YEAR($B486),MONTH($B486)+1,MIN(BF$6,DAY(EOMONTH($B486,1))))&gt;=$B486)*(DATE(YEAR($B486),MONTH($B486)+1,MIN(BF$6,DAY(EOMONTH($B486,1))))&lt;$C486)))</f>
        <v>0</v>
      </c>
      <c r="BG486" s="48" t="n">
        <f aca="false">IF(OR(N(BG$5)=0,BG$6=""),0,BG$5*((DATE(YEAR($B486),MONTH($B486),MIN(BG$6,DAY(EOMONTH($B486,0))))&gt;=$B486)*(DATE(YEAR($B486),MONTH($B486),MIN(BG$6,DAY(EOMONTH($B486,0))))&lt;$C486)+(DATE(YEAR($B486),MONTH($B486)+1,MIN(BG$6,DAY(EOMONTH($B486,1))))&gt;=$B486)*(DATE(YEAR($B486),MONTH($B486)+1,MIN(BG$6,DAY(EOMONTH($B486,1))))&lt;$C486)))</f>
        <v>0</v>
      </c>
      <c r="BH486" s="48" t="n">
        <f aca="false">IF(OR(N(BH$5)=0,BH$6=""),0,BH$5*((DATE(YEAR($B486),MONTH($B486),MIN(BH$6,DAY(EOMONTH($B486,0))))&gt;=$B486)*(DATE(YEAR($B486),MONTH($B486),MIN(BH$6,DAY(EOMONTH($B486,0))))&lt;$C486)+(DATE(YEAR($B486),MONTH($B486)+1,MIN(BH$6,DAY(EOMONTH($B486,1))))&gt;=$B486)*(DATE(YEAR($B486),MONTH($B486)+1,MIN(BH$6,DAY(EOMONTH($B486,1))))&lt;$C486)))</f>
        <v>0</v>
      </c>
      <c r="BI486" s="48" t="n">
        <f aca="false">IF(OR(N(BI$5)=0,BI$6=""),0,BI$5*((DATE(YEAR($B486),MONTH($B486),MIN(BI$6,DAY(EOMONTH($B486,0))))&gt;=$B486)*(DATE(YEAR($B486),MONTH($B486),MIN(BI$6,DAY(EOMONTH($B486,0))))&lt;$C486)+(DATE(YEAR($B486),MONTH($B486)+1,MIN(BI$6,DAY(EOMONTH($B486,1))))&gt;=$B486)*(DATE(YEAR($B486),MONTH($B486)+1,MIN(BI$6,DAY(EOMONTH($B486,1))))&lt;$C486)))</f>
        <v>0</v>
      </c>
      <c r="BJ486" s="48" t="n">
        <f aca="false">IF(OR(N(BJ$5)=0,BJ$6=""),0,BJ$5*((DATE(YEAR($B486),MONTH($B486),MIN(BJ$6,DAY(EOMONTH($B486,0))))&gt;=$B486)*(DATE(YEAR($B486),MONTH($B486),MIN(BJ$6,DAY(EOMONTH($B486,0))))&lt;$C486)+(DATE(YEAR($B486),MONTH($B486)+1,MIN(BJ$6,DAY(EOMONTH($B486,1))))&gt;=$B486)*(DATE(YEAR($B486),MONTH($B486)+1,MIN(BJ$6,DAY(EOMONTH($B486,1))))&lt;$C486)))</f>
        <v>0</v>
      </c>
      <c r="BK486" s="48" t="n">
        <f aca="false">IF(OR(N(BK$5)=0,BK$6=""),0,BK$5*((DATE(YEAR($B486),MONTH($B486),MIN(BK$6,DAY(EOMONTH($B486,0))))&gt;=$B486)*(DATE(YEAR($B486),MONTH($B486),MIN(BK$6,DAY(EOMONTH($B486,0))))&lt;$C486)+(DATE(YEAR($B486),MONTH($B486)+1,MIN(BK$6,DAY(EOMONTH($B486,1))))&gt;=$B486)*(DATE(YEAR($B486),MONTH($B486)+1,MIN(BK$6,DAY(EOMONTH($B486,1))))&lt;$C486)))</f>
        <v>0</v>
      </c>
      <c r="BL486" s="48" t="n">
        <f aca="false">IF(OR(N(BL$5)=0,BL$6=""),0,BL$5*((DATE(YEAR($B486),MONTH($B486),MIN(BL$6,DAY(EOMONTH($B486,0))))&gt;=$B486)*(DATE(YEAR($B486),MONTH($B486),MIN(BL$6,DAY(EOMONTH($B486,0))))&lt;$C486)+(DATE(YEAR($B486),MONTH($B486)+1,MIN(BL$6,DAY(EOMONTH($B486,1))))&gt;=$B486)*(DATE(YEAR($B486),MONTH($B486)+1,MIN(BL$6,DAY(EOMONTH($B486,1))))&lt;$C486)))</f>
        <v>0</v>
      </c>
      <c r="BM486" s="48" t="n">
        <f aca="false">IF(OR(N(BM$5)=0,BM$6=""),0,BM$5*((DATE(YEAR($B486),MONTH($B486),MIN(BM$6,DAY(EOMONTH($B486,0))))&gt;=$B486)*(DATE(YEAR($B486),MONTH($B486),MIN(BM$6,DAY(EOMONTH($B486,0))))&lt;$C486)+(DATE(YEAR($B486),MONTH($B486)+1,MIN(BM$6,DAY(EOMONTH($B486,1))))&gt;=$B486)*(DATE(YEAR($B486),MONTH($B486)+1,MIN(BM$6,DAY(EOMONTH($B486,1))))&lt;$C486)))</f>
        <v>0</v>
      </c>
      <c r="BN486" s="48" t="n">
        <f aca="false">IF(OR(N(BN$5)=0,BN$6=""),0,BN$5*((DATE(YEAR($B486),MONTH($B486),MIN(BN$6,DAY(EOMONTH($B486,0))))&gt;=$B486)*(DATE(YEAR($B486),MONTH($B486),MIN(BN$6,DAY(EOMONTH($B486,0))))&lt;$C486)+(DATE(YEAR($B486),MONTH($B486)+1,MIN(BN$6,DAY(EOMONTH($B486,1))))&gt;=$B486)*(DATE(YEAR($B486),MONTH($B486)+1,MIN(BN$6,DAY(EOMONTH($B486,1))))&lt;$C486)))</f>
        <v>0</v>
      </c>
      <c r="BO486" s="48" t="n">
        <f aca="false">IF(OR(N(BO$5)=0,BO$6=""),0,BO$5*((DATE(YEAR($B486),MONTH($B486),MIN(BO$6,DAY(EOMONTH($B486,0))))&gt;=$B486)*(DATE(YEAR($B486),MONTH($B486),MIN(BO$6,DAY(EOMONTH($B486,0))))&lt;$C486)+(DATE(YEAR($B486),MONTH($B486)+1,MIN(BO$6,DAY(EOMONTH($B486,1))))&gt;=$B486)*(DATE(YEAR($B486),MONTH($B486)+1,MIN(BO$6,DAY(EOMONTH($B486,1))))&lt;$C486)))</f>
        <v>0</v>
      </c>
      <c r="BP486" s="48" t="n">
        <f aca="false">IF(OR(N(BP$5)=0,BP$6=""),0,BP$5*((DATE(YEAR($B486),MONTH($B486),MIN(BP$6,DAY(EOMONTH($B486,0))))&gt;=$B486)*(DATE(YEAR($B486),MONTH($B486),MIN(BP$6,DAY(EOMONTH($B486,0))))&lt;$C486)+(DATE(YEAR($B486),MONTH($B486)+1,MIN(BP$6,DAY(EOMONTH($B486,1))))&gt;=$B486)*(DATE(YEAR($B486),MONTH($B486)+1,MIN(BP$6,DAY(EOMONTH($B486,1))))&lt;$C486)))</f>
        <v>0</v>
      </c>
      <c r="BQ486" s="48" t="n">
        <f aca="false">IF(OR(N(BQ$5)=0,BQ$6=""),0,BQ$5*((DATE(YEAR($B486),MONTH($B486),MIN(BQ$6,DAY(EOMONTH($B486,0))))&gt;=$B486)*(DATE(YEAR($B486),MONTH($B486),MIN(BQ$6,DAY(EOMONTH($B486,0))))&lt;$C486)+(DATE(YEAR($B486),MONTH($B486)+1,MIN(BQ$6,DAY(EOMONTH($B486,1))))&gt;=$B486)*(DATE(YEAR($B486),MONTH($B486)+1,MIN(BQ$6,DAY(EOMONTH($B486,1))))&lt;$C486)))</f>
        <v>0</v>
      </c>
      <c r="BR486" s="48" t="n">
        <f aca="false">IF(OR(N(BR$5)=0,BR$6=""),0,BR$5*((DATE(YEAR($B486),MONTH($B486),MIN(BR$6,DAY(EOMONTH($B486,0))))&gt;=$B486)*(DATE(YEAR($B486),MONTH($B486),MIN(BR$6,DAY(EOMONTH($B486,0))))&lt;$C486)+(DATE(YEAR($B486),MONTH($B486)+1,MIN(BR$6,DAY(EOMONTH($B486,1))))&gt;=$B486)*(DATE(YEAR($B486),MONTH($B486)+1,MIN(BR$6,DAY(EOMONTH($B486,1))))&lt;$C486)))</f>
        <v>0</v>
      </c>
      <c r="BS486" s="48" t="n">
        <f aca="false">IF(OR(N(BS$5)=0,BS$6=""),0,BS$5*((DATE(YEAR($B486),MONTH($B486),MIN(BS$6,DAY(EOMONTH($B486,0))))&gt;=$B486)*(DATE(YEAR($B486),MONTH($B486),MIN(BS$6,DAY(EOMONTH($B486,0))))&lt;$C486)+(DATE(YEAR($B486),MONTH($B486)+1,MIN(BS$6,DAY(EOMONTH($B486,1))))&gt;=$B486)*(DATE(YEAR($B486),MONTH($B486)+1,MIN(BS$6,DAY(EOMONTH($B486,1))))&lt;$C486)))</f>
        <v>0</v>
      </c>
      <c r="BT486" s="48" t="n">
        <f aca="false">IF(OR(N(BT$5)=0,BT$6=""),0,BT$5*((DATE(YEAR($B486),MONTH($B486),MIN(BT$6,DAY(EOMONTH($B486,0))))&gt;=$B486)*(DATE(YEAR($B486),MONTH($B486),MIN(BT$6,DAY(EOMONTH($B486,0))))&lt;$C486)+(DATE(YEAR($B486),MONTH($B486)+1,MIN(BT$6,DAY(EOMONTH($B486,1))))&gt;=$B486)*(DATE(YEAR($B486),MONTH($B486)+1,MIN(BT$6,DAY(EOMONTH($B486,1))))&lt;$C486)))</f>
        <v>0</v>
      </c>
      <c r="BU486" s="48" t="n">
        <f aca="false">IF(OR(N(BU$5)=0,BU$6=""),0,BU$5*((DATE(YEAR($B486),MONTH($B486),MIN(BU$6,DAY(EOMONTH($B486,0))))&gt;=$B486)*(DATE(YEAR($B486),MONTH($B486),MIN(BU$6,DAY(EOMONTH($B486,0))))&lt;$C486)+(DATE(YEAR($B486),MONTH($B486)+1,MIN(BU$6,DAY(EOMONTH($B486,1))))&gt;=$B486)*(DATE(YEAR($B486),MONTH($B486)+1,MIN(BU$6,DAY(EOMONTH($B486,1))))&lt;$C486)))</f>
        <v>0</v>
      </c>
      <c r="BV486" s="48" t="n">
        <f aca="false">IF(OR(N(BV$5)=0,BV$6=""),0,BV$5*((DATE(YEAR($B486),MONTH($B486),MIN(BV$6,DAY(EOMONTH($B486,0))))&gt;=$B486)*(DATE(YEAR($B486),MONTH($B486),MIN(BV$6,DAY(EOMONTH($B486,0))))&lt;$C486)+(DATE(YEAR($B486),MONTH($B486)+1,MIN(BV$6,DAY(EOMONTH($B486,1))))&gt;=$B486)*(DATE(YEAR($B486),MONTH($B486)+1,MIN(BV$6,DAY(EOMONTH($B486,1))))&lt;$C486)))</f>
        <v>0</v>
      </c>
      <c r="BW486" s="48" t="n">
        <f aca="false">IF(OR(N(BW$5)=0,BW$6=""),0,BW$5*((DATE(YEAR($B486),MONTH($B486),MIN(BW$6,DAY(EOMONTH($B486,0))))&gt;=$B486)*(DATE(YEAR($B486),MONTH($B486),MIN(BW$6,DAY(EOMONTH($B486,0))))&lt;$C486)+(DATE(YEAR($B486),MONTH($B486)+1,MIN(BW$6,DAY(EOMONTH($B486,1))))&gt;=$B486)*(DATE(YEAR($B486),MONTH($B486)+1,MIN(BW$6,DAY(EOMONTH($B486,1))))&lt;$C486)))</f>
        <v>0</v>
      </c>
      <c r="BX486" s="48" t="n">
        <f aca="false">MIN(Z486,(FT485*(1+FT$5/Setup!$C$36)+IF($V486=1,N($F486),0)))</f>
        <v>0</v>
      </c>
      <c r="BY486" s="48" t="n">
        <f aca="false">MIN(AA486,(FU485*(1+FU$5/Setup!$C$36)+IF($V486=2,N($F486),0)))</f>
        <v>0</v>
      </c>
      <c r="BZ486" s="48" t="n">
        <f aca="false">MIN(AB486,(FV485*(1+FV$5/Setup!$C$36)+IF($V486=3,N($F486),0)))</f>
        <v>0</v>
      </c>
      <c r="CA486" s="48" t="n">
        <f aca="false">MIN(AC486,(FW485*(1+FW$5/Setup!$C$36)+IF($V486=4,N($F486),0)))</f>
        <v>0</v>
      </c>
      <c r="CB486" s="48" t="n">
        <f aca="false">MIN(AD486,(FX485*(1+FX$5/Setup!$C$36)+IF($V486=5,N($F486),0)))</f>
        <v>0</v>
      </c>
      <c r="CC486" s="48" t="n">
        <f aca="false">MIN(AE486,(FY485*(1+FY$5/Setup!$C$36)+IF($V486=6,N($F486),0)))</f>
        <v>0</v>
      </c>
      <c r="CD486" s="48" t="n">
        <f aca="false">MIN(AF486,(FZ485*(1+FZ$5/Setup!$C$36)+IF($V486=7,N($F486),0)))</f>
        <v>0</v>
      </c>
      <c r="CE486" s="48" t="n">
        <f aca="false">MIN(AG486,(GA485*(1+GA$5/Setup!$C$36)+IF($V486=8,N($F486),0)))</f>
        <v>0</v>
      </c>
      <c r="CF486" s="48" t="n">
        <f aca="false">MIN(AH486,(GB485*(1+GB$5/Setup!$C$36)+IF($V486=9,N($F486),0)))</f>
        <v>0</v>
      </c>
      <c r="CG486" s="48" t="n">
        <f aca="false">MIN(AI486,(GC485*(1+GC$5/Setup!$C$36)+IF($V486=10,N($F486),0)))</f>
        <v>0</v>
      </c>
      <c r="CH486" s="48" t="n">
        <f aca="false">MIN(AJ486,(GD485*(1+GD$5/Setup!$C$36)+IF($V486=11,N($F486),0)))</f>
        <v>0</v>
      </c>
      <c r="CI486" s="48" t="n">
        <f aca="false">MIN(AK486,(GE485*(1+GE$5/Setup!$C$36)+IF($V486=12,N($F486),0)))</f>
        <v>0</v>
      </c>
      <c r="CJ486" s="48" t="n">
        <f aca="false">MIN(AL486,(GF485*(1+GF$5/Setup!$C$36)+IF($V486=13,N($F486),0)))</f>
        <v>0</v>
      </c>
      <c r="CK486" s="48" t="n">
        <f aca="false">MIN(AM486,(GG485*(1+GG$5/Setup!$C$36)+IF($V486=14,N($F486),0)))</f>
        <v>0</v>
      </c>
      <c r="CL486" s="48" t="n">
        <f aca="false">MIN(AN486,(GH485*(1+GH$5/Setup!$C$36)+IF($V486=15,N($F486),0)))</f>
        <v>0</v>
      </c>
      <c r="CM486" s="48" t="n">
        <f aca="false">MIN(AO486,(GI485*(1+GI$5/Setup!$C$36)+IF($V486=16,N($F486),0)))</f>
        <v>0</v>
      </c>
      <c r="CN486" s="48" t="n">
        <f aca="false">MIN(AP486,(GJ485*(1+GJ$5/Setup!$C$36)+IF($V486=17,N($F486),0)))</f>
        <v>0</v>
      </c>
      <c r="CO486" s="48" t="n">
        <f aca="false">MIN(AQ486,(GK485*(1+GK$5/Setup!$C$36)+IF($V486=18,N($F486),0)))</f>
        <v>0</v>
      </c>
      <c r="CP486" s="48" t="n">
        <f aca="false">MIN(AR486,(GL485*(1+GL$5/Setup!$C$36)+IF($V486=19,N($F486),0)))</f>
        <v>0</v>
      </c>
      <c r="CQ486" s="48" t="n">
        <f aca="false">MIN(AS486,(GM485*(1+GM$5/Setup!$C$36)+IF($V486=20,N($F486),0)))</f>
        <v>0</v>
      </c>
      <c r="CR486" s="48" t="n">
        <f aca="false">MIN(AT486,(GN485*(1+GN$5/Setup!$C$36)+IF($V486=21,N($F486),0)))</f>
        <v>0</v>
      </c>
      <c r="CS486" s="48" t="n">
        <f aca="false">MIN(AU486,(GO485*(1+GO$5/Setup!$C$36)+IF($V486=22,N($F486),0)))</f>
        <v>0</v>
      </c>
      <c r="CT486" s="48" t="n">
        <f aca="false">MIN(AV486,(GP485*(1+GP$5/Setup!$C$36)+IF($V486=23,N($F486),0)))</f>
        <v>0</v>
      </c>
      <c r="CU486" s="48" t="n">
        <f aca="false">MIN(AW486,(GQ485*(1+GQ$5/Setup!$C$36)+IF($V486=24,N($F486),0)))</f>
        <v>0</v>
      </c>
      <c r="CV486" s="48" t="n">
        <f aca="false">MIN(AX486,(GR485*(1+GR$5/Setup!$C$36)+IF($V486=25,N($F486),0)))</f>
        <v>0</v>
      </c>
      <c r="CW486" s="48" t="n">
        <f aca="false">MIN(AY486,(GS485*(1+GS$5/Setup!$C$36)+IF($V486=26,N($F486),0)))</f>
        <v>0</v>
      </c>
      <c r="CX486" s="48" t="n">
        <f aca="false">MIN(AZ486,(GT485*(1+GT$5/Setup!$C$36)+IF($V486=27,N($F486),0)))</f>
        <v>0</v>
      </c>
      <c r="CY486" s="48" t="n">
        <f aca="false">MIN(BA486,(GU485*(1+GU$5/Setup!$C$36)+IF($V486=28,N($F486),0)))</f>
        <v>0</v>
      </c>
      <c r="CZ486" s="48" t="n">
        <f aca="false">MIN(BB486,(GV485*(1+GV$5/Setup!$C$36)+IF($V486=29,N($F486),0)))</f>
        <v>0</v>
      </c>
      <c r="DA486" s="48" t="n">
        <f aca="false">MIN(BC486,(GW485*(1+GW$5/Setup!$C$36)+IF($V486=30,N($F486),0)))</f>
        <v>0</v>
      </c>
      <c r="DB486" s="48" t="n">
        <f aca="false">MIN(BD486,(GX485*(1+GX$5/Setup!$C$36)+IF($V486=31,N($F486),0)))</f>
        <v>0</v>
      </c>
      <c r="DC486" s="48" t="n">
        <f aca="false">MIN(BE486,(GY485*(1+GY$5/Setup!$C$36)+IF($V486=32,N($F486),0)))</f>
        <v>0</v>
      </c>
      <c r="DD486" s="48" t="n">
        <f aca="false">MIN(BF486,(GZ485*(1+GZ$5/Setup!$C$36)+IF($V486=33,N($F486),0)))</f>
        <v>0</v>
      </c>
      <c r="DE486" s="48" t="n">
        <f aca="false">MIN(BG486,(HA485*(1+HA$5/Setup!$C$36)+IF($V486=34,N($F486),0)))</f>
        <v>0</v>
      </c>
      <c r="DF486" s="48" t="n">
        <f aca="false">MIN(BH486,(HB485*(1+HB$5/Setup!$C$36)+IF($V486=35,N($F486),0)))</f>
        <v>0</v>
      </c>
      <c r="DG486" s="48" t="n">
        <f aca="false">MIN(BI486,(HC485*(1+HC$5/Setup!$C$36)+IF($V486=36,N($F486),0)))</f>
        <v>0</v>
      </c>
      <c r="DH486" s="48" t="n">
        <f aca="false">MIN(BJ486,(HD485*(1+HD$5/Setup!$C$36)+IF($V486=37,N($F486),0)))</f>
        <v>0</v>
      </c>
      <c r="DI486" s="48" t="n">
        <f aca="false">MIN(BK486,(HE485*(1+HE$5/Setup!$C$36)+IF($V486=38,N($F486),0)))</f>
        <v>0</v>
      </c>
      <c r="DJ486" s="48" t="n">
        <f aca="false">MIN(BL486,(HF485*(1+HF$5/Setup!$C$36)+IF($V486=39,N($F486),0)))</f>
        <v>0</v>
      </c>
      <c r="DK486" s="48" t="n">
        <f aca="false">MIN(BM486,(HG485*(1+HG$5/Setup!$C$36)+IF($V486=40,N($F486),0)))</f>
        <v>0</v>
      </c>
      <c r="DL486" s="48" t="n">
        <f aca="false">MIN(BN486,(HH485*(1+HH$5/Setup!$C$36)+IF($V486=41,N($F486),0)))</f>
        <v>0</v>
      </c>
      <c r="DM486" s="48" t="n">
        <f aca="false">MIN(BO486,(HI485*(1+HI$5/Setup!$C$36)+IF($V486=42,N($F486),0)))</f>
        <v>0</v>
      </c>
      <c r="DN486" s="48" t="n">
        <f aca="false">MIN(BP486,(HJ485*(1+HJ$5/Setup!$C$36)+IF($V486=43,N($F486),0)))</f>
        <v>0</v>
      </c>
      <c r="DO486" s="48" t="n">
        <f aca="false">MIN(BQ486,(HK485*(1+HK$5/Setup!$C$36)+IF($V486=44,N($F486),0)))</f>
        <v>0</v>
      </c>
      <c r="DP486" s="48" t="n">
        <f aca="false">MIN(BR486,(HL485*(1+HL$5/Setup!$C$36)+IF($V486=45,N($F486),0)))</f>
        <v>0</v>
      </c>
      <c r="DQ486" s="48" t="n">
        <f aca="false">MIN(BS486,(HM485*(1+HM$5/Setup!$C$36)+IF($V486=46,N($F486),0)))</f>
        <v>0</v>
      </c>
      <c r="DR486" s="48" t="n">
        <f aca="false">MIN(BT486,(HN485*(1+HN$5/Setup!$C$36)+IF($V486=47,N($F486),0)))</f>
        <v>0</v>
      </c>
      <c r="DS486" s="48" t="n">
        <f aca="false">MIN(BU486,(HO485*(1+HO$5/Setup!$C$36)+IF($V486=48,N($F486),0)))</f>
        <v>0</v>
      </c>
      <c r="DT486" s="48" t="n">
        <f aca="false">MIN(BV486,(HP485*(1+HP$5/Setup!$C$36)+IF($V486=49,N($F486),0)))</f>
        <v>0</v>
      </c>
      <c r="DU486" s="48" t="n">
        <f aca="false">MIN(BW486,(HQ485*(1+HQ$5/Setup!$C$36)+IF($V486=50,N($F486),0)))</f>
        <v>0</v>
      </c>
      <c r="DV486" s="48" t="n">
        <f aca="false">MIN(MAX((FT485*(1+FT$5/Setup!$C$36)+IF($V486=1,N($F486),0))-BX486,0),MAX($P486-0,0))</f>
        <v>0</v>
      </c>
      <c r="DW486" s="48" t="n">
        <f aca="false">MIN(MAX((FU485*(1+FU$5/Setup!$C$36)+IF($V486=2,N($F486),0))-BY486,0),MAX($P486-SUM(DV486:DV486),0))</f>
        <v>0</v>
      </c>
      <c r="DX486" s="48" t="n">
        <f aca="false">MIN(MAX((FV485*(1+FV$5/Setup!$C$36)+IF($V486=3,N($F486),0))-BZ486,0),MAX($P486-SUM(DV486:DW486),0))</f>
        <v>0</v>
      </c>
      <c r="DY486" s="48" t="n">
        <f aca="false">MIN(MAX((FW485*(1+FW$5/Setup!$C$36)+IF($V486=4,N($F486),0))-CA486,0),MAX($P486-SUM(DV486:DX486),0))</f>
        <v>0</v>
      </c>
      <c r="DZ486" s="48" t="n">
        <f aca="false">MIN(MAX((FX485*(1+FX$5/Setup!$C$36)+IF($V486=5,N($F486),0))-CB486,0),MAX($P486-SUM(DV486:DY486),0))</f>
        <v>0</v>
      </c>
      <c r="EA486" s="48" t="n">
        <f aca="false">MIN(MAX((FY485*(1+FY$5/Setup!$C$36)+IF($V486=6,N($F486),0))-CC486,0),MAX($P486-SUM(DV486:DZ486),0))</f>
        <v>0</v>
      </c>
      <c r="EB486" s="48" t="n">
        <f aca="false">MIN(MAX((FZ485*(1+FZ$5/Setup!$C$36)+IF($V486=7,N($F486),0))-CD486,0),MAX($P486-SUM(DV486:EA486),0))</f>
        <v>0</v>
      </c>
      <c r="EC486" s="48" t="n">
        <f aca="false">MIN(MAX((GA485*(1+GA$5/Setup!$C$36)+IF($V486=8,N($F486),0))-CE486,0),MAX($P486-SUM(DV486:EB486),0))</f>
        <v>0</v>
      </c>
      <c r="ED486" s="48" t="n">
        <f aca="false">MIN(MAX((GB485*(1+GB$5/Setup!$C$36)+IF($V486=9,N($F486),0))-CF486,0),MAX($P486-SUM(DV486:EC486),0))</f>
        <v>0</v>
      </c>
      <c r="EE486" s="48" t="n">
        <f aca="false">MIN(MAX((GC485*(1+GC$5/Setup!$C$36)+IF($V486=10,N($F486),0))-CG486,0),MAX($P486-SUM(DV486:ED486),0))</f>
        <v>0</v>
      </c>
      <c r="EF486" s="48" t="n">
        <f aca="false">MIN(MAX((GD485*(1+GD$5/Setup!$C$36)+IF($V486=11,N($F486),0))-CH486,0),MAX($P486-SUM(DV486:EE486),0))</f>
        <v>0</v>
      </c>
      <c r="EG486" s="48" t="n">
        <f aca="false">MIN(MAX((GE485*(1+GE$5/Setup!$C$36)+IF($V486=12,N($F486),0))-CI486,0),MAX($P486-SUM(DV486:EF486),0))</f>
        <v>0</v>
      </c>
      <c r="EH486" s="48" t="n">
        <f aca="false">MIN(MAX((GF485*(1+GF$5/Setup!$C$36)+IF($V486=13,N($F486),0))-CJ486,0),MAX($P486-SUM(DV486:EG486),0))</f>
        <v>0</v>
      </c>
      <c r="EI486" s="48" t="n">
        <f aca="false">MIN(MAX((GG485*(1+GG$5/Setup!$C$36)+IF($V486=14,N($F486),0))-CK486,0),MAX($P486-SUM(DV486:EH486),0))</f>
        <v>0</v>
      </c>
      <c r="EJ486" s="48" t="n">
        <f aca="false">MIN(MAX((GH485*(1+GH$5/Setup!$C$36)+IF($V486=15,N($F486),0))-CL486,0),MAX($P486-SUM(DV486:EI486),0))</f>
        <v>0</v>
      </c>
      <c r="EK486" s="48" t="n">
        <f aca="false">MIN(MAX((GI485*(1+GI$5/Setup!$C$36)+IF($V486=16,N($F486),0))-CM486,0),MAX($P486-SUM(DV486:EJ486),0))</f>
        <v>0</v>
      </c>
      <c r="EL486" s="48" t="n">
        <f aca="false">MIN(MAX((GJ485*(1+GJ$5/Setup!$C$36)+IF($V486=17,N($F486),0))-CN486,0),MAX($P486-SUM(DV486:EK486),0))</f>
        <v>0</v>
      </c>
      <c r="EM486" s="48" t="n">
        <f aca="false">MIN(MAX((GK485*(1+GK$5/Setup!$C$36)+IF($V486=18,N($F486),0))-CO486,0),MAX($P486-SUM(DV486:EL486),0))</f>
        <v>0</v>
      </c>
      <c r="EN486" s="48" t="n">
        <f aca="false">MIN(MAX((GL485*(1+GL$5/Setup!$C$36)+IF($V486=19,N($F486),0))-CP486,0),MAX($P486-SUM(DV486:EM486),0))</f>
        <v>0</v>
      </c>
      <c r="EO486" s="48" t="n">
        <f aca="false">MIN(MAX((GM485*(1+GM$5/Setup!$C$36)+IF($V486=20,N($F486),0))-CQ486,0),MAX($P486-SUM(DV486:EN486),0))</f>
        <v>0</v>
      </c>
      <c r="EP486" s="48" t="n">
        <f aca="false">MIN(MAX((GN485*(1+GN$5/Setup!$C$36)+IF($V486=21,N($F486),0))-CR486,0),MAX($P486-SUM(DV486:EO486),0))</f>
        <v>0</v>
      </c>
      <c r="EQ486" s="48" t="n">
        <f aca="false">MIN(MAX((GO485*(1+GO$5/Setup!$C$36)+IF($V486=22,N($F486),0))-CS486,0),MAX($P486-SUM(DV486:EP486),0))</f>
        <v>0</v>
      </c>
      <c r="ER486" s="48" t="n">
        <f aca="false">MIN(MAX((GP485*(1+GP$5/Setup!$C$36)+IF($V486=23,N($F486),0))-CT486,0),MAX($P486-SUM(DV486:EQ486),0))</f>
        <v>0</v>
      </c>
      <c r="ES486" s="48" t="n">
        <f aca="false">MIN(MAX((GQ485*(1+GQ$5/Setup!$C$36)+IF($V486=24,N($F486),0))-CU486,0),MAX($P486-SUM(DV486:ER486),0))</f>
        <v>0</v>
      </c>
      <c r="ET486" s="48" t="n">
        <f aca="false">MIN(MAX((GR485*(1+GR$5/Setup!$C$36)+IF($V486=25,N($F486),0))-CV486,0),MAX($P486-SUM(DV486:ES486),0))</f>
        <v>0</v>
      </c>
      <c r="EU486" s="48" t="n">
        <f aca="false">MIN(MAX((GS485*(1+GS$5/Setup!$C$36)+IF($V486=26,N($F486),0))-CW486,0),MAX($P486-SUM(DV486:ET486),0))</f>
        <v>0</v>
      </c>
      <c r="EV486" s="48" t="n">
        <f aca="false">MIN(MAX((GT485*(1+GT$5/Setup!$C$36)+IF($V486=27,N($F486),0))-CX486,0),MAX($P486-SUM(DV486:EU486),0))</f>
        <v>0</v>
      </c>
      <c r="EW486" s="48" t="n">
        <f aca="false">MIN(MAX((GU485*(1+GU$5/Setup!$C$36)+IF($V486=28,N($F486),0))-CY486,0),MAX($P486-SUM(DV486:EV486),0))</f>
        <v>0</v>
      </c>
      <c r="EX486" s="48" t="n">
        <f aca="false">MIN(MAX((GV485*(1+GV$5/Setup!$C$36)+IF($V486=29,N($F486),0))-CZ486,0),MAX($P486-SUM(DV486:EW486),0))</f>
        <v>0</v>
      </c>
      <c r="EY486" s="48" t="n">
        <f aca="false">MIN(MAX((GW485*(1+GW$5/Setup!$C$36)+IF($V486=30,N($F486),0))-DA486,0),MAX($P486-SUM(DV486:EX486),0))</f>
        <v>0</v>
      </c>
      <c r="EZ486" s="48" t="n">
        <f aca="false">MIN(MAX((GX485*(1+GX$5/Setup!$C$36)+IF($V486=31,N($F486),0))-DB486,0),MAX($P486-SUM(DV486:EY486),0))</f>
        <v>0</v>
      </c>
      <c r="FA486" s="48" t="n">
        <f aca="false">MIN(MAX((GY485*(1+GY$5/Setup!$C$36)+IF($V486=32,N($F486),0))-DC486,0),MAX($P486-SUM(DV486:EZ486),0))</f>
        <v>0</v>
      </c>
      <c r="FB486" s="48" t="n">
        <f aca="false">MIN(MAX((GZ485*(1+GZ$5/Setup!$C$36)+IF($V486=33,N($F486),0))-DD486,0),MAX($P486-SUM(DV486:FA486),0))</f>
        <v>0</v>
      </c>
      <c r="FC486" s="48" t="n">
        <f aca="false">MIN(MAX((HA485*(1+HA$5/Setup!$C$36)+IF($V486=34,N($F486),0))-DE486,0),MAX($P486-SUM(DV486:FB486),0))</f>
        <v>0</v>
      </c>
      <c r="FD486" s="48" t="n">
        <f aca="false">MIN(MAX((HB485*(1+HB$5/Setup!$C$36)+IF($V486=35,N($F486),0))-DF486,0),MAX($P486-SUM(DV486:FC486),0))</f>
        <v>0</v>
      </c>
      <c r="FE486" s="48" t="n">
        <f aca="false">MIN(MAX((HC485*(1+HC$5/Setup!$C$36)+IF($V486=36,N($F486),0))-DG486,0),MAX($P486-SUM(DV486:FD486),0))</f>
        <v>0</v>
      </c>
      <c r="FF486" s="48" t="n">
        <f aca="false">MIN(MAX((HD485*(1+HD$5/Setup!$C$36)+IF($V486=37,N($F486),0))-DH486,0),MAX($P486-SUM(DV486:FE486),0))</f>
        <v>0</v>
      </c>
      <c r="FG486" s="48" t="n">
        <f aca="false">MIN(MAX((HE485*(1+HE$5/Setup!$C$36)+IF($V486=38,N($F486),0))-DI486,0),MAX($P486-SUM(DV486:FF486),0))</f>
        <v>0</v>
      </c>
      <c r="FH486" s="48" t="n">
        <f aca="false">MIN(MAX((HF485*(1+HF$5/Setup!$C$36)+IF($V486=39,N($F486),0))-DJ486,0),MAX($P486-SUM(DV486:FG486),0))</f>
        <v>0</v>
      </c>
      <c r="FI486" s="48" t="n">
        <f aca="false">MIN(MAX((HG485*(1+HG$5/Setup!$C$36)+IF($V486=40,N($F486),0))-DK486,0),MAX($P486-SUM(DV486:FH486),0))</f>
        <v>0</v>
      </c>
      <c r="FJ486" s="48" t="n">
        <f aca="false">MIN(MAX((HH485*(1+HH$5/Setup!$C$36)+IF($V486=41,N($F486),0))-DL486,0),MAX($P486-SUM(DV486:FI486),0))</f>
        <v>0</v>
      </c>
      <c r="FK486" s="48" t="n">
        <f aca="false">MIN(MAX((HI485*(1+HI$5/Setup!$C$36)+IF($V486=42,N($F486),0))-DM486,0),MAX($P486-SUM(DV486:FJ486),0))</f>
        <v>0</v>
      </c>
      <c r="FL486" s="48" t="n">
        <f aca="false">MIN(MAX((HJ485*(1+HJ$5/Setup!$C$36)+IF($V486=43,N($F486),0))-DN486,0),MAX($P486-SUM(DV486:FK486),0))</f>
        <v>0</v>
      </c>
      <c r="FM486" s="48" t="n">
        <f aca="false">MIN(MAX((HK485*(1+HK$5/Setup!$C$36)+IF($V486=44,N($F486),0))-DO486,0),MAX($P486-SUM(DV486:FL486),0))</f>
        <v>0</v>
      </c>
      <c r="FN486" s="48" t="n">
        <f aca="false">MIN(MAX((HL485*(1+HL$5/Setup!$C$36)+IF($V486=45,N($F486),0))-DP486,0),MAX($P486-SUM(DV486:FM486),0))</f>
        <v>0</v>
      </c>
      <c r="FO486" s="48" t="n">
        <f aca="false">MIN(MAX((HM485*(1+HM$5/Setup!$C$36)+IF($V486=46,N($F486),0))-DQ486,0),MAX($P486-SUM(DV486:FN486),0))</f>
        <v>0</v>
      </c>
      <c r="FP486" s="48" t="n">
        <f aca="false">MIN(MAX((HN485*(1+HN$5/Setup!$C$36)+IF($V486=47,N($F486),0))-DR486,0),MAX($P486-SUM(DV486:FO486),0))</f>
        <v>0</v>
      </c>
      <c r="FQ486" s="48" t="n">
        <f aca="false">MIN(MAX((HO485*(1+HO$5/Setup!$C$36)+IF($V486=48,N($F486),0))-DS486,0),MAX($P486-SUM(DV486:FP486),0))</f>
        <v>0</v>
      </c>
      <c r="FR486" s="48" t="n">
        <f aca="false">MIN(MAX((HP485*(1+HP$5/Setup!$C$36)+IF($V486=49,N($F486),0))-DT486,0),MAX($P486-SUM(DV486:FQ486),0))</f>
        <v>0</v>
      </c>
      <c r="FS486" s="48" t="n">
        <f aca="false">MIN(MAX((HQ485*(1+HQ$5/Setup!$C$36)+IF($V486=50,N($F486),0))-DU486,0),MAX($P486-SUM(DV486:FR486),0))</f>
        <v>0</v>
      </c>
      <c r="FT486" s="48" t="n">
        <f aca="false">IF((FT485*(1+FT$5/Setup!$C$36)+IF($V486=1,N($F486),0))-BX486-DV486&lt;0.005,0,(FT485*(1+FT$5/Setup!$C$36)+IF($V486=1,N($F486),0))-BX486-DV486)</f>
        <v>0</v>
      </c>
      <c r="FU486" s="48" t="n">
        <f aca="false">IF((FU485*(1+FU$5/Setup!$C$36)+IF($V486=2,N($F486),0))-BY486-DW486&lt;0.005,0,(FU485*(1+FU$5/Setup!$C$36)+IF($V486=2,N($F486),0))-BY486-DW486)</f>
        <v>0</v>
      </c>
      <c r="FV486" s="48" t="n">
        <f aca="false">IF((FV485*(1+FV$5/Setup!$C$36)+IF($V486=3,N($F486),0))-BZ486-DX486&lt;0.005,0,(FV485*(1+FV$5/Setup!$C$36)+IF($V486=3,N($F486),0))-BZ486-DX486)</f>
        <v>0</v>
      </c>
      <c r="FW486" s="48" t="n">
        <f aca="false">IF((FW485*(1+FW$5/Setup!$C$36)+IF($V486=4,N($F486),0))-CA486-DY486&lt;0.005,0,(FW485*(1+FW$5/Setup!$C$36)+IF($V486=4,N($F486),0))-CA486-DY486)</f>
        <v>0</v>
      </c>
      <c r="FX486" s="48" t="n">
        <f aca="false">IF((FX485*(1+FX$5/Setup!$C$36)+IF($V486=5,N($F486),0))-CB486-DZ486&lt;0.005,0,(FX485*(1+FX$5/Setup!$C$36)+IF($V486=5,N($F486),0))-CB486-DZ486)</f>
        <v>0</v>
      </c>
      <c r="FY486" s="48" t="n">
        <f aca="false">IF((FY485*(1+FY$5/Setup!$C$36)+IF($V486=6,N($F486),0))-CC486-EA486&lt;0.005,0,(FY485*(1+FY$5/Setup!$C$36)+IF($V486=6,N($F486),0))-CC486-EA486)</f>
        <v>0</v>
      </c>
      <c r="FZ486" s="48" t="n">
        <f aca="false">IF((FZ485*(1+FZ$5/Setup!$C$36)+IF($V486=7,N($F486),0))-CD486-EB486&lt;0.005,0,(FZ485*(1+FZ$5/Setup!$C$36)+IF($V486=7,N($F486),0))-CD486-EB486)</f>
        <v>0</v>
      </c>
      <c r="GA486" s="48" t="n">
        <f aca="false">IF((GA485*(1+GA$5/Setup!$C$36)+IF($V486=8,N($F486),0))-CE486-EC486&lt;0.005,0,(GA485*(1+GA$5/Setup!$C$36)+IF($V486=8,N($F486),0))-CE486-EC486)</f>
        <v>0</v>
      </c>
      <c r="GB486" s="48" t="n">
        <f aca="false">IF((GB485*(1+GB$5/Setup!$C$36)+IF($V486=9,N($F486),0))-CF486-ED486&lt;0.005,0,(GB485*(1+GB$5/Setup!$C$36)+IF($V486=9,N($F486),0))-CF486-ED486)</f>
        <v>0</v>
      </c>
      <c r="GC486" s="48" t="n">
        <f aca="false">IF((GC485*(1+GC$5/Setup!$C$36)+IF($V486=10,N($F486),0))-CG486-EE486&lt;0.005,0,(GC485*(1+GC$5/Setup!$C$36)+IF($V486=10,N($F486),0))-CG486-EE486)</f>
        <v>0</v>
      </c>
      <c r="GD486" s="48" t="n">
        <f aca="false">IF((GD485*(1+GD$5/Setup!$C$36)+IF($V486=11,N($F486),0))-CH486-EF486&lt;0.005,0,(GD485*(1+GD$5/Setup!$C$36)+IF($V486=11,N($F486),0))-CH486-EF486)</f>
        <v>0</v>
      </c>
      <c r="GE486" s="48" t="n">
        <f aca="false">IF((GE485*(1+GE$5/Setup!$C$36)+IF($V486=12,N($F486),0))-CI486-EG486&lt;0.005,0,(GE485*(1+GE$5/Setup!$C$36)+IF($V486=12,N($F486),0))-CI486-EG486)</f>
        <v>0</v>
      </c>
      <c r="GF486" s="48" t="n">
        <f aca="false">IF((GF485*(1+GF$5/Setup!$C$36)+IF($V486=13,N($F486),0))-CJ486-EH486&lt;0.005,0,(GF485*(1+GF$5/Setup!$C$36)+IF($V486=13,N($F486),0))-CJ486-EH486)</f>
        <v>0</v>
      </c>
      <c r="GG486" s="48" t="n">
        <f aca="false">IF((GG485*(1+GG$5/Setup!$C$36)+IF($V486=14,N($F486),0))-CK486-EI486&lt;0.005,0,(GG485*(1+GG$5/Setup!$C$36)+IF($V486=14,N($F486),0))-CK486-EI486)</f>
        <v>0</v>
      </c>
      <c r="GH486" s="48" t="n">
        <f aca="false">IF((GH485*(1+GH$5/Setup!$C$36)+IF($V486=15,N($F486),0))-CL486-EJ486&lt;0.005,0,(GH485*(1+GH$5/Setup!$C$36)+IF($V486=15,N($F486),0))-CL486-EJ486)</f>
        <v>0</v>
      </c>
      <c r="GI486" s="48" t="n">
        <f aca="false">IF((GI485*(1+GI$5/Setup!$C$36)+IF($V486=16,N($F486),0))-CM486-EK486&lt;0.005,0,(GI485*(1+GI$5/Setup!$C$36)+IF($V486=16,N($F486),0))-CM486-EK486)</f>
        <v>0</v>
      </c>
      <c r="GJ486" s="48" t="n">
        <f aca="false">IF((GJ485*(1+GJ$5/Setup!$C$36)+IF($V486=17,N($F486),0))-CN486-EL486&lt;0.005,0,(GJ485*(1+GJ$5/Setup!$C$36)+IF($V486=17,N($F486),0))-CN486-EL486)</f>
        <v>0</v>
      </c>
      <c r="GK486" s="48" t="n">
        <f aca="false">IF((GK485*(1+GK$5/Setup!$C$36)+IF($V486=18,N($F486),0))-CO486-EM486&lt;0.005,0,(GK485*(1+GK$5/Setup!$C$36)+IF($V486=18,N($F486),0))-CO486-EM486)</f>
        <v>0</v>
      </c>
      <c r="GL486" s="48" t="n">
        <f aca="false">IF((GL485*(1+GL$5/Setup!$C$36)+IF($V486=19,N($F486),0))-CP486-EN486&lt;0.005,0,(GL485*(1+GL$5/Setup!$C$36)+IF($V486=19,N($F486),0))-CP486-EN486)</f>
        <v>0</v>
      </c>
      <c r="GM486" s="48" t="n">
        <f aca="false">IF((GM485*(1+GM$5/Setup!$C$36)+IF($V486=20,N($F486),0))-CQ486-EO486&lt;0.005,0,(GM485*(1+GM$5/Setup!$C$36)+IF($V486=20,N($F486),0))-CQ486-EO486)</f>
        <v>0</v>
      </c>
      <c r="GN486" s="48" t="n">
        <f aca="false">IF((GN485*(1+GN$5/Setup!$C$36)+IF($V486=21,N($F486),0))-CR486-EP486&lt;0.005,0,(GN485*(1+GN$5/Setup!$C$36)+IF($V486=21,N($F486),0))-CR486-EP486)</f>
        <v>0</v>
      </c>
      <c r="GO486" s="48" t="n">
        <f aca="false">IF((GO485*(1+GO$5/Setup!$C$36)+IF($V486=22,N($F486),0))-CS486-EQ486&lt;0.005,0,(GO485*(1+GO$5/Setup!$C$36)+IF($V486=22,N($F486),0))-CS486-EQ486)</f>
        <v>0</v>
      </c>
      <c r="GP486" s="48" t="n">
        <f aca="false">IF((GP485*(1+GP$5/Setup!$C$36)+IF($V486=23,N($F486),0))-CT486-ER486&lt;0.005,0,(GP485*(1+GP$5/Setup!$C$36)+IF($V486=23,N($F486),0))-CT486-ER486)</f>
        <v>0</v>
      </c>
      <c r="GQ486" s="48" t="n">
        <f aca="false">IF((GQ485*(1+GQ$5/Setup!$C$36)+IF($V486=24,N($F486),0))-CU486-ES486&lt;0.005,0,(GQ485*(1+GQ$5/Setup!$C$36)+IF($V486=24,N($F486),0))-CU486-ES486)</f>
        <v>0</v>
      </c>
      <c r="GR486" s="48" t="n">
        <f aca="false">IF((GR485*(1+GR$5/Setup!$C$36)+IF($V486=25,N($F486),0))-CV486-ET486&lt;0.005,0,(GR485*(1+GR$5/Setup!$C$36)+IF($V486=25,N($F486),0))-CV486-ET486)</f>
        <v>0</v>
      </c>
      <c r="GS486" s="48" t="n">
        <f aca="false">IF((GS485*(1+GS$5/Setup!$C$36)+IF($V486=26,N($F486),0))-CW486-EU486&lt;0.005,0,(GS485*(1+GS$5/Setup!$C$36)+IF($V486=26,N($F486),0))-CW486-EU486)</f>
        <v>0</v>
      </c>
      <c r="GT486" s="48" t="n">
        <f aca="false">IF((GT485*(1+GT$5/Setup!$C$36)+IF($V486=27,N($F486),0))-CX486-EV486&lt;0.005,0,(GT485*(1+GT$5/Setup!$C$36)+IF($V486=27,N($F486),0))-CX486-EV486)</f>
        <v>0</v>
      </c>
      <c r="GU486" s="48" t="n">
        <f aca="false">IF((GU485*(1+GU$5/Setup!$C$36)+IF($V486=28,N($F486),0))-CY486-EW486&lt;0.005,0,(GU485*(1+GU$5/Setup!$C$36)+IF($V486=28,N($F486),0))-CY486-EW486)</f>
        <v>0</v>
      </c>
      <c r="GV486" s="48" t="n">
        <f aca="false">IF((GV485*(1+GV$5/Setup!$C$36)+IF($V486=29,N($F486),0))-CZ486-EX486&lt;0.005,0,(GV485*(1+GV$5/Setup!$C$36)+IF($V486=29,N($F486),0))-CZ486-EX486)</f>
        <v>0</v>
      </c>
      <c r="GW486" s="48" t="n">
        <f aca="false">IF((GW485*(1+GW$5/Setup!$C$36)+IF($V486=30,N($F486),0))-DA486-EY486&lt;0.005,0,(GW485*(1+GW$5/Setup!$C$36)+IF($V486=30,N($F486),0))-DA486-EY486)</f>
        <v>0</v>
      </c>
      <c r="GX486" s="48" t="n">
        <f aca="false">IF((GX485*(1+GX$5/Setup!$C$36)+IF($V486=31,N($F486),0))-DB486-EZ486&lt;0.005,0,(GX485*(1+GX$5/Setup!$C$36)+IF($V486=31,N($F486),0))-DB486-EZ486)</f>
        <v>0</v>
      </c>
      <c r="GY486" s="48" t="n">
        <f aca="false">IF((GY485*(1+GY$5/Setup!$C$36)+IF($V486=32,N($F486),0))-DC486-FA486&lt;0.005,0,(GY485*(1+GY$5/Setup!$C$36)+IF($V486=32,N($F486),0))-DC486-FA486)</f>
        <v>0</v>
      </c>
      <c r="GZ486" s="48" t="n">
        <f aca="false">IF((GZ485*(1+GZ$5/Setup!$C$36)+IF($V486=33,N($F486),0))-DD486-FB486&lt;0.005,0,(GZ485*(1+GZ$5/Setup!$C$36)+IF($V486=33,N($F486),0))-DD486-FB486)</f>
        <v>0</v>
      </c>
      <c r="HA486" s="48" t="n">
        <f aca="false">IF((HA485*(1+HA$5/Setup!$C$36)+IF($V486=34,N($F486),0))-DE486-FC486&lt;0.005,0,(HA485*(1+HA$5/Setup!$C$36)+IF($V486=34,N($F486),0))-DE486-FC486)</f>
        <v>0</v>
      </c>
      <c r="HB486" s="48" t="n">
        <f aca="false">IF((HB485*(1+HB$5/Setup!$C$36)+IF($V486=35,N($F486),0))-DF486-FD486&lt;0.005,0,(HB485*(1+HB$5/Setup!$C$36)+IF($V486=35,N($F486),0))-DF486-FD486)</f>
        <v>0</v>
      </c>
      <c r="HC486" s="48" t="n">
        <f aca="false">IF((HC485*(1+HC$5/Setup!$C$36)+IF($V486=36,N($F486),0))-DG486-FE486&lt;0.005,0,(HC485*(1+HC$5/Setup!$C$36)+IF($V486=36,N($F486),0))-DG486-FE486)</f>
        <v>0</v>
      </c>
      <c r="HD486" s="48" t="n">
        <f aca="false">IF((HD485*(1+HD$5/Setup!$C$36)+IF($V486=37,N($F486),0))-DH486-FF486&lt;0.005,0,(HD485*(1+HD$5/Setup!$C$36)+IF($V486=37,N($F486),0))-DH486-FF486)</f>
        <v>0</v>
      </c>
      <c r="HE486" s="48" t="n">
        <f aca="false">IF((HE485*(1+HE$5/Setup!$C$36)+IF($V486=38,N($F486),0))-DI486-FG486&lt;0.005,0,(HE485*(1+HE$5/Setup!$C$36)+IF($V486=38,N($F486),0))-DI486-FG486)</f>
        <v>0</v>
      </c>
      <c r="HF486" s="48" t="n">
        <f aca="false">IF((HF485*(1+HF$5/Setup!$C$36)+IF($V486=39,N($F486),0))-DJ486-FH486&lt;0.005,0,(HF485*(1+HF$5/Setup!$C$36)+IF($V486=39,N($F486),0))-DJ486-FH486)</f>
        <v>0</v>
      </c>
      <c r="HG486" s="48" t="n">
        <f aca="false">IF((HG485*(1+HG$5/Setup!$C$36)+IF($V486=40,N($F486),0))-DK486-FI486&lt;0.005,0,(HG485*(1+HG$5/Setup!$C$36)+IF($V486=40,N($F486),0))-DK486-FI486)</f>
        <v>0</v>
      </c>
      <c r="HH486" s="48" t="n">
        <f aca="false">IF((HH485*(1+HH$5/Setup!$C$36)+IF($V486=41,N($F486),0))-DL486-FJ486&lt;0.005,0,(HH485*(1+HH$5/Setup!$C$36)+IF($V486=41,N($F486),0))-DL486-FJ486)</f>
        <v>0</v>
      </c>
      <c r="HI486" s="48" t="n">
        <f aca="false">IF((HI485*(1+HI$5/Setup!$C$36)+IF($V486=42,N($F486),0))-DM486-FK486&lt;0.005,0,(HI485*(1+HI$5/Setup!$C$36)+IF($V486=42,N($F486),0))-DM486-FK486)</f>
        <v>0</v>
      </c>
      <c r="HJ486" s="48" t="n">
        <f aca="false">IF((HJ485*(1+HJ$5/Setup!$C$36)+IF($V486=43,N($F486),0))-DN486-FL486&lt;0.005,0,(HJ485*(1+HJ$5/Setup!$C$36)+IF($V486=43,N($F486),0))-DN486-FL486)</f>
        <v>0</v>
      </c>
      <c r="HK486" s="48" t="n">
        <f aca="false">IF((HK485*(1+HK$5/Setup!$C$36)+IF($V486=44,N($F486),0))-DO486-FM486&lt;0.005,0,(HK485*(1+HK$5/Setup!$C$36)+IF($V486=44,N($F486),0))-DO486-FM486)</f>
        <v>0</v>
      </c>
      <c r="HL486" s="48" t="n">
        <f aca="false">IF((HL485*(1+HL$5/Setup!$C$36)+IF($V486=45,N($F486),0))-DP486-FN486&lt;0.005,0,(HL485*(1+HL$5/Setup!$C$36)+IF($V486=45,N($F486),0))-DP486-FN486)</f>
        <v>0</v>
      </c>
      <c r="HM486" s="48" t="n">
        <f aca="false">IF((HM485*(1+HM$5/Setup!$C$36)+IF($V486=46,N($F486),0))-DQ486-FO486&lt;0.005,0,(HM485*(1+HM$5/Setup!$C$36)+IF($V486=46,N($F486),0))-DQ486-FO486)</f>
        <v>0</v>
      </c>
      <c r="HN486" s="48" t="n">
        <f aca="false">IF((HN485*(1+HN$5/Setup!$C$36)+IF($V486=47,N($F486),0))-DR486-FP486&lt;0.005,0,(HN485*(1+HN$5/Setup!$C$36)+IF($V486=47,N($F486),0))-DR486-FP486)</f>
        <v>0</v>
      </c>
      <c r="HO486" s="48" t="n">
        <f aca="false">IF((HO485*(1+HO$5/Setup!$C$36)+IF($V486=48,N($F486),0))-DS486-FQ486&lt;0.005,0,(HO485*(1+HO$5/Setup!$C$36)+IF($V486=48,N($F486),0))-DS486-FQ486)</f>
        <v>0</v>
      </c>
      <c r="HP486" s="48" t="n">
        <f aca="false">IF((HP485*(1+HP$5/Setup!$C$36)+IF($V486=49,N($F486),0))-DT486-FR486&lt;0.005,0,(HP485*(1+HP$5/Setup!$C$36)+IF($V486=49,N($F486),0))-DT486-FR486)</f>
        <v>0</v>
      </c>
      <c r="HQ486" s="48" t="n">
        <f aca="false">IF((HQ485*(1+HQ$5/Setup!$C$36)+IF($V486=50,N($F486),0))-DU486-FS486&lt;0.005,0,(HQ485*(1+HQ$5/Setup!$C$36)+IF($V486=50,N($F486),0))-DU486-FS486)</f>
        <v>0</v>
      </c>
    </row>
    <row r="487" customFormat="false" ht="15" hidden="false" customHeight="false" outlineLevel="0" collapsed="false">
      <c r="A487" s="44" t="n">
        <v>479</v>
      </c>
      <c r="B487" s="45" t="n">
        <f aca="false">IF(Setup!$C$7="Every month",EDATE(Setup!$C$8,($A487-1)),IF(Setup!$C$7="Twice a month",DATE(YEAR(Setup!$C$8),MONTH(Setup!$C$8)+INT((($A487-1)+Setup!$C$41)/2),MIN(IF(MOD(($A487-1)+Setup!$C$41,2)=0,Setup!$C$39,Setup!$C$40),DAY(EOMONTH(DATE(YEAR(Setup!$C$8),MONTH(Setup!$C$8)+INT((($A487-1)+Setup!$C$41)/2),1),0)))),Setup!$C$8+($A487-1)*IF(Setup!$C$7="Every week",7,14)))</f>
        <v>53017</v>
      </c>
      <c r="C487" s="45" t="n">
        <f aca="false">IF(Setup!$C$7="Every month",EDATE(Setup!$C$8,$A487),IF(Setup!$C$7="Twice a month",DATE(YEAR(Setup!$C$8),MONTH(Setup!$C$8)+INT(($A487+Setup!$C$41)/2),MIN(IF(MOD($A487+Setup!$C$41,2)=0,Setup!$C$39,Setup!$C$40),DAY(EOMONTH(DATE(YEAR(Setup!$C$8),MONTH(Setup!$C$8)+INT(($A487+Setup!$C$41)/2),1),0)))),Setup!$C$8+$A487*IF(Setup!$C$7="Every week",7,14)))</f>
        <v>53031</v>
      </c>
      <c r="D487" s="46"/>
      <c r="E487" s="47"/>
      <c r="F487" s="47"/>
      <c r="G487" s="47"/>
      <c r="H487" s="47"/>
      <c r="I487" s="48" t="n">
        <f aca="false">N(Setup!$C$11)+N(E487)</f>
        <v>100</v>
      </c>
      <c r="J487" s="48" t="n">
        <f aca="false">MIN(Setup!$C$37,MAX(I487,0))</f>
        <v>9.23076923076923</v>
      </c>
      <c r="K487" s="48" t="n">
        <f aca="false">MIN(MAX(N(Setup!$C$14)-L486,0),MAX(I487-J487,0))</f>
        <v>0</v>
      </c>
      <c r="L487" s="48" t="n">
        <f aca="false">L486+K487-N(G487)</f>
        <v>500</v>
      </c>
      <c r="M487" s="48" t="n">
        <f aca="false">M486+J487-N(H487)</f>
        <v>4421.53846153844</v>
      </c>
      <c r="N487" s="48" t="n">
        <f aca="false">SUM(BX487:DU487)</f>
        <v>0</v>
      </c>
      <c r="O487" s="48" t="n">
        <f aca="false">SUM(Z487:BW487)-N487</f>
        <v>0</v>
      </c>
      <c r="P487" s="48" t="n">
        <f aca="false">MAX(I487-J487-K487,0)+O487</f>
        <v>90.7692307692308</v>
      </c>
      <c r="Q487" s="48" t="n">
        <f aca="false">SUM(DV487:FS487)</f>
        <v>0</v>
      </c>
      <c r="R487" s="49" t="n">
        <f aca="false">N487+J487+K487+Q487</f>
        <v>9.23076923076923</v>
      </c>
      <c r="S487" s="48" t="n">
        <f aca="false">T487-T486-N(F487)+N487+Q487</f>
        <v>0</v>
      </c>
      <c r="T487" s="49" t="n">
        <f aca="false">SUM(FT487:HQ487)</f>
        <v>0</v>
      </c>
      <c r="U487" s="44" t="str">
        <f aca="false">IF(T486&lt;0.005,"",INDEX(Helpers!$C$2:$C$51,IF(_xlfn.MINIFS($DV$6:$FS$6,DV487:FS487,"&gt;0.005")=0,V487,_xlfn.MINIFS($DV$6:$FS$6,DV487:FS487,"&gt;0.005"))))</f>
        <v/>
      </c>
      <c r="V487" s="44" t="n">
        <f aca="false">IF(_xlfn.MINIFS($FT$6:$HQ$6,FT486:HQ486,"&gt;0.005")=0,1,_xlfn.MINIFS($FT$6:$HQ$6,FT486:HQ486,"&gt;0.005"))</f>
        <v>1</v>
      </c>
      <c r="W487" s="44" t="n">
        <f aca="false">IF(AND(D487&lt;&gt;"Paid",T486&gt;0.005),1,0)</f>
        <v>0</v>
      </c>
      <c r="X487" s="48" t="n">
        <f aca="false">SUMPRODUCT(((Helpers!$G$2:$G$51*(1+(Helpers!$D$2:$D$51+0.000000001)/12)^(($B487-Setup!$C$8)/(365.25/12))-Helpers!$E$2:$E$51*((1+(Helpers!$D$2:$D$51+0.000000001)/12)^(($B487-Setup!$C$8)/(365.25/12))-1)/((Helpers!$D$2:$D$51+0.000000001)/12))&gt;0)*(Helpers!$G$2:$G$51*(1+(Helpers!$D$2:$D$51+0.000000001)/12)^(($B487-Setup!$C$8)/(365.25/12))-Helpers!$E$2:$E$51*((1+(Helpers!$D$2:$D$51+0.000000001)/12)^(($B487-Setup!$C$8)/(365.25/12))-1)/((Helpers!$D$2:$D$51+0.000000001)/12)))</f>
        <v>0</v>
      </c>
      <c r="Y487" s="48"/>
      <c r="Z487" s="48" t="n">
        <f aca="false">IF(OR(N(Z$5)=0,Z$6=""),0,Z$5*((DATE(YEAR($B487),MONTH($B487),MIN(Z$6,DAY(EOMONTH($B487,0))))&gt;=$B487)*(DATE(YEAR($B487),MONTH($B487),MIN(Z$6,DAY(EOMONTH($B487,0))))&lt;$C487)+(DATE(YEAR($B487),MONTH($B487)+1,MIN(Z$6,DAY(EOMONTH($B487,1))))&gt;=$B487)*(DATE(YEAR($B487),MONTH($B487)+1,MIN(Z$6,DAY(EOMONTH($B487,1))))&lt;$C487)))</f>
        <v>0</v>
      </c>
      <c r="AA487" s="48" t="n">
        <f aca="false">IF(OR(N(AA$5)=0,AA$6=""),0,AA$5*((DATE(YEAR($B487),MONTH($B487),MIN(AA$6,DAY(EOMONTH($B487,0))))&gt;=$B487)*(DATE(YEAR($B487),MONTH($B487),MIN(AA$6,DAY(EOMONTH($B487,0))))&lt;$C487)+(DATE(YEAR($B487),MONTH($B487)+1,MIN(AA$6,DAY(EOMONTH($B487,1))))&gt;=$B487)*(DATE(YEAR($B487),MONTH($B487)+1,MIN(AA$6,DAY(EOMONTH($B487,1))))&lt;$C487)))</f>
        <v>0</v>
      </c>
      <c r="AB487" s="48" t="n">
        <f aca="false">IF(OR(N(AB$5)=0,AB$6=""),0,AB$5*((DATE(YEAR($B487),MONTH($B487),MIN(AB$6,DAY(EOMONTH($B487,0))))&gt;=$B487)*(DATE(YEAR($B487),MONTH($B487),MIN(AB$6,DAY(EOMONTH($B487,0))))&lt;$C487)+(DATE(YEAR($B487),MONTH($B487)+1,MIN(AB$6,DAY(EOMONTH($B487,1))))&gt;=$B487)*(DATE(YEAR($B487),MONTH($B487)+1,MIN(AB$6,DAY(EOMONTH($B487,1))))&lt;$C487)))</f>
        <v>0</v>
      </c>
      <c r="AC487" s="48" t="n">
        <f aca="false">IF(OR(N(AC$5)=0,AC$6=""),0,AC$5*((DATE(YEAR($B487),MONTH($B487),MIN(AC$6,DAY(EOMONTH($B487,0))))&gt;=$B487)*(DATE(YEAR($B487),MONTH($B487),MIN(AC$6,DAY(EOMONTH($B487,0))))&lt;$C487)+(DATE(YEAR($B487),MONTH($B487)+1,MIN(AC$6,DAY(EOMONTH($B487,1))))&gt;=$B487)*(DATE(YEAR($B487),MONTH($B487)+1,MIN(AC$6,DAY(EOMONTH($B487,1))))&lt;$C487)))</f>
        <v>0</v>
      </c>
      <c r="AD487" s="48" t="n">
        <f aca="false">IF(OR(N(AD$5)=0,AD$6=""),0,AD$5*((DATE(YEAR($B487),MONTH($B487),MIN(AD$6,DAY(EOMONTH($B487,0))))&gt;=$B487)*(DATE(YEAR($B487),MONTH($B487),MIN(AD$6,DAY(EOMONTH($B487,0))))&lt;$C487)+(DATE(YEAR($B487),MONTH($B487)+1,MIN(AD$6,DAY(EOMONTH($B487,1))))&gt;=$B487)*(DATE(YEAR($B487),MONTH($B487)+1,MIN(AD$6,DAY(EOMONTH($B487,1))))&lt;$C487)))</f>
        <v>0</v>
      </c>
      <c r="AE487" s="48" t="n">
        <f aca="false">IF(OR(N(AE$5)=0,AE$6=""),0,AE$5*((DATE(YEAR($B487),MONTH($B487),MIN(AE$6,DAY(EOMONTH($B487,0))))&gt;=$B487)*(DATE(YEAR($B487),MONTH($B487),MIN(AE$6,DAY(EOMONTH($B487,0))))&lt;$C487)+(DATE(YEAR($B487),MONTH($B487)+1,MIN(AE$6,DAY(EOMONTH($B487,1))))&gt;=$B487)*(DATE(YEAR($B487),MONTH($B487)+1,MIN(AE$6,DAY(EOMONTH($B487,1))))&lt;$C487)))</f>
        <v>0</v>
      </c>
      <c r="AF487" s="48" t="n">
        <f aca="false">IF(OR(N(AF$5)=0,AF$6=""),0,AF$5*((DATE(YEAR($B487),MONTH($B487),MIN(AF$6,DAY(EOMONTH($B487,0))))&gt;=$B487)*(DATE(YEAR($B487),MONTH($B487),MIN(AF$6,DAY(EOMONTH($B487,0))))&lt;$C487)+(DATE(YEAR($B487),MONTH($B487)+1,MIN(AF$6,DAY(EOMONTH($B487,1))))&gt;=$B487)*(DATE(YEAR($B487),MONTH($B487)+1,MIN(AF$6,DAY(EOMONTH($B487,1))))&lt;$C487)))</f>
        <v>0</v>
      </c>
      <c r="AG487" s="48" t="n">
        <f aca="false">IF(OR(N(AG$5)=0,AG$6=""),0,AG$5*((DATE(YEAR($B487),MONTH($B487),MIN(AG$6,DAY(EOMONTH($B487,0))))&gt;=$B487)*(DATE(YEAR($B487),MONTH($B487),MIN(AG$6,DAY(EOMONTH($B487,0))))&lt;$C487)+(DATE(YEAR($B487),MONTH($B487)+1,MIN(AG$6,DAY(EOMONTH($B487,1))))&gt;=$B487)*(DATE(YEAR($B487),MONTH($B487)+1,MIN(AG$6,DAY(EOMONTH($B487,1))))&lt;$C487)))</f>
        <v>0</v>
      </c>
      <c r="AH487" s="48" t="n">
        <f aca="false">IF(OR(N(AH$5)=0,AH$6=""),0,AH$5*((DATE(YEAR($B487),MONTH($B487),MIN(AH$6,DAY(EOMONTH($B487,0))))&gt;=$B487)*(DATE(YEAR($B487),MONTH($B487),MIN(AH$6,DAY(EOMONTH($B487,0))))&lt;$C487)+(DATE(YEAR($B487),MONTH($B487)+1,MIN(AH$6,DAY(EOMONTH($B487,1))))&gt;=$B487)*(DATE(YEAR($B487),MONTH($B487)+1,MIN(AH$6,DAY(EOMONTH($B487,1))))&lt;$C487)))</f>
        <v>0</v>
      </c>
      <c r="AI487" s="48" t="n">
        <f aca="false">IF(OR(N(AI$5)=0,AI$6=""),0,AI$5*((DATE(YEAR($B487),MONTH($B487),MIN(AI$6,DAY(EOMONTH($B487,0))))&gt;=$B487)*(DATE(YEAR($B487),MONTH($B487),MIN(AI$6,DAY(EOMONTH($B487,0))))&lt;$C487)+(DATE(YEAR($B487),MONTH($B487)+1,MIN(AI$6,DAY(EOMONTH($B487,1))))&gt;=$B487)*(DATE(YEAR($B487),MONTH($B487)+1,MIN(AI$6,DAY(EOMONTH($B487,1))))&lt;$C487)))</f>
        <v>0</v>
      </c>
      <c r="AJ487" s="48" t="n">
        <f aca="false">IF(OR(N(AJ$5)=0,AJ$6=""),0,AJ$5*((DATE(YEAR($B487),MONTH($B487),MIN(AJ$6,DAY(EOMONTH($B487,0))))&gt;=$B487)*(DATE(YEAR($B487),MONTH($B487),MIN(AJ$6,DAY(EOMONTH($B487,0))))&lt;$C487)+(DATE(YEAR($B487),MONTH($B487)+1,MIN(AJ$6,DAY(EOMONTH($B487,1))))&gt;=$B487)*(DATE(YEAR($B487),MONTH($B487)+1,MIN(AJ$6,DAY(EOMONTH($B487,1))))&lt;$C487)))</f>
        <v>0</v>
      </c>
      <c r="AK487" s="48" t="n">
        <f aca="false">IF(OR(N(AK$5)=0,AK$6=""),0,AK$5*((DATE(YEAR($B487),MONTH($B487),MIN(AK$6,DAY(EOMONTH($B487,0))))&gt;=$B487)*(DATE(YEAR($B487),MONTH($B487),MIN(AK$6,DAY(EOMONTH($B487,0))))&lt;$C487)+(DATE(YEAR($B487),MONTH($B487)+1,MIN(AK$6,DAY(EOMONTH($B487,1))))&gt;=$B487)*(DATE(YEAR($B487),MONTH($B487)+1,MIN(AK$6,DAY(EOMONTH($B487,1))))&lt;$C487)))</f>
        <v>0</v>
      </c>
      <c r="AL487" s="48" t="n">
        <f aca="false">IF(OR(N(AL$5)=0,AL$6=""),0,AL$5*((DATE(YEAR($B487),MONTH($B487),MIN(AL$6,DAY(EOMONTH($B487,0))))&gt;=$B487)*(DATE(YEAR($B487),MONTH($B487),MIN(AL$6,DAY(EOMONTH($B487,0))))&lt;$C487)+(DATE(YEAR($B487),MONTH($B487)+1,MIN(AL$6,DAY(EOMONTH($B487,1))))&gt;=$B487)*(DATE(YEAR($B487),MONTH($B487)+1,MIN(AL$6,DAY(EOMONTH($B487,1))))&lt;$C487)))</f>
        <v>0</v>
      </c>
      <c r="AM487" s="48" t="n">
        <f aca="false">IF(OR(N(AM$5)=0,AM$6=""),0,AM$5*((DATE(YEAR($B487),MONTH($B487),MIN(AM$6,DAY(EOMONTH($B487,0))))&gt;=$B487)*(DATE(YEAR($B487),MONTH($B487),MIN(AM$6,DAY(EOMONTH($B487,0))))&lt;$C487)+(DATE(YEAR($B487),MONTH($B487)+1,MIN(AM$6,DAY(EOMONTH($B487,1))))&gt;=$B487)*(DATE(YEAR($B487),MONTH($B487)+1,MIN(AM$6,DAY(EOMONTH($B487,1))))&lt;$C487)))</f>
        <v>0</v>
      </c>
      <c r="AN487" s="48" t="n">
        <f aca="false">IF(OR(N(AN$5)=0,AN$6=""),0,AN$5*((DATE(YEAR($B487),MONTH($B487),MIN(AN$6,DAY(EOMONTH($B487,0))))&gt;=$B487)*(DATE(YEAR($B487),MONTH($B487),MIN(AN$6,DAY(EOMONTH($B487,0))))&lt;$C487)+(DATE(YEAR($B487),MONTH($B487)+1,MIN(AN$6,DAY(EOMONTH($B487,1))))&gt;=$B487)*(DATE(YEAR($B487),MONTH($B487)+1,MIN(AN$6,DAY(EOMONTH($B487,1))))&lt;$C487)))</f>
        <v>0</v>
      </c>
      <c r="AO487" s="48" t="n">
        <f aca="false">IF(OR(N(AO$5)=0,AO$6=""),0,AO$5*((DATE(YEAR($B487),MONTH($B487),MIN(AO$6,DAY(EOMONTH($B487,0))))&gt;=$B487)*(DATE(YEAR($B487),MONTH($B487),MIN(AO$6,DAY(EOMONTH($B487,0))))&lt;$C487)+(DATE(YEAR($B487),MONTH($B487)+1,MIN(AO$6,DAY(EOMONTH($B487,1))))&gt;=$B487)*(DATE(YEAR($B487),MONTH($B487)+1,MIN(AO$6,DAY(EOMONTH($B487,1))))&lt;$C487)))</f>
        <v>0</v>
      </c>
      <c r="AP487" s="48" t="n">
        <f aca="false">IF(OR(N(AP$5)=0,AP$6=""),0,AP$5*((DATE(YEAR($B487),MONTH($B487),MIN(AP$6,DAY(EOMONTH($B487,0))))&gt;=$B487)*(DATE(YEAR($B487),MONTH($B487),MIN(AP$6,DAY(EOMONTH($B487,0))))&lt;$C487)+(DATE(YEAR($B487),MONTH($B487)+1,MIN(AP$6,DAY(EOMONTH($B487,1))))&gt;=$B487)*(DATE(YEAR($B487),MONTH($B487)+1,MIN(AP$6,DAY(EOMONTH($B487,1))))&lt;$C487)))</f>
        <v>0</v>
      </c>
      <c r="AQ487" s="48" t="n">
        <f aca="false">IF(OR(N(AQ$5)=0,AQ$6=""),0,AQ$5*((DATE(YEAR($B487),MONTH($B487),MIN(AQ$6,DAY(EOMONTH($B487,0))))&gt;=$B487)*(DATE(YEAR($B487),MONTH($B487),MIN(AQ$6,DAY(EOMONTH($B487,0))))&lt;$C487)+(DATE(YEAR($B487),MONTH($B487)+1,MIN(AQ$6,DAY(EOMONTH($B487,1))))&gt;=$B487)*(DATE(YEAR($B487),MONTH($B487)+1,MIN(AQ$6,DAY(EOMONTH($B487,1))))&lt;$C487)))</f>
        <v>0</v>
      </c>
      <c r="AR487" s="48" t="n">
        <f aca="false">IF(OR(N(AR$5)=0,AR$6=""),0,AR$5*((DATE(YEAR($B487),MONTH($B487),MIN(AR$6,DAY(EOMONTH($B487,0))))&gt;=$B487)*(DATE(YEAR($B487),MONTH($B487),MIN(AR$6,DAY(EOMONTH($B487,0))))&lt;$C487)+(DATE(YEAR($B487),MONTH($B487)+1,MIN(AR$6,DAY(EOMONTH($B487,1))))&gt;=$B487)*(DATE(YEAR($B487),MONTH($B487)+1,MIN(AR$6,DAY(EOMONTH($B487,1))))&lt;$C487)))</f>
        <v>0</v>
      </c>
      <c r="AS487" s="48" t="n">
        <f aca="false">IF(OR(N(AS$5)=0,AS$6=""),0,AS$5*((DATE(YEAR($B487),MONTH($B487),MIN(AS$6,DAY(EOMONTH($B487,0))))&gt;=$B487)*(DATE(YEAR($B487),MONTH($B487),MIN(AS$6,DAY(EOMONTH($B487,0))))&lt;$C487)+(DATE(YEAR($B487),MONTH($B487)+1,MIN(AS$6,DAY(EOMONTH($B487,1))))&gt;=$B487)*(DATE(YEAR($B487),MONTH($B487)+1,MIN(AS$6,DAY(EOMONTH($B487,1))))&lt;$C487)))</f>
        <v>0</v>
      </c>
      <c r="AT487" s="48" t="n">
        <f aca="false">IF(OR(N(AT$5)=0,AT$6=""),0,AT$5*((DATE(YEAR($B487),MONTH($B487),MIN(AT$6,DAY(EOMONTH($B487,0))))&gt;=$B487)*(DATE(YEAR($B487),MONTH($B487),MIN(AT$6,DAY(EOMONTH($B487,0))))&lt;$C487)+(DATE(YEAR($B487),MONTH($B487)+1,MIN(AT$6,DAY(EOMONTH($B487,1))))&gt;=$B487)*(DATE(YEAR($B487),MONTH($B487)+1,MIN(AT$6,DAY(EOMONTH($B487,1))))&lt;$C487)))</f>
        <v>0</v>
      </c>
      <c r="AU487" s="48" t="n">
        <f aca="false">IF(OR(N(AU$5)=0,AU$6=""),0,AU$5*((DATE(YEAR($B487),MONTH($B487),MIN(AU$6,DAY(EOMONTH($B487,0))))&gt;=$B487)*(DATE(YEAR($B487),MONTH($B487),MIN(AU$6,DAY(EOMONTH($B487,0))))&lt;$C487)+(DATE(YEAR($B487),MONTH($B487)+1,MIN(AU$6,DAY(EOMONTH($B487,1))))&gt;=$B487)*(DATE(YEAR($B487),MONTH($B487)+1,MIN(AU$6,DAY(EOMONTH($B487,1))))&lt;$C487)))</f>
        <v>0</v>
      </c>
      <c r="AV487" s="48" t="n">
        <f aca="false">IF(OR(N(AV$5)=0,AV$6=""),0,AV$5*((DATE(YEAR($B487),MONTH($B487),MIN(AV$6,DAY(EOMONTH($B487,0))))&gt;=$B487)*(DATE(YEAR($B487),MONTH($B487),MIN(AV$6,DAY(EOMONTH($B487,0))))&lt;$C487)+(DATE(YEAR($B487),MONTH($B487)+1,MIN(AV$6,DAY(EOMONTH($B487,1))))&gt;=$B487)*(DATE(YEAR($B487),MONTH($B487)+1,MIN(AV$6,DAY(EOMONTH($B487,1))))&lt;$C487)))</f>
        <v>0</v>
      </c>
      <c r="AW487" s="48" t="n">
        <f aca="false">IF(OR(N(AW$5)=0,AW$6=""),0,AW$5*((DATE(YEAR($B487),MONTH($B487),MIN(AW$6,DAY(EOMONTH($B487,0))))&gt;=$B487)*(DATE(YEAR($B487),MONTH($B487),MIN(AW$6,DAY(EOMONTH($B487,0))))&lt;$C487)+(DATE(YEAR($B487),MONTH($B487)+1,MIN(AW$6,DAY(EOMONTH($B487,1))))&gt;=$B487)*(DATE(YEAR($B487),MONTH($B487)+1,MIN(AW$6,DAY(EOMONTH($B487,1))))&lt;$C487)))</f>
        <v>0</v>
      </c>
      <c r="AX487" s="48" t="n">
        <f aca="false">IF(OR(N(AX$5)=0,AX$6=""),0,AX$5*((DATE(YEAR($B487),MONTH($B487),MIN(AX$6,DAY(EOMONTH($B487,0))))&gt;=$B487)*(DATE(YEAR($B487),MONTH($B487),MIN(AX$6,DAY(EOMONTH($B487,0))))&lt;$C487)+(DATE(YEAR($B487),MONTH($B487)+1,MIN(AX$6,DAY(EOMONTH($B487,1))))&gt;=$B487)*(DATE(YEAR($B487),MONTH($B487)+1,MIN(AX$6,DAY(EOMONTH($B487,1))))&lt;$C487)))</f>
        <v>0</v>
      </c>
      <c r="AY487" s="48" t="n">
        <f aca="false">IF(OR(N(AY$5)=0,AY$6=""),0,AY$5*((DATE(YEAR($B487),MONTH($B487),MIN(AY$6,DAY(EOMONTH($B487,0))))&gt;=$B487)*(DATE(YEAR($B487),MONTH($B487),MIN(AY$6,DAY(EOMONTH($B487,0))))&lt;$C487)+(DATE(YEAR($B487),MONTH($B487)+1,MIN(AY$6,DAY(EOMONTH($B487,1))))&gt;=$B487)*(DATE(YEAR($B487),MONTH($B487)+1,MIN(AY$6,DAY(EOMONTH($B487,1))))&lt;$C487)))</f>
        <v>0</v>
      </c>
      <c r="AZ487" s="48" t="n">
        <f aca="false">IF(OR(N(AZ$5)=0,AZ$6=""),0,AZ$5*((DATE(YEAR($B487),MONTH($B487),MIN(AZ$6,DAY(EOMONTH($B487,0))))&gt;=$B487)*(DATE(YEAR($B487),MONTH($B487),MIN(AZ$6,DAY(EOMONTH($B487,0))))&lt;$C487)+(DATE(YEAR($B487),MONTH($B487)+1,MIN(AZ$6,DAY(EOMONTH($B487,1))))&gt;=$B487)*(DATE(YEAR($B487),MONTH($B487)+1,MIN(AZ$6,DAY(EOMONTH($B487,1))))&lt;$C487)))</f>
        <v>0</v>
      </c>
      <c r="BA487" s="48" t="n">
        <f aca="false">IF(OR(N(BA$5)=0,BA$6=""),0,BA$5*((DATE(YEAR($B487),MONTH($B487),MIN(BA$6,DAY(EOMONTH($B487,0))))&gt;=$B487)*(DATE(YEAR($B487),MONTH($B487),MIN(BA$6,DAY(EOMONTH($B487,0))))&lt;$C487)+(DATE(YEAR($B487),MONTH($B487)+1,MIN(BA$6,DAY(EOMONTH($B487,1))))&gt;=$B487)*(DATE(YEAR($B487),MONTH($B487)+1,MIN(BA$6,DAY(EOMONTH($B487,1))))&lt;$C487)))</f>
        <v>0</v>
      </c>
      <c r="BB487" s="48" t="n">
        <f aca="false">IF(OR(N(BB$5)=0,BB$6=""),0,BB$5*((DATE(YEAR($B487),MONTH($B487),MIN(BB$6,DAY(EOMONTH($B487,0))))&gt;=$B487)*(DATE(YEAR($B487),MONTH($B487),MIN(BB$6,DAY(EOMONTH($B487,0))))&lt;$C487)+(DATE(YEAR($B487),MONTH($B487)+1,MIN(BB$6,DAY(EOMONTH($B487,1))))&gt;=$B487)*(DATE(YEAR($B487),MONTH($B487)+1,MIN(BB$6,DAY(EOMONTH($B487,1))))&lt;$C487)))</f>
        <v>0</v>
      </c>
      <c r="BC487" s="48" t="n">
        <f aca="false">IF(OR(N(BC$5)=0,BC$6=""),0,BC$5*((DATE(YEAR($B487),MONTH($B487),MIN(BC$6,DAY(EOMONTH($B487,0))))&gt;=$B487)*(DATE(YEAR($B487),MONTH($B487),MIN(BC$6,DAY(EOMONTH($B487,0))))&lt;$C487)+(DATE(YEAR($B487),MONTH($B487)+1,MIN(BC$6,DAY(EOMONTH($B487,1))))&gt;=$B487)*(DATE(YEAR($B487),MONTH($B487)+1,MIN(BC$6,DAY(EOMONTH($B487,1))))&lt;$C487)))</f>
        <v>0</v>
      </c>
      <c r="BD487" s="48" t="n">
        <f aca="false">IF(OR(N(BD$5)=0,BD$6=""),0,BD$5*((DATE(YEAR($B487),MONTH($B487),MIN(BD$6,DAY(EOMONTH($B487,0))))&gt;=$B487)*(DATE(YEAR($B487),MONTH($B487),MIN(BD$6,DAY(EOMONTH($B487,0))))&lt;$C487)+(DATE(YEAR($B487),MONTH($B487)+1,MIN(BD$6,DAY(EOMONTH($B487,1))))&gt;=$B487)*(DATE(YEAR($B487),MONTH($B487)+1,MIN(BD$6,DAY(EOMONTH($B487,1))))&lt;$C487)))</f>
        <v>0</v>
      </c>
      <c r="BE487" s="48" t="n">
        <f aca="false">IF(OR(N(BE$5)=0,BE$6=""),0,BE$5*((DATE(YEAR($B487),MONTH($B487),MIN(BE$6,DAY(EOMONTH($B487,0))))&gt;=$B487)*(DATE(YEAR($B487),MONTH($B487),MIN(BE$6,DAY(EOMONTH($B487,0))))&lt;$C487)+(DATE(YEAR($B487),MONTH($B487)+1,MIN(BE$6,DAY(EOMONTH($B487,1))))&gt;=$B487)*(DATE(YEAR($B487),MONTH($B487)+1,MIN(BE$6,DAY(EOMONTH($B487,1))))&lt;$C487)))</f>
        <v>0</v>
      </c>
      <c r="BF487" s="48" t="n">
        <f aca="false">IF(OR(N(BF$5)=0,BF$6=""),0,BF$5*((DATE(YEAR($B487),MONTH($B487),MIN(BF$6,DAY(EOMONTH($B487,0))))&gt;=$B487)*(DATE(YEAR($B487),MONTH($B487),MIN(BF$6,DAY(EOMONTH($B487,0))))&lt;$C487)+(DATE(YEAR($B487),MONTH($B487)+1,MIN(BF$6,DAY(EOMONTH($B487,1))))&gt;=$B487)*(DATE(YEAR($B487),MONTH($B487)+1,MIN(BF$6,DAY(EOMONTH($B487,1))))&lt;$C487)))</f>
        <v>0</v>
      </c>
      <c r="BG487" s="48" t="n">
        <f aca="false">IF(OR(N(BG$5)=0,BG$6=""),0,BG$5*((DATE(YEAR($B487),MONTH($B487),MIN(BG$6,DAY(EOMONTH($B487,0))))&gt;=$B487)*(DATE(YEAR($B487),MONTH($B487),MIN(BG$6,DAY(EOMONTH($B487,0))))&lt;$C487)+(DATE(YEAR($B487),MONTH($B487)+1,MIN(BG$6,DAY(EOMONTH($B487,1))))&gt;=$B487)*(DATE(YEAR($B487),MONTH($B487)+1,MIN(BG$6,DAY(EOMONTH($B487,1))))&lt;$C487)))</f>
        <v>0</v>
      </c>
      <c r="BH487" s="48" t="n">
        <f aca="false">IF(OR(N(BH$5)=0,BH$6=""),0,BH$5*((DATE(YEAR($B487),MONTH($B487),MIN(BH$6,DAY(EOMONTH($B487,0))))&gt;=$B487)*(DATE(YEAR($B487),MONTH($B487),MIN(BH$6,DAY(EOMONTH($B487,0))))&lt;$C487)+(DATE(YEAR($B487),MONTH($B487)+1,MIN(BH$6,DAY(EOMONTH($B487,1))))&gt;=$B487)*(DATE(YEAR($B487),MONTH($B487)+1,MIN(BH$6,DAY(EOMONTH($B487,1))))&lt;$C487)))</f>
        <v>0</v>
      </c>
      <c r="BI487" s="48" t="n">
        <f aca="false">IF(OR(N(BI$5)=0,BI$6=""),0,BI$5*((DATE(YEAR($B487),MONTH($B487),MIN(BI$6,DAY(EOMONTH($B487,0))))&gt;=$B487)*(DATE(YEAR($B487),MONTH($B487),MIN(BI$6,DAY(EOMONTH($B487,0))))&lt;$C487)+(DATE(YEAR($B487),MONTH($B487)+1,MIN(BI$6,DAY(EOMONTH($B487,1))))&gt;=$B487)*(DATE(YEAR($B487),MONTH($B487)+1,MIN(BI$6,DAY(EOMONTH($B487,1))))&lt;$C487)))</f>
        <v>0</v>
      </c>
      <c r="BJ487" s="48" t="n">
        <f aca="false">IF(OR(N(BJ$5)=0,BJ$6=""),0,BJ$5*((DATE(YEAR($B487),MONTH($B487),MIN(BJ$6,DAY(EOMONTH($B487,0))))&gt;=$B487)*(DATE(YEAR($B487),MONTH($B487),MIN(BJ$6,DAY(EOMONTH($B487,0))))&lt;$C487)+(DATE(YEAR($B487),MONTH($B487)+1,MIN(BJ$6,DAY(EOMONTH($B487,1))))&gt;=$B487)*(DATE(YEAR($B487),MONTH($B487)+1,MIN(BJ$6,DAY(EOMONTH($B487,1))))&lt;$C487)))</f>
        <v>0</v>
      </c>
      <c r="BK487" s="48" t="n">
        <f aca="false">IF(OR(N(BK$5)=0,BK$6=""),0,BK$5*((DATE(YEAR($B487),MONTH($B487),MIN(BK$6,DAY(EOMONTH($B487,0))))&gt;=$B487)*(DATE(YEAR($B487),MONTH($B487),MIN(BK$6,DAY(EOMONTH($B487,0))))&lt;$C487)+(DATE(YEAR($B487),MONTH($B487)+1,MIN(BK$6,DAY(EOMONTH($B487,1))))&gt;=$B487)*(DATE(YEAR($B487),MONTH($B487)+1,MIN(BK$6,DAY(EOMONTH($B487,1))))&lt;$C487)))</f>
        <v>0</v>
      </c>
      <c r="BL487" s="48" t="n">
        <f aca="false">IF(OR(N(BL$5)=0,BL$6=""),0,BL$5*((DATE(YEAR($B487),MONTH($B487),MIN(BL$6,DAY(EOMONTH($B487,0))))&gt;=$B487)*(DATE(YEAR($B487),MONTH($B487),MIN(BL$6,DAY(EOMONTH($B487,0))))&lt;$C487)+(DATE(YEAR($B487),MONTH($B487)+1,MIN(BL$6,DAY(EOMONTH($B487,1))))&gt;=$B487)*(DATE(YEAR($B487),MONTH($B487)+1,MIN(BL$6,DAY(EOMONTH($B487,1))))&lt;$C487)))</f>
        <v>0</v>
      </c>
      <c r="BM487" s="48" t="n">
        <f aca="false">IF(OR(N(BM$5)=0,BM$6=""),0,BM$5*((DATE(YEAR($B487),MONTH($B487),MIN(BM$6,DAY(EOMONTH($B487,0))))&gt;=$B487)*(DATE(YEAR($B487),MONTH($B487),MIN(BM$6,DAY(EOMONTH($B487,0))))&lt;$C487)+(DATE(YEAR($B487),MONTH($B487)+1,MIN(BM$6,DAY(EOMONTH($B487,1))))&gt;=$B487)*(DATE(YEAR($B487),MONTH($B487)+1,MIN(BM$6,DAY(EOMONTH($B487,1))))&lt;$C487)))</f>
        <v>0</v>
      </c>
      <c r="BN487" s="48" t="n">
        <f aca="false">IF(OR(N(BN$5)=0,BN$6=""),0,BN$5*((DATE(YEAR($B487),MONTH($B487),MIN(BN$6,DAY(EOMONTH($B487,0))))&gt;=$B487)*(DATE(YEAR($B487),MONTH($B487),MIN(BN$6,DAY(EOMONTH($B487,0))))&lt;$C487)+(DATE(YEAR($B487),MONTH($B487)+1,MIN(BN$6,DAY(EOMONTH($B487,1))))&gt;=$B487)*(DATE(YEAR($B487),MONTH($B487)+1,MIN(BN$6,DAY(EOMONTH($B487,1))))&lt;$C487)))</f>
        <v>0</v>
      </c>
      <c r="BO487" s="48" t="n">
        <f aca="false">IF(OR(N(BO$5)=0,BO$6=""),0,BO$5*((DATE(YEAR($B487),MONTH($B487),MIN(BO$6,DAY(EOMONTH($B487,0))))&gt;=$B487)*(DATE(YEAR($B487),MONTH($B487),MIN(BO$6,DAY(EOMONTH($B487,0))))&lt;$C487)+(DATE(YEAR($B487),MONTH($B487)+1,MIN(BO$6,DAY(EOMONTH($B487,1))))&gt;=$B487)*(DATE(YEAR($B487),MONTH($B487)+1,MIN(BO$6,DAY(EOMONTH($B487,1))))&lt;$C487)))</f>
        <v>0</v>
      </c>
      <c r="BP487" s="48" t="n">
        <f aca="false">IF(OR(N(BP$5)=0,BP$6=""),0,BP$5*((DATE(YEAR($B487),MONTH($B487),MIN(BP$6,DAY(EOMONTH($B487,0))))&gt;=$B487)*(DATE(YEAR($B487),MONTH($B487),MIN(BP$6,DAY(EOMONTH($B487,0))))&lt;$C487)+(DATE(YEAR($B487),MONTH($B487)+1,MIN(BP$6,DAY(EOMONTH($B487,1))))&gt;=$B487)*(DATE(YEAR($B487),MONTH($B487)+1,MIN(BP$6,DAY(EOMONTH($B487,1))))&lt;$C487)))</f>
        <v>0</v>
      </c>
      <c r="BQ487" s="48" t="n">
        <f aca="false">IF(OR(N(BQ$5)=0,BQ$6=""),0,BQ$5*((DATE(YEAR($B487),MONTH($B487),MIN(BQ$6,DAY(EOMONTH($B487,0))))&gt;=$B487)*(DATE(YEAR($B487),MONTH($B487),MIN(BQ$6,DAY(EOMONTH($B487,0))))&lt;$C487)+(DATE(YEAR($B487),MONTH($B487)+1,MIN(BQ$6,DAY(EOMONTH($B487,1))))&gt;=$B487)*(DATE(YEAR($B487),MONTH($B487)+1,MIN(BQ$6,DAY(EOMONTH($B487,1))))&lt;$C487)))</f>
        <v>0</v>
      </c>
      <c r="BR487" s="48" t="n">
        <f aca="false">IF(OR(N(BR$5)=0,BR$6=""),0,BR$5*((DATE(YEAR($B487),MONTH($B487),MIN(BR$6,DAY(EOMONTH($B487,0))))&gt;=$B487)*(DATE(YEAR($B487),MONTH($B487),MIN(BR$6,DAY(EOMONTH($B487,0))))&lt;$C487)+(DATE(YEAR($B487),MONTH($B487)+1,MIN(BR$6,DAY(EOMONTH($B487,1))))&gt;=$B487)*(DATE(YEAR($B487),MONTH($B487)+1,MIN(BR$6,DAY(EOMONTH($B487,1))))&lt;$C487)))</f>
        <v>0</v>
      </c>
      <c r="BS487" s="48" t="n">
        <f aca="false">IF(OR(N(BS$5)=0,BS$6=""),0,BS$5*((DATE(YEAR($B487),MONTH($B487),MIN(BS$6,DAY(EOMONTH($B487,0))))&gt;=$B487)*(DATE(YEAR($B487),MONTH($B487),MIN(BS$6,DAY(EOMONTH($B487,0))))&lt;$C487)+(DATE(YEAR($B487),MONTH($B487)+1,MIN(BS$6,DAY(EOMONTH($B487,1))))&gt;=$B487)*(DATE(YEAR($B487),MONTH($B487)+1,MIN(BS$6,DAY(EOMONTH($B487,1))))&lt;$C487)))</f>
        <v>0</v>
      </c>
      <c r="BT487" s="48" t="n">
        <f aca="false">IF(OR(N(BT$5)=0,BT$6=""),0,BT$5*((DATE(YEAR($B487),MONTH($B487),MIN(BT$6,DAY(EOMONTH($B487,0))))&gt;=$B487)*(DATE(YEAR($B487),MONTH($B487),MIN(BT$6,DAY(EOMONTH($B487,0))))&lt;$C487)+(DATE(YEAR($B487),MONTH($B487)+1,MIN(BT$6,DAY(EOMONTH($B487,1))))&gt;=$B487)*(DATE(YEAR($B487),MONTH($B487)+1,MIN(BT$6,DAY(EOMONTH($B487,1))))&lt;$C487)))</f>
        <v>0</v>
      </c>
      <c r="BU487" s="48" t="n">
        <f aca="false">IF(OR(N(BU$5)=0,BU$6=""),0,BU$5*((DATE(YEAR($B487),MONTH($B487),MIN(BU$6,DAY(EOMONTH($B487,0))))&gt;=$B487)*(DATE(YEAR($B487),MONTH($B487),MIN(BU$6,DAY(EOMONTH($B487,0))))&lt;$C487)+(DATE(YEAR($B487),MONTH($B487)+1,MIN(BU$6,DAY(EOMONTH($B487,1))))&gt;=$B487)*(DATE(YEAR($B487),MONTH($B487)+1,MIN(BU$6,DAY(EOMONTH($B487,1))))&lt;$C487)))</f>
        <v>0</v>
      </c>
      <c r="BV487" s="48" t="n">
        <f aca="false">IF(OR(N(BV$5)=0,BV$6=""),0,BV$5*((DATE(YEAR($B487),MONTH($B487),MIN(BV$6,DAY(EOMONTH($B487,0))))&gt;=$B487)*(DATE(YEAR($B487),MONTH($B487),MIN(BV$6,DAY(EOMONTH($B487,0))))&lt;$C487)+(DATE(YEAR($B487),MONTH($B487)+1,MIN(BV$6,DAY(EOMONTH($B487,1))))&gt;=$B487)*(DATE(YEAR($B487),MONTH($B487)+1,MIN(BV$6,DAY(EOMONTH($B487,1))))&lt;$C487)))</f>
        <v>0</v>
      </c>
      <c r="BW487" s="48" t="n">
        <f aca="false">IF(OR(N(BW$5)=0,BW$6=""),0,BW$5*((DATE(YEAR($B487),MONTH($B487),MIN(BW$6,DAY(EOMONTH($B487,0))))&gt;=$B487)*(DATE(YEAR($B487),MONTH($B487),MIN(BW$6,DAY(EOMONTH($B487,0))))&lt;$C487)+(DATE(YEAR($B487),MONTH($B487)+1,MIN(BW$6,DAY(EOMONTH($B487,1))))&gt;=$B487)*(DATE(YEAR($B487),MONTH($B487)+1,MIN(BW$6,DAY(EOMONTH($B487,1))))&lt;$C487)))</f>
        <v>0</v>
      </c>
      <c r="BX487" s="48" t="n">
        <f aca="false">MIN(Z487,(FT486*(1+FT$5/Setup!$C$36)+IF($V487=1,N($F487),0)))</f>
        <v>0</v>
      </c>
      <c r="BY487" s="48" t="n">
        <f aca="false">MIN(AA487,(FU486*(1+FU$5/Setup!$C$36)+IF($V487=2,N($F487),0)))</f>
        <v>0</v>
      </c>
      <c r="BZ487" s="48" t="n">
        <f aca="false">MIN(AB487,(FV486*(1+FV$5/Setup!$C$36)+IF($V487=3,N($F487),0)))</f>
        <v>0</v>
      </c>
      <c r="CA487" s="48" t="n">
        <f aca="false">MIN(AC487,(FW486*(1+FW$5/Setup!$C$36)+IF($V487=4,N($F487),0)))</f>
        <v>0</v>
      </c>
      <c r="CB487" s="48" t="n">
        <f aca="false">MIN(AD487,(FX486*(1+FX$5/Setup!$C$36)+IF($V487=5,N($F487),0)))</f>
        <v>0</v>
      </c>
      <c r="CC487" s="48" t="n">
        <f aca="false">MIN(AE487,(FY486*(1+FY$5/Setup!$C$36)+IF($V487=6,N($F487),0)))</f>
        <v>0</v>
      </c>
      <c r="CD487" s="48" t="n">
        <f aca="false">MIN(AF487,(FZ486*(1+FZ$5/Setup!$C$36)+IF($V487=7,N($F487),0)))</f>
        <v>0</v>
      </c>
      <c r="CE487" s="48" t="n">
        <f aca="false">MIN(AG487,(GA486*(1+GA$5/Setup!$C$36)+IF($V487=8,N($F487),0)))</f>
        <v>0</v>
      </c>
      <c r="CF487" s="48" t="n">
        <f aca="false">MIN(AH487,(GB486*(1+GB$5/Setup!$C$36)+IF($V487=9,N($F487),0)))</f>
        <v>0</v>
      </c>
      <c r="CG487" s="48" t="n">
        <f aca="false">MIN(AI487,(GC486*(1+GC$5/Setup!$C$36)+IF($V487=10,N($F487),0)))</f>
        <v>0</v>
      </c>
      <c r="CH487" s="48" t="n">
        <f aca="false">MIN(AJ487,(GD486*(1+GD$5/Setup!$C$36)+IF($V487=11,N($F487),0)))</f>
        <v>0</v>
      </c>
      <c r="CI487" s="48" t="n">
        <f aca="false">MIN(AK487,(GE486*(1+GE$5/Setup!$C$36)+IF($V487=12,N($F487),0)))</f>
        <v>0</v>
      </c>
      <c r="CJ487" s="48" t="n">
        <f aca="false">MIN(AL487,(GF486*(1+GF$5/Setup!$C$36)+IF($V487=13,N($F487),0)))</f>
        <v>0</v>
      </c>
      <c r="CK487" s="48" t="n">
        <f aca="false">MIN(AM487,(GG486*(1+GG$5/Setup!$C$36)+IF($V487=14,N($F487),0)))</f>
        <v>0</v>
      </c>
      <c r="CL487" s="48" t="n">
        <f aca="false">MIN(AN487,(GH486*(1+GH$5/Setup!$C$36)+IF($V487=15,N($F487),0)))</f>
        <v>0</v>
      </c>
      <c r="CM487" s="48" t="n">
        <f aca="false">MIN(AO487,(GI486*(1+GI$5/Setup!$C$36)+IF($V487=16,N($F487),0)))</f>
        <v>0</v>
      </c>
      <c r="CN487" s="48" t="n">
        <f aca="false">MIN(AP487,(GJ486*(1+GJ$5/Setup!$C$36)+IF($V487=17,N($F487),0)))</f>
        <v>0</v>
      </c>
      <c r="CO487" s="48" t="n">
        <f aca="false">MIN(AQ487,(GK486*(1+GK$5/Setup!$C$36)+IF($V487=18,N($F487),0)))</f>
        <v>0</v>
      </c>
      <c r="CP487" s="48" t="n">
        <f aca="false">MIN(AR487,(GL486*(1+GL$5/Setup!$C$36)+IF($V487=19,N($F487),0)))</f>
        <v>0</v>
      </c>
      <c r="CQ487" s="48" t="n">
        <f aca="false">MIN(AS487,(GM486*(1+GM$5/Setup!$C$36)+IF($V487=20,N($F487),0)))</f>
        <v>0</v>
      </c>
      <c r="CR487" s="48" t="n">
        <f aca="false">MIN(AT487,(GN486*(1+GN$5/Setup!$C$36)+IF($V487=21,N($F487),0)))</f>
        <v>0</v>
      </c>
      <c r="CS487" s="48" t="n">
        <f aca="false">MIN(AU487,(GO486*(1+GO$5/Setup!$C$36)+IF($V487=22,N($F487),0)))</f>
        <v>0</v>
      </c>
      <c r="CT487" s="48" t="n">
        <f aca="false">MIN(AV487,(GP486*(1+GP$5/Setup!$C$36)+IF($V487=23,N($F487),0)))</f>
        <v>0</v>
      </c>
      <c r="CU487" s="48" t="n">
        <f aca="false">MIN(AW487,(GQ486*(1+GQ$5/Setup!$C$36)+IF($V487=24,N($F487),0)))</f>
        <v>0</v>
      </c>
      <c r="CV487" s="48" t="n">
        <f aca="false">MIN(AX487,(GR486*(1+GR$5/Setup!$C$36)+IF($V487=25,N($F487),0)))</f>
        <v>0</v>
      </c>
      <c r="CW487" s="48" t="n">
        <f aca="false">MIN(AY487,(GS486*(1+GS$5/Setup!$C$36)+IF($V487=26,N($F487),0)))</f>
        <v>0</v>
      </c>
      <c r="CX487" s="48" t="n">
        <f aca="false">MIN(AZ487,(GT486*(1+GT$5/Setup!$C$36)+IF($V487=27,N($F487),0)))</f>
        <v>0</v>
      </c>
      <c r="CY487" s="48" t="n">
        <f aca="false">MIN(BA487,(GU486*(1+GU$5/Setup!$C$36)+IF($V487=28,N($F487),0)))</f>
        <v>0</v>
      </c>
      <c r="CZ487" s="48" t="n">
        <f aca="false">MIN(BB487,(GV486*(1+GV$5/Setup!$C$36)+IF($V487=29,N($F487),0)))</f>
        <v>0</v>
      </c>
      <c r="DA487" s="48" t="n">
        <f aca="false">MIN(BC487,(GW486*(1+GW$5/Setup!$C$36)+IF($V487=30,N($F487),0)))</f>
        <v>0</v>
      </c>
      <c r="DB487" s="48" t="n">
        <f aca="false">MIN(BD487,(GX486*(1+GX$5/Setup!$C$36)+IF($V487=31,N($F487),0)))</f>
        <v>0</v>
      </c>
      <c r="DC487" s="48" t="n">
        <f aca="false">MIN(BE487,(GY486*(1+GY$5/Setup!$C$36)+IF($V487=32,N($F487),0)))</f>
        <v>0</v>
      </c>
      <c r="DD487" s="48" t="n">
        <f aca="false">MIN(BF487,(GZ486*(1+GZ$5/Setup!$C$36)+IF($V487=33,N($F487),0)))</f>
        <v>0</v>
      </c>
      <c r="DE487" s="48" t="n">
        <f aca="false">MIN(BG487,(HA486*(1+HA$5/Setup!$C$36)+IF($V487=34,N($F487),0)))</f>
        <v>0</v>
      </c>
      <c r="DF487" s="48" t="n">
        <f aca="false">MIN(BH487,(HB486*(1+HB$5/Setup!$C$36)+IF($V487=35,N($F487),0)))</f>
        <v>0</v>
      </c>
      <c r="DG487" s="48" t="n">
        <f aca="false">MIN(BI487,(HC486*(1+HC$5/Setup!$C$36)+IF($V487=36,N($F487),0)))</f>
        <v>0</v>
      </c>
      <c r="DH487" s="48" t="n">
        <f aca="false">MIN(BJ487,(HD486*(1+HD$5/Setup!$C$36)+IF($V487=37,N($F487),0)))</f>
        <v>0</v>
      </c>
      <c r="DI487" s="48" t="n">
        <f aca="false">MIN(BK487,(HE486*(1+HE$5/Setup!$C$36)+IF($V487=38,N($F487),0)))</f>
        <v>0</v>
      </c>
      <c r="DJ487" s="48" t="n">
        <f aca="false">MIN(BL487,(HF486*(1+HF$5/Setup!$C$36)+IF($V487=39,N($F487),0)))</f>
        <v>0</v>
      </c>
      <c r="DK487" s="48" t="n">
        <f aca="false">MIN(BM487,(HG486*(1+HG$5/Setup!$C$36)+IF($V487=40,N($F487),0)))</f>
        <v>0</v>
      </c>
      <c r="DL487" s="48" t="n">
        <f aca="false">MIN(BN487,(HH486*(1+HH$5/Setup!$C$36)+IF($V487=41,N($F487),0)))</f>
        <v>0</v>
      </c>
      <c r="DM487" s="48" t="n">
        <f aca="false">MIN(BO487,(HI486*(1+HI$5/Setup!$C$36)+IF($V487=42,N($F487),0)))</f>
        <v>0</v>
      </c>
      <c r="DN487" s="48" t="n">
        <f aca="false">MIN(BP487,(HJ486*(1+HJ$5/Setup!$C$36)+IF($V487=43,N($F487),0)))</f>
        <v>0</v>
      </c>
      <c r="DO487" s="48" t="n">
        <f aca="false">MIN(BQ487,(HK486*(1+HK$5/Setup!$C$36)+IF($V487=44,N($F487),0)))</f>
        <v>0</v>
      </c>
      <c r="DP487" s="48" t="n">
        <f aca="false">MIN(BR487,(HL486*(1+HL$5/Setup!$C$36)+IF($V487=45,N($F487),0)))</f>
        <v>0</v>
      </c>
      <c r="DQ487" s="48" t="n">
        <f aca="false">MIN(BS487,(HM486*(1+HM$5/Setup!$C$36)+IF($V487=46,N($F487),0)))</f>
        <v>0</v>
      </c>
      <c r="DR487" s="48" t="n">
        <f aca="false">MIN(BT487,(HN486*(1+HN$5/Setup!$C$36)+IF($V487=47,N($F487),0)))</f>
        <v>0</v>
      </c>
      <c r="DS487" s="48" t="n">
        <f aca="false">MIN(BU487,(HO486*(1+HO$5/Setup!$C$36)+IF($V487=48,N($F487),0)))</f>
        <v>0</v>
      </c>
      <c r="DT487" s="48" t="n">
        <f aca="false">MIN(BV487,(HP486*(1+HP$5/Setup!$C$36)+IF($V487=49,N($F487),0)))</f>
        <v>0</v>
      </c>
      <c r="DU487" s="48" t="n">
        <f aca="false">MIN(BW487,(HQ486*(1+HQ$5/Setup!$C$36)+IF($V487=50,N($F487),0)))</f>
        <v>0</v>
      </c>
      <c r="DV487" s="48" t="n">
        <f aca="false">MIN(MAX((FT486*(1+FT$5/Setup!$C$36)+IF($V487=1,N($F487),0))-BX487,0),MAX($P487-0,0))</f>
        <v>0</v>
      </c>
      <c r="DW487" s="48" t="n">
        <f aca="false">MIN(MAX((FU486*(1+FU$5/Setup!$C$36)+IF($V487=2,N($F487),0))-BY487,0),MAX($P487-SUM(DV487:DV487),0))</f>
        <v>0</v>
      </c>
      <c r="DX487" s="48" t="n">
        <f aca="false">MIN(MAX((FV486*(1+FV$5/Setup!$C$36)+IF($V487=3,N($F487),0))-BZ487,0),MAX($P487-SUM(DV487:DW487),0))</f>
        <v>0</v>
      </c>
      <c r="DY487" s="48" t="n">
        <f aca="false">MIN(MAX((FW486*(1+FW$5/Setup!$C$36)+IF($V487=4,N($F487),0))-CA487,0),MAX($P487-SUM(DV487:DX487),0))</f>
        <v>0</v>
      </c>
      <c r="DZ487" s="48" t="n">
        <f aca="false">MIN(MAX((FX486*(1+FX$5/Setup!$C$36)+IF($V487=5,N($F487),0))-CB487,0),MAX($P487-SUM(DV487:DY487),0))</f>
        <v>0</v>
      </c>
      <c r="EA487" s="48" t="n">
        <f aca="false">MIN(MAX((FY486*(1+FY$5/Setup!$C$36)+IF($V487=6,N($F487),0))-CC487,0),MAX($P487-SUM(DV487:DZ487),0))</f>
        <v>0</v>
      </c>
      <c r="EB487" s="48" t="n">
        <f aca="false">MIN(MAX((FZ486*(1+FZ$5/Setup!$C$36)+IF($V487=7,N($F487),0))-CD487,0),MAX($P487-SUM(DV487:EA487),0))</f>
        <v>0</v>
      </c>
      <c r="EC487" s="48" t="n">
        <f aca="false">MIN(MAX((GA486*(1+GA$5/Setup!$C$36)+IF($V487=8,N($F487),0))-CE487,0),MAX($P487-SUM(DV487:EB487),0))</f>
        <v>0</v>
      </c>
      <c r="ED487" s="48" t="n">
        <f aca="false">MIN(MAX((GB486*(1+GB$5/Setup!$C$36)+IF($V487=9,N($F487),0))-CF487,0),MAX($P487-SUM(DV487:EC487),0))</f>
        <v>0</v>
      </c>
      <c r="EE487" s="48" t="n">
        <f aca="false">MIN(MAX((GC486*(1+GC$5/Setup!$C$36)+IF($V487=10,N($F487),0))-CG487,0),MAX($P487-SUM(DV487:ED487),0))</f>
        <v>0</v>
      </c>
      <c r="EF487" s="48" t="n">
        <f aca="false">MIN(MAX((GD486*(1+GD$5/Setup!$C$36)+IF($V487=11,N($F487),0))-CH487,0),MAX($P487-SUM(DV487:EE487),0))</f>
        <v>0</v>
      </c>
      <c r="EG487" s="48" t="n">
        <f aca="false">MIN(MAX((GE486*(1+GE$5/Setup!$C$36)+IF($V487=12,N($F487),0))-CI487,0),MAX($P487-SUM(DV487:EF487),0))</f>
        <v>0</v>
      </c>
      <c r="EH487" s="48" t="n">
        <f aca="false">MIN(MAX((GF486*(1+GF$5/Setup!$C$36)+IF($V487=13,N($F487),0))-CJ487,0),MAX($P487-SUM(DV487:EG487),0))</f>
        <v>0</v>
      </c>
      <c r="EI487" s="48" t="n">
        <f aca="false">MIN(MAX((GG486*(1+GG$5/Setup!$C$36)+IF($V487=14,N($F487),0))-CK487,0),MAX($P487-SUM(DV487:EH487),0))</f>
        <v>0</v>
      </c>
      <c r="EJ487" s="48" t="n">
        <f aca="false">MIN(MAX((GH486*(1+GH$5/Setup!$C$36)+IF($V487=15,N($F487),0))-CL487,0),MAX($P487-SUM(DV487:EI487),0))</f>
        <v>0</v>
      </c>
      <c r="EK487" s="48" t="n">
        <f aca="false">MIN(MAX((GI486*(1+GI$5/Setup!$C$36)+IF($V487=16,N($F487),0))-CM487,0),MAX($P487-SUM(DV487:EJ487),0))</f>
        <v>0</v>
      </c>
      <c r="EL487" s="48" t="n">
        <f aca="false">MIN(MAX((GJ486*(1+GJ$5/Setup!$C$36)+IF($V487=17,N($F487),0))-CN487,0),MAX($P487-SUM(DV487:EK487),0))</f>
        <v>0</v>
      </c>
      <c r="EM487" s="48" t="n">
        <f aca="false">MIN(MAX((GK486*(1+GK$5/Setup!$C$36)+IF($V487=18,N($F487),0))-CO487,0),MAX($P487-SUM(DV487:EL487),0))</f>
        <v>0</v>
      </c>
      <c r="EN487" s="48" t="n">
        <f aca="false">MIN(MAX((GL486*(1+GL$5/Setup!$C$36)+IF($V487=19,N($F487),0))-CP487,0),MAX($P487-SUM(DV487:EM487),0))</f>
        <v>0</v>
      </c>
      <c r="EO487" s="48" t="n">
        <f aca="false">MIN(MAX((GM486*(1+GM$5/Setup!$C$36)+IF($V487=20,N($F487),0))-CQ487,0),MAX($P487-SUM(DV487:EN487),0))</f>
        <v>0</v>
      </c>
      <c r="EP487" s="48" t="n">
        <f aca="false">MIN(MAX((GN486*(1+GN$5/Setup!$C$36)+IF($V487=21,N($F487),0))-CR487,0),MAX($P487-SUM(DV487:EO487),0))</f>
        <v>0</v>
      </c>
      <c r="EQ487" s="48" t="n">
        <f aca="false">MIN(MAX((GO486*(1+GO$5/Setup!$C$36)+IF($V487=22,N($F487),0))-CS487,0),MAX($P487-SUM(DV487:EP487),0))</f>
        <v>0</v>
      </c>
      <c r="ER487" s="48" t="n">
        <f aca="false">MIN(MAX((GP486*(1+GP$5/Setup!$C$36)+IF($V487=23,N($F487),0))-CT487,0),MAX($P487-SUM(DV487:EQ487),0))</f>
        <v>0</v>
      </c>
      <c r="ES487" s="48" t="n">
        <f aca="false">MIN(MAX((GQ486*(1+GQ$5/Setup!$C$36)+IF($V487=24,N($F487),0))-CU487,0),MAX($P487-SUM(DV487:ER487),0))</f>
        <v>0</v>
      </c>
      <c r="ET487" s="48" t="n">
        <f aca="false">MIN(MAX((GR486*(1+GR$5/Setup!$C$36)+IF($V487=25,N($F487),0))-CV487,0),MAX($P487-SUM(DV487:ES487),0))</f>
        <v>0</v>
      </c>
      <c r="EU487" s="48" t="n">
        <f aca="false">MIN(MAX((GS486*(1+GS$5/Setup!$C$36)+IF($V487=26,N($F487),0))-CW487,0),MAX($P487-SUM(DV487:ET487),0))</f>
        <v>0</v>
      </c>
      <c r="EV487" s="48" t="n">
        <f aca="false">MIN(MAX((GT486*(1+GT$5/Setup!$C$36)+IF($V487=27,N($F487),0))-CX487,0),MAX($P487-SUM(DV487:EU487),0))</f>
        <v>0</v>
      </c>
      <c r="EW487" s="48" t="n">
        <f aca="false">MIN(MAX((GU486*(1+GU$5/Setup!$C$36)+IF($V487=28,N($F487),0))-CY487,0),MAX($P487-SUM(DV487:EV487),0))</f>
        <v>0</v>
      </c>
      <c r="EX487" s="48" t="n">
        <f aca="false">MIN(MAX((GV486*(1+GV$5/Setup!$C$36)+IF($V487=29,N($F487),0))-CZ487,0),MAX($P487-SUM(DV487:EW487),0))</f>
        <v>0</v>
      </c>
      <c r="EY487" s="48" t="n">
        <f aca="false">MIN(MAX((GW486*(1+GW$5/Setup!$C$36)+IF($V487=30,N($F487),0))-DA487,0),MAX($P487-SUM(DV487:EX487),0))</f>
        <v>0</v>
      </c>
      <c r="EZ487" s="48" t="n">
        <f aca="false">MIN(MAX((GX486*(1+GX$5/Setup!$C$36)+IF($V487=31,N($F487),0))-DB487,0),MAX($P487-SUM(DV487:EY487),0))</f>
        <v>0</v>
      </c>
      <c r="FA487" s="48" t="n">
        <f aca="false">MIN(MAX((GY486*(1+GY$5/Setup!$C$36)+IF($V487=32,N($F487),0))-DC487,0),MAX($P487-SUM(DV487:EZ487),0))</f>
        <v>0</v>
      </c>
      <c r="FB487" s="48" t="n">
        <f aca="false">MIN(MAX((GZ486*(1+GZ$5/Setup!$C$36)+IF($V487=33,N($F487),0))-DD487,0),MAX($P487-SUM(DV487:FA487),0))</f>
        <v>0</v>
      </c>
      <c r="FC487" s="48" t="n">
        <f aca="false">MIN(MAX((HA486*(1+HA$5/Setup!$C$36)+IF($V487=34,N($F487),0))-DE487,0),MAX($P487-SUM(DV487:FB487),0))</f>
        <v>0</v>
      </c>
      <c r="FD487" s="48" t="n">
        <f aca="false">MIN(MAX((HB486*(1+HB$5/Setup!$C$36)+IF($V487=35,N($F487),0))-DF487,0),MAX($P487-SUM(DV487:FC487),0))</f>
        <v>0</v>
      </c>
      <c r="FE487" s="48" t="n">
        <f aca="false">MIN(MAX((HC486*(1+HC$5/Setup!$C$36)+IF($V487=36,N($F487),0))-DG487,0),MAX($P487-SUM(DV487:FD487),0))</f>
        <v>0</v>
      </c>
      <c r="FF487" s="48" t="n">
        <f aca="false">MIN(MAX((HD486*(1+HD$5/Setup!$C$36)+IF($V487=37,N($F487),0))-DH487,0),MAX($P487-SUM(DV487:FE487),0))</f>
        <v>0</v>
      </c>
      <c r="FG487" s="48" t="n">
        <f aca="false">MIN(MAX((HE486*(1+HE$5/Setup!$C$36)+IF($V487=38,N($F487),0))-DI487,0),MAX($P487-SUM(DV487:FF487),0))</f>
        <v>0</v>
      </c>
      <c r="FH487" s="48" t="n">
        <f aca="false">MIN(MAX((HF486*(1+HF$5/Setup!$C$36)+IF($V487=39,N($F487),0))-DJ487,0),MAX($P487-SUM(DV487:FG487),0))</f>
        <v>0</v>
      </c>
      <c r="FI487" s="48" t="n">
        <f aca="false">MIN(MAX((HG486*(1+HG$5/Setup!$C$36)+IF($V487=40,N($F487),0))-DK487,0),MAX($P487-SUM(DV487:FH487),0))</f>
        <v>0</v>
      </c>
      <c r="FJ487" s="48" t="n">
        <f aca="false">MIN(MAX((HH486*(1+HH$5/Setup!$C$36)+IF($V487=41,N($F487),0))-DL487,0),MAX($P487-SUM(DV487:FI487),0))</f>
        <v>0</v>
      </c>
      <c r="FK487" s="48" t="n">
        <f aca="false">MIN(MAX((HI486*(1+HI$5/Setup!$C$36)+IF($V487=42,N($F487),0))-DM487,0),MAX($P487-SUM(DV487:FJ487),0))</f>
        <v>0</v>
      </c>
      <c r="FL487" s="48" t="n">
        <f aca="false">MIN(MAX((HJ486*(1+HJ$5/Setup!$C$36)+IF($V487=43,N($F487),0))-DN487,0),MAX($P487-SUM(DV487:FK487),0))</f>
        <v>0</v>
      </c>
      <c r="FM487" s="48" t="n">
        <f aca="false">MIN(MAX((HK486*(1+HK$5/Setup!$C$36)+IF($V487=44,N($F487),0))-DO487,0),MAX($P487-SUM(DV487:FL487),0))</f>
        <v>0</v>
      </c>
      <c r="FN487" s="48" t="n">
        <f aca="false">MIN(MAX((HL486*(1+HL$5/Setup!$C$36)+IF($V487=45,N($F487),0))-DP487,0),MAX($P487-SUM(DV487:FM487),0))</f>
        <v>0</v>
      </c>
      <c r="FO487" s="48" t="n">
        <f aca="false">MIN(MAX((HM486*(1+HM$5/Setup!$C$36)+IF($V487=46,N($F487),0))-DQ487,0),MAX($P487-SUM(DV487:FN487),0))</f>
        <v>0</v>
      </c>
      <c r="FP487" s="48" t="n">
        <f aca="false">MIN(MAX((HN486*(1+HN$5/Setup!$C$36)+IF($V487=47,N($F487),0))-DR487,0),MAX($P487-SUM(DV487:FO487),0))</f>
        <v>0</v>
      </c>
      <c r="FQ487" s="48" t="n">
        <f aca="false">MIN(MAX((HO486*(1+HO$5/Setup!$C$36)+IF($V487=48,N($F487),0))-DS487,0),MAX($P487-SUM(DV487:FP487),0))</f>
        <v>0</v>
      </c>
      <c r="FR487" s="48" t="n">
        <f aca="false">MIN(MAX((HP486*(1+HP$5/Setup!$C$36)+IF($V487=49,N($F487),0))-DT487,0),MAX($P487-SUM(DV487:FQ487),0))</f>
        <v>0</v>
      </c>
      <c r="FS487" s="48" t="n">
        <f aca="false">MIN(MAX((HQ486*(1+HQ$5/Setup!$C$36)+IF($V487=50,N($F487),0))-DU487,0),MAX($P487-SUM(DV487:FR487),0))</f>
        <v>0</v>
      </c>
      <c r="FT487" s="48" t="n">
        <f aca="false">IF((FT486*(1+FT$5/Setup!$C$36)+IF($V487=1,N($F487),0))-BX487-DV487&lt;0.005,0,(FT486*(1+FT$5/Setup!$C$36)+IF($V487=1,N($F487),0))-BX487-DV487)</f>
        <v>0</v>
      </c>
      <c r="FU487" s="48" t="n">
        <f aca="false">IF((FU486*(1+FU$5/Setup!$C$36)+IF($V487=2,N($F487),0))-BY487-DW487&lt;0.005,0,(FU486*(1+FU$5/Setup!$C$36)+IF($V487=2,N($F487),0))-BY487-DW487)</f>
        <v>0</v>
      </c>
      <c r="FV487" s="48" t="n">
        <f aca="false">IF((FV486*(1+FV$5/Setup!$C$36)+IF($V487=3,N($F487),0))-BZ487-DX487&lt;0.005,0,(FV486*(1+FV$5/Setup!$C$36)+IF($V487=3,N($F487),0))-BZ487-DX487)</f>
        <v>0</v>
      </c>
      <c r="FW487" s="48" t="n">
        <f aca="false">IF((FW486*(1+FW$5/Setup!$C$36)+IF($V487=4,N($F487),0))-CA487-DY487&lt;0.005,0,(FW486*(1+FW$5/Setup!$C$36)+IF($V487=4,N($F487),0))-CA487-DY487)</f>
        <v>0</v>
      </c>
      <c r="FX487" s="48" t="n">
        <f aca="false">IF((FX486*(1+FX$5/Setup!$C$36)+IF($V487=5,N($F487),0))-CB487-DZ487&lt;0.005,0,(FX486*(1+FX$5/Setup!$C$36)+IF($V487=5,N($F487),0))-CB487-DZ487)</f>
        <v>0</v>
      </c>
      <c r="FY487" s="48" t="n">
        <f aca="false">IF((FY486*(1+FY$5/Setup!$C$36)+IF($V487=6,N($F487),0))-CC487-EA487&lt;0.005,0,(FY486*(1+FY$5/Setup!$C$36)+IF($V487=6,N($F487),0))-CC487-EA487)</f>
        <v>0</v>
      </c>
      <c r="FZ487" s="48" t="n">
        <f aca="false">IF((FZ486*(1+FZ$5/Setup!$C$36)+IF($V487=7,N($F487),0))-CD487-EB487&lt;0.005,0,(FZ486*(1+FZ$5/Setup!$C$36)+IF($V487=7,N($F487),0))-CD487-EB487)</f>
        <v>0</v>
      </c>
      <c r="GA487" s="48" t="n">
        <f aca="false">IF((GA486*(1+GA$5/Setup!$C$36)+IF($V487=8,N($F487),0))-CE487-EC487&lt;0.005,0,(GA486*(1+GA$5/Setup!$C$36)+IF($V487=8,N($F487),0))-CE487-EC487)</f>
        <v>0</v>
      </c>
      <c r="GB487" s="48" t="n">
        <f aca="false">IF((GB486*(1+GB$5/Setup!$C$36)+IF($V487=9,N($F487),0))-CF487-ED487&lt;0.005,0,(GB486*(1+GB$5/Setup!$C$36)+IF($V487=9,N($F487),0))-CF487-ED487)</f>
        <v>0</v>
      </c>
      <c r="GC487" s="48" t="n">
        <f aca="false">IF((GC486*(1+GC$5/Setup!$C$36)+IF($V487=10,N($F487),0))-CG487-EE487&lt;0.005,0,(GC486*(1+GC$5/Setup!$C$36)+IF($V487=10,N($F487),0))-CG487-EE487)</f>
        <v>0</v>
      </c>
      <c r="GD487" s="48" t="n">
        <f aca="false">IF((GD486*(1+GD$5/Setup!$C$36)+IF($V487=11,N($F487),0))-CH487-EF487&lt;0.005,0,(GD486*(1+GD$5/Setup!$C$36)+IF($V487=11,N($F487),0))-CH487-EF487)</f>
        <v>0</v>
      </c>
      <c r="GE487" s="48" t="n">
        <f aca="false">IF((GE486*(1+GE$5/Setup!$C$36)+IF($V487=12,N($F487),0))-CI487-EG487&lt;0.005,0,(GE486*(1+GE$5/Setup!$C$36)+IF($V487=12,N($F487),0))-CI487-EG487)</f>
        <v>0</v>
      </c>
      <c r="GF487" s="48" t="n">
        <f aca="false">IF((GF486*(1+GF$5/Setup!$C$36)+IF($V487=13,N($F487),0))-CJ487-EH487&lt;0.005,0,(GF486*(1+GF$5/Setup!$C$36)+IF($V487=13,N($F487),0))-CJ487-EH487)</f>
        <v>0</v>
      </c>
      <c r="GG487" s="48" t="n">
        <f aca="false">IF((GG486*(1+GG$5/Setup!$C$36)+IF($V487=14,N($F487),0))-CK487-EI487&lt;0.005,0,(GG486*(1+GG$5/Setup!$C$36)+IF($V487=14,N($F487),0))-CK487-EI487)</f>
        <v>0</v>
      </c>
      <c r="GH487" s="48" t="n">
        <f aca="false">IF((GH486*(1+GH$5/Setup!$C$36)+IF($V487=15,N($F487),0))-CL487-EJ487&lt;0.005,0,(GH486*(1+GH$5/Setup!$C$36)+IF($V487=15,N($F487),0))-CL487-EJ487)</f>
        <v>0</v>
      </c>
      <c r="GI487" s="48" t="n">
        <f aca="false">IF((GI486*(1+GI$5/Setup!$C$36)+IF($V487=16,N($F487),0))-CM487-EK487&lt;0.005,0,(GI486*(1+GI$5/Setup!$C$36)+IF($V487=16,N($F487),0))-CM487-EK487)</f>
        <v>0</v>
      </c>
      <c r="GJ487" s="48" t="n">
        <f aca="false">IF((GJ486*(1+GJ$5/Setup!$C$36)+IF($V487=17,N($F487),0))-CN487-EL487&lt;0.005,0,(GJ486*(1+GJ$5/Setup!$C$36)+IF($V487=17,N($F487),0))-CN487-EL487)</f>
        <v>0</v>
      </c>
      <c r="GK487" s="48" t="n">
        <f aca="false">IF((GK486*(1+GK$5/Setup!$C$36)+IF($V487=18,N($F487),0))-CO487-EM487&lt;0.005,0,(GK486*(1+GK$5/Setup!$C$36)+IF($V487=18,N($F487),0))-CO487-EM487)</f>
        <v>0</v>
      </c>
      <c r="GL487" s="48" t="n">
        <f aca="false">IF((GL486*(1+GL$5/Setup!$C$36)+IF($V487=19,N($F487),0))-CP487-EN487&lt;0.005,0,(GL486*(1+GL$5/Setup!$C$36)+IF($V487=19,N($F487),0))-CP487-EN487)</f>
        <v>0</v>
      </c>
      <c r="GM487" s="48" t="n">
        <f aca="false">IF((GM486*(1+GM$5/Setup!$C$36)+IF($V487=20,N($F487),0))-CQ487-EO487&lt;0.005,0,(GM486*(1+GM$5/Setup!$C$36)+IF($V487=20,N($F487),0))-CQ487-EO487)</f>
        <v>0</v>
      </c>
      <c r="GN487" s="48" t="n">
        <f aca="false">IF((GN486*(1+GN$5/Setup!$C$36)+IF($V487=21,N($F487),0))-CR487-EP487&lt;0.005,0,(GN486*(1+GN$5/Setup!$C$36)+IF($V487=21,N($F487),0))-CR487-EP487)</f>
        <v>0</v>
      </c>
      <c r="GO487" s="48" t="n">
        <f aca="false">IF((GO486*(1+GO$5/Setup!$C$36)+IF($V487=22,N($F487),0))-CS487-EQ487&lt;0.005,0,(GO486*(1+GO$5/Setup!$C$36)+IF($V487=22,N($F487),0))-CS487-EQ487)</f>
        <v>0</v>
      </c>
      <c r="GP487" s="48" t="n">
        <f aca="false">IF((GP486*(1+GP$5/Setup!$C$36)+IF($V487=23,N($F487),0))-CT487-ER487&lt;0.005,0,(GP486*(1+GP$5/Setup!$C$36)+IF($V487=23,N($F487),0))-CT487-ER487)</f>
        <v>0</v>
      </c>
      <c r="GQ487" s="48" t="n">
        <f aca="false">IF((GQ486*(1+GQ$5/Setup!$C$36)+IF($V487=24,N($F487),0))-CU487-ES487&lt;0.005,0,(GQ486*(1+GQ$5/Setup!$C$36)+IF($V487=24,N($F487),0))-CU487-ES487)</f>
        <v>0</v>
      </c>
      <c r="GR487" s="48" t="n">
        <f aca="false">IF((GR486*(1+GR$5/Setup!$C$36)+IF($V487=25,N($F487),0))-CV487-ET487&lt;0.005,0,(GR486*(1+GR$5/Setup!$C$36)+IF($V487=25,N($F487),0))-CV487-ET487)</f>
        <v>0</v>
      </c>
      <c r="GS487" s="48" t="n">
        <f aca="false">IF((GS486*(1+GS$5/Setup!$C$36)+IF($V487=26,N($F487),0))-CW487-EU487&lt;0.005,0,(GS486*(1+GS$5/Setup!$C$36)+IF($V487=26,N($F487),0))-CW487-EU487)</f>
        <v>0</v>
      </c>
      <c r="GT487" s="48" t="n">
        <f aca="false">IF((GT486*(1+GT$5/Setup!$C$36)+IF($V487=27,N($F487),0))-CX487-EV487&lt;0.005,0,(GT486*(1+GT$5/Setup!$C$36)+IF($V487=27,N($F487),0))-CX487-EV487)</f>
        <v>0</v>
      </c>
      <c r="GU487" s="48" t="n">
        <f aca="false">IF((GU486*(1+GU$5/Setup!$C$36)+IF($V487=28,N($F487),0))-CY487-EW487&lt;0.005,0,(GU486*(1+GU$5/Setup!$C$36)+IF($V487=28,N($F487),0))-CY487-EW487)</f>
        <v>0</v>
      </c>
      <c r="GV487" s="48" t="n">
        <f aca="false">IF((GV486*(1+GV$5/Setup!$C$36)+IF($V487=29,N($F487),0))-CZ487-EX487&lt;0.005,0,(GV486*(1+GV$5/Setup!$C$36)+IF($V487=29,N($F487),0))-CZ487-EX487)</f>
        <v>0</v>
      </c>
      <c r="GW487" s="48" t="n">
        <f aca="false">IF((GW486*(1+GW$5/Setup!$C$36)+IF($V487=30,N($F487),0))-DA487-EY487&lt;0.005,0,(GW486*(1+GW$5/Setup!$C$36)+IF($V487=30,N($F487),0))-DA487-EY487)</f>
        <v>0</v>
      </c>
      <c r="GX487" s="48" t="n">
        <f aca="false">IF((GX486*(1+GX$5/Setup!$C$36)+IF($V487=31,N($F487),0))-DB487-EZ487&lt;0.005,0,(GX486*(1+GX$5/Setup!$C$36)+IF($V487=31,N($F487),0))-DB487-EZ487)</f>
        <v>0</v>
      </c>
      <c r="GY487" s="48" t="n">
        <f aca="false">IF((GY486*(1+GY$5/Setup!$C$36)+IF($V487=32,N($F487),0))-DC487-FA487&lt;0.005,0,(GY486*(1+GY$5/Setup!$C$36)+IF($V487=32,N($F487),0))-DC487-FA487)</f>
        <v>0</v>
      </c>
      <c r="GZ487" s="48" t="n">
        <f aca="false">IF((GZ486*(1+GZ$5/Setup!$C$36)+IF($V487=33,N($F487),0))-DD487-FB487&lt;0.005,0,(GZ486*(1+GZ$5/Setup!$C$36)+IF($V487=33,N($F487),0))-DD487-FB487)</f>
        <v>0</v>
      </c>
      <c r="HA487" s="48" t="n">
        <f aca="false">IF((HA486*(1+HA$5/Setup!$C$36)+IF($V487=34,N($F487),0))-DE487-FC487&lt;0.005,0,(HA486*(1+HA$5/Setup!$C$36)+IF($V487=34,N($F487),0))-DE487-FC487)</f>
        <v>0</v>
      </c>
      <c r="HB487" s="48" t="n">
        <f aca="false">IF((HB486*(1+HB$5/Setup!$C$36)+IF($V487=35,N($F487),0))-DF487-FD487&lt;0.005,0,(HB486*(1+HB$5/Setup!$C$36)+IF($V487=35,N($F487),0))-DF487-FD487)</f>
        <v>0</v>
      </c>
      <c r="HC487" s="48" t="n">
        <f aca="false">IF((HC486*(1+HC$5/Setup!$C$36)+IF($V487=36,N($F487),0))-DG487-FE487&lt;0.005,0,(HC486*(1+HC$5/Setup!$C$36)+IF($V487=36,N($F487),0))-DG487-FE487)</f>
        <v>0</v>
      </c>
      <c r="HD487" s="48" t="n">
        <f aca="false">IF((HD486*(1+HD$5/Setup!$C$36)+IF($V487=37,N($F487),0))-DH487-FF487&lt;0.005,0,(HD486*(1+HD$5/Setup!$C$36)+IF($V487=37,N($F487),0))-DH487-FF487)</f>
        <v>0</v>
      </c>
      <c r="HE487" s="48" t="n">
        <f aca="false">IF((HE486*(1+HE$5/Setup!$C$36)+IF($V487=38,N($F487),0))-DI487-FG487&lt;0.005,0,(HE486*(1+HE$5/Setup!$C$36)+IF($V487=38,N($F487),0))-DI487-FG487)</f>
        <v>0</v>
      </c>
      <c r="HF487" s="48" t="n">
        <f aca="false">IF((HF486*(1+HF$5/Setup!$C$36)+IF($V487=39,N($F487),0))-DJ487-FH487&lt;0.005,0,(HF486*(1+HF$5/Setup!$C$36)+IF($V487=39,N($F487),0))-DJ487-FH487)</f>
        <v>0</v>
      </c>
      <c r="HG487" s="48" t="n">
        <f aca="false">IF((HG486*(1+HG$5/Setup!$C$36)+IF($V487=40,N($F487),0))-DK487-FI487&lt;0.005,0,(HG486*(1+HG$5/Setup!$C$36)+IF($V487=40,N($F487),0))-DK487-FI487)</f>
        <v>0</v>
      </c>
      <c r="HH487" s="48" t="n">
        <f aca="false">IF((HH486*(1+HH$5/Setup!$C$36)+IF($V487=41,N($F487),0))-DL487-FJ487&lt;0.005,0,(HH486*(1+HH$5/Setup!$C$36)+IF($V487=41,N($F487),0))-DL487-FJ487)</f>
        <v>0</v>
      </c>
      <c r="HI487" s="48" t="n">
        <f aca="false">IF((HI486*(1+HI$5/Setup!$C$36)+IF($V487=42,N($F487),0))-DM487-FK487&lt;0.005,0,(HI486*(1+HI$5/Setup!$C$36)+IF($V487=42,N($F487),0))-DM487-FK487)</f>
        <v>0</v>
      </c>
      <c r="HJ487" s="48" t="n">
        <f aca="false">IF((HJ486*(1+HJ$5/Setup!$C$36)+IF($V487=43,N($F487),0))-DN487-FL487&lt;0.005,0,(HJ486*(1+HJ$5/Setup!$C$36)+IF($V487=43,N($F487),0))-DN487-FL487)</f>
        <v>0</v>
      </c>
      <c r="HK487" s="48" t="n">
        <f aca="false">IF((HK486*(1+HK$5/Setup!$C$36)+IF($V487=44,N($F487),0))-DO487-FM487&lt;0.005,0,(HK486*(1+HK$5/Setup!$C$36)+IF($V487=44,N($F487),0))-DO487-FM487)</f>
        <v>0</v>
      </c>
      <c r="HL487" s="48" t="n">
        <f aca="false">IF((HL486*(1+HL$5/Setup!$C$36)+IF($V487=45,N($F487),0))-DP487-FN487&lt;0.005,0,(HL486*(1+HL$5/Setup!$C$36)+IF($V487=45,N($F487),0))-DP487-FN487)</f>
        <v>0</v>
      </c>
      <c r="HM487" s="48" t="n">
        <f aca="false">IF((HM486*(1+HM$5/Setup!$C$36)+IF($V487=46,N($F487),0))-DQ487-FO487&lt;0.005,0,(HM486*(1+HM$5/Setup!$C$36)+IF($V487=46,N($F487),0))-DQ487-FO487)</f>
        <v>0</v>
      </c>
      <c r="HN487" s="48" t="n">
        <f aca="false">IF((HN486*(1+HN$5/Setup!$C$36)+IF($V487=47,N($F487),0))-DR487-FP487&lt;0.005,0,(HN486*(1+HN$5/Setup!$C$36)+IF($V487=47,N($F487),0))-DR487-FP487)</f>
        <v>0</v>
      </c>
      <c r="HO487" s="48" t="n">
        <f aca="false">IF((HO486*(1+HO$5/Setup!$C$36)+IF($V487=48,N($F487),0))-DS487-FQ487&lt;0.005,0,(HO486*(1+HO$5/Setup!$C$36)+IF($V487=48,N($F487),0))-DS487-FQ487)</f>
        <v>0</v>
      </c>
      <c r="HP487" s="48" t="n">
        <f aca="false">IF((HP486*(1+HP$5/Setup!$C$36)+IF($V487=49,N($F487),0))-DT487-FR487&lt;0.005,0,(HP486*(1+HP$5/Setup!$C$36)+IF($V487=49,N($F487),0))-DT487-FR487)</f>
        <v>0</v>
      </c>
      <c r="HQ487" s="48" t="n">
        <f aca="false">IF((HQ486*(1+HQ$5/Setup!$C$36)+IF($V487=50,N($F487),0))-DU487-FS487&lt;0.005,0,(HQ486*(1+HQ$5/Setup!$C$36)+IF($V487=50,N($F487),0))-DU487-FS487)</f>
        <v>0</v>
      </c>
    </row>
    <row r="488" customFormat="false" ht="15" hidden="false" customHeight="false" outlineLevel="0" collapsed="false">
      <c r="A488" s="44" t="n">
        <v>480</v>
      </c>
      <c r="B488" s="45" t="n">
        <f aca="false">IF(Setup!$C$7="Every month",EDATE(Setup!$C$8,($A488-1)),IF(Setup!$C$7="Twice a month",DATE(YEAR(Setup!$C$8),MONTH(Setup!$C$8)+INT((($A488-1)+Setup!$C$41)/2),MIN(IF(MOD(($A488-1)+Setup!$C$41,2)=0,Setup!$C$39,Setup!$C$40),DAY(EOMONTH(DATE(YEAR(Setup!$C$8),MONTH(Setup!$C$8)+INT((($A488-1)+Setup!$C$41)/2),1),0)))),Setup!$C$8+($A488-1)*IF(Setup!$C$7="Every week",7,14)))</f>
        <v>53031</v>
      </c>
      <c r="C488" s="45" t="n">
        <f aca="false">IF(Setup!$C$7="Every month",EDATE(Setup!$C$8,$A488),IF(Setup!$C$7="Twice a month",DATE(YEAR(Setup!$C$8),MONTH(Setup!$C$8)+INT(($A488+Setup!$C$41)/2),MIN(IF(MOD($A488+Setup!$C$41,2)=0,Setup!$C$39,Setup!$C$40),DAY(EOMONTH(DATE(YEAR(Setup!$C$8),MONTH(Setup!$C$8)+INT(($A488+Setup!$C$41)/2),1),0)))),Setup!$C$8+$A488*IF(Setup!$C$7="Every week",7,14)))</f>
        <v>53045</v>
      </c>
      <c r="D488" s="46"/>
      <c r="E488" s="47"/>
      <c r="F488" s="47"/>
      <c r="G488" s="47"/>
      <c r="H488" s="47"/>
      <c r="I488" s="48" t="n">
        <f aca="false">N(Setup!$C$11)+N(E488)</f>
        <v>100</v>
      </c>
      <c r="J488" s="48" t="n">
        <f aca="false">MIN(Setup!$C$37,MAX(I488,0))</f>
        <v>9.23076923076923</v>
      </c>
      <c r="K488" s="48" t="n">
        <f aca="false">MIN(MAX(N(Setup!$C$14)-L487,0),MAX(I488-J488,0))</f>
        <v>0</v>
      </c>
      <c r="L488" s="48" t="n">
        <f aca="false">L487+K488-N(G488)</f>
        <v>500</v>
      </c>
      <c r="M488" s="48" t="n">
        <f aca="false">M487+J488-N(H488)</f>
        <v>4430.76923076921</v>
      </c>
      <c r="N488" s="48" t="n">
        <f aca="false">SUM(BX488:DU488)</f>
        <v>0</v>
      </c>
      <c r="O488" s="48" t="n">
        <f aca="false">SUM(Z488:BW488)-N488</f>
        <v>65</v>
      </c>
      <c r="P488" s="48" t="n">
        <f aca="false">MAX(I488-J488-K488,0)+O488</f>
        <v>155.769230769231</v>
      </c>
      <c r="Q488" s="48" t="n">
        <f aca="false">SUM(DV488:FS488)</f>
        <v>0</v>
      </c>
      <c r="R488" s="49" t="n">
        <f aca="false">N488+J488+K488+Q488</f>
        <v>9.23076923076923</v>
      </c>
      <c r="S488" s="48" t="n">
        <f aca="false">T488-T487-N(F488)+N488+Q488</f>
        <v>0</v>
      </c>
      <c r="T488" s="49" t="n">
        <f aca="false">SUM(FT488:HQ488)</f>
        <v>0</v>
      </c>
      <c r="U488" s="44" t="str">
        <f aca="false">IF(T487&lt;0.005,"",INDEX(Helpers!$C$2:$C$51,IF(_xlfn.MINIFS($DV$6:$FS$6,DV488:FS488,"&gt;0.005")=0,V488,_xlfn.MINIFS($DV$6:$FS$6,DV488:FS488,"&gt;0.005"))))</f>
        <v/>
      </c>
      <c r="V488" s="44" t="n">
        <f aca="false">IF(_xlfn.MINIFS($FT$6:$HQ$6,FT487:HQ487,"&gt;0.005")=0,1,_xlfn.MINIFS($FT$6:$HQ$6,FT487:HQ487,"&gt;0.005"))</f>
        <v>1</v>
      </c>
      <c r="W488" s="44" t="n">
        <f aca="false">IF(AND(D488&lt;&gt;"Paid",T487&gt;0.005),1,0)</f>
        <v>0</v>
      </c>
      <c r="X488" s="48" t="n">
        <f aca="false">SUMPRODUCT(((Helpers!$G$2:$G$51*(1+(Helpers!$D$2:$D$51+0.000000001)/12)^(($B488-Setup!$C$8)/(365.25/12))-Helpers!$E$2:$E$51*((1+(Helpers!$D$2:$D$51+0.000000001)/12)^(($B488-Setup!$C$8)/(365.25/12))-1)/((Helpers!$D$2:$D$51+0.000000001)/12))&gt;0)*(Helpers!$G$2:$G$51*(1+(Helpers!$D$2:$D$51+0.000000001)/12)^(($B488-Setup!$C$8)/(365.25/12))-Helpers!$E$2:$E$51*((1+(Helpers!$D$2:$D$51+0.000000001)/12)^(($B488-Setup!$C$8)/(365.25/12))-1)/((Helpers!$D$2:$D$51+0.000000001)/12)))</f>
        <v>0</v>
      </c>
      <c r="Y488" s="48"/>
      <c r="Z488" s="48" t="n">
        <f aca="false">IF(OR(N(Z$5)=0,Z$6=""),0,Z$5*((DATE(YEAR($B488),MONTH($B488),MIN(Z$6,DAY(EOMONTH($B488,0))))&gt;=$B488)*(DATE(YEAR($B488),MONTH($B488),MIN(Z$6,DAY(EOMONTH($B488,0))))&lt;$C488)+(DATE(YEAR($B488),MONTH($B488)+1,MIN(Z$6,DAY(EOMONTH($B488,1))))&gt;=$B488)*(DATE(YEAR($B488),MONTH($B488)+1,MIN(Z$6,DAY(EOMONTH($B488,1))))&lt;$C488)))</f>
        <v>25</v>
      </c>
      <c r="AA488" s="48" t="n">
        <f aca="false">IF(OR(N(AA$5)=0,AA$6=""),0,AA$5*((DATE(YEAR($B488),MONTH($B488),MIN(AA$6,DAY(EOMONTH($B488,0))))&gt;=$B488)*(DATE(YEAR($B488),MONTH($B488),MIN(AA$6,DAY(EOMONTH($B488,0))))&lt;$C488)+(DATE(YEAR($B488),MONTH($B488)+1,MIN(AA$6,DAY(EOMONTH($B488,1))))&gt;=$B488)*(DATE(YEAR($B488),MONTH($B488)+1,MIN(AA$6,DAY(EOMONTH($B488,1))))&lt;$C488)))</f>
        <v>40</v>
      </c>
      <c r="AB488" s="48" t="n">
        <f aca="false">IF(OR(N(AB$5)=0,AB$6=""),0,AB$5*((DATE(YEAR($B488),MONTH($B488),MIN(AB$6,DAY(EOMONTH($B488,0))))&gt;=$B488)*(DATE(YEAR($B488),MONTH($B488),MIN(AB$6,DAY(EOMONTH($B488,0))))&lt;$C488)+(DATE(YEAR($B488),MONTH($B488)+1,MIN(AB$6,DAY(EOMONTH($B488,1))))&gt;=$B488)*(DATE(YEAR($B488),MONTH($B488)+1,MIN(AB$6,DAY(EOMONTH($B488,1))))&lt;$C488)))</f>
        <v>0</v>
      </c>
      <c r="AC488" s="48" t="n">
        <f aca="false">IF(OR(N(AC$5)=0,AC$6=""),0,AC$5*((DATE(YEAR($B488),MONTH($B488),MIN(AC$6,DAY(EOMONTH($B488,0))))&gt;=$B488)*(DATE(YEAR($B488),MONTH($B488),MIN(AC$6,DAY(EOMONTH($B488,0))))&lt;$C488)+(DATE(YEAR($B488),MONTH($B488)+1,MIN(AC$6,DAY(EOMONTH($B488,1))))&gt;=$B488)*(DATE(YEAR($B488),MONTH($B488)+1,MIN(AC$6,DAY(EOMONTH($B488,1))))&lt;$C488)))</f>
        <v>0</v>
      </c>
      <c r="AD488" s="48" t="n">
        <f aca="false">IF(OR(N(AD$5)=0,AD$6=""),0,AD$5*((DATE(YEAR($B488),MONTH($B488),MIN(AD$6,DAY(EOMONTH($B488,0))))&gt;=$B488)*(DATE(YEAR($B488),MONTH($B488),MIN(AD$6,DAY(EOMONTH($B488,0))))&lt;$C488)+(DATE(YEAR($B488),MONTH($B488)+1,MIN(AD$6,DAY(EOMONTH($B488,1))))&gt;=$B488)*(DATE(YEAR($B488),MONTH($B488)+1,MIN(AD$6,DAY(EOMONTH($B488,1))))&lt;$C488)))</f>
        <v>0</v>
      </c>
      <c r="AE488" s="48" t="n">
        <f aca="false">IF(OR(N(AE$5)=0,AE$6=""),0,AE$5*((DATE(YEAR($B488),MONTH($B488),MIN(AE$6,DAY(EOMONTH($B488,0))))&gt;=$B488)*(DATE(YEAR($B488),MONTH($B488),MIN(AE$6,DAY(EOMONTH($B488,0))))&lt;$C488)+(DATE(YEAR($B488),MONTH($B488)+1,MIN(AE$6,DAY(EOMONTH($B488,1))))&gt;=$B488)*(DATE(YEAR($B488),MONTH($B488)+1,MIN(AE$6,DAY(EOMONTH($B488,1))))&lt;$C488)))</f>
        <v>0</v>
      </c>
      <c r="AF488" s="48" t="n">
        <f aca="false">IF(OR(N(AF$5)=0,AF$6=""),0,AF$5*((DATE(YEAR($B488),MONTH($B488),MIN(AF$6,DAY(EOMONTH($B488,0))))&gt;=$B488)*(DATE(YEAR($B488),MONTH($B488),MIN(AF$6,DAY(EOMONTH($B488,0))))&lt;$C488)+(DATE(YEAR($B488),MONTH($B488)+1,MIN(AF$6,DAY(EOMONTH($B488,1))))&gt;=$B488)*(DATE(YEAR($B488),MONTH($B488)+1,MIN(AF$6,DAY(EOMONTH($B488,1))))&lt;$C488)))</f>
        <v>0</v>
      </c>
      <c r="AG488" s="48" t="n">
        <f aca="false">IF(OR(N(AG$5)=0,AG$6=""),0,AG$5*((DATE(YEAR($B488),MONTH($B488),MIN(AG$6,DAY(EOMONTH($B488,0))))&gt;=$B488)*(DATE(YEAR($B488),MONTH($B488),MIN(AG$6,DAY(EOMONTH($B488,0))))&lt;$C488)+(DATE(YEAR($B488),MONTH($B488)+1,MIN(AG$6,DAY(EOMONTH($B488,1))))&gt;=$B488)*(DATE(YEAR($B488),MONTH($B488)+1,MIN(AG$6,DAY(EOMONTH($B488,1))))&lt;$C488)))</f>
        <v>0</v>
      </c>
      <c r="AH488" s="48" t="n">
        <f aca="false">IF(OR(N(AH$5)=0,AH$6=""),0,AH$5*((DATE(YEAR($B488),MONTH($B488),MIN(AH$6,DAY(EOMONTH($B488,0))))&gt;=$B488)*(DATE(YEAR($B488),MONTH($B488),MIN(AH$6,DAY(EOMONTH($B488,0))))&lt;$C488)+(DATE(YEAR($B488),MONTH($B488)+1,MIN(AH$6,DAY(EOMONTH($B488,1))))&gt;=$B488)*(DATE(YEAR($B488),MONTH($B488)+1,MIN(AH$6,DAY(EOMONTH($B488,1))))&lt;$C488)))</f>
        <v>0</v>
      </c>
      <c r="AI488" s="48" t="n">
        <f aca="false">IF(OR(N(AI$5)=0,AI$6=""),0,AI$5*((DATE(YEAR($B488),MONTH($B488),MIN(AI$6,DAY(EOMONTH($B488,0))))&gt;=$B488)*(DATE(YEAR($B488),MONTH($B488),MIN(AI$6,DAY(EOMONTH($B488,0))))&lt;$C488)+(DATE(YEAR($B488),MONTH($B488)+1,MIN(AI$6,DAY(EOMONTH($B488,1))))&gt;=$B488)*(DATE(YEAR($B488),MONTH($B488)+1,MIN(AI$6,DAY(EOMONTH($B488,1))))&lt;$C488)))</f>
        <v>0</v>
      </c>
      <c r="AJ488" s="48" t="n">
        <f aca="false">IF(OR(N(AJ$5)=0,AJ$6=""),0,AJ$5*((DATE(YEAR($B488),MONTH($B488),MIN(AJ$6,DAY(EOMONTH($B488,0))))&gt;=$B488)*(DATE(YEAR($B488),MONTH($B488),MIN(AJ$6,DAY(EOMONTH($B488,0))))&lt;$C488)+(DATE(YEAR($B488),MONTH($B488)+1,MIN(AJ$6,DAY(EOMONTH($B488,1))))&gt;=$B488)*(DATE(YEAR($B488),MONTH($B488)+1,MIN(AJ$6,DAY(EOMONTH($B488,1))))&lt;$C488)))</f>
        <v>0</v>
      </c>
      <c r="AK488" s="48" t="n">
        <f aca="false">IF(OR(N(AK$5)=0,AK$6=""),0,AK$5*((DATE(YEAR($B488),MONTH($B488),MIN(AK$6,DAY(EOMONTH($B488,0))))&gt;=$B488)*(DATE(YEAR($B488),MONTH($B488),MIN(AK$6,DAY(EOMONTH($B488,0))))&lt;$C488)+(DATE(YEAR($B488),MONTH($B488)+1,MIN(AK$6,DAY(EOMONTH($B488,1))))&gt;=$B488)*(DATE(YEAR($B488),MONTH($B488)+1,MIN(AK$6,DAY(EOMONTH($B488,1))))&lt;$C488)))</f>
        <v>0</v>
      </c>
      <c r="AL488" s="48" t="n">
        <f aca="false">IF(OR(N(AL$5)=0,AL$6=""),0,AL$5*((DATE(YEAR($B488),MONTH($B488),MIN(AL$6,DAY(EOMONTH($B488,0))))&gt;=$B488)*(DATE(YEAR($B488),MONTH($B488),MIN(AL$6,DAY(EOMONTH($B488,0))))&lt;$C488)+(DATE(YEAR($B488),MONTH($B488)+1,MIN(AL$6,DAY(EOMONTH($B488,1))))&gt;=$B488)*(DATE(YEAR($B488),MONTH($B488)+1,MIN(AL$6,DAY(EOMONTH($B488,1))))&lt;$C488)))</f>
        <v>0</v>
      </c>
      <c r="AM488" s="48" t="n">
        <f aca="false">IF(OR(N(AM$5)=0,AM$6=""),0,AM$5*((DATE(YEAR($B488),MONTH($B488),MIN(AM$6,DAY(EOMONTH($B488,0))))&gt;=$B488)*(DATE(YEAR($B488),MONTH($B488),MIN(AM$6,DAY(EOMONTH($B488,0))))&lt;$C488)+(DATE(YEAR($B488),MONTH($B488)+1,MIN(AM$6,DAY(EOMONTH($B488,1))))&gt;=$B488)*(DATE(YEAR($B488),MONTH($B488)+1,MIN(AM$6,DAY(EOMONTH($B488,1))))&lt;$C488)))</f>
        <v>0</v>
      </c>
      <c r="AN488" s="48" t="n">
        <f aca="false">IF(OR(N(AN$5)=0,AN$6=""),0,AN$5*((DATE(YEAR($B488),MONTH($B488),MIN(AN$6,DAY(EOMONTH($B488,0))))&gt;=$B488)*(DATE(YEAR($B488),MONTH($B488),MIN(AN$6,DAY(EOMONTH($B488,0))))&lt;$C488)+(DATE(YEAR($B488),MONTH($B488)+1,MIN(AN$6,DAY(EOMONTH($B488,1))))&gt;=$B488)*(DATE(YEAR($B488),MONTH($B488)+1,MIN(AN$6,DAY(EOMONTH($B488,1))))&lt;$C488)))</f>
        <v>0</v>
      </c>
      <c r="AO488" s="48" t="n">
        <f aca="false">IF(OR(N(AO$5)=0,AO$6=""),0,AO$5*((DATE(YEAR($B488),MONTH($B488),MIN(AO$6,DAY(EOMONTH($B488,0))))&gt;=$B488)*(DATE(YEAR($B488),MONTH($B488),MIN(AO$6,DAY(EOMONTH($B488,0))))&lt;$C488)+(DATE(YEAR($B488),MONTH($B488)+1,MIN(AO$6,DAY(EOMONTH($B488,1))))&gt;=$B488)*(DATE(YEAR($B488),MONTH($B488)+1,MIN(AO$6,DAY(EOMONTH($B488,1))))&lt;$C488)))</f>
        <v>0</v>
      </c>
      <c r="AP488" s="48" t="n">
        <f aca="false">IF(OR(N(AP$5)=0,AP$6=""),0,AP$5*((DATE(YEAR($B488),MONTH($B488),MIN(AP$6,DAY(EOMONTH($B488,0))))&gt;=$B488)*(DATE(YEAR($B488),MONTH($B488),MIN(AP$6,DAY(EOMONTH($B488,0))))&lt;$C488)+(DATE(YEAR($B488),MONTH($B488)+1,MIN(AP$6,DAY(EOMONTH($B488,1))))&gt;=$B488)*(DATE(YEAR($B488),MONTH($B488)+1,MIN(AP$6,DAY(EOMONTH($B488,1))))&lt;$C488)))</f>
        <v>0</v>
      </c>
      <c r="AQ488" s="48" t="n">
        <f aca="false">IF(OR(N(AQ$5)=0,AQ$6=""),0,AQ$5*((DATE(YEAR($B488),MONTH($B488),MIN(AQ$6,DAY(EOMONTH($B488,0))))&gt;=$B488)*(DATE(YEAR($B488),MONTH($B488),MIN(AQ$6,DAY(EOMONTH($B488,0))))&lt;$C488)+(DATE(YEAR($B488),MONTH($B488)+1,MIN(AQ$6,DAY(EOMONTH($B488,1))))&gt;=$B488)*(DATE(YEAR($B488),MONTH($B488)+1,MIN(AQ$6,DAY(EOMONTH($B488,1))))&lt;$C488)))</f>
        <v>0</v>
      </c>
      <c r="AR488" s="48" t="n">
        <f aca="false">IF(OR(N(AR$5)=0,AR$6=""),0,AR$5*((DATE(YEAR($B488),MONTH($B488),MIN(AR$6,DAY(EOMONTH($B488,0))))&gt;=$B488)*(DATE(YEAR($B488),MONTH($B488),MIN(AR$6,DAY(EOMONTH($B488,0))))&lt;$C488)+(DATE(YEAR($B488),MONTH($B488)+1,MIN(AR$6,DAY(EOMONTH($B488,1))))&gt;=$B488)*(DATE(YEAR($B488),MONTH($B488)+1,MIN(AR$6,DAY(EOMONTH($B488,1))))&lt;$C488)))</f>
        <v>0</v>
      </c>
      <c r="AS488" s="48" t="n">
        <f aca="false">IF(OR(N(AS$5)=0,AS$6=""),0,AS$5*((DATE(YEAR($B488),MONTH($B488),MIN(AS$6,DAY(EOMONTH($B488,0))))&gt;=$B488)*(DATE(YEAR($B488),MONTH($B488),MIN(AS$6,DAY(EOMONTH($B488,0))))&lt;$C488)+(DATE(YEAR($B488),MONTH($B488)+1,MIN(AS$6,DAY(EOMONTH($B488,1))))&gt;=$B488)*(DATE(YEAR($B488),MONTH($B488)+1,MIN(AS$6,DAY(EOMONTH($B488,1))))&lt;$C488)))</f>
        <v>0</v>
      </c>
      <c r="AT488" s="48" t="n">
        <f aca="false">IF(OR(N(AT$5)=0,AT$6=""),0,AT$5*((DATE(YEAR($B488),MONTH($B488),MIN(AT$6,DAY(EOMONTH($B488,0))))&gt;=$B488)*(DATE(YEAR($B488),MONTH($B488),MIN(AT$6,DAY(EOMONTH($B488,0))))&lt;$C488)+(DATE(YEAR($B488),MONTH($B488)+1,MIN(AT$6,DAY(EOMONTH($B488,1))))&gt;=$B488)*(DATE(YEAR($B488),MONTH($B488)+1,MIN(AT$6,DAY(EOMONTH($B488,1))))&lt;$C488)))</f>
        <v>0</v>
      </c>
      <c r="AU488" s="48" t="n">
        <f aca="false">IF(OR(N(AU$5)=0,AU$6=""),0,AU$5*((DATE(YEAR($B488),MONTH($B488),MIN(AU$6,DAY(EOMONTH($B488,0))))&gt;=$B488)*(DATE(YEAR($B488),MONTH($B488),MIN(AU$6,DAY(EOMONTH($B488,0))))&lt;$C488)+(DATE(YEAR($B488),MONTH($B488)+1,MIN(AU$6,DAY(EOMONTH($B488,1))))&gt;=$B488)*(DATE(YEAR($B488),MONTH($B488)+1,MIN(AU$6,DAY(EOMONTH($B488,1))))&lt;$C488)))</f>
        <v>0</v>
      </c>
      <c r="AV488" s="48" t="n">
        <f aca="false">IF(OR(N(AV$5)=0,AV$6=""),0,AV$5*((DATE(YEAR($B488),MONTH($B488),MIN(AV$6,DAY(EOMONTH($B488,0))))&gt;=$B488)*(DATE(YEAR($B488),MONTH($B488),MIN(AV$6,DAY(EOMONTH($B488,0))))&lt;$C488)+(DATE(YEAR($B488),MONTH($B488)+1,MIN(AV$6,DAY(EOMONTH($B488,1))))&gt;=$B488)*(DATE(YEAR($B488),MONTH($B488)+1,MIN(AV$6,DAY(EOMONTH($B488,1))))&lt;$C488)))</f>
        <v>0</v>
      </c>
      <c r="AW488" s="48" t="n">
        <f aca="false">IF(OR(N(AW$5)=0,AW$6=""),0,AW$5*((DATE(YEAR($B488),MONTH($B488),MIN(AW$6,DAY(EOMONTH($B488,0))))&gt;=$B488)*(DATE(YEAR($B488),MONTH($B488),MIN(AW$6,DAY(EOMONTH($B488,0))))&lt;$C488)+(DATE(YEAR($B488),MONTH($B488)+1,MIN(AW$6,DAY(EOMONTH($B488,1))))&gt;=$B488)*(DATE(YEAR($B488),MONTH($B488)+1,MIN(AW$6,DAY(EOMONTH($B488,1))))&lt;$C488)))</f>
        <v>0</v>
      </c>
      <c r="AX488" s="48" t="n">
        <f aca="false">IF(OR(N(AX$5)=0,AX$6=""),0,AX$5*((DATE(YEAR($B488),MONTH($B488),MIN(AX$6,DAY(EOMONTH($B488,0))))&gt;=$B488)*(DATE(YEAR($B488),MONTH($B488),MIN(AX$6,DAY(EOMONTH($B488,0))))&lt;$C488)+(DATE(YEAR($B488),MONTH($B488)+1,MIN(AX$6,DAY(EOMONTH($B488,1))))&gt;=$B488)*(DATE(YEAR($B488),MONTH($B488)+1,MIN(AX$6,DAY(EOMONTH($B488,1))))&lt;$C488)))</f>
        <v>0</v>
      </c>
      <c r="AY488" s="48" t="n">
        <f aca="false">IF(OR(N(AY$5)=0,AY$6=""),0,AY$5*((DATE(YEAR($B488),MONTH($B488),MIN(AY$6,DAY(EOMONTH($B488,0))))&gt;=$B488)*(DATE(YEAR($B488),MONTH($B488),MIN(AY$6,DAY(EOMONTH($B488,0))))&lt;$C488)+(DATE(YEAR($B488),MONTH($B488)+1,MIN(AY$6,DAY(EOMONTH($B488,1))))&gt;=$B488)*(DATE(YEAR($B488),MONTH($B488)+1,MIN(AY$6,DAY(EOMONTH($B488,1))))&lt;$C488)))</f>
        <v>0</v>
      </c>
      <c r="AZ488" s="48" t="n">
        <f aca="false">IF(OR(N(AZ$5)=0,AZ$6=""),0,AZ$5*((DATE(YEAR($B488),MONTH($B488),MIN(AZ$6,DAY(EOMONTH($B488,0))))&gt;=$B488)*(DATE(YEAR($B488),MONTH($B488),MIN(AZ$6,DAY(EOMONTH($B488,0))))&lt;$C488)+(DATE(YEAR($B488),MONTH($B488)+1,MIN(AZ$6,DAY(EOMONTH($B488,1))))&gt;=$B488)*(DATE(YEAR($B488),MONTH($B488)+1,MIN(AZ$6,DAY(EOMONTH($B488,1))))&lt;$C488)))</f>
        <v>0</v>
      </c>
      <c r="BA488" s="48" t="n">
        <f aca="false">IF(OR(N(BA$5)=0,BA$6=""),0,BA$5*((DATE(YEAR($B488),MONTH($B488),MIN(BA$6,DAY(EOMONTH($B488,0))))&gt;=$B488)*(DATE(YEAR($B488),MONTH($B488),MIN(BA$6,DAY(EOMONTH($B488,0))))&lt;$C488)+(DATE(YEAR($B488),MONTH($B488)+1,MIN(BA$6,DAY(EOMONTH($B488,1))))&gt;=$B488)*(DATE(YEAR($B488),MONTH($B488)+1,MIN(BA$6,DAY(EOMONTH($B488,1))))&lt;$C488)))</f>
        <v>0</v>
      </c>
      <c r="BB488" s="48" t="n">
        <f aca="false">IF(OR(N(BB$5)=0,BB$6=""),0,BB$5*((DATE(YEAR($B488),MONTH($B488),MIN(BB$6,DAY(EOMONTH($B488,0))))&gt;=$B488)*(DATE(YEAR($B488),MONTH($B488),MIN(BB$6,DAY(EOMONTH($B488,0))))&lt;$C488)+(DATE(YEAR($B488),MONTH($B488)+1,MIN(BB$6,DAY(EOMONTH($B488,1))))&gt;=$B488)*(DATE(YEAR($B488),MONTH($B488)+1,MIN(BB$6,DAY(EOMONTH($B488,1))))&lt;$C488)))</f>
        <v>0</v>
      </c>
      <c r="BC488" s="48" t="n">
        <f aca="false">IF(OR(N(BC$5)=0,BC$6=""),0,BC$5*((DATE(YEAR($B488),MONTH($B488),MIN(BC$6,DAY(EOMONTH($B488,0))))&gt;=$B488)*(DATE(YEAR($B488),MONTH($B488),MIN(BC$6,DAY(EOMONTH($B488,0))))&lt;$C488)+(DATE(YEAR($B488),MONTH($B488)+1,MIN(BC$6,DAY(EOMONTH($B488,1))))&gt;=$B488)*(DATE(YEAR($B488),MONTH($B488)+1,MIN(BC$6,DAY(EOMONTH($B488,1))))&lt;$C488)))</f>
        <v>0</v>
      </c>
      <c r="BD488" s="48" t="n">
        <f aca="false">IF(OR(N(BD$5)=0,BD$6=""),0,BD$5*((DATE(YEAR($B488),MONTH($B488),MIN(BD$6,DAY(EOMONTH($B488,0))))&gt;=$B488)*(DATE(YEAR($B488),MONTH($B488),MIN(BD$6,DAY(EOMONTH($B488,0))))&lt;$C488)+(DATE(YEAR($B488),MONTH($B488)+1,MIN(BD$6,DAY(EOMONTH($B488,1))))&gt;=$B488)*(DATE(YEAR($B488),MONTH($B488)+1,MIN(BD$6,DAY(EOMONTH($B488,1))))&lt;$C488)))</f>
        <v>0</v>
      </c>
      <c r="BE488" s="48" t="n">
        <f aca="false">IF(OR(N(BE$5)=0,BE$6=""),0,BE$5*((DATE(YEAR($B488),MONTH($B488),MIN(BE$6,DAY(EOMONTH($B488,0))))&gt;=$B488)*(DATE(YEAR($B488),MONTH($B488),MIN(BE$6,DAY(EOMONTH($B488,0))))&lt;$C488)+(DATE(YEAR($B488),MONTH($B488)+1,MIN(BE$6,DAY(EOMONTH($B488,1))))&gt;=$B488)*(DATE(YEAR($B488),MONTH($B488)+1,MIN(BE$6,DAY(EOMONTH($B488,1))))&lt;$C488)))</f>
        <v>0</v>
      </c>
      <c r="BF488" s="48" t="n">
        <f aca="false">IF(OR(N(BF$5)=0,BF$6=""),0,BF$5*((DATE(YEAR($B488),MONTH($B488),MIN(BF$6,DAY(EOMONTH($B488,0))))&gt;=$B488)*(DATE(YEAR($B488),MONTH($B488),MIN(BF$6,DAY(EOMONTH($B488,0))))&lt;$C488)+(DATE(YEAR($B488),MONTH($B488)+1,MIN(BF$6,DAY(EOMONTH($B488,1))))&gt;=$B488)*(DATE(YEAR($B488),MONTH($B488)+1,MIN(BF$6,DAY(EOMONTH($B488,1))))&lt;$C488)))</f>
        <v>0</v>
      </c>
      <c r="BG488" s="48" t="n">
        <f aca="false">IF(OR(N(BG$5)=0,BG$6=""),0,BG$5*((DATE(YEAR($B488),MONTH($B488),MIN(BG$6,DAY(EOMONTH($B488,0))))&gt;=$B488)*(DATE(YEAR($B488),MONTH($B488),MIN(BG$6,DAY(EOMONTH($B488,0))))&lt;$C488)+(DATE(YEAR($B488),MONTH($B488)+1,MIN(BG$6,DAY(EOMONTH($B488,1))))&gt;=$B488)*(DATE(YEAR($B488),MONTH($B488)+1,MIN(BG$6,DAY(EOMONTH($B488,1))))&lt;$C488)))</f>
        <v>0</v>
      </c>
      <c r="BH488" s="48" t="n">
        <f aca="false">IF(OR(N(BH$5)=0,BH$6=""),0,BH$5*((DATE(YEAR($B488),MONTH($B488),MIN(BH$6,DAY(EOMONTH($B488,0))))&gt;=$B488)*(DATE(YEAR($B488),MONTH($B488),MIN(BH$6,DAY(EOMONTH($B488,0))))&lt;$C488)+(DATE(YEAR($B488),MONTH($B488)+1,MIN(BH$6,DAY(EOMONTH($B488,1))))&gt;=$B488)*(DATE(YEAR($B488),MONTH($B488)+1,MIN(BH$6,DAY(EOMONTH($B488,1))))&lt;$C488)))</f>
        <v>0</v>
      </c>
      <c r="BI488" s="48" t="n">
        <f aca="false">IF(OR(N(BI$5)=0,BI$6=""),0,BI$5*((DATE(YEAR($B488),MONTH($B488),MIN(BI$6,DAY(EOMONTH($B488,0))))&gt;=$B488)*(DATE(YEAR($B488),MONTH($B488),MIN(BI$6,DAY(EOMONTH($B488,0))))&lt;$C488)+(DATE(YEAR($B488),MONTH($B488)+1,MIN(BI$6,DAY(EOMONTH($B488,1))))&gt;=$B488)*(DATE(YEAR($B488),MONTH($B488)+1,MIN(BI$6,DAY(EOMONTH($B488,1))))&lt;$C488)))</f>
        <v>0</v>
      </c>
      <c r="BJ488" s="48" t="n">
        <f aca="false">IF(OR(N(BJ$5)=0,BJ$6=""),0,BJ$5*((DATE(YEAR($B488),MONTH($B488),MIN(BJ$6,DAY(EOMONTH($B488,0))))&gt;=$B488)*(DATE(YEAR($B488),MONTH($B488),MIN(BJ$6,DAY(EOMONTH($B488,0))))&lt;$C488)+(DATE(YEAR($B488),MONTH($B488)+1,MIN(BJ$6,DAY(EOMONTH($B488,1))))&gt;=$B488)*(DATE(YEAR($B488),MONTH($B488)+1,MIN(BJ$6,DAY(EOMONTH($B488,1))))&lt;$C488)))</f>
        <v>0</v>
      </c>
      <c r="BK488" s="48" t="n">
        <f aca="false">IF(OR(N(BK$5)=0,BK$6=""),0,BK$5*((DATE(YEAR($B488),MONTH($B488),MIN(BK$6,DAY(EOMONTH($B488,0))))&gt;=$B488)*(DATE(YEAR($B488),MONTH($B488),MIN(BK$6,DAY(EOMONTH($B488,0))))&lt;$C488)+(DATE(YEAR($B488),MONTH($B488)+1,MIN(BK$6,DAY(EOMONTH($B488,1))))&gt;=$B488)*(DATE(YEAR($B488),MONTH($B488)+1,MIN(BK$6,DAY(EOMONTH($B488,1))))&lt;$C488)))</f>
        <v>0</v>
      </c>
      <c r="BL488" s="48" t="n">
        <f aca="false">IF(OR(N(BL$5)=0,BL$6=""),0,BL$5*((DATE(YEAR($B488),MONTH($B488),MIN(BL$6,DAY(EOMONTH($B488,0))))&gt;=$B488)*(DATE(YEAR($B488),MONTH($B488),MIN(BL$6,DAY(EOMONTH($B488,0))))&lt;$C488)+(DATE(YEAR($B488),MONTH($B488)+1,MIN(BL$6,DAY(EOMONTH($B488,1))))&gt;=$B488)*(DATE(YEAR($B488),MONTH($B488)+1,MIN(BL$6,DAY(EOMONTH($B488,1))))&lt;$C488)))</f>
        <v>0</v>
      </c>
      <c r="BM488" s="48" t="n">
        <f aca="false">IF(OR(N(BM$5)=0,BM$6=""),0,BM$5*((DATE(YEAR($B488),MONTH($B488),MIN(BM$6,DAY(EOMONTH($B488,0))))&gt;=$B488)*(DATE(YEAR($B488),MONTH($B488),MIN(BM$6,DAY(EOMONTH($B488,0))))&lt;$C488)+(DATE(YEAR($B488),MONTH($B488)+1,MIN(BM$6,DAY(EOMONTH($B488,1))))&gt;=$B488)*(DATE(YEAR($B488),MONTH($B488)+1,MIN(BM$6,DAY(EOMONTH($B488,1))))&lt;$C488)))</f>
        <v>0</v>
      </c>
      <c r="BN488" s="48" t="n">
        <f aca="false">IF(OR(N(BN$5)=0,BN$6=""),0,BN$5*((DATE(YEAR($B488),MONTH($B488),MIN(BN$6,DAY(EOMONTH($B488,0))))&gt;=$B488)*(DATE(YEAR($B488),MONTH($B488),MIN(BN$6,DAY(EOMONTH($B488,0))))&lt;$C488)+(DATE(YEAR($B488),MONTH($B488)+1,MIN(BN$6,DAY(EOMONTH($B488,1))))&gt;=$B488)*(DATE(YEAR($B488),MONTH($B488)+1,MIN(BN$6,DAY(EOMONTH($B488,1))))&lt;$C488)))</f>
        <v>0</v>
      </c>
      <c r="BO488" s="48" t="n">
        <f aca="false">IF(OR(N(BO$5)=0,BO$6=""),0,BO$5*((DATE(YEAR($B488),MONTH($B488),MIN(BO$6,DAY(EOMONTH($B488,0))))&gt;=$B488)*(DATE(YEAR($B488),MONTH($B488),MIN(BO$6,DAY(EOMONTH($B488,0))))&lt;$C488)+(DATE(YEAR($B488),MONTH($B488)+1,MIN(BO$6,DAY(EOMONTH($B488,1))))&gt;=$B488)*(DATE(YEAR($B488),MONTH($B488)+1,MIN(BO$6,DAY(EOMONTH($B488,1))))&lt;$C488)))</f>
        <v>0</v>
      </c>
      <c r="BP488" s="48" t="n">
        <f aca="false">IF(OR(N(BP$5)=0,BP$6=""),0,BP$5*((DATE(YEAR($B488),MONTH($B488),MIN(BP$6,DAY(EOMONTH($B488,0))))&gt;=$B488)*(DATE(YEAR($B488),MONTH($B488),MIN(BP$6,DAY(EOMONTH($B488,0))))&lt;$C488)+(DATE(YEAR($B488),MONTH($B488)+1,MIN(BP$6,DAY(EOMONTH($B488,1))))&gt;=$B488)*(DATE(YEAR($B488),MONTH($B488)+1,MIN(BP$6,DAY(EOMONTH($B488,1))))&lt;$C488)))</f>
        <v>0</v>
      </c>
      <c r="BQ488" s="48" t="n">
        <f aca="false">IF(OR(N(BQ$5)=0,BQ$6=""),0,BQ$5*((DATE(YEAR($B488),MONTH($B488),MIN(BQ$6,DAY(EOMONTH($B488,0))))&gt;=$B488)*(DATE(YEAR($B488),MONTH($B488),MIN(BQ$6,DAY(EOMONTH($B488,0))))&lt;$C488)+(DATE(YEAR($B488),MONTH($B488)+1,MIN(BQ$6,DAY(EOMONTH($B488,1))))&gt;=$B488)*(DATE(YEAR($B488),MONTH($B488)+1,MIN(BQ$6,DAY(EOMONTH($B488,1))))&lt;$C488)))</f>
        <v>0</v>
      </c>
      <c r="BR488" s="48" t="n">
        <f aca="false">IF(OR(N(BR$5)=0,BR$6=""),0,BR$5*((DATE(YEAR($B488),MONTH($B488),MIN(BR$6,DAY(EOMONTH($B488,0))))&gt;=$B488)*(DATE(YEAR($B488),MONTH($B488),MIN(BR$6,DAY(EOMONTH($B488,0))))&lt;$C488)+(DATE(YEAR($B488),MONTH($B488)+1,MIN(BR$6,DAY(EOMONTH($B488,1))))&gt;=$B488)*(DATE(YEAR($B488),MONTH($B488)+1,MIN(BR$6,DAY(EOMONTH($B488,1))))&lt;$C488)))</f>
        <v>0</v>
      </c>
      <c r="BS488" s="48" t="n">
        <f aca="false">IF(OR(N(BS$5)=0,BS$6=""),0,BS$5*((DATE(YEAR($B488),MONTH($B488),MIN(BS$6,DAY(EOMONTH($B488,0))))&gt;=$B488)*(DATE(YEAR($B488),MONTH($B488),MIN(BS$6,DAY(EOMONTH($B488,0))))&lt;$C488)+(DATE(YEAR($B488),MONTH($B488)+1,MIN(BS$6,DAY(EOMONTH($B488,1))))&gt;=$B488)*(DATE(YEAR($B488),MONTH($B488)+1,MIN(BS$6,DAY(EOMONTH($B488,1))))&lt;$C488)))</f>
        <v>0</v>
      </c>
      <c r="BT488" s="48" t="n">
        <f aca="false">IF(OR(N(BT$5)=0,BT$6=""),0,BT$5*((DATE(YEAR($B488),MONTH($B488),MIN(BT$6,DAY(EOMONTH($B488,0))))&gt;=$B488)*(DATE(YEAR($B488),MONTH($B488),MIN(BT$6,DAY(EOMONTH($B488,0))))&lt;$C488)+(DATE(YEAR($B488),MONTH($B488)+1,MIN(BT$6,DAY(EOMONTH($B488,1))))&gt;=$B488)*(DATE(YEAR($B488),MONTH($B488)+1,MIN(BT$6,DAY(EOMONTH($B488,1))))&lt;$C488)))</f>
        <v>0</v>
      </c>
      <c r="BU488" s="48" t="n">
        <f aca="false">IF(OR(N(BU$5)=0,BU$6=""),0,BU$5*((DATE(YEAR($B488),MONTH($B488),MIN(BU$6,DAY(EOMONTH($B488,0))))&gt;=$B488)*(DATE(YEAR($B488),MONTH($B488),MIN(BU$6,DAY(EOMONTH($B488,0))))&lt;$C488)+(DATE(YEAR($B488),MONTH($B488)+1,MIN(BU$6,DAY(EOMONTH($B488,1))))&gt;=$B488)*(DATE(YEAR($B488),MONTH($B488)+1,MIN(BU$6,DAY(EOMONTH($B488,1))))&lt;$C488)))</f>
        <v>0</v>
      </c>
      <c r="BV488" s="48" t="n">
        <f aca="false">IF(OR(N(BV$5)=0,BV$6=""),0,BV$5*((DATE(YEAR($B488),MONTH($B488),MIN(BV$6,DAY(EOMONTH($B488,0))))&gt;=$B488)*(DATE(YEAR($B488),MONTH($B488),MIN(BV$6,DAY(EOMONTH($B488,0))))&lt;$C488)+(DATE(YEAR($B488),MONTH($B488)+1,MIN(BV$6,DAY(EOMONTH($B488,1))))&gt;=$B488)*(DATE(YEAR($B488),MONTH($B488)+1,MIN(BV$6,DAY(EOMONTH($B488,1))))&lt;$C488)))</f>
        <v>0</v>
      </c>
      <c r="BW488" s="48" t="n">
        <f aca="false">IF(OR(N(BW$5)=0,BW$6=""),0,BW$5*((DATE(YEAR($B488),MONTH($B488),MIN(BW$6,DAY(EOMONTH($B488,0))))&gt;=$B488)*(DATE(YEAR($B488),MONTH($B488),MIN(BW$6,DAY(EOMONTH($B488,0))))&lt;$C488)+(DATE(YEAR($B488),MONTH($B488)+1,MIN(BW$6,DAY(EOMONTH($B488,1))))&gt;=$B488)*(DATE(YEAR($B488),MONTH($B488)+1,MIN(BW$6,DAY(EOMONTH($B488,1))))&lt;$C488)))</f>
        <v>0</v>
      </c>
      <c r="BX488" s="48" t="n">
        <f aca="false">MIN(Z488,(FT487*(1+FT$5/Setup!$C$36)+IF($V488=1,N($F488),0)))</f>
        <v>0</v>
      </c>
      <c r="BY488" s="48" t="n">
        <f aca="false">MIN(AA488,(FU487*(1+FU$5/Setup!$C$36)+IF($V488=2,N($F488),0)))</f>
        <v>0</v>
      </c>
      <c r="BZ488" s="48" t="n">
        <f aca="false">MIN(AB488,(FV487*(1+FV$5/Setup!$C$36)+IF($V488=3,N($F488),0)))</f>
        <v>0</v>
      </c>
      <c r="CA488" s="48" t="n">
        <f aca="false">MIN(AC488,(FW487*(1+FW$5/Setup!$C$36)+IF($V488=4,N($F488),0)))</f>
        <v>0</v>
      </c>
      <c r="CB488" s="48" t="n">
        <f aca="false">MIN(AD488,(FX487*(1+FX$5/Setup!$C$36)+IF($V488=5,N($F488),0)))</f>
        <v>0</v>
      </c>
      <c r="CC488" s="48" t="n">
        <f aca="false">MIN(AE488,(FY487*(1+FY$5/Setup!$C$36)+IF($V488=6,N($F488),0)))</f>
        <v>0</v>
      </c>
      <c r="CD488" s="48" t="n">
        <f aca="false">MIN(AF488,(FZ487*(1+FZ$5/Setup!$C$36)+IF($V488=7,N($F488),0)))</f>
        <v>0</v>
      </c>
      <c r="CE488" s="48" t="n">
        <f aca="false">MIN(AG488,(GA487*(1+GA$5/Setup!$C$36)+IF($V488=8,N($F488),0)))</f>
        <v>0</v>
      </c>
      <c r="CF488" s="48" t="n">
        <f aca="false">MIN(AH488,(GB487*(1+GB$5/Setup!$C$36)+IF($V488=9,N($F488),0)))</f>
        <v>0</v>
      </c>
      <c r="CG488" s="48" t="n">
        <f aca="false">MIN(AI488,(GC487*(1+GC$5/Setup!$C$36)+IF($V488=10,N($F488),0)))</f>
        <v>0</v>
      </c>
      <c r="CH488" s="48" t="n">
        <f aca="false">MIN(AJ488,(GD487*(1+GD$5/Setup!$C$36)+IF($V488=11,N($F488),0)))</f>
        <v>0</v>
      </c>
      <c r="CI488" s="48" t="n">
        <f aca="false">MIN(AK488,(GE487*(1+GE$5/Setup!$C$36)+IF($V488=12,N($F488),0)))</f>
        <v>0</v>
      </c>
      <c r="CJ488" s="48" t="n">
        <f aca="false">MIN(AL488,(GF487*(1+GF$5/Setup!$C$36)+IF($V488=13,N($F488),0)))</f>
        <v>0</v>
      </c>
      <c r="CK488" s="48" t="n">
        <f aca="false">MIN(AM488,(GG487*(1+GG$5/Setup!$C$36)+IF($V488=14,N($F488),0)))</f>
        <v>0</v>
      </c>
      <c r="CL488" s="48" t="n">
        <f aca="false">MIN(AN488,(GH487*(1+GH$5/Setup!$C$36)+IF($V488=15,N($F488),0)))</f>
        <v>0</v>
      </c>
      <c r="CM488" s="48" t="n">
        <f aca="false">MIN(AO488,(GI487*(1+GI$5/Setup!$C$36)+IF($V488=16,N($F488),0)))</f>
        <v>0</v>
      </c>
      <c r="CN488" s="48" t="n">
        <f aca="false">MIN(AP488,(GJ487*(1+GJ$5/Setup!$C$36)+IF($V488=17,N($F488),0)))</f>
        <v>0</v>
      </c>
      <c r="CO488" s="48" t="n">
        <f aca="false">MIN(AQ488,(GK487*(1+GK$5/Setup!$C$36)+IF($V488=18,N($F488),0)))</f>
        <v>0</v>
      </c>
      <c r="CP488" s="48" t="n">
        <f aca="false">MIN(AR488,(GL487*(1+GL$5/Setup!$C$36)+IF($V488=19,N($F488),0)))</f>
        <v>0</v>
      </c>
      <c r="CQ488" s="48" t="n">
        <f aca="false">MIN(AS488,(GM487*(1+GM$5/Setup!$C$36)+IF($V488=20,N($F488),0)))</f>
        <v>0</v>
      </c>
      <c r="CR488" s="48" t="n">
        <f aca="false">MIN(AT488,(GN487*(1+GN$5/Setup!$C$36)+IF($V488=21,N($F488),0)))</f>
        <v>0</v>
      </c>
      <c r="CS488" s="48" t="n">
        <f aca="false">MIN(AU488,(GO487*(1+GO$5/Setup!$C$36)+IF($V488=22,N($F488),0)))</f>
        <v>0</v>
      </c>
      <c r="CT488" s="48" t="n">
        <f aca="false">MIN(AV488,(GP487*(1+GP$5/Setup!$C$36)+IF($V488=23,N($F488),0)))</f>
        <v>0</v>
      </c>
      <c r="CU488" s="48" t="n">
        <f aca="false">MIN(AW488,(GQ487*(1+GQ$5/Setup!$C$36)+IF($V488=24,N($F488),0)))</f>
        <v>0</v>
      </c>
      <c r="CV488" s="48" t="n">
        <f aca="false">MIN(AX488,(GR487*(1+GR$5/Setup!$C$36)+IF($V488=25,N($F488),0)))</f>
        <v>0</v>
      </c>
      <c r="CW488" s="48" t="n">
        <f aca="false">MIN(AY488,(GS487*(1+GS$5/Setup!$C$36)+IF($V488=26,N($F488),0)))</f>
        <v>0</v>
      </c>
      <c r="CX488" s="48" t="n">
        <f aca="false">MIN(AZ488,(GT487*(1+GT$5/Setup!$C$36)+IF($V488=27,N($F488),0)))</f>
        <v>0</v>
      </c>
      <c r="CY488" s="48" t="n">
        <f aca="false">MIN(BA488,(GU487*(1+GU$5/Setup!$C$36)+IF($V488=28,N($F488),0)))</f>
        <v>0</v>
      </c>
      <c r="CZ488" s="48" t="n">
        <f aca="false">MIN(BB488,(GV487*(1+GV$5/Setup!$C$36)+IF($V488=29,N($F488),0)))</f>
        <v>0</v>
      </c>
      <c r="DA488" s="48" t="n">
        <f aca="false">MIN(BC488,(GW487*(1+GW$5/Setup!$C$36)+IF($V488=30,N($F488),0)))</f>
        <v>0</v>
      </c>
      <c r="DB488" s="48" t="n">
        <f aca="false">MIN(BD488,(GX487*(1+GX$5/Setup!$C$36)+IF($V488=31,N($F488),0)))</f>
        <v>0</v>
      </c>
      <c r="DC488" s="48" t="n">
        <f aca="false">MIN(BE488,(GY487*(1+GY$5/Setup!$C$36)+IF($V488=32,N($F488),0)))</f>
        <v>0</v>
      </c>
      <c r="DD488" s="48" t="n">
        <f aca="false">MIN(BF488,(GZ487*(1+GZ$5/Setup!$C$36)+IF($V488=33,N($F488),0)))</f>
        <v>0</v>
      </c>
      <c r="DE488" s="48" t="n">
        <f aca="false">MIN(BG488,(HA487*(1+HA$5/Setup!$C$36)+IF($V488=34,N($F488),0)))</f>
        <v>0</v>
      </c>
      <c r="DF488" s="48" t="n">
        <f aca="false">MIN(BH488,(HB487*(1+HB$5/Setup!$C$36)+IF($V488=35,N($F488),0)))</f>
        <v>0</v>
      </c>
      <c r="DG488" s="48" t="n">
        <f aca="false">MIN(BI488,(HC487*(1+HC$5/Setup!$C$36)+IF($V488=36,N($F488),0)))</f>
        <v>0</v>
      </c>
      <c r="DH488" s="48" t="n">
        <f aca="false">MIN(BJ488,(HD487*(1+HD$5/Setup!$C$36)+IF($V488=37,N($F488),0)))</f>
        <v>0</v>
      </c>
      <c r="DI488" s="48" t="n">
        <f aca="false">MIN(BK488,(HE487*(1+HE$5/Setup!$C$36)+IF($V488=38,N($F488),0)))</f>
        <v>0</v>
      </c>
      <c r="DJ488" s="48" t="n">
        <f aca="false">MIN(BL488,(HF487*(1+HF$5/Setup!$C$36)+IF($V488=39,N($F488),0)))</f>
        <v>0</v>
      </c>
      <c r="DK488" s="48" t="n">
        <f aca="false">MIN(BM488,(HG487*(1+HG$5/Setup!$C$36)+IF($V488=40,N($F488),0)))</f>
        <v>0</v>
      </c>
      <c r="DL488" s="48" t="n">
        <f aca="false">MIN(BN488,(HH487*(1+HH$5/Setup!$C$36)+IF($V488=41,N($F488),0)))</f>
        <v>0</v>
      </c>
      <c r="DM488" s="48" t="n">
        <f aca="false">MIN(BO488,(HI487*(1+HI$5/Setup!$C$36)+IF($V488=42,N($F488),0)))</f>
        <v>0</v>
      </c>
      <c r="DN488" s="48" t="n">
        <f aca="false">MIN(BP488,(HJ487*(1+HJ$5/Setup!$C$36)+IF($V488=43,N($F488),0)))</f>
        <v>0</v>
      </c>
      <c r="DO488" s="48" t="n">
        <f aca="false">MIN(BQ488,(HK487*(1+HK$5/Setup!$C$36)+IF($V488=44,N($F488),0)))</f>
        <v>0</v>
      </c>
      <c r="DP488" s="48" t="n">
        <f aca="false">MIN(BR488,(HL487*(1+HL$5/Setup!$C$36)+IF($V488=45,N($F488),0)))</f>
        <v>0</v>
      </c>
      <c r="DQ488" s="48" t="n">
        <f aca="false">MIN(BS488,(HM487*(1+HM$5/Setup!$C$36)+IF($V488=46,N($F488),0)))</f>
        <v>0</v>
      </c>
      <c r="DR488" s="48" t="n">
        <f aca="false">MIN(BT488,(HN487*(1+HN$5/Setup!$C$36)+IF($V488=47,N($F488),0)))</f>
        <v>0</v>
      </c>
      <c r="DS488" s="48" t="n">
        <f aca="false">MIN(BU488,(HO487*(1+HO$5/Setup!$C$36)+IF($V488=48,N($F488),0)))</f>
        <v>0</v>
      </c>
      <c r="DT488" s="48" t="n">
        <f aca="false">MIN(BV488,(HP487*(1+HP$5/Setup!$C$36)+IF($V488=49,N($F488),0)))</f>
        <v>0</v>
      </c>
      <c r="DU488" s="48" t="n">
        <f aca="false">MIN(BW488,(HQ487*(1+HQ$5/Setup!$C$36)+IF($V488=50,N($F488),0)))</f>
        <v>0</v>
      </c>
      <c r="DV488" s="48" t="n">
        <f aca="false">MIN(MAX((FT487*(1+FT$5/Setup!$C$36)+IF($V488=1,N($F488),0))-BX488,0),MAX($P488-0,0))</f>
        <v>0</v>
      </c>
      <c r="DW488" s="48" t="n">
        <f aca="false">MIN(MAX((FU487*(1+FU$5/Setup!$C$36)+IF($V488=2,N($F488),0))-BY488,0),MAX($P488-SUM(DV488:DV488),0))</f>
        <v>0</v>
      </c>
      <c r="DX488" s="48" t="n">
        <f aca="false">MIN(MAX((FV487*(1+FV$5/Setup!$C$36)+IF($V488=3,N($F488),0))-BZ488,0),MAX($P488-SUM(DV488:DW488),0))</f>
        <v>0</v>
      </c>
      <c r="DY488" s="48" t="n">
        <f aca="false">MIN(MAX((FW487*(1+FW$5/Setup!$C$36)+IF($V488=4,N($F488),0))-CA488,0),MAX($P488-SUM(DV488:DX488),0))</f>
        <v>0</v>
      </c>
      <c r="DZ488" s="48" t="n">
        <f aca="false">MIN(MAX((FX487*(1+FX$5/Setup!$C$36)+IF($V488=5,N($F488),0))-CB488,0),MAX($P488-SUM(DV488:DY488),0))</f>
        <v>0</v>
      </c>
      <c r="EA488" s="48" t="n">
        <f aca="false">MIN(MAX((FY487*(1+FY$5/Setup!$C$36)+IF($V488=6,N($F488),0))-CC488,0),MAX($P488-SUM(DV488:DZ488),0))</f>
        <v>0</v>
      </c>
      <c r="EB488" s="48" t="n">
        <f aca="false">MIN(MAX((FZ487*(1+FZ$5/Setup!$C$36)+IF($V488=7,N($F488),0))-CD488,0),MAX($P488-SUM(DV488:EA488),0))</f>
        <v>0</v>
      </c>
      <c r="EC488" s="48" t="n">
        <f aca="false">MIN(MAX((GA487*(1+GA$5/Setup!$C$36)+IF($V488=8,N($F488),0))-CE488,0),MAX($P488-SUM(DV488:EB488),0))</f>
        <v>0</v>
      </c>
      <c r="ED488" s="48" t="n">
        <f aca="false">MIN(MAX((GB487*(1+GB$5/Setup!$C$36)+IF($V488=9,N($F488),0))-CF488,0),MAX($P488-SUM(DV488:EC488),0))</f>
        <v>0</v>
      </c>
      <c r="EE488" s="48" t="n">
        <f aca="false">MIN(MAX((GC487*(1+GC$5/Setup!$C$36)+IF($V488=10,N($F488),0))-CG488,0),MAX($P488-SUM(DV488:ED488),0))</f>
        <v>0</v>
      </c>
      <c r="EF488" s="48" t="n">
        <f aca="false">MIN(MAX((GD487*(1+GD$5/Setup!$C$36)+IF($V488=11,N($F488),0))-CH488,0),MAX($P488-SUM(DV488:EE488),0))</f>
        <v>0</v>
      </c>
      <c r="EG488" s="48" t="n">
        <f aca="false">MIN(MAX((GE487*(1+GE$5/Setup!$C$36)+IF($V488=12,N($F488),0))-CI488,0),MAX($P488-SUM(DV488:EF488),0))</f>
        <v>0</v>
      </c>
      <c r="EH488" s="48" t="n">
        <f aca="false">MIN(MAX((GF487*(1+GF$5/Setup!$C$36)+IF($V488=13,N($F488),0))-CJ488,0),MAX($P488-SUM(DV488:EG488),0))</f>
        <v>0</v>
      </c>
      <c r="EI488" s="48" t="n">
        <f aca="false">MIN(MAX((GG487*(1+GG$5/Setup!$C$36)+IF($V488=14,N($F488),0))-CK488,0),MAX($P488-SUM(DV488:EH488),0))</f>
        <v>0</v>
      </c>
      <c r="EJ488" s="48" t="n">
        <f aca="false">MIN(MAX((GH487*(1+GH$5/Setup!$C$36)+IF($V488=15,N($F488),0))-CL488,0),MAX($P488-SUM(DV488:EI488),0))</f>
        <v>0</v>
      </c>
      <c r="EK488" s="48" t="n">
        <f aca="false">MIN(MAX((GI487*(1+GI$5/Setup!$C$36)+IF($V488=16,N($F488),0))-CM488,0),MAX($P488-SUM(DV488:EJ488),0))</f>
        <v>0</v>
      </c>
      <c r="EL488" s="48" t="n">
        <f aca="false">MIN(MAX((GJ487*(1+GJ$5/Setup!$C$36)+IF($V488=17,N($F488),0))-CN488,0),MAX($P488-SUM(DV488:EK488),0))</f>
        <v>0</v>
      </c>
      <c r="EM488" s="48" t="n">
        <f aca="false">MIN(MAX((GK487*(1+GK$5/Setup!$C$36)+IF($V488=18,N($F488),0))-CO488,0),MAX($P488-SUM(DV488:EL488),0))</f>
        <v>0</v>
      </c>
      <c r="EN488" s="48" t="n">
        <f aca="false">MIN(MAX((GL487*(1+GL$5/Setup!$C$36)+IF($V488=19,N($F488),0))-CP488,0),MAX($P488-SUM(DV488:EM488),0))</f>
        <v>0</v>
      </c>
      <c r="EO488" s="48" t="n">
        <f aca="false">MIN(MAX((GM487*(1+GM$5/Setup!$C$36)+IF($V488=20,N($F488),0))-CQ488,0),MAX($P488-SUM(DV488:EN488),0))</f>
        <v>0</v>
      </c>
      <c r="EP488" s="48" t="n">
        <f aca="false">MIN(MAX((GN487*(1+GN$5/Setup!$C$36)+IF($V488=21,N($F488),0))-CR488,0),MAX($P488-SUM(DV488:EO488),0))</f>
        <v>0</v>
      </c>
      <c r="EQ488" s="48" t="n">
        <f aca="false">MIN(MAX((GO487*(1+GO$5/Setup!$C$36)+IF($V488=22,N($F488),0))-CS488,0),MAX($P488-SUM(DV488:EP488),0))</f>
        <v>0</v>
      </c>
      <c r="ER488" s="48" t="n">
        <f aca="false">MIN(MAX((GP487*(1+GP$5/Setup!$C$36)+IF($V488=23,N($F488),0))-CT488,0),MAX($P488-SUM(DV488:EQ488),0))</f>
        <v>0</v>
      </c>
      <c r="ES488" s="48" t="n">
        <f aca="false">MIN(MAX((GQ487*(1+GQ$5/Setup!$C$36)+IF($V488=24,N($F488),0))-CU488,0),MAX($P488-SUM(DV488:ER488),0))</f>
        <v>0</v>
      </c>
      <c r="ET488" s="48" t="n">
        <f aca="false">MIN(MAX((GR487*(1+GR$5/Setup!$C$36)+IF($V488=25,N($F488),0))-CV488,0),MAX($P488-SUM(DV488:ES488),0))</f>
        <v>0</v>
      </c>
      <c r="EU488" s="48" t="n">
        <f aca="false">MIN(MAX((GS487*(1+GS$5/Setup!$C$36)+IF($V488=26,N($F488),0))-CW488,0),MAX($P488-SUM(DV488:ET488),0))</f>
        <v>0</v>
      </c>
      <c r="EV488" s="48" t="n">
        <f aca="false">MIN(MAX((GT487*(1+GT$5/Setup!$C$36)+IF($V488=27,N($F488),0))-CX488,0),MAX($P488-SUM(DV488:EU488),0))</f>
        <v>0</v>
      </c>
      <c r="EW488" s="48" t="n">
        <f aca="false">MIN(MAX((GU487*(1+GU$5/Setup!$C$36)+IF($V488=28,N($F488),0))-CY488,0),MAX($P488-SUM(DV488:EV488),0))</f>
        <v>0</v>
      </c>
      <c r="EX488" s="48" t="n">
        <f aca="false">MIN(MAX((GV487*(1+GV$5/Setup!$C$36)+IF($V488=29,N($F488),0))-CZ488,0),MAX($P488-SUM(DV488:EW488),0))</f>
        <v>0</v>
      </c>
      <c r="EY488" s="48" t="n">
        <f aca="false">MIN(MAX((GW487*(1+GW$5/Setup!$C$36)+IF($V488=30,N($F488),0))-DA488,0),MAX($P488-SUM(DV488:EX488),0))</f>
        <v>0</v>
      </c>
      <c r="EZ488" s="48" t="n">
        <f aca="false">MIN(MAX((GX487*(1+GX$5/Setup!$C$36)+IF($V488=31,N($F488),0))-DB488,0),MAX($P488-SUM(DV488:EY488),0))</f>
        <v>0</v>
      </c>
      <c r="FA488" s="48" t="n">
        <f aca="false">MIN(MAX((GY487*(1+GY$5/Setup!$C$36)+IF($V488=32,N($F488),0))-DC488,0),MAX($P488-SUM(DV488:EZ488),0))</f>
        <v>0</v>
      </c>
      <c r="FB488" s="48" t="n">
        <f aca="false">MIN(MAX((GZ487*(1+GZ$5/Setup!$C$36)+IF($V488=33,N($F488),0))-DD488,0),MAX($P488-SUM(DV488:FA488),0))</f>
        <v>0</v>
      </c>
      <c r="FC488" s="48" t="n">
        <f aca="false">MIN(MAX((HA487*(1+HA$5/Setup!$C$36)+IF($V488=34,N($F488),0))-DE488,0),MAX($P488-SUM(DV488:FB488),0))</f>
        <v>0</v>
      </c>
      <c r="FD488" s="48" t="n">
        <f aca="false">MIN(MAX((HB487*(1+HB$5/Setup!$C$36)+IF($V488=35,N($F488),0))-DF488,0),MAX($P488-SUM(DV488:FC488),0))</f>
        <v>0</v>
      </c>
      <c r="FE488" s="48" t="n">
        <f aca="false">MIN(MAX((HC487*(1+HC$5/Setup!$C$36)+IF($V488=36,N($F488),0))-DG488,0),MAX($P488-SUM(DV488:FD488),0))</f>
        <v>0</v>
      </c>
      <c r="FF488" s="48" t="n">
        <f aca="false">MIN(MAX((HD487*(1+HD$5/Setup!$C$36)+IF($V488=37,N($F488),0))-DH488,0),MAX($P488-SUM(DV488:FE488),0))</f>
        <v>0</v>
      </c>
      <c r="FG488" s="48" t="n">
        <f aca="false">MIN(MAX((HE487*(1+HE$5/Setup!$C$36)+IF($V488=38,N($F488),0))-DI488,0),MAX($P488-SUM(DV488:FF488),0))</f>
        <v>0</v>
      </c>
      <c r="FH488" s="48" t="n">
        <f aca="false">MIN(MAX((HF487*(1+HF$5/Setup!$C$36)+IF($V488=39,N($F488),0))-DJ488,0),MAX($P488-SUM(DV488:FG488),0))</f>
        <v>0</v>
      </c>
      <c r="FI488" s="48" t="n">
        <f aca="false">MIN(MAX((HG487*(1+HG$5/Setup!$C$36)+IF($V488=40,N($F488),0))-DK488,0),MAX($P488-SUM(DV488:FH488),0))</f>
        <v>0</v>
      </c>
      <c r="FJ488" s="48" t="n">
        <f aca="false">MIN(MAX((HH487*(1+HH$5/Setup!$C$36)+IF($V488=41,N($F488),0))-DL488,0),MAX($P488-SUM(DV488:FI488),0))</f>
        <v>0</v>
      </c>
      <c r="FK488" s="48" t="n">
        <f aca="false">MIN(MAX((HI487*(1+HI$5/Setup!$C$36)+IF($V488=42,N($F488),0))-DM488,0),MAX($P488-SUM(DV488:FJ488),0))</f>
        <v>0</v>
      </c>
      <c r="FL488" s="48" t="n">
        <f aca="false">MIN(MAX((HJ487*(1+HJ$5/Setup!$C$36)+IF($V488=43,N($F488),0))-DN488,0),MAX($P488-SUM(DV488:FK488),0))</f>
        <v>0</v>
      </c>
      <c r="FM488" s="48" t="n">
        <f aca="false">MIN(MAX((HK487*(1+HK$5/Setup!$C$36)+IF($V488=44,N($F488),0))-DO488,0),MAX($P488-SUM(DV488:FL488),0))</f>
        <v>0</v>
      </c>
      <c r="FN488" s="48" t="n">
        <f aca="false">MIN(MAX((HL487*(1+HL$5/Setup!$C$36)+IF($V488=45,N($F488),0))-DP488,0),MAX($P488-SUM(DV488:FM488),0))</f>
        <v>0</v>
      </c>
      <c r="FO488" s="48" t="n">
        <f aca="false">MIN(MAX((HM487*(1+HM$5/Setup!$C$36)+IF($V488=46,N($F488),0))-DQ488,0),MAX($P488-SUM(DV488:FN488),0))</f>
        <v>0</v>
      </c>
      <c r="FP488" s="48" t="n">
        <f aca="false">MIN(MAX((HN487*(1+HN$5/Setup!$C$36)+IF($V488=47,N($F488),0))-DR488,0),MAX($P488-SUM(DV488:FO488),0))</f>
        <v>0</v>
      </c>
      <c r="FQ488" s="48" t="n">
        <f aca="false">MIN(MAX((HO487*(1+HO$5/Setup!$C$36)+IF($V488=48,N($F488),0))-DS488,0),MAX($P488-SUM(DV488:FP488),0))</f>
        <v>0</v>
      </c>
      <c r="FR488" s="48" t="n">
        <f aca="false">MIN(MAX((HP487*(1+HP$5/Setup!$C$36)+IF($V488=49,N($F488),0))-DT488,0),MAX($P488-SUM(DV488:FQ488),0))</f>
        <v>0</v>
      </c>
      <c r="FS488" s="48" t="n">
        <f aca="false">MIN(MAX((HQ487*(1+HQ$5/Setup!$C$36)+IF($V488=50,N($F488),0))-DU488,0),MAX($P488-SUM(DV488:FR488),0))</f>
        <v>0</v>
      </c>
      <c r="FT488" s="48" t="n">
        <f aca="false">IF((FT487*(1+FT$5/Setup!$C$36)+IF($V488=1,N($F488),0))-BX488-DV488&lt;0.005,0,(FT487*(1+FT$5/Setup!$C$36)+IF($V488=1,N($F488),0))-BX488-DV488)</f>
        <v>0</v>
      </c>
      <c r="FU488" s="48" t="n">
        <f aca="false">IF((FU487*(1+FU$5/Setup!$C$36)+IF($V488=2,N($F488),0))-BY488-DW488&lt;0.005,0,(FU487*(1+FU$5/Setup!$C$36)+IF($V488=2,N($F488),0))-BY488-DW488)</f>
        <v>0</v>
      </c>
      <c r="FV488" s="48" t="n">
        <f aca="false">IF((FV487*(1+FV$5/Setup!$C$36)+IF($V488=3,N($F488),0))-BZ488-DX488&lt;0.005,0,(FV487*(1+FV$5/Setup!$C$36)+IF($V488=3,N($F488),0))-BZ488-DX488)</f>
        <v>0</v>
      </c>
      <c r="FW488" s="48" t="n">
        <f aca="false">IF((FW487*(1+FW$5/Setup!$C$36)+IF($V488=4,N($F488),0))-CA488-DY488&lt;0.005,0,(FW487*(1+FW$5/Setup!$C$36)+IF($V488=4,N($F488),0))-CA488-DY488)</f>
        <v>0</v>
      </c>
      <c r="FX488" s="48" t="n">
        <f aca="false">IF((FX487*(1+FX$5/Setup!$C$36)+IF($V488=5,N($F488),0))-CB488-DZ488&lt;0.005,0,(FX487*(1+FX$5/Setup!$C$36)+IF($V488=5,N($F488),0))-CB488-DZ488)</f>
        <v>0</v>
      </c>
      <c r="FY488" s="48" t="n">
        <f aca="false">IF((FY487*(1+FY$5/Setup!$C$36)+IF($V488=6,N($F488),0))-CC488-EA488&lt;0.005,0,(FY487*(1+FY$5/Setup!$C$36)+IF($V488=6,N($F488),0))-CC488-EA488)</f>
        <v>0</v>
      </c>
      <c r="FZ488" s="48" t="n">
        <f aca="false">IF((FZ487*(1+FZ$5/Setup!$C$36)+IF($V488=7,N($F488),0))-CD488-EB488&lt;0.005,0,(FZ487*(1+FZ$5/Setup!$C$36)+IF($V488=7,N($F488),0))-CD488-EB488)</f>
        <v>0</v>
      </c>
      <c r="GA488" s="48" t="n">
        <f aca="false">IF((GA487*(1+GA$5/Setup!$C$36)+IF($V488=8,N($F488),0))-CE488-EC488&lt;0.005,0,(GA487*(1+GA$5/Setup!$C$36)+IF($V488=8,N($F488),0))-CE488-EC488)</f>
        <v>0</v>
      </c>
      <c r="GB488" s="48" t="n">
        <f aca="false">IF((GB487*(1+GB$5/Setup!$C$36)+IF($V488=9,N($F488),0))-CF488-ED488&lt;0.005,0,(GB487*(1+GB$5/Setup!$C$36)+IF($V488=9,N($F488),0))-CF488-ED488)</f>
        <v>0</v>
      </c>
      <c r="GC488" s="48" t="n">
        <f aca="false">IF((GC487*(1+GC$5/Setup!$C$36)+IF($V488=10,N($F488),0))-CG488-EE488&lt;0.005,0,(GC487*(1+GC$5/Setup!$C$36)+IF($V488=10,N($F488),0))-CG488-EE488)</f>
        <v>0</v>
      </c>
      <c r="GD488" s="48" t="n">
        <f aca="false">IF((GD487*(1+GD$5/Setup!$C$36)+IF($V488=11,N($F488),0))-CH488-EF488&lt;0.005,0,(GD487*(1+GD$5/Setup!$C$36)+IF($V488=11,N($F488),0))-CH488-EF488)</f>
        <v>0</v>
      </c>
      <c r="GE488" s="48" t="n">
        <f aca="false">IF((GE487*(1+GE$5/Setup!$C$36)+IF($V488=12,N($F488),0))-CI488-EG488&lt;0.005,0,(GE487*(1+GE$5/Setup!$C$36)+IF($V488=12,N($F488),0))-CI488-EG488)</f>
        <v>0</v>
      </c>
      <c r="GF488" s="48" t="n">
        <f aca="false">IF((GF487*(1+GF$5/Setup!$C$36)+IF($V488=13,N($F488),0))-CJ488-EH488&lt;0.005,0,(GF487*(1+GF$5/Setup!$C$36)+IF($V488=13,N($F488),0))-CJ488-EH488)</f>
        <v>0</v>
      </c>
      <c r="GG488" s="48" t="n">
        <f aca="false">IF((GG487*(1+GG$5/Setup!$C$36)+IF($V488=14,N($F488),0))-CK488-EI488&lt;0.005,0,(GG487*(1+GG$5/Setup!$C$36)+IF($V488=14,N($F488),0))-CK488-EI488)</f>
        <v>0</v>
      </c>
      <c r="GH488" s="48" t="n">
        <f aca="false">IF((GH487*(1+GH$5/Setup!$C$36)+IF($V488=15,N($F488),0))-CL488-EJ488&lt;0.005,0,(GH487*(1+GH$5/Setup!$C$36)+IF($V488=15,N($F488),0))-CL488-EJ488)</f>
        <v>0</v>
      </c>
      <c r="GI488" s="48" t="n">
        <f aca="false">IF((GI487*(1+GI$5/Setup!$C$36)+IF($V488=16,N($F488),0))-CM488-EK488&lt;0.005,0,(GI487*(1+GI$5/Setup!$C$36)+IF($V488=16,N($F488),0))-CM488-EK488)</f>
        <v>0</v>
      </c>
      <c r="GJ488" s="48" t="n">
        <f aca="false">IF((GJ487*(1+GJ$5/Setup!$C$36)+IF($V488=17,N($F488),0))-CN488-EL488&lt;0.005,0,(GJ487*(1+GJ$5/Setup!$C$36)+IF($V488=17,N($F488),0))-CN488-EL488)</f>
        <v>0</v>
      </c>
      <c r="GK488" s="48" t="n">
        <f aca="false">IF((GK487*(1+GK$5/Setup!$C$36)+IF($V488=18,N($F488),0))-CO488-EM488&lt;0.005,0,(GK487*(1+GK$5/Setup!$C$36)+IF($V488=18,N($F488),0))-CO488-EM488)</f>
        <v>0</v>
      </c>
      <c r="GL488" s="48" t="n">
        <f aca="false">IF((GL487*(1+GL$5/Setup!$C$36)+IF($V488=19,N($F488),0))-CP488-EN488&lt;0.005,0,(GL487*(1+GL$5/Setup!$C$36)+IF($V488=19,N($F488),0))-CP488-EN488)</f>
        <v>0</v>
      </c>
      <c r="GM488" s="48" t="n">
        <f aca="false">IF((GM487*(1+GM$5/Setup!$C$36)+IF($V488=20,N($F488),0))-CQ488-EO488&lt;0.005,0,(GM487*(1+GM$5/Setup!$C$36)+IF($V488=20,N($F488),0))-CQ488-EO488)</f>
        <v>0</v>
      </c>
      <c r="GN488" s="48" t="n">
        <f aca="false">IF((GN487*(1+GN$5/Setup!$C$36)+IF($V488=21,N($F488),0))-CR488-EP488&lt;0.005,0,(GN487*(1+GN$5/Setup!$C$36)+IF($V488=21,N($F488),0))-CR488-EP488)</f>
        <v>0</v>
      </c>
      <c r="GO488" s="48" t="n">
        <f aca="false">IF((GO487*(1+GO$5/Setup!$C$36)+IF($V488=22,N($F488),0))-CS488-EQ488&lt;0.005,0,(GO487*(1+GO$5/Setup!$C$36)+IF($V488=22,N($F488),0))-CS488-EQ488)</f>
        <v>0</v>
      </c>
      <c r="GP488" s="48" t="n">
        <f aca="false">IF((GP487*(1+GP$5/Setup!$C$36)+IF($V488=23,N($F488),0))-CT488-ER488&lt;0.005,0,(GP487*(1+GP$5/Setup!$C$36)+IF($V488=23,N($F488),0))-CT488-ER488)</f>
        <v>0</v>
      </c>
      <c r="GQ488" s="48" t="n">
        <f aca="false">IF((GQ487*(1+GQ$5/Setup!$C$36)+IF($V488=24,N($F488),0))-CU488-ES488&lt;0.005,0,(GQ487*(1+GQ$5/Setup!$C$36)+IF($V488=24,N($F488),0))-CU488-ES488)</f>
        <v>0</v>
      </c>
      <c r="GR488" s="48" t="n">
        <f aca="false">IF((GR487*(1+GR$5/Setup!$C$36)+IF($V488=25,N($F488),0))-CV488-ET488&lt;0.005,0,(GR487*(1+GR$5/Setup!$C$36)+IF($V488=25,N($F488),0))-CV488-ET488)</f>
        <v>0</v>
      </c>
      <c r="GS488" s="48" t="n">
        <f aca="false">IF((GS487*(1+GS$5/Setup!$C$36)+IF($V488=26,N($F488),0))-CW488-EU488&lt;0.005,0,(GS487*(1+GS$5/Setup!$C$36)+IF($V488=26,N($F488),0))-CW488-EU488)</f>
        <v>0</v>
      </c>
      <c r="GT488" s="48" t="n">
        <f aca="false">IF((GT487*(1+GT$5/Setup!$C$36)+IF($V488=27,N($F488),0))-CX488-EV488&lt;0.005,0,(GT487*(1+GT$5/Setup!$C$36)+IF($V488=27,N($F488),0))-CX488-EV488)</f>
        <v>0</v>
      </c>
      <c r="GU488" s="48" t="n">
        <f aca="false">IF((GU487*(1+GU$5/Setup!$C$36)+IF($V488=28,N($F488),0))-CY488-EW488&lt;0.005,0,(GU487*(1+GU$5/Setup!$C$36)+IF($V488=28,N($F488),0))-CY488-EW488)</f>
        <v>0</v>
      </c>
      <c r="GV488" s="48" t="n">
        <f aca="false">IF((GV487*(1+GV$5/Setup!$C$36)+IF($V488=29,N($F488),0))-CZ488-EX488&lt;0.005,0,(GV487*(1+GV$5/Setup!$C$36)+IF($V488=29,N($F488),0))-CZ488-EX488)</f>
        <v>0</v>
      </c>
      <c r="GW488" s="48" t="n">
        <f aca="false">IF((GW487*(1+GW$5/Setup!$C$36)+IF($V488=30,N($F488),0))-DA488-EY488&lt;0.005,0,(GW487*(1+GW$5/Setup!$C$36)+IF($V488=30,N($F488),0))-DA488-EY488)</f>
        <v>0</v>
      </c>
      <c r="GX488" s="48" t="n">
        <f aca="false">IF((GX487*(1+GX$5/Setup!$C$36)+IF($V488=31,N($F488),0))-DB488-EZ488&lt;0.005,0,(GX487*(1+GX$5/Setup!$C$36)+IF($V488=31,N($F488),0))-DB488-EZ488)</f>
        <v>0</v>
      </c>
      <c r="GY488" s="48" t="n">
        <f aca="false">IF((GY487*(1+GY$5/Setup!$C$36)+IF($V488=32,N($F488),0))-DC488-FA488&lt;0.005,0,(GY487*(1+GY$5/Setup!$C$36)+IF($V488=32,N($F488),0))-DC488-FA488)</f>
        <v>0</v>
      </c>
      <c r="GZ488" s="48" t="n">
        <f aca="false">IF((GZ487*(1+GZ$5/Setup!$C$36)+IF($V488=33,N($F488),0))-DD488-FB488&lt;0.005,0,(GZ487*(1+GZ$5/Setup!$C$36)+IF($V488=33,N($F488),0))-DD488-FB488)</f>
        <v>0</v>
      </c>
      <c r="HA488" s="48" t="n">
        <f aca="false">IF((HA487*(1+HA$5/Setup!$C$36)+IF($V488=34,N($F488),0))-DE488-FC488&lt;0.005,0,(HA487*(1+HA$5/Setup!$C$36)+IF($V488=34,N($F488),0))-DE488-FC488)</f>
        <v>0</v>
      </c>
      <c r="HB488" s="48" t="n">
        <f aca="false">IF((HB487*(1+HB$5/Setup!$C$36)+IF($V488=35,N($F488),0))-DF488-FD488&lt;0.005,0,(HB487*(1+HB$5/Setup!$C$36)+IF($V488=35,N($F488),0))-DF488-FD488)</f>
        <v>0</v>
      </c>
      <c r="HC488" s="48" t="n">
        <f aca="false">IF((HC487*(1+HC$5/Setup!$C$36)+IF($V488=36,N($F488),0))-DG488-FE488&lt;0.005,0,(HC487*(1+HC$5/Setup!$C$36)+IF($V488=36,N($F488),0))-DG488-FE488)</f>
        <v>0</v>
      </c>
      <c r="HD488" s="48" t="n">
        <f aca="false">IF((HD487*(1+HD$5/Setup!$C$36)+IF($V488=37,N($F488),0))-DH488-FF488&lt;0.005,0,(HD487*(1+HD$5/Setup!$C$36)+IF($V488=37,N($F488),0))-DH488-FF488)</f>
        <v>0</v>
      </c>
      <c r="HE488" s="48" t="n">
        <f aca="false">IF((HE487*(1+HE$5/Setup!$C$36)+IF($V488=38,N($F488),0))-DI488-FG488&lt;0.005,0,(HE487*(1+HE$5/Setup!$C$36)+IF($V488=38,N($F488),0))-DI488-FG488)</f>
        <v>0</v>
      </c>
      <c r="HF488" s="48" t="n">
        <f aca="false">IF((HF487*(1+HF$5/Setup!$C$36)+IF($V488=39,N($F488),0))-DJ488-FH488&lt;0.005,0,(HF487*(1+HF$5/Setup!$C$36)+IF($V488=39,N($F488),0))-DJ488-FH488)</f>
        <v>0</v>
      </c>
      <c r="HG488" s="48" t="n">
        <f aca="false">IF((HG487*(1+HG$5/Setup!$C$36)+IF($V488=40,N($F488),0))-DK488-FI488&lt;0.005,0,(HG487*(1+HG$5/Setup!$C$36)+IF($V488=40,N($F488),0))-DK488-FI488)</f>
        <v>0</v>
      </c>
      <c r="HH488" s="48" t="n">
        <f aca="false">IF((HH487*(1+HH$5/Setup!$C$36)+IF($V488=41,N($F488),0))-DL488-FJ488&lt;0.005,0,(HH487*(1+HH$5/Setup!$C$36)+IF($V488=41,N($F488),0))-DL488-FJ488)</f>
        <v>0</v>
      </c>
      <c r="HI488" s="48" t="n">
        <f aca="false">IF((HI487*(1+HI$5/Setup!$C$36)+IF($V488=42,N($F488),0))-DM488-FK488&lt;0.005,0,(HI487*(1+HI$5/Setup!$C$36)+IF($V488=42,N($F488),0))-DM488-FK488)</f>
        <v>0</v>
      </c>
      <c r="HJ488" s="48" t="n">
        <f aca="false">IF((HJ487*(1+HJ$5/Setup!$C$36)+IF($V488=43,N($F488),0))-DN488-FL488&lt;0.005,0,(HJ487*(1+HJ$5/Setup!$C$36)+IF($V488=43,N($F488),0))-DN488-FL488)</f>
        <v>0</v>
      </c>
      <c r="HK488" s="48" t="n">
        <f aca="false">IF((HK487*(1+HK$5/Setup!$C$36)+IF($V488=44,N($F488),0))-DO488-FM488&lt;0.005,0,(HK487*(1+HK$5/Setup!$C$36)+IF($V488=44,N($F488),0))-DO488-FM488)</f>
        <v>0</v>
      </c>
      <c r="HL488" s="48" t="n">
        <f aca="false">IF((HL487*(1+HL$5/Setup!$C$36)+IF($V488=45,N($F488),0))-DP488-FN488&lt;0.005,0,(HL487*(1+HL$5/Setup!$C$36)+IF($V488=45,N($F488),0))-DP488-FN488)</f>
        <v>0</v>
      </c>
      <c r="HM488" s="48" t="n">
        <f aca="false">IF((HM487*(1+HM$5/Setup!$C$36)+IF($V488=46,N($F488),0))-DQ488-FO488&lt;0.005,0,(HM487*(1+HM$5/Setup!$C$36)+IF($V488=46,N($F488),0))-DQ488-FO488)</f>
        <v>0</v>
      </c>
      <c r="HN488" s="48" t="n">
        <f aca="false">IF((HN487*(1+HN$5/Setup!$C$36)+IF($V488=47,N($F488),0))-DR488-FP488&lt;0.005,0,(HN487*(1+HN$5/Setup!$C$36)+IF($V488=47,N($F488),0))-DR488-FP488)</f>
        <v>0</v>
      </c>
      <c r="HO488" s="48" t="n">
        <f aca="false">IF((HO487*(1+HO$5/Setup!$C$36)+IF($V488=48,N($F488),0))-DS488-FQ488&lt;0.005,0,(HO487*(1+HO$5/Setup!$C$36)+IF($V488=48,N($F488),0))-DS488-FQ488)</f>
        <v>0</v>
      </c>
      <c r="HP488" s="48" t="n">
        <f aca="false">IF((HP487*(1+HP$5/Setup!$C$36)+IF($V488=49,N($F488),0))-DT488-FR488&lt;0.005,0,(HP487*(1+HP$5/Setup!$C$36)+IF($V488=49,N($F488),0))-DT488-FR488)</f>
        <v>0</v>
      </c>
      <c r="HQ488" s="48" t="n">
        <f aca="false">IF((HQ487*(1+HQ$5/Setup!$C$36)+IF($V488=50,N($F488),0))-DU488-FS488&lt;0.005,0,(HQ487*(1+HQ$5/Setup!$C$36)+IF($V488=50,N($F488),0))-DU488-FS488)</f>
        <v>0</v>
      </c>
    </row>
    <row r="489" customFormat="false" ht="15" hidden="false" customHeight="false" outlineLevel="0" collapsed="false">
      <c r="A489" s="44" t="n">
        <v>481</v>
      </c>
      <c r="B489" s="45" t="n">
        <f aca="false">IF(Setup!$C$7="Every month",EDATE(Setup!$C$8,($A489-1)),IF(Setup!$C$7="Twice a month",DATE(YEAR(Setup!$C$8),MONTH(Setup!$C$8)+INT((($A489-1)+Setup!$C$41)/2),MIN(IF(MOD(($A489-1)+Setup!$C$41,2)=0,Setup!$C$39,Setup!$C$40),DAY(EOMONTH(DATE(YEAR(Setup!$C$8),MONTH(Setup!$C$8)+INT((($A489-1)+Setup!$C$41)/2),1),0)))),Setup!$C$8+($A489-1)*IF(Setup!$C$7="Every week",7,14)))</f>
        <v>53045</v>
      </c>
      <c r="C489" s="45" t="n">
        <f aca="false">IF(Setup!$C$7="Every month",EDATE(Setup!$C$8,$A489),IF(Setup!$C$7="Twice a month",DATE(YEAR(Setup!$C$8),MONTH(Setup!$C$8)+INT(($A489+Setup!$C$41)/2),MIN(IF(MOD($A489+Setup!$C$41,2)=0,Setup!$C$39,Setup!$C$40),DAY(EOMONTH(DATE(YEAR(Setup!$C$8),MONTH(Setup!$C$8)+INT(($A489+Setup!$C$41)/2),1),0)))),Setup!$C$8+$A489*IF(Setup!$C$7="Every week",7,14)))</f>
        <v>53059</v>
      </c>
      <c r="D489" s="46"/>
      <c r="E489" s="47"/>
      <c r="F489" s="47"/>
      <c r="G489" s="47"/>
      <c r="H489" s="47"/>
      <c r="I489" s="48" t="n">
        <f aca="false">N(Setup!$C$11)+N(E489)</f>
        <v>100</v>
      </c>
      <c r="J489" s="48" t="n">
        <f aca="false">MIN(Setup!$C$37,MAX(I489,0))</f>
        <v>9.23076923076923</v>
      </c>
      <c r="K489" s="48" t="n">
        <f aca="false">MIN(MAX(N(Setup!$C$14)-L488,0),MAX(I489-J489,0))</f>
        <v>0</v>
      </c>
      <c r="L489" s="48" t="n">
        <f aca="false">L488+K489-N(G489)</f>
        <v>500</v>
      </c>
      <c r="M489" s="48" t="n">
        <f aca="false">M488+J489-N(H489)</f>
        <v>4439.99999999998</v>
      </c>
      <c r="N489" s="48" t="n">
        <f aca="false">SUM(BX489:DU489)</f>
        <v>0</v>
      </c>
      <c r="O489" s="48" t="n">
        <f aca="false">SUM(Z489:BW489)-N489</f>
        <v>0</v>
      </c>
      <c r="P489" s="48" t="n">
        <f aca="false">MAX(I489-J489-K489,0)+O489</f>
        <v>90.7692307692308</v>
      </c>
      <c r="Q489" s="48" t="n">
        <f aca="false">SUM(DV489:FS489)</f>
        <v>0</v>
      </c>
      <c r="R489" s="49" t="n">
        <f aca="false">N489+J489+K489+Q489</f>
        <v>9.23076923076923</v>
      </c>
      <c r="S489" s="48" t="n">
        <f aca="false">T489-T488-N(F489)+N489+Q489</f>
        <v>0</v>
      </c>
      <c r="T489" s="49" t="n">
        <f aca="false">SUM(FT489:HQ489)</f>
        <v>0</v>
      </c>
      <c r="U489" s="44" t="str">
        <f aca="false">IF(T488&lt;0.005,"",INDEX(Helpers!$C$2:$C$51,IF(_xlfn.MINIFS($DV$6:$FS$6,DV489:FS489,"&gt;0.005")=0,V489,_xlfn.MINIFS($DV$6:$FS$6,DV489:FS489,"&gt;0.005"))))</f>
        <v/>
      </c>
      <c r="V489" s="44" t="n">
        <f aca="false">IF(_xlfn.MINIFS($FT$6:$HQ$6,FT488:HQ488,"&gt;0.005")=0,1,_xlfn.MINIFS($FT$6:$HQ$6,FT488:HQ488,"&gt;0.005"))</f>
        <v>1</v>
      </c>
      <c r="W489" s="44" t="n">
        <f aca="false">IF(AND(D489&lt;&gt;"Paid",T488&gt;0.005),1,0)</f>
        <v>0</v>
      </c>
      <c r="X489" s="48" t="n">
        <f aca="false">SUMPRODUCT(((Helpers!$G$2:$G$51*(1+(Helpers!$D$2:$D$51+0.000000001)/12)^(($B489-Setup!$C$8)/(365.25/12))-Helpers!$E$2:$E$51*((1+(Helpers!$D$2:$D$51+0.000000001)/12)^(($B489-Setup!$C$8)/(365.25/12))-1)/((Helpers!$D$2:$D$51+0.000000001)/12))&gt;0)*(Helpers!$G$2:$G$51*(1+(Helpers!$D$2:$D$51+0.000000001)/12)^(($B489-Setup!$C$8)/(365.25/12))-Helpers!$E$2:$E$51*((1+(Helpers!$D$2:$D$51+0.000000001)/12)^(($B489-Setup!$C$8)/(365.25/12))-1)/((Helpers!$D$2:$D$51+0.000000001)/12)))</f>
        <v>0</v>
      </c>
      <c r="Y489" s="48"/>
      <c r="Z489" s="48" t="n">
        <f aca="false">IF(OR(N(Z$5)=0,Z$6=""),0,Z$5*((DATE(YEAR($B489),MONTH($B489),MIN(Z$6,DAY(EOMONTH($B489,0))))&gt;=$B489)*(DATE(YEAR($B489),MONTH($B489),MIN(Z$6,DAY(EOMONTH($B489,0))))&lt;$C489)+(DATE(YEAR($B489),MONTH($B489)+1,MIN(Z$6,DAY(EOMONTH($B489,1))))&gt;=$B489)*(DATE(YEAR($B489),MONTH($B489)+1,MIN(Z$6,DAY(EOMONTH($B489,1))))&lt;$C489)))</f>
        <v>0</v>
      </c>
      <c r="AA489" s="48" t="n">
        <f aca="false">IF(OR(N(AA$5)=0,AA$6=""),0,AA$5*((DATE(YEAR($B489),MONTH($B489),MIN(AA$6,DAY(EOMONTH($B489,0))))&gt;=$B489)*(DATE(YEAR($B489),MONTH($B489),MIN(AA$6,DAY(EOMONTH($B489,0))))&lt;$C489)+(DATE(YEAR($B489),MONTH($B489)+1,MIN(AA$6,DAY(EOMONTH($B489,1))))&gt;=$B489)*(DATE(YEAR($B489),MONTH($B489)+1,MIN(AA$6,DAY(EOMONTH($B489,1))))&lt;$C489)))</f>
        <v>0</v>
      </c>
      <c r="AB489" s="48" t="n">
        <f aca="false">IF(OR(N(AB$5)=0,AB$6=""),0,AB$5*((DATE(YEAR($B489),MONTH($B489),MIN(AB$6,DAY(EOMONTH($B489,0))))&gt;=$B489)*(DATE(YEAR($B489),MONTH($B489),MIN(AB$6,DAY(EOMONTH($B489,0))))&lt;$C489)+(DATE(YEAR($B489),MONTH($B489)+1,MIN(AB$6,DAY(EOMONTH($B489,1))))&gt;=$B489)*(DATE(YEAR($B489),MONTH($B489)+1,MIN(AB$6,DAY(EOMONTH($B489,1))))&lt;$C489)))</f>
        <v>0</v>
      </c>
      <c r="AC489" s="48" t="n">
        <f aca="false">IF(OR(N(AC$5)=0,AC$6=""),0,AC$5*((DATE(YEAR($B489),MONTH($B489),MIN(AC$6,DAY(EOMONTH($B489,0))))&gt;=$B489)*(DATE(YEAR($B489),MONTH($B489),MIN(AC$6,DAY(EOMONTH($B489,0))))&lt;$C489)+(DATE(YEAR($B489),MONTH($B489)+1,MIN(AC$6,DAY(EOMONTH($B489,1))))&gt;=$B489)*(DATE(YEAR($B489),MONTH($B489)+1,MIN(AC$6,DAY(EOMONTH($B489,1))))&lt;$C489)))</f>
        <v>0</v>
      </c>
      <c r="AD489" s="48" t="n">
        <f aca="false">IF(OR(N(AD$5)=0,AD$6=""),0,AD$5*((DATE(YEAR($B489),MONTH($B489),MIN(AD$6,DAY(EOMONTH($B489,0))))&gt;=$B489)*(DATE(YEAR($B489),MONTH($B489),MIN(AD$6,DAY(EOMONTH($B489,0))))&lt;$C489)+(DATE(YEAR($B489),MONTH($B489)+1,MIN(AD$6,DAY(EOMONTH($B489,1))))&gt;=$B489)*(DATE(YEAR($B489),MONTH($B489)+1,MIN(AD$6,DAY(EOMONTH($B489,1))))&lt;$C489)))</f>
        <v>0</v>
      </c>
      <c r="AE489" s="48" t="n">
        <f aca="false">IF(OR(N(AE$5)=0,AE$6=""),0,AE$5*((DATE(YEAR($B489),MONTH($B489),MIN(AE$6,DAY(EOMONTH($B489,0))))&gt;=$B489)*(DATE(YEAR($B489),MONTH($B489),MIN(AE$6,DAY(EOMONTH($B489,0))))&lt;$C489)+(DATE(YEAR($B489),MONTH($B489)+1,MIN(AE$6,DAY(EOMONTH($B489,1))))&gt;=$B489)*(DATE(YEAR($B489),MONTH($B489)+1,MIN(AE$6,DAY(EOMONTH($B489,1))))&lt;$C489)))</f>
        <v>0</v>
      </c>
      <c r="AF489" s="48" t="n">
        <f aca="false">IF(OR(N(AF$5)=0,AF$6=""),0,AF$5*((DATE(YEAR($B489),MONTH($B489),MIN(AF$6,DAY(EOMONTH($B489,0))))&gt;=$B489)*(DATE(YEAR($B489),MONTH($B489),MIN(AF$6,DAY(EOMONTH($B489,0))))&lt;$C489)+(DATE(YEAR($B489),MONTH($B489)+1,MIN(AF$6,DAY(EOMONTH($B489,1))))&gt;=$B489)*(DATE(YEAR($B489),MONTH($B489)+1,MIN(AF$6,DAY(EOMONTH($B489,1))))&lt;$C489)))</f>
        <v>0</v>
      </c>
      <c r="AG489" s="48" t="n">
        <f aca="false">IF(OR(N(AG$5)=0,AG$6=""),0,AG$5*((DATE(YEAR($B489),MONTH($B489),MIN(AG$6,DAY(EOMONTH($B489,0))))&gt;=$B489)*(DATE(YEAR($B489),MONTH($B489),MIN(AG$6,DAY(EOMONTH($B489,0))))&lt;$C489)+(DATE(YEAR($B489),MONTH($B489)+1,MIN(AG$6,DAY(EOMONTH($B489,1))))&gt;=$B489)*(DATE(YEAR($B489),MONTH($B489)+1,MIN(AG$6,DAY(EOMONTH($B489,1))))&lt;$C489)))</f>
        <v>0</v>
      </c>
      <c r="AH489" s="48" t="n">
        <f aca="false">IF(OR(N(AH$5)=0,AH$6=""),0,AH$5*((DATE(YEAR($B489),MONTH($B489),MIN(AH$6,DAY(EOMONTH($B489,0))))&gt;=$B489)*(DATE(YEAR($B489),MONTH($B489),MIN(AH$6,DAY(EOMONTH($B489,0))))&lt;$C489)+(DATE(YEAR($B489),MONTH($B489)+1,MIN(AH$6,DAY(EOMONTH($B489,1))))&gt;=$B489)*(DATE(YEAR($B489),MONTH($B489)+1,MIN(AH$6,DAY(EOMONTH($B489,1))))&lt;$C489)))</f>
        <v>0</v>
      </c>
      <c r="AI489" s="48" t="n">
        <f aca="false">IF(OR(N(AI$5)=0,AI$6=""),0,AI$5*((DATE(YEAR($B489),MONTH($B489),MIN(AI$6,DAY(EOMONTH($B489,0))))&gt;=$B489)*(DATE(YEAR($B489),MONTH($B489),MIN(AI$6,DAY(EOMONTH($B489,0))))&lt;$C489)+(DATE(YEAR($B489),MONTH($B489)+1,MIN(AI$6,DAY(EOMONTH($B489,1))))&gt;=$B489)*(DATE(YEAR($B489),MONTH($B489)+1,MIN(AI$6,DAY(EOMONTH($B489,1))))&lt;$C489)))</f>
        <v>0</v>
      </c>
      <c r="AJ489" s="48" t="n">
        <f aca="false">IF(OR(N(AJ$5)=0,AJ$6=""),0,AJ$5*((DATE(YEAR($B489),MONTH($B489),MIN(AJ$6,DAY(EOMONTH($B489,0))))&gt;=$B489)*(DATE(YEAR($B489),MONTH($B489),MIN(AJ$6,DAY(EOMONTH($B489,0))))&lt;$C489)+(DATE(YEAR($B489),MONTH($B489)+1,MIN(AJ$6,DAY(EOMONTH($B489,1))))&gt;=$B489)*(DATE(YEAR($B489),MONTH($B489)+1,MIN(AJ$6,DAY(EOMONTH($B489,1))))&lt;$C489)))</f>
        <v>0</v>
      </c>
      <c r="AK489" s="48" t="n">
        <f aca="false">IF(OR(N(AK$5)=0,AK$6=""),0,AK$5*((DATE(YEAR($B489),MONTH($B489),MIN(AK$6,DAY(EOMONTH($B489,0))))&gt;=$B489)*(DATE(YEAR($B489),MONTH($B489),MIN(AK$6,DAY(EOMONTH($B489,0))))&lt;$C489)+(DATE(YEAR($B489),MONTH($B489)+1,MIN(AK$6,DAY(EOMONTH($B489,1))))&gt;=$B489)*(DATE(YEAR($B489),MONTH($B489)+1,MIN(AK$6,DAY(EOMONTH($B489,1))))&lt;$C489)))</f>
        <v>0</v>
      </c>
      <c r="AL489" s="48" t="n">
        <f aca="false">IF(OR(N(AL$5)=0,AL$6=""),0,AL$5*((DATE(YEAR($B489),MONTH($B489),MIN(AL$6,DAY(EOMONTH($B489,0))))&gt;=$B489)*(DATE(YEAR($B489),MONTH($B489),MIN(AL$6,DAY(EOMONTH($B489,0))))&lt;$C489)+(DATE(YEAR($B489),MONTH($B489)+1,MIN(AL$6,DAY(EOMONTH($B489,1))))&gt;=$B489)*(DATE(YEAR($B489),MONTH($B489)+1,MIN(AL$6,DAY(EOMONTH($B489,1))))&lt;$C489)))</f>
        <v>0</v>
      </c>
      <c r="AM489" s="48" t="n">
        <f aca="false">IF(OR(N(AM$5)=0,AM$6=""),0,AM$5*((DATE(YEAR($B489),MONTH($B489),MIN(AM$6,DAY(EOMONTH($B489,0))))&gt;=$B489)*(DATE(YEAR($B489),MONTH($B489),MIN(AM$6,DAY(EOMONTH($B489,0))))&lt;$C489)+(DATE(YEAR($B489),MONTH($B489)+1,MIN(AM$6,DAY(EOMONTH($B489,1))))&gt;=$B489)*(DATE(YEAR($B489),MONTH($B489)+1,MIN(AM$6,DAY(EOMONTH($B489,1))))&lt;$C489)))</f>
        <v>0</v>
      </c>
      <c r="AN489" s="48" t="n">
        <f aca="false">IF(OR(N(AN$5)=0,AN$6=""),0,AN$5*((DATE(YEAR($B489),MONTH($B489),MIN(AN$6,DAY(EOMONTH($B489,0))))&gt;=$B489)*(DATE(YEAR($B489),MONTH($B489),MIN(AN$6,DAY(EOMONTH($B489,0))))&lt;$C489)+(DATE(YEAR($B489),MONTH($B489)+1,MIN(AN$6,DAY(EOMONTH($B489,1))))&gt;=$B489)*(DATE(YEAR($B489),MONTH($B489)+1,MIN(AN$6,DAY(EOMONTH($B489,1))))&lt;$C489)))</f>
        <v>0</v>
      </c>
      <c r="AO489" s="48" t="n">
        <f aca="false">IF(OR(N(AO$5)=0,AO$6=""),0,AO$5*((DATE(YEAR($B489),MONTH($B489),MIN(AO$6,DAY(EOMONTH($B489,0))))&gt;=$B489)*(DATE(YEAR($B489),MONTH($B489),MIN(AO$6,DAY(EOMONTH($B489,0))))&lt;$C489)+(DATE(YEAR($B489),MONTH($B489)+1,MIN(AO$6,DAY(EOMONTH($B489,1))))&gt;=$B489)*(DATE(YEAR($B489),MONTH($B489)+1,MIN(AO$6,DAY(EOMONTH($B489,1))))&lt;$C489)))</f>
        <v>0</v>
      </c>
      <c r="AP489" s="48" t="n">
        <f aca="false">IF(OR(N(AP$5)=0,AP$6=""),0,AP$5*((DATE(YEAR($B489),MONTH($B489),MIN(AP$6,DAY(EOMONTH($B489,0))))&gt;=$B489)*(DATE(YEAR($B489),MONTH($B489),MIN(AP$6,DAY(EOMONTH($B489,0))))&lt;$C489)+(DATE(YEAR($B489),MONTH($B489)+1,MIN(AP$6,DAY(EOMONTH($B489,1))))&gt;=$B489)*(DATE(YEAR($B489),MONTH($B489)+1,MIN(AP$6,DAY(EOMONTH($B489,1))))&lt;$C489)))</f>
        <v>0</v>
      </c>
      <c r="AQ489" s="48" t="n">
        <f aca="false">IF(OR(N(AQ$5)=0,AQ$6=""),0,AQ$5*((DATE(YEAR($B489),MONTH($B489),MIN(AQ$6,DAY(EOMONTH($B489,0))))&gt;=$B489)*(DATE(YEAR($B489),MONTH($B489),MIN(AQ$6,DAY(EOMONTH($B489,0))))&lt;$C489)+(DATE(YEAR($B489),MONTH($B489)+1,MIN(AQ$6,DAY(EOMONTH($B489,1))))&gt;=$B489)*(DATE(YEAR($B489),MONTH($B489)+1,MIN(AQ$6,DAY(EOMONTH($B489,1))))&lt;$C489)))</f>
        <v>0</v>
      </c>
      <c r="AR489" s="48" t="n">
        <f aca="false">IF(OR(N(AR$5)=0,AR$6=""),0,AR$5*((DATE(YEAR($B489),MONTH($B489),MIN(AR$6,DAY(EOMONTH($B489,0))))&gt;=$B489)*(DATE(YEAR($B489),MONTH($B489),MIN(AR$6,DAY(EOMONTH($B489,0))))&lt;$C489)+(DATE(YEAR($B489),MONTH($B489)+1,MIN(AR$6,DAY(EOMONTH($B489,1))))&gt;=$B489)*(DATE(YEAR($B489),MONTH($B489)+1,MIN(AR$6,DAY(EOMONTH($B489,1))))&lt;$C489)))</f>
        <v>0</v>
      </c>
      <c r="AS489" s="48" t="n">
        <f aca="false">IF(OR(N(AS$5)=0,AS$6=""),0,AS$5*((DATE(YEAR($B489),MONTH($B489),MIN(AS$6,DAY(EOMONTH($B489,0))))&gt;=$B489)*(DATE(YEAR($B489),MONTH($B489),MIN(AS$6,DAY(EOMONTH($B489,0))))&lt;$C489)+(DATE(YEAR($B489),MONTH($B489)+1,MIN(AS$6,DAY(EOMONTH($B489,1))))&gt;=$B489)*(DATE(YEAR($B489),MONTH($B489)+1,MIN(AS$6,DAY(EOMONTH($B489,1))))&lt;$C489)))</f>
        <v>0</v>
      </c>
      <c r="AT489" s="48" t="n">
        <f aca="false">IF(OR(N(AT$5)=0,AT$6=""),0,AT$5*((DATE(YEAR($B489),MONTH($B489),MIN(AT$6,DAY(EOMONTH($B489,0))))&gt;=$B489)*(DATE(YEAR($B489),MONTH($B489),MIN(AT$6,DAY(EOMONTH($B489,0))))&lt;$C489)+(DATE(YEAR($B489),MONTH($B489)+1,MIN(AT$6,DAY(EOMONTH($B489,1))))&gt;=$B489)*(DATE(YEAR($B489),MONTH($B489)+1,MIN(AT$6,DAY(EOMONTH($B489,1))))&lt;$C489)))</f>
        <v>0</v>
      </c>
      <c r="AU489" s="48" t="n">
        <f aca="false">IF(OR(N(AU$5)=0,AU$6=""),0,AU$5*((DATE(YEAR($B489),MONTH($B489),MIN(AU$6,DAY(EOMONTH($B489,0))))&gt;=$B489)*(DATE(YEAR($B489),MONTH($B489),MIN(AU$6,DAY(EOMONTH($B489,0))))&lt;$C489)+(DATE(YEAR($B489),MONTH($B489)+1,MIN(AU$6,DAY(EOMONTH($B489,1))))&gt;=$B489)*(DATE(YEAR($B489),MONTH($B489)+1,MIN(AU$6,DAY(EOMONTH($B489,1))))&lt;$C489)))</f>
        <v>0</v>
      </c>
      <c r="AV489" s="48" t="n">
        <f aca="false">IF(OR(N(AV$5)=0,AV$6=""),0,AV$5*((DATE(YEAR($B489),MONTH($B489),MIN(AV$6,DAY(EOMONTH($B489,0))))&gt;=$B489)*(DATE(YEAR($B489),MONTH($B489),MIN(AV$6,DAY(EOMONTH($B489,0))))&lt;$C489)+(DATE(YEAR($B489),MONTH($B489)+1,MIN(AV$6,DAY(EOMONTH($B489,1))))&gt;=$B489)*(DATE(YEAR($B489),MONTH($B489)+1,MIN(AV$6,DAY(EOMONTH($B489,1))))&lt;$C489)))</f>
        <v>0</v>
      </c>
      <c r="AW489" s="48" t="n">
        <f aca="false">IF(OR(N(AW$5)=0,AW$6=""),0,AW$5*((DATE(YEAR($B489),MONTH($B489),MIN(AW$6,DAY(EOMONTH($B489,0))))&gt;=$B489)*(DATE(YEAR($B489),MONTH($B489),MIN(AW$6,DAY(EOMONTH($B489,0))))&lt;$C489)+(DATE(YEAR($B489),MONTH($B489)+1,MIN(AW$6,DAY(EOMONTH($B489,1))))&gt;=$B489)*(DATE(YEAR($B489),MONTH($B489)+1,MIN(AW$6,DAY(EOMONTH($B489,1))))&lt;$C489)))</f>
        <v>0</v>
      </c>
      <c r="AX489" s="48" t="n">
        <f aca="false">IF(OR(N(AX$5)=0,AX$6=""),0,AX$5*((DATE(YEAR($B489),MONTH($B489),MIN(AX$6,DAY(EOMONTH($B489,0))))&gt;=$B489)*(DATE(YEAR($B489),MONTH($B489),MIN(AX$6,DAY(EOMONTH($B489,0))))&lt;$C489)+(DATE(YEAR($B489),MONTH($B489)+1,MIN(AX$6,DAY(EOMONTH($B489,1))))&gt;=$B489)*(DATE(YEAR($B489),MONTH($B489)+1,MIN(AX$6,DAY(EOMONTH($B489,1))))&lt;$C489)))</f>
        <v>0</v>
      </c>
      <c r="AY489" s="48" t="n">
        <f aca="false">IF(OR(N(AY$5)=0,AY$6=""),0,AY$5*((DATE(YEAR($B489),MONTH($B489),MIN(AY$6,DAY(EOMONTH($B489,0))))&gt;=$B489)*(DATE(YEAR($B489),MONTH($B489),MIN(AY$6,DAY(EOMONTH($B489,0))))&lt;$C489)+(DATE(YEAR($B489),MONTH($B489)+1,MIN(AY$6,DAY(EOMONTH($B489,1))))&gt;=$B489)*(DATE(YEAR($B489),MONTH($B489)+1,MIN(AY$6,DAY(EOMONTH($B489,1))))&lt;$C489)))</f>
        <v>0</v>
      </c>
      <c r="AZ489" s="48" t="n">
        <f aca="false">IF(OR(N(AZ$5)=0,AZ$6=""),0,AZ$5*((DATE(YEAR($B489),MONTH($B489),MIN(AZ$6,DAY(EOMONTH($B489,0))))&gt;=$B489)*(DATE(YEAR($B489),MONTH($B489),MIN(AZ$6,DAY(EOMONTH($B489,0))))&lt;$C489)+(DATE(YEAR($B489),MONTH($B489)+1,MIN(AZ$6,DAY(EOMONTH($B489,1))))&gt;=$B489)*(DATE(YEAR($B489),MONTH($B489)+1,MIN(AZ$6,DAY(EOMONTH($B489,1))))&lt;$C489)))</f>
        <v>0</v>
      </c>
      <c r="BA489" s="48" t="n">
        <f aca="false">IF(OR(N(BA$5)=0,BA$6=""),0,BA$5*((DATE(YEAR($B489),MONTH($B489),MIN(BA$6,DAY(EOMONTH($B489,0))))&gt;=$B489)*(DATE(YEAR($B489),MONTH($B489),MIN(BA$6,DAY(EOMONTH($B489,0))))&lt;$C489)+(DATE(YEAR($B489),MONTH($B489)+1,MIN(BA$6,DAY(EOMONTH($B489,1))))&gt;=$B489)*(DATE(YEAR($B489),MONTH($B489)+1,MIN(BA$6,DAY(EOMONTH($B489,1))))&lt;$C489)))</f>
        <v>0</v>
      </c>
      <c r="BB489" s="48" t="n">
        <f aca="false">IF(OR(N(BB$5)=0,BB$6=""),0,BB$5*((DATE(YEAR($B489),MONTH($B489),MIN(BB$6,DAY(EOMONTH($B489,0))))&gt;=$B489)*(DATE(YEAR($B489),MONTH($B489),MIN(BB$6,DAY(EOMONTH($B489,0))))&lt;$C489)+(DATE(YEAR($B489),MONTH($B489)+1,MIN(BB$6,DAY(EOMONTH($B489,1))))&gt;=$B489)*(DATE(YEAR($B489),MONTH($B489)+1,MIN(BB$6,DAY(EOMONTH($B489,1))))&lt;$C489)))</f>
        <v>0</v>
      </c>
      <c r="BC489" s="48" t="n">
        <f aca="false">IF(OR(N(BC$5)=0,BC$6=""),0,BC$5*((DATE(YEAR($B489),MONTH($B489),MIN(BC$6,DAY(EOMONTH($B489,0))))&gt;=$B489)*(DATE(YEAR($B489),MONTH($B489),MIN(BC$6,DAY(EOMONTH($B489,0))))&lt;$C489)+(DATE(YEAR($B489),MONTH($B489)+1,MIN(BC$6,DAY(EOMONTH($B489,1))))&gt;=$B489)*(DATE(YEAR($B489),MONTH($B489)+1,MIN(BC$6,DAY(EOMONTH($B489,1))))&lt;$C489)))</f>
        <v>0</v>
      </c>
      <c r="BD489" s="48" t="n">
        <f aca="false">IF(OR(N(BD$5)=0,BD$6=""),0,BD$5*((DATE(YEAR($B489),MONTH($B489),MIN(BD$6,DAY(EOMONTH($B489,0))))&gt;=$B489)*(DATE(YEAR($B489),MONTH($B489),MIN(BD$6,DAY(EOMONTH($B489,0))))&lt;$C489)+(DATE(YEAR($B489),MONTH($B489)+1,MIN(BD$6,DAY(EOMONTH($B489,1))))&gt;=$B489)*(DATE(YEAR($B489),MONTH($B489)+1,MIN(BD$6,DAY(EOMONTH($B489,1))))&lt;$C489)))</f>
        <v>0</v>
      </c>
      <c r="BE489" s="48" t="n">
        <f aca="false">IF(OR(N(BE$5)=0,BE$6=""),0,BE$5*((DATE(YEAR($B489),MONTH($B489),MIN(BE$6,DAY(EOMONTH($B489,0))))&gt;=$B489)*(DATE(YEAR($B489),MONTH($B489),MIN(BE$6,DAY(EOMONTH($B489,0))))&lt;$C489)+(DATE(YEAR($B489),MONTH($B489)+1,MIN(BE$6,DAY(EOMONTH($B489,1))))&gt;=$B489)*(DATE(YEAR($B489),MONTH($B489)+1,MIN(BE$6,DAY(EOMONTH($B489,1))))&lt;$C489)))</f>
        <v>0</v>
      </c>
      <c r="BF489" s="48" t="n">
        <f aca="false">IF(OR(N(BF$5)=0,BF$6=""),0,BF$5*((DATE(YEAR($B489),MONTH($B489),MIN(BF$6,DAY(EOMONTH($B489,0))))&gt;=$B489)*(DATE(YEAR($B489),MONTH($B489),MIN(BF$6,DAY(EOMONTH($B489,0))))&lt;$C489)+(DATE(YEAR($B489),MONTH($B489)+1,MIN(BF$6,DAY(EOMONTH($B489,1))))&gt;=$B489)*(DATE(YEAR($B489),MONTH($B489)+1,MIN(BF$6,DAY(EOMONTH($B489,1))))&lt;$C489)))</f>
        <v>0</v>
      </c>
      <c r="BG489" s="48" t="n">
        <f aca="false">IF(OR(N(BG$5)=0,BG$6=""),0,BG$5*((DATE(YEAR($B489),MONTH($B489),MIN(BG$6,DAY(EOMONTH($B489,0))))&gt;=$B489)*(DATE(YEAR($B489),MONTH($B489),MIN(BG$6,DAY(EOMONTH($B489,0))))&lt;$C489)+(DATE(YEAR($B489),MONTH($B489)+1,MIN(BG$6,DAY(EOMONTH($B489,1))))&gt;=$B489)*(DATE(YEAR($B489),MONTH($B489)+1,MIN(BG$6,DAY(EOMONTH($B489,1))))&lt;$C489)))</f>
        <v>0</v>
      </c>
      <c r="BH489" s="48" t="n">
        <f aca="false">IF(OR(N(BH$5)=0,BH$6=""),0,BH$5*((DATE(YEAR($B489),MONTH($B489),MIN(BH$6,DAY(EOMONTH($B489,0))))&gt;=$B489)*(DATE(YEAR($B489),MONTH($B489),MIN(BH$6,DAY(EOMONTH($B489,0))))&lt;$C489)+(DATE(YEAR($B489),MONTH($B489)+1,MIN(BH$6,DAY(EOMONTH($B489,1))))&gt;=$B489)*(DATE(YEAR($B489),MONTH($B489)+1,MIN(BH$6,DAY(EOMONTH($B489,1))))&lt;$C489)))</f>
        <v>0</v>
      </c>
      <c r="BI489" s="48" t="n">
        <f aca="false">IF(OR(N(BI$5)=0,BI$6=""),0,BI$5*((DATE(YEAR($B489),MONTH($B489),MIN(BI$6,DAY(EOMONTH($B489,0))))&gt;=$B489)*(DATE(YEAR($B489),MONTH($B489),MIN(BI$6,DAY(EOMONTH($B489,0))))&lt;$C489)+(DATE(YEAR($B489),MONTH($B489)+1,MIN(BI$6,DAY(EOMONTH($B489,1))))&gt;=$B489)*(DATE(YEAR($B489),MONTH($B489)+1,MIN(BI$6,DAY(EOMONTH($B489,1))))&lt;$C489)))</f>
        <v>0</v>
      </c>
      <c r="BJ489" s="48" t="n">
        <f aca="false">IF(OR(N(BJ$5)=0,BJ$6=""),0,BJ$5*((DATE(YEAR($B489),MONTH($B489),MIN(BJ$6,DAY(EOMONTH($B489,0))))&gt;=$B489)*(DATE(YEAR($B489),MONTH($B489),MIN(BJ$6,DAY(EOMONTH($B489,0))))&lt;$C489)+(DATE(YEAR($B489),MONTH($B489)+1,MIN(BJ$6,DAY(EOMONTH($B489,1))))&gt;=$B489)*(DATE(YEAR($B489),MONTH($B489)+1,MIN(BJ$6,DAY(EOMONTH($B489,1))))&lt;$C489)))</f>
        <v>0</v>
      </c>
      <c r="BK489" s="48" t="n">
        <f aca="false">IF(OR(N(BK$5)=0,BK$6=""),0,BK$5*((DATE(YEAR($B489),MONTH($B489),MIN(BK$6,DAY(EOMONTH($B489,0))))&gt;=$B489)*(DATE(YEAR($B489),MONTH($B489),MIN(BK$6,DAY(EOMONTH($B489,0))))&lt;$C489)+(DATE(YEAR($B489),MONTH($B489)+1,MIN(BK$6,DAY(EOMONTH($B489,1))))&gt;=$B489)*(DATE(YEAR($B489),MONTH($B489)+1,MIN(BK$6,DAY(EOMONTH($B489,1))))&lt;$C489)))</f>
        <v>0</v>
      </c>
      <c r="BL489" s="48" t="n">
        <f aca="false">IF(OR(N(BL$5)=0,BL$6=""),0,BL$5*((DATE(YEAR($B489),MONTH($B489),MIN(BL$6,DAY(EOMONTH($B489,0))))&gt;=$B489)*(DATE(YEAR($B489),MONTH($B489),MIN(BL$6,DAY(EOMONTH($B489,0))))&lt;$C489)+(DATE(YEAR($B489),MONTH($B489)+1,MIN(BL$6,DAY(EOMONTH($B489,1))))&gt;=$B489)*(DATE(YEAR($B489),MONTH($B489)+1,MIN(BL$6,DAY(EOMONTH($B489,1))))&lt;$C489)))</f>
        <v>0</v>
      </c>
      <c r="BM489" s="48" t="n">
        <f aca="false">IF(OR(N(BM$5)=0,BM$6=""),0,BM$5*((DATE(YEAR($B489),MONTH($B489),MIN(BM$6,DAY(EOMONTH($B489,0))))&gt;=$B489)*(DATE(YEAR($B489),MONTH($B489),MIN(BM$6,DAY(EOMONTH($B489,0))))&lt;$C489)+(DATE(YEAR($B489),MONTH($B489)+1,MIN(BM$6,DAY(EOMONTH($B489,1))))&gt;=$B489)*(DATE(YEAR($B489),MONTH($B489)+1,MIN(BM$6,DAY(EOMONTH($B489,1))))&lt;$C489)))</f>
        <v>0</v>
      </c>
      <c r="BN489" s="48" t="n">
        <f aca="false">IF(OR(N(BN$5)=0,BN$6=""),0,BN$5*((DATE(YEAR($B489),MONTH($B489),MIN(BN$6,DAY(EOMONTH($B489,0))))&gt;=$B489)*(DATE(YEAR($B489),MONTH($B489),MIN(BN$6,DAY(EOMONTH($B489,0))))&lt;$C489)+(DATE(YEAR($B489),MONTH($B489)+1,MIN(BN$6,DAY(EOMONTH($B489,1))))&gt;=$B489)*(DATE(YEAR($B489),MONTH($B489)+1,MIN(BN$6,DAY(EOMONTH($B489,1))))&lt;$C489)))</f>
        <v>0</v>
      </c>
      <c r="BO489" s="48" t="n">
        <f aca="false">IF(OR(N(BO$5)=0,BO$6=""),0,BO$5*((DATE(YEAR($B489),MONTH($B489),MIN(BO$6,DAY(EOMONTH($B489,0))))&gt;=$B489)*(DATE(YEAR($B489),MONTH($B489),MIN(BO$6,DAY(EOMONTH($B489,0))))&lt;$C489)+(DATE(YEAR($B489),MONTH($B489)+1,MIN(BO$6,DAY(EOMONTH($B489,1))))&gt;=$B489)*(DATE(YEAR($B489),MONTH($B489)+1,MIN(BO$6,DAY(EOMONTH($B489,1))))&lt;$C489)))</f>
        <v>0</v>
      </c>
      <c r="BP489" s="48" t="n">
        <f aca="false">IF(OR(N(BP$5)=0,BP$6=""),0,BP$5*((DATE(YEAR($B489),MONTH($B489),MIN(BP$6,DAY(EOMONTH($B489,0))))&gt;=$B489)*(DATE(YEAR($B489),MONTH($B489),MIN(BP$6,DAY(EOMONTH($B489,0))))&lt;$C489)+(DATE(YEAR($B489),MONTH($B489)+1,MIN(BP$6,DAY(EOMONTH($B489,1))))&gt;=$B489)*(DATE(YEAR($B489),MONTH($B489)+1,MIN(BP$6,DAY(EOMONTH($B489,1))))&lt;$C489)))</f>
        <v>0</v>
      </c>
      <c r="BQ489" s="48" t="n">
        <f aca="false">IF(OR(N(BQ$5)=0,BQ$6=""),0,BQ$5*((DATE(YEAR($B489),MONTH($B489),MIN(BQ$6,DAY(EOMONTH($B489,0))))&gt;=$B489)*(DATE(YEAR($B489),MONTH($B489),MIN(BQ$6,DAY(EOMONTH($B489,0))))&lt;$C489)+(DATE(YEAR($B489),MONTH($B489)+1,MIN(BQ$6,DAY(EOMONTH($B489,1))))&gt;=$B489)*(DATE(YEAR($B489),MONTH($B489)+1,MIN(BQ$6,DAY(EOMONTH($B489,1))))&lt;$C489)))</f>
        <v>0</v>
      </c>
      <c r="BR489" s="48" t="n">
        <f aca="false">IF(OR(N(BR$5)=0,BR$6=""),0,BR$5*((DATE(YEAR($B489),MONTH($B489),MIN(BR$6,DAY(EOMONTH($B489,0))))&gt;=$B489)*(DATE(YEAR($B489),MONTH($B489),MIN(BR$6,DAY(EOMONTH($B489,0))))&lt;$C489)+(DATE(YEAR($B489),MONTH($B489)+1,MIN(BR$6,DAY(EOMONTH($B489,1))))&gt;=$B489)*(DATE(YEAR($B489),MONTH($B489)+1,MIN(BR$6,DAY(EOMONTH($B489,1))))&lt;$C489)))</f>
        <v>0</v>
      </c>
      <c r="BS489" s="48" t="n">
        <f aca="false">IF(OR(N(BS$5)=0,BS$6=""),0,BS$5*((DATE(YEAR($B489),MONTH($B489),MIN(BS$6,DAY(EOMONTH($B489,0))))&gt;=$B489)*(DATE(YEAR($B489),MONTH($B489),MIN(BS$6,DAY(EOMONTH($B489,0))))&lt;$C489)+(DATE(YEAR($B489),MONTH($B489)+1,MIN(BS$6,DAY(EOMONTH($B489,1))))&gt;=$B489)*(DATE(YEAR($B489),MONTH($B489)+1,MIN(BS$6,DAY(EOMONTH($B489,1))))&lt;$C489)))</f>
        <v>0</v>
      </c>
      <c r="BT489" s="48" t="n">
        <f aca="false">IF(OR(N(BT$5)=0,BT$6=""),0,BT$5*((DATE(YEAR($B489),MONTH($B489),MIN(BT$6,DAY(EOMONTH($B489,0))))&gt;=$B489)*(DATE(YEAR($B489),MONTH($B489),MIN(BT$6,DAY(EOMONTH($B489,0))))&lt;$C489)+(DATE(YEAR($B489),MONTH($B489)+1,MIN(BT$6,DAY(EOMONTH($B489,1))))&gt;=$B489)*(DATE(YEAR($B489),MONTH($B489)+1,MIN(BT$6,DAY(EOMONTH($B489,1))))&lt;$C489)))</f>
        <v>0</v>
      </c>
      <c r="BU489" s="48" t="n">
        <f aca="false">IF(OR(N(BU$5)=0,BU$6=""),0,BU$5*((DATE(YEAR($B489),MONTH($B489),MIN(BU$6,DAY(EOMONTH($B489,0))))&gt;=$B489)*(DATE(YEAR($B489),MONTH($B489),MIN(BU$6,DAY(EOMONTH($B489,0))))&lt;$C489)+(DATE(YEAR($B489),MONTH($B489)+1,MIN(BU$6,DAY(EOMONTH($B489,1))))&gt;=$B489)*(DATE(YEAR($B489),MONTH($B489)+1,MIN(BU$6,DAY(EOMONTH($B489,1))))&lt;$C489)))</f>
        <v>0</v>
      </c>
      <c r="BV489" s="48" t="n">
        <f aca="false">IF(OR(N(BV$5)=0,BV$6=""),0,BV$5*((DATE(YEAR($B489),MONTH($B489),MIN(BV$6,DAY(EOMONTH($B489,0))))&gt;=$B489)*(DATE(YEAR($B489),MONTH($B489),MIN(BV$6,DAY(EOMONTH($B489,0))))&lt;$C489)+(DATE(YEAR($B489),MONTH($B489)+1,MIN(BV$6,DAY(EOMONTH($B489,1))))&gt;=$B489)*(DATE(YEAR($B489),MONTH($B489)+1,MIN(BV$6,DAY(EOMONTH($B489,1))))&lt;$C489)))</f>
        <v>0</v>
      </c>
      <c r="BW489" s="48" t="n">
        <f aca="false">IF(OR(N(BW$5)=0,BW$6=""),0,BW$5*((DATE(YEAR($B489),MONTH($B489),MIN(BW$6,DAY(EOMONTH($B489,0))))&gt;=$B489)*(DATE(YEAR($B489),MONTH($B489),MIN(BW$6,DAY(EOMONTH($B489,0))))&lt;$C489)+(DATE(YEAR($B489),MONTH($B489)+1,MIN(BW$6,DAY(EOMONTH($B489,1))))&gt;=$B489)*(DATE(YEAR($B489),MONTH($B489)+1,MIN(BW$6,DAY(EOMONTH($B489,1))))&lt;$C489)))</f>
        <v>0</v>
      </c>
      <c r="BX489" s="48" t="n">
        <f aca="false">MIN(Z489,(FT488*(1+FT$5/Setup!$C$36)+IF($V489=1,N($F489),0)))</f>
        <v>0</v>
      </c>
      <c r="BY489" s="48" t="n">
        <f aca="false">MIN(AA489,(FU488*(1+FU$5/Setup!$C$36)+IF($V489=2,N($F489),0)))</f>
        <v>0</v>
      </c>
      <c r="BZ489" s="48" t="n">
        <f aca="false">MIN(AB489,(FV488*(1+FV$5/Setup!$C$36)+IF($V489=3,N($F489),0)))</f>
        <v>0</v>
      </c>
      <c r="CA489" s="48" t="n">
        <f aca="false">MIN(AC489,(FW488*(1+FW$5/Setup!$C$36)+IF($V489=4,N($F489),0)))</f>
        <v>0</v>
      </c>
      <c r="CB489" s="48" t="n">
        <f aca="false">MIN(AD489,(FX488*(1+FX$5/Setup!$C$36)+IF($V489=5,N($F489),0)))</f>
        <v>0</v>
      </c>
      <c r="CC489" s="48" t="n">
        <f aca="false">MIN(AE489,(FY488*(1+FY$5/Setup!$C$36)+IF($V489=6,N($F489),0)))</f>
        <v>0</v>
      </c>
      <c r="CD489" s="48" t="n">
        <f aca="false">MIN(AF489,(FZ488*(1+FZ$5/Setup!$C$36)+IF($V489=7,N($F489),0)))</f>
        <v>0</v>
      </c>
      <c r="CE489" s="48" t="n">
        <f aca="false">MIN(AG489,(GA488*(1+GA$5/Setup!$C$36)+IF($V489=8,N($F489),0)))</f>
        <v>0</v>
      </c>
      <c r="CF489" s="48" t="n">
        <f aca="false">MIN(AH489,(GB488*(1+GB$5/Setup!$C$36)+IF($V489=9,N($F489),0)))</f>
        <v>0</v>
      </c>
      <c r="CG489" s="48" t="n">
        <f aca="false">MIN(AI489,(GC488*(1+GC$5/Setup!$C$36)+IF($V489=10,N($F489),0)))</f>
        <v>0</v>
      </c>
      <c r="CH489" s="48" t="n">
        <f aca="false">MIN(AJ489,(GD488*(1+GD$5/Setup!$C$36)+IF($V489=11,N($F489),0)))</f>
        <v>0</v>
      </c>
      <c r="CI489" s="48" t="n">
        <f aca="false">MIN(AK489,(GE488*(1+GE$5/Setup!$C$36)+IF($V489=12,N($F489),0)))</f>
        <v>0</v>
      </c>
      <c r="CJ489" s="48" t="n">
        <f aca="false">MIN(AL489,(GF488*(1+GF$5/Setup!$C$36)+IF($V489=13,N($F489),0)))</f>
        <v>0</v>
      </c>
      <c r="CK489" s="48" t="n">
        <f aca="false">MIN(AM489,(GG488*(1+GG$5/Setup!$C$36)+IF($V489=14,N($F489),0)))</f>
        <v>0</v>
      </c>
      <c r="CL489" s="48" t="n">
        <f aca="false">MIN(AN489,(GH488*(1+GH$5/Setup!$C$36)+IF($V489=15,N($F489),0)))</f>
        <v>0</v>
      </c>
      <c r="CM489" s="48" t="n">
        <f aca="false">MIN(AO489,(GI488*(1+GI$5/Setup!$C$36)+IF($V489=16,N($F489),0)))</f>
        <v>0</v>
      </c>
      <c r="CN489" s="48" t="n">
        <f aca="false">MIN(AP489,(GJ488*(1+GJ$5/Setup!$C$36)+IF($V489=17,N($F489),0)))</f>
        <v>0</v>
      </c>
      <c r="CO489" s="48" t="n">
        <f aca="false">MIN(AQ489,(GK488*(1+GK$5/Setup!$C$36)+IF($V489=18,N($F489),0)))</f>
        <v>0</v>
      </c>
      <c r="CP489" s="48" t="n">
        <f aca="false">MIN(AR489,(GL488*(1+GL$5/Setup!$C$36)+IF($V489=19,N($F489),0)))</f>
        <v>0</v>
      </c>
      <c r="CQ489" s="48" t="n">
        <f aca="false">MIN(AS489,(GM488*(1+GM$5/Setup!$C$36)+IF($V489=20,N($F489),0)))</f>
        <v>0</v>
      </c>
      <c r="CR489" s="48" t="n">
        <f aca="false">MIN(AT489,(GN488*(1+GN$5/Setup!$C$36)+IF($V489=21,N($F489),0)))</f>
        <v>0</v>
      </c>
      <c r="CS489" s="48" t="n">
        <f aca="false">MIN(AU489,(GO488*(1+GO$5/Setup!$C$36)+IF($V489=22,N($F489),0)))</f>
        <v>0</v>
      </c>
      <c r="CT489" s="48" t="n">
        <f aca="false">MIN(AV489,(GP488*(1+GP$5/Setup!$C$36)+IF($V489=23,N($F489),0)))</f>
        <v>0</v>
      </c>
      <c r="CU489" s="48" t="n">
        <f aca="false">MIN(AW489,(GQ488*(1+GQ$5/Setup!$C$36)+IF($V489=24,N($F489),0)))</f>
        <v>0</v>
      </c>
      <c r="CV489" s="48" t="n">
        <f aca="false">MIN(AX489,(GR488*(1+GR$5/Setup!$C$36)+IF($V489=25,N($F489),0)))</f>
        <v>0</v>
      </c>
      <c r="CW489" s="48" t="n">
        <f aca="false">MIN(AY489,(GS488*(1+GS$5/Setup!$C$36)+IF($V489=26,N($F489),0)))</f>
        <v>0</v>
      </c>
      <c r="CX489" s="48" t="n">
        <f aca="false">MIN(AZ489,(GT488*(1+GT$5/Setup!$C$36)+IF($V489=27,N($F489),0)))</f>
        <v>0</v>
      </c>
      <c r="CY489" s="48" t="n">
        <f aca="false">MIN(BA489,(GU488*(1+GU$5/Setup!$C$36)+IF($V489=28,N($F489),0)))</f>
        <v>0</v>
      </c>
      <c r="CZ489" s="48" t="n">
        <f aca="false">MIN(BB489,(GV488*(1+GV$5/Setup!$C$36)+IF($V489=29,N($F489),0)))</f>
        <v>0</v>
      </c>
      <c r="DA489" s="48" t="n">
        <f aca="false">MIN(BC489,(GW488*(1+GW$5/Setup!$C$36)+IF($V489=30,N($F489),0)))</f>
        <v>0</v>
      </c>
      <c r="DB489" s="48" t="n">
        <f aca="false">MIN(BD489,(GX488*(1+GX$5/Setup!$C$36)+IF($V489=31,N($F489),0)))</f>
        <v>0</v>
      </c>
      <c r="DC489" s="48" t="n">
        <f aca="false">MIN(BE489,(GY488*(1+GY$5/Setup!$C$36)+IF($V489=32,N($F489),0)))</f>
        <v>0</v>
      </c>
      <c r="DD489" s="48" t="n">
        <f aca="false">MIN(BF489,(GZ488*(1+GZ$5/Setup!$C$36)+IF($V489=33,N($F489),0)))</f>
        <v>0</v>
      </c>
      <c r="DE489" s="48" t="n">
        <f aca="false">MIN(BG489,(HA488*(1+HA$5/Setup!$C$36)+IF($V489=34,N($F489),0)))</f>
        <v>0</v>
      </c>
      <c r="DF489" s="48" t="n">
        <f aca="false">MIN(BH489,(HB488*(1+HB$5/Setup!$C$36)+IF($V489=35,N($F489),0)))</f>
        <v>0</v>
      </c>
      <c r="DG489" s="48" t="n">
        <f aca="false">MIN(BI489,(HC488*(1+HC$5/Setup!$C$36)+IF($V489=36,N($F489),0)))</f>
        <v>0</v>
      </c>
      <c r="DH489" s="48" t="n">
        <f aca="false">MIN(BJ489,(HD488*(1+HD$5/Setup!$C$36)+IF($V489=37,N($F489),0)))</f>
        <v>0</v>
      </c>
      <c r="DI489" s="48" t="n">
        <f aca="false">MIN(BK489,(HE488*(1+HE$5/Setup!$C$36)+IF($V489=38,N($F489),0)))</f>
        <v>0</v>
      </c>
      <c r="DJ489" s="48" t="n">
        <f aca="false">MIN(BL489,(HF488*(1+HF$5/Setup!$C$36)+IF($V489=39,N($F489),0)))</f>
        <v>0</v>
      </c>
      <c r="DK489" s="48" t="n">
        <f aca="false">MIN(BM489,(HG488*(1+HG$5/Setup!$C$36)+IF($V489=40,N($F489),0)))</f>
        <v>0</v>
      </c>
      <c r="DL489" s="48" t="n">
        <f aca="false">MIN(BN489,(HH488*(1+HH$5/Setup!$C$36)+IF($V489=41,N($F489),0)))</f>
        <v>0</v>
      </c>
      <c r="DM489" s="48" t="n">
        <f aca="false">MIN(BO489,(HI488*(1+HI$5/Setup!$C$36)+IF($V489=42,N($F489),0)))</f>
        <v>0</v>
      </c>
      <c r="DN489" s="48" t="n">
        <f aca="false">MIN(BP489,(HJ488*(1+HJ$5/Setup!$C$36)+IF($V489=43,N($F489),0)))</f>
        <v>0</v>
      </c>
      <c r="DO489" s="48" t="n">
        <f aca="false">MIN(BQ489,(HK488*(1+HK$5/Setup!$C$36)+IF($V489=44,N($F489),0)))</f>
        <v>0</v>
      </c>
      <c r="DP489" s="48" t="n">
        <f aca="false">MIN(BR489,(HL488*(1+HL$5/Setup!$C$36)+IF($V489=45,N($F489),0)))</f>
        <v>0</v>
      </c>
      <c r="DQ489" s="48" t="n">
        <f aca="false">MIN(BS489,(HM488*(1+HM$5/Setup!$C$36)+IF($V489=46,N($F489),0)))</f>
        <v>0</v>
      </c>
      <c r="DR489" s="48" t="n">
        <f aca="false">MIN(BT489,(HN488*(1+HN$5/Setup!$C$36)+IF($V489=47,N($F489),0)))</f>
        <v>0</v>
      </c>
      <c r="DS489" s="48" t="n">
        <f aca="false">MIN(BU489,(HO488*(1+HO$5/Setup!$C$36)+IF($V489=48,N($F489),0)))</f>
        <v>0</v>
      </c>
      <c r="DT489" s="48" t="n">
        <f aca="false">MIN(BV489,(HP488*(1+HP$5/Setup!$C$36)+IF($V489=49,N($F489),0)))</f>
        <v>0</v>
      </c>
      <c r="DU489" s="48" t="n">
        <f aca="false">MIN(BW489,(HQ488*(1+HQ$5/Setup!$C$36)+IF($V489=50,N($F489),0)))</f>
        <v>0</v>
      </c>
      <c r="DV489" s="48" t="n">
        <f aca="false">MIN(MAX((FT488*(1+FT$5/Setup!$C$36)+IF($V489=1,N($F489),0))-BX489,0),MAX($P489-0,0))</f>
        <v>0</v>
      </c>
      <c r="DW489" s="48" t="n">
        <f aca="false">MIN(MAX((FU488*(1+FU$5/Setup!$C$36)+IF($V489=2,N($F489),0))-BY489,0),MAX($P489-SUM(DV489:DV489),0))</f>
        <v>0</v>
      </c>
      <c r="DX489" s="48" t="n">
        <f aca="false">MIN(MAX((FV488*(1+FV$5/Setup!$C$36)+IF($V489=3,N($F489),0))-BZ489,0),MAX($P489-SUM(DV489:DW489),0))</f>
        <v>0</v>
      </c>
      <c r="DY489" s="48" t="n">
        <f aca="false">MIN(MAX((FW488*(1+FW$5/Setup!$C$36)+IF($V489=4,N($F489),0))-CA489,0),MAX($P489-SUM(DV489:DX489),0))</f>
        <v>0</v>
      </c>
      <c r="DZ489" s="48" t="n">
        <f aca="false">MIN(MAX((FX488*(1+FX$5/Setup!$C$36)+IF($V489=5,N($F489),0))-CB489,0),MAX($P489-SUM(DV489:DY489),0))</f>
        <v>0</v>
      </c>
      <c r="EA489" s="48" t="n">
        <f aca="false">MIN(MAX((FY488*(1+FY$5/Setup!$C$36)+IF($V489=6,N($F489),0))-CC489,0),MAX($P489-SUM(DV489:DZ489),0))</f>
        <v>0</v>
      </c>
      <c r="EB489" s="48" t="n">
        <f aca="false">MIN(MAX((FZ488*(1+FZ$5/Setup!$C$36)+IF($V489=7,N($F489),0))-CD489,0),MAX($P489-SUM(DV489:EA489),0))</f>
        <v>0</v>
      </c>
      <c r="EC489" s="48" t="n">
        <f aca="false">MIN(MAX((GA488*(1+GA$5/Setup!$C$36)+IF($V489=8,N($F489),0))-CE489,0),MAX($P489-SUM(DV489:EB489),0))</f>
        <v>0</v>
      </c>
      <c r="ED489" s="48" t="n">
        <f aca="false">MIN(MAX((GB488*(1+GB$5/Setup!$C$36)+IF($V489=9,N($F489),0))-CF489,0),MAX($P489-SUM(DV489:EC489),0))</f>
        <v>0</v>
      </c>
      <c r="EE489" s="48" t="n">
        <f aca="false">MIN(MAX((GC488*(1+GC$5/Setup!$C$36)+IF($V489=10,N($F489),0))-CG489,0),MAX($P489-SUM(DV489:ED489),0))</f>
        <v>0</v>
      </c>
      <c r="EF489" s="48" t="n">
        <f aca="false">MIN(MAX((GD488*(1+GD$5/Setup!$C$36)+IF($V489=11,N($F489),0))-CH489,0),MAX($P489-SUM(DV489:EE489),0))</f>
        <v>0</v>
      </c>
      <c r="EG489" s="48" t="n">
        <f aca="false">MIN(MAX((GE488*(1+GE$5/Setup!$C$36)+IF($V489=12,N($F489),0))-CI489,0),MAX($P489-SUM(DV489:EF489),0))</f>
        <v>0</v>
      </c>
      <c r="EH489" s="48" t="n">
        <f aca="false">MIN(MAX((GF488*(1+GF$5/Setup!$C$36)+IF($V489=13,N($F489),0))-CJ489,0),MAX($P489-SUM(DV489:EG489),0))</f>
        <v>0</v>
      </c>
      <c r="EI489" s="48" t="n">
        <f aca="false">MIN(MAX((GG488*(1+GG$5/Setup!$C$36)+IF($V489=14,N($F489),0))-CK489,0),MAX($P489-SUM(DV489:EH489),0))</f>
        <v>0</v>
      </c>
      <c r="EJ489" s="48" t="n">
        <f aca="false">MIN(MAX((GH488*(1+GH$5/Setup!$C$36)+IF($V489=15,N($F489),0))-CL489,0),MAX($P489-SUM(DV489:EI489),0))</f>
        <v>0</v>
      </c>
      <c r="EK489" s="48" t="n">
        <f aca="false">MIN(MAX((GI488*(1+GI$5/Setup!$C$36)+IF($V489=16,N($F489),0))-CM489,0),MAX($P489-SUM(DV489:EJ489),0))</f>
        <v>0</v>
      </c>
      <c r="EL489" s="48" t="n">
        <f aca="false">MIN(MAX((GJ488*(1+GJ$5/Setup!$C$36)+IF($V489=17,N($F489),0))-CN489,0),MAX($P489-SUM(DV489:EK489),0))</f>
        <v>0</v>
      </c>
      <c r="EM489" s="48" t="n">
        <f aca="false">MIN(MAX((GK488*(1+GK$5/Setup!$C$36)+IF($V489=18,N($F489),0))-CO489,0),MAX($P489-SUM(DV489:EL489),0))</f>
        <v>0</v>
      </c>
      <c r="EN489" s="48" t="n">
        <f aca="false">MIN(MAX((GL488*(1+GL$5/Setup!$C$36)+IF($V489=19,N($F489),0))-CP489,0),MAX($P489-SUM(DV489:EM489),0))</f>
        <v>0</v>
      </c>
      <c r="EO489" s="48" t="n">
        <f aca="false">MIN(MAX((GM488*(1+GM$5/Setup!$C$36)+IF($V489=20,N($F489),0))-CQ489,0),MAX($P489-SUM(DV489:EN489),0))</f>
        <v>0</v>
      </c>
      <c r="EP489" s="48" t="n">
        <f aca="false">MIN(MAX((GN488*(1+GN$5/Setup!$C$36)+IF($V489=21,N($F489),0))-CR489,0),MAX($P489-SUM(DV489:EO489),0))</f>
        <v>0</v>
      </c>
      <c r="EQ489" s="48" t="n">
        <f aca="false">MIN(MAX((GO488*(1+GO$5/Setup!$C$36)+IF($V489=22,N($F489),0))-CS489,0),MAX($P489-SUM(DV489:EP489),0))</f>
        <v>0</v>
      </c>
      <c r="ER489" s="48" t="n">
        <f aca="false">MIN(MAX((GP488*(1+GP$5/Setup!$C$36)+IF($V489=23,N($F489),0))-CT489,0),MAX($P489-SUM(DV489:EQ489),0))</f>
        <v>0</v>
      </c>
      <c r="ES489" s="48" t="n">
        <f aca="false">MIN(MAX((GQ488*(1+GQ$5/Setup!$C$36)+IF($V489=24,N($F489),0))-CU489,0),MAX($P489-SUM(DV489:ER489),0))</f>
        <v>0</v>
      </c>
      <c r="ET489" s="48" t="n">
        <f aca="false">MIN(MAX((GR488*(1+GR$5/Setup!$C$36)+IF($V489=25,N($F489),0))-CV489,0),MAX($P489-SUM(DV489:ES489),0))</f>
        <v>0</v>
      </c>
      <c r="EU489" s="48" t="n">
        <f aca="false">MIN(MAX((GS488*(1+GS$5/Setup!$C$36)+IF($V489=26,N($F489),0))-CW489,0),MAX($P489-SUM(DV489:ET489),0))</f>
        <v>0</v>
      </c>
      <c r="EV489" s="48" t="n">
        <f aca="false">MIN(MAX((GT488*(1+GT$5/Setup!$C$36)+IF($V489=27,N($F489),0))-CX489,0),MAX($P489-SUM(DV489:EU489),0))</f>
        <v>0</v>
      </c>
      <c r="EW489" s="48" t="n">
        <f aca="false">MIN(MAX((GU488*(1+GU$5/Setup!$C$36)+IF($V489=28,N($F489),0))-CY489,0),MAX($P489-SUM(DV489:EV489),0))</f>
        <v>0</v>
      </c>
      <c r="EX489" s="48" t="n">
        <f aca="false">MIN(MAX((GV488*(1+GV$5/Setup!$C$36)+IF($V489=29,N($F489),0))-CZ489,0),MAX($P489-SUM(DV489:EW489),0))</f>
        <v>0</v>
      </c>
      <c r="EY489" s="48" t="n">
        <f aca="false">MIN(MAX((GW488*(1+GW$5/Setup!$C$36)+IF($V489=30,N($F489),0))-DA489,0),MAX($P489-SUM(DV489:EX489),0))</f>
        <v>0</v>
      </c>
      <c r="EZ489" s="48" t="n">
        <f aca="false">MIN(MAX((GX488*(1+GX$5/Setup!$C$36)+IF($V489=31,N($F489),0))-DB489,0),MAX($P489-SUM(DV489:EY489),0))</f>
        <v>0</v>
      </c>
      <c r="FA489" s="48" t="n">
        <f aca="false">MIN(MAX((GY488*(1+GY$5/Setup!$C$36)+IF($V489=32,N($F489),0))-DC489,0),MAX($P489-SUM(DV489:EZ489),0))</f>
        <v>0</v>
      </c>
      <c r="FB489" s="48" t="n">
        <f aca="false">MIN(MAX((GZ488*(1+GZ$5/Setup!$C$36)+IF($V489=33,N($F489),0))-DD489,0),MAX($P489-SUM(DV489:FA489),0))</f>
        <v>0</v>
      </c>
      <c r="FC489" s="48" t="n">
        <f aca="false">MIN(MAX((HA488*(1+HA$5/Setup!$C$36)+IF($V489=34,N($F489),0))-DE489,0),MAX($P489-SUM(DV489:FB489),0))</f>
        <v>0</v>
      </c>
      <c r="FD489" s="48" t="n">
        <f aca="false">MIN(MAX((HB488*(1+HB$5/Setup!$C$36)+IF($V489=35,N($F489),0))-DF489,0),MAX($P489-SUM(DV489:FC489),0))</f>
        <v>0</v>
      </c>
      <c r="FE489" s="48" t="n">
        <f aca="false">MIN(MAX((HC488*(1+HC$5/Setup!$C$36)+IF($V489=36,N($F489),0))-DG489,0),MAX($P489-SUM(DV489:FD489),0))</f>
        <v>0</v>
      </c>
      <c r="FF489" s="48" t="n">
        <f aca="false">MIN(MAX((HD488*(1+HD$5/Setup!$C$36)+IF($V489=37,N($F489),0))-DH489,0),MAX($P489-SUM(DV489:FE489),0))</f>
        <v>0</v>
      </c>
      <c r="FG489" s="48" t="n">
        <f aca="false">MIN(MAX((HE488*(1+HE$5/Setup!$C$36)+IF($V489=38,N($F489),0))-DI489,0),MAX($P489-SUM(DV489:FF489),0))</f>
        <v>0</v>
      </c>
      <c r="FH489" s="48" t="n">
        <f aca="false">MIN(MAX((HF488*(1+HF$5/Setup!$C$36)+IF($V489=39,N($F489),0))-DJ489,0),MAX($P489-SUM(DV489:FG489),0))</f>
        <v>0</v>
      </c>
      <c r="FI489" s="48" t="n">
        <f aca="false">MIN(MAX((HG488*(1+HG$5/Setup!$C$36)+IF($V489=40,N($F489),0))-DK489,0),MAX($P489-SUM(DV489:FH489),0))</f>
        <v>0</v>
      </c>
      <c r="FJ489" s="48" t="n">
        <f aca="false">MIN(MAX((HH488*(1+HH$5/Setup!$C$36)+IF($V489=41,N($F489),0))-DL489,0),MAX($P489-SUM(DV489:FI489),0))</f>
        <v>0</v>
      </c>
      <c r="FK489" s="48" t="n">
        <f aca="false">MIN(MAX((HI488*(1+HI$5/Setup!$C$36)+IF($V489=42,N($F489),0))-DM489,0),MAX($P489-SUM(DV489:FJ489),0))</f>
        <v>0</v>
      </c>
      <c r="FL489" s="48" t="n">
        <f aca="false">MIN(MAX((HJ488*(1+HJ$5/Setup!$C$36)+IF($V489=43,N($F489),0))-DN489,0),MAX($P489-SUM(DV489:FK489),0))</f>
        <v>0</v>
      </c>
      <c r="FM489" s="48" t="n">
        <f aca="false">MIN(MAX((HK488*(1+HK$5/Setup!$C$36)+IF($V489=44,N($F489),0))-DO489,0),MAX($P489-SUM(DV489:FL489),0))</f>
        <v>0</v>
      </c>
      <c r="FN489" s="48" t="n">
        <f aca="false">MIN(MAX((HL488*(1+HL$5/Setup!$C$36)+IF($V489=45,N($F489),0))-DP489,0),MAX($P489-SUM(DV489:FM489),0))</f>
        <v>0</v>
      </c>
      <c r="FO489" s="48" t="n">
        <f aca="false">MIN(MAX((HM488*(1+HM$5/Setup!$C$36)+IF($V489=46,N($F489),0))-DQ489,0),MAX($P489-SUM(DV489:FN489),0))</f>
        <v>0</v>
      </c>
      <c r="FP489" s="48" t="n">
        <f aca="false">MIN(MAX((HN488*(1+HN$5/Setup!$C$36)+IF($V489=47,N($F489),0))-DR489,0),MAX($P489-SUM(DV489:FO489),0))</f>
        <v>0</v>
      </c>
      <c r="FQ489" s="48" t="n">
        <f aca="false">MIN(MAX((HO488*(1+HO$5/Setup!$C$36)+IF($V489=48,N($F489),0))-DS489,0),MAX($P489-SUM(DV489:FP489),0))</f>
        <v>0</v>
      </c>
      <c r="FR489" s="48" t="n">
        <f aca="false">MIN(MAX((HP488*(1+HP$5/Setup!$C$36)+IF($V489=49,N($F489),0))-DT489,0),MAX($P489-SUM(DV489:FQ489),0))</f>
        <v>0</v>
      </c>
      <c r="FS489" s="48" t="n">
        <f aca="false">MIN(MAX((HQ488*(1+HQ$5/Setup!$C$36)+IF($V489=50,N($F489),0))-DU489,0),MAX($P489-SUM(DV489:FR489),0))</f>
        <v>0</v>
      </c>
      <c r="FT489" s="48" t="n">
        <f aca="false">IF((FT488*(1+FT$5/Setup!$C$36)+IF($V489=1,N($F489),0))-BX489-DV489&lt;0.005,0,(FT488*(1+FT$5/Setup!$C$36)+IF($V489=1,N($F489),0))-BX489-DV489)</f>
        <v>0</v>
      </c>
      <c r="FU489" s="48" t="n">
        <f aca="false">IF((FU488*(1+FU$5/Setup!$C$36)+IF($V489=2,N($F489),0))-BY489-DW489&lt;0.005,0,(FU488*(1+FU$5/Setup!$C$36)+IF($V489=2,N($F489),0))-BY489-DW489)</f>
        <v>0</v>
      </c>
      <c r="FV489" s="48" t="n">
        <f aca="false">IF((FV488*(1+FV$5/Setup!$C$36)+IF($V489=3,N($F489),0))-BZ489-DX489&lt;0.005,0,(FV488*(1+FV$5/Setup!$C$36)+IF($V489=3,N($F489),0))-BZ489-DX489)</f>
        <v>0</v>
      </c>
      <c r="FW489" s="48" t="n">
        <f aca="false">IF((FW488*(1+FW$5/Setup!$C$36)+IF($V489=4,N($F489),0))-CA489-DY489&lt;0.005,0,(FW488*(1+FW$5/Setup!$C$36)+IF($V489=4,N($F489),0))-CA489-DY489)</f>
        <v>0</v>
      </c>
      <c r="FX489" s="48" t="n">
        <f aca="false">IF((FX488*(1+FX$5/Setup!$C$36)+IF($V489=5,N($F489),0))-CB489-DZ489&lt;0.005,0,(FX488*(1+FX$5/Setup!$C$36)+IF($V489=5,N($F489),0))-CB489-DZ489)</f>
        <v>0</v>
      </c>
      <c r="FY489" s="48" t="n">
        <f aca="false">IF((FY488*(1+FY$5/Setup!$C$36)+IF($V489=6,N($F489),0))-CC489-EA489&lt;0.005,0,(FY488*(1+FY$5/Setup!$C$36)+IF($V489=6,N($F489),0))-CC489-EA489)</f>
        <v>0</v>
      </c>
      <c r="FZ489" s="48" t="n">
        <f aca="false">IF((FZ488*(1+FZ$5/Setup!$C$36)+IF($V489=7,N($F489),0))-CD489-EB489&lt;0.005,0,(FZ488*(1+FZ$5/Setup!$C$36)+IF($V489=7,N($F489),0))-CD489-EB489)</f>
        <v>0</v>
      </c>
      <c r="GA489" s="48" t="n">
        <f aca="false">IF((GA488*(1+GA$5/Setup!$C$36)+IF($V489=8,N($F489),0))-CE489-EC489&lt;0.005,0,(GA488*(1+GA$5/Setup!$C$36)+IF($V489=8,N($F489),0))-CE489-EC489)</f>
        <v>0</v>
      </c>
      <c r="GB489" s="48" t="n">
        <f aca="false">IF((GB488*(1+GB$5/Setup!$C$36)+IF($V489=9,N($F489),0))-CF489-ED489&lt;0.005,0,(GB488*(1+GB$5/Setup!$C$36)+IF($V489=9,N($F489),0))-CF489-ED489)</f>
        <v>0</v>
      </c>
      <c r="GC489" s="48" t="n">
        <f aca="false">IF((GC488*(1+GC$5/Setup!$C$36)+IF($V489=10,N($F489),0))-CG489-EE489&lt;0.005,0,(GC488*(1+GC$5/Setup!$C$36)+IF($V489=10,N($F489),0))-CG489-EE489)</f>
        <v>0</v>
      </c>
      <c r="GD489" s="48" t="n">
        <f aca="false">IF((GD488*(1+GD$5/Setup!$C$36)+IF($V489=11,N($F489),0))-CH489-EF489&lt;0.005,0,(GD488*(1+GD$5/Setup!$C$36)+IF($V489=11,N($F489),0))-CH489-EF489)</f>
        <v>0</v>
      </c>
      <c r="GE489" s="48" t="n">
        <f aca="false">IF((GE488*(1+GE$5/Setup!$C$36)+IF($V489=12,N($F489),0))-CI489-EG489&lt;0.005,0,(GE488*(1+GE$5/Setup!$C$36)+IF($V489=12,N($F489),0))-CI489-EG489)</f>
        <v>0</v>
      </c>
      <c r="GF489" s="48" t="n">
        <f aca="false">IF((GF488*(1+GF$5/Setup!$C$36)+IF($V489=13,N($F489),0))-CJ489-EH489&lt;0.005,0,(GF488*(1+GF$5/Setup!$C$36)+IF($V489=13,N($F489),0))-CJ489-EH489)</f>
        <v>0</v>
      </c>
      <c r="GG489" s="48" t="n">
        <f aca="false">IF((GG488*(1+GG$5/Setup!$C$36)+IF($V489=14,N($F489),0))-CK489-EI489&lt;0.005,0,(GG488*(1+GG$5/Setup!$C$36)+IF($V489=14,N($F489),0))-CK489-EI489)</f>
        <v>0</v>
      </c>
      <c r="GH489" s="48" t="n">
        <f aca="false">IF((GH488*(1+GH$5/Setup!$C$36)+IF($V489=15,N($F489),0))-CL489-EJ489&lt;0.005,0,(GH488*(1+GH$5/Setup!$C$36)+IF($V489=15,N($F489),0))-CL489-EJ489)</f>
        <v>0</v>
      </c>
      <c r="GI489" s="48" t="n">
        <f aca="false">IF((GI488*(1+GI$5/Setup!$C$36)+IF($V489=16,N($F489),0))-CM489-EK489&lt;0.005,0,(GI488*(1+GI$5/Setup!$C$36)+IF($V489=16,N($F489),0))-CM489-EK489)</f>
        <v>0</v>
      </c>
      <c r="GJ489" s="48" t="n">
        <f aca="false">IF((GJ488*(1+GJ$5/Setup!$C$36)+IF($V489=17,N($F489),0))-CN489-EL489&lt;0.005,0,(GJ488*(1+GJ$5/Setup!$C$36)+IF($V489=17,N($F489),0))-CN489-EL489)</f>
        <v>0</v>
      </c>
      <c r="GK489" s="48" t="n">
        <f aca="false">IF((GK488*(1+GK$5/Setup!$C$36)+IF($V489=18,N($F489),0))-CO489-EM489&lt;0.005,0,(GK488*(1+GK$5/Setup!$C$36)+IF($V489=18,N($F489),0))-CO489-EM489)</f>
        <v>0</v>
      </c>
      <c r="GL489" s="48" t="n">
        <f aca="false">IF((GL488*(1+GL$5/Setup!$C$36)+IF($V489=19,N($F489),0))-CP489-EN489&lt;0.005,0,(GL488*(1+GL$5/Setup!$C$36)+IF($V489=19,N($F489),0))-CP489-EN489)</f>
        <v>0</v>
      </c>
      <c r="GM489" s="48" t="n">
        <f aca="false">IF((GM488*(1+GM$5/Setup!$C$36)+IF($V489=20,N($F489),0))-CQ489-EO489&lt;0.005,0,(GM488*(1+GM$5/Setup!$C$36)+IF($V489=20,N($F489),0))-CQ489-EO489)</f>
        <v>0</v>
      </c>
      <c r="GN489" s="48" t="n">
        <f aca="false">IF((GN488*(1+GN$5/Setup!$C$36)+IF($V489=21,N($F489),0))-CR489-EP489&lt;0.005,0,(GN488*(1+GN$5/Setup!$C$36)+IF($V489=21,N($F489),0))-CR489-EP489)</f>
        <v>0</v>
      </c>
      <c r="GO489" s="48" t="n">
        <f aca="false">IF((GO488*(1+GO$5/Setup!$C$36)+IF($V489=22,N($F489),0))-CS489-EQ489&lt;0.005,0,(GO488*(1+GO$5/Setup!$C$36)+IF($V489=22,N($F489),0))-CS489-EQ489)</f>
        <v>0</v>
      </c>
      <c r="GP489" s="48" t="n">
        <f aca="false">IF((GP488*(1+GP$5/Setup!$C$36)+IF($V489=23,N($F489),0))-CT489-ER489&lt;0.005,0,(GP488*(1+GP$5/Setup!$C$36)+IF($V489=23,N($F489),0))-CT489-ER489)</f>
        <v>0</v>
      </c>
      <c r="GQ489" s="48" t="n">
        <f aca="false">IF((GQ488*(1+GQ$5/Setup!$C$36)+IF($V489=24,N($F489),0))-CU489-ES489&lt;0.005,0,(GQ488*(1+GQ$5/Setup!$C$36)+IF($V489=24,N($F489),0))-CU489-ES489)</f>
        <v>0</v>
      </c>
      <c r="GR489" s="48" t="n">
        <f aca="false">IF((GR488*(1+GR$5/Setup!$C$36)+IF($V489=25,N($F489),0))-CV489-ET489&lt;0.005,0,(GR488*(1+GR$5/Setup!$C$36)+IF($V489=25,N($F489),0))-CV489-ET489)</f>
        <v>0</v>
      </c>
      <c r="GS489" s="48" t="n">
        <f aca="false">IF((GS488*(1+GS$5/Setup!$C$36)+IF($V489=26,N($F489),0))-CW489-EU489&lt;0.005,0,(GS488*(1+GS$5/Setup!$C$36)+IF($V489=26,N($F489),0))-CW489-EU489)</f>
        <v>0</v>
      </c>
      <c r="GT489" s="48" t="n">
        <f aca="false">IF((GT488*(1+GT$5/Setup!$C$36)+IF($V489=27,N($F489),0))-CX489-EV489&lt;0.005,0,(GT488*(1+GT$5/Setup!$C$36)+IF($V489=27,N($F489),0))-CX489-EV489)</f>
        <v>0</v>
      </c>
      <c r="GU489" s="48" t="n">
        <f aca="false">IF((GU488*(1+GU$5/Setup!$C$36)+IF($V489=28,N($F489),0))-CY489-EW489&lt;0.005,0,(GU488*(1+GU$5/Setup!$C$36)+IF($V489=28,N($F489),0))-CY489-EW489)</f>
        <v>0</v>
      </c>
      <c r="GV489" s="48" t="n">
        <f aca="false">IF((GV488*(1+GV$5/Setup!$C$36)+IF($V489=29,N($F489),0))-CZ489-EX489&lt;0.005,0,(GV488*(1+GV$5/Setup!$C$36)+IF($V489=29,N($F489),0))-CZ489-EX489)</f>
        <v>0</v>
      </c>
      <c r="GW489" s="48" t="n">
        <f aca="false">IF((GW488*(1+GW$5/Setup!$C$36)+IF($V489=30,N($F489),0))-DA489-EY489&lt;0.005,0,(GW488*(1+GW$5/Setup!$C$36)+IF($V489=30,N($F489),0))-DA489-EY489)</f>
        <v>0</v>
      </c>
      <c r="GX489" s="48" t="n">
        <f aca="false">IF((GX488*(1+GX$5/Setup!$C$36)+IF($V489=31,N($F489),0))-DB489-EZ489&lt;0.005,0,(GX488*(1+GX$5/Setup!$C$36)+IF($V489=31,N($F489),0))-DB489-EZ489)</f>
        <v>0</v>
      </c>
      <c r="GY489" s="48" t="n">
        <f aca="false">IF((GY488*(1+GY$5/Setup!$C$36)+IF($V489=32,N($F489),0))-DC489-FA489&lt;0.005,0,(GY488*(1+GY$5/Setup!$C$36)+IF($V489=32,N($F489),0))-DC489-FA489)</f>
        <v>0</v>
      </c>
      <c r="GZ489" s="48" t="n">
        <f aca="false">IF((GZ488*(1+GZ$5/Setup!$C$36)+IF($V489=33,N($F489),0))-DD489-FB489&lt;0.005,0,(GZ488*(1+GZ$5/Setup!$C$36)+IF($V489=33,N($F489),0))-DD489-FB489)</f>
        <v>0</v>
      </c>
      <c r="HA489" s="48" t="n">
        <f aca="false">IF((HA488*(1+HA$5/Setup!$C$36)+IF($V489=34,N($F489),0))-DE489-FC489&lt;0.005,0,(HA488*(1+HA$5/Setup!$C$36)+IF($V489=34,N($F489),0))-DE489-FC489)</f>
        <v>0</v>
      </c>
      <c r="HB489" s="48" t="n">
        <f aca="false">IF((HB488*(1+HB$5/Setup!$C$36)+IF($V489=35,N($F489),0))-DF489-FD489&lt;0.005,0,(HB488*(1+HB$5/Setup!$C$36)+IF($V489=35,N($F489),0))-DF489-FD489)</f>
        <v>0</v>
      </c>
      <c r="HC489" s="48" t="n">
        <f aca="false">IF((HC488*(1+HC$5/Setup!$C$36)+IF($V489=36,N($F489),0))-DG489-FE489&lt;0.005,0,(HC488*(1+HC$5/Setup!$C$36)+IF($V489=36,N($F489),0))-DG489-FE489)</f>
        <v>0</v>
      </c>
      <c r="HD489" s="48" t="n">
        <f aca="false">IF((HD488*(1+HD$5/Setup!$C$36)+IF($V489=37,N($F489),0))-DH489-FF489&lt;0.005,0,(HD488*(1+HD$5/Setup!$C$36)+IF($V489=37,N($F489),0))-DH489-FF489)</f>
        <v>0</v>
      </c>
      <c r="HE489" s="48" t="n">
        <f aca="false">IF((HE488*(1+HE$5/Setup!$C$36)+IF($V489=38,N($F489),0))-DI489-FG489&lt;0.005,0,(HE488*(1+HE$5/Setup!$C$36)+IF($V489=38,N($F489),0))-DI489-FG489)</f>
        <v>0</v>
      </c>
      <c r="HF489" s="48" t="n">
        <f aca="false">IF((HF488*(1+HF$5/Setup!$C$36)+IF($V489=39,N($F489),0))-DJ489-FH489&lt;0.005,0,(HF488*(1+HF$5/Setup!$C$36)+IF($V489=39,N($F489),0))-DJ489-FH489)</f>
        <v>0</v>
      </c>
      <c r="HG489" s="48" t="n">
        <f aca="false">IF((HG488*(1+HG$5/Setup!$C$36)+IF($V489=40,N($F489),0))-DK489-FI489&lt;0.005,0,(HG488*(1+HG$5/Setup!$C$36)+IF($V489=40,N($F489),0))-DK489-FI489)</f>
        <v>0</v>
      </c>
      <c r="HH489" s="48" t="n">
        <f aca="false">IF((HH488*(1+HH$5/Setup!$C$36)+IF($V489=41,N($F489),0))-DL489-FJ489&lt;0.005,0,(HH488*(1+HH$5/Setup!$C$36)+IF($V489=41,N($F489),0))-DL489-FJ489)</f>
        <v>0</v>
      </c>
      <c r="HI489" s="48" t="n">
        <f aca="false">IF((HI488*(1+HI$5/Setup!$C$36)+IF($V489=42,N($F489),0))-DM489-FK489&lt;0.005,0,(HI488*(1+HI$5/Setup!$C$36)+IF($V489=42,N($F489),0))-DM489-FK489)</f>
        <v>0</v>
      </c>
      <c r="HJ489" s="48" t="n">
        <f aca="false">IF((HJ488*(1+HJ$5/Setup!$C$36)+IF($V489=43,N($F489),0))-DN489-FL489&lt;0.005,0,(HJ488*(1+HJ$5/Setup!$C$36)+IF($V489=43,N($F489),0))-DN489-FL489)</f>
        <v>0</v>
      </c>
      <c r="HK489" s="48" t="n">
        <f aca="false">IF((HK488*(1+HK$5/Setup!$C$36)+IF($V489=44,N($F489),0))-DO489-FM489&lt;0.005,0,(HK488*(1+HK$5/Setup!$C$36)+IF($V489=44,N($F489),0))-DO489-FM489)</f>
        <v>0</v>
      </c>
      <c r="HL489" s="48" t="n">
        <f aca="false">IF((HL488*(1+HL$5/Setup!$C$36)+IF($V489=45,N($F489),0))-DP489-FN489&lt;0.005,0,(HL488*(1+HL$5/Setup!$C$36)+IF($V489=45,N($F489),0))-DP489-FN489)</f>
        <v>0</v>
      </c>
      <c r="HM489" s="48" t="n">
        <f aca="false">IF((HM488*(1+HM$5/Setup!$C$36)+IF($V489=46,N($F489),0))-DQ489-FO489&lt;0.005,0,(HM488*(1+HM$5/Setup!$C$36)+IF($V489=46,N($F489),0))-DQ489-FO489)</f>
        <v>0</v>
      </c>
      <c r="HN489" s="48" t="n">
        <f aca="false">IF((HN488*(1+HN$5/Setup!$C$36)+IF($V489=47,N($F489),0))-DR489-FP489&lt;0.005,0,(HN488*(1+HN$5/Setup!$C$36)+IF($V489=47,N($F489),0))-DR489-FP489)</f>
        <v>0</v>
      </c>
      <c r="HO489" s="48" t="n">
        <f aca="false">IF((HO488*(1+HO$5/Setup!$C$36)+IF($V489=48,N($F489),0))-DS489-FQ489&lt;0.005,0,(HO488*(1+HO$5/Setup!$C$36)+IF($V489=48,N($F489),0))-DS489-FQ489)</f>
        <v>0</v>
      </c>
      <c r="HP489" s="48" t="n">
        <f aca="false">IF((HP488*(1+HP$5/Setup!$C$36)+IF($V489=49,N($F489),0))-DT489-FR489&lt;0.005,0,(HP488*(1+HP$5/Setup!$C$36)+IF($V489=49,N($F489),0))-DT489-FR489)</f>
        <v>0</v>
      </c>
      <c r="HQ489" s="48" t="n">
        <f aca="false">IF((HQ488*(1+HQ$5/Setup!$C$36)+IF($V489=50,N($F489),0))-DU489-FS489&lt;0.005,0,(HQ488*(1+HQ$5/Setup!$C$36)+IF($V489=50,N($F489),0))-DU489-FS489)</f>
        <v>0</v>
      </c>
    </row>
    <row r="490" customFormat="false" ht="15" hidden="false" customHeight="false" outlineLevel="0" collapsed="false">
      <c r="A490" s="44" t="n">
        <v>482</v>
      </c>
      <c r="B490" s="45" t="n">
        <f aca="false">IF(Setup!$C$7="Every month",EDATE(Setup!$C$8,($A490-1)),IF(Setup!$C$7="Twice a month",DATE(YEAR(Setup!$C$8),MONTH(Setup!$C$8)+INT((($A490-1)+Setup!$C$41)/2),MIN(IF(MOD(($A490-1)+Setup!$C$41,2)=0,Setup!$C$39,Setup!$C$40),DAY(EOMONTH(DATE(YEAR(Setup!$C$8),MONTH(Setup!$C$8)+INT((($A490-1)+Setup!$C$41)/2),1),0)))),Setup!$C$8+($A490-1)*IF(Setup!$C$7="Every week",7,14)))</f>
        <v>53059</v>
      </c>
      <c r="C490" s="45" t="n">
        <f aca="false">IF(Setup!$C$7="Every month",EDATE(Setup!$C$8,$A490),IF(Setup!$C$7="Twice a month",DATE(YEAR(Setup!$C$8),MONTH(Setup!$C$8)+INT(($A490+Setup!$C$41)/2),MIN(IF(MOD($A490+Setup!$C$41,2)=0,Setup!$C$39,Setup!$C$40),DAY(EOMONTH(DATE(YEAR(Setup!$C$8),MONTH(Setup!$C$8)+INT(($A490+Setup!$C$41)/2),1),0)))),Setup!$C$8+$A490*IF(Setup!$C$7="Every week",7,14)))</f>
        <v>53073</v>
      </c>
      <c r="D490" s="46"/>
      <c r="E490" s="47"/>
      <c r="F490" s="47"/>
      <c r="G490" s="47"/>
      <c r="H490" s="47"/>
      <c r="I490" s="48" t="n">
        <f aca="false">N(Setup!$C$11)+N(E490)</f>
        <v>100</v>
      </c>
      <c r="J490" s="48" t="n">
        <f aca="false">MIN(Setup!$C$37,MAX(I490,0))</f>
        <v>9.23076923076923</v>
      </c>
      <c r="K490" s="48" t="n">
        <f aca="false">MIN(MAX(N(Setup!$C$14)-L489,0),MAX(I490-J490,0))</f>
        <v>0</v>
      </c>
      <c r="L490" s="48" t="n">
        <f aca="false">L489+K490-N(G490)</f>
        <v>500</v>
      </c>
      <c r="M490" s="48" t="n">
        <f aca="false">M489+J490-N(H490)</f>
        <v>4449.23076923075</v>
      </c>
      <c r="N490" s="48" t="n">
        <f aca="false">SUM(BX490:DU490)</f>
        <v>0</v>
      </c>
      <c r="O490" s="48" t="n">
        <f aca="false">SUM(Z490:BW490)-N490</f>
        <v>65</v>
      </c>
      <c r="P490" s="48" t="n">
        <f aca="false">MAX(I490-J490-K490,0)+O490</f>
        <v>155.769230769231</v>
      </c>
      <c r="Q490" s="48" t="n">
        <f aca="false">SUM(DV490:FS490)</f>
        <v>0</v>
      </c>
      <c r="R490" s="49" t="n">
        <f aca="false">N490+J490+K490+Q490</f>
        <v>9.23076923076923</v>
      </c>
      <c r="S490" s="48" t="n">
        <f aca="false">T490-T489-N(F490)+N490+Q490</f>
        <v>0</v>
      </c>
      <c r="T490" s="49" t="n">
        <f aca="false">SUM(FT490:HQ490)</f>
        <v>0</v>
      </c>
      <c r="U490" s="44" t="str">
        <f aca="false">IF(T489&lt;0.005,"",INDEX(Helpers!$C$2:$C$51,IF(_xlfn.MINIFS($DV$6:$FS$6,DV490:FS490,"&gt;0.005")=0,V490,_xlfn.MINIFS($DV$6:$FS$6,DV490:FS490,"&gt;0.005"))))</f>
        <v/>
      </c>
      <c r="V490" s="44" t="n">
        <f aca="false">IF(_xlfn.MINIFS($FT$6:$HQ$6,FT489:HQ489,"&gt;0.005")=0,1,_xlfn.MINIFS($FT$6:$HQ$6,FT489:HQ489,"&gt;0.005"))</f>
        <v>1</v>
      </c>
      <c r="W490" s="44" t="n">
        <f aca="false">IF(AND(D490&lt;&gt;"Paid",T489&gt;0.005),1,0)</f>
        <v>0</v>
      </c>
      <c r="X490" s="48" t="n">
        <f aca="false">SUMPRODUCT(((Helpers!$G$2:$G$51*(1+(Helpers!$D$2:$D$51+0.000000001)/12)^(($B490-Setup!$C$8)/(365.25/12))-Helpers!$E$2:$E$51*((1+(Helpers!$D$2:$D$51+0.000000001)/12)^(($B490-Setup!$C$8)/(365.25/12))-1)/((Helpers!$D$2:$D$51+0.000000001)/12))&gt;0)*(Helpers!$G$2:$G$51*(1+(Helpers!$D$2:$D$51+0.000000001)/12)^(($B490-Setup!$C$8)/(365.25/12))-Helpers!$E$2:$E$51*((1+(Helpers!$D$2:$D$51+0.000000001)/12)^(($B490-Setup!$C$8)/(365.25/12))-1)/((Helpers!$D$2:$D$51+0.000000001)/12)))</f>
        <v>0</v>
      </c>
      <c r="Y490" s="48"/>
      <c r="Z490" s="48" t="n">
        <f aca="false">IF(OR(N(Z$5)=0,Z$6=""),0,Z$5*((DATE(YEAR($B490),MONTH($B490),MIN(Z$6,DAY(EOMONTH($B490,0))))&gt;=$B490)*(DATE(YEAR($B490),MONTH($B490),MIN(Z$6,DAY(EOMONTH($B490,0))))&lt;$C490)+(DATE(YEAR($B490),MONTH($B490)+1,MIN(Z$6,DAY(EOMONTH($B490,1))))&gt;=$B490)*(DATE(YEAR($B490),MONTH($B490)+1,MIN(Z$6,DAY(EOMONTH($B490,1))))&lt;$C490)))</f>
        <v>25</v>
      </c>
      <c r="AA490" s="48" t="n">
        <f aca="false">IF(OR(N(AA$5)=0,AA$6=""),0,AA$5*((DATE(YEAR($B490),MONTH($B490),MIN(AA$6,DAY(EOMONTH($B490,0))))&gt;=$B490)*(DATE(YEAR($B490),MONTH($B490),MIN(AA$6,DAY(EOMONTH($B490,0))))&lt;$C490)+(DATE(YEAR($B490),MONTH($B490)+1,MIN(AA$6,DAY(EOMONTH($B490,1))))&gt;=$B490)*(DATE(YEAR($B490),MONTH($B490)+1,MIN(AA$6,DAY(EOMONTH($B490,1))))&lt;$C490)))</f>
        <v>40</v>
      </c>
      <c r="AB490" s="48" t="n">
        <f aca="false">IF(OR(N(AB$5)=0,AB$6=""),0,AB$5*((DATE(YEAR($B490),MONTH($B490),MIN(AB$6,DAY(EOMONTH($B490,0))))&gt;=$B490)*(DATE(YEAR($B490),MONTH($B490),MIN(AB$6,DAY(EOMONTH($B490,0))))&lt;$C490)+(DATE(YEAR($B490),MONTH($B490)+1,MIN(AB$6,DAY(EOMONTH($B490,1))))&gt;=$B490)*(DATE(YEAR($B490),MONTH($B490)+1,MIN(AB$6,DAY(EOMONTH($B490,1))))&lt;$C490)))</f>
        <v>0</v>
      </c>
      <c r="AC490" s="48" t="n">
        <f aca="false">IF(OR(N(AC$5)=0,AC$6=""),0,AC$5*((DATE(YEAR($B490),MONTH($B490),MIN(AC$6,DAY(EOMONTH($B490,0))))&gt;=$B490)*(DATE(YEAR($B490),MONTH($B490),MIN(AC$6,DAY(EOMONTH($B490,0))))&lt;$C490)+(DATE(YEAR($B490),MONTH($B490)+1,MIN(AC$6,DAY(EOMONTH($B490,1))))&gt;=$B490)*(DATE(YEAR($B490),MONTH($B490)+1,MIN(AC$6,DAY(EOMONTH($B490,1))))&lt;$C490)))</f>
        <v>0</v>
      </c>
      <c r="AD490" s="48" t="n">
        <f aca="false">IF(OR(N(AD$5)=0,AD$6=""),0,AD$5*((DATE(YEAR($B490),MONTH($B490),MIN(AD$6,DAY(EOMONTH($B490,0))))&gt;=$B490)*(DATE(YEAR($B490),MONTH($B490),MIN(AD$6,DAY(EOMONTH($B490,0))))&lt;$C490)+(DATE(YEAR($B490),MONTH($B490)+1,MIN(AD$6,DAY(EOMONTH($B490,1))))&gt;=$B490)*(DATE(YEAR($B490),MONTH($B490)+1,MIN(AD$6,DAY(EOMONTH($B490,1))))&lt;$C490)))</f>
        <v>0</v>
      </c>
      <c r="AE490" s="48" t="n">
        <f aca="false">IF(OR(N(AE$5)=0,AE$6=""),0,AE$5*((DATE(YEAR($B490),MONTH($B490),MIN(AE$6,DAY(EOMONTH($B490,0))))&gt;=$B490)*(DATE(YEAR($B490),MONTH($B490),MIN(AE$6,DAY(EOMONTH($B490,0))))&lt;$C490)+(DATE(YEAR($B490),MONTH($B490)+1,MIN(AE$6,DAY(EOMONTH($B490,1))))&gt;=$B490)*(DATE(YEAR($B490),MONTH($B490)+1,MIN(AE$6,DAY(EOMONTH($B490,1))))&lt;$C490)))</f>
        <v>0</v>
      </c>
      <c r="AF490" s="48" t="n">
        <f aca="false">IF(OR(N(AF$5)=0,AF$6=""),0,AF$5*((DATE(YEAR($B490),MONTH($B490),MIN(AF$6,DAY(EOMONTH($B490,0))))&gt;=$B490)*(DATE(YEAR($B490),MONTH($B490),MIN(AF$6,DAY(EOMONTH($B490,0))))&lt;$C490)+(DATE(YEAR($B490),MONTH($B490)+1,MIN(AF$6,DAY(EOMONTH($B490,1))))&gt;=$B490)*(DATE(YEAR($B490),MONTH($B490)+1,MIN(AF$6,DAY(EOMONTH($B490,1))))&lt;$C490)))</f>
        <v>0</v>
      </c>
      <c r="AG490" s="48" t="n">
        <f aca="false">IF(OR(N(AG$5)=0,AG$6=""),0,AG$5*((DATE(YEAR($B490),MONTH($B490),MIN(AG$6,DAY(EOMONTH($B490,0))))&gt;=$B490)*(DATE(YEAR($B490),MONTH($B490),MIN(AG$6,DAY(EOMONTH($B490,0))))&lt;$C490)+(DATE(YEAR($B490),MONTH($B490)+1,MIN(AG$6,DAY(EOMONTH($B490,1))))&gt;=$B490)*(DATE(YEAR($B490),MONTH($B490)+1,MIN(AG$6,DAY(EOMONTH($B490,1))))&lt;$C490)))</f>
        <v>0</v>
      </c>
      <c r="AH490" s="48" t="n">
        <f aca="false">IF(OR(N(AH$5)=0,AH$6=""),0,AH$5*((DATE(YEAR($B490),MONTH($B490),MIN(AH$6,DAY(EOMONTH($B490,0))))&gt;=$B490)*(DATE(YEAR($B490),MONTH($B490),MIN(AH$6,DAY(EOMONTH($B490,0))))&lt;$C490)+(DATE(YEAR($B490),MONTH($B490)+1,MIN(AH$6,DAY(EOMONTH($B490,1))))&gt;=$B490)*(DATE(YEAR($B490),MONTH($B490)+1,MIN(AH$6,DAY(EOMONTH($B490,1))))&lt;$C490)))</f>
        <v>0</v>
      </c>
      <c r="AI490" s="48" t="n">
        <f aca="false">IF(OR(N(AI$5)=0,AI$6=""),0,AI$5*((DATE(YEAR($B490),MONTH($B490),MIN(AI$6,DAY(EOMONTH($B490,0))))&gt;=$B490)*(DATE(YEAR($B490),MONTH($B490),MIN(AI$6,DAY(EOMONTH($B490,0))))&lt;$C490)+(DATE(YEAR($B490),MONTH($B490)+1,MIN(AI$6,DAY(EOMONTH($B490,1))))&gt;=$B490)*(DATE(YEAR($B490),MONTH($B490)+1,MIN(AI$6,DAY(EOMONTH($B490,1))))&lt;$C490)))</f>
        <v>0</v>
      </c>
      <c r="AJ490" s="48" t="n">
        <f aca="false">IF(OR(N(AJ$5)=0,AJ$6=""),0,AJ$5*((DATE(YEAR($B490),MONTH($B490),MIN(AJ$6,DAY(EOMONTH($B490,0))))&gt;=$B490)*(DATE(YEAR($B490),MONTH($B490),MIN(AJ$6,DAY(EOMONTH($B490,0))))&lt;$C490)+(DATE(YEAR($B490),MONTH($B490)+1,MIN(AJ$6,DAY(EOMONTH($B490,1))))&gt;=$B490)*(DATE(YEAR($B490),MONTH($B490)+1,MIN(AJ$6,DAY(EOMONTH($B490,1))))&lt;$C490)))</f>
        <v>0</v>
      </c>
      <c r="AK490" s="48" t="n">
        <f aca="false">IF(OR(N(AK$5)=0,AK$6=""),0,AK$5*((DATE(YEAR($B490),MONTH($B490),MIN(AK$6,DAY(EOMONTH($B490,0))))&gt;=$B490)*(DATE(YEAR($B490),MONTH($B490),MIN(AK$6,DAY(EOMONTH($B490,0))))&lt;$C490)+(DATE(YEAR($B490),MONTH($B490)+1,MIN(AK$6,DAY(EOMONTH($B490,1))))&gt;=$B490)*(DATE(YEAR($B490),MONTH($B490)+1,MIN(AK$6,DAY(EOMONTH($B490,1))))&lt;$C490)))</f>
        <v>0</v>
      </c>
      <c r="AL490" s="48" t="n">
        <f aca="false">IF(OR(N(AL$5)=0,AL$6=""),0,AL$5*((DATE(YEAR($B490),MONTH($B490),MIN(AL$6,DAY(EOMONTH($B490,0))))&gt;=$B490)*(DATE(YEAR($B490),MONTH($B490),MIN(AL$6,DAY(EOMONTH($B490,0))))&lt;$C490)+(DATE(YEAR($B490),MONTH($B490)+1,MIN(AL$6,DAY(EOMONTH($B490,1))))&gt;=$B490)*(DATE(YEAR($B490),MONTH($B490)+1,MIN(AL$6,DAY(EOMONTH($B490,1))))&lt;$C490)))</f>
        <v>0</v>
      </c>
      <c r="AM490" s="48" t="n">
        <f aca="false">IF(OR(N(AM$5)=0,AM$6=""),0,AM$5*((DATE(YEAR($B490),MONTH($B490),MIN(AM$6,DAY(EOMONTH($B490,0))))&gt;=$B490)*(DATE(YEAR($B490),MONTH($B490),MIN(AM$6,DAY(EOMONTH($B490,0))))&lt;$C490)+(DATE(YEAR($B490),MONTH($B490)+1,MIN(AM$6,DAY(EOMONTH($B490,1))))&gt;=$B490)*(DATE(YEAR($B490),MONTH($B490)+1,MIN(AM$6,DAY(EOMONTH($B490,1))))&lt;$C490)))</f>
        <v>0</v>
      </c>
      <c r="AN490" s="48" t="n">
        <f aca="false">IF(OR(N(AN$5)=0,AN$6=""),0,AN$5*((DATE(YEAR($B490),MONTH($B490),MIN(AN$6,DAY(EOMONTH($B490,0))))&gt;=$B490)*(DATE(YEAR($B490),MONTH($B490),MIN(AN$6,DAY(EOMONTH($B490,0))))&lt;$C490)+(DATE(YEAR($B490),MONTH($B490)+1,MIN(AN$6,DAY(EOMONTH($B490,1))))&gt;=$B490)*(DATE(YEAR($B490),MONTH($B490)+1,MIN(AN$6,DAY(EOMONTH($B490,1))))&lt;$C490)))</f>
        <v>0</v>
      </c>
      <c r="AO490" s="48" t="n">
        <f aca="false">IF(OR(N(AO$5)=0,AO$6=""),0,AO$5*((DATE(YEAR($B490),MONTH($B490),MIN(AO$6,DAY(EOMONTH($B490,0))))&gt;=$B490)*(DATE(YEAR($B490),MONTH($B490),MIN(AO$6,DAY(EOMONTH($B490,0))))&lt;$C490)+(DATE(YEAR($B490),MONTH($B490)+1,MIN(AO$6,DAY(EOMONTH($B490,1))))&gt;=$B490)*(DATE(YEAR($B490),MONTH($B490)+1,MIN(AO$6,DAY(EOMONTH($B490,1))))&lt;$C490)))</f>
        <v>0</v>
      </c>
      <c r="AP490" s="48" t="n">
        <f aca="false">IF(OR(N(AP$5)=0,AP$6=""),0,AP$5*((DATE(YEAR($B490),MONTH($B490),MIN(AP$6,DAY(EOMONTH($B490,0))))&gt;=$B490)*(DATE(YEAR($B490),MONTH($B490),MIN(AP$6,DAY(EOMONTH($B490,0))))&lt;$C490)+(DATE(YEAR($B490),MONTH($B490)+1,MIN(AP$6,DAY(EOMONTH($B490,1))))&gt;=$B490)*(DATE(YEAR($B490),MONTH($B490)+1,MIN(AP$6,DAY(EOMONTH($B490,1))))&lt;$C490)))</f>
        <v>0</v>
      </c>
      <c r="AQ490" s="48" t="n">
        <f aca="false">IF(OR(N(AQ$5)=0,AQ$6=""),0,AQ$5*((DATE(YEAR($B490),MONTH($B490),MIN(AQ$6,DAY(EOMONTH($B490,0))))&gt;=$B490)*(DATE(YEAR($B490),MONTH($B490),MIN(AQ$6,DAY(EOMONTH($B490,0))))&lt;$C490)+(DATE(YEAR($B490),MONTH($B490)+1,MIN(AQ$6,DAY(EOMONTH($B490,1))))&gt;=$B490)*(DATE(YEAR($B490),MONTH($B490)+1,MIN(AQ$6,DAY(EOMONTH($B490,1))))&lt;$C490)))</f>
        <v>0</v>
      </c>
      <c r="AR490" s="48" t="n">
        <f aca="false">IF(OR(N(AR$5)=0,AR$6=""),0,AR$5*((DATE(YEAR($B490),MONTH($B490),MIN(AR$6,DAY(EOMONTH($B490,0))))&gt;=$B490)*(DATE(YEAR($B490),MONTH($B490),MIN(AR$6,DAY(EOMONTH($B490,0))))&lt;$C490)+(DATE(YEAR($B490),MONTH($B490)+1,MIN(AR$6,DAY(EOMONTH($B490,1))))&gt;=$B490)*(DATE(YEAR($B490),MONTH($B490)+1,MIN(AR$6,DAY(EOMONTH($B490,1))))&lt;$C490)))</f>
        <v>0</v>
      </c>
      <c r="AS490" s="48" t="n">
        <f aca="false">IF(OR(N(AS$5)=0,AS$6=""),0,AS$5*((DATE(YEAR($B490),MONTH($B490),MIN(AS$6,DAY(EOMONTH($B490,0))))&gt;=$B490)*(DATE(YEAR($B490),MONTH($B490),MIN(AS$6,DAY(EOMONTH($B490,0))))&lt;$C490)+(DATE(YEAR($B490),MONTH($B490)+1,MIN(AS$6,DAY(EOMONTH($B490,1))))&gt;=$B490)*(DATE(YEAR($B490),MONTH($B490)+1,MIN(AS$6,DAY(EOMONTH($B490,1))))&lt;$C490)))</f>
        <v>0</v>
      </c>
      <c r="AT490" s="48" t="n">
        <f aca="false">IF(OR(N(AT$5)=0,AT$6=""),0,AT$5*((DATE(YEAR($B490),MONTH($B490),MIN(AT$6,DAY(EOMONTH($B490,0))))&gt;=$B490)*(DATE(YEAR($B490),MONTH($B490),MIN(AT$6,DAY(EOMONTH($B490,0))))&lt;$C490)+(DATE(YEAR($B490),MONTH($B490)+1,MIN(AT$6,DAY(EOMONTH($B490,1))))&gt;=$B490)*(DATE(YEAR($B490),MONTH($B490)+1,MIN(AT$6,DAY(EOMONTH($B490,1))))&lt;$C490)))</f>
        <v>0</v>
      </c>
      <c r="AU490" s="48" t="n">
        <f aca="false">IF(OR(N(AU$5)=0,AU$6=""),0,AU$5*((DATE(YEAR($B490),MONTH($B490),MIN(AU$6,DAY(EOMONTH($B490,0))))&gt;=$B490)*(DATE(YEAR($B490),MONTH($B490),MIN(AU$6,DAY(EOMONTH($B490,0))))&lt;$C490)+(DATE(YEAR($B490),MONTH($B490)+1,MIN(AU$6,DAY(EOMONTH($B490,1))))&gt;=$B490)*(DATE(YEAR($B490),MONTH($B490)+1,MIN(AU$6,DAY(EOMONTH($B490,1))))&lt;$C490)))</f>
        <v>0</v>
      </c>
      <c r="AV490" s="48" t="n">
        <f aca="false">IF(OR(N(AV$5)=0,AV$6=""),0,AV$5*((DATE(YEAR($B490),MONTH($B490),MIN(AV$6,DAY(EOMONTH($B490,0))))&gt;=$B490)*(DATE(YEAR($B490),MONTH($B490),MIN(AV$6,DAY(EOMONTH($B490,0))))&lt;$C490)+(DATE(YEAR($B490),MONTH($B490)+1,MIN(AV$6,DAY(EOMONTH($B490,1))))&gt;=$B490)*(DATE(YEAR($B490),MONTH($B490)+1,MIN(AV$6,DAY(EOMONTH($B490,1))))&lt;$C490)))</f>
        <v>0</v>
      </c>
      <c r="AW490" s="48" t="n">
        <f aca="false">IF(OR(N(AW$5)=0,AW$6=""),0,AW$5*((DATE(YEAR($B490),MONTH($B490),MIN(AW$6,DAY(EOMONTH($B490,0))))&gt;=$B490)*(DATE(YEAR($B490),MONTH($B490),MIN(AW$6,DAY(EOMONTH($B490,0))))&lt;$C490)+(DATE(YEAR($B490),MONTH($B490)+1,MIN(AW$6,DAY(EOMONTH($B490,1))))&gt;=$B490)*(DATE(YEAR($B490),MONTH($B490)+1,MIN(AW$6,DAY(EOMONTH($B490,1))))&lt;$C490)))</f>
        <v>0</v>
      </c>
      <c r="AX490" s="48" t="n">
        <f aca="false">IF(OR(N(AX$5)=0,AX$6=""),0,AX$5*((DATE(YEAR($B490),MONTH($B490),MIN(AX$6,DAY(EOMONTH($B490,0))))&gt;=$B490)*(DATE(YEAR($B490),MONTH($B490),MIN(AX$6,DAY(EOMONTH($B490,0))))&lt;$C490)+(DATE(YEAR($B490),MONTH($B490)+1,MIN(AX$6,DAY(EOMONTH($B490,1))))&gt;=$B490)*(DATE(YEAR($B490),MONTH($B490)+1,MIN(AX$6,DAY(EOMONTH($B490,1))))&lt;$C490)))</f>
        <v>0</v>
      </c>
      <c r="AY490" s="48" t="n">
        <f aca="false">IF(OR(N(AY$5)=0,AY$6=""),0,AY$5*((DATE(YEAR($B490),MONTH($B490),MIN(AY$6,DAY(EOMONTH($B490,0))))&gt;=$B490)*(DATE(YEAR($B490),MONTH($B490),MIN(AY$6,DAY(EOMONTH($B490,0))))&lt;$C490)+(DATE(YEAR($B490),MONTH($B490)+1,MIN(AY$6,DAY(EOMONTH($B490,1))))&gt;=$B490)*(DATE(YEAR($B490),MONTH($B490)+1,MIN(AY$6,DAY(EOMONTH($B490,1))))&lt;$C490)))</f>
        <v>0</v>
      </c>
      <c r="AZ490" s="48" t="n">
        <f aca="false">IF(OR(N(AZ$5)=0,AZ$6=""),0,AZ$5*((DATE(YEAR($B490),MONTH($B490),MIN(AZ$6,DAY(EOMONTH($B490,0))))&gt;=$B490)*(DATE(YEAR($B490),MONTH($B490),MIN(AZ$6,DAY(EOMONTH($B490,0))))&lt;$C490)+(DATE(YEAR($B490),MONTH($B490)+1,MIN(AZ$6,DAY(EOMONTH($B490,1))))&gt;=$B490)*(DATE(YEAR($B490),MONTH($B490)+1,MIN(AZ$6,DAY(EOMONTH($B490,1))))&lt;$C490)))</f>
        <v>0</v>
      </c>
      <c r="BA490" s="48" t="n">
        <f aca="false">IF(OR(N(BA$5)=0,BA$6=""),0,BA$5*((DATE(YEAR($B490),MONTH($B490),MIN(BA$6,DAY(EOMONTH($B490,0))))&gt;=$B490)*(DATE(YEAR($B490),MONTH($B490),MIN(BA$6,DAY(EOMONTH($B490,0))))&lt;$C490)+(DATE(YEAR($B490),MONTH($B490)+1,MIN(BA$6,DAY(EOMONTH($B490,1))))&gt;=$B490)*(DATE(YEAR($B490),MONTH($B490)+1,MIN(BA$6,DAY(EOMONTH($B490,1))))&lt;$C490)))</f>
        <v>0</v>
      </c>
      <c r="BB490" s="48" t="n">
        <f aca="false">IF(OR(N(BB$5)=0,BB$6=""),0,BB$5*((DATE(YEAR($B490),MONTH($B490),MIN(BB$6,DAY(EOMONTH($B490,0))))&gt;=$B490)*(DATE(YEAR($B490),MONTH($B490),MIN(BB$6,DAY(EOMONTH($B490,0))))&lt;$C490)+(DATE(YEAR($B490),MONTH($B490)+1,MIN(BB$6,DAY(EOMONTH($B490,1))))&gt;=$B490)*(DATE(YEAR($B490),MONTH($B490)+1,MIN(BB$6,DAY(EOMONTH($B490,1))))&lt;$C490)))</f>
        <v>0</v>
      </c>
      <c r="BC490" s="48" t="n">
        <f aca="false">IF(OR(N(BC$5)=0,BC$6=""),0,BC$5*((DATE(YEAR($B490),MONTH($B490),MIN(BC$6,DAY(EOMONTH($B490,0))))&gt;=$B490)*(DATE(YEAR($B490),MONTH($B490),MIN(BC$6,DAY(EOMONTH($B490,0))))&lt;$C490)+(DATE(YEAR($B490),MONTH($B490)+1,MIN(BC$6,DAY(EOMONTH($B490,1))))&gt;=$B490)*(DATE(YEAR($B490),MONTH($B490)+1,MIN(BC$6,DAY(EOMONTH($B490,1))))&lt;$C490)))</f>
        <v>0</v>
      </c>
      <c r="BD490" s="48" t="n">
        <f aca="false">IF(OR(N(BD$5)=0,BD$6=""),0,BD$5*((DATE(YEAR($B490),MONTH($B490),MIN(BD$6,DAY(EOMONTH($B490,0))))&gt;=$B490)*(DATE(YEAR($B490),MONTH($B490),MIN(BD$6,DAY(EOMONTH($B490,0))))&lt;$C490)+(DATE(YEAR($B490),MONTH($B490)+1,MIN(BD$6,DAY(EOMONTH($B490,1))))&gt;=$B490)*(DATE(YEAR($B490),MONTH($B490)+1,MIN(BD$6,DAY(EOMONTH($B490,1))))&lt;$C490)))</f>
        <v>0</v>
      </c>
      <c r="BE490" s="48" t="n">
        <f aca="false">IF(OR(N(BE$5)=0,BE$6=""),0,BE$5*((DATE(YEAR($B490),MONTH($B490),MIN(BE$6,DAY(EOMONTH($B490,0))))&gt;=$B490)*(DATE(YEAR($B490),MONTH($B490),MIN(BE$6,DAY(EOMONTH($B490,0))))&lt;$C490)+(DATE(YEAR($B490),MONTH($B490)+1,MIN(BE$6,DAY(EOMONTH($B490,1))))&gt;=$B490)*(DATE(YEAR($B490),MONTH($B490)+1,MIN(BE$6,DAY(EOMONTH($B490,1))))&lt;$C490)))</f>
        <v>0</v>
      </c>
      <c r="BF490" s="48" t="n">
        <f aca="false">IF(OR(N(BF$5)=0,BF$6=""),0,BF$5*((DATE(YEAR($B490),MONTH($B490),MIN(BF$6,DAY(EOMONTH($B490,0))))&gt;=$B490)*(DATE(YEAR($B490),MONTH($B490),MIN(BF$6,DAY(EOMONTH($B490,0))))&lt;$C490)+(DATE(YEAR($B490),MONTH($B490)+1,MIN(BF$6,DAY(EOMONTH($B490,1))))&gt;=$B490)*(DATE(YEAR($B490),MONTH($B490)+1,MIN(BF$6,DAY(EOMONTH($B490,1))))&lt;$C490)))</f>
        <v>0</v>
      </c>
      <c r="BG490" s="48" t="n">
        <f aca="false">IF(OR(N(BG$5)=0,BG$6=""),0,BG$5*((DATE(YEAR($B490),MONTH($B490),MIN(BG$6,DAY(EOMONTH($B490,0))))&gt;=$B490)*(DATE(YEAR($B490),MONTH($B490),MIN(BG$6,DAY(EOMONTH($B490,0))))&lt;$C490)+(DATE(YEAR($B490),MONTH($B490)+1,MIN(BG$6,DAY(EOMONTH($B490,1))))&gt;=$B490)*(DATE(YEAR($B490),MONTH($B490)+1,MIN(BG$6,DAY(EOMONTH($B490,1))))&lt;$C490)))</f>
        <v>0</v>
      </c>
      <c r="BH490" s="48" t="n">
        <f aca="false">IF(OR(N(BH$5)=0,BH$6=""),0,BH$5*((DATE(YEAR($B490),MONTH($B490),MIN(BH$6,DAY(EOMONTH($B490,0))))&gt;=$B490)*(DATE(YEAR($B490),MONTH($B490),MIN(BH$6,DAY(EOMONTH($B490,0))))&lt;$C490)+(DATE(YEAR($B490),MONTH($B490)+1,MIN(BH$6,DAY(EOMONTH($B490,1))))&gt;=$B490)*(DATE(YEAR($B490),MONTH($B490)+1,MIN(BH$6,DAY(EOMONTH($B490,1))))&lt;$C490)))</f>
        <v>0</v>
      </c>
      <c r="BI490" s="48" t="n">
        <f aca="false">IF(OR(N(BI$5)=0,BI$6=""),0,BI$5*((DATE(YEAR($B490),MONTH($B490),MIN(BI$6,DAY(EOMONTH($B490,0))))&gt;=$B490)*(DATE(YEAR($B490),MONTH($B490),MIN(BI$6,DAY(EOMONTH($B490,0))))&lt;$C490)+(DATE(YEAR($B490),MONTH($B490)+1,MIN(BI$6,DAY(EOMONTH($B490,1))))&gt;=$B490)*(DATE(YEAR($B490),MONTH($B490)+1,MIN(BI$6,DAY(EOMONTH($B490,1))))&lt;$C490)))</f>
        <v>0</v>
      </c>
      <c r="BJ490" s="48" t="n">
        <f aca="false">IF(OR(N(BJ$5)=0,BJ$6=""),0,BJ$5*((DATE(YEAR($B490),MONTH($B490),MIN(BJ$6,DAY(EOMONTH($B490,0))))&gt;=$B490)*(DATE(YEAR($B490),MONTH($B490),MIN(BJ$6,DAY(EOMONTH($B490,0))))&lt;$C490)+(DATE(YEAR($B490),MONTH($B490)+1,MIN(BJ$6,DAY(EOMONTH($B490,1))))&gt;=$B490)*(DATE(YEAR($B490),MONTH($B490)+1,MIN(BJ$6,DAY(EOMONTH($B490,1))))&lt;$C490)))</f>
        <v>0</v>
      </c>
      <c r="BK490" s="48" t="n">
        <f aca="false">IF(OR(N(BK$5)=0,BK$6=""),0,BK$5*((DATE(YEAR($B490),MONTH($B490),MIN(BK$6,DAY(EOMONTH($B490,0))))&gt;=$B490)*(DATE(YEAR($B490),MONTH($B490),MIN(BK$6,DAY(EOMONTH($B490,0))))&lt;$C490)+(DATE(YEAR($B490),MONTH($B490)+1,MIN(BK$6,DAY(EOMONTH($B490,1))))&gt;=$B490)*(DATE(YEAR($B490),MONTH($B490)+1,MIN(BK$6,DAY(EOMONTH($B490,1))))&lt;$C490)))</f>
        <v>0</v>
      </c>
      <c r="BL490" s="48" t="n">
        <f aca="false">IF(OR(N(BL$5)=0,BL$6=""),0,BL$5*((DATE(YEAR($B490),MONTH($B490),MIN(BL$6,DAY(EOMONTH($B490,0))))&gt;=$B490)*(DATE(YEAR($B490),MONTH($B490),MIN(BL$6,DAY(EOMONTH($B490,0))))&lt;$C490)+(DATE(YEAR($B490),MONTH($B490)+1,MIN(BL$6,DAY(EOMONTH($B490,1))))&gt;=$B490)*(DATE(YEAR($B490),MONTH($B490)+1,MIN(BL$6,DAY(EOMONTH($B490,1))))&lt;$C490)))</f>
        <v>0</v>
      </c>
      <c r="BM490" s="48" t="n">
        <f aca="false">IF(OR(N(BM$5)=0,BM$6=""),0,BM$5*((DATE(YEAR($B490),MONTH($B490),MIN(BM$6,DAY(EOMONTH($B490,0))))&gt;=$B490)*(DATE(YEAR($B490),MONTH($B490),MIN(BM$6,DAY(EOMONTH($B490,0))))&lt;$C490)+(DATE(YEAR($B490),MONTH($B490)+1,MIN(BM$6,DAY(EOMONTH($B490,1))))&gt;=$B490)*(DATE(YEAR($B490),MONTH($B490)+1,MIN(BM$6,DAY(EOMONTH($B490,1))))&lt;$C490)))</f>
        <v>0</v>
      </c>
      <c r="BN490" s="48" t="n">
        <f aca="false">IF(OR(N(BN$5)=0,BN$6=""),0,BN$5*((DATE(YEAR($B490),MONTH($B490),MIN(BN$6,DAY(EOMONTH($B490,0))))&gt;=$B490)*(DATE(YEAR($B490),MONTH($B490),MIN(BN$6,DAY(EOMONTH($B490,0))))&lt;$C490)+(DATE(YEAR($B490),MONTH($B490)+1,MIN(BN$6,DAY(EOMONTH($B490,1))))&gt;=$B490)*(DATE(YEAR($B490),MONTH($B490)+1,MIN(BN$6,DAY(EOMONTH($B490,1))))&lt;$C490)))</f>
        <v>0</v>
      </c>
      <c r="BO490" s="48" t="n">
        <f aca="false">IF(OR(N(BO$5)=0,BO$6=""),0,BO$5*((DATE(YEAR($B490),MONTH($B490),MIN(BO$6,DAY(EOMONTH($B490,0))))&gt;=$B490)*(DATE(YEAR($B490),MONTH($B490),MIN(BO$6,DAY(EOMONTH($B490,0))))&lt;$C490)+(DATE(YEAR($B490),MONTH($B490)+1,MIN(BO$6,DAY(EOMONTH($B490,1))))&gt;=$B490)*(DATE(YEAR($B490),MONTH($B490)+1,MIN(BO$6,DAY(EOMONTH($B490,1))))&lt;$C490)))</f>
        <v>0</v>
      </c>
      <c r="BP490" s="48" t="n">
        <f aca="false">IF(OR(N(BP$5)=0,BP$6=""),0,BP$5*((DATE(YEAR($B490),MONTH($B490),MIN(BP$6,DAY(EOMONTH($B490,0))))&gt;=$B490)*(DATE(YEAR($B490),MONTH($B490),MIN(BP$6,DAY(EOMONTH($B490,0))))&lt;$C490)+(DATE(YEAR($B490),MONTH($B490)+1,MIN(BP$6,DAY(EOMONTH($B490,1))))&gt;=$B490)*(DATE(YEAR($B490),MONTH($B490)+1,MIN(BP$6,DAY(EOMONTH($B490,1))))&lt;$C490)))</f>
        <v>0</v>
      </c>
      <c r="BQ490" s="48" t="n">
        <f aca="false">IF(OR(N(BQ$5)=0,BQ$6=""),0,BQ$5*((DATE(YEAR($B490),MONTH($B490),MIN(BQ$6,DAY(EOMONTH($B490,0))))&gt;=$B490)*(DATE(YEAR($B490),MONTH($B490),MIN(BQ$6,DAY(EOMONTH($B490,0))))&lt;$C490)+(DATE(YEAR($B490),MONTH($B490)+1,MIN(BQ$6,DAY(EOMONTH($B490,1))))&gt;=$B490)*(DATE(YEAR($B490),MONTH($B490)+1,MIN(BQ$6,DAY(EOMONTH($B490,1))))&lt;$C490)))</f>
        <v>0</v>
      </c>
      <c r="BR490" s="48" t="n">
        <f aca="false">IF(OR(N(BR$5)=0,BR$6=""),0,BR$5*((DATE(YEAR($B490),MONTH($B490),MIN(BR$6,DAY(EOMONTH($B490,0))))&gt;=$B490)*(DATE(YEAR($B490),MONTH($B490),MIN(BR$6,DAY(EOMONTH($B490,0))))&lt;$C490)+(DATE(YEAR($B490),MONTH($B490)+1,MIN(BR$6,DAY(EOMONTH($B490,1))))&gt;=$B490)*(DATE(YEAR($B490),MONTH($B490)+1,MIN(BR$6,DAY(EOMONTH($B490,1))))&lt;$C490)))</f>
        <v>0</v>
      </c>
      <c r="BS490" s="48" t="n">
        <f aca="false">IF(OR(N(BS$5)=0,BS$6=""),0,BS$5*((DATE(YEAR($B490),MONTH($B490),MIN(BS$6,DAY(EOMONTH($B490,0))))&gt;=$B490)*(DATE(YEAR($B490),MONTH($B490),MIN(BS$6,DAY(EOMONTH($B490,0))))&lt;$C490)+(DATE(YEAR($B490),MONTH($B490)+1,MIN(BS$6,DAY(EOMONTH($B490,1))))&gt;=$B490)*(DATE(YEAR($B490),MONTH($B490)+1,MIN(BS$6,DAY(EOMONTH($B490,1))))&lt;$C490)))</f>
        <v>0</v>
      </c>
      <c r="BT490" s="48" t="n">
        <f aca="false">IF(OR(N(BT$5)=0,BT$6=""),0,BT$5*((DATE(YEAR($B490),MONTH($B490),MIN(BT$6,DAY(EOMONTH($B490,0))))&gt;=$B490)*(DATE(YEAR($B490),MONTH($B490),MIN(BT$6,DAY(EOMONTH($B490,0))))&lt;$C490)+(DATE(YEAR($B490),MONTH($B490)+1,MIN(BT$6,DAY(EOMONTH($B490,1))))&gt;=$B490)*(DATE(YEAR($B490),MONTH($B490)+1,MIN(BT$6,DAY(EOMONTH($B490,1))))&lt;$C490)))</f>
        <v>0</v>
      </c>
      <c r="BU490" s="48" t="n">
        <f aca="false">IF(OR(N(BU$5)=0,BU$6=""),0,BU$5*((DATE(YEAR($B490),MONTH($B490),MIN(BU$6,DAY(EOMONTH($B490,0))))&gt;=$B490)*(DATE(YEAR($B490),MONTH($B490),MIN(BU$6,DAY(EOMONTH($B490,0))))&lt;$C490)+(DATE(YEAR($B490),MONTH($B490)+1,MIN(BU$6,DAY(EOMONTH($B490,1))))&gt;=$B490)*(DATE(YEAR($B490),MONTH($B490)+1,MIN(BU$6,DAY(EOMONTH($B490,1))))&lt;$C490)))</f>
        <v>0</v>
      </c>
      <c r="BV490" s="48" t="n">
        <f aca="false">IF(OR(N(BV$5)=0,BV$6=""),0,BV$5*((DATE(YEAR($B490),MONTH($B490),MIN(BV$6,DAY(EOMONTH($B490,0))))&gt;=$B490)*(DATE(YEAR($B490),MONTH($B490),MIN(BV$6,DAY(EOMONTH($B490,0))))&lt;$C490)+(DATE(YEAR($B490),MONTH($B490)+1,MIN(BV$6,DAY(EOMONTH($B490,1))))&gt;=$B490)*(DATE(YEAR($B490),MONTH($B490)+1,MIN(BV$6,DAY(EOMONTH($B490,1))))&lt;$C490)))</f>
        <v>0</v>
      </c>
      <c r="BW490" s="48" t="n">
        <f aca="false">IF(OR(N(BW$5)=0,BW$6=""),0,BW$5*((DATE(YEAR($B490),MONTH($B490),MIN(BW$6,DAY(EOMONTH($B490,0))))&gt;=$B490)*(DATE(YEAR($B490),MONTH($B490),MIN(BW$6,DAY(EOMONTH($B490,0))))&lt;$C490)+(DATE(YEAR($B490),MONTH($B490)+1,MIN(BW$6,DAY(EOMONTH($B490,1))))&gt;=$B490)*(DATE(YEAR($B490),MONTH($B490)+1,MIN(BW$6,DAY(EOMONTH($B490,1))))&lt;$C490)))</f>
        <v>0</v>
      </c>
      <c r="BX490" s="48" t="n">
        <f aca="false">MIN(Z490,(FT489*(1+FT$5/Setup!$C$36)+IF($V490=1,N($F490),0)))</f>
        <v>0</v>
      </c>
      <c r="BY490" s="48" t="n">
        <f aca="false">MIN(AA490,(FU489*(1+FU$5/Setup!$C$36)+IF($V490=2,N($F490),0)))</f>
        <v>0</v>
      </c>
      <c r="BZ490" s="48" t="n">
        <f aca="false">MIN(AB490,(FV489*(1+FV$5/Setup!$C$36)+IF($V490=3,N($F490),0)))</f>
        <v>0</v>
      </c>
      <c r="CA490" s="48" t="n">
        <f aca="false">MIN(AC490,(FW489*(1+FW$5/Setup!$C$36)+IF($V490=4,N($F490),0)))</f>
        <v>0</v>
      </c>
      <c r="CB490" s="48" t="n">
        <f aca="false">MIN(AD490,(FX489*(1+FX$5/Setup!$C$36)+IF($V490=5,N($F490),0)))</f>
        <v>0</v>
      </c>
      <c r="CC490" s="48" t="n">
        <f aca="false">MIN(AE490,(FY489*(1+FY$5/Setup!$C$36)+IF($V490=6,N($F490),0)))</f>
        <v>0</v>
      </c>
      <c r="CD490" s="48" t="n">
        <f aca="false">MIN(AF490,(FZ489*(1+FZ$5/Setup!$C$36)+IF($V490=7,N($F490),0)))</f>
        <v>0</v>
      </c>
      <c r="CE490" s="48" t="n">
        <f aca="false">MIN(AG490,(GA489*(1+GA$5/Setup!$C$36)+IF($V490=8,N($F490),0)))</f>
        <v>0</v>
      </c>
      <c r="CF490" s="48" t="n">
        <f aca="false">MIN(AH490,(GB489*(1+GB$5/Setup!$C$36)+IF($V490=9,N($F490),0)))</f>
        <v>0</v>
      </c>
      <c r="CG490" s="48" t="n">
        <f aca="false">MIN(AI490,(GC489*(1+GC$5/Setup!$C$36)+IF($V490=10,N($F490),0)))</f>
        <v>0</v>
      </c>
      <c r="CH490" s="48" t="n">
        <f aca="false">MIN(AJ490,(GD489*(1+GD$5/Setup!$C$36)+IF($V490=11,N($F490),0)))</f>
        <v>0</v>
      </c>
      <c r="CI490" s="48" t="n">
        <f aca="false">MIN(AK490,(GE489*(1+GE$5/Setup!$C$36)+IF($V490=12,N($F490),0)))</f>
        <v>0</v>
      </c>
      <c r="CJ490" s="48" t="n">
        <f aca="false">MIN(AL490,(GF489*(1+GF$5/Setup!$C$36)+IF($V490=13,N($F490),0)))</f>
        <v>0</v>
      </c>
      <c r="CK490" s="48" t="n">
        <f aca="false">MIN(AM490,(GG489*(1+GG$5/Setup!$C$36)+IF($V490=14,N($F490),0)))</f>
        <v>0</v>
      </c>
      <c r="CL490" s="48" t="n">
        <f aca="false">MIN(AN490,(GH489*(1+GH$5/Setup!$C$36)+IF($V490=15,N($F490),0)))</f>
        <v>0</v>
      </c>
      <c r="CM490" s="48" t="n">
        <f aca="false">MIN(AO490,(GI489*(1+GI$5/Setup!$C$36)+IF($V490=16,N($F490),0)))</f>
        <v>0</v>
      </c>
      <c r="CN490" s="48" t="n">
        <f aca="false">MIN(AP490,(GJ489*(1+GJ$5/Setup!$C$36)+IF($V490=17,N($F490),0)))</f>
        <v>0</v>
      </c>
      <c r="CO490" s="48" t="n">
        <f aca="false">MIN(AQ490,(GK489*(1+GK$5/Setup!$C$36)+IF($V490=18,N($F490),0)))</f>
        <v>0</v>
      </c>
      <c r="CP490" s="48" t="n">
        <f aca="false">MIN(AR490,(GL489*(1+GL$5/Setup!$C$36)+IF($V490=19,N($F490),0)))</f>
        <v>0</v>
      </c>
      <c r="CQ490" s="48" t="n">
        <f aca="false">MIN(AS490,(GM489*(1+GM$5/Setup!$C$36)+IF($V490=20,N($F490),0)))</f>
        <v>0</v>
      </c>
      <c r="CR490" s="48" t="n">
        <f aca="false">MIN(AT490,(GN489*(1+GN$5/Setup!$C$36)+IF($V490=21,N($F490),0)))</f>
        <v>0</v>
      </c>
      <c r="CS490" s="48" t="n">
        <f aca="false">MIN(AU490,(GO489*(1+GO$5/Setup!$C$36)+IF($V490=22,N($F490),0)))</f>
        <v>0</v>
      </c>
      <c r="CT490" s="48" t="n">
        <f aca="false">MIN(AV490,(GP489*(1+GP$5/Setup!$C$36)+IF($V490=23,N($F490),0)))</f>
        <v>0</v>
      </c>
      <c r="CU490" s="48" t="n">
        <f aca="false">MIN(AW490,(GQ489*(1+GQ$5/Setup!$C$36)+IF($V490=24,N($F490),0)))</f>
        <v>0</v>
      </c>
      <c r="CV490" s="48" t="n">
        <f aca="false">MIN(AX490,(GR489*(1+GR$5/Setup!$C$36)+IF($V490=25,N($F490),0)))</f>
        <v>0</v>
      </c>
      <c r="CW490" s="48" t="n">
        <f aca="false">MIN(AY490,(GS489*(1+GS$5/Setup!$C$36)+IF($V490=26,N($F490),0)))</f>
        <v>0</v>
      </c>
      <c r="CX490" s="48" t="n">
        <f aca="false">MIN(AZ490,(GT489*(1+GT$5/Setup!$C$36)+IF($V490=27,N($F490),0)))</f>
        <v>0</v>
      </c>
      <c r="CY490" s="48" t="n">
        <f aca="false">MIN(BA490,(GU489*(1+GU$5/Setup!$C$36)+IF($V490=28,N($F490),0)))</f>
        <v>0</v>
      </c>
      <c r="CZ490" s="48" t="n">
        <f aca="false">MIN(BB490,(GV489*(1+GV$5/Setup!$C$36)+IF($V490=29,N($F490),0)))</f>
        <v>0</v>
      </c>
      <c r="DA490" s="48" t="n">
        <f aca="false">MIN(BC490,(GW489*(1+GW$5/Setup!$C$36)+IF($V490=30,N($F490),0)))</f>
        <v>0</v>
      </c>
      <c r="DB490" s="48" t="n">
        <f aca="false">MIN(BD490,(GX489*(1+GX$5/Setup!$C$36)+IF($V490=31,N($F490),0)))</f>
        <v>0</v>
      </c>
      <c r="DC490" s="48" t="n">
        <f aca="false">MIN(BE490,(GY489*(1+GY$5/Setup!$C$36)+IF($V490=32,N($F490),0)))</f>
        <v>0</v>
      </c>
      <c r="DD490" s="48" t="n">
        <f aca="false">MIN(BF490,(GZ489*(1+GZ$5/Setup!$C$36)+IF($V490=33,N($F490),0)))</f>
        <v>0</v>
      </c>
      <c r="DE490" s="48" t="n">
        <f aca="false">MIN(BG490,(HA489*(1+HA$5/Setup!$C$36)+IF($V490=34,N($F490),0)))</f>
        <v>0</v>
      </c>
      <c r="DF490" s="48" t="n">
        <f aca="false">MIN(BH490,(HB489*(1+HB$5/Setup!$C$36)+IF($V490=35,N($F490),0)))</f>
        <v>0</v>
      </c>
      <c r="DG490" s="48" t="n">
        <f aca="false">MIN(BI490,(HC489*(1+HC$5/Setup!$C$36)+IF($V490=36,N($F490),0)))</f>
        <v>0</v>
      </c>
      <c r="DH490" s="48" t="n">
        <f aca="false">MIN(BJ490,(HD489*(1+HD$5/Setup!$C$36)+IF($V490=37,N($F490),0)))</f>
        <v>0</v>
      </c>
      <c r="DI490" s="48" t="n">
        <f aca="false">MIN(BK490,(HE489*(1+HE$5/Setup!$C$36)+IF($V490=38,N($F490),0)))</f>
        <v>0</v>
      </c>
      <c r="DJ490" s="48" t="n">
        <f aca="false">MIN(BL490,(HF489*(1+HF$5/Setup!$C$36)+IF($V490=39,N($F490),0)))</f>
        <v>0</v>
      </c>
      <c r="DK490" s="48" t="n">
        <f aca="false">MIN(BM490,(HG489*(1+HG$5/Setup!$C$36)+IF($V490=40,N($F490),0)))</f>
        <v>0</v>
      </c>
      <c r="DL490" s="48" t="n">
        <f aca="false">MIN(BN490,(HH489*(1+HH$5/Setup!$C$36)+IF($V490=41,N($F490),0)))</f>
        <v>0</v>
      </c>
      <c r="DM490" s="48" t="n">
        <f aca="false">MIN(BO490,(HI489*(1+HI$5/Setup!$C$36)+IF($V490=42,N($F490),0)))</f>
        <v>0</v>
      </c>
      <c r="DN490" s="48" t="n">
        <f aca="false">MIN(BP490,(HJ489*(1+HJ$5/Setup!$C$36)+IF($V490=43,N($F490),0)))</f>
        <v>0</v>
      </c>
      <c r="DO490" s="48" t="n">
        <f aca="false">MIN(BQ490,(HK489*(1+HK$5/Setup!$C$36)+IF($V490=44,N($F490),0)))</f>
        <v>0</v>
      </c>
      <c r="DP490" s="48" t="n">
        <f aca="false">MIN(BR490,(HL489*(1+HL$5/Setup!$C$36)+IF($V490=45,N($F490),0)))</f>
        <v>0</v>
      </c>
      <c r="DQ490" s="48" t="n">
        <f aca="false">MIN(BS490,(HM489*(1+HM$5/Setup!$C$36)+IF($V490=46,N($F490),0)))</f>
        <v>0</v>
      </c>
      <c r="DR490" s="48" t="n">
        <f aca="false">MIN(BT490,(HN489*(1+HN$5/Setup!$C$36)+IF($V490=47,N($F490),0)))</f>
        <v>0</v>
      </c>
      <c r="DS490" s="48" t="n">
        <f aca="false">MIN(BU490,(HO489*(1+HO$5/Setup!$C$36)+IF($V490=48,N($F490),0)))</f>
        <v>0</v>
      </c>
      <c r="DT490" s="48" t="n">
        <f aca="false">MIN(BV490,(HP489*(1+HP$5/Setup!$C$36)+IF($V490=49,N($F490),0)))</f>
        <v>0</v>
      </c>
      <c r="DU490" s="48" t="n">
        <f aca="false">MIN(BW490,(HQ489*(1+HQ$5/Setup!$C$36)+IF($V490=50,N($F490),0)))</f>
        <v>0</v>
      </c>
      <c r="DV490" s="48" t="n">
        <f aca="false">MIN(MAX((FT489*(1+FT$5/Setup!$C$36)+IF($V490=1,N($F490),0))-BX490,0),MAX($P490-0,0))</f>
        <v>0</v>
      </c>
      <c r="DW490" s="48" t="n">
        <f aca="false">MIN(MAX((FU489*(1+FU$5/Setup!$C$36)+IF($V490=2,N($F490),0))-BY490,0),MAX($P490-SUM(DV490:DV490),0))</f>
        <v>0</v>
      </c>
      <c r="DX490" s="48" t="n">
        <f aca="false">MIN(MAX((FV489*(1+FV$5/Setup!$C$36)+IF($V490=3,N($F490),0))-BZ490,0),MAX($P490-SUM(DV490:DW490),0))</f>
        <v>0</v>
      </c>
      <c r="DY490" s="48" t="n">
        <f aca="false">MIN(MAX((FW489*(1+FW$5/Setup!$C$36)+IF($V490=4,N($F490),0))-CA490,0),MAX($P490-SUM(DV490:DX490),0))</f>
        <v>0</v>
      </c>
      <c r="DZ490" s="48" t="n">
        <f aca="false">MIN(MAX((FX489*(1+FX$5/Setup!$C$36)+IF($V490=5,N($F490),0))-CB490,0),MAX($P490-SUM(DV490:DY490),0))</f>
        <v>0</v>
      </c>
      <c r="EA490" s="48" t="n">
        <f aca="false">MIN(MAX((FY489*(1+FY$5/Setup!$C$36)+IF($V490=6,N($F490),0))-CC490,0),MAX($P490-SUM(DV490:DZ490),0))</f>
        <v>0</v>
      </c>
      <c r="EB490" s="48" t="n">
        <f aca="false">MIN(MAX((FZ489*(1+FZ$5/Setup!$C$36)+IF($V490=7,N($F490),0))-CD490,0),MAX($P490-SUM(DV490:EA490),0))</f>
        <v>0</v>
      </c>
      <c r="EC490" s="48" t="n">
        <f aca="false">MIN(MAX((GA489*(1+GA$5/Setup!$C$36)+IF($V490=8,N($F490),0))-CE490,0),MAX($P490-SUM(DV490:EB490),0))</f>
        <v>0</v>
      </c>
      <c r="ED490" s="48" t="n">
        <f aca="false">MIN(MAX((GB489*(1+GB$5/Setup!$C$36)+IF($V490=9,N($F490),0))-CF490,0),MAX($P490-SUM(DV490:EC490),0))</f>
        <v>0</v>
      </c>
      <c r="EE490" s="48" t="n">
        <f aca="false">MIN(MAX((GC489*(1+GC$5/Setup!$C$36)+IF($V490=10,N($F490),0))-CG490,0),MAX($P490-SUM(DV490:ED490),0))</f>
        <v>0</v>
      </c>
      <c r="EF490" s="48" t="n">
        <f aca="false">MIN(MAX((GD489*(1+GD$5/Setup!$C$36)+IF($V490=11,N($F490),0))-CH490,0),MAX($P490-SUM(DV490:EE490),0))</f>
        <v>0</v>
      </c>
      <c r="EG490" s="48" t="n">
        <f aca="false">MIN(MAX((GE489*(1+GE$5/Setup!$C$36)+IF($V490=12,N($F490),0))-CI490,0),MAX($P490-SUM(DV490:EF490),0))</f>
        <v>0</v>
      </c>
      <c r="EH490" s="48" t="n">
        <f aca="false">MIN(MAX((GF489*(1+GF$5/Setup!$C$36)+IF($V490=13,N($F490),0))-CJ490,0),MAX($P490-SUM(DV490:EG490),0))</f>
        <v>0</v>
      </c>
      <c r="EI490" s="48" t="n">
        <f aca="false">MIN(MAX((GG489*(1+GG$5/Setup!$C$36)+IF($V490=14,N($F490),0))-CK490,0),MAX($P490-SUM(DV490:EH490),0))</f>
        <v>0</v>
      </c>
      <c r="EJ490" s="48" t="n">
        <f aca="false">MIN(MAX((GH489*(1+GH$5/Setup!$C$36)+IF($V490=15,N($F490),0))-CL490,0),MAX($P490-SUM(DV490:EI490),0))</f>
        <v>0</v>
      </c>
      <c r="EK490" s="48" t="n">
        <f aca="false">MIN(MAX((GI489*(1+GI$5/Setup!$C$36)+IF($V490=16,N($F490),0))-CM490,0),MAX($P490-SUM(DV490:EJ490),0))</f>
        <v>0</v>
      </c>
      <c r="EL490" s="48" t="n">
        <f aca="false">MIN(MAX((GJ489*(1+GJ$5/Setup!$C$36)+IF($V490=17,N($F490),0))-CN490,0),MAX($P490-SUM(DV490:EK490),0))</f>
        <v>0</v>
      </c>
      <c r="EM490" s="48" t="n">
        <f aca="false">MIN(MAX((GK489*(1+GK$5/Setup!$C$36)+IF($V490=18,N($F490),0))-CO490,0),MAX($P490-SUM(DV490:EL490),0))</f>
        <v>0</v>
      </c>
      <c r="EN490" s="48" t="n">
        <f aca="false">MIN(MAX((GL489*(1+GL$5/Setup!$C$36)+IF($V490=19,N($F490),0))-CP490,0),MAX($P490-SUM(DV490:EM490),0))</f>
        <v>0</v>
      </c>
      <c r="EO490" s="48" t="n">
        <f aca="false">MIN(MAX((GM489*(1+GM$5/Setup!$C$36)+IF($V490=20,N($F490),0))-CQ490,0),MAX($P490-SUM(DV490:EN490),0))</f>
        <v>0</v>
      </c>
      <c r="EP490" s="48" t="n">
        <f aca="false">MIN(MAX((GN489*(1+GN$5/Setup!$C$36)+IF($V490=21,N($F490),0))-CR490,0),MAX($P490-SUM(DV490:EO490),0))</f>
        <v>0</v>
      </c>
      <c r="EQ490" s="48" t="n">
        <f aca="false">MIN(MAX((GO489*(1+GO$5/Setup!$C$36)+IF($V490=22,N($F490),0))-CS490,0),MAX($P490-SUM(DV490:EP490),0))</f>
        <v>0</v>
      </c>
      <c r="ER490" s="48" t="n">
        <f aca="false">MIN(MAX((GP489*(1+GP$5/Setup!$C$36)+IF($V490=23,N($F490),0))-CT490,0),MAX($P490-SUM(DV490:EQ490),0))</f>
        <v>0</v>
      </c>
      <c r="ES490" s="48" t="n">
        <f aca="false">MIN(MAX((GQ489*(1+GQ$5/Setup!$C$36)+IF($V490=24,N($F490),0))-CU490,0),MAX($P490-SUM(DV490:ER490),0))</f>
        <v>0</v>
      </c>
      <c r="ET490" s="48" t="n">
        <f aca="false">MIN(MAX((GR489*(1+GR$5/Setup!$C$36)+IF($V490=25,N($F490),0))-CV490,0),MAX($P490-SUM(DV490:ES490),0))</f>
        <v>0</v>
      </c>
      <c r="EU490" s="48" t="n">
        <f aca="false">MIN(MAX((GS489*(1+GS$5/Setup!$C$36)+IF($V490=26,N($F490),0))-CW490,0),MAX($P490-SUM(DV490:ET490),0))</f>
        <v>0</v>
      </c>
      <c r="EV490" s="48" t="n">
        <f aca="false">MIN(MAX((GT489*(1+GT$5/Setup!$C$36)+IF($V490=27,N($F490),0))-CX490,0),MAX($P490-SUM(DV490:EU490),0))</f>
        <v>0</v>
      </c>
      <c r="EW490" s="48" t="n">
        <f aca="false">MIN(MAX((GU489*(1+GU$5/Setup!$C$36)+IF($V490=28,N($F490),0))-CY490,0),MAX($P490-SUM(DV490:EV490),0))</f>
        <v>0</v>
      </c>
      <c r="EX490" s="48" t="n">
        <f aca="false">MIN(MAX((GV489*(1+GV$5/Setup!$C$36)+IF($V490=29,N($F490),0))-CZ490,0),MAX($P490-SUM(DV490:EW490),0))</f>
        <v>0</v>
      </c>
      <c r="EY490" s="48" t="n">
        <f aca="false">MIN(MAX((GW489*(1+GW$5/Setup!$C$36)+IF($V490=30,N($F490),0))-DA490,0),MAX($P490-SUM(DV490:EX490),0))</f>
        <v>0</v>
      </c>
      <c r="EZ490" s="48" t="n">
        <f aca="false">MIN(MAX((GX489*(1+GX$5/Setup!$C$36)+IF($V490=31,N($F490),0))-DB490,0),MAX($P490-SUM(DV490:EY490),0))</f>
        <v>0</v>
      </c>
      <c r="FA490" s="48" t="n">
        <f aca="false">MIN(MAX((GY489*(1+GY$5/Setup!$C$36)+IF($V490=32,N($F490),0))-DC490,0),MAX($P490-SUM(DV490:EZ490),0))</f>
        <v>0</v>
      </c>
      <c r="FB490" s="48" t="n">
        <f aca="false">MIN(MAX((GZ489*(1+GZ$5/Setup!$C$36)+IF($V490=33,N($F490),0))-DD490,0),MAX($P490-SUM(DV490:FA490),0))</f>
        <v>0</v>
      </c>
      <c r="FC490" s="48" t="n">
        <f aca="false">MIN(MAX((HA489*(1+HA$5/Setup!$C$36)+IF($V490=34,N($F490),0))-DE490,0),MAX($P490-SUM(DV490:FB490),0))</f>
        <v>0</v>
      </c>
      <c r="FD490" s="48" t="n">
        <f aca="false">MIN(MAX((HB489*(1+HB$5/Setup!$C$36)+IF($V490=35,N($F490),0))-DF490,0),MAX($P490-SUM(DV490:FC490),0))</f>
        <v>0</v>
      </c>
      <c r="FE490" s="48" t="n">
        <f aca="false">MIN(MAX((HC489*(1+HC$5/Setup!$C$36)+IF($V490=36,N($F490),0))-DG490,0),MAX($P490-SUM(DV490:FD490),0))</f>
        <v>0</v>
      </c>
      <c r="FF490" s="48" t="n">
        <f aca="false">MIN(MAX((HD489*(1+HD$5/Setup!$C$36)+IF($V490=37,N($F490),0))-DH490,0),MAX($P490-SUM(DV490:FE490),0))</f>
        <v>0</v>
      </c>
      <c r="FG490" s="48" t="n">
        <f aca="false">MIN(MAX((HE489*(1+HE$5/Setup!$C$36)+IF($V490=38,N($F490),0))-DI490,0),MAX($P490-SUM(DV490:FF490),0))</f>
        <v>0</v>
      </c>
      <c r="FH490" s="48" t="n">
        <f aca="false">MIN(MAX((HF489*(1+HF$5/Setup!$C$36)+IF($V490=39,N($F490),0))-DJ490,0),MAX($P490-SUM(DV490:FG490),0))</f>
        <v>0</v>
      </c>
      <c r="FI490" s="48" t="n">
        <f aca="false">MIN(MAX((HG489*(1+HG$5/Setup!$C$36)+IF($V490=40,N($F490),0))-DK490,0),MAX($P490-SUM(DV490:FH490),0))</f>
        <v>0</v>
      </c>
      <c r="FJ490" s="48" t="n">
        <f aca="false">MIN(MAX((HH489*(1+HH$5/Setup!$C$36)+IF($V490=41,N($F490),0))-DL490,0),MAX($P490-SUM(DV490:FI490),0))</f>
        <v>0</v>
      </c>
      <c r="FK490" s="48" t="n">
        <f aca="false">MIN(MAX((HI489*(1+HI$5/Setup!$C$36)+IF($V490=42,N($F490),0))-DM490,0),MAX($P490-SUM(DV490:FJ490),0))</f>
        <v>0</v>
      </c>
      <c r="FL490" s="48" t="n">
        <f aca="false">MIN(MAX((HJ489*(1+HJ$5/Setup!$C$36)+IF($V490=43,N($F490),0))-DN490,0),MAX($P490-SUM(DV490:FK490),0))</f>
        <v>0</v>
      </c>
      <c r="FM490" s="48" t="n">
        <f aca="false">MIN(MAX((HK489*(1+HK$5/Setup!$C$36)+IF($V490=44,N($F490),0))-DO490,0),MAX($P490-SUM(DV490:FL490),0))</f>
        <v>0</v>
      </c>
      <c r="FN490" s="48" t="n">
        <f aca="false">MIN(MAX((HL489*(1+HL$5/Setup!$C$36)+IF($V490=45,N($F490),0))-DP490,0),MAX($P490-SUM(DV490:FM490),0))</f>
        <v>0</v>
      </c>
      <c r="FO490" s="48" t="n">
        <f aca="false">MIN(MAX((HM489*(1+HM$5/Setup!$C$36)+IF($V490=46,N($F490),0))-DQ490,0),MAX($P490-SUM(DV490:FN490),0))</f>
        <v>0</v>
      </c>
      <c r="FP490" s="48" t="n">
        <f aca="false">MIN(MAX((HN489*(1+HN$5/Setup!$C$36)+IF($V490=47,N($F490),0))-DR490,0),MAX($P490-SUM(DV490:FO490),0))</f>
        <v>0</v>
      </c>
      <c r="FQ490" s="48" t="n">
        <f aca="false">MIN(MAX((HO489*(1+HO$5/Setup!$C$36)+IF($V490=48,N($F490),0))-DS490,0),MAX($P490-SUM(DV490:FP490),0))</f>
        <v>0</v>
      </c>
      <c r="FR490" s="48" t="n">
        <f aca="false">MIN(MAX((HP489*(1+HP$5/Setup!$C$36)+IF($V490=49,N($F490),0))-DT490,0),MAX($P490-SUM(DV490:FQ490),0))</f>
        <v>0</v>
      </c>
      <c r="FS490" s="48" t="n">
        <f aca="false">MIN(MAX((HQ489*(1+HQ$5/Setup!$C$36)+IF($V490=50,N($F490),0))-DU490,0),MAX($P490-SUM(DV490:FR490),0))</f>
        <v>0</v>
      </c>
      <c r="FT490" s="48" t="n">
        <f aca="false">IF((FT489*(1+FT$5/Setup!$C$36)+IF($V490=1,N($F490),0))-BX490-DV490&lt;0.005,0,(FT489*(1+FT$5/Setup!$C$36)+IF($V490=1,N($F490),0))-BX490-DV490)</f>
        <v>0</v>
      </c>
      <c r="FU490" s="48" t="n">
        <f aca="false">IF((FU489*(1+FU$5/Setup!$C$36)+IF($V490=2,N($F490),0))-BY490-DW490&lt;0.005,0,(FU489*(1+FU$5/Setup!$C$36)+IF($V490=2,N($F490),0))-BY490-DW490)</f>
        <v>0</v>
      </c>
      <c r="FV490" s="48" t="n">
        <f aca="false">IF((FV489*(1+FV$5/Setup!$C$36)+IF($V490=3,N($F490),0))-BZ490-DX490&lt;0.005,0,(FV489*(1+FV$5/Setup!$C$36)+IF($V490=3,N($F490),0))-BZ490-DX490)</f>
        <v>0</v>
      </c>
      <c r="FW490" s="48" t="n">
        <f aca="false">IF((FW489*(1+FW$5/Setup!$C$36)+IF($V490=4,N($F490),0))-CA490-DY490&lt;0.005,0,(FW489*(1+FW$5/Setup!$C$36)+IF($V490=4,N($F490),0))-CA490-DY490)</f>
        <v>0</v>
      </c>
      <c r="FX490" s="48" t="n">
        <f aca="false">IF((FX489*(1+FX$5/Setup!$C$36)+IF($V490=5,N($F490),0))-CB490-DZ490&lt;0.005,0,(FX489*(1+FX$5/Setup!$C$36)+IF($V490=5,N($F490),0))-CB490-DZ490)</f>
        <v>0</v>
      </c>
      <c r="FY490" s="48" t="n">
        <f aca="false">IF((FY489*(1+FY$5/Setup!$C$36)+IF($V490=6,N($F490),0))-CC490-EA490&lt;0.005,0,(FY489*(1+FY$5/Setup!$C$36)+IF($V490=6,N($F490),0))-CC490-EA490)</f>
        <v>0</v>
      </c>
      <c r="FZ490" s="48" t="n">
        <f aca="false">IF((FZ489*(1+FZ$5/Setup!$C$36)+IF($V490=7,N($F490),0))-CD490-EB490&lt;0.005,0,(FZ489*(1+FZ$5/Setup!$C$36)+IF($V490=7,N($F490),0))-CD490-EB490)</f>
        <v>0</v>
      </c>
      <c r="GA490" s="48" t="n">
        <f aca="false">IF((GA489*(1+GA$5/Setup!$C$36)+IF($V490=8,N($F490),0))-CE490-EC490&lt;0.005,0,(GA489*(1+GA$5/Setup!$C$36)+IF($V490=8,N($F490),0))-CE490-EC490)</f>
        <v>0</v>
      </c>
      <c r="GB490" s="48" t="n">
        <f aca="false">IF((GB489*(1+GB$5/Setup!$C$36)+IF($V490=9,N($F490),0))-CF490-ED490&lt;0.005,0,(GB489*(1+GB$5/Setup!$C$36)+IF($V490=9,N($F490),0))-CF490-ED490)</f>
        <v>0</v>
      </c>
      <c r="GC490" s="48" t="n">
        <f aca="false">IF((GC489*(1+GC$5/Setup!$C$36)+IF($V490=10,N($F490),0))-CG490-EE490&lt;0.005,0,(GC489*(1+GC$5/Setup!$C$36)+IF($V490=10,N($F490),0))-CG490-EE490)</f>
        <v>0</v>
      </c>
      <c r="GD490" s="48" t="n">
        <f aca="false">IF((GD489*(1+GD$5/Setup!$C$36)+IF($V490=11,N($F490),0))-CH490-EF490&lt;0.005,0,(GD489*(1+GD$5/Setup!$C$36)+IF($V490=11,N($F490),0))-CH490-EF490)</f>
        <v>0</v>
      </c>
      <c r="GE490" s="48" t="n">
        <f aca="false">IF((GE489*(1+GE$5/Setup!$C$36)+IF($V490=12,N($F490),0))-CI490-EG490&lt;0.005,0,(GE489*(1+GE$5/Setup!$C$36)+IF($V490=12,N($F490),0))-CI490-EG490)</f>
        <v>0</v>
      </c>
      <c r="GF490" s="48" t="n">
        <f aca="false">IF((GF489*(1+GF$5/Setup!$C$36)+IF($V490=13,N($F490),0))-CJ490-EH490&lt;0.005,0,(GF489*(1+GF$5/Setup!$C$36)+IF($V490=13,N($F490),0))-CJ490-EH490)</f>
        <v>0</v>
      </c>
      <c r="GG490" s="48" t="n">
        <f aca="false">IF((GG489*(1+GG$5/Setup!$C$36)+IF($V490=14,N($F490),0))-CK490-EI490&lt;0.005,0,(GG489*(1+GG$5/Setup!$C$36)+IF($V490=14,N($F490),0))-CK490-EI490)</f>
        <v>0</v>
      </c>
      <c r="GH490" s="48" t="n">
        <f aca="false">IF((GH489*(1+GH$5/Setup!$C$36)+IF($V490=15,N($F490),0))-CL490-EJ490&lt;0.005,0,(GH489*(1+GH$5/Setup!$C$36)+IF($V490=15,N($F490),0))-CL490-EJ490)</f>
        <v>0</v>
      </c>
      <c r="GI490" s="48" t="n">
        <f aca="false">IF((GI489*(1+GI$5/Setup!$C$36)+IF($V490=16,N($F490),0))-CM490-EK490&lt;0.005,0,(GI489*(1+GI$5/Setup!$C$36)+IF($V490=16,N($F490),0))-CM490-EK490)</f>
        <v>0</v>
      </c>
      <c r="GJ490" s="48" t="n">
        <f aca="false">IF((GJ489*(1+GJ$5/Setup!$C$36)+IF($V490=17,N($F490),0))-CN490-EL490&lt;0.005,0,(GJ489*(1+GJ$5/Setup!$C$36)+IF($V490=17,N($F490),0))-CN490-EL490)</f>
        <v>0</v>
      </c>
      <c r="GK490" s="48" t="n">
        <f aca="false">IF((GK489*(1+GK$5/Setup!$C$36)+IF($V490=18,N($F490),0))-CO490-EM490&lt;0.005,0,(GK489*(1+GK$5/Setup!$C$36)+IF($V490=18,N($F490),0))-CO490-EM490)</f>
        <v>0</v>
      </c>
      <c r="GL490" s="48" t="n">
        <f aca="false">IF((GL489*(1+GL$5/Setup!$C$36)+IF($V490=19,N($F490),0))-CP490-EN490&lt;0.005,0,(GL489*(1+GL$5/Setup!$C$36)+IF($V490=19,N($F490),0))-CP490-EN490)</f>
        <v>0</v>
      </c>
      <c r="GM490" s="48" t="n">
        <f aca="false">IF((GM489*(1+GM$5/Setup!$C$36)+IF($V490=20,N($F490),0))-CQ490-EO490&lt;0.005,0,(GM489*(1+GM$5/Setup!$C$36)+IF($V490=20,N($F490),0))-CQ490-EO490)</f>
        <v>0</v>
      </c>
      <c r="GN490" s="48" t="n">
        <f aca="false">IF((GN489*(1+GN$5/Setup!$C$36)+IF($V490=21,N($F490),0))-CR490-EP490&lt;0.005,0,(GN489*(1+GN$5/Setup!$C$36)+IF($V490=21,N($F490),0))-CR490-EP490)</f>
        <v>0</v>
      </c>
      <c r="GO490" s="48" t="n">
        <f aca="false">IF((GO489*(1+GO$5/Setup!$C$36)+IF($V490=22,N($F490),0))-CS490-EQ490&lt;0.005,0,(GO489*(1+GO$5/Setup!$C$36)+IF($V490=22,N($F490),0))-CS490-EQ490)</f>
        <v>0</v>
      </c>
      <c r="GP490" s="48" t="n">
        <f aca="false">IF((GP489*(1+GP$5/Setup!$C$36)+IF($V490=23,N($F490),0))-CT490-ER490&lt;0.005,0,(GP489*(1+GP$5/Setup!$C$36)+IF($V490=23,N($F490),0))-CT490-ER490)</f>
        <v>0</v>
      </c>
      <c r="GQ490" s="48" t="n">
        <f aca="false">IF((GQ489*(1+GQ$5/Setup!$C$36)+IF($V490=24,N($F490),0))-CU490-ES490&lt;0.005,0,(GQ489*(1+GQ$5/Setup!$C$36)+IF($V490=24,N($F490),0))-CU490-ES490)</f>
        <v>0</v>
      </c>
      <c r="GR490" s="48" t="n">
        <f aca="false">IF((GR489*(1+GR$5/Setup!$C$36)+IF($V490=25,N($F490),0))-CV490-ET490&lt;0.005,0,(GR489*(1+GR$5/Setup!$C$36)+IF($V490=25,N($F490),0))-CV490-ET490)</f>
        <v>0</v>
      </c>
      <c r="GS490" s="48" t="n">
        <f aca="false">IF((GS489*(1+GS$5/Setup!$C$36)+IF($V490=26,N($F490),0))-CW490-EU490&lt;0.005,0,(GS489*(1+GS$5/Setup!$C$36)+IF($V490=26,N($F490),0))-CW490-EU490)</f>
        <v>0</v>
      </c>
      <c r="GT490" s="48" t="n">
        <f aca="false">IF((GT489*(1+GT$5/Setup!$C$36)+IF($V490=27,N($F490),0))-CX490-EV490&lt;0.005,0,(GT489*(1+GT$5/Setup!$C$36)+IF($V490=27,N($F490),0))-CX490-EV490)</f>
        <v>0</v>
      </c>
      <c r="GU490" s="48" t="n">
        <f aca="false">IF((GU489*(1+GU$5/Setup!$C$36)+IF($V490=28,N($F490),0))-CY490-EW490&lt;0.005,0,(GU489*(1+GU$5/Setup!$C$36)+IF($V490=28,N($F490),0))-CY490-EW490)</f>
        <v>0</v>
      </c>
      <c r="GV490" s="48" t="n">
        <f aca="false">IF((GV489*(1+GV$5/Setup!$C$36)+IF($V490=29,N($F490),0))-CZ490-EX490&lt;0.005,0,(GV489*(1+GV$5/Setup!$C$36)+IF($V490=29,N($F490),0))-CZ490-EX490)</f>
        <v>0</v>
      </c>
      <c r="GW490" s="48" t="n">
        <f aca="false">IF((GW489*(1+GW$5/Setup!$C$36)+IF($V490=30,N($F490),0))-DA490-EY490&lt;0.005,0,(GW489*(1+GW$5/Setup!$C$36)+IF($V490=30,N($F490),0))-DA490-EY490)</f>
        <v>0</v>
      </c>
      <c r="GX490" s="48" t="n">
        <f aca="false">IF((GX489*(1+GX$5/Setup!$C$36)+IF($V490=31,N($F490),0))-DB490-EZ490&lt;0.005,0,(GX489*(1+GX$5/Setup!$C$36)+IF($V490=31,N($F490),0))-DB490-EZ490)</f>
        <v>0</v>
      </c>
      <c r="GY490" s="48" t="n">
        <f aca="false">IF((GY489*(1+GY$5/Setup!$C$36)+IF($V490=32,N($F490),0))-DC490-FA490&lt;0.005,0,(GY489*(1+GY$5/Setup!$C$36)+IF($V490=32,N($F490),0))-DC490-FA490)</f>
        <v>0</v>
      </c>
      <c r="GZ490" s="48" t="n">
        <f aca="false">IF((GZ489*(1+GZ$5/Setup!$C$36)+IF($V490=33,N($F490),0))-DD490-FB490&lt;0.005,0,(GZ489*(1+GZ$5/Setup!$C$36)+IF($V490=33,N($F490),0))-DD490-FB490)</f>
        <v>0</v>
      </c>
      <c r="HA490" s="48" t="n">
        <f aca="false">IF((HA489*(1+HA$5/Setup!$C$36)+IF($V490=34,N($F490),0))-DE490-FC490&lt;0.005,0,(HA489*(1+HA$5/Setup!$C$36)+IF($V490=34,N($F490),0))-DE490-FC490)</f>
        <v>0</v>
      </c>
      <c r="HB490" s="48" t="n">
        <f aca="false">IF((HB489*(1+HB$5/Setup!$C$36)+IF($V490=35,N($F490),0))-DF490-FD490&lt;0.005,0,(HB489*(1+HB$5/Setup!$C$36)+IF($V490=35,N($F490),0))-DF490-FD490)</f>
        <v>0</v>
      </c>
      <c r="HC490" s="48" t="n">
        <f aca="false">IF((HC489*(1+HC$5/Setup!$C$36)+IF($V490=36,N($F490),0))-DG490-FE490&lt;0.005,0,(HC489*(1+HC$5/Setup!$C$36)+IF($V490=36,N($F490),0))-DG490-FE490)</f>
        <v>0</v>
      </c>
      <c r="HD490" s="48" t="n">
        <f aca="false">IF((HD489*(1+HD$5/Setup!$C$36)+IF($V490=37,N($F490),0))-DH490-FF490&lt;0.005,0,(HD489*(1+HD$5/Setup!$C$36)+IF($V490=37,N($F490),0))-DH490-FF490)</f>
        <v>0</v>
      </c>
      <c r="HE490" s="48" t="n">
        <f aca="false">IF((HE489*(1+HE$5/Setup!$C$36)+IF($V490=38,N($F490),0))-DI490-FG490&lt;0.005,0,(HE489*(1+HE$5/Setup!$C$36)+IF($V490=38,N($F490),0))-DI490-FG490)</f>
        <v>0</v>
      </c>
      <c r="HF490" s="48" t="n">
        <f aca="false">IF((HF489*(1+HF$5/Setup!$C$36)+IF($V490=39,N($F490),0))-DJ490-FH490&lt;0.005,0,(HF489*(1+HF$5/Setup!$C$36)+IF($V490=39,N($F490),0))-DJ490-FH490)</f>
        <v>0</v>
      </c>
      <c r="HG490" s="48" t="n">
        <f aca="false">IF((HG489*(1+HG$5/Setup!$C$36)+IF($V490=40,N($F490),0))-DK490-FI490&lt;0.005,0,(HG489*(1+HG$5/Setup!$C$36)+IF($V490=40,N($F490),0))-DK490-FI490)</f>
        <v>0</v>
      </c>
      <c r="HH490" s="48" t="n">
        <f aca="false">IF((HH489*(1+HH$5/Setup!$C$36)+IF($V490=41,N($F490),0))-DL490-FJ490&lt;0.005,0,(HH489*(1+HH$5/Setup!$C$36)+IF($V490=41,N($F490),0))-DL490-FJ490)</f>
        <v>0</v>
      </c>
      <c r="HI490" s="48" t="n">
        <f aca="false">IF((HI489*(1+HI$5/Setup!$C$36)+IF($V490=42,N($F490),0))-DM490-FK490&lt;0.005,0,(HI489*(1+HI$5/Setup!$C$36)+IF($V490=42,N($F490),0))-DM490-FK490)</f>
        <v>0</v>
      </c>
      <c r="HJ490" s="48" t="n">
        <f aca="false">IF((HJ489*(1+HJ$5/Setup!$C$36)+IF($V490=43,N($F490),0))-DN490-FL490&lt;0.005,0,(HJ489*(1+HJ$5/Setup!$C$36)+IF($V490=43,N($F490),0))-DN490-FL490)</f>
        <v>0</v>
      </c>
      <c r="HK490" s="48" t="n">
        <f aca="false">IF((HK489*(1+HK$5/Setup!$C$36)+IF($V490=44,N($F490),0))-DO490-FM490&lt;0.005,0,(HK489*(1+HK$5/Setup!$C$36)+IF($V490=44,N($F490),0))-DO490-FM490)</f>
        <v>0</v>
      </c>
      <c r="HL490" s="48" t="n">
        <f aca="false">IF((HL489*(1+HL$5/Setup!$C$36)+IF($V490=45,N($F490),0))-DP490-FN490&lt;0.005,0,(HL489*(1+HL$5/Setup!$C$36)+IF($V490=45,N($F490),0))-DP490-FN490)</f>
        <v>0</v>
      </c>
      <c r="HM490" s="48" t="n">
        <f aca="false">IF((HM489*(1+HM$5/Setup!$C$36)+IF($V490=46,N($F490),0))-DQ490-FO490&lt;0.005,0,(HM489*(1+HM$5/Setup!$C$36)+IF($V490=46,N($F490),0))-DQ490-FO490)</f>
        <v>0</v>
      </c>
      <c r="HN490" s="48" t="n">
        <f aca="false">IF((HN489*(1+HN$5/Setup!$C$36)+IF($V490=47,N($F490),0))-DR490-FP490&lt;0.005,0,(HN489*(1+HN$5/Setup!$C$36)+IF($V490=47,N($F490),0))-DR490-FP490)</f>
        <v>0</v>
      </c>
      <c r="HO490" s="48" t="n">
        <f aca="false">IF((HO489*(1+HO$5/Setup!$C$36)+IF($V490=48,N($F490),0))-DS490-FQ490&lt;0.005,0,(HO489*(1+HO$5/Setup!$C$36)+IF($V490=48,N($F490),0))-DS490-FQ490)</f>
        <v>0</v>
      </c>
      <c r="HP490" s="48" t="n">
        <f aca="false">IF((HP489*(1+HP$5/Setup!$C$36)+IF($V490=49,N($F490),0))-DT490-FR490&lt;0.005,0,(HP489*(1+HP$5/Setup!$C$36)+IF($V490=49,N($F490),0))-DT490-FR490)</f>
        <v>0</v>
      </c>
      <c r="HQ490" s="48" t="n">
        <f aca="false">IF((HQ489*(1+HQ$5/Setup!$C$36)+IF($V490=50,N($F490),0))-DU490-FS490&lt;0.005,0,(HQ489*(1+HQ$5/Setup!$C$36)+IF($V490=50,N($F490),0))-DU490-FS490)</f>
        <v>0</v>
      </c>
    </row>
    <row r="491" customFormat="false" ht="15" hidden="false" customHeight="false" outlineLevel="0" collapsed="false">
      <c r="A491" s="44" t="n">
        <v>483</v>
      </c>
      <c r="B491" s="45" t="n">
        <f aca="false">IF(Setup!$C$7="Every month",EDATE(Setup!$C$8,($A491-1)),IF(Setup!$C$7="Twice a month",DATE(YEAR(Setup!$C$8),MONTH(Setup!$C$8)+INT((($A491-1)+Setup!$C$41)/2),MIN(IF(MOD(($A491-1)+Setup!$C$41,2)=0,Setup!$C$39,Setup!$C$40),DAY(EOMONTH(DATE(YEAR(Setup!$C$8),MONTH(Setup!$C$8)+INT((($A491-1)+Setup!$C$41)/2),1),0)))),Setup!$C$8+($A491-1)*IF(Setup!$C$7="Every week",7,14)))</f>
        <v>53073</v>
      </c>
      <c r="C491" s="45" t="n">
        <f aca="false">IF(Setup!$C$7="Every month",EDATE(Setup!$C$8,$A491),IF(Setup!$C$7="Twice a month",DATE(YEAR(Setup!$C$8),MONTH(Setup!$C$8)+INT(($A491+Setup!$C$41)/2),MIN(IF(MOD($A491+Setup!$C$41,2)=0,Setup!$C$39,Setup!$C$40),DAY(EOMONTH(DATE(YEAR(Setup!$C$8),MONTH(Setup!$C$8)+INT(($A491+Setup!$C$41)/2),1),0)))),Setup!$C$8+$A491*IF(Setup!$C$7="Every week",7,14)))</f>
        <v>53087</v>
      </c>
      <c r="D491" s="46"/>
      <c r="E491" s="47"/>
      <c r="F491" s="47"/>
      <c r="G491" s="47"/>
      <c r="H491" s="47"/>
      <c r="I491" s="48" t="n">
        <f aca="false">N(Setup!$C$11)+N(E491)</f>
        <v>100</v>
      </c>
      <c r="J491" s="48" t="n">
        <f aca="false">MIN(Setup!$C$37,MAX(I491,0))</f>
        <v>9.23076923076923</v>
      </c>
      <c r="K491" s="48" t="n">
        <f aca="false">MIN(MAX(N(Setup!$C$14)-L490,0),MAX(I491-J491,0))</f>
        <v>0</v>
      </c>
      <c r="L491" s="48" t="n">
        <f aca="false">L490+K491-N(G491)</f>
        <v>500</v>
      </c>
      <c r="M491" s="48" t="n">
        <f aca="false">M490+J491-N(H491)</f>
        <v>4458.46153846152</v>
      </c>
      <c r="N491" s="48" t="n">
        <f aca="false">SUM(BX491:DU491)</f>
        <v>0</v>
      </c>
      <c r="O491" s="48" t="n">
        <f aca="false">SUM(Z491:BW491)-N491</f>
        <v>0</v>
      </c>
      <c r="P491" s="48" t="n">
        <f aca="false">MAX(I491-J491-K491,0)+O491</f>
        <v>90.7692307692308</v>
      </c>
      <c r="Q491" s="48" t="n">
        <f aca="false">SUM(DV491:FS491)</f>
        <v>0</v>
      </c>
      <c r="R491" s="49" t="n">
        <f aca="false">N491+J491+K491+Q491</f>
        <v>9.23076923076923</v>
      </c>
      <c r="S491" s="48" t="n">
        <f aca="false">T491-T490-N(F491)+N491+Q491</f>
        <v>0</v>
      </c>
      <c r="T491" s="49" t="n">
        <f aca="false">SUM(FT491:HQ491)</f>
        <v>0</v>
      </c>
      <c r="U491" s="44" t="str">
        <f aca="false">IF(T490&lt;0.005,"",INDEX(Helpers!$C$2:$C$51,IF(_xlfn.MINIFS($DV$6:$FS$6,DV491:FS491,"&gt;0.005")=0,V491,_xlfn.MINIFS($DV$6:$FS$6,DV491:FS491,"&gt;0.005"))))</f>
        <v/>
      </c>
      <c r="V491" s="44" t="n">
        <f aca="false">IF(_xlfn.MINIFS($FT$6:$HQ$6,FT490:HQ490,"&gt;0.005")=0,1,_xlfn.MINIFS($FT$6:$HQ$6,FT490:HQ490,"&gt;0.005"))</f>
        <v>1</v>
      </c>
      <c r="W491" s="44" t="n">
        <f aca="false">IF(AND(D491&lt;&gt;"Paid",T490&gt;0.005),1,0)</f>
        <v>0</v>
      </c>
      <c r="X491" s="48" t="n">
        <f aca="false">SUMPRODUCT(((Helpers!$G$2:$G$51*(1+(Helpers!$D$2:$D$51+0.000000001)/12)^(($B491-Setup!$C$8)/(365.25/12))-Helpers!$E$2:$E$51*((1+(Helpers!$D$2:$D$51+0.000000001)/12)^(($B491-Setup!$C$8)/(365.25/12))-1)/((Helpers!$D$2:$D$51+0.000000001)/12))&gt;0)*(Helpers!$G$2:$G$51*(1+(Helpers!$D$2:$D$51+0.000000001)/12)^(($B491-Setup!$C$8)/(365.25/12))-Helpers!$E$2:$E$51*((1+(Helpers!$D$2:$D$51+0.000000001)/12)^(($B491-Setup!$C$8)/(365.25/12))-1)/((Helpers!$D$2:$D$51+0.000000001)/12)))</f>
        <v>0</v>
      </c>
      <c r="Y491" s="48"/>
      <c r="Z491" s="48" t="n">
        <f aca="false">IF(OR(N(Z$5)=0,Z$6=""),0,Z$5*((DATE(YEAR($B491),MONTH($B491),MIN(Z$6,DAY(EOMONTH($B491,0))))&gt;=$B491)*(DATE(YEAR($B491),MONTH($B491),MIN(Z$6,DAY(EOMONTH($B491,0))))&lt;$C491)+(DATE(YEAR($B491),MONTH($B491)+1,MIN(Z$6,DAY(EOMONTH($B491,1))))&gt;=$B491)*(DATE(YEAR($B491),MONTH($B491)+1,MIN(Z$6,DAY(EOMONTH($B491,1))))&lt;$C491)))</f>
        <v>0</v>
      </c>
      <c r="AA491" s="48" t="n">
        <f aca="false">IF(OR(N(AA$5)=0,AA$6=""),0,AA$5*((DATE(YEAR($B491),MONTH($B491),MIN(AA$6,DAY(EOMONTH($B491,0))))&gt;=$B491)*(DATE(YEAR($B491),MONTH($B491),MIN(AA$6,DAY(EOMONTH($B491,0))))&lt;$C491)+(DATE(YEAR($B491),MONTH($B491)+1,MIN(AA$6,DAY(EOMONTH($B491,1))))&gt;=$B491)*(DATE(YEAR($B491),MONTH($B491)+1,MIN(AA$6,DAY(EOMONTH($B491,1))))&lt;$C491)))</f>
        <v>0</v>
      </c>
      <c r="AB491" s="48" t="n">
        <f aca="false">IF(OR(N(AB$5)=0,AB$6=""),0,AB$5*((DATE(YEAR($B491),MONTH($B491),MIN(AB$6,DAY(EOMONTH($B491,0))))&gt;=$B491)*(DATE(YEAR($B491),MONTH($B491),MIN(AB$6,DAY(EOMONTH($B491,0))))&lt;$C491)+(DATE(YEAR($B491),MONTH($B491)+1,MIN(AB$6,DAY(EOMONTH($B491,1))))&gt;=$B491)*(DATE(YEAR($B491),MONTH($B491)+1,MIN(AB$6,DAY(EOMONTH($B491,1))))&lt;$C491)))</f>
        <v>0</v>
      </c>
      <c r="AC491" s="48" t="n">
        <f aca="false">IF(OR(N(AC$5)=0,AC$6=""),0,AC$5*((DATE(YEAR($B491),MONTH($B491),MIN(AC$6,DAY(EOMONTH($B491,0))))&gt;=$B491)*(DATE(YEAR($B491),MONTH($B491),MIN(AC$6,DAY(EOMONTH($B491,0))))&lt;$C491)+(DATE(YEAR($B491),MONTH($B491)+1,MIN(AC$6,DAY(EOMONTH($B491,1))))&gt;=$B491)*(DATE(YEAR($B491),MONTH($B491)+1,MIN(AC$6,DAY(EOMONTH($B491,1))))&lt;$C491)))</f>
        <v>0</v>
      </c>
      <c r="AD491" s="48" t="n">
        <f aca="false">IF(OR(N(AD$5)=0,AD$6=""),0,AD$5*((DATE(YEAR($B491),MONTH($B491),MIN(AD$6,DAY(EOMONTH($B491,0))))&gt;=$B491)*(DATE(YEAR($B491),MONTH($B491),MIN(AD$6,DAY(EOMONTH($B491,0))))&lt;$C491)+(DATE(YEAR($B491),MONTH($B491)+1,MIN(AD$6,DAY(EOMONTH($B491,1))))&gt;=$B491)*(DATE(YEAR($B491),MONTH($B491)+1,MIN(AD$6,DAY(EOMONTH($B491,1))))&lt;$C491)))</f>
        <v>0</v>
      </c>
      <c r="AE491" s="48" t="n">
        <f aca="false">IF(OR(N(AE$5)=0,AE$6=""),0,AE$5*((DATE(YEAR($B491),MONTH($B491),MIN(AE$6,DAY(EOMONTH($B491,0))))&gt;=$B491)*(DATE(YEAR($B491),MONTH($B491),MIN(AE$6,DAY(EOMONTH($B491,0))))&lt;$C491)+(DATE(YEAR($B491),MONTH($B491)+1,MIN(AE$6,DAY(EOMONTH($B491,1))))&gt;=$B491)*(DATE(YEAR($B491),MONTH($B491)+1,MIN(AE$6,DAY(EOMONTH($B491,1))))&lt;$C491)))</f>
        <v>0</v>
      </c>
      <c r="AF491" s="48" t="n">
        <f aca="false">IF(OR(N(AF$5)=0,AF$6=""),0,AF$5*((DATE(YEAR($B491),MONTH($B491),MIN(AF$6,DAY(EOMONTH($B491,0))))&gt;=$B491)*(DATE(YEAR($B491),MONTH($B491),MIN(AF$6,DAY(EOMONTH($B491,0))))&lt;$C491)+(DATE(YEAR($B491),MONTH($B491)+1,MIN(AF$6,DAY(EOMONTH($B491,1))))&gt;=$B491)*(DATE(YEAR($B491),MONTH($B491)+1,MIN(AF$6,DAY(EOMONTH($B491,1))))&lt;$C491)))</f>
        <v>0</v>
      </c>
      <c r="AG491" s="48" t="n">
        <f aca="false">IF(OR(N(AG$5)=0,AG$6=""),0,AG$5*((DATE(YEAR($B491),MONTH($B491),MIN(AG$6,DAY(EOMONTH($B491,0))))&gt;=$B491)*(DATE(YEAR($B491),MONTH($B491),MIN(AG$6,DAY(EOMONTH($B491,0))))&lt;$C491)+(DATE(YEAR($B491),MONTH($B491)+1,MIN(AG$6,DAY(EOMONTH($B491,1))))&gt;=$B491)*(DATE(YEAR($B491),MONTH($B491)+1,MIN(AG$6,DAY(EOMONTH($B491,1))))&lt;$C491)))</f>
        <v>0</v>
      </c>
      <c r="AH491" s="48" t="n">
        <f aca="false">IF(OR(N(AH$5)=0,AH$6=""),0,AH$5*((DATE(YEAR($B491),MONTH($B491),MIN(AH$6,DAY(EOMONTH($B491,0))))&gt;=$B491)*(DATE(YEAR($B491),MONTH($B491),MIN(AH$6,DAY(EOMONTH($B491,0))))&lt;$C491)+(DATE(YEAR($B491),MONTH($B491)+1,MIN(AH$6,DAY(EOMONTH($B491,1))))&gt;=$B491)*(DATE(YEAR($B491),MONTH($B491)+1,MIN(AH$6,DAY(EOMONTH($B491,1))))&lt;$C491)))</f>
        <v>0</v>
      </c>
      <c r="AI491" s="48" t="n">
        <f aca="false">IF(OR(N(AI$5)=0,AI$6=""),0,AI$5*((DATE(YEAR($B491),MONTH($B491),MIN(AI$6,DAY(EOMONTH($B491,0))))&gt;=$B491)*(DATE(YEAR($B491),MONTH($B491),MIN(AI$6,DAY(EOMONTH($B491,0))))&lt;$C491)+(DATE(YEAR($B491),MONTH($B491)+1,MIN(AI$6,DAY(EOMONTH($B491,1))))&gt;=$B491)*(DATE(YEAR($B491),MONTH($B491)+1,MIN(AI$6,DAY(EOMONTH($B491,1))))&lt;$C491)))</f>
        <v>0</v>
      </c>
      <c r="AJ491" s="48" t="n">
        <f aca="false">IF(OR(N(AJ$5)=0,AJ$6=""),0,AJ$5*((DATE(YEAR($B491),MONTH($B491),MIN(AJ$6,DAY(EOMONTH($B491,0))))&gt;=$B491)*(DATE(YEAR($B491),MONTH($B491),MIN(AJ$6,DAY(EOMONTH($B491,0))))&lt;$C491)+(DATE(YEAR($B491),MONTH($B491)+1,MIN(AJ$6,DAY(EOMONTH($B491,1))))&gt;=$B491)*(DATE(YEAR($B491),MONTH($B491)+1,MIN(AJ$6,DAY(EOMONTH($B491,1))))&lt;$C491)))</f>
        <v>0</v>
      </c>
      <c r="AK491" s="48" t="n">
        <f aca="false">IF(OR(N(AK$5)=0,AK$6=""),0,AK$5*((DATE(YEAR($B491),MONTH($B491),MIN(AK$6,DAY(EOMONTH($B491,0))))&gt;=$B491)*(DATE(YEAR($B491),MONTH($B491),MIN(AK$6,DAY(EOMONTH($B491,0))))&lt;$C491)+(DATE(YEAR($B491),MONTH($B491)+1,MIN(AK$6,DAY(EOMONTH($B491,1))))&gt;=$B491)*(DATE(YEAR($B491),MONTH($B491)+1,MIN(AK$6,DAY(EOMONTH($B491,1))))&lt;$C491)))</f>
        <v>0</v>
      </c>
      <c r="AL491" s="48" t="n">
        <f aca="false">IF(OR(N(AL$5)=0,AL$6=""),0,AL$5*((DATE(YEAR($B491),MONTH($B491),MIN(AL$6,DAY(EOMONTH($B491,0))))&gt;=$B491)*(DATE(YEAR($B491),MONTH($B491),MIN(AL$6,DAY(EOMONTH($B491,0))))&lt;$C491)+(DATE(YEAR($B491),MONTH($B491)+1,MIN(AL$6,DAY(EOMONTH($B491,1))))&gt;=$B491)*(DATE(YEAR($B491),MONTH($B491)+1,MIN(AL$6,DAY(EOMONTH($B491,1))))&lt;$C491)))</f>
        <v>0</v>
      </c>
      <c r="AM491" s="48" t="n">
        <f aca="false">IF(OR(N(AM$5)=0,AM$6=""),0,AM$5*((DATE(YEAR($B491),MONTH($B491),MIN(AM$6,DAY(EOMONTH($B491,0))))&gt;=$B491)*(DATE(YEAR($B491),MONTH($B491),MIN(AM$6,DAY(EOMONTH($B491,0))))&lt;$C491)+(DATE(YEAR($B491),MONTH($B491)+1,MIN(AM$6,DAY(EOMONTH($B491,1))))&gt;=$B491)*(DATE(YEAR($B491),MONTH($B491)+1,MIN(AM$6,DAY(EOMONTH($B491,1))))&lt;$C491)))</f>
        <v>0</v>
      </c>
      <c r="AN491" s="48" t="n">
        <f aca="false">IF(OR(N(AN$5)=0,AN$6=""),0,AN$5*((DATE(YEAR($B491),MONTH($B491),MIN(AN$6,DAY(EOMONTH($B491,0))))&gt;=$B491)*(DATE(YEAR($B491),MONTH($B491),MIN(AN$6,DAY(EOMONTH($B491,0))))&lt;$C491)+(DATE(YEAR($B491),MONTH($B491)+1,MIN(AN$6,DAY(EOMONTH($B491,1))))&gt;=$B491)*(DATE(YEAR($B491),MONTH($B491)+1,MIN(AN$6,DAY(EOMONTH($B491,1))))&lt;$C491)))</f>
        <v>0</v>
      </c>
      <c r="AO491" s="48" t="n">
        <f aca="false">IF(OR(N(AO$5)=0,AO$6=""),0,AO$5*((DATE(YEAR($B491),MONTH($B491),MIN(AO$6,DAY(EOMONTH($B491,0))))&gt;=$B491)*(DATE(YEAR($B491),MONTH($B491),MIN(AO$6,DAY(EOMONTH($B491,0))))&lt;$C491)+(DATE(YEAR($B491),MONTH($B491)+1,MIN(AO$6,DAY(EOMONTH($B491,1))))&gt;=$B491)*(DATE(YEAR($B491),MONTH($B491)+1,MIN(AO$6,DAY(EOMONTH($B491,1))))&lt;$C491)))</f>
        <v>0</v>
      </c>
      <c r="AP491" s="48" t="n">
        <f aca="false">IF(OR(N(AP$5)=0,AP$6=""),0,AP$5*((DATE(YEAR($B491),MONTH($B491),MIN(AP$6,DAY(EOMONTH($B491,0))))&gt;=$B491)*(DATE(YEAR($B491),MONTH($B491),MIN(AP$6,DAY(EOMONTH($B491,0))))&lt;$C491)+(DATE(YEAR($B491),MONTH($B491)+1,MIN(AP$6,DAY(EOMONTH($B491,1))))&gt;=$B491)*(DATE(YEAR($B491),MONTH($B491)+1,MIN(AP$6,DAY(EOMONTH($B491,1))))&lt;$C491)))</f>
        <v>0</v>
      </c>
      <c r="AQ491" s="48" t="n">
        <f aca="false">IF(OR(N(AQ$5)=0,AQ$6=""),0,AQ$5*((DATE(YEAR($B491),MONTH($B491),MIN(AQ$6,DAY(EOMONTH($B491,0))))&gt;=$B491)*(DATE(YEAR($B491),MONTH($B491),MIN(AQ$6,DAY(EOMONTH($B491,0))))&lt;$C491)+(DATE(YEAR($B491),MONTH($B491)+1,MIN(AQ$6,DAY(EOMONTH($B491,1))))&gt;=$B491)*(DATE(YEAR($B491),MONTH($B491)+1,MIN(AQ$6,DAY(EOMONTH($B491,1))))&lt;$C491)))</f>
        <v>0</v>
      </c>
      <c r="AR491" s="48" t="n">
        <f aca="false">IF(OR(N(AR$5)=0,AR$6=""),0,AR$5*((DATE(YEAR($B491),MONTH($B491),MIN(AR$6,DAY(EOMONTH($B491,0))))&gt;=$B491)*(DATE(YEAR($B491),MONTH($B491),MIN(AR$6,DAY(EOMONTH($B491,0))))&lt;$C491)+(DATE(YEAR($B491),MONTH($B491)+1,MIN(AR$6,DAY(EOMONTH($B491,1))))&gt;=$B491)*(DATE(YEAR($B491),MONTH($B491)+1,MIN(AR$6,DAY(EOMONTH($B491,1))))&lt;$C491)))</f>
        <v>0</v>
      </c>
      <c r="AS491" s="48" t="n">
        <f aca="false">IF(OR(N(AS$5)=0,AS$6=""),0,AS$5*((DATE(YEAR($B491),MONTH($B491),MIN(AS$6,DAY(EOMONTH($B491,0))))&gt;=$B491)*(DATE(YEAR($B491),MONTH($B491),MIN(AS$6,DAY(EOMONTH($B491,0))))&lt;$C491)+(DATE(YEAR($B491),MONTH($B491)+1,MIN(AS$6,DAY(EOMONTH($B491,1))))&gt;=$B491)*(DATE(YEAR($B491),MONTH($B491)+1,MIN(AS$6,DAY(EOMONTH($B491,1))))&lt;$C491)))</f>
        <v>0</v>
      </c>
      <c r="AT491" s="48" t="n">
        <f aca="false">IF(OR(N(AT$5)=0,AT$6=""),0,AT$5*((DATE(YEAR($B491),MONTH($B491),MIN(AT$6,DAY(EOMONTH($B491,0))))&gt;=$B491)*(DATE(YEAR($B491),MONTH($B491),MIN(AT$6,DAY(EOMONTH($B491,0))))&lt;$C491)+(DATE(YEAR($B491),MONTH($B491)+1,MIN(AT$6,DAY(EOMONTH($B491,1))))&gt;=$B491)*(DATE(YEAR($B491),MONTH($B491)+1,MIN(AT$6,DAY(EOMONTH($B491,1))))&lt;$C491)))</f>
        <v>0</v>
      </c>
      <c r="AU491" s="48" t="n">
        <f aca="false">IF(OR(N(AU$5)=0,AU$6=""),0,AU$5*((DATE(YEAR($B491),MONTH($B491),MIN(AU$6,DAY(EOMONTH($B491,0))))&gt;=$B491)*(DATE(YEAR($B491),MONTH($B491),MIN(AU$6,DAY(EOMONTH($B491,0))))&lt;$C491)+(DATE(YEAR($B491),MONTH($B491)+1,MIN(AU$6,DAY(EOMONTH($B491,1))))&gt;=$B491)*(DATE(YEAR($B491),MONTH($B491)+1,MIN(AU$6,DAY(EOMONTH($B491,1))))&lt;$C491)))</f>
        <v>0</v>
      </c>
      <c r="AV491" s="48" t="n">
        <f aca="false">IF(OR(N(AV$5)=0,AV$6=""),0,AV$5*((DATE(YEAR($B491),MONTH($B491),MIN(AV$6,DAY(EOMONTH($B491,0))))&gt;=$B491)*(DATE(YEAR($B491),MONTH($B491),MIN(AV$6,DAY(EOMONTH($B491,0))))&lt;$C491)+(DATE(YEAR($B491),MONTH($B491)+1,MIN(AV$6,DAY(EOMONTH($B491,1))))&gt;=$B491)*(DATE(YEAR($B491),MONTH($B491)+1,MIN(AV$6,DAY(EOMONTH($B491,1))))&lt;$C491)))</f>
        <v>0</v>
      </c>
      <c r="AW491" s="48" t="n">
        <f aca="false">IF(OR(N(AW$5)=0,AW$6=""),0,AW$5*((DATE(YEAR($B491),MONTH($B491),MIN(AW$6,DAY(EOMONTH($B491,0))))&gt;=$B491)*(DATE(YEAR($B491),MONTH($B491),MIN(AW$6,DAY(EOMONTH($B491,0))))&lt;$C491)+(DATE(YEAR($B491),MONTH($B491)+1,MIN(AW$6,DAY(EOMONTH($B491,1))))&gt;=$B491)*(DATE(YEAR($B491),MONTH($B491)+1,MIN(AW$6,DAY(EOMONTH($B491,1))))&lt;$C491)))</f>
        <v>0</v>
      </c>
      <c r="AX491" s="48" t="n">
        <f aca="false">IF(OR(N(AX$5)=0,AX$6=""),0,AX$5*((DATE(YEAR($B491),MONTH($B491),MIN(AX$6,DAY(EOMONTH($B491,0))))&gt;=$B491)*(DATE(YEAR($B491),MONTH($B491),MIN(AX$6,DAY(EOMONTH($B491,0))))&lt;$C491)+(DATE(YEAR($B491),MONTH($B491)+1,MIN(AX$6,DAY(EOMONTH($B491,1))))&gt;=$B491)*(DATE(YEAR($B491),MONTH($B491)+1,MIN(AX$6,DAY(EOMONTH($B491,1))))&lt;$C491)))</f>
        <v>0</v>
      </c>
      <c r="AY491" s="48" t="n">
        <f aca="false">IF(OR(N(AY$5)=0,AY$6=""),0,AY$5*((DATE(YEAR($B491),MONTH($B491),MIN(AY$6,DAY(EOMONTH($B491,0))))&gt;=$B491)*(DATE(YEAR($B491),MONTH($B491),MIN(AY$6,DAY(EOMONTH($B491,0))))&lt;$C491)+(DATE(YEAR($B491),MONTH($B491)+1,MIN(AY$6,DAY(EOMONTH($B491,1))))&gt;=$B491)*(DATE(YEAR($B491),MONTH($B491)+1,MIN(AY$6,DAY(EOMONTH($B491,1))))&lt;$C491)))</f>
        <v>0</v>
      </c>
      <c r="AZ491" s="48" t="n">
        <f aca="false">IF(OR(N(AZ$5)=0,AZ$6=""),0,AZ$5*((DATE(YEAR($B491),MONTH($B491),MIN(AZ$6,DAY(EOMONTH($B491,0))))&gt;=$B491)*(DATE(YEAR($B491),MONTH($B491),MIN(AZ$6,DAY(EOMONTH($B491,0))))&lt;$C491)+(DATE(YEAR($B491),MONTH($B491)+1,MIN(AZ$6,DAY(EOMONTH($B491,1))))&gt;=$B491)*(DATE(YEAR($B491),MONTH($B491)+1,MIN(AZ$6,DAY(EOMONTH($B491,1))))&lt;$C491)))</f>
        <v>0</v>
      </c>
      <c r="BA491" s="48" t="n">
        <f aca="false">IF(OR(N(BA$5)=0,BA$6=""),0,BA$5*((DATE(YEAR($B491),MONTH($B491),MIN(BA$6,DAY(EOMONTH($B491,0))))&gt;=$B491)*(DATE(YEAR($B491),MONTH($B491),MIN(BA$6,DAY(EOMONTH($B491,0))))&lt;$C491)+(DATE(YEAR($B491),MONTH($B491)+1,MIN(BA$6,DAY(EOMONTH($B491,1))))&gt;=$B491)*(DATE(YEAR($B491),MONTH($B491)+1,MIN(BA$6,DAY(EOMONTH($B491,1))))&lt;$C491)))</f>
        <v>0</v>
      </c>
      <c r="BB491" s="48" t="n">
        <f aca="false">IF(OR(N(BB$5)=0,BB$6=""),0,BB$5*((DATE(YEAR($B491),MONTH($B491),MIN(BB$6,DAY(EOMONTH($B491,0))))&gt;=$B491)*(DATE(YEAR($B491),MONTH($B491),MIN(BB$6,DAY(EOMONTH($B491,0))))&lt;$C491)+(DATE(YEAR($B491),MONTH($B491)+1,MIN(BB$6,DAY(EOMONTH($B491,1))))&gt;=$B491)*(DATE(YEAR($B491),MONTH($B491)+1,MIN(BB$6,DAY(EOMONTH($B491,1))))&lt;$C491)))</f>
        <v>0</v>
      </c>
      <c r="BC491" s="48" t="n">
        <f aca="false">IF(OR(N(BC$5)=0,BC$6=""),0,BC$5*((DATE(YEAR($B491),MONTH($B491),MIN(BC$6,DAY(EOMONTH($B491,0))))&gt;=$B491)*(DATE(YEAR($B491),MONTH($B491),MIN(BC$6,DAY(EOMONTH($B491,0))))&lt;$C491)+(DATE(YEAR($B491),MONTH($B491)+1,MIN(BC$6,DAY(EOMONTH($B491,1))))&gt;=$B491)*(DATE(YEAR($B491),MONTH($B491)+1,MIN(BC$6,DAY(EOMONTH($B491,1))))&lt;$C491)))</f>
        <v>0</v>
      </c>
      <c r="BD491" s="48" t="n">
        <f aca="false">IF(OR(N(BD$5)=0,BD$6=""),0,BD$5*((DATE(YEAR($B491),MONTH($B491),MIN(BD$6,DAY(EOMONTH($B491,0))))&gt;=$B491)*(DATE(YEAR($B491),MONTH($B491),MIN(BD$6,DAY(EOMONTH($B491,0))))&lt;$C491)+(DATE(YEAR($B491),MONTH($B491)+1,MIN(BD$6,DAY(EOMONTH($B491,1))))&gt;=$B491)*(DATE(YEAR($B491),MONTH($B491)+1,MIN(BD$6,DAY(EOMONTH($B491,1))))&lt;$C491)))</f>
        <v>0</v>
      </c>
      <c r="BE491" s="48" t="n">
        <f aca="false">IF(OR(N(BE$5)=0,BE$6=""),0,BE$5*((DATE(YEAR($B491),MONTH($B491),MIN(BE$6,DAY(EOMONTH($B491,0))))&gt;=$B491)*(DATE(YEAR($B491),MONTH($B491),MIN(BE$6,DAY(EOMONTH($B491,0))))&lt;$C491)+(DATE(YEAR($B491),MONTH($B491)+1,MIN(BE$6,DAY(EOMONTH($B491,1))))&gt;=$B491)*(DATE(YEAR($B491),MONTH($B491)+1,MIN(BE$6,DAY(EOMONTH($B491,1))))&lt;$C491)))</f>
        <v>0</v>
      </c>
      <c r="BF491" s="48" t="n">
        <f aca="false">IF(OR(N(BF$5)=0,BF$6=""),0,BF$5*((DATE(YEAR($B491),MONTH($B491),MIN(BF$6,DAY(EOMONTH($B491,0))))&gt;=$B491)*(DATE(YEAR($B491),MONTH($B491),MIN(BF$6,DAY(EOMONTH($B491,0))))&lt;$C491)+(DATE(YEAR($B491),MONTH($B491)+1,MIN(BF$6,DAY(EOMONTH($B491,1))))&gt;=$B491)*(DATE(YEAR($B491),MONTH($B491)+1,MIN(BF$6,DAY(EOMONTH($B491,1))))&lt;$C491)))</f>
        <v>0</v>
      </c>
      <c r="BG491" s="48" t="n">
        <f aca="false">IF(OR(N(BG$5)=0,BG$6=""),0,BG$5*((DATE(YEAR($B491),MONTH($B491),MIN(BG$6,DAY(EOMONTH($B491,0))))&gt;=$B491)*(DATE(YEAR($B491),MONTH($B491),MIN(BG$6,DAY(EOMONTH($B491,0))))&lt;$C491)+(DATE(YEAR($B491),MONTH($B491)+1,MIN(BG$6,DAY(EOMONTH($B491,1))))&gt;=$B491)*(DATE(YEAR($B491),MONTH($B491)+1,MIN(BG$6,DAY(EOMONTH($B491,1))))&lt;$C491)))</f>
        <v>0</v>
      </c>
      <c r="BH491" s="48" t="n">
        <f aca="false">IF(OR(N(BH$5)=0,BH$6=""),0,BH$5*((DATE(YEAR($B491),MONTH($B491),MIN(BH$6,DAY(EOMONTH($B491,0))))&gt;=$B491)*(DATE(YEAR($B491),MONTH($B491),MIN(BH$6,DAY(EOMONTH($B491,0))))&lt;$C491)+(DATE(YEAR($B491),MONTH($B491)+1,MIN(BH$6,DAY(EOMONTH($B491,1))))&gt;=$B491)*(DATE(YEAR($B491),MONTH($B491)+1,MIN(BH$6,DAY(EOMONTH($B491,1))))&lt;$C491)))</f>
        <v>0</v>
      </c>
      <c r="BI491" s="48" t="n">
        <f aca="false">IF(OR(N(BI$5)=0,BI$6=""),0,BI$5*((DATE(YEAR($B491),MONTH($B491),MIN(BI$6,DAY(EOMONTH($B491,0))))&gt;=$B491)*(DATE(YEAR($B491),MONTH($B491),MIN(BI$6,DAY(EOMONTH($B491,0))))&lt;$C491)+(DATE(YEAR($B491),MONTH($B491)+1,MIN(BI$6,DAY(EOMONTH($B491,1))))&gt;=$B491)*(DATE(YEAR($B491),MONTH($B491)+1,MIN(BI$6,DAY(EOMONTH($B491,1))))&lt;$C491)))</f>
        <v>0</v>
      </c>
      <c r="BJ491" s="48" t="n">
        <f aca="false">IF(OR(N(BJ$5)=0,BJ$6=""),0,BJ$5*((DATE(YEAR($B491),MONTH($B491),MIN(BJ$6,DAY(EOMONTH($B491,0))))&gt;=$B491)*(DATE(YEAR($B491),MONTH($B491),MIN(BJ$6,DAY(EOMONTH($B491,0))))&lt;$C491)+(DATE(YEAR($B491),MONTH($B491)+1,MIN(BJ$6,DAY(EOMONTH($B491,1))))&gt;=$B491)*(DATE(YEAR($B491),MONTH($B491)+1,MIN(BJ$6,DAY(EOMONTH($B491,1))))&lt;$C491)))</f>
        <v>0</v>
      </c>
      <c r="BK491" s="48" t="n">
        <f aca="false">IF(OR(N(BK$5)=0,BK$6=""),0,BK$5*((DATE(YEAR($B491),MONTH($B491),MIN(BK$6,DAY(EOMONTH($B491,0))))&gt;=$B491)*(DATE(YEAR($B491),MONTH($B491),MIN(BK$6,DAY(EOMONTH($B491,0))))&lt;$C491)+(DATE(YEAR($B491),MONTH($B491)+1,MIN(BK$6,DAY(EOMONTH($B491,1))))&gt;=$B491)*(DATE(YEAR($B491),MONTH($B491)+1,MIN(BK$6,DAY(EOMONTH($B491,1))))&lt;$C491)))</f>
        <v>0</v>
      </c>
      <c r="BL491" s="48" t="n">
        <f aca="false">IF(OR(N(BL$5)=0,BL$6=""),0,BL$5*((DATE(YEAR($B491),MONTH($B491),MIN(BL$6,DAY(EOMONTH($B491,0))))&gt;=$B491)*(DATE(YEAR($B491),MONTH($B491),MIN(BL$6,DAY(EOMONTH($B491,0))))&lt;$C491)+(DATE(YEAR($B491),MONTH($B491)+1,MIN(BL$6,DAY(EOMONTH($B491,1))))&gt;=$B491)*(DATE(YEAR($B491),MONTH($B491)+1,MIN(BL$6,DAY(EOMONTH($B491,1))))&lt;$C491)))</f>
        <v>0</v>
      </c>
      <c r="BM491" s="48" t="n">
        <f aca="false">IF(OR(N(BM$5)=0,BM$6=""),0,BM$5*((DATE(YEAR($B491),MONTH($B491),MIN(BM$6,DAY(EOMONTH($B491,0))))&gt;=$B491)*(DATE(YEAR($B491),MONTH($B491),MIN(BM$6,DAY(EOMONTH($B491,0))))&lt;$C491)+(DATE(YEAR($B491),MONTH($B491)+1,MIN(BM$6,DAY(EOMONTH($B491,1))))&gt;=$B491)*(DATE(YEAR($B491),MONTH($B491)+1,MIN(BM$6,DAY(EOMONTH($B491,1))))&lt;$C491)))</f>
        <v>0</v>
      </c>
      <c r="BN491" s="48" t="n">
        <f aca="false">IF(OR(N(BN$5)=0,BN$6=""),0,BN$5*((DATE(YEAR($B491),MONTH($B491),MIN(BN$6,DAY(EOMONTH($B491,0))))&gt;=$B491)*(DATE(YEAR($B491),MONTH($B491),MIN(BN$6,DAY(EOMONTH($B491,0))))&lt;$C491)+(DATE(YEAR($B491),MONTH($B491)+1,MIN(BN$6,DAY(EOMONTH($B491,1))))&gt;=$B491)*(DATE(YEAR($B491),MONTH($B491)+1,MIN(BN$6,DAY(EOMONTH($B491,1))))&lt;$C491)))</f>
        <v>0</v>
      </c>
      <c r="BO491" s="48" t="n">
        <f aca="false">IF(OR(N(BO$5)=0,BO$6=""),0,BO$5*((DATE(YEAR($B491),MONTH($B491),MIN(BO$6,DAY(EOMONTH($B491,0))))&gt;=$B491)*(DATE(YEAR($B491),MONTH($B491),MIN(BO$6,DAY(EOMONTH($B491,0))))&lt;$C491)+(DATE(YEAR($B491),MONTH($B491)+1,MIN(BO$6,DAY(EOMONTH($B491,1))))&gt;=$B491)*(DATE(YEAR($B491),MONTH($B491)+1,MIN(BO$6,DAY(EOMONTH($B491,1))))&lt;$C491)))</f>
        <v>0</v>
      </c>
      <c r="BP491" s="48" t="n">
        <f aca="false">IF(OR(N(BP$5)=0,BP$6=""),0,BP$5*((DATE(YEAR($B491),MONTH($B491),MIN(BP$6,DAY(EOMONTH($B491,0))))&gt;=$B491)*(DATE(YEAR($B491),MONTH($B491),MIN(BP$6,DAY(EOMONTH($B491,0))))&lt;$C491)+(DATE(YEAR($B491),MONTH($B491)+1,MIN(BP$6,DAY(EOMONTH($B491,1))))&gt;=$B491)*(DATE(YEAR($B491),MONTH($B491)+1,MIN(BP$6,DAY(EOMONTH($B491,1))))&lt;$C491)))</f>
        <v>0</v>
      </c>
      <c r="BQ491" s="48" t="n">
        <f aca="false">IF(OR(N(BQ$5)=0,BQ$6=""),0,BQ$5*((DATE(YEAR($B491),MONTH($B491),MIN(BQ$6,DAY(EOMONTH($B491,0))))&gt;=$B491)*(DATE(YEAR($B491),MONTH($B491),MIN(BQ$6,DAY(EOMONTH($B491,0))))&lt;$C491)+(DATE(YEAR($B491),MONTH($B491)+1,MIN(BQ$6,DAY(EOMONTH($B491,1))))&gt;=$B491)*(DATE(YEAR($B491),MONTH($B491)+1,MIN(BQ$6,DAY(EOMONTH($B491,1))))&lt;$C491)))</f>
        <v>0</v>
      </c>
      <c r="BR491" s="48" t="n">
        <f aca="false">IF(OR(N(BR$5)=0,BR$6=""),0,BR$5*((DATE(YEAR($B491),MONTH($B491),MIN(BR$6,DAY(EOMONTH($B491,0))))&gt;=$B491)*(DATE(YEAR($B491),MONTH($B491),MIN(BR$6,DAY(EOMONTH($B491,0))))&lt;$C491)+(DATE(YEAR($B491),MONTH($B491)+1,MIN(BR$6,DAY(EOMONTH($B491,1))))&gt;=$B491)*(DATE(YEAR($B491),MONTH($B491)+1,MIN(BR$6,DAY(EOMONTH($B491,1))))&lt;$C491)))</f>
        <v>0</v>
      </c>
      <c r="BS491" s="48" t="n">
        <f aca="false">IF(OR(N(BS$5)=0,BS$6=""),0,BS$5*((DATE(YEAR($B491),MONTH($B491),MIN(BS$6,DAY(EOMONTH($B491,0))))&gt;=$B491)*(DATE(YEAR($B491),MONTH($B491),MIN(BS$6,DAY(EOMONTH($B491,0))))&lt;$C491)+(DATE(YEAR($B491),MONTH($B491)+1,MIN(BS$6,DAY(EOMONTH($B491,1))))&gt;=$B491)*(DATE(YEAR($B491),MONTH($B491)+1,MIN(BS$6,DAY(EOMONTH($B491,1))))&lt;$C491)))</f>
        <v>0</v>
      </c>
      <c r="BT491" s="48" t="n">
        <f aca="false">IF(OR(N(BT$5)=0,BT$6=""),0,BT$5*((DATE(YEAR($B491),MONTH($B491),MIN(BT$6,DAY(EOMONTH($B491,0))))&gt;=$B491)*(DATE(YEAR($B491),MONTH($B491),MIN(BT$6,DAY(EOMONTH($B491,0))))&lt;$C491)+(DATE(YEAR($B491),MONTH($B491)+1,MIN(BT$6,DAY(EOMONTH($B491,1))))&gt;=$B491)*(DATE(YEAR($B491),MONTH($B491)+1,MIN(BT$6,DAY(EOMONTH($B491,1))))&lt;$C491)))</f>
        <v>0</v>
      </c>
      <c r="BU491" s="48" t="n">
        <f aca="false">IF(OR(N(BU$5)=0,BU$6=""),0,BU$5*((DATE(YEAR($B491),MONTH($B491),MIN(BU$6,DAY(EOMONTH($B491,0))))&gt;=$B491)*(DATE(YEAR($B491),MONTH($B491),MIN(BU$6,DAY(EOMONTH($B491,0))))&lt;$C491)+(DATE(YEAR($B491),MONTH($B491)+1,MIN(BU$6,DAY(EOMONTH($B491,1))))&gt;=$B491)*(DATE(YEAR($B491),MONTH($B491)+1,MIN(BU$6,DAY(EOMONTH($B491,1))))&lt;$C491)))</f>
        <v>0</v>
      </c>
      <c r="BV491" s="48" t="n">
        <f aca="false">IF(OR(N(BV$5)=0,BV$6=""),0,BV$5*((DATE(YEAR($B491),MONTH($B491),MIN(BV$6,DAY(EOMONTH($B491,0))))&gt;=$B491)*(DATE(YEAR($B491),MONTH($B491),MIN(BV$6,DAY(EOMONTH($B491,0))))&lt;$C491)+(DATE(YEAR($B491),MONTH($B491)+1,MIN(BV$6,DAY(EOMONTH($B491,1))))&gt;=$B491)*(DATE(YEAR($B491),MONTH($B491)+1,MIN(BV$6,DAY(EOMONTH($B491,1))))&lt;$C491)))</f>
        <v>0</v>
      </c>
      <c r="BW491" s="48" t="n">
        <f aca="false">IF(OR(N(BW$5)=0,BW$6=""),0,BW$5*((DATE(YEAR($B491),MONTH($B491),MIN(BW$6,DAY(EOMONTH($B491,0))))&gt;=$B491)*(DATE(YEAR($B491),MONTH($B491),MIN(BW$6,DAY(EOMONTH($B491,0))))&lt;$C491)+(DATE(YEAR($B491),MONTH($B491)+1,MIN(BW$6,DAY(EOMONTH($B491,1))))&gt;=$B491)*(DATE(YEAR($B491),MONTH($B491)+1,MIN(BW$6,DAY(EOMONTH($B491,1))))&lt;$C491)))</f>
        <v>0</v>
      </c>
      <c r="BX491" s="48" t="n">
        <f aca="false">MIN(Z491,(FT490*(1+FT$5/Setup!$C$36)+IF($V491=1,N($F491),0)))</f>
        <v>0</v>
      </c>
      <c r="BY491" s="48" t="n">
        <f aca="false">MIN(AA491,(FU490*(1+FU$5/Setup!$C$36)+IF($V491=2,N($F491),0)))</f>
        <v>0</v>
      </c>
      <c r="BZ491" s="48" t="n">
        <f aca="false">MIN(AB491,(FV490*(1+FV$5/Setup!$C$36)+IF($V491=3,N($F491),0)))</f>
        <v>0</v>
      </c>
      <c r="CA491" s="48" t="n">
        <f aca="false">MIN(AC491,(FW490*(1+FW$5/Setup!$C$36)+IF($V491=4,N($F491),0)))</f>
        <v>0</v>
      </c>
      <c r="CB491" s="48" t="n">
        <f aca="false">MIN(AD491,(FX490*(1+FX$5/Setup!$C$36)+IF($V491=5,N($F491),0)))</f>
        <v>0</v>
      </c>
      <c r="CC491" s="48" t="n">
        <f aca="false">MIN(AE491,(FY490*(1+FY$5/Setup!$C$36)+IF($V491=6,N($F491),0)))</f>
        <v>0</v>
      </c>
      <c r="CD491" s="48" t="n">
        <f aca="false">MIN(AF491,(FZ490*(1+FZ$5/Setup!$C$36)+IF($V491=7,N($F491),0)))</f>
        <v>0</v>
      </c>
      <c r="CE491" s="48" t="n">
        <f aca="false">MIN(AG491,(GA490*(1+GA$5/Setup!$C$36)+IF($V491=8,N($F491),0)))</f>
        <v>0</v>
      </c>
      <c r="CF491" s="48" t="n">
        <f aca="false">MIN(AH491,(GB490*(1+GB$5/Setup!$C$36)+IF($V491=9,N($F491),0)))</f>
        <v>0</v>
      </c>
      <c r="CG491" s="48" t="n">
        <f aca="false">MIN(AI491,(GC490*(1+GC$5/Setup!$C$36)+IF($V491=10,N($F491),0)))</f>
        <v>0</v>
      </c>
      <c r="CH491" s="48" t="n">
        <f aca="false">MIN(AJ491,(GD490*(1+GD$5/Setup!$C$36)+IF($V491=11,N($F491),0)))</f>
        <v>0</v>
      </c>
      <c r="CI491" s="48" t="n">
        <f aca="false">MIN(AK491,(GE490*(1+GE$5/Setup!$C$36)+IF($V491=12,N($F491),0)))</f>
        <v>0</v>
      </c>
      <c r="CJ491" s="48" t="n">
        <f aca="false">MIN(AL491,(GF490*(1+GF$5/Setup!$C$36)+IF($V491=13,N($F491),0)))</f>
        <v>0</v>
      </c>
      <c r="CK491" s="48" t="n">
        <f aca="false">MIN(AM491,(GG490*(1+GG$5/Setup!$C$36)+IF($V491=14,N($F491),0)))</f>
        <v>0</v>
      </c>
      <c r="CL491" s="48" t="n">
        <f aca="false">MIN(AN491,(GH490*(1+GH$5/Setup!$C$36)+IF($V491=15,N($F491),0)))</f>
        <v>0</v>
      </c>
      <c r="CM491" s="48" t="n">
        <f aca="false">MIN(AO491,(GI490*(1+GI$5/Setup!$C$36)+IF($V491=16,N($F491),0)))</f>
        <v>0</v>
      </c>
      <c r="CN491" s="48" t="n">
        <f aca="false">MIN(AP491,(GJ490*(1+GJ$5/Setup!$C$36)+IF($V491=17,N($F491),0)))</f>
        <v>0</v>
      </c>
      <c r="CO491" s="48" t="n">
        <f aca="false">MIN(AQ491,(GK490*(1+GK$5/Setup!$C$36)+IF($V491=18,N($F491),0)))</f>
        <v>0</v>
      </c>
      <c r="CP491" s="48" t="n">
        <f aca="false">MIN(AR491,(GL490*(1+GL$5/Setup!$C$36)+IF($V491=19,N($F491),0)))</f>
        <v>0</v>
      </c>
      <c r="CQ491" s="48" t="n">
        <f aca="false">MIN(AS491,(GM490*(1+GM$5/Setup!$C$36)+IF($V491=20,N($F491),0)))</f>
        <v>0</v>
      </c>
      <c r="CR491" s="48" t="n">
        <f aca="false">MIN(AT491,(GN490*(1+GN$5/Setup!$C$36)+IF($V491=21,N($F491),0)))</f>
        <v>0</v>
      </c>
      <c r="CS491" s="48" t="n">
        <f aca="false">MIN(AU491,(GO490*(1+GO$5/Setup!$C$36)+IF($V491=22,N($F491),0)))</f>
        <v>0</v>
      </c>
      <c r="CT491" s="48" t="n">
        <f aca="false">MIN(AV491,(GP490*(1+GP$5/Setup!$C$36)+IF($V491=23,N($F491),0)))</f>
        <v>0</v>
      </c>
      <c r="CU491" s="48" t="n">
        <f aca="false">MIN(AW491,(GQ490*(1+GQ$5/Setup!$C$36)+IF($V491=24,N($F491),0)))</f>
        <v>0</v>
      </c>
      <c r="CV491" s="48" t="n">
        <f aca="false">MIN(AX491,(GR490*(1+GR$5/Setup!$C$36)+IF($V491=25,N($F491),0)))</f>
        <v>0</v>
      </c>
      <c r="CW491" s="48" t="n">
        <f aca="false">MIN(AY491,(GS490*(1+GS$5/Setup!$C$36)+IF($V491=26,N($F491),0)))</f>
        <v>0</v>
      </c>
      <c r="CX491" s="48" t="n">
        <f aca="false">MIN(AZ491,(GT490*(1+GT$5/Setup!$C$36)+IF($V491=27,N($F491),0)))</f>
        <v>0</v>
      </c>
      <c r="CY491" s="48" t="n">
        <f aca="false">MIN(BA491,(GU490*(1+GU$5/Setup!$C$36)+IF($V491=28,N($F491),0)))</f>
        <v>0</v>
      </c>
      <c r="CZ491" s="48" t="n">
        <f aca="false">MIN(BB491,(GV490*(1+GV$5/Setup!$C$36)+IF($V491=29,N($F491),0)))</f>
        <v>0</v>
      </c>
      <c r="DA491" s="48" t="n">
        <f aca="false">MIN(BC491,(GW490*(1+GW$5/Setup!$C$36)+IF($V491=30,N($F491),0)))</f>
        <v>0</v>
      </c>
      <c r="DB491" s="48" t="n">
        <f aca="false">MIN(BD491,(GX490*(1+GX$5/Setup!$C$36)+IF($V491=31,N($F491),0)))</f>
        <v>0</v>
      </c>
      <c r="DC491" s="48" t="n">
        <f aca="false">MIN(BE491,(GY490*(1+GY$5/Setup!$C$36)+IF($V491=32,N($F491),0)))</f>
        <v>0</v>
      </c>
      <c r="DD491" s="48" t="n">
        <f aca="false">MIN(BF491,(GZ490*(1+GZ$5/Setup!$C$36)+IF($V491=33,N($F491),0)))</f>
        <v>0</v>
      </c>
      <c r="DE491" s="48" t="n">
        <f aca="false">MIN(BG491,(HA490*(1+HA$5/Setup!$C$36)+IF($V491=34,N($F491),0)))</f>
        <v>0</v>
      </c>
      <c r="DF491" s="48" t="n">
        <f aca="false">MIN(BH491,(HB490*(1+HB$5/Setup!$C$36)+IF($V491=35,N($F491),0)))</f>
        <v>0</v>
      </c>
      <c r="DG491" s="48" t="n">
        <f aca="false">MIN(BI491,(HC490*(1+HC$5/Setup!$C$36)+IF($V491=36,N($F491),0)))</f>
        <v>0</v>
      </c>
      <c r="DH491" s="48" t="n">
        <f aca="false">MIN(BJ491,(HD490*(1+HD$5/Setup!$C$36)+IF($V491=37,N($F491),0)))</f>
        <v>0</v>
      </c>
      <c r="DI491" s="48" t="n">
        <f aca="false">MIN(BK491,(HE490*(1+HE$5/Setup!$C$36)+IF($V491=38,N($F491),0)))</f>
        <v>0</v>
      </c>
      <c r="DJ491" s="48" t="n">
        <f aca="false">MIN(BL491,(HF490*(1+HF$5/Setup!$C$36)+IF($V491=39,N($F491),0)))</f>
        <v>0</v>
      </c>
      <c r="DK491" s="48" t="n">
        <f aca="false">MIN(BM491,(HG490*(1+HG$5/Setup!$C$36)+IF($V491=40,N($F491),0)))</f>
        <v>0</v>
      </c>
      <c r="DL491" s="48" t="n">
        <f aca="false">MIN(BN491,(HH490*(1+HH$5/Setup!$C$36)+IF($V491=41,N($F491),0)))</f>
        <v>0</v>
      </c>
      <c r="DM491" s="48" t="n">
        <f aca="false">MIN(BO491,(HI490*(1+HI$5/Setup!$C$36)+IF($V491=42,N($F491),0)))</f>
        <v>0</v>
      </c>
      <c r="DN491" s="48" t="n">
        <f aca="false">MIN(BP491,(HJ490*(1+HJ$5/Setup!$C$36)+IF($V491=43,N($F491),0)))</f>
        <v>0</v>
      </c>
      <c r="DO491" s="48" t="n">
        <f aca="false">MIN(BQ491,(HK490*(1+HK$5/Setup!$C$36)+IF($V491=44,N($F491),0)))</f>
        <v>0</v>
      </c>
      <c r="DP491" s="48" t="n">
        <f aca="false">MIN(BR491,(HL490*(1+HL$5/Setup!$C$36)+IF($V491=45,N($F491),0)))</f>
        <v>0</v>
      </c>
      <c r="DQ491" s="48" t="n">
        <f aca="false">MIN(BS491,(HM490*(1+HM$5/Setup!$C$36)+IF($V491=46,N($F491),0)))</f>
        <v>0</v>
      </c>
      <c r="DR491" s="48" t="n">
        <f aca="false">MIN(BT491,(HN490*(1+HN$5/Setup!$C$36)+IF($V491=47,N($F491),0)))</f>
        <v>0</v>
      </c>
      <c r="DS491" s="48" t="n">
        <f aca="false">MIN(BU491,(HO490*(1+HO$5/Setup!$C$36)+IF($V491=48,N($F491),0)))</f>
        <v>0</v>
      </c>
      <c r="DT491" s="48" t="n">
        <f aca="false">MIN(BV491,(HP490*(1+HP$5/Setup!$C$36)+IF($V491=49,N($F491),0)))</f>
        <v>0</v>
      </c>
      <c r="DU491" s="48" t="n">
        <f aca="false">MIN(BW491,(HQ490*(1+HQ$5/Setup!$C$36)+IF($V491=50,N($F491),0)))</f>
        <v>0</v>
      </c>
      <c r="DV491" s="48" t="n">
        <f aca="false">MIN(MAX((FT490*(1+FT$5/Setup!$C$36)+IF($V491=1,N($F491),0))-BX491,0),MAX($P491-0,0))</f>
        <v>0</v>
      </c>
      <c r="DW491" s="48" t="n">
        <f aca="false">MIN(MAX((FU490*(1+FU$5/Setup!$C$36)+IF($V491=2,N($F491),0))-BY491,0),MAX($P491-SUM(DV491:DV491),0))</f>
        <v>0</v>
      </c>
      <c r="DX491" s="48" t="n">
        <f aca="false">MIN(MAX((FV490*(1+FV$5/Setup!$C$36)+IF($V491=3,N($F491),0))-BZ491,0),MAX($P491-SUM(DV491:DW491),0))</f>
        <v>0</v>
      </c>
      <c r="DY491" s="48" t="n">
        <f aca="false">MIN(MAX((FW490*(1+FW$5/Setup!$C$36)+IF($V491=4,N($F491),0))-CA491,0),MAX($P491-SUM(DV491:DX491),0))</f>
        <v>0</v>
      </c>
      <c r="DZ491" s="48" t="n">
        <f aca="false">MIN(MAX((FX490*(1+FX$5/Setup!$C$36)+IF($V491=5,N($F491),0))-CB491,0),MAX($P491-SUM(DV491:DY491),0))</f>
        <v>0</v>
      </c>
      <c r="EA491" s="48" t="n">
        <f aca="false">MIN(MAX((FY490*(1+FY$5/Setup!$C$36)+IF($V491=6,N($F491),0))-CC491,0),MAX($P491-SUM(DV491:DZ491),0))</f>
        <v>0</v>
      </c>
      <c r="EB491" s="48" t="n">
        <f aca="false">MIN(MAX((FZ490*(1+FZ$5/Setup!$C$36)+IF($V491=7,N($F491),0))-CD491,0),MAX($P491-SUM(DV491:EA491),0))</f>
        <v>0</v>
      </c>
      <c r="EC491" s="48" t="n">
        <f aca="false">MIN(MAX((GA490*(1+GA$5/Setup!$C$36)+IF($V491=8,N($F491),0))-CE491,0),MAX($P491-SUM(DV491:EB491),0))</f>
        <v>0</v>
      </c>
      <c r="ED491" s="48" t="n">
        <f aca="false">MIN(MAX((GB490*(1+GB$5/Setup!$C$36)+IF($V491=9,N($F491),0))-CF491,0),MAX($P491-SUM(DV491:EC491),0))</f>
        <v>0</v>
      </c>
      <c r="EE491" s="48" t="n">
        <f aca="false">MIN(MAX((GC490*(1+GC$5/Setup!$C$36)+IF($V491=10,N($F491),0))-CG491,0),MAX($P491-SUM(DV491:ED491),0))</f>
        <v>0</v>
      </c>
      <c r="EF491" s="48" t="n">
        <f aca="false">MIN(MAX((GD490*(1+GD$5/Setup!$C$36)+IF($V491=11,N($F491),0))-CH491,0),MAX($P491-SUM(DV491:EE491),0))</f>
        <v>0</v>
      </c>
      <c r="EG491" s="48" t="n">
        <f aca="false">MIN(MAX((GE490*(1+GE$5/Setup!$C$36)+IF($V491=12,N($F491),0))-CI491,0),MAX($P491-SUM(DV491:EF491),0))</f>
        <v>0</v>
      </c>
      <c r="EH491" s="48" t="n">
        <f aca="false">MIN(MAX((GF490*(1+GF$5/Setup!$C$36)+IF($V491=13,N($F491),0))-CJ491,0),MAX($P491-SUM(DV491:EG491),0))</f>
        <v>0</v>
      </c>
      <c r="EI491" s="48" t="n">
        <f aca="false">MIN(MAX((GG490*(1+GG$5/Setup!$C$36)+IF($V491=14,N($F491),0))-CK491,0),MAX($P491-SUM(DV491:EH491),0))</f>
        <v>0</v>
      </c>
      <c r="EJ491" s="48" t="n">
        <f aca="false">MIN(MAX((GH490*(1+GH$5/Setup!$C$36)+IF($V491=15,N($F491),0))-CL491,0),MAX($P491-SUM(DV491:EI491),0))</f>
        <v>0</v>
      </c>
      <c r="EK491" s="48" t="n">
        <f aca="false">MIN(MAX((GI490*(1+GI$5/Setup!$C$36)+IF($V491=16,N($F491),0))-CM491,0),MAX($P491-SUM(DV491:EJ491),0))</f>
        <v>0</v>
      </c>
      <c r="EL491" s="48" t="n">
        <f aca="false">MIN(MAX((GJ490*(1+GJ$5/Setup!$C$36)+IF($V491=17,N($F491),0))-CN491,0),MAX($P491-SUM(DV491:EK491),0))</f>
        <v>0</v>
      </c>
      <c r="EM491" s="48" t="n">
        <f aca="false">MIN(MAX((GK490*(1+GK$5/Setup!$C$36)+IF($V491=18,N($F491),0))-CO491,0),MAX($P491-SUM(DV491:EL491),0))</f>
        <v>0</v>
      </c>
      <c r="EN491" s="48" t="n">
        <f aca="false">MIN(MAX((GL490*(1+GL$5/Setup!$C$36)+IF($V491=19,N($F491),0))-CP491,0),MAX($P491-SUM(DV491:EM491),0))</f>
        <v>0</v>
      </c>
      <c r="EO491" s="48" t="n">
        <f aca="false">MIN(MAX((GM490*(1+GM$5/Setup!$C$36)+IF($V491=20,N($F491),0))-CQ491,0),MAX($P491-SUM(DV491:EN491),0))</f>
        <v>0</v>
      </c>
      <c r="EP491" s="48" t="n">
        <f aca="false">MIN(MAX((GN490*(1+GN$5/Setup!$C$36)+IF($V491=21,N($F491),0))-CR491,0),MAX($P491-SUM(DV491:EO491),0))</f>
        <v>0</v>
      </c>
      <c r="EQ491" s="48" t="n">
        <f aca="false">MIN(MAX((GO490*(1+GO$5/Setup!$C$36)+IF($V491=22,N($F491),0))-CS491,0),MAX($P491-SUM(DV491:EP491),0))</f>
        <v>0</v>
      </c>
      <c r="ER491" s="48" t="n">
        <f aca="false">MIN(MAX((GP490*(1+GP$5/Setup!$C$36)+IF($V491=23,N($F491),0))-CT491,0),MAX($P491-SUM(DV491:EQ491),0))</f>
        <v>0</v>
      </c>
      <c r="ES491" s="48" t="n">
        <f aca="false">MIN(MAX((GQ490*(1+GQ$5/Setup!$C$36)+IF($V491=24,N($F491),0))-CU491,0),MAX($P491-SUM(DV491:ER491),0))</f>
        <v>0</v>
      </c>
      <c r="ET491" s="48" t="n">
        <f aca="false">MIN(MAX((GR490*(1+GR$5/Setup!$C$36)+IF($V491=25,N($F491),0))-CV491,0),MAX($P491-SUM(DV491:ES491),0))</f>
        <v>0</v>
      </c>
      <c r="EU491" s="48" t="n">
        <f aca="false">MIN(MAX((GS490*(1+GS$5/Setup!$C$36)+IF($V491=26,N($F491),0))-CW491,0),MAX($P491-SUM(DV491:ET491),0))</f>
        <v>0</v>
      </c>
      <c r="EV491" s="48" t="n">
        <f aca="false">MIN(MAX((GT490*(1+GT$5/Setup!$C$36)+IF($V491=27,N($F491),0))-CX491,0),MAX($P491-SUM(DV491:EU491),0))</f>
        <v>0</v>
      </c>
      <c r="EW491" s="48" t="n">
        <f aca="false">MIN(MAX((GU490*(1+GU$5/Setup!$C$36)+IF($V491=28,N($F491),0))-CY491,0),MAX($P491-SUM(DV491:EV491),0))</f>
        <v>0</v>
      </c>
      <c r="EX491" s="48" t="n">
        <f aca="false">MIN(MAX((GV490*(1+GV$5/Setup!$C$36)+IF($V491=29,N($F491),0))-CZ491,0),MAX($P491-SUM(DV491:EW491),0))</f>
        <v>0</v>
      </c>
      <c r="EY491" s="48" t="n">
        <f aca="false">MIN(MAX((GW490*(1+GW$5/Setup!$C$36)+IF($V491=30,N($F491),0))-DA491,0),MAX($P491-SUM(DV491:EX491),0))</f>
        <v>0</v>
      </c>
      <c r="EZ491" s="48" t="n">
        <f aca="false">MIN(MAX((GX490*(1+GX$5/Setup!$C$36)+IF($V491=31,N($F491),0))-DB491,0),MAX($P491-SUM(DV491:EY491),0))</f>
        <v>0</v>
      </c>
      <c r="FA491" s="48" t="n">
        <f aca="false">MIN(MAX((GY490*(1+GY$5/Setup!$C$36)+IF($V491=32,N($F491),0))-DC491,0),MAX($P491-SUM(DV491:EZ491),0))</f>
        <v>0</v>
      </c>
      <c r="FB491" s="48" t="n">
        <f aca="false">MIN(MAX((GZ490*(1+GZ$5/Setup!$C$36)+IF($V491=33,N($F491),0))-DD491,0),MAX($P491-SUM(DV491:FA491),0))</f>
        <v>0</v>
      </c>
      <c r="FC491" s="48" t="n">
        <f aca="false">MIN(MAX((HA490*(1+HA$5/Setup!$C$36)+IF($V491=34,N($F491),0))-DE491,0),MAX($P491-SUM(DV491:FB491),0))</f>
        <v>0</v>
      </c>
      <c r="FD491" s="48" t="n">
        <f aca="false">MIN(MAX((HB490*(1+HB$5/Setup!$C$36)+IF($V491=35,N($F491),0))-DF491,0),MAX($P491-SUM(DV491:FC491),0))</f>
        <v>0</v>
      </c>
      <c r="FE491" s="48" t="n">
        <f aca="false">MIN(MAX((HC490*(1+HC$5/Setup!$C$36)+IF($V491=36,N($F491),0))-DG491,0),MAX($P491-SUM(DV491:FD491),0))</f>
        <v>0</v>
      </c>
      <c r="FF491" s="48" t="n">
        <f aca="false">MIN(MAX((HD490*(1+HD$5/Setup!$C$36)+IF($V491=37,N($F491),0))-DH491,0),MAX($P491-SUM(DV491:FE491),0))</f>
        <v>0</v>
      </c>
      <c r="FG491" s="48" t="n">
        <f aca="false">MIN(MAX((HE490*(1+HE$5/Setup!$C$36)+IF($V491=38,N($F491),0))-DI491,0),MAX($P491-SUM(DV491:FF491),0))</f>
        <v>0</v>
      </c>
      <c r="FH491" s="48" t="n">
        <f aca="false">MIN(MAX((HF490*(1+HF$5/Setup!$C$36)+IF($V491=39,N($F491),0))-DJ491,0),MAX($P491-SUM(DV491:FG491),0))</f>
        <v>0</v>
      </c>
      <c r="FI491" s="48" t="n">
        <f aca="false">MIN(MAX((HG490*(1+HG$5/Setup!$C$36)+IF($V491=40,N($F491),0))-DK491,0),MAX($P491-SUM(DV491:FH491),0))</f>
        <v>0</v>
      </c>
      <c r="FJ491" s="48" t="n">
        <f aca="false">MIN(MAX((HH490*(1+HH$5/Setup!$C$36)+IF($V491=41,N($F491),0))-DL491,0),MAX($P491-SUM(DV491:FI491),0))</f>
        <v>0</v>
      </c>
      <c r="FK491" s="48" t="n">
        <f aca="false">MIN(MAX((HI490*(1+HI$5/Setup!$C$36)+IF($V491=42,N($F491),0))-DM491,0),MAX($P491-SUM(DV491:FJ491),0))</f>
        <v>0</v>
      </c>
      <c r="FL491" s="48" t="n">
        <f aca="false">MIN(MAX((HJ490*(1+HJ$5/Setup!$C$36)+IF($V491=43,N($F491),0))-DN491,0),MAX($P491-SUM(DV491:FK491),0))</f>
        <v>0</v>
      </c>
      <c r="FM491" s="48" t="n">
        <f aca="false">MIN(MAX((HK490*(1+HK$5/Setup!$C$36)+IF($V491=44,N($F491),0))-DO491,0),MAX($P491-SUM(DV491:FL491),0))</f>
        <v>0</v>
      </c>
      <c r="FN491" s="48" t="n">
        <f aca="false">MIN(MAX((HL490*(1+HL$5/Setup!$C$36)+IF($V491=45,N($F491),0))-DP491,0),MAX($P491-SUM(DV491:FM491),0))</f>
        <v>0</v>
      </c>
      <c r="FO491" s="48" t="n">
        <f aca="false">MIN(MAX((HM490*(1+HM$5/Setup!$C$36)+IF($V491=46,N($F491),0))-DQ491,0),MAX($P491-SUM(DV491:FN491),0))</f>
        <v>0</v>
      </c>
      <c r="FP491" s="48" t="n">
        <f aca="false">MIN(MAX((HN490*(1+HN$5/Setup!$C$36)+IF($V491=47,N($F491),0))-DR491,0),MAX($P491-SUM(DV491:FO491),0))</f>
        <v>0</v>
      </c>
      <c r="FQ491" s="48" t="n">
        <f aca="false">MIN(MAX((HO490*(1+HO$5/Setup!$C$36)+IF($V491=48,N($F491),0))-DS491,0),MAX($P491-SUM(DV491:FP491),0))</f>
        <v>0</v>
      </c>
      <c r="FR491" s="48" t="n">
        <f aca="false">MIN(MAX((HP490*(1+HP$5/Setup!$C$36)+IF($V491=49,N($F491),0))-DT491,0),MAX($P491-SUM(DV491:FQ491),0))</f>
        <v>0</v>
      </c>
      <c r="FS491" s="48" t="n">
        <f aca="false">MIN(MAX((HQ490*(1+HQ$5/Setup!$C$36)+IF($V491=50,N($F491),0))-DU491,0),MAX($P491-SUM(DV491:FR491),0))</f>
        <v>0</v>
      </c>
      <c r="FT491" s="48" t="n">
        <f aca="false">IF((FT490*(1+FT$5/Setup!$C$36)+IF($V491=1,N($F491),0))-BX491-DV491&lt;0.005,0,(FT490*(1+FT$5/Setup!$C$36)+IF($V491=1,N($F491),0))-BX491-DV491)</f>
        <v>0</v>
      </c>
      <c r="FU491" s="48" t="n">
        <f aca="false">IF((FU490*(1+FU$5/Setup!$C$36)+IF($V491=2,N($F491),0))-BY491-DW491&lt;0.005,0,(FU490*(1+FU$5/Setup!$C$36)+IF($V491=2,N($F491),0))-BY491-DW491)</f>
        <v>0</v>
      </c>
      <c r="FV491" s="48" t="n">
        <f aca="false">IF((FV490*(1+FV$5/Setup!$C$36)+IF($V491=3,N($F491),0))-BZ491-DX491&lt;0.005,0,(FV490*(1+FV$5/Setup!$C$36)+IF($V491=3,N($F491),0))-BZ491-DX491)</f>
        <v>0</v>
      </c>
      <c r="FW491" s="48" t="n">
        <f aca="false">IF((FW490*(1+FW$5/Setup!$C$36)+IF($V491=4,N($F491),0))-CA491-DY491&lt;0.005,0,(FW490*(1+FW$5/Setup!$C$36)+IF($V491=4,N($F491),0))-CA491-DY491)</f>
        <v>0</v>
      </c>
      <c r="FX491" s="48" t="n">
        <f aca="false">IF((FX490*(1+FX$5/Setup!$C$36)+IF($V491=5,N($F491),0))-CB491-DZ491&lt;0.005,0,(FX490*(1+FX$5/Setup!$C$36)+IF($V491=5,N($F491),0))-CB491-DZ491)</f>
        <v>0</v>
      </c>
      <c r="FY491" s="48" t="n">
        <f aca="false">IF((FY490*(1+FY$5/Setup!$C$36)+IF($V491=6,N($F491),0))-CC491-EA491&lt;0.005,0,(FY490*(1+FY$5/Setup!$C$36)+IF($V491=6,N($F491),0))-CC491-EA491)</f>
        <v>0</v>
      </c>
      <c r="FZ491" s="48" t="n">
        <f aca="false">IF((FZ490*(1+FZ$5/Setup!$C$36)+IF($V491=7,N($F491),0))-CD491-EB491&lt;0.005,0,(FZ490*(1+FZ$5/Setup!$C$36)+IF($V491=7,N($F491),0))-CD491-EB491)</f>
        <v>0</v>
      </c>
      <c r="GA491" s="48" t="n">
        <f aca="false">IF((GA490*(1+GA$5/Setup!$C$36)+IF($V491=8,N($F491),0))-CE491-EC491&lt;0.005,0,(GA490*(1+GA$5/Setup!$C$36)+IF($V491=8,N($F491),0))-CE491-EC491)</f>
        <v>0</v>
      </c>
      <c r="GB491" s="48" t="n">
        <f aca="false">IF((GB490*(1+GB$5/Setup!$C$36)+IF($V491=9,N($F491),0))-CF491-ED491&lt;0.005,0,(GB490*(1+GB$5/Setup!$C$36)+IF($V491=9,N($F491),0))-CF491-ED491)</f>
        <v>0</v>
      </c>
      <c r="GC491" s="48" t="n">
        <f aca="false">IF((GC490*(1+GC$5/Setup!$C$36)+IF($V491=10,N($F491),0))-CG491-EE491&lt;0.005,0,(GC490*(1+GC$5/Setup!$C$36)+IF($V491=10,N($F491),0))-CG491-EE491)</f>
        <v>0</v>
      </c>
      <c r="GD491" s="48" t="n">
        <f aca="false">IF((GD490*(1+GD$5/Setup!$C$36)+IF($V491=11,N($F491),0))-CH491-EF491&lt;0.005,0,(GD490*(1+GD$5/Setup!$C$36)+IF($V491=11,N($F491),0))-CH491-EF491)</f>
        <v>0</v>
      </c>
      <c r="GE491" s="48" t="n">
        <f aca="false">IF((GE490*(1+GE$5/Setup!$C$36)+IF($V491=12,N($F491),0))-CI491-EG491&lt;0.005,0,(GE490*(1+GE$5/Setup!$C$36)+IF($V491=12,N($F491),0))-CI491-EG491)</f>
        <v>0</v>
      </c>
      <c r="GF491" s="48" t="n">
        <f aca="false">IF((GF490*(1+GF$5/Setup!$C$36)+IF($V491=13,N($F491),0))-CJ491-EH491&lt;0.005,0,(GF490*(1+GF$5/Setup!$C$36)+IF($V491=13,N($F491),0))-CJ491-EH491)</f>
        <v>0</v>
      </c>
      <c r="GG491" s="48" t="n">
        <f aca="false">IF((GG490*(1+GG$5/Setup!$C$36)+IF($V491=14,N($F491),0))-CK491-EI491&lt;0.005,0,(GG490*(1+GG$5/Setup!$C$36)+IF($V491=14,N($F491),0))-CK491-EI491)</f>
        <v>0</v>
      </c>
      <c r="GH491" s="48" t="n">
        <f aca="false">IF((GH490*(1+GH$5/Setup!$C$36)+IF($V491=15,N($F491),0))-CL491-EJ491&lt;0.005,0,(GH490*(1+GH$5/Setup!$C$36)+IF($V491=15,N($F491),0))-CL491-EJ491)</f>
        <v>0</v>
      </c>
      <c r="GI491" s="48" t="n">
        <f aca="false">IF((GI490*(1+GI$5/Setup!$C$36)+IF($V491=16,N($F491),0))-CM491-EK491&lt;0.005,0,(GI490*(1+GI$5/Setup!$C$36)+IF($V491=16,N($F491),0))-CM491-EK491)</f>
        <v>0</v>
      </c>
      <c r="GJ491" s="48" t="n">
        <f aca="false">IF((GJ490*(1+GJ$5/Setup!$C$36)+IF($V491=17,N($F491),0))-CN491-EL491&lt;0.005,0,(GJ490*(1+GJ$5/Setup!$C$36)+IF($V491=17,N($F491),0))-CN491-EL491)</f>
        <v>0</v>
      </c>
      <c r="GK491" s="48" t="n">
        <f aca="false">IF((GK490*(1+GK$5/Setup!$C$36)+IF($V491=18,N($F491),0))-CO491-EM491&lt;0.005,0,(GK490*(1+GK$5/Setup!$C$36)+IF($V491=18,N($F491),0))-CO491-EM491)</f>
        <v>0</v>
      </c>
      <c r="GL491" s="48" t="n">
        <f aca="false">IF((GL490*(1+GL$5/Setup!$C$36)+IF($V491=19,N($F491),0))-CP491-EN491&lt;0.005,0,(GL490*(1+GL$5/Setup!$C$36)+IF($V491=19,N($F491),0))-CP491-EN491)</f>
        <v>0</v>
      </c>
      <c r="GM491" s="48" t="n">
        <f aca="false">IF((GM490*(1+GM$5/Setup!$C$36)+IF($V491=20,N($F491),0))-CQ491-EO491&lt;0.005,0,(GM490*(1+GM$5/Setup!$C$36)+IF($V491=20,N($F491),0))-CQ491-EO491)</f>
        <v>0</v>
      </c>
      <c r="GN491" s="48" t="n">
        <f aca="false">IF((GN490*(1+GN$5/Setup!$C$36)+IF($V491=21,N($F491),0))-CR491-EP491&lt;0.005,0,(GN490*(1+GN$5/Setup!$C$36)+IF($V491=21,N($F491),0))-CR491-EP491)</f>
        <v>0</v>
      </c>
      <c r="GO491" s="48" t="n">
        <f aca="false">IF((GO490*(1+GO$5/Setup!$C$36)+IF($V491=22,N($F491),0))-CS491-EQ491&lt;0.005,0,(GO490*(1+GO$5/Setup!$C$36)+IF($V491=22,N($F491),0))-CS491-EQ491)</f>
        <v>0</v>
      </c>
      <c r="GP491" s="48" t="n">
        <f aca="false">IF((GP490*(1+GP$5/Setup!$C$36)+IF($V491=23,N($F491),0))-CT491-ER491&lt;0.005,0,(GP490*(1+GP$5/Setup!$C$36)+IF($V491=23,N($F491),0))-CT491-ER491)</f>
        <v>0</v>
      </c>
      <c r="GQ491" s="48" t="n">
        <f aca="false">IF((GQ490*(1+GQ$5/Setup!$C$36)+IF($V491=24,N($F491),0))-CU491-ES491&lt;0.005,0,(GQ490*(1+GQ$5/Setup!$C$36)+IF($V491=24,N($F491),0))-CU491-ES491)</f>
        <v>0</v>
      </c>
      <c r="GR491" s="48" t="n">
        <f aca="false">IF((GR490*(1+GR$5/Setup!$C$36)+IF($V491=25,N($F491),0))-CV491-ET491&lt;0.005,0,(GR490*(1+GR$5/Setup!$C$36)+IF($V491=25,N($F491),0))-CV491-ET491)</f>
        <v>0</v>
      </c>
      <c r="GS491" s="48" t="n">
        <f aca="false">IF((GS490*(1+GS$5/Setup!$C$36)+IF($V491=26,N($F491),0))-CW491-EU491&lt;0.005,0,(GS490*(1+GS$5/Setup!$C$36)+IF($V491=26,N($F491),0))-CW491-EU491)</f>
        <v>0</v>
      </c>
      <c r="GT491" s="48" t="n">
        <f aca="false">IF((GT490*(1+GT$5/Setup!$C$36)+IF($V491=27,N($F491),0))-CX491-EV491&lt;0.005,0,(GT490*(1+GT$5/Setup!$C$36)+IF($V491=27,N($F491),0))-CX491-EV491)</f>
        <v>0</v>
      </c>
      <c r="GU491" s="48" t="n">
        <f aca="false">IF((GU490*(1+GU$5/Setup!$C$36)+IF($V491=28,N($F491),0))-CY491-EW491&lt;0.005,0,(GU490*(1+GU$5/Setup!$C$36)+IF($V491=28,N($F491),0))-CY491-EW491)</f>
        <v>0</v>
      </c>
      <c r="GV491" s="48" t="n">
        <f aca="false">IF((GV490*(1+GV$5/Setup!$C$36)+IF($V491=29,N($F491),0))-CZ491-EX491&lt;0.005,0,(GV490*(1+GV$5/Setup!$C$36)+IF($V491=29,N($F491),0))-CZ491-EX491)</f>
        <v>0</v>
      </c>
      <c r="GW491" s="48" t="n">
        <f aca="false">IF((GW490*(1+GW$5/Setup!$C$36)+IF($V491=30,N($F491),0))-DA491-EY491&lt;0.005,0,(GW490*(1+GW$5/Setup!$C$36)+IF($V491=30,N($F491),0))-DA491-EY491)</f>
        <v>0</v>
      </c>
      <c r="GX491" s="48" t="n">
        <f aca="false">IF((GX490*(1+GX$5/Setup!$C$36)+IF($V491=31,N($F491),0))-DB491-EZ491&lt;0.005,0,(GX490*(1+GX$5/Setup!$C$36)+IF($V491=31,N($F491),0))-DB491-EZ491)</f>
        <v>0</v>
      </c>
      <c r="GY491" s="48" t="n">
        <f aca="false">IF((GY490*(1+GY$5/Setup!$C$36)+IF($V491=32,N($F491),0))-DC491-FA491&lt;0.005,0,(GY490*(1+GY$5/Setup!$C$36)+IF($V491=32,N($F491),0))-DC491-FA491)</f>
        <v>0</v>
      </c>
      <c r="GZ491" s="48" t="n">
        <f aca="false">IF((GZ490*(1+GZ$5/Setup!$C$36)+IF($V491=33,N($F491),0))-DD491-FB491&lt;0.005,0,(GZ490*(1+GZ$5/Setup!$C$36)+IF($V491=33,N($F491),0))-DD491-FB491)</f>
        <v>0</v>
      </c>
      <c r="HA491" s="48" t="n">
        <f aca="false">IF((HA490*(1+HA$5/Setup!$C$36)+IF($V491=34,N($F491),0))-DE491-FC491&lt;0.005,0,(HA490*(1+HA$5/Setup!$C$36)+IF($V491=34,N($F491),0))-DE491-FC491)</f>
        <v>0</v>
      </c>
      <c r="HB491" s="48" t="n">
        <f aca="false">IF((HB490*(1+HB$5/Setup!$C$36)+IF($V491=35,N($F491),0))-DF491-FD491&lt;0.005,0,(HB490*(1+HB$5/Setup!$C$36)+IF($V491=35,N($F491),0))-DF491-FD491)</f>
        <v>0</v>
      </c>
      <c r="HC491" s="48" t="n">
        <f aca="false">IF((HC490*(1+HC$5/Setup!$C$36)+IF($V491=36,N($F491),0))-DG491-FE491&lt;0.005,0,(HC490*(1+HC$5/Setup!$C$36)+IF($V491=36,N($F491),0))-DG491-FE491)</f>
        <v>0</v>
      </c>
      <c r="HD491" s="48" t="n">
        <f aca="false">IF((HD490*(1+HD$5/Setup!$C$36)+IF($V491=37,N($F491),0))-DH491-FF491&lt;0.005,0,(HD490*(1+HD$5/Setup!$C$36)+IF($V491=37,N($F491),0))-DH491-FF491)</f>
        <v>0</v>
      </c>
      <c r="HE491" s="48" t="n">
        <f aca="false">IF((HE490*(1+HE$5/Setup!$C$36)+IF($V491=38,N($F491),0))-DI491-FG491&lt;0.005,0,(HE490*(1+HE$5/Setup!$C$36)+IF($V491=38,N($F491),0))-DI491-FG491)</f>
        <v>0</v>
      </c>
      <c r="HF491" s="48" t="n">
        <f aca="false">IF((HF490*(1+HF$5/Setup!$C$36)+IF($V491=39,N($F491),0))-DJ491-FH491&lt;0.005,0,(HF490*(1+HF$5/Setup!$C$36)+IF($V491=39,N($F491),0))-DJ491-FH491)</f>
        <v>0</v>
      </c>
      <c r="HG491" s="48" t="n">
        <f aca="false">IF((HG490*(1+HG$5/Setup!$C$36)+IF($V491=40,N($F491),0))-DK491-FI491&lt;0.005,0,(HG490*(1+HG$5/Setup!$C$36)+IF($V491=40,N($F491),0))-DK491-FI491)</f>
        <v>0</v>
      </c>
      <c r="HH491" s="48" t="n">
        <f aca="false">IF((HH490*(1+HH$5/Setup!$C$36)+IF($V491=41,N($F491),0))-DL491-FJ491&lt;0.005,0,(HH490*(1+HH$5/Setup!$C$36)+IF($V491=41,N($F491),0))-DL491-FJ491)</f>
        <v>0</v>
      </c>
      <c r="HI491" s="48" t="n">
        <f aca="false">IF((HI490*(1+HI$5/Setup!$C$36)+IF($V491=42,N($F491),0))-DM491-FK491&lt;0.005,0,(HI490*(1+HI$5/Setup!$C$36)+IF($V491=42,N($F491),0))-DM491-FK491)</f>
        <v>0</v>
      </c>
      <c r="HJ491" s="48" t="n">
        <f aca="false">IF((HJ490*(1+HJ$5/Setup!$C$36)+IF($V491=43,N($F491),0))-DN491-FL491&lt;0.005,0,(HJ490*(1+HJ$5/Setup!$C$36)+IF($V491=43,N($F491),0))-DN491-FL491)</f>
        <v>0</v>
      </c>
      <c r="HK491" s="48" t="n">
        <f aca="false">IF((HK490*(1+HK$5/Setup!$C$36)+IF($V491=44,N($F491),0))-DO491-FM491&lt;0.005,0,(HK490*(1+HK$5/Setup!$C$36)+IF($V491=44,N($F491),0))-DO491-FM491)</f>
        <v>0</v>
      </c>
      <c r="HL491" s="48" t="n">
        <f aca="false">IF((HL490*(1+HL$5/Setup!$C$36)+IF($V491=45,N($F491),0))-DP491-FN491&lt;0.005,0,(HL490*(1+HL$5/Setup!$C$36)+IF($V491=45,N($F491),0))-DP491-FN491)</f>
        <v>0</v>
      </c>
      <c r="HM491" s="48" t="n">
        <f aca="false">IF((HM490*(1+HM$5/Setup!$C$36)+IF($V491=46,N($F491),0))-DQ491-FO491&lt;0.005,0,(HM490*(1+HM$5/Setup!$C$36)+IF($V491=46,N($F491),0))-DQ491-FO491)</f>
        <v>0</v>
      </c>
      <c r="HN491" s="48" t="n">
        <f aca="false">IF((HN490*(1+HN$5/Setup!$C$36)+IF($V491=47,N($F491),0))-DR491-FP491&lt;0.005,0,(HN490*(1+HN$5/Setup!$C$36)+IF($V491=47,N($F491),0))-DR491-FP491)</f>
        <v>0</v>
      </c>
      <c r="HO491" s="48" t="n">
        <f aca="false">IF((HO490*(1+HO$5/Setup!$C$36)+IF($V491=48,N($F491),0))-DS491-FQ491&lt;0.005,0,(HO490*(1+HO$5/Setup!$C$36)+IF($V491=48,N($F491),0))-DS491-FQ491)</f>
        <v>0</v>
      </c>
      <c r="HP491" s="48" t="n">
        <f aca="false">IF((HP490*(1+HP$5/Setup!$C$36)+IF($V491=49,N($F491),0))-DT491-FR491&lt;0.005,0,(HP490*(1+HP$5/Setup!$C$36)+IF($V491=49,N($F491),0))-DT491-FR491)</f>
        <v>0</v>
      </c>
      <c r="HQ491" s="48" t="n">
        <f aca="false">IF((HQ490*(1+HQ$5/Setup!$C$36)+IF($V491=50,N($F491),0))-DU491-FS491&lt;0.005,0,(HQ490*(1+HQ$5/Setup!$C$36)+IF($V491=50,N($F491),0))-DU491-FS491)</f>
        <v>0</v>
      </c>
    </row>
    <row r="492" customFormat="false" ht="15" hidden="false" customHeight="false" outlineLevel="0" collapsed="false">
      <c r="A492" s="44" t="n">
        <v>484</v>
      </c>
      <c r="B492" s="45" t="n">
        <f aca="false">IF(Setup!$C$7="Every month",EDATE(Setup!$C$8,($A492-1)),IF(Setup!$C$7="Twice a month",DATE(YEAR(Setup!$C$8),MONTH(Setup!$C$8)+INT((($A492-1)+Setup!$C$41)/2),MIN(IF(MOD(($A492-1)+Setup!$C$41,2)=0,Setup!$C$39,Setup!$C$40),DAY(EOMONTH(DATE(YEAR(Setup!$C$8),MONTH(Setup!$C$8)+INT((($A492-1)+Setup!$C$41)/2),1),0)))),Setup!$C$8+($A492-1)*IF(Setup!$C$7="Every week",7,14)))</f>
        <v>53087</v>
      </c>
      <c r="C492" s="45" t="n">
        <f aca="false">IF(Setup!$C$7="Every month",EDATE(Setup!$C$8,$A492),IF(Setup!$C$7="Twice a month",DATE(YEAR(Setup!$C$8),MONTH(Setup!$C$8)+INT(($A492+Setup!$C$41)/2),MIN(IF(MOD($A492+Setup!$C$41,2)=0,Setup!$C$39,Setup!$C$40),DAY(EOMONTH(DATE(YEAR(Setup!$C$8),MONTH(Setup!$C$8)+INT(($A492+Setup!$C$41)/2),1),0)))),Setup!$C$8+$A492*IF(Setup!$C$7="Every week",7,14)))</f>
        <v>53101</v>
      </c>
      <c r="D492" s="46"/>
      <c r="E492" s="47"/>
      <c r="F492" s="47"/>
      <c r="G492" s="47"/>
      <c r="H492" s="47"/>
      <c r="I492" s="48" t="n">
        <f aca="false">N(Setup!$C$11)+N(E492)</f>
        <v>100</v>
      </c>
      <c r="J492" s="48" t="n">
        <f aca="false">MIN(Setup!$C$37,MAX(I492,0))</f>
        <v>9.23076923076923</v>
      </c>
      <c r="K492" s="48" t="n">
        <f aca="false">MIN(MAX(N(Setup!$C$14)-L491,0),MAX(I492-J492,0))</f>
        <v>0</v>
      </c>
      <c r="L492" s="48" t="n">
        <f aca="false">L491+K492-N(G492)</f>
        <v>500</v>
      </c>
      <c r="M492" s="48" t="n">
        <f aca="false">M491+J492-N(H492)</f>
        <v>4467.69230769229</v>
      </c>
      <c r="N492" s="48" t="n">
        <f aca="false">SUM(BX492:DU492)</f>
        <v>0</v>
      </c>
      <c r="O492" s="48" t="n">
        <f aca="false">SUM(Z492:BW492)-N492</f>
        <v>25</v>
      </c>
      <c r="P492" s="48" t="n">
        <f aca="false">MAX(I492-J492-K492,0)+O492</f>
        <v>115.769230769231</v>
      </c>
      <c r="Q492" s="48" t="n">
        <f aca="false">SUM(DV492:FS492)</f>
        <v>0</v>
      </c>
      <c r="R492" s="49" t="n">
        <f aca="false">N492+J492+K492+Q492</f>
        <v>9.23076923076923</v>
      </c>
      <c r="S492" s="48" t="n">
        <f aca="false">T492-T491-N(F492)+N492+Q492</f>
        <v>0</v>
      </c>
      <c r="T492" s="49" t="n">
        <f aca="false">SUM(FT492:HQ492)</f>
        <v>0</v>
      </c>
      <c r="U492" s="44" t="str">
        <f aca="false">IF(T491&lt;0.005,"",INDEX(Helpers!$C$2:$C$51,IF(_xlfn.MINIFS($DV$6:$FS$6,DV492:FS492,"&gt;0.005")=0,V492,_xlfn.MINIFS($DV$6:$FS$6,DV492:FS492,"&gt;0.005"))))</f>
        <v/>
      </c>
      <c r="V492" s="44" t="n">
        <f aca="false">IF(_xlfn.MINIFS($FT$6:$HQ$6,FT491:HQ491,"&gt;0.005")=0,1,_xlfn.MINIFS($FT$6:$HQ$6,FT491:HQ491,"&gt;0.005"))</f>
        <v>1</v>
      </c>
      <c r="W492" s="44" t="n">
        <f aca="false">IF(AND(D492&lt;&gt;"Paid",T491&gt;0.005),1,0)</f>
        <v>0</v>
      </c>
      <c r="X492" s="48" t="n">
        <f aca="false">SUMPRODUCT(((Helpers!$G$2:$G$51*(1+(Helpers!$D$2:$D$51+0.000000001)/12)^(($B492-Setup!$C$8)/(365.25/12))-Helpers!$E$2:$E$51*((1+(Helpers!$D$2:$D$51+0.000000001)/12)^(($B492-Setup!$C$8)/(365.25/12))-1)/((Helpers!$D$2:$D$51+0.000000001)/12))&gt;0)*(Helpers!$G$2:$G$51*(1+(Helpers!$D$2:$D$51+0.000000001)/12)^(($B492-Setup!$C$8)/(365.25/12))-Helpers!$E$2:$E$51*((1+(Helpers!$D$2:$D$51+0.000000001)/12)^(($B492-Setup!$C$8)/(365.25/12))-1)/((Helpers!$D$2:$D$51+0.000000001)/12)))</f>
        <v>0</v>
      </c>
      <c r="Y492" s="48"/>
      <c r="Z492" s="48" t="n">
        <f aca="false">IF(OR(N(Z$5)=0,Z$6=""),0,Z$5*((DATE(YEAR($B492),MONTH($B492),MIN(Z$6,DAY(EOMONTH($B492,0))))&gt;=$B492)*(DATE(YEAR($B492),MONTH($B492),MIN(Z$6,DAY(EOMONTH($B492,0))))&lt;$C492)+(DATE(YEAR($B492),MONTH($B492)+1,MIN(Z$6,DAY(EOMONTH($B492,1))))&gt;=$B492)*(DATE(YEAR($B492),MONTH($B492)+1,MIN(Z$6,DAY(EOMONTH($B492,1))))&lt;$C492)))</f>
        <v>25</v>
      </c>
      <c r="AA492" s="48" t="n">
        <f aca="false">IF(OR(N(AA$5)=0,AA$6=""),0,AA$5*((DATE(YEAR($B492),MONTH($B492),MIN(AA$6,DAY(EOMONTH($B492,0))))&gt;=$B492)*(DATE(YEAR($B492),MONTH($B492),MIN(AA$6,DAY(EOMONTH($B492,0))))&lt;$C492)+(DATE(YEAR($B492),MONTH($B492)+1,MIN(AA$6,DAY(EOMONTH($B492,1))))&gt;=$B492)*(DATE(YEAR($B492),MONTH($B492)+1,MIN(AA$6,DAY(EOMONTH($B492,1))))&lt;$C492)))</f>
        <v>0</v>
      </c>
      <c r="AB492" s="48" t="n">
        <f aca="false">IF(OR(N(AB$5)=0,AB$6=""),0,AB$5*((DATE(YEAR($B492),MONTH($B492),MIN(AB$6,DAY(EOMONTH($B492,0))))&gt;=$B492)*(DATE(YEAR($B492),MONTH($B492),MIN(AB$6,DAY(EOMONTH($B492,0))))&lt;$C492)+(DATE(YEAR($B492),MONTH($B492)+1,MIN(AB$6,DAY(EOMONTH($B492,1))))&gt;=$B492)*(DATE(YEAR($B492),MONTH($B492)+1,MIN(AB$6,DAY(EOMONTH($B492,1))))&lt;$C492)))</f>
        <v>0</v>
      </c>
      <c r="AC492" s="48" t="n">
        <f aca="false">IF(OR(N(AC$5)=0,AC$6=""),0,AC$5*((DATE(YEAR($B492),MONTH($B492),MIN(AC$6,DAY(EOMONTH($B492,0))))&gt;=$B492)*(DATE(YEAR($B492),MONTH($B492),MIN(AC$6,DAY(EOMONTH($B492,0))))&lt;$C492)+(DATE(YEAR($B492),MONTH($B492)+1,MIN(AC$6,DAY(EOMONTH($B492,1))))&gt;=$B492)*(DATE(YEAR($B492),MONTH($B492)+1,MIN(AC$6,DAY(EOMONTH($B492,1))))&lt;$C492)))</f>
        <v>0</v>
      </c>
      <c r="AD492" s="48" t="n">
        <f aca="false">IF(OR(N(AD$5)=0,AD$6=""),0,AD$5*((DATE(YEAR($B492),MONTH($B492),MIN(AD$6,DAY(EOMONTH($B492,0))))&gt;=$B492)*(DATE(YEAR($B492),MONTH($B492),MIN(AD$6,DAY(EOMONTH($B492,0))))&lt;$C492)+(DATE(YEAR($B492),MONTH($B492)+1,MIN(AD$6,DAY(EOMONTH($B492,1))))&gt;=$B492)*(DATE(YEAR($B492),MONTH($B492)+1,MIN(AD$6,DAY(EOMONTH($B492,1))))&lt;$C492)))</f>
        <v>0</v>
      </c>
      <c r="AE492" s="48" t="n">
        <f aca="false">IF(OR(N(AE$5)=0,AE$6=""),0,AE$5*((DATE(YEAR($B492),MONTH($B492),MIN(AE$6,DAY(EOMONTH($B492,0))))&gt;=$B492)*(DATE(YEAR($B492),MONTH($B492),MIN(AE$6,DAY(EOMONTH($B492,0))))&lt;$C492)+(DATE(YEAR($B492),MONTH($B492)+1,MIN(AE$6,DAY(EOMONTH($B492,1))))&gt;=$B492)*(DATE(YEAR($B492),MONTH($B492)+1,MIN(AE$6,DAY(EOMONTH($B492,1))))&lt;$C492)))</f>
        <v>0</v>
      </c>
      <c r="AF492" s="48" t="n">
        <f aca="false">IF(OR(N(AF$5)=0,AF$6=""),0,AF$5*((DATE(YEAR($B492),MONTH($B492),MIN(AF$6,DAY(EOMONTH($B492,0))))&gt;=$B492)*(DATE(YEAR($B492),MONTH($B492),MIN(AF$6,DAY(EOMONTH($B492,0))))&lt;$C492)+(DATE(YEAR($B492),MONTH($B492)+1,MIN(AF$6,DAY(EOMONTH($B492,1))))&gt;=$B492)*(DATE(YEAR($B492),MONTH($B492)+1,MIN(AF$6,DAY(EOMONTH($B492,1))))&lt;$C492)))</f>
        <v>0</v>
      </c>
      <c r="AG492" s="48" t="n">
        <f aca="false">IF(OR(N(AG$5)=0,AG$6=""),0,AG$5*((DATE(YEAR($B492),MONTH($B492),MIN(AG$6,DAY(EOMONTH($B492,0))))&gt;=$B492)*(DATE(YEAR($B492),MONTH($B492),MIN(AG$6,DAY(EOMONTH($B492,0))))&lt;$C492)+(DATE(YEAR($B492),MONTH($B492)+1,MIN(AG$6,DAY(EOMONTH($B492,1))))&gt;=$B492)*(DATE(YEAR($B492),MONTH($B492)+1,MIN(AG$6,DAY(EOMONTH($B492,1))))&lt;$C492)))</f>
        <v>0</v>
      </c>
      <c r="AH492" s="48" t="n">
        <f aca="false">IF(OR(N(AH$5)=0,AH$6=""),0,AH$5*((DATE(YEAR($B492),MONTH($B492),MIN(AH$6,DAY(EOMONTH($B492,0))))&gt;=$B492)*(DATE(YEAR($B492),MONTH($B492),MIN(AH$6,DAY(EOMONTH($B492,0))))&lt;$C492)+(DATE(YEAR($B492),MONTH($B492)+1,MIN(AH$6,DAY(EOMONTH($B492,1))))&gt;=$B492)*(DATE(YEAR($B492),MONTH($B492)+1,MIN(AH$6,DAY(EOMONTH($B492,1))))&lt;$C492)))</f>
        <v>0</v>
      </c>
      <c r="AI492" s="48" t="n">
        <f aca="false">IF(OR(N(AI$5)=0,AI$6=""),0,AI$5*((DATE(YEAR($B492),MONTH($B492),MIN(AI$6,DAY(EOMONTH($B492,0))))&gt;=$B492)*(DATE(YEAR($B492),MONTH($B492),MIN(AI$6,DAY(EOMONTH($B492,0))))&lt;$C492)+(DATE(YEAR($B492),MONTH($B492)+1,MIN(AI$6,DAY(EOMONTH($B492,1))))&gt;=$B492)*(DATE(YEAR($B492),MONTH($B492)+1,MIN(AI$6,DAY(EOMONTH($B492,1))))&lt;$C492)))</f>
        <v>0</v>
      </c>
      <c r="AJ492" s="48" t="n">
        <f aca="false">IF(OR(N(AJ$5)=0,AJ$6=""),0,AJ$5*((DATE(YEAR($B492),MONTH($B492),MIN(AJ$6,DAY(EOMONTH($B492,0))))&gt;=$B492)*(DATE(YEAR($B492),MONTH($B492),MIN(AJ$6,DAY(EOMONTH($B492,0))))&lt;$C492)+(DATE(YEAR($B492),MONTH($B492)+1,MIN(AJ$6,DAY(EOMONTH($B492,1))))&gt;=$B492)*(DATE(YEAR($B492),MONTH($B492)+1,MIN(AJ$6,DAY(EOMONTH($B492,1))))&lt;$C492)))</f>
        <v>0</v>
      </c>
      <c r="AK492" s="48" t="n">
        <f aca="false">IF(OR(N(AK$5)=0,AK$6=""),0,AK$5*((DATE(YEAR($B492),MONTH($B492),MIN(AK$6,DAY(EOMONTH($B492,0))))&gt;=$B492)*(DATE(YEAR($B492),MONTH($B492),MIN(AK$6,DAY(EOMONTH($B492,0))))&lt;$C492)+(DATE(YEAR($B492),MONTH($B492)+1,MIN(AK$6,DAY(EOMONTH($B492,1))))&gt;=$B492)*(DATE(YEAR($B492),MONTH($B492)+1,MIN(AK$6,DAY(EOMONTH($B492,1))))&lt;$C492)))</f>
        <v>0</v>
      </c>
      <c r="AL492" s="48" t="n">
        <f aca="false">IF(OR(N(AL$5)=0,AL$6=""),0,AL$5*((DATE(YEAR($B492),MONTH($B492),MIN(AL$6,DAY(EOMONTH($B492,0))))&gt;=$B492)*(DATE(YEAR($B492),MONTH($B492),MIN(AL$6,DAY(EOMONTH($B492,0))))&lt;$C492)+(DATE(YEAR($B492),MONTH($B492)+1,MIN(AL$6,DAY(EOMONTH($B492,1))))&gt;=$B492)*(DATE(YEAR($B492),MONTH($B492)+1,MIN(AL$6,DAY(EOMONTH($B492,1))))&lt;$C492)))</f>
        <v>0</v>
      </c>
      <c r="AM492" s="48" t="n">
        <f aca="false">IF(OR(N(AM$5)=0,AM$6=""),0,AM$5*((DATE(YEAR($B492),MONTH($B492),MIN(AM$6,DAY(EOMONTH($B492,0))))&gt;=$B492)*(DATE(YEAR($B492),MONTH($B492),MIN(AM$6,DAY(EOMONTH($B492,0))))&lt;$C492)+(DATE(YEAR($B492),MONTH($B492)+1,MIN(AM$6,DAY(EOMONTH($B492,1))))&gt;=$B492)*(DATE(YEAR($B492),MONTH($B492)+1,MIN(AM$6,DAY(EOMONTH($B492,1))))&lt;$C492)))</f>
        <v>0</v>
      </c>
      <c r="AN492" s="48" t="n">
        <f aca="false">IF(OR(N(AN$5)=0,AN$6=""),0,AN$5*((DATE(YEAR($B492),MONTH($B492),MIN(AN$6,DAY(EOMONTH($B492,0))))&gt;=$B492)*(DATE(YEAR($B492),MONTH($B492),MIN(AN$6,DAY(EOMONTH($B492,0))))&lt;$C492)+(DATE(YEAR($B492),MONTH($B492)+1,MIN(AN$6,DAY(EOMONTH($B492,1))))&gt;=$B492)*(DATE(YEAR($B492),MONTH($B492)+1,MIN(AN$6,DAY(EOMONTH($B492,1))))&lt;$C492)))</f>
        <v>0</v>
      </c>
      <c r="AO492" s="48" t="n">
        <f aca="false">IF(OR(N(AO$5)=0,AO$6=""),0,AO$5*((DATE(YEAR($B492),MONTH($B492),MIN(AO$6,DAY(EOMONTH($B492,0))))&gt;=$B492)*(DATE(YEAR($B492),MONTH($B492),MIN(AO$6,DAY(EOMONTH($B492,0))))&lt;$C492)+(DATE(YEAR($B492),MONTH($B492)+1,MIN(AO$6,DAY(EOMONTH($B492,1))))&gt;=$B492)*(DATE(YEAR($B492),MONTH($B492)+1,MIN(AO$6,DAY(EOMONTH($B492,1))))&lt;$C492)))</f>
        <v>0</v>
      </c>
      <c r="AP492" s="48" t="n">
        <f aca="false">IF(OR(N(AP$5)=0,AP$6=""),0,AP$5*((DATE(YEAR($B492),MONTH($B492),MIN(AP$6,DAY(EOMONTH($B492,0))))&gt;=$B492)*(DATE(YEAR($B492),MONTH($B492),MIN(AP$6,DAY(EOMONTH($B492,0))))&lt;$C492)+(DATE(YEAR($B492),MONTH($B492)+1,MIN(AP$6,DAY(EOMONTH($B492,1))))&gt;=$B492)*(DATE(YEAR($B492),MONTH($B492)+1,MIN(AP$6,DAY(EOMONTH($B492,1))))&lt;$C492)))</f>
        <v>0</v>
      </c>
      <c r="AQ492" s="48" t="n">
        <f aca="false">IF(OR(N(AQ$5)=0,AQ$6=""),0,AQ$5*((DATE(YEAR($B492),MONTH($B492),MIN(AQ$6,DAY(EOMONTH($B492,0))))&gt;=$B492)*(DATE(YEAR($B492),MONTH($B492),MIN(AQ$6,DAY(EOMONTH($B492,0))))&lt;$C492)+(DATE(YEAR($B492),MONTH($B492)+1,MIN(AQ$6,DAY(EOMONTH($B492,1))))&gt;=$B492)*(DATE(YEAR($B492),MONTH($B492)+1,MIN(AQ$6,DAY(EOMONTH($B492,1))))&lt;$C492)))</f>
        <v>0</v>
      </c>
      <c r="AR492" s="48" t="n">
        <f aca="false">IF(OR(N(AR$5)=0,AR$6=""),0,AR$5*((DATE(YEAR($B492),MONTH($B492),MIN(AR$6,DAY(EOMONTH($B492,0))))&gt;=$B492)*(DATE(YEAR($B492),MONTH($B492),MIN(AR$6,DAY(EOMONTH($B492,0))))&lt;$C492)+(DATE(YEAR($B492),MONTH($B492)+1,MIN(AR$6,DAY(EOMONTH($B492,1))))&gt;=$B492)*(DATE(YEAR($B492),MONTH($B492)+1,MIN(AR$6,DAY(EOMONTH($B492,1))))&lt;$C492)))</f>
        <v>0</v>
      </c>
      <c r="AS492" s="48" t="n">
        <f aca="false">IF(OR(N(AS$5)=0,AS$6=""),0,AS$5*((DATE(YEAR($B492),MONTH($B492),MIN(AS$6,DAY(EOMONTH($B492,0))))&gt;=$B492)*(DATE(YEAR($B492),MONTH($B492),MIN(AS$6,DAY(EOMONTH($B492,0))))&lt;$C492)+(DATE(YEAR($B492),MONTH($B492)+1,MIN(AS$6,DAY(EOMONTH($B492,1))))&gt;=$B492)*(DATE(YEAR($B492),MONTH($B492)+1,MIN(AS$6,DAY(EOMONTH($B492,1))))&lt;$C492)))</f>
        <v>0</v>
      </c>
      <c r="AT492" s="48" t="n">
        <f aca="false">IF(OR(N(AT$5)=0,AT$6=""),0,AT$5*((DATE(YEAR($B492),MONTH($B492),MIN(AT$6,DAY(EOMONTH($B492,0))))&gt;=$B492)*(DATE(YEAR($B492),MONTH($B492),MIN(AT$6,DAY(EOMONTH($B492,0))))&lt;$C492)+(DATE(YEAR($B492),MONTH($B492)+1,MIN(AT$6,DAY(EOMONTH($B492,1))))&gt;=$B492)*(DATE(YEAR($B492),MONTH($B492)+1,MIN(AT$6,DAY(EOMONTH($B492,1))))&lt;$C492)))</f>
        <v>0</v>
      </c>
      <c r="AU492" s="48" t="n">
        <f aca="false">IF(OR(N(AU$5)=0,AU$6=""),0,AU$5*((DATE(YEAR($B492),MONTH($B492),MIN(AU$6,DAY(EOMONTH($B492,0))))&gt;=$B492)*(DATE(YEAR($B492),MONTH($B492),MIN(AU$6,DAY(EOMONTH($B492,0))))&lt;$C492)+(DATE(YEAR($B492),MONTH($B492)+1,MIN(AU$6,DAY(EOMONTH($B492,1))))&gt;=$B492)*(DATE(YEAR($B492),MONTH($B492)+1,MIN(AU$6,DAY(EOMONTH($B492,1))))&lt;$C492)))</f>
        <v>0</v>
      </c>
      <c r="AV492" s="48" t="n">
        <f aca="false">IF(OR(N(AV$5)=0,AV$6=""),0,AV$5*((DATE(YEAR($B492),MONTH($B492),MIN(AV$6,DAY(EOMONTH($B492,0))))&gt;=$B492)*(DATE(YEAR($B492),MONTH($B492),MIN(AV$6,DAY(EOMONTH($B492,0))))&lt;$C492)+(DATE(YEAR($B492),MONTH($B492)+1,MIN(AV$6,DAY(EOMONTH($B492,1))))&gt;=$B492)*(DATE(YEAR($B492),MONTH($B492)+1,MIN(AV$6,DAY(EOMONTH($B492,1))))&lt;$C492)))</f>
        <v>0</v>
      </c>
      <c r="AW492" s="48" t="n">
        <f aca="false">IF(OR(N(AW$5)=0,AW$6=""),0,AW$5*((DATE(YEAR($B492),MONTH($B492),MIN(AW$6,DAY(EOMONTH($B492,0))))&gt;=$B492)*(DATE(YEAR($B492),MONTH($B492),MIN(AW$6,DAY(EOMONTH($B492,0))))&lt;$C492)+(DATE(YEAR($B492),MONTH($B492)+1,MIN(AW$6,DAY(EOMONTH($B492,1))))&gt;=$B492)*(DATE(YEAR($B492),MONTH($B492)+1,MIN(AW$6,DAY(EOMONTH($B492,1))))&lt;$C492)))</f>
        <v>0</v>
      </c>
      <c r="AX492" s="48" t="n">
        <f aca="false">IF(OR(N(AX$5)=0,AX$6=""),0,AX$5*((DATE(YEAR($B492),MONTH($B492),MIN(AX$6,DAY(EOMONTH($B492,0))))&gt;=$B492)*(DATE(YEAR($B492),MONTH($B492),MIN(AX$6,DAY(EOMONTH($B492,0))))&lt;$C492)+(DATE(YEAR($B492),MONTH($B492)+1,MIN(AX$6,DAY(EOMONTH($B492,1))))&gt;=$B492)*(DATE(YEAR($B492),MONTH($B492)+1,MIN(AX$6,DAY(EOMONTH($B492,1))))&lt;$C492)))</f>
        <v>0</v>
      </c>
      <c r="AY492" s="48" t="n">
        <f aca="false">IF(OR(N(AY$5)=0,AY$6=""),0,AY$5*((DATE(YEAR($B492),MONTH($B492),MIN(AY$6,DAY(EOMONTH($B492,0))))&gt;=$B492)*(DATE(YEAR($B492),MONTH($B492),MIN(AY$6,DAY(EOMONTH($B492,0))))&lt;$C492)+(DATE(YEAR($B492),MONTH($B492)+1,MIN(AY$6,DAY(EOMONTH($B492,1))))&gt;=$B492)*(DATE(YEAR($B492),MONTH($B492)+1,MIN(AY$6,DAY(EOMONTH($B492,1))))&lt;$C492)))</f>
        <v>0</v>
      </c>
      <c r="AZ492" s="48" t="n">
        <f aca="false">IF(OR(N(AZ$5)=0,AZ$6=""),0,AZ$5*((DATE(YEAR($B492),MONTH($B492),MIN(AZ$6,DAY(EOMONTH($B492,0))))&gt;=$B492)*(DATE(YEAR($B492),MONTH($B492),MIN(AZ$6,DAY(EOMONTH($B492,0))))&lt;$C492)+(DATE(YEAR($B492),MONTH($B492)+1,MIN(AZ$6,DAY(EOMONTH($B492,1))))&gt;=$B492)*(DATE(YEAR($B492),MONTH($B492)+1,MIN(AZ$6,DAY(EOMONTH($B492,1))))&lt;$C492)))</f>
        <v>0</v>
      </c>
      <c r="BA492" s="48" t="n">
        <f aca="false">IF(OR(N(BA$5)=0,BA$6=""),0,BA$5*((DATE(YEAR($B492),MONTH($B492),MIN(BA$6,DAY(EOMONTH($B492,0))))&gt;=$B492)*(DATE(YEAR($B492),MONTH($B492),MIN(BA$6,DAY(EOMONTH($B492,0))))&lt;$C492)+(DATE(YEAR($B492),MONTH($B492)+1,MIN(BA$6,DAY(EOMONTH($B492,1))))&gt;=$B492)*(DATE(YEAR($B492),MONTH($B492)+1,MIN(BA$6,DAY(EOMONTH($B492,1))))&lt;$C492)))</f>
        <v>0</v>
      </c>
      <c r="BB492" s="48" t="n">
        <f aca="false">IF(OR(N(BB$5)=0,BB$6=""),0,BB$5*((DATE(YEAR($B492),MONTH($B492),MIN(BB$6,DAY(EOMONTH($B492,0))))&gt;=$B492)*(DATE(YEAR($B492),MONTH($B492),MIN(BB$6,DAY(EOMONTH($B492,0))))&lt;$C492)+(DATE(YEAR($B492),MONTH($B492)+1,MIN(BB$6,DAY(EOMONTH($B492,1))))&gt;=$B492)*(DATE(YEAR($B492),MONTH($B492)+1,MIN(BB$6,DAY(EOMONTH($B492,1))))&lt;$C492)))</f>
        <v>0</v>
      </c>
      <c r="BC492" s="48" t="n">
        <f aca="false">IF(OR(N(BC$5)=0,BC$6=""),0,BC$5*((DATE(YEAR($B492),MONTH($B492),MIN(BC$6,DAY(EOMONTH($B492,0))))&gt;=$B492)*(DATE(YEAR($B492),MONTH($B492),MIN(BC$6,DAY(EOMONTH($B492,0))))&lt;$C492)+(DATE(YEAR($B492),MONTH($B492)+1,MIN(BC$6,DAY(EOMONTH($B492,1))))&gt;=$B492)*(DATE(YEAR($B492),MONTH($B492)+1,MIN(BC$6,DAY(EOMONTH($B492,1))))&lt;$C492)))</f>
        <v>0</v>
      </c>
      <c r="BD492" s="48" t="n">
        <f aca="false">IF(OR(N(BD$5)=0,BD$6=""),0,BD$5*((DATE(YEAR($B492),MONTH($B492),MIN(BD$6,DAY(EOMONTH($B492,0))))&gt;=$B492)*(DATE(YEAR($B492),MONTH($B492),MIN(BD$6,DAY(EOMONTH($B492,0))))&lt;$C492)+(DATE(YEAR($B492),MONTH($B492)+1,MIN(BD$6,DAY(EOMONTH($B492,1))))&gt;=$B492)*(DATE(YEAR($B492),MONTH($B492)+1,MIN(BD$6,DAY(EOMONTH($B492,1))))&lt;$C492)))</f>
        <v>0</v>
      </c>
      <c r="BE492" s="48" t="n">
        <f aca="false">IF(OR(N(BE$5)=0,BE$6=""),0,BE$5*((DATE(YEAR($B492),MONTH($B492),MIN(BE$6,DAY(EOMONTH($B492,0))))&gt;=$B492)*(DATE(YEAR($B492),MONTH($B492),MIN(BE$6,DAY(EOMONTH($B492,0))))&lt;$C492)+(DATE(YEAR($B492),MONTH($B492)+1,MIN(BE$6,DAY(EOMONTH($B492,1))))&gt;=$B492)*(DATE(YEAR($B492),MONTH($B492)+1,MIN(BE$6,DAY(EOMONTH($B492,1))))&lt;$C492)))</f>
        <v>0</v>
      </c>
      <c r="BF492" s="48" t="n">
        <f aca="false">IF(OR(N(BF$5)=0,BF$6=""),0,BF$5*((DATE(YEAR($B492),MONTH($B492),MIN(BF$6,DAY(EOMONTH($B492,0))))&gt;=$B492)*(DATE(YEAR($B492),MONTH($B492),MIN(BF$6,DAY(EOMONTH($B492,0))))&lt;$C492)+(DATE(YEAR($B492),MONTH($B492)+1,MIN(BF$6,DAY(EOMONTH($B492,1))))&gt;=$B492)*(DATE(YEAR($B492),MONTH($B492)+1,MIN(BF$6,DAY(EOMONTH($B492,1))))&lt;$C492)))</f>
        <v>0</v>
      </c>
      <c r="BG492" s="48" t="n">
        <f aca="false">IF(OR(N(BG$5)=0,BG$6=""),0,BG$5*((DATE(YEAR($B492),MONTH($B492),MIN(BG$6,DAY(EOMONTH($B492,0))))&gt;=$B492)*(DATE(YEAR($B492),MONTH($B492),MIN(BG$6,DAY(EOMONTH($B492,0))))&lt;$C492)+(DATE(YEAR($B492),MONTH($B492)+1,MIN(BG$6,DAY(EOMONTH($B492,1))))&gt;=$B492)*(DATE(YEAR($B492),MONTH($B492)+1,MIN(BG$6,DAY(EOMONTH($B492,1))))&lt;$C492)))</f>
        <v>0</v>
      </c>
      <c r="BH492" s="48" t="n">
        <f aca="false">IF(OR(N(BH$5)=0,BH$6=""),0,BH$5*((DATE(YEAR($B492),MONTH($B492),MIN(BH$6,DAY(EOMONTH($B492,0))))&gt;=$B492)*(DATE(YEAR($B492),MONTH($B492),MIN(BH$6,DAY(EOMONTH($B492,0))))&lt;$C492)+(DATE(YEAR($B492),MONTH($B492)+1,MIN(BH$6,DAY(EOMONTH($B492,1))))&gt;=$B492)*(DATE(YEAR($B492),MONTH($B492)+1,MIN(BH$6,DAY(EOMONTH($B492,1))))&lt;$C492)))</f>
        <v>0</v>
      </c>
      <c r="BI492" s="48" t="n">
        <f aca="false">IF(OR(N(BI$5)=0,BI$6=""),0,BI$5*((DATE(YEAR($B492),MONTH($B492),MIN(BI$6,DAY(EOMONTH($B492,0))))&gt;=$B492)*(DATE(YEAR($B492),MONTH($B492),MIN(BI$6,DAY(EOMONTH($B492,0))))&lt;$C492)+(DATE(YEAR($B492),MONTH($B492)+1,MIN(BI$6,DAY(EOMONTH($B492,1))))&gt;=$B492)*(DATE(YEAR($B492),MONTH($B492)+1,MIN(BI$6,DAY(EOMONTH($B492,1))))&lt;$C492)))</f>
        <v>0</v>
      </c>
      <c r="BJ492" s="48" t="n">
        <f aca="false">IF(OR(N(BJ$5)=0,BJ$6=""),0,BJ$5*((DATE(YEAR($B492),MONTH($B492),MIN(BJ$6,DAY(EOMONTH($B492,0))))&gt;=$B492)*(DATE(YEAR($B492),MONTH($B492),MIN(BJ$6,DAY(EOMONTH($B492,0))))&lt;$C492)+(DATE(YEAR($B492),MONTH($B492)+1,MIN(BJ$6,DAY(EOMONTH($B492,1))))&gt;=$B492)*(DATE(YEAR($B492),MONTH($B492)+1,MIN(BJ$6,DAY(EOMONTH($B492,1))))&lt;$C492)))</f>
        <v>0</v>
      </c>
      <c r="BK492" s="48" t="n">
        <f aca="false">IF(OR(N(BK$5)=0,BK$6=""),0,BK$5*((DATE(YEAR($B492),MONTH($B492),MIN(BK$6,DAY(EOMONTH($B492,0))))&gt;=$B492)*(DATE(YEAR($B492),MONTH($B492),MIN(BK$6,DAY(EOMONTH($B492,0))))&lt;$C492)+(DATE(YEAR($B492),MONTH($B492)+1,MIN(BK$6,DAY(EOMONTH($B492,1))))&gt;=$B492)*(DATE(YEAR($B492),MONTH($B492)+1,MIN(BK$6,DAY(EOMONTH($B492,1))))&lt;$C492)))</f>
        <v>0</v>
      </c>
      <c r="BL492" s="48" t="n">
        <f aca="false">IF(OR(N(BL$5)=0,BL$6=""),0,BL$5*((DATE(YEAR($B492),MONTH($B492),MIN(BL$6,DAY(EOMONTH($B492,0))))&gt;=$B492)*(DATE(YEAR($B492),MONTH($B492),MIN(BL$6,DAY(EOMONTH($B492,0))))&lt;$C492)+(DATE(YEAR($B492),MONTH($B492)+1,MIN(BL$6,DAY(EOMONTH($B492,1))))&gt;=$B492)*(DATE(YEAR($B492),MONTH($B492)+1,MIN(BL$6,DAY(EOMONTH($B492,1))))&lt;$C492)))</f>
        <v>0</v>
      </c>
      <c r="BM492" s="48" t="n">
        <f aca="false">IF(OR(N(BM$5)=0,BM$6=""),0,BM$5*((DATE(YEAR($B492),MONTH($B492),MIN(BM$6,DAY(EOMONTH($B492,0))))&gt;=$B492)*(DATE(YEAR($B492),MONTH($B492),MIN(BM$6,DAY(EOMONTH($B492,0))))&lt;$C492)+(DATE(YEAR($B492),MONTH($B492)+1,MIN(BM$6,DAY(EOMONTH($B492,1))))&gt;=$B492)*(DATE(YEAR($B492),MONTH($B492)+1,MIN(BM$6,DAY(EOMONTH($B492,1))))&lt;$C492)))</f>
        <v>0</v>
      </c>
      <c r="BN492" s="48" t="n">
        <f aca="false">IF(OR(N(BN$5)=0,BN$6=""),0,BN$5*((DATE(YEAR($B492),MONTH($B492),MIN(BN$6,DAY(EOMONTH($B492,0))))&gt;=$B492)*(DATE(YEAR($B492),MONTH($B492),MIN(BN$6,DAY(EOMONTH($B492,0))))&lt;$C492)+(DATE(YEAR($B492),MONTH($B492)+1,MIN(BN$6,DAY(EOMONTH($B492,1))))&gt;=$B492)*(DATE(YEAR($B492),MONTH($B492)+1,MIN(BN$6,DAY(EOMONTH($B492,1))))&lt;$C492)))</f>
        <v>0</v>
      </c>
      <c r="BO492" s="48" t="n">
        <f aca="false">IF(OR(N(BO$5)=0,BO$6=""),0,BO$5*((DATE(YEAR($B492),MONTH($B492),MIN(BO$6,DAY(EOMONTH($B492,0))))&gt;=$B492)*(DATE(YEAR($B492),MONTH($B492),MIN(BO$6,DAY(EOMONTH($B492,0))))&lt;$C492)+(DATE(YEAR($B492),MONTH($B492)+1,MIN(BO$6,DAY(EOMONTH($B492,1))))&gt;=$B492)*(DATE(YEAR($B492),MONTH($B492)+1,MIN(BO$6,DAY(EOMONTH($B492,1))))&lt;$C492)))</f>
        <v>0</v>
      </c>
      <c r="BP492" s="48" t="n">
        <f aca="false">IF(OR(N(BP$5)=0,BP$6=""),0,BP$5*((DATE(YEAR($B492),MONTH($B492),MIN(BP$6,DAY(EOMONTH($B492,0))))&gt;=$B492)*(DATE(YEAR($B492),MONTH($B492),MIN(BP$6,DAY(EOMONTH($B492,0))))&lt;$C492)+(DATE(YEAR($B492),MONTH($B492)+1,MIN(BP$6,DAY(EOMONTH($B492,1))))&gt;=$B492)*(DATE(YEAR($B492),MONTH($B492)+1,MIN(BP$6,DAY(EOMONTH($B492,1))))&lt;$C492)))</f>
        <v>0</v>
      </c>
      <c r="BQ492" s="48" t="n">
        <f aca="false">IF(OR(N(BQ$5)=0,BQ$6=""),0,BQ$5*((DATE(YEAR($B492),MONTH($B492),MIN(BQ$6,DAY(EOMONTH($B492,0))))&gt;=$B492)*(DATE(YEAR($B492),MONTH($B492),MIN(BQ$6,DAY(EOMONTH($B492,0))))&lt;$C492)+(DATE(YEAR($B492),MONTH($B492)+1,MIN(BQ$6,DAY(EOMONTH($B492,1))))&gt;=$B492)*(DATE(YEAR($B492),MONTH($B492)+1,MIN(BQ$6,DAY(EOMONTH($B492,1))))&lt;$C492)))</f>
        <v>0</v>
      </c>
      <c r="BR492" s="48" t="n">
        <f aca="false">IF(OR(N(BR$5)=0,BR$6=""),0,BR$5*((DATE(YEAR($B492),MONTH($B492),MIN(BR$6,DAY(EOMONTH($B492,0))))&gt;=$B492)*(DATE(YEAR($B492),MONTH($B492),MIN(BR$6,DAY(EOMONTH($B492,0))))&lt;$C492)+(DATE(YEAR($B492),MONTH($B492)+1,MIN(BR$6,DAY(EOMONTH($B492,1))))&gt;=$B492)*(DATE(YEAR($B492),MONTH($B492)+1,MIN(BR$6,DAY(EOMONTH($B492,1))))&lt;$C492)))</f>
        <v>0</v>
      </c>
      <c r="BS492" s="48" t="n">
        <f aca="false">IF(OR(N(BS$5)=0,BS$6=""),0,BS$5*((DATE(YEAR($B492),MONTH($B492),MIN(BS$6,DAY(EOMONTH($B492,0))))&gt;=$B492)*(DATE(YEAR($B492),MONTH($B492),MIN(BS$6,DAY(EOMONTH($B492,0))))&lt;$C492)+(DATE(YEAR($B492),MONTH($B492)+1,MIN(BS$6,DAY(EOMONTH($B492,1))))&gt;=$B492)*(DATE(YEAR($B492),MONTH($B492)+1,MIN(BS$6,DAY(EOMONTH($B492,1))))&lt;$C492)))</f>
        <v>0</v>
      </c>
      <c r="BT492" s="48" t="n">
        <f aca="false">IF(OR(N(BT$5)=0,BT$6=""),0,BT$5*((DATE(YEAR($B492),MONTH($B492),MIN(BT$6,DAY(EOMONTH($B492,0))))&gt;=$B492)*(DATE(YEAR($B492),MONTH($B492),MIN(BT$6,DAY(EOMONTH($B492,0))))&lt;$C492)+(DATE(YEAR($B492),MONTH($B492)+1,MIN(BT$6,DAY(EOMONTH($B492,1))))&gt;=$B492)*(DATE(YEAR($B492),MONTH($B492)+1,MIN(BT$6,DAY(EOMONTH($B492,1))))&lt;$C492)))</f>
        <v>0</v>
      </c>
      <c r="BU492" s="48" t="n">
        <f aca="false">IF(OR(N(BU$5)=0,BU$6=""),0,BU$5*((DATE(YEAR($B492),MONTH($B492),MIN(BU$6,DAY(EOMONTH($B492,0))))&gt;=$B492)*(DATE(YEAR($B492),MONTH($B492),MIN(BU$6,DAY(EOMONTH($B492,0))))&lt;$C492)+(DATE(YEAR($B492),MONTH($B492)+1,MIN(BU$6,DAY(EOMONTH($B492,1))))&gt;=$B492)*(DATE(YEAR($B492),MONTH($B492)+1,MIN(BU$6,DAY(EOMONTH($B492,1))))&lt;$C492)))</f>
        <v>0</v>
      </c>
      <c r="BV492" s="48" t="n">
        <f aca="false">IF(OR(N(BV$5)=0,BV$6=""),0,BV$5*((DATE(YEAR($B492),MONTH($B492),MIN(BV$6,DAY(EOMONTH($B492,0))))&gt;=$B492)*(DATE(YEAR($B492),MONTH($B492),MIN(BV$6,DAY(EOMONTH($B492,0))))&lt;$C492)+(DATE(YEAR($B492),MONTH($B492)+1,MIN(BV$6,DAY(EOMONTH($B492,1))))&gt;=$B492)*(DATE(YEAR($B492),MONTH($B492)+1,MIN(BV$6,DAY(EOMONTH($B492,1))))&lt;$C492)))</f>
        <v>0</v>
      </c>
      <c r="BW492" s="48" t="n">
        <f aca="false">IF(OR(N(BW$5)=0,BW$6=""),0,BW$5*((DATE(YEAR($B492),MONTH($B492),MIN(BW$6,DAY(EOMONTH($B492,0))))&gt;=$B492)*(DATE(YEAR($B492),MONTH($B492),MIN(BW$6,DAY(EOMONTH($B492,0))))&lt;$C492)+(DATE(YEAR($B492),MONTH($B492)+1,MIN(BW$6,DAY(EOMONTH($B492,1))))&gt;=$B492)*(DATE(YEAR($B492),MONTH($B492)+1,MIN(BW$6,DAY(EOMONTH($B492,1))))&lt;$C492)))</f>
        <v>0</v>
      </c>
      <c r="BX492" s="48" t="n">
        <f aca="false">MIN(Z492,(FT491*(1+FT$5/Setup!$C$36)+IF($V492=1,N($F492),0)))</f>
        <v>0</v>
      </c>
      <c r="BY492" s="48" t="n">
        <f aca="false">MIN(AA492,(FU491*(1+FU$5/Setup!$C$36)+IF($V492=2,N($F492),0)))</f>
        <v>0</v>
      </c>
      <c r="BZ492" s="48" t="n">
        <f aca="false">MIN(AB492,(FV491*(1+FV$5/Setup!$C$36)+IF($V492=3,N($F492),0)))</f>
        <v>0</v>
      </c>
      <c r="CA492" s="48" t="n">
        <f aca="false">MIN(AC492,(FW491*(1+FW$5/Setup!$C$36)+IF($V492=4,N($F492),0)))</f>
        <v>0</v>
      </c>
      <c r="CB492" s="48" t="n">
        <f aca="false">MIN(AD492,(FX491*(1+FX$5/Setup!$C$36)+IF($V492=5,N($F492),0)))</f>
        <v>0</v>
      </c>
      <c r="CC492" s="48" t="n">
        <f aca="false">MIN(AE492,(FY491*(1+FY$5/Setup!$C$36)+IF($V492=6,N($F492),0)))</f>
        <v>0</v>
      </c>
      <c r="CD492" s="48" t="n">
        <f aca="false">MIN(AF492,(FZ491*(1+FZ$5/Setup!$C$36)+IF($V492=7,N($F492),0)))</f>
        <v>0</v>
      </c>
      <c r="CE492" s="48" t="n">
        <f aca="false">MIN(AG492,(GA491*(1+GA$5/Setup!$C$36)+IF($V492=8,N($F492),0)))</f>
        <v>0</v>
      </c>
      <c r="CF492" s="48" t="n">
        <f aca="false">MIN(AH492,(GB491*(1+GB$5/Setup!$C$36)+IF($V492=9,N($F492),0)))</f>
        <v>0</v>
      </c>
      <c r="CG492" s="48" t="n">
        <f aca="false">MIN(AI492,(GC491*(1+GC$5/Setup!$C$36)+IF($V492=10,N($F492),0)))</f>
        <v>0</v>
      </c>
      <c r="CH492" s="48" t="n">
        <f aca="false">MIN(AJ492,(GD491*(1+GD$5/Setup!$C$36)+IF($V492=11,N($F492),0)))</f>
        <v>0</v>
      </c>
      <c r="CI492" s="48" t="n">
        <f aca="false">MIN(AK492,(GE491*(1+GE$5/Setup!$C$36)+IF($V492=12,N($F492),0)))</f>
        <v>0</v>
      </c>
      <c r="CJ492" s="48" t="n">
        <f aca="false">MIN(AL492,(GF491*(1+GF$5/Setup!$C$36)+IF($V492=13,N($F492),0)))</f>
        <v>0</v>
      </c>
      <c r="CK492" s="48" t="n">
        <f aca="false">MIN(AM492,(GG491*(1+GG$5/Setup!$C$36)+IF($V492=14,N($F492),0)))</f>
        <v>0</v>
      </c>
      <c r="CL492" s="48" t="n">
        <f aca="false">MIN(AN492,(GH491*(1+GH$5/Setup!$C$36)+IF($V492=15,N($F492),0)))</f>
        <v>0</v>
      </c>
      <c r="CM492" s="48" t="n">
        <f aca="false">MIN(AO492,(GI491*(1+GI$5/Setup!$C$36)+IF($V492=16,N($F492),0)))</f>
        <v>0</v>
      </c>
      <c r="CN492" s="48" t="n">
        <f aca="false">MIN(AP492,(GJ491*(1+GJ$5/Setup!$C$36)+IF($V492=17,N($F492),0)))</f>
        <v>0</v>
      </c>
      <c r="CO492" s="48" t="n">
        <f aca="false">MIN(AQ492,(GK491*(1+GK$5/Setup!$C$36)+IF($V492=18,N($F492),0)))</f>
        <v>0</v>
      </c>
      <c r="CP492" s="48" t="n">
        <f aca="false">MIN(AR492,(GL491*(1+GL$5/Setup!$C$36)+IF($V492=19,N($F492),0)))</f>
        <v>0</v>
      </c>
      <c r="CQ492" s="48" t="n">
        <f aca="false">MIN(AS492,(GM491*(1+GM$5/Setup!$C$36)+IF($V492=20,N($F492),0)))</f>
        <v>0</v>
      </c>
      <c r="CR492" s="48" t="n">
        <f aca="false">MIN(AT492,(GN491*(1+GN$5/Setup!$C$36)+IF($V492=21,N($F492),0)))</f>
        <v>0</v>
      </c>
      <c r="CS492" s="48" t="n">
        <f aca="false">MIN(AU492,(GO491*(1+GO$5/Setup!$C$36)+IF($V492=22,N($F492),0)))</f>
        <v>0</v>
      </c>
      <c r="CT492" s="48" t="n">
        <f aca="false">MIN(AV492,(GP491*(1+GP$5/Setup!$C$36)+IF($V492=23,N($F492),0)))</f>
        <v>0</v>
      </c>
      <c r="CU492" s="48" t="n">
        <f aca="false">MIN(AW492,(GQ491*(1+GQ$5/Setup!$C$36)+IF($V492=24,N($F492),0)))</f>
        <v>0</v>
      </c>
      <c r="CV492" s="48" t="n">
        <f aca="false">MIN(AX492,(GR491*(1+GR$5/Setup!$C$36)+IF($V492=25,N($F492),0)))</f>
        <v>0</v>
      </c>
      <c r="CW492" s="48" t="n">
        <f aca="false">MIN(AY492,(GS491*(1+GS$5/Setup!$C$36)+IF($V492=26,N($F492),0)))</f>
        <v>0</v>
      </c>
      <c r="CX492" s="48" t="n">
        <f aca="false">MIN(AZ492,(GT491*(1+GT$5/Setup!$C$36)+IF($V492=27,N($F492),0)))</f>
        <v>0</v>
      </c>
      <c r="CY492" s="48" t="n">
        <f aca="false">MIN(BA492,(GU491*(1+GU$5/Setup!$C$36)+IF($V492=28,N($F492),0)))</f>
        <v>0</v>
      </c>
      <c r="CZ492" s="48" t="n">
        <f aca="false">MIN(BB492,(GV491*(1+GV$5/Setup!$C$36)+IF($V492=29,N($F492),0)))</f>
        <v>0</v>
      </c>
      <c r="DA492" s="48" t="n">
        <f aca="false">MIN(BC492,(GW491*(1+GW$5/Setup!$C$36)+IF($V492=30,N($F492),0)))</f>
        <v>0</v>
      </c>
      <c r="DB492" s="48" t="n">
        <f aca="false">MIN(BD492,(GX491*(1+GX$5/Setup!$C$36)+IF($V492=31,N($F492),0)))</f>
        <v>0</v>
      </c>
      <c r="DC492" s="48" t="n">
        <f aca="false">MIN(BE492,(GY491*(1+GY$5/Setup!$C$36)+IF($V492=32,N($F492),0)))</f>
        <v>0</v>
      </c>
      <c r="DD492" s="48" t="n">
        <f aca="false">MIN(BF492,(GZ491*(1+GZ$5/Setup!$C$36)+IF($V492=33,N($F492),0)))</f>
        <v>0</v>
      </c>
      <c r="DE492" s="48" t="n">
        <f aca="false">MIN(BG492,(HA491*(1+HA$5/Setup!$C$36)+IF($V492=34,N($F492),0)))</f>
        <v>0</v>
      </c>
      <c r="DF492" s="48" t="n">
        <f aca="false">MIN(BH492,(HB491*(1+HB$5/Setup!$C$36)+IF($V492=35,N($F492),0)))</f>
        <v>0</v>
      </c>
      <c r="DG492" s="48" t="n">
        <f aca="false">MIN(BI492,(HC491*(1+HC$5/Setup!$C$36)+IF($V492=36,N($F492),0)))</f>
        <v>0</v>
      </c>
      <c r="DH492" s="48" t="n">
        <f aca="false">MIN(BJ492,(HD491*(1+HD$5/Setup!$C$36)+IF($V492=37,N($F492),0)))</f>
        <v>0</v>
      </c>
      <c r="DI492" s="48" t="n">
        <f aca="false">MIN(BK492,(HE491*(1+HE$5/Setup!$C$36)+IF($V492=38,N($F492),0)))</f>
        <v>0</v>
      </c>
      <c r="DJ492" s="48" t="n">
        <f aca="false">MIN(BL492,(HF491*(1+HF$5/Setup!$C$36)+IF($V492=39,N($F492),0)))</f>
        <v>0</v>
      </c>
      <c r="DK492" s="48" t="n">
        <f aca="false">MIN(BM492,(HG491*(1+HG$5/Setup!$C$36)+IF($V492=40,N($F492),0)))</f>
        <v>0</v>
      </c>
      <c r="DL492" s="48" t="n">
        <f aca="false">MIN(BN492,(HH491*(1+HH$5/Setup!$C$36)+IF($V492=41,N($F492),0)))</f>
        <v>0</v>
      </c>
      <c r="DM492" s="48" t="n">
        <f aca="false">MIN(BO492,(HI491*(1+HI$5/Setup!$C$36)+IF($V492=42,N($F492),0)))</f>
        <v>0</v>
      </c>
      <c r="DN492" s="48" t="n">
        <f aca="false">MIN(BP492,(HJ491*(1+HJ$5/Setup!$C$36)+IF($V492=43,N($F492),0)))</f>
        <v>0</v>
      </c>
      <c r="DO492" s="48" t="n">
        <f aca="false">MIN(BQ492,(HK491*(1+HK$5/Setup!$C$36)+IF($V492=44,N($F492),0)))</f>
        <v>0</v>
      </c>
      <c r="DP492" s="48" t="n">
        <f aca="false">MIN(BR492,(HL491*(1+HL$5/Setup!$C$36)+IF($V492=45,N($F492),0)))</f>
        <v>0</v>
      </c>
      <c r="DQ492" s="48" t="n">
        <f aca="false">MIN(BS492,(HM491*(1+HM$5/Setup!$C$36)+IF($V492=46,N($F492),0)))</f>
        <v>0</v>
      </c>
      <c r="DR492" s="48" t="n">
        <f aca="false">MIN(BT492,(HN491*(1+HN$5/Setup!$C$36)+IF($V492=47,N($F492),0)))</f>
        <v>0</v>
      </c>
      <c r="DS492" s="48" t="n">
        <f aca="false">MIN(BU492,(HO491*(1+HO$5/Setup!$C$36)+IF($V492=48,N($F492),0)))</f>
        <v>0</v>
      </c>
      <c r="DT492" s="48" t="n">
        <f aca="false">MIN(BV492,(HP491*(1+HP$5/Setup!$C$36)+IF($V492=49,N($F492),0)))</f>
        <v>0</v>
      </c>
      <c r="DU492" s="48" t="n">
        <f aca="false">MIN(BW492,(HQ491*(1+HQ$5/Setup!$C$36)+IF($V492=50,N($F492),0)))</f>
        <v>0</v>
      </c>
      <c r="DV492" s="48" t="n">
        <f aca="false">MIN(MAX((FT491*(1+FT$5/Setup!$C$36)+IF($V492=1,N($F492),0))-BX492,0),MAX($P492-0,0))</f>
        <v>0</v>
      </c>
      <c r="DW492" s="48" t="n">
        <f aca="false">MIN(MAX((FU491*(1+FU$5/Setup!$C$36)+IF($V492=2,N($F492),0))-BY492,0),MAX($P492-SUM(DV492:DV492),0))</f>
        <v>0</v>
      </c>
      <c r="DX492" s="48" t="n">
        <f aca="false">MIN(MAX((FV491*(1+FV$5/Setup!$C$36)+IF($V492=3,N($F492),0))-BZ492,0),MAX($P492-SUM(DV492:DW492),0))</f>
        <v>0</v>
      </c>
      <c r="DY492" s="48" t="n">
        <f aca="false">MIN(MAX((FW491*(1+FW$5/Setup!$C$36)+IF($V492=4,N($F492),0))-CA492,0),MAX($P492-SUM(DV492:DX492),0))</f>
        <v>0</v>
      </c>
      <c r="DZ492" s="48" t="n">
        <f aca="false">MIN(MAX((FX491*(1+FX$5/Setup!$C$36)+IF($V492=5,N($F492),0))-CB492,0),MAX($P492-SUM(DV492:DY492),0))</f>
        <v>0</v>
      </c>
      <c r="EA492" s="48" t="n">
        <f aca="false">MIN(MAX((FY491*(1+FY$5/Setup!$C$36)+IF($V492=6,N($F492),0))-CC492,0),MAX($P492-SUM(DV492:DZ492),0))</f>
        <v>0</v>
      </c>
      <c r="EB492" s="48" t="n">
        <f aca="false">MIN(MAX((FZ491*(1+FZ$5/Setup!$C$36)+IF($V492=7,N($F492),0))-CD492,0),MAX($P492-SUM(DV492:EA492),0))</f>
        <v>0</v>
      </c>
      <c r="EC492" s="48" t="n">
        <f aca="false">MIN(MAX((GA491*(1+GA$5/Setup!$C$36)+IF($V492=8,N($F492),0))-CE492,0),MAX($P492-SUM(DV492:EB492),0))</f>
        <v>0</v>
      </c>
      <c r="ED492" s="48" t="n">
        <f aca="false">MIN(MAX((GB491*(1+GB$5/Setup!$C$36)+IF($V492=9,N($F492),0))-CF492,0),MAX($P492-SUM(DV492:EC492),0))</f>
        <v>0</v>
      </c>
      <c r="EE492" s="48" t="n">
        <f aca="false">MIN(MAX((GC491*(1+GC$5/Setup!$C$36)+IF($V492=10,N($F492),0))-CG492,0),MAX($P492-SUM(DV492:ED492),0))</f>
        <v>0</v>
      </c>
      <c r="EF492" s="48" t="n">
        <f aca="false">MIN(MAX((GD491*(1+GD$5/Setup!$C$36)+IF($V492=11,N($F492),0))-CH492,0),MAX($P492-SUM(DV492:EE492),0))</f>
        <v>0</v>
      </c>
      <c r="EG492" s="48" t="n">
        <f aca="false">MIN(MAX((GE491*(1+GE$5/Setup!$C$36)+IF($V492=12,N($F492),0))-CI492,0),MAX($P492-SUM(DV492:EF492),0))</f>
        <v>0</v>
      </c>
      <c r="EH492" s="48" t="n">
        <f aca="false">MIN(MAX((GF491*(1+GF$5/Setup!$C$36)+IF($V492=13,N($F492),0))-CJ492,0),MAX($P492-SUM(DV492:EG492),0))</f>
        <v>0</v>
      </c>
      <c r="EI492" s="48" t="n">
        <f aca="false">MIN(MAX((GG491*(1+GG$5/Setup!$C$36)+IF($V492=14,N($F492),0))-CK492,0),MAX($P492-SUM(DV492:EH492),0))</f>
        <v>0</v>
      </c>
      <c r="EJ492" s="48" t="n">
        <f aca="false">MIN(MAX((GH491*(1+GH$5/Setup!$C$36)+IF($V492=15,N($F492),0))-CL492,0),MAX($P492-SUM(DV492:EI492),0))</f>
        <v>0</v>
      </c>
      <c r="EK492" s="48" t="n">
        <f aca="false">MIN(MAX((GI491*(1+GI$5/Setup!$C$36)+IF($V492=16,N($F492),0))-CM492,0),MAX($P492-SUM(DV492:EJ492),0))</f>
        <v>0</v>
      </c>
      <c r="EL492" s="48" t="n">
        <f aca="false">MIN(MAX((GJ491*(1+GJ$5/Setup!$C$36)+IF($V492=17,N($F492),0))-CN492,0),MAX($P492-SUM(DV492:EK492),0))</f>
        <v>0</v>
      </c>
      <c r="EM492" s="48" t="n">
        <f aca="false">MIN(MAX((GK491*(1+GK$5/Setup!$C$36)+IF($V492=18,N($F492),0))-CO492,0),MAX($P492-SUM(DV492:EL492),0))</f>
        <v>0</v>
      </c>
      <c r="EN492" s="48" t="n">
        <f aca="false">MIN(MAX((GL491*(1+GL$5/Setup!$C$36)+IF($V492=19,N($F492),0))-CP492,0),MAX($P492-SUM(DV492:EM492),0))</f>
        <v>0</v>
      </c>
      <c r="EO492" s="48" t="n">
        <f aca="false">MIN(MAX((GM491*(1+GM$5/Setup!$C$36)+IF($V492=20,N($F492),0))-CQ492,0),MAX($P492-SUM(DV492:EN492),0))</f>
        <v>0</v>
      </c>
      <c r="EP492" s="48" t="n">
        <f aca="false">MIN(MAX((GN491*(1+GN$5/Setup!$C$36)+IF($V492=21,N($F492),0))-CR492,0),MAX($P492-SUM(DV492:EO492),0))</f>
        <v>0</v>
      </c>
      <c r="EQ492" s="48" t="n">
        <f aca="false">MIN(MAX((GO491*(1+GO$5/Setup!$C$36)+IF($V492=22,N($F492),0))-CS492,0),MAX($P492-SUM(DV492:EP492),0))</f>
        <v>0</v>
      </c>
      <c r="ER492" s="48" t="n">
        <f aca="false">MIN(MAX((GP491*(1+GP$5/Setup!$C$36)+IF($V492=23,N($F492),0))-CT492,0),MAX($P492-SUM(DV492:EQ492),0))</f>
        <v>0</v>
      </c>
      <c r="ES492" s="48" t="n">
        <f aca="false">MIN(MAX((GQ491*(1+GQ$5/Setup!$C$36)+IF($V492=24,N($F492),0))-CU492,0),MAX($P492-SUM(DV492:ER492),0))</f>
        <v>0</v>
      </c>
      <c r="ET492" s="48" t="n">
        <f aca="false">MIN(MAX((GR491*(1+GR$5/Setup!$C$36)+IF($V492=25,N($F492),0))-CV492,0),MAX($P492-SUM(DV492:ES492),0))</f>
        <v>0</v>
      </c>
      <c r="EU492" s="48" t="n">
        <f aca="false">MIN(MAX((GS491*(1+GS$5/Setup!$C$36)+IF($V492=26,N($F492),0))-CW492,0),MAX($P492-SUM(DV492:ET492),0))</f>
        <v>0</v>
      </c>
      <c r="EV492" s="48" t="n">
        <f aca="false">MIN(MAX((GT491*(1+GT$5/Setup!$C$36)+IF($V492=27,N($F492),0))-CX492,0),MAX($P492-SUM(DV492:EU492),0))</f>
        <v>0</v>
      </c>
      <c r="EW492" s="48" t="n">
        <f aca="false">MIN(MAX((GU491*(1+GU$5/Setup!$C$36)+IF($V492=28,N($F492),0))-CY492,0),MAX($P492-SUM(DV492:EV492),0))</f>
        <v>0</v>
      </c>
      <c r="EX492" s="48" t="n">
        <f aca="false">MIN(MAX((GV491*(1+GV$5/Setup!$C$36)+IF($V492=29,N($F492),0))-CZ492,0),MAX($P492-SUM(DV492:EW492),0))</f>
        <v>0</v>
      </c>
      <c r="EY492" s="48" t="n">
        <f aca="false">MIN(MAX((GW491*(1+GW$5/Setup!$C$36)+IF($V492=30,N($F492),0))-DA492,0),MAX($P492-SUM(DV492:EX492),0))</f>
        <v>0</v>
      </c>
      <c r="EZ492" s="48" t="n">
        <f aca="false">MIN(MAX((GX491*(1+GX$5/Setup!$C$36)+IF($V492=31,N($F492),0))-DB492,0),MAX($P492-SUM(DV492:EY492),0))</f>
        <v>0</v>
      </c>
      <c r="FA492" s="48" t="n">
        <f aca="false">MIN(MAX((GY491*(1+GY$5/Setup!$C$36)+IF($V492=32,N($F492),0))-DC492,0),MAX($P492-SUM(DV492:EZ492),0))</f>
        <v>0</v>
      </c>
      <c r="FB492" s="48" t="n">
        <f aca="false">MIN(MAX((GZ491*(1+GZ$5/Setup!$C$36)+IF($V492=33,N($F492),0))-DD492,0),MAX($P492-SUM(DV492:FA492),0))</f>
        <v>0</v>
      </c>
      <c r="FC492" s="48" t="n">
        <f aca="false">MIN(MAX((HA491*(1+HA$5/Setup!$C$36)+IF($V492=34,N($F492),0))-DE492,0),MAX($P492-SUM(DV492:FB492),0))</f>
        <v>0</v>
      </c>
      <c r="FD492" s="48" t="n">
        <f aca="false">MIN(MAX((HB491*(1+HB$5/Setup!$C$36)+IF($V492=35,N($F492),0))-DF492,0),MAX($P492-SUM(DV492:FC492),0))</f>
        <v>0</v>
      </c>
      <c r="FE492" s="48" t="n">
        <f aca="false">MIN(MAX((HC491*(1+HC$5/Setup!$C$36)+IF($V492=36,N($F492),0))-DG492,0),MAX($P492-SUM(DV492:FD492),0))</f>
        <v>0</v>
      </c>
      <c r="FF492" s="48" t="n">
        <f aca="false">MIN(MAX((HD491*(1+HD$5/Setup!$C$36)+IF($V492=37,N($F492),0))-DH492,0),MAX($P492-SUM(DV492:FE492),0))</f>
        <v>0</v>
      </c>
      <c r="FG492" s="48" t="n">
        <f aca="false">MIN(MAX((HE491*(1+HE$5/Setup!$C$36)+IF($V492=38,N($F492),0))-DI492,0),MAX($P492-SUM(DV492:FF492),0))</f>
        <v>0</v>
      </c>
      <c r="FH492" s="48" t="n">
        <f aca="false">MIN(MAX((HF491*(1+HF$5/Setup!$C$36)+IF($V492=39,N($F492),0))-DJ492,0),MAX($P492-SUM(DV492:FG492),0))</f>
        <v>0</v>
      </c>
      <c r="FI492" s="48" t="n">
        <f aca="false">MIN(MAX((HG491*(1+HG$5/Setup!$C$36)+IF($V492=40,N($F492),0))-DK492,0),MAX($P492-SUM(DV492:FH492),0))</f>
        <v>0</v>
      </c>
      <c r="FJ492" s="48" t="n">
        <f aca="false">MIN(MAX((HH491*(1+HH$5/Setup!$C$36)+IF($V492=41,N($F492),0))-DL492,0),MAX($P492-SUM(DV492:FI492),0))</f>
        <v>0</v>
      </c>
      <c r="FK492" s="48" t="n">
        <f aca="false">MIN(MAX((HI491*(1+HI$5/Setup!$C$36)+IF($V492=42,N($F492),0))-DM492,0),MAX($P492-SUM(DV492:FJ492),0))</f>
        <v>0</v>
      </c>
      <c r="FL492" s="48" t="n">
        <f aca="false">MIN(MAX((HJ491*(1+HJ$5/Setup!$C$36)+IF($V492=43,N($F492),0))-DN492,0),MAX($P492-SUM(DV492:FK492),0))</f>
        <v>0</v>
      </c>
      <c r="FM492" s="48" t="n">
        <f aca="false">MIN(MAX((HK491*(1+HK$5/Setup!$C$36)+IF($V492=44,N($F492),0))-DO492,0),MAX($P492-SUM(DV492:FL492),0))</f>
        <v>0</v>
      </c>
      <c r="FN492" s="48" t="n">
        <f aca="false">MIN(MAX((HL491*(1+HL$5/Setup!$C$36)+IF($V492=45,N($F492),0))-DP492,0),MAX($P492-SUM(DV492:FM492),0))</f>
        <v>0</v>
      </c>
      <c r="FO492" s="48" t="n">
        <f aca="false">MIN(MAX((HM491*(1+HM$5/Setup!$C$36)+IF($V492=46,N($F492),0))-DQ492,0),MAX($P492-SUM(DV492:FN492),0))</f>
        <v>0</v>
      </c>
      <c r="FP492" s="48" t="n">
        <f aca="false">MIN(MAX((HN491*(1+HN$5/Setup!$C$36)+IF($V492=47,N($F492),0))-DR492,0),MAX($P492-SUM(DV492:FO492),0))</f>
        <v>0</v>
      </c>
      <c r="FQ492" s="48" t="n">
        <f aca="false">MIN(MAX((HO491*(1+HO$5/Setup!$C$36)+IF($V492=48,N($F492),0))-DS492,0),MAX($P492-SUM(DV492:FP492),0))</f>
        <v>0</v>
      </c>
      <c r="FR492" s="48" t="n">
        <f aca="false">MIN(MAX((HP491*(1+HP$5/Setup!$C$36)+IF($V492=49,N($F492),0))-DT492,0),MAX($P492-SUM(DV492:FQ492),0))</f>
        <v>0</v>
      </c>
      <c r="FS492" s="48" t="n">
        <f aca="false">MIN(MAX((HQ491*(1+HQ$5/Setup!$C$36)+IF($V492=50,N($F492),0))-DU492,0),MAX($P492-SUM(DV492:FR492),0))</f>
        <v>0</v>
      </c>
      <c r="FT492" s="48" t="n">
        <f aca="false">IF((FT491*(1+FT$5/Setup!$C$36)+IF($V492=1,N($F492),0))-BX492-DV492&lt;0.005,0,(FT491*(1+FT$5/Setup!$C$36)+IF($V492=1,N($F492),0))-BX492-DV492)</f>
        <v>0</v>
      </c>
      <c r="FU492" s="48" t="n">
        <f aca="false">IF((FU491*(1+FU$5/Setup!$C$36)+IF($V492=2,N($F492),0))-BY492-DW492&lt;0.005,0,(FU491*(1+FU$5/Setup!$C$36)+IF($V492=2,N($F492),0))-BY492-DW492)</f>
        <v>0</v>
      </c>
      <c r="FV492" s="48" t="n">
        <f aca="false">IF((FV491*(1+FV$5/Setup!$C$36)+IF($V492=3,N($F492),0))-BZ492-DX492&lt;0.005,0,(FV491*(1+FV$5/Setup!$C$36)+IF($V492=3,N($F492),0))-BZ492-DX492)</f>
        <v>0</v>
      </c>
      <c r="FW492" s="48" t="n">
        <f aca="false">IF((FW491*(1+FW$5/Setup!$C$36)+IF($V492=4,N($F492),0))-CA492-DY492&lt;0.005,0,(FW491*(1+FW$5/Setup!$C$36)+IF($V492=4,N($F492),0))-CA492-DY492)</f>
        <v>0</v>
      </c>
      <c r="FX492" s="48" t="n">
        <f aca="false">IF((FX491*(1+FX$5/Setup!$C$36)+IF($V492=5,N($F492),0))-CB492-DZ492&lt;0.005,0,(FX491*(1+FX$5/Setup!$C$36)+IF($V492=5,N($F492),0))-CB492-DZ492)</f>
        <v>0</v>
      </c>
      <c r="FY492" s="48" t="n">
        <f aca="false">IF((FY491*(1+FY$5/Setup!$C$36)+IF($V492=6,N($F492),0))-CC492-EA492&lt;0.005,0,(FY491*(1+FY$5/Setup!$C$36)+IF($V492=6,N($F492),0))-CC492-EA492)</f>
        <v>0</v>
      </c>
      <c r="FZ492" s="48" t="n">
        <f aca="false">IF((FZ491*(1+FZ$5/Setup!$C$36)+IF($V492=7,N($F492),0))-CD492-EB492&lt;0.005,0,(FZ491*(1+FZ$5/Setup!$C$36)+IF($V492=7,N($F492),0))-CD492-EB492)</f>
        <v>0</v>
      </c>
      <c r="GA492" s="48" t="n">
        <f aca="false">IF((GA491*(1+GA$5/Setup!$C$36)+IF($V492=8,N($F492),0))-CE492-EC492&lt;0.005,0,(GA491*(1+GA$5/Setup!$C$36)+IF($V492=8,N($F492),0))-CE492-EC492)</f>
        <v>0</v>
      </c>
      <c r="GB492" s="48" t="n">
        <f aca="false">IF((GB491*(1+GB$5/Setup!$C$36)+IF($V492=9,N($F492),0))-CF492-ED492&lt;0.005,0,(GB491*(1+GB$5/Setup!$C$36)+IF($V492=9,N($F492),0))-CF492-ED492)</f>
        <v>0</v>
      </c>
      <c r="GC492" s="48" t="n">
        <f aca="false">IF((GC491*(1+GC$5/Setup!$C$36)+IF($V492=10,N($F492),0))-CG492-EE492&lt;0.005,0,(GC491*(1+GC$5/Setup!$C$36)+IF($V492=10,N($F492),0))-CG492-EE492)</f>
        <v>0</v>
      </c>
      <c r="GD492" s="48" t="n">
        <f aca="false">IF((GD491*(1+GD$5/Setup!$C$36)+IF($V492=11,N($F492),0))-CH492-EF492&lt;0.005,0,(GD491*(1+GD$5/Setup!$C$36)+IF($V492=11,N($F492),0))-CH492-EF492)</f>
        <v>0</v>
      </c>
      <c r="GE492" s="48" t="n">
        <f aca="false">IF((GE491*(1+GE$5/Setup!$C$36)+IF($V492=12,N($F492),0))-CI492-EG492&lt;0.005,0,(GE491*(1+GE$5/Setup!$C$36)+IF($V492=12,N($F492),0))-CI492-EG492)</f>
        <v>0</v>
      </c>
      <c r="GF492" s="48" t="n">
        <f aca="false">IF((GF491*(1+GF$5/Setup!$C$36)+IF($V492=13,N($F492),0))-CJ492-EH492&lt;0.005,0,(GF491*(1+GF$5/Setup!$C$36)+IF($V492=13,N($F492),0))-CJ492-EH492)</f>
        <v>0</v>
      </c>
      <c r="GG492" s="48" t="n">
        <f aca="false">IF((GG491*(1+GG$5/Setup!$C$36)+IF($V492=14,N($F492),0))-CK492-EI492&lt;0.005,0,(GG491*(1+GG$5/Setup!$C$36)+IF($V492=14,N($F492),0))-CK492-EI492)</f>
        <v>0</v>
      </c>
      <c r="GH492" s="48" t="n">
        <f aca="false">IF((GH491*(1+GH$5/Setup!$C$36)+IF($V492=15,N($F492),0))-CL492-EJ492&lt;0.005,0,(GH491*(1+GH$5/Setup!$C$36)+IF($V492=15,N($F492),0))-CL492-EJ492)</f>
        <v>0</v>
      </c>
      <c r="GI492" s="48" t="n">
        <f aca="false">IF((GI491*(1+GI$5/Setup!$C$36)+IF($V492=16,N($F492),0))-CM492-EK492&lt;0.005,0,(GI491*(1+GI$5/Setup!$C$36)+IF($V492=16,N($F492),0))-CM492-EK492)</f>
        <v>0</v>
      </c>
      <c r="GJ492" s="48" t="n">
        <f aca="false">IF((GJ491*(1+GJ$5/Setup!$C$36)+IF($V492=17,N($F492),0))-CN492-EL492&lt;0.005,0,(GJ491*(1+GJ$5/Setup!$C$36)+IF($V492=17,N($F492),0))-CN492-EL492)</f>
        <v>0</v>
      </c>
      <c r="GK492" s="48" t="n">
        <f aca="false">IF((GK491*(1+GK$5/Setup!$C$36)+IF($V492=18,N($F492),0))-CO492-EM492&lt;0.005,0,(GK491*(1+GK$5/Setup!$C$36)+IF($V492=18,N($F492),0))-CO492-EM492)</f>
        <v>0</v>
      </c>
      <c r="GL492" s="48" t="n">
        <f aca="false">IF((GL491*(1+GL$5/Setup!$C$36)+IF($V492=19,N($F492),0))-CP492-EN492&lt;0.005,0,(GL491*(1+GL$5/Setup!$C$36)+IF($V492=19,N($F492),0))-CP492-EN492)</f>
        <v>0</v>
      </c>
      <c r="GM492" s="48" t="n">
        <f aca="false">IF((GM491*(1+GM$5/Setup!$C$36)+IF($V492=20,N($F492),0))-CQ492-EO492&lt;0.005,0,(GM491*(1+GM$5/Setup!$C$36)+IF($V492=20,N($F492),0))-CQ492-EO492)</f>
        <v>0</v>
      </c>
      <c r="GN492" s="48" t="n">
        <f aca="false">IF((GN491*(1+GN$5/Setup!$C$36)+IF($V492=21,N($F492),0))-CR492-EP492&lt;0.005,0,(GN491*(1+GN$5/Setup!$C$36)+IF($V492=21,N($F492),0))-CR492-EP492)</f>
        <v>0</v>
      </c>
      <c r="GO492" s="48" t="n">
        <f aca="false">IF((GO491*(1+GO$5/Setup!$C$36)+IF($V492=22,N($F492),0))-CS492-EQ492&lt;0.005,0,(GO491*(1+GO$5/Setup!$C$36)+IF($V492=22,N($F492),0))-CS492-EQ492)</f>
        <v>0</v>
      </c>
      <c r="GP492" s="48" t="n">
        <f aca="false">IF((GP491*(1+GP$5/Setup!$C$36)+IF($V492=23,N($F492),0))-CT492-ER492&lt;0.005,0,(GP491*(1+GP$5/Setup!$C$36)+IF($V492=23,N($F492),0))-CT492-ER492)</f>
        <v>0</v>
      </c>
      <c r="GQ492" s="48" t="n">
        <f aca="false">IF((GQ491*(1+GQ$5/Setup!$C$36)+IF($V492=24,N($F492),0))-CU492-ES492&lt;0.005,0,(GQ491*(1+GQ$5/Setup!$C$36)+IF($V492=24,N($F492),0))-CU492-ES492)</f>
        <v>0</v>
      </c>
      <c r="GR492" s="48" t="n">
        <f aca="false">IF((GR491*(1+GR$5/Setup!$C$36)+IF($V492=25,N($F492),0))-CV492-ET492&lt;0.005,0,(GR491*(1+GR$5/Setup!$C$36)+IF($V492=25,N($F492),0))-CV492-ET492)</f>
        <v>0</v>
      </c>
      <c r="GS492" s="48" t="n">
        <f aca="false">IF((GS491*(1+GS$5/Setup!$C$36)+IF($V492=26,N($F492),0))-CW492-EU492&lt;0.005,0,(GS491*(1+GS$5/Setup!$C$36)+IF($V492=26,N($F492),0))-CW492-EU492)</f>
        <v>0</v>
      </c>
      <c r="GT492" s="48" t="n">
        <f aca="false">IF((GT491*(1+GT$5/Setup!$C$36)+IF($V492=27,N($F492),0))-CX492-EV492&lt;0.005,0,(GT491*(1+GT$5/Setup!$C$36)+IF($V492=27,N($F492),0))-CX492-EV492)</f>
        <v>0</v>
      </c>
      <c r="GU492" s="48" t="n">
        <f aca="false">IF((GU491*(1+GU$5/Setup!$C$36)+IF($V492=28,N($F492),0))-CY492-EW492&lt;0.005,0,(GU491*(1+GU$5/Setup!$C$36)+IF($V492=28,N($F492),0))-CY492-EW492)</f>
        <v>0</v>
      </c>
      <c r="GV492" s="48" t="n">
        <f aca="false">IF((GV491*(1+GV$5/Setup!$C$36)+IF($V492=29,N($F492),0))-CZ492-EX492&lt;0.005,0,(GV491*(1+GV$5/Setup!$C$36)+IF($V492=29,N($F492),0))-CZ492-EX492)</f>
        <v>0</v>
      </c>
      <c r="GW492" s="48" t="n">
        <f aca="false">IF((GW491*(1+GW$5/Setup!$C$36)+IF($V492=30,N($F492),0))-DA492-EY492&lt;0.005,0,(GW491*(1+GW$5/Setup!$C$36)+IF($V492=30,N($F492),0))-DA492-EY492)</f>
        <v>0</v>
      </c>
      <c r="GX492" s="48" t="n">
        <f aca="false">IF((GX491*(1+GX$5/Setup!$C$36)+IF($V492=31,N($F492),0))-DB492-EZ492&lt;0.005,0,(GX491*(1+GX$5/Setup!$C$36)+IF($V492=31,N($F492),0))-DB492-EZ492)</f>
        <v>0</v>
      </c>
      <c r="GY492" s="48" t="n">
        <f aca="false">IF((GY491*(1+GY$5/Setup!$C$36)+IF($V492=32,N($F492),0))-DC492-FA492&lt;0.005,0,(GY491*(1+GY$5/Setup!$C$36)+IF($V492=32,N($F492),0))-DC492-FA492)</f>
        <v>0</v>
      </c>
      <c r="GZ492" s="48" t="n">
        <f aca="false">IF((GZ491*(1+GZ$5/Setup!$C$36)+IF($V492=33,N($F492),0))-DD492-FB492&lt;0.005,0,(GZ491*(1+GZ$5/Setup!$C$36)+IF($V492=33,N($F492),0))-DD492-FB492)</f>
        <v>0</v>
      </c>
      <c r="HA492" s="48" t="n">
        <f aca="false">IF((HA491*(1+HA$5/Setup!$C$36)+IF($V492=34,N($F492),0))-DE492-FC492&lt;0.005,0,(HA491*(1+HA$5/Setup!$C$36)+IF($V492=34,N($F492),0))-DE492-FC492)</f>
        <v>0</v>
      </c>
      <c r="HB492" s="48" t="n">
        <f aca="false">IF((HB491*(1+HB$5/Setup!$C$36)+IF($V492=35,N($F492),0))-DF492-FD492&lt;0.005,0,(HB491*(1+HB$5/Setup!$C$36)+IF($V492=35,N($F492),0))-DF492-FD492)</f>
        <v>0</v>
      </c>
      <c r="HC492" s="48" t="n">
        <f aca="false">IF((HC491*(1+HC$5/Setup!$C$36)+IF($V492=36,N($F492),0))-DG492-FE492&lt;0.005,0,(HC491*(1+HC$5/Setup!$C$36)+IF($V492=36,N($F492),0))-DG492-FE492)</f>
        <v>0</v>
      </c>
      <c r="HD492" s="48" t="n">
        <f aca="false">IF((HD491*(1+HD$5/Setup!$C$36)+IF($V492=37,N($F492),0))-DH492-FF492&lt;0.005,0,(HD491*(1+HD$5/Setup!$C$36)+IF($V492=37,N($F492),0))-DH492-FF492)</f>
        <v>0</v>
      </c>
      <c r="HE492" s="48" t="n">
        <f aca="false">IF((HE491*(1+HE$5/Setup!$C$36)+IF($V492=38,N($F492),0))-DI492-FG492&lt;0.005,0,(HE491*(1+HE$5/Setup!$C$36)+IF($V492=38,N($F492),0))-DI492-FG492)</f>
        <v>0</v>
      </c>
      <c r="HF492" s="48" t="n">
        <f aca="false">IF((HF491*(1+HF$5/Setup!$C$36)+IF($V492=39,N($F492),0))-DJ492-FH492&lt;0.005,0,(HF491*(1+HF$5/Setup!$C$36)+IF($V492=39,N($F492),0))-DJ492-FH492)</f>
        <v>0</v>
      </c>
      <c r="HG492" s="48" t="n">
        <f aca="false">IF((HG491*(1+HG$5/Setup!$C$36)+IF($V492=40,N($F492),0))-DK492-FI492&lt;0.005,0,(HG491*(1+HG$5/Setup!$C$36)+IF($V492=40,N($F492),0))-DK492-FI492)</f>
        <v>0</v>
      </c>
      <c r="HH492" s="48" t="n">
        <f aca="false">IF((HH491*(1+HH$5/Setup!$C$36)+IF($V492=41,N($F492),0))-DL492-FJ492&lt;0.005,0,(HH491*(1+HH$5/Setup!$C$36)+IF($V492=41,N($F492),0))-DL492-FJ492)</f>
        <v>0</v>
      </c>
      <c r="HI492" s="48" t="n">
        <f aca="false">IF((HI491*(1+HI$5/Setup!$C$36)+IF($V492=42,N($F492),0))-DM492-FK492&lt;0.005,0,(HI491*(1+HI$5/Setup!$C$36)+IF($V492=42,N($F492),0))-DM492-FK492)</f>
        <v>0</v>
      </c>
      <c r="HJ492" s="48" t="n">
        <f aca="false">IF((HJ491*(1+HJ$5/Setup!$C$36)+IF($V492=43,N($F492),0))-DN492-FL492&lt;0.005,0,(HJ491*(1+HJ$5/Setup!$C$36)+IF($V492=43,N($F492),0))-DN492-FL492)</f>
        <v>0</v>
      </c>
      <c r="HK492" s="48" t="n">
        <f aca="false">IF((HK491*(1+HK$5/Setup!$C$36)+IF($V492=44,N($F492),0))-DO492-FM492&lt;0.005,0,(HK491*(1+HK$5/Setup!$C$36)+IF($V492=44,N($F492),0))-DO492-FM492)</f>
        <v>0</v>
      </c>
      <c r="HL492" s="48" t="n">
        <f aca="false">IF((HL491*(1+HL$5/Setup!$C$36)+IF($V492=45,N($F492),0))-DP492-FN492&lt;0.005,0,(HL491*(1+HL$5/Setup!$C$36)+IF($V492=45,N($F492),0))-DP492-FN492)</f>
        <v>0</v>
      </c>
      <c r="HM492" s="48" t="n">
        <f aca="false">IF((HM491*(1+HM$5/Setup!$C$36)+IF($V492=46,N($F492),0))-DQ492-FO492&lt;0.005,0,(HM491*(1+HM$5/Setup!$C$36)+IF($V492=46,N($F492),0))-DQ492-FO492)</f>
        <v>0</v>
      </c>
      <c r="HN492" s="48" t="n">
        <f aca="false">IF((HN491*(1+HN$5/Setup!$C$36)+IF($V492=47,N($F492),0))-DR492-FP492&lt;0.005,0,(HN491*(1+HN$5/Setup!$C$36)+IF($V492=47,N($F492),0))-DR492-FP492)</f>
        <v>0</v>
      </c>
      <c r="HO492" s="48" t="n">
        <f aca="false">IF((HO491*(1+HO$5/Setup!$C$36)+IF($V492=48,N($F492),0))-DS492-FQ492&lt;0.005,0,(HO491*(1+HO$5/Setup!$C$36)+IF($V492=48,N($F492),0))-DS492-FQ492)</f>
        <v>0</v>
      </c>
      <c r="HP492" s="48" t="n">
        <f aca="false">IF((HP491*(1+HP$5/Setup!$C$36)+IF($V492=49,N($F492),0))-DT492-FR492&lt;0.005,0,(HP491*(1+HP$5/Setup!$C$36)+IF($V492=49,N($F492),0))-DT492-FR492)</f>
        <v>0</v>
      </c>
      <c r="HQ492" s="48" t="n">
        <f aca="false">IF((HQ491*(1+HQ$5/Setup!$C$36)+IF($V492=50,N($F492),0))-DU492-FS492&lt;0.005,0,(HQ491*(1+HQ$5/Setup!$C$36)+IF($V492=50,N($F492),0))-DU492-FS492)</f>
        <v>0</v>
      </c>
    </row>
    <row r="493" customFormat="false" ht="15" hidden="false" customHeight="false" outlineLevel="0" collapsed="false">
      <c r="A493" s="44" t="n">
        <v>485</v>
      </c>
      <c r="B493" s="45" t="n">
        <f aca="false">IF(Setup!$C$7="Every month",EDATE(Setup!$C$8,($A493-1)),IF(Setup!$C$7="Twice a month",DATE(YEAR(Setup!$C$8),MONTH(Setup!$C$8)+INT((($A493-1)+Setup!$C$41)/2),MIN(IF(MOD(($A493-1)+Setup!$C$41,2)=0,Setup!$C$39,Setup!$C$40),DAY(EOMONTH(DATE(YEAR(Setup!$C$8),MONTH(Setup!$C$8)+INT((($A493-1)+Setup!$C$41)/2),1),0)))),Setup!$C$8+($A493-1)*IF(Setup!$C$7="Every week",7,14)))</f>
        <v>53101</v>
      </c>
      <c r="C493" s="45" t="n">
        <f aca="false">IF(Setup!$C$7="Every month",EDATE(Setup!$C$8,$A493),IF(Setup!$C$7="Twice a month",DATE(YEAR(Setup!$C$8),MONTH(Setup!$C$8)+INT(($A493+Setup!$C$41)/2),MIN(IF(MOD($A493+Setup!$C$41,2)=0,Setup!$C$39,Setup!$C$40),DAY(EOMONTH(DATE(YEAR(Setup!$C$8),MONTH(Setup!$C$8)+INT(($A493+Setup!$C$41)/2),1),0)))),Setup!$C$8+$A493*IF(Setup!$C$7="Every week",7,14)))</f>
        <v>53115</v>
      </c>
      <c r="D493" s="46"/>
      <c r="E493" s="47"/>
      <c r="F493" s="47"/>
      <c r="G493" s="47"/>
      <c r="H493" s="47"/>
      <c r="I493" s="48" t="n">
        <f aca="false">N(Setup!$C$11)+N(E493)</f>
        <v>100</v>
      </c>
      <c r="J493" s="48" t="n">
        <f aca="false">MIN(Setup!$C$37,MAX(I493,0))</f>
        <v>9.23076923076923</v>
      </c>
      <c r="K493" s="48" t="n">
        <f aca="false">MIN(MAX(N(Setup!$C$14)-L492,0),MAX(I493-J493,0))</f>
        <v>0</v>
      </c>
      <c r="L493" s="48" t="n">
        <f aca="false">L492+K493-N(G493)</f>
        <v>500</v>
      </c>
      <c r="M493" s="48" t="n">
        <f aca="false">M492+J493-N(H493)</f>
        <v>4476.92307692306</v>
      </c>
      <c r="N493" s="48" t="n">
        <f aca="false">SUM(BX493:DU493)</f>
        <v>0</v>
      </c>
      <c r="O493" s="48" t="n">
        <f aca="false">SUM(Z493:BW493)-N493</f>
        <v>40</v>
      </c>
      <c r="P493" s="48" t="n">
        <f aca="false">MAX(I493-J493-K493,0)+O493</f>
        <v>130.769230769231</v>
      </c>
      <c r="Q493" s="48" t="n">
        <f aca="false">SUM(DV493:FS493)</f>
        <v>0</v>
      </c>
      <c r="R493" s="49" t="n">
        <f aca="false">N493+J493+K493+Q493</f>
        <v>9.23076923076923</v>
      </c>
      <c r="S493" s="48" t="n">
        <f aca="false">T493-T492-N(F493)+N493+Q493</f>
        <v>0</v>
      </c>
      <c r="T493" s="49" t="n">
        <f aca="false">SUM(FT493:HQ493)</f>
        <v>0</v>
      </c>
      <c r="U493" s="44" t="str">
        <f aca="false">IF(T492&lt;0.005,"",INDEX(Helpers!$C$2:$C$51,IF(_xlfn.MINIFS($DV$6:$FS$6,DV493:FS493,"&gt;0.005")=0,V493,_xlfn.MINIFS($DV$6:$FS$6,DV493:FS493,"&gt;0.005"))))</f>
        <v/>
      </c>
      <c r="V493" s="44" t="n">
        <f aca="false">IF(_xlfn.MINIFS($FT$6:$HQ$6,FT492:HQ492,"&gt;0.005")=0,1,_xlfn.MINIFS($FT$6:$HQ$6,FT492:HQ492,"&gt;0.005"))</f>
        <v>1</v>
      </c>
      <c r="W493" s="44" t="n">
        <f aca="false">IF(AND(D493&lt;&gt;"Paid",T492&gt;0.005),1,0)</f>
        <v>0</v>
      </c>
      <c r="X493" s="48" t="n">
        <f aca="false">SUMPRODUCT(((Helpers!$G$2:$G$51*(1+(Helpers!$D$2:$D$51+0.000000001)/12)^(($B493-Setup!$C$8)/(365.25/12))-Helpers!$E$2:$E$51*((1+(Helpers!$D$2:$D$51+0.000000001)/12)^(($B493-Setup!$C$8)/(365.25/12))-1)/((Helpers!$D$2:$D$51+0.000000001)/12))&gt;0)*(Helpers!$G$2:$G$51*(1+(Helpers!$D$2:$D$51+0.000000001)/12)^(($B493-Setup!$C$8)/(365.25/12))-Helpers!$E$2:$E$51*((1+(Helpers!$D$2:$D$51+0.000000001)/12)^(($B493-Setup!$C$8)/(365.25/12))-1)/((Helpers!$D$2:$D$51+0.000000001)/12)))</f>
        <v>0</v>
      </c>
      <c r="Y493" s="48"/>
      <c r="Z493" s="48" t="n">
        <f aca="false">IF(OR(N(Z$5)=0,Z$6=""),0,Z$5*((DATE(YEAR($B493),MONTH($B493),MIN(Z$6,DAY(EOMONTH($B493,0))))&gt;=$B493)*(DATE(YEAR($B493),MONTH($B493),MIN(Z$6,DAY(EOMONTH($B493,0))))&lt;$C493)+(DATE(YEAR($B493),MONTH($B493)+1,MIN(Z$6,DAY(EOMONTH($B493,1))))&gt;=$B493)*(DATE(YEAR($B493),MONTH($B493)+1,MIN(Z$6,DAY(EOMONTH($B493,1))))&lt;$C493)))</f>
        <v>0</v>
      </c>
      <c r="AA493" s="48" t="n">
        <f aca="false">IF(OR(N(AA$5)=0,AA$6=""),0,AA$5*((DATE(YEAR($B493),MONTH($B493),MIN(AA$6,DAY(EOMONTH($B493,0))))&gt;=$B493)*(DATE(YEAR($B493),MONTH($B493),MIN(AA$6,DAY(EOMONTH($B493,0))))&lt;$C493)+(DATE(YEAR($B493),MONTH($B493)+1,MIN(AA$6,DAY(EOMONTH($B493,1))))&gt;=$B493)*(DATE(YEAR($B493),MONTH($B493)+1,MIN(AA$6,DAY(EOMONTH($B493,1))))&lt;$C493)))</f>
        <v>40</v>
      </c>
      <c r="AB493" s="48" t="n">
        <f aca="false">IF(OR(N(AB$5)=0,AB$6=""),0,AB$5*((DATE(YEAR($B493),MONTH($B493),MIN(AB$6,DAY(EOMONTH($B493,0))))&gt;=$B493)*(DATE(YEAR($B493),MONTH($B493),MIN(AB$6,DAY(EOMONTH($B493,0))))&lt;$C493)+(DATE(YEAR($B493),MONTH($B493)+1,MIN(AB$6,DAY(EOMONTH($B493,1))))&gt;=$B493)*(DATE(YEAR($B493),MONTH($B493)+1,MIN(AB$6,DAY(EOMONTH($B493,1))))&lt;$C493)))</f>
        <v>0</v>
      </c>
      <c r="AC493" s="48" t="n">
        <f aca="false">IF(OR(N(AC$5)=0,AC$6=""),0,AC$5*((DATE(YEAR($B493),MONTH($B493),MIN(AC$6,DAY(EOMONTH($B493,0))))&gt;=$B493)*(DATE(YEAR($B493),MONTH($B493),MIN(AC$6,DAY(EOMONTH($B493,0))))&lt;$C493)+(DATE(YEAR($B493),MONTH($B493)+1,MIN(AC$6,DAY(EOMONTH($B493,1))))&gt;=$B493)*(DATE(YEAR($B493),MONTH($B493)+1,MIN(AC$6,DAY(EOMONTH($B493,1))))&lt;$C493)))</f>
        <v>0</v>
      </c>
      <c r="AD493" s="48" t="n">
        <f aca="false">IF(OR(N(AD$5)=0,AD$6=""),0,AD$5*((DATE(YEAR($B493),MONTH($B493),MIN(AD$6,DAY(EOMONTH($B493,0))))&gt;=$B493)*(DATE(YEAR($B493),MONTH($B493),MIN(AD$6,DAY(EOMONTH($B493,0))))&lt;$C493)+(DATE(YEAR($B493),MONTH($B493)+1,MIN(AD$6,DAY(EOMONTH($B493,1))))&gt;=$B493)*(DATE(YEAR($B493),MONTH($B493)+1,MIN(AD$6,DAY(EOMONTH($B493,1))))&lt;$C493)))</f>
        <v>0</v>
      </c>
      <c r="AE493" s="48" t="n">
        <f aca="false">IF(OR(N(AE$5)=0,AE$6=""),0,AE$5*((DATE(YEAR($B493),MONTH($B493),MIN(AE$6,DAY(EOMONTH($B493,0))))&gt;=$B493)*(DATE(YEAR($B493),MONTH($B493),MIN(AE$6,DAY(EOMONTH($B493,0))))&lt;$C493)+(DATE(YEAR($B493),MONTH($B493)+1,MIN(AE$6,DAY(EOMONTH($B493,1))))&gt;=$B493)*(DATE(YEAR($B493),MONTH($B493)+1,MIN(AE$6,DAY(EOMONTH($B493,1))))&lt;$C493)))</f>
        <v>0</v>
      </c>
      <c r="AF493" s="48" t="n">
        <f aca="false">IF(OR(N(AF$5)=0,AF$6=""),0,AF$5*((DATE(YEAR($B493),MONTH($B493),MIN(AF$6,DAY(EOMONTH($B493,0))))&gt;=$B493)*(DATE(YEAR($B493),MONTH($B493),MIN(AF$6,DAY(EOMONTH($B493,0))))&lt;$C493)+(DATE(YEAR($B493),MONTH($B493)+1,MIN(AF$6,DAY(EOMONTH($B493,1))))&gt;=$B493)*(DATE(YEAR($B493),MONTH($B493)+1,MIN(AF$6,DAY(EOMONTH($B493,1))))&lt;$C493)))</f>
        <v>0</v>
      </c>
      <c r="AG493" s="48" t="n">
        <f aca="false">IF(OR(N(AG$5)=0,AG$6=""),0,AG$5*((DATE(YEAR($B493),MONTH($B493),MIN(AG$6,DAY(EOMONTH($B493,0))))&gt;=$B493)*(DATE(YEAR($B493),MONTH($B493),MIN(AG$6,DAY(EOMONTH($B493,0))))&lt;$C493)+(DATE(YEAR($B493),MONTH($B493)+1,MIN(AG$6,DAY(EOMONTH($B493,1))))&gt;=$B493)*(DATE(YEAR($B493),MONTH($B493)+1,MIN(AG$6,DAY(EOMONTH($B493,1))))&lt;$C493)))</f>
        <v>0</v>
      </c>
      <c r="AH493" s="48" t="n">
        <f aca="false">IF(OR(N(AH$5)=0,AH$6=""),0,AH$5*((DATE(YEAR($B493),MONTH($B493),MIN(AH$6,DAY(EOMONTH($B493,0))))&gt;=$B493)*(DATE(YEAR($B493),MONTH($B493),MIN(AH$6,DAY(EOMONTH($B493,0))))&lt;$C493)+(DATE(YEAR($B493),MONTH($B493)+1,MIN(AH$6,DAY(EOMONTH($B493,1))))&gt;=$B493)*(DATE(YEAR($B493),MONTH($B493)+1,MIN(AH$6,DAY(EOMONTH($B493,1))))&lt;$C493)))</f>
        <v>0</v>
      </c>
      <c r="AI493" s="48" t="n">
        <f aca="false">IF(OR(N(AI$5)=0,AI$6=""),0,AI$5*((DATE(YEAR($B493),MONTH($B493),MIN(AI$6,DAY(EOMONTH($B493,0))))&gt;=$B493)*(DATE(YEAR($B493),MONTH($B493),MIN(AI$6,DAY(EOMONTH($B493,0))))&lt;$C493)+(DATE(YEAR($B493),MONTH($B493)+1,MIN(AI$6,DAY(EOMONTH($B493,1))))&gt;=$B493)*(DATE(YEAR($B493),MONTH($B493)+1,MIN(AI$6,DAY(EOMONTH($B493,1))))&lt;$C493)))</f>
        <v>0</v>
      </c>
      <c r="AJ493" s="48" t="n">
        <f aca="false">IF(OR(N(AJ$5)=0,AJ$6=""),0,AJ$5*((DATE(YEAR($B493),MONTH($B493),MIN(AJ$6,DAY(EOMONTH($B493,0))))&gt;=$B493)*(DATE(YEAR($B493),MONTH($B493),MIN(AJ$6,DAY(EOMONTH($B493,0))))&lt;$C493)+(DATE(YEAR($B493),MONTH($B493)+1,MIN(AJ$6,DAY(EOMONTH($B493,1))))&gt;=$B493)*(DATE(YEAR($B493),MONTH($B493)+1,MIN(AJ$6,DAY(EOMONTH($B493,1))))&lt;$C493)))</f>
        <v>0</v>
      </c>
      <c r="AK493" s="48" t="n">
        <f aca="false">IF(OR(N(AK$5)=0,AK$6=""),0,AK$5*((DATE(YEAR($B493),MONTH($B493),MIN(AK$6,DAY(EOMONTH($B493,0))))&gt;=$B493)*(DATE(YEAR($B493),MONTH($B493),MIN(AK$6,DAY(EOMONTH($B493,0))))&lt;$C493)+(DATE(YEAR($B493),MONTH($B493)+1,MIN(AK$6,DAY(EOMONTH($B493,1))))&gt;=$B493)*(DATE(YEAR($B493),MONTH($B493)+1,MIN(AK$6,DAY(EOMONTH($B493,1))))&lt;$C493)))</f>
        <v>0</v>
      </c>
      <c r="AL493" s="48" t="n">
        <f aca="false">IF(OR(N(AL$5)=0,AL$6=""),0,AL$5*((DATE(YEAR($B493),MONTH($B493),MIN(AL$6,DAY(EOMONTH($B493,0))))&gt;=$B493)*(DATE(YEAR($B493),MONTH($B493),MIN(AL$6,DAY(EOMONTH($B493,0))))&lt;$C493)+(DATE(YEAR($B493),MONTH($B493)+1,MIN(AL$6,DAY(EOMONTH($B493,1))))&gt;=$B493)*(DATE(YEAR($B493),MONTH($B493)+1,MIN(AL$6,DAY(EOMONTH($B493,1))))&lt;$C493)))</f>
        <v>0</v>
      </c>
      <c r="AM493" s="48" t="n">
        <f aca="false">IF(OR(N(AM$5)=0,AM$6=""),0,AM$5*((DATE(YEAR($B493),MONTH($B493),MIN(AM$6,DAY(EOMONTH($B493,0))))&gt;=$B493)*(DATE(YEAR($B493),MONTH($B493),MIN(AM$6,DAY(EOMONTH($B493,0))))&lt;$C493)+(DATE(YEAR($B493),MONTH($B493)+1,MIN(AM$6,DAY(EOMONTH($B493,1))))&gt;=$B493)*(DATE(YEAR($B493),MONTH($B493)+1,MIN(AM$6,DAY(EOMONTH($B493,1))))&lt;$C493)))</f>
        <v>0</v>
      </c>
      <c r="AN493" s="48" t="n">
        <f aca="false">IF(OR(N(AN$5)=0,AN$6=""),0,AN$5*((DATE(YEAR($B493),MONTH($B493),MIN(AN$6,DAY(EOMONTH($B493,0))))&gt;=$B493)*(DATE(YEAR($B493),MONTH($B493),MIN(AN$6,DAY(EOMONTH($B493,0))))&lt;$C493)+(DATE(YEAR($B493),MONTH($B493)+1,MIN(AN$6,DAY(EOMONTH($B493,1))))&gt;=$B493)*(DATE(YEAR($B493),MONTH($B493)+1,MIN(AN$6,DAY(EOMONTH($B493,1))))&lt;$C493)))</f>
        <v>0</v>
      </c>
      <c r="AO493" s="48" t="n">
        <f aca="false">IF(OR(N(AO$5)=0,AO$6=""),0,AO$5*((DATE(YEAR($B493),MONTH($B493),MIN(AO$6,DAY(EOMONTH($B493,0))))&gt;=$B493)*(DATE(YEAR($B493),MONTH($B493),MIN(AO$6,DAY(EOMONTH($B493,0))))&lt;$C493)+(DATE(YEAR($B493),MONTH($B493)+1,MIN(AO$6,DAY(EOMONTH($B493,1))))&gt;=$B493)*(DATE(YEAR($B493),MONTH($B493)+1,MIN(AO$6,DAY(EOMONTH($B493,1))))&lt;$C493)))</f>
        <v>0</v>
      </c>
      <c r="AP493" s="48" t="n">
        <f aca="false">IF(OR(N(AP$5)=0,AP$6=""),0,AP$5*((DATE(YEAR($B493),MONTH($B493),MIN(AP$6,DAY(EOMONTH($B493,0))))&gt;=$B493)*(DATE(YEAR($B493),MONTH($B493),MIN(AP$6,DAY(EOMONTH($B493,0))))&lt;$C493)+(DATE(YEAR($B493),MONTH($B493)+1,MIN(AP$6,DAY(EOMONTH($B493,1))))&gt;=$B493)*(DATE(YEAR($B493),MONTH($B493)+1,MIN(AP$6,DAY(EOMONTH($B493,1))))&lt;$C493)))</f>
        <v>0</v>
      </c>
      <c r="AQ493" s="48" t="n">
        <f aca="false">IF(OR(N(AQ$5)=0,AQ$6=""),0,AQ$5*((DATE(YEAR($B493),MONTH($B493),MIN(AQ$6,DAY(EOMONTH($B493,0))))&gt;=$B493)*(DATE(YEAR($B493),MONTH($B493),MIN(AQ$6,DAY(EOMONTH($B493,0))))&lt;$C493)+(DATE(YEAR($B493),MONTH($B493)+1,MIN(AQ$6,DAY(EOMONTH($B493,1))))&gt;=$B493)*(DATE(YEAR($B493),MONTH($B493)+1,MIN(AQ$6,DAY(EOMONTH($B493,1))))&lt;$C493)))</f>
        <v>0</v>
      </c>
      <c r="AR493" s="48" t="n">
        <f aca="false">IF(OR(N(AR$5)=0,AR$6=""),0,AR$5*((DATE(YEAR($B493),MONTH($B493),MIN(AR$6,DAY(EOMONTH($B493,0))))&gt;=$B493)*(DATE(YEAR($B493),MONTH($B493),MIN(AR$6,DAY(EOMONTH($B493,0))))&lt;$C493)+(DATE(YEAR($B493),MONTH($B493)+1,MIN(AR$6,DAY(EOMONTH($B493,1))))&gt;=$B493)*(DATE(YEAR($B493),MONTH($B493)+1,MIN(AR$6,DAY(EOMONTH($B493,1))))&lt;$C493)))</f>
        <v>0</v>
      </c>
      <c r="AS493" s="48" t="n">
        <f aca="false">IF(OR(N(AS$5)=0,AS$6=""),0,AS$5*((DATE(YEAR($B493),MONTH($B493),MIN(AS$6,DAY(EOMONTH($B493,0))))&gt;=$B493)*(DATE(YEAR($B493),MONTH($B493),MIN(AS$6,DAY(EOMONTH($B493,0))))&lt;$C493)+(DATE(YEAR($B493),MONTH($B493)+1,MIN(AS$6,DAY(EOMONTH($B493,1))))&gt;=$B493)*(DATE(YEAR($B493),MONTH($B493)+1,MIN(AS$6,DAY(EOMONTH($B493,1))))&lt;$C493)))</f>
        <v>0</v>
      </c>
      <c r="AT493" s="48" t="n">
        <f aca="false">IF(OR(N(AT$5)=0,AT$6=""),0,AT$5*((DATE(YEAR($B493),MONTH($B493),MIN(AT$6,DAY(EOMONTH($B493,0))))&gt;=$B493)*(DATE(YEAR($B493),MONTH($B493),MIN(AT$6,DAY(EOMONTH($B493,0))))&lt;$C493)+(DATE(YEAR($B493),MONTH($B493)+1,MIN(AT$6,DAY(EOMONTH($B493,1))))&gt;=$B493)*(DATE(YEAR($B493),MONTH($B493)+1,MIN(AT$6,DAY(EOMONTH($B493,1))))&lt;$C493)))</f>
        <v>0</v>
      </c>
      <c r="AU493" s="48" t="n">
        <f aca="false">IF(OR(N(AU$5)=0,AU$6=""),0,AU$5*((DATE(YEAR($B493),MONTH($B493),MIN(AU$6,DAY(EOMONTH($B493,0))))&gt;=$B493)*(DATE(YEAR($B493),MONTH($B493),MIN(AU$6,DAY(EOMONTH($B493,0))))&lt;$C493)+(DATE(YEAR($B493),MONTH($B493)+1,MIN(AU$6,DAY(EOMONTH($B493,1))))&gt;=$B493)*(DATE(YEAR($B493),MONTH($B493)+1,MIN(AU$6,DAY(EOMONTH($B493,1))))&lt;$C493)))</f>
        <v>0</v>
      </c>
      <c r="AV493" s="48" t="n">
        <f aca="false">IF(OR(N(AV$5)=0,AV$6=""),0,AV$5*((DATE(YEAR($B493),MONTH($B493),MIN(AV$6,DAY(EOMONTH($B493,0))))&gt;=$B493)*(DATE(YEAR($B493),MONTH($B493),MIN(AV$6,DAY(EOMONTH($B493,0))))&lt;$C493)+(DATE(YEAR($B493),MONTH($B493)+1,MIN(AV$6,DAY(EOMONTH($B493,1))))&gt;=$B493)*(DATE(YEAR($B493),MONTH($B493)+1,MIN(AV$6,DAY(EOMONTH($B493,1))))&lt;$C493)))</f>
        <v>0</v>
      </c>
      <c r="AW493" s="48" t="n">
        <f aca="false">IF(OR(N(AW$5)=0,AW$6=""),0,AW$5*((DATE(YEAR($B493),MONTH($B493),MIN(AW$6,DAY(EOMONTH($B493,0))))&gt;=$B493)*(DATE(YEAR($B493),MONTH($B493),MIN(AW$6,DAY(EOMONTH($B493,0))))&lt;$C493)+(DATE(YEAR($B493),MONTH($B493)+1,MIN(AW$6,DAY(EOMONTH($B493,1))))&gt;=$B493)*(DATE(YEAR($B493),MONTH($B493)+1,MIN(AW$6,DAY(EOMONTH($B493,1))))&lt;$C493)))</f>
        <v>0</v>
      </c>
      <c r="AX493" s="48" t="n">
        <f aca="false">IF(OR(N(AX$5)=0,AX$6=""),0,AX$5*((DATE(YEAR($B493),MONTH($B493),MIN(AX$6,DAY(EOMONTH($B493,0))))&gt;=$B493)*(DATE(YEAR($B493),MONTH($B493),MIN(AX$6,DAY(EOMONTH($B493,0))))&lt;$C493)+(DATE(YEAR($B493),MONTH($B493)+1,MIN(AX$6,DAY(EOMONTH($B493,1))))&gt;=$B493)*(DATE(YEAR($B493),MONTH($B493)+1,MIN(AX$6,DAY(EOMONTH($B493,1))))&lt;$C493)))</f>
        <v>0</v>
      </c>
      <c r="AY493" s="48" t="n">
        <f aca="false">IF(OR(N(AY$5)=0,AY$6=""),0,AY$5*((DATE(YEAR($B493),MONTH($B493),MIN(AY$6,DAY(EOMONTH($B493,0))))&gt;=$B493)*(DATE(YEAR($B493),MONTH($B493),MIN(AY$6,DAY(EOMONTH($B493,0))))&lt;$C493)+(DATE(YEAR($B493),MONTH($B493)+1,MIN(AY$6,DAY(EOMONTH($B493,1))))&gt;=$B493)*(DATE(YEAR($B493),MONTH($B493)+1,MIN(AY$6,DAY(EOMONTH($B493,1))))&lt;$C493)))</f>
        <v>0</v>
      </c>
      <c r="AZ493" s="48" t="n">
        <f aca="false">IF(OR(N(AZ$5)=0,AZ$6=""),0,AZ$5*((DATE(YEAR($B493),MONTH($B493),MIN(AZ$6,DAY(EOMONTH($B493,0))))&gt;=$B493)*(DATE(YEAR($B493),MONTH($B493),MIN(AZ$6,DAY(EOMONTH($B493,0))))&lt;$C493)+(DATE(YEAR($B493),MONTH($B493)+1,MIN(AZ$6,DAY(EOMONTH($B493,1))))&gt;=$B493)*(DATE(YEAR($B493),MONTH($B493)+1,MIN(AZ$6,DAY(EOMONTH($B493,1))))&lt;$C493)))</f>
        <v>0</v>
      </c>
      <c r="BA493" s="48" t="n">
        <f aca="false">IF(OR(N(BA$5)=0,BA$6=""),0,BA$5*((DATE(YEAR($B493),MONTH($B493),MIN(BA$6,DAY(EOMONTH($B493,0))))&gt;=$B493)*(DATE(YEAR($B493),MONTH($B493),MIN(BA$6,DAY(EOMONTH($B493,0))))&lt;$C493)+(DATE(YEAR($B493),MONTH($B493)+1,MIN(BA$6,DAY(EOMONTH($B493,1))))&gt;=$B493)*(DATE(YEAR($B493),MONTH($B493)+1,MIN(BA$6,DAY(EOMONTH($B493,1))))&lt;$C493)))</f>
        <v>0</v>
      </c>
      <c r="BB493" s="48" t="n">
        <f aca="false">IF(OR(N(BB$5)=0,BB$6=""),0,BB$5*((DATE(YEAR($B493),MONTH($B493),MIN(BB$6,DAY(EOMONTH($B493,0))))&gt;=$B493)*(DATE(YEAR($B493),MONTH($B493),MIN(BB$6,DAY(EOMONTH($B493,0))))&lt;$C493)+(DATE(YEAR($B493),MONTH($B493)+1,MIN(BB$6,DAY(EOMONTH($B493,1))))&gt;=$B493)*(DATE(YEAR($B493),MONTH($B493)+1,MIN(BB$6,DAY(EOMONTH($B493,1))))&lt;$C493)))</f>
        <v>0</v>
      </c>
      <c r="BC493" s="48" t="n">
        <f aca="false">IF(OR(N(BC$5)=0,BC$6=""),0,BC$5*((DATE(YEAR($B493),MONTH($B493),MIN(BC$6,DAY(EOMONTH($B493,0))))&gt;=$B493)*(DATE(YEAR($B493),MONTH($B493),MIN(BC$6,DAY(EOMONTH($B493,0))))&lt;$C493)+(DATE(YEAR($B493),MONTH($B493)+1,MIN(BC$6,DAY(EOMONTH($B493,1))))&gt;=$B493)*(DATE(YEAR($B493),MONTH($B493)+1,MIN(BC$6,DAY(EOMONTH($B493,1))))&lt;$C493)))</f>
        <v>0</v>
      </c>
      <c r="BD493" s="48" t="n">
        <f aca="false">IF(OR(N(BD$5)=0,BD$6=""),0,BD$5*((DATE(YEAR($B493),MONTH($B493),MIN(BD$6,DAY(EOMONTH($B493,0))))&gt;=$B493)*(DATE(YEAR($B493),MONTH($B493),MIN(BD$6,DAY(EOMONTH($B493,0))))&lt;$C493)+(DATE(YEAR($B493),MONTH($B493)+1,MIN(BD$6,DAY(EOMONTH($B493,1))))&gt;=$B493)*(DATE(YEAR($B493),MONTH($B493)+1,MIN(BD$6,DAY(EOMONTH($B493,1))))&lt;$C493)))</f>
        <v>0</v>
      </c>
      <c r="BE493" s="48" t="n">
        <f aca="false">IF(OR(N(BE$5)=0,BE$6=""),0,BE$5*((DATE(YEAR($B493),MONTH($B493),MIN(BE$6,DAY(EOMONTH($B493,0))))&gt;=$B493)*(DATE(YEAR($B493),MONTH($B493),MIN(BE$6,DAY(EOMONTH($B493,0))))&lt;$C493)+(DATE(YEAR($B493),MONTH($B493)+1,MIN(BE$6,DAY(EOMONTH($B493,1))))&gt;=$B493)*(DATE(YEAR($B493),MONTH($B493)+1,MIN(BE$6,DAY(EOMONTH($B493,1))))&lt;$C493)))</f>
        <v>0</v>
      </c>
      <c r="BF493" s="48" t="n">
        <f aca="false">IF(OR(N(BF$5)=0,BF$6=""),0,BF$5*((DATE(YEAR($B493),MONTH($B493),MIN(BF$6,DAY(EOMONTH($B493,0))))&gt;=$B493)*(DATE(YEAR($B493),MONTH($B493),MIN(BF$6,DAY(EOMONTH($B493,0))))&lt;$C493)+(DATE(YEAR($B493),MONTH($B493)+1,MIN(BF$6,DAY(EOMONTH($B493,1))))&gt;=$B493)*(DATE(YEAR($B493),MONTH($B493)+1,MIN(BF$6,DAY(EOMONTH($B493,1))))&lt;$C493)))</f>
        <v>0</v>
      </c>
      <c r="BG493" s="48" t="n">
        <f aca="false">IF(OR(N(BG$5)=0,BG$6=""),0,BG$5*((DATE(YEAR($B493),MONTH($B493),MIN(BG$6,DAY(EOMONTH($B493,0))))&gt;=$B493)*(DATE(YEAR($B493),MONTH($B493),MIN(BG$6,DAY(EOMONTH($B493,0))))&lt;$C493)+(DATE(YEAR($B493),MONTH($B493)+1,MIN(BG$6,DAY(EOMONTH($B493,1))))&gt;=$B493)*(DATE(YEAR($B493),MONTH($B493)+1,MIN(BG$6,DAY(EOMONTH($B493,1))))&lt;$C493)))</f>
        <v>0</v>
      </c>
      <c r="BH493" s="48" t="n">
        <f aca="false">IF(OR(N(BH$5)=0,BH$6=""),0,BH$5*((DATE(YEAR($B493),MONTH($B493),MIN(BH$6,DAY(EOMONTH($B493,0))))&gt;=$B493)*(DATE(YEAR($B493),MONTH($B493),MIN(BH$6,DAY(EOMONTH($B493,0))))&lt;$C493)+(DATE(YEAR($B493),MONTH($B493)+1,MIN(BH$6,DAY(EOMONTH($B493,1))))&gt;=$B493)*(DATE(YEAR($B493),MONTH($B493)+1,MIN(BH$6,DAY(EOMONTH($B493,1))))&lt;$C493)))</f>
        <v>0</v>
      </c>
      <c r="BI493" s="48" t="n">
        <f aca="false">IF(OR(N(BI$5)=0,BI$6=""),0,BI$5*((DATE(YEAR($B493),MONTH($B493),MIN(BI$6,DAY(EOMONTH($B493,0))))&gt;=$B493)*(DATE(YEAR($B493),MONTH($B493),MIN(BI$6,DAY(EOMONTH($B493,0))))&lt;$C493)+(DATE(YEAR($B493),MONTH($B493)+1,MIN(BI$6,DAY(EOMONTH($B493,1))))&gt;=$B493)*(DATE(YEAR($B493),MONTH($B493)+1,MIN(BI$6,DAY(EOMONTH($B493,1))))&lt;$C493)))</f>
        <v>0</v>
      </c>
      <c r="BJ493" s="48" t="n">
        <f aca="false">IF(OR(N(BJ$5)=0,BJ$6=""),0,BJ$5*((DATE(YEAR($B493),MONTH($B493),MIN(BJ$6,DAY(EOMONTH($B493,0))))&gt;=$B493)*(DATE(YEAR($B493),MONTH($B493),MIN(BJ$6,DAY(EOMONTH($B493,0))))&lt;$C493)+(DATE(YEAR($B493),MONTH($B493)+1,MIN(BJ$6,DAY(EOMONTH($B493,1))))&gt;=$B493)*(DATE(YEAR($B493),MONTH($B493)+1,MIN(BJ$6,DAY(EOMONTH($B493,1))))&lt;$C493)))</f>
        <v>0</v>
      </c>
      <c r="BK493" s="48" t="n">
        <f aca="false">IF(OR(N(BK$5)=0,BK$6=""),0,BK$5*((DATE(YEAR($B493),MONTH($B493),MIN(BK$6,DAY(EOMONTH($B493,0))))&gt;=$B493)*(DATE(YEAR($B493),MONTH($B493),MIN(BK$6,DAY(EOMONTH($B493,0))))&lt;$C493)+(DATE(YEAR($B493),MONTH($B493)+1,MIN(BK$6,DAY(EOMONTH($B493,1))))&gt;=$B493)*(DATE(YEAR($B493),MONTH($B493)+1,MIN(BK$6,DAY(EOMONTH($B493,1))))&lt;$C493)))</f>
        <v>0</v>
      </c>
      <c r="BL493" s="48" t="n">
        <f aca="false">IF(OR(N(BL$5)=0,BL$6=""),0,BL$5*((DATE(YEAR($B493),MONTH($B493),MIN(BL$6,DAY(EOMONTH($B493,0))))&gt;=$B493)*(DATE(YEAR($B493),MONTH($B493),MIN(BL$6,DAY(EOMONTH($B493,0))))&lt;$C493)+(DATE(YEAR($B493),MONTH($B493)+1,MIN(BL$6,DAY(EOMONTH($B493,1))))&gt;=$B493)*(DATE(YEAR($B493),MONTH($B493)+1,MIN(BL$6,DAY(EOMONTH($B493,1))))&lt;$C493)))</f>
        <v>0</v>
      </c>
      <c r="BM493" s="48" t="n">
        <f aca="false">IF(OR(N(BM$5)=0,BM$6=""),0,BM$5*((DATE(YEAR($B493),MONTH($B493),MIN(BM$6,DAY(EOMONTH($B493,0))))&gt;=$B493)*(DATE(YEAR($B493),MONTH($B493),MIN(BM$6,DAY(EOMONTH($B493,0))))&lt;$C493)+(DATE(YEAR($B493),MONTH($B493)+1,MIN(BM$6,DAY(EOMONTH($B493,1))))&gt;=$B493)*(DATE(YEAR($B493),MONTH($B493)+1,MIN(BM$6,DAY(EOMONTH($B493,1))))&lt;$C493)))</f>
        <v>0</v>
      </c>
      <c r="BN493" s="48" t="n">
        <f aca="false">IF(OR(N(BN$5)=0,BN$6=""),0,BN$5*((DATE(YEAR($B493),MONTH($B493),MIN(BN$6,DAY(EOMONTH($B493,0))))&gt;=$B493)*(DATE(YEAR($B493),MONTH($B493),MIN(BN$6,DAY(EOMONTH($B493,0))))&lt;$C493)+(DATE(YEAR($B493),MONTH($B493)+1,MIN(BN$6,DAY(EOMONTH($B493,1))))&gt;=$B493)*(DATE(YEAR($B493),MONTH($B493)+1,MIN(BN$6,DAY(EOMONTH($B493,1))))&lt;$C493)))</f>
        <v>0</v>
      </c>
      <c r="BO493" s="48" t="n">
        <f aca="false">IF(OR(N(BO$5)=0,BO$6=""),0,BO$5*((DATE(YEAR($B493),MONTH($B493),MIN(BO$6,DAY(EOMONTH($B493,0))))&gt;=$B493)*(DATE(YEAR($B493),MONTH($B493),MIN(BO$6,DAY(EOMONTH($B493,0))))&lt;$C493)+(DATE(YEAR($B493),MONTH($B493)+1,MIN(BO$6,DAY(EOMONTH($B493,1))))&gt;=$B493)*(DATE(YEAR($B493),MONTH($B493)+1,MIN(BO$6,DAY(EOMONTH($B493,1))))&lt;$C493)))</f>
        <v>0</v>
      </c>
      <c r="BP493" s="48" t="n">
        <f aca="false">IF(OR(N(BP$5)=0,BP$6=""),0,BP$5*((DATE(YEAR($B493),MONTH($B493),MIN(BP$6,DAY(EOMONTH($B493,0))))&gt;=$B493)*(DATE(YEAR($B493),MONTH($B493),MIN(BP$6,DAY(EOMONTH($B493,0))))&lt;$C493)+(DATE(YEAR($B493),MONTH($B493)+1,MIN(BP$6,DAY(EOMONTH($B493,1))))&gt;=$B493)*(DATE(YEAR($B493),MONTH($B493)+1,MIN(BP$6,DAY(EOMONTH($B493,1))))&lt;$C493)))</f>
        <v>0</v>
      </c>
      <c r="BQ493" s="48" t="n">
        <f aca="false">IF(OR(N(BQ$5)=0,BQ$6=""),0,BQ$5*((DATE(YEAR($B493),MONTH($B493),MIN(BQ$6,DAY(EOMONTH($B493,0))))&gt;=$B493)*(DATE(YEAR($B493),MONTH($B493),MIN(BQ$6,DAY(EOMONTH($B493,0))))&lt;$C493)+(DATE(YEAR($B493),MONTH($B493)+1,MIN(BQ$6,DAY(EOMONTH($B493,1))))&gt;=$B493)*(DATE(YEAR($B493),MONTH($B493)+1,MIN(BQ$6,DAY(EOMONTH($B493,1))))&lt;$C493)))</f>
        <v>0</v>
      </c>
      <c r="BR493" s="48" t="n">
        <f aca="false">IF(OR(N(BR$5)=0,BR$6=""),0,BR$5*((DATE(YEAR($B493),MONTH($B493),MIN(BR$6,DAY(EOMONTH($B493,0))))&gt;=$B493)*(DATE(YEAR($B493),MONTH($B493),MIN(BR$6,DAY(EOMONTH($B493,0))))&lt;$C493)+(DATE(YEAR($B493),MONTH($B493)+1,MIN(BR$6,DAY(EOMONTH($B493,1))))&gt;=$B493)*(DATE(YEAR($B493),MONTH($B493)+1,MIN(BR$6,DAY(EOMONTH($B493,1))))&lt;$C493)))</f>
        <v>0</v>
      </c>
      <c r="BS493" s="48" t="n">
        <f aca="false">IF(OR(N(BS$5)=0,BS$6=""),0,BS$5*((DATE(YEAR($B493),MONTH($B493),MIN(BS$6,DAY(EOMONTH($B493,0))))&gt;=$B493)*(DATE(YEAR($B493),MONTH($B493),MIN(BS$6,DAY(EOMONTH($B493,0))))&lt;$C493)+(DATE(YEAR($B493),MONTH($B493)+1,MIN(BS$6,DAY(EOMONTH($B493,1))))&gt;=$B493)*(DATE(YEAR($B493),MONTH($B493)+1,MIN(BS$6,DAY(EOMONTH($B493,1))))&lt;$C493)))</f>
        <v>0</v>
      </c>
      <c r="BT493" s="48" t="n">
        <f aca="false">IF(OR(N(BT$5)=0,BT$6=""),0,BT$5*((DATE(YEAR($B493),MONTH($B493),MIN(BT$6,DAY(EOMONTH($B493,0))))&gt;=$B493)*(DATE(YEAR($B493),MONTH($B493),MIN(BT$6,DAY(EOMONTH($B493,0))))&lt;$C493)+(DATE(YEAR($B493),MONTH($B493)+1,MIN(BT$6,DAY(EOMONTH($B493,1))))&gt;=$B493)*(DATE(YEAR($B493),MONTH($B493)+1,MIN(BT$6,DAY(EOMONTH($B493,1))))&lt;$C493)))</f>
        <v>0</v>
      </c>
      <c r="BU493" s="48" t="n">
        <f aca="false">IF(OR(N(BU$5)=0,BU$6=""),0,BU$5*((DATE(YEAR($B493),MONTH($B493),MIN(BU$6,DAY(EOMONTH($B493,0))))&gt;=$B493)*(DATE(YEAR($B493),MONTH($B493),MIN(BU$6,DAY(EOMONTH($B493,0))))&lt;$C493)+(DATE(YEAR($B493),MONTH($B493)+1,MIN(BU$6,DAY(EOMONTH($B493,1))))&gt;=$B493)*(DATE(YEAR($B493),MONTH($B493)+1,MIN(BU$6,DAY(EOMONTH($B493,1))))&lt;$C493)))</f>
        <v>0</v>
      </c>
      <c r="BV493" s="48" t="n">
        <f aca="false">IF(OR(N(BV$5)=0,BV$6=""),0,BV$5*((DATE(YEAR($B493),MONTH($B493),MIN(BV$6,DAY(EOMONTH($B493,0))))&gt;=$B493)*(DATE(YEAR($B493),MONTH($B493),MIN(BV$6,DAY(EOMONTH($B493,0))))&lt;$C493)+(DATE(YEAR($B493),MONTH($B493)+1,MIN(BV$6,DAY(EOMONTH($B493,1))))&gt;=$B493)*(DATE(YEAR($B493),MONTH($B493)+1,MIN(BV$6,DAY(EOMONTH($B493,1))))&lt;$C493)))</f>
        <v>0</v>
      </c>
      <c r="BW493" s="48" t="n">
        <f aca="false">IF(OR(N(BW$5)=0,BW$6=""),0,BW$5*((DATE(YEAR($B493),MONTH($B493),MIN(BW$6,DAY(EOMONTH($B493,0))))&gt;=$B493)*(DATE(YEAR($B493),MONTH($B493),MIN(BW$6,DAY(EOMONTH($B493,0))))&lt;$C493)+(DATE(YEAR($B493),MONTH($B493)+1,MIN(BW$6,DAY(EOMONTH($B493,1))))&gt;=$B493)*(DATE(YEAR($B493),MONTH($B493)+1,MIN(BW$6,DAY(EOMONTH($B493,1))))&lt;$C493)))</f>
        <v>0</v>
      </c>
      <c r="BX493" s="48" t="n">
        <f aca="false">MIN(Z493,(FT492*(1+FT$5/Setup!$C$36)+IF($V493=1,N($F493),0)))</f>
        <v>0</v>
      </c>
      <c r="BY493" s="48" t="n">
        <f aca="false">MIN(AA493,(FU492*(1+FU$5/Setup!$C$36)+IF($V493=2,N($F493),0)))</f>
        <v>0</v>
      </c>
      <c r="BZ493" s="48" t="n">
        <f aca="false">MIN(AB493,(FV492*(1+FV$5/Setup!$C$36)+IF($V493=3,N($F493),0)))</f>
        <v>0</v>
      </c>
      <c r="CA493" s="48" t="n">
        <f aca="false">MIN(AC493,(FW492*(1+FW$5/Setup!$C$36)+IF($V493=4,N($F493),0)))</f>
        <v>0</v>
      </c>
      <c r="CB493" s="48" t="n">
        <f aca="false">MIN(AD493,(FX492*(1+FX$5/Setup!$C$36)+IF($V493=5,N($F493),0)))</f>
        <v>0</v>
      </c>
      <c r="CC493" s="48" t="n">
        <f aca="false">MIN(AE493,(FY492*(1+FY$5/Setup!$C$36)+IF($V493=6,N($F493),0)))</f>
        <v>0</v>
      </c>
      <c r="CD493" s="48" t="n">
        <f aca="false">MIN(AF493,(FZ492*(1+FZ$5/Setup!$C$36)+IF($V493=7,N($F493),0)))</f>
        <v>0</v>
      </c>
      <c r="CE493" s="48" t="n">
        <f aca="false">MIN(AG493,(GA492*(1+GA$5/Setup!$C$36)+IF($V493=8,N($F493),0)))</f>
        <v>0</v>
      </c>
      <c r="CF493" s="48" t="n">
        <f aca="false">MIN(AH493,(GB492*(1+GB$5/Setup!$C$36)+IF($V493=9,N($F493),0)))</f>
        <v>0</v>
      </c>
      <c r="CG493" s="48" t="n">
        <f aca="false">MIN(AI493,(GC492*(1+GC$5/Setup!$C$36)+IF($V493=10,N($F493),0)))</f>
        <v>0</v>
      </c>
      <c r="CH493" s="48" t="n">
        <f aca="false">MIN(AJ493,(GD492*(1+GD$5/Setup!$C$36)+IF($V493=11,N($F493),0)))</f>
        <v>0</v>
      </c>
      <c r="CI493" s="48" t="n">
        <f aca="false">MIN(AK493,(GE492*(1+GE$5/Setup!$C$36)+IF($V493=12,N($F493),0)))</f>
        <v>0</v>
      </c>
      <c r="CJ493" s="48" t="n">
        <f aca="false">MIN(AL493,(GF492*(1+GF$5/Setup!$C$36)+IF($V493=13,N($F493),0)))</f>
        <v>0</v>
      </c>
      <c r="CK493" s="48" t="n">
        <f aca="false">MIN(AM493,(GG492*(1+GG$5/Setup!$C$36)+IF($V493=14,N($F493),0)))</f>
        <v>0</v>
      </c>
      <c r="CL493" s="48" t="n">
        <f aca="false">MIN(AN493,(GH492*(1+GH$5/Setup!$C$36)+IF($V493=15,N($F493),0)))</f>
        <v>0</v>
      </c>
      <c r="CM493" s="48" t="n">
        <f aca="false">MIN(AO493,(GI492*(1+GI$5/Setup!$C$36)+IF($V493=16,N($F493),0)))</f>
        <v>0</v>
      </c>
      <c r="CN493" s="48" t="n">
        <f aca="false">MIN(AP493,(GJ492*(1+GJ$5/Setup!$C$36)+IF($V493=17,N($F493),0)))</f>
        <v>0</v>
      </c>
      <c r="CO493" s="48" t="n">
        <f aca="false">MIN(AQ493,(GK492*(1+GK$5/Setup!$C$36)+IF($V493=18,N($F493),0)))</f>
        <v>0</v>
      </c>
      <c r="CP493" s="48" t="n">
        <f aca="false">MIN(AR493,(GL492*(1+GL$5/Setup!$C$36)+IF($V493=19,N($F493),0)))</f>
        <v>0</v>
      </c>
      <c r="CQ493" s="48" t="n">
        <f aca="false">MIN(AS493,(GM492*(1+GM$5/Setup!$C$36)+IF($V493=20,N($F493),0)))</f>
        <v>0</v>
      </c>
      <c r="CR493" s="48" t="n">
        <f aca="false">MIN(AT493,(GN492*(1+GN$5/Setup!$C$36)+IF($V493=21,N($F493),0)))</f>
        <v>0</v>
      </c>
      <c r="CS493" s="48" t="n">
        <f aca="false">MIN(AU493,(GO492*(1+GO$5/Setup!$C$36)+IF($V493=22,N($F493),0)))</f>
        <v>0</v>
      </c>
      <c r="CT493" s="48" t="n">
        <f aca="false">MIN(AV493,(GP492*(1+GP$5/Setup!$C$36)+IF($V493=23,N($F493),0)))</f>
        <v>0</v>
      </c>
      <c r="CU493" s="48" t="n">
        <f aca="false">MIN(AW493,(GQ492*(1+GQ$5/Setup!$C$36)+IF($V493=24,N($F493),0)))</f>
        <v>0</v>
      </c>
      <c r="CV493" s="48" t="n">
        <f aca="false">MIN(AX493,(GR492*(1+GR$5/Setup!$C$36)+IF($V493=25,N($F493),0)))</f>
        <v>0</v>
      </c>
      <c r="CW493" s="48" t="n">
        <f aca="false">MIN(AY493,(GS492*(1+GS$5/Setup!$C$36)+IF($V493=26,N($F493),0)))</f>
        <v>0</v>
      </c>
      <c r="CX493" s="48" t="n">
        <f aca="false">MIN(AZ493,(GT492*(1+GT$5/Setup!$C$36)+IF($V493=27,N($F493),0)))</f>
        <v>0</v>
      </c>
      <c r="CY493" s="48" t="n">
        <f aca="false">MIN(BA493,(GU492*(1+GU$5/Setup!$C$36)+IF($V493=28,N($F493),0)))</f>
        <v>0</v>
      </c>
      <c r="CZ493" s="48" t="n">
        <f aca="false">MIN(BB493,(GV492*(1+GV$5/Setup!$C$36)+IF($V493=29,N($F493),0)))</f>
        <v>0</v>
      </c>
      <c r="DA493" s="48" t="n">
        <f aca="false">MIN(BC493,(GW492*(1+GW$5/Setup!$C$36)+IF($V493=30,N($F493),0)))</f>
        <v>0</v>
      </c>
      <c r="DB493" s="48" t="n">
        <f aca="false">MIN(BD493,(GX492*(1+GX$5/Setup!$C$36)+IF($V493=31,N($F493),0)))</f>
        <v>0</v>
      </c>
      <c r="DC493" s="48" t="n">
        <f aca="false">MIN(BE493,(GY492*(1+GY$5/Setup!$C$36)+IF($V493=32,N($F493),0)))</f>
        <v>0</v>
      </c>
      <c r="DD493" s="48" t="n">
        <f aca="false">MIN(BF493,(GZ492*(1+GZ$5/Setup!$C$36)+IF($V493=33,N($F493),0)))</f>
        <v>0</v>
      </c>
      <c r="DE493" s="48" t="n">
        <f aca="false">MIN(BG493,(HA492*(1+HA$5/Setup!$C$36)+IF($V493=34,N($F493),0)))</f>
        <v>0</v>
      </c>
      <c r="DF493" s="48" t="n">
        <f aca="false">MIN(BH493,(HB492*(1+HB$5/Setup!$C$36)+IF($V493=35,N($F493),0)))</f>
        <v>0</v>
      </c>
      <c r="DG493" s="48" t="n">
        <f aca="false">MIN(BI493,(HC492*(1+HC$5/Setup!$C$36)+IF($V493=36,N($F493),0)))</f>
        <v>0</v>
      </c>
      <c r="DH493" s="48" t="n">
        <f aca="false">MIN(BJ493,(HD492*(1+HD$5/Setup!$C$36)+IF($V493=37,N($F493),0)))</f>
        <v>0</v>
      </c>
      <c r="DI493" s="48" t="n">
        <f aca="false">MIN(BK493,(HE492*(1+HE$5/Setup!$C$36)+IF($V493=38,N($F493),0)))</f>
        <v>0</v>
      </c>
      <c r="DJ493" s="48" t="n">
        <f aca="false">MIN(BL493,(HF492*(1+HF$5/Setup!$C$36)+IF($V493=39,N($F493),0)))</f>
        <v>0</v>
      </c>
      <c r="DK493" s="48" t="n">
        <f aca="false">MIN(BM493,(HG492*(1+HG$5/Setup!$C$36)+IF($V493=40,N($F493),0)))</f>
        <v>0</v>
      </c>
      <c r="DL493" s="48" t="n">
        <f aca="false">MIN(BN493,(HH492*(1+HH$5/Setup!$C$36)+IF($V493=41,N($F493),0)))</f>
        <v>0</v>
      </c>
      <c r="DM493" s="48" t="n">
        <f aca="false">MIN(BO493,(HI492*(1+HI$5/Setup!$C$36)+IF($V493=42,N($F493),0)))</f>
        <v>0</v>
      </c>
      <c r="DN493" s="48" t="n">
        <f aca="false">MIN(BP493,(HJ492*(1+HJ$5/Setup!$C$36)+IF($V493=43,N($F493),0)))</f>
        <v>0</v>
      </c>
      <c r="DO493" s="48" t="n">
        <f aca="false">MIN(BQ493,(HK492*(1+HK$5/Setup!$C$36)+IF($V493=44,N($F493),0)))</f>
        <v>0</v>
      </c>
      <c r="DP493" s="48" t="n">
        <f aca="false">MIN(BR493,(HL492*(1+HL$5/Setup!$C$36)+IF($V493=45,N($F493),0)))</f>
        <v>0</v>
      </c>
      <c r="DQ493" s="48" t="n">
        <f aca="false">MIN(BS493,(HM492*(1+HM$5/Setup!$C$36)+IF($V493=46,N($F493),0)))</f>
        <v>0</v>
      </c>
      <c r="DR493" s="48" t="n">
        <f aca="false">MIN(BT493,(HN492*(1+HN$5/Setup!$C$36)+IF($V493=47,N($F493),0)))</f>
        <v>0</v>
      </c>
      <c r="DS493" s="48" t="n">
        <f aca="false">MIN(BU493,(HO492*(1+HO$5/Setup!$C$36)+IF($V493=48,N($F493),0)))</f>
        <v>0</v>
      </c>
      <c r="DT493" s="48" t="n">
        <f aca="false">MIN(BV493,(HP492*(1+HP$5/Setup!$C$36)+IF($V493=49,N($F493),0)))</f>
        <v>0</v>
      </c>
      <c r="DU493" s="48" t="n">
        <f aca="false">MIN(BW493,(HQ492*(1+HQ$5/Setup!$C$36)+IF($V493=50,N($F493),0)))</f>
        <v>0</v>
      </c>
      <c r="DV493" s="48" t="n">
        <f aca="false">MIN(MAX((FT492*(1+FT$5/Setup!$C$36)+IF($V493=1,N($F493),0))-BX493,0),MAX($P493-0,0))</f>
        <v>0</v>
      </c>
      <c r="DW493" s="48" t="n">
        <f aca="false">MIN(MAX((FU492*(1+FU$5/Setup!$C$36)+IF($V493=2,N($F493),0))-BY493,0),MAX($P493-SUM(DV493:DV493),0))</f>
        <v>0</v>
      </c>
      <c r="DX493" s="48" t="n">
        <f aca="false">MIN(MAX((FV492*(1+FV$5/Setup!$C$36)+IF($V493=3,N($F493),0))-BZ493,0),MAX($P493-SUM(DV493:DW493),0))</f>
        <v>0</v>
      </c>
      <c r="DY493" s="48" t="n">
        <f aca="false">MIN(MAX((FW492*(1+FW$5/Setup!$C$36)+IF($V493=4,N($F493),0))-CA493,0),MAX($P493-SUM(DV493:DX493),0))</f>
        <v>0</v>
      </c>
      <c r="DZ493" s="48" t="n">
        <f aca="false">MIN(MAX((FX492*(1+FX$5/Setup!$C$36)+IF($V493=5,N($F493),0))-CB493,0),MAX($P493-SUM(DV493:DY493),0))</f>
        <v>0</v>
      </c>
      <c r="EA493" s="48" t="n">
        <f aca="false">MIN(MAX((FY492*(1+FY$5/Setup!$C$36)+IF($V493=6,N($F493),0))-CC493,0),MAX($P493-SUM(DV493:DZ493),0))</f>
        <v>0</v>
      </c>
      <c r="EB493" s="48" t="n">
        <f aca="false">MIN(MAX((FZ492*(1+FZ$5/Setup!$C$36)+IF($V493=7,N($F493),0))-CD493,0),MAX($P493-SUM(DV493:EA493),0))</f>
        <v>0</v>
      </c>
      <c r="EC493" s="48" t="n">
        <f aca="false">MIN(MAX((GA492*(1+GA$5/Setup!$C$36)+IF($V493=8,N($F493),0))-CE493,0),MAX($P493-SUM(DV493:EB493),0))</f>
        <v>0</v>
      </c>
      <c r="ED493" s="48" t="n">
        <f aca="false">MIN(MAX((GB492*(1+GB$5/Setup!$C$36)+IF($V493=9,N($F493),0))-CF493,0),MAX($P493-SUM(DV493:EC493),0))</f>
        <v>0</v>
      </c>
      <c r="EE493" s="48" t="n">
        <f aca="false">MIN(MAX((GC492*(1+GC$5/Setup!$C$36)+IF($V493=10,N($F493),0))-CG493,0),MAX($P493-SUM(DV493:ED493),0))</f>
        <v>0</v>
      </c>
      <c r="EF493" s="48" t="n">
        <f aca="false">MIN(MAX((GD492*(1+GD$5/Setup!$C$36)+IF($V493=11,N($F493),0))-CH493,0),MAX($P493-SUM(DV493:EE493),0))</f>
        <v>0</v>
      </c>
      <c r="EG493" s="48" t="n">
        <f aca="false">MIN(MAX((GE492*(1+GE$5/Setup!$C$36)+IF($V493=12,N($F493),0))-CI493,0),MAX($P493-SUM(DV493:EF493),0))</f>
        <v>0</v>
      </c>
      <c r="EH493" s="48" t="n">
        <f aca="false">MIN(MAX((GF492*(1+GF$5/Setup!$C$36)+IF($V493=13,N($F493),0))-CJ493,0),MAX($P493-SUM(DV493:EG493),0))</f>
        <v>0</v>
      </c>
      <c r="EI493" s="48" t="n">
        <f aca="false">MIN(MAX((GG492*(1+GG$5/Setup!$C$36)+IF($V493=14,N($F493),0))-CK493,0),MAX($P493-SUM(DV493:EH493),0))</f>
        <v>0</v>
      </c>
      <c r="EJ493" s="48" t="n">
        <f aca="false">MIN(MAX((GH492*(1+GH$5/Setup!$C$36)+IF($V493=15,N($F493),0))-CL493,0),MAX($P493-SUM(DV493:EI493),0))</f>
        <v>0</v>
      </c>
      <c r="EK493" s="48" t="n">
        <f aca="false">MIN(MAX((GI492*(1+GI$5/Setup!$C$36)+IF($V493=16,N($F493),0))-CM493,0),MAX($P493-SUM(DV493:EJ493),0))</f>
        <v>0</v>
      </c>
      <c r="EL493" s="48" t="n">
        <f aca="false">MIN(MAX((GJ492*(1+GJ$5/Setup!$C$36)+IF($V493=17,N($F493),0))-CN493,0),MAX($P493-SUM(DV493:EK493),0))</f>
        <v>0</v>
      </c>
      <c r="EM493" s="48" t="n">
        <f aca="false">MIN(MAX((GK492*(1+GK$5/Setup!$C$36)+IF($V493=18,N($F493),0))-CO493,0),MAX($P493-SUM(DV493:EL493),0))</f>
        <v>0</v>
      </c>
      <c r="EN493" s="48" t="n">
        <f aca="false">MIN(MAX((GL492*(1+GL$5/Setup!$C$36)+IF($V493=19,N($F493),0))-CP493,0),MAX($P493-SUM(DV493:EM493),0))</f>
        <v>0</v>
      </c>
      <c r="EO493" s="48" t="n">
        <f aca="false">MIN(MAX((GM492*(1+GM$5/Setup!$C$36)+IF($V493=20,N($F493),0))-CQ493,0),MAX($P493-SUM(DV493:EN493),0))</f>
        <v>0</v>
      </c>
      <c r="EP493" s="48" t="n">
        <f aca="false">MIN(MAX((GN492*(1+GN$5/Setup!$C$36)+IF($V493=21,N($F493),0))-CR493,0),MAX($P493-SUM(DV493:EO493),0))</f>
        <v>0</v>
      </c>
      <c r="EQ493" s="48" t="n">
        <f aca="false">MIN(MAX((GO492*(1+GO$5/Setup!$C$36)+IF($V493=22,N($F493),0))-CS493,0),MAX($P493-SUM(DV493:EP493),0))</f>
        <v>0</v>
      </c>
      <c r="ER493" s="48" t="n">
        <f aca="false">MIN(MAX((GP492*(1+GP$5/Setup!$C$36)+IF($V493=23,N($F493),0))-CT493,0),MAX($P493-SUM(DV493:EQ493),0))</f>
        <v>0</v>
      </c>
      <c r="ES493" s="48" t="n">
        <f aca="false">MIN(MAX((GQ492*(1+GQ$5/Setup!$C$36)+IF($V493=24,N($F493),0))-CU493,0),MAX($P493-SUM(DV493:ER493),0))</f>
        <v>0</v>
      </c>
      <c r="ET493" s="48" t="n">
        <f aca="false">MIN(MAX((GR492*(1+GR$5/Setup!$C$36)+IF($V493=25,N($F493),0))-CV493,0),MAX($P493-SUM(DV493:ES493),0))</f>
        <v>0</v>
      </c>
      <c r="EU493" s="48" t="n">
        <f aca="false">MIN(MAX((GS492*(1+GS$5/Setup!$C$36)+IF($V493=26,N($F493),0))-CW493,0),MAX($P493-SUM(DV493:ET493),0))</f>
        <v>0</v>
      </c>
      <c r="EV493" s="48" t="n">
        <f aca="false">MIN(MAX((GT492*(1+GT$5/Setup!$C$36)+IF($V493=27,N($F493),0))-CX493,0),MAX($P493-SUM(DV493:EU493),0))</f>
        <v>0</v>
      </c>
      <c r="EW493" s="48" t="n">
        <f aca="false">MIN(MAX((GU492*(1+GU$5/Setup!$C$36)+IF($V493=28,N($F493),0))-CY493,0),MAX($P493-SUM(DV493:EV493),0))</f>
        <v>0</v>
      </c>
      <c r="EX493" s="48" t="n">
        <f aca="false">MIN(MAX((GV492*(1+GV$5/Setup!$C$36)+IF($V493=29,N($F493),0))-CZ493,0),MAX($P493-SUM(DV493:EW493),0))</f>
        <v>0</v>
      </c>
      <c r="EY493" s="48" t="n">
        <f aca="false">MIN(MAX((GW492*(1+GW$5/Setup!$C$36)+IF($V493=30,N($F493),0))-DA493,0),MAX($P493-SUM(DV493:EX493),0))</f>
        <v>0</v>
      </c>
      <c r="EZ493" s="48" t="n">
        <f aca="false">MIN(MAX((GX492*(1+GX$5/Setup!$C$36)+IF($V493=31,N($F493),0))-DB493,0),MAX($P493-SUM(DV493:EY493),0))</f>
        <v>0</v>
      </c>
      <c r="FA493" s="48" t="n">
        <f aca="false">MIN(MAX((GY492*(1+GY$5/Setup!$C$36)+IF($V493=32,N($F493),0))-DC493,0),MAX($P493-SUM(DV493:EZ493),0))</f>
        <v>0</v>
      </c>
      <c r="FB493" s="48" t="n">
        <f aca="false">MIN(MAX((GZ492*(1+GZ$5/Setup!$C$36)+IF($V493=33,N($F493),0))-DD493,0),MAX($P493-SUM(DV493:FA493),0))</f>
        <v>0</v>
      </c>
      <c r="FC493" s="48" t="n">
        <f aca="false">MIN(MAX((HA492*(1+HA$5/Setup!$C$36)+IF($V493=34,N($F493),0))-DE493,0),MAX($P493-SUM(DV493:FB493),0))</f>
        <v>0</v>
      </c>
      <c r="FD493" s="48" t="n">
        <f aca="false">MIN(MAX((HB492*(1+HB$5/Setup!$C$36)+IF($V493=35,N($F493),0))-DF493,0),MAX($P493-SUM(DV493:FC493),0))</f>
        <v>0</v>
      </c>
      <c r="FE493" s="48" t="n">
        <f aca="false">MIN(MAX((HC492*(1+HC$5/Setup!$C$36)+IF($V493=36,N($F493),0))-DG493,0),MAX($P493-SUM(DV493:FD493),0))</f>
        <v>0</v>
      </c>
      <c r="FF493" s="48" t="n">
        <f aca="false">MIN(MAX((HD492*(1+HD$5/Setup!$C$36)+IF($V493=37,N($F493),0))-DH493,0),MAX($P493-SUM(DV493:FE493),0))</f>
        <v>0</v>
      </c>
      <c r="FG493" s="48" t="n">
        <f aca="false">MIN(MAX((HE492*(1+HE$5/Setup!$C$36)+IF($V493=38,N($F493),0))-DI493,0),MAX($P493-SUM(DV493:FF493),0))</f>
        <v>0</v>
      </c>
      <c r="FH493" s="48" t="n">
        <f aca="false">MIN(MAX((HF492*(1+HF$5/Setup!$C$36)+IF($V493=39,N($F493),0))-DJ493,0),MAX($P493-SUM(DV493:FG493),0))</f>
        <v>0</v>
      </c>
      <c r="FI493" s="48" t="n">
        <f aca="false">MIN(MAX((HG492*(1+HG$5/Setup!$C$36)+IF($V493=40,N($F493),0))-DK493,0),MAX($P493-SUM(DV493:FH493),0))</f>
        <v>0</v>
      </c>
      <c r="FJ493" s="48" t="n">
        <f aca="false">MIN(MAX((HH492*(1+HH$5/Setup!$C$36)+IF($V493=41,N($F493),0))-DL493,0),MAX($P493-SUM(DV493:FI493),0))</f>
        <v>0</v>
      </c>
      <c r="FK493" s="48" t="n">
        <f aca="false">MIN(MAX((HI492*(1+HI$5/Setup!$C$36)+IF($V493=42,N($F493),0))-DM493,0),MAX($P493-SUM(DV493:FJ493),0))</f>
        <v>0</v>
      </c>
      <c r="FL493" s="48" t="n">
        <f aca="false">MIN(MAX((HJ492*(1+HJ$5/Setup!$C$36)+IF($V493=43,N($F493),0))-DN493,0),MAX($P493-SUM(DV493:FK493),0))</f>
        <v>0</v>
      </c>
      <c r="FM493" s="48" t="n">
        <f aca="false">MIN(MAX((HK492*(1+HK$5/Setup!$C$36)+IF($V493=44,N($F493),0))-DO493,0),MAX($P493-SUM(DV493:FL493),0))</f>
        <v>0</v>
      </c>
      <c r="FN493" s="48" t="n">
        <f aca="false">MIN(MAX((HL492*(1+HL$5/Setup!$C$36)+IF($V493=45,N($F493),0))-DP493,0),MAX($P493-SUM(DV493:FM493),0))</f>
        <v>0</v>
      </c>
      <c r="FO493" s="48" t="n">
        <f aca="false">MIN(MAX((HM492*(1+HM$5/Setup!$C$36)+IF($V493=46,N($F493),0))-DQ493,0),MAX($P493-SUM(DV493:FN493),0))</f>
        <v>0</v>
      </c>
      <c r="FP493" s="48" t="n">
        <f aca="false">MIN(MAX((HN492*(1+HN$5/Setup!$C$36)+IF($V493=47,N($F493),0))-DR493,0),MAX($P493-SUM(DV493:FO493),0))</f>
        <v>0</v>
      </c>
      <c r="FQ493" s="48" t="n">
        <f aca="false">MIN(MAX((HO492*(1+HO$5/Setup!$C$36)+IF($V493=48,N($F493),0))-DS493,0),MAX($P493-SUM(DV493:FP493),0))</f>
        <v>0</v>
      </c>
      <c r="FR493" s="48" t="n">
        <f aca="false">MIN(MAX((HP492*(1+HP$5/Setup!$C$36)+IF($V493=49,N($F493),0))-DT493,0),MAX($P493-SUM(DV493:FQ493),0))</f>
        <v>0</v>
      </c>
      <c r="FS493" s="48" t="n">
        <f aca="false">MIN(MAX((HQ492*(1+HQ$5/Setup!$C$36)+IF($V493=50,N($F493),0))-DU493,0),MAX($P493-SUM(DV493:FR493),0))</f>
        <v>0</v>
      </c>
      <c r="FT493" s="48" t="n">
        <f aca="false">IF((FT492*(1+FT$5/Setup!$C$36)+IF($V493=1,N($F493),0))-BX493-DV493&lt;0.005,0,(FT492*(1+FT$5/Setup!$C$36)+IF($V493=1,N($F493),0))-BX493-DV493)</f>
        <v>0</v>
      </c>
      <c r="FU493" s="48" t="n">
        <f aca="false">IF((FU492*(1+FU$5/Setup!$C$36)+IF($V493=2,N($F493),0))-BY493-DW493&lt;0.005,0,(FU492*(1+FU$5/Setup!$C$36)+IF($V493=2,N($F493),0))-BY493-DW493)</f>
        <v>0</v>
      </c>
      <c r="FV493" s="48" t="n">
        <f aca="false">IF((FV492*(1+FV$5/Setup!$C$36)+IF($V493=3,N($F493),0))-BZ493-DX493&lt;0.005,0,(FV492*(1+FV$5/Setup!$C$36)+IF($V493=3,N($F493),0))-BZ493-DX493)</f>
        <v>0</v>
      </c>
      <c r="FW493" s="48" t="n">
        <f aca="false">IF((FW492*(1+FW$5/Setup!$C$36)+IF($V493=4,N($F493),0))-CA493-DY493&lt;0.005,0,(FW492*(1+FW$5/Setup!$C$36)+IF($V493=4,N($F493),0))-CA493-DY493)</f>
        <v>0</v>
      </c>
      <c r="FX493" s="48" t="n">
        <f aca="false">IF((FX492*(1+FX$5/Setup!$C$36)+IF($V493=5,N($F493),0))-CB493-DZ493&lt;0.005,0,(FX492*(1+FX$5/Setup!$C$36)+IF($V493=5,N($F493),0))-CB493-DZ493)</f>
        <v>0</v>
      </c>
      <c r="FY493" s="48" t="n">
        <f aca="false">IF((FY492*(1+FY$5/Setup!$C$36)+IF($V493=6,N($F493),0))-CC493-EA493&lt;0.005,0,(FY492*(1+FY$5/Setup!$C$36)+IF($V493=6,N($F493),0))-CC493-EA493)</f>
        <v>0</v>
      </c>
      <c r="FZ493" s="48" t="n">
        <f aca="false">IF((FZ492*(1+FZ$5/Setup!$C$36)+IF($V493=7,N($F493),0))-CD493-EB493&lt;0.005,0,(FZ492*(1+FZ$5/Setup!$C$36)+IF($V493=7,N($F493),0))-CD493-EB493)</f>
        <v>0</v>
      </c>
      <c r="GA493" s="48" t="n">
        <f aca="false">IF((GA492*(1+GA$5/Setup!$C$36)+IF($V493=8,N($F493),0))-CE493-EC493&lt;0.005,0,(GA492*(1+GA$5/Setup!$C$36)+IF($V493=8,N($F493),0))-CE493-EC493)</f>
        <v>0</v>
      </c>
      <c r="GB493" s="48" t="n">
        <f aca="false">IF((GB492*(1+GB$5/Setup!$C$36)+IF($V493=9,N($F493),0))-CF493-ED493&lt;0.005,0,(GB492*(1+GB$5/Setup!$C$36)+IF($V493=9,N($F493),0))-CF493-ED493)</f>
        <v>0</v>
      </c>
      <c r="GC493" s="48" t="n">
        <f aca="false">IF((GC492*(1+GC$5/Setup!$C$36)+IF($V493=10,N($F493),0))-CG493-EE493&lt;0.005,0,(GC492*(1+GC$5/Setup!$C$36)+IF($V493=10,N($F493),0))-CG493-EE493)</f>
        <v>0</v>
      </c>
      <c r="GD493" s="48" t="n">
        <f aca="false">IF((GD492*(1+GD$5/Setup!$C$36)+IF($V493=11,N($F493),0))-CH493-EF493&lt;0.005,0,(GD492*(1+GD$5/Setup!$C$36)+IF($V493=11,N($F493),0))-CH493-EF493)</f>
        <v>0</v>
      </c>
      <c r="GE493" s="48" t="n">
        <f aca="false">IF((GE492*(1+GE$5/Setup!$C$36)+IF($V493=12,N($F493),0))-CI493-EG493&lt;0.005,0,(GE492*(1+GE$5/Setup!$C$36)+IF($V493=12,N($F493),0))-CI493-EG493)</f>
        <v>0</v>
      </c>
      <c r="GF493" s="48" t="n">
        <f aca="false">IF((GF492*(1+GF$5/Setup!$C$36)+IF($V493=13,N($F493),0))-CJ493-EH493&lt;0.005,0,(GF492*(1+GF$5/Setup!$C$36)+IF($V493=13,N($F493),0))-CJ493-EH493)</f>
        <v>0</v>
      </c>
      <c r="GG493" s="48" t="n">
        <f aca="false">IF((GG492*(1+GG$5/Setup!$C$36)+IF($V493=14,N($F493),0))-CK493-EI493&lt;0.005,0,(GG492*(1+GG$5/Setup!$C$36)+IF($V493=14,N($F493),0))-CK493-EI493)</f>
        <v>0</v>
      </c>
      <c r="GH493" s="48" t="n">
        <f aca="false">IF((GH492*(1+GH$5/Setup!$C$36)+IF($V493=15,N($F493),0))-CL493-EJ493&lt;0.005,0,(GH492*(1+GH$5/Setup!$C$36)+IF($V493=15,N($F493),0))-CL493-EJ493)</f>
        <v>0</v>
      </c>
      <c r="GI493" s="48" t="n">
        <f aca="false">IF((GI492*(1+GI$5/Setup!$C$36)+IF($V493=16,N($F493),0))-CM493-EK493&lt;0.005,0,(GI492*(1+GI$5/Setup!$C$36)+IF($V493=16,N($F493),0))-CM493-EK493)</f>
        <v>0</v>
      </c>
      <c r="GJ493" s="48" t="n">
        <f aca="false">IF((GJ492*(1+GJ$5/Setup!$C$36)+IF($V493=17,N($F493),0))-CN493-EL493&lt;0.005,0,(GJ492*(1+GJ$5/Setup!$C$36)+IF($V493=17,N($F493),0))-CN493-EL493)</f>
        <v>0</v>
      </c>
      <c r="GK493" s="48" t="n">
        <f aca="false">IF((GK492*(1+GK$5/Setup!$C$36)+IF($V493=18,N($F493),0))-CO493-EM493&lt;0.005,0,(GK492*(1+GK$5/Setup!$C$36)+IF($V493=18,N($F493),0))-CO493-EM493)</f>
        <v>0</v>
      </c>
      <c r="GL493" s="48" t="n">
        <f aca="false">IF((GL492*(1+GL$5/Setup!$C$36)+IF($V493=19,N($F493),0))-CP493-EN493&lt;0.005,0,(GL492*(1+GL$5/Setup!$C$36)+IF($V493=19,N($F493),0))-CP493-EN493)</f>
        <v>0</v>
      </c>
      <c r="GM493" s="48" t="n">
        <f aca="false">IF((GM492*(1+GM$5/Setup!$C$36)+IF($V493=20,N($F493),0))-CQ493-EO493&lt;0.005,0,(GM492*(1+GM$5/Setup!$C$36)+IF($V493=20,N($F493),0))-CQ493-EO493)</f>
        <v>0</v>
      </c>
      <c r="GN493" s="48" t="n">
        <f aca="false">IF((GN492*(1+GN$5/Setup!$C$36)+IF($V493=21,N($F493),0))-CR493-EP493&lt;0.005,0,(GN492*(1+GN$5/Setup!$C$36)+IF($V493=21,N($F493),0))-CR493-EP493)</f>
        <v>0</v>
      </c>
      <c r="GO493" s="48" t="n">
        <f aca="false">IF((GO492*(1+GO$5/Setup!$C$36)+IF($V493=22,N($F493),0))-CS493-EQ493&lt;0.005,0,(GO492*(1+GO$5/Setup!$C$36)+IF($V493=22,N($F493),0))-CS493-EQ493)</f>
        <v>0</v>
      </c>
      <c r="GP493" s="48" t="n">
        <f aca="false">IF((GP492*(1+GP$5/Setup!$C$36)+IF($V493=23,N($F493),0))-CT493-ER493&lt;0.005,0,(GP492*(1+GP$5/Setup!$C$36)+IF($V493=23,N($F493),0))-CT493-ER493)</f>
        <v>0</v>
      </c>
      <c r="GQ493" s="48" t="n">
        <f aca="false">IF((GQ492*(1+GQ$5/Setup!$C$36)+IF($V493=24,N($F493),0))-CU493-ES493&lt;0.005,0,(GQ492*(1+GQ$5/Setup!$C$36)+IF($V493=24,N($F493),0))-CU493-ES493)</f>
        <v>0</v>
      </c>
      <c r="GR493" s="48" t="n">
        <f aca="false">IF((GR492*(1+GR$5/Setup!$C$36)+IF($V493=25,N($F493),0))-CV493-ET493&lt;0.005,0,(GR492*(1+GR$5/Setup!$C$36)+IF($V493=25,N($F493),0))-CV493-ET493)</f>
        <v>0</v>
      </c>
      <c r="GS493" s="48" t="n">
        <f aca="false">IF((GS492*(1+GS$5/Setup!$C$36)+IF($V493=26,N($F493),0))-CW493-EU493&lt;0.005,0,(GS492*(1+GS$5/Setup!$C$36)+IF($V493=26,N($F493),0))-CW493-EU493)</f>
        <v>0</v>
      </c>
      <c r="GT493" s="48" t="n">
        <f aca="false">IF((GT492*(1+GT$5/Setup!$C$36)+IF($V493=27,N($F493),0))-CX493-EV493&lt;0.005,0,(GT492*(1+GT$5/Setup!$C$36)+IF($V493=27,N($F493),0))-CX493-EV493)</f>
        <v>0</v>
      </c>
      <c r="GU493" s="48" t="n">
        <f aca="false">IF((GU492*(1+GU$5/Setup!$C$36)+IF($V493=28,N($F493),0))-CY493-EW493&lt;0.005,0,(GU492*(1+GU$5/Setup!$C$36)+IF($V493=28,N($F493),0))-CY493-EW493)</f>
        <v>0</v>
      </c>
      <c r="GV493" s="48" t="n">
        <f aca="false">IF((GV492*(1+GV$5/Setup!$C$36)+IF($V493=29,N($F493),0))-CZ493-EX493&lt;0.005,0,(GV492*(1+GV$5/Setup!$C$36)+IF($V493=29,N($F493),0))-CZ493-EX493)</f>
        <v>0</v>
      </c>
      <c r="GW493" s="48" t="n">
        <f aca="false">IF((GW492*(1+GW$5/Setup!$C$36)+IF($V493=30,N($F493),0))-DA493-EY493&lt;0.005,0,(GW492*(1+GW$5/Setup!$C$36)+IF($V493=30,N($F493),0))-DA493-EY493)</f>
        <v>0</v>
      </c>
      <c r="GX493" s="48" t="n">
        <f aca="false">IF((GX492*(1+GX$5/Setup!$C$36)+IF($V493=31,N($F493),0))-DB493-EZ493&lt;0.005,0,(GX492*(1+GX$5/Setup!$C$36)+IF($V493=31,N($F493),0))-DB493-EZ493)</f>
        <v>0</v>
      </c>
      <c r="GY493" s="48" t="n">
        <f aca="false">IF((GY492*(1+GY$5/Setup!$C$36)+IF($V493=32,N($F493),0))-DC493-FA493&lt;0.005,0,(GY492*(1+GY$5/Setup!$C$36)+IF($V493=32,N($F493),0))-DC493-FA493)</f>
        <v>0</v>
      </c>
      <c r="GZ493" s="48" t="n">
        <f aca="false">IF((GZ492*(1+GZ$5/Setup!$C$36)+IF($V493=33,N($F493),0))-DD493-FB493&lt;0.005,0,(GZ492*(1+GZ$5/Setup!$C$36)+IF($V493=33,N($F493),0))-DD493-FB493)</f>
        <v>0</v>
      </c>
      <c r="HA493" s="48" t="n">
        <f aca="false">IF((HA492*(1+HA$5/Setup!$C$36)+IF($V493=34,N($F493),0))-DE493-FC493&lt;0.005,0,(HA492*(1+HA$5/Setup!$C$36)+IF($V493=34,N($F493),0))-DE493-FC493)</f>
        <v>0</v>
      </c>
      <c r="HB493" s="48" t="n">
        <f aca="false">IF((HB492*(1+HB$5/Setup!$C$36)+IF($V493=35,N($F493),0))-DF493-FD493&lt;0.005,0,(HB492*(1+HB$5/Setup!$C$36)+IF($V493=35,N($F493),0))-DF493-FD493)</f>
        <v>0</v>
      </c>
      <c r="HC493" s="48" t="n">
        <f aca="false">IF((HC492*(1+HC$5/Setup!$C$36)+IF($V493=36,N($F493),0))-DG493-FE493&lt;0.005,0,(HC492*(1+HC$5/Setup!$C$36)+IF($V493=36,N($F493),0))-DG493-FE493)</f>
        <v>0</v>
      </c>
      <c r="HD493" s="48" t="n">
        <f aca="false">IF((HD492*(1+HD$5/Setup!$C$36)+IF($V493=37,N($F493),0))-DH493-FF493&lt;0.005,0,(HD492*(1+HD$5/Setup!$C$36)+IF($V493=37,N($F493),0))-DH493-FF493)</f>
        <v>0</v>
      </c>
      <c r="HE493" s="48" t="n">
        <f aca="false">IF((HE492*(1+HE$5/Setup!$C$36)+IF($V493=38,N($F493),0))-DI493-FG493&lt;0.005,0,(HE492*(1+HE$5/Setup!$C$36)+IF($V493=38,N($F493),0))-DI493-FG493)</f>
        <v>0</v>
      </c>
      <c r="HF493" s="48" t="n">
        <f aca="false">IF((HF492*(1+HF$5/Setup!$C$36)+IF($V493=39,N($F493),0))-DJ493-FH493&lt;0.005,0,(HF492*(1+HF$5/Setup!$C$36)+IF($V493=39,N($F493),0))-DJ493-FH493)</f>
        <v>0</v>
      </c>
      <c r="HG493" s="48" t="n">
        <f aca="false">IF((HG492*(1+HG$5/Setup!$C$36)+IF($V493=40,N($F493),0))-DK493-FI493&lt;0.005,0,(HG492*(1+HG$5/Setup!$C$36)+IF($V493=40,N($F493),0))-DK493-FI493)</f>
        <v>0</v>
      </c>
      <c r="HH493" s="48" t="n">
        <f aca="false">IF((HH492*(1+HH$5/Setup!$C$36)+IF($V493=41,N($F493),0))-DL493-FJ493&lt;0.005,0,(HH492*(1+HH$5/Setup!$C$36)+IF($V493=41,N($F493),0))-DL493-FJ493)</f>
        <v>0</v>
      </c>
      <c r="HI493" s="48" t="n">
        <f aca="false">IF((HI492*(1+HI$5/Setup!$C$36)+IF($V493=42,N($F493),0))-DM493-FK493&lt;0.005,0,(HI492*(1+HI$5/Setup!$C$36)+IF($V493=42,N($F493),0))-DM493-FK493)</f>
        <v>0</v>
      </c>
      <c r="HJ493" s="48" t="n">
        <f aca="false">IF((HJ492*(1+HJ$5/Setup!$C$36)+IF($V493=43,N($F493),0))-DN493-FL493&lt;0.005,0,(HJ492*(1+HJ$5/Setup!$C$36)+IF($V493=43,N($F493),0))-DN493-FL493)</f>
        <v>0</v>
      </c>
      <c r="HK493" s="48" t="n">
        <f aca="false">IF((HK492*(1+HK$5/Setup!$C$36)+IF($V493=44,N($F493),0))-DO493-FM493&lt;0.005,0,(HK492*(1+HK$5/Setup!$C$36)+IF($V493=44,N($F493),0))-DO493-FM493)</f>
        <v>0</v>
      </c>
      <c r="HL493" s="48" t="n">
        <f aca="false">IF((HL492*(1+HL$5/Setup!$C$36)+IF($V493=45,N($F493),0))-DP493-FN493&lt;0.005,0,(HL492*(1+HL$5/Setup!$C$36)+IF($V493=45,N($F493),0))-DP493-FN493)</f>
        <v>0</v>
      </c>
      <c r="HM493" s="48" t="n">
        <f aca="false">IF((HM492*(1+HM$5/Setup!$C$36)+IF($V493=46,N($F493),0))-DQ493-FO493&lt;0.005,0,(HM492*(1+HM$5/Setup!$C$36)+IF($V493=46,N($F493),0))-DQ493-FO493)</f>
        <v>0</v>
      </c>
      <c r="HN493" s="48" t="n">
        <f aca="false">IF((HN492*(1+HN$5/Setup!$C$36)+IF($V493=47,N($F493),0))-DR493-FP493&lt;0.005,0,(HN492*(1+HN$5/Setup!$C$36)+IF($V493=47,N($F493),0))-DR493-FP493)</f>
        <v>0</v>
      </c>
      <c r="HO493" s="48" t="n">
        <f aca="false">IF((HO492*(1+HO$5/Setup!$C$36)+IF($V493=48,N($F493),0))-DS493-FQ493&lt;0.005,0,(HO492*(1+HO$5/Setup!$C$36)+IF($V493=48,N($F493),0))-DS493-FQ493)</f>
        <v>0</v>
      </c>
      <c r="HP493" s="48" t="n">
        <f aca="false">IF((HP492*(1+HP$5/Setup!$C$36)+IF($V493=49,N($F493),0))-DT493-FR493&lt;0.005,0,(HP492*(1+HP$5/Setup!$C$36)+IF($V493=49,N($F493),0))-DT493-FR493)</f>
        <v>0</v>
      </c>
      <c r="HQ493" s="48" t="n">
        <f aca="false">IF((HQ492*(1+HQ$5/Setup!$C$36)+IF($V493=50,N($F493),0))-DU493-FS493&lt;0.005,0,(HQ492*(1+HQ$5/Setup!$C$36)+IF($V493=50,N($F493),0))-DU493-FS493)</f>
        <v>0</v>
      </c>
    </row>
    <row r="494" customFormat="false" ht="15" hidden="false" customHeight="false" outlineLevel="0" collapsed="false">
      <c r="A494" s="44" t="n">
        <v>486</v>
      </c>
      <c r="B494" s="45" t="n">
        <f aca="false">IF(Setup!$C$7="Every month",EDATE(Setup!$C$8,($A494-1)),IF(Setup!$C$7="Twice a month",DATE(YEAR(Setup!$C$8),MONTH(Setup!$C$8)+INT((($A494-1)+Setup!$C$41)/2),MIN(IF(MOD(($A494-1)+Setup!$C$41,2)=0,Setup!$C$39,Setup!$C$40),DAY(EOMONTH(DATE(YEAR(Setup!$C$8),MONTH(Setup!$C$8)+INT((($A494-1)+Setup!$C$41)/2),1),0)))),Setup!$C$8+($A494-1)*IF(Setup!$C$7="Every week",7,14)))</f>
        <v>53115</v>
      </c>
      <c r="C494" s="45" t="n">
        <f aca="false">IF(Setup!$C$7="Every month",EDATE(Setup!$C$8,$A494),IF(Setup!$C$7="Twice a month",DATE(YEAR(Setup!$C$8),MONTH(Setup!$C$8)+INT(($A494+Setup!$C$41)/2),MIN(IF(MOD($A494+Setup!$C$41,2)=0,Setup!$C$39,Setup!$C$40),DAY(EOMONTH(DATE(YEAR(Setup!$C$8),MONTH(Setup!$C$8)+INT(($A494+Setup!$C$41)/2),1),0)))),Setup!$C$8+$A494*IF(Setup!$C$7="Every week",7,14)))</f>
        <v>53129</v>
      </c>
      <c r="D494" s="46"/>
      <c r="E494" s="47"/>
      <c r="F494" s="47"/>
      <c r="G494" s="47"/>
      <c r="H494" s="47"/>
      <c r="I494" s="48" t="n">
        <f aca="false">N(Setup!$C$11)+N(E494)</f>
        <v>100</v>
      </c>
      <c r="J494" s="48" t="n">
        <f aca="false">MIN(Setup!$C$37,MAX(I494,0))</f>
        <v>9.23076923076923</v>
      </c>
      <c r="K494" s="48" t="n">
        <f aca="false">MIN(MAX(N(Setup!$C$14)-L493,0),MAX(I494-J494,0))</f>
        <v>0</v>
      </c>
      <c r="L494" s="48" t="n">
        <f aca="false">L493+K494-N(G494)</f>
        <v>500</v>
      </c>
      <c r="M494" s="48" t="n">
        <f aca="false">M493+J494-N(H494)</f>
        <v>4486.15384615383</v>
      </c>
      <c r="N494" s="48" t="n">
        <f aca="false">SUM(BX494:DU494)</f>
        <v>0</v>
      </c>
      <c r="O494" s="48" t="n">
        <f aca="false">SUM(Z494:BW494)-N494</f>
        <v>25</v>
      </c>
      <c r="P494" s="48" t="n">
        <f aca="false">MAX(I494-J494-K494,0)+O494</f>
        <v>115.769230769231</v>
      </c>
      <c r="Q494" s="48" t="n">
        <f aca="false">SUM(DV494:FS494)</f>
        <v>0</v>
      </c>
      <c r="R494" s="49" t="n">
        <f aca="false">N494+J494+K494+Q494</f>
        <v>9.23076923076923</v>
      </c>
      <c r="S494" s="48" t="n">
        <f aca="false">T494-T493-N(F494)+N494+Q494</f>
        <v>0</v>
      </c>
      <c r="T494" s="49" t="n">
        <f aca="false">SUM(FT494:HQ494)</f>
        <v>0</v>
      </c>
      <c r="U494" s="44" t="str">
        <f aca="false">IF(T493&lt;0.005,"",INDEX(Helpers!$C$2:$C$51,IF(_xlfn.MINIFS($DV$6:$FS$6,DV494:FS494,"&gt;0.005")=0,V494,_xlfn.MINIFS($DV$6:$FS$6,DV494:FS494,"&gt;0.005"))))</f>
        <v/>
      </c>
      <c r="V494" s="44" t="n">
        <f aca="false">IF(_xlfn.MINIFS($FT$6:$HQ$6,FT493:HQ493,"&gt;0.005")=0,1,_xlfn.MINIFS($FT$6:$HQ$6,FT493:HQ493,"&gt;0.005"))</f>
        <v>1</v>
      </c>
      <c r="W494" s="44" t="n">
        <f aca="false">IF(AND(D494&lt;&gt;"Paid",T493&gt;0.005),1,0)</f>
        <v>0</v>
      </c>
      <c r="X494" s="48" t="n">
        <f aca="false">SUMPRODUCT(((Helpers!$G$2:$G$51*(1+(Helpers!$D$2:$D$51+0.000000001)/12)^(($B494-Setup!$C$8)/(365.25/12))-Helpers!$E$2:$E$51*((1+(Helpers!$D$2:$D$51+0.000000001)/12)^(($B494-Setup!$C$8)/(365.25/12))-1)/((Helpers!$D$2:$D$51+0.000000001)/12))&gt;0)*(Helpers!$G$2:$G$51*(1+(Helpers!$D$2:$D$51+0.000000001)/12)^(($B494-Setup!$C$8)/(365.25/12))-Helpers!$E$2:$E$51*((1+(Helpers!$D$2:$D$51+0.000000001)/12)^(($B494-Setup!$C$8)/(365.25/12))-1)/((Helpers!$D$2:$D$51+0.000000001)/12)))</f>
        <v>0</v>
      </c>
      <c r="Y494" s="48"/>
      <c r="Z494" s="48" t="n">
        <f aca="false">IF(OR(N(Z$5)=0,Z$6=""),0,Z$5*((DATE(YEAR($B494),MONTH($B494),MIN(Z$6,DAY(EOMONTH($B494,0))))&gt;=$B494)*(DATE(YEAR($B494),MONTH($B494),MIN(Z$6,DAY(EOMONTH($B494,0))))&lt;$C494)+(DATE(YEAR($B494),MONTH($B494)+1,MIN(Z$6,DAY(EOMONTH($B494,1))))&gt;=$B494)*(DATE(YEAR($B494),MONTH($B494)+1,MIN(Z$6,DAY(EOMONTH($B494,1))))&lt;$C494)))</f>
        <v>25</v>
      </c>
      <c r="AA494" s="48" t="n">
        <f aca="false">IF(OR(N(AA$5)=0,AA$6=""),0,AA$5*((DATE(YEAR($B494),MONTH($B494),MIN(AA$6,DAY(EOMONTH($B494,0))))&gt;=$B494)*(DATE(YEAR($B494),MONTH($B494),MIN(AA$6,DAY(EOMONTH($B494,0))))&lt;$C494)+(DATE(YEAR($B494),MONTH($B494)+1,MIN(AA$6,DAY(EOMONTH($B494,1))))&gt;=$B494)*(DATE(YEAR($B494),MONTH($B494)+1,MIN(AA$6,DAY(EOMONTH($B494,1))))&lt;$C494)))</f>
        <v>0</v>
      </c>
      <c r="AB494" s="48" t="n">
        <f aca="false">IF(OR(N(AB$5)=0,AB$6=""),0,AB$5*((DATE(YEAR($B494),MONTH($B494),MIN(AB$6,DAY(EOMONTH($B494,0))))&gt;=$B494)*(DATE(YEAR($B494),MONTH($B494),MIN(AB$6,DAY(EOMONTH($B494,0))))&lt;$C494)+(DATE(YEAR($B494),MONTH($B494)+1,MIN(AB$6,DAY(EOMONTH($B494,1))))&gt;=$B494)*(DATE(YEAR($B494),MONTH($B494)+1,MIN(AB$6,DAY(EOMONTH($B494,1))))&lt;$C494)))</f>
        <v>0</v>
      </c>
      <c r="AC494" s="48" t="n">
        <f aca="false">IF(OR(N(AC$5)=0,AC$6=""),0,AC$5*((DATE(YEAR($B494),MONTH($B494),MIN(AC$6,DAY(EOMONTH($B494,0))))&gt;=$B494)*(DATE(YEAR($B494),MONTH($B494),MIN(AC$6,DAY(EOMONTH($B494,0))))&lt;$C494)+(DATE(YEAR($B494),MONTH($B494)+1,MIN(AC$6,DAY(EOMONTH($B494,1))))&gt;=$B494)*(DATE(YEAR($B494),MONTH($B494)+1,MIN(AC$6,DAY(EOMONTH($B494,1))))&lt;$C494)))</f>
        <v>0</v>
      </c>
      <c r="AD494" s="48" t="n">
        <f aca="false">IF(OR(N(AD$5)=0,AD$6=""),0,AD$5*((DATE(YEAR($B494),MONTH($B494),MIN(AD$6,DAY(EOMONTH($B494,0))))&gt;=$B494)*(DATE(YEAR($B494),MONTH($B494),MIN(AD$6,DAY(EOMONTH($B494,0))))&lt;$C494)+(DATE(YEAR($B494),MONTH($B494)+1,MIN(AD$6,DAY(EOMONTH($B494,1))))&gt;=$B494)*(DATE(YEAR($B494),MONTH($B494)+1,MIN(AD$6,DAY(EOMONTH($B494,1))))&lt;$C494)))</f>
        <v>0</v>
      </c>
      <c r="AE494" s="48" t="n">
        <f aca="false">IF(OR(N(AE$5)=0,AE$6=""),0,AE$5*((DATE(YEAR($B494),MONTH($B494),MIN(AE$6,DAY(EOMONTH($B494,0))))&gt;=$B494)*(DATE(YEAR($B494),MONTH($B494),MIN(AE$6,DAY(EOMONTH($B494,0))))&lt;$C494)+(DATE(YEAR($B494),MONTH($B494)+1,MIN(AE$6,DAY(EOMONTH($B494,1))))&gt;=$B494)*(DATE(YEAR($B494),MONTH($B494)+1,MIN(AE$6,DAY(EOMONTH($B494,1))))&lt;$C494)))</f>
        <v>0</v>
      </c>
      <c r="AF494" s="48" t="n">
        <f aca="false">IF(OR(N(AF$5)=0,AF$6=""),0,AF$5*((DATE(YEAR($B494),MONTH($B494),MIN(AF$6,DAY(EOMONTH($B494,0))))&gt;=$B494)*(DATE(YEAR($B494),MONTH($B494),MIN(AF$6,DAY(EOMONTH($B494,0))))&lt;$C494)+(DATE(YEAR($B494),MONTH($B494)+1,MIN(AF$6,DAY(EOMONTH($B494,1))))&gt;=$B494)*(DATE(YEAR($B494),MONTH($B494)+1,MIN(AF$6,DAY(EOMONTH($B494,1))))&lt;$C494)))</f>
        <v>0</v>
      </c>
      <c r="AG494" s="48" t="n">
        <f aca="false">IF(OR(N(AG$5)=0,AG$6=""),0,AG$5*((DATE(YEAR($B494),MONTH($B494),MIN(AG$6,DAY(EOMONTH($B494,0))))&gt;=$B494)*(DATE(YEAR($B494),MONTH($B494),MIN(AG$6,DAY(EOMONTH($B494,0))))&lt;$C494)+(DATE(YEAR($B494),MONTH($B494)+1,MIN(AG$6,DAY(EOMONTH($B494,1))))&gt;=$B494)*(DATE(YEAR($B494),MONTH($B494)+1,MIN(AG$6,DAY(EOMONTH($B494,1))))&lt;$C494)))</f>
        <v>0</v>
      </c>
      <c r="AH494" s="48" t="n">
        <f aca="false">IF(OR(N(AH$5)=0,AH$6=""),0,AH$5*((DATE(YEAR($B494),MONTH($B494),MIN(AH$6,DAY(EOMONTH($B494,0))))&gt;=$B494)*(DATE(YEAR($B494),MONTH($B494),MIN(AH$6,DAY(EOMONTH($B494,0))))&lt;$C494)+(DATE(YEAR($B494),MONTH($B494)+1,MIN(AH$6,DAY(EOMONTH($B494,1))))&gt;=$B494)*(DATE(YEAR($B494),MONTH($B494)+1,MIN(AH$6,DAY(EOMONTH($B494,1))))&lt;$C494)))</f>
        <v>0</v>
      </c>
      <c r="AI494" s="48" t="n">
        <f aca="false">IF(OR(N(AI$5)=0,AI$6=""),0,AI$5*((DATE(YEAR($B494),MONTH($B494),MIN(AI$6,DAY(EOMONTH($B494,0))))&gt;=$B494)*(DATE(YEAR($B494),MONTH($B494),MIN(AI$6,DAY(EOMONTH($B494,0))))&lt;$C494)+(DATE(YEAR($B494),MONTH($B494)+1,MIN(AI$6,DAY(EOMONTH($B494,1))))&gt;=$B494)*(DATE(YEAR($B494),MONTH($B494)+1,MIN(AI$6,DAY(EOMONTH($B494,1))))&lt;$C494)))</f>
        <v>0</v>
      </c>
      <c r="AJ494" s="48" t="n">
        <f aca="false">IF(OR(N(AJ$5)=0,AJ$6=""),0,AJ$5*((DATE(YEAR($B494),MONTH($B494),MIN(AJ$6,DAY(EOMONTH($B494,0))))&gt;=$B494)*(DATE(YEAR($B494),MONTH($B494),MIN(AJ$6,DAY(EOMONTH($B494,0))))&lt;$C494)+(DATE(YEAR($B494),MONTH($B494)+1,MIN(AJ$6,DAY(EOMONTH($B494,1))))&gt;=$B494)*(DATE(YEAR($B494),MONTH($B494)+1,MIN(AJ$6,DAY(EOMONTH($B494,1))))&lt;$C494)))</f>
        <v>0</v>
      </c>
      <c r="AK494" s="48" t="n">
        <f aca="false">IF(OR(N(AK$5)=0,AK$6=""),0,AK$5*((DATE(YEAR($B494),MONTH($B494),MIN(AK$6,DAY(EOMONTH($B494,0))))&gt;=$B494)*(DATE(YEAR($B494),MONTH($B494),MIN(AK$6,DAY(EOMONTH($B494,0))))&lt;$C494)+(DATE(YEAR($B494),MONTH($B494)+1,MIN(AK$6,DAY(EOMONTH($B494,1))))&gt;=$B494)*(DATE(YEAR($B494),MONTH($B494)+1,MIN(AK$6,DAY(EOMONTH($B494,1))))&lt;$C494)))</f>
        <v>0</v>
      </c>
      <c r="AL494" s="48" t="n">
        <f aca="false">IF(OR(N(AL$5)=0,AL$6=""),0,AL$5*((DATE(YEAR($B494),MONTH($B494),MIN(AL$6,DAY(EOMONTH($B494,0))))&gt;=$B494)*(DATE(YEAR($B494),MONTH($B494),MIN(AL$6,DAY(EOMONTH($B494,0))))&lt;$C494)+(DATE(YEAR($B494),MONTH($B494)+1,MIN(AL$6,DAY(EOMONTH($B494,1))))&gt;=$B494)*(DATE(YEAR($B494),MONTH($B494)+1,MIN(AL$6,DAY(EOMONTH($B494,1))))&lt;$C494)))</f>
        <v>0</v>
      </c>
      <c r="AM494" s="48" t="n">
        <f aca="false">IF(OR(N(AM$5)=0,AM$6=""),0,AM$5*((DATE(YEAR($B494),MONTH($B494),MIN(AM$6,DAY(EOMONTH($B494,0))))&gt;=$B494)*(DATE(YEAR($B494),MONTH($B494),MIN(AM$6,DAY(EOMONTH($B494,0))))&lt;$C494)+(DATE(YEAR($B494),MONTH($B494)+1,MIN(AM$6,DAY(EOMONTH($B494,1))))&gt;=$B494)*(DATE(YEAR($B494),MONTH($B494)+1,MIN(AM$6,DAY(EOMONTH($B494,1))))&lt;$C494)))</f>
        <v>0</v>
      </c>
      <c r="AN494" s="48" t="n">
        <f aca="false">IF(OR(N(AN$5)=0,AN$6=""),0,AN$5*((DATE(YEAR($B494),MONTH($B494),MIN(AN$6,DAY(EOMONTH($B494,0))))&gt;=$B494)*(DATE(YEAR($B494),MONTH($B494),MIN(AN$6,DAY(EOMONTH($B494,0))))&lt;$C494)+(DATE(YEAR($B494),MONTH($B494)+1,MIN(AN$6,DAY(EOMONTH($B494,1))))&gt;=$B494)*(DATE(YEAR($B494),MONTH($B494)+1,MIN(AN$6,DAY(EOMONTH($B494,1))))&lt;$C494)))</f>
        <v>0</v>
      </c>
      <c r="AO494" s="48" t="n">
        <f aca="false">IF(OR(N(AO$5)=0,AO$6=""),0,AO$5*((DATE(YEAR($B494),MONTH($B494),MIN(AO$6,DAY(EOMONTH($B494,0))))&gt;=$B494)*(DATE(YEAR($B494),MONTH($B494),MIN(AO$6,DAY(EOMONTH($B494,0))))&lt;$C494)+(DATE(YEAR($B494),MONTH($B494)+1,MIN(AO$6,DAY(EOMONTH($B494,1))))&gt;=$B494)*(DATE(YEAR($B494),MONTH($B494)+1,MIN(AO$6,DAY(EOMONTH($B494,1))))&lt;$C494)))</f>
        <v>0</v>
      </c>
      <c r="AP494" s="48" t="n">
        <f aca="false">IF(OR(N(AP$5)=0,AP$6=""),0,AP$5*((DATE(YEAR($B494),MONTH($B494),MIN(AP$6,DAY(EOMONTH($B494,0))))&gt;=$B494)*(DATE(YEAR($B494),MONTH($B494),MIN(AP$6,DAY(EOMONTH($B494,0))))&lt;$C494)+(DATE(YEAR($B494),MONTH($B494)+1,MIN(AP$6,DAY(EOMONTH($B494,1))))&gt;=$B494)*(DATE(YEAR($B494),MONTH($B494)+1,MIN(AP$6,DAY(EOMONTH($B494,1))))&lt;$C494)))</f>
        <v>0</v>
      </c>
      <c r="AQ494" s="48" t="n">
        <f aca="false">IF(OR(N(AQ$5)=0,AQ$6=""),0,AQ$5*((DATE(YEAR($B494),MONTH($B494),MIN(AQ$6,DAY(EOMONTH($B494,0))))&gt;=$B494)*(DATE(YEAR($B494),MONTH($B494),MIN(AQ$6,DAY(EOMONTH($B494,0))))&lt;$C494)+(DATE(YEAR($B494),MONTH($B494)+1,MIN(AQ$6,DAY(EOMONTH($B494,1))))&gt;=$B494)*(DATE(YEAR($B494),MONTH($B494)+1,MIN(AQ$6,DAY(EOMONTH($B494,1))))&lt;$C494)))</f>
        <v>0</v>
      </c>
      <c r="AR494" s="48" t="n">
        <f aca="false">IF(OR(N(AR$5)=0,AR$6=""),0,AR$5*((DATE(YEAR($B494),MONTH($B494),MIN(AR$6,DAY(EOMONTH($B494,0))))&gt;=$B494)*(DATE(YEAR($B494),MONTH($B494),MIN(AR$6,DAY(EOMONTH($B494,0))))&lt;$C494)+(DATE(YEAR($B494),MONTH($B494)+1,MIN(AR$6,DAY(EOMONTH($B494,1))))&gt;=$B494)*(DATE(YEAR($B494),MONTH($B494)+1,MIN(AR$6,DAY(EOMONTH($B494,1))))&lt;$C494)))</f>
        <v>0</v>
      </c>
      <c r="AS494" s="48" t="n">
        <f aca="false">IF(OR(N(AS$5)=0,AS$6=""),0,AS$5*((DATE(YEAR($B494),MONTH($B494),MIN(AS$6,DAY(EOMONTH($B494,0))))&gt;=$B494)*(DATE(YEAR($B494),MONTH($B494),MIN(AS$6,DAY(EOMONTH($B494,0))))&lt;$C494)+(DATE(YEAR($B494),MONTH($B494)+1,MIN(AS$6,DAY(EOMONTH($B494,1))))&gt;=$B494)*(DATE(YEAR($B494),MONTH($B494)+1,MIN(AS$6,DAY(EOMONTH($B494,1))))&lt;$C494)))</f>
        <v>0</v>
      </c>
      <c r="AT494" s="48" t="n">
        <f aca="false">IF(OR(N(AT$5)=0,AT$6=""),0,AT$5*((DATE(YEAR($B494),MONTH($B494),MIN(AT$6,DAY(EOMONTH($B494,0))))&gt;=$B494)*(DATE(YEAR($B494),MONTH($B494),MIN(AT$6,DAY(EOMONTH($B494,0))))&lt;$C494)+(DATE(YEAR($B494),MONTH($B494)+1,MIN(AT$6,DAY(EOMONTH($B494,1))))&gt;=$B494)*(DATE(YEAR($B494),MONTH($B494)+1,MIN(AT$6,DAY(EOMONTH($B494,1))))&lt;$C494)))</f>
        <v>0</v>
      </c>
      <c r="AU494" s="48" t="n">
        <f aca="false">IF(OR(N(AU$5)=0,AU$6=""),0,AU$5*((DATE(YEAR($B494),MONTH($B494),MIN(AU$6,DAY(EOMONTH($B494,0))))&gt;=$B494)*(DATE(YEAR($B494),MONTH($B494),MIN(AU$6,DAY(EOMONTH($B494,0))))&lt;$C494)+(DATE(YEAR($B494),MONTH($B494)+1,MIN(AU$6,DAY(EOMONTH($B494,1))))&gt;=$B494)*(DATE(YEAR($B494),MONTH($B494)+1,MIN(AU$6,DAY(EOMONTH($B494,1))))&lt;$C494)))</f>
        <v>0</v>
      </c>
      <c r="AV494" s="48" t="n">
        <f aca="false">IF(OR(N(AV$5)=0,AV$6=""),0,AV$5*((DATE(YEAR($B494),MONTH($B494),MIN(AV$6,DAY(EOMONTH($B494,0))))&gt;=$B494)*(DATE(YEAR($B494),MONTH($B494),MIN(AV$6,DAY(EOMONTH($B494,0))))&lt;$C494)+(DATE(YEAR($B494),MONTH($B494)+1,MIN(AV$6,DAY(EOMONTH($B494,1))))&gt;=$B494)*(DATE(YEAR($B494),MONTH($B494)+1,MIN(AV$6,DAY(EOMONTH($B494,1))))&lt;$C494)))</f>
        <v>0</v>
      </c>
      <c r="AW494" s="48" t="n">
        <f aca="false">IF(OR(N(AW$5)=0,AW$6=""),0,AW$5*((DATE(YEAR($B494),MONTH($B494),MIN(AW$6,DAY(EOMONTH($B494,0))))&gt;=$B494)*(DATE(YEAR($B494),MONTH($B494),MIN(AW$6,DAY(EOMONTH($B494,0))))&lt;$C494)+(DATE(YEAR($B494),MONTH($B494)+1,MIN(AW$6,DAY(EOMONTH($B494,1))))&gt;=$B494)*(DATE(YEAR($B494),MONTH($B494)+1,MIN(AW$6,DAY(EOMONTH($B494,1))))&lt;$C494)))</f>
        <v>0</v>
      </c>
      <c r="AX494" s="48" t="n">
        <f aca="false">IF(OR(N(AX$5)=0,AX$6=""),0,AX$5*((DATE(YEAR($B494),MONTH($B494),MIN(AX$6,DAY(EOMONTH($B494,0))))&gt;=$B494)*(DATE(YEAR($B494),MONTH($B494),MIN(AX$6,DAY(EOMONTH($B494,0))))&lt;$C494)+(DATE(YEAR($B494),MONTH($B494)+1,MIN(AX$6,DAY(EOMONTH($B494,1))))&gt;=$B494)*(DATE(YEAR($B494),MONTH($B494)+1,MIN(AX$6,DAY(EOMONTH($B494,1))))&lt;$C494)))</f>
        <v>0</v>
      </c>
      <c r="AY494" s="48" t="n">
        <f aca="false">IF(OR(N(AY$5)=0,AY$6=""),0,AY$5*((DATE(YEAR($B494),MONTH($B494),MIN(AY$6,DAY(EOMONTH($B494,0))))&gt;=$B494)*(DATE(YEAR($B494),MONTH($B494),MIN(AY$6,DAY(EOMONTH($B494,0))))&lt;$C494)+(DATE(YEAR($B494),MONTH($B494)+1,MIN(AY$6,DAY(EOMONTH($B494,1))))&gt;=$B494)*(DATE(YEAR($B494),MONTH($B494)+1,MIN(AY$6,DAY(EOMONTH($B494,1))))&lt;$C494)))</f>
        <v>0</v>
      </c>
      <c r="AZ494" s="48" t="n">
        <f aca="false">IF(OR(N(AZ$5)=0,AZ$6=""),0,AZ$5*((DATE(YEAR($B494),MONTH($B494),MIN(AZ$6,DAY(EOMONTH($B494,0))))&gt;=$B494)*(DATE(YEAR($B494),MONTH($B494),MIN(AZ$6,DAY(EOMONTH($B494,0))))&lt;$C494)+(DATE(YEAR($B494),MONTH($B494)+1,MIN(AZ$6,DAY(EOMONTH($B494,1))))&gt;=$B494)*(DATE(YEAR($B494),MONTH($B494)+1,MIN(AZ$6,DAY(EOMONTH($B494,1))))&lt;$C494)))</f>
        <v>0</v>
      </c>
      <c r="BA494" s="48" t="n">
        <f aca="false">IF(OR(N(BA$5)=0,BA$6=""),0,BA$5*((DATE(YEAR($B494),MONTH($B494),MIN(BA$6,DAY(EOMONTH($B494,0))))&gt;=$B494)*(DATE(YEAR($B494),MONTH($B494),MIN(BA$6,DAY(EOMONTH($B494,0))))&lt;$C494)+(DATE(YEAR($B494),MONTH($B494)+1,MIN(BA$6,DAY(EOMONTH($B494,1))))&gt;=$B494)*(DATE(YEAR($B494),MONTH($B494)+1,MIN(BA$6,DAY(EOMONTH($B494,1))))&lt;$C494)))</f>
        <v>0</v>
      </c>
      <c r="BB494" s="48" t="n">
        <f aca="false">IF(OR(N(BB$5)=0,BB$6=""),0,BB$5*((DATE(YEAR($B494),MONTH($B494),MIN(BB$6,DAY(EOMONTH($B494,0))))&gt;=$B494)*(DATE(YEAR($B494),MONTH($B494),MIN(BB$6,DAY(EOMONTH($B494,0))))&lt;$C494)+(DATE(YEAR($B494),MONTH($B494)+1,MIN(BB$6,DAY(EOMONTH($B494,1))))&gt;=$B494)*(DATE(YEAR($B494),MONTH($B494)+1,MIN(BB$6,DAY(EOMONTH($B494,1))))&lt;$C494)))</f>
        <v>0</v>
      </c>
      <c r="BC494" s="48" t="n">
        <f aca="false">IF(OR(N(BC$5)=0,BC$6=""),0,BC$5*((DATE(YEAR($B494),MONTH($B494),MIN(BC$6,DAY(EOMONTH($B494,0))))&gt;=$B494)*(DATE(YEAR($B494),MONTH($B494),MIN(BC$6,DAY(EOMONTH($B494,0))))&lt;$C494)+(DATE(YEAR($B494),MONTH($B494)+1,MIN(BC$6,DAY(EOMONTH($B494,1))))&gt;=$B494)*(DATE(YEAR($B494),MONTH($B494)+1,MIN(BC$6,DAY(EOMONTH($B494,1))))&lt;$C494)))</f>
        <v>0</v>
      </c>
      <c r="BD494" s="48" t="n">
        <f aca="false">IF(OR(N(BD$5)=0,BD$6=""),0,BD$5*((DATE(YEAR($B494),MONTH($B494),MIN(BD$6,DAY(EOMONTH($B494,0))))&gt;=$B494)*(DATE(YEAR($B494),MONTH($B494),MIN(BD$6,DAY(EOMONTH($B494,0))))&lt;$C494)+(DATE(YEAR($B494),MONTH($B494)+1,MIN(BD$6,DAY(EOMONTH($B494,1))))&gt;=$B494)*(DATE(YEAR($B494),MONTH($B494)+1,MIN(BD$6,DAY(EOMONTH($B494,1))))&lt;$C494)))</f>
        <v>0</v>
      </c>
      <c r="BE494" s="48" t="n">
        <f aca="false">IF(OR(N(BE$5)=0,BE$6=""),0,BE$5*((DATE(YEAR($B494),MONTH($B494),MIN(BE$6,DAY(EOMONTH($B494,0))))&gt;=$B494)*(DATE(YEAR($B494),MONTH($B494),MIN(BE$6,DAY(EOMONTH($B494,0))))&lt;$C494)+(DATE(YEAR($B494),MONTH($B494)+1,MIN(BE$6,DAY(EOMONTH($B494,1))))&gt;=$B494)*(DATE(YEAR($B494),MONTH($B494)+1,MIN(BE$6,DAY(EOMONTH($B494,1))))&lt;$C494)))</f>
        <v>0</v>
      </c>
      <c r="BF494" s="48" t="n">
        <f aca="false">IF(OR(N(BF$5)=0,BF$6=""),0,BF$5*((DATE(YEAR($B494),MONTH($B494),MIN(BF$6,DAY(EOMONTH($B494,0))))&gt;=$B494)*(DATE(YEAR($B494),MONTH($B494),MIN(BF$6,DAY(EOMONTH($B494,0))))&lt;$C494)+(DATE(YEAR($B494),MONTH($B494)+1,MIN(BF$6,DAY(EOMONTH($B494,1))))&gt;=$B494)*(DATE(YEAR($B494),MONTH($B494)+1,MIN(BF$6,DAY(EOMONTH($B494,1))))&lt;$C494)))</f>
        <v>0</v>
      </c>
      <c r="BG494" s="48" t="n">
        <f aca="false">IF(OR(N(BG$5)=0,BG$6=""),0,BG$5*((DATE(YEAR($B494),MONTH($B494),MIN(BG$6,DAY(EOMONTH($B494,0))))&gt;=$B494)*(DATE(YEAR($B494),MONTH($B494),MIN(BG$6,DAY(EOMONTH($B494,0))))&lt;$C494)+(DATE(YEAR($B494),MONTH($B494)+1,MIN(BG$6,DAY(EOMONTH($B494,1))))&gt;=$B494)*(DATE(YEAR($B494),MONTH($B494)+1,MIN(BG$6,DAY(EOMONTH($B494,1))))&lt;$C494)))</f>
        <v>0</v>
      </c>
      <c r="BH494" s="48" t="n">
        <f aca="false">IF(OR(N(BH$5)=0,BH$6=""),0,BH$5*((DATE(YEAR($B494),MONTH($B494),MIN(BH$6,DAY(EOMONTH($B494,0))))&gt;=$B494)*(DATE(YEAR($B494),MONTH($B494),MIN(BH$6,DAY(EOMONTH($B494,0))))&lt;$C494)+(DATE(YEAR($B494),MONTH($B494)+1,MIN(BH$6,DAY(EOMONTH($B494,1))))&gt;=$B494)*(DATE(YEAR($B494),MONTH($B494)+1,MIN(BH$6,DAY(EOMONTH($B494,1))))&lt;$C494)))</f>
        <v>0</v>
      </c>
      <c r="BI494" s="48" t="n">
        <f aca="false">IF(OR(N(BI$5)=0,BI$6=""),0,BI$5*((DATE(YEAR($B494),MONTH($B494),MIN(BI$6,DAY(EOMONTH($B494,0))))&gt;=$B494)*(DATE(YEAR($B494),MONTH($B494),MIN(BI$6,DAY(EOMONTH($B494,0))))&lt;$C494)+(DATE(YEAR($B494),MONTH($B494)+1,MIN(BI$6,DAY(EOMONTH($B494,1))))&gt;=$B494)*(DATE(YEAR($B494),MONTH($B494)+1,MIN(BI$6,DAY(EOMONTH($B494,1))))&lt;$C494)))</f>
        <v>0</v>
      </c>
      <c r="BJ494" s="48" t="n">
        <f aca="false">IF(OR(N(BJ$5)=0,BJ$6=""),0,BJ$5*((DATE(YEAR($B494),MONTH($B494),MIN(BJ$6,DAY(EOMONTH($B494,0))))&gt;=$B494)*(DATE(YEAR($B494),MONTH($B494),MIN(BJ$6,DAY(EOMONTH($B494,0))))&lt;$C494)+(DATE(YEAR($B494),MONTH($B494)+1,MIN(BJ$6,DAY(EOMONTH($B494,1))))&gt;=$B494)*(DATE(YEAR($B494),MONTH($B494)+1,MIN(BJ$6,DAY(EOMONTH($B494,1))))&lt;$C494)))</f>
        <v>0</v>
      </c>
      <c r="BK494" s="48" t="n">
        <f aca="false">IF(OR(N(BK$5)=0,BK$6=""),0,BK$5*((DATE(YEAR($B494),MONTH($B494),MIN(BK$6,DAY(EOMONTH($B494,0))))&gt;=$B494)*(DATE(YEAR($B494),MONTH($B494),MIN(BK$6,DAY(EOMONTH($B494,0))))&lt;$C494)+(DATE(YEAR($B494),MONTH($B494)+1,MIN(BK$6,DAY(EOMONTH($B494,1))))&gt;=$B494)*(DATE(YEAR($B494),MONTH($B494)+1,MIN(BK$6,DAY(EOMONTH($B494,1))))&lt;$C494)))</f>
        <v>0</v>
      </c>
      <c r="BL494" s="48" t="n">
        <f aca="false">IF(OR(N(BL$5)=0,BL$6=""),0,BL$5*((DATE(YEAR($B494),MONTH($B494),MIN(BL$6,DAY(EOMONTH($B494,0))))&gt;=$B494)*(DATE(YEAR($B494),MONTH($B494),MIN(BL$6,DAY(EOMONTH($B494,0))))&lt;$C494)+(DATE(YEAR($B494),MONTH($B494)+1,MIN(BL$6,DAY(EOMONTH($B494,1))))&gt;=$B494)*(DATE(YEAR($B494),MONTH($B494)+1,MIN(BL$6,DAY(EOMONTH($B494,1))))&lt;$C494)))</f>
        <v>0</v>
      </c>
      <c r="BM494" s="48" t="n">
        <f aca="false">IF(OR(N(BM$5)=0,BM$6=""),0,BM$5*((DATE(YEAR($B494),MONTH($B494),MIN(BM$6,DAY(EOMONTH($B494,0))))&gt;=$B494)*(DATE(YEAR($B494),MONTH($B494),MIN(BM$6,DAY(EOMONTH($B494,0))))&lt;$C494)+(DATE(YEAR($B494),MONTH($B494)+1,MIN(BM$6,DAY(EOMONTH($B494,1))))&gt;=$B494)*(DATE(YEAR($B494),MONTH($B494)+1,MIN(BM$6,DAY(EOMONTH($B494,1))))&lt;$C494)))</f>
        <v>0</v>
      </c>
      <c r="BN494" s="48" t="n">
        <f aca="false">IF(OR(N(BN$5)=0,BN$6=""),0,BN$5*((DATE(YEAR($B494),MONTH($B494),MIN(BN$6,DAY(EOMONTH($B494,0))))&gt;=$B494)*(DATE(YEAR($B494),MONTH($B494),MIN(BN$6,DAY(EOMONTH($B494,0))))&lt;$C494)+(DATE(YEAR($B494),MONTH($B494)+1,MIN(BN$6,DAY(EOMONTH($B494,1))))&gt;=$B494)*(DATE(YEAR($B494),MONTH($B494)+1,MIN(BN$6,DAY(EOMONTH($B494,1))))&lt;$C494)))</f>
        <v>0</v>
      </c>
      <c r="BO494" s="48" t="n">
        <f aca="false">IF(OR(N(BO$5)=0,BO$6=""),0,BO$5*((DATE(YEAR($B494),MONTH($B494),MIN(BO$6,DAY(EOMONTH($B494,0))))&gt;=$B494)*(DATE(YEAR($B494),MONTH($B494),MIN(BO$6,DAY(EOMONTH($B494,0))))&lt;$C494)+(DATE(YEAR($B494),MONTH($B494)+1,MIN(BO$6,DAY(EOMONTH($B494,1))))&gt;=$B494)*(DATE(YEAR($B494),MONTH($B494)+1,MIN(BO$6,DAY(EOMONTH($B494,1))))&lt;$C494)))</f>
        <v>0</v>
      </c>
      <c r="BP494" s="48" t="n">
        <f aca="false">IF(OR(N(BP$5)=0,BP$6=""),0,BP$5*((DATE(YEAR($B494),MONTH($B494),MIN(BP$6,DAY(EOMONTH($B494,0))))&gt;=$B494)*(DATE(YEAR($B494),MONTH($B494),MIN(BP$6,DAY(EOMONTH($B494,0))))&lt;$C494)+(DATE(YEAR($B494),MONTH($B494)+1,MIN(BP$6,DAY(EOMONTH($B494,1))))&gt;=$B494)*(DATE(YEAR($B494),MONTH($B494)+1,MIN(BP$6,DAY(EOMONTH($B494,1))))&lt;$C494)))</f>
        <v>0</v>
      </c>
      <c r="BQ494" s="48" t="n">
        <f aca="false">IF(OR(N(BQ$5)=0,BQ$6=""),0,BQ$5*((DATE(YEAR($B494),MONTH($B494),MIN(BQ$6,DAY(EOMONTH($B494,0))))&gt;=$B494)*(DATE(YEAR($B494),MONTH($B494),MIN(BQ$6,DAY(EOMONTH($B494,0))))&lt;$C494)+(DATE(YEAR($B494),MONTH($B494)+1,MIN(BQ$6,DAY(EOMONTH($B494,1))))&gt;=$B494)*(DATE(YEAR($B494),MONTH($B494)+1,MIN(BQ$6,DAY(EOMONTH($B494,1))))&lt;$C494)))</f>
        <v>0</v>
      </c>
      <c r="BR494" s="48" t="n">
        <f aca="false">IF(OR(N(BR$5)=0,BR$6=""),0,BR$5*((DATE(YEAR($B494),MONTH($B494),MIN(BR$6,DAY(EOMONTH($B494,0))))&gt;=$B494)*(DATE(YEAR($B494),MONTH($B494),MIN(BR$6,DAY(EOMONTH($B494,0))))&lt;$C494)+(DATE(YEAR($B494),MONTH($B494)+1,MIN(BR$6,DAY(EOMONTH($B494,1))))&gt;=$B494)*(DATE(YEAR($B494),MONTH($B494)+1,MIN(BR$6,DAY(EOMONTH($B494,1))))&lt;$C494)))</f>
        <v>0</v>
      </c>
      <c r="BS494" s="48" t="n">
        <f aca="false">IF(OR(N(BS$5)=0,BS$6=""),0,BS$5*((DATE(YEAR($B494),MONTH($B494),MIN(BS$6,DAY(EOMONTH($B494,0))))&gt;=$B494)*(DATE(YEAR($B494),MONTH($B494),MIN(BS$6,DAY(EOMONTH($B494,0))))&lt;$C494)+(DATE(YEAR($B494),MONTH($B494)+1,MIN(BS$6,DAY(EOMONTH($B494,1))))&gt;=$B494)*(DATE(YEAR($B494),MONTH($B494)+1,MIN(BS$6,DAY(EOMONTH($B494,1))))&lt;$C494)))</f>
        <v>0</v>
      </c>
      <c r="BT494" s="48" t="n">
        <f aca="false">IF(OR(N(BT$5)=0,BT$6=""),0,BT$5*((DATE(YEAR($B494),MONTH($B494),MIN(BT$6,DAY(EOMONTH($B494,0))))&gt;=$B494)*(DATE(YEAR($B494),MONTH($B494),MIN(BT$6,DAY(EOMONTH($B494,0))))&lt;$C494)+(DATE(YEAR($B494),MONTH($B494)+1,MIN(BT$6,DAY(EOMONTH($B494,1))))&gt;=$B494)*(DATE(YEAR($B494),MONTH($B494)+1,MIN(BT$6,DAY(EOMONTH($B494,1))))&lt;$C494)))</f>
        <v>0</v>
      </c>
      <c r="BU494" s="48" t="n">
        <f aca="false">IF(OR(N(BU$5)=0,BU$6=""),0,BU$5*((DATE(YEAR($B494),MONTH($B494),MIN(BU$6,DAY(EOMONTH($B494,0))))&gt;=$B494)*(DATE(YEAR($B494),MONTH($B494),MIN(BU$6,DAY(EOMONTH($B494,0))))&lt;$C494)+(DATE(YEAR($B494),MONTH($B494)+1,MIN(BU$6,DAY(EOMONTH($B494,1))))&gt;=$B494)*(DATE(YEAR($B494),MONTH($B494)+1,MIN(BU$6,DAY(EOMONTH($B494,1))))&lt;$C494)))</f>
        <v>0</v>
      </c>
      <c r="BV494" s="48" t="n">
        <f aca="false">IF(OR(N(BV$5)=0,BV$6=""),0,BV$5*((DATE(YEAR($B494),MONTH($B494),MIN(BV$6,DAY(EOMONTH($B494,0))))&gt;=$B494)*(DATE(YEAR($B494),MONTH($B494),MIN(BV$6,DAY(EOMONTH($B494,0))))&lt;$C494)+(DATE(YEAR($B494),MONTH($B494)+1,MIN(BV$6,DAY(EOMONTH($B494,1))))&gt;=$B494)*(DATE(YEAR($B494),MONTH($B494)+1,MIN(BV$6,DAY(EOMONTH($B494,1))))&lt;$C494)))</f>
        <v>0</v>
      </c>
      <c r="BW494" s="48" t="n">
        <f aca="false">IF(OR(N(BW$5)=0,BW$6=""),0,BW$5*((DATE(YEAR($B494),MONTH($B494),MIN(BW$6,DAY(EOMONTH($B494,0))))&gt;=$B494)*(DATE(YEAR($B494),MONTH($B494),MIN(BW$6,DAY(EOMONTH($B494,0))))&lt;$C494)+(DATE(YEAR($B494),MONTH($B494)+1,MIN(BW$6,DAY(EOMONTH($B494,1))))&gt;=$B494)*(DATE(YEAR($B494),MONTH($B494)+1,MIN(BW$6,DAY(EOMONTH($B494,1))))&lt;$C494)))</f>
        <v>0</v>
      </c>
      <c r="BX494" s="48" t="n">
        <f aca="false">MIN(Z494,(FT493*(1+FT$5/Setup!$C$36)+IF($V494=1,N($F494),0)))</f>
        <v>0</v>
      </c>
      <c r="BY494" s="48" t="n">
        <f aca="false">MIN(AA494,(FU493*(1+FU$5/Setup!$C$36)+IF($V494=2,N($F494),0)))</f>
        <v>0</v>
      </c>
      <c r="BZ494" s="48" t="n">
        <f aca="false">MIN(AB494,(FV493*(1+FV$5/Setup!$C$36)+IF($V494=3,N($F494),0)))</f>
        <v>0</v>
      </c>
      <c r="CA494" s="48" t="n">
        <f aca="false">MIN(AC494,(FW493*(1+FW$5/Setup!$C$36)+IF($V494=4,N($F494),0)))</f>
        <v>0</v>
      </c>
      <c r="CB494" s="48" t="n">
        <f aca="false">MIN(AD494,(FX493*(1+FX$5/Setup!$C$36)+IF($V494=5,N($F494),0)))</f>
        <v>0</v>
      </c>
      <c r="CC494" s="48" t="n">
        <f aca="false">MIN(AE494,(FY493*(1+FY$5/Setup!$C$36)+IF($V494=6,N($F494),0)))</f>
        <v>0</v>
      </c>
      <c r="CD494" s="48" t="n">
        <f aca="false">MIN(AF494,(FZ493*(1+FZ$5/Setup!$C$36)+IF($V494=7,N($F494),0)))</f>
        <v>0</v>
      </c>
      <c r="CE494" s="48" t="n">
        <f aca="false">MIN(AG494,(GA493*(1+GA$5/Setup!$C$36)+IF($V494=8,N($F494),0)))</f>
        <v>0</v>
      </c>
      <c r="CF494" s="48" t="n">
        <f aca="false">MIN(AH494,(GB493*(1+GB$5/Setup!$C$36)+IF($V494=9,N($F494),0)))</f>
        <v>0</v>
      </c>
      <c r="CG494" s="48" t="n">
        <f aca="false">MIN(AI494,(GC493*(1+GC$5/Setup!$C$36)+IF($V494=10,N($F494),0)))</f>
        <v>0</v>
      </c>
      <c r="CH494" s="48" t="n">
        <f aca="false">MIN(AJ494,(GD493*(1+GD$5/Setup!$C$36)+IF($V494=11,N($F494),0)))</f>
        <v>0</v>
      </c>
      <c r="CI494" s="48" t="n">
        <f aca="false">MIN(AK494,(GE493*(1+GE$5/Setup!$C$36)+IF($V494=12,N($F494),0)))</f>
        <v>0</v>
      </c>
      <c r="CJ494" s="48" t="n">
        <f aca="false">MIN(AL494,(GF493*(1+GF$5/Setup!$C$36)+IF($V494=13,N($F494),0)))</f>
        <v>0</v>
      </c>
      <c r="CK494" s="48" t="n">
        <f aca="false">MIN(AM494,(GG493*(1+GG$5/Setup!$C$36)+IF($V494=14,N($F494),0)))</f>
        <v>0</v>
      </c>
      <c r="CL494" s="48" t="n">
        <f aca="false">MIN(AN494,(GH493*(1+GH$5/Setup!$C$36)+IF($V494=15,N($F494),0)))</f>
        <v>0</v>
      </c>
      <c r="CM494" s="48" t="n">
        <f aca="false">MIN(AO494,(GI493*(1+GI$5/Setup!$C$36)+IF($V494=16,N($F494),0)))</f>
        <v>0</v>
      </c>
      <c r="CN494" s="48" t="n">
        <f aca="false">MIN(AP494,(GJ493*(1+GJ$5/Setup!$C$36)+IF($V494=17,N($F494),0)))</f>
        <v>0</v>
      </c>
      <c r="CO494" s="48" t="n">
        <f aca="false">MIN(AQ494,(GK493*(1+GK$5/Setup!$C$36)+IF($V494=18,N($F494),0)))</f>
        <v>0</v>
      </c>
      <c r="CP494" s="48" t="n">
        <f aca="false">MIN(AR494,(GL493*(1+GL$5/Setup!$C$36)+IF($V494=19,N($F494),0)))</f>
        <v>0</v>
      </c>
      <c r="CQ494" s="48" t="n">
        <f aca="false">MIN(AS494,(GM493*(1+GM$5/Setup!$C$36)+IF($V494=20,N($F494),0)))</f>
        <v>0</v>
      </c>
      <c r="CR494" s="48" t="n">
        <f aca="false">MIN(AT494,(GN493*(1+GN$5/Setup!$C$36)+IF($V494=21,N($F494),0)))</f>
        <v>0</v>
      </c>
      <c r="CS494" s="48" t="n">
        <f aca="false">MIN(AU494,(GO493*(1+GO$5/Setup!$C$36)+IF($V494=22,N($F494),0)))</f>
        <v>0</v>
      </c>
      <c r="CT494" s="48" t="n">
        <f aca="false">MIN(AV494,(GP493*(1+GP$5/Setup!$C$36)+IF($V494=23,N($F494),0)))</f>
        <v>0</v>
      </c>
      <c r="CU494" s="48" t="n">
        <f aca="false">MIN(AW494,(GQ493*(1+GQ$5/Setup!$C$36)+IF($V494=24,N($F494),0)))</f>
        <v>0</v>
      </c>
      <c r="CV494" s="48" t="n">
        <f aca="false">MIN(AX494,(GR493*(1+GR$5/Setup!$C$36)+IF($V494=25,N($F494),0)))</f>
        <v>0</v>
      </c>
      <c r="CW494" s="48" t="n">
        <f aca="false">MIN(AY494,(GS493*(1+GS$5/Setup!$C$36)+IF($V494=26,N($F494),0)))</f>
        <v>0</v>
      </c>
      <c r="CX494" s="48" t="n">
        <f aca="false">MIN(AZ494,(GT493*(1+GT$5/Setup!$C$36)+IF($V494=27,N($F494),0)))</f>
        <v>0</v>
      </c>
      <c r="CY494" s="48" t="n">
        <f aca="false">MIN(BA494,(GU493*(1+GU$5/Setup!$C$36)+IF($V494=28,N($F494),0)))</f>
        <v>0</v>
      </c>
      <c r="CZ494" s="48" t="n">
        <f aca="false">MIN(BB494,(GV493*(1+GV$5/Setup!$C$36)+IF($V494=29,N($F494),0)))</f>
        <v>0</v>
      </c>
      <c r="DA494" s="48" t="n">
        <f aca="false">MIN(BC494,(GW493*(1+GW$5/Setup!$C$36)+IF($V494=30,N($F494),0)))</f>
        <v>0</v>
      </c>
      <c r="DB494" s="48" t="n">
        <f aca="false">MIN(BD494,(GX493*(1+GX$5/Setup!$C$36)+IF($V494=31,N($F494),0)))</f>
        <v>0</v>
      </c>
      <c r="DC494" s="48" t="n">
        <f aca="false">MIN(BE494,(GY493*(1+GY$5/Setup!$C$36)+IF($V494=32,N($F494),0)))</f>
        <v>0</v>
      </c>
      <c r="DD494" s="48" t="n">
        <f aca="false">MIN(BF494,(GZ493*(1+GZ$5/Setup!$C$36)+IF($V494=33,N($F494),0)))</f>
        <v>0</v>
      </c>
      <c r="DE494" s="48" t="n">
        <f aca="false">MIN(BG494,(HA493*(1+HA$5/Setup!$C$36)+IF($V494=34,N($F494),0)))</f>
        <v>0</v>
      </c>
      <c r="DF494" s="48" t="n">
        <f aca="false">MIN(BH494,(HB493*(1+HB$5/Setup!$C$36)+IF($V494=35,N($F494),0)))</f>
        <v>0</v>
      </c>
      <c r="DG494" s="48" t="n">
        <f aca="false">MIN(BI494,(HC493*(1+HC$5/Setup!$C$36)+IF($V494=36,N($F494),0)))</f>
        <v>0</v>
      </c>
      <c r="DH494" s="48" t="n">
        <f aca="false">MIN(BJ494,(HD493*(1+HD$5/Setup!$C$36)+IF($V494=37,N($F494),0)))</f>
        <v>0</v>
      </c>
      <c r="DI494" s="48" t="n">
        <f aca="false">MIN(BK494,(HE493*(1+HE$5/Setup!$C$36)+IF($V494=38,N($F494),0)))</f>
        <v>0</v>
      </c>
      <c r="DJ494" s="48" t="n">
        <f aca="false">MIN(BL494,(HF493*(1+HF$5/Setup!$C$36)+IF($V494=39,N($F494),0)))</f>
        <v>0</v>
      </c>
      <c r="DK494" s="48" t="n">
        <f aca="false">MIN(BM494,(HG493*(1+HG$5/Setup!$C$36)+IF($V494=40,N($F494),0)))</f>
        <v>0</v>
      </c>
      <c r="DL494" s="48" t="n">
        <f aca="false">MIN(BN494,(HH493*(1+HH$5/Setup!$C$36)+IF($V494=41,N($F494),0)))</f>
        <v>0</v>
      </c>
      <c r="DM494" s="48" t="n">
        <f aca="false">MIN(BO494,(HI493*(1+HI$5/Setup!$C$36)+IF($V494=42,N($F494),0)))</f>
        <v>0</v>
      </c>
      <c r="DN494" s="48" t="n">
        <f aca="false">MIN(BP494,(HJ493*(1+HJ$5/Setup!$C$36)+IF($V494=43,N($F494),0)))</f>
        <v>0</v>
      </c>
      <c r="DO494" s="48" t="n">
        <f aca="false">MIN(BQ494,(HK493*(1+HK$5/Setup!$C$36)+IF($V494=44,N($F494),0)))</f>
        <v>0</v>
      </c>
      <c r="DP494" s="48" t="n">
        <f aca="false">MIN(BR494,(HL493*(1+HL$5/Setup!$C$36)+IF($V494=45,N($F494),0)))</f>
        <v>0</v>
      </c>
      <c r="DQ494" s="48" t="n">
        <f aca="false">MIN(BS494,(HM493*(1+HM$5/Setup!$C$36)+IF($V494=46,N($F494),0)))</f>
        <v>0</v>
      </c>
      <c r="DR494" s="48" t="n">
        <f aca="false">MIN(BT494,(HN493*(1+HN$5/Setup!$C$36)+IF($V494=47,N($F494),0)))</f>
        <v>0</v>
      </c>
      <c r="DS494" s="48" t="n">
        <f aca="false">MIN(BU494,(HO493*(1+HO$5/Setup!$C$36)+IF($V494=48,N($F494),0)))</f>
        <v>0</v>
      </c>
      <c r="DT494" s="48" t="n">
        <f aca="false">MIN(BV494,(HP493*(1+HP$5/Setup!$C$36)+IF($V494=49,N($F494),0)))</f>
        <v>0</v>
      </c>
      <c r="DU494" s="48" t="n">
        <f aca="false">MIN(BW494,(HQ493*(1+HQ$5/Setup!$C$36)+IF($V494=50,N($F494),0)))</f>
        <v>0</v>
      </c>
      <c r="DV494" s="48" t="n">
        <f aca="false">MIN(MAX((FT493*(1+FT$5/Setup!$C$36)+IF($V494=1,N($F494),0))-BX494,0),MAX($P494-0,0))</f>
        <v>0</v>
      </c>
      <c r="DW494" s="48" t="n">
        <f aca="false">MIN(MAX((FU493*(1+FU$5/Setup!$C$36)+IF($V494=2,N($F494),0))-BY494,0),MAX($P494-SUM(DV494:DV494),0))</f>
        <v>0</v>
      </c>
      <c r="DX494" s="48" t="n">
        <f aca="false">MIN(MAX((FV493*(1+FV$5/Setup!$C$36)+IF($V494=3,N($F494),0))-BZ494,0),MAX($P494-SUM(DV494:DW494),0))</f>
        <v>0</v>
      </c>
      <c r="DY494" s="48" t="n">
        <f aca="false">MIN(MAX((FW493*(1+FW$5/Setup!$C$36)+IF($V494=4,N($F494),0))-CA494,0),MAX($P494-SUM(DV494:DX494),0))</f>
        <v>0</v>
      </c>
      <c r="DZ494" s="48" t="n">
        <f aca="false">MIN(MAX((FX493*(1+FX$5/Setup!$C$36)+IF($V494=5,N($F494),0))-CB494,0),MAX($P494-SUM(DV494:DY494),0))</f>
        <v>0</v>
      </c>
      <c r="EA494" s="48" t="n">
        <f aca="false">MIN(MAX((FY493*(1+FY$5/Setup!$C$36)+IF($V494=6,N($F494),0))-CC494,0),MAX($P494-SUM(DV494:DZ494),0))</f>
        <v>0</v>
      </c>
      <c r="EB494" s="48" t="n">
        <f aca="false">MIN(MAX((FZ493*(1+FZ$5/Setup!$C$36)+IF($V494=7,N($F494),0))-CD494,0),MAX($P494-SUM(DV494:EA494),0))</f>
        <v>0</v>
      </c>
      <c r="EC494" s="48" t="n">
        <f aca="false">MIN(MAX((GA493*(1+GA$5/Setup!$C$36)+IF($V494=8,N($F494),0))-CE494,0),MAX($P494-SUM(DV494:EB494),0))</f>
        <v>0</v>
      </c>
      <c r="ED494" s="48" t="n">
        <f aca="false">MIN(MAX((GB493*(1+GB$5/Setup!$C$36)+IF($V494=9,N($F494),0))-CF494,0),MAX($P494-SUM(DV494:EC494),0))</f>
        <v>0</v>
      </c>
      <c r="EE494" s="48" t="n">
        <f aca="false">MIN(MAX((GC493*(1+GC$5/Setup!$C$36)+IF($V494=10,N($F494),0))-CG494,0),MAX($P494-SUM(DV494:ED494),0))</f>
        <v>0</v>
      </c>
      <c r="EF494" s="48" t="n">
        <f aca="false">MIN(MAX((GD493*(1+GD$5/Setup!$C$36)+IF($V494=11,N($F494),0))-CH494,0),MAX($P494-SUM(DV494:EE494),0))</f>
        <v>0</v>
      </c>
      <c r="EG494" s="48" t="n">
        <f aca="false">MIN(MAX((GE493*(1+GE$5/Setup!$C$36)+IF($V494=12,N($F494),0))-CI494,0),MAX($P494-SUM(DV494:EF494),0))</f>
        <v>0</v>
      </c>
      <c r="EH494" s="48" t="n">
        <f aca="false">MIN(MAX((GF493*(1+GF$5/Setup!$C$36)+IF($V494=13,N($F494),0))-CJ494,0),MAX($P494-SUM(DV494:EG494),0))</f>
        <v>0</v>
      </c>
      <c r="EI494" s="48" t="n">
        <f aca="false">MIN(MAX((GG493*(1+GG$5/Setup!$C$36)+IF($V494=14,N($F494),0))-CK494,0),MAX($P494-SUM(DV494:EH494),0))</f>
        <v>0</v>
      </c>
      <c r="EJ494" s="48" t="n">
        <f aca="false">MIN(MAX((GH493*(1+GH$5/Setup!$C$36)+IF($V494=15,N($F494),0))-CL494,0),MAX($P494-SUM(DV494:EI494),0))</f>
        <v>0</v>
      </c>
      <c r="EK494" s="48" t="n">
        <f aca="false">MIN(MAX((GI493*(1+GI$5/Setup!$C$36)+IF($V494=16,N($F494),0))-CM494,0),MAX($P494-SUM(DV494:EJ494),0))</f>
        <v>0</v>
      </c>
      <c r="EL494" s="48" t="n">
        <f aca="false">MIN(MAX((GJ493*(1+GJ$5/Setup!$C$36)+IF($V494=17,N($F494),0))-CN494,0),MAX($P494-SUM(DV494:EK494),0))</f>
        <v>0</v>
      </c>
      <c r="EM494" s="48" t="n">
        <f aca="false">MIN(MAX((GK493*(1+GK$5/Setup!$C$36)+IF($V494=18,N($F494),0))-CO494,0),MAX($P494-SUM(DV494:EL494),0))</f>
        <v>0</v>
      </c>
      <c r="EN494" s="48" t="n">
        <f aca="false">MIN(MAX((GL493*(1+GL$5/Setup!$C$36)+IF($V494=19,N($F494),0))-CP494,0),MAX($P494-SUM(DV494:EM494),0))</f>
        <v>0</v>
      </c>
      <c r="EO494" s="48" t="n">
        <f aca="false">MIN(MAX((GM493*(1+GM$5/Setup!$C$36)+IF($V494=20,N($F494),0))-CQ494,0),MAX($P494-SUM(DV494:EN494),0))</f>
        <v>0</v>
      </c>
      <c r="EP494" s="48" t="n">
        <f aca="false">MIN(MAX((GN493*(1+GN$5/Setup!$C$36)+IF($V494=21,N($F494),0))-CR494,0),MAX($P494-SUM(DV494:EO494),0))</f>
        <v>0</v>
      </c>
      <c r="EQ494" s="48" t="n">
        <f aca="false">MIN(MAX((GO493*(1+GO$5/Setup!$C$36)+IF($V494=22,N($F494),0))-CS494,0),MAX($P494-SUM(DV494:EP494),0))</f>
        <v>0</v>
      </c>
      <c r="ER494" s="48" t="n">
        <f aca="false">MIN(MAX((GP493*(1+GP$5/Setup!$C$36)+IF($V494=23,N($F494),0))-CT494,0),MAX($P494-SUM(DV494:EQ494),0))</f>
        <v>0</v>
      </c>
      <c r="ES494" s="48" t="n">
        <f aca="false">MIN(MAX((GQ493*(1+GQ$5/Setup!$C$36)+IF($V494=24,N($F494),0))-CU494,0),MAX($P494-SUM(DV494:ER494),0))</f>
        <v>0</v>
      </c>
      <c r="ET494" s="48" t="n">
        <f aca="false">MIN(MAX((GR493*(1+GR$5/Setup!$C$36)+IF($V494=25,N($F494),0))-CV494,0),MAX($P494-SUM(DV494:ES494),0))</f>
        <v>0</v>
      </c>
      <c r="EU494" s="48" t="n">
        <f aca="false">MIN(MAX((GS493*(1+GS$5/Setup!$C$36)+IF($V494=26,N($F494),0))-CW494,0),MAX($P494-SUM(DV494:ET494),0))</f>
        <v>0</v>
      </c>
      <c r="EV494" s="48" t="n">
        <f aca="false">MIN(MAX((GT493*(1+GT$5/Setup!$C$36)+IF($V494=27,N($F494),0))-CX494,0),MAX($P494-SUM(DV494:EU494),0))</f>
        <v>0</v>
      </c>
      <c r="EW494" s="48" t="n">
        <f aca="false">MIN(MAX((GU493*(1+GU$5/Setup!$C$36)+IF($V494=28,N($F494),0))-CY494,0),MAX($P494-SUM(DV494:EV494),0))</f>
        <v>0</v>
      </c>
      <c r="EX494" s="48" t="n">
        <f aca="false">MIN(MAX((GV493*(1+GV$5/Setup!$C$36)+IF($V494=29,N($F494),0))-CZ494,0),MAX($P494-SUM(DV494:EW494),0))</f>
        <v>0</v>
      </c>
      <c r="EY494" s="48" t="n">
        <f aca="false">MIN(MAX((GW493*(1+GW$5/Setup!$C$36)+IF($V494=30,N($F494),0))-DA494,0),MAX($P494-SUM(DV494:EX494),0))</f>
        <v>0</v>
      </c>
      <c r="EZ494" s="48" t="n">
        <f aca="false">MIN(MAX((GX493*(1+GX$5/Setup!$C$36)+IF($V494=31,N($F494),0))-DB494,0),MAX($P494-SUM(DV494:EY494),0))</f>
        <v>0</v>
      </c>
      <c r="FA494" s="48" t="n">
        <f aca="false">MIN(MAX((GY493*(1+GY$5/Setup!$C$36)+IF($V494=32,N($F494),0))-DC494,0),MAX($P494-SUM(DV494:EZ494),0))</f>
        <v>0</v>
      </c>
      <c r="FB494" s="48" t="n">
        <f aca="false">MIN(MAX((GZ493*(1+GZ$5/Setup!$C$36)+IF($V494=33,N($F494),0))-DD494,0),MAX($P494-SUM(DV494:FA494),0))</f>
        <v>0</v>
      </c>
      <c r="FC494" s="48" t="n">
        <f aca="false">MIN(MAX((HA493*(1+HA$5/Setup!$C$36)+IF($V494=34,N($F494),0))-DE494,0),MAX($P494-SUM(DV494:FB494),0))</f>
        <v>0</v>
      </c>
      <c r="FD494" s="48" t="n">
        <f aca="false">MIN(MAX((HB493*(1+HB$5/Setup!$C$36)+IF($V494=35,N($F494),0))-DF494,0),MAX($P494-SUM(DV494:FC494),0))</f>
        <v>0</v>
      </c>
      <c r="FE494" s="48" t="n">
        <f aca="false">MIN(MAX((HC493*(1+HC$5/Setup!$C$36)+IF($V494=36,N($F494),0))-DG494,0),MAX($P494-SUM(DV494:FD494),0))</f>
        <v>0</v>
      </c>
      <c r="FF494" s="48" t="n">
        <f aca="false">MIN(MAX((HD493*(1+HD$5/Setup!$C$36)+IF($V494=37,N($F494),0))-DH494,0),MAX($P494-SUM(DV494:FE494),0))</f>
        <v>0</v>
      </c>
      <c r="FG494" s="48" t="n">
        <f aca="false">MIN(MAX((HE493*(1+HE$5/Setup!$C$36)+IF($V494=38,N($F494),0))-DI494,0),MAX($P494-SUM(DV494:FF494),0))</f>
        <v>0</v>
      </c>
      <c r="FH494" s="48" t="n">
        <f aca="false">MIN(MAX((HF493*(1+HF$5/Setup!$C$36)+IF($V494=39,N($F494),0))-DJ494,0),MAX($P494-SUM(DV494:FG494),0))</f>
        <v>0</v>
      </c>
      <c r="FI494" s="48" t="n">
        <f aca="false">MIN(MAX((HG493*(1+HG$5/Setup!$C$36)+IF($V494=40,N($F494),0))-DK494,0),MAX($P494-SUM(DV494:FH494),0))</f>
        <v>0</v>
      </c>
      <c r="FJ494" s="48" t="n">
        <f aca="false">MIN(MAX((HH493*(1+HH$5/Setup!$C$36)+IF($V494=41,N($F494),0))-DL494,0),MAX($P494-SUM(DV494:FI494),0))</f>
        <v>0</v>
      </c>
      <c r="FK494" s="48" t="n">
        <f aca="false">MIN(MAX((HI493*(1+HI$5/Setup!$C$36)+IF($V494=42,N($F494),0))-DM494,0),MAX($P494-SUM(DV494:FJ494),0))</f>
        <v>0</v>
      </c>
      <c r="FL494" s="48" t="n">
        <f aca="false">MIN(MAX((HJ493*(1+HJ$5/Setup!$C$36)+IF($V494=43,N($F494),0))-DN494,0),MAX($P494-SUM(DV494:FK494),0))</f>
        <v>0</v>
      </c>
      <c r="FM494" s="48" t="n">
        <f aca="false">MIN(MAX((HK493*(1+HK$5/Setup!$C$36)+IF($V494=44,N($F494),0))-DO494,0),MAX($P494-SUM(DV494:FL494),0))</f>
        <v>0</v>
      </c>
      <c r="FN494" s="48" t="n">
        <f aca="false">MIN(MAX((HL493*(1+HL$5/Setup!$C$36)+IF($V494=45,N($F494),0))-DP494,0),MAX($P494-SUM(DV494:FM494),0))</f>
        <v>0</v>
      </c>
      <c r="FO494" s="48" t="n">
        <f aca="false">MIN(MAX((HM493*(1+HM$5/Setup!$C$36)+IF($V494=46,N($F494),0))-DQ494,0),MAX($P494-SUM(DV494:FN494),0))</f>
        <v>0</v>
      </c>
      <c r="FP494" s="48" t="n">
        <f aca="false">MIN(MAX((HN493*(1+HN$5/Setup!$C$36)+IF($V494=47,N($F494),0))-DR494,0),MAX($P494-SUM(DV494:FO494),0))</f>
        <v>0</v>
      </c>
      <c r="FQ494" s="48" t="n">
        <f aca="false">MIN(MAX((HO493*(1+HO$5/Setup!$C$36)+IF($V494=48,N($F494),0))-DS494,0),MAX($P494-SUM(DV494:FP494),0))</f>
        <v>0</v>
      </c>
      <c r="FR494" s="48" t="n">
        <f aca="false">MIN(MAX((HP493*(1+HP$5/Setup!$C$36)+IF($V494=49,N($F494),0))-DT494,0),MAX($P494-SUM(DV494:FQ494),0))</f>
        <v>0</v>
      </c>
      <c r="FS494" s="48" t="n">
        <f aca="false">MIN(MAX((HQ493*(1+HQ$5/Setup!$C$36)+IF($V494=50,N($F494),0))-DU494,0),MAX($P494-SUM(DV494:FR494),0))</f>
        <v>0</v>
      </c>
      <c r="FT494" s="48" t="n">
        <f aca="false">IF((FT493*(1+FT$5/Setup!$C$36)+IF($V494=1,N($F494),0))-BX494-DV494&lt;0.005,0,(FT493*(1+FT$5/Setup!$C$36)+IF($V494=1,N($F494),0))-BX494-DV494)</f>
        <v>0</v>
      </c>
      <c r="FU494" s="48" t="n">
        <f aca="false">IF((FU493*(1+FU$5/Setup!$C$36)+IF($V494=2,N($F494),0))-BY494-DW494&lt;0.005,0,(FU493*(1+FU$5/Setup!$C$36)+IF($V494=2,N($F494),0))-BY494-DW494)</f>
        <v>0</v>
      </c>
      <c r="FV494" s="48" t="n">
        <f aca="false">IF((FV493*(1+FV$5/Setup!$C$36)+IF($V494=3,N($F494),0))-BZ494-DX494&lt;0.005,0,(FV493*(1+FV$5/Setup!$C$36)+IF($V494=3,N($F494),0))-BZ494-DX494)</f>
        <v>0</v>
      </c>
      <c r="FW494" s="48" t="n">
        <f aca="false">IF((FW493*(1+FW$5/Setup!$C$36)+IF($V494=4,N($F494),0))-CA494-DY494&lt;0.005,0,(FW493*(1+FW$5/Setup!$C$36)+IF($V494=4,N($F494),0))-CA494-DY494)</f>
        <v>0</v>
      </c>
      <c r="FX494" s="48" t="n">
        <f aca="false">IF((FX493*(1+FX$5/Setup!$C$36)+IF($V494=5,N($F494),0))-CB494-DZ494&lt;0.005,0,(FX493*(1+FX$5/Setup!$C$36)+IF($V494=5,N($F494),0))-CB494-DZ494)</f>
        <v>0</v>
      </c>
      <c r="FY494" s="48" t="n">
        <f aca="false">IF((FY493*(1+FY$5/Setup!$C$36)+IF($V494=6,N($F494),0))-CC494-EA494&lt;0.005,0,(FY493*(1+FY$5/Setup!$C$36)+IF($V494=6,N($F494),0))-CC494-EA494)</f>
        <v>0</v>
      </c>
      <c r="FZ494" s="48" t="n">
        <f aca="false">IF((FZ493*(1+FZ$5/Setup!$C$36)+IF($V494=7,N($F494),0))-CD494-EB494&lt;0.005,0,(FZ493*(1+FZ$5/Setup!$C$36)+IF($V494=7,N($F494),0))-CD494-EB494)</f>
        <v>0</v>
      </c>
      <c r="GA494" s="48" t="n">
        <f aca="false">IF((GA493*(1+GA$5/Setup!$C$36)+IF($V494=8,N($F494),0))-CE494-EC494&lt;0.005,0,(GA493*(1+GA$5/Setup!$C$36)+IF($V494=8,N($F494),0))-CE494-EC494)</f>
        <v>0</v>
      </c>
      <c r="GB494" s="48" t="n">
        <f aca="false">IF((GB493*(1+GB$5/Setup!$C$36)+IF($V494=9,N($F494),0))-CF494-ED494&lt;0.005,0,(GB493*(1+GB$5/Setup!$C$36)+IF($V494=9,N($F494),0))-CF494-ED494)</f>
        <v>0</v>
      </c>
      <c r="GC494" s="48" t="n">
        <f aca="false">IF((GC493*(1+GC$5/Setup!$C$36)+IF($V494=10,N($F494),0))-CG494-EE494&lt;0.005,0,(GC493*(1+GC$5/Setup!$C$36)+IF($V494=10,N($F494),0))-CG494-EE494)</f>
        <v>0</v>
      </c>
      <c r="GD494" s="48" t="n">
        <f aca="false">IF((GD493*(1+GD$5/Setup!$C$36)+IF($V494=11,N($F494),0))-CH494-EF494&lt;0.005,0,(GD493*(1+GD$5/Setup!$C$36)+IF($V494=11,N($F494),0))-CH494-EF494)</f>
        <v>0</v>
      </c>
      <c r="GE494" s="48" t="n">
        <f aca="false">IF((GE493*(1+GE$5/Setup!$C$36)+IF($V494=12,N($F494),0))-CI494-EG494&lt;0.005,0,(GE493*(1+GE$5/Setup!$C$36)+IF($V494=12,N($F494),0))-CI494-EG494)</f>
        <v>0</v>
      </c>
      <c r="GF494" s="48" t="n">
        <f aca="false">IF((GF493*(1+GF$5/Setup!$C$36)+IF($V494=13,N($F494),0))-CJ494-EH494&lt;0.005,0,(GF493*(1+GF$5/Setup!$C$36)+IF($V494=13,N($F494),0))-CJ494-EH494)</f>
        <v>0</v>
      </c>
      <c r="GG494" s="48" t="n">
        <f aca="false">IF((GG493*(1+GG$5/Setup!$C$36)+IF($V494=14,N($F494),0))-CK494-EI494&lt;0.005,0,(GG493*(1+GG$5/Setup!$C$36)+IF($V494=14,N($F494),0))-CK494-EI494)</f>
        <v>0</v>
      </c>
      <c r="GH494" s="48" t="n">
        <f aca="false">IF((GH493*(1+GH$5/Setup!$C$36)+IF($V494=15,N($F494),0))-CL494-EJ494&lt;0.005,0,(GH493*(1+GH$5/Setup!$C$36)+IF($V494=15,N($F494),0))-CL494-EJ494)</f>
        <v>0</v>
      </c>
      <c r="GI494" s="48" t="n">
        <f aca="false">IF((GI493*(1+GI$5/Setup!$C$36)+IF($V494=16,N($F494),0))-CM494-EK494&lt;0.005,0,(GI493*(1+GI$5/Setup!$C$36)+IF($V494=16,N($F494),0))-CM494-EK494)</f>
        <v>0</v>
      </c>
      <c r="GJ494" s="48" t="n">
        <f aca="false">IF((GJ493*(1+GJ$5/Setup!$C$36)+IF($V494=17,N($F494),0))-CN494-EL494&lt;0.005,0,(GJ493*(1+GJ$5/Setup!$C$36)+IF($V494=17,N($F494),0))-CN494-EL494)</f>
        <v>0</v>
      </c>
      <c r="GK494" s="48" t="n">
        <f aca="false">IF((GK493*(1+GK$5/Setup!$C$36)+IF($V494=18,N($F494),0))-CO494-EM494&lt;0.005,0,(GK493*(1+GK$5/Setup!$C$36)+IF($V494=18,N($F494),0))-CO494-EM494)</f>
        <v>0</v>
      </c>
      <c r="GL494" s="48" t="n">
        <f aca="false">IF((GL493*(1+GL$5/Setup!$C$36)+IF($V494=19,N($F494),0))-CP494-EN494&lt;0.005,0,(GL493*(1+GL$5/Setup!$C$36)+IF($V494=19,N($F494),0))-CP494-EN494)</f>
        <v>0</v>
      </c>
      <c r="GM494" s="48" t="n">
        <f aca="false">IF((GM493*(1+GM$5/Setup!$C$36)+IF($V494=20,N($F494),0))-CQ494-EO494&lt;0.005,0,(GM493*(1+GM$5/Setup!$C$36)+IF($V494=20,N($F494),0))-CQ494-EO494)</f>
        <v>0</v>
      </c>
      <c r="GN494" s="48" t="n">
        <f aca="false">IF((GN493*(1+GN$5/Setup!$C$36)+IF($V494=21,N($F494),0))-CR494-EP494&lt;0.005,0,(GN493*(1+GN$5/Setup!$C$36)+IF($V494=21,N($F494),0))-CR494-EP494)</f>
        <v>0</v>
      </c>
      <c r="GO494" s="48" t="n">
        <f aca="false">IF((GO493*(1+GO$5/Setup!$C$36)+IF($V494=22,N($F494),0))-CS494-EQ494&lt;0.005,0,(GO493*(1+GO$5/Setup!$C$36)+IF($V494=22,N($F494),0))-CS494-EQ494)</f>
        <v>0</v>
      </c>
      <c r="GP494" s="48" t="n">
        <f aca="false">IF((GP493*(1+GP$5/Setup!$C$36)+IF($V494=23,N($F494),0))-CT494-ER494&lt;0.005,0,(GP493*(1+GP$5/Setup!$C$36)+IF($V494=23,N($F494),0))-CT494-ER494)</f>
        <v>0</v>
      </c>
      <c r="GQ494" s="48" t="n">
        <f aca="false">IF((GQ493*(1+GQ$5/Setup!$C$36)+IF($V494=24,N($F494),0))-CU494-ES494&lt;0.005,0,(GQ493*(1+GQ$5/Setup!$C$36)+IF($V494=24,N($F494),0))-CU494-ES494)</f>
        <v>0</v>
      </c>
      <c r="GR494" s="48" t="n">
        <f aca="false">IF((GR493*(1+GR$5/Setup!$C$36)+IF($V494=25,N($F494),0))-CV494-ET494&lt;0.005,0,(GR493*(1+GR$5/Setup!$C$36)+IF($V494=25,N($F494),0))-CV494-ET494)</f>
        <v>0</v>
      </c>
      <c r="GS494" s="48" t="n">
        <f aca="false">IF((GS493*(1+GS$5/Setup!$C$36)+IF($V494=26,N($F494),0))-CW494-EU494&lt;0.005,0,(GS493*(1+GS$5/Setup!$C$36)+IF($V494=26,N($F494),0))-CW494-EU494)</f>
        <v>0</v>
      </c>
      <c r="GT494" s="48" t="n">
        <f aca="false">IF((GT493*(1+GT$5/Setup!$C$36)+IF($V494=27,N($F494),0))-CX494-EV494&lt;0.005,0,(GT493*(1+GT$5/Setup!$C$36)+IF($V494=27,N($F494),0))-CX494-EV494)</f>
        <v>0</v>
      </c>
      <c r="GU494" s="48" t="n">
        <f aca="false">IF((GU493*(1+GU$5/Setup!$C$36)+IF($V494=28,N($F494),0))-CY494-EW494&lt;0.005,0,(GU493*(1+GU$5/Setup!$C$36)+IF($V494=28,N($F494),0))-CY494-EW494)</f>
        <v>0</v>
      </c>
      <c r="GV494" s="48" t="n">
        <f aca="false">IF((GV493*(1+GV$5/Setup!$C$36)+IF($V494=29,N($F494),0))-CZ494-EX494&lt;0.005,0,(GV493*(1+GV$5/Setup!$C$36)+IF($V494=29,N($F494),0))-CZ494-EX494)</f>
        <v>0</v>
      </c>
      <c r="GW494" s="48" t="n">
        <f aca="false">IF((GW493*(1+GW$5/Setup!$C$36)+IF($V494=30,N($F494),0))-DA494-EY494&lt;0.005,0,(GW493*(1+GW$5/Setup!$C$36)+IF($V494=30,N($F494),0))-DA494-EY494)</f>
        <v>0</v>
      </c>
      <c r="GX494" s="48" t="n">
        <f aca="false">IF((GX493*(1+GX$5/Setup!$C$36)+IF($V494=31,N($F494),0))-DB494-EZ494&lt;0.005,0,(GX493*(1+GX$5/Setup!$C$36)+IF($V494=31,N($F494),0))-DB494-EZ494)</f>
        <v>0</v>
      </c>
      <c r="GY494" s="48" t="n">
        <f aca="false">IF((GY493*(1+GY$5/Setup!$C$36)+IF($V494=32,N($F494),0))-DC494-FA494&lt;0.005,0,(GY493*(1+GY$5/Setup!$C$36)+IF($V494=32,N($F494),0))-DC494-FA494)</f>
        <v>0</v>
      </c>
      <c r="GZ494" s="48" t="n">
        <f aca="false">IF((GZ493*(1+GZ$5/Setup!$C$36)+IF($V494=33,N($F494),0))-DD494-FB494&lt;0.005,0,(GZ493*(1+GZ$5/Setup!$C$36)+IF($V494=33,N($F494),0))-DD494-FB494)</f>
        <v>0</v>
      </c>
      <c r="HA494" s="48" t="n">
        <f aca="false">IF((HA493*(1+HA$5/Setup!$C$36)+IF($V494=34,N($F494),0))-DE494-FC494&lt;0.005,0,(HA493*(1+HA$5/Setup!$C$36)+IF($V494=34,N($F494),0))-DE494-FC494)</f>
        <v>0</v>
      </c>
      <c r="HB494" s="48" t="n">
        <f aca="false">IF((HB493*(1+HB$5/Setup!$C$36)+IF($V494=35,N($F494),0))-DF494-FD494&lt;0.005,0,(HB493*(1+HB$5/Setup!$C$36)+IF($V494=35,N($F494),0))-DF494-FD494)</f>
        <v>0</v>
      </c>
      <c r="HC494" s="48" t="n">
        <f aca="false">IF((HC493*(1+HC$5/Setup!$C$36)+IF($V494=36,N($F494),0))-DG494-FE494&lt;0.005,0,(HC493*(1+HC$5/Setup!$C$36)+IF($V494=36,N($F494),0))-DG494-FE494)</f>
        <v>0</v>
      </c>
      <c r="HD494" s="48" t="n">
        <f aca="false">IF((HD493*(1+HD$5/Setup!$C$36)+IF($V494=37,N($F494),0))-DH494-FF494&lt;0.005,0,(HD493*(1+HD$5/Setup!$C$36)+IF($V494=37,N($F494),0))-DH494-FF494)</f>
        <v>0</v>
      </c>
      <c r="HE494" s="48" t="n">
        <f aca="false">IF((HE493*(1+HE$5/Setup!$C$36)+IF($V494=38,N($F494),0))-DI494-FG494&lt;0.005,0,(HE493*(1+HE$5/Setup!$C$36)+IF($V494=38,N($F494),0))-DI494-FG494)</f>
        <v>0</v>
      </c>
      <c r="HF494" s="48" t="n">
        <f aca="false">IF((HF493*(1+HF$5/Setup!$C$36)+IF($V494=39,N($F494),0))-DJ494-FH494&lt;0.005,0,(HF493*(1+HF$5/Setup!$C$36)+IF($V494=39,N($F494),0))-DJ494-FH494)</f>
        <v>0</v>
      </c>
      <c r="HG494" s="48" t="n">
        <f aca="false">IF((HG493*(1+HG$5/Setup!$C$36)+IF($V494=40,N($F494),0))-DK494-FI494&lt;0.005,0,(HG493*(1+HG$5/Setup!$C$36)+IF($V494=40,N($F494),0))-DK494-FI494)</f>
        <v>0</v>
      </c>
      <c r="HH494" s="48" t="n">
        <f aca="false">IF((HH493*(1+HH$5/Setup!$C$36)+IF($V494=41,N($F494),0))-DL494-FJ494&lt;0.005,0,(HH493*(1+HH$5/Setup!$C$36)+IF($V494=41,N($F494),0))-DL494-FJ494)</f>
        <v>0</v>
      </c>
      <c r="HI494" s="48" t="n">
        <f aca="false">IF((HI493*(1+HI$5/Setup!$C$36)+IF($V494=42,N($F494),0))-DM494-FK494&lt;0.005,0,(HI493*(1+HI$5/Setup!$C$36)+IF($V494=42,N($F494),0))-DM494-FK494)</f>
        <v>0</v>
      </c>
      <c r="HJ494" s="48" t="n">
        <f aca="false">IF((HJ493*(1+HJ$5/Setup!$C$36)+IF($V494=43,N($F494),0))-DN494-FL494&lt;0.005,0,(HJ493*(1+HJ$5/Setup!$C$36)+IF($V494=43,N($F494),0))-DN494-FL494)</f>
        <v>0</v>
      </c>
      <c r="HK494" s="48" t="n">
        <f aca="false">IF((HK493*(1+HK$5/Setup!$C$36)+IF($V494=44,N($F494),0))-DO494-FM494&lt;0.005,0,(HK493*(1+HK$5/Setup!$C$36)+IF($V494=44,N($F494),0))-DO494-FM494)</f>
        <v>0</v>
      </c>
      <c r="HL494" s="48" t="n">
        <f aca="false">IF((HL493*(1+HL$5/Setup!$C$36)+IF($V494=45,N($F494),0))-DP494-FN494&lt;0.005,0,(HL493*(1+HL$5/Setup!$C$36)+IF($V494=45,N($F494),0))-DP494-FN494)</f>
        <v>0</v>
      </c>
      <c r="HM494" s="48" t="n">
        <f aca="false">IF((HM493*(1+HM$5/Setup!$C$36)+IF($V494=46,N($F494),0))-DQ494-FO494&lt;0.005,0,(HM493*(1+HM$5/Setup!$C$36)+IF($V494=46,N($F494),0))-DQ494-FO494)</f>
        <v>0</v>
      </c>
      <c r="HN494" s="48" t="n">
        <f aca="false">IF((HN493*(1+HN$5/Setup!$C$36)+IF($V494=47,N($F494),0))-DR494-FP494&lt;0.005,0,(HN493*(1+HN$5/Setup!$C$36)+IF($V494=47,N($F494),0))-DR494-FP494)</f>
        <v>0</v>
      </c>
      <c r="HO494" s="48" t="n">
        <f aca="false">IF((HO493*(1+HO$5/Setup!$C$36)+IF($V494=48,N($F494),0))-DS494-FQ494&lt;0.005,0,(HO493*(1+HO$5/Setup!$C$36)+IF($V494=48,N($F494),0))-DS494-FQ494)</f>
        <v>0</v>
      </c>
      <c r="HP494" s="48" t="n">
        <f aca="false">IF((HP493*(1+HP$5/Setup!$C$36)+IF($V494=49,N($F494),0))-DT494-FR494&lt;0.005,0,(HP493*(1+HP$5/Setup!$C$36)+IF($V494=49,N($F494),0))-DT494-FR494)</f>
        <v>0</v>
      </c>
      <c r="HQ494" s="48" t="n">
        <f aca="false">IF((HQ493*(1+HQ$5/Setup!$C$36)+IF($V494=50,N($F494),0))-DU494-FS494&lt;0.005,0,(HQ493*(1+HQ$5/Setup!$C$36)+IF($V494=50,N($F494),0))-DU494-FS494)</f>
        <v>0</v>
      </c>
    </row>
    <row r="495" customFormat="false" ht="15" hidden="false" customHeight="false" outlineLevel="0" collapsed="false">
      <c r="A495" s="44" t="n">
        <v>487</v>
      </c>
      <c r="B495" s="45" t="n">
        <f aca="false">IF(Setup!$C$7="Every month",EDATE(Setup!$C$8,($A495-1)),IF(Setup!$C$7="Twice a month",DATE(YEAR(Setup!$C$8),MONTH(Setup!$C$8)+INT((($A495-1)+Setup!$C$41)/2),MIN(IF(MOD(($A495-1)+Setup!$C$41,2)=0,Setup!$C$39,Setup!$C$40),DAY(EOMONTH(DATE(YEAR(Setup!$C$8),MONTH(Setup!$C$8)+INT((($A495-1)+Setup!$C$41)/2),1),0)))),Setup!$C$8+($A495-1)*IF(Setup!$C$7="Every week",7,14)))</f>
        <v>53129</v>
      </c>
      <c r="C495" s="45" t="n">
        <f aca="false">IF(Setup!$C$7="Every month",EDATE(Setup!$C$8,$A495),IF(Setup!$C$7="Twice a month",DATE(YEAR(Setup!$C$8),MONTH(Setup!$C$8)+INT(($A495+Setup!$C$41)/2),MIN(IF(MOD($A495+Setup!$C$41,2)=0,Setup!$C$39,Setup!$C$40),DAY(EOMONTH(DATE(YEAR(Setup!$C$8),MONTH(Setup!$C$8)+INT(($A495+Setup!$C$41)/2),1),0)))),Setup!$C$8+$A495*IF(Setup!$C$7="Every week",7,14)))</f>
        <v>53143</v>
      </c>
      <c r="D495" s="46"/>
      <c r="E495" s="47"/>
      <c r="F495" s="47"/>
      <c r="G495" s="47"/>
      <c r="H495" s="47"/>
      <c r="I495" s="48" t="n">
        <f aca="false">N(Setup!$C$11)+N(E495)</f>
        <v>100</v>
      </c>
      <c r="J495" s="48" t="n">
        <f aca="false">MIN(Setup!$C$37,MAX(I495,0))</f>
        <v>9.23076923076923</v>
      </c>
      <c r="K495" s="48" t="n">
        <f aca="false">MIN(MAX(N(Setup!$C$14)-L494,0),MAX(I495-J495,0))</f>
        <v>0</v>
      </c>
      <c r="L495" s="48" t="n">
        <f aca="false">L494+K495-N(G495)</f>
        <v>500</v>
      </c>
      <c r="M495" s="48" t="n">
        <f aca="false">M494+J495-N(H495)</f>
        <v>4495.3846153846</v>
      </c>
      <c r="N495" s="48" t="n">
        <f aca="false">SUM(BX495:DU495)</f>
        <v>0</v>
      </c>
      <c r="O495" s="48" t="n">
        <f aca="false">SUM(Z495:BW495)-N495</f>
        <v>40</v>
      </c>
      <c r="P495" s="48" t="n">
        <f aca="false">MAX(I495-J495-K495,0)+O495</f>
        <v>130.769230769231</v>
      </c>
      <c r="Q495" s="48" t="n">
        <f aca="false">SUM(DV495:FS495)</f>
        <v>0</v>
      </c>
      <c r="R495" s="49" t="n">
        <f aca="false">N495+J495+K495+Q495</f>
        <v>9.23076923076923</v>
      </c>
      <c r="S495" s="48" t="n">
        <f aca="false">T495-T494-N(F495)+N495+Q495</f>
        <v>0</v>
      </c>
      <c r="T495" s="49" t="n">
        <f aca="false">SUM(FT495:HQ495)</f>
        <v>0</v>
      </c>
      <c r="U495" s="44" t="str">
        <f aca="false">IF(T494&lt;0.005,"",INDEX(Helpers!$C$2:$C$51,IF(_xlfn.MINIFS($DV$6:$FS$6,DV495:FS495,"&gt;0.005")=0,V495,_xlfn.MINIFS($DV$6:$FS$6,DV495:FS495,"&gt;0.005"))))</f>
        <v/>
      </c>
      <c r="V495" s="44" t="n">
        <f aca="false">IF(_xlfn.MINIFS($FT$6:$HQ$6,FT494:HQ494,"&gt;0.005")=0,1,_xlfn.MINIFS($FT$6:$HQ$6,FT494:HQ494,"&gt;0.005"))</f>
        <v>1</v>
      </c>
      <c r="W495" s="44" t="n">
        <f aca="false">IF(AND(D495&lt;&gt;"Paid",T494&gt;0.005),1,0)</f>
        <v>0</v>
      </c>
      <c r="X495" s="48" t="n">
        <f aca="false">SUMPRODUCT(((Helpers!$G$2:$G$51*(1+(Helpers!$D$2:$D$51+0.000000001)/12)^(($B495-Setup!$C$8)/(365.25/12))-Helpers!$E$2:$E$51*((1+(Helpers!$D$2:$D$51+0.000000001)/12)^(($B495-Setup!$C$8)/(365.25/12))-1)/((Helpers!$D$2:$D$51+0.000000001)/12))&gt;0)*(Helpers!$G$2:$G$51*(1+(Helpers!$D$2:$D$51+0.000000001)/12)^(($B495-Setup!$C$8)/(365.25/12))-Helpers!$E$2:$E$51*((1+(Helpers!$D$2:$D$51+0.000000001)/12)^(($B495-Setup!$C$8)/(365.25/12))-1)/((Helpers!$D$2:$D$51+0.000000001)/12)))</f>
        <v>0</v>
      </c>
      <c r="Y495" s="48"/>
      <c r="Z495" s="48" t="n">
        <f aca="false">IF(OR(N(Z$5)=0,Z$6=""),0,Z$5*((DATE(YEAR($B495),MONTH($B495),MIN(Z$6,DAY(EOMONTH($B495,0))))&gt;=$B495)*(DATE(YEAR($B495),MONTH($B495),MIN(Z$6,DAY(EOMONTH($B495,0))))&lt;$C495)+(DATE(YEAR($B495),MONTH($B495)+1,MIN(Z$6,DAY(EOMONTH($B495,1))))&gt;=$B495)*(DATE(YEAR($B495),MONTH($B495)+1,MIN(Z$6,DAY(EOMONTH($B495,1))))&lt;$C495)))</f>
        <v>0</v>
      </c>
      <c r="AA495" s="48" t="n">
        <f aca="false">IF(OR(N(AA$5)=0,AA$6=""),0,AA$5*((DATE(YEAR($B495),MONTH($B495),MIN(AA$6,DAY(EOMONTH($B495,0))))&gt;=$B495)*(DATE(YEAR($B495),MONTH($B495),MIN(AA$6,DAY(EOMONTH($B495,0))))&lt;$C495)+(DATE(YEAR($B495),MONTH($B495)+1,MIN(AA$6,DAY(EOMONTH($B495,1))))&gt;=$B495)*(DATE(YEAR($B495),MONTH($B495)+1,MIN(AA$6,DAY(EOMONTH($B495,1))))&lt;$C495)))</f>
        <v>40</v>
      </c>
      <c r="AB495" s="48" t="n">
        <f aca="false">IF(OR(N(AB$5)=0,AB$6=""),0,AB$5*((DATE(YEAR($B495),MONTH($B495),MIN(AB$6,DAY(EOMONTH($B495,0))))&gt;=$B495)*(DATE(YEAR($B495),MONTH($B495),MIN(AB$6,DAY(EOMONTH($B495,0))))&lt;$C495)+(DATE(YEAR($B495),MONTH($B495)+1,MIN(AB$6,DAY(EOMONTH($B495,1))))&gt;=$B495)*(DATE(YEAR($B495),MONTH($B495)+1,MIN(AB$6,DAY(EOMONTH($B495,1))))&lt;$C495)))</f>
        <v>0</v>
      </c>
      <c r="AC495" s="48" t="n">
        <f aca="false">IF(OR(N(AC$5)=0,AC$6=""),0,AC$5*((DATE(YEAR($B495),MONTH($B495),MIN(AC$6,DAY(EOMONTH($B495,0))))&gt;=$B495)*(DATE(YEAR($B495),MONTH($B495),MIN(AC$6,DAY(EOMONTH($B495,0))))&lt;$C495)+(DATE(YEAR($B495),MONTH($B495)+1,MIN(AC$6,DAY(EOMONTH($B495,1))))&gt;=$B495)*(DATE(YEAR($B495),MONTH($B495)+1,MIN(AC$6,DAY(EOMONTH($B495,1))))&lt;$C495)))</f>
        <v>0</v>
      </c>
      <c r="AD495" s="48" t="n">
        <f aca="false">IF(OR(N(AD$5)=0,AD$6=""),0,AD$5*((DATE(YEAR($B495),MONTH($B495),MIN(AD$6,DAY(EOMONTH($B495,0))))&gt;=$B495)*(DATE(YEAR($B495),MONTH($B495),MIN(AD$6,DAY(EOMONTH($B495,0))))&lt;$C495)+(DATE(YEAR($B495),MONTH($B495)+1,MIN(AD$6,DAY(EOMONTH($B495,1))))&gt;=$B495)*(DATE(YEAR($B495),MONTH($B495)+1,MIN(AD$6,DAY(EOMONTH($B495,1))))&lt;$C495)))</f>
        <v>0</v>
      </c>
      <c r="AE495" s="48" t="n">
        <f aca="false">IF(OR(N(AE$5)=0,AE$6=""),0,AE$5*((DATE(YEAR($B495),MONTH($B495),MIN(AE$6,DAY(EOMONTH($B495,0))))&gt;=$B495)*(DATE(YEAR($B495),MONTH($B495),MIN(AE$6,DAY(EOMONTH($B495,0))))&lt;$C495)+(DATE(YEAR($B495),MONTH($B495)+1,MIN(AE$6,DAY(EOMONTH($B495,1))))&gt;=$B495)*(DATE(YEAR($B495),MONTH($B495)+1,MIN(AE$6,DAY(EOMONTH($B495,1))))&lt;$C495)))</f>
        <v>0</v>
      </c>
      <c r="AF495" s="48" t="n">
        <f aca="false">IF(OR(N(AF$5)=0,AF$6=""),0,AF$5*((DATE(YEAR($B495),MONTH($B495),MIN(AF$6,DAY(EOMONTH($B495,0))))&gt;=$B495)*(DATE(YEAR($B495),MONTH($B495),MIN(AF$6,DAY(EOMONTH($B495,0))))&lt;$C495)+(DATE(YEAR($B495),MONTH($B495)+1,MIN(AF$6,DAY(EOMONTH($B495,1))))&gt;=$B495)*(DATE(YEAR($B495),MONTH($B495)+1,MIN(AF$6,DAY(EOMONTH($B495,1))))&lt;$C495)))</f>
        <v>0</v>
      </c>
      <c r="AG495" s="48" t="n">
        <f aca="false">IF(OR(N(AG$5)=0,AG$6=""),0,AG$5*((DATE(YEAR($B495),MONTH($B495),MIN(AG$6,DAY(EOMONTH($B495,0))))&gt;=$B495)*(DATE(YEAR($B495),MONTH($B495),MIN(AG$6,DAY(EOMONTH($B495,0))))&lt;$C495)+(DATE(YEAR($B495),MONTH($B495)+1,MIN(AG$6,DAY(EOMONTH($B495,1))))&gt;=$B495)*(DATE(YEAR($B495),MONTH($B495)+1,MIN(AG$6,DAY(EOMONTH($B495,1))))&lt;$C495)))</f>
        <v>0</v>
      </c>
      <c r="AH495" s="48" t="n">
        <f aca="false">IF(OR(N(AH$5)=0,AH$6=""),0,AH$5*((DATE(YEAR($B495),MONTH($B495),MIN(AH$6,DAY(EOMONTH($B495,0))))&gt;=$B495)*(DATE(YEAR($B495),MONTH($B495),MIN(AH$6,DAY(EOMONTH($B495,0))))&lt;$C495)+(DATE(YEAR($B495),MONTH($B495)+1,MIN(AH$6,DAY(EOMONTH($B495,1))))&gt;=$B495)*(DATE(YEAR($B495),MONTH($B495)+1,MIN(AH$6,DAY(EOMONTH($B495,1))))&lt;$C495)))</f>
        <v>0</v>
      </c>
      <c r="AI495" s="48" t="n">
        <f aca="false">IF(OR(N(AI$5)=0,AI$6=""),0,AI$5*((DATE(YEAR($B495),MONTH($B495),MIN(AI$6,DAY(EOMONTH($B495,0))))&gt;=$B495)*(DATE(YEAR($B495),MONTH($B495),MIN(AI$6,DAY(EOMONTH($B495,0))))&lt;$C495)+(DATE(YEAR($B495),MONTH($B495)+1,MIN(AI$6,DAY(EOMONTH($B495,1))))&gt;=$B495)*(DATE(YEAR($B495),MONTH($B495)+1,MIN(AI$6,DAY(EOMONTH($B495,1))))&lt;$C495)))</f>
        <v>0</v>
      </c>
      <c r="AJ495" s="48" t="n">
        <f aca="false">IF(OR(N(AJ$5)=0,AJ$6=""),0,AJ$5*((DATE(YEAR($B495),MONTH($B495),MIN(AJ$6,DAY(EOMONTH($B495,0))))&gt;=$B495)*(DATE(YEAR($B495),MONTH($B495),MIN(AJ$6,DAY(EOMONTH($B495,0))))&lt;$C495)+(DATE(YEAR($B495),MONTH($B495)+1,MIN(AJ$6,DAY(EOMONTH($B495,1))))&gt;=$B495)*(DATE(YEAR($B495),MONTH($B495)+1,MIN(AJ$6,DAY(EOMONTH($B495,1))))&lt;$C495)))</f>
        <v>0</v>
      </c>
      <c r="AK495" s="48" t="n">
        <f aca="false">IF(OR(N(AK$5)=0,AK$6=""),0,AK$5*((DATE(YEAR($B495),MONTH($B495),MIN(AK$6,DAY(EOMONTH($B495,0))))&gt;=$B495)*(DATE(YEAR($B495),MONTH($B495),MIN(AK$6,DAY(EOMONTH($B495,0))))&lt;$C495)+(DATE(YEAR($B495),MONTH($B495)+1,MIN(AK$6,DAY(EOMONTH($B495,1))))&gt;=$B495)*(DATE(YEAR($B495),MONTH($B495)+1,MIN(AK$6,DAY(EOMONTH($B495,1))))&lt;$C495)))</f>
        <v>0</v>
      </c>
      <c r="AL495" s="48" t="n">
        <f aca="false">IF(OR(N(AL$5)=0,AL$6=""),0,AL$5*((DATE(YEAR($B495),MONTH($B495),MIN(AL$6,DAY(EOMONTH($B495,0))))&gt;=$B495)*(DATE(YEAR($B495),MONTH($B495),MIN(AL$6,DAY(EOMONTH($B495,0))))&lt;$C495)+(DATE(YEAR($B495),MONTH($B495)+1,MIN(AL$6,DAY(EOMONTH($B495,1))))&gt;=$B495)*(DATE(YEAR($B495),MONTH($B495)+1,MIN(AL$6,DAY(EOMONTH($B495,1))))&lt;$C495)))</f>
        <v>0</v>
      </c>
      <c r="AM495" s="48" t="n">
        <f aca="false">IF(OR(N(AM$5)=0,AM$6=""),0,AM$5*((DATE(YEAR($B495),MONTH($B495),MIN(AM$6,DAY(EOMONTH($B495,0))))&gt;=$B495)*(DATE(YEAR($B495),MONTH($B495),MIN(AM$6,DAY(EOMONTH($B495,0))))&lt;$C495)+(DATE(YEAR($B495),MONTH($B495)+1,MIN(AM$6,DAY(EOMONTH($B495,1))))&gt;=$B495)*(DATE(YEAR($B495),MONTH($B495)+1,MIN(AM$6,DAY(EOMONTH($B495,1))))&lt;$C495)))</f>
        <v>0</v>
      </c>
      <c r="AN495" s="48" t="n">
        <f aca="false">IF(OR(N(AN$5)=0,AN$6=""),0,AN$5*((DATE(YEAR($B495),MONTH($B495),MIN(AN$6,DAY(EOMONTH($B495,0))))&gt;=$B495)*(DATE(YEAR($B495),MONTH($B495),MIN(AN$6,DAY(EOMONTH($B495,0))))&lt;$C495)+(DATE(YEAR($B495),MONTH($B495)+1,MIN(AN$6,DAY(EOMONTH($B495,1))))&gt;=$B495)*(DATE(YEAR($B495),MONTH($B495)+1,MIN(AN$6,DAY(EOMONTH($B495,1))))&lt;$C495)))</f>
        <v>0</v>
      </c>
      <c r="AO495" s="48" t="n">
        <f aca="false">IF(OR(N(AO$5)=0,AO$6=""),0,AO$5*((DATE(YEAR($B495),MONTH($B495),MIN(AO$6,DAY(EOMONTH($B495,0))))&gt;=$B495)*(DATE(YEAR($B495),MONTH($B495),MIN(AO$6,DAY(EOMONTH($B495,0))))&lt;$C495)+(DATE(YEAR($B495),MONTH($B495)+1,MIN(AO$6,DAY(EOMONTH($B495,1))))&gt;=$B495)*(DATE(YEAR($B495),MONTH($B495)+1,MIN(AO$6,DAY(EOMONTH($B495,1))))&lt;$C495)))</f>
        <v>0</v>
      </c>
      <c r="AP495" s="48" t="n">
        <f aca="false">IF(OR(N(AP$5)=0,AP$6=""),0,AP$5*((DATE(YEAR($B495),MONTH($B495),MIN(AP$6,DAY(EOMONTH($B495,0))))&gt;=$B495)*(DATE(YEAR($B495),MONTH($B495),MIN(AP$6,DAY(EOMONTH($B495,0))))&lt;$C495)+(DATE(YEAR($B495),MONTH($B495)+1,MIN(AP$6,DAY(EOMONTH($B495,1))))&gt;=$B495)*(DATE(YEAR($B495),MONTH($B495)+1,MIN(AP$6,DAY(EOMONTH($B495,1))))&lt;$C495)))</f>
        <v>0</v>
      </c>
      <c r="AQ495" s="48" t="n">
        <f aca="false">IF(OR(N(AQ$5)=0,AQ$6=""),0,AQ$5*((DATE(YEAR($B495),MONTH($B495),MIN(AQ$6,DAY(EOMONTH($B495,0))))&gt;=$B495)*(DATE(YEAR($B495),MONTH($B495),MIN(AQ$6,DAY(EOMONTH($B495,0))))&lt;$C495)+(DATE(YEAR($B495),MONTH($B495)+1,MIN(AQ$6,DAY(EOMONTH($B495,1))))&gt;=$B495)*(DATE(YEAR($B495),MONTH($B495)+1,MIN(AQ$6,DAY(EOMONTH($B495,1))))&lt;$C495)))</f>
        <v>0</v>
      </c>
      <c r="AR495" s="48" t="n">
        <f aca="false">IF(OR(N(AR$5)=0,AR$6=""),0,AR$5*((DATE(YEAR($B495),MONTH($B495),MIN(AR$6,DAY(EOMONTH($B495,0))))&gt;=$B495)*(DATE(YEAR($B495),MONTH($B495),MIN(AR$6,DAY(EOMONTH($B495,0))))&lt;$C495)+(DATE(YEAR($B495),MONTH($B495)+1,MIN(AR$6,DAY(EOMONTH($B495,1))))&gt;=$B495)*(DATE(YEAR($B495),MONTH($B495)+1,MIN(AR$6,DAY(EOMONTH($B495,1))))&lt;$C495)))</f>
        <v>0</v>
      </c>
      <c r="AS495" s="48" t="n">
        <f aca="false">IF(OR(N(AS$5)=0,AS$6=""),0,AS$5*((DATE(YEAR($B495),MONTH($B495),MIN(AS$6,DAY(EOMONTH($B495,0))))&gt;=$B495)*(DATE(YEAR($B495),MONTH($B495),MIN(AS$6,DAY(EOMONTH($B495,0))))&lt;$C495)+(DATE(YEAR($B495),MONTH($B495)+1,MIN(AS$6,DAY(EOMONTH($B495,1))))&gt;=$B495)*(DATE(YEAR($B495),MONTH($B495)+1,MIN(AS$6,DAY(EOMONTH($B495,1))))&lt;$C495)))</f>
        <v>0</v>
      </c>
      <c r="AT495" s="48" t="n">
        <f aca="false">IF(OR(N(AT$5)=0,AT$6=""),0,AT$5*((DATE(YEAR($B495),MONTH($B495),MIN(AT$6,DAY(EOMONTH($B495,0))))&gt;=$B495)*(DATE(YEAR($B495),MONTH($B495),MIN(AT$6,DAY(EOMONTH($B495,0))))&lt;$C495)+(DATE(YEAR($B495),MONTH($B495)+1,MIN(AT$6,DAY(EOMONTH($B495,1))))&gt;=$B495)*(DATE(YEAR($B495),MONTH($B495)+1,MIN(AT$6,DAY(EOMONTH($B495,1))))&lt;$C495)))</f>
        <v>0</v>
      </c>
      <c r="AU495" s="48" t="n">
        <f aca="false">IF(OR(N(AU$5)=0,AU$6=""),0,AU$5*((DATE(YEAR($B495),MONTH($B495),MIN(AU$6,DAY(EOMONTH($B495,0))))&gt;=$B495)*(DATE(YEAR($B495),MONTH($B495),MIN(AU$6,DAY(EOMONTH($B495,0))))&lt;$C495)+(DATE(YEAR($B495),MONTH($B495)+1,MIN(AU$6,DAY(EOMONTH($B495,1))))&gt;=$B495)*(DATE(YEAR($B495),MONTH($B495)+1,MIN(AU$6,DAY(EOMONTH($B495,1))))&lt;$C495)))</f>
        <v>0</v>
      </c>
      <c r="AV495" s="48" t="n">
        <f aca="false">IF(OR(N(AV$5)=0,AV$6=""),0,AV$5*((DATE(YEAR($B495),MONTH($B495),MIN(AV$6,DAY(EOMONTH($B495,0))))&gt;=$B495)*(DATE(YEAR($B495),MONTH($B495),MIN(AV$6,DAY(EOMONTH($B495,0))))&lt;$C495)+(DATE(YEAR($B495),MONTH($B495)+1,MIN(AV$6,DAY(EOMONTH($B495,1))))&gt;=$B495)*(DATE(YEAR($B495),MONTH($B495)+1,MIN(AV$6,DAY(EOMONTH($B495,1))))&lt;$C495)))</f>
        <v>0</v>
      </c>
      <c r="AW495" s="48" t="n">
        <f aca="false">IF(OR(N(AW$5)=0,AW$6=""),0,AW$5*((DATE(YEAR($B495),MONTH($B495),MIN(AW$6,DAY(EOMONTH($B495,0))))&gt;=$B495)*(DATE(YEAR($B495),MONTH($B495),MIN(AW$6,DAY(EOMONTH($B495,0))))&lt;$C495)+(DATE(YEAR($B495),MONTH($B495)+1,MIN(AW$6,DAY(EOMONTH($B495,1))))&gt;=$B495)*(DATE(YEAR($B495),MONTH($B495)+1,MIN(AW$6,DAY(EOMONTH($B495,1))))&lt;$C495)))</f>
        <v>0</v>
      </c>
      <c r="AX495" s="48" t="n">
        <f aca="false">IF(OR(N(AX$5)=0,AX$6=""),0,AX$5*((DATE(YEAR($B495),MONTH($B495),MIN(AX$6,DAY(EOMONTH($B495,0))))&gt;=$B495)*(DATE(YEAR($B495),MONTH($B495),MIN(AX$6,DAY(EOMONTH($B495,0))))&lt;$C495)+(DATE(YEAR($B495),MONTH($B495)+1,MIN(AX$6,DAY(EOMONTH($B495,1))))&gt;=$B495)*(DATE(YEAR($B495),MONTH($B495)+1,MIN(AX$6,DAY(EOMONTH($B495,1))))&lt;$C495)))</f>
        <v>0</v>
      </c>
      <c r="AY495" s="48" t="n">
        <f aca="false">IF(OR(N(AY$5)=0,AY$6=""),0,AY$5*((DATE(YEAR($B495),MONTH($B495),MIN(AY$6,DAY(EOMONTH($B495,0))))&gt;=$B495)*(DATE(YEAR($B495),MONTH($B495),MIN(AY$6,DAY(EOMONTH($B495,0))))&lt;$C495)+(DATE(YEAR($B495),MONTH($B495)+1,MIN(AY$6,DAY(EOMONTH($B495,1))))&gt;=$B495)*(DATE(YEAR($B495),MONTH($B495)+1,MIN(AY$6,DAY(EOMONTH($B495,1))))&lt;$C495)))</f>
        <v>0</v>
      </c>
      <c r="AZ495" s="48" t="n">
        <f aca="false">IF(OR(N(AZ$5)=0,AZ$6=""),0,AZ$5*((DATE(YEAR($B495),MONTH($B495),MIN(AZ$6,DAY(EOMONTH($B495,0))))&gt;=$B495)*(DATE(YEAR($B495),MONTH($B495),MIN(AZ$6,DAY(EOMONTH($B495,0))))&lt;$C495)+(DATE(YEAR($B495),MONTH($B495)+1,MIN(AZ$6,DAY(EOMONTH($B495,1))))&gt;=$B495)*(DATE(YEAR($B495),MONTH($B495)+1,MIN(AZ$6,DAY(EOMONTH($B495,1))))&lt;$C495)))</f>
        <v>0</v>
      </c>
      <c r="BA495" s="48" t="n">
        <f aca="false">IF(OR(N(BA$5)=0,BA$6=""),0,BA$5*((DATE(YEAR($B495),MONTH($B495),MIN(BA$6,DAY(EOMONTH($B495,0))))&gt;=$B495)*(DATE(YEAR($B495),MONTH($B495),MIN(BA$6,DAY(EOMONTH($B495,0))))&lt;$C495)+(DATE(YEAR($B495),MONTH($B495)+1,MIN(BA$6,DAY(EOMONTH($B495,1))))&gt;=$B495)*(DATE(YEAR($B495),MONTH($B495)+1,MIN(BA$6,DAY(EOMONTH($B495,1))))&lt;$C495)))</f>
        <v>0</v>
      </c>
      <c r="BB495" s="48" t="n">
        <f aca="false">IF(OR(N(BB$5)=0,BB$6=""),0,BB$5*((DATE(YEAR($B495),MONTH($B495),MIN(BB$6,DAY(EOMONTH($B495,0))))&gt;=$B495)*(DATE(YEAR($B495),MONTH($B495),MIN(BB$6,DAY(EOMONTH($B495,0))))&lt;$C495)+(DATE(YEAR($B495),MONTH($B495)+1,MIN(BB$6,DAY(EOMONTH($B495,1))))&gt;=$B495)*(DATE(YEAR($B495),MONTH($B495)+1,MIN(BB$6,DAY(EOMONTH($B495,1))))&lt;$C495)))</f>
        <v>0</v>
      </c>
      <c r="BC495" s="48" t="n">
        <f aca="false">IF(OR(N(BC$5)=0,BC$6=""),0,BC$5*((DATE(YEAR($B495),MONTH($B495),MIN(BC$6,DAY(EOMONTH($B495,0))))&gt;=$B495)*(DATE(YEAR($B495),MONTH($B495),MIN(BC$6,DAY(EOMONTH($B495,0))))&lt;$C495)+(DATE(YEAR($B495),MONTH($B495)+1,MIN(BC$6,DAY(EOMONTH($B495,1))))&gt;=$B495)*(DATE(YEAR($B495),MONTH($B495)+1,MIN(BC$6,DAY(EOMONTH($B495,1))))&lt;$C495)))</f>
        <v>0</v>
      </c>
      <c r="BD495" s="48" t="n">
        <f aca="false">IF(OR(N(BD$5)=0,BD$6=""),0,BD$5*((DATE(YEAR($B495),MONTH($B495),MIN(BD$6,DAY(EOMONTH($B495,0))))&gt;=$B495)*(DATE(YEAR($B495),MONTH($B495),MIN(BD$6,DAY(EOMONTH($B495,0))))&lt;$C495)+(DATE(YEAR($B495),MONTH($B495)+1,MIN(BD$6,DAY(EOMONTH($B495,1))))&gt;=$B495)*(DATE(YEAR($B495),MONTH($B495)+1,MIN(BD$6,DAY(EOMONTH($B495,1))))&lt;$C495)))</f>
        <v>0</v>
      </c>
      <c r="BE495" s="48" t="n">
        <f aca="false">IF(OR(N(BE$5)=0,BE$6=""),0,BE$5*((DATE(YEAR($B495),MONTH($B495),MIN(BE$6,DAY(EOMONTH($B495,0))))&gt;=$B495)*(DATE(YEAR($B495),MONTH($B495),MIN(BE$6,DAY(EOMONTH($B495,0))))&lt;$C495)+(DATE(YEAR($B495),MONTH($B495)+1,MIN(BE$6,DAY(EOMONTH($B495,1))))&gt;=$B495)*(DATE(YEAR($B495),MONTH($B495)+1,MIN(BE$6,DAY(EOMONTH($B495,1))))&lt;$C495)))</f>
        <v>0</v>
      </c>
      <c r="BF495" s="48" t="n">
        <f aca="false">IF(OR(N(BF$5)=0,BF$6=""),0,BF$5*((DATE(YEAR($B495),MONTH($B495),MIN(BF$6,DAY(EOMONTH($B495,0))))&gt;=$B495)*(DATE(YEAR($B495),MONTH($B495),MIN(BF$6,DAY(EOMONTH($B495,0))))&lt;$C495)+(DATE(YEAR($B495),MONTH($B495)+1,MIN(BF$6,DAY(EOMONTH($B495,1))))&gt;=$B495)*(DATE(YEAR($B495),MONTH($B495)+1,MIN(BF$6,DAY(EOMONTH($B495,1))))&lt;$C495)))</f>
        <v>0</v>
      </c>
      <c r="BG495" s="48" t="n">
        <f aca="false">IF(OR(N(BG$5)=0,BG$6=""),0,BG$5*((DATE(YEAR($B495),MONTH($B495),MIN(BG$6,DAY(EOMONTH($B495,0))))&gt;=$B495)*(DATE(YEAR($B495),MONTH($B495),MIN(BG$6,DAY(EOMONTH($B495,0))))&lt;$C495)+(DATE(YEAR($B495),MONTH($B495)+1,MIN(BG$6,DAY(EOMONTH($B495,1))))&gt;=$B495)*(DATE(YEAR($B495),MONTH($B495)+1,MIN(BG$6,DAY(EOMONTH($B495,1))))&lt;$C495)))</f>
        <v>0</v>
      </c>
      <c r="BH495" s="48" t="n">
        <f aca="false">IF(OR(N(BH$5)=0,BH$6=""),0,BH$5*((DATE(YEAR($B495),MONTH($B495),MIN(BH$6,DAY(EOMONTH($B495,0))))&gt;=$B495)*(DATE(YEAR($B495),MONTH($B495),MIN(BH$6,DAY(EOMONTH($B495,0))))&lt;$C495)+(DATE(YEAR($B495),MONTH($B495)+1,MIN(BH$6,DAY(EOMONTH($B495,1))))&gt;=$B495)*(DATE(YEAR($B495),MONTH($B495)+1,MIN(BH$6,DAY(EOMONTH($B495,1))))&lt;$C495)))</f>
        <v>0</v>
      </c>
      <c r="BI495" s="48" t="n">
        <f aca="false">IF(OR(N(BI$5)=0,BI$6=""),0,BI$5*((DATE(YEAR($B495),MONTH($B495),MIN(BI$6,DAY(EOMONTH($B495,0))))&gt;=$B495)*(DATE(YEAR($B495),MONTH($B495),MIN(BI$6,DAY(EOMONTH($B495,0))))&lt;$C495)+(DATE(YEAR($B495),MONTH($B495)+1,MIN(BI$6,DAY(EOMONTH($B495,1))))&gt;=$B495)*(DATE(YEAR($B495),MONTH($B495)+1,MIN(BI$6,DAY(EOMONTH($B495,1))))&lt;$C495)))</f>
        <v>0</v>
      </c>
      <c r="BJ495" s="48" t="n">
        <f aca="false">IF(OR(N(BJ$5)=0,BJ$6=""),0,BJ$5*((DATE(YEAR($B495),MONTH($B495),MIN(BJ$6,DAY(EOMONTH($B495,0))))&gt;=$B495)*(DATE(YEAR($B495),MONTH($B495),MIN(BJ$6,DAY(EOMONTH($B495,0))))&lt;$C495)+(DATE(YEAR($B495),MONTH($B495)+1,MIN(BJ$6,DAY(EOMONTH($B495,1))))&gt;=$B495)*(DATE(YEAR($B495),MONTH($B495)+1,MIN(BJ$6,DAY(EOMONTH($B495,1))))&lt;$C495)))</f>
        <v>0</v>
      </c>
      <c r="BK495" s="48" t="n">
        <f aca="false">IF(OR(N(BK$5)=0,BK$6=""),0,BK$5*((DATE(YEAR($B495),MONTH($B495),MIN(BK$6,DAY(EOMONTH($B495,0))))&gt;=$B495)*(DATE(YEAR($B495),MONTH($B495),MIN(BK$6,DAY(EOMONTH($B495,0))))&lt;$C495)+(DATE(YEAR($B495),MONTH($B495)+1,MIN(BK$6,DAY(EOMONTH($B495,1))))&gt;=$B495)*(DATE(YEAR($B495),MONTH($B495)+1,MIN(BK$6,DAY(EOMONTH($B495,1))))&lt;$C495)))</f>
        <v>0</v>
      </c>
      <c r="BL495" s="48" t="n">
        <f aca="false">IF(OR(N(BL$5)=0,BL$6=""),0,BL$5*((DATE(YEAR($B495),MONTH($B495),MIN(BL$6,DAY(EOMONTH($B495,0))))&gt;=$B495)*(DATE(YEAR($B495),MONTH($B495),MIN(BL$6,DAY(EOMONTH($B495,0))))&lt;$C495)+(DATE(YEAR($B495),MONTH($B495)+1,MIN(BL$6,DAY(EOMONTH($B495,1))))&gt;=$B495)*(DATE(YEAR($B495),MONTH($B495)+1,MIN(BL$6,DAY(EOMONTH($B495,1))))&lt;$C495)))</f>
        <v>0</v>
      </c>
      <c r="BM495" s="48" t="n">
        <f aca="false">IF(OR(N(BM$5)=0,BM$6=""),0,BM$5*((DATE(YEAR($B495),MONTH($B495),MIN(BM$6,DAY(EOMONTH($B495,0))))&gt;=$B495)*(DATE(YEAR($B495),MONTH($B495),MIN(BM$6,DAY(EOMONTH($B495,0))))&lt;$C495)+(DATE(YEAR($B495),MONTH($B495)+1,MIN(BM$6,DAY(EOMONTH($B495,1))))&gt;=$B495)*(DATE(YEAR($B495),MONTH($B495)+1,MIN(BM$6,DAY(EOMONTH($B495,1))))&lt;$C495)))</f>
        <v>0</v>
      </c>
      <c r="BN495" s="48" t="n">
        <f aca="false">IF(OR(N(BN$5)=0,BN$6=""),0,BN$5*((DATE(YEAR($B495),MONTH($B495),MIN(BN$6,DAY(EOMONTH($B495,0))))&gt;=$B495)*(DATE(YEAR($B495),MONTH($B495),MIN(BN$6,DAY(EOMONTH($B495,0))))&lt;$C495)+(DATE(YEAR($B495),MONTH($B495)+1,MIN(BN$6,DAY(EOMONTH($B495,1))))&gt;=$B495)*(DATE(YEAR($B495),MONTH($B495)+1,MIN(BN$6,DAY(EOMONTH($B495,1))))&lt;$C495)))</f>
        <v>0</v>
      </c>
      <c r="BO495" s="48" t="n">
        <f aca="false">IF(OR(N(BO$5)=0,BO$6=""),0,BO$5*((DATE(YEAR($B495),MONTH($B495),MIN(BO$6,DAY(EOMONTH($B495,0))))&gt;=$B495)*(DATE(YEAR($B495),MONTH($B495),MIN(BO$6,DAY(EOMONTH($B495,0))))&lt;$C495)+(DATE(YEAR($B495),MONTH($B495)+1,MIN(BO$6,DAY(EOMONTH($B495,1))))&gt;=$B495)*(DATE(YEAR($B495),MONTH($B495)+1,MIN(BO$6,DAY(EOMONTH($B495,1))))&lt;$C495)))</f>
        <v>0</v>
      </c>
      <c r="BP495" s="48" t="n">
        <f aca="false">IF(OR(N(BP$5)=0,BP$6=""),0,BP$5*((DATE(YEAR($B495),MONTH($B495),MIN(BP$6,DAY(EOMONTH($B495,0))))&gt;=$B495)*(DATE(YEAR($B495),MONTH($B495),MIN(BP$6,DAY(EOMONTH($B495,0))))&lt;$C495)+(DATE(YEAR($B495),MONTH($B495)+1,MIN(BP$6,DAY(EOMONTH($B495,1))))&gt;=$B495)*(DATE(YEAR($B495),MONTH($B495)+1,MIN(BP$6,DAY(EOMONTH($B495,1))))&lt;$C495)))</f>
        <v>0</v>
      </c>
      <c r="BQ495" s="48" t="n">
        <f aca="false">IF(OR(N(BQ$5)=0,BQ$6=""),0,BQ$5*((DATE(YEAR($B495),MONTH($B495),MIN(BQ$6,DAY(EOMONTH($B495,0))))&gt;=$B495)*(DATE(YEAR($B495),MONTH($B495),MIN(BQ$6,DAY(EOMONTH($B495,0))))&lt;$C495)+(DATE(YEAR($B495),MONTH($B495)+1,MIN(BQ$6,DAY(EOMONTH($B495,1))))&gt;=$B495)*(DATE(YEAR($B495),MONTH($B495)+1,MIN(BQ$6,DAY(EOMONTH($B495,1))))&lt;$C495)))</f>
        <v>0</v>
      </c>
      <c r="BR495" s="48" t="n">
        <f aca="false">IF(OR(N(BR$5)=0,BR$6=""),0,BR$5*((DATE(YEAR($B495),MONTH($B495),MIN(BR$6,DAY(EOMONTH($B495,0))))&gt;=$B495)*(DATE(YEAR($B495),MONTH($B495),MIN(BR$6,DAY(EOMONTH($B495,0))))&lt;$C495)+(DATE(YEAR($B495),MONTH($B495)+1,MIN(BR$6,DAY(EOMONTH($B495,1))))&gt;=$B495)*(DATE(YEAR($B495),MONTH($B495)+1,MIN(BR$6,DAY(EOMONTH($B495,1))))&lt;$C495)))</f>
        <v>0</v>
      </c>
      <c r="BS495" s="48" t="n">
        <f aca="false">IF(OR(N(BS$5)=0,BS$6=""),0,BS$5*((DATE(YEAR($B495),MONTH($B495),MIN(BS$6,DAY(EOMONTH($B495,0))))&gt;=$B495)*(DATE(YEAR($B495),MONTH($B495),MIN(BS$6,DAY(EOMONTH($B495,0))))&lt;$C495)+(DATE(YEAR($B495),MONTH($B495)+1,MIN(BS$6,DAY(EOMONTH($B495,1))))&gt;=$B495)*(DATE(YEAR($B495),MONTH($B495)+1,MIN(BS$6,DAY(EOMONTH($B495,1))))&lt;$C495)))</f>
        <v>0</v>
      </c>
      <c r="BT495" s="48" t="n">
        <f aca="false">IF(OR(N(BT$5)=0,BT$6=""),0,BT$5*((DATE(YEAR($B495),MONTH($B495),MIN(BT$6,DAY(EOMONTH($B495,0))))&gt;=$B495)*(DATE(YEAR($B495),MONTH($B495),MIN(BT$6,DAY(EOMONTH($B495,0))))&lt;$C495)+(DATE(YEAR($B495),MONTH($B495)+1,MIN(BT$6,DAY(EOMONTH($B495,1))))&gt;=$B495)*(DATE(YEAR($B495),MONTH($B495)+1,MIN(BT$6,DAY(EOMONTH($B495,1))))&lt;$C495)))</f>
        <v>0</v>
      </c>
      <c r="BU495" s="48" t="n">
        <f aca="false">IF(OR(N(BU$5)=0,BU$6=""),0,BU$5*((DATE(YEAR($B495),MONTH($B495),MIN(BU$6,DAY(EOMONTH($B495,0))))&gt;=$B495)*(DATE(YEAR($B495),MONTH($B495),MIN(BU$6,DAY(EOMONTH($B495,0))))&lt;$C495)+(DATE(YEAR($B495),MONTH($B495)+1,MIN(BU$6,DAY(EOMONTH($B495,1))))&gt;=$B495)*(DATE(YEAR($B495),MONTH($B495)+1,MIN(BU$6,DAY(EOMONTH($B495,1))))&lt;$C495)))</f>
        <v>0</v>
      </c>
      <c r="BV495" s="48" t="n">
        <f aca="false">IF(OR(N(BV$5)=0,BV$6=""),0,BV$5*((DATE(YEAR($B495),MONTH($B495),MIN(BV$6,DAY(EOMONTH($B495,0))))&gt;=$B495)*(DATE(YEAR($B495),MONTH($B495),MIN(BV$6,DAY(EOMONTH($B495,0))))&lt;$C495)+(DATE(YEAR($B495),MONTH($B495)+1,MIN(BV$6,DAY(EOMONTH($B495,1))))&gt;=$B495)*(DATE(YEAR($B495),MONTH($B495)+1,MIN(BV$6,DAY(EOMONTH($B495,1))))&lt;$C495)))</f>
        <v>0</v>
      </c>
      <c r="BW495" s="48" t="n">
        <f aca="false">IF(OR(N(BW$5)=0,BW$6=""),0,BW$5*((DATE(YEAR($B495),MONTH($B495),MIN(BW$6,DAY(EOMONTH($B495,0))))&gt;=$B495)*(DATE(YEAR($B495),MONTH($B495),MIN(BW$6,DAY(EOMONTH($B495,0))))&lt;$C495)+(DATE(YEAR($B495),MONTH($B495)+1,MIN(BW$6,DAY(EOMONTH($B495,1))))&gt;=$B495)*(DATE(YEAR($B495),MONTH($B495)+1,MIN(BW$6,DAY(EOMONTH($B495,1))))&lt;$C495)))</f>
        <v>0</v>
      </c>
      <c r="BX495" s="48" t="n">
        <f aca="false">MIN(Z495,(FT494*(1+FT$5/Setup!$C$36)+IF($V495=1,N($F495),0)))</f>
        <v>0</v>
      </c>
      <c r="BY495" s="48" t="n">
        <f aca="false">MIN(AA495,(FU494*(1+FU$5/Setup!$C$36)+IF($V495=2,N($F495),0)))</f>
        <v>0</v>
      </c>
      <c r="BZ495" s="48" t="n">
        <f aca="false">MIN(AB495,(FV494*(1+FV$5/Setup!$C$36)+IF($V495=3,N($F495),0)))</f>
        <v>0</v>
      </c>
      <c r="CA495" s="48" t="n">
        <f aca="false">MIN(AC495,(FW494*(1+FW$5/Setup!$C$36)+IF($V495=4,N($F495),0)))</f>
        <v>0</v>
      </c>
      <c r="CB495" s="48" t="n">
        <f aca="false">MIN(AD495,(FX494*(1+FX$5/Setup!$C$36)+IF($V495=5,N($F495),0)))</f>
        <v>0</v>
      </c>
      <c r="CC495" s="48" t="n">
        <f aca="false">MIN(AE495,(FY494*(1+FY$5/Setup!$C$36)+IF($V495=6,N($F495),0)))</f>
        <v>0</v>
      </c>
      <c r="CD495" s="48" t="n">
        <f aca="false">MIN(AF495,(FZ494*(1+FZ$5/Setup!$C$36)+IF($V495=7,N($F495),0)))</f>
        <v>0</v>
      </c>
      <c r="CE495" s="48" t="n">
        <f aca="false">MIN(AG495,(GA494*(1+GA$5/Setup!$C$36)+IF($V495=8,N($F495),0)))</f>
        <v>0</v>
      </c>
      <c r="CF495" s="48" t="n">
        <f aca="false">MIN(AH495,(GB494*(1+GB$5/Setup!$C$36)+IF($V495=9,N($F495),0)))</f>
        <v>0</v>
      </c>
      <c r="CG495" s="48" t="n">
        <f aca="false">MIN(AI495,(GC494*(1+GC$5/Setup!$C$36)+IF($V495=10,N($F495),0)))</f>
        <v>0</v>
      </c>
      <c r="CH495" s="48" t="n">
        <f aca="false">MIN(AJ495,(GD494*(1+GD$5/Setup!$C$36)+IF($V495=11,N($F495),0)))</f>
        <v>0</v>
      </c>
      <c r="CI495" s="48" t="n">
        <f aca="false">MIN(AK495,(GE494*(1+GE$5/Setup!$C$36)+IF($V495=12,N($F495),0)))</f>
        <v>0</v>
      </c>
      <c r="CJ495" s="48" t="n">
        <f aca="false">MIN(AL495,(GF494*(1+GF$5/Setup!$C$36)+IF($V495=13,N($F495),0)))</f>
        <v>0</v>
      </c>
      <c r="CK495" s="48" t="n">
        <f aca="false">MIN(AM495,(GG494*(1+GG$5/Setup!$C$36)+IF($V495=14,N($F495),0)))</f>
        <v>0</v>
      </c>
      <c r="CL495" s="48" t="n">
        <f aca="false">MIN(AN495,(GH494*(1+GH$5/Setup!$C$36)+IF($V495=15,N($F495),0)))</f>
        <v>0</v>
      </c>
      <c r="CM495" s="48" t="n">
        <f aca="false">MIN(AO495,(GI494*(1+GI$5/Setup!$C$36)+IF($V495=16,N($F495),0)))</f>
        <v>0</v>
      </c>
      <c r="CN495" s="48" t="n">
        <f aca="false">MIN(AP495,(GJ494*(1+GJ$5/Setup!$C$36)+IF($V495=17,N($F495),0)))</f>
        <v>0</v>
      </c>
      <c r="CO495" s="48" t="n">
        <f aca="false">MIN(AQ495,(GK494*(1+GK$5/Setup!$C$36)+IF($V495=18,N($F495),0)))</f>
        <v>0</v>
      </c>
      <c r="CP495" s="48" t="n">
        <f aca="false">MIN(AR495,(GL494*(1+GL$5/Setup!$C$36)+IF($V495=19,N($F495),0)))</f>
        <v>0</v>
      </c>
      <c r="CQ495" s="48" t="n">
        <f aca="false">MIN(AS495,(GM494*(1+GM$5/Setup!$C$36)+IF($V495=20,N($F495),0)))</f>
        <v>0</v>
      </c>
      <c r="CR495" s="48" t="n">
        <f aca="false">MIN(AT495,(GN494*(1+GN$5/Setup!$C$36)+IF($V495=21,N($F495),0)))</f>
        <v>0</v>
      </c>
      <c r="CS495" s="48" t="n">
        <f aca="false">MIN(AU495,(GO494*(1+GO$5/Setup!$C$36)+IF($V495=22,N($F495),0)))</f>
        <v>0</v>
      </c>
      <c r="CT495" s="48" t="n">
        <f aca="false">MIN(AV495,(GP494*(1+GP$5/Setup!$C$36)+IF($V495=23,N($F495),0)))</f>
        <v>0</v>
      </c>
      <c r="CU495" s="48" t="n">
        <f aca="false">MIN(AW495,(GQ494*(1+GQ$5/Setup!$C$36)+IF($V495=24,N($F495),0)))</f>
        <v>0</v>
      </c>
      <c r="CV495" s="48" t="n">
        <f aca="false">MIN(AX495,(GR494*(1+GR$5/Setup!$C$36)+IF($V495=25,N($F495),0)))</f>
        <v>0</v>
      </c>
      <c r="CW495" s="48" t="n">
        <f aca="false">MIN(AY495,(GS494*(1+GS$5/Setup!$C$36)+IF($V495=26,N($F495),0)))</f>
        <v>0</v>
      </c>
      <c r="CX495" s="48" t="n">
        <f aca="false">MIN(AZ495,(GT494*(1+GT$5/Setup!$C$36)+IF($V495=27,N($F495),0)))</f>
        <v>0</v>
      </c>
      <c r="CY495" s="48" t="n">
        <f aca="false">MIN(BA495,(GU494*(1+GU$5/Setup!$C$36)+IF($V495=28,N($F495),0)))</f>
        <v>0</v>
      </c>
      <c r="CZ495" s="48" t="n">
        <f aca="false">MIN(BB495,(GV494*(1+GV$5/Setup!$C$36)+IF($V495=29,N($F495),0)))</f>
        <v>0</v>
      </c>
      <c r="DA495" s="48" t="n">
        <f aca="false">MIN(BC495,(GW494*(1+GW$5/Setup!$C$36)+IF($V495=30,N($F495),0)))</f>
        <v>0</v>
      </c>
      <c r="DB495" s="48" t="n">
        <f aca="false">MIN(BD495,(GX494*(1+GX$5/Setup!$C$36)+IF($V495=31,N($F495),0)))</f>
        <v>0</v>
      </c>
      <c r="DC495" s="48" t="n">
        <f aca="false">MIN(BE495,(GY494*(1+GY$5/Setup!$C$36)+IF($V495=32,N($F495),0)))</f>
        <v>0</v>
      </c>
      <c r="DD495" s="48" t="n">
        <f aca="false">MIN(BF495,(GZ494*(1+GZ$5/Setup!$C$36)+IF($V495=33,N($F495),0)))</f>
        <v>0</v>
      </c>
      <c r="DE495" s="48" t="n">
        <f aca="false">MIN(BG495,(HA494*(1+HA$5/Setup!$C$36)+IF($V495=34,N($F495),0)))</f>
        <v>0</v>
      </c>
      <c r="DF495" s="48" t="n">
        <f aca="false">MIN(BH495,(HB494*(1+HB$5/Setup!$C$36)+IF($V495=35,N($F495),0)))</f>
        <v>0</v>
      </c>
      <c r="DG495" s="48" t="n">
        <f aca="false">MIN(BI495,(HC494*(1+HC$5/Setup!$C$36)+IF($V495=36,N($F495),0)))</f>
        <v>0</v>
      </c>
      <c r="DH495" s="48" t="n">
        <f aca="false">MIN(BJ495,(HD494*(1+HD$5/Setup!$C$36)+IF($V495=37,N($F495),0)))</f>
        <v>0</v>
      </c>
      <c r="DI495" s="48" t="n">
        <f aca="false">MIN(BK495,(HE494*(1+HE$5/Setup!$C$36)+IF($V495=38,N($F495),0)))</f>
        <v>0</v>
      </c>
      <c r="DJ495" s="48" t="n">
        <f aca="false">MIN(BL495,(HF494*(1+HF$5/Setup!$C$36)+IF($V495=39,N($F495),0)))</f>
        <v>0</v>
      </c>
      <c r="DK495" s="48" t="n">
        <f aca="false">MIN(BM495,(HG494*(1+HG$5/Setup!$C$36)+IF($V495=40,N($F495),0)))</f>
        <v>0</v>
      </c>
      <c r="DL495" s="48" t="n">
        <f aca="false">MIN(BN495,(HH494*(1+HH$5/Setup!$C$36)+IF($V495=41,N($F495),0)))</f>
        <v>0</v>
      </c>
      <c r="DM495" s="48" t="n">
        <f aca="false">MIN(BO495,(HI494*(1+HI$5/Setup!$C$36)+IF($V495=42,N($F495),0)))</f>
        <v>0</v>
      </c>
      <c r="DN495" s="48" t="n">
        <f aca="false">MIN(BP495,(HJ494*(1+HJ$5/Setup!$C$36)+IF($V495=43,N($F495),0)))</f>
        <v>0</v>
      </c>
      <c r="DO495" s="48" t="n">
        <f aca="false">MIN(BQ495,(HK494*(1+HK$5/Setup!$C$36)+IF($V495=44,N($F495),0)))</f>
        <v>0</v>
      </c>
      <c r="DP495" s="48" t="n">
        <f aca="false">MIN(BR495,(HL494*(1+HL$5/Setup!$C$36)+IF($V495=45,N($F495),0)))</f>
        <v>0</v>
      </c>
      <c r="DQ495" s="48" t="n">
        <f aca="false">MIN(BS495,(HM494*(1+HM$5/Setup!$C$36)+IF($V495=46,N($F495),0)))</f>
        <v>0</v>
      </c>
      <c r="DR495" s="48" t="n">
        <f aca="false">MIN(BT495,(HN494*(1+HN$5/Setup!$C$36)+IF($V495=47,N($F495),0)))</f>
        <v>0</v>
      </c>
      <c r="DS495" s="48" t="n">
        <f aca="false">MIN(BU495,(HO494*(1+HO$5/Setup!$C$36)+IF($V495=48,N($F495),0)))</f>
        <v>0</v>
      </c>
      <c r="DT495" s="48" t="n">
        <f aca="false">MIN(BV495,(HP494*(1+HP$5/Setup!$C$36)+IF($V495=49,N($F495),0)))</f>
        <v>0</v>
      </c>
      <c r="DU495" s="48" t="n">
        <f aca="false">MIN(BW495,(HQ494*(1+HQ$5/Setup!$C$36)+IF($V495=50,N($F495),0)))</f>
        <v>0</v>
      </c>
      <c r="DV495" s="48" t="n">
        <f aca="false">MIN(MAX((FT494*(1+FT$5/Setup!$C$36)+IF($V495=1,N($F495),0))-BX495,0),MAX($P495-0,0))</f>
        <v>0</v>
      </c>
      <c r="DW495" s="48" t="n">
        <f aca="false">MIN(MAX((FU494*(1+FU$5/Setup!$C$36)+IF($V495=2,N($F495),0))-BY495,0),MAX($P495-SUM(DV495:DV495),0))</f>
        <v>0</v>
      </c>
      <c r="DX495" s="48" t="n">
        <f aca="false">MIN(MAX((FV494*(1+FV$5/Setup!$C$36)+IF($V495=3,N($F495),0))-BZ495,0),MAX($P495-SUM(DV495:DW495),0))</f>
        <v>0</v>
      </c>
      <c r="DY495" s="48" t="n">
        <f aca="false">MIN(MAX((FW494*(1+FW$5/Setup!$C$36)+IF($V495=4,N($F495),0))-CA495,0),MAX($P495-SUM(DV495:DX495),0))</f>
        <v>0</v>
      </c>
      <c r="DZ495" s="48" t="n">
        <f aca="false">MIN(MAX((FX494*(1+FX$5/Setup!$C$36)+IF($V495=5,N($F495),0))-CB495,0),MAX($P495-SUM(DV495:DY495),0))</f>
        <v>0</v>
      </c>
      <c r="EA495" s="48" t="n">
        <f aca="false">MIN(MAX((FY494*(1+FY$5/Setup!$C$36)+IF($V495=6,N($F495),0))-CC495,0),MAX($P495-SUM(DV495:DZ495),0))</f>
        <v>0</v>
      </c>
      <c r="EB495" s="48" t="n">
        <f aca="false">MIN(MAX((FZ494*(1+FZ$5/Setup!$C$36)+IF($V495=7,N($F495),0))-CD495,0),MAX($P495-SUM(DV495:EA495),0))</f>
        <v>0</v>
      </c>
      <c r="EC495" s="48" t="n">
        <f aca="false">MIN(MAX((GA494*(1+GA$5/Setup!$C$36)+IF($V495=8,N($F495),0))-CE495,0),MAX($P495-SUM(DV495:EB495),0))</f>
        <v>0</v>
      </c>
      <c r="ED495" s="48" t="n">
        <f aca="false">MIN(MAX((GB494*(1+GB$5/Setup!$C$36)+IF($V495=9,N($F495),0))-CF495,0),MAX($P495-SUM(DV495:EC495),0))</f>
        <v>0</v>
      </c>
      <c r="EE495" s="48" t="n">
        <f aca="false">MIN(MAX((GC494*(1+GC$5/Setup!$C$36)+IF($V495=10,N($F495),0))-CG495,0),MAX($P495-SUM(DV495:ED495),0))</f>
        <v>0</v>
      </c>
      <c r="EF495" s="48" t="n">
        <f aca="false">MIN(MAX((GD494*(1+GD$5/Setup!$C$36)+IF($V495=11,N($F495),0))-CH495,0),MAX($P495-SUM(DV495:EE495),0))</f>
        <v>0</v>
      </c>
      <c r="EG495" s="48" t="n">
        <f aca="false">MIN(MAX((GE494*(1+GE$5/Setup!$C$36)+IF($V495=12,N($F495),0))-CI495,0),MAX($P495-SUM(DV495:EF495),0))</f>
        <v>0</v>
      </c>
      <c r="EH495" s="48" t="n">
        <f aca="false">MIN(MAX((GF494*(1+GF$5/Setup!$C$36)+IF($V495=13,N($F495),0))-CJ495,0),MAX($P495-SUM(DV495:EG495),0))</f>
        <v>0</v>
      </c>
      <c r="EI495" s="48" t="n">
        <f aca="false">MIN(MAX((GG494*(1+GG$5/Setup!$C$36)+IF($V495=14,N($F495),0))-CK495,0),MAX($P495-SUM(DV495:EH495),0))</f>
        <v>0</v>
      </c>
      <c r="EJ495" s="48" t="n">
        <f aca="false">MIN(MAX((GH494*(1+GH$5/Setup!$C$36)+IF($V495=15,N($F495),0))-CL495,0),MAX($P495-SUM(DV495:EI495),0))</f>
        <v>0</v>
      </c>
      <c r="EK495" s="48" t="n">
        <f aca="false">MIN(MAX((GI494*(1+GI$5/Setup!$C$36)+IF($V495=16,N($F495),0))-CM495,0),MAX($P495-SUM(DV495:EJ495),0))</f>
        <v>0</v>
      </c>
      <c r="EL495" s="48" t="n">
        <f aca="false">MIN(MAX((GJ494*(1+GJ$5/Setup!$C$36)+IF($V495=17,N($F495),0))-CN495,0),MAX($P495-SUM(DV495:EK495),0))</f>
        <v>0</v>
      </c>
      <c r="EM495" s="48" t="n">
        <f aca="false">MIN(MAX((GK494*(1+GK$5/Setup!$C$36)+IF($V495=18,N($F495),0))-CO495,0),MAX($P495-SUM(DV495:EL495),0))</f>
        <v>0</v>
      </c>
      <c r="EN495" s="48" t="n">
        <f aca="false">MIN(MAX((GL494*(1+GL$5/Setup!$C$36)+IF($V495=19,N($F495),0))-CP495,0),MAX($P495-SUM(DV495:EM495),0))</f>
        <v>0</v>
      </c>
      <c r="EO495" s="48" t="n">
        <f aca="false">MIN(MAX((GM494*(1+GM$5/Setup!$C$36)+IF($V495=20,N($F495),0))-CQ495,0),MAX($P495-SUM(DV495:EN495),0))</f>
        <v>0</v>
      </c>
      <c r="EP495" s="48" t="n">
        <f aca="false">MIN(MAX((GN494*(1+GN$5/Setup!$C$36)+IF($V495=21,N($F495),0))-CR495,0),MAX($P495-SUM(DV495:EO495),0))</f>
        <v>0</v>
      </c>
      <c r="EQ495" s="48" t="n">
        <f aca="false">MIN(MAX((GO494*(1+GO$5/Setup!$C$36)+IF($V495=22,N($F495),0))-CS495,0),MAX($P495-SUM(DV495:EP495),0))</f>
        <v>0</v>
      </c>
      <c r="ER495" s="48" t="n">
        <f aca="false">MIN(MAX((GP494*(1+GP$5/Setup!$C$36)+IF($V495=23,N($F495),0))-CT495,0),MAX($P495-SUM(DV495:EQ495),0))</f>
        <v>0</v>
      </c>
      <c r="ES495" s="48" t="n">
        <f aca="false">MIN(MAX((GQ494*(1+GQ$5/Setup!$C$36)+IF($V495=24,N($F495),0))-CU495,0),MAX($P495-SUM(DV495:ER495),0))</f>
        <v>0</v>
      </c>
      <c r="ET495" s="48" t="n">
        <f aca="false">MIN(MAX((GR494*(1+GR$5/Setup!$C$36)+IF($V495=25,N($F495),0))-CV495,0),MAX($P495-SUM(DV495:ES495),0))</f>
        <v>0</v>
      </c>
      <c r="EU495" s="48" t="n">
        <f aca="false">MIN(MAX((GS494*(1+GS$5/Setup!$C$36)+IF($V495=26,N($F495),0))-CW495,0),MAX($P495-SUM(DV495:ET495),0))</f>
        <v>0</v>
      </c>
      <c r="EV495" s="48" t="n">
        <f aca="false">MIN(MAX((GT494*(1+GT$5/Setup!$C$36)+IF($V495=27,N($F495),0))-CX495,0),MAX($P495-SUM(DV495:EU495),0))</f>
        <v>0</v>
      </c>
      <c r="EW495" s="48" t="n">
        <f aca="false">MIN(MAX((GU494*(1+GU$5/Setup!$C$36)+IF($V495=28,N($F495),0))-CY495,0),MAX($P495-SUM(DV495:EV495),0))</f>
        <v>0</v>
      </c>
      <c r="EX495" s="48" t="n">
        <f aca="false">MIN(MAX((GV494*(1+GV$5/Setup!$C$36)+IF($V495=29,N($F495),0))-CZ495,0),MAX($P495-SUM(DV495:EW495),0))</f>
        <v>0</v>
      </c>
      <c r="EY495" s="48" t="n">
        <f aca="false">MIN(MAX((GW494*(1+GW$5/Setup!$C$36)+IF($V495=30,N($F495),0))-DA495,0),MAX($P495-SUM(DV495:EX495),0))</f>
        <v>0</v>
      </c>
      <c r="EZ495" s="48" t="n">
        <f aca="false">MIN(MAX((GX494*(1+GX$5/Setup!$C$36)+IF($V495=31,N($F495),0))-DB495,0),MAX($P495-SUM(DV495:EY495),0))</f>
        <v>0</v>
      </c>
      <c r="FA495" s="48" t="n">
        <f aca="false">MIN(MAX((GY494*(1+GY$5/Setup!$C$36)+IF($V495=32,N($F495),0))-DC495,0),MAX($P495-SUM(DV495:EZ495),0))</f>
        <v>0</v>
      </c>
      <c r="FB495" s="48" t="n">
        <f aca="false">MIN(MAX((GZ494*(1+GZ$5/Setup!$C$36)+IF($V495=33,N($F495),0))-DD495,0),MAX($P495-SUM(DV495:FA495),0))</f>
        <v>0</v>
      </c>
      <c r="FC495" s="48" t="n">
        <f aca="false">MIN(MAX((HA494*(1+HA$5/Setup!$C$36)+IF($V495=34,N($F495),0))-DE495,0),MAX($P495-SUM(DV495:FB495),0))</f>
        <v>0</v>
      </c>
      <c r="FD495" s="48" t="n">
        <f aca="false">MIN(MAX((HB494*(1+HB$5/Setup!$C$36)+IF($V495=35,N($F495),0))-DF495,0),MAX($P495-SUM(DV495:FC495),0))</f>
        <v>0</v>
      </c>
      <c r="FE495" s="48" t="n">
        <f aca="false">MIN(MAX((HC494*(1+HC$5/Setup!$C$36)+IF($V495=36,N($F495),0))-DG495,0),MAX($P495-SUM(DV495:FD495),0))</f>
        <v>0</v>
      </c>
      <c r="FF495" s="48" t="n">
        <f aca="false">MIN(MAX((HD494*(1+HD$5/Setup!$C$36)+IF($V495=37,N($F495),0))-DH495,0),MAX($P495-SUM(DV495:FE495),0))</f>
        <v>0</v>
      </c>
      <c r="FG495" s="48" t="n">
        <f aca="false">MIN(MAX((HE494*(1+HE$5/Setup!$C$36)+IF($V495=38,N($F495),0))-DI495,0),MAX($P495-SUM(DV495:FF495),0))</f>
        <v>0</v>
      </c>
      <c r="FH495" s="48" t="n">
        <f aca="false">MIN(MAX((HF494*(1+HF$5/Setup!$C$36)+IF($V495=39,N($F495),0))-DJ495,0),MAX($P495-SUM(DV495:FG495),0))</f>
        <v>0</v>
      </c>
      <c r="FI495" s="48" t="n">
        <f aca="false">MIN(MAX((HG494*(1+HG$5/Setup!$C$36)+IF($V495=40,N($F495),0))-DK495,0),MAX($P495-SUM(DV495:FH495),0))</f>
        <v>0</v>
      </c>
      <c r="FJ495" s="48" t="n">
        <f aca="false">MIN(MAX((HH494*(1+HH$5/Setup!$C$36)+IF($V495=41,N($F495),0))-DL495,0),MAX($P495-SUM(DV495:FI495),0))</f>
        <v>0</v>
      </c>
      <c r="FK495" s="48" t="n">
        <f aca="false">MIN(MAX((HI494*(1+HI$5/Setup!$C$36)+IF($V495=42,N($F495),0))-DM495,0),MAX($P495-SUM(DV495:FJ495),0))</f>
        <v>0</v>
      </c>
      <c r="FL495" s="48" t="n">
        <f aca="false">MIN(MAX((HJ494*(1+HJ$5/Setup!$C$36)+IF($V495=43,N($F495),0))-DN495,0),MAX($P495-SUM(DV495:FK495),0))</f>
        <v>0</v>
      </c>
      <c r="FM495" s="48" t="n">
        <f aca="false">MIN(MAX((HK494*(1+HK$5/Setup!$C$36)+IF($V495=44,N($F495),0))-DO495,0),MAX($P495-SUM(DV495:FL495),0))</f>
        <v>0</v>
      </c>
      <c r="FN495" s="48" t="n">
        <f aca="false">MIN(MAX((HL494*(1+HL$5/Setup!$C$36)+IF($V495=45,N($F495),0))-DP495,0),MAX($P495-SUM(DV495:FM495),0))</f>
        <v>0</v>
      </c>
      <c r="FO495" s="48" t="n">
        <f aca="false">MIN(MAX((HM494*(1+HM$5/Setup!$C$36)+IF($V495=46,N($F495),0))-DQ495,0),MAX($P495-SUM(DV495:FN495),0))</f>
        <v>0</v>
      </c>
      <c r="FP495" s="48" t="n">
        <f aca="false">MIN(MAX((HN494*(1+HN$5/Setup!$C$36)+IF($V495=47,N($F495),0))-DR495,0),MAX($P495-SUM(DV495:FO495),0))</f>
        <v>0</v>
      </c>
      <c r="FQ495" s="48" t="n">
        <f aca="false">MIN(MAX((HO494*(1+HO$5/Setup!$C$36)+IF($V495=48,N($F495),0))-DS495,0),MAX($P495-SUM(DV495:FP495),0))</f>
        <v>0</v>
      </c>
      <c r="FR495" s="48" t="n">
        <f aca="false">MIN(MAX((HP494*(1+HP$5/Setup!$C$36)+IF($V495=49,N($F495),0))-DT495,0),MAX($P495-SUM(DV495:FQ495),0))</f>
        <v>0</v>
      </c>
      <c r="FS495" s="48" t="n">
        <f aca="false">MIN(MAX((HQ494*(1+HQ$5/Setup!$C$36)+IF($V495=50,N($F495),0))-DU495,0),MAX($P495-SUM(DV495:FR495),0))</f>
        <v>0</v>
      </c>
      <c r="FT495" s="48" t="n">
        <f aca="false">IF((FT494*(1+FT$5/Setup!$C$36)+IF($V495=1,N($F495),0))-BX495-DV495&lt;0.005,0,(FT494*(1+FT$5/Setup!$C$36)+IF($V495=1,N($F495),0))-BX495-DV495)</f>
        <v>0</v>
      </c>
      <c r="FU495" s="48" t="n">
        <f aca="false">IF((FU494*(1+FU$5/Setup!$C$36)+IF($V495=2,N($F495),0))-BY495-DW495&lt;0.005,0,(FU494*(1+FU$5/Setup!$C$36)+IF($V495=2,N($F495),0))-BY495-DW495)</f>
        <v>0</v>
      </c>
      <c r="FV495" s="48" t="n">
        <f aca="false">IF((FV494*(1+FV$5/Setup!$C$36)+IF($V495=3,N($F495),0))-BZ495-DX495&lt;0.005,0,(FV494*(1+FV$5/Setup!$C$36)+IF($V495=3,N($F495),0))-BZ495-DX495)</f>
        <v>0</v>
      </c>
      <c r="FW495" s="48" t="n">
        <f aca="false">IF((FW494*(1+FW$5/Setup!$C$36)+IF($V495=4,N($F495),0))-CA495-DY495&lt;0.005,0,(FW494*(1+FW$5/Setup!$C$36)+IF($V495=4,N($F495),0))-CA495-DY495)</f>
        <v>0</v>
      </c>
      <c r="FX495" s="48" t="n">
        <f aca="false">IF((FX494*(1+FX$5/Setup!$C$36)+IF($V495=5,N($F495),0))-CB495-DZ495&lt;0.005,0,(FX494*(1+FX$5/Setup!$C$36)+IF($V495=5,N($F495),0))-CB495-DZ495)</f>
        <v>0</v>
      </c>
      <c r="FY495" s="48" t="n">
        <f aca="false">IF((FY494*(1+FY$5/Setup!$C$36)+IF($V495=6,N($F495),0))-CC495-EA495&lt;0.005,0,(FY494*(1+FY$5/Setup!$C$36)+IF($V495=6,N($F495),0))-CC495-EA495)</f>
        <v>0</v>
      </c>
      <c r="FZ495" s="48" t="n">
        <f aca="false">IF((FZ494*(1+FZ$5/Setup!$C$36)+IF($V495=7,N($F495),0))-CD495-EB495&lt;0.005,0,(FZ494*(1+FZ$5/Setup!$C$36)+IF($V495=7,N($F495),0))-CD495-EB495)</f>
        <v>0</v>
      </c>
      <c r="GA495" s="48" t="n">
        <f aca="false">IF((GA494*(1+GA$5/Setup!$C$36)+IF($V495=8,N($F495),0))-CE495-EC495&lt;0.005,0,(GA494*(1+GA$5/Setup!$C$36)+IF($V495=8,N($F495),0))-CE495-EC495)</f>
        <v>0</v>
      </c>
      <c r="GB495" s="48" t="n">
        <f aca="false">IF((GB494*(1+GB$5/Setup!$C$36)+IF($V495=9,N($F495),0))-CF495-ED495&lt;0.005,0,(GB494*(1+GB$5/Setup!$C$36)+IF($V495=9,N($F495),0))-CF495-ED495)</f>
        <v>0</v>
      </c>
      <c r="GC495" s="48" t="n">
        <f aca="false">IF((GC494*(1+GC$5/Setup!$C$36)+IF($V495=10,N($F495),0))-CG495-EE495&lt;0.005,0,(GC494*(1+GC$5/Setup!$C$36)+IF($V495=10,N($F495),0))-CG495-EE495)</f>
        <v>0</v>
      </c>
      <c r="GD495" s="48" t="n">
        <f aca="false">IF((GD494*(1+GD$5/Setup!$C$36)+IF($V495=11,N($F495),0))-CH495-EF495&lt;0.005,0,(GD494*(1+GD$5/Setup!$C$36)+IF($V495=11,N($F495),0))-CH495-EF495)</f>
        <v>0</v>
      </c>
      <c r="GE495" s="48" t="n">
        <f aca="false">IF((GE494*(1+GE$5/Setup!$C$36)+IF($V495=12,N($F495),0))-CI495-EG495&lt;0.005,0,(GE494*(1+GE$5/Setup!$C$36)+IF($V495=12,N($F495),0))-CI495-EG495)</f>
        <v>0</v>
      </c>
      <c r="GF495" s="48" t="n">
        <f aca="false">IF((GF494*(1+GF$5/Setup!$C$36)+IF($V495=13,N($F495),0))-CJ495-EH495&lt;0.005,0,(GF494*(1+GF$5/Setup!$C$36)+IF($V495=13,N($F495),0))-CJ495-EH495)</f>
        <v>0</v>
      </c>
      <c r="GG495" s="48" t="n">
        <f aca="false">IF((GG494*(1+GG$5/Setup!$C$36)+IF($V495=14,N($F495),0))-CK495-EI495&lt;0.005,0,(GG494*(1+GG$5/Setup!$C$36)+IF($V495=14,N($F495),0))-CK495-EI495)</f>
        <v>0</v>
      </c>
      <c r="GH495" s="48" t="n">
        <f aca="false">IF((GH494*(1+GH$5/Setup!$C$36)+IF($V495=15,N($F495),0))-CL495-EJ495&lt;0.005,0,(GH494*(1+GH$5/Setup!$C$36)+IF($V495=15,N($F495),0))-CL495-EJ495)</f>
        <v>0</v>
      </c>
      <c r="GI495" s="48" t="n">
        <f aca="false">IF((GI494*(1+GI$5/Setup!$C$36)+IF($V495=16,N($F495),0))-CM495-EK495&lt;0.005,0,(GI494*(1+GI$5/Setup!$C$36)+IF($V495=16,N($F495),0))-CM495-EK495)</f>
        <v>0</v>
      </c>
      <c r="GJ495" s="48" t="n">
        <f aca="false">IF((GJ494*(1+GJ$5/Setup!$C$36)+IF($V495=17,N($F495),0))-CN495-EL495&lt;0.005,0,(GJ494*(1+GJ$5/Setup!$C$36)+IF($V495=17,N($F495),0))-CN495-EL495)</f>
        <v>0</v>
      </c>
      <c r="GK495" s="48" t="n">
        <f aca="false">IF((GK494*(1+GK$5/Setup!$C$36)+IF($V495=18,N($F495),0))-CO495-EM495&lt;0.005,0,(GK494*(1+GK$5/Setup!$C$36)+IF($V495=18,N($F495),0))-CO495-EM495)</f>
        <v>0</v>
      </c>
      <c r="GL495" s="48" t="n">
        <f aca="false">IF((GL494*(1+GL$5/Setup!$C$36)+IF($V495=19,N($F495),0))-CP495-EN495&lt;0.005,0,(GL494*(1+GL$5/Setup!$C$36)+IF($V495=19,N($F495),0))-CP495-EN495)</f>
        <v>0</v>
      </c>
      <c r="GM495" s="48" t="n">
        <f aca="false">IF((GM494*(1+GM$5/Setup!$C$36)+IF($V495=20,N($F495),0))-CQ495-EO495&lt;0.005,0,(GM494*(1+GM$5/Setup!$C$36)+IF($V495=20,N($F495),0))-CQ495-EO495)</f>
        <v>0</v>
      </c>
      <c r="GN495" s="48" t="n">
        <f aca="false">IF((GN494*(1+GN$5/Setup!$C$36)+IF($V495=21,N($F495),0))-CR495-EP495&lt;0.005,0,(GN494*(1+GN$5/Setup!$C$36)+IF($V495=21,N($F495),0))-CR495-EP495)</f>
        <v>0</v>
      </c>
      <c r="GO495" s="48" t="n">
        <f aca="false">IF((GO494*(1+GO$5/Setup!$C$36)+IF($V495=22,N($F495),0))-CS495-EQ495&lt;0.005,0,(GO494*(1+GO$5/Setup!$C$36)+IF($V495=22,N($F495),0))-CS495-EQ495)</f>
        <v>0</v>
      </c>
      <c r="GP495" s="48" t="n">
        <f aca="false">IF((GP494*(1+GP$5/Setup!$C$36)+IF($V495=23,N($F495),0))-CT495-ER495&lt;0.005,0,(GP494*(1+GP$5/Setup!$C$36)+IF($V495=23,N($F495),0))-CT495-ER495)</f>
        <v>0</v>
      </c>
      <c r="GQ495" s="48" t="n">
        <f aca="false">IF((GQ494*(1+GQ$5/Setup!$C$36)+IF($V495=24,N($F495),0))-CU495-ES495&lt;0.005,0,(GQ494*(1+GQ$5/Setup!$C$36)+IF($V495=24,N($F495),0))-CU495-ES495)</f>
        <v>0</v>
      </c>
      <c r="GR495" s="48" t="n">
        <f aca="false">IF((GR494*(1+GR$5/Setup!$C$36)+IF($V495=25,N($F495),0))-CV495-ET495&lt;0.005,0,(GR494*(1+GR$5/Setup!$C$36)+IF($V495=25,N($F495),0))-CV495-ET495)</f>
        <v>0</v>
      </c>
      <c r="GS495" s="48" t="n">
        <f aca="false">IF((GS494*(1+GS$5/Setup!$C$36)+IF($V495=26,N($F495),0))-CW495-EU495&lt;0.005,0,(GS494*(1+GS$5/Setup!$C$36)+IF($V495=26,N($F495),0))-CW495-EU495)</f>
        <v>0</v>
      </c>
      <c r="GT495" s="48" t="n">
        <f aca="false">IF((GT494*(1+GT$5/Setup!$C$36)+IF($V495=27,N($F495),0))-CX495-EV495&lt;0.005,0,(GT494*(1+GT$5/Setup!$C$36)+IF($V495=27,N($F495),0))-CX495-EV495)</f>
        <v>0</v>
      </c>
      <c r="GU495" s="48" t="n">
        <f aca="false">IF((GU494*(1+GU$5/Setup!$C$36)+IF($V495=28,N($F495),0))-CY495-EW495&lt;0.005,0,(GU494*(1+GU$5/Setup!$C$36)+IF($V495=28,N($F495),0))-CY495-EW495)</f>
        <v>0</v>
      </c>
      <c r="GV495" s="48" t="n">
        <f aca="false">IF((GV494*(1+GV$5/Setup!$C$36)+IF($V495=29,N($F495),0))-CZ495-EX495&lt;0.005,0,(GV494*(1+GV$5/Setup!$C$36)+IF($V495=29,N($F495),0))-CZ495-EX495)</f>
        <v>0</v>
      </c>
      <c r="GW495" s="48" t="n">
        <f aca="false">IF((GW494*(1+GW$5/Setup!$C$36)+IF($V495=30,N($F495),0))-DA495-EY495&lt;0.005,0,(GW494*(1+GW$5/Setup!$C$36)+IF($V495=30,N($F495),0))-DA495-EY495)</f>
        <v>0</v>
      </c>
      <c r="GX495" s="48" t="n">
        <f aca="false">IF((GX494*(1+GX$5/Setup!$C$36)+IF($V495=31,N($F495),0))-DB495-EZ495&lt;0.005,0,(GX494*(1+GX$5/Setup!$C$36)+IF($V495=31,N($F495),0))-DB495-EZ495)</f>
        <v>0</v>
      </c>
      <c r="GY495" s="48" t="n">
        <f aca="false">IF((GY494*(1+GY$5/Setup!$C$36)+IF($V495=32,N($F495),0))-DC495-FA495&lt;0.005,0,(GY494*(1+GY$5/Setup!$C$36)+IF($V495=32,N($F495),0))-DC495-FA495)</f>
        <v>0</v>
      </c>
      <c r="GZ495" s="48" t="n">
        <f aca="false">IF((GZ494*(1+GZ$5/Setup!$C$36)+IF($V495=33,N($F495),0))-DD495-FB495&lt;0.005,0,(GZ494*(1+GZ$5/Setup!$C$36)+IF($V495=33,N($F495),0))-DD495-FB495)</f>
        <v>0</v>
      </c>
      <c r="HA495" s="48" t="n">
        <f aca="false">IF((HA494*(1+HA$5/Setup!$C$36)+IF($V495=34,N($F495),0))-DE495-FC495&lt;0.005,0,(HA494*(1+HA$5/Setup!$C$36)+IF($V495=34,N($F495),0))-DE495-FC495)</f>
        <v>0</v>
      </c>
      <c r="HB495" s="48" t="n">
        <f aca="false">IF((HB494*(1+HB$5/Setup!$C$36)+IF($V495=35,N($F495),0))-DF495-FD495&lt;0.005,0,(HB494*(1+HB$5/Setup!$C$36)+IF($V495=35,N($F495),0))-DF495-FD495)</f>
        <v>0</v>
      </c>
      <c r="HC495" s="48" t="n">
        <f aca="false">IF((HC494*(1+HC$5/Setup!$C$36)+IF($V495=36,N($F495),0))-DG495-FE495&lt;0.005,0,(HC494*(1+HC$5/Setup!$C$36)+IF($V495=36,N($F495),0))-DG495-FE495)</f>
        <v>0</v>
      </c>
      <c r="HD495" s="48" t="n">
        <f aca="false">IF((HD494*(1+HD$5/Setup!$C$36)+IF($V495=37,N($F495),0))-DH495-FF495&lt;0.005,0,(HD494*(1+HD$5/Setup!$C$36)+IF($V495=37,N($F495),0))-DH495-FF495)</f>
        <v>0</v>
      </c>
      <c r="HE495" s="48" t="n">
        <f aca="false">IF((HE494*(1+HE$5/Setup!$C$36)+IF($V495=38,N($F495),0))-DI495-FG495&lt;0.005,0,(HE494*(1+HE$5/Setup!$C$36)+IF($V495=38,N($F495),0))-DI495-FG495)</f>
        <v>0</v>
      </c>
      <c r="HF495" s="48" t="n">
        <f aca="false">IF((HF494*(1+HF$5/Setup!$C$36)+IF($V495=39,N($F495),0))-DJ495-FH495&lt;0.005,0,(HF494*(1+HF$5/Setup!$C$36)+IF($V495=39,N($F495),0))-DJ495-FH495)</f>
        <v>0</v>
      </c>
      <c r="HG495" s="48" t="n">
        <f aca="false">IF((HG494*(1+HG$5/Setup!$C$36)+IF($V495=40,N($F495),0))-DK495-FI495&lt;0.005,0,(HG494*(1+HG$5/Setup!$C$36)+IF($V495=40,N($F495),0))-DK495-FI495)</f>
        <v>0</v>
      </c>
      <c r="HH495" s="48" t="n">
        <f aca="false">IF((HH494*(1+HH$5/Setup!$C$36)+IF($V495=41,N($F495),0))-DL495-FJ495&lt;0.005,0,(HH494*(1+HH$5/Setup!$C$36)+IF($V495=41,N($F495),0))-DL495-FJ495)</f>
        <v>0</v>
      </c>
      <c r="HI495" s="48" t="n">
        <f aca="false">IF((HI494*(1+HI$5/Setup!$C$36)+IF($V495=42,N($F495),0))-DM495-FK495&lt;0.005,0,(HI494*(1+HI$5/Setup!$C$36)+IF($V495=42,N($F495),0))-DM495-FK495)</f>
        <v>0</v>
      </c>
      <c r="HJ495" s="48" t="n">
        <f aca="false">IF((HJ494*(1+HJ$5/Setup!$C$36)+IF($V495=43,N($F495),0))-DN495-FL495&lt;0.005,0,(HJ494*(1+HJ$5/Setup!$C$36)+IF($V495=43,N($F495),0))-DN495-FL495)</f>
        <v>0</v>
      </c>
      <c r="HK495" s="48" t="n">
        <f aca="false">IF((HK494*(1+HK$5/Setup!$C$36)+IF($V495=44,N($F495),0))-DO495-FM495&lt;0.005,0,(HK494*(1+HK$5/Setup!$C$36)+IF($V495=44,N($F495),0))-DO495-FM495)</f>
        <v>0</v>
      </c>
      <c r="HL495" s="48" t="n">
        <f aca="false">IF((HL494*(1+HL$5/Setup!$C$36)+IF($V495=45,N($F495),0))-DP495-FN495&lt;0.005,0,(HL494*(1+HL$5/Setup!$C$36)+IF($V495=45,N($F495),0))-DP495-FN495)</f>
        <v>0</v>
      </c>
      <c r="HM495" s="48" t="n">
        <f aca="false">IF((HM494*(1+HM$5/Setup!$C$36)+IF($V495=46,N($F495),0))-DQ495-FO495&lt;0.005,0,(HM494*(1+HM$5/Setup!$C$36)+IF($V495=46,N($F495),0))-DQ495-FO495)</f>
        <v>0</v>
      </c>
      <c r="HN495" s="48" t="n">
        <f aca="false">IF((HN494*(1+HN$5/Setup!$C$36)+IF($V495=47,N($F495),0))-DR495-FP495&lt;0.005,0,(HN494*(1+HN$5/Setup!$C$36)+IF($V495=47,N($F495),0))-DR495-FP495)</f>
        <v>0</v>
      </c>
      <c r="HO495" s="48" t="n">
        <f aca="false">IF((HO494*(1+HO$5/Setup!$C$36)+IF($V495=48,N($F495),0))-DS495-FQ495&lt;0.005,0,(HO494*(1+HO$5/Setup!$C$36)+IF($V495=48,N($F495),0))-DS495-FQ495)</f>
        <v>0</v>
      </c>
      <c r="HP495" s="48" t="n">
        <f aca="false">IF((HP494*(1+HP$5/Setup!$C$36)+IF($V495=49,N($F495),0))-DT495-FR495&lt;0.005,0,(HP494*(1+HP$5/Setup!$C$36)+IF($V495=49,N($F495),0))-DT495-FR495)</f>
        <v>0</v>
      </c>
      <c r="HQ495" s="48" t="n">
        <f aca="false">IF((HQ494*(1+HQ$5/Setup!$C$36)+IF($V495=50,N($F495),0))-DU495-FS495&lt;0.005,0,(HQ494*(1+HQ$5/Setup!$C$36)+IF($V495=50,N($F495),0))-DU495-FS495)</f>
        <v>0</v>
      </c>
    </row>
    <row r="496" customFormat="false" ht="15" hidden="false" customHeight="false" outlineLevel="0" collapsed="false">
      <c r="A496" s="44" t="n">
        <v>488</v>
      </c>
      <c r="B496" s="45" t="n">
        <f aca="false">IF(Setup!$C$7="Every month",EDATE(Setup!$C$8,($A496-1)),IF(Setup!$C$7="Twice a month",DATE(YEAR(Setup!$C$8),MONTH(Setup!$C$8)+INT((($A496-1)+Setup!$C$41)/2),MIN(IF(MOD(($A496-1)+Setup!$C$41,2)=0,Setup!$C$39,Setup!$C$40),DAY(EOMONTH(DATE(YEAR(Setup!$C$8),MONTH(Setup!$C$8)+INT((($A496-1)+Setup!$C$41)/2),1),0)))),Setup!$C$8+($A496-1)*IF(Setup!$C$7="Every week",7,14)))</f>
        <v>53143</v>
      </c>
      <c r="C496" s="45" t="n">
        <f aca="false">IF(Setup!$C$7="Every month",EDATE(Setup!$C$8,$A496),IF(Setup!$C$7="Twice a month",DATE(YEAR(Setup!$C$8),MONTH(Setup!$C$8)+INT(($A496+Setup!$C$41)/2),MIN(IF(MOD($A496+Setup!$C$41,2)=0,Setup!$C$39,Setup!$C$40),DAY(EOMONTH(DATE(YEAR(Setup!$C$8),MONTH(Setup!$C$8)+INT(($A496+Setup!$C$41)/2),1),0)))),Setup!$C$8+$A496*IF(Setup!$C$7="Every week",7,14)))</f>
        <v>53157</v>
      </c>
      <c r="D496" s="46"/>
      <c r="E496" s="47"/>
      <c r="F496" s="47"/>
      <c r="G496" s="47"/>
      <c r="H496" s="47"/>
      <c r="I496" s="48" t="n">
        <f aca="false">N(Setup!$C$11)+N(E496)</f>
        <v>100</v>
      </c>
      <c r="J496" s="48" t="n">
        <f aca="false">MIN(Setup!$C$37,MAX(I496,0))</f>
        <v>9.23076923076923</v>
      </c>
      <c r="K496" s="48" t="n">
        <f aca="false">MIN(MAX(N(Setup!$C$14)-L495,0),MAX(I496-J496,0))</f>
        <v>0</v>
      </c>
      <c r="L496" s="48" t="n">
        <f aca="false">L495+K496-N(G496)</f>
        <v>500</v>
      </c>
      <c r="M496" s="48" t="n">
        <f aca="false">M495+J496-N(H496)</f>
        <v>4504.61538461537</v>
      </c>
      <c r="N496" s="48" t="n">
        <f aca="false">SUM(BX496:DU496)</f>
        <v>0</v>
      </c>
      <c r="O496" s="48" t="n">
        <f aca="false">SUM(Z496:BW496)-N496</f>
        <v>25</v>
      </c>
      <c r="P496" s="48" t="n">
        <f aca="false">MAX(I496-J496-K496,0)+O496</f>
        <v>115.769230769231</v>
      </c>
      <c r="Q496" s="48" t="n">
        <f aca="false">SUM(DV496:FS496)</f>
        <v>0</v>
      </c>
      <c r="R496" s="49" t="n">
        <f aca="false">N496+J496+K496+Q496</f>
        <v>9.23076923076923</v>
      </c>
      <c r="S496" s="48" t="n">
        <f aca="false">T496-T495-N(F496)+N496+Q496</f>
        <v>0</v>
      </c>
      <c r="T496" s="49" t="n">
        <f aca="false">SUM(FT496:HQ496)</f>
        <v>0</v>
      </c>
      <c r="U496" s="44" t="str">
        <f aca="false">IF(T495&lt;0.005,"",INDEX(Helpers!$C$2:$C$51,IF(_xlfn.MINIFS($DV$6:$FS$6,DV496:FS496,"&gt;0.005")=0,V496,_xlfn.MINIFS($DV$6:$FS$6,DV496:FS496,"&gt;0.005"))))</f>
        <v/>
      </c>
      <c r="V496" s="44" t="n">
        <f aca="false">IF(_xlfn.MINIFS($FT$6:$HQ$6,FT495:HQ495,"&gt;0.005")=0,1,_xlfn.MINIFS($FT$6:$HQ$6,FT495:HQ495,"&gt;0.005"))</f>
        <v>1</v>
      </c>
      <c r="W496" s="44" t="n">
        <f aca="false">IF(AND(D496&lt;&gt;"Paid",T495&gt;0.005),1,0)</f>
        <v>0</v>
      </c>
      <c r="X496" s="48" t="n">
        <f aca="false">SUMPRODUCT(((Helpers!$G$2:$G$51*(1+(Helpers!$D$2:$D$51+0.000000001)/12)^(($B496-Setup!$C$8)/(365.25/12))-Helpers!$E$2:$E$51*((1+(Helpers!$D$2:$D$51+0.000000001)/12)^(($B496-Setup!$C$8)/(365.25/12))-1)/((Helpers!$D$2:$D$51+0.000000001)/12))&gt;0)*(Helpers!$G$2:$G$51*(1+(Helpers!$D$2:$D$51+0.000000001)/12)^(($B496-Setup!$C$8)/(365.25/12))-Helpers!$E$2:$E$51*((1+(Helpers!$D$2:$D$51+0.000000001)/12)^(($B496-Setup!$C$8)/(365.25/12))-1)/((Helpers!$D$2:$D$51+0.000000001)/12)))</f>
        <v>0</v>
      </c>
      <c r="Y496" s="48"/>
      <c r="Z496" s="48" t="n">
        <f aca="false">IF(OR(N(Z$5)=0,Z$6=""),0,Z$5*((DATE(YEAR($B496),MONTH($B496),MIN(Z$6,DAY(EOMONTH($B496,0))))&gt;=$B496)*(DATE(YEAR($B496),MONTH($B496),MIN(Z$6,DAY(EOMONTH($B496,0))))&lt;$C496)+(DATE(YEAR($B496),MONTH($B496)+1,MIN(Z$6,DAY(EOMONTH($B496,1))))&gt;=$B496)*(DATE(YEAR($B496),MONTH($B496)+1,MIN(Z$6,DAY(EOMONTH($B496,1))))&lt;$C496)))</f>
        <v>25</v>
      </c>
      <c r="AA496" s="48" t="n">
        <f aca="false">IF(OR(N(AA$5)=0,AA$6=""),0,AA$5*((DATE(YEAR($B496),MONTH($B496),MIN(AA$6,DAY(EOMONTH($B496,0))))&gt;=$B496)*(DATE(YEAR($B496),MONTH($B496),MIN(AA$6,DAY(EOMONTH($B496,0))))&lt;$C496)+(DATE(YEAR($B496),MONTH($B496)+1,MIN(AA$6,DAY(EOMONTH($B496,1))))&gt;=$B496)*(DATE(YEAR($B496),MONTH($B496)+1,MIN(AA$6,DAY(EOMONTH($B496,1))))&lt;$C496)))</f>
        <v>0</v>
      </c>
      <c r="AB496" s="48" t="n">
        <f aca="false">IF(OR(N(AB$5)=0,AB$6=""),0,AB$5*((DATE(YEAR($B496),MONTH($B496),MIN(AB$6,DAY(EOMONTH($B496,0))))&gt;=$B496)*(DATE(YEAR($B496),MONTH($B496),MIN(AB$6,DAY(EOMONTH($B496,0))))&lt;$C496)+(DATE(YEAR($B496),MONTH($B496)+1,MIN(AB$6,DAY(EOMONTH($B496,1))))&gt;=$B496)*(DATE(YEAR($B496),MONTH($B496)+1,MIN(AB$6,DAY(EOMONTH($B496,1))))&lt;$C496)))</f>
        <v>0</v>
      </c>
      <c r="AC496" s="48" t="n">
        <f aca="false">IF(OR(N(AC$5)=0,AC$6=""),0,AC$5*((DATE(YEAR($B496),MONTH($B496),MIN(AC$6,DAY(EOMONTH($B496,0))))&gt;=$B496)*(DATE(YEAR($B496),MONTH($B496),MIN(AC$6,DAY(EOMONTH($B496,0))))&lt;$C496)+(DATE(YEAR($B496),MONTH($B496)+1,MIN(AC$6,DAY(EOMONTH($B496,1))))&gt;=$B496)*(DATE(YEAR($B496),MONTH($B496)+1,MIN(AC$6,DAY(EOMONTH($B496,1))))&lt;$C496)))</f>
        <v>0</v>
      </c>
      <c r="AD496" s="48" t="n">
        <f aca="false">IF(OR(N(AD$5)=0,AD$6=""),0,AD$5*((DATE(YEAR($B496),MONTH($B496),MIN(AD$6,DAY(EOMONTH($B496,0))))&gt;=$B496)*(DATE(YEAR($B496),MONTH($B496),MIN(AD$6,DAY(EOMONTH($B496,0))))&lt;$C496)+(DATE(YEAR($B496),MONTH($B496)+1,MIN(AD$6,DAY(EOMONTH($B496,1))))&gt;=$B496)*(DATE(YEAR($B496),MONTH($B496)+1,MIN(AD$6,DAY(EOMONTH($B496,1))))&lt;$C496)))</f>
        <v>0</v>
      </c>
      <c r="AE496" s="48" t="n">
        <f aca="false">IF(OR(N(AE$5)=0,AE$6=""),0,AE$5*((DATE(YEAR($B496),MONTH($B496),MIN(AE$6,DAY(EOMONTH($B496,0))))&gt;=$B496)*(DATE(YEAR($B496),MONTH($B496),MIN(AE$6,DAY(EOMONTH($B496,0))))&lt;$C496)+(DATE(YEAR($B496),MONTH($B496)+1,MIN(AE$6,DAY(EOMONTH($B496,1))))&gt;=$B496)*(DATE(YEAR($B496),MONTH($B496)+1,MIN(AE$6,DAY(EOMONTH($B496,1))))&lt;$C496)))</f>
        <v>0</v>
      </c>
      <c r="AF496" s="48" t="n">
        <f aca="false">IF(OR(N(AF$5)=0,AF$6=""),0,AF$5*((DATE(YEAR($B496),MONTH($B496),MIN(AF$6,DAY(EOMONTH($B496,0))))&gt;=$B496)*(DATE(YEAR($B496),MONTH($B496),MIN(AF$6,DAY(EOMONTH($B496,0))))&lt;$C496)+(DATE(YEAR($B496),MONTH($B496)+1,MIN(AF$6,DAY(EOMONTH($B496,1))))&gt;=$B496)*(DATE(YEAR($B496),MONTH($B496)+1,MIN(AF$6,DAY(EOMONTH($B496,1))))&lt;$C496)))</f>
        <v>0</v>
      </c>
      <c r="AG496" s="48" t="n">
        <f aca="false">IF(OR(N(AG$5)=0,AG$6=""),0,AG$5*((DATE(YEAR($B496),MONTH($B496),MIN(AG$6,DAY(EOMONTH($B496,0))))&gt;=$B496)*(DATE(YEAR($B496),MONTH($B496),MIN(AG$6,DAY(EOMONTH($B496,0))))&lt;$C496)+(DATE(YEAR($B496),MONTH($B496)+1,MIN(AG$6,DAY(EOMONTH($B496,1))))&gt;=$B496)*(DATE(YEAR($B496),MONTH($B496)+1,MIN(AG$6,DAY(EOMONTH($B496,1))))&lt;$C496)))</f>
        <v>0</v>
      </c>
      <c r="AH496" s="48" t="n">
        <f aca="false">IF(OR(N(AH$5)=0,AH$6=""),0,AH$5*((DATE(YEAR($B496),MONTH($B496),MIN(AH$6,DAY(EOMONTH($B496,0))))&gt;=$B496)*(DATE(YEAR($B496),MONTH($B496),MIN(AH$6,DAY(EOMONTH($B496,0))))&lt;$C496)+(DATE(YEAR($B496),MONTH($B496)+1,MIN(AH$6,DAY(EOMONTH($B496,1))))&gt;=$B496)*(DATE(YEAR($B496),MONTH($B496)+1,MIN(AH$6,DAY(EOMONTH($B496,1))))&lt;$C496)))</f>
        <v>0</v>
      </c>
      <c r="AI496" s="48" t="n">
        <f aca="false">IF(OR(N(AI$5)=0,AI$6=""),0,AI$5*((DATE(YEAR($B496),MONTH($B496),MIN(AI$6,DAY(EOMONTH($B496,0))))&gt;=$B496)*(DATE(YEAR($B496),MONTH($B496),MIN(AI$6,DAY(EOMONTH($B496,0))))&lt;$C496)+(DATE(YEAR($B496),MONTH($B496)+1,MIN(AI$6,DAY(EOMONTH($B496,1))))&gt;=$B496)*(DATE(YEAR($B496),MONTH($B496)+1,MIN(AI$6,DAY(EOMONTH($B496,1))))&lt;$C496)))</f>
        <v>0</v>
      </c>
      <c r="AJ496" s="48" t="n">
        <f aca="false">IF(OR(N(AJ$5)=0,AJ$6=""),0,AJ$5*((DATE(YEAR($B496),MONTH($B496),MIN(AJ$6,DAY(EOMONTH($B496,0))))&gt;=$B496)*(DATE(YEAR($B496),MONTH($B496),MIN(AJ$6,DAY(EOMONTH($B496,0))))&lt;$C496)+(DATE(YEAR($B496),MONTH($B496)+1,MIN(AJ$6,DAY(EOMONTH($B496,1))))&gt;=$B496)*(DATE(YEAR($B496),MONTH($B496)+1,MIN(AJ$6,DAY(EOMONTH($B496,1))))&lt;$C496)))</f>
        <v>0</v>
      </c>
      <c r="AK496" s="48" t="n">
        <f aca="false">IF(OR(N(AK$5)=0,AK$6=""),0,AK$5*((DATE(YEAR($B496),MONTH($B496),MIN(AK$6,DAY(EOMONTH($B496,0))))&gt;=$B496)*(DATE(YEAR($B496),MONTH($B496),MIN(AK$6,DAY(EOMONTH($B496,0))))&lt;$C496)+(DATE(YEAR($B496),MONTH($B496)+1,MIN(AK$6,DAY(EOMONTH($B496,1))))&gt;=$B496)*(DATE(YEAR($B496),MONTH($B496)+1,MIN(AK$6,DAY(EOMONTH($B496,1))))&lt;$C496)))</f>
        <v>0</v>
      </c>
      <c r="AL496" s="48" t="n">
        <f aca="false">IF(OR(N(AL$5)=0,AL$6=""),0,AL$5*((DATE(YEAR($B496),MONTH($B496),MIN(AL$6,DAY(EOMONTH($B496,0))))&gt;=$B496)*(DATE(YEAR($B496),MONTH($B496),MIN(AL$6,DAY(EOMONTH($B496,0))))&lt;$C496)+(DATE(YEAR($B496),MONTH($B496)+1,MIN(AL$6,DAY(EOMONTH($B496,1))))&gt;=$B496)*(DATE(YEAR($B496),MONTH($B496)+1,MIN(AL$6,DAY(EOMONTH($B496,1))))&lt;$C496)))</f>
        <v>0</v>
      </c>
      <c r="AM496" s="48" t="n">
        <f aca="false">IF(OR(N(AM$5)=0,AM$6=""),0,AM$5*((DATE(YEAR($B496),MONTH($B496),MIN(AM$6,DAY(EOMONTH($B496,0))))&gt;=$B496)*(DATE(YEAR($B496),MONTH($B496),MIN(AM$6,DAY(EOMONTH($B496,0))))&lt;$C496)+(DATE(YEAR($B496),MONTH($B496)+1,MIN(AM$6,DAY(EOMONTH($B496,1))))&gt;=$B496)*(DATE(YEAR($B496),MONTH($B496)+1,MIN(AM$6,DAY(EOMONTH($B496,1))))&lt;$C496)))</f>
        <v>0</v>
      </c>
      <c r="AN496" s="48" t="n">
        <f aca="false">IF(OR(N(AN$5)=0,AN$6=""),0,AN$5*((DATE(YEAR($B496),MONTH($B496),MIN(AN$6,DAY(EOMONTH($B496,0))))&gt;=$B496)*(DATE(YEAR($B496),MONTH($B496),MIN(AN$6,DAY(EOMONTH($B496,0))))&lt;$C496)+(DATE(YEAR($B496),MONTH($B496)+1,MIN(AN$6,DAY(EOMONTH($B496,1))))&gt;=$B496)*(DATE(YEAR($B496),MONTH($B496)+1,MIN(AN$6,DAY(EOMONTH($B496,1))))&lt;$C496)))</f>
        <v>0</v>
      </c>
      <c r="AO496" s="48" t="n">
        <f aca="false">IF(OR(N(AO$5)=0,AO$6=""),0,AO$5*((DATE(YEAR($B496),MONTH($B496),MIN(AO$6,DAY(EOMONTH($B496,0))))&gt;=$B496)*(DATE(YEAR($B496),MONTH($B496),MIN(AO$6,DAY(EOMONTH($B496,0))))&lt;$C496)+(DATE(YEAR($B496),MONTH($B496)+1,MIN(AO$6,DAY(EOMONTH($B496,1))))&gt;=$B496)*(DATE(YEAR($B496),MONTH($B496)+1,MIN(AO$6,DAY(EOMONTH($B496,1))))&lt;$C496)))</f>
        <v>0</v>
      </c>
      <c r="AP496" s="48" t="n">
        <f aca="false">IF(OR(N(AP$5)=0,AP$6=""),0,AP$5*((DATE(YEAR($B496),MONTH($B496),MIN(AP$6,DAY(EOMONTH($B496,0))))&gt;=$B496)*(DATE(YEAR($B496),MONTH($B496),MIN(AP$6,DAY(EOMONTH($B496,0))))&lt;$C496)+(DATE(YEAR($B496),MONTH($B496)+1,MIN(AP$6,DAY(EOMONTH($B496,1))))&gt;=$B496)*(DATE(YEAR($B496),MONTH($B496)+1,MIN(AP$6,DAY(EOMONTH($B496,1))))&lt;$C496)))</f>
        <v>0</v>
      </c>
      <c r="AQ496" s="48" t="n">
        <f aca="false">IF(OR(N(AQ$5)=0,AQ$6=""),0,AQ$5*((DATE(YEAR($B496),MONTH($B496),MIN(AQ$6,DAY(EOMONTH($B496,0))))&gt;=$B496)*(DATE(YEAR($B496),MONTH($B496),MIN(AQ$6,DAY(EOMONTH($B496,0))))&lt;$C496)+(DATE(YEAR($B496),MONTH($B496)+1,MIN(AQ$6,DAY(EOMONTH($B496,1))))&gt;=$B496)*(DATE(YEAR($B496),MONTH($B496)+1,MIN(AQ$6,DAY(EOMONTH($B496,1))))&lt;$C496)))</f>
        <v>0</v>
      </c>
      <c r="AR496" s="48" t="n">
        <f aca="false">IF(OR(N(AR$5)=0,AR$6=""),0,AR$5*((DATE(YEAR($B496),MONTH($B496),MIN(AR$6,DAY(EOMONTH($B496,0))))&gt;=$B496)*(DATE(YEAR($B496),MONTH($B496),MIN(AR$6,DAY(EOMONTH($B496,0))))&lt;$C496)+(DATE(YEAR($B496),MONTH($B496)+1,MIN(AR$6,DAY(EOMONTH($B496,1))))&gt;=$B496)*(DATE(YEAR($B496),MONTH($B496)+1,MIN(AR$6,DAY(EOMONTH($B496,1))))&lt;$C496)))</f>
        <v>0</v>
      </c>
      <c r="AS496" s="48" t="n">
        <f aca="false">IF(OR(N(AS$5)=0,AS$6=""),0,AS$5*((DATE(YEAR($B496),MONTH($B496),MIN(AS$6,DAY(EOMONTH($B496,0))))&gt;=$B496)*(DATE(YEAR($B496),MONTH($B496),MIN(AS$6,DAY(EOMONTH($B496,0))))&lt;$C496)+(DATE(YEAR($B496),MONTH($B496)+1,MIN(AS$6,DAY(EOMONTH($B496,1))))&gt;=$B496)*(DATE(YEAR($B496),MONTH($B496)+1,MIN(AS$6,DAY(EOMONTH($B496,1))))&lt;$C496)))</f>
        <v>0</v>
      </c>
      <c r="AT496" s="48" t="n">
        <f aca="false">IF(OR(N(AT$5)=0,AT$6=""),0,AT$5*((DATE(YEAR($B496),MONTH($B496),MIN(AT$6,DAY(EOMONTH($B496,0))))&gt;=$B496)*(DATE(YEAR($B496),MONTH($B496),MIN(AT$6,DAY(EOMONTH($B496,0))))&lt;$C496)+(DATE(YEAR($B496),MONTH($B496)+1,MIN(AT$6,DAY(EOMONTH($B496,1))))&gt;=$B496)*(DATE(YEAR($B496),MONTH($B496)+1,MIN(AT$6,DAY(EOMONTH($B496,1))))&lt;$C496)))</f>
        <v>0</v>
      </c>
      <c r="AU496" s="48" t="n">
        <f aca="false">IF(OR(N(AU$5)=0,AU$6=""),0,AU$5*((DATE(YEAR($B496),MONTH($B496),MIN(AU$6,DAY(EOMONTH($B496,0))))&gt;=$B496)*(DATE(YEAR($B496),MONTH($B496),MIN(AU$6,DAY(EOMONTH($B496,0))))&lt;$C496)+(DATE(YEAR($B496),MONTH($B496)+1,MIN(AU$6,DAY(EOMONTH($B496,1))))&gt;=$B496)*(DATE(YEAR($B496),MONTH($B496)+1,MIN(AU$6,DAY(EOMONTH($B496,1))))&lt;$C496)))</f>
        <v>0</v>
      </c>
      <c r="AV496" s="48" t="n">
        <f aca="false">IF(OR(N(AV$5)=0,AV$6=""),0,AV$5*((DATE(YEAR($B496),MONTH($B496),MIN(AV$6,DAY(EOMONTH($B496,0))))&gt;=$B496)*(DATE(YEAR($B496),MONTH($B496),MIN(AV$6,DAY(EOMONTH($B496,0))))&lt;$C496)+(DATE(YEAR($B496),MONTH($B496)+1,MIN(AV$6,DAY(EOMONTH($B496,1))))&gt;=$B496)*(DATE(YEAR($B496),MONTH($B496)+1,MIN(AV$6,DAY(EOMONTH($B496,1))))&lt;$C496)))</f>
        <v>0</v>
      </c>
      <c r="AW496" s="48" t="n">
        <f aca="false">IF(OR(N(AW$5)=0,AW$6=""),0,AW$5*((DATE(YEAR($B496),MONTH($B496),MIN(AW$6,DAY(EOMONTH($B496,0))))&gt;=$B496)*(DATE(YEAR($B496),MONTH($B496),MIN(AW$6,DAY(EOMONTH($B496,0))))&lt;$C496)+(DATE(YEAR($B496),MONTH($B496)+1,MIN(AW$6,DAY(EOMONTH($B496,1))))&gt;=$B496)*(DATE(YEAR($B496),MONTH($B496)+1,MIN(AW$6,DAY(EOMONTH($B496,1))))&lt;$C496)))</f>
        <v>0</v>
      </c>
      <c r="AX496" s="48" t="n">
        <f aca="false">IF(OR(N(AX$5)=0,AX$6=""),0,AX$5*((DATE(YEAR($B496),MONTH($B496),MIN(AX$6,DAY(EOMONTH($B496,0))))&gt;=$B496)*(DATE(YEAR($B496),MONTH($B496),MIN(AX$6,DAY(EOMONTH($B496,0))))&lt;$C496)+(DATE(YEAR($B496),MONTH($B496)+1,MIN(AX$6,DAY(EOMONTH($B496,1))))&gt;=$B496)*(DATE(YEAR($B496),MONTH($B496)+1,MIN(AX$6,DAY(EOMONTH($B496,1))))&lt;$C496)))</f>
        <v>0</v>
      </c>
      <c r="AY496" s="48" t="n">
        <f aca="false">IF(OR(N(AY$5)=0,AY$6=""),0,AY$5*((DATE(YEAR($B496),MONTH($B496),MIN(AY$6,DAY(EOMONTH($B496,0))))&gt;=$B496)*(DATE(YEAR($B496),MONTH($B496),MIN(AY$6,DAY(EOMONTH($B496,0))))&lt;$C496)+(DATE(YEAR($B496),MONTH($B496)+1,MIN(AY$6,DAY(EOMONTH($B496,1))))&gt;=$B496)*(DATE(YEAR($B496),MONTH($B496)+1,MIN(AY$6,DAY(EOMONTH($B496,1))))&lt;$C496)))</f>
        <v>0</v>
      </c>
      <c r="AZ496" s="48" t="n">
        <f aca="false">IF(OR(N(AZ$5)=0,AZ$6=""),0,AZ$5*((DATE(YEAR($B496),MONTH($B496),MIN(AZ$6,DAY(EOMONTH($B496,0))))&gt;=$B496)*(DATE(YEAR($B496),MONTH($B496),MIN(AZ$6,DAY(EOMONTH($B496,0))))&lt;$C496)+(DATE(YEAR($B496),MONTH($B496)+1,MIN(AZ$6,DAY(EOMONTH($B496,1))))&gt;=$B496)*(DATE(YEAR($B496),MONTH($B496)+1,MIN(AZ$6,DAY(EOMONTH($B496,1))))&lt;$C496)))</f>
        <v>0</v>
      </c>
      <c r="BA496" s="48" t="n">
        <f aca="false">IF(OR(N(BA$5)=0,BA$6=""),0,BA$5*((DATE(YEAR($B496),MONTH($B496),MIN(BA$6,DAY(EOMONTH($B496,0))))&gt;=$B496)*(DATE(YEAR($B496),MONTH($B496),MIN(BA$6,DAY(EOMONTH($B496,0))))&lt;$C496)+(DATE(YEAR($B496),MONTH($B496)+1,MIN(BA$6,DAY(EOMONTH($B496,1))))&gt;=$B496)*(DATE(YEAR($B496),MONTH($B496)+1,MIN(BA$6,DAY(EOMONTH($B496,1))))&lt;$C496)))</f>
        <v>0</v>
      </c>
      <c r="BB496" s="48" t="n">
        <f aca="false">IF(OR(N(BB$5)=0,BB$6=""),0,BB$5*((DATE(YEAR($B496),MONTH($B496),MIN(BB$6,DAY(EOMONTH($B496,0))))&gt;=$B496)*(DATE(YEAR($B496),MONTH($B496),MIN(BB$6,DAY(EOMONTH($B496,0))))&lt;$C496)+(DATE(YEAR($B496),MONTH($B496)+1,MIN(BB$6,DAY(EOMONTH($B496,1))))&gt;=$B496)*(DATE(YEAR($B496),MONTH($B496)+1,MIN(BB$6,DAY(EOMONTH($B496,1))))&lt;$C496)))</f>
        <v>0</v>
      </c>
      <c r="BC496" s="48" t="n">
        <f aca="false">IF(OR(N(BC$5)=0,BC$6=""),0,BC$5*((DATE(YEAR($B496),MONTH($B496),MIN(BC$6,DAY(EOMONTH($B496,0))))&gt;=$B496)*(DATE(YEAR($B496),MONTH($B496),MIN(BC$6,DAY(EOMONTH($B496,0))))&lt;$C496)+(DATE(YEAR($B496),MONTH($B496)+1,MIN(BC$6,DAY(EOMONTH($B496,1))))&gt;=$B496)*(DATE(YEAR($B496),MONTH($B496)+1,MIN(BC$6,DAY(EOMONTH($B496,1))))&lt;$C496)))</f>
        <v>0</v>
      </c>
      <c r="BD496" s="48" t="n">
        <f aca="false">IF(OR(N(BD$5)=0,BD$6=""),0,BD$5*((DATE(YEAR($B496),MONTH($B496),MIN(BD$6,DAY(EOMONTH($B496,0))))&gt;=$B496)*(DATE(YEAR($B496),MONTH($B496),MIN(BD$6,DAY(EOMONTH($B496,0))))&lt;$C496)+(DATE(YEAR($B496),MONTH($B496)+1,MIN(BD$6,DAY(EOMONTH($B496,1))))&gt;=$B496)*(DATE(YEAR($B496),MONTH($B496)+1,MIN(BD$6,DAY(EOMONTH($B496,1))))&lt;$C496)))</f>
        <v>0</v>
      </c>
      <c r="BE496" s="48" t="n">
        <f aca="false">IF(OR(N(BE$5)=0,BE$6=""),0,BE$5*((DATE(YEAR($B496),MONTH($B496),MIN(BE$6,DAY(EOMONTH($B496,0))))&gt;=$B496)*(DATE(YEAR($B496),MONTH($B496),MIN(BE$6,DAY(EOMONTH($B496,0))))&lt;$C496)+(DATE(YEAR($B496),MONTH($B496)+1,MIN(BE$6,DAY(EOMONTH($B496,1))))&gt;=$B496)*(DATE(YEAR($B496),MONTH($B496)+1,MIN(BE$6,DAY(EOMONTH($B496,1))))&lt;$C496)))</f>
        <v>0</v>
      </c>
      <c r="BF496" s="48" t="n">
        <f aca="false">IF(OR(N(BF$5)=0,BF$6=""),0,BF$5*((DATE(YEAR($B496),MONTH($B496),MIN(BF$6,DAY(EOMONTH($B496,0))))&gt;=$B496)*(DATE(YEAR($B496),MONTH($B496),MIN(BF$6,DAY(EOMONTH($B496,0))))&lt;$C496)+(DATE(YEAR($B496),MONTH($B496)+1,MIN(BF$6,DAY(EOMONTH($B496,1))))&gt;=$B496)*(DATE(YEAR($B496),MONTH($B496)+1,MIN(BF$6,DAY(EOMONTH($B496,1))))&lt;$C496)))</f>
        <v>0</v>
      </c>
      <c r="BG496" s="48" t="n">
        <f aca="false">IF(OR(N(BG$5)=0,BG$6=""),0,BG$5*((DATE(YEAR($B496),MONTH($B496),MIN(BG$6,DAY(EOMONTH($B496,0))))&gt;=$B496)*(DATE(YEAR($B496),MONTH($B496),MIN(BG$6,DAY(EOMONTH($B496,0))))&lt;$C496)+(DATE(YEAR($B496),MONTH($B496)+1,MIN(BG$6,DAY(EOMONTH($B496,1))))&gt;=$B496)*(DATE(YEAR($B496),MONTH($B496)+1,MIN(BG$6,DAY(EOMONTH($B496,1))))&lt;$C496)))</f>
        <v>0</v>
      </c>
      <c r="BH496" s="48" t="n">
        <f aca="false">IF(OR(N(BH$5)=0,BH$6=""),0,BH$5*((DATE(YEAR($B496),MONTH($B496),MIN(BH$6,DAY(EOMONTH($B496,0))))&gt;=$B496)*(DATE(YEAR($B496),MONTH($B496),MIN(BH$6,DAY(EOMONTH($B496,0))))&lt;$C496)+(DATE(YEAR($B496),MONTH($B496)+1,MIN(BH$6,DAY(EOMONTH($B496,1))))&gt;=$B496)*(DATE(YEAR($B496),MONTH($B496)+1,MIN(BH$6,DAY(EOMONTH($B496,1))))&lt;$C496)))</f>
        <v>0</v>
      </c>
      <c r="BI496" s="48" t="n">
        <f aca="false">IF(OR(N(BI$5)=0,BI$6=""),0,BI$5*((DATE(YEAR($B496),MONTH($B496),MIN(BI$6,DAY(EOMONTH($B496,0))))&gt;=$B496)*(DATE(YEAR($B496),MONTH($B496),MIN(BI$6,DAY(EOMONTH($B496,0))))&lt;$C496)+(DATE(YEAR($B496),MONTH($B496)+1,MIN(BI$6,DAY(EOMONTH($B496,1))))&gt;=$B496)*(DATE(YEAR($B496),MONTH($B496)+1,MIN(BI$6,DAY(EOMONTH($B496,1))))&lt;$C496)))</f>
        <v>0</v>
      </c>
      <c r="BJ496" s="48" t="n">
        <f aca="false">IF(OR(N(BJ$5)=0,BJ$6=""),0,BJ$5*((DATE(YEAR($B496),MONTH($B496),MIN(BJ$6,DAY(EOMONTH($B496,0))))&gt;=$B496)*(DATE(YEAR($B496),MONTH($B496),MIN(BJ$6,DAY(EOMONTH($B496,0))))&lt;$C496)+(DATE(YEAR($B496),MONTH($B496)+1,MIN(BJ$6,DAY(EOMONTH($B496,1))))&gt;=$B496)*(DATE(YEAR($B496),MONTH($B496)+1,MIN(BJ$6,DAY(EOMONTH($B496,1))))&lt;$C496)))</f>
        <v>0</v>
      </c>
      <c r="BK496" s="48" t="n">
        <f aca="false">IF(OR(N(BK$5)=0,BK$6=""),0,BK$5*((DATE(YEAR($B496),MONTH($B496),MIN(BK$6,DAY(EOMONTH($B496,0))))&gt;=$B496)*(DATE(YEAR($B496),MONTH($B496),MIN(BK$6,DAY(EOMONTH($B496,0))))&lt;$C496)+(DATE(YEAR($B496),MONTH($B496)+1,MIN(BK$6,DAY(EOMONTH($B496,1))))&gt;=$B496)*(DATE(YEAR($B496),MONTH($B496)+1,MIN(BK$6,DAY(EOMONTH($B496,1))))&lt;$C496)))</f>
        <v>0</v>
      </c>
      <c r="BL496" s="48" t="n">
        <f aca="false">IF(OR(N(BL$5)=0,BL$6=""),0,BL$5*((DATE(YEAR($B496),MONTH($B496),MIN(BL$6,DAY(EOMONTH($B496,0))))&gt;=$B496)*(DATE(YEAR($B496),MONTH($B496),MIN(BL$6,DAY(EOMONTH($B496,0))))&lt;$C496)+(DATE(YEAR($B496),MONTH($B496)+1,MIN(BL$6,DAY(EOMONTH($B496,1))))&gt;=$B496)*(DATE(YEAR($B496),MONTH($B496)+1,MIN(BL$6,DAY(EOMONTH($B496,1))))&lt;$C496)))</f>
        <v>0</v>
      </c>
      <c r="BM496" s="48" t="n">
        <f aca="false">IF(OR(N(BM$5)=0,BM$6=""),0,BM$5*((DATE(YEAR($B496),MONTH($B496),MIN(BM$6,DAY(EOMONTH($B496,0))))&gt;=$B496)*(DATE(YEAR($B496),MONTH($B496),MIN(BM$6,DAY(EOMONTH($B496,0))))&lt;$C496)+(DATE(YEAR($B496),MONTH($B496)+1,MIN(BM$6,DAY(EOMONTH($B496,1))))&gt;=$B496)*(DATE(YEAR($B496),MONTH($B496)+1,MIN(BM$6,DAY(EOMONTH($B496,1))))&lt;$C496)))</f>
        <v>0</v>
      </c>
      <c r="BN496" s="48" t="n">
        <f aca="false">IF(OR(N(BN$5)=0,BN$6=""),0,BN$5*((DATE(YEAR($B496),MONTH($B496),MIN(BN$6,DAY(EOMONTH($B496,0))))&gt;=$B496)*(DATE(YEAR($B496),MONTH($B496),MIN(BN$6,DAY(EOMONTH($B496,0))))&lt;$C496)+(DATE(YEAR($B496),MONTH($B496)+1,MIN(BN$6,DAY(EOMONTH($B496,1))))&gt;=$B496)*(DATE(YEAR($B496),MONTH($B496)+1,MIN(BN$6,DAY(EOMONTH($B496,1))))&lt;$C496)))</f>
        <v>0</v>
      </c>
      <c r="BO496" s="48" t="n">
        <f aca="false">IF(OR(N(BO$5)=0,BO$6=""),0,BO$5*((DATE(YEAR($B496),MONTH($B496),MIN(BO$6,DAY(EOMONTH($B496,0))))&gt;=$B496)*(DATE(YEAR($B496),MONTH($B496),MIN(BO$6,DAY(EOMONTH($B496,0))))&lt;$C496)+(DATE(YEAR($B496),MONTH($B496)+1,MIN(BO$6,DAY(EOMONTH($B496,1))))&gt;=$B496)*(DATE(YEAR($B496),MONTH($B496)+1,MIN(BO$6,DAY(EOMONTH($B496,1))))&lt;$C496)))</f>
        <v>0</v>
      </c>
      <c r="BP496" s="48" t="n">
        <f aca="false">IF(OR(N(BP$5)=0,BP$6=""),0,BP$5*((DATE(YEAR($B496),MONTH($B496),MIN(BP$6,DAY(EOMONTH($B496,0))))&gt;=$B496)*(DATE(YEAR($B496),MONTH($B496),MIN(BP$6,DAY(EOMONTH($B496,0))))&lt;$C496)+(DATE(YEAR($B496),MONTH($B496)+1,MIN(BP$6,DAY(EOMONTH($B496,1))))&gt;=$B496)*(DATE(YEAR($B496),MONTH($B496)+1,MIN(BP$6,DAY(EOMONTH($B496,1))))&lt;$C496)))</f>
        <v>0</v>
      </c>
      <c r="BQ496" s="48" t="n">
        <f aca="false">IF(OR(N(BQ$5)=0,BQ$6=""),0,BQ$5*((DATE(YEAR($B496),MONTH($B496),MIN(BQ$6,DAY(EOMONTH($B496,0))))&gt;=$B496)*(DATE(YEAR($B496),MONTH($B496),MIN(BQ$6,DAY(EOMONTH($B496,0))))&lt;$C496)+(DATE(YEAR($B496),MONTH($B496)+1,MIN(BQ$6,DAY(EOMONTH($B496,1))))&gt;=$B496)*(DATE(YEAR($B496),MONTH($B496)+1,MIN(BQ$6,DAY(EOMONTH($B496,1))))&lt;$C496)))</f>
        <v>0</v>
      </c>
      <c r="BR496" s="48" t="n">
        <f aca="false">IF(OR(N(BR$5)=0,BR$6=""),0,BR$5*((DATE(YEAR($B496),MONTH($B496),MIN(BR$6,DAY(EOMONTH($B496,0))))&gt;=$B496)*(DATE(YEAR($B496),MONTH($B496),MIN(BR$6,DAY(EOMONTH($B496,0))))&lt;$C496)+(DATE(YEAR($B496),MONTH($B496)+1,MIN(BR$6,DAY(EOMONTH($B496,1))))&gt;=$B496)*(DATE(YEAR($B496),MONTH($B496)+1,MIN(BR$6,DAY(EOMONTH($B496,1))))&lt;$C496)))</f>
        <v>0</v>
      </c>
      <c r="BS496" s="48" t="n">
        <f aca="false">IF(OR(N(BS$5)=0,BS$6=""),0,BS$5*((DATE(YEAR($B496),MONTH($B496),MIN(BS$6,DAY(EOMONTH($B496,0))))&gt;=$B496)*(DATE(YEAR($B496),MONTH($B496),MIN(BS$6,DAY(EOMONTH($B496,0))))&lt;$C496)+(DATE(YEAR($B496),MONTH($B496)+1,MIN(BS$6,DAY(EOMONTH($B496,1))))&gt;=$B496)*(DATE(YEAR($B496),MONTH($B496)+1,MIN(BS$6,DAY(EOMONTH($B496,1))))&lt;$C496)))</f>
        <v>0</v>
      </c>
      <c r="BT496" s="48" t="n">
        <f aca="false">IF(OR(N(BT$5)=0,BT$6=""),0,BT$5*((DATE(YEAR($B496),MONTH($B496),MIN(BT$6,DAY(EOMONTH($B496,0))))&gt;=$B496)*(DATE(YEAR($B496),MONTH($B496),MIN(BT$6,DAY(EOMONTH($B496,0))))&lt;$C496)+(DATE(YEAR($B496),MONTH($B496)+1,MIN(BT$6,DAY(EOMONTH($B496,1))))&gt;=$B496)*(DATE(YEAR($B496),MONTH($B496)+1,MIN(BT$6,DAY(EOMONTH($B496,1))))&lt;$C496)))</f>
        <v>0</v>
      </c>
      <c r="BU496" s="48" t="n">
        <f aca="false">IF(OR(N(BU$5)=0,BU$6=""),0,BU$5*((DATE(YEAR($B496),MONTH($B496),MIN(BU$6,DAY(EOMONTH($B496,0))))&gt;=$B496)*(DATE(YEAR($B496),MONTH($B496),MIN(BU$6,DAY(EOMONTH($B496,0))))&lt;$C496)+(DATE(YEAR($B496),MONTH($B496)+1,MIN(BU$6,DAY(EOMONTH($B496,1))))&gt;=$B496)*(DATE(YEAR($B496),MONTH($B496)+1,MIN(BU$6,DAY(EOMONTH($B496,1))))&lt;$C496)))</f>
        <v>0</v>
      </c>
      <c r="BV496" s="48" t="n">
        <f aca="false">IF(OR(N(BV$5)=0,BV$6=""),0,BV$5*((DATE(YEAR($B496),MONTH($B496),MIN(BV$6,DAY(EOMONTH($B496,0))))&gt;=$B496)*(DATE(YEAR($B496),MONTH($B496),MIN(BV$6,DAY(EOMONTH($B496,0))))&lt;$C496)+(DATE(YEAR($B496),MONTH($B496)+1,MIN(BV$6,DAY(EOMONTH($B496,1))))&gt;=$B496)*(DATE(YEAR($B496),MONTH($B496)+1,MIN(BV$6,DAY(EOMONTH($B496,1))))&lt;$C496)))</f>
        <v>0</v>
      </c>
      <c r="BW496" s="48" t="n">
        <f aca="false">IF(OR(N(BW$5)=0,BW$6=""),0,BW$5*((DATE(YEAR($B496),MONTH($B496),MIN(BW$6,DAY(EOMONTH($B496,0))))&gt;=$B496)*(DATE(YEAR($B496),MONTH($B496),MIN(BW$6,DAY(EOMONTH($B496,0))))&lt;$C496)+(DATE(YEAR($B496),MONTH($B496)+1,MIN(BW$6,DAY(EOMONTH($B496,1))))&gt;=$B496)*(DATE(YEAR($B496),MONTH($B496)+1,MIN(BW$6,DAY(EOMONTH($B496,1))))&lt;$C496)))</f>
        <v>0</v>
      </c>
      <c r="BX496" s="48" t="n">
        <f aca="false">MIN(Z496,(FT495*(1+FT$5/Setup!$C$36)+IF($V496=1,N($F496),0)))</f>
        <v>0</v>
      </c>
      <c r="BY496" s="48" t="n">
        <f aca="false">MIN(AA496,(FU495*(1+FU$5/Setup!$C$36)+IF($V496=2,N($F496),0)))</f>
        <v>0</v>
      </c>
      <c r="BZ496" s="48" t="n">
        <f aca="false">MIN(AB496,(FV495*(1+FV$5/Setup!$C$36)+IF($V496=3,N($F496),0)))</f>
        <v>0</v>
      </c>
      <c r="CA496" s="48" t="n">
        <f aca="false">MIN(AC496,(FW495*(1+FW$5/Setup!$C$36)+IF($V496=4,N($F496),0)))</f>
        <v>0</v>
      </c>
      <c r="CB496" s="48" t="n">
        <f aca="false">MIN(AD496,(FX495*(1+FX$5/Setup!$C$36)+IF($V496=5,N($F496),0)))</f>
        <v>0</v>
      </c>
      <c r="CC496" s="48" t="n">
        <f aca="false">MIN(AE496,(FY495*(1+FY$5/Setup!$C$36)+IF($V496=6,N($F496),0)))</f>
        <v>0</v>
      </c>
      <c r="CD496" s="48" t="n">
        <f aca="false">MIN(AF496,(FZ495*(1+FZ$5/Setup!$C$36)+IF($V496=7,N($F496),0)))</f>
        <v>0</v>
      </c>
      <c r="CE496" s="48" t="n">
        <f aca="false">MIN(AG496,(GA495*(1+GA$5/Setup!$C$36)+IF($V496=8,N($F496),0)))</f>
        <v>0</v>
      </c>
      <c r="CF496" s="48" t="n">
        <f aca="false">MIN(AH496,(GB495*(1+GB$5/Setup!$C$36)+IF($V496=9,N($F496),0)))</f>
        <v>0</v>
      </c>
      <c r="CG496" s="48" t="n">
        <f aca="false">MIN(AI496,(GC495*(1+GC$5/Setup!$C$36)+IF($V496=10,N($F496),0)))</f>
        <v>0</v>
      </c>
      <c r="CH496" s="48" t="n">
        <f aca="false">MIN(AJ496,(GD495*(1+GD$5/Setup!$C$36)+IF($V496=11,N($F496),0)))</f>
        <v>0</v>
      </c>
      <c r="CI496" s="48" t="n">
        <f aca="false">MIN(AK496,(GE495*(1+GE$5/Setup!$C$36)+IF($V496=12,N($F496),0)))</f>
        <v>0</v>
      </c>
      <c r="CJ496" s="48" t="n">
        <f aca="false">MIN(AL496,(GF495*(1+GF$5/Setup!$C$36)+IF($V496=13,N($F496),0)))</f>
        <v>0</v>
      </c>
      <c r="CK496" s="48" t="n">
        <f aca="false">MIN(AM496,(GG495*(1+GG$5/Setup!$C$36)+IF($V496=14,N($F496),0)))</f>
        <v>0</v>
      </c>
      <c r="CL496" s="48" t="n">
        <f aca="false">MIN(AN496,(GH495*(1+GH$5/Setup!$C$36)+IF($V496=15,N($F496),0)))</f>
        <v>0</v>
      </c>
      <c r="CM496" s="48" t="n">
        <f aca="false">MIN(AO496,(GI495*(1+GI$5/Setup!$C$36)+IF($V496=16,N($F496),0)))</f>
        <v>0</v>
      </c>
      <c r="CN496" s="48" t="n">
        <f aca="false">MIN(AP496,(GJ495*(1+GJ$5/Setup!$C$36)+IF($V496=17,N($F496),0)))</f>
        <v>0</v>
      </c>
      <c r="CO496" s="48" t="n">
        <f aca="false">MIN(AQ496,(GK495*(1+GK$5/Setup!$C$36)+IF($V496=18,N($F496),0)))</f>
        <v>0</v>
      </c>
      <c r="CP496" s="48" t="n">
        <f aca="false">MIN(AR496,(GL495*(1+GL$5/Setup!$C$36)+IF($V496=19,N($F496),0)))</f>
        <v>0</v>
      </c>
      <c r="CQ496" s="48" t="n">
        <f aca="false">MIN(AS496,(GM495*(1+GM$5/Setup!$C$36)+IF($V496=20,N($F496),0)))</f>
        <v>0</v>
      </c>
      <c r="CR496" s="48" t="n">
        <f aca="false">MIN(AT496,(GN495*(1+GN$5/Setup!$C$36)+IF($V496=21,N($F496),0)))</f>
        <v>0</v>
      </c>
      <c r="CS496" s="48" t="n">
        <f aca="false">MIN(AU496,(GO495*(1+GO$5/Setup!$C$36)+IF($V496=22,N($F496),0)))</f>
        <v>0</v>
      </c>
      <c r="CT496" s="48" t="n">
        <f aca="false">MIN(AV496,(GP495*(1+GP$5/Setup!$C$36)+IF($V496=23,N($F496),0)))</f>
        <v>0</v>
      </c>
      <c r="CU496" s="48" t="n">
        <f aca="false">MIN(AW496,(GQ495*(1+GQ$5/Setup!$C$36)+IF($V496=24,N($F496),0)))</f>
        <v>0</v>
      </c>
      <c r="CV496" s="48" t="n">
        <f aca="false">MIN(AX496,(GR495*(1+GR$5/Setup!$C$36)+IF($V496=25,N($F496),0)))</f>
        <v>0</v>
      </c>
      <c r="CW496" s="48" t="n">
        <f aca="false">MIN(AY496,(GS495*(1+GS$5/Setup!$C$36)+IF($V496=26,N($F496),0)))</f>
        <v>0</v>
      </c>
      <c r="CX496" s="48" t="n">
        <f aca="false">MIN(AZ496,(GT495*(1+GT$5/Setup!$C$36)+IF($V496=27,N($F496),0)))</f>
        <v>0</v>
      </c>
      <c r="CY496" s="48" t="n">
        <f aca="false">MIN(BA496,(GU495*(1+GU$5/Setup!$C$36)+IF($V496=28,N($F496),0)))</f>
        <v>0</v>
      </c>
      <c r="CZ496" s="48" t="n">
        <f aca="false">MIN(BB496,(GV495*(1+GV$5/Setup!$C$36)+IF($V496=29,N($F496),0)))</f>
        <v>0</v>
      </c>
      <c r="DA496" s="48" t="n">
        <f aca="false">MIN(BC496,(GW495*(1+GW$5/Setup!$C$36)+IF($V496=30,N($F496),0)))</f>
        <v>0</v>
      </c>
      <c r="DB496" s="48" t="n">
        <f aca="false">MIN(BD496,(GX495*(1+GX$5/Setup!$C$36)+IF($V496=31,N($F496),0)))</f>
        <v>0</v>
      </c>
      <c r="DC496" s="48" t="n">
        <f aca="false">MIN(BE496,(GY495*(1+GY$5/Setup!$C$36)+IF($V496=32,N($F496),0)))</f>
        <v>0</v>
      </c>
      <c r="DD496" s="48" t="n">
        <f aca="false">MIN(BF496,(GZ495*(1+GZ$5/Setup!$C$36)+IF($V496=33,N($F496),0)))</f>
        <v>0</v>
      </c>
      <c r="DE496" s="48" t="n">
        <f aca="false">MIN(BG496,(HA495*(1+HA$5/Setup!$C$36)+IF($V496=34,N($F496),0)))</f>
        <v>0</v>
      </c>
      <c r="DF496" s="48" t="n">
        <f aca="false">MIN(BH496,(HB495*(1+HB$5/Setup!$C$36)+IF($V496=35,N($F496),0)))</f>
        <v>0</v>
      </c>
      <c r="DG496" s="48" t="n">
        <f aca="false">MIN(BI496,(HC495*(1+HC$5/Setup!$C$36)+IF($V496=36,N($F496),0)))</f>
        <v>0</v>
      </c>
      <c r="DH496" s="48" t="n">
        <f aca="false">MIN(BJ496,(HD495*(1+HD$5/Setup!$C$36)+IF($V496=37,N($F496),0)))</f>
        <v>0</v>
      </c>
      <c r="DI496" s="48" t="n">
        <f aca="false">MIN(BK496,(HE495*(1+HE$5/Setup!$C$36)+IF($V496=38,N($F496),0)))</f>
        <v>0</v>
      </c>
      <c r="DJ496" s="48" t="n">
        <f aca="false">MIN(BL496,(HF495*(1+HF$5/Setup!$C$36)+IF($V496=39,N($F496),0)))</f>
        <v>0</v>
      </c>
      <c r="DK496" s="48" t="n">
        <f aca="false">MIN(BM496,(HG495*(1+HG$5/Setup!$C$36)+IF($V496=40,N($F496),0)))</f>
        <v>0</v>
      </c>
      <c r="DL496" s="48" t="n">
        <f aca="false">MIN(BN496,(HH495*(1+HH$5/Setup!$C$36)+IF($V496=41,N($F496),0)))</f>
        <v>0</v>
      </c>
      <c r="DM496" s="48" t="n">
        <f aca="false">MIN(BO496,(HI495*(1+HI$5/Setup!$C$36)+IF($V496=42,N($F496),0)))</f>
        <v>0</v>
      </c>
      <c r="DN496" s="48" t="n">
        <f aca="false">MIN(BP496,(HJ495*(1+HJ$5/Setup!$C$36)+IF($V496=43,N($F496),0)))</f>
        <v>0</v>
      </c>
      <c r="DO496" s="48" t="n">
        <f aca="false">MIN(BQ496,(HK495*(1+HK$5/Setup!$C$36)+IF($V496=44,N($F496),0)))</f>
        <v>0</v>
      </c>
      <c r="DP496" s="48" t="n">
        <f aca="false">MIN(BR496,(HL495*(1+HL$5/Setup!$C$36)+IF($V496=45,N($F496),0)))</f>
        <v>0</v>
      </c>
      <c r="DQ496" s="48" t="n">
        <f aca="false">MIN(BS496,(HM495*(1+HM$5/Setup!$C$36)+IF($V496=46,N($F496),0)))</f>
        <v>0</v>
      </c>
      <c r="DR496" s="48" t="n">
        <f aca="false">MIN(BT496,(HN495*(1+HN$5/Setup!$C$36)+IF($V496=47,N($F496),0)))</f>
        <v>0</v>
      </c>
      <c r="DS496" s="48" t="n">
        <f aca="false">MIN(BU496,(HO495*(1+HO$5/Setup!$C$36)+IF($V496=48,N($F496),0)))</f>
        <v>0</v>
      </c>
      <c r="DT496" s="48" t="n">
        <f aca="false">MIN(BV496,(HP495*(1+HP$5/Setup!$C$36)+IF($V496=49,N($F496),0)))</f>
        <v>0</v>
      </c>
      <c r="DU496" s="48" t="n">
        <f aca="false">MIN(BW496,(HQ495*(1+HQ$5/Setup!$C$36)+IF($V496=50,N($F496),0)))</f>
        <v>0</v>
      </c>
      <c r="DV496" s="48" t="n">
        <f aca="false">MIN(MAX((FT495*(1+FT$5/Setup!$C$36)+IF($V496=1,N($F496),0))-BX496,0),MAX($P496-0,0))</f>
        <v>0</v>
      </c>
      <c r="DW496" s="48" t="n">
        <f aca="false">MIN(MAX((FU495*(1+FU$5/Setup!$C$36)+IF($V496=2,N($F496),0))-BY496,0),MAX($P496-SUM(DV496:DV496),0))</f>
        <v>0</v>
      </c>
      <c r="DX496" s="48" t="n">
        <f aca="false">MIN(MAX((FV495*(1+FV$5/Setup!$C$36)+IF($V496=3,N($F496),0))-BZ496,0),MAX($P496-SUM(DV496:DW496),0))</f>
        <v>0</v>
      </c>
      <c r="DY496" s="48" t="n">
        <f aca="false">MIN(MAX((FW495*(1+FW$5/Setup!$C$36)+IF($V496=4,N($F496),0))-CA496,0),MAX($P496-SUM(DV496:DX496),0))</f>
        <v>0</v>
      </c>
      <c r="DZ496" s="48" t="n">
        <f aca="false">MIN(MAX((FX495*(1+FX$5/Setup!$C$36)+IF($V496=5,N($F496),0))-CB496,0),MAX($P496-SUM(DV496:DY496),0))</f>
        <v>0</v>
      </c>
      <c r="EA496" s="48" t="n">
        <f aca="false">MIN(MAX((FY495*(1+FY$5/Setup!$C$36)+IF($V496=6,N($F496),0))-CC496,0),MAX($P496-SUM(DV496:DZ496),0))</f>
        <v>0</v>
      </c>
      <c r="EB496" s="48" t="n">
        <f aca="false">MIN(MAX((FZ495*(1+FZ$5/Setup!$C$36)+IF($V496=7,N($F496),0))-CD496,0),MAX($P496-SUM(DV496:EA496),0))</f>
        <v>0</v>
      </c>
      <c r="EC496" s="48" t="n">
        <f aca="false">MIN(MAX((GA495*(1+GA$5/Setup!$C$36)+IF($V496=8,N($F496),0))-CE496,0),MAX($P496-SUM(DV496:EB496),0))</f>
        <v>0</v>
      </c>
      <c r="ED496" s="48" t="n">
        <f aca="false">MIN(MAX((GB495*(1+GB$5/Setup!$C$36)+IF($V496=9,N($F496),0))-CF496,0),MAX($P496-SUM(DV496:EC496),0))</f>
        <v>0</v>
      </c>
      <c r="EE496" s="48" t="n">
        <f aca="false">MIN(MAX((GC495*(1+GC$5/Setup!$C$36)+IF($V496=10,N($F496),0))-CG496,0),MAX($P496-SUM(DV496:ED496),0))</f>
        <v>0</v>
      </c>
      <c r="EF496" s="48" t="n">
        <f aca="false">MIN(MAX((GD495*(1+GD$5/Setup!$C$36)+IF($V496=11,N($F496),0))-CH496,0),MAX($P496-SUM(DV496:EE496),0))</f>
        <v>0</v>
      </c>
      <c r="EG496" s="48" t="n">
        <f aca="false">MIN(MAX((GE495*(1+GE$5/Setup!$C$36)+IF($V496=12,N($F496),0))-CI496,0),MAX($P496-SUM(DV496:EF496),0))</f>
        <v>0</v>
      </c>
      <c r="EH496" s="48" t="n">
        <f aca="false">MIN(MAX((GF495*(1+GF$5/Setup!$C$36)+IF($V496=13,N($F496),0))-CJ496,0),MAX($P496-SUM(DV496:EG496),0))</f>
        <v>0</v>
      </c>
      <c r="EI496" s="48" t="n">
        <f aca="false">MIN(MAX((GG495*(1+GG$5/Setup!$C$36)+IF($V496=14,N($F496),0))-CK496,0),MAX($P496-SUM(DV496:EH496),0))</f>
        <v>0</v>
      </c>
      <c r="EJ496" s="48" t="n">
        <f aca="false">MIN(MAX((GH495*(1+GH$5/Setup!$C$36)+IF($V496=15,N($F496),0))-CL496,0),MAX($P496-SUM(DV496:EI496),0))</f>
        <v>0</v>
      </c>
      <c r="EK496" s="48" t="n">
        <f aca="false">MIN(MAX((GI495*(1+GI$5/Setup!$C$36)+IF($V496=16,N($F496),0))-CM496,0),MAX($P496-SUM(DV496:EJ496),0))</f>
        <v>0</v>
      </c>
      <c r="EL496" s="48" t="n">
        <f aca="false">MIN(MAX((GJ495*(1+GJ$5/Setup!$C$36)+IF($V496=17,N($F496),0))-CN496,0),MAX($P496-SUM(DV496:EK496),0))</f>
        <v>0</v>
      </c>
      <c r="EM496" s="48" t="n">
        <f aca="false">MIN(MAX((GK495*(1+GK$5/Setup!$C$36)+IF($V496=18,N($F496),0))-CO496,0),MAX($P496-SUM(DV496:EL496),0))</f>
        <v>0</v>
      </c>
      <c r="EN496" s="48" t="n">
        <f aca="false">MIN(MAX((GL495*(1+GL$5/Setup!$C$36)+IF($V496=19,N($F496),0))-CP496,0),MAX($P496-SUM(DV496:EM496),0))</f>
        <v>0</v>
      </c>
      <c r="EO496" s="48" t="n">
        <f aca="false">MIN(MAX((GM495*(1+GM$5/Setup!$C$36)+IF($V496=20,N($F496),0))-CQ496,0),MAX($P496-SUM(DV496:EN496),0))</f>
        <v>0</v>
      </c>
      <c r="EP496" s="48" t="n">
        <f aca="false">MIN(MAX((GN495*(1+GN$5/Setup!$C$36)+IF($V496=21,N($F496),0))-CR496,0),MAX($P496-SUM(DV496:EO496),0))</f>
        <v>0</v>
      </c>
      <c r="EQ496" s="48" t="n">
        <f aca="false">MIN(MAX((GO495*(1+GO$5/Setup!$C$36)+IF($V496=22,N($F496),0))-CS496,0),MAX($P496-SUM(DV496:EP496),0))</f>
        <v>0</v>
      </c>
      <c r="ER496" s="48" t="n">
        <f aca="false">MIN(MAX((GP495*(1+GP$5/Setup!$C$36)+IF($V496=23,N($F496),0))-CT496,0),MAX($P496-SUM(DV496:EQ496),0))</f>
        <v>0</v>
      </c>
      <c r="ES496" s="48" t="n">
        <f aca="false">MIN(MAX((GQ495*(1+GQ$5/Setup!$C$36)+IF($V496=24,N($F496),0))-CU496,0),MAX($P496-SUM(DV496:ER496),0))</f>
        <v>0</v>
      </c>
      <c r="ET496" s="48" t="n">
        <f aca="false">MIN(MAX((GR495*(1+GR$5/Setup!$C$36)+IF($V496=25,N($F496),0))-CV496,0),MAX($P496-SUM(DV496:ES496),0))</f>
        <v>0</v>
      </c>
      <c r="EU496" s="48" t="n">
        <f aca="false">MIN(MAX((GS495*(1+GS$5/Setup!$C$36)+IF($V496=26,N($F496),0))-CW496,0),MAX($P496-SUM(DV496:ET496),0))</f>
        <v>0</v>
      </c>
      <c r="EV496" s="48" t="n">
        <f aca="false">MIN(MAX((GT495*(1+GT$5/Setup!$C$36)+IF($V496=27,N($F496),0))-CX496,0),MAX($P496-SUM(DV496:EU496),0))</f>
        <v>0</v>
      </c>
      <c r="EW496" s="48" t="n">
        <f aca="false">MIN(MAX((GU495*(1+GU$5/Setup!$C$36)+IF($V496=28,N($F496),0))-CY496,0),MAX($P496-SUM(DV496:EV496),0))</f>
        <v>0</v>
      </c>
      <c r="EX496" s="48" t="n">
        <f aca="false">MIN(MAX((GV495*(1+GV$5/Setup!$C$36)+IF($V496=29,N($F496),0))-CZ496,0),MAX($P496-SUM(DV496:EW496),0))</f>
        <v>0</v>
      </c>
      <c r="EY496" s="48" t="n">
        <f aca="false">MIN(MAX((GW495*(1+GW$5/Setup!$C$36)+IF($V496=30,N($F496),0))-DA496,0),MAX($P496-SUM(DV496:EX496),0))</f>
        <v>0</v>
      </c>
      <c r="EZ496" s="48" t="n">
        <f aca="false">MIN(MAX((GX495*(1+GX$5/Setup!$C$36)+IF($V496=31,N($F496),0))-DB496,0),MAX($P496-SUM(DV496:EY496),0))</f>
        <v>0</v>
      </c>
      <c r="FA496" s="48" t="n">
        <f aca="false">MIN(MAX((GY495*(1+GY$5/Setup!$C$36)+IF($V496=32,N($F496),0))-DC496,0),MAX($P496-SUM(DV496:EZ496),0))</f>
        <v>0</v>
      </c>
      <c r="FB496" s="48" t="n">
        <f aca="false">MIN(MAX((GZ495*(1+GZ$5/Setup!$C$36)+IF($V496=33,N($F496),0))-DD496,0),MAX($P496-SUM(DV496:FA496),0))</f>
        <v>0</v>
      </c>
      <c r="FC496" s="48" t="n">
        <f aca="false">MIN(MAX((HA495*(1+HA$5/Setup!$C$36)+IF($V496=34,N($F496),0))-DE496,0),MAX($P496-SUM(DV496:FB496),0))</f>
        <v>0</v>
      </c>
      <c r="FD496" s="48" t="n">
        <f aca="false">MIN(MAX((HB495*(1+HB$5/Setup!$C$36)+IF($V496=35,N($F496),0))-DF496,0),MAX($P496-SUM(DV496:FC496),0))</f>
        <v>0</v>
      </c>
      <c r="FE496" s="48" t="n">
        <f aca="false">MIN(MAX((HC495*(1+HC$5/Setup!$C$36)+IF($V496=36,N($F496),0))-DG496,0),MAX($P496-SUM(DV496:FD496),0))</f>
        <v>0</v>
      </c>
      <c r="FF496" s="48" t="n">
        <f aca="false">MIN(MAX((HD495*(1+HD$5/Setup!$C$36)+IF($V496=37,N($F496),0))-DH496,0),MAX($P496-SUM(DV496:FE496),0))</f>
        <v>0</v>
      </c>
      <c r="FG496" s="48" t="n">
        <f aca="false">MIN(MAX((HE495*(1+HE$5/Setup!$C$36)+IF($V496=38,N($F496),0))-DI496,0),MAX($P496-SUM(DV496:FF496),0))</f>
        <v>0</v>
      </c>
      <c r="FH496" s="48" t="n">
        <f aca="false">MIN(MAX((HF495*(1+HF$5/Setup!$C$36)+IF($V496=39,N($F496),0))-DJ496,0),MAX($P496-SUM(DV496:FG496),0))</f>
        <v>0</v>
      </c>
      <c r="FI496" s="48" t="n">
        <f aca="false">MIN(MAX((HG495*(1+HG$5/Setup!$C$36)+IF($V496=40,N($F496),0))-DK496,0),MAX($P496-SUM(DV496:FH496),0))</f>
        <v>0</v>
      </c>
      <c r="FJ496" s="48" t="n">
        <f aca="false">MIN(MAX((HH495*(1+HH$5/Setup!$C$36)+IF($V496=41,N($F496),0))-DL496,0),MAX($P496-SUM(DV496:FI496),0))</f>
        <v>0</v>
      </c>
      <c r="FK496" s="48" t="n">
        <f aca="false">MIN(MAX((HI495*(1+HI$5/Setup!$C$36)+IF($V496=42,N($F496),0))-DM496,0),MAX($P496-SUM(DV496:FJ496),0))</f>
        <v>0</v>
      </c>
      <c r="FL496" s="48" t="n">
        <f aca="false">MIN(MAX((HJ495*(1+HJ$5/Setup!$C$36)+IF($V496=43,N($F496),0))-DN496,0),MAX($P496-SUM(DV496:FK496),0))</f>
        <v>0</v>
      </c>
      <c r="FM496" s="48" t="n">
        <f aca="false">MIN(MAX((HK495*(1+HK$5/Setup!$C$36)+IF($V496=44,N($F496),0))-DO496,0),MAX($P496-SUM(DV496:FL496),0))</f>
        <v>0</v>
      </c>
      <c r="FN496" s="48" t="n">
        <f aca="false">MIN(MAX((HL495*(1+HL$5/Setup!$C$36)+IF($V496=45,N($F496),0))-DP496,0),MAX($P496-SUM(DV496:FM496),0))</f>
        <v>0</v>
      </c>
      <c r="FO496" s="48" t="n">
        <f aca="false">MIN(MAX((HM495*(1+HM$5/Setup!$C$36)+IF($V496=46,N($F496),0))-DQ496,0),MAX($P496-SUM(DV496:FN496),0))</f>
        <v>0</v>
      </c>
      <c r="FP496" s="48" t="n">
        <f aca="false">MIN(MAX((HN495*(1+HN$5/Setup!$C$36)+IF($V496=47,N($F496),0))-DR496,0),MAX($P496-SUM(DV496:FO496),0))</f>
        <v>0</v>
      </c>
      <c r="FQ496" s="48" t="n">
        <f aca="false">MIN(MAX((HO495*(1+HO$5/Setup!$C$36)+IF($V496=48,N($F496),0))-DS496,0),MAX($P496-SUM(DV496:FP496),0))</f>
        <v>0</v>
      </c>
      <c r="FR496" s="48" t="n">
        <f aca="false">MIN(MAX((HP495*(1+HP$5/Setup!$C$36)+IF($V496=49,N($F496),0))-DT496,0),MAX($P496-SUM(DV496:FQ496),0))</f>
        <v>0</v>
      </c>
      <c r="FS496" s="48" t="n">
        <f aca="false">MIN(MAX((HQ495*(1+HQ$5/Setup!$C$36)+IF($V496=50,N($F496),0))-DU496,0),MAX($P496-SUM(DV496:FR496),0))</f>
        <v>0</v>
      </c>
      <c r="FT496" s="48" t="n">
        <f aca="false">IF((FT495*(1+FT$5/Setup!$C$36)+IF($V496=1,N($F496),0))-BX496-DV496&lt;0.005,0,(FT495*(1+FT$5/Setup!$C$36)+IF($V496=1,N($F496),0))-BX496-DV496)</f>
        <v>0</v>
      </c>
      <c r="FU496" s="48" t="n">
        <f aca="false">IF((FU495*(1+FU$5/Setup!$C$36)+IF($V496=2,N($F496),0))-BY496-DW496&lt;0.005,0,(FU495*(1+FU$5/Setup!$C$36)+IF($V496=2,N($F496),0))-BY496-DW496)</f>
        <v>0</v>
      </c>
      <c r="FV496" s="48" t="n">
        <f aca="false">IF((FV495*(1+FV$5/Setup!$C$36)+IF($V496=3,N($F496),0))-BZ496-DX496&lt;0.005,0,(FV495*(1+FV$5/Setup!$C$36)+IF($V496=3,N($F496),0))-BZ496-DX496)</f>
        <v>0</v>
      </c>
      <c r="FW496" s="48" t="n">
        <f aca="false">IF((FW495*(1+FW$5/Setup!$C$36)+IF($V496=4,N($F496),0))-CA496-DY496&lt;0.005,0,(FW495*(1+FW$5/Setup!$C$36)+IF($V496=4,N($F496),0))-CA496-DY496)</f>
        <v>0</v>
      </c>
      <c r="FX496" s="48" t="n">
        <f aca="false">IF((FX495*(1+FX$5/Setup!$C$36)+IF($V496=5,N($F496),0))-CB496-DZ496&lt;0.005,0,(FX495*(1+FX$5/Setup!$C$36)+IF($V496=5,N($F496),0))-CB496-DZ496)</f>
        <v>0</v>
      </c>
      <c r="FY496" s="48" t="n">
        <f aca="false">IF((FY495*(1+FY$5/Setup!$C$36)+IF($V496=6,N($F496),0))-CC496-EA496&lt;0.005,0,(FY495*(1+FY$5/Setup!$C$36)+IF($V496=6,N($F496),0))-CC496-EA496)</f>
        <v>0</v>
      </c>
      <c r="FZ496" s="48" t="n">
        <f aca="false">IF((FZ495*(1+FZ$5/Setup!$C$36)+IF($V496=7,N($F496),0))-CD496-EB496&lt;0.005,0,(FZ495*(1+FZ$5/Setup!$C$36)+IF($V496=7,N($F496),0))-CD496-EB496)</f>
        <v>0</v>
      </c>
      <c r="GA496" s="48" t="n">
        <f aca="false">IF((GA495*(1+GA$5/Setup!$C$36)+IF($V496=8,N($F496),0))-CE496-EC496&lt;0.005,0,(GA495*(1+GA$5/Setup!$C$36)+IF($V496=8,N($F496),0))-CE496-EC496)</f>
        <v>0</v>
      </c>
      <c r="GB496" s="48" t="n">
        <f aca="false">IF((GB495*(1+GB$5/Setup!$C$36)+IF($V496=9,N($F496),0))-CF496-ED496&lt;0.005,0,(GB495*(1+GB$5/Setup!$C$36)+IF($V496=9,N($F496),0))-CF496-ED496)</f>
        <v>0</v>
      </c>
      <c r="GC496" s="48" t="n">
        <f aca="false">IF((GC495*(1+GC$5/Setup!$C$36)+IF($V496=10,N($F496),0))-CG496-EE496&lt;0.005,0,(GC495*(1+GC$5/Setup!$C$36)+IF($V496=10,N($F496),0))-CG496-EE496)</f>
        <v>0</v>
      </c>
      <c r="GD496" s="48" t="n">
        <f aca="false">IF((GD495*(1+GD$5/Setup!$C$36)+IF($V496=11,N($F496),0))-CH496-EF496&lt;0.005,0,(GD495*(1+GD$5/Setup!$C$36)+IF($V496=11,N($F496),0))-CH496-EF496)</f>
        <v>0</v>
      </c>
      <c r="GE496" s="48" t="n">
        <f aca="false">IF((GE495*(1+GE$5/Setup!$C$36)+IF($V496=12,N($F496),0))-CI496-EG496&lt;0.005,0,(GE495*(1+GE$5/Setup!$C$36)+IF($V496=12,N($F496),0))-CI496-EG496)</f>
        <v>0</v>
      </c>
      <c r="GF496" s="48" t="n">
        <f aca="false">IF((GF495*(1+GF$5/Setup!$C$36)+IF($V496=13,N($F496),0))-CJ496-EH496&lt;0.005,0,(GF495*(1+GF$5/Setup!$C$36)+IF($V496=13,N($F496),0))-CJ496-EH496)</f>
        <v>0</v>
      </c>
      <c r="GG496" s="48" t="n">
        <f aca="false">IF((GG495*(1+GG$5/Setup!$C$36)+IF($V496=14,N($F496),0))-CK496-EI496&lt;0.005,0,(GG495*(1+GG$5/Setup!$C$36)+IF($V496=14,N($F496),0))-CK496-EI496)</f>
        <v>0</v>
      </c>
      <c r="GH496" s="48" t="n">
        <f aca="false">IF((GH495*(1+GH$5/Setup!$C$36)+IF($V496=15,N($F496),0))-CL496-EJ496&lt;0.005,0,(GH495*(1+GH$5/Setup!$C$36)+IF($V496=15,N($F496),0))-CL496-EJ496)</f>
        <v>0</v>
      </c>
      <c r="GI496" s="48" t="n">
        <f aca="false">IF((GI495*(1+GI$5/Setup!$C$36)+IF($V496=16,N($F496),0))-CM496-EK496&lt;0.005,0,(GI495*(1+GI$5/Setup!$C$36)+IF($V496=16,N($F496),0))-CM496-EK496)</f>
        <v>0</v>
      </c>
      <c r="GJ496" s="48" t="n">
        <f aca="false">IF((GJ495*(1+GJ$5/Setup!$C$36)+IF($V496=17,N($F496),0))-CN496-EL496&lt;0.005,0,(GJ495*(1+GJ$5/Setup!$C$36)+IF($V496=17,N($F496),0))-CN496-EL496)</f>
        <v>0</v>
      </c>
      <c r="GK496" s="48" t="n">
        <f aca="false">IF((GK495*(1+GK$5/Setup!$C$36)+IF($V496=18,N($F496),0))-CO496-EM496&lt;0.005,0,(GK495*(1+GK$5/Setup!$C$36)+IF($V496=18,N($F496),0))-CO496-EM496)</f>
        <v>0</v>
      </c>
      <c r="GL496" s="48" t="n">
        <f aca="false">IF((GL495*(1+GL$5/Setup!$C$36)+IF($V496=19,N($F496),0))-CP496-EN496&lt;0.005,0,(GL495*(1+GL$5/Setup!$C$36)+IF($V496=19,N($F496),0))-CP496-EN496)</f>
        <v>0</v>
      </c>
      <c r="GM496" s="48" t="n">
        <f aca="false">IF((GM495*(1+GM$5/Setup!$C$36)+IF($V496=20,N($F496),0))-CQ496-EO496&lt;0.005,0,(GM495*(1+GM$5/Setup!$C$36)+IF($V496=20,N($F496),0))-CQ496-EO496)</f>
        <v>0</v>
      </c>
      <c r="GN496" s="48" t="n">
        <f aca="false">IF((GN495*(1+GN$5/Setup!$C$36)+IF($V496=21,N($F496),0))-CR496-EP496&lt;0.005,0,(GN495*(1+GN$5/Setup!$C$36)+IF($V496=21,N($F496),0))-CR496-EP496)</f>
        <v>0</v>
      </c>
      <c r="GO496" s="48" t="n">
        <f aca="false">IF((GO495*(1+GO$5/Setup!$C$36)+IF($V496=22,N($F496),0))-CS496-EQ496&lt;0.005,0,(GO495*(1+GO$5/Setup!$C$36)+IF($V496=22,N($F496),0))-CS496-EQ496)</f>
        <v>0</v>
      </c>
      <c r="GP496" s="48" t="n">
        <f aca="false">IF((GP495*(1+GP$5/Setup!$C$36)+IF($V496=23,N($F496),0))-CT496-ER496&lt;0.005,0,(GP495*(1+GP$5/Setup!$C$36)+IF($V496=23,N($F496),0))-CT496-ER496)</f>
        <v>0</v>
      </c>
      <c r="GQ496" s="48" t="n">
        <f aca="false">IF((GQ495*(1+GQ$5/Setup!$C$36)+IF($V496=24,N($F496),0))-CU496-ES496&lt;0.005,0,(GQ495*(1+GQ$5/Setup!$C$36)+IF($V496=24,N($F496),0))-CU496-ES496)</f>
        <v>0</v>
      </c>
      <c r="GR496" s="48" t="n">
        <f aca="false">IF((GR495*(1+GR$5/Setup!$C$36)+IF($V496=25,N($F496),0))-CV496-ET496&lt;0.005,0,(GR495*(1+GR$5/Setup!$C$36)+IF($V496=25,N($F496),0))-CV496-ET496)</f>
        <v>0</v>
      </c>
      <c r="GS496" s="48" t="n">
        <f aca="false">IF((GS495*(1+GS$5/Setup!$C$36)+IF($V496=26,N($F496),0))-CW496-EU496&lt;0.005,0,(GS495*(1+GS$5/Setup!$C$36)+IF($V496=26,N($F496),0))-CW496-EU496)</f>
        <v>0</v>
      </c>
      <c r="GT496" s="48" t="n">
        <f aca="false">IF((GT495*(1+GT$5/Setup!$C$36)+IF($V496=27,N($F496),0))-CX496-EV496&lt;0.005,0,(GT495*(1+GT$5/Setup!$C$36)+IF($V496=27,N($F496),0))-CX496-EV496)</f>
        <v>0</v>
      </c>
      <c r="GU496" s="48" t="n">
        <f aca="false">IF((GU495*(1+GU$5/Setup!$C$36)+IF($V496=28,N($F496),0))-CY496-EW496&lt;0.005,0,(GU495*(1+GU$5/Setup!$C$36)+IF($V496=28,N($F496),0))-CY496-EW496)</f>
        <v>0</v>
      </c>
      <c r="GV496" s="48" t="n">
        <f aca="false">IF((GV495*(1+GV$5/Setup!$C$36)+IF($V496=29,N($F496),0))-CZ496-EX496&lt;0.005,0,(GV495*(1+GV$5/Setup!$C$36)+IF($V496=29,N($F496),0))-CZ496-EX496)</f>
        <v>0</v>
      </c>
      <c r="GW496" s="48" t="n">
        <f aca="false">IF((GW495*(1+GW$5/Setup!$C$36)+IF($V496=30,N($F496),0))-DA496-EY496&lt;0.005,0,(GW495*(1+GW$5/Setup!$C$36)+IF($V496=30,N($F496),0))-DA496-EY496)</f>
        <v>0</v>
      </c>
      <c r="GX496" s="48" t="n">
        <f aca="false">IF((GX495*(1+GX$5/Setup!$C$36)+IF($V496=31,N($F496),0))-DB496-EZ496&lt;0.005,0,(GX495*(1+GX$5/Setup!$C$36)+IF($V496=31,N($F496),0))-DB496-EZ496)</f>
        <v>0</v>
      </c>
      <c r="GY496" s="48" t="n">
        <f aca="false">IF((GY495*(1+GY$5/Setup!$C$36)+IF($V496=32,N($F496),0))-DC496-FA496&lt;0.005,0,(GY495*(1+GY$5/Setup!$C$36)+IF($V496=32,N($F496),0))-DC496-FA496)</f>
        <v>0</v>
      </c>
      <c r="GZ496" s="48" t="n">
        <f aca="false">IF((GZ495*(1+GZ$5/Setup!$C$36)+IF($V496=33,N($F496),0))-DD496-FB496&lt;0.005,0,(GZ495*(1+GZ$5/Setup!$C$36)+IF($V496=33,N($F496),0))-DD496-FB496)</f>
        <v>0</v>
      </c>
      <c r="HA496" s="48" t="n">
        <f aca="false">IF((HA495*(1+HA$5/Setup!$C$36)+IF($V496=34,N($F496),0))-DE496-FC496&lt;0.005,0,(HA495*(1+HA$5/Setup!$C$36)+IF($V496=34,N($F496),0))-DE496-FC496)</f>
        <v>0</v>
      </c>
      <c r="HB496" s="48" t="n">
        <f aca="false">IF((HB495*(1+HB$5/Setup!$C$36)+IF($V496=35,N($F496),0))-DF496-FD496&lt;0.005,0,(HB495*(1+HB$5/Setup!$C$36)+IF($V496=35,N($F496),0))-DF496-FD496)</f>
        <v>0</v>
      </c>
      <c r="HC496" s="48" t="n">
        <f aca="false">IF((HC495*(1+HC$5/Setup!$C$36)+IF($V496=36,N($F496),0))-DG496-FE496&lt;0.005,0,(HC495*(1+HC$5/Setup!$C$36)+IF($V496=36,N($F496),0))-DG496-FE496)</f>
        <v>0</v>
      </c>
      <c r="HD496" s="48" t="n">
        <f aca="false">IF((HD495*(1+HD$5/Setup!$C$36)+IF($V496=37,N($F496),0))-DH496-FF496&lt;0.005,0,(HD495*(1+HD$5/Setup!$C$36)+IF($V496=37,N($F496),0))-DH496-FF496)</f>
        <v>0</v>
      </c>
      <c r="HE496" s="48" t="n">
        <f aca="false">IF((HE495*(1+HE$5/Setup!$C$36)+IF($V496=38,N($F496),0))-DI496-FG496&lt;0.005,0,(HE495*(1+HE$5/Setup!$C$36)+IF($V496=38,N($F496),0))-DI496-FG496)</f>
        <v>0</v>
      </c>
      <c r="HF496" s="48" t="n">
        <f aca="false">IF((HF495*(1+HF$5/Setup!$C$36)+IF($V496=39,N($F496),0))-DJ496-FH496&lt;0.005,0,(HF495*(1+HF$5/Setup!$C$36)+IF($V496=39,N($F496),0))-DJ496-FH496)</f>
        <v>0</v>
      </c>
      <c r="HG496" s="48" t="n">
        <f aca="false">IF((HG495*(1+HG$5/Setup!$C$36)+IF($V496=40,N($F496),0))-DK496-FI496&lt;0.005,0,(HG495*(1+HG$5/Setup!$C$36)+IF($V496=40,N($F496),0))-DK496-FI496)</f>
        <v>0</v>
      </c>
      <c r="HH496" s="48" t="n">
        <f aca="false">IF((HH495*(1+HH$5/Setup!$C$36)+IF($V496=41,N($F496),0))-DL496-FJ496&lt;0.005,0,(HH495*(1+HH$5/Setup!$C$36)+IF($V496=41,N($F496),0))-DL496-FJ496)</f>
        <v>0</v>
      </c>
      <c r="HI496" s="48" t="n">
        <f aca="false">IF((HI495*(1+HI$5/Setup!$C$36)+IF($V496=42,N($F496),0))-DM496-FK496&lt;0.005,0,(HI495*(1+HI$5/Setup!$C$36)+IF($V496=42,N($F496),0))-DM496-FK496)</f>
        <v>0</v>
      </c>
      <c r="HJ496" s="48" t="n">
        <f aca="false">IF((HJ495*(1+HJ$5/Setup!$C$36)+IF($V496=43,N($F496),0))-DN496-FL496&lt;0.005,0,(HJ495*(1+HJ$5/Setup!$C$36)+IF($V496=43,N($F496),0))-DN496-FL496)</f>
        <v>0</v>
      </c>
      <c r="HK496" s="48" t="n">
        <f aca="false">IF((HK495*(1+HK$5/Setup!$C$36)+IF($V496=44,N($F496),0))-DO496-FM496&lt;0.005,0,(HK495*(1+HK$5/Setup!$C$36)+IF($V496=44,N($F496),0))-DO496-FM496)</f>
        <v>0</v>
      </c>
      <c r="HL496" s="48" t="n">
        <f aca="false">IF((HL495*(1+HL$5/Setup!$C$36)+IF($V496=45,N($F496),0))-DP496-FN496&lt;0.005,0,(HL495*(1+HL$5/Setup!$C$36)+IF($V496=45,N($F496),0))-DP496-FN496)</f>
        <v>0</v>
      </c>
      <c r="HM496" s="48" t="n">
        <f aca="false">IF((HM495*(1+HM$5/Setup!$C$36)+IF($V496=46,N($F496),0))-DQ496-FO496&lt;0.005,0,(HM495*(1+HM$5/Setup!$C$36)+IF($V496=46,N($F496),0))-DQ496-FO496)</f>
        <v>0</v>
      </c>
      <c r="HN496" s="48" t="n">
        <f aca="false">IF((HN495*(1+HN$5/Setup!$C$36)+IF($V496=47,N($F496),0))-DR496-FP496&lt;0.005,0,(HN495*(1+HN$5/Setup!$C$36)+IF($V496=47,N($F496),0))-DR496-FP496)</f>
        <v>0</v>
      </c>
      <c r="HO496" s="48" t="n">
        <f aca="false">IF((HO495*(1+HO$5/Setup!$C$36)+IF($V496=48,N($F496),0))-DS496-FQ496&lt;0.005,0,(HO495*(1+HO$5/Setup!$C$36)+IF($V496=48,N($F496),0))-DS496-FQ496)</f>
        <v>0</v>
      </c>
      <c r="HP496" s="48" t="n">
        <f aca="false">IF((HP495*(1+HP$5/Setup!$C$36)+IF($V496=49,N($F496),0))-DT496-FR496&lt;0.005,0,(HP495*(1+HP$5/Setup!$C$36)+IF($V496=49,N($F496),0))-DT496-FR496)</f>
        <v>0</v>
      </c>
      <c r="HQ496" s="48" t="n">
        <f aca="false">IF((HQ495*(1+HQ$5/Setup!$C$36)+IF($V496=50,N($F496),0))-DU496-FS496&lt;0.005,0,(HQ495*(1+HQ$5/Setup!$C$36)+IF($V496=50,N($F496),0))-DU496-FS496)</f>
        <v>0</v>
      </c>
    </row>
    <row r="497" customFormat="false" ht="15" hidden="false" customHeight="false" outlineLevel="0" collapsed="false">
      <c r="A497" s="44" t="n">
        <v>489</v>
      </c>
      <c r="B497" s="45" t="n">
        <f aca="false">IF(Setup!$C$7="Every month",EDATE(Setup!$C$8,($A497-1)),IF(Setup!$C$7="Twice a month",DATE(YEAR(Setup!$C$8),MONTH(Setup!$C$8)+INT((($A497-1)+Setup!$C$41)/2),MIN(IF(MOD(($A497-1)+Setup!$C$41,2)=0,Setup!$C$39,Setup!$C$40),DAY(EOMONTH(DATE(YEAR(Setup!$C$8),MONTH(Setup!$C$8)+INT((($A497-1)+Setup!$C$41)/2),1),0)))),Setup!$C$8+($A497-1)*IF(Setup!$C$7="Every week",7,14)))</f>
        <v>53157</v>
      </c>
      <c r="C497" s="45" t="n">
        <f aca="false">IF(Setup!$C$7="Every month",EDATE(Setup!$C$8,$A497),IF(Setup!$C$7="Twice a month",DATE(YEAR(Setup!$C$8),MONTH(Setup!$C$8)+INT(($A497+Setup!$C$41)/2),MIN(IF(MOD($A497+Setup!$C$41,2)=0,Setup!$C$39,Setup!$C$40),DAY(EOMONTH(DATE(YEAR(Setup!$C$8),MONTH(Setup!$C$8)+INT(($A497+Setup!$C$41)/2),1),0)))),Setup!$C$8+$A497*IF(Setup!$C$7="Every week",7,14)))</f>
        <v>53171</v>
      </c>
      <c r="D497" s="46"/>
      <c r="E497" s="47"/>
      <c r="F497" s="47"/>
      <c r="G497" s="47"/>
      <c r="H497" s="47"/>
      <c r="I497" s="48" t="n">
        <f aca="false">N(Setup!$C$11)+N(E497)</f>
        <v>100</v>
      </c>
      <c r="J497" s="48" t="n">
        <f aca="false">MIN(Setup!$C$37,MAX(I497,0))</f>
        <v>9.23076923076923</v>
      </c>
      <c r="K497" s="48" t="n">
        <f aca="false">MIN(MAX(N(Setup!$C$14)-L496,0),MAX(I497-J497,0))</f>
        <v>0</v>
      </c>
      <c r="L497" s="48" t="n">
        <f aca="false">L496+K497-N(G497)</f>
        <v>500</v>
      </c>
      <c r="M497" s="48" t="n">
        <f aca="false">M496+J497-N(H497)</f>
        <v>4513.84615384614</v>
      </c>
      <c r="N497" s="48" t="n">
        <f aca="false">SUM(BX497:DU497)</f>
        <v>0</v>
      </c>
      <c r="O497" s="48" t="n">
        <f aca="false">SUM(Z497:BW497)-N497</f>
        <v>40</v>
      </c>
      <c r="P497" s="48" t="n">
        <f aca="false">MAX(I497-J497-K497,0)+O497</f>
        <v>130.769230769231</v>
      </c>
      <c r="Q497" s="48" t="n">
        <f aca="false">SUM(DV497:FS497)</f>
        <v>0</v>
      </c>
      <c r="R497" s="49" t="n">
        <f aca="false">N497+J497+K497+Q497</f>
        <v>9.23076923076923</v>
      </c>
      <c r="S497" s="48" t="n">
        <f aca="false">T497-T496-N(F497)+N497+Q497</f>
        <v>0</v>
      </c>
      <c r="T497" s="49" t="n">
        <f aca="false">SUM(FT497:HQ497)</f>
        <v>0</v>
      </c>
      <c r="U497" s="44" t="str">
        <f aca="false">IF(T496&lt;0.005,"",INDEX(Helpers!$C$2:$C$51,IF(_xlfn.MINIFS($DV$6:$FS$6,DV497:FS497,"&gt;0.005")=0,V497,_xlfn.MINIFS($DV$6:$FS$6,DV497:FS497,"&gt;0.005"))))</f>
        <v/>
      </c>
      <c r="V497" s="44" t="n">
        <f aca="false">IF(_xlfn.MINIFS($FT$6:$HQ$6,FT496:HQ496,"&gt;0.005")=0,1,_xlfn.MINIFS($FT$6:$HQ$6,FT496:HQ496,"&gt;0.005"))</f>
        <v>1</v>
      </c>
      <c r="W497" s="44" t="n">
        <f aca="false">IF(AND(D497&lt;&gt;"Paid",T496&gt;0.005),1,0)</f>
        <v>0</v>
      </c>
      <c r="X497" s="48" t="n">
        <f aca="false">SUMPRODUCT(((Helpers!$G$2:$G$51*(1+(Helpers!$D$2:$D$51+0.000000001)/12)^(($B497-Setup!$C$8)/(365.25/12))-Helpers!$E$2:$E$51*((1+(Helpers!$D$2:$D$51+0.000000001)/12)^(($B497-Setup!$C$8)/(365.25/12))-1)/((Helpers!$D$2:$D$51+0.000000001)/12))&gt;0)*(Helpers!$G$2:$G$51*(1+(Helpers!$D$2:$D$51+0.000000001)/12)^(($B497-Setup!$C$8)/(365.25/12))-Helpers!$E$2:$E$51*((1+(Helpers!$D$2:$D$51+0.000000001)/12)^(($B497-Setup!$C$8)/(365.25/12))-1)/((Helpers!$D$2:$D$51+0.000000001)/12)))</f>
        <v>0</v>
      </c>
      <c r="Y497" s="48"/>
      <c r="Z497" s="48" t="n">
        <f aca="false">IF(OR(N(Z$5)=0,Z$6=""),0,Z$5*((DATE(YEAR($B497),MONTH($B497),MIN(Z$6,DAY(EOMONTH($B497,0))))&gt;=$B497)*(DATE(YEAR($B497),MONTH($B497),MIN(Z$6,DAY(EOMONTH($B497,0))))&lt;$C497)+(DATE(YEAR($B497),MONTH($B497)+1,MIN(Z$6,DAY(EOMONTH($B497,1))))&gt;=$B497)*(DATE(YEAR($B497),MONTH($B497)+1,MIN(Z$6,DAY(EOMONTH($B497,1))))&lt;$C497)))</f>
        <v>0</v>
      </c>
      <c r="AA497" s="48" t="n">
        <f aca="false">IF(OR(N(AA$5)=0,AA$6=""),0,AA$5*((DATE(YEAR($B497),MONTH($B497),MIN(AA$6,DAY(EOMONTH($B497,0))))&gt;=$B497)*(DATE(YEAR($B497),MONTH($B497),MIN(AA$6,DAY(EOMONTH($B497,0))))&lt;$C497)+(DATE(YEAR($B497),MONTH($B497)+1,MIN(AA$6,DAY(EOMONTH($B497,1))))&gt;=$B497)*(DATE(YEAR($B497),MONTH($B497)+1,MIN(AA$6,DAY(EOMONTH($B497,1))))&lt;$C497)))</f>
        <v>40</v>
      </c>
      <c r="AB497" s="48" t="n">
        <f aca="false">IF(OR(N(AB$5)=0,AB$6=""),0,AB$5*((DATE(YEAR($B497),MONTH($B497),MIN(AB$6,DAY(EOMONTH($B497,0))))&gt;=$B497)*(DATE(YEAR($B497),MONTH($B497),MIN(AB$6,DAY(EOMONTH($B497,0))))&lt;$C497)+(DATE(YEAR($B497),MONTH($B497)+1,MIN(AB$6,DAY(EOMONTH($B497,1))))&gt;=$B497)*(DATE(YEAR($B497),MONTH($B497)+1,MIN(AB$6,DAY(EOMONTH($B497,1))))&lt;$C497)))</f>
        <v>0</v>
      </c>
      <c r="AC497" s="48" t="n">
        <f aca="false">IF(OR(N(AC$5)=0,AC$6=""),0,AC$5*((DATE(YEAR($B497),MONTH($B497),MIN(AC$6,DAY(EOMONTH($B497,0))))&gt;=$B497)*(DATE(YEAR($B497),MONTH($B497),MIN(AC$6,DAY(EOMONTH($B497,0))))&lt;$C497)+(DATE(YEAR($B497),MONTH($B497)+1,MIN(AC$6,DAY(EOMONTH($B497,1))))&gt;=$B497)*(DATE(YEAR($B497),MONTH($B497)+1,MIN(AC$6,DAY(EOMONTH($B497,1))))&lt;$C497)))</f>
        <v>0</v>
      </c>
      <c r="AD497" s="48" t="n">
        <f aca="false">IF(OR(N(AD$5)=0,AD$6=""),0,AD$5*((DATE(YEAR($B497),MONTH($B497),MIN(AD$6,DAY(EOMONTH($B497,0))))&gt;=$B497)*(DATE(YEAR($B497),MONTH($B497),MIN(AD$6,DAY(EOMONTH($B497,0))))&lt;$C497)+(DATE(YEAR($B497),MONTH($B497)+1,MIN(AD$6,DAY(EOMONTH($B497,1))))&gt;=$B497)*(DATE(YEAR($B497),MONTH($B497)+1,MIN(AD$6,DAY(EOMONTH($B497,1))))&lt;$C497)))</f>
        <v>0</v>
      </c>
      <c r="AE497" s="48" t="n">
        <f aca="false">IF(OR(N(AE$5)=0,AE$6=""),0,AE$5*((DATE(YEAR($B497),MONTH($B497),MIN(AE$6,DAY(EOMONTH($B497,0))))&gt;=$B497)*(DATE(YEAR($B497),MONTH($B497),MIN(AE$6,DAY(EOMONTH($B497,0))))&lt;$C497)+(DATE(YEAR($B497),MONTH($B497)+1,MIN(AE$6,DAY(EOMONTH($B497,1))))&gt;=$B497)*(DATE(YEAR($B497),MONTH($B497)+1,MIN(AE$6,DAY(EOMONTH($B497,1))))&lt;$C497)))</f>
        <v>0</v>
      </c>
      <c r="AF497" s="48" t="n">
        <f aca="false">IF(OR(N(AF$5)=0,AF$6=""),0,AF$5*((DATE(YEAR($B497),MONTH($B497),MIN(AF$6,DAY(EOMONTH($B497,0))))&gt;=$B497)*(DATE(YEAR($B497),MONTH($B497),MIN(AF$6,DAY(EOMONTH($B497,0))))&lt;$C497)+(DATE(YEAR($B497),MONTH($B497)+1,MIN(AF$6,DAY(EOMONTH($B497,1))))&gt;=$B497)*(DATE(YEAR($B497),MONTH($B497)+1,MIN(AF$6,DAY(EOMONTH($B497,1))))&lt;$C497)))</f>
        <v>0</v>
      </c>
      <c r="AG497" s="48" t="n">
        <f aca="false">IF(OR(N(AG$5)=0,AG$6=""),0,AG$5*((DATE(YEAR($B497),MONTH($B497),MIN(AG$6,DAY(EOMONTH($B497,0))))&gt;=$B497)*(DATE(YEAR($B497),MONTH($B497),MIN(AG$6,DAY(EOMONTH($B497,0))))&lt;$C497)+(DATE(YEAR($B497),MONTH($B497)+1,MIN(AG$6,DAY(EOMONTH($B497,1))))&gt;=$B497)*(DATE(YEAR($B497),MONTH($B497)+1,MIN(AG$6,DAY(EOMONTH($B497,1))))&lt;$C497)))</f>
        <v>0</v>
      </c>
      <c r="AH497" s="48" t="n">
        <f aca="false">IF(OR(N(AH$5)=0,AH$6=""),0,AH$5*((DATE(YEAR($B497),MONTH($B497),MIN(AH$6,DAY(EOMONTH($B497,0))))&gt;=$B497)*(DATE(YEAR($B497),MONTH($B497),MIN(AH$6,DAY(EOMONTH($B497,0))))&lt;$C497)+(DATE(YEAR($B497),MONTH($B497)+1,MIN(AH$6,DAY(EOMONTH($B497,1))))&gt;=$B497)*(DATE(YEAR($B497),MONTH($B497)+1,MIN(AH$6,DAY(EOMONTH($B497,1))))&lt;$C497)))</f>
        <v>0</v>
      </c>
      <c r="AI497" s="48" t="n">
        <f aca="false">IF(OR(N(AI$5)=0,AI$6=""),0,AI$5*((DATE(YEAR($B497),MONTH($B497),MIN(AI$6,DAY(EOMONTH($B497,0))))&gt;=$B497)*(DATE(YEAR($B497),MONTH($B497),MIN(AI$6,DAY(EOMONTH($B497,0))))&lt;$C497)+(DATE(YEAR($B497),MONTH($B497)+1,MIN(AI$6,DAY(EOMONTH($B497,1))))&gt;=$B497)*(DATE(YEAR($B497),MONTH($B497)+1,MIN(AI$6,DAY(EOMONTH($B497,1))))&lt;$C497)))</f>
        <v>0</v>
      </c>
      <c r="AJ497" s="48" t="n">
        <f aca="false">IF(OR(N(AJ$5)=0,AJ$6=""),0,AJ$5*((DATE(YEAR($B497),MONTH($B497),MIN(AJ$6,DAY(EOMONTH($B497,0))))&gt;=$B497)*(DATE(YEAR($B497),MONTH($B497),MIN(AJ$6,DAY(EOMONTH($B497,0))))&lt;$C497)+(DATE(YEAR($B497),MONTH($B497)+1,MIN(AJ$6,DAY(EOMONTH($B497,1))))&gt;=$B497)*(DATE(YEAR($B497),MONTH($B497)+1,MIN(AJ$6,DAY(EOMONTH($B497,1))))&lt;$C497)))</f>
        <v>0</v>
      </c>
      <c r="AK497" s="48" t="n">
        <f aca="false">IF(OR(N(AK$5)=0,AK$6=""),0,AK$5*((DATE(YEAR($B497),MONTH($B497),MIN(AK$6,DAY(EOMONTH($B497,0))))&gt;=$B497)*(DATE(YEAR($B497),MONTH($B497),MIN(AK$6,DAY(EOMONTH($B497,0))))&lt;$C497)+(DATE(YEAR($B497),MONTH($B497)+1,MIN(AK$6,DAY(EOMONTH($B497,1))))&gt;=$B497)*(DATE(YEAR($B497),MONTH($B497)+1,MIN(AK$6,DAY(EOMONTH($B497,1))))&lt;$C497)))</f>
        <v>0</v>
      </c>
      <c r="AL497" s="48" t="n">
        <f aca="false">IF(OR(N(AL$5)=0,AL$6=""),0,AL$5*((DATE(YEAR($B497),MONTH($B497),MIN(AL$6,DAY(EOMONTH($B497,0))))&gt;=$B497)*(DATE(YEAR($B497),MONTH($B497),MIN(AL$6,DAY(EOMONTH($B497,0))))&lt;$C497)+(DATE(YEAR($B497),MONTH($B497)+1,MIN(AL$6,DAY(EOMONTH($B497,1))))&gt;=$B497)*(DATE(YEAR($B497),MONTH($B497)+1,MIN(AL$6,DAY(EOMONTH($B497,1))))&lt;$C497)))</f>
        <v>0</v>
      </c>
      <c r="AM497" s="48" t="n">
        <f aca="false">IF(OR(N(AM$5)=0,AM$6=""),0,AM$5*((DATE(YEAR($B497),MONTH($B497),MIN(AM$6,DAY(EOMONTH($B497,0))))&gt;=$B497)*(DATE(YEAR($B497),MONTH($B497),MIN(AM$6,DAY(EOMONTH($B497,0))))&lt;$C497)+(DATE(YEAR($B497),MONTH($B497)+1,MIN(AM$6,DAY(EOMONTH($B497,1))))&gt;=$B497)*(DATE(YEAR($B497),MONTH($B497)+1,MIN(AM$6,DAY(EOMONTH($B497,1))))&lt;$C497)))</f>
        <v>0</v>
      </c>
      <c r="AN497" s="48" t="n">
        <f aca="false">IF(OR(N(AN$5)=0,AN$6=""),0,AN$5*((DATE(YEAR($B497),MONTH($B497),MIN(AN$6,DAY(EOMONTH($B497,0))))&gt;=$B497)*(DATE(YEAR($B497),MONTH($B497),MIN(AN$6,DAY(EOMONTH($B497,0))))&lt;$C497)+(DATE(YEAR($B497),MONTH($B497)+1,MIN(AN$6,DAY(EOMONTH($B497,1))))&gt;=$B497)*(DATE(YEAR($B497),MONTH($B497)+1,MIN(AN$6,DAY(EOMONTH($B497,1))))&lt;$C497)))</f>
        <v>0</v>
      </c>
      <c r="AO497" s="48" t="n">
        <f aca="false">IF(OR(N(AO$5)=0,AO$6=""),0,AO$5*((DATE(YEAR($B497),MONTH($B497),MIN(AO$6,DAY(EOMONTH($B497,0))))&gt;=$B497)*(DATE(YEAR($B497),MONTH($B497),MIN(AO$6,DAY(EOMONTH($B497,0))))&lt;$C497)+(DATE(YEAR($B497),MONTH($B497)+1,MIN(AO$6,DAY(EOMONTH($B497,1))))&gt;=$B497)*(DATE(YEAR($B497),MONTH($B497)+1,MIN(AO$6,DAY(EOMONTH($B497,1))))&lt;$C497)))</f>
        <v>0</v>
      </c>
      <c r="AP497" s="48" t="n">
        <f aca="false">IF(OR(N(AP$5)=0,AP$6=""),0,AP$5*((DATE(YEAR($B497),MONTH($B497),MIN(AP$6,DAY(EOMONTH($B497,0))))&gt;=$B497)*(DATE(YEAR($B497),MONTH($B497),MIN(AP$6,DAY(EOMONTH($B497,0))))&lt;$C497)+(DATE(YEAR($B497),MONTH($B497)+1,MIN(AP$6,DAY(EOMONTH($B497,1))))&gt;=$B497)*(DATE(YEAR($B497),MONTH($B497)+1,MIN(AP$6,DAY(EOMONTH($B497,1))))&lt;$C497)))</f>
        <v>0</v>
      </c>
      <c r="AQ497" s="48" t="n">
        <f aca="false">IF(OR(N(AQ$5)=0,AQ$6=""),0,AQ$5*((DATE(YEAR($B497),MONTH($B497),MIN(AQ$6,DAY(EOMONTH($B497,0))))&gt;=$B497)*(DATE(YEAR($B497),MONTH($B497),MIN(AQ$6,DAY(EOMONTH($B497,0))))&lt;$C497)+(DATE(YEAR($B497),MONTH($B497)+1,MIN(AQ$6,DAY(EOMONTH($B497,1))))&gt;=$B497)*(DATE(YEAR($B497),MONTH($B497)+1,MIN(AQ$6,DAY(EOMONTH($B497,1))))&lt;$C497)))</f>
        <v>0</v>
      </c>
      <c r="AR497" s="48" t="n">
        <f aca="false">IF(OR(N(AR$5)=0,AR$6=""),0,AR$5*((DATE(YEAR($B497),MONTH($B497),MIN(AR$6,DAY(EOMONTH($B497,0))))&gt;=$B497)*(DATE(YEAR($B497),MONTH($B497),MIN(AR$6,DAY(EOMONTH($B497,0))))&lt;$C497)+(DATE(YEAR($B497),MONTH($B497)+1,MIN(AR$6,DAY(EOMONTH($B497,1))))&gt;=$B497)*(DATE(YEAR($B497),MONTH($B497)+1,MIN(AR$6,DAY(EOMONTH($B497,1))))&lt;$C497)))</f>
        <v>0</v>
      </c>
      <c r="AS497" s="48" t="n">
        <f aca="false">IF(OR(N(AS$5)=0,AS$6=""),0,AS$5*((DATE(YEAR($B497),MONTH($B497),MIN(AS$6,DAY(EOMONTH($B497,0))))&gt;=$B497)*(DATE(YEAR($B497),MONTH($B497),MIN(AS$6,DAY(EOMONTH($B497,0))))&lt;$C497)+(DATE(YEAR($B497),MONTH($B497)+1,MIN(AS$6,DAY(EOMONTH($B497,1))))&gt;=$B497)*(DATE(YEAR($B497),MONTH($B497)+1,MIN(AS$6,DAY(EOMONTH($B497,1))))&lt;$C497)))</f>
        <v>0</v>
      </c>
      <c r="AT497" s="48" t="n">
        <f aca="false">IF(OR(N(AT$5)=0,AT$6=""),0,AT$5*((DATE(YEAR($B497),MONTH($B497),MIN(AT$6,DAY(EOMONTH($B497,0))))&gt;=$B497)*(DATE(YEAR($B497),MONTH($B497),MIN(AT$6,DAY(EOMONTH($B497,0))))&lt;$C497)+(DATE(YEAR($B497),MONTH($B497)+1,MIN(AT$6,DAY(EOMONTH($B497,1))))&gt;=$B497)*(DATE(YEAR($B497),MONTH($B497)+1,MIN(AT$6,DAY(EOMONTH($B497,1))))&lt;$C497)))</f>
        <v>0</v>
      </c>
      <c r="AU497" s="48" t="n">
        <f aca="false">IF(OR(N(AU$5)=0,AU$6=""),0,AU$5*((DATE(YEAR($B497),MONTH($B497),MIN(AU$6,DAY(EOMONTH($B497,0))))&gt;=$B497)*(DATE(YEAR($B497),MONTH($B497),MIN(AU$6,DAY(EOMONTH($B497,0))))&lt;$C497)+(DATE(YEAR($B497),MONTH($B497)+1,MIN(AU$6,DAY(EOMONTH($B497,1))))&gt;=$B497)*(DATE(YEAR($B497),MONTH($B497)+1,MIN(AU$6,DAY(EOMONTH($B497,1))))&lt;$C497)))</f>
        <v>0</v>
      </c>
      <c r="AV497" s="48" t="n">
        <f aca="false">IF(OR(N(AV$5)=0,AV$6=""),0,AV$5*((DATE(YEAR($B497),MONTH($B497),MIN(AV$6,DAY(EOMONTH($B497,0))))&gt;=$B497)*(DATE(YEAR($B497),MONTH($B497),MIN(AV$6,DAY(EOMONTH($B497,0))))&lt;$C497)+(DATE(YEAR($B497),MONTH($B497)+1,MIN(AV$6,DAY(EOMONTH($B497,1))))&gt;=$B497)*(DATE(YEAR($B497),MONTH($B497)+1,MIN(AV$6,DAY(EOMONTH($B497,1))))&lt;$C497)))</f>
        <v>0</v>
      </c>
      <c r="AW497" s="48" t="n">
        <f aca="false">IF(OR(N(AW$5)=0,AW$6=""),0,AW$5*((DATE(YEAR($B497),MONTH($B497),MIN(AW$6,DAY(EOMONTH($B497,0))))&gt;=$B497)*(DATE(YEAR($B497),MONTH($B497),MIN(AW$6,DAY(EOMONTH($B497,0))))&lt;$C497)+(DATE(YEAR($B497),MONTH($B497)+1,MIN(AW$6,DAY(EOMONTH($B497,1))))&gt;=$B497)*(DATE(YEAR($B497),MONTH($B497)+1,MIN(AW$6,DAY(EOMONTH($B497,1))))&lt;$C497)))</f>
        <v>0</v>
      </c>
      <c r="AX497" s="48" t="n">
        <f aca="false">IF(OR(N(AX$5)=0,AX$6=""),0,AX$5*((DATE(YEAR($B497),MONTH($B497),MIN(AX$6,DAY(EOMONTH($B497,0))))&gt;=$B497)*(DATE(YEAR($B497),MONTH($B497),MIN(AX$6,DAY(EOMONTH($B497,0))))&lt;$C497)+(DATE(YEAR($B497),MONTH($B497)+1,MIN(AX$6,DAY(EOMONTH($B497,1))))&gt;=$B497)*(DATE(YEAR($B497),MONTH($B497)+1,MIN(AX$6,DAY(EOMONTH($B497,1))))&lt;$C497)))</f>
        <v>0</v>
      </c>
      <c r="AY497" s="48" t="n">
        <f aca="false">IF(OR(N(AY$5)=0,AY$6=""),0,AY$5*((DATE(YEAR($B497),MONTH($B497),MIN(AY$6,DAY(EOMONTH($B497,0))))&gt;=$B497)*(DATE(YEAR($B497),MONTH($B497),MIN(AY$6,DAY(EOMONTH($B497,0))))&lt;$C497)+(DATE(YEAR($B497),MONTH($B497)+1,MIN(AY$6,DAY(EOMONTH($B497,1))))&gt;=$B497)*(DATE(YEAR($B497),MONTH($B497)+1,MIN(AY$6,DAY(EOMONTH($B497,1))))&lt;$C497)))</f>
        <v>0</v>
      </c>
      <c r="AZ497" s="48" t="n">
        <f aca="false">IF(OR(N(AZ$5)=0,AZ$6=""),0,AZ$5*((DATE(YEAR($B497),MONTH($B497),MIN(AZ$6,DAY(EOMONTH($B497,0))))&gt;=$B497)*(DATE(YEAR($B497),MONTH($B497),MIN(AZ$6,DAY(EOMONTH($B497,0))))&lt;$C497)+(DATE(YEAR($B497),MONTH($B497)+1,MIN(AZ$6,DAY(EOMONTH($B497,1))))&gt;=$B497)*(DATE(YEAR($B497),MONTH($B497)+1,MIN(AZ$6,DAY(EOMONTH($B497,1))))&lt;$C497)))</f>
        <v>0</v>
      </c>
      <c r="BA497" s="48" t="n">
        <f aca="false">IF(OR(N(BA$5)=0,BA$6=""),0,BA$5*((DATE(YEAR($B497),MONTH($B497),MIN(BA$6,DAY(EOMONTH($B497,0))))&gt;=$B497)*(DATE(YEAR($B497),MONTH($B497),MIN(BA$6,DAY(EOMONTH($B497,0))))&lt;$C497)+(DATE(YEAR($B497),MONTH($B497)+1,MIN(BA$6,DAY(EOMONTH($B497,1))))&gt;=$B497)*(DATE(YEAR($B497),MONTH($B497)+1,MIN(BA$6,DAY(EOMONTH($B497,1))))&lt;$C497)))</f>
        <v>0</v>
      </c>
      <c r="BB497" s="48" t="n">
        <f aca="false">IF(OR(N(BB$5)=0,BB$6=""),0,BB$5*((DATE(YEAR($B497),MONTH($B497),MIN(BB$6,DAY(EOMONTH($B497,0))))&gt;=$B497)*(DATE(YEAR($B497),MONTH($B497),MIN(BB$6,DAY(EOMONTH($B497,0))))&lt;$C497)+(DATE(YEAR($B497),MONTH($B497)+1,MIN(BB$6,DAY(EOMONTH($B497,1))))&gt;=$B497)*(DATE(YEAR($B497),MONTH($B497)+1,MIN(BB$6,DAY(EOMONTH($B497,1))))&lt;$C497)))</f>
        <v>0</v>
      </c>
      <c r="BC497" s="48" t="n">
        <f aca="false">IF(OR(N(BC$5)=0,BC$6=""),0,BC$5*((DATE(YEAR($B497),MONTH($B497),MIN(BC$6,DAY(EOMONTH($B497,0))))&gt;=$B497)*(DATE(YEAR($B497),MONTH($B497),MIN(BC$6,DAY(EOMONTH($B497,0))))&lt;$C497)+(DATE(YEAR($B497),MONTH($B497)+1,MIN(BC$6,DAY(EOMONTH($B497,1))))&gt;=$B497)*(DATE(YEAR($B497),MONTH($B497)+1,MIN(BC$6,DAY(EOMONTH($B497,1))))&lt;$C497)))</f>
        <v>0</v>
      </c>
      <c r="BD497" s="48" t="n">
        <f aca="false">IF(OR(N(BD$5)=0,BD$6=""),0,BD$5*((DATE(YEAR($B497),MONTH($B497),MIN(BD$6,DAY(EOMONTH($B497,0))))&gt;=$B497)*(DATE(YEAR($B497),MONTH($B497),MIN(BD$6,DAY(EOMONTH($B497,0))))&lt;$C497)+(DATE(YEAR($B497),MONTH($B497)+1,MIN(BD$6,DAY(EOMONTH($B497,1))))&gt;=$B497)*(DATE(YEAR($B497),MONTH($B497)+1,MIN(BD$6,DAY(EOMONTH($B497,1))))&lt;$C497)))</f>
        <v>0</v>
      </c>
      <c r="BE497" s="48" t="n">
        <f aca="false">IF(OR(N(BE$5)=0,BE$6=""),0,BE$5*((DATE(YEAR($B497),MONTH($B497),MIN(BE$6,DAY(EOMONTH($B497,0))))&gt;=$B497)*(DATE(YEAR($B497),MONTH($B497),MIN(BE$6,DAY(EOMONTH($B497,0))))&lt;$C497)+(DATE(YEAR($B497),MONTH($B497)+1,MIN(BE$6,DAY(EOMONTH($B497,1))))&gt;=$B497)*(DATE(YEAR($B497),MONTH($B497)+1,MIN(BE$6,DAY(EOMONTH($B497,1))))&lt;$C497)))</f>
        <v>0</v>
      </c>
      <c r="BF497" s="48" t="n">
        <f aca="false">IF(OR(N(BF$5)=0,BF$6=""),0,BF$5*((DATE(YEAR($B497),MONTH($B497),MIN(BF$6,DAY(EOMONTH($B497,0))))&gt;=$B497)*(DATE(YEAR($B497),MONTH($B497),MIN(BF$6,DAY(EOMONTH($B497,0))))&lt;$C497)+(DATE(YEAR($B497),MONTH($B497)+1,MIN(BF$6,DAY(EOMONTH($B497,1))))&gt;=$B497)*(DATE(YEAR($B497),MONTH($B497)+1,MIN(BF$6,DAY(EOMONTH($B497,1))))&lt;$C497)))</f>
        <v>0</v>
      </c>
      <c r="BG497" s="48" t="n">
        <f aca="false">IF(OR(N(BG$5)=0,BG$6=""),0,BG$5*((DATE(YEAR($B497),MONTH($B497),MIN(BG$6,DAY(EOMONTH($B497,0))))&gt;=$B497)*(DATE(YEAR($B497),MONTH($B497),MIN(BG$6,DAY(EOMONTH($B497,0))))&lt;$C497)+(DATE(YEAR($B497),MONTH($B497)+1,MIN(BG$6,DAY(EOMONTH($B497,1))))&gt;=$B497)*(DATE(YEAR($B497),MONTH($B497)+1,MIN(BG$6,DAY(EOMONTH($B497,1))))&lt;$C497)))</f>
        <v>0</v>
      </c>
      <c r="BH497" s="48" t="n">
        <f aca="false">IF(OR(N(BH$5)=0,BH$6=""),0,BH$5*((DATE(YEAR($B497),MONTH($B497),MIN(BH$6,DAY(EOMONTH($B497,0))))&gt;=$B497)*(DATE(YEAR($B497),MONTH($B497),MIN(BH$6,DAY(EOMONTH($B497,0))))&lt;$C497)+(DATE(YEAR($B497),MONTH($B497)+1,MIN(BH$6,DAY(EOMONTH($B497,1))))&gt;=$B497)*(DATE(YEAR($B497),MONTH($B497)+1,MIN(BH$6,DAY(EOMONTH($B497,1))))&lt;$C497)))</f>
        <v>0</v>
      </c>
      <c r="BI497" s="48" t="n">
        <f aca="false">IF(OR(N(BI$5)=0,BI$6=""),0,BI$5*((DATE(YEAR($B497),MONTH($B497),MIN(BI$6,DAY(EOMONTH($B497,0))))&gt;=$B497)*(DATE(YEAR($B497),MONTH($B497),MIN(BI$6,DAY(EOMONTH($B497,0))))&lt;$C497)+(DATE(YEAR($B497),MONTH($B497)+1,MIN(BI$6,DAY(EOMONTH($B497,1))))&gt;=$B497)*(DATE(YEAR($B497),MONTH($B497)+1,MIN(BI$6,DAY(EOMONTH($B497,1))))&lt;$C497)))</f>
        <v>0</v>
      </c>
      <c r="BJ497" s="48" t="n">
        <f aca="false">IF(OR(N(BJ$5)=0,BJ$6=""),0,BJ$5*((DATE(YEAR($B497),MONTH($B497),MIN(BJ$6,DAY(EOMONTH($B497,0))))&gt;=$B497)*(DATE(YEAR($B497),MONTH($B497),MIN(BJ$6,DAY(EOMONTH($B497,0))))&lt;$C497)+(DATE(YEAR($B497),MONTH($B497)+1,MIN(BJ$6,DAY(EOMONTH($B497,1))))&gt;=$B497)*(DATE(YEAR($B497),MONTH($B497)+1,MIN(BJ$6,DAY(EOMONTH($B497,1))))&lt;$C497)))</f>
        <v>0</v>
      </c>
      <c r="BK497" s="48" t="n">
        <f aca="false">IF(OR(N(BK$5)=0,BK$6=""),0,BK$5*((DATE(YEAR($B497),MONTH($B497),MIN(BK$6,DAY(EOMONTH($B497,0))))&gt;=$B497)*(DATE(YEAR($B497),MONTH($B497),MIN(BK$6,DAY(EOMONTH($B497,0))))&lt;$C497)+(DATE(YEAR($B497),MONTH($B497)+1,MIN(BK$6,DAY(EOMONTH($B497,1))))&gt;=$B497)*(DATE(YEAR($B497),MONTH($B497)+1,MIN(BK$6,DAY(EOMONTH($B497,1))))&lt;$C497)))</f>
        <v>0</v>
      </c>
      <c r="BL497" s="48" t="n">
        <f aca="false">IF(OR(N(BL$5)=0,BL$6=""),0,BL$5*((DATE(YEAR($B497),MONTH($B497),MIN(BL$6,DAY(EOMONTH($B497,0))))&gt;=$B497)*(DATE(YEAR($B497),MONTH($B497),MIN(BL$6,DAY(EOMONTH($B497,0))))&lt;$C497)+(DATE(YEAR($B497),MONTH($B497)+1,MIN(BL$6,DAY(EOMONTH($B497,1))))&gt;=$B497)*(DATE(YEAR($B497),MONTH($B497)+1,MIN(BL$6,DAY(EOMONTH($B497,1))))&lt;$C497)))</f>
        <v>0</v>
      </c>
      <c r="BM497" s="48" t="n">
        <f aca="false">IF(OR(N(BM$5)=0,BM$6=""),0,BM$5*((DATE(YEAR($B497),MONTH($B497),MIN(BM$6,DAY(EOMONTH($B497,0))))&gt;=$B497)*(DATE(YEAR($B497),MONTH($B497),MIN(BM$6,DAY(EOMONTH($B497,0))))&lt;$C497)+(DATE(YEAR($B497),MONTH($B497)+1,MIN(BM$6,DAY(EOMONTH($B497,1))))&gt;=$B497)*(DATE(YEAR($B497),MONTH($B497)+1,MIN(BM$6,DAY(EOMONTH($B497,1))))&lt;$C497)))</f>
        <v>0</v>
      </c>
      <c r="BN497" s="48" t="n">
        <f aca="false">IF(OR(N(BN$5)=0,BN$6=""),0,BN$5*((DATE(YEAR($B497),MONTH($B497),MIN(BN$6,DAY(EOMONTH($B497,0))))&gt;=$B497)*(DATE(YEAR($B497),MONTH($B497),MIN(BN$6,DAY(EOMONTH($B497,0))))&lt;$C497)+(DATE(YEAR($B497),MONTH($B497)+1,MIN(BN$6,DAY(EOMONTH($B497,1))))&gt;=$B497)*(DATE(YEAR($B497),MONTH($B497)+1,MIN(BN$6,DAY(EOMONTH($B497,1))))&lt;$C497)))</f>
        <v>0</v>
      </c>
      <c r="BO497" s="48" t="n">
        <f aca="false">IF(OR(N(BO$5)=0,BO$6=""),0,BO$5*((DATE(YEAR($B497),MONTH($B497),MIN(BO$6,DAY(EOMONTH($B497,0))))&gt;=$B497)*(DATE(YEAR($B497),MONTH($B497),MIN(BO$6,DAY(EOMONTH($B497,0))))&lt;$C497)+(DATE(YEAR($B497),MONTH($B497)+1,MIN(BO$6,DAY(EOMONTH($B497,1))))&gt;=$B497)*(DATE(YEAR($B497),MONTH($B497)+1,MIN(BO$6,DAY(EOMONTH($B497,1))))&lt;$C497)))</f>
        <v>0</v>
      </c>
      <c r="BP497" s="48" t="n">
        <f aca="false">IF(OR(N(BP$5)=0,BP$6=""),0,BP$5*((DATE(YEAR($B497),MONTH($B497),MIN(BP$6,DAY(EOMONTH($B497,0))))&gt;=$B497)*(DATE(YEAR($B497),MONTH($B497),MIN(BP$6,DAY(EOMONTH($B497,0))))&lt;$C497)+(DATE(YEAR($B497),MONTH($B497)+1,MIN(BP$6,DAY(EOMONTH($B497,1))))&gt;=$B497)*(DATE(YEAR($B497),MONTH($B497)+1,MIN(BP$6,DAY(EOMONTH($B497,1))))&lt;$C497)))</f>
        <v>0</v>
      </c>
      <c r="BQ497" s="48" t="n">
        <f aca="false">IF(OR(N(BQ$5)=0,BQ$6=""),0,BQ$5*((DATE(YEAR($B497),MONTH($B497),MIN(BQ$6,DAY(EOMONTH($B497,0))))&gt;=$B497)*(DATE(YEAR($B497),MONTH($B497),MIN(BQ$6,DAY(EOMONTH($B497,0))))&lt;$C497)+(DATE(YEAR($B497),MONTH($B497)+1,MIN(BQ$6,DAY(EOMONTH($B497,1))))&gt;=$B497)*(DATE(YEAR($B497),MONTH($B497)+1,MIN(BQ$6,DAY(EOMONTH($B497,1))))&lt;$C497)))</f>
        <v>0</v>
      </c>
      <c r="BR497" s="48" t="n">
        <f aca="false">IF(OR(N(BR$5)=0,BR$6=""),0,BR$5*((DATE(YEAR($B497),MONTH($B497),MIN(BR$6,DAY(EOMONTH($B497,0))))&gt;=$B497)*(DATE(YEAR($B497),MONTH($B497),MIN(BR$6,DAY(EOMONTH($B497,0))))&lt;$C497)+(DATE(YEAR($B497),MONTH($B497)+1,MIN(BR$6,DAY(EOMONTH($B497,1))))&gt;=$B497)*(DATE(YEAR($B497),MONTH($B497)+1,MIN(BR$6,DAY(EOMONTH($B497,1))))&lt;$C497)))</f>
        <v>0</v>
      </c>
      <c r="BS497" s="48" t="n">
        <f aca="false">IF(OR(N(BS$5)=0,BS$6=""),0,BS$5*((DATE(YEAR($B497),MONTH($B497),MIN(BS$6,DAY(EOMONTH($B497,0))))&gt;=$B497)*(DATE(YEAR($B497),MONTH($B497),MIN(BS$6,DAY(EOMONTH($B497,0))))&lt;$C497)+(DATE(YEAR($B497),MONTH($B497)+1,MIN(BS$6,DAY(EOMONTH($B497,1))))&gt;=$B497)*(DATE(YEAR($B497),MONTH($B497)+1,MIN(BS$6,DAY(EOMONTH($B497,1))))&lt;$C497)))</f>
        <v>0</v>
      </c>
      <c r="BT497" s="48" t="n">
        <f aca="false">IF(OR(N(BT$5)=0,BT$6=""),0,BT$5*((DATE(YEAR($B497),MONTH($B497),MIN(BT$6,DAY(EOMONTH($B497,0))))&gt;=$B497)*(DATE(YEAR($B497),MONTH($B497),MIN(BT$6,DAY(EOMONTH($B497,0))))&lt;$C497)+(DATE(YEAR($B497),MONTH($B497)+1,MIN(BT$6,DAY(EOMONTH($B497,1))))&gt;=$B497)*(DATE(YEAR($B497),MONTH($B497)+1,MIN(BT$6,DAY(EOMONTH($B497,1))))&lt;$C497)))</f>
        <v>0</v>
      </c>
      <c r="BU497" s="48" t="n">
        <f aca="false">IF(OR(N(BU$5)=0,BU$6=""),0,BU$5*((DATE(YEAR($B497),MONTH($B497),MIN(BU$6,DAY(EOMONTH($B497,0))))&gt;=$B497)*(DATE(YEAR($B497),MONTH($B497),MIN(BU$6,DAY(EOMONTH($B497,0))))&lt;$C497)+(DATE(YEAR($B497),MONTH($B497)+1,MIN(BU$6,DAY(EOMONTH($B497,1))))&gt;=$B497)*(DATE(YEAR($B497),MONTH($B497)+1,MIN(BU$6,DAY(EOMONTH($B497,1))))&lt;$C497)))</f>
        <v>0</v>
      </c>
      <c r="BV497" s="48" t="n">
        <f aca="false">IF(OR(N(BV$5)=0,BV$6=""),0,BV$5*((DATE(YEAR($B497),MONTH($B497),MIN(BV$6,DAY(EOMONTH($B497,0))))&gt;=$B497)*(DATE(YEAR($B497),MONTH($B497),MIN(BV$6,DAY(EOMONTH($B497,0))))&lt;$C497)+(DATE(YEAR($B497),MONTH($B497)+1,MIN(BV$6,DAY(EOMONTH($B497,1))))&gt;=$B497)*(DATE(YEAR($B497),MONTH($B497)+1,MIN(BV$6,DAY(EOMONTH($B497,1))))&lt;$C497)))</f>
        <v>0</v>
      </c>
      <c r="BW497" s="48" t="n">
        <f aca="false">IF(OR(N(BW$5)=0,BW$6=""),0,BW$5*((DATE(YEAR($B497),MONTH($B497),MIN(BW$6,DAY(EOMONTH($B497,0))))&gt;=$B497)*(DATE(YEAR($B497),MONTH($B497),MIN(BW$6,DAY(EOMONTH($B497,0))))&lt;$C497)+(DATE(YEAR($B497),MONTH($B497)+1,MIN(BW$6,DAY(EOMONTH($B497,1))))&gt;=$B497)*(DATE(YEAR($B497),MONTH($B497)+1,MIN(BW$6,DAY(EOMONTH($B497,1))))&lt;$C497)))</f>
        <v>0</v>
      </c>
      <c r="BX497" s="48" t="n">
        <f aca="false">MIN(Z497,(FT496*(1+FT$5/Setup!$C$36)+IF($V497=1,N($F497),0)))</f>
        <v>0</v>
      </c>
      <c r="BY497" s="48" t="n">
        <f aca="false">MIN(AA497,(FU496*(1+FU$5/Setup!$C$36)+IF($V497=2,N($F497),0)))</f>
        <v>0</v>
      </c>
      <c r="BZ497" s="48" t="n">
        <f aca="false">MIN(AB497,(FV496*(1+FV$5/Setup!$C$36)+IF($V497=3,N($F497),0)))</f>
        <v>0</v>
      </c>
      <c r="CA497" s="48" t="n">
        <f aca="false">MIN(AC497,(FW496*(1+FW$5/Setup!$C$36)+IF($V497=4,N($F497),0)))</f>
        <v>0</v>
      </c>
      <c r="CB497" s="48" t="n">
        <f aca="false">MIN(AD497,(FX496*(1+FX$5/Setup!$C$36)+IF($V497=5,N($F497),0)))</f>
        <v>0</v>
      </c>
      <c r="CC497" s="48" t="n">
        <f aca="false">MIN(AE497,(FY496*(1+FY$5/Setup!$C$36)+IF($V497=6,N($F497),0)))</f>
        <v>0</v>
      </c>
      <c r="CD497" s="48" t="n">
        <f aca="false">MIN(AF497,(FZ496*(1+FZ$5/Setup!$C$36)+IF($V497=7,N($F497),0)))</f>
        <v>0</v>
      </c>
      <c r="CE497" s="48" t="n">
        <f aca="false">MIN(AG497,(GA496*(1+GA$5/Setup!$C$36)+IF($V497=8,N($F497),0)))</f>
        <v>0</v>
      </c>
      <c r="CF497" s="48" t="n">
        <f aca="false">MIN(AH497,(GB496*(1+GB$5/Setup!$C$36)+IF($V497=9,N($F497),0)))</f>
        <v>0</v>
      </c>
      <c r="CG497" s="48" t="n">
        <f aca="false">MIN(AI497,(GC496*(1+GC$5/Setup!$C$36)+IF($V497=10,N($F497),0)))</f>
        <v>0</v>
      </c>
      <c r="CH497" s="48" t="n">
        <f aca="false">MIN(AJ497,(GD496*(1+GD$5/Setup!$C$36)+IF($V497=11,N($F497),0)))</f>
        <v>0</v>
      </c>
      <c r="CI497" s="48" t="n">
        <f aca="false">MIN(AK497,(GE496*(1+GE$5/Setup!$C$36)+IF($V497=12,N($F497),0)))</f>
        <v>0</v>
      </c>
      <c r="CJ497" s="48" t="n">
        <f aca="false">MIN(AL497,(GF496*(1+GF$5/Setup!$C$36)+IF($V497=13,N($F497),0)))</f>
        <v>0</v>
      </c>
      <c r="CK497" s="48" t="n">
        <f aca="false">MIN(AM497,(GG496*(1+GG$5/Setup!$C$36)+IF($V497=14,N($F497),0)))</f>
        <v>0</v>
      </c>
      <c r="CL497" s="48" t="n">
        <f aca="false">MIN(AN497,(GH496*(1+GH$5/Setup!$C$36)+IF($V497=15,N($F497),0)))</f>
        <v>0</v>
      </c>
      <c r="CM497" s="48" t="n">
        <f aca="false">MIN(AO497,(GI496*(1+GI$5/Setup!$C$36)+IF($V497=16,N($F497),0)))</f>
        <v>0</v>
      </c>
      <c r="CN497" s="48" t="n">
        <f aca="false">MIN(AP497,(GJ496*(1+GJ$5/Setup!$C$36)+IF($V497=17,N($F497),0)))</f>
        <v>0</v>
      </c>
      <c r="CO497" s="48" t="n">
        <f aca="false">MIN(AQ497,(GK496*(1+GK$5/Setup!$C$36)+IF($V497=18,N($F497),0)))</f>
        <v>0</v>
      </c>
      <c r="CP497" s="48" t="n">
        <f aca="false">MIN(AR497,(GL496*(1+GL$5/Setup!$C$36)+IF($V497=19,N($F497),0)))</f>
        <v>0</v>
      </c>
      <c r="CQ497" s="48" t="n">
        <f aca="false">MIN(AS497,(GM496*(1+GM$5/Setup!$C$36)+IF($V497=20,N($F497),0)))</f>
        <v>0</v>
      </c>
      <c r="CR497" s="48" t="n">
        <f aca="false">MIN(AT497,(GN496*(1+GN$5/Setup!$C$36)+IF($V497=21,N($F497),0)))</f>
        <v>0</v>
      </c>
      <c r="CS497" s="48" t="n">
        <f aca="false">MIN(AU497,(GO496*(1+GO$5/Setup!$C$36)+IF($V497=22,N($F497),0)))</f>
        <v>0</v>
      </c>
      <c r="CT497" s="48" t="n">
        <f aca="false">MIN(AV497,(GP496*(1+GP$5/Setup!$C$36)+IF($V497=23,N($F497),0)))</f>
        <v>0</v>
      </c>
      <c r="CU497" s="48" t="n">
        <f aca="false">MIN(AW497,(GQ496*(1+GQ$5/Setup!$C$36)+IF($V497=24,N($F497),0)))</f>
        <v>0</v>
      </c>
      <c r="CV497" s="48" t="n">
        <f aca="false">MIN(AX497,(GR496*(1+GR$5/Setup!$C$36)+IF($V497=25,N($F497),0)))</f>
        <v>0</v>
      </c>
      <c r="CW497" s="48" t="n">
        <f aca="false">MIN(AY497,(GS496*(1+GS$5/Setup!$C$36)+IF($V497=26,N($F497),0)))</f>
        <v>0</v>
      </c>
      <c r="CX497" s="48" t="n">
        <f aca="false">MIN(AZ497,(GT496*(1+GT$5/Setup!$C$36)+IF($V497=27,N($F497),0)))</f>
        <v>0</v>
      </c>
      <c r="CY497" s="48" t="n">
        <f aca="false">MIN(BA497,(GU496*(1+GU$5/Setup!$C$36)+IF($V497=28,N($F497),0)))</f>
        <v>0</v>
      </c>
      <c r="CZ497" s="48" t="n">
        <f aca="false">MIN(BB497,(GV496*(1+GV$5/Setup!$C$36)+IF($V497=29,N($F497),0)))</f>
        <v>0</v>
      </c>
      <c r="DA497" s="48" t="n">
        <f aca="false">MIN(BC497,(GW496*(1+GW$5/Setup!$C$36)+IF($V497=30,N($F497),0)))</f>
        <v>0</v>
      </c>
      <c r="DB497" s="48" t="n">
        <f aca="false">MIN(BD497,(GX496*(1+GX$5/Setup!$C$36)+IF($V497=31,N($F497),0)))</f>
        <v>0</v>
      </c>
      <c r="DC497" s="48" t="n">
        <f aca="false">MIN(BE497,(GY496*(1+GY$5/Setup!$C$36)+IF($V497=32,N($F497),0)))</f>
        <v>0</v>
      </c>
      <c r="DD497" s="48" t="n">
        <f aca="false">MIN(BF497,(GZ496*(1+GZ$5/Setup!$C$36)+IF($V497=33,N($F497),0)))</f>
        <v>0</v>
      </c>
      <c r="DE497" s="48" t="n">
        <f aca="false">MIN(BG497,(HA496*(1+HA$5/Setup!$C$36)+IF($V497=34,N($F497),0)))</f>
        <v>0</v>
      </c>
      <c r="DF497" s="48" t="n">
        <f aca="false">MIN(BH497,(HB496*(1+HB$5/Setup!$C$36)+IF($V497=35,N($F497),0)))</f>
        <v>0</v>
      </c>
      <c r="DG497" s="48" t="n">
        <f aca="false">MIN(BI497,(HC496*(1+HC$5/Setup!$C$36)+IF($V497=36,N($F497),0)))</f>
        <v>0</v>
      </c>
      <c r="DH497" s="48" t="n">
        <f aca="false">MIN(BJ497,(HD496*(1+HD$5/Setup!$C$36)+IF($V497=37,N($F497),0)))</f>
        <v>0</v>
      </c>
      <c r="DI497" s="48" t="n">
        <f aca="false">MIN(BK497,(HE496*(1+HE$5/Setup!$C$36)+IF($V497=38,N($F497),0)))</f>
        <v>0</v>
      </c>
      <c r="DJ497" s="48" t="n">
        <f aca="false">MIN(BL497,(HF496*(1+HF$5/Setup!$C$36)+IF($V497=39,N($F497),0)))</f>
        <v>0</v>
      </c>
      <c r="DK497" s="48" t="n">
        <f aca="false">MIN(BM497,(HG496*(1+HG$5/Setup!$C$36)+IF($V497=40,N($F497),0)))</f>
        <v>0</v>
      </c>
      <c r="DL497" s="48" t="n">
        <f aca="false">MIN(BN497,(HH496*(1+HH$5/Setup!$C$36)+IF($V497=41,N($F497),0)))</f>
        <v>0</v>
      </c>
      <c r="DM497" s="48" t="n">
        <f aca="false">MIN(BO497,(HI496*(1+HI$5/Setup!$C$36)+IF($V497=42,N($F497),0)))</f>
        <v>0</v>
      </c>
      <c r="DN497" s="48" t="n">
        <f aca="false">MIN(BP497,(HJ496*(1+HJ$5/Setup!$C$36)+IF($V497=43,N($F497),0)))</f>
        <v>0</v>
      </c>
      <c r="DO497" s="48" t="n">
        <f aca="false">MIN(BQ497,(HK496*(1+HK$5/Setup!$C$36)+IF($V497=44,N($F497),0)))</f>
        <v>0</v>
      </c>
      <c r="DP497" s="48" t="n">
        <f aca="false">MIN(BR497,(HL496*(1+HL$5/Setup!$C$36)+IF($V497=45,N($F497),0)))</f>
        <v>0</v>
      </c>
      <c r="DQ497" s="48" t="n">
        <f aca="false">MIN(BS497,(HM496*(1+HM$5/Setup!$C$36)+IF($V497=46,N($F497),0)))</f>
        <v>0</v>
      </c>
      <c r="DR497" s="48" t="n">
        <f aca="false">MIN(BT497,(HN496*(1+HN$5/Setup!$C$36)+IF($V497=47,N($F497),0)))</f>
        <v>0</v>
      </c>
      <c r="DS497" s="48" t="n">
        <f aca="false">MIN(BU497,(HO496*(1+HO$5/Setup!$C$36)+IF($V497=48,N($F497),0)))</f>
        <v>0</v>
      </c>
      <c r="DT497" s="48" t="n">
        <f aca="false">MIN(BV497,(HP496*(1+HP$5/Setup!$C$36)+IF($V497=49,N($F497),0)))</f>
        <v>0</v>
      </c>
      <c r="DU497" s="48" t="n">
        <f aca="false">MIN(BW497,(HQ496*(1+HQ$5/Setup!$C$36)+IF($V497=50,N($F497),0)))</f>
        <v>0</v>
      </c>
      <c r="DV497" s="48" t="n">
        <f aca="false">MIN(MAX((FT496*(1+FT$5/Setup!$C$36)+IF($V497=1,N($F497),0))-BX497,0),MAX($P497-0,0))</f>
        <v>0</v>
      </c>
      <c r="DW497" s="48" t="n">
        <f aca="false">MIN(MAX((FU496*(1+FU$5/Setup!$C$36)+IF($V497=2,N($F497),0))-BY497,0),MAX($P497-SUM(DV497:DV497),0))</f>
        <v>0</v>
      </c>
      <c r="DX497" s="48" t="n">
        <f aca="false">MIN(MAX((FV496*(1+FV$5/Setup!$C$36)+IF($V497=3,N($F497),0))-BZ497,0),MAX($P497-SUM(DV497:DW497),0))</f>
        <v>0</v>
      </c>
      <c r="DY497" s="48" t="n">
        <f aca="false">MIN(MAX((FW496*(1+FW$5/Setup!$C$36)+IF($V497=4,N($F497),0))-CA497,0),MAX($P497-SUM(DV497:DX497),0))</f>
        <v>0</v>
      </c>
      <c r="DZ497" s="48" t="n">
        <f aca="false">MIN(MAX((FX496*(1+FX$5/Setup!$C$36)+IF($V497=5,N($F497),0))-CB497,0),MAX($P497-SUM(DV497:DY497),0))</f>
        <v>0</v>
      </c>
      <c r="EA497" s="48" t="n">
        <f aca="false">MIN(MAX((FY496*(1+FY$5/Setup!$C$36)+IF($V497=6,N($F497),0))-CC497,0),MAX($P497-SUM(DV497:DZ497),0))</f>
        <v>0</v>
      </c>
      <c r="EB497" s="48" t="n">
        <f aca="false">MIN(MAX((FZ496*(1+FZ$5/Setup!$C$36)+IF($V497=7,N($F497),0))-CD497,0),MAX($P497-SUM(DV497:EA497),0))</f>
        <v>0</v>
      </c>
      <c r="EC497" s="48" t="n">
        <f aca="false">MIN(MAX((GA496*(1+GA$5/Setup!$C$36)+IF($V497=8,N($F497),0))-CE497,0),MAX($P497-SUM(DV497:EB497),0))</f>
        <v>0</v>
      </c>
      <c r="ED497" s="48" t="n">
        <f aca="false">MIN(MAX((GB496*(1+GB$5/Setup!$C$36)+IF($V497=9,N($F497),0))-CF497,0),MAX($P497-SUM(DV497:EC497),0))</f>
        <v>0</v>
      </c>
      <c r="EE497" s="48" t="n">
        <f aca="false">MIN(MAX((GC496*(1+GC$5/Setup!$C$36)+IF($V497=10,N($F497),0))-CG497,0),MAX($P497-SUM(DV497:ED497),0))</f>
        <v>0</v>
      </c>
      <c r="EF497" s="48" t="n">
        <f aca="false">MIN(MAX((GD496*(1+GD$5/Setup!$C$36)+IF($V497=11,N($F497),0))-CH497,0),MAX($P497-SUM(DV497:EE497),0))</f>
        <v>0</v>
      </c>
      <c r="EG497" s="48" t="n">
        <f aca="false">MIN(MAX((GE496*(1+GE$5/Setup!$C$36)+IF($V497=12,N($F497),0))-CI497,0),MAX($P497-SUM(DV497:EF497),0))</f>
        <v>0</v>
      </c>
      <c r="EH497" s="48" t="n">
        <f aca="false">MIN(MAX((GF496*(1+GF$5/Setup!$C$36)+IF($V497=13,N($F497),0))-CJ497,0),MAX($P497-SUM(DV497:EG497),0))</f>
        <v>0</v>
      </c>
      <c r="EI497" s="48" t="n">
        <f aca="false">MIN(MAX((GG496*(1+GG$5/Setup!$C$36)+IF($V497=14,N($F497),0))-CK497,0),MAX($P497-SUM(DV497:EH497),0))</f>
        <v>0</v>
      </c>
      <c r="EJ497" s="48" t="n">
        <f aca="false">MIN(MAX((GH496*(1+GH$5/Setup!$C$36)+IF($V497=15,N($F497),0))-CL497,0),MAX($P497-SUM(DV497:EI497),0))</f>
        <v>0</v>
      </c>
      <c r="EK497" s="48" t="n">
        <f aca="false">MIN(MAX((GI496*(1+GI$5/Setup!$C$36)+IF($V497=16,N($F497),0))-CM497,0),MAX($P497-SUM(DV497:EJ497),0))</f>
        <v>0</v>
      </c>
      <c r="EL497" s="48" t="n">
        <f aca="false">MIN(MAX((GJ496*(1+GJ$5/Setup!$C$36)+IF($V497=17,N($F497),0))-CN497,0),MAX($P497-SUM(DV497:EK497),0))</f>
        <v>0</v>
      </c>
      <c r="EM497" s="48" t="n">
        <f aca="false">MIN(MAX((GK496*(1+GK$5/Setup!$C$36)+IF($V497=18,N($F497),0))-CO497,0),MAX($P497-SUM(DV497:EL497),0))</f>
        <v>0</v>
      </c>
      <c r="EN497" s="48" t="n">
        <f aca="false">MIN(MAX((GL496*(1+GL$5/Setup!$C$36)+IF($V497=19,N($F497),0))-CP497,0),MAX($P497-SUM(DV497:EM497),0))</f>
        <v>0</v>
      </c>
      <c r="EO497" s="48" t="n">
        <f aca="false">MIN(MAX((GM496*(1+GM$5/Setup!$C$36)+IF($V497=20,N($F497),0))-CQ497,0),MAX($P497-SUM(DV497:EN497),0))</f>
        <v>0</v>
      </c>
      <c r="EP497" s="48" t="n">
        <f aca="false">MIN(MAX((GN496*(1+GN$5/Setup!$C$36)+IF($V497=21,N($F497),0))-CR497,0),MAX($P497-SUM(DV497:EO497),0))</f>
        <v>0</v>
      </c>
      <c r="EQ497" s="48" t="n">
        <f aca="false">MIN(MAX((GO496*(1+GO$5/Setup!$C$36)+IF($V497=22,N($F497),0))-CS497,0),MAX($P497-SUM(DV497:EP497),0))</f>
        <v>0</v>
      </c>
      <c r="ER497" s="48" t="n">
        <f aca="false">MIN(MAX((GP496*(1+GP$5/Setup!$C$36)+IF($V497=23,N($F497),0))-CT497,0),MAX($P497-SUM(DV497:EQ497),0))</f>
        <v>0</v>
      </c>
      <c r="ES497" s="48" t="n">
        <f aca="false">MIN(MAX((GQ496*(1+GQ$5/Setup!$C$36)+IF($V497=24,N($F497),0))-CU497,0),MAX($P497-SUM(DV497:ER497),0))</f>
        <v>0</v>
      </c>
      <c r="ET497" s="48" t="n">
        <f aca="false">MIN(MAX((GR496*(1+GR$5/Setup!$C$36)+IF($V497=25,N($F497),0))-CV497,0),MAX($P497-SUM(DV497:ES497),0))</f>
        <v>0</v>
      </c>
      <c r="EU497" s="48" t="n">
        <f aca="false">MIN(MAX((GS496*(1+GS$5/Setup!$C$36)+IF($V497=26,N($F497),0))-CW497,0),MAX($P497-SUM(DV497:ET497),0))</f>
        <v>0</v>
      </c>
      <c r="EV497" s="48" t="n">
        <f aca="false">MIN(MAX((GT496*(1+GT$5/Setup!$C$36)+IF($V497=27,N($F497),0))-CX497,0),MAX($P497-SUM(DV497:EU497),0))</f>
        <v>0</v>
      </c>
      <c r="EW497" s="48" t="n">
        <f aca="false">MIN(MAX((GU496*(1+GU$5/Setup!$C$36)+IF($V497=28,N($F497),0))-CY497,0),MAX($P497-SUM(DV497:EV497),0))</f>
        <v>0</v>
      </c>
      <c r="EX497" s="48" t="n">
        <f aca="false">MIN(MAX((GV496*(1+GV$5/Setup!$C$36)+IF($V497=29,N($F497),0))-CZ497,0),MAX($P497-SUM(DV497:EW497),0))</f>
        <v>0</v>
      </c>
      <c r="EY497" s="48" t="n">
        <f aca="false">MIN(MAX((GW496*(1+GW$5/Setup!$C$36)+IF($V497=30,N($F497),0))-DA497,0),MAX($P497-SUM(DV497:EX497),0))</f>
        <v>0</v>
      </c>
      <c r="EZ497" s="48" t="n">
        <f aca="false">MIN(MAX((GX496*(1+GX$5/Setup!$C$36)+IF($V497=31,N($F497),0))-DB497,0),MAX($P497-SUM(DV497:EY497),0))</f>
        <v>0</v>
      </c>
      <c r="FA497" s="48" t="n">
        <f aca="false">MIN(MAX((GY496*(1+GY$5/Setup!$C$36)+IF($V497=32,N($F497),0))-DC497,0),MAX($P497-SUM(DV497:EZ497),0))</f>
        <v>0</v>
      </c>
      <c r="FB497" s="48" t="n">
        <f aca="false">MIN(MAX((GZ496*(1+GZ$5/Setup!$C$36)+IF($V497=33,N($F497),0))-DD497,0),MAX($P497-SUM(DV497:FA497),0))</f>
        <v>0</v>
      </c>
      <c r="FC497" s="48" t="n">
        <f aca="false">MIN(MAX((HA496*(1+HA$5/Setup!$C$36)+IF($V497=34,N($F497),0))-DE497,0),MAX($P497-SUM(DV497:FB497),0))</f>
        <v>0</v>
      </c>
      <c r="FD497" s="48" t="n">
        <f aca="false">MIN(MAX((HB496*(1+HB$5/Setup!$C$36)+IF($V497=35,N($F497),0))-DF497,0),MAX($P497-SUM(DV497:FC497),0))</f>
        <v>0</v>
      </c>
      <c r="FE497" s="48" t="n">
        <f aca="false">MIN(MAX((HC496*(1+HC$5/Setup!$C$36)+IF($V497=36,N($F497),0))-DG497,0),MAX($P497-SUM(DV497:FD497),0))</f>
        <v>0</v>
      </c>
      <c r="FF497" s="48" t="n">
        <f aca="false">MIN(MAX((HD496*(1+HD$5/Setup!$C$36)+IF($V497=37,N($F497),0))-DH497,0),MAX($P497-SUM(DV497:FE497),0))</f>
        <v>0</v>
      </c>
      <c r="FG497" s="48" t="n">
        <f aca="false">MIN(MAX((HE496*(1+HE$5/Setup!$C$36)+IF($V497=38,N($F497),0))-DI497,0),MAX($P497-SUM(DV497:FF497),0))</f>
        <v>0</v>
      </c>
      <c r="FH497" s="48" t="n">
        <f aca="false">MIN(MAX((HF496*(1+HF$5/Setup!$C$36)+IF($V497=39,N($F497),0))-DJ497,0),MAX($P497-SUM(DV497:FG497),0))</f>
        <v>0</v>
      </c>
      <c r="FI497" s="48" t="n">
        <f aca="false">MIN(MAX((HG496*(1+HG$5/Setup!$C$36)+IF($V497=40,N($F497),0))-DK497,0),MAX($P497-SUM(DV497:FH497),0))</f>
        <v>0</v>
      </c>
      <c r="FJ497" s="48" t="n">
        <f aca="false">MIN(MAX((HH496*(1+HH$5/Setup!$C$36)+IF($V497=41,N($F497),0))-DL497,0),MAX($P497-SUM(DV497:FI497),0))</f>
        <v>0</v>
      </c>
      <c r="FK497" s="48" t="n">
        <f aca="false">MIN(MAX((HI496*(1+HI$5/Setup!$C$36)+IF($V497=42,N($F497),0))-DM497,0),MAX($P497-SUM(DV497:FJ497),0))</f>
        <v>0</v>
      </c>
      <c r="FL497" s="48" t="n">
        <f aca="false">MIN(MAX((HJ496*(1+HJ$5/Setup!$C$36)+IF($V497=43,N($F497),0))-DN497,0),MAX($P497-SUM(DV497:FK497),0))</f>
        <v>0</v>
      </c>
      <c r="FM497" s="48" t="n">
        <f aca="false">MIN(MAX((HK496*(1+HK$5/Setup!$C$36)+IF($V497=44,N($F497),0))-DO497,0),MAX($P497-SUM(DV497:FL497),0))</f>
        <v>0</v>
      </c>
      <c r="FN497" s="48" t="n">
        <f aca="false">MIN(MAX((HL496*(1+HL$5/Setup!$C$36)+IF($V497=45,N($F497),0))-DP497,0),MAX($P497-SUM(DV497:FM497),0))</f>
        <v>0</v>
      </c>
      <c r="FO497" s="48" t="n">
        <f aca="false">MIN(MAX((HM496*(1+HM$5/Setup!$C$36)+IF($V497=46,N($F497),0))-DQ497,0),MAX($P497-SUM(DV497:FN497),0))</f>
        <v>0</v>
      </c>
      <c r="FP497" s="48" t="n">
        <f aca="false">MIN(MAX((HN496*(1+HN$5/Setup!$C$36)+IF($V497=47,N($F497),0))-DR497,0),MAX($P497-SUM(DV497:FO497),0))</f>
        <v>0</v>
      </c>
      <c r="FQ497" s="48" t="n">
        <f aca="false">MIN(MAX((HO496*(1+HO$5/Setup!$C$36)+IF($V497=48,N($F497),0))-DS497,0),MAX($P497-SUM(DV497:FP497),0))</f>
        <v>0</v>
      </c>
      <c r="FR497" s="48" t="n">
        <f aca="false">MIN(MAX((HP496*(1+HP$5/Setup!$C$36)+IF($V497=49,N($F497),0))-DT497,0),MAX($P497-SUM(DV497:FQ497),0))</f>
        <v>0</v>
      </c>
      <c r="FS497" s="48" t="n">
        <f aca="false">MIN(MAX((HQ496*(1+HQ$5/Setup!$C$36)+IF($V497=50,N($F497),0))-DU497,0),MAX($P497-SUM(DV497:FR497),0))</f>
        <v>0</v>
      </c>
      <c r="FT497" s="48" t="n">
        <f aca="false">IF((FT496*(1+FT$5/Setup!$C$36)+IF($V497=1,N($F497),0))-BX497-DV497&lt;0.005,0,(FT496*(1+FT$5/Setup!$C$36)+IF($V497=1,N($F497),0))-BX497-DV497)</f>
        <v>0</v>
      </c>
      <c r="FU497" s="48" t="n">
        <f aca="false">IF((FU496*(1+FU$5/Setup!$C$36)+IF($V497=2,N($F497),0))-BY497-DW497&lt;0.005,0,(FU496*(1+FU$5/Setup!$C$36)+IF($V497=2,N($F497),0))-BY497-DW497)</f>
        <v>0</v>
      </c>
      <c r="FV497" s="48" t="n">
        <f aca="false">IF((FV496*(1+FV$5/Setup!$C$36)+IF($V497=3,N($F497),0))-BZ497-DX497&lt;0.005,0,(FV496*(1+FV$5/Setup!$C$36)+IF($V497=3,N($F497),0))-BZ497-DX497)</f>
        <v>0</v>
      </c>
      <c r="FW497" s="48" t="n">
        <f aca="false">IF((FW496*(1+FW$5/Setup!$C$36)+IF($V497=4,N($F497),0))-CA497-DY497&lt;0.005,0,(FW496*(1+FW$5/Setup!$C$36)+IF($V497=4,N($F497),0))-CA497-DY497)</f>
        <v>0</v>
      </c>
      <c r="FX497" s="48" t="n">
        <f aca="false">IF((FX496*(1+FX$5/Setup!$C$36)+IF($V497=5,N($F497),0))-CB497-DZ497&lt;0.005,0,(FX496*(1+FX$5/Setup!$C$36)+IF($V497=5,N($F497),0))-CB497-DZ497)</f>
        <v>0</v>
      </c>
      <c r="FY497" s="48" t="n">
        <f aca="false">IF((FY496*(1+FY$5/Setup!$C$36)+IF($V497=6,N($F497),0))-CC497-EA497&lt;0.005,0,(FY496*(1+FY$5/Setup!$C$36)+IF($V497=6,N($F497),0))-CC497-EA497)</f>
        <v>0</v>
      </c>
      <c r="FZ497" s="48" t="n">
        <f aca="false">IF((FZ496*(1+FZ$5/Setup!$C$36)+IF($V497=7,N($F497),0))-CD497-EB497&lt;0.005,0,(FZ496*(1+FZ$5/Setup!$C$36)+IF($V497=7,N($F497),0))-CD497-EB497)</f>
        <v>0</v>
      </c>
      <c r="GA497" s="48" t="n">
        <f aca="false">IF((GA496*(1+GA$5/Setup!$C$36)+IF($V497=8,N($F497),0))-CE497-EC497&lt;0.005,0,(GA496*(1+GA$5/Setup!$C$36)+IF($V497=8,N($F497),0))-CE497-EC497)</f>
        <v>0</v>
      </c>
      <c r="GB497" s="48" t="n">
        <f aca="false">IF((GB496*(1+GB$5/Setup!$C$36)+IF($V497=9,N($F497),0))-CF497-ED497&lt;0.005,0,(GB496*(1+GB$5/Setup!$C$36)+IF($V497=9,N($F497),0))-CF497-ED497)</f>
        <v>0</v>
      </c>
      <c r="GC497" s="48" t="n">
        <f aca="false">IF((GC496*(1+GC$5/Setup!$C$36)+IF($V497=10,N($F497),0))-CG497-EE497&lt;0.005,0,(GC496*(1+GC$5/Setup!$C$36)+IF($V497=10,N($F497),0))-CG497-EE497)</f>
        <v>0</v>
      </c>
      <c r="GD497" s="48" t="n">
        <f aca="false">IF((GD496*(1+GD$5/Setup!$C$36)+IF($V497=11,N($F497),0))-CH497-EF497&lt;0.005,0,(GD496*(1+GD$5/Setup!$C$36)+IF($V497=11,N($F497),0))-CH497-EF497)</f>
        <v>0</v>
      </c>
      <c r="GE497" s="48" t="n">
        <f aca="false">IF((GE496*(1+GE$5/Setup!$C$36)+IF($V497=12,N($F497),0))-CI497-EG497&lt;0.005,0,(GE496*(1+GE$5/Setup!$C$36)+IF($V497=12,N($F497),0))-CI497-EG497)</f>
        <v>0</v>
      </c>
      <c r="GF497" s="48" t="n">
        <f aca="false">IF((GF496*(1+GF$5/Setup!$C$36)+IF($V497=13,N($F497),0))-CJ497-EH497&lt;0.005,0,(GF496*(1+GF$5/Setup!$C$36)+IF($V497=13,N($F497),0))-CJ497-EH497)</f>
        <v>0</v>
      </c>
      <c r="GG497" s="48" t="n">
        <f aca="false">IF((GG496*(1+GG$5/Setup!$C$36)+IF($V497=14,N($F497),0))-CK497-EI497&lt;0.005,0,(GG496*(1+GG$5/Setup!$C$36)+IF($V497=14,N($F497),0))-CK497-EI497)</f>
        <v>0</v>
      </c>
      <c r="GH497" s="48" t="n">
        <f aca="false">IF((GH496*(1+GH$5/Setup!$C$36)+IF($V497=15,N($F497),0))-CL497-EJ497&lt;0.005,0,(GH496*(1+GH$5/Setup!$C$36)+IF($V497=15,N($F497),0))-CL497-EJ497)</f>
        <v>0</v>
      </c>
      <c r="GI497" s="48" t="n">
        <f aca="false">IF((GI496*(1+GI$5/Setup!$C$36)+IF($V497=16,N($F497),0))-CM497-EK497&lt;0.005,0,(GI496*(1+GI$5/Setup!$C$36)+IF($V497=16,N($F497),0))-CM497-EK497)</f>
        <v>0</v>
      </c>
      <c r="GJ497" s="48" t="n">
        <f aca="false">IF((GJ496*(1+GJ$5/Setup!$C$36)+IF($V497=17,N($F497),0))-CN497-EL497&lt;0.005,0,(GJ496*(1+GJ$5/Setup!$C$36)+IF($V497=17,N($F497),0))-CN497-EL497)</f>
        <v>0</v>
      </c>
      <c r="GK497" s="48" t="n">
        <f aca="false">IF((GK496*(1+GK$5/Setup!$C$36)+IF($V497=18,N($F497),0))-CO497-EM497&lt;0.005,0,(GK496*(1+GK$5/Setup!$C$36)+IF($V497=18,N($F497),0))-CO497-EM497)</f>
        <v>0</v>
      </c>
      <c r="GL497" s="48" t="n">
        <f aca="false">IF((GL496*(1+GL$5/Setup!$C$36)+IF($V497=19,N($F497),0))-CP497-EN497&lt;0.005,0,(GL496*(1+GL$5/Setup!$C$36)+IF($V497=19,N($F497),0))-CP497-EN497)</f>
        <v>0</v>
      </c>
      <c r="GM497" s="48" t="n">
        <f aca="false">IF((GM496*(1+GM$5/Setup!$C$36)+IF($V497=20,N($F497),0))-CQ497-EO497&lt;0.005,0,(GM496*(1+GM$5/Setup!$C$36)+IF($V497=20,N($F497),0))-CQ497-EO497)</f>
        <v>0</v>
      </c>
      <c r="GN497" s="48" t="n">
        <f aca="false">IF((GN496*(1+GN$5/Setup!$C$36)+IF($V497=21,N($F497),0))-CR497-EP497&lt;0.005,0,(GN496*(1+GN$5/Setup!$C$36)+IF($V497=21,N($F497),0))-CR497-EP497)</f>
        <v>0</v>
      </c>
      <c r="GO497" s="48" t="n">
        <f aca="false">IF((GO496*(1+GO$5/Setup!$C$36)+IF($V497=22,N($F497),0))-CS497-EQ497&lt;0.005,0,(GO496*(1+GO$5/Setup!$C$36)+IF($V497=22,N($F497),0))-CS497-EQ497)</f>
        <v>0</v>
      </c>
      <c r="GP497" s="48" t="n">
        <f aca="false">IF((GP496*(1+GP$5/Setup!$C$36)+IF($V497=23,N($F497),0))-CT497-ER497&lt;0.005,0,(GP496*(1+GP$5/Setup!$C$36)+IF($V497=23,N($F497),0))-CT497-ER497)</f>
        <v>0</v>
      </c>
      <c r="GQ497" s="48" t="n">
        <f aca="false">IF((GQ496*(1+GQ$5/Setup!$C$36)+IF($V497=24,N($F497),0))-CU497-ES497&lt;0.005,0,(GQ496*(1+GQ$5/Setup!$C$36)+IF($V497=24,N($F497),0))-CU497-ES497)</f>
        <v>0</v>
      </c>
      <c r="GR497" s="48" t="n">
        <f aca="false">IF((GR496*(1+GR$5/Setup!$C$36)+IF($V497=25,N($F497),0))-CV497-ET497&lt;0.005,0,(GR496*(1+GR$5/Setup!$C$36)+IF($V497=25,N($F497),0))-CV497-ET497)</f>
        <v>0</v>
      </c>
      <c r="GS497" s="48" t="n">
        <f aca="false">IF((GS496*(1+GS$5/Setup!$C$36)+IF($V497=26,N($F497),0))-CW497-EU497&lt;0.005,0,(GS496*(1+GS$5/Setup!$C$36)+IF($V497=26,N($F497),0))-CW497-EU497)</f>
        <v>0</v>
      </c>
      <c r="GT497" s="48" t="n">
        <f aca="false">IF((GT496*(1+GT$5/Setup!$C$36)+IF($V497=27,N($F497),0))-CX497-EV497&lt;0.005,0,(GT496*(1+GT$5/Setup!$C$36)+IF($V497=27,N($F497),0))-CX497-EV497)</f>
        <v>0</v>
      </c>
      <c r="GU497" s="48" t="n">
        <f aca="false">IF((GU496*(1+GU$5/Setup!$C$36)+IF($V497=28,N($F497),0))-CY497-EW497&lt;0.005,0,(GU496*(1+GU$5/Setup!$C$36)+IF($V497=28,N($F497),0))-CY497-EW497)</f>
        <v>0</v>
      </c>
      <c r="GV497" s="48" t="n">
        <f aca="false">IF((GV496*(1+GV$5/Setup!$C$36)+IF($V497=29,N($F497),0))-CZ497-EX497&lt;0.005,0,(GV496*(1+GV$5/Setup!$C$36)+IF($V497=29,N($F497),0))-CZ497-EX497)</f>
        <v>0</v>
      </c>
      <c r="GW497" s="48" t="n">
        <f aca="false">IF((GW496*(1+GW$5/Setup!$C$36)+IF($V497=30,N($F497),0))-DA497-EY497&lt;0.005,0,(GW496*(1+GW$5/Setup!$C$36)+IF($V497=30,N($F497),0))-DA497-EY497)</f>
        <v>0</v>
      </c>
      <c r="GX497" s="48" t="n">
        <f aca="false">IF((GX496*(1+GX$5/Setup!$C$36)+IF($V497=31,N($F497),0))-DB497-EZ497&lt;0.005,0,(GX496*(1+GX$5/Setup!$C$36)+IF($V497=31,N($F497),0))-DB497-EZ497)</f>
        <v>0</v>
      </c>
      <c r="GY497" s="48" t="n">
        <f aca="false">IF((GY496*(1+GY$5/Setup!$C$36)+IF($V497=32,N($F497),0))-DC497-FA497&lt;0.005,0,(GY496*(1+GY$5/Setup!$C$36)+IF($V497=32,N($F497),0))-DC497-FA497)</f>
        <v>0</v>
      </c>
      <c r="GZ497" s="48" t="n">
        <f aca="false">IF((GZ496*(1+GZ$5/Setup!$C$36)+IF($V497=33,N($F497),0))-DD497-FB497&lt;0.005,0,(GZ496*(1+GZ$5/Setup!$C$36)+IF($V497=33,N($F497),0))-DD497-FB497)</f>
        <v>0</v>
      </c>
      <c r="HA497" s="48" t="n">
        <f aca="false">IF((HA496*(1+HA$5/Setup!$C$36)+IF($V497=34,N($F497),0))-DE497-FC497&lt;0.005,0,(HA496*(1+HA$5/Setup!$C$36)+IF($V497=34,N($F497),0))-DE497-FC497)</f>
        <v>0</v>
      </c>
      <c r="HB497" s="48" t="n">
        <f aca="false">IF((HB496*(1+HB$5/Setup!$C$36)+IF($V497=35,N($F497),0))-DF497-FD497&lt;0.005,0,(HB496*(1+HB$5/Setup!$C$36)+IF($V497=35,N($F497),0))-DF497-FD497)</f>
        <v>0</v>
      </c>
      <c r="HC497" s="48" t="n">
        <f aca="false">IF((HC496*(1+HC$5/Setup!$C$36)+IF($V497=36,N($F497),0))-DG497-FE497&lt;0.005,0,(HC496*(1+HC$5/Setup!$C$36)+IF($V497=36,N($F497),0))-DG497-FE497)</f>
        <v>0</v>
      </c>
      <c r="HD497" s="48" t="n">
        <f aca="false">IF((HD496*(1+HD$5/Setup!$C$36)+IF($V497=37,N($F497),0))-DH497-FF497&lt;0.005,0,(HD496*(1+HD$5/Setup!$C$36)+IF($V497=37,N($F497),0))-DH497-FF497)</f>
        <v>0</v>
      </c>
      <c r="HE497" s="48" t="n">
        <f aca="false">IF((HE496*(1+HE$5/Setup!$C$36)+IF($V497=38,N($F497),0))-DI497-FG497&lt;0.005,0,(HE496*(1+HE$5/Setup!$C$36)+IF($V497=38,N($F497),0))-DI497-FG497)</f>
        <v>0</v>
      </c>
      <c r="HF497" s="48" t="n">
        <f aca="false">IF((HF496*(1+HF$5/Setup!$C$36)+IF($V497=39,N($F497),0))-DJ497-FH497&lt;0.005,0,(HF496*(1+HF$5/Setup!$C$36)+IF($V497=39,N($F497),0))-DJ497-FH497)</f>
        <v>0</v>
      </c>
      <c r="HG497" s="48" t="n">
        <f aca="false">IF((HG496*(1+HG$5/Setup!$C$36)+IF($V497=40,N($F497),0))-DK497-FI497&lt;0.005,0,(HG496*(1+HG$5/Setup!$C$36)+IF($V497=40,N($F497),0))-DK497-FI497)</f>
        <v>0</v>
      </c>
      <c r="HH497" s="48" t="n">
        <f aca="false">IF((HH496*(1+HH$5/Setup!$C$36)+IF($V497=41,N($F497),0))-DL497-FJ497&lt;0.005,0,(HH496*(1+HH$5/Setup!$C$36)+IF($V497=41,N($F497),0))-DL497-FJ497)</f>
        <v>0</v>
      </c>
      <c r="HI497" s="48" t="n">
        <f aca="false">IF((HI496*(1+HI$5/Setup!$C$36)+IF($V497=42,N($F497),0))-DM497-FK497&lt;0.005,0,(HI496*(1+HI$5/Setup!$C$36)+IF($V497=42,N($F497),0))-DM497-FK497)</f>
        <v>0</v>
      </c>
      <c r="HJ497" s="48" t="n">
        <f aca="false">IF((HJ496*(1+HJ$5/Setup!$C$36)+IF($V497=43,N($F497),0))-DN497-FL497&lt;0.005,0,(HJ496*(1+HJ$5/Setup!$C$36)+IF($V497=43,N($F497),0))-DN497-FL497)</f>
        <v>0</v>
      </c>
      <c r="HK497" s="48" t="n">
        <f aca="false">IF((HK496*(1+HK$5/Setup!$C$36)+IF($V497=44,N($F497),0))-DO497-FM497&lt;0.005,0,(HK496*(1+HK$5/Setup!$C$36)+IF($V497=44,N($F497),0))-DO497-FM497)</f>
        <v>0</v>
      </c>
      <c r="HL497" s="48" t="n">
        <f aca="false">IF((HL496*(1+HL$5/Setup!$C$36)+IF($V497=45,N($F497),0))-DP497-FN497&lt;0.005,0,(HL496*(1+HL$5/Setup!$C$36)+IF($V497=45,N($F497),0))-DP497-FN497)</f>
        <v>0</v>
      </c>
      <c r="HM497" s="48" t="n">
        <f aca="false">IF((HM496*(1+HM$5/Setup!$C$36)+IF($V497=46,N($F497),0))-DQ497-FO497&lt;0.005,0,(HM496*(1+HM$5/Setup!$C$36)+IF($V497=46,N($F497),0))-DQ497-FO497)</f>
        <v>0</v>
      </c>
      <c r="HN497" s="48" t="n">
        <f aca="false">IF((HN496*(1+HN$5/Setup!$C$36)+IF($V497=47,N($F497),0))-DR497-FP497&lt;0.005,0,(HN496*(1+HN$5/Setup!$C$36)+IF($V497=47,N($F497),0))-DR497-FP497)</f>
        <v>0</v>
      </c>
      <c r="HO497" s="48" t="n">
        <f aca="false">IF((HO496*(1+HO$5/Setup!$C$36)+IF($V497=48,N($F497),0))-DS497-FQ497&lt;0.005,0,(HO496*(1+HO$5/Setup!$C$36)+IF($V497=48,N($F497),0))-DS497-FQ497)</f>
        <v>0</v>
      </c>
      <c r="HP497" s="48" t="n">
        <f aca="false">IF((HP496*(1+HP$5/Setup!$C$36)+IF($V497=49,N($F497),0))-DT497-FR497&lt;0.005,0,(HP496*(1+HP$5/Setup!$C$36)+IF($V497=49,N($F497),0))-DT497-FR497)</f>
        <v>0</v>
      </c>
      <c r="HQ497" s="48" t="n">
        <f aca="false">IF((HQ496*(1+HQ$5/Setup!$C$36)+IF($V497=50,N($F497),0))-DU497-FS497&lt;0.005,0,(HQ496*(1+HQ$5/Setup!$C$36)+IF($V497=50,N($F497),0))-DU497-FS497)</f>
        <v>0</v>
      </c>
    </row>
    <row r="498" customFormat="false" ht="15" hidden="false" customHeight="false" outlineLevel="0" collapsed="false">
      <c r="A498" s="44" t="n">
        <v>490</v>
      </c>
      <c r="B498" s="45" t="n">
        <f aca="false">IF(Setup!$C$7="Every month",EDATE(Setup!$C$8,($A498-1)),IF(Setup!$C$7="Twice a month",DATE(YEAR(Setup!$C$8),MONTH(Setup!$C$8)+INT((($A498-1)+Setup!$C$41)/2),MIN(IF(MOD(($A498-1)+Setup!$C$41,2)=0,Setup!$C$39,Setup!$C$40),DAY(EOMONTH(DATE(YEAR(Setup!$C$8),MONTH(Setup!$C$8)+INT((($A498-1)+Setup!$C$41)/2),1),0)))),Setup!$C$8+($A498-1)*IF(Setup!$C$7="Every week",7,14)))</f>
        <v>53171</v>
      </c>
      <c r="C498" s="45" t="n">
        <f aca="false">IF(Setup!$C$7="Every month",EDATE(Setup!$C$8,$A498),IF(Setup!$C$7="Twice a month",DATE(YEAR(Setup!$C$8),MONTH(Setup!$C$8)+INT(($A498+Setup!$C$41)/2),MIN(IF(MOD($A498+Setup!$C$41,2)=0,Setup!$C$39,Setup!$C$40),DAY(EOMONTH(DATE(YEAR(Setup!$C$8),MONTH(Setup!$C$8)+INT(($A498+Setup!$C$41)/2),1),0)))),Setup!$C$8+$A498*IF(Setup!$C$7="Every week",7,14)))</f>
        <v>53185</v>
      </c>
      <c r="D498" s="46"/>
      <c r="E498" s="47"/>
      <c r="F498" s="47"/>
      <c r="G498" s="47"/>
      <c r="H498" s="47"/>
      <c r="I498" s="48" t="n">
        <f aca="false">N(Setup!$C$11)+N(E498)</f>
        <v>100</v>
      </c>
      <c r="J498" s="48" t="n">
        <f aca="false">MIN(Setup!$C$37,MAX(I498,0))</f>
        <v>9.23076923076923</v>
      </c>
      <c r="K498" s="48" t="n">
        <f aca="false">MIN(MAX(N(Setup!$C$14)-L497,0),MAX(I498-J498,0))</f>
        <v>0</v>
      </c>
      <c r="L498" s="48" t="n">
        <f aca="false">L497+K498-N(G498)</f>
        <v>500</v>
      </c>
      <c r="M498" s="48" t="n">
        <f aca="false">M497+J498-N(H498)</f>
        <v>4523.07692307691</v>
      </c>
      <c r="N498" s="48" t="n">
        <f aca="false">SUM(BX498:DU498)</f>
        <v>0</v>
      </c>
      <c r="O498" s="48" t="n">
        <f aca="false">SUM(Z498:BW498)-N498</f>
        <v>25</v>
      </c>
      <c r="P498" s="48" t="n">
        <f aca="false">MAX(I498-J498-K498,0)+O498</f>
        <v>115.769230769231</v>
      </c>
      <c r="Q498" s="48" t="n">
        <f aca="false">SUM(DV498:FS498)</f>
        <v>0</v>
      </c>
      <c r="R498" s="49" t="n">
        <f aca="false">N498+J498+K498+Q498</f>
        <v>9.23076923076923</v>
      </c>
      <c r="S498" s="48" t="n">
        <f aca="false">T498-T497-N(F498)+N498+Q498</f>
        <v>0</v>
      </c>
      <c r="T498" s="49" t="n">
        <f aca="false">SUM(FT498:HQ498)</f>
        <v>0</v>
      </c>
      <c r="U498" s="44" t="str">
        <f aca="false">IF(T497&lt;0.005,"",INDEX(Helpers!$C$2:$C$51,IF(_xlfn.MINIFS($DV$6:$FS$6,DV498:FS498,"&gt;0.005")=0,V498,_xlfn.MINIFS($DV$6:$FS$6,DV498:FS498,"&gt;0.005"))))</f>
        <v/>
      </c>
      <c r="V498" s="44" t="n">
        <f aca="false">IF(_xlfn.MINIFS($FT$6:$HQ$6,FT497:HQ497,"&gt;0.005")=0,1,_xlfn.MINIFS($FT$6:$HQ$6,FT497:HQ497,"&gt;0.005"))</f>
        <v>1</v>
      </c>
      <c r="W498" s="44" t="n">
        <f aca="false">IF(AND(D498&lt;&gt;"Paid",T497&gt;0.005),1,0)</f>
        <v>0</v>
      </c>
      <c r="X498" s="48" t="n">
        <f aca="false">SUMPRODUCT(((Helpers!$G$2:$G$51*(1+(Helpers!$D$2:$D$51+0.000000001)/12)^(($B498-Setup!$C$8)/(365.25/12))-Helpers!$E$2:$E$51*((1+(Helpers!$D$2:$D$51+0.000000001)/12)^(($B498-Setup!$C$8)/(365.25/12))-1)/((Helpers!$D$2:$D$51+0.000000001)/12))&gt;0)*(Helpers!$G$2:$G$51*(1+(Helpers!$D$2:$D$51+0.000000001)/12)^(($B498-Setup!$C$8)/(365.25/12))-Helpers!$E$2:$E$51*((1+(Helpers!$D$2:$D$51+0.000000001)/12)^(($B498-Setup!$C$8)/(365.25/12))-1)/((Helpers!$D$2:$D$51+0.000000001)/12)))</f>
        <v>0</v>
      </c>
      <c r="Y498" s="48"/>
      <c r="Z498" s="48" t="n">
        <f aca="false">IF(OR(N(Z$5)=0,Z$6=""),0,Z$5*((DATE(YEAR($B498),MONTH($B498),MIN(Z$6,DAY(EOMONTH($B498,0))))&gt;=$B498)*(DATE(YEAR($B498),MONTH($B498),MIN(Z$6,DAY(EOMONTH($B498,0))))&lt;$C498)+(DATE(YEAR($B498),MONTH($B498)+1,MIN(Z$6,DAY(EOMONTH($B498,1))))&gt;=$B498)*(DATE(YEAR($B498),MONTH($B498)+1,MIN(Z$6,DAY(EOMONTH($B498,1))))&lt;$C498)))</f>
        <v>25</v>
      </c>
      <c r="AA498" s="48" t="n">
        <f aca="false">IF(OR(N(AA$5)=0,AA$6=""),0,AA$5*((DATE(YEAR($B498),MONTH($B498),MIN(AA$6,DAY(EOMONTH($B498,0))))&gt;=$B498)*(DATE(YEAR($B498),MONTH($B498),MIN(AA$6,DAY(EOMONTH($B498,0))))&lt;$C498)+(DATE(YEAR($B498),MONTH($B498)+1,MIN(AA$6,DAY(EOMONTH($B498,1))))&gt;=$B498)*(DATE(YEAR($B498),MONTH($B498)+1,MIN(AA$6,DAY(EOMONTH($B498,1))))&lt;$C498)))</f>
        <v>0</v>
      </c>
      <c r="AB498" s="48" t="n">
        <f aca="false">IF(OR(N(AB$5)=0,AB$6=""),0,AB$5*((DATE(YEAR($B498),MONTH($B498),MIN(AB$6,DAY(EOMONTH($B498,0))))&gt;=$B498)*(DATE(YEAR($B498),MONTH($B498),MIN(AB$6,DAY(EOMONTH($B498,0))))&lt;$C498)+(DATE(YEAR($B498),MONTH($B498)+1,MIN(AB$6,DAY(EOMONTH($B498,1))))&gt;=$B498)*(DATE(YEAR($B498),MONTH($B498)+1,MIN(AB$6,DAY(EOMONTH($B498,1))))&lt;$C498)))</f>
        <v>0</v>
      </c>
      <c r="AC498" s="48" t="n">
        <f aca="false">IF(OR(N(AC$5)=0,AC$6=""),0,AC$5*((DATE(YEAR($B498),MONTH($B498),MIN(AC$6,DAY(EOMONTH($B498,0))))&gt;=$B498)*(DATE(YEAR($B498),MONTH($B498),MIN(AC$6,DAY(EOMONTH($B498,0))))&lt;$C498)+(DATE(YEAR($B498),MONTH($B498)+1,MIN(AC$6,DAY(EOMONTH($B498,1))))&gt;=$B498)*(DATE(YEAR($B498),MONTH($B498)+1,MIN(AC$6,DAY(EOMONTH($B498,1))))&lt;$C498)))</f>
        <v>0</v>
      </c>
      <c r="AD498" s="48" t="n">
        <f aca="false">IF(OR(N(AD$5)=0,AD$6=""),0,AD$5*((DATE(YEAR($B498),MONTH($B498),MIN(AD$6,DAY(EOMONTH($B498,0))))&gt;=$B498)*(DATE(YEAR($B498),MONTH($B498),MIN(AD$6,DAY(EOMONTH($B498,0))))&lt;$C498)+(DATE(YEAR($B498),MONTH($B498)+1,MIN(AD$6,DAY(EOMONTH($B498,1))))&gt;=$B498)*(DATE(YEAR($B498),MONTH($B498)+1,MIN(AD$6,DAY(EOMONTH($B498,1))))&lt;$C498)))</f>
        <v>0</v>
      </c>
      <c r="AE498" s="48" t="n">
        <f aca="false">IF(OR(N(AE$5)=0,AE$6=""),0,AE$5*((DATE(YEAR($B498),MONTH($B498),MIN(AE$6,DAY(EOMONTH($B498,0))))&gt;=$B498)*(DATE(YEAR($B498),MONTH($B498),MIN(AE$6,DAY(EOMONTH($B498,0))))&lt;$C498)+(DATE(YEAR($B498),MONTH($B498)+1,MIN(AE$6,DAY(EOMONTH($B498,1))))&gt;=$B498)*(DATE(YEAR($B498),MONTH($B498)+1,MIN(AE$6,DAY(EOMONTH($B498,1))))&lt;$C498)))</f>
        <v>0</v>
      </c>
      <c r="AF498" s="48" t="n">
        <f aca="false">IF(OR(N(AF$5)=0,AF$6=""),0,AF$5*((DATE(YEAR($B498),MONTH($B498),MIN(AF$6,DAY(EOMONTH($B498,0))))&gt;=$B498)*(DATE(YEAR($B498),MONTH($B498),MIN(AF$6,DAY(EOMONTH($B498,0))))&lt;$C498)+(DATE(YEAR($B498),MONTH($B498)+1,MIN(AF$6,DAY(EOMONTH($B498,1))))&gt;=$B498)*(DATE(YEAR($B498),MONTH($B498)+1,MIN(AF$6,DAY(EOMONTH($B498,1))))&lt;$C498)))</f>
        <v>0</v>
      </c>
      <c r="AG498" s="48" t="n">
        <f aca="false">IF(OR(N(AG$5)=0,AG$6=""),0,AG$5*((DATE(YEAR($B498),MONTH($B498),MIN(AG$6,DAY(EOMONTH($B498,0))))&gt;=$B498)*(DATE(YEAR($B498),MONTH($B498),MIN(AG$6,DAY(EOMONTH($B498,0))))&lt;$C498)+(DATE(YEAR($B498),MONTH($B498)+1,MIN(AG$6,DAY(EOMONTH($B498,1))))&gt;=$B498)*(DATE(YEAR($B498),MONTH($B498)+1,MIN(AG$6,DAY(EOMONTH($B498,1))))&lt;$C498)))</f>
        <v>0</v>
      </c>
      <c r="AH498" s="48" t="n">
        <f aca="false">IF(OR(N(AH$5)=0,AH$6=""),0,AH$5*((DATE(YEAR($B498),MONTH($B498),MIN(AH$6,DAY(EOMONTH($B498,0))))&gt;=$B498)*(DATE(YEAR($B498),MONTH($B498),MIN(AH$6,DAY(EOMONTH($B498,0))))&lt;$C498)+(DATE(YEAR($B498),MONTH($B498)+1,MIN(AH$6,DAY(EOMONTH($B498,1))))&gt;=$B498)*(DATE(YEAR($B498),MONTH($B498)+1,MIN(AH$6,DAY(EOMONTH($B498,1))))&lt;$C498)))</f>
        <v>0</v>
      </c>
      <c r="AI498" s="48" t="n">
        <f aca="false">IF(OR(N(AI$5)=0,AI$6=""),0,AI$5*((DATE(YEAR($B498),MONTH($B498),MIN(AI$6,DAY(EOMONTH($B498,0))))&gt;=$B498)*(DATE(YEAR($B498),MONTH($B498),MIN(AI$6,DAY(EOMONTH($B498,0))))&lt;$C498)+(DATE(YEAR($B498),MONTH($B498)+1,MIN(AI$6,DAY(EOMONTH($B498,1))))&gt;=$B498)*(DATE(YEAR($B498),MONTH($B498)+1,MIN(AI$6,DAY(EOMONTH($B498,1))))&lt;$C498)))</f>
        <v>0</v>
      </c>
      <c r="AJ498" s="48" t="n">
        <f aca="false">IF(OR(N(AJ$5)=0,AJ$6=""),0,AJ$5*((DATE(YEAR($B498),MONTH($B498),MIN(AJ$6,DAY(EOMONTH($B498,0))))&gt;=$B498)*(DATE(YEAR($B498),MONTH($B498),MIN(AJ$6,DAY(EOMONTH($B498,0))))&lt;$C498)+(DATE(YEAR($B498),MONTH($B498)+1,MIN(AJ$6,DAY(EOMONTH($B498,1))))&gt;=$B498)*(DATE(YEAR($B498),MONTH($B498)+1,MIN(AJ$6,DAY(EOMONTH($B498,1))))&lt;$C498)))</f>
        <v>0</v>
      </c>
      <c r="AK498" s="48" t="n">
        <f aca="false">IF(OR(N(AK$5)=0,AK$6=""),0,AK$5*((DATE(YEAR($B498),MONTH($B498),MIN(AK$6,DAY(EOMONTH($B498,0))))&gt;=$B498)*(DATE(YEAR($B498),MONTH($B498),MIN(AK$6,DAY(EOMONTH($B498,0))))&lt;$C498)+(DATE(YEAR($B498),MONTH($B498)+1,MIN(AK$6,DAY(EOMONTH($B498,1))))&gt;=$B498)*(DATE(YEAR($B498),MONTH($B498)+1,MIN(AK$6,DAY(EOMONTH($B498,1))))&lt;$C498)))</f>
        <v>0</v>
      </c>
      <c r="AL498" s="48" t="n">
        <f aca="false">IF(OR(N(AL$5)=0,AL$6=""),0,AL$5*((DATE(YEAR($B498),MONTH($B498),MIN(AL$6,DAY(EOMONTH($B498,0))))&gt;=$B498)*(DATE(YEAR($B498),MONTH($B498),MIN(AL$6,DAY(EOMONTH($B498,0))))&lt;$C498)+(DATE(YEAR($B498),MONTH($B498)+1,MIN(AL$6,DAY(EOMONTH($B498,1))))&gt;=$B498)*(DATE(YEAR($B498),MONTH($B498)+1,MIN(AL$6,DAY(EOMONTH($B498,1))))&lt;$C498)))</f>
        <v>0</v>
      </c>
      <c r="AM498" s="48" t="n">
        <f aca="false">IF(OR(N(AM$5)=0,AM$6=""),0,AM$5*((DATE(YEAR($B498),MONTH($B498),MIN(AM$6,DAY(EOMONTH($B498,0))))&gt;=$B498)*(DATE(YEAR($B498),MONTH($B498),MIN(AM$6,DAY(EOMONTH($B498,0))))&lt;$C498)+(DATE(YEAR($B498),MONTH($B498)+1,MIN(AM$6,DAY(EOMONTH($B498,1))))&gt;=$B498)*(DATE(YEAR($B498),MONTH($B498)+1,MIN(AM$6,DAY(EOMONTH($B498,1))))&lt;$C498)))</f>
        <v>0</v>
      </c>
      <c r="AN498" s="48" t="n">
        <f aca="false">IF(OR(N(AN$5)=0,AN$6=""),0,AN$5*((DATE(YEAR($B498),MONTH($B498),MIN(AN$6,DAY(EOMONTH($B498,0))))&gt;=$B498)*(DATE(YEAR($B498),MONTH($B498),MIN(AN$6,DAY(EOMONTH($B498,0))))&lt;$C498)+(DATE(YEAR($B498),MONTH($B498)+1,MIN(AN$6,DAY(EOMONTH($B498,1))))&gt;=$B498)*(DATE(YEAR($B498),MONTH($B498)+1,MIN(AN$6,DAY(EOMONTH($B498,1))))&lt;$C498)))</f>
        <v>0</v>
      </c>
      <c r="AO498" s="48" t="n">
        <f aca="false">IF(OR(N(AO$5)=0,AO$6=""),0,AO$5*((DATE(YEAR($B498),MONTH($B498),MIN(AO$6,DAY(EOMONTH($B498,0))))&gt;=$B498)*(DATE(YEAR($B498),MONTH($B498),MIN(AO$6,DAY(EOMONTH($B498,0))))&lt;$C498)+(DATE(YEAR($B498),MONTH($B498)+1,MIN(AO$6,DAY(EOMONTH($B498,1))))&gt;=$B498)*(DATE(YEAR($B498),MONTH($B498)+1,MIN(AO$6,DAY(EOMONTH($B498,1))))&lt;$C498)))</f>
        <v>0</v>
      </c>
      <c r="AP498" s="48" t="n">
        <f aca="false">IF(OR(N(AP$5)=0,AP$6=""),0,AP$5*((DATE(YEAR($B498),MONTH($B498),MIN(AP$6,DAY(EOMONTH($B498,0))))&gt;=$B498)*(DATE(YEAR($B498),MONTH($B498),MIN(AP$6,DAY(EOMONTH($B498,0))))&lt;$C498)+(DATE(YEAR($B498),MONTH($B498)+1,MIN(AP$6,DAY(EOMONTH($B498,1))))&gt;=$B498)*(DATE(YEAR($B498),MONTH($B498)+1,MIN(AP$6,DAY(EOMONTH($B498,1))))&lt;$C498)))</f>
        <v>0</v>
      </c>
      <c r="AQ498" s="48" t="n">
        <f aca="false">IF(OR(N(AQ$5)=0,AQ$6=""),0,AQ$5*((DATE(YEAR($B498),MONTH($B498),MIN(AQ$6,DAY(EOMONTH($B498,0))))&gt;=$B498)*(DATE(YEAR($B498),MONTH($B498),MIN(AQ$6,DAY(EOMONTH($B498,0))))&lt;$C498)+(DATE(YEAR($B498),MONTH($B498)+1,MIN(AQ$6,DAY(EOMONTH($B498,1))))&gt;=$B498)*(DATE(YEAR($B498),MONTH($B498)+1,MIN(AQ$6,DAY(EOMONTH($B498,1))))&lt;$C498)))</f>
        <v>0</v>
      </c>
      <c r="AR498" s="48" t="n">
        <f aca="false">IF(OR(N(AR$5)=0,AR$6=""),0,AR$5*((DATE(YEAR($B498),MONTH($B498),MIN(AR$6,DAY(EOMONTH($B498,0))))&gt;=$B498)*(DATE(YEAR($B498),MONTH($B498),MIN(AR$6,DAY(EOMONTH($B498,0))))&lt;$C498)+(DATE(YEAR($B498),MONTH($B498)+1,MIN(AR$6,DAY(EOMONTH($B498,1))))&gt;=$B498)*(DATE(YEAR($B498),MONTH($B498)+1,MIN(AR$6,DAY(EOMONTH($B498,1))))&lt;$C498)))</f>
        <v>0</v>
      </c>
      <c r="AS498" s="48" t="n">
        <f aca="false">IF(OR(N(AS$5)=0,AS$6=""),0,AS$5*((DATE(YEAR($B498),MONTH($B498),MIN(AS$6,DAY(EOMONTH($B498,0))))&gt;=$B498)*(DATE(YEAR($B498),MONTH($B498),MIN(AS$6,DAY(EOMONTH($B498,0))))&lt;$C498)+(DATE(YEAR($B498),MONTH($B498)+1,MIN(AS$6,DAY(EOMONTH($B498,1))))&gt;=$B498)*(DATE(YEAR($B498),MONTH($B498)+1,MIN(AS$6,DAY(EOMONTH($B498,1))))&lt;$C498)))</f>
        <v>0</v>
      </c>
      <c r="AT498" s="48" t="n">
        <f aca="false">IF(OR(N(AT$5)=0,AT$6=""),0,AT$5*((DATE(YEAR($B498),MONTH($B498),MIN(AT$6,DAY(EOMONTH($B498,0))))&gt;=$B498)*(DATE(YEAR($B498),MONTH($B498),MIN(AT$6,DAY(EOMONTH($B498,0))))&lt;$C498)+(DATE(YEAR($B498),MONTH($B498)+1,MIN(AT$6,DAY(EOMONTH($B498,1))))&gt;=$B498)*(DATE(YEAR($B498),MONTH($B498)+1,MIN(AT$6,DAY(EOMONTH($B498,1))))&lt;$C498)))</f>
        <v>0</v>
      </c>
      <c r="AU498" s="48" t="n">
        <f aca="false">IF(OR(N(AU$5)=0,AU$6=""),0,AU$5*((DATE(YEAR($B498),MONTH($B498),MIN(AU$6,DAY(EOMONTH($B498,0))))&gt;=$B498)*(DATE(YEAR($B498),MONTH($B498),MIN(AU$6,DAY(EOMONTH($B498,0))))&lt;$C498)+(DATE(YEAR($B498),MONTH($B498)+1,MIN(AU$6,DAY(EOMONTH($B498,1))))&gt;=$B498)*(DATE(YEAR($B498),MONTH($B498)+1,MIN(AU$6,DAY(EOMONTH($B498,1))))&lt;$C498)))</f>
        <v>0</v>
      </c>
      <c r="AV498" s="48" t="n">
        <f aca="false">IF(OR(N(AV$5)=0,AV$6=""),0,AV$5*((DATE(YEAR($B498),MONTH($B498),MIN(AV$6,DAY(EOMONTH($B498,0))))&gt;=$B498)*(DATE(YEAR($B498),MONTH($B498),MIN(AV$6,DAY(EOMONTH($B498,0))))&lt;$C498)+(DATE(YEAR($B498),MONTH($B498)+1,MIN(AV$6,DAY(EOMONTH($B498,1))))&gt;=$B498)*(DATE(YEAR($B498),MONTH($B498)+1,MIN(AV$6,DAY(EOMONTH($B498,1))))&lt;$C498)))</f>
        <v>0</v>
      </c>
      <c r="AW498" s="48" t="n">
        <f aca="false">IF(OR(N(AW$5)=0,AW$6=""),0,AW$5*((DATE(YEAR($B498),MONTH($B498),MIN(AW$6,DAY(EOMONTH($B498,0))))&gt;=$B498)*(DATE(YEAR($B498),MONTH($B498),MIN(AW$6,DAY(EOMONTH($B498,0))))&lt;$C498)+(DATE(YEAR($B498),MONTH($B498)+1,MIN(AW$6,DAY(EOMONTH($B498,1))))&gt;=$B498)*(DATE(YEAR($B498),MONTH($B498)+1,MIN(AW$6,DAY(EOMONTH($B498,1))))&lt;$C498)))</f>
        <v>0</v>
      </c>
      <c r="AX498" s="48" t="n">
        <f aca="false">IF(OR(N(AX$5)=0,AX$6=""),0,AX$5*((DATE(YEAR($B498),MONTH($B498),MIN(AX$6,DAY(EOMONTH($B498,0))))&gt;=$B498)*(DATE(YEAR($B498),MONTH($B498),MIN(AX$6,DAY(EOMONTH($B498,0))))&lt;$C498)+(DATE(YEAR($B498),MONTH($B498)+1,MIN(AX$6,DAY(EOMONTH($B498,1))))&gt;=$B498)*(DATE(YEAR($B498),MONTH($B498)+1,MIN(AX$6,DAY(EOMONTH($B498,1))))&lt;$C498)))</f>
        <v>0</v>
      </c>
      <c r="AY498" s="48" t="n">
        <f aca="false">IF(OR(N(AY$5)=0,AY$6=""),0,AY$5*((DATE(YEAR($B498),MONTH($B498),MIN(AY$6,DAY(EOMONTH($B498,0))))&gt;=$B498)*(DATE(YEAR($B498),MONTH($B498),MIN(AY$6,DAY(EOMONTH($B498,0))))&lt;$C498)+(DATE(YEAR($B498),MONTH($B498)+1,MIN(AY$6,DAY(EOMONTH($B498,1))))&gt;=$B498)*(DATE(YEAR($B498),MONTH($B498)+1,MIN(AY$6,DAY(EOMONTH($B498,1))))&lt;$C498)))</f>
        <v>0</v>
      </c>
      <c r="AZ498" s="48" t="n">
        <f aca="false">IF(OR(N(AZ$5)=0,AZ$6=""),0,AZ$5*((DATE(YEAR($B498),MONTH($B498),MIN(AZ$6,DAY(EOMONTH($B498,0))))&gt;=$B498)*(DATE(YEAR($B498),MONTH($B498),MIN(AZ$6,DAY(EOMONTH($B498,0))))&lt;$C498)+(DATE(YEAR($B498),MONTH($B498)+1,MIN(AZ$6,DAY(EOMONTH($B498,1))))&gt;=$B498)*(DATE(YEAR($B498),MONTH($B498)+1,MIN(AZ$6,DAY(EOMONTH($B498,1))))&lt;$C498)))</f>
        <v>0</v>
      </c>
      <c r="BA498" s="48" t="n">
        <f aca="false">IF(OR(N(BA$5)=0,BA$6=""),0,BA$5*((DATE(YEAR($B498),MONTH($B498),MIN(BA$6,DAY(EOMONTH($B498,0))))&gt;=$B498)*(DATE(YEAR($B498),MONTH($B498),MIN(BA$6,DAY(EOMONTH($B498,0))))&lt;$C498)+(DATE(YEAR($B498),MONTH($B498)+1,MIN(BA$6,DAY(EOMONTH($B498,1))))&gt;=$B498)*(DATE(YEAR($B498),MONTH($B498)+1,MIN(BA$6,DAY(EOMONTH($B498,1))))&lt;$C498)))</f>
        <v>0</v>
      </c>
      <c r="BB498" s="48" t="n">
        <f aca="false">IF(OR(N(BB$5)=0,BB$6=""),0,BB$5*((DATE(YEAR($B498),MONTH($B498),MIN(BB$6,DAY(EOMONTH($B498,0))))&gt;=$B498)*(DATE(YEAR($B498),MONTH($B498),MIN(BB$6,DAY(EOMONTH($B498,0))))&lt;$C498)+(DATE(YEAR($B498),MONTH($B498)+1,MIN(BB$6,DAY(EOMONTH($B498,1))))&gt;=$B498)*(DATE(YEAR($B498),MONTH($B498)+1,MIN(BB$6,DAY(EOMONTH($B498,1))))&lt;$C498)))</f>
        <v>0</v>
      </c>
      <c r="BC498" s="48" t="n">
        <f aca="false">IF(OR(N(BC$5)=0,BC$6=""),0,BC$5*((DATE(YEAR($B498),MONTH($B498),MIN(BC$6,DAY(EOMONTH($B498,0))))&gt;=$B498)*(DATE(YEAR($B498),MONTH($B498),MIN(BC$6,DAY(EOMONTH($B498,0))))&lt;$C498)+(DATE(YEAR($B498),MONTH($B498)+1,MIN(BC$6,DAY(EOMONTH($B498,1))))&gt;=$B498)*(DATE(YEAR($B498),MONTH($B498)+1,MIN(BC$6,DAY(EOMONTH($B498,1))))&lt;$C498)))</f>
        <v>0</v>
      </c>
      <c r="BD498" s="48" t="n">
        <f aca="false">IF(OR(N(BD$5)=0,BD$6=""),0,BD$5*((DATE(YEAR($B498),MONTH($B498),MIN(BD$6,DAY(EOMONTH($B498,0))))&gt;=$B498)*(DATE(YEAR($B498),MONTH($B498),MIN(BD$6,DAY(EOMONTH($B498,0))))&lt;$C498)+(DATE(YEAR($B498),MONTH($B498)+1,MIN(BD$6,DAY(EOMONTH($B498,1))))&gt;=$B498)*(DATE(YEAR($B498),MONTH($B498)+1,MIN(BD$6,DAY(EOMONTH($B498,1))))&lt;$C498)))</f>
        <v>0</v>
      </c>
      <c r="BE498" s="48" t="n">
        <f aca="false">IF(OR(N(BE$5)=0,BE$6=""),0,BE$5*((DATE(YEAR($B498),MONTH($B498),MIN(BE$6,DAY(EOMONTH($B498,0))))&gt;=$B498)*(DATE(YEAR($B498),MONTH($B498),MIN(BE$6,DAY(EOMONTH($B498,0))))&lt;$C498)+(DATE(YEAR($B498),MONTH($B498)+1,MIN(BE$6,DAY(EOMONTH($B498,1))))&gt;=$B498)*(DATE(YEAR($B498),MONTH($B498)+1,MIN(BE$6,DAY(EOMONTH($B498,1))))&lt;$C498)))</f>
        <v>0</v>
      </c>
      <c r="BF498" s="48" t="n">
        <f aca="false">IF(OR(N(BF$5)=0,BF$6=""),0,BF$5*((DATE(YEAR($B498),MONTH($B498),MIN(BF$6,DAY(EOMONTH($B498,0))))&gt;=$B498)*(DATE(YEAR($B498),MONTH($B498),MIN(BF$6,DAY(EOMONTH($B498,0))))&lt;$C498)+(DATE(YEAR($B498),MONTH($B498)+1,MIN(BF$6,DAY(EOMONTH($B498,1))))&gt;=$B498)*(DATE(YEAR($B498),MONTH($B498)+1,MIN(BF$6,DAY(EOMONTH($B498,1))))&lt;$C498)))</f>
        <v>0</v>
      </c>
      <c r="BG498" s="48" t="n">
        <f aca="false">IF(OR(N(BG$5)=0,BG$6=""),0,BG$5*((DATE(YEAR($B498),MONTH($B498),MIN(BG$6,DAY(EOMONTH($B498,0))))&gt;=$B498)*(DATE(YEAR($B498),MONTH($B498),MIN(BG$6,DAY(EOMONTH($B498,0))))&lt;$C498)+(DATE(YEAR($B498),MONTH($B498)+1,MIN(BG$6,DAY(EOMONTH($B498,1))))&gt;=$B498)*(DATE(YEAR($B498),MONTH($B498)+1,MIN(BG$6,DAY(EOMONTH($B498,1))))&lt;$C498)))</f>
        <v>0</v>
      </c>
      <c r="BH498" s="48" t="n">
        <f aca="false">IF(OR(N(BH$5)=0,BH$6=""),0,BH$5*((DATE(YEAR($B498),MONTH($B498),MIN(BH$6,DAY(EOMONTH($B498,0))))&gt;=$B498)*(DATE(YEAR($B498),MONTH($B498),MIN(BH$6,DAY(EOMONTH($B498,0))))&lt;$C498)+(DATE(YEAR($B498),MONTH($B498)+1,MIN(BH$6,DAY(EOMONTH($B498,1))))&gt;=$B498)*(DATE(YEAR($B498),MONTH($B498)+1,MIN(BH$6,DAY(EOMONTH($B498,1))))&lt;$C498)))</f>
        <v>0</v>
      </c>
      <c r="BI498" s="48" t="n">
        <f aca="false">IF(OR(N(BI$5)=0,BI$6=""),0,BI$5*((DATE(YEAR($B498),MONTH($B498),MIN(BI$6,DAY(EOMONTH($B498,0))))&gt;=$B498)*(DATE(YEAR($B498),MONTH($B498),MIN(BI$6,DAY(EOMONTH($B498,0))))&lt;$C498)+(DATE(YEAR($B498),MONTH($B498)+1,MIN(BI$6,DAY(EOMONTH($B498,1))))&gt;=$B498)*(DATE(YEAR($B498),MONTH($B498)+1,MIN(BI$6,DAY(EOMONTH($B498,1))))&lt;$C498)))</f>
        <v>0</v>
      </c>
      <c r="BJ498" s="48" t="n">
        <f aca="false">IF(OR(N(BJ$5)=0,BJ$6=""),0,BJ$5*((DATE(YEAR($B498),MONTH($B498),MIN(BJ$6,DAY(EOMONTH($B498,0))))&gt;=$B498)*(DATE(YEAR($B498),MONTH($B498),MIN(BJ$6,DAY(EOMONTH($B498,0))))&lt;$C498)+(DATE(YEAR($B498),MONTH($B498)+1,MIN(BJ$6,DAY(EOMONTH($B498,1))))&gt;=$B498)*(DATE(YEAR($B498),MONTH($B498)+1,MIN(BJ$6,DAY(EOMONTH($B498,1))))&lt;$C498)))</f>
        <v>0</v>
      </c>
      <c r="BK498" s="48" t="n">
        <f aca="false">IF(OR(N(BK$5)=0,BK$6=""),0,BK$5*((DATE(YEAR($B498),MONTH($B498),MIN(BK$6,DAY(EOMONTH($B498,0))))&gt;=$B498)*(DATE(YEAR($B498),MONTH($B498),MIN(BK$6,DAY(EOMONTH($B498,0))))&lt;$C498)+(DATE(YEAR($B498),MONTH($B498)+1,MIN(BK$6,DAY(EOMONTH($B498,1))))&gt;=$B498)*(DATE(YEAR($B498),MONTH($B498)+1,MIN(BK$6,DAY(EOMONTH($B498,1))))&lt;$C498)))</f>
        <v>0</v>
      </c>
      <c r="BL498" s="48" t="n">
        <f aca="false">IF(OR(N(BL$5)=0,BL$6=""),0,BL$5*((DATE(YEAR($B498),MONTH($B498),MIN(BL$6,DAY(EOMONTH($B498,0))))&gt;=$B498)*(DATE(YEAR($B498),MONTH($B498),MIN(BL$6,DAY(EOMONTH($B498,0))))&lt;$C498)+(DATE(YEAR($B498),MONTH($B498)+1,MIN(BL$6,DAY(EOMONTH($B498,1))))&gt;=$B498)*(DATE(YEAR($B498),MONTH($B498)+1,MIN(BL$6,DAY(EOMONTH($B498,1))))&lt;$C498)))</f>
        <v>0</v>
      </c>
      <c r="BM498" s="48" t="n">
        <f aca="false">IF(OR(N(BM$5)=0,BM$6=""),0,BM$5*((DATE(YEAR($B498),MONTH($B498),MIN(BM$6,DAY(EOMONTH($B498,0))))&gt;=$B498)*(DATE(YEAR($B498),MONTH($B498),MIN(BM$6,DAY(EOMONTH($B498,0))))&lt;$C498)+(DATE(YEAR($B498),MONTH($B498)+1,MIN(BM$6,DAY(EOMONTH($B498,1))))&gt;=$B498)*(DATE(YEAR($B498),MONTH($B498)+1,MIN(BM$6,DAY(EOMONTH($B498,1))))&lt;$C498)))</f>
        <v>0</v>
      </c>
      <c r="BN498" s="48" t="n">
        <f aca="false">IF(OR(N(BN$5)=0,BN$6=""),0,BN$5*((DATE(YEAR($B498),MONTH($B498),MIN(BN$6,DAY(EOMONTH($B498,0))))&gt;=$B498)*(DATE(YEAR($B498),MONTH($B498),MIN(BN$6,DAY(EOMONTH($B498,0))))&lt;$C498)+(DATE(YEAR($B498),MONTH($B498)+1,MIN(BN$6,DAY(EOMONTH($B498,1))))&gt;=$B498)*(DATE(YEAR($B498),MONTH($B498)+1,MIN(BN$6,DAY(EOMONTH($B498,1))))&lt;$C498)))</f>
        <v>0</v>
      </c>
      <c r="BO498" s="48" t="n">
        <f aca="false">IF(OR(N(BO$5)=0,BO$6=""),0,BO$5*((DATE(YEAR($B498),MONTH($B498),MIN(BO$6,DAY(EOMONTH($B498,0))))&gt;=$B498)*(DATE(YEAR($B498),MONTH($B498),MIN(BO$6,DAY(EOMONTH($B498,0))))&lt;$C498)+(DATE(YEAR($B498),MONTH($B498)+1,MIN(BO$6,DAY(EOMONTH($B498,1))))&gt;=$B498)*(DATE(YEAR($B498),MONTH($B498)+1,MIN(BO$6,DAY(EOMONTH($B498,1))))&lt;$C498)))</f>
        <v>0</v>
      </c>
      <c r="BP498" s="48" t="n">
        <f aca="false">IF(OR(N(BP$5)=0,BP$6=""),0,BP$5*((DATE(YEAR($B498),MONTH($B498),MIN(BP$6,DAY(EOMONTH($B498,0))))&gt;=$B498)*(DATE(YEAR($B498),MONTH($B498),MIN(BP$6,DAY(EOMONTH($B498,0))))&lt;$C498)+(DATE(YEAR($B498),MONTH($B498)+1,MIN(BP$6,DAY(EOMONTH($B498,1))))&gt;=$B498)*(DATE(YEAR($B498),MONTH($B498)+1,MIN(BP$6,DAY(EOMONTH($B498,1))))&lt;$C498)))</f>
        <v>0</v>
      </c>
      <c r="BQ498" s="48" t="n">
        <f aca="false">IF(OR(N(BQ$5)=0,BQ$6=""),0,BQ$5*((DATE(YEAR($B498),MONTH($B498),MIN(BQ$6,DAY(EOMONTH($B498,0))))&gt;=$B498)*(DATE(YEAR($B498),MONTH($B498),MIN(BQ$6,DAY(EOMONTH($B498,0))))&lt;$C498)+(DATE(YEAR($B498),MONTH($B498)+1,MIN(BQ$6,DAY(EOMONTH($B498,1))))&gt;=$B498)*(DATE(YEAR($B498),MONTH($B498)+1,MIN(BQ$6,DAY(EOMONTH($B498,1))))&lt;$C498)))</f>
        <v>0</v>
      </c>
      <c r="BR498" s="48" t="n">
        <f aca="false">IF(OR(N(BR$5)=0,BR$6=""),0,BR$5*((DATE(YEAR($B498),MONTH($B498),MIN(BR$6,DAY(EOMONTH($B498,0))))&gt;=$B498)*(DATE(YEAR($B498),MONTH($B498),MIN(BR$6,DAY(EOMONTH($B498,0))))&lt;$C498)+(DATE(YEAR($B498),MONTH($B498)+1,MIN(BR$6,DAY(EOMONTH($B498,1))))&gt;=$B498)*(DATE(YEAR($B498),MONTH($B498)+1,MIN(BR$6,DAY(EOMONTH($B498,1))))&lt;$C498)))</f>
        <v>0</v>
      </c>
      <c r="BS498" s="48" t="n">
        <f aca="false">IF(OR(N(BS$5)=0,BS$6=""),0,BS$5*((DATE(YEAR($B498),MONTH($B498),MIN(BS$6,DAY(EOMONTH($B498,0))))&gt;=$B498)*(DATE(YEAR($B498),MONTH($B498),MIN(BS$6,DAY(EOMONTH($B498,0))))&lt;$C498)+(DATE(YEAR($B498),MONTH($B498)+1,MIN(BS$6,DAY(EOMONTH($B498,1))))&gt;=$B498)*(DATE(YEAR($B498),MONTH($B498)+1,MIN(BS$6,DAY(EOMONTH($B498,1))))&lt;$C498)))</f>
        <v>0</v>
      </c>
      <c r="BT498" s="48" t="n">
        <f aca="false">IF(OR(N(BT$5)=0,BT$6=""),0,BT$5*((DATE(YEAR($B498),MONTH($B498),MIN(BT$6,DAY(EOMONTH($B498,0))))&gt;=$B498)*(DATE(YEAR($B498),MONTH($B498),MIN(BT$6,DAY(EOMONTH($B498,0))))&lt;$C498)+(DATE(YEAR($B498),MONTH($B498)+1,MIN(BT$6,DAY(EOMONTH($B498,1))))&gt;=$B498)*(DATE(YEAR($B498),MONTH($B498)+1,MIN(BT$6,DAY(EOMONTH($B498,1))))&lt;$C498)))</f>
        <v>0</v>
      </c>
      <c r="BU498" s="48" t="n">
        <f aca="false">IF(OR(N(BU$5)=0,BU$6=""),0,BU$5*((DATE(YEAR($B498),MONTH($B498),MIN(BU$6,DAY(EOMONTH($B498,0))))&gt;=$B498)*(DATE(YEAR($B498),MONTH($B498),MIN(BU$6,DAY(EOMONTH($B498,0))))&lt;$C498)+(DATE(YEAR($B498),MONTH($B498)+1,MIN(BU$6,DAY(EOMONTH($B498,1))))&gt;=$B498)*(DATE(YEAR($B498),MONTH($B498)+1,MIN(BU$6,DAY(EOMONTH($B498,1))))&lt;$C498)))</f>
        <v>0</v>
      </c>
      <c r="BV498" s="48" t="n">
        <f aca="false">IF(OR(N(BV$5)=0,BV$6=""),0,BV$5*((DATE(YEAR($B498),MONTH($B498),MIN(BV$6,DAY(EOMONTH($B498,0))))&gt;=$B498)*(DATE(YEAR($B498),MONTH($B498),MIN(BV$6,DAY(EOMONTH($B498,0))))&lt;$C498)+(DATE(YEAR($B498),MONTH($B498)+1,MIN(BV$6,DAY(EOMONTH($B498,1))))&gt;=$B498)*(DATE(YEAR($B498),MONTH($B498)+1,MIN(BV$6,DAY(EOMONTH($B498,1))))&lt;$C498)))</f>
        <v>0</v>
      </c>
      <c r="BW498" s="48" t="n">
        <f aca="false">IF(OR(N(BW$5)=0,BW$6=""),0,BW$5*((DATE(YEAR($B498),MONTH($B498),MIN(BW$6,DAY(EOMONTH($B498,0))))&gt;=$B498)*(DATE(YEAR($B498),MONTH($B498),MIN(BW$6,DAY(EOMONTH($B498,0))))&lt;$C498)+(DATE(YEAR($B498),MONTH($B498)+1,MIN(BW$6,DAY(EOMONTH($B498,1))))&gt;=$B498)*(DATE(YEAR($B498),MONTH($B498)+1,MIN(BW$6,DAY(EOMONTH($B498,1))))&lt;$C498)))</f>
        <v>0</v>
      </c>
      <c r="BX498" s="48" t="n">
        <f aca="false">MIN(Z498,(FT497*(1+FT$5/Setup!$C$36)+IF($V498=1,N($F498),0)))</f>
        <v>0</v>
      </c>
      <c r="BY498" s="48" t="n">
        <f aca="false">MIN(AA498,(FU497*(1+FU$5/Setup!$C$36)+IF($V498=2,N($F498),0)))</f>
        <v>0</v>
      </c>
      <c r="BZ498" s="48" t="n">
        <f aca="false">MIN(AB498,(FV497*(1+FV$5/Setup!$C$36)+IF($V498=3,N($F498),0)))</f>
        <v>0</v>
      </c>
      <c r="CA498" s="48" t="n">
        <f aca="false">MIN(AC498,(FW497*(1+FW$5/Setup!$C$36)+IF($V498=4,N($F498),0)))</f>
        <v>0</v>
      </c>
      <c r="CB498" s="48" t="n">
        <f aca="false">MIN(AD498,(FX497*(1+FX$5/Setup!$C$36)+IF($V498=5,N($F498),0)))</f>
        <v>0</v>
      </c>
      <c r="CC498" s="48" t="n">
        <f aca="false">MIN(AE498,(FY497*(1+FY$5/Setup!$C$36)+IF($V498=6,N($F498),0)))</f>
        <v>0</v>
      </c>
      <c r="CD498" s="48" t="n">
        <f aca="false">MIN(AF498,(FZ497*(1+FZ$5/Setup!$C$36)+IF($V498=7,N($F498),0)))</f>
        <v>0</v>
      </c>
      <c r="CE498" s="48" t="n">
        <f aca="false">MIN(AG498,(GA497*(1+GA$5/Setup!$C$36)+IF($V498=8,N($F498),0)))</f>
        <v>0</v>
      </c>
      <c r="CF498" s="48" t="n">
        <f aca="false">MIN(AH498,(GB497*(1+GB$5/Setup!$C$36)+IF($V498=9,N($F498),0)))</f>
        <v>0</v>
      </c>
      <c r="CG498" s="48" t="n">
        <f aca="false">MIN(AI498,(GC497*(1+GC$5/Setup!$C$36)+IF($V498=10,N($F498),0)))</f>
        <v>0</v>
      </c>
      <c r="CH498" s="48" t="n">
        <f aca="false">MIN(AJ498,(GD497*(1+GD$5/Setup!$C$36)+IF($V498=11,N($F498),0)))</f>
        <v>0</v>
      </c>
      <c r="CI498" s="48" t="n">
        <f aca="false">MIN(AK498,(GE497*(1+GE$5/Setup!$C$36)+IF($V498=12,N($F498),0)))</f>
        <v>0</v>
      </c>
      <c r="CJ498" s="48" t="n">
        <f aca="false">MIN(AL498,(GF497*(1+GF$5/Setup!$C$36)+IF($V498=13,N($F498),0)))</f>
        <v>0</v>
      </c>
      <c r="CK498" s="48" t="n">
        <f aca="false">MIN(AM498,(GG497*(1+GG$5/Setup!$C$36)+IF($V498=14,N($F498),0)))</f>
        <v>0</v>
      </c>
      <c r="CL498" s="48" t="n">
        <f aca="false">MIN(AN498,(GH497*(1+GH$5/Setup!$C$36)+IF($V498=15,N($F498),0)))</f>
        <v>0</v>
      </c>
      <c r="CM498" s="48" t="n">
        <f aca="false">MIN(AO498,(GI497*(1+GI$5/Setup!$C$36)+IF($V498=16,N($F498),0)))</f>
        <v>0</v>
      </c>
      <c r="CN498" s="48" t="n">
        <f aca="false">MIN(AP498,(GJ497*(1+GJ$5/Setup!$C$36)+IF($V498=17,N($F498),0)))</f>
        <v>0</v>
      </c>
      <c r="CO498" s="48" t="n">
        <f aca="false">MIN(AQ498,(GK497*(1+GK$5/Setup!$C$36)+IF($V498=18,N($F498),0)))</f>
        <v>0</v>
      </c>
      <c r="CP498" s="48" t="n">
        <f aca="false">MIN(AR498,(GL497*(1+GL$5/Setup!$C$36)+IF($V498=19,N($F498),0)))</f>
        <v>0</v>
      </c>
      <c r="CQ498" s="48" t="n">
        <f aca="false">MIN(AS498,(GM497*(1+GM$5/Setup!$C$36)+IF($V498=20,N($F498),0)))</f>
        <v>0</v>
      </c>
      <c r="CR498" s="48" t="n">
        <f aca="false">MIN(AT498,(GN497*(1+GN$5/Setup!$C$36)+IF($V498=21,N($F498),0)))</f>
        <v>0</v>
      </c>
      <c r="CS498" s="48" t="n">
        <f aca="false">MIN(AU498,(GO497*(1+GO$5/Setup!$C$36)+IF($V498=22,N($F498),0)))</f>
        <v>0</v>
      </c>
      <c r="CT498" s="48" t="n">
        <f aca="false">MIN(AV498,(GP497*(1+GP$5/Setup!$C$36)+IF($V498=23,N($F498),0)))</f>
        <v>0</v>
      </c>
      <c r="CU498" s="48" t="n">
        <f aca="false">MIN(AW498,(GQ497*(1+GQ$5/Setup!$C$36)+IF($V498=24,N($F498),0)))</f>
        <v>0</v>
      </c>
      <c r="CV498" s="48" t="n">
        <f aca="false">MIN(AX498,(GR497*(1+GR$5/Setup!$C$36)+IF($V498=25,N($F498),0)))</f>
        <v>0</v>
      </c>
      <c r="CW498" s="48" t="n">
        <f aca="false">MIN(AY498,(GS497*(1+GS$5/Setup!$C$36)+IF($V498=26,N($F498),0)))</f>
        <v>0</v>
      </c>
      <c r="CX498" s="48" t="n">
        <f aca="false">MIN(AZ498,(GT497*(1+GT$5/Setup!$C$36)+IF($V498=27,N($F498),0)))</f>
        <v>0</v>
      </c>
      <c r="CY498" s="48" t="n">
        <f aca="false">MIN(BA498,(GU497*(1+GU$5/Setup!$C$36)+IF($V498=28,N($F498),0)))</f>
        <v>0</v>
      </c>
      <c r="CZ498" s="48" t="n">
        <f aca="false">MIN(BB498,(GV497*(1+GV$5/Setup!$C$36)+IF($V498=29,N($F498),0)))</f>
        <v>0</v>
      </c>
      <c r="DA498" s="48" t="n">
        <f aca="false">MIN(BC498,(GW497*(1+GW$5/Setup!$C$36)+IF($V498=30,N($F498),0)))</f>
        <v>0</v>
      </c>
      <c r="DB498" s="48" t="n">
        <f aca="false">MIN(BD498,(GX497*(1+GX$5/Setup!$C$36)+IF($V498=31,N($F498),0)))</f>
        <v>0</v>
      </c>
      <c r="DC498" s="48" t="n">
        <f aca="false">MIN(BE498,(GY497*(1+GY$5/Setup!$C$36)+IF($V498=32,N($F498),0)))</f>
        <v>0</v>
      </c>
      <c r="DD498" s="48" t="n">
        <f aca="false">MIN(BF498,(GZ497*(1+GZ$5/Setup!$C$36)+IF($V498=33,N($F498),0)))</f>
        <v>0</v>
      </c>
      <c r="DE498" s="48" t="n">
        <f aca="false">MIN(BG498,(HA497*(1+HA$5/Setup!$C$36)+IF($V498=34,N($F498),0)))</f>
        <v>0</v>
      </c>
      <c r="DF498" s="48" t="n">
        <f aca="false">MIN(BH498,(HB497*(1+HB$5/Setup!$C$36)+IF($V498=35,N($F498),0)))</f>
        <v>0</v>
      </c>
      <c r="DG498" s="48" t="n">
        <f aca="false">MIN(BI498,(HC497*(1+HC$5/Setup!$C$36)+IF($V498=36,N($F498),0)))</f>
        <v>0</v>
      </c>
      <c r="DH498" s="48" t="n">
        <f aca="false">MIN(BJ498,(HD497*(1+HD$5/Setup!$C$36)+IF($V498=37,N($F498),0)))</f>
        <v>0</v>
      </c>
      <c r="DI498" s="48" t="n">
        <f aca="false">MIN(BK498,(HE497*(1+HE$5/Setup!$C$36)+IF($V498=38,N($F498),0)))</f>
        <v>0</v>
      </c>
      <c r="DJ498" s="48" t="n">
        <f aca="false">MIN(BL498,(HF497*(1+HF$5/Setup!$C$36)+IF($V498=39,N($F498),0)))</f>
        <v>0</v>
      </c>
      <c r="DK498" s="48" t="n">
        <f aca="false">MIN(BM498,(HG497*(1+HG$5/Setup!$C$36)+IF($V498=40,N($F498),0)))</f>
        <v>0</v>
      </c>
      <c r="DL498" s="48" t="n">
        <f aca="false">MIN(BN498,(HH497*(1+HH$5/Setup!$C$36)+IF($V498=41,N($F498),0)))</f>
        <v>0</v>
      </c>
      <c r="DM498" s="48" t="n">
        <f aca="false">MIN(BO498,(HI497*(1+HI$5/Setup!$C$36)+IF($V498=42,N($F498),0)))</f>
        <v>0</v>
      </c>
      <c r="DN498" s="48" t="n">
        <f aca="false">MIN(BP498,(HJ497*(1+HJ$5/Setup!$C$36)+IF($V498=43,N($F498),0)))</f>
        <v>0</v>
      </c>
      <c r="DO498" s="48" t="n">
        <f aca="false">MIN(BQ498,(HK497*(1+HK$5/Setup!$C$36)+IF($V498=44,N($F498),0)))</f>
        <v>0</v>
      </c>
      <c r="DP498" s="48" t="n">
        <f aca="false">MIN(BR498,(HL497*(1+HL$5/Setup!$C$36)+IF($V498=45,N($F498),0)))</f>
        <v>0</v>
      </c>
      <c r="DQ498" s="48" t="n">
        <f aca="false">MIN(BS498,(HM497*(1+HM$5/Setup!$C$36)+IF($V498=46,N($F498),0)))</f>
        <v>0</v>
      </c>
      <c r="DR498" s="48" t="n">
        <f aca="false">MIN(BT498,(HN497*(1+HN$5/Setup!$C$36)+IF($V498=47,N($F498),0)))</f>
        <v>0</v>
      </c>
      <c r="DS498" s="48" t="n">
        <f aca="false">MIN(BU498,(HO497*(1+HO$5/Setup!$C$36)+IF($V498=48,N($F498),0)))</f>
        <v>0</v>
      </c>
      <c r="DT498" s="48" t="n">
        <f aca="false">MIN(BV498,(HP497*(1+HP$5/Setup!$C$36)+IF($V498=49,N($F498),0)))</f>
        <v>0</v>
      </c>
      <c r="DU498" s="48" t="n">
        <f aca="false">MIN(BW498,(HQ497*(1+HQ$5/Setup!$C$36)+IF($V498=50,N($F498),0)))</f>
        <v>0</v>
      </c>
      <c r="DV498" s="48" t="n">
        <f aca="false">MIN(MAX((FT497*(1+FT$5/Setup!$C$36)+IF($V498=1,N($F498),0))-BX498,0),MAX($P498-0,0))</f>
        <v>0</v>
      </c>
      <c r="DW498" s="48" t="n">
        <f aca="false">MIN(MAX((FU497*(1+FU$5/Setup!$C$36)+IF($V498=2,N($F498),0))-BY498,0),MAX($P498-SUM(DV498:DV498),0))</f>
        <v>0</v>
      </c>
      <c r="DX498" s="48" t="n">
        <f aca="false">MIN(MAX((FV497*(1+FV$5/Setup!$C$36)+IF($V498=3,N($F498),0))-BZ498,0),MAX($P498-SUM(DV498:DW498),0))</f>
        <v>0</v>
      </c>
      <c r="DY498" s="48" t="n">
        <f aca="false">MIN(MAX((FW497*(1+FW$5/Setup!$C$36)+IF($V498=4,N($F498),0))-CA498,0),MAX($P498-SUM(DV498:DX498),0))</f>
        <v>0</v>
      </c>
      <c r="DZ498" s="48" t="n">
        <f aca="false">MIN(MAX((FX497*(1+FX$5/Setup!$C$36)+IF($V498=5,N($F498),0))-CB498,0),MAX($P498-SUM(DV498:DY498),0))</f>
        <v>0</v>
      </c>
      <c r="EA498" s="48" t="n">
        <f aca="false">MIN(MAX((FY497*(1+FY$5/Setup!$C$36)+IF($V498=6,N($F498),0))-CC498,0),MAX($P498-SUM(DV498:DZ498),0))</f>
        <v>0</v>
      </c>
      <c r="EB498" s="48" t="n">
        <f aca="false">MIN(MAX((FZ497*(1+FZ$5/Setup!$C$36)+IF($V498=7,N($F498),0))-CD498,0),MAX($P498-SUM(DV498:EA498),0))</f>
        <v>0</v>
      </c>
      <c r="EC498" s="48" t="n">
        <f aca="false">MIN(MAX((GA497*(1+GA$5/Setup!$C$36)+IF($V498=8,N($F498),0))-CE498,0),MAX($P498-SUM(DV498:EB498),0))</f>
        <v>0</v>
      </c>
      <c r="ED498" s="48" t="n">
        <f aca="false">MIN(MAX((GB497*(1+GB$5/Setup!$C$36)+IF($V498=9,N($F498),0))-CF498,0),MAX($P498-SUM(DV498:EC498),0))</f>
        <v>0</v>
      </c>
      <c r="EE498" s="48" t="n">
        <f aca="false">MIN(MAX((GC497*(1+GC$5/Setup!$C$36)+IF($V498=10,N($F498),0))-CG498,0),MAX($P498-SUM(DV498:ED498),0))</f>
        <v>0</v>
      </c>
      <c r="EF498" s="48" t="n">
        <f aca="false">MIN(MAX((GD497*(1+GD$5/Setup!$C$36)+IF($V498=11,N($F498),0))-CH498,0),MAX($P498-SUM(DV498:EE498),0))</f>
        <v>0</v>
      </c>
      <c r="EG498" s="48" t="n">
        <f aca="false">MIN(MAX((GE497*(1+GE$5/Setup!$C$36)+IF($V498=12,N($F498),0))-CI498,0),MAX($P498-SUM(DV498:EF498),0))</f>
        <v>0</v>
      </c>
      <c r="EH498" s="48" t="n">
        <f aca="false">MIN(MAX((GF497*(1+GF$5/Setup!$C$36)+IF($V498=13,N($F498),0))-CJ498,0),MAX($P498-SUM(DV498:EG498),0))</f>
        <v>0</v>
      </c>
      <c r="EI498" s="48" t="n">
        <f aca="false">MIN(MAX((GG497*(1+GG$5/Setup!$C$36)+IF($V498=14,N($F498),0))-CK498,0),MAX($P498-SUM(DV498:EH498),0))</f>
        <v>0</v>
      </c>
      <c r="EJ498" s="48" t="n">
        <f aca="false">MIN(MAX((GH497*(1+GH$5/Setup!$C$36)+IF($V498=15,N($F498),0))-CL498,0),MAX($P498-SUM(DV498:EI498),0))</f>
        <v>0</v>
      </c>
      <c r="EK498" s="48" t="n">
        <f aca="false">MIN(MAX((GI497*(1+GI$5/Setup!$C$36)+IF($V498=16,N($F498),0))-CM498,0),MAX($P498-SUM(DV498:EJ498),0))</f>
        <v>0</v>
      </c>
      <c r="EL498" s="48" t="n">
        <f aca="false">MIN(MAX((GJ497*(1+GJ$5/Setup!$C$36)+IF($V498=17,N($F498),0))-CN498,0),MAX($P498-SUM(DV498:EK498),0))</f>
        <v>0</v>
      </c>
      <c r="EM498" s="48" t="n">
        <f aca="false">MIN(MAX((GK497*(1+GK$5/Setup!$C$36)+IF($V498=18,N($F498),0))-CO498,0),MAX($P498-SUM(DV498:EL498),0))</f>
        <v>0</v>
      </c>
      <c r="EN498" s="48" t="n">
        <f aca="false">MIN(MAX((GL497*(1+GL$5/Setup!$C$36)+IF($V498=19,N($F498),0))-CP498,0),MAX($P498-SUM(DV498:EM498),0))</f>
        <v>0</v>
      </c>
      <c r="EO498" s="48" t="n">
        <f aca="false">MIN(MAX((GM497*(1+GM$5/Setup!$C$36)+IF($V498=20,N($F498),0))-CQ498,0),MAX($P498-SUM(DV498:EN498),0))</f>
        <v>0</v>
      </c>
      <c r="EP498" s="48" t="n">
        <f aca="false">MIN(MAX((GN497*(1+GN$5/Setup!$C$36)+IF($V498=21,N($F498),0))-CR498,0),MAX($P498-SUM(DV498:EO498),0))</f>
        <v>0</v>
      </c>
      <c r="EQ498" s="48" t="n">
        <f aca="false">MIN(MAX((GO497*(1+GO$5/Setup!$C$36)+IF($V498=22,N($F498),0))-CS498,0),MAX($P498-SUM(DV498:EP498),0))</f>
        <v>0</v>
      </c>
      <c r="ER498" s="48" t="n">
        <f aca="false">MIN(MAX((GP497*(1+GP$5/Setup!$C$36)+IF($V498=23,N($F498),0))-CT498,0),MAX($P498-SUM(DV498:EQ498),0))</f>
        <v>0</v>
      </c>
      <c r="ES498" s="48" t="n">
        <f aca="false">MIN(MAX((GQ497*(1+GQ$5/Setup!$C$36)+IF($V498=24,N($F498),0))-CU498,0),MAX($P498-SUM(DV498:ER498),0))</f>
        <v>0</v>
      </c>
      <c r="ET498" s="48" t="n">
        <f aca="false">MIN(MAX((GR497*(1+GR$5/Setup!$C$36)+IF($V498=25,N($F498),0))-CV498,0),MAX($P498-SUM(DV498:ES498),0))</f>
        <v>0</v>
      </c>
      <c r="EU498" s="48" t="n">
        <f aca="false">MIN(MAX((GS497*(1+GS$5/Setup!$C$36)+IF($V498=26,N($F498),0))-CW498,0),MAX($P498-SUM(DV498:ET498),0))</f>
        <v>0</v>
      </c>
      <c r="EV498" s="48" t="n">
        <f aca="false">MIN(MAX((GT497*(1+GT$5/Setup!$C$36)+IF($V498=27,N($F498),0))-CX498,0),MAX($P498-SUM(DV498:EU498),0))</f>
        <v>0</v>
      </c>
      <c r="EW498" s="48" t="n">
        <f aca="false">MIN(MAX((GU497*(1+GU$5/Setup!$C$36)+IF($V498=28,N($F498),0))-CY498,0),MAX($P498-SUM(DV498:EV498),0))</f>
        <v>0</v>
      </c>
      <c r="EX498" s="48" t="n">
        <f aca="false">MIN(MAX((GV497*(1+GV$5/Setup!$C$36)+IF($V498=29,N($F498),0))-CZ498,0),MAX($P498-SUM(DV498:EW498),0))</f>
        <v>0</v>
      </c>
      <c r="EY498" s="48" t="n">
        <f aca="false">MIN(MAX((GW497*(1+GW$5/Setup!$C$36)+IF($V498=30,N($F498),0))-DA498,0),MAX($P498-SUM(DV498:EX498),0))</f>
        <v>0</v>
      </c>
      <c r="EZ498" s="48" t="n">
        <f aca="false">MIN(MAX((GX497*(1+GX$5/Setup!$C$36)+IF($V498=31,N($F498),0))-DB498,0),MAX($P498-SUM(DV498:EY498),0))</f>
        <v>0</v>
      </c>
      <c r="FA498" s="48" t="n">
        <f aca="false">MIN(MAX((GY497*(1+GY$5/Setup!$C$36)+IF($V498=32,N($F498),0))-DC498,0),MAX($P498-SUM(DV498:EZ498),0))</f>
        <v>0</v>
      </c>
      <c r="FB498" s="48" t="n">
        <f aca="false">MIN(MAX((GZ497*(1+GZ$5/Setup!$C$36)+IF($V498=33,N($F498),0))-DD498,0),MAX($P498-SUM(DV498:FA498),0))</f>
        <v>0</v>
      </c>
      <c r="FC498" s="48" t="n">
        <f aca="false">MIN(MAX((HA497*(1+HA$5/Setup!$C$36)+IF($V498=34,N($F498),0))-DE498,0),MAX($P498-SUM(DV498:FB498),0))</f>
        <v>0</v>
      </c>
      <c r="FD498" s="48" t="n">
        <f aca="false">MIN(MAX((HB497*(1+HB$5/Setup!$C$36)+IF($V498=35,N($F498),0))-DF498,0),MAX($P498-SUM(DV498:FC498),0))</f>
        <v>0</v>
      </c>
      <c r="FE498" s="48" t="n">
        <f aca="false">MIN(MAX((HC497*(1+HC$5/Setup!$C$36)+IF($V498=36,N($F498),0))-DG498,0),MAX($P498-SUM(DV498:FD498),0))</f>
        <v>0</v>
      </c>
      <c r="FF498" s="48" t="n">
        <f aca="false">MIN(MAX((HD497*(1+HD$5/Setup!$C$36)+IF($V498=37,N($F498),0))-DH498,0),MAX($P498-SUM(DV498:FE498),0))</f>
        <v>0</v>
      </c>
      <c r="FG498" s="48" t="n">
        <f aca="false">MIN(MAX((HE497*(1+HE$5/Setup!$C$36)+IF($V498=38,N($F498),0))-DI498,0),MAX($P498-SUM(DV498:FF498),0))</f>
        <v>0</v>
      </c>
      <c r="FH498" s="48" t="n">
        <f aca="false">MIN(MAX((HF497*(1+HF$5/Setup!$C$36)+IF($V498=39,N($F498),0))-DJ498,0),MAX($P498-SUM(DV498:FG498),0))</f>
        <v>0</v>
      </c>
      <c r="FI498" s="48" t="n">
        <f aca="false">MIN(MAX((HG497*(1+HG$5/Setup!$C$36)+IF($V498=40,N($F498),0))-DK498,0),MAX($P498-SUM(DV498:FH498),0))</f>
        <v>0</v>
      </c>
      <c r="FJ498" s="48" t="n">
        <f aca="false">MIN(MAX((HH497*(1+HH$5/Setup!$C$36)+IF($V498=41,N($F498),0))-DL498,0),MAX($P498-SUM(DV498:FI498),0))</f>
        <v>0</v>
      </c>
      <c r="FK498" s="48" t="n">
        <f aca="false">MIN(MAX((HI497*(1+HI$5/Setup!$C$36)+IF($V498=42,N($F498),0))-DM498,0),MAX($P498-SUM(DV498:FJ498),0))</f>
        <v>0</v>
      </c>
      <c r="FL498" s="48" t="n">
        <f aca="false">MIN(MAX((HJ497*(1+HJ$5/Setup!$C$36)+IF($V498=43,N($F498),0))-DN498,0),MAX($P498-SUM(DV498:FK498),0))</f>
        <v>0</v>
      </c>
      <c r="FM498" s="48" t="n">
        <f aca="false">MIN(MAX((HK497*(1+HK$5/Setup!$C$36)+IF($V498=44,N($F498),0))-DO498,0),MAX($P498-SUM(DV498:FL498),0))</f>
        <v>0</v>
      </c>
      <c r="FN498" s="48" t="n">
        <f aca="false">MIN(MAX((HL497*(1+HL$5/Setup!$C$36)+IF($V498=45,N($F498),0))-DP498,0),MAX($P498-SUM(DV498:FM498),0))</f>
        <v>0</v>
      </c>
      <c r="FO498" s="48" t="n">
        <f aca="false">MIN(MAX((HM497*(1+HM$5/Setup!$C$36)+IF($V498=46,N($F498),0))-DQ498,0),MAX($P498-SUM(DV498:FN498),0))</f>
        <v>0</v>
      </c>
      <c r="FP498" s="48" t="n">
        <f aca="false">MIN(MAX((HN497*(1+HN$5/Setup!$C$36)+IF($V498=47,N($F498),0))-DR498,0),MAX($P498-SUM(DV498:FO498),0))</f>
        <v>0</v>
      </c>
      <c r="FQ498" s="48" t="n">
        <f aca="false">MIN(MAX((HO497*(1+HO$5/Setup!$C$36)+IF($V498=48,N($F498),0))-DS498,0),MAX($P498-SUM(DV498:FP498),0))</f>
        <v>0</v>
      </c>
      <c r="FR498" s="48" t="n">
        <f aca="false">MIN(MAX((HP497*(1+HP$5/Setup!$C$36)+IF($V498=49,N($F498),0))-DT498,0),MAX($P498-SUM(DV498:FQ498),0))</f>
        <v>0</v>
      </c>
      <c r="FS498" s="48" t="n">
        <f aca="false">MIN(MAX((HQ497*(1+HQ$5/Setup!$C$36)+IF($V498=50,N($F498),0))-DU498,0),MAX($P498-SUM(DV498:FR498),0))</f>
        <v>0</v>
      </c>
      <c r="FT498" s="48" t="n">
        <f aca="false">IF((FT497*(1+FT$5/Setup!$C$36)+IF($V498=1,N($F498),0))-BX498-DV498&lt;0.005,0,(FT497*(1+FT$5/Setup!$C$36)+IF($V498=1,N($F498),0))-BX498-DV498)</f>
        <v>0</v>
      </c>
      <c r="FU498" s="48" t="n">
        <f aca="false">IF((FU497*(1+FU$5/Setup!$C$36)+IF($V498=2,N($F498),0))-BY498-DW498&lt;0.005,0,(FU497*(1+FU$5/Setup!$C$36)+IF($V498=2,N($F498),0))-BY498-DW498)</f>
        <v>0</v>
      </c>
      <c r="FV498" s="48" t="n">
        <f aca="false">IF((FV497*(1+FV$5/Setup!$C$36)+IF($V498=3,N($F498),0))-BZ498-DX498&lt;0.005,0,(FV497*(1+FV$5/Setup!$C$36)+IF($V498=3,N($F498),0))-BZ498-DX498)</f>
        <v>0</v>
      </c>
      <c r="FW498" s="48" t="n">
        <f aca="false">IF((FW497*(1+FW$5/Setup!$C$36)+IF($V498=4,N($F498),0))-CA498-DY498&lt;0.005,0,(FW497*(1+FW$5/Setup!$C$36)+IF($V498=4,N($F498),0))-CA498-DY498)</f>
        <v>0</v>
      </c>
      <c r="FX498" s="48" t="n">
        <f aca="false">IF((FX497*(1+FX$5/Setup!$C$36)+IF($V498=5,N($F498),0))-CB498-DZ498&lt;0.005,0,(FX497*(1+FX$5/Setup!$C$36)+IF($V498=5,N($F498),0))-CB498-DZ498)</f>
        <v>0</v>
      </c>
      <c r="FY498" s="48" t="n">
        <f aca="false">IF((FY497*(1+FY$5/Setup!$C$36)+IF($V498=6,N($F498),0))-CC498-EA498&lt;0.005,0,(FY497*(1+FY$5/Setup!$C$36)+IF($V498=6,N($F498),0))-CC498-EA498)</f>
        <v>0</v>
      </c>
      <c r="FZ498" s="48" t="n">
        <f aca="false">IF((FZ497*(1+FZ$5/Setup!$C$36)+IF($V498=7,N($F498),0))-CD498-EB498&lt;0.005,0,(FZ497*(1+FZ$5/Setup!$C$36)+IF($V498=7,N($F498),0))-CD498-EB498)</f>
        <v>0</v>
      </c>
      <c r="GA498" s="48" t="n">
        <f aca="false">IF((GA497*(1+GA$5/Setup!$C$36)+IF($V498=8,N($F498),0))-CE498-EC498&lt;0.005,0,(GA497*(1+GA$5/Setup!$C$36)+IF($V498=8,N($F498),0))-CE498-EC498)</f>
        <v>0</v>
      </c>
      <c r="GB498" s="48" t="n">
        <f aca="false">IF((GB497*(1+GB$5/Setup!$C$36)+IF($V498=9,N($F498),0))-CF498-ED498&lt;0.005,0,(GB497*(1+GB$5/Setup!$C$36)+IF($V498=9,N($F498),0))-CF498-ED498)</f>
        <v>0</v>
      </c>
      <c r="GC498" s="48" t="n">
        <f aca="false">IF((GC497*(1+GC$5/Setup!$C$36)+IF($V498=10,N($F498),0))-CG498-EE498&lt;0.005,0,(GC497*(1+GC$5/Setup!$C$36)+IF($V498=10,N($F498),0))-CG498-EE498)</f>
        <v>0</v>
      </c>
      <c r="GD498" s="48" t="n">
        <f aca="false">IF((GD497*(1+GD$5/Setup!$C$36)+IF($V498=11,N($F498),0))-CH498-EF498&lt;0.005,0,(GD497*(1+GD$5/Setup!$C$36)+IF($V498=11,N($F498),0))-CH498-EF498)</f>
        <v>0</v>
      </c>
      <c r="GE498" s="48" t="n">
        <f aca="false">IF((GE497*(1+GE$5/Setup!$C$36)+IF($V498=12,N($F498),0))-CI498-EG498&lt;0.005,0,(GE497*(1+GE$5/Setup!$C$36)+IF($V498=12,N($F498),0))-CI498-EG498)</f>
        <v>0</v>
      </c>
      <c r="GF498" s="48" t="n">
        <f aca="false">IF((GF497*(1+GF$5/Setup!$C$36)+IF($V498=13,N($F498),0))-CJ498-EH498&lt;0.005,0,(GF497*(1+GF$5/Setup!$C$36)+IF($V498=13,N($F498),0))-CJ498-EH498)</f>
        <v>0</v>
      </c>
      <c r="GG498" s="48" t="n">
        <f aca="false">IF((GG497*(1+GG$5/Setup!$C$36)+IF($V498=14,N($F498),0))-CK498-EI498&lt;0.005,0,(GG497*(1+GG$5/Setup!$C$36)+IF($V498=14,N($F498),0))-CK498-EI498)</f>
        <v>0</v>
      </c>
      <c r="GH498" s="48" t="n">
        <f aca="false">IF((GH497*(1+GH$5/Setup!$C$36)+IF($V498=15,N($F498),0))-CL498-EJ498&lt;0.005,0,(GH497*(1+GH$5/Setup!$C$36)+IF($V498=15,N($F498),0))-CL498-EJ498)</f>
        <v>0</v>
      </c>
      <c r="GI498" s="48" t="n">
        <f aca="false">IF((GI497*(1+GI$5/Setup!$C$36)+IF($V498=16,N($F498),0))-CM498-EK498&lt;0.005,0,(GI497*(1+GI$5/Setup!$C$36)+IF($V498=16,N($F498),0))-CM498-EK498)</f>
        <v>0</v>
      </c>
      <c r="GJ498" s="48" t="n">
        <f aca="false">IF((GJ497*(1+GJ$5/Setup!$C$36)+IF($V498=17,N($F498),0))-CN498-EL498&lt;0.005,0,(GJ497*(1+GJ$5/Setup!$C$36)+IF($V498=17,N($F498),0))-CN498-EL498)</f>
        <v>0</v>
      </c>
      <c r="GK498" s="48" t="n">
        <f aca="false">IF((GK497*(1+GK$5/Setup!$C$36)+IF($V498=18,N($F498),0))-CO498-EM498&lt;0.005,0,(GK497*(1+GK$5/Setup!$C$36)+IF($V498=18,N($F498),0))-CO498-EM498)</f>
        <v>0</v>
      </c>
      <c r="GL498" s="48" t="n">
        <f aca="false">IF((GL497*(1+GL$5/Setup!$C$36)+IF($V498=19,N($F498),0))-CP498-EN498&lt;0.005,0,(GL497*(1+GL$5/Setup!$C$36)+IF($V498=19,N($F498),0))-CP498-EN498)</f>
        <v>0</v>
      </c>
      <c r="GM498" s="48" t="n">
        <f aca="false">IF((GM497*(1+GM$5/Setup!$C$36)+IF($V498=20,N($F498),0))-CQ498-EO498&lt;0.005,0,(GM497*(1+GM$5/Setup!$C$36)+IF($V498=20,N($F498),0))-CQ498-EO498)</f>
        <v>0</v>
      </c>
      <c r="GN498" s="48" t="n">
        <f aca="false">IF((GN497*(1+GN$5/Setup!$C$36)+IF($V498=21,N($F498),0))-CR498-EP498&lt;0.005,0,(GN497*(1+GN$5/Setup!$C$36)+IF($V498=21,N($F498),0))-CR498-EP498)</f>
        <v>0</v>
      </c>
      <c r="GO498" s="48" t="n">
        <f aca="false">IF((GO497*(1+GO$5/Setup!$C$36)+IF($V498=22,N($F498),0))-CS498-EQ498&lt;0.005,0,(GO497*(1+GO$5/Setup!$C$36)+IF($V498=22,N($F498),0))-CS498-EQ498)</f>
        <v>0</v>
      </c>
      <c r="GP498" s="48" t="n">
        <f aca="false">IF((GP497*(1+GP$5/Setup!$C$36)+IF($V498=23,N($F498),0))-CT498-ER498&lt;0.005,0,(GP497*(1+GP$5/Setup!$C$36)+IF($V498=23,N($F498),0))-CT498-ER498)</f>
        <v>0</v>
      </c>
      <c r="GQ498" s="48" t="n">
        <f aca="false">IF((GQ497*(1+GQ$5/Setup!$C$36)+IF($V498=24,N($F498),0))-CU498-ES498&lt;0.005,0,(GQ497*(1+GQ$5/Setup!$C$36)+IF($V498=24,N($F498),0))-CU498-ES498)</f>
        <v>0</v>
      </c>
      <c r="GR498" s="48" t="n">
        <f aca="false">IF((GR497*(1+GR$5/Setup!$C$36)+IF($V498=25,N($F498),0))-CV498-ET498&lt;0.005,0,(GR497*(1+GR$5/Setup!$C$36)+IF($V498=25,N($F498),0))-CV498-ET498)</f>
        <v>0</v>
      </c>
      <c r="GS498" s="48" t="n">
        <f aca="false">IF((GS497*(1+GS$5/Setup!$C$36)+IF($V498=26,N($F498),0))-CW498-EU498&lt;0.005,0,(GS497*(1+GS$5/Setup!$C$36)+IF($V498=26,N($F498),0))-CW498-EU498)</f>
        <v>0</v>
      </c>
      <c r="GT498" s="48" t="n">
        <f aca="false">IF((GT497*(1+GT$5/Setup!$C$36)+IF($V498=27,N($F498),0))-CX498-EV498&lt;0.005,0,(GT497*(1+GT$5/Setup!$C$36)+IF($V498=27,N($F498),0))-CX498-EV498)</f>
        <v>0</v>
      </c>
      <c r="GU498" s="48" t="n">
        <f aca="false">IF((GU497*(1+GU$5/Setup!$C$36)+IF($V498=28,N($F498),0))-CY498-EW498&lt;0.005,0,(GU497*(1+GU$5/Setup!$C$36)+IF($V498=28,N($F498),0))-CY498-EW498)</f>
        <v>0</v>
      </c>
      <c r="GV498" s="48" t="n">
        <f aca="false">IF((GV497*(1+GV$5/Setup!$C$36)+IF($V498=29,N($F498),0))-CZ498-EX498&lt;0.005,0,(GV497*(1+GV$5/Setup!$C$36)+IF($V498=29,N($F498),0))-CZ498-EX498)</f>
        <v>0</v>
      </c>
      <c r="GW498" s="48" t="n">
        <f aca="false">IF((GW497*(1+GW$5/Setup!$C$36)+IF($V498=30,N($F498),0))-DA498-EY498&lt;0.005,0,(GW497*(1+GW$5/Setup!$C$36)+IF($V498=30,N($F498),0))-DA498-EY498)</f>
        <v>0</v>
      </c>
      <c r="GX498" s="48" t="n">
        <f aca="false">IF((GX497*(1+GX$5/Setup!$C$36)+IF($V498=31,N($F498),0))-DB498-EZ498&lt;0.005,0,(GX497*(1+GX$5/Setup!$C$36)+IF($V498=31,N($F498),0))-DB498-EZ498)</f>
        <v>0</v>
      </c>
      <c r="GY498" s="48" t="n">
        <f aca="false">IF((GY497*(1+GY$5/Setup!$C$36)+IF($V498=32,N($F498),0))-DC498-FA498&lt;0.005,0,(GY497*(1+GY$5/Setup!$C$36)+IF($V498=32,N($F498),0))-DC498-FA498)</f>
        <v>0</v>
      </c>
      <c r="GZ498" s="48" t="n">
        <f aca="false">IF((GZ497*(1+GZ$5/Setup!$C$36)+IF($V498=33,N($F498),0))-DD498-FB498&lt;0.005,0,(GZ497*(1+GZ$5/Setup!$C$36)+IF($V498=33,N($F498),0))-DD498-FB498)</f>
        <v>0</v>
      </c>
      <c r="HA498" s="48" t="n">
        <f aca="false">IF((HA497*(1+HA$5/Setup!$C$36)+IF($V498=34,N($F498),0))-DE498-FC498&lt;0.005,0,(HA497*(1+HA$5/Setup!$C$36)+IF($V498=34,N($F498),0))-DE498-FC498)</f>
        <v>0</v>
      </c>
      <c r="HB498" s="48" t="n">
        <f aca="false">IF((HB497*(1+HB$5/Setup!$C$36)+IF($V498=35,N($F498),0))-DF498-FD498&lt;0.005,0,(HB497*(1+HB$5/Setup!$C$36)+IF($V498=35,N($F498),0))-DF498-FD498)</f>
        <v>0</v>
      </c>
      <c r="HC498" s="48" t="n">
        <f aca="false">IF((HC497*(1+HC$5/Setup!$C$36)+IF($V498=36,N($F498),0))-DG498-FE498&lt;0.005,0,(HC497*(1+HC$5/Setup!$C$36)+IF($V498=36,N($F498),0))-DG498-FE498)</f>
        <v>0</v>
      </c>
      <c r="HD498" s="48" t="n">
        <f aca="false">IF((HD497*(1+HD$5/Setup!$C$36)+IF($V498=37,N($F498),0))-DH498-FF498&lt;0.005,0,(HD497*(1+HD$5/Setup!$C$36)+IF($V498=37,N($F498),0))-DH498-FF498)</f>
        <v>0</v>
      </c>
      <c r="HE498" s="48" t="n">
        <f aca="false">IF((HE497*(1+HE$5/Setup!$C$36)+IF($V498=38,N($F498),0))-DI498-FG498&lt;0.005,0,(HE497*(1+HE$5/Setup!$C$36)+IF($V498=38,N($F498),0))-DI498-FG498)</f>
        <v>0</v>
      </c>
      <c r="HF498" s="48" t="n">
        <f aca="false">IF((HF497*(1+HF$5/Setup!$C$36)+IF($V498=39,N($F498),0))-DJ498-FH498&lt;0.005,0,(HF497*(1+HF$5/Setup!$C$36)+IF($V498=39,N($F498),0))-DJ498-FH498)</f>
        <v>0</v>
      </c>
      <c r="HG498" s="48" t="n">
        <f aca="false">IF((HG497*(1+HG$5/Setup!$C$36)+IF($V498=40,N($F498),0))-DK498-FI498&lt;0.005,0,(HG497*(1+HG$5/Setup!$C$36)+IF($V498=40,N($F498),0))-DK498-FI498)</f>
        <v>0</v>
      </c>
      <c r="HH498" s="48" t="n">
        <f aca="false">IF((HH497*(1+HH$5/Setup!$C$36)+IF($V498=41,N($F498),0))-DL498-FJ498&lt;0.005,0,(HH497*(1+HH$5/Setup!$C$36)+IF($V498=41,N($F498),0))-DL498-FJ498)</f>
        <v>0</v>
      </c>
      <c r="HI498" s="48" t="n">
        <f aca="false">IF((HI497*(1+HI$5/Setup!$C$36)+IF($V498=42,N($F498),0))-DM498-FK498&lt;0.005,0,(HI497*(1+HI$5/Setup!$C$36)+IF($V498=42,N($F498),0))-DM498-FK498)</f>
        <v>0</v>
      </c>
      <c r="HJ498" s="48" t="n">
        <f aca="false">IF((HJ497*(1+HJ$5/Setup!$C$36)+IF($V498=43,N($F498),0))-DN498-FL498&lt;0.005,0,(HJ497*(1+HJ$5/Setup!$C$36)+IF($V498=43,N($F498),0))-DN498-FL498)</f>
        <v>0</v>
      </c>
      <c r="HK498" s="48" t="n">
        <f aca="false">IF((HK497*(1+HK$5/Setup!$C$36)+IF($V498=44,N($F498),0))-DO498-FM498&lt;0.005,0,(HK497*(1+HK$5/Setup!$C$36)+IF($V498=44,N($F498),0))-DO498-FM498)</f>
        <v>0</v>
      </c>
      <c r="HL498" s="48" t="n">
        <f aca="false">IF((HL497*(1+HL$5/Setup!$C$36)+IF($V498=45,N($F498),0))-DP498-FN498&lt;0.005,0,(HL497*(1+HL$5/Setup!$C$36)+IF($V498=45,N($F498),0))-DP498-FN498)</f>
        <v>0</v>
      </c>
      <c r="HM498" s="48" t="n">
        <f aca="false">IF((HM497*(1+HM$5/Setup!$C$36)+IF($V498=46,N($F498),0))-DQ498-FO498&lt;0.005,0,(HM497*(1+HM$5/Setup!$C$36)+IF($V498=46,N($F498),0))-DQ498-FO498)</f>
        <v>0</v>
      </c>
      <c r="HN498" s="48" t="n">
        <f aca="false">IF((HN497*(1+HN$5/Setup!$C$36)+IF($V498=47,N($F498),0))-DR498-FP498&lt;0.005,0,(HN497*(1+HN$5/Setup!$C$36)+IF($V498=47,N($F498),0))-DR498-FP498)</f>
        <v>0</v>
      </c>
      <c r="HO498" s="48" t="n">
        <f aca="false">IF((HO497*(1+HO$5/Setup!$C$36)+IF($V498=48,N($F498),0))-DS498-FQ498&lt;0.005,0,(HO497*(1+HO$5/Setup!$C$36)+IF($V498=48,N($F498),0))-DS498-FQ498)</f>
        <v>0</v>
      </c>
      <c r="HP498" s="48" t="n">
        <f aca="false">IF((HP497*(1+HP$5/Setup!$C$36)+IF($V498=49,N($F498),0))-DT498-FR498&lt;0.005,0,(HP497*(1+HP$5/Setup!$C$36)+IF($V498=49,N($F498),0))-DT498-FR498)</f>
        <v>0</v>
      </c>
      <c r="HQ498" s="48" t="n">
        <f aca="false">IF((HQ497*(1+HQ$5/Setup!$C$36)+IF($V498=50,N($F498),0))-DU498-FS498&lt;0.005,0,(HQ497*(1+HQ$5/Setup!$C$36)+IF($V498=50,N($F498),0))-DU498-FS498)</f>
        <v>0</v>
      </c>
    </row>
    <row r="499" customFormat="false" ht="15" hidden="false" customHeight="false" outlineLevel="0" collapsed="false">
      <c r="A499" s="44" t="n">
        <v>491</v>
      </c>
      <c r="B499" s="45" t="n">
        <f aca="false">IF(Setup!$C$7="Every month",EDATE(Setup!$C$8,($A499-1)),IF(Setup!$C$7="Twice a month",DATE(YEAR(Setup!$C$8),MONTH(Setup!$C$8)+INT((($A499-1)+Setup!$C$41)/2),MIN(IF(MOD(($A499-1)+Setup!$C$41,2)=0,Setup!$C$39,Setup!$C$40),DAY(EOMONTH(DATE(YEAR(Setup!$C$8),MONTH(Setup!$C$8)+INT((($A499-1)+Setup!$C$41)/2),1),0)))),Setup!$C$8+($A499-1)*IF(Setup!$C$7="Every week",7,14)))</f>
        <v>53185</v>
      </c>
      <c r="C499" s="45" t="n">
        <f aca="false">IF(Setup!$C$7="Every month",EDATE(Setup!$C$8,$A499),IF(Setup!$C$7="Twice a month",DATE(YEAR(Setup!$C$8),MONTH(Setup!$C$8)+INT(($A499+Setup!$C$41)/2),MIN(IF(MOD($A499+Setup!$C$41,2)=0,Setup!$C$39,Setup!$C$40),DAY(EOMONTH(DATE(YEAR(Setup!$C$8),MONTH(Setup!$C$8)+INT(($A499+Setup!$C$41)/2),1),0)))),Setup!$C$8+$A499*IF(Setup!$C$7="Every week",7,14)))</f>
        <v>53199</v>
      </c>
      <c r="D499" s="46"/>
      <c r="E499" s="47"/>
      <c r="F499" s="47"/>
      <c r="G499" s="47"/>
      <c r="H499" s="47"/>
      <c r="I499" s="48" t="n">
        <f aca="false">N(Setup!$C$11)+N(E499)</f>
        <v>100</v>
      </c>
      <c r="J499" s="48" t="n">
        <f aca="false">MIN(Setup!$C$37,MAX(I499,0))</f>
        <v>9.23076923076923</v>
      </c>
      <c r="K499" s="48" t="n">
        <f aca="false">MIN(MAX(N(Setup!$C$14)-L498,0),MAX(I499-J499,0))</f>
        <v>0</v>
      </c>
      <c r="L499" s="48" t="n">
        <f aca="false">L498+K499-N(G499)</f>
        <v>500</v>
      </c>
      <c r="M499" s="48" t="n">
        <f aca="false">M498+J499-N(H499)</f>
        <v>4532.30769230768</v>
      </c>
      <c r="N499" s="48" t="n">
        <f aca="false">SUM(BX499:DU499)</f>
        <v>0</v>
      </c>
      <c r="O499" s="48" t="n">
        <f aca="false">SUM(Z499:BW499)-N499</f>
        <v>40</v>
      </c>
      <c r="P499" s="48" t="n">
        <f aca="false">MAX(I499-J499-K499,0)+O499</f>
        <v>130.769230769231</v>
      </c>
      <c r="Q499" s="48" t="n">
        <f aca="false">SUM(DV499:FS499)</f>
        <v>0</v>
      </c>
      <c r="R499" s="49" t="n">
        <f aca="false">N499+J499+K499+Q499</f>
        <v>9.23076923076923</v>
      </c>
      <c r="S499" s="48" t="n">
        <f aca="false">T499-T498-N(F499)+N499+Q499</f>
        <v>0</v>
      </c>
      <c r="T499" s="49" t="n">
        <f aca="false">SUM(FT499:HQ499)</f>
        <v>0</v>
      </c>
      <c r="U499" s="44" t="str">
        <f aca="false">IF(T498&lt;0.005,"",INDEX(Helpers!$C$2:$C$51,IF(_xlfn.MINIFS($DV$6:$FS$6,DV499:FS499,"&gt;0.005")=0,V499,_xlfn.MINIFS($DV$6:$FS$6,DV499:FS499,"&gt;0.005"))))</f>
        <v/>
      </c>
      <c r="V499" s="44" t="n">
        <f aca="false">IF(_xlfn.MINIFS($FT$6:$HQ$6,FT498:HQ498,"&gt;0.005")=0,1,_xlfn.MINIFS($FT$6:$HQ$6,FT498:HQ498,"&gt;0.005"))</f>
        <v>1</v>
      </c>
      <c r="W499" s="44" t="n">
        <f aca="false">IF(AND(D499&lt;&gt;"Paid",T498&gt;0.005),1,0)</f>
        <v>0</v>
      </c>
      <c r="X499" s="48" t="n">
        <f aca="false">SUMPRODUCT(((Helpers!$G$2:$G$51*(1+(Helpers!$D$2:$D$51+0.000000001)/12)^(($B499-Setup!$C$8)/(365.25/12))-Helpers!$E$2:$E$51*((1+(Helpers!$D$2:$D$51+0.000000001)/12)^(($B499-Setup!$C$8)/(365.25/12))-1)/((Helpers!$D$2:$D$51+0.000000001)/12))&gt;0)*(Helpers!$G$2:$G$51*(1+(Helpers!$D$2:$D$51+0.000000001)/12)^(($B499-Setup!$C$8)/(365.25/12))-Helpers!$E$2:$E$51*((1+(Helpers!$D$2:$D$51+0.000000001)/12)^(($B499-Setup!$C$8)/(365.25/12))-1)/((Helpers!$D$2:$D$51+0.000000001)/12)))</f>
        <v>0</v>
      </c>
      <c r="Y499" s="48"/>
      <c r="Z499" s="48" t="n">
        <f aca="false">IF(OR(N(Z$5)=0,Z$6=""),0,Z$5*((DATE(YEAR($B499),MONTH($B499),MIN(Z$6,DAY(EOMONTH($B499,0))))&gt;=$B499)*(DATE(YEAR($B499),MONTH($B499),MIN(Z$6,DAY(EOMONTH($B499,0))))&lt;$C499)+(DATE(YEAR($B499),MONTH($B499)+1,MIN(Z$6,DAY(EOMONTH($B499,1))))&gt;=$B499)*(DATE(YEAR($B499),MONTH($B499)+1,MIN(Z$6,DAY(EOMONTH($B499,1))))&lt;$C499)))</f>
        <v>0</v>
      </c>
      <c r="AA499" s="48" t="n">
        <f aca="false">IF(OR(N(AA$5)=0,AA$6=""),0,AA$5*((DATE(YEAR($B499),MONTH($B499),MIN(AA$6,DAY(EOMONTH($B499,0))))&gt;=$B499)*(DATE(YEAR($B499),MONTH($B499),MIN(AA$6,DAY(EOMONTH($B499,0))))&lt;$C499)+(DATE(YEAR($B499),MONTH($B499)+1,MIN(AA$6,DAY(EOMONTH($B499,1))))&gt;=$B499)*(DATE(YEAR($B499),MONTH($B499)+1,MIN(AA$6,DAY(EOMONTH($B499,1))))&lt;$C499)))</f>
        <v>40</v>
      </c>
      <c r="AB499" s="48" t="n">
        <f aca="false">IF(OR(N(AB$5)=0,AB$6=""),0,AB$5*((DATE(YEAR($B499),MONTH($B499),MIN(AB$6,DAY(EOMONTH($B499,0))))&gt;=$B499)*(DATE(YEAR($B499),MONTH($B499),MIN(AB$6,DAY(EOMONTH($B499,0))))&lt;$C499)+(DATE(YEAR($B499),MONTH($B499)+1,MIN(AB$6,DAY(EOMONTH($B499,1))))&gt;=$B499)*(DATE(YEAR($B499),MONTH($B499)+1,MIN(AB$6,DAY(EOMONTH($B499,1))))&lt;$C499)))</f>
        <v>0</v>
      </c>
      <c r="AC499" s="48" t="n">
        <f aca="false">IF(OR(N(AC$5)=0,AC$6=""),0,AC$5*((DATE(YEAR($B499),MONTH($B499),MIN(AC$6,DAY(EOMONTH($B499,0))))&gt;=$B499)*(DATE(YEAR($B499),MONTH($B499),MIN(AC$6,DAY(EOMONTH($B499,0))))&lt;$C499)+(DATE(YEAR($B499),MONTH($B499)+1,MIN(AC$6,DAY(EOMONTH($B499,1))))&gt;=$B499)*(DATE(YEAR($B499),MONTH($B499)+1,MIN(AC$6,DAY(EOMONTH($B499,1))))&lt;$C499)))</f>
        <v>0</v>
      </c>
      <c r="AD499" s="48" t="n">
        <f aca="false">IF(OR(N(AD$5)=0,AD$6=""),0,AD$5*((DATE(YEAR($B499),MONTH($B499),MIN(AD$6,DAY(EOMONTH($B499,0))))&gt;=$B499)*(DATE(YEAR($B499),MONTH($B499),MIN(AD$6,DAY(EOMONTH($B499,0))))&lt;$C499)+(DATE(YEAR($B499),MONTH($B499)+1,MIN(AD$6,DAY(EOMONTH($B499,1))))&gt;=$B499)*(DATE(YEAR($B499),MONTH($B499)+1,MIN(AD$6,DAY(EOMONTH($B499,1))))&lt;$C499)))</f>
        <v>0</v>
      </c>
      <c r="AE499" s="48" t="n">
        <f aca="false">IF(OR(N(AE$5)=0,AE$6=""),0,AE$5*((DATE(YEAR($B499),MONTH($B499),MIN(AE$6,DAY(EOMONTH($B499,0))))&gt;=$B499)*(DATE(YEAR($B499),MONTH($B499),MIN(AE$6,DAY(EOMONTH($B499,0))))&lt;$C499)+(DATE(YEAR($B499),MONTH($B499)+1,MIN(AE$6,DAY(EOMONTH($B499,1))))&gt;=$B499)*(DATE(YEAR($B499),MONTH($B499)+1,MIN(AE$6,DAY(EOMONTH($B499,1))))&lt;$C499)))</f>
        <v>0</v>
      </c>
      <c r="AF499" s="48" t="n">
        <f aca="false">IF(OR(N(AF$5)=0,AF$6=""),0,AF$5*((DATE(YEAR($B499),MONTH($B499),MIN(AF$6,DAY(EOMONTH($B499,0))))&gt;=$B499)*(DATE(YEAR($B499),MONTH($B499),MIN(AF$6,DAY(EOMONTH($B499,0))))&lt;$C499)+(DATE(YEAR($B499),MONTH($B499)+1,MIN(AF$6,DAY(EOMONTH($B499,1))))&gt;=$B499)*(DATE(YEAR($B499),MONTH($B499)+1,MIN(AF$6,DAY(EOMONTH($B499,1))))&lt;$C499)))</f>
        <v>0</v>
      </c>
      <c r="AG499" s="48" t="n">
        <f aca="false">IF(OR(N(AG$5)=0,AG$6=""),0,AG$5*((DATE(YEAR($B499),MONTH($B499),MIN(AG$6,DAY(EOMONTH($B499,0))))&gt;=$B499)*(DATE(YEAR($B499),MONTH($B499),MIN(AG$6,DAY(EOMONTH($B499,0))))&lt;$C499)+(DATE(YEAR($B499),MONTH($B499)+1,MIN(AG$6,DAY(EOMONTH($B499,1))))&gt;=$B499)*(DATE(YEAR($B499),MONTH($B499)+1,MIN(AG$6,DAY(EOMONTH($B499,1))))&lt;$C499)))</f>
        <v>0</v>
      </c>
      <c r="AH499" s="48" t="n">
        <f aca="false">IF(OR(N(AH$5)=0,AH$6=""),0,AH$5*((DATE(YEAR($B499),MONTH($B499),MIN(AH$6,DAY(EOMONTH($B499,0))))&gt;=$B499)*(DATE(YEAR($B499),MONTH($B499),MIN(AH$6,DAY(EOMONTH($B499,0))))&lt;$C499)+(DATE(YEAR($B499),MONTH($B499)+1,MIN(AH$6,DAY(EOMONTH($B499,1))))&gt;=$B499)*(DATE(YEAR($B499),MONTH($B499)+1,MIN(AH$6,DAY(EOMONTH($B499,1))))&lt;$C499)))</f>
        <v>0</v>
      </c>
      <c r="AI499" s="48" t="n">
        <f aca="false">IF(OR(N(AI$5)=0,AI$6=""),0,AI$5*((DATE(YEAR($B499),MONTH($B499),MIN(AI$6,DAY(EOMONTH($B499,0))))&gt;=$B499)*(DATE(YEAR($B499),MONTH($B499),MIN(AI$6,DAY(EOMONTH($B499,0))))&lt;$C499)+(DATE(YEAR($B499),MONTH($B499)+1,MIN(AI$6,DAY(EOMONTH($B499,1))))&gt;=$B499)*(DATE(YEAR($B499),MONTH($B499)+1,MIN(AI$6,DAY(EOMONTH($B499,1))))&lt;$C499)))</f>
        <v>0</v>
      </c>
      <c r="AJ499" s="48" t="n">
        <f aca="false">IF(OR(N(AJ$5)=0,AJ$6=""),0,AJ$5*((DATE(YEAR($B499),MONTH($B499),MIN(AJ$6,DAY(EOMONTH($B499,0))))&gt;=$B499)*(DATE(YEAR($B499),MONTH($B499),MIN(AJ$6,DAY(EOMONTH($B499,0))))&lt;$C499)+(DATE(YEAR($B499),MONTH($B499)+1,MIN(AJ$6,DAY(EOMONTH($B499,1))))&gt;=$B499)*(DATE(YEAR($B499),MONTH($B499)+1,MIN(AJ$6,DAY(EOMONTH($B499,1))))&lt;$C499)))</f>
        <v>0</v>
      </c>
      <c r="AK499" s="48" t="n">
        <f aca="false">IF(OR(N(AK$5)=0,AK$6=""),0,AK$5*((DATE(YEAR($B499),MONTH($B499),MIN(AK$6,DAY(EOMONTH($B499,0))))&gt;=$B499)*(DATE(YEAR($B499),MONTH($B499),MIN(AK$6,DAY(EOMONTH($B499,0))))&lt;$C499)+(DATE(YEAR($B499),MONTH($B499)+1,MIN(AK$6,DAY(EOMONTH($B499,1))))&gt;=$B499)*(DATE(YEAR($B499),MONTH($B499)+1,MIN(AK$6,DAY(EOMONTH($B499,1))))&lt;$C499)))</f>
        <v>0</v>
      </c>
      <c r="AL499" s="48" t="n">
        <f aca="false">IF(OR(N(AL$5)=0,AL$6=""),0,AL$5*((DATE(YEAR($B499),MONTH($B499),MIN(AL$6,DAY(EOMONTH($B499,0))))&gt;=$B499)*(DATE(YEAR($B499),MONTH($B499),MIN(AL$6,DAY(EOMONTH($B499,0))))&lt;$C499)+(DATE(YEAR($B499),MONTH($B499)+1,MIN(AL$6,DAY(EOMONTH($B499,1))))&gt;=$B499)*(DATE(YEAR($B499),MONTH($B499)+1,MIN(AL$6,DAY(EOMONTH($B499,1))))&lt;$C499)))</f>
        <v>0</v>
      </c>
      <c r="AM499" s="48" t="n">
        <f aca="false">IF(OR(N(AM$5)=0,AM$6=""),0,AM$5*((DATE(YEAR($B499),MONTH($B499),MIN(AM$6,DAY(EOMONTH($B499,0))))&gt;=$B499)*(DATE(YEAR($B499),MONTH($B499),MIN(AM$6,DAY(EOMONTH($B499,0))))&lt;$C499)+(DATE(YEAR($B499),MONTH($B499)+1,MIN(AM$6,DAY(EOMONTH($B499,1))))&gt;=$B499)*(DATE(YEAR($B499),MONTH($B499)+1,MIN(AM$6,DAY(EOMONTH($B499,1))))&lt;$C499)))</f>
        <v>0</v>
      </c>
      <c r="AN499" s="48" t="n">
        <f aca="false">IF(OR(N(AN$5)=0,AN$6=""),0,AN$5*((DATE(YEAR($B499),MONTH($B499),MIN(AN$6,DAY(EOMONTH($B499,0))))&gt;=$B499)*(DATE(YEAR($B499),MONTH($B499),MIN(AN$6,DAY(EOMONTH($B499,0))))&lt;$C499)+(DATE(YEAR($B499),MONTH($B499)+1,MIN(AN$6,DAY(EOMONTH($B499,1))))&gt;=$B499)*(DATE(YEAR($B499),MONTH($B499)+1,MIN(AN$6,DAY(EOMONTH($B499,1))))&lt;$C499)))</f>
        <v>0</v>
      </c>
      <c r="AO499" s="48" t="n">
        <f aca="false">IF(OR(N(AO$5)=0,AO$6=""),0,AO$5*((DATE(YEAR($B499),MONTH($B499),MIN(AO$6,DAY(EOMONTH($B499,0))))&gt;=$B499)*(DATE(YEAR($B499),MONTH($B499),MIN(AO$6,DAY(EOMONTH($B499,0))))&lt;$C499)+(DATE(YEAR($B499),MONTH($B499)+1,MIN(AO$6,DAY(EOMONTH($B499,1))))&gt;=$B499)*(DATE(YEAR($B499),MONTH($B499)+1,MIN(AO$6,DAY(EOMONTH($B499,1))))&lt;$C499)))</f>
        <v>0</v>
      </c>
      <c r="AP499" s="48" t="n">
        <f aca="false">IF(OR(N(AP$5)=0,AP$6=""),0,AP$5*((DATE(YEAR($B499),MONTH($B499),MIN(AP$6,DAY(EOMONTH($B499,0))))&gt;=$B499)*(DATE(YEAR($B499),MONTH($B499),MIN(AP$6,DAY(EOMONTH($B499,0))))&lt;$C499)+(DATE(YEAR($B499),MONTH($B499)+1,MIN(AP$6,DAY(EOMONTH($B499,1))))&gt;=$B499)*(DATE(YEAR($B499),MONTH($B499)+1,MIN(AP$6,DAY(EOMONTH($B499,1))))&lt;$C499)))</f>
        <v>0</v>
      </c>
      <c r="AQ499" s="48" t="n">
        <f aca="false">IF(OR(N(AQ$5)=0,AQ$6=""),0,AQ$5*((DATE(YEAR($B499),MONTH($B499),MIN(AQ$6,DAY(EOMONTH($B499,0))))&gt;=$B499)*(DATE(YEAR($B499),MONTH($B499),MIN(AQ$6,DAY(EOMONTH($B499,0))))&lt;$C499)+(DATE(YEAR($B499),MONTH($B499)+1,MIN(AQ$6,DAY(EOMONTH($B499,1))))&gt;=$B499)*(DATE(YEAR($B499),MONTH($B499)+1,MIN(AQ$6,DAY(EOMONTH($B499,1))))&lt;$C499)))</f>
        <v>0</v>
      </c>
      <c r="AR499" s="48" t="n">
        <f aca="false">IF(OR(N(AR$5)=0,AR$6=""),0,AR$5*((DATE(YEAR($B499),MONTH($B499),MIN(AR$6,DAY(EOMONTH($B499,0))))&gt;=$B499)*(DATE(YEAR($B499),MONTH($B499),MIN(AR$6,DAY(EOMONTH($B499,0))))&lt;$C499)+(DATE(YEAR($B499),MONTH($B499)+1,MIN(AR$6,DAY(EOMONTH($B499,1))))&gt;=$B499)*(DATE(YEAR($B499),MONTH($B499)+1,MIN(AR$6,DAY(EOMONTH($B499,1))))&lt;$C499)))</f>
        <v>0</v>
      </c>
      <c r="AS499" s="48" t="n">
        <f aca="false">IF(OR(N(AS$5)=0,AS$6=""),0,AS$5*((DATE(YEAR($B499),MONTH($B499),MIN(AS$6,DAY(EOMONTH($B499,0))))&gt;=$B499)*(DATE(YEAR($B499),MONTH($B499),MIN(AS$6,DAY(EOMONTH($B499,0))))&lt;$C499)+(DATE(YEAR($B499),MONTH($B499)+1,MIN(AS$6,DAY(EOMONTH($B499,1))))&gt;=$B499)*(DATE(YEAR($B499),MONTH($B499)+1,MIN(AS$6,DAY(EOMONTH($B499,1))))&lt;$C499)))</f>
        <v>0</v>
      </c>
      <c r="AT499" s="48" t="n">
        <f aca="false">IF(OR(N(AT$5)=0,AT$6=""),0,AT$5*((DATE(YEAR($B499),MONTH($B499),MIN(AT$6,DAY(EOMONTH($B499,0))))&gt;=$B499)*(DATE(YEAR($B499),MONTH($B499),MIN(AT$6,DAY(EOMONTH($B499,0))))&lt;$C499)+(DATE(YEAR($B499),MONTH($B499)+1,MIN(AT$6,DAY(EOMONTH($B499,1))))&gt;=$B499)*(DATE(YEAR($B499),MONTH($B499)+1,MIN(AT$6,DAY(EOMONTH($B499,1))))&lt;$C499)))</f>
        <v>0</v>
      </c>
      <c r="AU499" s="48" t="n">
        <f aca="false">IF(OR(N(AU$5)=0,AU$6=""),0,AU$5*((DATE(YEAR($B499),MONTH($B499),MIN(AU$6,DAY(EOMONTH($B499,0))))&gt;=$B499)*(DATE(YEAR($B499),MONTH($B499),MIN(AU$6,DAY(EOMONTH($B499,0))))&lt;$C499)+(DATE(YEAR($B499),MONTH($B499)+1,MIN(AU$6,DAY(EOMONTH($B499,1))))&gt;=$B499)*(DATE(YEAR($B499),MONTH($B499)+1,MIN(AU$6,DAY(EOMONTH($B499,1))))&lt;$C499)))</f>
        <v>0</v>
      </c>
      <c r="AV499" s="48" t="n">
        <f aca="false">IF(OR(N(AV$5)=0,AV$6=""),0,AV$5*((DATE(YEAR($B499),MONTH($B499),MIN(AV$6,DAY(EOMONTH($B499,0))))&gt;=$B499)*(DATE(YEAR($B499),MONTH($B499),MIN(AV$6,DAY(EOMONTH($B499,0))))&lt;$C499)+(DATE(YEAR($B499),MONTH($B499)+1,MIN(AV$6,DAY(EOMONTH($B499,1))))&gt;=$B499)*(DATE(YEAR($B499),MONTH($B499)+1,MIN(AV$6,DAY(EOMONTH($B499,1))))&lt;$C499)))</f>
        <v>0</v>
      </c>
      <c r="AW499" s="48" t="n">
        <f aca="false">IF(OR(N(AW$5)=0,AW$6=""),0,AW$5*((DATE(YEAR($B499),MONTH($B499),MIN(AW$6,DAY(EOMONTH($B499,0))))&gt;=$B499)*(DATE(YEAR($B499),MONTH($B499),MIN(AW$6,DAY(EOMONTH($B499,0))))&lt;$C499)+(DATE(YEAR($B499),MONTH($B499)+1,MIN(AW$6,DAY(EOMONTH($B499,1))))&gt;=$B499)*(DATE(YEAR($B499),MONTH($B499)+1,MIN(AW$6,DAY(EOMONTH($B499,1))))&lt;$C499)))</f>
        <v>0</v>
      </c>
      <c r="AX499" s="48" t="n">
        <f aca="false">IF(OR(N(AX$5)=0,AX$6=""),0,AX$5*((DATE(YEAR($B499),MONTH($B499),MIN(AX$6,DAY(EOMONTH($B499,0))))&gt;=$B499)*(DATE(YEAR($B499),MONTH($B499),MIN(AX$6,DAY(EOMONTH($B499,0))))&lt;$C499)+(DATE(YEAR($B499),MONTH($B499)+1,MIN(AX$6,DAY(EOMONTH($B499,1))))&gt;=$B499)*(DATE(YEAR($B499),MONTH($B499)+1,MIN(AX$6,DAY(EOMONTH($B499,1))))&lt;$C499)))</f>
        <v>0</v>
      </c>
      <c r="AY499" s="48" t="n">
        <f aca="false">IF(OR(N(AY$5)=0,AY$6=""),0,AY$5*((DATE(YEAR($B499),MONTH($B499),MIN(AY$6,DAY(EOMONTH($B499,0))))&gt;=$B499)*(DATE(YEAR($B499),MONTH($B499),MIN(AY$6,DAY(EOMONTH($B499,0))))&lt;$C499)+(DATE(YEAR($B499),MONTH($B499)+1,MIN(AY$6,DAY(EOMONTH($B499,1))))&gt;=$B499)*(DATE(YEAR($B499),MONTH($B499)+1,MIN(AY$6,DAY(EOMONTH($B499,1))))&lt;$C499)))</f>
        <v>0</v>
      </c>
      <c r="AZ499" s="48" t="n">
        <f aca="false">IF(OR(N(AZ$5)=0,AZ$6=""),0,AZ$5*((DATE(YEAR($B499),MONTH($B499),MIN(AZ$6,DAY(EOMONTH($B499,0))))&gt;=$B499)*(DATE(YEAR($B499),MONTH($B499),MIN(AZ$6,DAY(EOMONTH($B499,0))))&lt;$C499)+(DATE(YEAR($B499),MONTH($B499)+1,MIN(AZ$6,DAY(EOMONTH($B499,1))))&gt;=$B499)*(DATE(YEAR($B499),MONTH($B499)+1,MIN(AZ$6,DAY(EOMONTH($B499,1))))&lt;$C499)))</f>
        <v>0</v>
      </c>
      <c r="BA499" s="48" t="n">
        <f aca="false">IF(OR(N(BA$5)=0,BA$6=""),0,BA$5*((DATE(YEAR($B499),MONTH($B499),MIN(BA$6,DAY(EOMONTH($B499,0))))&gt;=$B499)*(DATE(YEAR($B499),MONTH($B499),MIN(BA$6,DAY(EOMONTH($B499,0))))&lt;$C499)+(DATE(YEAR($B499),MONTH($B499)+1,MIN(BA$6,DAY(EOMONTH($B499,1))))&gt;=$B499)*(DATE(YEAR($B499),MONTH($B499)+1,MIN(BA$6,DAY(EOMONTH($B499,1))))&lt;$C499)))</f>
        <v>0</v>
      </c>
      <c r="BB499" s="48" t="n">
        <f aca="false">IF(OR(N(BB$5)=0,BB$6=""),0,BB$5*((DATE(YEAR($B499),MONTH($B499),MIN(BB$6,DAY(EOMONTH($B499,0))))&gt;=$B499)*(DATE(YEAR($B499),MONTH($B499),MIN(BB$6,DAY(EOMONTH($B499,0))))&lt;$C499)+(DATE(YEAR($B499),MONTH($B499)+1,MIN(BB$6,DAY(EOMONTH($B499,1))))&gt;=$B499)*(DATE(YEAR($B499),MONTH($B499)+1,MIN(BB$6,DAY(EOMONTH($B499,1))))&lt;$C499)))</f>
        <v>0</v>
      </c>
      <c r="BC499" s="48" t="n">
        <f aca="false">IF(OR(N(BC$5)=0,BC$6=""),0,BC$5*((DATE(YEAR($B499),MONTH($B499),MIN(BC$6,DAY(EOMONTH($B499,0))))&gt;=$B499)*(DATE(YEAR($B499),MONTH($B499),MIN(BC$6,DAY(EOMONTH($B499,0))))&lt;$C499)+(DATE(YEAR($B499),MONTH($B499)+1,MIN(BC$6,DAY(EOMONTH($B499,1))))&gt;=$B499)*(DATE(YEAR($B499),MONTH($B499)+1,MIN(BC$6,DAY(EOMONTH($B499,1))))&lt;$C499)))</f>
        <v>0</v>
      </c>
      <c r="BD499" s="48" t="n">
        <f aca="false">IF(OR(N(BD$5)=0,BD$6=""),0,BD$5*((DATE(YEAR($B499),MONTH($B499),MIN(BD$6,DAY(EOMONTH($B499,0))))&gt;=$B499)*(DATE(YEAR($B499),MONTH($B499),MIN(BD$6,DAY(EOMONTH($B499,0))))&lt;$C499)+(DATE(YEAR($B499),MONTH($B499)+1,MIN(BD$6,DAY(EOMONTH($B499,1))))&gt;=$B499)*(DATE(YEAR($B499),MONTH($B499)+1,MIN(BD$6,DAY(EOMONTH($B499,1))))&lt;$C499)))</f>
        <v>0</v>
      </c>
      <c r="BE499" s="48" t="n">
        <f aca="false">IF(OR(N(BE$5)=0,BE$6=""),0,BE$5*((DATE(YEAR($B499),MONTH($B499),MIN(BE$6,DAY(EOMONTH($B499,0))))&gt;=$B499)*(DATE(YEAR($B499),MONTH($B499),MIN(BE$6,DAY(EOMONTH($B499,0))))&lt;$C499)+(DATE(YEAR($B499),MONTH($B499)+1,MIN(BE$6,DAY(EOMONTH($B499,1))))&gt;=$B499)*(DATE(YEAR($B499),MONTH($B499)+1,MIN(BE$6,DAY(EOMONTH($B499,1))))&lt;$C499)))</f>
        <v>0</v>
      </c>
      <c r="BF499" s="48" t="n">
        <f aca="false">IF(OR(N(BF$5)=0,BF$6=""),0,BF$5*((DATE(YEAR($B499),MONTH($B499),MIN(BF$6,DAY(EOMONTH($B499,0))))&gt;=$B499)*(DATE(YEAR($B499),MONTH($B499),MIN(BF$6,DAY(EOMONTH($B499,0))))&lt;$C499)+(DATE(YEAR($B499),MONTH($B499)+1,MIN(BF$6,DAY(EOMONTH($B499,1))))&gt;=$B499)*(DATE(YEAR($B499),MONTH($B499)+1,MIN(BF$6,DAY(EOMONTH($B499,1))))&lt;$C499)))</f>
        <v>0</v>
      </c>
      <c r="BG499" s="48" t="n">
        <f aca="false">IF(OR(N(BG$5)=0,BG$6=""),0,BG$5*((DATE(YEAR($B499),MONTH($B499),MIN(BG$6,DAY(EOMONTH($B499,0))))&gt;=$B499)*(DATE(YEAR($B499),MONTH($B499),MIN(BG$6,DAY(EOMONTH($B499,0))))&lt;$C499)+(DATE(YEAR($B499),MONTH($B499)+1,MIN(BG$6,DAY(EOMONTH($B499,1))))&gt;=$B499)*(DATE(YEAR($B499),MONTH($B499)+1,MIN(BG$6,DAY(EOMONTH($B499,1))))&lt;$C499)))</f>
        <v>0</v>
      </c>
      <c r="BH499" s="48" t="n">
        <f aca="false">IF(OR(N(BH$5)=0,BH$6=""),0,BH$5*((DATE(YEAR($B499),MONTH($B499),MIN(BH$6,DAY(EOMONTH($B499,0))))&gt;=$B499)*(DATE(YEAR($B499),MONTH($B499),MIN(BH$6,DAY(EOMONTH($B499,0))))&lt;$C499)+(DATE(YEAR($B499),MONTH($B499)+1,MIN(BH$6,DAY(EOMONTH($B499,1))))&gt;=$B499)*(DATE(YEAR($B499),MONTH($B499)+1,MIN(BH$6,DAY(EOMONTH($B499,1))))&lt;$C499)))</f>
        <v>0</v>
      </c>
      <c r="BI499" s="48" t="n">
        <f aca="false">IF(OR(N(BI$5)=0,BI$6=""),0,BI$5*((DATE(YEAR($B499),MONTH($B499),MIN(BI$6,DAY(EOMONTH($B499,0))))&gt;=$B499)*(DATE(YEAR($B499),MONTH($B499),MIN(BI$6,DAY(EOMONTH($B499,0))))&lt;$C499)+(DATE(YEAR($B499),MONTH($B499)+1,MIN(BI$6,DAY(EOMONTH($B499,1))))&gt;=$B499)*(DATE(YEAR($B499),MONTH($B499)+1,MIN(BI$6,DAY(EOMONTH($B499,1))))&lt;$C499)))</f>
        <v>0</v>
      </c>
      <c r="BJ499" s="48" t="n">
        <f aca="false">IF(OR(N(BJ$5)=0,BJ$6=""),0,BJ$5*((DATE(YEAR($B499),MONTH($B499),MIN(BJ$6,DAY(EOMONTH($B499,0))))&gt;=$B499)*(DATE(YEAR($B499),MONTH($B499),MIN(BJ$6,DAY(EOMONTH($B499,0))))&lt;$C499)+(DATE(YEAR($B499),MONTH($B499)+1,MIN(BJ$6,DAY(EOMONTH($B499,1))))&gt;=$B499)*(DATE(YEAR($B499),MONTH($B499)+1,MIN(BJ$6,DAY(EOMONTH($B499,1))))&lt;$C499)))</f>
        <v>0</v>
      </c>
      <c r="BK499" s="48" t="n">
        <f aca="false">IF(OR(N(BK$5)=0,BK$6=""),0,BK$5*((DATE(YEAR($B499),MONTH($B499),MIN(BK$6,DAY(EOMONTH($B499,0))))&gt;=$B499)*(DATE(YEAR($B499),MONTH($B499),MIN(BK$6,DAY(EOMONTH($B499,0))))&lt;$C499)+(DATE(YEAR($B499),MONTH($B499)+1,MIN(BK$6,DAY(EOMONTH($B499,1))))&gt;=$B499)*(DATE(YEAR($B499),MONTH($B499)+1,MIN(BK$6,DAY(EOMONTH($B499,1))))&lt;$C499)))</f>
        <v>0</v>
      </c>
      <c r="BL499" s="48" t="n">
        <f aca="false">IF(OR(N(BL$5)=0,BL$6=""),0,BL$5*((DATE(YEAR($B499),MONTH($B499),MIN(BL$6,DAY(EOMONTH($B499,0))))&gt;=$B499)*(DATE(YEAR($B499),MONTH($B499),MIN(BL$6,DAY(EOMONTH($B499,0))))&lt;$C499)+(DATE(YEAR($B499),MONTH($B499)+1,MIN(BL$6,DAY(EOMONTH($B499,1))))&gt;=$B499)*(DATE(YEAR($B499),MONTH($B499)+1,MIN(BL$6,DAY(EOMONTH($B499,1))))&lt;$C499)))</f>
        <v>0</v>
      </c>
      <c r="BM499" s="48" t="n">
        <f aca="false">IF(OR(N(BM$5)=0,BM$6=""),0,BM$5*((DATE(YEAR($B499),MONTH($B499),MIN(BM$6,DAY(EOMONTH($B499,0))))&gt;=$B499)*(DATE(YEAR($B499),MONTH($B499),MIN(BM$6,DAY(EOMONTH($B499,0))))&lt;$C499)+(DATE(YEAR($B499),MONTH($B499)+1,MIN(BM$6,DAY(EOMONTH($B499,1))))&gt;=$B499)*(DATE(YEAR($B499),MONTH($B499)+1,MIN(BM$6,DAY(EOMONTH($B499,1))))&lt;$C499)))</f>
        <v>0</v>
      </c>
      <c r="BN499" s="48" t="n">
        <f aca="false">IF(OR(N(BN$5)=0,BN$6=""),0,BN$5*((DATE(YEAR($B499),MONTH($B499),MIN(BN$6,DAY(EOMONTH($B499,0))))&gt;=$B499)*(DATE(YEAR($B499),MONTH($B499),MIN(BN$6,DAY(EOMONTH($B499,0))))&lt;$C499)+(DATE(YEAR($B499),MONTH($B499)+1,MIN(BN$6,DAY(EOMONTH($B499,1))))&gt;=$B499)*(DATE(YEAR($B499),MONTH($B499)+1,MIN(BN$6,DAY(EOMONTH($B499,1))))&lt;$C499)))</f>
        <v>0</v>
      </c>
      <c r="BO499" s="48" t="n">
        <f aca="false">IF(OR(N(BO$5)=0,BO$6=""),0,BO$5*((DATE(YEAR($B499),MONTH($B499),MIN(BO$6,DAY(EOMONTH($B499,0))))&gt;=$B499)*(DATE(YEAR($B499),MONTH($B499),MIN(BO$6,DAY(EOMONTH($B499,0))))&lt;$C499)+(DATE(YEAR($B499),MONTH($B499)+1,MIN(BO$6,DAY(EOMONTH($B499,1))))&gt;=$B499)*(DATE(YEAR($B499),MONTH($B499)+1,MIN(BO$6,DAY(EOMONTH($B499,1))))&lt;$C499)))</f>
        <v>0</v>
      </c>
      <c r="BP499" s="48" t="n">
        <f aca="false">IF(OR(N(BP$5)=0,BP$6=""),0,BP$5*((DATE(YEAR($B499),MONTH($B499),MIN(BP$6,DAY(EOMONTH($B499,0))))&gt;=$B499)*(DATE(YEAR($B499),MONTH($B499),MIN(BP$6,DAY(EOMONTH($B499,0))))&lt;$C499)+(DATE(YEAR($B499),MONTH($B499)+1,MIN(BP$6,DAY(EOMONTH($B499,1))))&gt;=$B499)*(DATE(YEAR($B499),MONTH($B499)+1,MIN(BP$6,DAY(EOMONTH($B499,1))))&lt;$C499)))</f>
        <v>0</v>
      </c>
      <c r="BQ499" s="48" t="n">
        <f aca="false">IF(OR(N(BQ$5)=0,BQ$6=""),0,BQ$5*((DATE(YEAR($B499),MONTH($B499),MIN(BQ$6,DAY(EOMONTH($B499,0))))&gt;=$B499)*(DATE(YEAR($B499),MONTH($B499),MIN(BQ$6,DAY(EOMONTH($B499,0))))&lt;$C499)+(DATE(YEAR($B499),MONTH($B499)+1,MIN(BQ$6,DAY(EOMONTH($B499,1))))&gt;=$B499)*(DATE(YEAR($B499),MONTH($B499)+1,MIN(BQ$6,DAY(EOMONTH($B499,1))))&lt;$C499)))</f>
        <v>0</v>
      </c>
      <c r="BR499" s="48" t="n">
        <f aca="false">IF(OR(N(BR$5)=0,BR$6=""),0,BR$5*((DATE(YEAR($B499),MONTH($B499),MIN(BR$6,DAY(EOMONTH($B499,0))))&gt;=$B499)*(DATE(YEAR($B499),MONTH($B499),MIN(BR$6,DAY(EOMONTH($B499,0))))&lt;$C499)+(DATE(YEAR($B499),MONTH($B499)+1,MIN(BR$6,DAY(EOMONTH($B499,1))))&gt;=$B499)*(DATE(YEAR($B499),MONTH($B499)+1,MIN(BR$6,DAY(EOMONTH($B499,1))))&lt;$C499)))</f>
        <v>0</v>
      </c>
      <c r="BS499" s="48" t="n">
        <f aca="false">IF(OR(N(BS$5)=0,BS$6=""),0,BS$5*((DATE(YEAR($B499),MONTH($B499),MIN(BS$6,DAY(EOMONTH($B499,0))))&gt;=$B499)*(DATE(YEAR($B499),MONTH($B499),MIN(BS$6,DAY(EOMONTH($B499,0))))&lt;$C499)+(DATE(YEAR($B499),MONTH($B499)+1,MIN(BS$6,DAY(EOMONTH($B499,1))))&gt;=$B499)*(DATE(YEAR($B499),MONTH($B499)+1,MIN(BS$6,DAY(EOMONTH($B499,1))))&lt;$C499)))</f>
        <v>0</v>
      </c>
      <c r="BT499" s="48" t="n">
        <f aca="false">IF(OR(N(BT$5)=0,BT$6=""),0,BT$5*((DATE(YEAR($B499),MONTH($B499),MIN(BT$6,DAY(EOMONTH($B499,0))))&gt;=$B499)*(DATE(YEAR($B499),MONTH($B499),MIN(BT$6,DAY(EOMONTH($B499,0))))&lt;$C499)+(DATE(YEAR($B499),MONTH($B499)+1,MIN(BT$6,DAY(EOMONTH($B499,1))))&gt;=$B499)*(DATE(YEAR($B499),MONTH($B499)+1,MIN(BT$6,DAY(EOMONTH($B499,1))))&lt;$C499)))</f>
        <v>0</v>
      </c>
      <c r="BU499" s="48" t="n">
        <f aca="false">IF(OR(N(BU$5)=0,BU$6=""),0,BU$5*((DATE(YEAR($B499),MONTH($B499),MIN(BU$6,DAY(EOMONTH($B499,0))))&gt;=$B499)*(DATE(YEAR($B499),MONTH($B499),MIN(BU$6,DAY(EOMONTH($B499,0))))&lt;$C499)+(DATE(YEAR($B499),MONTH($B499)+1,MIN(BU$6,DAY(EOMONTH($B499,1))))&gt;=$B499)*(DATE(YEAR($B499),MONTH($B499)+1,MIN(BU$6,DAY(EOMONTH($B499,1))))&lt;$C499)))</f>
        <v>0</v>
      </c>
      <c r="BV499" s="48" t="n">
        <f aca="false">IF(OR(N(BV$5)=0,BV$6=""),0,BV$5*((DATE(YEAR($B499),MONTH($B499),MIN(BV$6,DAY(EOMONTH($B499,0))))&gt;=$B499)*(DATE(YEAR($B499),MONTH($B499),MIN(BV$6,DAY(EOMONTH($B499,0))))&lt;$C499)+(DATE(YEAR($B499),MONTH($B499)+1,MIN(BV$6,DAY(EOMONTH($B499,1))))&gt;=$B499)*(DATE(YEAR($B499),MONTH($B499)+1,MIN(BV$6,DAY(EOMONTH($B499,1))))&lt;$C499)))</f>
        <v>0</v>
      </c>
      <c r="BW499" s="48" t="n">
        <f aca="false">IF(OR(N(BW$5)=0,BW$6=""),0,BW$5*((DATE(YEAR($B499),MONTH($B499),MIN(BW$6,DAY(EOMONTH($B499,0))))&gt;=$B499)*(DATE(YEAR($B499),MONTH($B499),MIN(BW$6,DAY(EOMONTH($B499,0))))&lt;$C499)+(DATE(YEAR($B499),MONTH($B499)+1,MIN(BW$6,DAY(EOMONTH($B499,1))))&gt;=$B499)*(DATE(YEAR($B499),MONTH($B499)+1,MIN(BW$6,DAY(EOMONTH($B499,1))))&lt;$C499)))</f>
        <v>0</v>
      </c>
      <c r="BX499" s="48" t="n">
        <f aca="false">MIN(Z499,(FT498*(1+FT$5/Setup!$C$36)+IF($V499=1,N($F499),0)))</f>
        <v>0</v>
      </c>
      <c r="BY499" s="48" t="n">
        <f aca="false">MIN(AA499,(FU498*(1+FU$5/Setup!$C$36)+IF($V499=2,N($F499),0)))</f>
        <v>0</v>
      </c>
      <c r="BZ499" s="48" t="n">
        <f aca="false">MIN(AB499,(FV498*(1+FV$5/Setup!$C$36)+IF($V499=3,N($F499),0)))</f>
        <v>0</v>
      </c>
      <c r="CA499" s="48" t="n">
        <f aca="false">MIN(AC499,(FW498*(1+FW$5/Setup!$C$36)+IF($V499=4,N($F499),0)))</f>
        <v>0</v>
      </c>
      <c r="CB499" s="48" t="n">
        <f aca="false">MIN(AD499,(FX498*(1+FX$5/Setup!$C$36)+IF($V499=5,N($F499),0)))</f>
        <v>0</v>
      </c>
      <c r="CC499" s="48" t="n">
        <f aca="false">MIN(AE499,(FY498*(1+FY$5/Setup!$C$36)+IF($V499=6,N($F499),0)))</f>
        <v>0</v>
      </c>
      <c r="CD499" s="48" t="n">
        <f aca="false">MIN(AF499,(FZ498*(1+FZ$5/Setup!$C$36)+IF($V499=7,N($F499),0)))</f>
        <v>0</v>
      </c>
      <c r="CE499" s="48" t="n">
        <f aca="false">MIN(AG499,(GA498*(1+GA$5/Setup!$C$36)+IF($V499=8,N($F499),0)))</f>
        <v>0</v>
      </c>
      <c r="CF499" s="48" t="n">
        <f aca="false">MIN(AH499,(GB498*(1+GB$5/Setup!$C$36)+IF($V499=9,N($F499),0)))</f>
        <v>0</v>
      </c>
      <c r="CG499" s="48" t="n">
        <f aca="false">MIN(AI499,(GC498*(1+GC$5/Setup!$C$36)+IF($V499=10,N($F499),0)))</f>
        <v>0</v>
      </c>
      <c r="CH499" s="48" t="n">
        <f aca="false">MIN(AJ499,(GD498*(1+GD$5/Setup!$C$36)+IF($V499=11,N($F499),0)))</f>
        <v>0</v>
      </c>
      <c r="CI499" s="48" t="n">
        <f aca="false">MIN(AK499,(GE498*(1+GE$5/Setup!$C$36)+IF($V499=12,N($F499),0)))</f>
        <v>0</v>
      </c>
      <c r="CJ499" s="48" t="n">
        <f aca="false">MIN(AL499,(GF498*(1+GF$5/Setup!$C$36)+IF($V499=13,N($F499),0)))</f>
        <v>0</v>
      </c>
      <c r="CK499" s="48" t="n">
        <f aca="false">MIN(AM499,(GG498*(1+GG$5/Setup!$C$36)+IF($V499=14,N($F499),0)))</f>
        <v>0</v>
      </c>
      <c r="CL499" s="48" t="n">
        <f aca="false">MIN(AN499,(GH498*(1+GH$5/Setup!$C$36)+IF($V499=15,N($F499),0)))</f>
        <v>0</v>
      </c>
      <c r="CM499" s="48" t="n">
        <f aca="false">MIN(AO499,(GI498*(1+GI$5/Setup!$C$36)+IF($V499=16,N($F499),0)))</f>
        <v>0</v>
      </c>
      <c r="CN499" s="48" t="n">
        <f aca="false">MIN(AP499,(GJ498*(1+GJ$5/Setup!$C$36)+IF($V499=17,N($F499),0)))</f>
        <v>0</v>
      </c>
      <c r="CO499" s="48" t="n">
        <f aca="false">MIN(AQ499,(GK498*(1+GK$5/Setup!$C$36)+IF($V499=18,N($F499),0)))</f>
        <v>0</v>
      </c>
      <c r="CP499" s="48" t="n">
        <f aca="false">MIN(AR499,(GL498*(1+GL$5/Setup!$C$36)+IF($V499=19,N($F499),0)))</f>
        <v>0</v>
      </c>
      <c r="CQ499" s="48" t="n">
        <f aca="false">MIN(AS499,(GM498*(1+GM$5/Setup!$C$36)+IF($V499=20,N($F499),0)))</f>
        <v>0</v>
      </c>
      <c r="CR499" s="48" t="n">
        <f aca="false">MIN(AT499,(GN498*(1+GN$5/Setup!$C$36)+IF($V499=21,N($F499),0)))</f>
        <v>0</v>
      </c>
      <c r="CS499" s="48" t="n">
        <f aca="false">MIN(AU499,(GO498*(1+GO$5/Setup!$C$36)+IF($V499=22,N($F499),0)))</f>
        <v>0</v>
      </c>
      <c r="CT499" s="48" t="n">
        <f aca="false">MIN(AV499,(GP498*(1+GP$5/Setup!$C$36)+IF($V499=23,N($F499),0)))</f>
        <v>0</v>
      </c>
      <c r="CU499" s="48" t="n">
        <f aca="false">MIN(AW499,(GQ498*(1+GQ$5/Setup!$C$36)+IF($V499=24,N($F499),0)))</f>
        <v>0</v>
      </c>
      <c r="CV499" s="48" t="n">
        <f aca="false">MIN(AX499,(GR498*(1+GR$5/Setup!$C$36)+IF($V499=25,N($F499),0)))</f>
        <v>0</v>
      </c>
      <c r="CW499" s="48" t="n">
        <f aca="false">MIN(AY499,(GS498*(1+GS$5/Setup!$C$36)+IF($V499=26,N($F499),0)))</f>
        <v>0</v>
      </c>
      <c r="CX499" s="48" t="n">
        <f aca="false">MIN(AZ499,(GT498*(1+GT$5/Setup!$C$36)+IF($V499=27,N($F499),0)))</f>
        <v>0</v>
      </c>
      <c r="CY499" s="48" t="n">
        <f aca="false">MIN(BA499,(GU498*(1+GU$5/Setup!$C$36)+IF($V499=28,N($F499),0)))</f>
        <v>0</v>
      </c>
      <c r="CZ499" s="48" t="n">
        <f aca="false">MIN(BB499,(GV498*(1+GV$5/Setup!$C$36)+IF($V499=29,N($F499),0)))</f>
        <v>0</v>
      </c>
      <c r="DA499" s="48" t="n">
        <f aca="false">MIN(BC499,(GW498*(1+GW$5/Setup!$C$36)+IF($V499=30,N($F499),0)))</f>
        <v>0</v>
      </c>
      <c r="DB499" s="48" t="n">
        <f aca="false">MIN(BD499,(GX498*(1+GX$5/Setup!$C$36)+IF($V499=31,N($F499),0)))</f>
        <v>0</v>
      </c>
      <c r="DC499" s="48" t="n">
        <f aca="false">MIN(BE499,(GY498*(1+GY$5/Setup!$C$36)+IF($V499=32,N($F499),0)))</f>
        <v>0</v>
      </c>
      <c r="DD499" s="48" t="n">
        <f aca="false">MIN(BF499,(GZ498*(1+GZ$5/Setup!$C$36)+IF($V499=33,N($F499),0)))</f>
        <v>0</v>
      </c>
      <c r="DE499" s="48" t="n">
        <f aca="false">MIN(BG499,(HA498*(1+HA$5/Setup!$C$36)+IF($V499=34,N($F499),0)))</f>
        <v>0</v>
      </c>
      <c r="DF499" s="48" t="n">
        <f aca="false">MIN(BH499,(HB498*(1+HB$5/Setup!$C$36)+IF($V499=35,N($F499),0)))</f>
        <v>0</v>
      </c>
      <c r="DG499" s="48" t="n">
        <f aca="false">MIN(BI499,(HC498*(1+HC$5/Setup!$C$36)+IF($V499=36,N($F499),0)))</f>
        <v>0</v>
      </c>
      <c r="DH499" s="48" t="n">
        <f aca="false">MIN(BJ499,(HD498*(1+HD$5/Setup!$C$36)+IF($V499=37,N($F499),0)))</f>
        <v>0</v>
      </c>
      <c r="DI499" s="48" t="n">
        <f aca="false">MIN(BK499,(HE498*(1+HE$5/Setup!$C$36)+IF($V499=38,N($F499),0)))</f>
        <v>0</v>
      </c>
      <c r="DJ499" s="48" t="n">
        <f aca="false">MIN(BL499,(HF498*(1+HF$5/Setup!$C$36)+IF($V499=39,N($F499),0)))</f>
        <v>0</v>
      </c>
      <c r="DK499" s="48" t="n">
        <f aca="false">MIN(BM499,(HG498*(1+HG$5/Setup!$C$36)+IF($V499=40,N($F499),0)))</f>
        <v>0</v>
      </c>
      <c r="DL499" s="48" t="n">
        <f aca="false">MIN(BN499,(HH498*(1+HH$5/Setup!$C$36)+IF($V499=41,N($F499),0)))</f>
        <v>0</v>
      </c>
      <c r="DM499" s="48" t="n">
        <f aca="false">MIN(BO499,(HI498*(1+HI$5/Setup!$C$36)+IF($V499=42,N($F499),0)))</f>
        <v>0</v>
      </c>
      <c r="DN499" s="48" t="n">
        <f aca="false">MIN(BP499,(HJ498*(1+HJ$5/Setup!$C$36)+IF($V499=43,N($F499),0)))</f>
        <v>0</v>
      </c>
      <c r="DO499" s="48" t="n">
        <f aca="false">MIN(BQ499,(HK498*(1+HK$5/Setup!$C$36)+IF($V499=44,N($F499),0)))</f>
        <v>0</v>
      </c>
      <c r="DP499" s="48" t="n">
        <f aca="false">MIN(BR499,(HL498*(1+HL$5/Setup!$C$36)+IF($V499=45,N($F499),0)))</f>
        <v>0</v>
      </c>
      <c r="DQ499" s="48" t="n">
        <f aca="false">MIN(BS499,(HM498*(1+HM$5/Setup!$C$36)+IF($V499=46,N($F499),0)))</f>
        <v>0</v>
      </c>
      <c r="DR499" s="48" t="n">
        <f aca="false">MIN(BT499,(HN498*(1+HN$5/Setup!$C$36)+IF($V499=47,N($F499),0)))</f>
        <v>0</v>
      </c>
      <c r="DS499" s="48" t="n">
        <f aca="false">MIN(BU499,(HO498*(1+HO$5/Setup!$C$36)+IF($V499=48,N($F499),0)))</f>
        <v>0</v>
      </c>
      <c r="DT499" s="48" t="n">
        <f aca="false">MIN(BV499,(HP498*(1+HP$5/Setup!$C$36)+IF($V499=49,N($F499),0)))</f>
        <v>0</v>
      </c>
      <c r="DU499" s="48" t="n">
        <f aca="false">MIN(BW499,(HQ498*(1+HQ$5/Setup!$C$36)+IF($V499=50,N($F499),0)))</f>
        <v>0</v>
      </c>
      <c r="DV499" s="48" t="n">
        <f aca="false">MIN(MAX((FT498*(1+FT$5/Setup!$C$36)+IF($V499=1,N($F499),0))-BX499,0),MAX($P499-0,0))</f>
        <v>0</v>
      </c>
      <c r="DW499" s="48" t="n">
        <f aca="false">MIN(MAX((FU498*(1+FU$5/Setup!$C$36)+IF($V499=2,N($F499),0))-BY499,0),MAX($P499-SUM(DV499:DV499),0))</f>
        <v>0</v>
      </c>
      <c r="DX499" s="48" t="n">
        <f aca="false">MIN(MAX((FV498*(1+FV$5/Setup!$C$36)+IF($V499=3,N($F499),0))-BZ499,0),MAX($P499-SUM(DV499:DW499),0))</f>
        <v>0</v>
      </c>
      <c r="DY499" s="48" t="n">
        <f aca="false">MIN(MAX((FW498*(1+FW$5/Setup!$C$36)+IF($V499=4,N($F499),0))-CA499,0),MAX($P499-SUM(DV499:DX499),0))</f>
        <v>0</v>
      </c>
      <c r="DZ499" s="48" t="n">
        <f aca="false">MIN(MAX((FX498*(1+FX$5/Setup!$C$36)+IF($V499=5,N($F499),0))-CB499,0),MAX($P499-SUM(DV499:DY499),0))</f>
        <v>0</v>
      </c>
      <c r="EA499" s="48" t="n">
        <f aca="false">MIN(MAX((FY498*(1+FY$5/Setup!$C$36)+IF($V499=6,N($F499),0))-CC499,0),MAX($P499-SUM(DV499:DZ499),0))</f>
        <v>0</v>
      </c>
      <c r="EB499" s="48" t="n">
        <f aca="false">MIN(MAX((FZ498*(1+FZ$5/Setup!$C$36)+IF($V499=7,N($F499),0))-CD499,0),MAX($P499-SUM(DV499:EA499),0))</f>
        <v>0</v>
      </c>
      <c r="EC499" s="48" t="n">
        <f aca="false">MIN(MAX((GA498*(1+GA$5/Setup!$C$36)+IF($V499=8,N($F499),0))-CE499,0),MAX($P499-SUM(DV499:EB499),0))</f>
        <v>0</v>
      </c>
      <c r="ED499" s="48" t="n">
        <f aca="false">MIN(MAX((GB498*(1+GB$5/Setup!$C$36)+IF($V499=9,N($F499),0))-CF499,0),MAX($P499-SUM(DV499:EC499),0))</f>
        <v>0</v>
      </c>
      <c r="EE499" s="48" t="n">
        <f aca="false">MIN(MAX((GC498*(1+GC$5/Setup!$C$36)+IF($V499=10,N($F499),0))-CG499,0),MAX($P499-SUM(DV499:ED499),0))</f>
        <v>0</v>
      </c>
      <c r="EF499" s="48" t="n">
        <f aca="false">MIN(MAX((GD498*(1+GD$5/Setup!$C$36)+IF($V499=11,N($F499),0))-CH499,0),MAX($P499-SUM(DV499:EE499),0))</f>
        <v>0</v>
      </c>
      <c r="EG499" s="48" t="n">
        <f aca="false">MIN(MAX((GE498*(1+GE$5/Setup!$C$36)+IF($V499=12,N($F499),0))-CI499,0),MAX($P499-SUM(DV499:EF499),0))</f>
        <v>0</v>
      </c>
      <c r="EH499" s="48" t="n">
        <f aca="false">MIN(MAX((GF498*(1+GF$5/Setup!$C$36)+IF($V499=13,N($F499),0))-CJ499,0),MAX($P499-SUM(DV499:EG499),0))</f>
        <v>0</v>
      </c>
      <c r="EI499" s="48" t="n">
        <f aca="false">MIN(MAX((GG498*(1+GG$5/Setup!$C$36)+IF($V499=14,N($F499),0))-CK499,0),MAX($P499-SUM(DV499:EH499),0))</f>
        <v>0</v>
      </c>
      <c r="EJ499" s="48" t="n">
        <f aca="false">MIN(MAX((GH498*(1+GH$5/Setup!$C$36)+IF($V499=15,N($F499),0))-CL499,0),MAX($P499-SUM(DV499:EI499),0))</f>
        <v>0</v>
      </c>
      <c r="EK499" s="48" t="n">
        <f aca="false">MIN(MAX((GI498*(1+GI$5/Setup!$C$36)+IF($V499=16,N($F499),0))-CM499,0),MAX($P499-SUM(DV499:EJ499),0))</f>
        <v>0</v>
      </c>
      <c r="EL499" s="48" t="n">
        <f aca="false">MIN(MAX((GJ498*(1+GJ$5/Setup!$C$36)+IF($V499=17,N($F499),0))-CN499,0),MAX($P499-SUM(DV499:EK499),0))</f>
        <v>0</v>
      </c>
      <c r="EM499" s="48" t="n">
        <f aca="false">MIN(MAX((GK498*(1+GK$5/Setup!$C$36)+IF($V499=18,N($F499),0))-CO499,0),MAX($P499-SUM(DV499:EL499),0))</f>
        <v>0</v>
      </c>
      <c r="EN499" s="48" t="n">
        <f aca="false">MIN(MAX((GL498*(1+GL$5/Setup!$C$36)+IF($V499=19,N($F499),0))-CP499,0),MAX($P499-SUM(DV499:EM499),0))</f>
        <v>0</v>
      </c>
      <c r="EO499" s="48" t="n">
        <f aca="false">MIN(MAX((GM498*(1+GM$5/Setup!$C$36)+IF($V499=20,N($F499),0))-CQ499,0),MAX($P499-SUM(DV499:EN499),0))</f>
        <v>0</v>
      </c>
      <c r="EP499" s="48" t="n">
        <f aca="false">MIN(MAX((GN498*(1+GN$5/Setup!$C$36)+IF($V499=21,N($F499),0))-CR499,0),MAX($P499-SUM(DV499:EO499),0))</f>
        <v>0</v>
      </c>
      <c r="EQ499" s="48" t="n">
        <f aca="false">MIN(MAX((GO498*(1+GO$5/Setup!$C$36)+IF($V499=22,N($F499),0))-CS499,0),MAX($P499-SUM(DV499:EP499),0))</f>
        <v>0</v>
      </c>
      <c r="ER499" s="48" t="n">
        <f aca="false">MIN(MAX((GP498*(1+GP$5/Setup!$C$36)+IF($V499=23,N($F499),0))-CT499,0),MAX($P499-SUM(DV499:EQ499),0))</f>
        <v>0</v>
      </c>
      <c r="ES499" s="48" t="n">
        <f aca="false">MIN(MAX((GQ498*(1+GQ$5/Setup!$C$36)+IF($V499=24,N($F499),0))-CU499,0),MAX($P499-SUM(DV499:ER499),0))</f>
        <v>0</v>
      </c>
      <c r="ET499" s="48" t="n">
        <f aca="false">MIN(MAX((GR498*(1+GR$5/Setup!$C$36)+IF($V499=25,N($F499),0))-CV499,0),MAX($P499-SUM(DV499:ES499),0))</f>
        <v>0</v>
      </c>
      <c r="EU499" s="48" t="n">
        <f aca="false">MIN(MAX((GS498*(1+GS$5/Setup!$C$36)+IF($V499=26,N($F499),0))-CW499,0),MAX($P499-SUM(DV499:ET499),0))</f>
        <v>0</v>
      </c>
      <c r="EV499" s="48" t="n">
        <f aca="false">MIN(MAX((GT498*(1+GT$5/Setup!$C$36)+IF($V499=27,N($F499),0))-CX499,0),MAX($P499-SUM(DV499:EU499),0))</f>
        <v>0</v>
      </c>
      <c r="EW499" s="48" t="n">
        <f aca="false">MIN(MAX((GU498*(1+GU$5/Setup!$C$36)+IF($V499=28,N($F499),0))-CY499,0),MAX($P499-SUM(DV499:EV499),0))</f>
        <v>0</v>
      </c>
      <c r="EX499" s="48" t="n">
        <f aca="false">MIN(MAX((GV498*(1+GV$5/Setup!$C$36)+IF($V499=29,N($F499),0))-CZ499,0),MAX($P499-SUM(DV499:EW499),0))</f>
        <v>0</v>
      </c>
      <c r="EY499" s="48" t="n">
        <f aca="false">MIN(MAX((GW498*(1+GW$5/Setup!$C$36)+IF($V499=30,N($F499),0))-DA499,0),MAX($P499-SUM(DV499:EX499),0))</f>
        <v>0</v>
      </c>
      <c r="EZ499" s="48" t="n">
        <f aca="false">MIN(MAX((GX498*(1+GX$5/Setup!$C$36)+IF($V499=31,N($F499),0))-DB499,0),MAX($P499-SUM(DV499:EY499),0))</f>
        <v>0</v>
      </c>
      <c r="FA499" s="48" t="n">
        <f aca="false">MIN(MAX((GY498*(1+GY$5/Setup!$C$36)+IF($V499=32,N($F499),0))-DC499,0),MAX($P499-SUM(DV499:EZ499),0))</f>
        <v>0</v>
      </c>
      <c r="FB499" s="48" t="n">
        <f aca="false">MIN(MAX((GZ498*(1+GZ$5/Setup!$C$36)+IF($V499=33,N($F499),0))-DD499,0),MAX($P499-SUM(DV499:FA499),0))</f>
        <v>0</v>
      </c>
      <c r="FC499" s="48" t="n">
        <f aca="false">MIN(MAX((HA498*(1+HA$5/Setup!$C$36)+IF($V499=34,N($F499),0))-DE499,0),MAX($P499-SUM(DV499:FB499),0))</f>
        <v>0</v>
      </c>
      <c r="FD499" s="48" t="n">
        <f aca="false">MIN(MAX((HB498*(1+HB$5/Setup!$C$36)+IF($V499=35,N($F499),0))-DF499,0),MAX($P499-SUM(DV499:FC499),0))</f>
        <v>0</v>
      </c>
      <c r="FE499" s="48" t="n">
        <f aca="false">MIN(MAX((HC498*(1+HC$5/Setup!$C$36)+IF($V499=36,N($F499),0))-DG499,0),MAX($P499-SUM(DV499:FD499),0))</f>
        <v>0</v>
      </c>
      <c r="FF499" s="48" t="n">
        <f aca="false">MIN(MAX((HD498*(1+HD$5/Setup!$C$36)+IF($V499=37,N($F499),0))-DH499,0),MAX($P499-SUM(DV499:FE499),0))</f>
        <v>0</v>
      </c>
      <c r="FG499" s="48" t="n">
        <f aca="false">MIN(MAX((HE498*(1+HE$5/Setup!$C$36)+IF($V499=38,N($F499),0))-DI499,0),MAX($P499-SUM(DV499:FF499),0))</f>
        <v>0</v>
      </c>
      <c r="FH499" s="48" t="n">
        <f aca="false">MIN(MAX((HF498*(1+HF$5/Setup!$C$36)+IF($V499=39,N($F499),0))-DJ499,0),MAX($P499-SUM(DV499:FG499),0))</f>
        <v>0</v>
      </c>
      <c r="FI499" s="48" t="n">
        <f aca="false">MIN(MAX((HG498*(1+HG$5/Setup!$C$36)+IF($V499=40,N($F499),0))-DK499,0),MAX($P499-SUM(DV499:FH499),0))</f>
        <v>0</v>
      </c>
      <c r="FJ499" s="48" t="n">
        <f aca="false">MIN(MAX((HH498*(1+HH$5/Setup!$C$36)+IF($V499=41,N($F499),0))-DL499,0),MAX($P499-SUM(DV499:FI499),0))</f>
        <v>0</v>
      </c>
      <c r="FK499" s="48" t="n">
        <f aca="false">MIN(MAX((HI498*(1+HI$5/Setup!$C$36)+IF($V499=42,N($F499),0))-DM499,0),MAX($P499-SUM(DV499:FJ499),0))</f>
        <v>0</v>
      </c>
      <c r="FL499" s="48" t="n">
        <f aca="false">MIN(MAX((HJ498*(1+HJ$5/Setup!$C$36)+IF($V499=43,N($F499),0))-DN499,0),MAX($P499-SUM(DV499:FK499),0))</f>
        <v>0</v>
      </c>
      <c r="FM499" s="48" t="n">
        <f aca="false">MIN(MAX((HK498*(1+HK$5/Setup!$C$36)+IF($V499=44,N($F499),0))-DO499,0),MAX($P499-SUM(DV499:FL499),0))</f>
        <v>0</v>
      </c>
      <c r="FN499" s="48" t="n">
        <f aca="false">MIN(MAX((HL498*(1+HL$5/Setup!$C$36)+IF($V499=45,N($F499),0))-DP499,0),MAX($P499-SUM(DV499:FM499),0))</f>
        <v>0</v>
      </c>
      <c r="FO499" s="48" t="n">
        <f aca="false">MIN(MAX((HM498*(1+HM$5/Setup!$C$36)+IF($V499=46,N($F499),0))-DQ499,0),MAX($P499-SUM(DV499:FN499),0))</f>
        <v>0</v>
      </c>
      <c r="FP499" s="48" t="n">
        <f aca="false">MIN(MAX((HN498*(1+HN$5/Setup!$C$36)+IF($V499=47,N($F499),0))-DR499,0),MAX($P499-SUM(DV499:FO499),0))</f>
        <v>0</v>
      </c>
      <c r="FQ499" s="48" t="n">
        <f aca="false">MIN(MAX((HO498*(1+HO$5/Setup!$C$36)+IF($V499=48,N($F499),0))-DS499,0),MAX($P499-SUM(DV499:FP499),0))</f>
        <v>0</v>
      </c>
      <c r="FR499" s="48" t="n">
        <f aca="false">MIN(MAX((HP498*(1+HP$5/Setup!$C$36)+IF($V499=49,N($F499),0))-DT499,0),MAX($P499-SUM(DV499:FQ499),0))</f>
        <v>0</v>
      </c>
      <c r="FS499" s="48" t="n">
        <f aca="false">MIN(MAX((HQ498*(1+HQ$5/Setup!$C$36)+IF($V499=50,N($F499),0))-DU499,0),MAX($P499-SUM(DV499:FR499),0))</f>
        <v>0</v>
      </c>
      <c r="FT499" s="48" t="n">
        <f aca="false">IF((FT498*(1+FT$5/Setup!$C$36)+IF($V499=1,N($F499),0))-BX499-DV499&lt;0.005,0,(FT498*(1+FT$5/Setup!$C$36)+IF($V499=1,N($F499),0))-BX499-DV499)</f>
        <v>0</v>
      </c>
      <c r="FU499" s="48" t="n">
        <f aca="false">IF((FU498*(1+FU$5/Setup!$C$36)+IF($V499=2,N($F499),0))-BY499-DW499&lt;0.005,0,(FU498*(1+FU$5/Setup!$C$36)+IF($V499=2,N($F499),0))-BY499-DW499)</f>
        <v>0</v>
      </c>
      <c r="FV499" s="48" t="n">
        <f aca="false">IF((FV498*(1+FV$5/Setup!$C$36)+IF($V499=3,N($F499),0))-BZ499-DX499&lt;0.005,0,(FV498*(1+FV$5/Setup!$C$36)+IF($V499=3,N($F499),0))-BZ499-DX499)</f>
        <v>0</v>
      </c>
      <c r="FW499" s="48" t="n">
        <f aca="false">IF((FW498*(1+FW$5/Setup!$C$36)+IF($V499=4,N($F499),0))-CA499-DY499&lt;0.005,0,(FW498*(1+FW$5/Setup!$C$36)+IF($V499=4,N($F499),0))-CA499-DY499)</f>
        <v>0</v>
      </c>
      <c r="FX499" s="48" t="n">
        <f aca="false">IF((FX498*(1+FX$5/Setup!$C$36)+IF($V499=5,N($F499),0))-CB499-DZ499&lt;0.005,0,(FX498*(1+FX$5/Setup!$C$36)+IF($V499=5,N($F499),0))-CB499-DZ499)</f>
        <v>0</v>
      </c>
      <c r="FY499" s="48" t="n">
        <f aca="false">IF((FY498*(1+FY$5/Setup!$C$36)+IF($V499=6,N($F499),0))-CC499-EA499&lt;0.005,0,(FY498*(1+FY$5/Setup!$C$36)+IF($V499=6,N($F499),0))-CC499-EA499)</f>
        <v>0</v>
      </c>
      <c r="FZ499" s="48" t="n">
        <f aca="false">IF((FZ498*(1+FZ$5/Setup!$C$36)+IF($V499=7,N($F499),0))-CD499-EB499&lt;0.005,0,(FZ498*(1+FZ$5/Setup!$C$36)+IF($V499=7,N($F499),0))-CD499-EB499)</f>
        <v>0</v>
      </c>
      <c r="GA499" s="48" t="n">
        <f aca="false">IF((GA498*(1+GA$5/Setup!$C$36)+IF($V499=8,N($F499),0))-CE499-EC499&lt;0.005,0,(GA498*(1+GA$5/Setup!$C$36)+IF($V499=8,N($F499),0))-CE499-EC499)</f>
        <v>0</v>
      </c>
      <c r="GB499" s="48" t="n">
        <f aca="false">IF((GB498*(1+GB$5/Setup!$C$36)+IF($V499=9,N($F499),0))-CF499-ED499&lt;0.005,0,(GB498*(1+GB$5/Setup!$C$36)+IF($V499=9,N($F499),0))-CF499-ED499)</f>
        <v>0</v>
      </c>
      <c r="GC499" s="48" t="n">
        <f aca="false">IF((GC498*(1+GC$5/Setup!$C$36)+IF($V499=10,N($F499),0))-CG499-EE499&lt;0.005,0,(GC498*(1+GC$5/Setup!$C$36)+IF($V499=10,N($F499),0))-CG499-EE499)</f>
        <v>0</v>
      </c>
      <c r="GD499" s="48" t="n">
        <f aca="false">IF((GD498*(1+GD$5/Setup!$C$36)+IF($V499=11,N($F499),0))-CH499-EF499&lt;0.005,0,(GD498*(1+GD$5/Setup!$C$36)+IF($V499=11,N($F499),0))-CH499-EF499)</f>
        <v>0</v>
      </c>
      <c r="GE499" s="48" t="n">
        <f aca="false">IF((GE498*(1+GE$5/Setup!$C$36)+IF($V499=12,N($F499),0))-CI499-EG499&lt;0.005,0,(GE498*(1+GE$5/Setup!$C$36)+IF($V499=12,N($F499),0))-CI499-EG499)</f>
        <v>0</v>
      </c>
      <c r="GF499" s="48" t="n">
        <f aca="false">IF((GF498*(1+GF$5/Setup!$C$36)+IF($V499=13,N($F499),0))-CJ499-EH499&lt;0.005,0,(GF498*(1+GF$5/Setup!$C$36)+IF($V499=13,N($F499),0))-CJ499-EH499)</f>
        <v>0</v>
      </c>
      <c r="GG499" s="48" t="n">
        <f aca="false">IF((GG498*(1+GG$5/Setup!$C$36)+IF($V499=14,N($F499),0))-CK499-EI499&lt;0.005,0,(GG498*(1+GG$5/Setup!$C$36)+IF($V499=14,N($F499),0))-CK499-EI499)</f>
        <v>0</v>
      </c>
      <c r="GH499" s="48" t="n">
        <f aca="false">IF((GH498*(1+GH$5/Setup!$C$36)+IF($V499=15,N($F499),0))-CL499-EJ499&lt;0.005,0,(GH498*(1+GH$5/Setup!$C$36)+IF($V499=15,N($F499),0))-CL499-EJ499)</f>
        <v>0</v>
      </c>
      <c r="GI499" s="48" t="n">
        <f aca="false">IF((GI498*(1+GI$5/Setup!$C$36)+IF($V499=16,N($F499),0))-CM499-EK499&lt;0.005,0,(GI498*(1+GI$5/Setup!$C$36)+IF($V499=16,N($F499),0))-CM499-EK499)</f>
        <v>0</v>
      </c>
      <c r="GJ499" s="48" t="n">
        <f aca="false">IF((GJ498*(1+GJ$5/Setup!$C$36)+IF($V499=17,N($F499),0))-CN499-EL499&lt;0.005,0,(GJ498*(1+GJ$5/Setup!$C$36)+IF($V499=17,N($F499),0))-CN499-EL499)</f>
        <v>0</v>
      </c>
      <c r="GK499" s="48" t="n">
        <f aca="false">IF((GK498*(1+GK$5/Setup!$C$36)+IF($V499=18,N($F499),0))-CO499-EM499&lt;0.005,0,(GK498*(1+GK$5/Setup!$C$36)+IF($V499=18,N($F499),0))-CO499-EM499)</f>
        <v>0</v>
      </c>
      <c r="GL499" s="48" t="n">
        <f aca="false">IF((GL498*(1+GL$5/Setup!$C$36)+IF($V499=19,N($F499),0))-CP499-EN499&lt;0.005,0,(GL498*(1+GL$5/Setup!$C$36)+IF($V499=19,N($F499),0))-CP499-EN499)</f>
        <v>0</v>
      </c>
      <c r="GM499" s="48" t="n">
        <f aca="false">IF((GM498*(1+GM$5/Setup!$C$36)+IF($V499=20,N($F499),0))-CQ499-EO499&lt;0.005,0,(GM498*(1+GM$5/Setup!$C$36)+IF($V499=20,N($F499),0))-CQ499-EO499)</f>
        <v>0</v>
      </c>
      <c r="GN499" s="48" t="n">
        <f aca="false">IF((GN498*(1+GN$5/Setup!$C$36)+IF($V499=21,N($F499),0))-CR499-EP499&lt;0.005,0,(GN498*(1+GN$5/Setup!$C$36)+IF($V499=21,N($F499),0))-CR499-EP499)</f>
        <v>0</v>
      </c>
      <c r="GO499" s="48" t="n">
        <f aca="false">IF((GO498*(1+GO$5/Setup!$C$36)+IF($V499=22,N($F499),0))-CS499-EQ499&lt;0.005,0,(GO498*(1+GO$5/Setup!$C$36)+IF($V499=22,N($F499),0))-CS499-EQ499)</f>
        <v>0</v>
      </c>
      <c r="GP499" s="48" t="n">
        <f aca="false">IF((GP498*(1+GP$5/Setup!$C$36)+IF($V499=23,N($F499),0))-CT499-ER499&lt;0.005,0,(GP498*(1+GP$5/Setup!$C$36)+IF($V499=23,N($F499),0))-CT499-ER499)</f>
        <v>0</v>
      </c>
      <c r="GQ499" s="48" t="n">
        <f aca="false">IF((GQ498*(1+GQ$5/Setup!$C$36)+IF($V499=24,N($F499),0))-CU499-ES499&lt;0.005,0,(GQ498*(1+GQ$5/Setup!$C$36)+IF($V499=24,N($F499),0))-CU499-ES499)</f>
        <v>0</v>
      </c>
      <c r="GR499" s="48" t="n">
        <f aca="false">IF((GR498*(1+GR$5/Setup!$C$36)+IF($V499=25,N($F499),0))-CV499-ET499&lt;0.005,0,(GR498*(1+GR$5/Setup!$C$36)+IF($V499=25,N($F499),0))-CV499-ET499)</f>
        <v>0</v>
      </c>
      <c r="GS499" s="48" t="n">
        <f aca="false">IF((GS498*(1+GS$5/Setup!$C$36)+IF($V499=26,N($F499),0))-CW499-EU499&lt;0.005,0,(GS498*(1+GS$5/Setup!$C$36)+IF($V499=26,N($F499),0))-CW499-EU499)</f>
        <v>0</v>
      </c>
      <c r="GT499" s="48" t="n">
        <f aca="false">IF((GT498*(1+GT$5/Setup!$C$36)+IF($V499=27,N($F499),0))-CX499-EV499&lt;0.005,0,(GT498*(1+GT$5/Setup!$C$36)+IF($V499=27,N($F499),0))-CX499-EV499)</f>
        <v>0</v>
      </c>
      <c r="GU499" s="48" t="n">
        <f aca="false">IF((GU498*(1+GU$5/Setup!$C$36)+IF($V499=28,N($F499),0))-CY499-EW499&lt;0.005,0,(GU498*(1+GU$5/Setup!$C$36)+IF($V499=28,N($F499),0))-CY499-EW499)</f>
        <v>0</v>
      </c>
      <c r="GV499" s="48" t="n">
        <f aca="false">IF((GV498*(1+GV$5/Setup!$C$36)+IF($V499=29,N($F499),0))-CZ499-EX499&lt;0.005,0,(GV498*(1+GV$5/Setup!$C$36)+IF($V499=29,N($F499),0))-CZ499-EX499)</f>
        <v>0</v>
      </c>
      <c r="GW499" s="48" t="n">
        <f aca="false">IF((GW498*(1+GW$5/Setup!$C$36)+IF($V499=30,N($F499),0))-DA499-EY499&lt;0.005,0,(GW498*(1+GW$5/Setup!$C$36)+IF($V499=30,N($F499),0))-DA499-EY499)</f>
        <v>0</v>
      </c>
      <c r="GX499" s="48" t="n">
        <f aca="false">IF((GX498*(1+GX$5/Setup!$C$36)+IF($V499=31,N($F499),0))-DB499-EZ499&lt;0.005,0,(GX498*(1+GX$5/Setup!$C$36)+IF($V499=31,N($F499),0))-DB499-EZ499)</f>
        <v>0</v>
      </c>
      <c r="GY499" s="48" t="n">
        <f aca="false">IF((GY498*(1+GY$5/Setup!$C$36)+IF($V499=32,N($F499),0))-DC499-FA499&lt;0.005,0,(GY498*(1+GY$5/Setup!$C$36)+IF($V499=32,N($F499),0))-DC499-FA499)</f>
        <v>0</v>
      </c>
      <c r="GZ499" s="48" t="n">
        <f aca="false">IF((GZ498*(1+GZ$5/Setup!$C$36)+IF($V499=33,N($F499),0))-DD499-FB499&lt;0.005,0,(GZ498*(1+GZ$5/Setup!$C$36)+IF($V499=33,N($F499),0))-DD499-FB499)</f>
        <v>0</v>
      </c>
      <c r="HA499" s="48" t="n">
        <f aca="false">IF((HA498*(1+HA$5/Setup!$C$36)+IF($V499=34,N($F499),0))-DE499-FC499&lt;0.005,0,(HA498*(1+HA$5/Setup!$C$36)+IF($V499=34,N($F499),0))-DE499-FC499)</f>
        <v>0</v>
      </c>
      <c r="HB499" s="48" t="n">
        <f aca="false">IF((HB498*(1+HB$5/Setup!$C$36)+IF($V499=35,N($F499),0))-DF499-FD499&lt;0.005,0,(HB498*(1+HB$5/Setup!$C$36)+IF($V499=35,N($F499),0))-DF499-FD499)</f>
        <v>0</v>
      </c>
      <c r="HC499" s="48" t="n">
        <f aca="false">IF((HC498*(1+HC$5/Setup!$C$36)+IF($V499=36,N($F499),0))-DG499-FE499&lt;0.005,0,(HC498*(1+HC$5/Setup!$C$36)+IF($V499=36,N($F499),0))-DG499-FE499)</f>
        <v>0</v>
      </c>
      <c r="HD499" s="48" t="n">
        <f aca="false">IF((HD498*(1+HD$5/Setup!$C$36)+IF($V499=37,N($F499),0))-DH499-FF499&lt;0.005,0,(HD498*(1+HD$5/Setup!$C$36)+IF($V499=37,N($F499),0))-DH499-FF499)</f>
        <v>0</v>
      </c>
      <c r="HE499" s="48" t="n">
        <f aca="false">IF((HE498*(1+HE$5/Setup!$C$36)+IF($V499=38,N($F499),0))-DI499-FG499&lt;0.005,0,(HE498*(1+HE$5/Setup!$C$36)+IF($V499=38,N($F499),0))-DI499-FG499)</f>
        <v>0</v>
      </c>
      <c r="HF499" s="48" t="n">
        <f aca="false">IF((HF498*(1+HF$5/Setup!$C$36)+IF($V499=39,N($F499),0))-DJ499-FH499&lt;0.005,0,(HF498*(1+HF$5/Setup!$C$36)+IF($V499=39,N($F499),0))-DJ499-FH499)</f>
        <v>0</v>
      </c>
      <c r="HG499" s="48" t="n">
        <f aca="false">IF((HG498*(1+HG$5/Setup!$C$36)+IF($V499=40,N($F499),0))-DK499-FI499&lt;0.005,0,(HG498*(1+HG$5/Setup!$C$36)+IF($V499=40,N($F499),0))-DK499-FI499)</f>
        <v>0</v>
      </c>
      <c r="HH499" s="48" t="n">
        <f aca="false">IF((HH498*(1+HH$5/Setup!$C$36)+IF($V499=41,N($F499),0))-DL499-FJ499&lt;0.005,0,(HH498*(1+HH$5/Setup!$C$36)+IF($V499=41,N($F499),0))-DL499-FJ499)</f>
        <v>0</v>
      </c>
      <c r="HI499" s="48" t="n">
        <f aca="false">IF((HI498*(1+HI$5/Setup!$C$36)+IF($V499=42,N($F499),0))-DM499-FK499&lt;0.005,0,(HI498*(1+HI$5/Setup!$C$36)+IF($V499=42,N($F499),0))-DM499-FK499)</f>
        <v>0</v>
      </c>
      <c r="HJ499" s="48" t="n">
        <f aca="false">IF((HJ498*(1+HJ$5/Setup!$C$36)+IF($V499=43,N($F499),0))-DN499-FL499&lt;0.005,0,(HJ498*(1+HJ$5/Setup!$C$36)+IF($V499=43,N($F499),0))-DN499-FL499)</f>
        <v>0</v>
      </c>
      <c r="HK499" s="48" t="n">
        <f aca="false">IF((HK498*(1+HK$5/Setup!$C$36)+IF($V499=44,N($F499),0))-DO499-FM499&lt;0.005,0,(HK498*(1+HK$5/Setup!$C$36)+IF($V499=44,N($F499),0))-DO499-FM499)</f>
        <v>0</v>
      </c>
      <c r="HL499" s="48" t="n">
        <f aca="false">IF((HL498*(1+HL$5/Setup!$C$36)+IF($V499=45,N($F499),0))-DP499-FN499&lt;0.005,0,(HL498*(1+HL$5/Setup!$C$36)+IF($V499=45,N($F499),0))-DP499-FN499)</f>
        <v>0</v>
      </c>
      <c r="HM499" s="48" t="n">
        <f aca="false">IF((HM498*(1+HM$5/Setup!$C$36)+IF($V499=46,N($F499),0))-DQ499-FO499&lt;0.005,0,(HM498*(1+HM$5/Setup!$C$36)+IF($V499=46,N($F499),0))-DQ499-FO499)</f>
        <v>0</v>
      </c>
      <c r="HN499" s="48" t="n">
        <f aca="false">IF((HN498*(1+HN$5/Setup!$C$36)+IF($V499=47,N($F499),0))-DR499-FP499&lt;0.005,0,(HN498*(1+HN$5/Setup!$C$36)+IF($V499=47,N($F499),0))-DR499-FP499)</f>
        <v>0</v>
      </c>
      <c r="HO499" s="48" t="n">
        <f aca="false">IF((HO498*(1+HO$5/Setup!$C$36)+IF($V499=48,N($F499),0))-DS499-FQ499&lt;0.005,0,(HO498*(1+HO$5/Setup!$C$36)+IF($V499=48,N($F499),0))-DS499-FQ499)</f>
        <v>0</v>
      </c>
      <c r="HP499" s="48" t="n">
        <f aca="false">IF((HP498*(1+HP$5/Setup!$C$36)+IF($V499=49,N($F499),0))-DT499-FR499&lt;0.005,0,(HP498*(1+HP$5/Setup!$C$36)+IF($V499=49,N($F499),0))-DT499-FR499)</f>
        <v>0</v>
      </c>
      <c r="HQ499" s="48" t="n">
        <f aca="false">IF((HQ498*(1+HQ$5/Setup!$C$36)+IF($V499=50,N($F499),0))-DU499-FS499&lt;0.005,0,(HQ498*(1+HQ$5/Setup!$C$36)+IF($V499=50,N($F499),0))-DU499-FS499)</f>
        <v>0</v>
      </c>
    </row>
    <row r="500" customFormat="false" ht="15" hidden="false" customHeight="false" outlineLevel="0" collapsed="false">
      <c r="A500" s="44" t="n">
        <v>492</v>
      </c>
      <c r="B500" s="45" t="n">
        <f aca="false">IF(Setup!$C$7="Every month",EDATE(Setup!$C$8,($A500-1)),IF(Setup!$C$7="Twice a month",DATE(YEAR(Setup!$C$8),MONTH(Setup!$C$8)+INT((($A500-1)+Setup!$C$41)/2),MIN(IF(MOD(($A500-1)+Setup!$C$41,2)=0,Setup!$C$39,Setup!$C$40),DAY(EOMONTH(DATE(YEAR(Setup!$C$8),MONTH(Setup!$C$8)+INT((($A500-1)+Setup!$C$41)/2),1),0)))),Setup!$C$8+($A500-1)*IF(Setup!$C$7="Every week",7,14)))</f>
        <v>53199</v>
      </c>
      <c r="C500" s="45" t="n">
        <f aca="false">IF(Setup!$C$7="Every month",EDATE(Setup!$C$8,$A500),IF(Setup!$C$7="Twice a month",DATE(YEAR(Setup!$C$8),MONTH(Setup!$C$8)+INT(($A500+Setup!$C$41)/2),MIN(IF(MOD($A500+Setup!$C$41,2)=0,Setup!$C$39,Setup!$C$40),DAY(EOMONTH(DATE(YEAR(Setup!$C$8),MONTH(Setup!$C$8)+INT(($A500+Setup!$C$41)/2),1),0)))),Setup!$C$8+$A500*IF(Setup!$C$7="Every week",7,14)))</f>
        <v>53213</v>
      </c>
      <c r="D500" s="46"/>
      <c r="E500" s="47"/>
      <c r="F500" s="47"/>
      <c r="G500" s="47"/>
      <c r="H500" s="47"/>
      <c r="I500" s="48" t="n">
        <f aca="false">N(Setup!$C$11)+N(E500)</f>
        <v>100</v>
      </c>
      <c r="J500" s="48" t="n">
        <f aca="false">MIN(Setup!$C$37,MAX(I500,0))</f>
        <v>9.23076923076923</v>
      </c>
      <c r="K500" s="48" t="n">
        <f aca="false">MIN(MAX(N(Setup!$C$14)-L499,0),MAX(I500-J500,0))</f>
        <v>0</v>
      </c>
      <c r="L500" s="48" t="n">
        <f aca="false">L499+K500-N(G500)</f>
        <v>500</v>
      </c>
      <c r="M500" s="48" t="n">
        <f aca="false">M499+J500-N(H500)</f>
        <v>4541.53846153845</v>
      </c>
      <c r="N500" s="48" t="n">
        <f aca="false">SUM(BX500:DU500)</f>
        <v>0</v>
      </c>
      <c r="O500" s="48" t="n">
        <f aca="false">SUM(Z500:BW500)-N500</f>
        <v>0</v>
      </c>
      <c r="P500" s="48" t="n">
        <f aca="false">MAX(I500-J500-K500,0)+O500</f>
        <v>90.7692307692308</v>
      </c>
      <c r="Q500" s="48" t="n">
        <f aca="false">SUM(DV500:FS500)</f>
        <v>0</v>
      </c>
      <c r="R500" s="49" t="n">
        <f aca="false">N500+J500+K500+Q500</f>
        <v>9.23076923076923</v>
      </c>
      <c r="S500" s="48" t="n">
        <f aca="false">T500-T499-N(F500)+N500+Q500</f>
        <v>0</v>
      </c>
      <c r="T500" s="49" t="n">
        <f aca="false">SUM(FT500:HQ500)</f>
        <v>0</v>
      </c>
      <c r="U500" s="44" t="str">
        <f aca="false">IF(T499&lt;0.005,"",INDEX(Helpers!$C$2:$C$51,IF(_xlfn.MINIFS($DV$6:$FS$6,DV500:FS500,"&gt;0.005")=0,V500,_xlfn.MINIFS($DV$6:$FS$6,DV500:FS500,"&gt;0.005"))))</f>
        <v/>
      </c>
      <c r="V500" s="44" t="n">
        <f aca="false">IF(_xlfn.MINIFS($FT$6:$HQ$6,FT499:HQ499,"&gt;0.005")=0,1,_xlfn.MINIFS($FT$6:$HQ$6,FT499:HQ499,"&gt;0.005"))</f>
        <v>1</v>
      </c>
      <c r="W500" s="44" t="n">
        <f aca="false">IF(AND(D500&lt;&gt;"Paid",T499&gt;0.005),1,0)</f>
        <v>0</v>
      </c>
      <c r="X500" s="48" t="n">
        <f aca="false">SUMPRODUCT(((Helpers!$G$2:$G$51*(1+(Helpers!$D$2:$D$51+0.000000001)/12)^(($B500-Setup!$C$8)/(365.25/12))-Helpers!$E$2:$E$51*((1+(Helpers!$D$2:$D$51+0.000000001)/12)^(($B500-Setup!$C$8)/(365.25/12))-1)/((Helpers!$D$2:$D$51+0.000000001)/12))&gt;0)*(Helpers!$G$2:$G$51*(1+(Helpers!$D$2:$D$51+0.000000001)/12)^(($B500-Setup!$C$8)/(365.25/12))-Helpers!$E$2:$E$51*((1+(Helpers!$D$2:$D$51+0.000000001)/12)^(($B500-Setup!$C$8)/(365.25/12))-1)/((Helpers!$D$2:$D$51+0.000000001)/12)))</f>
        <v>0</v>
      </c>
      <c r="Y500" s="48"/>
      <c r="Z500" s="48" t="n">
        <f aca="false">IF(OR(N(Z$5)=0,Z$6=""),0,Z$5*((DATE(YEAR($B500),MONTH($B500),MIN(Z$6,DAY(EOMONTH($B500,0))))&gt;=$B500)*(DATE(YEAR($B500),MONTH($B500),MIN(Z$6,DAY(EOMONTH($B500,0))))&lt;$C500)+(DATE(YEAR($B500),MONTH($B500)+1,MIN(Z$6,DAY(EOMONTH($B500,1))))&gt;=$B500)*(DATE(YEAR($B500),MONTH($B500)+1,MIN(Z$6,DAY(EOMONTH($B500,1))))&lt;$C500)))</f>
        <v>0</v>
      </c>
      <c r="AA500" s="48" t="n">
        <f aca="false">IF(OR(N(AA$5)=0,AA$6=""),0,AA$5*((DATE(YEAR($B500),MONTH($B500),MIN(AA$6,DAY(EOMONTH($B500,0))))&gt;=$B500)*(DATE(YEAR($B500),MONTH($B500),MIN(AA$6,DAY(EOMONTH($B500,0))))&lt;$C500)+(DATE(YEAR($B500),MONTH($B500)+1,MIN(AA$6,DAY(EOMONTH($B500,1))))&gt;=$B500)*(DATE(YEAR($B500),MONTH($B500)+1,MIN(AA$6,DAY(EOMONTH($B500,1))))&lt;$C500)))</f>
        <v>0</v>
      </c>
      <c r="AB500" s="48" t="n">
        <f aca="false">IF(OR(N(AB$5)=0,AB$6=""),0,AB$5*((DATE(YEAR($B500),MONTH($B500),MIN(AB$6,DAY(EOMONTH($B500,0))))&gt;=$B500)*(DATE(YEAR($B500),MONTH($B500),MIN(AB$6,DAY(EOMONTH($B500,0))))&lt;$C500)+(DATE(YEAR($B500),MONTH($B500)+1,MIN(AB$6,DAY(EOMONTH($B500,1))))&gt;=$B500)*(DATE(YEAR($B500),MONTH($B500)+1,MIN(AB$6,DAY(EOMONTH($B500,1))))&lt;$C500)))</f>
        <v>0</v>
      </c>
      <c r="AC500" s="48" t="n">
        <f aca="false">IF(OR(N(AC$5)=0,AC$6=""),0,AC$5*((DATE(YEAR($B500),MONTH($B500),MIN(AC$6,DAY(EOMONTH($B500,0))))&gt;=$B500)*(DATE(YEAR($B500),MONTH($B500),MIN(AC$6,DAY(EOMONTH($B500,0))))&lt;$C500)+(DATE(YEAR($B500),MONTH($B500)+1,MIN(AC$6,DAY(EOMONTH($B500,1))))&gt;=$B500)*(DATE(YEAR($B500),MONTH($B500)+1,MIN(AC$6,DAY(EOMONTH($B500,1))))&lt;$C500)))</f>
        <v>0</v>
      </c>
      <c r="AD500" s="48" t="n">
        <f aca="false">IF(OR(N(AD$5)=0,AD$6=""),0,AD$5*((DATE(YEAR($B500),MONTH($B500),MIN(AD$6,DAY(EOMONTH($B500,0))))&gt;=$B500)*(DATE(YEAR($B500),MONTH($B500),MIN(AD$6,DAY(EOMONTH($B500,0))))&lt;$C500)+(DATE(YEAR($B500),MONTH($B500)+1,MIN(AD$6,DAY(EOMONTH($B500,1))))&gt;=$B500)*(DATE(YEAR($B500),MONTH($B500)+1,MIN(AD$6,DAY(EOMONTH($B500,1))))&lt;$C500)))</f>
        <v>0</v>
      </c>
      <c r="AE500" s="48" t="n">
        <f aca="false">IF(OR(N(AE$5)=0,AE$6=""),0,AE$5*((DATE(YEAR($B500),MONTH($B500),MIN(AE$6,DAY(EOMONTH($B500,0))))&gt;=$B500)*(DATE(YEAR($B500),MONTH($B500),MIN(AE$6,DAY(EOMONTH($B500,0))))&lt;$C500)+(DATE(YEAR($B500),MONTH($B500)+1,MIN(AE$6,DAY(EOMONTH($B500,1))))&gt;=$B500)*(DATE(YEAR($B500),MONTH($B500)+1,MIN(AE$6,DAY(EOMONTH($B500,1))))&lt;$C500)))</f>
        <v>0</v>
      </c>
      <c r="AF500" s="48" t="n">
        <f aca="false">IF(OR(N(AF$5)=0,AF$6=""),0,AF$5*((DATE(YEAR($B500),MONTH($B500),MIN(AF$6,DAY(EOMONTH($B500,0))))&gt;=$B500)*(DATE(YEAR($B500),MONTH($B500),MIN(AF$6,DAY(EOMONTH($B500,0))))&lt;$C500)+(DATE(YEAR($B500),MONTH($B500)+1,MIN(AF$6,DAY(EOMONTH($B500,1))))&gt;=$B500)*(DATE(YEAR($B500),MONTH($B500)+1,MIN(AF$6,DAY(EOMONTH($B500,1))))&lt;$C500)))</f>
        <v>0</v>
      </c>
      <c r="AG500" s="48" t="n">
        <f aca="false">IF(OR(N(AG$5)=0,AG$6=""),0,AG$5*((DATE(YEAR($B500),MONTH($B500),MIN(AG$6,DAY(EOMONTH($B500,0))))&gt;=$B500)*(DATE(YEAR($B500),MONTH($B500),MIN(AG$6,DAY(EOMONTH($B500,0))))&lt;$C500)+(DATE(YEAR($B500),MONTH($B500)+1,MIN(AG$6,DAY(EOMONTH($B500,1))))&gt;=$B500)*(DATE(YEAR($B500),MONTH($B500)+1,MIN(AG$6,DAY(EOMONTH($B500,1))))&lt;$C500)))</f>
        <v>0</v>
      </c>
      <c r="AH500" s="48" t="n">
        <f aca="false">IF(OR(N(AH$5)=0,AH$6=""),0,AH$5*((DATE(YEAR($B500),MONTH($B500),MIN(AH$6,DAY(EOMONTH($B500,0))))&gt;=$B500)*(DATE(YEAR($B500),MONTH($B500),MIN(AH$6,DAY(EOMONTH($B500,0))))&lt;$C500)+(DATE(YEAR($B500),MONTH($B500)+1,MIN(AH$6,DAY(EOMONTH($B500,1))))&gt;=$B500)*(DATE(YEAR($B500),MONTH($B500)+1,MIN(AH$6,DAY(EOMONTH($B500,1))))&lt;$C500)))</f>
        <v>0</v>
      </c>
      <c r="AI500" s="48" t="n">
        <f aca="false">IF(OR(N(AI$5)=0,AI$6=""),0,AI$5*((DATE(YEAR($B500),MONTH($B500),MIN(AI$6,DAY(EOMONTH($B500,0))))&gt;=$B500)*(DATE(YEAR($B500),MONTH($B500),MIN(AI$6,DAY(EOMONTH($B500,0))))&lt;$C500)+(DATE(YEAR($B500),MONTH($B500)+1,MIN(AI$6,DAY(EOMONTH($B500,1))))&gt;=$B500)*(DATE(YEAR($B500),MONTH($B500)+1,MIN(AI$6,DAY(EOMONTH($B500,1))))&lt;$C500)))</f>
        <v>0</v>
      </c>
      <c r="AJ500" s="48" t="n">
        <f aca="false">IF(OR(N(AJ$5)=0,AJ$6=""),0,AJ$5*((DATE(YEAR($B500),MONTH($B500),MIN(AJ$6,DAY(EOMONTH($B500,0))))&gt;=$B500)*(DATE(YEAR($B500),MONTH($B500),MIN(AJ$6,DAY(EOMONTH($B500,0))))&lt;$C500)+(DATE(YEAR($B500),MONTH($B500)+1,MIN(AJ$6,DAY(EOMONTH($B500,1))))&gt;=$B500)*(DATE(YEAR($B500),MONTH($B500)+1,MIN(AJ$6,DAY(EOMONTH($B500,1))))&lt;$C500)))</f>
        <v>0</v>
      </c>
      <c r="AK500" s="48" t="n">
        <f aca="false">IF(OR(N(AK$5)=0,AK$6=""),0,AK$5*((DATE(YEAR($B500),MONTH($B500),MIN(AK$6,DAY(EOMONTH($B500,0))))&gt;=$B500)*(DATE(YEAR($B500),MONTH($B500),MIN(AK$6,DAY(EOMONTH($B500,0))))&lt;$C500)+(DATE(YEAR($B500),MONTH($B500)+1,MIN(AK$6,DAY(EOMONTH($B500,1))))&gt;=$B500)*(DATE(YEAR($B500),MONTH($B500)+1,MIN(AK$6,DAY(EOMONTH($B500,1))))&lt;$C500)))</f>
        <v>0</v>
      </c>
      <c r="AL500" s="48" t="n">
        <f aca="false">IF(OR(N(AL$5)=0,AL$6=""),0,AL$5*((DATE(YEAR($B500),MONTH($B500),MIN(AL$6,DAY(EOMONTH($B500,0))))&gt;=$B500)*(DATE(YEAR($B500),MONTH($B500),MIN(AL$6,DAY(EOMONTH($B500,0))))&lt;$C500)+(DATE(YEAR($B500),MONTH($B500)+1,MIN(AL$6,DAY(EOMONTH($B500,1))))&gt;=$B500)*(DATE(YEAR($B500),MONTH($B500)+1,MIN(AL$6,DAY(EOMONTH($B500,1))))&lt;$C500)))</f>
        <v>0</v>
      </c>
      <c r="AM500" s="48" t="n">
        <f aca="false">IF(OR(N(AM$5)=0,AM$6=""),0,AM$5*((DATE(YEAR($B500),MONTH($B500),MIN(AM$6,DAY(EOMONTH($B500,0))))&gt;=$B500)*(DATE(YEAR($B500),MONTH($B500),MIN(AM$6,DAY(EOMONTH($B500,0))))&lt;$C500)+(DATE(YEAR($B500),MONTH($B500)+1,MIN(AM$6,DAY(EOMONTH($B500,1))))&gt;=$B500)*(DATE(YEAR($B500),MONTH($B500)+1,MIN(AM$6,DAY(EOMONTH($B500,1))))&lt;$C500)))</f>
        <v>0</v>
      </c>
      <c r="AN500" s="48" t="n">
        <f aca="false">IF(OR(N(AN$5)=0,AN$6=""),0,AN$5*((DATE(YEAR($B500),MONTH($B500),MIN(AN$6,DAY(EOMONTH($B500,0))))&gt;=$B500)*(DATE(YEAR($B500),MONTH($B500),MIN(AN$6,DAY(EOMONTH($B500,0))))&lt;$C500)+(DATE(YEAR($B500),MONTH($B500)+1,MIN(AN$6,DAY(EOMONTH($B500,1))))&gt;=$B500)*(DATE(YEAR($B500),MONTH($B500)+1,MIN(AN$6,DAY(EOMONTH($B500,1))))&lt;$C500)))</f>
        <v>0</v>
      </c>
      <c r="AO500" s="48" t="n">
        <f aca="false">IF(OR(N(AO$5)=0,AO$6=""),0,AO$5*((DATE(YEAR($B500),MONTH($B500),MIN(AO$6,DAY(EOMONTH($B500,0))))&gt;=$B500)*(DATE(YEAR($B500),MONTH($B500),MIN(AO$6,DAY(EOMONTH($B500,0))))&lt;$C500)+(DATE(YEAR($B500),MONTH($B500)+1,MIN(AO$6,DAY(EOMONTH($B500,1))))&gt;=$B500)*(DATE(YEAR($B500),MONTH($B500)+1,MIN(AO$6,DAY(EOMONTH($B500,1))))&lt;$C500)))</f>
        <v>0</v>
      </c>
      <c r="AP500" s="48" t="n">
        <f aca="false">IF(OR(N(AP$5)=0,AP$6=""),0,AP$5*((DATE(YEAR($B500),MONTH($B500),MIN(AP$6,DAY(EOMONTH($B500,0))))&gt;=$B500)*(DATE(YEAR($B500),MONTH($B500),MIN(AP$6,DAY(EOMONTH($B500,0))))&lt;$C500)+(DATE(YEAR($B500),MONTH($B500)+1,MIN(AP$6,DAY(EOMONTH($B500,1))))&gt;=$B500)*(DATE(YEAR($B500),MONTH($B500)+1,MIN(AP$6,DAY(EOMONTH($B500,1))))&lt;$C500)))</f>
        <v>0</v>
      </c>
      <c r="AQ500" s="48" t="n">
        <f aca="false">IF(OR(N(AQ$5)=0,AQ$6=""),0,AQ$5*((DATE(YEAR($B500),MONTH($B500),MIN(AQ$6,DAY(EOMONTH($B500,0))))&gt;=$B500)*(DATE(YEAR($B500),MONTH($B500),MIN(AQ$6,DAY(EOMONTH($B500,0))))&lt;$C500)+(DATE(YEAR($B500),MONTH($B500)+1,MIN(AQ$6,DAY(EOMONTH($B500,1))))&gt;=$B500)*(DATE(YEAR($B500),MONTH($B500)+1,MIN(AQ$6,DAY(EOMONTH($B500,1))))&lt;$C500)))</f>
        <v>0</v>
      </c>
      <c r="AR500" s="48" t="n">
        <f aca="false">IF(OR(N(AR$5)=0,AR$6=""),0,AR$5*((DATE(YEAR($B500),MONTH($B500),MIN(AR$6,DAY(EOMONTH($B500,0))))&gt;=$B500)*(DATE(YEAR($B500),MONTH($B500),MIN(AR$6,DAY(EOMONTH($B500,0))))&lt;$C500)+(DATE(YEAR($B500),MONTH($B500)+1,MIN(AR$6,DAY(EOMONTH($B500,1))))&gt;=$B500)*(DATE(YEAR($B500),MONTH($B500)+1,MIN(AR$6,DAY(EOMONTH($B500,1))))&lt;$C500)))</f>
        <v>0</v>
      </c>
      <c r="AS500" s="48" t="n">
        <f aca="false">IF(OR(N(AS$5)=0,AS$6=""),0,AS$5*((DATE(YEAR($B500),MONTH($B500),MIN(AS$6,DAY(EOMONTH($B500,0))))&gt;=$B500)*(DATE(YEAR($B500),MONTH($B500),MIN(AS$6,DAY(EOMONTH($B500,0))))&lt;$C500)+(DATE(YEAR($B500),MONTH($B500)+1,MIN(AS$6,DAY(EOMONTH($B500,1))))&gt;=$B500)*(DATE(YEAR($B500),MONTH($B500)+1,MIN(AS$6,DAY(EOMONTH($B500,1))))&lt;$C500)))</f>
        <v>0</v>
      </c>
      <c r="AT500" s="48" t="n">
        <f aca="false">IF(OR(N(AT$5)=0,AT$6=""),0,AT$5*((DATE(YEAR($B500),MONTH($B500),MIN(AT$6,DAY(EOMONTH($B500,0))))&gt;=$B500)*(DATE(YEAR($B500),MONTH($B500),MIN(AT$6,DAY(EOMONTH($B500,0))))&lt;$C500)+(DATE(YEAR($B500),MONTH($B500)+1,MIN(AT$6,DAY(EOMONTH($B500,1))))&gt;=$B500)*(DATE(YEAR($B500),MONTH($B500)+1,MIN(AT$6,DAY(EOMONTH($B500,1))))&lt;$C500)))</f>
        <v>0</v>
      </c>
      <c r="AU500" s="48" t="n">
        <f aca="false">IF(OR(N(AU$5)=0,AU$6=""),0,AU$5*((DATE(YEAR($B500),MONTH($B500),MIN(AU$6,DAY(EOMONTH($B500,0))))&gt;=$B500)*(DATE(YEAR($B500),MONTH($B500),MIN(AU$6,DAY(EOMONTH($B500,0))))&lt;$C500)+(DATE(YEAR($B500),MONTH($B500)+1,MIN(AU$6,DAY(EOMONTH($B500,1))))&gt;=$B500)*(DATE(YEAR($B500),MONTH($B500)+1,MIN(AU$6,DAY(EOMONTH($B500,1))))&lt;$C500)))</f>
        <v>0</v>
      </c>
      <c r="AV500" s="48" t="n">
        <f aca="false">IF(OR(N(AV$5)=0,AV$6=""),0,AV$5*((DATE(YEAR($B500),MONTH($B500),MIN(AV$6,DAY(EOMONTH($B500,0))))&gt;=$B500)*(DATE(YEAR($B500),MONTH($B500),MIN(AV$6,DAY(EOMONTH($B500,0))))&lt;$C500)+(DATE(YEAR($B500),MONTH($B500)+1,MIN(AV$6,DAY(EOMONTH($B500,1))))&gt;=$B500)*(DATE(YEAR($B500),MONTH($B500)+1,MIN(AV$6,DAY(EOMONTH($B500,1))))&lt;$C500)))</f>
        <v>0</v>
      </c>
      <c r="AW500" s="48" t="n">
        <f aca="false">IF(OR(N(AW$5)=0,AW$6=""),0,AW$5*((DATE(YEAR($B500),MONTH($B500),MIN(AW$6,DAY(EOMONTH($B500,0))))&gt;=$B500)*(DATE(YEAR($B500),MONTH($B500),MIN(AW$6,DAY(EOMONTH($B500,0))))&lt;$C500)+(DATE(YEAR($B500),MONTH($B500)+1,MIN(AW$6,DAY(EOMONTH($B500,1))))&gt;=$B500)*(DATE(YEAR($B500),MONTH($B500)+1,MIN(AW$6,DAY(EOMONTH($B500,1))))&lt;$C500)))</f>
        <v>0</v>
      </c>
      <c r="AX500" s="48" t="n">
        <f aca="false">IF(OR(N(AX$5)=0,AX$6=""),0,AX$5*((DATE(YEAR($B500),MONTH($B500),MIN(AX$6,DAY(EOMONTH($B500,0))))&gt;=$B500)*(DATE(YEAR($B500),MONTH($B500),MIN(AX$6,DAY(EOMONTH($B500,0))))&lt;$C500)+(DATE(YEAR($B500),MONTH($B500)+1,MIN(AX$6,DAY(EOMONTH($B500,1))))&gt;=$B500)*(DATE(YEAR($B500),MONTH($B500)+1,MIN(AX$6,DAY(EOMONTH($B500,1))))&lt;$C500)))</f>
        <v>0</v>
      </c>
      <c r="AY500" s="48" t="n">
        <f aca="false">IF(OR(N(AY$5)=0,AY$6=""),0,AY$5*((DATE(YEAR($B500),MONTH($B500),MIN(AY$6,DAY(EOMONTH($B500,0))))&gt;=$B500)*(DATE(YEAR($B500),MONTH($B500),MIN(AY$6,DAY(EOMONTH($B500,0))))&lt;$C500)+(DATE(YEAR($B500),MONTH($B500)+1,MIN(AY$6,DAY(EOMONTH($B500,1))))&gt;=$B500)*(DATE(YEAR($B500),MONTH($B500)+1,MIN(AY$6,DAY(EOMONTH($B500,1))))&lt;$C500)))</f>
        <v>0</v>
      </c>
      <c r="AZ500" s="48" t="n">
        <f aca="false">IF(OR(N(AZ$5)=0,AZ$6=""),0,AZ$5*((DATE(YEAR($B500),MONTH($B500),MIN(AZ$6,DAY(EOMONTH($B500,0))))&gt;=$B500)*(DATE(YEAR($B500),MONTH($B500),MIN(AZ$6,DAY(EOMONTH($B500,0))))&lt;$C500)+(DATE(YEAR($B500),MONTH($B500)+1,MIN(AZ$6,DAY(EOMONTH($B500,1))))&gt;=$B500)*(DATE(YEAR($B500),MONTH($B500)+1,MIN(AZ$6,DAY(EOMONTH($B500,1))))&lt;$C500)))</f>
        <v>0</v>
      </c>
      <c r="BA500" s="48" t="n">
        <f aca="false">IF(OR(N(BA$5)=0,BA$6=""),0,BA$5*((DATE(YEAR($B500),MONTH($B500),MIN(BA$6,DAY(EOMONTH($B500,0))))&gt;=$B500)*(DATE(YEAR($B500),MONTH($B500),MIN(BA$6,DAY(EOMONTH($B500,0))))&lt;$C500)+(DATE(YEAR($B500),MONTH($B500)+1,MIN(BA$6,DAY(EOMONTH($B500,1))))&gt;=$B500)*(DATE(YEAR($B500),MONTH($B500)+1,MIN(BA$6,DAY(EOMONTH($B500,1))))&lt;$C500)))</f>
        <v>0</v>
      </c>
      <c r="BB500" s="48" t="n">
        <f aca="false">IF(OR(N(BB$5)=0,BB$6=""),0,BB$5*((DATE(YEAR($B500),MONTH($B500),MIN(BB$6,DAY(EOMONTH($B500,0))))&gt;=$B500)*(DATE(YEAR($B500),MONTH($B500),MIN(BB$6,DAY(EOMONTH($B500,0))))&lt;$C500)+(DATE(YEAR($B500),MONTH($B500)+1,MIN(BB$6,DAY(EOMONTH($B500,1))))&gt;=$B500)*(DATE(YEAR($B500),MONTH($B500)+1,MIN(BB$6,DAY(EOMONTH($B500,1))))&lt;$C500)))</f>
        <v>0</v>
      </c>
      <c r="BC500" s="48" t="n">
        <f aca="false">IF(OR(N(BC$5)=0,BC$6=""),0,BC$5*((DATE(YEAR($B500),MONTH($B500),MIN(BC$6,DAY(EOMONTH($B500,0))))&gt;=$B500)*(DATE(YEAR($B500),MONTH($B500),MIN(BC$6,DAY(EOMONTH($B500,0))))&lt;$C500)+(DATE(YEAR($B500),MONTH($B500)+1,MIN(BC$6,DAY(EOMONTH($B500,1))))&gt;=$B500)*(DATE(YEAR($B500),MONTH($B500)+1,MIN(BC$6,DAY(EOMONTH($B500,1))))&lt;$C500)))</f>
        <v>0</v>
      </c>
      <c r="BD500" s="48" t="n">
        <f aca="false">IF(OR(N(BD$5)=0,BD$6=""),0,BD$5*((DATE(YEAR($B500),MONTH($B500),MIN(BD$6,DAY(EOMONTH($B500,0))))&gt;=$B500)*(DATE(YEAR($B500),MONTH($B500),MIN(BD$6,DAY(EOMONTH($B500,0))))&lt;$C500)+(DATE(YEAR($B500),MONTH($B500)+1,MIN(BD$6,DAY(EOMONTH($B500,1))))&gt;=$B500)*(DATE(YEAR($B500),MONTH($B500)+1,MIN(BD$6,DAY(EOMONTH($B500,1))))&lt;$C500)))</f>
        <v>0</v>
      </c>
      <c r="BE500" s="48" t="n">
        <f aca="false">IF(OR(N(BE$5)=0,BE$6=""),0,BE$5*((DATE(YEAR($B500),MONTH($B500),MIN(BE$6,DAY(EOMONTH($B500,0))))&gt;=$B500)*(DATE(YEAR($B500),MONTH($B500),MIN(BE$6,DAY(EOMONTH($B500,0))))&lt;$C500)+(DATE(YEAR($B500),MONTH($B500)+1,MIN(BE$6,DAY(EOMONTH($B500,1))))&gt;=$B500)*(DATE(YEAR($B500),MONTH($B500)+1,MIN(BE$6,DAY(EOMONTH($B500,1))))&lt;$C500)))</f>
        <v>0</v>
      </c>
      <c r="BF500" s="48" t="n">
        <f aca="false">IF(OR(N(BF$5)=0,BF$6=""),0,BF$5*((DATE(YEAR($B500),MONTH($B500),MIN(BF$6,DAY(EOMONTH($B500,0))))&gt;=$B500)*(DATE(YEAR($B500),MONTH($B500),MIN(BF$6,DAY(EOMONTH($B500,0))))&lt;$C500)+(DATE(YEAR($B500),MONTH($B500)+1,MIN(BF$6,DAY(EOMONTH($B500,1))))&gt;=$B500)*(DATE(YEAR($B500),MONTH($B500)+1,MIN(BF$6,DAY(EOMONTH($B500,1))))&lt;$C500)))</f>
        <v>0</v>
      </c>
      <c r="BG500" s="48" t="n">
        <f aca="false">IF(OR(N(BG$5)=0,BG$6=""),0,BG$5*((DATE(YEAR($B500),MONTH($B500),MIN(BG$6,DAY(EOMONTH($B500,0))))&gt;=$B500)*(DATE(YEAR($B500),MONTH($B500),MIN(BG$6,DAY(EOMONTH($B500,0))))&lt;$C500)+(DATE(YEAR($B500),MONTH($B500)+1,MIN(BG$6,DAY(EOMONTH($B500,1))))&gt;=$B500)*(DATE(YEAR($B500),MONTH($B500)+1,MIN(BG$6,DAY(EOMONTH($B500,1))))&lt;$C500)))</f>
        <v>0</v>
      </c>
      <c r="BH500" s="48" t="n">
        <f aca="false">IF(OR(N(BH$5)=0,BH$6=""),0,BH$5*((DATE(YEAR($B500),MONTH($B500),MIN(BH$6,DAY(EOMONTH($B500,0))))&gt;=$B500)*(DATE(YEAR($B500),MONTH($B500),MIN(BH$6,DAY(EOMONTH($B500,0))))&lt;$C500)+(DATE(YEAR($B500),MONTH($B500)+1,MIN(BH$6,DAY(EOMONTH($B500,1))))&gt;=$B500)*(DATE(YEAR($B500),MONTH($B500)+1,MIN(BH$6,DAY(EOMONTH($B500,1))))&lt;$C500)))</f>
        <v>0</v>
      </c>
      <c r="BI500" s="48" t="n">
        <f aca="false">IF(OR(N(BI$5)=0,BI$6=""),0,BI$5*((DATE(YEAR($B500),MONTH($B500),MIN(BI$6,DAY(EOMONTH($B500,0))))&gt;=$B500)*(DATE(YEAR($B500),MONTH($B500),MIN(BI$6,DAY(EOMONTH($B500,0))))&lt;$C500)+(DATE(YEAR($B500),MONTH($B500)+1,MIN(BI$6,DAY(EOMONTH($B500,1))))&gt;=$B500)*(DATE(YEAR($B500),MONTH($B500)+1,MIN(BI$6,DAY(EOMONTH($B500,1))))&lt;$C500)))</f>
        <v>0</v>
      </c>
      <c r="BJ500" s="48" t="n">
        <f aca="false">IF(OR(N(BJ$5)=0,BJ$6=""),0,BJ$5*((DATE(YEAR($B500),MONTH($B500),MIN(BJ$6,DAY(EOMONTH($B500,0))))&gt;=$B500)*(DATE(YEAR($B500),MONTH($B500),MIN(BJ$6,DAY(EOMONTH($B500,0))))&lt;$C500)+(DATE(YEAR($B500),MONTH($B500)+1,MIN(BJ$6,DAY(EOMONTH($B500,1))))&gt;=$B500)*(DATE(YEAR($B500),MONTH($B500)+1,MIN(BJ$6,DAY(EOMONTH($B500,1))))&lt;$C500)))</f>
        <v>0</v>
      </c>
      <c r="BK500" s="48" t="n">
        <f aca="false">IF(OR(N(BK$5)=0,BK$6=""),0,BK$5*((DATE(YEAR($B500),MONTH($B500),MIN(BK$6,DAY(EOMONTH($B500,0))))&gt;=$B500)*(DATE(YEAR($B500),MONTH($B500),MIN(BK$6,DAY(EOMONTH($B500,0))))&lt;$C500)+(DATE(YEAR($B500),MONTH($B500)+1,MIN(BK$6,DAY(EOMONTH($B500,1))))&gt;=$B500)*(DATE(YEAR($B500),MONTH($B500)+1,MIN(BK$6,DAY(EOMONTH($B500,1))))&lt;$C500)))</f>
        <v>0</v>
      </c>
      <c r="BL500" s="48" t="n">
        <f aca="false">IF(OR(N(BL$5)=0,BL$6=""),0,BL$5*((DATE(YEAR($B500),MONTH($B500),MIN(BL$6,DAY(EOMONTH($B500,0))))&gt;=$B500)*(DATE(YEAR($B500),MONTH($B500),MIN(BL$6,DAY(EOMONTH($B500,0))))&lt;$C500)+(DATE(YEAR($B500),MONTH($B500)+1,MIN(BL$6,DAY(EOMONTH($B500,1))))&gt;=$B500)*(DATE(YEAR($B500),MONTH($B500)+1,MIN(BL$6,DAY(EOMONTH($B500,1))))&lt;$C500)))</f>
        <v>0</v>
      </c>
      <c r="BM500" s="48" t="n">
        <f aca="false">IF(OR(N(BM$5)=0,BM$6=""),0,BM$5*((DATE(YEAR($B500),MONTH($B500),MIN(BM$6,DAY(EOMONTH($B500,0))))&gt;=$B500)*(DATE(YEAR($B500),MONTH($B500),MIN(BM$6,DAY(EOMONTH($B500,0))))&lt;$C500)+(DATE(YEAR($B500),MONTH($B500)+1,MIN(BM$6,DAY(EOMONTH($B500,1))))&gt;=$B500)*(DATE(YEAR($B500),MONTH($B500)+1,MIN(BM$6,DAY(EOMONTH($B500,1))))&lt;$C500)))</f>
        <v>0</v>
      </c>
      <c r="BN500" s="48" t="n">
        <f aca="false">IF(OR(N(BN$5)=0,BN$6=""),0,BN$5*((DATE(YEAR($B500),MONTH($B500),MIN(BN$6,DAY(EOMONTH($B500,0))))&gt;=$B500)*(DATE(YEAR($B500),MONTH($B500),MIN(BN$6,DAY(EOMONTH($B500,0))))&lt;$C500)+(DATE(YEAR($B500),MONTH($B500)+1,MIN(BN$6,DAY(EOMONTH($B500,1))))&gt;=$B500)*(DATE(YEAR($B500),MONTH($B500)+1,MIN(BN$6,DAY(EOMONTH($B500,1))))&lt;$C500)))</f>
        <v>0</v>
      </c>
      <c r="BO500" s="48" t="n">
        <f aca="false">IF(OR(N(BO$5)=0,BO$6=""),0,BO$5*((DATE(YEAR($B500),MONTH($B500),MIN(BO$6,DAY(EOMONTH($B500,0))))&gt;=$B500)*(DATE(YEAR($B500),MONTH($B500),MIN(BO$6,DAY(EOMONTH($B500,0))))&lt;$C500)+(DATE(YEAR($B500),MONTH($B500)+1,MIN(BO$6,DAY(EOMONTH($B500,1))))&gt;=$B500)*(DATE(YEAR($B500),MONTH($B500)+1,MIN(BO$6,DAY(EOMONTH($B500,1))))&lt;$C500)))</f>
        <v>0</v>
      </c>
      <c r="BP500" s="48" t="n">
        <f aca="false">IF(OR(N(BP$5)=0,BP$6=""),0,BP$5*((DATE(YEAR($B500),MONTH($B500),MIN(BP$6,DAY(EOMONTH($B500,0))))&gt;=$B500)*(DATE(YEAR($B500),MONTH($B500),MIN(BP$6,DAY(EOMONTH($B500,0))))&lt;$C500)+(DATE(YEAR($B500),MONTH($B500)+1,MIN(BP$6,DAY(EOMONTH($B500,1))))&gt;=$B500)*(DATE(YEAR($B500),MONTH($B500)+1,MIN(BP$6,DAY(EOMONTH($B500,1))))&lt;$C500)))</f>
        <v>0</v>
      </c>
      <c r="BQ500" s="48" t="n">
        <f aca="false">IF(OR(N(BQ$5)=0,BQ$6=""),0,BQ$5*((DATE(YEAR($B500),MONTH($B500),MIN(BQ$6,DAY(EOMONTH($B500,0))))&gt;=$B500)*(DATE(YEAR($B500),MONTH($B500),MIN(BQ$6,DAY(EOMONTH($B500,0))))&lt;$C500)+(DATE(YEAR($B500),MONTH($B500)+1,MIN(BQ$6,DAY(EOMONTH($B500,1))))&gt;=$B500)*(DATE(YEAR($B500),MONTH($B500)+1,MIN(BQ$6,DAY(EOMONTH($B500,1))))&lt;$C500)))</f>
        <v>0</v>
      </c>
      <c r="BR500" s="48" t="n">
        <f aca="false">IF(OR(N(BR$5)=0,BR$6=""),0,BR$5*((DATE(YEAR($B500),MONTH($B500),MIN(BR$6,DAY(EOMONTH($B500,0))))&gt;=$B500)*(DATE(YEAR($B500),MONTH($B500),MIN(BR$6,DAY(EOMONTH($B500,0))))&lt;$C500)+(DATE(YEAR($B500),MONTH($B500)+1,MIN(BR$6,DAY(EOMONTH($B500,1))))&gt;=$B500)*(DATE(YEAR($B500),MONTH($B500)+1,MIN(BR$6,DAY(EOMONTH($B500,1))))&lt;$C500)))</f>
        <v>0</v>
      </c>
      <c r="BS500" s="48" t="n">
        <f aca="false">IF(OR(N(BS$5)=0,BS$6=""),0,BS$5*((DATE(YEAR($B500),MONTH($B500),MIN(BS$6,DAY(EOMONTH($B500,0))))&gt;=$B500)*(DATE(YEAR($B500),MONTH($B500),MIN(BS$6,DAY(EOMONTH($B500,0))))&lt;$C500)+(DATE(YEAR($B500),MONTH($B500)+1,MIN(BS$6,DAY(EOMONTH($B500,1))))&gt;=$B500)*(DATE(YEAR($B500),MONTH($B500)+1,MIN(BS$6,DAY(EOMONTH($B500,1))))&lt;$C500)))</f>
        <v>0</v>
      </c>
      <c r="BT500" s="48" t="n">
        <f aca="false">IF(OR(N(BT$5)=0,BT$6=""),0,BT$5*((DATE(YEAR($B500),MONTH($B500),MIN(BT$6,DAY(EOMONTH($B500,0))))&gt;=$B500)*(DATE(YEAR($B500),MONTH($B500),MIN(BT$6,DAY(EOMONTH($B500,0))))&lt;$C500)+(DATE(YEAR($B500),MONTH($B500)+1,MIN(BT$6,DAY(EOMONTH($B500,1))))&gt;=$B500)*(DATE(YEAR($B500),MONTH($B500)+1,MIN(BT$6,DAY(EOMONTH($B500,1))))&lt;$C500)))</f>
        <v>0</v>
      </c>
      <c r="BU500" s="48" t="n">
        <f aca="false">IF(OR(N(BU$5)=0,BU$6=""),0,BU$5*((DATE(YEAR($B500),MONTH($B500),MIN(BU$6,DAY(EOMONTH($B500,0))))&gt;=$B500)*(DATE(YEAR($B500),MONTH($B500),MIN(BU$6,DAY(EOMONTH($B500,0))))&lt;$C500)+(DATE(YEAR($B500),MONTH($B500)+1,MIN(BU$6,DAY(EOMONTH($B500,1))))&gt;=$B500)*(DATE(YEAR($B500),MONTH($B500)+1,MIN(BU$6,DAY(EOMONTH($B500,1))))&lt;$C500)))</f>
        <v>0</v>
      </c>
      <c r="BV500" s="48" t="n">
        <f aca="false">IF(OR(N(BV$5)=0,BV$6=""),0,BV$5*((DATE(YEAR($B500),MONTH($B500),MIN(BV$6,DAY(EOMONTH($B500,0))))&gt;=$B500)*(DATE(YEAR($B500),MONTH($B500),MIN(BV$6,DAY(EOMONTH($B500,0))))&lt;$C500)+(DATE(YEAR($B500),MONTH($B500)+1,MIN(BV$6,DAY(EOMONTH($B500,1))))&gt;=$B500)*(DATE(YEAR($B500),MONTH($B500)+1,MIN(BV$6,DAY(EOMONTH($B500,1))))&lt;$C500)))</f>
        <v>0</v>
      </c>
      <c r="BW500" s="48" t="n">
        <f aca="false">IF(OR(N(BW$5)=0,BW$6=""),0,BW$5*((DATE(YEAR($B500),MONTH($B500),MIN(BW$6,DAY(EOMONTH($B500,0))))&gt;=$B500)*(DATE(YEAR($B500),MONTH($B500),MIN(BW$6,DAY(EOMONTH($B500,0))))&lt;$C500)+(DATE(YEAR($B500),MONTH($B500)+1,MIN(BW$6,DAY(EOMONTH($B500,1))))&gt;=$B500)*(DATE(YEAR($B500),MONTH($B500)+1,MIN(BW$6,DAY(EOMONTH($B500,1))))&lt;$C500)))</f>
        <v>0</v>
      </c>
      <c r="BX500" s="48" t="n">
        <f aca="false">MIN(Z500,(FT499*(1+FT$5/Setup!$C$36)+IF($V500=1,N($F500),0)))</f>
        <v>0</v>
      </c>
      <c r="BY500" s="48" t="n">
        <f aca="false">MIN(AA500,(FU499*(1+FU$5/Setup!$C$36)+IF($V500=2,N($F500),0)))</f>
        <v>0</v>
      </c>
      <c r="BZ500" s="48" t="n">
        <f aca="false">MIN(AB500,(FV499*(1+FV$5/Setup!$C$36)+IF($V500=3,N($F500),0)))</f>
        <v>0</v>
      </c>
      <c r="CA500" s="48" t="n">
        <f aca="false">MIN(AC500,(FW499*(1+FW$5/Setup!$C$36)+IF($V500=4,N($F500),0)))</f>
        <v>0</v>
      </c>
      <c r="CB500" s="48" t="n">
        <f aca="false">MIN(AD500,(FX499*(1+FX$5/Setup!$C$36)+IF($V500=5,N($F500),0)))</f>
        <v>0</v>
      </c>
      <c r="CC500" s="48" t="n">
        <f aca="false">MIN(AE500,(FY499*(1+FY$5/Setup!$C$36)+IF($V500=6,N($F500),0)))</f>
        <v>0</v>
      </c>
      <c r="CD500" s="48" t="n">
        <f aca="false">MIN(AF500,(FZ499*(1+FZ$5/Setup!$C$36)+IF($V500=7,N($F500),0)))</f>
        <v>0</v>
      </c>
      <c r="CE500" s="48" t="n">
        <f aca="false">MIN(AG500,(GA499*(1+GA$5/Setup!$C$36)+IF($V500=8,N($F500),0)))</f>
        <v>0</v>
      </c>
      <c r="CF500" s="48" t="n">
        <f aca="false">MIN(AH500,(GB499*(1+GB$5/Setup!$C$36)+IF($V500=9,N($F500),0)))</f>
        <v>0</v>
      </c>
      <c r="CG500" s="48" t="n">
        <f aca="false">MIN(AI500,(GC499*(1+GC$5/Setup!$C$36)+IF($V500=10,N($F500),0)))</f>
        <v>0</v>
      </c>
      <c r="CH500" s="48" t="n">
        <f aca="false">MIN(AJ500,(GD499*(1+GD$5/Setup!$C$36)+IF($V500=11,N($F500),0)))</f>
        <v>0</v>
      </c>
      <c r="CI500" s="48" t="n">
        <f aca="false">MIN(AK500,(GE499*(1+GE$5/Setup!$C$36)+IF($V500=12,N($F500),0)))</f>
        <v>0</v>
      </c>
      <c r="CJ500" s="48" t="n">
        <f aca="false">MIN(AL500,(GF499*(1+GF$5/Setup!$C$36)+IF($V500=13,N($F500),0)))</f>
        <v>0</v>
      </c>
      <c r="CK500" s="48" t="n">
        <f aca="false">MIN(AM500,(GG499*(1+GG$5/Setup!$C$36)+IF($V500=14,N($F500),0)))</f>
        <v>0</v>
      </c>
      <c r="CL500" s="48" t="n">
        <f aca="false">MIN(AN500,(GH499*(1+GH$5/Setup!$C$36)+IF($V500=15,N($F500),0)))</f>
        <v>0</v>
      </c>
      <c r="CM500" s="48" t="n">
        <f aca="false">MIN(AO500,(GI499*(1+GI$5/Setup!$C$36)+IF($V500=16,N($F500),0)))</f>
        <v>0</v>
      </c>
      <c r="CN500" s="48" t="n">
        <f aca="false">MIN(AP500,(GJ499*(1+GJ$5/Setup!$C$36)+IF($V500=17,N($F500),0)))</f>
        <v>0</v>
      </c>
      <c r="CO500" s="48" t="n">
        <f aca="false">MIN(AQ500,(GK499*(1+GK$5/Setup!$C$36)+IF($V500=18,N($F500),0)))</f>
        <v>0</v>
      </c>
      <c r="CP500" s="48" t="n">
        <f aca="false">MIN(AR500,(GL499*(1+GL$5/Setup!$C$36)+IF($V500=19,N($F500),0)))</f>
        <v>0</v>
      </c>
      <c r="CQ500" s="48" t="n">
        <f aca="false">MIN(AS500,(GM499*(1+GM$5/Setup!$C$36)+IF($V500=20,N($F500),0)))</f>
        <v>0</v>
      </c>
      <c r="CR500" s="48" t="n">
        <f aca="false">MIN(AT500,(GN499*(1+GN$5/Setup!$C$36)+IF($V500=21,N($F500),0)))</f>
        <v>0</v>
      </c>
      <c r="CS500" s="48" t="n">
        <f aca="false">MIN(AU500,(GO499*(1+GO$5/Setup!$C$36)+IF($V500=22,N($F500),0)))</f>
        <v>0</v>
      </c>
      <c r="CT500" s="48" t="n">
        <f aca="false">MIN(AV500,(GP499*(1+GP$5/Setup!$C$36)+IF($V500=23,N($F500),0)))</f>
        <v>0</v>
      </c>
      <c r="CU500" s="48" t="n">
        <f aca="false">MIN(AW500,(GQ499*(1+GQ$5/Setup!$C$36)+IF($V500=24,N($F500),0)))</f>
        <v>0</v>
      </c>
      <c r="CV500" s="48" t="n">
        <f aca="false">MIN(AX500,(GR499*(1+GR$5/Setup!$C$36)+IF($V500=25,N($F500),0)))</f>
        <v>0</v>
      </c>
      <c r="CW500" s="48" t="n">
        <f aca="false">MIN(AY500,(GS499*(1+GS$5/Setup!$C$36)+IF($V500=26,N($F500),0)))</f>
        <v>0</v>
      </c>
      <c r="CX500" s="48" t="n">
        <f aca="false">MIN(AZ500,(GT499*(1+GT$5/Setup!$C$36)+IF($V500=27,N($F500),0)))</f>
        <v>0</v>
      </c>
      <c r="CY500" s="48" t="n">
        <f aca="false">MIN(BA500,(GU499*(1+GU$5/Setup!$C$36)+IF($V500=28,N($F500),0)))</f>
        <v>0</v>
      </c>
      <c r="CZ500" s="48" t="n">
        <f aca="false">MIN(BB500,(GV499*(1+GV$5/Setup!$C$36)+IF($V500=29,N($F500),0)))</f>
        <v>0</v>
      </c>
      <c r="DA500" s="48" t="n">
        <f aca="false">MIN(BC500,(GW499*(1+GW$5/Setup!$C$36)+IF($V500=30,N($F500),0)))</f>
        <v>0</v>
      </c>
      <c r="DB500" s="48" t="n">
        <f aca="false">MIN(BD500,(GX499*(1+GX$5/Setup!$C$36)+IF($V500=31,N($F500),0)))</f>
        <v>0</v>
      </c>
      <c r="DC500" s="48" t="n">
        <f aca="false">MIN(BE500,(GY499*(1+GY$5/Setup!$C$36)+IF($V500=32,N($F500),0)))</f>
        <v>0</v>
      </c>
      <c r="DD500" s="48" t="n">
        <f aca="false">MIN(BF500,(GZ499*(1+GZ$5/Setup!$C$36)+IF($V500=33,N($F500),0)))</f>
        <v>0</v>
      </c>
      <c r="DE500" s="48" t="n">
        <f aca="false">MIN(BG500,(HA499*(1+HA$5/Setup!$C$36)+IF($V500=34,N($F500),0)))</f>
        <v>0</v>
      </c>
      <c r="DF500" s="48" t="n">
        <f aca="false">MIN(BH500,(HB499*(1+HB$5/Setup!$C$36)+IF($V500=35,N($F500),0)))</f>
        <v>0</v>
      </c>
      <c r="DG500" s="48" t="n">
        <f aca="false">MIN(BI500,(HC499*(1+HC$5/Setup!$C$36)+IF($V500=36,N($F500),0)))</f>
        <v>0</v>
      </c>
      <c r="DH500" s="48" t="n">
        <f aca="false">MIN(BJ500,(HD499*(1+HD$5/Setup!$C$36)+IF($V500=37,N($F500),0)))</f>
        <v>0</v>
      </c>
      <c r="DI500" s="48" t="n">
        <f aca="false">MIN(BK500,(HE499*(1+HE$5/Setup!$C$36)+IF($V500=38,N($F500),0)))</f>
        <v>0</v>
      </c>
      <c r="DJ500" s="48" t="n">
        <f aca="false">MIN(BL500,(HF499*(1+HF$5/Setup!$C$36)+IF($V500=39,N($F500),0)))</f>
        <v>0</v>
      </c>
      <c r="DK500" s="48" t="n">
        <f aca="false">MIN(BM500,(HG499*(1+HG$5/Setup!$C$36)+IF($V500=40,N($F500),0)))</f>
        <v>0</v>
      </c>
      <c r="DL500" s="48" t="n">
        <f aca="false">MIN(BN500,(HH499*(1+HH$5/Setup!$C$36)+IF($V500=41,N($F500),0)))</f>
        <v>0</v>
      </c>
      <c r="DM500" s="48" t="n">
        <f aca="false">MIN(BO500,(HI499*(1+HI$5/Setup!$C$36)+IF($V500=42,N($F500),0)))</f>
        <v>0</v>
      </c>
      <c r="DN500" s="48" t="n">
        <f aca="false">MIN(BP500,(HJ499*(1+HJ$5/Setup!$C$36)+IF($V500=43,N($F500),0)))</f>
        <v>0</v>
      </c>
      <c r="DO500" s="48" t="n">
        <f aca="false">MIN(BQ500,(HK499*(1+HK$5/Setup!$C$36)+IF($V500=44,N($F500),0)))</f>
        <v>0</v>
      </c>
      <c r="DP500" s="48" t="n">
        <f aca="false">MIN(BR500,(HL499*(1+HL$5/Setup!$C$36)+IF($V500=45,N($F500),0)))</f>
        <v>0</v>
      </c>
      <c r="DQ500" s="48" t="n">
        <f aca="false">MIN(BS500,(HM499*(1+HM$5/Setup!$C$36)+IF($V500=46,N($F500),0)))</f>
        <v>0</v>
      </c>
      <c r="DR500" s="48" t="n">
        <f aca="false">MIN(BT500,(HN499*(1+HN$5/Setup!$C$36)+IF($V500=47,N($F500),0)))</f>
        <v>0</v>
      </c>
      <c r="DS500" s="48" t="n">
        <f aca="false">MIN(BU500,(HO499*(1+HO$5/Setup!$C$36)+IF($V500=48,N($F500),0)))</f>
        <v>0</v>
      </c>
      <c r="DT500" s="48" t="n">
        <f aca="false">MIN(BV500,(HP499*(1+HP$5/Setup!$C$36)+IF($V500=49,N($F500),0)))</f>
        <v>0</v>
      </c>
      <c r="DU500" s="48" t="n">
        <f aca="false">MIN(BW500,(HQ499*(1+HQ$5/Setup!$C$36)+IF($V500=50,N($F500),0)))</f>
        <v>0</v>
      </c>
      <c r="DV500" s="48" t="n">
        <f aca="false">MIN(MAX((FT499*(1+FT$5/Setup!$C$36)+IF($V500=1,N($F500),0))-BX500,0),MAX($P500-0,0))</f>
        <v>0</v>
      </c>
      <c r="DW500" s="48" t="n">
        <f aca="false">MIN(MAX((FU499*(1+FU$5/Setup!$C$36)+IF($V500=2,N($F500),0))-BY500,0),MAX($P500-SUM(DV500:DV500),0))</f>
        <v>0</v>
      </c>
      <c r="DX500" s="48" t="n">
        <f aca="false">MIN(MAX((FV499*(1+FV$5/Setup!$C$36)+IF($V500=3,N($F500),0))-BZ500,0),MAX($P500-SUM(DV500:DW500),0))</f>
        <v>0</v>
      </c>
      <c r="DY500" s="48" t="n">
        <f aca="false">MIN(MAX((FW499*(1+FW$5/Setup!$C$36)+IF($V500=4,N($F500),0))-CA500,0),MAX($P500-SUM(DV500:DX500),0))</f>
        <v>0</v>
      </c>
      <c r="DZ500" s="48" t="n">
        <f aca="false">MIN(MAX((FX499*(1+FX$5/Setup!$C$36)+IF($V500=5,N($F500),0))-CB500,0),MAX($P500-SUM(DV500:DY500),0))</f>
        <v>0</v>
      </c>
      <c r="EA500" s="48" t="n">
        <f aca="false">MIN(MAX((FY499*(1+FY$5/Setup!$C$36)+IF($V500=6,N($F500),0))-CC500,0),MAX($P500-SUM(DV500:DZ500),0))</f>
        <v>0</v>
      </c>
      <c r="EB500" s="48" t="n">
        <f aca="false">MIN(MAX((FZ499*(1+FZ$5/Setup!$C$36)+IF($V500=7,N($F500),0))-CD500,0),MAX($P500-SUM(DV500:EA500),0))</f>
        <v>0</v>
      </c>
      <c r="EC500" s="48" t="n">
        <f aca="false">MIN(MAX((GA499*(1+GA$5/Setup!$C$36)+IF($V500=8,N($F500),0))-CE500,0),MAX($P500-SUM(DV500:EB500),0))</f>
        <v>0</v>
      </c>
      <c r="ED500" s="48" t="n">
        <f aca="false">MIN(MAX((GB499*(1+GB$5/Setup!$C$36)+IF($V500=9,N($F500),0))-CF500,0),MAX($P500-SUM(DV500:EC500),0))</f>
        <v>0</v>
      </c>
      <c r="EE500" s="48" t="n">
        <f aca="false">MIN(MAX((GC499*(1+GC$5/Setup!$C$36)+IF($V500=10,N($F500),0))-CG500,0),MAX($P500-SUM(DV500:ED500),0))</f>
        <v>0</v>
      </c>
      <c r="EF500" s="48" t="n">
        <f aca="false">MIN(MAX((GD499*(1+GD$5/Setup!$C$36)+IF($V500=11,N($F500),0))-CH500,0),MAX($P500-SUM(DV500:EE500),0))</f>
        <v>0</v>
      </c>
      <c r="EG500" s="48" t="n">
        <f aca="false">MIN(MAX((GE499*(1+GE$5/Setup!$C$36)+IF($V500=12,N($F500),0))-CI500,0),MAX($P500-SUM(DV500:EF500),0))</f>
        <v>0</v>
      </c>
      <c r="EH500" s="48" t="n">
        <f aca="false">MIN(MAX((GF499*(1+GF$5/Setup!$C$36)+IF($V500=13,N($F500),0))-CJ500,0),MAX($P500-SUM(DV500:EG500),0))</f>
        <v>0</v>
      </c>
      <c r="EI500" s="48" t="n">
        <f aca="false">MIN(MAX((GG499*(1+GG$5/Setup!$C$36)+IF($V500=14,N($F500),0))-CK500,0),MAX($P500-SUM(DV500:EH500),0))</f>
        <v>0</v>
      </c>
      <c r="EJ500" s="48" t="n">
        <f aca="false">MIN(MAX((GH499*(1+GH$5/Setup!$C$36)+IF($V500=15,N($F500),0))-CL500,0),MAX($P500-SUM(DV500:EI500),0))</f>
        <v>0</v>
      </c>
      <c r="EK500" s="48" t="n">
        <f aca="false">MIN(MAX((GI499*(1+GI$5/Setup!$C$36)+IF($V500=16,N($F500),0))-CM500,0),MAX($P500-SUM(DV500:EJ500),0))</f>
        <v>0</v>
      </c>
      <c r="EL500" s="48" t="n">
        <f aca="false">MIN(MAX((GJ499*(1+GJ$5/Setup!$C$36)+IF($V500=17,N($F500),0))-CN500,0),MAX($P500-SUM(DV500:EK500),0))</f>
        <v>0</v>
      </c>
      <c r="EM500" s="48" t="n">
        <f aca="false">MIN(MAX((GK499*(1+GK$5/Setup!$C$36)+IF($V500=18,N($F500),0))-CO500,0),MAX($P500-SUM(DV500:EL500),0))</f>
        <v>0</v>
      </c>
      <c r="EN500" s="48" t="n">
        <f aca="false">MIN(MAX((GL499*(1+GL$5/Setup!$C$36)+IF($V500=19,N($F500),0))-CP500,0),MAX($P500-SUM(DV500:EM500),0))</f>
        <v>0</v>
      </c>
      <c r="EO500" s="48" t="n">
        <f aca="false">MIN(MAX((GM499*(1+GM$5/Setup!$C$36)+IF($V500=20,N($F500),0))-CQ500,0),MAX($P500-SUM(DV500:EN500),0))</f>
        <v>0</v>
      </c>
      <c r="EP500" s="48" t="n">
        <f aca="false">MIN(MAX((GN499*(1+GN$5/Setup!$C$36)+IF($V500=21,N($F500),0))-CR500,0),MAX($P500-SUM(DV500:EO500),0))</f>
        <v>0</v>
      </c>
      <c r="EQ500" s="48" t="n">
        <f aca="false">MIN(MAX((GO499*(1+GO$5/Setup!$C$36)+IF($V500=22,N($F500),0))-CS500,0),MAX($P500-SUM(DV500:EP500),0))</f>
        <v>0</v>
      </c>
      <c r="ER500" s="48" t="n">
        <f aca="false">MIN(MAX((GP499*(1+GP$5/Setup!$C$36)+IF($V500=23,N($F500),0))-CT500,0),MAX($P500-SUM(DV500:EQ500),0))</f>
        <v>0</v>
      </c>
      <c r="ES500" s="48" t="n">
        <f aca="false">MIN(MAX((GQ499*(1+GQ$5/Setup!$C$36)+IF($V500=24,N($F500),0))-CU500,0),MAX($P500-SUM(DV500:ER500),0))</f>
        <v>0</v>
      </c>
      <c r="ET500" s="48" t="n">
        <f aca="false">MIN(MAX((GR499*(1+GR$5/Setup!$C$36)+IF($V500=25,N($F500),0))-CV500,0),MAX($P500-SUM(DV500:ES500),0))</f>
        <v>0</v>
      </c>
      <c r="EU500" s="48" t="n">
        <f aca="false">MIN(MAX((GS499*(1+GS$5/Setup!$C$36)+IF($V500=26,N($F500),0))-CW500,0),MAX($P500-SUM(DV500:ET500),0))</f>
        <v>0</v>
      </c>
      <c r="EV500" s="48" t="n">
        <f aca="false">MIN(MAX((GT499*(1+GT$5/Setup!$C$36)+IF($V500=27,N($F500),0))-CX500,0),MAX($P500-SUM(DV500:EU500),0))</f>
        <v>0</v>
      </c>
      <c r="EW500" s="48" t="n">
        <f aca="false">MIN(MAX((GU499*(1+GU$5/Setup!$C$36)+IF($V500=28,N($F500),0))-CY500,0),MAX($P500-SUM(DV500:EV500),0))</f>
        <v>0</v>
      </c>
      <c r="EX500" s="48" t="n">
        <f aca="false">MIN(MAX((GV499*(1+GV$5/Setup!$C$36)+IF($V500=29,N($F500),0))-CZ500,0),MAX($P500-SUM(DV500:EW500),0))</f>
        <v>0</v>
      </c>
      <c r="EY500" s="48" t="n">
        <f aca="false">MIN(MAX((GW499*(1+GW$5/Setup!$C$36)+IF($V500=30,N($F500),0))-DA500,0),MAX($P500-SUM(DV500:EX500),0))</f>
        <v>0</v>
      </c>
      <c r="EZ500" s="48" t="n">
        <f aca="false">MIN(MAX((GX499*(1+GX$5/Setup!$C$36)+IF($V500=31,N($F500),0))-DB500,0),MAX($P500-SUM(DV500:EY500),0))</f>
        <v>0</v>
      </c>
      <c r="FA500" s="48" t="n">
        <f aca="false">MIN(MAX((GY499*(1+GY$5/Setup!$C$36)+IF($V500=32,N($F500),0))-DC500,0),MAX($P500-SUM(DV500:EZ500),0))</f>
        <v>0</v>
      </c>
      <c r="FB500" s="48" t="n">
        <f aca="false">MIN(MAX((GZ499*(1+GZ$5/Setup!$C$36)+IF($V500=33,N($F500),0))-DD500,0),MAX($P500-SUM(DV500:FA500),0))</f>
        <v>0</v>
      </c>
      <c r="FC500" s="48" t="n">
        <f aca="false">MIN(MAX((HA499*(1+HA$5/Setup!$C$36)+IF($V500=34,N($F500),0))-DE500,0),MAX($P500-SUM(DV500:FB500),0))</f>
        <v>0</v>
      </c>
      <c r="FD500" s="48" t="n">
        <f aca="false">MIN(MAX((HB499*(1+HB$5/Setup!$C$36)+IF($V500=35,N($F500),0))-DF500,0),MAX($P500-SUM(DV500:FC500),0))</f>
        <v>0</v>
      </c>
      <c r="FE500" s="48" t="n">
        <f aca="false">MIN(MAX((HC499*(1+HC$5/Setup!$C$36)+IF($V500=36,N($F500),0))-DG500,0),MAX($P500-SUM(DV500:FD500),0))</f>
        <v>0</v>
      </c>
      <c r="FF500" s="48" t="n">
        <f aca="false">MIN(MAX((HD499*(1+HD$5/Setup!$C$36)+IF($V500=37,N($F500),0))-DH500,0),MAX($P500-SUM(DV500:FE500),0))</f>
        <v>0</v>
      </c>
      <c r="FG500" s="48" t="n">
        <f aca="false">MIN(MAX((HE499*(1+HE$5/Setup!$C$36)+IF($V500=38,N($F500),0))-DI500,0),MAX($P500-SUM(DV500:FF500),0))</f>
        <v>0</v>
      </c>
      <c r="FH500" s="48" t="n">
        <f aca="false">MIN(MAX((HF499*(1+HF$5/Setup!$C$36)+IF($V500=39,N($F500),0))-DJ500,0),MAX($P500-SUM(DV500:FG500),0))</f>
        <v>0</v>
      </c>
      <c r="FI500" s="48" t="n">
        <f aca="false">MIN(MAX((HG499*(1+HG$5/Setup!$C$36)+IF($V500=40,N($F500),0))-DK500,0),MAX($P500-SUM(DV500:FH500),0))</f>
        <v>0</v>
      </c>
      <c r="FJ500" s="48" t="n">
        <f aca="false">MIN(MAX((HH499*(1+HH$5/Setup!$C$36)+IF($V500=41,N($F500),0))-DL500,0),MAX($P500-SUM(DV500:FI500),0))</f>
        <v>0</v>
      </c>
      <c r="FK500" s="48" t="n">
        <f aca="false">MIN(MAX((HI499*(1+HI$5/Setup!$C$36)+IF($V500=42,N($F500),0))-DM500,0),MAX($P500-SUM(DV500:FJ500),0))</f>
        <v>0</v>
      </c>
      <c r="FL500" s="48" t="n">
        <f aca="false">MIN(MAX((HJ499*(1+HJ$5/Setup!$C$36)+IF($V500=43,N($F500),0))-DN500,0),MAX($P500-SUM(DV500:FK500),0))</f>
        <v>0</v>
      </c>
      <c r="FM500" s="48" t="n">
        <f aca="false">MIN(MAX((HK499*(1+HK$5/Setup!$C$36)+IF($V500=44,N($F500),0))-DO500,0),MAX($P500-SUM(DV500:FL500),0))</f>
        <v>0</v>
      </c>
      <c r="FN500" s="48" t="n">
        <f aca="false">MIN(MAX((HL499*(1+HL$5/Setup!$C$36)+IF($V500=45,N($F500),0))-DP500,0),MAX($P500-SUM(DV500:FM500),0))</f>
        <v>0</v>
      </c>
      <c r="FO500" s="48" t="n">
        <f aca="false">MIN(MAX((HM499*(1+HM$5/Setup!$C$36)+IF($V500=46,N($F500),0))-DQ500,0),MAX($P500-SUM(DV500:FN500),0))</f>
        <v>0</v>
      </c>
      <c r="FP500" s="48" t="n">
        <f aca="false">MIN(MAX((HN499*(1+HN$5/Setup!$C$36)+IF($V500=47,N($F500),0))-DR500,0),MAX($P500-SUM(DV500:FO500),0))</f>
        <v>0</v>
      </c>
      <c r="FQ500" s="48" t="n">
        <f aca="false">MIN(MAX((HO499*(1+HO$5/Setup!$C$36)+IF($V500=48,N($F500),0))-DS500,0),MAX($P500-SUM(DV500:FP500),0))</f>
        <v>0</v>
      </c>
      <c r="FR500" s="48" t="n">
        <f aca="false">MIN(MAX((HP499*(1+HP$5/Setup!$C$36)+IF($V500=49,N($F500),0))-DT500,0),MAX($P500-SUM(DV500:FQ500),0))</f>
        <v>0</v>
      </c>
      <c r="FS500" s="48" t="n">
        <f aca="false">MIN(MAX((HQ499*(1+HQ$5/Setup!$C$36)+IF($V500=50,N($F500),0))-DU500,0),MAX($P500-SUM(DV500:FR500),0))</f>
        <v>0</v>
      </c>
      <c r="FT500" s="48" t="n">
        <f aca="false">IF((FT499*(1+FT$5/Setup!$C$36)+IF($V500=1,N($F500),0))-BX500-DV500&lt;0.005,0,(FT499*(1+FT$5/Setup!$C$36)+IF($V500=1,N($F500),0))-BX500-DV500)</f>
        <v>0</v>
      </c>
      <c r="FU500" s="48" t="n">
        <f aca="false">IF((FU499*(1+FU$5/Setup!$C$36)+IF($V500=2,N($F500),0))-BY500-DW500&lt;0.005,0,(FU499*(1+FU$5/Setup!$C$36)+IF($V500=2,N($F500),0))-BY500-DW500)</f>
        <v>0</v>
      </c>
      <c r="FV500" s="48" t="n">
        <f aca="false">IF((FV499*(1+FV$5/Setup!$C$36)+IF($V500=3,N($F500),0))-BZ500-DX500&lt;0.005,0,(FV499*(1+FV$5/Setup!$C$36)+IF($V500=3,N($F500),0))-BZ500-DX500)</f>
        <v>0</v>
      </c>
      <c r="FW500" s="48" t="n">
        <f aca="false">IF((FW499*(1+FW$5/Setup!$C$36)+IF($V500=4,N($F500),0))-CA500-DY500&lt;0.005,0,(FW499*(1+FW$5/Setup!$C$36)+IF($V500=4,N($F500),0))-CA500-DY500)</f>
        <v>0</v>
      </c>
      <c r="FX500" s="48" t="n">
        <f aca="false">IF((FX499*(1+FX$5/Setup!$C$36)+IF($V500=5,N($F500),0))-CB500-DZ500&lt;0.005,0,(FX499*(1+FX$5/Setup!$C$36)+IF($V500=5,N($F500),0))-CB500-DZ500)</f>
        <v>0</v>
      </c>
      <c r="FY500" s="48" t="n">
        <f aca="false">IF((FY499*(1+FY$5/Setup!$C$36)+IF($V500=6,N($F500),0))-CC500-EA500&lt;0.005,0,(FY499*(1+FY$5/Setup!$C$36)+IF($V500=6,N($F500),0))-CC500-EA500)</f>
        <v>0</v>
      </c>
      <c r="FZ500" s="48" t="n">
        <f aca="false">IF((FZ499*(1+FZ$5/Setup!$C$36)+IF($V500=7,N($F500),0))-CD500-EB500&lt;0.005,0,(FZ499*(1+FZ$5/Setup!$C$36)+IF($V500=7,N($F500),0))-CD500-EB500)</f>
        <v>0</v>
      </c>
      <c r="GA500" s="48" t="n">
        <f aca="false">IF((GA499*(1+GA$5/Setup!$C$36)+IF($V500=8,N($F500),0))-CE500-EC500&lt;0.005,0,(GA499*(1+GA$5/Setup!$C$36)+IF($V500=8,N($F500),0))-CE500-EC500)</f>
        <v>0</v>
      </c>
      <c r="GB500" s="48" t="n">
        <f aca="false">IF((GB499*(1+GB$5/Setup!$C$36)+IF($V500=9,N($F500),0))-CF500-ED500&lt;0.005,0,(GB499*(1+GB$5/Setup!$C$36)+IF($V500=9,N($F500),0))-CF500-ED500)</f>
        <v>0</v>
      </c>
      <c r="GC500" s="48" t="n">
        <f aca="false">IF((GC499*(1+GC$5/Setup!$C$36)+IF($V500=10,N($F500),0))-CG500-EE500&lt;0.005,0,(GC499*(1+GC$5/Setup!$C$36)+IF($V500=10,N($F500),0))-CG500-EE500)</f>
        <v>0</v>
      </c>
      <c r="GD500" s="48" t="n">
        <f aca="false">IF((GD499*(1+GD$5/Setup!$C$36)+IF($V500=11,N($F500),0))-CH500-EF500&lt;0.005,0,(GD499*(1+GD$5/Setup!$C$36)+IF($V500=11,N($F500),0))-CH500-EF500)</f>
        <v>0</v>
      </c>
      <c r="GE500" s="48" t="n">
        <f aca="false">IF((GE499*(1+GE$5/Setup!$C$36)+IF($V500=12,N($F500),0))-CI500-EG500&lt;0.005,0,(GE499*(1+GE$5/Setup!$C$36)+IF($V500=12,N($F500),0))-CI500-EG500)</f>
        <v>0</v>
      </c>
      <c r="GF500" s="48" t="n">
        <f aca="false">IF((GF499*(1+GF$5/Setup!$C$36)+IF($V500=13,N($F500),0))-CJ500-EH500&lt;0.005,0,(GF499*(1+GF$5/Setup!$C$36)+IF($V500=13,N($F500),0))-CJ500-EH500)</f>
        <v>0</v>
      </c>
      <c r="GG500" s="48" t="n">
        <f aca="false">IF((GG499*(1+GG$5/Setup!$C$36)+IF($V500=14,N($F500),0))-CK500-EI500&lt;0.005,0,(GG499*(1+GG$5/Setup!$C$36)+IF($V500=14,N($F500),0))-CK500-EI500)</f>
        <v>0</v>
      </c>
      <c r="GH500" s="48" t="n">
        <f aca="false">IF((GH499*(1+GH$5/Setup!$C$36)+IF($V500=15,N($F500),0))-CL500-EJ500&lt;0.005,0,(GH499*(1+GH$5/Setup!$C$36)+IF($V500=15,N($F500),0))-CL500-EJ500)</f>
        <v>0</v>
      </c>
      <c r="GI500" s="48" t="n">
        <f aca="false">IF((GI499*(1+GI$5/Setup!$C$36)+IF($V500=16,N($F500),0))-CM500-EK500&lt;0.005,0,(GI499*(1+GI$5/Setup!$C$36)+IF($V500=16,N($F500),0))-CM500-EK500)</f>
        <v>0</v>
      </c>
      <c r="GJ500" s="48" t="n">
        <f aca="false">IF((GJ499*(1+GJ$5/Setup!$C$36)+IF($V500=17,N($F500),0))-CN500-EL500&lt;0.005,0,(GJ499*(1+GJ$5/Setup!$C$36)+IF($V500=17,N($F500),0))-CN500-EL500)</f>
        <v>0</v>
      </c>
      <c r="GK500" s="48" t="n">
        <f aca="false">IF((GK499*(1+GK$5/Setup!$C$36)+IF($V500=18,N($F500),0))-CO500-EM500&lt;0.005,0,(GK499*(1+GK$5/Setup!$C$36)+IF($V500=18,N($F500),0))-CO500-EM500)</f>
        <v>0</v>
      </c>
      <c r="GL500" s="48" t="n">
        <f aca="false">IF((GL499*(1+GL$5/Setup!$C$36)+IF($V500=19,N($F500),0))-CP500-EN500&lt;0.005,0,(GL499*(1+GL$5/Setup!$C$36)+IF($V500=19,N($F500),0))-CP500-EN500)</f>
        <v>0</v>
      </c>
      <c r="GM500" s="48" t="n">
        <f aca="false">IF((GM499*(1+GM$5/Setup!$C$36)+IF($V500=20,N($F500),0))-CQ500-EO500&lt;0.005,0,(GM499*(1+GM$5/Setup!$C$36)+IF($V500=20,N($F500),0))-CQ500-EO500)</f>
        <v>0</v>
      </c>
      <c r="GN500" s="48" t="n">
        <f aca="false">IF((GN499*(1+GN$5/Setup!$C$36)+IF($V500=21,N($F500),0))-CR500-EP500&lt;0.005,0,(GN499*(1+GN$5/Setup!$C$36)+IF($V500=21,N($F500),0))-CR500-EP500)</f>
        <v>0</v>
      </c>
      <c r="GO500" s="48" t="n">
        <f aca="false">IF((GO499*(1+GO$5/Setup!$C$36)+IF($V500=22,N($F500),0))-CS500-EQ500&lt;0.005,0,(GO499*(1+GO$5/Setup!$C$36)+IF($V500=22,N($F500),0))-CS500-EQ500)</f>
        <v>0</v>
      </c>
      <c r="GP500" s="48" t="n">
        <f aca="false">IF((GP499*(1+GP$5/Setup!$C$36)+IF($V500=23,N($F500),0))-CT500-ER500&lt;0.005,0,(GP499*(1+GP$5/Setup!$C$36)+IF($V500=23,N($F500),0))-CT500-ER500)</f>
        <v>0</v>
      </c>
      <c r="GQ500" s="48" t="n">
        <f aca="false">IF((GQ499*(1+GQ$5/Setup!$C$36)+IF($V500=24,N($F500),0))-CU500-ES500&lt;0.005,0,(GQ499*(1+GQ$5/Setup!$C$36)+IF($V500=24,N($F500),0))-CU500-ES500)</f>
        <v>0</v>
      </c>
      <c r="GR500" s="48" t="n">
        <f aca="false">IF((GR499*(1+GR$5/Setup!$C$36)+IF($V500=25,N($F500),0))-CV500-ET500&lt;0.005,0,(GR499*(1+GR$5/Setup!$C$36)+IF($V500=25,N($F500),0))-CV500-ET500)</f>
        <v>0</v>
      </c>
      <c r="GS500" s="48" t="n">
        <f aca="false">IF((GS499*(1+GS$5/Setup!$C$36)+IF($V500=26,N($F500),0))-CW500-EU500&lt;0.005,0,(GS499*(1+GS$5/Setup!$C$36)+IF($V500=26,N($F500),0))-CW500-EU500)</f>
        <v>0</v>
      </c>
      <c r="GT500" s="48" t="n">
        <f aca="false">IF((GT499*(1+GT$5/Setup!$C$36)+IF($V500=27,N($F500),0))-CX500-EV500&lt;0.005,0,(GT499*(1+GT$5/Setup!$C$36)+IF($V500=27,N($F500),0))-CX500-EV500)</f>
        <v>0</v>
      </c>
      <c r="GU500" s="48" t="n">
        <f aca="false">IF((GU499*(1+GU$5/Setup!$C$36)+IF($V500=28,N($F500),0))-CY500-EW500&lt;0.005,0,(GU499*(1+GU$5/Setup!$C$36)+IF($V500=28,N($F500),0))-CY500-EW500)</f>
        <v>0</v>
      </c>
      <c r="GV500" s="48" t="n">
        <f aca="false">IF((GV499*(1+GV$5/Setup!$C$36)+IF($V500=29,N($F500),0))-CZ500-EX500&lt;0.005,0,(GV499*(1+GV$5/Setup!$C$36)+IF($V500=29,N($F500),0))-CZ500-EX500)</f>
        <v>0</v>
      </c>
      <c r="GW500" s="48" t="n">
        <f aca="false">IF((GW499*(1+GW$5/Setup!$C$36)+IF($V500=30,N($F500),0))-DA500-EY500&lt;0.005,0,(GW499*(1+GW$5/Setup!$C$36)+IF($V500=30,N($F500),0))-DA500-EY500)</f>
        <v>0</v>
      </c>
      <c r="GX500" s="48" t="n">
        <f aca="false">IF((GX499*(1+GX$5/Setup!$C$36)+IF($V500=31,N($F500),0))-DB500-EZ500&lt;0.005,0,(GX499*(1+GX$5/Setup!$C$36)+IF($V500=31,N($F500),0))-DB500-EZ500)</f>
        <v>0</v>
      </c>
      <c r="GY500" s="48" t="n">
        <f aca="false">IF((GY499*(1+GY$5/Setup!$C$36)+IF($V500=32,N($F500),0))-DC500-FA500&lt;0.005,0,(GY499*(1+GY$5/Setup!$C$36)+IF($V500=32,N($F500),0))-DC500-FA500)</f>
        <v>0</v>
      </c>
      <c r="GZ500" s="48" t="n">
        <f aca="false">IF((GZ499*(1+GZ$5/Setup!$C$36)+IF($V500=33,N($F500),0))-DD500-FB500&lt;0.005,0,(GZ499*(1+GZ$5/Setup!$C$36)+IF($V500=33,N($F500),0))-DD500-FB500)</f>
        <v>0</v>
      </c>
      <c r="HA500" s="48" t="n">
        <f aca="false">IF((HA499*(1+HA$5/Setup!$C$36)+IF($V500=34,N($F500),0))-DE500-FC500&lt;0.005,0,(HA499*(1+HA$5/Setup!$C$36)+IF($V500=34,N($F500),0))-DE500-FC500)</f>
        <v>0</v>
      </c>
      <c r="HB500" s="48" t="n">
        <f aca="false">IF((HB499*(1+HB$5/Setup!$C$36)+IF($V500=35,N($F500),0))-DF500-FD500&lt;0.005,0,(HB499*(1+HB$5/Setup!$C$36)+IF($V500=35,N($F500),0))-DF500-FD500)</f>
        <v>0</v>
      </c>
      <c r="HC500" s="48" t="n">
        <f aca="false">IF((HC499*(1+HC$5/Setup!$C$36)+IF($V500=36,N($F500),0))-DG500-FE500&lt;0.005,0,(HC499*(1+HC$5/Setup!$C$36)+IF($V500=36,N($F500),0))-DG500-FE500)</f>
        <v>0</v>
      </c>
      <c r="HD500" s="48" t="n">
        <f aca="false">IF((HD499*(1+HD$5/Setup!$C$36)+IF($V500=37,N($F500),0))-DH500-FF500&lt;0.005,0,(HD499*(1+HD$5/Setup!$C$36)+IF($V500=37,N($F500),0))-DH500-FF500)</f>
        <v>0</v>
      </c>
      <c r="HE500" s="48" t="n">
        <f aca="false">IF((HE499*(1+HE$5/Setup!$C$36)+IF($V500=38,N($F500),0))-DI500-FG500&lt;0.005,0,(HE499*(1+HE$5/Setup!$C$36)+IF($V500=38,N($F500),0))-DI500-FG500)</f>
        <v>0</v>
      </c>
      <c r="HF500" s="48" t="n">
        <f aca="false">IF((HF499*(1+HF$5/Setup!$C$36)+IF($V500=39,N($F500),0))-DJ500-FH500&lt;0.005,0,(HF499*(1+HF$5/Setup!$C$36)+IF($V500=39,N($F500),0))-DJ500-FH500)</f>
        <v>0</v>
      </c>
      <c r="HG500" s="48" t="n">
        <f aca="false">IF((HG499*(1+HG$5/Setup!$C$36)+IF($V500=40,N($F500),0))-DK500-FI500&lt;0.005,0,(HG499*(1+HG$5/Setup!$C$36)+IF($V500=40,N($F500),0))-DK500-FI500)</f>
        <v>0</v>
      </c>
      <c r="HH500" s="48" t="n">
        <f aca="false">IF((HH499*(1+HH$5/Setup!$C$36)+IF($V500=41,N($F500),0))-DL500-FJ500&lt;0.005,0,(HH499*(1+HH$5/Setup!$C$36)+IF($V500=41,N($F500),0))-DL500-FJ500)</f>
        <v>0</v>
      </c>
      <c r="HI500" s="48" t="n">
        <f aca="false">IF((HI499*(1+HI$5/Setup!$C$36)+IF($V500=42,N($F500),0))-DM500-FK500&lt;0.005,0,(HI499*(1+HI$5/Setup!$C$36)+IF($V500=42,N($F500),0))-DM500-FK500)</f>
        <v>0</v>
      </c>
      <c r="HJ500" s="48" t="n">
        <f aca="false">IF((HJ499*(1+HJ$5/Setup!$C$36)+IF($V500=43,N($F500),0))-DN500-FL500&lt;0.005,0,(HJ499*(1+HJ$5/Setup!$C$36)+IF($V500=43,N($F500),0))-DN500-FL500)</f>
        <v>0</v>
      </c>
      <c r="HK500" s="48" t="n">
        <f aca="false">IF((HK499*(1+HK$5/Setup!$C$36)+IF($V500=44,N($F500),0))-DO500-FM500&lt;0.005,0,(HK499*(1+HK$5/Setup!$C$36)+IF($V500=44,N($F500),0))-DO500-FM500)</f>
        <v>0</v>
      </c>
      <c r="HL500" s="48" t="n">
        <f aca="false">IF((HL499*(1+HL$5/Setup!$C$36)+IF($V500=45,N($F500),0))-DP500-FN500&lt;0.005,0,(HL499*(1+HL$5/Setup!$C$36)+IF($V500=45,N($F500),0))-DP500-FN500)</f>
        <v>0</v>
      </c>
      <c r="HM500" s="48" t="n">
        <f aca="false">IF((HM499*(1+HM$5/Setup!$C$36)+IF($V500=46,N($F500),0))-DQ500-FO500&lt;0.005,0,(HM499*(1+HM$5/Setup!$C$36)+IF($V500=46,N($F500),0))-DQ500-FO500)</f>
        <v>0</v>
      </c>
      <c r="HN500" s="48" t="n">
        <f aca="false">IF((HN499*(1+HN$5/Setup!$C$36)+IF($V500=47,N($F500),0))-DR500-FP500&lt;0.005,0,(HN499*(1+HN$5/Setup!$C$36)+IF($V500=47,N($F500),0))-DR500-FP500)</f>
        <v>0</v>
      </c>
      <c r="HO500" s="48" t="n">
        <f aca="false">IF((HO499*(1+HO$5/Setup!$C$36)+IF($V500=48,N($F500),0))-DS500-FQ500&lt;0.005,0,(HO499*(1+HO$5/Setup!$C$36)+IF($V500=48,N($F500),0))-DS500-FQ500)</f>
        <v>0</v>
      </c>
      <c r="HP500" s="48" t="n">
        <f aca="false">IF((HP499*(1+HP$5/Setup!$C$36)+IF($V500=49,N($F500),0))-DT500-FR500&lt;0.005,0,(HP499*(1+HP$5/Setup!$C$36)+IF($V500=49,N($F500),0))-DT500-FR500)</f>
        <v>0</v>
      </c>
      <c r="HQ500" s="48" t="n">
        <f aca="false">IF((HQ499*(1+HQ$5/Setup!$C$36)+IF($V500=50,N($F500),0))-DU500-FS500&lt;0.005,0,(HQ499*(1+HQ$5/Setup!$C$36)+IF($V500=50,N($F500),0))-DU500-FS500)</f>
        <v>0</v>
      </c>
    </row>
    <row r="501" customFormat="false" ht="15" hidden="false" customHeight="false" outlineLevel="0" collapsed="false">
      <c r="A501" s="44" t="n">
        <v>493</v>
      </c>
      <c r="B501" s="45" t="n">
        <f aca="false">IF(Setup!$C$7="Every month",EDATE(Setup!$C$8,($A501-1)),IF(Setup!$C$7="Twice a month",DATE(YEAR(Setup!$C$8),MONTH(Setup!$C$8)+INT((($A501-1)+Setup!$C$41)/2),MIN(IF(MOD(($A501-1)+Setup!$C$41,2)=0,Setup!$C$39,Setup!$C$40),DAY(EOMONTH(DATE(YEAR(Setup!$C$8),MONTH(Setup!$C$8)+INT((($A501-1)+Setup!$C$41)/2),1),0)))),Setup!$C$8+($A501-1)*IF(Setup!$C$7="Every week",7,14)))</f>
        <v>53213</v>
      </c>
      <c r="C501" s="45" t="n">
        <f aca="false">IF(Setup!$C$7="Every month",EDATE(Setup!$C$8,$A501),IF(Setup!$C$7="Twice a month",DATE(YEAR(Setup!$C$8),MONTH(Setup!$C$8)+INT(($A501+Setup!$C$41)/2),MIN(IF(MOD($A501+Setup!$C$41,2)=0,Setup!$C$39,Setup!$C$40),DAY(EOMONTH(DATE(YEAR(Setup!$C$8),MONTH(Setup!$C$8)+INT(($A501+Setup!$C$41)/2),1),0)))),Setup!$C$8+$A501*IF(Setup!$C$7="Every week",7,14)))</f>
        <v>53227</v>
      </c>
      <c r="D501" s="46"/>
      <c r="E501" s="47"/>
      <c r="F501" s="47"/>
      <c r="G501" s="47"/>
      <c r="H501" s="47"/>
      <c r="I501" s="48" t="n">
        <f aca="false">N(Setup!$C$11)+N(E501)</f>
        <v>100</v>
      </c>
      <c r="J501" s="48" t="n">
        <f aca="false">MIN(Setup!$C$37,MAX(I501,0))</f>
        <v>9.23076923076923</v>
      </c>
      <c r="K501" s="48" t="n">
        <f aca="false">MIN(MAX(N(Setup!$C$14)-L500,0),MAX(I501-J501,0))</f>
        <v>0</v>
      </c>
      <c r="L501" s="48" t="n">
        <f aca="false">L500+K501-N(G501)</f>
        <v>500</v>
      </c>
      <c r="M501" s="48" t="n">
        <f aca="false">M500+J501-N(H501)</f>
        <v>4550.76923076921</v>
      </c>
      <c r="N501" s="48" t="n">
        <f aca="false">SUM(BX501:DU501)</f>
        <v>0</v>
      </c>
      <c r="O501" s="48" t="n">
        <f aca="false">SUM(Z501:BW501)-N501</f>
        <v>65</v>
      </c>
      <c r="P501" s="48" t="n">
        <f aca="false">MAX(I501-J501-K501,0)+O501</f>
        <v>155.769230769231</v>
      </c>
      <c r="Q501" s="48" t="n">
        <f aca="false">SUM(DV501:FS501)</f>
        <v>0</v>
      </c>
      <c r="R501" s="49" t="n">
        <f aca="false">N501+J501+K501+Q501</f>
        <v>9.23076923076923</v>
      </c>
      <c r="S501" s="48" t="n">
        <f aca="false">T501-T500-N(F501)+N501+Q501</f>
        <v>0</v>
      </c>
      <c r="T501" s="49" t="n">
        <f aca="false">SUM(FT501:HQ501)</f>
        <v>0</v>
      </c>
      <c r="U501" s="44" t="str">
        <f aca="false">IF(T500&lt;0.005,"",INDEX(Helpers!$C$2:$C$51,IF(_xlfn.MINIFS($DV$6:$FS$6,DV501:FS501,"&gt;0.005")=0,V501,_xlfn.MINIFS($DV$6:$FS$6,DV501:FS501,"&gt;0.005"))))</f>
        <v/>
      </c>
      <c r="V501" s="44" t="n">
        <f aca="false">IF(_xlfn.MINIFS($FT$6:$HQ$6,FT500:HQ500,"&gt;0.005")=0,1,_xlfn.MINIFS($FT$6:$HQ$6,FT500:HQ500,"&gt;0.005"))</f>
        <v>1</v>
      </c>
      <c r="W501" s="44" t="n">
        <f aca="false">IF(AND(D501&lt;&gt;"Paid",T500&gt;0.005),1,0)</f>
        <v>0</v>
      </c>
      <c r="X501" s="48" t="n">
        <f aca="false">SUMPRODUCT(((Helpers!$G$2:$G$51*(1+(Helpers!$D$2:$D$51+0.000000001)/12)^(($B501-Setup!$C$8)/(365.25/12))-Helpers!$E$2:$E$51*((1+(Helpers!$D$2:$D$51+0.000000001)/12)^(($B501-Setup!$C$8)/(365.25/12))-1)/((Helpers!$D$2:$D$51+0.000000001)/12))&gt;0)*(Helpers!$G$2:$G$51*(1+(Helpers!$D$2:$D$51+0.000000001)/12)^(($B501-Setup!$C$8)/(365.25/12))-Helpers!$E$2:$E$51*((1+(Helpers!$D$2:$D$51+0.000000001)/12)^(($B501-Setup!$C$8)/(365.25/12))-1)/((Helpers!$D$2:$D$51+0.000000001)/12)))</f>
        <v>0</v>
      </c>
      <c r="Y501" s="48"/>
      <c r="Z501" s="48" t="n">
        <f aca="false">IF(OR(N(Z$5)=0,Z$6=""),0,Z$5*((DATE(YEAR($B501),MONTH($B501),MIN(Z$6,DAY(EOMONTH($B501,0))))&gt;=$B501)*(DATE(YEAR($B501),MONTH($B501),MIN(Z$6,DAY(EOMONTH($B501,0))))&lt;$C501)+(DATE(YEAR($B501),MONTH($B501)+1,MIN(Z$6,DAY(EOMONTH($B501,1))))&gt;=$B501)*(DATE(YEAR($B501),MONTH($B501)+1,MIN(Z$6,DAY(EOMONTH($B501,1))))&lt;$C501)))</f>
        <v>25</v>
      </c>
      <c r="AA501" s="48" t="n">
        <f aca="false">IF(OR(N(AA$5)=0,AA$6=""),0,AA$5*((DATE(YEAR($B501),MONTH($B501),MIN(AA$6,DAY(EOMONTH($B501,0))))&gt;=$B501)*(DATE(YEAR($B501),MONTH($B501),MIN(AA$6,DAY(EOMONTH($B501,0))))&lt;$C501)+(DATE(YEAR($B501),MONTH($B501)+1,MIN(AA$6,DAY(EOMONTH($B501,1))))&gt;=$B501)*(DATE(YEAR($B501),MONTH($B501)+1,MIN(AA$6,DAY(EOMONTH($B501,1))))&lt;$C501)))</f>
        <v>40</v>
      </c>
      <c r="AB501" s="48" t="n">
        <f aca="false">IF(OR(N(AB$5)=0,AB$6=""),0,AB$5*((DATE(YEAR($B501),MONTH($B501),MIN(AB$6,DAY(EOMONTH($B501,0))))&gt;=$B501)*(DATE(YEAR($B501),MONTH($B501),MIN(AB$6,DAY(EOMONTH($B501,0))))&lt;$C501)+(DATE(YEAR($B501),MONTH($B501)+1,MIN(AB$6,DAY(EOMONTH($B501,1))))&gt;=$B501)*(DATE(YEAR($B501),MONTH($B501)+1,MIN(AB$6,DAY(EOMONTH($B501,1))))&lt;$C501)))</f>
        <v>0</v>
      </c>
      <c r="AC501" s="48" t="n">
        <f aca="false">IF(OR(N(AC$5)=0,AC$6=""),0,AC$5*((DATE(YEAR($B501),MONTH($B501),MIN(AC$6,DAY(EOMONTH($B501,0))))&gt;=$B501)*(DATE(YEAR($B501),MONTH($B501),MIN(AC$6,DAY(EOMONTH($B501,0))))&lt;$C501)+(DATE(YEAR($B501),MONTH($B501)+1,MIN(AC$6,DAY(EOMONTH($B501,1))))&gt;=$B501)*(DATE(YEAR($B501),MONTH($B501)+1,MIN(AC$6,DAY(EOMONTH($B501,1))))&lt;$C501)))</f>
        <v>0</v>
      </c>
      <c r="AD501" s="48" t="n">
        <f aca="false">IF(OR(N(AD$5)=0,AD$6=""),0,AD$5*((DATE(YEAR($B501),MONTH($B501),MIN(AD$6,DAY(EOMONTH($B501,0))))&gt;=$B501)*(DATE(YEAR($B501),MONTH($B501),MIN(AD$6,DAY(EOMONTH($B501,0))))&lt;$C501)+(DATE(YEAR($B501),MONTH($B501)+1,MIN(AD$6,DAY(EOMONTH($B501,1))))&gt;=$B501)*(DATE(YEAR($B501),MONTH($B501)+1,MIN(AD$6,DAY(EOMONTH($B501,1))))&lt;$C501)))</f>
        <v>0</v>
      </c>
      <c r="AE501" s="48" t="n">
        <f aca="false">IF(OR(N(AE$5)=0,AE$6=""),0,AE$5*((DATE(YEAR($B501),MONTH($B501),MIN(AE$6,DAY(EOMONTH($B501,0))))&gt;=$B501)*(DATE(YEAR($B501),MONTH($B501),MIN(AE$6,DAY(EOMONTH($B501,0))))&lt;$C501)+(DATE(YEAR($B501),MONTH($B501)+1,MIN(AE$6,DAY(EOMONTH($B501,1))))&gt;=$B501)*(DATE(YEAR($B501),MONTH($B501)+1,MIN(AE$6,DAY(EOMONTH($B501,1))))&lt;$C501)))</f>
        <v>0</v>
      </c>
      <c r="AF501" s="48" t="n">
        <f aca="false">IF(OR(N(AF$5)=0,AF$6=""),0,AF$5*((DATE(YEAR($B501),MONTH($B501),MIN(AF$6,DAY(EOMONTH($B501,0))))&gt;=$B501)*(DATE(YEAR($B501),MONTH($B501),MIN(AF$6,DAY(EOMONTH($B501,0))))&lt;$C501)+(DATE(YEAR($B501),MONTH($B501)+1,MIN(AF$6,DAY(EOMONTH($B501,1))))&gt;=$B501)*(DATE(YEAR($B501),MONTH($B501)+1,MIN(AF$6,DAY(EOMONTH($B501,1))))&lt;$C501)))</f>
        <v>0</v>
      </c>
      <c r="AG501" s="48" t="n">
        <f aca="false">IF(OR(N(AG$5)=0,AG$6=""),0,AG$5*((DATE(YEAR($B501),MONTH($B501),MIN(AG$6,DAY(EOMONTH($B501,0))))&gt;=$B501)*(DATE(YEAR($B501),MONTH($B501),MIN(AG$6,DAY(EOMONTH($B501,0))))&lt;$C501)+(DATE(YEAR($B501),MONTH($B501)+1,MIN(AG$6,DAY(EOMONTH($B501,1))))&gt;=$B501)*(DATE(YEAR($B501),MONTH($B501)+1,MIN(AG$6,DAY(EOMONTH($B501,1))))&lt;$C501)))</f>
        <v>0</v>
      </c>
      <c r="AH501" s="48" t="n">
        <f aca="false">IF(OR(N(AH$5)=0,AH$6=""),0,AH$5*((DATE(YEAR($B501),MONTH($B501),MIN(AH$6,DAY(EOMONTH($B501,0))))&gt;=$B501)*(DATE(YEAR($B501),MONTH($B501),MIN(AH$6,DAY(EOMONTH($B501,0))))&lt;$C501)+(DATE(YEAR($B501),MONTH($B501)+1,MIN(AH$6,DAY(EOMONTH($B501,1))))&gt;=$B501)*(DATE(YEAR($B501),MONTH($B501)+1,MIN(AH$6,DAY(EOMONTH($B501,1))))&lt;$C501)))</f>
        <v>0</v>
      </c>
      <c r="AI501" s="48" t="n">
        <f aca="false">IF(OR(N(AI$5)=0,AI$6=""),0,AI$5*((DATE(YEAR($B501),MONTH($B501),MIN(AI$6,DAY(EOMONTH($B501,0))))&gt;=$B501)*(DATE(YEAR($B501),MONTH($B501),MIN(AI$6,DAY(EOMONTH($B501,0))))&lt;$C501)+(DATE(YEAR($B501),MONTH($B501)+1,MIN(AI$6,DAY(EOMONTH($B501,1))))&gt;=$B501)*(DATE(YEAR($B501),MONTH($B501)+1,MIN(AI$6,DAY(EOMONTH($B501,1))))&lt;$C501)))</f>
        <v>0</v>
      </c>
      <c r="AJ501" s="48" t="n">
        <f aca="false">IF(OR(N(AJ$5)=0,AJ$6=""),0,AJ$5*((DATE(YEAR($B501),MONTH($B501),MIN(AJ$6,DAY(EOMONTH($B501,0))))&gt;=$B501)*(DATE(YEAR($B501),MONTH($B501),MIN(AJ$6,DAY(EOMONTH($B501,0))))&lt;$C501)+(DATE(YEAR($B501),MONTH($B501)+1,MIN(AJ$6,DAY(EOMONTH($B501,1))))&gt;=$B501)*(DATE(YEAR($B501),MONTH($B501)+1,MIN(AJ$6,DAY(EOMONTH($B501,1))))&lt;$C501)))</f>
        <v>0</v>
      </c>
      <c r="AK501" s="48" t="n">
        <f aca="false">IF(OR(N(AK$5)=0,AK$6=""),0,AK$5*((DATE(YEAR($B501),MONTH($B501),MIN(AK$6,DAY(EOMONTH($B501,0))))&gt;=$B501)*(DATE(YEAR($B501),MONTH($B501),MIN(AK$6,DAY(EOMONTH($B501,0))))&lt;$C501)+(DATE(YEAR($B501),MONTH($B501)+1,MIN(AK$6,DAY(EOMONTH($B501,1))))&gt;=$B501)*(DATE(YEAR($B501),MONTH($B501)+1,MIN(AK$6,DAY(EOMONTH($B501,1))))&lt;$C501)))</f>
        <v>0</v>
      </c>
      <c r="AL501" s="48" t="n">
        <f aca="false">IF(OR(N(AL$5)=0,AL$6=""),0,AL$5*((DATE(YEAR($B501),MONTH($B501),MIN(AL$6,DAY(EOMONTH($B501,0))))&gt;=$B501)*(DATE(YEAR($B501),MONTH($B501),MIN(AL$6,DAY(EOMONTH($B501,0))))&lt;$C501)+(DATE(YEAR($B501),MONTH($B501)+1,MIN(AL$6,DAY(EOMONTH($B501,1))))&gt;=$B501)*(DATE(YEAR($B501),MONTH($B501)+1,MIN(AL$6,DAY(EOMONTH($B501,1))))&lt;$C501)))</f>
        <v>0</v>
      </c>
      <c r="AM501" s="48" t="n">
        <f aca="false">IF(OR(N(AM$5)=0,AM$6=""),0,AM$5*((DATE(YEAR($B501),MONTH($B501),MIN(AM$6,DAY(EOMONTH($B501,0))))&gt;=$B501)*(DATE(YEAR($B501),MONTH($B501),MIN(AM$6,DAY(EOMONTH($B501,0))))&lt;$C501)+(DATE(YEAR($B501),MONTH($B501)+1,MIN(AM$6,DAY(EOMONTH($B501,1))))&gt;=$B501)*(DATE(YEAR($B501),MONTH($B501)+1,MIN(AM$6,DAY(EOMONTH($B501,1))))&lt;$C501)))</f>
        <v>0</v>
      </c>
      <c r="AN501" s="48" t="n">
        <f aca="false">IF(OR(N(AN$5)=0,AN$6=""),0,AN$5*((DATE(YEAR($B501),MONTH($B501),MIN(AN$6,DAY(EOMONTH($B501,0))))&gt;=$B501)*(DATE(YEAR($B501),MONTH($B501),MIN(AN$6,DAY(EOMONTH($B501,0))))&lt;$C501)+(DATE(YEAR($B501),MONTH($B501)+1,MIN(AN$6,DAY(EOMONTH($B501,1))))&gt;=$B501)*(DATE(YEAR($B501),MONTH($B501)+1,MIN(AN$6,DAY(EOMONTH($B501,1))))&lt;$C501)))</f>
        <v>0</v>
      </c>
      <c r="AO501" s="48" t="n">
        <f aca="false">IF(OR(N(AO$5)=0,AO$6=""),0,AO$5*((DATE(YEAR($B501),MONTH($B501),MIN(AO$6,DAY(EOMONTH($B501,0))))&gt;=$B501)*(DATE(YEAR($B501),MONTH($B501),MIN(AO$6,DAY(EOMONTH($B501,0))))&lt;$C501)+(DATE(YEAR($B501),MONTH($B501)+1,MIN(AO$6,DAY(EOMONTH($B501,1))))&gt;=$B501)*(DATE(YEAR($B501),MONTH($B501)+1,MIN(AO$6,DAY(EOMONTH($B501,1))))&lt;$C501)))</f>
        <v>0</v>
      </c>
      <c r="AP501" s="48" t="n">
        <f aca="false">IF(OR(N(AP$5)=0,AP$6=""),0,AP$5*((DATE(YEAR($B501),MONTH($B501),MIN(AP$6,DAY(EOMONTH($B501,0))))&gt;=$B501)*(DATE(YEAR($B501),MONTH($B501),MIN(AP$6,DAY(EOMONTH($B501,0))))&lt;$C501)+(DATE(YEAR($B501),MONTH($B501)+1,MIN(AP$6,DAY(EOMONTH($B501,1))))&gt;=$B501)*(DATE(YEAR($B501),MONTH($B501)+1,MIN(AP$6,DAY(EOMONTH($B501,1))))&lt;$C501)))</f>
        <v>0</v>
      </c>
      <c r="AQ501" s="48" t="n">
        <f aca="false">IF(OR(N(AQ$5)=0,AQ$6=""),0,AQ$5*((DATE(YEAR($B501),MONTH($B501),MIN(AQ$6,DAY(EOMONTH($B501,0))))&gt;=$B501)*(DATE(YEAR($B501),MONTH($B501),MIN(AQ$6,DAY(EOMONTH($B501,0))))&lt;$C501)+(DATE(YEAR($B501),MONTH($B501)+1,MIN(AQ$6,DAY(EOMONTH($B501,1))))&gt;=$B501)*(DATE(YEAR($B501),MONTH($B501)+1,MIN(AQ$6,DAY(EOMONTH($B501,1))))&lt;$C501)))</f>
        <v>0</v>
      </c>
      <c r="AR501" s="48" t="n">
        <f aca="false">IF(OR(N(AR$5)=0,AR$6=""),0,AR$5*((DATE(YEAR($B501),MONTH($B501),MIN(AR$6,DAY(EOMONTH($B501,0))))&gt;=$B501)*(DATE(YEAR($B501),MONTH($B501),MIN(AR$6,DAY(EOMONTH($B501,0))))&lt;$C501)+(DATE(YEAR($B501),MONTH($B501)+1,MIN(AR$6,DAY(EOMONTH($B501,1))))&gt;=$B501)*(DATE(YEAR($B501),MONTH($B501)+1,MIN(AR$6,DAY(EOMONTH($B501,1))))&lt;$C501)))</f>
        <v>0</v>
      </c>
      <c r="AS501" s="48" t="n">
        <f aca="false">IF(OR(N(AS$5)=0,AS$6=""),0,AS$5*((DATE(YEAR($B501),MONTH($B501),MIN(AS$6,DAY(EOMONTH($B501,0))))&gt;=$B501)*(DATE(YEAR($B501),MONTH($B501),MIN(AS$6,DAY(EOMONTH($B501,0))))&lt;$C501)+(DATE(YEAR($B501),MONTH($B501)+1,MIN(AS$6,DAY(EOMONTH($B501,1))))&gt;=$B501)*(DATE(YEAR($B501),MONTH($B501)+1,MIN(AS$6,DAY(EOMONTH($B501,1))))&lt;$C501)))</f>
        <v>0</v>
      </c>
      <c r="AT501" s="48" t="n">
        <f aca="false">IF(OR(N(AT$5)=0,AT$6=""),0,AT$5*((DATE(YEAR($B501),MONTH($B501),MIN(AT$6,DAY(EOMONTH($B501,0))))&gt;=$B501)*(DATE(YEAR($B501),MONTH($B501),MIN(AT$6,DAY(EOMONTH($B501,0))))&lt;$C501)+(DATE(YEAR($B501),MONTH($B501)+1,MIN(AT$6,DAY(EOMONTH($B501,1))))&gt;=$B501)*(DATE(YEAR($B501),MONTH($B501)+1,MIN(AT$6,DAY(EOMONTH($B501,1))))&lt;$C501)))</f>
        <v>0</v>
      </c>
      <c r="AU501" s="48" t="n">
        <f aca="false">IF(OR(N(AU$5)=0,AU$6=""),0,AU$5*((DATE(YEAR($B501),MONTH($B501),MIN(AU$6,DAY(EOMONTH($B501,0))))&gt;=$B501)*(DATE(YEAR($B501),MONTH($B501),MIN(AU$6,DAY(EOMONTH($B501,0))))&lt;$C501)+(DATE(YEAR($B501),MONTH($B501)+1,MIN(AU$6,DAY(EOMONTH($B501,1))))&gt;=$B501)*(DATE(YEAR($B501),MONTH($B501)+1,MIN(AU$6,DAY(EOMONTH($B501,1))))&lt;$C501)))</f>
        <v>0</v>
      </c>
      <c r="AV501" s="48" t="n">
        <f aca="false">IF(OR(N(AV$5)=0,AV$6=""),0,AV$5*((DATE(YEAR($B501),MONTH($B501),MIN(AV$6,DAY(EOMONTH($B501,0))))&gt;=$B501)*(DATE(YEAR($B501),MONTH($B501),MIN(AV$6,DAY(EOMONTH($B501,0))))&lt;$C501)+(DATE(YEAR($B501),MONTH($B501)+1,MIN(AV$6,DAY(EOMONTH($B501,1))))&gt;=$B501)*(DATE(YEAR($B501),MONTH($B501)+1,MIN(AV$6,DAY(EOMONTH($B501,1))))&lt;$C501)))</f>
        <v>0</v>
      </c>
      <c r="AW501" s="48" t="n">
        <f aca="false">IF(OR(N(AW$5)=0,AW$6=""),0,AW$5*((DATE(YEAR($B501),MONTH($B501),MIN(AW$6,DAY(EOMONTH($B501,0))))&gt;=$B501)*(DATE(YEAR($B501),MONTH($B501),MIN(AW$6,DAY(EOMONTH($B501,0))))&lt;$C501)+(DATE(YEAR($B501),MONTH($B501)+1,MIN(AW$6,DAY(EOMONTH($B501,1))))&gt;=$B501)*(DATE(YEAR($B501),MONTH($B501)+1,MIN(AW$6,DAY(EOMONTH($B501,1))))&lt;$C501)))</f>
        <v>0</v>
      </c>
      <c r="AX501" s="48" t="n">
        <f aca="false">IF(OR(N(AX$5)=0,AX$6=""),0,AX$5*((DATE(YEAR($B501),MONTH($B501),MIN(AX$6,DAY(EOMONTH($B501,0))))&gt;=$B501)*(DATE(YEAR($B501),MONTH($B501),MIN(AX$6,DAY(EOMONTH($B501,0))))&lt;$C501)+(DATE(YEAR($B501),MONTH($B501)+1,MIN(AX$6,DAY(EOMONTH($B501,1))))&gt;=$B501)*(DATE(YEAR($B501),MONTH($B501)+1,MIN(AX$6,DAY(EOMONTH($B501,1))))&lt;$C501)))</f>
        <v>0</v>
      </c>
      <c r="AY501" s="48" t="n">
        <f aca="false">IF(OR(N(AY$5)=0,AY$6=""),0,AY$5*((DATE(YEAR($B501),MONTH($B501),MIN(AY$6,DAY(EOMONTH($B501,0))))&gt;=$B501)*(DATE(YEAR($B501),MONTH($B501),MIN(AY$6,DAY(EOMONTH($B501,0))))&lt;$C501)+(DATE(YEAR($B501),MONTH($B501)+1,MIN(AY$6,DAY(EOMONTH($B501,1))))&gt;=$B501)*(DATE(YEAR($B501),MONTH($B501)+1,MIN(AY$6,DAY(EOMONTH($B501,1))))&lt;$C501)))</f>
        <v>0</v>
      </c>
      <c r="AZ501" s="48" t="n">
        <f aca="false">IF(OR(N(AZ$5)=0,AZ$6=""),0,AZ$5*((DATE(YEAR($B501),MONTH($B501),MIN(AZ$6,DAY(EOMONTH($B501,0))))&gt;=$B501)*(DATE(YEAR($B501),MONTH($B501),MIN(AZ$6,DAY(EOMONTH($B501,0))))&lt;$C501)+(DATE(YEAR($B501),MONTH($B501)+1,MIN(AZ$6,DAY(EOMONTH($B501,1))))&gt;=$B501)*(DATE(YEAR($B501),MONTH($B501)+1,MIN(AZ$6,DAY(EOMONTH($B501,1))))&lt;$C501)))</f>
        <v>0</v>
      </c>
      <c r="BA501" s="48" t="n">
        <f aca="false">IF(OR(N(BA$5)=0,BA$6=""),0,BA$5*((DATE(YEAR($B501),MONTH($B501),MIN(BA$6,DAY(EOMONTH($B501,0))))&gt;=$B501)*(DATE(YEAR($B501),MONTH($B501),MIN(BA$6,DAY(EOMONTH($B501,0))))&lt;$C501)+(DATE(YEAR($B501),MONTH($B501)+1,MIN(BA$6,DAY(EOMONTH($B501,1))))&gt;=$B501)*(DATE(YEAR($B501),MONTH($B501)+1,MIN(BA$6,DAY(EOMONTH($B501,1))))&lt;$C501)))</f>
        <v>0</v>
      </c>
      <c r="BB501" s="48" t="n">
        <f aca="false">IF(OR(N(BB$5)=0,BB$6=""),0,BB$5*((DATE(YEAR($B501),MONTH($B501),MIN(BB$6,DAY(EOMONTH($B501,0))))&gt;=$B501)*(DATE(YEAR($B501),MONTH($B501),MIN(BB$6,DAY(EOMONTH($B501,0))))&lt;$C501)+(DATE(YEAR($B501),MONTH($B501)+1,MIN(BB$6,DAY(EOMONTH($B501,1))))&gt;=$B501)*(DATE(YEAR($B501),MONTH($B501)+1,MIN(BB$6,DAY(EOMONTH($B501,1))))&lt;$C501)))</f>
        <v>0</v>
      </c>
      <c r="BC501" s="48" t="n">
        <f aca="false">IF(OR(N(BC$5)=0,BC$6=""),0,BC$5*((DATE(YEAR($B501),MONTH($B501),MIN(BC$6,DAY(EOMONTH($B501,0))))&gt;=$B501)*(DATE(YEAR($B501),MONTH($B501),MIN(BC$6,DAY(EOMONTH($B501,0))))&lt;$C501)+(DATE(YEAR($B501),MONTH($B501)+1,MIN(BC$6,DAY(EOMONTH($B501,1))))&gt;=$B501)*(DATE(YEAR($B501),MONTH($B501)+1,MIN(BC$6,DAY(EOMONTH($B501,1))))&lt;$C501)))</f>
        <v>0</v>
      </c>
      <c r="BD501" s="48" t="n">
        <f aca="false">IF(OR(N(BD$5)=0,BD$6=""),0,BD$5*((DATE(YEAR($B501),MONTH($B501),MIN(BD$6,DAY(EOMONTH($B501,0))))&gt;=$B501)*(DATE(YEAR($B501),MONTH($B501),MIN(BD$6,DAY(EOMONTH($B501,0))))&lt;$C501)+(DATE(YEAR($B501),MONTH($B501)+1,MIN(BD$6,DAY(EOMONTH($B501,1))))&gt;=$B501)*(DATE(YEAR($B501),MONTH($B501)+1,MIN(BD$6,DAY(EOMONTH($B501,1))))&lt;$C501)))</f>
        <v>0</v>
      </c>
      <c r="BE501" s="48" t="n">
        <f aca="false">IF(OR(N(BE$5)=0,BE$6=""),0,BE$5*((DATE(YEAR($B501),MONTH($B501),MIN(BE$6,DAY(EOMONTH($B501,0))))&gt;=$B501)*(DATE(YEAR($B501),MONTH($B501),MIN(BE$6,DAY(EOMONTH($B501,0))))&lt;$C501)+(DATE(YEAR($B501),MONTH($B501)+1,MIN(BE$6,DAY(EOMONTH($B501,1))))&gt;=$B501)*(DATE(YEAR($B501),MONTH($B501)+1,MIN(BE$6,DAY(EOMONTH($B501,1))))&lt;$C501)))</f>
        <v>0</v>
      </c>
      <c r="BF501" s="48" t="n">
        <f aca="false">IF(OR(N(BF$5)=0,BF$6=""),0,BF$5*((DATE(YEAR($B501),MONTH($B501),MIN(BF$6,DAY(EOMONTH($B501,0))))&gt;=$B501)*(DATE(YEAR($B501),MONTH($B501),MIN(BF$6,DAY(EOMONTH($B501,0))))&lt;$C501)+(DATE(YEAR($B501),MONTH($B501)+1,MIN(BF$6,DAY(EOMONTH($B501,1))))&gt;=$B501)*(DATE(YEAR($B501),MONTH($B501)+1,MIN(BF$6,DAY(EOMONTH($B501,1))))&lt;$C501)))</f>
        <v>0</v>
      </c>
      <c r="BG501" s="48" t="n">
        <f aca="false">IF(OR(N(BG$5)=0,BG$6=""),0,BG$5*((DATE(YEAR($B501),MONTH($B501),MIN(BG$6,DAY(EOMONTH($B501,0))))&gt;=$B501)*(DATE(YEAR($B501),MONTH($B501),MIN(BG$6,DAY(EOMONTH($B501,0))))&lt;$C501)+(DATE(YEAR($B501),MONTH($B501)+1,MIN(BG$6,DAY(EOMONTH($B501,1))))&gt;=$B501)*(DATE(YEAR($B501),MONTH($B501)+1,MIN(BG$6,DAY(EOMONTH($B501,1))))&lt;$C501)))</f>
        <v>0</v>
      </c>
      <c r="BH501" s="48" t="n">
        <f aca="false">IF(OR(N(BH$5)=0,BH$6=""),0,BH$5*((DATE(YEAR($B501),MONTH($B501),MIN(BH$6,DAY(EOMONTH($B501,0))))&gt;=$B501)*(DATE(YEAR($B501),MONTH($B501),MIN(BH$6,DAY(EOMONTH($B501,0))))&lt;$C501)+(DATE(YEAR($B501),MONTH($B501)+1,MIN(BH$6,DAY(EOMONTH($B501,1))))&gt;=$B501)*(DATE(YEAR($B501),MONTH($B501)+1,MIN(BH$6,DAY(EOMONTH($B501,1))))&lt;$C501)))</f>
        <v>0</v>
      </c>
      <c r="BI501" s="48" t="n">
        <f aca="false">IF(OR(N(BI$5)=0,BI$6=""),0,BI$5*((DATE(YEAR($B501),MONTH($B501),MIN(BI$6,DAY(EOMONTH($B501,0))))&gt;=$B501)*(DATE(YEAR($B501),MONTH($B501),MIN(BI$6,DAY(EOMONTH($B501,0))))&lt;$C501)+(DATE(YEAR($B501),MONTH($B501)+1,MIN(BI$6,DAY(EOMONTH($B501,1))))&gt;=$B501)*(DATE(YEAR($B501),MONTH($B501)+1,MIN(BI$6,DAY(EOMONTH($B501,1))))&lt;$C501)))</f>
        <v>0</v>
      </c>
      <c r="BJ501" s="48" t="n">
        <f aca="false">IF(OR(N(BJ$5)=0,BJ$6=""),0,BJ$5*((DATE(YEAR($B501),MONTH($B501),MIN(BJ$6,DAY(EOMONTH($B501,0))))&gt;=$B501)*(DATE(YEAR($B501),MONTH($B501),MIN(BJ$6,DAY(EOMONTH($B501,0))))&lt;$C501)+(DATE(YEAR($B501),MONTH($B501)+1,MIN(BJ$6,DAY(EOMONTH($B501,1))))&gt;=$B501)*(DATE(YEAR($B501),MONTH($B501)+1,MIN(BJ$6,DAY(EOMONTH($B501,1))))&lt;$C501)))</f>
        <v>0</v>
      </c>
      <c r="BK501" s="48" t="n">
        <f aca="false">IF(OR(N(BK$5)=0,BK$6=""),0,BK$5*((DATE(YEAR($B501),MONTH($B501),MIN(BK$6,DAY(EOMONTH($B501,0))))&gt;=$B501)*(DATE(YEAR($B501),MONTH($B501),MIN(BK$6,DAY(EOMONTH($B501,0))))&lt;$C501)+(DATE(YEAR($B501),MONTH($B501)+1,MIN(BK$6,DAY(EOMONTH($B501,1))))&gt;=$B501)*(DATE(YEAR($B501),MONTH($B501)+1,MIN(BK$6,DAY(EOMONTH($B501,1))))&lt;$C501)))</f>
        <v>0</v>
      </c>
      <c r="BL501" s="48" t="n">
        <f aca="false">IF(OR(N(BL$5)=0,BL$6=""),0,BL$5*((DATE(YEAR($B501),MONTH($B501),MIN(BL$6,DAY(EOMONTH($B501,0))))&gt;=$B501)*(DATE(YEAR($B501),MONTH($B501),MIN(BL$6,DAY(EOMONTH($B501,0))))&lt;$C501)+(DATE(YEAR($B501),MONTH($B501)+1,MIN(BL$6,DAY(EOMONTH($B501,1))))&gt;=$B501)*(DATE(YEAR($B501),MONTH($B501)+1,MIN(BL$6,DAY(EOMONTH($B501,1))))&lt;$C501)))</f>
        <v>0</v>
      </c>
      <c r="BM501" s="48" t="n">
        <f aca="false">IF(OR(N(BM$5)=0,BM$6=""),0,BM$5*((DATE(YEAR($B501),MONTH($B501),MIN(BM$6,DAY(EOMONTH($B501,0))))&gt;=$B501)*(DATE(YEAR($B501),MONTH($B501),MIN(BM$6,DAY(EOMONTH($B501,0))))&lt;$C501)+(DATE(YEAR($B501),MONTH($B501)+1,MIN(BM$6,DAY(EOMONTH($B501,1))))&gt;=$B501)*(DATE(YEAR($B501),MONTH($B501)+1,MIN(BM$6,DAY(EOMONTH($B501,1))))&lt;$C501)))</f>
        <v>0</v>
      </c>
      <c r="BN501" s="48" t="n">
        <f aca="false">IF(OR(N(BN$5)=0,BN$6=""),0,BN$5*((DATE(YEAR($B501),MONTH($B501),MIN(BN$6,DAY(EOMONTH($B501,0))))&gt;=$B501)*(DATE(YEAR($B501),MONTH($B501),MIN(BN$6,DAY(EOMONTH($B501,0))))&lt;$C501)+(DATE(YEAR($B501),MONTH($B501)+1,MIN(BN$6,DAY(EOMONTH($B501,1))))&gt;=$B501)*(DATE(YEAR($B501),MONTH($B501)+1,MIN(BN$6,DAY(EOMONTH($B501,1))))&lt;$C501)))</f>
        <v>0</v>
      </c>
      <c r="BO501" s="48" t="n">
        <f aca="false">IF(OR(N(BO$5)=0,BO$6=""),0,BO$5*((DATE(YEAR($B501),MONTH($B501),MIN(BO$6,DAY(EOMONTH($B501,0))))&gt;=$B501)*(DATE(YEAR($B501),MONTH($B501),MIN(BO$6,DAY(EOMONTH($B501,0))))&lt;$C501)+(DATE(YEAR($B501),MONTH($B501)+1,MIN(BO$6,DAY(EOMONTH($B501,1))))&gt;=$B501)*(DATE(YEAR($B501),MONTH($B501)+1,MIN(BO$6,DAY(EOMONTH($B501,1))))&lt;$C501)))</f>
        <v>0</v>
      </c>
      <c r="BP501" s="48" t="n">
        <f aca="false">IF(OR(N(BP$5)=0,BP$6=""),0,BP$5*((DATE(YEAR($B501),MONTH($B501),MIN(BP$6,DAY(EOMONTH($B501,0))))&gt;=$B501)*(DATE(YEAR($B501),MONTH($B501),MIN(BP$6,DAY(EOMONTH($B501,0))))&lt;$C501)+(DATE(YEAR($B501),MONTH($B501)+1,MIN(BP$6,DAY(EOMONTH($B501,1))))&gt;=$B501)*(DATE(YEAR($B501),MONTH($B501)+1,MIN(BP$6,DAY(EOMONTH($B501,1))))&lt;$C501)))</f>
        <v>0</v>
      </c>
      <c r="BQ501" s="48" t="n">
        <f aca="false">IF(OR(N(BQ$5)=0,BQ$6=""),0,BQ$5*((DATE(YEAR($B501),MONTH($B501),MIN(BQ$6,DAY(EOMONTH($B501,0))))&gt;=$B501)*(DATE(YEAR($B501),MONTH($B501),MIN(BQ$6,DAY(EOMONTH($B501,0))))&lt;$C501)+(DATE(YEAR($B501),MONTH($B501)+1,MIN(BQ$6,DAY(EOMONTH($B501,1))))&gt;=$B501)*(DATE(YEAR($B501),MONTH($B501)+1,MIN(BQ$6,DAY(EOMONTH($B501,1))))&lt;$C501)))</f>
        <v>0</v>
      </c>
      <c r="BR501" s="48" t="n">
        <f aca="false">IF(OR(N(BR$5)=0,BR$6=""),0,BR$5*((DATE(YEAR($B501),MONTH($B501),MIN(BR$6,DAY(EOMONTH($B501,0))))&gt;=$B501)*(DATE(YEAR($B501),MONTH($B501),MIN(BR$6,DAY(EOMONTH($B501,0))))&lt;$C501)+(DATE(YEAR($B501),MONTH($B501)+1,MIN(BR$6,DAY(EOMONTH($B501,1))))&gt;=$B501)*(DATE(YEAR($B501),MONTH($B501)+1,MIN(BR$6,DAY(EOMONTH($B501,1))))&lt;$C501)))</f>
        <v>0</v>
      </c>
      <c r="BS501" s="48" t="n">
        <f aca="false">IF(OR(N(BS$5)=0,BS$6=""),0,BS$5*((DATE(YEAR($B501),MONTH($B501),MIN(BS$6,DAY(EOMONTH($B501,0))))&gt;=$B501)*(DATE(YEAR($B501),MONTH($B501),MIN(BS$6,DAY(EOMONTH($B501,0))))&lt;$C501)+(DATE(YEAR($B501),MONTH($B501)+1,MIN(BS$6,DAY(EOMONTH($B501,1))))&gt;=$B501)*(DATE(YEAR($B501),MONTH($B501)+1,MIN(BS$6,DAY(EOMONTH($B501,1))))&lt;$C501)))</f>
        <v>0</v>
      </c>
      <c r="BT501" s="48" t="n">
        <f aca="false">IF(OR(N(BT$5)=0,BT$6=""),0,BT$5*((DATE(YEAR($B501),MONTH($B501),MIN(BT$6,DAY(EOMONTH($B501,0))))&gt;=$B501)*(DATE(YEAR($B501),MONTH($B501),MIN(BT$6,DAY(EOMONTH($B501,0))))&lt;$C501)+(DATE(YEAR($B501),MONTH($B501)+1,MIN(BT$6,DAY(EOMONTH($B501,1))))&gt;=$B501)*(DATE(YEAR($B501),MONTH($B501)+1,MIN(BT$6,DAY(EOMONTH($B501,1))))&lt;$C501)))</f>
        <v>0</v>
      </c>
      <c r="BU501" s="48" t="n">
        <f aca="false">IF(OR(N(BU$5)=0,BU$6=""),0,BU$5*((DATE(YEAR($B501),MONTH($B501),MIN(BU$6,DAY(EOMONTH($B501,0))))&gt;=$B501)*(DATE(YEAR($B501),MONTH($B501),MIN(BU$6,DAY(EOMONTH($B501,0))))&lt;$C501)+(DATE(YEAR($B501),MONTH($B501)+1,MIN(BU$6,DAY(EOMONTH($B501,1))))&gt;=$B501)*(DATE(YEAR($B501),MONTH($B501)+1,MIN(BU$6,DAY(EOMONTH($B501,1))))&lt;$C501)))</f>
        <v>0</v>
      </c>
      <c r="BV501" s="48" t="n">
        <f aca="false">IF(OR(N(BV$5)=0,BV$6=""),0,BV$5*((DATE(YEAR($B501),MONTH($B501),MIN(BV$6,DAY(EOMONTH($B501,0))))&gt;=$B501)*(DATE(YEAR($B501),MONTH($B501),MIN(BV$6,DAY(EOMONTH($B501,0))))&lt;$C501)+(DATE(YEAR($B501),MONTH($B501)+1,MIN(BV$6,DAY(EOMONTH($B501,1))))&gt;=$B501)*(DATE(YEAR($B501),MONTH($B501)+1,MIN(BV$6,DAY(EOMONTH($B501,1))))&lt;$C501)))</f>
        <v>0</v>
      </c>
      <c r="BW501" s="48" t="n">
        <f aca="false">IF(OR(N(BW$5)=0,BW$6=""),0,BW$5*((DATE(YEAR($B501),MONTH($B501),MIN(BW$6,DAY(EOMONTH($B501,0))))&gt;=$B501)*(DATE(YEAR($B501),MONTH($B501),MIN(BW$6,DAY(EOMONTH($B501,0))))&lt;$C501)+(DATE(YEAR($B501),MONTH($B501)+1,MIN(BW$6,DAY(EOMONTH($B501,1))))&gt;=$B501)*(DATE(YEAR($B501),MONTH($B501)+1,MIN(BW$6,DAY(EOMONTH($B501,1))))&lt;$C501)))</f>
        <v>0</v>
      </c>
      <c r="BX501" s="48" t="n">
        <f aca="false">MIN(Z501,(FT500*(1+FT$5/Setup!$C$36)+IF($V501=1,N($F501),0)))</f>
        <v>0</v>
      </c>
      <c r="BY501" s="48" t="n">
        <f aca="false">MIN(AA501,(FU500*(1+FU$5/Setup!$C$36)+IF($V501=2,N($F501),0)))</f>
        <v>0</v>
      </c>
      <c r="BZ501" s="48" t="n">
        <f aca="false">MIN(AB501,(FV500*(1+FV$5/Setup!$C$36)+IF($V501=3,N($F501),0)))</f>
        <v>0</v>
      </c>
      <c r="CA501" s="48" t="n">
        <f aca="false">MIN(AC501,(FW500*(1+FW$5/Setup!$C$36)+IF($V501=4,N($F501),0)))</f>
        <v>0</v>
      </c>
      <c r="CB501" s="48" t="n">
        <f aca="false">MIN(AD501,(FX500*(1+FX$5/Setup!$C$36)+IF($V501=5,N($F501),0)))</f>
        <v>0</v>
      </c>
      <c r="CC501" s="48" t="n">
        <f aca="false">MIN(AE501,(FY500*(1+FY$5/Setup!$C$36)+IF($V501=6,N($F501),0)))</f>
        <v>0</v>
      </c>
      <c r="CD501" s="48" t="n">
        <f aca="false">MIN(AF501,(FZ500*(1+FZ$5/Setup!$C$36)+IF($V501=7,N($F501),0)))</f>
        <v>0</v>
      </c>
      <c r="CE501" s="48" t="n">
        <f aca="false">MIN(AG501,(GA500*(1+GA$5/Setup!$C$36)+IF($V501=8,N($F501),0)))</f>
        <v>0</v>
      </c>
      <c r="CF501" s="48" t="n">
        <f aca="false">MIN(AH501,(GB500*(1+GB$5/Setup!$C$36)+IF($V501=9,N($F501),0)))</f>
        <v>0</v>
      </c>
      <c r="CG501" s="48" t="n">
        <f aca="false">MIN(AI501,(GC500*(1+GC$5/Setup!$C$36)+IF($V501=10,N($F501),0)))</f>
        <v>0</v>
      </c>
      <c r="CH501" s="48" t="n">
        <f aca="false">MIN(AJ501,(GD500*(1+GD$5/Setup!$C$36)+IF($V501=11,N($F501),0)))</f>
        <v>0</v>
      </c>
      <c r="CI501" s="48" t="n">
        <f aca="false">MIN(AK501,(GE500*(1+GE$5/Setup!$C$36)+IF($V501=12,N($F501),0)))</f>
        <v>0</v>
      </c>
      <c r="CJ501" s="48" t="n">
        <f aca="false">MIN(AL501,(GF500*(1+GF$5/Setup!$C$36)+IF($V501=13,N($F501),0)))</f>
        <v>0</v>
      </c>
      <c r="CK501" s="48" t="n">
        <f aca="false">MIN(AM501,(GG500*(1+GG$5/Setup!$C$36)+IF($V501=14,N($F501),0)))</f>
        <v>0</v>
      </c>
      <c r="CL501" s="48" t="n">
        <f aca="false">MIN(AN501,(GH500*(1+GH$5/Setup!$C$36)+IF($V501=15,N($F501),0)))</f>
        <v>0</v>
      </c>
      <c r="CM501" s="48" t="n">
        <f aca="false">MIN(AO501,(GI500*(1+GI$5/Setup!$C$36)+IF($V501=16,N($F501),0)))</f>
        <v>0</v>
      </c>
      <c r="CN501" s="48" t="n">
        <f aca="false">MIN(AP501,(GJ500*(1+GJ$5/Setup!$C$36)+IF($V501=17,N($F501),0)))</f>
        <v>0</v>
      </c>
      <c r="CO501" s="48" t="n">
        <f aca="false">MIN(AQ501,(GK500*(1+GK$5/Setup!$C$36)+IF($V501=18,N($F501),0)))</f>
        <v>0</v>
      </c>
      <c r="CP501" s="48" t="n">
        <f aca="false">MIN(AR501,(GL500*(1+GL$5/Setup!$C$36)+IF($V501=19,N($F501),0)))</f>
        <v>0</v>
      </c>
      <c r="CQ501" s="48" t="n">
        <f aca="false">MIN(AS501,(GM500*(1+GM$5/Setup!$C$36)+IF($V501=20,N($F501),0)))</f>
        <v>0</v>
      </c>
      <c r="CR501" s="48" t="n">
        <f aca="false">MIN(AT501,(GN500*(1+GN$5/Setup!$C$36)+IF($V501=21,N($F501),0)))</f>
        <v>0</v>
      </c>
      <c r="CS501" s="48" t="n">
        <f aca="false">MIN(AU501,(GO500*(1+GO$5/Setup!$C$36)+IF($V501=22,N($F501),0)))</f>
        <v>0</v>
      </c>
      <c r="CT501" s="48" t="n">
        <f aca="false">MIN(AV501,(GP500*(1+GP$5/Setup!$C$36)+IF($V501=23,N($F501),0)))</f>
        <v>0</v>
      </c>
      <c r="CU501" s="48" t="n">
        <f aca="false">MIN(AW501,(GQ500*(1+GQ$5/Setup!$C$36)+IF($V501=24,N($F501),0)))</f>
        <v>0</v>
      </c>
      <c r="CV501" s="48" t="n">
        <f aca="false">MIN(AX501,(GR500*(1+GR$5/Setup!$C$36)+IF($V501=25,N($F501),0)))</f>
        <v>0</v>
      </c>
      <c r="CW501" s="48" t="n">
        <f aca="false">MIN(AY501,(GS500*(1+GS$5/Setup!$C$36)+IF($V501=26,N($F501),0)))</f>
        <v>0</v>
      </c>
      <c r="CX501" s="48" t="n">
        <f aca="false">MIN(AZ501,(GT500*(1+GT$5/Setup!$C$36)+IF($V501=27,N($F501),0)))</f>
        <v>0</v>
      </c>
      <c r="CY501" s="48" t="n">
        <f aca="false">MIN(BA501,(GU500*(1+GU$5/Setup!$C$36)+IF($V501=28,N($F501),0)))</f>
        <v>0</v>
      </c>
      <c r="CZ501" s="48" t="n">
        <f aca="false">MIN(BB501,(GV500*(1+GV$5/Setup!$C$36)+IF($V501=29,N($F501),0)))</f>
        <v>0</v>
      </c>
      <c r="DA501" s="48" t="n">
        <f aca="false">MIN(BC501,(GW500*(1+GW$5/Setup!$C$36)+IF($V501=30,N($F501),0)))</f>
        <v>0</v>
      </c>
      <c r="DB501" s="48" t="n">
        <f aca="false">MIN(BD501,(GX500*(1+GX$5/Setup!$C$36)+IF($V501=31,N($F501),0)))</f>
        <v>0</v>
      </c>
      <c r="DC501" s="48" t="n">
        <f aca="false">MIN(BE501,(GY500*(1+GY$5/Setup!$C$36)+IF($V501=32,N($F501),0)))</f>
        <v>0</v>
      </c>
      <c r="DD501" s="48" t="n">
        <f aca="false">MIN(BF501,(GZ500*(1+GZ$5/Setup!$C$36)+IF($V501=33,N($F501),0)))</f>
        <v>0</v>
      </c>
      <c r="DE501" s="48" t="n">
        <f aca="false">MIN(BG501,(HA500*(1+HA$5/Setup!$C$36)+IF($V501=34,N($F501),0)))</f>
        <v>0</v>
      </c>
      <c r="DF501" s="48" t="n">
        <f aca="false">MIN(BH501,(HB500*(1+HB$5/Setup!$C$36)+IF($V501=35,N($F501),0)))</f>
        <v>0</v>
      </c>
      <c r="DG501" s="48" t="n">
        <f aca="false">MIN(BI501,(HC500*(1+HC$5/Setup!$C$36)+IF($V501=36,N($F501),0)))</f>
        <v>0</v>
      </c>
      <c r="DH501" s="48" t="n">
        <f aca="false">MIN(BJ501,(HD500*(1+HD$5/Setup!$C$36)+IF($V501=37,N($F501),0)))</f>
        <v>0</v>
      </c>
      <c r="DI501" s="48" t="n">
        <f aca="false">MIN(BK501,(HE500*(1+HE$5/Setup!$C$36)+IF($V501=38,N($F501),0)))</f>
        <v>0</v>
      </c>
      <c r="DJ501" s="48" t="n">
        <f aca="false">MIN(BL501,(HF500*(1+HF$5/Setup!$C$36)+IF($V501=39,N($F501),0)))</f>
        <v>0</v>
      </c>
      <c r="DK501" s="48" t="n">
        <f aca="false">MIN(BM501,(HG500*(1+HG$5/Setup!$C$36)+IF($V501=40,N($F501),0)))</f>
        <v>0</v>
      </c>
      <c r="DL501" s="48" t="n">
        <f aca="false">MIN(BN501,(HH500*(1+HH$5/Setup!$C$36)+IF($V501=41,N($F501),0)))</f>
        <v>0</v>
      </c>
      <c r="DM501" s="48" t="n">
        <f aca="false">MIN(BO501,(HI500*(1+HI$5/Setup!$C$36)+IF($V501=42,N($F501),0)))</f>
        <v>0</v>
      </c>
      <c r="DN501" s="48" t="n">
        <f aca="false">MIN(BP501,(HJ500*(1+HJ$5/Setup!$C$36)+IF($V501=43,N($F501),0)))</f>
        <v>0</v>
      </c>
      <c r="DO501" s="48" t="n">
        <f aca="false">MIN(BQ501,(HK500*(1+HK$5/Setup!$C$36)+IF($V501=44,N($F501),0)))</f>
        <v>0</v>
      </c>
      <c r="DP501" s="48" t="n">
        <f aca="false">MIN(BR501,(HL500*(1+HL$5/Setup!$C$36)+IF($V501=45,N($F501),0)))</f>
        <v>0</v>
      </c>
      <c r="DQ501" s="48" t="n">
        <f aca="false">MIN(BS501,(HM500*(1+HM$5/Setup!$C$36)+IF($V501=46,N($F501),0)))</f>
        <v>0</v>
      </c>
      <c r="DR501" s="48" t="n">
        <f aca="false">MIN(BT501,(HN500*(1+HN$5/Setup!$C$36)+IF($V501=47,N($F501),0)))</f>
        <v>0</v>
      </c>
      <c r="DS501" s="48" t="n">
        <f aca="false">MIN(BU501,(HO500*(1+HO$5/Setup!$C$36)+IF($V501=48,N($F501),0)))</f>
        <v>0</v>
      </c>
      <c r="DT501" s="48" t="n">
        <f aca="false">MIN(BV501,(HP500*(1+HP$5/Setup!$C$36)+IF($V501=49,N($F501),0)))</f>
        <v>0</v>
      </c>
      <c r="DU501" s="48" t="n">
        <f aca="false">MIN(BW501,(HQ500*(1+HQ$5/Setup!$C$36)+IF($V501=50,N($F501),0)))</f>
        <v>0</v>
      </c>
      <c r="DV501" s="48" t="n">
        <f aca="false">MIN(MAX((FT500*(1+FT$5/Setup!$C$36)+IF($V501=1,N($F501),0))-BX501,0),MAX($P501-0,0))</f>
        <v>0</v>
      </c>
      <c r="DW501" s="48" t="n">
        <f aca="false">MIN(MAX((FU500*(1+FU$5/Setup!$C$36)+IF($V501=2,N($F501),0))-BY501,0),MAX($P501-SUM(DV501:DV501),0))</f>
        <v>0</v>
      </c>
      <c r="DX501" s="48" t="n">
        <f aca="false">MIN(MAX((FV500*(1+FV$5/Setup!$C$36)+IF($V501=3,N($F501),0))-BZ501,0),MAX($P501-SUM(DV501:DW501),0))</f>
        <v>0</v>
      </c>
      <c r="DY501" s="48" t="n">
        <f aca="false">MIN(MAX((FW500*(1+FW$5/Setup!$C$36)+IF($V501=4,N($F501),0))-CA501,0),MAX($P501-SUM(DV501:DX501),0))</f>
        <v>0</v>
      </c>
      <c r="DZ501" s="48" t="n">
        <f aca="false">MIN(MAX((FX500*(1+FX$5/Setup!$C$36)+IF($V501=5,N($F501),0))-CB501,0),MAX($P501-SUM(DV501:DY501),0))</f>
        <v>0</v>
      </c>
      <c r="EA501" s="48" t="n">
        <f aca="false">MIN(MAX((FY500*(1+FY$5/Setup!$C$36)+IF($V501=6,N($F501),0))-CC501,0),MAX($P501-SUM(DV501:DZ501),0))</f>
        <v>0</v>
      </c>
      <c r="EB501" s="48" t="n">
        <f aca="false">MIN(MAX((FZ500*(1+FZ$5/Setup!$C$36)+IF($V501=7,N($F501),0))-CD501,0),MAX($P501-SUM(DV501:EA501),0))</f>
        <v>0</v>
      </c>
      <c r="EC501" s="48" t="n">
        <f aca="false">MIN(MAX((GA500*(1+GA$5/Setup!$C$36)+IF($V501=8,N($F501),0))-CE501,0),MAX($P501-SUM(DV501:EB501),0))</f>
        <v>0</v>
      </c>
      <c r="ED501" s="48" t="n">
        <f aca="false">MIN(MAX((GB500*(1+GB$5/Setup!$C$36)+IF($V501=9,N($F501),0))-CF501,0),MAX($P501-SUM(DV501:EC501),0))</f>
        <v>0</v>
      </c>
      <c r="EE501" s="48" t="n">
        <f aca="false">MIN(MAX((GC500*(1+GC$5/Setup!$C$36)+IF($V501=10,N($F501),0))-CG501,0),MAX($P501-SUM(DV501:ED501),0))</f>
        <v>0</v>
      </c>
      <c r="EF501" s="48" t="n">
        <f aca="false">MIN(MAX((GD500*(1+GD$5/Setup!$C$36)+IF($V501=11,N($F501),0))-CH501,0),MAX($P501-SUM(DV501:EE501),0))</f>
        <v>0</v>
      </c>
      <c r="EG501" s="48" t="n">
        <f aca="false">MIN(MAX((GE500*(1+GE$5/Setup!$C$36)+IF($V501=12,N($F501),0))-CI501,0),MAX($P501-SUM(DV501:EF501),0))</f>
        <v>0</v>
      </c>
      <c r="EH501" s="48" t="n">
        <f aca="false">MIN(MAX((GF500*(1+GF$5/Setup!$C$36)+IF($V501=13,N($F501),0))-CJ501,0),MAX($P501-SUM(DV501:EG501),0))</f>
        <v>0</v>
      </c>
      <c r="EI501" s="48" t="n">
        <f aca="false">MIN(MAX((GG500*(1+GG$5/Setup!$C$36)+IF($V501=14,N($F501),0))-CK501,0),MAX($P501-SUM(DV501:EH501),0))</f>
        <v>0</v>
      </c>
      <c r="EJ501" s="48" t="n">
        <f aca="false">MIN(MAX((GH500*(1+GH$5/Setup!$C$36)+IF($V501=15,N($F501),0))-CL501,0),MAX($P501-SUM(DV501:EI501),0))</f>
        <v>0</v>
      </c>
      <c r="EK501" s="48" t="n">
        <f aca="false">MIN(MAX((GI500*(1+GI$5/Setup!$C$36)+IF($V501=16,N($F501),0))-CM501,0),MAX($P501-SUM(DV501:EJ501),0))</f>
        <v>0</v>
      </c>
      <c r="EL501" s="48" t="n">
        <f aca="false">MIN(MAX((GJ500*(1+GJ$5/Setup!$C$36)+IF($V501=17,N($F501),0))-CN501,0),MAX($P501-SUM(DV501:EK501),0))</f>
        <v>0</v>
      </c>
      <c r="EM501" s="48" t="n">
        <f aca="false">MIN(MAX((GK500*(1+GK$5/Setup!$C$36)+IF($V501=18,N($F501),0))-CO501,0),MAX($P501-SUM(DV501:EL501),0))</f>
        <v>0</v>
      </c>
      <c r="EN501" s="48" t="n">
        <f aca="false">MIN(MAX((GL500*(1+GL$5/Setup!$C$36)+IF($V501=19,N($F501),0))-CP501,0),MAX($P501-SUM(DV501:EM501),0))</f>
        <v>0</v>
      </c>
      <c r="EO501" s="48" t="n">
        <f aca="false">MIN(MAX((GM500*(1+GM$5/Setup!$C$36)+IF($V501=20,N($F501),0))-CQ501,0),MAX($P501-SUM(DV501:EN501),0))</f>
        <v>0</v>
      </c>
      <c r="EP501" s="48" t="n">
        <f aca="false">MIN(MAX((GN500*(1+GN$5/Setup!$C$36)+IF($V501=21,N($F501),0))-CR501,0),MAX($P501-SUM(DV501:EO501),0))</f>
        <v>0</v>
      </c>
      <c r="EQ501" s="48" t="n">
        <f aca="false">MIN(MAX((GO500*(1+GO$5/Setup!$C$36)+IF($V501=22,N($F501),0))-CS501,0),MAX($P501-SUM(DV501:EP501),0))</f>
        <v>0</v>
      </c>
      <c r="ER501" s="48" t="n">
        <f aca="false">MIN(MAX((GP500*(1+GP$5/Setup!$C$36)+IF($V501=23,N($F501),0))-CT501,0),MAX($P501-SUM(DV501:EQ501),0))</f>
        <v>0</v>
      </c>
      <c r="ES501" s="48" t="n">
        <f aca="false">MIN(MAX((GQ500*(1+GQ$5/Setup!$C$36)+IF($V501=24,N($F501),0))-CU501,0),MAX($P501-SUM(DV501:ER501),0))</f>
        <v>0</v>
      </c>
      <c r="ET501" s="48" t="n">
        <f aca="false">MIN(MAX((GR500*(1+GR$5/Setup!$C$36)+IF($V501=25,N($F501),0))-CV501,0),MAX($P501-SUM(DV501:ES501),0))</f>
        <v>0</v>
      </c>
      <c r="EU501" s="48" t="n">
        <f aca="false">MIN(MAX((GS500*(1+GS$5/Setup!$C$36)+IF($V501=26,N($F501),0))-CW501,0),MAX($P501-SUM(DV501:ET501),0))</f>
        <v>0</v>
      </c>
      <c r="EV501" s="48" t="n">
        <f aca="false">MIN(MAX((GT500*(1+GT$5/Setup!$C$36)+IF($V501=27,N($F501),0))-CX501,0),MAX($P501-SUM(DV501:EU501),0))</f>
        <v>0</v>
      </c>
      <c r="EW501" s="48" t="n">
        <f aca="false">MIN(MAX((GU500*(1+GU$5/Setup!$C$36)+IF($V501=28,N($F501),0))-CY501,0),MAX($P501-SUM(DV501:EV501),0))</f>
        <v>0</v>
      </c>
      <c r="EX501" s="48" t="n">
        <f aca="false">MIN(MAX((GV500*(1+GV$5/Setup!$C$36)+IF($V501=29,N($F501),0))-CZ501,0),MAX($P501-SUM(DV501:EW501),0))</f>
        <v>0</v>
      </c>
      <c r="EY501" s="48" t="n">
        <f aca="false">MIN(MAX((GW500*(1+GW$5/Setup!$C$36)+IF($V501=30,N($F501),0))-DA501,0),MAX($P501-SUM(DV501:EX501),0))</f>
        <v>0</v>
      </c>
      <c r="EZ501" s="48" t="n">
        <f aca="false">MIN(MAX((GX500*(1+GX$5/Setup!$C$36)+IF($V501=31,N($F501),0))-DB501,0),MAX($P501-SUM(DV501:EY501),0))</f>
        <v>0</v>
      </c>
      <c r="FA501" s="48" t="n">
        <f aca="false">MIN(MAX((GY500*(1+GY$5/Setup!$C$36)+IF($V501=32,N($F501),0))-DC501,0),MAX($P501-SUM(DV501:EZ501),0))</f>
        <v>0</v>
      </c>
      <c r="FB501" s="48" t="n">
        <f aca="false">MIN(MAX((GZ500*(1+GZ$5/Setup!$C$36)+IF($V501=33,N($F501),0))-DD501,0),MAX($P501-SUM(DV501:FA501),0))</f>
        <v>0</v>
      </c>
      <c r="FC501" s="48" t="n">
        <f aca="false">MIN(MAX((HA500*(1+HA$5/Setup!$C$36)+IF($V501=34,N($F501),0))-DE501,0),MAX($P501-SUM(DV501:FB501),0))</f>
        <v>0</v>
      </c>
      <c r="FD501" s="48" t="n">
        <f aca="false">MIN(MAX((HB500*(1+HB$5/Setup!$C$36)+IF($V501=35,N($F501),0))-DF501,0),MAX($P501-SUM(DV501:FC501),0))</f>
        <v>0</v>
      </c>
      <c r="FE501" s="48" t="n">
        <f aca="false">MIN(MAX((HC500*(1+HC$5/Setup!$C$36)+IF($V501=36,N($F501),0))-DG501,0),MAX($P501-SUM(DV501:FD501),0))</f>
        <v>0</v>
      </c>
      <c r="FF501" s="48" t="n">
        <f aca="false">MIN(MAX((HD500*(1+HD$5/Setup!$C$36)+IF($V501=37,N($F501),0))-DH501,0),MAX($P501-SUM(DV501:FE501),0))</f>
        <v>0</v>
      </c>
      <c r="FG501" s="48" t="n">
        <f aca="false">MIN(MAX((HE500*(1+HE$5/Setup!$C$36)+IF($V501=38,N($F501),0))-DI501,0),MAX($P501-SUM(DV501:FF501),0))</f>
        <v>0</v>
      </c>
      <c r="FH501" s="48" t="n">
        <f aca="false">MIN(MAX((HF500*(1+HF$5/Setup!$C$36)+IF($V501=39,N($F501),0))-DJ501,0),MAX($P501-SUM(DV501:FG501),0))</f>
        <v>0</v>
      </c>
      <c r="FI501" s="48" t="n">
        <f aca="false">MIN(MAX((HG500*(1+HG$5/Setup!$C$36)+IF($V501=40,N($F501),0))-DK501,0),MAX($P501-SUM(DV501:FH501),0))</f>
        <v>0</v>
      </c>
      <c r="FJ501" s="48" t="n">
        <f aca="false">MIN(MAX((HH500*(1+HH$5/Setup!$C$36)+IF($V501=41,N($F501),0))-DL501,0),MAX($P501-SUM(DV501:FI501),0))</f>
        <v>0</v>
      </c>
      <c r="FK501" s="48" t="n">
        <f aca="false">MIN(MAX((HI500*(1+HI$5/Setup!$C$36)+IF($V501=42,N($F501),0))-DM501,0),MAX($P501-SUM(DV501:FJ501),0))</f>
        <v>0</v>
      </c>
      <c r="FL501" s="48" t="n">
        <f aca="false">MIN(MAX((HJ500*(1+HJ$5/Setup!$C$36)+IF($V501=43,N($F501),0))-DN501,0),MAX($P501-SUM(DV501:FK501),0))</f>
        <v>0</v>
      </c>
      <c r="FM501" s="48" t="n">
        <f aca="false">MIN(MAX((HK500*(1+HK$5/Setup!$C$36)+IF($V501=44,N($F501),0))-DO501,0),MAX($P501-SUM(DV501:FL501),0))</f>
        <v>0</v>
      </c>
      <c r="FN501" s="48" t="n">
        <f aca="false">MIN(MAX((HL500*(1+HL$5/Setup!$C$36)+IF($V501=45,N($F501),0))-DP501,0),MAX($P501-SUM(DV501:FM501),0))</f>
        <v>0</v>
      </c>
      <c r="FO501" s="48" t="n">
        <f aca="false">MIN(MAX((HM500*(1+HM$5/Setup!$C$36)+IF($V501=46,N($F501),0))-DQ501,0),MAX($P501-SUM(DV501:FN501),0))</f>
        <v>0</v>
      </c>
      <c r="FP501" s="48" t="n">
        <f aca="false">MIN(MAX((HN500*(1+HN$5/Setup!$C$36)+IF($V501=47,N($F501),0))-DR501,0),MAX($P501-SUM(DV501:FO501),0))</f>
        <v>0</v>
      </c>
      <c r="FQ501" s="48" t="n">
        <f aca="false">MIN(MAX((HO500*(1+HO$5/Setup!$C$36)+IF($V501=48,N($F501),0))-DS501,0),MAX($P501-SUM(DV501:FP501),0))</f>
        <v>0</v>
      </c>
      <c r="FR501" s="48" t="n">
        <f aca="false">MIN(MAX((HP500*(1+HP$5/Setup!$C$36)+IF($V501=49,N($F501),0))-DT501,0),MAX($P501-SUM(DV501:FQ501),0))</f>
        <v>0</v>
      </c>
      <c r="FS501" s="48" t="n">
        <f aca="false">MIN(MAX((HQ500*(1+HQ$5/Setup!$C$36)+IF($V501=50,N($F501),0))-DU501,0),MAX($P501-SUM(DV501:FR501),0))</f>
        <v>0</v>
      </c>
      <c r="FT501" s="48" t="n">
        <f aca="false">IF((FT500*(1+FT$5/Setup!$C$36)+IF($V501=1,N($F501),0))-BX501-DV501&lt;0.005,0,(FT500*(1+FT$5/Setup!$C$36)+IF($V501=1,N($F501),0))-BX501-DV501)</f>
        <v>0</v>
      </c>
      <c r="FU501" s="48" t="n">
        <f aca="false">IF((FU500*(1+FU$5/Setup!$C$36)+IF($V501=2,N($F501),0))-BY501-DW501&lt;0.005,0,(FU500*(1+FU$5/Setup!$C$36)+IF($V501=2,N($F501),0))-BY501-DW501)</f>
        <v>0</v>
      </c>
      <c r="FV501" s="48" t="n">
        <f aca="false">IF((FV500*(1+FV$5/Setup!$C$36)+IF($V501=3,N($F501),0))-BZ501-DX501&lt;0.005,0,(FV500*(1+FV$5/Setup!$C$36)+IF($V501=3,N($F501),0))-BZ501-DX501)</f>
        <v>0</v>
      </c>
      <c r="FW501" s="48" t="n">
        <f aca="false">IF((FW500*(1+FW$5/Setup!$C$36)+IF($V501=4,N($F501),0))-CA501-DY501&lt;0.005,0,(FW500*(1+FW$5/Setup!$C$36)+IF($V501=4,N($F501),0))-CA501-DY501)</f>
        <v>0</v>
      </c>
      <c r="FX501" s="48" t="n">
        <f aca="false">IF((FX500*(1+FX$5/Setup!$C$36)+IF($V501=5,N($F501),0))-CB501-DZ501&lt;0.005,0,(FX500*(1+FX$5/Setup!$C$36)+IF($V501=5,N($F501),0))-CB501-DZ501)</f>
        <v>0</v>
      </c>
      <c r="FY501" s="48" t="n">
        <f aca="false">IF((FY500*(1+FY$5/Setup!$C$36)+IF($V501=6,N($F501),0))-CC501-EA501&lt;0.005,0,(FY500*(1+FY$5/Setup!$C$36)+IF($V501=6,N($F501),0))-CC501-EA501)</f>
        <v>0</v>
      </c>
      <c r="FZ501" s="48" t="n">
        <f aca="false">IF((FZ500*(1+FZ$5/Setup!$C$36)+IF($V501=7,N($F501),0))-CD501-EB501&lt;0.005,0,(FZ500*(1+FZ$5/Setup!$C$36)+IF($V501=7,N($F501),0))-CD501-EB501)</f>
        <v>0</v>
      </c>
      <c r="GA501" s="48" t="n">
        <f aca="false">IF((GA500*(1+GA$5/Setup!$C$36)+IF($V501=8,N($F501),0))-CE501-EC501&lt;0.005,0,(GA500*(1+GA$5/Setup!$C$36)+IF($V501=8,N($F501),0))-CE501-EC501)</f>
        <v>0</v>
      </c>
      <c r="GB501" s="48" t="n">
        <f aca="false">IF((GB500*(1+GB$5/Setup!$C$36)+IF($V501=9,N($F501),0))-CF501-ED501&lt;0.005,0,(GB500*(1+GB$5/Setup!$C$36)+IF($V501=9,N($F501),0))-CF501-ED501)</f>
        <v>0</v>
      </c>
      <c r="GC501" s="48" t="n">
        <f aca="false">IF((GC500*(1+GC$5/Setup!$C$36)+IF($V501=10,N($F501),0))-CG501-EE501&lt;0.005,0,(GC500*(1+GC$5/Setup!$C$36)+IF($V501=10,N($F501),0))-CG501-EE501)</f>
        <v>0</v>
      </c>
      <c r="GD501" s="48" t="n">
        <f aca="false">IF((GD500*(1+GD$5/Setup!$C$36)+IF($V501=11,N($F501),0))-CH501-EF501&lt;0.005,0,(GD500*(1+GD$5/Setup!$C$36)+IF($V501=11,N($F501),0))-CH501-EF501)</f>
        <v>0</v>
      </c>
      <c r="GE501" s="48" t="n">
        <f aca="false">IF((GE500*(1+GE$5/Setup!$C$36)+IF($V501=12,N($F501),0))-CI501-EG501&lt;0.005,0,(GE500*(1+GE$5/Setup!$C$36)+IF($V501=12,N($F501),0))-CI501-EG501)</f>
        <v>0</v>
      </c>
      <c r="GF501" s="48" t="n">
        <f aca="false">IF((GF500*(1+GF$5/Setup!$C$36)+IF($V501=13,N($F501),0))-CJ501-EH501&lt;0.005,0,(GF500*(1+GF$5/Setup!$C$36)+IF($V501=13,N($F501),0))-CJ501-EH501)</f>
        <v>0</v>
      </c>
      <c r="GG501" s="48" t="n">
        <f aca="false">IF((GG500*(1+GG$5/Setup!$C$36)+IF($V501=14,N($F501),0))-CK501-EI501&lt;0.005,0,(GG500*(1+GG$5/Setup!$C$36)+IF($V501=14,N($F501),0))-CK501-EI501)</f>
        <v>0</v>
      </c>
      <c r="GH501" s="48" t="n">
        <f aca="false">IF((GH500*(1+GH$5/Setup!$C$36)+IF($V501=15,N($F501),0))-CL501-EJ501&lt;0.005,0,(GH500*(1+GH$5/Setup!$C$36)+IF($V501=15,N($F501),0))-CL501-EJ501)</f>
        <v>0</v>
      </c>
      <c r="GI501" s="48" t="n">
        <f aca="false">IF((GI500*(1+GI$5/Setup!$C$36)+IF($V501=16,N($F501),0))-CM501-EK501&lt;0.005,0,(GI500*(1+GI$5/Setup!$C$36)+IF($V501=16,N($F501),0))-CM501-EK501)</f>
        <v>0</v>
      </c>
      <c r="GJ501" s="48" t="n">
        <f aca="false">IF((GJ500*(1+GJ$5/Setup!$C$36)+IF($V501=17,N($F501),0))-CN501-EL501&lt;0.005,0,(GJ500*(1+GJ$5/Setup!$C$36)+IF($V501=17,N($F501),0))-CN501-EL501)</f>
        <v>0</v>
      </c>
      <c r="GK501" s="48" t="n">
        <f aca="false">IF((GK500*(1+GK$5/Setup!$C$36)+IF($V501=18,N($F501),0))-CO501-EM501&lt;0.005,0,(GK500*(1+GK$5/Setup!$C$36)+IF($V501=18,N($F501),0))-CO501-EM501)</f>
        <v>0</v>
      </c>
      <c r="GL501" s="48" t="n">
        <f aca="false">IF((GL500*(1+GL$5/Setup!$C$36)+IF($V501=19,N($F501),0))-CP501-EN501&lt;0.005,0,(GL500*(1+GL$5/Setup!$C$36)+IF($V501=19,N($F501),0))-CP501-EN501)</f>
        <v>0</v>
      </c>
      <c r="GM501" s="48" t="n">
        <f aca="false">IF((GM500*(1+GM$5/Setup!$C$36)+IF($V501=20,N($F501),0))-CQ501-EO501&lt;0.005,0,(GM500*(1+GM$5/Setup!$C$36)+IF($V501=20,N($F501),0))-CQ501-EO501)</f>
        <v>0</v>
      </c>
      <c r="GN501" s="48" t="n">
        <f aca="false">IF((GN500*(1+GN$5/Setup!$C$36)+IF($V501=21,N($F501),0))-CR501-EP501&lt;0.005,0,(GN500*(1+GN$5/Setup!$C$36)+IF($V501=21,N($F501),0))-CR501-EP501)</f>
        <v>0</v>
      </c>
      <c r="GO501" s="48" t="n">
        <f aca="false">IF((GO500*(1+GO$5/Setup!$C$36)+IF($V501=22,N($F501),0))-CS501-EQ501&lt;0.005,0,(GO500*(1+GO$5/Setup!$C$36)+IF($V501=22,N($F501),0))-CS501-EQ501)</f>
        <v>0</v>
      </c>
      <c r="GP501" s="48" t="n">
        <f aca="false">IF((GP500*(1+GP$5/Setup!$C$36)+IF($V501=23,N($F501),0))-CT501-ER501&lt;0.005,0,(GP500*(1+GP$5/Setup!$C$36)+IF($V501=23,N($F501),0))-CT501-ER501)</f>
        <v>0</v>
      </c>
      <c r="GQ501" s="48" t="n">
        <f aca="false">IF((GQ500*(1+GQ$5/Setup!$C$36)+IF($V501=24,N($F501),0))-CU501-ES501&lt;0.005,0,(GQ500*(1+GQ$5/Setup!$C$36)+IF($V501=24,N($F501),0))-CU501-ES501)</f>
        <v>0</v>
      </c>
      <c r="GR501" s="48" t="n">
        <f aca="false">IF((GR500*(1+GR$5/Setup!$C$36)+IF($V501=25,N($F501),0))-CV501-ET501&lt;0.005,0,(GR500*(1+GR$5/Setup!$C$36)+IF($V501=25,N($F501),0))-CV501-ET501)</f>
        <v>0</v>
      </c>
      <c r="GS501" s="48" t="n">
        <f aca="false">IF((GS500*(1+GS$5/Setup!$C$36)+IF($V501=26,N($F501),0))-CW501-EU501&lt;0.005,0,(GS500*(1+GS$5/Setup!$C$36)+IF($V501=26,N($F501),0))-CW501-EU501)</f>
        <v>0</v>
      </c>
      <c r="GT501" s="48" t="n">
        <f aca="false">IF((GT500*(1+GT$5/Setup!$C$36)+IF($V501=27,N($F501),0))-CX501-EV501&lt;0.005,0,(GT500*(1+GT$5/Setup!$C$36)+IF($V501=27,N($F501),0))-CX501-EV501)</f>
        <v>0</v>
      </c>
      <c r="GU501" s="48" t="n">
        <f aca="false">IF((GU500*(1+GU$5/Setup!$C$36)+IF($V501=28,N($F501),0))-CY501-EW501&lt;0.005,0,(GU500*(1+GU$5/Setup!$C$36)+IF($V501=28,N($F501),0))-CY501-EW501)</f>
        <v>0</v>
      </c>
      <c r="GV501" s="48" t="n">
        <f aca="false">IF((GV500*(1+GV$5/Setup!$C$36)+IF($V501=29,N($F501),0))-CZ501-EX501&lt;0.005,0,(GV500*(1+GV$5/Setup!$C$36)+IF($V501=29,N($F501),0))-CZ501-EX501)</f>
        <v>0</v>
      </c>
      <c r="GW501" s="48" t="n">
        <f aca="false">IF((GW500*(1+GW$5/Setup!$C$36)+IF($V501=30,N($F501),0))-DA501-EY501&lt;0.005,0,(GW500*(1+GW$5/Setup!$C$36)+IF($V501=30,N($F501),0))-DA501-EY501)</f>
        <v>0</v>
      </c>
      <c r="GX501" s="48" t="n">
        <f aca="false">IF((GX500*(1+GX$5/Setup!$C$36)+IF($V501=31,N($F501),0))-DB501-EZ501&lt;0.005,0,(GX500*(1+GX$5/Setup!$C$36)+IF($V501=31,N($F501),0))-DB501-EZ501)</f>
        <v>0</v>
      </c>
      <c r="GY501" s="48" t="n">
        <f aca="false">IF((GY500*(1+GY$5/Setup!$C$36)+IF($V501=32,N($F501),0))-DC501-FA501&lt;0.005,0,(GY500*(1+GY$5/Setup!$C$36)+IF($V501=32,N($F501),0))-DC501-FA501)</f>
        <v>0</v>
      </c>
      <c r="GZ501" s="48" t="n">
        <f aca="false">IF((GZ500*(1+GZ$5/Setup!$C$36)+IF($V501=33,N($F501),0))-DD501-FB501&lt;0.005,0,(GZ500*(1+GZ$5/Setup!$C$36)+IF($V501=33,N($F501),0))-DD501-FB501)</f>
        <v>0</v>
      </c>
      <c r="HA501" s="48" t="n">
        <f aca="false">IF((HA500*(1+HA$5/Setup!$C$36)+IF($V501=34,N($F501),0))-DE501-FC501&lt;0.005,0,(HA500*(1+HA$5/Setup!$C$36)+IF($V501=34,N($F501),0))-DE501-FC501)</f>
        <v>0</v>
      </c>
      <c r="HB501" s="48" t="n">
        <f aca="false">IF((HB500*(1+HB$5/Setup!$C$36)+IF($V501=35,N($F501),0))-DF501-FD501&lt;0.005,0,(HB500*(1+HB$5/Setup!$C$36)+IF($V501=35,N($F501),0))-DF501-FD501)</f>
        <v>0</v>
      </c>
      <c r="HC501" s="48" t="n">
        <f aca="false">IF((HC500*(1+HC$5/Setup!$C$36)+IF($V501=36,N($F501),0))-DG501-FE501&lt;0.005,0,(HC500*(1+HC$5/Setup!$C$36)+IF($V501=36,N($F501),0))-DG501-FE501)</f>
        <v>0</v>
      </c>
      <c r="HD501" s="48" t="n">
        <f aca="false">IF((HD500*(1+HD$5/Setup!$C$36)+IF($V501=37,N($F501),0))-DH501-FF501&lt;0.005,0,(HD500*(1+HD$5/Setup!$C$36)+IF($V501=37,N($F501),0))-DH501-FF501)</f>
        <v>0</v>
      </c>
      <c r="HE501" s="48" t="n">
        <f aca="false">IF((HE500*(1+HE$5/Setup!$C$36)+IF($V501=38,N($F501),0))-DI501-FG501&lt;0.005,0,(HE500*(1+HE$5/Setup!$C$36)+IF($V501=38,N($F501),0))-DI501-FG501)</f>
        <v>0</v>
      </c>
      <c r="HF501" s="48" t="n">
        <f aca="false">IF((HF500*(1+HF$5/Setup!$C$36)+IF($V501=39,N($F501),0))-DJ501-FH501&lt;0.005,0,(HF500*(1+HF$5/Setup!$C$36)+IF($V501=39,N($F501),0))-DJ501-FH501)</f>
        <v>0</v>
      </c>
      <c r="HG501" s="48" t="n">
        <f aca="false">IF((HG500*(1+HG$5/Setup!$C$36)+IF($V501=40,N($F501),0))-DK501-FI501&lt;0.005,0,(HG500*(1+HG$5/Setup!$C$36)+IF($V501=40,N($F501),0))-DK501-FI501)</f>
        <v>0</v>
      </c>
      <c r="HH501" s="48" t="n">
        <f aca="false">IF((HH500*(1+HH$5/Setup!$C$36)+IF($V501=41,N($F501),0))-DL501-FJ501&lt;0.005,0,(HH500*(1+HH$5/Setup!$C$36)+IF($V501=41,N($F501),0))-DL501-FJ501)</f>
        <v>0</v>
      </c>
      <c r="HI501" s="48" t="n">
        <f aca="false">IF((HI500*(1+HI$5/Setup!$C$36)+IF($V501=42,N($F501),0))-DM501-FK501&lt;0.005,0,(HI500*(1+HI$5/Setup!$C$36)+IF($V501=42,N($F501),0))-DM501-FK501)</f>
        <v>0</v>
      </c>
      <c r="HJ501" s="48" t="n">
        <f aca="false">IF((HJ500*(1+HJ$5/Setup!$C$36)+IF($V501=43,N($F501),0))-DN501-FL501&lt;0.005,0,(HJ500*(1+HJ$5/Setup!$C$36)+IF($V501=43,N($F501),0))-DN501-FL501)</f>
        <v>0</v>
      </c>
      <c r="HK501" s="48" t="n">
        <f aca="false">IF((HK500*(1+HK$5/Setup!$C$36)+IF($V501=44,N($F501),0))-DO501-FM501&lt;0.005,0,(HK500*(1+HK$5/Setup!$C$36)+IF($V501=44,N($F501),0))-DO501-FM501)</f>
        <v>0</v>
      </c>
      <c r="HL501" s="48" t="n">
        <f aca="false">IF((HL500*(1+HL$5/Setup!$C$36)+IF($V501=45,N($F501),0))-DP501-FN501&lt;0.005,0,(HL500*(1+HL$5/Setup!$C$36)+IF($V501=45,N($F501),0))-DP501-FN501)</f>
        <v>0</v>
      </c>
      <c r="HM501" s="48" t="n">
        <f aca="false">IF((HM500*(1+HM$5/Setup!$C$36)+IF($V501=46,N($F501),0))-DQ501-FO501&lt;0.005,0,(HM500*(1+HM$5/Setup!$C$36)+IF($V501=46,N($F501),0))-DQ501-FO501)</f>
        <v>0</v>
      </c>
      <c r="HN501" s="48" t="n">
        <f aca="false">IF((HN500*(1+HN$5/Setup!$C$36)+IF($V501=47,N($F501),0))-DR501-FP501&lt;0.005,0,(HN500*(1+HN$5/Setup!$C$36)+IF($V501=47,N($F501),0))-DR501-FP501)</f>
        <v>0</v>
      </c>
      <c r="HO501" s="48" t="n">
        <f aca="false">IF((HO500*(1+HO$5/Setup!$C$36)+IF($V501=48,N($F501),0))-DS501-FQ501&lt;0.005,0,(HO500*(1+HO$5/Setup!$C$36)+IF($V501=48,N($F501),0))-DS501-FQ501)</f>
        <v>0</v>
      </c>
      <c r="HP501" s="48" t="n">
        <f aca="false">IF((HP500*(1+HP$5/Setup!$C$36)+IF($V501=49,N($F501),0))-DT501-FR501&lt;0.005,0,(HP500*(1+HP$5/Setup!$C$36)+IF($V501=49,N($F501),0))-DT501-FR501)</f>
        <v>0</v>
      </c>
      <c r="HQ501" s="48" t="n">
        <f aca="false">IF((HQ500*(1+HQ$5/Setup!$C$36)+IF($V501=50,N($F501),0))-DU501-FS501&lt;0.005,0,(HQ500*(1+HQ$5/Setup!$C$36)+IF($V501=50,N($F501),0))-DU501-FS501)</f>
        <v>0</v>
      </c>
    </row>
    <row r="502" customFormat="false" ht="15" hidden="false" customHeight="false" outlineLevel="0" collapsed="false">
      <c r="A502" s="44" t="n">
        <v>494</v>
      </c>
      <c r="B502" s="45" t="n">
        <f aca="false">IF(Setup!$C$7="Every month",EDATE(Setup!$C$8,($A502-1)),IF(Setup!$C$7="Twice a month",DATE(YEAR(Setup!$C$8),MONTH(Setup!$C$8)+INT((($A502-1)+Setup!$C$41)/2),MIN(IF(MOD(($A502-1)+Setup!$C$41,2)=0,Setup!$C$39,Setup!$C$40),DAY(EOMONTH(DATE(YEAR(Setup!$C$8),MONTH(Setup!$C$8)+INT((($A502-1)+Setup!$C$41)/2),1),0)))),Setup!$C$8+($A502-1)*IF(Setup!$C$7="Every week",7,14)))</f>
        <v>53227</v>
      </c>
      <c r="C502" s="45" t="n">
        <f aca="false">IF(Setup!$C$7="Every month",EDATE(Setup!$C$8,$A502),IF(Setup!$C$7="Twice a month",DATE(YEAR(Setup!$C$8),MONTH(Setup!$C$8)+INT(($A502+Setup!$C$41)/2),MIN(IF(MOD($A502+Setup!$C$41,2)=0,Setup!$C$39,Setup!$C$40),DAY(EOMONTH(DATE(YEAR(Setup!$C$8),MONTH(Setup!$C$8)+INT(($A502+Setup!$C$41)/2),1),0)))),Setup!$C$8+$A502*IF(Setup!$C$7="Every week",7,14)))</f>
        <v>53241</v>
      </c>
      <c r="D502" s="46"/>
      <c r="E502" s="47"/>
      <c r="F502" s="47"/>
      <c r="G502" s="47"/>
      <c r="H502" s="47"/>
      <c r="I502" s="48" t="n">
        <f aca="false">N(Setup!$C$11)+N(E502)</f>
        <v>100</v>
      </c>
      <c r="J502" s="48" t="n">
        <f aca="false">MIN(Setup!$C$37,MAX(I502,0))</f>
        <v>9.23076923076923</v>
      </c>
      <c r="K502" s="48" t="n">
        <f aca="false">MIN(MAX(N(Setup!$C$14)-L501,0),MAX(I502-J502,0))</f>
        <v>0</v>
      </c>
      <c r="L502" s="48" t="n">
        <f aca="false">L501+K502-N(G502)</f>
        <v>500</v>
      </c>
      <c r="M502" s="48" t="n">
        <f aca="false">M501+J502-N(H502)</f>
        <v>4559.99999999998</v>
      </c>
      <c r="N502" s="48" t="n">
        <f aca="false">SUM(BX502:DU502)</f>
        <v>0</v>
      </c>
      <c r="O502" s="48" t="n">
        <f aca="false">SUM(Z502:BW502)-N502</f>
        <v>0</v>
      </c>
      <c r="P502" s="48" t="n">
        <f aca="false">MAX(I502-J502-K502,0)+O502</f>
        <v>90.7692307692308</v>
      </c>
      <c r="Q502" s="48" t="n">
        <f aca="false">SUM(DV502:FS502)</f>
        <v>0</v>
      </c>
      <c r="R502" s="49" t="n">
        <f aca="false">N502+J502+K502+Q502</f>
        <v>9.23076923076923</v>
      </c>
      <c r="S502" s="48" t="n">
        <f aca="false">T502-T501-N(F502)+N502+Q502</f>
        <v>0</v>
      </c>
      <c r="T502" s="49" t="n">
        <f aca="false">SUM(FT502:HQ502)</f>
        <v>0</v>
      </c>
      <c r="U502" s="44" t="str">
        <f aca="false">IF(T501&lt;0.005,"",INDEX(Helpers!$C$2:$C$51,IF(_xlfn.MINIFS($DV$6:$FS$6,DV502:FS502,"&gt;0.005")=0,V502,_xlfn.MINIFS($DV$6:$FS$6,DV502:FS502,"&gt;0.005"))))</f>
        <v/>
      </c>
      <c r="V502" s="44" t="n">
        <f aca="false">IF(_xlfn.MINIFS($FT$6:$HQ$6,FT501:HQ501,"&gt;0.005")=0,1,_xlfn.MINIFS($FT$6:$HQ$6,FT501:HQ501,"&gt;0.005"))</f>
        <v>1</v>
      </c>
      <c r="W502" s="44" t="n">
        <f aca="false">IF(AND(D502&lt;&gt;"Paid",T501&gt;0.005),1,0)</f>
        <v>0</v>
      </c>
      <c r="X502" s="48" t="n">
        <f aca="false">SUMPRODUCT(((Helpers!$G$2:$G$51*(1+(Helpers!$D$2:$D$51+0.000000001)/12)^(($B502-Setup!$C$8)/(365.25/12))-Helpers!$E$2:$E$51*((1+(Helpers!$D$2:$D$51+0.000000001)/12)^(($B502-Setup!$C$8)/(365.25/12))-1)/((Helpers!$D$2:$D$51+0.000000001)/12))&gt;0)*(Helpers!$G$2:$G$51*(1+(Helpers!$D$2:$D$51+0.000000001)/12)^(($B502-Setup!$C$8)/(365.25/12))-Helpers!$E$2:$E$51*((1+(Helpers!$D$2:$D$51+0.000000001)/12)^(($B502-Setup!$C$8)/(365.25/12))-1)/((Helpers!$D$2:$D$51+0.000000001)/12)))</f>
        <v>0</v>
      </c>
      <c r="Y502" s="48"/>
      <c r="Z502" s="48" t="n">
        <f aca="false">IF(OR(N(Z$5)=0,Z$6=""),0,Z$5*((DATE(YEAR($B502),MONTH($B502),MIN(Z$6,DAY(EOMONTH($B502,0))))&gt;=$B502)*(DATE(YEAR($B502),MONTH($B502),MIN(Z$6,DAY(EOMONTH($B502,0))))&lt;$C502)+(DATE(YEAR($B502),MONTH($B502)+1,MIN(Z$6,DAY(EOMONTH($B502,1))))&gt;=$B502)*(DATE(YEAR($B502),MONTH($B502)+1,MIN(Z$6,DAY(EOMONTH($B502,1))))&lt;$C502)))</f>
        <v>0</v>
      </c>
      <c r="AA502" s="48" t="n">
        <f aca="false">IF(OR(N(AA$5)=0,AA$6=""),0,AA$5*((DATE(YEAR($B502),MONTH($B502),MIN(AA$6,DAY(EOMONTH($B502,0))))&gt;=$B502)*(DATE(YEAR($B502),MONTH($B502),MIN(AA$6,DAY(EOMONTH($B502,0))))&lt;$C502)+(DATE(YEAR($B502),MONTH($B502)+1,MIN(AA$6,DAY(EOMONTH($B502,1))))&gt;=$B502)*(DATE(YEAR($B502),MONTH($B502)+1,MIN(AA$6,DAY(EOMONTH($B502,1))))&lt;$C502)))</f>
        <v>0</v>
      </c>
      <c r="AB502" s="48" t="n">
        <f aca="false">IF(OR(N(AB$5)=0,AB$6=""),0,AB$5*((DATE(YEAR($B502),MONTH($B502),MIN(AB$6,DAY(EOMONTH($B502,0))))&gt;=$B502)*(DATE(YEAR($B502),MONTH($B502),MIN(AB$6,DAY(EOMONTH($B502,0))))&lt;$C502)+(DATE(YEAR($B502),MONTH($B502)+1,MIN(AB$6,DAY(EOMONTH($B502,1))))&gt;=$B502)*(DATE(YEAR($B502),MONTH($B502)+1,MIN(AB$6,DAY(EOMONTH($B502,1))))&lt;$C502)))</f>
        <v>0</v>
      </c>
      <c r="AC502" s="48" t="n">
        <f aca="false">IF(OR(N(AC$5)=0,AC$6=""),0,AC$5*((DATE(YEAR($B502),MONTH($B502),MIN(AC$6,DAY(EOMONTH($B502,0))))&gt;=$B502)*(DATE(YEAR($B502),MONTH($B502),MIN(AC$6,DAY(EOMONTH($B502,0))))&lt;$C502)+(DATE(YEAR($B502),MONTH($B502)+1,MIN(AC$6,DAY(EOMONTH($B502,1))))&gt;=$B502)*(DATE(YEAR($B502),MONTH($B502)+1,MIN(AC$6,DAY(EOMONTH($B502,1))))&lt;$C502)))</f>
        <v>0</v>
      </c>
      <c r="AD502" s="48" t="n">
        <f aca="false">IF(OR(N(AD$5)=0,AD$6=""),0,AD$5*((DATE(YEAR($B502),MONTH($B502),MIN(AD$6,DAY(EOMONTH($B502,0))))&gt;=$B502)*(DATE(YEAR($B502),MONTH($B502),MIN(AD$6,DAY(EOMONTH($B502,0))))&lt;$C502)+(DATE(YEAR($B502),MONTH($B502)+1,MIN(AD$6,DAY(EOMONTH($B502,1))))&gt;=$B502)*(DATE(YEAR($B502),MONTH($B502)+1,MIN(AD$6,DAY(EOMONTH($B502,1))))&lt;$C502)))</f>
        <v>0</v>
      </c>
      <c r="AE502" s="48" t="n">
        <f aca="false">IF(OR(N(AE$5)=0,AE$6=""),0,AE$5*((DATE(YEAR($B502),MONTH($B502),MIN(AE$6,DAY(EOMONTH($B502,0))))&gt;=$B502)*(DATE(YEAR($B502),MONTH($B502),MIN(AE$6,DAY(EOMONTH($B502,0))))&lt;$C502)+(DATE(YEAR($B502),MONTH($B502)+1,MIN(AE$6,DAY(EOMONTH($B502,1))))&gt;=$B502)*(DATE(YEAR($B502),MONTH($B502)+1,MIN(AE$6,DAY(EOMONTH($B502,1))))&lt;$C502)))</f>
        <v>0</v>
      </c>
      <c r="AF502" s="48" t="n">
        <f aca="false">IF(OR(N(AF$5)=0,AF$6=""),0,AF$5*((DATE(YEAR($B502),MONTH($B502),MIN(AF$6,DAY(EOMONTH($B502,0))))&gt;=$B502)*(DATE(YEAR($B502),MONTH($B502),MIN(AF$6,DAY(EOMONTH($B502,0))))&lt;$C502)+(DATE(YEAR($B502),MONTH($B502)+1,MIN(AF$6,DAY(EOMONTH($B502,1))))&gt;=$B502)*(DATE(YEAR($B502),MONTH($B502)+1,MIN(AF$6,DAY(EOMONTH($B502,1))))&lt;$C502)))</f>
        <v>0</v>
      </c>
      <c r="AG502" s="48" t="n">
        <f aca="false">IF(OR(N(AG$5)=0,AG$6=""),0,AG$5*((DATE(YEAR($B502),MONTH($B502),MIN(AG$6,DAY(EOMONTH($B502,0))))&gt;=$B502)*(DATE(YEAR($B502),MONTH($B502),MIN(AG$6,DAY(EOMONTH($B502,0))))&lt;$C502)+(DATE(YEAR($B502),MONTH($B502)+1,MIN(AG$6,DAY(EOMONTH($B502,1))))&gt;=$B502)*(DATE(YEAR($B502),MONTH($B502)+1,MIN(AG$6,DAY(EOMONTH($B502,1))))&lt;$C502)))</f>
        <v>0</v>
      </c>
      <c r="AH502" s="48" t="n">
        <f aca="false">IF(OR(N(AH$5)=0,AH$6=""),0,AH$5*((DATE(YEAR($B502),MONTH($B502),MIN(AH$6,DAY(EOMONTH($B502,0))))&gt;=$B502)*(DATE(YEAR($B502),MONTH($B502),MIN(AH$6,DAY(EOMONTH($B502,0))))&lt;$C502)+(DATE(YEAR($B502),MONTH($B502)+1,MIN(AH$6,DAY(EOMONTH($B502,1))))&gt;=$B502)*(DATE(YEAR($B502),MONTH($B502)+1,MIN(AH$6,DAY(EOMONTH($B502,1))))&lt;$C502)))</f>
        <v>0</v>
      </c>
      <c r="AI502" s="48" t="n">
        <f aca="false">IF(OR(N(AI$5)=0,AI$6=""),0,AI$5*((DATE(YEAR($B502),MONTH($B502),MIN(AI$6,DAY(EOMONTH($B502,0))))&gt;=$B502)*(DATE(YEAR($B502),MONTH($B502),MIN(AI$6,DAY(EOMONTH($B502,0))))&lt;$C502)+(DATE(YEAR($B502),MONTH($B502)+1,MIN(AI$6,DAY(EOMONTH($B502,1))))&gt;=$B502)*(DATE(YEAR($B502),MONTH($B502)+1,MIN(AI$6,DAY(EOMONTH($B502,1))))&lt;$C502)))</f>
        <v>0</v>
      </c>
      <c r="AJ502" s="48" t="n">
        <f aca="false">IF(OR(N(AJ$5)=0,AJ$6=""),0,AJ$5*((DATE(YEAR($B502),MONTH($B502),MIN(AJ$6,DAY(EOMONTH($B502,0))))&gt;=$B502)*(DATE(YEAR($B502),MONTH($B502),MIN(AJ$6,DAY(EOMONTH($B502,0))))&lt;$C502)+(DATE(YEAR($B502),MONTH($B502)+1,MIN(AJ$6,DAY(EOMONTH($B502,1))))&gt;=$B502)*(DATE(YEAR($B502),MONTH($B502)+1,MIN(AJ$6,DAY(EOMONTH($B502,1))))&lt;$C502)))</f>
        <v>0</v>
      </c>
      <c r="AK502" s="48" t="n">
        <f aca="false">IF(OR(N(AK$5)=0,AK$6=""),0,AK$5*((DATE(YEAR($B502),MONTH($B502),MIN(AK$6,DAY(EOMONTH($B502,0))))&gt;=$B502)*(DATE(YEAR($B502),MONTH($B502),MIN(AK$6,DAY(EOMONTH($B502,0))))&lt;$C502)+(DATE(YEAR($B502),MONTH($B502)+1,MIN(AK$6,DAY(EOMONTH($B502,1))))&gt;=$B502)*(DATE(YEAR($B502),MONTH($B502)+1,MIN(AK$6,DAY(EOMONTH($B502,1))))&lt;$C502)))</f>
        <v>0</v>
      </c>
      <c r="AL502" s="48" t="n">
        <f aca="false">IF(OR(N(AL$5)=0,AL$6=""),0,AL$5*((DATE(YEAR($B502),MONTH($B502),MIN(AL$6,DAY(EOMONTH($B502,0))))&gt;=$B502)*(DATE(YEAR($B502),MONTH($B502),MIN(AL$6,DAY(EOMONTH($B502,0))))&lt;$C502)+(DATE(YEAR($B502),MONTH($B502)+1,MIN(AL$6,DAY(EOMONTH($B502,1))))&gt;=$B502)*(DATE(YEAR($B502),MONTH($B502)+1,MIN(AL$6,DAY(EOMONTH($B502,1))))&lt;$C502)))</f>
        <v>0</v>
      </c>
      <c r="AM502" s="48" t="n">
        <f aca="false">IF(OR(N(AM$5)=0,AM$6=""),0,AM$5*((DATE(YEAR($B502),MONTH($B502),MIN(AM$6,DAY(EOMONTH($B502,0))))&gt;=$B502)*(DATE(YEAR($B502),MONTH($B502),MIN(AM$6,DAY(EOMONTH($B502,0))))&lt;$C502)+(DATE(YEAR($B502),MONTH($B502)+1,MIN(AM$6,DAY(EOMONTH($B502,1))))&gt;=$B502)*(DATE(YEAR($B502),MONTH($B502)+1,MIN(AM$6,DAY(EOMONTH($B502,1))))&lt;$C502)))</f>
        <v>0</v>
      </c>
      <c r="AN502" s="48" t="n">
        <f aca="false">IF(OR(N(AN$5)=0,AN$6=""),0,AN$5*((DATE(YEAR($B502),MONTH($B502),MIN(AN$6,DAY(EOMONTH($B502,0))))&gt;=$B502)*(DATE(YEAR($B502),MONTH($B502),MIN(AN$6,DAY(EOMONTH($B502,0))))&lt;$C502)+(DATE(YEAR($B502),MONTH($B502)+1,MIN(AN$6,DAY(EOMONTH($B502,1))))&gt;=$B502)*(DATE(YEAR($B502),MONTH($B502)+1,MIN(AN$6,DAY(EOMONTH($B502,1))))&lt;$C502)))</f>
        <v>0</v>
      </c>
      <c r="AO502" s="48" t="n">
        <f aca="false">IF(OR(N(AO$5)=0,AO$6=""),0,AO$5*((DATE(YEAR($B502),MONTH($B502),MIN(AO$6,DAY(EOMONTH($B502,0))))&gt;=$B502)*(DATE(YEAR($B502),MONTH($B502),MIN(AO$6,DAY(EOMONTH($B502,0))))&lt;$C502)+(DATE(YEAR($B502),MONTH($B502)+1,MIN(AO$6,DAY(EOMONTH($B502,1))))&gt;=$B502)*(DATE(YEAR($B502),MONTH($B502)+1,MIN(AO$6,DAY(EOMONTH($B502,1))))&lt;$C502)))</f>
        <v>0</v>
      </c>
      <c r="AP502" s="48" t="n">
        <f aca="false">IF(OR(N(AP$5)=0,AP$6=""),0,AP$5*((DATE(YEAR($B502),MONTH($B502),MIN(AP$6,DAY(EOMONTH($B502,0))))&gt;=$B502)*(DATE(YEAR($B502),MONTH($B502),MIN(AP$6,DAY(EOMONTH($B502,0))))&lt;$C502)+(DATE(YEAR($B502),MONTH($B502)+1,MIN(AP$6,DAY(EOMONTH($B502,1))))&gt;=$B502)*(DATE(YEAR($B502),MONTH($B502)+1,MIN(AP$6,DAY(EOMONTH($B502,1))))&lt;$C502)))</f>
        <v>0</v>
      </c>
      <c r="AQ502" s="48" t="n">
        <f aca="false">IF(OR(N(AQ$5)=0,AQ$6=""),0,AQ$5*((DATE(YEAR($B502),MONTH($B502),MIN(AQ$6,DAY(EOMONTH($B502,0))))&gt;=$B502)*(DATE(YEAR($B502),MONTH($B502),MIN(AQ$6,DAY(EOMONTH($B502,0))))&lt;$C502)+(DATE(YEAR($B502),MONTH($B502)+1,MIN(AQ$6,DAY(EOMONTH($B502,1))))&gt;=$B502)*(DATE(YEAR($B502),MONTH($B502)+1,MIN(AQ$6,DAY(EOMONTH($B502,1))))&lt;$C502)))</f>
        <v>0</v>
      </c>
      <c r="AR502" s="48" t="n">
        <f aca="false">IF(OR(N(AR$5)=0,AR$6=""),0,AR$5*((DATE(YEAR($B502),MONTH($B502),MIN(AR$6,DAY(EOMONTH($B502,0))))&gt;=$B502)*(DATE(YEAR($B502),MONTH($B502),MIN(AR$6,DAY(EOMONTH($B502,0))))&lt;$C502)+(DATE(YEAR($B502),MONTH($B502)+1,MIN(AR$6,DAY(EOMONTH($B502,1))))&gt;=$B502)*(DATE(YEAR($B502),MONTH($B502)+1,MIN(AR$6,DAY(EOMONTH($B502,1))))&lt;$C502)))</f>
        <v>0</v>
      </c>
      <c r="AS502" s="48" t="n">
        <f aca="false">IF(OR(N(AS$5)=0,AS$6=""),0,AS$5*((DATE(YEAR($B502),MONTH($B502),MIN(AS$6,DAY(EOMONTH($B502,0))))&gt;=$B502)*(DATE(YEAR($B502),MONTH($B502),MIN(AS$6,DAY(EOMONTH($B502,0))))&lt;$C502)+(DATE(YEAR($B502),MONTH($B502)+1,MIN(AS$6,DAY(EOMONTH($B502,1))))&gt;=$B502)*(DATE(YEAR($B502),MONTH($B502)+1,MIN(AS$6,DAY(EOMONTH($B502,1))))&lt;$C502)))</f>
        <v>0</v>
      </c>
      <c r="AT502" s="48" t="n">
        <f aca="false">IF(OR(N(AT$5)=0,AT$6=""),0,AT$5*((DATE(YEAR($B502),MONTH($B502),MIN(AT$6,DAY(EOMONTH($B502,0))))&gt;=$B502)*(DATE(YEAR($B502),MONTH($B502),MIN(AT$6,DAY(EOMONTH($B502,0))))&lt;$C502)+(DATE(YEAR($B502),MONTH($B502)+1,MIN(AT$6,DAY(EOMONTH($B502,1))))&gt;=$B502)*(DATE(YEAR($B502),MONTH($B502)+1,MIN(AT$6,DAY(EOMONTH($B502,1))))&lt;$C502)))</f>
        <v>0</v>
      </c>
      <c r="AU502" s="48" t="n">
        <f aca="false">IF(OR(N(AU$5)=0,AU$6=""),0,AU$5*((DATE(YEAR($B502),MONTH($B502),MIN(AU$6,DAY(EOMONTH($B502,0))))&gt;=$B502)*(DATE(YEAR($B502),MONTH($B502),MIN(AU$6,DAY(EOMONTH($B502,0))))&lt;$C502)+(DATE(YEAR($B502),MONTH($B502)+1,MIN(AU$6,DAY(EOMONTH($B502,1))))&gt;=$B502)*(DATE(YEAR($B502),MONTH($B502)+1,MIN(AU$6,DAY(EOMONTH($B502,1))))&lt;$C502)))</f>
        <v>0</v>
      </c>
      <c r="AV502" s="48" t="n">
        <f aca="false">IF(OR(N(AV$5)=0,AV$6=""),0,AV$5*((DATE(YEAR($B502),MONTH($B502),MIN(AV$6,DAY(EOMONTH($B502,0))))&gt;=$B502)*(DATE(YEAR($B502),MONTH($B502),MIN(AV$6,DAY(EOMONTH($B502,0))))&lt;$C502)+(DATE(YEAR($B502),MONTH($B502)+1,MIN(AV$6,DAY(EOMONTH($B502,1))))&gt;=$B502)*(DATE(YEAR($B502),MONTH($B502)+1,MIN(AV$6,DAY(EOMONTH($B502,1))))&lt;$C502)))</f>
        <v>0</v>
      </c>
      <c r="AW502" s="48" t="n">
        <f aca="false">IF(OR(N(AW$5)=0,AW$6=""),0,AW$5*((DATE(YEAR($B502),MONTH($B502),MIN(AW$6,DAY(EOMONTH($B502,0))))&gt;=$B502)*(DATE(YEAR($B502),MONTH($B502),MIN(AW$6,DAY(EOMONTH($B502,0))))&lt;$C502)+(DATE(YEAR($B502),MONTH($B502)+1,MIN(AW$6,DAY(EOMONTH($B502,1))))&gt;=$B502)*(DATE(YEAR($B502),MONTH($B502)+1,MIN(AW$6,DAY(EOMONTH($B502,1))))&lt;$C502)))</f>
        <v>0</v>
      </c>
      <c r="AX502" s="48" t="n">
        <f aca="false">IF(OR(N(AX$5)=0,AX$6=""),0,AX$5*((DATE(YEAR($B502),MONTH($B502),MIN(AX$6,DAY(EOMONTH($B502,0))))&gt;=$B502)*(DATE(YEAR($B502),MONTH($B502),MIN(AX$6,DAY(EOMONTH($B502,0))))&lt;$C502)+(DATE(YEAR($B502),MONTH($B502)+1,MIN(AX$6,DAY(EOMONTH($B502,1))))&gt;=$B502)*(DATE(YEAR($B502),MONTH($B502)+1,MIN(AX$6,DAY(EOMONTH($B502,1))))&lt;$C502)))</f>
        <v>0</v>
      </c>
      <c r="AY502" s="48" t="n">
        <f aca="false">IF(OR(N(AY$5)=0,AY$6=""),0,AY$5*((DATE(YEAR($B502),MONTH($B502),MIN(AY$6,DAY(EOMONTH($B502,0))))&gt;=$B502)*(DATE(YEAR($B502),MONTH($B502),MIN(AY$6,DAY(EOMONTH($B502,0))))&lt;$C502)+(DATE(YEAR($B502),MONTH($B502)+1,MIN(AY$6,DAY(EOMONTH($B502,1))))&gt;=$B502)*(DATE(YEAR($B502),MONTH($B502)+1,MIN(AY$6,DAY(EOMONTH($B502,1))))&lt;$C502)))</f>
        <v>0</v>
      </c>
      <c r="AZ502" s="48" t="n">
        <f aca="false">IF(OR(N(AZ$5)=0,AZ$6=""),0,AZ$5*((DATE(YEAR($B502),MONTH($B502),MIN(AZ$6,DAY(EOMONTH($B502,0))))&gt;=$B502)*(DATE(YEAR($B502),MONTH($B502),MIN(AZ$6,DAY(EOMONTH($B502,0))))&lt;$C502)+(DATE(YEAR($B502),MONTH($B502)+1,MIN(AZ$6,DAY(EOMONTH($B502,1))))&gt;=$B502)*(DATE(YEAR($B502),MONTH($B502)+1,MIN(AZ$6,DAY(EOMONTH($B502,1))))&lt;$C502)))</f>
        <v>0</v>
      </c>
      <c r="BA502" s="48" t="n">
        <f aca="false">IF(OR(N(BA$5)=0,BA$6=""),0,BA$5*((DATE(YEAR($B502),MONTH($B502),MIN(BA$6,DAY(EOMONTH($B502,0))))&gt;=$B502)*(DATE(YEAR($B502),MONTH($B502),MIN(BA$6,DAY(EOMONTH($B502,0))))&lt;$C502)+(DATE(YEAR($B502),MONTH($B502)+1,MIN(BA$6,DAY(EOMONTH($B502,1))))&gt;=$B502)*(DATE(YEAR($B502),MONTH($B502)+1,MIN(BA$6,DAY(EOMONTH($B502,1))))&lt;$C502)))</f>
        <v>0</v>
      </c>
      <c r="BB502" s="48" t="n">
        <f aca="false">IF(OR(N(BB$5)=0,BB$6=""),0,BB$5*((DATE(YEAR($B502),MONTH($B502),MIN(BB$6,DAY(EOMONTH($B502,0))))&gt;=$B502)*(DATE(YEAR($B502),MONTH($B502),MIN(BB$6,DAY(EOMONTH($B502,0))))&lt;$C502)+(DATE(YEAR($B502),MONTH($B502)+1,MIN(BB$6,DAY(EOMONTH($B502,1))))&gt;=$B502)*(DATE(YEAR($B502),MONTH($B502)+1,MIN(BB$6,DAY(EOMONTH($B502,1))))&lt;$C502)))</f>
        <v>0</v>
      </c>
      <c r="BC502" s="48" t="n">
        <f aca="false">IF(OR(N(BC$5)=0,BC$6=""),0,BC$5*((DATE(YEAR($B502),MONTH($B502),MIN(BC$6,DAY(EOMONTH($B502,0))))&gt;=$B502)*(DATE(YEAR($B502),MONTH($B502),MIN(BC$6,DAY(EOMONTH($B502,0))))&lt;$C502)+(DATE(YEAR($B502),MONTH($B502)+1,MIN(BC$6,DAY(EOMONTH($B502,1))))&gt;=$B502)*(DATE(YEAR($B502),MONTH($B502)+1,MIN(BC$6,DAY(EOMONTH($B502,1))))&lt;$C502)))</f>
        <v>0</v>
      </c>
      <c r="BD502" s="48" t="n">
        <f aca="false">IF(OR(N(BD$5)=0,BD$6=""),0,BD$5*((DATE(YEAR($B502),MONTH($B502),MIN(BD$6,DAY(EOMONTH($B502,0))))&gt;=$B502)*(DATE(YEAR($B502),MONTH($B502),MIN(BD$6,DAY(EOMONTH($B502,0))))&lt;$C502)+(DATE(YEAR($B502),MONTH($B502)+1,MIN(BD$6,DAY(EOMONTH($B502,1))))&gt;=$B502)*(DATE(YEAR($B502),MONTH($B502)+1,MIN(BD$6,DAY(EOMONTH($B502,1))))&lt;$C502)))</f>
        <v>0</v>
      </c>
      <c r="BE502" s="48" t="n">
        <f aca="false">IF(OR(N(BE$5)=0,BE$6=""),0,BE$5*((DATE(YEAR($B502),MONTH($B502),MIN(BE$6,DAY(EOMONTH($B502,0))))&gt;=$B502)*(DATE(YEAR($B502),MONTH($B502),MIN(BE$6,DAY(EOMONTH($B502,0))))&lt;$C502)+(DATE(YEAR($B502),MONTH($B502)+1,MIN(BE$6,DAY(EOMONTH($B502,1))))&gt;=$B502)*(DATE(YEAR($B502),MONTH($B502)+1,MIN(BE$6,DAY(EOMONTH($B502,1))))&lt;$C502)))</f>
        <v>0</v>
      </c>
      <c r="BF502" s="48" t="n">
        <f aca="false">IF(OR(N(BF$5)=0,BF$6=""),0,BF$5*((DATE(YEAR($B502),MONTH($B502),MIN(BF$6,DAY(EOMONTH($B502,0))))&gt;=$B502)*(DATE(YEAR($B502),MONTH($B502),MIN(BF$6,DAY(EOMONTH($B502,0))))&lt;$C502)+(DATE(YEAR($B502),MONTH($B502)+1,MIN(BF$6,DAY(EOMONTH($B502,1))))&gt;=$B502)*(DATE(YEAR($B502),MONTH($B502)+1,MIN(BF$6,DAY(EOMONTH($B502,1))))&lt;$C502)))</f>
        <v>0</v>
      </c>
      <c r="BG502" s="48" t="n">
        <f aca="false">IF(OR(N(BG$5)=0,BG$6=""),0,BG$5*((DATE(YEAR($B502),MONTH($B502),MIN(BG$6,DAY(EOMONTH($B502,0))))&gt;=$B502)*(DATE(YEAR($B502),MONTH($B502),MIN(BG$6,DAY(EOMONTH($B502,0))))&lt;$C502)+(DATE(YEAR($B502),MONTH($B502)+1,MIN(BG$6,DAY(EOMONTH($B502,1))))&gt;=$B502)*(DATE(YEAR($B502),MONTH($B502)+1,MIN(BG$6,DAY(EOMONTH($B502,1))))&lt;$C502)))</f>
        <v>0</v>
      </c>
      <c r="BH502" s="48" t="n">
        <f aca="false">IF(OR(N(BH$5)=0,BH$6=""),0,BH$5*((DATE(YEAR($B502),MONTH($B502),MIN(BH$6,DAY(EOMONTH($B502,0))))&gt;=$B502)*(DATE(YEAR($B502),MONTH($B502),MIN(BH$6,DAY(EOMONTH($B502,0))))&lt;$C502)+(DATE(YEAR($B502),MONTH($B502)+1,MIN(BH$6,DAY(EOMONTH($B502,1))))&gt;=$B502)*(DATE(YEAR($B502),MONTH($B502)+1,MIN(BH$6,DAY(EOMONTH($B502,1))))&lt;$C502)))</f>
        <v>0</v>
      </c>
      <c r="BI502" s="48" t="n">
        <f aca="false">IF(OR(N(BI$5)=0,BI$6=""),0,BI$5*((DATE(YEAR($B502),MONTH($B502),MIN(BI$6,DAY(EOMONTH($B502,0))))&gt;=$B502)*(DATE(YEAR($B502),MONTH($B502),MIN(BI$6,DAY(EOMONTH($B502,0))))&lt;$C502)+(DATE(YEAR($B502),MONTH($B502)+1,MIN(BI$6,DAY(EOMONTH($B502,1))))&gt;=$B502)*(DATE(YEAR($B502),MONTH($B502)+1,MIN(BI$6,DAY(EOMONTH($B502,1))))&lt;$C502)))</f>
        <v>0</v>
      </c>
      <c r="BJ502" s="48" t="n">
        <f aca="false">IF(OR(N(BJ$5)=0,BJ$6=""),0,BJ$5*((DATE(YEAR($B502),MONTH($B502),MIN(BJ$6,DAY(EOMONTH($B502,0))))&gt;=$B502)*(DATE(YEAR($B502),MONTH($B502),MIN(BJ$6,DAY(EOMONTH($B502,0))))&lt;$C502)+(DATE(YEAR($B502),MONTH($B502)+1,MIN(BJ$6,DAY(EOMONTH($B502,1))))&gt;=$B502)*(DATE(YEAR($B502),MONTH($B502)+1,MIN(BJ$6,DAY(EOMONTH($B502,1))))&lt;$C502)))</f>
        <v>0</v>
      </c>
      <c r="BK502" s="48" t="n">
        <f aca="false">IF(OR(N(BK$5)=0,BK$6=""),0,BK$5*((DATE(YEAR($B502),MONTH($B502),MIN(BK$6,DAY(EOMONTH($B502,0))))&gt;=$B502)*(DATE(YEAR($B502),MONTH($B502),MIN(BK$6,DAY(EOMONTH($B502,0))))&lt;$C502)+(DATE(YEAR($B502),MONTH($B502)+1,MIN(BK$6,DAY(EOMONTH($B502,1))))&gt;=$B502)*(DATE(YEAR($B502),MONTH($B502)+1,MIN(BK$6,DAY(EOMONTH($B502,1))))&lt;$C502)))</f>
        <v>0</v>
      </c>
      <c r="BL502" s="48" t="n">
        <f aca="false">IF(OR(N(BL$5)=0,BL$6=""),0,BL$5*((DATE(YEAR($B502),MONTH($B502),MIN(BL$6,DAY(EOMONTH($B502,0))))&gt;=$B502)*(DATE(YEAR($B502),MONTH($B502),MIN(BL$6,DAY(EOMONTH($B502,0))))&lt;$C502)+(DATE(YEAR($B502),MONTH($B502)+1,MIN(BL$6,DAY(EOMONTH($B502,1))))&gt;=$B502)*(DATE(YEAR($B502),MONTH($B502)+1,MIN(BL$6,DAY(EOMONTH($B502,1))))&lt;$C502)))</f>
        <v>0</v>
      </c>
      <c r="BM502" s="48" t="n">
        <f aca="false">IF(OR(N(BM$5)=0,BM$6=""),0,BM$5*((DATE(YEAR($B502),MONTH($B502),MIN(BM$6,DAY(EOMONTH($B502,0))))&gt;=$B502)*(DATE(YEAR($B502),MONTH($B502),MIN(BM$6,DAY(EOMONTH($B502,0))))&lt;$C502)+(DATE(YEAR($B502),MONTH($B502)+1,MIN(BM$6,DAY(EOMONTH($B502,1))))&gt;=$B502)*(DATE(YEAR($B502),MONTH($B502)+1,MIN(BM$6,DAY(EOMONTH($B502,1))))&lt;$C502)))</f>
        <v>0</v>
      </c>
      <c r="BN502" s="48" t="n">
        <f aca="false">IF(OR(N(BN$5)=0,BN$6=""),0,BN$5*((DATE(YEAR($B502),MONTH($B502),MIN(BN$6,DAY(EOMONTH($B502,0))))&gt;=$B502)*(DATE(YEAR($B502),MONTH($B502),MIN(BN$6,DAY(EOMONTH($B502,0))))&lt;$C502)+(DATE(YEAR($B502),MONTH($B502)+1,MIN(BN$6,DAY(EOMONTH($B502,1))))&gt;=$B502)*(DATE(YEAR($B502),MONTH($B502)+1,MIN(BN$6,DAY(EOMONTH($B502,1))))&lt;$C502)))</f>
        <v>0</v>
      </c>
      <c r="BO502" s="48" t="n">
        <f aca="false">IF(OR(N(BO$5)=0,BO$6=""),0,BO$5*((DATE(YEAR($B502),MONTH($B502),MIN(BO$6,DAY(EOMONTH($B502,0))))&gt;=$B502)*(DATE(YEAR($B502),MONTH($B502),MIN(BO$6,DAY(EOMONTH($B502,0))))&lt;$C502)+(DATE(YEAR($B502),MONTH($B502)+1,MIN(BO$6,DAY(EOMONTH($B502,1))))&gt;=$B502)*(DATE(YEAR($B502),MONTH($B502)+1,MIN(BO$6,DAY(EOMONTH($B502,1))))&lt;$C502)))</f>
        <v>0</v>
      </c>
      <c r="BP502" s="48" t="n">
        <f aca="false">IF(OR(N(BP$5)=0,BP$6=""),0,BP$5*((DATE(YEAR($B502),MONTH($B502),MIN(BP$6,DAY(EOMONTH($B502,0))))&gt;=$B502)*(DATE(YEAR($B502),MONTH($B502),MIN(BP$6,DAY(EOMONTH($B502,0))))&lt;$C502)+(DATE(YEAR($B502),MONTH($B502)+1,MIN(BP$6,DAY(EOMONTH($B502,1))))&gt;=$B502)*(DATE(YEAR($B502),MONTH($B502)+1,MIN(BP$6,DAY(EOMONTH($B502,1))))&lt;$C502)))</f>
        <v>0</v>
      </c>
      <c r="BQ502" s="48" t="n">
        <f aca="false">IF(OR(N(BQ$5)=0,BQ$6=""),0,BQ$5*((DATE(YEAR($B502),MONTH($B502),MIN(BQ$6,DAY(EOMONTH($B502,0))))&gt;=$B502)*(DATE(YEAR($B502),MONTH($B502),MIN(BQ$6,DAY(EOMONTH($B502,0))))&lt;$C502)+(DATE(YEAR($B502),MONTH($B502)+1,MIN(BQ$6,DAY(EOMONTH($B502,1))))&gt;=$B502)*(DATE(YEAR($B502),MONTH($B502)+1,MIN(BQ$6,DAY(EOMONTH($B502,1))))&lt;$C502)))</f>
        <v>0</v>
      </c>
      <c r="BR502" s="48" t="n">
        <f aca="false">IF(OR(N(BR$5)=0,BR$6=""),0,BR$5*((DATE(YEAR($B502),MONTH($B502),MIN(BR$6,DAY(EOMONTH($B502,0))))&gt;=$B502)*(DATE(YEAR($B502),MONTH($B502),MIN(BR$6,DAY(EOMONTH($B502,0))))&lt;$C502)+(DATE(YEAR($B502),MONTH($B502)+1,MIN(BR$6,DAY(EOMONTH($B502,1))))&gt;=$B502)*(DATE(YEAR($B502),MONTH($B502)+1,MIN(BR$6,DAY(EOMONTH($B502,1))))&lt;$C502)))</f>
        <v>0</v>
      </c>
      <c r="BS502" s="48" t="n">
        <f aca="false">IF(OR(N(BS$5)=0,BS$6=""),0,BS$5*((DATE(YEAR($B502),MONTH($B502),MIN(BS$6,DAY(EOMONTH($B502,0))))&gt;=$B502)*(DATE(YEAR($B502),MONTH($B502),MIN(BS$6,DAY(EOMONTH($B502,0))))&lt;$C502)+(DATE(YEAR($B502),MONTH($B502)+1,MIN(BS$6,DAY(EOMONTH($B502,1))))&gt;=$B502)*(DATE(YEAR($B502),MONTH($B502)+1,MIN(BS$6,DAY(EOMONTH($B502,1))))&lt;$C502)))</f>
        <v>0</v>
      </c>
      <c r="BT502" s="48" t="n">
        <f aca="false">IF(OR(N(BT$5)=0,BT$6=""),0,BT$5*((DATE(YEAR($B502),MONTH($B502),MIN(BT$6,DAY(EOMONTH($B502,0))))&gt;=$B502)*(DATE(YEAR($B502),MONTH($B502),MIN(BT$6,DAY(EOMONTH($B502,0))))&lt;$C502)+(DATE(YEAR($B502),MONTH($B502)+1,MIN(BT$6,DAY(EOMONTH($B502,1))))&gt;=$B502)*(DATE(YEAR($B502),MONTH($B502)+1,MIN(BT$6,DAY(EOMONTH($B502,1))))&lt;$C502)))</f>
        <v>0</v>
      </c>
      <c r="BU502" s="48" t="n">
        <f aca="false">IF(OR(N(BU$5)=0,BU$6=""),0,BU$5*((DATE(YEAR($B502),MONTH($B502),MIN(BU$6,DAY(EOMONTH($B502,0))))&gt;=$B502)*(DATE(YEAR($B502),MONTH($B502),MIN(BU$6,DAY(EOMONTH($B502,0))))&lt;$C502)+(DATE(YEAR($B502),MONTH($B502)+1,MIN(BU$6,DAY(EOMONTH($B502,1))))&gt;=$B502)*(DATE(YEAR($B502),MONTH($B502)+1,MIN(BU$6,DAY(EOMONTH($B502,1))))&lt;$C502)))</f>
        <v>0</v>
      </c>
      <c r="BV502" s="48" t="n">
        <f aca="false">IF(OR(N(BV$5)=0,BV$6=""),0,BV$5*((DATE(YEAR($B502),MONTH($B502),MIN(BV$6,DAY(EOMONTH($B502,0))))&gt;=$B502)*(DATE(YEAR($B502),MONTH($B502),MIN(BV$6,DAY(EOMONTH($B502,0))))&lt;$C502)+(DATE(YEAR($B502),MONTH($B502)+1,MIN(BV$6,DAY(EOMONTH($B502,1))))&gt;=$B502)*(DATE(YEAR($B502),MONTH($B502)+1,MIN(BV$6,DAY(EOMONTH($B502,1))))&lt;$C502)))</f>
        <v>0</v>
      </c>
      <c r="BW502" s="48" t="n">
        <f aca="false">IF(OR(N(BW$5)=0,BW$6=""),0,BW$5*((DATE(YEAR($B502),MONTH($B502),MIN(BW$6,DAY(EOMONTH($B502,0))))&gt;=$B502)*(DATE(YEAR($B502),MONTH($B502),MIN(BW$6,DAY(EOMONTH($B502,0))))&lt;$C502)+(DATE(YEAR($B502),MONTH($B502)+1,MIN(BW$6,DAY(EOMONTH($B502,1))))&gt;=$B502)*(DATE(YEAR($B502),MONTH($B502)+1,MIN(BW$6,DAY(EOMONTH($B502,1))))&lt;$C502)))</f>
        <v>0</v>
      </c>
      <c r="BX502" s="48" t="n">
        <f aca="false">MIN(Z502,(FT501*(1+FT$5/Setup!$C$36)+IF($V502=1,N($F502),0)))</f>
        <v>0</v>
      </c>
      <c r="BY502" s="48" t="n">
        <f aca="false">MIN(AA502,(FU501*(1+FU$5/Setup!$C$36)+IF($V502=2,N($F502),0)))</f>
        <v>0</v>
      </c>
      <c r="BZ502" s="48" t="n">
        <f aca="false">MIN(AB502,(FV501*(1+FV$5/Setup!$C$36)+IF($V502=3,N($F502),0)))</f>
        <v>0</v>
      </c>
      <c r="CA502" s="48" t="n">
        <f aca="false">MIN(AC502,(FW501*(1+FW$5/Setup!$C$36)+IF($V502=4,N($F502),0)))</f>
        <v>0</v>
      </c>
      <c r="CB502" s="48" t="n">
        <f aca="false">MIN(AD502,(FX501*(1+FX$5/Setup!$C$36)+IF($V502=5,N($F502),0)))</f>
        <v>0</v>
      </c>
      <c r="CC502" s="48" t="n">
        <f aca="false">MIN(AE502,(FY501*(1+FY$5/Setup!$C$36)+IF($V502=6,N($F502),0)))</f>
        <v>0</v>
      </c>
      <c r="CD502" s="48" t="n">
        <f aca="false">MIN(AF502,(FZ501*(1+FZ$5/Setup!$C$36)+IF($V502=7,N($F502),0)))</f>
        <v>0</v>
      </c>
      <c r="CE502" s="48" t="n">
        <f aca="false">MIN(AG502,(GA501*(1+GA$5/Setup!$C$36)+IF($V502=8,N($F502),0)))</f>
        <v>0</v>
      </c>
      <c r="CF502" s="48" t="n">
        <f aca="false">MIN(AH502,(GB501*(1+GB$5/Setup!$C$36)+IF($V502=9,N($F502),0)))</f>
        <v>0</v>
      </c>
      <c r="CG502" s="48" t="n">
        <f aca="false">MIN(AI502,(GC501*(1+GC$5/Setup!$C$36)+IF($V502=10,N($F502),0)))</f>
        <v>0</v>
      </c>
      <c r="CH502" s="48" t="n">
        <f aca="false">MIN(AJ502,(GD501*(1+GD$5/Setup!$C$36)+IF($V502=11,N($F502),0)))</f>
        <v>0</v>
      </c>
      <c r="CI502" s="48" t="n">
        <f aca="false">MIN(AK502,(GE501*(1+GE$5/Setup!$C$36)+IF($V502=12,N($F502),0)))</f>
        <v>0</v>
      </c>
      <c r="CJ502" s="48" t="n">
        <f aca="false">MIN(AL502,(GF501*(1+GF$5/Setup!$C$36)+IF($V502=13,N($F502),0)))</f>
        <v>0</v>
      </c>
      <c r="CK502" s="48" t="n">
        <f aca="false">MIN(AM502,(GG501*(1+GG$5/Setup!$C$36)+IF($V502=14,N($F502),0)))</f>
        <v>0</v>
      </c>
      <c r="CL502" s="48" t="n">
        <f aca="false">MIN(AN502,(GH501*(1+GH$5/Setup!$C$36)+IF($V502=15,N($F502),0)))</f>
        <v>0</v>
      </c>
      <c r="CM502" s="48" t="n">
        <f aca="false">MIN(AO502,(GI501*(1+GI$5/Setup!$C$36)+IF($V502=16,N($F502),0)))</f>
        <v>0</v>
      </c>
      <c r="CN502" s="48" t="n">
        <f aca="false">MIN(AP502,(GJ501*(1+GJ$5/Setup!$C$36)+IF($V502=17,N($F502),0)))</f>
        <v>0</v>
      </c>
      <c r="CO502" s="48" t="n">
        <f aca="false">MIN(AQ502,(GK501*(1+GK$5/Setup!$C$36)+IF($V502=18,N($F502),0)))</f>
        <v>0</v>
      </c>
      <c r="CP502" s="48" t="n">
        <f aca="false">MIN(AR502,(GL501*(1+GL$5/Setup!$C$36)+IF($V502=19,N($F502),0)))</f>
        <v>0</v>
      </c>
      <c r="CQ502" s="48" t="n">
        <f aca="false">MIN(AS502,(GM501*(1+GM$5/Setup!$C$36)+IF($V502=20,N($F502),0)))</f>
        <v>0</v>
      </c>
      <c r="CR502" s="48" t="n">
        <f aca="false">MIN(AT502,(GN501*(1+GN$5/Setup!$C$36)+IF($V502=21,N($F502),0)))</f>
        <v>0</v>
      </c>
      <c r="CS502" s="48" t="n">
        <f aca="false">MIN(AU502,(GO501*(1+GO$5/Setup!$C$36)+IF($V502=22,N($F502),0)))</f>
        <v>0</v>
      </c>
      <c r="CT502" s="48" t="n">
        <f aca="false">MIN(AV502,(GP501*(1+GP$5/Setup!$C$36)+IF($V502=23,N($F502),0)))</f>
        <v>0</v>
      </c>
      <c r="CU502" s="48" t="n">
        <f aca="false">MIN(AW502,(GQ501*(1+GQ$5/Setup!$C$36)+IF($V502=24,N($F502),0)))</f>
        <v>0</v>
      </c>
      <c r="CV502" s="48" t="n">
        <f aca="false">MIN(AX502,(GR501*(1+GR$5/Setup!$C$36)+IF($V502=25,N($F502),0)))</f>
        <v>0</v>
      </c>
      <c r="CW502" s="48" t="n">
        <f aca="false">MIN(AY502,(GS501*(1+GS$5/Setup!$C$36)+IF($V502=26,N($F502),0)))</f>
        <v>0</v>
      </c>
      <c r="CX502" s="48" t="n">
        <f aca="false">MIN(AZ502,(GT501*(1+GT$5/Setup!$C$36)+IF($V502=27,N($F502),0)))</f>
        <v>0</v>
      </c>
      <c r="CY502" s="48" t="n">
        <f aca="false">MIN(BA502,(GU501*(1+GU$5/Setup!$C$36)+IF($V502=28,N($F502),0)))</f>
        <v>0</v>
      </c>
      <c r="CZ502" s="48" t="n">
        <f aca="false">MIN(BB502,(GV501*(1+GV$5/Setup!$C$36)+IF($V502=29,N($F502),0)))</f>
        <v>0</v>
      </c>
      <c r="DA502" s="48" t="n">
        <f aca="false">MIN(BC502,(GW501*(1+GW$5/Setup!$C$36)+IF($V502=30,N($F502),0)))</f>
        <v>0</v>
      </c>
      <c r="DB502" s="48" t="n">
        <f aca="false">MIN(BD502,(GX501*(1+GX$5/Setup!$C$36)+IF($V502=31,N($F502),0)))</f>
        <v>0</v>
      </c>
      <c r="DC502" s="48" t="n">
        <f aca="false">MIN(BE502,(GY501*(1+GY$5/Setup!$C$36)+IF($V502=32,N($F502),0)))</f>
        <v>0</v>
      </c>
      <c r="DD502" s="48" t="n">
        <f aca="false">MIN(BF502,(GZ501*(1+GZ$5/Setup!$C$36)+IF($V502=33,N($F502),0)))</f>
        <v>0</v>
      </c>
      <c r="DE502" s="48" t="n">
        <f aca="false">MIN(BG502,(HA501*(1+HA$5/Setup!$C$36)+IF($V502=34,N($F502),0)))</f>
        <v>0</v>
      </c>
      <c r="DF502" s="48" t="n">
        <f aca="false">MIN(BH502,(HB501*(1+HB$5/Setup!$C$36)+IF($V502=35,N($F502),0)))</f>
        <v>0</v>
      </c>
      <c r="DG502" s="48" t="n">
        <f aca="false">MIN(BI502,(HC501*(1+HC$5/Setup!$C$36)+IF($V502=36,N($F502),0)))</f>
        <v>0</v>
      </c>
      <c r="DH502" s="48" t="n">
        <f aca="false">MIN(BJ502,(HD501*(1+HD$5/Setup!$C$36)+IF($V502=37,N($F502),0)))</f>
        <v>0</v>
      </c>
      <c r="DI502" s="48" t="n">
        <f aca="false">MIN(BK502,(HE501*(1+HE$5/Setup!$C$36)+IF($V502=38,N($F502),0)))</f>
        <v>0</v>
      </c>
      <c r="DJ502" s="48" t="n">
        <f aca="false">MIN(BL502,(HF501*(1+HF$5/Setup!$C$36)+IF($V502=39,N($F502),0)))</f>
        <v>0</v>
      </c>
      <c r="DK502" s="48" t="n">
        <f aca="false">MIN(BM502,(HG501*(1+HG$5/Setup!$C$36)+IF($V502=40,N($F502),0)))</f>
        <v>0</v>
      </c>
      <c r="DL502" s="48" t="n">
        <f aca="false">MIN(BN502,(HH501*(1+HH$5/Setup!$C$36)+IF($V502=41,N($F502),0)))</f>
        <v>0</v>
      </c>
      <c r="DM502" s="48" t="n">
        <f aca="false">MIN(BO502,(HI501*(1+HI$5/Setup!$C$36)+IF($V502=42,N($F502),0)))</f>
        <v>0</v>
      </c>
      <c r="DN502" s="48" t="n">
        <f aca="false">MIN(BP502,(HJ501*(1+HJ$5/Setup!$C$36)+IF($V502=43,N($F502),0)))</f>
        <v>0</v>
      </c>
      <c r="DO502" s="48" t="n">
        <f aca="false">MIN(BQ502,(HK501*(1+HK$5/Setup!$C$36)+IF($V502=44,N($F502),0)))</f>
        <v>0</v>
      </c>
      <c r="DP502" s="48" t="n">
        <f aca="false">MIN(BR502,(HL501*(1+HL$5/Setup!$C$36)+IF($V502=45,N($F502),0)))</f>
        <v>0</v>
      </c>
      <c r="DQ502" s="48" t="n">
        <f aca="false">MIN(BS502,(HM501*(1+HM$5/Setup!$C$36)+IF($V502=46,N($F502),0)))</f>
        <v>0</v>
      </c>
      <c r="DR502" s="48" t="n">
        <f aca="false">MIN(BT502,(HN501*(1+HN$5/Setup!$C$36)+IF($V502=47,N($F502),0)))</f>
        <v>0</v>
      </c>
      <c r="DS502" s="48" t="n">
        <f aca="false">MIN(BU502,(HO501*(1+HO$5/Setup!$C$36)+IF($V502=48,N($F502),0)))</f>
        <v>0</v>
      </c>
      <c r="DT502" s="48" t="n">
        <f aca="false">MIN(BV502,(HP501*(1+HP$5/Setup!$C$36)+IF($V502=49,N($F502),0)))</f>
        <v>0</v>
      </c>
      <c r="DU502" s="48" t="n">
        <f aca="false">MIN(BW502,(HQ501*(1+HQ$5/Setup!$C$36)+IF($V502=50,N($F502),0)))</f>
        <v>0</v>
      </c>
      <c r="DV502" s="48" t="n">
        <f aca="false">MIN(MAX((FT501*(1+FT$5/Setup!$C$36)+IF($V502=1,N($F502),0))-BX502,0),MAX($P502-0,0))</f>
        <v>0</v>
      </c>
      <c r="DW502" s="48" t="n">
        <f aca="false">MIN(MAX((FU501*(1+FU$5/Setup!$C$36)+IF($V502=2,N($F502),0))-BY502,0),MAX($P502-SUM(DV502:DV502),0))</f>
        <v>0</v>
      </c>
      <c r="DX502" s="48" t="n">
        <f aca="false">MIN(MAX((FV501*(1+FV$5/Setup!$C$36)+IF($V502=3,N($F502),0))-BZ502,0),MAX($P502-SUM(DV502:DW502),0))</f>
        <v>0</v>
      </c>
      <c r="DY502" s="48" t="n">
        <f aca="false">MIN(MAX((FW501*(1+FW$5/Setup!$C$36)+IF($V502=4,N($F502),0))-CA502,0),MAX($P502-SUM(DV502:DX502),0))</f>
        <v>0</v>
      </c>
      <c r="DZ502" s="48" t="n">
        <f aca="false">MIN(MAX((FX501*(1+FX$5/Setup!$C$36)+IF($V502=5,N($F502),0))-CB502,0),MAX($P502-SUM(DV502:DY502),0))</f>
        <v>0</v>
      </c>
      <c r="EA502" s="48" t="n">
        <f aca="false">MIN(MAX((FY501*(1+FY$5/Setup!$C$36)+IF($V502=6,N($F502),0))-CC502,0),MAX($P502-SUM(DV502:DZ502),0))</f>
        <v>0</v>
      </c>
      <c r="EB502" s="48" t="n">
        <f aca="false">MIN(MAX((FZ501*(1+FZ$5/Setup!$C$36)+IF($V502=7,N($F502),0))-CD502,0),MAX($P502-SUM(DV502:EA502),0))</f>
        <v>0</v>
      </c>
      <c r="EC502" s="48" t="n">
        <f aca="false">MIN(MAX((GA501*(1+GA$5/Setup!$C$36)+IF($V502=8,N($F502),0))-CE502,0),MAX($P502-SUM(DV502:EB502),0))</f>
        <v>0</v>
      </c>
      <c r="ED502" s="48" t="n">
        <f aca="false">MIN(MAX((GB501*(1+GB$5/Setup!$C$36)+IF($V502=9,N($F502),0))-CF502,0),MAX($P502-SUM(DV502:EC502),0))</f>
        <v>0</v>
      </c>
      <c r="EE502" s="48" t="n">
        <f aca="false">MIN(MAX((GC501*(1+GC$5/Setup!$C$36)+IF($V502=10,N($F502),0))-CG502,0),MAX($P502-SUM(DV502:ED502),0))</f>
        <v>0</v>
      </c>
      <c r="EF502" s="48" t="n">
        <f aca="false">MIN(MAX((GD501*(1+GD$5/Setup!$C$36)+IF($V502=11,N($F502),0))-CH502,0),MAX($P502-SUM(DV502:EE502),0))</f>
        <v>0</v>
      </c>
      <c r="EG502" s="48" t="n">
        <f aca="false">MIN(MAX((GE501*(1+GE$5/Setup!$C$36)+IF($V502=12,N($F502),0))-CI502,0),MAX($P502-SUM(DV502:EF502),0))</f>
        <v>0</v>
      </c>
      <c r="EH502" s="48" t="n">
        <f aca="false">MIN(MAX((GF501*(1+GF$5/Setup!$C$36)+IF($V502=13,N($F502),0))-CJ502,0),MAX($P502-SUM(DV502:EG502),0))</f>
        <v>0</v>
      </c>
      <c r="EI502" s="48" t="n">
        <f aca="false">MIN(MAX((GG501*(1+GG$5/Setup!$C$36)+IF($V502=14,N($F502),0))-CK502,0),MAX($P502-SUM(DV502:EH502),0))</f>
        <v>0</v>
      </c>
      <c r="EJ502" s="48" t="n">
        <f aca="false">MIN(MAX((GH501*(1+GH$5/Setup!$C$36)+IF($V502=15,N($F502),0))-CL502,0),MAX($P502-SUM(DV502:EI502),0))</f>
        <v>0</v>
      </c>
      <c r="EK502" s="48" t="n">
        <f aca="false">MIN(MAX((GI501*(1+GI$5/Setup!$C$36)+IF($V502=16,N($F502),0))-CM502,0),MAX($P502-SUM(DV502:EJ502),0))</f>
        <v>0</v>
      </c>
      <c r="EL502" s="48" t="n">
        <f aca="false">MIN(MAX((GJ501*(1+GJ$5/Setup!$C$36)+IF($V502=17,N($F502),0))-CN502,0),MAX($P502-SUM(DV502:EK502),0))</f>
        <v>0</v>
      </c>
      <c r="EM502" s="48" t="n">
        <f aca="false">MIN(MAX((GK501*(1+GK$5/Setup!$C$36)+IF($V502=18,N($F502),0))-CO502,0),MAX($P502-SUM(DV502:EL502),0))</f>
        <v>0</v>
      </c>
      <c r="EN502" s="48" t="n">
        <f aca="false">MIN(MAX((GL501*(1+GL$5/Setup!$C$36)+IF($V502=19,N($F502),0))-CP502,0),MAX($P502-SUM(DV502:EM502),0))</f>
        <v>0</v>
      </c>
      <c r="EO502" s="48" t="n">
        <f aca="false">MIN(MAX((GM501*(1+GM$5/Setup!$C$36)+IF($V502=20,N($F502),0))-CQ502,0),MAX($P502-SUM(DV502:EN502),0))</f>
        <v>0</v>
      </c>
      <c r="EP502" s="48" t="n">
        <f aca="false">MIN(MAX((GN501*(1+GN$5/Setup!$C$36)+IF($V502=21,N($F502),0))-CR502,0),MAX($P502-SUM(DV502:EO502),0))</f>
        <v>0</v>
      </c>
      <c r="EQ502" s="48" t="n">
        <f aca="false">MIN(MAX((GO501*(1+GO$5/Setup!$C$36)+IF($V502=22,N($F502),0))-CS502,0),MAX($P502-SUM(DV502:EP502),0))</f>
        <v>0</v>
      </c>
      <c r="ER502" s="48" t="n">
        <f aca="false">MIN(MAX((GP501*(1+GP$5/Setup!$C$36)+IF($V502=23,N($F502),0))-CT502,0),MAX($P502-SUM(DV502:EQ502),0))</f>
        <v>0</v>
      </c>
      <c r="ES502" s="48" t="n">
        <f aca="false">MIN(MAX((GQ501*(1+GQ$5/Setup!$C$36)+IF($V502=24,N($F502),0))-CU502,0),MAX($P502-SUM(DV502:ER502),0))</f>
        <v>0</v>
      </c>
      <c r="ET502" s="48" t="n">
        <f aca="false">MIN(MAX((GR501*(1+GR$5/Setup!$C$36)+IF($V502=25,N($F502),0))-CV502,0),MAX($P502-SUM(DV502:ES502),0))</f>
        <v>0</v>
      </c>
      <c r="EU502" s="48" t="n">
        <f aca="false">MIN(MAX((GS501*(1+GS$5/Setup!$C$36)+IF($V502=26,N($F502),0))-CW502,0),MAX($P502-SUM(DV502:ET502),0))</f>
        <v>0</v>
      </c>
      <c r="EV502" s="48" t="n">
        <f aca="false">MIN(MAX((GT501*(1+GT$5/Setup!$C$36)+IF($V502=27,N($F502),0))-CX502,0),MAX($P502-SUM(DV502:EU502),0))</f>
        <v>0</v>
      </c>
      <c r="EW502" s="48" t="n">
        <f aca="false">MIN(MAX((GU501*(1+GU$5/Setup!$C$36)+IF($V502=28,N($F502),0))-CY502,0),MAX($P502-SUM(DV502:EV502),0))</f>
        <v>0</v>
      </c>
      <c r="EX502" s="48" t="n">
        <f aca="false">MIN(MAX((GV501*(1+GV$5/Setup!$C$36)+IF($V502=29,N($F502),0))-CZ502,0),MAX($P502-SUM(DV502:EW502),0))</f>
        <v>0</v>
      </c>
      <c r="EY502" s="48" t="n">
        <f aca="false">MIN(MAX((GW501*(1+GW$5/Setup!$C$36)+IF($V502=30,N($F502),0))-DA502,0),MAX($P502-SUM(DV502:EX502),0))</f>
        <v>0</v>
      </c>
      <c r="EZ502" s="48" t="n">
        <f aca="false">MIN(MAX((GX501*(1+GX$5/Setup!$C$36)+IF($V502=31,N($F502),0))-DB502,0),MAX($P502-SUM(DV502:EY502),0))</f>
        <v>0</v>
      </c>
      <c r="FA502" s="48" t="n">
        <f aca="false">MIN(MAX((GY501*(1+GY$5/Setup!$C$36)+IF($V502=32,N($F502),0))-DC502,0),MAX($P502-SUM(DV502:EZ502),0))</f>
        <v>0</v>
      </c>
      <c r="FB502" s="48" t="n">
        <f aca="false">MIN(MAX((GZ501*(1+GZ$5/Setup!$C$36)+IF($V502=33,N($F502),0))-DD502,0),MAX($P502-SUM(DV502:FA502),0))</f>
        <v>0</v>
      </c>
      <c r="FC502" s="48" t="n">
        <f aca="false">MIN(MAX((HA501*(1+HA$5/Setup!$C$36)+IF($V502=34,N($F502),0))-DE502,0),MAX($P502-SUM(DV502:FB502),0))</f>
        <v>0</v>
      </c>
      <c r="FD502" s="48" t="n">
        <f aca="false">MIN(MAX((HB501*(1+HB$5/Setup!$C$36)+IF($V502=35,N($F502),0))-DF502,0),MAX($P502-SUM(DV502:FC502),0))</f>
        <v>0</v>
      </c>
      <c r="FE502" s="48" t="n">
        <f aca="false">MIN(MAX((HC501*(1+HC$5/Setup!$C$36)+IF($V502=36,N($F502),0))-DG502,0),MAX($P502-SUM(DV502:FD502),0))</f>
        <v>0</v>
      </c>
      <c r="FF502" s="48" t="n">
        <f aca="false">MIN(MAX((HD501*(1+HD$5/Setup!$C$36)+IF($V502=37,N($F502),0))-DH502,0),MAX($P502-SUM(DV502:FE502),0))</f>
        <v>0</v>
      </c>
      <c r="FG502" s="48" t="n">
        <f aca="false">MIN(MAX((HE501*(1+HE$5/Setup!$C$36)+IF($V502=38,N($F502),0))-DI502,0),MAX($P502-SUM(DV502:FF502),0))</f>
        <v>0</v>
      </c>
      <c r="FH502" s="48" t="n">
        <f aca="false">MIN(MAX((HF501*(1+HF$5/Setup!$C$36)+IF($V502=39,N($F502),0))-DJ502,0),MAX($P502-SUM(DV502:FG502),0))</f>
        <v>0</v>
      </c>
      <c r="FI502" s="48" t="n">
        <f aca="false">MIN(MAX((HG501*(1+HG$5/Setup!$C$36)+IF($V502=40,N($F502),0))-DK502,0),MAX($P502-SUM(DV502:FH502),0))</f>
        <v>0</v>
      </c>
      <c r="FJ502" s="48" t="n">
        <f aca="false">MIN(MAX((HH501*(1+HH$5/Setup!$C$36)+IF($V502=41,N($F502),0))-DL502,0),MAX($P502-SUM(DV502:FI502),0))</f>
        <v>0</v>
      </c>
      <c r="FK502" s="48" t="n">
        <f aca="false">MIN(MAX((HI501*(1+HI$5/Setup!$C$36)+IF($V502=42,N($F502),0))-DM502,0),MAX($P502-SUM(DV502:FJ502),0))</f>
        <v>0</v>
      </c>
      <c r="FL502" s="48" t="n">
        <f aca="false">MIN(MAX((HJ501*(1+HJ$5/Setup!$C$36)+IF($V502=43,N($F502),0))-DN502,0),MAX($P502-SUM(DV502:FK502),0))</f>
        <v>0</v>
      </c>
      <c r="FM502" s="48" t="n">
        <f aca="false">MIN(MAX((HK501*(1+HK$5/Setup!$C$36)+IF($V502=44,N($F502),0))-DO502,0),MAX($P502-SUM(DV502:FL502),0))</f>
        <v>0</v>
      </c>
      <c r="FN502" s="48" t="n">
        <f aca="false">MIN(MAX((HL501*(1+HL$5/Setup!$C$36)+IF($V502=45,N($F502),0))-DP502,0),MAX($P502-SUM(DV502:FM502),0))</f>
        <v>0</v>
      </c>
      <c r="FO502" s="48" t="n">
        <f aca="false">MIN(MAX((HM501*(1+HM$5/Setup!$C$36)+IF($V502=46,N($F502),0))-DQ502,0),MAX($P502-SUM(DV502:FN502),0))</f>
        <v>0</v>
      </c>
      <c r="FP502" s="48" t="n">
        <f aca="false">MIN(MAX((HN501*(1+HN$5/Setup!$C$36)+IF($V502=47,N($F502),0))-DR502,0),MAX($P502-SUM(DV502:FO502),0))</f>
        <v>0</v>
      </c>
      <c r="FQ502" s="48" t="n">
        <f aca="false">MIN(MAX((HO501*(1+HO$5/Setup!$C$36)+IF($V502=48,N($F502),0))-DS502,0),MAX($P502-SUM(DV502:FP502),0))</f>
        <v>0</v>
      </c>
      <c r="FR502" s="48" t="n">
        <f aca="false">MIN(MAX((HP501*(1+HP$5/Setup!$C$36)+IF($V502=49,N($F502),0))-DT502,0),MAX($P502-SUM(DV502:FQ502),0))</f>
        <v>0</v>
      </c>
      <c r="FS502" s="48" t="n">
        <f aca="false">MIN(MAX((HQ501*(1+HQ$5/Setup!$C$36)+IF($V502=50,N($F502),0))-DU502,0),MAX($P502-SUM(DV502:FR502),0))</f>
        <v>0</v>
      </c>
      <c r="FT502" s="48" t="n">
        <f aca="false">IF((FT501*(1+FT$5/Setup!$C$36)+IF($V502=1,N($F502),0))-BX502-DV502&lt;0.005,0,(FT501*(1+FT$5/Setup!$C$36)+IF($V502=1,N($F502),0))-BX502-DV502)</f>
        <v>0</v>
      </c>
      <c r="FU502" s="48" t="n">
        <f aca="false">IF((FU501*(1+FU$5/Setup!$C$36)+IF($V502=2,N($F502),0))-BY502-DW502&lt;0.005,0,(FU501*(1+FU$5/Setup!$C$36)+IF($V502=2,N($F502),0))-BY502-DW502)</f>
        <v>0</v>
      </c>
      <c r="FV502" s="48" t="n">
        <f aca="false">IF((FV501*(1+FV$5/Setup!$C$36)+IF($V502=3,N($F502),0))-BZ502-DX502&lt;0.005,0,(FV501*(1+FV$5/Setup!$C$36)+IF($V502=3,N($F502),0))-BZ502-DX502)</f>
        <v>0</v>
      </c>
      <c r="FW502" s="48" t="n">
        <f aca="false">IF((FW501*(1+FW$5/Setup!$C$36)+IF($V502=4,N($F502),0))-CA502-DY502&lt;0.005,0,(FW501*(1+FW$5/Setup!$C$36)+IF($V502=4,N($F502),0))-CA502-DY502)</f>
        <v>0</v>
      </c>
      <c r="FX502" s="48" t="n">
        <f aca="false">IF((FX501*(1+FX$5/Setup!$C$36)+IF($V502=5,N($F502),0))-CB502-DZ502&lt;0.005,0,(FX501*(1+FX$5/Setup!$C$36)+IF($V502=5,N($F502),0))-CB502-DZ502)</f>
        <v>0</v>
      </c>
      <c r="FY502" s="48" t="n">
        <f aca="false">IF((FY501*(1+FY$5/Setup!$C$36)+IF($V502=6,N($F502),0))-CC502-EA502&lt;0.005,0,(FY501*(1+FY$5/Setup!$C$36)+IF($V502=6,N($F502),0))-CC502-EA502)</f>
        <v>0</v>
      </c>
      <c r="FZ502" s="48" t="n">
        <f aca="false">IF((FZ501*(1+FZ$5/Setup!$C$36)+IF($V502=7,N($F502),0))-CD502-EB502&lt;0.005,0,(FZ501*(1+FZ$5/Setup!$C$36)+IF($V502=7,N($F502),0))-CD502-EB502)</f>
        <v>0</v>
      </c>
      <c r="GA502" s="48" t="n">
        <f aca="false">IF((GA501*(1+GA$5/Setup!$C$36)+IF($V502=8,N($F502),0))-CE502-EC502&lt;0.005,0,(GA501*(1+GA$5/Setup!$C$36)+IF($V502=8,N($F502),0))-CE502-EC502)</f>
        <v>0</v>
      </c>
      <c r="GB502" s="48" t="n">
        <f aca="false">IF((GB501*(1+GB$5/Setup!$C$36)+IF($V502=9,N($F502),0))-CF502-ED502&lt;0.005,0,(GB501*(1+GB$5/Setup!$C$36)+IF($V502=9,N($F502),0))-CF502-ED502)</f>
        <v>0</v>
      </c>
      <c r="GC502" s="48" t="n">
        <f aca="false">IF((GC501*(1+GC$5/Setup!$C$36)+IF($V502=10,N($F502),0))-CG502-EE502&lt;0.005,0,(GC501*(1+GC$5/Setup!$C$36)+IF($V502=10,N($F502),0))-CG502-EE502)</f>
        <v>0</v>
      </c>
      <c r="GD502" s="48" t="n">
        <f aca="false">IF((GD501*(1+GD$5/Setup!$C$36)+IF($V502=11,N($F502),0))-CH502-EF502&lt;0.005,0,(GD501*(1+GD$5/Setup!$C$36)+IF($V502=11,N($F502),0))-CH502-EF502)</f>
        <v>0</v>
      </c>
      <c r="GE502" s="48" t="n">
        <f aca="false">IF((GE501*(1+GE$5/Setup!$C$36)+IF($V502=12,N($F502),0))-CI502-EG502&lt;0.005,0,(GE501*(1+GE$5/Setup!$C$36)+IF($V502=12,N($F502),0))-CI502-EG502)</f>
        <v>0</v>
      </c>
      <c r="GF502" s="48" t="n">
        <f aca="false">IF((GF501*(1+GF$5/Setup!$C$36)+IF($V502=13,N($F502),0))-CJ502-EH502&lt;0.005,0,(GF501*(1+GF$5/Setup!$C$36)+IF($V502=13,N($F502),0))-CJ502-EH502)</f>
        <v>0</v>
      </c>
      <c r="GG502" s="48" t="n">
        <f aca="false">IF((GG501*(1+GG$5/Setup!$C$36)+IF($V502=14,N($F502),0))-CK502-EI502&lt;0.005,0,(GG501*(1+GG$5/Setup!$C$36)+IF($V502=14,N($F502),0))-CK502-EI502)</f>
        <v>0</v>
      </c>
      <c r="GH502" s="48" t="n">
        <f aca="false">IF((GH501*(1+GH$5/Setup!$C$36)+IF($V502=15,N($F502),0))-CL502-EJ502&lt;0.005,0,(GH501*(1+GH$5/Setup!$C$36)+IF($V502=15,N($F502),0))-CL502-EJ502)</f>
        <v>0</v>
      </c>
      <c r="GI502" s="48" t="n">
        <f aca="false">IF((GI501*(1+GI$5/Setup!$C$36)+IF($V502=16,N($F502),0))-CM502-EK502&lt;0.005,0,(GI501*(1+GI$5/Setup!$C$36)+IF($V502=16,N($F502),0))-CM502-EK502)</f>
        <v>0</v>
      </c>
      <c r="GJ502" s="48" t="n">
        <f aca="false">IF((GJ501*(1+GJ$5/Setup!$C$36)+IF($V502=17,N($F502),0))-CN502-EL502&lt;0.005,0,(GJ501*(1+GJ$5/Setup!$C$36)+IF($V502=17,N($F502),0))-CN502-EL502)</f>
        <v>0</v>
      </c>
      <c r="GK502" s="48" t="n">
        <f aca="false">IF((GK501*(1+GK$5/Setup!$C$36)+IF($V502=18,N($F502),0))-CO502-EM502&lt;0.005,0,(GK501*(1+GK$5/Setup!$C$36)+IF($V502=18,N($F502),0))-CO502-EM502)</f>
        <v>0</v>
      </c>
      <c r="GL502" s="48" t="n">
        <f aca="false">IF((GL501*(1+GL$5/Setup!$C$36)+IF($V502=19,N($F502),0))-CP502-EN502&lt;0.005,0,(GL501*(1+GL$5/Setup!$C$36)+IF($V502=19,N($F502),0))-CP502-EN502)</f>
        <v>0</v>
      </c>
      <c r="GM502" s="48" t="n">
        <f aca="false">IF((GM501*(1+GM$5/Setup!$C$36)+IF($V502=20,N($F502),0))-CQ502-EO502&lt;0.005,0,(GM501*(1+GM$5/Setup!$C$36)+IF($V502=20,N($F502),0))-CQ502-EO502)</f>
        <v>0</v>
      </c>
      <c r="GN502" s="48" t="n">
        <f aca="false">IF((GN501*(1+GN$5/Setup!$C$36)+IF($V502=21,N($F502),0))-CR502-EP502&lt;0.005,0,(GN501*(1+GN$5/Setup!$C$36)+IF($V502=21,N($F502),0))-CR502-EP502)</f>
        <v>0</v>
      </c>
      <c r="GO502" s="48" t="n">
        <f aca="false">IF((GO501*(1+GO$5/Setup!$C$36)+IF($V502=22,N($F502),0))-CS502-EQ502&lt;0.005,0,(GO501*(1+GO$5/Setup!$C$36)+IF($V502=22,N($F502),0))-CS502-EQ502)</f>
        <v>0</v>
      </c>
      <c r="GP502" s="48" t="n">
        <f aca="false">IF((GP501*(1+GP$5/Setup!$C$36)+IF($V502=23,N($F502),0))-CT502-ER502&lt;0.005,0,(GP501*(1+GP$5/Setup!$C$36)+IF($V502=23,N($F502),0))-CT502-ER502)</f>
        <v>0</v>
      </c>
      <c r="GQ502" s="48" t="n">
        <f aca="false">IF((GQ501*(1+GQ$5/Setup!$C$36)+IF($V502=24,N($F502),0))-CU502-ES502&lt;0.005,0,(GQ501*(1+GQ$5/Setup!$C$36)+IF($V502=24,N($F502),0))-CU502-ES502)</f>
        <v>0</v>
      </c>
      <c r="GR502" s="48" t="n">
        <f aca="false">IF((GR501*(1+GR$5/Setup!$C$36)+IF($V502=25,N($F502),0))-CV502-ET502&lt;0.005,0,(GR501*(1+GR$5/Setup!$C$36)+IF($V502=25,N($F502),0))-CV502-ET502)</f>
        <v>0</v>
      </c>
      <c r="GS502" s="48" t="n">
        <f aca="false">IF((GS501*(1+GS$5/Setup!$C$36)+IF($V502=26,N($F502),0))-CW502-EU502&lt;0.005,0,(GS501*(1+GS$5/Setup!$C$36)+IF($V502=26,N($F502),0))-CW502-EU502)</f>
        <v>0</v>
      </c>
      <c r="GT502" s="48" t="n">
        <f aca="false">IF((GT501*(1+GT$5/Setup!$C$36)+IF($V502=27,N($F502),0))-CX502-EV502&lt;0.005,0,(GT501*(1+GT$5/Setup!$C$36)+IF($V502=27,N($F502),0))-CX502-EV502)</f>
        <v>0</v>
      </c>
      <c r="GU502" s="48" t="n">
        <f aca="false">IF((GU501*(1+GU$5/Setup!$C$36)+IF($V502=28,N($F502),0))-CY502-EW502&lt;0.005,0,(GU501*(1+GU$5/Setup!$C$36)+IF($V502=28,N($F502),0))-CY502-EW502)</f>
        <v>0</v>
      </c>
      <c r="GV502" s="48" t="n">
        <f aca="false">IF((GV501*(1+GV$5/Setup!$C$36)+IF($V502=29,N($F502),0))-CZ502-EX502&lt;0.005,0,(GV501*(1+GV$5/Setup!$C$36)+IF($V502=29,N($F502),0))-CZ502-EX502)</f>
        <v>0</v>
      </c>
      <c r="GW502" s="48" t="n">
        <f aca="false">IF((GW501*(1+GW$5/Setup!$C$36)+IF($V502=30,N($F502),0))-DA502-EY502&lt;0.005,0,(GW501*(1+GW$5/Setup!$C$36)+IF($V502=30,N($F502),0))-DA502-EY502)</f>
        <v>0</v>
      </c>
      <c r="GX502" s="48" t="n">
        <f aca="false">IF((GX501*(1+GX$5/Setup!$C$36)+IF($V502=31,N($F502),0))-DB502-EZ502&lt;0.005,0,(GX501*(1+GX$5/Setup!$C$36)+IF($V502=31,N($F502),0))-DB502-EZ502)</f>
        <v>0</v>
      </c>
      <c r="GY502" s="48" t="n">
        <f aca="false">IF((GY501*(1+GY$5/Setup!$C$36)+IF($V502=32,N($F502),0))-DC502-FA502&lt;0.005,0,(GY501*(1+GY$5/Setup!$C$36)+IF($V502=32,N($F502),0))-DC502-FA502)</f>
        <v>0</v>
      </c>
      <c r="GZ502" s="48" t="n">
        <f aca="false">IF((GZ501*(1+GZ$5/Setup!$C$36)+IF($V502=33,N($F502),0))-DD502-FB502&lt;0.005,0,(GZ501*(1+GZ$5/Setup!$C$36)+IF($V502=33,N($F502),0))-DD502-FB502)</f>
        <v>0</v>
      </c>
      <c r="HA502" s="48" t="n">
        <f aca="false">IF((HA501*(1+HA$5/Setup!$C$36)+IF($V502=34,N($F502),0))-DE502-FC502&lt;0.005,0,(HA501*(1+HA$5/Setup!$C$36)+IF($V502=34,N($F502),0))-DE502-FC502)</f>
        <v>0</v>
      </c>
      <c r="HB502" s="48" t="n">
        <f aca="false">IF((HB501*(1+HB$5/Setup!$C$36)+IF($V502=35,N($F502),0))-DF502-FD502&lt;0.005,0,(HB501*(1+HB$5/Setup!$C$36)+IF($V502=35,N($F502),0))-DF502-FD502)</f>
        <v>0</v>
      </c>
      <c r="HC502" s="48" t="n">
        <f aca="false">IF((HC501*(1+HC$5/Setup!$C$36)+IF($V502=36,N($F502),0))-DG502-FE502&lt;0.005,0,(HC501*(1+HC$5/Setup!$C$36)+IF($V502=36,N($F502),0))-DG502-FE502)</f>
        <v>0</v>
      </c>
      <c r="HD502" s="48" t="n">
        <f aca="false">IF((HD501*(1+HD$5/Setup!$C$36)+IF($V502=37,N($F502),0))-DH502-FF502&lt;0.005,0,(HD501*(1+HD$5/Setup!$C$36)+IF($V502=37,N($F502),0))-DH502-FF502)</f>
        <v>0</v>
      </c>
      <c r="HE502" s="48" t="n">
        <f aca="false">IF((HE501*(1+HE$5/Setup!$C$36)+IF($V502=38,N($F502),0))-DI502-FG502&lt;0.005,0,(HE501*(1+HE$5/Setup!$C$36)+IF($V502=38,N($F502),0))-DI502-FG502)</f>
        <v>0</v>
      </c>
      <c r="HF502" s="48" t="n">
        <f aca="false">IF((HF501*(1+HF$5/Setup!$C$36)+IF($V502=39,N($F502),0))-DJ502-FH502&lt;0.005,0,(HF501*(1+HF$5/Setup!$C$36)+IF($V502=39,N($F502),0))-DJ502-FH502)</f>
        <v>0</v>
      </c>
      <c r="HG502" s="48" t="n">
        <f aca="false">IF((HG501*(1+HG$5/Setup!$C$36)+IF($V502=40,N($F502),0))-DK502-FI502&lt;0.005,0,(HG501*(1+HG$5/Setup!$C$36)+IF($V502=40,N($F502),0))-DK502-FI502)</f>
        <v>0</v>
      </c>
      <c r="HH502" s="48" t="n">
        <f aca="false">IF((HH501*(1+HH$5/Setup!$C$36)+IF($V502=41,N($F502),0))-DL502-FJ502&lt;0.005,0,(HH501*(1+HH$5/Setup!$C$36)+IF($V502=41,N($F502),0))-DL502-FJ502)</f>
        <v>0</v>
      </c>
      <c r="HI502" s="48" t="n">
        <f aca="false">IF((HI501*(1+HI$5/Setup!$C$36)+IF($V502=42,N($F502),0))-DM502-FK502&lt;0.005,0,(HI501*(1+HI$5/Setup!$C$36)+IF($V502=42,N($F502),0))-DM502-FK502)</f>
        <v>0</v>
      </c>
      <c r="HJ502" s="48" t="n">
        <f aca="false">IF((HJ501*(1+HJ$5/Setup!$C$36)+IF($V502=43,N($F502),0))-DN502-FL502&lt;0.005,0,(HJ501*(1+HJ$5/Setup!$C$36)+IF($V502=43,N($F502),0))-DN502-FL502)</f>
        <v>0</v>
      </c>
      <c r="HK502" s="48" t="n">
        <f aca="false">IF((HK501*(1+HK$5/Setup!$C$36)+IF($V502=44,N($F502),0))-DO502-FM502&lt;0.005,0,(HK501*(1+HK$5/Setup!$C$36)+IF($V502=44,N($F502),0))-DO502-FM502)</f>
        <v>0</v>
      </c>
      <c r="HL502" s="48" t="n">
        <f aca="false">IF((HL501*(1+HL$5/Setup!$C$36)+IF($V502=45,N($F502),0))-DP502-FN502&lt;0.005,0,(HL501*(1+HL$5/Setup!$C$36)+IF($V502=45,N($F502),0))-DP502-FN502)</f>
        <v>0</v>
      </c>
      <c r="HM502" s="48" t="n">
        <f aca="false">IF((HM501*(1+HM$5/Setup!$C$36)+IF($V502=46,N($F502),0))-DQ502-FO502&lt;0.005,0,(HM501*(1+HM$5/Setup!$C$36)+IF($V502=46,N($F502),0))-DQ502-FO502)</f>
        <v>0</v>
      </c>
      <c r="HN502" s="48" t="n">
        <f aca="false">IF((HN501*(1+HN$5/Setup!$C$36)+IF($V502=47,N($F502),0))-DR502-FP502&lt;0.005,0,(HN501*(1+HN$5/Setup!$C$36)+IF($V502=47,N($F502),0))-DR502-FP502)</f>
        <v>0</v>
      </c>
      <c r="HO502" s="48" t="n">
        <f aca="false">IF((HO501*(1+HO$5/Setup!$C$36)+IF($V502=48,N($F502),0))-DS502-FQ502&lt;0.005,0,(HO501*(1+HO$5/Setup!$C$36)+IF($V502=48,N($F502),0))-DS502-FQ502)</f>
        <v>0</v>
      </c>
      <c r="HP502" s="48" t="n">
        <f aca="false">IF((HP501*(1+HP$5/Setup!$C$36)+IF($V502=49,N($F502),0))-DT502-FR502&lt;0.005,0,(HP501*(1+HP$5/Setup!$C$36)+IF($V502=49,N($F502),0))-DT502-FR502)</f>
        <v>0</v>
      </c>
      <c r="HQ502" s="48" t="n">
        <f aca="false">IF((HQ501*(1+HQ$5/Setup!$C$36)+IF($V502=50,N($F502),0))-DU502-FS502&lt;0.005,0,(HQ501*(1+HQ$5/Setup!$C$36)+IF($V502=50,N($F502),0))-DU502-FS502)</f>
        <v>0</v>
      </c>
    </row>
    <row r="503" customFormat="false" ht="15" hidden="false" customHeight="false" outlineLevel="0" collapsed="false">
      <c r="A503" s="44" t="n">
        <v>495</v>
      </c>
      <c r="B503" s="45" t="n">
        <f aca="false">IF(Setup!$C$7="Every month",EDATE(Setup!$C$8,($A503-1)),IF(Setup!$C$7="Twice a month",DATE(YEAR(Setup!$C$8),MONTH(Setup!$C$8)+INT((($A503-1)+Setup!$C$41)/2),MIN(IF(MOD(($A503-1)+Setup!$C$41,2)=0,Setup!$C$39,Setup!$C$40),DAY(EOMONTH(DATE(YEAR(Setup!$C$8),MONTH(Setup!$C$8)+INT((($A503-1)+Setup!$C$41)/2),1),0)))),Setup!$C$8+($A503-1)*IF(Setup!$C$7="Every week",7,14)))</f>
        <v>53241</v>
      </c>
      <c r="C503" s="45" t="n">
        <f aca="false">IF(Setup!$C$7="Every month",EDATE(Setup!$C$8,$A503),IF(Setup!$C$7="Twice a month",DATE(YEAR(Setup!$C$8),MONTH(Setup!$C$8)+INT(($A503+Setup!$C$41)/2),MIN(IF(MOD($A503+Setup!$C$41,2)=0,Setup!$C$39,Setup!$C$40),DAY(EOMONTH(DATE(YEAR(Setup!$C$8),MONTH(Setup!$C$8)+INT(($A503+Setup!$C$41)/2),1),0)))),Setup!$C$8+$A503*IF(Setup!$C$7="Every week",7,14)))</f>
        <v>53255</v>
      </c>
      <c r="D503" s="46"/>
      <c r="E503" s="47"/>
      <c r="F503" s="47"/>
      <c r="G503" s="47"/>
      <c r="H503" s="47"/>
      <c r="I503" s="48" t="n">
        <f aca="false">N(Setup!$C$11)+N(E503)</f>
        <v>100</v>
      </c>
      <c r="J503" s="48" t="n">
        <f aca="false">MIN(Setup!$C$37,MAX(I503,0))</f>
        <v>9.23076923076923</v>
      </c>
      <c r="K503" s="48" t="n">
        <f aca="false">MIN(MAX(N(Setup!$C$14)-L502,0),MAX(I503-J503,0))</f>
        <v>0</v>
      </c>
      <c r="L503" s="48" t="n">
        <f aca="false">L502+K503-N(G503)</f>
        <v>500</v>
      </c>
      <c r="M503" s="48" t="n">
        <f aca="false">M502+J503-N(H503)</f>
        <v>4569.23076923075</v>
      </c>
      <c r="N503" s="48" t="n">
        <f aca="false">SUM(BX503:DU503)</f>
        <v>0</v>
      </c>
      <c r="O503" s="48" t="n">
        <f aca="false">SUM(Z503:BW503)-N503</f>
        <v>25</v>
      </c>
      <c r="P503" s="48" t="n">
        <f aca="false">MAX(I503-J503-K503,0)+O503</f>
        <v>115.769230769231</v>
      </c>
      <c r="Q503" s="48" t="n">
        <f aca="false">SUM(DV503:FS503)</f>
        <v>0</v>
      </c>
      <c r="R503" s="49" t="n">
        <f aca="false">N503+J503+K503+Q503</f>
        <v>9.23076923076923</v>
      </c>
      <c r="S503" s="48" t="n">
        <f aca="false">T503-T502-N(F503)+N503+Q503</f>
        <v>0</v>
      </c>
      <c r="T503" s="49" t="n">
        <f aca="false">SUM(FT503:HQ503)</f>
        <v>0</v>
      </c>
      <c r="U503" s="44" t="str">
        <f aca="false">IF(T502&lt;0.005,"",INDEX(Helpers!$C$2:$C$51,IF(_xlfn.MINIFS($DV$6:$FS$6,DV503:FS503,"&gt;0.005")=0,V503,_xlfn.MINIFS($DV$6:$FS$6,DV503:FS503,"&gt;0.005"))))</f>
        <v/>
      </c>
      <c r="V503" s="44" t="n">
        <f aca="false">IF(_xlfn.MINIFS($FT$6:$HQ$6,FT502:HQ502,"&gt;0.005")=0,1,_xlfn.MINIFS($FT$6:$HQ$6,FT502:HQ502,"&gt;0.005"))</f>
        <v>1</v>
      </c>
      <c r="W503" s="44" t="n">
        <f aca="false">IF(AND(D503&lt;&gt;"Paid",T502&gt;0.005),1,0)</f>
        <v>0</v>
      </c>
      <c r="X503" s="48" t="n">
        <f aca="false">SUMPRODUCT(((Helpers!$G$2:$G$51*(1+(Helpers!$D$2:$D$51+0.000000001)/12)^(($B503-Setup!$C$8)/(365.25/12))-Helpers!$E$2:$E$51*((1+(Helpers!$D$2:$D$51+0.000000001)/12)^(($B503-Setup!$C$8)/(365.25/12))-1)/((Helpers!$D$2:$D$51+0.000000001)/12))&gt;0)*(Helpers!$G$2:$G$51*(1+(Helpers!$D$2:$D$51+0.000000001)/12)^(($B503-Setup!$C$8)/(365.25/12))-Helpers!$E$2:$E$51*((1+(Helpers!$D$2:$D$51+0.000000001)/12)^(($B503-Setup!$C$8)/(365.25/12))-1)/((Helpers!$D$2:$D$51+0.000000001)/12)))</f>
        <v>0</v>
      </c>
      <c r="Y503" s="48"/>
      <c r="Z503" s="48" t="n">
        <f aca="false">IF(OR(N(Z$5)=0,Z$6=""),0,Z$5*((DATE(YEAR($B503),MONTH($B503),MIN(Z$6,DAY(EOMONTH($B503,0))))&gt;=$B503)*(DATE(YEAR($B503),MONTH($B503),MIN(Z$6,DAY(EOMONTH($B503,0))))&lt;$C503)+(DATE(YEAR($B503),MONTH($B503)+1,MIN(Z$6,DAY(EOMONTH($B503,1))))&gt;=$B503)*(DATE(YEAR($B503),MONTH($B503)+1,MIN(Z$6,DAY(EOMONTH($B503,1))))&lt;$C503)))</f>
        <v>25</v>
      </c>
      <c r="AA503" s="48" t="n">
        <f aca="false">IF(OR(N(AA$5)=0,AA$6=""),0,AA$5*((DATE(YEAR($B503),MONTH($B503),MIN(AA$6,DAY(EOMONTH($B503,0))))&gt;=$B503)*(DATE(YEAR($B503),MONTH($B503),MIN(AA$6,DAY(EOMONTH($B503,0))))&lt;$C503)+(DATE(YEAR($B503),MONTH($B503)+1,MIN(AA$6,DAY(EOMONTH($B503,1))))&gt;=$B503)*(DATE(YEAR($B503),MONTH($B503)+1,MIN(AA$6,DAY(EOMONTH($B503,1))))&lt;$C503)))</f>
        <v>0</v>
      </c>
      <c r="AB503" s="48" t="n">
        <f aca="false">IF(OR(N(AB$5)=0,AB$6=""),0,AB$5*((DATE(YEAR($B503),MONTH($B503),MIN(AB$6,DAY(EOMONTH($B503,0))))&gt;=$B503)*(DATE(YEAR($B503),MONTH($B503),MIN(AB$6,DAY(EOMONTH($B503,0))))&lt;$C503)+(DATE(YEAR($B503),MONTH($B503)+1,MIN(AB$6,DAY(EOMONTH($B503,1))))&gt;=$B503)*(DATE(YEAR($B503),MONTH($B503)+1,MIN(AB$6,DAY(EOMONTH($B503,1))))&lt;$C503)))</f>
        <v>0</v>
      </c>
      <c r="AC503" s="48" t="n">
        <f aca="false">IF(OR(N(AC$5)=0,AC$6=""),0,AC$5*((DATE(YEAR($B503),MONTH($B503),MIN(AC$6,DAY(EOMONTH($B503,0))))&gt;=$B503)*(DATE(YEAR($B503),MONTH($B503),MIN(AC$6,DAY(EOMONTH($B503,0))))&lt;$C503)+(DATE(YEAR($B503),MONTH($B503)+1,MIN(AC$6,DAY(EOMONTH($B503,1))))&gt;=$B503)*(DATE(YEAR($B503),MONTH($B503)+1,MIN(AC$6,DAY(EOMONTH($B503,1))))&lt;$C503)))</f>
        <v>0</v>
      </c>
      <c r="AD503" s="48" t="n">
        <f aca="false">IF(OR(N(AD$5)=0,AD$6=""),0,AD$5*((DATE(YEAR($B503),MONTH($B503),MIN(AD$6,DAY(EOMONTH($B503,0))))&gt;=$B503)*(DATE(YEAR($B503),MONTH($B503),MIN(AD$6,DAY(EOMONTH($B503,0))))&lt;$C503)+(DATE(YEAR($B503),MONTH($B503)+1,MIN(AD$6,DAY(EOMONTH($B503,1))))&gt;=$B503)*(DATE(YEAR($B503),MONTH($B503)+1,MIN(AD$6,DAY(EOMONTH($B503,1))))&lt;$C503)))</f>
        <v>0</v>
      </c>
      <c r="AE503" s="48" t="n">
        <f aca="false">IF(OR(N(AE$5)=0,AE$6=""),0,AE$5*((DATE(YEAR($B503),MONTH($B503),MIN(AE$6,DAY(EOMONTH($B503,0))))&gt;=$B503)*(DATE(YEAR($B503),MONTH($B503),MIN(AE$6,DAY(EOMONTH($B503,0))))&lt;$C503)+(DATE(YEAR($B503),MONTH($B503)+1,MIN(AE$6,DAY(EOMONTH($B503,1))))&gt;=$B503)*(DATE(YEAR($B503),MONTH($B503)+1,MIN(AE$6,DAY(EOMONTH($B503,1))))&lt;$C503)))</f>
        <v>0</v>
      </c>
      <c r="AF503" s="48" t="n">
        <f aca="false">IF(OR(N(AF$5)=0,AF$6=""),0,AF$5*((DATE(YEAR($B503),MONTH($B503),MIN(AF$6,DAY(EOMONTH($B503,0))))&gt;=$B503)*(DATE(YEAR($B503),MONTH($B503),MIN(AF$6,DAY(EOMONTH($B503,0))))&lt;$C503)+(DATE(YEAR($B503),MONTH($B503)+1,MIN(AF$6,DAY(EOMONTH($B503,1))))&gt;=$B503)*(DATE(YEAR($B503),MONTH($B503)+1,MIN(AF$6,DAY(EOMONTH($B503,1))))&lt;$C503)))</f>
        <v>0</v>
      </c>
      <c r="AG503" s="48" t="n">
        <f aca="false">IF(OR(N(AG$5)=0,AG$6=""),0,AG$5*((DATE(YEAR($B503),MONTH($B503),MIN(AG$6,DAY(EOMONTH($B503,0))))&gt;=$B503)*(DATE(YEAR($B503),MONTH($B503),MIN(AG$6,DAY(EOMONTH($B503,0))))&lt;$C503)+(DATE(YEAR($B503),MONTH($B503)+1,MIN(AG$6,DAY(EOMONTH($B503,1))))&gt;=$B503)*(DATE(YEAR($B503),MONTH($B503)+1,MIN(AG$6,DAY(EOMONTH($B503,1))))&lt;$C503)))</f>
        <v>0</v>
      </c>
      <c r="AH503" s="48" t="n">
        <f aca="false">IF(OR(N(AH$5)=0,AH$6=""),0,AH$5*((DATE(YEAR($B503),MONTH($B503),MIN(AH$6,DAY(EOMONTH($B503,0))))&gt;=$B503)*(DATE(YEAR($B503),MONTH($B503),MIN(AH$6,DAY(EOMONTH($B503,0))))&lt;$C503)+(DATE(YEAR($B503),MONTH($B503)+1,MIN(AH$6,DAY(EOMONTH($B503,1))))&gt;=$B503)*(DATE(YEAR($B503),MONTH($B503)+1,MIN(AH$6,DAY(EOMONTH($B503,1))))&lt;$C503)))</f>
        <v>0</v>
      </c>
      <c r="AI503" s="48" t="n">
        <f aca="false">IF(OR(N(AI$5)=0,AI$6=""),0,AI$5*((DATE(YEAR($B503),MONTH($B503),MIN(AI$6,DAY(EOMONTH($B503,0))))&gt;=$B503)*(DATE(YEAR($B503),MONTH($B503),MIN(AI$6,DAY(EOMONTH($B503,0))))&lt;$C503)+(DATE(YEAR($B503),MONTH($B503)+1,MIN(AI$6,DAY(EOMONTH($B503,1))))&gt;=$B503)*(DATE(YEAR($B503),MONTH($B503)+1,MIN(AI$6,DAY(EOMONTH($B503,1))))&lt;$C503)))</f>
        <v>0</v>
      </c>
      <c r="AJ503" s="48" t="n">
        <f aca="false">IF(OR(N(AJ$5)=0,AJ$6=""),0,AJ$5*((DATE(YEAR($B503),MONTH($B503),MIN(AJ$6,DAY(EOMONTH($B503,0))))&gt;=$B503)*(DATE(YEAR($B503),MONTH($B503),MIN(AJ$6,DAY(EOMONTH($B503,0))))&lt;$C503)+(DATE(YEAR($B503),MONTH($B503)+1,MIN(AJ$6,DAY(EOMONTH($B503,1))))&gt;=$B503)*(DATE(YEAR($B503),MONTH($B503)+1,MIN(AJ$6,DAY(EOMONTH($B503,1))))&lt;$C503)))</f>
        <v>0</v>
      </c>
      <c r="AK503" s="48" t="n">
        <f aca="false">IF(OR(N(AK$5)=0,AK$6=""),0,AK$5*((DATE(YEAR($B503),MONTH($B503),MIN(AK$6,DAY(EOMONTH($B503,0))))&gt;=$B503)*(DATE(YEAR($B503),MONTH($B503),MIN(AK$6,DAY(EOMONTH($B503,0))))&lt;$C503)+(DATE(YEAR($B503),MONTH($B503)+1,MIN(AK$6,DAY(EOMONTH($B503,1))))&gt;=$B503)*(DATE(YEAR($B503),MONTH($B503)+1,MIN(AK$6,DAY(EOMONTH($B503,1))))&lt;$C503)))</f>
        <v>0</v>
      </c>
      <c r="AL503" s="48" t="n">
        <f aca="false">IF(OR(N(AL$5)=0,AL$6=""),0,AL$5*((DATE(YEAR($B503),MONTH($B503),MIN(AL$6,DAY(EOMONTH($B503,0))))&gt;=$B503)*(DATE(YEAR($B503),MONTH($B503),MIN(AL$6,DAY(EOMONTH($B503,0))))&lt;$C503)+(DATE(YEAR($B503),MONTH($B503)+1,MIN(AL$6,DAY(EOMONTH($B503,1))))&gt;=$B503)*(DATE(YEAR($B503),MONTH($B503)+1,MIN(AL$6,DAY(EOMONTH($B503,1))))&lt;$C503)))</f>
        <v>0</v>
      </c>
      <c r="AM503" s="48" t="n">
        <f aca="false">IF(OR(N(AM$5)=0,AM$6=""),0,AM$5*((DATE(YEAR($B503),MONTH($B503),MIN(AM$6,DAY(EOMONTH($B503,0))))&gt;=$B503)*(DATE(YEAR($B503),MONTH($B503),MIN(AM$6,DAY(EOMONTH($B503,0))))&lt;$C503)+(DATE(YEAR($B503),MONTH($B503)+1,MIN(AM$6,DAY(EOMONTH($B503,1))))&gt;=$B503)*(DATE(YEAR($B503),MONTH($B503)+1,MIN(AM$6,DAY(EOMONTH($B503,1))))&lt;$C503)))</f>
        <v>0</v>
      </c>
      <c r="AN503" s="48" t="n">
        <f aca="false">IF(OR(N(AN$5)=0,AN$6=""),0,AN$5*((DATE(YEAR($B503),MONTH($B503),MIN(AN$6,DAY(EOMONTH($B503,0))))&gt;=$B503)*(DATE(YEAR($B503),MONTH($B503),MIN(AN$6,DAY(EOMONTH($B503,0))))&lt;$C503)+(DATE(YEAR($B503),MONTH($B503)+1,MIN(AN$6,DAY(EOMONTH($B503,1))))&gt;=$B503)*(DATE(YEAR($B503),MONTH($B503)+1,MIN(AN$6,DAY(EOMONTH($B503,1))))&lt;$C503)))</f>
        <v>0</v>
      </c>
      <c r="AO503" s="48" t="n">
        <f aca="false">IF(OR(N(AO$5)=0,AO$6=""),0,AO$5*((DATE(YEAR($B503),MONTH($B503),MIN(AO$6,DAY(EOMONTH($B503,0))))&gt;=$B503)*(DATE(YEAR($B503),MONTH($B503),MIN(AO$6,DAY(EOMONTH($B503,0))))&lt;$C503)+(DATE(YEAR($B503),MONTH($B503)+1,MIN(AO$6,DAY(EOMONTH($B503,1))))&gt;=$B503)*(DATE(YEAR($B503),MONTH($B503)+1,MIN(AO$6,DAY(EOMONTH($B503,1))))&lt;$C503)))</f>
        <v>0</v>
      </c>
      <c r="AP503" s="48" t="n">
        <f aca="false">IF(OR(N(AP$5)=0,AP$6=""),0,AP$5*((DATE(YEAR($B503),MONTH($B503),MIN(AP$6,DAY(EOMONTH($B503,0))))&gt;=$B503)*(DATE(YEAR($B503),MONTH($B503),MIN(AP$6,DAY(EOMONTH($B503,0))))&lt;$C503)+(DATE(YEAR($B503),MONTH($B503)+1,MIN(AP$6,DAY(EOMONTH($B503,1))))&gt;=$B503)*(DATE(YEAR($B503),MONTH($B503)+1,MIN(AP$6,DAY(EOMONTH($B503,1))))&lt;$C503)))</f>
        <v>0</v>
      </c>
      <c r="AQ503" s="48" t="n">
        <f aca="false">IF(OR(N(AQ$5)=0,AQ$6=""),0,AQ$5*((DATE(YEAR($B503),MONTH($B503),MIN(AQ$6,DAY(EOMONTH($B503,0))))&gt;=$B503)*(DATE(YEAR($B503),MONTH($B503),MIN(AQ$6,DAY(EOMONTH($B503,0))))&lt;$C503)+(DATE(YEAR($B503),MONTH($B503)+1,MIN(AQ$6,DAY(EOMONTH($B503,1))))&gt;=$B503)*(DATE(YEAR($B503),MONTH($B503)+1,MIN(AQ$6,DAY(EOMONTH($B503,1))))&lt;$C503)))</f>
        <v>0</v>
      </c>
      <c r="AR503" s="48" t="n">
        <f aca="false">IF(OR(N(AR$5)=0,AR$6=""),0,AR$5*((DATE(YEAR($B503),MONTH($B503),MIN(AR$6,DAY(EOMONTH($B503,0))))&gt;=$B503)*(DATE(YEAR($B503),MONTH($B503),MIN(AR$6,DAY(EOMONTH($B503,0))))&lt;$C503)+(DATE(YEAR($B503),MONTH($B503)+1,MIN(AR$6,DAY(EOMONTH($B503,1))))&gt;=$B503)*(DATE(YEAR($B503),MONTH($B503)+1,MIN(AR$6,DAY(EOMONTH($B503,1))))&lt;$C503)))</f>
        <v>0</v>
      </c>
      <c r="AS503" s="48" t="n">
        <f aca="false">IF(OR(N(AS$5)=0,AS$6=""),0,AS$5*((DATE(YEAR($B503),MONTH($B503),MIN(AS$6,DAY(EOMONTH($B503,0))))&gt;=$B503)*(DATE(YEAR($B503),MONTH($B503),MIN(AS$6,DAY(EOMONTH($B503,0))))&lt;$C503)+(DATE(YEAR($B503),MONTH($B503)+1,MIN(AS$6,DAY(EOMONTH($B503,1))))&gt;=$B503)*(DATE(YEAR($B503),MONTH($B503)+1,MIN(AS$6,DAY(EOMONTH($B503,1))))&lt;$C503)))</f>
        <v>0</v>
      </c>
      <c r="AT503" s="48" t="n">
        <f aca="false">IF(OR(N(AT$5)=0,AT$6=""),0,AT$5*((DATE(YEAR($B503),MONTH($B503),MIN(AT$6,DAY(EOMONTH($B503,0))))&gt;=$B503)*(DATE(YEAR($B503),MONTH($B503),MIN(AT$6,DAY(EOMONTH($B503,0))))&lt;$C503)+(DATE(YEAR($B503),MONTH($B503)+1,MIN(AT$6,DAY(EOMONTH($B503,1))))&gt;=$B503)*(DATE(YEAR($B503),MONTH($B503)+1,MIN(AT$6,DAY(EOMONTH($B503,1))))&lt;$C503)))</f>
        <v>0</v>
      </c>
      <c r="AU503" s="48" t="n">
        <f aca="false">IF(OR(N(AU$5)=0,AU$6=""),0,AU$5*((DATE(YEAR($B503),MONTH($B503),MIN(AU$6,DAY(EOMONTH($B503,0))))&gt;=$B503)*(DATE(YEAR($B503),MONTH($B503),MIN(AU$6,DAY(EOMONTH($B503,0))))&lt;$C503)+(DATE(YEAR($B503),MONTH($B503)+1,MIN(AU$6,DAY(EOMONTH($B503,1))))&gt;=$B503)*(DATE(YEAR($B503),MONTH($B503)+1,MIN(AU$6,DAY(EOMONTH($B503,1))))&lt;$C503)))</f>
        <v>0</v>
      </c>
      <c r="AV503" s="48" t="n">
        <f aca="false">IF(OR(N(AV$5)=0,AV$6=""),0,AV$5*((DATE(YEAR($B503),MONTH($B503),MIN(AV$6,DAY(EOMONTH($B503,0))))&gt;=$B503)*(DATE(YEAR($B503),MONTH($B503),MIN(AV$6,DAY(EOMONTH($B503,0))))&lt;$C503)+(DATE(YEAR($B503),MONTH($B503)+1,MIN(AV$6,DAY(EOMONTH($B503,1))))&gt;=$B503)*(DATE(YEAR($B503),MONTH($B503)+1,MIN(AV$6,DAY(EOMONTH($B503,1))))&lt;$C503)))</f>
        <v>0</v>
      </c>
      <c r="AW503" s="48" t="n">
        <f aca="false">IF(OR(N(AW$5)=0,AW$6=""),0,AW$5*((DATE(YEAR($B503),MONTH($B503),MIN(AW$6,DAY(EOMONTH($B503,0))))&gt;=$B503)*(DATE(YEAR($B503),MONTH($B503),MIN(AW$6,DAY(EOMONTH($B503,0))))&lt;$C503)+(DATE(YEAR($B503),MONTH($B503)+1,MIN(AW$6,DAY(EOMONTH($B503,1))))&gt;=$B503)*(DATE(YEAR($B503),MONTH($B503)+1,MIN(AW$6,DAY(EOMONTH($B503,1))))&lt;$C503)))</f>
        <v>0</v>
      </c>
      <c r="AX503" s="48" t="n">
        <f aca="false">IF(OR(N(AX$5)=0,AX$6=""),0,AX$5*((DATE(YEAR($B503),MONTH($B503),MIN(AX$6,DAY(EOMONTH($B503,0))))&gt;=$B503)*(DATE(YEAR($B503),MONTH($B503),MIN(AX$6,DAY(EOMONTH($B503,0))))&lt;$C503)+(DATE(YEAR($B503),MONTH($B503)+1,MIN(AX$6,DAY(EOMONTH($B503,1))))&gt;=$B503)*(DATE(YEAR($B503),MONTH($B503)+1,MIN(AX$6,DAY(EOMONTH($B503,1))))&lt;$C503)))</f>
        <v>0</v>
      </c>
      <c r="AY503" s="48" t="n">
        <f aca="false">IF(OR(N(AY$5)=0,AY$6=""),0,AY$5*((DATE(YEAR($B503),MONTH($B503),MIN(AY$6,DAY(EOMONTH($B503,0))))&gt;=$B503)*(DATE(YEAR($B503),MONTH($B503),MIN(AY$6,DAY(EOMONTH($B503,0))))&lt;$C503)+(DATE(YEAR($B503),MONTH($B503)+1,MIN(AY$6,DAY(EOMONTH($B503,1))))&gt;=$B503)*(DATE(YEAR($B503),MONTH($B503)+1,MIN(AY$6,DAY(EOMONTH($B503,1))))&lt;$C503)))</f>
        <v>0</v>
      </c>
      <c r="AZ503" s="48" t="n">
        <f aca="false">IF(OR(N(AZ$5)=0,AZ$6=""),0,AZ$5*((DATE(YEAR($B503),MONTH($B503),MIN(AZ$6,DAY(EOMONTH($B503,0))))&gt;=$B503)*(DATE(YEAR($B503),MONTH($B503),MIN(AZ$6,DAY(EOMONTH($B503,0))))&lt;$C503)+(DATE(YEAR($B503),MONTH($B503)+1,MIN(AZ$6,DAY(EOMONTH($B503,1))))&gt;=$B503)*(DATE(YEAR($B503),MONTH($B503)+1,MIN(AZ$6,DAY(EOMONTH($B503,1))))&lt;$C503)))</f>
        <v>0</v>
      </c>
      <c r="BA503" s="48" t="n">
        <f aca="false">IF(OR(N(BA$5)=0,BA$6=""),0,BA$5*((DATE(YEAR($B503),MONTH($B503),MIN(BA$6,DAY(EOMONTH($B503,0))))&gt;=$B503)*(DATE(YEAR($B503),MONTH($B503),MIN(BA$6,DAY(EOMONTH($B503,0))))&lt;$C503)+(DATE(YEAR($B503),MONTH($B503)+1,MIN(BA$6,DAY(EOMONTH($B503,1))))&gt;=$B503)*(DATE(YEAR($B503),MONTH($B503)+1,MIN(BA$6,DAY(EOMONTH($B503,1))))&lt;$C503)))</f>
        <v>0</v>
      </c>
      <c r="BB503" s="48" t="n">
        <f aca="false">IF(OR(N(BB$5)=0,BB$6=""),0,BB$5*((DATE(YEAR($B503),MONTH($B503),MIN(BB$6,DAY(EOMONTH($B503,0))))&gt;=$B503)*(DATE(YEAR($B503),MONTH($B503),MIN(BB$6,DAY(EOMONTH($B503,0))))&lt;$C503)+(DATE(YEAR($B503),MONTH($B503)+1,MIN(BB$6,DAY(EOMONTH($B503,1))))&gt;=$B503)*(DATE(YEAR($B503),MONTH($B503)+1,MIN(BB$6,DAY(EOMONTH($B503,1))))&lt;$C503)))</f>
        <v>0</v>
      </c>
      <c r="BC503" s="48" t="n">
        <f aca="false">IF(OR(N(BC$5)=0,BC$6=""),0,BC$5*((DATE(YEAR($B503),MONTH($B503),MIN(BC$6,DAY(EOMONTH($B503,0))))&gt;=$B503)*(DATE(YEAR($B503),MONTH($B503),MIN(BC$6,DAY(EOMONTH($B503,0))))&lt;$C503)+(DATE(YEAR($B503),MONTH($B503)+1,MIN(BC$6,DAY(EOMONTH($B503,1))))&gt;=$B503)*(DATE(YEAR($B503),MONTH($B503)+1,MIN(BC$6,DAY(EOMONTH($B503,1))))&lt;$C503)))</f>
        <v>0</v>
      </c>
      <c r="BD503" s="48" t="n">
        <f aca="false">IF(OR(N(BD$5)=0,BD$6=""),0,BD$5*((DATE(YEAR($B503),MONTH($B503),MIN(BD$6,DAY(EOMONTH($B503,0))))&gt;=$B503)*(DATE(YEAR($B503),MONTH($B503),MIN(BD$6,DAY(EOMONTH($B503,0))))&lt;$C503)+(DATE(YEAR($B503),MONTH($B503)+1,MIN(BD$6,DAY(EOMONTH($B503,1))))&gt;=$B503)*(DATE(YEAR($B503),MONTH($B503)+1,MIN(BD$6,DAY(EOMONTH($B503,1))))&lt;$C503)))</f>
        <v>0</v>
      </c>
      <c r="BE503" s="48" t="n">
        <f aca="false">IF(OR(N(BE$5)=0,BE$6=""),0,BE$5*((DATE(YEAR($B503),MONTH($B503),MIN(BE$6,DAY(EOMONTH($B503,0))))&gt;=$B503)*(DATE(YEAR($B503),MONTH($B503),MIN(BE$6,DAY(EOMONTH($B503,0))))&lt;$C503)+(DATE(YEAR($B503),MONTH($B503)+1,MIN(BE$6,DAY(EOMONTH($B503,1))))&gt;=$B503)*(DATE(YEAR($B503),MONTH($B503)+1,MIN(BE$6,DAY(EOMONTH($B503,1))))&lt;$C503)))</f>
        <v>0</v>
      </c>
      <c r="BF503" s="48" t="n">
        <f aca="false">IF(OR(N(BF$5)=0,BF$6=""),0,BF$5*((DATE(YEAR($B503),MONTH($B503),MIN(BF$6,DAY(EOMONTH($B503,0))))&gt;=$B503)*(DATE(YEAR($B503),MONTH($B503),MIN(BF$6,DAY(EOMONTH($B503,0))))&lt;$C503)+(DATE(YEAR($B503),MONTH($B503)+1,MIN(BF$6,DAY(EOMONTH($B503,1))))&gt;=$B503)*(DATE(YEAR($B503),MONTH($B503)+1,MIN(BF$6,DAY(EOMONTH($B503,1))))&lt;$C503)))</f>
        <v>0</v>
      </c>
      <c r="BG503" s="48" t="n">
        <f aca="false">IF(OR(N(BG$5)=0,BG$6=""),0,BG$5*((DATE(YEAR($B503),MONTH($B503),MIN(BG$6,DAY(EOMONTH($B503,0))))&gt;=$B503)*(DATE(YEAR($B503),MONTH($B503),MIN(BG$6,DAY(EOMONTH($B503,0))))&lt;$C503)+(DATE(YEAR($B503),MONTH($B503)+1,MIN(BG$6,DAY(EOMONTH($B503,1))))&gt;=$B503)*(DATE(YEAR($B503),MONTH($B503)+1,MIN(BG$6,DAY(EOMONTH($B503,1))))&lt;$C503)))</f>
        <v>0</v>
      </c>
      <c r="BH503" s="48" t="n">
        <f aca="false">IF(OR(N(BH$5)=0,BH$6=""),0,BH$5*((DATE(YEAR($B503),MONTH($B503),MIN(BH$6,DAY(EOMONTH($B503,0))))&gt;=$B503)*(DATE(YEAR($B503),MONTH($B503),MIN(BH$6,DAY(EOMONTH($B503,0))))&lt;$C503)+(DATE(YEAR($B503),MONTH($B503)+1,MIN(BH$6,DAY(EOMONTH($B503,1))))&gt;=$B503)*(DATE(YEAR($B503),MONTH($B503)+1,MIN(BH$6,DAY(EOMONTH($B503,1))))&lt;$C503)))</f>
        <v>0</v>
      </c>
      <c r="BI503" s="48" t="n">
        <f aca="false">IF(OR(N(BI$5)=0,BI$6=""),0,BI$5*((DATE(YEAR($B503),MONTH($B503),MIN(BI$6,DAY(EOMONTH($B503,0))))&gt;=$B503)*(DATE(YEAR($B503),MONTH($B503),MIN(BI$6,DAY(EOMONTH($B503,0))))&lt;$C503)+(DATE(YEAR($B503),MONTH($B503)+1,MIN(BI$6,DAY(EOMONTH($B503,1))))&gt;=$B503)*(DATE(YEAR($B503),MONTH($B503)+1,MIN(BI$6,DAY(EOMONTH($B503,1))))&lt;$C503)))</f>
        <v>0</v>
      </c>
      <c r="BJ503" s="48" t="n">
        <f aca="false">IF(OR(N(BJ$5)=0,BJ$6=""),0,BJ$5*((DATE(YEAR($B503),MONTH($B503),MIN(BJ$6,DAY(EOMONTH($B503,0))))&gt;=$B503)*(DATE(YEAR($B503),MONTH($B503),MIN(BJ$6,DAY(EOMONTH($B503,0))))&lt;$C503)+(DATE(YEAR($B503),MONTH($B503)+1,MIN(BJ$6,DAY(EOMONTH($B503,1))))&gt;=$B503)*(DATE(YEAR($B503),MONTH($B503)+1,MIN(BJ$6,DAY(EOMONTH($B503,1))))&lt;$C503)))</f>
        <v>0</v>
      </c>
      <c r="BK503" s="48" t="n">
        <f aca="false">IF(OR(N(BK$5)=0,BK$6=""),0,BK$5*((DATE(YEAR($B503),MONTH($B503),MIN(BK$6,DAY(EOMONTH($B503,0))))&gt;=$B503)*(DATE(YEAR($B503),MONTH($B503),MIN(BK$6,DAY(EOMONTH($B503,0))))&lt;$C503)+(DATE(YEAR($B503),MONTH($B503)+1,MIN(BK$6,DAY(EOMONTH($B503,1))))&gt;=$B503)*(DATE(YEAR($B503),MONTH($B503)+1,MIN(BK$6,DAY(EOMONTH($B503,1))))&lt;$C503)))</f>
        <v>0</v>
      </c>
      <c r="BL503" s="48" t="n">
        <f aca="false">IF(OR(N(BL$5)=0,BL$6=""),0,BL$5*((DATE(YEAR($B503),MONTH($B503),MIN(BL$6,DAY(EOMONTH($B503,0))))&gt;=$B503)*(DATE(YEAR($B503),MONTH($B503),MIN(BL$6,DAY(EOMONTH($B503,0))))&lt;$C503)+(DATE(YEAR($B503),MONTH($B503)+1,MIN(BL$6,DAY(EOMONTH($B503,1))))&gt;=$B503)*(DATE(YEAR($B503),MONTH($B503)+1,MIN(BL$6,DAY(EOMONTH($B503,1))))&lt;$C503)))</f>
        <v>0</v>
      </c>
      <c r="BM503" s="48" t="n">
        <f aca="false">IF(OR(N(BM$5)=0,BM$6=""),0,BM$5*((DATE(YEAR($B503),MONTH($B503),MIN(BM$6,DAY(EOMONTH($B503,0))))&gt;=$B503)*(DATE(YEAR($B503),MONTH($B503),MIN(BM$6,DAY(EOMONTH($B503,0))))&lt;$C503)+(DATE(YEAR($B503),MONTH($B503)+1,MIN(BM$6,DAY(EOMONTH($B503,1))))&gt;=$B503)*(DATE(YEAR($B503),MONTH($B503)+1,MIN(BM$6,DAY(EOMONTH($B503,1))))&lt;$C503)))</f>
        <v>0</v>
      </c>
      <c r="BN503" s="48" t="n">
        <f aca="false">IF(OR(N(BN$5)=0,BN$6=""),0,BN$5*((DATE(YEAR($B503),MONTH($B503),MIN(BN$6,DAY(EOMONTH($B503,0))))&gt;=$B503)*(DATE(YEAR($B503),MONTH($B503),MIN(BN$6,DAY(EOMONTH($B503,0))))&lt;$C503)+(DATE(YEAR($B503),MONTH($B503)+1,MIN(BN$6,DAY(EOMONTH($B503,1))))&gt;=$B503)*(DATE(YEAR($B503),MONTH($B503)+1,MIN(BN$6,DAY(EOMONTH($B503,1))))&lt;$C503)))</f>
        <v>0</v>
      </c>
      <c r="BO503" s="48" t="n">
        <f aca="false">IF(OR(N(BO$5)=0,BO$6=""),0,BO$5*((DATE(YEAR($B503),MONTH($B503),MIN(BO$6,DAY(EOMONTH($B503,0))))&gt;=$B503)*(DATE(YEAR($B503),MONTH($B503),MIN(BO$6,DAY(EOMONTH($B503,0))))&lt;$C503)+(DATE(YEAR($B503),MONTH($B503)+1,MIN(BO$6,DAY(EOMONTH($B503,1))))&gt;=$B503)*(DATE(YEAR($B503),MONTH($B503)+1,MIN(BO$6,DAY(EOMONTH($B503,1))))&lt;$C503)))</f>
        <v>0</v>
      </c>
      <c r="BP503" s="48" t="n">
        <f aca="false">IF(OR(N(BP$5)=0,BP$6=""),0,BP$5*((DATE(YEAR($B503),MONTH($B503),MIN(BP$6,DAY(EOMONTH($B503,0))))&gt;=$B503)*(DATE(YEAR($B503),MONTH($B503),MIN(BP$6,DAY(EOMONTH($B503,0))))&lt;$C503)+(DATE(YEAR($B503),MONTH($B503)+1,MIN(BP$6,DAY(EOMONTH($B503,1))))&gt;=$B503)*(DATE(YEAR($B503),MONTH($B503)+1,MIN(BP$6,DAY(EOMONTH($B503,1))))&lt;$C503)))</f>
        <v>0</v>
      </c>
      <c r="BQ503" s="48" t="n">
        <f aca="false">IF(OR(N(BQ$5)=0,BQ$6=""),0,BQ$5*((DATE(YEAR($B503),MONTH($B503),MIN(BQ$6,DAY(EOMONTH($B503,0))))&gt;=$B503)*(DATE(YEAR($B503),MONTH($B503),MIN(BQ$6,DAY(EOMONTH($B503,0))))&lt;$C503)+(DATE(YEAR($B503),MONTH($B503)+1,MIN(BQ$6,DAY(EOMONTH($B503,1))))&gt;=$B503)*(DATE(YEAR($B503),MONTH($B503)+1,MIN(BQ$6,DAY(EOMONTH($B503,1))))&lt;$C503)))</f>
        <v>0</v>
      </c>
      <c r="BR503" s="48" t="n">
        <f aca="false">IF(OR(N(BR$5)=0,BR$6=""),0,BR$5*((DATE(YEAR($B503),MONTH($B503),MIN(BR$6,DAY(EOMONTH($B503,0))))&gt;=$B503)*(DATE(YEAR($B503),MONTH($B503),MIN(BR$6,DAY(EOMONTH($B503,0))))&lt;$C503)+(DATE(YEAR($B503),MONTH($B503)+1,MIN(BR$6,DAY(EOMONTH($B503,1))))&gt;=$B503)*(DATE(YEAR($B503),MONTH($B503)+1,MIN(BR$6,DAY(EOMONTH($B503,1))))&lt;$C503)))</f>
        <v>0</v>
      </c>
      <c r="BS503" s="48" t="n">
        <f aca="false">IF(OR(N(BS$5)=0,BS$6=""),0,BS$5*((DATE(YEAR($B503),MONTH($B503),MIN(BS$6,DAY(EOMONTH($B503,0))))&gt;=$B503)*(DATE(YEAR($B503),MONTH($B503),MIN(BS$6,DAY(EOMONTH($B503,0))))&lt;$C503)+(DATE(YEAR($B503),MONTH($B503)+1,MIN(BS$6,DAY(EOMONTH($B503,1))))&gt;=$B503)*(DATE(YEAR($B503),MONTH($B503)+1,MIN(BS$6,DAY(EOMONTH($B503,1))))&lt;$C503)))</f>
        <v>0</v>
      </c>
      <c r="BT503" s="48" t="n">
        <f aca="false">IF(OR(N(BT$5)=0,BT$6=""),0,BT$5*((DATE(YEAR($B503),MONTH($B503),MIN(BT$6,DAY(EOMONTH($B503,0))))&gt;=$B503)*(DATE(YEAR($B503),MONTH($B503),MIN(BT$6,DAY(EOMONTH($B503,0))))&lt;$C503)+(DATE(YEAR($B503),MONTH($B503)+1,MIN(BT$6,DAY(EOMONTH($B503,1))))&gt;=$B503)*(DATE(YEAR($B503),MONTH($B503)+1,MIN(BT$6,DAY(EOMONTH($B503,1))))&lt;$C503)))</f>
        <v>0</v>
      </c>
      <c r="BU503" s="48" t="n">
        <f aca="false">IF(OR(N(BU$5)=0,BU$6=""),0,BU$5*((DATE(YEAR($B503),MONTH($B503),MIN(BU$6,DAY(EOMONTH($B503,0))))&gt;=$B503)*(DATE(YEAR($B503),MONTH($B503),MIN(BU$6,DAY(EOMONTH($B503,0))))&lt;$C503)+(DATE(YEAR($B503),MONTH($B503)+1,MIN(BU$6,DAY(EOMONTH($B503,1))))&gt;=$B503)*(DATE(YEAR($B503),MONTH($B503)+1,MIN(BU$6,DAY(EOMONTH($B503,1))))&lt;$C503)))</f>
        <v>0</v>
      </c>
      <c r="BV503" s="48" t="n">
        <f aca="false">IF(OR(N(BV$5)=0,BV$6=""),0,BV$5*((DATE(YEAR($B503),MONTH($B503),MIN(BV$6,DAY(EOMONTH($B503,0))))&gt;=$B503)*(DATE(YEAR($B503),MONTH($B503),MIN(BV$6,DAY(EOMONTH($B503,0))))&lt;$C503)+(DATE(YEAR($B503),MONTH($B503)+1,MIN(BV$6,DAY(EOMONTH($B503,1))))&gt;=$B503)*(DATE(YEAR($B503),MONTH($B503)+1,MIN(BV$6,DAY(EOMONTH($B503,1))))&lt;$C503)))</f>
        <v>0</v>
      </c>
      <c r="BW503" s="48" t="n">
        <f aca="false">IF(OR(N(BW$5)=0,BW$6=""),0,BW$5*((DATE(YEAR($B503),MONTH($B503),MIN(BW$6,DAY(EOMONTH($B503,0))))&gt;=$B503)*(DATE(YEAR($B503),MONTH($B503),MIN(BW$6,DAY(EOMONTH($B503,0))))&lt;$C503)+(DATE(YEAR($B503),MONTH($B503)+1,MIN(BW$6,DAY(EOMONTH($B503,1))))&gt;=$B503)*(DATE(YEAR($B503),MONTH($B503)+1,MIN(BW$6,DAY(EOMONTH($B503,1))))&lt;$C503)))</f>
        <v>0</v>
      </c>
      <c r="BX503" s="48" t="n">
        <f aca="false">MIN(Z503,(FT502*(1+FT$5/Setup!$C$36)+IF($V503=1,N($F503),0)))</f>
        <v>0</v>
      </c>
      <c r="BY503" s="48" t="n">
        <f aca="false">MIN(AA503,(FU502*(1+FU$5/Setup!$C$36)+IF($V503=2,N($F503),0)))</f>
        <v>0</v>
      </c>
      <c r="BZ503" s="48" t="n">
        <f aca="false">MIN(AB503,(FV502*(1+FV$5/Setup!$C$36)+IF($V503=3,N($F503),0)))</f>
        <v>0</v>
      </c>
      <c r="CA503" s="48" t="n">
        <f aca="false">MIN(AC503,(FW502*(1+FW$5/Setup!$C$36)+IF($V503=4,N($F503),0)))</f>
        <v>0</v>
      </c>
      <c r="CB503" s="48" t="n">
        <f aca="false">MIN(AD503,(FX502*(1+FX$5/Setup!$C$36)+IF($V503=5,N($F503),0)))</f>
        <v>0</v>
      </c>
      <c r="CC503" s="48" t="n">
        <f aca="false">MIN(AE503,(FY502*(1+FY$5/Setup!$C$36)+IF($V503=6,N($F503),0)))</f>
        <v>0</v>
      </c>
      <c r="CD503" s="48" t="n">
        <f aca="false">MIN(AF503,(FZ502*(1+FZ$5/Setup!$C$36)+IF($V503=7,N($F503),0)))</f>
        <v>0</v>
      </c>
      <c r="CE503" s="48" t="n">
        <f aca="false">MIN(AG503,(GA502*(1+GA$5/Setup!$C$36)+IF($V503=8,N($F503),0)))</f>
        <v>0</v>
      </c>
      <c r="CF503" s="48" t="n">
        <f aca="false">MIN(AH503,(GB502*(1+GB$5/Setup!$C$36)+IF($V503=9,N($F503),0)))</f>
        <v>0</v>
      </c>
      <c r="CG503" s="48" t="n">
        <f aca="false">MIN(AI503,(GC502*(1+GC$5/Setup!$C$36)+IF($V503=10,N($F503),0)))</f>
        <v>0</v>
      </c>
      <c r="CH503" s="48" t="n">
        <f aca="false">MIN(AJ503,(GD502*(1+GD$5/Setup!$C$36)+IF($V503=11,N($F503),0)))</f>
        <v>0</v>
      </c>
      <c r="CI503" s="48" t="n">
        <f aca="false">MIN(AK503,(GE502*(1+GE$5/Setup!$C$36)+IF($V503=12,N($F503),0)))</f>
        <v>0</v>
      </c>
      <c r="CJ503" s="48" t="n">
        <f aca="false">MIN(AL503,(GF502*(1+GF$5/Setup!$C$36)+IF($V503=13,N($F503),0)))</f>
        <v>0</v>
      </c>
      <c r="CK503" s="48" t="n">
        <f aca="false">MIN(AM503,(GG502*(1+GG$5/Setup!$C$36)+IF($V503=14,N($F503),0)))</f>
        <v>0</v>
      </c>
      <c r="CL503" s="48" t="n">
        <f aca="false">MIN(AN503,(GH502*(1+GH$5/Setup!$C$36)+IF($V503=15,N($F503),0)))</f>
        <v>0</v>
      </c>
      <c r="CM503" s="48" t="n">
        <f aca="false">MIN(AO503,(GI502*(1+GI$5/Setup!$C$36)+IF($V503=16,N($F503),0)))</f>
        <v>0</v>
      </c>
      <c r="CN503" s="48" t="n">
        <f aca="false">MIN(AP503,(GJ502*(1+GJ$5/Setup!$C$36)+IF($V503=17,N($F503),0)))</f>
        <v>0</v>
      </c>
      <c r="CO503" s="48" t="n">
        <f aca="false">MIN(AQ503,(GK502*(1+GK$5/Setup!$C$36)+IF($V503=18,N($F503),0)))</f>
        <v>0</v>
      </c>
      <c r="CP503" s="48" t="n">
        <f aca="false">MIN(AR503,(GL502*(1+GL$5/Setup!$C$36)+IF($V503=19,N($F503),0)))</f>
        <v>0</v>
      </c>
      <c r="CQ503" s="48" t="n">
        <f aca="false">MIN(AS503,(GM502*(1+GM$5/Setup!$C$36)+IF($V503=20,N($F503),0)))</f>
        <v>0</v>
      </c>
      <c r="CR503" s="48" t="n">
        <f aca="false">MIN(AT503,(GN502*(1+GN$5/Setup!$C$36)+IF($V503=21,N($F503),0)))</f>
        <v>0</v>
      </c>
      <c r="CS503" s="48" t="n">
        <f aca="false">MIN(AU503,(GO502*(1+GO$5/Setup!$C$36)+IF($V503=22,N($F503),0)))</f>
        <v>0</v>
      </c>
      <c r="CT503" s="48" t="n">
        <f aca="false">MIN(AV503,(GP502*(1+GP$5/Setup!$C$36)+IF($V503=23,N($F503),0)))</f>
        <v>0</v>
      </c>
      <c r="CU503" s="48" t="n">
        <f aca="false">MIN(AW503,(GQ502*(1+GQ$5/Setup!$C$36)+IF($V503=24,N($F503),0)))</f>
        <v>0</v>
      </c>
      <c r="CV503" s="48" t="n">
        <f aca="false">MIN(AX503,(GR502*(1+GR$5/Setup!$C$36)+IF($V503=25,N($F503),0)))</f>
        <v>0</v>
      </c>
      <c r="CW503" s="48" t="n">
        <f aca="false">MIN(AY503,(GS502*(1+GS$5/Setup!$C$36)+IF($V503=26,N($F503),0)))</f>
        <v>0</v>
      </c>
      <c r="CX503" s="48" t="n">
        <f aca="false">MIN(AZ503,(GT502*(1+GT$5/Setup!$C$36)+IF($V503=27,N($F503),0)))</f>
        <v>0</v>
      </c>
      <c r="CY503" s="48" t="n">
        <f aca="false">MIN(BA503,(GU502*(1+GU$5/Setup!$C$36)+IF($V503=28,N($F503),0)))</f>
        <v>0</v>
      </c>
      <c r="CZ503" s="48" t="n">
        <f aca="false">MIN(BB503,(GV502*(1+GV$5/Setup!$C$36)+IF($V503=29,N($F503),0)))</f>
        <v>0</v>
      </c>
      <c r="DA503" s="48" t="n">
        <f aca="false">MIN(BC503,(GW502*(1+GW$5/Setup!$C$36)+IF($V503=30,N($F503),0)))</f>
        <v>0</v>
      </c>
      <c r="DB503" s="48" t="n">
        <f aca="false">MIN(BD503,(GX502*(1+GX$5/Setup!$C$36)+IF($V503=31,N($F503),0)))</f>
        <v>0</v>
      </c>
      <c r="DC503" s="48" t="n">
        <f aca="false">MIN(BE503,(GY502*(1+GY$5/Setup!$C$36)+IF($V503=32,N($F503),0)))</f>
        <v>0</v>
      </c>
      <c r="DD503" s="48" t="n">
        <f aca="false">MIN(BF503,(GZ502*(1+GZ$5/Setup!$C$36)+IF($V503=33,N($F503),0)))</f>
        <v>0</v>
      </c>
      <c r="DE503" s="48" t="n">
        <f aca="false">MIN(BG503,(HA502*(1+HA$5/Setup!$C$36)+IF($V503=34,N($F503),0)))</f>
        <v>0</v>
      </c>
      <c r="DF503" s="48" t="n">
        <f aca="false">MIN(BH503,(HB502*(1+HB$5/Setup!$C$36)+IF($V503=35,N($F503),0)))</f>
        <v>0</v>
      </c>
      <c r="DG503" s="48" t="n">
        <f aca="false">MIN(BI503,(HC502*(1+HC$5/Setup!$C$36)+IF($V503=36,N($F503),0)))</f>
        <v>0</v>
      </c>
      <c r="DH503" s="48" t="n">
        <f aca="false">MIN(BJ503,(HD502*(1+HD$5/Setup!$C$36)+IF($V503=37,N($F503),0)))</f>
        <v>0</v>
      </c>
      <c r="DI503" s="48" t="n">
        <f aca="false">MIN(BK503,(HE502*(1+HE$5/Setup!$C$36)+IF($V503=38,N($F503),0)))</f>
        <v>0</v>
      </c>
      <c r="DJ503" s="48" t="n">
        <f aca="false">MIN(BL503,(HF502*(1+HF$5/Setup!$C$36)+IF($V503=39,N($F503),0)))</f>
        <v>0</v>
      </c>
      <c r="DK503" s="48" t="n">
        <f aca="false">MIN(BM503,(HG502*(1+HG$5/Setup!$C$36)+IF($V503=40,N($F503),0)))</f>
        <v>0</v>
      </c>
      <c r="DL503" s="48" t="n">
        <f aca="false">MIN(BN503,(HH502*(1+HH$5/Setup!$C$36)+IF($V503=41,N($F503),0)))</f>
        <v>0</v>
      </c>
      <c r="DM503" s="48" t="n">
        <f aca="false">MIN(BO503,(HI502*(1+HI$5/Setup!$C$36)+IF($V503=42,N($F503),0)))</f>
        <v>0</v>
      </c>
      <c r="DN503" s="48" t="n">
        <f aca="false">MIN(BP503,(HJ502*(1+HJ$5/Setup!$C$36)+IF($V503=43,N($F503),0)))</f>
        <v>0</v>
      </c>
      <c r="DO503" s="48" t="n">
        <f aca="false">MIN(BQ503,(HK502*(1+HK$5/Setup!$C$36)+IF($V503=44,N($F503),0)))</f>
        <v>0</v>
      </c>
      <c r="DP503" s="48" t="n">
        <f aca="false">MIN(BR503,(HL502*(1+HL$5/Setup!$C$36)+IF($V503=45,N($F503),0)))</f>
        <v>0</v>
      </c>
      <c r="DQ503" s="48" t="n">
        <f aca="false">MIN(BS503,(HM502*(1+HM$5/Setup!$C$36)+IF($V503=46,N($F503),0)))</f>
        <v>0</v>
      </c>
      <c r="DR503" s="48" t="n">
        <f aca="false">MIN(BT503,(HN502*(1+HN$5/Setup!$C$36)+IF($V503=47,N($F503),0)))</f>
        <v>0</v>
      </c>
      <c r="DS503" s="48" t="n">
        <f aca="false">MIN(BU503,(HO502*(1+HO$5/Setup!$C$36)+IF($V503=48,N($F503),0)))</f>
        <v>0</v>
      </c>
      <c r="DT503" s="48" t="n">
        <f aca="false">MIN(BV503,(HP502*(1+HP$5/Setup!$C$36)+IF($V503=49,N($F503),0)))</f>
        <v>0</v>
      </c>
      <c r="DU503" s="48" t="n">
        <f aca="false">MIN(BW503,(HQ502*(1+HQ$5/Setup!$C$36)+IF($V503=50,N($F503),0)))</f>
        <v>0</v>
      </c>
      <c r="DV503" s="48" t="n">
        <f aca="false">MIN(MAX((FT502*(1+FT$5/Setup!$C$36)+IF($V503=1,N($F503),0))-BX503,0),MAX($P503-0,0))</f>
        <v>0</v>
      </c>
      <c r="DW503" s="48" t="n">
        <f aca="false">MIN(MAX((FU502*(1+FU$5/Setup!$C$36)+IF($V503=2,N($F503),0))-BY503,0),MAX($P503-SUM(DV503:DV503),0))</f>
        <v>0</v>
      </c>
      <c r="DX503" s="48" t="n">
        <f aca="false">MIN(MAX((FV502*(1+FV$5/Setup!$C$36)+IF($V503=3,N($F503),0))-BZ503,0),MAX($P503-SUM(DV503:DW503),0))</f>
        <v>0</v>
      </c>
      <c r="DY503" s="48" t="n">
        <f aca="false">MIN(MAX((FW502*(1+FW$5/Setup!$C$36)+IF($V503=4,N($F503),0))-CA503,0),MAX($P503-SUM(DV503:DX503),0))</f>
        <v>0</v>
      </c>
      <c r="DZ503" s="48" t="n">
        <f aca="false">MIN(MAX((FX502*(1+FX$5/Setup!$C$36)+IF($V503=5,N($F503),0))-CB503,0),MAX($P503-SUM(DV503:DY503),0))</f>
        <v>0</v>
      </c>
      <c r="EA503" s="48" t="n">
        <f aca="false">MIN(MAX((FY502*(1+FY$5/Setup!$C$36)+IF($V503=6,N($F503),0))-CC503,0),MAX($P503-SUM(DV503:DZ503),0))</f>
        <v>0</v>
      </c>
      <c r="EB503" s="48" t="n">
        <f aca="false">MIN(MAX((FZ502*(1+FZ$5/Setup!$C$36)+IF($V503=7,N($F503),0))-CD503,0),MAX($P503-SUM(DV503:EA503),0))</f>
        <v>0</v>
      </c>
      <c r="EC503" s="48" t="n">
        <f aca="false">MIN(MAX((GA502*(1+GA$5/Setup!$C$36)+IF($V503=8,N($F503),0))-CE503,0),MAX($P503-SUM(DV503:EB503),0))</f>
        <v>0</v>
      </c>
      <c r="ED503" s="48" t="n">
        <f aca="false">MIN(MAX((GB502*(1+GB$5/Setup!$C$36)+IF($V503=9,N($F503),0))-CF503,0),MAX($P503-SUM(DV503:EC503),0))</f>
        <v>0</v>
      </c>
      <c r="EE503" s="48" t="n">
        <f aca="false">MIN(MAX((GC502*(1+GC$5/Setup!$C$36)+IF($V503=10,N($F503),0))-CG503,0),MAX($P503-SUM(DV503:ED503),0))</f>
        <v>0</v>
      </c>
      <c r="EF503" s="48" t="n">
        <f aca="false">MIN(MAX((GD502*(1+GD$5/Setup!$C$36)+IF($V503=11,N($F503),0))-CH503,0),MAX($P503-SUM(DV503:EE503),0))</f>
        <v>0</v>
      </c>
      <c r="EG503" s="48" t="n">
        <f aca="false">MIN(MAX((GE502*(1+GE$5/Setup!$C$36)+IF($V503=12,N($F503),0))-CI503,0),MAX($P503-SUM(DV503:EF503),0))</f>
        <v>0</v>
      </c>
      <c r="EH503" s="48" t="n">
        <f aca="false">MIN(MAX((GF502*(1+GF$5/Setup!$C$36)+IF($V503=13,N($F503),0))-CJ503,0),MAX($P503-SUM(DV503:EG503),0))</f>
        <v>0</v>
      </c>
      <c r="EI503" s="48" t="n">
        <f aca="false">MIN(MAX((GG502*(1+GG$5/Setup!$C$36)+IF($V503=14,N($F503),0))-CK503,0),MAX($P503-SUM(DV503:EH503),0))</f>
        <v>0</v>
      </c>
      <c r="EJ503" s="48" t="n">
        <f aca="false">MIN(MAX((GH502*(1+GH$5/Setup!$C$36)+IF($V503=15,N($F503),0))-CL503,0),MAX($P503-SUM(DV503:EI503),0))</f>
        <v>0</v>
      </c>
      <c r="EK503" s="48" t="n">
        <f aca="false">MIN(MAX((GI502*(1+GI$5/Setup!$C$36)+IF($V503=16,N($F503),0))-CM503,0),MAX($P503-SUM(DV503:EJ503),0))</f>
        <v>0</v>
      </c>
      <c r="EL503" s="48" t="n">
        <f aca="false">MIN(MAX((GJ502*(1+GJ$5/Setup!$C$36)+IF($V503=17,N($F503),0))-CN503,0),MAX($P503-SUM(DV503:EK503),0))</f>
        <v>0</v>
      </c>
      <c r="EM503" s="48" t="n">
        <f aca="false">MIN(MAX((GK502*(1+GK$5/Setup!$C$36)+IF($V503=18,N($F503),0))-CO503,0),MAX($P503-SUM(DV503:EL503),0))</f>
        <v>0</v>
      </c>
      <c r="EN503" s="48" t="n">
        <f aca="false">MIN(MAX((GL502*(1+GL$5/Setup!$C$36)+IF($V503=19,N($F503),0))-CP503,0),MAX($P503-SUM(DV503:EM503),0))</f>
        <v>0</v>
      </c>
      <c r="EO503" s="48" t="n">
        <f aca="false">MIN(MAX((GM502*(1+GM$5/Setup!$C$36)+IF($V503=20,N($F503),0))-CQ503,0),MAX($P503-SUM(DV503:EN503),0))</f>
        <v>0</v>
      </c>
      <c r="EP503" s="48" t="n">
        <f aca="false">MIN(MAX((GN502*(1+GN$5/Setup!$C$36)+IF($V503=21,N($F503),0))-CR503,0),MAX($P503-SUM(DV503:EO503),0))</f>
        <v>0</v>
      </c>
      <c r="EQ503" s="48" t="n">
        <f aca="false">MIN(MAX((GO502*(1+GO$5/Setup!$C$36)+IF($V503=22,N($F503),0))-CS503,0),MAX($P503-SUM(DV503:EP503),0))</f>
        <v>0</v>
      </c>
      <c r="ER503" s="48" t="n">
        <f aca="false">MIN(MAX((GP502*(1+GP$5/Setup!$C$36)+IF($V503=23,N($F503),0))-CT503,0),MAX($P503-SUM(DV503:EQ503),0))</f>
        <v>0</v>
      </c>
      <c r="ES503" s="48" t="n">
        <f aca="false">MIN(MAX((GQ502*(1+GQ$5/Setup!$C$36)+IF($V503=24,N($F503),0))-CU503,0),MAX($P503-SUM(DV503:ER503),0))</f>
        <v>0</v>
      </c>
      <c r="ET503" s="48" t="n">
        <f aca="false">MIN(MAX((GR502*(1+GR$5/Setup!$C$36)+IF($V503=25,N($F503),0))-CV503,0),MAX($P503-SUM(DV503:ES503),0))</f>
        <v>0</v>
      </c>
      <c r="EU503" s="48" t="n">
        <f aca="false">MIN(MAX((GS502*(1+GS$5/Setup!$C$36)+IF($V503=26,N($F503),0))-CW503,0),MAX($P503-SUM(DV503:ET503),0))</f>
        <v>0</v>
      </c>
      <c r="EV503" s="48" t="n">
        <f aca="false">MIN(MAX((GT502*(1+GT$5/Setup!$C$36)+IF($V503=27,N($F503),0))-CX503,0),MAX($P503-SUM(DV503:EU503),0))</f>
        <v>0</v>
      </c>
      <c r="EW503" s="48" t="n">
        <f aca="false">MIN(MAX((GU502*(1+GU$5/Setup!$C$36)+IF($V503=28,N($F503),0))-CY503,0),MAX($P503-SUM(DV503:EV503),0))</f>
        <v>0</v>
      </c>
      <c r="EX503" s="48" t="n">
        <f aca="false">MIN(MAX((GV502*(1+GV$5/Setup!$C$36)+IF($V503=29,N($F503),0))-CZ503,0),MAX($P503-SUM(DV503:EW503),0))</f>
        <v>0</v>
      </c>
      <c r="EY503" s="48" t="n">
        <f aca="false">MIN(MAX((GW502*(1+GW$5/Setup!$C$36)+IF($V503=30,N($F503),0))-DA503,0),MAX($P503-SUM(DV503:EX503),0))</f>
        <v>0</v>
      </c>
      <c r="EZ503" s="48" t="n">
        <f aca="false">MIN(MAX((GX502*(1+GX$5/Setup!$C$36)+IF($V503=31,N($F503),0))-DB503,0),MAX($P503-SUM(DV503:EY503),0))</f>
        <v>0</v>
      </c>
      <c r="FA503" s="48" t="n">
        <f aca="false">MIN(MAX((GY502*(1+GY$5/Setup!$C$36)+IF($V503=32,N($F503),0))-DC503,0),MAX($P503-SUM(DV503:EZ503),0))</f>
        <v>0</v>
      </c>
      <c r="FB503" s="48" t="n">
        <f aca="false">MIN(MAX((GZ502*(1+GZ$5/Setup!$C$36)+IF($V503=33,N($F503),0))-DD503,0),MAX($P503-SUM(DV503:FA503),0))</f>
        <v>0</v>
      </c>
      <c r="FC503" s="48" t="n">
        <f aca="false">MIN(MAX((HA502*(1+HA$5/Setup!$C$36)+IF($V503=34,N($F503),0))-DE503,0),MAX($P503-SUM(DV503:FB503),0))</f>
        <v>0</v>
      </c>
      <c r="FD503" s="48" t="n">
        <f aca="false">MIN(MAX((HB502*(1+HB$5/Setup!$C$36)+IF($V503=35,N($F503),0))-DF503,0),MAX($P503-SUM(DV503:FC503),0))</f>
        <v>0</v>
      </c>
      <c r="FE503" s="48" t="n">
        <f aca="false">MIN(MAX((HC502*(1+HC$5/Setup!$C$36)+IF($V503=36,N($F503),0))-DG503,0),MAX($P503-SUM(DV503:FD503),0))</f>
        <v>0</v>
      </c>
      <c r="FF503" s="48" t="n">
        <f aca="false">MIN(MAX((HD502*(1+HD$5/Setup!$C$36)+IF($V503=37,N($F503),0))-DH503,0),MAX($P503-SUM(DV503:FE503),0))</f>
        <v>0</v>
      </c>
      <c r="FG503" s="48" t="n">
        <f aca="false">MIN(MAX((HE502*(1+HE$5/Setup!$C$36)+IF($V503=38,N($F503),0))-DI503,0),MAX($P503-SUM(DV503:FF503),0))</f>
        <v>0</v>
      </c>
      <c r="FH503" s="48" t="n">
        <f aca="false">MIN(MAX((HF502*(1+HF$5/Setup!$C$36)+IF($V503=39,N($F503),0))-DJ503,0),MAX($P503-SUM(DV503:FG503),0))</f>
        <v>0</v>
      </c>
      <c r="FI503" s="48" t="n">
        <f aca="false">MIN(MAX((HG502*(1+HG$5/Setup!$C$36)+IF($V503=40,N($F503),0))-DK503,0),MAX($P503-SUM(DV503:FH503),0))</f>
        <v>0</v>
      </c>
      <c r="FJ503" s="48" t="n">
        <f aca="false">MIN(MAX((HH502*(1+HH$5/Setup!$C$36)+IF($V503=41,N($F503),0))-DL503,0),MAX($P503-SUM(DV503:FI503),0))</f>
        <v>0</v>
      </c>
      <c r="FK503" s="48" t="n">
        <f aca="false">MIN(MAX((HI502*(1+HI$5/Setup!$C$36)+IF($V503=42,N($F503),0))-DM503,0),MAX($P503-SUM(DV503:FJ503),0))</f>
        <v>0</v>
      </c>
      <c r="FL503" s="48" t="n">
        <f aca="false">MIN(MAX((HJ502*(1+HJ$5/Setup!$C$36)+IF($V503=43,N($F503),0))-DN503,0),MAX($P503-SUM(DV503:FK503),0))</f>
        <v>0</v>
      </c>
      <c r="FM503" s="48" t="n">
        <f aca="false">MIN(MAX((HK502*(1+HK$5/Setup!$C$36)+IF($V503=44,N($F503),0))-DO503,0),MAX($P503-SUM(DV503:FL503),0))</f>
        <v>0</v>
      </c>
      <c r="FN503" s="48" t="n">
        <f aca="false">MIN(MAX((HL502*(1+HL$5/Setup!$C$36)+IF($V503=45,N($F503),0))-DP503,0),MAX($P503-SUM(DV503:FM503),0))</f>
        <v>0</v>
      </c>
      <c r="FO503" s="48" t="n">
        <f aca="false">MIN(MAX((HM502*(1+HM$5/Setup!$C$36)+IF($V503=46,N($F503),0))-DQ503,0),MAX($P503-SUM(DV503:FN503),0))</f>
        <v>0</v>
      </c>
      <c r="FP503" s="48" t="n">
        <f aca="false">MIN(MAX((HN502*(1+HN$5/Setup!$C$36)+IF($V503=47,N($F503),0))-DR503,0),MAX($P503-SUM(DV503:FO503),0))</f>
        <v>0</v>
      </c>
      <c r="FQ503" s="48" t="n">
        <f aca="false">MIN(MAX((HO502*(1+HO$5/Setup!$C$36)+IF($V503=48,N($F503),0))-DS503,0),MAX($P503-SUM(DV503:FP503),0))</f>
        <v>0</v>
      </c>
      <c r="FR503" s="48" t="n">
        <f aca="false">MIN(MAX((HP502*(1+HP$5/Setup!$C$36)+IF($V503=49,N($F503),0))-DT503,0),MAX($P503-SUM(DV503:FQ503),0))</f>
        <v>0</v>
      </c>
      <c r="FS503" s="48" t="n">
        <f aca="false">MIN(MAX((HQ502*(1+HQ$5/Setup!$C$36)+IF($V503=50,N($F503),0))-DU503,0),MAX($P503-SUM(DV503:FR503),0))</f>
        <v>0</v>
      </c>
      <c r="FT503" s="48" t="n">
        <f aca="false">IF((FT502*(1+FT$5/Setup!$C$36)+IF($V503=1,N($F503),0))-BX503-DV503&lt;0.005,0,(FT502*(1+FT$5/Setup!$C$36)+IF($V503=1,N($F503),0))-BX503-DV503)</f>
        <v>0</v>
      </c>
      <c r="FU503" s="48" t="n">
        <f aca="false">IF((FU502*(1+FU$5/Setup!$C$36)+IF($V503=2,N($F503),0))-BY503-DW503&lt;0.005,0,(FU502*(1+FU$5/Setup!$C$36)+IF($V503=2,N($F503),0))-BY503-DW503)</f>
        <v>0</v>
      </c>
      <c r="FV503" s="48" t="n">
        <f aca="false">IF((FV502*(1+FV$5/Setup!$C$36)+IF($V503=3,N($F503),0))-BZ503-DX503&lt;0.005,0,(FV502*(1+FV$5/Setup!$C$36)+IF($V503=3,N($F503),0))-BZ503-DX503)</f>
        <v>0</v>
      </c>
      <c r="FW503" s="48" t="n">
        <f aca="false">IF((FW502*(1+FW$5/Setup!$C$36)+IF($V503=4,N($F503),0))-CA503-DY503&lt;0.005,0,(FW502*(1+FW$5/Setup!$C$36)+IF($V503=4,N($F503),0))-CA503-DY503)</f>
        <v>0</v>
      </c>
      <c r="FX503" s="48" t="n">
        <f aca="false">IF((FX502*(1+FX$5/Setup!$C$36)+IF($V503=5,N($F503),0))-CB503-DZ503&lt;0.005,0,(FX502*(1+FX$5/Setup!$C$36)+IF($V503=5,N($F503),0))-CB503-DZ503)</f>
        <v>0</v>
      </c>
      <c r="FY503" s="48" t="n">
        <f aca="false">IF((FY502*(1+FY$5/Setup!$C$36)+IF($V503=6,N($F503),0))-CC503-EA503&lt;0.005,0,(FY502*(1+FY$5/Setup!$C$36)+IF($V503=6,N($F503),0))-CC503-EA503)</f>
        <v>0</v>
      </c>
      <c r="FZ503" s="48" t="n">
        <f aca="false">IF((FZ502*(1+FZ$5/Setup!$C$36)+IF($V503=7,N($F503),0))-CD503-EB503&lt;0.005,0,(FZ502*(1+FZ$5/Setup!$C$36)+IF($V503=7,N($F503),0))-CD503-EB503)</f>
        <v>0</v>
      </c>
      <c r="GA503" s="48" t="n">
        <f aca="false">IF((GA502*(1+GA$5/Setup!$C$36)+IF($V503=8,N($F503),0))-CE503-EC503&lt;0.005,0,(GA502*(1+GA$5/Setup!$C$36)+IF($V503=8,N($F503),0))-CE503-EC503)</f>
        <v>0</v>
      </c>
      <c r="GB503" s="48" t="n">
        <f aca="false">IF((GB502*(1+GB$5/Setup!$C$36)+IF($V503=9,N($F503),0))-CF503-ED503&lt;0.005,0,(GB502*(1+GB$5/Setup!$C$36)+IF($V503=9,N($F503),0))-CF503-ED503)</f>
        <v>0</v>
      </c>
      <c r="GC503" s="48" t="n">
        <f aca="false">IF((GC502*(1+GC$5/Setup!$C$36)+IF($V503=10,N($F503),0))-CG503-EE503&lt;0.005,0,(GC502*(1+GC$5/Setup!$C$36)+IF($V503=10,N($F503),0))-CG503-EE503)</f>
        <v>0</v>
      </c>
      <c r="GD503" s="48" t="n">
        <f aca="false">IF((GD502*(1+GD$5/Setup!$C$36)+IF($V503=11,N($F503),0))-CH503-EF503&lt;0.005,0,(GD502*(1+GD$5/Setup!$C$36)+IF($V503=11,N($F503),0))-CH503-EF503)</f>
        <v>0</v>
      </c>
      <c r="GE503" s="48" t="n">
        <f aca="false">IF((GE502*(1+GE$5/Setup!$C$36)+IF($V503=12,N($F503),0))-CI503-EG503&lt;0.005,0,(GE502*(1+GE$5/Setup!$C$36)+IF($V503=12,N($F503),0))-CI503-EG503)</f>
        <v>0</v>
      </c>
      <c r="GF503" s="48" t="n">
        <f aca="false">IF((GF502*(1+GF$5/Setup!$C$36)+IF($V503=13,N($F503),0))-CJ503-EH503&lt;0.005,0,(GF502*(1+GF$5/Setup!$C$36)+IF($V503=13,N($F503),0))-CJ503-EH503)</f>
        <v>0</v>
      </c>
      <c r="GG503" s="48" t="n">
        <f aca="false">IF((GG502*(1+GG$5/Setup!$C$36)+IF($V503=14,N($F503),0))-CK503-EI503&lt;0.005,0,(GG502*(1+GG$5/Setup!$C$36)+IF($V503=14,N($F503),0))-CK503-EI503)</f>
        <v>0</v>
      </c>
      <c r="GH503" s="48" t="n">
        <f aca="false">IF((GH502*(1+GH$5/Setup!$C$36)+IF($V503=15,N($F503),0))-CL503-EJ503&lt;0.005,0,(GH502*(1+GH$5/Setup!$C$36)+IF($V503=15,N($F503),0))-CL503-EJ503)</f>
        <v>0</v>
      </c>
      <c r="GI503" s="48" t="n">
        <f aca="false">IF((GI502*(1+GI$5/Setup!$C$36)+IF($V503=16,N($F503),0))-CM503-EK503&lt;0.005,0,(GI502*(1+GI$5/Setup!$C$36)+IF($V503=16,N($F503),0))-CM503-EK503)</f>
        <v>0</v>
      </c>
      <c r="GJ503" s="48" t="n">
        <f aca="false">IF((GJ502*(1+GJ$5/Setup!$C$36)+IF($V503=17,N($F503),0))-CN503-EL503&lt;0.005,0,(GJ502*(1+GJ$5/Setup!$C$36)+IF($V503=17,N($F503),0))-CN503-EL503)</f>
        <v>0</v>
      </c>
      <c r="GK503" s="48" t="n">
        <f aca="false">IF((GK502*(1+GK$5/Setup!$C$36)+IF($V503=18,N($F503),0))-CO503-EM503&lt;0.005,0,(GK502*(1+GK$5/Setup!$C$36)+IF($V503=18,N($F503),0))-CO503-EM503)</f>
        <v>0</v>
      </c>
      <c r="GL503" s="48" t="n">
        <f aca="false">IF((GL502*(1+GL$5/Setup!$C$36)+IF($V503=19,N($F503),0))-CP503-EN503&lt;0.005,0,(GL502*(1+GL$5/Setup!$C$36)+IF($V503=19,N($F503),0))-CP503-EN503)</f>
        <v>0</v>
      </c>
      <c r="GM503" s="48" t="n">
        <f aca="false">IF((GM502*(1+GM$5/Setup!$C$36)+IF($V503=20,N($F503),0))-CQ503-EO503&lt;0.005,0,(GM502*(1+GM$5/Setup!$C$36)+IF($V503=20,N($F503),0))-CQ503-EO503)</f>
        <v>0</v>
      </c>
      <c r="GN503" s="48" t="n">
        <f aca="false">IF((GN502*(1+GN$5/Setup!$C$36)+IF($V503=21,N($F503),0))-CR503-EP503&lt;0.005,0,(GN502*(1+GN$5/Setup!$C$36)+IF($V503=21,N($F503),0))-CR503-EP503)</f>
        <v>0</v>
      </c>
      <c r="GO503" s="48" t="n">
        <f aca="false">IF((GO502*(1+GO$5/Setup!$C$36)+IF($V503=22,N($F503),0))-CS503-EQ503&lt;0.005,0,(GO502*(1+GO$5/Setup!$C$36)+IF($V503=22,N($F503),0))-CS503-EQ503)</f>
        <v>0</v>
      </c>
      <c r="GP503" s="48" t="n">
        <f aca="false">IF((GP502*(1+GP$5/Setup!$C$36)+IF($V503=23,N($F503),0))-CT503-ER503&lt;0.005,0,(GP502*(1+GP$5/Setup!$C$36)+IF($V503=23,N($F503),0))-CT503-ER503)</f>
        <v>0</v>
      </c>
      <c r="GQ503" s="48" t="n">
        <f aca="false">IF((GQ502*(1+GQ$5/Setup!$C$36)+IF($V503=24,N($F503),0))-CU503-ES503&lt;0.005,0,(GQ502*(1+GQ$5/Setup!$C$36)+IF($V503=24,N($F503),0))-CU503-ES503)</f>
        <v>0</v>
      </c>
      <c r="GR503" s="48" t="n">
        <f aca="false">IF((GR502*(1+GR$5/Setup!$C$36)+IF($V503=25,N($F503),0))-CV503-ET503&lt;0.005,0,(GR502*(1+GR$5/Setup!$C$36)+IF($V503=25,N($F503),0))-CV503-ET503)</f>
        <v>0</v>
      </c>
      <c r="GS503" s="48" t="n">
        <f aca="false">IF((GS502*(1+GS$5/Setup!$C$36)+IF($V503=26,N($F503),0))-CW503-EU503&lt;0.005,0,(GS502*(1+GS$5/Setup!$C$36)+IF($V503=26,N($F503),0))-CW503-EU503)</f>
        <v>0</v>
      </c>
      <c r="GT503" s="48" t="n">
        <f aca="false">IF((GT502*(1+GT$5/Setup!$C$36)+IF($V503=27,N($F503),0))-CX503-EV503&lt;0.005,0,(GT502*(1+GT$5/Setup!$C$36)+IF($V503=27,N($F503),0))-CX503-EV503)</f>
        <v>0</v>
      </c>
      <c r="GU503" s="48" t="n">
        <f aca="false">IF((GU502*(1+GU$5/Setup!$C$36)+IF($V503=28,N($F503),0))-CY503-EW503&lt;0.005,0,(GU502*(1+GU$5/Setup!$C$36)+IF($V503=28,N($F503),0))-CY503-EW503)</f>
        <v>0</v>
      </c>
      <c r="GV503" s="48" t="n">
        <f aca="false">IF((GV502*(1+GV$5/Setup!$C$36)+IF($V503=29,N($F503),0))-CZ503-EX503&lt;0.005,0,(GV502*(1+GV$5/Setup!$C$36)+IF($V503=29,N($F503),0))-CZ503-EX503)</f>
        <v>0</v>
      </c>
      <c r="GW503" s="48" t="n">
        <f aca="false">IF((GW502*(1+GW$5/Setup!$C$36)+IF($V503=30,N($F503),0))-DA503-EY503&lt;0.005,0,(GW502*(1+GW$5/Setup!$C$36)+IF($V503=30,N($F503),0))-DA503-EY503)</f>
        <v>0</v>
      </c>
      <c r="GX503" s="48" t="n">
        <f aca="false">IF((GX502*(1+GX$5/Setup!$C$36)+IF($V503=31,N($F503),0))-DB503-EZ503&lt;0.005,0,(GX502*(1+GX$5/Setup!$C$36)+IF($V503=31,N($F503),0))-DB503-EZ503)</f>
        <v>0</v>
      </c>
      <c r="GY503" s="48" t="n">
        <f aca="false">IF((GY502*(1+GY$5/Setup!$C$36)+IF($V503=32,N($F503),0))-DC503-FA503&lt;0.005,0,(GY502*(1+GY$5/Setup!$C$36)+IF($V503=32,N($F503),0))-DC503-FA503)</f>
        <v>0</v>
      </c>
      <c r="GZ503" s="48" t="n">
        <f aca="false">IF((GZ502*(1+GZ$5/Setup!$C$36)+IF($V503=33,N($F503),0))-DD503-FB503&lt;0.005,0,(GZ502*(1+GZ$5/Setup!$C$36)+IF($V503=33,N($F503),0))-DD503-FB503)</f>
        <v>0</v>
      </c>
      <c r="HA503" s="48" t="n">
        <f aca="false">IF((HA502*(1+HA$5/Setup!$C$36)+IF($V503=34,N($F503),0))-DE503-FC503&lt;0.005,0,(HA502*(1+HA$5/Setup!$C$36)+IF($V503=34,N($F503),0))-DE503-FC503)</f>
        <v>0</v>
      </c>
      <c r="HB503" s="48" t="n">
        <f aca="false">IF((HB502*(1+HB$5/Setup!$C$36)+IF($V503=35,N($F503),0))-DF503-FD503&lt;0.005,0,(HB502*(1+HB$5/Setup!$C$36)+IF($V503=35,N($F503),0))-DF503-FD503)</f>
        <v>0</v>
      </c>
      <c r="HC503" s="48" t="n">
        <f aca="false">IF((HC502*(1+HC$5/Setup!$C$36)+IF($V503=36,N($F503),0))-DG503-FE503&lt;0.005,0,(HC502*(1+HC$5/Setup!$C$36)+IF($V503=36,N($F503),0))-DG503-FE503)</f>
        <v>0</v>
      </c>
      <c r="HD503" s="48" t="n">
        <f aca="false">IF((HD502*(1+HD$5/Setup!$C$36)+IF($V503=37,N($F503),0))-DH503-FF503&lt;0.005,0,(HD502*(1+HD$5/Setup!$C$36)+IF($V503=37,N($F503),0))-DH503-FF503)</f>
        <v>0</v>
      </c>
      <c r="HE503" s="48" t="n">
        <f aca="false">IF((HE502*(1+HE$5/Setup!$C$36)+IF($V503=38,N($F503),0))-DI503-FG503&lt;0.005,0,(HE502*(1+HE$5/Setup!$C$36)+IF($V503=38,N($F503),0))-DI503-FG503)</f>
        <v>0</v>
      </c>
      <c r="HF503" s="48" t="n">
        <f aca="false">IF((HF502*(1+HF$5/Setup!$C$36)+IF($V503=39,N($F503),0))-DJ503-FH503&lt;0.005,0,(HF502*(1+HF$5/Setup!$C$36)+IF($V503=39,N($F503),0))-DJ503-FH503)</f>
        <v>0</v>
      </c>
      <c r="HG503" s="48" t="n">
        <f aca="false">IF((HG502*(1+HG$5/Setup!$C$36)+IF($V503=40,N($F503),0))-DK503-FI503&lt;0.005,0,(HG502*(1+HG$5/Setup!$C$36)+IF($V503=40,N($F503),0))-DK503-FI503)</f>
        <v>0</v>
      </c>
      <c r="HH503" s="48" t="n">
        <f aca="false">IF((HH502*(1+HH$5/Setup!$C$36)+IF($V503=41,N($F503),0))-DL503-FJ503&lt;0.005,0,(HH502*(1+HH$5/Setup!$C$36)+IF($V503=41,N($F503),0))-DL503-FJ503)</f>
        <v>0</v>
      </c>
      <c r="HI503" s="48" t="n">
        <f aca="false">IF((HI502*(1+HI$5/Setup!$C$36)+IF($V503=42,N($F503),0))-DM503-FK503&lt;0.005,0,(HI502*(1+HI$5/Setup!$C$36)+IF($V503=42,N($F503),0))-DM503-FK503)</f>
        <v>0</v>
      </c>
      <c r="HJ503" s="48" t="n">
        <f aca="false">IF((HJ502*(1+HJ$5/Setup!$C$36)+IF($V503=43,N($F503),0))-DN503-FL503&lt;0.005,0,(HJ502*(1+HJ$5/Setup!$C$36)+IF($V503=43,N($F503),0))-DN503-FL503)</f>
        <v>0</v>
      </c>
      <c r="HK503" s="48" t="n">
        <f aca="false">IF((HK502*(1+HK$5/Setup!$C$36)+IF($V503=44,N($F503),0))-DO503-FM503&lt;0.005,0,(HK502*(1+HK$5/Setup!$C$36)+IF($V503=44,N($F503),0))-DO503-FM503)</f>
        <v>0</v>
      </c>
      <c r="HL503" s="48" t="n">
        <f aca="false">IF((HL502*(1+HL$5/Setup!$C$36)+IF($V503=45,N($F503),0))-DP503-FN503&lt;0.005,0,(HL502*(1+HL$5/Setup!$C$36)+IF($V503=45,N($F503),0))-DP503-FN503)</f>
        <v>0</v>
      </c>
      <c r="HM503" s="48" t="n">
        <f aca="false">IF((HM502*(1+HM$5/Setup!$C$36)+IF($V503=46,N($F503),0))-DQ503-FO503&lt;0.005,0,(HM502*(1+HM$5/Setup!$C$36)+IF($V503=46,N($F503),0))-DQ503-FO503)</f>
        <v>0</v>
      </c>
      <c r="HN503" s="48" t="n">
        <f aca="false">IF((HN502*(1+HN$5/Setup!$C$36)+IF($V503=47,N($F503),0))-DR503-FP503&lt;0.005,0,(HN502*(1+HN$5/Setup!$C$36)+IF($V503=47,N($F503),0))-DR503-FP503)</f>
        <v>0</v>
      </c>
      <c r="HO503" s="48" t="n">
        <f aca="false">IF((HO502*(1+HO$5/Setup!$C$36)+IF($V503=48,N($F503),0))-DS503-FQ503&lt;0.005,0,(HO502*(1+HO$5/Setup!$C$36)+IF($V503=48,N($F503),0))-DS503-FQ503)</f>
        <v>0</v>
      </c>
      <c r="HP503" s="48" t="n">
        <f aca="false">IF((HP502*(1+HP$5/Setup!$C$36)+IF($V503=49,N($F503),0))-DT503-FR503&lt;0.005,0,(HP502*(1+HP$5/Setup!$C$36)+IF($V503=49,N($F503),0))-DT503-FR503)</f>
        <v>0</v>
      </c>
      <c r="HQ503" s="48" t="n">
        <f aca="false">IF((HQ502*(1+HQ$5/Setup!$C$36)+IF($V503=50,N($F503),0))-DU503-FS503&lt;0.005,0,(HQ502*(1+HQ$5/Setup!$C$36)+IF($V503=50,N($F503),0))-DU503-FS503)</f>
        <v>0</v>
      </c>
    </row>
    <row r="504" customFormat="false" ht="15" hidden="false" customHeight="false" outlineLevel="0" collapsed="false">
      <c r="A504" s="44" t="n">
        <v>496</v>
      </c>
      <c r="B504" s="45" t="n">
        <f aca="false">IF(Setup!$C$7="Every month",EDATE(Setup!$C$8,($A504-1)),IF(Setup!$C$7="Twice a month",DATE(YEAR(Setup!$C$8),MONTH(Setup!$C$8)+INT((($A504-1)+Setup!$C$41)/2),MIN(IF(MOD(($A504-1)+Setup!$C$41,2)=0,Setup!$C$39,Setup!$C$40),DAY(EOMONTH(DATE(YEAR(Setup!$C$8),MONTH(Setup!$C$8)+INT((($A504-1)+Setup!$C$41)/2),1),0)))),Setup!$C$8+($A504-1)*IF(Setup!$C$7="Every week",7,14)))</f>
        <v>53255</v>
      </c>
      <c r="C504" s="45" t="n">
        <f aca="false">IF(Setup!$C$7="Every month",EDATE(Setup!$C$8,$A504),IF(Setup!$C$7="Twice a month",DATE(YEAR(Setup!$C$8),MONTH(Setup!$C$8)+INT(($A504+Setup!$C$41)/2),MIN(IF(MOD($A504+Setup!$C$41,2)=0,Setup!$C$39,Setup!$C$40),DAY(EOMONTH(DATE(YEAR(Setup!$C$8),MONTH(Setup!$C$8)+INT(($A504+Setup!$C$41)/2),1),0)))),Setup!$C$8+$A504*IF(Setup!$C$7="Every week",7,14)))</f>
        <v>53269</v>
      </c>
      <c r="D504" s="46"/>
      <c r="E504" s="47"/>
      <c r="F504" s="47"/>
      <c r="G504" s="47"/>
      <c r="H504" s="47"/>
      <c r="I504" s="48" t="n">
        <f aca="false">N(Setup!$C$11)+N(E504)</f>
        <v>100</v>
      </c>
      <c r="J504" s="48" t="n">
        <f aca="false">MIN(Setup!$C$37,MAX(I504,0))</f>
        <v>9.23076923076923</v>
      </c>
      <c r="K504" s="48" t="n">
        <f aca="false">MIN(MAX(N(Setup!$C$14)-L503,0),MAX(I504-J504,0))</f>
        <v>0</v>
      </c>
      <c r="L504" s="48" t="n">
        <f aca="false">L503+K504-N(G504)</f>
        <v>500</v>
      </c>
      <c r="M504" s="48" t="n">
        <f aca="false">M503+J504-N(H504)</f>
        <v>4578.46153846152</v>
      </c>
      <c r="N504" s="48" t="n">
        <f aca="false">SUM(BX504:DU504)</f>
        <v>0</v>
      </c>
      <c r="O504" s="48" t="n">
        <f aca="false">SUM(Z504:BW504)-N504</f>
        <v>40</v>
      </c>
      <c r="P504" s="48" t="n">
        <f aca="false">MAX(I504-J504-K504,0)+O504</f>
        <v>130.769230769231</v>
      </c>
      <c r="Q504" s="48" t="n">
        <f aca="false">SUM(DV504:FS504)</f>
        <v>0</v>
      </c>
      <c r="R504" s="49" t="n">
        <f aca="false">N504+J504+K504+Q504</f>
        <v>9.23076923076923</v>
      </c>
      <c r="S504" s="48" t="n">
        <f aca="false">T504-T503-N(F504)+N504+Q504</f>
        <v>0</v>
      </c>
      <c r="T504" s="49" t="n">
        <f aca="false">SUM(FT504:HQ504)</f>
        <v>0</v>
      </c>
      <c r="U504" s="44" t="str">
        <f aca="false">IF(T503&lt;0.005,"",INDEX(Helpers!$C$2:$C$51,IF(_xlfn.MINIFS($DV$6:$FS$6,DV504:FS504,"&gt;0.005")=0,V504,_xlfn.MINIFS($DV$6:$FS$6,DV504:FS504,"&gt;0.005"))))</f>
        <v/>
      </c>
      <c r="V504" s="44" t="n">
        <f aca="false">IF(_xlfn.MINIFS($FT$6:$HQ$6,FT503:HQ503,"&gt;0.005")=0,1,_xlfn.MINIFS($FT$6:$HQ$6,FT503:HQ503,"&gt;0.005"))</f>
        <v>1</v>
      </c>
      <c r="W504" s="44" t="n">
        <f aca="false">IF(AND(D504&lt;&gt;"Paid",T503&gt;0.005),1,0)</f>
        <v>0</v>
      </c>
      <c r="X504" s="48" t="n">
        <f aca="false">SUMPRODUCT(((Helpers!$G$2:$G$51*(1+(Helpers!$D$2:$D$51+0.000000001)/12)^(($B504-Setup!$C$8)/(365.25/12))-Helpers!$E$2:$E$51*((1+(Helpers!$D$2:$D$51+0.000000001)/12)^(($B504-Setup!$C$8)/(365.25/12))-1)/((Helpers!$D$2:$D$51+0.000000001)/12))&gt;0)*(Helpers!$G$2:$G$51*(1+(Helpers!$D$2:$D$51+0.000000001)/12)^(($B504-Setup!$C$8)/(365.25/12))-Helpers!$E$2:$E$51*((1+(Helpers!$D$2:$D$51+0.000000001)/12)^(($B504-Setup!$C$8)/(365.25/12))-1)/((Helpers!$D$2:$D$51+0.000000001)/12)))</f>
        <v>0</v>
      </c>
      <c r="Y504" s="48"/>
      <c r="Z504" s="48" t="n">
        <f aca="false">IF(OR(N(Z$5)=0,Z$6=""),0,Z$5*((DATE(YEAR($B504),MONTH($B504),MIN(Z$6,DAY(EOMONTH($B504,0))))&gt;=$B504)*(DATE(YEAR($B504),MONTH($B504),MIN(Z$6,DAY(EOMONTH($B504,0))))&lt;$C504)+(DATE(YEAR($B504),MONTH($B504)+1,MIN(Z$6,DAY(EOMONTH($B504,1))))&gt;=$B504)*(DATE(YEAR($B504),MONTH($B504)+1,MIN(Z$6,DAY(EOMONTH($B504,1))))&lt;$C504)))</f>
        <v>0</v>
      </c>
      <c r="AA504" s="48" t="n">
        <f aca="false">IF(OR(N(AA$5)=0,AA$6=""),0,AA$5*((DATE(YEAR($B504),MONTH($B504),MIN(AA$6,DAY(EOMONTH($B504,0))))&gt;=$B504)*(DATE(YEAR($B504),MONTH($B504),MIN(AA$6,DAY(EOMONTH($B504,0))))&lt;$C504)+(DATE(YEAR($B504),MONTH($B504)+1,MIN(AA$6,DAY(EOMONTH($B504,1))))&gt;=$B504)*(DATE(YEAR($B504),MONTH($B504)+1,MIN(AA$6,DAY(EOMONTH($B504,1))))&lt;$C504)))</f>
        <v>40</v>
      </c>
      <c r="AB504" s="48" t="n">
        <f aca="false">IF(OR(N(AB$5)=0,AB$6=""),0,AB$5*((DATE(YEAR($B504),MONTH($B504),MIN(AB$6,DAY(EOMONTH($B504,0))))&gt;=$B504)*(DATE(YEAR($B504),MONTH($B504),MIN(AB$6,DAY(EOMONTH($B504,0))))&lt;$C504)+(DATE(YEAR($B504),MONTH($B504)+1,MIN(AB$6,DAY(EOMONTH($B504,1))))&gt;=$B504)*(DATE(YEAR($B504),MONTH($B504)+1,MIN(AB$6,DAY(EOMONTH($B504,1))))&lt;$C504)))</f>
        <v>0</v>
      </c>
      <c r="AC504" s="48" t="n">
        <f aca="false">IF(OR(N(AC$5)=0,AC$6=""),0,AC$5*((DATE(YEAR($B504),MONTH($B504),MIN(AC$6,DAY(EOMONTH($B504,0))))&gt;=$B504)*(DATE(YEAR($B504),MONTH($B504),MIN(AC$6,DAY(EOMONTH($B504,0))))&lt;$C504)+(DATE(YEAR($B504),MONTH($B504)+1,MIN(AC$6,DAY(EOMONTH($B504,1))))&gt;=$B504)*(DATE(YEAR($B504),MONTH($B504)+1,MIN(AC$6,DAY(EOMONTH($B504,1))))&lt;$C504)))</f>
        <v>0</v>
      </c>
      <c r="AD504" s="48" t="n">
        <f aca="false">IF(OR(N(AD$5)=0,AD$6=""),0,AD$5*((DATE(YEAR($B504),MONTH($B504),MIN(AD$6,DAY(EOMONTH($B504,0))))&gt;=$B504)*(DATE(YEAR($B504),MONTH($B504),MIN(AD$6,DAY(EOMONTH($B504,0))))&lt;$C504)+(DATE(YEAR($B504),MONTH($B504)+1,MIN(AD$6,DAY(EOMONTH($B504,1))))&gt;=$B504)*(DATE(YEAR($B504),MONTH($B504)+1,MIN(AD$6,DAY(EOMONTH($B504,1))))&lt;$C504)))</f>
        <v>0</v>
      </c>
      <c r="AE504" s="48" t="n">
        <f aca="false">IF(OR(N(AE$5)=0,AE$6=""),0,AE$5*((DATE(YEAR($B504),MONTH($B504),MIN(AE$6,DAY(EOMONTH($B504,0))))&gt;=$B504)*(DATE(YEAR($B504),MONTH($B504),MIN(AE$6,DAY(EOMONTH($B504,0))))&lt;$C504)+(DATE(YEAR($B504),MONTH($B504)+1,MIN(AE$6,DAY(EOMONTH($B504,1))))&gt;=$B504)*(DATE(YEAR($B504),MONTH($B504)+1,MIN(AE$6,DAY(EOMONTH($B504,1))))&lt;$C504)))</f>
        <v>0</v>
      </c>
      <c r="AF504" s="48" t="n">
        <f aca="false">IF(OR(N(AF$5)=0,AF$6=""),0,AF$5*((DATE(YEAR($B504),MONTH($B504),MIN(AF$6,DAY(EOMONTH($B504,0))))&gt;=$B504)*(DATE(YEAR($B504),MONTH($B504),MIN(AF$6,DAY(EOMONTH($B504,0))))&lt;$C504)+(DATE(YEAR($B504),MONTH($B504)+1,MIN(AF$6,DAY(EOMONTH($B504,1))))&gt;=$B504)*(DATE(YEAR($B504),MONTH($B504)+1,MIN(AF$6,DAY(EOMONTH($B504,1))))&lt;$C504)))</f>
        <v>0</v>
      </c>
      <c r="AG504" s="48" t="n">
        <f aca="false">IF(OR(N(AG$5)=0,AG$6=""),0,AG$5*((DATE(YEAR($B504),MONTH($B504),MIN(AG$6,DAY(EOMONTH($B504,0))))&gt;=$B504)*(DATE(YEAR($B504),MONTH($B504),MIN(AG$6,DAY(EOMONTH($B504,0))))&lt;$C504)+(DATE(YEAR($B504),MONTH($B504)+1,MIN(AG$6,DAY(EOMONTH($B504,1))))&gt;=$B504)*(DATE(YEAR($B504),MONTH($B504)+1,MIN(AG$6,DAY(EOMONTH($B504,1))))&lt;$C504)))</f>
        <v>0</v>
      </c>
      <c r="AH504" s="48" t="n">
        <f aca="false">IF(OR(N(AH$5)=0,AH$6=""),0,AH$5*((DATE(YEAR($B504),MONTH($B504),MIN(AH$6,DAY(EOMONTH($B504,0))))&gt;=$B504)*(DATE(YEAR($B504),MONTH($B504),MIN(AH$6,DAY(EOMONTH($B504,0))))&lt;$C504)+(DATE(YEAR($B504),MONTH($B504)+1,MIN(AH$6,DAY(EOMONTH($B504,1))))&gt;=$B504)*(DATE(YEAR($B504),MONTH($B504)+1,MIN(AH$6,DAY(EOMONTH($B504,1))))&lt;$C504)))</f>
        <v>0</v>
      </c>
      <c r="AI504" s="48" t="n">
        <f aca="false">IF(OR(N(AI$5)=0,AI$6=""),0,AI$5*((DATE(YEAR($B504),MONTH($B504),MIN(AI$6,DAY(EOMONTH($B504,0))))&gt;=$B504)*(DATE(YEAR($B504),MONTH($B504),MIN(AI$6,DAY(EOMONTH($B504,0))))&lt;$C504)+(DATE(YEAR($B504),MONTH($B504)+1,MIN(AI$6,DAY(EOMONTH($B504,1))))&gt;=$B504)*(DATE(YEAR($B504),MONTH($B504)+1,MIN(AI$6,DAY(EOMONTH($B504,1))))&lt;$C504)))</f>
        <v>0</v>
      </c>
      <c r="AJ504" s="48" t="n">
        <f aca="false">IF(OR(N(AJ$5)=0,AJ$6=""),0,AJ$5*((DATE(YEAR($B504),MONTH($B504),MIN(AJ$6,DAY(EOMONTH($B504,0))))&gt;=$B504)*(DATE(YEAR($B504),MONTH($B504),MIN(AJ$6,DAY(EOMONTH($B504,0))))&lt;$C504)+(DATE(YEAR($B504),MONTH($B504)+1,MIN(AJ$6,DAY(EOMONTH($B504,1))))&gt;=$B504)*(DATE(YEAR($B504),MONTH($B504)+1,MIN(AJ$6,DAY(EOMONTH($B504,1))))&lt;$C504)))</f>
        <v>0</v>
      </c>
      <c r="AK504" s="48" t="n">
        <f aca="false">IF(OR(N(AK$5)=0,AK$6=""),0,AK$5*((DATE(YEAR($B504),MONTH($B504),MIN(AK$6,DAY(EOMONTH($B504,0))))&gt;=$B504)*(DATE(YEAR($B504),MONTH($B504),MIN(AK$6,DAY(EOMONTH($B504,0))))&lt;$C504)+(DATE(YEAR($B504),MONTH($B504)+1,MIN(AK$6,DAY(EOMONTH($B504,1))))&gt;=$B504)*(DATE(YEAR($B504),MONTH($B504)+1,MIN(AK$6,DAY(EOMONTH($B504,1))))&lt;$C504)))</f>
        <v>0</v>
      </c>
      <c r="AL504" s="48" t="n">
        <f aca="false">IF(OR(N(AL$5)=0,AL$6=""),0,AL$5*((DATE(YEAR($B504),MONTH($B504),MIN(AL$6,DAY(EOMONTH($B504,0))))&gt;=$B504)*(DATE(YEAR($B504),MONTH($B504),MIN(AL$6,DAY(EOMONTH($B504,0))))&lt;$C504)+(DATE(YEAR($B504),MONTH($B504)+1,MIN(AL$6,DAY(EOMONTH($B504,1))))&gt;=$B504)*(DATE(YEAR($B504),MONTH($B504)+1,MIN(AL$6,DAY(EOMONTH($B504,1))))&lt;$C504)))</f>
        <v>0</v>
      </c>
      <c r="AM504" s="48" t="n">
        <f aca="false">IF(OR(N(AM$5)=0,AM$6=""),0,AM$5*((DATE(YEAR($B504),MONTH($B504),MIN(AM$6,DAY(EOMONTH($B504,0))))&gt;=$B504)*(DATE(YEAR($B504),MONTH($B504),MIN(AM$6,DAY(EOMONTH($B504,0))))&lt;$C504)+(DATE(YEAR($B504),MONTH($B504)+1,MIN(AM$6,DAY(EOMONTH($B504,1))))&gt;=$B504)*(DATE(YEAR($B504),MONTH($B504)+1,MIN(AM$6,DAY(EOMONTH($B504,1))))&lt;$C504)))</f>
        <v>0</v>
      </c>
      <c r="AN504" s="48" t="n">
        <f aca="false">IF(OR(N(AN$5)=0,AN$6=""),0,AN$5*((DATE(YEAR($B504),MONTH($B504),MIN(AN$6,DAY(EOMONTH($B504,0))))&gt;=$B504)*(DATE(YEAR($B504),MONTH($B504),MIN(AN$6,DAY(EOMONTH($B504,0))))&lt;$C504)+(DATE(YEAR($B504),MONTH($B504)+1,MIN(AN$6,DAY(EOMONTH($B504,1))))&gt;=$B504)*(DATE(YEAR($B504),MONTH($B504)+1,MIN(AN$6,DAY(EOMONTH($B504,1))))&lt;$C504)))</f>
        <v>0</v>
      </c>
      <c r="AO504" s="48" t="n">
        <f aca="false">IF(OR(N(AO$5)=0,AO$6=""),0,AO$5*((DATE(YEAR($B504),MONTH($B504),MIN(AO$6,DAY(EOMONTH($B504,0))))&gt;=$B504)*(DATE(YEAR($B504),MONTH($B504),MIN(AO$6,DAY(EOMONTH($B504,0))))&lt;$C504)+(DATE(YEAR($B504),MONTH($B504)+1,MIN(AO$6,DAY(EOMONTH($B504,1))))&gt;=$B504)*(DATE(YEAR($B504),MONTH($B504)+1,MIN(AO$6,DAY(EOMONTH($B504,1))))&lt;$C504)))</f>
        <v>0</v>
      </c>
      <c r="AP504" s="48" t="n">
        <f aca="false">IF(OR(N(AP$5)=0,AP$6=""),0,AP$5*((DATE(YEAR($B504),MONTH($B504),MIN(AP$6,DAY(EOMONTH($B504,0))))&gt;=$B504)*(DATE(YEAR($B504),MONTH($B504),MIN(AP$6,DAY(EOMONTH($B504,0))))&lt;$C504)+(DATE(YEAR($B504),MONTH($B504)+1,MIN(AP$6,DAY(EOMONTH($B504,1))))&gt;=$B504)*(DATE(YEAR($B504),MONTH($B504)+1,MIN(AP$6,DAY(EOMONTH($B504,1))))&lt;$C504)))</f>
        <v>0</v>
      </c>
      <c r="AQ504" s="48" t="n">
        <f aca="false">IF(OR(N(AQ$5)=0,AQ$6=""),0,AQ$5*((DATE(YEAR($B504),MONTH($B504),MIN(AQ$6,DAY(EOMONTH($B504,0))))&gt;=$B504)*(DATE(YEAR($B504),MONTH($B504),MIN(AQ$6,DAY(EOMONTH($B504,0))))&lt;$C504)+(DATE(YEAR($B504),MONTH($B504)+1,MIN(AQ$6,DAY(EOMONTH($B504,1))))&gt;=$B504)*(DATE(YEAR($B504),MONTH($B504)+1,MIN(AQ$6,DAY(EOMONTH($B504,1))))&lt;$C504)))</f>
        <v>0</v>
      </c>
      <c r="AR504" s="48" t="n">
        <f aca="false">IF(OR(N(AR$5)=0,AR$6=""),0,AR$5*((DATE(YEAR($B504),MONTH($B504),MIN(AR$6,DAY(EOMONTH($B504,0))))&gt;=$B504)*(DATE(YEAR($B504),MONTH($B504),MIN(AR$6,DAY(EOMONTH($B504,0))))&lt;$C504)+(DATE(YEAR($B504),MONTH($B504)+1,MIN(AR$6,DAY(EOMONTH($B504,1))))&gt;=$B504)*(DATE(YEAR($B504),MONTH($B504)+1,MIN(AR$6,DAY(EOMONTH($B504,1))))&lt;$C504)))</f>
        <v>0</v>
      </c>
      <c r="AS504" s="48" t="n">
        <f aca="false">IF(OR(N(AS$5)=0,AS$6=""),0,AS$5*((DATE(YEAR($B504),MONTH($B504),MIN(AS$6,DAY(EOMONTH($B504,0))))&gt;=$B504)*(DATE(YEAR($B504),MONTH($B504),MIN(AS$6,DAY(EOMONTH($B504,0))))&lt;$C504)+(DATE(YEAR($B504),MONTH($B504)+1,MIN(AS$6,DAY(EOMONTH($B504,1))))&gt;=$B504)*(DATE(YEAR($B504),MONTH($B504)+1,MIN(AS$6,DAY(EOMONTH($B504,1))))&lt;$C504)))</f>
        <v>0</v>
      </c>
      <c r="AT504" s="48" t="n">
        <f aca="false">IF(OR(N(AT$5)=0,AT$6=""),0,AT$5*((DATE(YEAR($B504),MONTH($B504),MIN(AT$6,DAY(EOMONTH($B504,0))))&gt;=$B504)*(DATE(YEAR($B504),MONTH($B504),MIN(AT$6,DAY(EOMONTH($B504,0))))&lt;$C504)+(DATE(YEAR($B504),MONTH($B504)+1,MIN(AT$6,DAY(EOMONTH($B504,1))))&gt;=$B504)*(DATE(YEAR($B504),MONTH($B504)+1,MIN(AT$6,DAY(EOMONTH($B504,1))))&lt;$C504)))</f>
        <v>0</v>
      </c>
      <c r="AU504" s="48" t="n">
        <f aca="false">IF(OR(N(AU$5)=0,AU$6=""),0,AU$5*((DATE(YEAR($B504),MONTH($B504),MIN(AU$6,DAY(EOMONTH($B504,0))))&gt;=$B504)*(DATE(YEAR($B504),MONTH($B504),MIN(AU$6,DAY(EOMONTH($B504,0))))&lt;$C504)+(DATE(YEAR($B504),MONTH($B504)+1,MIN(AU$6,DAY(EOMONTH($B504,1))))&gt;=$B504)*(DATE(YEAR($B504),MONTH($B504)+1,MIN(AU$6,DAY(EOMONTH($B504,1))))&lt;$C504)))</f>
        <v>0</v>
      </c>
      <c r="AV504" s="48" t="n">
        <f aca="false">IF(OR(N(AV$5)=0,AV$6=""),0,AV$5*((DATE(YEAR($B504),MONTH($B504),MIN(AV$6,DAY(EOMONTH($B504,0))))&gt;=$B504)*(DATE(YEAR($B504),MONTH($B504),MIN(AV$6,DAY(EOMONTH($B504,0))))&lt;$C504)+(DATE(YEAR($B504),MONTH($B504)+1,MIN(AV$6,DAY(EOMONTH($B504,1))))&gt;=$B504)*(DATE(YEAR($B504),MONTH($B504)+1,MIN(AV$6,DAY(EOMONTH($B504,1))))&lt;$C504)))</f>
        <v>0</v>
      </c>
      <c r="AW504" s="48" t="n">
        <f aca="false">IF(OR(N(AW$5)=0,AW$6=""),0,AW$5*((DATE(YEAR($B504),MONTH($B504),MIN(AW$6,DAY(EOMONTH($B504,0))))&gt;=$B504)*(DATE(YEAR($B504),MONTH($B504),MIN(AW$6,DAY(EOMONTH($B504,0))))&lt;$C504)+(DATE(YEAR($B504),MONTH($B504)+1,MIN(AW$6,DAY(EOMONTH($B504,1))))&gt;=$B504)*(DATE(YEAR($B504),MONTH($B504)+1,MIN(AW$6,DAY(EOMONTH($B504,1))))&lt;$C504)))</f>
        <v>0</v>
      </c>
      <c r="AX504" s="48" t="n">
        <f aca="false">IF(OR(N(AX$5)=0,AX$6=""),0,AX$5*((DATE(YEAR($B504),MONTH($B504),MIN(AX$6,DAY(EOMONTH($B504,0))))&gt;=$B504)*(DATE(YEAR($B504),MONTH($B504),MIN(AX$6,DAY(EOMONTH($B504,0))))&lt;$C504)+(DATE(YEAR($B504),MONTH($B504)+1,MIN(AX$6,DAY(EOMONTH($B504,1))))&gt;=$B504)*(DATE(YEAR($B504),MONTH($B504)+1,MIN(AX$6,DAY(EOMONTH($B504,1))))&lt;$C504)))</f>
        <v>0</v>
      </c>
      <c r="AY504" s="48" t="n">
        <f aca="false">IF(OR(N(AY$5)=0,AY$6=""),0,AY$5*((DATE(YEAR($B504),MONTH($B504),MIN(AY$6,DAY(EOMONTH($B504,0))))&gt;=$B504)*(DATE(YEAR($B504),MONTH($B504),MIN(AY$6,DAY(EOMONTH($B504,0))))&lt;$C504)+(DATE(YEAR($B504),MONTH($B504)+1,MIN(AY$6,DAY(EOMONTH($B504,1))))&gt;=$B504)*(DATE(YEAR($B504),MONTH($B504)+1,MIN(AY$6,DAY(EOMONTH($B504,1))))&lt;$C504)))</f>
        <v>0</v>
      </c>
      <c r="AZ504" s="48" t="n">
        <f aca="false">IF(OR(N(AZ$5)=0,AZ$6=""),0,AZ$5*((DATE(YEAR($B504),MONTH($B504),MIN(AZ$6,DAY(EOMONTH($B504,0))))&gt;=$B504)*(DATE(YEAR($B504),MONTH($B504),MIN(AZ$6,DAY(EOMONTH($B504,0))))&lt;$C504)+(DATE(YEAR($B504),MONTH($B504)+1,MIN(AZ$6,DAY(EOMONTH($B504,1))))&gt;=$B504)*(DATE(YEAR($B504),MONTH($B504)+1,MIN(AZ$6,DAY(EOMONTH($B504,1))))&lt;$C504)))</f>
        <v>0</v>
      </c>
      <c r="BA504" s="48" t="n">
        <f aca="false">IF(OR(N(BA$5)=0,BA$6=""),0,BA$5*((DATE(YEAR($B504),MONTH($B504),MIN(BA$6,DAY(EOMONTH($B504,0))))&gt;=$B504)*(DATE(YEAR($B504),MONTH($B504),MIN(BA$6,DAY(EOMONTH($B504,0))))&lt;$C504)+(DATE(YEAR($B504),MONTH($B504)+1,MIN(BA$6,DAY(EOMONTH($B504,1))))&gt;=$B504)*(DATE(YEAR($B504),MONTH($B504)+1,MIN(BA$6,DAY(EOMONTH($B504,1))))&lt;$C504)))</f>
        <v>0</v>
      </c>
      <c r="BB504" s="48" t="n">
        <f aca="false">IF(OR(N(BB$5)=0,BB$6=""),0,BB$5*((DATE(YEAR($B504),MONTH($B504),MIN(BB$6,DAY(EOMONTH($B504,0))))&gt;=$B504)*(DATE(YEAR($B504),MONTH($B504),MIN(BB$6,DAY(EOMONTH($B504,0))))&lt;$C504)+(DATE(YEAR($B504),MONTH($B504)+1,MIN(BB$6,DAY(EOMONTH($B504,1))))&gt;=$B504)*(DATE(YEAR($B504),MONTH($B504)+1,MIN(BB$6,DAY(EOMONTH($B504,1))))&lt;$C504)))</f>
        <v>0</v>
      </c>
      <c r="BC504" s="48" t="n">
        <f aca="false">IF(OR(N(BC$5)=0,BC$6=""),0,BC$5*((DATE(YEAR($B504),MONTH($B504),MIN(BC$6,DAY(EOMONTH($B504,0))))&gt;=$B504)*(DATE(YEAR($B504),MONTH($B504),MIN(BC$6,DAY(EOMONTH($B504,0))))&lt;$C504)+(DATE(YEAR($B504),MONTH($B504)+1,MIN(BC$6,DAY(EOMONTH($B504,1))))&gt;=$B504)*(DATE(YEAR($B504),MONTH($B504)+1,MIN(BC$6,DAY(EOMONTH($B504,1))))&lt;$C504)))</f>
        <v>0</v>
      </c>
      <c r="BD504" s="48" t="n">
        <f aca="false">IF(OR(N(BD$5)=0,BD$6=""),0,BD$5*((DATE(YEAR($B504),MONTH($B504),MIN(BD$6,DAY(EOMONTH($B504,0))))&gt;=$B504)*(DATE(YEAR($B504),MONTH($B504),MIN(BD$6,DAY(EOMONTH($B504,0))))&lt;$C504)+(DATE(YEAR($B504),MONTH($B504)+1,MIN(BD$6,DAY(EOMONTH($B504,1))))&gt;=$B504)*(DATE(YEAR($B504),MONTH($B504)+1,MIN(BD$6,DAY(EOMONTH($B504,1))))&lt;$C504)))</f>
        <v>0</v>
      </c>
      <c r="BE504" s="48" t="n">
        <f aca="false">IF(OR(N(BE$5)=0,BE$6=""),0,BE$5*((DATE(YEAR($B504),MONTH($B504),MIN(BE$6,DAY(EOMONTH($B504,0))))&gt;=$B504)*(DATE(YEAR($B504),MONTH($B504),MIN(BE$6,DAY(EOMONTH($B504,0))))&lt;$C504)+(DATE(YEAR($B504),MONTH($B504)+1,MIN(BE$6,DAY(EOMONTH($B504,1))))&gt;=$B504)*(DATE(YEAR($B504),MONTH($B504)+1,MIN(BE$6,DAY(EOMONTH($B504,1))))&lt;$C504)))</f>
        <v>0</v>
      </c>
      <c r="BF504" s="48" t="n">
        <f aca="false">IF(OR(N(BF$5)=0,BF$6=""),0,BF$5*((DATE(YEAR($B504),MONTH($B504),MIN(BF$6,DAY(EOMONTH($B504,0))))&gt;=$B504)*(DATE(YEAR($B504),MONTH($B504),MIN(BF$6,DAY(EOMONTH($B504,0))))&lt;$C504)+(DATE(YEAR($B504),MONTH($B504)+1,MIN(BF$6,DAY(EOMONTH($B504,1))))&gt;=$B504)*(DATE(YEAR($B504),MONTH($B504)+1,MIN(BF$6,DAY(EOMONTH($B504,1))))&lt;$C504)))</f>
        <v>0</v>
      </c>
      <c r="BG504" s="48" t="n">
        <f aca="false">IF(OR(N(BG$5)=0,BG$6=""),0,BG$5*((DATE(YEAR($B504),MONTH($B504),MIN(BG$6,DAY(EOMONTH($B504,0))))&gt;=$B504)*(DATE(YEAR($B504),MONTH($B504),MIN(BG$6,DAY(EOMONTH($B504,0))))&lt;$C504)+(DATE(YEAR($B504),MONTH($B504)+1,MIN(BG$6,DAY(EOMONTH($B504,1))))&gt;=$B504)*(DATE(YEAR($B504),MONTH($B504)+1,MIN(BG$6,DAY(EOMONTH($B504,1))))&lt;$C504)))</f>
        <v>0</v>
      </c>
      <c r="BH504" s="48" t="n">
        <f aca="false">IF(OR(N(BH$5)=0,BH$6=""),0,BH$5*((DATE(YEAR($B504),MONTH($B504),MIN(BH$6,DAY(EOMONTH($B504,0))))&gt;=$B504)*(DATE(YEAR($B504),MONTH($B504),MIN(BH$6,DAY(EOMONTH($B504,0))))&lt;$C504)+(DATE(YEAR($B504),MONTH($B504)+1,MIN(BH$6,DAY(EOMONTH($B504,1))))&gt;=$B504)*(DATE(YEAR($B504),MONTH($B504)+1,MIN(BH$6,DAY(EOMONTH($B504,1))))&lt;$C504)))</f>
        <v>0</v>
      </c>
      <c r="BI504" s="48" t="n">
        <f aca="false">IF(OR(N(BI$5)=0,BI$6=""),0,BI$5*((DATE(YEAR($B504),MONTH($B504),MIN(BI$6,DAY(EOMONTH($B504,0))))&gt;=$B504)*(DATE(YEAR($B504),MONTH($B504),MIN(BI$6,DAY(EOMONTH($B504,0))))&lt;$C504)+(DATE(YEAR($B504),MONTH($B504)+1,MIN(BI$6,DAY(EOMONTH($B504,1))))&gt;=$B504)*(DATE(YEAR($B504),MONTH($B504)+1,MIN(BI$6,DAY(EOMONTH($B504,1))))&lt;$C504)))</f>
        <v>0</v>
      </c>
      <c r="BJ504" s="48" t="n">
        <f aca="false">IF(OR(N(BJ$5)=0,BJ$6=""),0,BJ$5*((DATE(YEAR($B504),MONTH($B504),MIN(BJ$6,DAY(EOMONTH($B504,0))))&gt;=$B504)*(DATE(YEAR($B504),MONTH($B504),MIN(BJ$6,DAY(EOMONTH($B504,0))))&lt;$C504)+(DATE(YEAR($B504),MONTH($B504)+1,MIN(BJ$6,DAY(EOMONTH($B504,1))))&gt;=$B504)*(DATE(YEAR($B504),MONTH($B504)+1,MIN(BJ$6,DAY(EOMONTH($B504,1))))&lt;$C504)))</f>
        <v>0</v>
      </c>
      <c r="BK504" s="48" t="n">
        <f aca="false">IF(OR(N(BK$5)=0,BK$6=""),0,BK$5*((DATE(YEAR($B504),MONTH($B504),MIN(BK$6,DAY(EOMONTH($B504,0))))&gt;=$B504)*(DATE(YEAR($B504),MONTH($B504),MIN(BK$6,DAY(EOMONTH($B504,0))))&lt;$C504)+(DATE(YEAR($B504),MONTH($B504)+1,MIN(BK$6,DAY(EOMONTH($B504,1))))&gt;=$B504)*(DATE(YEAR($B504),MONTH($B504)+1,MIN(BK$6,DAY(EOMONTH($B504,1))))&lt;$C504)))</f>
        <v>0</v>
      </c>
      <c r="BL504" s="48" t="n">
        <f aca="false">IF(OR(N(BL$5)=0,BL$6=""),0,BL$5*((DATE(YEAR($B504),MONTH($B504),MIN(BL$6,DAY(EOMONTH($B504,0))))&gt;=$B504)*(DATE(YEAR($B504),MONTH($B504),MIN(BL$6,DAY(EOMONTH($B504,0))))&lt;$C504)+(DATE(YEAR($B504),MONTH($B504)+1,MIN(BL$6,DAY(EOMONTH($B504,1))))&gt;=$B504)*(DATE(YEAR($B504),MONTH($B504)+1,MIN(BL$6,DAY(EOMONTH($B504,1))))&lt;$C504)))</f>
        <v>0</v>
      </c>
      <c r="BM504" s="48" t="n">
        <f aca="false">IF(OR(N(BM$5)=0,BM$6=""),0,BM$5*((DATE(YEAR($B504),MONTH($B504),MIN(BM$6,DAY(EOMONTH($B504,0))))&gt;=$B504)*(DATE(YEAR($B504),MONTH($B504),MIN(BM$6,DAY(EOMONTH($B504,0))))&lt;$C504)+(DATE(YEAR($B504),MONTH($B504)+1,MIN(BM$6,DAY(EOMONTH($B504,1))))&gt;=$B504)*(DATE(YEAR($B504),MONTH($B504)+1,MIN(BM$6,DAY(EOMONTH($B504,1))))&lt;$C504)))</f>
        <v>0</v>
      </c>
      <c r="BN504" s="48" t="n">
        <f aca="false">IF(OR(N(BN$5)=0,BN$6=""),0,BN$5*((DATE(YEAR($B504),MONTH($B504),MIN(BN$6,DAY(EOMONTH($B504,0))))&gt;=$B504)*(DATE(YEAR($B504),MONTH($B504),MIN(BN$6,DAY(EOMONTH($B504,0))))&lt;$C504)+(DATE(YEAR($B504),MONTH($B504)+1,MIN(BN$6,DAY(EOMONTH($B504,1))))&gt;=$B504)*(DATE(YEAR($B504),MONTH($B504)+1,MIN(BN$6,DAY(EOMONTH($B504,1))))&lt;$C504)))</f>
        <v>0</v>
      </c>
      <c r="BO504" s="48" t="n">
        <f aca="false">IF(OR(N(BO$5)=0,BO$6=""),0,BO$5*((DATE(YEAR($B504),MONTH($B504),MIN(BO$6,DAY(EOMONTH($B504,0))))&gt;=$B504)*(DATE(YEAR($B504),MONTH($B504),MIN(BO$6,DAY(EOMONTH($B504,0))))&lt;$C504)+(DATE(YEAR($B504),MONTH($B504)+1,MIN(BO$6,DAY(EOMONTH($B504,1))))&gt;=$B504)*(DATE(YEAR($B504),MONTH($B504)+1,MIN(BO$6,DAY(EOMONTH($B504,1))))&lt;$C504)))</f>
        <v>0</v>
      </c>
      <c r="BP504" s="48" t="n">
        <f aca="false">IF(OR(N(BP$5)=0,BP$6=""),0,BP$5*((DATE(YEAR($B504),MONTH($B504),MIN(BP$6,DAY(EOMONTH($B504,0))))&gt;=$B504)*(DATE(YEAR($B504),MONTH($B504),MIN(BP$6,DAY(EOMONTH($B504,0))))&lt;$C504)+(DATE(YEAR($B504),MONTH($B504)+1,MIN(BP$6,DAY(EOMONTH($B504,1))))&gt;=$B504)*(DATE(YEAR($B504),MONTH($B504)+1,MIN(BP$6,DAY(EOMONTH($B504,1))))&lt;$C504)))</f>
        <v>0</v>
      </c>
      <c r="BQ504" s="48" t="n">
        <f aca="false">IF(OR(N(BQ$5)=0,BQ$6=""),0,BQ$5*((DATE(YEAR($B504),MONTH($B504),MIN(BQ$6,DAY(EOMONTH($B504,0))))&gt;=$B504)*(DATE(YEAR($B504),MONTH($B504),MIN(BQ$6,DAY(EOMONTH($B504,0))))&lt;$C504)+(DATE(YEAR($B504),MONTH($B504)+1,MIN(BQ$6,DAY(EOMONTH($B504,1))))&gt;=$B504)*(DATE(YEAR($B504),MONTH($B504)+1,MIN(BQ$6,DAY(EOMONTH($B504,1))))&lt;$C504)))</f>
        <v>0</v>
      </c>
      <c r="BR504" s="48" t="n">
        <f aca="false">IF(OR(N(BR$5)=0,BR$6=""),0,BR$5*((DATE(YEAR($B504),MONTH($B504),MIN(BR$6,DAY(EOMONTH($B504,0))))&gt;=$B504)*(DATE(YEAR($B504),MONTH($B504),MIN(BR$6,DAY(EOMONTH($B504,0))))&lt;$C504)+(DATE(YEAR($B504),MONTH($B504)+1,MIN(BR$6,DAY(EOMONTH($B504,1))))&gt;=$B504)*(DATE(YEAR($B504),MONTH($B504)+1,MIN(BR$6,DAY(EOMONTH($B504,1))))&lt;$C504)))</f>
        <v>0</v>
      </c>
      <c r="BS504" s="48" t="n">
        <f aca="false">IF(OR(N(BS$5)=0,BS$6=""),0,BS$5*((DATE(YEAR($B504),MONTH($B504),MIN(BS$6,DAY(EOMONTH($B504,0))))&gt;=$B504)*(DATE(YEAR($B504),MONTH($B504),MIN(BS$6,DAY(EOMONTH($B504,0))))&lt;$C504)+(DATE(YEAR($B504),MONTH($B504)+1,MIN(BS$6,DAY(EOMONTH($B504,1))))&gt;=$B504)*(DATE(YEAR($B504),MONTH($B504)+1,MIN(BS$6,DAY(EOMONTH($B504,1))))&lt;$C504)))</f>
        <v>0</v>
      </c>
      <c r="BT504" s="48" t="n">
        <f aca="false">IF(OR(N(BT$5)=0,BT$6=""),0,BT$5*((DATE(YEAR($B504),MONTH($B504),MIN(BT$6,DAY(EOMONTH($B504,0))))&gt;=$B504)*(DATE(YEAR($B504),MONTH($B504),MIN(BT$6,DAY(EOMONTH($B504,0))))&lt;$C504)+(DATE(YEAR($B504),MONTH($B504)+1,MIN(BT$6,DAY(EOMONTH($B504,1))))&gt;=$B504)*(DATE(YEAR($B504),MONTH($B504)+1,MIN(BT$6,DAY(EOMONTH($B504,1))))&lt;$C504)))</f>
        <v>0</v>
      </c>
      <c r="BU504" s="48" t="n">
        <f aca="false">IF(OR(N(BU$5)=0,BU$6=""),0,BU$5*((DATE(YEAR($B504),MONTH($B504),MIN(BU$6,DAY(EOMONTH($B504,0))))&gt;=$B504)*(DATE(YEAR($B504),MONTH($B504),MIN(BU$6,DAY(EOMONTH($B504,0))))&lt;$C504)+(DATE(YEAR($B504),MONTH($B504)+1,MIN(BU$6,DAY(EOMONTH($B504,1))))&gt;=$B504)*(DATE(YEAR($B504),MONTH($B504)+1,MIN(BU$6,DAY(EOMONTH($B504,1))))&lt;$C504)))</f>
        <v>0</v>
      </c>
      <c r="BV504" s="48" t="n">
        <f aca="false">IF(OR(N(BV$5)=0,BV$6=""),0,BV$5*((DATE(YEAR($B504),MONTH($B504),MIN(BV$6,DAY(EOMONTH($B504,0))))&gt;=$B504)*(DATE(YEAR($B504),MONTH($B504),MIN(BV$6,DAY(EOMONTH($B504,0))))&lt;$C504)+(DATE(YEAR($B504),MONTH($B504)+1,MIN(BV$6,DAY(EOMONTH($B504,1))))&gt;=$B504)*(DATE(YEAR($B504),MONTH($B504)+1,MIN(BV$6,DAY(EOMONTH($B504,1))))&lt;$C504)))</f>
        <v>0</v>
      </c>
      <c r="BW504" s="48" t="n">
        <f aca="false">IF(OR(N(BW$5)=0,BW$6=""),0,BW$5*((DATE(YEAR($B504),MONTH($B504),MIN(BW$6,DAY(EOMONTH($B504,0))))&gt;=$B504)*(DATE(YEAR($B504),MONTH($B504),MIN(BW$6,DAY(EOMONTH($B504,0))))&lt;$C504)+(DATE(YEAR($B504),MONTH($B504)+1,MIN(BW$6,DAY(EOMONTH($B504,1))))&gt;=$B504)*(DATE(YEAR($B504),MONTH($B504)+1,MIN(BW$6,DAY(EOMONTH($B504,1))))&lt;$C504)))</f>
        <v>0</v>
      </c>
      <c r="BX504" s="48" t="n">
        <f aca="false">MIN(Z504,(FT503*(1+FT$5/Setup!$C$36)+IF($V504=1,N($F504),0)))</f>
        <v>0</v>
      </c>
      <c r="BY504" s="48" t="n">
        <f aca="false">MIN(AA504,(FU503*(1+FU$5/Setup!$C$36)+IF($V504=2,N($F504),0)))</f>
        <v>0</v>
      </c>
      <c r="BZ504" s="48" t="n">
        <f aca="false">MIN(AB504,(FV503*(1+FV$5/Setup!$C$36)+IF($V504=3,N($F504),0)))</f>
        <v>0</v>
      </c>
      <c r="CA504" s="48" t="n">
        <f aca="false">MIN(AC504,(FW503*(1+FW$5/Setup!$C$36)+IF($V504=4,N($F504),0)))</f>
        <v>0</v>
      </c>
      <c r="CB504" s="48" t="n">
        <f aca="false">MIN(AD504,(FX503*(1+FX$5/Setup!$C$36)+IF($V504=5,N($F504),0)))</f>
        <v>0</v>
      </c>
      <c r="CC504" s="48" t="n">
        <f aca="false">MIN(AE504,(FY503*(1+FY$5/Setup!$C$36)+IF($V504=6,N($F504),0)))</f>
        <v>0</v>
      </c>
      <c r="CD504" s="48" t="n">
        <f aca="false">MIN(AF504,(FZ503*(1+FZ$5/Setup!$C$36)+IF($V504=7,N($F504),0)))</f>
        <v>0</v>
      </c>
      <c r="CE504" s="48" t="n">
        <f aca="false">MIN(AG504,(GA503*(1+GA$5/Setup!$C$36)+IF($V504=8,N($F504),0)))</f>
        <v>0</v>
      </c>
      <c r="CF504" s="48" t="n">
        <f aca="false">MIN(AH504,(GB503*(1+GB$5/Setup!$C$36)+IF($V504=9,N($F504),0)))</f>
        <v>0</v>
      </c>
      <c r="CG504" s="48" t="n">
        <f aca="false">MIN(AI504,(GC503*(1+GC$5/Setup!$C$36)+IF($V504=10,N($F504),0)))</f>
        <v>0</v>
      </c>
      <c r="CH504" s="48" t="n">
        <f aca="false">MIN(AJ504,(GD503*(1+GD$5/Setup!$C$36)+IF($V504=11,N($F504),0)))</f>
        <v>0</v>
      </c>
      <c r="CI504" s="48" t="n">
        <f aca="false">MIN(AK504,(GE503*(1+GE$5/Setup!$C$36)+IF($V504=12,N($F504),0)))</f>
        <v>0</v>
      </c>
      <c r="CJ504" s="48" t="n">
        <f aca="false">MIN(AL504,(GF503*(1+GF$5/Setup!$C$36)+IF($V504=13,N($F504),0)))</f>
        <v>0</v>
      </c>
      <c r="CK504" s="48" t="n">
        <f aca="false">MIN(AM504,(GG503*(1+GG$5/Setup!$C$36)+IF($V504=14,N($F504),0)))</f>
        <v>0</v>
      </c>
      <c r="CL504" s="48" t="n">
        <f aca="false">MIN(AN504,(GH503*(1+GH$5/Setup!$C$36)+IF($V504=15,N($F504),0)))</f>
        <v>0</v>
      </c>
      <c r="CM504" s="48" t="n">
        <f aca="false">MIN(AO504,(GI503*(1+GI$5/Setup!$C$36)+IF($V504=16,N($F504),0)))</f>
        <v>0</v>
      </c>
      <c r="CN504" s="48" t="n">
        <f aca="false">MIN(AP504,(GJ503*(1+GJ$5/Setup!$C$36)+IF($V504=17,N($F504),0)))</f>
        <v>0</v>
      </c>
      <c r="CO504" s="48" t="n">
        <f aca="false">MIN(AQ504,(GK503*(1+GK$5/Setup!$C$36)+IF($V504=18,N($F504),0)))</f>
        <v>0</v>
      </c>
      <c r="CP504" s="48" t="n">
        <f aca="false">MIN(AR504,(GL503*(1+GL$5/Setup!$C$36)+IF($V504=19,N($F504),0)))</f>
        <v>0</v>
      </c>
      <c r="CQ504" s="48" t="n">
        <f aca="false">MIN(AS504,(GM503*(1+GM$5/Setup!$C$36)+IF($V504=20,N($F504),0)))</f>
        <v>0</v>
      </c>
      <c r="CR504" s="48" t="n">
        <f aca="false">MIN(AT504,(GN503*(1+GN$5/Setup!$C$36)+IF($V504=21,N($F504),0)))</f>
        <v>0</v>
      </c>
      <c r="CS504" s="48" t="n">
        <f aca="false">MIN(AU504,(GO503*(1+GO$5/Setup!$C$36)+IF($V504=22,N($F504),0)))</f>
        <v>0</v>
      </c>
      <c r="CT504" s="48" t="n">
        <f aca="false">MIN(AV504,(GP503*(1+GP$5/Setup!$C$36)+IF($V504=23,N($F504),0)))</f>
        <v>0</v>
      </c>
      <c r="CU504" s="48" t="n">
        <f aca="false">MIN(AW504,(GQ503*(1+GQ$5/Setup!$C$36)+IF($V504=24,N($F504),0)))</f>
        <v>0</v>
      </c>
      <c r="CV504" s="48" t="n">
        <f aca="false">MIN(AX504,(GR503*(1+GR$5/Setup!$C$36)+IF($V504=25,N($F504),0)))</f>
        <v>0</v>
      </c>
      <c r="CW504" s="48" t="n">
        <f aca="false">MIN(AY504,(GS503*(1+GS$5/Setup!$C$36)+IF($V504=26,N($F504),0)))</f>
        <v>0</v>
      </c>
      <c r="CX504" s="48" t="n">
        <f aca="false">MIN(AZ504,(GT503*(1+GT$5/Setup!$C$36)+IF($V504=27,N($F504),0)))</f>
        <v>0</v>
      </c>
      <c r="CY504" s="48" t="n">
        <f aca="false">MIN(BA504,(GU503*(1+GU$5/Setup!$C$36)+IF($V504=28,N($F504),0)))</f>
        <v>0</v>
      </c>
      <c r="CZ504" s="48" t="n">
        <f aca="false">MIN(BB504,(GV503*(1+GV$5/Setup!$C$36)+IF($V504=29,N($F504),0)))</f>
        <v>0</v>
      </c>
      <c r="DA504" s="48" t="n">
        <f aca="false">MIN(BC504,(GW503*(1+GW$5/Setup!$C$36)+IF($V504=30,N($F504),0)))</f>
        <v>0</v>
      </c>
      <c r="DB504" s="48" t="n">
        <f aca="false">MIN(BD504,(GX503*(1+GX$5/Setup!$C$36)+IF($V504=31,N($F504),0)))</f>
        <v>0</v>
      </c>
      <c r="DC504" s="48" t="n">
        <f aca="false">MIN(BE504,(GY503*(1+GY$5/Setup!$C$36)+IF($V504=32,N($F504),0)))</f>
        <v>0</v>
      </c>
      <c r="DD504" s="48" t="n">
        <f aca="false">MIN(BF504,(GZ503*(1+GZ$5/Setup!$C$36)+IF($V504=33,N($F504),0)))</f>
        <v>0</v>
      </c>
      <c r="DE504" s="48" t="n">
        <f aca="false">MIN(BG504,(HA503*(1+HA$5/Setup!$C$36)+IF($V504=34,N($F504),0)))</f>
        <v>0</v>
      </c>
      <c r="DF504" s="48" t="n">
        <f aca="false">MIN(BH504,(HB503*(1+HB$5/Setup!$C$36)+IF($V504=35,N($F504),0)))</f>
        <v>0</v>
      </c>
      <c r="DG504" s="48" t="n">
        <f aca="false">MIN(BI504,(HC503*(1+HC$5/Setup!$C$36)+IF($V504=36,N($F504),0)))</f>
        <v>0</v>
      </c>
      <c r="DH504" s="48" t="n">
        <f aca="false">MIN(BJ504,(HD503*(1+HD$5/Setup!$C$36)+IF($V504=37,N($F504),0)))</f>
        <v>0</v>
      </c>
      <c r="DI504" s="48" t="n">
        <f aca="false">MIN(BK504,(HE503*(1+HE$5/Setup!$C$36)+IF($V504=38,N($F504),0)))</f>
        <v>0</v>
      </c>
      <c r="DJ504" s="48" t="n">
        <f aca="false">MIN(BL504,(HF503*(1+HF$5/Setup!$C$36)+IF($V504=39,N($F504),0)))</f>
        <v>0</v>
      </c>
      <c r="DK504" s="48" t="n">
        <f aca="false">MIN(BM504,(HG503*(1+HG$5/Setup!$C$36)+IF($V504=40,N($F504),0)))</f>
        <v>0</v>
      </c>
      <c r="DL504" s="48" t="n">
        <f aca="false">MIN(BN504,(HH503*(1+HH$5/Setup!$C$36)+IF($V504=41,N($F504),0)))</f>
        <v>0</v>
      </c>
      <c r="DM504" s="48" t="n">
        <f aca="false">MIN(BO504,(HI503*(1+HI$5/Setup!$C$36)+IF($V504=42,N($F504),0)))</f>
        <v>0</v>
      </c>
      <c r="DN504" s="48" t="n">
        <f aca="false">MIN(BP504,(HJ503*(1+HJ$5/Setup!$C$36)+IF($V504=43,N($F504),0)))</f>
        <v>0</v>
      </c>
      <c r="DO504" s="48" t="n">
        <f aca="false">MIN(BQ504,(HK503*(1+HK$5/Setup!$C$36)+IF($V504=44,N($F504),0)))</f>
        <v>0</v>
      </c>
      <c r="DP504" s="48" t="n">
        <f aca="false">MIN(BR504,(HL503*(1+HL$5/Setup!$C$36)+IF($V504=45,N($F504),0)))</f>
        <v>0</v>
      </c>
      <c r="DQ504" s="48" t="n">
        <f aca="false">MIN(BS504,(HM503*(1+HM$5/Setup!$C$36)+IF($V504=46,N($F504),0)))</f>
        <v>0</v>
      </c>
      <c r="DR504" s="48" t="n">
        <f aca="false">MIN(BT504,(HN503*(1+HN$5/Setup!$C$36)+IF($V504=47,N($F504),0)))</f>
        <v>0</v>
      </c>
      <c r="DS504" s="48" t="n">
        <f aca="false">MIN(BU504,(HO503*(1+HO$5/Setup!$C$36)+IF($V504=48,N($F504),0)))</f>
        <v>0</v>
      </c>
      <c r="DT504" s="48" t="n">
        <f aca="false">MIN(BV504,(HP503*(1+HP$5/Setup!$C$36)+IF($V504=49,N($F504),0)))</f>
        <v>0</v>
      </c>
      <c r="DU504" s="48" t="n">
        <f aca="false">MIN(BW504,(HQ503*(1+HQ$5/Setup!$C$36)+IF($V504=50,N($F504),0)))</f>
        <v>0</v>
      </c>
      <c r="DV504" s="48" t="n">
        <f aca="false">MIN(MAX((FT503*(1+FT$5/Setup!$C$36)+IF($V504=1,N($F504),0))-BX504,0),MAX($P504-0,0))</f>
        <v>0</v>
      </c>
      <c r="DW504" s="48" t="n">
        <f aca="false">MIN(MAX((FU503*(1+FU$5/Setup!$C$36)+IF($V504=2,N($F504),0))-BY504,0),MAX($P504-SUM(DV504:DV504),0))</f>
        <v>0</v>
      </c>
      <c r="DX504" s="48" t="n">
        <f aca="false">MIN(MAX((FV503*(1+FV$5/Setup!$C$36)+IF($V504=3,N($F504),0))-BZ504,0),MAX($P504-SUM(DV504:DW504),0))</f>
        <v>0</v>
      </c>
      <c r="DY504" s="48" t="n">
        <f aca="false">MIN(MAX((FW503*(1+FW$5/Setup!$C$36)+IF($V504=4,N($F504),0))-CA504,0),MAX($P504-SUM(DV504:DX504),0))</f>
        <v>0</v>
      </c>
      <c r="DZ504" s="48" t="n">
        <f aca="false">MIN(MAX((FX503*(1+FX$5/Setup!$C$36)+IF($V504=5,N($F504),0))-CB504,0),MAX($P504-SUM(DV504:DY504),0))</f>
        <v>0</v>
      </c>
      <c r="EA504" s="48" t="n">
        <f aca="false">MIN(MAX((FY503*(1+FY$5/Setup!$C$36)+IF($V504=6,N($F504),0))-CC504,0),MAX($P504-SUM(DV504:DZ504),0))</f>
        <v>0</v>
      </c>
      <c r="EB504" s="48" t="n">
        <f aca="false">MIN(MAX((FZ503*(1+FZ$5/Setup!$C$36)+IF($V504=7,N($F504),0))-CD504,0),MAX($P504-SUM(DV504:EA504),0))</f>
        <v>0</v>
      </c>
      <c r="EC504" s="48" t="n">
        <f aca="false">MIN(MAX((GA503*(1+GA$5/Setup!$C$36)+IF($V504=8,N($F504),0))-CE504,0),MAX($P504-SUM(DV504:EB504),0))</f>
        <v>0</v>
      </c>
      <c r="ED504" s="48" t="n">
        <f aca="false">MIN(MAX((GB503*(1+GB$5/Setup!$C$36)+IF($V504=9,N($F504),0))-CF504,0),MAX($P504-SUM(DV504:EC504),0))</f>
        <v>0</v>
      </c>
      <c r="EE504" s="48" t="n">
        <f aca="false">MIN(MAX((GC503*(1+GC$5/Setup!$C$36)+IF($V504=10,N($F504),0))-CG504,0),MAX($P504-SUM(DV504:ED504),0))</f>
        <v>0</v>
      </c>
      <c r="EF504" s="48" t="n">
        <f aca="false">MIN(MAX((GD503*(1+GD$5/Setup!$C$36)+IF($V504=11,N($F504),0))-CH504,0),MAX($P504-SUM(DV504:EE504),0))</f>
        <v>0</v>
      </c>
      <c r="EG504" s="48" t="n">
        <f aca="false">MIN(MAX((GE503*(1+GE$5/Setup!$C$36)+IF($V504=12,N($F504),0))-CI504,0),MAX($P504-SUM(DV504:EF504),0))</f>
        <v>0</v>
      </c>
      <c r="EH504" s="48" t="n">
        <f aca="false">MIN(MAX((GF503*(1+GF$5/Setup!$C$36)+IF($V504=13,N($F504),0))-CJ504,0),MAX($P504-SUM(DV504:EG504),0))</f>
        <v>0</v>
      </c>
      <c r="EI504" s="48" t="n">
        <f aca="false">MIN(MAX((GG503*(1+GG$5/Setup!$C$36)+IF($V504=14,N($F504),0))-CK504,0),MAX($P504-SUM(DV504:EH504),0))</f>
        <v>0</v>
      </c>
      <c r="EJ504" s="48" t="n">
        <f aca="false">MIN(MAX((GH503*(1+GH$5/Setup!$C$36)+IF($V504=15,N($F504),0))-CL504,0),MAX($P504-SUM(DV504:EI504),0))</f>
        <v>0</v>
      </c>
      <c r="EK504" s="48" t="n">
        <f aca="false">MIN(MAX((GI503*(1+GI$5/Setup!$C$36)+IF($V504=16,N($F504),0))-CM504,0),MAX($P504-SUM(DV504:EJ504),0))</f>
        <v>0</v>
      </c>
      <c r="EL504" s="48" t="n">
        <f aca="false">MIN(MAX((GJ503*(1+GJ$5/Setup!$C$36)+IF($V504=17,N($F504),0))-CN504,0),MAX($P504-SUM(DV504:EK504),0))</f>
        <v>0</v>
      </c>
      <c r="EM504" s="48" t="n">
        <f aca="false">MIN(MAX((GK503*(1+GK$5/Setup!$C$36)+IF($V504=18,N($F504),0))-CO504,0),MAX($P504-SUM(DV504:EL504),0))</f>
        <v>0</v>
      </c>
      <c r="EN504" s="48" t="n">
        <f aca="false">MIN(MAX((GL503*(1+GL$5/Setup!$C$36)+IF($V504=19,N($F504),0))-CP504,0),MAX($P504-SUM(DV504:EM504),0))</f>
        <v>0</v>
      </c>
      <c r="EO504" s="48" t="n">
        <f aca="false">MIN(MAX((GM503*(1+GM$5/Setup!$C$36)+IF($V504=20,N($F504),0))-CQ504,0),MAX($P504-SUM(DV504:EN504),0))</f>
        <v>0</v>
      </c>
      <c r="EP504" s="48" t="n">
        <f aca="false">MIN(MAX((GN503*(1+GN$5/Setup!$C$36)+IF($V504=21,N($F504),0))-CR504,0),MAX($P504-SUM(DV504:EO504),0))</f>
        <v>0</v>
      </c>
      <c r="EQ504" s="48" t="n">
        <f aca="false">MIN(MAX((GO503*(1+GO$5/Setup!$C$36)+IF($V504=22,N($F504),0))-CS504,0),MAX($P504-SUM(DV504:EP504),0))</f>
        <v>0</v>
      </c>
      <c r="ER504" s="48" t="n">
        <f aca="false">MIN(MAX((GP503*(1+GP$5/Setup!$C$36)+IF($V504=23,N($F504),0))-CT504,0),MAX($P504-SUM(DV504:EQ504),0))</f>
        <v>0</v>
      </c>
      <c r="ES504" s="48" t="n">
        <f aca="false">MIN(MAX((GQ503*(1+GQ$5/Setup!$C$36)+IF($V504=24,N($F504),0))-CU504,0),MAX($P504-SUM(DV504:ER504),0))</f>
        <v>0</v>
      </c>
      <c r="ET504" s="48" t="n">
        <f aca="false">MIN(MAX((GR503*(1+GR$5/Setup!$C$36)+IF($V504=25,N($F504),0))-CV504,0),MAX($P504-SUM(DV504:ES504),0))</f>
        <v>0</v>
      </c>
      <c r="EU504" s="48" t="n">
        <f aca="false">MIN(MAX((GS503*(1+GS$5/Setup!$C$36)+IF($V504=26,N($F504),0))-CW504,0),MAX($P504-SUM(DV504:ET504),0))</f>
        <v>0</v>
      </c>
      <c r="EV504" s="48" t="n">
        <f aca="false">MIN(MAX((GT503*(1+GT$5/Setup!$C$36)+IF($V504=27,N($F504),0))-CX504,0),MAX($P504-SUM(DV504:EU504),0))</f>
        <v>0</v>
      </c>
      <c r="EW504" s="48" t="n">
        <f aca="false">MIN(MAX((GU503*(1+GU$5/Setup!$C$36)+IF($V504=28,N($F504),0))-CY504,0),MAX($P504-SUM(DV504:EV504),0))</f>
        <v>0</v>
      </c>
      <c r="EX504" s="48" t="n">
        <f aca="false">MIN(MAX((GV503*(1+GV$5/Setup!$C$36)+IF($V504=29,N($F504),0))-CZ504,0),MAX($P504-SUM(DV504:EW504),0))</f>
        <v>0</v>
      </c>
      <c r="EY504" s="48" t="n">
        <f aca="false">MIN(MAX((GW503*(1+GW$5/Setup!$C$36)+IF($V504=30,N($F504),0))-DA504,0),MAX($P504-SUM(DV504:EX504),0))</f>
        <v>0</v>
      </c>
      <c r="EZ504" s="48" t="n">
        <f aca="false">MIN(MAX((GX503*(1+GX$5/Setup!$C$36)+IF($V504=31,N($F504),0))-DB504,0),MAX($P504-SUM(DV504:EY504),0))</f>
        <v>0</v>
      </c>
      <c r="FA504" s="48" t="n">
        <f aca="false">MIN(MAX((GY503*(1+GY$5/Setup!$C$36)+IF($V504=32,N($F504),0))-DC504,0),MAX($P504-SUM(DV504:EZ504),0))</f>
        <v>0</v>
      </c>
      <c r="FB504" s="48" t="n">
        <f aca="false">MIN(MAX((GZ503*(1+GZ$5/Setup!$C$36)+IF($V504=33,N($F504),0))-DD504,0),MAX($P504-SUM(DV504:FA504),0))</f>
        <v>0</v>
      </c>
      <c r="FC504" s="48" t="n">
        <f aca="false">MIN(MAX((HA503*(1+HA$5/Setup!$C$36)+IF($V504=34,N($F504),0))-DE504,0),MAX($P504-SUM(DV504:FB504),0))</f>
        <v>0</v>
      </c>
      <c r="FD504" s="48" t="n">
        <f aca="false">MIN(MAX((HB503*(1+HB$5/Setup!$C$36)+IF($V504=35,N($F504),0))-DF504,0),MAX($P504-SUM(DV504:FC504),0))</f>
        <v>0</v>
      </c>
      <c r="FE504" s="48" t="n">
        <f aca="false">MIN(MAX((HC503*(1+HC$5/Setup!$C$36)+IF($V504=36,N($F504),0))-DG504,0),MAX($P504-SUM(DV504:FD504),0))</f>
        <v>0</v>
      </c>
      <c r="FF504" s="48" t="n">
        <f aca="false">MIN(MAX((HD503*(1+HD$5/Setup!$C$36)+IF($V504=37,N($F504),0))-DH504,0),MAX($P504-SUM(DV504:FE504),0))</f>
        <v>0</v>
      </c>
      <c r="FG504" s="48" t="n">
        <f aca="false">MIN(MAX((HE503*(1+HE$5/Setup!$C$36)+IF($V504=38,N($F504),0))-DI504,0),MAX($P504-SUM(DV504:FF504),0))</f>
        <v>0</v>
      </c>
      <c r="FH504" s="48" t="n">
        <f aca="false">MIN(MAX((HF503*(1+HF$5/Setup!$C$36)+IF($V504=39,N($F504),0))-DJ504,0),MAX($P504-SUM(DV504:FG504),0))</f>
        <v>0</v>
      </c>
      <c r="FI504" s="48" t="n">
        <f aca="false">MIN(MAX((HG503*(1+HG$5/Setup!$C$36)+IF($V504=40,N($F504),0))-DK504,0),MAX($P504-SUM(DV504:FH504),0))</f>
        <v>0</v>
      </c>
      <c r="FJ504" s="48" t="n">
        <f aca="false">MIN(MAX((HH503*(1+HH$5/Setup!$C$36)+IF($V504=41,N($F504),0))-DL504,0),MAX($P504-SUM(DV504:FI504),0))</f>
        <v>0</v>
      </c>
      <c r="FK504" s="48" t="n">
        <f aca="false">MIN(MAX((HI503*(1+HI$5/Setup!$C$36)+IF($V504=42,N($F504),0))-DM504,0),MAX($P504-SUM(DV504:FJ504),0))</f>
        <v>0</v>
      </c>
      <c r="FL504" s="48" t="n">
        <f aca="false">MIN(MAX((HJ503*(1+HJ$5/Setup!$C$36)+IF($V504=43,N($F504),0))-DN504,0),MAX($P504-SUM(DV504:FK504),0))</f>
        <v>0</v>
      </c>
      <c r="FM504" s="48" t="n">
        <f aca="false">MIN(MAX((HK503*(1+HK$5/Setup!$C$36)+IF($V504=44,N($F504),0))-DO504,0),MAX($P504-SUM(DV504:FL504),0))</f>
        <v>0</v>
      </c>
      <c r="FN504" s="48" t="n">
        <f aca="false">MIN(MAX((HL503*(1+HL$5/Setup!$C$36)+IF($V504=45,N($F504),0))-DP504,0),MAX($P504-SUM(DV504:FM504),0))</f>
        <v>0</v>
      </c>
      <c r="FO504" s="48" t="n">
        <f aca="false">MIN(MAX((HM503*(1+HM$5/Setup!$C$36)+IF($V504=46,N($F504),0))-DQ504,0),MAX($P504-SUM(DV504:FN504),0))</f>
        <v>0</v>
      </c>
      <c r="FP504" s="48" t="n">
        <f aca="false">MIN(MAX((HN503*(1+HN$5/Setup!$C$36)+IF($V504=47,N($F504),0))-DR504,0),MAX($P504-SUM(DV504:FO504),0))</f>
        <v>0</v>
      </c>
      <c r="FQ504" s="48" t="n">
        <f aca="false">MIN(MAX((HO503*(1+HO$5/Setup!$C$36)+IF($V504=48,N($F504),0))-DS504,0),MAX($P504-SUM(DV504:FP504),0))</f>
        <v>0</v>
      </c>
      <c r="FR504" s="48" t="n">
        <f aca="false">MIN(MAX((HP503*(1+HP$5/Setup!$C$36)+IF($V504=49,N($F504),0))-DT504,0),MAX($P504-SUM(DV504:FQ504),0))</f>
        <v>0</v>
      </c>
      <c r="FS504" s="48" t="n">
        <f aca="false">MIN(MAX((HQ503*(1+HQ$5/Setup!$C$36)+IF($V504=50,N($F504),0))-DU504,0),MAX($P504-SUM(DV504:FR504),0))</f>
        <v>0</v>
      </c>
      <c r="FT504" s="48" t="n">
        <f aca="false">IF((FT503*(1+FT$5/Setup!$C$36)+IF($V504=1,N($F504),0))-BX504-DV504&lt;0.005,0,(FT503*(1+FT$5/Setup!$C$36)+IF($V504=1,N($F504),0))-BX504-DV504)</f>
        <v>0</v>
      </c>
      <c r="FU504" s="48" t="n">
        <f aca="false">IF((FU503*(1+FU$5/Setup!$C$36)+IF($V504=2,N($F504),0))-BY504-DW504&lt;0.005,0,(FU503*(1+FU$5/Setup!$C$36)+IF($V504=2,N($F504),0))-BY504-DW504)</f>
        <v>0</v>
      </c>
      <c r="FV504" s="48" t="n">
        <f aca="false">IF((FV503*(1+FV$5/Setup!$C$36)+IF($V504=3,N($F504),0))-BZ504-DX504&lt;0.005,0,(FV503*(1+FV$5/Setup!$C$36)+IF($V504=3,N($F504),0))-BZ504-DX504)</f>
        <v>0</v>
      </c>
      <c r="FW504" s="48" t="n">
        <f aca="false">IF((FW503*(1+FW$5/Setup!$C$36)+IF($V504=4,N($F504),0))-CA504-DY504&lt;0.005,0,(FW503*(1+FW$5/Setup!$C$36)+IF($V504=4,N($F504),0))-CA504-DY504)</f>
        <v>0</v>
      </c>
      <c r="FX504" s="48" t="n">
        <f aca="false">IF((FX503*(1+FX$5/Setup!$C$36)+IF($V504=5,N($F504),0))-CB504-DZ504&lt;0.005,0,(FX503*(1+FX$5/Setup!$C$36)+IF($V504=5,N($F504),0))-CB504-DZ504)</f>
        <v>0</v>
      </c>
      <c r="FY504" s="48" t="n">
        <f aca="false">IF((FY503*(1+FY$5/Setup!$C$36)+IF($V504=6,N($F504),0))-CC504-EA504&lt;0.005,0,(FY503*(1+FY$5/Setup!$C$36)+IF($V504=6,N($F504),0))-CC504-EA504)</f>
        <v>0</v>
      </c>
      <c r="FZ504" s="48" t="n">
        <f aca="false">IF((FZ503*(1+FZ$5/Setup!$C$36)+IF($V504=7,N($F504),0))-CD504-EB504&lt;0.005,0,(FZ503*(1+FZ$5/Setup!$C$36)+IF($V504=7,N($F504),0))-CD504-EB504)</f>
        <v>0</v>
      </c>
      <c r="GA504" s="48" t="n">
        <f aca="false">IF((GA503*(1+GA$5/Setup!$C$36)+IF($V504=8,N($F504),0))-CE504-EC504&lt;0.005,0,(GA503*(1+GA$5/Setup!$C$36)+IF($V504=8,N($F504),0))-CE504-EC504)</f>
        <v>0</v>
      </c>
      <c r="GB504" s="48" t="n">
        <f aca="false">IF((GB503*(1+GB$5/Setup!$C$36)+IF($V504=9,N($F504),0))-CF504-ED504&lt;0.005,0,(GB503*(1+GB$5/Setup!$C$36)+IF($V504=9,N($F504),0))-CF504-ED504)</f>
        <v>0</v>
      </c>
      <c r="GC504" s="48" t="n">
        <f aca="false">IF((GC503*(1+GC$5/Setup!$C$36)+IF($V504=10,N($F504),0))-CG504-EE504&lt;0.005,0,(GC503*(1+GC$5/Setup!$C$36)+IF($V504=10,N($F504),0))-CG504-EE504)</f>
        <v>0</v>
      </c>
      <c r="GD504" s="48" t="n">
        <f aca="false">IF((GD503*(1+GD$5/Setup!$C$36)+IF($V504=11,N($F504),0))-CH504-EF504&lt;0.005,0,(GD503*(1+GD$5/Setup!$C$36)+IF($V504=11,N($F504),0))-CH504-EF504)</f>
        <v>0</v>
      </c>
      <c r="GE504" s="48" t="n">
        <f aca="false">IF((GE503*(1+GE$5/Setup!$C$36)+IF($V504=12,N($F504),0))-CI504-EG504&lt;0.005,0,(GE503*(1+GE$5/Setup!$C$36)+IF($V504=12,N($F504),0))-CI504-EG504)</f>
        <v>0</v>
      </c>
      <c r="GF504" s="48" t="n">
        <f aca="false">IF((GF503*(1+GF$5/Setup!$C$36)+IF($V504=13,N($F504),0))-CJ504-EH504&lt;0.005,0,(GF503*(1+GF$5/Setup!$C$36)+IF($V504=13,N($F504),0))-CJ504-EH504)</f>
        <v>0</v>
      </c>
      <c r="GG504" s="48" t="n">
        <f aca="false">IF((GG503*(1+GG$5/Setup!$C$36)+IF($V504=14,N($F504),0))-CK504-EI504&lt;0.005,0,(GG503*(1+GG$5/Setup!$C$36)+IF($V504=14,N($F504),0))-CK504-EI504)</f>
        <v>0</v>
      </c>
      <c r="GH504" s="48" t="n">
        <f aca="false">IF((GH503*(1+GH$5/Setup!$C$36)+IF($V504=15,N($F504),0))-CL504-EJ504&lt;0.005,0,(GH503*(1+GH$5/Setup!$C$36)+IF($V504=15,N($F504),0))-CL504-EJ504)</f>
        <v>0</v>
      </c>
      <c r="GI504" s="48" t="n">
        <f aca="false">IF((GI503*(1+GI$5/Setup!$C$36)+IF($V504=16,N($F504),0))-CM504-EK504&lt;0.005,0,(GI503*(1+GI$5/Setup!$C$36)+IF($V504=16,N($F504),0))-CM504-EK504)</f>
        <v>0</v>
      </c>
      <c r="GJ504" s="48" t="n">
        <f aca="false">IF((GJ503*(1+GJ$5/Setup!$C$36)+IF($V504=17,N($F504),0))-CN504-EL504&lt;0.005,0,(GJ503*(1+GJ$5/Setup!$C$36)+IF($V504=17,N($F504),0))-CN504-EL504)</f>
        <v>0</v>
      </c>
      <c r="GK504" s="48" t="n">
        <f aca="false">IF((GK503*(1+GK$5/Setup!$C$36)+IF($V504=18,N($F504),0))-CO504-EM504&lt;0.005,0,(GK503*(1+GK$5/Setup!$C$36)+IF($V504=18,N($F504),0))-CO504-EM504)</f>
        <v>0</v>
      </c>
      <c r="GL504" s="48" t="n">
        <f aca="false">IF((GL503*(1+GL$5/Setup!$C$36)+IF($V504=19,N($F504),0))-CP504-EN504&lt;0.005,0,(GL503*(1+GL$5/Setup!$C$36)+IF($V504=19,N($F504),0))-CP504-EN504)</f>
        <v>0</v>
      </c>
      <c r="GM504" s="48" t="n">
        <f aca="false">IF((GM503*(1+GM$5/Setup!$C$36)+IF($V504=20,N($F504),0))-CQ504-EO504&lt;0.005,0,(GM503*(1+GM$5/Setup!$C$36)+IF($V504=20,N($F504),0))-CQ504-EO504)</f>
        <v>0</v>
      </c>
      <c r="GN504" s="48" t="n">
        <f aca="false">IF((GN503*(1+GN$5/Setup!$C$36)+IF($V504=21,N($F504),0))-CR504-EP504&lt;0.005,0,(GN503*(1+GN$5/Setup!$C$36)+IF($V504=21,N($F504),0))-CR504-EP504)</f>
        <v>0</v>
      </c>
      <c r="GO504" s="48" t="n">
        <f aca="false">IF((GO503*(1+GO$5/Setup!$C$36)+IF($V504=22,N($F504),0))-CS504-EQ504&lt;0.005,0,(GO503*(1+GO$5/Setup!$C$36)+IF($V504=22,N($F504),0))-CS504-EQ504)</f>
        <v>0</v>
      </c>
      <c r="GP504" s="48" t="n">
        <f aca="false">IF((GP503*(1+GP$5/Setup!$C$36)+IF($V504=23,N($F504),0))-CT504-ER504&lt;0.005,0,(GP503*(1+GP$5/Setup!$C$36)+IF($V504=23,N($F504),0))-CT504-ER504)</f>
        <v>0</v>
      </c>
      <c r="GQ504" s="48" t="n">
        <f aca="false">IF((GQ503*(1+GQ$5/Setup!$C$36)+IF($V504=24,N($F504),0))-CU504-ES504&lt;0.005,0,(GQ503*(1+GQ$5/Setup!$C$36)+IF($V504=24,N($F504),0))-CU504-ES504)</f>
        <v>0</v>
      </c>
      <c r="GR504" s="48" t="n">
        <f aca="false">IF((GR503*(1+GR$5/Setup!$C$36)+IF($V504=25,N($F504),0))-CV504-ET504&lt;0.005,0,(GR503*(1+GR$5/Setup!$C$36)+IF($V504=25,N($F504),0))-CV504-ET504)</f>
        <v>0</v>
      </c>
      <c r="GS504" s="48" t="n">
        <f aca="false">IF((GS503*(1+GS$5/Setup!$C$36)+IF($V504=26,N($F504),0))-CW504-EU504&lt;0.005,0,(GS503*(1+GS$5/Setup!$C$36)+IF($V504=26,N($F504),0))-CW504-EU504)</f>
        <v>0</v>
      </c>
      <c r="GT504" s="48" t="n">
        <f aca="false">IF((GT503*(1+GT$5/Setup!$C$36)+IF($V504=27,N($F504),0))-CX504-EV504&lt;0.005,0,(GT503*(1+GT$5/Setup!$C$36)+IF($V504=27,N($F504),0))-CX504-EV504)</f>
        <v>0</v>
      </c>
      <c r="GU504" s="48" t="n">
        <f aca="false">IF((GU503*(1+GU$5/Setup!$C$36)+IF($V504=28,N($F504),0))-CY504-EW504&lt;0.005,0,(GU503*(1+GU$5/Setup!$C$36)+IF($V504=28,N($F504),0))-CY504-EW504)</f>
        <v>0</v>
      </c>
      <c r="GV504" s="48" t="n">
        <f aca="false">IF((GV503*(1+GV$5/Setup!$C$36)+IF($V504=29,N($F504),0))-CZ504-EX504&lt;0.005,0,(GV503*(1+GV$5/Setup!$C$36)+IF($V504=29,N($F504),0))-CZ504-EX504)</f>
        <v>0</v>
      </c>
      <c r="GW504" s="48" t="n">
        <f aca="false">IF((GW503*(1+GW$5/Setup!$C$36)+IF($V504=30,N($F504),0))-DA504-EY504&lt;0.005,0,(GW503*(1+GW$5/Setup!$C$36)+IF($V504=30,N($F504),0))-DA504-EY504)</f>
        <v>0</v>
      </c>
      <c r="GX504" s="48" t="n">
        <f aca="false">IF((GX503*(1+GX$5/Setup!$C$36)+IF($V504=31,N($F504),0))-DB504-EZ504&lt;0.005,0,(GX503*(1+GX$5/Setup!$C$36)+IF($V504=31,N($F504),0))-DB504-EZ504)</f>
        <v>0</v>
      </c>
      <c r="GY504" s="48" t="n">
        <f aca="false">IF((GY503*(1+GY$5/Setup!$C$36)+IF($V504=32,N($F504),0))-DC504-FA504&lt;0.005,0,(GY503*(1+GY$5/Setup!$C$36)+IF($V504=32,N($F504),0))-DC504-FA504)</f>
        <v>0</v>
      </c>
      <c r="GZ504" s="48" t="n">
        <f aca="false">IF((GZ503*(1+GZ$5/Setup!$C$36)+IF($V504=33,N($F504),0))-DD504-FB504&lt;0.005,0,(GZ503*(1+GZ$5/Setup!$C$36)+IF($V504=33,N($F504),0))-DD504-FB504)</f>
        <v>0</v>
      </c>
      <c r="HA504" s="48" t="n">
        <f aca="false">IF((HA503*(1+HA$5/Setup!$C$36)+IF($V504=34,N($F504),0))-DE504-FC504&lt;0.005,0,(HA503*(1+HA$5/Setup!$C$36)+IF($V504=34,N($F504),0))-DE504-FC504)</f>
        <v>0</v>
      </c>
      <c r="HB504" s="48" t="n">
        <f aca="false">IF((HB503*(1+HB$5/Setup!$C$36)+IF($V504=35,N($F504),0))-DF504-FD504&lt;0.005,0,(HB503*(1+HB$5/Setup!$C$36)+IF($V504=35,N($F504),0))-DF504-FD504)</f>
        <v>0</v>
      </c>
      <c r="HC504" s="48" t="n">
        <f aca="false">IF((HC503*(1+HC$5/Setup!$C$36)+IF($V504=36,N($F504),0))-DG504-FE504&lt;0.005,0,(HC503*(1+HC$5/Setup!$C$36)+IF($V504=36,N($F504),0))-DG504-FE504)</f>
        <v>0</v>
      </c>
      <c r="HD504" s="48" t="n">
        <f aca="false">IF((HD503*(1+HD$5/Setup!$C$36)+IF($V504=37,N($F504),0))-DH504-FF504&lt;0.005,0,(HD503*(1+HD$5/Setup!$C$36)+IF($V504=37,N($F504),0))-DH504-FF504)</f>
        <v>0</v>
      </c>
      <c r="HE504" s="48" t="n">
        <f aca="false">IF((HE503*(1+HE$5/Setup!$C$36)+IF($V504=38,N($F504),0))-DI504-FG504&lt;0.005,0,(HE503*(1+HE$5/Setup!$C$36)+IF($V504=38,N($F504),0))-DI504-FG504)</f>
        <v>0</v>
      </c>
      <c r="HF504" s="48" t="n">
        <f aca="false">IF((HF503*(1+HF$5/Setup!$C$36)+IF($V504=39,N($F504),0))-DJ504-FH504&lt;0.005,0,(HF503*(1+HF$5/Setup!$C$36)+IF($V504=39,N($F504),0))-DJ504-FH504)</f>
        <v>0</v>
      </c>
      <c r="HG504" s="48" t="n">
        <f aca="false">IF((HG503*(1+HG$5/Setup!$C$36)+IF($V504=40,N($F504),0))-DK504-FI504&lt;0.005,0,(HG503*(1+HG$5/Setup!$C$36)+IF($V504=40,N($F504),0))-DK504-FI504)</f>
        <v>0</v>
      </c>
      <c r="HH504" s="48" t="n">
        <f aca="false">IF((HH503*(1+HH$5/Setup!$C$36)+IF($V504=41,N($F504),0))-DL504-FJ504&lt;0.005,0,(HH503*(1+HH$5/Setup!$C$36)+IF($V504=41,N($F504),0))-DL504-FJ504)</f>
        <v>0</v>
      </c>
      <c r="HI504" s="48" t="n">
        <f aca="false">IF((HI503*(1+HI$5/Setup!$C$36)+IF($V504=42,N($F504),0))-DM504-FK504&lt;0.005,0,(HI503*(1+HI$5/Setup!$C$36)+IF($V504=42,N($F504),0))-DM504-FK504)</f>
        <v>0</v>
      </c>
      <c r="HJ504" s="48" t="n">
        <f aca="false">IF((HJ503*(1+HJ$5/Setup!$C$36)+IF($V504=43,N($F504),0))-DN504-FL504&lt;0.005,0,(HJ503*(1+HJ$5/Setup!$C$36)+IF($V504=43,N($F504),0))-DN504-FL504)</f>
        <v>0</v>
      </c>
      <c r="HK504" s="48" t="n">
        <f aca="false">IF((HK503*(1+HK$5/Setup!$C$36)+IF($V504=44,N($F504),0))-DO504-FM504&lt;0.005,0,(HK503*(1+HK$5/Setup!$C$36)+IF($V504=44,N($F504),0))-DO504-FM504)</f>
        <v>0</v>
      </c>
      <c r="HL504" s="48" t="n">
        <f aca="false">IF((HL503*(1+HL$5/Setup!$C$36)+IF($V504=45,N($F504),0))-DP504-FN504&lt;0.005,0,(HL503*(1+HL$5/Setup!$C$36)+IF($V504=45,N($F504),0))-DP504-FN504)</f>
        <v>0</v>
      </c>
      <c r="HM504" s="48" t="n">
        <f aca="false">IF((HM503*(1+HM$5/Setup!$C$36)+IF($V504=46,N($F504),0))-DQ504-FO504&lt;0.005,0,(HM503*(1+HM$5/Setup!$C$36)+IF($V504=46,N($F504),0))-DQ504-FO504)</f>
        <v>0</v>
      </c>
      <c r="HN504" s="48" t="n">
        <f aca="false">IF((HN503*(1+HN$5/Setup!$C$36)+IF($V504=47,N($F504),0))-DR504-FP504&lt;0.005,0,(HN503*(1+HN$5/Setup!$C$36)+IF($V504=47,N($F504),0))-DR504-FP504)</f>
        <v>0</v>
      </c>
      <c r="HO504" s="48" t="n">
        <f aca="false">IF((HO503*(1+HO$5/Setup!$C$36)+IF($V504=48,N($F504),0))-DS504-FQ504&lt;0.005,0,(HO503*(1+HO$5/Setup!$C$36)+IF($V504=48,N($F504),0))-DS504-FQ504)</f>
        <v>0</v>
      </c>
      <c r="HP504" s="48" t="n">
        <f aca="false">IF((HP503*(1+HP$5/Setup!$C$36)+IF($V504=49,N($F504),0))-DT504-FR504&lt;0.005,0,(HP503*(1+HP$5/Setup!$C$36)+IF($V504=49,N($F504),0))-DT504-FR504)</f>
        <v>0</v>
      </c>
      <c r="HQ504" s="48" t="n">
        <f aca="false">IF((HQ503*(1+HQ$5/Setup!$C$36)+IF($V504=50,N($F504),0))-DU504-FS504&lt;0.005,0,(HQ503*(1+HQ$5/Setup!$C$36)+IF($V504=50,N($F504),0))-DU504-FS504)</f>
        <v>0</v>
      </c>
    </row>
    <row r="505" customFormat="false" ht="15" hidden="false" customHeight="false" outlineLevel="0" collapsed="false">
      <c r="A505" s="44" t="n">
        <v>497</v>
      </c>
      <c r="B505" s="45" t="n">
        <f aca="false">IF(Setup!$C$7="Every month",EDATE(Setup!$C$8,($A505-1)),IF(Setup!$C$7="Twice a month",DATE(YEAR(Setup!$C$8),MONTH(Setup!$C$8)+INT((($A505-1)+Setup!$C$41)/2),MIN(IF(MOD(($A505-1)+Setup!$C$41,2)=0,Setup!$C$39,Setup!$C$40),DAY(EOMONTH(DATE(YEAR(Setup!$C$8),MONTH(Setup!$C$8)+INT((($A505-1)+Setup!$C$41)/2),1),0)))),Setup!$C$8+($A505-1)*IF(Setup!$C$7="Every week",7,14)))</f>
        <v>53269</v>
      </c>
      <c r="C505" s="45" t="n">
        <f aca="false">IF(Setup!$C$7="Every month",EDATE(Setup!$C$8,$A505),IF(Setup!$C$7="Twice a month",DATE(YEAR(Setup!$C$8),MONTH(Setup!$C$8)+INT(($A505+Setup!$C$41)/2),MIN(IF(MOD($A505+Setup!$C$41,2)=0,Setup!$C$39,Setup!$C$40),DAY(EOMONTH(DATE(YEAR(Setup!$C$8),MONTH(Setup!$C$8)+INT(($A505+Setup!$C$41)/2),1),0)))),Setup!$C$8+$A505*IF(Setup!$C$7="Every week",7,14)))</f>
        <v>53283</v>
      </c>
      <c r="D505" s="46"/>
      <c r="E505" s="47"/>
      <c r="F505" s="47"/>
      <c r="G505" s="47"/>
      <c r="H505" s="47"/>
      <c r="I505" s="48" t="n">
        <f aca="false">N(Setup!$C$11)+N(E505)</f>
        <v>100</v>
      </c>
      <c r="J505" s="48" t="n">
        <f aca="false">MIN(Setup!$C$37,MAX(I505,0))</f>
        <v>9.23076923076923</v>
      </c>
      <c r="K505" s="48" t="n">
        <f aca="false">MIN(MAX(N(Setup!$C$14)-L504,0),MAX(I505-J505,0))</f>
        <v>0</v>
      </c>
      <c r="L505" s="48" t="n">
        <f aca="false">L504+K505-N(G505)</f>
        <v>500</v>
      </c>
      <c r="M505" s="48" t="n">
        <f aca="false">M504+J505-N(H505)</f>
        <v>4587.69230769229</v>
      </c>
      <c r="N505" s="48" t="n">
        <f aca="false">SUM(BX505:DU505)</f>
        <v>0</v>
      </c>
      <c r="O505" s="48" t="n">
        <f aca="false">SUM(Z505:BW505)-N505</f>
        <v>25</v>
      </c>
      <c r="P505" s="48" t="n">
        <f aca="false">MAX(I505-J505-K505,0)+O505</f>
        <v>115.769230769231</v>
      </c>
      <c r="Q505" s="48" t="n">
        <f aca="false">SUM(DV505:FS505)</f>
        <v>0</v>
      </c>
      <c r="R505" s="49" t="n">
        <f aca="false">N505+J505+K505+Q505</f>
        <v>9.23076923076923</v>
      </c>
      <c r="S505" s="48" t="n">
        <f aca="false">T505-T504-N(F505)+N505+Q505</f>
        <v>0</v>
      </c>
      <c r="T505" s="49" t="n">
        <f aca="false">SUM(FT505:HQ505)</f>
        <v>0</v>
      </c>
      <c r="U505" s="44" t="str">
        <f aca="false">IF(T504&lt;0.005,"",INDEX(Helpers!$C$2:$C$51,IF(_xlfn.MINIFS($DV$6:$FS$6,DV505:FS505,"&gt;0.005")=0,V505,_xlfn.MINIFS($DV$6:$FS$6,DV505:FS505,"&gt;0.005"))))</f>
        <v/>
      </c>
      <c r="V505" s="44" t="n">
        <f aca="false">IF(_xlfn.MINIFS($FT$6:$HQ$6,FT504:HQ504,"&gt;0.005")=0,1,_xlfn.MINIFS($FT$6:$HQ$6,FT504:HQ504,"&gt;0.005"))</f>
        <v>1</v>
      </c>
      <c r="W505" s="44" t="n">
        <f aca="false">IF(AND(D505&lt;&gt;"Paid",T504&gt;0.005),1,0)</f>
        <v>0</v>
      </c>
      <c r="X505" s="48" t="n">
        <f aca="false">SUMPRODUCT(((Helpers!$G$2:$G$51*(1+(Helpers!$D$2:$D$51+0.000000001)/12)^(($B505-Setup!$C$8)/(365.25/12))-Helpers!$E$2:$E$51*((1+(Helpers!$D$2:$D$51+0.000000001)/12)^(($B505-Setup!$C$8)/(365.25/12))-1)/((Helpers!$D$2:$D$51+0.000000001)/12))&gt;0)*(Helpers!$G$2:$G$51*(1+(Helpers!$D$2:$D$51+0.000000001)/12)^(($B505-Setup!$C$8)/(365.25/12))-Helpers!$E$2:$E$51*((1+(Helpers!$D$2:$D$51+0.000000001)/12)^(($B505-Setup!$C$8)/(365.25/12))-1)/((Helpers!$D$2:$D$51+0.000000001)/12)))</f>
        <v>0</v>
      </c>
      <c r="Y505" s="48"/>
      <c r="Z505" s="48" t="n">
        <f aca="false">IF(OR(N(Z$5)=0,Z$6=""),0,Z$5*((DATE(YEAR($B505),MONTH($B505),MIN(Z$6,DAY(EOMONTH($B505,0))))&gt;=$B505)*(DATE(YEAR($B505),MONTH($B505),MIN(Z$6,DAY(EOMONTH($B505,0))))&lt;$C505)+(DATE(YEAR($B505),MONTH($B505)+1,MIN(Z$6,DAY(EOMONTH($B505,1))))&gt;=$B505)*(DATE(YEAR($B505),MONTH($B505)+1,MIN(Z$6,DAY(EOMONTH($B505,1))))&lt;$C505)))</f>
        <v>25</v>
      </c>
      <c r="AA505" s="48" t="n">
        <f aca="false">IF(OR(N(AA$5)=0,AA$6=""),0,AA$5*((DATE(YEAR($B505),MONTH($B505),MIN(AA$6,DAY(EOMONTH($B505,0))))&gt;=$B505)*(DATE(YEAR($B505),MONTH($B505),MIN(AA$6,DAY(EOMONTH($B505,0))))&lt;$C505)+(DATE(YEAR($B505),MONTH($B505)+1,MIN(AA$6,DAY(EOMONTH($B505,1))))&gt;=$B505)*(DATE(YEAR($B505),MONTH($B505)+1,MIN(AA$6,DAY(EOMONTH($B505,1))))&lt;$C505)))</f>
        <v>0</v>
      </c>
      <c r="AB505" s="48" t="n">
        <f aca="false">IF(OR(N(AB$5)=0,AB$6=""),0,AB$5*((DATE(YEAR($B505),MONTH($B505),MIN(AB$6,DAY(EOMONTH($B505,0))))&gt;=$B505)*(DATE(YEAR($B505),MONTH($B505),MIN(AB$6,DAY(EOMONTH($B505,0))))&lt;$C505)+(DATE(YEAR($B505),MONTH($B505)+1,MIN(AB$6,DAY(EOMONTH($B505,1))))&gt;=$B505)*(DATE(YEAR($B505),MONTH($B505)+1,MIN(AB$6,DAY(EOMONTH($B505,1))))&lt;$C505)))</f>
        <v>0</v>
      </c>
      <c r="AC505" s="48" t="n">
        <f aca="false">IF(OR(N(AC$5)=0,AC$6=""),0,AC$5*((DATE(YEAR($B505),MONTH($B505),MIN(AC$6,DAY(EOMONTH($B505,0))))&gt;=$B505)*(DATE(YEAR($B505),MONTH($B505),MIN(AC$6,DAY(EOMONTH($B505,0))))&lt;$C505)+(DATE(YEAR($B505),MONTH($B505)+1,MIN(AC$6,DAY(EOMONTH($B505,1))))&gt;=$B505)*(DATE(YEAR($B505),MONTH($B505)+1,MIN(AC$6,DAY(EOMONTH($B505,1))))&lt;$C505)))</f>
        <v>0</v>
      </c>
      <c r="AD505" s="48" t="n">
        <f aca="false">IF(OR(N(AD$5)=0,AD$6=""),0,AD$5*((DATE(YEAR($B505),MONTH($B505),MIN(AD$6,DAY(EOMONTH($B505,0))))&gt;=$B505)*(DATE(YEAR($B505),MONTH($B505),MIN(AD$6,DAY(EOMONTH($B505,0))))&lt;$C505)+(DATE(YEAR($B505),MONTH($B505)+1,MIN(AD$6,DAY(EOMONTH($B505,1))))&gt;=$B505)*(DATE(YEAR($B505),MONTH($B505)+1,MIN(AD$6,DAY(EOMONTH($B505,1))))&lt;$C505)))</f>
        <v>0</v>
      </c>
      <c r="AE505" s="48" t="n">
        <f aca="false">IF(OR(N(AE$5)=0,AE$6=""),0,AE$5*((DATE(YEAR($B505),MONTH($B505),MIN(AE$6,DAY(EOMONTH($B505,0))))&gt;=$B505)*(DATE(YEAR($B505),MONTH($B505),MIN(AE$6,DAY(EOMONTH($B505,0))))&lt;$C505)+(DATE(YEAR($B505),MONTH($B505)+1,MIN(AE$6,DAY(EOMONTH($B505,1))))&gt;=$B505)*(DATE(YEAR($B505),MONTH($B505)+1,MIN(AE$6,DAY(EOMONTH($B505,1))))&lt;$C505)))</f>
        <v>0</v>
      </c>
      <c r="AF505" s="48" t="n">
        <f aca="false">IF(OR(N(AF$5)=0,AF$6=""),0,AF$5*((DATE(YEAR($B505),MONTH($B505),MIN(AF$6,DAY(EOMONTH($B505,0))))&gt;=$B505)*(DATE(YEAR($B505),MONTH($B505),MIN(AF$6,DAY(EOMONTH($B505,0))))&lt;$C505)+(DATE(YEAR($B505),MONTH($B505)+1,MIN(AF$6,DAY(EOMONTH($B505,1))))&gt;=$B505)*(DATE(YEAR($B505),MONTH($B505)+1,MIN(AF$6,DAY(EOMONTH($B505,1))))&lt;$C505)))</f>
        <v>0</v>
      </c>
      <c r="AG505" s="48" t="n">
        <f aca="false">IF(OR(N(AG$5)=0,AG$6=""),0,AG$5*((DATE(YEAR($B505),MONTH($B505),MIN(AG$6,DAY(EOMONTH($B505,0))))&gt;=$B505)*(DATE(YEAR($B505),MONTH($B505),MIN(AG$6,DAY(EOMONTH($B505,0))))&lt;$C505)+(DATE(YEAR($B505),MONTH($B505)+1,MIN(AG$6,DAY(EOMONTH($B505,1))))&gt;=$B505)*(DATE(YEAR($B505),MONTH($B505)+1,MIN(AG$6,DAY(EOMONTH($B505,1))))&lt;$C505)))</f>
        <v>0</v>
      </c>
      <c r="AH505" s="48" t="n">
        <f aca="false">IF(OR(N(AH$5)=0,AH$6=""),0,AH$5*((DATE(YEAR($B505),MONTH($B505),MIN(AH$6,DAY(EOMONTH($B505,0))))&gt;=$B505)*(DATE(YEAR($B505),MONTH($B505),MIN(AH$6,DAY(EOMONTH($B505,0))))&lt;$C505)+(DATE(YEAR($B505),MONTH($B505)+1,MIN(AH$6,DAY(EOMONTH($B505,1))))&gt;=$B505)*(DATE(YEAR($B505),MONTH($B505)+1,MIN(AH$6,DAY(EOMONTH($B505,1))))&lt;$C505)))</f>
        <v>0</v>
      </c>
      <c r="AI505" s="48" t="n">
        <f aca="false">IF(OR(N(AI$5)=0,AI$6=""),0,AI$5*((DATE(YEAR($B505),MONTH($B505),MIN(AI$6,DAY(EOMONTH($B505,0))))&gt;=$B505)*(DATE(YEAR($B505),MONTH($B505),MIN(AI$6,DAY(EOMONTH($B505,0))))&lt;$C505)+(DATE(YEAR($B505),MONTH($B505)+1,MIN(AI$6,DAY(EOMONTH($B505,1))))&gt;=$B505)*(DATE(YEAR($B505),MONTH($B505)+1,MIN(AI$6,DAY(EOMONTH($B505,1))))&lt;$C505)))</f>
        <v>0</v>
      </c>
      <c r="AJ505" s="48" t="n">
        <f aca="false">IF(OR(N(AJ$5)=0,AJ$6=""),0,AJ$5*((DATE(YEAR($B505),MONTH($B505),MIN(AJ$6,DAY(EOMONTH($B505,0))))&gt;=$B505)*(DATE(YEAR($B505),MONTH($B505),MIN(AJ$6,DAY(EOMONTH($B505,0))))&lt;$C505)+(DATE(YEAR($B505),MONTH($B505)+1,MIN(AJ$6,DAY(EOMONTH($B505,1))))&gt;=$B505)*(DATE(YEAR($B505),MONTH($B505)+1,MIN(AJ$6,DAY(EOMONTH($B505,1))))&lt;$C505)))</f>
        <v>0</v>
      </c>
      <c r="AK505" s="48" t="n">
        <f aca="false">IF(OR(N(AK$5)=0,AK$6=""),0,AK$5*((DATE(YEAR($B505),MONTH($B505),MIN(AK$6,DAY(EOMONTH($B505,0))))&gt;=$B505)*(DATE(YEAR($B505),MONTH($B505),MIN(AK$6,DAY(EOMONTH($B505,0))))&lt;$C505)+(DATE(YEAR($B505),MONTH($B505)+1,MIN(AK$6,DAY(EOMONTH($B505,1))))&gt;=$B505)*(DATE(YEAR($B505),MONTH($B505)+1,MIN(AK$6,DAY(EOMONTH($B505,1))))&lt;$C505)))</f>
        <v>0</v>
      </c>
      <c r="AL505" s="48" t="n">
        <f aca="false">IF(OR(N(AL$5)=0,AL$6=""),0,AL$5*((DATE(YEAR($B505),MONTH($B505),MIN(AL$6,DAY(EOMONTH($B505,0))))&gt;=$B505)*(DATE(YEAR($B505),MONTH($B505),MIN(AL$6,DAY(EOMONTH($B505,0))))&lt;$C505)+(DATE(YEAR($B505),MONTH($B505)+1,MIN(AL$6,DAY(EOMONTH($B505,1))))&gt;=$B505)*(DATE(YEAR($B505),MONTH($B505)+1,MIN(AL$6,DAY(EOMONTH($B505,1))))&lt;$C505)))</f>
        <v>0</v>
      </c>
      <c r="AM505" s="48" t="n">
        <f aca="false">IF(OR(N(AM$5)=0,AM$6=""),0,AM$5*((DATE(YEAR($B505),MONTH($B505),MIN(AM$6,DAY(EOMONTH($B505,0))))&gt;=$B505)*(DATE(YEAR($B505),MONTH($B505),MIN(AM$6,DAY(EOMONTH($B505,0))))&lt;$C505)+(DATE(YEAR($B505),MONTH($B505)+1,MIN(AM$6,DAY(EOMONTH($B505,1))))&gt;=$B505)*(DATE(YEAR($B505),MONTH($B505)+1,MIN(AM$6,DAY(EOMONTH($B505,1))))&lt;$C505)))</f>
        <v>0</v>
      </c>
      <c r="AN505" s="48" t="n">
        <f aca="false">IF(OR(N(AN$5)=0,AN$6=""),0,AN$5*((DATE(YEAR($B505),MONTH($B505),MIN(AN$6,DAY(EOMONTH($B505,0))))&gt;=$B505)*(DATE(YEAR($B505),MONTH($B505),MIN(AN$6,DAY(EOMONTH($B505,0))))&lt;$C505)+(DATE(YEAR($B505),MONTH($B505)+1,MIN(AN$6,DAY(EOMONTH($B505,1))))&gt;=$B505)*(DATE(YEAR($B505),MONTH($B505)+1,MIN(AN$6,DAY(EOMONTH($B505,1))))&lt;$C505)))</f>
        <v>0</v>
      </c>
      <c r="AO505" s="48" t="n">
        <f aca="false">IF(OR(N(AO$5)=0,AO$6=""),0,AO$5*((DATE(YEAR($B505),MONTH($B505),MIN(AO$6,DAY(EOMONTH($B505,0))))&gt;=$B505)*(DATE(YEAR($B505),MONTH($B505),MIN(AO$6,DAY(EOMONTH($B505,0))))&lt;$C505)+(DATE(YEAR($B505),MONTH($B505)+1,MIN(AO$6,DAY(EOMONTH($B505,1))))&gt;=$B505)*(DATE(YEAR($B505),MONTH($B505)+1,MIN(AO$6,DAY(EOMONTH($B505,1))))&lt;$C505)))</f>
        <v>0</v>
      </c>
      <c r="AP505" s="48" t="n">
        <f aca="false">IF(OR(N(AP$5)=0,AP$6=""),0,AP$5*((DATE(YEAR($B505),MONTH($B505),MIN(AP$6,DAY(EOMONTH($B505,0))))&gt;=$B505)*(DATE(YEAR($B505),MONTH($B505),MIN(AP$6,DAY(EOMONTH($B505,0))))&lt;$C505)+(DATE(YEAR($B505),MONTH($B505)+1,MIN(AP$6,DAY(EOMONTH($B505,1))))&gt;=$B505)*(DATE(YEAR($B505),MONTH($B505)+1,MIN(AP$6,DAY(EOMONTH($B505,1))))&lt;$C505)))</f>
        <v>0</v>
      </c>
      <c r="AQ505" s="48" t="n">
        <f aca="false">IF(OR(N(AQ$5)=0,AQ$6=""),0,AQ$5*((DATE(YEAR($B505),MONTH($B505),MIN(AQ$6,DAY(EOMONTH($B505,0))))&gt;=$B505)*(DATE(YEAR($B505),MONTH($B505),MIN(AQ$6,DAY(EOMONTH($B505,0))))&lt;$C505)+(DATE(YEAR($B505),MONTH($B505)+1,MIN(AQ$6,DAY(EOMONTH($B505,1))))&gt;=$B505)*(DATE(YEAR($B505),MONTH($B505)+1,MIN(AQ$6,DAY(EOMONTH($B505,1))))&lt;$C505)))</f>
        <v>0</v>
      </c>
      <c r="AR505" s="48" t="n">
        <f aca="false">IF(OR(N(AR$5)=0,AR$6=""),0,AR$5*((DATE(YEAR($B505),MONTH($B505),MIN(AR$6,DAY(EOMONTH($B505,0))))&gt;=$B505)*(DATE(YEAR($B505),MONTH($B505),MIN(AR$6,DAY(EOMONTH($B505,0))))&lt;$C505)+(DATE(YEAR($B505),MONTH($B505)+1,MIN(AR$6,DAY(EOMONTH($B505,1))))&gt;=$B505)*(DATE(YEAR($B505),MONTH($B505)+1,MIN(AR$6,DAY(EOMONTH($B505,1))))&lt;$C505)))</f>
        <v>0</v>
      </c>
      <c r="AS505" s="48" t="n">
        <f aca="false">IF(OR(N(AS$5)=0,AS$6=""),0,AS$5*((DATE(YEAR($B505),MONTH($B505),MIN(AS$6,DAY(EOMONTH($B505,0))))&gt;=$B505)*(DATE(YEAR($B505),MONTH($B505),MIN(AS$6,DAY(EOMONTH($B505,0))))&lt;$C505)+(DATE(YEAR($B505),MONTH($B505)+1,MIN(AS$6,DAY(EOMONTH($B505,1))))&gt;=$B505)*(DATE(YEAR($B505),MONTH($B505)+1,MIN(AS$6,DAY(EOMONTH($B505,1))))&lt;$C505)))</f>
        <v>0</v>
      </c>
      <c r="AT505" s="48" t="n">
        <f aca="false">IF(OR(N(AT$5)=0,AT$6=""),0,AT$5*((DATE(YEAR($B505),MONTH($B505),MIN(AT$6,DAY(EOMONTH($B505,0))))&gt;=$B505)*(DATE(YEAR($B505),MONTH($B505),MIN(AT$6,DAY(EOMONTH($B505,0))))&lt;$C505)+(DATE(YEAR($B505),MONTH($B505)+1,MIN(AT$6,DAY(EOMONTH($B505,1))))&gt;=$B505)*(DATE(YEAR($B505),MONTH($B505)+1,MIN(AT$6,DAY(EOMONTH($B505,1))))&lt;$C505)))</f>
        <v>0</v>
      </c>
      <c r="AU505" s="48" t="n">
        <f aca="false">IF(OR(N(AU$5)=0,AU$6=""),0,AU$5*((DATE(YEAR($B505),MONTH($B505),MIN(AU$6,DAY(EOMONTH($B505,0))))&gt;=$B505)*(DATE(YEAR($B505),MONTH($B505),MIN(AU$6,DAY(EOMONTH($B505,0))))&lt;$C505)+(DATE(YEAR($B505),MONTH($B505)+1,MIN(AU$6,DAY(EOMONTH($B505,1))))&gt;=$B505)*(DATE(YEAR($B505),MONTH($B505)+1,MIN(AU$6,DAY(EOMONTH($B505,1))))&lt;$C505)))</f>
        <v>0</v>
      </c>
      <c r="AV505" s="48" t="n">
        <f aca="false">IF(OR(N(AV$5)=0,AV$6=""),0,AV$5*((DATE(YEAR($B505),MONTH($B505),MIN(AV$6,DAY(EOMONTH($B505,0))))&gt;=$B505)*(DATE(YEAR($B505),MONTH($B505),MIN(AV$6,DAY(EOMONTH($B505,0))))&lt;$C505)+(DATE(YEAR($B505),MONTH($B505)+1,MIN(AV$6,DAY(EOMONTH($B505,1))))&gt;=$B505)*(DATE(YEAR($B505),MONTH($B505)+1,MIN(AV$6,DAY(EOMONTH($B505,1))))&lt;$C505)))</f>
        <v>0</v>
      </c>
      <c r="AW505" s="48" t="n">
        <f aca="false">IF(OR(N(AW$5)=0,AW$6=""),0,AW$5*((DATE(YEAR($B505),MONTH($B505),MIN(AW$6,DAY(EOMONTH($B505,0))))&gt;=$B505)*(DATE(YEAR($B505),MONTH($B505),MIN(AW$6,DAY(EOMONTH($B505,0))))&lt;$C505)+(DATE(YEAR($B505),MONTH($B505)+1,MIN(AW$6,DAY(EOMONTH($B505,1))))&gt;=$B505)*(DATE(YEAR($B505),MONTH($B505)+1,MIN(AW$6,DAY(EOMONTH($B505,1))))&lt;$C505)))</f>
        <v>0</v>
      </c>
      <c r="AX505" s="48" t="n">
        <f aca="false">IF(OR(N(AX$5)=0,AX$6=""),0,AX$5*((DATE(YEAR($B505),MONTH($B505),MIN(AX$6,DAY(EOMONTH($B505,0))))&gt;=$B505)*(DATE(YEAR($B505),MONTH($B505),MIN(AX$6,DAY(EOMONTH($B505,0))))&lt;$C505)+(DATE(YEAR($B505),MONTH($B505)+1,MIN(AX$6,DAY(EOMONTH($B505,1))))&gt;=$B505)*(DATE(YEAR($B505),MONTH($B505)+1,MIN(AX$6,DAY(EOMONTH($B505,1))))&lt;$C505)))</f>
        <v>0</v>
      </c>
      <c r="AY505" s="48" t="n">
        <f aca="false">IF(OR(N(AY$5)=0,AY$6=""),0,AY$5*((DATE(YEAR($B505),MONTH($B505),MIN(AY$6,DAY(EOMONTH($B505,0))))&gt;=$B505)*(DATE(YEAR($B505),MONTH($B505),MIN(AY$6,DAY(EOMONTH($B505,0))))&lt;$C505)+(DATE(YEAR($B505),MONTH($B505)+1,MIN(AY$6,DAY(EOMONTH($B505,1))))&gt;=$B505)*(DATE(YEAR($B505),MONTH($B505)+1,MIN(AY$6,DAY(EOMONTH($B505,1))))&lt;$C505)))</f>
        <v>0</v>
      </c>
      <c r="AZ505" s="48" t="n">
        <f aca="false">IF(OR(N(AZ$5)=0,AZ$6=""),0,AZ$5*((DATE(YEAR($B505),MONTH($B505),MIN(AZ$6,DAY(EOMONTH($B505,0))))&gt;=$B505)*(DATE(YEAR($B505),MONTH($B505),MIN(AZ$6,DAY(EOMONTH($B505,0))))&lt;$C505)+(DATE(YEAR($B505),MONTH($B505)+1,MIN(AZ$6,DAY(EOMONTH($B505,1))))&gt;=$B505)*(DATE(YEAR($B505),MONTH($B505)+1,MIN(AZ$6,DAY(EOMONTH($B505,1))))&lt;$C505)))</f>
        <v>0</v>
      </c>
      <c r="BA505" s="48" t="n">
        <f aca="false">IF(OR(N(BA$5)=0,BA$6=""),0,BA$5*((DATE(YEAR($B505),MONTH($B505),MIN(BA$6,DAY(EOMONTH($B505,0))))&gt;=$B505)*(DATE(YEAR($B505),MONTH($B505),MIN(BA$6,DAY(EOMONTH($B505,0))))&lt;$C505)+(DATE(YEAR($B505),MONTH($B505)+1,MIN(BA$6,DAY(EOMONTH($B505,1))))&gt;=$B505)*(DATE(YEAR($B505),MONTH($B505)+1,MIN(BA$6,DAY(EOMONTH($B505,1))))&lt;$C505)))</f>
        <v>0</v>
      </c>
      <c r="BB505" s="48" t="n">
        <f aca="false">IF(OR(N(BB$5)=0,BB$6=""),0,BB$5*((DATE(YEAR($B505),MONTH($B505),MIN(BB$6,DAY(EOMONTH($B505,0))))&gt;=$B505)*(DATE(YEAR($B505),MONTH($B505),MIN(BB$6,DAY(EOMONTH($B505,0))))&lt;$C505)+(DATE(YEAR($B505),MONTH($B505)+1,MIN(BB$6,DAY(EOMONTH($B505,1))))&gt;=$B505)*(DATE(YEAR($B505),MONTH($B505)+1,MIN(BB$6,DAY(EOMONTH($B505,1))))&lt;$C505)))</f>
        <v>0</v>
      </c>
      <c r="BC505" s="48" t="n">
        <f aca="false">IF(OR(N(BC$5)=0,BC$6=""),0,BC$5*((DATE(YEAR($B505),MONTH($B505),MIN(BC$6,DAY(EOMONTH($B505,0))))&gt;=$B505)*(DATE(YEAR($B505),MONTH($B505),MIN(BC$6,DAY(EOMONTH($B505,0))))&lt;$C505)+(DATE(YEAR($B505),MONTH($B505)+1,MIN(BC$6,DAY(EOMONTH($B505,1))))&gt;=$B505)*(DATE(YEAR($B505),MONTH($B505)+1,MIN(BC$6,DAY(EOMONTH($B505,1))))&lt;$C505)))</f>
        <v>0</v>
      </c>
      <c r="BD505" s="48" t="n">
        <f aca="false">IF(OR(N(BD$5)=0,BD$6=""),0,BD$5*((DATE(YEAR($B505),MONTH($B505),MIN(BD$6,DAY(EOMONTH($B505,0))))&gt;=$B505)*(DATE(YEAR($B505),MONTH($B505),MIN(BD$6,DAY(EOMONTH($B505,0))))&lt;$C505)+(DATE(YEAR($B505),MONTH($B505)+1,MIN(BD$6,DAY(EOMONTH($B505,1))))&gt;=$B505)*(DATE(YEAR($B505),MONTH($B505)+1,MIN(BD$6,DAY(EOMONTH($B505,1))))&lt;$C505)))</f>
        <v>0</v>
      </c>
      <c r="BE505" s="48" t="n">
        <f aca="false">IF(OR(N(BE$5)=0,BE$6=""),0,BE$5*((DATE(YEAR($B505),MONTH($B505),MIN(BE$6,DAY(EOMONTH($B505,0))))&gt;=$B505)*(DATE(YEAR($B505),MONTH($B505),MIN(BE$6,DAY(EOMONTH($B505,0))))&lt;$C505)+(DATE(YEAR($B505),MONTH($B505)+1,MIN(BE$6,DAY(EOMONTH($B505,1))))&gt;=$B505)*(DATE(YEAR($B505),MONTH($B505)+1,MIN(BE$6,DAY(EOMONTH($B505,1))))&lt;$C505)))</f>
        <v>0</v>
      </c>
      <c r="BF505" s="48" t="n">
        <f aca="false">IF(OR(N(BF$5)=0,BF$6=""),0,BF$5*((DATE(YEAR($B505),MONTH($B505),MIN(BF$6,DAY(EOMONTH($B505,0))))&gt;=$B505)*(DATE(YEAR($B505),MONTH($B505),MIN(BF$6,DAY(EOMONTH($B505,0))))&lt;$C505)+(DATE(YEAR($B505),MONTH($B505)+1,MIN(BF$6,DAY(EOMONTH($B505,1))))&gt;=$B505)*(DATE(YEAR($B505),MONTH($B505)+1,MIN(BF$6,DAY(EOMONTH($B505,1))))&lt;$C505)))</f>
        <v>0</v>
      </c>
      <c r="BG505" s="48" t="n">
        <f aca="false">IF(OR(N(BG$5)=0,BG$6=""),0,BG$5*((DATE(YEAR($B505),MONTH($B505),MIN(BG$6,DAY(EOMONTH($B505,0))))&gt;=$B505)*(DATE(YEAR($B505),MONTH($B505),MIN(BG$6,DAY(EOMONTH($B505,0))))&lt;$C505)+(DATE(YEAR($B505),MONTH($B505)+1,MIN(BG$6,DAY(EOMONTH($B505,1))))&gt;=$B505)*(DATE(YEAR($B505),MONTH($B505)+1,MIN(BG$6,DAY(EOMONTH($B505,1))))&lt;$C505)))</f>
        <v>0</v>
      </c>
      <c r="BH505" s="48" t="n">
        <f aca="false">IF(OR(N(BH$5)=0,BH$6=""),0,BH$5*((DATE(YEAR($B505),MONTH($B505),MIN(BH$6,DAY(EOMONTH($B505,0))))&gt;=$B505)*(DATE(YEAR($B505),MONTH($B505),MIN(BH$6,DAY(EOMONTH($B505,0))))&lt;$C505)+(DATE(YEAR($B505),MONTH($B505)+1,MIN(BH$6,DAY(EOMONTH($B505,1))))&gt;=$B505)*(DATE(YEAR($B505),MONTH($B505)+1,MIN(BH$6,DAY(EOMONTH($B505,1))))&lt;$C505)))</f>
        <v>0</v>
      </c>
      <c r="BI505" s="48" t="n">
        <f aca="false">IF(OR(N(BI$5)=0,BI$6=""),0,BI$5*((DATE(YEAR($B505),MONTH($B505),MIN(BI$6,DAY(EOMONTH($B505,0))))&gt;=$B505)*(DATE(YEAR($B505),MONTH($B505),MIN(BI$6,DAY(EOMONTH($B505,0))))&lt;$C505)+(DATE(YEAR($B505),MONTH($B505)+1,MIN(BI$6,DAY(EOMONTH($B505,1))))&gt;=$B505)*(DATE(YEAR($B505),MONTH($B505)+1,MIN(BI$6,DAY(EOMONTH($B505,1))))&lt;$C505)))</f>
        <v>0</v>
      </c>
      <c r="BJ505" s="48" t="n">
        <f aca="false">IF(OR(N(BJ$5)=0,BJ$6=""),0,BJ$5*((DATE(YEAR($B505),MONTH($B505),MIN(BJ$6,DAY(EOMONTH($B505,0))))&gt;=$B505)*(DATE(YEAR($B505),MONTH($B505),MIN(BJ$6,DAY(EOMONTH($B505,0))))&lt;$C505)+(DATE(YEAR($B505),MONTH($B505)+1,MIN(BJ$6,DAY(EOMONTH($B505,1))))&gt;=$B505)*(DATE(YEAR($B505),MONTH($B505)+1,MIN(BJ$6,DAY(EOMONTH($B505,1))))&lt;$C505)))</f>
        <v>0</v>
      </c>
      <c r="BK505" s="48" t="n">
        <f aca="false">IF(OR(N(BK$5)=0,BK$6=""),0,BK$5*((DATE(YEAR($B505),MONTH($B505),MIN(BK$6,DAY(EOMONTH($B505,0))))&gt;=$B505)*(DATE(YEAR($B505),MONTH($B505),MIN(BK$6,DAY(EOMONTH($B505,0))))&lt;$C505)+(DATE(YEAR($B505),MONTH($B505)+1,MIN(BK$6,DAY(EOMONTH($B505,1))))&gt;=$B505)*(DATE(YEAR($B505),MONTH($B505)+1,MIN(BK$6,DAY(EOMONTH($B505,1))))&lt;$C505)))</f>
        <v>0</v>
      </c>
      <c r="BL505" s="48" t="n">
        <f aca="false">IF(OR(N(BL$5)=0,BL$6=""),0,BL$5*((DATE(YEAR($B505),MONTH($B505),MIN(BL$6,DAY(EOMONTH($B505,0))))&gt;=$B505)*(DATE(YEAR($B505),MONTH($B505),MIN(BL$6,DAY(EOMONTH($B505,0))))&lt;$C505)+(DATE(YEAR($B505),MONTH($B505)+1,MIN(BL$6,DAY(EOMONTH($B505,1))))&gt;=$B505)*(DATE(YEAR($B505),MONTH($B505)+1,MIN(BL$6,DAY(EOMONTH($B505,1))))&lt;$C505)))</f>
        <v>0</v>
      </c>
      <c r="BM505" s="48" t="n">
        <f aca="false">IF(OR(N(BM$5)=0,BM$6=""),0,BM$5*((DATE(YEAR($B505),MONTH($B505),MIN(BM$6,DAY(EOMONTH($B505,0))))&gt;=$B505)*(DATE(YEAR($B505),MONTH($B505),MIN(BM$6,DAY(EOMONTH($B505,0))))&lt;$C505)+(DATE(YEAR($B505),MONTH($B505)+1,MIN(BM$6,DAY(EOMONTH($B505,1))))&gt;=$B505)*(DATE(YEAR($B505),MONTH($B505)+1,MIN(BM$6,DAY(EOMONTH($B505,1))))&lt;$C505)))</f>
        <v>0</v>
      </c>
      <c r="BN505" s="48" t="n">
        <f aca="false">IF(OR(N(BN$5)=0,BN$6=""),0,BN$5*((DATE(YEAR($B505),MONTH($B505),MIN(BN$6,DAY(EOMONTH($B505,0))))&gt;=$B505)*(DATE(YEAR($B505),MONTH($B505),MIN(BN$6,DAY(EOMONTH($B505,0))))&lt;$C505)+(DATE(YEAR($B505),MONTH($B505)+1,MIN(BN$6,DAY(EOMONTH($B505,1))))&gt;=$B505)*(DATE(YEAR($B505),MONTH($B505)+1,MIN(BN$6,DAY(EOMONTH($B505,1))))&lt;$C505)))</f>
        <v>0</v>
      </c>
      <c r="BO505" s="48" t="n">
        <f aca="false">IF(OR(N(BO$5)=0,BO$6=""),0,BO$5*((DATE(YEAR($B505),MONTH($B505),MIN(BO$6,DAY(EOMONTH($B505,0))))&gt;=$B505)*(DATE(YEAR($B505),MONTH($B505),MIN(BO$6,DAY(EOMONTH($B505,0))))&lt;$C505)+(DATE(YEAR($B505),MONTH($B505)+1,MIN(BO$6,DAY(EOMONTH($B505,1))))&gt;=$B505)*(DATE(YEAR($B505),MONTH($B505)+1,MIN(BO$6,DAY(EOMONTH($B505,1))))&lt;$C505)))</f>
        <v>0</v>
      </c>
      <c r="BP505" s="48" t="n">
        <f aca="false">IF(OR(N(BP$5)=0,BP$6=""),0,BP$5*((DATE(YEAR($B505),MONTH($B505),MIN(BP$6,DAY(EOMONTH($B505,0))))&gt;=$B505)*(DATE(YEAR($B505),MONTH($B505),MIN(BP$6,DAY(EOMONTH($B505,0))))&lt;$C505)+(DATE(YEAR($B505),MONTH($B505)+1,MIN(BP$6,DAY(EOMONTH($B505,1))))&gt;=$B505)*(DATE(YEAR($B505),MONTH($B505)+1,MIN(BP$6,DAY(EOMONTH($B505,1))))&lt;$C505)))</f>
        <v>0</v>
      </c>
      <c r="BQ505" s="48" t="n">
        <f aca="false">IF(OR(N(BQ$5)=0,BQ$6=""),0,BQ$5*((DATE(YEAR($B505),MONTH($B505),MIN(BQ$6,DAY(EOMONTH($B505,0))))&gt;=$B505)*(DATE(YEAR($B505),MONTH($B505),MIN(BQ$6,DAY(EOMONTH($B505,0))))&lt;$C505)+(DATE(YEAR($B505),MONTH($B505)+1,MIN(BQ$6,DAY(EOMONTH($B505,1))))&gt;=$B505)*(DATE(YEAR($B505),MONTH($B505)+1,MIN(BQ$6,DAY(EOMONTH($B505,1))))&lt;$C505)))</f>
        <v>0</v>
      </c>
      <c r="BR505" s="48" t="n">
        <f aca="false">IF(OR(N(BR$5)=0,BR$6=""),0,BR$5*((DATE(YEAR($B505),MONTH($B505),MIN(BR$6,DAY(EOMONTH($B505,0))))&gt;=$B505)*(DATE(YEAR($B505),MONTH($B505),MIN(BR$6,DAY(EOMONTH($B505,0))))&lt;$C505)+(DATE(YEAR($B505),MONTH($B505)+1,MIN(BR$6,DAY(EOMONTH($B505,1))))&gt;=$B505)*(DATE(YEAR($B505),MONTH($B505)+1,MIN(BR$6,DAY(EOMONTH($B505,1))))&lt;$C505)))</f>
        <v>0</v>
      </c>
      <c r="BS505" s="48" t="n">
        <f aca="false">IF(OR(N(BS$5)=0,BS$6=""),0,BS$5*((DATE(YEAR($B505),MONTH($B505),MIN(BS$6,DAY(EOMONTH($B505,0))))&gt;=$B505)*(DATE(YEAR($B505),MONTH($B505),MIN(BS$6,DAY(EOMONTH($B505,0))))&lt;$C505)+(DATE(YEAR($B505),MONTH($B505)+1,MIN(BS$6,DAY(EOMONTH($B505,1))))&gt;=$B505)*(DATE(YEAR($B505),MONTH($B505)+1,MIN(BS$6,DAY(EOMONTH($B505,1))))&lt;$C505)))</f>
        <v>0</v>
      </c>
      <c r="BT505" s="48" t="n">
        <f aca="false">IF(OR(N(BT$5)=0,BT$6=""),0,BT$5*((DATE(YEAR($B505),MONTH($B505),MIN(BT$6,DAY(EOMONTH($B505,0))))&gt;=$B505)*(DATE(YEAR($B505),MONTH($B505),MIN(BT$6,DAY(EOMONTH($B505,0))))&lt;$C505)+(DATE(YEAR($B505),MONTH($B505)+1,MIN(BT$6,DAY(EOMONTH($B505,1))))&gt;=$B505)*(DATE(YEAR($B505),MONTH($B505)+1,MIN(BT$6,DAY(EOMONTH($B505,1))))&lt;$C505)))</f>
        <v>0</v>
      </c>
      <c r="BU505" s="48" t="n">
        <f aca="false">IF(OR(N(BU$5)=0,BU$6=""),0,BU$5*((DATE(YEAR($B505),MONTH($B505),MIN(BU$6,DAY(EOMONTH($B505,0))))&gt;=$B505)*(DATE(YEAR($B505),MONTH($B505),MIN(BU$6,DAY(EOMONTH($B505,0))))&lt;$C505)+(DATE(YEAR($B505),MONTH($B505)+1,MIN(BU$6,DAY(EOMONTH($B505,1))))&gt;=$B505)*(DATE(YEAR($B505),MONTH($B505)+1,MIN(BU$6,DAY(EOMONTH($B505,1))))&lt;$C505)))</f>
        <v>0</v>
      </c>
      <c r="BV505" s="48" t="n">
        <f aca="false">IF(OR(N(BV$5)=0,BV$6=""),0,BV$5*((DATE(YEAR($B505),MONTH($B505),MIN(BV$6,DAY(EOMONTH($B505,0))))&gt;=$B505)*(DATE(YEAR($B505),MONTH($B505),MIN(BV$6,DAY(EOMONTH($B505,0))))&lt;$C505)+(DATE(YEAR($B505),MONTH($B505)+1,MIN(BV$6,DAY(EOMONTH($B505,1))))&gt;=$B505)*(DATE(YEAR($B505),MONTH($B505)+1,MIN(BV$6,DAY(EOMONTH($B505,1))))&lt;$C505)))</f>
        <v>0</v>
      </c>
      <c r="BW505" s="48" t="n">
        <f aca="false">IF(OR(N(BW$5)=0,BW$6=""),0,BW$5*((DATE(YEAR($B505),MONTH($B505),MIN(BW$6,DAY(EOMONTH($B505,0))))&gt;=$B505)*(DATE(YEAR($B505),MONTH($B505),MIN(BW$6,DAY(EOMONTH($B505,0))))&lt;$C505)+(DATE(YEAR($B505),MONTH($B505)+1,MIN(BW$6,DAY(EOMONTH($B505,1))))&gt;=$B505)*(DATE(YEAR($B505),MONTH($B505)+1,MIN(BW$6,DAY(EOMONTH($B505,1))))&lt;$C505)))</f>
        <v>0</v>
      </c>
      <c r="BX505" s="48" t="n">
        <f aca="false">MIN(Z505,(FT504*(1+FT$5/Setup!$C$36)+IF($V505=1,N($F505),0)))</f>
        <v>0</v>
      </c>
      <c r="BY505" s="48" t="n">
        <f aca="false">MIN(AA505,(FU504*(1+FU$5/Setup!$C$36)+IF($V505=2,N($F505),0)))</f>
        <v>0</v>
      </c>
      <c r="BZ505" s="48" t="n">
        <f aca="false">MIN(AB505,(FV504*(1+FV$5/Setup!$C$36)+IF($V505=3,N($F505),0)))</f>
        <v>0</v>
      </c>
      <c r="CA505" s="48" t="n">
        <f aca="false">MIN(AC505,(FW504*(1+FW$5/Setup!$C$36)+IF($V505=4,N($F505),0)))</f>
        <v>0</v>
      </c>
      <c r="CB505" s="48" t="n">
        <f aca="false">MIN(AD505,(FX504*(1+FX$5/Setup!$C$36)+IF($V505=5,N($F505),0)))</f>
        <v>0</v>
      </c>
      <c r="CC505" s="48" t="n">
        <f aca="false">MIN(AE505,(FY504*(1+FY$5/Setup!$C$36)+IF($V505=6,N($F505),0)))</f>
        <v>0</v>
      </c>
      <c r="CD505" s="48" t="n">
        <f aca="false">MIN(AF505,(FZ504*(1+FZ$5/Setup!$C$36)+IF($V505=7,N($F505),0)))</f>
        <v>0</v>
      </c>
      <c r="CE505" s="48" t="n">
        <f aca="false">MIN(AG505,(GA504*(1+GA$5/Setup!$C$36)+IF($V505=8,N($F505),0)))</f>
        <v>0</v>
      </c>
      <c r="CF505" s="48" t="n">
        <f aca="false">MIN(AH505,(GB504*(1+GB$5/Setup!$C$36)+IF($V505=9,N($F505),0)))</f>
        <v>0</v>
      </c>
      <c r="CG505" s="48" t="n">
        <f aca="false">MIN(AI505,(GC504*(1+GC$5/Setup!$C$36)+IF($V505=10,N($F505),0)))</f>
        <v>0</v>
      </c>
      <c r="CH505" s="48" t="n">
        <f aca="false">MIN(AJ505,(GD504*(1+GD$5/Setup!$C$36)+IF($V505=11,N($F505),0)))</f>
        <v>0</v>
      </c>
      <c r="CI505" s="48" t="n">
        <f aca="false">MIN(AK505,(GE504*(1+GE$5/Setup!$C$36)+IF($V505=12,N($F505),0)))</f>
        <v>0</v>
      </c>
      <c r="CJ505" s="48" t="n">
        <f aca="false">MIN(AL505,(GF504*(1+GF$5/Setup!$C$36)+IF($V505=13,N($F505),0)))</f>
        <v>0</v>
      </c>
      <c r="CK505" s="48" t="n">
        <f aca="false">MIN(AM505,(GG504*(1+GG$5/Setup!$C$36)+IF($V505=14,N($F505),0)))</f>
        <v>0</v>
      </c>
      <c r="CL505" s="48" t="n">
        <f aca="false">MIN(AN505,(GH504*(1+GH$5/Setup!$C$36)+IF($V505=15,N($F505),0)))</f>
        <v>0</v>
      </c>
      <c r="CM505" s="48" t="n">
        <f aca="false">MIN(AO505,(GI504*(1+GI$5/Setup!$C$36)+IF($V505=16,N($F505),0)))</f>
        <v>0</v>
      </c>
      <c r="CN505" s="48" t="n">
        <f aca="false">MIN(AP505,(GJ504*(1+GJ$5/Setup!$C$36)+IF($V505=17,N($F505),0)))</f>
        <v>0</v>
      </c>
      <c r="CO505" s="48" t="n">
        <f aca="false">MIN(AQ505,(GK504*(1+GK$5/Setup!$C$36)+IF($V505=18,N($F505),0)))</f>
        <v>0</v>
      </c>
      <c r="CP505" s="48" t="n">
        <f aca="false">MIN(AR505,(GL504*(1+GL$5/Setup!$C$36)+IF($V505=19,N($F505),0)))</f>
        <v>0</v>
      </c>
      <c r="CQ505" s="48" t="n">
        <f aca="false">MIN(AS505,(GM504*(1+GM$5/Setup!$C$36)+IF($V505=20,N($F505),0)))</f>
        <v>0</v>
      </c>
      <c r="CR505" s="48" t="n">
        <f aca="false">MIN(AT505,(GN504*(1+GN$5/Setup!$C$36)+IF($V505=21,N($F505),0)))</f>
        <v>0</v>
      </c>
      <c r="CS505" s="48" t="n">
        <f aca="false">MIN(AU505,(GO504*(1+GO$5/Setup!$C$36)+IF($V505=22,N($F505),0)))</f>
        <v>0</v>
      </c>
      <c r="CT505" s="48" t="n">
        <f aca="false">MIN(AV505,(GP504*(1+GP$5/Setup!$C$36)+IF($V505=23,N($F505),0)))</f>
        <v>0</v>
      </c>
      <c r="CU505" s="48" t="n">
        <f aca="false">MIN(AW505,(GQ504*(1+GQ$5/Setup!$C$36)+IF($V505=24,N($F505),0)))</f>
        <v>0</v>
      </c>
      <c r="CV505" s="48" t="n">
        <f aca="false">MIN(AX505,(GR504*(1+GR$5/Setup!$C$36)+IF($V505=25,N($F505),0)))</f>
        <v>0</v>
      </c>
      <c r="CW505" s="48" t="n">
        <f aca="false">MIN(AY505,(GS504*(1+GS$5/Setup!$C$36)+IF($V505=26,N($F505),0)))</f>
        <v>0</v>
      </c>
      <c r="CX505" s="48" t="n">
        <f aca="false">MIN(AZ505,(GT504*(1+GT$5/Setup!$C$36)+IF($V505=27,N($F505),0)))</f>
        <v>0</v>
      </c>
      <c r="CY505" s="48" t="n">
        <f aca="false">MIN(BA505,(GU504*(1+GU$5/Setup!$C$36)+IF($V505=28,N($F505),0)))</f>
        <v>0</v>
      </c>
      <c r="CZ505" s="48" t="n">
        <f aca="false">MIN(BB505,(GV504*(1+GV$5/Setup!$C$36)+IF($V505=29,N($F505),0)))</f>
        <v>0</v>
      </c>
      <c r="DA505" s="48" t="n">
        <f aca="false">MIN(BC505,(GW504*(1+GW$5/Setup!$C$36)+IF($V505=30,N($F505),0)))</f>
        <v>0</v>
      </c>
      <c r="DB505" s="48" t="n">
        <f aca="false">MIN(BD505,(GX504*(1+GX$5/Setup!$C$36)+IF($V505=31,N($F505),0)))</f>
        <v>0</v>
      </c>
      <c r="DC505" s="48" t="n">
        <f aca="false">MIN(BE505,(GY504*(1+GY$5/Setup!$C$36)+IF($V505=32,N($F505),0)))</f>
        <v>0</v>
      </c>
      <c r="DD505" s="48" t="n">
        <f aca="false">MIN(BF505,(GZ504*(1+GZ$5/Setup!$C$36)+IF($V505=33,N($F505),0)))</f>
        <v>0</v>
      </c>
      <c r="DE505" s="48" t="n">
        <f aca="false">MIN(BG505,(HA504*(1+HA$5/Setup!$C$36)+IF($V505=34,N($F505),0)))</f>
        <v>0</v>
      </c>
      <c r="DF505" s="48" t="n">
        <f aca="false">MIN(BH505,(HB504*(1+HB$5/Setup!$C$36)+IF($V505=35,N($F505),0)))</f>
        <v>0</v>
      </c>
      <c r="DG505" s="48" t="n">
        <f aca="false">MIN(BI505,(HC504*(1+HC$5/Setup!$C$36)+IF($V505=36,N($F505),0)))</f>
        <v>0</v>
      </c>
      <c r="DH505" s="48" t="n">
        <f aca="false">MIN(BJ505,(HD504*(1+HD$5/Setup!$C$36)+IF($V505=37,N($F505),0)))</f>
        <v>0</v>
      </c>
      <c r="DI505" s="48" t="n">
        <f aca="false">MIN(BK505,(HE504*(1+HE$5/Setup!$C$36)+IF($V505=38,N($F505),0)))</f>
        <v>0</v>
      </c>
      <c r="DJ505" s="48" t="n">
        <f aca="false">MIN(BL505,(HF504*(1+HF$5/Setup!$C$36)+IF($V505=39,N($F505),0)))</f>
        <v>0</v>
      </c>
      <c r="DK505" s="48" t="n">
        <f aca="false">MIN(BM505,(HG504*(1+HG$5/Setup!$C$36)+IF($V505=40,N($F505),0)))</f>
        <v>0</v>
      </c>
      <c r="DL505" s="48" t="n">
        <f aca="false">MIN(BN505,(HH504*(1+HH$5/Setup!$C$36)+IF($V505=41,N($F505),0)))</f>
        <v>0</v>
      </c>
      <c r="DM505" s="48" t="n">
        <f aca="false">MIN(BO505,(HI504*(1+HI$5/Setup!$C$36)+IF($V505=42,N($F505),0)))</f>
        <v>0</v>
      </c>
      <c r="DN505" s="48" t="n">
        <f aca="false">MIN(BP505,(HJ504*(1+HJ$5/Setup!$C$36)+IF($V505=43,N($F505),0)))</f>
        <v>0</v>
      </c>
      <c r="DO505" s="48" t="n">
        <f aca="false">MIN(BQ505,(HK504*(1+HK$5/Setup!$C$36)+IF($V505=44,N($F505),0)))</f>
        <v>0</v>
      </c>
      <c r="DP505" s="48" t="n">
        <f aca="false">MIN(BR505,(HL504*(1+HL$5/Setup!$C$36)+IF($V505=45,N($F505),0)))</f>
        <v>0</v>
      </c>
      <c r="DQ505" s="48" t="n">
        <f aca="false">MIN(BS505,(HM504*(1+HM$5/Setup!$C$36)+IF($V505=46,N($F505),0)))</f>
        <v>0</v>
      </c>
      <c r="DR505" s="48" t="n">
        <f aca="false">MIN(BT505,(HN504*(1+HN$5/Setup!$C$36)+IF($V505=47,N($F505),0)))</f>
        <v>0</v>
      </c>
      <c r="DS505" s="48" t="n">
        <f aca="false">MIN(BU505,(HO504*(1+HO$5/Setup!$C$36)+IF($V505=48,N($F505),0)))</f>
        <v>0</v>
      </c>
      <c r="DT505" s="48" t="n">
        <f aca="false">MIN(BV505,(HP504*(1+HP$5/Setup!$C$36)+IF($V505=49,N($F505),0)))</f>
        <v>0</v>
      </c>
      <c r="DU505" s="48" t="n">
        <f aca="false">MIN(BW505,(HQ504*(1+HQ$5/Setup!$C$36)+IF($V505=50,N($F505),0)))</f>
        <v>0</v>
      </c>
      <c r="DV505" s="48" t="n">
        <f aca="false">MIN(MAX((FT504*(1+FT$5/Setup!$C$36)+IF($V505=1,N($F505),0))-BX505,0),MAX($P505-0,0))</f>
        <v>0</v>
      </c>
      <c r="DW505" s="48" t="n">
        <f aca="false">MIN(MAX((FU504*(1+FU$5/Setup!$C$36)+IF($V505=2,N($F505),0))-BY505,0),MAX($P505-SUM(DV505:DV505),0))</f>
        <v>0</v>
      </c>
      <c r="DX505" s="48" t="n">
        <f aca="false">MIN(MAX((FV504*(1+FV$5/Setup!$C$36)+IF($V505=3,N($F505),0))-BZ505,0),MAX($P505-SUM(DV505:DW505),0))</f>
        <v>0</v>
      </c>
      <c r="DY505" s="48" t="n">
        <f aca="false">MIN(MAX((FW504*(1+FW$5/Setup!$C$36)+IF($V505=4,N($F505),0))-CA505,0),MAX($P505-SUM(DV505:DX505),0))</f>
        <v>0</v>
      </c>
      <c r="DZ505" s="48" t="n">
        <f aca="false">MIN(MAX((FX504*(1+FX$5/Setup!$C$36)+IF($V505=5,N($F505),0))-CB505,0),MAX($P505-SUM(DV505:DY505),0))</f>
        <v>0</v>
      </c>
      <c r="EA505" s="48" t="n">
        <f aca="false">MIN(MAX((FY504*(1+FY$5/Setup!$C$36)+IF($V505=6,N($F505),0))-CC505,0),MAX($P505-SUM(DV505:DZ505),0))</f>
        <v>0</v>
      </c>
      <c r="EB505" s="48" t="n">
        <f aca="false">MIN(MAX((FZ504*(1+FZ$5/Setup!$C$36)+IF($V505=7,N($F505),0))-CD505,0),MAX($P505-SUM(DV505:EA505),0))</f>
        <v>0</v>
      </c>
      <c r="EC505" s="48" t="n">
        <f aca="false">MIN(MAX((GA504*(1+GA$5/Setup!$C$36)+IF($V505=8,N($F505),0))-CE505,0),MAX($P505-SUM(DV505:EB505),0))</f>
        <v>0</v>
      </c>
      <c r="ED505" s="48" t="n">
        <f aca="false">MIN(MAX((GB504*(1+GB$5/Setup!$C$36)+IF($V505=9,N($F505),0))-CF505,0),MAX($P505-SUM(DV505:EC505),0))</f>
        <v>0</v>
      </c>
      <c r="EE505" s="48" t="n">
        <f aca="false">MIN(MAX((GC504*(1+GC$5/Setup!$C$36)+IF($V505=10,N($F505),0))-CG505,0),MAX($P505-SUM(DV505:ED505),0))</f>
        <v>0</v>
      </c>
      <c r="EF505" s="48" t="n">
        <f aca="false">MIN(MAX((GD504*(1+GD$5/Setup!$C$36)+IF($V505=11,N($F505),0))-CH505,0),MAX($P505-SUM(DV505:EE505),0))</f>
        <v>0</v>
      </c>
      <c r="EG505" s="48" t="n">
        <f aca="false">MIN(MAX((GE504*(1+GE$5/Setup!$C$36)+IF($V505=12,N($F505),0))-CI505,0),MAX($P505-SUM(DV505:EF505),0))</f>
        <v>0</v>
      </c>
      <c r="EH505" s="48" t="n">
        <f aca="false">MIN(MAX((GF504*(1+GF$5/Setup!$C$36)+IF($V505=13,N($F505),0))-CJ505,0),MAX($P505-SUM(DV505:EG505),0))</f>
        <v>0</v>
      </c>
      <c r="EI505" s="48" t="n">
        <f aca="false">MIN(MAX((GG504*(1+GG$5/Setup!$C$36)+IF($V505=14,N($F505),0))-CK505,0),MAX($P505-SUM(DV505:EH505),0))</f>
        <v>0</v>
      </c>
      <c r="EJ505" s="48" t="n">
        <f aca="false">MIN(MAX((GH504*(1+GH$5/Setup!$C$36)+IF($V505=15,N($F505),0))-CL505,0),MAX($P505-SUM(DV505:EI505),0))</f>
        <v>0</v>
      </c>
      <c r="EK505" s="48" t="n">
        <f aca="false">MIN(MAX((GI504*(1+GI$5/Setup!$C$36)+IF($V505=16,N($F505),0))-CM505,0),MAX($P505-SUM(DV505:EJ505),0))</f>
        <v>0</v>
      </c>
      <c r="EL505" s="48" t="n">
        <f aca="false">MIN(MAX((GJ504*(1+GJ$5/Setup!$C$36)+IF($V505=17,N($F505),0))-CN505,0),MAX($P505-SUM(DV505:EK505),0))</f>
        <v>0</v>
      </c>
      <c r="EM505" s="48" t="n">
        <f aca="false">MIN(MAX((GK504*(1+GK$5/Setup!$C$36)+IF($V505=18,N($F505),0))-CO505,0),MAX($P505-SUM(DV505:EL505),0))</f>
        <v>0</v>
      </c>
      <c r="EN505" s="48" t="n">
        <f aca="false">MIN(MAX((GL504*(1+GL$5/Setup!$C$36)+IF($V505=19,N($F505),0))-CP505,0),MAX($P505-SUM(DV505:EM505),0))</f>
        <v>0</v>
      </c>
      <c r="EO505" s="48" t="n">
        <f aca="false">MIN(MAX((GM504*(1+GM$5/Setup!$C$36)+IF($V505=20,N($F505),0))-CQ505,0),MAX($P505-SUM(DV505:EN505),0))</f>
        <v>0</v>
      </c>
      <c r="EP505" s="48" t="n">
        <f aca="false">MIN(MAX((GN504*(1+GN$5/Setup!$C$36)+IF($V505=21,N($F505),0))-CR505,0),MAX($P505-SUM(DV505:EO505),0))</f>
        <v>0</v>
      </c>
      <c r="EQ505" s="48" t="n">
        <f aca="false">MIN(MAX((GO504*(1+GO$5/Setup!$C$36)+IF($V505=22,N($F505),0))-CS505,0),MAX($P505-SUM(DV505:EP505),0))</f>
        <v>0</v>
      </c>
      <c r="ER505" s="48" t="n">
        <f aca="false">MIN(MAX((GP504*(1+GP$5/Setup!$C$36)+IF($V505=23,N($F505),0))-CT505,0),MAX($P505-SUM(DV505:EQ505),0))</f>
        <v>0</v>
      </c>
      <c r="ES505" s="48" t="n">
        <f aca="false">MIN(MAX((GQ504*(1+GQ$5/Setup!$C$36)+IF($V505=24,N($F505),0))-CU505,0),MAX($P505-SUM(DV505:ER505),0))</f>
        <v>0</v>
      </c>
      <c r="ET505" s="48" t="n">
        <f aca="false">MIN(MAX((GR504*(1+GR$5/Setup!$C$36)+IF($V505=25,N($F505),0))-CV505,0),MAX($P505-SUM(DV505:ES505),0))</f>
        <v>0</v>
      </c>
      <c r="EU505" s="48" t="n">
        <f aca="false">MIN(MAX((GS504*(1+GS$5/Setup!$C$36)+IF($V505=26,N($F505),0))-CW505,0),MAX($P505-SUM(DV505:ET505),0))</f>
        <v>0</v>
      </c>
      <c r="EV505" s="48" t="n">
        <f aca="false">MIN(MAX((GT504*(1+GT$5/Setup!$C$36)+IF($V505=27,N($F505),0))-CX505,0),MAX($P505-SUM(DV505:EU505),0))</f>
        <v>0</v>
      </c>
      <c r="EW505" s="48" t="n">
        <f aca="false">MIN(MAX((GU504*(1+GU$5/Setup!$C$36)+IF($V505=28,N($F505),0))-CY505,0),MAX($P505-SUM(DV505:EV505),0))</f>
        <v>0</v>
      </c>
      <c r="EX505" s="48" t="n">
        <f aca="false">MIN(MAX((GV504*(1+GV$5/Setup!$C$36)+IF($V505=29,N($F505),0))-CZ505,0),MAX($P505-SUM(DV505:EW505),0))</f>
        <v>0</v>
      </c>
      <c r="EY505" s="48" t="n">
        <f aca="false">MIN(MAX((GW504*(1+GW$5/Setup!$C$36)+IF($V505=30,N($F505),0))-DA505,0),MAX($P505-SUM(DV505:EX505),0))</f>
        <v>0</v>
      </c>
      <c r="EZ505" s="48" t="n">
        <f aca="false">MIN(MAX((GX504*(1+GX$5/Setup!$C$36)+IF($V505=31,N($F505),0))-DB505,0),MAX($P505-SUM(DV505:EY505),0))</f>
        <v>0</v>
      </c>
      <c r="FA505" s="48" t="n">
        <f aca="false">MIN(MAX((GY504*(1+GY$5/Setup!$C$36)+IF($V505=32,N($F505),0))-DC505,0),MAX($P505-SUM(DV505:EZ505),0))</f>
        <v>0</v>
      </c>
      <c r="FB505" s="48" t="n">
        <f aca="false">MIN(MAX((GZ504*(1+GZ$5/Setup!$C$36)+IF($V505=33,N($F505),0))-DD505,0),MAX($P505-SUM(DV505:FA505),0))</f>
        <v>0</v>
      </c>
      <c r="FC505" s="48" t="n">
        <f aca="false">MIN(MAX((HA504*(1+HA$5/Setup!$C$36)+IF($V505=34,N($F505),0))-DE505,0),MAX($P505-SUM(DV505:FB505),0))</f>
        <v>0</v>
      </c>
      <c r="FD505" s="48" t="n">
        <f aca="false">MIN(MAX((HB504*(1+HB$5/Setup!$C$36)+IF($V505=35,N($F505),0))-DF505,0),MAX($P505-SUM(DV505:FC505),0))</f>
        <v>0</v>
      </c>
      <c r="FE505" s="48" t="n">
        <f aca="false">MIN(MAX((HC504*(1+HC$5/Setup!$C$36)+IF($V505=36,N($F505),0))-DG505,0),MAX($P505-SUM(DV505:FD505),0))</f>
        <v>0</v>
      </c>
      <c r="FF505" s="48" t="n">
        <f aca="false">MIN(MAX((HD504*(1+HD$5/Setup!$C$36)+IF($V505=37,N($F505),0))-DH505,0),MAX($P505-SUM(DV505:FE505),0))</f>
        <v>0</v>
      </c>
      <c r="FG505" s="48" t="n">
        <f aca="false">MIN(MAX((HE504*(1+HE$5/Setup!$C$36)+IF($V505=38,N($F505),0))-DI505,0),MAX($P505-SUM(DV505:FF505),0))</f>
        <v>0</v>
      </c>
      <c r="FH505" s="48" t="n">
        <f aca="false">MIN(MAX((HF504*(1+HF$5/Setup!$C$36)+IF($V505=39,N($F505),0))-DJ505,0),MAX($P505-SUM(DV505:FG505),0))</f>
        <v>0</v>
      </c>
      <c r="FI505" s="48" t="n">
        <f aca="false">MIN(MAX((HG504*(1+HG$5/Setup!$C$36)+IF($V505=40,N($F505),0))-DK505,0),MAX($P505-SUM(DV505:FH505),0))</f>
        <v>0</v>
      </c>
      <c r="FJ505" s="48" t="n">
        <f aca="false">MIN(MAX((HH504*(1+HH$5/Setup!$C$36)+IF($V505=41,N($F505),0))-DL505,0),MAX($P505-SUM(DV505:FI505),0))</f>
        <v>0</v>
      </c>
      <c r="FK505" s="48" t="n">
        <f aca="false">MIN(MAX((HI504*(1+HI$5/Setup!$C$36)+IF($V505=42,N($F505),0))-DM505,0),MAX($P505-SUM(DV505:FJ505),0))</f>
        <v>0</v>
      </c>
      <c r="FL505" s="48" t="n">
        <f aca="false">MIN(MAX((HJ504*(1+HJ$5/Setup!$C$36)+IF($V505=43,N($F505),0))-DN505,0),MAX($P505-SUM(DV505:FK505),0))</f>
        <v>0</v>
      </c>
      <c r="FM505" s="48" t="n">
        <f aca="false">MIN(MAX((HK504*(1+HK$5/Setup!$C$36)+IF($V505=44,N($F505),0))-DO505,0),MAX($P505-SUM(DV505:FL505),0))</f>
        <v>0</v>
      </c>
      <c r="FN505" s="48" t="n">
        <f aca="false">MIN(MAX((HL504*(1+HL$5/Setup!$C$36)+IF($V505=45,N($F505),0))-DP505,0),MAX($P505-SUM(DV505:FM505),0))</f>
        <v>0</v>
      </c>
      <c r="FO505" s="48" t="n">
        <f aca="false">MIN(MAX((HM504*(1+HM$5/Setup!$C$36)+IF($V505=46,N($F505),0))-DQ505,0),MAX($P505-SUM(DV505:FN505),0))</f>
        <v>0</v>
      </c>
      <c r="FP505" s="48" t="n">
        <f aca="false">MIN(MAX((HN504*(1+HN$5/Setup!$C$36)+IF($V505=47,N($F505),0))-DR505,0),MAX($P505-SUM(DV505:FO505),0))</f>
        <v>0</v>
      </c>
      <c r="FQ505" s="48" t="n">
        <f aca="false">MIN(MAX((HO504*(1+HO$5/Setup!$C$36)+IF($V505=48,N($F505),0))-DS505,0),MAX($P505-SUM(DV505:FP505),0))</f>
        <v>0</v>
      </c>
      <c r="FR505" s="48" t="n">
        <f aca="false">MIN(MAX((HP504*(1+HP$5/Setup!$C$36)+IF($V505=49,N($F505),0))-DT505,0),MAX($P505-SUM(DV505:FQ505),0))</f>
        <v>0</v>
      </c>
      <c r="FS505" s="48" t="n">
        <f aca="false">MIN(MAX((HQ504*(1+HQ$5/Setup!$C$36)+IF($V505=50,N($F505),0))-DU505,0),MAX($P505-SUM(DV505:FR505),0))</f>
        <v>0</v>
      </c>
      <c r="FT505" s="48" t="n">
        <f aca="false">IF((FT504*(1+FT$5/Setup!$C$36)+IF($V505=1,N($F505),0))-BX505-DV505&lt;0.005,0,(FT504*(1+FT$5/Setup!$C$36)+IF($V505=1,N($F505),0))-BX505-DV505)</f>
        <v>0</v>
      </c>
      <c r="FU505" s="48" t="n">
        <f aca="false">IF((FU504*(1+FU$5/Setup!$C$36)+IF($V505=2,N($F505),0))-BY505-DW505&lt;0.005,0,(FU504*(1+FU$5/Setup!$C$36)+IF($V505=2,N($F505),0))-BY505-DW505)</f>
        <v>0</v>
      </c>
      <c r="FV505" s="48" t="n">
        <f aca="false">IF((FV504*(1+FV$5/Setup!$C$36)+IF($V505=3,N($F505),0))-BZ505-DX505&lt;0.005,0,(FV504*(1+FV$5/Setup!$C$36)+IF($V505=3,N($F505),0))-BZ505-DX505)</f>
        <v>0</v>
      </c>
      <c r="FW505" s="48" t="n">
        <f aca="false">IF((FW504*(1+FW$5/Setup!$C$36)+IF($V505=4,N($F505),0))-CA505-DY505&lt;0.005,0,(FW504*(1+FW$5/Setup!$C$36)+IF($V505=4,N($F505),0))-CA505-DY505)</f>
        <v>0</v>
      </c>
      <c r="FX505" s="48" t="n">
        <f aca="false">IF((FX504*(1+FX$5/Setup!$C$36)+IF($V505=5,N($F505),0))-CB505-DZ505&lt;0.005,0,(FX504*(1+FX$5/Setup!$C$36)+IF($V505=5,N($F505),0))-CB505-DZ505)</f>
        <v>0</v>
      </c>
      <c r="FY505" s="48" t="n">
        <f aca="false">IF((FY504*(1+FY$5/Setup!$C$36)+IF($V505=6,N($F505),0))-CC505-EA505&lt;0.005,0,(FY504*(1+FY$5/Setup!$C$36)+IF($V505=6,N($F505),0))-CC505-EA505)</f>
        <v>0</v>
      </c>
      <c r="FZ505" s="48" t="n">
        <f aca="false">IF((FZ504*(1+FZ$5/Setup!$C$36)+IF($V505=7,N($F505),0))-CD505-EB505&lt;0.005,0,(FZ504*(1+FZ$5/Setup!$C$36)+IF($V505=7,N($F505),0))-CD505-EB505)</f>
        <v>0</v>
      </c>
      <c r="GA505" s="48" t="n">
        <f aca="false">IF((GA504*(1+GA$5/Setup!$C$36)+IF($V505=8,N($F505),0))-CE505-EC505&lt;0.005,0,(GA504*(1+GA$5/Setup!$C$36)+IF($V505=8,N($F505),0))-CE505-EC505)</f>
        <v>0</v>
      </c>
      <c r="GB505" s="48" t="n">
        <f aca="false">IF((GB504*(1+GB$5/Setup!$C$36)+IF($V505=9,N($F505),0))-CF505-ED505&lt;0.005,0,(GB504*(1+GB$5/Setup!$C$36)+IF($V505=9,N($F505),0))-CF505-ED505)</f>
        <v>0</v>
      </c>
      <c r="GC505" s="48" t="n">
        <f aca="false">IF((GC504*(1+GC$5/Setup!$C$36)+IF($V505=10,N($F505),0))-CG505-EE505&lt;0.005,0,(GC504*(1+GC$5/Setup!$C$36)+IF($V505=10,N($F505),0))-CG505-EE505)</f>
        <v>0</v>
      </c>
      <c r="GD505" s="48" t="n">
        <f aca="false">IF((GD504*(1+GD$5/Setup!$C$36)+IF($V505=11,N($F505),0))-CH505-EF505&lt;0.005,0,(GD504*(1+GD$5/Setup!$C$36)+IF($V505=11,N($F505),0))-CH505-EF505)</f>
        <v>0</v>
      </c>
      <c r="GE505" s="48" t="n">
        <f aca="false">IF((GE504*(1+GE$5/Setup!$C$36)+IF($V505=12,N($F505),0))-CI505-EG505&lt;0.005,0,(GE504*(1+GE$5/Setup!$C$36)+IF($V505=12,N($F505),0))-CI505-EG505)</f>
        <v>0</v>
      </c>
      <c r="GF505" s="48" t="n">
        <f aca="false">IF((GF504*(1+GF$5/Setup!$C$36)+IF($V505=13,N($F505),0))-CJ505-EH505&lt;0.005,0,(GF504*(1+GF$5/Setup!$C$36)+IF($V505=13,N($F505),0))-CJ505-EH505)</f>
        <v>0</v>
      </c>
      <c r="GG505" s="48" t="n">
        <f aca="false">IF((GG504*(1+GG$5/Setup!$C$36)+IF($V505=14,N($F505),0))-CK505-EI505&lt;0.005,0,(GG504*(1+GG$5/Setup!$C$36)+IF($V505=14,N($F505),0))-CK505-EI505)</f>
        <v>0</v>
      </c>
      <c r="GH505" s="48" t="n">
        <f aca="false">IF((GH504*(1+GH$5/Setup!$C$36)+IF($V505=15,N($F505),0))-CL505-EJ505&lt;0.005,0,(GH504*(1+GH$5/Setup!$C$36)+IF($V505=15,N($F505),0))-CL505-EJ505)</f>
        <v>0</v>
      </c>
      <c r="GI505" s="48" t="n">
        <f aca="false">IF((GI504*(1+GI$5/Setup!$C$36)+IF($V505=16,N($F505),0))-CM505-EK505&lt;0.005,0,(GI504*(1+GI$5/Setup!$C$36)+IF($V505=16,N($F505),0))-CM505-EK505)</f>
        <v>0</v>
      </c>
      <c r="GJ505" s="48" t="n">
        <f aca="false">IF((GJ504*(1+GJ$5/Setup!$C$36)+IF($V505=17,N($F505),0))-CN505-EL505&lt;0.005,0,(GJ504*(1+GJ$5/Setup!$C$36)+IF($V505=17,N($F505),0))-CN505-EL505)</f>
        <v>0</v>
      </c>
      <c r="GK505" s="48" t="n">
        <f aca="false">IF((GK504*(1+GK$5/Setup!$C$36)+IF($V505=18,N($F505),0))-CO505-EM505&lt;0.005,0,(GK504*(1+GK$5/Setup!$C$36)+IF($V505=18,N($F505),0))-CO505-EM505)</f>
        <v>0</v>
      </c>
      <c r="GL505" s="48" t="n">
        <f aca="false">IF((GL504*(1+GL$5/Setup!$C$36)+IF($V505=19,N($F505),0))-CP505-EN505&lt;0.005,0,(GL504*(1+GL$5/Setup!$C$36)+IF($V505=19,N($F505),0))-CP505-EN505)</f>
        <v>0</v>
      </c>
      <c r="GM505" s="48" t="n">
        <f aca="false">IF((GM504*(1+GM$5/Setup!$C$36)+IF($V505=20,N($F505),0))-CQ505-EO505&lt;0.005,0,(GM504*(1+GM$5/Setup!$C$36)+IF($V505=20,N($F505),0))-CQ505-EO505)</f>
        <v>0</v>
      </c>
      <c r="GN505" s="48" t="n">
        <f aca="false">IF((GN504*(1+GN$5/Setup!$C$36)+IF($V505=21,N($F505),0))-CR505-EP505&lt;0.005,0,(GN504*(1+GN$5/Setup!$C$36)+IF($V505=21,N($F505),0))-CR505-EP505)</f>
        <v>0</v>
      </c>
      <c r="GO505" s="48" t="n">
        <f aca="false">IF((GO504*(1+GO$5/Setup!$C$36)+IF($V505=22,N($F505),0))-CS505-EQ505&lt;0.005,0,(GO504*(1+GO$5/Setup!$C$36)+IF($V505=22,N($F505),0))-CS505-EQ505)</f>
        <v>0</v>
      </c>
      <c r="GP505" s="48" t="n">
        <f aca="false">IF((GP504*(1+GP$5/Setup!$C$36)+IF($V505=23,N($F505),0))-CT505-ER505&lt;0.005,0,(GP504*(1+GP$5/Setup!$C$36)+IF($V505=23,N($F505),0))-CT505-ER505)</f>
        <v>0</v>
      </c>
      <c r="GQ505" s="48" t="n">
        <f aca="false">IF((GQ504*(1+GQ$5/Setup!$C$36)+IF($V505=24,N($F505),0))-CU505-ES505&lt;0.005,0,(GQ504*(1+GQ$5/Setup!$C$36)+IF($V505=24,N($F505),0))-CU505-ES505)</f>
        <v>0</v>
      </c>
      <c r="GR505" s="48" t="n">
        <f aca="false">IF((GR504*(1+GR$5/Setup!$C$36)+IF($V505=25,N($F505),0))-CV505-ET505&lt;0.005,0,(GR504*(1+GR$5/Setup!$C$36)+IF($V505=25,N($F505),0))-CV505-ET505)</f>
        <v>0</v>
      </c>
      <c r="GS505" s="48" t="n">
        <f aca="false">IF((GS504*(1+GS$5/Setup!$C$36)+IF($V505=26,N($F505),0))-CW505-EU505&lt;0.005,0,(GS504*(1+GS$5/Setup!$C$36)+IF($V505=26,N($F505),0))-CW505-EU505)</f>
        <v>0</v>
      </c>
      <c r="GT505" s="48" t="n">
        <f aca="false">IF((GT504*(1+GT$5/Setup!$C$36)+IF($V505=27,N($F505),0))-CX505-EV505&lt;0.005,0,(GT504*(1+GT$5/Setup!$C$36)+IF($V505=27,N($F505),0))-CX505-EV505)</f>
        <v>0</v>
      </c>
      <c r="GU505" s="48" t="n">
        <f aca="false">IF((GU504*(1+GU$5/Setup!$C$36)+IF($V505=28,N($F505),0))-CY505-EW505&lt;0.005,0,(GU504*(1+GU$5/Setup!$C$36)+IF($V505=28,N($F505),0))-CY505-EW505)</f>
        <v>0</v>
      </c>
      <c r="GV505" s="48" t="n">
        <f aca="false">IF((GV504*(1+GV$5/Setup!$C$36)+IF($V505=29,N($F505),0))-CZ505-EX505&lt;0.005,0,(GV504*(1+GV$5/Setup!$C$36)+IF($V505=29,N($F505),0))-CZ505-EX505)</f>
        <v>0</v>
      </c>
      <c r="GW505" s="48" t="n">
        <f aca="false">IF((GW504*(1+GW$5/Setup!$C$36)+IF($V505=30,N($F505),0))-DA505-EY505&lt;0.005,0,(GW504*(1+GW$5/Setup!$C$36)+IF($V505=30,N($F505),0))-DA505-EY505)</f>
        <v>0</v>
      </c>
      <c r="GX505" s="48" t="n">
        <f aca="false">IF((GX504*(1+GX$5/Setup!$C$36)+IF($V505=31,N($F505),0))-DB505-EZ505&lt;0.005,0,(GX504*(1+GX$5/Setup!$C$36)+IF($V505=31,N($F505),0))-DB505-EZ505)</f>
        <v>0</v>
      </c>
      <c r="GY505" s="48" t="n">
        <f aca="false">IF((GY504*(1+GY$5/Setup!$C$36)+IF($V505=32,N($F505),0))-DC505-FA505&lt;0.005,0,(GY504*(1+GY$5/Setup!$C$36)+IF($V505=32,N($F505),0))-DC505-FA505)</f>
        <v>0</v>
      </c>
      <c r="GZ505" s="48" t="n">
        <f aca="false">IF((GZ504*(1+GZ$5/Setup!$C$36)+IF($V505=33,N($F505),0))-DD505-FB505&lt;0.005,0,(GZ504*(1+GZ$5/Setup!$C$36)+IF($V505=33,N($F505),0))-DD505-FB505)</f>
        <v>0</v>
      </c>
      <c r="HA505" s="48" t="n">
        <f aca="false">IF((HA504*(1+HA$5/Setup!$C$36)+IF($V505=34,N($F505),0))-DE505-FC505&lt;0.005,0,(HA504*(1+HA$5/Setup!$C$36)+IF($V505=34,N($F505),0))-DE505-FC505)</f>
        <v>0</v>
      </c>
      <c r="HB505" s="48" t="n">
        <f aca="false">IF((HB504*(1+HB$5/Setup!$C$36)+IF($V505=35,N($F505),0))-DF505-FD505&lt;0.005,0,(HB504*(1+HB$5/Setup!$C$36)+IF($V505=35,N($F505),0))-DF505-FD505)</f>
        <v>0</v>
      </c>
      <c r="HC505" s="48" t="n">
        <f aca="false">IF((HC504*(1+HC$5/Setup!$C$36)+IF($V505=36,N($F505),0))-DG505-FE505&lt;0.005,0,(HC504*(1+HC$5/Setup!$C$36)+IF($V505=36,N($F505),0))-DG505-FE505)</f>
        <v>0</v>
      </c>
      <c r="HD505" s="48" t="n">
        <f aca="false">IF((HD504*(1+HD$5/Setup!$C$36)+IF($V505=37,N($F505),0))-DH505-FF505&lt;0.005,0,(HD504*(1+HD$5/Setup!$C$36)+IF($V505=37,N($F505),0))-DH505-FF505)</f>
        <v>0</v>
      </c>
      <c r="HE505" s="48" t="n">
        <f aca="false">IF((HE504*(1+HE$5/Setup!$C$36)+IF($V505=38,N($F505),0))-DI505-FG505&lt;0.005,0,(HE504*(1+HE$5/Setup!$C$36)+IF($V505=38,N($F505),0))-DI505-FG505)</f>
        <v>0</v>
      </c>
      <c r="HF505" s="48" t="n">
        <f aca="false">IF((HF504*(1+HF$5/Setup!$C$36)+IF($V505=39,N($F505),0))-DJ505-FH505&lt;0.005,0,(HF504*(1+HF$5/Setup!$C$36)+IF($V505=39,N($F505),0))-DJ505-FH505)</f>
        <v>0</v>
      </c>
      <c r="HG505" s="48" t="n">
        <f aca="false">IF((HG504*(1+HG$5/Setup!$C$36)+IF($V505=40,N($F505),0))-DK505-FI505&lt;0.005,0,(HG504*(1+HG$5/Setup!$C$36)+IF($V505=40,N($F505),0))-DK505-FI505)</f>
        <v>0</v>
      </c>
      <c r="HH505" s="48" t="n">
        <f aca="false">IF((HH504*(1+HH$5/Setup!$C$36)+IF($V505=41,N($F505),0))-DL505-FJ505&lt;0.005,0,(HH504*(1+HH$5/Setup!$C$36)+IF($V505=41,N($F505),0))-DL505-FJ505)</f>
        <v>0</v>
      </c>
      <c r="HI505" s="48" t="n">
        <f aca="false">IF((HI504*(1+HI$5/Setup!$C$36)+IF($V505=42,N($F505),0))-DM505-FK505&lt;0.005,0,(HI504*(1+HI$5/Setup!$C$36)+IF($V505=42,N($F505),0))-DM505-FK505)</f>
        <v>0</v>
      </c>
      <c r="HJ505" s="48" t="n">
        <f aca="false">IF((HJ504*(1+HJ$5/Setup!$C$36)+IF($V505=43,N($F505),0))-DN505-FL505&lt;0.005,0,(HJ504*(1+HJ$5/Setup!$C$36)+IF($V505=43,N($F505),0))-DN505-FL505)</f>
        <v>0</v>
      </c>
      <c r="HK505" s="48" t="n">
        <f aca="false">IF((HK504*(1+HK$5/Setup!$C$36)+IF($V505=44,N($F505),0))-DO505-FM505&lt;0.005,0,(HK504*(1+HK$5/Setup!$C$36)+IF($V505=44,N($F505),0))-DO505-FM505)</f>
        <v>0</v>
      </c>
      <c r="HL505" s="48" t="n">
        <f aca="false">IF((HL504*(1+HL$5/Setup!$C$36)+IF($V505=45,N($F505),0))-DP505-FN505&lt;0.005,0,(HL504*(1+HL$5/Setup!$C$36)+IF($V505=45,N($F505),0))-DP505-FN505)</f>
        <v>0</v>
      </c>
      <c r="HM505" s="48" t="n">
        <f aca="false">IF((HM504*(1+HM$5/Setup!$C$36)+IF($V505=46,N($F505),0))-DQ505-FO505&lt;0.005,0,(HM504*(1+HM$5/Setup!$C$36)+IF($V505=46,N($F505),0))-DQ505-FO505)</f>
        <v>0</v>
      </c>
      <c r="HN505" s="48" t="n">
        <f aca="false">IF((HN504*(1+HN$5/Setup!$C$36)+IF($V505=47,N($F505),0))-DR505-FP505&lt;0.005,0,(HN504*(1+HN$5/Setup!$C$36)+IF($V505=47,N($F505),0))-DR505-FP505)</f>
        <v>0</v>
      </c>
      <c r="HO505" s="48" t="n">
        <f aca="false">IF((HO504*(1+HO$5/Setup!$C$36)+IF($V505=48,N($F505),0))-DS505-FQ505&lt;0.005,0,(HO504*(1+HO$5/Setup!$C$36)+IF($V505=48,N($F505),0))-DS505-FQ505)</f>
        <v>0</v>
      </c>
      <c r="HP505" s="48" t="n">
        <f aca="false">IF((HP504*(1+HP$5/Setup!$C$36)+IF($V505=49,N($F505),0))-DT505-FR505&lt;0.005,0,(HP504*(1+HP$5/Setup!$C$36)+IF($V505=49,N($F505),0))-DT505-FR505)</f>
        <v>0</v>
      </c>
      <c r="HQ505" s="48" t="n">
        <f aca="false">IF((HQ504*(1+HQ$5/Setup!$C$36)+IF($V505=50,N($F505),0))-DU505-FS505&lt;0.005,0,(HQ504*(1+HQ$5/Setup!$C$36)+IF($V505=50,N($F505),0))-DU505-FS505)</f>
        <v>0</v>
      </c>
    </row>
    <row r="506" customFormat="false" ht="15" hidden="false" customHeight="false" outlineLevel="0" collapsed="false">
      <c r="A506" s="44" t="n">
        <v>498</v>
      </c>
      <c r="B506" s="45" t="n">
        <f aca="false">IF(Setup!$C$7="Every month",EDATE(Setup!$C$8,($A506-1)),IF(Setup!$C$7="Twice a month",DATE(YEAR(Setup!$C$8),MONTH(Setup!$C$8)+INT((($A506-1)+Setup!$C$41)/2),MIN(IF(MOD(($A506-1)+Setup!$C$41,2)=0,Setup!$C$39,Setup!$C$40),DAY(EOMONTH(DATE(YEAR(Setup!$C$8),MONTH(Setup!$C$8)+INT((($A506-1)+Setup!$C$41)/2),1),0)))),Setup!$C$8+($A506-1)*IF(Setup!$C$7="Every week",7,14)))</f>
        <v>53283</v>
      </c>
      <c r="C506" s="45" t="n">
        <f aca="false">IF(Setup!$C$7="Every month",EDATE(Setup!$C$8,$A506),IF(Setup!$C$7="Twice a month",DATE(YEAR(Setup!$C$8),MONTH(Setup!$C$8)+INT(($A506+Setup!$C$41)/2),MIN(IF(MOD($A506+Setup!$C$41,2)=0,Setup!$C$39,Setup!$C$40),DAY(EOMONTH(DATE(YEAR(Setup!$C$8),MONTH(Setup!$C$8)+INT(($A506+Setup!$C$41)/2),1),0)))),Setup!$C$8+$A506*IF(Setup!$C$7="Every week",7,14)))</f>
        <v>53297</v>
      </c>
      <c r="D506" s="46"/>
      <c r="E506" s="47"/>
      <c r="F506" s="47"/>
      <c r="G506" s="47"/>
      <c r="H506" s="47"/>
      <c r="I506" s="48" t="n">
        <f aca="false">N(Setup!$C$11)+N(E506)</f>
        <v>100</v>
      </c>
      <c r="J506" s="48" t="n">
        <f aca="false">MIN(Setup!$C$37,MAX(I506,0))</f>
        <v>9.23076923076923</v>
      </c>
      <c r="K506" s="48" t="n">
        <f aca="false">MIN(MAX(N(Setup!$C$14)-L505,0),MAX(I506-J506,0))</f>
        <v>0</v>
      </c>
      <c r="L506" s="48" t="n">
        <f aca="false">L505+K506-N(G506)</f>
        <v>500</v>
      </c>
      <c r="M506" s="48" t="n">
        <f aca="false">M505+J506-N(H506)</f>
        <v>4596.92307692306</v>
      </c>
      <c r="N506" s="48" t="n">
        <f aca="false">SUM(BX506:DU506)</f>
        <v>0</v>
      </c>
      <c r="O506" s="48" t="n">
        <f aca="false">SUM(Z506:BW506)-N506</f>
        <v>40</v>
      </c>
      <c r="P506" s="48" t="n">
        <f aca="false">MAX(I506-J506-K506,0)+O506</f>
        <v>130.769230769231</v>
      </c>
      <c r="Q506" s="48" t="n">
        <f aca="false">SUM(DV506:FS506)</f>
        <v>0</v>
      </c>
      <c r="R506" s="49" t="n">
        <f aca="false">N506+J506+K506+Q506</f>
        <v>9.23076923076923</v>
      </c>
      <c r="S506" s="48" t="n">
        <f aca="false">T506-T505-N(F506)+N506+Q506</f>
        <v>0</v>
      </c>
      <c r="T506" s="49" t="n">
        <f aca="false">SUM(FT506:HQ506)</f>
        <v>0</v>
      </c>
      <c r="U506" s="44" t="str">
        <f aca="false">IF(T505&lt;0.005,"",INDEX(Helpers!$C$2:$C$51,IF(_xlfn.MINIFS($DV$6:$FS$6,DV506:FS506,"&gt;0.005")=0,V506,_xlfn.MINIFS($DV$6:$FS$6,DV506:FS506,"&gt;0.005"))))</f>
        <v/>
      </c>
      <c r="V506" s="44" t="n">
        <f aca="false">IF(_xlfn.MINIFS($FT$6:$HQ$6,FT505:HQ505,"&gt;0.005")=0,1,_xlfn.MINIFS($FT$6:$HQ$6,FT505:HQ505,"&gt;0.005"))</f>
        <v>1</v>
      </c>
      <c r="W506" s="44" t="n">
        <f aca="false">IF(AND(D506&lt;&gt;"Paid",T505&gt;0.005),1,0)</f>
        <v>0</v>
      </c>
      <c r="X506" s="48" t="n">
        <f aca="false">SUMPRODUCT(((Helpers!$G$2:$G$51*(1+(Helpers!$D$2:$D$51+0.000000001)/12)^(($B506-Setup!$C$8)/(365.25/12))-Helpers!$E$2:$E$51*((1+(Helpers!$D$2:$D$51+0.000000001)/12)^(($B506-Setup!$C$8)/(365.25/12))-1)/((Helpers!$D$2:$D$51+0.000000001)/12))&gt;0)*(Helpers!$G$2:$G$51*(1+(Helpers!$D$2:$D$51+0.000000001)/12)^(($B506-Setup!$C$8)/(365.25/12))-Helpers!$E$2:$E$51*((1+(Helpers!$D$2:$D$51+0.000000001)/12)^(($B506-Setup!$C$8)/(365.25/12))-1)/((Helpers!$D$2:$D$51+0.000000001)/12)))</f>
        <v>0</v>
      </c>
      <c r="Y506" s="48"/>
      <c r="Z506" s="48" t="n">
        <f aca="false">IF(OR(N(Z$5)=0,Z$6=""),0,Z$5*((DATE(YEAR($B506),MONTH($B506),MIN(Z$6,DAY(EOMONTH($B506,0))))&gt;=$B506)*(DATE(YEAR($B506),MONTH($B506),MIN(Z$6,DAY(EOMONTH($B506,0))))&lt;$C506)+(DATE(YEAR($B506),MONTH($B506)+1,MIN(Z$6,DAY(EOMONTH($B506,1))))&gt;=$B506)*(DATE(YEAR($B506),MONTH($B506)+1,MIN(Z$6,DAY(EOMONTH($B506,1))))&lt;$C506)))</f>
        <v>0</v>
      </c>
      <c r="AA506" s="48" t="n">
        <f aca="false">IF(OR(N(AA$5)=0,AA$6=""),0,AA$5*((DATE(YEAR($B506),MONTH($B506),MIN(AA$6,DAY(EOMONTH($B506,0))))&gt;=$B506)*(DATE(YEAR($B506),MONTH($B506),MIN(AA$6,DAY(EOMONTH($B506,0))))&lt;$C506)+(DATE(YEAR($B506),MONTH($B506)+1,MIN(AA$6,DAY(EOMONTH($B506,1))))&gt;=$B506)*(DATE(YEAR($B506),MONTH($B506)+1,MIN(AA$6,DAY(EOMONTH($B506,1))))&lt;$C506)))</f>
        <v>40</v>
      </c>
      <c r="AB506" s="48" t="n">
        <f aca="false">IF(OR(N(AB$5)=0,AB$6=""),0,AB$5*((DATE(YEAR($B506),MONTH($B506),MIN(AB$6,DAY(EOMONTH($B506,0))))&gt;=$B506)*(DATE(YEAR($B506),MONTH($B506),MIN(AB$6,DAY(EOMONTH($B506,0))))&lt;$C506)+(DATE(YEAR($B506),MONTH($B506)+1,MIN(AB$6,DAY(EOMONTH($B506,1))))&gt;=$B506)*(DATE(YEAR($B506),MONTH($B506)+1,MIN(AB$6,DAY(EOMONTH($B506,1))))&lt;$C506)))</f>
        <v>0</v>
      </c>
      <c r="AC506" s="48" t="n">
        <f aca="false">IF(OR(N(AC$5)=0,AC$6=""),0,AC$5*((DATE(YEAR($B506),MONTH($B506),MIN(AC$6,DAY(EOMONTH($B506,0))))&gt;=$B506)*(DATE(YEAR($B506),MONTH($B506),MIN(AC$6,DAY(EOMONTH($B506,0))))&lt;$C506)+(DATE(YEAR($B506),MONTH($B506)+1,MIN(AC$6,DAY(EOMONTH($B506,1))))&gt;=$B506)*(DATE(YEAR($B506),MONTH($B506)+1,MIN(AC$6,DAY(EOMONTH($B506,1))))&lt;$C506)))</f>
        <v>0</v>
      </c>
      <c r="AD506" s="48" t="n">
        <f aca="false">IF(OR(N(AD$5)=0,AD$6=""),0,AD$5*((DATE(YEAR($B506),MONTH($B506),MIN(AD$6,DAY(EOMONTH($B506,0))))&gt;=$B506)*(DATE(YEAR($B506),MONTH($B506),MIN(AD$6,DAY(EOMONTH($B506,0))))&lt;$C506)+(DATE(YEAR($B506),MONTH($B506)+1,MIN(AD$6,DAY(EOMONTH($B506,1))))&gt;=$B506)*(DATE(YEAR($B506),MONTH($B506)+1,MIN(AD$6,DAY(EOMONTH($B506,1))))&lt;$C506)))</f>
        <v>0</v>
      </c>
      <c r="AE506" s="48" t="n">
        <f aca="false">IF(OR(N(AE$5)=0,AE$6=""),0,AE$5*((DATE(YEAR($B506),MONTH($B506),MIN(AE$6,DAY(EOMONTH($B506,0))))&gt;=$B506)*(DATE(YEAR($B506),MONTH($B506),MIN(AE$6,DAY(EOMONTH($B506,0))))&lt;$C506)+(DATE(YEAR($B506),MONTH($B506)+1,MIN(AE$6,DAY(EOMONTH($B506,1))))&gt;=$B506)*(DATE(YEAR($B506),MONTH($B506)+1,MIN(AE$6,DAY(EOMONTH($B506,1))))&lt;$C506)))</f>
        <v>0</v>
      </c>
      <c r="AF506" s="48" t="n">
        <f aca="false">IF(OR(N(AF$5)=0,AF$6=""),0,AF$5*((DATE(YEAR($B506),MONTH($B506),MIN(AF$6,DAY(EOMONTH($B506,0))))&gt;=$B506)*(DATE(YEAR($B506),MONTH($B506),MIN(AF$6,DAY(EOMONTH($B506,0))))&lt;$C506)+(DATE(YEAR($B506),MONTH($B506)+1,MIN(AF$6,DAY(EOMONTH($B506,1))))&gt;=$B506)*(DATE(YEAR($B506),MONTH($B506)+1,MIN(AF$6,DAY(EOMONTH($B506,1))))&lt;$C506)))</f>
        <v>0</v>
      </c>
      <c r="AG506" s="48" t="n">
        <f aca="false">IF(OR(N(AG$5)=0,AG$6=""),0,AG$5*((DATE(YEAR($B506),MONTH($B506),MIN(AG$6,DAY(EOMONTH($B506,0))))&gt;=$B506)*(DATE(YEAR($B506),MONTH($B506),MIN(AG$6,DAY(EOMONTH($B506,0))))&lt;$C506)+(DATE(YEAR($B506),MONTH($B506)+1,MIN(AG$6,DAY(EOMONTH($B506,1))))&gt;=$B506)*(DATE(YEAR($B506),MONTH($B506)+1,MIN(AG$6,DAY(EOMONTH($B506,1))))&lt;$C506)))</f>
        <v>0</v>
      </c>
      <c r="AH506" s="48" t="n">
        <f aca="false">IF(OR(N(AH$5)=0,AH$6=""),0,AH$5*((DATE(YEAR($B506),MONTH($B506),MIN(AH$6,DAY(EOMONTH($B506,0))))&gt;=$B506)*(DATE(YEAR($B506),MONTH($B506),MIN(AH$6,DAY(EOMONTH($B506,0))))&lt;$C506)+(DATE(YEAR($B506),MONTH($B506)+1,MIN(AH$6,DAY(EOMONTH($B506,1))))&gt;=$B506)*(DATE(YEAR($B506),MONTH($B506)+1,MIN(AH$6,DAY(EOMONTH($B506,1))))&lt;$C506)))</f>
        <v>0</v>
      </c>
      <c r="AI506" s="48" t="n">
        <f aca="false">IF(OR(N(AI$5)=0,AI$6=""),0,AI$5*((DATE(YEAR($B506),MONTH($B506),MIN(AI$6,DAY(EOMONTH($B506,0))))&gt;=$B506)*(DATE(YEAR($B506),MONTH($B506),MIN(AI$6,DAY(EOMONTH($B506,0))))&lt;$C506)+(DATE(YEAR($B506),MONTH($B506)+1,MIN(AI$6,DAY(EOMONTH($B506,1))))&gt;=$B506)*(DATE(YEAR($B506),MONTH($B506)+1,MIN(AI$6,DAY(EOMONTH($B506,1))))&lt;$C506)))</f>
        <v>0</v>
      </c>
      <c r="AJ506" s="48" t="n">
        <f aca="false">IF(OR(N(AJ$5)=0,AJ$6=""),0,AJ$5*((DATE(YEAR($B506),MONTH($B506),MIN(AJ$6,DAY(EOMONTH($B506,0))))&gt;=$B506)*(DATE(YEAR($B506),MONTH($B506),MIN(AJ$6,DAY(EOMONTH($B506,0))))&lt;$C506)+(DATE(YEAR($B506),MONTH($B506)+1,MIN(AJ$6,DAY(EOMONTH($B506,1))))&gt;=$B506)*(DATE(YEAR($B506),MONTH($B506)+1,MIN(AJ$6,DAY(EOMONTH($B506,1))))&lt;$C506)))</f>
        <v>0</v>
      </c>
      <c r="AK506" s="48" t="n">
        <f aca="false">IF(OR(N(AK$5)=0,AK$6=""),0,AK$5*((DATE(YEAR($B506),MONTH($B506),MIN(AK$6,DAY(EOMONTH($B506,0))))&gt;=$B506)*(DATE(YEAR($B506),MONTH($B506),MIN(AK$6,DAY(EOMONTH($B506,0))))&lt;$C506)+(DATE(YEAR($B506),MONTH($B506)+1,MIN(AK$6,DAY(EOMONTH($B506,1))))&gt;=$B506)*(DATE(YEAR($B506),MONTH($B506)+1,MIN(AK$6,DAY(EOMONTH($B506,1))))&lt;$C506)))</f>
        <v>0</v>
      </c>
      <c r="AL506" s="48" t="n">
        <f aca="false">IF(OR(N(AL$5)=0,AL$6=""),0,AL$5*((DATE(YEAR($B506),MONTH($B506),MIN(AL$6,DAY(EOMONTH($B506,0))))&gt;=$B506)*(DATE(YEAR($B506),MONTH($B506),MIN(AL$6,DAY(EOMONTH($B506,0))))&lt;$C506)+(DATE(YEAR($B506),MONTH($B506)+1,MIN(AL$6,DAY(EOMONTH($B506,1))))&gt;=$B506)*(DATE(YEAR($B506),MONTH($B506)+1,MIN(AL$6,DAY(EOMONTH($B506,1))))&lt;$C506)))</f>
        <v>0</v>
      </c>
      <c r="AM506" s="48" t="n">
        <f aca="false">IF(OR(N(AM$5)=0,AM$6=""),0,AM$5*((DATE(YEAR($B506),MONTH($B506),MIN(AM$6,DAY(EOMONTH($B506,0))))&gt;=$B506)*(DATE(YEAR($B506),MONTH($B506),MIN(AM$6,DAY(EOMONTH($B506,0))))&lt;$C506)+(DATE(YEAR($B506),MONTH($B506)+1,MIN(AM$6,DAY(EOMONTH($B506,1))))&gt;=$B506)*(DATE(YEAR($B506),MONTH($B506)+1,MIN(AM$6,DAY(EOMONTH($B506,1))))&lt;$C506)))</f>
        <v>0</v>
      </c>
      <c r="AN506" s="48" t="n">
        <f aca="false">IF(OR(N(AN$5)=0,AN$6=""),0,AN$5*((DATE(YEAR($B506),MONTH($B506),MIN(AN$6,DAY(EOMONTH($B506,0))))&gt;=$B506)*(DATE(YEAR($B506),MONTH($B506),MIN(AN$6,DAY(EOMONTH($B506,0))))&lt;$C506)+(DATE(YEAR($B506),MONTH($B506)+1,MIN(AN$6,DAY(EOMONTH($B506,1))))&gt;=$B506)*(DATE(YEAR($B506),MONTH($B506)+1,MIN(AN$6,DAY(EOMONTH($B506,1))))&lt;$C506)))</f>
        <v>0</v>
      </c>
      <c r="AO506" s="48" t="n">
        <f aca="false">IF(OR(N(AO$5)=0,AO$6=""),0,AO$5*((DATE(YEAR($B506),MONTH($B506),MIN(AO$6,DAY(EOMONTH($B506,0))))&gt;=$B506)*(DATE(YEAR($B506),MONTH($B506),MIN(AO$6,DAY(EOMONTH($B506,0))))&lt;$C506)+(DATE(YEAR($B506),MONTH($B506)+1,MIN(AO$6,DAY(EOMONTH($B506,1))))&gt;=$B506)*(DATE(YEAR($B506),MONTH($B506)+1,MIN(AO$6,DAY(EOMONTH($B506,1))))&lt;$C506)))</f>
        <v>0</v>
      </c>
      <c r="AP506" s="48" t="n">
        <f aca="false">IF(OR(N(AP$5)=0,AP$6=""),0,AP$5*((DATE(YEAR($B506),MONTH($B506),MIN(AP$6,DAY(EOMONTH($B506,0))))&gt;=$B506)*(DATE(YEAR($B506),MONTH($B506),MIN(AP$6,DAY(EOMONTH($B506,0))))&lt;$C506)+(DATE(YEAR($B506),MONTH($B506)+1,MIN(AP$6,DAY(EOMONTH($B506,1))))&gt;=$B506)*(DATE(YEAR($B506),MONTH($B506)+1,MIN(AP$6,DAY(EOMONTH($B506,1))))&lt;$C506)))</f>
        <v>0</v>
      </c>
      <c r="AQ506" s="48" t="n">
        <f aca="false">IF(OR(N(AQ$5)=0,AQ$6=""),0,AQ$5*((DATE(YEAR($B506),MONTH($B506),MIN(AQ$6,DAY(EOMONTH($B506,0))))&gt;=$B506)*(DATE(YEAR($B506),MONTH($B506),MIN(AQ$6,DAY(EOMONTH($B506,0))))&lt;$C506)+(DATE(YEAR($B506),MONTH($B506)+1,MIN(AQ$6,DAY(EOMONTH($B506,1))))&gt;=$B506)*(DATE(YEAR($B506),MONTH($B506)+1,MIN(AQ$6,DAY(EOMONTH($B506,1))))&lt;$C506)))</f>
        <v>0</v>
      </c>
      <c r="AR506" s="48" t="n">
        <f aca="false">IF(OR(N(AR$5)=0,AR$6=""),0,AR$5*((DATE(YEAR($B506),MONTH($B506),MIN(AR$6,DAY(EOMONTH($B506,0))))&gt;=$B506)*(DATE(YEAR($B506),MONTH($B506),MIN(AR$6,DAY(EOMONTH($B506,0))))&lt;$C506)+(DATE(YEAR($B506),MONTH($B506)+1,MIN(AR$6,DAY(EOMONTH($B506,1))))&gt;=$B506)*(DATE(YEAR($B506),MONTH($B506)+1,MIN(AR$6,DAY(EOMONTH($B506,1))))&lt;$C506)))</f>
        <v>0</v>
      </c>
      <c r="AS506" s="48" t="n">
        <f aca="false">IF(OR(N(AS$5)=0,AS$6=""),0,AS$5*((DATE(YEAR($B506),MONTH($B506),MIN(AS$6,DAY(EOMONTH($B506,0))))&gt;=$B506)*(DATE(YEAR($B506),MONTH($B506),MIN(AS$6,DAY(EOMONTH($B506,0))))&lt;$C506)+(DATE(YEAR($B506),MONTH($B506)+1,MIN(AS$6,DAY(EOMONTH($B506,1))))&gt;=$B506)*(DATE(YEAR($B506),MONTH($B506)+1,MIN(AS$6,DAY(EOMONTH($B506,1))))&lt;$C506)))</f>
        <v>0</v>
      </c>
      <c r="AT506" s="48" t="n">
        <f aca="false">IF(OR(N(AT$5)=0,AT$6=""),0,AT$5*((DATE(YEAR($B506),MONTH($B506),MIN(AT$6,DAY(EOMONTH($B506,0))))&gt;=$B506)*(DATE(YEAR($B506),MONTH($B506),MIN(AT$6,DAY(EOMONTH($B506,0))))&lt;$C506)+(DATE(YEAR($B506),MONTH($B506)+1,MIN(AT$6,DAY(EOMONTH($B506,1))))&gt;=$B506)*(DATE(YEAR($B506),MONTH($B506)+1,MIN(AT$6,DAY(EOMONTH($B506,1))))&lt;$C506)))</f>
        <v>0</v>
      </c>
      <c r="AU506" s="48" t="n">
        <f aca="false">IF(OR(N(AU$5)=0,AU$6=""),0,AU$5*((DATE(YEAR($B506),MONTH($B506),MIN(AU$6,DAY(EOMONTH($B506,0))))&gt;=$B506)*(DATE(YEAR($B506),MONTH($B506),MIN(AU$6,DAY(EOMONTH($B506,0))))&lt;$C506)+(DATE(YEAR($B506),MONTH($B506)+1,MIN(AU$6,DAY(EOMONTH($B506,1))))&gt;=$B506)*(DATE(YEAR($B506),MONTH($B506)+1,MIN(AU$6,DAY(EOMONTH($B506,1))))&lt;$C506)))</f>
        <v>0</v>
      </c>
      <c r="AV506" s="48" t="n">
        <f aca="false">IF(OR(N(AV$5)=0,AV$6=""),0,AV$5*((DATE(YEAR($B506),MONTH($B506),MIN(AV$6,DAY(EOMONTH($B506,0))))&gt;=$B506)*(DATE(YEAR($B506),MONTH($B506),MIN(AV$6,DAY(EOMONTH($B506,0))))&lt;$C506)+(DATE(YEAR($B506),MONTH($B506)+1,MIN(AV$6,DAY(EOMONTH($B506,1))))&gt;=$B506)*(DATE(YEAR($B506),MONTH($B506)+1,MIN(AV$6,DAY(EOMONTH($B506,1))))&lt;$C506)))</f>
        <v>0</v>
      </c>
      <c r="AW506" s="48" t="n">
        <f aca="false">IF(OR(N(AW$5)=0,AW$6=""),0,AW$5*((DATE(YEAR($B506),MONTH($B506),MIN(AW$6,DAY(EOMONTH($B506,0))))&gt;=$B506)*(DATE(YEAR($B506),MONTH($B506),MIN(AW$6,DAY(EOMONTH($B506,0))))&lt;$C506)+(DATE(YEAR($B506),MONTH($B506)+1,MIN(AW$6,DAY(EOMONTH($B506,1))))&gt;=$B506)*(DATE(YEAR($B506),MONTH($B506)+1,MIN(AW$6,DAY(EOMONTH($B506,1))))&lt;$C506)))</f>
        <v>0</v>
      </c>
      <c r="AX506" s="48" t="n">
        <f aca="false">IF(OR(N(AX$5)=0,AX$6=""),0,AX$5*((DATE(YEAR($B506),MONTH($B506),MIN(AX$6,DAY(EOMONTH($B506,0))))&gt;=$B506)*(DATE(YEAR($B506),MONTH($B506),MIN(AX$6,DAY(EOMONTH($B506,0))))&lt;$C506)+(DATE(YEAR($B506),MONTH($B506)+1,MIN(AX$6,DAY(EOMONTH($B506,1))))&gt;=$B506)*(DATE(YEAR($B506),MONTH($B506)+1,MIN(AX$6,DAY(EOMONTH($B506,1))))&lt;$C506)))</f>
        <v>0</v>
      </c>
      <c r="AY506" s="48" t="n">
        <f aca="false">IF(OR(N(AY$5)=0,AY$6=""),0,AY$5*((DATE(YEAR($B506),MONTH($B506),MIN(AY$6,DAY(EOMONTH($B506,0))))&gt;=$B506)*(DATE(YEAR($B506),MONTH($B506),MIN(AY$6,DAY(EOMONTH($B506,0))))&lt;$C506)+(DATE(YEAR($B506),MONTH($B506)+1,MIN(AY$6,DAY(EOMONTH($B506,1))))&gt;=$B506)*(DATE(YEAR($B506),MONTH($B506)+1,MIN(AY$6,DAY(EOMONTH($B506,1))))&lt;$C506)))</f>
        <v>0</v>
      </c>
      <c r="AZ506" s="48" t="n">
        <f aca="false">IF(OR(N(AZ$5)=0,AZ$6=""),0,AZ$5*((DATE(YEAR($B506),MONTH($B506),MIN(AZ$6,DAY(EOMONTH($B506,0))))&gt;=$B506)*(DATE(YEAR($B506),MONTH($B506),MIN(AZ$6,DAY(EOMONTH($B506,0))))&lt;$C506)+(DATE(YEAR($B506),MONTH($B506)+1,MIN(AZ$6,DAY(EOMONTH($B506,1))))&gt;=$B506)*(DATE(YEAR($B506),MONTH($B506)+1,MIN(AZ$6,DAY(EOMONTH($B506,1))))&lt;$C506)))</f>
        <v>0</v>
      </c>
      <c r="BA506" s="48" t="n">
        <f aca="false">IF(OR(N(BA$5)=0,BA$6=""),0,BA$5*((DATE(YEAR($B506),MONTH($B506),MIN(BA$6,DAY(EOMONTH($B506,0))))&gt;=$B506)*(DATE(YEAR($B506),MONTH($B506),MIN(BA$6,DAY(EOMONTH($B506,0))))&lt;$C506)+(DATE(YEAR($B506),MONTH($B506)+1,MIN(BA$6,DAY(EOMONTH($B506,1))))&gt;=$B506)*(DATE(YEAR($B506),MONTH($B506)+1,MIN(BA$6,DAY(EOMONTH($B506,1))))&lt;$C506)))</f>
        <v>0</v>
      </c>
      <c r="BB506" s="48" t="n">
        <f aca="false">IF(OR(N(BB$5)=0,BB$6=""),0,BB$5*((DATE(YEAR($B506),MONTH($B506),MIN(BB$6,DAY(EOMONTH($B506,0))))&gt;=$B506)*(DATE(YEAR($B506),MONTH($B506),MIN(BB$6,DAY(EOMONTH($B506,0))))&lt;$C506)+(DATE(YEAR($B506),MONTH($B506)+1,MIN(BB$6,DAY(EOMONTH($B506,1))))&gt;=$B506)*(DATE(YEAR($B506),MONTH($B506)+1,MIN(BB$6,DAY(EOMONTH($B506,1))))&lt;$C506)))</f>
        <v>0</v>
      </c>
      <c r="BC506" s="48" t="n">
        <f aca="false">IF(OR(N(BC$5)=0,BC$6=""),0,BC$5*((DATE(YEAR($B506),MONTH($B506),MIN(BC$6,DAY(EOMONTH($B506,0))))&gt;=$B506)*(DATE(YEAR($B506),MONTH($B506),MIN(BC$6,DAY(EOMONTH($B506,0))))&lt;$C506)+(DATE(YEAR($B506),MONTH($B506)+1,MIN(BC$6,DAY(EOMONTH($B506,1))))&gt;=$B506)*(DATE(YEAR($B506),MONTH($B506)+1,MIN(BC$6,DAY(EOMONTH($B506,1))))&lt;$C506)))</f>
        <v>0</v>
      </c>
      <c r="BD506" s="48" t="n">
        <f aca="false">IF(OR(N(BD$5)=0,BD$6=""),0,BD$5*((DATE(YEAR($B506),MONTH($B506),MIN(BD$6,DAY(EOMONTH($B506,0))))&gt;=$B506)*(DATE(YEAR($B506),MONTH($B506),MIN(BD$6,DAY(EOMONTH($B506,0))))&lt;$C506)+(DATE(YEAR($B506),MONTH($B506)+1,MIN(BD$6,DAY(EOMONTH($B506,1))))&gt;=$B506)*(DATE(YEAR($B506),MONTH($B506)+1,MIN(BD$6,DAY(EOMONTH($B506,1))))&lt;$C506)))</f>
        <v>0</v>
      </c>
      <c r="BE506" s="48" t="n">
        <f aca="false">IF(OR(N(BE$5)=0,BE$6=""),0,BE$5*((DATE(YEAR($B506),MONTH($B506),MIN(BE$6,DAY(EOMONTH($B506,0))))&gt;=$B506)*(DATE(YEAR($B506),MONTH($B506),MIN(BE$6,DAY(EOMONTH($B506,0))))&lt;$C506)+(DATE(YEAR($B506),MONTH($B506)+1,MIN(BE$6,DAY(EOMONTH($B506,1))))&gt;=$B506)*(DATE(YEAR($B506),MONTH($B506)+1,MIN(BE$6,DAY(EOMONTH($B506,1))))&lt;$C506)))</f>
        <v>0</v>
      </c>
      <c r="BF506" s="48" t="n">
        <f aca="false">IF(OR(N(BF$5)=0,BF$6=""),0,BF$5*((DATE(YEAR($B506),MONTH($B506),MIN(BF$6,DAY(EOMONTH($B506,0))))&gt;=$B506)*(DATE(YEAR($B506),MONTH($B506),MIN(BF$6,DAY(EOMONTH($B506,0))))&lt;$C506)+(DATE(YEAR($B506),MONTH($B506)+1,MIN(BF$6,DAY(EOMONTH($B506,1))))&gt;=$B506)*(DATE(YEAR($B506),MONTH($B506)+1,MIN(BF$6,DAY(EOMONTH($B506,1))))&lt;$C506)))</f>
        <v>0</v>
      </c>
      <c r="BG506" s="48" t="n">
        <f aca="false">IF(OR(N(BG$5)=0,BG$6=""),0,BG$5*((DATE(YEAR($B506),MONTH($B506),MIN(BG$6,DAY(EOMONTH($B506,0))))&gt;=$B506)*(DATE(YEAR($B506),MONTH($B506),MIN(BG$6,DAY(EOMONTH($B506,0))))&lt;$C506)+(DATE(YEAR($B506),MONTH($B506)+1,MIN(BG$6,DAY(EOMONTH($B506,1))))&gt;=$B506)*(DATE(YEAR($B506),MONTH($B506)+1,MIN(BG$6,DAY(EOMONTH($B506,1))))&lt;$C506)))</f>
        <v>0</v>
      </c>
      <c r="BH506" s="48" t="n">
        <f aca="false">IF(OR(N(BH$5)=0,BH$6=""),0,BH$5*((DATE(YEAR($B506),MONTH($B506),MIN(BH$6,DAY(EOMONTH($B506,0))))&gt;=$B506)*(DATE(YEAR($B506),MONTH($B506),MIN(BH$6,DAY(EOMONTH($B506,0))))&lt;$C506)+(DATE(YEAR($B506),MONTH($B506)+1,MIN(BH$6,DAY(EOMONTH($B506,1))))&gt;=$B506)*(DATE(YEAR($B506),MONTH($B506)+1,MIN(BH$6,DAY(EOMONTH($B506,1))))&lt;$C506)))</f>
        <v>0</v>
      </c>
      <c r="BI506" s="48" t="n">
        <f aca="false">IF(OR(N(BI$5)=0,BI$6=""),0,BI$5*((DATE(YEAR($B506),MONTH($B506),MIN(BI$6,DAY(EOMONTH($B506,0))))&gt;=$B506)*(DATE(YEAR($B506),MONTH($B506),MIN(BI$6,DAY(EOMONTH($B506,0))))&lt;$C506)+(DATE(YEAR($B506),MONTH($B506)+1,MIN(BI$6,DAY(EOMONTH($B506,1))))&gt;=$B506)*(DATE(YEAR($B506),MONTH($B506)+1,MIN(BI$6,DAY(EOMONTH($B506,1))))&lt;$C506)))</f>
        <v>0</v>
      </c>
      <c r="BJ506" s="48" t="n">
        <f aca="false">IF(OR(N(BJ$5)=0,BJ$6=""),0,BJ$5*((DATE(YEAR($B506),MONTH($B506),MIN(BJ$6,DAY(EOMONTH($B506,0))))&gt;=$B506)*(DATE(YEAR($B506),MONTH($B506),MIN(BJ$6,DAY(EOMONTH($B506,0))))&lt;$C506)+(DATE(YEAR($B506),MONTH($B506)+1,MIN(BJ$6,DAY(EOMONTH($B506,1))))&gt;=$B506)*(DATE(YEAR($B506),MONTH($B506)+1,MIN(BJ$6,DAY(EOMONTH($B506,1))))&lt;$C506)))</f>
        <v>0</v>
      </c>
      <c r="BK506" s="48" t="n">
        <f aca="false">IF(OR(N(BK$5)=0,BK$6=""),0,BK$5*((DATE(YEAR($B506),MONTH($B506),MIN(BK$6,DAY(EOMONTH($B506,0))))&gt;=$B506)*(DATE(YEAR($B506),MONTH($B506),MIN(BK$6,DAY(EOMONTH($B506,0))))&lt;$C506)+(DATE(YEAR($B506),MONTH($B506)+1,MIN(BK$6,DAY(EOMONTH($B506,1))))&gt;=$B506)*(DATE(YEAR($B506),MONTH($B506)+1,MIN(BK$6,DAY(EOMONTH($B506,1))))&lt;$C506)))</f>
        <v>0</v>
      </c>
      <c r="BL506" s="48" t="n">
        <f aca="false">IF(OR(N(BL$5)=0,BL$6=""),0,BL$5*((DATE(YEAR($B506),MONTH($B506),MIN(BL$6,DAY(EOMONTH($B506,0))))&gt;=$B506)*(DATE(YEAR($B506),MONTH($B506),MIN(BL$6,DAY(EOMONTH($B506,0))))&lt;$C506)+(DATE(YEAR($B506),MONTH($B506)+1,MIN(BL$6,DAY(EOMONTH($B506,1))))&gt;=$B506)*(DATE(YEAR($B506),MONTH($B506)+1,MIN(BL$6,DAY(EOMONTH($B506,1))))&lt;$C506)))</f>
        <v>0</v>
      </c>
      <c r="BM506" s="48" t="n">
        <f aca="false">IF(OR(N(BM$5)=0,BM$6=""),0,BM$5*((DATE(YEAR($B506),MONTH($B506),MIN(BM$6,DAY(EOMONTH($B506,0))))&gt;=$B506)*(DATE(YEAR($B506),MONTH($B506),MIN(BM$6,DAY(EOMONTH($B506,0))))&lt;$C506)+(DATE(YEAR($B506),MONTH($B506)+1,MIN(BM$6,DAY(EOMONTH($B506,1))))&gt;=$B506)*(DATE(YEAR($B506),MONTH($B506)+1,MIN(BM$6,DAY(EOMONTH($B506,1))))&lt;$C506)))</f>
        <v>0</v>
      </c>
      <c r="BN506" s="48" t="n">
        <f aca="false">IF(OR(N(BN$5)=0,BN$6=""),0,BN$5*((DATE(YEAR($B506),MONTH($B506),MIN(BN$6,DAY(EOMONTH($B506,0))))&gt;=$B506)*(DATE(YEAR($B506),MONTH($B506),MIN(BN$6,DAY(EOMONTH($B506,0))))&lt;$C506)+(DATE(YEAR($B506),MONTH($B506)+1,MIN(BN$6,DAY(EOMONTH($B506,1))))&gt;=$B506)*(DATE(YEAR($B506),MONTH($B506)+1,MIN(BN$6,DAY(EOMONTH($B506,1))))&lt;$C506)))</f>
        <v>0</v>
      </c>
      <c r="BO506" s="48" t="n">
        <f aca="false">IF(OR(N(BO$5)=0,BO$6=""),0,BO$5*((DATE(YEAR($B506),MONTH($B506),MIN(BO$6,DAY(EOMONTH($B506,0))))&gt;=$B506)*(DATE(YEAR($B506),MONTH($B506),MIN(BO$6,DAY(EOMONTH($B506,0))))&lt;$C506)+(DATE(YEAR($B506),MONTH($B506)+1,MIN(BO$6,DAY(EOMONTH($B506,1))))&gt;=$B506)*(DATE(YEAR($B506),MONTH($B506)+1,MIN(BO$6,DAY(EOMONTH($B506,1))))&lt;$C506)))</f>
        <v>0</v>
      </c>
      <c r="BP506" s="48" t="n">
        <f aca="false">IF(OR(N(BP$5)=0,BP$6=""),0,BP$5*((DATE(YEAR($B506),MONTH($B506),MIN(BP$6,DAY(EOMONTH($B506,0))))&gt;=$B506)*(DATE(YEAR($B506),MONTH($B506),MIN(BP$6,DAY(EOMONTH($B506,0))))&lt;$C506)+(DATE(YEAR($B506),MONTH($B506)+1,MIN(BP$6,DAY(EOMONTH($B506,1))))&gt;=$B506)*(DATE(YEAR($B506),MONTH($B506)+1,MIN(BP$6,DAY(EOMONTH($B506,1))))&lt;$C506)))</f>
        <v>0</v>
      </c>
      <c r="BQ506" s="48" t="n">
        <f aca="false">IF(OR(N(BQ$5)=0,BQ$6=""),0,BQ$5*((DATE(YEAR($B506),MONTH($B506),MIN(BQ$6,DAY(EOMONTH($B506,0))))&gt;=$B506)*(DATE(YEAR($B506),MONTH($B506),MIN(BQ$6,DAY(EOMONTH($B506,0))))&lt;$C506)+(DATE(YEAR($B506),MONTH($B506)+1,MIN(BQ$6,DAY(EOMONTH($B506,1))))&gt;=$B506)*(DATE(YEAR($B506),MONTH($B506)+1,MIN(BQ$6,DAY(EOMONTH($B506,1))))&lt;$C506)))</f>
        <v>0</v>
      </c>
      <c r="BR506" s="48" t="n">
        <f aca="false">IF(OR(N(BR$5)=0,BR$6=""),0,BR$5*((DATE(YEAR($B506),MONTH($B506),MIN(BR$6,DAY(EOMONTH($B506,0))))&gt;=$B506)*(DATE(YEAR($B506),MONTH($B506),MIN(BR$6,DAY(EOMONTH($B506,0))))&lt;$C506)+(DATE(YEAR($B506),MONTH($B506)+1,MIN(BR$6,DAY(EOMONTH($B506,1))))&gt;=$B506)*(DATE(YEAR($B506),MONTH($B506)+1,MIN(BR$6,DAY(EOMONTH($B506,1))))&lt;$C506)))</f>
        <v>0</v>
      </c>
      <c r="BS506" s="48" t="n">
        <f aca="false">IF(OR(N(BS$5)=0,BS$6=""),0,BS$5*((DATE(YEAR($B506),MONTH($B506),MIN(BS$6,DAY(EOMONTH($B506,0))))&gt;=$B506)*(DATE(YEAR($B506),MONTH($B506),MIN(BS$6,DAY(EOMONTH($B506,0))))&lt;$C506)+(DATE(YEAR($B506),MONTH($B506)+1,MIN(BS$6,DAY(EOMONTH($B506,1))))&gt;=$B506)*(DATE(YEAR($B506),MONTH($B506)+1,MIN(BS$6,DAY(EOMONTH($B506,1))))&lt;$C506)))</f>
        <v>0</v>
      </c>
      <c r="BT506" s="48" t="n">
        <f aca="false">IF(OR(N(BT$5)=0,BT$6=""),0,BT$5*((DATE(YEAR($B506),MONTH($B506),MIN(BT$6,DAY(EOMONTH($B506,0))))&gt;=$B506)*(DATE(YEAR($B506),MONTH($B506),MIN(BT$6,DAY(EOMONTH($B506,0))))&lt;$C506)+(DATE(YEAR($B506),MONTH($B506)+1,MIN(BT$6,DAY(EOMONTH($B506,1))))&gt;=$B506)*(DATE(YEAR($B506),MONTH($B506)+1,MIN(BT$6,DAY(EOMONTH($B506,1))))&lt;$C506)))</f>
        <v>0</v>
      </c>
      <c r="BU506" s="48" t="n">
        <f aca="false">IF(OR(N(BU$5)=0,BU$6=""),0,BU$5*((DATE(YEAR($B506),MONTH($B506),MIN(BU$6,DAY(EOMONTH($B506,0))))&gt;=$B506)*(DATE(YEAR($B506),MONTH($B506),MIN(BU$6,DAY(EOMONTH($B506,0))))&lt;$C506)+(DATE(YEAR($B506),MONTH($B506)+1,MIN(BU$6,DAY(EOMONTH($B506,1))))&gt;=$B506)*(DATE(YEAR($B506),MONTH($B506)+1,MIN(BU$6,DAY(EOMONTH($B506,1))))&lt;$C506)))</f>
        <v>0</v>
      </c>
      <c r="BV506" s="48" t="n">
        <f aca="false">IF(OR(N(BV$5)=0,BV$6=""),0,BV$5*((DATE(YEAR($B506),MONTH($B506),MIN(BV$6,DAY(EOMONTH($B506,0))))&gt;=$B506)*(DATE(YEAR($B506),MONTH($B506),MIN(BV$6,DAY(EOMONTH($B506,0))))&lt;$C506)+(DATE(YEAR($B506),MONTH($B506)+1,MIN(BV$6,DAY(EOMONTH($B506,1))))&gt;=$B506)*(DATE(YEAR($B506),MONTH($B506)+1,MIN(BV$6,DAY(EOMONTH($B506,1))))&lt;$C506)))</f>
        <v>0</v>
      </c>
      <c r="BW506" s="48" t="n">
        <f aca="false">IF(OR(N(BW$5)=0,BW$6=""),0,BW$5*((DATE(YEAR($B506),MONTH($B506),MIN(BW$6,DAY(EOMONTH($B506,0))))&gt;=$B506)*(DATE(YEAR($B506),MONTH($B506),MIN(BW$6,DAY(EOMONTH($B506,0))))&lt;$C506)+(DATE(YEAR($B506),MONTH($B506)+1,MIN(BW$6,DAY(EOMONTH($B506,1))))&gt;=$B506)*(DATE(YEAR($B506),MONTH($B506)+1,MIN(BW$6,DAY(EOMONTH($B506,1))))&lt;$C506)))</f>
        <v>0</v>
      </c>
      <c r="BX506" s="48" t="n">
        <f aca="false">MIN(Z506,(FT505*(1+FT$5/Setup!$C$36)+IF($V506=1,N($F506),0)))</f>
        <v>0</v>
      </c>
      <c r="BY506" s="48" t="n">
        <f aca="false">MIN(AA506,(FU505*(1+FU$5/Setup!$C$36)+IF($V506=2,N($F506),0)))</f>
        <v>0</v>
      </c>
      <c r="BZ506" s="48" t="n">
        <f aca="false">MIN(AB506,(FV505*(1+FV$5/Setup!$C$36)+IF($V506=3,N($F506),0)))</f>
        <v>0</v>
      </c>
      <c r="CA506" s="48" t="n">
        <f aca="false">MIN(AC506,(FW505*(1+FW$5/Setup!$C$36)+IF($V506=4,N($F506),0)))</f>
        <v>0</v>
      </c>
      <c r="CB506" s="48" t="n">
        <f aca="false">MIN(AD506,(FX505*(1+FX$5/Setup!$C$36)+IF($V506=5,N($F506),0)))</f>
        <v>0</v>
      </c>
      <c r="CC506" s="48" t="n">
        <f aca="false">MIN(AE506,(FY505*(1+FY$5/Setup!$C$36)+IF($V506=6,N($F506),0)))</f>
        <v>0</v>
      </c>
      <c r="CD506" s="48" t="n">
        <f aca="false">MIN(AF506,(FZ505*(1+FZ$5/Setup!$C$36)+IF($V506=7,N($F506),0)))</f>
        <v>0</v>
      </c>
      <c r="CE506" s="48" t="n">
        <f aca="false">MIN(AG506,(GA505*(1+GA$5/Setup!$C$36)+IF($V506=8,N($F506),0)))</f>
        <v>0</v>
      </c>
      <c r="CF506" s="48" t="n">
        <f aca="false">MIN(AH506,(GB505*(1+GB$5/Setup!$C$36)+IF($V506=9,N($F506),0)))</f>
        <v>0</v>
      </c>
      <c r="CG506" s="48" t="n">
        <f aca="false">MIN(AI506,(GC505*(1+GC$5/Setup!$C$36)+IF($V506=10,N($F506),0)))</f>
        <v>0</v>
      </c>
      <c r="CH506" s="48" t="n">
        <f aca="false">MIN(AJ506,(GD505*(1+GD$5/Setup!$C$36)+IF($V506=11,N($F506),0)))</f>
        <v>0</v>
      </c>
      <c r="CI506" s="48" t="n">
        <f aca="false">MIN(AK506,(GE505*(1+GE$5/Setup!$C$36)+IF($V506=12,N($F506),0)))</f>
        <v>0</v>
      </c>
      <c r="CJ506" s="48" t="n">
        <f aca="false">MIN(AL506,(GF505*(1+GF$5/Setup!$C$36)+IF($V506=13,N($F506),0)))</f>
        <v>0</v>
      </c>
      <c r="CK506" s="48" t="n">
        <f aca="false">MIN(AM506,(GG505*(1+GG$5/Setup!$C$36)+IF($V506=14,N($F506),0)))</f>
        <v>0</v>
      </c>
      <c r="CL506" s="48" t="n">
        <f aca="false">MIN(AN506,(GH505*(1+GH$5/Setup!$C$36)+IF($V506=15,N($F506),0)))</f>
        <v>0</v>
      </c>
      <c r="CM506" s="48" t="n">
        <f aca="false">MIN(AO506,(GI505*(1+GI$5/Setup!$C$36)+IF($V506=16,N($F506),0)))</f>
        <v>0</v>
      </c>
      <c r="CN506" s="48" t="n">
        <f aca="false">MIN(AP506,(GJ505*(1+GJ$5/Setup!$C$36)+IF($V506=17,N($F506),0)))</f>
        <v>0</v>
      </c>
      <c r="CO506" s="48" t="n">
        <f aca="false">MIN(AQ506,(GK505*(1+GK$5/Setup!$C$36)+IF($V506=18,N($F506),0)))</f>
        <v>0</v>
      </c>
      <c r="CP506" s="48" t="n">
        <f aca="false">MIN(AR506,(GL505*(1+GL$5/Setup!$C$36)+IF($V506=19,N($F506),0)))</f>
        <v>0</v>
      </c>
      <c r="CQ506" s="48" t="n">
        <f aca="false">MIN(AS506,(GM505*(1+GM$5/Setup!$C$36)+IF($V506=20,N($F506),0)))</f>
        <v>0</v>
      </c>
      <c r="CR506" s="48" t="n">
        <f aca="false">MIN(AT506,(GN505*(1+GN$5/Setup!$C$36)+IF($V506=21,N($F506),0)))</f>
        <v>0</v>
      </c>
      <c r="CS506" s="48" t="n">
        <f aca="false">MIN(AU506,(GO505*(1+GO$5/Setup!$C$36)+IF($V506=22,N($F506),0)))</f>
        <v>0</v>
      </c>
      <c r="CT506" s="48" t="n">
        <f aca="false">MIN(AV506,(GP505*(1+GP$5/Setup!$C$36)+IF($V506=23,N($F506),0)))</f>
        <v>0</v>
      </c>
      <c r="CU506" s="48" t="n">
        <f aca="false">MIN(AW506,(GQ505*(1+GQ$5/Setup!$C$36)+IF($V506=24,N($F506),0)))</f>
        <v>0</v>
      </c>
      <c r="CV506" s="48" t="n">
        <f aca="false">MIN(AX506,(GR505*(1+GR$5/Setup!$C$36)+IF($V506=25,N($F506),0)))</f>
        <v>0</v>
      </c>
      <c r="CW506" s="48" t="n">
        <f aca="false">MIN(AY506,(GS505*(1+GS$5/Setup!$C$36)+IF($V506=26,N($F506),0)))</f>
        <v>0</v>
      </c>
      <c r="CX506" s="48" t="n">
        <f aca="false">MIN(AZ506,(GT505*(1+GT$5/Setup!$C$36)+IF($V506=27,N($F506),0)))</f>
        <v>0</v>
      </c>
      <c r="CY506" s="48" t="n">
        <f aca="false">MIN(BA506,(GU505*(1+GU$5/Setup!$C$36)+IF($V506=28,N($F506),0)))</f>
        <v>0</v>
      </c>
      <c r="CZ506" s="48" t="n">
        <f aca="false">MIN(BB506,(GV505*(1+GV$5/Setup!$C$36)+IF($V506=29,N($F506),0)))</f>
        <v>0</v>
      </c>
      <c r="DA506" s="48" t="n">
        <f aca="false">MIN(BC506,(GW505*(1+GW$5/Setup!$C$36)+IF($V506=30,N($F506),0)))</f>
        <v>0</v>
      </c>
      <c r="DB506" s="48" t="n">
        <f aca="false">MIN(BD506,(GX505*(1+GX$5/Setup!$C$36)+IF($V506=31,N($F506),0)))</f>
        <v>0</v>
      </c>
      <c r="DC506" s="48" t="n">
        <f aca="false">MIN(BE506,(GY505*(1+GY$5/Setup!$C$36)+IF($V506=32,N($F506),0)))</f>
        <v>0</v>
      </c>
      <c r="DD506" s="48" t="n">
        <f aca="false">MIN(BF506,(GZ505*(1+GZ$5/Setup!$C$36)+IF($V506=33,N($F506),0)))</f>
        <v>0</v>
      </c>
      <c r="DE506" s="48" t="n">
        <f aca="false">MIN(BG506,(HA505*(1+HA$5/Setup!$C$36)+IF($V506=34,N($F506),0)))</f>
        <v>0</v>
      </c>
      <c r="DF506" s="48" t="n">
        <f aca="false">MIN(BH506,(HB505*(1+HB$5/Setup!$C$36)+IF($V506=35,N($F506),0)))</f>
        <v>0</v>
      </c>
      <c r="DG506" s="48" t="n">
        <f aca="false">MIN(BI506,(HC505*(1+HC$5/Setup!$C$36)+IF($V506=36,N($F506),0)))</f>
        <v>0</v>
      </c>
      <c r="DH506" s="48" t="n">
        <f aca="false">MIN(BJ506,(HD505*(1+HD$5/Setup!$C$36)+IF($V506=37,N($F506),0)))</f>
        <v>0</v>
      </c>
      <c r="DI506" s="48" t="n">
        <f aca="false">MIN(BK506,(HE505*(1+HE$5/Setup!$C$36)+IF($V506=38,N($F506),0)))</f>
        <v>0</v>
      </c>
      <c r="DJ506" s="48" t="n">
        <f aca="false">MIN(BL506,(HF505*(1+HF$5/Setup!$C$36)+IF($V506=39,N($F506),0)))</f>
        <v>0</v>
      </c>
      <c r="DK506" s="48" t="n">
        <f aca="false">MIN(BM506,(HG505*(1+HG$5/Setup!$C$36)+IF($V506=40,N($F506),0)))</f>
        <v>0</v>
      </c>
      <c r="DL506" s="48" t="n">
        <f aca="false">MIN(BN506,(HH505*(1+HH$5/Setup!$C$36)+IF($V506=41,N($F506),0)))</f>
        <v>0</v>
      </c>
      <c r="DM506" s="48" t="n">
        <f aca="false">MIN(BO506,(HI505*(1+HI$5/Setup!$C$36)+IF($V506=42,N($F506),0)))</f>
        <v>0</v>
      </c>
      <c r="DN506" s="48" t="n">
        <f aca="false">MIN(BP506,(HJ505*(1+HJ$5/Setup!$C$36)+IF($V506=43,N($F506),0)))</f>
        <v>0</v>
      </c>
      <c r="DO506" s="48" t="n">
        <f aca="false">MIN(BQ506,(HK505*(1+HK$5/Setup!$C$36)+IF($V506=44,N($F506),0)))</f>
        <v>0</v>
      </c>
      <c r="DP506" s="48" t="n">
        <f aca="false">MIN(BR506,(HL505*(1+HL$5/Setup!$C$36)+IF($V506=45,N($F506),0)))</f>
        <v>0</v>
      </c>
      <c r="DQ506" s="48" t="n">
        <f aca="false">MIN(BS506,(HM505*(1+HM$5/Setup!$C$36)+IF($V506=46,N($F506),0)))</f>
        <v>0</v>
      </c>
      <c r="DR506" s="48" t="n">
        <f aca="false">MIN(BT506,(HN505*(1+HN$5/Setup!$C$36)+IF($V506=47,N($F506),0)))</f>
        <v>0</v>
      </c>
      <c r="DS506" s="48" t="n">
        <f aca="false">MIN(BU506,(HO505*(1+HO$5/Setup!$C$36)+IF($V506=48,N($F506),0)))</f>
        <v>0</v>
      </c>
      <c r="DT506" s="48" t="n">
        <f aca="false">MIN(BV506,(HP505*(1+HP$5/Setup!$C$36)+IF($V506=49,N($F506),0)))</f>
        <v>0</v>
      </c>
      <c r="DU506" s="48" t="n">
        <f aca="false">MIN(BW506,(HQ505*(1+HQ$5/Setup!$C$36)+IF($V506=50,N($F506),0)))</f>
        <v>0</v>
      </c>
      <c r="DV506" s="48" t="n">
        <f aca="false">MIN(MAX((FT505*(1+FT$5/Setup!$C$36)+IF($V506=1,N($F506),0))-BX506,0),MAX($P506-0,0))</f>
        <v>0</v>
      </c>
      <c r="DW506" s="48" t="n">
        <f aca="false">MIN(MAX((FU505*(1+FU$5/Setup!$C$36)+IF($V506=2,N($F506),0))-BY506,0),MAX($P506-SUM(DV506:DV506),0))</f>
        <v>0</v>
      </c>
      <c r="DX506" s="48" t="n">
        <f aca="false">MIN(MAX((FV505*(1+FV$5/Setup!$C$36)+IF($V506=3,N($F506),0))-BZ506,0),MAX($P506-SUM(DV506:DW506),0))</f>
        <v>0</v>
      </c>
      <c r="DY506" s="48" t="n">
        <f aca="false">MIN(MAX((FW505*(1+FW$5/Setup!$C$36)+IF($V506=4,N($F506),0))-CA506,0),MAX($P506-SUM(DV506:DX506),0))</f>
        <v>0</v>
      </c>
      <c r="DZ506" s="48" t="n">
        <f aca="false">MIN(MAX((FX505*(1+FX$5/Setup!$C$36)+IF($V506=5,N($F506),0))-CB506,0),MAX($P506-SUM(DV506:DY506),0))</f>
        <v>0</v>
      </c>
      <c r="EA506" s="48" t="n">
        <f aca="false">MIN(MAX((FY505*(1+FY$5/Setup!$C$36)+IF($V506=6,N($F506),0))-CC506,0),MAX($P506-SUM(DV506:DZ506),0))</f>
        <v>0</v>
      </c>
      <c r="EB506" s="48" t="n">
        <f aca="false">MIN(MAX((FZ505*(1+FZ$5/Setup!$C$36)+IF($V506=7,N($F506),0))-CD506,0),MAX($P506-SUM(DV506:EA506),0))</f>
        <v>0</v>
      </c>
      <c r="EC506" s="48" t="n">
        <f aca="false">MIN(MAX((GA505*(1+GA$5/Setup!$C$36)+IF($V506=8,N($F506),0))-CE506,0),MAX($P506-SUM(DV506:EB506),0))</f>
        <v>0</v>
      </c>
      <c r="ED506" s="48" t="n">
        <f aca="false">MIN(MAX((GB505*(1+GB$5/Setup!$C$36)+IF($V506=9,N($F506),0))-CF506,0),MAX($P506-SUM(DV506:EC506),0))</f>
        <v>0</v>
      </c>
      <c r="EE506" s="48" t="n">
        <f aca="false">MIN(MAX((GC505*(1+GC$5/Setup!$C$36)+IF($V506=10,N($F506),0))-CG506,0),MAX($P506-SUM(DV506:ED506),0))</f>
        <v>0</v>
      </c>
      <c r="EF506" s="48" t="n">
        <f aca="false">MIN(MAX((GD505*(1+GD$5/Setup!$C$36)+IF($V506=11,N($F506),0))-CH506,0),MAX($P506-SUM(DV506:EE506),0))</f>
        <v>0</v>
      </c>
      <c r="EG506" s="48" t="n">
        <f aca="false">MIN(MAX((GE505*(1+GE$5/Setup!$C$36)+IF($V506=12,N($F506),0))-CI506,0),MAX($P506-SUM(DV506:EF506),0))</f>
        <v>0</v>
      </c>
      <c r="EH506" s="48" t="n">
        <f aca="false">MIN(MAX((GF505*(1+GF$5/Setup!$C$36)+IF($V506=13,N($F506),0))-CJ506,0),MAX($P506-SUM(DV506:EG506),0))</f>
        <v>0</v>
      </c>
      <c r="EI506" s="48" t="n">
        <f aca="false">MIN(MAX((GG505*(1+GG$5/Setup!$C$36)+IF($V506=14,N($F506),0))-CK506,0),MAX($P506-SUM(DV506:EH506),0))</f>
        <v>0</v>
      </c>
      <c r="EJ506" s="48" t="n">
        <f aca="false">MIN(MAX((GH505*(1+GH$5/Setup!$C$36)+IF($V506=15,N($F506),0))-CL506,0),MAX($P506-SUM(DV506:EI506),0))</f>
        <v>0</v>
      </c>
      <c r="EK506" s="48" t="n">
        <f aca="false">MIN(MAX((GI505*(1+GI$5/Setup!$C$36)+IF($V506=16,N($F506),0))-CM506,0),MAX($P506-SUM(DV506:EJ506),0))</f>
        <v>0</v>
      </c>
      <c r="EL506" s="48" t="n">
        <f aca="false">MIN(MAX((GJ505*(1+GJ$5/Setup!$C$36)+IF($V506=17,N($F506),0))-CN506,0),MAX($P506-SUM(DV506:EK506),0))</f>
        <v>0</v>
      </c>
      <c r="EM506" s="48" t="n">
        <f aca="false">MIN(MAX((GK505*(1+GK$5/Setup!$C$36)+IF($V506=18,N($F506),0))-CO506,0),MAX($P506-SUM(DV506:EL506),0))</f>
        <v>0</v>
      </c>
      <c r="EN506" s="48" t="n">
        <f aca="false">MIN(MAX((GL505*(1+GL$5/Setup!$C$36)+IF($V506=19,N($F506),0))-CP506,0),MAX($P506-SUM(DV506:EM506),0))</f>
        <v>0</v>
      </c>
      <c r="EO506" s="48" t="n">
        <f aca="false">MIN(MAX((GM505*(1+GM$5/Setup!$C$36)+IF($V506=20,N($F506),0))-CQ506,0),MAX($P506-SUM(DV506:EN506),0))</f>
        <v>0</v>
      </c>
      <c r="EP506" s="48" t="n">
        <f aca="false">MIN(MAX((GN505*(1+GN$5/Setup!$C$36)+IF($V506=21,N($F506),0))-CR506,0),MAX($P506-SUM(DV506:EO506),0))</f>
        <v>0</v>
      </c>
      <c r="EQ506" s="48" t="n">
        <f aca="false">MIN(MAX((GO505*(1+GO$5/Setup!$C$36)+IF($V506=22,N($F506),0))-CS506,0),MAX($P506-SUM(DV506:EP506),0))</f>
        <v>0</v>
      </c>
      <c r="ER506" s="48" t="n">
        <f aca="false">MIN(MAX((GP505*(1+GP$5/Setup!$C$36)+IF($V506=23,N($F506),0))-CT506,0),MAX($P506-SUM(DV506:EQ506),0))</f>
        <v>0</v>
      </c>
      <c r="ES506" s="48" t="n">
        <f aca="false">MIN(MAX((GQ505*(1+GQ$5/Setup!$C$36)+IF($V506=24,N($F506),0))-CU506,0),MAX($P506-SUM(DV506:ER506),0))</f>
        <v>0</v>
      </c>
      <c r="ET506" s="48" t="n">
        <f aca="false">MIN(MAX((GR505*(1+GR$5/Setup!$C$36)+IF($V506=25,N($F506),0))-CV506,0),MAX($P506-SUM(DV506:ES506),0))</f>
        <v>0</v>
      </c>
      <c r="EU506" s="48" t="n">
        <f aca="false">MIN(MAX((GS505*(1+GS$5/Setup!$C$36)+IF($V506=26,N($F506),0))-CW506,0),MAX($P506-SUM(DV506:ET506),0))</f>
        <v>0</v>
      </c>
      <c r="EV506" s="48" t="n">
        <f aca="false">MIN(MAX((GT505*(1+GT$5/Setup!$C$36)+IF($V506=27,N($F506),0))-CX506,0),MAX($P506-SUM(DV506:EU506),0))</f>
        <v>0</v>
      </c>
      <c r="EW506" s="48" t="n">
        <f aca="false">MIN(MAX((GU505*(1+GU$5/Setup!$C$36)+IF($V506=28,N($F506),0))-CY506,0),MAX($P506-SUM(DV506:EV506),0))</f>
        <v>0</v>
      </c>
      <c r="EX506" s="48" t="n">
        <f aca="false">MIN(MAX((GV505*(1+GV$5/Setup!$C$36)+IF($V506=29,N($F506),0))-CZ506,0),MAX($P506-SUM(DV506:EW506),0))</f>
        <v>0</v>
      </c>
      <c r="EY506" s="48" t="n">
        <f aca="false">MIN(MAX((GW505*(1+GW$5/Setup!$C$36)+IF($V506=30,N($F506),0))-DA506,0),MAX($P506-SUM(DV506:EX506),0))</f>
        <v>0</v>
      </c>
      <c r="EZ506" s="48" t="n">
        <f aca="false">MIN(MAX((GX505*(1+GX$5/Setup!$C$36)+IF($V506=31,N($F506),0))-DB506,0),MAX($P506-SUM(DV506:EY506),0))</f>
        <v>0</v>
      </c>
      <c r="FA506" s="48" t="n">
        <f aca="false">MIN(MAX((GY505*(1+GY$5/Setup!$C$36)+IF($V506=32,N($F506),0))-DC506,0),MAX($P506-SUM(DV506:EZ506),0))</f>
        <v>0</v>
      </c>
      <c r="FB506" s="48" t="n">
        <f aca="false">MIN(MAX((GZ505*(1+GZ$5/Setup!$C$36)+IF($V506=33,N($F506),0))-DD506,0),MAX($P506-SUM(DV506:FA506),0))</f>
        <v>0</v>
      </c>
      <c r="FC506" s="48" t="n">
        <f aca="false">MIN(MAX((HA505*(1+HA$5/Setup!$C$36)+IF($V506=34,N($F506),0))-DE506,0),MAX($P506-SUM(DV506:FB506),0))</f>
        <v>0</v>
      </c>
      <c r="FD506" s="48" t="n">
        <f aca="false">MIN(MAX((HB505*(1+HB$5/Setup!$C$36)+IF($V506=35,N($F506),0))-DF506,0),MAX($P506-SUM(DV506:FC506),0))</f>
        <v>0</v>
      </c>
      <c r="FE506" s="48" t="n">
        <f aca="false">MIN(MAX((HC505*(1+HC$5/Setup!$C$36)+IF($V506=36,N($F506),0))-DG506,0),MAX($P506-SUM(DV506:FD506),0))</f>
        <v>0</v>
      </c>
      <c r="FF506" s="48" t="n">
        <f aca="false">MIN(MAX((HD505*(1+HD$5/Setup!$C$36)+IF($V506=37,N($F506),0))-DH506,0),MAX($P506-SUM(DV506:FE506),0))</f>
        <v>0</v>
      </c>
      <c r="FG506" s="48" t="n">
        <f aca="false">MIN(MAX((HE505*(1+HE$5/Setup!$C$36)+IF($V506=38,N($F506),0))-DI506,0),MAX($P506-SUM(DV506:FF506),0))</f>
        <v>0</v>
      </c>
      <c r="FH506" s="48" t="n">
        <f aca="false">MIN(MAX((HF505*(1+HF$5/Setup!$C$36)+IF($V506=39,N($F506),0))-DJ506,0),MAX($P506-SUM(DV506:FG506),0))</f>
        <v>0</v>
      </c>
      <c r="FI506" s="48" t="n">
        <f aca="false">MIN(MAX((HG505*(1+HG$5/Setup!$C$36)+IF($V506=40,N($F506),0))-DK506,0),MAX($P506-SUM(DV506:FH506),0))</f>
        <v>0</v>
      </c>
      <c r="FJ506" s="48" t="n">
        <f aca="false">MIN(MAX((HH505*(1+HH$5/Setup!$C$36)+IF($V506=41,N($F506),0))-DL506,0),MAX($P506-SUM(DV506:FI506),0))</f>
        <v>0</v>
      </c>
      <c r="FK506" s="48" t="n">
        <f aca="false">MIN(MAX((HI505*(1+HI$5/Setup!$C$36)+IF($V506=42,N($F506),0))-DM506,0),MAX($P506-SUM(DV506:FJ506),0))</f>
        <v>0</v>
      </c>
      <c r="FL506" s="48" t="n">
        <f aca="false">MIN(MAX((HJ505*(1+HJ$5/Setup!$C$36)+IF($V506=43,N($F506),0))-DN506,0),MAX($P506-SUM(DV506:FK506),0))</f>
        <v>0</v>
      </c>
      <c r="FM506" s="48" t="n">
        <f aca="false">MIN(MAX((HK505*(1+HK$5/Setup!$C$36)+IF($V506=44,N($F506),0))-DO506,0),MAX($P506-SUM(DV506:FL506),0))</f>
        <v>0</v>
      </c>
      <c r="FN506" s="48" t="n">
        <f aca="false">MIN(MAX((HL505*(1+HL$5/Setup!$C$36)+IF($V506=45,N($F506),0))-DP506,0),MAX($P506-SUM(DV506:FM506),0))</f>
        <v>0</v>
      </c>
      <c r="FO506" s="48" t="n">
        <f aca="false">MIN(MAX((HM505*(1+HM$5/Setup!$C$36)+IF($V506=46,N($F506),0))-DQ506,0),MAX($P506-SUM(DV506:FN506),0))</f>
        <v>0</v>
      </c>
      <c r="FP506" s="48" t="n">
        <f aca="false">MIN(MAX((HN505*(1+HN$5/Setup!$C$36)+IF($V506=47,N($F506),0))-DR506,0),MAX($P506-SUM(DV506:FO506),0))</f>
        <v>0</v>
      </c>
      <c r="FQ506" s="48" t="n">
        <f aca="false">MIN(MAX((HO505*(1+HO$5/Setup!$C$36)+IF($V506=48,N($F506),0))-DS506,0),MAX($P506-SUM(DV506:FP506),0))</f>
        <v>0</v>
      </c>
      <c r="FR506" s="48" t="n">
        <f aca="false">MIN(MAX((HP505*(1+HP$5/Setup!$C$36)+IF($V506=49,N($F506),0))-DT506,0),MAX($P506-SUM(DV506:FQ506),0))</f>
        <v>0</v>
      </c>
      <c r="FS506" s="48" t="n">
        <f aca="false">MIN(MAX((HQ505*(1+HQ$5/Setup!$C$36)+IF($V506=50,N($F506),0))-DU506,0),MAX($P506-SUM(DV506:FR506),0))</f>
        <v>0</v>
      </c>
      <c r="FT506" s="48" t="n">
        <f aca="false">IF((FT505*(1+FT$5/Setup!$C$36)+IF($V506=1,N($F506),0))-BX506-DV506&lt;0.005,0,(FT505*(1+FT$5/Setup!$C$36)+IF($V506=1,N($F506),0))-BX506-DV506)</f>
        <v>0</v>
      </c>
      <c r="FU506" s="48" t="n">
        <f aca="false">IF((FU505*(1+FU$5/Setup!$C$36)+IF($V506=2,N($F506),0))-BY506-DW506&lt;0.005,0,(FU505*(1+FU$5/Setup!$C$36)+IF($V506=2,N($F506),0))-BY506-DW506)</f>
        <v>0</v>
      </c>
      <c r="FV506" s="48" t="n">
        <f aca="false">IF((FV505*(1+FV$5/Setup!$C$36)+IF($V506=3,N($F506),0))-BZ506-DX506&lt;0.005,0,(FV505*(1+FV$5/Setup!$C$36)+IF($V506=3,N($F506),0))-BZ506-DX506)</f>
        <v>0</v>
      </c>
      <c r="FW506" s="48" t="n">
        <f aca="false">IF((FW505*(1+FW$5/Setup!$C$36)+IF($V506=4,N($F506),0))-CA506-DY506&lt;0.005,0,(FW505*(1+FW$5/Setup!$C$36)+IF($V506=4,N($F506),0))-CA506-DY506)</f>
        <v>0</v>
      </c>
      <c r="FX506" s="48" t="n">
        <f aca="false">IF((FX505*(1+FX$5/Setup!$C$36)+IF($V506=5,N($F506),0))-CB506-DZ506&lt;0.005,0,(FX505*(1+FX$5/Setup!$C$36)+IF($V506=5,N($F506),0))-CB506-DZ506)</f>
        <v>0</v>
      </c>
      <c r="FY506" s="48" t="n">
        <f aca="false">IF((FY505*(1+FY$5/Setup!$C$36)+IF($V506=6,N($F506),0))-CC506-EA506&lt;0.005,0,(FY505*(1+FY$5/Setup!$C$36)+IF($V506=6,N($F506),0))-CC506-EA506)</f>
        <v>0</v>
      </c>
      <c r="FZ506" s="48" t="n">
        <f aca="false">IF((FZ505*(1+FZ$5/Setup!$C$36)+IF($V506=7,N($F506),0))-CD506-EB506&lt;0.005,0,(FZ505*(1+FZ$5/Setup!$C$36)+IF($V506=7,N($F506),0))-CD506-EB506)</f>
        <v>0</v>
      </c>
      <c r="GA506" s="48" t="n">
        <f aca="false">IF((GA505*(1+GA$5/Setup!$C$36)+IF($V506=8,N($F506),0))-CE506-EC506&lt;0.005,0,(GA505*(1+GA$5/Setup!$C$36)+IF($V506=8,N($F506),0))-CE506-EC506)</f>
        <v>0</v>
      </c>
      <c r="GB506" s="48" t="n">
        <f aca="false">IF((GB505*(1+GB$5/Setup!$C$36)+IF($V506=9,N($F506),0))-CF506-ED506&lt;0.005,0,(GB505*(1+GB$5/Setup!$C$36)+IF($V506=9,N($F506),0))-CF506-ED506)</f>
        <v>0</v>
      </c>
      <c r="GC506" s="48" t="n">
        <f aca="false">IF((GC505*(1+GC$5/Setup!$C$36)+IF($V506=10,N($F506),0))-CG506-EE506&lt;0.005,0,(GC505*(1+GC$5/Setup!$C$36)+IF($V506=10,N($F506),0))-CG506-EE506)</f>
        <v>0</v>
      </c>
      <c r="GD506" s="48" t="n">
        <f aca="false">IF((GD505*(1+GD$5/Setup!$C$36)+IF($V506=11,N($F506),0))-CH506-EF506&lt;0.005,0,(GD505*(1+GD$5/Setup!$C$36)+IF($V506=11,N($F506),0))-CH506-EF506)</f>
        <v>0</v>
      </c>
      <c r="GE506" s="48" t="n">
        <f aca="false">IF((GE505*(1+GE$5/Setup!$C$36)+IF($V506=12,N($F506),0))-CI506-EG506&lt;0.005,0,(GE505*(1+GE$5/Setup!$C$36)+IF($V506=12,N($F506),0))-CI506-EG506)</f>
        <v>0</v>
      </c>
      <c r="GF506" s="48" t="n">
        <f aca="false">IF((GF505*(1+GF$5/Setup!$C$36)+IF($V506=13,N($F506),0))-CJ506-EH506&lt;0.005,0,(GF505*(1+GF$5/Setup!$C$36)+IF($V506=13,N($F506),0))-CJ506-EH506)</f>
        <v>0</v>
      </c>
      <c r="GG506" s="48" t="n">
        <f aca="false">IF((GG505*(1+GG$5/Setup!$C$36)+IF($V506=14,N($F506),0))-CK506-EI506&lt;0.005,0,(GG505*(1+GG$5/Setup!$C$36)+IF($V506=14,N($F506),0))-CK506-EI506)</f>
        <v>0</v>
      </c>
      <c r="GH506" s="48" t="n">
        <f aca="false">IF((GH505*(1+GH$5/Setup!$C$36)+IF($V506=15,N($F506),0))-CL506-EJ506&lt;0.005,0,(GH505*(1+GH$5/Setup!$C$36)+IF($V506=15,N($F506),0))-CL506-EJ506)</f>
        <v>0</v>
      </c>
      <c r="GI506" s="48" t="n">
        <f aca="false">IF((GI505*(1+GI$5/Setup!$C$36)+IF($V506=16,N($F506),0))-CM506-EK506&lt;0.005,0,(GI505*(1+GI$5/Setup!$C$36)+IF($V506=16,N($F506),0))-CM506-EK506)</f>
        <v>0</v>
      </c>
      <c r="GJ506" s="48" t="n">
        <f aca="false">IF((GJ505*(1+GJ$5/Setup!$C$36)+IF($V506=17,N($F506),0))-CN506-EL506&lt;0.005,0,(GJ505*(1+GJ$5/Setup!$C$36)+IF($V506=17,N($F506),0))-CN506-EL506)</f>
        <v>0</v>
      </c>
      <c r="GK506" s="48" t="n">
        <f aca="false">IF((GK505*(1+GK$5/Setup!$C$36)+IF($V506=18,N($F506),0))-CO506-EM506&lt;0.005,0,(GK505*(1+GK$5/Setup!$C$36)+IF($V506=18,N($F506),0))-CO506-EM506)</f>
        <v>0</v>
      </c>
      <c r="GL506" s="48" t="n">
        <f aca="false">IF((GL505*(1+GL$5/Setup!$C$36)+IF($V506=19,N($F506),0))-CP506-EN506&lt;0.005,0,(GL505*(1+GL$5/Setup!$C$36)+IF($V506=19,N($F506),0))-CP506-EN506)</f>
        <v>0</v>
      </c>
      <c r="GM506" s="48" t="n">
        <f aca="false">IF((GM505*(1+GM$5/Setup!$C$36)+IF($V506=20,N($F506),0))-CQ506-EO506&lt;0.005,0,(GM505*(1+GM$5/Setup!$C$36)+IF($V506=20,N($F506),0))-CQ506-EO506)</f>
        <v>0</v>
      </c>
      <c r="GN506" s="48" t="n">
        <f aca="false">IF((GN505*(1+GN$5/Setup!$C$36)+IF($V506=21,N($F506),0))-CR506-EP506&lt;0.005,0,(GN505*(1+GN$5/Setup!$C$36)+IF($V506=21,N($F506),0))-CR506-EP506)</f>
        <v>0</v>
      </c>
      <c r="GO506" s="48" t="n">
        <f aca="false">IF((GO505*(1+GO$5/Setup!$C$36)+IF($V506=22,N($F506),0))-CS506-EQ506&lt;0.005,0,(GO505*(1+GO$5/Setup!$C$36)+IF($V506=22,N($F506),0))-CS506-EQ506)</f>
        <v>0</v>
      </c>
      <c r="GP506" s="48" t="n">
        <f aca="false">IF((GP505*(1+GP$5/Setup!$C$36)+IF($V506=23,N($F506),0))-CT506-ER506&lt;0.005,0,(GP505*(1+GP$5/Setup!$C$36)+IF($V506=23,N($F506),0))-CT506-ER506)</f>
        <v>0</v>
      </c>
      <c r="GQ506" s="48" t="n">
        <f aca="false">IF((GQ505*(1+GQ$5/Setup!$C$36)+IF($V506=24,N($F506),0))-CU506-ES506&lt;0.005,0,(GQ505*(1+GQ$5/Setup!$C$36)+IF($V506=24,N($F506),0))-CU506-ES506)</f>
        <v>0</v>
      </c>
      <c r="GR506" s="48" t="n">
        <f aca="false">IF((GR505*(1+GR$5/Setup!$C$36)+IF($V506=25,N($F506),0))-CV506-ET506&lt;0.005,0,(GR505*(1+GR$5/Setup!$C$36)+IF($V506=25,N($F506),0))-CV506-ET506)</f>
        <v>0</v>
      </c>
      <c r="GS506" s="48" t="n">
        <f aca="false">IF((GS505*(1+GS$5/Setup!$C$36)+IF($V506=26,N($F506),0))-CW506-EU506&lt;0.005,0,(GS505*(1+GS$5/Setup!$C$36)+IF($V506=26,N($F506),0))-CW506-EU506)</f>
        <v>0</v>
      </c>
      <c r="GT506" s="48" t="n">
        <f aca="false">IF((GT505*(1+GT$5/Setup!$C$36)+IF($V506=27,N($F506),0))-CX506-EV506&lt;0.005,0,(GT505*(1+GT$5/Setup!$C$36)+IF($V506=27,N($F506),0))-CX506-EV506)</f>
        <v>0</v>
      </c>
      <c r="GU506" s="48" t="n">
        <f aca="false">IF((GU505*(1+GU$5/Setup!$C$36)+IF($V506=28,N($F506),0))-CY506-EW506&lt;0.005,0,(GU505*(1+GU$5/Setup!$C$36)+IF($V506=28,N($F506),0))-CY506-EW506)</f>
        <v>0</v>
      </c>
      <c r="GV506" s="48" t="n">
        <f aca="false">IF((GV505*(1+GV$5/Setup!$C$36)+IF($V506=29,N($F506),0))-CZ506-EX506&lt;0.005,0,(GV505*(1+GV$5/Setup!$C$36)+IF($V506=29,N($F506),0))-CZ506-EX506)</f>
        <v>0</v>
      </c>
      <c r="GW506" s="48" t="n">
        <f aca="false">IF((GW505*(1+GW$5/Setup!$C$36)+IF($V506=30,N($F506),0))-DA506-EY506&lt;0.005,0,(GW505*(1+GW$5/Setup!$C$36)+IF($V506=30,N($F506),0))-DA506-EY506)</f>
        <v>0</v>
      </c>
      <c r="GX506" s="48" t="n">
        <f aca="false">IF((GX505*(1+GX$5/Setup!$C$36)+IF($V506=31,N($F506),0))-DB506-EZ506&lt;0.005,0,(GX505*(1+GX$5/Setup!$C$36)+IF($V506=31,N($F506),0))-DB506-EZ506)</f>
        <v>0</v>
      </c>
      <c r="GY506" s="48" t="n">
        <f aca="false">IF((GY505*(1+GY$5/Setup!$C$36)+IF($V506=32,N($F506),0))-DC506-FA506&lt;0.005,0,(GY505*(1+GY$5/Setup!$C$36)+IF($V506=32,N($F506),0))-DC506-FA506)</f>
        <v>0</v>
      </c>
      <c r="GZ506" s="48" t="n">
        <f aca="false">IF((GZ505*(1+GZ$5/Setup!$C$36)+IF($V506=33,N($F506),0))-DD506-FB506&lt;0.005,0,(GZ505*(1+GZ$5/Setup!$C$36)+IF($V506=33,N($F506),0))-DD506-FB506)</f>
        <v>0</v>
      </c>
      <c r="HA506" s="48" t="n">
        <f aca="false">IF((HA505*(1+HA$5/Setup!$C$36)+IF($V506=34,N($F506),0))-DE506-FC506&lt;0.005,0,(HA505*(1+HA$5/Setup!$C$36)+IF($V506=34,N($F506),0))-DE506-FC506)</f>
        <v>0</v>
      </c>
      <c r="HB506" s="48" t="n">
        <f aca="false">IF((HB505*(1+HB$5/Setup!$C$36)+IF($V506=35,N($F506),0))-DF506-FD506&lt;0.005,0,(HB505*(1+HB$5/Setup!$C$36)+IF($V506=35,N($F506),0))-DF506-FD506)</f>
        <v>0</v>
      </c>
      <c r="HC506" s="48" t="n">
        <f aca="false">IF((HC505*(1+HC$5/Setup!$C$36)+IF($V506=36,N($F506),0))-DG506-FE506&lt;0.005,0,(HC505*(1+HC$5/Setup!$C$36)+IF($V506=36,N($F506),0))-DG506-FE506)</f>
        <v>0</v>
      </c>
      <c r="HD506" s="48" t="n">
        <f aca="false">IF((HD505*(1+HD$5/Setup!$C$36)+IF($V506=37,N($F506),0))-DH506-FF506&lt;0.005,0,(HD505*(1+HD$5/Setup!$C$36)+IF($V506=37,N($F506),0))-DH506-FF506)</f>
        <v>0</v>
      </c>
      <c r="HE506" s="48" t="n">
        <f aca="false">IF((HE505*(1+HE$5/Setup!$C$36)+IF($V506=38,N($F506),0))-DI506-FG506&lt;0.005,0,(HE505*(1+HE$5/Setup!$C$36)+IF($V506=38,N($F506),0))-DI506-FG506)</f>
        <v>0</v>
      </c>
      <c r="HF506" s="48" t="n">
        <f aca="false">IF((HF505*(1+HF$5/Setup!$C$36)+IF($V506=39,N($F506),0))-DJ506-FH506&lt;0.005,0,(HF505*(1+HF$5/Setup!$C$36)+IF($V506=39,N($F506),0))-DJ506-FH506)</f>
        <v>0</v>
      </c>
      <c r="HG506" s="48" t="n">
        <f aca="false">IF((HG505*(1+HG$5/Setup!$C$36)+IF($V506=40,N($F506),0))-DK506-FI506&lt;0.005,0,(HG505*(1+HG$5/Setup!$C$36)+IF($V506=40,N($F506),0))-DK506-FI506)</f>
        <v>0</v>
      </c>
      <c r="HH506" s="48" t="n">
        <f aca="false">IF((HH505*(1+HH$5/Setup!$C$36)+IF($V506=41,N($F506),0))-DL506-FJ506&lt;0.005,0,(HH505*(1+HH$5/Setup!$C$36)+IF($V506=41,N($F506),0))-DL506-FJ506)</f>
        <v>0</v>
      </c>
      <c r="HI506" s="48" t="n">
        <f aca="false">IF((HI505*(1+HI$5/Setup!$C$36)+IF($V506=42,N($F506),0))-DM506-FK506&lt;0.005,0,(HI505*(1+HI$5/Setup!$C$36)+IF($V506=42,N($F506),0))-DM506-FK506)</f>
        <v>0</v>
      </c>
      <c r="HJ506" s="48" t="n">
        <f aca="false">IF((HJ505*(1+HJ$5/Setup!$C$36)+IF($V506=43,N($F506),0))-DN506-FL506&lt;0.005,0,(HJ505*(1+HJ$5/Setup!$C$36)+IF($V506=43,N($F506),0))-DN506-FL506)</f>
        <v>0</v>
      </c>
      <c r="HK506" s="48" t="n">
        <f aca="false">IF((HK505*(1+HK$5/Setup!$C$36)+IF($V506=44,N($F506),0))-DO506-FM506&lt;0.005,0,(HK505*(1+HK$5/Setup!$C$36)+IF($V506=44,N($F506),0))-DO506-FM506)</f>
        <v>0</v>
      </c>
      <c r="HL506" s="48" t="n">
        <f aca="false">IF((HL505*(1+HL$5/Setup!$C$36)+IF($V506=45,N($F506),0))-DP506-FN506&lt;0.005,0,(HL505*(1+HL$5/Setup!$C$36)+IF($V506=45,N($F506),0))-DP506-FN506)</f>
        <v>0</v>
      </c>
      <c r="HM506" s="48" t="n">
        <f aca="false">IF((HM505*(1+HM$5/Setup!$C$36)+IF($V506=46,N($F506),0))-DQ506-FO506&lt;0.005,0,(HM505*(1+HM$5/Setup!$C$36)+IF($V506=46,N($F506),0))-DQ506-FO506)</f>
        <v>0</v>
      </c>
      <c r="HN506" s="48" t="n">
        <f aca="false">IF((HN505*(1+HN$5/Setup!$C$36)+IF($V506=47,N($F506),0))-DR506-FP506&lt;0.005,0,(HN505*(1+HN$5/Setup!$C$36)+IF($V506=47,N($F506),0))-DR506-FP506)</f>
        <v>0</v>
      </c>
      <c r="HO506" s="48" t="n">
        <f aca="false">IF((HO505*(1+HO$5/Setup!$C$36)+IF($V506=48,N($F506),0))-DS506-FQ506&lt;0.005,0,(HO505*(1+HO$5/Setup!$C$36)+IF($V506=48,N($F506),0))-DS506-FQ506)</f>
        <v>0</v>
      </c>
      <c r="HP506" s="48" t="n">
        <f aca="false">IF((HP505*(1+HP$5/Setup!$C$36)+IF($V506=49,N($F506),0))-DT506-FR506&lt;0.005,0,(HP505*(1+HP$5/Setup!$C$36)+IF($V506=49,N($F506),0))-DT506-FR506)</f>
        <v>0</v>
      </c>
      <c r="HQ506" s="48" t="n">
        <f aca="false">IF((HQ505*(1+HQ$5/Setup!$C$36)+IF($V506=50,N($F506),0))-DU506-FS506&lt;0.005,0,(HQ505*(1+HQ$5/Setup!$C$36)+IF($V506=50,N($F506),0))-DU506-FS506)</f>
        <v>0</v>
      </c>
    </row>
    <row r="507" customFormat="false" ht="15" hidden="false" customHeight="false" outlineLevel="0" collapsed="false">
      <c r="A507" s="44" t="n">
        <v>499</v>
      </c>
      <c r="B507" s="45" t="n">
        <f aca="false">IF(Setup!$C$7="Every month",EDATE(Setup!$C$8,($A507-1)),IF(Setup!$C$7="Twice a month",DATE(YEAR(Setup!$C$8),MONTH(Setup!$C$8)+INT((($A507-1)+Setup!$C$41)/2),MIN(IF(MOD(($A507-1)+Setup!$C$41,2)=0,Setup!$C$39,Setup!$C$40),DAY(EOMONTH(DATE(YEAR(Setup!$C$8),MONTH(Setup!$C$8)+INT((($A507-1)+Setup!$C$41)/2),1),0)))),Setup!$C$8+($A507-1)*IF(Setup!$C$7="Every week",7,14)))</f>
        <v>53297</v>
      </c>
      <c r="C507" s="45" t="n">
        <f aca="false">IF(Setup!$C$7="Every month",EDATE(Setup!$C$8,$A507),IF(Setup!$C$7="Twice a month",DATE(YEAR(Setup!$C$8),MONTH(Setup!$C$8)+INT(($A507+Setup!$C$41)/2),MIN(IF(MOD($A507+Setup!$C$41,2)=0,Setup!$C$39,Setup!$C$40),DAY(EOMONTH(DATE(YEAR(Setup!$C$8),MONTH(Setup!$C$8)+INT(($A507+Setup!$C$41)/2),1),0)))),Setup!$C$8+$A507*IF(Setup!$C$7="Every week",7,14)))</f>
        <v>53311</v>
      </c>
      <c r="D507" s="46"/>
      <c r="E507" s="47"/>
      <c r="F507" s="47"/>
      <c r="G507" s="47"/>
      <c r="H507" s="47"/>
      <c r="I507" s="48" t="n">
        <f aca="false">N(Setup!$C$11)+N(E507)</f>
        <v>100</v>
      </c>
      <c r="J507" s="48" t="n">
        <f aca="false">MIN(Setup!$C$37,MAX(I507,0))</f>
        <v>9.23076923076923</v>
      </c>
      <c r="K507" s="48" t="n">
        <f aca="false">MIN(MAX(N(Setup!$C$14)-L506,0),MAX(I507-J507,0))</f>
        <v>0</v>
      </c>
      <c r="L507" s="48" t="n">
        <f aca="false">L506+K507-N(G507)</f>
        <v>500</v>
      </c>
      <c r="M507" s="48" t="n">
        <f aca="false">M506+J507-N(H507)</f>
        <v>4606.15384615383</v>
      </c>
      <c r="N507" s="48" t="n">
        <f aca="false">SUM(BX507:DU507)</f>
        <v>0</v>
      </c>
      <c r="O507" s="48" t="n">
        <f aca="false">SUM(Z507:BW507)-N507</f>
        <v>25</v>
      </c>
      <c r="P507" s="48" t="n">
        <f aca="false">MAX(I507-J507-K507,0)+O507</f>
        <v>115.769230769231</v>
      </c>
      <c r="Q507" s="48" t="n">
        <f aca="false">SUM(DV507:FS507)</f>
        <v>0</v>
      </c>
      <c r="R507" s="49" t="n">
        <f aca="false">N507+J507+K507+Q507</f>
        <v>9.23076923076923</v>
      </c>
      <c r="S507" s="48" t="n">
        <f aca="false">T507-T506-N(F507)+N507+Q507</f>
        <v>0</v>
      </c>
      <c r="T507" s="49" t="n">
        <f aca="false">SUM(FT507:HQ507)</f>
        <v>0</v>
      </c>
      <c r="U507" s="44" t="str">
        <f aca="false">IF(T506&lt;0.005,"",INDEX(Helpers!$C$2:$C$51,IF(_xlfn.MINIFS($DV$6:$FS$6,DV507:FS507,"&gt;0.005")=0,V507,_xlfn.MINIFS($DV$6:$FS$6,DV507:FS507,"&gt;0.005"))))</f>
        <v/>
      </c>
      <c r="V507" s="44" t="n">
        <f aca="false">IF(_xlfn.MINIFS($FT$6:$HQ$6,FT506:HQ506,"&gt;0.005")=0,1,_xlfn.MINIFS($FT$6:$HQ$6,FT506:HQ506,"&gt;0.005"))</f>
        <v>1</v>
      </c>
      <c r="W507" s="44" t="n">
        <f aca="false">IF(AND(D507&lt;&gt;"Paid",T506&gt;0.005),1,0)</f>
        <v>0</v>
      </c>
      <c r="X507" s="48" t="n">
        <f aca="false">SUMPRODUCT(((Helpers!$G$2:$G$51*(1+(Helpers!$D$2:$D$51+0.000000001)/12)^(($B507-Setup!$C$8)/(365.25/12))-Helpers!$E$2:$E$51*((1+(Helpers!$D$2:$D$51+0.000000001)/12)^(($B507-Setup!$C$8)/(365.25/12))-1)/((Helpers!$D$2:$D$51+0.000000001)/12))&gt;0)*(Helpers!$G$2:$G$51*(1+(Helpers!$D$2:$D$51+0.000000001)/12)^(($B507-Setup!$C$8)/(365.25/12))-Helpers!$E$2:$E$51*((1+(Helpers!$D$2:$D$51+0.000000001)/12)^(($B507-Setup!$C$8)/(365.25/12))-1)/((Helpers!$D$2:$D$51+0.000000001)/12)))</f>
        <v>0</v>
      </c>
      <c r="Y507" s="48"/>
      <c r="Z507" s="48" t="n">
        <f aca="false">IF(OR(N(Z$5)=0,Z$6=""),0,Z$5*((DATE(YEAR($B507),MONTH($B507),MIN(Z$6,DAY(EOMONTH($B507,0))))&gt;=$B507)*(DATE(YEAR($B507),MONTH($B507),MIN(Z$6,DAY(EOMONTH($B507,0))))&lt;$C507)+(DATE(YEAR($B507),MONTH($B507)+1,MIN(Z$6,DAY(EOMONTH($B507,1))))&gt;=$B507)*(DATE(YEAR($B507),MONTH($B507)+1,MIN(Z$6,DAY(EOMONTH($B507,1))))&lt;$C507)))</f>
        <v>25</v>
      </c>
      <c r="AA507" s="48" t="n">
        <f aca="false">IF(OR(N(AA$5)=0,AA$6=""),0,AA$5*((DATE(YEAR($B507),MONTH($B507),MIN(AA$6,DAY(EOMONTH($B507,0))))&gt;=$B507)*(DATE(YEAR($B507),MONTH($B507),MIN(AA$6,DAY(EOMONTH($B507,0))))&lt;$C507)+(DATE(YEAR($B507),MONTH($B507)+1,MIN(AA$6,DAY(EOMONTH($B507,1))))&gt;=$B507)*(DATE(YEAR($B507),MONTH($B507)+1,MIN(AA$6,DAY(EOMONTH($B507,1))))&lt;$C507)))</f>
        <v>0</v>
      </c>
      <c r="AB507" s="48" t="n">
        <f aca="false">IF(OR(N(AB$5)=0,AB$6=""),0,AB$5*((DATE(YEAR($B507),MONTH($B507),MIN(AB$6,DAY(EOMONTH($B507,0))))&gt;=$B507)*(DATE(YEAR($B507),MONTH($B507),MIN(AB$6,DAY(EOMONTH($B507,0))))&lt;$C507)+(DATE(YEAR($B507),MONTH($B507)+1,MIN(AB$6,DAY(EOMONTH($B507,1))))&gt;=$B507)*(DATE(YEAR($B507),MONTH($B507)+1,MIN(AB$6,DAY(EOMONTH($B507,1))))&lt;$C507)))</f>
        <v>0</v>
      </c>
      <c r="AC507" s="48" t="n">
        <f aca="false">IF(OR(N(AC$5)=0,AC$6=""),0,AC$5*((DATE(YEAR($B507),MONTH($B507),MIN(AC$6,DAY(EOMONTH($B507,0))))&gt;=$B507)*(DATE(YEAR($B507),MONTH($B507),MIN(AC$6,DAY(EOMONTH($B507,0))))&lt;$C507)+(DATE(YEAR($B507),MONTH($B507)+1,MIN(AC$6,DAY(EOMONTH($B507,1))))&gt;=$B507)*(DATE(YEAR($B507),MONTH($B507)+1,MIN(AC$6,DAY(EOMONTH($B507,1))))&lt;$C507)))</f>
        <v>0</v>
      </c>
      <c r="AD507" s="48" t="n">
        <f aca="false">IF(OR(N(AD$5)=0,AD$6=""),0,AD$5*((DATE(YEAR($B507),MONTH($B507),MIN(AD$6,DAY(EOMONTH($B507,0))))&gt;=$B507)*(DATE(YEAR($B507),MONTH($B507),MIN(AD$6,DAY(EOMONTH($B507,0))))&lt;$C507)+(DATE(YEAR($B507),MONTH($B507)+1,MIN(AD$6,DAY(EOMONTH($B507,1))))&gt;=$B507)*(DATE(YEAR($B507),MONTH($B507)+1,MIN(AD$6,DAY(EOMONTH($B507,1))))&lt;$C507)))</f>
        <v>0</v>
      </c>
      <c r="AE507" s="48" t="n">
        <f aca="false">IF(OR(N(AE$5)=0,AE$6=""),0,AE$5*((DATE(YEAR($B507),MONTH($B507),MIN(AE$6,DAY(EOMONTH($B507,0))))&gt;=$B507)*(DATE(YEAR($B507),MONTH($B507),MIN(AE$6,DAY(EOMONTH($B507,0))))&lt;$C507)+(DATE(YEAR($B507),MONTH($B507)+1,MIN(AE$6,DAY(EOMONTH($B507,1))))&gt;=$B507)*(DATE(YEAR($B507),MONTH($B507)+1,MIN(AE$6,DAY(EOMONTH($B507,1))))&lt;$C507)))</f>
        <v>0</v>
      </c>
      <c r="AF507" s="48" t="n">
        <f aca="false">IF(OR(N(AF$5)=0,AF$6=""),0,AF$5*((DATE(YEAR($B507),MONTH($B507),MIN(AF$6,DAY(EOMONTH($B507,0))))&gt;=$B507)*(DATE(YEAR($B507),MONTH($B507),MIN(AF$6,DAY(EOMONTH($B507,0))))&lt;$C507)+(DATE(YEAR($B507),MONTH($B507)+1,MIN(AF$6,DAY(EOMONTH($B507,1))))&gt;=$B507)*(DATE(YEAR($B507),MONTH($B507)+1,MIN(AF$6,DAY(EOMONTH($B507,1))))&lt;$C507)))</f>
        <v>0</v>
      </c>
      <c r="AG507" s="48" t="n">
        <f aca="false">IF(OR(N(AG$5)=0,AG$6=""),0,AG$5*((DATE(YEAR($B507),MONTH($B507),MIN(AG$6,DAY(EOMONTH($B507,0))))&gt;=$B507)*(DATE(YEAR($B507),MONTH($B507),MIN(AG$6,DAY(EOMONTH($B507,0))))&lt;$C507)+(DATE(YEAR($B507),MONTH($B507)+1,MIN(AG$6,DAY(EOMONTH($B507,1))))&gt;=$B507)*(DATE(YEAR($B507),MONTH($B507)+1,MIN(AG$6,DAY(EOMONTH($B507,1))))&lt;$C507)))</f>
        <v>0</v>
      </c>
      <c r="AH507" s="48" t="n">
        <f aca="false">IF(OR(N(AH$5)=0,AH$6=""),0,AH$5*((DATE(YEAR($B507),MONTH($B507),MIN(AH$6,DAY(EOMONTH($B507,0))))&gt;=$B507)*(DATE(YEAR($B507),MONTH($B507),MIN(AH$6,DAY(EOMONTH($B507,0))))&lt;$C507)+(DATE(YEAR($B507),MONTH($B507)+1,MIN(AH$6,DAY(EOMONTH($B507,1))))&gt;=$B507)*(DATE(YEAR($B507),MONTH($B507)+1,MIN(AH$6,DAY(EOMONTH($B507,1))))&lt;$C507)))</f>
        <v>0</v>
      </c>
      <c r="AI507" s="48" t="n">
        <f aca="false">IF(OR(N(AI$5)=0,AI$6=""),0,AI$5*((DATE(YEAR($B507),MONTH($B507),MIN(AI$6,DAY(EOMONTH($B507,0))))&gt;=$B507)*(DATE(YEAR($B507),MONTH($B507),MIN(AI$6,DAY(EOMONTH($B507,0))))&lt;$C507)+(DATE(YEAR($B507),MONTH($B507)+1,MIN(AI$6,DAY(EOMONTH($B507,1))))&gt;=$B507)*(DATE(YEAR($B507),MONTH($B507)+1,MIN(AI$6,DAY(EOMONTH($B507,1))))&lt;$C507)))</f>
        <v>0</v>
      </c>
      <c r="AJ507" s="48" t="n">
        <f aca="false">IF(OR(N(AJ$5)=0,AJ$6=""),0,AJ$5*((DATE(YEAR($B507),MONTH($B507),MIN(AJ$6,DAY(EOMONTH($B507,0))))&gt;=$B507)*(DATE(YEAR($B507),MONTH($B507),MIN(AJ$6,DAY(EOMONTH($B507,0))))&lt;$C507)+(DATE(YEAR($B507),MONTH($B507)+1,MIN(AJ$6,DAY(EOMONTH($B507,1))))&gt;=$B507)*(DATE(YEAR($B507),MONTH($B507)+1,MIN(AJ$6,DAY(EOMONTH($B507,1))))&lt;$C507)))</f>
        <v>0</v>
      </c>
      <c r="AK507" s="48" t="n">
        <f aca="false">IF(OR(N(AK$5)=0,AK$6=""),0,AK$5*((DATE(YEAR($B507),MONTH($B507),MIN(AK$6,DAY(EOMONTH($B507,0))))&gt;=$B507)*(DATE(YEAR($B507),MONTH($B507),MIN(AK$6,DAY(EOMONTH($B507,0))))&lt;$C507)+(DATE(YEAR($B507),MONTH($B507)+1,MIN(AK$6,DAY(EOMONTH($B507,1))))&gt;=$B507)*(DATE(YEAR($B507),MONTH($B507)+1,MIN(AK$6,DAY(EOMONTH($B507,1))))&lt;$C507)))</f>
        <v>0</v>
      </c>
      <c r="AL507" s="48" t="n">
        <f aca="false">IF(OR(N(AL$5)=0,AL$6=""),0,AL$5*((DATE(YEAR($B507),MONTH($B507),MIN(AL$6,DAY(EOMONTH($B507,0))))&gt;=$B507)*(DATE(YEAR($B507),MONTH($B507),MIN(AL$6,DAY(EOMONTH($B507,0))))&lt;$C507)+(DATE(YEAR($B507),MONTH($B507)+1,MIN(AL$6,DAY(EOMONTH($B507,1))))&gt;=$B507)*(DATE(YEAR($B507),MONTH($B507)+1,MIN(AL$6,DAY(EOMONTH($B507,1))))&lt;$C507)))</f>
        <v>0</v>
      </c>
      <c r="AM507" s="48" t="n">
        <f aca="false">IF(OR(N(AM$5)=0,AM$6=""),0,AM$5*((DATE(YEAR($B507),MONTH($B507),MIN(AM$6,DAY(EOMONTH($B507,0))))&gt;=$B507)*(DATE(YEAR($B507),MONTH($B507),MIN(AM$6,DAY(EOMONTH($B507,0))))&lt;$C507)+(DATE(YEAR($B507),MONTH($B507)+1,MIN(AM$6,DAY(EOMONTH($B507,1))))&gt;=$B507)*(DATE(YEAR($B507),MONTH($B507)+1,MIN(AM$6,DAY(EOMONTH($B507,1))))&lt;$C507)))</f>
        <v>0</v>
      </c>
      <c r="AN507" s="48" t="n">
        <f aca="false">IF(OR(N(AN$5)=0,AN$6=""),0,AN$5*((DATE(YEAR($B507),MONTH($B507),MIN(AN$6,DAY(EOMONTH($B507,0))))&gt;=$B507)*(DATE(YEAR($B507),MONTH($B507),MIN(AN$6,DAY(EOMONTH($B507,0))))&lt;$C507)+(DATE(YEAR($B507),MONTH($B507)+1,MIN(AN$6,DAY(EOMONTH($B507,1))))&gt;=$B507)*(DATE(YEAR($B507),MONTH($B507)+1,MIN(AN$6,DAY(EOMONTH($B507,1))))&lt;$C507)))</f>
        <v>0</v>
      </c>
      <c r="AO507" s="48" t="n">
        <f aca="false">IF(OR(N(AO$5)=0,AO$6=""),0,AO$5*((DATE(YEAR($B507),MONTH($B507),MIN(AO$6,DAY(EOMONTH($B507,0))))&gt;=$B507)*(DATE(YEAR($B507),MONTH($B507),MIN(AO$6,DAY(EOMONTH($B507,0))))&lt;$C507)+(DATE(YEAR($B507),MONTH($B507)+1,MIN(AO$6,DAY(EOMONTH($B507,1))))&gt;=$B507)*(DATE(YEAR($B507),MONTH($B507)+1,MIN(AO$6,DAY(EOMONTH($B507,1))))&lt;$C507)))</f>
        <v>0</v>
      </c>
      <c r="AP507" s="48" t="n">
        <f aca="false">IF(OR(N(AP$5)=0,AP$6=""),0,AP$5*((DATE(YEAR($B507),MONTH($B507),MIN(AP$6,DAY(EOMONTH($B507,0))))&gt;=$B507)*(DATE(YEAR($B507),MONTH($B507),MIN(AP$6,DAY(EOMONTH($B507,0))))&lt;$C507)+(DATE(YEAR($B507),MONTH($B507)+1,MIN(AP$6,DAY(EOMONTH($B507,1))))&gt;=$B507)*(DATE(YEAR($B507),MONTH($B507)+1,MIN(AP$6,DAY(EOMONTH($B507,1))))&lt;$C507)))</f>
        <v>0</v>
      </c>
      <c r="AQ507" s="48" t="n">
        <f aca="false">IF(OR(N(AQ$5)=0,AQ$6=""),0,AQ$5*((DATE(YEAR($B507),MONTH($B507),MIN(AQ$6,DAY(EOMONTH($B507,0))))&gt;=$B507)*(DATE(YEAR($B507),MONTH($B507),MIN(AQ$6,DAY(EOMONTH($B507,0))))&lt;$C507)+(DATE(YEAR($B507),MONTH($B507)+1,MIN(AQ$6,DAY(EOMONTH($B507,1))))&gt;=$B507)*(DATE(YEAR($B507),MONTH($B507)+1,MIN(AQ$6,DAY(EOMONTH($B507,1))))&lt;$C507)))</f>
        <v>0</v>
      </c>
      <c r="AR507" s="48" t="n">
        <f aca="false">IF(OR(N(AR$5)=0,AR$6=""),0,AR$5*((DATE(YEAR($B507),MONTH($B507),MIN(AR$6,DAY(EOMONTH($B507,0))))&gt;=$B507)*(DATE(YEAR($B507),MONTH($B507),MIN(AR$6,DAY(EOMONTH($B507,0))))&lt;$C507)+(DATE(YEAR($B507),MONTH($B507)+1,MIN(AR$6,DAY(EOMONTH($B507,1))))&gt;=$B507)*(DATE(YEAR($B507),MONTH($B507)+1,MIN(AR$6,DAY(EOMONTH($B507,1))))&lt;$C507)))</f>
        <v>0</v>
      </c>
      <c r="AS507" s="48" t="n">
        <f aca="false">IF(OR(N(AS$5)=0,AS$6=""),0,AS$5*((DATE(YEAR($B507),MONTH($B507),MIN(AS$6,DAY(EOMONTH($B507,0))))&gt;=$B507)*(DATE(YEAR($B507),MONTH($B507),MIN(AS$6,DAY(EOMONTH($B507,0))))&lt;$C507)+(DATE(YEAR($B507),MONTH($B507)+1,MIN(AS$6,DAY(EOMONTH($B507,1))))&gt;=$B507)*(DATE(YEAR($B507),MONTH($B507)+1,MIN(AS$6,DAY(EOMONTH($B507,1))))&lt;$C507)))</f>
        <v>0</v>
      </c>
      <c r="AT507" s="48" t="n">
        <f aca="false">IF(OR(N(AT$5)=0,AT$6=""),0,AT$5*((DATE(YEAR($B507),MONTH($B507),MIN(AT$6,DAY(EOMONTH($B507,0))))&gt;=$B507)*(DATE(YEAR($B507),MONTH($B507),MIN(AT$6,DAY(EOMONTH($B507,0))))&lt;$C507)+(DATE(YEAR($B507),MONTH($B507)+1,MIN(AT$6,DAY(EOMONTH($B507,1))))&gt;=$B507)*(DATE(YEAR($B507),MONTH($B507)+1,MIN(AT$6,DAY(EOMONTH($B507,1))))&lt;$C507)))</f>
        <v>0</v>
      </c>
      <c r="AU507" s="48" t="n">
        <f aca="false">IF(OR(N(AU$5)=0,AU$6=""),0,AU$5*((DATE(YEAR($B507),MONTH($B507),MIN(AU$6,DAY(EOMONTH($B507,0))))&gt;=$B507)*(DATE(YEAR($B507),MONTH($B507),MIN(AU$6,DAY(EOMONTH($B507,0))))&lt;$C507)+(DATE(YEAR($B507),MONTH($B507)+1,MIN(AU$6,DAY(EOMONTH($B507,1))))&gt;=$B507)*(DATE(YEAR($B507),MONTH($B507)+1,MIN(AU$6,DAY(EOMONTH($B507,1))))&lt;$C507)))</f>
        <v>0</v>
      </c>
      <c r="AV507" s="48" t="n">
        <f aca="false">IF(OR(N(AV$5)=0,AV$6=""),0,AV$5*((DATE(YEAR($B507),MONTH($B507),MIN(AV$6,DAY(EOMONTH($B507,0))))&gt;=$B507)*(DATE(YEAR($B507),MONTH($B507),MIN(AV$6,DAY(EOMONTH($B507,0))))&lt;$C507)+(DATE(YEAR($B507),MONTH($B507)+1,MIN(AV$6,DAY(EOMONTH($B507,1))))&gt;=$B507)*(DATE(YEAR($B507),MONTH($B507)+1,MIN(AV$6,DAY(EOMONTH($B507,1))))&lt;$C507)))</f>
        <v>0</v>
      </c>
      <c r="AW507" s="48" t="n">
        <f aca="false">IF(OR(N(AW$5)=0,AW$6=""),0,AW$5*((DATE(YEAR($B507),MONTH($B507),MIN(AW$6,DAY(EOMONTH($B507,0))))&gt;=$B507)*(DATE(YEAR($B507),MONTH($B507),MIN(AW$6,DAY(EOMONTH($B507,0))))&lt;$C507)+(DATE(YEAR($B507),MONTH($B507)+1,MIN(AW$6,DAY(EOMONTH($B507,1))))&gt;=$B507)*(DATE(YEAR($B507),MONTH($B507)+1,MIN(AW$6,DAY(EOMONTH($B507,1))))&lt;$C507)))</f>
        <v>0</v>
      </c>
      <c r="AX507" s="48" t="n">
        <f aca="false">IF(OR(N(AX$5)=0,AX$6=""),0,AX$5*((DATE(YEAR($B507),MONTH($B507),MIN(AX$6,DAY(EOMONTH($B507,0))))&gt;=$B507)*(DATE(YEAR($B507),MONTH($B507),MIN(AX$6,DAY(EOMONTH($B507,0))))&lt;$C507)+(DATE(YEAR($B507),MONTH($B507)+1,MIN(AX$6,DAY(EOMONTH($B507,1))))&gt;=$B507)*(DATE(YEAR($B507),MONTH($B507)+1,MIN(AX$6,DAY(EOMONTH($B507,1))))&lt;$C507)))</f>
        <v>0</v>
      </c>
      <c r="AY507" s="48" t="n">
        <f aca="false">IF(OR(N(AY$5)=0,AY$6=""),0,AY$5*((DATE(YEAR($B507),MONTH($B507),MIN(AY$6,DAY(EOMONTH($B507,0))))&gt;=$B507)*(DATE(YEAR($B507),MONTH($B507),MIN(AY$6,DAY(EOMONTH($B507,0))))&lt;$C507)+(DATE(YEAR($B507),MONTH($B507)+1,MIN(AY$6,DAY(EOMONTH($B507,1))))&gt;=$B507)*(DATE(YEAR($B507),MONTH($B507)+1,MIN(AY$6,DAY(EOMONTH($B507,1))))&lt;$C507)))</f>
        <v>0</v>
      </c>
      <c r="AZ507" s="48" t="n">
        <f aca="false">IF(OR(N(AZ$5)=0,AZ$6=""),0,AZ$5*((DATE(YEAR($B507),MONTH($B507),MIN(AZ$6,DAY(EOMONTH($B507,0))))&gt;=$B507)*(DATE(YEAR($B507),MONTH($B507),MIN(AZ$6,DAY(EOMONTH($B507,0))))&lt;$C507)+(DATE(YEAR($B507),MONTH($B507)+1,MIN(AZ$6,DAY(EOMONTH($B507,1))))&gt;=$B507)*(DATE(YEAR($B507),MONTH($B507)+1,MIN(AZ$6,DAY(EOMONTH($B507,1))))&lt;$C507)))</f>
        <v>0</v>
      </c>
      <c r="BA507" s="48" t="n">
        <f aca="false">IF(OR(N(BA$5)=0,BA$6=""),0,BA$5*((DATE(YEAR($B507),MONTH($B507),MIN(BA$6,DAY(EOMONTH($B507,0))))&gt;=$B507)*(DATE(YEAR($B507),MONTH($B507),MIN(BA$6,DAY(EOMONTH($B507,0))))&lt;$C507)+(DATE(YEAR($B507),MONTH($B507)+1,MIN(BA$6,DAY(EOMONTH($B507,1))))&gt;=$B507)*(DATE(YEAR($B507),MONTH($B507)+1,MIN(BA$6,DAY(EOMONTH($B507,1))))&lt;$C507)))</f>
        <v>0</v>
      </c>
      <c r="BB507" s="48" t="n">
        <f aca="false">IF(OR(N(BB$5)=0,BB$6=""),0,BB$5*((DATE(YEAR($B507),MONTH($B507),MIN(BB$6,DAY(EOMONTH($B507,0))))&gt;=$B507)*(DATE(YEAR($B507),MONTH($B507),MIN(BB$6,DAY(EOMONTH($B507,0))))&lt;$C507)+(DATE(YEAR($B507),MONTH($B507)+1,MIN(BB$6,DAY(EOMONTH($B507,1))))&gt;=$B507)*(DATE(YEAR($B507),MONTH($B507)+1,MIN(BB$6,DAY(EOMONTH($B507,1))))&lt;$C507)))</f>
        <v>0</v>
      </c>
      <c r="BC507" s="48" t="n">
        <f aca="false">IF(OR(N(BC$5)=0,BC$6=""),0,BC$5*((DATE(YEAR($B507),MONTH($B507),MIN(BC$6,DAY(EOMONTH($B507,0))))&gt;=$B507)*(DATE(YEAR($B507),MONTH($B507),MIN(BC$6,DAY(EOMONTH($B507,0))))&lt;$C507)+(DATE(YEAR($B507),MONTH($B507)+1,MIN(BC$6,DAY(EOMONTH($B507,1))))&gt;=$B507)*(DATE(YEAR($B507),MONTH($B507)+1,MIN(BC$6,DAY(EOMONTH($B507,1))))&lt;$C507)))</f>
        <v>0</v>
      </c>
      <c r="BD507" s="48" t="n">
        <f aca="false">IF(OR(N(BD$5)=0,BD$6=""),0,BD$5*((DATE(YEAR($B507),MONTH($B507),MIN(BD$6,DAY(EOMONTH($B507,0))))&gt;=$B507)*(DATE(YEAR($B507),MONTH($B507),MIN(BD$6,DAY(EOMONTH($B507,0))))&lt;$C507)+(DATE(YEAR($B507),MONTH($B507)+1,MIN(BD$6,DAY(EOMONTH($B507,1))))&gt;=$B507)*(DATE(YEAR($B507),MONTH($B507)+1,MIN(BD$6,DAY(EOMONTH($B507,1))))&lt;$C507)))</f>
        <v>0</v>
      </c>
      <c r="BE507" s="48" t="n">
        <f aca="false">IF(OR(N(BE$5)=0,BE$6=""),0,BE$5*((DATE(YEAR($B507),MONTH($B507),MIN(BE$6,DAY(EOMONTH($B507,0))))&gt;=$B507)*(DATE(YEAR($B507),MONTH($B507),MIN(BE$6,DAY(EOMONTH($B507,0))))&lt;$C507)+(DATE(YEAR($B507),MONTH($B507)+1,MIN(BE$6,DAY(EOMONTH($B507,1))))&gt;=$B507)*(DATE(YEAR($B507),MONTH($B507)+1,MIN(BE$6,DAY(EOMONTH($B507,1))))&lt;$C507)))</f>
        <v>0</v>
      </c>
      <c r="BF507" s="48" t="n">
        <f aca="false">IF(OR(N(BF$5)=0,BF$6=""),0,BF$5*((DATE(YEAR($B507),MONTH($B507),MIN(BF$6,DAY(EOMONTH($B507,0))))&gt;=$B507)*(DATE(YEAR($B507),MONTH($B507),MIN(BF$6,DAY(EOMONTH($B507,0))))&lt;$C507)+(DATE(YEAR($B507),MONTH($B507)+1,MIN(BF$6,DAY(EOMONTH($B507,1))))&gt;=$B507)*(DATE(YEAR($B507),MONTH($B507)+1,MIN(BF$6,DAY(EOMONTH($B507,1))))&lt;$C507)))</f>
        <v>0</v>
      </c>
      <c r="BG507" s="48" t="n">
        <f aca="false">IF(OR(N(BG$5)=0,BG$6=""),0,BG$5*((DATE(YEAR($B507),MONTH($B507),MIN(BG$6,DAY(EOMONTH($B507,0))))&gt;=$B507)*(DATE(YEAR($B507),MONTH($B507),MIN(BG$6,DAY(EOMONTH($B507,0))))&lt;$C507)+(DATE(YEAR($B507),MONTH($B507)+1,MIN(BG$6,DAY(EOMONTH($B507,1))))&gt;=$B507)*(DATE(YEAR($B507),MONTH($B507)+1,MIN(BG$6,DAY(EOMONTH($B507,1))))&lt;$C507)))</f>
        <v>0</v>
      </c>
      <c r="BH507" s="48" t="n">
        <f aca="false">IF(OR(N(BH$5)=0,BH$6=""),0,BH$5*((DATE(YEAR($B507),MONTH($B507),MIN(BH$6,DAY(EOMONTH($B507,0))))&gt;=$B507)*(DATE(YEAR($B507),MONTH($B507),MIN(BH$6,DAY(EOMONTH($B507,0))))&lt;$C507)+(DATE(YEAR($B507),MONTH($B507)+1,MIN(BH$6,DAY(EOMONTH($B507,1))))&gt;=$B507)*(DATE(YEAR($B507),MONTH($B507)+1,MIN(BH$6,DAY(EOMONTH($B507,1))))&lt;$C507)))</f>
        <v>0</v>
      </c>
      <c r="BI507" s="48" t="n">
        <f aca="false">IF(OR(N(BI$5)=0,BI$6=""),0,BI$5*((DATE(YEAR($B507),MONTH($B507),MIN(BI$6,DAY(EOMONTH($B507,0))))&gt;=$B507)*(DATE(YEAR($B507),MONTH($B507),MIN(BI$6,DAY(EOMONTH($B507,0))))&lt;$C507)+(DATE(YEAR($B507),MONTH($B507)+1,MIN(BI$6,DAY(EOMONTH($B507,1))))&gt;=$B507)*(DATE(YEAR($B507),MONTH($B507)+1,MIN(BI$6,DAY(EOMONTH($B507,1))))&lt;$C507)))</f>
        <v>0</v>
      </c>
      <c r="BJ507" s="48" t="n">
        <f aca="false">IF(OR(N(BJ$5)=0,BJ$6=""),0,BJ$5*((DATE(YEAR($B507),MONTH($B507),MIN(BJ$6,DAY(EOMONTH($B507,0))))&gt;=$B507)*(DATE(YEAR($B507),MONTH($B507),MIN(BJ$6,DAY(EOMONTH($B507,0))))&lt;$C507)+(DATE(YEAR($B507),MONTH($B507)+1,MIN(BJ$6,DAY(EOMONTH($B507,1))))&gt;=$B507)*(DATE(YEAR($B507),MONTH($B507)+1,MIN(BJ$6,DAY(EOMONTH($B507,1))))&lt;$C507)))</f>
        <v>0</v>
      </c>
      <c r="BK507" s="48" t="n">
        <f aca="false">IF(OR(N(BK$5)=0,BK$6=""),0,BK$5*((DATE(YEAR($B507),MONTH($B507),MIN(BK$6,DAY(EOMONTH($B507,0))))&gt;=$B507)*(DATE(YEAR($B507),MONTH($B507),MIN(BK$6,DAY(EOMONTH($B507,0))))&lt;$C507)+(DATE(YEAR($B507),MONTH($B507)+1,MIN(BK$6,DAY(EOMONTH($B507,1))))&gt;=$B507)*(DATE(YEAR($B507),MONTH($B507)+1,MIN(BK$6,DAY(EOMONTH($B507,1))))&lt;$C507)))</f>
        <v>0</v>
      </c>
      <c r="BL507" s="48" t="n">
        <f aca="false">IF(OR(N(BL$5)=0,BL$6=""),0,BL$5*((DATE(YEAR($B507),MONTH($B507),MIN(BL$6,DAY(EOMONTH($B507,0))))&gt;=$B507)*(DATE(YEAR($B507),MONTH($B507),MIN(BL$6,DAY(EOMONTH($B507,0))))&lt;$C507)+(DATE(YEAR($B507),MONTH($B507)+1,MIN(BL$6,DAY(EOMONTH($B507,1))))&gt;=$B507)*(DATE(YEAR($B507),MONTH($B507)+1,MIN(BL$6,DAY(EOMONTH($B507,1))))&lt;$C507)))</f>
        <v>0</v>
      </c>
      <c r="BM507" s="48" t="n">
        <f aca="false">IF(OR(N(BM$5)=0,BM$6=""),0,BM$5*((DATE(YEAR($B507),MONTH($B507),MIN(BM$6,DAY(EOMONTH($B507,0))))&gt;=$B507)*(DATE(YEAR($B507),MONTH($B507),MIN(BM$6,DAY(EOMONTH($B507,0))))&lt;$C507)+(DATE(YEAR($B507),MONTH($B507)+1,MIN(BM$6,DAY(EOMONTH($B507,1))))&gt;=$B507)*(DATE(YEAR($B507),MONTH($B507)+1,MIN(BM$6,DAY(EOMONTH($B507,1))))&lt;$C507)))</f>
        <v>0</v>
      </c>
      <c r="BN507" s="48" t="n">
        <f aca="false">IF(OR(N(BN$5)=0,BN$6=""),0,BN$5*((DATE(YEAR($B507),MONTH($B507),MIN(BN$6,DAY(EOMONTH($B507,0))))&gt;=$B507)*(DATE(YEAR($B507),MONTH($B507),MIN(BN$6,DAY(EOMONTH($B507,0))))&lt;$C507)+(DATE(YEAR($B507),MONTH($B507)+1,MIN(BN$6,DAY(EOMONTH($B507,1))))&gt;=$B507)*(DATE(YEAR($B507),MONTH($B507)+1,MIN(BN$6,DAY(EOMONTH($B507,1))))&lt;$C507)))</f>
        <v>0</v>
      </c>
      <c r="BO507" s="48" t="n">
        <f aca="false">IF(OR(N(BO$5)=0,BO$6=""),0,BO$5*((DATE(YEAR($B507),MONTH($B507),MIN(BO$6,DAY(EOMONTH($B507,0))))&gt;=$B507)*(DATE(YEAR($B507),MONTH($B507),MIN(BO$6,DAY(EOMONTH($B507,0))))&lt;$C507)+(DATE(YEAR($B507),MONTH($B507)+1,MIN(BO$6,DAY(EOMONTH($B507,1))))&gt;=$B507)*(DATE(YEAR($B507),MONTH($B507)+1,MIN(BO$6,DAY(EOMONTH($B507,1))))&lt;$C507)))</f>
        <v>0</v>
      </c>
      <c r="BP507" s="48" t="n">
        <f aca="false">IF(OR(N(BP$5)=0,BP$6=""),0,BP$5*((DATE(YEAR($B507),MONTH($B507),MIN(BP$6,DAY(EOMONTH($B507,0))))&gt;=$B507)*(DATE(YEAR($B507),MONTH($B507),MIN(BP$6,DAY(EOMONTH($B507,0))))&lt;$C507)+(DATE(YEAR($B507),MONTH($B507)+1,MIN(BP$6,DAY(EOMONTH($B507,1))))&gt;=$B507)*(DATE(YEAR($B507),MONTH($B507)+1,MIN(BP$6,DAY(EOMONTH($B507,1))))&lt;$C507)))</f>
        <v>0</v>
      </c>
      <c r="BQ507" s="48" t="n">
        <f aca="false">IF(OR(N(BQ$5)=0,BQ$6=""),0,BQ$5*((DATE(YEAR($B507),MONTH($B507),MIN(BQ$6,DAY(EOMONTH($B507,0))))&gt;=$B507)*(DATE(YEAR($B507),MONTH($B507),MIN(BQ$6,DAY(EOMONTH($B507,0))))&lt;$C507)+(DATE(YEAR($B507),MONTH($B507)+1,MIN(BQ$6,DAY(EOMONTH($B507,1))))&gt;=$B507)*(DATE(YEAR($B507),MONTH($B507)+1,MIN(BQ$6,DAY(EOMONTH($B507,1))))&lt;$C507)))</f>
        <v>0</v>
      </c>
      <c r="BR507" s="48" t="n">
        <f aca="false">IF(OR(N(BR$5)=0,BR$6=""),0,BR$5*((DATE(YEAR($B507),MONTH($B507),MIN(BR$6,DAY(EOMONTH($B507,0))))&gt;=$B507)*(DATE(YEAR($B507),MONTH($B507),MIN(BR$6,DAY(EOMONTH($B507,0))))&lt;$C507)+(DATE(YEAR($B507),MONTH($B507)+1,MIN(BR$6,DAY(EOMONTH($B507,1))))&gt;=$B507)*(DATE(YEAR($B507),MONTH($B507)+1,MIN(BR$6,DAY(EOMONTH($B507,1))))&lt;$C507)))</f>
        <v>0</v>
      </c>
      <c r="BS507" s="48" t="n">
        <f aca="false">IF(OR(N(BS$5)=0,BS$6=""),0,BS$5*((DATE(YEAR($B507),MONTH($B507),MIN(BS$6,DAY(EOMONTH($B507,0))))&gt;=$B507)*(DATE(YEAR($B507),MONTH($B507),MIN(BS$6,DAY(EOMONTH($B507,0))))&lt;$C507)+(DATE(YEAR($B507),MONTH($B507)+1,MIN(BS$6,DAY(EOMONTH($B507,1))))&gt;=$B507)*(DATE(YEAR($B507),MONTH($B507)+1,MIN(BS$6,DAY(EOMONTH($B507,1))))&lt;$C507)))</f>
        <v>0</v>
      </c>
      <c r="BT507" s="48" t="n">
        <f aca="false">IF(OR(N(BT$5)=0,BT$6=""),0,BT$5*((DATE(YEAR($B507),MONTH($B507),MIN(BT$6,DAY(EOMONTH($B507,0))))&gt;=$B507)*(DATE(YEAR($B507),MONTH($B507),MIN(BT$6,DAY(EOMONTH($B507,0))))&lt;$C507)+(DATE(YEAR($B507),MONTH($B507)+1,MIN(BT$6,DAY(EOMONTH($B507,1))))&gt;=$B507)*(DATE(YEAR($B507),MONTH($B507)+1,MIN(BT$6,DAY(EOMONTH($B507,1))))&lt;$C507)))</f>
        <v>0</v>
      </c>
      <c r="BU507" s="48" t="n">
        <f aca="false">IF(OR(N(BU$5)=0,BU$6=""),0,BU$5*((DATE(YEAR($B507),MONTH($B507),MIN(BU$6,DAY(EOMONTH($B507,0))))&gt;=$B507)*(DATE(YEAR($B507),MONTH($B507),MIN(BU$6,DAY(EOMONTH($B507,0))))&lt;$C507)+(DATE(YEAR($B507),MONTH($B507)+1,MIN(BU$6,DAY(EOMONTH($B507,1))))&gt;=$B507)*(DATE(YEAR($B507),MONTH($B507)+1,MIN(BU$6,DAY(EOMONTH($B507,1))))&lt;$C507)))</f>
        <v>0</v>
      </c>
      <c r="BV507" s="48" t="n">
        <f aca="false">IF(OR(N(BV$5)=0,BV$6=""),0,BV$5*((DATE(YEAR($B507),MONTH($B507),MIN(BV$6,DAY(EOMONTH($B507,0))))&gt;=$B507)*(DATE(YEAR($B507),MONTH($B507),MIN(BV$6,DAY(EOMONTH($B507,0))))&lt;$C507)+(DATE(YEAR($B507),MONTH($B507)+1,MIN(BV$6,DAY(EOMONTH($B507,1))))&gt;=$B507)*(DATE(YEAR($B507),MONTH($B507)+1,MIN(BV$6,DAY(EOMONTH($B507,1))))&lt;$C507)))</f>
        <v>0</v>
      </c>
      <c r="BW507" s="48" t="n">
        <f aca="false">IF(OR(N(BW$5)=0,BW$6=""),0,BW$5*((DATE(YEAR($B507),MONTH($B507),MIN(BW$6,DAY(EOMONTH($B507,0))))&gt;=$B507)*(DATE(YEAR($B507),MONTH($B507),MIN(BW$6,DAY(EOMONTH($B507,0))))&lt;$C507)+(DATE(YEAR($B507),MONTH($B507)+1,MIN(BW$6,DAY(EOMONTH($B507,1))))&gt;=$B507)*(DATE(YEAR($B507),MONTH($B507)+1,MIN(BW$6,DAY(EOMONTH($B507,1))))&lt;$C507)))</f>
        <v>0</v>
      </c>
      <c r="BX507" s="48" t="n">
        <f aca="false">MIN(Z507,(FT506*(1+FT$5/Setup!$C$36)+IF($V507=1,N($F507),0)))</f>
        <v>0</v>
      </c>
      <c r="BY507" s="48" t="n">
        <f aca="false">MIN(AA507,(FU506*(1+FU$5/Setup!$C$36)+IF($V507=2,N($F507),0)))</f>
        <v>0</v>
      </c>
      <c r="BZ507" s="48" t="n">
        <f aca="false">MIN(AB507,(FV506*(1+FV$5/Setup!$C$36)+IF($V507=3,N($F507),0)))</f>
        <v>0</v>
      </c>
      <c r="CA507" s="48" t="n">
        <f aca="false">MIN(AC507,(FW506*(1+FW$5/Setup!$C$36)+IF($V507=4,N($F507),0)))</f>
        <v>0</v>
      </c>
      <c r="CB507" s="48" t="n">
        <f aca="false">MIN(AD507,(FX506*(1+FX$5/Setup!$C$36)+IF($V507=5,N($F507),0)))</f>
        <v>0</v>
      </c>
      <c r="CC507" s="48" t="n">
        <f aca="false">MIN(AE507,(FY506*(1+FY$5/Setup!$C$36)+IF($V507=6,N($F507),0)))</f>
        <v>0</v>
      </c>
      <c r="CD507" s="48" t="n">
        <f aca="false">MIN(AF507,(FZ506*(1+FZ$5/Setup!$C$36)+IF($V507=7,N($F507),0)))</f>
        <v>0</v>
      </c>
      <c r="CE507" s="48" t="n">
        <f aca="false">MIN(AG507,(GA506*(1+GA$5/Setup!$C$36)+IF($V507=8,N($F507),0)))</f>
        <v>0</v>
      </c>
      <c r="CF507" s="48" t="n">
        <f aca="false">MIN(AH507,(GB506*(1+GB$5/Setup!$C$36)+IF($V507=9,N($F507),0)))</f>
        <v>0</v>
      </c>
      <c r="CG507" s="48" t="n">
        <f aca="false">MIN(AI507,(GC506*(1+GC$5/Setup!$C$36)+IF($V507=10,N($F507),0)))</f>
        <v>0</v>
      </c>
      <c r="CH507" s="48" t="n">
        <f aca="false">MIN(AJ507,(GD506*(1+GD$5/Setup!$C$36)+IF($V507=11,N($F507),0)))</f>
        <v>0</v>
      </c>
      <c r="CI507" s="48" t="n">
        <f aca="false">MIN(AK507,(GE506*(1+GE$5/Setup!$C$36)+IF($V507=12,N($F507),0)))</f>
        <v>0</v>
      </c>
      <c r="CJ507" s="48" t="n">
        <f aca="false">MIN(AL507,(GF506*(1+GF$5/Setup!$C$36)+IF($V507=13,N($F507),0)))</f>
        <v>0</v>
      </c>
      <c r="CK507" s="48" t="n">
        <f aca="false">MIN(AM507,(GG506*(1+GG$5/Setup!$C$36)+IF($V507=14,N($F507),0)))</f>
        <v>0</v>
      </c>
      <c r="CL507" s="48" t="n">
        <f aca="false">MIN(AN507,(GH506*(1+GH$5/Setup!$C$36)+IF($V507=15,N($F507),0)))</f>
        <v>0</v>
      </c>
      <c r="CM507" s="48" t="n">
        <f aca="false">MIN(AO507,(GI506*(1+GI$5/Setup!$C$36)+IF($V507=16,N($F507),0)))</f>
        <v>0</v>
      </c>
      <c r="CN507" s="48" t="n">
        <f aca="false">MIN(AP507,(GJ506*(1+GJ$5/Setup!$C$36)+IF($V507=17,N($F507),0)))</f>
        <v>0</v>
      </c>
      <c r="CO507" s="48" t="n">
        <f aca="false">MIN(AQ507,(GK506*(1+GK$5/Setup!$C$36)+IF($V507=18,N($F507),0)))</f>
        <v>0</v>
      </c>
      <c r="CP507" s="48" t="n">
        <f aca="false">MIN(AR507,(GL506*(1+GL$5/Setup!$C$36)+IF($V507=19,N($F507),0)))</f>
        <v>0</v>
      </c>
      <c r="CQ507" s="48" t="n">
        <f aca="false">MIN(AS507,(GM506*(1+GM$5/Setup!$C$36)+IF($V507=20,N($F507),0)))</f>
        <v>0</v>
      </c>
      <c r="CR507" s="48" t="n">
        <f aca="false">MIN(AT507,(GN506*(1+GN$5/Setup!$C$36)+IF($V507=21,N($F507),0)))</f>
        <v>0</v>
      </c>
      <c r="CS507" s="48" t="n">
        <f aca="false">MIN(AU507,(GO506*(1+GO$5/Setup!$C$36)+IF($V507=22,N($F507),0)))</f>
        <v>0</v>
      </c>
      <c r="CT507" s="48" t="n">
        <f aca="false">MIN(AV507,(GP506*(1+GP$5/Setup!$C$36)+IF($V507=23,N($F507),0)))</f>
        <v>0</v>
      </c>
      <c r="CU507" s="48" t="n">
        <f aca="false">MIN(AW507,(GQ506*(1+GQ$5/Setup!$C$36)+IF($V507=24,N($F507),0)))</f>
        <v>0</v>
      </c>
      <c r="CV507" s="48" t="n">
        <f aca="false">MIN(AX507,(GR506*(1+GR$5/Setup!$C$36)+IF($V507=25,N($F507),0)))</f>
        <v>0</v>
      </c>
      <c r="CW507" s="48" t="n">
        <f aca="false">MIN(AY507,(GS506*(1+GS$5/Setup!$C$36)+IF($V507=26,N($F507),0)))</f>
        <v>0</v>
      </c>
      <c r="CX507" s="48" t="n">
        <f aca="false">MIN(AZ507,(GT506*(1+GT$5/Setup!$C$36)+IF($V507=27,N($F507),0)))</f>
        <v>0</v>
      </c>
      <c r="CY507" s="48" t="n">
        <f aca="false">MIN(BA507,(GU506*(1+GU$5/Setup!$C$36)+IF($V507=28,N($F507),0)))</f>
        <v>0</v>
      </c>
      <c r="CZ507" s="48" t="n">
        <f aca="false">MIN(BB507,(GV506*(1+GV$5/Setup!$C$36)+IF($V507=29,N($F507),0)))</f>
        <v>0</v>
      </c>
      <c r="DA507" s="48" t="n">
        <f aca="false">MIN(BC507,(GW506*(1+GW$5/Setup!$C$36)+IF($V507=30,N($F507),0)))</f>
        <v>0</v>
      </c>
      <c r="DB507" s="48" t="n">
        <f aca="false">MIN(BD507,(GX506*(1+GX$5/Setup!$C$36)+IF($V507=31,N($F507),0)))</f>
        <v>0</v>
      </c>
      <c r="DC507" s="48" t="n">
        <f aca="false">MIN(BE507,(GY506*(1+GY$5/Setup!$C$36)+IF($V507=32,N($F507),0)))</f>
        <v>0</v>
      </c>
      <c r="DD507" s="48" t="n">
        <f aca="false">MIN(BF507,(GZ506*(1+GZ$5/Setup!$C$36)+IF($V507=33,N($F507),0)))</f>
        <v>0</v>
      </c>
      <c r="DE507" s="48" t="n">
        <f aca="false">MIN(BG507,(HA506*(1+HA$5/Setup!$C$36)+IF($V507=34,N($F507),0)))</f>
        <v>0</v>
      </c>
      <c r="DF507" s="48" t="n">
        <f aca="false">MIN(BH507,(HB506*(1+HB$5/Setup!$C$36)+IF($V507=35,N($F507),0)))</f>
        <v>0</v>
      </c>
      <c r="DG507" s="48" t="n">
        <f aca="false">MIN(BI507,(HC506*(1+HC$5/Setup!$C$36)+IF($V507=36,N($F507),0)))</f>
        <v>0</v>
      </c>
      <c r="DH507" s="48" t="n">
        <f aca="false">MIN(BJ507,(HD506*(1+HD$5/Setup!$C$36)+IF($V507=37,N($F507),0)))</f>
        <v>0</v>
      </c>
      <c r="DI507" s="48" t="n">
        <f aca="false">MIN(BK507,(HE506*(1+HE$5/Setup!$C$36)+IF($V507=38,N($F507),0)))</f>
        <v>0</v>
      </c>
      <c r="DJ507" s="48" t="n">
        <f aca="false">MIN(BL507,(HF506*(1+HF$5/Setup!$C$36)+IF($V507=39,N($F507),0)))</f>
        <v>0</v>
      </c>
      <c r="DK507" s="48" t="n">
        <f aca="false">MIN(BM507,(HG506*(1+HG$5/Setup!$C$36)+IF($V507=40,N($F507),0)))</f>
        <v>0</v>
      </c>
      <c r="DL507" s="48" t="n">
        <f aca="false">MIN(BN507,(HH506*(1+HH$5/Setup!$C$36)+IF($V507=41,N($F507),0)))</f>
        <v>0</v>
      </c>
      <c r="DM507" s="48" t="n">
        <f aca="false">MIN(BO507,(HI506*(1+HI$5/Setup!$C$36)+IF($V507=42,N($F507),0)))</f>
        <v>0</v>
      </c>
      <c r="DN507" s="48" t="n">
        <f aca="false">MIN(BP507,(HJ506*(1+HJ$5/Setup!$C$36)+IF($V507=43,N($F507),0)))</f>
        <v>0</v>
      </c>
      <c r="DO507" s="48" t="n">
        <f aca="false">MIN(BQ507,(HK506*(1+HK$5/Setup!$C$36)+IF($V507=44,N($F507),0)))</f>
        <v>0</v>
      </c>
      <c r="DP507" s="48" t="n">
        <f aca="false">MIN(BR507,(HL506*(1+HL$5/Setup!$C$36)+IF($V507=45,N($F507),0)))</f>
        <v>0</v>
      </c>
      <c r="DQ507" s="48" t="n">
        <f aca="false">MIN(BS507,(HM506*(1+HM$5/Setup!$C$36)+IF($V507=46,N($F507),0)))</f>
        <v>0</v>
      </c>
      <c r="DR507" s="48" t="n">
        <f aca="false">MIN(BT507,(HN506*(1+HN$5/Setup!$C$36)+IF($V507=47,N($F507),0)))</f>
        <v>0</v>
      </c>
      <c r="DS507" s="48" t="n">
        <f aca="false">MIN(BU507,(HO506*(1+HO$5/Setup!$C$36)+IF($V507=48,N($F507),0)))</f>
        <v>0</v>
      </c>
      <c r="DT507" s="48" t="n">
        <f aca="false">MIN(BV507,(HP506*(1+HP$5/Setup!$C$36)+IF($V507=49,N($F507),0)))</f>
        <v>0</v>
      </c>
      <c r="DU507" s="48" t="n">
        <f aca="false">MIN(BW507,(HQ506*(1+HQ$5/Setup!$C$36)+IF($V507=50,N($F507),0)))</f>
        <v>0</v>
      </c>
      <c r="DV507" s="48" t="n">
        <f aca="false">MIN(MAX((FT506*(1+FT$5/Setup!$C$36)+IF($V507=1,N($F507),0))-BX507,0),MAX($P507-0,0))</f>
        <v>0</v>
      </c>
      <c r="DW507" s="48" t="n">
        <f aca="false">MIN(MAX((FU506*(1+FU$5/Setup!$C$36)+IF($V507=2,N($F507),0))-BY507,0),MAX($P507-SUM(DV507:DV507),0))</f>
        <v>0</v>
      </c>
      <c r="DX507" s="48" t="n">
        <f aca="false">MIN(MAX((FV506*(1+FV$5/Setup!$C$36)+IF($V507=3,N($F507),0))-BZ507,0),MAX($P507-SUM(DV507:DW507),0))</f>
        <v>0</v>
      </c>
      <c r="DY507" s="48" t="n">
        <f aca="false">MIN(MAX((FW506*(1+FW$5/Setup!$C$36)+IF($V507=4,N($F507),0))-CA507,0),MAX($P507-SUM(DV507:DX507),0))</f>
        <v>0</v>
      </c>
      <c r="DZ507" s="48" t="n">
        <f aca="false">MIN(MAX((FX506*(1+FX$5/Setup!$C$36)+IF($V507=5,N($F507),0))-CB507,0),MAX($P507-SUM(DV507:DY507),0))</f>
        <v>0</v>
      </c>
      <c r="EA507" s="48" t="n">
        <f aca="false">MIN(MAX((FY506*(1+FY$5/Setup!$C$36)+IF($V507=6,N($F507),0))-CC507,0),MAX($P507-SUM(DV507:DZ507),0))</f>
        <v>0</v>
      </c>
      <c r="EB507" s="48" t="n">
        <f aca="false">MIN(MAX((FZ506*(1+FZ$5/Setup!$C$36)+IF($V507=7,N($F507),0))-CD507,0),MAX($P507-SUM(DV507:EA507),0))</f>
        <v>0</v>
      </c>
      <c r="EC507" s="48" t="n">
        <f aca="false">MIN(MAX((GA506*(1+GA$5/Setup!$C$36)+IF($V507=8,N($F507),0))-CE507,0),MAX($P507-SUM(DV507:EB507),0))</f>
        <v>0</v>
      </c>
      <c r="ED507" s="48" t="n">
        <f aca="false">MIN(MAX((GB506*(1+GB$5/Setup!$C$36)+IF($V507=9,N($F507),0))-CF507,0),MAX($P507-SUM(DV507:EC507),0))</f>
        <v>0</v>
      </c>
      <c r="EE507" s="48" t="n">
        <f aca="false">MIN(MAX((GC506*(1+GC$5/Setup!$C$36)+IF($V507=10,N($F507),0))-CG507,0),MAX($P507-SUM(DV507:ED507),0))</f>
        <v>0</v>
      </c>
      <c r="EF507" s="48" t="n">
        <f aca="false">MIN(MAX((GD506*(1+GD$5/Setup!$C$36)+IF($V507=11,N($F507),0))-CH507,0),MAX($P507-SUM(DV507:EE507),0))</f>
        <v>0</v>
      </c>
      <c r="EG507" s="48" t="n">
        <f aca="false">MIN(MAX((GE506*(1+GE$5/Setup!$C$36)+IF($V507=12,N($F507),0))-CI507,0),MAX($P507-SUM(DV507:EF507),0))</f>
        <v>0</v>
      </c>
      <c r="EH507" s="48" t="n">
        <f aca="false">MIN(MAX((GF506*(1+GF$5/Setup!$C$36)+IF($V507=13,N($F507),0))-CJ507,0),MAX($P507-SUM(DV507:EG507),0))</f>
        <v>0</v>
      </c>
      <c r="EI507" s="48" t="n">
        <f aca="false">MIN(MAX((GG506*(1+GG$5/Setup!$C$36)+IF($V507=14,N($F507),0))-CK507,0),MAX($P507-SUM(DV507:EH507),0))</f>
        <v>0</v>
      </c>
      <c r="EJ507" s="48" t="n">
        <f aca="false">MIN(MAX((GH506*(1+GH$5/Setup!$C$36)+IF($V507=15,N($F507),0))-CL507,0),MAX($P507-SUM(DV507:EI507),0))</f>
        <v>0</v>
      </c>
      <c r="EK507" s="48" t="n">
        <f aca="false">MIN(MAX((GI506*(1+GI$5/Setup!$C$36)+IF($V507=16,N($F507),0))-CM507,0),MAX($P507-SUM(DV507:EJ507),0))</f>
        <v>0</v>
      </c>
      <c r="EL507" s="48" t="n">
        <f aca="false">MIN(MAX((GJ506*(1+GJ$5/Setup!$C$36)+IF($V507=17,N($F507),0))-CN507,0),MAX($P507-SUM(DV507:EK507),0))</f>
        <v>0</v>
      </c>
      <c r="EM507" s="48" t="n">
        <f aca="false">MIN(MAX((GK506*(1+GK$5/Setup!$C$36)+IF($V507=18,N($F507),0))-CO507,0),MAX($P507-SUM(DV507:EL507),0))</f>
        <v>0</v>
      </c>
      <c r="EN507" s="48" t="n">
        <f aca="false">MIN(MAX((GL506*(1+GL$5/Setup!$C$36)+IF($V507=19,N($F507),0))-CP507,0),MAX($P507-SUM(DV507:EM507),0))</f>
        <v>0</v>
      </c>
      <c r="EO507" s="48" t="n">
        <f aca="false">MIN(MAX((GM506*(1+GM$5/Setup!$C$36)+IF($V507=20,N($F507),0))-CQ507,0),MAX($P507-SUM(DV507:EN507),0))</f>
        <v>0</v>
      </c>
      <c r="EP507" s="48" t="n">
        <f aca="false">MIN(MAX((GN506*(1+GN$5/Setup!$C$36)+IF($V507=21,N($F507),0))-CR507,0),MAX($P507-SUM(DV507:EO507),0))</f>
        <v>0</v>
      </c>
      <c r="EQ507" s="48" t="n">
        <f aca="false">MIN(MAX((GO506*(1+GO$5/Setup!$C$36)+IF($V507=22,N($F507),0))-CS507,0),MAX($P507-SUM(DV507:EP507),0))</f>
        <v>0</v>
      </c>
      <c r="ER507" s="48" t="n">
        <f aca="false">MIN(MAX((GP506*(1+GP$5/Setup!$C$36)+IF($V507=23,N($F507),0))-CT507,0),MAX($P507-SUM(DV507:EQ507),0))</f>
        <v>0</v>
      </c>
      <c r="ES507" s="48" t="n">
        <f aca="false">MIN(MAX((GQ506*(1+GQ$5/Setup!$C$36)+IF($V507=24,N($F507),0))-CU507,0),MAX($P507-SUM(DV507:ER507),0))</f>
        <v>0</v>
      </c>
      <c r="ET507" s="48" t="n">
        <f aca="false">MIN(MAX((GR506*(1+GR$5/Setup!$C$36)+IF($V507=25,N($F507),0))-CV507,0),MAX($P507-SUM(DV507:ES507),0))</f>
        <v>0</v>
      </c>
      <c r="EU507" s="48" t="n">
        <f aca="false">MIN(MAX((GS506*(1+GS$5/Setup!$C$36)+IF($V507=26,N($F507),0))-CW507,0),MAX($P507-SUM(DV507:ET507),0))</f>
        <v>0</v>
      </c>
      <c r="EV507" s="48" t="n">
        <f aca="false">MIN(MAX((GT506*(1+GT$5/Setup!$C$36)+IF($V507=27,N($F507),0))-CX507,0),MAX($P507-SUM(DV507:EU507),0))</f>
        <v>0</v>
      </c>
      <c r="EW507" s="48" t="n">
        <f aca="false">MIN(MAX((GU506*(1+GU$5/Setup!$C$36)+IF($V507=28,N($F507),0))-CY507,0),MAX($P507-SUM(DV507:EV507),0))</f>
        <v>0</v>
      </c>
      <c r="EX507" s="48" t="n">
        <f aca="false">MIN(MAX((GV506*(1+GV$5/Setup!$C$36)+IF($V507=29,N($F507),0))-CZ507,0),MAX($P507-SUM(DV507:EW507),0))</f>
        <v>0</v>
      </c>
      <c r="EY507" s="48" t="n">
        <f aca="false">MIN(MAX((GW506*(1+GW$5/Setup!$C$36)+IF($V507=30,N($F507),0))-DA507,0),MAX($P507-SUM(DV507:EX507),0))</f>
        <v>0</v>
      </c>
      <c r="EZ507" s="48" t="n">
        <f aca="false">MIN(MAX((GX506*(1+GX$5/Setup!$C$36)+IF($V507=31,N($F507),0))-DB507,0),MAX($P507-SUM(DV507:EY507),0))</f>
        <v>0</v>
      </c>
      <c r="FA507" s="48" t="n">
        <f aca="false">MIN(MAX((GY506*(1+GY$5/Setup!$C$36)+IF($V507=32,N($F507),0))-DC507,0),MAX($P507-SUM(DV507:EZ507),0))</f>
        <v>0</v>
      </c>
      <c r="FB507" s="48" t="n">
        <f aca="false">MIN(MAX((GZ506*(1+GZ$5/Setup!$C$36)+IF($V507=33,N($F507),0))-DD507,0),MAX($P507-SUM(DV507:FA507),0))</f>
        <v>0</v>
      </c>
      <c r="FC507" s="48" t="n">
        <f aca="false">MIN(MAX((HA506*(1+HA$5/Setup!$C$36)+IF($V507=34,N($F507),0))-DE507,0),MAX($P507-SUM(DV507:FB507),0))</f>
        <v>0</v>
      </c>
      <c r="FD507" s="48" t="n">
        <f aca="false">MIN(MAX((HB506*(1+HB$5/Setup!$C$36)+IF($V507=35,N($F507),0))-DF507,0),MAX($P507-SUM(DV507:FC507),0))</f>
        <v>0</v>
      </c>
      <c r="FE507" s="48" t="n">
        <f aca="false">MIN(MAX((HC506*(1+HC$5/Setup!$C$36)+IF($V507=36,N($F507),0))-DG507,0),MAX($P507-SUM(DV507:FD507),0))</f>
        <v>0</v>
      </c>
      <c r="FF507" s="48" t="n">
        <f aca="false">MIN(MAX((HD506*(1+HD$5/Setup!$C$36)+IF($V507=37,N($F507),0))-DH507,0),MAX($P507-SUM(DV507:FE507),0))</f>
        <v>0</v>
      </c>
      <c r="FG507" s="48" t="n">
        <f aca="false">MIN(MAX((HE506*(1+HE$5/Setup!$C$36)+IF($V507=38,N($F507),0))-DI507,0),MAX($P507-SUM(DV507:FF507),0))</f>
        <v>0</v>
      </c>
      <c r="FH507" s="48" t="n">
        <f aca="false">MIN(MAX((HF506*(1+HF$5/Setup!$C$36)+IF($V507=39,N($F507),0))-DJ507,0),MAX($P507-SUM(DV507:FG507),0))</f>
        <v>0</v>
      </c>
      <c r="FI507" s="48" t="n">
        <f aca="false">MIN(MAX((HG506*(1+HG$5/Setup!$C$36)+IF($V507=40,N($F507),0))-DK507,0),MAX($P507-SUM(DV507:FH507),0))</f>
        <v>0</v>
      </c>
      <c r="FJ507" s="48" t="n">
        <f aca="false">MIN(MAX((HH506*(1+HH$5/Setup!$C$36)+IF($V507=41,N($F507),0))-DL507,0),MAX($P507-SUM(DV507:FI507),0))</f>
        <v>0</v>
      </c>
      <c r="FK507" s="48" t="n">
        <f aca="false">MIN(MAX((HI506*(1+HI$5/Setup!$C$36)+IF($V507=42,N($F507),0))-DM507,0),MAX($P507-SUM(DV507:FJ507),0))</f>
        <v>0</v>
      </c>
      <c r="FL507" s="48" t="n">
        <f aca="false">MIN(MAX((HJ506*(1+HJ$5/Setup!$C$36)+IF($V507=43,N($F507),0))-DN507,0),MAX($P507-SUM(DV507:FK507),0))</f>
        <v>0</v>
      </c>
      <c r="FM507" s="48" t="n">
        <f aca="false">MIN(MAX((HK506*(1+HK$5/Setup!$C$36)+IF($V507=44,N($F507),0))-DO507,0),MAX($P507-SUM(DV507:FL507),0))</f>
        <v>0</v>
      </c>
      <c r="FN507" s="48" t="n">
        <f aca="false">MIN(MAX((HL506*(1+HL$5/Setup!$C$36)+IF($V507=45,N($F507),0))-DP507,0),MAX($P507-SUM(DV507:FM507),0))</f>
        <v>0</v>
      </c>
      <c r="FO507" s="48" t="n">
        <f aca="false">MIN(MAX((HM506*(1+HM$5/Setup!$C$36)+IF($V507=46,N($F507),0))-DQ507,0),MAX($P507-SUM(DV507:FN507),0))</f>
        <v>0</v>
      </c>
      <c r="FP507" s="48" t="n">
        <f aca="false">MIN(MAX((HN506*(1+HN$5/Setup!$C$36)+IF($V507=47,N($F507),0))-DR507,0),MAX($P507-SUM(DV507:FO507),0))</f>
        <v>0</v>
      </c>
      <c r="FQ507" s="48" t="n">
        <f aca="false">MIN(MAX((HO506*(1+HO$5/Setup!$C$36)+IF($V507=48,N($F507),0))-DS507,0),MAX($P507-SUM(DV507:FP507),0))</f>
        <v>0</v>
      </c>
      <c r="FR507" s="48" t="n">
        <f aca="false">MIN(MAX((HP506*(1+HP$5/Setup!$C$36)+IF($V507=49,N($F507),0))-DT507,0),MAX($P507-SUM(DV507:FQ507),0))</f>
        <v>0</v>
      </c>
      <c r="FS507" s="48" t="n">
        <f aca="false">MIN(MAX((HQ506*(1+HQ$5/Setup!$C$36)+IF($V507=50,N($F507),0))-DU507,0),MAX($P507-SUM(DV507:FR507),0))</f>
        <v>0</v>
      </c>
      <c r="FT507" s="48" t="n">
        <f aca="false">IF((FT506*(1+FT$5/Setup!$C$36)+IF($V507=1,N($F507),0))-BX507-DV507&lt;0.005,0,(FT506*(1+FT$5/Setup!$C$36)+IF($V507=1,N($F507),0))-BX507-DV507)</f>
        <v>0</v>
      </c>
      <c r="FU507" s="48" t="n">
        <f aca="false">IF((FU506*(1+FU$5/Setup!$C$36)+IF($V507=2,N($F507),0))-BY507-DW507&lt;0.005,0,(FU506*(1+FU$5/Setup!$C$36)+IF($V507=2,N($F507),0))-BY507-DW507)</f>
        <v>0</v>
      </c>
      <c r="FV507" s="48" t="n">
        <f aca="false">IF((FV506*(1+FV$5/Setup!$C$36)+IF($V507=3,N($F507),0))-BZ507-DX507&lt;0.005,0,(FV506*(1+FV$5/Setup!$C$36)+IF($V507=3,N($F507),0))-BZ507-DX507)</f>
        <v>0</v>
      </c>
      <c r="FW507" s="48" t="n">
        <f aca="false">IF((FW506*(1+FW$5/Setup!$C$36)+IF($V507=4,N($F507),0))-CA507-DY507&lt;0.005,0,(FW506*(1+FW$5/Setup!$C$36)+IF($V507=4,N($F507),0))-CA507-DY507)</f>
        <v>0</v>
      </c>
      <c r="FX507" s="48" t="n">
        <f aca="false">IF((FX506*(1+FX$5/Setup!$C$36)+IF($V507=5,N($F507),0))-CB507-DZ507&lt;0.005,0,(FX506*(1+FX$5/Setup!$C$36)+IF($V507=5,N($F507),0))-CB507-DZ507)</f>
        <v>0</v>
      </c>
      <c r="FY507" s="48" t="n">
        <f aca="false">IF((FY506*(1+FY$5/Setup!$C$36)+IF($V507=6,N($F507),0))-CC507-EA507&lt;0.005,0,(FY506*(1+FY$5/Setup!$C$36)+IF($V507=6,N($F507),0))-CC507-EA507)</f>
        <v>0</v>
      </c>
      <c r="FZ507" s="48" t="n">
        <f aca="false">IF((FZ506*(1+FZ$5/Setup!$C$36)+IF($V507=7,N($F507),0))-CD507-EB507&lt;0.005,0,(FZ506*(1+FZ$5/Setup!$C$36)+IF($V507=7,N($F507),0))-CD507-EB507)</f>
        <v>0</v>
      </c>
      <c r="GA507" s="48" t="n">
        <f aca="false">IF((GA506*(1+GA$5/Setup!$C$36)+IF($V507=8,N($F507),0))-CE507-EC507&lt;0.005,0,(GA506*(1+GA$5/Setup!$C$36)+IF($V507=8,N($F507),0))-CE507-EC507)</f>
        <v>0</v>
      </c>
      <c r="GB507" s="48" t="n">
        <f aca="false">IF((GB506*(1+GB$5/Setup!$C$36)+IF($V507=9,N($F507),0))-CF507-ED507&lt;0.005,0,(GB506*(1+GB$5/Setup!$C$36)+IF($V507=9,N($F507),0))-CF507-ED507)</f>
        <v>0</v>
      </c>
      <c r="GC507" s="48" t="n">
        <f aca="false">IF((GC506*(1+GC$5/Setup!$C$36)+IF($V507=10,N($F507),0))-CG507-EE507&lt;0.005,0,(GC506*(1+GC$5/Setup!$C$36)+IF($V507=10,N($F507),0))-CG507-EE507)</f>
        <v>0</v>
      </c>
      <c r="GD507" s="48" t="n">
        <f aca="false">IF((GD506*(1+GD$5/Setup!$C$36)+IF($V507=11,N($F507),0))-CH507-EF507&lt;0.005,0,(GD506*(1+GD$5/Setup!$C$36)+IF($V507=11,N($F507),0))-CH507-EF507)</f>
        <v>0</v>
      </c>
      <c r="GE507" s="48" t="n">
        <f aca="false">IF((GE506*(1+GE$5/Setup!$C$36)+IF($V507=12,N($F507),0))-CI507-EG507&lt;0.005,0,(GE506*(1+GE$5/Setup!$C$36)+IF($V507=12,N($F507),0))-CI507-EG507)</f>
        <v>0</v>
      </c>
      <c r="GF507" s="48" t="n">
        <f aca="false">IF((GF506*(1+GF$5/Setup!$C$36)+IF($V507=13,N($F507),0))-CJ507-EH507&lt;0.005,0,(GF506*(1+GF$5/Setup!$C$36)+IF($V507=13,N($F507),0))-CJ507-EH507)</f>
        <v>0</v>
      </c>
      <c r="GG507" s="48" t="n">
        <f aca="false">IF((GG506*(1+GG$5/Setup!$C$36)+IF($V507=14,N($F507),0))-CK507-EI507&lt;0.005,0,(GG506*(1+GG$5/Setup!$C$36)+IF($V507=14,N($F507),0))-CK507-EI507)</f>
        <v>0</v>
      </c>
      <c r="GH507" s="48" t="n">
        <f aca="false">IF((GH506*(1+GH$5/Setup!$C$36)+IF($V507=15,N($F507),0))-CL507-EJ507&lt;0.005,0,(GH506*(1+GH$5/Setup!$C$36)+IF($V507=15,N($F507),0))-CL507-EJ507)</f>
        <v>0</v>
      </c>
      <c r="GI507" s="48" t="n">
        <f aca="false">IF((GI506*(1+GI$5/Setup!$C$36)+IF($V507=16,N($F507),0))-CM507-EK507&lt;0.005,0,(GI506*(1+GI$5/Setup!$C$36)+IF($V507=16,N($F507),0))-CM507-EK507)</f>
        <v>0</v>
      </c>
      <c r="GJ507" s="48" t="n">
        <f aca="false">IF((GJ506*(1+GJ$5/Setup!$C$36)+IF($V507=17,N($F507),0))-CN507-EL507&lt;0.005,0,(GJ506*(1+GJ$5/Setup!$C$36)+IF($V507=17,N($F507),0))-CN507-EL507)</f>
        <v>0</v>
      </c>
      <c r="GK507" s="48" t="n">
        <f aca="false">IF((GK506*(1+GK$5/Setup!$C$36)+IF($V507=18,N($F507),0))-CO507-EM507&lt;0.005,0,(GK506*(1+GK$5/Setup!$C$36)+IF($V507=18,N($F507),0))-CO507-EM507)</f>
        <v>0</v>
      </c>
      <c r="GL507" s="48" t="n">
        <f aca="false">IF((GL506*(1+GL$5/Setup!$C$36)+IF($V507=19,N($F507),0))-CP507-EN507&lt;0.005,0,(GL506*(1+GL$5/Setup!$C$36)+IF($V507=19,N($F507),0))-CP507-EN507)</f>
        <v>0</v>
      </c>
      <c r="GM507" s="48" t="n">
        <f aca="false">IF((GM506*(1+GM$5/Setup!$C$36)+IF($V507=20,N($F507),0))-CQ507-EO507&lt;0.005,0,(GM506*(1+GM$5/Setup!$C$36)+IF($V507=20,N($F507),0))-CQ507-EO507)</f>
        <v>0</v>
      </c>
      <c r="GN507" s="48" t="n">
        <f aca="false">IF((GN506*(1+GN$5/Setup!$C$36)+IF($V507=21,N($F507),0))-CR507-EP507&lt;0.005,0,(GN506*(1+GN$5/Setup!$C$36)+IF($V507=21,N($F507),0))-CR507-EP507)</f>
        <v>0</v>
      </c>
      <c r="GO507" s="48" t="n">
        <f aca="false">IF((GO506*(1+GO$5/Setup!$C$36)+IF($V507=22,N($F507),0))-CS507-EQ507&lt;0.005,0,(GO506*(1+GO$5/Setup!$C$36)+IF($V507=22,N($F507),0))-CS507-EQ507)</f>
        <v>0</v>
      </c>
      <c r="GP507" s="48" t="n">
        <f aca="false">IF((GP506*(1+GP$5/Setup!$C$36)+IF($V507=23,N($F507),0))-CT507-ER507&lt;0.005,0,(GP506*(1+GP$5/Setup!$C$36)+IF($V507=23,N($F507),0))-CT507-ER507)</f>
        <v>0</v>
      </c>
      <c r="GQ507" s="48" t="n">
        <f aca="false">IF((GQ506*(1+GQ$5/Setup!$C$36)+IF($V507=24,N($F507),0))-CU507-ES507&lt;0.005,0,(GQ506*(1+GQ$5/Setup!$C$36)+IF($V507=24,N($F507),0))-CU507-ES507)</f>
        <v>0</v>
      </c>
      <c r="GR507" s="48" t="n">
        <f aca="false">IF((GR506*(1+GR$5/Setup!$C$36)+IF($V507=25,N($F507),0))-CV507-ET507&lt;0.005,0,(GR506*(1+GR$5/Setup!$C$36)+IF($V507=25,N($F507),0))-CV507-ET507)</f>
        <v>0</v>
      </c>
      <c r="GS507" s="48" t="n">
        <f aca="false">IF((GS506*(1+GS$5/Setup!$C$36)+IF($V507=26,N($F507),0))-CW507-EU507&lt;0.005,0,(GS506*(1+GS$5/Setup!$C$36)+IF($V507=26,N($F507),0))-CW507-EU507)</f>
        <v>0</v>
      </c>
      <c r="GT507" s="48" t="n">
        <f aca="false">IF((GT506*(1+GT$5/Setup!$C$36)+IF($V507=27,N($F507),0))-CX507-EV507&lt;0.005,0,(GT506*(1+GT$5/Setup!$C$36)+IF($V507=27,N($F507),0))-CX507-EV507)</f>
        <v>0</v>
      </c>
      <c r="GU507" s="48" t="n">
        <f aca="false">IF((GU506*(1+GU$5/Setup!$C$36)+IF($V507=28,N($F507),0))-CY507-EW507&lt;0.005,0,(GU506*(1+GU$5/Setup!$C$36)+IF($V507=28,N($F507),0))-CY507-EW507)</f>
        <v>0</v>
      </c>
      <c r="GV507" s="48" t="n">
        <f aca="false">IF((GV506*(1+GV$5/Setup!$C$36)+IF($V507=29,N($F507),0))-CZ507-EX507&lt;0.005,0,(GV506*(1+GV$5/Setup!$C$36)+IF($V507=29,N($F507),0))-CZ507-EX507)</f>
        <v>0</v>
      </c>
      <c r="GW507" s="48" t="n">
        <f aca="false">IF((GW506*(1+GW$5/Setup!$C$36)+IF($V507=30,N($F507),0))-DA507-EY507&lt;0.005,0,(GW506*(1+GW$5/Setup!$C$36)+IF($V507=30,N($F507),0))-DA507-EY507)</f>
        <v>0</v>
      </c>
      <c r="GX507" s="48" t="n">
        <f aca="false">IF((GX506*(1+GX$5/Setup!$C$36)+IF($V507=31,N($F507),0))-DB507-EZ507&lt;0.005,0,(GX506*(1+GX$5/Setup!$C$36)+IF($V507=31,N($F507),0))-DB507-EZ507)</f>
        <v>0</v>
      </c>
      <c r="GY507" s="48" t="n">
        <f aca="false">IF((GY506*(1+GY$5/Setup!$C$36)+IF($V507=32,N($F507),0))-DC507-FA507&lt;0.005,0,(GY506*(1+GY$5/Setup!$C$36)+IF($V507=32,N($F507),0))-DC507-FA507)</f>
        <v>0</v>
      </c>
      <c r="GZ507" s="48" t="n">
        <f aca="false">IF((GZ506*(1+GZ$5/Setup!$C$36)+IF($V507=33,N($F507),0))-DD507-FB507&lt;0.005,0,(GZ506*(1+GZ$5/Setup!$C$36)+IF($V507=33,N($F507),0))-DD507-FB507)</f>
        <v>0</v>
      </c>
      <c r="HA507" s="48" t="n">
        <f aca="false">IF((HA506*(1+HA$5/Setup!$C$36)+IF($V507=34,N($F507),0))-DE507-FC507&lt;0.005,0,(HA506*(1+HA$5/Setup!$C$36)+IF($V507=34,N($F507),0))-DE507-FC507)</f>
        <v>0</v>
      </c>
      <c r="HB507" s="48" t="n">
        <f aca="false">IF((HB506*(1+HB$5/Setup!$C$36)+IF($V507=35,N($F507),0))-DF507-FD507&lt;0.005,0,(HB506*(1+HB$5/Setup!$C$36)+IF($V507=35,N($F507),0))-DF507-FD507)</f>
        <v>0</v>
      </c>
      <c r="HC507" s="48" t="n">
        <f aca="false">IF((HC506*(1+HC$5/Setup!$C$36)+IF($V507=36,N($F507),0))-DG507-FE507&lt;0.005,0,(HC506*(1+HC$5/Setup!$C$36)+IF($V507=36,N($F507),0))-DG507-FE507)</f>
        <v>0</v>
      </c>
      <c r="HD507" s="48" t="n">
        <f aca="false">IF((HD506*(1+HD$5/Setup!$C$36)+IF($V507=37,N($F507),0))-DH507-FF507&lt;0.005,0,(HD506*(1+HD$5/Setup!$C$36)+IF($V507=37,N($F507),0))-DH507-FF507)</f>
        <v>0</v>
      </c>
      <c r="HE507" s="48" t="n">
        <f aca="false">IF((HE506*(1+HE$5/Setup!$C$36)+IF($V507=38,N($F507),0))-DI507-FG507&lt;0.005,0,(HE506*(1+HE$5/Setup!$C$36)+IF($V507=38,N($F507),0))-DI507-FG507)</f>
        <v>0</v>
      </c>
      <c r="HF507" s="48" t="n">
        <f aca="false">IF((HF506*(1+HF$5/Setup!$C$36)+IF($V507=39,N($F507),0))-DJ507-FH507&lt;0.005,0,(HF506*(1+HF$5/Setup!$C$36)+IF($V507=39,N($F507),0))-DJ507-FH507)</f>
        <v>0</v>
      </c>
      <c r="HG507" s="48" t="n">
        <f aca="false">IF((HG506*(1+HG$5/Setup!$C$36)+IF($V507=40,N($F507),0))-DK507-FI507&lt;0.005,0,(HG506*(1+HG$5/Setup!$C$36)+IF($V507=40,N($F507),0))-DK507-FI507)</f>
        <v>0</v>
      </c>
      <c r="HH507" s="48" t="n">
        <f aca="false">IF((HH506*(1+HH$5/Setup!$C$36)+IF($V507=41,N($F507),0))-DL507-FJ507&lt;0.005,0,(HH506*(1+HH$5/Setup!$C$36)+IF($V507=41,N($F507),0))-DL507-FJ507)</f>
        <v>0</v>
      </c>
      <c r="HI507" s="48" t="n">
        <f aca="false">IF((HI506*(1+HI$5/Setup!$C$36)+IF($V507=42,N($F507),0))-DM507-FK507&lt;0.005,0,(HI506*(1+HI$5/Setup!$C$36)+IF($V507=42,N($F507),0))-DM507-FK507)</f>
        <v>0</v>
      </c>
      <c r="HJ507" s="48" t="n">
        <f aca="false">IF((HJ506*(1+HJ$5/Setup!$C$36)+IF($V507=43,N($F507),0))-DN507-FL507&lt;0.005,0,(HJ506*(1+HJ$5/Setup!$C$36)+IF($V507=43,N($F507),0))-DN507-FL507)</f>
        <v>0</v>
      </c>
      <c r="HK507" s="48" t="n">
        <f aca="false">IF((HK506*(1+HK$5/Setup!$C$36)+IF($V507=44,N($F507),0))-DO507-FM507&lt;0.005,0,(HK506*(1+HK$5/Setup!$C$36)+IF($V507=44,N($F507),0))-DO507-FM507)</f>
        <v>0</v>
      </c>
      <c r="HL507" s="48" t="n">
        <f aca="false">IF((HL506*(1+HL$5/Setup!$C$36)+IF($V507=45,N($F507),0))-DP507-FN507&lt;0.005,0,(HL506*(1+HL$5/Setup!$C$36)+IF($V507=45,N($F507),0))-DP507-FN507)</f>
        <v>0</v>
      </c>
      <c r="HM507" s="48" t="n">
        <f aca="false">IF((HM506*(1+HM$5/Setup!$C$36)+IF($V507=46,N($F507),0))-DQ507-FO507&lt;0.005,0,(HM506*(1+HM$5/Setup!$C$36)+IF($V507=46,N($F507),0))-DQ507-FO507)</f>
        <v>0</v>
      </c>
      <c r="HN507" s="48" t="n">
        <f aca="false">IF((HN506*(1+HN$5/Setup!$C$36)+IF($V507=47,N($F507),0))-DR507-FP507&lt;0.005,0,(HN506*(1+HN$5/Setup!$C$36)+IF($V507=47,N($F507),0))-DR507-FP507)</f>
        <v>0</v>
      </c>
      <c r="HO507" s="48" t="n">
        <f aca="false">IF((HO506*(1+HO$5/Setup!$C$36)+IF($V507=48,N($F507),0))-DS507-FQ507&lt;0.005,0,(HO506*(1+HO$5/Setup!$C$36)+IF($V507=48,N($F507),0))-DS507-FQ507)</f>
        <v>0</v>
      </c>
      <c r="HP507" s="48" t="n">
        <f aca="false">IF((HP506*(1+HP$5/Setup!$C$36)+IF($V507=49,N($F507),0))-DT507-FR507&lt;0.005,0,(HP506*(1+HP$5/Setup!$C$36)+IF($V507=49,N($F507),0))-DT507-FR507)</f>
        <v>0</v>
      </c>
      <c r="HQ507" s="48" t="n">
        <f aca="false">IF((HQ506*(1+HQ$5/Setup!$C$36)+IF($V507=50,N($F507),0))-DU507-FS507&lt;0.005,0,(HQ506*(1+HQ$5/Setup!$C$36)+IF($V507=50,N($F507),0))-DU507-FS507)</f>
        <v>0</v>
      </c>
    </row>
    <row r="508" customFormat="false" ht="15" hidden="false" customHeight="false" outlineLevel="0" collapsed="false">
      <c r="A508" s="44" t="n">
        <v>500</v>
      </c>
      <c r="B508" s="45" t="n">
        <f aca="false">IF(Setup!$C$7="Every month",EDATE(Setup!$C$8,($A508-1)),IF(Setup!$C$7="Twice a month",DATE(YEAR(Setup!$C$8),MONTH(Setup!$C$8)+INT((($A508-1)+Setup!$C$41)/2),MIN(IF(MOD(($A508-1)+Setup!$C$41,2)=0,Setup!$C$39,Setup!$C$40),DAY(EOMONTH(DATE(YEAR(Setup!$C$8),MONTH(Setup!$C$8)+INT((($A508-1)+Setup!$C$41)/2),1),0)))),Setup!$C$8+($A508-1)*IF(Setup!$C$7="Every week",7,14)))</f>
        <v>53311</v>
      </c>
      <c r="C508" s="45" t="n">
        <f aca="false">IF(Setup!$C$7="Every month",EDATE(Setup!$C$8,$A508),IF(Setup!$C$7="Twice a month",DATE(YEAR(Setup!$C$8),MONTH(Setup!$C$8)+INT(($A508+Setup!$C$41)/2),MIN(IF(MOD($A508+Setup!$C$41,2)=0,Setup!$C$39,Setup!$C$40),DAY(EOMONTH(DATE(YEAR(Setup!$C$8),MONTH(Setup!$C$8)+INT(($A508+Setup!$C$41)/2),1),0)))),Setup!$C$8+$A508*IF(Setup!$C$7="Every week",7,14)))</f>
        <v>53325</v>
      </c>
      <c r="D508" s="46"/>
      <c r="E508" s="47"/>
      <c r="F508" s="47"/>
      <c r="G508" s="47"/>
      <c r="H508" s="47"/>
      <c r="I508" s="48" t="n">
        <f aca="false">N(Setup!$C$11)+N(E508)</f>
        <v>100</v>
      </c>
      <c r="J508" s="48" t="n">
        <f aca="false">MIN(Setup!$C$37,MAX(I508,0))</f>
        <v>9.23076923076923</v>
      </c>
      <c r="K508" s="48" t="n">
        <f aca="false">MIN(MAX(N(Setup!$C$14)-L507,0),MAX(I508-J508,0))</f>
        <v>0</v>
      </c>
      <c r="L508" s="48" t="n">
        <f aca="false">L507+K508-N(G508)</f>
        <v>500</v>
      </c>
      <c r="M508" s="48" t="n">
        <f aca="false">M507+J508-N(H508)</f>
        <v>4615.3846153846</v>
      </c>
      <c r="N508" s="48" t="n">
        <f aca="false">SUM(BX508:DU508)</f>
        <v>0</v>
      </c>
      <c r="O508" s="48" t="n">
        <f aca="false">SUM(Z508:BW508)-N508</f>
        <v>40</v>
      </c>
      <c r="P508" s="48" t="n">
        <f aca="false">MAX(I508-J508-K508,0)+O508</f>
        <v>130.769230769231</v>
      </c>
      <c r="Q508" s="48" t="n">
        <f aca="false">SUM(DV508:FS508)</f>
        <v>0</v>
      </c>
      <c r="R508" s="49" t="n">
        <f aca="false">N508+J508+K508+Q508</f>
        <v>9.23076923076923</v>
      </c>
      <c r="S508" s="48" t="n">
        <f aca="false">T508-T507-N(F508)+N508+Q508</f>
        <v>0</v>
      </c>
      <c r="T508" s="49" t="n">
        <f aca="false">SUM(FT508:HQ508)</f>
        <v>0</v>
      </c>
      <c r="U508" s="44" t="str">
        <f aca="false">IF(T507&lt;0.005,"",INDEX(Helpers!$C$2:$C$51,IF(_xlfn.MINIFS($DV$6:$FS$6,DV508:FS508,"&gt;0.005")=0,V508,_xlfn.MINIFS($DV$6:$FS$6,DV508:FS508,"&gt;0.005"))))</f>
        <v/>
      </c>
      <c r="V508" s="44" t="n">
        <f aca="false">IF(_xlfn.MINIFS($FT$6:$HQ$6,FT507:HQ507,"&gt;0.005")=0,1,_xlfn.MINIFS($FT$6:$HQ$6,FT507:HQ507,"&gt;0.005"))</f>
        <v>1</v>
      </c>
      <c r="W508" s="44" t="n">
        <f aca="false">IF(AND(D508&lt;&gt;"Paid",T507&gt;0.005),1,0)</f>
        <v>0</v>
      </c>
      <c r="X508" s="48" t="n">
        <f aca="false">SUMPRODUCT(((Helpers!$G$2:$G$51*(1+(Helpers!$D$2:$D$51+0.000000001)/12)^(($B508-Setup!$C$8)/(365.25/12))-Helpers!$E$2:$E$51*((1+(Helpers!$D$2:$D$51+0.000000001)/12)^(($B508-Setup!$C$8)/(365.25/12))-1)/((Helpers!$D$2:$D$51+0.000000001)/12))&gt;0)*(Helpers!$G$2:$G$51*(1+(Helpers!$D$2:$D$51+0.000000001)/12)^(($B508-Setup!$C$8)/(365.25/12))-Helpers!$E$2:$E$51*((1+(Helpers!$D$2:$D$51+0.000000001)/12)^(($B508-Setup!$C$8)/(365.25/12))-1)/((Helpers!$D$2:$D$51+0.000000001)/12)))</f>
        <v>0</v>
      </c>
      <c r="Y508" s="48"/>
      <c r="Z508" s="48" t="n">
        <f aca="false">IF(OR(N(Z$5)=0,Z$6=""),0,Z$5*((DATE(YEAR($B508),MONTH($B508),MIN(Z$6,DAY(EOMONTH($B508,0))))&gt;=$B508)*(DATE(YEAR($B508),MONTH($B508),MIN(Z$6,DAY(EOMONTH($B508,0))))&lt;$C508)+(DATE(YEAR($B508),MONTH($B508)+1,MIN(Z$6,DAY(EOMONTH($B508,1))))&gt;=$B508)*(DATE(YEAR($B508),MONTH($B508)+1,MIN(Z$6,DAY(EOMONTH($B508,1))))&lt;$C508)))</f>
        <v>0</v>
      </c>
      <c r="AA508" s="48" t="n">
        <f aca="false">IF(OR(N(AA$5)=0,AA$6=""),0,AA$5*((DATE(YEAR($B508),MONTH($B508),MIN(AA$6,DAY(EOMONTH($B508,0))))&gt;=$B508)*(DATE(YEAR($B508),MONTH($B508),MIN(AA$6,DAY(EOMONTH($B508,0))))&lt;$C508)+(DATE(YEAR($B508),MONTH($B508)+1,MIN(AA$6,DAY(EOMONTH($B508,1))))&gt;=$B508)*(DATE(YEAR($B508),MONTH($B508)+1,MIN(AA$6,DAY(EOMONTH($B508,1))))&lt;$C508)))</f>
        <v>40</v>
      </c>
      <c r="AB508" s="48" t="n">
        <f aca="false">IF(OR(N(AB$5)=0,AB$6=""),0,AB$5*((DATE(YEAR($B508),MONTH($B508),MIN(AB$6,DAY(EOMONTH($B508,0))))&gt;=$B508)*(DATE(YEAR($B508),MONTH($B508),MIN(AB$6,DAY(EOMONTH($B508,0))))&lt;$C508)+(DATE(YEAR($B508),MONTH($B508)+1,MIN(AB$6,DAY(EOMONTH($B508,1))))&gt;=$B508)*(DATE(YEAR($B508),MONTH($B508)+1,MIN(AB$6,DAY(EOMONTH($B508,1))))&lt;$C508)))</f>
        <v>0</v>
      </c>
      <c r="AC508" s="48" t="n">
        <f aca="false">IF(OR(N(AC$5)=0,AC$6=""),0,AC$5*((DATE(YEAR($B508),MONTH($B508),MIN(AC$6,DAY(EOMONTH($B508,0))))&gt;=$B508)*(DATE(YEAR($B508),MONTH($B508),MIN(AC$6,DAY(EOMONTH($B508,0))))&lt;$C508)+(DATE(YEAR($B508),MONTH($B508)+1,MIN(AC$6,DAY(EOMONTH($B508,1))))&gt;=$B508)*(DATE(YEAR($B508),MONTH($B508)+1,MIN(AC$6,DAY(EOMONTH($B508,1))))&lt;$C508)))</f>
        <v>0</v>
      </c>
      <c r="AD508" s="48" t="n">
        <f aca="false">IF(OR(N(AD$5)=0,AD$6=""),0,AD$5*((DATE(YEAR($B508),MONTH($B508),MIN(AD$6,DAY(EOMONTH($B508,0))))&gt;=$B508)*(DATE(YEAR($B508),MONTH($B508),MIN(AD$6,DAY(EOMONTH($B508,0))))&lt;$C508)+(DATE(YEAR($B508),MONTH($B508)+1,MIN(AD$6,DAY(EOMONTH($B508,1))))&gt;=$B508)*(DATE(YEAR($B508),MONTH($B508)+1,MIN(AD$6,DAY(EOMONTH($B508,1))))&lt;$C508)))</f>
        <v>0</v>
      </c>
      <c r="AE508" s="48" t="n">
        <f aca="false">IF(OR(N(AE$5)=0,AE$6=""),0,AE$5*((DATE(YEAR($B508),MONTH($B508),MIN(AE$6,DAY(EOMONTH($B508,0))))&gt;=$B508)*(DATE(YEAR($B508),MONTH($B508),MIN(AE$6,DAY(EOMONTH($B508,0))))&lt;$C508)+(DATE(YEAR($B508),MONTH($B508)+1,MIN(AE$6,DAY(EOMONTH($B508,1))))&gt;=$B508)*(DATE(YEAR($B508),MONTH($B508)+1,MIN(AE$6,DAY(EOMONTH($B508,1))))&lt;$C508)))</f>
        <v>0</v>
      </c>
      <c r="AF508" s="48" t="n">
        <f aca="false">IF(OR(N(AF$5)=0,AF$6=""),0,AF$5*((DATE(YEAR($B508),MONTH($B508),MIN(AF$6,DAY(EOMONTH($B508,0))))&gt;=$B508)*(DATE(YEAR($B508),MONTH($B508),MIN(AF$6,DAY(EOMONTH($B508,0))))&lt;$C508)+(DATE(YEAR($B508),MONTH($B508)+1,MIN(AF$6,DAY(EOMONTH($B508,1))))&gt;=$B508)*(DATE(YEAR($B508),MONTH($B508)+1,MIN(AF$6,DAY(EOMONTH($B508,1))))&lt;$C508)))</f>
        <v>0</v>
      </c>
      <c r="AG508" s="48" t="n">
        <f aca="false">IF(OR(N(AG$5)=0,AG$6=""),0,AG$5*((DATE(YEAR($B508),MONTH($B508),MIN(AG$6,DAY(EOMONTH($B508,0))))&gt;=$B508)*(DATE(YEAR($B508),MONTH($B508),MIN(AG$6,DAY(EOMONTH($B508,0))))&lt;$C508)+(DATE(YEAR($B508),MONTH($B508)+1,MIN(AG$6,DAY(EOMONTH($B508,1))))&gt;=$B508)*(DATE(YEAR($B508),MONTH($B508)+1,MIN(AG$6,DAY(EOMONTH($B508,1))))&lt;$C508)))</f>
        <v>0</v>
      </c>
      <c r="AH508" s="48" t="n">
        <f aca="false">IF(OR(N(AH$5)=0,AH$6=""),0,AH$5*((DATE(YEAR($B508),MONTH($B508),MIN(AH$6,DAY(EOMONTH($B508,0))))&gt;=$B508)*(DATE(YEAR($B508),MONTH($B508),MIN(AH$6,DAY(EOMONTH($B508,0))))&lt;$C508)+(DATE(YEAR($B508),MONTH($B508)+1,MIN(AH$6,DAY(EOMONTH($B508,1))))&gt;=$B508)*(DATE(YEAR($B508),MONTH($B508)+1,MIN(AH$6,DAY(EOMONTH($B508,1))))&lt;$C508)))</f>
        <v>0</v>
      </c>
      <c r="AI508" s="48" t="n">
        <f aca="false">IF(OR(N(AI$5)=0,AI$6=""),0,AI$5*((DATE(YEAR($B508),MONTH($B508),MIN(AI$6,DAY(EOMONTH($B508,0))))&gt;=$B508)*(DATE(YEAR($B508),MONTH($B508),MIN(AI$6,DAY(EOMONTH($B508,0))))&lt;$C508)+(DATE(YEAR($B508),MONTH($B508)+1,MIN(AI$6,DAY(EOMONTH($B508,1))))&gt;=$B508)*(DATE(YEAR($B508),MONTH($B508)+1,MIN(AI$6,DAY(EOMONTH($B508,1))))&lt;$C508)))</f>
        <v>0</v>
      </c>
      <c r="AJ508" s="48" t="n">
        <f aca="false">IF(OR(N(AJ$5)=0,AJ$6=""),0,AJ$5*((DATE(YEAR($B508),MONTH($B508),MIN(AJ$6,DAY(EOMONTH($B508,0))))&gt;=$B508)*(DATE(YEAR($B508),MONTH($B508),MIN(AJ$6,DAY(EOMONTH($B508,0))))&lt;$C508)+(DATE(YEAR($B508),MONTH($B508)+1,MIN(AJ$6,DAY(EOMONTH($B508,1))))&gt;=$B508)*(DATE(YEAR($B508),MONTH($B508)+1,MIN(AJ$6,DAY(EOMONTH($B508,1))))&lt;$C508)))</f>
        <v>0</v>
      </c>
      <c r="AK508" s="48" t="n">
        <f aca="false">IF(OR(N(AK$5)=0,AK$6=""),0,AK$5*((DATE(YEAR($B508),MONTH($B508),MIN(AK$6,DAY(EOMONTH($B508,0))))&gt;=$B508)*(DATE(YEAR($B508),MONTH($B508),MIN(AK$6,DAY(EOMONTH($B508,0))))&lt;$C508)+(DATE(YEAR($B508),MONTH($B508)+1,MIN(AK$6,DAY(EOMONTH($B508,1))))&gt;=$B508)*(DATE(YEAR($B508),MONTH($B508)+1,MIN(AK$6,DAY(EOMONTH($B508,1))))&lt;$C508)))</f>
        <v>0</v>
      </c>
      <c r="AL508" s="48" t="n">
        <f aca="false">IF(OR(N(AL$5)=0,AL$6=""),0,AL$5*((DATE(YEAR($B508),MONTH($B508),MIN(AL$6,DAY(EOMONTH($B508,0))))&gt;=$B508)*(DATE(YEAR($B508),MONTH($B508),MIN(AL$6,DAY(EOMONTH($B508,0))))&lt;$C508)+(DATE(YEAR($B508),MONTH($B508)+1,MIN(AL$6,DAY(EOMONTH($B508,1))))&gt;=$B508)*(DATE(YEAR($B508),MONTH($B508)+1,MIN(AL$6,DAY(EOMONTH($B508,1))))&lt;$C508)))</f>
        <v>0</v>
      </c>
      <c r="AM508" s="48" t="n">
        <f aca="false">IF(OR(N(AM$5)=0,AM$6=""),0,AM$5*((DATE(YEAR($B508),MONTH($B508),MIN(AM$6,DAY(EOMONTH($B508,0))))&gt;=$B508)*(DATE(YEAR($B508),MONTH($B508),MIN(AM$6,DAY(EOMONTH($B508,0))))&lt;$C508)+(DATE(YEAR($B508),MONTH($B508)+1,MIN(AM$6,DAY(EOMONTH($B508,1))))&gt;=$B508)*(DATE(YEAR($B508),MONTH($B508)+1,MIN(AM$6,DAY(EOMONTH($B508,1))))&lt;$C508)))</f>
        <v>0</v>
      </c>
      <c r="AN508" s="48" t="n">
        <f aca="false">IF(OR(N(AN$5)=0,AN$6=""),0,AN$5*((DATE(YEAR($B508),MONTH($B508),MIN(AN$6,DAY(EOMONTH($B508,0))))&gt;=$B508)*(DATE(YEAR($B508),MONTH($B508),MIN(AN$6,DAY(EOMONTH($B508,0))))&lt;$C508)+(DATE(YEAR($B508),MONTH($B508)+1,MIN(AN$6,DAY(EOMONTH($B508,1))))&gt;=$B508)*(DATE(YEAR($B508),MONTH($B508)+1,MIN(AN$6,DAY(EOMONTH($B508,1))))&lt;$C508)))</f>
        <v>0</v>
      </c>
      <c r="AO508" s="48" t="n">
        <f aca="false">IF(OR(N(AO$5)=0,AO$6=""),0,AO$5*((DATE(YEAR($B508),MONTH($B508),MIN(AO$6,DAY(EOMONTH($B508,0))))&gt;=$B508)*(DATE(YEAR($B508),MONTH($B508),MIN(AO$6,DAY(EOMONTH($B508,0))))&lt;$C508)+(DATE(YEAR($B508),MONTH($B508)+1,MIN(AO$6,DAY(EOMONTH($B508,1))))&gt;=$B508)*(DATE(YEAR($B508),MONTH($B508)+1,MIN(AO$6,DAY(EOMONTH($B508,1))))&lt;$C508)))</f>
        <v>0</v>
      </c>
      <c r="AP508" s="48" t="n">
        <f aca="false">IF(OR(N(AP$5)=0,AP$6=""),0,AP$5*((DATE(YEAR($B508),MONTH($B508),MIN(AP$6,DAY(EOMONTH($B508,0))))&gt;=$B508)*(DATE(YEAR($B508),MONTH($B508),MIN(AP$6,DAY(EOMONTH($B508,0))))&lt;$C508)+(DATE(YEAR($B508),MONTH($B508)+1,MIN(AP$6,DAY(EOMONTH($B508,1))))&gt;=$B508)*(DATE(YEAR($B508),MONTH($B508)+1,MIN(AP$6,DAY(EOMONTH($B508,1))))&lt;$C508)))</f>
        <v>0</v>
      </c>
      <c r="AQ508" s="48" t="n">
        <f aca="false">IF(OR(N(AQ$5)=0,AQ$6=""),0,AQ$5*((DATE(YEAR($B508),MONTH($B508),MIN(AQ$6,DAY(EOMONTH($B508,0))))&gt;=$B508)*(DATE(YEAR($B508),MONTH($B508),MIN(AQ$6,DAY(EOMONTH($B508,0))))&lt;$C508)+(DATE(YEAR($B508),MONTH($B508)+1,MIN(AQ$6,DAY(EOMONTH($B508,1))))&gt;=$B508)*(DATE(YEAR($B508),MONTH($B508)+1,MIN(AQ$6,DAY(EOMONTH($B508,1))))&lt;$C508)))</f>
        <v>0</v>
      </c>
      <c r="AR508" s="48" t="n">
        <f aca="false">IF(OR(N(AR$5)=0,AR$6=""),0,AR$5*((DATE(YEAR($B508),MONTH($B508),MIN(AR$6,DAY(EOMONTH($B508,0))))&gt;=$B508)*(DATE(YEAR($B508),MONTH($B508),MIN(AR$6,DAY(EOMONTH($B508,0))))&lt;$C508)+(DATE(YEAR($B508),MONTH($B508)+1,MIN(AR$6,DAY(EOMONTH($B508,1))))&gt;=$B508)*(DATE(YEAR($B508),MONTH($B508)+1,MIN(AR$6,DAY(EOMONTH($B508,1))))&lt;$C508)))</f>
        <v>0</v>
      </c>
      <c r="AS508" s="48" t="n">
        <f aca="false">IF(OR(N(AS$5)=0,AS$6=""),0,AS$5*((DATE(YEAR($B508),MONTH($B508),MIN(AS$6,DAY(EOMONTH($B508,0))))&gt;=$B508)*(DATE(YEAR($B508),MONTH($B508),MIN(AS$6,DAY(EOMONTH($B508,0))))&lt;$C508)+(DATE(YEAR($B508),MONTH($B508)+1,MIN(AS$6,DAY(EOMONTH($B508,1))))&gt;=$B508)*(DATE(YEAR($B508),MONTH($B508)+1,MIN(AS$6,DAY(EOMONTH($B508,1))))&lt;$C508)))</f>
        <v>0</v>
      </c>
      <c r="AT508" s="48" t="n">
        <f aca="false">IF(OR(N(AT$5)=0,AT$6=""),0,AT$5*((DATE(YEAR($B508),MONTH($B508),MIN(AT$6,DAY(EOMONTH($B508,0))))&gt;=$B508)*(DATE(YEAR($B508),MONTH($B508),MIN(AT$6,DAY(EOMONTH($B508,0))))&lt;$C508)+(DATE(YEAR($B508),MONTH($B508)+1,MIN(AT$6,DAY(EOMONTH($B508,1))))&gt;=$B508)*(DATE(YEAR($B508),MONTH($B508)+1,MIN(AT$6,DAY(EOMONTH($B508,1))))&lt;$C508)))</f>
        <v>0</v>
      </c>
      <c r="AU508" s="48" t="n">
        <f aca="false">IF(OR(N(AU$5)=0,AU$6=""),0,AU$5*((DATE(YEAR($B508),MONTH($B508),MIN(AU$6,DAY(EOMONTH($B508,0))))&gt;=$B508)*(DATE(YEAR($B508),MONTH($B508),MIN(AU$6,DAY(EOMONTH($B508,0))))&lt;$C508)+(DATE(YEAR($B508),MONTH($B508)+1,MIN(AU$6,DAY(EOMONTH($B508,1))))&gt;=$B508)*(DATE(YEAR($B508),MONTH($B508)+1,MIN(AU$6,DAY(EOMONTH($B508,1))))&lt;$C508)))</f>
        <v>0</v>
      </c>
      <c r="AV508" s="48" t="n">
        <f aca="false">IF(OR(N(AV$5)=0,AV$6=""),0,AV$5*((DATE(YEAR($B508),MONTH($B508),MIN(AV$6,DAY(EOMONTH($B508,0))))&gt;=$B508)*(DATE(YEAR($B508),MONTH($B508),MIN(AV$6,DAY(EOMONTH($B508,0))))&lt;$C508)+(DATE(YEAR($B508),MONTH($B508)+1,MIN(AV$6,DAY(EOMONTH($B508,1))))&gt;=$B508)*(DATE(YEAR($B508),MONTH($B508)+1,MIN(AV$6,DAY(EOMONTH($B508,1))))&lt;$C508)))</f>
        <v>0</v>
      </c>
      <c r="AW508" s="48" t="n">
        <f aca="false">IF(OR(N(AW$5)=0,AW$6=""),0,AW$5*((DATE(YEAR($B508),MONTH($B508),MIN(AW$6,DAY(EOMONTH($B508,0))))&gt;=$B508)*(DATE(YEAR($B508),MONTH($B508),MIN(AW$6,DAY(EOMONTH($B508,0))))&lt;$C508)+(DATE(YEAR($B508),MONTH($B508)+1,MIN(AW$6,DAY(EOMONTH($B508,1))))&gt;=$B508)*(DATE(YEAR($B508),MONTH($B508)+1,MIN(AW$6,DAY(EOMONTH($B508,1))))&lt;$C508)))</f>
        <v>0</v>
      </c>
      <c r="AX508" s="48" t="n">
        <f aca="false">IF(OR(N(AX$5)=0,AX$6=""),0,AX$5*((DATE(YEAR($B508),MONTH($B508),MIN(AX$6,DAY(EOMONTH($B508,0))))&gt;=$B508)*(DATE(YEAR($B508),MONTH($B508),MIN(AX$6,DAY(EOMONTH($B508,0))))&lt;$C508)+(DATE(YEAR($B508),MONTH($B508)+1,MIN(AX$6,DAY(EOMONTH($B508,1))))&gt;=$B508)*(DATE(YEAR($B508),MONTH($B508)+1,MIN(AX$6,DAY(EOMONTH($B508,1))))&lt;$C508)))</f>
        <v>0</v>
      </c>
      <c r="AY508" s="48" t="n">
        <f aca="false">IF(OR(N(AY$5)=0,AY$6=""),0,AY$5*((DATE(YEAR($B508),MONTH($B508),MIN(AY$6,DAY(EOMONTH($B508,0))))&gt;=$B508)*(DATE(YEAR($B508),MONTH($B508),MIN(AY$6,DAY(EOMONTH($B508,0))))&lt;$C508)+(DATE(YEAR($B508),MONTH($B508)+1,MIN(AY$6,DAY(EOMONTH($B508,1))))&gt;=$B508)*(DATE(YEAR($B508),MONTH($B508)+1,MIN(AY$6,DAY(EOMONTH($B508,1))))&lt;$C508)))</f>
        <v>0</v>
      </c>
      <c r="AZ508" s="48" t="n">
        <f aca="false">IF(OR(N(AZ$5)=0,AZ$6=""),0,AZ$5*((DATE(YEAR($B508),MONTH($B508),MIN(AZ$6,DAY(EOMONTH($B508,0))))&gt;=$B508)*(DATE(YEAR($B508),MONTH($B508),MIN(AZ$6,DAY(EOMONTH($B508,0))))&lt;$C508)+(DATE(YEAR($B508),MONTH($B508)+1,MIN(AZ$6,DAY(EOMONTH($B508,1))))&gt;=$B508)*(DATE(YEAR($B508),MONTH($B508)+1,MIN(AZ$6,DAY(EOMONTH($B508,1))))&lt;$C508)))</f>
        <v>0</v>
      </c>
      <c r="BA508" s="48" t="n">
        <f aca="false">IF(OR(N(BA$5)=0,BA$6=""),0,BA$5*((DATE(YEAR($B508),MONTH($B508),MIN(BA$6,DAY(EOMONTH($B508,0))))&gt;=$B508)*(DATE(YEAR($B508),MONTH($B508),MIN(BA$6,DAY(EOMONTH($B508,0))))&lt;$C508)+(DATE(YEAR($B508),MONTH($B508)+1,MIN(BA$6,DAY(EOMONTH($B508,1))))&gt;=$B508)*(DATE(YEAR($B508),MONTH($B508)+1,MIN(BA$6,DAY(EOMONTH($B508,1))))&lt;$C508)))</f>
        <v>0</v>
      </c>
      <c r="BB508" s="48" t="n">
        <f aca="false">IF(OR(N(BB$5)=0,BB$6=""),0,BB$5*((DATE(YEAR($B508),MONTH($B508),MIN(BB$6,DAY(EOMONTH($B508,0))))&gt;=$B508)*(DATE(YEAR($B508),MONTH($B508),MIN(BB$6,DAY(EOMONTH($B508,0))))&lt;$C508)+(DATE(YEAR($B508),MONTH($B508)+1,MIN(BB$6,DAY(EOMONTH($B508,1))))&gt;=$B508)*(DATE(YEAR($B508),MONTH($B508)+1,MIN(BB$6,DAY(EOMONTH($B508,1))))&lt;$C508)))</f>
        <v>0</v>
      </c>
      <c r="BC508" s="48" t="n">
        <f aca="false">IF(OR(N(BC$5)=0,BC$6=""),0,BC$5*((DATE(YEAR($B508),MONTH($B508),MIN(BC$6,DAY(EOMONTH($B508,0))))&gt;=$B508)*(DATE(YEAR($B508),MONTH($B508),MIN(BC$6,DAY(EOMONTH($B508,0))))&lt;$C508)+(DATE(YEAR($B508),MONTH($B508)+1,MIN(BC$6,DAY(EOMONTH($B508,1))))&gt;=$B508)*(DATE(YEAR($B508),MONTH($B508)+1,MIN(BC$6,DAY(EOMONTH($B508,1))))&lt;$C508)))</f>
        <v>0</v>
      </c>
      <c r="BD508" s="48" t="n">
        <f aca="false">IF(OR(N(BD$5)=0,BD$6=""),0,BD$5*((DATE(YEAR($B508),MONTH($B508),MIN(BD$6,DAY(EOMONTH($B508,0))))&gt;=$B508)*(DATE(YEAR($B508),MONTH($B508),MIN(BD$6,DAY(EOMONTH($B508,0))))&lt;$C508)+(DATE(YEAR($B508),MONTH($B508)+1,MIN(BD$6,DAY(EOMONTH($B508,1))))&gt;=$B508)*(DATE(YEAR($B508),MONTH($B508)+1,MIN(BD$6,DAY(EOMONTH($B508,1))))&lt;$C508)))</f>
        <v>0</v>
      </c>
      <c r="BE508" s="48" t="n">
        <f aca="false">IF(OR(N(BE$5)=0,BE$6=""),0,BE$5*((DATE(YEAR($B508),MONTH($B508),MIN(BE$6,DAY(EOMONTH($B508,0))))&gt;=$B508)*(DATE(YEAR($B508),MONTH($B508),MIN(BE$6,DAY(EOMONTH($B508,0))))&lt;$C508)+(DATE(YEAR($B508),MONTH($B508)+1,MIN(BE$6,DAY(EOMONTH($B508,1))))&gt;=$B508)*(DATE(YEAR($B508),MONTH($B508)+1,MIN(BE$6,DAY(EOMONTH($B508,1))))&lt;$C508)))</f>
        <v>0</v>
      </c>
      <c r="BF508" s="48" t="n">
        <f aca="false">IF(OR(N(BF$5)=0,BF$6=""),0,BF$5*((DATE(YEAR($B508),MONTH($B508),MIN(BF$6,DAY(EOMONTH($B508,0))))&gt;=$B508)*(DATE(YEAR($B508),MONTH($B508),MIN(BF$6,DAY(EOMONTH($B508,0))))&lt;$C508)+(DATE(YEAR($B508),MONTH($B508)+1,MIN(BF$6,DAY(EOMONTH($B508,1))))&gt;=$B508)*(DATE(YEAR($B508),MONTH($B508)+1,MIN(BF$6,DAY(EOMONTH($B508,1))))&lt;$C508)))</f>
        <v>0</v>
      </c>
      <c r="BG508" s="48" t="n">
        <f aca="false">IF(OR(N(BG$5)=0,BG$6=""),0,BG$5*((DATE(YEAR($B508),MONTH($B508),MIN(BG$6,DAY(EOMONTH($B508,0))))&gt;=$B508)*(DATE(YEAR($B508),MONTH($B508),MIN(BG$6,DAY(EOMONTH($B508,0))))&lt;$C508)+(DATE(YEAR($B508),MONTH($B508)+1,MIN(BG$6,DAY(EOMONTH($B508,1))))&gt;=$B508)*(DATE(YEAR($B508),MONTH($B508)+1,MIN(BG$6,DAY(EOMONTH($B508,1))))&lt;$C508)))</f>
        <v>0</v>
      </c>
      <c r="BH508" s="48" t="n">
        <f aca="false">IF(OR(N(BH$5)=0,BH$6=""),0,BH$5*((DATE(YEAR($B508),MONTH($B508),MIN(BH$6,DAY(EOMONTH($B508,0))))&gt;=$B508)*(DATE(YEAR($B508),MONTH($B508),MIN(BH$6,DAY(EOMONTH($B508,0))))&lt;$C508)+(DATE(YEAR($B508),MONTH($B508)+1,MIN(BH$6,DAY(EOMONTH($B508,1))))&gt;=$B508)*(DATE(YEAR($B508),MONTH($B508)+1,MIN(BH$6,DAY(EOMONTH($B508,1))))&lt;$C508)))</f>
        <v>0</v>
      </c>
      <c r="BI508" s="48" t="n">
        <f aca="false">IF(OR(N(BI$5)=0,BI$6=""),0,BI$5*((DATE(YEAR($B508),MONTH($B508),MIN(BI$6,DAY(EOMONTH($B508,0))))&gt;=$B508)*(DATE(YEAR($B508),MONTH($B508),MIN(BI$6,DAY(EOMONTH($B508,0))))&lt;$C508)+(DATE(YEAR($B508),MONTH($B508)+1,MIN(BI$6,DAY(EOMONTH($B508,1))))&gt;=$B508)*(DATE(YEAR($B508),MONTH($B508)+1,MIN(BI$6,DAY(EOMONTH($B508,1))))&lt;$C508)))</f>
        <v>0</v>
      </c>
      <c r="BJ508" s="48" t="n">
        <f aca="false">IF(OR(N(BJ$5)=0,BJ$6=""),0,BJ$5*((DATE(YEAR($B508),MONTH($B508),MIN(BJ$6,DAY(EOMONTH($B508,0))))&gt;=$B508)*(DATE(YEAR($B508),MONTH($B508),MIN(BJ$6,DAY(EOMONTH($B508,0))))&lt;$C508)+(DATE(YEAR($B508),MONTH($B508)+1,MIN(BJ$6,DAY(EOMONTH($B508,1))))&gt;=$B508)*(DATE(YEAR($B508),MONTH($B508)+1,MIN(BJ$6,DAY(EOMONTH($B508,1))))&lt;$C508)))</f>
        <v>0</v>
      </c>
      <c r="BK508" s="48" t="n">
        <f aca="false">IF(OR(N(BK$5)=0,BK$6=""),0,BK$5*((DATE(YEAR($B508),MONTH($B508),MIN(BK$6,DAY(EOMONTH($B508,0))))&gt;=$B508)*(DATE(YEAR($B508),MONTH($B508),MIN(BK$6,DAY(EOMONTH($B508,0))))&lt;$C508)+(DATE(YEAR($B508),MONTH($B508)+1,MIN(BK$6,DAY(EOMONTH($B508,1))))&gt;=$B508)*(DATE(YEAR($B508),MONTH($B508)+1,MIN(BK$6,DAY(EOMONTH($B508,1))))&lt;$C508)))</f>
        <v>0</v>
      </c>
      <c r="BL508" s="48" t="n">
        <f aca="false">IF(OR(N(BL$5)=0,BL$6=""),0,BL$5*((DATE(YEAR($B508),MONTH($B508),MIN(BL$6,DAY(EOMONTH($B508,0))))&gt;=$B508)*(DATE(YEAR($B508),MONTH($B508),MIN(BL$6,DAY(EOMONTH($B508,0))))&lt;$C508)+(DATE(YEAR($B508),MONTH($B508)+1,MIN(BL$6,DAY(EOMONTH($B508,1))))&gt;=$B508)*(DATE(YEAR($B508),MONTH($B508)+1,MIN(BL$6,DAY(EOMONTH($B508,1))))&lt;$C508)))</f>
        <v>0</v>
      </c>
      <c r="BM508" s="48" t="n">
        <f aca="false">IF(OR(N(BM$5)=0,BM$6=""),0,BM$5*((DATE(YEAR($B508),MONTH($B508),MIN(BM$6,DAY(EOMONTH($B508,0))))&gt;=$B508)*(DATE(YEAR($B508),MONTH($B508),MIN(BM$6,DAY(EOMONTH($B508,0))))&lt;$C508)+(DATE(YEAR($B508),MONTH($B508)+1,MIN(BM$6,DAY(EOMONTH($B508,1))))&gt;=$B508)*(DATE(YEAR($B508),MONTH($B508)+1,MIN(BM$6,DAY(EOMONTH($B508,1))))&lt;$C508)))</f>
        <v>0</v>
      </c>
      <c r="BN508" s="48" t="n">
        <f aca="false">IF(OR(N(BN$5)=0,BN$6=""),0,BN$5*((DATE(YEAR($B508),MONTH($B508),MIN(BN$6,DAY(EOMONTH($B508,0))))&gt;=$B508)*(DATE(YEAR($B508),MONTH($B508),MIN(BN$6,DAY(EOMONTH($B508,0))))&lt;$C508)+(DATE(YEAR($B508),MONTH($B508)+1,MIN(BN$6,DAY(EOMONTH($B508,1))))&gt;=$B508)*(DATE(YEAR($B508),MONTH($B508)+1,MIN(BN$6,DAY(EOMONTH($B508,1))))&lt;$C508)))</f>
        <v>0</v>
      </c>
      <c r="BO508" s="48" t="n">
        <f aca="false">IF(OR(N(BO$5)=0,BO$6=""),0,BO$5*((DATE(YEAR($B508),MONTH($B508),MIN(BO$6,DAY(EOMONTH($B508,0))))&gt;=$B508)*(DATE(YEAR($B508),MONTH($B508),MIN(BO$6,DAY(EOMONTH($B508,0))))&lt;$C508)+(DATE(YEAR($B508),MONTH($B508)+1,MIN(BO$6,DAY(EOMONTH($B508,1))))&gt;=$B508)*(DATE(YEAR($B508),MONTH($B508)+1,MIN(BO$6,DAY(EOMONTH($B508,1))))&lt;$C508)))</f>
        <v>0</v>
      </c>
      <c r="BP508" s="48" t="n">
        <f aca="false">IF(OR(N(BP$5)=0,BP$6=""),0,BP$5*((DATE(YEAR($B508),MONTH($B508),MIN(BP$6,DAY(EOMONTH($B508,0))))&gt;=$B508)*(DATE(YEAR($B508),MONTH($B508),MIN(BP$6,DAY(EOMONTH($B508,0))))&lt;$C508)+(DATE(YEAR($B508),MONTH($B508)+1,MIN(BP$6,DAY(EOMONTH($B508,1))))&gt;=$B508)*(DATE(YEAR($B508),MONTH($B508)+1,MIN(BP$6,DAY(EOMONTH($B508,1))))&lt;$C508)))</f>
        <v>0</v>
      </c>
      <c r="BQ508" s="48" t="n">
        <f aca="false">IF(OR(N(BQ$5)=0,BQ$6=""),0,BQ$5*((DATE(YEAR($B508),MONTH($B508),MIN(BQ$6,DAY(EOMONTH($B508,0))))&gt;=$B508)*(DATE(YEAR($B508),MONTH($B508),MIN(BQ$6,DAY(EOMONTH($B508,0))))&lt;$C508)+(DATE(YEAR($B508),MONTH($B508)+1,MIN(BQ$6,DAY(EOMONTH($B508,1))))&gt;=$B508)*(DATE(YEAR($B508),MONTH($B508)+1,MIN(BQ$6,DAY(EOMONTH($B508,1))))&lt;$C508)))</f>
        <v>0</v>
      </c>
      <c r="BR508" s="48" t="n">
        <f aca="false">IF(OR(N(BR$5)=0,BR$6=""),0,BR$5*((DATE(YEAR($B508),MONTH($B508),MIN(BR$6,DAY(EOMONTH($B508,0))))&gt;=$B508)*(DATE(YEAR($B508),MONTH($B508),MIN(BR$6,DAY(EOMONTH($B508,0))))&lt;$C508)+(DATE(YEAR($B508),MONTH($B508)+1,MIN(BR$6,DAY(EOMONTH($B508,1))))&gt;=$B508)*(DATE(YEAR($B508),MONTH($B508)+1,MIN(BR$6,DAY(EOMONTH($B508,1))))&lt;$C508)))</f>
        <v>0</v>
      </c>
      <c r="BS508" s="48" t="n">
        <f aca="false">IF(OR(N(BS$5)=0,BS$6=""),0,BS$5*((DATE(YEAR($B508),MONTH($B508),MIN(BS$6,DAY(EOMONTH($B508,0))))&gt;=$B508)*(DATE(YEAR($B508),MONTH($B508),MIN(BS$6,DAY(EOMONTH($B508,0))))&lt;$C508)+(DATE(YEAR($B508),MONTH($B508)+1,MIN(BS$6,DAY(EOMONTH($B508,1))))&gt;=$B508)*(DATE(YEAR($B508),MONTH($B508)+1,MIN(BS$6,DAY(EOMONTH($B508,1))))&lt;$C508)))</f>
        <v>0</v>
      </c>
      <c r="BT508" s="48" t="n">
        <f aca="false">IF(OR(N(BT$5)=0,BT$6=""),0,BT$5*((DATE(YEAR($B508),MONTH($B508),MIN(BT$6,DAY(EOMONTH($B508,0))))&gt;=$B508)*(DATE(YEAR($B508),MONTH($B508),MIN(BT$6,DAY(EOMONTH($B508,0))))&lt;$C508)+(DATE(YEAR($B508),MONTH($B508)+1,MIN(BT$6,DAY(EOMONTH($B508,1))))&gt;=$B508)*(DATE(YEAR($B508),MONTH($B508)+1,MIN(BT$6,DAY(EOMONTH($B508,1))))&lt;$C508)))</f>
        <v>0</v>
      </c>
      <c r="BU508" s="48" t="n">
        <f aca="false">IF(OR(N(BU$5)=0,BU$6=""),0,BU$5*((DATE(YEAR($B508),MONTH($B508),MIN(BU$6,DAY(EOMONTH($B508,0))))&gt;=$B508)*(DATE(YEAR($B508),MONTH($B508),MIN(BU$6,DAY(EOMONTH($B508,0))))&lt;$C508)+(DATE(YEAR($B508),MONTH($B508)+1,MIN(BU$6,DAY(EOMONTH($B508,1))))&gt;=$B508)*(DATE(YEAR($B508),MONTH($B508)+1,MIN(BU$6,DAY(EOMONTH($B508,1))))&lt;$C508)))</f>
        <v>0</v>
      </c>
      <c r="BV508" s="48" t="n">
        <f aca="false">IF(OR(N(BV$5)=0,BV$6=""),0,BV$5*((DATE(YEAR($B508),MONTH($B508),MIN(BV$6,DAY(EOMONTH($B508,0))))&gt;=$B508)*(DATE(YEAR($B508),MONTH($B508),MIN(BV$6,DAY(EOMONTH($B508,0))))&lt;$C508)+(DATE(YEAR($B508),MONTH($B508)+1,MIN(BV$6,DAY(EOMONTH($B508,1))))&gt;=$B508)*(DATE(YEAR($B508),MONTH($B508)+1,MIN(BV$6,DAY(EOMONTH($B508,1))))&lt;$C508)))</f>
        <v>0</v>
      </c>
      <c r="BW508" s="48" t="n">
        <f aca="false">IF(OR(N(BW$5)=0,BW$6=""),0,BW$5*((DATE(YEAR($B508),MONTH($B508),MIN(BW$6,DAY(EOMONTH($B508,0))))&gt;=$B508)*(DATE(YEAR($B508),MONTH($B508),MIN(BW$6,DAY(EOMONTH($B508,0))))&lt;$C508)+(DATE(YEAR($B508),MONTH($B508)+1,MIN(BW$6,DAY(EOMONTH($B508,1))))&gt;=$B508)*(DATE(YEAR($B508),MONTH($B508)+1,MIN(BW$6,DAY(EOMONTH($B508,1))))&lt;$C508)))</f>
        <v>0</v>
      </c>
      <c r="BX508" s="48" t="n">
        <f aca="false">MIN(Z508,(FT507*(1+FT$5/Setup!$C$36)+IF($V508=1,N($F508),0)))</f>
        <v>0</v>
      </c>
      <c r="BY508" s="48" t="n">
        <f aca="false">MIN(AA508,(FU507*(1+FU$5/Setup!$C$36)+IF($V508=2,N($F508),0)))</f>
        <v>0</v>
      </c>
      <c r="BZ508" s="48" t="n">
        <f aca="false">MIN(AB508,(FV507*(1+FV$5/Setup!$C$36)+IF($V508=3,N($F508),0)))</f>
        <v>0</v>
      </c>
      <c r="CA508" s="48" t="n">
        <f aca="false">MIN(AC508,(FW507*(1+FW$5/Setup!$C$36)+IF($V508=4,N($F508),0)))</f>
        <v>0</v>
      </c>
      <c r="CB508" s="48" t="n">
        <f aca="false">MIN(AD508,(FX507*(1+FX$5/Setup!$C$36)+IF($V508=5,N($F508),0)))</f>
        <v>0</v>
      </c>
      <c r="CC508" s="48" t="n">
        <f aca="false">MIN(AE508,(FY507*(1+FY$5/Setup!$C$36)+IF($V508=6,N($F508),0)))</f>
        <v>0</v>
      </c>
      <c r="CD508" s="48" t="n">
        <f aca="false">MIN(AF508,(FZ507*(1+FZ$5/Setup!$C$36)+IF($V508=7,N($F508),0)))</f>
        <v>0</v>
      </c>
      <c r="CE508" s="48" t="n">
        <f aca="false">MIN(AG508,(GA507*(1+GA$5/Setup!$C$36)+IF($V508=8,N($F508),0)))</f>
        <v>0</v>
      </c>
      <c r="CF508" s="48" t="n">
        <f aca="false">MIN(AH508,(GB507*(1+GB$5/Setup!$C$36)+IF($V508=9,N($F508),0)))</f>
        <v>0</v>
      </c>
      <c r="CG508" s="48" t="n">
        <f aca="false">MIN(AI508,(GC507*(1+GC$5/Setup!$C$36)+IF($V508=10,N($F508),0)))</f>
        <v>0</v>
      </c>
      <c r="CH508" s="48" t="n">
        <f aca="false">MIN(AJ508,(GD507*(1+GD$5/Setup!$C$36)+IF($V508=11,N($F508),0)))</f>
        <v>0</v>
      </c>
      <c r="CI508" s="48" t="n">
        <f aca="false">MIN(AK508,(GE507*(1+GE$5/Setup!$C$36)+IF($V508=12,N($F508),0)))</f>
        <v>0</v>
      </c>
      <c r="CJ508" s="48" t="n">
        <f aca="false">MIN(AL508,(GF507*(1+GF$5/Setup!$C$36)+IF($V508=13,N($F508),0)))</f>
        <v>0</v>
      </c>
      <c r="CK508" s="48" t="n">
        <f aca="false">MIN(AM508,(GG507*(1+GG$5/Setup!$C$36)+IF($V508=14,N($F508),0)))</f>
        <v>0</v>
      </c>
      <c r="CL508" s="48" t="n">
        <f aca="false">MIN(AN508,(GH507*(1+GH$5/Setup!$C$36)+IF($V508=15,N($F508),0)))</f>
        <v>0</v>
      </c>
      <c r="CM508" s="48" t="n">
        <f aca="false">MIN(AO508,(GI507*(1+GI$5/Setup!$C$36)+IF($V508=16,N($F508),0)))</f>
        <v>0</v>
      </c>
      <c r="CN508" s="48" t="n">
        <f aca="false">MIN(AP508,(GJ507*(1+GJ$5/Setup!$C$36)+IF($V508=17,N($F508),0)))</f>
        <v>0</v>
      </c>
      <c r="CO508" s="48" t="n">
        <f aca="false">MIN(AQ508,(GK507*(1+GK$5/Setup!$C$36)+IF($V508=18,N($F508),0)))</f>
        <v>0</v>
      </c>
      <c r="CP508" s="48" t="n">
        <f aca="false">MIN(AR508,(GL507*(1+GL$5/Setup!$C$36)+IF($V508=19,N($F508),0)))</f>
        <v>0</v>
      </c>
      <c r="CQ508" s="48" t="n">
        <f aca="false">MIN(AS508,(GM507*(1+GM$5/Setup!$C$36)+IF($V508=20,N($F508),0)))</f>
        <v>0</v>
      </c>
      <c r="CR508" s="48" t="n">
        <f aca="false">MIN(AT508,(GN507*(1+GN$5/Setup!$C$36)+IF($V508=21,N($F508),0)))</f>
        <v>0</v>
      </c>
      <c r="CS508" s="48" t="n">
        <f aca="false">MIN(AU508,(GO507*(1+GO$5/Setup!$C$36)+IF($V508=22,N($F508),0)))</f>
        <v>0</v>
      </c>
      <c r="CT508" s="48" t="n">
        <f aca="false">MIN(AV508,(GP507*(1+GP$5/Setup!$C$36)+IF($V508=23,N($F508),0)))</f>
        <v>0</v>
      </c>
      <c r="CU508" s="48" t="n">
        <f aca="false">MIN(AW508,(GQ507*(1+GQ$5/Setup!$C$36)+IF($V508=24,N($F508),0)))</f>
        <v>0</v>
      </c>
      <c r="CV508" s="48" t="n">
        <f aca="false">MIN(AX508,(GR507*(1+GR$5/Setup!$C$36)+IF($V508=25,N($F508),0)))</f>
        <v>0</v>
      </c>
      <c r="CW508" s="48" t="n">
        <f aca="false">MIN(AY508,(GS507*(1+GS$5/Setup!$C$36)+IF($V508=26,N($F508),0)))</f>
        <v>0</v>
      </c>
      <c r="CX508" s="48" t="n">
        <f aca="false">MIN(AZ508,(GT507*(1+GT$5/Setup!$C$36)+IF($V508=27,N($F508),0)))</f>
        <v>0</v>
      </c>
      <c r="CY508" s="48" t="n">
        <f aca="false">MIN(BA508,(GU507*(1+GU$5/Setup!$C$36)+IF($V508=28,N($F508),0)))</f>
        <v>0</v>
      </c>
      <c r="CZ508" s="48" t="n">
        <f aca="false">MIN(BB508,(GV507*(1+GV$5/Setup!$C$36)+IF($V508=29,N($F508),0)))</f>
        <v>0</v>
      </c>
      <c r="DA508" s="48" t="n">
        <f aca="false">MIN(BC508,(GW507*(1+GW$5/Setup!$C$36)+IF($V508=30,N($F508),0)))</f>
        <v>0</v>
      </c>
      <c r="DB508" s="48" t="n">
        <f aca="false">MIN(BD508,(GX507*(1+GX$5/Setup!$C$36)+IF($V508=31,N($F508),0)))</f>
        <v>0</v>
      </c>
      <c r="DC508" s="48" t="n">
        <f aca="false">MIN(BE508,(GY507*(1+GY$5/Setup!$C$36)+IF($V508=32,N($F508),0)))</f>
        <v>0</v>
      </c>
      <c r="DD508" s="48" t="n">
        <f aca="false">MIN(BF508,(GZ507*(1+GZ$5/Setup!$C$36)+IF($V508=33,N($F508),0)))</f>
        <v>0</v>
      </c>
      <c r="DE508" s="48" t="n">
        <f aca="false">MIN(BG508,(HA507*(1+HA$5/Setup!$C$36)+IF($V508=34,N($F508),0)))</f>
        <v>0</v>
      </c>
      <c r="DF508" s="48" t="n">
        <f aca="false">MIN(BH508,(HB507*(1+HB$5/Setup!$C$36)+IF($V508=35,N($F508),0)))</f>
        <v>0</v>
      </c>
      <c r="DG508" s="48" t="n">
        <f aca="false">MIN(BI508,(HC507*(1+HC$5/Setup!$C$36)+IF($V508=36,N($F508),0)))</f>
        <v>0</v>
      </c>
      <c r="DH508" s="48" t="n">
        <f aca="false">MIN(BJ508,(HD507*(1+HD$5/Setup!$C$36)+IF($V508=37,N($F508),0)))</f>
        <v>0</v>
      </c>
      <c r="DI508" s="48" t="n">
        <f aca="false">MIN(BK508,(HE507*(1+HE$5/Setup!$C$36)+IF($V508=38,N($F508),0)))</f>
        <v>0</v>
      </c>
      <c r="DJ508" s="48" t="n">
        <f aca="false">MIN(BL508,(HF507*(1+HF$5/Setup!$C$36)+IF($V508=39,N($F508),0)))</f>
        <v>0</v>
      </c>
      <c r="DK508" s="48" t="n">
        <f aca="false">MIN(BM508,(HG507*(1+HG$5/Setup!$C$36)+IF($V508=40,N($F508),0)))</f>
        <v>0</v>
      </c>
      <c r="DL508" s="48" t="n">
        <f aca="false">MIN(BN508,(HH507*(1+HH$5/Setup!$C$36)+IF($V508=41,N($F508),0)))</f>
        <v>0</v>
      </c>
      <c r="DM508" s="48" t="n">
        <f aca="false">MIN(BO508,(HI507*(1+HI$5/Setup!$C$36)+IF($V508=42,N($F508),0)))</f>
        <v>0</v>
      </c>
      <c r="DN508" s="48" t="n">
        <f aca="false">MIN(BP508,(HJ507*(1+HJ$5/Setup!$C$36)+IF($V508=43,N($F508),0)))</f>
        <v>0</v>
      </c>
      <c r="DO508" s="48" t="n">
        <f aca="false">MIN(BQ508,(HK507*(1+HK$5/Setup!$C$36)+IF($V508=44,N($F508),0)))</f>
        <v>0</v>
      </c>
      <c r="DP508" s="48" t="n">
        <f aca="false">MIN(BR508,(HL507*(1+HL$5/Setup!$C$36)+IF($V508=45,N($F508),0)))</f>
        <v>0</v>
      </c>
      <c r="DQ508" s="48" t="n">
        <f aca="false">MIN(BS508,(HM507*(1+HM$5/Setup!$C$36)+IF($V508=46,N($F508),0)))</f>
        <v>0</v>
      </c>
      <c r="DR508" s="48" t="n">
        <f aca="false">MIN(BT508,(HN507*(1+HN$5/Setup!$C$36)+IF($V508=47,N($F508),0)))</f>
        <v>0</v>
      </c>
      <c r="DS508" s="48" t="n">
        <f aca="false">MIN(BU508,(HO507*(1+HO$5/Setup!$C$36)+IF($V508=48,N($F508),0)))</f>
        <v>0</v>
      </c>
      <c r="DT508" s="48" t="n">
        <f aca="false">MIN(BV508,(HP507*(1+HP$5/Setup!$C$36)+IF($V508=49,N($F508),0)))</f>
        <v>0</v>
      </c>
      <c r="DU508" s="48" t="n">
        <f aca="false">MIN(BW508,(HQ507*(1+HQ$5/Setup!$C$36)+IF($V508=50,N($F508),0)))</f>
        <v>0</v>
      </c>
      <c r="DV508" s="48" t="n">
        <f aca="false">MIN(MAX((FT507*(1+FT$5/Setup!$C$36)+IF($V508=1,N($F508),0))-BX508,0),MAX($P508-0,0))</f>
        <v>0</v>
      </c>
      <c r="DW508" s="48" t="n">
        <f aca="false">MIN(MAX((FU507*(1+FU$5/Setup!$C$36)+IF($V508=2,N($F508),0))-BY508,0),MAX($P508-SUM(DV508:DV508),0))</f>
        <v>0</v>
      </c>
      <c r="DX508" s="48" t="n">
        <f aca="false">MIN(MAX((FV507*(1+FV$5/Setup!$C$36)+IF($V508=3,N($F508),0))-BZ508,0),MAX($P508-SUM(DV508:DW508),0))</f>
        <v>0</v>
      </c>
      <c r="DY508" s="48" t="n">
        <f aca="false">MIN(MAX((FW507*(1+FW$5/Setup!$C$36)+IF($V508=4,N($F508),0))-CA508,0),MAX($P508-SUM(DV508:DX508),0))</f>
        <v>0</v>
      </c>
      <c r="DZ508" s="48" t="n">
        <f aca="false">MIN(MAX((FX507*(1+FX$5/Setup!$C$36)+IF($V508=5,N($F508),0))-CB508,0),MAX($P508-SUM(DV508:DY508),0))</f>
        <v>0</v>
      </c>
      <c r="EA508" s="48" t="n">
        <f aca="false">MIN(MAX((FY507*(1+FY$5/Setup!$C$36)+IF($V508=6,N($F508),0))-CC508,0),MAX($P508-SUM(DV508:DZ508),0))</f>
        <v>0</v>
      </c>
      <c r="EB508" s="48" t="n">
        <f aca="false">MIN(MAX((FZ507*(1+FZ$5/Setup!$C$36)+IF($V508=7,N($F508),0))-CD508,0),MAX($P508-SUM(DV508:EA508),0))</f>
        <v>0</v>
      </c>
      <c r="EC508" s="48" t="n">
        <f aca="false">MIN(MAX((GA507*(1+GA$5/Setup!$C$36)+IF($V508=8,N($F508),0))-CE508,0),MAX($P508-SUM(DV508:EB508),0))</f>
        <v>0</v>
      </c>
      <c r="ED508" s="48" t="n">
        <f aca="false">MIN(MAX((GB507*(1+GB$5/Setup!$C$36)+IF($V508=9,N($F508),0))-CF508,0),MAX($P508-SUM(DV508:EC508),0))</f>
        <v>0</v>
      </c>
      <c r="EE508" s="48" t="n">
        <f aca="false">MIN(MAX((GC507*(1+GC$5/Setup!$C$36)+IF($V508=10,N($F508),0))-CG508,0),MAX($P508-SUM(DV508:ED508),0))</f>
        <v>0</v>
      </c>
      <c r="EF508" s="48" t="n">
        <f aca="false">MIN(MAX((GD507*(1+GD$5/Setup!$C$36)+IF($V508=11,N($F508),0))-CH508,0),MAX($P508-SUM(DV508:EE508),0))</f>
        <v>0</v>
      </c>
      <c r="EG508" s="48" t="n">
        <f aca="false">MIN(MAX((GE507*(1+GE$5/Setup!$C$36)+IF($V508=12,N($F508),0))-CI508,0),MAX($P508-SUM(DV508:EF508),0))</f>
        <v>0</v>
      </c>
      <c r="EH508" s="48" t="n">
        <f aca="false">MIN(MAX((GF507*(1+GF$5/Setup!$C$36)+IF($V508=13,N($F508),0))-CJ508,0),MAX($P508-SUM(DV508:EG508),0))</f>
        <v>0</v>
      </c>
      <c r="EI508" s="48" t="n">
        <f aca="false">MIN(MAX((GG507*(1+GG$5/Setup!$C$36)+IF($V508=14,N($F508),0))-CK508,0),MAX($P508-SUM(DV508:EH508),0))</f>
        <v>0</v>
      </c>
      <c r="EJ508" s="48" t="n">
        <f aca="false">MIN(MAX((GH507*(1+GH$5/Setup!$C$36)+IF($V508=15,N($F508),0))-CL508,0),MAX($P508-SUM(DV508:EI508),0))</f>
        <v>0</v>
      </c>
      <c r="EK508" s="48" t="n">
        <f aca="false">MIN(MAX((GI507*(1+GI$5/Setup!$C$36)+IF($V508=16,N($F508),0))-CM508,0),MAX($P508-SUM(DV508:EJ508),0))</f>
        <v>0</v>
      </c>
      <c r="EL508" s="48" t="n">
        <f aca="false">MIN(MAX((GJ507*(1+GJ$5/Setup!$C$36)+IF($V508=17,N($F508),0))-CN508,0),MAX($P508-SUM(DV508:EK508),0))</f>
        <v>0</v>
      </c>
      <c r="EM508" s="48" t="n">
        <f aca="false">MIN(MAX((GK507*(1+GK$5/Setup!$C$36)+IF($V508=18,N($F508),0))-CO508,0),MAX($P508-SUM(DV508:EL508),0))</f>
        <v>0</v>
      </c>
      <c r="EN508" s="48" t="n">
        <f aca="false">MIN(MAX((GL507*(1+GL$5/Setup!$C$36)+IF($V508=19,N($F508),0))-CP508,0),MAX($P508-SUM(DV508:EM508),0))</f>
        <v>0</v>
      </c>
      <c r="EO508" s="48" t="n">
        <f aca="false">MIN(MAX((GM507*(1+GM$5/Setup!$C$36)+IF($V508=20,N($F508),0))-CQ508,0),MAX($P508-SUM(DV508:EN508),0))</f>
        <v>0</v>
      </c>
      <c r="EP508" s="48" t="n">
        <f aca="false">MIN(MAX((GN507*(1+GN$5/Setup!$C$36)+IF($V508=21,N($F508),0))-CR508,0),MAX($P508-SUM(DV508:EO508),0))</f>
        <v>0</v>
      </c>
      <c r="EQ508" s="48" t="n">
        <f aca="false">MIN(MAX((GO507*(1+GO$5/Setup!$C$36)+IF($V508=22,N($F508),0))-CS508,0),MAX($P508-SUM(DV508:EP508),0))</f>
        <v>0</v>
      </c>
      <c r="ER508" s="48" t="n">
        <f aca="false">MIN(MAX((GP507*(1+GP$5/Setup!$C$36)+IF($V508=23,N($F508),0))-CT508,0),MAX($P508-SUM(DV508:EQ508),0))</f>
        <v>0</v>
      </c>
      <c r="ES508" s="48" t="n">
        <f aca="false">MIN(MAX((GQ507*(1+GQ$5/Setup!$C$36)+IF($V508=24,N($F508),0))-CU508,0),MAX($P508-SUM(DV508:ER508),0))</f>
        <v>0</v>
      </c>
      <c r="ET508" s="48" t="n">
        <f aca="false">MIN(MAX((GR507*(1+GR$5/Setup!$C$36)+IF($V508=25,N($F508),0))-CV508,0),MAX($P508-SUM(DV508:ES508),0))</f>
        <v>0</v>
      </c>
      <c r="EU508" s="48" t="n">
        <f aca="false">MIN(MAX((GS507*(1+GS$5/Setup!$C$36)+IF($V508=26,N($F508),0))-CW508,0),MAX($P508-SUM(DV508:ET508),0))</f>
        <v>0</v>
      </c>
      <c r="EV508" s="48" t="n">
        <f aca="false">MIN(MAX((GT507*(1+GT$5/Setup!$C$36)+IF($V508=27,N($F508),0))-CX508,0),MAX($P508-SUM(DV508:EU508),0))</f>
        <v>0</v>
      </c>
      <c r="EW508" s="48" t="n">
        <f aca="false">MIN(MAX((GU507*(1+GU$5/Setup!$C$36)+IF($V508=28,N($F508),0))-CY508,0),MAX($P508-SUM(DV508:EV508),0))</f>
        <v>0</v>
      </c>
      <c r="EX508" s="48" t="n">
        <f aca="false">MIN(MAX((GV507*(1+GV$5/Setup!$C$36)+IF($V508=29,N($F508),0))-CZ508,0),MAX($P508-SUM(DV508:EW508),0))</f>
        <v>0</v>
      </c>
      <c r="EY508" s="48" t="n">
        <f aca="false">MIN(MAX((GW507*(1+GW$5/Setup!$C$36)+IF($V508=30,N($F508),0))-DA508,0),MAX($P508-SUM(DV508:EX508),0))</f>
        <v>0</v>
      </c>
      <c r="EZ508" s="48" t="n">
        <f aca="false">MIN(MAX((GX507*(1+GX$5/Setup!$C$36)+IF($V508=31,N($F508),0))-DB508,0),MAX($P508-SUM(DV508:EY508),0))</f>
        <v>0</v>
      </c>
      <c r="FA508" s="48" t="n">
        <f aca="false">MIN(MAX((GY507*(1+GY$5/Setup!$C$36)+IF($V508=32,N($F508),0))-DC508,0),MAX($P508-SUM(DV508:EZ508),0))</f>
        <v>0</v>
      </c>
      <c r="FB508" s="48" t="n">
        <f aca="false">MIN(MAX((GZ507*(1+GZ$5/Setup!$C$36)+IF($V508=33,N($F508),0))-DD508,0),MAX($P508-SUM(DV508:FA508),0))</f>
        <v>0</v>
      </c>
      <c r="FC508" s="48" t="n">
        <f aca="false">MIN(MAX((HA507*(1+HA$5/Setup!$C$36)+IF($V508=34,N($F508),0))-DE508,0),MAX($P508-SUM(DV508:FB508),0))</f>
        <v>0</v>
      </c>
      <c r="FD508" s="48" t="n">
        <f aca="false">MIN(MAX((HB507*(1+HB$5/Setup!$C$36)+IF($V508=35,N($F508),0))-DF508,0),MAX($P508-SUM(DV508:FC508),0))</f>
        <v>0</v>
      </c>
      <c r="FE508" s="48" t="n">
        <f aca="false">MIN(MAX((HC507*(1+HC$5/Setup!$C$36)+IF($V508=36,N($F508),0))-DG508,0),MAX($P508-SUM(DV508:FD508),0))</f>
        <v>0</v>
      </c>
      <c r="FF508" s="48" t="n">
        <f aca="false">MIN(MAX((HD507*(1+HD$5/Setup!$C$36)+IF($V508=37,N($F508),0))-DH508,0),MAX($P508-SUM(DV508:FE508),0))</f>
        <v>0</v>
      </c>
      <c r="FG508" s="48" t="n">
        <f aca="false">MIN(MAX((HE507*(1+HE$5/Setup!$C$36)+IF($V508=38,N($F508),0))-DI508,0),MAX($P508-SUM(DV508:FF508),0))</f>
        <v>0</v>
      </c>
      <c r="FH508" s="48" t="n">
        <f aca="false">MIN(MAX((HF507*(1+HF$5/Setup!$C$36)+IF($V508=39,N($F508),0))-DJ508,0),MAX($P508-SUM(DV508:FG508),0))</f>
        <v>0</v>
      </c>
      <c r="FI508" s="48" t="n">
        <f aca="false">MIN(MAX((HG507*(1+HG$5/Setup!$C$36)+IF($V508=40,N($F508),0))-DK508,0),MAX($P508-SUM(DV508:FH508),0))</f>
        <v>0</v>
      </c>
      <c r="FJ508" s="48" t="n">
        <f aca="false">MIN(MAX((HH507*(1+HH$5/Setup!$C$36)+IF($V508=41,N($F508),0))-DL508,0),MAX($P508-SUM(DV508:FI508),0))</f>
        <v>0</v>
      </c>
      <c r="FK508" s="48" t="n">
        <f aca="false">MIN(MAX((HI507*(1+HI$5/Setup!$C$36)+IF($V508=42,N($F508),0))-DM508,0),MAX($P508-SUM(DV508:FJ508),0))</f>
        <v>0</v>
      </c>
      <c r="FL508" s="48" t="n">
        <f aca="false">MIN(MAX((HJ507*(1+HJ$5/Setup!$C$36)+IF($V508=43,N($F508),0))-DN508,0),MAX($P508-SUM(DV508:FK508),0))</f>
        <v>0</v>
      </c>
      <c r="FM508" s="48" t="n">
        <f aca="false">MIN(MAX((HK507*(1+HK$5/Setup!$C$36)+IF($V508=44,N($F508),0))-DO508,0),MAX($P508-SUM(DV508:FL508),0))</f>
        <v>0</v>
      </c>
      <c r="FN508" s="48" t="n">
        <f aca="false">MIN(MAX((HL507*(1+HL$5/Setup!$C$36)+IF($V508=45,N($F508),0))-DP508,0),MAX($P508-SUM(DV508:FM508),0))</f>
        <v>0</v>
      </c>
      <c r="FO508" s="48" t="n">
        <f aca="false">MIN(MAX((HM507*(1+HM$5/Setup!$C$36)+IF($V508=46,N($F508),0))-DQ508,0),MAX($P508-SUM(DV508:FN508),0))</f>
        <v>0</v>
      </c>
      <c r="FP508" s="48" t="n">
        <f aca="false">MIN(MAX((HN507*(1+HN$5/Setup!$C$36)+IF($V508=47,N($F508),0))-DR508,0),MAX($P508-SUM(DV508:FO508),0))</f>
        <v>0</v>
      </c>
      <c r="FQ508" s="48" t="n">
        <f aca="false">MIN(MAX((HO507*(1+HO$5/Setup!$C$36)+IF($V508=48,N($F508),0))-DS508,0),MAX($P508-SUM(DV508:FP508),0))</f>
        <v>0</v>
      </c>
      <c r="FR508" s="48" t="n">
        <f aca="false">MIN(MAX((HP507*(1+HP$5/Setup!$C$36)+IF($V508=49,N($F508),0))-DT508,0),MAX($P508-SUM(DV508:FQ508),0))</f>
        <v>0</v>
      </c>
      <c r="FS508" s="48" t="n">
        <f aca="false">MIN(MAX((HQ507*(1+HQ$5/Setup!$C$36)+IF($V508=50,N($F508),0))-DU508,0),MAX($P508-SUM(DV508:FR508),0))</f>
        <v>0</v>
      </c>
      <c r="FT508" s="48" t="n">
        <f aca="false">IF((FT507*(1+FT$5/Setup!$C$36)+IF($V508=1,N($F508),0))-BX508-DV508&lt;0.005,0,(FT507*(1+FT$5/Setup!$C$36)+IF($V508=1,N($F508),0))-BX508-DV508)</f>
        <v>0</v>
      </c>
      <c r="FU508" s="48" t="n">
        <f aca="false">IF((FU507*(1+FU$5/Setup!$C$36)+IF($V508=2,N($F508),0))-BY508-DW508&lt;0.005,0,(FU507*(1+FU$5/Setup!$C$36)+IF($V508=2,N($F508),0))-BY508-DW508)</f>
        <v>0</v>
      </c>
      <c r="FV508" s="48" t="n">
        <f aca="false">IF((FV507*(1+FV$5/Setup!$C$36)+IF($V508=3,N($F508),0))-BZ508-DX508&lt;0.005,0,(FV507*(1+FV$5/Setup!$C$36)+IF($V508=3,N($F508),0))-BZ508-DX508)</f>
        <v>0</v>
      </c>
      <c r="FW508" s="48" t="n">
        <f aca="false">IF((FW507*(1+FW$5/Setup!$C$36)+IF($V508=4,N($F508),0))-CA508-DY508&lt;0.005,0,(FW507*(1+FW$5/Setup!$C$36)+IF($V508=4,N($F508),0))-CA508-DY508)</f>
        <v>0</v>
      </c>
      <c r="FX508" s="48" t="n">
        <f aca="false">IF((FX507*(1+FX$5/Setup!$C$36)+IF($V508=5,N($F508),0))-CB508-DZ508&lt;0.005,0,(FX507*(1+FX$5/Setup!$C$36)+IF($V508=5,N($F508),0))-CB508-DZ508)</f>
        <v>0</v>
      </c>
      <c r="FY508" s="48" t="n">
        <f aca="false">IF((FY507*(1+FY$5/Setup!$C$36)+IF($V508=6,N($F508),0))-CC508-EA508&lt;0.005,0,(FY507*(1+FY$5/Setup!$C$36)+IF($V508=6,N($F508),0))-CC508-EA508)</f>
        <v>0</v>
      </c>
      <c r="FZ508" s="48" t="n">
        <f aca="false">IF((FZ507*(1+FZ$5/Setup!$C$36)+IF($V508=7,N($F508),0))-CD508-EB508&lt;0.005,0,(FZ507*(1+FZ$5/Setup!$C$36)+IF($V508=7,N($F508),0))-CD508-EB508)</f>
        <v>0</v>
      </c>
      <c r="GA508" s="48" t="n">
        <f aca="false">IF((GA507*(1+GA$5/Setup!$C$36)+IF($V508=8,N($F508),0))-CE508-EC508&lt;0.005,0,(GA507*(1+GA$5/Setup!$C$36)+IF($V508=8,N($F508),0))-CE508-EC508)</f>
        <v>0</v>
      </c>
      <c r="GB508" s="48" t="n">
        <f aca="false">IF((GB507*(1+GB$5/Setup!$C$36)+IF($V508=9,N($F508),0))-CF508-ED508&lt;0.005,0,(GB507*(1+GB$5/Setup!$C$36)+IF($V508=9,N($F508),0))-CF508-ED508)</f>
        <v>0</v>
      </c>
      <c r="GC508" s="48" t="n">
        <f aca="false">IF((GC507*(1+GC$5/Setup!$C$36)+IF($V508=10,N($F508),0))-CG508-EE508&lt;0.005,0,(GC507*(1+GC$5/Setup!$C$36)+IF($V508=10,N($F508),0))-CG508-EE508)</f>
        <v>0</v>
      </c>
      <c r="GD508" s="48" t="n">
        <f aca="false">IF((GD507*(1+GD$5/Setup!$C$36)+IF($V508=11,N($F508),0))-CH508-EF508&lt;0.005,0,(GD507*(1+GD$5/Setup!$C$36)+IF($V508=11,N($F508),0))-CH508-EF508)</f>
        <v>0</v>
      </c>
      <c r="GE508" s="48" t="n">
        <f aca="false">IF((GE507*(1+GE$5/Setup!$C$36)+IF($V508=12,N($F508),0))-CI508-EG508&lt;0.005,0,(GE507*(1+GE$5/Setup!$C$36)+IF($V508=12,N($F508),0))-CI508-EG508)</f>
        <v>0</v>
      </c>
      <c r="GF508" s="48" t="n">
        <f aca="false">IF((GF507*(1+GF$5/Setup!$C$36)+IF($V508=13,N($F508),0))-CJ508-EH508&lt;0.005,0,(GF507*(1+GF$5/Setup!$C$36)+IF($V508=13,N($F508),0))-CJ508-EH508)</f>
        <v>0</v>
      </c>
      <c r="GG508" s="48" t="n">
        <f aca="false">IF((GG507*(1+GG$5/Setup!$C$36)+IF($V508=14,N($F508),0))-CK508-EI508&lt;0.005,0,(GG507*(1+GG$5/Setup!$C$36)+IF($V508=14,N($F508),0))-CK508-EI508)</f>
        <v>0</v>
      </c>
      <c r="GH508" s="48" t="n">
        <f aca="false">IF((GH507*(1+GH$5/Setup!$C$36)+IF($V508=15,N($F508),0))-CL508-EJ508&lt;0.005,0,(GH507*(1+GH$5/Setup!$C$36)+IF($V508=15,N($F508),0))-CL508-EJ508)</f>
        <v>0</v>
      </c>
      <c r="GI508" s="48" t="n">
        <f aca="false">IF((GI507*(1+GI$5/Setup!$C$36)+IF($V508=16,N($F508),0))-CM508-EK508&lt;0.005,0,(GI507*(1+GI$5/Setup!$C$36)+IF($V508=16,N($F508),0))-CM508-EK508)</f>
        <v>0</v>
      </c>
      <c r="GJ508" s="48" t="n">
        <f aca="false">IF((GJ507*(1+GJ$5/Setup!$C$36)+IF($V508=17,N($F508),0))-CN508-EL508&lt;0.005,0,(GJ507*(1+GJ$5/Setup!$C$36)+IF($V508=17,N($F508),0))-CN508-EL508)</f>
        <v>0</v>
      </c>
      <c r="GK508" s="48" t="n">
        <f aca="false">IF((GK507*(1+GK$5/Setup!$C$36)+IF($V508=18,N($F508),0))-CO508-EM508&lt;0.005,0,(GK507*(1+GK$5/Setup!$C$36)+IF($V508=18,N($F508),0))-CO508-EM508)</f>
        <v>0</v>
      </c>
      <c r="GL508" s="48" t="n">
        <f aca="false">IF((GL507*(1+GL$5/Setup!$C$36)+IF($V508=19,N($F508),0))-CP508-EN508&lt;0.005,0,(GL507*(1+GL$5/Setup!$C$36)+IF($V508=19,N($F508),0))-CP508-EN508)</f>
        <v>0</v>
      </c>
      <c r="GM508" s="48" t="n">
        <f aca="false">IF((GM507*(1+GM$5/Setup!$C$36)+IF($V508=20,N($F508),0))-CQ508-EO508&lt;0.005,0,(GM507*(1+GM$5/Setup!$C$36)+IF($V508=20,N($F508),0))-CQ508-EO508)</f>
        <v>0</v>
      </c>
      <c r="GN508" s="48" t="n">
        <f aca="false">IF((GN507*(1+GN$5/Setup!$C$36)+IF($V508=21,N($F508),0))-CR508-EP508&lt;0.005,0,(GN507*(1+GN$5/Setup!$C$36)+IF($V508=21,N($F508),0))-CR508-EP508)</f>
        <v>0</v>
      </c>
      <c r="GO508" s="48" t="n">
        <f aca="false">IF((GO507*(1+GO$5/Setup!$C$36)+IF($V508=22,N($F508),0))-CS508-EQ508&lt;0.005,0,(GO507*(1+GO$5/Setup!$C$36)+IF($V508=22,N($F508),0))-CS508-EQ508)</f>
        <v>0</v>
      </c>
      <c r="GP508" s="48" t="n">
        <f aca="false">IF((GP507*(1+GP$5/Setup!$C$36)+IF($V508=23,N($F508),0))-CT508-ER508&lt;0.005,0,(GP507*(1+GP$5/Setup!$C$36)+IF($V508=23,N($F508),0))-CT508-ER508)</f>
        <v>0</v>
      </c>
      <c r="GQ508" s="48" t="n">
        <f aca="false">IF((GQ507*(1+GQ$5/Setup!$C$36)+IF($V508=24,N($F508),0))-CU508-ES508&lt;0.005,0,(GQ507*(1+GQ$5/Setup!$C$36)+IF($V508=24,N($F508),0))-CU508-ES508)</f>
        <v>0</v>
      </c>
      <c r="GR508" s="48" t="n">
        <f aca="false">IF((GR507*(1+GR$5/Setup!$C$36)+IF($V508=25,N($F508),0))-CV508-ET508&lt;0.005,0,(GR507*(1+GR$5/Setup!$C$36)+IF($V508=25,N($F508),0))-CV508-ET508)</f>
        <v>0</v>
      </c>
      <c r="GS508" s="48" t="n">
        <f aca="false">IF((GS507*(1+GS$5/Setup!$C$36)+IF($V508=26,N($F508),0))-CW508-EU508&lt;0.005,0,(GS507*(1+GS$5/Setup!$C$36)+IF($V508=26,N($F508),0))-CW508-EU508)</f>
        <v>0</v>
      </c>
      <c r="GT508" s="48" t="n">
        <f aca="false">IF((GT507*(1+GT$5/Setup!$C$36)+IF($V508=27,N($F508),0))-CX508-EV508&lt;0.005,0,(GT507*(1+GT$5/Setup!$C$36)+IF($V508=27,N($F508),0))-CX508-EV508)</f>
        <v>0</v>
      </c>
      <c r="GU508" s="48" t="n">
        <f aca="false">IF((GU507*(1+GU$5/Setup!$C$36)+IF($V508=28,N($F508),0))-CY508-EW508&lt;0.005,0,(GU507*(1+GU$5/Setup!$C$36)+IF($V508=28,N($F508),0))-CY508-EW508)</f>
        <v>0</v>
      </c>
      <c r="GV508" s="48" t="n">
        <f aca="false">IF((GV507*(1+GV$5/Setup!$C$36)+IF($V508=29,N($F508),0))-CZ508-EX508&lt;0.005,0,(GV507*(1+GV$5/Setup!$C$36)+IF($V508=29,N($F508),0))-CZ508-EX508)</f>
        <v>0</v>
      </c>
      <c r="GW508" s="48" t="n">
        <f aca="false">IF((GW507*(1+GW$5/Setup!$C$36)+IF($V508=30,N($F508),0))-DA508-EY508&lt;0.005,0,(GW507*(1+GW$5/Setup!$C$36)+IF($V508=30,N($F508),0))-DA508-EY508)</f>
        <v>0</v>
      </c>
      <c r="GX508" s="48" t="n">
        <f aca="false">IF((GX507*(1+GX$5/Setup!$C$36)+IF($V508=31,N($F508),0))-DB508-EZ508&lt;0.005,0,(GX507*(1+GX$5/Setup!$C$36)+IF($V508=31,N($F508),0))-DB508-EZ508)</f>
        <v>0</v>
      </c>
      <c r="GY508" s="48" t="n">
        <f aca="false">IF((GY507*(1+GY$5/Setup!$C$36)+IF($V508=32,N($F508),0))-DC508-FA508&lt;0.005,0,(GY507*(1+GY$5/Setup!$C$36)+IF($V508=32,N($F508),0))-DC508-FA508)</f>
        <v>0</v>
      </c>
      <c r="GZ508" s="48" t="n">
        <f aca="false">IF((GZ507*(1+GZ$5/Setup!$C$36)+IF($V508=33,N($F508),0))-DD508-FB508&lt;0.005,0,(GZ507*(1+GZ$5/Setup!$C$36)+IF($V508=33,N($F508),0))-DD508-FB508)</f>
        <v>0</v>
      </c>
      <c r="HA508" s="48" t="n">
        <f aca="false">IF((HA507*(1+HA$5/Setup!$C$36)+IF($V508=34,N($F508),0))-DE508-FC508&lt;0.005,0,(HA507*(1+HA$5/Setup!$C$36)+IF($V508=34,N($F508),0))-DE508-FC508)</f>
        <v>0</v>
      </c>
      <c r="HB508" s="48" t="n">
        <f aca="false">IF((HB507*(1+HB$5/Setup!$C$36)+IF($V508=35,N($F508),0))-DF508-FD508&lt;0.005,0,(HB507*(1+HB$5/Setup!$C$36)+IF($V508=35,N($F508),0))-DF508-FD508)</f>
        <v>0</v>
      </c>
      <c r="HC508" s="48" t="n">
        <f aca="false">IF((HC507*(1+HC$5/Setup!$C$36)+IF($V508=36,N($F508),0))-DG508-FE508&lt;0.005,0,(HC507*(1+HC$5/Setup!$C$36)+IF($V508=36,N($F508),0))-DG508-FE508)</f>
        <v>0</v>
      </c>
      <c r="HD508" s="48" t="n">
        <f aca="false">IF((HD507*(1+HD$5/Setup!$C$36)+IF($V508=37,N($F508),0))-DH508-FF508&lt;0.005,0,(HD507*(1+HD$5/Setup!$C$36)+IF($V508=37,N($F508),0))-DH508-FF508)</f>
        <v>0</v>
      </c>
      <c r="HE508" s="48" t="n">
        <f aca="false">IF((HE507*(1+HE$5/Setup!$C$36)+IF($V508=38,N($F508),0))-DI508-FG508&lt;0.005,0,(HE507*(1+HE$5/Setup!$C$36)+IF($V508=38,N($F508),0))-DI508-FG508)</f>
        <v>0</v>
      </c>
      <c r="HF508" s="48" t="n">
        <f aca="false">IF((HF507*(1+HF$5/Setup!$C$36)+IF($V508=39,N($F508),0))-DJ508-FH508&lt;0.005,0,(HF507*(1+HF$5/Setup!$C$36)+IF($V508=39,N($F508),0))-DJ508-FH508)</f>
        <v>0</v>
      </c>
      <c r="HG508" s="48" t="n">
        <f aca="false">IF((HG507*(1+HG$5/Setup!$C$36)+IF($V508=40,N($F508),0))-DK508-FI508&lt;0.005,0,(HG507*(1+HG$5/Setup!$C$36)+IF($V508=40,N($F508),0))-DK508-FI508)</f>
        <v>0</v>
      </c>
      <c r="HH508" s="48" t="n">
        <f aca="false">IF((HH507*(1+HH$5/Setup!$C$36)+IF($V508=41,N($F508),0))-DL508-FJ508&lt;0.005,0,(HH507*(1+HH$5/Setup!$C$36)+IF($V508=41,N($F508),0))-DL508-FJ508)</f>
        <v>0</v>
      </c>
      <c r="HI508" s="48" t="n">
        <f aca="false">IF((HI507*(1+HI$5/Setup!$C$36)+IF($V508=42,N($F508),0))-DM508-FK508&lt;0.005,0,(HI507*(1+HI$5/Setup!$C$36)+IF($V508=42,N($F508),0))-DM508-FK508)</f>
        <v>0</v>
      </c>
      <c r="HJ508" s="48" t="n">
        <f aca="false">IF((HJ507*(1+HJ$5/Setup!$C$36)+IF($V508=43,N($F508),0))-DN508-FL508&lt;0.005,0,(HJ507*(1+HJ$5/Setup!$C$36)+IF($V508=43,N($F508),0))-DN508-FL508)</f>
        <v>0</v>
      </c>
      <c r="HK508" s="48" t="n">
        <f aca="false">IF((HK507*(1+HK$5/Setup!$C$36)+IF($V508=44,N($F508),0))-DO508-FM508&lt;0.005,0,(HK507*(1+HK$5/Setup!$C$36)+IF($V508=44,N($F508),0))-DO508-FM508)</f>
        <v>0</v>
      </c>
      <c r="HL508" s="48" t="n">
        <f aca="false">IF((HL507*(1+HL$5/Setup!$C$36)+IF($V508=45,N($F508),0))-DP508-FN508&lt;0.005,0,(HL507*(1+HL$5/Setup!$C$36)+IF($V508=45,N($F508),0))-DP508-FN508)</f>
        <v>0</v>
      </c>
      <c r="HM508" s="48" t="n">
        <f aca="false">IF((HM507*(1+HM$5/Setup!$C$36)+IF($V508=46,N($F508),0))-DQ508-FO508&lt;0.005,0,(HM507*(1+HM$5/Setup!$C$36)+IF($V508=46,N($F508),0))-DQ508-FO508)</f>
        <v>0</v>
      </c>
      <c r="HN508" s="48" t="n">
        <f aca="false">IF((HN507*(1+HN$5/Setup!$C$36)+IF($V508=47,N($F508),0))-DR508-FP508&lt;0.005,0,(HN507*(1+HN$5/Setup!$C$36)+IF($V508=47,N($F508),0))-DR508-FP508)</f>
        <v>0</v>
      </c>
      <c r="HO508" s="48" t="n">
        <f aca="false">IF((HO507*(1+HO$5/Setup!$C$36)+IF($V508=48,N($F508),0))-DS508-FQ508&lt;0.005,0,(HO507*(1+HO$5/Setup!$C$36)+IF($V508=48,N($F508),0))-DS508-FQ508)</f>
        <v>0</v>
      </c>
      <c r="HP508" s="48" t="n">
        <f aca="false">IF((HP507*(1+HP$5/Setup!$C$36)+IF($V508=49,N($F508),0))-DT508-FR508&lt;0.005,0,(HP507*(1+HP$5/Setup!$C$36)+IF($V508=49,N($F508),0))-DT508-FR508)</f>
        <v>0</v>
      </c>
      <c r="HQ508" s="48" t="n">
        <f aca="false">IF((HQ507*(1+HQ$5/Setup!$C$36)+IF($V508=50,N($F508),0))-DU508-FS508&lt;0.005,0,(HQ507*(1+HQ$5/Setup!$C$36)+IF($V508=50,N($F508),0))-DU508-FS508)</f>
        <v>0</v>
      </c>
    </row>
    <row r="509" customFormat="false" ht="15" hidden="false" customHeight="false" outlineLevel="0" collapsed="false">
      <c r="A509" s="44" t="n">
        <v>501</v>
      </c>
      <c r="B509" s="45" t="n">
        <f aca="false">IF(Setup!$C$7="Every month",EDATE(Setup!$C$8,($A509-1)),IF(Setup!$C$7="Twice a month",DATE(YEAR(Setup!$C$8),MONTH(Setup!$C$8)+INT((($A509-1)+Setup!$C$41)/2),MIN(IF(MOD(($A509-1)+Setup!$C$41,2)=0,Setup!$C$39,Setup!$C$40),DAY(EOMONTH(DATE(YEAR(Setup!$C$8),MONTH(Setup!$C$8)+INT((($A509-1)+Setup!$C$41)/2),1),0)))),Setup!$C$8+($A509-1)*IF(Setup!$C$7="Every week",7,14)))</f>
        <v>53325</v>
      </c>
      <c r="C509" s="45" t="n">
        <f aca="false">IF(Setup!$C$7="Every month",EDATE(Setup!$C$8,$A509),IF(Setup!$C$7="Twice a month",DATE(YEAR(Setup!$C$8),MONTH(Setup!$C$8)+INT(($A509+Setup!$C$41)/2),MIN(IF(MOD($A509+Setup!$C$41,2)=0,Setup!$C$39,Setup!$C$40),DAY(EOMONTH(DATE(YEAR(Setup!$C$8),MONTH(Setup!$C$8)+INT(($A509+Setup!$C$41)/2),1),0)))),Setup!$C$8+$A509*IF(Setup!$C$7="Every week",7,14)))</f>
        <v>53339</v>
      </c>
      <c r="D509" s="46"/>
      <c r="E509" s="47"/>
      <c r="F509" s="47"/>
      <c r="G509" s="47"/>
      <c r="H509" s="47"/>
      <c r="I509" s="48" t="n">
        <f aca="false">N(Setup!$C$11)+N(E509)</f>
        <v>100</v>
      </c>
      <c r="J509" s="48" t="n">
        <f aca="false">MIN(Setup!$C$37,MAX(I509,0))</f>
        <v>9.23076923076923</v>
      </c>
      <c r="K509" s="48" t="n">
        <f aca="false">MIN(MAX(N(Setup!$C$14)-L508,0),MAX(I509-J509,0))</f>
        <v>0</v>
      </c>
      <c r="L509" s="48" t="n">
        <f aca="false">L508+K509-N(G509)</f>
        <v>500</v>
      </c>
      <c r="M509" s="48" t="n">
        <f aca="false">M508+J509-N(H509)</f>
        <v>4624.61538461537</v>
      </c>
      <c r="N509" s="48" t="n">
        <f aca="false">SUM(BX509:DU509)</f>
        <v>0</v>
      </c>
      <c r="O509" s="48" t="n">
        <f aca="false">SUM(Z509:BW509)-N509</f>
        <v>25</v>
      </c>
      <c r="P509" s="48" t="n">
        <f aca="false">MAX(I509-J509-K509,0)+O509</f>
        <v>115.769230769231</v>
      </c>
      <c r="Q509" s="48" t="n">
        <f aca="false">SUM(DV509:FS509)</f>
        <v>0</v>
      </c>
      <c r="R509" s="49" t="n">
        <f aca="false">N509+J509+K509+Q509</f>
        <v>9.23076923076923</v>
      </c>
      <c r="S509" s="48" t="n">
        <f aca="false">T509-T508-N(F509)+N509+Q509</f>
        <v>0</v>
      </c>
      <c r="T509" s="49" t="n">
        <f aca="false">SUM(FT509:HQ509)</f>
        <v>0</v>
      </c>
      <c r="U509" s="44" t="str">
        <f aca="false">IF(T508&lt;0.005,"",INDEX(Helpers!$C$2:$C$51,IF(_xlfn.MINIFS($DV$6:$FS$6,DV509:FS509,"&gt;0.005")=0,V509,_xlfn.MINIFS($DV$6:$FS$6,DV509:FS509,"&gt;0.005"))))</f>
        <v/>
      </c>
      <c r="V509" s="44" t="n">
        <f aca="false">IF(_xlfn.MINIFS($FT$6:$HQ$6,FT508:HQ508,"&gt;0.005")=0,1,_xlfn.MINIFS($FT$6:$HQ$6,FT508:HQ508,"&gt;0.005"))</f>
        <v>1</v>
      </c>
      <c r="W509" s="44" t="n">
        <f aca="false">IF(AND(D509&lt;&gt;"Paid",T508&gt;0.005),1,0)</f>
        <v>0</v>
      </c>
      <c r="X509" s="48" t="n">
        <f aca="false">SUMPRODUCT(((Helpers!$G$2:$G$51*(1+(Helpers!$D$2:$D$51+0.000000001)/12)^(($B509-Setup!$C$8)/(365.25/12))-Helpers!$E$2:$E$51*((1+(Helpers!$D$2:$D$51+0.000000001)/12)^(($B509-Setup!$C$8)/(365.25/12))-1)/((Helpers!$D$2:$D$51+0.000000001)/12))&gt;0)*(Helpers!$G$2:$G$51*(1+(Helpers!$D$2:$D$51+0.000000001)/12)^(($B509-Setup!$C$8)/(365.25/12))-Helpers!$E$2:$E$51*((1+(Helpers!$D$2:$D$51+0.000000001)/12)^(($B509-Setup!$C$8)/(365.25/12))-1)/((Helpers!$D$2:$D$51+0.000000001)/12)))</f>
        <v>0</v>
      </c>
      <c r="Y509" s="48"/>
      <c r="Z509" s="48" t="n">
        <f aca="false">IF(OR(N(Z$5)=0,Z$6=""),0,Z$5*((DATE(YEAR($B509),MONTH($B509),MIN(Z$6,DAY(EOMONTH($B509,0))))&gt;=$B509)*(DATE(YEAR($B509),MONTH($B509),MIN(Z$6,DAY(EOMONTH($B509,0))))&lt;$C509)+(DATE(YEAR($B509),MONTH($B509)+1,MIN(Z$6,DAY(EOMONTH($B509,1))))&gt;=$B509)*(DATE(YEAR($B509),MONTH($B509)+1,MIN(Z$6,DAY(EOMONTH($B509,1))))&lt;$C509)))</f>
        <v>25</v>
      </c>
      <c r="AA509" s="48" t="n">
        <f aca="false">IF(OR(N(AA$5)=0,AA$6=""),0,AA$5*((DATE(YEAR($B509),MONTH($B509),MIN(AA$6,DAY(EOMONTH($B509,0))))&gt;=$B509)*(DATE(YEAR($B509),MONTH($B509),MIN(AA$6,DAY(EOMONTH($B509,0))))&lt;$C509)+(DATE(YEAR($B509),MONTH($B509)+1,MIN(AA$6,DAY(EOMONTH($B509,1))))&gt;=$B509)*(DATE(YEAR($B509),MONTH($B509)+1,MIN(AA$6,DAY(EOMONTH($B509,1))))&lt;$C509)))</f>
        <v>0</v>
      </c>
      <c r="AB509" s="48" t="n">
        <f aca="false">IF(OR(N(AB$5)=0,AB$6=""),0,AB$5*((DATE(YEAR($B509),MONTH($B509),MIN(AB$6,DAY(EOMONTH($B509,0))))&gt;=$B509)*(DATE(YEAR($B509),MONTH($B509),MIN(AB$6,DAY(EOMONTH($B509,0))))&lt;$C509)+(DATE(YEAR($B509),MONTH($B509)+1,MIN(AB$6,DAY(EOMONTH($B509,1))))&gt;=$B509)*(DATE(YEAR($B509),MONTH($B509)+1,MIN(AB$6,DAY(EOMONTH($B509,1))))&lt;$C509)))</f>
        <v>0</v>
      </c>
      <c r="AC509" s="48" t="n">
        <f aca="false">IF(OR(N(AC$5)=0,AC$6=""),0,AC$5*((DATE(YEAR($B509),MONTH($B509),MIN(AC$6,DAY(EOMONTH($B509,0))))&gt;=$B509)*(DATE(YEAR($B509),MONTH($B509),MIN(AC$6,DAY(EOMONTH($B509,0))))&lt;$C509)+(DATE(YEAR($B509),MONTH($B509)+1,MIN(AC$6,DAY(EOMONTH($B509,1))))&gt;=$B509)*(DATE(YEAR($B509),MONTH($B509)+1,MIN(AC$6,DAY(EOMONTH($B509,1))))&lt;$C509)))</f>
        <v>0</v>
      </c>
      <c r="AD509" s="48" t="n">
        <f aca="false">IF(OR(N(AD$5)=0,AD$6=""),0,AD$5*((DATE(YEAR($B509),MONTH($B509),MIN(AD$6,DAY(EOMONTH($B509,0))))&gt;=$B509)*(DATE(YEAR($B509),MONTH($B509),MIN(AD$6,DAY(EOMONTH($B509,0))))&lt;$C509)+(DATE(YEAR($B509),MONTH($B509)+1,MIN(AD$6,DAY(EOMONTH($B509,1))))&gt;=$B509)*(DATE(YEAR($B509),MONTH($B509)+1,MIN(AD$6,DAY(EOMONTH($B509,1))))&lt;$C509)))</f>
        <v>0</v>
      </c>
      <c r="AE509" s="48" t="n">
        <f aca="false">IF(OR(N(AE$5)=0,AE$6=""),0,AE$5*((DATE(YEAR($B509),MONTH($B509),MIN(AE$6,DAY(EOMONTH($B509,0))))&gt;=$B509)*(DATE(YEAR($B509),MONTH($B509),MIN(AE$6,DAY(EOMONTH($B509,0))))&lt;$C509)+(DATE(YEAR($B509),MONTH($B509)+1,MIN(AE$6,DAY(EOMONTH($B509,1))))&gt;=$B509)*(DATE(YEAR($B509),MONTH($B509)+1,MIN(AE$6,DAY(EOMONTH($B509,1))))&lt;$C509)))</f>
        <v>0</v>
      </c>
      <c r="AF509" s="48" t="n">
        <f aca="false">IF(OR(N(AF$5)=0,AF$6=""),0,AF$5*((DATE(YEAR($B509),MONTH($B509),MIN(AF$6,DAY(EOMONTH($B509,0))))&gt;=$B509)*(DATE(YEAR($B509),MONTH($B509),MIN(AF$6,DAY(EOMONTH($B509,0))))&lt;$C509)+(DATE(YEAR($B509),MONTH($B509)+1,MIN(AF$6,DAY(EOMONTH($B509,1))))&gt;=$B509)*(DATE(YEAR($B509),MONTH($B509)+1,MIN(AF$6,DAY(EOMONTH($B509,1))))&lt;$C509)))</f>
        <v>0</v>
      </c>
      <c r="AG509" s="48" t="n">
        <f aca="false">IF(OR(N(AG$5)=0,AG$6=""),0,AG$5*((DATE(YEAR($B509),MONTH($B509),MIN(AG$6,DAY(EOMONTH($B509,0))))&gt;=$B509)*(DATE(YEAR($B509),MONTH($B509),MIN(AG$6,DAY(EOMONTH($B509,0))))&lt;$C509)+(DATE(YEAR($B509),MONTH($B509)+1,MIN(AG$6,DAY(EOMONTH($B509,1))))&gt;=$B509)*(DATE(YEAR($B509),MONTH($B509)+1,MIN(AG$6,DAY(EOMONTH($B509,1))))&lt;$C509)))</f>
        <v>0</v>
      </c>
      <c r="AH509" s="48" t="n">
        <f aca="false">IF(OR(N(AH$5)=0,AH$6=""),0,AH$5*((DATE(YEAR($B509),MONTH($B509),MIN(AH$6,DAY(EOMONTH($B509,0))))&gt;=$B509)*(DATE(YEAR($B509),MONTH($B509),MIN(AH$6,DAY(EOMONTH($B509,0))))&lt;$C509)+(DATE(YEAR($B509),MONTH($B509)+1,MIN(AH$6,DAY(EOMONTH($B509,1))))&gt;=$B509)*(DATE(YEAR($B509),MONTH($B509)+1,MIN(AH$6,DAY(EOMONTH($B509,1))))&lt;$C509)))</f>
        <v>0</v>
      </c>
      <c r="AI509" s="48" t="n">
        <f aca="false">IF(OR(N(AI$5)=0,AI$6=""),0,AI$5*((DATE(YEAR($B509),MONTH($B509),MIN(AI$6,DAY(EOMONTH($B509,0))))&gt;=$B509)*(DATE(YEAR($B509),MONTH($B509),MIN(AI$6,DAY(EOMONTH($B509,0))))&lt;$C509)+(DATE(YEAR($B509),MONTH($B509)+1,MIN(AI$6,DAY(EOMONTH($B509,1))))&gt;=$B509)*(DATE(YEAR($B509),MONTH($B509)+1,MIN(AI$6,DAY(EOMONTH($B509,1))))&lt;$C509)))</f>
        <v>0</v>
      </c>
      <c r="AJ509" s="48" t="n">
        <f aca="false">IF(OR(N(AJ$5)=0,AJ$6=""),0,AJ$5*((DATE(YEAR($B509),MONTH($B509),MIN(AJ$6,DAY(EOMONTH($B509,0))))&gt;=$B509)*(DATE(YEAR($B509),MONTH($B509),MIN(AJ$6,DAY(EOMONTH($B509,0))))&lt;$C509)+(DATE(YEAR($B509),MONTH($B509)+1,MIN(AJ$6,DAY(EOMONTH($B509,1))))&gt;=$B509)*(DATE(YEAR($B509),MONTH($B509)+1,MIN(AJ$6,DAY(EOMONTH($B509,1))))&lt;$C509)))</f>
        <v>0</v>
      </c>
      <c r="AK509" s="48" t="n">
        <f aca="false">IF(OR(N(AK$5)=0,AK$6=""),0,AK$5*((DATE(YEAR($B509),MONTH($B509),MIN(AK$6,DAY(EOMONTH($B509,0))))&gt;=$B509)*(DATE(YEAR($B509),MONTH($B509),MIN(AK$6,DAY(EOMONTH($B509,0))))&lt;$C509)+(DATE(YEAR($B509),MONTH($B509)+1,MIN(AK$6,DAY(EOMONTH($B509,1))))&gt;=$B509)*(DATE(YEAR($B509),MONTH($B509)+1,MIN(AK$6,DAY(EOMONTH($B509,1))))&lt;$C509)))</f>
        <v>0</v>
      </c>
      <c r="AL509" s="48" t="n">
        <f aca="false">IF(OR(N(AL$5)=0,AL$6=""),0,AL$5*((DATE(YEAR($B509),MONTH($B509),MIN(AL$6,DAY(EOMONTH($B509,0))))&gt;=$B509)*(DATE(YEAR($B509),MONTH($B509),MIN(AL$6,DAY(EOMONTH($B509,0))))&lt;$C509)+(DATE(YEAR($B509),MONTH($B509)+1,MIN(AL$6,DAY(EOMONTH($B509,1))))&gt;=$B509)*(DATE(YEAR($B509),MONTH($B509)+1,MIN(AL$6,DAY(EOMONTH($B509,1))))&lt;$C509)))</f>
        <v>0</v>
      </c>
      <c r="AM509" s="48" t="n">
        <f aca="false">IF(OR(N(AM$5)=0,AM$6=""),0,AM$5*((DATE(YEAR($B509),MONTH($B509),MIN(AM$6,DAY(EOMONTH($B509,0))))&gt;=$B509)*(DATE(YEAR($B509),MONTH($B509),MIN(AM$6,DAY(EOMONTH($B509,0))))&lt;$C509)+(DATE(YEAR($B509),MONTH($B509)+1,MIN(AM$6,DAY(EOMONTH($B509,1))))&gt;=$B509)*(DATE(YEAR($B509),MONTH($B509)+1,MIN(AM$6,DAY(EOMONTH($B509,1))))&lt;$C509)))</f>
        <v>0</v>
      </c>
      <c r="AN509" s="48" t="n">
        <f aca="false">IF(OR(N(AN$5)=0,AN$6=""),0,AN$5*((DATE(YEAR($B509),MONTH($B509),MIN(AN$6,DAY(EOMONTH($B509,0))))&gt;=$B509)*(DATE(YEAR($B509),MONTH($B509),MIN(AN$6,DAY(EOMONTH($B509,0))))&lt;$C509)+(DATE(YEAR($B509),MONTH($B509)+1,MIN(AN$6,DAY(EOMONTH($B509,1))))&gt;=$B509)*(DATE(YEAR($B509),MONTH($B509)+1,MIN(AN$6,DAY(EOMONTH($B509,1))))&lt;$C509)))</f>
        <v>0</v>
      </c>
      <c r="AO509" s="48" t="n">
        <f aca="false">IF(OR(N(AO$5)=0,AO$6=""),0,AO$5*((DATE(YEAR($B509),MONTH($B509),MIN(AO$6,DAY(EOMONTH($B509,0))))&gt;=$B509)*(DATE(YEAR($B509),MONTH($B509),MIN(AO$6,DAY(EOMONTH($B509,0))))&lt;$C509)+(DATE(YEAR($B509),MONTH($B509)+1,MIN(AO$6,DAY(EOMONTH($B509,1))))&gt;=$B509)*(DATE(YEAR($B509),MONTH($B509)+1,MIN(AO$6,DAY(EOMONTH($B509,1))))&lt;$C509)))</f>
        <v>0</v>
      </c>
      <c r="AP509" s="48" t="n">
        <f aca="false">IF(OR(N(AP$5)=0,AP$6=""),0,AP$5*((DATE(YEAR($B509),MONTH($B509),MIN(AP$6,DAY(EOMONTH($B509,0))))&gt;=$B509)*(DATE(YEAR($B509),MONTH($B509),MIN(AP$6,DAY(EOMONTH($B509,0))))&lt;$C509)+(DATE(YEAR($B509),MONTH($B509)+1,MIN(AP$6,DAY(EOMONTH($B509,1))))&gt;=$B509)*(DATE(YEAR($B509),MONTH($B509)+1,MIN(AP$6,DAY(EOMONTH($B509,1))))&lt;$C509)))</f>
        <v>0</v>
      </c>
      <c r="AQ509" s="48" t="n">
        <f aca="false">IF(OR(N(AQ$5)=0,AQ$6=""),0,AQ$5*((DATE(YEAR($B509),MONTH($B509),MIN(AQ$6,DAY(EOMONTH($B509,0))))&gt;=$B509)*(DATE(YEAR($B509),MONTH($B509),MIN(AQ$6,DAY(EOMONTH($B509,0))))&lt;$C509)+(DATE(YEAR($B509),MONTH($B509)+1,MIN(AQ$6,DAY(EOMONTH($B509,1))))&gt;=$B509)*(DATE(YEAR($B509),MONTH($B509)+1,MIN(AQ$6,DAY(EOMONTH($B509,1))))&lt;$C509)))</f>
        <v>0</v>
      </c>
      <c r="AR509" s="48" t="n">
        <f aca="false">IF(OR(N(AR$5)=0,AR$6=""),0,AR$5*((DATE(YEAR($B509),MONTH($B509),MIN(AR$6,DAY(EOMONTH($B509,0))))&gt;=$B509)*(DATE(YEAR($B509),MONTH($B509),MIN(AR$6,DAY(EOMONTH($B509,0))))&lt;$C509)+(DATE(YEAR($B509),MONTH($B509)+1,MIN(AR$6,DAY(EOMONTH($B509,1))))&gt;=$B509)*(DATE(YEAR($B509),MONTH($B509)+1,MIN(AR$6,DAY(EOMONTH($B509,1))))&lt;$C509)))</f>
        <v>0</v>
      </c>
      <c r="AS509" s="48" t="n">
        <f aca="false">IF(OR(N(AS$5)=0,AS$6=""),0,AS$5*((DATE(YEAR($B509),MONTH($B509),MIN(AS$6,DAY(EOMONTH($B509,0))))&gt;=$B509)*(DATE(YEAR($B509),MONTH($B509),MIN(AS$6,DAY(EOMONTH($B509,0))))&lt;$C509)+(DATE(YEAR($B509),MONTH($B509)+1,MIN(AS$6,DAY(EOMONTH($B509,1))))&gt;=$B509)*(DATE(YEAR($B509),MONTH($B509)+1,MIN(AS$6,DAY(EOMONTH($B509,1))))&lt;$C509)))</f>
        <v>0</v>
      </c>
      <c r="AT509" s="48" t="n">
        <f aca="false">IF(OR(N(AT$5)=0,AT$6=""),0,AT$5*((DATE(YEAR($B509),MONTH($B509),MIN(AT$6,DAY(EOMONTH($B509,0))))&gt;=$B509)*(DATE(YEAR($B509),MONTH($B509),MIN(AT$6,DAY(EOMONTH($B509,0))))&lt;$C509)+(DATE(YEAR($B509),MONTH($B509)+1,MIN(AT$6,DAY(EOMONTH($B509,1))))&gt;=$B509)*(DATE(YEAR($B509),MONTH($B509)+1,MIN(AT$6,DAY(EOMONTH($B509,1))))&lt;$C509)))</f>
        <v>0</v>
      </c>
      <c r="AU509" s="48" t="n">
        <f aca="false">IF(OR(N(AU$5)=0,AU$6=""),0,AU$5*((DATE(YEAR($B509),MONTH($B509),MIN(AU$6,DAY(EOMONTH($B509,0))))&gt;=$B509)*(DATE(YEAR($B509),MONTH($B509),MIN(AU$6,DAY(EOMONTH($B509,0))))&lt;$C509)+(DATE(YEAR($B509),MONTH($B509)+1,MIN(AU$6,DAY(EOMONTH($B509,1))))&gt;=$B509)*(DATE(YEAR($B509),MONTH($B509)+1,MIN(AU$6,DAY(EOMONTH($B509,1))))&lt;$C509)))</f>
        <v>0</v>
      </c>
      <c r="AV509" s="48" t="n">
        <f aca="false">IF(OR(N(AV$5)=0,AV$6=""),0,AV$5*((DATE(YEAR($B509),MONTH($B509),MIN(AV$6,DAY(EOMONTH($B509,0))))&gt;=$B509)*(DATE(YEAR($B509),MONTH($B509),MIN(AV$6,DAY(EOMONTH($B509,0))))&lt;$C509)+(DATE(YEAR($B509),MONTH($B509)+1,MIN(AV$6,DAY(EOMONTH($B509,1))))&gt;=$B509)*(DATE(YEAR($B509),MONTH($B509)+1,MIN(AV$6,DAY(EOMONTH($B509,1))))&lt;$C509)))</f>
        <v>0</v>
      </c>
      <c r="AW509" s="48" t="n">
        <f aca="false">IF(OR(N(AW$5)=0,AW$6=""),0,AW$5*((DATE(YEAR($B509),MONTH($B509),MIN(AW$6,DAY(EOMONTH($B509,0))))&gt;=$B509)*(DATE(YEAR($B509),MONTH($B509),MIN(AW$6,DAY(EOMONTH($B509,0))))&lt;$C509)+(DATE(YEAR($B509),MONTH($B509)+1,MIN(AW$6,DAY(EOMONTH($B509,1))))&gt;=$B509)*(DATE(YEAR($B509),MONTH($B509)+1,MIN(AW$6,DAY(EOMONTH($B509,1))))&lt;$C509)))</f>
        <v>0</v>
      </c>
      <c r="AX509" s="48" t="n">
        <f aca="false">IF(OR(N(AX$5)=0,AX$6=""),0,AX$5*((DATE(YEAR($B509),MONTH($B509),MIN(AX$6,DAY(EOMONTH($B509,0))))&gt;=$B509)*(DATE(YEAR($B509),MONTH($B509),MIN(AX$6,DAY(EOMONTH($B509,0))))&lt;$C509)+(DATE(YEAR($B509),MONTH($B509)+1,MIN(AX$6,DAY(EOMONTH($B509,1))))&gt;=$B509)*(DATE(YEAR($B509),MONTH($B509)+1,MIN(AX$6,DAY(EOMONTH($B509,1))))&lt;$C509)))</f>
        <v>0</v>
      </c>
      <c r="AY509" s="48" t="n">
        <f aca="false">IF(OR(N(AY$5)=0,AY$6=""),0,AY$5*((DATE(YEAR($B509),MONTH($B509),MIN(AY$6,DAY(EOMONTH($B509,0))))&gt;=$B509)*(DATE(YEAR($B509),MONTH($B509),MIN(AY$6,DAY(EOMONTH($B509,0))))&lt;$C509)+(DATE(YEAR($B509),MONTH($B509)+1,MIN(AY$6,DAY(EOMONTH($B509,1))))&gt;=$B509)*(DATE(YEAR($B509),MONTH($B509)+1,MIN(AY$6,DAY(EOMONTH($B509,1))))&lt;$C509)))</f>
        <v>0</v>
      </c>
      <c r="AZ509" s="48" t="n">
        <f aca="false">IF(OR(N(AZ$5)=0,AZ$6=""),0,AZ$5*((DATE(YEAR($B509),MONTH($B509),MIN(AZ$6,DAY(EOMONTH($B509,0))))&gt;=$B509)*(DATE(YEAR($B509),MONTH($B509),MIN(AZ$6,DAY(EOMONTH($B509,0))))&lt;$C509)+(DATE(YEAR($B509),MONTH($B509)+1,MIN(AZ$6,DAY(EOMONTH($B509,1))))&gt;=$B509)*(DATE(YEAR($B509),MONTH($B509)+1,MIN(AZ$6,DAY(EOMONTH($B509,1))))&lt;$C509)))</f>
        <v>0</v>
      </c>
      <c r="BA509" s="48" t="n">
        <f aca="false">IF(OR(N(BA$5)=0,BA$6=""),0,BA$5*((DATE(YEAR($B509),MONTH($B509),MIN(BA$6,DAY(EOMONTH($B509,0))))&gt;=$B509)*(DATE(YEAR($B509),MONTH($B509),MIN(BA$6,DAY(EOMONTH($B509,0))))&lt;$C509)+(DATE(YEAR($B509),MONTH($B509)+1,MIN(BA$6,DAY(EOMONTH($B509,1))))&gt;=$B509)*(DATE(YEAR($B509),MONTH($B509)+1,MIN(BA$6,DAY(EOMONTH($B509,1))))&lt;$C509)))</f>
        <v>0</v>
      </c>
      <c r="BB509" s="48" t="n">
        <f aca="false">IF(OR(N(BB$5)=0,BB$6=""),0,BB$5*((DATE(YEAR($B509),MONTH($B509),MIN(BB$6,DAY(EOMONTH($B509,0))))&gt;=$B509)*(DATE(YEAR($B509),MONTH($B509),MIN(BB$6,DAY(EOMONTH($B509,0))))&lt;$C509)+(DATE(YEAR($B509),MONTH($B509)+1,MIN(BB$6,DAY(EOMONTH($B509,1))))&gt;=$B509)*(DATE(YEAR($B509),MONTH($B509)+1,MIN(BB$6,DAY(EOMONTH($B509,1))))&lt;$C509)))</f>
        <v>0</v>
      </c>
      <c r="BC509" s="48" t="n">
        <f aca="false">IF(OR(N(BC$5)=0,BC$6=""),0,BC$5*((DATE(YEAR($B509),MONTH($B509),MIN(BC$6,DAY(EOMONTH($B509,0))))&gt;=$B509)*(DATE(YEAR($B509),MONTH($B509),MIN(BC$6,DAY(EOMONTH($B509,0))))&lt;$C509)+(DATE(YEAR($B509),MONTH($B509)+1,MIN(BC$6,DAY(EOMONTH($B509,1))))&gt;=$B509)*(DATE(YEAR($B509),MONTH($B509)+1,MIN(BC$6,DAY(EOMONTH($B509,1))))&lt;$C509)))</f>
        <v>0</v>
      </c>
      <c r="BD509" s="48" t="n">
        <f aca="false">IF(OR(N(BD$5)=0,BD$6=""),0,BD$5*((DATE(YEAR($B509),MONTH($B509),MIN(BD$6,DAY(EOMONTH($B509,0))))&gt;=$B509)*(DATE(YEAR($B509),MONTH($B509),MIN(BD$6,DAY(EOMONTH($B509,0))))&lt;$C509)+(DATE(YEAR($B509),MONTH($B509)+1,MIN(BD$6,DAY(EOMONTH($B509,1))))&gt;=$B509)*(DATE(YEAR($B509),MONTH($B509)+1,MIN(BD$6,DAY(EOMONTH($B509,1))))&lt;$C509)))</f>
        <v>0</v>
      </c>
      <c r="BE509" s="48" t="n">
        <f aca="false">IF(OR(N(BE$5)=0,BE$6=""),0,BE$5*((DATE(YEAR($B509),MONTH($B509),MIN(BE$6,DAY(EOMONTH($B509,0))))&gt;=$B509)*(DATE(YEAR($B509),MONTH($B509),MIN(BE$6,DAY(EOMONTH($B509,0))))&lt;$C509)+(DATE(YEAR($B509),MONTH($B509)+1,MIN(BE$6,DAY(EOMONTH($B509,1))))&gt;=$B509)*(DATE(YEAR($B509),MONTH($B509)+1,MIN(BE$6,DAY(EOMONTH($B509,1))))&lt;$C509)))</f>
        <v>0</v>
      </c>
      <c r="BF509" s="48" t="n">
        <f aca="false">IF(OR(N(BF$5)=0,BF$6=""),0,BF$5*((DATE(YEAR($B509),MONTH($B509),MIN(BF$6,DAY(EOMONTH($B509,0))))&gt;=$B509)*(DATE(YEAR($B509),MONTH($B509),MIN(BF$6,DAY(EOMONTH($B509,0))))&lt;$C509)+(DATE(YEAR($B509),MONTH($B509)+1,MIN(BF$6,DAY(EOMONTH($B509,1))))&gt;=$B509)*(DATE(YEAR($B509),MONTH($B509)+1,MIN(BF$6,DAY(EOMONTH($B509,1))))&lt;$C509)))</f>
        <v>0</v>
      </c>
      <c r="BG509" s="48" t="n">
        <f aca="false">IF(OR(N(BG$5)=0,BG$6=""),0,BG$5*((DATE(YEAR($B509),MONTH($B509),MIN(BG$6,DAY(EOMONTH($B509,0))))&gt;=$B509)*(DATE(YEAR($B509),MONTH($B509),MIN(BG$6,DAY(EOMONTH($B509,0))))&lt;$C509)+(DATE(YEAR($B509),MONTH($B509)+1,MIN(BG$6,DAY(EOMONTH($B509,1))))&gt;=$B509)*(DATE(YEAR($B509),MONTH($B509)+1,MIN(BG$6,DAY(EOMONTH($B509,1))))&lt;$C509)))</f>
        <v>0</v>
      </c>
      <c r="BH509" s="48" t="n">
        <f aca="false">IF(OR(N(BH$5)=0,BH$6=""),0,BH$5*((DATE(YEAR($B509),MONTH($B509),MIN(BH$6,DAY(EOMONTH($B509,0))))&gt;=$B509)*(DATE(YEAR($B509),MONTH($B509),MIN(BH$6,DAY(EOMONTH($B509,0))))&lt;$C509)+(DATE(YEAR($B509),MONTH($B509)+1,MIN(BH$6,DAY(EOMONTH($B509,1))))&gt;=$B509)*(DATE(YEAR($B509),MONTH($B509)+1,MIN(BH$6,DAY(EOMONTH($B509,1))))&lt;$C509)))</f>
        <v>0</v>
      </c>
      <c r="BI509" s="48" t="n">
        <f aca="false">IF(OR(N(BI$5)=0,BI$6=""),0,BI$5*((DATE(YEAR($B509),MONTH($B509),MIN(BI$6,DAY(EOMONTH($B509,0))))&gt;=$B509)*(DATE(YEAR($B509),MONTH($B509),MIN(BI$6,DAY(EOMONTH($B509,0))))&lt;$C509)+(DATE(YEAR($B509),MONTH($B509)+1,MIN(BI$6,DAY(EOMONTH($B509,1))))&gt;=$B509)*(DATE(YEAR($B509),MONTH($B509)+1,MIN(BI$6,DAY(EOMONTH($B509,1))))&lt;$C509)))</f>
        <v>0</v>
      </c>
      <c r="BJ509" s="48" t="n">
        <f aca="false">IF(OR(N(BJ$5)=0,BJ$6=""),0,BJ$5*((DATE(YEAR($B509),MONTH($B509),MIN(BJ$6,DAY(EOMONTH($B509,0))))&gt;=$B509)*(DATE(YEAR($B509),MONTH($B509),MIN(BJ$6,DAY(EOMONTH($B509,0))))&lt;$C509)+(DATE(YEAR($B509),MONTH($B509)+1,MIN(BJ$6,DAY(EOMONTH($B509,1))))&gt;=$B509)*(DATE(YEAR($B509),MONTH($B509)+1,MIN(BJ$6,DAY(EOMONTH($B509,1))))&lt;$C509)))</f>
        <v>0</v>
      </c>
      <c r="BK509" s="48" t="n">
        <f aca="false">IF(OR(N(BK$5)=0,BK$6=""),0,BK$5*((DATE(YEAR($B509),MONTH($B509),MIN(BK$6,DAY(EOMONTH($B509,0))))&gt;=$B509)*(DATE(YEAR($B509),MONTH($B509),MIN(BK$6,DAY(EOMONTH($B509,0))))&lt;$C509)+(DATE(YEAR($B509),MONTH($B509)+1,MIN(BK$6,DAY(EOMONTH($B509,1))))&gt;=$B509)*(DATE(YEAR($B509),MONTH($B509)+1,MIN(BK$6,DAY(EOMONTH($B509,1))))&lt;$C509)))</f>
        <v>0</v>
      </c>
      <c r="BL509" s="48" t="n">
        <f aca="false">IF(OR(N(BL$5)=0,BL$6=""),0,BL$5*((DATE(YEAR($B509),MONTH($B509),MIN(BL$6,DAY(EOMONTH($B509,0))))&gt;=$B509)*(DATE(YEAR($B509),MONTH($B509),MIN(BL$6,DAY(EOMONTH($B509,0))))&lt;$C509)+(DATE(YEAR($B509),MONTH($B509)+1,MIN(BL$6,DAY(EOMONTH($B509,1))))&gt;=$B509)*(DATE(YEAR($B509),MONTH($B509)+1,MIN(BL$6,DAY(EOMONTH($B509,1))))&lt;$C509)))</f>
        <v>0</v>
      </c>
      <c r="BM509" s="48" t="n">
        <f aca="false">IF(OR(N(BM$5)=0,BM$6=""),0,BM$5*((DATE(YEAR($B509),MONTH($B509),MIN(BM$6,DAY(EOMONTH($B509,0))))&gt;=$B509)*(DATE(YEAR($B509),MONTH($B509),MIN(BM$6,DAY(EOMONTH($B509,0))))&lt;$C509)+(DATE(YEAR($B509),MONTH($B509)+1,MIN(BM$6,DAY(EOMONTH($B509,1))))&gt;=$B509)*(DATE(YEAR($B509),MONTH($B509)+1,MIN(BM$6,DAY(EOMONTH($B509,1))))&lt;$C509)))</f>
        <v>0</v>
      </c>
      <c r="BN509" s="48" t="n">
        <f aca="false">IF(OR(N(BN$5)=0,BN$6=""),0,BN$5*((DATE(YEAR($B509),MONTH($B509),MIN(BN$6,DAY(EOMONTH($B509,0))))&gt;=$B509)*(DATE(YEAR($B509),MONTH($B509),MIN(BN$6,DAY(EOMONTH($B509,0))))&lt;$C509)+(DATE(YEAR($B509),MONTH($B509)+1,MIN(BN$6,DAY(EOMONTH($B509,1))))&gt;=$B509)*(DATE(YEAR($B509),MONTH($B509)+1,MIN(BN$6,DAY(EOMONTH($B509,1))))&lt;$C509)))</f>
        <v>0</v>
      </c>
      <c r="BO509" s="48" t="n">
        <f aca="false">IF(OR(N(BO$5)=0,BO$6=""),0,BO$5*((DATE(YEAR($B509),MONTH($B509),MIN(BO$6,DAY(EOMONTH($B509,0))))&gt;=$B509)*(DATE(YEAR($B509),MONTH($B509),MIN(BO$6,DAY(EOMONTH($B509,0))))&lt;$C509)+(DATE(YEAR($B509),MONTH($B509)+1,MIN(BO$6,DAY(EOMONTH($B509,1))))&gt;=$B509)*(DATE(YEAR($B509),MONTH($B509)+1,MIN(BO$6,DAY(EOMONTH($B509,1))))&lt;$C509)))</f>
        <v>0</v>
      </c>
      <c r="BP509" s="48" t="n">
        <f aca="false">IF(OR(N(BP$5)=0,BP$6=""),0,BP$5*((DATE(YEAR($B509),MONTH($B509),MIN(BP$6,DAY(EOMONTH($B509,0))))&gt;=$B509)*(DATE(YEAR($B509),MONTH($B509),MIN(BP$6,DAY(EOMONTH($B509,0))))&lt;$C509)+(DATE(YEAR($B509),MONTH($B509)+1,MIN(BP$6,DAY(EOMONTH($B509,1))))&gt;=$B509)*(DATE(YEAR($B509),MONTH($B509)+1,MIN(BP$6,DAY(EOMONTH($B509,1))))&lt;$C509)))</f>
        <v>0</v>
      </c>
      <c r="BQ509" s="48" t="n">
        <f aca="false">IF(OR(N(BQ$5)=0,BQ$6=""),0,BQ$5*((DATE(YEAR($B509),MONTH($B509),MIN(BQ$6,DAY(EOMONTH($B509,0))))&gt;=$B509)*(DATE(YEAR($B509),MONTH($B509),MIN(BQ$6,DAY(EOMONTH($B509,0))))&lt;$C509)+(DATE(YEAR($B509),MONTH($B509)+1,MIN(BQ$6,DAY(EOMONTH($B509,1))))&gt;=$B509)*(DATE(YEAR($B509),MONTH($B509)+1,MIN(BQ$6,DAY(EOMONTH($B509,1))))&lt;$C509)))</f>
        <v>0</v>
      </c>
      <c r="BR509" s="48" t="n">
        <f aca="false">IF(OR(N(BR$5)=0,BR$6=""),0,BR$5*((DATE(YEAR($B509),MONTH($B509),MIN(BR$6,DAY(EOMONTH($B509,0))))&gt;=$B509)*(DATE(YEAR($B509),MONTH($B509),MIN(BR$6,DAY(EOMONTH($B509,0))))&lt;$C509)+(DATE(YEAR($B509),MONTH($B509)+1,MIN(BR$6,DAY(EOMONTH($B509,1))))&gt;=$B509)*(DATE(YEAR($B509),MONTH($B509)+1,MIN(BR$6,DAY(EOMONTH($B509,1))))&lt;$C509)))</f>
        <v>0</v>
      </c>
      <c r="BS509" s="48" t="n">
        <f aca="false">IF(OR(N(BS$5)=0,BS$6=""),0,BS$5*((DATE(YEAR($B509),MONTH($B509),MIN(BS$6,DAY(EOMONTH($B509,0))))&gt;=$B509)*(DATE(YEAR($B509),MONTH($B509),MIN(BS$6,DAY(EOMONTH($B509,0))))&lt;$C509)+(DATE(YEAR($B509),MONTH($B509)+1,MIN(BS$6,DAY(EOMONTH($B509,1))))&gt;=$B509)*(DATE(YEAR($B509),MONTH($B509)+1,MIN(BS$6,DAY(EOMONTH($B509,1))))&lt;$C509)))</f>
        <v>0</v>
      </c>
      <c r="BT509" s="48" t="n">
        <f aca="false">IF(OR(N(BT$5)=0,BT$6=""),0,BT$5*((DATE(YEAR($B509),MONTH($B509),MIN(BT$6,DAY(EOMONTH($B509,0))))&gt;=$B509)*(DATE(YEAR($B509),MONTH($B509),MIN(BT$6,DAY(EOMONTH($B509,0))))&lt;$C509)+(DATE(YEAR($B509),MONTH($B509)+1,MIN(BT$6,DAY(EOMONTH($B509,1))))&gt;=$B509)*(DATE(YEAR($B509),MONTH($B509)+1,MIN(BT$6,DAY(EOMONTH($B509,1))))&lt;$C509)))</f>
        <v>0</v>
      </c>
      <c r="BU509" s="48" t="n">
        <f aca="false">IF(OR(N(BU$5)=0,BU$6=""),0,BU$5*((DATE(YEAR($B509),MONTH($B509),MIN(BU$6,DAY(EOMONTH($B509,0))))&gt;=$B509)*(DATE(YEAR($B509),MONTH($B509),MIN(BU$6,DAY(EOMONTH($B509,0))))&lt;$C509)+(DATE(YEAR($B509),MONTH($B509)+1,MIN(BU$6,DAY(EOMONTH($B509,1))))&gt;=$B509)*(DATE(YEAR($B509),MONTH($B509)+1,MIN(BU$6,DAY(EOMONTH($B509,1))))&lt;$C509)))</f>
        <v>0</v>
      </c>
      <c r="BV509" s="48" t="n">
        <f aca="false">IF(OR(N(BV$5)=0,BV$6=""),0,BV$5*((DATE(YEAR($B509),MONTH($B509),MIN(BV$6,DAY(EOMONTH($B509,0))))&gt;=$B509)*(DATE(YEAR($B509),MONTH($B509),MIN(BV$6,DAY(EOMONTH($B509,0))))&lt;$C509)+(DATE(YEAR($B509),MONTH($B509)+1,MIN(BV$6,DAY(EOMONTH($B509,1))))&gt;=$B509)*(DATE(YEAR($B509),MONTH($B509)+1,MIN(BV$6,DAY(EOMONTH($B509,1))))&lt;$C509)))</f>
        <v>0</v>
      </c>
      <c r="BW509" s="48" t="n">
        <f aca="false">IF(OR(N(BW$5)=0,BW$6=""),0,BW$5*((DATE(YEAR($B509),MONTH($B509),MIN(BW$6,DAY(EOMONTH($B509,0))))&gt;=$B509)*(DATE(YEAR($B509),MONTH($B509),MIN(BW$6,DAY(EOMONTH($B509,0))))&lt;$C509)+(DATE(YEAR($B509),MONTH($B509)+1,MIN(BW$6,DAY(EOMONTH($B509,1))))&gt;=$B509)*(DATE(YEAR($B509),MONTH($B509)+1,MIN(BW$6,DAY(EOMONTH($B509,1))))&lt;$C509)))</f>
        <v>0</v>
      </c>
      <c r="BX509" s="48" t="n">
        <f aca="false">MIN(Z509,(FT508*(1+FT$5/Setup!$C$36)+IF($V509=1,N($F509),0)))</f>
        <v>0</v>
      </c>
      <c r="BY509" s="48" t="n">
        <f aca="false">MIN(AA509,(FU508*(1+FU$5/Setup!$C$36)+IF($V509=2,N($F509),0)))</f>
        <v>0</v>
      </c>
      <c r="BZ509" s="48" t="n">
        <f aca="false">MIN(AB509,(FV508*(1+FV$5/Setup!$C$36)+IF($V509=3,N($F509),0)))</f>
        <v>0</v>
      </c>
      <c r="CA509" s="48" t="n">
        <f aca="false">MIN(AC509,(FW508*(1+FW$5/Setup!$C$36)+IF($V509=4,N($F509),0)))</f>
        <v>0</v>
      </c>
      <c r="CB509" s="48" t="n">
        <f aca="false">MIN(AD509,(FX508*(1+FX$5/Setup!$C$36)+IF($V509=5,N($F509),0)))</f>
        <v>0</v>
      </c>
      <c r="CC509" s="48" t="n">
        <f aca="false">MIN(AE509,(FY508*(1+FY$5/Setup!$C$36)+IF($V509=6,N($F509),0)))</f>
        <v>0</v>
      </c>
      <c r="CD509" s="48" t="n">
        <f aca="false">MIN(AF509,(FZ508*(1+FZ$5/Setup!$C$36)+IF($V509=7,N($F509),0)))</f>
        <v>0</v>
      </c>
      <c r="CE509" s="48" t="n">
        <f aca="false">MIN(AG509,(GA508*(1+GA$5/Setup!$C$36)+IF($V509=8,N($F509),0)))</f>
        <v>0</v>
      </c>
      <c r="CF509" s="48" t="n">
        <f aca="false">MIN(AH509,(GB508*(1+GB$5/Setup!$C$36)+IF($V509=9,N($F509),0)))</f>
        <v>0</v>
      </c>
      <c r="CG509" s="48" t="n">
        <f aca="false">MIN(AI509,(GC508*(1+GC$5/Setup!$C$36)+IF($V509=10,N($F509),0)))</f>
        <v>0</v>
      </c>
      <c r="CH509" s="48" t="n">
        <f aca="false">MIN(AJ509,(GD508*(1+GD$5/Setup!$C$36)+IF($V509=11,N($F509),0)))</f>
        <v>0</v>
      </c>
      <c r="CI509" s="48" t="n">
        <f aca="false">MIN(AK509,(GE508*(1+GE$5/Setup!$C$36)+IF($V509=12,N($F509),0)))</f>
        <v>0</v>
      </c>
      <c r="CJ509" s="48" t="n">
        <f aca="false">MIN(AL509,(GF508*(1+GF$5/Setup!$C$36)+IF($V509=13,N($F509),0)))</f>
        <v>0</v>
      </c>
      <c r="CK509" s="48" t="n">
        <f aca="false">MIN(AM509,(GG508*(1+GG$5/Setup!$C$36)+IF($V509=14,N($F509),0)))</f>
        <v>0</v>
      </c>
      <c r="CL509" s="48" t="n">
        <f aca="false">MIN(AN509,(GH508*(1+GH$5/Setup!$C$36)+IF($V509=15,N($F509),0)))</f>
        <v>0</v>
      </c>
      <c r="CM509" s="48" t="n">
        <f aca="false">MIN(AO509,(GI508*(1+GI$5/Setup!$C$36)+IF($V509=16,N($F509),0)))</f>
        <v>0</v>
      </c>
      <c r="CN509" s="48" t="n">
        <f aca="false">MIN(AP509,(GJ508*(1+GJ$5/Setup!$C$36)+IF($V509=17,N($F509),0)))</f>
        <v>0</v>
      </c>
      <c r="CO509" s="48" t="n">
        <f aca="false">MIN(AQ509,(GK508*(1+GK$5/Setup!$C$36)+IF($V509=18,N($F509),0)))</f>
        <v>0</v>
      </c>
      <c r="CP509" s="48" t="n">
        <f aca="false">MIN(AR509,(GL508*(1+GL$5/Setup!$C$36)+IF($V509=19,N($F509),0)))</f>
        <v>0</v>
      </c>
      <c r="CQ509" s="48" t="n">
        <f aca="false">MIN(AS509,(GM508*(1+GM$5/Setup!$C$36)+IF($V509=20,N($F509),0)))</f>
        <v>0</v>
      </c>
      <c r="CR509" s="48" t="n">
        <f aca="false">MIN(AT509,(GN508*(1+GN$5/Setup!$C$36)+IF($V509=21,N($F509),0)))</f>
        <v>0</v>
      </c>
      <c r="CS509" s="48" t="n">
        <f aca="false">MIN(AU509,(GO508*(1+GO$5/Setup!$C$36)+IF($V509=22,N($F509),0)))</f>
        <v>0</v>
      </c>
      <c r="CT509" s="48" t="n">
        <f aca="false">MIN(AV509,(GP508*(1+GP$5/Setup!$C$36)+IF($V509=23,N($F509),0)))</f>
        <v>0</v>
      </c>
      <c r="CU509" s="48" t="n">
        <f aca="false">MIN(AW509,(GQ508*(1+GQ$5/Setup!$C$36)+IF($V509=24,N($F509),0)))</f>
        <v>0</v>
      </c>
      <c r="CV509" s="48" t="n">
        <f aca="false">MIN(AX509,(GR508*(1+GR$5/Setup!$C$36)+IF($V509=25,N($F509),0)))</f>
        <v>0</v>
      </c>
      <c r="CW509" s="48" t="n">
        <f aca="false">MIN(AY509,(GS508*(1+GS$5/Setup!$C$36)+IF($V509=26,N($F509),0)))</f>
        <v>0</v>
      </c>
      <c r="CX509" s="48" t="n">
        <f aca="false">MIN(AZ509,(GT508*(1+GT$5/Setup!$C$36)+IF($V509=27,N($F509),0)))</f>
        <v>0</v>
      </c>
      <c r="CY509" s="48" t="n">
        <f aca="false">MIN(BA509,(GU508*(1+GU$5/Setup!$C$36)+IF($V509=28,N($F509),0)))</f>
        <v>0</v>
      </c>
      <c r="CZ509" s="48" t="n">
        <f aca="false">MIN(BB509,(GV508*(1+GV$5/Setup!$C$36)+IF($V509=29,N($F509),0)))</f>
        <v>0</v>
      </c>
      <c r="DA509" s="48" t="n">
        <f aca="false">MIN(BC509,(GW508*(1+GW$5/Setup!$C$36)+IF($V509=30,N($F509),0)))</f>
        <v>0</v>
      </c>
      <c r="DB509" s="48" t="n">
        <f aca="false">MIN(BD509,(GX508*(1+GX$5/Setup!$C$36)+IF($V509=31,N($F509),0)))</f>
        <v>0</v>
      </c>
      <c r="DC509" s="48" t="n">
        <f aca="false">MIN(BE509,(GY508*(1+GY$5/Setup!$C$36)+IF($V509=32,N($F509),0)))</f>
        <v>0</v>
      </c>
      <c r="DD509" s="48" t="n">
        <f aca="false">MIN(BF509,(GZ508*(1+GZ$5/Setup!$C$36)+IF($V509=33,N($F509),0)))</f>
        <v>0</v>
      </c>
      <c r="DE509" s="48" t="n">
        <f aca="false">MIN(BG509,(HA508*(1+HA$5/Setup!$C$36)+IF($V509=34,N($F509),0)))</f>
        <v>0</v>
      </c>
      <c r="DF509" s="48" t="n">
        <f aca="false">MIN(BH509,(HB508*(1+HB$5/Setup!$C$36)+IF($V509=35,N($F509),0)))</f>
        <v>0</v>
      </c>
      <c r="DG509" s="48" t="n">
        <f aca="false">MIN(BI509,(HC508*(1+HC$5/Setup!$C$36)+IF($V509=36,N($F509),0)))</f>
        <v>0</v>
      </c>
      <c r="DH509" s="48" t="n">
        <f aca="false">MIN(BJ509,(HD508*(1+HD$5/Setup!$C$36)+IF($V509=37,N($F509),0)))</f>
        <v>0</v>
      </c>
      <c r="DI509" s="48" t="n">
        <f aca="false">MIN(BK509,(HE508*(1+HE$5/Setup!$C$36)+IF($V509=38,N($F509),0)))</f>
        <v>0</v>
      </c>
      <c r="DJ509" s="48" t="n">
        <f aca="false">MIN(BL509,(HF508*(1+HF$5/Setup!$C$36)+IF($V509=39,N($F509),0)))</f>
        <v>0</v>
      </c>
      <c r="DK509" s="48" t="n">
        <f aca="false">MIN(BM509,(HG508*(1+HG$5/Setup!$C$36)+IF($V509=40,N($F509),0)))</f>
        <v>0</v>
      </c>
      <c r="DL509" s="48" t="n">
        <f aca="false">MIN(BN509,(HH508*(1+HH$5/Setup!$C$36)+IF($V509=41,N($F509),0)))</f>
        <v>0</v>
      </c>
      <c r="DM509" s="48" t="n">
        <f aca="false">MIN(BO509,(HI508*(1+HI$5/Setup!$C$36)+IF($V509=42,N($F509),0)))</f>
        <v>0</v>
      </c>
      <c r="DN509" s="48" t="n">
        <f aca="false">MIN(BP509,(HJ508*(1+HJ$5/Setup!$C$36)+IF($V509=43,N($F509),0)))</f>
        <v>0</v>
      </c>
      <c r="DO509" s="48" t="n">
        <f aca="false">MIN(BQ509,(HK508*(1+HK$5/Setup!$C$36)+IF($V509=44,N($F509),0)))</f>
        <v>0</v>
      </c>
      <c r="DP509" s="48" t="n">
        <f aca="false">MIN(BR509,(HL508*(1+HL$5/Setup!$C$36)+IF($V509=45,N($F509),0)))</f>
        <v>0</v>
      </c>
      <c r="DQ509" s="48" t="n">
        <f aca="false">MIN(BS509,(HM508*(1+HM$5/Setup!$C$36)+IF($V509=46,N($F509),0)))</f>
        <v>0</v>
      </c>
      <c r="DR509" s="48" t="n">
        <f aca="false">MIN(BT509,(HN508*(1+HN$5/Setup!$C$36)+IF($V509=47,N($F509),0)))</f>
        <v>0</v>
      </c>
      <c r="DS509" s="48" t="n">
        <f aca="false">MIN(BU509,(HO508*(1+HO$5/Setup!$C$36)+IF($V509=48,N($F509),0)))</f>
        <v>0</v>
      </c>
      <c r="DT509" s="48" t="n">
        <f aca="false">MIN(BV509,(HP508*(1+HP$5/Setup!$C$36)+IF($V509=49,N($F509),0)))</f>
        <v>0</v>
      </c>
      <c r="DU509" s="48" t="n">
        <f aca="false">MIN(BW509,(HQ508*(1+HQ$5/Setup!$C$36)+IF($V509=50,N($F509),0)))</f>
        <v>0</v>
      </c>
      <c r="DV509" s="48" t="n">
        <f aca="false">MIN(MAX((FT508*(1+FT$5/Setup!$C$36)+IF($V509=1,N($F509),0))-BX509,0),MAX($P509-0,0))</f>
        <v>0</v>
      </c>
      <c r="DW509" s="48" t="n">
        <f aca="false">MIN(MAX((FU508*(1+FU$5/Setup!$C$36)+IF($V509=2,N($F509),0))-BY509,0),MAX($P509-SUM(DV509:DV509),0))</f>
        <v>0</v>
      </c>
      <c r="DX509" s="48" t="n">
        <f aca="false">MIN(MAX((FV508*(1+FV$5/Setup!$C$36)+IF($V509=3,N($F509),0))-BZ509,0),MAX($P509-SUM(DV509:DW509),0))</f>
        <v>0</v>
      </c>
      <c r="DY509" s="48" t="n">
        <f aca="false">MIN(MAX((FW508*(1+FW$5/Setup!$C$36)+IF($V509=4,N($F509),0))-CA509,0),MAX($P509-SUM(DV509:DX509),0))</f>
        <v>0</v>
      </c>
      <c r="DZ509" s="48" t="n">
        <f aca="false">MIN(MAX((FX508*(1+FX$5/Setup!$C$36)+IF($V509=5,N($F509),0))-CB509,0),MAX($P509-SUM(DV509:DY509),0))</f>
        <v>0</v>
      </c>
      <c r="EA509" s="48" t="n">
        <f aca="false">MIN(MAX((FY508*(1+FY$5/Setup!$C$36)+IF($V509=6,N($F509),0))-CC509,0),MAX($P509-SUM(DV509:DZ509),0))</f>
        <v>0</v>
      </c>
      <c r="EB509" s="48" t="n">
        <f aca="false">MIN(MAX((FZ508*(1+FZ$5/Setup!$C$36)+IF($V509=7,N($F509),0))-CD509,0),MAX($P509-SUM(DV509:EA509),0))</f>
        <v>0</v>
      </c>
      <c r="EC509" s="48" t="n">
        <f aca="false">MIN(MAX((GA508*(1+GA$5/Setup!$C$36)+IF($V509=8,N($F509),0))-CE509,0),MAX($P509-SUM(DV509:EB509),0))</f>
        <v>0</v>
      </c>
      <c r="ED509" s="48" t="n">
        <f aca="false">MIN(MAX((GB508*(1+GB$5/Setup!$C$36)+IF($V509=9,N($F509),0))-CF509,0),MAX($P509-SUM(DV509:EC509),0))</f>
        <v>0</v>
      </c>
      <c r="EE509" s="48" t="n">
        <f aca="false">MIN(MAX((GC508*(1+GC$5/Setup!$C$36)+IF($V509=10,N($F509),0))-CG509,0),MAX($P509-SUM(DV509:ED509),0))</f>
        <v>0</v>
      </c>
      <c r="EF509" s="48" t="n">
        <f aca="false">MIN(MAX((GD508*(1+GD$5/Setup!$C$36)+IF($V509=11,N($F509),0))-CH509,0),MAX($P509-SUM(DV509:EE509),0))</f>
        <v>0</v>
      </c>
      <c r="EG509" s="48" t="n">
        <f aca="false">MIN(MAX((GE508*(1+GE$5/Setup!$C$36)+IF($V509=12,N($F509),0))-CI509,0),MAX($P509-SUM(DV509:EF509),0))</f>
        <v>0</v>
      </c>
      <c r="EH509" s="48" t="n">
        <f aca="false">MIN(MAX((GF508*(1+GF$5/Setup!$C$36)+IF($V509=13,N($F509),0))-CJ509,0),MAX($P509-SUM(DV509:EG509),0))</f>
        <v>0</v>
      </c>
      <c r="EI509" s="48" t="n">
        <f aca="false">MIN(MAX((GG508*(1+GG$5/Setup!$C$36)+IF($V509=14,N($F509),0))-CK509,0),MAX($P509-SUM(DV509:EH509),0))</f>
        <v>0</v>
      </c>
      <c r="EJ509" s="48" t="n">
        <f aca="false">MIN(MAX((GH508*(1+GH$5/Setup!$C$36)+IF($V509=15,N($F509),0))-CL509,0),MAX($P509-SUM(DV509:EI509),0))</f>
        <v>0</v>
      </c>
      <c r="EK509" s="48" t="n">
        <f aca="false">MIN(MAX((GI508*(1+GI$5/Setup!$C$36)+IF($V509=16,N($F509),0))-CM509,0),MAX($P509-SUM(DV509:EJ509),0))</f>
        <v>0</v>
      </c>
      <c r="EL509" s="48" t="n">
        <f aca="false">MIN(MAX((GJ508*(1+GJ$5/Setup!$C$36)+IF($V509=17,N($F509),0))-CN509,0),MAX($P509-SUM(DV509:EK509),0))</f>
        <v>0</v>
      </c>
      <c r="EM509" s="48" t="n">
        <f aca="false">MIN(MAX((GK508*(1+GK$5/Setup!$C$36)+IF($V509=18,N($F509),0))-CO509,0),MAX($P509-SUM(DV509:EL509),0))</f>
        <v>0</v>
      </c>
      <c r="EN509" s="48" t="n">
        <f aca="false">MIN(MAX((GL508*(1+GL$5/Setup!$C$36)+IF($V509=19,N($F509),0))-CP509,0),MAX($P509-SUM(DV509:EM509),0))</f>
        <v>0</v>
      </c>
      <c r="EO509" s="48" t="n">
        <f aca="false">MIN(MAX((GM508*(1+GM$5/Setup!$C$36)+IF($V509=20,N($F509),0))-CQ509,0),MAX($P509-SUM(DV509:EN509),0))</f>
        <v>0</v>
      </c>
      <c r="EP509" s="48" t="n">
        <f aca="false">MIN(MAX((GN508*(1+GN$5/Setup!$C$36)+IF($V509=21,N($F509),0))-CR509,0),MAX($P509-SUM(DV509:EO509),0))</f>
        <v>0</v>
      </c>
      <c r="EQ509" s="48" t="n">
        <f aca="false">MIN(MAX((GO508*(1+GO$5/Setup!$C$36)+IF($V509=22,N($F509),0))-CS509,0),MAX($P509-SUM(DV509:EP509),0))</f>
        <v>0</v>
      </c>
      <c r="ER509" s="48" t="n">
        <f aca="false">MIN(MAX((GP508*(1+GP$5/Setup!$C$36)+IF($V509=23,N($F509),0))-CT509,0),MAX($P509-SUM(DV509:EQ509),0))</f>
        <v>0</v>
      </c>
      <c r="ES509" s="48" t="n">
        <f aca="false">MIN(MAX((GQ508*(1+GQ$5/Setup!$C$36)+IF($V509=24,N($F509),0))-CU509,0),MAX($P509-SUM(DV509:ER509),0))</f>
        <v>0</v>
      </c>
      <c r="ET509" s="48" t="n">
        <f aca="false">MIN(MAX((GR508*(1+GR$5/Setup!$C$36)+IF($V509=25,N($F509),0))-CV509,0),MAX($P509-SUM(DV509:ES509),0))</f>
        <v>0</v>
      </c>
      <c r="EU509" s="48" t="n">
        <f aca="false">MIN(MAX((GS508*(1+GS$5/Setup!$C$36)+IF($V509=26,N($F509),0))-CW509,0),MAX($P509-SUM(DV509:ET509),0))</f>
        <v>0</v>
      </c>
      <c r="EV509" s="48" t="n">
        <f aca="false">MIN(MAX((GT508*(1+GT$5/Setup!$C$36)+IF($V509=27,N($F509),0))-CX509,0),MAX($P509-SUM(DV509:EU509),0))</f>
        <v>0</v>
      </c>
      <c r="EW509" s="48" t="n">
        <f aca="false">MIN(MAX((GU508*(1+GU$5/Setup!$C$36)+IF($V509=28,N($F509),0))-CY509,0),MAX($P509-SUM(DV509:EV509),0))</f>
        <v>0</v>
      </c>
      <c r="EX509" s="48" t="n">
        <f aca="false">MIN(MAX((GV508*(1+GV$5/Setup!$C$36)+IF($V509=29,N($F509),0))-CZ509,0),MAX($P509-SUM(DV509:EW509),0))</f>
        <v>0</v>
      </c>
      <c r="EY509" s="48" t="n">
        <f aca="false">MIN(MAX((GW508*(1+GW$5/Setup!$C$36)+IF($V509=30,N($F509),0))-DA509,0),MAX($P509-SUM(DV509:EX509),0))</f>
        <v>0</v>
      </c>
      <c r="EZ509" s="48" t="n">
        <f aca="false">MIN(MAX((GX508*(1+GX$5/Setup!$C$36)+IF($V509=31,N($F509),0))-DB509,0),MAX($P509-SUM(DV509:EY509),0))</f>
        <v>0</v>
      </c>
      <c r="FA509" s="48" t="n">
        <f aca="false">MIN(MAX((GY508*(1+GY$5/Setup!$C$36)+IF($V509=32,N($F509),0))-DC509,0),MAX($P509-SUM(DV509:EZ509),0))</f>
        <v>0</v>
      </c>
      <c r="FB509" s="48" t="n">
        <f aca="false">MIN(MAX((GZ508*(1+GZ$5/Setup!$C$36)+IF($V509=33,N($F509),0))-DD509,0),MAX($P509-SUM(DV509:FA509),0))</f>
        <v>0</v>
      </c>
      <c r="FC509" s="48" t="n">
        <f aca="false">MIN(MAX((HA508*(1+HA$5/Setup!$C$36)+IF($V509=34,N($F509),0))-DE509,0),MAX($P509-SUM(DV509:FB509),0))</f>
        <v>0</v>
      </c>
      <c r="FD509" s="48" t="n">
        <f aca="false">MIN(MAX((HB508*(1+HB$5/Setup!$C$36)+IF($V509=35,N($F509),0))-DF509,0),MAX($P509-SUM(DV509:FC509),0))</f>
        <v>0</v>
      </c>
      <c r="FE509" s="48" t="n">
        <f aca="false">MIN(MAX((HC508*(1+HC$5/Setup!$C$36)+IF($V509=36,N($F509),0))-DG509,0),MAX($P509-SUM(DV509:FD509),0))</f>
        <v>0</v>
      </c>
      <c r="FF509" s="48" t="n">
        <f aca="false">MIN(MAX((HD508*(1+HD$5/Setup!$C$36)+IF($V509=37,N($F509),0))-DH509,0),MAX($P509-SUM(DV509:FE509),0))</f>
        <v>0</v>
      </c>
      <c r="FG509" s="48" t="n">
        <f aca="false">MIN(MAX((HE508*(1+HE$5/Setup!$C$36)+IF($V509=38,N($F509),0))-DI509,0),MAX($P509-SUM(DV509:FF509),0))</f>
        <v>0</v>
      </c>
      <c r="FH509" s="48" t="n">
        <f aca="false">MIN(MAX((HF508*(1+HF$5/Setup!$C$36)+IF($V509=39,N($F509),0))-DJ509,0),MAX($P509-SUM(DV509:FG509),0))</f>
        <v>0</v>
      </c>
      <c r="FI509" s="48" t="n">
        <f aca="false">MIN(MAX((HG508*(1+HG$5/Setup!$C$36)+IF($V509=40,N($F509),0))-DK509,0),MAX($P509-SUM(DV509:FH509),0))</f>
        <v>0</v>
      </c>
      <c r="FJ509" s="48" t="n">
        <f aca="false">MIN(MAX((HH508*(1+HH$5/Setup!$C$36)+IF($V509=41,N($F509),0))-DL509,0),MAX($P509-SUM(DV509:FI509),0))</f>
        <v>0</v>
      </c>
      <c r="FK509" s="48" t="n">
        <f aca="false">MIN(MAX((HI508*(1+HI$5/Setup!$C$36)+IF($V509=42,N($F509),0))-DM509,0),MAX($P509-SUM(DV509:FJ509),0))</f>
        <v>0</v>
      </c>
      <c r="FL509" s="48" t="n">
        <f aca="false">MIN(MAX((HJ508*(1+HJ$5/Setup!$C$36)+IF($V509=43,N($F509),0))-DN509,0),MAX($P509-SUM(DV509:FK509),0))</f>
        <v>0</v>
      </c>
      <c r="FM509" s="48" t="n">
        <f aca="false">MIN(MAX((HK508*(1+HK$5/Setup!$C$36)+IF($V509=44,N($F509),0))-DO509,0),MAX($P509-SUM(DV509:FL509),0))</f>
        <v>0</v>
      </c>
      <c r="FN509" s="48" t="n">
        <f aca="false">MIN(MAX((HL508*(1+HL$5/Setup!$C$36)+IF($V509=45,N($F509),0))-DP509,0),MAX($P509-SUM(DV509:FM509),0))</f>
        <v>0</v>
      </c>
      <c r="FO509" s="48" t="n">
        <f aca="false">MIN(MAX((HM508*(1+HM$5/Setup!$C$36)+IF($V509=46,N($F509),0))-DQ509,0),MAX($P509-SUM(DV509:FN509),0))</f>
        <v>0</v>
      </c>
      <c r="FP509" s="48" t="n">
        <f aca="false">MIN(MAX((HN508*(1+HN$5/Setup!$C$36)+IF($V509=47,N($F509),0))-DR509,0),MAX($P509-SUM(DV509:FO509),0))</f>
        <v>0</v>
      </c>
      <c r="FQ509" s="48" t="n">
        <f aca="false">MIN(MAX((HO508*(1+HO$5/Setup!$C$36)+IF($V509=48,N($F509),0))-DS509,0),MAX($P509-SUM(DV509:FP509),0))</f>
        <v>0</v>
      </c>
      <c r="FR509" s="48" t="n">
        <f aca="false">MIN(MAX((HP508*(1+HP$5/Setup!$C$36)+IF($V509=49,N($F509),0))-DT509,0),MAX($P509-SUM(DV509:FQ509),0))</f>
        <v>0</v>
      </c>
      <c r="FS509" s="48" t="n">
        <f aca="false">MIN(MAX((HQ508*(1+HQ$5/Setup!$C$36)+IF($V509=50,N($F509),0))-DU509,0),MAX($P509-SUM(DV509:FR509),0))</f>
        <v>0</v>
      </c>
      <c r="FT509" s="48" t="n">
        <f aca="false">IF((FT508*(1+FT$5/Setup!$C$36)+IF($V509=1,N($F509),0))-BX509-DV509&lt;0.005,0,(FT508*(1+FT$5/Setup!$C$36)+IF($V509=1,N($F509),0))-BX509-DV509)</f>
        <v>0</v>
      </c>
      <c r="FU509" s="48" t="n">
        <f aca="false">IF((FU508*(1+FU$5/Setup!$C$36)+IF($V509=2,N($F509),0))-BY509-DW509&lt;0.005,0,(FU508*(1+FU$5/Setup!$C$36)+IF($V509=2,N($F509),0))-BY509-DW509)</f>
        <v>0</v>
      </c>
      <c r="FV509" s="48" t="n">
        <f aca="false">IF((FV508*(1+FV$5/Setup!$C$36)+IF($V509=3,N($F509),0))-BZ509-DX509&lt;0.005,0,(FV508*(1+FV$5/Setup!$C$36)+IF($V509=3,N($F509),0))-BZ509-DX509)</f>
        <v>0</v>
      </c>
      <c r="FW509" s="48" t="n">
        <f aca="false">IF((FW508*(1+FW$5/Setup!$C$36)+IF($V509=4,N($F509),0))-CA509-DY509&lt;0.005,0,(FW508*(1+FW$5/Setup!$C$36)+IF($V509=4,N($F509),0))-CA509-DY509)</f>
        <v>0</v>
      </c>
      <c r="FX509" s="48" t="n">
        <f aca="false">IF((FX508*(1+FX$5/Setup!$C$36)+IF($V509=5,N($F509),0))-CB509-DZ509&lt;0.005,0,(FX508*(1+FX$5/Setup!$C$36)+IF($V509=5,N($F509),0))-CB509-DZ509)</f>
        <v>0</v>
      </c>
      <c r="FY509" s="48" t="n">
        <f aca="false">IF((FY508*(1+FY$5/Setup!$C$36)+IF($V509=6,N($F509),0))-CC509-EA509&lt;0.005,0,(FY508*(1+FY$5/Setup!$C$36)+IF($V509=6,N($F509),0))-CC509-EA509)</f>
        <v>0</v>
      </c>
      <c r="FZ509" s="48" t="n">
        <f aca="false">IF((FZ508*(1+FZ$5/Setup!$C$36)+IF($V509=7,N($F509),0))-CD509-EB509&lt;0.005,0,(FZ508*(1+FZ$5/Setup!$C$36)+IF($V509=7,N($F509),0))-CD509-EB509)</f>
        <v>0</v>
      </c>
      <c r="GA509" s="48" t="n">
        <f aca="false">IF((GA508*(1+GA$5/Setup!$C$36)+IF($V509=8,N($F509),0))-CE509-EC509&lt;0.005,0,(GA508*(1+GA$5/Setup!$C$36)+IF($V509=8,N($F509),0))-CE509-EC509)</f>
        <v>0</v>
      </c>
      <c r="GB509" s="48" t="n">
        <f aca="false">IF((GB508*(1+GB$5/Setup!$C$36)+IF($V509=9,N($F509),0))-CF509-ED509&lt;0.005,0,(GB508*(1+GB$5/Setup!$C$36)+IF($V509=9,N($F509),0))-CF509-ED509)</f>
        <v>0</v>
      </c>
      <c r="GC509" s="48" t="n">
        <f aca="false">IF((GC508*(1+GC$5/Setup!$C$36)+IF($V509=10,N($F509),0))-CG509-EE509&lt;0.005,0,(GC508*(1+GC$5/Setup!$C$36)+IF($V509=10,N($F509),0))-CG509-EE509)</f>
        <v>0</v>
      </c>
      <c r="GD509" s="48" t="n">
        <f aca="false">IF((GD508*(1+GD$5/Setup!$C$36)+IF($V509=11,N($F509),0))-CH509-EF509&lt;0.005,0,(GD508*(1+GD$5/Setup!$C$36)+IF($V509=11,N($F509),0))-CH509-EF509)</f>
        <v>0</v>
      </c>
      <c r="GE509" s="48" t="n">
        <f aca="false">IF((GE508*(1+GE$5/Setup!$C$36)+IF($V509=12,N($F509),0))-CI509-EG509&lt;0.005,0,(GE508*(1+GE$5/Setup!$C$36)+IF($V509=12,N($F509),0))-CI509-EG509)</f>
        <v>0</v>
      </c>
      <c r="GF509" s="48" t="n">
        <f aca="false">IF((GF508*(1+GF$5/Setup!$C$36)+IF($V509=13,N($F509),0))-CJ509-EH509&lt;0.005,0,(GF508*(1+GF$5/Setup!$C$36)+IF($V509=13,N($F509),0))-CJ509-EH509)</f>
        <v>0</v>
      </c>
      <c r="GG509" s="48" t="n">
        <f aca="false">IF((GG508*(1+GG$5/Setup!$C$36)+IF($V509=14,N($F509),0))-CK509-EI509&lt;0.005,0,(GG508*(1+GG$5/Setup!$C$36)+IF($V509=14,N($F509),0))-CK509-EI509)</f>
        <v>0</v>
      </c>
      <c r="GH509" s="48" t="n">
        <f aca="false">IF((GH508*(1+GH$5/Setup!$C$36)+IF($V509=15,N($F509),0))-CL509-EJ509&lt;0.005,0,(GH508*(1+GH$5/Setup!$C$36)+IF($V509=15,N($F509),0))-CL509-EJ509)</f>
        <v>0</v>
      </c>
      <c r="GI509" s="48" t="n">
        <f aca="false">IF((GI508*(1+GI$5/Setup!$C$36)+IF($V509=16,N($F509),0))-CM509-EK509&lt;0.005,0,(GI508*(1+GI$5/Setup!$C$36)+IF($V509=16,N($F509),0))-CM509-EK509)</f>
        <v>0</v>
      </c>
      <c r="GJ509" s="48" t="n">
        <f aca="false">IF((GJ508*(1+GJ$5/Setup!$C$36)+IF($V509=17,N($F509),0))-CN509-EL509&lt;0.005,0,(GJ508*(1+GJ$5/Setup!$C$36)+IF($V509=17,N($F509),0))-CN509-EL509)</f>
        <v>0</v>
      </c>
      <c r="GK509" s="48" t="n">
        <f aca="false">IF((GK508*(1+GK$5/Setup!$C$36)+IF($V509=18,N($F509),0))-CO509-EM509&lt;0.005,0,(GK508*(1+GK$5/Setup!$C$36)+IF($V509=18,N($F509),0))-CO509-EM509)</f>
        <v>0</v>
      </c>
      <c r="GL509" s="48" t="n">
        <f aca="false">IF((GL508*(1+GL$5/Setup!$C$36)+IF($V509=19,N($F509),0))-CP509-EN509&lt;0.005,0,(GL508*(1+GL$5/Setup!$C$36)+IF($V509=19,N($F509),0))-CP509-EN509)</f>
        <v>0</v>
      </c>
      <c r="GM509" s="48" t="n">
        <f aca="false">IF((GM508*(1+GM$5/Setup!$C$36)+IF($V509=20,N($F509),0))-CQ509-EO509&lt;0.005,0,(GM508*(1+GM$5/Setup!$C$36)+IF($V509=20,N($F509),0))-CQ509-EO509)</f>
        <v>0</v>
      </c>
      <c r="GN509" s="48" t="n">
        <f aca="false">IF((GN508*(1+GN$5/Setup!$C$36)+IF($V509=21,N($F509),0))-CR509-EP509&lt;0.005,0,(GN508*(1+GN$5/Setup!$C$36)+IF($V509=21,N($F509),0))-CR509-EP509)</f>
        <v>0</v>
      </c>
      <c r="GO509" s="48" t="n">
        <f aca="false">IF((GO508*(1+GO$5/Setup!$C$36)+IF($V509=22,N($F509),0))-CS509-EQ509&lt;0.005,0,(GO508*(1+GO$5/Setup!$C$36)+IF($V509=22,N($F509),0))-CS509-EQ509)</f>
        <v>0</v>
      </c>
      <c r="GP509" s="48" t="n">
        <f aca="false">IF((GP508*(1+GP$5/Setup!$C$36)+IF($V509=23,N($F509),0))-CT509-ER509&lt;0.005,0,(GP508*(1+GP$5/Setup!$C$36)+IF($V509=23,N($F509),0))-CT509-ER509)</f>
        <v>0</v>
      </c>
      <c r="GQ509" s="48" t="n">
        <f aca="false">IF((GQ508*(1+GQ$5/Setup!$C$36)+IF($V509=24,N($F509),0))-CU509-ES509&lt;0.005,0,(GQ508*(1+GQ$5/Setup!$C$36)+IF($V509=24,N($F509),0))-CU509-ES509)</f>
        <v>0</v>
      </c>
      <c r="GR509" s="48" t="n">
        <f aca="false">IF((GR508*(1+GR$5/Setup!$C$36)+IF($V509=25,N($F509),0))-CV509-ET509&lt;0.005,0,(GR508*(1+GR$5/Setup!$C$36)+IF($V509=25,N($F509),0))-CV509-ET509)</f>
        <v>0</v>
      </c>
      <c r="GS509" s="48" t="n">
        <f aca="false">IF((GS508*(1+GS$5/Setup!$C$36)+IF($V509=26,N($F509),0))-CW509-EU509&lt;0.005,0,(GS508*(1+GS$5/Setup!$C$36)+IF($V509=26,N($F509),0))-CW509-EU509)</f>
        <v>0</v>
      </c>
      <c r="GT509" s="48" t="n">
        <f aca="false">IF((GT508*(1+GT$5/Setup!$C$36)+IF($V509=27,N($F509),0))-CX509-EV509&lt;0.005,0,(GT508*(1+GT$5/Setup!$C$36)+IF($V509=27,N($F509),0))-CX509-EV509)</f>
        <v>0</v>
      </c>
      <c r="GU509" s="48" t="n">
        <f aca="false">IF((GU508*(1+GU$5/Setup!$C$36)+IF($V509=28,N($F509),0))-CY509-EW509&lt;0.005,0,(GU508*(1+GU$5/Setup!$C$36)+IF($V509=28,N($F509),0))-CY509-EW509)</f>
        <v>0</v>
      </c>
      <c r="GV509" s="48" t="n">
        <f aca="false">IF((GV508*(1+GV$5/Setup!$C$36)+IF($V509=29,N($F509),0))-CZ509-EX509&lt;0.005,0,(GV508*(1+GV$5/Setup!$C$36)+IF($V509=29,N($F509),0))-CZ509-EX509)</f>
        <v>0</v>
      </c>
      <c r="GW509" s="48" t="n">
        <f aca="false">IF((GW508*(1+GW$5/Setup!$C$36)+IF($V509=30,N($F509),0))-DA509-EY509&lt;0.005,0,(GW508*(1+GW$5/Setup!$C$36)+IF($V509=30,N($F509),0))-DA509-EY509)</f>
        <v>0</v>
      </c>
      <c r="GX509" s="48" t="n">
        <f aca="false">IF((GX508*(1+GX$5/Setup!$C$36)+IF($V509=31,N($F509),0))-DB509-EZ509&lt;0.005,0,(GX508*(1+GX$5/Setup!$C$36)+IF($V509=31,N($F509),0))-DB509-EZ509)</f>
        <v>0</v>
      </c>
      <c r="GY509" s="48" t="n">
        <f aca="false">IF((GY508*(1+GY$5/Setup!$C$36)+IF($V509=32,N($F509),0))-DC509-FA509&lt;0.005,0,(GY508*(1+GY$5/Setup!$C$36)+IF($V509=32,N($F509),0))-DC509-FA509)</f>
        <v>0</v>
      </c>
      <c r="GZ509" s="48" t="n">
        <f aca="false">IF((GZ508*(1+GZ$5/Setup!$C$36)+IF($V509=33,N($F509),0))-DD509-FB509&lt;0.005,0,(GZ508*(1+GZ$5/Setup!$C$36)+IF($V509=33,N($F509),0))-DD509-FB509)</f>
        <v>0</v>
      </c>
      <c r="HA509" s="48" t="n">
        <f aca="false">IF((HA508*(1+HA$5/Setup!$C$36)+IF($V509=34,N($F509),0))-DE509-FC509&lt;0.005,0,(HA508*(1+HA$5/Setup!$C$36)+IF($V509=34,N($F509),0))-DE509-FC509)</f>
        <v>0</v>
      </c>
      <c r="HB509" s="48" t="n">
        <f aca="false">IF((HB508*(1+HB$5/Setup!$C$36)+IF($V509=35,N($F509),0))-DF509-FD509&lt;0.005,0,(HB508*(1+HB$5/Setup!$C$36)+IF($V509=35,N($F509),0))-DF509-FD509)</f>
        <v>0</v>
      </c>
      <c r="HC509" s="48" t="n">
        <f aca="false">IF((HC508*(1+HC$5/Setup!$C$36)+IF($V509=36,N($F509),0))-DG509-FE509&lt;0.005,0,(HC508*(1+HC$5/Setup!$C$36)+IF($V509=36,N($F509),0))-DG509-FE509)</f>
        <v>0</v>
      </c>
      <c r="HD509" s="48" t="n">
        <f aca="false">IF((HD508*(1+HD$5/Setup!$C$36)+IF($V509=37,N($F509),0))-DH509-FF509&lt;0.005,0,(HD508*(1+HD$5/Setup!$C$36)+IF($V509=37,N($F509),0))-DH509-FF509)</f>
        <v>0</v>
      </c>
      <c r="HE509" s="48" t="n">
        <f aca="false">IF((HE508*(1+HE$5/Setup!$C$36)+IF($V509=38,N($F509),0))-DI509-FG509&lt;0.005,0,(HE508*(1+HE$5/Setup!$C$36)+IF($V509=38,N($F509),0))-DI509-FG509)</f>
        <v>0</v>
      </c>
      <c r="HF509" s="48" t="n">
        <f aca="false">IF((HF508*(1+HF$5/Setup!$C$36)+IF($V509=39,N($F509),0))-DJ509-FH509&lt;0.005,0,(HF508*(1+HF$5/Setup!$C$36)+IF($V509=39,N($F509),0))-DJ509-FH509)</f>
        <v>0</v>
      </c>
      <c r="HG509" s="48" t="n">
        <f aca="false">IF((HG508*(1+HG$5/Setup!$C$36)+IF($V509=40,N($F509),0))-DK509-FI509&lt;0.005,0,(HG508*(1+HG$5/Setup!$C$36)+IF($V509=40,N($F509),0))-DK509-FI509)</f>
        <v>0</v>
      </c>
      <c r="HH509" s="48" t="n">
        <f aca="false">IF((HH508*(1+HH$5/Setup!$C$36)+IF($V509=41,N($F509),0))-DL509-FJ509&lt;0.005,0,(HH508*(1+HH$5/Setup!$C$36)+IF($V509=41,N($F509),0))-DL509-FJ509)</f>
        <v>0</v>
      </c>
      <c r="HI509" s="48" t="n">
        <f aca="false">IF((HI508*(1+HI$5/Setup!$C$36)+IF($V509=42,N($F509),0))-DM509-FK509&lt;0.005,0,(HI508*(1+HI$5/Setup!$C$36)+IF($V509=42,N($F509),0))-DM509-FK509)</f>
        <v>0</v>
      </c>
      <c r="HJ509" s="48" t="n">
        <f aca="false">IF((HJ508*(1+HJ$5/Setup!$C$36)+IF($V509=43,N($F509),0))-DN509-FL509&lt;0.005,0,(HJ508*(1+HJ$5/Setup!$C$36)+IF($V509=43,N($F509),0))-DN509-FL509)</f>
        <v>0</v>
      </c>
      <c r="HK509" s="48" t="n">
        <f aca="false">IF((HK508*(1+HK$5/Setup!$C$36)+IF($V509=44,N($F509),0))-DO509-FM509&lt;0.005,0,(HK508*(1+HK$5/Setup!$C$36)+IF($V509=44,N($F509),0))-DO509-FM509)</f>
        <v>0</v>
      </c>
      <c r="HL509" s="48" t="n">
        <f aca="false">IF((HL508*(1+HL$5/Setup!$C$36)+IF($V509=45,N($F509),0))-DP509-FN509&lt;0.005,0,(HL508*(1+HL$5/Setup!$C$36)+IF($V509=45,N($F509),0))-DP509-FN509)</f>
        <v>0</v>
      </c>
      <c r="HM509" s="48" t="n">
        <f aca="false">IF((HM508*(1+HM$5/Setup!$C$36)+IF($V509=46,N($F509),0))-DQ509-FO509&lt;0.005,0,(HM508*(1+HM$5/Setup!$C$36)+IF($V509=46,N($F509),0))-DQ509-FO509)</f>
        <v>0</v>
      </c>
      <c r="HN509" s="48" t="n">
        <f aca="false">IF((HN508*(1+HN$5/Setup!$C$36)+IF($V509=47,N($F509),0))-DR509-FP509&lt;0.005,0,(HN508*(1+HN$5/Setup!$C$36)+IF($V509=47,N($F509),0))-DR509-FP509)</f>
        <v>0</v>
      </c>
      <c r="HO509" s="48" t="n">
        <f aca="false">IF((HO508*(1+HO$5/Setup!$C$36)+IF($V509=48,N($F509),0))-DS509-FQ509&lt;0.005,0,(HO508*(1+HO$5/Setup!$C$36)+IF($V509=48,N($F509),0))-DS509-FQ509)</f>
        <v>0</v>
      </c>
      <c r="HP509" s="48" t="n">
        <f aca="false">IF((HP508*(1+HP$5/Setup!$C$36)+IF($V509=49,N($F509),0))-DT509-FR509&lt;0.005,0,(HP508*(1+HP$5/Setup!$C$36)+IF($V509=49,N($F509),0))-DT509-FR509)</f>
        <v>0</v>
      </c>
      <c r="HQ509" s="48" t="n">
        <f aca="false">IF((HQ508*(1+HQ$5/Setup!$C$36)+IF($V509=50,N($F509),0))-DU509-FS509&lt;0.005,0,(HQ508*(1+HQ$5/Setup!$C$36)+IF($V509=50,N($F509),0))-DU509-FS509)</f>
        <v>0</v>
      </c>
    </row>
    <row r="510" customFormat="false" ht="15" hidden="false" customHeight="false" outlineLevel="0" collapsed="false">
      <c r="A510" s="44" t="n">
        <v>502</v>
      </c>
      <c r="B510" s="45" t="n">
        <f aca="false">IF(Setup!$C$7="Every month",EDATE(Setup!$C$8,($A510-1)),IF(Setup!$C$7="Twice a month",DATE(YEAR(Setup!$C$8),MONTH(Setup!$C$8)+INT((($A510-1)+Setup!$C$41)/2),MIN(IF(MOD(($A510-1)+Setup!$C$41,2)=0,Setup!$C$39,Setup!$C$40),DAY(EOMONTH(DATE(YEAR(Setup!$C$8),MONTH(Setup!$C$8)+INT((($A510-1)+Setup!$C$41)/2),1),0)))),Setup!$C$8+($A510-1)*IF(Setup!$C$7="Every week",7,14)))</f>
        <v>53339</v>
      </c>
      <c r="C510" s="45" t="n">
        <f aca="false">IF(Setup!$C$7="Every month",EDATE(Setup!$C$8,$A510),IF(Setup!$C$7="Twice a month",DATE(YEAR(Setup!$C$8),MONTH(Setup!$C$8)+INT(($A510+Setup!$C$41)/2),MIN(IF(MOD($A510+Setup!$C$41,2)=0,Setup!$C$39,Setup!$C$40),DAY(EOMONTH(DATE(YEAR(Setup!$C$8),MONTH(Setup!$C$8)+INT(($A510+Setup!$C$41)/2),1),0)))),Setup!$C$8+$A510*IF(Setup!$C$7="Every week",7,14)))</f>
        <v>53353</v>
      </c>
      <c r="D510" s="46"/>
      <c r="E510" s="47"/>
      <c r="F510" s="47"/>
      <c r="G510" s="47"/>
      <c r="H510" s="47"/>
      <c r="I510" s="48" t="n">
        <f aca="false">N(Setup!$C$11)+N(E510)</f>
        <v>100</v>
      </c>
      <c r="J510" s="48" t="n">
        <f aca="false">MIN(Setup!$C$37,MAX(I510,0))</f>
        <v>9.23076923076923</v>
      </c>
      <c r="K510" s="48" t="n">
        <f aca="false">MIN(MAX(N(Setup!$C$14)-L509,0),MAX(I510-J510,0))</f>
        <v>0</v>
      </c>
      <c r="L510" s="48" t="n">
        <f aca="false">L509+K510-N(G510)</f>
        <v>500</v>
      </c>
      <c r="M510" s="48" t="n">
        <f aca="false">M509+J510-N(H510)</f>
        <v>4633.84615384614</v>
      </c>
      <c r="N510" s="48" t="n">
        <f aca="false">SUM(BX510:DU510)</f>
        <v>0</v>
      </c>
      <c r="O510" s="48" t="n">
        <f aca="false">SUM(Z510:BW510)-N510</f>
        <v>40</v>
      </c>
      <c r="P510" s="48" t="n">
        <f aca="false">MAX(I510-J510-K510,0)+O510</f>
        <v>130.769230769231</v>
      </c>
      <c r="Q510" s="48" t="n">
        <f aca="false">SUM(DV510:FS510)</f>
        <v>0</v>
      </c>
      <c r="R510" s="49" t="n">
        <f aca="false">N510+J510+K510+Q510</f>
        <v>9.23076923076923</v>
      </c>
      <c r="S510" s="48" t="n">
        <f aca="false">T510-T509-N(F510)+N510+Q510</f>
        <v>0</v>
      </c>
      <c r="T510" s="49" t="n">
        <f aca="false">SUM(FT510:HQ510)</f>
        <v>0</v>
      </c>
      <c r="U510" s="44" t="str">
        <f aca="false">IF(T509&lt;0.005,"",INDEX(Helpers!$C$2:$C$51,IF(_xlfn.MINIFS($DV$6:$FS$6,DV510:FS510,"&gt;0.005")=0,V510,_xlfn.MINIFS($DV$6:$FS$6,DV510:FS510,"&gt;0.005"))))</f>
        <v/>
      </c>
      <c r="V510" s="44" t="n">
        <f aca="false">IF(_xlfn.MINIFS($FT$6:$HQ$6,FT509:HQ509,"&gt;0.005")=0,1,_xlfn.MINIFS($FT$6:$HQ$6,FT509:HQ509,"&gt;0.005"))</f>
        <v>1</v>
      </c>
      <c r="W510" s="44" t="n">
        <f aca="false">IF(AND(D510&lt;&gt;"Paid",T509&gt;0.005),1,0)</f>
        <v>0</v>
      </c>
      <c r="X510" s="48" t="n">
        <f aca="false">SUMPRODUCT(((Helpers!$G$2:$G$51*(1+(Helpers!$D$2:$D$51+0.000000001)/12)^(($B510-Setup!$C$8)/(365.25/12))-Helpers!$E$2:$E$51*((1+(Helpers!$D$2:$D$51+0.000000001)/12)^(($B510-Setup!$C$8)/(365.25/12))-1)/((Helpers!$D$2:$D$51+0.000000001)/12))&gt;0)*(Helpers!$G$2:$G$51*(1+(Helpers!$D$2:$D$51+0.000000001)/12)^(($B510-Setup!$C$8)/(365.25/12))-Helpers!$E$2:$E$51*((1+(Helpers!$D$2:$D$51+0.000000001)/12)^(($B510-Setup!$C$8)/(365.25/12))-1)/((Helpers!$D$2:$D$51+0.000000001)/12)))</f>
        <v>0</v>
      </c>
      <c r="Y510" s="48"/>
      <c r="Z510" s="48" t="n">
        <f aca="false">IF(OR(N(Z$5)=0,Z$6=""),0,Z$5*((DATE(YEAR($B510),MONTH($B510),MIN(Z$6,DAY(EOMONTH($B510,0))))&gt;=$B510)*(DATE(YEAR($B510),MONTH($B510),MIN(Z$6,DAY(EOMONTH($B510,0))))&lt;$C510)+(DATE(YEAR($B510),MONTH($B510)+1,MIN(Z$6,DAY(EOMONTH($B510,1))))&gt;=$B510)*(DATE(YEAR($B510),MONTH($B510)+1,MIN(Z$6,DAY(EOMONTH($B510,1))))&lt;$C510)))</f>
        <v>0</v>
      </c>
      <c r="AA510" s="48" t="n">
        <f aca="false">IF(OR(N(AA$5)=0,AA$6=""),0,AA$5*((DATE(YEAR($B510),MONTH($B510),MIN(AA$6,DAY(EOMONTH($B510,0))))&gt;=$B510)*(DATE(YEAR($B510),MONTH($B510),MIN(AA$6,DAY(EOMONTH($B510,0))))&lt;$C510)+(DATE(YEAR($B510),MONTH($B510)+1,MIN(AA$6,DAY(EOMONTH($B510,1))))&gt;=$B510)*(DATE(YEAR($B510),MONTH($B510)+1,MIN(AA$6,DAY(EOMONTH($B510,1))))&lt;$C510)))</f>
        <v>40</v>
      </c>
      <c r="AB510" s="48" t="n">
        <f aca="false">IF(OR(N(AB$5)=0,AB$6=""),0,AB$5*((DATE(YEAR($B510),MONTH($B510),MIN(AB$6,DAY(EOMONTH($B510,0))))&gt;=$B510)*(DATE(YEAR($B510),MONTH($B510),MIN(AB$6,DAY(EOMONTH($B510,0))))&lt;$C510)+(DATE(YEAR($B510),MONTH($B510)+1,MIN(AB$6,DAY(EOMONTH($B510,1))))&gt;=$B510)*(DATE(YEAR($B510),MONTH($B510)+1,MIN(AB$6,DAY(EOMONTH($B510,1))))&lt;$C510)))</f>
        <v>0</v>
      </c>
      <c r="AC510" s="48" t="n">
        <f aca="false">IF(OR(N(AC$5)=0,AC$6=""),0,AC$5*((DATE(YEAR($B510),MONTH($B510),MIN(AC$6,DAY(EOMONTH($B510,0))))&gt;=$B510)*(DATE(YEAR($B510),MONTH($B510),MIN(AC$6,DAY(EOMONTH($B510,0))))&lt;$C510)+(DATE(YEAR($B510),MONTH($B510)+1,MIN(AC$6,DAY(EOMONTH($B510,1))))&gt;=$B510)*(DATE(YEAR($B510),MONTH($B510)+1,MIN(AC$6,DAY(EOMONTH($B510,1))))&lt;$C510)))</f>
        <v>0</v>
      </c>
      <c r="AD510" s="48" t="n">
        <f aca="false">IF(OR(N(AD$5)=0,AD$6=""),0,AD$5*((DATE(YEAR($B510),MONTH($B510),MIN(AD$6,DAY(EOMONTH($B510,0))))&gt;=$B510)*(DATE(YEAR($B510),MONTH($B510),MIN(AD$6,DAY(EOMONTH($B510,0))))&lt;$C510)+(DATE(YEAR($B510),MONTH($B510)+1,MIN(AD$6,DAY(EOMONTH($B510,1))))&gt;=$B510)*(DATE(YEAR($B510),MONTH($B510)+1,MIN(AD$6,DAY(EOMONTH($B510,1))))&lt;$C510)))</f>
        <v>0</v>
      </c>
      <c r="AE510" s="48" t="n">
        <f aca="false">IF(OR(N(AE$5)=0,AE$6=""),0,AE$5*((DATE(YEAR($B510),MONTH($B510),MIN(AE$6,DAY(EOMONTH($B510,0))))&gt;=$B510)*(DATE(YEAR($B510),MONTH($B510),MIN(AE$6,DAY(EOMONTH($B510,0))))&lt;$C510)+(DATE(YEAR($B510),MONTH($B510)+1,MIN(AE$6,DAY(EOMONTH($B510,1))))&gt;=$B510)*(DATE(YEAR($B510),MONTH($B510)+1,MIN(AE$6,DAY(EOMONTH($B510,1))))&lt;$C510)))</f>
        <v>0</v>
      </c>
      <c r="AF510" s="48" t="n">
        <f aca="false">IF(OR(N(AF$5)=0,AF$6=""),0,AF$5*((DATE(YEAR($B510),MONTH($B510),MIN(AF$6,DAY(EOMONTH($B510,0))))&gt;=$B510)*(DATE(YEAR($B510),MONTH($B510),MIN(AF$6,DAY(EOMONTH($B510,0))))&lt;$C510)+(DATE(YEAR($B510),MONTH($B510)+1,MIN(AF$6,DAY(EOMONTH($B510,1))))&gt;=$B510)*(DATE(YEAR($B510),MONTH($B510)+1,MIN(AF$6,DAY(EOMONTH($B510,1))))&lt;$C510)))</f>
        <v>0</v>
      </c>
      <c r="AG510" s="48" t="n">
        <f aca="false">IF(OR(N(AG$5)=0,AG$6=""),0,AG$5*((DATE(YEAR($B510),MONTH($B510),MIN(AG$6,DAY(EOMONTH($B510,0))))&gt;=$B510)*(DATE(YEAR($B510),MONTH($B510),MIN(AG$6,DAY(EOMONTH($B510,0))))&lt;$C510)+(DATE(YEAR($B510),MONTH($B510)+1,MIN(AG$6,DAY(EOMONTH($B510,1))))&gt;=$B510)*(DATE(YEAR($B510),MONTH($B510)+1,MIN(AG$6,DAY(EOMONTH($B510,1))))&lt;$C510)))</f>
        <v>0</v>
      </c>
      <c r="AH510" s="48" t="n">
        <f aca="false">IF(OR(N(AH$5)=0,AH$6=""),0,AH$5*((DATE(YEAR($B510),MONTH($B510),MIN(AH$6,DAY(EOMONTH($B510,0))))&gt;=$B510)*(DATE(YEAR($B510),MONTH($B510),MIN(AH$6,DAY(EOMONTH($B510,0))))&lt;$C510)+(DATE(YEAR($B510),MONTH($B510)+1,MIN(AH$6,DAY(EOMONTH($B510,1))))&gt;=$B510)*(DATE(YEAR($B510),MONTH($B510)+1,MIN(AH$6,DAY(EOMONTH($B510,1))))&lt;$C510)))</f>
        <v>0</v>
      </c>
      <c r="AI510" s="48" t="n">
        <f aca="false">IF(OR(N(AI$5)=0,AI$6=""),0,AI$5*((DATE(YEAR($B510),MONTH($B510),MIN(AI$6,DAY(EOMONTH($B510,0))))&gt;=$B510)*(DATE(YEAR($B510),MONTH($B510),MIN(AI$6,DAY(EOMONTH($B510,0))))&lt;$C510)+(DATE(YEAR($B510),MONTH($B510)+1,MIN(AI$6,DAY(EOMONTH($B510,1))))&gt;=$B510)*(DATE(YEAR($B510),MONTH($B510)+1,MIN(AI$6,DAY(EOMONTH($B510,1))))&lt;$C510)))</f>
        <v>0</v>
      </c>
      <c r="AJ510" s="48" t="n">
        <f aca="false">IF(OR(N(AJ$5)=0,AJ$6=""),0,AJ$5*((DATE(YEAR($B510),MONTH($B510),MIN(AJ$6,DAY(EOMONTH($B510,0))))&gt;=$B510)*(DATE(YEAR($B510),MONTH($B510),MIN(AJ$6,DAY(EOMONTH($B510,0))))&lt;$C510)+(DATE(YEAR($B510),MONTH($B510)+1,MIN(AJ$6,DAY(EOMONTH($B510,1))))&gt;=$B510)*(DATE(YEAR($B510),MONTH($B510)+1,MIN(AJ$6,DAY(EOMONTH($B510,1))))&lt;$C510)))</f>
        <v>0</v>
      </c>
      <c r="AK510" s="48" t="n">
        <f aca="false">IF(OR(N(AK$5)=0,AK$6=""),0,AK$5*((DATE(YEAR($B510),MONTH($B510),MIN(AK$6,DAY(EOMONTH($B510,0))))&gt;=$B510)*(DATE(YEAR($B510),MONTH($B510),MIN(AK$6,DAY(EOMONTH($B510,0))))&lt;$C510)+(DATE(YEAR($B510),MONTH($B510)+1,MIN(AK$6,DAY(EOMONTH($B510,1))))&gt;=$B510)*(DATE(YEAR($B510),MONTH($B510)+1,MIN(AK$6,DAY(EOMONTH($B510,1))))&lt;$C510)))</f>
        <v>0</v>
      </c>
      <c r="AL510" s="48" t="n">
        <f aca="false">IF(OR(N(AL$5)=0,AL$6=""),0,AL$5*((DATE(YEAR($B510),MONTH($B510),MIN(AL$6,DAY(EOMONTH($B510,0))))&gt;=$B510)*(DATE(YEAR($B510),MONTH($B510),MIN(AL$6,DAY(EOMONTH($B510,0))))&lt;$C510)+(DATE(YEAR($B510),MONTH($B510)+1,MIN(AL$6,DAY(EOMONTH($B510,1))))&gt;=$B510)*(DATE(YEAR($B510),MONTH($B510)+1,MIN(AL$6,DAY(EOMONTH($B510,1))))&lt;$C510)))</f>
        <v>0</v>
      </c>
      <c r="AM510" s="48" t="n">
        <f aca="false">IF(OR(N(AM$5)=0,AM$6=""),0,AM$5*((DATE(YEAR($B510),MONTH($B510),MIN(AM$6,DAY(EOMONTH($B510,0))))&gt;=$B510)*(DATE(YEAR($B510),MONTH($B510),MIN(AM$6,DAY(EOMONTH($B510,0))))&lt;$C510)+(DATE(YEAR($B510),MONTH($B510)+1,MIN(AM$6,DAY(EOMONTH($B510,1))))&gt;=$B510)*(DATE(YEAR($B510),MONTH($B510)+1,MIN(AM$6,DAY(EOMONTH($B510,1))))&lt;$C510)))</f>
        <v>0</v>
      </c>
      <c r="AN510" s="48" t="n">
        <f aca="false">IF(OR(N(AN$5)=0,AN$6=""),0,AN$5*((DATE(YEAR($B510),MONTH($B510),MIN(AN$6,DAY(EOMONTH($B510,0))))&gt;=$B510)*(DATE(YEAR($B510),MONTH($B510),MIN(AN$6,DAY(EOMONTH($B510,0))))&lt;$C510)+(DATE(YEAR($B510),MONTH($B510)+1,MIN(AN$6,DAY(EOMONTH($B510,1))))&gt;=$B510)*(DATE(YEAR($B510),MONTH($B510)+1,MIN(AN$6,DAY(EOMONTH($B510,1))))&lt;$C510)))</f>
        <v>0</v>
      </c>
      <c r="AO510" s="48" t="n">
        <f aca="false">IF(OR(N(AO$5)=0,AO$6=""),0,AO$5*((DATE(YEAR($B510),MONTH($B510),MIN(AO$6,DAY(EOMONTH($B510,0))))&gt;=$B510)*(DATE(YEAR($B510),MONTH($B510),MIN(AO$6,DAY(EOMONTH($B510,0))))&lt;$C510)+(DATE(YEAR($B510),MONTH($B510)+1,MIN(AO$6,DAY(EOMONTH($B510,1))))&gt;=$B510)*(DATE(YEAR($B510),MONTH($B510)+1,MIN(AO$6,DAY(EOMONTH($B510,1))))&lt;$C510)))</f>
        <v>0</v>
      </c>
      <c r="AP510" s="48" t="n">
        <f aca="false">IF(OR(N(AP$5)=0,AP$6=""),0,AP$5*((DATE(YEAR($B510),MONTH($B510),MIN(AP$6,DAY(EOMONTH($B510,0))))&gt;=$B510)*(DATE(YEAR($B510),MONTH($B510),MIN(AP$6,DAY(EOMONTH($B510,0))))&lt;$C510)+(DATE(YEAR($B510),MONTH($B510)+1,MIN(AP$6,DAY(EOMONTH($B510,1))))&gt;=$B510)*(DATE(YEAR($B510),MONTH($B510)+1,MIN(AP$6,DAY(EOMONTH($B510,1))))&lt;$C510)))</f>
        <v>0</v>
      </c>
      <c r="AQ510" s="48" t="n">
        <f aca="false">IF(OR(N(AQ$5)=0,AQ$6=""),0,AQ$5*((DATE(YEAR($B510),MONTH($B510),MIN(AQ$6,DAY(EOMONTH($B510,0))))&gt;=$B510)*(DATE(YEAR($B510),MONTH($B510),MIN(AQ$6,DAY(EOMONTH($B510,0))))&lt;$C510)+(DATE(YEAR($B510),MONTH($B510)+1,MIN(AQ$6,DAY(EOMONTH($B510,1))))&gt;=$B510)*(DATE(YEAR($B510),MONTH($B510)+1,MIN(AQ$6,DAY(EOMONTH($B510,1))))&lt;$C510)))</f>
        <v>0</v>
      </c>
      <c r="AR510" s="48" t="n">
        <f aca="false">IF(OR(N(AR$5)=0,AR$6=""),0,AR$5*((DATE(YEAR($B510),MONTH($B510),MIN(AR$6,DAY(EOMONTH($B510,0))))&gt;=$B510)*(DATE(YEAR($B510),MONTH($B510),MIN(AR$6,DAY(EOMONTH($B510,0))))&lt;$C510)+(DATE(YEAR($B510),MONTH($B510)+1,MIN(AR$6,DAY(EOMONTH($B510,1))))&gt;=$B510)*(DATE(YEAR($B510),MONTH($B510)+1,MIN(AR$6,DAY(EOMONTH($B510,1))))&lt;$C510)))</f>
        <v>0</v>
      </c>
      <c r="AS510" s="48" t="n">
        <f aca="false">IF(OR(N(AS$5)=0,AS$6=""),0,AS$5*((DATE(YEAR($B510),MONTH($B510),MIN(AS$6,DAY(EOMONTH($B510,0))))&gt;=$B510)*(DATE(YEAR($B510),MONTH($B510),MIN(AS$6,DAY(EOMONTH($B510,0))))&lt;$C510)+(DATE(YEAR($B510),MONTH($B510)+1,MIN(AS$6,DAY(EOMONTH($B510,1))))&gt;=$B510)*(DATE(YEAR($B510),MONTH($B510)+1,MIN(AS$6,DAY(EOMONTH($B510,1))))&lt;$C510)))</f>
        <v>0</v>
      </c>
      <c r="AT510" s="48" t="n">
        <f aca="false">IF(OR(N(AT$5)=0,AT$6=""),0,AT$5*((DATE(YEAR($B510),MONTH($B510),MIN(AT$6,DAY(EOMONTH($B510,0))))&gt;=$B510)*(DATE(YEAR($B510),MONTH($B510),MIN(AT$6,DAY(EOMONTH($B510,0))))&lt;$C510)+(DATE(YEAR($B510),MONTH($B510)+1,MIN(AT$6,DAY(EOMONTH($B510,1))))&gt;=$B510)*(DATE(YEAR($B510),MONTH($B510)+1,MIN(AT$6,DAY(EOMONTH($B510,1))))&lt;$C510)))</f>
        <v>0</v>
      </c>
      <c r="AU510" s="48" t="n">
        <f aca="false">IF(OR(N(AU$5)=0,AU$6=""),0,AU$5*((DATE(YEAR($B510),MONTH($B510),MIN(AU$6,DAY(EOMONTH($B510,0))))&gt;=$B510)*(DATE(YEAR($B510),MONTH($B510),MIN(AU$6,DAY(EOMONTH($B510,0))))&lt;$C510)+(DATE(YEAR($B510),MONTH($B510)+1,MIN(AU$6,DAY(EOMONTH($B510,1))))&gt;=$B510)*(DATE(YEAR($B510),MONTH($B510)+1,MIN(AU$6,DAY(EOMONTH($B510,1))))&lt;$C510)))</f>
        <v>0</v>
      </c>
      <c r="AV510" s="48" t="n">
        <f aca="false">IF(OR(N(AV$5)=0,AV$6=""),0,AV$5*((DATE(YEAR($B510),MONTH($B510),MIN(AV$6,DAY(EOMONTH($B510,0))))&gt;=$B510)*(DATE(YEAR($B510),MONTH($B510),MIN(AV$6,DAY(EOMONTH($B510,0))))&lt;$C510)+(DATE(YEAR($B510),MONTH($B510)+1,MIN(AV$6,DAY(EOMONTH($B510,1))))&gt;=$B510)*(DATE(YEAR($B510),MONTH($B510)+1,MIN(AV$6,DAY(EOMONTH($B510,1))))&lt;$C510)))</f>
        <v>0</v>
      </c>
      <c r="AW510" s="48" t="n">
        <f aca="false">IF(OR(N(AW$5)=0,AW$6=""),0,AW$5*((DATE(YEAR($B510),MONTH($B510),MIN(AW$6,DAY(EOMONTH($B510,0))))&gt;=$B510)*(DATE(YEAR($B510),MONTH($B510),MIN(AW$6,DAY(EOMONTH($B510,0))))&lt;$C510)+(DATE(YEAR($B510),MONTH($B510)+1,MIN(AW$6,DAY(EOMONTH($B510,1))))&gt;=$B510)*(DATE(YEAR($B510),MONTH($B510)+1,MIN(AW$6,DAY(EOMONTH($B510,1))))&lt;$C510)))</f>
        <v>0</v>
      </c>
      <c r="AX510" s="48" t="n">
        <f aca="false">IF(OR(N(AX$5)=0,AX$6=""),0,AX$5*((DATE(YEAR($B510),MONTH($B510),MIN(AX$6,DAY(EOMONTH($B510,0))))&gt;=$B510)*(DATE(YEAR($B510),MONTH($B510),MIN(AX$6,DAY(EOMONTH($B510,0))))&lt;$C510)+(DATE(YEAR($B510),MONTH($B510)+1,MIN(AX$6,DAY(EOMONTH($B510,1))))&gt;=$B510)*(DATE(YEAR($B510),MONTH($B510)+1,MIN(AX$6,DAY(EOMONTH($B510,1))))&lt;$C510)))</f>
        <v>0</v>
      </c>
      <c r="AY510" s="48" t="n">
        <f aca="false">IF(OR(N(AY$5)=0,AY$6=""),0,AY$5*((DATE(YEAR($B510),MONTH($B510),MIN(AY$6,DAY(EOMONTH($B510,0))))&gt;=$B510)*(DATE(YEAR($B510),MONTH($B510),MIN(AY$6,DAY(EOMONTH($B510,0))))&lt;$C510)+(DATE(YEAR($B510),MONTH($B510)+1,MIN(AY$6,DAY(EOMONTH($B510,1))))&gt;=$B510)*(DATE(YEAR($B510),MONTH($B510)+1,MIN(AY$6,DAY(EOMONTH($B510,1))))&lt;$C510)))</f>
        <v>0</v>
      </c>
      <c r="AZ510" s="48" t="n">
        <f aca="false">IF(OR(N(AZ$5)=0,AZ$6=""),0,AZ$5*((DATE(YEAR($B510),MONTH($B510),MIN(AZ$6,DAY(EOMONTH($B510,0))))&gt;=$B510)*(DATE(YEAR($B510),MONTH($B510),MIN(AZ$6,DAY(EOMONTH($B510,0))))&lt;$C510)+(DATE(YEAR($B510),MONTH($B510)+1,MIN(AZ$6,DAY(EOMONTH($B510,1))))&gt;=$B510)*(DATE(YEAR($B510),MONTH($B510)+1,MIN(AZ$6,DAY(EOMONTH($B510,1))))&lt;$C510)))</f>
        <v>0</v>
      </c>
      <c r="BA510" s="48" t="n">
        <f aca="false">IF(OR(N(BA$5)=0,BA$6=""),0,BA$5*((DATE(YEAR($B510),MONTH($B510),MIN(BA$6,DAY(EOMONTH($B510,0))))&gt;=$B510)*(DATE(YEAR($B510),MONTH($B510),MIN(BA$6,DAY(EOMONTH($B510,0))))&lt;$C510)+(DATE(YEAR($B510),MONTH($B510)+1,MIN(BA$6,DAY(EOMONTH($B510,1))))&gt;=$B510)*(DATE(YEAR($B510),MONTH($B510)+1,MIN(BA$6,DAY(EOMONTH($B510,1))))&lt;$C510)))</f>
        <v>0</v>
      </c>
      <c r="BB510" s="48" t="n">
        <f aca="false">IF(OR(N(BB$5)=0,BB$6=""),0,BB$5*((DATE(YEAR($B510),MONTH($B510),MIN(BB$6,DAY(EOMONTH($B510,0))))&gt;=$B510)*(DATE(YEAR($B510),MONTH($B510),MIN(BB$6,DAY(EOMONTH($B510,0))))&lt;$C510)+(DATE(YEAR($B510),MONTH($B510)+1,MIN(BB$6,DAY(EOMONTH($B510,1))))&gt;=$B510)*(DATE(YEAR($B510),MONTH($B510)+1,MIN(BB$6,DAY(EOMONTH($B510,1))))&lt;$C510)))</f>
        <v>0</v>
      </c>
      <c r="BC510" s="48" t="n">
        <f aca="false">IF(OR(N(BC$5)=0,BC$6=""),0,BC$5*((DATE(YEAR($B510),MONTH($B510),MIN(BC$6,DAY(EOMONTH($B510,0))))&gt;=$B510)*(DATE(YEAR($B510),MONTH($B510),MIN(BC$6,DAY(EOMONTH($B510,0))))&lt;$C510)+(DATE(YEAR($B510),MONTH($B510)+1,MIN(BC$6,DAY(EOMONTH($B510,1))))&gt;=$B510)*(DATE(YEAR($B510),MONTH($B510)+1,MIN(BC$6,DAY(EOMONTH($B510,1))))&lt;$C510)))</f>
        <v>0</v>
      </c>
      <c r="BD510" s="48" t="n">
        <f aca="false">IF(OR(N(BD$5)=0,BD$6=""),0,BD$5*((DATE(YEAR($B510),MONTH($B510),MIN(BD$6,DAY(EOMONTH($B510,0))))&gt;=$B510)*(DATE(YEAR($B510),MONTH($B510),MIN(BD$6,DAY(EOMONTH($B510,0))))&lt;$C510)+(DATE(YEAR($B510),MONTH($B510)+1,MIN(BD$6,DAY(EOMONTH($B510,1))))&gt;=$B510)*(DATE(YEAR($B510),MONTH($B510)+1,MIN(BD$6,DAY(EOMONTH($B510,1))))&lt;$C510)))</f>
        <v>0</v>
      </c>
      <c r="BE510" s="48" t="n">
        <f aca="false">IF(OR(N(BE$5)=0,BE$6=""),0,BE$5*((DATE(YEAR($B510),MONTH($B510),MIN(BE$6,DAY(EOMONTH($B510,0))))&gt;=$B510)*(DATE(YEAR($B510),MONTH($B510),MIN(BE$6,DAY(EOMONTH($B510,0))))&lt;$C510)+(DATE(YEAR($B510),MONTH($B510)+1,MIN(BE$6,DAY(EOMONTH($B510,1))))&gt;=$B510)*(DATE(YEAR($B510),MONTH($B510)+1,MIN(BE$6,DAY(EOMONTH($B510,1))))&lt;$C510)))</f>
        <v>0</v>
      </c>
      <c r="BF510" s="48" t="n">
        <f aca="false">IF(OR(N(BF$5)=0,BF$6=""),0,BF$5*((DATE(YEAR($B510),MONTH($B510),MIN(BF$6,DAY(EOMONTH($B510,0))))&gt;=$B510)*(DATE(YEAR($B510),MONTH($B510),MIN(BF$6,DAY(EOMONTH($B510,0))))&lt;$C510)+(DATE(YEAR($B510),MONTH($B510)+1,MIN(BF$6,DAY(EOMONTH($B510,1))))&gt;=$B510)*(DATE(YEAR($B510),MONTH($B510)+1,MIN(BF$6,DAY(EOMONTH($B510,1))))&lt;$C510)))</f>
        <v>0</v>
      </c>
      <c r="BG510" s="48" t="n">
        <f aca="false">IF(OR(N(BG$5)=0,BG$6=""),0,BG$5*((DATE(YEAR($B510),MONTH($B510),MIN(BG$6,DAY(EOMONTH($B510,0))))&gt;=$B510)*(DATE(YEAR($B510),MONTH($B510),MIN(BG$6,DAY(EOMONTH($B510,0))))&lt;$C510)+(DATE(YEAR($B510),MONTH($B510)+1,MIN(BG$6,DAY(EOMONTH($B510,1))))&gt;=$B510)*(DATE(YEAR($B510),MONTH($B510)+1,MIN(BG$6,DAY(EOMONTH($B510,1))))&lt;$C510)))</f>
        <v>0</v>
      </c>
      <c r="BH510" s="48" t="n">
        <f aca="false">IF(OR(N(BH$5)=0,BH$6=""),0,BH$5*((DATE(YEAR($B510),MONTH($B510),MIN(BH$6,DAY(EOMONTH($B510,0))))&gt;=$B510)*(DATE(YEAR($B510),MONTH($B510),MIN(BH$6,DAY(EOMONTH($B510,0))))&lt;$C510)+(DATE(YEAR($B510),MONTH($B510)+1,MIN(BH$6,DAY(EOMONTH($B510,1))))&gt;=$B510)*(DATE(YEAR($B510),MONTH($B510)+1,MIN(BH$6,DAY(EOMONTH($B510,1))))&lt;$C510)))</f>
        <v>0</v>
      </c>
      <c r="BI510" s="48" t="n">
        <f aca="false">IF(OR(N(BI$5)=0,BI$6=""),0,BI$5*((DATE(YEAR($B510),MONTH($B510),MIN(BI$6,DAY(EOMONTH($B510,0))))&gt;=$B510)*(DATE(YEAR($B510),MONTH($B510),MIN(BI$6,DAY(EOMONTH($B510,0))))&lt;$C510)+(DATE(YEAR($B510),MONTH($B510)+1,MIN(BI$6,DAY(EOMONTH($B510,1))))&gt;=$B510)*(DATE(YEAR($B510),MONTH($B510)+1,MIN(BI$6,DAY(EOMONTH($B510,1))))&lt;$C510)))</f>
        <v>0</v>
      </c>
      <c r="BJ510" s="48" t="n">
        <f aca="false">IF(OR(N(BJ$5)=0,BJ$6=""),0,BJ$5*((DATE(YEAR($B510),MONTH($B510),MIN(BJ$6,DAY(EOMONTH($B510,0))))&gt;=$B510)*(DATE(YEAR($B510),MONTH($B510),MIN(BJ$6,DAY(EOMONTH($B510,0))))&lt;$C510)+(DATE(YEAR($B510),MONTH($B510)+1,MIN(BJ$6,DAY(EOMONTH($B510,1))))&gt;=$B510)*(DATE(YEAR($B510),MONTH($B510)+1,MIN(BJ$6,DAY(EOMONTH($B510,1))))&lt;$C510)))</f>
        <v>0</v>
      </c>
      <c r="BK510" s="48" t="n">
        <f aca="false">IF(OR(N(BK$5)=0,BK$6=""),0,BK$5*((DATE(YEAR($B510),MONTH($B510),MIN(BK$6,DAY(EOMONTH($B510,0))))&gt;=$B510)*(DATE(YEAR($B510),MONTH($B510),MIN(BK$6,DAY(EOMONTH($B510,0))))&lt;$C510)+(DATE(YEAR($B510),MONTH($B510)+1,MIN(BK$6,DAY(EOMONTH($B510,1))))&gt;=$B510)*(DATE(YEAR($B510),MONTH($B510)+1,MIN(BK$6,DAY(EOMONTH($B510,1))))&lt;$C510)))</f>
        <v>0</v>
      </c>
      <c r="BL510" s="48" t="n">
        <f aca="false">IF(OR(N(BL$5)=0,BL$6=""),0,BL$5*((DATE(YEAR($B510),MONTH($B510),MIN(BL$6,DAY(EOMONTH($B510,0))))&gt;=$B510)*(DATE(YEAR($B510),MONTH($B510),MIN(BL$6,DAY(EOMONTH($B510,0))))&lt;$C510)+(DATE(YEAR($B510),MONTH($B510)+1,MIN(BL$6,DAY(EOMONTH($B510,1))))&gt;=$B510)*(DATE(YEAR($B510),MONTH($B510)+1,MIN(BL$6,DAY(EOMONTH($B510,1))))&lt;$C510)))</f>
        <v>0</v>
      </c>
      <c r="BM510" s="48" t="n">
        <f aca="false">IF(OR(N(BM$5)=0,BM$6=""),0,BM$5*((DATE(YEAR($B510),MONTH($B510),MIN(BM$6,DAY(EOMONTH($B510,0))))&gt;=$B510)*(DATE(YEAR($B510),MONTH($B510),MIN(BM$6,DAY(EOMONTH($B510,0))))&lt;$C510)+(DATE(YEAR($B510),MONTH($B510)+1,MIN(BM$6,DAY(EOMONTH($B510,1))))&gt;=$B510)*(DATE(YEAR($B510),MONTH($B510)+1,MIN(BM$6,DAY(EOMONTH($B510,1))))&lt;$C510)))</f>
        <v>0</v>
      </c>
      <c r="BN510" s="48" t="n">
        <f aca="false">IF(OR(N(BN$5)=0,BN$6=""),0,BN$5*((DATE(YEAR($B510),MONTH($B510),MIN(BN$6,DAY(EOMONTH($B510,0))))&gt;=$B510)*(DATE(YEAR($B510),MONTH($B510),MIN(BN$6,DAY(EOMONTH($B510,0))))&lt;$C510)+(DATE(YEAR($B510),MONTH($B510)+1,MIN(BN$6,DAY(EOMONTH($B510,1))))&gt;=$B510)*(DATE(YEAR($B510),MONTH($B510)+1,MIN(BN$6,DAY(EOMONTH($B510,1))))&lt;$C510)))</f>
        <v>0</v>
      </c>
      <c r="BO510" s="48" t="n">
        <f aca="false">IF(OR(N(BO$5)=0,BO$6=""),0,BO$5*((DATE(YEAR($B510),MONTH($B510),MIN(BO$6,DAY(EOMONTH($B510,0))))&gt;=$B510)*(DATE(YEAR($B510),MONTH($B510),MIN(BO$6,DAY(EOMONTH($B510,0))))&lt;$C510)+(DATE(YEAR($B510),MONTH($B510)+1,MIN(BO$6,DAY(EOMONTH($B510,1))))&gt;=$B510)*(DATE(YEAR($B510),MONTH($B510)+1,MIN(BO$6,DAY(EOMONTH($B510,1))))&lt;$C510)))</f>
        <v>0</v>
      </c>
      <c r="BP510" s="48" t="n">
        <f aca="false">IF(OR(N(BP$5)=0,BP$6=""),0,BP$5*((DATE(YEAR($B510),MONTH($B510),MIN(BP$6,DAY(EOMONTH($B510,0))))&gt;=$B510)*(DATE(YEAR($B510),MONTH($B510),MIN(BP$6,DAY(EOMONTH($B510,0))))&lt;$C510)+(DATE(YEAR($B510),MONTH($B510)+1,MIN(BP$6,DAY(EOMONTH($B510,1))))&gt;=$B510)*(DATE(YEAR($B510),MONTH($B510)+1,MIN(BP$6,DAY(EOMONTH($B510,1))))&lt;$C510)))</f>
        <v>0</v>
      </c>
      <c r="BQ510" s="48" t="n">
        <f aca="false">IF(OR(N(BQ$5)=0,BQ$6=""),0,BQ$5*((DATE(YEAR($B510),MONTH($B510),MIN(BQ$6,DAY(EOMONTH($B510,0))))&gt;=$B510)*(DATE(YEAR($B510),MONTH($B510),MIN(BQ$6,DAY(EOMONTH($B510,0))))&lt;$C510)+(DATE(YEAR($B510),MONTH($B510)+1,MIN(BQ$6,DAY(EOMONTH($B510,1))))&gt;=$B510)*(DATE(YEAR($B510),MONTH($B510)+1,MIN(BQ$6,DAY(EOMONTH($B510,1))))&lt;$C510)))</f>
        <v>0</v>
      </c>
      <c r="BR510" s="48" t="n">
        <f aca="false">IF(OR(N(BR$5)=0,BR$6=""),0,BR$5*((DATE(YEAR($B510),MONTH($B510),MIN(BR$6,DAY(EOMONTH($B510,0))))&gt;=$B510)*(DATE(YEAR($B510),MONTH($B510),MIN(BR$6,DAY(EOMONTH($B510,0))))&lt;$C510)+(DATE(YEAR($B510),MONTH($B510)+1,MIN(BR$6,DAY(EOMONTH($B510,1))))&gt;=$B510)*(DATE(YEAR($B510),MONTH($B510)+1,MIN(BR$6,DAY(EOMONTH($B510,1))))&lt;$C510)))</f>
        <v>0</v>
      </c>
      <c r="BS510" s="48" t="n">
        <f aca="false">IF(OR(N(BS$5)=0,BS$6=""),0,BS$5*((DATE(YEAR($B510),MONTH($B510),MIN(BS$6,DAY(EOMONTH($B510,0))))&gt;=$B510)*(DATE(YEAR($B510),MONTH($B510),MIN(BS$6,DAY(EOMONTH($B510,0))))&lt;$C510)+(DATE(YEAR($B510),MONTH($B510)+1,MIN(BS$6,DAY(EOMONTH($B510,1))))&gt;=$B510)*(DATE(YEAR($B510),MONTH($B510)+1,MIN(BS$6,DAY(EOMONTH($B510,1))))&lt;$C510)))</f>
        <v>0</v>
      </c>
      <c r="BT510" s="48" t="n">
        <f aca="false">IF(OR(N(BT$5)=0,BT$6=""),0,BT$5*((DATE(YEAR($B510),MONTH($B510),MIN(BT$6,DAY(EOMONTH($B510,0))))&gt;=$B510)*(DATE(YEAR($B510),MONTH($B510),MIN(BT$6,DAY(EOMONTH($B510,0))))&lt;$C510)+(DATE(YEAR($B510),MONTH($B510)+1,MIN(BT$6,DAY(EOMONTH($B510,1))))&gt;=$B510)*(DATE(YEAR($B510),MONTH($B510)+1,MIN(BT$6,DAY(EOMONTH($B510,1))))&lt;$C510)))</f>
        <v>0</v>
      </c>
      <c r="BU510" s="48" t="n">
        <f aca="false">IF(OR(N(BU$5)=0,BU$6=""),0,BU$5*((DATE(YEAR($B510),MONTH($B510),MIN(BU$6,DAY(EOMONTH($B510,0))))&gt;=$B510)*(DATE(YEAR($B510),MONTH($B510),MIN(BU$6,DAY(EOMONTH($B510,0))))&lt;$C510)+(DATE(YEAR($B510),MONTH($B510)+1,MIN(BU$6,DAY(EOMONTH($B510,1))))&gt;=$B510)*(DATE(YEAR($B510),MONTH($B510)+1,MIN(BU$6,DAY(EOMONTH($B510,1))))&lt;$C510)))</f>
        <v>0</v>
      </c>
      <c r="BV510" s="48" t="n">
        <f aca="false">IF(OR(N(BV$5)=0,BV$6=""),0,BV$5*((DATE(YEAR($B510),MONTH($B510),MIN(BV$6,DAY(EOMONTH($B510,0))))&gt;=$B510)*(DATE(YEAR($B510),MONTH($B510),MIN(BV$6,DAY(EOMONTH($B510,0))))&lt;$C510)+(DATE(YEAR($B510),MONTH($B510)+1,MIN(BV$6,DAY(EOMONTH($B510,1))))&gt;=$B510)*(DATE(YEAR($B510),MONTH($B510)+1,MIN(BV$6,DAY(EOMONTH($B510,1))))&lt;$C510)))</f>
        <v>0</v>
      </c>
      <c r="BW510" s="48" t="n">
        <f aca="false">IF(OR(N(BW$5)=0,BW$6=""),0,BW$5*((DATE(YEAR($B510),MONTH($B510),MIN(BW$6,DAY(EOMONTH($B510,0))))&gt;=$B510)*(DATE(YEAR($B510),MONTH($B510),MIN(BW$6,DAY(EOMONTH($B510,0))))&lt;$C510)+(DATE(YEAR($B510),MONTH($B510)+1,MIN(BW$6,DAY(EOMONTH($B510,1))))&gt;=$B510)*(DATE(YEAR($B510),MONTH($B510)+1,MIN(BW$6,DAY(EOMONTH($B510,1))))&lt;$C510)))</f>
        <v>0</v>
      </c>
      <c r="BX510" s="48" t="n">
        <f aca="false">MIN(Z510,(FT509*(1+FT$5/Setup!$C$36)+IF($V510=1,N($F510),0)))</f>
        <v>0</v>
      </c>
      <c r="BY510" s="48" t="n">
        <f aca="false">MIN(AA510,(FU509*(1+FU$5/Setup!$C$36)+IF($V510=2,N($F510),0)))</f>
        <v>0</v>
      </c>
      <c r="BZ510" s="48" t="n">
        <f aca="false">MIN(AB510,(FV509*(1+FV$5/Setup!$C$36)+IF($V510=3,N($F510),0)))</f>
        <v>0</v>
      </c>
      <c r="CA510" s="48" t="n">
        <f aca="false">MIN(AC510,(FW509*(1+FW$5/Setup!$C$36)+IF($V510=4,N($F510),0)))</f>
        <v>0</v>
      </c>
      <c r="CB510" s="48" t="n">
        <f aca="false">MIN(AD510,(FX509*(1+FX$5/Setup!$C$36)+IF($V510=5,N($F510),0)))</f>
        <v>0</v>
      </c>
      <c r="CC510" s="48" t="n">
        <f aca="false">MIN(AE510,(FY509*(1+FY$5/Setup!$C$36)+IF($V510=6,N($F510),0)))</f>
        <v>0</v>
      </c>
      <c r="CD510" s="48" t="n">
        <f aca="false">MIN(AF510,(FZ509*(1+FZ$5/Setup!$C$36)+IF($V510=7,N($F510),0)))</f>
        <v>0</v>
      </c>
      <c r="CE510" s="48" t="n">
        <f aca="false">MIN(AG510,(GA509*(1+GA$5/Setup!$C$36)+IF($V510=8,N($F510),0)))</f>
        <v>0</v>
      </c>
      <c r="CF510" s="48" t="n">
        <f aca="false">MIN(AH510,(GB509*(1+GB$5/Setup!$C$36)+IF($V510=9,N($F510),0)))</f>
        <v>0</v>
      </c>
      <c r="CG510" s="48" t="n">
        <f aca="false">MIN(AI510,(GC509*(1+GC$5/Setup!$C$36)+IF($V510=10,N($F510),0)))</f>
        <v>0</v>
      </c>
      <c r="CH510" s="48" t="n">
        <f aca="false">MIN(AJ510,(GD509*(1+GD$5/Setup!$C$36)+IF($V510=11,N($F510),0)))</f>
        <v>0</v>
      </c>
      <c r="CI510" s="48" t="n">
        <f aca="false">MIN(AK510,(GE509*(1+GE$5/Setup!$C$36)+IF($V510=12,N($F510),0)))</f>
        <v>0</v>
      </c>
      <c r="CJ510" s="48" t="n">
        <f aca="false">MIN(AL510,(GF509*(1+GF$5/Setup!$C$36)+IF($V510=13,N($F510),0)))</f>
        <v>0</v>
      </c>
      <c r="CK510" s="48" t="n">
        <f aca="false">MIN(AM510,(GG509*(1+GG$5/Setup!$C$36)+IF($V510=14,N($F510),0)))</f>
        <v>0</v>
      </c>
      <c r="CL510" s="48" t="n">
        <f aca="false">MIN(AN510,(GH509*(1+GH$5/Setup!$C$36)+IF($V510=15,N($F510),0)))</f>
        <v>0</v>
      </c>
      <c r="CM510" s="48" t="n">
        <f aca="false">MIN(AO510,(GI509*(1+GI$5/Setup!$C$36)+IF($V510=16,N($F510),0)))</f>
        <v>0</v>
      </c>
      <c r="CN510" s="48" t="n">
        <f aca="false">MIN(AP510,(GJ509*(1+GJ$5/Setup!$C$36)+IF($V510=17,N($F510),0)))</f>
        <v>0</v>
      </c>
      <c r="CO510" s="48" t="n">
        <f aca="false">MIN(AQ510,(GK509*(1+GK$5/Setup!$C$36)+IF($V510=18,N($F510),0)))</f>
        <v>0</v>
      </c>
      <c r="CP510" s="48" t="n">
        <f aca="false">MIN(AR510,(GL509*(1+GL$5/Setup!$C$36)+IF($V510=19,N($F510),0)))</f>
        <v>0</v>
      </c>
      <c r="CQ510" s="48" t="n">
        <f aca="false">MIN(AS510,(GM509*(1+GM$5/Setup!$C$36)+IF($V510=20,N($F510),0)))</f>
        <v>0</v>
      </c>
      <c r="CR510" s="48" t="n">
        <f aca="false">MIN(AT510,(GN509*(1+GN$5/Setup!$C$36)+IF($V510=21,N($F510),0)))</f>
        <v>0</v>
      </c>
      <c r="CS510" s="48" t="n">
        <f aca="false">MIN(AU510,(GO509*(1+GO$5/Setup!$C$36)+IF($V510=22,N($F510),0)))</f>
        <v>0</v>
      </c>
      <c r="CT510" s="48" t="n">
        <f aca="false">MIN(AV510,(GP509*(1+GP$5/Setup!$C$36)+IF($V510=23,N($F510),0)))</f>
        <v>0</v>
      </c>
      <c r="CU510" s="48" t="n">
        <f aca="false">MIN(AW510,(GQ509*(1+GQ$5/Setup!$C$36)+IF($V510=24,N($F510),0)))</f>
        <v>0</v>
      </c>
      <c r="CV510" s="48" t="n">
        <f aca="false">MIN(AX510,(GR509*(1+GR$5/Setup!$C$36)+IF($V510=25,N($F510),0)))</f>
        <v>0</v>
      </c>
      <c r="CW510" s="48" t="n">
        <f aca="false">MIN(AY510,(GS509*(1+GS$5/Setup!$C$36)+IF($V510=26,N($F510),0)))</f>
        <v>0</v>
      </c>
      <c r="CX510" s="48" t="n">
        <f aca="false">MIN(AZ510,(GT509*(1+GT$5/Setup!$C$36)+IF($V510=27,N($F510),0)))</f>
        <v>0</v>
      </c>
      <c r="CY510" s="48" t="n">
        <f aca="false">MIN(BA510,(GU509*(1+GU$5/Setup!$C$36)+IF($V510=28,N($F510),0)))</f>
        <v>0</v>
      </c>
      <c r="CZ510" s="48" t="n">
        <f aca="false">MIN(BB510,(GV509*(1+GV$5/Setup!$C$36)+IF($V510=29,N($F510),0)))</f>
        <v>0</v>
      </c>
      <c r="DA510" s="48" t="n">
        <f aca="false">MIN(BC510,(GW509*(1+GW$5/Setup!$C$36)+IF($V510=30,N($F510),0)))</f>
        <v>0</v>
      </c>
      <c r="DB510" s="48" t="n">
        <f aca="false">MIN(BD510,(GX509*(1+GX$5/Setup!$C$36)+IF($V510=31,N($F510),0)))</f>
        <v>0</v>
      </c>
      <c r="DC510" s="48" t="n">
        <f aca="false">MIN(BE510,(GY509*(1+GY$5/Setup!$C$36)+IF($V510=32,N($F510),0)))</f>
        <v>0</v>
      </c>
      <c r="DD510" s="48" t="n">
        <f aca="false">MIN(BF510,(GZ509*(1+GZ$5/Setup!$C$36)+IF($V510=33,N($F510),0)))</f>
        <v>0</v>
      </c>
      <c r="DE510" s="48" t="n">
        <f aca="false">MIN(BG510,(HA509*(1+HA$5/Setup!$C$36)+IF($V510=34,N($F510),0)))</f>
        <v>0</v>
      </c>
      <c r="DF510" s="48" t="n">
        <f aca="false">MIN(BH510,(HB509*(1+HB$5/Setup!$C$36)+IF($V510=35,N($F510),0)))</f>
        <v>0</v>
      </c>
      <c r="DG510" s="48" t="n">
        <f aca="false">MIN(BI510,(HC509*(1+HC$5/Setup!$C$36)+IF($V510=36,N($F510),0)))</f>
        <v>0</v>
      </c>
      <c r="DH510" s="48" t="n">
        <f aca="false">MIN(BJ510,(HD509*(1+HD$5/Setup!$C$36)+IF($V510=37,N($F510),0)))</f>
        <v>0</v>
      </c>
      <c r="DI510" s="48" t="n">
        <f aca="false">MIN(BK510,(HE509*(1+HE$5/Setup!$C$36)+IF($V510=38,N($F510),0)))</f>
        <v>0</v>
      </c>
      <c r="DJ510" s="48" t="n">
        <f aca="false">MIN(BL510,(HF509*(1+HF$5/Setup!$C$36)+IF($V510=39,N($F510),0)))</f>
        <v>0</v>
      </c>
      <c r="DK510" s="48" t="n">
        <f aca="false">MIN(BM510,(HG509*(1+HG$5/Setup!$C$36)+IF($V510=40,N($F510),0)))</f>
        <v>0</v>
      </c>
      <c r="DL510" s="48" t="n">
        <f aca="false">MIN(BN510,(HH509*(1+HH$5/Setup!$C$36)+IF($V510=41,N($F510),0)))</f>
        <v>0</v>
      </c>
      <c r="DM510" s="48" t="n">
        <f aca="false">MIN(BO510,(HI509*(1+HI$5/Setup!$C$36)+IF($V510=42,N($F510),0)))</f>
        <v>0</v>
      </c>
      <c r="DN510" s="48" t="n">
        <f aca="false">MIN(BP510,(HJ509*(1+HJ$5/Setup!$C$36)+IF($V510=43,N($F510),0)))</f>
        <v>0</v>
      </c>
      <c r="DO510" s="48" t="n">
        <f aca="false">MIN(BQ510,(HK509*(1+HK$5/Setup!$C$36)+IF($V510=44,N($F510),0)))</f>
        <v>0</v>
      </c>
      <c r="DP510" s="48" t="n">
        <f aca="false">MIN(BR510,(HL509*(1+HL$5/Setup!$C$36)+IF($V510=45,N($F510),0)))</f>
        <v>0</v>
      </c>
      <c r="DQ510" s="48" t="n">
        <f aca="false">MIN(BS510,(HM509*(1+HM$5/Setup!$C$36)+IF($V510=46,N($F510),0)))</f>
        <v>0</v>
      </c>
      <c r="DR510" s="48" t="n">
        <f aca="false">MIN(BT510,(HN509*(1+HN$5/Setup!$C$36)+IF($V510=47,N($F510),0)))</f>
        <v>0</v>
      </c>
      <c r="DS510" s="48" t="n">
        <f aca="false">MIN(BU510,(HO509*(1+HO$5/Setup!$C$36)+IF($V510=48,N($F510),0)))</f>
        <v>0</v>
      </c>
      <c r="DT510" s="48" t="n">
        <f aca="false">MIN(BV510,(HP509*(1+HP$5/Setup!$C$36)+IF($V510=49,N($F510),0)))</f>
        <v>0</v>
      </c>
      <c r="DU510" s="48" t="n">
        <f aca="false">MIN(BW510,(HQ509*(1+HQ$5/Setup!$C$36)+IF($V510=50,N($F510),0)))</f>
        <v>0</v>
      </c>
      <c r="DV510" s="48" t="n">
        <f aca="false">MIN(MAX((FT509*(1+FT$5/Setup!$C$36)+IF($V510=1,N($F510),0))-BX510,0),MAX($P510-0,0))</f>
        <v>0</v>
      </c>
      <c r="DW510" s="48" t="n">
        <f aca="false">MIN(MAX((FU509*(1+FU$5/Setup!$C$36)+IF($V510=2,N($F510),0))-BY510,0),MAX($P510-SUM(DV510:DV510),0))</f>
        <v>0</v>
      </c>
      <c r="DX510" s="48" t="n">
        <f aca="false">MIN(MAX((FV509*(1+FV$5/Setup!$C$36)+IF($V510=3,N($F510),0))-BZ510,0),MAX($P510-SUM(DV510:DW510),0))</f>
        <v>0</v>
      </c>
      <c r="DY510" s="48" t="n">
        <f aca="false">MIN(MAX((FW509*(1+FW$5/Setup!$C$36)+IF($V510=4,N($F510),0))-CA510,0),MAX($P510-SUM(DV510:DX510),0))</f>
        <v>0</v>
      </c>
      <c r="DZ510" s="48" t="n">
        <f aca="false">MIN(MAX((FX509*(1+FX$5/Setup!$C$36)+IF($V510=5,N($F510),0))-CB510,0),MAX($P510-SUM(DV510:DY510),0))</f>
        <v>0</v>
      </c>
      <c r="EA510" s="48" t="n">
        <f aca="false">MIN(MAX((FY509*(1+FY$5/Setup!$C$36)+IF($V510=6,N($F510),0))-CC510,0),MAX($P510-SUM(DV510:DZ510),0))</f>
        <v>0</v>
      </c>
      <c r="EB510" s="48" t="n">
        <f aca="false">MIN(MAX((FZ509*(1+FZ$5/Setup!$C$36)+IF($V510=7,N($F510),0))-CD510,0),MAX($P510-SUM(DV510:EA510),0))</f>
        <v>0</v>
      </c>
      <c r="EC510" s="48" t="n">
        <f aca="false">MIN(MAX((GA509*(1+GA$5/Setup!$C$36)+IF($V510=8,N($F510),0))-CE510,0),MAX($P510-SUM(DV510:EB510),0))</f>
        <v>0</v>
      </c>
      <c r="ED510" s="48" t="n">
        <f aca="false">MIN(MAX((GB509*(1+GB$5/Setup!$C$36)+IF($V510=9,N($F510),0))-CF510,0),MAX($P510-SUM(DV510:EC510),0))</f>
        <v>0</v>
      </c>
      <c r="EE510" s="48" t="n">
        <f aca="false">MIN(MAX((GC509*(1+GC$5/Setup!$C$36)+IF($V510=10,N($F510),0))-CG510,0),MAX($P510-SUM(DV510:ED510),0))</f>
        <v>0</v>
      </c>
      <c r="EF510" s="48" t="n">
        <f aca="false">MIN(MAX((GD509*(1+GD$5/Setup!$C$36)+IF($V510=11,N($F510),0))-CH510,0),MAX($P510-SUM(DV510:EE510),0))</f>
        <v>0</v>
      </c>
      <c r="EG510" s="48" t="n">
        <f aca="false">MIN(MAX((GE509*(1+GE$5/Setup!$C$36)+IF($V510=12,N($F510),0))-CI510,0),MAX($P510-SUM(DV510:EF510),0))</f>
        <v>0</v>
      </c>
      <c r="EH510" s="48" t="n">
        <f aca="false">MIN(MAX((GF509*(1+GF$5/Setup!$C$36)+IF($V510=13,N($F510),0))-CJ510,0),MAX($P510-SUM(DV510:EG510),0))</f>
        <v>0</v>
      </c>
      <c r="EI510" s="48" t="n">
        <f aca="false">MIN(MAX((GG509*(1+GG$5/Setup!$C$36)+IF($V510=14,N($F510),0))-CK510,0),MAX($P510-SUM(DV510:EH510),0))</f>
        <v>0</v>
      </c>
      <c r="EJ510" s="48" t="n">
        <f aca="false">MIN(MAX((GH509*(1+GH$5/Setup!$C$36)+IF($V510=15,N($F510),0))-CL510,0),MAX($P510-SUM(DV510:EI510),0))</f>
        <v>0</v>
      </c>
      <c r="EK510" s="48" t="n">
        <f aca="false">MIN(MAX((GI509*(1+GI$5/Setup!$C$36)+IF($V510=16,N($F510),0))-CM510,0),MAX($P510-SUM(DV510:EJ510),0))</f>
        <v>0</v>
      </c>
      <c r="EL510" s="48" t="n">
        <f aca="false">MIN(MAX((GJ509*(1+GJ$5/Setup!$C$36)+IF($V510=17,N($F510),0))-CN510,0),MAX($P510-SUM(DV510:EK510),0))</f>
        <v>0</v>
      </c>
      <c r="EM510" s="48" t="n">
        <f aca="false">MIN(MAX((GK509*(1+GK$5/Setup!$C$36)+IF($V510=18,N($F510),0))-CO510,0),MAX($P510-SUM(DV510:EL510),0))</f>
        <v>0</v>
      </c>
      <c r="EN510" s="48" t="n">
        <f aca="false">MIN(MAX((GL509*(1+GL$5/Setup!$C$36)+IF($V510=19,N($F510),0))-CP510,0),MAX($P510-SUM(DV510:EM510),0))</f>
        <v>0</v>
      </c>
      <c r="EO510" s="48" t="n">
        <f aca="false">MIN(MAX((GM509*(1+GM$5/Setup!$C$36)+IF($V510=20,N($F510),0))-CQ510,0),MAX($P510-SUM(DV510:EN510),0))</f>
        <v>0</v>
      </c>
      <c r="EP510" s="48" t="n">
        <f aca="false">MIN(MAX((GN509*(1+GN$5/Setup!$C$36)+IF($V510=21,N($F510),0))-CR510,0),MAX($P510-SUM(DV510:EO510),0))</f>
        <v>0</v>
      </c>
      <c r="EQ510" s="48" t="n">
        <f aca="false">MIN(MAX((GO509*(1+GO$5/Setup!$C$36)+IF($V510=22,N($F510),0))-CS510,0),MAX($P510-SUM(DV510:EP510),0))</f>
        <v>0</v>
      </c>
      <c r="ER510" s="48" t="n">
        <f aca="false">MIN(MAX((GP509*(1+GP$5/Setup!$C$36)+IF($V510=23,N($F510),0))-CT510,0),MAX($P510-SUM(DV510:EQ510),0))</f>
        <v>0</v>
      </c>
      <c r="ES510" s="48" t="n">
        <f aca="false">MIN(MAX((GQ509*(1+GQ$5/Setup!$C$36)+IF($V510=24,N($F510),0))-CU510,0),MAX($P510-SUM(DV510:ER510),0))</f>
        <v>0</v>
      </c>
      <c r="ET510" s="48" t="n">
        <f aca="false">MIN(MAX((GR509*(1+GR$5/Setup!$C$36)+IF($V510=25,N($F510),0))-CV510,0),MAX($P510-SUM(DV510:ES510),0))</f>
        <v>0</v>
      </c>
      <c r="EU510" s="48" t="n">
        <f aca="false">MIN(MAX((GS509*(1+GS$5/Setup!$C$36)+IF($V510=26,N($F510),0))-CW510,0),MAX($P510-SUM(DV510:ET510),0))</f>
        <v>0</v>
      </c>
      <c r="EV510" s="48" t="n">
        <f aca="false">MIN(MAX((GT509*(1+GT$5/Setup!$C$36)+IF($V510=27,N($F510),0))-CX510,0),MAX($P510-SUM(DV510:EU510),0))</f>
        <v>0</v>
      </c>
      <c r="EW510" s="48" t="n">
        <f aca="false">MIN(MAX((GU509*(1+GU$5/Setup!$C$36)+IF($V510=28,N($F510),0))-CY510,0),MAX($P510-SUM(DV510:EV510),0))</f>
        <v>0</v>
      </c>
      <c r="EX510" s="48" t="n">
        <f aca="false">MIN(MAX((GV509*(1+GV$5/Setup!$C$36)+IF($V510=29,N($F510),0))-CZ510,0),MAX($P510-SUM(DV510:EW510),0))</f>
        <v>0</v>
      </c>
      <c r="EY510" s="48" t="n">
        <f aca="false">MIN(MAX((GW509*(1+GW$5/Setup!$C$36)+IF($V510=30,N($F510),0))-DA510,0),MAX($P510-SUM(DV510:EX510),0))</f>
        <v>0</v>
      </c>
      <c r="EZ510" s="48" t="n">
        <f aca="false">MIN(MAX((GX509*(1+GX$5/Setup!$C$36)+IF($V510=31,N($F510),0))-DB510,0),MAX($P510-SUM(DV510:EY510),0))</f>
        <v>0</v>
      </c>
      <c r="FA510" s="48" t="n">
        <f aca="false">MIN(MAX((GY509*(1+GY$5/Setup!$C$36)+IF($V510=32,N($F510),0))-DC510,0),MAX($P510-SUM(DV510:EZ510),0))</f>
        <v>0</v>
      </c>
      <c r="FB510" s="48" t="n">
        <f aca="false">MIN(MAX((GZ509*(1+GZ$5/Setup!$C$36)+IF($V510=33,N($F510),0))-DD510,0),MAX($P510-SUM(DV510:FA510),0))</f>
        <v>0</v>
      </c>
      <c r="FC510" s="48" t="n">
        <f aca="false">MIN(MAX((HA509*(1+HA$5/Setup!$C$36)+IF($V510=34,N($F510),0))-DE510,0),MAX($P510-SUM(DV510:FB510),0))</f>
        <v>0</v>
      </c>
      <c r="FD510" s="48" t="n">
        <f aca="false">MIN(MAX((HB509*(1+HB$5/Setup!$C$36)+IF($V510=35,N($F510),0))-DF510,0),MAX($P510-SUM(DV510:FC510),0))</f>
        <v>0</v>
      </c>
      <c r="FE510" s="48" t="n">
        <f aca="false">MIN(MAX((HC509*(1+HC$5/Setup!$C$36)+IF($V510=36,N($F510),0))-DG510,0),MAX($P510-SUM(DV510:FD510),0))</f>
        <v>0</v>
      </c>
      <c r="FF510" s="48" t="n">
        <f aca="false">MIN(MAX((HD509*(1+HD$5/Setup!$C$36)+IF($V510=37,N($F510),0))-DH510,0),MAX($P510-SUM(DV510:FE510),0))</f>
        <v>0</v>
      </c>
      <c r="FG510" s="48" t="n">
        <f aca="false">MIN(MAX((HE509*(1+HE$5/Setup!$C$36)+IF($V510=38,N($F510),0))-DI510,0),MAX($P510-SUM(DV510:FF510),0))</f>
        <v>0</v>
      </c>
      <c r="FH510" s="48" t="n">
        <f aca="false">MIN(MAX((HF509*(1+HF$5/Setup!$C$36)+IF($V510=39,N($F510),0))-DJ510,0),MAX($P510-SUM(DV510:FG510),0))</f>
        <v>0</v>
      </c>
      <c r="FI510" s="48" t="n">
        <f aca="false">MIN(MAX((HG509*(1+HG$5/Setup!$C$36)+IF($V510=40,N($F510),0))-DK510,0),MAX($P510-SUM(DV510:FH510),0))</f>
        <v>0</v>
      </c>
      <c r="FJ510" s="48" t="n">
        <f aca="false">MIN(MAX((HH509*(1+HH$5/Setup!$C$36)+IF($V510=41,N($F510),0))-DL510,0),MAX($P510-SUM(DV510:FI510),0))</f>
        <v>0</v>
      </c>
      <c r="FK510" s="48" t="n">
        <f aca="false">MIN(MAX((HI509*(1+HI$5/Setup!$C$36)+IF($V510=42,N($F510),0))-DM510,0),MAX($P510-SUM(DV510:FJ510),0))</f>
        <v>0</v>
      </c>
      <c r="FL510" s="48" t="n">
        <f aca="false">MIN(MAX((HJ509*(1+HJ$5/Setup!$C$36)+IF($V510=43,N($F510),0))-DN510,0),MAX($P510-SUM(DV510:FK510),0))</f>
        <v>0</v>
      </c>
      <c r="FM510" s="48" t="n">
        <f aca="false">MIN(MAX((HK509*(1+HK$5/Setup!$C$36)+IF($V510=44,N($F510),0))-DO510,0),MAX($P510-SUM(DV510:FL510),0))</f>
        <v>0</v>
      </c>
      <c r="FN510" s="48" t="n">
        <f aca="false">MIN(MAX((HL509*(1+HL$5/Setup!$C$36)+IF($V510=45,N($F510),0))-DP510,0),MAX($P510-SUM(DV510:FM510),0))</f>
        <v>0</v>
      </c>
      <c r="FO510" s="48" t="n">
        <f aca="false">MIN(MAX((HM509*(1+HM$5/Setup!$C$36)+IF($V510=46,N($F510),0))-DQ510,0),MAX($P510-SUM(DV510:FN510),0))</f>
        <v>0</v>
      </c>
      <c r="FP510" s="48" t="n">
        <f aca="false">MIN(MAX((HN509*(1+HN$5/Setup!$C$36)+IF($V510=47,N($F510),0))-DR510,0),MAX($P510-SUM(DV510:FO510),0))</f>
        <v>0</v>
      </c>
      <c r="FQ510" s="48" t="n">
        <f aca="false">MIN(MAX((HO509*(1+HO$5/Setup!$C$36)+IF($V510=48,N($F510),0))-DS510,0),MAX($P510-SUM(DV510:FP510),0))</f>
        <v>0</v>
      </c>
      <c r="FR510" s="48" t="n">
        <f aca="false">MIN(MAX((HP509*(1+HP$5/Setup!$C$36)+IF($V510=49,N($F510),0))-DT510,0),MAX($P510-SUM(DV510:FQ510),0))</f>
        <v>0</v>
      </c>
      <c r="FS510" s="48" t="n">
        <f aca="false">MIN(MAX((HQ509*(1+HQ$5/Setup!$C$36)+IF($V510=50,N($F510),0))-DU510,0),MAX($P510-SUM(DV510:FR510),0))</f>
        <v>0</v>
      </c>
      <c r="FT510" s="48" t="n">
        <f aca="false">IF((FT509*(1+FT$5/Setup!$C$36)+IF($V510=1,N($F510),0))-BX510-DV510&lt;0.005,0,(FT509*(1+FT$5/Setup!$C$36)+IF($V510=1,N($F510),0))-BX510-DV510)</f>
        <v>0</v>
      </c>
      <c r="FU510" s="48" t="n">
        <f aca="false">IF((FU509*(1+FU$5/Setup!$C$36)+IF($V510=2,N($F510),0))-BY510-DW510&lt;0.005,0,(FU509*(1+FU$5/Setup!$C$36)+IF($V510=2,N($F510),0))-BY510-DW510)</f>
        <v>0</v>
      </c>
      <c r="FV510" s="48" t="n">
        <f aca="false">IF((FV509*(1+FV$5/Setup!$C$36)+IF($V510=3,N($F510),0))-BZ510-DX510&lt;0.005,0,(FV509*(1+FV$5/Setup!$C$36)+IF($V510=3,N($F510),0))-BZ510-DX510)</f>
        <v>0</v>
      </c>
      <c r="FW510" s="48" t="n">
        <f aca="false">IF((FW509*(1+FW$5/Setup!$C$36)+IF($V510=4,N($F510),0))-CA510-DY510&lt;0.005,0,(FW509*(1+FW$5/Setup!$C$36)+IF($V510=4,N($F510),0))-CA510-DY510)</f>
        <v>0</v>
      </c>
      <c r="FX510" s="48" t="n">
        <f aca="false">IF((FX509*(1+FX$5/Setup!$C$36)+IF($V510=5,N($F510),0))-CB510-DZ510&lt;0.005,0,(FX509*(1+FX$5/Setup!$C$36)+IF($V510=5,N($F510),0))-CB510-DZ510)</f>
        <v>0</v>
      </c>
      <c r="FY510" s="48" t="n">
        <f aca="false">IF((FY509*(1+FY$5/Setup!$C$36)+IF($V510=6,N($F510),0))-CC510-EA510&lt;0.005,0,(FY509*(1+FY$5/Setup!$C$36)+IF($V510=6,N($F510),0))-CC510-EA510)</f>
        <v>0</v>
      </c>
      <c r="FZ510" s="48" t="n">
        <f aca="false">IF((FZ509*(1+FZ$5/Setup!$C$36)+IF($V510=7,N($F510),0))-CD510-EB510&lt;0.005,0,(FZ509*(1+FZ$5/Setup!$C$36)+IF($V510=7,N($F510),0))-CD510-EB510)</f>
        <v>0</v>
      </c>
      <c r="GA510" s="48" t="n">
        <f aca="false">IF((GA509*(1+GA$5/Setup!$C$36)+IF($V510=8,N($F510),0))-CE510-EC510&lt;0.005,0,(GA509*(1+GA$5/Setup!$C$36)+IF($V510=8,N($F510),0))-CE510-EC510)</f>
        <v>0</v>
      </c>
      <c r="GB510" s="48" t="n">
        <f aca="false">IF((GB509*(1+GB$5/Setup!$C$36)+IF($V510=9,N($F510),0))-CF510-ED510&lt;0.005,0,(GB509*(1+GB$5/Setup!$C$36)+IF($V510=9,N($F510),0))-CF510-ED510)</f>
        <v>0</v>
      </c>
      <c r="GC510" s="48" t="n">
        <f aca="false">IF((GC509*(1+GC$5/Setup!$C$36)+IF($V510=10,N($F510),0))-CG510-EE510&lt;0.005,0,(GC509*(1+GC$5/Setup!$C$36)+IF($V510=10,N($F510),0))-CG510-EE510)</f>
        <v>0</v>
      </c>
      <c r="GD510" s="48" t="n">
        <f aca="false">IF((GD509*(1+GD$5/Setup!$C$36)+IF($V510=11,N($F510),0))-CH510-EF510&lt;0.005,0,(GD509*(1+GD$5/Setup!$C$36)+IF($V510=11,N($F510),0))-CH510-EF510)</f>
        <v>0</v>
      </c>
      <c r="GE510" s="48" t="n">
        <f aca="false">IF((GE509*(1+GE$5/Setup!$C$36)+IF($V510=12,N($F510),0))-CI510-EG510&lt;0.005,0,(GE509*(1+GE$5/Setup!$C$36)+IF($V510=12,N($F510),0))-CI510-EG510)</f>
        <v>0</v>
      </c>
      <c r="GF510" s="48" t="n">
        <f aca="false">IF((GF509*(1+GF$5/Setup!$C$36)+IF($V510=13,N($F510),0))-CJ510-EH510&lt;0.005,0,(GF509*(1+GF$5/Setup!$C$36)+IF($V510=13,N($F510),0))-CJ510-EH510)</f>
        <v>0</v>
      </c>
      <c r="GG510" s="48" t="n">
        <f aca="false">IF((GG509*(1+GG$5/Setup!$C$36)+IF($V510=14,N($F510),0))-CK510-EI510&lt;0.005,0,(GG509*(1+GG$5/Setup!$C$36)+IF($V510=14,N($F510),0))-CK510-EI510)</f>
        <v>0</v>
      </c>
      <c r="GH510" s="48" t="n">
        <f aca="false">IF((GH509*(1+GH$5/Setup!$C$36)+IF($V510=15,N($F510),0))-CL510-EJ510&lt;0.005,0,(GH509*(1+GH$5/Setup!$C$36)+IF($V510=15,N($F510),0))-CL510-EJ510)</f>
        <v>0</v>
      </c>
      <c r="GI510" s="48" t="n">
        <f aca="false">IF((GI509*(1+GI$5/Setup!$C$36)+IF($V510=16,N($F510),0))-CM510-EK510&lt;0.005,0,(GI509*(1+GI$5/Setup!$C$36)+IF($V510=16,N($F510),0))-CM510-EK510)</f>
        <v>0</v>
      </c>
      <c r="GJ510" s="48" t="n">
        <f aca="false">IF((GJ509*(1+GJ$5/Setup!$C$36)+IF($V510=17,N($F510),0))-CN510-EL510&lt;0.005,0,(GJ509*(1+GJ$5/Setup!$C$36)+IF($V510=17,N($F510),0))-CN510-EL510)</f>
        <v>0</v>
      </c>
      <c r="GK510" s="48" t="n">
        <f aca="false">IF((GK509*(1+GK$5/Setup!$C$36)+IF($V510=18,N($F510),0))-CO510-EM510&lt;0.005,0,(GK509*(1+GK$5/Setup!$C$36)+IF($V510=18,N($F510),0))-CO510-EM510)</f>
        <v>0</v>
      </c>
      <c r="GL510" s="48" t="n">
        <f aca="false">IF((GL509*(1+GL$5/Setup!$C$36)+IF($V510=19,N($F510),0))-CP510-EN510&lt;0.005,0,(GL509*(1+GL$5/Setup!$C$36)+IF($V510=19,N($F510),0))-CP510-EN510)</f>
        <v>0</v>
      </c>
      <c r="GM510" s="48" t="n">
        <f aca="false">IF((GM509*(1+GM$5/Setup!$C$36)+IF($V510=20,N($F510),0))-CQ510-EO510&lt;0.005,0,(GM509*(1+GM$5/Setup!$C$36)+IF($V510=20,N($F510),0))-CQ510-EO510)</f>
        <v>0</v>
      </c>
      <c r="GN510" s="48" t="n">
        <f aca="false">IF((GN509*(1+GN$5/Setup!$C$36)+IF($V510=21,N($F510),0))-CR510-EP510&lt;0.005,0,(GN509*(1+GN$5/Setup!$C$36)+IF($V510=21,N($F510),0))-CR510-EP510)</f>
        <v>0</v>
      </c>
      <c r="GO510" s="48" t="n">
        <f aca="false">IF((GO509*(1+GO$5/Setup!$C$36)+IF($V510=22,N($F510),0))-CS510-EQ510&lt;0.005,0,(GO509*(1+GO$5/Setup!$C$36)+IF($V510=22,N($F510),0))-CS510-EQ510)</f>
        <v>0</v>
      </c>
      <c r="GP510" s="48" t="n">
        <f aca="false">IF((GP509*(1+GP$5/Setup!$C$36)+IF($V510=23,N($F510),0))-CT510-ER510&lt;0.005,0,(GP509*(1+GP$5/Setup!$C$36)+IF($V510=23,N($F510),0))-CT510-ER510)</f>
        <v>0</v>
      </c>
      <c r="GQ510" s="48" t="n">
        <f aca="false">IF((GQ509*(1+GQ$5/Setup!$C$36)+IF($V510=24,N($F510),0))-CU510-ES510&lt;0.005,0,(GQ509*(1+GQ$5/Setup!$C$36)+IF($V510=24,N($F510),0))-CU510-ES510)</f>
        <v>0</v>
      </c>
      <c r="GR510" s="48" t="n">
        <f aca="false">IF((GR509*(1+GR$5/Setup!$C$36)+IF($V510=25,N($F510),0))-CV510-ET510&lt;0.005,0,(GR509*(1+GR$5/Setup!$C$36)+IF($V510=25,N($F510),0))-CV510-ET510)</f>
        <v>0</v>
      </c>
      <c r="GS510" s="48" t="n">
        <f aca="false">IF((GS509*(1+GS$5/Setup!$C$36)+IF($V510=26,N($F510),0))-CW510-EU510&lt;0.005,0,(GS509*(1+GS$5/Setup!$C$36)+IF($V510=26,N($F510),0))-CW510-EU510)</f>
        <v>0</v>
      </c>
      <c r="GT510" s="48" t="n">
        <f aca="false">IF((GT509*(1+GT$5/Setup!$C$36)+IF($V510=27,N($F510),0))-CX510-EV510&lt;0.005,0,(GT509*(1+GT$5/Setup!$C$36)+IF($V510=27,N($F510),0))-CX510-EV510)</f>
        <v>0</v>
      </c>
      <c r="GU510" s="48" t="n">
        <f aca="false">IF((GU509*(1+GU$5/Setup!$C$36)+IF($V510=28,N($F510),0))-CY510-EW510&lt;0.005,0,(GU509*(1+GU$5/Setup!$C$36)+IF($V510=28,N($F510),0))-CY510-EW510)</f>
        <v>0</v>
      </c>
      <c r="GV510" s="48" t="n">
        <f aca="false">IF((GV509*(1+GV$5/Setup!$C$36)+IF($V510=29,N($F510),0))-CZ510-EX510&lt;0.005,0,(GV509*(1+GV$5/Setup!$C$36)+IF($V510=29,N($F510),0))-CZ510-EX510)</f>
        <v>0</v>
      </c>
      <c r="GW510" s="48" t="n">
        <f aca="false">IF((GW509*(1+GW$5/Setup!$C$36)+IF($V510=30,N($F510),0))-DA510-EY510&lt;0.005,0,(GW509*(1+GW$5/Setup!$C$36)+IF($V510=30,N($F510),0))-DA510-EY510)</f>
        <v>0</v>
      </c>
      <c r="GX510" s="48" t="n">
        <f aca="false">IF((GX509*(1+GX$5/Setup!$C$36)+IF($V510=31,N($F510),0))-DB510-EZ510&lt;0.005,0,(GX509*(1+GX$5/Setup!$C$36)+IF($V510=31,N($F510),0))-DB510-EZ510)</f>
        <v>0</v>
      </c>
      <c r="GY510" s="48" t="n">
        <f aca="false">IF((GY509*(1+GY$5/Setup!$C$36)+IF($V510=32,N($F510),0))-DC510-FA510&lt;0.005,0,(GY509*(1+GY$5/Setup!$C$36)+IF($V510=32,N($F510),0))-DC510-FA510)</f>
        <v>0</v>
      </c>
      <c r="GZ510" s="48" t="n">
        <f aca="false">IF((GZ509*(1+GZ$5/Setup!$C$36)+IF($V510=33,N($F510),0))-DD510-FB510&lt;0.005,0,(GZ509*(1+GZ$5/Setup!$C$36)+IF($V510=33,N($F510),0))-DD510-FB510)</f>
        <v>0</v>
      </c>
      <c r="HA510" s="48" t="n">
        <f aca="false">IF((HA509*(1+HA$5/Setup!$C$36)+IF($V510=34,N($F510),0))-DE510-FC510&lt;0.005,0,(HA509*(1+HA$5/Setup!$C$36)+IF($V510=34,N($F510),0))-DE510-FC510)</f>
        <v>0</v>
      </c>
      <c r="HB510" s="48" t="n">
        <f aca="false">IF((HB509*(1+HB$5/Setup!$C$36)+IF($V510=35,N($F510),0))-DF510-FD510&lt;0.005,0,(HB509*(1+HB$5/Setup!$C$36)+IF($V510=35,N($F510),0))-DF510-FD510)</f>
        <v>0</v>
      </c>
      <c r="HC510" s="48" t="n">
        <f aca="false">IF((HC509*(1+HC$5/Setup!$C$36)+IF($V510=36,N($F510),0))-DG510-FE510&lt;0.005,0,(HC509*(1+HC$5/Setup!$C$36)+IF($V510=36,N($F510),0))-DG510-FE510)</f>
        <v>0</v>
      </c>
      <c r="HD510" s="48" t="n">
        <f aca="false">IF((HD509*(1+HD$5/Setup!$C$36)+IF($V510=37,N($F510),0))-DH510-FF510&lt;0.005,0,(HD509*(1+HD$5/Setup!$C$36)+IF($V510=37,N($F510),0))-DH510-FF510)</f>
        <v>0</v>
      </c>
      <c r="HE510" s="48" t="n">
        <f aca="false">IF((HE509*(1+HE$5/Setup!$C$36)+IF($V510=38,N($F510),0))-DI510-FG510&lt;0.005,0,(HE509*(1+HE$5/Setup!$C$36)+IF($V510=38,N($F510),0))-DI510-FG510)</f>
        <v>0</v>
      </c>
      <c r="HF510" s="48" t="n">
        <f aca="false">IF((HF509*(1+HF$5/Setup!$C$36)+IF($V510=39,N($F510),0))-DJ510-FH510&lt;0.005,0,(HF509*(1+HF$5/Setup!$C$36)+IF($V510=39,N($F510),0))-DJ510-FH510)</f>
        <v>0</v>
      </c>
      <c r="HG510" s="48" t="n">
        <f aca="false">IF((HG509*(1+HG$5/Setup!$C$36)+IF($V510=40,N($F510),0))-DK510-FI510&lt;0.005,0,(HG509*(1+HG$5/Setup!$C$36)+IF($V510=40,N($F510),0))-DK510-FI510)</f>
        <v>0</v>
      </c>
      <c r="HH510" s="48" t="n">
        <f aca="false">IF((HH509*(1+HH$5/Setup!$C$36)+IF($V510=41,N($F510),0))-DL510-FJ510&lt;0.005,0,(HH509*(1+HH$5/Setup!$C$36)+IF($V510=41,N($F510),0))-DL510-FJ510)</f>
        <v>0</v>
      </c>
      <c r="HI510" s="48" t="n">
        <f aca="false">IF((HI509*(1+HI$5/Setup!$C$36)+IF($V510=42,N($F510),0))-DM510-FK510&lt;0.005,0,(HI509*(1+HI$5/Setup!$C$36)+IF($V510=42,N($F510),0))-DM510-FK510)</f>
        <v>0</v>
      </c>
      <c r="HJ510" s="48" t="n">
        <f aca="false">IF((HJ509*(1+HJ$5/Setup!$C$36)+IF($V510=43,N($F510),0))-DN510-FL510&lt;0.005,0,(HJ509*(1+HJ$5/Setup!$C$36)+IF($V510=43,N($F510),0))-DN510-FL510)</f>
        <v>0</v>
      </c>
      <c r="HK510" s="48" t="n">
        <f aca="false">IF((HK509*(1+HK$5/Setup!$C$36)+IF($V510=44,N($F510),0))-DO510-FM510&lt;0.005,0,(HK509*(1+HK$5/Setup!$C$36)+IF($V510=44,N($F510),0))-DO510-FM510)</f>
        <v>0</v>
      </c>
      <c r="HL510" s="48" t="n">
        <f aca="false">IF((HL509*(1+HL$5/Setup!$C$36)+IF($V510=45,N($F510),0))-DP510-FN510&lt;0.005,0,(HL509*(1+HL$5/Setup!$C$36)+IF($V510=45,N($F510),0))-DP510-FN510)</f>
        <v>0</v>
      </c>
      <c r="HM510" s="48" t="n">
        <f aca="false">IF((HM509*(1+HM$5/Setup!$C$36)+IF($V510=46,N($F510),0))-DQ510-FO510&lt;0.005,0,(HM509*(1+HM$5/Setup!$C$36)+IF($V510=46,N($F510),0))-DQ510-FO510)</f>
        <v>0</v>
      </c>
      <c r="HN510" s="48" t="n">
        <f aca="false">IF((HN509*(1+HN$5/Setup!$C$36)+IF($V510=47,N($F510),0))-DR510-FP510&lt;0.005,0,(HN509*(1+HN$5/Setup!$C$36)+IF($V510=47,N($F510),0))-DR510-FP510)</f>
        <v>0</v>
      </c>
      <c r="HO510" s="48" t="n">
        <f aca="false">IF((HO509*(1+HO$5/Setup!$C$36)+IF($V510=48,N($F510),0))-DS510-FQ510&lt;0.005,0,(HO509*(1+HO$5/Setup!$C$36)+IF($V510=48,N($F510),0))-DS510-FQ510)</f>
        <v>0</v>
      </c>
      <c r="HP510" s="48" t="n">
        <f aca="false">IF((HP509*(1+HP$5/Setup!$C$36)+IF($V510=49,N($F510),0))-DT510-FR510&lt;0.005,0,(HP509*(1+HP$5/Setup!$C$36)+IF($V510=49,N($F510),0))-DT510-FR510)</f>
        <v>0</v>
      </c>
      <c r="HQ510" s="48" t="n">
        <f aca="false">IF((HQ509*(1+HQ$5/Setup!$C$36)+IF($V510=50,N($F510),0))-DU510-FS510&lt;0.005,0,(HQ509*(1+HQ$5/Setup!$C$36)+IF($V510=50,N($F510),0))-DU510-FS510)</f>
        <v>0</v>
      </c>
    </row>
    <row r="511" customFormat="false" ht="15" hidden="false" customHeight="false" outlineLevel="0" collapsed="false">
      <c r="A511" s="44" t="n">
        <v>503</v>
      </c>
      <c r="B511" s="45" t="n">
        <f aca="false">IF(Setup!$C$7="Every month",EDATE(Setup!$C$8,($A511-1)),IF(Setup!$C$7="Twice a month",DATE(YEAR(Setup!$C$8),MONTH(Setup!$C$8)+INT((($A511-1)+Setup!$C$41)/2),MIN(IF(MOD(($A511-1)+Setup!$C$41,2)=0,Setup!$C$39,Setup!$C$40),DAY(EOMONTH(DATE(YEAR(Setup!$C$8),MONTH(Setup!$C$8)+INT((($A511-1)+Setup!$C$41)/2),1),0)))),Setup!$C$8+($A511-1)*IF(Setup!$C$7="Every week",7,14)))</f>
        <v>53353</v>
      </c>
      <c r="C511" s="45" t="n">
        <f aca="false">IF(Setup!$C$7="Every month",EDATE(Setup!$C$8,$A511),IF(Setup!$C$7="Twice a month",DATE(YEAR(Setup!$C$8),MONTH(Setup!$C$8)+INT(($A511+Setup!$C$41)/2),MIN(IF(MOD($A511+Setup!$C$41,2)=0,Setup!$C$39,Setup!$C$40),DAY(EOMONTH(DATE(YEAR(Setup!$C$8),MONTH(Setup!$C$8)+INT(($A511+Setup!$C$41)/2),1),0)))),Setup!$C$8+$A511*IF(Setup!$C$7="Every week",7,14)))</f>
        <v>53367</v>
      </c>
      <c r="D511" s="46"/>
      <c r="E511" s="47"/>
      <c r="F511" s="47"/>
      <c r="G511" s="47"/>
      <c r="H511" s="47"/>
      <c r="I511" s="48" t="n">
        <f aca="false">N(Setup!$C$11)+N(E511)</f>
        <v>100</v>
      </c>
      <c r="J511" s="48" t="n">
        <f aca="false">MIN(Setup!$C$37,MAX(I511,0))</f>
        <v>9.23076923076923</v>
      </c>
      <c r="K511" s="48" t="n">
        <f aca="false">MIN(MAX(N(Setup!$C$14)-L510,0),MAX(I511-J511,0))</f>
        <v>0</v>
      </c>
      <c r="L511" s="48" t="n">
        <f aca="false">L510+K511-N(G511)</f>
        <v>500</v>
      </c>
      <c r="M511" s="48" t="n">
        <f aca="false">M510+J511-N(H511)</f>
        <v>4643.07692307691</v>
      </c>
      <c r="N511" s="48" t="n">
        <f aca="false">SUM(BX511:DU511)</f>
        <v>0</v>
      </c>
      <c r="O511" s="48" t="n">
        <f aca="false">SUM(Z511:BW511)-N511</f>
        <v>0</v>
      </c>
      <c r="P511" s="48" t="n">
        <f aca="false">MAX(I511-J511-K511,0)+O511</f>
        <v>90.7692307692308</v>
      </c>
      <c r="Q511" s="48" t="n">
        <f aca="false">SUM(DV511:FS511)</f>
        <v>0</v>
      </c>
      <c r="R511" s="49" t="n">
        <f aca="false">N511+J511+K511+Q511</f>
        <v>9.23076923076923</v>
      </c>
      <c r="S511" s="48" t="n">
        <f aca="false">T511-T510-N(F511)+N511+Q511</f>
        <v>0</v>
      </c>
      <c r="T511" s="49" t="n">
        <f aca="false">SUM(FT511:HQ511)</f>
        <v>0</v>
      </c>
      <c r="U511" s="44" t="str">
        <f aca="false">IF(T510&lt;0.005,"",INDEX(Helpers!$C$2:$C$51,IF(_xlfn.MINIFS($DV$6:$FS$6,DV511:FS511,"&gt;0.005")=0,V511,_xlfn.MINIFS($DV$6:$FS$6,DV511:FS511,"&gt;0.005"))))</f>
        <v/>
      </c>
      <c r="V511" s="44" t="n">
        <f aca="false">IF(_xlfn.MINIFS($FT$6:$HQ$6,FT510:HQ510,"&gt;0.005")=0,1,_xlfn.MINIFS($FT$6:$HQ$6,FT510:HQ510,"&gt;0.005"))</f>
        <v>1</v>
      </c>
      <c r="W511" s="44" t="n">
        <f aca="false">IF(AND(D511&lt;&gt;"Paid",T510&gt;0.005),1,0)</f>
        <v>0</v>
      </c>
      <c r="X511" s="48" t="n">
        <f aca="false">SUMPRODUCT(((Helpers!$G$2:$G$51*(1+(Helpers!$D$2:$D$51+0.000000001)/12)^(($B511-Setup!$C$8)/(365.25/12))-Helpers!$E$2:$E$51*((1+(Helpers!$D$2:$D$51+0.000000001)/12)^(($B511-Setup!$C$8)/(365.25/12))-1)/((Helpers!$D$2:$D$51+0.000000001)/12))&gt;0)*(Helpers!$G$2:$G$51*(1+(Helpers!$D$2:$D$51+0.000000001)/12)^(($B511-Setup!$C$8)/(365.25/12))-Helpers!$E$2:$E$51*((1+(Helpers!$D$2:$D$51+0.000000001)/12)^(($B511-Setup!$C$8)/(365.25/12))-1)/((Helpers!$D$2:$D$51+0.000000001)/12)))</f>
        <v>0</v>
      </c>
      <c r="Y511" s="48"/>
      <c r="Z511" s="48" t="n">
        <f aca="false">IF(OR(N(Z$5)=0,Z$6=""),0,Z$5*((DATE(YEAR($B511),MONTH($B511),MIN(Z$6,DAY(EOMONTH($B511,0))))&gt;=$B511)*(DATE(YEAR($B511),MONTH($B511),MIN(Z$6,DAY(EOMONTH($B511,0))))&lt;$C511)+(DATE(YEAR($B511),MONTH($B511)+1,MIN(Z$6,DAY(EOMONTH($B511,1))))&gt;=$B511)*(DATE(YEAR($B511),MONTH($B511)+1,MIN(Z$6,DAY(EOMONTH($B511,1))))&lt;$C511)))</f>
        <v>0</v>
      </c>
      <c r="AA511" s="48" t="n">
        <f aca="false">IF(OR(N(AA$5)=0,AA$6=""),0,AA$5*((DATE(YEAR($B511),MONTH($B511),MIN(AA$6,DAY(EOMONTH($B511,0))))&gt;=$B511)*(DATE(YEAR($B511),MONTH($B511),MIN(AA$6,DAY(EOMONTH($B511,0))))&lt;$C511)+(DATE(YEAR($B511),MONTH($B511)+1,MIN(AA$6,DAY(EOMONTH($B511,1))))&gt;=$B511)*(DATE(YEAR($B511),MONTH($B511)+1,MIN(AA$6,DAY(EOMONTH($B511,1))))&lt;$C511)))</f>
        <v>0</v>
      </c>
      <c r="AB511" s="48" t="n">
        <f aca="false">IF(OR(N(AB$5)=0,AB$6=""),0,AB$5*((DATE(YEAR($B511),MONTH($B511),MIN(AB$6,DAY(EOMONTH($B511,0))))&gt;=$B511)*(DATE(YEAR($B511),MONTH($B511),MIN(AB$6,DAY(EOMONTH($B511,0))))&lt;$C511)+(DATE(YEAR($B511),MONTH($B511)+1,MIN(AB$6,DAY(EOMONTH($B511,1))))&gt;=$B511)*(DATE(YEAR($B511),MONTH($B511)+1,MIN(AB$6,DAY(EOMONTH($B511,1))))&lt;$C511)))</f>
        <v>0</v>
      </c>
      <c r="AC511" s="48" t="n">
        <f aca="false">IF(OR(N(AC$5)=0,AC$6=""),0,AC$5*((DATE(YEAR($B511),MONTH($B511),MIN(AC$6,DAY(EOMONTH($B511,0))))&gt;=$B511)*(DATE(YEAR($B511),MONTH($B511),MIN(AC$6,DAY(EOMONTH($B511,0))))&lt;$C511)+(DATE(YEAR($B511),MONTH($B511)+1,MIN(AC$6,DAY(EOMONTH($B511,1))))&gt;=$B511)*(DATE(YEAR($B511),MONTH($B511)+1,MIN(AC$6,DAY(EOMONTH($B511,1))))&lt;$C511)))</f>
        <v>0</v>
      </c>
      <c r="AD511" s="48" t="n">
        <f aca="false">IF(OR(N(AD$5)=0,AD$6=""),0,AD$5*((DATE(YEAR($B511),MONTH($B511),MIN(AD$6,DAY(EOMONTH($B511,0))))&gt;=$B511)*(DATE(YEAR($B511),MONTH($B511),MIN(AD$6,DAY(EOMONTH($B511,0))))&lt;$C511)+(DATE(YEAR($B511),MONTH($B511)+1,MIN(AD$6,DAY(EOMONTH($B511,1))))&gt;=$B511)*(DATE(YEAR($B511),MONTH($B511)+1,MIN(AD$6,DAY(EOMONTH($B511,1))))&lt;$C511)))</f>
        <v>0</v>
      </c>
      <c r="AE511" s="48" t="n">
        <f aca="false">IF(OR(N(AE$5)=0,AE$6=""),0,AE$5*((DATE(YEAR($B511),MONTH($B511),MIN(AE$6,DAY(EOMONTH($B511,0))))&gt;=$B511)*(DATE(YEAR($B511),MONTH($B511),MIN(AE$6,DAY(EOMONTH($B511,0))))&lt;$C511)+(DATE(YEAR($B511),MONTH($B511)+1,MIN(AE$6,DAY(EOMONTH($B511,1))))&gt;=$B511)*(DATE(YEAR($B511),MONTH($B511)+1,MIN(AE$6,DAY(EOMONTH($B511,1))))&lt;$C511)))</f>
        <v>0</v>
      </c>
      <c r="AF511" s="48" t="n">
        <f aca="false">IF(OR(N(AF$5)=0,AF$6=""),0,AF$5*((DATE(YEAR($B511),MONTH($B511),MIN(AF$6,DAY(EOMONTH($B511,0))))&gt;=$B511)*(DATE(YEAR($B511),MONTH($B511),MIN(AF$6,DAY(EOMONTH($B511,0))))&lt;$C511)+(DATE(YEAR($B511),MONTH($B511)+1,MIN(AF$6,DAY(EOMONTH($B511,1))))&gt;=$B511)*(DATE(YEAR($B511),MONTH($B511)+1,MIN(AF$6,DAY(EOMONTH($B511,1))))&lt;$C511)))</f>
        <v>0</v>
      </c>
      <c r="AG511" s="48" t="n">
        <f aca="false">IF(OR(N(AG$5)=0,AG$6=""),0,AG$5*((DATE(YEAR($B511),MONTH($B511),MIN(AG$6,DAY(EOMONTH($B511,0))))&gt;=$B511)*(DATE(YEAR($B511),MONTH($B511),MIN(AG$6,DAY(EOMONTH($B511,0))))&lt;$C511)+(DATE(YEAR($B511),MONTH($B511)+1,MIN(AG$6,DAY(EOMONTH($B511,1))))&gt;=$B511)*(DATE(YEAR($B511),MONTH($B511)+1,MIN(AG$6,DAY(EOMONTH($B511,1))))&lt;$C511)))</f>
        <v>0</v>
      </c>
      <c r="AH511" s="48" t="n">
        <f aca="false">IF(OR(N(AH$5)=0,AH$6=""),0,AH$5*((DATE(YEAR($B511),MONTH($B511),MIN(AH$6,DAY(EOMONTH($B511,0))))&gt;=$B511)*(DATE(YEAR($B511),MONTH($B511),MIN(AH$6,DAY(EOMONTH($B511,0))))&lt;$C511)+(DATE(YEAR($B511),MONTH($B511)+1,MIN(AH$6,DAY(EOMONTH($B511,1))))&gt;=$B511)*(DATE(YEAR($B511),MONTH($B511)+1,MIN(AH$6,DAY(EOMONTH($B511,1))))&lt;$C511)))</f>
        <v>0</v>
      </c>
      <c r="AI511" s="48" t="n">
        <f aca="false">IF(OR(N(AI$5)=0,AI$6=""),0,AI$5*((DATE(YEAR($B511),MONTH($B511),MIN(AI$6,DAY(EOMONTH($B511,0))))&gt;=$B511)*(DATE(YEAR($B511),MONTH($B511),MIN(AI$6,DAY(EOMONTH($B511,0))))&lt;$C511)+(DATE(YEAR($B511),MONTH($B511)+1,MIN(AI$6,DAY(EOMONTH($B511,1))))&gt;=$B511)*(DATE(YEAR($B511),MONTH($B511)+1,MIN(AI$6,DAY(EOMONTH($B511,1))))&lt;$C511)))</f>
        <v>0</v>
      </c>
      <c r="AJ511" s="48" t="n">
        <f aca="false">IF(OR(N(AJ$5)=0,AJ$6=""),0,AJ$5*((DATE(YEAR($B511),MONTH($B511),MIN(AJ$6,DAY(EOMONTH($B511,0))))&gt;=$B511)*(DATE(YEAR($B511),MONTH($B511),MIN(AJ$6,DAY(EOMONTH($B511,0))))&lt;$C511)+(DATE(YEAR($B511),MONTH($B511)+1,MIN(AJ$6,DAY(EOMONTH($B511,1))))&gt;=$B511)*(DATE(YEAR($B511),MONTH($B511)+1,MIN(AJ$6,DAY(EOMONTH($B511,1))))&lt;$C511)))</f>
        <v>0</v>
      </c>
      <c r="AK511" s="48" t="n">
        <f aca="false">IF(OR(N(AK$5)=0,AK$6=""),0,AK$5*((DATE(YEAR($B511),MONTH($B511),MIN(AK$6,DAY(EOMONTH($B511,0))))&gt;=$B511)*(DATE(YEAR($B511),MONTH($B511),MIN(AK$6,DAY(EOMONTH($B511,0))))&lt;$C511)+(DATE(YEAR($B511),MONTH($B511)+1,MIN(AK$6,DAY(EOMONTH($B511,1))))&gt;=$B511)*(DATE(YEAR($B511),MONTH($B511)+1,MIN(AK$6,DAY(EOMONTH($B511,1))))&lt;$C511)))</f>
        <v>0</v>
      </c>
      <c r="AL511" s="48" t="n">
        <f aca="false">IF(OR(N(AL$5)=0,AL$6=""),0,AL$5*((DATE(YEAR($B511),MONTH($B511),MIN(AL$6,DAY(EOMONTH($B511,0))))&gt;=$B511)*(DATE(YEAR($B511),MONTH($B511),MIN(AL$6,DAY(EOMONTH($B511,0))))&lt;$C511)+(DATE(YEAR($B511),MONTH($B511)+1,MIN(AL$6,DAY(EOMONTH($B511,1))))&gt;=$B511)*(DATE(YEAR($B511),MONTH($B511)+1,MIN(AL$6,DAY(EOMONTH($B511,1))))&lt;$C511)))</f>
        <v>0</v>
      </c>
      <c r="AM511" s="48" t="n">
        <f aca="false">IF(OR(N(AM$5)=0,AM$6=""),0,AM$5*((DATE(YEAR($B511),MONTH($B511),MIN(AM$6,DAY(EOMONTH($B511,0))))&gt;=$B511)*(DATE(YEAR($B511),MONTH($B511),MIN(AM$6,DAY(EOMONTH($B511,0))))&lt;$C511)+(DATE(YEAR($B511),MONTH($B511)+1,MIN(AM$6,DAY(EOMONTH($B511,1))))&gt;=$B511)*(DATE(YEAR($B511),MONTH($B511)+1,MIN(AM$6,DAY(EOMONTH($B511,1))))&lt;$C511)))</f>
        <v>0</v>
      </c>
      <c r="AN511" s="48" t="n">
        <f aca="false">IF(OR(N(AN$5)=0,AN$6=""),0,AN$5*((DATE(YEAR($B511),MONTH($B511),MIN(AN$6,DAY(EOMONTH($B511,0))))&gt;=$B511)*(DATE(YEAR($B511),MONTH($B511),MIN(AN$6,DAY(EOMONTH($B511,0))))&lt;$C511)+(DATE(YEAR($B511),MONTH($B511)+1,MIN(AN$6,DAY(EOMONTH($B511,1))))&gt;=$B511)*(DATE(YEAR($B511),MONTH($B511)+1,MIN(AN$6,DAY(EOMONTH($B511,1))))&lt;$C511)))</f>
        <v>0</v>
      </c>
      <c r="AO511" s="48" t="n">
        <f aca="false">IF(OR(N(AO$5)=0,AO$6=""),0,AO$5*((DATE(YEAR($B511),MONTH($B511),MIN(AO$6,DAY(EOMONTH($B511,0))))&gt;=$B511)*(DATE(YEAR($B511),MONTH($B511),MIN(AO$6,DAY(EOMONTH($B511,0))))&lt;$C511)+(DATE(YEAR($B511),MONTH($B511)+1,MIN(AO$6,DAY(EOMONTH($B511,1))))&gt;=$B511)*(DATE(YEAR($B511),MONTH($B511)+1,MIN(AO$6,DAY(EOMONTH($B511,1))))&lt;$C511)))</f>
        <v>0</v>
      </c>
      <c r="AP511" s="48" t="n">
        <f aca="false">IF(OR(N(AP$5)=0,AP$6=""),0,AP$5*((DATE(YEAR($B511),MONTH($B511),MIN(AP$6,DAY(EOMONTH($B511,0))))&gt;=$B511)*(DATE(YEAR($B511),MONTH($B511),MIN(AP$6,DAY(EOMONTH($B511,0))))&lt;$C511)+(DATE(YEAR($B511),MONTH($B511)+1,MIN(AP$6,DAY(EOMONTH($B511,1))))&gt;=$B511)*(DATE(YEAR($B511),MONTH($B511)+1,MIN(AP$6,DAY(EOMONTH($B511,1))))&lt;$C511)))</f>
        <v>0</v>
      </c>
      <c r="AQ511" s="48" t="n">
        <f aca="false">IF(OR(N(AQ$5)=0,AQ$6=""),0,AQ$5*((DATE(YEAR($B511),MONTH($B511),MIN(AQ$6,DAY(EOMONTH($B511,0))))&gt;=$B511)*(DATE(YEAR($B511),MONTH($B511),MIN(AQ$6,DAY(EOMONTH($B511,0))))&lt;$C511)+(DATE(YEAR($B511),MONTH($B511)+1,MIN(AQ$6,DAY(EOMONTH($B511,1))))&gt;=$B511)*(DATE(YEAR($B511),MONTH($B511)+1,MIN(AQ$6,DAY(EOMONTH($B511,1))))&lt;$C511)))</f>
        <v>0</v>
      </c>
      <c r="AR511" s="48" t="n">
        <f aca="false">IF(OR(N(AR$5)=0,AR$6=""),0,AR$5*((DATE(YEAR($B511),MONTH($B511),MIN(AR$6,DAY(EOMONTH($B511,0))))&gt;=$B511)*(DATE(YEAR($B511),MONTH($B511),MIN(AR$6,DAY(EOMONTH($B511,0))))&lt;$C511)+(DATE(YEAR($B511),MONTH($B511)+1,MIN(AR$6,DAY(EOMONTH($B511,1))))&gt;=$B511)*(DATE(YEAR($B511),MONTH($B511)+1,MIN(AR$6,DAY(EOMONTH($B511,1))))&lt;$C511)))</f>
        <v>0</v>
      </c>
      <c r="AS511" s="48" t="n">
        <f aca="false">IF(OR(N(AS$5)=0,AS$6=""),0,AS$5*((DATE(YEAR($B511),MONTH($B511),MIN(AS$6,DAY(EOMONTH($B511,0))))&gt;=$B511)*(DATE(YEAR($B511),MONTH($B511),MIN(AS$6,DAY(EOMONTH($B511,0))))&lt;$C511)+(DATE(YEAR($B511),MONTH($B511)+1,MIN(AS$6,DAY(EOMONTH($B511,1))))&gt;=$B511)*(DATE(YEAR($B511),MONTH($B511)+1,MIN(AS$6,DAY(EOMONTH($B511,1))))&lt;$C511)))</f>
        <v>0</v>
      </c>
      <c r="AT511" s="48" t="n">
        <f aca="false">IF(OR(N(AT$5)=0,AT$6=""),0,AT$5*((DATE(YEAR($B511),MONTH($B511),MIN(AT$6,DAY(EOMONTH($B511,0))))&gt;=$B511)*(DATE(YEAR($B511),MONTH($B511),MIN(AT$6,DAY(EOMONTH($B511,0))))&lt;$C511)+(DATE(YEAR($B511),MONTH($B511)+1,MIN(AT$6,DAY(EOMONTH($B511,1))))&gt;=$B511)*(DATE(YEAR($B511),MONTH($B511)+1,MIN(AT$6,DAY(EOMONTH($B511,1))))&lt;$C511)))</f>
        <v>0</v>
      </c>
      <c r="AU511" s="48" t="n">
        <f aca="false">IF(OR(N(AU$5)=0,AU$6=""),0,AU$5*((DATE(YEAR($B511),MONTH($B511),MIN(AU$6,DAY(EOMONTH($B511,0))))&gt;=$B511)*(DATE(YEAR($B511),MONTH($B511),MIN(AU$6,DAY(EOMONTH($B511,0))))&lt;$C511)+(DATE(YEAR($B511),MONTH($B511)+1,MIN(AU$6,DAY(EOMONTH($B511,1))))&gt;=$B511)*(DATE(YEAR($B511),MONTH($B511)+1,MIN(AU$6,DAY(EOMONTH($B511,1))))&lt;$C511)))</f>
        <v>0</v>
      </c>
      <c r="AV511" s="48" t="n">
        <f aca="false">IF(OR(N(AV$5)=0,AV$6=""),0,AV$5*((DATE(YEAR($B511),MONTH($B511),MIN(AV$6,DAY(EOMONTH($B511,0))))&gt;=$B511)*(DATE(YEAR($B511),MONTH($B511),MIN(AV$6,DAY(EOMONTH($B511,0))))&lt;$C511)+(DATE(YEAR($B511),MONTH($B511)+1,MIN(AV$6,DAY(EOMONTH($B511,1))))&gt;=$B511)*(DATE(YEAR($B511),MONTH($B511)+1,MIN(AV$6,DAY(EOMONTH($B511,1))))&lt;$C511)))</f>
        <v>0</v>
      </c>
      <c r="AW511" s="48" t="n">
        <f aca="false">IF(OR(N(AW$5)=0,AW$6=""),0,AW$5*((DATE(YEAR($B511),MONTH($B511),MIN(AW$6,DAY(EOMONTH($B511,0))))&gt;=$B511)*(DATE(YEAR($B511),MONTH($B511),MIN(AW$6,DAY(EOMONTH($B511,0))))&lt;$C511)+(DATE(YEAR($B511),MONTH($B511)+1,MIN(AW$6,DAY(EOMONTH($B511,1))))&gt;=$B511)*(DATE(YEAR($B511),MONTH($B511)+1,MIN(AW$6,DAY(EOMONTH($B511,1))))&lt;$C511)))</f>
        <v>0</v>
      </c>
      <c r="AX511" s="48" t="n">
        <f aca="false">IF(OR(N(AX$5)=0,AX$6=""),0,AX$5*((DATE(YEAR($B511),MONTH($B511),MIN(AX$6,DAY(EOMONTH($B511,0))))&gt;=$B511)*(DATE(YEAR($B511),MONTH($B511),MIN(AX$6,DAY(EOMONTH($B511,0))))&lt;$C511)+(DATE(YEAR($B511),MONTH($B511)+1,MIN(AX$6,DAY(EOMONTH($B511,1))))&gt;=$B511)*(DATE(YEAR($B511),MONTH($B511)+1,MIN(AX$6,DAY(EOMONTH($B511,1))))&lt;$C511)))</f>
        <v>0</v>
      </c>
      <c r="AY511" s="48" t="n">
        <f aca="false">IF(OR(N(AY$5)=0,AY$6=""),0,AY$5*((DATE(YEAR($B511),MONTH($B511),MIN(AY$6,DAY(EOMONTH($B511,0))))&gt;=$B511)*(DATE(YEAR($B511),MONTH($B511),MIN(AY$6,DAY(EOMONTH($B511,0))))&lt;$C511)+(DATE(YEAR($B511),MONTH($B511)+1,MIN(AY$6,DAY(EOMONTH($B511,1))))&gt;=$B511)*(DATE(YEAR($B511),MONTH($B511)+1,MIN(AY$6,DAY(EOMONTH($B511,1))))&lt;$C511)))</f>
        <v>0</v>
      </c>
      <c r="AZ511" s="48" t="n">
        <f aca="false">IF(OR(N(AZ$5)=0,AZ$6=""),0,AZ$5*((DATE(YEAR($B511),MONTH($B511),MIN(AZ$6,DAY(EOMONTH($B511,0))))&gt;=$B511)*(DATE(YEAR($B511),MONTH($B511),MIN(AZ$6,DAY(EOMONTH($B511,0))))&lt;$C511)+(DATE(YEAR($B511),MONTH($B511)+1,MIN(AZ$6,DAY(EOMONTH($B511,1))))&gt;=$B511)*(DATE(YEAR($B511),MONTH($B511)+1,MIN(AZ$6,DAY(EOMONTH($B511,1))))&lt;$C511)))</f>
        <v>0</v>
      </c>
      <c r="BA511" s="48" t="n">
        <f aca="false">IF(OR(N(BA$5)=0,BA$6=""),0,BA$5*((DATE(YEAR($B511),MONTH($B511),MIN(BA$6,DAY(EOMONTH($B511,0))))&gt;=$B511)*(DATE(YEAR($B511),MONTH($B511),MIN(BA$6,DAY(EOMONTH($B511,0))))&lt;$C511)+(DATE(YEAR($B511),MONTH($B511)+1,MIN(BA$6,DAY(EOMONTH($B511,1))))&gt;=$B511)*(DATE(YEAR($B511),MONTH($B511)+1,MIN(BA$6,DAY(EOMONTH($B511,1))))&lt;$C511)))</f>
        <v>0</v>
      </c>
      <c r="BB511" s="48" t="n">
        <f aca="false">IF(OR(N(BB$5)=0,BB$6=""),0,BB$5*((DATE(YEAR($B511),MONTH($B511),MIN(BB$6,DAY(EOMONTH($B511,0))))&gt;=$B511)*(DATE(YEAR($B511),MONTH($B511),MIN(BB$6,DAY(EOMONTH($B511,0))))&lt;$C511)+(DATE(YEAR($B511),MONTH($B511)+1,MIN(BB$6,DAY(EOMONTH($B511,1))))&gt;=$B511)*(DATE(YEAR($B511),MONTH($B511)+1,MIN(BB$6,DAY(EOMONTH($B511,1))))&lt;$C511)))</f>
        <v>0</v>
      </c>
      <c r="BC511" s="48" t="n">
        <f aca="false">IF(OR(N(BC$5)=0,BC$6=""),0,BC$5*((DATE(YEAR($B511),MONTH($B511),MIN(BC$6,DAY(EOMONTH($B511,0))))&gt;=$B511)*(DATE(YEAR($B511),MONTH($B511),MIN(BC$6,DAY(EOMONTH($B511,0))))&lt;$C511)+(DATE(YEAR($B511),MONTH($B511)+1,MIN(BC$6,DAY(EOMONTH($B511,1))))&gt;=$B511)*(DATE(YEAR($B511),MONTH($B511)+1,MIN(BC$6,DAY(EOMONTH($B511,1))))&lt;$C511)))</f>
        <v>0</v>
      </c>
      <c r="BD511" s="48" t="n">
        <f aca="false">IF(OR(N(BD$5)=0,BD$6=""),0,BD$5*((DATE(YEAR($B511),MONTH($B511),MIN(BD$6,DAY(EOMONTH($B511,0))))&gt;=$B511)*(DATE(YEAR($B511),MONTH($B511),MIN(BD$6,DAY(EOMONTH($B511,0))))&lt;$C511)+(DATE(YEAR($B511),MONTH($B511)+1,MIN(BD$6,DAY(EOMONTH($B511,1))))&gt;=$B511)*(DATE(YEAR($B511),MONTH($B511)+1,MIN(BD$6,DAY(EOMONTH($B511,1))))&lt;$C511)))</f>
        <v>0</v>
      </c>
      <c r="BE511" s="48" t="n">
        <f aca="false">IF(OR(N(BE$5)=0,BE$6=""),0,BE$5*((DATE(YEAR($B511),MONTH($B511),MIN(BE$6,DAY(EOMONTH($B511,0))))&gt;=$B511)*(DATE(YEAR($B511),MONTH($B511),MIN(BE$6,DAY(EOMONTH($B511,0))))&lt;$C511)+(DATE(YEAR($B511),MONTH($B511)+1,MIN(BE$6,DAY(EOMONTH($B511,1))))&gt;=$B511)*(DATE(YEAR($B511),MONTH($B511)+1,MIN(BE$6,DAY(EOMONTH($B511,1))))&lt;$C511)))</f>
        <v>0</v>
      </c>
      <c r="BF511" s="48" t="n">
        <f aca="false">IF(OR(N(BF$5)=0,BF$6=""),0,BF$5*((DATE(YEAR($B511),MONTH($B511),MIN(BF$6,DAY(EOMONTH($B511,0))))&gt;=$B511)*(DATE(YEAR($B511),MONTH($B511),MIN(BF$6,DAY(EOMONTH($B511,0))))&lt;$C511)+(DATE(YEAR($B511),MONTH($B511)+1,MIN(BF$6,DAY(EOMONTH($B511,1))))&gt;=$B511)*(DATE(YEAR($B511),MONTH($B511)+1,MIN(BF$6,DAY(EOMONTH($B511,1))))&lt;$C511)))</f>
        <v>0</v>
      </c>
      <c r="BG511" s="48" t="n">
        <f aca="false">IF(OR(N(BG$5)=0,BG$6=""),0,BG$5*((DATE(YEAR($B511),MONTH($B511),MIN(BG$6,DAY(EOMONTH($B511,0))))&gt;=$B511)*(DATE(YEAR($B511),MONTH($B511),MIN(BG$6,DAY(EOMONTH($B511,0))))&lt;$C511)+(DATE(YEAR($B511),MONTH($B511)+1,MIN(BG$6,DAY(EOMONTH($B511,1))))&gt;=$B511)*(DATE(YEAR($B511),MONTH($B511)+1,MIN(BG$6,DAY(EOMONTH($B511,1))))&lt;$C511)))</f>
        <v>0</v>
      </c>
      <c r="BH511" s="48" t="n">
        <f aca="false">IF(OR(N(BH$5)=0,BH$6=""),0,BH$5*((DATE(YEAR($B511),MONTH($B511),MIN(BH$6,DAY(EOMONTH($B511,0))))&gt;=$B511)*(DATE(YEAR($B511),MONTH($B511),MIN(BH$6,DAY(EOMONTH($B511,0))))&lt;$C511)+(DATE(YEAR($B511),MONTH($B511)+1,MIN(BH$6,DAY(EOMONTH($B511,1))))&gt;=$B511)*(DATE(YEAR($B511),MONTH($B511)+1,MIN(BH$6,DAY(EOMONTH($B511,1))))&lt;$C511)))</f>
        <v>0</v>
      </c>
      <c r="BI511" s="48" t="n">
        <f aca="false">IF(OR(N(BI$5)=0,BI$6=""),0,BI$5*((DATE(YEAR($B511),MONTH($B511),MIN(BI$6,DAY(EOMONTH($B511,0))))&gt;=$B511)*(DATE(YEAR($B511),MONTH($B511),MIN(BI$6,DAY(EOMONTH($B511,0))))&lt;$C511)+(DATE(YEAR($B511),MONTH($B511)+1,MIN(BI$6,DAY(EOMONTH($B511,1))))&gt;=$B511)*(DATE(YEAR($B511),MONTH($B511)+1,MIN(BI$6,DAY(EOMONTH($B511,1))))&lt;$C511)))</f>
        <v>0</v>
      </c>
      <c r="BJ511" s="48" t="n">
        <f aca="false">IF(OR(N(BJ$5)=0,BJ$6=""),0,BJ$5*((DATE(YEAR($B511),MONTH($B511),MIN(BJ$6,DAY(EOMONTH($B511,0))))&gt;=$B511)*(DATE(YEAR($B511),MONTH($B511),MIN(BJ$6,DAY(EOMONTH($B511,0))))&lt;$C511)+(DATE(YEAR($B511),MONTH($B511)+1,MIN(BJ$6,DAY(EOMONTH($B511,1))))&gt;=$B511)*(DATE(YEAR($B511),MONTH($B511)+1,MIN(BJ$6,DAY(EOMONTH($B511,1))))&lt;$C511)))</f>
        <v>0</v>
      </c>
      <c r="BK511" s="48" t="n">
        <f aca="false">IF(OR(N(BK$5)=0,BK$6=""),0,BK$5*((DATE(YEAR($B511),MONTH($B511),MIN(BK$6,DAY(EOMONTH($B511,0))))&gt;=$B511)*(DATE(YEAR($B511),MONTH($B511),MIN(BK$6,DAY(EOMONTH($B511,0))))&lt;$C511)+(DATE(YEAR($B511),MONTH($B511)+1,MIN(BK$6,DAY(EOMONTH($B511,1))))&gt;=$B511)*(DATE(YEAR($B511),MONTH($B511)+1,MIN(BK$6,DAY(EOMONTH($B511,1))))&lt;$C511)))</f>
        <v>0</v>
      </c>
      <c r="BL511" s="48" t="n">
        <f aca="false">IF(OR(N(BL$5)=0,BL$6=""),0,BL$5*((DATE(YEAR($B511),MONTH($B511),MIN(BL$6,DAY(EOMONTH($B511,0))))&gt;=$B511)*(DATE(YEAR($B511),MONTH($B511),MIN(BL$6,DAY(EOMONTH($B511,0))))&lt;$C511)+(DATE(YEAR($B511),MONTH($B511)+1,MIN(BL$6,DAY(EOMONTH($B511,1))))&gt;=$B511)*(DATE(YEAR($B511),MONTH($B511)+1,MIN(BL$6,DAY(EOMONTH($B511,1))))&lt;$C511)))</f>
        <v>0</v>
      </c>
      <c r="BM511" s="48" t="n">
        <f aca="false">IF(OR(N(BM$5)=0,BM$6=""),0,BM$5*((DATE(YEAR($B511),MONTH($B511),MIN(BM$6,DAY(EOMONTH($B511,0))))&gt;=$B511)*(DATE(YEAR($B511),MONTH($B511),MIN(BM$6,DAY(EOMONTH($B511,0))))&lt;$C511)+(DATE(YEAR($B511),MONTH($B511)+1,MIN(BM$6,DAY(EOMONTH($B511,1))))&gt;=$B511)*(DATE(YEAR($B511),MONTH($B511)+1,MIN(BM$6,DAY(EOMONTH($B511,1))))&lt;$C511)))</f>
        <v>0</v>
      </c>
      <c r="BN511" s="48" t="n">
        <f aca="false">IF(OR(N(BN$5)=0,BN$6=""),0,BN$5*((DATE(YEAR($B511),MONTH($B511),MIN(BN$6,DAY(EOMONTH($B511,0))))&gt;=$B511)*(DATE(YEAR($B511),MONTH($B511),MIN(BN$6,DAY(EOMONTH($B511,0))))&lt;$C511)+(DATE(YEAR($B511),MONTH($B511)+1,MIN(BN$6,DAY(EOMONTH($B511,1))))&gt;=$B511)*(DATE(YEAR($B511),MONTH($B511)+1,MIN(BN$6,DAY(EOMONTH($B511,1))))&lt;$C511)))</f>
        <v>0</v>
      </c>
      <c r="BO511" s="48" t="n">
        <f aca="false">IF(OR(N(BO$5)=0,BO$6=""),0,BO$5*((DATE(YEAR($B511),MONTH($B511),MIN(BO$6,DAY(EOMONTH($B511,0))))&gt;=$B511)*(DATE(YEAR($B511),MONTH($B511),MIN(BO$6,DAY(EOMONTH($B511,0))))&lt;$C511)+(DATE(YEAR($B511),MONTH($B511)+1,MIN(BO$6,DAY(EOMONTH($B511,1))))&gt;=$B511)*(DATE(YEAR($B511),MONTH($B511)+1,MIN(BO$6,DAY(EOMONTH($B511,1))))&lt;$C511)))</f>
        <v>0</v>
      </c>
      <c r="BP511" s="48" t="n">
        <f aca="false">IF(OR(N(BP$5)=0,BP$6=""),0,BP$5*((DATE(YEAR($B511),MONTH($B511),MIN(BP$6,DAY(EOMONTH($B511,0))))&gt;=$B511)*(DATE(YEAR($B511),MONTH($B511),MIN(BP$6,DAY(EOMONTH($B511,0))))&lt;$C511)+(DATE(YEAR($B511),MONTH($B511)+1,MIN(BP$6,DAY(EOMONTH($B511,1))))&gt;=$B511)*(DATE(YEAR($B511),MONTH($B511)+1,MIN(BP$6,DAY(EOMONTH($B511,1))))&lt;$C511)))</f>
        <v>0</v>
      </c>
      <c r="BQ511" s="48" t="n">
        <f aca="false">IF(OR(N(BQ$5)=0,BQ$6=""),0,BQ$5*((DATE(YEAR($B511),MONTH($B511),MIN(BQ$6,DAY(EOMONTH($B511,0))))&gt;=$B511)*(DATE(YEAR($B511),MONTH($B511),MIN(BQ$6,DAY(EOMONTH($B511,0))))&lt;$C511)+(DATE(YEAR($B511),MONTH($B511)+1,MIN(BQ$6,DAY(EOMONTH($B511,1))))&gt;=$B511)*(DATE(YEAR($B511),MONTH($B511)+1,MIN(BQ$6,DAY(EOMONTH($B511,1))))&lt;$C511)))</f>
        <v>0</v>
      </c>
      <c r="BR511" s="48" t="n">
        <f aca="false">IF(OR(N(BR$5)=0,BR$6=""),0,BR$5*((DATE(YEAR($B511),MONTH($B511),MIN(BR$6,DAY(EOMONTH($B511,0))))&gt;=$B511)*(DATE(YEAR($B511),MONTH($B511),MIN(BR$6,DAY(EOMONTH($B511,0))))&lt;$C511)+(DATE(YEAR($B511),MONTH($B511)+1,MIN(BR$6,DAY(EOMONTH($B511,1))))&gt;=$B511)*(DATE(YEAR($B511),MONTH($B511)+1,MIN(BR$6,DAY(EOMONTH($B511,1))))&lt;$C511)))</f>
        <v>0</v>
      </c>
      <c r="BS511" s="48" t="n">
        <f aca="false">IF(OR(N(BS$5)=0,BS$6=""),0,BS$5*((DATE(YEAR($B511),MONTH($B511),MIN(BS$6,DAY(EOMONTH($B511,0))))&gt;=$B511)*(DATE(YEAR($B511),MONTH($B511),MIN(BS$6,DAY(EOMONTH($B511,0))))&lt;$C511)+(DATE(YEAR($B511),MONTH($B511)+1,MIN(BS$6,DAY(EOMONTH($B511,1))))&gt;=$B511)*(DATE(YEAR($B511),MONTH($B511)+1,MIN(BS$6,DAY(EOMONTH($B511,1))))&lt;$C511)))</f>
        <v>0</v>
      </c>
      <c r="BT511" s="48" t="n">
        <f aca="false">IF(OR(N(BT$5)=0,BT$6=""),0,BT$5*((DATE(YEAR($B511),MONTH($B511),MIN(BT$6,DAY(EOMONTH($B511,0))))&gt;=$B511)*(DATE(YEAR($B511),MONTH($B511),MIN(BT$6,DAY(EOMONTH($B511,0))))&lt;$C511)+(DATE(YEAR($B511),MONTH($B511)+1,MIN(BT$6,DAY(EOMONTH($B511,1))))&gt;=$B511)*(DATE(YEAR($B511),MONTH($B511)+1,MIN(BT$6,DAY(EOMONTH($B511,1))))&lt;$C511)))</f>
        <v>0</v>
      </c>
      <c r="BU511" s="48" t="n">
        <f aca="false">IF(OR(N(BU$5)=0,BU$6=""),0,BU$5*((DATE(YEAR($B511),MONTH($B511),MIN(BU$6,DAY(EOMONTH($B511,0))))&gt;=$B511)*(DATE(YEAR($B511),MONTH($B511),MIN(BU$6,DAY(EOMONTH($B511,0))))&lt;$C511)+(DATE(YEAR($B511),MONTH($B511)+1,MIN(BU$6,DAY(EOMONTH($B511,1))))&gt;=$B511)*(DATE(YEAR($B511),MONTH($B511)+1,MIN(BU$6,DAY(EOMONTH($B511,1))))&lt;$C511)))</f>
        <v>0</v>
      </c>
      <c r="BV511" s="48" t="n">
        <f aca="false">IF(OR(N(BV$5)=0,BV$6=""),0,BV$5*((DATE(YEAR($B511),MONTH($B511),MIN(BV$6,DAY(EOMONTH($B511,0))))&gt;=$B511)*(DATE(YEAR($B511),MONTH($B511),MIN(BV$6,DAY(EOMONTH($B511,0))))&lt;$C511)+(DATE(YEAR($B511),MONTH($B511)+1,MIN(BV$6,DAY(EOMONTH($B511,1))))&gt;=$B511)*(DATE(YEAR($B511),MONTH($B511)+1,MIN(BV$6,DAY(EOMONTH($B511,1))))&lt;$C511)))</f>
        <v>0</v>
      </c>
      <c r="BW511" s="48" t="n">
        <f aca="false">IF(OR(N(BW$5)=0,BW$6=""),0,BW$5*((DATE(YEAR($B511),MONTH($B511),MIN(BW$6,DAY(EOMONTH($B511,0))))&gt;=$B511)*(DATE(YEAR($B511),MONTH($B511),MIN(BW$6,DAY(EOMONTH($B511,0))))&lt;$C511)+(DATE(YEAR($B511),MONTH($B511)+1,MIN(BW$6,DAY(EOMONTH($B511,1))))&gt;=$B511)*(DATE(YEAR($B511),MONTH($B511)+1,MIN(BW$6,DAY(EOMONTH($B511,1))))&lt;$C511)))</f>
        <v>0</v>
      </c>
      <c r="BX511" s="48" t="n">
        <f aca="false">MIN(Z511,(FT510*(1+FT$5/Setup!$C$36)+IF($V511=1,N($F511),0)))</f>
        <v>0</v>
      </c>
      <c r="BY511" s="48" t="n">
        <f aca="false">MIN(AA511,(FU510*(1+FU$5/Setup!$C$36)+IF($V511=2,N($F511),0)))</f>
        <v>0</v>
      </c>
      <c r="BZ511" s="48" t="n">
        <f aca="false">MIN(AB511,(FV510*(1+FV$5/Setup!$C$36)+IF($V511=3,N($F511),0)))</f>
        <v>0</v>
      </c>
      <c r="CA511" s="48" t="n">
        <f aca="false">MIN(AC511,(FW510*(1+FW$5/Setup!$C$36)+IF($V511=4,N($F511),0)))</f>
        <v>0</v>
      </c>
      <c r="CB511" s="48" t="n">
        <f aca="false">MIN(AD511,(FX510*(1+FX$5/Setup!$C$36)+IF($V511=5,N($F511),0)))</f>
        <v>0</v>
      </c>
      <c r="CC511" s="48" t="n">
        <f aca="false">MIN(AE511,(FY510*(1+FY$5/Setup!$C$36)+IF($V511=6,N($F511),0)))</f>
        <v>0</v>
      </c>
      <c r="CD511" s="48" t="n">
        <f aca="false">MIN(AF511,(FZ510*(1+FZ$5/Setup!$C$36)+IF($V511=7,N($F511),0)))</f>
        <v>0</v>
      </c>
      <c r="CE511" s="48" t="n">
        <f aca="false">MIN(AG511,(GA510*(1+GA$5/Setup!$C$36)+IF($V511=8,N($F511),0)))</f>
        <v>0</v>
      </c>
      <c r="CF511" s="48" t="n">
        <f aca="false">MIN(AH511,(GB510*(1+GB$5/Setup!$C$36)+IF($V511=9,N($F511),0)))</f>
        <v>0</v>
      </c>
      <c r="CG511" s="48" t="n">
        <f aca="false">MIN(AI511,(GC510*(1+GC$5/Setup!$C$36)+IF($V511=10,N($F511),0)))</f>
        <v>0</v>
      </c>
      <c r="CH511" s="48" t="n">
        <f aca="false">MIN(AJ511,(GD510*(1+GD$5/Setup!$C$36)+IF($V511=11,N($F511),0)))</f>
        <v>0</v>
      </c>
      <c r="CI511" s="48" t="n">
        <f aca="false">MIN(AK511,(GE510*(1+GE$5/Setup!$C$36)+IF($V511=12,N($F511),0)))</f>
        <v>0</v>
      </c>
      <c r="CJ511" s="48" t="n">
        <f aca="false">MIN(AL511,(GF510*(1+GF$5/Setup!$C$36)+IF($V511=13,N($F511),0)))</f>
        <v>0</v>
      </c>
      <c r="CK511" s="48" t="n">
        <f aca="false">MIN(AM511,(GG510*(1+GG$5/Setup!$C$36)+IF($V511=14,N($F511),0)))</f>
        <v>0</v>
      </c>
      <c r="CL511" s="48" t="n">
        <f aca="false">MIN(AN511,(GH510*(1+GH$5/Setup!$C$36)+IF($V511=15,N($F511),0)))</f>
        <v>0</v>
      </c>
      <c r="CM511" s="48" t="n">
        <f aca="false">MIN(AO511,(GI510*(1+GI$5/Setup!$C$36)+IF($V511=16,N($F511),0)))</f>
        <v>0</v>
      </c>
      <c r="CN511" s="48" t="n">
        <f aca="false">MIN(AP511,(GJ510*(1+GJ$5/Setup!$C$36)+IF($V511=17,N($F511),0)))</f>
        <v>0</v>
      </c>
      <c r="CO511" s="48" t="n">
        <f aca="false">MIN(AQ511,(GK510*(1+GK$5/Setup!$C$36)+IF($V511=18,N($F511),0)))</f>
        <v>0</v>
      </c>
      <c r="CP511" s="48" t="n">
        <f aca="false">MIN(AR511,(GL510*(1+GL$5/Setup!$C$36)+IF($V511=19,N($F511),0)))</f>
        <v>0</v>
      </c>
      <c r="CQ511" s="48" t="n">
        <f aca="false">MIN(AS511,(GM510*(1+GM$5/Setup!$C$36)+IF($V511=20,N($F511),0)))</f>
        <v>0</v>
      </c>
      <c r="CR511" s="48" t="n">
        <f aca="false">MIN(AT511,(GN510*(1+GN$5/Setup!$C$36)+IF($V511=21,N($F511),0)))</f>
        <v>0</v>
      </c>
      <c r="CS511" s="48" t="n">
        <f aca="false">MIN(AU511,(GO510*(1+GO$5/Setup!$C$36)+IF($V511=22,N($F511),0)))</f>
        <v>0</v>
      </c>
      <c r="CT511" s="48" t="n">
        <f aca="false">MIN(AV511,(GP510*(1+GP$5/Setup!$C$36)+IF($V511=23,N($F511),0)))</f>
        <v>0</v>
      </c>
      <c r="CU511" s="48" t="n">
        <f aca="false">MIN(AW511,(GQ510*(1+GQ$5/Setup!$C$36)+IF($V511=24,N($F511),0)))</f>
        <v>0</v>
      </c>
      <c r="CV511" s="48" t="n">
        <f aca="false">MIN(AX511,(GR510*(1+GR$5/Setup!$C$36)+IF($V511=25,N($F511),0)))</f>
        <v>0</v>
      </c>
      <c r="CW511" s="48" t="n">
        <f aca="false">MIN(AY511,(GS510*(1+GS$5/Setup!$C$36)+IF($V511=26,N($F511),0)))</f>
        <v>0</v>
      </c>
      <c r="CX511" s="48" t="n">
        <f aca="false">MIN(AZ511,(GT510*(1+GT$5/Setup!$C$36)+IF($V511=27,N($F511),0)))</f>
        <v>0</v>
      </c>
      <c r="CY511" s="48" t="n">
        <f aca="false">MIN(BA511,(GU510*(1+GU$5/Setup!$C$36)+IF($V511=28,N($F511),0)))</f>
        <v>0</v>
      </c>
      <c r="CZ511" s="48" t="n">
        <f aca="false">MIN(BB511,(GV510*(1+GV$5/Setup!$C$36)+IF($V511=29,N($F511),0)))</f>
        <v>0</v>
      </c>
      <c r="DA511" s="48" t="n">
        <f aca="false">MIN(BC511,(GW510*(1+GW$5/Setup!$C$36)+IF($V511=30,N($F511),0)))</f>
        <v>0</v>
      </c>
      <c r="DB511" s="48" t="n">
        <f aca="false">MIN(BD511,(GX510*(1+GX$5/Setup!$C$36)+IF($V511=31,N($F511),0)))</f>
        <v>0</v>
      </c>
      <c r="DC511" s="48" t="n">
        <f aca="false">MIN(BE511,(GY510*(1+GY$5/Setup!$C$36)+IF($V511=32,N($F511),0)))</f>
        <v>0</v>
      </c>
      <c r="DD511" s="48" t="n">
        <f aca="false">MIN(BF511,(GZ510*(1+GZ$5/Setup!$C$36)+IF($V511=33,N($F511),0)))</f>
        <v>0</v>
      </c>
      <c r="DE511" s="48" t="n">
        <f aca="false">MIN(BG511,(HA510*(1+HA$5/Setup!$C$36)+IF($V511=34,N($F511),0)))</f>
        <v>0</v>
      </c>
      <c r="DF511" s="48" t="n">
        <f aca="false">MIN(BH511,(HB510*(1+HB$5/Setup!$C$36)+IF($V511=35,N($F511),0)))</f>
        <v>0</v>
      </c>
      <c r="DG511" s="48" t="n">
        <f aca="false">MIN(BI511,(HC510*(1+HC$5/Setup!$C$36)+IF($V511=36,N($F511),0)))</f>
        <v>0</v>
      </c>
      <c r="DH511" s="48" t="n">
        <f aca="false">MIN(BJ511,(HD510*(1+HD$5/Setup!$C$36)+IF($V511=37,N($F511),0)))</f>
        <v>0</v>
      </c>
      <c r="DI511" s="48" t="n">
        <f aca="false">MIN(BK511,(HE510*(1+HE$5/Setup!$C$36)+IF($V511=38,N($F511),0)))</f>
        <v>0</v>
      </c>
      <c r="DJ511" s="48" t="n">
        <f aca="false">MIN(BL511,(HF510*(1+HF$5/Setup!$C$36)+IF($V511=39,N($F511),0)))</f>
        <v>0</v>
      </c>
      <c r="DK511" s="48" t="n">
        <f aca="false">MIN(BM511,(HG510*(1+HG$5/Setup!$C$36)+IF($V511=40,N($F511),0)))</f>
        <v>0</v>
      </c>
      <c r="DL511" s="48" t="n">
        <f aca="false">MIN(BN511,(HH510*(1+HH$5/Setup!$C$36)+IF($V511=41,N($F511),0)))</f>
        <v>0</v>
      </c>
      <c r="DM511" s="48" t="n">
        <f aca="false">MIN(BO511,(HI510*(1+HI$5/Setup!$C$36)+IF($V511=42,N($F511),0)))</f>
        <v>0</v>
      </c>
      <c r="DN511" s="48" t="n">
        <f aca="false">MIN(BP511,(HJ510*(1+HJ$5/Setup!$C$36)+IF($V511=43,N($F511),0)))</f>
        <v>0</v>
      </c>
      <c r="DO511" s="48" t="n">
        <f aca="false">MIN(BQ511,(HK510*(1+HK$5/Setup!$C$36)+IF($V511=44,N($F511),0)))</f>
        <v>0</v>
      </c>
      <c r="DP511" s="48" t="n">
        <f aca="false">MIN(BR511,(HL510*(1+HL$5/Setup!$C$36)+IF($V511=45,N($F511),0)))</f>
        <v>0</v>
      </c>
      <c r="DQ511" s="48" t="n">
        <f aca="false">MIN(BS511,(HM510*(1+HM$5/Setup!$C$36)+IF($V511=46,N($F511),0)))</f>
        <v>0</v>
      </c>
      <c r="DR511" s="48" t="n">
        <f aca="false">MIN(BT511,(HN510*(1+HN$5/Setup!$C$36)+IF($V511=47,N($F511),0)))</f>
        <v>0</v>
      </c>
      <c r="DS511" s="48" t="n">
        <f aca="false">MIN(BU511,(HO510*(1+HO$5/Setup!$C$36)+IF($V511=48,N($F511),0)))</f>
        <v>0</v>
      </c>
      <c r="DT511" s="48" t="n">
        <f aca="false">MIN(BV511,(HP510*(1+HP$5/Setup!$C$36)+IF($V511=49,N($F511),0)))</f>
        <v>0</v>
      </c>
      <c r="DU511" s="48" t="n">
        <f aca="false">MIN(BW511,(HQ510*(1+HQ$5/Setup!$C$36)+IF($V511=50,N($F511),0)))</f>
        <v>0</v>
      </c>
      <c r="DV511" s="48" t="n">
        <f aca="false">MIN(MAX((FT510*(1+FT$5/Setup!$C$36)+IF($V511=1,N($F511),0))-BX511,0),MAX($P511-0,0))</f>
        <v>0</v>
      </c>
      <c r="DW511" s="48" t="n">
        <f aca="false">MIN(MAX((FU510*(1+FU$5/Setup!$C$36)+IF($V511=2,N($F511),0))-BY511,0),MAX($P511-SUM(DV511:DV511),0))</f>
        <v>0</v>
      </c>
      <c r="DX511" s="48" t="n">
        <f aca="false">MIN(MAX((FV510*(1+FV$5/Setup!$C$36)+IF($V511=3,N($F511),0))-BZ511,0),MAX($P511-SUM(DV511:DW511),0))</f>
        <v>0</v>
      </c>
      <c r="DY511" s="48" t="n">
        <f aca="false">MIN(MAX((FW510*(1+FW$5/Setup!$C$36)+IF($V511=4,N($F511),0))-CA511,0),MAX($P511-SUM(DV511:DX511),0))</f>
        <v>0</v>
      </c>
      <c r="DZ511" s="48" t="n">
        <f aca="false">MIN(MAX((FX510*(1+FX$5/Setup!$C$36)+IF($V511=5,N($F511),0))-CB511,0),MAX($P511-SUM(DV511:DY511),0))</f>
        <v>0</v>
      </c>
      <c r="EA511" s="48" t="n">
        <f aca="false">MIN(MAX((FY510*(1+FY$5/Setup!$C$36)+IF($V511=6,N($F511),0))-CC511,0),MAX($P511-SUM(DV511:DZ511),0))</f>
        <v>0</v>
      </c>
      <c r="EB511" s="48" t="n">
        <f aca="false">MIN(MAX((FZ510*(1+FZ$5/Setup!$C$36)+IF($V511=7,N($F511),0))-CD511,0),MAX($P511-SUM(DV511:EA511),0))</f>
        <v>0</v>
      </c>
      <c r="EC511" s="48" t="n">
        <f aca="false">MIN(MAX((GA510*(1+GA$5/Setup!$C$36)+IF($V511=8,N($F511),0))-CE511,0),MAX($P511-SUM(DV511:EB511),0))</f>
        <v>0</v>
      </c>
      <c r="ED511" s="48" t="n">
        <f aca="false">MIN(MAX((GB510*(1+GB$5/Setup!$C$36)+IF($V511=9,N($F511),0))-CF511,0),MAX($P511-SUM(DV511:EC511),0))</f>
        <v>0</v>
      </c>
      <c r="EE511" s="48" t="n">
        <f aca="false">MIN(MAX((GC510*(1+GC$5/Setup!$C$36)+IF($V511=10,N($F511),0))-CG511,0),MAX($P511-SUM(DV511:ED511),0))</f>
        <v>0</v>
      </c>
      <c r="EF511" s="48" t="n">
        <f aca="false">MIN(MAX((GD510*(1+GD$5/Setup!$C$36)+IF($V511=11,N($F511),0))-CH511,0),MAX($P511-SUM(DV511:EE511),0))</f>
        <v>0</v>
      </c>
      <c r="EG511" s="48" t="n">
        <f aca="false">MIN(MAX((GE510*(1+GE$5/Setup!$C$36)+IF($V511=12,N($F511),0))-CI511,0),MAX($P511-SUM(DV511:EF511),0))</f>
        <v>0</v>
      </c>
      <c r="EH511" s="48" t="n">
        <f aca="false">MIN(MAX((GF510*(1+GF$5/Setup!$C$36)+IF($V511=13,N($F511),0))-CJ511,0),MAX($P511-SUM(DV511:EG511),0))</f>
        <v>0</v>
      </c>
      <c r="EI511" s="48" t="n">
        <f aca="false">MIN(MAX((GG510*(1+GG$5/Setup!$C$36)+IF($V511=14,N($F511),0))-CK511,0),MAX($P511-SUM(DV511:EH511),0))</f>
        <v>0</v>
      </c>
      <c r="EJ511" s="48" t="n">
        <f aca="false">MIN(MAX((GH510*(1+GH$5/Setup!$C$36)+IF($V511=15,N($F511),0))-CL511,0),MAX($P511-SUM(DV511:EI511),0))</f>
        <v>0</v>
      </c>
      <c r="EK511" s="48" t="n">
        <f aca="false">MIN(MAX((GI510*(1+GI$5/Setup!$C$36)+IF($V511=16,N($F511),0))-CM511,0),MAX($P511-SUM(DV511:EJ511),0))</f>
        <v>0</v>
      </c>
      <c r="EL511" s="48" t="n">
        <f aca="false">MIN(MAX((GJ510*(1+GJ$5/Setup!$C$36)+IF($V511=17,N($F511),0))-CN511,0),MAX($P511-SUM(DV511:EK511),0))</f>
        <v>0</v>
      </c>
      <c r="EM511" s="48" t="n">
        <f aca="false">MIN(MAX((GK510*(1+GK$5/Setup!$C$36)+IF($V511=18,N($F511),0))-CO511,0),MAX($P511-SUM(DV511:EL511),0))</f>
        <v>0</v>
      </c>
      <c r="EN511" s="48" t="n">
        <f aca="false">MIN(MAX((GL510*(1+GL$5/Setup!$C$36)+IF($V511=19,N($F511),0))-CP511,0),MAX($P511-SUM(DV511:EM511),0))</f>
        <v>0</v>
      </c>
      <c r="EO511" s="48" t="n">
        <f aca="false">MIN(MAX((GM510*(1+GM$5/Setup!$C$36)+IF($V511=20,N($F511),0))-CQ511,0),MAX($P511-SUM(DV511:EN511),0))</f>
        <v>0</v>
      </c>
      <c r="EP511" s="48" t="n">
        <f aca="false">MIN(MAX((GN510*(1+GN$5/Setup!$C$36)+IF($V511=21,N($F511),0))-CR511,0),MAX($P511-SUM(DV511:EO511),0))</f>
        <v>0</v>
      </c>
      <c r="EQ511" s="48" t="n">
        <f aca="false">MIN(MAX((GO510*(1+GO$5/Setup!$C$36)+IF($V511=22,N($F511),0))-CS511,0),MAX($P511-SUM(DV511:EP511),0))</f>
        <v>0</v>
      </c>
      <c r="ER511" s="48" t="n">
        <f aca="false">MIN(MAX((GP510*(1+GP$5/Setup!$C$36)+IF($V511=23,N($F511),0))-CT511,0),MAX($P511-SUM(DV511:EQ511),0))</f>
        <v>0</v>
      </c>
      <c r="ES511" s="48" t="n">
        <f aca="false">MIN(MAX((GQ510*(1+GQ$5/Setup!$C$36)+IF($V511=24,N($F511),0))-CU511,0),MAX($P511-SUM(DV511:ER511),0))</f>
        <v>0</v>
      </c>
      <c r="ET511" s="48" t="n">
        <f aca="false">MIN(MAX((GR510*(1+GR$5/Setup!$C$36)+IF($V511=25,N($F511),0))-CV511,0),MAX($P511-SUM(DV511:ES511),0))</f>
        <v>0</v>
      </c>
      <c r="EU511" s="48" t="n">
        <f aca="false">MIN(MAX((GS510*(1+GS$5/Setup!$C$36)+IF($V511=26,N($F511),0))-CW511,0),MAX($P511-SUM(DV511:ET511),0))</f>
        <v>0</v>
      </c>
      <c r="EV511" s="48" t="n">
        <f aca="false">MIN(MAX((GT510*(1+GT$5/Setup!$C$36)+IF($V511=27,N($F511),0))-CX511,0),MAX($P511-SUM(DV511:EU511),0))</f>
        <v>0</v>
      </c>
      <c r="EW511" s="48" t="n">
        <f aca="false">MIN(MAX((GU510*(1+GU$5/Setup!$C$36)+IF($V511=28,N($F511),0))-CY511,0),MAX($P511-SUM(DV511:EV511),0))</f>
        <v>0</v>
      </c>
      <c r="EX511" s="48" t="n">
        <f aca="false">MIN(MAX((GV510*(1+GV$5/Setup!$C$36)+IF($V511=29,N($F511),0))-CZ511,0),MAX($P511-SUM(DV511:EW511),0))</f>
        <v>0</v>
      </c>
      <c r="EY511" s="48" t="n">
        <f aca="false">MIN(MAX((GW510*(1+GW$5/Setup!$C$36)+IF($V511=30,N($F511),0))-DA511,0),MAX($P511-SUM(DV511:EX511),0))</f>
        <v>0</v>
      </c>
      <c r="EZ511" s="48" t="n">
        <f aca="false">MIN(MAX((GX510*(1+GX$5/Setup!$C$36)+IF($V511=31,N($F511),0))-DB511,0),MAX($P511-SUM(DV511:EY511),0))</f>
        <v>0</v>
      </c>
      <c r="FA511" s="48" t="n">
        <f aca="false">MIN(MAX((GY510*(1+GY$5/Setup!$C$36)+IF($V511=32,N($F511),0))-DC511,0),MAX($P511-SUM(DV511:EZ511),0))</f>
        <v>0</v>
      </c>
      <c r="FB511" s="48" t="n">
        <f aca="false">MIN(MAX((GZ510*(1+GZ$5/Setup!$C$36)+IF($V511=33,N($F511),0))-DD511,0),MAX($P511-SUM(DV511:FA511),0))</f>
        <v>0</v>
      </c>
      <c r="FC511" s="48" t="n">
        <f aca="false">MIN(MAX((HA510*(1+HA$5/Setup!$C$36)+IF($V511=34,N($F511),0))-DE511,0),MAX($P511-SUM(DV511:FB511),0))</f>
        <v>0</v>
      </c>
      <c r="FD511" s="48" t="n">
        <f aca="false">MIN(MAX((HB510*(1+HB$5/Setup!$C$36)+IF($V511=35,N($F511),0))-DF511,0),MAX($P511-SUM(DV511:FC511),0))</f>
        <v>0</v>
      </c>
      <c r="FE511" s="48" t="n">
        <f aca="false">MIN(MAX((HC510*(1+HC$5/Setup!$C$36)+IF($V511=36,N($F511),0))-DG511,0),MAX($P511-SUM(DV511:FD511),0))</f>
        <v>0</v>
      </c>
      <c r="FF511" s="48" t="n">
        <f aca="false">MIN(MAX((HD510*(1+HD$5/Setup!$C$36)+IF($V511=37,N($F511),0))-DH511,0),MAX($P511-SUM(DV511:FE511),0))</f>
        <v>0</v>
      </c>
      <c r="FG511" s="48" t="n">
        <f aca="false">MIN(MAX((HE510*(1+HE$5/Setup!$C$36)+IF($V511=38,N($F511),0))-DI511,0),MAX($P511-SUM(DV511:FF511),0))</f>
        <v>0</v>
      </c>
      <c r="FH511" s="48" t="n">
        <f aca="false">MIN(MAX((HF510*(1+HF$5/Setup!$C$36)+IF($V511=39,N($F511),0))-DJ511,0),MAX($P511-SUM(DV511:FG511),0))</f>
        <v>0</v>
      </c>
      <c r="FI511" s="48" t="n">
        <f aca="false">MIN(MAX((HG510*(1+HG$5/Setup!$C$36)+IF($V511=40,N($F511),0))-DK511,0),MAX($P511-SUM(DV511:FH511),0))</f>
        <v>0</v>
      </c>
      <c r="FJ511" s="48" t="n">
        <f aca="false">MIN(MAX((HH510*(1+HH$5/Setup!$C$36)+IF($V511=41,N($F511),0))-DL511,0),MAX($P511-SUM(DV511:FI511),0))</f>
        <v>0</v>
      </c>
      <c r="FK511" s="48" t="n">
        <f aca="false">MIN(MAX((HI510*(1+HI$5/Setup!$C$36)+IF($V511=42,N($F511),0))-DM511,0),MAX($P511-SUM(DV511:FJ511),0))</f>
        <v>0</v>
      </c>
      <c r="FL511" s="48" t="n">
        <f aca="false">MIN(MAX((HJ510*(1+HJ$5/Setup!$C$36)+IF($V511=43,N($F511),0))-DN511,0),MAX($P511-SUM(DV511:FK511),0))</f>
        <v>0</v>
      </c>
      <c r="FM511" s="48" t="n">
        <f aca="false">MIN(MAX((HK510*(1+HK$5/Setup!$C$36)+IF($V511=44,N($F511),0))-DO511,0),MAX($P511-SUM(DV511:FL511),0))</f>
        <v>0</v>
      </c>
      <c r="FN511" s="48" t="n">
        <f aca="false">MIN(MAX((HL510*(1+HL$5/Setup!$C$36)+IF($V511=45,N($F511),0))-DP511,0),MAX($P511-SUM(DV511:FM511),0))</f>
        <v>0</v>
      </c>
      <c r="FO511" s="48" t="n">
        <f aca="false">MIN(MAX((HM510*(1+HM$5/Setup!$C$36)+IF($V511=46,N($F511),0))-DQ511,0),MAX($P511-SUM(DV511:FN511),0))</f>
        <v>0</v>
      </c>
      <c r="FP511" s="48" t="n">
        <f aca="false">MIN(MAX((HN510*(1+HN$5/Setup!$C$36)+IF($V511=47,N($F511),0))-DR511,0),MAX($P511-SUM(DV511:FO511),0))</f>
        <v>0</v>
      </c>
      <c r="FQ511" s="48" t="n">
        <f aca="false">MIN(MAX((HO510*(1+HO$5/Setup!$C$36)+IF($V511=48,N($F511),0))-DS511,0),MAX($P511-SUM(DV511:FP511),0))</f>
        <v>0</v>
      </c>
      <c r="FR511" s="48" t="n">
        <f aca="false">MIN(MAX((HP510*(1+HP$5/Setup!$C$36)+IF($V511=49,N($F511),0))-DT511,0),MAX($P511-SUM(DV511:FQ511),0))</f>
        <v>0</v>
      </c>
      <c r="FS511" s="48" t="n">
        <f aca="false">MIN(MAX((HQ510*(1+HQ$5/Setup!$C$36)+IF($V511=50,N($F511),0))-DU511,0),MAX($P511-SUM(DV511:FR511),0))</f>
        <v>0</v>
      </c>
      <c r="FT511" s="48" t="n">
        <f aca="false">IF((FT510*(1+FT$5/Setup!$C$36)+IF($V511=1,N($F511),0))-BX511-DV511&lt;0.005,0,(FT510*(1+FT$5/Setup!$C$36)+IF($V511=1,N($F511),0))-BX511-DV511)</f>
        <v>0</v>
      </c>
      <c r="FU511" s="48" t="n">
        <f aca="false">IF((FU510*(1+FU$5/Setup!$C$36)+IF($V511=2,N($F511),0))-BY511-DW511&lt;0.005,0,(FU510*(1+FU$5/Setup!$C$36)+IF($V511=2,N($F511),0))-BY511-DW511)</f>
        <v>0</v>
      </c>
      <c r="FV511" s="48" t="n">
        <f aca="false">IF((FV510*(1+FV$5/Setup!$C$36)+IF($V511=3,N($F511),0))-BZ511-DX511&lt;0.005,0,(FV510*(1+FV$5/Setup!$C$36)+IF($V511=3,N($F511),0))-BZ511-DX511)</f>
        <v>0</v>
      </c>
      <c r="FW511" s="48" t="n">
        <f aca="false">IF((FW510*(1+FW$5/Setup!$C$36)+IF($V511=4,N($F511),0))-CA511-DY511&lt;0.005,0,(FW510*(1+FW$5/Setup!$C$36)+IF($V511=4,N($F511),0))-CA511-DY511)</f>
        <v>0</v>
      </c>
      <c r="FX511" s="48" t="n">
        <f aca="false">IF((FX510*(1+FX$5/Setup!$C$36)+IF($V511=5,N($F511),0))-CB511-DZ511&lt;0.005,0,(FX510*(1+FX$5/Setup!$C$36)+IF($V511=5,N($F511),0))-CB511-DZ511)</f>
        <v>0</v>
      </c>
      <c r="FY511" s="48" t="n">
        <f aca="false">IF((FY510*(1+FY$5/Setup!$C$36)+IF($V511=6,N($F511),0))-CC511-EA511&lt;0.005,0,(FY510*(1+FY$5/Setup!$C$36)+IF($V511=6,N($F511),0))-CC511-EA511)</f>
        <v>0</v>
      </c>
      <c r="FZ511" s="48" t="n">
        <f aca="false">IF((FZ510*(1+FZ$5/Setup!$C$36)+IF($V511=7,N($F511),0))-CD511-EB511&lt;0.005,0,(FZ510*(1+FZ$5/Setup!$C$36)+IF($V511=7,N($F511),0))-CD511-EB511)</f>
        <v>0</v>
      </c>
      <c r="GA511" s="48" t="n">
        <f aca="false">IF((GA510*(1+GA$5/Setup!$C$36)+IF($V511=8,N($F511),0))-CE511-EC511&lt;0.005,0,(GA510*(1+GA$5/Setup!$C$36)+IF($V511=8,N($F511),0))-CE511-EC511)</f>
        <v>0</v>
      </c>
      <c r="GB511" s="48" t="n">
        <f aca="false">IF((GB510*(1+GB$5/Setup!$C$36)+IF($V511=9,N($F511),0))-CF511-ED511&lt;0.005,0,(GB510*(1+GB$5/Setup!$C$36)+IF($V511=9,N($F511),0))-CF511-ED511)</f>
        <v>0</v>
      </c>
      <c r="GC511" s="48" t="n">
        <f aca="false">IF((GC510*(1+GC$5/Setup!$C$36)+IF($V511=10,N($F511),0))-CG511-EE511&lt;0.005,0,(GC510*(1+GC$5/Setup!$C$36)+IF($V511=10,N($F511),0))-CG511-EE511)</f>
        <v>0</v>
      </c>
      <c r="GD511" s="48" t="n">
        <f aca="false">IF((GD510*(1+GD$5/Setup!$C$36)+IF($V511=11,N($F511),0))-CH511-EF511&lt;0.005,0,(GD510*(1+GD$5/Setup!$C$36)+IF($V511=11,N($F511),0))-CH511-EF511)</f>
        <v>0</v>
      </c>
      <c r="GE511" s="48" t="n">
        <f aca="false">IF((GE510*(1+GE$5/Setup!$C$36)+IF($V511=12,N($F511),0))-CI511-EG511&lt;0.005,0,(GE510*(1+GE$5/Setup!$C$36)+IF($V511=12,N($F511),0))-CI511-EG511)</f>
        <v>0</v>
      </c>
      <c r="GF511" s="48" t="n">
        <f aca="false">IF((GF510*(1+GF$5/Setup!$C$36)+IF($V511=13,N($F511),0))-CJ511-EH511&lt;0.005,0,(GF510*(1+GF$5/Setup!$C$36)+IF($V511=13,N($F511),0))-CJ511-EH511)</f>
        <v>0</v>
      </c>
      <c r="GG511" s="48" t="n">
        <f aca="false">IF((GG510*(1+GG$5/Setup!$C$36)+IF($V511=14,N($F511),0))-CK511-EI511&lt;0.005,0,(GG510*(1+GG$5/Setup!$C$36)+IF($V511=14,N($F511),0))-CK511-EI511)</f>
        <v>0</v>
      </c>
      <c r="GH511" s="48" t="n">
        <f aca="false">IF((GH510*(1+GH$5/Setup!$C$36)+IF($V511=15,N($F511),0))-CL511-EJ511&lt;0.005,0,(GH510*(1+GH$5/Setup!$C$36)+IF($V511=15,N($F511),0))-CL511-EJ511)</f>
        <v>0</v>
      </c>
      <c r="GI511" s="48" t="n">
        <f aca="false">IF((GI510*(1+GI$5/Setup!$C$36)+IF($V511=16,N($F511),0))-CM511-EK511&lt;0.005,0,(GI510*(1+GI$5/Setup!$C$36)+IF($V511=16,N($F511),0))-CM511-EK511)</f>
        <v>0</v>
      </c>
      <c r="GJ511" s="48" t="n">
        <f aca="false">IF((GJ510*(1+GJ$5/Setup!$C$36)+IF($V511=17,N($F511),0))-CN511-EL511&lt;0.005,0,(GJ510*(1+GJ$5/Setup!$C$36)+IF($V511=17,N($F511),0))-CN511-EL511)</f>
        <v>0</v>
      </c>
      <c r="GK511" s="48" t="n">
        <f aca="false">IF((GK510*(1+GK$5/Setup!$C$36)+IF($V511=18,N($F511),0))-CO511-EM511&lt;0.005,0,(GK510*(1+GK$5/Setup!$C$36)+IF($V511=18,N($F511),0))-CO511-EM511)</f>
        <v>0</v>
      </c>
      <c r="GL511" s="48" t="n">
        <f aca="false">IF((GL510*(1+GL$5/Setup!$C$36)+IF($V511=19,N($F511),0))-CP511-EN511&lt;0.005,0,(GL510*(1+GL$5/Setup!$C$36)+IF($V511=19,N($F511),0))-CP511-EN511)</f>
        <v>0</v>
      </c>
      <c r="GM511" s="48" t="n">
        <f aca="false">IF((GM510*(1+GM$5/Setup!$C$36)+IF($V511=20,N($F511),0))-CQ511-EO511&lt;0.005,0,(GM510*(1+GM$5/Setup!$C$36)+IF($V511=20,N($F511),0))-CQ511-EO511)</f>
        <v>0</v>
      </c>
      <c r="GN511" s="48" t="n">
        <f aca="false">IF((GN510*(1+GN$5/Setup!$C$36)+IF($V511=21,N($F511),0))-CR511-EP511&lt;0.005,0,(GN510*(1+GN$5/Setup!$C$36)+IF($V511=21,N($F511),0))-CR511-EP511)</f>
        <v>0</v>
      </c>
      <c r="GO511" s="48" t="n">
        <f aca="false">IF((GO510*(1+GO$5/Setup!$C$36)+IF($V511=22,N($F511),0))-CS511-EQ511&lt;0.005,0,(GO510*(1+GO$5/Setup!$C$36)+IF($V511=22,N($F511),0))-CS511-EQ511)</f>
        <v>0</v>
      </c>
      <c r="GP511" s="48" t="n">
        <f aca="false">IF((GP510*(1+GP$5/Setup!$C$36)+IF($V511=23,N($F511),0))-CT511-ER511&lt;0.005,0,(GP510*(1+GP$5/Setup!$C$36)+IF($V511=23,N($F511),0))-CT511-ER511)</f>
        <v>0</v>
      </c>
      <c r="GQ511" s="48" t="n">
        <f aca="false">IF((GQ510*(1+GQ$5/Setup!$C$36)+IF($V511=24,N($F511),0))-CU511-ES511&lt;0.005,0,(GQ510*(1+GQ$5/Setup!$C$36)+IF($V511=24,N($F511),0))-CU511-ES511)</f>
        <v>0</v>
      </c>
      <c r="GR511" s="48" t="n">
        <f aca="false">IF((GR510*(1+GR$5/Setup!$C$36)+IF($V511=25,N($F511),0))-CV511-ET511&lt;0.005,0,(GR510*(1+GR$5/Setup!$C$36)+IF($V511=25,N($F511),0))-CV511-ET511)</f>
        <v>0</v>
      </c>
      <c r="GS511" s="48" t="n">
        <f aca="false">IF((GS510*(1+GS$5/Setup!$C$36)+IF($V511=26,N($F511),0))-CW511-EU511&lt;0.005,0,(GS510*(1+GS$5/Setup!$C$36)+IF($V511=26,N($F511),0))-CW511-EU511)</f>
        <v>0</v>
      </c>
      <c r="GT511" s="48" t="n">
        <f aca="false">IF((GT510*(1+GT$5/Setup!$C$36)+IF($V511=27,N($F511),0))-CX511-EV511&lt;0.005,0,(GT510*(1+GT$5/Setup!$C$36)+IF($V511=27,N($F511),0))-CX511-EV511)</f>
        <v>0</v>
      </c>
      <c r="GU511" s="48" t="n">
        <f aca="false">IF((GU510*(1+GU$5/Setup!$C$36)+IF($V511=28,N($F511),0))-CY511-EW511&lt;0.005,0,(GU510*(1+GU$5/Setup!$C$36)+IF($V511=28,N($F511),0))-CY511-EW511)</f>
        <v>0</v>
      </c>
      <c r="GV511" s="48" t="n">
        <f aca="false">IF((GV510*(1+GV$5/Setup!$C$36)+IF($V511=29,N($F511),0))-CZ511-EX511&lt;0.005,0,(GV510*(1+GV$5/Setup!$C$36)+IF($V511=29,N($F511),0))-CZ511-EX511)</f>
        <v>0</v>
      </c>
      <c r="GW511" s="48" t="n">
        <f aca="false">IF((GW510*(1+GW$5/Setup!$C$36)+IF($V511=30,N($F511),0))-DA511-EY511&lt;0.005,0,(GW510*(1+GW$5/Setup!$C$36)+IF($V511=30,N($F511),0))-DA511-EY511)</f>
        <v>0</v>
      </c>
      <c r="GX511" s="48" t="n">
        <f aca="false">IF((GX510*(1+GX$5/Setup!$C$36)+IF($V511=31,N($F511),0))-DB511-EZ511&lt;0.005,0,(GX510*(1+GX$5/Setup!$C$36)+IF($V511=31,N($F511),0))-DB511-EZ511)</f>
        <v>0</v>
      </c>
      <c r="GY511" s="48" t="n">
        <f aca="false">IF((GY510*(1+GY$5/Setup!$C$36)+IF($V511=32,N($F511),0))-DC511-FA511&lt;0.005,0,(GY510*(1+GY$5/Setup!$C$36)+IF($V511=32,N($F511),0))-DC511-FA511)</f>
        <v>0</v>
      </c>
      <c r="GZ511" s="48" t="n">
        <f aca="false">IF((GZ510*(1+GZ$5/Setup!$C$36)+IF($V511=33,N($F511),0))-DD511-FB511&lt;0.005,0,(GZ510*(1+GZ$5/Setup!$C$36)+IF($V511=33,N($F511),0))-DD511-FB511)</f>
        <v>0</v>
      </c>
      <c r="HA511" s="48" t="n">
        <f aca="false">IF((HA510*(1+HA$5/Setup!$C$36)+IF($V511=34,N($F511),0))-DE511-FC511&lt;0.005,0,(HA510*(1+HA$5/Setup!$C$36)+IF($V511=34,N($F511),0))-DE511-FC511)</f>
        <v>0</v>
      </c>
      <c r="HB511" s="48" t="n">
        <f aca="false">IF((HB510*(1+HB$5/Setup!$C$36)+IF($V511=35,N($F511),0))-DF511-FD511&lt;0.005,0,(HB510*(1+HB$5/Setup!$C$36)+IF($V511=35,N($F511),0))-DF511-FD511)</f>
        <v>0</v>
      </c>
      <c r="HC511" s="48" t="n">
        <f aca="false">IF((HC510*(1+HC$5/Setup!$C$36)+IF($V511=36,N($F511),0))-DG511-FE511&lt;0.005,0,(HC510*(1+HC$5/Setup!$C$36)+IF($V511=36,N($F511),0))-DG511-FE511)</f>
        <v>0</v>
      </c>
      <c r="HD511" s="48" t="n">
        <f aca="false">IF((HD510*(1+HD$5/Setup!$C$36)+IF($V511=37,N($F511),0))-DH511-FF511&lt;0.005,0,(HD510*(1+HD$5/Setup!$C$36)+IF($V511=37,N($F511),0))-DH511-FF511)</f>
        <v>0</v>
      </c>
      <c r="HE511" s="48" t="n">
        <f aca="false">IF((HE510*(1+HE$5/Setup!$C$36)+IF($V511=38,N($F511),0))-DI511-FG511&lt;0.005,0,(HE510*(1+HE$5/Setup!$C$36)+IF($V511=38,N($F511),0))-DI511-FG511)</f>
        <v>0</v>
      </c>
      <c r="HF511" s="48" t="n">
        <f aca="false">IF((HF510*(1+HF$5/Setup!$C$36)+IF($V511=39,N($F511),0))-DJ511-FH511&lt;0.005,0,(HF510*(1+HF$5/Setup!$C$36)+IF($V511=39,N($F511),0))-DJ511-FH511)</f>
        <v>0</v>
      </c>
      <c r="HG511" s="48" t="n">
        <f aca="false">IF((HG510*(1+HG$5/Setup!$C$36)+IF($V511=40,N($F511),0))-DK511-FI511&lt;0.005,0,(HG510*(1+HG$5/Setup!$C$36)+IF($V511=40,N($F511),0))-DK511-FI511)</f>
        <v>0</v>
      </c>
      <c r="HH511" s="48" t="n">
        <f aca="false">IF((HH510*(1+HH$5/Setup!$C$36)+IF($V511=41,N($F511),0))-DL511-FJ511&lt;0.005,0,(HH510*(1+HH$5/Setup!$C$36)+IF($V511=41,N($F511),0))-DL511-FJ511)</f>
        <v>0</v>
      </c>
      <c r="HI511" s="48" t="n">
        <f aca="false">IF((HI510*(1+HI$5/Setup!$C$36)+IF($V511=42,N($F511),0))-DM511-FK511&lt;0.005,0,(HI510*(1+HI$5/Setup!$C$36)+IF($V511=42,N($F511),0))-DM511-FK511)</f>
        <v>0</v>
      </c>
      <c r="HJ511" s="48" t="n">
        <f aca="false">IF((HJ510*(1+HJ$5/Setup!$C$36)+IF($V511=43,N($F511),0))-DN511-FL511&lt;0.005,0,(HJ510*(1+HJ$5/Setup!$C$36)+IF($V511=43,N($F511),0))-DN511-FL511)</f>
        <v>0</v>
      </c>
      <c r="HK511" s="48" t="n">
        <f aca="false">IF((HK510*(1+HK$5/Setup!$C$36)+IF($V511=44,N($F511),0))-DO511-FM511&lt;0.005,0,(HK510*(1+HK$5/Setup!$C$36)+IF($V511=44,N($F511),0))-DO511-FM511)</f>
        <v>0</v>
      </c>
      <c r="HL511" s="48" t="n">
        <f aca="false">IF((HL510*(1+HL$5/Setup!$C$36)+IF($V511=45,N($F511),0))-DP511-FN511&lt;0.005,0,(HL510*(1+HL$5/Setup!$C$36)+IF($V511=45,N($F511),0))-DP511-FN511)</f>
        <v>0</v>
      </c>
      <c r="HM511" s="48" t="n">
        <f aca="false">IF((HM510*(1+HM$5/Setup!$C$36)+IF($V511=46,N($F511),0))-DQ511-FO511&lt;0.005,0,(HM510*(1+HM$5/Setup!$C$36)+IF($V511=46,N($F511),0))-DQ511-FO511)</f>
        <v>0</v>
      </c>
      <c r="HN511" s="48" t="n">
        <f aca="false">IF((HN510*(1+HN$5/Setup!$C$36)+IF($V511=47,N($F511),0))-DR511-FP511&lt;0.005,0,(HN510*(1+HN$5/Setup!$C$36)+IF($V511=47,N($F511),0))-DR511-FP511)</f>
        <v>0</v>
      </c>
      <c r="HO511" s="48" t="n">
        <f aca="false">IF((HO510*(1+HO$5/Setup!$C$36)+IF($V511=48,N($F511),0))-DS511-FQ511&lt;0.005,0,(HO510*(1+HO$5/Setup!$C$36)+IF($V511=48,N($F511),0))-DS511-FQ511)</f>
        <v>0</v>
      </c>
      <c r="HP511" s="48" t="n">
        <f aca="false">IF((HP510*(1+HP$5/Setup!$C$36)+IF($V511=49,N($F511),0))-DT511-FR511&lt;0.005,0,(HP510*(1+HP$5/Setup!$C$36)+IF($V511=49,N($F511),0))-DT511-FR511)</f>
        <v>0</v>
      </c>
      <c r="HQ511" s="48" t="n">
        <f aca="false">IF((HQ510*(1+HQ$5/Setup!$C$36)+IF($V511=50,N($F511),0))-DU511-FS511&lt;0.005,0,(HQ510*(1+HQ$5/Setup!$C$36)+IF($V511=50,N($F511),0))-DU511-FS511)</f>
        <v>0</v>
      </c>
    </row>
    <row r="512" customFormat="false" ht="15" hidden="false" customHeight="false" outlineLevel="0" collapsed="false">
      <c r="A512" s="44" t="n">
        <v>504</v>
      </c>
      <c r="B512" s="45" t="n">
        <f aca="false">IF(Setup!$C$7="Every month",EDATE(Setup!$C$8,($A512-1)),IF(Setup!$C$7="Twice a month",DATE(YEAR(Setup!$C$8),MONTH(Setup!$C$8)+INT((($A512-1)+Setup!$C$41)/2),MIN(IF(MOD(($A512-1)+Setup!$C$41,2)=0,Setup!$C$39,Setup!$C$40),DAY(EOMONTH(DATE(YEAR(Setup!$C$8),MONTH(Setup!$C$8)+INT((($A512-1)+Setup!$C$41)/2),1),0)))),Setup!$C$8+($A512-1)*IF(Setup!$C$7="Every week",7,14)))</f>
        <v>53367</v>
      </c>
      <c r="C512" s="45" t="n">
        <f aca="false">IF(Setup!$C$7="Every month",EDATE(Setup!$C$8,$A512),IF(Setup!$C$7="Twice a month",DATE(YEAR(Setup!$C$8),MONTH(Setup!$C$8)+INT(($A512+Setup!$C$41)/2),MIN(IF(MOD($A512+Setup!$C$41,2)=0,Setup!$C$39,Setup!$C$40),DAY(EOMONTH(DATE(YEAR(Setup!$C$8),MONTH(Setup!$C$8)+INT(($A512+Setup!$C$41)/2),1),0)))),Setup!$C$8+$A512*IF(Setup!$C$7="Every week",7,14)))</f>
        <v>53381</v>
      </c>
      <c r="D512" s="46"/>
      <c r="E512" s="47"/>
      <c r="F512" s="47"/>
      <c r="G512" s="47"/>
      <c r="H512" s="47"/>
      <c r="I512" s="48" t="n">
        <f aca="false">N(Setup!$C$11)+N(E512)</f>
        <v>100</v>
      </c>
      <c r="J512" s="48" t="n">
        <f aca="false">MIN(Setup!$C$37,MAX(I512,0))</f>
        <v>9.23076923076923</v>
      </c>
      <c r="K512" s="48" t="n">
        <f aca="false">MIN(MAX(N(Setup!$C$14)-L511,0),MAX(I512-J512,0))</f>
        <v>0</v>
      </c>
      <c r="L512" s="48" t="n">
        <f aca="false">L511+K512-N(G512)</f>
        <v>500</v>
      </c>
      <c r="M512" s="48" t="n">
        <f aca="false">M511+J512-N(H512)</f>
        <v>4652.30769230768</v>
      </c>
      <c r="N512" s="48" t="n">
        <f aca="false">SUM(BX512:DU512)</f>
        <v>0</v>
      </c>
      <c r="O512" s="48" t="n">
        <f aca="false">SUM(Z512:BW512)-N512</f>
        <v>65</v>
      </c>
      <c r="P512" s="48" t="n">
        <f aca="false">MAX(I512-J512-K512,0)+O512</f>
        <v>155.769230769231</v>
      </c>
      <c r="Q512" s="48" t="n">
        <f aca="false">SUM(DV512:FS512)</f>
        <v>0</v>
      </c>
      <c r="R512" s="49" t="n">
        <f aca="false">N512+J512+K512+Q512</f>
        <v>9.23076923076923</v>
      </c>
      <c r="S512" s="48" t="n">
        <f aca="false">T512-T511-N(F512)+N512+Q512</f>
        <v>0</v>
      </c>
      <c r="T512" s="49" t="n">
        <f aca="false">SUM(FT512:HQ512)</f>
        <v>0</v>
      </c>
      <c r="U512" s="44" t="str">
        <f aca="false">IF(T511&lt;0.005,"",INDEX(Helpers!$C$2:$C$51,IF(_xlfn.MINIFS($DV$6:$FS$6,DV512:FS512,"&gt;0.005")=0,V512,_xlfn.MINIFS($DV$6:$FS$6,DV512:FS512,"&gt;0.005"))))</f>
        <v/>
      </c>
      <c r="V512" s="44" t="n">
        <f aca="false">IF(_xlfn.MINIFS($FT$6:$HQ$6,FT511:HQ511,"&gt;0.005")=0,1,_xlfn.MINIFS($FT$6:$HQ$6,FT511:HQ511,"&gt;0.005"))</f>
        <v>1</v>
      </c>
      <c r="W512" s="44" t="n">
        <f aca="false">IF(AND(D512&lt;&gt;"Paid",T511&gt;0.005),1,0)</f>
        <v>0</v>
      </c>
      <c r="X512" s="48" t="n">
        <f aca="false">SUMPRODUCT(((Helpers!$G$2:$G$51*(1+(Helpers!$D$2:$D$51+0.000000001)/12)^(($B512-Setup!$C$8)/(365.25/12))-Helpers!$E$2:$E$51*((1+(Helpers!$D$2:$D$51+0.000000001)/12)^(($B512-Setup!$C$8)/(365.25/12))-1)/((Helpers!$D$2:$D$51+0.000000001)/12))&gt;0)*(Helpers!$G$2:$G$51*(1+(Helpers!$D$2:$D$51+0.000000001)/12)^(($B512-Setup!$C$8)/(365.25/12))-Helpers!$E$2:$E$51*((1+(Helpers!$D$2:$D$51+0.000000001)/12)^(($B512-Setup!$C$8)/(365.25/12))-1)/((Helpers!$D$2:$D$51+0.000000001)/12)))</f>
        <v>0</v>
      </c>
      <c r="Y512" s="48"/>
      <c r="Z512" s="48" t="n">
        <f aca="false">IF(OR(N(Z$5)=0,Z$6=""),0,Z$5*((DATE(YEAR($B512),MONTH($B512),MIN(Z$6,DAY(EOMONTH($B512,0))))&gt;=$B512)*(DATE(YEAR($B512),MONTH($B512),MIN(Z$6,DAY(EOMONTH($B512,0))))&lt;$C512)+(DATE(YEAR($B512),MONTH($B512)+1,MIN(Z$6,DAY(EOMONTH($B512,1))))&gt;=$B512)*(DATE(YEAR($B512),MONTH($B512)+1,MIN(Z$6,DAY(EOMONTH($B512,1))))&lt;$C512)))</f>
        <v>25</v>
      </c>
      <c r="AA512" s="48" t="n">
        <f aca="false">IF(OR(N(AA$5)=0,AA$6=""),0,AA$5*((DATE(YEAR($B512),MONTH($B512),MIN(AA$6,DAY(EOMONTH($B512,0))))&gt;=$B512)*(DATE(YEAR($B512),MONTH($B512),MIN(AA$6,DAY(EOMONTH($B512,0))))&lt;$C512)+(DATE(YEAR($B512),MONTH($B512)+1,MIN(AA$6,DAY(EOMONTH($B512,1))))&gt;=$B512)*(DATE(YEAR($B512),MONTH($B512)+1,MIN(AA$6,DAY(EOMONTH($B512,1))))&lt;$C512)))</f>
        <v>40</v>
      </c>
      <c r="AB512" s="48" t="n">
        <f aca="false">IF(OR(N(AB$5)=0,AB$6=""),0,AB$5*((DATE(YEAR($B512),MONTH($B512),MIN(AB$6,DAY(EOMONTH($B512,0))))&gt;=$B512)*(DATE(YEAR($B512),MONTH($B512),MIN(AB$6,DAY(EOMONTH($B512,0))))&lt;$C512)+(DATE(YEAR($B512),MONTH($B512)+1,MIN(AB$6,DAY(EOMONTH($B512,1))))&gt;=$B512)*(DATE(YEAR($B512),MONTH($B512)+1,MIN(AB$6,DAY(EOMONTH($B512,1))))&lt;$C512)))</f>
        <v>0</v>
      </c>
      <c r="AC512" s="48" t="n">
        <f aca="false">IF(OR(N(AC$5)=0,AC$6=""),0,AC$5*((DATE(YEAR($B512),MONTH($B512),MIN(AC$6,DAY(EOMONTH($B512,0))))&gt;=$B512)*(DATE(YEAR($B512),MONTH($B512),MIN(AC$6,DAY(EOMONTH($B512,0))))&lt;$C512)+(DATE(YEAR($B512),MONTH($B512)+1,MIN(AC$6,DAY(EOMONTH($B512,1))))&gt;=$B512)*(DATE(YEAR($B512),MONTH($B512)+1,MIN(AC$6,DAY(EOMONTH($B512,1))))&lt;$C512)))</f>
        <v>0</v>
      </c>
      <c r="AD512" s="48" t="n">
        <f aca="false">IF(OR(N(AD$5)=0,AD$6=""),0,AD$5*((DATE(YEAR($B512),MONTH($B512),MIN(AD$6,DAY(EOMONTH($B512,0))))&gt;=$B512)*(DATE(YEAR($B512),MONTH($B512),MIN(AD$6,DAY(EOMONTH($B512,0))))&lt;$C512)+(DATE(YEAR($B512),MONTH($B512)+1,MIN(AD$6,DAY(EOMONTH($B512,1))))&gt;=$B512)*(DATE(YEAR($B512),MONTH($B512)+1,MIN(AD$6,DAY(EOMONTH($B512,1))))&lt;$C512)))</f>
        <v>0</v>
      </c>
      <c r="AE512" s="48" t="n">
        <f aca="false">IF(OR(N(AE$5)=0,AE$6=""),0,AE$5*((DATE(YEAR($B512),MONTH($B512),MIN(AE$6,DAY(EOMONTH($B512,0))))&gt;=$B512)*(DATE(YEAR($B512),MONTH($B512),MIN(AE$6,DAY(EOMONTH($B512,0))))&lt;$C512)+(DATE(YEAR($B512),MONTH($B512)+1,MIN(AE$6,DAY(EOMONTH($B512,1))))&gt;=$B512)*(DATE(YEAR($B512),MONTH($B512)+1,MIN(AE$6,DAY(EOMONTH($B512,1))))&lt;$C512)))</f>
        <v>0</v>
      </c>
      <c r="AF512" s="48" t="n">
        <f aca="false">IF(OR(N(AF$5)=0,AF$6=""),0,AF$5*((DATE(YEAR($B512),MONTH($B512),MIN(AF$6,DAY(EOMONTH($B512,0))))&gt;=$B512)*(DATE(YEAR($B512),MONTH($B512),MIN(AF$6,DAY(EOMONTH($B512,0))))&lt;$C512)+(DATE(YEAR($B512),MONTH($B512)+1,MIN(AF$6,DAY(EOMONTH($B512,1))))&gt;=$B512)*(DATE(YEAR($B512),MONTH($B512)+1,MIN(AF$6,DAY(EOMONTH($B512,1))))&lt;$C512)))</f>
        <v>0</v>
      </c>
      <c r="AG512" s="48" t="n">
        <f aca="false">IF(OR(N(AG$5)=0,AG$6=""),0,AG$5*((DATE(YEAR($B512),MONTH($B512),MIN(AG$6,DAY(EOMONTH($B512,0))))&gt;=$B512)*(DATE(YEAR($B512),MONTH($B512),MIN(AG$6,DAY(EOMONTH($B512,0))))&lt;$C512)+(DATE(YEAR($B512),MONTH($B512)+1,MIN(AG$6,DAY(EOMONTH($B512,1))))&gt;=$B512)*(DATE(YEAR($B512),MONTH($B512)+1,MIN(AG$6,DAY(EOMONTH($B512,1))))&lt;$C512)))</f>
        <v>0</v>
      </c>
      <c r="AH512" s="48" t="n">
        <f aca="false">IF(OR(N(AH$5)=0,AH$6=""),0,AH$5*((DATE(YEAR($B512),MONTH($B512),MIN(AH$6,DAY(EOMONTH($B512,0))))&gt;=$B512)*(DATE(YEAR($B512),MONTH($B512),MIN(AH$6,DAY(EOMONTH($B512,0))))&lt;$C512)+(DATE(YEAR($B512),MONTH($B512)+1,MIN(AH$6,DAY(EOMONTH($B512,1))))&gt;=$B512)*(DATE(YEAR($B512),MONTH($B512)+1,MIN(AH$6,DAY(EOMONTH($B512,1))))&lt;$C512)))</f>
        <v>0</v>
      </c>
      <c r="AI512" s="48" t="n">
        <f aca="false">IF(OR(N(AI$5)=0,AI$6=""),0,AI$5*((DATE(YEAR($B512),MONTH($B512),MIN(AI$6,DAY(EOMONTH($B512,0))))&gt;=$B512)*(DATE(YEAR($B512),MONTH($B512),MIN(AI$6,DAY(EOMONTH($B512,0))))&lt;$C512)+(DATE(YEAR($B512),MONTH($B512)+1,MIN(AI$6,DAY(EOMONTH($B512,1))))&gt;=$B512)*(DATE(YEAR($B512),MONTH($B512)+1,MIN(AI$6,DAY(EOMONTH($B512,1))))&lt;$C512)))</f>
        <v>0</v>
      </c>
      <c r="AJ512" s="48" t="n">
        <f aca="false">IF(OR(N(AJ$5)=0,AJ$6=""),0,AJ$5*((DATE(YEAR($B512),MONTH($B512),MIN(AJ$6,DAY(EOMONTH($B512,0))))&gt;=$B512)*(DATE(YEAR($B512),MONTH($B512),MIN(AJ$6,DAY(EOMONTH($B512,0))))&lt;$C512)+(DATE(YEAR($B512),MONTH($B512)+1,MIN(AJ$6,DAY(EOMONTH($B512,1))))&gt;=$B512)*(DATE(YEAR($B512),MONTH($B512)+1,MIN(AJ$6,DAY(EOMONTH($B512,1))))&lt;$C512)))</f>
        <v>0</v>
      </c>
      <c r="AK512" s="48" t="n">
        <f aca="false">IF(OR(N(AK$5)=0,AK$6=""),0,AK$5*((DATE(YEAR($B512),MONTH($B512),MIN(AK$6,DAY(EOMONTH($B512,0))))&gt;=$B512)*(DATE(YEAR($B512),MONTH($B512),MIN(AK$6,DAY(EOMONTH($B512,0))))&lt;$C512)+(DATE(YEAR($B512),MONTH($B512)+1,MIN(AK$6,DAY(EOMONTH($B512,1))))&gt;=$B512)*(DATE(YEAR($B512),MONTH($B512)+1,MIN(AK$6,DAY(EOMONTH($B512,1))))&lt;$C512)))</f>
        <v>0</v>
      </c>
      <c r="AL512" s="48" t="n">
        <f aca="false">IF(OR(N(AL$5)=0,AL$6=""),0,AL$5*((DATE(YEAR($B512),MONTH($B512),MIN(AL$6,DAY(EOMONTH($B512,0))))&gt;=$B512)*(DATE(YEAR($B512),MONTH($B512),MIN(AL$6,DAY(EOMONTH($B512,0))))&lt;$C512)+(DATE(YEAR($B512),MONTH($B512)+1,MIN(AL$6,DAY(EOMONTH($B512,1))))&gt;=$B512)*(DATE(YEAR($B512),MONTH($B512)+1,MIN(AL$6,DAY(EOMONTH($B512,1))))&lt;$C512)))</f>
        <v>0</v>
      </c>
      <c r="AM512" s="48" t="n">
        <f aca="false">IF(OR(N(AM$5)=0,AM$6=""),0,AM$5*((DATE(YEAR($B512),MONTH($B512),MIN(AM$6,DAY(EOMONTH($B512,0))))&gt;=$B512)*(DATE(YEAR($B512),MONTH($B512),MIN(AM$6,DAY(EOMONTH($B512,0))))&lt;$C512)+(DATE(YEAR($B512),MONTH($B512)+1,MIN(AM$6,DAY(EOMONTH($B512,1))))&gt;=$B512)*(DATE(YEAR($B512),MONTH($B512)+1,MIN(AM$6,DAY(EOMONTH($B512,1))))&lt;$C512)))</f>
        <v>0</v>
      </c>
      <c r="AN512" s="48" t="n">
        <f aca="false">IF(OR(N(AN$5)=0,AN$6=""),0,AN$5*((DATE(YEAR($B512),MONTH($B512),MIN(AN$6,DAY(EOMONTH($B512,0))))&gt;=$B512)*(DATE(YEAR($B512),MONTH($B512),MIN(AN$6,DAY(EOMONTH($B512,0))))&lt;$C512)+(DATE(YEAR($B512),MONTH($B512)+1,MIN(AN$6,DAY(EOMONTH($B512,1))))&gt;=$B512)*(DATE(YEAR($B512),MONTH($B512)+1,MIN(AN$6,DAY(EOMONTH($B512,1))))&lt;$C512)))</f>
        <v>0</v>
      </c>
      <c r="AO512" s="48" t="n">
        <f aca="false">IF(OR(N(AO$5)=0,AO$6=""),0,AO$5*((DATE(YEAR($B512),MONTH($B512),MIN(AO$6,DAY(EOMONTH($B512,0))))&gt;=$B512)*(DATE(YEAR($B512),MONTH($B512),MIN(AO$6,DAY(EOMONTH($B512,0))))&lt;$C512)+(DATE(YEAR($B512),MONTH($B512)+1,MIN(AO$6,DAY(EOMONTH($B512,1))))&gt;=$B512)*(DATE(YEAR($B512),MONTH($B512)+1,MIN(AO$6,DAY(EOMONTH($B512,1))))&lt;$C512)))</f>
        <v>0</v>
      </c>
      <c r="AP512" s="48" t="n">
        <f aca="false">IF(OR(N(AP$5)=0,AP$6=""),0,AP$5*((DATE(YEAR($B512),MONTH($B512),MIN(AP$6,DAY(EOMONTH($B512,0))))&gt;=$B512)*(DATE(YEAR($B512),MONTH($B512),MIN(AP$6,DAY(EOMONTH($B512,0))))&lt;$C512)+(DATE(YEAR($B512),MONTH($B512)+1,MIN(AP$6,DAY(EOMONTH($B512,1))))&gt;=$B512)*(DATE(YEAR($B512),MONTH($B512)+1,MIN(AP$6,DAY(EOMONTH($B512,1))))&lt;$C512)))</f>
        <v>0</v>
      </c>
      <c r="AQ512" s="48" t="n">
        <f aca="false">IF(OR(N(AQ$5)=0,AQ$6=""),0,AQ$5*((DATE(YEAR($B512),MONTH($B512),MIN(AQ$6,DAY(EOMONTH($B512,0))))&gt;=$B512)*(DATE(YEAR($B512),MONTH($B512),MIN(AQ$6,DAY(EOMONTH($B512,0))))&lt;$C512)+(DATE(YEAR($B512),MONTH($B512)+1,MIN(AQ$6,DAY(EOMONTH($B512,1))))&gt;=$B512)*(DATE(YEAR($B512),MONTH($B512)+1,MIN(AQ$6,DAY(EOMONTH($B512,1))))&lt;$C512)))</f>
        <v>0</v>
      </c>
      <c r="AR512" s="48" t="n">
        <f aca="false">IF(OR(N(AR$5)=0,AR$6=""),0,AR$5*((DATE(YEAR($B512),MONTH($B512),MIN(AR$6,DAY(EOMONTH($B512,0))))&gt;=$B512)*(DATE(YEAR($B512),MONTH($B512),MIN(AR$6,DAY(EOMONTH($B512,0))))&lt;$C512)+(DATE(YEAR($B512),MONTH($B512)+1,MIN(AR$6,DAY(EOMONTH($B512,1))))&gt;=$B512)*(DATE(YEAR($B512),MONTH($B512)+1,MIN(AR$6,DAY(EOMONTH($B512,1))))&lt;$C512)))</f>
        <v>0</v>
      </c>
      <c r="AS512" s="48" t="n">
        <f aca="false">IF(OR(N(AS$5)=0,AS$6=""),0,AS$5*((DATE(YEAR($B512),MONTH($B512),MIN(AS$6,DAY(EOMONTH($B512,0))))&gt;=$B512)*(DATE(YEAR($B512),MONTH($B512),MIN(AS$6,DAY(EOMONTH($B512,0))))&lt;$C512)+(DATE(YEAR($B512),MONTH($B512)+1,MIN(AS$6,DAY(EOMONTH($B512,1))))&gt;=$B512)*(DATE(YEAR($B512),MONTH($B512)+1,MIN(AS$6,DAY(EOMONTH($B512,1))))&lt;$C512)))</f>
        <v>0</v>
      </c>
      <c r="AT512" s="48" t="n">
        <f aca="false">IF(OR(N(AT$5)=0,AT$6=""),0,AT$5*((DATE(YEAR($B512),MONTH($B512),MIN(AT$6,DAY(EOMONTH($B512,0))))&gt;=$B512)*(DATE(YEAR($B512),MONTH($B512),MIN(AT$6,DAY(EOMONTH($B512,0))))&lt;$C512)+(DATE(YEAR($B512),MONTH($B512)+1,MIN(AT$6,DAY(EOMONTH($B512,1))))&gt;=$B512)*(DATE(YEAR($B512),MONTH($B512)+1,MIN(AT$6,DAY(EOMONTH($B512,1))))&lt;$C512)))</f>
        <v>0</v>
      </c>
      <c r="AU512" s="48" t="n">
        <f aca="false">IF(OR(N(AU$5)=0,AU$6=""),0,AU$5*((DATE(YEAR($B512),MONTH($B512),MIN(AU$6,DAY(EOMONTH($B512,0))))&gt;=$B512)*(DATE(YEAR($B512),MONTH($B512),MIN(AU$6,DAY(EOMONTH($B512,0))))&lt;$C512)+(DATE(YEAR($B512),MONTH($B512)+1,MIN(AU$6,DAY(EOMONTH($B512,1))))&gt;=$B512)*(DATE(YEAR($B512),MONTH($B512)+1,MIN(AU$6,DAY(EOMONTH($B512,1))))&lt;$C512)))</f>
        <v>0</v>
      </c>
      <c r="AV512" s="48" t="n">
        <f aca="false">IF(OR(N(AV$5)=0,AV$6=""),0,AV$5*((DATE(YEAR($B512),MONTH($B512),MIN(AV$6,DAY(EOMONTH($B512,0))))&gt;=$B512)*(DATE(YEAR($B512),MONTH($B512),MIN(AV$6,DAY(EOMONTH($B512,0))))&lt;$C512)+(DATE(YEAR($B512),MONTH($B512)+1,MIN(AV$6,DAY(EOMONTH($B512,1))))&gt;=$B512)*(DATE(YEAR($B512),MONTH($B512)+1,MIN(AV$6,DAY(EOMONTH($B512,1))))&lt;$C512)))</f>
        <v>0</v>
      </c>
      <c r="AW512" s="48" t="n">
        <f aca="false">IF(OR(N(AW$5)=0,AW$6=""),0,AW$5*((DATE(YEAR($B512),MONTH($B512),MIN(AW$6,DAY(EOMONTH($B512,0))))&gt;=$B512)*(DATE(YEAR($B512),MONTH($B512),MIN(AW$6,DAY(EOMONTH($B512,0))))&lt;$C512)+(DATE(YEAR($B512),MONTH($B512)+1,MIN(AW$6,DAY(EOMONTH($B512,1))))&gt;=$B512)*(DATE(YEAR($B512),MONTH($B512)+1,MIN(AW$6,DAY(EOMONTH($B512,1))))&lt;$C512)))</f>
        <v>0</v>
      </c>
      <c r="AX512" s="48" t="n">
        <f aca="false">IF(OR(N(AX$5)=0,AX$6=""),0,AX$5*((DATE(YEAR($B512),MONTH($B512),MIN(AX$6,DAY(EOMONTH($B512,0))))&gt;=$B512)*(DATE(YEAR($B512),MONTH($B512),MIN(AX$6,DAY(EOMONTH($B512,0))))&lt;$C512)+(DATE(YEAR($B512),MONTH($B512)+1,MIN(AX$6,DAY(EOMONTH($B512,1))))&gt;=$B512)*(DATE(YEAR($B512),MONTH($B512)+1,MIN(AX$6,DAY(EOMONTH($B512,1))))&lt;$C512)))</f>
        <v>0</v>
      </c>
      <c r="AY512" s="48" t="n">
        <f aca="false">IF(OR(N(AY$5)=0,AY$6=""),0,AY$5*((DATE(YEAR($B512),MONTH($B512),MIN(AY$6,DAY(EOMONTH($B512,0))))&gt;=$B512)*(DATE(YEAR($B512),MONTH($B512),MIN(AY$6,DAY(EOMONTH($B512,0))))&lt;$C512)+(DATE(YEAR($B512),MONTH($B512)+1,MIN(AY$6,DAY(EOMONTH($B512,1))))&gt;=$B512)*(DATE(YEAR($B512),MONTH($B512)+1,MIN(AY$6,DAY(EOMONTH($B512,1))))&lt;$C512)))</f>
        <v>0</v>
      </c>
      <c r="AZ512" s="48" t="n">
        <f aca="false">IF(OR(N(AZ$5)=0,AZ$6=""),0,AZ$5*((DATE(YEAR($B512),MONTH($B512),MIN(AZ$6,DAY(EOMONTH($B512,0))))&gt;=$B512)*(DATE(YEAR($B512),MONTH($B512),MIN(AZ$6,DAY(EOMONTH($B512,0))))&lt;$C512)+(DATE(YEAR($B512),MONTH($B512)+1,MIN(AZ$6,DAY(EOMONTH($B512,1))))&gt;=$B512)*(DATE(YEAR($B512),MONTH($B512)+1,MIN(AZ$6,DAY(EOMONTH($B512,1))))&lt;$C512)))</f>
        <v>0</v>
      </c>
      <c r="BA512" s="48" t="n">
        <f aca="false">IF(OR(N(BA$5)=0,BA$6=""),0,BA$5*((DATE(YEAR($B512),MONTH($B512),MIN(BA$6,DAY(EOMONTH($B512,0))))&gt;=$B512)*(DATE(YEAR($B512),MONTH($B512),MIN(BA$6,DAY(EOMONTH($B512,0))))&lt;$C512)+(DATE(YEAR($B512),MONTH($B512)+1,MIN(BA$6,DAY(EOMONTH($B512,1))))&gt;=$B512)*(DATE(YEAR($B512),MONTH($B512)+1,MIN(BA$6,DAY(EOMONTH($B512,1))))&lt;$C512)))</f>
        <v>0</v>
      </c>
      <c r="BB512" s="48" t="n">
        <f aca="false">IF(OR(N(BB$5)=0,BB$6=""),0,BB$5*((DATE(YEAR($B512),MONTH($B512),MIN(BB$6,DAY(EOMONTH($B512,0))))&gt;=$B512)*(DATE(YEAR($B512),MONTH($B512),MIN(BB$6,DAY(EOMONTH($B512,0))))&lt;$C512)+(DATE(YEAR($B512),MONTH($B512)+1,MIN(BB$6,DAY(EOMONTH($B512,1))))&gt;=$B512)*(DATE(YEAR($B512),MONTH($B512)+1,MIN(BB$6,DAY(EOMONTH($B512,1))))&lt;$C512)))</f>
        <v>0</v>
      </c>
      <c r="BC512" s="48" t="n">
        <f aca="false">IF(OR(N(BC$5)=0,BC$6=""),0,BC$5*((DATE(YEAR($B512),MONTH($B512),MIN(BC$6,DAY(EOMONTH($B512,0))))&gt;=$B512)*(DATE(YEAR($B512),MONTH($B512),MIN(BC$6,DAY(EOMONTH($B512,0))))&lt;$C512)+(DATE(YEAR($B512),MONTH($B512)+1,MIN(BC$6,DAY(EOMONTH($B512,1))))&gt;=$B512)*(DATE(YEAR($B512),MONTH($B512)+1,MIN(BC$6,DAY(EOMONTH($B512,1))))&lt;$C512)))</f>
        <v>0</v>
      </c>
      <c r="BD512" s="48" t="n">
        <f aca="false">IF(OR(N(BD$5)=0,BD$6=""),0,BD$5*((DATE(YEAR($B512),MONTH($B512),MIN(BD$6,DAY(EOMONTH($B512,0))))&gt;=$B512)*(DATE(YEAR($B512),MONTH($B512),MIN(BD$6,DAY(EOMONTH($B512,0))))&lt;$C512)+(DATE(YEAR($B512),MONTH($B512)+1,MIN(BD$6,DAY(EOMONTH($B512,1))))&gt;=$B512)*(DATE(YEAR($B512),MONTH($B512)+1,MIN(BD$6,DAY(EOMONTH($B512,1))))&lt;$C512)))</f>
        <v>0</v>
      </c>
      <c r="BE512" s="48" t="n">
        <f aca="false">IF(OR(N(BE$5)=0,BE$6=""),0,BE$5*((DATE(YEAR($B512),MONTH($B512),MIN(BE$6,DAY(EOMONTH($B512,0))))&gt;=$B512)*(DATE(YEAR($B512),MONTH($B512),MIN(BE$6,DAY(EOMONTH($B512,0))))&lt;$C512)+(DATE(YEAR($B512),MONTH($B512)+1,MIN(BE$6,DAY(EOMONTH($B512,1))))&gt;=$B512)*(DATE(YEAR($B512),MONTH($B512)+1,MIN(BE$6,DAY(EOMONTH($B512,1))))&lt;$C512)))</f>
        <v>0</v>
      </c>
      <c r="BF512" s="48" t="n">
        <f aca="false">IF(OR(N(BF$5)=0,BF$6=""),0,BF$5*((DATE(YEAR($B512),MONTH($B512),MIN(BF$6,DAY(EOMONTH($B512,0))))&gt;=$B512)*(DATE(YEAR($B512),MONTH($B512),MIN(BF$6,DAY(EOMONTH($B512,0))))&lt;$C512)+(DATE(YEAR($B512),MONTH($B512)+1,MIN(BF$6,DAY(EOMONTH($B512,1))))&gt;=$B512)*(DATE(YEAR($B512),MONTH($B512)+1,MIN(BF$6,DAY(EOMONTH($B512,1))))&lt;$C512)))</f>
        <v>0</v>
      </c>
      <c r="BG512" s="48" t="n">
        <f aca="false">IF(OR(N(BG$5)=0,BG$6=""),0,BG$5*((DATE(YEAR($B512),MONTH($B512),MIN(BG$6,DAY(EOMONTH($B512,0))))&gt;=$B512)*(DATE(YEAR($B512),MONTH($B512),MIN(BG$6,DAY(EOMONTH($B512,0))))&lt;$C512)+(DATE(YEAR($B512),MONTH($B512)+1,MIN(BG$6,DAY(EOMONTH($B512,1))))&gt;=$B512)*(DATE(YEAR($B512),MONTH($B512)+1,MIN(BG$6,DAY(EOMONTH($B512,1))))&lt;$C512)))</f>
        <v>0</v>
      </c>
      <c r="BH512" s="48" t="n">
        <f aca="false">IF(OR(N(BH$5)=0,BH$6=""),0,BH$5*((DATE(YEAR($B512),MONTH($B512),MIN(BH$6,DAY(EOMONTH($B512,0))))&gt;=$B512)*(DATE(YEAR($B512),MONTH($B512),MIN(BH$6,DAY(EOMONTH($B512,0))))&lt;$C512)+(DATE(YEAR($B512),MONTH($B512)+1,MIN(BH$6,DAY(EOMONTH($B512,1))))&gt;=$B512)*(DATE(YEAR($B512),MONTH($B512)+1,MIN(BH$6,DAY(EOMONTH($B512,1))))&lt;$C512)))</f>
        <v>0</v>
      </c>
      <c r="BI512" s="48" t="n">
        <f aca="false">IF(OR(N(BI$5)=0,BI$6=""),0,BI$5*((DATE(YEAR($B512),MONTH($B512),MIN(BI$6,DAY(EOMONTH($B512,0))))&gt;=$B512)*(DATE(YEAR($B512),MONTH($B512),MIN(BI$6,DAY(EOMONTH($B512,0))))&lt;$C512)+(DATE(YEAR($B512),MONTH($B512)+1,MIN(BI$6,DAY(EOMONTH($B512,1))))&gt;=$B512)*(DATE(YEAR($B512),MONTH($B512)+1,MIN(BI$6,DAY(EOMONTH($B512,1))))&lt;$C512)))</f>
        <v>0</v>
      </c>
      <c r="BJ512" s="48" t="n">
        <f aca="false">IF(OR(N(BJ$5)=0,BJ$6=""),0,BJ$5*((DATE(YEAR($B512),MONTH($B512),MIN(BJ$6,DAY(EOMONTH($B512,0))))&gt;=$B512)*(DATE(YEAR($B512),MONTH($B512),MIN(BJ$6,DAY(EOMONTH($B512,0))))&lt;$C512)+(DATE(YEAR($B512),MONTH($B512)+1,MIN(BJ$6,DAY(EOMONTH($B512,1))))&gt;=$B512)*(DATE(YEAR($B512),MONTH($B512)+1,MIN(BJ$6,DAY(EOMONTH($B512,1))))&lt;$C512)))</f>
        <v>0</v>
      </c>
      <c r="BK512" s="48" t="n">
        <f aca="false">IF(OR(N(BK$5)=0,BK$6=""),0,BK$5*((DATE(YEAR($B512),MONTH($B512),MIN(BK$6,DAY(EOMONTH($B512,0))))&gt;=$B512)*(DATE(YEAR($B512),MONTH($B512),MIN(BK$6,DAY(EOMONTH($B512,0))))&lt;$C512)+(DATE(YEAR($B512),MONTH($B512)+1,MIN(BK$6,DAY(EOMONTH($B512,1))))&gt;=$B512)*(DATE(YEAR($B512),MONTH($B512)+1,MIN(BK$6,DAY(EOMONTH($B512,1))))&lt;$C512)))</f>
        <v>0</v>
      </c>
      <c r="BL512" s="48" t="n">
        <f aca="false">IF(OR(N(BL$5)=0,BL$6=""),0,BL$5*((DATE(YEAR($B512),MONTH($B512),MIN(BL$6,DAY(EOMONTH($B512,0))))&gt;=$B512)*(DATE(YEAR($B512),MONTH($B512),MIN(BL$6,DAY(EOMONTH($B512,0))))&lt;$C512)+(DATE(YEAR($B512),MONTH($B512)+1,MIN(BL$6,DAY(EOMONTH($B512,1))))&gt;=$B512)*(DATE(YEAR($B512),MONTH($B512)+1,MIN(BL$6,DAY(EOMONTH($B512,1))))&lt;$C512)))</f>
        <v>0</v>
      </c>
      <c r="BM512" s="48" t="n">
        <f aca="false">IF(OR(N(BM$5)=0,BM$6=""),0,BM$5*((DATE(YEAR($B512),MONTH($B512),MIN(BM$6,DAY(EOMONTH($B512,0))))&gt;=$B512)*(DATE(YEAR($B512),MONTH($B512),MIN(BM$6,DAY(EOMONTH($B512,0))))&lt;$C512)+(DATE(YEAR($B512),MONTH($B512)+1,MIN(BM$6,DAY(EOMONTH($B512,1))))&gt;=$B512)*(DATE(YEAR($B512),MONTH($B512)+1,MIN(BM$6,DAY(EOMONTH($B512,1))))&lt;$C512)))</f>
        <v>0</v>
      </c>
      <c r="BN512" s="48" t="n">
        <f aca="false">IF(OR(N(BN$5)=0,BN$6=""),0,BN$5*((DATE(YEAR($B512),MONTH($B512),MIN(BN$6,DAY(EOMONTH($B512,0))))&gt;=$B512)*(DATE(YEAR($B512),MONTH($B512),MIN(BN$6,DAY(EOMONTH($B512,0))))&lt;$C512)+(DATE(YEAR($B512),MONTH($B512)+1,MIN(BN$6,DAY(EOMONTH($B512,1))))&gt;=$B512)*(DATE(YEAR($B512),MONTH($B512)+1,MIN(BN$6,DAY(EOMONTH($B512,1))))&lt;$C512)))</f>
        <v>0</v>
      </c>
      <c r="BO512" s="48" t="n">
        <f aca="false">IF(OR(N(BO$5)=0,BO$6=""),0,BO$5*((DATE(YEAR($B512),MONTH($B512),MIN(BO$6,DAY(EOMONTH($B512,0))))&gt;=$B512)*(DATE(YEAR($B512),MONTH($B512),MIN(BO$6,DAY(EOMONTH($B512,0))))&lt;$C512)+(DATE(YEAR($B512),MONTH($B512)+1,MIN(BO$6,DAY(EOMONTH($B512,1))))&gt;=$B512)*(DATE(YEAR($B512),MONTH($B512)+1,MIN(BO$6,DAY(EOMONTH($B512,1))))&lt;$C512)))</f>
        <v>0</v>
      </c>
      <c r="BP512" s="48" t="n">
        <f aca="false">IF(OR(N(BP$5)=0,BP$6=""),0,BP$5*((DATE(YEAR($B512),MONTH($B512),MIN(BP$6,DAY(EOMONTH($B512,0))))&gt;=$B512)*(DATE(YEAR($B512),MONTH($B512),MIN(BP$6,DAY(EOMONTH($B512,0))))&lt;$C512)+(DATE(YEAR($B512),MONTH($B512)+1,MIN(BP$6,DAY(EOMONTH($B512,1))))&gt;=$B512)*(DATE(YEAR($B512),MONTH($B512)+1,MIN(BP$6,DAY(EOMONTH($B512,1))))&lt;$C512)))</f>
        <v>0</v>
      </c>
      <c r="BQ512" s="48" t="n">
        <f aca="false">IF(OR(N(BQ$5)=0,BQ$6=""),0,BQ$5*((DATE(YEAR($B512),MONTH($B512),MIN(BQ$6,DAY(EOMONTH($B512,0))))&gt;=$B512)*(DATE(YEAR($B512),MONTH($B512),MIN(BQ$6,DAY(EOMONTH($B512,0))))&lt;$C512)+(DATE(YEAR($B512),MONTH($B512)+1,MIN(BQ$6,DAY(EOMONTH($B512,1))))&gt;=$B512)*(DATE(YEAR($B512),MONTH($B512)+1,MIN(BQ$6,DAY(EOMONTH($B512,1))))&lt;$C512)))</f>
        <v>0</v>
      </c>
      <c r="BR512" s="48" t="n">
        <f aca="false">IF(OR(N(BR$5)=0,BR$6=""),0,BR$5*((DATE(YEAR($B512),MONTH($B512),MIN(BR$6,DAY(EOMONTH($B512,0))))&gt;=$B512)*(DATE(YEAR($B512),MONTH($B512),MIN(BR$6,DAY(EOMONTH($B512,0))))&lt;$C512)+(DATE(YEAR($B512),MONTH($B512)+1,MIN(BR$6,DAY(EOMONTH($B512,1))))&gt;=$B512)*(DATE(YEAR($B512),MONTH($B512)+1,MIN(BR$6,DAY(EOMONTH($B512,1))))&lt;$C512)))</f>
        <v>0</v>
      </c>
      <c r="BS512" s="48" t="n">
        <f aca="false">IF(OR(N(BS$5)=0,BS$6=""),0,BS$5*((DATE(YEAR($B512),MONTH($B512),MIN(BS$6,DAY(EOMONTH($B512,0))))&gt;=$B512)*(DATE(YEAR($B512),MONTH($B512),MIN(BS$6,DAY(EOMONTH($B512,0))))&lt;$C512)+(DATE(YEAR($B512),MONTH($B512)+1,MIN(BS$6,DAY(EOMONTH($B512,1))))&gt;=$B512)*(DATE(YEAR($B512),MONTH($B512)+1,MIN(BS$6,DAY(EOMONTH($B512,1))))&lt;$C512)))</f>
        <v>0</v>
      </c>
      <c r="BT512" s="48" t="n">
        <f aca="false">IF(OR(N(BT$5)=0,BT$6=""),0,BT$5*((DATE(YEAR($B512),MONTH($B512),MIN(BT$6,DAY(EOMONTH($B512,0))))&gt;=$B512)*(DATE(YEAR($B512),MONTH($B512),MIN(BT$6,DAY(EOMONTH($B512,0))))&lt;$C512)+(DATE(YEAR($B512),MONTH($B512)+1,MIN(BT$6,DAY(EOMONTH($B512,1))))&gt;=$B512)*(DATE(YEAR($B512),MONTH($B512)+1,MIN(BT$6,DAY(EOMONTH($B512,1))))&lt;$C512)))</f>
        <v>0</v>
      </c>
      <c r="BU512" s="48" t="n">
        <f aca="false">IF(OR(N(BU$5)=0,BU$6=""),0,BU$5*((DATE(YEAR($B512),MONTH($B512),MIN(BU$6,DAY(EOMONTH($B512,0))))&gt;=$B512)*(DATE(YEAR($B512),MONTH($B512),MIN(BU$6,DAY(EOMONTH($B512,0))))&lt;$C512)+(DATE(YEAR($B512),MONTH($B512)+1,MIN(BU$6,DAY(EOMONTH($B512,1))))&gt;=$B512)*(DATE(YEAR($B512),MONTH($B512)+1,MIN(BU$6,DAY(EOMONTH($B512,1))))&lt;$C512)))</f>
        <v>0</v>
      </c>
      <c r="BV512" s="48" t="n">
        <f aca="false">IF(OR(N(BV$5)=0,BV$6=""),0,BV$5*((DATE(YEAR($B512),MONTH($B512),MIN(BV$6,DAY(EOMONTH($B512,0))))&gt;=$B512)*(DATE(YEAR($B512),MONTH($B512),MIN(BV$6,DAY(EOMONTH($B512,0))))&lt;$C512)+(DATE(YEAR($B512),MONTH($B512)+1,MIN(BV$6,DAY(EOMONTH($B512,1))))&gt;=$B512)*(DATE(YEAR($B512),MONTH($B512)+1,MIN(BV$6,DAY(EOMONTH($B512,1))))&lt;$C512)))</f>
        <v>0</v>
      </c>
      <c r="BW512" s="48" t="n">
        <f aca="false">IF(OR(N(BW$5)=0,BW$6=""),0,BW$5*((DATE(YEAR($B512),MONTH($B512),MIN(BW$6,DAY(EOMONTH($B512,0))))&gt;=$B512)*(DATE(YEAR($B512),MONTH($B512),MIN(BW$6,DAY(EOMONTH($B512,0))))&lt;$C512)+(DATE(YEAR($B512),MONTH($B512)+1,MIN(BW$6,DAY(EOMONTH($B512,1))))&gt;=$B512)*(DATE(YEAR($B512),MONTH($B512)+1,MIN(BW$6,DAY(EOMONTH($B512,1))))&lt;$C512)))</f>
        <v>0</v>
      </c>
      <c r="BX512" s="48" t="n">
        <f aca="false">MIN(Z512,(FT511*(1+FT$5/Setup!$C$36)+IF($V512=1,N($F512),0)))</f>
        <v>0</v>
      </c>
      <c r="BY512" s="48" t="n">
        <f aca="false">MIN(AA512,(FU511*(1+FU$5/Setup!$C$36)+IF($V512=2,N($F512),0)))</f>
        <v>0</v>
      </c>
      <c r="BZ512" s="48" t="n">
        <f aca="false">MIN(AB512,(FV511*(1+FV$5/Setup!$C$36)+IF($V512=3,N($F512),0)))</f>
        <v>0</v>
      </c>
      <c r="CA512" s="48" t="n">
        <f aca="false">MIN(AC512,(FW511*(1+FW$5/Setup!$C$36)+IF($V512=4,N($F512),0)))</f>
        <v>0</v>
      </c>
      <c r="CB512" s="48" t="n">
        <f aca="false">MIN(AD512,(FX511*(1+FX$5/Setup!$C$36)+IF($V512=5,N($F512),0)))</f>
        <v>0</v>
      </c>
      <c r="CC512" s="48" t="n">
        <f aca="false">MIN(AE512,(FY511*(1+FY$5/Setup!$C$36)+IF($V512=6,N($F512),0)))</f>
        <v>0</v>
      </c>
      <c r="CD512" s="48" t="n">
        <f aca="false">MIN(AF512,(FZ511*(1+FZ$5/Setup!$C$36)+IF($V512=7,N($F512),0)))</f>
        <v>0</v>
      </c>
      <c r="CE512" s="48" t="n">
        <f aca="false">MIN(AG512,(GA511*(1+GA$5/Setup!$C$36)+IF($V512=8,N($F512),0)))</f>
        <v>0</v>
      </c>
      <c r="CF512" s="48" t="n">
        <f aca="false">MIN(AH512,(GB511*(1+GB$5/Setup!$C$36)+IF($V512=9,N($F512),0)))</f>
        <v>0</v>
      </c>
      <c r="CG512" s="48" t="n">
        <f aca="false">MIN(AI512,(GC511*(1+GC$5/Setup!$C$36)+IF($V512=10,N($F512),0)))</f>
        <v>0</v>
      </c>
      <c r="CH512" s="48" t="n">
        <f aca="false">MIN(AJ512,(GD511*(1+GD$5/Setup!$C$36)+IF($V512=11,N($F512),0)))</f>
        <v>0</v>
      </c>
      <c r="CI512" s="48" t="n">
        <f aca="false">MIN(AK512,(GE511*(1+GE$5/Setup!$C$36)+IF($V512=12,N($F512),0)))</f>
        <v>0</v>
      </c>
      <c r="CJ512" s="48" t="n">
        <f aca="false">MIN(AL512,(GF511*(1+GF$5/Setup!$C$36)+IF($V512=13,N($F512),0)))</f>
        <v>0</v>
      </c>
      <c r="CK512" s="48" t="n">
        <f aca="false">MIN(AM512,(GG511*(1+GG$5/Setup!$C$36)+IF($V512=14,N($F512),0)))</f>
        <v>0</v>
      </c>
      <c r="CL512" s="48" t="n">
        <f aca="false">MIN(AN512,(GH511*(1+GH$5/Setup!$C$36)+IF($V512=15,N($F512),0)))</f>
        <v>0</v>
      </c>
      <c r="CM512" s="48" t="n">
        <f aca="false">MIN(AO512,(GI511*(1+GI$5/Setup!$C$36)+IF($V512=16,N($F512),0)))</f>
        <v>0</v>
      </c>
      <c r="CN512" s="48" t="n">
        <f aca="false">MIN(AP512,(GJ511*(1+GJ$5/Setup!$C$36)+IF($V512=17,N($F512),0)))</f>
        <v>0</v>
      </c>
      <c r="CO512" s="48" t="n">
        <f aca="false">MIN(AQ512,(GK511*(1+GK$5/Setup!$C$36)+IF($V512=18,N($F512),0)))</f>
        <v>0</v>
      </c>
      <c r="CP512" s="48" t="n">
        <f aca="false">MIN(AR512,(GL511*(1+GL$5/Setup!$C$36)+IF($V512=19,N($F512),0)))</f>
        <v>0</v>
      </c>
      <c r="CQ512" s="48" t="n">
        <f aca="false">MIN(AS512,(GM511*(1+GM$5/Setup!$C$36)+IF($V512=20,N($F512),0)))</f>
        <v>0</v>
      </c>
      <c r="CR512" s="48" t="n">
        <f aca="false">MIN(AT512,(GN511*(1+GN$5/Setup!$C$36)+IF($V512=21,N($F512),0)))</f>
        <v>0</v>
      </c>
      <c r="CS512" s="48" t="n">
        <f aca="false">MIN(AU512,(GO511*(1+GO$5/Setup!$C$36)+IF($V512=22,N($F512),0)))</f>
        <v>0</v>
      </c>
      <c r="CT512" s="48" t="n">
        <f aca="false">MIN(AV512,(GP511*(1+GP$5/Setup!$C$36)+IF($V512=23,N($F512),0)))</f>
        <v>0</v>
      </c>
      <c r="CU512" s="48" t="n">
        <f aca="false">MIN(AW512,(GQ511*(1+GQ$5/Setup!$C$36)+IF($V512=24,N($F512),0)))</f>
        <v>0</v>
      </c>
      <c r="CV512" s="48" t="n">
        <f aca="false">MIN(AX512,(GR511*(1+GR$5/Setup!$C$36)+IF($V512=25,N($F512),0)))</f>
        <v>0</v>
      </c>
      <c r="CW512" s="48" t="n">
        <f aca="false">MIN(AY512,(GS511*(1+GS$5/Setup!$C$36)+IF($V512=26,N($F512),0)))</f>
        <v>0</v>
      </c>
      <c r="CX512" s="48" t="n">
        <f aca="false">MIN(AZ512,(GT511*(1+GT$5/Setup!$C$36)+IF($V512=27,N($F512),0)))</f>
        <v>0</v>
      </c>
      <c r="CY512" s="48" t="n">
        <f aca="false">MIN(BA512,(GU511*(1+GU$5/Setup!$C$36)+IF($V512=28,N($F512),0)))</f>
        <v>0</v>
      </c>
      <c r="CZ512" s="48" t="n">
        <f aca="false">MIN(BB512,(GV511*(1+GV$5/Setup!$C$36)+IF($V512=29,N($F512),0)))</f>
        <v>0</v>
      </c>
      <c r="DA512" s="48" t="n">
        <f aca="false">MIN(BC512,(GW511*(1+GW$5/Setup!$C$36)+IF($V512=30,N($F512),0)))</f>
        <v>0</v>
      </c>
      <c r="DB512" s="48" t="n">
        <f aca="false">MIN(BD512,(GX511*(1+GX$5/Setup!$C$36)+IF($V512=31,N($F512),0)))</f>
        <v>0</v>
      </c>
      <c r="DC512" s="48" t="n">
        <f aca="false">MIN(BE512,(GY511*(1+GY$5/Setup!$C$36)+IF($V512=32,N($F512),0)))</f>
        <v>0</v>
      </c>
      <c r="DD512" s="48" t="n">
        <f aca="false">MIN(BF512,(GZ511*(1+GZ$5/Setup!$C$36)+IF($V512=33,N($F512),0)))</f>
        <v>0</v>
      </c>
      <c r="DE512" s="48" t="n">
        <f aca="false">MIN(BG512,(HA511*(1+HA$5/Setup!$C$36)+IF($V512=34,N($F512),0)))</f>
        <v>0</v>
      </c>
      <c r="DF512" s="48" t="n">
        <f aca="false">MIN(BH512,(HB511*(1+HB$5/Setup!$C$36)+IF($V512=35,N($F512),0)))</f>
        <v>0</v>
      </c>
      <c r="DG512" s="48" t="n">
        <f aca="false">MIN(BI512,(HC511*(1+HC$5/Setup!$C$36)+IF($V512=36,N($F512),0)))</f>
        <v>0</v>
      </c>
      <c r="DH512" s="48" t="n">
        <f aca="false">MIN(BJ512,(HD511*(1+HD$5/Setup!$C$36)+IF($V512=37,N($F512),0)))</f>
        <v>0</v>
      </c>
      <c r="DI512" s="48" t="n">
        <f aca="false">MIN(BK512,(HE511*(1+HE$5/Setup!$C$36)+IF($V512=38,N($F512),0)))</f>
        <v>0</v>
      </c>
      <c r="DJ512" s="48" t="n">
        <f aca="false">MIN(BL512,(HF511*(1+HF$5/Setup!$C$36)+IF($V512=39,N($F512),0)))</f>
        <v>0</v>
      </c>
      <c r="DK512" s="48" t="n">
        <f aca="false">MIN(BM512,(HG511*(1+HG$5/Setup!$C$36)+IF($V512=40,N($F512),0)))</f>
        <v>0</v>
      </c>
      <c r="DL512" s="48" t="n">
        <f aca="false">MIN(BN512,(HH511*(1+HH$5/Setup!$C$36)+IF($V512=41,N($F512),0)))</f>
        <v>0</v>
      </c>
      <c r="DM512" s="48" t="n">
        <f aca="false">MIN(BO512,(HI511*(1+HI$5/Setup!$C$36)+IF($V512=42,N($F512),0)))</f>
        <v>0</v>
      </c>
      <c r="DN512" s="48" t="n">
        <f aca="false">MIN(BP512,(HJ511*(1+HJ$5/Setup!$C$36)+IF($V512=43,N($F512),0)))</f>
        <v>0</v>
      </c>
      <c r="DO512" s="48" t="n">
        <f aca="false">MIN(BQ512,(HK511*(1+HK$5/Setup!$C$36)+IF($V512=44,N($F512),0)))</f>
        <v>0</v>
      </c>
      <c r="DP512" s="48" t="n">
        <f aca="false">MIN(BR512,(HL511*(1+HL$5/Setup!$C$36)+IF($V512=45,N($F512),0)))</f>
        <v>0</v>
      </c>
      <c r="DQ512" s="48" t="n">
        <f aca="false">MIN(BS512,(HM511*(1+HM$5/Setup!$C$36)+IF($V512=46,N($F512),0)))</f>
        <v>0</v>
      </c>
      <c r="DR512" s="48" t="n">
        <f aca="false">MIN(BT512,(HN511*(1+HN$5/Setup!$C$36)+IF($V512=47,N($F512),0)))</f>
        <v>0</v>
      </c>
      <c r="DS512" s="48" t="n">
        <f aca="false">MIN(BU512,(HO511*(1+HO$5/Setup!$C$36)+IF($V512=48,N($F512),0)))</f>
        <v>0</v>
      </c>
      <c r="DT512" s="48" t="n">
        <f aca="false">MIN(BV512,(HP511*(1+HP$5/Setup!$C$36)+IF($V512=49,N($F512),0)))</f>
        <v>0</v>
      </c>
      <c r="DU512" s="48" t="n">
        <f aca="false">MIN(BW512,(HQ511*(1+HQ$5/Setup!$C$36)+IF($V512=50,N($F512),0)))</f>
        <v>0</v>
      </c>
      <c r="DV512" s="48" t="n">
        <f aca="false">MIN(MAX((FT511*(1+FT$5/Setup!$C$36)+IF($V512=1,N($F512),0))-BX512,0),MAX($P512-0,0))</f>
        <v>0</v>
      </c>
      <c r="DW512" s="48" t="n">
        <f aca="false">MIN(MAX((FU511*(1+FU$5/Setup!$C$36)+IF($V512=2,N($F512),0))-BY512,0),MAX($P512-SUM(DV512:DV512),0))</f>
        <v>0</v>
      </c>
      <c r="DX512" s="48" t="n">
        <f aca="false">MIN(MAX((FV511*(1+FV$5/Setup!$C$36)+IF($V512=3,N($F512),0))-BZ512,0),MAX($P512-SUM(DV512:DW512),0))</f>
        <v>0</v>
      </c>
      <c r="DY512" s="48" t="n">
        <f aca="false">MIN(MAX((FW511*(1+FW$5/Setup!$C$36)+IF($V512=4,N($F512),0))-CA512,0),MAX($P512-SUM(DV512:DX512),0))</f>
        <v>0</v>
      </c>
      <c r="DZ512" s="48" t="n">
        <f aca="false">MIN(MAX((FX511*(1+FX$5/Setup!$C$36)+IF($V512=5,N($F512),0))-CB512,0),MAX($P512-SUM(DV512:DY512),0))</f>
        <v>0</v>
      </c>
      <c r="EA512" s="48" t="n">
        <f aca="false">MIN(MAX((FY511*(1+FY$5/Setup!$C$36)+IF($V512=6,N($F512),0))-CC512,0),MAX($P512-SUM(DV512:DZ512),0))</f>
        <v>0</v>
      </c>
      <c r="EB512" s="48" t="n">
        <f aca="false">MIN(MAX((FZ511*(1+FZ$5/Setup!$C$36)+IF($V512=7,N($F512),0))-CD512,0),MAX($P512-SUM(DV512:EA512),0))</f>
        <v>0</v>
      </c>
      <c r="EC512" s="48" t="n">
        <f aca="false">MIN(MAX((GA511*(1+GA$5/Setup!$C$36)+IF($V512=8,N($F512),0))-CE512,0),MAX($P512-SUM(DV512:EB512),0))</f>
        <v>0</v>
      </c>
      <c r="ED512" s="48" t="n">
        <f aca="false">MIN(MAX((GB511*(1+GB$5/Setup!$C$36)+IF($V512=9,N($F512),0))-CF512,0),MAX($P512-SUM(DV512:EC512),0))</f>
        <v>0</v>
      </c>
      <c r="EE512" s="48" t="n">
        <f aca="false">MIN(MAX((GC511*(1+GC$5/Setup!$C$36)+IF($V512=10,N($F512),0))-CG512,0),MAX($P512-SUM(DV512:ED512),0))</f>
        <v>0</v>
      </c>
      <c r="EF512" s="48" t="n">
        <f aca="false">MIN(MAX((GD511*(1+GD$5/Setup!$C$36)+IF($V512=11,N($F512),0))-CH512,0),MAX($P512-SUM(DV512:EE512),0))</f>
        <v>0</v>
      </c>
      <c r="EG512" s="48" t="n">
        <f aca="false">MIN(MAX((GE511*(1+GE$5/Setup!$C$36)+IF($V512=12,N($F512),0))-CI512,0),MAX($P512-SUM(DV512:EF512),0))</f>
        <v>0</v>
      </c>
      <c r="EH512" s="48" t="n">
        <f aca="false">MIN(MAX((GF511*(1+GF$5/Setup!$C$36)+IF($V512=13,N($F512),0))-CJ512,0),MAX($P512-SUM(DV512:EG512),0))</f>
        <v>0</v>
      </c>
      <c r="EI512" s="48" t="n">
        <f aca="false">MIN(MAX((GG511*(1+GG$5/Setup!$C$36)+IF($V512=14,N($F512),0))-CK512,0),MAX($P512-SUM(DV512:EH512),0))</f>
        <v>0</v>
      </c>
      <c r="EJ512" s="48" t="n">
        <f aca="false">MIN(MAX((GH511*(1+GH$5/Setup!$C$36)+IF($V512=15,N($F512),0))-CL512,0),MAX($P512-SUM(DV512:EI512),0))</f>
        <v>0</v>
      </c>
      <c r="EK512" s="48" t="n">
        <f aca="false">MIN(MAX((GI511*(1+GI$5/Setup!$C$36)+IF($V512=16,N($F512),0))-CM512,0),MAX($P512-SUM(DV512:EJ512),0))</f>
        <v>0</v>
      </c>
      <c r="EL512" s="48" t="n">
        <f aca="false">MIN(MAX((GJ511*(1+GJ$5/Setup!$C$36)+IF($V512=17,N($F512),0))-CN512,0),MAX($P512-SUM(DV512:EK512),0))</f>
        <v>0</v>
      </c>
      <c r="EM512" s="48" t="n">
        <f aca="false">MIN(MAX((GK511*(1+GK$5/Setup!$C$36)+IF($V512=18,N($F512),0))-CO512,0),MAX($P512-SUM(DV512:EL512),0))</f>
        <v>0</v>
      </c>
      <c r="EN512" s="48" t="n">
        <f aca="false">MIN(MAX((GL511*(1+GL$5/Setup!$C$36)+IF($V512=19,N($F512),0))-CP512,0),MAX($P512-SUM(DV512:EM512),0))</f>
        <v>0</v>
      </c>
      <c r="EO512" s="48" t="n">
        <f aca="false">MIN(MAX((GM511*(1+GM$5/Setup!$C$36)+IF($V512=20,N($F512),0))-CQ512,0),MAX($P512-SUM(DV512:EN512),0))</f>
        <v>0</v>
      </c>
      <c r="EP512" s="48" t="n">
        <f aca="false">MIN(MAX((GN511*(1+GN$5/Setup!$C$36)+IF($V512=21,N($F512),0))-CR512,0),MAX($P512-SUM(DV512:EO512),0))</f>
        <v>0</v>
      </c>
      <c r="EQ512" s="48" t="n">
        <f aca="false">MIN(MAX((GO511*(1+GO$5/Setup!$C$36)+IF($V512=22,N($F512),0))-CS512,0),MAX($P512-SUM(DV512:EP512),0))</f>
        <v>0</v>
      </c>
      <c r="ER512" s="48" t="n">
        <f aca="false">MIN(MAX((GP511*(1+GP$5/Setup!$C$36)+IF($V512=23,N($F512),0))-CT512,0),MAX($P512-SUM(DV512:EQ512),0))</f>
        <v>0</v>
      </c>
      <c r="ES512" s="48" t="n">
        <f aca="false">MIN(MAX((GQ511*(1+GQ$5/Setup!$C$36)+IF($V512=24,N($F512),0))-CU512,0),MAX($P512-SUM(DV512:ER512),0))</f>
        <v>0</v>
      </c>
      <c r="ET512" s="48" t="n">
        <f aca="false">MIN(MAX((GR511*(1+GR$5/Setup!$C$36)+IF($V512=25,N($F512),0))-CV512,0),MAX($P512-SUM(DV512:ES512),0))</f>
        <v>0</v>
      </c>
      <c r="EU512" s="48" t="n">
        <f aca="false">MIN(MAX((GS511*(1+GS$5/Setup!$C$36)+IF($V512=26,N($F512),0))-CW512,0),MAX($P512-SUM(DV512:ET512),0))</f>
        <v>0</v>
      </c>
      <c r="EV512" s="48" t="n">
        <f aca="false">MIN(MAX((GT511*(1+GT$5/Setup!$C$36)+IF($V512=27,N($F512),0))-CX512,0),MAX($P512-SUM(DV512:EU512),0))</f>
        <v>0</v>
      </c>
      <c r="EW512" s="48" t="n">
        <f aca="false">MIN(MAX((GU511*(1+GU$5/Setup!$C$36)+IF($V512=28,N($F512),0))-CY512,0),MAX($P512-SUM(DV512:EV512),0))</f>
        <v>0</v>
      </c>
      <c r="EX512" s="48" t="n">
        <f aca="false">MIN(MAX((GV511*(1+GV$5/Setup!$C$36)+IF($V512=29,N($F512),0))-CZ512,0),MAX($P512-SUM(DV512:EW512),0))</f>
        <v>0</v>
      </c>
      <c r="EY512" s="48" t="n">
        <f aca="false">MIN(MAX((GW511*(1+GW$5/Setup!$C$36)+IF($V512=30,N($F512),0))-DA512,0),MAX($P512-SUM(DV512:EX512),0))</f>
        <v>0</v>
      </c>
      <c r="EZ512" s="48" t="n">
        <f aca="false">MIN(MAX((GX511*(1+GX$5/Setup!$C$36)+IF($V512=31,N($F512),0))-DB512,0),MAX($P512-SUM(DV512:EY512),0))</f>
        <v>0</v>
      </c>
      <c r="FA512" s="48" t="n">
        <f aca="false">MIN(MAX((GY511*(1+GY$5/Setup!$C$36)+IF($V512=32,N($F512),0))-DC512,0),MAX($P512-SUM(DV512:EZ512),0))</f>
        <v>0</v>
      </c>
      <c r="FB512" s="48" t="n">
        <f aca="false">MIN(MAX((GZ511*(1+GZ$5/Setup!$C$36)+IF($V512=33,N($F512),0))-DD512,0),MAX($P512-SUM(DV512:FA512),0))</f>
        <v>0</v>
      </c>
      <c r="FC512" s="48" t="n">
        <f aca="false">MIN(MAX((HA511*(1+HA$5/Setup!$C$36)+IF($V512=34,N($F512),0))-DE512,0),MAX($P512-SUM(DV512:FB512),0))</f>
        <v>0</v>
      </c>
      <c r="FD512" s="48" t="n">
        <f aca="false">MIN(MAX((HB511*(1+HB$5/Setup!$C$36)+IF($V512=35,N($F512),0))-DF512,0),MAX($P512-SUM(DV512:FC512),0))</f>
        <v>0</v>
      </c>
      <c r="FE512" s="48" t="n">
        <f aca="false">MIN(MAX((HC511*(1+HC$5/Setup!$C$36)+IF($V512=36,N($F512),0))-DG512,0),MAX($P512-SUM(DV512:FD512),0))</f>
        <v>0</v>
      </c>
      <c r="FF512" s="48" t="n">
        <f aca="false">MIN(MAX((HD511*(1+HD$5/Setup!$C$36)+IF($V512=37,N($F512),0))-DH512,0),MAX($P512-SUM(DV512:FE512),0))</f>
        <v>0</v>
      </c>
      <c r="FG512" s="48" t="n">
        <f aca="false">MIN(MAX((HE511*(1+HE$5/Setup!$C$36)+IF($V512=38,N($F512),0))-DI512,0),MAX($P512-SUM(DV512:FF512),0))</f>
        <v>0</v>
      </c>
      <c r="FH512" s="48" t="n">
        <f aca="false">MIN(MAX((HF511*(1+HF$5/Setup!$C$36)+IF($V512=39,N($F512),0))-DJ512,0),MAX($P512-SUM(DV512:FG512),0))</f>
        <v>0</v>
      </c>
      <c r="FI512" s="48" t="n">
        <f aca="false">MIN(MAX((HG511*(1+HG$5/Setup!$C$36)+IF($V512=40,N($F512),0))-DK512,0),MAX($P512-SUM(DV512:FH512),0))</f>
        <v>0</v>
      </c>
      <c r="FJ512" s="48" t="n">
        <f aca="false">MIN(MAX((HH511*(1+HH$5/Setup!$C$36)+IF($V512=41,N($F512),0))-DL512,0),MAX($P512-SUM(DV512:FI512),0))</f>
        <v>0</v>
      </c>
      <c r="FK512" s="48" t="n">
        <f aca="false">MIN(MAX((HI511*(1+HI$5/Setup!$C$36)+IF($V512=42,N($F512),0))-DM512,0),MAX($P512-SUM(DV512:FJ512),0))</f>
        <v>0</v>
      </c>
      <c r="FL512" s="48" t="n">
        <f aca="false">MIN(MAX((HJ511*(1+HJ$5/Setup!$C$36)+IF($V512=43,N($F512),0))-DN512,0),MAX($P512-SUM(DV512:FK512),0))</f>
        <v>0</v>
      </c>
      <c r="FM512" s="48" t="n">
        <f aca="false">MIN(MAX((HK511*(1+HK$5/Setup!$C$36)+IF($V512=44,N($F512),0))-DO512,0),MAX($P512-SUM(DV512:FL512),0))</f>
        <v>0</v>
      </c>
      <c r="FN512" s="48" t="n">
        <f aca="false">MIN(MAX((HL511*(1+HL$5/Setup!$C$36)+IF($V512=45,N($F512),0))-DP512,0),MAX($P512-SUM(DV512:FM512),0))</f>
        <v>0</v>
      </c>
      <c r="FO512" s="48" t="n">
        <f aca="false">MIN(MAX((HM511*(1+HM$5/Setup!$C$36)+IF($V512=46,N($F512),0))-DQ512,0),MAX($P512-SUM(DV512:FN512),0))</f>
        <v>0</v>
      </c>
      <c r="FP512" s="48" t="n">
        <f aca="false">MIN(MAX((HN511*(1+HN$5/Setup!$C$36)+IF($V512=47,N($F512),0))-DR512,0),MAX($P512-SUM(DV512:FO512),0))</f>
        <v>0</v>
      </c>
      <c r="FQ512" s="48" t="n">
        <f aca="false">MIN(MAX((HO511*(1+HO$5/Setup!$C$36)+IF($V512=48,N($F512),0))-DS512,0),MAX($P512-SUM(DV512:FP512),0))</f>
        <v>0</v>
      </c>
      <c r="FR512" s="48" t="n">
        <f aca="false">MIN(MAX((HP511*(1+HP$5/Setup!$C$36)+IF($V512=49,N($F512),0))-DT512,0),MAX($P512-SUM(DV512:FQ512),0))</f>
        <v>0</v>
      </c>
      <c r="FS512" s="48" t="n">
        <f aca="false">MIN(MAX((HQ511*(1+HQ$5/Setup!$C$36)+IF($V512=50,N($F512),0))-DU512,0),MAX($P512-SUM(DV512:FR512),0))</f>
        <v>0</v>
      </c>
      <c r="FT512" s="48" t="n">
        <f aca="false">IF((FT511*(1+FT$5/Setup!$C$36)+IF($V512=1,N($F512),0))-BX512-DV512&lt;0.005,0,(FT511*(1+FT$5/Setup!$C$36)+IF($V512=1,N($F512),0))-BX512-DV512)</f>
        <v>0</v>
      </c>
      <c r="FU512" s="48" t="n">
        <f aca="false">IF((FU511*(1+FU$5/Setup!$C$36)+IF($V512=2,N($F512),0))-BY512-DW512&lt;0.005,0,(FU511*(1+FU$5/Setup!$C$36)+IF($V512=2,N($F512),0))-BY512-DW512)</f>
        <v>0</v>
      </c>
      <c r="FV512" s="48" t="n">
        <f aca="false">IF((FV511*(1+FV$5/Setup!$C$36)+IF($V512=3,N($F512),0))-BZ512-DX512&lt;0.005,0,(FV511*(1+FV$5/Setup!$C$36)+IF($V512=3,N($F512),0))-BZ512-DX512)</f>
        <v>0</v>
      </c>
      <c r="FW512" s="48" t="n">
        <f aca="false">IF((FW511*(1+FW$5/Setup!$C$36)+IF($V512=4,N($F512),0))-CA512-DY512&lt;0.005,0,(FW511*(1+FW$5/Setup!$C$36)+IF($V512=4,N($F512),0))-CA512-DY512)</f>
        <v>0</v>
      </c>
      <c r="FX512" s="48" t="n">
        <f aca="false">IF((FX511*(1+FX$5/Setup!$C$36)+IF($V512=5,N($F512),0))-CB512-DZ512&lt;0.005,0,(FX511*(1+FX$5/Setup!$C$36)+IF($V512=5,N($F512),0))-CB512-DZ512)</f>
        <v>0</v>
      </c>
      <c r="FY512" s="48" t="n">
        <f aca="false">IF((FY511*(1+FY$5/Setup!$C$36)+IF($V512=6,N($F512),0))-CC512-EA512&lt;0.005,0,(FY511*(1+FY$5/Setup!$C$36)+IF($V512=6,N($F512),0))-CC512-EA512)</f>
        <v>0</v>
      </c>
      <c r="FZ512" s="48" t="n">
        <f aca="false">IF((FZ511*(1+FZ$5/Setup!$C$36)+IF($V512=7,N($F512),0))-CD512-EB512&lt;0.005,0,(FZ511*(1+FZ$5/Setup!$C$36)+IF($V512=7,N($F512),0))-CD512-EB512)</f>
        <v>0</v>
      </c>
      <c r="GA512" s="48" t="n">
        <f aca="false">IF((GA511*(1+GA$5/Setup!$C$36)+IF($V512=8,N($F512),0))-CE512-EC512&lt;0.005,0,(GA511*(1+GA$5/Setup!$C$36)+IF($V512=8,N($F512),0))-CE512-EC512)</f>
        <v>0</v>
      </c>
      <c r="GB512" s="48" t="n">
        <f aca="false">IF((GB511*(1+GB$5/Setup!$C$36)+IF($V512=9,N($F512),0))-CF512-ED512&lt;0.005,0,(GB511*(1+GB$5/Setup!$C$36)+IF($V512=9,N($F512),0))-CF512-ED512)</f>
        <v>0</v>
      </c>
      <c r="GC512" s="48" t="n">
        <f aca="false">IF((GC511*(1+GC$5/Setup!$C$36)+IF($V512=10,N($F512),0))-CG512-EE512&lt;0.005,0,(GC511*(1+GC$5/Setup!$C$36)+IF($V512=10,N($F512),0))-CG512-EE512)</f>
        <v>0</v>
      </c>
      <c r="GD512" s="48" t="n">
        <f aca="false">IF((GD511*(1+GD$5/Setup!$C$36)+IF($V512=11,N($F512),0))-CH512-EF512&lt;0.005,0,(GD511*(1+GD$5/Setup!$C$36)+IF($V512=11,N($F512),0))-CH512-EF512)</f>
        <v>0</v>
      </c>
      <c r="GE512" s="48" t="n">
        <f aca="false">IF((GE511*(1+GE$5/Setup!$C$36)+IF($V512=12,N($F512),0))-CI512-EG512&lt;0.005,0,(GE511*(1+GE$5/Setup!$C$36)+IF($V512=12,N($F512),0))-CI512-EG512)</f>
        <v>0</v>
      </c>
      <c r="GF512" s="48" t="n">
        <f aca="false">IF((GF511*(1+GF$5/Setup!$C$36)+IF($V512=13,N($F512),0))-CJ512-EH512&lt;0.005,0,(GF511*(1+GF$5/Setup!$C$36)+IF($V512=13,N($F512),0))-CJ512-EH512)</f>
        <v>0</v>
      </c>
      <c r="GG512" s="48" t="n">
        <f aca="false">IF((GG511*(1+GG$5/Setup!$C$36)+IF($V512=14,N($F512),0))-CK512-EI512&lt;0.005,0,(GG511*(1+GG$5/Setup!$C$36)+IF($V512=14,N($F512),0))-CK512-EI512)</f>
        <v>0</v>
      </c>
      <c r="GH512" s="48" t="n">
        <f aca="false">IF((GH511*(1+GH$5/Setup!$C$36)+IF($V512=15,N($F512),0))-CL512-EJ512&lt;0.005,0,(GH511*(1+GH$5/Setup!$C$36)+IF($V512=15,N($F512),0))-CL512-EJ512)</f>
        <v>0</v>
      </c>
      <c r="GI512" s="48" t="n">
        <f aca="false">IF((GI511*(1+GI$5/Setup!$C$36)+IF($V512=16,N($F512),0))-CM512-EK512&lt;0.005,0,(GI511*(1+GI$5/Setup!$C$36)+IF($V512=16,N($F512),0))-CM512-EK512)</f>
        <v>0</v>
      </c>
      <c r="GJ512" s="48" t="n">
        <f aca="false">IF((GJ511*(1+GJ$5/Setup!$C$36)+IF($V512=17,N($F512),0))-CN512-EL512&lt;0.005,0,(GJ511*(1+GJ$5/Setup!$C$36)+IF($V512=17,N($F512),0))-CN512-EL512)</f>
        <v>0</v>
      </c>
      <c r="GK512" s="48" t="n">
        <f aca="false">IF((GK511*(1+GK$5/Setup!$C$36)+IF($V512=18,N($F512),0))-CO512-EM512&lt;0.005,0,(GK511*(1+GK$5/Setup!$C$36)+IF($V512=18,N($F512),0))-CO512-EM512)</f>
        <v>0</v>
      </c>
      <c r="GL512" s="48" t="n">
        <f aca="false">IF((GL511*(1+GL$5/Setup!$C$36)+IF($V512=19,N($F512),0))-CP512-EN512&lt;0.005,0,(GL511*(1+GL$5/Setup!$C$36)+IF($V512=19,N($F512),0))-CP512-EN512)</f>
        <v>0</v>
      </c>
      <c r="GM512" s="48" t="n">
        <f aca="false">IF((GM511*(1+GM$5/Setup!$C$36)+IF($V512=20,N($F512),0))-CQ512-EO512&lt;0.005,0,(GM511*(1+GM$5/Setup!$C$36)+IF($V512=20,N($F512),0))-CQ512-EO512)</f>
        <v>0</v>
      </c>
      <c r="GN512" s="48" t="n">
        <f aca="false">IF((GN511*(1+GN$5/Setup!$C$36)+IF($V512=21,N($F512),0))-CR512-EP512&lt;0.005,0,(GN511*(1+GN$5/Setup!$C$36)+IF($V512=21,N($F512),0))-CR512-EP512)</f>
        <v>0</v>
      </c>
      <c r="GO512" s="48" t="n">
        <f aca="false">IF((GO511*(1+GO$5/Setup!$C$36)+IF($V512=22,N($F512),0))-CS512-EQ512&lt;0.005,0,(GO511*(1+GO$5/Setup!$C$36)+IF($V512=22,N($F512),0))-CS512-EQ512)</f>
        <v>0</v>
      </c>
      <c r="GP512" s="48" t="n">
        <f aca="false">IF((GP511*(1+GP$5/Setup!$C$36)+IF($V512=23,N($F512),0))-CT512-ER512&lt;0.005,0,(GP511*(1+GP$5/Setup!$C$36)+IF($V512=23,N($F512),0))-CT512-ER512)</f>
        <v>0</v>
      </c>
      <c r="GQ512" s="48" t="n">
        <f aca="false">IF((GQ511*(1+GQ$5/Setup!$C$36)+IF($V512=24,N($F512),0))-CU512-ES512&lt;0.005,0,(GQ511*(1+GQ$5/Setup!$C$36)+IF($V512=24,N($F512),0))-CU512-ES512)</f>
        <v>0</v>
      </c>
      <c r="GR512" s="48" t="n">
        <f aca="false">IF((GR511*(1+GR$5/Setup!$C$36)+IF($V512=25,N($F512),0))-CV512-ET512&lt;0.005,0,(GR511*(1+GR$5/Setup!$C$36)+IF($V512=25,N($F512),0))-CV512-ET512)</f>
        <v>0</v>
      </c>
      <c r="GS512" s="48" t="n">
        <f aca="false">IF((GS511*(1+GS$5/Setup!$C$36)+IF($V512=26,N($F512),0))-CW512-EU512&lt;0.005,0,(GS511*(1+GS$5/Setup!$C$36)+IF($V512=26,N($F512),0))-CW512-EU512)</f>
        <v>0</v>
      </c>
      <c r="GT512" s="48" t="n">
        <f aca="false">IF((GT511*(1+GT$5/Setup!$C$36)+IF($V512=27,N($F512),0))-CX512-EV512&lt;0.005,0,(GT511*(1+GT$5/Setup!$C$36)+IF($V512=27,N($F512),0))-CX512-EV512)</f>
        <v>0</v>
      </c>
      <c r="GU512" s="48" t="n">
        <f aca="false">IF((GU511*(1+GU$5/Setup!$C$36)+IF($V512=28,N($F512),0))-CY512-EW512&lt;0.005,0,(GU511*(1+GU$5/Setup!$C$36)+IF($V512=28,N($F512),0))-CY512-EW512)</f>
        <v>0</v>
      </c>
      <c r="GV512" s="48" t="n">
        <f aca="false">IF((GV511*(1+GV$5/Setup!$C$36)+IF($V512=29,N($F512),0))-CZ512-EX512&lt;0.005,0,(GV511*(1+GV$5/Setup!$C$36)+IF($V512=29,N($F512),0))-CZ512-EX512)</f>
        <v>0</v>
      </c>
      <c r="GW512" s="48" t="n">
        <f aca="false">IF((GW511*(1+GW$5/Setup!$C$36)+IF($V512=30,N($F512),0))-DA512-EY512&lt;0.005,0,(GW511*(1+GW$5/Setup!$C$36)+IF($V512=30,N($F512),0))-DA512-EY512)</f>
        <v>0</v>
      </c>
      <c r="GX512" s="48" t="n">
        <f aca="false">IF((GX511*(1+GX$5/Setup!$C$36)+IF($V512=31,N($F512),0))-DB512-EZ512&lt;0.005,0,(GX511*(1+GX$5/Setup!$C$36)+IF($V512=31,N($F512),0))-DB512-EZ512)</f>
        <v>0</v>
      </c>
      <c r="GY512" s="48" t="n">
        <f aca="false">IF((GY511*(1+GY$5/Setup!$C$36)+IF($V512=32,N($F512),0))-DC512-FA512&lt;0.005,0,(GY511*(1+GY$5/Setup!$C$36)+IF($V512=32,N($F512),0))-DC512-FA512)</f>
        <v>0</v>
      </c>
      <c r="GZ512" s="48" t="n">
        <f aca="false">IF((GZ511*(1+GZ$5/Setup!$C$36)+IF($V512=33,N($F512),0))-DD512-FB512&lt;0.005,0,(GZ511*(1+GZ$5/Setup!$C$36)+IF($V512=33,N($F512),0))-DD512-FB512)</f>
        <v>0</v>
      </c>
      <c r="HA512" s="48" t="n">
        <f aca="false">IF((HA511*(1+HA$5/Setup!$C$36)+IF($V512=34,N($F512),0))-DE512-FC512&lt;0.005,0,(HA511*(1+HA$5/Setup!$C$36)+IF($V512=34,N($F512),0))-DE512-FC512)</f>
        <v>0</v>
      </c>
      <c r="HB512" s="48" t="n">
        <f aca="false">IF((HB511*(1+HB$5/Setup!$C$36)+IF($V512=35,N($F512),0))-DF512-FD512&lt;0.005,0,(HB511*(1+HB$5/Setup!$C$36)+IF($V512=35,N($F512),0))-DF512-FD512)</f>
        <v>0</v>
      </c>
      <c r="HC512" s="48" t="n">
        <f aca="false">IF((HC511*(1+HC$5/Setup!$C$36)+IF($V512=36,N($F512),0))-DG512-FE512&lt;0.005,0,(HC511*(1+HC$5/Setup!$C$36)+IF($V512=36,N($F512),0))-DG512-FE512)</f>
        <v>0</v>
      </c>
      <c r="HD512" s="48" t="n">
        <f aca="false">IF((HD511*(1+HD$5/Setup!$C$36)+IF($V512=37,N($F512),0))-DH512-FF512&lt;0.005,0,(HD511*(1+HD$5/Setup!$C$36)+IF($V512=37,N($F512),0))-DH512-FF512)</f>
        <v>0</v>
      </c>
      <c r="HE512" s="48" t="n">
        <f aca="false">IF((HE511*(1+HE$5/Setup!$C$36)+IF($V512=38,N($F512),0))-DI512-FG512&lt;0.005,0,(HE511*(1+HE$5/Setup!$C$36)+IF($V512=38,N($F512),0))-DI512-FG512)</f>
        <v>0</v>
      </c>
      <c r="HF512" s="48" t="n">
        <f aca="false">IF((HF511*(1+HF$5/Setup!$C$36)+IF($V512=39,N($F512),0))-DJ512-FH512&lt;0.005,0,(HF511*(1+HF$5/Setup!$C$36)+IF($V512=39,N($F512),0))-DJ512-FH512)</f>
        <v>0</v>
      </c>
      <c r="HG512" s="48" t="n">
        <f aca="false">IF((HG511*(1+HG$5/Setup!$C$36)+IF($V512=40,N($F512),0))-DK512-FI512&lt;0.005,0,(HG511*(1+HG$5/Setup!$C$36)+IF($V512=40,N($F512),0))-DK512-FI512)</f>
        <v>0</v>
      </c>
      <c r="HH512" s="48" t="n">
        <f aca="false">IF((HH511*(1+HH$5/Setup!$C$36)+IF($V512=41,N($F512),0))-DL512-FJ512&lt;0.005,0,(HH511*(1+HH$5/Setup!$C$36)+IF($V512=41,N($F512),0))-DL512-FJ512)</f>
        <v>0</v>
      </c>
      <c r="HI512" s="48" t="n">
        <f aca="false">IF((HI511*(1+HI$5/Setup!$C$36)+IF($V512=42,N($F512),0))-DM512-FK512&lt;0.005,0,(HI511*(1+HI$5/Setup!$C$36)+IF($V512=42,N($F512),0))-DM512-FK512)</f>
        <v>0</v>
      </c>
      <c r="HJ512" s="48" t="n">
        <f aca="false">IF((HJ511*(1+HJ$5/Setup!$C$36)+IF($V512=43,N($F512),0))-DN512-FL512&lt;0.005,0,(HJ511*(1+HJ$5/Setup!$C$36)+IF($V512=43,N($F512),0))-DN512-FL512)</f>
        <v>0</v>
      </c>
      <c r="HK512" s="48" t="n">
        <f aca="false">IF((HK511*(1+HK$5/Setup!$C$36)+IF($V512=44,N($F512),0))-DO512-FM512&lt;0.005,0,(HK511*(1+HK$5/Setup!$C$36)+IF($V512=44,N($F512),0))-DO512-FM512)</f>
        <v>0</v>
      </c>
      <c r="HL512" s="48" t="n">
        <f aca="false">IF((HL511*(1+HL$5/Setup!$C$36)+IF($V512=45,N($F512),0))-DP512-FN512&lt;0.005,0,(HL511*(1+HL$5/Setup!$C$36)+IF($V512=45,N($F512),0))-DP512-FN512)</f>
        <v>0</v>
      </c>
      <c r="HM512" s="48" t="n">
        <f aca="false">IF((HM511*(1+HM$5/Setup!$C$36)+IF($V512=46,N($F512),0))-DQ512-FO512&lt;0.005,0,(HM511*(1+HM$5/Setup!$C$36)+IF($V512=46,N($F512),0))-DQ512-FO512)</f>
        <v>0</v>
      </c>
      <c r="HN512" s="48" t="n">
        <f aca="false">IF((HN511*(1+HN$5/Setup!$C$36)+IF($V512=47,N($F512),0))-DR512-FP512&lt;0.005,0,(HN511*(1+HN$5/Setup!$C$36)+IF($V512=47,N($F512),0))-DR512-FP512)</f>
        <v>0</v>
      </c>
      <c r="HO512" s="48" t="n">
        <f aca="false">IF((HO511*(1+HO$5/Setup!$C$36)+IF($V512=48,N($F512),0))-DS512-FQ512&lt;0.005,0,(HO511*(1+HO$5/Setup!$C$36)+IF($V512=48,N($F512),0))-DS512-FQ512)</f>
        <v>0</v>
      </c>
      <c r="HP512" s="48" t="n">
        <f aca="false">IF((HP511*(1+HP$5/Setup!$C$36)+IF($V512=49,N($F512),0))-DT512-FR512&lt;0.005,0,(HP511*(1+HP$5/Setup!$C$36)+IF($V512=49,N($F512),0))-DT512-FR512)</f>
        <v>0</v>
      </c>
      <c r="HQ512" s="48" t="n">
        <f aca="false">IF((HQ511*(1+HQ$5/Setup!$C$36)+IF($V512=50,N($F512),0))-DU512-FS512&lt;0.005,0,(HQ511*(1+HQ$5/Setup!$C$36)+IF($V512=50,N($F512),0))-DU512-FS512)</f>
        <v>0</v>
      </c>
    </row>
    <row r="513" customFormat="false" ht="15" hidden="false" customHeight="false" outlineLevel="0" collapsed="false">
      <c r="A513" s="44" t="n">
        <v>505</v>
      </c>
      <c r="B513" s="45" t="n">
        <f aca="false">IF(Setup!$C$7="Every month",EDATE(Setup!$C$8,($A513-1)),IF(Setup!$C$7="Twice a month",DATE(YEAR(Setup!$C$8),MONTH(Setup!$C$8)+INT((($A513-1)+Setup!$C$41)/2),MIN(IF(MOD(($A513-1)+Setup!$C$41,2)=0,Setup!$C$39,Setup!$C$40),DAY(EOMONTH(DATE(YEAR(Setup!$C$8),MONTH(Setup!$C$8)+INT((($A513-1)+Setup!$C$41)/2),1),0)))),Setup!$C$8+($A513-1)*IF(Setup!$C$7="Every week",7,14)))</f>
        <v>53381</v>
      </c>
      <c r="C513" s="45" t="n">
        <f aca="false">IF(Setup!$C$7="Every month",EDATE(Setup!$C$8,$A513),IF(Setup!$C$7="Twice a month",DATE(YEAR(Setup!$C$8),MONTH(Setup!$C$8)+INT(($A513+Setup!$C$41)/2),MIN(IF(MOD($A513+Setup!$C$41,2)=0,Setup!$C$39,Setup!$C$40),DAY(EOMONTH(DATE(YEAR(Setup!$C$8),MONTH(Setup!$C$8)+INT(($A513+Setup!$C$41)/2),1),0)))),Setup!$C$8+$A513*IF(Setup!$C$7="Every week",7,14)))</f>
        <v>53395</v>
      </c>
      <c r="D513" s="46"/>
      <c r="E513" s="47"/>
      <c r="F513" s="47"/>
      <c r="G513" s="47"/>
      <c r="H513" s="47"/>
      <c r="I513" s="48" t="n">
        <f aca="false">N(Setup!$C$11)+N(E513)</f>
        <v>100</v>
      </c>
      <c r="J513" s="48" t="n">
        <f aca="false">MIN(Setup!$C$37,MAX(I513,0))</f>
        <v>9.23076923076923</v>
      </c>
      <c r="K513" s="48" t="n">
        <f aca="false">MIN(MAX(N(Setup!$C$14)-L512,0),MAX(I513-J513,0))</f>
        <v>0</v>
      </c>
      <c r="L513" s="48" t="n">
        <f aca="false">L512+K513-N(G513)</f>
        <v>500</v>
      </c>
      <c r="M513" s="48" t="n">
        <f aca="false">M512+J513-N(H513)</f>
        <v>4661.53846153845</v>
      </c>
      <c r="N513" s="48" t="n">
        <f aca="false">SUM(BX513:DU513)</f>
        <v>0</v>
      </c>
      <c r="O513" s="48" t="n">
        <f aca="false">SUM(Z513:BW513)-N513</f>
        <v>0</v>
      </c>
      <c r="P513" s="48" t="n">
        <f aca="false">MAX(I513-J513-K513,0)+O513</f>
        <v>90.7692307692308</v>
      </c>
      <c r="Q513" s="48" t="n">
        <f aca="false">SUM(DV513:FS513)</f>
        <v>0</v>
      </c>
      <c r="R513" s="49" t="n">
        <f aca="false">N513+J513+K513+Q513</f>
        <v>9.23076923076923</v>
      </c>
      <c r="S513" s="48" t="n">
        <f aca="false">T513-T512-N(F513)+N513+Q513</f>
        <v>0</v>
      </c>
      <c r="T513" s="49" t="n">
        <f aca="false">SUM(FT513:HQ513)</f>
        <v>0</v>
      </c>
      <c r="U513" s="44" t="str">
        <f aca="false">IF(T512&lt;0.005,"",INDEX(Helpers!$C$2:$C$51,IF(_xlfn.MINIFS($DV$6:$FS$6,DV513:FS513,"&gt;0.005")=0,V513,_xlfn.MINIFS($DV$6:$FS$6,DV513:FS513,"&gt;0.005"))))</f>
        <v/>
      </c>
      <c r="V513" s="44" t="n">
        <f aca="false">IF(_xlfn.MINIFS($FT$6:$HQ$6,FT512:HQ512,"&gt;0.005")=0,1,_xlfn.MINIFS($FT$6:$HQ$6,FT512:HQ512,"&gt;0.005"))</f>
        <v>1</v>
      </c>
      <c r="W513" s="44" t="n">
        <f aca="false">IF(AND(D513&lt;&gt;"Paid",T512&gt;0.005),1,0)</f>
        <v>0</v>
      </c>
      <c r="X513" s="48" t="n">
        <f aca="false">SUMPRODUCT(((Helpers!$G$2:$G$51*(1+(Helpers!$D$2:$D$51+0.000000001)/12)^(($B513-Setup!$C$8)/(365.25/12))-Helpers!$E$2:$E$51*((1+(Helpers!$D$2:$D$51+0.000000001)/12)^(($B513-Setup!$C$8)/(365.25/12))-1)/((Helpers!$D$2:$D$51+0.000000001)/12))&gt;0)*(Helpers!$G$2:$G$51*(1+(Helpers!$D$2:$D$51+0.000000001)/12)^(($B513-Setup!$C$8)/(365.25/12))-Helpers!$E$2:$E$51*((1+(Helpers!$D$2:$D$51+0.000000001)/12)^(($B513-Setup!$C$8)/(365.25/12))-1)/((Helpers!$D$2:$D$51+0.000000001)/12)))</f>
        <v>0</v>
      </c>
      <c r="Y513" s="48"/>
      <c r="Z513" s="48" t="n">
        <f aca="false">IF(OR(N(Z$5)=0,Z$6=""),0,Z$5*((DATE(YEAR($B513),MONTH($B513),MIN(Z$6,DAY(EOMONTH($B513,0))))&gt;=$B513)*(DATE(YEAR($B513),MONTH($B513),MIN(Z$6,DAY(EOMONTH($B513,0))))&lt;$C513)+(DATE(YEAR($B513),MONTH($B513)+1,MIN(Z$6,DAY(EOMONTH($B513,1))))&gt;=$B513)*(DATE(YEAR($B513),MONTH($B513)+1,MIN(Z$6,DAY(EOMONTH($B513,1))))&lt;$C513)))</f>
        <v>0</v>
      </c>
      <c r="AA513" s="48" t="n">
        <f aca="false">IF(OR(N(AA$5)=0,AA$6=""),0,AA$5*((DATE(YEAR($B513),MONTH($B513),MIN(AA$6,DAY(EOMONTH($B513,0))))&gt;=$B513)*(DATE(YEAR($B513),MONTH($B513),MIN(AA$6,DAY(EOMONTH($B513,0))))&lt;$C513)+(DATE(YEAR($B513),MONTH($B513)+1,MIN(AA$6,DAY(EOMONTH($B513,1))))&gt;=$B513)*(DATE(YEAR($B513),MONTH($B513)+1,MIN(AA$6,DAY(EOMONTH($B513,1))))&lt;$C513)))</f>
        <v>0</v>
      </c>
      <c r="AB513" s="48" t="n">
        <f aca="false">IF(OR(N(AB$5)=0,AB$6=""),0,AB$5*((DATE(YEAR($B513),MONTH($B513),MIN(AB$6,DAY(EOMONTH($B513,0))))&gt;=$B513)*(DATE(YEAR($B513),MONTH($B513),MIN(AB$6,DAY(EOMONTH($B513,0))))&lt;$C513)+(DATE(YEAR($B513),MONTH($B513)+1,MIN(AB$6,DAY(EOMONTH($B513,1))))&gt;=$B513)*(DATE(YEAR($B513),MONTH($B513)+1,MIN(AB$6,DAY(EOMONTH($B513,1))))&lt;$C513)))</f>
        <v>0</v>
      </c>
      <c r="AC513" s="48" t="n">
        <f aca="false">IF(OR(N(AC$5)=0,AC$6=""),0,AC$5*((DATE(YEAR($B513),MONTH($B513),MIN(AC$6,DAY(EOMONTH($B513,0))))&gt;=$B513)*(DATE(YEAR($B513),MONTH($B513),MIN(AC$6,DAY(EOMONTH($B513,0))))&lt;$C513)+(DATE(YEAR($B513),MONTH($B513)+1,MIN(AC$6,DAY(EOMONTH($B513,1))))&gt;=$B513)*(DATE(YEAR($B513),MONTH($B513)+1,MIN(AC$6,DAY(EOMONTH($B513,1))))&lt;$C513)))</f>
        <v>0</v>
      </c>
      <c r="AD513" s="48" t="n">
        <f aca="false">IF(OR(N(AD$5)=0,AD$6=""),0,AD$5*((DATE(YEAR($B513),MONTH($B513),MIN(AD$6,DAY(EOMONTH($B513,0))))&gt;=$B513)*(DATE(YEAR($B513),MONTH($B513),MIN(AD$6,DAY(EOMONTH($B513,0))))&lt;$C513)+(DATE(YEAR($B513),MONTH($B513)+1,MIN(AD$6,DAY(EOMONTH($B513,1))))&gt;=$B513)*(DATE(YEAR($B513),MONTH($B513)+1,MIN(AD$6,DAY(EOMONTH($B513,1))))&lt;$C513)))</f>
        <v>0</v>
      </c>
      <c r="AE513" s="48" t="n">
        <f aca="false">IF(OR(N(AE$5)=0,AE$6=""),0,AE$5*((DATE(YEAR($B513),MONTH($B513),MIN(AE$6,DAY(EOMONTH($B513,0))))&gt;=$B513)*(DATE(YEAR($B513),MONTH($B513),MIN(AE$6,DAY(EOMONTH($B513,0))))&lt;$C513)+(DATE(YEAR($B513),MONTH($B513)+1,MIN(AE$6,DAY(EOMONTH($B513,1))))&gt;=$B513)*(DATE(YEAR($B513),MONTH($B513)+1,MIN(AE$6,DAY(EOMONTH($B513,1))))&lt;$C513)))</f>
        <v>0</v>
      </c>
      <c r="AF513" s="48" t="n">
        <f aca="false">IF(OR(N(AF$5)=0,AF$6=""),0,AF$5*((DATE(YEAR($B513),MONTH($B513),MIN(AF$6,DAY(EOMONTH($B513,0))))&gt;=$B513)*(DATE(YEAR($B513),MONTH($B513),MIN(AF$6,DAY(EOMONTH($B513,0))))&lt;$C513)+(DATE(YEAR($B513),MONTH($B513)+1,MIN(AF$6,DAY(EOMONTH($B513,1))))&gt;=$B513)*(DATE(YEAR($B513),MONTH($B513)+1,MIN(AF$6,DAY(EOMONTH($B513,1))))&lt;$C513)))</f>
        <v>0</v>
      </c>
      <c r="AG513" s="48" t="n">
        <f aca="false">IF(OR(N(AG$5)=0,AG$6=""),0,AG$5*((DATE(YEAR($B513),MONTH($B513),MIN(AG$6,DAY(EOMONTH($B513,0))))&gt;=$B513)*(DATE(YEAR($B513),MONTH($B513),MIN(AG$6,DAY(EOMONTH($B513,0))))&lt;$C513)+(DATE(YEAR($B513),MONTH($B513)+1,MIN(AG$6,DAY(EOMONTH($B513,1))))&gt;=$B513)*(DATE(YEAR($B513),MONTH($B513)+1,MIN(AG$6,DAY(EOMONTH($B513,1))))&lt;$C513)))</f>
        <v>0</v>
      </c>
      <c r="AH513" s="48" t="n">
        <f aca="false">IF(OR(N(AH$5)=0,AH$6=""),0,AH$5*((DATE(YEAR($B513),MONTH($B513),MIN(AH$6,DAY(EOMONTH($B513,0))))&gt;=$B513)*(DATE(YEAR($B513),MONTH($B513),MIN(AH$6,DAY(EOMONTH($B513,0))))&lt;$C513)+(DATE(YEAR($B513),MONTH($B513)+1,MIN(AH$6,DAY(EOMONTH($B513,1))))&gt;=$B513)*(DATE(YEAR($B513),MONTH($B513)+1,MIN(AH$6,DAY(EOMONTH($B513,1))))&lt;$C513)))</f>
        <v>0</v>
      </c>
      <c r="AI513" s="48" t="n">
        <f aca="false">IF(OR(N(AI$5)=0,AI$6=""),0,AI$5*((DATE(YEAR($B513),MONTH($B513),MIN(AI$6,DAY(EOMONTH($B513,0))))&gt;=$B513)*(DATE(YEAR($B513),MONTH($B513),MIN(AI$6,DAY(EOMONTH($B513,0))))&lt;$C513)+(DATE(YEAR($B513),MONTH($B513)+1,MIN(AI$6,DAY(EOMONTH($B513,1))))&gt;=$B513)*(DATE(YEAR($B513),MONTH($B513)+1,MIN(AI$6,DAY(EOMONTH($B513,1))))&lt;$C513)))</f>
        <v>0</v>
      </c>
      <c r="AJ513" s="48" t="n">
        <f aca="false">IF(OR(N(AJ$5)=0,AJ$6=""),0,AJ$5*((DATE(YEAR($B513),MONTH($B513),MIN(AJ$6,DAY(EOMONTH($B513,0))))&gt;=$B513)*(DATE(YEAR($B513),MONTH($B513),MIN(AJ$6,DAY(EOMONTH($B513,0))))&lt;$C513)+(DATE(YEAR($B513),MONTH($B513)+1,MIN(AJ$6,DAY(EOMONTH($B513,1))))&gt;=$B513)*(DATE(YEAR($B513),MONTH($B513)+1,MIN(AJ$6,DAY(EOMONTH($B513,1))))&lt;$C513)))</f>
        <v>0</v>
      </c>
      <c r="AK513" s="48" t="n">
        <f aca="false">IF(OR(N(AK$5)=0,AK$6=""),0,AK$5*((DATE(YEAR($B513),MONTH($B513),MIN(AK$6,DAY(EOMONTH($B513,0))))&gt;=$B513)*(DATE(YEAR($B513),MONTH($B513),MIN(AK$6,DAY(EOMONTH($B513,0))))&lt;$C513)+(DATE(YEAR($B513),MONTH($B513)+1,MIN(AK$6,DAY(EOMONTH($B513,1))))&gt;=$B513)*(DATE(YEAR($B513),MONTH($B513)+1,MIN(AK$6,DAY(EOMONTH($B513,1))))&lt;$C513)))</f>
        <v>0</v>
      </c>
      <c r="AL513" s="48" t="n">
        <f aca="false">IF(OR(N(AL$5)=0,AL$6=""),0,AL$5*((DATE(YEAR($B513),MONTH($B513),MIN(AL$6,DAY(EOMONTH($B513,0))))&gt;=$B513)*(DATE(YEAR($B513),MONTH($B513),MIN(AL$6,DAY(EOMONTH($B513,0))))&lt;$C513)+(DATE(YEAR($B513),MONTH($B513)+1,MIN(AL$6,DAY(EOMONTH($B513,1))))&gt;=$B513)*(DATE(YEAR($B513),MONTH($B513)+1,MIN(AL$6,DAY(EOMONTH($B513,1))))&lt;$C513)))</f>
        <v>0</v>
      </c>
      <c r="AM513" s="48" t="n">
        <f aca="false">IF(OR(N(AM$5)=0,AM$6=""),0,AM$5*((DATE(YEAR($B513),MONTH($B513),MIN(AM$6,DAY(EOMONTH($B513,0))))&gt;=$B513)*(DATE(YEAR($B513),MONTH($B513),MIN(AM$6,DAY(EOMONTH($B513,0))))&lt;$C513)+(DATE(YEAR($B513),MONTH($B513)+1,MIN(AM$6,DAY(EOMONTH($B513,1))))&gt;=$B513)*(DATE(YEAR($B513),MONTH($B513)+1,MIN(AM$6,DAY(EOMONTH($B513,1))))&lt;$C513)))</f>
        <v>0</v>
      </c>
      <c r="AN513" s="48" t="n">
        <f aca="false">IF(OR(N(AN$5)=0,AN$6=""),0,AN$5*((DATE(YEAR($B513),MONTH($B513),MIN(AN$6,DAY(EOMONTH($B513,0))))&gt;=$B513)*(DATE(YEAR($B513),MONTH($B513),MIN(AN$6,DAY(EOMONTH($B513,0))))&lt;$C513)+(DATE(YEAR($B513),MONTH($B513)+1,MIN(AN$6,DAY(EOMONTH($B513,1))))&gt;=$B513)*(DATE(YEAR($B513),MONTH($B513)+1,MIN(AN$6,DAY(EOMONTH($B513,1))))&lt;$C513)))</f>
        <v>0</v>
      </c>
      <c r="AO513" s="48" t="n">
        <f aca="false">IF(OR(N(AO$5)=0,AO$6=""),0,AO$5*((DATE(YEAR($B513),MONTH($B513),MIN(AO$6,DAY(EOMONTH($B513,0))))&gt;=$B513)*(DATE(YEAR($B513),MONTH($B513),MIN(AO$6,DAY(EOMONTH($B513,0))))&lt;$C513)+(DATE(YEAR($B513),MONTH($B513)+1,MIN(AO$6,DAY(EOMONTH($B513,1))))&gt;=$B513)*(DATE(YEAR($B513),MONTH($B513)+1,MIN(AO$6,DAY(EOMONTH($B513,1))))&lt;$C513)))</f>
        <v>0</v>
      </c>
      <c r="AP513" s="48" t="n">
        <f aca="false">IF(OR(N(AP$5)=0,AP$6=""),0,AP$5*((DATE(YEAR($B513),MONTH($B513),MIN(AP$6,DAY(EOMONTH($B513,0))))&gt;=$B513)*(DATE(YEAR($B513),MONTH($B513),MIN(AP$6,DAY(EOMONTH($B513,0))))&lt;$C513)+(DATE(YEAR($B513),MONTH($B513)+1,MIN(AP$6,DAY(EOMONTH($B513,1))))&gt;=$B513)*(DATE(YEAR($B513),MONTH($B513)+1,MIN(AP$6,DAY(EOMONTH($B513,1))))&lt;$C513)))</f>
        <v>0</v>
      </c>
      <c r="AQ513" s="48" t="n">
        <f aca="false">IF(OR(N(AQ$5)=0,AQ$6=""),0,AQ$5*((DATE(YEAR($B513),MONTH($B513),MIN(AQ$6,DAY(EOMONTH($B513,0))))&gt;=$B513)*(DATE(YEAR($B513),MONTH($B513),MIN(AQ$6,DAY(EOMONTH($B513,0))))&lt;$C513)+(DATE(YEAR($B513),MONTH($B513)+1,MIN(AQ$6,DAY(EOMONTH($B513,1))))&gt;=$B513)*(DATE(YEAR($B513),MONTH($B513)+1,MIN(AQ$6,DAY(EOMONTH($B513,1))))&lt;$C513)))</f>
        <v>0</v>
      </c>
      <c r="AR513" s="48" t="n">
        <f aca="false">IF(OR(N(AR$5)=0,AR$6=""),0,AR$5*((DATE(YEAR($B513),MONTH($B513),MIN(AR$6,DAY(EOMONTH($B513,0))))&gt;=$B513)*(DATE(YEAR($B513),MONTH($B513),MIN(AR$6,DAY(EOMONTH($B513,0))))&lt;$C513)+(DATE(YEAR($B513),MONTH($B513)+1,MIN(AR$6,DAY(EOMONTH($B513,1))))&gt;=$B513)*(DATE(YEAR($B513),MONTH($B513)+1,MIN(AR$6,DAY(EOMONTH($B513,1))))&lt;$C513)))</f>
        <v>0</v>
      </c>
      <c r="AS513" s="48" t="n">
        <f aca="false">IF(OR(N(AS$5)=0,AS$6=""),0,AS$5*((DATE(YEAR($B513),MONTH($B513),MIN(AS$6,DAY(EOMONTH($B513,0))))&gt;=$B513)*(DATE(YEAR($B513),MONTH($B513),MIN(AS$6,DAY(EOMONTH($B513,0))))&lt;$C513)+(DATE(YEAR($B513),MONTH($B513)+1,MIN(AS$6,DAY(EOMONTH($B513,1))))&gt;=$B513)*(DATE(YEAR($B513),MONTH($B513)+1,MIN(AS$6,DAY(EOMONTH($B513,1))))&lt;$C513)))</f>
        <v>0</v>
      </c>
      <c r="AT513" s="48" t="n">
        <f aca="false">IF(OR(N(AT$5)=0,AT$6=""),0,AT$5*((DATE(YEAR($B513),MONTH($B513),MIN(AT$6,DAY(EOMONTH($B513,0))))&gt;=$B513)*(DATE(YEAR($B513),MONTH($B513),MIN(AT$6,DAY(EOMONTH($B513,0))))&lt;$C513)+(DATE(YEAR($B513),MONTH($B513)+1,MIN(AT$6,DAY(EOMONTH($B513,1))))&gt;=$B513)*(DATE(YEAR($B513),MONTH($B513)+1,MIN(AT$6,DAY(EOMONTH($B513,1))))&lt;$C513)))</f>
        <v>0</v>
      </c>
      <c r="AU513" s="48" t="n">
        <f aca="false">IF(OR(N(AU$5)=0,AU$6=""),0,AU$5*((DATE(YEAR($B513),MONTH($B513),MIN(AU$6,DAY(EOMONTH($B513,0))))&gt;=$B513)*(DATE(YEAR($B513),MONTH($B513),MIN(AU$6,DAY(EOMONTH($B513,0))))&lt;$C513)+(DATE(YEAR($B513),MONTH($B513)+1,MIN(AU$6,DAY(EOMONTH($B513,1))))&gt;=$B513)*(DATE(YEAR($B513),MONTH($B513)+1,MIN(AU$6,DAY(EOMONTH($B513,1))))&lt;$C513)))</f>
        <v>0</v>
      </c>
      <c r="AV513" s="48" t="n">
        <f aca="false">IF(OR(N(AV$5)=0,AV$6=""),0,AV$5*((DATE(YEAR($B513),MONTH($B513),MIN(AV$6,DAY(EOMONTH($B513,0))))&gt;=$B513)*(DATE(YEAR($B513),MONTH($B513),MIN(AV$6,DAY(EOMONTH($B513,0))))&lt;$C513)+(DATE(YEAR($B513),MONTH($B513)+1,MIN(AV$6,DAY(EOMONTH($B513,1))))&gt;=$B513)*(DATE(YEAR($B513),MONTH($B513)+1,MIN(AV$6,DAY(EOMONTH($B513,1))))&lt;$C513)))</f>
        <v>0</v>
      </c>
      <c r="AW513" s="48" t="n">
        <f aca="false">IF(OR(N(AW$5)=0,AW$6=""),0,AW$5*((DATE(YEAR($B513),MONTH($B513),MIN(AW$6,DAY(EOMONTH($B513,0))))&gt;=$B513)*(DATE(YEAR($B513),MONTH($B513),MIN(AW$6,DAY(EOMONTH($B513,0))))&lt;$C513)+(DATE(YEAR($B513),MONTH($B513)+1,MIN(AW$6,DAY(EOMONTH($B513,1))))&gt;=$B513)*(DATE(YEAR($B513),MONTH($B513)+1,MIN(AW$6,DAY(EOMONTH($B513,1))))&lt;$C513)))</f>
        <v>0</v>
      </c>
      <c r="AX513" s="48" t="n">
        <f aca="false">IF(OR(N(AX$5)=0,AX$6=""),0,AX$5*((DATE(YEAR($B513),MONTH($B513),MIN(AX$6,DAY(EOMONTH($B513,0))))&gt;=$B513)*(DATE(YEAR($B513),MONTH($B513),MIN(AX$6,DAY(EOMONTH($B513,0))))&lt;$C513)+(DATE(YEAR($B513),MONTH($B513)+1,MIN(AX$6,DAY(EOMONTH($B513,1))))&gt;=$B513)*(DATE(YEAR($B513),MONTH($B513)+1,MIN(AX$6,DAY(EOMONTH($B513,1))))&lt;$C513)))</f>
        <v>0</v>
      </c>
      <c r="AY513" s="48" t="n">
        <f aca="false">IF(OR(N(AY$5)=0,AY$6=""),0,AY$5*((DATE(YEAR($B513),MONTH($B513),MIN(AY$6,DAY(EOMONTH($B513,0))))&gt;=$B513)*(DATE(YEAR($B513),MONTH($B513),MIN(AY$6,DAY(EOMONTH($B513,0))))&lt;$C513)+(DATE(YEAR($B513),MONTH($B513)+1,MIN(AY$6,DAY(EOMONTH($B513,1))))&gt;=$B513)*(DATE(YEAR($B513),MONTH($B513)+1,MIN(AY$6,DAY(EOMONTH($B513,1))))&lt;$C513)))</f>
        <v>0</v>
      </c>
      <c r="AZ513" s="48" t="n">
        <f aca="false">IF(OR(N(AZ$5)=0,AZ$6=""),0,AZ$5*((DATE(YEAR($B513),MONTH($B513),MIN(AZ$6,DAY(EOMONTH($B513,0))))&gt;=$B513)*(DATE(YEAR($B513),MONTH($B513),MIN(AZ$6,DAY(EOMONTH($B513,0))))&lt;$C513)+(DATE(YEAR($B513),MONTH($B513)+1,MIN(AZ$6,DAY(EOMONTH($B513,1))))&gt;=$B513)*(DATE(YEAR($B513),MONTH($B513)+1,MIN(AZ$6,DAY(EOMONTH($B513,1))))&lt;$C513)))</f>
        <v>0</v>
      </c>
      <c r="BA513" s="48" t="n">
        <f aca="false">IF(OR(N(BA$5)=0,BA$6=""),0,BA$5*((DATE(YEAR($B513),MONTH($B513),MIN(BA$6,DAY(EOMONTH($B513,0))))&gt;=$B513)*(DATE(YEAR($B513),MONTH($B513),MIN(BA$6,DAY(EOMONTH($B513,0))))&lt;$C513)+(DATE(YEAR($B513),MONTH($B513)+1,MIN(BA$6,DAY(EOMONTH($B513,1))))&gt;=$B513)*(DATE(YEAR($B513),MONTH($B513)+1,MIN(BA$6,DAY(EOMONTH($B513,1))))&lt;$C513)))</f>
        <v>0</v>
      </c>
      <c r="BB513" s="48" t="n">
        <f aca="false">IF(OR(N(BB$5)=0,BB$6=""),0,BB$5*((DATE(YEAR($B513),MONTH($B513),MIN(BB$6,DAY(EOMONTH($B513,0))))&gt;=$B513)*(DATE(YEAR($B513),MONTH($B513),MIN(BB$6,DAY(EOMONTH($B513,0))))&lt;$C513)+(DATE(YEAR($B513),MONTH($B513)+1,MIN(BB$6,DAY(EOMONTH($B513,1))))&gt;=$B513)*(DATE(YEAR($B513),MONTH($B513)+1,MIN(BB$6,DAY(EOMONTH($B513,1))))&lt;$C513)))</f>
        <v>0</v>
      </c>
      <c r="BC513" s="48" t="n">
        <f aca="false">IF(OR(N(BC$5)=0,BC$6=""),0,BC$5*((DATE(YEAR($B513),MONTH($B513),MIN(BC$6,DAY(EOMONTH($B513,0))))&gt;=$B513)*(DATE(YEAR($B513),MONTH($B513),MIN(BC$6,DAY(EOMONTH($B513,0))))&lt;$C513)+(DATE(YEAR($B513),MONTH($B513)+1,MIN(BC$6,DAY(EOMONTH($B513,1))))&gt;=$B513)*(DATE(YEAR($B513),MONTH($B513)+1,MIN(BC$6,DAY(EOMONTH($B513,1))))&lt;$C513)))</f>
        <v>0</v>
      </c>
      <c r="BD513" s="48" t="n">
        <f aca="false">IF(OR(N(BD$5)=0,BD$6=""),0,BD$5*((DATE(YEAR($B513),MONTH($B513),MIN(BD$6,DAY(EOMONTH($B513,0))))&gt;=$B513)*(DATE(YEAR($B513),MONTH($B513),MIN(BD$6,DAY(EOMONTH($B513,0))))&lt;$C513)+(DATE(YEAR($B513),MONTH($B513)+1,MIN(BD$6,DAY(EOMONTH($B513,1))))&gt;=$B513)*(DATE(YEAR($B513),MONTH($B513)+1,MIN(BD$6,DAY(EOMONTH($B513,1))))&lt;$C513)))</f>
        <v>0</v>
      </c>
      <c r="BE513" s="48" t="n">
        <f aca="false">IF(OR(N(BE$5)=0,BE$6=""),0,BE$5*((DATE(YEAR($B513),MONTH($B513),MIN(BE$6,DAY(EOMONTH($B513,0))))&gt;=$B513)*(DATE(YEAR($B513),MONTH($B513),MIN(BE$6,DAY(EOMONTH($B513,0))))&lt;$C513)+(DATE(YEAR($B513),MONTH($B513)+1,MIN(BE$6,DAY(EOMONTH($B513,1))))&gt;=$B513)*(DATE(YEAR($B513),MONTH($B513)+1,MIN(BE$6,DAY(EOMONTH($B513,1))))&lt;$C513)))</f>
        <v>0</v>
      </c>
      <c r="BF513" s="48" t="n">
        <f aca="false">IF(OR(N(BF$5)=0,BF$6=""),0,BF$5*((DATE(YEAR($B513),MONTH($B513),MIN(BF$6,DAY(EOMONTH($B513,0))))&gt;=$B513)*(DATE(YEAR($B513),MONTH($B513),MIN(BF$6,DAY(EOMONTH($B513,0))))&lt;$C513)+(DATE(YEAR($B513),MONTH($B513)+1,MIN(BF$6,DAY(EOMONTH($B513,1))))&gt;=$B513)*(DATE(YEAR($B513),MONTH($B513)+1,MIN(BF$6,DAY(EOMONTH($B513,1))))&lt;$C513)))</f>
        <v>0</v>
      </c>
      <c r="BG513" s="48" t="n">
        <f aca="false">IF(OR(N(BG$5)=0,BG$6=""),0,BG$5*((DATE(YEAR($B513),MONTH($B513),MIN(BG$6,DAY(EOMONTH($B513,0))))&gt;=$B513)*(DATE(YEAR($B513),MONTH($B513),MIN(BG$6,DAY(EOMONTH($B513,0))))&lt;$C513)+(DATE(YEAR($B513),MONTH($B513)+1,MIN(BG$6,DAY(EOMONTH($B513,1))))&gt;=$B513)*(DATE(YEAR($B513),MONTH($B513)+1,MIN(BG$6,DAY(EOMONTH($B513,1))))&lt;$C513)))</f>
        <v>0</v>
      </c>
      <c r="BH513" s="48" t="n">
        <f aca="false">IF(OR(N(BH$5)=0,BH$6=""),0,BH$5*((DATE(YEAR($B513),MONTH($B513),MIN(BH$6,DAY(EOMONTH($B513,0))))&gt;=$B513)*(DATE(YEAR($B513),MONTH($B513),MIN(BH$6,DAY(EOMONTH($B513,0))))&lt;$C513)+(DATE(YEAR($B513),MONTH($B513)+1,MIN(BH$6,DAY(EOMONTH($B513,1))))&gt;=$B513)*(DATE(YEAR($B513),MONTH($B513)+1,MIN(BH$6,DAY(EOMONTH($B513,1))))&lt;$C513)))</f>
        <v>0</v>
      </c>
      <c r="BI513" s="48" t="n">
        <f aca="false">IF(OR(N(BI$5)=0,BI$6=""),0,BI$5*((DATE(YEAR($B513),MONTH($B513),MIN(BI$6,DAY(EOMONTH($B513,0))))&gt;=$B513)*(DATE(YEAR($B513),MONTH($B513),MIN(BI$6,DAY(EOMONTH($B513,0))))&lt;$C513)+(DATE(YEAR($B513),MONTH($B513)+1,MIN(BI$6,DAY(EOMONTH($B513,1))))&gt;=$B513)*(DATE(YEAR($B513),MONTH($B513)+1,MIN(BI$6,DAY(EOMONTH($B513,1))))&lt;$C513)))</f>
        <v>0</v>
      </c>
      <c r="BJ513" s="48" t="n">
        <f aca="false">IF(OR(N(BJ$5)=0,BJ$6=""),0,BJ$5*((DATE(YEAR($B513),MONTH($B513),MIN(BJ$6,DAY(EOMONTH($B513,0))))&gt;=$B513)*(DATE(YEAR($B513),MONTH($B513),MIN(BJ$6,DAY(EOMONTH($B513,0))))&lt;$C513)+(DATE(YEAR($B513),MONTH($B513)+1,MIN(BJ$6,DAY(EOMONTH($B513,1))))&gt;=$B513)*(DATE(YEAR($B513),MONTH($B513)+1,MIN(BJ$6,DAY(EOMONTH($B513,1))))&lt;$C513)))</f>
        <v>0</v>
      </c>
      <c r="BK513" s="48" t="n">
        <f aca="false">IF(OR(N(BK$5)=0,BK$6=""),0,BK$5*((DATE(YEAR($B513),MONTH($B513),MIN(BK$6,DAY(EOMONTH($B513,0))))&gt;=$B513)*(DATE(YEAR($B513),MONTH($B513),MIN(BK$6,DAY(EOMONTH($B513,0))))&lt;$C513)+(DATE(YEAR($B513),MONTH($B513)+1,MIN(BK$6,DAY(EOMONTH($B513,1))))&gt;=$B513)*(DATE(YEAR($B513),MONTH($B513)+1,MIN(BK$6,DAY(EOMONTH($B513,1))))&lt;$C513)))</f>
        <v>0</v>
      </c>
      <c r="BL513" s="48" t="n">
        <f aca="false">IF(OR(N(BL$5)=0,BL$6=""),0,BL$5*((DATE(YEAR($B513),MONTH($B513),MIN(BL$6,DAY(EOMONTH($B513,0))))&gt;=$B513)*(DATE(YEAR($B513),MONTH($B513),MIN(BL$6,DAY(EOMONTH($B513,0))))&lt;$C513)+(DATE(YEAR($B513),MONTH($B513)+1,MIN(BL$6,DAY(EOMONTH($B513,1))))&gt;=$B513)*(DATE(YEAR($B513),MONTH($B513)+1,MIN(BL$6,DAY(EOMONTH($B513,1))))&lt;$C513)))</f>
        <v>0</v>
      </c>
      <c r="BM513" s="48" t="n">
        <f aca="false">IF(OR(N(BM$5)=0,BM$6=""),0,BM$5*((DATE(YEAR($B513),MONTH($B513),MIN(BM$6,DAY(EOMONTH($B513,0))))&gt;=$B513)*(DATE(YEAR($B513),MONTH($B513),MIN(BM$6,DAY(EOMONTH($B513,0))))&lt;$C513)+(DATE(YEAR($B513),MONTH($B513)+1,MIN(BM$6,DAY(EOMONTH($B513,1))))&gt;=$B513)*(DATE(YEAR($B513),MONTH($B513)+1,MIN(BM$6,DAY(EOMONTH($B513,1))))&lt;$C513)))</f>
        <v>0</v>
      </c>
      <c r="BN513" s="48" t="n">
        <f aca="false">IF(OR(N(BN$5)=0,BN$6=""),0,BN$5*((DATE(YEAR($B513),MONTH($B513),MIN(BN$6,DAY(EOMONTH($B513,0))))&gt;=$B513)*(DATE(YEAR($B513),MONTH($B513),MIN(BN$6,DAY(EOMONTH($B513,0))))&lt;$C513)+(DATE(YEAR($B513),MONTH($B513)+1,MIN(BN$6,DAY(EOMONTH($B513,1))))&gt;=$B513)*(DATE(YEAR($B513),MONTH($B513)+1,MIN(BN$6,DAY(EOMONTH($B513,1))))&lt;$C513)))</f>
        <v>0</v>
      </c>
      <c r="BO513" s="48" t="n">
        <f aca="false">IF(OR(N(BO$5)=0,BO$6=""),0,BO$5*((DATE(YEAR($B513),MONTH($B513),MIN(BO$6,DAY(EOMONTH($B513,0))))&gt;=$B513)*(DATE(YEAR($B513),MONTH($B513),MIN(BO$6,DAY(EOMONTH($B513,0))))&lt;$C513)+(DATE(YEAR($B513),MONTH($B513)+1,MIN(BO$6,DAY(EOMONTH($B513,1))))&gt;=$B513)*(DATE(YEAR($B513),MONTH($B513)+1,MIN(BO$6,DAY(EOMONTH($B513,1))))&lt;$C513)))</f>
        <v>0</v>
      </c>
      <c r="BP513" s="48" t="n">
        <f aca="false">IF(OR(N(BP$5)=0,BP$6=""),0,BP$5*((DATE(YEAR($B513),MONTH($B513),MIN(BP$6,DAY(EOMONTH($B513,0))))&gt;=$B513)*(DATE(YEAR($B513),MONTH($B513),MIN(BP$6,DAY(EOMONTH($B513,0))))&lt;$C513)+(DATE(YEAR($B513),MONTH($B513)+1,MIN(BP$6,DAY(EOMONTH($B513,1))))&gt;=$B513)*(DATE(YEAR($B513),MONTH($B513)+1,MIN(BP$6,DAY(EOMONTH($B513,1))))&lt;$C513)))</f>
        <v>0</v>
      </c>
      <c r="BQ513" s="48" t="n">
        <f aca="false">IF(OR(N(BQ$5)=0,BQ$6=""),0,BQ$5*((DATE(YEAR($B513),MONTH($B513),MIN(BQ$6,DAY(EOMONTH($B513,0))))&gt;=$B513)*(DATE(YEAR($B513),MONTH($B513),MIN(BQ$6,DAY(EOMONTH($B513,0))))&lt;$C513)+(DATE(YEAR($B513),MONTH($B513)+1,MIN(BQ$6,DAY(EOMONTH($B513,1))))&gt;=$B513)*(DATE(YEAR($B513),MONTH($B513)+1,MIN(BQ$6,DAY(EOMONTH($B513,1))))&lt;$C513)))</f>
        <v>0</v>
      </c>
      <c r="BR513" s="48" t="n">
        <f aca="false">IF(OR(N(BR$5)=0,BR$6=""),0,BR$5*((DATE(YEAR($B513),MONTH($B513),MIN(BR$6,DAY(EOMONTH($B513,0))))&gt;=$B513)*(DATE(YEAR($B513),MONTH($B513),MIN(BR$6,DAY(EOMONTH($B513,0))))&lt;$C513)+(DATE(YEAR($B513),MONTH($B513)+1,MIN(BR$6,DAY(EOMONTH($B513,1))))&gt;=$B513)*(DATE(YEAR($B513),MONTH($B513)+1,MIN(BR$6,DAY(EOMONTH($B513,1))))&lt;$C513)))</f>
        <v>0</v>
      </c>
      <c r="BS513" s="48" t="n">
        <f aca="false">IF(OR(N(BS$5)=0,BS$6=""),0,BS$5*((DATE(YEAR($B513),MONTH($B513),MIN(BS$6,DAY(EOMONTH($B513,0))))&gt;=$B513)*(DATE(YEAR($B513),MONTH($B513),MIN(BS$6,DAY(EOMONTH($B513,0))))&lt;$C513)+(DATE(YEAR($B513),MONTH($B513)+1,MIN(BS$6,DAY(EOMONTH($B513,1))))&gt;=$B513)*(DATE(YEAR($B513),MONTH($B513)+1,MIN(BS$6,DAY(EOMONTH($B513,1))))&lt;$C513)))</f>
        <v>0</v>
      </c>
      <c r="BT513" s="48" t="n">
        <f aca="false">IF(OR(N(BT$5)=0,BT$6=""),0,BT$5*((DATE(YEAR($B513),MONTH($B513),MIN(BT$6,DAY(EOMONTH($B513,0))))&gt;=$B513)*(DATE(YEAR($B513),MONTH($B513),MIN(BT$6,DAY(EOMONTH($B513,0))))&lt;$C513)+(DATE(YEAR($B513),MONTH($B513)+1,MIN(BT$6,DAY(EOMONTH($B513,1))))&gt;=$B513)*(DATE(YEAR($B513),MONTH($B513)+1,MIN(BT$6,DAY(EOMONTH($B513,1))))&lt;$C513)))</f>
        <v>0</v>
      </c>
      <c r="BU513" s="48" t="n">
        <f aca="false">IF(OR(N(BU$5)=0,BU$6=""),0,BU$5*((DATE(YEAR($B513),MONTH($B513),MIN(BU$6,DAY(EOMONTH($B513,0))))&gt;=$B513)*(DATE(YEAR($B513),MONTH($B513),MIN(BU$6,DAY(EOMONTH($B513,0))))&lt;$C513)+(DATE(YEAR($B513),MONTH($B513)+1,MIN(BU$6,DAY(EOMONTH($B513,1))))&gt;=$B513)*(DATE(YEAR($B513),MONTH($B513)+1,MIN(BU$6,DAY(EOMONTH($B513,1))))&lt;$C513)))</f>
        <v>0</v>
      </c>
      <c r="BV513" s="48" t="n">
        <f aca="false">IF(OR(N(BV$5)=0,BV$6=""),0,BV$5*((DATE(YEAR($B513),MONTH($B513),MIN(BV$6,DAY(EOMONTH($B513,0))))&gt;=$B513)*(DATE(YEAR($B513),MONTH($B513),MIN(BV$6,DAY(EOMONTH($B513,0))))&lt;$C513)+(DATE(YEAR($B513),MONTH($B513)+1,MIN(BV$6,DAY(EOMONTH($B513,1))))&gt;=$B513)*(DATE(YEAR($B513),MONTH($B513)+1,MIN(BV$6,DAY(EOMONTH($B513,1))))&lt;$C513)))</f>
        <v>0</v>
      </c>
      <c r="BW513" s="48" t="n">
        <f aca="false">IF(OR(N(BW$5)=0,BW$6=""),0,BW$5*((DATE(YEAR($B513),MONTH($B513),MIN(BW$6,DAY(EOMONTH($B513,0))))&gt;=$B513)*(DATE(YEAR($B513),MONTH($B513),MIN(BW$6,DAY(EOMONTH($B513,0))))&lt;$C513)+(DATE(YEAR($B513),MONTH($B513)+1,MIN(BW$6,DAY(EOMONTH($B513,1))))&gt;=$B513)*(DATE(YEAR($B513),MONTH($B513)+1,MIN(BW$6,DAY(EOMONTH($B513,1))))&lt;$C513)))</f>
        <v>0</v>
      </c>
      <c r="BX513" s="48" t="n">
        <f aca="false">MIN(Z513,(FT512*(1+FT$5/Setup!$C$36)+IF($V513=1,N($F513),0)))</f>
        <v>0</v>
      </c>
      <c r="BY513" s="48" t="n">
        <f aca="false">MIN(AA513,(FU512*(1+FU$5/Setup!$C$36)+IF($V513=2,N($F513),0)))</f>
        <v>0</v>
      </c>
      <c r="BZ513" s="48" t="n">
        <f aca="false">MIN(AB513,(FV512*(1+FV$5/Setup!$C$36)+IF($V513=3,N($F513),0)))</f>
        <v>0</v>
      </c>
      <c r="CA513" s="48" t="n">
        <f aca="false">MIN(AC513,(FW512*(1+FW$5/Setup!$C$36)+IF($V513=4,N($F513),0)))</f>
        <v>0</v>
      </c>
      <c r="CB513" s="48" t="n">
        <f aca="false">MIN(AD513,(FX512*(1+FX$5/Setup!$C$36)+IF($V513=5,N($F513),0)))</f>
        <v>0</v>
      </c>
      <c r="CC513" s="48" t="n">
        <f aca="false">MIN(AE513,(FY512*(1+FY$5/Setup!$C$36)+IF($V513=6,N($F513),0)))</f>
        <v>0</v>
      </c>
      <c r="CD513" s="48" t="n">
        <f aca="false">MIN(AF513,(FZ512*(1+FZ$5/Setup!$C$36)+IF($V513=7,N($F513),0)))</f>
        <v>0</v>
      </c>
      <c r="CE513" s="48" t="n">
        <f aca="false">MIN(AG513,(GA512*(1+GA$5/Setup!$C$36)+IF($V513=8,N($F513),0)))</f>
        <v>0</v>
      </c>
      <c r="CF513" s="48" t="n">
        <f aca="false">MIN(AH513,(GB512*(1+GB$5/Setup!$C$36)+IF($V513=9,N($F513),0)))</f>
        <v>0</v>
      </c>
      <c r="CG513" s="48" t="n">
        <f aca="false">MIN(AI513,(GC512*(1+GC$5/Setup!$C$36)+IF($V513=10,N($F513),0)))</f>
        <v>0</v>
      </c>
      <c r="CH513" s="48" t="n">
        <f aca="false">MIN(AJ513,(GD512*(1+GD$5/Setup!$C$36)+IF($V513=11,N($F513),0)))</f>
        <v>0</v>
      </c>
      <c r="CI513" s="48" t="n">
        <f aca="false">MIN(AK513,(GE512*(1+GE$5/Setup!$C$36)+IF($V513=12,N($F513),0)))</f>
        <v>0</v>
      </c>
      <c r="CJ513" s="48" t="n">
        <f aca="false">MIN(AL513,(GF512*(1+GF$5/Setup!$C$36)+IF($V513=13,N($F513),0)))</f>
        <v>0</v>
      </c>
      <c r="CK513" s="48" t="n">
        <f aca="false">MIN(AM513,(GG512*(1+GG$5/Setup!$C$36)+IF($V513=14,N($F513),0)))</f>
        <v>0</v>
      </c>
      <c r="CL513" s="48" t="n">
        <f aca="false">MIN(AN513,(GH512*(1+GH$5/Setup!$C$36)+IF($V513=15,N($F513),0)))</f>
        <v>0</v>
      </c>
      <c r="CM513" s="48" t="n">
        <f aca="false">MIN(AO513,(GI512*(1+GI$5/Setup!$C$36)+IF($V513=16,N($F513),0)))</f>
        <v>0</v>
      </c>
      <c r="CN513" s="48" t="n">
        <f aca="false">MIN(AP513,(GJ512*(1+GJ$5/Setup!$C$36)+IF($V513=17,N($F513),0)))</f>
        <v>0</v>
      </c>
      <c r="CO513" s="48" t="n">
        <f aca="false">MIN(AQ513,(GK512*(1+GK$5/Setup!$C$36)+IF($V513=18,N($F513),0)))</f>
        <v>0</v>
      </c>
      <c r="CP513" s="48" t="n">
        <f aca="false">MIN(AR513,(GL512*(1+GL$5/Setup!$C$36)+IF($V513=19,N($F513),0)))</f>
        <v>0</v>
      </c>
      <c r="CQ513" s="48" t="n">
        <f aca="false">MIN(AS513,(GM512*(1+GM$5/Setup!$C$36)+IF($V513=20,N($F513),0)))</f>
        <v>0</v>
      </c>
      <c r="CR513" s="48" t="n">
        <f aca="false">MIN(AT513,(GN512*(1+GN$5/Setup!$C$36)+IF($V513=21,N($F513),0)))</f>
        <v>0</v>
      </c>
      <c r="CS513" s="48" t="n">
        <f aca="false">MIN(AU513,(GO512*(1+GO$5/Setup!$C$36)+IF($V513=22,N($F513),0)))</f>
        <v>0</v>
      </c>
      <c r="CT513" s="48" t="n">
        <f aca="false">MIN(AV513,(GP512*(1+GP$5/Setup!$C$36)+IF($V513=23,N($F513),0)))</f>
        <v>0</v>
      </c>
      <c r="CU513" s="48" t="n">
        <f aca="false">MIN(AW513,(GQ512*(1+GQ$5/Setup!$C$36)+IF($V513=24,N($F513),0)))</f>
        <v>0</v>
      </c>
      <c r="CV513" s="48" t="n">
        <f aca="false">MIN(AX513,(GR512*(1+GR$5/Setup!$C$36)+IF($V513=25,N($F513),0)))</f>
        <v>0</v>
      </c>
      <c r="CW513" s="48" t="n">
        <f aca="false">MIN(AY513,(GS512*(1+GS$5/Setup!$C$36)+IF($V513=26,N($F513),0)))</f>
        <v>0</v>
      </c>
      <c r="CX513" s="48" t="n">
        <f aca="false">MIN(AZ513,(GT512*(1+GT$5/Setup!$C$36)+IF($V513=27,N($F513),0)))</f>
        <v>0</v>
      </c>
      <c r="CY513" s="48" t="n">
        <f aca="false">MIN(BA513,(GU512*(1+GU$5/Setup!$C$36)+IF($V513=28,N($F513),0)))</f>
        <v>0</v>
      </c>
      <c r="CZ513" s="48" t="n">
        <f aca="false">MIN(BB513,(GV512*(1+GV$5/Setup!$C$36)+IF($V513=29,N($F513),0)))</f>
        <v>0</v>
      </c>
      <c r="DA513" s="48" t="n">
        <f aca="false">MIN(BC513,(GW512*(1+GW$5/Setup!$C$36)+IF($V513=30,N($F513),0)))</f>
        <v>0</v>
      </c>
      <c r="DB513" s="48" t="n">
        <f aca="false">MIN(BD513,(GX512*(1+GX$5/Setup!$C$36)+IF($V513=31,N($F513),0)))</f>
        <v>0</v>
      </c>
      <c r="DC513" s="48" t="n">
        <f aca="false">MIN(BE513,(GY512*(1+GY$5/Setup!$C$36)+IF($V513=32,N($F513),0)))</f>
        <v>0</v>
      </c>
      <c r="DD513" s="48" t="n">
        <f aca="false">MIN(BF513,(GZ512*(1+GZ$5/Setup!$C$36)+IF($V513=33,N($F513),0)))</f>
        <v>0</v>
      </c>
      <c r="DE513" s="48" t="n">
        <f aca="false">MIN(BG513,(HA512*(1+HA$5/Setup!$C$36)+IF($V513=34,N($F513),0)))</f>
        <v>0</v>
      </c>
      <c r="DF513" s="48" t="n">
        <f aca="false">MIN(BH513,(HB512*(1+HB$5/Setup!$C$36)+IF($V513=35,N($F513),0)))</f>
        <v>0</v>
      </c>
      <c r="DG513" s="48" t="n">
        <f aca="false">MIN(BI513,(HC512*(1+HC$5/Setup!$C$36)+IF($V513=36,N($F513),0)))</f>
        <v>0</v>
      </c>
      <c r="DH513" s="48" t="n">
        <f aca="false">MIN(BJ513,(HD512*(1+HD$5/Setup!$C$36)+IF($V513=37,N($F513),0)))</f>
        <v>0</v>
      </c>
      <c r="DI513" s="48" t="n">
        <f aca="false">MIN(BK513,(HE512*(1+HE$5/Setup!$C$36)+IF($V513=38,N($F513),0)))</f>
        <v>0</v>
      </c>
      <c r="DJ513" s="48" t="n">
        <f aca="false">MIN(BL513,(HF512*(1+HF$5/Setup!$C$36)+IF($V513=39,N($F513),0)))</f>
        <v>0</v>
      </c>
      <c r="DK513" s="48" t="n">
        <f aca="false">MIN(BM513,(HG512*(1+HG$5/Setup!$C$36)+IF($V513=40,N($F513),0)))</f>
        <v>0</v>
      </c>
      <c r="DL513" s="48" t="n">
        <f aca="false">MIN(BN513,(HH512*(1+HH$5/Setup!$C$36)+IF($V513=41,N($F513),0)))</f>
        <v>0</v>
      </c>
      <c r="DM513" s="48" t="n">
        <f aca="false">MIN(BO513,(HI512*(1+HI$5/Setup!$C$36)+IF($V513=42,N($F513),0)))</f>
        <v>0</v>
      </c>
      <c r="DN513" s="48" t="n">
        <f aca="false">MIN(BP513,(HJ512*(1+HJ$5/Setup!$C$36)+IF($V513=43,N($F513),0)))</f>
        <v>0</v>
      </c>
      <c r="DO513" s="48" t="n">
        <f aca="false">MIN(BQ513,(HK512*(1+HK$5/Setup!$C$36)+IF($V513=44,N($F513),0)))</f>
        <v>0</v>
      </c>
      <c r="DP513" s="48" t="n">
        <f aca="false">MIN(BR513,(HL512*(1+HL$5/Setup!$C$36)+IF($V513=45,N($F513),0)))</f>
        <v>0</v>
      </c>
      <c r="DQ513" s="48" t="n">
        <f aca="false">MIN(BS513,(HM512*(1+HM$5/Setup!$C$36)+IF($V513=46,N($F513),0)))</f>
        <v>0</v>
      </c>
      <c r="DR513" s="48" t="n">
        <f aca="false">MIN(BT513,(HN512*(1+HN$5/Setup!$C$36)+IF($V513=47,N($F513),0)))</f>
        <v>0</v>
      </c>
      <c r="DS513" s="48" t="n">
        <f aca="false">MIN(BU513,(HO512*(1+HO$5/Setup!$C$36)+IF($V513=48,N($F513),0)))</f>
        <v>0</v>
      </c>
      <c r="DT513" s="48" t="n">
        <f aca="false">MIN(BV513,(HP512*(1+HP$5/Setup!$C$36)+IF($V513=49,N($F513),0)))</f>
        <v>0</v>
      </c>
      <c r="DU513" s="48" t="n">
        <f aca="false">MIN(BW513,(HQ512*(1+HQ$5/Setup!$C$36)+IF($V513=50,N($F513),0)))</f>
        <v>0</v>
      </c>
      <c r="DV513" s="48" t="n">
        <f aca="false">MIN(MAX((FT512*(1+FT$5/Setup!$C$36)+IF($V513=1,N($F513),0))-BX513,0),MAX($P513-0,0))</f>
        <v>0</v>
      </c>
      <c r="DW513" s="48" t="n">
        <f aca="false">MIN(MAX((FU512*(1+FU$5/Setup!$C$36)+IF($V513=2,N($F513),0))-BY513,0),MAX($P513-SUM(DV513:DV513),0))</f>
        <v>0</v>
      </c>
      <c r="DX513" s="48" t="n">
        <f aca="false">MIN(MAX((FV512*(1+FV$5/Setup!$C$36)+IF($V513=3,N($F513),0))-BZ513,0),MAX($P513-SUM(DV513:DW513),0))</f>
        <v>0</v>
      </c>
      <c r="DY513" s="48" t="n">
        <f aca="false">MIN(MAX((FW512*(1+FW$5/Setup!$C$36)+IF($V513=4,N($F513),0))-CA513,0),MAX($P513-SUM(DV513:DX513),0))</f>
        <v>0</v>
      </c>
      <c r="DZ513" s="48" t="n">
        <f aca="false">MIN(MAX((FX512*(1+FX$5/Setup!$C$36)+IF($V513=5,N($F513),0))-CB513,0),MAX($P513-SUM(DV513:DY513),0))</f>
        <v>0</v>
      </c>
      <c r="EA513" s="48" t="n">
        <f aca="false">MIN(MAX((FY512*(1+FY$5/Setup!$C$36)+IF($V513=6,N($F513),0))-CC513,0),MAX($P513-SUM(DV513:DZ513),0))</f>
        <v>0</v>
      </c>
      <c r="EB513" s="48" t="n">
        <f aca="false">MIN(MAX((FZ512*(1+FZ$5/Setup!$C$36)+IF($V513=7,N($F513),0))-CD513,0),MAX($P513-SUM(DV513:EA513),0))</f>
        <v>0</v>
      </c>
      <c r="EC513" s="48" t="n">
        <f aca="false">MIN(MAX((GA512*(1+GA$5/Setup!$C$36)+IF($V513=8,N($F513),0))-CE513,0),MAX($P513-SUM(DV513:EB513),0))</f>
        <v>0</v>
      </c>
      <c r="ED513" s="48" t="n">
        <f aca="false">MIN(MAX((GB512*(1+GB$5/Setup!$C$36)+IF($V513=9,N($F513),0))-CF513,0),MAX($P513-SUM(DV513:EC513),0))</f>
        <v>0</v>
      </c>
      <c r="EE513" s="48" t="n">
        <f aca="false">MIN(MAX((GC512*(1+GC$5/Setup!$C$36)+IF($V513=10,N($F513),0))-CG513,0),MAX($P513-SUM(DV513:ED513),0))</f>
        <v>0</v>
      </c>
      <c r="EF513" s="48" t="n">
        <f aca="false">MIN(MAX((GD512*(1+GD$5/Setup!$C$36)+IF($V513=11,N($F513),0))-CH513,0),MAX($P513-SUM(DV513:EE513),0))</f>
        <v>0</v>
      </c>
      <c r="EG513" s="48" t="n">
        <f aca="false">MIN(MAX((GE512*(1+GE$5/Setup!$C$36)+IF($V513=12,N($F513),0))-CI513,0),MAX($P513-SUM(DV513:EF513),0))</f>
        <v>0</v>
      </c>
      <c r="EH513" s="48" t="n">
        <f aca="false">MIN(MAX((GF512*(1+GF$5/Setup!$C$36)+IF($V513=13,N($F513),0))-CJ513,0),MAX($P513-SUM(DV513:EG513),0))</f>
        <v>0</v>
      </c>
      <c r="EI513" s="48" t="n">
        <f aca="false">MIN(MAX((GG512*(1+GG$5/Setup!$C$36)+IF($V513=14,N($F513),0))-CK513,0),MAX($P513-SUM(DV513:EH513),0))</f>
        <v>0</v>
      </c>
      <c r="EJ513" s="48" t="n">
        <f aca="false">MIN(MAX((GH512*(1+GH$5/Setup!$C$36)+IF($V513=15,N($F513),0))-CL513,0),MAX($P513-SUM(DV513:EI513),0))</f>
        <v>0</v>
      </c>
      <c r="EK513" s="48" t="n">
        <f aca="false">MIN(MAX((GI512*(1+GI$5/Setup!$C$36)+IF($V513=16,N($F513),0))-CM513,0),MAX($P513-SUM(DV513:EJ513),0))</f>
        <v>0</v>
      </c>
      <c r="EL513" s="48" t="n">
        <f aca="false">MIN(MAX((GJ512*(1+GJ$5/Setup!$C$36)+IF($V513=17,N($F513),0))-CN513,0),MAX($P513-SUM(DV513:EK513),0))</f>
        <v>0</v>
      </c>
      <c r="EM513" s="48" t="n">
        <f aca="false">MIN(MAX((GK512*(1+GK$5/Setup!$C$36)+IF($V513=18,N($F513),0))-CO513,0),MAX($P513-SUM(DV513:EL513),0))</f>
        <v>0</v>
      </c>
      <c r="EN513" s="48" t="n">
        <f aca="false">MIN(MAX((GL512*(1+GL$5/Setup!$C$36)+IF($V513=19,N($F513),0))-CP513,0),MAX($P513-SUM(DV513:EM513),0))</f>
        <v>0</v>
      </c>
      <c r="EO513" s="48" t="n">
        <f aca="false">MIN(MAX((GM512*(1+GM$5/Setup!$C$36)+IF($V513=20,N($F513),0))-CQ513,0),MAX($P513-SUM(DV513:EN513),0))</f>
        <v>0</v>
      </c>
      <c r="EP513" s="48" t="n">
        <f aca="false">MIN(MAX((GN512*(1+GN$5/Setup!$C$36)+IF($V513=21,N($F513),0))-CR513,0),MAX($P513-SUM(DV513:EO513),0))</f>
        <v>0</v>
      </c>
      <c r="EQ513" s="48" t="n">
        <f aca="false">MIN(MAX((GO512*(1+GO$5/Setup!$C$36)+IF($V513=22,N($F513),0))-CS513,0),MAX($P513-SUM(DV513:EP513),0))</f>
        <v>0</v>
      </c>
      <c r="ER513" s="48" t="n">
        <f aca="false">MIN(MAX((GP512*(1+GP$5/Setup!$C$36)+IF($V513=23,N($F513),0))-CT513,0),MAX($P513-SUM(DV513:EQ513),0))</f>
        <v>0</v>
      </c>
      <c r="ES513" s="48" t="n">
        <f aca="false">MIN(MAX((GQ512*(1+GQ$5/Setup!$C$36)+IF($V513=24,N($F513),0))-CU513,0),MAX($P513-SUM(DV513:ER513),0))</f>
        <v>0</v>
      </c>
      <c r="ET513" s="48" t="n">
        <f aca="false">MIN(MAX((GR512*(1+GR$5/Setup!$C$36)+IF($V513=25,N($F513),0))-CV513,0),MAX($P513-SUM(DV513:ES513),0))</f>
        <v>0</v>
      </c>
      <c r="EU513" s="48" t="n">
        <f aca="false">MIN(MAX((GS512*(1+GS$5/Setup!$C$36)+IF($V513=26,N($F513),0))-CW513,0),MAX($P513-SUM(DV513:ET513),0))</f>
        <v>0</v>
      </c>
      <c r="EV513" s="48" t="n">
        <f aca="false">MIN(MAX((GT512*(1+GT$5/Setup!$C$36)+IF($V513=27,N($F513),0))-CX513,0),MAX($P513-SUM(DV513:EU513),0))</f>
        <v>0</v>
      </c>
      <c r="EW513" s="48" t="n">
        <f aca="false">MIN(MAX((GU512*(1+GU$5/Setup!$C$36)+IF($V513=28,N($F513),0))-CY513,0),MAX($P513-SUM(DV513:EV513),0))</f>
        <v>0</v>
      </c>
      <c r="EX513" s="48" t="n">
        <f aca="false">MIN(MAX((GV512*(1+GV$5/Setup!$C$36)+IF($V513=29,N($F513),0))-CZ513,0),MAX($P513-SUM(DV513:EW513),0))</f>
        <v>0</v>
      </c>
      <c r="EY513" s="48" t="n">
        <f aca="false">MIN(MAX((GW512*(1+GW$5/Setup!$C$36)+IF($V513=30,N($F513),0))-DA513,0),MAX($P513-SUM(DV513:EX513),0))</f>
        <v>0</v>
      </c>
      <c r="EZ513" s="48" t="n">
        <f aca="false">MIN(MAX((GX512*(1+GX$5/Setup!$C$36)+IF($V513=31,N($F513),0))-DB513,0),MAX($P513-SUM(DV513:EY513),0))</f>
        <v>0</v>
      </c>
      <c r="FA513" s="48" t="n">
        <f aca="false">MIN(MAX((GY512*(1+GY$5/Setup!$C$36)+IF($V513=32,N($F513),0))-DC513,0),MAX($P513-SUM(DV513:EZ513),0))</f>
        <v>0</v>
      </c>
      <c r="FB513" s="48" t="n">
        <f aca="false">MIN(MAX((GZ512*(1+GZ$5/Setup!$C$36)+IF($V513=33,N($F513),0))-DD513,0),MAX($P513-SUM(DV513:FA513),0))</f>
        <v>0</v>
      </c>
      <c r="FC513" s="48" t="n">
        <f aca="false">MIN(MAX((HA512*(1+HA$5/Setup!$C$36)+IF($V513=34,N($F513),0))-DE513,0),MAX($P513-SUM(DV513:FB513),0))</f>
        <v>0</v>
      </c>
      <c r="FD513" s="48" t="n">
        <f aca="false">MIN(MAX((HB512*(1+HB$5/Setup!$C$36)+IF($V513=35,N($F513),0))-DF513,0),MAX($P513-SUM(DV513:FC513),0))</f>
        <v>0</v>
      </c>
      <c r="FE513" s="48" t="n">
        <f aca="false">MIN(MAX((HC512*(1+HC$5/Setup!$C$36)+IF($V513=36,N($F513),0))-DG513,0),MAX($P513-SUM(DV513:FD513),0))</f>
        <v>0</v>
      </c>
      <c r="FF513" s="48" t="n">
        <f aca="false">MIN(MAX((HD512*(1+HD$5/Setup!$C$36)+IF($V513=37,N($F513),0))-DH513,0),MAX($P513-SUM(DV513:FE513),0))</f>
        <v>0</v>
      </c>
      <c r="FG513" s="48" t="n">
        <f aca="false">MIN(MAX((HE512*(1+HE$5/Setup!$C$36)+IF($V513=38,N($F513),0))-DI513,0),MAX($P513-SUM(DV513:FF513),0))</f>
        <v>0</v>
      </c>
      <c r="FH513" s="48" t="n">
        <f aca="false">MIN(MAX((HF512*(1+HF$5/Setup!$C$36)+IF($V513=39,N($F513),0))-DJ513,0),MAX($P513-SUM(DV513:FG513),0))</f>
        <v>0</v>
      </c>
      <c r="FI513" s="48" t="n">
        <f aca="false">MIN(MAX((HG512*(1+HG$5/Setup!$C$36)+IF($V513=40,N($F513),0))-DK513,0),MAX($P513-SUM(DV513:FH513),0))</f>
        <v>0</v>
      </c>
      <c r="FJ513" s="48" t="n">
        <f aca="false">MIN(MAX((HH512*(1+HH$5/Setup!$C$36)+IF($V513=41,N($F513),0))-DL513,0),MAX($P513-SUM(DV513:FI513),0))</f>
        <v>0</v>
      </c>
      <c r="FK513" s="48" t="n">
        <f aca="false">MIN(MAX((HI512*(1+HI$5/Setup!$C$36)+IF($V513=42,N($F513),0))-DM513,0),MAX($P513-SUM(DV513:FJ513),0))</f>
        <v>0</v>
      </c>
      <c r="FL513" s="48" t="n">
        <f aca="false">MIN(MAX((HJ512*(1+HJ$5/Setup!$C$36)+IF($V513=43,N($F513),0))-DN513,0),MAX($P513-SUM(DV513:FK513),0))</f>
        <v>0</v>
      </c>
      <c r="FM513" s="48" t="n">
        <f aca="false">MIN(MAX((HK512*(1+HK$5/Setup!$C$36)+IF($V513=44,N($F513),0))-DO513,0),MAX($P513-SUM(DV513:FL513),0))</f>
        <v>0</v>
      </c>
      <c r="FN513" s="48" t="n">
        <f aca="false">MIN(MAX((HL512*(1+HL$5/Setup!$C$36)+IF($V513=45,N($F513),0))-DP513,0),MAX($P513-SUM(DV513:FM513),0))</f>
        <v>0</v>
      </c>
      <c r="FO513" s="48" t="n">
        <f aca="false">MIN(MAX((HM512*(1+HM$5/Setup!$C$36)+IF($V513=46,N($F513),0))-DQ513,0),MAX($P513-SUM(DV513:FN513),0))</f>
        <v>0</v>
      </c>
      <c r="FP513" s="48" t="n">
        <f aca="false">MIN(MAX((HN512*(1+HN$5/Setup!$C$36)+IF($V513=47,N($F513),0))-DR513,0),MAX($P513-SUM(DV513:FO513),0))</f>
        <v>0</v>
      </c>
      <c r="FQ513" s="48" t="n">
        <f aca="false">MIN(MAX((HO512*(1+HO$5/Setup!$C$36)+IF($V513=48,N($F513),0))-DS513,0),MAX($P513-SUM(DV513:FP513),0))</f>
        <v>0</v>
      </c>
      <c r="FR513" s="48" t="n">
        <f aca="false">MIN(MAX((HP512*(1+HP$5/Setup!$C$36)+IF($V513=49,N($F513),0))-DT513,0),MAX($P513-SUM(DV513:FQ513),0))</f>
        <v>0</v>
      </c>
      <c r="FS513" s="48" t="n">
        <f aca="false">MIN(MAX((HQ512*(1+HQ$5/Setup!$C$36)+IF($V513=50,N($F513),0))-DU513,0),MAX($P513-SUM(DV513:FR513),0))</f>
        <v>0</v>
      </c>
      <c r="FT513" s="48" t="n">
        <f aca="false">IF((FT512*(1+FT$5/Setup!$C$36)+IF($V513=1,N($F513),0))-BX513-DV513&lt;0.005,0,(FT512*(1+FT$5/Setup!$C$36)+IF($V513=1,N($F513),0))-BX513-DV513)</f>
        <v>0</v>
      </c>
      <c r="FU513" s="48" t="n">
        <f aca="false">IF((FU512*(1+FU$5/Setup!$C$36)+IF($V513=2,N($F513),0))-BY513-DW513&lt;0.005,0,(FU512*(1+FU$5/Setup!$C$36)+IF($V513=2,N($F513),0))-BY513-DW513)</f>
        <v>0</v>
      </c>
      <c r="FV513" s="48" t="n">
        <f aca="false">IF((FV512*(1+FV$5/Setup!$C$36)+IF($V513=3,N($F513),0))-BZ513-DX513&lt;0.005,0,(FV512*(1+FV$5/Setup!$C$36)+IF($V513=3,N($F513),0))-BZ513-DX513)</f>
        <v>0</v>
      </c>
      <c r="FW513" s="48" t="n">
        <f aca="false">IF((FW512*(1+FW$5/Setup!$C$36)+IF($V513=4,N($F513),0))-CA513-DY513&lt;0.005,0,(FW512*(1+FW$5/Setup!$C$36)+IF($V513=4,N($F513),0))-CA513-DY513)</f>
        <v>0</v>
      </c>
      <c r="FX513" s="48" t="n">
        <f aca="false">IF((FX512*(1+FX$5/Setup!$C$36)+IF($V513=5,N($F513),0))-CB513-DZ513&lt;0.005,0,(FX512*(1+FX$5/Setup!$C$36)+IF($V513=5,N($F513),0))-CB513-DZ513)</f>
        <v>0</v>
      </c>
      <c r="FY513" s="48" t="n">
        <f aca="false">IF((FY512*(1+FY$5/Setup!$C$36)+IF($V513=6,N($F513),0))-CC513-EA513&lt;0.005,0,(FY512*(1+FY$5/Setup!$C$36)+IF($V513=6,N($F513),0))-CC513-EA513)</f>
        <v>0</v>
      </c>
      <c r="FZ513" s="48" t="n">
        <f aca="false">IF((FZ512*(1+FZ$5/Setup!$C$36)+IF($V513=7,N($F513),0))-CD513-EB513&lt;0.005,0,(FZ512*(1+FZ$5/Setup!$C$36)+IF($V513=7,N($F513),0))-CD513-EB513)</f>
        <v>0</v>
      </c>
      <c r="GA513" s="48" t="n">
        <f aca="false">IF((GA512*(1+GA$5/Setup!$C$36)+IF($V513=8,N($F513),0))-CE513-EC513&lt;0.005,0,(GA512*(1+GA$5/Setup!$C$36)+IF($V513=8,N($F513),0))-CE513-EC513)</f>
        <v>0</v>
      </c>
      <c r="GB513" s="48" t="n">
        <f aca="false">IF((GB512*(1+GB$5/Setup!$C$36)+IF($V513=9,N($F513),0))-CF513-ED513&lt;0.005,0,(GB512*(1+GB$5/Setup!$C$36)+IF($V513=9,N($F513),0))-CF513-ED513)</f>
        <v>0</v>
      </c>
      <c r="GC513" s="48" t="n">
        <f aca="false">IF((GC512*(1+GC$5/Setup!$C$36)+IF($V513=10,N($F513),0))-CG513-EE513&lt;0.005,0,(GC512*(1+GC$5/Setup!$C$36)+IF($V513=10,N($F513),0))-CG513-EE513)</f>
        <v>0</v>
      </c>
      <c r="GD513" s="48" t="n">
        <f aca="false">IF((GD512*(1+GD$5/Setup!$C$36)+IF($V513=11,N($F513),0))-CH513-EF513&lt;0.005,0,(GD512*(1+GD$5/Setup!$C$36)+IF($V513=11,N($F513),0))-CH513-EF513)</f>
        <v>0</v>
      </c>
      <c r="GE513" s="48" t="n">
        <f aca="false">IF((GE512*(1+GE$5/Setup!$C$36)+IF($V513=12,N($F513),0))-CI513-EG513&lt;0.005,0,(GE512*(1+GE$5/Setup!$C$36)+IF($V513=12,N($F513),0))-CI513-EG513)</f>
        <v>0</v>
      </c>
      <c r="GF513" s="48" t="n">
        <f aca="false">IF((GF512*(1+GF$5/Setup!$C$36)+IF($V513=13,N($F513),0))-CJ513-EH513&lt;0.005,0,(GF512*(1+GF$5/Setup!$C$36)+IF($V513=13,N($F513),0))-CJ513-EH513)</f>
        <v>0</v>
      </c>
      <c r="GG513" s="48" t="n">
        <f aca="false">IF((GG512*(1+GG$5/Setup!$C$36)+IF($V513=14,N($F513),0))-CK513-EI513&lt;0.005,0,(GG512*(1+GG$5/Setup!$C$36)+IF($V513=14,N($F513),0))-CK513-EI513)</f>
        <v>0</v>
      </c>
      <c r="GH513" s="48" t="n">
        <f aca="false">IF((GH512*(1+GH$5/Setup!$C$36)+IF($V513=15,N($F513),0))-CL513-EJ513&lt;0.005,0,(GH512*(1+GH$5/Setup!$C$36)+IF($V513=15,N($F513),0))-CL513-EJ513)</f>
        <v>0</v>
      </c>
      <c r="GI513" s="48" t="n">
        <f aca="false">IF((GI512*(1+GI$5/Setup!$C$36)+IF($V513=16,N($F513),0))-CM513-EK513&lt;0.005,0,(GI512*(1+GI$5/Setup!$C$36)+IF($V513=16,N($F513),0))-CM513-EK513)</f>
        <v>0</v>
      </c>
      <c r="GJ513" s="48" t="n">
        <f aca="false">IF((GJ512*(1+GJ$5/Setup!$C$36)+IF($V513=17,N($F513),0))-CN513-EL513&lt;0.005,0,(GJ512*(1+GJ$5/Setup!$C$36)+IF($V513=17,N($F513),0))-CN513-EL513)</f>
        <v>0</v>
      </c>
      <c r="GK513" s="48" t="n">
        <f aca="false">IF((GK512*(1+GK$5/Setup!$C$36)+IF($V513=18,N($F513),0))-CO513-EM513&lt;0.005,0,(GK512*(1+GK$5/Setup!$C$36)+IF($V513=18,N($F513),0))-CO513-EM513)</f>
        <v>0</v>
      </c>
      <c r="GL513" s="48" t="n">
        <f aca="false">IF((GL512*(1+GL$5/Setup!$C$36)+IF($V513=19,N($F513),0))-CP513-EN513&lt;0.005,0,(GL512*(1+GL$5/Setup!$C$36)+IF($V513=19,N($F513),0))-CP513-EN513)</f>
        <v>0</v>
      </c>
      <c r="GM513" s="48" t="n">
        <f aca="false">IF((GM512*(1+GM$5/Setup!$C$36)+IF($V513=20,N($F513),0))-CQ513-EO513&lt;0.005,0,(GM512*(1+GM$5/Setup!$C$36)+IF($V513=20,N($F513),0))-CQ513-EO513)</f>
        <v>0</v>
      </c>
      <c r="GN513" s="48" t="n">
        <f aca="false">IF((GN512*(1+GN$5/Setup!$C$36)+IF($V513=21,N($F513),0))-CR513-EP513&lt;0.005,0,(GN512*(1+GN$5/Setup!$C$36)+IF($V513=21,N($F513),0))-CR513-EP513)</f>
        <v>0</v>
      </c>
      <c r="GO513" s="48" t="n">
        <f aca="false">IF((GO512*(1+GO$5/Setup!$C$36)+IF($V513=22,N($F513),0))-CS513-EQ513&lt;0.005,0,(GO512*(1+GO$5/Setup!$C$36)+IF($V513=22,N($F513),0))-CS513-EQ513)</f>
        <v>0</v>
      </c>
      <c r="GP513" s="48" t="n">
        <f aca="false">IF((GP512*(1+GP$5/Setup!$C$36)+IF($V513=23,N($F513),0))-CT513-ER513&lt;0.005,0,(GP512*(1+GP$5/Setup!$C$36)+IF($V513=23,N($F513),0))-CT513-ER513)</f>
        <v>0</v>
      </c>
      <c r="GQ513" s="48" t="n">
        <f aca="false">IF((GQ512*(1+GQ$5/Setup!$C$36)+IF($V513=24,N($F513),0))-CU513-ES513&lt;0.005,0,(GQ512*(1+GQ$5/Setup!$C$36)+IF($V513=24,N($F513),0))-CU513-ES513)</f>
        <v>0</v>
      </c>
      <c r="GR513" s="48" t="n">
        <f aca="false">IF((GR512*(1+GR$5/Setup!$C$36)+IF($V513=25,N($F513),0))-CV513-ET513&lt;0.005,0,(GR512*(1+GR$5/Setup!$C$36)+IF($V513=25,N($F513),0))-CV513-ET513)</f>
        <v>0</v>
      </c>
      <c r="GS513" s="48" t="n">
        <f aca="false">IF((GS512*(1+GS$5/Setup!$C$36)+IF($V513=26,N($F513),0))-CW513-EU513&lt;0.005,0,(GS512*(1+GS$5/Setup!$C$36)+IF($V513=26,N($F513),0))-CW513-EU513)</f>
        <v>0</v>
      </c>
      <c r="GT513" s="48" t="n">
        <f aca="false">IF((GT512*(1+GT$5/Setup!$C$36)+IF($V513=27,N($F513),0))-CX513-EV513&lt;0.005,0,(GT512*(1+GT$5/Setup!$C$36)+IF($V513=27,N($F513),0))-CX513-EV513)</f>
        <v>0</v>
      </c>
      <c r="GU513" s="48" t="n">
        <f aca="false">IF((GU512*(1+GU$5/Setup!$C$36)+IF($V513=28,N($F513),0))-CY513-EW513&lt;0.005,0,(GU512*(1+GU$5/Setup!$C$36)+IF($V513=28,N($F513),0))-CY513-EW513)</f>
        <v>0</v>
      </c>
      <c r="GV513" s="48" t="n">
        <f aca="false">IF((GV512*(1+GV$5/Setup!$C$36)+IF($V513=29,N($F513),0))-CZ513-EX513&lt;0.005,0,(GV512*(1+GV$5/Setup!$C$36)+IF($V513=29,N($F513),0))-CZ513-EX513)</f>
        <v>0</v>
      </c>
      <c r="GW513" s="48" t="n">
        <f aca="false">IF((GW512*(1+GW$5/Setup!$C$36)+IF($V513=30,N($F513),0))-DA513-EY513&lt;0.005,0,(GW512*(1+GW$5/Setup!$C$36)+IF($V513=30,N($F513),0))-DA513-EY513)</f>
        <v>0</v>
      </c>
      <c r="GX513" s="48" t="n">
        <f aca="false">IF((GX512*(1+GX$5/Setup!$C$36)+IF($V513=31,N($F513),0))-DB513-EZ513&lt;0.005,0,(GX512*(1+GX$5/Setup!$C$36)+IF($V513=31,N($F513),0))-DB513-EZ513)</f>
        <v>0</v>
      </c>
      <c r="GY513" s="48" t="n">
        <f aca="false">IF((GY512*(1+GY$5/Setup!$C$36)+IF($V513=32,N($F513),0))-DC513-FA513&lt;0.005,0,(GY512*(1+GY$5/Setup!$C$36)+IF($V513=32,N($F513),0))-DC513-FA513)</f>
        <v>0</v>
      </c>
      <c r="GZ513" s="48" t="n">
        <f aca="false">IF((GZ512*(1+GZ$5/Setup!$C$36)+IF($V513=33,N($F513),0))-DD513-FB513&lt;0.005,0,(GZ512*(1+GZ$5/Setup!$C$36)+IF($V513=33,N($F513),0))-DD513-FB513)</f>
        <v>0</v>
      </c>
      <c r="HA513" s="48" t="n">
        <f aca="false">IF((HA512*(1+HA$5/Setup!$C$36)+IF($V513=34,N($F513),0))-DE513-FC513&lt;0.005,0,(HA512*(1+HA$5/Setup!$C$36)+IF($V513=34,N($F513),0))-DE513-FC513)</f>
        <v>0</v>
      </c>
      <c r="HB513" s="48" t="n">
        <f aca="false">IF((HB512*(1+HB$5/Setup!$C$36)+IF($V513=35,N($F513),0))-DF513-FD513&lt;0.005,0,(HB512*(1+HB$5/Setup!$C$36)+IF($V513=35,N($F513),0))-DF513-FD513)</f>
        <v>0</v>
      </c>
      <c r="HC513" s="48" t="n">
        <f aca="false">IF((HC512*(1+HC$5/Setup!$C$36)+IF($V513=36,N($F513),0))-DG513-FE513&lt;0.005,0,(HC512*(1+HC$5/Setup!$C$36)+IF($V513=36,N($F513),0))-DG513-FE513)</f>
        <v>0</v>
      </c>
      <c r="HD513" s="48" t="n">
        <f aca="false">IF((HD512*(1+HD$5/Setup!$C$36)+IF($V513=37,N($F513),0))-DH513-FF513&lt;0.005,0,(HD512*(1+HD$5/Setup!$C$36)+IF($V513=37,N($F513),0))-DH513-FF513)</f>
        <v>0</v>
      </c>
      <c r="HE513" s="48" t="n">
        <f aca="false">IF((HE512*(1+HE$5/Setup!$C$36)+IF($V513=38,N($F513),0))-DI513-FG513&lt;0.005,0,(HE512*(1+HE$5/Setup!$C$36)+IF($V513=38,N($F513),0))-DI513-FG513)</f>
        <v>0</v>
      </c>
      <c r="HF513" s="48" t="n">
        <f aca="false">IF((HF512*(1+HF$5/Setup!$C$36)+IF($V513=39,N($F513),0))-DJ513-FH513&lt;0.005,0,(HF512*(1+HF$5/Setup!$C$36)+IF($V513=39,N($F513),0))-DJ513-FH513)</f>
        <v>0</v>
      </c>
      <c r="HG513" s="48" t="n">
        <f aca="false">IF((HG512*(1+HG$5/Setup!$C$36)+IF($V513=40,N($F513),0))-DK513-FI513&lt;0.005,0,(HG512*(1+HG$5/Setup!$C$36)+IF($V513=40,N($F513),0))-DK513-FI513)</f>
        <v>0</v>
      </c>
      <c r="HH513" s="48" t="n">
        <f aca="false">IF((HH512*(1+HH$5/Setup!$C$36)+IF($V513=41,N($F513),0))-DL513-FJ513&lt;0.005,0,(HH512*(1+HH$5/Setup!$C$36)+IF($V513=41,N($F513),0))-DL513-FJ513)</f>
        <v>0</v>
      </c>
      <c r="HI513" s="48" t="n">
        <f aca="false">IF((HI512*(1+HI$5/Setup!$C$36)+IF($V513=42,N($F513),0))-DM513-FK513&lt;0.005,0,(HI512*(1+HI$5/Setup!$C$36)+IF($V513=42,N($F513),0))-DM513-FK513)</f>
        <v>0</v>
      </c>
      <c r="HJ513" s="48" t="n">
        <f aca="false">IF((HJ512*(1+HJ$5/Setup!$C$36)+IF($V513=43,N($F513),0))-DN513-FL513&lt;0.005,0,(HJ512*(1+HJ$5/Setup!$C$36)+IF($V513=43,N($F513),0))-DN513-FL513)</f>
        <v>0</v>
      </c>
      <c r="HK513" s="48" t="n">
        <f aca="false">IF((HK512*(1+HK$5/Setup!$C$36)+IF($V513=44,N($F513),0))-DO513-FM513&lt;0.005,0,(HK512*(1+HK$5/Setup!$C$36)+IF($V513=44,N($F513),0))-DO513-FM513)</f>
        <v>0</v>
      </c>
      <c r="HL513" s="48" t="n">
        <f aca="false">IF((HL512*(1+HL$5/Setup!$C$36)+IF($V513=45,N($F513),0))-DP513-FN513&lt;0.005,0,(HL512*(1+HL$5/Setup!$C$36)+IF($V513=45,N($F513),0))-DP513-FN513)</f>
        <v>0</v>
      </c>
      <c r="HM513" s="48" t="n">
        <f aca="false">IF((HM512*(1+HM$5/Setup!$C$36)+IF($V513=46,N($F513),0))-DQ513-FO513&lt;0.005,0,(HM512*(1+HM$5/Setup!$C$36)+IF($V513=46,N($F513),0))-DQ513-FO513)</f>
        <v>0</v>
      </c>
      <c r="HN513" s="48" t="n">
        <f aca="false">IF((HN512*(1+HN$5/Setup!$C$36)+IF($V513=47,N($F513),0))-DR513-FP513&lt;0.005,0,(HN512*(1+HN$5/Setup!$C$36)+IF($V513=47,N($F513),0))-DR513-FP513)</f>
        <v>0</v>
      </c>
      <c r="HO513" s="48" t="n">
        <f aca="false">IF((HO512*(1+HO$5/Setup!$C$36)+IF($V513=48,N($F513),0))-DS513-FQ513&lt;0.005,0,(HO512*(1+HO$5/Setup!$C$36)+IF($V513=48,N($F513),0))-DS513-FQ513)</f>
        <v>0</v>
      </c>
      <c r="HP513" s="48" t="n">
        <f aca="false">IF((HP512*(1+HP$5/Setup!$C$36)+IF($V513=49,N($F513),0))-DT513-FR513&lt;0.005,0,(HP512*(1+HP$5/Setup!$C$36)+IF($V513=49,N($F513),0))-DT513-FR513)</f>
        <v>0</v>
      </c>
      <c r="HQ513" s="48" t="n">
        <f aca="false">IF((HQ512*(1+HQ$5/Setup!$C$36)+IF($V513=50,N($F513),0))-DU513-FS513&lt;0.005,0,(HQ512*(1+HQ$5/Setup!$C$36)+IF($V513=50,N($F513),0))-DU513-FS513)</f>
        <v>0</v>
      </c>
    </row>
    <row r="514" customFormat="false" ht="15" hidden="false" customHeight="false" outlineLevel="0" collapsed="false">
      <c r="A514" s="44" t="n">
        <v>506</v>
      </c>
      <c r="B514" s="45" t="n">
        <f aca="false">IF(Setup!$C$7="Every month",EDATE(Setup!$C$8,($A514-1)),IF(Setup!$C$7="Twice a month",DATE(YEAR(Setup!$C$8),MONTH(Setup!$C$8)+INT((($A514-1)+Setup!$C$41)/2),MIN(IF(MOD(($A514-1)+Setup!$C$41,2)=0,Setup!$C$39,Setup!$C$40),DAY(EOMONTH(DATE(YEAR(Setup!$C$8),MONTH(Setup!$C$8)+INT((($A514-1)+Setup!$C$41)/2),1),0)))),Setup!$C$8+($A514-1)*IF(Setup!$C$7="Every week",7,14)))</f>
        <v>53395</v>
      </c>
      <c r="C514" s="45" t="n">
        <f aca="false">IF(Setup!$C$7="Every month",EDATE(Setup!$C$8,$A514),IF(Setup!$C$7="Twice a month",DATE(YEAR(Setup!$C$8),MONTH(Setup!$C$8)+INT(($A514+Setup!$C$41)/2),MIN(IF(MOD($A514+Setup!$C$41,2)=0,Setup!$C$39,Setup!$C$40),DAY(EOMONTH(DATE(YEAR(Setup!$C$8),MONTH(Setup!$C$8)+INT(($A514+Setup!$C$41)/2),1),0)))),Setup!$C$8+$A514*IF(Setup!$C$7="Every week",7,14)))</f>
        <v>53409</v>
      </c>
      <c r="D514" s="46"/>
      <c r="E514" s="47"/>
      <c r="F514" s="47"/>
      <c r="G514" s="47"/>
      <c r="H514" s="47"/>
      <c r="I514" s="48" t="n">
        <f aca="false">N(Setup!$C$11)+N(E514)</f>
        <v>100</v>
      </c>
      <c r="J514" s="48" t="n">
        <f aca="false">MIN(Setup!$C$37,MAX(I514,0))</f>
        <v>9.23076923076923</v>
      </c>
      <c r="K514" s="48" t="n">
        <f aca="false">MIN(MAX(N(Setup!$C$14)-L513,0),MAX(I514-J514,0))</f>
        <v>0</v>
      </c>
      <c r="L514" s="48" t="n">
        <f aca="false">L513+K514-N(G514)</f>
        <v>500</v>
      </c>
      <c r="M514" s="48" t="n">
        <f aca="false">M513+J514-N(H514)</f>
        <v>4670.76923076922</v>
      </c>
      <c r="N514" s="48" t="n">
        <f aca="false">SUM(BX514:DU514)</f>
        <v>0</v>
      </c>
      <c r="O514" s="48" t="n">
        <f aca="false">SUM(Z514:BW514)-N514</f>
        <v>65</v>
      </c>
      <c r="P514" s="48" t="n">
        <f aca="false">MAX(I514-J514-K514,0)+O514</f>
        <v>155.769230769231</v>
      </c>
      <c r="Q514" s="48" t="n">
        <f aca="false">SUM(DV514:FS514)</f>
        <v>0</v>
      </c>
      <c r="R514" s="49" t="n">
        <f aca="false">N514+J514+K514+Q514</f>
        <v>9.23076923076923</v>
      </c>
      <c r="S514" s="48" t="n">
        <f aca="false">T514-T513-N(F514)+N514+Q514</f>
        <v>0</v>
      </c>
      <c r="T514" s="49" t="n">
        <f aca="false">SUM(FT514:HQ514)</f>
        <v>0</v>
      </c>
      <c r="U514" s="44" t="str">
        <f aca="false">IF(T513&lt;0.005,"",INDEX(Helpers!$C$2:$C$51,IF(_xlfn.MINIFS($DV$6:$FS$6,DV514:FS514,"&gt;0.005")=0,V514,_xlfn.MINIFS($DV$6:$FS$6,DV514:FS514,"&gt;0.005"))))</f>
        <v/>
      </c>
      <c r="V514" s="44" t="n">
        <f aca="false">IF(_xlfn.MINIFS($FT$6:$HQ$6,FT513:HQ513,"&gt;0.005")=0,1,_xlfn.MINIFS($FT$6:$HQ$6,FT513:HQ513,"&gt;0.005"))</f>
        <v>1</v>
      </c>
      <c r="W514" s="44" t="n">
        <f aca="false">IF(AND(D514&lt;&gt;"Paid",T513&gt;0.005),1,0)</f>
        <v>0</v>
      </c>
      <c r="X514" s="48" t="n">
        <f aca="false">SUMPRODUCT(((Helpers!$G$2:$G$51*(1+(Helpers!$D$2:$D$51+0.000000001)/12)^(($B514-Setup!$C$8)/(365.25/12))-Helpers!$E$2:$E$51*((1+(Helpers!$D$2:$D$51+0.000000001)/12)^(($B514-Setup!$C$8)/(365.25/12))-1)/((Helpers!$D$2:$D$51+0.000000001)/12))&gt;0)*(Helpers!$G$2:$G$51*(1+(Helpers!$D$2:$D$51+0.000000001)/12)^(($B514-Setup!$C$8)/(365.25/12))-Helpers!$E$2:$E$51*((1+(Helpers!$D$2:$D$51+0.000000001)/12)^(($B514-Setup!$C$8)/(365.25/12))-1)/((Helpers!$D$2:$D$51+0.000000001)/12)))</f>
        <v>0</v>
      </c>
      <c r="Y514" s="48"/>
      <c r="Z514" s="48" t="n">
        <f aca="false">IF(OR(N(Z$5)=0,Z$6=""),0,Z$5*((DATE(YEAR($B514),MONTH($B514),MIN(Z$6,DAY(EOMONTH($B514,0))))&gt;=$B514)*(DATE(YEAR($B514),MONTH($B514),MIN(Z$6,DAY(EOMONTH($B514,0))))&lt;$C514)+(DATE(YEAR($B514),MONTH($B514)+1,MIN(Z$6,DAY(EOMONTH($B514,1))))&gt;=$B514)*(DATE(YEAR($B514),MONTH($B514)+1,MIN(Z$6,DAY(EOMONTH($B514,1))))&lt;$C514)))</f>
        <v>25</v>
      </c>
      <c r="AA514" s="48" t="n">
        <f aca="false">IF(OR(N(AA$5)=0,AA$6=""),0,AA$5*((DATE(YEAR($B514),MONTH($B514),MIN(AA$6,DAY(EOMONTH($B514,0))))&gt;=$B514)*(DATE(YEAR($B514),MONTH($B514),MIN(AA$6,DAY(EOMONTH($B514,0))))&lt;$C514)+(DATE(YEAR($B514),MONTH($B514)+1,MIN(AA$6,DAY(EOMONTH($B514,1))))&gt;=$B514)*(DATE(YEAR($B514),MONTH($B514)+1,MIN(AA$6,DAY(EOMONTH($B514,1))))&lt;$C514)))</f>
        <v>40</v>
      </c>
      <c r="AB514" s="48" t="n">
        <f aca="false">IF(OR(N(AB$5)=0,AB$6=""),0,AB$5*((DATE(YEAR($B514),MONTH($B514),MIN(AB$6,DAY(EOMONTH($B514,0))))&gt;=$B514)*(DATE(YEAR($B514),MONTH($B514),MIN(AB$6,DAY(EOMONTH($B514,0))))&lt;$C514)+(DATE(YEAR($B514),MONTH($B514)+1,MIN(AB$6,DAY(EOMONTH($B514,1))))&gt;=$B514)*(DATE(YEAR($B514),MONTH($B514)+1,MIN(AB$6,DAY(EOMONTH($B514,1))))&lt;$C514)))</f>
        <v>0</v>
      </c>
      <c r="AC514" s="48" t="n">
        <f aca="false">IF(OR(N(AC$5)=0,AC$6=""),0,AC$5*((DATE(YEAR($B514),MONTH($B514),MIN(AC$6,DAY(EOMONTH($B514,0))))&gt;=$B514)*(DATE(YEAR($B514),MONTH($B514),MIN(AC$6,DAY(EOMONTH($B514,0))))&lt;$C514)+(DATE(YEAR($B514),MONTH($B514)+1,MIN(AC$6,DAY(EOMONTH($B514,1))))&gt;=$B514)*(DATE(YEAR($B514),MONTH($B514)+1,MIN(AC$6,DAY(EOMONTH($B514,1))))&lt;$C514)))</f>
        <v>0</v>
      </c>
      <c r="AD514" s="48" t="n">
        <f aca="false">IF(OR(N(AD$5)=0,AD$6=""),0,AD$5*((DATE(YEAR($B514),MONTH($B514),MIN(AD$6,DAY(EOMONTH($B514,0))))&gt;=$B514)*(DATE(YEAR($B514),MONTH($B514),MIN(AD$6,DAY(EOMONTH($B514,0))))&lt;$C514)+(DATE(YEAR($B514),MONTH($B514)+1,MIN(AD$6,DAY(EOMONTH($B514,1))))&gt;=$B514)*(DATE(YEAR($B514),MONTH($B514)+1,MIN(AD$6,DAY(EOMONTH($B514,1))))&lt;$C514)))</f>
        <v>0</v>
      </c>
      <c r="AE514" s="48" t="n">
        <f aca="false">IF(OR(N(AE$5)=0,AE$6=""),0,AE$5*((DATE(YEAR($B514),MONTH($B514),MIN(AE$6,DAY(EOMONTH($B514,0))))&gt;=$B514)*(DATE(YEAR($B514),MONTH($B514),MIN(AE$6,DAY(EOMONTH($B514,0))))&lt;$C514)+(DATE(YEAR($B514),MONTH($B514)+1,MIN(AE$6,DAY(EOMONTH($B514,1))))&gt;=$B514)*(DATE(YEAR($B514),MONTH($B514)+1,MIN(AE$6,DAY(EOMONTH($B514,1))))&lt;$C514)))</f>
        <v>0</v>
      </c>
      <c r="AF514" s="48" t="n">
        <f aca="false">IF(OR(N(AF$5)=0,AF$6=""),0,AF$5*((DATE(YEAR($B514),MONTH($B514),MIN(AF$6,DAY(EOMONTH($B514,0))))&gt;=$B514)*(DATE(YEAR($B514),MONTH($B514),MIN(AF$6,DAY(EOMONTH($B514,0))))&lt;$C514)+(DATE(YEAR($B514),MONTH($B514)+1,MIN(AF$6,DAY(EOMONTH($B514,1))))&gt;=$B514)*(DATE(YEAR($B514),MONTH($B514)+1,MIN(AF$6,DAY(EOMONTH($B514,1))))&lt;$C514)))</f>
        <v>0</v>
      </c>
      <c r="AG514" s="48" t="n">
        <f aca="false">IF(OR(N(AG$5)=0,AG$6=""),0,AG$5*((DATE(YEAR($B514),MONTH($B514),MIN(AG$6,DAY(EOMONTH($B514,0))))&gt;=$B514)*(DATE(YEAR($B514),MONTH($B514),MIN(AG$6,DAY(EOMONTH($B514,0))))&lt;$C514)+(DATE(YEAR($B514),MONTH($B514)+1,MIN(AG$6,DAY(EOMONTH($B514,1))))&gt;=$B514)*(DATE(YEAR($B514),MONTH($B514)+1,MIN(AG$6,DAY(EOMONTH($B514,1))))&lt;$C514)))</f>
        <v>0</v>
      </c>
      <c r="AH514" s="48" t="n">
        <f aca="false">IF(OR(N(AH$5)=0,AH$6=""),0,AH$5*((DATE(YEAR($B514),MONTH($B514),MIN(AH$6,DAY(EOMONTH($B514,0))))&gt;=$B514)*(DATE(YEAR($B514),MONTH($B514),MIN(AH$6,DAY(EOMONTH($B514,0))))&lt;$C514)+(DATE(YEAR($B514),MONTH($B514)+1,MIN(AH$6,DAY(EOMONTH($B514,1))))&gt;=$B514)*(DATE(YEAR($B514),MONTH($B514)+1,MIN(AH$6,DAY(EOMONTH($B514,1))))&lt;$C514)))</f>
        <v>0</v>
      </c>
      <c r="AI514" s="48" t="n">
        <f aca="false">IF(OR(N(AI$5)=0,AI$6=""),0,AI$5*((DATE(YEAR($B514),MONTH($B514),MIN(AI$6,DAY(EOMONTH($B514,0))))&gt;=$B514)*(DATE(YEAR($B514),MONTH($B514),MIN(AI$6,DAY(EOMONTH($B514,0))))&lt;$C514)+(DATE(YEAR($B514),MONTH($B514)+1,MIN(AI$6,DAY(EOMONTH($B514,1))))&gt;=$B514)*(DATE(YEAR($B514),MONTH($B514)+1,MIN(AI$6,DAY(EOMONTH($B514,1))))&lt;$C514)))</f>
        <v>0</v>
      </c>
      <c r="AJ514" s="48" t="n">
        <f aca="false">IF(OR(N(AJ$5)=0,AJ$6=""),0,AJ$5*((DATE(YEAR($B514),MONTH($B514),MIN(AJ$6,DAY(EOMONTH($B514,0))))&gt;=$B514)*(DATE(YEAR($B514),MONTH($B514),MIN(AJ$6,DAY(EOMONTH($B514,0))))&lt;$C514)+(DATE(YEAR($B514),MONTH($B514)+1,MIN(AJ$6,DAY(EOMONTH($B514,1))))&gt;=$B514)*(DATE(YEAR($B514),MONTH($B514)+1,MIN(AJ$6,DAY(EOMONTH($B514,1))))&lt;$C514)))</f>
        <v>0</v>
      </c>
      <c r="AK514" s="48" t="n">
        <f aca="false">IF(OR(N(AK$5)=0,AK$6=""),0,AK$5*((DATE(YEAR($B514),MONTH($B514),MIN(AK$6,DAY(EOMONTH($B514,0))))&gt;=$B514)*(DATE(YEAR($B514),MONTH($B514),MIN(AK$6,DAY(EOMONTH($B514,0))))&lt;$C514)+(DATE(YEAR($B514),MONTH($B514)+1,MIN(AK$6,DAY(EOMONTH($B514,1))))&gt;=$B514)*(DATE(YEAR($B514),MONTH($B514)+1,MIN(AK$6,DAY(EOMONTH($B514,1))))&lt;$C514)))</f>
        <v>0</v>
      </c>
      <c r="AL514" s="48" t="n">
        <f aca="false">IF(OR(N(AL$5)=0,AL$6=""),0,AL$5*((DATE(YEAR($B514),MONTH($B514),MIN(AL$6,DAY(EOMONTH($B514,0))))&gt;=$B514)*(DATE(YEAR($B514),MONTH($B514),MIN(AL$6,DAY(EOMONTH($B514,0))))&lt;$C514)+(DATE(YEAR($B514),MONTH($B514)+1,MIN(AL$6,DAY(EOMONTH($B514,1))))&gt;=$B514)*(DATE(YEAR($B514),MONTH($B514)+1,MIN(AL$6,DAY(EOMONTH($B514,1))))&lt;$C514)))</f>
        <v>0</v>
      </c>
      <c r="AM514" s="48" t="n">
        <f aca="false">IF(OR(N(AM$5)=0,AM$6=""),0,AM$5*((DATE(YEAR($B514),MONTH($B514),MIN(AM$6,DAY(EOMONTH($B514,0))))&gt;=$B514)*(DATE(YEAR($B514),MONTH($B514),MIN(AM$6,DAY(EOMONTH($B514,0))))&lt;$C514)+(DATE(YEAR($B514),MONTH($B514)+1,MIN(AM$6,DAY(EOMONTH($B514,1))))&gt;=$B514)*(DATE(YEAR($B514),MONTH($B514)+1,MIN(AM$6,DAY(EOMONTH($B514,1))))&lt;$C514)))</f>
        <v>0</v>
      </c>
      <c r="AN514" s="48" t="n">
        <f aca="false">IF(OR(N(AN$5)=0,AN$6=""),0,AN$5*((DATE(YEAR($B514),MONTH($B514),MIN(AN$6,DAY(EOMONTH($B514,0))))&gt;=$B514)*(DATE(YEAR($B514),MONTH($B514),MIN(AN$6,DAY(EOMONTH($B514,0))))&lt;$C514)+(DATE(YEAR($B514),MONTH($B514)+1,MIN(AN$6,DAY(EOMONTH($B514,1))))&gt;=$B514)*(DATE(YEAR($B514),MONTH($B514)+1,MIN(AN$6,DAY(EOMONTH($B514,1))))&lt;$C514)))</f>
        <v>0</v>
      </c>
      <c r="AO514" s="48" t="n">
        <f aca="false">IF(OR(N(AO$5)=0,AO$6=""),0,AO$5*((DATE(YEAR($B514),MONTH($B514),MIN(AO$6,DAY(EOMONTH($B514,0))))&gt;=$B514)*(DATE(YEAR($B514),MONTH($B514),MIN(AO$6,DAY(EOMONTH($B514,0))))&lt;$C514)+(DATE(YEAR($B514),MONTH($B514)+1,MIN(AO$6,DAY(EOMONTH($B514,1))))&gt;=$B514)*(DATE(YEAR($B514),MONTH($B514)+1,MIN(AO$6,DAY(EOMONTH($B514,1))))&lt;$C514)))</f>
        <v>0</v>
      </c>
      <c r="AP514" s="48" t="n">
        <f aca="false">IF(OR(N(AP$5)=0,AP$6=""),0,AP$5*((DATE(YEAR($B514),MONTH($B514),MIN(AP$6,DAY(EOMONTH($B514,0))))&gt;=$B514)*(DATE(YEAR($B514),MONTH($B514),MIN(AP$6,DAY(EOMONTH($B514,0))))&lt;$C514)+(DATE(YEAR($B514),MONTH($B514)+1,MIN(AP$6,DAY(EOMONTH($B514,1))))&gt;=$B514)*(DATE(YEAR($B514),MONTH($B514)+1,MIN(AP$6,DAY(EOMONTH($B514,1))))&lt;$C514)))</f>
        <v>0</v>
      </c>
      <c r="AQ514" s="48" t="n">
        <f aca="false">IF(OR(N(AQ$5)=0,AQ$6=""),0,AQ$5*((DATE(YEAR($B514),MONTH($B514),MIN(AQ$6,DAY(EOMONTH($B514,0))))&gt;=$B514)*(DATE(YEAR($B514),MONTH($B514),MIN(AQ$6,DAY(EOMONTH($B514,0))))&lt;$C514)+(DATE(YEAR($B514),MONTH($B514)+1,MIN(AQ$6,DAY(EOMONTH($B514,1))))&gt;=$B514)*(DATE(YEAR($B514),MONTH($B514)+1,MIN(AQ$6,DAY(EOMONTH($B514,1))))&lt;$C514)))</f>
        <v>0</v>
      </c>
      <c r="AR514" s="48" t="n">
        <f aca="false">IF(OR(N(AR$5)=0,AR$6=""),0,AR$5*((DATE(YEAR($B514),MONTH($B514),MIN(AR$6,DAY(EOMONTH($B514,0))))&gt;=$B514)*(DATE(YEAR($B514),MONTH($B514),MIN(AR$6,DAY(EOMONTH($B514,0))))&lt;$C514)+(DATE(YEAR($B514),MONTH($B514)+1,MIN(AR$6,DAY(EOMONTH($B514,1))))&gt;=$B514)*(DATE(YEAR($B514),MONTH($B514)+1,MIN(AR$6,DAY(EOMONTH($B514,1))))&lt;$C514)))</f>
        <v>0</v>
      </c>
      <c r="AS514" s="48" t="n">
        <f aca="false">IF(OR(N(AS$5)=0,AS$6=""),0,AS$5*((DATE(YEAR($B514),MONTH($B514),MIN(AS$6,DAY(EOMONTH($B514,0))))&gt;=$B514)*(DATE(YEAR($B514),MONTH($B514),MIN(AS$6,DAY(EOMONTH($B514,0))))&lt;$C514)+(DATE(YEAR($B514),MONTH($B514)+1,MIN(AS$6,DAY(EOMONTH($B514,1))))&gt;=$B514)*(DATE(YEAR($B514),MONTH($B514)+1,MIN(AS$6,DAY(EOMONTH($B514,1))))&lt;$C514)))</f>
        <v>0</v>
      </c>
      <c r="AT514" s="48" t="n">
        <f aca="false">IF(OR(N(AT$5)=0,AT$6=""),0,AT$5*((DATE(YEAR($B514),MONTH($B514),MIN(AT$6,DAY(EOMONTH($B514,0))))&gt;=$B514)*(DATE(YEAR($B514),MONTH($B514),MIN(AT$6,DAY(EOMONTH($B514,0))))&lt;$C514)+(DATE(YEAR($B514),MONTH($B514)+1,MIN(AT$6,DAY(EOMONTH($B514,1))))&gt;=$B514)*(DATE(YEAR($B514),MONTH($B514)+1,MIN(AT$6,DAY(EOMONTH($B514,1))))&lt;$C514)))</f>
        <v>0</v>
      </c>
      <c r="AU514" s="48" t="n">
        <f aca="false">IF(OR(N(AU$5)=0,AU$6=""),0,AU$5*((DATE(YEAR($B514),MONTH($B514),MIN(AU$6,DAY(EOMONTH($B514,0))))&gt;=$B514)*(DATE(YEAR($B514),MONTH($B514),MIN(AU$6,DAY(EOMONTH($B514,0))))&lt;$C514)+(DATE(YEAR($B514),MONTH($B514)+1,MIN(AU$6,DAY(EOMONTH($B514,1))))&gt;=$B514)*(DATE(YEAR($B514),MONTH($B514)+1,MIN(AU$6,DAY(EOMONTH($B514,1))))&lt;$C514)))</f>
        <v>0</v>
      </c>
      <c r="AV514" s="48" t="n">
        <f aca="false">IF(OR(N(AV$5)=0,AV$6=""),0,AV$5*((DATE(YEAR($B514),MONTH($B514),MIN(AV$6,DAY(EOMONTH($B514,0))))&gt;=$B514)*(DATE(YEAR($B514),MONTH($B514),MIN(AV$6,DAY(EOMONTH($B514,0))))&lt;$C514)+(DATE(YEAR($B514),MONTH($B514)+1,MIN(AV$6,DAY(EOMONTH($B514,1))))&gt;=$B514)*(DATE(YEAR($B514),MONTH($B514)+1,MIN(AV$6,DAY(EOMONTH($B514,1))))&lt;$C514)))</f>
        <v>0</v>
      </c>
      <c r="AW514" s="48" t="n">
        <f aca="false">IF(OR(N(AW$5)=0,AW$6=""),0,AW$5*((DATE(YEAR($B514),MONTH($B514),MIN(AW$6,DAY(EOMONTH($B514,0))))&gt;=$B514)*(DATE(YEAR($B514),MONTH($B514),MIN(AW$6,DAY(EOMONTH($B514,0))))&lt;$C514)+(DATE(YEAR($B514),MONTH($B514)+1,MIN(AW$6,DAY(EOMONTH($B514,1))))&gt;=$B514)*(DATE(YEAR($B514),MONTH($B514)+1,MIN(AW$6,DAY(EOMONTH($B514,1))))&lt;$C514)))</f>
        <v>0</v>
      </c>
      <c r="AX514" s="48" t="n">
        <f aca="false">IF(OR(N(AX$5)=0,AX$6=""),0,AX$5*((DATE(YEAR($B514),MONTH($B514),MIN(AX$6,DAY(EOMONTH($B514,0))))&gt;=$B514)*(DATE(YEAR($B514),MONTH($B514),MIN(AX$6,DAY(EOMONTH($B514,0))))&lt;$C514)+(DATE(YEAR($B514),MONTH($B514)+1,MIN(AX$6,DAY(EOMONTH($B514,1))))&gt;=$B514)*(DATE(YEAR($B514),MONTH($B514)+1,MIN(AX$6,DAY(EOMONTH($B514,1))))&lt;$C514)))</f>
        <v>0</v>
      </c>
      <c r="AY514" s="48" t="n">
        <f aca="false">IF(OR(N(AY$5)=0,AY$6=""),0,AY$5*((DATE(YEAR($B514),MONTH($B514),MIN(AY$6,DAY(EOMONTH($B514,0))))&gt;=$B514)*(DATE(YEAR($B514),MONTH($B514),MIN(AY$6,DAY(EOMONTH($B514,0))))&lt;$C514)+(DATE(YEAR($B514),MONTH($B514)+1,MIN(AY$6,DAY(EOMONTH($B514,1))))&gt;=$B514)*(DATE(YEAR($B514),MONTH($B514)+1,MIN(AY$6,DAY(EOMONTH($B514,1))))&lt;$C514)))</f>
        <v>0</v>
      </c>
      <c r="AZ514" s="48" t="n">
        <f aca="false">IF(OR(N(AZ$5)=0,AZ$6=""),0,AZ$5*((DATE(YEAR($B514),MONTH($B514),MIN(AZ$6,DAY(EOMONTH($B514,0))))&gt;=$B514)*(DATE(YEAR($B514),MONTH($B514),MIN(AZ$6,DAY(EOMONTH($B514,0))))&lt;$C514)+(DATE(YEAR($B514),MONTH($B514)+1,MIN(AZ$6,DAY(EOMONTH($B514,1))))&gt;=$B514)*(DATE(YEAR($B514),MONTH($B514)+1,MIN(AZ$6,DAY(EOMONTH($B514,1))))&lt;$C514)))</f>
        <v>0</v>
      </c>
      <c r="BA514" s="48" t="n">
        <f aca="false">IF(OR(N(BA$5)=0,BA$6=""),0,BA$5*((DATE(YEAR($B514),MONTH($B514),MIN(BA$6,DAY(EOMONTH($B514,0))))&gt;=$B514)*(DATE(YEAR($B514),MONTH($B514),MIN(BA$6,DAY(EOMONTH($B514,0))))&lt;$C514)+(DATE(YEAR($B514),MONTH($B514)+1,MIN(BA$6,DAY(EOMONTH($B514,1))))&gt;=$B514)*(DATE(YEAR($B514),MONTH($B514)+1,MIN(BA$6,DAY(EOMONTH($B514,1))))&lt;$C514)))</f>
        <v>0</v>
      </c>
      <c r="BB514" s="48" t="n">
        <f aca="false">IF(OR(N(BB$5)=0,BB$6=""),0,BB$5*((DATE(YEAR($B514),MONTH($B514),MIN(BB$6,DAY(EOMONTH($B514,0))))&gt;=$B514)*(DATE(YEAR($B514),MONTH($B514),MIN(BB$6,DAY(EOMONTH($B514,0))))&lt;$C514)+(DATE(YEAR($B514),MONTH($B514)+1,MIN(BB$6,DAY(EOMONTH($B514,1))))&gt;=$B514)*(DATE(YEAR($B514),MONTH($B514)+1,MIN(BB$6,DAY(EOMONTH($B514,1))))&lt;$C514)))</f>
        <v>0</v>
      </c>
      <c r="BC514" s="48" t="n">
        <f aca="false">IF(OR(N(BC$5)=0,BC$6=""),0,BC$5*((DATE(YEAR($B514),MONTH($B514),MIN(BC$6,DAY(EOMONTH($B514,0))))&gt;=$B514)*(DATE(YEAR($B514),MONTH($B514),MIN(BC$6,DAY(EOMONTH($B514,0))))&lt;$C514)+(DATE(YEAR($B514),MONTH($B514)+1,MIN(BC$6,DAY(EOMONTH($B514,1))))&gt;=$B514)*(DATE(YEAR($B514),MONTH($B514)+1,MIN(BC$6,DAY(EOMONTH($B514,1))))&lt;$C514)))</f>
        <v>0</v>
      </c>
      <c r="BD514" s="48" t="n">
        <f aca="false">IF(OR(N(BD$5)=0,BD$6=""),0,BD$5*((DATE(YEAR($B514),MONTH($B514),MIN(BD$6,DAY(EOMONTH($B514,0))))&gt;=$B514)*(DATE(YEAR($B514),MONTH($B514),MIN(BD$6,DAY(EOMONTH($B514,0))))&lt;$C514)+(DATE(YEAR($B514),MONTH($B514)+1,MIN(BD$6,DAY(EOMONTH($B514,1))))&gt;=$B514)*(DATE(YEAR($B514),MONTH($B514)+1,MIN(BD$6,DAY(EOMONTH($B514,1))))&lt;$C514)))</f>
        <v>0</v>
      </c>
      <c r="BE514" s="48" t="n">
        <f aca="false">IF(OR(N(BE$5)=0,BE$6=""),0,BE$5*((DATE(YEAR($B514),MONTH($B514),MIN(BE$6,DAY(EOMONTH($B514,0))))&gt;=$B514)*(DATE(YEAR($B514),MONTH($B514),MIN(BE$6,DAY(EOMONTH($B514,0))))&lt;$C514)+(DATE(YEAR($B514),MONTH($B514)+1,MIN(BE$6,DAY(EOMONTH($B514,1))))&gt;=$B514)*(DATE(YEAR($B514),MONTH($B514)+1,MIN(BE$6,DAY(EOMONTH($B514,1))))&lt;$C514)))</f>
        <v>0</v>
      </c>
      <c r="BF514" s="48" t="n">
        <f aca="false">IF(OR(N(BF$5)=0,BF$6=""),0,BF$5*((DATE(YEAR($B514),MONTH($B514),MIN(BF$6,DAY(EOMONTH($B514,0))))&gt;=$B514)*(DATE(YEAR($B514),MONTH($B514),MIN(BF$6,DAY(EOMONTH($B514,0))))&lt;$C514)+(DATE(YEAR($B514),MONTH($B514)+1,MIN(BF$6,DAY(EOMONTH($B514,1))))&gt;=$B514)*(DATE(YEAR($B514),MONTH($B514)+1,MIN(BF$6,DAY(EOMONTH($B514,1))))&lt;$C514)))</f>
        <v>0</v>
      </c>
      <c r="BG514" s="48" t="n">
        <f aca="false">IF(OR(N(BG$5)=0,BG$6=""),0,BG$5*((DATE(YEAR($B514),MONTH($B514),MIN(BG$6,DAY(EOMONTH($B514,0))))&gt;=$B514)*(DATE(YEAR($B514),MONTH($B514),MIN(BG$6,DAY(EOMONTH($B514,0))))&lt;$C514)+(DATE(YEAR($B514),MONTH($B514)+1,MIN(BG$6,DAY(EOMONTH($B514,1))))&gt;=$B514)*(DATE(YEAR($B514),MONTH($B514)+1,MIN(BG$6,DAY(EOMONTH($B514,1))))&lt;$C514)))</f>
        <v>0</v>
      </c>
      <c r="BH514" s="48" t="n">
        <f aca="false">IF(OR(N(BH$5)=0,BH$6=""),0,BH$5*((DATE(YEAR($B514),MONTH($B514),MIN(BH$6,DAY(EOMONTH($B514,0))))&gt;=$B514)*(DATE(YEAR($B514),MONTH($B514),MIN(BH$6,DAY(EOMONTH($B514,0))))&lt;$C514)+(DATE(YEAR($B514),MONTH($B514)+1,MIN(BH$6,DAY(EOMONTH($B514,1))))&gt;=$B514)*(DATE(YEAR($B514),MONTH($B514)+1,MIN(BH$6,DAY(EOMONTH($B514,1))))&lt;$C514)))</f>
        <v>0</v>
      </c>
      <c r="BI514" s="48" t="n">
        <f aca="false">IF(OR(N(BI$5)=0,BI$6=""),0,BI$5*((DATE(YEAR($B514),MONTH($B514),MIN(BI$6,DAY(EOMONTH($B514,0))))&gt;=$B514)*(DATE(YEAR($B514),MONTH($B514),MIN(BI$6,DAY(EOMONTH($B514,0))))&lt;$C514)+(DATE(YEAR($B514),MONTH($B514)+1,MIN(BI$6,DAY(EOMONTH($B514,1))))&gt;=$B514)*(DATE(YEAR($B514),MONTH($B514)+1,MIN(BI$6,DAY(EOMONTH($B514,1))))&lt;$C514)))</f>
        <v>0</v>
      </c>
      <c r="BJ514" s="48" t="n">
        <f aca="false">IF(OR(N(BJ$5)=0,BJ$6=""),0,BJ$5*((DATE(YEAR($B514),MONTH($B514),MIN(BJ$6,DAY(EOMONTH($B514,0))))&gt;=$B514)*(DATE(YEAR($B514),MONTH($B514),MIN(BJ$6,DAY(EOMONTH($B514,0))))&lt;$C514)+(DATE(YEAR($B514),MONTH($B514)+1,MIN(BJ$6,DAY(EOMONTH($B514,1))))&gt;=$B514)*(DATE(YEAR($B514),MONTH($B514)+1,MIN(BJ$6,DAY(EOMONTH($B514,1))))&lt;$C514)))</f>
        <v>0</v>
      </c>
      <c r="BK514" s="48" t="n">
        <f aca="false">IF(OR(N(BK$5)=0,BK$6=""),0,BK$5*((DATE(YEAR($B514),MONTH($B514),MIN(BK$6,DAY(EOMONTH($B514,0))))&gt;=$B514)*(DATE(YEAR($B514),MONTH($B514),MIN(BK$6,DAY(EOMONTH($B514,0))))&lt;$C514)+(DATE(YEAR($B514),MONTH($B514)+1,MIN(BK$6,DAY(EOMONTH($B514,1))))&gt;=$B514)*(DATE(YEAR($B514),MONTH($B514)+1,MIN(BK$6,DAY(EOMONTH($B514,1))))&lt;$C514)))</f>
        <v>0</v>
      </c>
      <c r="BL514" s="48" t="n">
        <f aca="false">IF(OR(N(BL$5)=0,BL$6=""),0,BL$5*((DATE(YEAR($B514),MONTH($B514),MIN(BL$6,DAY(EOMONTH($B514,0))))&gt;=$B514)*(DATE(YEAR($B514),MONTH($B514),MIN(BL$6,DAY(EOMONTH($B514,0))))&lt;$C514)+(DATE(YEAR($B514),MONTH($B514)+1,MIN(BL$6,DAY(EOMONTH($B514,1))))&gt;=$B514)*(DATE(YEAR($B514),MONTH($B514)+1,MIN(BL$6,DAY(EOMONTH($B514,1))))&lt;$C514)))</f>
        <v>0</v>
      </c>
      <c r="BM514" s="48" t="n">
        <f aca="false">IF(OR(N(BM$5)=0,BM$6=""),0,BM$5*((DATE(YEAR($B514),MONTH($B514),MIN(BM$6,DAY(EOMONTH($B514,0))))&gt;=$B514)*(DATE(YEAR($B514),MONTH($B514),MIN(BM$6,DAY(EOMONTH($B514,0))))&lt;$C514)+(DATE(YEAR($B514),MONTH($B514)+1,MIN(BM$6,DAY(EOMONTH($B514,1))))&gt;=$B514)*(DATE(YEAR($B514),MONTH($B514)+1,MIN(BM$6,DAY(EOMONTH($B514,1))))&lt;$C514)))</f>
        <v>0</v>
      </c>
      <c r="BN514" s="48" t="n">
        <f aca="false">IF(OR(N(BN$5)=0,BN$6=""),0,BN$5*((DATE(YEAR($B514),MONTH($B514),MIN(BN$6,DAY(EOMONTH($B514,0))))&gt;=$B514)*(DATE(YEAR($B514),MONTH($B514),MIN(BN$6,DAY(EOMONTH($B514,0))))&lt;$C514)+(DATE(YEAR($B514),MONTH($B514)+1,MIN(BN$6,DAY(EOMONTH($B514,1))))&gt;=$B514)*(DATE(YEAR($B514),MONTH($B514)+1,MIN(BN$6,DAY(EOMONTH($B514,1))))&lt;$C514)))</f>
        <v>0</v>
      </c>
      <c r="BO514" s="48" t="n">
        <f aca="false">IF(OR(N(BO$5)=0,BO$6=""),0,BO$5*((DATE(YEAR($B514),MONTH($B514),MIN(BO$6,DAY(EOMONTH($B514,0))))&gt;=$B514)*(DATE(YEAR($B514),MONTH($B514),MIN(BO$6,DAY(EOMONTH($B514,0))))&lt;$C514)+(DATE(YEAR($B514),MONTH($B514)+1,MIN(BO$6,DAY(EOMONTH($B514,1))))&gt;=$B514)*(DATE(YEAR($B514),MONTH($B514)+1,MIN(BO$6,DAY(EOMONTH($B514,1))))&lt;$C514)))</f>
        <v>0</v>
      </c>
      <c r="BP514" s="48" t="n">
        <f aca="false">IF(OR(N(BP$5)=0,BP$6=""),0,BP$5*((DATE(YEAR($B514),MONTH($B514),MIN(BP$6,DAY(EOMONTH($B514,0))))&gt;=$B514)*(DATE(YEAR($B514),MONTH($B514),MIN(BP$6,DAY(EOMONTH($B514,0))))&lt;$C514)+(DATE(YEAR($B514),MONTH($B514)+1,MIN(BP$6,DAY(EOMONTH($B514,1))))&gt;=$B514)*(DATE(YEAR($B514),MONTH($B514)+1,MIN(BP$6,DAY(EOMONTH($B514,1))))&lt;$C514)))</f>
        <v>0</v>
      </c>
      <c r="BQ514" s="48" t="n">
        <f aca="false">IF(OR(N(BQ$5)=0,BQ$6=""),0,BQ$5*((DATE(YEAR($B514),MONTH($B514),MIN(BQ$6,DAY(EOMONTH($B514,0))))&gt;=$B514)*(DATE(YEAR($B514),MONTH($B514),MIN(BQ$6,DAY(EOMONTH($B514,0))))&lt;$C514)+(DATE(YEAR($B514),MONTH($B514)+1,MIN(BQ$6,DAY(EOMONTH($B514,1))))&gt;=$B514)*(DATE(YEAR($B514),MONTH($B514)+1,MIN(BQ$6,DAY(EOMONTH($B514,1))))&lt;$C514)))</f>
        <v>0</v>
      </c>
      <c r="BR514" s="48" t="n">
        <f aca="false">IF(OR(N(BR$5)=0,BR$6=""),0,BR$5*((DATE(YEAR($B514),MONTH($B514),MIN(BR$6,DAY(EOMONTH($B514,0))))&gt;=$B514)*(DATE(YEAR($B514),MONTH($B514),MIN(BR$6,DAY(EOMONTH($B514,0))))&lt;$C514)+(DATE(YEAR($B514),MONTH($B514)+1,MIN(BR$6,DAY(EOMONTH($B514,1))))&gt;=$B514)*(DATE(YEAR($B514),MONTH($B514)+1,MIN(BR$6,DAY(EOMONTH($B514,1))))&lt;$C514)))</f>
        <v>0</v>
      </c>
      <c r="BS514" s="48" t="n">
        <f aca="false">IF(OR(N(BS$5)=0,BS$6=""),0,BS$5*((DATE(YEAR($B514),MONTH($B514),MIN(BS$6,DAY(EOMONTH($B514,0))))&gt;=$B514)*(DATE(YEAR($B514),MONTH($B514),MIN(BS$6,DAY(EOMONTH($B514,0))))&lt;$C514)+(DATE(YEAR($B514),MONTH($B514)+1,MIN(BS$6,DAY(EOMONTH($B514,1))))&gt;=$B514)*(DATE(YEAR($B514),MONTH($B514)+1,MIN(BS$6,DAY(EOMONTH($B514,1))))&lt;$C514)))</f>
        <v>0</v>
      </c>
      <c r="BT514" s="48" t="n">
        <f aca="false">IF(OR(N(BT$5)=0,BT$6=""),0,BT$5*((DATE(YEAR($B514),MONTH($B514),MIN(BT$6,DAY(EOMONTH($B514,0))))&gt;=$B514)*(DATE(YEAR($B514),MONTH($B514),MIN(BT$6,DAY(EOMONTH($B514,0))))&lt;$C514)+(DATE(YEAR($B514),MONTH($B514)+1,MIN(BT$6,DAY(EOMONTH($B514,1))))&gt;=$B514)*(DATE(YEAR($B514),MONTH($B514)+1,MIN(BT$6,DAY(EOMONTH($B514,1))))&lt;$C514)))</f>
        <v>0</v>
      </c>
      <c r="BU514" s="48" t="n">
        <f aca="false">IF(OR(N(BU$5)=0,BU$6=""),0,BU$5*((DATE(YEAR($B514),MONTH($B514),MIN(BU$6,DAY(EOMONTH($B514,0))))&gt;=$B514)*(DATE(YEAR($B514),MONTH($B514),MIN(BU$6,DAY(EOMONTH($B514,0))))&lt;$C514)+(DATE(YEAR($B514),MONTH($B514)+1,MIN(BU$6,DAY(EOMONTH($B514,1))))&gt;=$B514)*(DATE(YEAR($B514),MONTH($B514)+1,MIN(BU$6,DAY(EOMONTH($B514,1))))&lt;$C514)))</f>
        <v>0</v>
      </c>
      <c r="BV514" s="48" t="n">
        <f aca="false">IF(OR(N(BV$5)=0,BV$6=""),0,BV$5*((DATE(YEAR($B514),MONTH($B514),MIN(BV$6,DAY(EOMONTH($B514,0))))&gt;=$B514)*(DATE(YEAR($B514),MONTH($B514),MIN(BV$6,DAY(EOMONTH($B514,0))))&lt;$C514)+(DATE(YEAR($B514),MONTH($B514)+1,MIN(BV$6,DAY(EOMONTH($B514,1))))&gt;=$B514)*(DATE(YEAR($B514),MONTH($B514)+1,MIN(BV$6,DAY(EOMONTH($B514,1))))&lt;$C514)))</f>
        <v>0</v>
      </c>
      <c r="BW514" s="48" t="n">
        <f aca="false">IF(OR(N(BW$5)=0,BW$6=""),0,BW$5*((DATE(YEAR($B514),MONTH($B514),MIN(BW$6,DAY(EOMONTH($B514,0))))&gt;=$B514)*(DATE(YEAR($B514),MONTH($B514),MIN(BW$6,DAY(EOMONTH($B514,0))))&lt;$C514)+(DATE(YEAR($B514),MONTH($B514)+1,MIN(BW$6,DAY(EOMONTH($B514,1))))&gt;=$B514)*(DATE(YEAR($B514),MONTH($B514)+1,MIN(BW$6,DAY(EOMONTH($B514,1))))&lt;$C514)))</f>
        <v>0</v>
      </c>
      <c r="BX514" s="48" t="n">
        <f aca="false">MIN(Z514,(FT513*(1+FT$5/Setup!$C$36)+IF($V514=1,N($F514),0)))</f>
        <v>0</v>
      </c>
      <c r="BY514" s="48" t="n">
        <f aca="false">MIN(AA514,(FU513*(1+FU$5/Setup!$C$36)+IF($V514=2,N($F514),0)))</f>
        <v>0</v>
      </c>
      <c r="BZ514" s="48" t="n">
        <f aca="false">MIN(AB514,(FV513*(1+FV$5/Setup!$C$36)+IF($V514=3,N($F514),0)))</f>
        <v>0</v>
      </c>
      <c r="CA514" s="48" t="n">
        <f aca="false">MIN(AC514,(FW513*(1+FW$5/Setup!$C$36)+IF($V514=4,N($F514),0)))</f>
        <v>0</v>
      </c>
      <c r="CB514" s="48" t="n">
        <f aca="false">MIN(AD514,(FX513*(1+FX$5/Setup!$C$36)+IF($V514=5,N($F514),0)))</f>
        <v>0</v>
      </c>
      <c r="CC514" s="48" t="n">
        <f aca="false">MIN(AE514,(FY513*(1+FY$5/Setup!$C$36)+IF($V514=6,N($F514),0)))</f>
        <v>0</v>
      </c>
      <c r="CD514" s="48" t="n">
        <f aca="false">MIN(AF514,(FZ513*(1+FZ$5/Setup!$C$36)+IF($V514=7,N($F514),0)))</f>
        <v>0</v>
      </c>
      <c r="CE514" s="48" t="n">
        <f aca="false">MIN(AG514,(GA513*(1+GA$5/Setup!$C$36)+IF($V514=8,N($F514),0)))</f>
        <v>0</v>
      </c>
      <c r="CF514" s="48" t="n">
        <f aca="false">MIN(AH514,(GB513*(1+GB$5/Setup!$C$36)+IF($V514=9,N($F514),0)))</f>
        <v>0</v>
      </c>
      <c r="CG514" s="48" t="n">
        <f aca="false">MIN(AI514,(GC513*(1+GC$5/Setup!$C$36)+IF($V514=10,N($F514),0)))</f>
        <v>0</v>
      </c>
      <c r="CH514" s="48" t="n">
        <f aca="false">MIN(AJ514,(GD513*(1+GD$5/Setup!$C$36)+IF($V514=11,N($F514),0)))</f>
        <v>0</v>
      </c>
      <c r="CI514" s="48" t="n">
        <f aca="false">MIN(AK514,(GE513*(1+GE$5/Setup!$C$36)+IF($V514=12,N($F514),0)))</f>
        <v>0</v>
      </c>
      <c r="CJ514" s="48" t="n">
        <f aca="false">MIN(AL514,(GF513*(1+GF$5/Setup!$C$36)+IF($V514=13,N($F514),0)))</f>
        <v>0</v>
      </c>
      <c r="CK514" s="48" t="n">
        <f aca="false">MIN(AM514,(GG513*(1+GG$5/Setup!$C$36)+IF($V514=14,N($F514),0)))</f>
        <v>0</v>
      </c>
      <c r="CL514" s="48" t="n">
        <f aca="false">MIN(AN514,(GH513*(1+GH$5/Setup!$C$36)+IF($V514=15,N($F514),0)))</f>
        <v>0</v>
      </c>
      <c r="CM514" s="48" t="n">
        <f aca="false">MIN(AO514,(GI513*(1+GI$5/Setup!$C$36)+IF($V514=16,N($F514),0)))</f>
        <v>0</v>
      </c>
      <c r="CN514" s="48" t="n">
        <f aca="false">MIN(AP514,(GJ513*(1+GJ$5/Setup!$C$36)+IF($V514=17,N($F514),0)))</f>
        <v>0</v>
      </c>
      <c r="CO514" s="48" t="n">
        <f aca="false">MIN(AQ514,(GK513*(1+GK$5/Setup!$C$36)+IF($V514=18,N($F514),0)))</f>
        <v>0</v>
      </c>
      <c r="CP514" s="48" t="n">
        <f aca="false">MIN(AR514,(GL513*(1+GL$5/Setup!$C$36)+IF($V514=19,N($F514),0)))</f>
        <v>0</v>
      </c>
      <c r="CQ514" s="48" t="n">
        <f aca="false">MIN(AS514,(GM513*(1+GM$5/Setup!$C$36)+IF($V514=20,N($F514),0)))</f>
        <v>0</v>
      </c>
      <c r="CR514" s="48" t="n">
        <f aca="false">MIN(AT514,(GN513*(1+GN$5/Setup!$C$36)+IF($V514=21,N($F514),0)))</f>
        <v>0</v>
      </c>
      <c r="CS514" s="48" t="n">
        <f aca="false">MIN(AU514,(GO513*(1+GO$5/Setup!$C$36)+IF($V514=22,N($F514),0)))</f>
        <v>0</v>
      </c>
      <c r="CT514" s="48" t="n">
        <f aca="false">MIN(AV514,(GP513*(1+GP$5/Setup!$C$36)+IF($V514=23,N($F514),0)))</f>
        <v>0</v>
      </c>
      <c r="CU514" s="48" t="n">
        <f aca="false">MIN(AW514,(GQ513*(1+GQ$5/Setup!$C$36)+IF($V514=24,N($F514),0)))</f>
        <v>0</v>
      </c>
      <c r="CV514" s="48" t="n">
        <f aca="false">MIN(AX514,(GR513*(1+GR$5/Setup!$C$36)+IF($V514=25,N($F514),0)))</f>
        <v>0</v>
      </c>
      <c r="CW514" s="48" t="n">
        <f aca="false">MIN(AY514,(GS513*(1+GS$5/Setup!$C$36)+IF($V514=26,N($F514),0)))</f>
        <v>0</v>
      </c>
      <c r="CX514" s="48" t="n">
        <f aca="false">MIN(AZ514,(GT513*(1+GT$5/Setup!$C$36)+IF($V514=27,N($F514),0)))</f>
        <v>0</v>
      </c>
      <c r="CY514" s="48" t="n">
        <f aca="false">MIN(BA514,(GU513*(1+GU$5/Setup!$C$36)+IF($V514=28,N($F514),0)))</f>
        <v>0</v>
      </c>
      <c r="CZ514" s="48" t="n">
        <f aca="false">MIN(BB514,(GV513*(1+GV$5/Setup!$C$36)+IF($V514=29,N($F514),0)))</f>
        <v>0</v>
      </c>
      <c r="DA514" s="48" t="n">
        <f aca="false">MIN(BC514,(GW513*(1+GW$5/Setup!$C$36)+IF($V514=30,N($F514),0)))</f>
        <v>0</v>
      </c>
      <c r="DB514" s="48" t="n">
        <f aca="false">MIN(BD514,(GX513*(1+GX$5/Setup!$C$36)+IF($V514=31,N($F514),0)))</f>
        <v>0</v>
      </c>
      <c r="DC514" s="48" t="n">
        <f aca="false">MIN(BE514,(GY513*(1+GY$5/Setup!$C$36)+IF($V514=32,N($F514),0)))</f>
        <v>0</v>
      </c>
      <c r="DD514" s="48" t="n">
        <f aca="false">MIN(BF514,(GZ513*(1+GZ$5/Setup!$C$36)+IF($V514=33,N($F514),0)))</f>
        <v>0</v>
      </c>
      <c r="DE514" s="48" t="n">
        <f aca="false">MIN(BG514,(HA513*(1+HA$5/Setup!$C$36)+IF($V514=34,N($F514),0)))</f>
        <v>0</v>
      </c>
      <c r="DF514" s="48" t="n">
        <f aca="false">MIN(BH514,(HB513*(1+HB$5/Setup!$C$36)+IF($V514=35,N($F514),0)))</f>
        <v>0</v>
      </c>
      <c r="DG514" s="48" t="n">
        <f aca="false">MIN(BI514,(HC513*(1+HC$5/Setup!$C$36)+IF($V514=36,N($F514),0)))</f>
        <v>0</v>
      </c>
      <c r="DH514" s="48" t="n">
        <f aca="false">MIN(BJ514,(HD513*(1+HD$5/Setup!$C$36)+IF($V514=37,N($F514),0)))</f>
        <v>0</v>
      </c>
      <c r="DI514" s="48" t="n">
        <f aca="false">MIN(BK514,(HE513*(1+HE$5/Setup!$C$36)+IF($V514=38,N($F514),0)))</f>
        <v>0</v>
      </c>
      <c r="DJ514" s="48" t="n">
        <f aca="false">MIN(BL514,(HF513*(1+HF$5/Setup!$C$36)+IF($V514=39,N($F514),0)))</f>
        <v>0</v>
      </c>
      <c r="DK514" s="48" t="n">
        <f aca="false">MIN(BM514,(HG513*(1+HG$5/Setup!$C$36)+IF($V514=40,N($F514),0)))</f>
        <v>0</v>
      </c>
      <c r="DL514" s="48" t="n">
        <f aca="false">MIN(BN514,(HH513*(1+HH$5/Setup!$C$36)+IF($V514=41,N($F514),0)))</f>
        <v>0</v>
      </c>
      <c r="DM514" s="48" t="n">
        <f aca="false">MIN(BO514,(HI513*(1+HI$5/Setup!$C$36)+IF($V514=42,N($F514),0)))</f>
        <v>0</v>
      </c>
      <c r="DN514" s="48" t="n">
        <f aca="false">MIN(BP514,(HJ513*(1+HJ$5/Setup!$C$36)+IF($V514=43,N($F514),0)))</f>
        <v>0</v>
      </c>
      <c r="DO514" s="48" t="n">
        <f aca="false">MIN(BQ514,(HK513*(1+HK$5/Setup!$C$36)+IF($V514=44,N($F514),0)))</f>
        <v>0</v>
      </c>
      <c r="DP514" s="48" t="n">
        <f aca="false">MIN(BR514,(HL513*(1+HL$5/Setup!$C$36)+IF($V514=45,N($F514),0)))</f>
        <v>0</v>
      </c>
      <c r="DQ514" s="48" t="n">
        <f aca="false">MIN(BS514,(HM513*(1+HM$5/Setup!$C$36)+IF($V514=46,N($F514),0)))</f>
        <v>0</v>
      </c>
      <c r="DR514" s="48" t="n">
        <f aca="false">MIN(BT514,(HN513*(1+HN$5/Setup!$C$36)+IF($V514=47,N($F514),0)))</f>
        <v>0</v>
      </c>
      <c r="DS514" s="48" t="n">
        <f aca="false">MIN(BU514,(HO513*(1+HO$5/Setup!$C$36)+IF($V514=48,N($F514),0)))</f>
        <v>0</v>
      </c>
      <c r="DT514" s="48" t="n">
        <f aca="false">MIN(BV514,(HP513*(1+HP$5/Setup!$C$36)+IF($V514=49,N($F514),0)))</f>
        <v>0</v>
      </c>
      <c r="DU514" s="48" t="n">
        <f aca="false">MIN(BW514,(HQ513*(1+HQ$5/Setup!$C$36)+IF($V514=50,N($F514),0)))</f>
        <v>0</v>
      </c>
      <c r="DV514" s="48" t="n">
        <f aca="false">MIN(MAX((FT513*(1+FT$5/Setup!$C$36)+IF($V514=1,N($F514),0))-BX514,0),MAX($P514-0,0))</f>
        <v>0</v>
      </c>
      <c r="DW514" s="48" t="n">
        <f aca="false">MIN(MAX((FU513*(1+FU$5/Setup!$C$36)+IF($V514=2,N($F514),0))-BY514,0),MAX($P514-SUM(DV514:DV514),0))</f>
        <v>0</v>
      </c>
      <c r="DX514" s="48" t="n">
        <f aca="false">MIN(MAX((FV513*(1+FV$5/Setup!$C$36)+IF($V514=3,N($F514),0))-BZ514,0),MAX($P514-SUM(DV514:DW514),0))</f>
        <v>0</v>
      </c>
      <c r="DY514" s="48" t="n">
        <f aca="false">MIN(MAX((FW513*(1+FW$5/Setup!$C$36)+IF($V514=4,N($F514),0))-CA514,0),MAX($P514-SUM(DV514:DX514),0))</f>
        <v>0</v>
      </c>
      <c r="DZ514" s="48" t="n">
        <f aca="false">MIN(MAX((FX513*(1+FX$5/Setup!$C$36)+IF($V514=5,N($F514),0))-CB514,0),MAX($P514-SUM(DV514:DY514),0))</f>
        <v>0</v>
      </c>
      <c r="EA514" s="48" t="n">
        <f aca="false">MIN(MAX((FY513*(1+FY$5/Setup!$C$36)+IF($V514=6,N($F514),0))-CC514,0),MAX($P514-SUM(DV514:DZ514),0))</f>
        <v>0</v>
      </c>
      <c r="EB514" s="48" t="n">
        <f aca="false">MIN(MAX((FZ513*(1+FZ$5/Setup!$C$36)+IF($V514=7,N($F514),0))-CD514,0),MAX($P514-SUM(DV514:EA514),0))</f>
        <v>0</v>
      </c>
      <c r="EC514" s="48" t="n">
        <f aca="false">MIN(MAX((GA513*(1+GA$5/Setup!$C$36)+IF($V514=8,N($F514),0))-CE514,0),MAX($P514-SUM(DV514:EB514),0))</f>
        <v>0</v>
      </c>
      <c r="ED514" s="48" t="n">
        <f aca="false">MIN(MAX((GB513*(1+GB$5/Setup!$C$36)+IF($V514=9,N($F514),0))-CF514,0),MAX($P514-SUM(DV514:EC514),0))</f>
        <v>0</v>
      </c>
      <c r="EE514" s="48" t="n">
        <f aca="false">MIN(MAX((GC513*(1+GC$5/Setup!$C$36)+IF($V514=10,N($F514),0))-CG514,0),MAX($P514-SUM(DV514:ED514),0))</f>
        <v>0</v>
      </c>
      <c r="EF514" s="48" t="n">
        <f aca="false">MIN(MAX((GD513*(1+GD$5/Setup!$C$36)+IF($V514=11,N($F514),0))-CH514,0),MAX($P514-SUM(DV514:EE514),0))</f>
        <v>0</v>
      </c>
      <c r="EG514" s="48" t="n">
        <f aca="false">MIN(MAX((GE513*(1+GE$5/Setup!$C$36)+IF($V514=12,N($F514),0))-CI514,0),MAX($P514-SUM(DV514:EF514),0))</f>
        <v>0</v>
      </c>
      <c r="EH514" s="48" t="n">
        <f aca="false">MIN(MAX((GF513*(1+GF$5/Setup!$C$36)+IF($V514=13,N($F514),0))-CJ514,0),MAX($P514-SUM(DV514:EG514),0))</f>
        <v>0</v>
      </c>
      <c r="EI514" s="48" t="n">
        <f aca="false">MIN(MAX((GG513*(1+GG$5/Setup!$C$36)+IF($V514=14,N($F514),0))-CK514,0),MAX($P514-SUM(DV514:EH514),0))</f>
        <v>0</v>
      </c>
      <c r="EJ514" s="48" t="n">
        <f aca="false">MIN(MAX((GH513*(1+GH$5/Setup!$C$36)+IF($V514=15,N($F514),0))-CL514,0),MAX($P514-SUM(DV514:EI514),0))</f>
        <v>0</v>
      </c>
      <c r="EK514" s="48" t="n">
        <f aca="false">MIN(MAX((GI513*(1+GI$5/Setup!$C$36)+IF($V514=16,N($F514),0))-CM514,0),MAX($P514-SUM(DV514:EJ514),0))</f>
        <v>0</v>
      </c>
      <c r="EL514" s="48" t="n">
        <f aca="false">MIN(MAX((GJ513*(1+GJ$5/Setup!$C$36)+IF($V514=17,N($F514),0))-CN514,0),MAX($P514-SUM(DV514:EK514),0))</f>
        <v>0</v>
      </c>
      <c r="EM514" s="48" t="n">
        <f aca="false">MIN(MAX((GK513*(1+GK$5/Setup!$C$36)+IF($V514=18,N($F514),0))-CO514,0),MAX($P514-SUM(DV514:EL514),0))</f>
        <v>0</v>
      </c>
      <c r="EN514" s="48" t="n">
        <f aca="false">MIN(MAX((GL513*(1+GL$5/Setup!$C$36)+IF($V514=19,N($F514),0))-CP514,0),MAX($P514-SUM(DV514:EM514),0))</f>
        <v>0</v>
      </c>
      <c r="EO514" s="48" t="n">
        <f aca="false">MIN(MAX((GM513*(1+GM$5/Setup!$C$36)+IF($V514=20,N($F514),0))-CQ514,0),MAX($P514-SUM(DV514:EN514),0))</f>
        <v>0</v>
      </c>
      <c r="EP514" s="48" t="n">
        <f aca="false">MIN(MAX((GN513*(1+GN$5/Setup!$C$36)+IF($V514=21,N($F514),0))-CR514,0),MAX($P514-SUM(DV514:EO514),0))</f>
        <v>0</v>
      </c>
      <c r="EQ514" s="48" t="n">
        <f aca="false">MIN(MAX((GO513*(1+GO$5/Setup!$C$36)+IF($V514=22,N($F514),0))-CS514,0),MAX($P514-SUM(DV514:EP514),0))</f>
        <v>0</v>
      </c>
      <c r="ER514" s="48" t="n">
        <f aca="false">MIN(MAX((GP513*(1+GP$5/Setup!$C$36)+IF($V514=23,N($F514),0))-CT514,0),MAX($P514-SUM(DV514:EQ514),0))</f>
        <v>0</v>
      </c>
      <c r="ES514" s="48" t="n">
        <f aca="false">MIN(MAX((GQ513*(1+GQ$5/Setup!$C$36)+IF($V514=24,N($F514),0))-CU514,0),MAX($P514-SUM(DV514:ER514),0))</f>
        <v>0</v>
      </c>
      <c r="ET514" s="48" t="n">
        <f aca="false">MIN(MAX((GR513*(1+GR$5/Setup!$C$36)+IF($V514=25,N($F514),0))-CV514,0),MAX($P514-SUM(DV514:ES514),0))</f>
        <v>0</v>
      </c>
      <c r="EU514" s="48" t="n">
        <f aca="false">MIN(MAX((GS513*(1+GS$5/Setup!$C$36)+IF($V514=26,N($F514),0))-CW514,0),MAX($P514-SUM(DV514:ET514),0))</f>
        <v>0</v>
      </c>
      <c r="EV514" s="48" t="n">
        <f aca="false">MIN(MAX((GT513*(1+GT$5/Setup!$C$36)+IF($V514=27,N($F514),0))-CX514,0),MAX($P514-SUM(DV514:EU514),0))</f>
        <v>0</v>
      </c>
      <c r="EW514" s="48" t="n">
        <f aca="false">MIN(MAX((GU513*(1+GU$5/Setup!$C$36)+IF($V514=28,N($F514),0))-CY514,0),MAX($P514-SUM(DV514:EV514),0))</f>
        <v>0</v>
      </c>
      <c r="EX514" s="48" t="n">
        <f aca="false">MIN(MAX((GV513*(1+GV$5/Setup!$C$36)+IF($V514=29,N($F514),0))-CZ514,0),MAX($P514-SUM(DV514:EW514),0))</f>
        <v>0</v>
      </c>
      <c r="EY514" s="48" t="n">
        <f aca="false">MIN(MAX((GW513*(1+GW$5/Setup!$C$36)+IF($V514=30,N($F514),0))-DA514,0),MAX($P514-SUM(DV514:EX514),0))</f>
        <v>0</v>
      </c>
      <c r="EZ514" s="48" t="n">
        <f aca="false">MIN(MAX((GX513*(1+GX$5/Setup!$C$36)+IF($V514=31,N($F514),0))-DB514,0),MAX($P514-SUM(DV514:EY514),0))</f>
        <v>0</v>
      </c>
      <c r="FA514" s="48" t="n">
        <f aca="false">MIN(MAX((GY513*(1+GY$5/Setup!$C$36)+IF($V514=32,N($F514),0))-DC514,0),MAX($P514-SUM(DV514:EZ514),0))</f>
        <v>0</v>
      </c>
      <c r="FB514" s="48" t="n">
        <f aca="false">MIN(MAX((GZ513*(1+GZ$5/Setup!$C$36)+IF($V514=33,N($F514),0))-DD514,0),MAX($P514-SUM(DV514:FA514),0))</f>
        <v>0</v>
      </c>
      <c r="FC514" s="48" t="n">
        <f aca="false">MIN(MAX((HA513*(1+HA$5/Setup!$C$36)+IF($V514=34,N($F514),0))-DE514,0),MAX($P514-SUM(DV514:FB514),0))</f>
        <v>0</v>
      </c>
      <c r="FD514" s="48" t="n">
        <f aca="false">MIN(MAX((HB513*(1+HB$5/Setup!$C$36)+IF($V514=35,N($F514),0))-DF514,0),MAX($P514-SUM(DV514:FC514),0))</f>
        <v>0</v>
      </c>
      <c r="FE514" s="48" t="n">
        <f aca="false">MIN(MAX((HC513*(1+HC$5/Setup!$C$36)+IF($V514=36,N($F514),0))-DG514,0),MAX($P514-SUM(DV514:FD514),0))</f>
        <v>0</v>
      </c>
      <c r="FF514" s="48" t="n">
        <f aca="false">MIN(MAX((HD513*(1+HD$5/Setup!$C$36)+IF($V514=37,N($F514),0))-DH514,0),MAX($P514-SUM(DV514:FE514),0))</f>
        <v>0</v>
      </c>
      <c r="FG514" s="48" t="n">
        <f aca="false">MIN(MAX((HE513*(1+HE$5/Setup!$C$36)+IF($V514=38,N($F514),0))-DI514,0),MAX($P514-SUM(DV514:FF514),0))</f>
        <v>0</v>
      </c>
      <c r="FH514" s="48" t="n">
        <f aca="false">MIN(MAX((HF513*(1+HF$5/Setup!$C$36)+IF($V514=39,N($F514),0))-DJ514,0),MAX($P514-SUM(DV514:FG514),0))</f>
        <v>0</v>
      </c>
      <c r="FI514" s="48" t="n">
        <f aca="false">MIN(MAX((HG513*(1+HG$5/Setup!$C$36)+IF($V514=40,N($F514),0))-DK514,0),MAX($P514-SUM(DV514:FH514),0))</f>
        <v>0</v>
      </c>
      <c r="FJ514" s="48" t="n">
        <f aca="false">MIN(MAX((HH513*(1+HH$5/Setup!$C$36)+IF($V514=41,N($F514),0))-DL514,0),MAX($P514-SUM(DV514:FI514),0))</f>
        <v>0</v>
      </c>
      <c r="FK514" s="48" t="n">
        <f aca="false">MIN(MAX((HI513*(1+HI$5/Setup!$C$36)+IF($V514=42,N($F514),0))-DM514,0),MAX($P514-SUM(DV514:FJ514),0))</f>
        <v>0</v>
      </c>
      <c r="FL514" s="48" t="n">
        <f aca="false">MIN(MAX((HJ513*(1+HJ$5/Setup!$C$36)+IF($V514=43,N($F514),0))-DN514,0),MAX($P514-SUM(DV514:FK514),0))</f>
        <v>0</v>
      </c>
      <c r="FM514" s="48" t="n">
        <f aca="false">MIN(MAX((HK513*(1+HK$5/Setup!$C$36)+IF($V514=44,N($F514),0))-DO514,0),MAX($P514-SUM(DV514:FL514),0))</f>
        <v>0</v>
      </c>
      <c r="FN514" s="48" t="n">
        <f aca="false">MIN(MAX((HL513*(1+HL$5/Setup!$C$36)+IF($V514=45,N($F514),0))-DP514,0),MAX($P514-SUM(DV514:FM514),0))</f>
        <v>0</v>
      </c>
      <c r="FO514" s="48" t="n">
        <f aca="false">MIN(MAX((HM513*(1+HM$5/Setup!$C$36)+IF($V514=46,N($F514),0))-DQ514,0),MAX($P514-SUM(DV514:FN514),0))</f>
        <v>0</v>
      </c>
      <c r="FP514" s="48" t="n">
        <f aca="false">MIN(MAX((HN513*(1+HN$5/Setup!$C$36)+IF($V514=47,N($F514),0))-DR514,0),MAX($P514-SUM(DV514:FO514),0))</f>
        <v>0</v>
      </c>
      <c r="FQ514" s="48" t="n">
        <f aca="false">MIN(MAX((HO513*(1+HO$5/Setup!$C$36)+IF($V514=48,N($F514),0))-DS514,0),MAX($P514-SUM(DV514:FP514),0))</f>
        <v>0</v>
      </c>
      <c r="FR514" s="48" t="n">
        <f aca="false">MIN(MAX((HP513*(1+HP$5/Setup!$C$36)+IF($V514=49,N($F514),0))-DT514,0),MAX($P514-SUM(DV514:FQ514),0))</f>
        <v>0</v>
      </c>
      <c r="FS514" s="48" t="n">
        <f aca="false">MIN(MAX((HQ513*(1+HQ$5/Setup!$C$36)+IF($V514=50,N($F514),0))-DU514,0),MAX($P514-SUM(DV514:FR514),0))</f>
        <v>0</v>
      </c>
      <c r="FT514" s="48" t="n">
        <f aca="false">IF((FT513*(1+FT$5/Setup!$C$36)+IF($V514=1,N($F514),0))-BX514-DV514&lt;0.005,0,(FT513*(1+FT$5/Setup!$C$36)+IF($V514=1,N($F514),0))-BX514-DV514)</f>
        <v>0</v>
      </c>
      <c r="FU514" s="48" t="n">
        <f aca="false">IF((FU513*(1+FU$5/Setup!$C$36)+IF($V514=2,N($F514),0))-BY514-DW514&lt;0.005,0,(FU513*(1+FU$5/Setup!$C$36)+IF($V514=2,N($F514),0))-BY514-DW514)</f>
        <v>0</v>
      </c>
      <c r="FV514" s="48" t="n">
        <f aca="false">IF((FV513*(1+FV$5/Setup!$C$36)+IF($V514=3,N($F514),0))-BZ514-DX514&lt;0.005,0,(FV513*(1+FV$5/Setup!$C$36)+IF($V514=3,N($F514),0))-BZ514-DX514)</f>
        <v>0</v>
      </c>
      <c r="FW514" s="48" t="n">
        <f aca="false">IF((FW513*(1+FW$5/Setup!$C$36)+IF($V514=4,N($F514),0))-CA514-DY514&lt;0.005,0,(FW513*(1+FW$5/Setup!$C$36)+IF($V514=4,N($F514),0))-CA514-DY514)</f>
        <v>0</v>
      </c>
      <c r="FX514" s="48" t="n">
        <f aca="false">IF((FX513*(1+FX$5/Setup!$C$36)+IF($V514=5,N($F514),0))-CB514-DZ514&lt;0.005,0,(FX513*(1+FX$5/Setup!$C$36)+IF($V514=5,N($F514),0))-CB514-DZ514)</f>
        <v>0</v>
      </c>
      <c r="FY514" s="48" t="n">
        <f aca="false">IF((FY513*(1+FY$5/Setup!$C$36)+IF($V514=6,N($F514),0))-CC514-EA514&lt;0.005,0,(FY513*(1+FY$5/Setup!$C$36)+IF($V514=6,N($F514),0))-CC514-EA514)</f>
        <v>0</v>
      </c>
      <c r="FZ514" s="48" t="n">
        <f aca="false">IF((FZ513*(1+FZ$5/Setup!$C$36)+IF($V514=7,N($F514),0))-CD514-EB514&lt;0.005,0,(FZ513*(1+FZ$5/Setup!$C$36)+IF($V514=7,N($F514),0))-CD514-EB514)</f>
        <v>0</v>
      </c>
      <c r="GA514" s="48" t="n">
        <f aca="false">IF((GA513*(1+GA$5/Setup!$C$36)+IF($V514=8,N($F514),0))-CE514-EC514&lt;0.005,0,(GA513*(1+GA$5/Setup!$C$36)+IF($V514=8,N($F514),0))-CE514-EC514)</f>
        <v>0</v>
      </c>
      <c r="GB514" s="48" t="n">
        <f aca="false">IF((GB513*(1+GB$5/Setup!$C$36)+IF($V514=9,N($F514),0))-CF514-ED514&lt;0.005,0,(GB513*(1+GB$5/Setup!$C$36)+IF($V514=9,N($F514),0))-CF514-ED514)</f>
        <v>0</v>
      </c>
      <c r="GC514" s="48" t="n">
        <f aca="false">IF((GC513*(1+GC$5/Setup!$C$36)+IF($V514=10,N($F514),0))-CG514-EE514&lt;0.005,0,(GC513*(1+GC$5/Setup!$C$36)+IF($V514=10,N($F514),0))-CG514-EE514)</f>
        <v>0</v>
      </c>
      <c r="GD514" s="48" t="n">
        <f aca="false">IF((GD513*(1+GD$5/Setup!$C$36)+IF($V514=11,N($F514),0))-CH514-EF514&lt;0.005,0,(GD513*(1+GD$5/Setup!$C$36)+IF($V514=11,N($F514),0))-CH514-EF514)</f>
        <v>0</v>
      </c>
      <c r="GE514" s="48" t="n">
        <f aca="false">IF((GE513*(1+GE$5/Setup!$C$36)+IF($V514=12,N($F514),0))-CI514-EG514&lt;0.005,0,(GE513*(1+GE$5/Setup!$C$36)+IF($V514=12,N($F514),0))-CI514-EG514)</f>
        <v>0</v>
      </c>
      <c r="GF514" s="48" t="n">
        <f aca="false">IF((GF513*(1+GF$5/Setup!$C$36)+IF($V514=13,N($F514),0))-CJ514-EH514&lt;0.005,0,(GF513*(1+GF$5/Setup!$C$36)+IF($V514=13,N($F514),0))-CJ514-EH514)</f>
        <v>0</v>
      </c>
      <c r="GG514" s="48" t="n">
        <f aca="false">IF((GG513*(1+GG$5/Setup!$C$36)+IF($V514=14,N($F514),0))-CK514-EI514&lt;0.005,0,(GG513*(1+GG$5/Setup!$C$36)+IF($V514=14,N($F514),0))-CK514-EI514)</f>
        <v>0</v>
      </c>
      <c r="GH514" s="48" t="n">
        <f aca="false">IF((GH513*(1+GH$5/Setup!$C$36)+IF($V514=15,N($F514),0))-CL514-EJ514&lt;0.005,0,(GH513*(1+GH$5/Setup!$C$36)+IF($V514=15,N($F514),0))-CL514-EJ514)</f>
        <v>0</v>
      </c>
      <c r="GI514" s="48" t="n">
        <f aca="false">IF((GI513*(1+GI$5/Setup!$C$36)+IF($V514=16,N($F514),0))-CM514-EK514&lt;0.005,0,(GI513*(1+GI$5/Setup!$C$36)+IF($V514=16,N($F514),0))-CM514-EK514)</f>
        <v>0</v>
      </c>
      <c r="GJ514" s="48" t="n">
        <f aca="false">IF((GJ513*(1+GJ$5/Setup!$C$36)+IF($V514=17,N($F514),0))-CN514-EL514&lt;0.005,0,(GJ513*(1+GJ$5/Setup!$C$36)+IF($V514=17,N($F514),0))-CN514-EL514)</f>
        <v>0</v>
      </c>
      <c r="GK514" s="48" t="n">
        <f aca="false">IF((GK513*(1+GK$5/Setup!$C$36)+IF($V514=18,N($F514),0))-CO514-EM514&lt;0.005,0,(GK513*(1+GK$5/Setup!$C$36)+IF($V514=18,N($F514),0))-CO514-EM514)</f>
        <v>0</v>
      </c>
      <c r="GL514" s="48" t="n">
        <f aca="false">IF((GL513*(1+GL$5/Setup!$C$36)+IF($V514=19,N($F514),0))-CP514-EN514&lt;0.005,0,(GL513*(1+GL$5/Setup!$C$36)+IF($V514=19,N($F514),0))-CP514-EN514)</f>
        <v>0</v>
      </c>
      <c r="GM514" s="48" t="n">
        <f aca="false">IF((GM513*(1+GM$5/Setup!$C$36)+IF($V514=20,N($F514),0))-CQ514-EO514&lt;0.005,0,(GM513*(1+GM$5/Setup!$C$36)+IF($V514=20,N($F514),0))-CQ514-EO514)</f>
        <v>0</v>
      </c>
      <c r="GN514" s="48" t="n">
        <f aca="false">IF((GN513*(1+GN$5/Setup!$C$36)+IF($V514=21,N($F514),0))-CR514-EP514&lt;0.005,0,(GN513*(1+GN$5/Setup!$C$36)+IF($V514=21,N($F514),0))-CR514-EP514)</f>
        <v>0</v>
      </c>
      <c r="GO514" s="48" t="n">
        <f aca="false">IF((GO513*(1+GO$5/Setup!$C$36)+IF($V514=22,N($F514),0))-CS514-EQ514&lt;0.005,0,(GO513*(1+GO$5/Setup!$C$36)+IF($V514=22,N($F514),0))-CS514-EQ514)</f>
        <v>0</v>
      </c>
      <c r="GP514" s="48" t="n">
        <f aca="false">IF((GP513*(1+GP$5/Setup!$C$36)+IF($V514=23,N($F514),0))-CT514-ER514&lt;0.005,0,(GP513*(1+GP$5/Setup!$C$36)+IF($V514=23,N($F514),0))-CT514-ER514)</f>
        <v>0</v>
      </c>
      <c r="GQ514" s="48" t="n">
        <f aca="false">IF((GQ513*(1+GQ$5/Setup!$C$36)+IF($V514=24,N($F514),0))-CU514-ES514&lt;0.005,0,(GQ513*(1+GQ$5/Setup!$C$36)+IF($V514=24,N($F514),0))-CU514-ES514)</f>
        <v>0</v>
      </c>
      <c r="GR514" s="48" t="n">
        <f aca="false">IF((GR513*(1+GR$5/Setup!$C$36)+IF($V514=25,N($F514),0))-CV514-ET514&lt;0.005,0,(GR513*(1+GR$5/Setup!$C$36)+IF($V514=25,N($F514),0))-CV514-ET514)</f>
        <v>0</v>
      </c>
      <c r="GS514" s="48" t="n">
        <f aca="false">IF((GS513*(1+GS$5/Setup!$C$36)+IF($V514=26,N($F514),0))-CW514-EU514&lt;0.005,0,(GS513*(1+GS$5/Setup!$C$36)+IF($V514=26,N($F514),0))-CW514-EU514)</f>
        <v>0</v>
      </c>
      <c r="GT514" s="48" t="n">
        <f aca="false">IF((GT513*(1+GT$5/Setup!$C$36)+IF($V514=27,N($F514),0))-CX514-EV514&lt;0.005,0,(GT513*(1+GT$5/Setup!$C$36)+IF($V514=27,N($F514),0))-CX514-EV514)</f>
        <v>0</v>
      </c>
      <c r="GU514" s="48" t="n">
        <f aca="false">IF((GU513*(1+GU$5/Setup!$C$36)+IF($V514=28,N($F514),0))-CY514-EW514&lt;0.005,0,(GU513*(1+GU$5/Setup!$C$36)+IF($V514=28,N($F514),0))-CY514-EW514)</f>
        <v>0</v>
      </c>
      <c r="GV514" s="48" t="n">
        <f aca="false">IF((GV513*(1+GV$5/Setup!$C$36)+IF($V514=29,N($F514),0))-CZ514-EX514&lt;0.005,0,(GV513*(1+GV$5/Setup!$C$36)+IF($V514=29,N($F514),0))-CZ514-EX514)</f>
        <v>0</v>
      </c>
      <c r="GW514" s="48" t="n">
        <f aca="false">IF((GW513*(1+GW$5/Setup!$C$36)+IF($V514=30,N($F514),0))-DA514-EY514&lt;0.005,0,(GW513*(1+GW$5/Setup!$C$36)+IF($V514=30,N($F514),0))-DA514-EY514)</f>
        <v>0</v>
      </c>
      <c r="GX514" s="48" t="n">
        <f aca="false">IF((GX513*(1+GX$5/Setup!$C$36)+IF($V514=31,N($F514),0))-DB514-EZ514&lt;0.005,0,(GX513*(1+GX$5/Setup!$C$36)+IF($V514=31,N($F514),0))-DB514-EZ514)</f>
        <v>0</v>
      </c>
      <c r="GY514" s="48" t="n">
        <f aca="false">IF((GY513*(1+GY$5/Setup!$C$36)+IF($V514=32,N($F514),0))-DC514-FA514&lt;0.005,0,(GY513*(1+GY$5/Setup!$C$36)+IF($V514=32,N($F514),0))-DC514-FA514)</f>
        <v>0</v>
      </c>
      <c r="GZ514" s="48" t="n">
        <f aca="false">IF((GZ513*(1+GZ$5/Setup!$C$36)+IF($V514=33,N($F514),0))-DD514-FB514&lt;0.005,0,(GZ513*(1+GZ$5/Setup!$C$36)+IF($V514=33,N($F514),0))-DD514-FB514)</f>
        <v>0</v>
      </c>
      <c r="HA514" s="48" t="n">
        <f aca="false">IF((HA513*(1+HA$5/Setup!$C$36)+IF($V514=34,N($F514),0))-DE514-FC514&lt;0.005,0,(HA513*(1+HA$5/Setup!$C$36)+IF($V514=34,N($F514),0))-DE514-FC514)</f>
        <v>0</v>
      </c>
      <c r="HB514" s="48" t="n">
        <f aca="false">IF((HB513*(1+HB$5/Setup!$C$36)+IF($V514=35,N($F514),0))-DF514-FD514&lt;0.005,0,(HB513*(1+HB$5/Setup!$C$36)+IF($V514=35,N($F514),0))-DF514-FD514)</f>
        <v>0</v>
      </c>
      <c r="HC514" s="48" t="n">
        <f aca="false">IF((HC513*(1+HC$5/Setup!$C$36)+IF($V514=36,N($F514),0))-DG514-FE514&lt;0.005,0,(HC513*(1+HC$5/Setup!$C$36)+IF($V514=36,N($F514),0))-DG514-FE514)</f>
        <v>0</v>
      </c>
      <c r="HD514" s="48" t="n">
        <f aca="false">IF((HD513*(1+HD$5/Setup!$C$36)+IF($V514=37,N($F514),0))-DH514-FF514&lt;0.005,0,(HD513*(1+HD$5/Setup!$C$36)+IF($V514=37,N($F514),0))-DH514-FF514)</f>
        <v>0</v>
      </c>
      <c r="HE514" s="48" t="n">
        <f aca="false">IF((HE513*(1+HE$5/Setup!$C$36)+IF($V514=38,N($F514),0))-DI514-FG514&lt;0.005,0,(HE513*(1+HE$5/Setup!$C$36)+IF($V514=38,N($F514),0))-DI514-FG514)</f>
        <v>0</v>
      </c>
      <c r="HF514" s="48" t="n">
        <f aca="false">IF((HF513*(1+HF$5/Setup!$C$36)+IF($V514=39,N($F514),0))-DJ514-FH514&lt;0.005,0,(HF513*(1+HF$5/Setup!$C$36)+IF($V514=39,N($F514),0))-DJ514-FH514)</f>
        <v>0</v>
      </c>
      <c r="HG514" s="48" t="n">
        <f aca="false">IF((HG513*(1+HG$5/Setup!$C$36)+IF($V514=40,N($F514),0))-DK514-FI514&lt;0.005,0,(HG513*(1+HG$5/Setup!$C$36)+IF($V514=40,N($F514),0))-DK514-FI514)</f>
        <v>0</v>
      </c>
      <c r="HH514" s="48" t="n">
        <f aca="false">IF((HH513*(1+HH$5/Setup!$C$36)+IF($V514=41,N($F514),0))-DL514-FJ514&lt;0.005,0,(HH513*(1+HH$5/Setup!$C$36)+IF($V514=41,N($F514),0))-DL514-FJ514)</f>
        <v>0</v>
      </c>
      <c r="HI514" s="48" t="n">
        <f aca="false">IF((HI513*(1+HI$5/Setup!$C$36)+IF($V514=42,N($F514),0))-DM514-FK514&lt;0.005,0,(HI513*(1+HI$5/Setup!$C$36)+IF($V514=42,N($F514),0))-DM514-FK514)</f>
        <v>0</v>
      </c>
      <c r="HJ514" s="48" t="n">
        <f aca="false">IF((HJ513*(1+HJ$5/Setup!$C$36)+IF($V514=43,N($F514),0))-DN514-FL514&lt;0.005,0,(HJ513*(1+HJ$5/Setup!$C$36)+IF($V514=43,N($F514),0))-DN514-FL514)</f>
        <v>0</v>
      </c>
      <c r="HK514" s="48" t="n">
        <f aca="false">IF((HK513*(1+HK$5/Setup!$C$36)+IF($V514=44,N($F514),0))-DO514-FM514&lt;0.005,0,(HK513*(1+HK$5/Setup!$C$36)+IF($V514=44,N($F514),0))-DO514-FM514)</f>
        <v>0</v>
      </c>
      <c r="HL514" s="48" t="n">
        <f aca="false">IF((HL513*(1+HL$5/Setup!$C$36)+IF($V514=45,N($F514),0))-DP514-FN514&lt;0.005,0,(HL513*(1+HL$5/Setup!$C$36)+IF($V514=45,N($F514),0))-DP514-FN514)</f>
        <v>0</v>
      </c>
      <c r="HM514" s="48" t="n">
        <f aca="false">IF((HM513*(1+HM$5/Setup!$C$36)+IF($V514=46,N($F514),0))-DQ514-FO514&lt;0.005,0,(HM513*(1+HM$5/Setup!$C$36)+IF($V514=46,N($F514),0))-DQ514-FO514)</f>
        <v>0</v>
      </c>
      <c r="HN514" s="48" t="n">
        <f aca="false">IF((HN513*(1+HN$5/Setup!$C$36)+IF($V514=47,N($F514),0))-DR514-FP514&lt;0.005,0,(HN513*(1+HN$5/Setup!$C$36)+IF($V514=47,N($F514),0))-DR514-FP514)</f>
        <v>0</v>
      </c>
      <c r="HO514" s="48" t="n">
        <f aca="false">IF((HO513*(1+HO$5/Setup!$C$36)+IF($V514=48,N($F514),0))-DS514-FQ514&lt;0.005,0,(HO513*(1+HO$5/Setup!$C$36)+IF($V514=48,N($F514),0))-DS514-FQ514)</f>
        <v>0</v>
      </c>
      <c r="HP514" s="48" t="n">
        <f aca="false">IF((HP513*(1+HP$5/Setup!$C$36)+IF($V514=49,N($F514),0))-DT514-FR514&lt;0.005,0,(HP513*(1+HP$5/Setup!$C$36)+IF($V514=49,N($F514),0))-DT514-FR514)</f>
        <v>0</v>
      </c>
      <c r="HQ514" s="48" t="n">
        <f aca="false">IF((HQ513*(1+HQ$5/Setup!$C$36)+IF($V514=50,N($F514),0))-DU514-FS514&lt;0.005,0,(HQ513*(1+HQ$5/Setup!$C$36)+IF($V514=50,N($F514),0))-DU514-FS514)</f>
        <v>0</v>
      </c>
    </row>
    <row r="515" customFormat="false" ht="15" hidden="false" customHeight="false" outlineLevel="0" collapsed="false">
      <c r="A515" s="44" t="n">
        <v>507</v>
      </c>
      <c r="B515" s="45" t="n">
        <f aca="false">IF(Setup!$C$7="Every month",EDATE(Setup!$C$8,($A515-1)),IF(Setup!$C$7="Twice a month",DATE(YEAR(Setup!$C$8),MONTH(Setup!$C$8)+INT((($A515-1)+Setup!$C$41)/2),MIN(IF(MOD(($A515-1)+Setup!$C$41,2)=0,Setup!$C$39,Setup!$C$40),DAY(EOMONTH(DATE(YEAR(Setup!$C$8),MONTH(Setup!$C$8)+INT((($A515-1)+Setup!$C$41)/2),1),0)))),Setup!$C$8+($A515-1)*IF(Setup!$C$7="Every week",7,14)))</f>
        <v>53409</v>
      </c>
      <c r="C515" s="45" t="n">
        <f aca="false">IF(Setup!$C$7="Every month",EDATE(Setup!$C$8,$A515),IF(Setup!$C$7="Twice a month",DATE(YEAR(Setup!$C$8),MONTH(Setup!$C$8)+INT(($A515+Setup!$C$41)/2),MIN(IF(MOD($A515+Setup!$C$41,2)=0,Setup!$C$39,Setup!$C$40),DAY(EOMONTH(DATE(YEAR(Setup!$C$8),MONTH(Setup!$C$8)+INT(($A515+Setup!$C$41)/2),1),0)))),Setup!$C$8+$A515*IF(Setup!$C$7="Every week",7,14)))</f>
        <v>53423</v>
      </c>
      <c r="D515" s="46"/>
      <c r="E515" s="47"/>
      <c r="F515" s="47"/>
      <c r="G515" s="47"/>
      <c r="H515" s="47"/>
      <c r="I515" s="48" t="n">
        <f aca="false">N(Setup!$C$11)+N(E515)</f>
        <v>100</v>
      </c>
      <c r="J515" s="48" t="n">
        <f aca="false">MIN(Setup!$C$37,MAX(I515,0))</f>
        <v>9.23076923076923</v>
      </c>
      <c r="K515" s="48" t="n">
        <f aca="false">MIN(MAX(N(Setup!$C$14)-L514,0),MAX(I515-J515,0))</f>
        <v>0</v>
      </c>
      <c r="L515" s="48" t="n">
        <f aca="false">L514+K515-N(G515)</f>
        <v>500</v>
      </c>
      <c r="M515" s="48" t="n">
        <f aca="false">M514+J515-N(H515)</f>
        <v>4679.99999999999</v>
      </c>
      <c r="N515" s="48" t="n">
        <f aca="false">SUM(BX515:DU515)</f>
        <v>0</v>
      </c>
      <c r="O515" s="48" t="n">
        <f aca="false">SUM(Z515:BW515)-N515</f>
        <v>0</v>
      </c>
      <c r="P515" s="48" t="n">
        <f aca="false">MAX(I515-J515-K515,0)+O515</f>
        <v>90.7692307692308</v>
      </c>
      <c r="Q515" s="48" t="n">
        <f aca="false">SUM(DV515:FS515)</f>
        <v>0</v>
      </c>
      <c r="R515" s="49" t="n">
        <f aca="false">N515+J515+K515+Q515</f>
        <v>9.23076923076923</v>
      </c>
      <c r="S515" s="48" t="n">
        <f aca="false">T515-T514-N(F515)+N515+Q515</f>
        <v>0</v>
      </c>
      <c r="T515" s="49" t="n">
        <f aca="false">SUM(FT515:HQ515)</f>
        <v>0</v>
      </c>
      <c r="U515" s="44" t="str">
        <f aca="false">IF(T514&lt;0.005,"",INDEX(Helpers!$C$2:$C$51,IF(_xlfn.MINIFS($DV$6:$FS$6,DV515:FS515,"&gt;0.005")=0,V515,_xlfn.MINIFS($DV$6:$FS$6,DV515:FS515,"&gt;0.005"))))</f>
        <v/>
      </c>
      <c r="V515" s="44" t="n">
        <f aca="false">IF(_xlfn.MINIFS($FT$6:$HQ$6,FT514:HQ514,"&gt;0.005")=0,1,_xlfn.MINIFS($FT$6:$HQ$6,FT514:HQ514,"&gt;0.005"))</f>
        <v>1</v>
      </c>
      <c r="W515" s="44" t="n">
        <f aca="false">IF(AND(D515&lt;&gt;"Paid",T514&gt;0.005),1,0)</f>
        <v>0</v>
      </c>
      <c r="X515" s="48" t="n">
        <f aca="false">SUMPRODUCT(((Helpers!$G$2:$G$51*(1+(Helpers!$D$2:$D$51+0.000000001)/12)^(($B515-Setup!$C$8)/(365.25/12))-Helpers!$E$2:$E$51*((1+(Helpers!$D$2:$D$51+0.000000001)/12)^(($B515-Setup!$C$8)/(365.25/12))-1)/((Helpers!$D$2:$D$51+0.000000001)/12))&gt;0)*(Helpers!$G$2:$G$51*(1+(Helpers!$D$2:$D$51+0.000000001)/12)^(($B515-Setup!$C$8)/(365.25/12))-Helpers!$E$2:$E$51*((1+(Helpers!$D$2:$D$51+0.000000001)/12)^(($B515-Setup!$C$8)/(365.25/12))-1)/((Helpers!$D$2:$D$51+0.000000001)/12)))</f>
        <v>0</v>
      </c>
      <c r="Y515" s="48"/>
      <c r="Z515" s="48" t="n">
        <f aca="false">IF(OR(N(Z$5)=0,Z$6=""),0,Z$5*((DATE(YEAR($B515),MONTH($B515),MIN(Z$6,DAY(EOMONTH($B515,0))))&gt;=$B515)*(DATE(YEAR($B515),MONTH($B515),MIN(Z$6,DAY(EOMONTH($B515,0))))&lt;$C515)+(DATE(YEAR($B515),MONTH($B515)+1,MIN(Z$6,DAY(EOMONTH($B515,1))))&gt;=$B515)*(DATE(YEAR($B515),MONTH($B515)+1,MIN(Z$6,DAY(EOMONTH($B515,1))))&lt;$C515)))</f>
        <v>0</v>
      </c>
      <c r="AA515" s="48" t="n">
        <f aca="false">IF(OR(N(AA$5)=0,AA$6=""),0,AA$5*((DATE(YEAR($B515),MONTH($B515),MIN(AA$6,DAY(EOMONTH($B515,0))))&gt;=$B515)*(DATE(YEAR($B515),MONTH($B515),MIN(AA$6,DAY(EOMONTH($B515,0))))&lt;$C515)+(DATE(YEAR($B515),MONTH($B515)+1,MIN(AA$6,DAY(EOMONTH($B515,1))))&gt;=$B515)*(DATE(YEAR($B515),MONTH($B515)+1,MIN(AA$6,DAY(EOMONTH($B515,1))))&lt;$C515)))</f>
        <v>0</v>
      </c>
      <c r="AB515" s="48" t="n">
        <f aca="false">IF(OR(N(AB$5)=0,AB$6=""),0,AB$5*((DATE(YEAR($B515),MONTH($B515),MIN(AB$6,DAY(EOMONTH($B515,0))))&gt;=$B515)*(DATE(YEAR($B515),MONTH($B515),MIN(AB$6,DAY(EOMONTH($B515,0))))&lt;$C515)+(DATE(YEAR($B515),MONTH($B515)+1,MIN(AB$6,DAY(EOMONTH($B515,1))))&gt;=$B515)*(DATE(YEAR($B515),MONTH($B515)+1,MIN(AB$6,DAY(EOMONTH($B515,1))))&lt;$C515)))</f>
        <v>0</v>
      </c>
      <c r="AC515" s="48" t="n">
        <f aca="false">IF(OR(N(AC$5)=0,AC$6=""),0,AC$5*((DATE(YEAR($B515),MONTH($B515),MIN(AC$6,DAY(EOMONTH($B515,0))))&gt;=$B515)*(DATE(YEAR($B515),MONTH($B515),MIN(AC$6,DAY(EOMONTH($B515,0))))&lt;$C515)+(DATE(YEAR($B515),MONTH($B515)+1,MIN(AC$6,DAY(EOMONTH($B515,1))))&gt;=$B515)*(DATE(YEAR($B515),MONTH($B515)+1,MIN(AC$6,DAY(EOMONTH($B515,1))))&lt;$C515)))</f>
        <v>0</v>
      </c>
      <c r="AD515" s="48" t="n">
        <f aca="false">IF(OR(N(AD$5)=0,AD$6=""),0,AD$5*((DATE(YEAR($B515),MONTH($B515),MIN(AD$6,DAY(EOMONTH($B515,0))))&gt;=$B515)*(DATE(YEAR($B515),MONTH($B515),MIN(AD$6,DAY(EOMONTH($B515,0))))&lt;$C515)+(DATE(YEAR($B515),MONTH($B515)+1,MIN(AD$6,DAY(EOMONTH($B515,1))))&gt;=$B515)*(DATE(YEAR($B515),MONTH($B515)+1,MIN(AD$6,DAY(EOMONTH($B515,1))))&lt;$C515)))</f>
        <v>0</v>
      </c>
      <c r="AE515" s="48" t="n">
        <f aca="false">IF(OR(N(AE$5)=0,AE$6=""),0,AE$5*((DATE(YEAR($B515),MONTH($B515),MIN(AE$6,DAY(EOMONTH($B515,0))))&gt;=$B515)*(DATE(YEAR($B515),MONTH($B515),MIN(AE$6,DAY(EOMONTH($B515,0))))&lt;$C515)+(DATE(YEAR($B515),MONTH($B515)+1,MIN(AE$6,DAY(EOMONTH($B515,1))))&gt;=$B515)*(DATE(YEAR($B515),MONTH($B515)+1,MIN(AE$6,DAY(EOMONTH($B515,1))))&lt;$C515)))</f>
        <v>0</v>
      </c>
      <c r="AF515" s="48" t="n">
        <f aca="false">IF(OR(N(AF$5)=0,AF$6=""),0,AF$5*((DATE(YEAR($B515),MONTH($B515),MIN(AF$6,DAY(EOMONTH($B515,0))))&gt;=$B515)*(DATE(YEAR($B515),MONTH($B515),MIN(AF$6,DAY(EOMONTH($B515,0))))&lt;$C515)+(DATE(YEAR($B515),MONTH($B515)+1,MIN(AF$6,DAY(EOMONTH($B515,1))))&gt;=$B515)*(DATE(YEAR($B515),MONTH($B515)+1,MIN(AF$6,DAY(EOMONTH($B515,1))))&lt;$C515)))</f>
        <v>0</v>
      </c>
      <c r="AG515" s="48" t="n">
        <f aca="false">IF(OR(N(AG$5)=0,AG$6=""),0,AG$5*((DATE(YEAR($B515),MONTH($B515),MIN(AG$6,DAY(EOMONTH($B515,0))))&gt;=$B515)*(DATE(YEAR($B515),MONTH($B515),MIN(AG$6,DAY(EOMONTH($B515,0))))&lt;$C515)+(DATE(YEAR($B515),MONTH($B515)+1,MIN(AG$6,DAY(EOMONTH($B515,1))))&gt;=$B515)*(DATE(YEAR($B515),MONTH($B515)+1,MIN(AG$6,DAY(EOMONTH($B515,1))))&lt;$C515)))</f>
        <v>0</v>
      </c>
      <c r="AH515" s="48" t="n">
        <f aca="false">IF(OR(N(AH$5)=0,AH$6=""),0,AH$5*((DATE(YEAR($B515),MONTH($B515),MIN(AH$6,DAY(EOMONTH($B515,0))))&gt;=$B515)*(DATE(YEAR($B515),MONTH($B515),MIN(AH$6,DAY(EOMONTH($B515,0))))&lt;$C515)+(DATE(YEAR($B515),MONTH($B515)+1,MIN(AH$6,DAY(EOMONTH($B515,1))))&gt;=$B515)*(DATE(YEAR($B515),MONTH($B515)+1,MIN(AH$6,DAY(EOMONTH($B515,1))))&lt;$C515)))</f>
        <v>0</v>
      </c>
      <c r="AI515" s="48" t="n">
        <f aca="false">IF(OR(N(AI$5)=0,AI$6=""),0,AI$5*((DATE(YEAR($B515),MONTH($B515),MIN(AI$6,DAY(EOMONTH($B515,0))))&gt;=$B515)*(DATE(YEAR($B515),MONTH($B515),MIN(AI$6,DAY(EOMONTH($B515,0))))&lt;$C515)+(DATE(YEAR($B515),MONTH($B515)+1,MIN(AI$6,DAY(EOMONTH($B515,1))))&gt;=$B515)*(DATE(YEAR($B515),MONTH($B515)+1,MIN(AI$6,DAY(EOMONTH($B515,1))))&lt;$C515)))</f>
        <v>0</v>
      </c>
      <c r="AJ515" s="48" t="n">
        <f aca="false">IF(OR(N(AJ$5)=0,AJ$6=""),0,AJ$5*((DATE(YEAR($B515),MONTH($B515),MIN(AJ$6,DAY(EOMONTH($B515,0))))&gt;=$B515)*(DATE(YEAR($B515),MONTH($B515),MIN(AJ$6,DAY(EOMONTH($B515,0))))&lt;$C515)+(DATE(YEAR($B515),MONTH($B515)+1,MIN(AJ$6,DAY(EOMONTH($B515,1))))&gt;=$B515)*(DATE(YEAR($B515),MONTH($B515)+1,MIN(AJ$6,DAY(EOMONTH($B515,1))))&lt;$C515)))</f>
        <v>0</v>
      </c>
      <c r="AK515" s="48" t="n">
        <f aca="false">IF(OR(N(AK$5)=0,AK$6=""),0,AK$5*((DATE(YEAR($B515),MONTH($B515),MIN(AK$6,DAY(EOMONTH($B515,0))))&gt;=$B515)*(DATE(YEAR($B515),MONTH($B515),MIN(AK$6,DAY(EOMONTH($B515,0))))&lt;$C515)+(DATE(YEAR($B515),MONTH($B515)+1,MIN(AK$6,DAY(EOMONTH($B515,1))))&gt;=$B515)*(DATE(YEAR($B515),MONTH($B515)+1,MIN(AK$6,DAY(EOMONTH($B515,1))))&lt;$C515)))</f>
        <v>0</v>
      </c>
      <c r="AL515" s="48" t="n">
        <f aca="false">IF(OR(N(AL$5)=0,AL$6=""),0,AL$5*((DATE(YEAR($B515),MONTH($B515),MIN(AL$6,DAY(EOMONTH($B515,0))))&gt;=$B515)*(DATE(YEAR($B515),MONTH($B515),MIN(AL$6,DAY(EOMONTH($B515,0))))&lt;$C515)+(DATE(YEAR($B515),MONTH($B515)+1,MIN(AL$6,DAY(EOMONTH($B515,1))))&gt;=$B515)*(DATE(YEAR($B515),MONTH($B515)+1,MIN(AL$6,DAY(EOMONTH($B515,1))))&lt;$C515)))</f>
        <v>0</v>
      </c>
      <c r="AM515" s="48" t="n">
        <f aca="false">IF(OR(N(AM$5)=0,AM$6=""),0,AM$5*((DATE(YEAR($B515),MONTH($B515),MIN(AM$6,DAY(EOMONTH($B515,0))))&gt;=$B515)*(DATE(YEAR($B515),MONTH($B515),MIN(AM$6,DAY(EOMONTH($B515,0))))&lt;$C515)+(DATE(YEAR($B515),MONTH($B515)+1,MIN(AM$6,DAY(EOMONTH($B515,1))))&gt;=$B515)*(DATE(YEAR($B515),MONTH($B515)+1,MIN(AM$6,DAY(EOMONTH($B515,1))))&lt;$C515)))</f>
        <v>0</v>
      </c>
      <c r="AN515" s="48" t="n">
        <f aca="false">IF(OR(N(AN$5)=0,AN$6=""),0,AN$5*((DATE(YEAR($B515),MONTH($B515),MIN(AN$6,DAY(EOMONTH($B515,0))))&gt;=$B515)*(DATE(YEAR($B515),MONTH($B515),MIN(AN$6,DAY(EOMONTH($B515,0))))&lt;$C515)+(DATE(YEAR($B515),MONTH($B515)+1,MIN(AN$6,DAY(EOMONTH($B515,1))))&gt;=$B515)*(DATE(YEAR($B515),MONTH($B515)+1,MIN(AN$6,DAY(EOMONTH($B515,1))))&lt;$C515)))</f>
        <v>0</v>
      </c>
      <c r="AO515" s="48" t="n">
        <f aca="false">IF(OR(N(AO$5)=0,AO$6=""),0,AO$5*((DATE(YEAR($B515),MONTH($B515),MIN(AO$6,DAY(EOMONTH($B515,0))))&gt;=$B515)*(DATE(YEAR($B515),MONTH($B515),MIN(AO$6,DAY(EOMONTH($B515,0))))&lt;$C515)+(DATE(YEAR($B515),MONTH($B515)+1,MIN(AO$6,DAY(EOMONTH($B515,1))))&gt;=$B515)*(DATE(YEAR($B515),MONTH($B515)+1,MIN(AO$6,DAY(EOMONTH($B515,1))))&lt;$C515)))</f>
        <v>0</v>
      </c>
      <c r="AP515" s="48" t="n">
        <f aca="false">IF(OR(N(AP$5)=0,AP$6=""),0,AP$5*((DATE(YEAR($B515),MONTH($B515),MIN(AP$6,DAY(EOMONTH($B515,0))))&gt;=$B515)*(DATE(YEAR($B515),MONTH($B515),MIN(AP$6,DAY(EOMONTH($B515,0))))&lt;$C515)+(DATE(YEAR($B515),MONTH($B515)+1,MIN(AP$6,DAY(EOMONTH($B515,1))))&gt;=$B515)*(DATE(YEAR($B515),MONTH($B515)+1,MIN(AP$6,DAY(EOMONTH($B515,1))))&lt;$C515)))</f>
        <v>0</v>
      </c>
      <c r="AQ515" s="48" t="n">
        <f aca="false">IF(OR(N(AQ$5)=0,AQ$6=""),0,AQ$5*((DATE(YEAR($B515),MONTH($B515),MIN(AQ$6,DAY(EOMONTH($B515,0))))&gt;=$B515)*(DATE(YEAR($B515),MONTH($B515),MIN(AQ$6,DAY(EOMONTH($B515,0))))&lt;$C515)+(DATE(YEAR($B515),MONTH($B515)+1,MIN(AQ$6,DAY(EOMONTH($B515,1))))&gt;=$B515)*(DATE(YEAR($B515),MONTH($B515)+1,MIN(AQ$6,DAY(EOMONTH($B515,1))))&lt;$C515)))</f>
        <v>0</v>
      </c>
      <c r="AR515" s="48" t="n">
        <f aca="false">IF(OR(N(AR$5)=0,AR$6=""),0,AR$5*((DATE(YEAR($B515),MONTH($B515),MIN(AR$6,DAY(EOMONTH($B515,0))))&gt;=$B515)*(DATE(YEAR($B515),MONTH($B515),MIN(AR$6,DAY(EOMONTH($B515,0))))&lt;$C515)+(DATE(YEAR($B515),MONTH($B515)+1,MIN(AR$6,DAY(EOMONTH($B515,1))))&gt;=$B515)*(DATE(YEAR($B515),MONTH($B515)+1,MIN(AR$6,DAY(EOMONTH($B515,1))))&lt;$C515)))</f>
        <v>0</v>
      </c>
      <c r="AS515" s="48" t="n">
        <f aca="false">IF(OR(N(AS$5)=0,AS$6=""),0,AS$5*((DATE(YEAR($B515),MONTH($B515),MIN(AS$6,DAY(EOMONTH($B515,0))))&gt;=$B515)*(DATE(YEAR($B515),MONTH($B515),MIN(AS$6,DAY(EOMONTH($B515,0))))&lt;$C515)+(DATE(YEAR($B515),MONTH($B515)+1,MIN(AS$6,DAY(EOMONTH($B515,1))))&gt;=$B515)*(DATE(YEAR($B515),MONTH($B515)+1,MIN(AS$6,DAY(EOMONTH($B515,1))))&lt;$C515)))</f>
        <v>0</v>
      </c>
      <c r="AT515" s="48" t="n">
        <f aca="false">IF(OR(N(AT$5)=0,AT$6=""),0,AT$5*((DATE(YEAR($B515),MONTH($B515),MIN(AT$6,DAY(EOMONTH($B515,0))))&gt;=$B515)*(DATE(YEAR($B515),MONTH($B515),MIN(AT$6,DAY(EOMONTH($B515,0))))&lt;$C515)+(DATE(YEAR($B515),MONTH($B515)+1,MIN(AT$6,DAY(EOMONTH($B515,1))))&gt;=$B515)*(DATE(YEAR($B515),MONTH($B515)+1,MIN(AT$6,DAY(EOMONTH($B515,1))))&lt;$C515)))</f>
        <v>0</v>
      </c>
      <c r="AU515" s="48" t="n">
        <f aca="false">IF(OR(N(AU$5)=0,AU$6=""),0,AU$5*((DATE(YEAR($B515),MONTH($B515),MIN(AU$6,DAY(EOMONTH($B515,0))))&gt;=$B515)*(DATE(YEAR($B515),MONTH($B515),MIN(AU$6,DAY(EOMONTH($B515,0))))&lt;$C515)+(DATE(YEAR($B515),MONTH($B515)+1,MIN(AU$6,DAY(EOMONTH($B515,1))))&gt;=$B515)*(DATE(YEAR($B515),MONTH($B515)+1,MIN(AU$6,DAY(EOMONTH($B515,1))))&lt;$C515)))</f>
        <v>0</v>
      </c>
      <c r="AV515" s="48" t="n">
        <f aca="false">IF(OR(N(AV$5)=0,AV$6=""),0,AV$5*((DATE(YEAR($B515),MONTH($B515),MIN(AV$6,DAY(EOMONTH($B515,0))))&gt;=$B515)*(DATE(YEAR($B515),MONTH($B515),MIN(AV$6,DAY(EOMONTH($B515,0))))&lt;$C515)+(DATE(YEAR($B515),MONTH($B515)+1,MIN(AV$6,DAY(EOMONTH($B515,1))))&gt;=$B515)*(DATE(YEAR($B515),MONTH($B515)+1,MIN(AV$6,DAY(EOMONTH($B515,1))))&lt;$C515)))</f>
        <v>0</v>
      </c>
      <c r="AW515" s="48" t="n">
        <f aca="false">IF(OR(N(AW$5)=0,AW$6=""),0,AW$5*((DATE(YEAR($B515),MONTH($B515),MIN(AW$6,DAY(EOMONTH($B515,0))))&gt;=$B515)*(DATE(YEAR($B515),MONTH($B515),MIN(AW$6,DAY(EOMONTH($B515,0))))&lt;$C515)+(DATE(YEAR($B515),MONTH($B515)+1,MIN(AW$6,DAY(EOMONTH($B515,1))))&gt;=$B515)*(DATE(YEAR($B515),MONTH($B515)+1,MIN(AW$6,DAY(EOMONTH($B515,1))))&lt;$C515)))</f>
        <v>0</v>
      </c>
      <c r="AX515" s="48" t="n">
        <f aca="false">IF(OR(N(AX$5)=0,AX$6=""),0,AX$5*((DATE(YEAR($B515),MONTH($B515),MIN(AX$6,DAY(EOMONTH($B515,0))))&gt;=$B515)*(DATE(YEAR($B515),MONTH($B515),MIN(AX$6,DAY(EOMONTH($B515,0))))&lt;$C515)+(DATE(YEAR($B515),MONTH($B515)+1,MIN(AX$6,DAY(EOMONTH($B515,1))))&gt;=$B515)*(DATE(YEAR($B515),MONTH($B515)+1,MIN(AX$6,DAY(EOMONTH($B515,1))))&lt;$C515)))</f>
        <v>0</v>
      </c>
      <c r="AY515" s="48" t="n">
        <f aca="false">IF(OR(N(AY$5)=0,AY$6=""),0,AY$5*((DATE(YEAR($B515),MONTH($B515),MIN(AY$6,DAY(EOMONTH($B515,0))))&gt;=$B515)*(DATE(YEAR($B515),MONTH($B515),MIN(AY$6,DAY(EOMONTH($B515,0))))&lt;$C515)+(DATE(YEAR($B515),MONTH($B515)+1,MIN(AY$6,DAY(EOMONTH($B515,1))))&gt;=$B515)*(DATE(YEAR($B515),MONTH($B515)+1,MIN(AY$6,DAY(EOMONTH($B515,1))))&lt;$C515)))</f>
        <v>0</v>
      </c>
      <c r="AZ515" s="48" t="n">
        <f aca="false">IF(OR(N(AZ$5)=0,AZ$6=""),0,AZ$5*((DATE(YEAR($B515),MONTH($B515),MIN(AZ$6,DAY(EOMONTH($B515,0))))&gt;=$B515)*(DATE(YEAR($B515),MONTH($B515),MIN(AZ$6,DAY(EOMONTH($B515,0))))&lt;$C515)+(DATE(YEAR($B515),MONTH($B515)+1,MIN(AZ$6,DAY(EOMONTH($B515,1))))&gt;=$B515)*(DATE(YEAR($B515),MONTH($B515)+1,MIN(AZ$6,DAY(EOMONTH($B515,1))))&lt;$C515)))</f>
        <v>0</v>
      </c>
      <c r="BA515" s="48" t="n">
        <f aca="false">IF(OR(N(BA$5)=0,BA$6=""),0,BA$5*((DATE(YEAR($B515),MONTH($B515),MIN(BA$6,DAY(EOMONTH($B515,0))))&gt;=$B515)*(DATE(YEAR($B515),MONTH($B515),MIN(BA$6,DAY(EOMONTH($B515,0))))&lt;$C515)+(DATE(YEAR($B515),MONTH($B515)+1,MIN(BA$6,DAY(EOMONTH($B515,1))))&gt;=$B515)*(DATE(YEAR($B515),MONTH($B515)+1,MIN(BA$6,DAY(EOMONTH($B515,1))))&lt;$C515)))</f>
        <v>0</v>
      </c>
      <c r="BB515" s="48" t="n">
        <f aca="false">IF(OR(N(BB$5)=0,BB$6=""),0,BB$5*((DATE(YEAR($B515),MONTH($B515),MIN(BB$6,DAY(EOMONTH($B515,0))))&gt;=$B515)*(DATE(YEAR($B515),MONTH($B515),MIN(BB$6,DAY(EOMONTH($B515,0))))&lt;$C515)+(DATE(YEAR($B515),MONTH($B515)+1,MIN(BB$6,DAY(EOMONTH($B515,1))))&gt;=$B515)*(DATE(YEAR($B515),MONTH($B515)+1,MIN(BB$6,DAY(EOMONTH($B515,1))))&lt;$C515)))</f>
        <v>0</v>
      </c>
      <c r="BC515" s="48" t="n">
        <f aca="false">IF(OR(N(BC$5)=0,BC$6=""),0,BC$5*((DATE(YEAR($B515),MONTH($B515),MIN(BC$6,DAY(EOMONTH($B515,0))))&gt;=$B515)*(DATE(YEAR($B515),MONTH($B515),MIN(BC$6,DAY(EOMONTH($B515,0))))&lt;$C515)+(DATE(YEAR($B515),MONTH($B515)+1,MIN(BC$6,DAY(EOMONTH($B515,1))))&gt;=$B515)*(DATE(YEAR($B515),MONTH($B515)+1,MIN(BC$6,DAY(EOMONTH($B515,1))))&lt;$C515)))</f>
        <v>0</v>
      </c>
      <c r="BD515" s="48" t="n">
        <f aca="false">IF(OR(N(BD$5)=0,BD$6=""),0,BD$5*((DATE(YEAR($B515),MONTH($B515),MIN(BD$6,DAY(EOMONTH($B515,0))))&gt;=$B515)*(DATE(YEAR($B515),MONTH($B515),MIN(BD$6,DAY(EOMONTH($B515,0))))&lt;$C515)+(DATE(YEAR($B515),MONTH($B515)+1,MIN(BD$6,DAY(EOMONTH($B515,1))))&gt;=$B515)*(DATE(YEAR($B515),MONTH($B515)+1,MIN(BD$6,DAY(EOMONTH($B515,1))))&lt;$C515)))</f>
        <v>0</v>
      </c>
      <c r="BE515" s="48" t="n">
        <f aca="false">IF(OR(N(BE$5)=0,BE$6=""),0,BE$5*((DATE(YEAR($B515),MONTH($B515),MIN(BE$6,DAY(EOMONTH($B515,0))))&gt;=$B515)*(DATE(YEAR($B515),MONTH($B515),MIN(BE$6,DAY(EOMONTH($B515,0))))&lt;$C515)+(DATE(YEAR($B515),MONTH($B515)+1,MIN(BE$6,DAY(EOMONTH($B515,1))))&gt;=$B515)*(DATE(YEAR($B515),MONTH($B515)+1,MIN(BE$6,DAY(EOMONTH($B515,1))))&lt;$C515)))</f>
        <v>0</v>
      </c>
      <c r="BF515" s="48" t="n">
        <f aca="false">IF(OR(N(BF$5)=0,BF$6=""),0,BF$5*((DATE(YEAR($B515),MONTH($B515),MIN(BF$6,DAY(EOMONTH($B515,0))))&gt;=$B515)*(DATE(YEAR($B515),MONTH($B515),MIN(BF$6,DAY(EOMONTH($B515,0))))&lt;$C515)+(DATE(YEAR($B515),MONTH($B515)+1,MIN(BF$6,DAY(EOMONTH($B515,1))))&gt;=$B515)*(DATE(YEAR($B515),MONTH($B515)+1,MIN(BF$6,DAY(EOMONTH($B515,1))))&lt;$C515)))</f>
        <v>0</v>
      </c>
      <c r="BG515" s="48" t="n">
        <f aca="false">IF(OR(N(BG$5)=0,BG$6=""),0,BG$5*((DATE(YEAR($B515),MONTH($B515),MIN(BG$6,DAY(EOMONTH($B515,0))))&gt;=$B515)*(DATE(YEAR($B515),MONTH($B515),MIN(BG$6,DAY(EOMONTH($B515,0))))&lt;$C515)+(DATE(YEAR($B515),MONTH($B515)+1,MIN(BG$6,DAY(EOMONTH($B515,1))))&gt;=$B515)*(DATE(YEAR($B515),MONTH($B515)+1,MIN(BG$6,DAY(EOMONTH($B515,1))))&lt;$C515)))</f>
        <v>0</v>
      </c>
      <c r="BH515" s="48" t="n">
        <f aca="false">IF(OR(N(BH$5)=0,BH$6=""),0,BH$5*((DATE(YEAR($B515),MONTH($B515),MIN(BH$6,DAY(EOMONTH($B515,0))))&gt;=$B515)*(DATE(YEAR($B515),MONTH($B515),MIN(BH$6,DAY(EOMONTH($B515,0))))&lt;$C515)+(DATE(YEAR($B515),MONTH($B515)+1,MIN(BH$6,DAY(EOMONTH($B515,1))))&gt;=$B515)*(DATE(YEAR($B515),MONTH($B515)+1,MIN(BH$6,DAY(EOMONTH($B515,1))))&lt;$C515)))</f>
        <v>0</v>
      </c>
      <c r="BI515" s="48" t="n">
        <f aca="false">IF(OR(N(BI$5)=0,BI$6=""),0,BI$5*((DATE(YEAR($B515),MONTH($B515),MIN(BI$6,DAY(EOMONTH($B515,0))))&gt;=$B515)*(DATE(YEAR($B515),MONTH($B515),MIN(BI$6,DAY(EOMONTH($B515,0))))&lt;$C515)+(DATE(YEAR($B515),MONTH($B515)+1,MIN(BI$6,DAY(EOMONTH($B515,1))))&gt;=$B515)*(DATE(YEAR($B515),MONTH($B515)+1,MIN(BI$6,DAY(EOMONTH($B515,1))))&lt;$C515)))</f>
        <v>0</v>
      </c>
      <c r="BJ515" s="48" t="n">
        <f aca="false">IF(OR(N(BJ$5)=0,BJ$6=""),0,BJ$5*((DATE(YEAR($B515),MONTH($B515),MIN(BJ$6,DAY(EOMONTH($B515,0))))&gt;=$B515)*(DATE(YEAR($B515),MONTH($B515),MIN(BJ$6,DAY(EOMONTH($B515,0))))&lt;$C515)+(DATE(YEAR($B515),MONTH($B515)+1,MIN(BJ$6,DAY(EOMONTH($B515,1))))&gt;=$B515)*(DATE(YEAR($B515),MONTH($B515)+1,MIN(BJ$6,DAY(EOMONTH($B515,1))))&lt;$C515)))</f>
        <v>0</v>
      </c>
      <c r="BK515" s="48" t="n">
        <f aca="false">IF(OR(N(BK$5)=0,BK$6=""),0,BK$5*((DATE(YEAR($B515),MONTH($B515),MIN(BK$6,DAY(EOMONTH($B515,0))))&gt;=$B515)*(DATE(YEAR($B515),MONTH($B515),MIN(BK$6,DAY(EOMONTH($B515,0))))&lt;$C515)+(DATE(YEAR($B515),MONTH($B515)+1,MIN(BK$6,DAY(EOMONTH($B515,1))))&gt;=$B515)*(DATE(YEAR($B515),MONTH($B515)+1,MIN(BK$6,DAY(EOMONTH($B515,1))))&lt;$C515)))</f>
        <v>0</v>
      </c>
      <c r="BL515" s="48" t="n">
        <f aca="false">IF(OR(N(BL$5)=0,BL$6=""),0,BL$5*((DATE(YEAR($B515),MONTH($B515),MIN(BL$6,DAY(EOMONTH($B515,0))))&gt;=$B515)*(DATE(YEAR($B515),MONTH($B515),MIN(BL$6,DAY(EOMONTH($B515,0))))&lt;$C515)+(DATE(YEAR($B515),MONTH($B515)+1,MIN(BL$6,DAY(EOMONTH($B515,1))))&gt;=$B515)*(DATE(YEAR($B515),MONTH($B515)+1,MIN(BL$6,DAY(EOMONTH($B515,1))))&lt;$C515)))</f>
        <v>0</v>
      </c>
      <c r="BM515" s="48" t="n">
        <f aca="false">IF(OR(N(BM$5)=0,BM$6=""),0,BM$5*((DATE(YEAR($B515),MONTH($B515),MIN(BM$6,DAY(EOMONTH($B515,0))))&gt;=$B515)*(DATE(YEAR($B515),MONTH($B515),MIN(BM$6,DAY(EOMONTH($B515,0))))&lt;$C515)+(DATE(YEAR($B515),MONTH($B515)+1,MIN(BM$6,DAY(EOMONTH($B515,1))))&gt;=$B515)*(DATE(YEAR($B515),MONTH($B515)+1,MIN(BM$6,DAY(EOMONTH($B515,1))))&lt;$C515)))</f>
        <v>0</v>
      </c>
      <c r="BN515" s="48" t="n">
        <f aca="false">IF(OR(N(BN$5)=0,BN$6=""),0,BN$5*((DATE(YEAR($B515),MONTH($B515),MIN(BN$6,DAY(EOMONTH($B515,0))))&gt;=$B515)*(DATE(YEAR($B515),MONTH($B515),MIN(BN$6,DAY(EOMONTH($B515,0))))&lt;$C515)+(DATE(YEAR($B515),MONTH($B515)+1,MIN(BN$6,DAY(EOMONTH($B515,1))))&gt;=$B515)*(DATE(YEAR($B515),MONTH($B515)+1,MIN(BN$6,DAY(EOMONTH($B515,1))))&lt;$C515)))</f>
        <v>0</v>
      </c>
      <c r="BO515" s="48" t="n">
        <f aca="false">IF(OR(N(BO$5)=0,BO$6=""),0,BO$5*((DATE(YEAR($B515),MONTH($B515),MIN(BO$6,DAY(EOMONTH($B515,0))))&gt;=$B515)*(DATE(YEAR($B515),MONTH($B515),MIN(BO$6,DAY(EOMONTH($B515,0))))&lt;$C515)+(DATE(YEAR($B515),MONTH($B515)+1,MIN(BO$6,DAY(EOMONTH($B515,1))))&gt;=$B515)*(DATE(YEAR($B515),MONTH($B515)+1,MIN(BO$6,DAY(EOMONTH($B515,1))))&lt;$C515)))</f>
        <v>0</v>
      </c>
      <c r="BP515" s="48" t="n">
        <f aca="false">IF(OR(N(BP$5)=0,BP$6=""),0,BP$5*((DATE(YEAR($B515),MONTH($B515),MIN(BP$6,DAY(EOMONTH($B515,0))))&gt;=$B515)*(DATE(YEAR($B515),MONTH($B515),MIN(BP$6,DAY(EOMONTH($B515,0))))&lt;$C515)+(DATE(YEAR($B515),MONTH($B515)+1,MIN(BP$6,DAY(EOMONTH($B515,1))))&gt;=$B515)*(DATE(YEAR($B515),MONTH($B515)+1,MIN(BP$6,DAY(EOMONTH($B515,1))))&lt;$C515)))</f>
        <v>0</v>
      </c>
      <c r="BQ515" s="48" t="n">
        <f aca="false">IF(OR(N(BQ$5)=0,BQ$6=""),0,BQ$5*((DATE(YEAR($B515),MONTH($B515),MIN(BQ$6,DAY(EOMONTH($B515,0))))&gt;=$B515)*(DATE(YEAR($B515),MONTH($B515),MIN(BQ$6,DAY(EOMONTH($B515,0))))&lt;$C515)+(DATE(YEAR($B515),MONTH($B515)+1,MIN(BQ$6,DAY(EOMONTH($B515,1))))&gt;=$B515)*(DATE(YEAR($B515),MONTH($B515)+1,MIN(BQ$6,DAY(EOMONTH($B515,1))))&lt;$C515)))</f>
        <v>0</v>
      </c>
      <c r="BR515" s="48" t="n">
        <f aca="false">IF(OR(N(BR$5)=0,BR$6=""),0,BR$5*((DATE(YEAR($B515),MONTH($B515),MIN(BR$6,DAY(EOMONTH($B515,0))))&gt;=$B515)*(DATE(YEAR($B515),MONTH($B515),MIN(BR$6,DAY(EOMONTH($B515,0))))&lt;$C515)+(DATE(YEAR($B515),MONTH($B515)+1,MIN(BR$6,DAY(EOMONTH($B515,1))))&gt;=$B515)*(DATE(YEAR($B515),MONTH($B515)+1,MIN(BR$6,DAY(EOMONTH($B515,1))))&lt;$C515)))</f>
        <v>0</v>
      </c>
      <c r="BS515" s="48" t="n">
        <f aca="false">IF(OR(N(BS$5)=0,BS$6=""),0,BS$5*((DATE(YEAR($B515),MONTH($B515),MIN(BS$6,DAY(EOMONTH($B515,0))))&gt;=$B515)*(DATE(YEAR($B515),MONTH($B515),MIN(BS$6,DAY(EOMONTH($B515,0))))&lt;$C515)+(DATE(YEAR($B515),MONTH($B515)+1,MIN(BS$6,DAY(EOMONTH($B515,1))))&gt;=$B515)*(DATE(YEAR($B515),MONTH($B515)+1,MIN(BS$6,DAY(EOMONTH($B515,1))))&lt;$C515)))</f>
        <v>0</v>
      </c>
      <c r="BT515" s="48" t="n">
        <f aca="false">IF(OR(N(BT$5)=0,BT$6=""),0,BT$5*((DATE(YEAR($B515),MONTH($B515),MIN(BT$6,DAY(EOMONTH($B515,0))))&gt;=$B515)*(DATE(YEAR($B515),MONTH($B515),MIN(BT$6,DAY(EOMONTH($B515,0))))&lt;$C515)+(DATE(YEAR($B515),MONTH($B515)+1,MIN(BT$6,DAY(EOMONTH($B515,1))))&gt;=$B515)*(DATE(YEAR($B515),MONTH($B515)+1,MIN(BT$6,DAY(EOMONTH($B515,1))))&lt;$C515)))</f>
        <v>0</v>
      </c>
      <c r="BU515" s="48" t="n">
        <f aca="false">IF(OR(N(BU$5)=0,BU$6=""),0,BU$5*((DATE(YEAR($B515),MONTH($B515),MIN(BU$6,DAY(EOMONTH($B515,0))))&gt;=$B515)*(DATE(YEAR($B515),MONTH($B515),MIN(BU$6,DAY(EOMONTH($B515,0))))&lt;$C515)+(DATE(YEAR($B515),MONTH($B515)+1,MIN(BU$6,DAY(EOMONTH($B515,1))))&gt;=$B515)*(DATE(YEAR($B515),MONTH($B515)+1,MIN(BU$6,DAY(EOMONTH($B515,1))))&lt;$C515)))</f>
        <v>0</v>
      </c>
      <c r="BV515" s="48" t="n">
        <f aca="false">IF(OR(N(BV$5)=0,BV$6=""),0,BV$5*((DATE(YEAR($B515),MONTH($B515),MIN(BV$6,DAY(EOMONTH($B515,0))))&gt;=$B515)*(DATE(YEAR($B515),MONTH($B515),MIN(BV$6,DAY(EOMONTH($B515,0))))&lt;$C515)+(DATE(YEAR($B515),MONTH($B515)+1,MIN(BV$6,DAY(EOMONTH($B515,1))))&gt;=$B515)*(DATE(YEAR($B515),MONTH($B515)+1,MIN(BV$6,DAY(EOMONTH($B515,1))))&lt;$C515)))</f>
        <v>0</v>
      </c>
      <c r="BW515" s="48" t="n">
        <f aca="false">IF(OR(N(BW$5)=0,BW$6=""),0,BW$5*((DATE(YEAR($B515),MONTH($B515),MIN(BW$6,DAY(EOMONTH($B515,0))))&gt;=$B515)*(DATE(YEAR($B515),MONTH($B515),MIN(BW$6,DAY(EOMONTH($B515,0))))&lt;$C515)+(DATE(YEAR($B515),MONTH($B515)+1,MIN(BW$6,DAY(EOMONTH($B515,1))))&gt;=$B515)*(DATE(YEAR($B515),MONTH($B515)+1,MIN(BW$6,DAY(EOMONTH($B515,1))))&lt;$C515)))</f>
        <v>0</v>
      </c>
      <c r="BX515" s="48" t="n">
        <f aca="false">MIN(Z515,(FT514*(1+FT$5/Setup!$C$36)+IF($V515=1,N($F515),0)))</f>
        <v>0</v>
      </c>
      <c r="BY515" s="48" t="n">
        <f aca="false">MIN(AA515,(FU514*(1+FU$5/Setup!$C$36)+IF($V515=2,N($F515),0)))</f>
        <v>0</v>
      </c>
      <c r="BZ515" s="48" t="n">
        <f aca="false">MIN(AB515,(FV514*(1+FV$5/Setup!$C$36)+IF($V515=3,N($F515),0)))</f>
        <v>0</v>
      </c>
      <c r="CA515" s="48" t="n">
        <f aca="false">MIN(AC515,(FW514*(1+FW$5/Setup!$C$36)+IF($V515=4,N($F515),0)))</f>
        <v>0</v>
      </c>
      <c r="CB515" s="48" t="n">
        <f aca="false">MIN(AD515,(FX514*(1+FX$5/Setup!$C$36)+IF($V515=5,N($F515),0)))</f>
        <v>0</v>
      </c>
      <c r="CC515" s="48" t="n">
        <f aca="false">MIN(AE515,(FY514*(1+FY$5/Setup!$C$36)+IF($V515=6,N($F515),0)))</f>
        <v>0</v>
      </c>
      <c r="CD515" s="48" t="n">
        <f aca="false">MIN(AF515,(FZ514*(1+FZ$5/Setup!$C$36)+IF($V515=7,N($F515),0)))</f>
        <v>0</v>
      </c>
      <c r="CE515" s="48" t="n">
        <f aca="false">MIN(AG515,(GA514*(1+GA$5/Setup!$C$36)+IF($V515=8,N($F515),0)))</f>
        <v>0</v>
      </c>
      <c r="CF515" s="48" t="n">
        <f aca="false">MIN(AH515,(GB514*(1+GB$5/Setup!$C$36)+IF($V515=9,N($F515),0)))</f>
        <v>0</v>
      </c>
      <c r="CG515" s="48" t="n">
        <f aca="false">MIN(AI515,(GC514*(1+GC$5/Setup!$C$36)+IF($V515=10,N($F515),0)))</f>
        <v>0</v>
      </c>
      <c r="CH515" s="48" t="n">
        <f aca="false">MIN(AJ515,(GD514*(1+GD$5/Setup!$C$36)+IF($V515=11,N($F515),0)))</f>
        <v>0</v>
      </c>
      <c r="CI515" s="48" t="n">
        <f aca="false">MIN(AK515,(GE514*(1+GE$5/Setup!$C$36)+IF($V515=12,N($F515),0)))</f>
        <v>0</v>
      </c>
      <c r="CJ515" s="48" t="n">
        <f aca="false">MIN(AL515,(GF514*(1+GF$5/Setup!$C$36)+IF($V515=13,N($F515),0)))</f>
        <v>0</v>
      </c>
      <c r="CK515" s="48" t="n">
        <f aca="false">MIN(AM515,(GG514*(1+GG$5/Setup!$C$36)+IF($V515=14,N($F515),0)))</f>
        <v>0</v>
      </c>
      <c r="CL515" s="48" t="n">
        <f aca="false">MIN(AN515,(GH514*(1+GH$5/Setup!$C$36)+IF($V515=15,N($F515),0)))</f>
        <v>0</v>
      </c>
      <c r="CM515" s="48" t="n">
        <f aca="false">MIN(AO515,(GI514*(1+GI$5/Setup!$C$36)+IF($V515=16,N($F515),0)))</f>
        <v>0</v>
      </c>
      <c r="CN515" s="48" t="n">
        <f aca="false">MIN(AP515,(GJ514*(1+GJ$5/Setup!$C$36)+IF($V515=17,N($F515),0)))</f>
        <v>0</v>
      </c>
      <c r="CO515" s="48" t="n">
        <f aca="false">MIN(AQ515,(GK514*(1+GK$5/Setup!$C$36)+IF($V515=18,N($F515),0)))</f>
        <v>0</v>
      </c>
      <c r="CP515" s="48" t="n">
        <f aca="false">MIN(AR515,(GL514*(1+GL$5/Setup!$C$36)+IF($V515=19,N($F515),0)))</f>
        <v>0</v>
      </c>
      <c r="CQ515" s="48" t="n">
        <f aca="false">MIN(AS515,(GM514*(1+GM$5/Setup!$C$36)+IF($V515=20,N($F515),0)))</f>
        <v>0</v>
      </c>
      <c r="CR515" s="48" t="n">
        <f aca="false">MIN(AT515,(GN514*(1+GN$5/Setup!$C$36)+IF($V515=21,N($F515),0)))</f>
        <v>0</v>
      </c>
      <c r="CS515" s="48" t="n">
        <f aca="false">MIN(AU515,(GO514*(1+GO$5/Setup!$C$36)+IF($V515=22,N($F515),0)))</f>
        <v>0</v>
      </c>
      <c r="CT515" s="48" t="n">
        <f aca="false">MIN(AV515,(GP514*(1+GP$5/Setup!$C$36)+IF($V515=23,N($F515),0)))</f>
        <v>0</v>
      </c>
      <c r="CU515" s="48" t="n">
        <f aca="false">MIN(AW515,(GQ514*(1+GQ$5/Setup!$C$36)+IF($V515=24,N($F515),0)))</f>
        <v>0</v>
      </c>
      <c r="CV515" s="48" t="n">
        <f aca="false">MIN(AX515,(GR514*(1+GR$5/Setup!$C$36)+IF($V515=25,N($F515),0)))</f>
        <v>0</v>
      </c>
      <c r="CW515" s="48" t="n">
        <f aca="false">MIN(AY515,(GS514*(1+GS$5/Setup!$C$36)+IF($V515=26,N($F515),0)))</f>
        <v>0</v>
      </c>
      <c r="CX515" s="48" t="n">
        <f aca="false">MIN(AZ515,(GT514*(1+GT$5/Setup!$C$36)+IF($V515=27,N($F515),0)))</f>
        <v>0</v>
      </c>
      <c r="CY515" s="48" t="n">
        <f aca="false">MIN(BA515,(GU514*(1+GU$5/Setup!$C$36)+IF($V515=28,N($F515),0)))</f>
        <v>0</v>
      </c>
      <c r="CZ515" s="48" t="n">
        <f aca="false">MIN(BB515,(GV514*(1+GV$5/Setup!$C$36)+IF($V515=29,N($F515),0)))</f>
        <v>0</v>
      </c>
      <c r="DA515" s="48" t="n">
        <f aca="false">MIN(BC515,(GW514*(1+GW$5/Setup!$C$36)+IF($V515=30,N($F515),0)))</f>
        <v>0</v>
      </c>
      <c r="DB515" s="48" t="n">
        <f aca="false">MIN(BD515,(GX514*(1+GX$5/Setup!$C$36)+IF($V515=31,N($F515),0)))</f>
        <v>0</v>
      </c>
      <c r="DC515" s="48" t="n">
        <f aca="false">MIN(BE515,(GY514*(1+GY$5/Setup!$C$36)+IF($V515=32,N($F515),0)))</f>
        <v>0</v>
      </c>
      <c r="DD515" s="48" t="n">
        <f aca="false">MIN(BF515,(GZ514*(1+GZ$5/Setup!$C$36)+IF($V515=33,N($F515),0)))</f>
        <v>0</v>
      </c>
      <c r="DE515" s="48" t="n">
        <f aca="false">MIN(BG515,(HA514*(1+HA$5/Setup!$C$36)+IF($V515=34,N($F515),0)))</f>
        <v>0</v>
      </c>
      <c r="DF515" s="48" t="n">
        <f aca="false">MIN(BH515,(HB514*(1+HB$5/Setup!$C$36)+IF($V515=35,N($F515),0)))</f>
        <v>0</v>
      </c>
      <c r="DG515" s="48" t="n">
        <f aca="false">MIN(BI515,(HC514*(1+HC$5/Setup!$C$36)+IF($V515=36,N($F515),0)))</f>
        <v>0</v>
      </c>
      <c r="DH515" s="48" t="n">
        <f aca="false">MIN(BJ515,(HD514*(1+HD$5/Setup!$C$36)+IF($V515=37,N($F515),0)))</f>
        <v>0</v>
      </c>
      <c r="DI515" s="48" t="n">
        <f aca="false">MIN(BK515,(HE514*(1+HE$5/Setup!$C$36)+IF($V515=38,N($F515),0)))</f>
        <v>0</v>
      </c>
      <c r="DJ515" s="48" t="n">
        <f aca="false">MIN(BL515,(HF514*(1+HF$5/Setup!$C$36)+IF($V515=39,N($F515),0)))</f>
        <v>0</v>
      </c>
      <c r="DK515" s="48" t="n">
        <f aca="false">MIN(BM515,(HG514*(1+HG$5/Setup!$C$36)+IF($V515=40,N($F515),0)))</f>
        <v>0</v>
      </c>
      <c r="DL515" s="48" t="n">
        <f aca="false">MIN(BN515,(HH514*(1+HH$5/Setup!$C$36)+IF($V515=41,N($F515),0)))</f>
        <v>0</v>
      </c>
      <c r="DM515" s="48" t="n">
        <f aca="false">MIN(BO515,(HI514*(1+HI$5/Setup!$C$36)+IF($V515=42,N($F515),0)))</f>
        <v>0</v>
      </c>
      <c r="DN515" s="48" t="n">
        <f aca="false">MIN(BP515,(HJ514*(1+HJ$5/Setup!$C$36)+IF($V515=43,N($F515),0)))</f>
        <v>0</v>
      </c>
      <c r="DO515" s="48" t="n">
        <f aca="false">MIN(BQ515,(HK514*(1+HK$5/Setup!$C$36)+IF($V515=44,N($F515),0)))</f>
        <v>0</v>
      </c>
      <c r="DP515" s="48" t="n">
        <f aca="false">MIN(BR515,(HL514*(1+HL$5/Setup!$C$36)+IF($V515=45,N($F515),0)))</f>
        <v>0</v>
      </c>
      <c r="DQ515" s="48" t="n">
        <f aca="false">MIN(BS515,(HM514*(1+HM$5/Setup!$C$36)+IF($V515=46,N($F515),0)))</f>
        <v>0</v>
      </c>
      <c r="DR515" s="48" t="n">
        <f aca="false">MIN(BT515,(HN514*(1+HN$5/Setup!$C$36)+IF($V515=47,N($F515),0)))</f>
        <v>0</v>
      </c>
      <c r="DS515" s="48" t="n">
        <f aca="false">MIN(BU515,(HO514*(1+HO$5/Setup!$C$36)+IF($V515=48,N($F515),0)))</f>
        <v>0</v>
      </c>
      <c r="DT515" s="48" t="n">
        <f aca="false">MIN(BV515,(HP514*(1+HP$5/Setup!$C$36)+IF($V515=49,N($F515),0)))</f>
        <v>0</v>
      </c>
      <c r="DU515" s="48" t="n">
        <f aca="false">MIN(BW515,(HQ514*(1+HQ$5/Setup!$C$36)+IF($V515=50,N($F515),0)))</f>
        <v>0</v>
      </c>
      <c r="DV515" s="48" t="n">
        <f aca="false">MIN(MAX((FT514*(1+FT$5/Setup!$C$36)+IF($V515=1,N($F515),0))-BX515,0),MAX($P515-0,0))</f>
        <v>0</v>
      </c>
      <c r="DW515" s="48" t="n">
        <f aca="false">MIN(MAX((FU514*(1+FU$5/Setup!$C$36)+IF($V515=2,N($F515),0))-BY515,0),MAX($P515-SUM(DV515:DV515),0))</f>
        <v>0</v>
      </c>
      <c r="DX515" s="48" t="n">
        <f aca="false">MIN(MAX((FV514*(1+FV$5/Setup!$C$36)+IF($V515=3,N($F515),0))-BZ515,0),MAX($P515-SUM(DV515:DW515),0))</f>
        <v>0</v>
      </c>
      <c r="DY515" s="48" t="n">
        <f aca="false">MIN(MAX((FW514*(1+FW$5/Setup!$C$36)+IF($V515=4,N($F515),0))-CA515,0),MAX($P515-SUM(DV515:DX515),0))</f>
        <v>0</v>
      </c>
      <c r="DZ515" s="48" t="n">
        <f aca="false">MIN(MAX((FX514*(1+FX$5/Setup!$C$36)+IF($V515=5,N($F515),0))-CB515,0),MAX($P515-SUM(DV515:DY515),0))</f>
        <v>0</v>
      </c>
      <c r="EA515" s="48" t="n">
        <f aca="false">MIN(MAX((FY514*(1+FY$5/Setup!$C$36)+IF($V515=6,N($F515),0))-CC515,0),MAX($P515-SUM(DV515:DZ515),0))</f>
        <v>0</v>
      </c>
      <c r="EB515" s="48" t="n">
        <f aca="false">MIN(MAX((FZ514*(1+FZ$5/Setup!$C$36)+IF($V515=7,N($F515),0))-CD515,0),MAX($P515-SUM(DV515:EA515),0))</f>
        <v>0</v>
      </c>
      <c r="EC515" s="48" t="n">
        <f aca="false">MIN(MAX((GA514*(1+GA$5/Setup!$C$36)+IF($V515=8,N($F515),0))-CE515,0),MAX($P515-SUM(DV515:EB515),0))</f>
        <v>0</v>
      </c>
      <c r="ED515" s="48" t="n">
        <f aca="false">MIN(MAX((GB514*(1+GB$5/Setup!$C$36)+IF($V515=9,N($F515),0))-CF515,0),MAX($P515-SUM(DV515:EC515),0))</f>
        <v>0</v>
      </c>
      <c r="EE515" s="48" t="n">
        <f aca="false">MIN(MAX((GC514*(1+GC$5/Setup!$C$36)+IF($V515=10,N($F515),0))-CG515,0),MAX($P515-SUM(DV515:ED515),0))</f>
        <v>0</v>
      </c>
      <c r="EF515" s="48" t="n">
        <f aca="false">MIN(MAX((GD514*(1+GD$5/Setup!$C$36)+IF($V515=11,N($F515),0))-CH515,0),MAX($P515-SUM(DV515:EE515),0))</f>
        <v>0</v>
      </c>
      <c r="EG515" s="48" t="n">
        <f aca="false">MIN(MAX((GE514*(1+GE$5/Setup!$C$36)+IF($V515=12,N($F515),0))-CI515,0),MAX($P515-SUM(DV515:EF515),0))</f>
        <v>0</v>
      </c>
      <c r="EH515" s="48" t="n">
        <f aca="false">MIN(MAX((GF514*(1+GF$5/Setup!$C$36)+IF($V515=13,N($F515),0))-CJ515,0),MAX($P515-SUM(DV515:EG515),0))</f>
        <v>0</v>
      </c>
      <c r="EI515" s="48" t="n">
        <f aca="false">MIN(MAX((GG514*(1+GG$5/Setup!$C$36)+IF($V515=14,N($F515),0))-CK515,0),MAX($P515-SUM(DV515:EH515),0))</f>
        <v>0</v>
      </c>
      <c r="EJ515" s="48" t="n">
        <f aca="false">MIN(MAX((GH514*(1+GH$5/Setup!$C$36)+IF($V515=15,N($F515),0))-CL515,0),MAX($P515-SUM(DV515:EI515),0))</f>
        <v>0</v>
      </c>
      <c r="EK515" s="48" t="n">
        <f aca="false">MIN(MAX((GI514*(1+GI$5/Setup!$C$36)+IF($V515=16,N($F515),0))-CM515,0),MAX($P515-SUM(DV515:EJ515),0))</f>
        <v>0</v>
      </c>
      <c r="EL515" s="48" t="n">
        <f aca="false">MIN(MAX((GJ514*(1+GJ$5/Setup!$C$36)+IF($V515=17,N($F515),0))-CN515,0),MAX($P515-SUM(DV515:EK515),0))</f>
        <v>0</v>
      </c>
      <c r="EM515" s="48" t="n">
        <f aca="false">MIN(MAX((GK514*(1+GK$5/Setup!$C$36)+IF($V515=18,N($F515),0))-CO515,0),MAX($P515-SUM(DV515:EL515),0))</f>
        <v>0</v>
      </c>
      <c r="EN515" s="48" t="n">
        <f aca="false">MIN(MAX((GL514*(1+GL$5/Setup!$C$36)+IF($V515=19,N($F515),0))-CP515,0),MAX($P515-SUM(DV515:EM515),0))</f>
        <v>0</v>
      </c>
      <c r="EO515" s="48" t="n">
        <f aca="false">MIN(MAX((GM514*(1+GM$5/Setup!$C$36)+IF($V515=20,N($F515),0))-CQ515,0),MAX($P515-SUM(DV515:EN515),0))</f>
        <v>0</v>
      </c>
      <c r="EP515" s="48" t="n">
        <f aca="false">MIN(MAX((GN514*(1+GN$5/Setup!$C$36)+IF($V515=21,N($F515),0))-CR515,0),MAX($P515-SUM(DV515:EO515),0))</f>
        <v>0</v>
      </c>
      <c r="EQ515" s="48" t="n">
        <f aca="false">MIN(MAX((GO514*(1+GO$5/Setup!$C$36)+IF($V515=22,N($F515),0))-CS515,0),MAX($P515-SUM(DV515:EP515),0))</f>
        <v>0</v>
      </c>
      <c r="ER515" s="48" t="n">
        <f aca="false">MIN(MAX((GP514*(1+GP$5/Setup!$C$36)+IF($V515=23,N($F515),0))-CT515,0),MAX($P515-SUM(DV515:EQ515),0))</f>
        <v>0</v>
      </c>
      <c r="ES515" s="48" t="n">
        <f aca="false">MIN(MAX((GQ514*(1+GQ$5/Setup!$C$36)+IF($V515=24,N($F515),0))-CU515,0),MAX($P515-SUM(DV515:ER515),0))</f>
        <v>0</v>
      </c>
      <c r="ET515" s="48" t="n">
        <f aca="false">MIN(MAX((GR514*(1+GR$5/Setup!$C$36)+IF($V515=25,N($F515),0))-CV515,0),MAX($P515-SUM(DV515:ES515),0))</f>
        <v>0</v>
      </c>
      <c r="EU515" s="48" t="n">
        <f aca="false">MIN(MAX((GS514*(1+GS$5/Setup!$C$36)+IF($V515=26,N($F515),0))-CW515,0),MAX($P515-SUM(DV515:ET515),0))</f>
        <v>0</v>
      </c>
      <c r="EV515" s="48" t="n">
        <f aca="false">MIN(MAX((GT514*(1+GT$5/Setup!$C$36)+IF($V515=27,N($F515),0))-CX515,0),MAX($P515-SUM(DV515:EU515),0))</f>
        <v>0</v>
      </c>
      <c r="EW515" s="48" t="n">
        <f aca="false">MIN(MAX((GU514*(1+GU$5/Setup!$C$36)+IF($V515=28,N($F515),0))-CY515,0),MAX($P515-SUM(DV515:EV515),0))</f>
        <v>0</v>
      </c>
      <c r="EX515" s="48" t="n">
        <f aca="false">MIN(MAX((GV514*(1+GV$5/Setup!$C$36)+IF($V515=29,N($F515),0))-CZ515,0),MAX($P515-SUM(DV515:EW515),0))</f>
        <v>0</v>
      </c>
      <c r="EY515" s="48" t="n">
        <f aca="false">MIN(MAX((GW514*(1+GW$5/Setup!$C$36)+IF($V515=30,N($F515),0))-DA515,0),MAX($P515-SUM(DV515:EX515),0))</f>
        <v>0</v>
      </c>
      <c r="EZ515" s="48" t="n">
        <f aca="false">MIN(MAX((GX514*(1+GX$5/Setup!$C$36)+IF($V515=31,N($F515),0))-DB515,0),MAX($P515-SUM(DV515:EY515),0))</f>
        <v>0</v>
      </c>
      <c r="FA515" s="48" t="n">
        <f aca="false">MIN(MAX((GY514*(1+GY$5/Setup!$C$36)+IF($V515=32,N($F515),0))-DC515,0),MAX($P515-SUM(DV515:EZ515),0))</f>
        <v>0</v>
      </c>
      <c r="FB515" s="48" t="n">
        <f aca="false">MIN(MAX((GZ514*(1+GZ$5/Setup!$C$36)+IF($V515=33,N($F515),0))-DD515,0),MAX($P515-SUM(DV515:FA515),0))</f>
        <v>0</v>
      </c>
      <c r="FC515" s="48" t="n">
        <f aca="false">MIN(MAX((HA514*(1+HA$5/Setup!$C$36)+IF($V515=34,N($F515),0))-DE515,0),MAX($P515-SUM(DV515:FB515),0))</f>
        <v>0</v>
      </c>
      <c r="FD515" s="48" t="n">
        <f aca="false">MIN(MAX((HB514*(1+HB$5/Setup!$C$36)+IF($V515=35,N($F515),0))-DF515,0),MAX($P515-SUM(DV515:FC515),0))</f>
        <v>0</v>
      </c>
      <c r="FE515" s="48" t="n">
        <f aca="false">MIN(MAX((HC514*(1+HC$5/Setup!$C$36)+IF($V515=36,N($F515),0))-DG515,0),MAX($P515-SUM(DV515:FD515),0))</f>
        <v>0</v>
      </c>
      <c r="FF515" s="48" t="n">
        <f aca="false">MIN(MAX((HD514*(1+HD$5/Setup!$C$36)+IF($V515=37,N($F515),0))-DH515,0),MAX($P515-SUM(DV515:FE515),0))</f>
        <v>0</v>
      </c>
      <c r="FG515" s="48" t="n">
        <f aca="false">MIN(MAX((HE514*(1+HE$5/Setup!$C$36)+IF($V515=38,N($F515),0))-DI515,0),MAX($P515-SUM(DV515:FF515),0))</f>
        <v>0</v>
      </c>
      <c r="FH515" s="48" t="n">
        <f aca="false">MIN(MAX((HF514*(1+HF$5/Setup!$C$36)+IF($V515=39,N($F515),0))-DJ515,0),MAX($P515-SUM(DV515:FG515),0))</f>
        <v>0</v>
      </c>
      <c r="FI515" s="48" t="n">
        <f aca="false">MIN(MAX((HG514*(1+HG$5/Setup!$C$36)+IF($V515=40,N($F515),0))-DK515,0),MAX($P515-SUM(DV515:FH515),0))</f>
        <v>0</v>
      </c>
      <c r="FJ515" s="48" t="n">
        <f aca="false">MIN(MAX((HH514*(1+HH$5/Setup!$C$36)+IF($V515=41,N($F515),0))-DL515,0),MAX($P515-SUM(DV515:FI515),0))</f>
        <v>0</v>
      </c>
      <c r="FK515" s="48" t="n">
        <f aca="false">MIN(MAX((HI514*(1+HI$5/Setup!$C$36)+IF($V515=42,N($F515),0))-DM515,0),MAX($P515-SUM(DV515:FJ515),0))</f>
        <v>0</v>
      </c>
      <c r="FL515" s="48" t="n">
        <f aca="false">MIN(MAX((HJ514*(1+HJ$5/Setup!$C$36)+IF($V515=43,N($F515),0))-DN515,0),MAX($P515-SUM(DV515:FK515),0))</f>
        <v>0</v>
      </c>
      <c r="FM515" s="48" t="n">
        <f aca="false">MIN(MAX((HK514*(1+HK$5/Setup!$C$36)+IF($V515=44,N($F515),0))-DO515,0),MAX($P515-SUM(DV515:FL515),0))</f>
        <v>0</v>
      </c>
      <c r="FN515" s="48" t="n">
        <f aca="false">MIN(MAX((HL514*(1+HL$5/Setup!$C$36)+IF($V515=45,N($F515),0))-DP515,0),MAX($P515-SUM(DV515:FM515),0))</f>
        <v>0</v>
      </c>
      <c r="FO515" s="48" t="n">
        <f aca="false">MIN(MAX((HM514*(1+HM$5/Setup!$C$36)+IF($V515=46,N($F515),0))-DQ515,0),MAX($P515-SUM(DV515:FN515),0))</f>
        <v>0</v>
      </c>
      <c r="FP515" s="48" t="n">
        <f aca="false">MIN(MAX((HN514*(1+HN$5/Setup!$C$36)+IF($V515=47,N($F515),0))-DR515,0),MAX($P515-SUM(DV515:FO515),0))</f>
        <v>0</v>
      </c>
      <c r="FQ515" s="48" t="n">
        <f aca="false">MIN(MAX((HO514*(1+HO$5/Setup!$C$36)+IF($V515=48,N($F515),0))-DS515,0),MAX($P515-SUM(DV515:FP515),0))</f>
        <v>0</v>
      </c>
      <c r="FR515" s="48" t="n">
        <f aca="false">MIN(MAX((HP514*(1+HP$5/Setup!$C$36)+IF($V515=49,N($F515),0))-DT515,0),MAX($P515-SUM(DV515:FQ515),0))</f>
        <v>0</v>
      </c>
      <c r="FS515" s="48" t="n">
        <f aca="false">MIN(MAX((HQ514*(1+HQ$5/Setup!$C$36)+IF($V515=50,N($F515),0))-DU515,0),MAX($P515-SUM(DV515:FR515),0))</f>
        <v>0</v>
      </c>
      <c r="FT515" s="48" t="n">
        <f aca="false">IF((FT514*(1+FT$5/Setup!$C$36)+IF($V515=1,N($F515),0))-BX515-DV515&lt;0.005,0,(FT514*(1+FT$5/Setup!$C$36)+IF($V515=1,N($F515),0))-BX515-DV515)</f>
        <v>0</v>
      </c>
      <c r="FU515" s="48" t="n">
        <f aca="false">IF((FU514*(1+FU$5/Setup!$C$36)+IF($V515=2,N($F515),0))-BY515-DW515&lt;0.005,0,(FU514*(1+FU$5/Setup!$C$36)+IF($V515=2,N($F515),0))-BY515-DW515)</f>
        <v>0</v>
      </c>
      <c r="FV515" s="48" t="n">
        <f aca="false">IF((FV514*(1+FV$5/Setup!$C$36)+IF($V515=3,N($F515),0))-BZ515-DX515&lt;0.005,0,(FV514*(1+FV$5/Setup!$C$36)+IF($V515=3,N($F515),0))-BZ515-DX515)</f>
        <v>0</v>
      </c>
      <c r="FW515" s="48" t="n">
        <f aca="false">IF((FW514*(1+FW$5/Setup!$C$36)+IF($V515=4,N($F515),0))-CA515-DY515&lt;0.005,0,(FW514*(1+FW$5/Setup!$C$36)+IF($V515=4,N($F515),0))-CA515-DY515)</f>
        <v>0</v>
      </c>
      <c r="FX515" s="48" t="n">
        <f aca="false">IF((FX514*(1+FX$5/Setup!$C$36)+IF($V515=5,N($F515),0))-CB515-DZ515&lt;0.005,0,(FX514*(1+FX$5/Setup!$C$36)+IF($V515=5,N($F515),0))-CB515-DZ515)</f>
        <v>0</v>
      </c>
      <c r="FY515" s="48" t="n">
        <f aca="false">IF((FY514*(1+FY$5/Setup!$C$36)+IF($V515=6,N($F515),0))-CC515-EA515&lt;0.005,0,(FY514*(1+FY$5/Setup!$C$36)+IF($V515=6,N($F515),0))-CC515-EA515)</f>
        <v>0</v>
      </c>
      <c r="FZ515" s="48" t="n">
        <f aca="false">IF((FZ514*(1+FZ$5/Setup!$C$36)+IF($V515=7,N($F515),0))-CD515-EB515&lt;0.005,0,(FZ514*(1+FZ$5/Setup!$C$36)+IF($V515=7,N($F515),0))-CD515-EB515)</f>
        <v>0</v>
      </c>
      <c r="GA515" s="48" t="n">
        <f aca="false">IF((GA514*(1+GA$5/Setup!$C$36)+IF($V515=8,N($F515),0))-CE515-EC515&lt;0.005,0,(GA514*(1+GA$5/Setup!$C$36)+IF($V515=8,N($F515),0))-CE515-EC515)</f>
        <v>0</v>
      </c>
      <c r="GB515" s="48" t="n">
        <f aca="false">IF((GB514*(1+GB$5/Setup!$C$36)+IF($V515=9,N($F515),0))-CF515-ED515&lt;0.005,0,(GB514*(1+GB$5/Setup!$C$36)+IF($V515=9,N($F515),0))-CF515-ED515)</f>
        <v>0</v>
      </c>
      <c r="GC515" s="48" t="n">
        <f aca="false">IF((GC514*(1+GC$5/Setup!$C$36)+IF($V515=10,N($F515),0))-CG515-EE515&lt;0.005,0,(GC514*(1+GC$5/Setup!$C$36)+IF($V515=10,N($F515),0))-CG515-EE515)</f>
        <v>0</v>
      </c>
      <c r="GD515" s="48" t="n">
        <f aca="false">IF((GD514*(1+GD$5/Setup!$C$36)+IF($V515=11,N($F515),0))-CH515-EF515&lt;0.005,0,(GD514*(1+GD$5/Setup!$C$36)+IF($V515=11,N($F515),0))-CH515-EF515)</f>
        <v>0</v>
      </c>
      <c r="GE515" s="48" t="n">
        <f aca="false">IF((GE514*(1+GE$5/Setup!$C$36)+IF($V515=12,N($F515),0))-CI515-EG515&lt;0.005,0,(GE514*(1+GE$5/Setup!$C$36)+IF($V515=12,N($F515),0))-CI515-EG515)</f>
        <v>0</v>
      </c>
      <c r="GF515" s="48" t="n">
        <f aca="false">IF((GF514*(1+GF$5/Setup!$C$36)+IF($V515=13,N($F515),0))-CJ515-EH515&lt;0.005,0,(GF514*(1+GF$5/Setup!$C$36)+IF($V515=13,N($F515),0))-CJ515-EH515)</f>
        <v>0</v>
      </c>
      <c r="GG515" s="48" t="n">
        <f aca="false">IF((GG514*(1+GG$5/Setup!$C$36)+IF($V515=14,N($F515),0))-CK515-EI515&lt;0.005,0,(GG514*(1+GG$5/Setup!$C$36)+IF($V515=14,N($F515),0))-CK515-EI515)</f>
        <v>0</v>
      </c>
      <c r="GH515" s="48" t="n">
        <f aca="false">IF((GH514*(1+GH$5/Setup!$C$36)+IF($V515=15,N($F515),0))-CL515-EJ515&lt;0.005,0,(GH514*(1+GH$5/Setup!$C$36)+IF($V515=15,N($F515),0))-CL515-EJ515)</f>
        <v>0</v>
      </c>
      <c r="GI515" s="48" t="n">
        <f aca="false">IF((GI514*(1+GI$5/Setup!$C$36)+IF($V515=16,N($F515),0))-CM515-EK515&lt;0.005,0,(GI514*(1+GI$5/Setup!$C$36)+IF($V515=16,N($F515),0))-CM515-EK515)</f>
        <v>0</v>
      </c>
      <c r="GJ515" s="48" t="n">
        <f aca="false">IF((GJ514*(1+GJ$5/Setup!$C$36)+IF($V515=17,N($F515),0))-CN515-EL515&lt;0.005,0,(GJ514*(1+GJ$5/Setup!$C$36)+IF($V515=17,N($F515),0))-CN515-EL515)</f>
        <v>0</v>
      </c>
      <c r="GK515" s="48" t="n">
        <f aca="false">IF((GK514*(1+GK$5/Setup!$C$36)+IF($V515=18,N($F515),0))-CO515-EM515&lt;0.005,0,(GK514*(1+GK$5/Setup!$C$36)+IF($V515=18,N($F515),0))-CO515-EM515)</f>
        <v>0</v>
      </c>
      <c r="GL515" s="48" t="n">
        <f aca="false">IF((GL514*(1+GL$5/Setup!$C$36)+IF($V515=19,N($F515),0))-CP515-EN515&lt;0.005,0,(GL514*(1+GL$5/Setup!$C$36)+IF($V515=19,N($F515),0))-CP515-EN515)</f>
        <v>0</v>
      </c>
      <c r="GM515" s="48" t="n">
        <f aca="false">IF((GM514*(1+GM$5/Setup!$C$36)+IF($V515=20,N($F515),0))-CQ515-EO515&lt;0.005,0,(GM514*(1+GM$5/Setup!$C$36)+IF($V515=20,N($F515),0))-CQ515-EO515)</f>
        <v>0</v>
      </c>
      <c r="GN515" s="48" t="n">
        <f aca="false">IF((GN514*(1+GN$5/Setup!$C$36)+IF($V515=21,N($F515),0))-CR515-EP515&lt;0.005,0,(GN514*(1+GN$5/Setup!$C$36)+IF($V515=21,N($F515),0))-CR515-EP515)</f>
        <v>0</v>
      </c>
      <c r="GO515" s="48" t="n">
        <f aca="false">IF((GO514*(1+GO$5/Setup!$C$36)+IF($V515=22,N($F515),0))-CS515-EQ515&lt;0.005,0,(GO514*(1+GO$5/Setup!$C$36)+IF($V515=22,N($F515),0))-CS515-EQ515)</f>
        <v>0</v>
      </c>
      <c r="GP515" s="48" t="n">
        <f aca="false">IF((GP514*(1+GP$5/Setup!$C$36)+IF($V515=23,N($F515),0))-CT515-ER515&lt;0.005,0,(GP514*(1+GP$5/Setup!$C$36)+IF($V515=23,N($F515),0))-CT515-ER515)</f>
        <v>0</v>
      </c>
      <c r="GQ515" s="48" t="n">
        <f aca="false">IF((GQ514*(1+GQ$5/Setup!$C$36)+IF($V515=24,N($F515),0))-CU515-ES515&lt;0.005,0,(GQ514*(1+GQ$5/Setup!$C$36)+IF($V515=24,N($F515),0))-CU515-ES515)</f>
        <v>0</v>
      </c>
      <c r="GR515" s="48" t="n">
        <f aca="false">IF((GR514*(1+GR$5/Setup!$C$36)+IF($V515=25,N($F515),0))-CV515-ET515&lt;0.005,0,(GR514*(1+GR$5/Setup!$C$36)+IF($V515=25,N($F515),0))-CV515-ET515)</f>
        <v>0</v>
      </c>
      <c r="GS515" s="48" t="n">
        <f aca="false">IF((GS514*(1+GS$5/Setup!$C$36)+IF($V515=26,N($F515),0))-CW515-EU515&lt;0.005,0,(GS514*(1+GS$5/Setup!$C$36)+IF($V515=26,N($F515),0))-CW515-EU515)</f>
        <v>0</v>
      </c>
      <c r="GT515" s="48" t="n">
        <f aca="false">IF((GT514*(1+GT$5/Setup!$C$36)+IF($V515=27,N($F515),0))-CX515-EV515&lt;0.005,0,(GT514*(1+GT$5/Setup!$C$36)+IF($V515=27,N($F515),0))-CX515-EV515)</f>
        <v>0</v>
      </c>
      <c r="GU515" s="48" t="n">
        <f aca="false">IF((GU514*(1+GU$5/Setup!$C$36)+IF($V515=28,N($F515),0))-CY515-EW515&lt;0.005,0,(GU514*(1+GU$5/Setup!$C$36)+IF($V515=28,N($F515),0))-CY515-EW515)</f>
        <v>0</v>
      </c>
      <c r="GV515" s="48" t="n">
        <f aca="false">IF((GV514*(1+GV$5/Setup!$C$36)+IF($V515=29,N($F515),0))-CZ515-EX515&lt;0.005,0,(GV514*(1+GV$5/Setup!$C$36)+IF($V515=29,N($F515),0))-CZ515-EX515)</f>
        <v>0</v>
      </c>
      <c r="GW515" s="48" t="n">
        <f aca="false">IF((GW514*(1+GW$5/Setup!$C$36)+IF($V515=30,N($F515),0))-DA515-EY515&lt;0.005,0,(GW514*(1+GW$5/Setup!$C$36)+IF($V515=30,N($F515),0))-DA515-EY515)</f>
        <v>0</v>
      </c>
      <c r="GX515" s="48" t="n">
        <f aca="false">IF((GX514*(1+GX$5/Setup!$C$36)+IF($V515=31,N($F515),0))-DB515-EZ515&lt;0.005,0,(GX514*(1+GX$5/Setup!$C$36)+IF($V515=31,N($F515),0))-DB515-EZ515)</f>
        <v>0</v>
      </c>
      <c r="GY515" s="48" t="n">
        <f aca="false">IF((GY514*(1+GY$5/Setup!$C$36)+IF($V515=32,N($F515),0))-DC515-FA515&lt;0.005,0,(GY514*(1+GY$5/Setup!$C$36)+IF($V515=32,N($F515),0))-DC515-FA515)</f>
        <v>0</v>
      </c>
      <c r="GZ515" s="48" t="n">
        <f aca="false">IF((GZ514*(1+GZ$5/Setup!$C$36)+IF($V515=33,N($F515),0))-DD515-FB515&lt;0.005,0,(GZ514*(1+GZ$5/Setup!$C$36)+IF($V515=33,N($F515),0))-DD515-FB515)</f>
        <v>0</v>
      </c>
      <c r="HA515" s="48" t="n">
        <f aca="false">IF((HA514*(1+HA$5/Setup!$C$36)+IF($V515=34,N($F515),0))-DE515-FC515&lt;0.005,0,(HA514*(1+HA$5/Setup!$C$36)+IF($V515=34,N($F515),0))-DE515-FC515)</f>
        <v>0</v>
      </c>
      <c r="HB515" s="48" t="n">
        <f aca="false">IF((HB514*(1+HB$5/Setup!$C$36)+IF($V515=35,N($F515),0))-DF515-FD515&lt;0.005,0,(HB514*(1+HB$5/Setup!$C$36)+IF($V515=35,N($F515),0))-DF515-FD515)</f>
        <v>0</v>
      </c>
      <c r="HC515" s="48" t="n">
        <f aca="false">IF((HC514*(1+HC$5/Setup!$C$36)+IF($V515=36,N($F515),0))-DG515-FE515&lt;0.005,0,(HC514*(1+HC$5/Setup!$C$36)+IF($V515=36,N($F515),0))-DG515-FE515)</f>
        <v>0</v>
      </c>
      <c r="HD515" s="48" t="n">
        <f aca="false">IF((HD514*(1+HD$5/Setup!$C$36)+IF($V515=37,N($F515),0))-DH515-FF515&lt;0.005,0,(HD514*(1+HD$5/Setup!$C$36)+IF($V515=37,N($F515),0))-DH515-FF515)</f>
        <v>0</v>
      </c>
      <c r="HE515" s="48" t="n">
        <f aca="false">IF((HE514*(1+HE$5/Setup!$C$36)+IF($V515=38,N($F515),0))-DI515-FG515&lt;0.005,0,(HE514*(1+HE$5/Setup!$C$36)+IF($V515=38,N($F515),0))-DI515-FG515)</f>
        <v>0</v>
      </c>
      <c r="HF515" s="48" t="n">
        <f aca="false">IF((HF514*(1+HF$5/Setup!$C$36)+IF($V515=39,N($F515),0))-DJ515-FH515&lt;0.005,0,(HF514*(1+HF$5/Setup!$C$36)+IF($V515=39,N($F515),0))-DJ515-FH515)</f>
        <v>0</v>
      </c>
      <c r="HG515" s="48" t="n">
        <f aca="false">IF((HG514*(1+HG$5/Setup!$C$36)+IF($V515=40,N($F515),0))-DK515-FI515&lt;0.005,0,(HG514*(1+HG$5/Setup!$C$36)+IF($V515=40,N($F515),0))-DK515-FI515)</f>
        <v>0</v>
      </c>
      <c r="HH515" s="48" t="n">
        <f aca="false">IF((HH514*(1+HH$5/Setup!$C$36)+IF($V515=41,N($F515),0))-DL515-FJ515&lt;0.005,0,(HH514*(1+HH$5/Setup!$C$36)+IF($V515=41,N($F515),0))-DL515-FJ515)</f>
        <v>0</v>
      </c>
      <c r="HI515" s="48" t="n">
        <f aca="false">IF((HI514*(1+HI$5/Setup!$C$36)+IF($V515=42,N($F515),0))-DM515-FK515&lt;0.005,0,(HI514*(1+HI$5/Setup!$C$36)+IF($V515=42,N($F515),0))-DM515-FK515)</f>
        <v>0</v>
      </c>
      <c r="HJ515" s="48" t="n">
        <f aca="false">IF((HJ514*(1+HJ$5/Setup!$C$36)+IF($V515=43,N($F515),0))-DN515-FL515&lt;0.005,0,(HJ514*(1+HJ$5/Setup!$C$36)+IF($V515=43,N($F515),0))-DN515-FL515)</f>
        <v>0</v>
      </c>
      <c r="HK515" s="48" t="n">
        <f aca="false">IF((HK514*(1+HK$5/Setup!$C$36)+IF($V515=44,N($F515),0))-DO515-FM515&lt;0.005,0,(HK514*(1+HK$5/Setup!$C$36)+IF($V515=44,N($F515),0))-DO515-FM515)</f>
        <v>0</v>
      </c>
      <c r="HL515" s="48" t="n">
        <f aca="false">IF((HL514*(1+HL$5/Setup!$C$36)+IF($V515=45,N($F515),0))-DP515-FN515&lt;0.005,0,(HL514*(1+HL$5/Setup!$C$36)+IF($V515=45,N($F515),0))-DP515-FN515)</f>
        <v>0</v>
      </c>
      <c r="HM515" s="48" t="n">
        <f aca="false">IF((HM514*(1+HM$5/Setup!$C$36)+IF($V515=46,N($F515),0))-DQ515-FO515&lt;0.005,0,(HM514*(1+HM$5/Setup!$C$36)+IF($V515=46,N($F515),0))-DQ515-FO515)</f>
        <v>0</v>
      </c>
      <c r="HN515" s="48" t="n">
        <f aca="false">IF((HN514*(1+HN$5/Setup!$C$36)+IF($V515=47,N($F515),0))-DR515-FP515&lt;0.005,0,(HN514*(1+HN$5/Setup!$C$36)+IF($V515=47,N($F515),0))-DR515-FP515)</f>
        <v>0</v>
      </c>
      <c r="HO515" s="48" t="n">
        <f aca="false">IF((HO514*(1+HO$5/Setup!$C$36)+IF($V515=48,N($F515),0))-DS515-FQ515&lt;0.005,0,(HO514*(1+HO$5/Setup!$C$36)+IF($V515=48,N($F515),0))-DS515-FQ515)</f>
        <v>0</v>
      </c>
      <c r="HP515" s="48" t="n">
        <f aca="false">IF((HP514*(1+HP$5/Setup!$C$36)+IF($V515=49,N($F515),0))-DT515-FR515&lt;0.005,0,(HP514*(1+HP$5/Setup!$C$36)+IF($V515=49,N($F515),0))-DT515-FR515)</f>
        <v>0</v>
      </c>
      <c r="HQ515" s="48" t="n">
        <f aca="false">IF((HQ514*(1+HQ$5/Setup!$C$36)+IF($V515=50,N($F515),0))-DU515-FS515&lt;0.005,0,(HQ514*(1+HQ$5/Setup!$C$36)+IF($V515=50,N($F515),0))-DU515-FS515)</f>
        <v>0</v>
      </c>
    </row>
    <row r="516" customFormat="false" ht="15" hidden="false" customHeight="false" outlineLevel="0" collapsed="false">
      <c r="A516" s="44" t="n">
        <v>508</v>
      </c>
      <c r="B516" s="45" t="n">
        <f aca="false">IF(Setup!$C$7="Every month",EDATE(Setup!$C$8,($A516-1)),IF(Setup!$C$7="Twice a month",DATE(YEAR(Setup!$C$8),MONTH(Setup!$C$8)+INT((($A516-1)+Setup!$C$41)/2),MIN(IF(MOD(($A516-1)+Setup!$C$41,2)=0,Setup!$C$39,Setup!$C$40),DAY(EOMONTH(DATE(YEAR(Setup!$C$8),MONTH(Setup!$C$8)+INT((($A516-1)+Setup!$C$41)/2),1),0)))),Setup!$C$8+($A516-1)*IF(Setup!$C$7="Every week",7,14)))</f>
        <v>53423</v>
      </c>
      <c r="C516" s="45" t="n">
        <f aca="false">IF(Setup!$C$7="Every month",EDATE(Setup!$C$8,$A516),IF(Setup!$C$7="Twice a month",DATE(YEAR(Setup!$C$8),MONTH(Setup!$C$8)+INT(($A516+Setup!$C$41)/2),MIN(IF(MOD($A516+Setup!$C$41,2)=0,Setup!$C$39,Setup!$C$40),DAY(EOMONTH(DATE(YEAR(Setup!$C$8),MONTH(Setup!$C$8)+INT(($A516+Setup!$C$41)/2),1),0)))),Setup!$C$8+$A516*IF(Setup!$C$7="Every week",7,14)))</f>
        <v>53437</v>
      </c>
      <c r="D516" s="46"/>
      <c r="E516" s="47"/>
      <c r="F516" s="47"/>
      <c r="G516" s="47"/>
      <c r="H516" s="47"/>
      <c r="I516" s="48" t="n">
        <f aca="false">N(Setup!$C$11)+N(E516)</f>
        <v>100</v>
      </c>
      <c r="J516" s="48" t="n">
        <f aca="false">MIN(Setup!$C$37,MAX(I516,0))</f>
        <v>9.23076923076923</v>
      </c>
      <c r="K516" s="48" t="n">
        <f aca="false">MIN(MAX(N(Setup!$C$14)-L515,0),MAX(I516-J516,0))</f>
        <v>0</v>
      </c>
      <c r="L516" s="48" t="n">
        <f aca="false">L515+K516-N(G516)</f>
        <v>500</v>
      </c>
      <c r="M516" s="48" t="n">
        <f aca="false">M515+J516-N(H516)</f>
        <v>4689.23076923076</v>
      </c>
      <c r="N516" s="48" t="n">
        <f aca="false">SUM(BX516:DU516)</f>
        <v>0</v>
      </c>
      <c r="O516" s="48" t="n">
        <f aca="false">SUM(Z516:BW516)-N516</f>
        <v>25</v>
      </c>
      <c r="P516" s="48" t="n">
        <f aca="false">MAX(I516-J516-K516,0)+O516</f>
        <v>115.769230769231</v>
      </c>
      <c r="Q516" s="48" t="n">
        <f aca="false">SUM(DV516:FS516)</f>
        <v>0</v>
      </c>
      <c r="R516" s="49" t="n">
        <f aca="false">N516+J516+K516+Q516</f>
        <v>9.23076923076923</v>
      </c>
      <c r="S516" s="48" t="n">
        <f aca="false">T516-T515-N(F516)+N516+Q516</f>
        <v>0</v>
      </c>
      <c r="T516" s="49" t="n">
        <f aca="false">SUM(FT516:HQ516)</f>
        <v>0</v>
      </c>
      <c r="U516" s="44" t="str">
        <f aca="false">IF(T515&lt;0.005,"",INDEX(Helpers!$C$2:$C$51,IF(_xlfn.MINIFS($DV$6:$FS$6,DV516:FS516,"&gt;0.005")=0,V516,_xlfn.MINIFS($DV$6:$FS$6,DV516:FS516,"&gt;0.005"))))</f>
        <v/>
      </c>
      <c r="V516" s="44" t="n">
        <f aca="false">IF(_xlfn.MINIFS($FT$6:$HQ$6,FT515:HQ515,"&gt;0.005")=0,1,_xlfn.MINIFS($FT$6:$HQ$6,FT515:HQ515,"&gt;0.005"))</f>
        <v>1</v>
      </c>
      <c r="W516" s="44" t="n">
        <f aca="false">IF(AND(D516&lt;&gt;"Paid",T515&gt;0.005),1,0)</f>
        <v>0</v>
      </c>
      <c r="X516" s="48" t="n">
        <f aca="false">SUMPRODUCT(((Helpers!$G$2:$G$51*(1+(Helpers!$D$2:$D$51+0.000000001)/12)^(($B516-Setup!$C$8)/(365.25/12))-Helpers!$E$2:$E$51*((1+(Helpers!$D$2:$D$51+0.000000001)/12)^(($B516-Setup!$C$8)/(365.25/12))-1)/((Helpers!$D$2:$D$51+0.000000001)/12))&gt;0)*(Helpers!$G$2:$G$51*(1+(Helpers!$D$2:$D$51+0.000000001)/12)^(($B516-Setup!$C$8)/(365.25/12))-Helpers!$E$2:$E$51*((1+(Helpers!$D$2:$D$51+0.000000001)/12)^(($B516-Setup!$C$8)/(365.25/12))-1)/((Helpers!$D$2:$D$51+0.000000001)/12)))</f>
        <v>0</v>
      </c>
      <c r="Y516" s="48"/>
      <c r="Z516" s="48" t="n">
        <f aca="false">IF(OR(N(Z$5)=0,Z$6=""),0,Z$5*((DATE(YEAR($B516),MONTH($B516),MIN(Z$6,DAY(EOMONTH($B516,0))))&gt;=$B516)*(DATE(YEAR($B516),MONTH($B516),MIN(Z$6,DAY(EOMONTH($B516,0))))&lt;$C516)+(DATE(YEAR($B516),MONTH($B516)+1,MIN(Z$6,DAY(EOMONTH($B516,1))))&gt;=$B516)*(DATE(YEAR($B516),MONTH($B516)+1,MIN(Z$6,DAY(EOMONTH($B516,1))))&lt;$C516)))</f>
        <v>25</v>
      </c>
      <c r="AA516" s="48" t="n">
        <f aca="false">IF(OR(N(AA$5)=0,AA$6=""),0,AA$5*((DATE(YEAR($B516),MONTH($B516),MIN(AA$6,DAY(EOMONTH($B516,0))))&gt;=$B516)*(DATE(YEAR($B516),MONTH($B516),MIN(AA$6,DAY(EOMONTH($B516,0))))&lt;$C516)+(DATE(YEAR($B516),MONTH($B516)+1,MIN(AA$6,DAY(EOMONTH($B516,1))))&gt;=$B516)*(DATE(YEAR($B516),MONTH($B516)+1,MIN(AA$6,DAY(EOMONTH($B516,1))))&lt;$C516)))</f>
        <v>0</v>
      </c>
      <c r="AB516" s="48" t="n">
        <f aca="false">IF(OR(N(AB$5)=0,AB$6=""),0,AB$5*((DATE(YEAR($B516),MONTH($B516),MIN(AB$6,DAY(EOMONTH($B516,0))))&gt;=$B516)*(DATE(YEAR($B516),MONTH($B516),MIN(AB$6,DAY(EOMONTH($B516,0))))&lt;$C516)+(DATE(YEAR($B516),MONTH($B516)+1,MIN(AB$6,DAY(EOMONTH($B516,1))))&gt;=$B516)*(DATE(YEAR($B516),MONTH($B516)+1,MIN(AB$6,DAY(EOMONTH($B516,1))))&lt;$C516)))</f>
        <v>0</v>
      </c>
      <c r="AC516" s="48" t="n">
        <f aca="false">IF(OR(N(AC$5)=0,AC$6=""),0,AC$5*((DATE(YEAR($B516),MONTH($B516),MIN(AC$6,DAY(EOMONTH($B516,0))))&gt;=$B516)*(DATE(YEAR($B516),MONTH($B516),MIN(AC$6,DAY(EOMONTH($B516,0))))&lt;$C516)+(DATE(YEAR($B516),MONTH($B516)+1,MIN(AC$6,DAY(EOMONTH($B516,1))))&gt;=$B516)*(DATE(YEAR($B516),MONTH($B516)+1,MIN(AC$6,DAY(EOMONTH($B516,1))))&lt;$C516)))</f>
        <v>0</v>
      </c>
      <c r="AD516" s="48" t="n">
        <f aca="false">IF(OR(N(AD$5)=0,AD$6=""),0,AD$5*((DATE(YEAR($B516),MONTH($B516),MIN(AD$6,DAY(EOMONTH($B516,0))))&gt;=$B516)*(DATE(YEAR($B516),MONTH($B516),MIN(AD$6,DAY(EOMONTH($B516,0))))&lt;$C516)+(DATE(YEAR($B516),MONTH($B516)+1,MIN(AD$6,DAY(EOMONTH($B516,1))))&gt;=$B516)*(DATE(YEAR($B516),MONTH($B516)+1,MIN(AD$6,DAY(EOMONTH($B516,1))))&lt;$C516)))</f>
        <v>0</v>
      </c>
      <c r="AE516" s="48" t="n">
        <f aca="false">IF(OR(N(AE$5)=0,AE$6=""),0,AE$5*((DATE(YEAR($B516),MONTH($B516),MIN(AE$6,DAY(EOMONTH($B516,0))))&gt;=$B516)*(DATE(YEAR($B516),MONTH($B516),MIN(AE$6,DAY(EOMONTH($B516,0))))&lt;$C516)+(DATE(YEAR($B516),MONTH($B516)+1,MIN(AE$6,DAY(EOMONTH($B516,1))))&gt;=$B516)*(DATE(YEAR($B516),MONTH($B516)+1,MIN(AE$6,DAY(EOMONTH($B516,1))))&lt;$C516)))</f>
        <v>0</v>
      </c>
      <c r="AF516" s="48" t="n">
        <f aca="false">IF(OR(N(AF$5)=0,AF$6=""),0,AF$5*((DATE(YEAR($B516),MONTH($B516),MIN(AF$6,DAY(EOMONTH($B516,0))))&gt;=$B516)*(DATE(YEAR($B516),MONTH($B516),MIN(AF$6,DAY(EOMONTH($B516,0))))&lt;$C516)+(DATE(YEAR($B516),MONTH($B516)+1,MIN(AF$6,DAY(EOMONTH($B516,1))))&gt;=$B516)*(DATE(YEAR($B516),MONTH($B516)+1,MIN(AF$6,DAY(EOMONTH($B516,1))))&lt;$C516)))</f>
        <v>0</v>
      </c>
      <c r="AG516" s="48" t="n">
        <f aca="false">IF(OR(N(AG$5)=0,AG$6=""),0,AG$5*((DATE(YEAR($B516),MONTH($B516),MIN(AG$6,DAY(EOMONTH($B516,0))))&gt;=$B516)*(DATE(YEAR($B516),MONTH($B516),MIN(AG$6,DAY(EOMONTH($B516,0))))&lt;$C516)+(DATE(YEAR($B516),MONTH($B516)+1,MIN(AG$6,DAY(EOMONTH($B516,1))))&gt;=$B516)*(DATE(YEAR($B516),MONTH($B516)+1,MIN(AG$6,DAY(EOMONTH($B516,1))))&lt;$C516)))</f>
        <v>0</v>
      </c>
      <c r="AH516" s="48" t="n">
        <f aca="false">IF(OR(N(AH$5)=0,AH$6=""),0,AH$5*((DATE(YEAR($B516),MONTH($B516),MIN(AH$6,DAY(EOMONTH($B516,0))))&gt;=$B516)*(DATE(YEAR($B516),MONTH($B516),MIN(AH$6,DAY(EOMONTH($B516,0))))&lt;$C516)+(DATE(YEAR($B516),MONTH($B516)+1,MIN(AH$6,DAY(EOMONTH($B516,1))))&gt;=$B516)*(DATE(YEAR($B516),MONTH($B516)+1,MIN(AH$6,DAY(EOMONTH($B516,1))))&lt;$C516)))</f>
        <v>0</v>
      </c>
      <c r="AI516" s="48" t="n">
        <f aca="false">IF(OR(N(AI$5)=0,AI$6=""),0,AI$5*((DATE(YEAR($B516),MONTH($B516),MIN(AI$6,DAY(EOMONTH($B516,0))))&gt;=$B516)*(DATE(YEAR($B516),MONTH($B516),MIN(AI$6,DAY(EOMONTH($B516,0))))&lt;$C516)+(DATE(YEAR($B516),MONTH($B516)+1,MIN(AI$6,DAY(EOMONTH($B516,1))))&gt;=$B516)*(DATE(YEAR($B516),MONTH($B516)+1,MIN(AI$6,DAY(EOMONTH($B516,1))))&lt;$C516)))</f>
        <v>0</v>
      </c>
      <c r="AJ516" s="48" t="n">
        <f aca="false">IF(OR(N(AJ$5)=0,AJ$6=""),0,AJ$5*((DATE(YEAR($B516),MONTH($B516),MIN(AJ$6,DAY(EOMONTH($B516,0))))&gt;=$B516)*(DATE(YEAR($B516),MONTH($B516),MIN(AJ$6,DAY(EOMONTH($B516,0))))&lt;$C516)+(DATE(YEAR($B516),MONTH($B516)+1,MIN(AJ$6,DAY(EOMONTH($B516,1))))&gt;=$B516)*(DATE(YEAR($B516),MONTH($B516)+1,MIN(AJ$6,DAY(EOMONTH($B516,1))))&lt;$C516)))</f>
        <v>0</v>
      </c>
      <c r="AK516" s="48" t="n">
        <f aca="false">IF(OR(N(AK$5)=0,AK$6=""),0,AK$5*((DATE(YEAR($B516),MONTH($B516),MIN(AK$6,DAY(EOMONTH($B516,0))))&gt;=$B516)*(DATE(YEAR($B516),MONTH($B516),MIN(AK$6,DAY(EOMONTH($B516,0))))&lt;$C516)+(DATE(YEAR($B516),MONTH($B516)+1,MIN(AK$6,DAY(EOMONTH($B516,1))))&gt;=$B516)*(DATE(YEAR($B516),MONTH($B516)+1,MIN(AK$6,DAY(EOMONTH($B516,1))))&lt;$C516)))</f>
        <v>0</v>
      </c>
      <c r="AL516" s="48" t="n">
        <f aca="false">IF(OR(N(AL$5)=0,AL$6=""),0,AL$5*((DATE(YEAR($B516),MONTH($B516),MIN(AL$6,DAY(EOMONTH($B516,0))))&gt;=$B516)*(DATE(YEAR($B516),MONTH($B516),MIN(AL$6,DAY(EOMONTH($B516,0))))&lt;$C516)+(DATE(YEAR($B516),MONTH($B516)+1,MIN(AL$6,DAY(EOMONTH($B516,1))))&gt;=$B516)*(DATE(YEAR($B516),MONTH($B516)+1,MIN(AL$6,DAY(EOMONTH($B516,1))))&lt;$C516)))</f>
        <v>0</v>
      </c>
      <c r="AM516" s="48" t="n">
        <f aca="false">IF(OR(N(AM$5)=0,AM$6=""),0,AM$5*((DATE(YEAR($B516),MONTH($B516),MIN(AM$6,DAY(EOMONTH($B516,0))))&gt;=$B516)*(DATE(YEAR($B516),MONTH($B516),MIN(AM$6,DAY(EOMONTH($B516,0))))&lt;$C516)+(DATE(YEAR($B516),MONTH($B516)+1,MIN(AM$6,DAY(EOMONTH($B516,1))))&gt;=$B516)*(DATE(YEAR($B516),MONTH($B516)+1,MIN(AM$6,DAY(EOMONTH($B516,1))))&lt;$C516)))</f>
        <v>0</v>
      </c>
      <c r="AN516" s="48" t="n">
        <f aca="false">IF(OR(N(AN$5)=0,AN$6=""),0,AN$5*((DATE(YEAR($B516),MONTH($B516),MIN(AN$6,DAY(EOMONTH($B516,0))))&gt;=$B516)*(DATE(YEAR($B516),MONTH($B516),MIN(AN$6,DAY(EOMONTH($B516,0))))&lt;$C516)+(DATE(YEAR($B516),MONTH($B516)+1,MIN(AN$6,DAY(EOMONTH($B516,1))))&gt;=$B516)*(DATE(YEAR($B516),MONTH($B516)+1,MIN(AN$6,DAY(EOMONTH($B516,1))))&lt;$C516)))</f>
        <v>0</v>
      </c>
      <c r="AO516" s="48" t="n">
        <f aca="false">IF(OR(N(AO$5)=0,AO$6=""),0,AO$5*((DATE(YEAR($B516),MONTH($B516),MIN(AO$6,DAY(EOMONTH($B516,0))))&gt;=$B516)*(DATE(YEAR($B516),MONTH($B516),MIN(AO$6,DAY(EOMONTH($B516,0))))&lt;$C516)+(DATE(YEAR($B516),MONTH($B516)+1,MIN(AO$6,DAY(EOMONTH($B516,1))))&gt;=$B516)*(DATE(YEAR($B516),MONTH($B516)+1,MIN(AO$6,DAY(EOMONTH($B516,1))))&lt;$C516)))</f>
        <v>0</v>
      </c>
      <c r="AP516" s="48" t="n">
        <f aca="false">IF(OR(N(AP$5)=0,AP$6=""),0,AP$5*((DATE(YEAR($B516),MONTH($B516),MIN(AP$6,DAY(EOMONTH($B516,0))))&gt;=$B516)*(DATE(YEAR($B516),MONTH($B516),MIN(AP$6,DAY(EOMONTH($B516,0))))&lt;$C516)+(DATE(YEAR($B516),MONTH($B516)+1,MIN(AP$6,DAY(EOMONTH($B516,1))))&gt;=$B516)*(DATE(YEAR($B516),MONTH($B516)+1,MIN(AP$6,DAY(EOMONTH($B516,1))))&lt;$C516)))</f>
        <v>0</v>
      </c>
      <c r="AQ516" s="48" t="n">
        <f aca="false">IF(OR(N(AQ$5)=0,AQ$6=""),0,AQ$5*((DATE(YEAR($B516),MONTH($B516),MIN(AQ$6,DAY(EOMONTH($B516,0))))&gt;=$B516)*(DATE(YEAR($B516),MONTH($B516),MIN(AQ$6,DAY(EOMONTH($B516,0))))&lt;$C516)+(DATE(YEAR($B516),MONTH($B516)+1,MIN(AQ$6,DAY(EOMONTH($B516,1))))&gt;=$B516)*(DATE(YEAR($B516),MONTH($B516)+1,MIN(AQ$6,DAY(EOMONTH($B516,1))))&lt;$C516)))</f>
        <v>0</v>
      </c>
      <c r="AR516" s="48" t="n">
        <f aca="false">IF(OR(N(AR$5)=0,AR$6=""),0,AR$5*((DATE(YEAR($B516),MONTH($B516),MIN(AR$6,DAY(EOMONTH($B516,0))))&gt;=$B516)*(DATE(YEAR($B516),MONTH($B516),MIN(AR$6,DAY(EOMONTH($B516,0))))&lt;$C516)+(DATE(YEAR($B516),MONTH($B516)+1,MIN(AR$6,DAY(EOMONTH($B516,1))))&gt;=$B516)*(DATE(YEAR($B516),MONTH($B516)+1,MIN(AR$6,DAY(EOMONTH($B516,1))))&lt;$C516)))</f>
        <v>0</v>
      </c>
      <c r="AS516" s="48" t="n">
        <f aca="false">IF(OR(N(AS$5)=0,AS$6=""),0,AS$5*((DATE(YEAR($B516),MONTH($B516),MIN(AS$6,DAY(EOMONTH($B516,0))))&gt;=$B516)*(DATE(YEAR($B516),MONTH($B516),MIN(AS$6,DAY(EOMONTH($B516,0))))&lt;$C516)+(DATE(YEAR($B516),MONTH($B516)+1,MIN(AS$6,DAY(EOMONTH($B516,1))))&gt;=$B516)*(DATE(YEAR($B516),MONTH($B516)+1,MIN(AS$6,DAY(EOMONTH($B516,1))))&lt;$C516)))</f>
        <v>0</v>
      </c>
      <c r="AT516" s="48" t="n">
        <f aca="false">IF(OR(N(AT$5)=0,AT$6=""),0,AT$5*((DATE(YEAR($B516),MONTH($B516),MIN(AT$6,DAY(EOMONTH($B516,0))))&gt;=$B516)*(DATE(YEAR($B516),MONTH($B516),MIN(AT$6,DAY(EOMONTH($B516,0))))&lt;$C516)+(DATE(YEAR($B516),MONTH($B516)+1,MIN(AT$6,DAY(EOMONTH($B516,1))))&gt;=$B516)*(DATE(YEAR($B516),MONTH($B516)+1,MIN(AT$6,DAY(EOMONTH($B516,1))))&lt;$C516)))</f>
        <v>0</v>
      </c>
      <c r="AU516" s="48" t="n">
        <f aca="false">IF(OR(N(AU$5)=0,AU$6=""),0,AU$5*((DATE(YEAR($B516),MONTH($B516),MIN(AU$6,DAY(EOMONTH($B516,0))))&gt;=$B516)*(DATE(YEAR($B516),MONTH($B516),MIN(AU$6,DAY(EOMONTH($B516,0))))&lt;$C516)+(DATE(YEAR($B516),MONTH($B516)+1,MIN(AU$6,DAY(EOMONTH($B516,1))))&gt;=$B516)*(DATE(YEAR($B516),MONTH($B516)+1,MIN(AU$6,DAY(EOMONTH($B516,1))))&lt;$C516)))</f>
        <v>0</v>
      </c>
      <c r="AV516" s="48" t="n">
        <f aca="false">IF(OR(N(AV$5)=0,AV$6=""),0,AV$5*((DATE(YEAR($B516),MONTH($B516),MIN(AV$6,DAY(EOMONTH($B516,0))))&gt;=$B516)*(DATE(YEAR($B516),MONTH($B516),MIN(AV$6,DAY(EOMONTH($B516,0))))&lt;$C516)+(DATE(YEAR($B516),MONTH($B516)+1,MIN(AV$6,DAY(EOMONTH($B516,1))))&gt;=$B516)*(DATE(YEAR($B516),MONTH($B516)+1,MIN(AV$6,DAY(EOMONTH($B516,1))))&lt;$C516)))</f>
        <v>0</v>
      </c>
      <c r="AW516" s="48" t="n">
        <f aca="false">IF(OR(N(AW$5)=0,AW$6=""),0,AW$5*((DATE(YEAR($B516),MONTH($B516),MIN(AW$6,DAY(EOMONTH($B516,0))))&gt;=$B516)*(DATE(YEAR($B516),MONTH($B516),MIN(AW$6,DAY(EOMONTH($B516,0))))&lt;$C516)+(DATE(YEAR($B516),MONTH($B516)+1,MIN(AW$6,DAY(EOMONTH($B516,1))))&gt;=$B516)*(DATE(YEAR($B516),MONTH($B516)+1,MIN(AW$6,DAY(EOMONTH($B516,1))))&lt;$C516)))</f>
        <v>0</v>
      </c>
      <c r="AX516" s="48" t="n">
        <f aca="false">IF(OR(N(AX$5)=0,AX$6=""),0,AX$5*((DATE(YEAR($B516),MONTH($B516),MIN(AX$6,DAY(EOMONTH($B516,0))))&gt;=$B516)*(DATE(YEAR($B516),MONTH($B516),MIN(AX$6,DAY(EOMONTH($B516,0))))&lt;$C516)+(DATE(YEAR($B516),MONTH($B516)+1,MIN(AX$6,DAY(EOMONTH($B516,1))))&gt;=$B516)*(DATE(YEAR($B516),MONTH($B516)+1,MIN(AX$6,DAY(EOMONTH($B516,1))))&lt;$C516)))</f>
        <v>0</v>
      </c>
      <c r="AY516" s="48" t="n">
        <f aca="false">IF(OR(N(AY$5)=0,AY$6=""),0,AY$5*((DATE(YEAR($B516),MONTH($B516),MIN(AY$6,DAY(EOMONTH($B516,0))))&gt;=$B516)*(DATE(YEAR($B516),MONTH($B516),MIN(AY$6,DAY(EOMONTH($B516,0))))&lt;$C516)+(DATE(YEAR($B516),MONTH($B516)+1,MIN(AY$6,DAY(EOMONTH($B516,1))))&gt;=$B516)*(DATE(YEAR($B516),MONTH($B516)+1,MIN(AY$6,DAY(EOMONTH($B516,1))))&lt;$C516)))</f>
        <v>0</v>
      </c>
      <c r="AZ516" s="48" t="n">
        <f aca="false">IF(OR(N(AZ$5)=0,AZ$6=""),0,AZ$5*((DATE(YEAR($B516),MONTH($B516),MIN(AZ$6,DAY(EOMONTH($B516,0))))&gt;=$B516)*(DATE(YEAR($B516),MONTH($B516),MIN(AZ$6,DAY(EOMONTH($B516,0))))&lt;$C516)+(DATE(YEAR($B516),MONTH($B516)+1,MIN(AZ$6,DAY(EOMONTH($B516,1))))&gt;=$B516)*(DATE(YEAR($B516),MONTH($B516)+1,MIN(AZ$6,DAY(EOMONTH($B516,1))))&lt;$C516)))</f>
        <v>0</v>
      </c>
      <c r="BA516" s="48" t="n">
        <f aca="false">IF(OR(N(BA$5)=0,BA$6=""),0,BA$5*((DATE(YEAR($B516),MONTH($B516),MIN(BA$6,DAY(EOMONTH($B516,0))))&gt;=$B516)*(DATE(YEAR($B516),MONTH($B516),MIN(BA$6,DAY(EOMONTH($B516,0))))&lt;$C516)+(DATE(YEAR($B516),MONTH($B516)+1,MIN(BA$6,DAY(EOMONTH($B516,1))))&gt;=$B516)*(DATE(YEAR($B516),MONTH($B516)+1,MIN(BA$6,DAY(EOMONTH($B516,1))))&lt;$C516)))</f>
        <v>0</v>
      </c>
      <c r="BB516" s="48" t="n">
        <f aca="false">IF(OR(N(BB$5)=0,BB$6=""),0,BB$5*((DATE(YEAR($B516),MONTH($B516),MIN(BB$6,DAY(EOMONTH($B516,0))))&gt;=$B516)*(DATE(YEAR($B516),MONTH($B516),MIN(BB$6,DAY(EOMONTH($B516,0))))&lt;$C516)+(DATE(YEAR($B516),MONTH($B516)+1,MIN(BB$6,DAY(EOMONTH($B516,1))))&gt;=$B516)*(DATE(YEAR($B516),MONTH($B516)+1,MIN(BB$6,DAY(EOMONTH($B516,1))))&lt;$C516)))</f>
        <v>0</v>
      </c>
      <c r="BC516" s="48" t="n">
        <f aca="false">IF(OR(N(BC$5)=0,BC$6=""),0,BC$5*((DATE(YEAR($B516),MONTH($B516),MIN(BC$6,DAY(EOMONTH($B516,0))))&gt;=$B516)*(DATE(YEAR($B516),MONTH($B516),MIN(BC$6,DAY(EOMONTH($B516,0))))&lt;$C516)+(DATE(YEAR($B516),MONTH($B516)+1,MIN(BC$6,DAY(EOMONTH($B516,1))))&gt;=$B516)*(DATE(YEAR($B516),MONTH($B516)+1,MIN(BC$6,DAY(EOMONTH($B516,1))))&lt;$C516)))</f>
        <v>0</v>
      </c>
      <c r="BD516" s="48" t="n">
        <f aca="false">IF(OR(N(BD$5)=0,BD$6=""),0,BD$5*((DATE(YEAR($B516),MONTH($B516),MIN(BD$6,DAY(EOMONTH($B516,0))))&gt;=$B516)*(DATE(YEAR($B516),MONTH($B516),MIN(BD$6,DAY(EOMONTH($B516,0))))&lt;$C516)+(DATE(YEAR($B516),MONTH($B516)+1,MIN(BD$6,DAY(EOMONTH($B516,1))))&gt;=$B516)*(DATE(YEAR($B516),MONTH($B516)+1,MIN(BD$6,DAY(EOMONTH($B516,1))))&lt;$C516)))</f>
        <v>0</v>
      </c>
      <c r="BE516" s="48" t="n">
        <f aca="false">IF(OR(N(BE$5)=0,BE$6=""),0,BE$5*((DATE(YEAR($B516),MONTH($B516),MIN(BE$6,DAY(EOMONTH($B516,0))))&gt;=$B516)*(DATE(YEAR($B516),MONTH($B516),MIN(BE$6,DAY(EOMONTH($B516,0))))&lt;$C516)+(DATE(YEAR($B516),MONTH($B516)+1,MIN(BE$6,DAY(EOMONTH($B516,1))))&gt;=$B516)*(DATE(YEAR($B516),MONTH($B516)+1,MIN(BE$6,DAY(EOMONTH($B516,1))))&lt;$C516)))</f>
        <v>0</v>
      </c>
      <c r="BF516" s="48" t="n">
        <f aca="false">IF(OR(N(BF$5)=0,BF$6=""),0,BF$5*((DATE(YEAR($B516),MONTH($B516),MIN(BF$6,DAY(EOMONTH($B516,0))))&gt;=$B516)*(DATE(YEAR($B516),MONTH($B516),MIN(BF$6,DAY(EOMONTH($B516,0))))&lt;$C516)+(DATE(YEAR($B516),MONTH($B516)+1,MIN(BF$6,DAY(EOMONTH($B516,1))))&gt;=$B516)*(DATE(YEAR($B516),MONTH($B516)+1,MIN(BF$6,DAY(EOMONTH($B516,1))))&lt;$C516)))</f>
        <v>0</v>
      </c>
      <c r="BG516" s="48" t="n">
        <f aca="false">IF(OR(N(BG$5)=0,BG$6=""),0,BG$5*((DATE(YEAR($B516),MONTH($B516),MIN(BG$6,DAY(EOMONTH($B516,0))))&gt;=$B516)*(DATE(YEAR($B516),MONTH($B516),MIN(BG$6,DAY(EOMONTH($B516,0))))&lt;$C516)+(DATE(YEAR($B516),MONTH($B516)+1,MIN(BG$6,DAY(EOMONTH($B516,1))))&gt;=$B516)*(DATE(YEAR($B516),MONTH($B516)+1,MIN(BG$6,DAY(EOMONTH($B516,1))))&lt;$C516)))</f>
        <v>0</v>
      </c>
      <c r="BH516" s="48" t="n">
        <f aca="false">IF(OR(N(BH$5)=0,BH$6=""),0,BH$5*((DATE(YEAR($B516),MONTH($B516),MIN(BH$6,DAY(EOMONTH($B516,0))))&gt;=$B516)*(DATE(YEAR($B516),MONTH($B516),MIN(BH$6,DAY(EOMONTH($B516,0))))&lt;$C516)+(DATE(YEAR($B516),MONTH($B516)+1,MIN(BH$6,DAY(EOMONTH($B516,1))))&gt;=$B516)*(DATE(YEAR($B516),MONTH($B516)+1,MIN(BH$6,DAY(EOMONTH($B516,1))))&lt;$C516)))</f>
        <v>0</v>
      </c>
      <c r="BI516" s="48" t="n">
        <f aca="false">IF(OR(N(BI$5)=0,BI$6=""),0,BI$5*((DATE(YEAR($B516),MONTH($B516),MIN(BI$6,DAY(EOMONTH($B516,0))))&gt;=$B516)*(DATE(YEAR($B516),MONTH($B516),MIN(BI$6,DAY(EOMONTH($B516,0))))&lt;$C516)+(DATE(YEAR($B516),MONTH($B516)+1,MIN(BI$6,DAY(EOMONTH($B516,1))))&gt;=$B516)*(DATE(YEAR($B516),MONTH($B516)+1,MIN(BI$6,DAY(EOMONTH($B516,1))))&lt;$C516)))</f>
        <v>0</v>
      </c>
      <c r="BJ516" s="48" t="n">
        <f aca="false">IF(OR(N(BJ$5)=0,BJ$6=""),0,BJ$5*((DATE(YEAR($B516),MONTH($B516),MIN(BJ$6,DAY(EOMONTH($B516,0))))&gt;=$B516)*(DATE(YEAR($B516),MONTH($B516),MIN(BJ$6,DAY(EOMONTH($B516,0))))&lt;$C516)+(DATE(YEAR($B516),MONTH($B516)+1,MIN(BJ$6,DAY(EOMONTH($B516,1))))&gt;=$B516)*(DATE(YEAR($B516),MONTH($B516)+1,MIN(BJ$6,DAY(EOMONTH($B516,1))))&lt;$C516)))</f>
        <v>0</v>
      </c>
      <c r="BK516" s="48" t="n">
        <f aca="false">IF(OR(N(BK$5)=0,BK$6=""),0,BK$5*((DATE(YEAR($B516),MONTH($B516),MIN(BK$6,DAY(EOMONTH($B516,0))))&gt;=$B516)*(DATE(YEAR($B516),MONTH($B516),MIN(BK$6,DAY(EOMONTH($B516,0))))&lt;$C516)+(DATE(YEAR($B516),MONTH($B516)+1,MIN(BK$6,DAY(EOMONTH($B516,1))))&gt;=$B516)*(DATE(YEAR($B516),MONTH($B516)+1,MIN(BK$6,DAY(EOMONTH($B516,1))))&lt;$C516)))</f>
        <v>0</v>
      </c>
      <c r="BL516" s="48" t="n">
        <f aca="false">IF(OR(N(BL$5)=0,BL$6=""),0,BL$5*((DATE(YEAR($B516),MONTH($B516),MIN(BL$6,DAY(EOMONTH($B516,0))))&gt;=$B516)*(DATE(YEAR($B516),MONTH($B516),MIN(BL$6,DAY(EOMONTH($B516,0))))&lt;$C516)+(DATE(YEAR($B516),MONTH($B516)+1,MIN(BL$6,DAY(EOMONTH($B516,1))))&gt;=$B516)*(DATE(YEAR($B516),MONTH($B516)+1,MIN(BL$6,DAY(EOMONTH($B516,1))))&lt;$C516)))</f>
        <v>0</v>
      </c>
      <c r="BM516" s="48" t="n">
        <f aca="false">IF(OR(N(BM$5)=0,BM$6=""),0,BM$5*((DATE(YEAR($B516),MONTH($B516),MIN(BM$6,DAY(EOMONTH($B516,0))))&gt;=$B516)*(DATE(YEAR($B516),MONTH($B516),MIN(BM$6,DAY(EOMONTH($B516,0))))&lt;$C516)+(DATE(YEAR($B516),MONTH($B516)+1,MIN(BM$6,DAY(EOMONTH($B516,1))))&gt;=$B516)*(DATE(YEAR($B516),MONTH($B516)+1,MIN(BM$6,DAY(EOMONTH($B516,1))))&lt;$C516)))</f>
        <v>0</v>
      </c>
      <c r="BN516" s="48" t="n">
        <f aca="false">IF(OR(N(BN$5)=0,BN$6=""),0,BN$5*((DATE(YEAR($B516),MONTH($B516),MIN(BN$6,DAY(EOMONTH($B516,0))))&gt;=$B516)*(DATE(YEAR($B516),MONTH($B516),MIN(BN$6,DAY(EOMONTH($B516,0))))&lt;$C516)+(DATE(YEAR($B516),MONTH($B516)+1,MIN(BN$6,DAY(EOMONTH($B516,1))))&gt;=$B516)*(DATE(YEAR($B516),MONTH($B516)+1,MIN(BN$6,DAY(EOMONTH($B516,1))))&lt;$C516)))</f>
        <v>0</v>
      </c>
      <c r="BO516" s="48" t="n">
        <f aca="false">IF(OR(N(BO$5)=0,BO$6=""),0,BO$5*((DATE(YEAR($B516),MONTH($B516),MIN(BO$6,DAY(EOMONTH($B516,0))))&gt;=$B516)*(DATE(YEAR($B516),MONTH($B516),MIN(BO$6,DAY(EOMONTH($B516,0))))&lt;$C516)+(DATE(YEAR($B516),MONTH($B516)+1,MIN(BO$6,DAY(EOMONTH($B516,1))))&gt;=$B516)*(DATE(YEAR($B516),MONTH($B516)+1,MIN(BO$6,DAY(EOMONTH($B516,1))))&lt;$C516)))</f>
        <v>0</v>
      </c>
      <c r="BP516" s="48" t="n">
        <f aca="false">IF(OR(N(BP$5)=0,BP$6=""),0,BP$5*((DATE(YEAR($B516),MONTH($B516),MIN(BP$6,DAY(EOMONTH($B516,0))))&gt;=$B516)*(DATE(YEAR($B516),MONTH($B516),MIN(BP$6,DAY(EOMONTH($B516,0))))&lt;$C516)+(DATE(YEAR($B516),MONTH($B516)+1,MIN(BP$6,DAY(EOMONTH($B516,1))))&gt;=$B516)*(DATE(YEAR($B516),MONTH($B516)+1,MIN(BP$6,DAY(EOMONTH($B516,1))))&lt;$C516)))</f>
        <v>0</v>
      </c>
      <c r="BQ516" s="48" t="n">
        <f aca="false">IF(OR(N(BQ$5)=0,BQ$6=""),0,BQ$5*((DATE(YEAR($B516),MONTH($B516),MIN(BQ$6,DAY(EOMONTH($B516,0))))&gt;=$B516)*(DATE(YEAR($B516),MONTH($B516),MIN(BQ$6,DAY(EOMONTH($B516,0))))&lt;$C516)+(DATE(YEAR($B516),MONTH($B516)+1,MIN(BQ$6,DAY(EOMONTH($B516,1))))&gt;=$B516)*(DATE(YEAR($B516),MONTH($B516)+1,MIN(BQ$6,DAY(EOMONTH($B516,1))))&lt;$C516)))</f>
        <v>0</v>
      </c>
      <c r="BR516" s="48" t="n">
        <f aca="false">IF(OR(N(BR$5)=0,BR$6=""),0,BR$5*((DATE(YEAR($B516),MONTH($B516),MIN(BR$6,DAY(EOMONTH($B516,0))))&gt;=$B516)*(DATE(YEAR($B516),MONTH($B516),MIN(BR$6,DAY(EOMONTH($B516,0))))&lt;$C516)+(DATE(YEAR($B516),MONTH($B516)+1,MIN(BR$6,DAY(EOMONTH($B516,1))))&gt;=$B516)*(DATE(YEAR($B516),MONTH($B516)+1,MIN(BR$6,DAY(EOMONTH($B516,1))))&lt;$C516)))</f>
        <v>0</v>
      </c>
      <c r="BS516" s="48" t="n">
        <f aca="false">IF(OR(N(BS$5)=0,BS$6=""),0,BS$5*((DATE(YEAR($B516),MONTH($B516),MIN(BS$6,DAY(EOMONTH($B516,0))))&gt;=$B516)*(DATE(YEAR($B516),MONTH($B516),MIN(BS$6,DAY(EOMONTH($B516,0))))&lt;$C516)+(DATE(YEAR($B516),MONTH($B516)+1,MIN(BS$6,DAY(EOMONTH($B516,1))))&gt;=$B516)*(DATE(YEAR($B516),MONTH($B516)+1,MIN(BS$6,DAY(EOMONTH($B516,1))))&lt;$C516)))</f>
        <v>0</v>
      </c>
      <c r="BT516" s="48" t="n">
        <f aca="false">IF(OR(N(BT$5)=0,BT$6=""),0,BT$5*((DATE(YEAR($B516),MONTH($B516),MIN(BT$6,DAY(EOMONTH($B516,0))))&gt;=$B516)*(DATE(YEAR($B516),MONTH($B516),MIN(BT$6,DAY(EOMONTH($B516,0))))&lt;$C516)+(DATE(YEAR($B516),MONTH($B516)+1,MIN(BT$6,DAY(EOMONTH($B516,1))))&gt;=$B516)*(DATE(YEAR($B516),MONTH($B516)+1,MIN(BT$6,DAY(EOMONTH($B516,1))))&lt;$C516)))</f>
        <v>0</v>
      </c>
      <c r="BU516" s="48" t="n">
        <f aca="false">IF(OR(N(BU$5)=0,BU$6=""),0,BU$5*((DATE(YEAR($B516),MONTH($B516),MIN(BU$6,DAY(EOMONTH($B516,0))))&gt;=$B516)*(DATE(YEAR($B516),MONTH($B516),MIN(BU$6,DAY(EOMONTH($B516,0))))&lt;$C516)+(DATE(YEAR($B516),MONTH($B516)+1,MIN(BU$6,DAY(EOMONTH($B516,1))))&gt;=$B516)*(DATE(YEAR($B516),MONTH($B516)+1,MIN(BU$6,DAY(EOMONTH($B516,1))))&lt;$C516)))</f>
        <v>0</v>
      </c>
      <c r="BV516" s="48" t="n">
        <f aca="false">IF(OR(N(BV$5)=0,BV$6=""),0,BV$5*((DATE(YEAR($B516),MONTH($B516),MIN(BV$6,DAY(EOMONTH($B516,0))))&gt;=$B516)*(DATE(YEAR($B516),MONTH($B516),MIN(BV$6,DAY(EOMONTH($B516,0))))&lt;$C516)+(DATE(YEAR($B516),MONTH($B516)+1,MIN(BV$6,DAY(EOMONTH($B516,1))))&gt;=$B516)*(DATE(YEAR($B516),MONTH($B516)+1,MIN(BV$6,DAY(EOMONTH($B516,1))))&lt;$C516)))</f>
        <v>0</v>
      </c>
      <c r="BW516" s="48" t="n">
        <f aca="false">IF(OR(N(BW$5)=0,BW$6=""),0,BW$5*((DATE(YEAR($B516),MONTH($B516),MIN(BW$6,DAY(EOMONTH($B516,0))))&gt;=$B516)*(DATE(YEAR($B516),MONTH($B516),MIN(BW$6,DAY(EOMONTH($B516,0))))&lt;$C516)+(DATE(YEAR($B516),MONTH($B516)+1,MIN(BW$6,DAY(EOMONTH($B516,1))))&gt;=$B516)*(DATE(YEAR($B516),MONTH($B516)+1,MIN(BW$6,DAY(EOMONTH($B516,1))))&lt;$C516)))</f>
        <v>0</v>
      </c>
      <c r="BX516" s="48" t="n">
        <f aca="false">MIN(Z516,(FT515*(1+FT$5/Setup!$C$36)+IF($V516=1,N($F516),0)))</f>
        <v>0</v>
      </c>
      <c r="BY516" s="48" t="n">
        <f aca="false">MIN(AA516,(FU515*(1+FU$5/Setup!$C$36)+IF($V516=2,N($F516),0)))</f>
        <v>0</v>
      </c>
      <c r="BZ516" s="48" t="n">
        <f aca="false">MIN(AB516,(FV515*(1+FV$5/Setup!$C$36)+IF($V516=3,N($F516),0)))</f>
        <v>0</v>
      </c>
      <c r="CA516" s="48" t="n">
        <f aca="false">MIN(AC516,(FW515*(1+FW$5/Setup!$C$36)+IF($V516=4,N($F516),0)))</f>
        <v>0</v>
      </c>
      <c r="CB516" s="48" t="n">
        <f aca="false">MIN(AD516,(FX515*(1+FX$5/Setup!$C$36)+IF($V516=5,N($F516),0)))</f>
        <v>0</v>
      </c>
      <c r="CC516" s="48" t="n">
        <f aca="false">MIN(AE516,(FY515*(1+FY$5/Setup!$C$36)+IF($V516=6,N($F516),0)))</f>
        <v>0</v>
      </c>
      <c r="CD516" s="48" t="n">
        <f aca="false">MIN(AF516,(FZ515*(1+FZ$5/Setup!$C$36)+IF($V516=7,N($F516),0)))</f>
        <v>0</v>
      </c>
      <c r="CE516" s="48" t="n">
        <f aca="false">MIN(AG516,(GA515*(1+GA$5/Setup!$C$36)+IF($V516=8,N($F516),0)))</f>
        <v>0</v>
      </c>
      <c r="CF516" s="48" t="n">
        <f aca="false">MIN(AH516,(GB515*(1+GB$5/Setup!$C$36)+IF($V516=9,N($F516),0)))</f>
        <v>0</v>
      </c>
      <c r="CG516" s="48" t="n">
        <f aca="false">MIN(AI516,(GC515*(1+GC$5/Setup!$C$36)+IF($V516=10,N($F516),0)))</f>
        <v>0</v>
      </c>
      <c r="CH516" s="48" t="n">
        <f aca="false">MIN(AJ516,(GD515*(1+GD$5/Setup!$C$36)+IF($V516=11,N($F516),0)))</f>
        <v>0</v>
      </c>
      <c r="CI516" s="48" t="n">
        <f aca="false">MIN(AK516,(GE515*(1+GE$5/Setup!$C$36)+IF($V516=12,N($F516),0)))</f>
        <v>0</v>
      </c>
      <c r="CJ516" s="48" t="n">
        <f aca="false">MIN(AL516,(GF515*(1+GF$5/Setup!$C$36)+IF($V516=13,N($F516),0)))</f>
        <v>0</v>
      </c>
      <c r="CK516" s="48" t="n">
        <f aca="false">MIN(AM516,(GG515*(1+GG$5/Setup!$C$36)+IF($V516=14,N($F516),0)))</f>
        <v>0</v>
      </c>
      <c r="CL516" s="48" t="n">
        <f aca="false">MIN(AN516,(GH515*(1+GH$5/Setup!$C$36)+IF($V516=15,N($F516),0)))</f>
        <v>0</v>
      </c>
      <c r="CM516" s="48" t="n">
        <f aca="false">MIN(AO516,(GI515*(1+GI$5/Setup!$C$36)+IF($V516=16,N($F516),0)))</f>
        <v>0</v>
      </c>
      <c r="CN516" s="48" t="n">
        <f aca="false">MIN(AP516,(GJ515*(1+GJ$5/Setup!$C$36)+IF($V516=17,N($F516),0)))</f>
        <v>0</v>
      </c>
      <c r="CO516" s="48" t="n">
        <f aca="false">MIN(AQ516,(GK515*(1+GK$5/Setup!$C$36)+IF($V516=18,N($F516),0)))</f>
        <v>0</v>
      </c>
      <c r="CP516" s="48" t="n">
        <f aca="false">MIN(AR516,(GL515*(1+GL$5/Setup!$C$36)+IF($V516=19,N($F516),0)))</f>
        <v>0</v>
      </c>
      <c r="CQ516" s="48" t="n">
        <f aca="false">MIN(AS516,(GM515*(1+GM$5/Setup!$C$36)+IF($V516=20,N($F516),0)))</f>
        <v>0</v>
      </c>
      <c r="CR516" s="48" t="n">
        <f aca="false">MIN(AT516,(GN515*(1+GN$5/Setup!$C$36)+IF($V516=21,N($F516),0)))</f>
        <v>0</v>
      </c>
      <c r="CS516" s="48" t="n">
        <f aca="false">MIN(AU516,(GO515*(1+GO$5/Setup!$C$36)+IF($V516=22,N($F516),0)))</f>
        <v>0</v>
      </c>
      <c r="CT516" s="48" t="n">
        <f aca="false">MIN(AV516,(GP515*(1+GP$5/Setup!$C$36)+IF($V516=23,N($F516),0)))</f>
        <v>0</v>
      </c>
      <c r="CU516" s="48" t="n">
        <f aca="false">MIN(AW516,(GQ515*(1+GQ$5/Setup!$C$36)+IF($V516=24,N($F516),0)))</f>
        <v>0</v>
      </c>
      <c r="CV516" s="48" t="n">
        <f aca="false">MIN(AX516,(GR515*(1+GR$5/Setup!$C$36)+IF($V516=25,N($F516),0)))</f>
        <v>0</v>
      </c>
      <c r="CW516" s="48" t="n">
        <f aca="false">MIN(AY516,(GS515*(1+GS$5/Setup!$C$36)+IF($V516=26,N($F516),0)))</f>
        <v>0</v>
      </c>
      <c r="CX516" s="48" t="n">
        <f aca="false">MIN(AZ516,(GT515*(1+GT$5/Setup!$C$36)+IF($V516=27,N($F516),0)))</f>
        <v>0</v>
      </c>
      <c r="CY516" s="48" t="n">
        <f aca="false">MIN(BA516,(GU515*(1+GU$5/Setup!$C$36)+IF($V516=28,N($F516),0)))</f>
        <v>0</v>
      </c>
      <c r="CZ516" s="48" t="n">
        <f aca="false">MIN(BB516,(GV515*(1+GV$5/Setup!$C$36)+IF($V516=29,N($F516),0)))</f>
        <v>0</v>
      </c>
      <c r="DA516" s="48" t="n">
        <f aca="false">MIN(BC516,(GW515*(1+GW$5/Setup!$C$36)+IF($V516=30,N($F516),0)))</f>
        <v>0</v>
      </c>
      <c r="DB516" s="48" t="n">
        <f aca="false">MIN(BD516,(GX515*(1+GX$5/Setup!$C$36)+IF($V516=31,N($F516),0)))</f>
        <v>0</v>
      </c>
      <c r="DC516" s="48" t="n">
        <f aca="false">MIN(BE516,(GY515*(1+GY$5/Setup!$C$36)+IF($V516=32,N($F516),0)))</f>
        <v>0</v>
      </c>
      <c r="DD516" s="48" t="n">
        <f aca="false">MIN(BF516,(GZ515*(1+GZ$5/Setup!$C$36)+IF($V516=33,N($F516),0)))</f>
        <v>0</v>
      </c>
      <c r="DE516" s="48" t="n">
        <f aca="false">MIN(BG516,(HA515*(1+HA$5/Setup!$C$36)+IF($V516=34,N($F516),0)))</f>
        <v>0</v>
      </c>
      <c r="DF516" s="48" t="n">
        <f aca="false">MIN(BH516,(HB515*(1+HB$5/Setup!$C$36)+IF($V516=35,N($F516),0)))</f>
        <v>0</v>
      </c>
      <c r="DG516" s="48" t="n">
        <f aca="false">MIN(BI516,(HC515*(1+HC$5/Setup!$C$36)+IF($V516=36,N($F516),0)))</f>
        <v>0</v>
      </c>
      <c r="DH516" s="48" t="n">
        <f aca="false">MIN(BJ516,(HD515*(1+HD$5/Setup!$C$36)+IF($V516=37,N($F516),0)))</f>
        <v>0</v>
      </c>
      <c r="DI516" s="48" t="n">
        <f aca="false">MIN(BK516,(HE515*(1+HE$5/Setup!$C$36)+IF($V516=38,N($F516),0)))</f>
        <v>0</v>
      </c>
      <c r="DJ516" s="48" t="n">
        <f aca="false">MIN(BL516,(HF515*(1+HF$5/Setup!$C$36)+IF($V516=39,N($F516),0)))</f>
        <v>0</v>
      </c>
      <c r="DK516" s="48" t="n">
        <f aca="false">MIN(BM516,(HG515*(1+HG$5/Setup!$C$36)+IF($V516=40,N($F516),0)))</f>
        <v>0</v>
      </c>
      <c r="DL516" s="48" t="n">
        <f aca="false">MIN(BN516,(HH515*(1+HH$5/Setup!$C$36)+IF($V516=41,N($F516),0)))</f>
        <v>0</v>
      </c>
      <c r="DM516" s="48" t="n">
        <f aca="false">MIN(BO516,(HI515*(1+HI$5/Setup!$C$36)+IF($V516=42,N($F516),0)))</f>
        <v>0</v>
      </c>
      <c r="DN516" s="48" t="n">
        <f aca="false">MIN(BP516,(HJ515*(1+HJ$5/Setup!$C$36)+IF($V516=43,N($F516),0)))</f>
        <v>0</v>
      </c>
      <c r="DO516" s="48" t="n">
        <f aca="false">MIN(BQ516,(HK515*(1+HK$5/Setup!$C$36)+IF($V516=44,N($F516),0)))</f>
        <v>0</v>
      </c>
      <c r="DP516" s="48" t="n">
        <f aca="false">MIN(BR516,(HL515*(1+HL$5/Setup!$C$36)+IF($V516=45,N($F516),0)))</f>
        <v>0</v>
      </c>
      <c r="DQ516" s="48" t="n">
        <f aca="false">MIN(BS516,(HM515*(1+HM$5/Setup!$C$36)+IF($V516=46,N($F516),0)))</f>
        <v>0</v>
      </c>
      <c r="DR516" s="48" t="n">
        <f aca="false">MIN(BT516,(HN515*(1+HN$5/Setup!$C$36)+IF($V516=47,N($F516),0)))</f>
        <v>0</v>
      </c>
      <c r="DS516" s="48" t="n">
        <f aca="false">MIN(BU516,(HO515*(1+HO$5/Setup!$C$36)+IF($V516=48,N($F516),0)))</f>
        <v>0</v>
      </c>
      <c r="DT516" s="48" t="n">
        <f aca="false">MIN(BV516,(HP515*(1+HP$5/Setup!$C$36)+IF($V516=49,N($F516),0)))</f>
        <v>0</v>
      </c>
      <c r="DU516" s="48" t="n">
        <f aca="false">MIN(BW516,(HQ515*(1+HQ$5/Setup!$C$36)+IF($V516=50,N($F516),0)))</f>
        <v>0</v>
      </c>
      <c r="DV516" s="48" t="n">
        <f aca="false">MIN(MAX((FT515*(1+FT$5/Setup!$C$36)+IF($V516=1,N($F516),0))-BX516,0),MAX($P516-0,0))</f>
        <v>0</v>
      </c>
      <c r="DW516" s="48" t="n">
        <f aca="false">MIN(MAX((FU515*(1+FU$5/Setup!$C$36)+IF($V516=2,N($F516),0))-BY516,0),MAX($P516-SUM(DV516:DV516),0))</f>
        <v>0</v>
      </c>
      <c r="DX516" s="48" t="n">
        <f aca="false">MIN(MAX((FV515*(1+FV$5/Setup!$C$36)+IF($V516=3,N($F516),0))-BZ516,0),MAX($P516-SUM(DV516:DW516),0))</f>
        <v>0</v>
      </c>
      <c r="DY516" s="48" t="n">
        <f aca="false">MIN(MAX((FW515*(1+FW$5/Setup!$C$36)+IF($V516=4,N($F516),0))-CA516,0),MAX($P516-SUM(DV516:DX516),0))</f>
        <v>0</v>
      </c>
      <c r="DZ516" s="48" t="n">
        <f aca="false">MIN(MAX((FX515*(1+FX$5/Setup!$C$36)+IF($V516=5,N($F516),0))-CB516,0),MAX($P516-SUM(DV516:DY516),0))</f>
        <v>0</v>
      </c>
      <c r="EA516" s="48" t="n">
        <f aca="false">MIN(MAX((FY515*(1+FY$5/Setup!$C$36)+IF($V516=6,N($F516),0))-CC516,0),MAX($P516-SUM(DV516:DZ516),0))</f>
        <v>0</v>
      </c>
      <c r="EB516" s="48" t="n">
        <f aca="false">MIN(MAX((FZ515*(1+FZ$5/Setup!$C$36)+IF($V516=7,N($F516),0))-CD516,0),MAX($P516-SUM(DV516:EA516),0))</f>
        <v>0</v>
      </c>
      <c r="EC516" s="48" t="n">
        <f aca="false">MIN(MAX((GA515*(1+GA$5/Setup!$C$36)+IF($V516=8,N($F516),0))-CE516,0),MAX($P516-SUM(DV516:EB516),0))</f>
        <v>0</v>
      </c>
      <c r="ED516" s="48" t="n">
        <f aca="false">MIN(MAX((GB515*(1+GB$5/Setup!$C$36)+IF($V516=9,N($F516),0))-CF516,0),MAX($P516-SUM(DV516:EC516),0))</f>
        <v>0</v>
      </c>
      <c r="EE516" s="48" t="n">
        <f aca="false">MIN(MAX((GC515*(1+GC$5/Setup!$C$36)+IF($V516=10,N($F516),0))-CG516,0),MAX($P516-SUM(DV516:ED516),0))</f>
        <v>0</v>
      </c>
      <c r="EF516" s="48" t="n">
        <f aca="false">MIN(MAX((GD515*(1+GD$5/Setup!$C$36)+IF($V516=11,N($F516),0))-CH516,0),MAX($P516-SUM(DV516:EE516),0))</f>
        <v>0</v>
      </c>
      <c r="EG516" s="48" t="n">
        <f aca="false">MIN(MAX((GE515*(1+GE$5/Setup!$C$36)+IF($V516=12,N($F516),0))-CI516,0),MAX($P516-SUM(DV516:EF516),0))</f>
        <v>0</v>
      </c>
      <c r="EH516" s="48" t="n">
        <f aca="false">MIN(MAX((GF515*(1+GF$5/Setup!$C$36)+IF($V516=13,N($F516),0))-CJ516,0),MAX($P516-SUM(DV516:EG516),0))</f>
        <v>0</v>
      </c>
      <c r="EI516" s="48" t="n">
        <f aca="false">MIN(MAX((GG515*(1+GG$5/Setup!$C$36)+IF($V516=14,N($F516),0))-CK516,0),MAX($P516-SUM(DV516:EH516),0))</f>
        <v>0</v>
      </c>
      <c r="EJ516" s="48" t="n">
        <f aca="false">MIN(MAX((GH515*(1+GH$5/Setup!$C$36)+IF($V516=15,N($F516),0))-CL516,0),MAX($P516-SUM(DV516:EI516),0))</f>
        <v>0</v>
      </c>
      <c r="EK516" s="48" t="n">
        <f aca="false">MIN(MAX((GI515*(1+GI$5/Setup!$C$36)+IF($V516=16,N($F516),0))-CM516,0),MAX($P516-SUM(DV516:EJ516),0))</f>
        <v>0</v>
      </c>
      <c r="EL516" s="48" t="n">
        <f aca="false">MIN(MAX((GJ515*(1+GJ$5/Setup!$C$36)+IF($V516=17,N($F516),0))-CN516,0),MAX($P516-SUM(DV516:EK516),0))</f>
        <v>0</v>
      </c>
      <c r="EM516" s="48" t="n">
        <f aca="false">MIN(MAX((GK515*(1+GK$5/Setup!$C$36)+IF($V516=18,N($F516),0))-CO516,0),MAX($P516-SUM(DV516:EL516),0))</f>
        <v>0</v>
      </c>
      <c r="EN516" s="48" t="n">
        <f aca="false">MIN(MAX((GL515*(1+GL$5/Setup!$C$36)+IF($V516=19,N($F516),0))-CP516,0),MAX($P516-SUM(DV516:EM516),0))</f>
        <v>0</v>
      </c>
      <c r="EO516" s="48" t="n">
        <f aca="false">MIN(MAX((GM515*(1+GM$5/Setup!$C$36)+IF($V516=20,N($F516),0))-CQ516,0),MAX($P516-SUM(DV516:EN516),0))</f>
        <v>0</v>
      </c>
      <c r="EP516" s="48" t="n">
        <f aca="false">MIN(MAX((GN515*(1+GN$5/Setup!$C$36)+IF($V516=21,N($F516),0))-CR516,0),MAX($P516-SUM(DV516:EO516),0))</f>
        <v>0</v>
      </c>
      <c r="EQ516" s="48" t="n">
        <f aca="false">MIN(MAX((GO515*(1+GO$5/Setup!$C$36)+IF($V516=22,N($F516),0))-CS516,0),MAX($P516-SUM(DV516:EP516),0))</f>
        <v>0</v>
      </c>
      <c r="ER516" s="48" t="n">
        <f aca="false">MIN(MAX((GP515*(1+GP$5/Setup!$C$36)+IF($V516=23,N($F516),0))-CT516,0),MAX($P516-SUM(DV516:EQ516),0))</f>
        <v>0</v>
      </c>
      <c r="ES516" s="48" t="n">
        <f aca="false">MIN(MAX((GQ515*(1+GQ$5/Setup!$C$36)+IF($V516=24,N($F516),0))-CU516,0),MAX($P516-SUM(DV516:ER516),0))</f>
        <v>0</v>
      </c>
      <c r="ET516" s="48" t="n">
        <f aca="false">MIN(MAX((GR515*(1+GR$5/Setup!$C$36)+IF($V516=25,N($F516),0))-CV516,0),MAX($P516-SUM(DV516:ES516),0))</f>
        <v>0</v>
      </c>
      <c r="EU516" s="48" t="n">
        <f aca="false">MIN(MAX((GS515*(1+GS$5/Setup!$C$36)+IF($V516=26,N($F516),0))-CW516,0),MAX($P516-SUM(DV516:ET516),0))</f>
        <v>0</v>
      </c>
      <c r="EV516" s="48" t="n">
        <f aca="false">MIN(MAX((GT515*(1+GT$5/Setup!$C$36)+IF($V516=27,N($F516),0))-CX516,0),MAX($P516-SUM(DV516:EU516),0))</f>
        <v>0</v>
      </c>
      <c r="EW516" s="48" t="n">
        <f aca="false">MIN(MAX((GU515*(1+GU$5/Setup!$C$36)+IF($V516=28,N($F516),0))-CY516,0),MAX($P516-SUM(DV516:EV516),0))</f>
        <v>0</v>
      </c>
      <c r="EX516" s="48" t="n">
        <f aca="false">MIN(MAX((GV515*(1+GV$5/Setup!$C$36)+IF($V516=29,N($F516),0))-CZ516,0),MAX($P516-SUM(DV516:EW516),0))</f>
        <v>0</v>
      </c>
      <c r="EY516" s="48" t="n">
        <f aca="false">MIN(MAX((GW515*(1+GW$5/Setup!$C$36)+IF($V516=30,N($F516),0))-DA516,0),MAX($P516-SUM(DV516:EX516),0))</f>
        <v>0</v>
      </c>
      <c r="EZ516" s="48" t="n">
        <f aca="false">MIN(MAX((GX515*(1+GX$5/Setup!$C$36)+IF($V516=31,N($F516),0))-DB516,0),MAX($P516-SUM(DV516:EY516),0))</f>
        <v>0</v>
      </c>
      <c r="FA516" s="48" t="n">
        <f aca="false">MIN(MAX((GY515*(1+GY$5/Setup!$C$36)+IF($V516=32,N($F516),0))-DC516,0),MAX($P516-SUM(DV516:EZ516),0))</f>
        <v>0</v>
      </c>
      <c r="FB516" s="48" t="n">
        <f aca="false">MIN(MAX((GZ515*(1+GZ$5/Setup!$C$36)+IF($V516=33,N($F516),0))-DD516,0),MAX($P516-SUM(DV516:FA516),0))</f>
        <v>0</v>
      </c>
      <c r="FC516" s="48" t="n">
        <f aca="false">MIN(MAX((HA515*(1+HA$5/Setup!$C$36)+IF($V516=34,N($F516),0))-DE516,0),MAX($P516-SUM(DV516:FB516),0))</f>
        <v>0</v>
      </c>
      <c r="FD516" s="48" t="n">
        <f aca="false">MIN(MAX((HB515*(1+HB$5/Setup!$C$36)+IF($V516=35,N($F516),0))-DF516,0),MAX($P516-SUM(DV516:FC516),0))</f>
        <v>0</v>
      </c>
      <c r="FE516" s="48" t="n">
        <f aca="false">MIN(MAX((HC515*(1+HC$5/Setup!$C$36)+IF($V516=36,N($F516),0))-DG516,0),MAX($P516-SUM(DV516:FD516),0))</f>
        <v>0</v>
      </c>
      <c r="FF516" s="48" t="n">
        <f aca="false">MIN(MAX((HD515*(1+HD$5/Setup!$C$36)+IF($V516=37,N($F516),0))-DH516,0),MAX($P516-SUM(DV516:FE516),0))</f>
        <v>0</v>
      </c>
      <c r="FG516" s="48" t="n">
        <f aca="false">MIN(MAX((HE515*(1+HE$5/Setup!$C$36)+IF($V516=38,N($F516),0))-DI516,0),MAX($P516-SUM(DV516:FF516),0))</f>
        <v>0</v>
      </c>
      <c r="FH516" s="48" t="n">
        <f aca="false">MIN(MAX((HF515*(1+HF$5/Setup!$C$36)+IF($V516=39,N($F516),0))-DJ516,0),MAX($P516-SUM(DV516:FG516),0))</f>
        <v>0</v>
      </c>
      <c r="FI516" s="48" t="n">
        <f aca="false">MIN(MAX((HG515*(1+HG$5/Setup!$C$36)+IF($V516=40,N($F516),0))-DK516,0),MAX($P516-SUM(DV516:FH516),0))</f>
        <v>0</v>
      </c>
      <c r="FJ516" s="48" t="n">
        <f aca="false">MIN(MAX((HH515*(1+HH$5/Setup!$C$36)+IF($V516=41,N($F516),0))-DL516,0),MAX($P516-SUM(DV516:FI516),0))</f>
        <v>0</v>
      </c>
      <c r="FK516" s="48" t="n">
        <f aca="false">MIN(MAX((HI515*(1+HI$5/Setup!$C$36)+IF($V516=42,N($F516),0))-DM516,0),MAX($P516-SUM(DV516:FJ516),0))</f>
        <v>0</v>
      </c>
      <c r="FL516" s="48" t="n">
        <f aca="false">MIN(MAX((HJ515*(1+HJ$5/Setup!$C$36)+IF($V516=43,N($F516),0))-DN516,0),MAX($P516-SUM(DV516:FK516),0))</f>
        <v>0</v>
      </c>
      <c r="FM516" s="48" t="n">
        <f aca="false">MIN(MAX((HK515*(1+HK$5/Setup!$C$36)+IF($V516=44,N($F516),0))-DO516,0),MAX($P516-SUM(DV516:FL516),0))</f>
        <v>0</v>
      </c>
      <c r="FN516" s="48" t="n">
        <f aca="false">MIN(MAX((HL515*(1+HL$5/Setup!$C$36)+IF($V516=45,N($F516),0))-DP516,0),MAX($P516-SUM(DV516:FM516),0))</f>
        <v>0</v>
      </c>
      <c r="FO516" s="48" t="n">
        <f aca="false">MIN(MAX((HM515*(1+HM$5/Setup!$C$36)+IF($V516=46,N($F516),0))-DQ516,0),MAX($P516-SUM(DV516:FN516),0))</f>
        <v>0</v>
      </c>
      <c r="FP516" s="48" t="n">
        <f aca="false">MIN(MAX((HN515*(1+HN$5/Setup!$C$36)+IF($V516=47,N($F516),0))-DR516,0),MAX($P516-SUM(DV516:FO516),0))</f>
        <v>0</v>
      </c>
      <c r="FQ516" s="48" t="n">
        <f aca="false">MIN(MAX((HO515*(1+HO$5/Setup!$C$36)+IF($V516=48,N($F516),0))-DS516,0),MAX($P516-SUM(DV516:FP516),0))</f>
        <v>0</v>
      </c>
      <c r="FR516" s="48" t="n">
        <f aca="false">MIN(MAX((HP515*(1+HP$5/Setup!$C$36)+IF($V516=49,N($F516),0))-DT516,0),MAX($P516-SUM(DV516:FQ516),0))</f>
        <v>0</v>
      </c>
      <c r="FS516" s="48" t="n">
        <f aca="false">MIN(MAX((HQ515*(1+HQ$5/Setup!$C$36)+IF($V516=50,N($F516),0))-DU516,0),MAX($P516-SUM(DV516:FR516),0))</f>
        <v>0</v>
      </c>
      <c r="FT516" s="48" t="n">
        <f aca="false">IF((FT515*(1+FT$5/Setup!$C$36)+IF($V516=1,N($F516),0))-BX516-DV516&lt;0.005,0,(FT515*(1+FT$5/Setup!$C$36)+IF($V516=1,N($F516),0))-BX516-DV516)</f>
        <v>0</v>
      </c>
      <c r="FU516" s="48" t="n">
        <f aca="false">IF((FU515*(1+FU$5/Setup!$C$36)+IF($V516=2,N($F516),0))-BY516-DW516&lt;0.005,0,(FU515*(1+FU$5/Setup!$C$36)+IF($V516=2,N($F516),0))-BY516-DW516)</f>
        <v>0</v>
      </c>
      <c r="FV516" s="48" t="n">
        <f aca="false">IF((FV515*(1+FV$5/Setup!$C$36)+IF($V516=3,N($F516),0))-BZ516-DX516&lt;0.005,0,(FV515*(1+FV$5/Setup!$C$36)+IF($V516=3,N($F516),0))-BZ516-DX516)</f>
        <v>0</v>
      </c>
      <c r="FW516" s="48" t="n">
        <f aca="false">IF((FW515*(1+FW$5/Setup!$C$36)+IF($V516=4,N($F516),0))-CA516-DY516&lt;0.005,0,(FW515*(1+FW$5/Setup!$C$36)+IF($V516=4,N($F516),0))-CA516-DY516)</f>
        <v>0</v>
      </c>
      <c r="FX516" s="48" t="n">
        <f aca="false">IF((FX515*(1+FX$5/Setup!$C$36)+IF($V516=5,N($F516),0))-CB516-DZ516&lt;0.005,0,(FX515*(1+FX$5/Setup!$C$36)+IF($V516=5,N($F516),0))-CB516-DZ516)</f>
        <v>0</v>
      </c>
      <c r="FY516" s="48" t="n">
        <f aca="false">IF((FY515*(1+FY$5/Setup!$C$36)+IF($V516=6,N($F516),0))-CC516-EA516&lt;0.005,0,(FY515*(1+FY$5/Setup!$C$36)+IF($V516=6,N($F516),0))-CC516-EA516)</f>
        <v>0</v>
      </c>
      <c r="FZ516" s="48" t="n">
        <f aca="false">IF((FZ515*(1+FZ$5/Setup!$C$36)+IF($V516=7,N($F516),0))-CD516-EB516&lt;0.005,0,(FZ515*(1+FZ$5/Setup!$C$36)+IF($V516=7,N($F516),0))-CD516-EB516)</f>
        <v>0</v>
      </c>
      <c r="GA516" s="48" t="n">
        <f aca="false">IF((GA515*(1+GA$5/Setup!$C$36)+IF($V516=8,N($F516),0))-CE516-EC516&lt;0.005,0,(GA515*(1+GA$5/Setup!$C$36)+IF($V516=8,N($F516),0))-CE516-EC516)</f>
        <v>0</v>
      </c>
      <c r="GB516" s="48" t="n">
        <f aca="false">IF((GB515*(1+GB$5/Setup!$C$36)+IF($V516=9,N($F516),0))-CF516-ED516&lt;0.005,0,(GB515*(1+GB$5/Setup!$C$36)+IF($V516=9,N($F516),0))-CF516-ED516)</f>
        <v>0</v>
      </c>
      <c r="GC516" s="48" t="n">
        <f aca="false">IF((GC515*(1+GC$5/Setup!$C$36)+IF($V516=10,N($F516),0))-CG516-EE516&lt;0.005,0,(GC515*(1+GC$5/Setup!$C$36)+IF($V516=10,N($F516),0))-CG516-EE516)</f>
        <v>0</v>
      </c>
      <c r="GD516" s="48" t="n">
        <f aca="false">IF((GD515*(1+GD$5/Setup!$C$36)+IF($V516=11,N($F516),0))-CH516-EF516&lt;0.005,0,(GD515*(1+GD$5/Setup!$C$36)+IF($V516=11,N($F516),0))-CH516-EF516)</f>
        <v>0</v>
      </c>
      <c r="GE516" s="48" t="n">
        <f aca="false">IF((GE515*(1+GE$5/Setup!$C$36)+IF($V516=12,N($F516),0))-CI516-EG516&lt;0.005,0,(GE515*(1+GE$5/Setup!$C$36)+IF($V516=12,N($F516),0))-CI516-EG516)</f>
        <v>0</v>
      </c>
      <c r="GF516" s="48" t="n">
        <f aca="false">IF((GF515*(1+GF$5/Setup!$C$36)+IF($V516=13,N($F516),0))-CJ516-EH516&lt;0.005,0,(GF515*(1+GF$5/Setup!$C$36)+IF($V516=13,N($F516),0))-CJ516-EH516)</f>
        <v>0</v>
      </c>
      <c r="GG516" s="48" t="n">
        <f aca="false">IF((GG515*(1+GG$5/Setup!$C$36)+IF($V516=14,N($F516),0))-CK516-EI516&lt;0.005,0,(GG515*(1+GG$5/Setup!$C$36)+IF($V516=14,N($F516),0))-CK516-EI516)</f>
        <v>0</v>
      </c>
      <c r="GH516" s="48" t="n">
        <f aca="false">IF((GH515*(1+GH$5/Setup!$C$36)+IF($V516=15,N($F516),0))-CL516-EJ516&lt;0.005,0,(GH515*(1+GH$5/Setup!$C$36)+IF($V516=15,N($F516),0))-CL516-EJ516)</f>
        <v>0</v>
      </c>
      <c r="GI516" s="48" t="n">
        <f aca="false">IF((GI515*(1+GI$5/Setup!$C$36)+IF($V516=16,N($F516),0))-CM516-EK516&lt;0.005,0,(GI515*(1+GI$5/Setup!$C$36)+IF($V516=16,N($F516),0))-CM516-EK516)</f>
        <v>0</v>
      </c>
      <c r="GJ516" s="48" t="n">
        <f aca="false">IF((GJ515*(1+GJ$5/Setup!$C$36)+IF($V516=17,N($F516),0))-CN516-EL516&lt;0.005,0,(GJ515*(1+GJ$5/Setup!$C$36)+IF($V516=17,N($F516),0))-CN516-EL516)</f>
        <v>0</v>
      </c>
      <c r="GK516" s="48" t="n">
        <f aca="false">IF((GK515*(1+GK$5/Setup!$C$36)+IF($V516=18,N($F516),0))-CO516-EM516&lt;0.005,0,(GK515*(1+GK$5/Setup!$C$36)+IF($V516=18,N($F516),0))-CO516-EM516)</f>
        <v>0</v>
      </c>
      <c r="GL516" s="48" t="n">
        <f aca="false">IF((GL515*(1+GL$5/Setup!$C$36)+IF($V516=19,N($F516),0))-CP516-EN516&lt;0.005,0,(GL515*(1+GL$5/Setup!$C$36)+IF($V516=19,N($F516),0))-CP516-EN516)</f>
        <v>0</v>
      </c>
      <c r="GM516" s="48" t="n">
        <f aca="false">IF((GM515*(1+GM$5/Setup!$C$36)+IF($V516=20,N($F516),0))-CQ516-EO516&lt;0.005,0,(GM515*(1+GM$5/Setup!$C$36)+IF($V516=20,N($F516),0))-CQ516-EO516)</f>
        <v>0</v>
      </c>
      <c r="GN516" s="48" t="n">
        <f aca="false">IF((GN515*(1+GN$5/Setup!$C$36)+IF($V516=21,N($F516),0))-CR516-EP516&lt;0.005,0,(GN515*(1+GN$5/Setup!$C$36)+IF($V516=21,N($F516),0))-CR516-EP516)</f>
        <v>0</v>
      </c>
      <c r="GO516" s="48" t="n">
        <f aca="false">IF((GO515*(1+GO$5/Setup!$C$36)+IF($V516=22,N($F516),0))-CS516-EQ516&lt;0.005,0,(GO515*(1+GO$5/Setup!$C$36)+IF($V516=22,N($F516),0))-CS516-EQ516)</f>
        <v>0</v>
      </c>
      <c r="GP516" s="48" t="n">
        <f aca="false">IF((GP515*(1+GP$5/Setup!$C$36)+IF($V516=23,N($F516),0))-CT516-ER516&lt;0.005,0,(GP515*(1+GP$5/Setup!$C$36)+IF($V516=23,N($F516),0))-CT516-ER516)</f>
        <v>0</v>
      </c>
      <c r="GQ516" s="48" t="n">
        <f aca="false">IF((GQ515*(1+GQ$5/Setup!$C$36)+IF($V516=24,N($F516),0))-CU516-ES516&lt;0.005,0,(GQ515*(1+GQ$5/Setup!$C$36)+IF($V516=24,N($F516),0))-CU516-ES516)</f>
        <v>0</v>
      </c>
      <c r="GR516" s="48" t="n">
        <f aca="false">IF((GR515*(1+GR$5/Setup!$C$36)+IF($V516=25,N($F516),0))-CV516-ET516&lt;0.005,0,(GR515*(1+GR$5/Setup!$C$36)+IF($V516=25,N($F516),0))-CV516-ET516)</f>
        <v>0</v>
      </c>
      <c r="GS516" s="48" t="n">
        <f aca="false">IF((GS515*(1+GS$5/Setup!$C$36)+IF($V516=26,N($F516),0))-CW516-EU516&lt;0.005,0,(GS515*(1+GS$5/Setup!$C$36)+IF($V516=26,N($F516),0))-CW516-EU516)</f>
        <v>0</v>
      </c>
      <c r="GT516" s="48" t="n">
        <f aca="false">IF((GT515*(1+GT$5/Setup!$C$36)+IF($V516=27,N($F516),0))-CX516-EV516&lt;0.005,0,(GT515*(1+GT$5/Setup!$C$36)+IF($V516=27,N($F516),0))-CX516-EV516)</f>
        <v>0</v>
      </c>
      <c r="GU516" s="48" t="n">
        <f aca="false">IF((GU515*(1+GU$5/Setup!$C$36)+IF($V516=28,N($F516),0))-CY516-EW516&lt;0.005,0,(GU515*(1+GU$5/Setup!$C$36)+IF($V516=28,N($F516),0))-CY516-EW516)</f>
        <v>0</v>
      </c>
      <c r="GV516" s="48" t="n">
        <f aca="false">IF((GV515*(1+GV$5/Setup!$C$36)+IF($V516=29,N($F516),0))-CZ516-EX516&lt;0.005,0,(GV515*(1+GV$5/Setup!$C$36)+IF($V516=29,N($F516),0))-CZ516-EX516)</f>
        <v>0</v>
      </c>
      <c r="GW516" s="48" t="n">
        <f aca="false">IF((GW515*(1+GW$5/Setup!$C$36)+IF($V516=30,N($F516),0))-DA516-EY516&lt;0.005,0,(GW515*(1+GW$5/Setup!$C$36)+IF($V516=30,N($F516),0))-DA516-EY516)</f>
        <v>0</v>
      </c>
      <c r="GX516" s="48" t="n">
        <f aca="false">IF((GX515*(1+GX$5/Setup!$C$36)+IF($V516=31,N($F516),0))-DB516-EZ516&lt;0.005,0,(GX515*(1+GX$5/Setup!$C$36)+IF($V516=31,N($F516),0))-DB516-EZ516)</f>
        <v>0</v>
      </c>
      <c r="GY516" s="48" t="n">
        <f aca="false">IF((GY515*(1+GY$5/Setup!$C$36)+IF($V516=32,N($F516),0))-DC516-FA516&lt;0.005,0,(GY515*(1+GY$5/Setup!$C$36)+IF($V516=32,N($F516),0))-DC516-FA516)</f>
        <v>0</v>
      </c>
      <c r="GZ516" s="48" t="n">
        <f aca="false">IF((GZ515*(1+GZ$5/Setup!$C$36)+IF($V516=33,N($F516),0))-DD516-FB516&lt;0.005,0,(GZ515*(1+GZ$5/Setup!$C$36)+IF($V516=33,N($F516),0))-DD516-FB516)</f>
        <v>0</v>
      </c>
      <c r="HA516" s="48" t="n">
        <f aca="false">IF((HA515*(1+HA$5/Setup!$C$36)+IF($V516=34,N($F516),0))-DE516-FC516&lt;0.005,0,(HA515*(1+HA$5/Setup!$C$36)+IF($V516=34,N($F516),0))-DE516-FC516)</f>
        <v>0</v>
      </c>
      <c r="HB516" s="48" t="n">
        <f aca="false">IF((HB515*(1+HB$5/Setup!$C$36)+IF($V516=35,N($F516),0))-DF516-FD516&lt;0.005,0,(HB515*(1+HB$5/Setup!$C$36)+IF($V516=35,N($F516),0))-DF516-FD516)</f>
        <v>0</v>
      </c>
      <c r="HC516" s="48" t="n">
        <f aca="false">IF((HC515*(1+HC$5/Setup!$C$36)+IF($V516=36,N($F516),0))-DG516-FE516&lt;0.005,0,(HC515*(1+HC$5/Setup!$C$36)+IF($V516=36,N($F516),0))-DG516-FE516)</f>
        <v>0</v>
      </c>
      <c r="HD516" s="48" t="n">
        <f aca="false">IF((HD515*(1+HD$5/Setup!$C$36)+IF($V516=37,N($F516),0))-DH516-FF516&lt;0.005,0,(HD515*(1+HD$5/Setup!$C$36)+IF($V516=37,N($F516),0))-DH516-FF516)</f>
        <v>0</v>
      </c>
      <c r="HE516" s="48" t="n">
        <f aca="false">IF((HE515*(1+HE$5/Setup!$C$36)+IF($V516=38,N($F516),0))-DI516-FG516&lt;0.005,0,(HE515*(1+HE$5/Setup!$C$36)+IF($V516=38,N($F516),0))-DI516-FG516)</f>
        <v>0</v>
      </c>
      <c r="HF516" s="48" t="n">
        <f aca="false">IF((HF515*(1+HF$5/Setup!$C$36)+IF($V516=39,N($F516),0))-DJ516-FH516&lt;0.005,0,(HF515*(1+HF$5/Setup!$C$36)+IF($V516=39,N($F516),0))-DJ516-FH516)</f>
        <v>0</v>
      </c>
      <c r="HG516" s="48" t="n">
        <f aca="false">IF((HG515*(1+HG$5/Setup!$C$36)+IF($V516=40,N($F516),0))-DK516-FI516&lt;0.005,0,(HG515*(1+HG$5/Setup!$C$36)+IF($V516=40,N($F516),0))-DK516-FI516)</f>
        <v>0</v>
      </c>
      <c r="HH516" s="48" t="n">
        <f aca="false">IF((HH515*(1+HH$5/Setup!$C$36)+IF($V516=41,N($F516),0))-DL516-FJ516&lt;0.005,0,(HH515*(1+HH$5/Setup!$C$36)+IF($V516=41,N($F516),0))-DL516-FJ516)</f>
        <v>0</v>
      </c>
      <c r="HI516" s="48" t="n">
        <f aca="false">IF((HI515*(1+HI$5/Setup!$C$36)+IF($V516=42,N($F516),0))-DM516-FK516&lt;0.005,0,(HI515*(1+HI$5/Setup!$C$36)+IF($V516=42,N($F516),0))-DM516-FK516)</f>
        <v>0</v>
      </c>
      <c r="HJ516" s="48" t="n">
        <f aca="false">IF((HJ515*(1+HJ$5/Setup!$C$36)+IF($V516=43,N($F516),0))-DN516-FL516&lt;0.005,0,(HJ515*(1+HJ$5/Setup!$C$36)+IF($V516=43,N($F516),0))-DN516-FL516)</f>
        <v>0</v>
      </c>
      <c r="HK516" s="48" t="n">
        <f aca="false">IF((HK515*(1+HK$5/Setup!$C$36)+IF($V516=44,N($F516),0))-DO516-FM516&lt;0.005,0,(HK515*(1+HK$5/Setup!$C$36)+IF($V516=44,N($F516),0))-DO516-FM516)</f>
        <v>0</v>
      </c>
      <c r="HL516" s="48" t="n">
        <f aca="false">IF((HL515*(1+HL$5/Setup!$C$36)+IF($V516=45,N($F516),0))-DP516-FN516&lt;0.005,0,(HL515*(1+HL$5/Setup!$C$36)+IF($V516=45,N($F516),0))-DP516-FN516)</f>
        <v>0</v>
      </c>
      <c r="HM516" s="48" t="n">
        <f aca="false">IF((HM515*(1+HM$5/Setup!$C$36)+IF($V516=46,N($F516),0))-DQ516-FO516&lt;0.005,0,(HM515*(1+HM$5/Setup!$C$36)+IF($V516=46,N($F516),0))-DQ516-FO516)</f>
        <v>0</v>
      </c>
      <c r="HN516" s="48" t="n">
        <f aca="false">IF((HN515*(1+HN$5/Setup!$C$36)+IF($V516=47,N($F516),0))-DR516-FP516&lt;0.005,0,(HN515*(1+HN$5/Setup!$C$36)+IF($V516=47,N($F516),0))-DR516-FP516)</f>
        <v>0</v>
      </c>
      <c r="HO516" s="48" t="n">
        <f aca="false">IF((HO515*(1+HO$5/Setup!$C$36)+IF($V516=48,N($F516),0))-DS516-FQ516&lt;0.005,0,(HO515*(1+HO$5/Setup!$C$36)+IF($V516=48,N($F516),0))-DS516-FQ516)</f>
        <v>0</v>
      </c>
      <c r="HP516" s="48" t="n">
        <f aca="false">IF((HP515*(1+HP$5/Setup!$C$36)+IF($V516=49,N($F516),0))-DT516-FR516&lt;0.005,0,(HP515*(1+HP$5/Setup!$C$36)+IF($V516=49,N($F516),0))-DT516-FR516)</f>
        <v>0</v>
      </c>
      <c r="HQ516" s="48" t="n">
        <f aca="false">IF((HQ515*(1+HQ$5/Setup!$C$36)+IF($V516=50,N($F516),0))-DU516-FS516&lt;0.005,0,(HQ515*(1+HQ$5/Setup!$C$36)+IF($V516=50,N($F516),0))-DU516-FS516)</f>
        <v>0</v>
      </c>
    </row>
    <row r="517" customFormat="false" ht="15" hidden="false" customHeight="false" outlineLevel="0" collapsed="false">
      <c r="A517" s="44" t="n">
        <v>509</v>
      </c>
      <c r="B517" s="45" t="n">
        <f aca="false">IF(Setup!$C$7="Every month",EDATE(Setup!$C$8,($A517-1)),IF(Setup!$C$7="Twice a month",DATE(YEAR(Setup!$C$8),MONTH(Setup!$C$8)+INT((($A517-1)+Setup!$C$41)/2),MIN(IF(MOD(($A517-1)+Setup!$C$41,2)=0,Setup!$C$39,Setup!$C$40),DAY(EOMONTH(DATE(YEAR(Setup!$C$8),MONTH(Setup!$C$8)+INT((($A517-1)+Setup!$C$41)/2),1),0)))),Setup!$C$8+($A517-1)*IF(Setup!$C$7="Every week",7,14)))</f>
        <v>53437</v>
      </c>
      <c r="C517" s="45" t="n">
        <f aca="false">IF(Setup!$C$7="Every month",EDATE(Setup!$C$8,$A517),IF(Setup!$C$7="Twice a month",DATE(YEAR(Setup!$C$8),MONTH(Setup!$C$8)+INT(($A517+Setup!$C$41)/2),MIN(IF(MOD($A517+Setup!$C$41,2)=0,Setup!$C$39,Setup!$C$40),DAY(EOMONTH(DATE(YEAR(Setup!$C$8),MONTH(Setup!$C$8)+INT(($A517+Setup!$C$41)/2),1),0)))),Setup!$C$8+$A517*IF(Setup!$C$7="Every week",7,14)))</f>
        <v>53451</v>
      </c>
      <c r="D517" s="46"/>
      <c r="E517" s="47"/>
      <c r="F517" s="47"/>
      <c r="G517" s="47"/>
      <c r="H517" s="47"/>
      <c r="I517" s="48" t="n">
        <f aca="false">N(Setup!$C$11)+N(E517)</f>
        <v>100</v>
      </c>
      <c r="J517" s="48" t="n">
        <f aca="false">MIN(Setup!$C$37,MAX(I517,0))</f>
        <v>9.23076923076923</v>
      </c>
      <c r="K517" s="48" t="n">
        <f aca="false">MIN(MAX(N(Setup!$C$14)-L516,0),MAX(I517-J517,0))</f>
        <v>0</v>
      </c>
      <c r="L517" s="48" t="n">
        <f aca="false">L516+K517-N(G517)</f>
        <v>500</v>
      </c>
      <c r="M517" s="48" t="n">
        <f aca="false">M516+J517-N(H517)</f>
        <v>4698.46153846153</v>
      </c>
      <c r="N517" s="48" t="n">
        <f aca="false">SUM(BX517:DU517)</f>
        <v>0</v>
      </c>
      <c r="O517" s="48" t="n">
        <f aca="false">SUM(Z517:BW517)-N517</f>
        <v>40</v>
      </c>
      <c r="P517" s="48" t="n">
        <f aca="false">MAX(I517-J517-K517,0)+O517</f>
        <v>130.769230769231</v>
      </c>
      <c r="Q517" s="48" t="n">
        <f aca="false">SUM(DV517:FS517)</f>
        <v>0</v>
      </c>
      <c r="R517" s="49" t="n">
        <f aca="false">N517+J517+K517+Q517</f>
        <v>9.23076923076923</v>
      </c>
      <c r="S517" s="48" t="n">
        <f aca="false">T517-T516-N(F517)+N517+Q517</f>
        <v>0</v>
      </c>
      <c r="T517" s="49" t="n">
        <f aca="false">SUM(FT517:HQ517)</f>
        <v>0</v>
      </c>
      <c r="U517" s="44" t="str">
        <f aca="false">IF(T516&lt;0.005,"",INDEX(Helpers!$C$2:$C$51,IF(_xlfn.MINIFS($DV$6:$FS$6,DV517:FS517,"&gt;0.005")=0,V517,_xlfn.MINIFS($DV$6:$FS$6,DV517:FS517,"&gt;0.005"))))</f>
        <v/>
      </c>
      <c r="V517" s="44" t="n">
        <f aca="false">IF(_xlfn.MINIFS($FT$6:$HQ$6,FT516:HQ516,"&gt;0.005")=0,1,_xlfn.MINIFS($FT$6:$HQ$6,FT516:HQ516,"&gt;0.005"))</f>
        <v>1</v>
      </c>
      <c r="W517" s="44" t="n">
        <f aca="false">IF(AND(D517&lt;&gt;"Paid",T516&gt;0.005),1,0)</f>
        <v>0</v>
      </c>
      <c r="X517" s="48" t="n">
        <f aca="false">SUMPRODUCT(((Helpers!$G$2:$G$51*(1+(Helpers!$D$2:$D$51+0.000000001)/12)^(($B517-Setup!$C$8)/(365.25/12))-Helpers!$E$2:$E$51*((1+(Helpers!$D$2:$D$51+0.000000001)/12)^(($B517-Setup!$C$8)/(365.25/12))-1)/((Helpers!$D$2:$D$51+0.000000001)/12))&gt;0)*(Helpers!$G$2:$G$51*(1+(Helpers!$D$2:$D$51+0.000000001)/12)^(($B517-Setup!$C$8)/(365.25/12))-Helpers!$E$2:$E$51*((1+(Helpers!$D$2:$D$51+0.000000001)/12)^(($B517-Setup!$C$8)/(365.25/12))-1)/((Helpers!$D$2:$D$51+0.000000001)/12)))</f>
        <v>0</v>
      </c>
      <c r="Y517" s="48"/>
      <c r="Z517" s="48" t="n">
        <f aca="false">IF(OR(N(Z$5)=0,Z$6=""),0,Z$5*((DATE(YEAR($B517),MONTH($B517),MIN(Z$6,DAY(EOMONTH($B517,0))))&gt;=$B517)*(DATE(YEAR($B517),MONTH($B517),MIN(Z$6,DAY(EOMONTH($B517,0))))&lt;$C517)+(DATE(YEAR($B517),MONTH($B517)+1,MIN(Z$6,DAY(EOMONTH($B517,1))))&gt;=$B517)*(DATE(YEAR($B517),MONTH($B517)+1,MIN(Z$6,DAY(EOMONTH($B517,1))))&lt;$C517)))</f>
        <v>0</v>
      </c>
      <c r="AA517" s="48" t="n">
        <f aca="false">IF(OR(N(AA$5)=0,AA$6=""),0,AA$5*((DATE(YEAR($B517),MONTH($B517),MIN(AA$6,DAY(EOMONTH($B517,0))))&gt;=$B517)*(DATE(YEAR($B517),MONTH($B517),MIN(AA$6,DAY(EOMONTH($B517,0))))&lt;$C517)+(DATE(YEAR($B517),MONTH($B517)+1,MIN(AA$6,DAY(EOMONTH($B517,1))))&gt;=$B517)*(DATE(YEAR($B517),MONTH($B517)+1,MIN(AA$6,DAY(EOMONTH($B517,1))))&lt;$C517)))</f>
        <v>40</v>
      </c>
      <c r="AB517" s="48" t="n">
        <f aca="false">IF(OR(N(AB$5)=0,AB$6=""),0,AB$5*((DATE(YEAR($B517),MONTH($B517),MIN(AB$6,DAY(EOMONTH($B517,0))))&gt;=$B517)*(DATE(YEAR($B517),MONTH($B517),MIN(AB$6,DAY(EOMONTH($B517,0))))&lt;$C517)+(DATE(YEAR($B517),MONTH($B517)+1,MIN(AB$6,DAY(EOMONTH($B517,1))))&gt;=$B517)*(DATE(YEAR($B517),MONTH($B517)+1,MIN(AB$6,DAY(EOMONTH($B517,1))))&lt;$C517)))</f>
        <v>0</v>
      </c>
      <c r="AC517" s="48" t="n">
        <f aca="false">IF(OR(N(AC$5)=0,AC$6=""),0,AC$5*((DATE(YEAR($B517),MONTH($B517),MIN(AC$6,DAY(EOMONTH($B517,0))))&gt;=$B517)*(DATE(YEAR($B517),MONTH($B517),MIN(AC$6,DAY(EOMONTH($B517,0))))&lt;$C517)+(DATE(YEAR($B517),MONTH($B517)+1,MIN(AC$6,DAY(EOMONTH($B517,1))))&gt;=$B517)*(DATE(YEAR($B517),MONTH($B517)+1,MIN(AC$6,DAY(EOMONTH($B517,1))))&lt;$C517)))</f>
        <v>0</v>
      </c>
      <c r="AD517" s="48" t="n">
        <f aca="false">IF(OR(N(AD$5)=0,AD$6=""),0,AD$5*((DATE(YEAR($B517),MONTH($B517),MIN(AD$6,DAY(EOMONTH($B517,0))))&gt;=$B517)*(DATE(YEAR($B517),MONTH($B517),MIN(AD$6,DAY(EOMONTH($B517,0))))&lt;$C517)+(DATE(YEAR($B517),MONTH($B517)+1,MIN(AD$6,DAY(EOMONTH($B517,1))))&gt;=$B517)*(DATE(YEAR($B517),MONTH($B517)+1,MIN(AD$6,DAY(EOMONTH($B517,1))))&lt;$C517)))</f>
        <v>0</v>
      </c>
      <c r="AE517" s="48" t="n">
        <f aca="false">IF(OR(N(AE$5)=0,AE$6=""),0,AE$5*((DATE(YEAR($B517),MONTH($B517),MIN(AE$6,DAY(EOMONTH($B517,0))))&gt;=$B517)*(DATE(YEAR($B517),MONTH($B517),MIN(AE$6,DAY(EOMONTH($B517,0))))&lt;$C517)+(DATE(YEAR($B517),MONTH($B517)+1,MIN(AE$6,DAY(EOMONTH($B517,1))))&gt;=$B517)*(DATE(YEAR($B517),MONTH($B517)+1,MIN(AE$6,DAY(EOMONTH($B517,1))))&lt;$C517)))</f>
        <v>0</v>
      </c>
      <c r="AF517" s="48" t="n">
        <f aca="false">IF(OR(N(AF$5)=0,AF$6=""),0,AF$5*((DATE(YEAR($B517),MONTH($B517),MIN(AF$6,DAY(EOMONTH($B517,0))))&gt;=$B517)*(DATE(YEAR($B517),MONTH($B517),MIN(AF$6,DAY(EOMONTH($B517,0))))&lt;$C517)+(DATE(YEAR($B517),MONTH($B517)+1,MIN(AF$6,DAY(EOMONTH($B517,1))))&gt;=$B517)*(DATE(YEAR($B517),MONTH($B517)+1,MIN(AF$6,DAY(EOMONTH($B517,1))))&lt;$C517)))</f>
        <v>0</v>
      </c>
      <c r="AG517" s="48" t="n">
        <f aca="false">IF(OR(N(AG$5)=0,AG$6=""),0,AG$5*((DATE(YEAR($B517),MONTH($B517),MIN(AG$6,DAY(EOMONTH($B517,0))))&gt;=$B517)*(DATE(YEAR($B517),MONTH($B517),MIN(AG$6,DAY(EOMONTH($B517,0))))&lt;$C517)+(DATE(YEAR($B517),MONTH($B517)+1,MIN(AG$6,DAY(EOMONTH($B517,1))))&gt;=$B517)*(DATE(YEAR($B517),MONTH($B517)+1,MIN(AG$6,DAY(EOMONTH($B517,1))))&lt;$C517)))</f>
        <v>0</v>
      </c>
      <c r="AH517" s="48" t="n">
        <f aca="false">IF(OR(N(AH$5)=0,AH$6=""),0,AH$5*((DATE(YEAR($B517),MONTH($B517),MIN(AH$6,DAY(EOMONTH($B517,0))))&gt;=$B517)*(DATE(YEAR($B517),MONTH($B517),MIN(AH$6,DAY(EOMONTH($B517,0))))&lt;$C517)+(DATE(YEAR($B517),MONTH($B517)+1,MIN(AH$6,DAY(EOMONTH($B517,1))))&gt;=$B517)*(DATE(YEAR($B517),MONTH($B517)+1,MIN(AH$6,DAY(EOMONTH($B517,1))))&lt;$C517)))</f>
        <v>0</v>
      </c>
      <c r="AI517" s="48" t="n">
        <f aca="false">IF(OR(N(AI$5)=0,AI$6=""),0,AI$5*((DATE(YEAR($B517),MONTH($B517),MIN(AI$6,DAY(EOMONTH($B517,0))))&gt;=$B517)*(DATE(YEAR($B517),MONTH($B517),MIN(AI$6,DAY(EOMONTH($B517,0))))&lt;$C517)+(DATE(YEAR($B517),MONTH($B517)+1,MIN(AI$6,DAY(EOMONTH($B517,1))))&gt;=$B517)*(DATE(YEAR($B517),MONTH($B517)+1,MIN(AI$6,DAY(EOMONTH($B517,1))))&lt;$C517)))</f>
        <v>0</v>
      </c>
      <c r="AJ517" s="48" t="n">
        <f aca="false">IF(OR(N(AJ$5)=0,AJ$6=""),0,AJ$5*((DATE(YEAR($B517),MONTH($B517),MIN(AJ$6,DAY(EOMONTH($B517,0))))&gt;=$B517)*(DATE(YEAR($B517),MONTH($B517),MIN(AJ$6,DAY(EOMONTH($B517,0))))&lt;$C517)+(DATE(YEAR($B517),MONTH($B517)+1,MIN(AJ$6,DAY(EOMONTH($B517,1))))&gt;=$B517)*(DATE(YEAR($B517),MONTH($B517)+1,MIN(AJ$6,DAY(EOMONTH($B517,1))))&lt;$C517)))</f>
        <v>0</v>
      </c>
      <c r="AK517" s="48" t="n">
        <f aca="false">IF(OR(N(AK$5)=0,AK$6=""),0,AK$5*((DATE(YEAR($B517),MONTH($B517),MIN(AK$6,DAY(EOMONTH($B517,0))))&gt;=$B517)*(DATE(YEAR($B517),MONTH($B517),MIN(AK$6,DAY(EOMONTH($B517,0))))&lt;$C517)+(DATE(YEAR($B517),MONTH($B517)+1,MIN(AK$6,DAY(EOMONTH($B517,1))))&gt;=$B517)*(DATE(YEAR($B517),MONTH($B517)+1,MIN(AK$6,DAY(EOMONTH($B517,1))))&lt;$C517)))</f>
        <v>0</v>
      </c>
      <c r="AL517" s="48" t="n">
        <f aca="false">IF(OR(N(AL$5)=0,AL$6=""),0,AL$5*((DATE(YEAR($B517),MONTH($B517),MIN(AL$6,DAY(EOMONTH($B517,0))))&gt;=$B517)*(DATE(YEAR($B517),MONTH($B517),MIN(AL$6,DAY(EOMONTH($B517,0))))&lt;$C517)+(DATE(YEAR($B517),MONTH($B517)+1,MIN(AL$6,DAY(EOMONTH($B517,1))))&gt;=$B517)*(DATE(YEAR($B517),MONTH($B517)+1,MIN(AL$6,DAY(EOMONTH($B517,1))))&lt;$C517)))</f>
        <v>0</v>
      </c>
      <c r="AM517" s="48" t="n">
        <f aca="false">IF(OR(N(AM$5)=0,AM$6=""),0,AM$5*((DATE(YEAR($B517),MONTH($B517),MIN(AM$6,DAY(EOMONTH($B517,0))))&gt;=$B517)*(DATE(YEAR($B517),MONTH($B517),MIN(AM$6,DAY(EOMONTH($B517,0))))&lt;$C517)+(DATE(YEAR($B517),MONTH($B517)+1,MIN(AM$6,DAY(EOMONTH($B517,1))))&gt;=$B517)*(DATE(YEAR($B517),MONTH($B517)+1,MIN(AM$6,DAY(EOMONTH($B517,1))))&lt;$C517)))</f>
        <v>0</v>
      </c>
      <c r="AN517" s="48" t="n">
        <f aca="false">IF(OR(N(AN$5)=0,AN$6=""),0,AN$5*((DATE(YEAR($B517),MONTH($B517),MIN(AN$6,DAY(EOMONTH($B517,0))))&gt;=$B517)*(DATE(YEAR($B517),MONTH($B517),MIN(AN$6,DAY(EOMONTH($B517,0))))&lt;$C517)+(DATE(YEAR($B517),MONTH($B517)+1,MIN(AN$6,DAY(EOMONTH($B517,1))))&gt;=$B517)*(DATE(YEAR($B517),MONTH($B517)+1,MIN(AN$6,DAY(EOMONTH($B517,1))))&lt;$C517)))</f>
        <v>0</v>
      </c>
      <c r="AO517" s="48" t="n">
        <f aca="false">IF(OR(N(AO$5)=0,AO$6=""),0,AO$5*((DATE(YEAR($B517),MONTH($B517),MIN(AO$6,DAY(EOMONTH($B517,0))))&gt;=$B517)*(DATE(YEAR($B517),MONTH($B517),MIN(AO$6,DAY(EOMONTH($B517,0))))&lt;$C517)+(DATE(YEAR($B517),MONTH($B517)+1,MIN(AO$6,DAY(EOMONTH($B517,1))))&gt;=$B517)*(DATE(YEAR($B517),MONTH($B517)+1,MIN(AO$6,DAY(EOMONTH($B517,1))))&lt;$C517)))</f>
        <v>0</v>
      </c>
      <c r="AP517" s="48" t="n">
        <f aca="false">IF(OR(N(AP$5)=0,AP$6=""),0,AP$5*((DATE(YEAR($B517),MONTH($B517),MIN(AP$6,DAY(EOMONTH($B517,0))))&gt;=$B517)*(DATE(YEAR($B517),MONTH($B517),MIN(AP$6,DAY(EOMONTH($B517,0))))&lt;$C517)+(DATE(YEAR($B517),MONTH($B517)+1,MIN(AP$6,DAY(EOMONTH($B517,1))))&gt;=$B517)*(DATE(YEAR($B517),MONTH($B517)+1,MIN(AP$6,DAY(EOMONTH($B517,1))))&lt;$C517)))</f>
        <v>0</v>
      </c>
      <c r="AQ517" s="48" t="n">
        <f aca="false">IF(OR(N(AQ$5)=0,AQ$6=""),0,AQ$5*((DATE(YEAR($B517),MONTH($B517),MIN(AQ$6,DAY(EOMONTH($B517,0))))&gt;=$B517)*(DATE(YEAR($B517),MONTH($B517),MIN(AQ$6,DAY(EOMONTH($B517,0))))&lt;$C517)+(DATE(YEAR($B517),MONTH($B517)+1,MIN(AQ$6,DAY(EOMONTH($B517,1))))&gt;=$B517)*(DATE(YEAR($B517),MONTH($B517)+1,MIN(AQ$6,DAY(EOMONTH($B517,1))))&lt;$C517)))</f>
        <v>0</v>
      </c>
      <c r="AR517" s="48" t="n">
        <f aca="false">IF(OR(N(AR$5)=0,AR$6=""),0,AR$5*((DATE(YEAR($B517),MONTH($B517),MIN(AR$6,DAY(EOMONTH($B517,0))))&gt;=$B517)*(DATE(YEAR($B517),MONTH($B517),MIN(AR$6,DAY(EOMONTH($B517,0))))&lt;$C517)+(DATE(YEAR($B517),MONTH($B517)+1,MIN(AR$6,DAY(EOMONTH($B517,1))))&gt;=$B517)*(DATE(YEAR($B517),MONTH($B517)+1,MIN(AR$6,DAY(EOMONTH($B517,1))))&lt;$C517)))</f>
        <v>0</v>
      </c>
      <c r="AS517" s="48" t="n">
        <f aca="false">IF(OR(N(AS$5)=0,AS$6=""),0,AS$5*((DATE(YEAR($B517),MONTH($B517),MIN(AS$6,DAY(EOMONTH($B517,0))))&gt;=$B517)*(DATE(YEAR($B517),MONTH($B517),MIN(AS$6,DAY(EOMONTH($B517,0))))&lt;$C517)+(DATE(YEAR($B517),MONTH($B517)+1,MIN(AS$6,DAY(EOMONTH($B517,1))))&gt;=$B517)*(DATE(YEAR($B517),MONTH($B517)+1,MIN(AS$6,DAY(EOMONTH($B517,1))))&lt;$C517)))</f>
        <v>0</v>
      </c>
      <c r="AT517" s="48" t="n">
        <f aca="false">IF(OR(N(AT$5)=0,AT$6=""),0,AT$5*((DATE(YEAR($B517),MONTH($B517),MIN(AT$6,DAY(EOMONTH($B517,0))))&gt;=$B517)*(DATE(YEAR($B517),MONTH($B517),MIN(AT$6,DAY(EOMONTH($B517,0))))&lt;$C517)+(DATE(YEAR($B517),MONTH($B517)+1,MIN(AT$6,DAY(EOMONTH($B517,1))))&gt;=$B517)*(DATE(YEAR($B517),MONTH($B517)+1,MIN(AT$6,DAY(EOMONTH($B517,1))))&lt;$C517)))</f>
        <v>0</v>
      </c>
      <c r="AU517" s="48" t="n">
        <f aca="false">IF(OR(N(AU$5)=0,AU$6=""),0,AU$5*((DATE(YEAR($B517),MONTH($B517),MIN(AU$6,DAY(EOMONTH($B517,0))))&gt;=$B517)*(DATE(YEAR($B517),MONTH($B517),MIN(AU$6,DAY(EOMONTH($B517,0))))&lt;$C517)+(DATE(YEAR($B517),MONTH($B517)+1,MIN(AU$6,DAY(EOMONTH($B517,1))))&gt;=$B517)*(DATE(YEAR($B517),MONTH($B517)+1,MIN(AU$6,DAY(EOMONTH($B517,1))))&lt;$C517)))</f>
        <v>0</v>
      </c>
      <c r="AV517" s="48" t="n">
        <f aca="false">IF(OR(N(AV$5)=0,AV$6=""),0,AV$5*((DATE(YEAR($B517),MONTH($B517),MIN(AV$6,DAY(EOMONTH($B517,0))))&gt;=$B517)*(DATE(YEAR($B517),MONTH($B517),MIN(AV$6,DAY(EOMONTH($B517,0))))&lt;$C517)+(DATE(YEAR($B517),MONTH($B517)+1,MIN(AV$6,DAY(EOMONTH($B517,1))))&gt;=$B517)*(DATE(YEAR($B517),MONTH($B517)+1,MIN(AV$6,DAY(EOMONTH($B517,1))))&lt;$C517)))</f>
        <v>0</v>
      </c>
      <c r="AW517" s="48" t="n">
        <f aca="false">IF(OR(N(AW$5)=0,AW$6=""),0,AW$5*((DATE(YEAR($B517),MONTH($B517),MIN(AW$6,DAY(EOMONTH($B517,0))))&gt;=$B517)*(DATE(YEAR($B517),MONTH($B517),MIN(AW$6,DAY(EOMONTH($B517,0))))&lt;$C517)+(DATE(YEAR($B517),MONTH($B517)+1,MIN(AW$6,DAY(EOMONTH($B517,1))))&gt;=$B517)*(DATE(YEAR($B517),MONTH($B517)+1,MIN(AW$6,DAY(EOMONTH($B517,1))))&lt;$C517)))</f>
        <v>0</v>
      </c>
      <c r="AX517" s="48" t="n">
        <f aca="false">IF(OR(N(AX$5)=0,AX$6=""),0,AX$5*((DATE(YEAR($B517),MONTH($B517),MIN(AX$6,DAY(EOMONTH($B517,0))))&gt;=$B517)*(DATE(YEAR($B517),MONTH($B517),MIN(AX$6,DAY(EOMONTH($B517,0))))&lt;$C517)+(DATE(YEAR($B517),MONTH($B517)+1,MIN(AX$6,DAY(EOMONTH($B517,1))))&gt;=$B517)*(DATE(YEAR($B517),MONTH($B517)+1,MIN(AX$6,DAY(EOMONTH($B517,1))))&lt;$C517)))</f>
        <v>0</v>
      </c>
      <c r="AY517" s="48" t="n">
        <f aca="false">IF(OR(N(AY$5)=0,AY$6=""),0,AY$5*((DATE(YEAR($B517),MONTH($B517),MIN(AY$6,DAY(EOMONTH($B517,0))))&gt;=$B517)*(DATE(YEAR($B517),MONTH($B517),MIN(AY$6,DAY(EOMONTH($B517,0))))&lt;$C517)+(DATE(YEAR($B517),MONTH($B517)+1,MIN(AY$6,DAY(EOMONTH($B517,1))))&gt;=$B517)*(DATE(YEAR($B517),MONTH($B517)+1,MIN(AY$6,DAY(EOMONTH($B517,1))))&lt;$C517)))</f>
        <v>0</v>
      </c>
      <c r="AZ517" s="48" t="n">
        <f aca="false">IF(OR(N(AZ$5)=0,AZ$6=""),0,AZ$5*((DATE(YEAR($B517),MONTH($B517),MIN(AZ$6,DAY(EOMONTH($B517,0))))&gt;=$B517)*(DATE(YEAR($B517),MONTH($B517),MIN(AZ$6,DAY(EOMONTH($B517,0))))&lt;$C517)+(DATE(YEAR($B517),MONTH($B517)+1,MIN(AZ$6,DAY(EOMONTH($B517,1))))&gt;=$B517)*(DATE(YEAR($B517),MONTH($B517)+1,MIN(AZ$6,DAY(EOMONTH($B517,1))))&lt;$C517)))</f>
        <v>0</v>
      </c>
      <c r="BA517" s="48" t="n">
        <f aca="false">IF(OR(N(BA$5)=0,BA$6=""),0,BA$5*((DATE(YEAR($B517),MONTH($B517),MIN(BA$6,DAY(EOMONTH($B517,0))))&gt;=$B517)*(DATE(YEAR($B517),MONTH($B517),MIN(BA$6,DAY(EOMONTH($B517,0))))&lt;$C517)+(DATE(YEAR($B517),MONTH($B517)+1,MIN(BA$6,DAY(EOMONTH($B517,1))))&gt;=$B517)*(DATE(YEAR($B517),MONTH($B517)+1,MIN(BA$6,DAY(EOMONTH($B517,1))))&lt;$C517)))</f>
        <v>0</v>
      </c>
      <c r="BB517" s="48" t="n">
        <f aca="false">IF(OR(N(BB$5)=0,BB$6=""),0,BB$5*((DATE(YEAR($B517),MONTH($B517),MIN(BB$6,DAY(EOMONTH($B517,0))))&gt;=$B517)*(DATE(YEAR($B517),MONTH($B517),MIN(BB$6,DAY(EOMONTH($B517,0))))&lt;$C517)+(DATE(YEAR($B517),MONTH($B517)+1,MIN(BB$6,DAY(EOMONTH($B517,1))))&gt;=$B517)*(DATE(YEAR($B517),MONTH($B517)+1,MIN(BB$6,DAY(EOMONTH($B517,1))))&lt;$C517)))</f>
        <v>0</v>
      </c>
      <c r="BC517" s="48" t="n">
        <f aca="false">IF(OR(N(BC$5)=0,BC$6=""),0,BC$5*((DATE(YEAR($B517),MONTH($B517),MIN(BC$6,DAY(EOMONTH($B517,0))))&gt;=$B517)*(DATE(YEAR($B517),MONTH($B517),MIN(BC$6,DAY(EOMONTH($B517,0))))&lt;$C517)+(DATE(YEAR($B517),MONTH($B517)+1,MIN(BC$6,DAY(EOMONTH($B517,1))))&gt;=$B517)*(DATE(YEAR($B517),MONTH($B517)+1,MIN(BC$6,DAY(EOMONTH($B517,1))))&lt;$C517)))</f>
        <v>0</v>
      </c>
      <c r="BD517" s="48" t="n">
        <f aca="false">IF(OR(N(BD$5)=0,BD$6=""),0,BD$5*((DATE(YEAR($B517),MONTH($B517),MIN(BD$6,DAY(EOMONTH($B517,0))))&gt;=$B517)*(DATE(YEAR($B517),MONTH($B517),MIN(BD$6,DAY(EOMONTH($B517,0))))&lt;$C517)+(DATE(YEAR($B517),MONTH($B517)+1,MIN(BD$6,DAY(EOMONTH($B517,1))))&gt;=$B517)*(DATE(YEAR($B517),MONTH($B517)+1,MIN(BD$6,DAY(EOMONTH($B517,1))))&lt;$C517)))</f>
        <v>0</v>
      </c>
      <c r="BE517" s="48" t="n">
        <f aca="false">IF(OR(N(BE$5)=0,BE$6=""),0,BE$5*((DATE(YEAR($B517),MONTH($B517),MIN(BE$6,DAY(EOMONTH($B517,0))))&gt;=$B517)*(DATE(YEAR($B517),MONTH($B517),MIN(BE$6,DAY(EOMONTH($B517,0))))&lt;$C517)+(DATE(YEAR($B517),MONTH($B517)+1,MIN(BE$6,DAY(EOMONTH($B517,1))))&gt;=$B517)*(DATE(YEAR($B517),MONTH($B517)+1,MIN(BE$6,DAY(EOMONTH($B517,1))))&lt;$C517)))</f>
        <v>0</v>
      </c>
      <c r="BF517" s="48" t="n">
        <f aca="false">IF(OR(N(BF$5)=0,BF$6=""),0,BF$5*((DATE(YEAR($B517),MONTH($B517),MIN(BF$6,DAY(EOMONTH($B517,0))))&gt;=$B517)*(DATE(YEAR($B517),MONTH($B517),MIN(BF$6,DAY(EOMONTH($B517,0))))&lt;$C517)+(DATE(YEAR($B517),MONTH($B517)+1,MIN(BF$6,DAY(EOMONTH($B517,1))))&gt;=$B517)*(DATE(YEAR($B517),MONTH($B517)+1,MIN(BF$6,DAY(EOMONTH($B517,1))))&lt;$C517)))</f>
        <v>0</v>
      </c>
      <c r="BG517" s="48" t="n">
        <f aca="false">IF(OR(N(BG$5)=0,BG$6=""),0,BG$5*((DATE(YEAR($B517),MONTH($B517),MIN(BG$6,DAY(EOMONTH($B517,0))))&gt;=$B517)*(DATE(YEAR($B517),MONTH($B517),MIN(BG$6,DAY(EOMONTH($B517,0))))&lt;$C517)+(DATE(YEAR($B517),MONTH($B517)+1,MIN(BG$6,DAY(EOMONTH($B517,1))))&gt;=$B517)*(DATE(YEAR($B517),MONTH($B517)+1,MIN(BG$6,DAY(EOMONTH($B517,1))))&lt;$C517)))</f>
        <v>0</v>
      </c>
      <c r="BH517" s="48" t="n">
        <f aca="false">IF(OR(N(BH$5)=0,BH$6=""),0,BH$5*((DATE(YEAR($B517),MONTH($B517),MIN(BH$6,DAY(EOMONTH($B517,0))))&gt;=$B517)*(DATE(YEAR($B517),MONTH($B517),MIN(BH$6,DAY(EOMONTH($B517,0))))&lt;$C517)+(DATE(YEAR($B517),MONTH($B517)+1,MIN(BH$6,DAY(EOMONTH($B517,1))))&gt;=$B517)*(DATE(YEAR($B517),MONTH($B517)+1,MIN(BH$6,DAY(EOMONTH($B517,1))))&lt;$C517)))</f>
        <v>0</v>
      </c>
      <c r="BI517" s="48" t="n">
        <f aca="false">IF(OR(N(BI$5)=0,BI$6=""),0,BI$5*((DATE(YEAR($B517),MONTH($B517),MIN(BI$6,DAY(EOMONTH($B517,0))))&gt;=$B517)*(DATE(YEAR($B517),MONTH($B517),MIN(BI$6,DAY(EOMONTH($B517,0))))&lt;$C517)+(DATE(YEAR($B517),MONTH($B517)+1,MIN(BI$6,DAY(EOMONTH($B517,1))))&gt;=$B517)*(DATE(YEAR($B517),MONTH($B517)+1,MIN(BI$6,DAY(EOMONTH($B517,1))))&lt;$C517)))</f>
        <v>0</v>
      </c>
      <c r="BJ517" s="48" t="n">
        <f aca="false">IF(OR(N(BJ$5)=0,BJ$6=""),0,BJ$5*((DATE(YEAR($B517),MONTH($B517),MIN(BJ$6,DAY(EOMONTH($B517,0))))&gt;=$B517)*(DATE(YEAR($B517),MONTH($B517),MIN(BJ$6,DAY(EOMONTH($B517,0))))&lt;$C517)+(DATE(YEAR($B517),MONTH($B517)+1,MIN(BJ$6,DAY(EOMONTH($B517,1))))&gt;=$B517)*(DATE(YEAR($B517),MONTH($B517)+1,MIN(BJ$6,DAY(EOMONTH($B517,1))))&lt;$C517)))</f>
        <v>0</v>
      </c>
      <c r="BK517" s="48" t="n">
        <f aca="false">IF(OR(N(BK$5)=0,BK$6=""),0,BK$5*((DATE(YEAR($B517),MONTH($B517),MIN(BK$6,DAY(EOMONTH($B517,0))))&gt;=$B517)*(DATE(YEAR($B517),MONTH($B517),MIN(BK$6,DAY(EOMONTH($B517,0))))&lt;$C517)+(DATE(YEAR($B517),MONTH($B517)+1,MIN(BK$6,DAY(EOMONTH($B517,1))))&gt;=$B517)*(DATE(YEAR($B517),MONTH($B517)+1,MIN(BK$6,DAY(EOMONTH($B517,1))))&lt;$C517)))</f>
        <v>0</v>
      </c>
      <c r="BL517" s="48" t="n">
        <f aca="false">IF(OR(N(BL$5)=0,BL$6=""),0,BL$5*((DATE(YEAR($B517),MONTH($B517),MIN(BL$6,DAY(EOMONTH($B517,0))))&gt;=$B517)*(DATE(YEAR($B517),MONTH($B517),MIN(BL$6,DAY(EOMONTH($B517,0))))&lt;$C517)+(DATE(YEAR($B517),MONTH($B517)+1,MIN(BL$6,DAY(EOMONTH($B517,1))))&gt;=$B517)*(DATE(YEAR($B517),MONTH($B517)+1,MIN(BL$6,DAY(EOMONTH($B517,1))))&lt;$C517)))</f>
        <v>0</v>
      </c>
      <c r="BM517" s="48" t="n">
        <f aca="false">IF(OR(N(BM$5)=0,BM$6=""),0,BM$5*((DATE(YEAR($B517),MONTH($B517),MIN(BM$6,DAY(EOMONTH($B517,0))))&gt;=$B517)*(DATE(YEAR($B517),MONTH($B517),MIN(BM$6,DAY(EOMONTH($B517,0))))&lt;$C517)+(DATE(YEAR($B517),MONTH($B517)+1,MIN(BM$6,DAY(EOMONTH($B517,1))))&gt;=$B517)*(DATE(YEAR($B517),MONTH($B517)+1,MIN(BM$6,DAY(EOMONTH($B517,1))))&lt;$C517)))</f>
        <v>0</v>
      </c>
      <c r="BN517" s="48" t="n">
        <f aca="false">IF(OR(N(BN$5)=0,BN$6=""),0,BN$5*((DATE(YEAR($B517),MONTH($B517),MIN(BN$6,DAY(EOMONTH($B517,0))))&gt;=$B517)*(DATE(YEAR($B517),MONTH($B517),MIN(BN$6,DAY(EOMONTH($B517,0))))&lt;$C517)+(DATE(YEAR($B517),MONTH($B517)+1,MIN(BN$6,DAY(EOMONTH($B517,1))))&gt;=$B517)*(DATE(YEAR($B517),MONTH($B517)+1,MIN(BN$6,DAY(EOMONTH($B517,1))))&lt;$C517)))</f>
        <v>0</v>
      </c>
      <c r="BO517" s="48" t="n">
        <f aca="false">IF(OR(N(BO$5)=0,BO$6=""),0,BO$5*((DATE(YEAR($B517),MONTH($B517),MIN(BO$6,DAY(EOMONTH($B517,0))))&gt;=$B517)*(DATE(YEAR($B517),MONTH($B517),MIN(BO$6,DAY(EOMONTH($B517,0))))&lt;$C517)+(DATE(YEAR($B517),MONTH($B517)+1,MIN(BO$6,DAY(EOMONTH($B517,1))))&gt;=$B517)*(DATE(YEAR($B517),MONTH($B517)+1,MIN(BO$6,DAY(EOMONTH($B517,1))))&lt;$C517)))</f>
        <v>0</v>
      </c>
      <c r="BP517" s="48" t="n">
        <f aca="false">IF(OR(N(BP$5)=0,BP$6=""),0,BP$5*((DATE(YEAR($B517),MONTH($B517),MIN(BP$6,DAY(EOMONTH($B517,0))))&gt;=$B517)*(DATE(YEAR($B517),MONTH($B517),MIN(BP$6,DAY(EOMONTH($B517,0))))&lt;$C517)+(DATE(YEAR($B517),MONTH($B517)+1,MIN(BP$6,DAY(EOMONTH($B517,1))))&gt;=$B517)*(DATE(YEAR($B517),MONTH($B517)+1,MIN(BP$6,DAY(EOMONTH($B517,1))))&lt;$C517)))</f>
        <v>0</v>
      </c>
      <c r="BQ517" s="48" t="n">
        <f aca="false">IF(OR(N(BQ$5)=0,BQ$6=""),0,BQ$5*((DATE(YEAR($B517),MONTH($B517),MIN(BQ$6,DAY(EOMONTH($B517,0))))&gt;=$B517)*(DATE(YEAR($B517),MONTH($B517),MIN(BQ$6,DAY(EOMONTH($B517,0))))&lt;$C517)+(DATE(YEAR($B517),MONTH($B517)+1,MIN(BQ$6,DAY(EOMONTH($B517,1))))&gt;=$B517)*(DATE(YEAR($B517),MONTH($B517)+1,MIN(BQ$6,DAY(EOMONTH($B517,1))))&lt;$C517)))</f>
        <v>0</v>
      </c>
      <c r="BR517" s="48" t="n">
        <f aca="false">IF(OR(N(BR$5)=0,BR$6=""),0,BR$5*((DATE(YEAR($B517),MONTH($B517),MIN(BR$6,DAY(EOMONTH($B517,0))))&gt;=$B517)*(DATE(YEAR($B517),MONTH($B517),MIN(BR$6,DAY(EOMONTH($B517,0))))&lt;$C517)+(DATE(YEAR($B517),MONTH($B517)+1,MIN(BR$6,DAY(EOMONTH($B517,1))))&gt;=$B517)*(DATE(YEAR($B517),MONTH($B517)+1,MIN(BR$6,DAY(EOMONTH($B517,1))))&lt;$C517)))</f>
        <v>0</v>
      </c>
      <c r="BS517" s="48" t="n">
        <f aca="false">IF(OR(N(BS$5)=0,BS$6=""),0,BS$5*((DATE(YEAR($B517),MONTH($B517),MIN(BS$6,DAY(EOMONTH($B517,0))))&gt;=$B517)*(DATE(YEAR($B517),MONTH($B517),MIN(BS$6,DAY(EOMONTH($B517,0))))&lt;$C517)+(DATE(YEAR($B517),MONTH($B517)+1,MIN(BS$6,DAY(EOMONTH($B517,1))))&gt;=$B517)*(DATE(YEAR($B517),MONTH($B517)+1,MIN(BS$6,DAY(EOMONTH($B517,1))))&lt;$C517)))</f>
        <v>0</v>
      </c>
      <c r="BT517" s="48" t="n">
        <f aca="false">IF(OR(N(BT$5)=0,BT$6=""),0,BT$5*((DATE(YEAR($B517),MONTH($B517),MIN(BT$6,DAY(EOMONTH($B517,0))))&gt;=$B517)*(DATE(YEAR($B517),MONTH($B517),MIN(BT$6,DAY(EOMONTH($B517,0))))&lt;$C517)+(DATE(YEAR($B517),MONTH($B517)+1,MIN(BT$6,DAY(EOMONTH($B517,1))))&gt;=$B517)*(DATE(YEAR($B517),MONTH($B517)+1,MIN(BT$6,DAY(EOMONTH($B517,1))))&lt;$C517)))</f>
        <v>0</v>
      </c>
      <c r="BU517" s="48" t="n">
        <f aca="false">IF(OR(N(BU$5)=0,BU$6=""),0,BU$5*((DATE(YEAR($B517),MONTH($B517),MIN(BU$6,DAY(EOMONTH($B517,0))))&gt;=$B517)*(DATE(YEAR($B517),MONTH($B517),MIN(BU$6,DAY(EOMONTH($B517,0))))&lt;$C517)+(DATE(YEAR($B517),MONTH($B517)+1,MIN(BU$6,DAY(EOMONTH($B517,1))))&gt;=$B517)*(DATE(YEAR($B517),MONTH($B517)+1,MIN(BU$6,DAY(EOMONTH($B517,1))))&lt;$C517)))</f>
        <v>0</v>
      </c>
      <c r="BV517" s="48" t="n">
        <f aca="false">IF(OR(N(BV$5)=0,BV$6=""),0,BV$5*((DATE(YEAR($B517),MONTH($B517),MIN(BV$6,DAY(EOMONTH($B517,0))))&gt;=$B517)*(DATE(YEAR($B517),MONTH($B517),MIN(BV$6,DAY(EOMONTH($B517,0))))&lt;$C517)+(DATE(YEAR($B517),MONTH($B517)+1,MIN(BV$6,DAY(EOMONTH($B517,1))))&gt;=$B517)*(DATE(YEAR($B517),MONTH($B517)+1,MIN(BV$6,DAY(EOMONTH($B517,1))))&lt;$C517)))</f>
        <v>0</v>
      </c>
      <c r="BW517" s="48" t="n">
        <f aca="false">IF(OR(N(BW$5)=0,BW$6=""),0,BW$5*((DATE(YEAR($B517),MONTH($B517),MIN(BW$6,DAY(EOMONTH($B517,0))))&gt;=$B517)*(DATE(YEAR($B517),MONTH($B517),MIN(BW$6,DAY(EOMONTH($B517,0))))&lt;$C517)+(DATE(YEAR($B517),MONTH($B517)+1,MIN(BW$6,DAY(EOMONTH($B517,1))))&gt;=$B517)*(DATE(YEAR($B517),MONTH($B517)+1,MIN(BW$6,DAY(EOMONTH($B517,1))))&lt;$C517)))</f>
        <v>0</v>
      </c>
      <c r="BX517" s="48" t="n">
        <f aca="false">MIN(Z517,(FT516*(1+FT$5/Setup!$C$36)+IF($V517=1,N($F517),0)))</f>
        <v>0</v>
      </c>
      <c r="BY517" s="48" t="n">
        <f aca="false">MIN(AA517,(FU516*(1+FU$5/Setup!$C$36)+IF($V517=2,N($F517),0)))</f>
        <v>0</v>
      </c>
      <c r="BZ517" s="48" t="n">
        <f aca="false">MIN(AB517,(FV516*(1+FV$5/Setup!$C$36)+IF($V517=3,N($F517),0)))</f>
        <v>0</v>
      </c>
      <c r="CA517" s="48" t="n">
        <f aca="false">MIN(AC517,(FW516*(1+FW$5/Setup!$C$36)+IF($V517=4,N($F517),0)))</f>
        <v>0</v>
      </c>
      <c r="CB517" s="48" t="n">
        <f aca="false">MIN(AD517,(FX516*(1+FX$5/Setup!$C$36)+IF($V517=5,N($F517),0)))</f>
        <v>0</v>
      </c>
      <c r="CC517" s="48" t="n">
        <f aca="false">MIN(AE517,(FY516*(1+FY$5/Setup!$C$36)+IF($V517=6,N($F517),0)))</f>
        <v>0</v>
      </c>
      <c r="CD517" s="48" t="n">
        <f aca="false">MIN(AF517,(FZ516*(1+FZ$5/Setup!$C$36)+IF($V517=7,N($F517),0)))</f>
        <v>0</v>
      </c>
      <c r="CE517" s="48" t="n">
        <f aca="false">MIN(AG517,(GA516*(1+GA$5/Setup!$C$36)+IF($V517=8,N($F517),0)))</f>
        <v>0</v>
      </c>
      <c r="CF517" s="48" t="n">
        <f aca="false">MIN(AH517,(GB516*(1+GB$5/Setup!$C$36)+IF($V517=9,N($F517),0)))</f>
        <v>0</v>
      </c>
      <c r="CG517" s="48" t="n">
        <f aca="false">MIN(AI517,(GC516*(1+GC$5/Setup!$C$36)+IF($V517=10,N($F517),0)))</f>
        <v>0</v>
      </c>
      <c r="CH517" s="48" t="n">
        <f aca="false">MIN(AJ517,(GD516*(1+GD$5/Setup!$C$36)+IF($V517=11,N($F517),0)))</f>
        <v>0</v>
      </c>
      <c r="CI517" s="48" t="n">
        <f aca="false">MIN(AK517,(GE516*(1+GE$5/Setup!$C$36)+IF($V517=12,N($F517),0)))</f>
        <v>0</v>
      </c>
      <c r="CJ517" s="48" t="n">
        <f aca="false">MIN(AL517,(GF516*(1+GF$5/Setup!$C$36)+IF($V517=13,N($F517),0)))</f>
        <v>0</v>
      </c>
      <c r="CK517" s="48" t="n">
        <f aca="false">MIN(AM517,(GG516*(1+GG$5/Setup!$C$36)+IF($V517=14,N($F517),0)))</f>
        <v>0</v>
      </c>
      <c r="CL517" s="48" t="n">
        <f aca="false">MIN(AN517,(GH516*(1+GH$5/Setup!$C$36)+IF($V517=15,N($F517),0)))</f>
        <v>0</v>
      </c>
      <c r="CM517" s="48" t="n">
        <f aca="false">MIN(AO517,(GI516*(1+GI$5/Setup!$C$36)+IF($V517=16,N($F517),0)))</f>
        <v>0</v>
      </c>
      <c r="CN517" s="48" t="n">
        <f aca="false">MIN(AP517,(GJ516*(1+GJ$5/Setup!$C$36)+IF($V517=17,N($F517),0)))</f>
        <v>0</v>
      </c>
      <c r="CO517" s="48" t="n">
        <f aca="false">MIN(AQ517,(GK516*(1+GK$5/Setup!$C$36)+IF($V517=18,N($F517),0)))</f>
        <v>0</v>
      </c>
      <c r="CP517" s="48" t="n">
        <f aca="false">MIN(AR517,(GL516*(1+GL$5/Setup!$C$36)+IF($V517=19,N($F517),0)))</f>
        <v>0</v>
      </c>
      <c r="CQ517" s="48" t="n">
        <f aca="false">MIN(AS517,(GM516*(1+GM$5/Setup!$C$36)+IF($V517=20,N($F517),0)))</f>
        <v>0</v>
      </c>
      <c r="CR517" s="48" t="n">
        <f aca="false">MIN(AT517,(GN516*(1+GN$5/Setup!$C$36)+IF($V517=21,N($F517),0)))</f>
        <v>0</v>
      </c>
      <c r="CS517" s="48" t="n">
        <f aca="false">MIN(AU517,(GO516*(1+GO$5/Setup!$C$36)+IF($V517=22,N($F517),0)))</f>
        <v>0</v>
      </c>
      <c r="CT517" s="48" t="n">
        <f aca="false">MIN(AV517,(GP516*(1+GP$5/Setup!$C$36)+IF($V517=23,N($F517),0)))</f>
        <v>0</v>
      </c>
      <c r="CU517" s="48" t="n">
        <f aca="false">MIN(AW517,(GQ516*(1+GQ$5/Setup!$C$36)+IF($V517=24,N($F517),0)))</f>
        <v>0</v>
      </c>
      <c r="CV517" s="48" t="n">
        <f aca="false">MIN(AX517,(GR516*(1+GR$5/Setup!$C$36)+IF($V517=25,N($F517),0)))</f>
        <v>0</v>
      </c>
      <c r="CW517" s="48" t="n">
        <f aca="false">MIN(AY517,(GS516*(1+GS$5/Setup!$C$36)+IF($V517=26,N($F517),0)))</f>
        <v>0</v>
      </c>
      <c r="CX517" s="48" t="n">
        <f aca="false">MIN(AZ517,(GT516*(1+GT$5/Setup!$C$36)+IF($V517=27,N($F517),0)))</f>
        <v>0</v>
      </c>
      <c r="CY517" s="48" t="n">
        <f aca="false">MIN(BA517,(GU516*(1+GU$5/Setup!$C$36)+IF($V517=28,N($F517),0)))</f>
        <v>0</v>
      </c>
      <c r="CZ517" s="48" t="n">
        <f aca="false">MIN(BB517,(GV516*(1+GV$5/Setup!$C$36)+IF($V517=29,N($F517),0)))</f>
        <v>0</v>
      </c>
      <c r="DA517" s="48" t="n">
        <f aca="false">MIN(BC517,(GW516*(1+GW$5/Setup!$C$36)+IF($V517=30,N($F517),0)))</f>
        <v>0</v>
      </c>
      <c r="DB517" s="48" t="n">
        <f aca="false">MIN(BD517,(GX516*(1+GX$5/Setup!$C$36)+IF($V517=31,N($F517),0)))</f>
        <v>0</v>
      </c>
      <c r="DC517" s="48" t="n">
        <f aca="false">MIN(BE517,(GY516*(1+GY$5/Setup!$C$36)+IF($V517=32,N($F517),0)))</f>
        <v>0</v>
      </c>
      <c r="DD517" s="48" t="n">
        <f aca="false">MIN(BF517,(GZ516*(1+GZ$5/Setup!$C$36)+IF($V517=33,N($F517),0)))</f>
        <v>0</v>
      </c>
      <c r="DE517" s="48" t="n">
        <f aca="false">MIN(BG517,(HA516*(1+HA$5/Setup!$C$36)+IF($V517=34,N($F517),0)))</f>
        <v>0</v>
      </c>
      <c r="DF517" s="48" t="n">
        <f aca="false">MIN(BH517,(HB516*(1+HB$5/Setup!$C$36)+IF($V517=35,N($F517),0)))</f>
        <v>0</v>
      </c>
      <c r="DG517" s="48" t="n">
        <f aca="false">MIN(BI517,(HC516*(1+HC$5/Setup!$C$36)+IF($V517=36,N($F517),0)))</f>
        <v>0</v>
      </c>
      <c r="DH517" s="48" t="n">
        <f aca="false">MIN(BJ517,(HD516*(1+HD$5/Setup!$C$36)+IF($V517=37,N($F517),0)))</f>
        <v>0</v>
      </c>
      <c r="DI517" s="48" t="n">
        <f aca="false">MIN(BK517,(HE516*(1+HE$5/Setup!$C$36)+IF($V517=38,N($F517),0)))</f>
        <v>0</v>
      </c>
      <c r="DJ517" s="48" t="n">
        <f aca="false">MIN(BL517,(HF516*(1+HF$5/Setup!$C$36)+IF($V517=39,N($F517),0)))</f>
        <v>0</v>
      </c>
      <c r="DK517" s="48" t="n">
        <f aca="false">MIN(BM517,(HG516*(1+HG$5/Setup!$C$36)+IF($V517=40,N($F517),0)))</f>
        <v>0</v>
      </c>
      <c r="DL517" s="48" t="n">
        <f aca="false">MIN(BN517,(HH516*(1+HH$5/Setup!$C$36)+IF($V517=41,N($F517),0)))</f>
        <v>0</v>
      </c>
      <c r="DM517" s="48" t="n">
        <f aca="false">MIN(BO517,(HI516*(1+HI$5/Setup!$C$36)+IF($V517=42,N($F517),0)))</f>
        <v>0</v>
      </c>
      <c r="DN517" s="48" t="n">
        <f aca="false">MIN(BP517,(HJ516*(1+HJ$5/Setup!$C$36)+IF($V517=43,N($F517),0)))</f>
        <v>0</v>
      </c>
      <c r="DO517" s="48" t="n">
        <f aca="false">MIN(BQ517,(HK516*(1+HK$5/Setup!$C$36)+IF($V517=44,N($F517),0)))</f>
        <v>0</v>
      </c>
      <c r="DP517" s="48" t="n">
        <f aca="false">MIN(BR517,(HL516*(1+HL$5/Setup!$C$36)+IF($V517=45,N($F517),0)))</f>
        <v>0</v>
      </c>
      <c r="DQ517" s="48" t="n">
        <f aca="false">MIN(BS517,(HM516*(1+HM$5/Setup!$C$36)+IF($V517=46,N($F517),0)))</f>
        <v>0</v>
      </c>
      <c r="DR517" s="48" t="n">
        <f aca="false">MIN(BT517,(HN516*(1+HN$5/Setup!$C$36)+IF($V517=47,N($F517),0)))</f>
        <v>0</v>
      </c>
      <c r="DS517" s="48" t="n">
        <f aca="false">MIN(BU517,(HO516*(1+HO$5/Setup!$C$36)+IF($V517=48,N($F517),0)))</f>
        <v>0</v>
      </c>
      <c r="DT517" s="48" t="n">
        <f aca="false">MIN(BV517,(HP516*(1+HP$5/Setup!$C$36)+IF($V517=49,N($F517),0)))</f>
        <v>0</v>
      </c>
      <c r="DU517" s="48" t="n">
        <f aca="false">MIN(BW517,(HQ516*(1+HQ$5/Setup!$C$36)+IF($V517=50,N($F517),0)))</f>
        <v>0</v>
      </c>
      <c r="DV517" s="48" t="n">
        <f aca="false">MIN(MAX((FT516*(1+FT$5/Setup!$C$36)+IF($V517=1,N($F517),0))-BX517,0),MAX($P517-0,0))</f>
        <v>0</v>
      </c>
      <c r="DW517" s="48" t="n">
        <f aca="false">MIN(MAX((FU516*(1+FU$5/Setup!$C$36)+IF($V517=2,N($F517),0))-BY517,0),MAX($P517-SUM(DV517:DV517),0))</f>
        <v>0</v>
      </c>
      <c r="DX517" s="48" t="n">
        <f aca="false">MIN(MAX((FV516*(1+FV$5/Setup!$C$36)+IF($V517=3,N($F517),0))-BZ517,0),MAX($P517-SUM(DV517:DW517),0))</f>
        <v>0</v>
      </c>
      <c r="DY517" s="48" t="n">
        <f aca="false">MIN(MAX((FW516*(1+FW$5/Setup!$C$36)+IF($V517=4,N($F517),0))-CA517,0),MAX($P517-SUM(DV517:DX517),0))</f>
        <v>0</v>
      </c>
      <c r="DZ517" s="48" t="n">
        <f aca="false">MIN(MAX((FX516*(1+FX$5/Setup!$C$36)+IF($V517=5,N($F517),0))-CB517,0),MAX($P517-SUM(DV517:DY517),0))</f>
        <v>0</v>
      </c>
      <c r="EA517" s="48" t="n">
        <f aca="false">MIN(MAX((FY516*(1+FY$5/Setup!$C$36)+IF($V517=6,N($F517),0))-CC517,0),MAX($P517-SUM(DV517:DZ517),0))</f>
        <v>0</v>
      </c>
      <c r="EB517" s="48" t="n">
        <f aca="false">MIN(MAX((FZ516*(1+FZ$5/Setup!$C$36)+IF($V517=7,N($F517),0))-CD517,0),MAX($P517-SUM(DV517:EA517),0))</f>
        <v>0</v>
      </c>
      <c r="EC517" s="48" t="n">
        <f aca="false">MIN(MAX((GA516*(1+GA$5/Setup!$C$36)+IF($V517=8,N($F517),0))-CE517,0),MAX($P517-SUM(DV517:EB517),0))</f>
        <v>0</v>
      </c>
      <c r="ED517" s="48" t="n">
        <f aca="false">MIN(MAX((GB516*(1+GB$5/Setup!$C$36)+IF($V517=9,N($F517),0))-CF517,0),MAX($P517-SUM(DV517:EC517),0))</f>
        <v>0</v>
      </c>
      <c r="EE517" s="48" t="n">
        <f aca="false">MIN(MAX((GC516*(1+GC$5/Setup!$C$36)+IF($V517=10,N($F517),0))-CG517,0),MAX($P517-SUM(DV517:ED517),0))</f>
        <v>0</v>
      </c>
      <c r="EF517" s="48" t="n">
        <f aca="false">MIN(MAX((GD516*(1+GD$5/Setup!$C$36)+IF($V517=11,N($F517),0))-CH517,0),MAX($P517-SUM(DV517:EE517),0))</f>
        <v>0</v>
      </c>
      <c r="EG517" s="48" t="n">
        <f aca="false">MIN(MAX((GE516*(1+GE$5/Setup!$C$36)+IF($V517=12,N($F517),0))-CI517,0),MAX($P517-SUM(DV517:EF517),0))</f>
        <v>0</v>
      </c>
      <c r="EH517" s="48" t="n">
        <f aca="false">MIN(MAX((GF516*(1+GF$5/Setup!$C$36)+IF($V517=13,N($F517),0))-CJ517,0),MAX($P517-SUM(DV517:EG517),0))</f>
        <v>0</v>
      </c>
      <c r="EI517" s="48" t="n">
        <f aca="false">MIN(MAX((GG516*(1+GG$5/Setup!$C$36)+IF($V517=14,N($F517),0))-CK517,0),MAX($P517-SUM(DV517:EH517),0))</f>
        <v>0</v>
      </c>
      <c r="EJ517" s="48" t="n">
        <f aca="false">MIN(MAX((GH516*(1+GH$5/Setup!$C$36)+IF($V517=15,N($F517),0))-CL517,0),MAX($P517-SUM(DV517:EI517),0))</f>
        <v>0</v>
      </c>
      <c r="EK517" s="48" t="n">
        <f aca="false">MIN(MAX((GI516*(1+GI$5/Setup!$C$36)+IF($V517=16,N($F517),0))-CM517,0),MAX($P517-SUM(DV517:EJ517),0))</f>
        <v>0</v>
      </c>
      <c r="EL517" s="48" t="n">
        <f aca="false">MIN(MAX((GJ516*(1+GJ$5/Setup!$C$36)+IF($V517=17,N($F517),0))-CN517,0),MAX($P517-SUM(DV517:EK517),0))</f>
        <v>0</v>
      </c>
      <c r="EM517" s="48" t="n">
        <f aca="false">MIN(MAX((GK516*(1+GK$5/Setup!$C$36)+IF($V517=18,N($F517),0))-CO517,0),MAX($P517-SUM(DV517:EL517),0))</f>
        <v>0</v>
      </c>
      <c r="EN517" s="48" t="n">
        <f aca="false">MIN(MAX((GL516*(1+GL$5/Setup!$C$36)+IF($V517=19,N($F517),0))-CP517,0),MAX($P517-SUM(DV517:EM517),0))</f>
        <v>0</v>
      </c>
      <c r="EO517" s="48" t="n">
        <f aca="false">MIN(MAX((GM516*(1+GM$5/Setup!$C$36)+IF($V517=20,N($F517),0))-CQ517,0),MAX($P517-SUM(DV517:EN517),0))</f>
        <v>0</v>
      </c>
      <c r="EP517" s="48" t="n">
        <f aca="false">MIN(MAX((GN516*(1+GN$5/Setup!$C$36)+IF($V517=21,N($F517),0))-CR517,0),MAX($P517-SUM(DV517:EO517),0))</f>
        <v>0</v>
      </c>
      <c r="EQ517" s="48" t="n">
        <f aca="false">MIN(MAX((GO516*(1+GO$5/Setup!$C$36)+IF($V517=22,N($F517),0))-CS517,0),MAX($P517-SUM(DV517:EP517),0))</f>
        <v>0</v>
      </c>
      <c r="ER517" s="48" t="n">
        <f aca="false">MIN(MAX((GP516*(1+GP$5/Setup!$C$36)+IF($V517=23,N($F517),0))-CT517,0),MAX($P517-SUM(DV517:EQ517),0))</f>
        <v>0</v>
      </c>
      <c r="ES517" s="48" t="n">
        <f aca="false">MIN(MAX((GQ516*(1+GQ$5/Setup!$C$36)+IF($V517=24,N($F517),0))-CU517,0),MAX($P517-SUM(DV517:ER517),0))</f>
        <v>0</v>
      </c>
      <c r="ET517" s="48" t="n">
        <f aca="false">MIN(MAX((GR516*(1+GR$5/Setup!$C$36)+IF($V517=25,N($F517),0))-CV517,0),MAX($P517-SUM(DV517:ES517),0))</f>
        <v>0</v>
      </c>
      <c r="EU517" s="48" t="n">
        <f aca="false">MIN(MAX((GS516*(1+GS$5/Setup!$C$36)+IF($V517=26,N($F517),0))-CW517,0),MAX($P517-SUM(DV517:ET517),0))</f>
        <v>0</v>
      </c>
      <c r="EV517" s="48" t="n">
        <f aca="false">MIN(MAX((GT516*(1+GT$5/Setup!$C$36)+IF($V517=27,N($F517),0))-CX517,0),MAX($P517-SUM(DV517:EU517),0))</f>
        <v>0</v>
      </c>
      <c r="EW517" s="48" t="n">
        <f aca="false">MIN(MAX((GU516*(1+GU$5/Setup!$C$36)+IF($V517=28,N($F517),0))-CY517,0),MAX($P517-SUM(DV517:EV517),0))</f>
        <v>0</v>
      </c>
      <c r="EX517" s="48" t="n">
        <f aca="false">MIN(MAX((GV516*(1+GV$5/Setup!$C$36)+IF($V517=29,N($F517),0))-CZ517,0),MAX($P517-SUM(DV517:EW517),0))</f>
        <v>0</v>
      </c>
      <c r="EY517" s="48" t="n">
        <f aca="false">MIN(MAX((GW516*(1+GW$5/Setup!$C$36)+IF($V517=30,N($F517),0))-DA517,0),MAX($P517-SUM(DV517:EX517),0))</f>
        <v>0</v>
      </c>
      <c r="EZ517" s="48" t="n">
        <f aca="false">MIN(MAX((GX516*(1+GX$5/Setup!$C$36)+IF($V517=31,N($F517),0))-DB517,0),MAX($P517-SUM(DV517:EY517),0))</f>
        <v>0</v>
      </c>
      <c r="FA517" s="48" t="n">
        <f aca="false">MIN(MAX((GY516*(1+GY$5/Setup!$C$36)+IF($V517=32,N($F517),0))-DC517,0),MAX($P517-SUM(DV517:EZ517),0))</f>
        <v>0</v>
      </c>
      <c r="FB517" s="48" t="n">
        <f aca="false">MIN(MAX((GZ516*(1+GZ$5/Setup!$C$36)+IF($V517=33,N($F517),0))-DD517,0),MAX($P517-SUM(DV517:FA517),0))</f>
        <v>0</v>
      </c>
      <c r="FC517" s="48" t="n">
        <f aca="false">MIN(MAX((HA516*(1+HA$5/Setup!$C$36)+IF($V517=34,N($F517),0))-DE517,0),MAX($P517-SUM(DV517:FB517),0))</f>
        <v>0</v>
      </c>
      <c r="FD517" s="48" t="n">
        <f aca="false">MIN(MAX((HB516*(1+HB$5/Setup!$C$36)+IF($V517=35,N($F517),0))-DF517,0),MAX($P517-SUM(DV517:FC517),0))</f>
        <v>0</v>
      </c>
      <c r="FE517" s="48" t="n">
        <f aca="false">MIN(MAX((HC516*(1+HC$5/Setup!$C$36)+IF($V517=36,N($F517),0))-DG517,0),MAX($P517-SUM(DV517:FD517),0))</f>
        <v>0</v>
      </c>
      <c r="FF517" s="48" t="n">
        <f aca="false">MIN(MAX((HD516*(1+HD$5/Setup!$C$36)+IF($V517=37,N($F517),0))-DH517,0),MAX($P517-SUM(DV517:FE517),0))</f>
        <v>0</v>
      </c>
      <c r="FG517" s="48" t="n">
        <f aca="false">MIN(MAX((HE516*(1+HE$5/Setup!$C$36)+IF($V517=38,N($F517),0))-DI517,0),MAX($P517-SUM(DV517:FF517),0))</f>
        <v>0</v>
      </c>
      <c r="FH517" s="48" t="n">
        <f aca="false">MIN(MAX((HF516*(1+HF$5/Setup!$C$36)+IF($V517=39,N($F517),0))-DJ517,0),MAX($P517-SUM(DV517:FG517),0))</f>
        <v>0</v>
      </c>
      <c r="FI517" s="48" t="n">
        <f aca="false">MIN(MAX((HG516*(1+HG$5/Setup!$C$36)+IF($V517=40,N($F517),0))-DK517,0),MAX($P517-SUM(DV517:FH517),0))</f>
        <v>0</v>
      </c>
      <c r="FJ517" s="48" t="n">
        <f aca="false">MIN(MAX((HH516*(1+HH$5/Setup!$C$36)+IF($V517=41,N($F517),0))-DL517,0),MAX($P517-SUM(DV517:FI517),0))</f>
        <v>0</v>
      </c>
      <c r="FK517" s="48" t="n">
        <f aca="false">MIN(MAX((HI516*(1+HI$5/Setup!$C$36)+IF($V517=42,N($F517),0))-DM517,0),MAX($P517-SUM(DV517:FJ517),0))</f>
        <v>0</v>
      </c>
      <c r="FL517" s="48" t="n">
        <f aca="false">MIN(MAX((HJ516*(1+HJ$5/Setup!$C$36)+IF($V517=43,N($F517),0))-DN517,0),MAX($P517-SUM(DV517:FK517),0))</f>
        <v>0</v>
      </c>
      <c r="FM517" s="48" t="n">
        <f aca="false">MIN(MAX((HK516*(1+HK$5/Setup!$C$36)+IF($V517=44,N($F517),0))-DO517,0),MAX($P517-SUM(DV517:FL517),0))</f>
        <v>0</v>
      </c>
      <c r="FN517" s="48" t="n">
        <f aca="false">MIN(MAX((HL516*(1+HL$5/Setup!$C$36)+IF($V517=45,N($F517),0))-DP517,0),MAX($P517-SUM(DV517:FM517),0))</f>
        <v>0</v>
      </c>
      <c r="FO517" s="48" t="n">
        <f aca="false">MIN(MAX((HM516*(1+HM$5/Setup!$C$36)+IF($V517=46,N($F517),0))-DQ517,0),MAX($P517-SUM(DV517:FN517),0))</f>
        <v>0</v>
      </c>
      <c r="FP517" s="48" t="n">
        <f aca="false">MIN(MAX((HN516*(1+HN$5/Setup!$C$36)+IF($V517=47,N($F517),0))-DR517,0),MAX($P517-SUM(DV517:FO517),0))</f>
        <v>0</v>
      </c>
      <c r="FQ517" s="48" t="n">
        <f aca="false">MIN(MAX((HO516*(1+HO$5/Setup!$C$36)+IF($V517=48,N($F517),0))-DS517,0),MAX($P517-SUM(DV517:FP517),0))</f>
        <v>0</v>
      </c>
      <c r="FR517" s="48" t="n">
        <f aca="false">MIN(MAX((HP516*(1+HP$5/Setup!$C$36)+IF($V517=49,N($F517),0))-DT517,0),MAX($P517-SUM(DV517:FQ517),0))</f>
        <v>0</v>
      </c>
      <c r="FS517" s="48" t="n">
        <f aca="false">MIN(MAX((HQ516*(1+HQ$5/Setup!$C$36)+IF($V517=50,N($F517),0))-DU517,0),MAX($P517-SUM(DV517:FR517),0))</f>
        <v>0</v>
      </c>
      <c r="FT517" s="48" t="n">
        <f aca="false">IF((FT516*(1+FT$5/Setup!$C$36)+IF($V517=1,N($F517),0))-BX517-DV517&lt;0.005,0,(FT516*(1+FT$5/Setup!$C$36)+IF($V517=1,N($F517),0))-BX517-DV517)</f>
        <v>0</v>
      </c>
      <c r="FU517" s="48" t="n">
        <f aca="false">IF((FU516*(1+FU$5/Setup!$C$36)+IF($V517=2,N($F517),0))-BY517-DW517&lt;0.005,0,(FU516*(1+FU$5/Setup!$C$36)+IF($V517=2,N($F517),0))-BY517-DW517)</f>
        <v>0</v>
      </c>
      <c r="FV517" s="48" t="n">
        <f aca="false">IF((FV516*(1+FV$5/Setup!$C$36)+IF($V517=3,N($F517),0))-BZ517-DX517&lt;0.005,0,(FV516*(1+FV$5/Setup!$C$36)+IF($V517=3,N($F517),0))-BZ517-DX517)</f>
        <v>0</v>
      </c>
      <c r="FW517" s="48" t="n">
        <f aca="false">IF((FW516*(1+FW$5/Setup!$C$36)+IF($V517=4,N($F517),0))-CA517-DY517&lt;0.005,0,(FW516*(1+FW$5/Setup!$C$36)+IF($V517=4,N($F517),0))-CA517-DY517)</f>
        <v>0</v>
      </c>
      <c r="FX517" s="48" t="n">
        <f aca="false">IF((FX516*(1+FX$5/Setup!$C$36)+IF($V517=5,N($F517),0))-CB517-DZ517&lt;0.005,0,(FX516*(1+FX$5/Setup!$C$36)+IF($V517=5,N($F517),0))-CB517-DZ517)</f>
        <v>0</v>
      </c>
      <c r="FY517" s="48" t="n">
        <f aca="false">IF((FY516*(1+FY$5/Setup!$C$36)+IF($V517=6,N($F517),0))-CC517-EA517&lt;0.005,0,(FY516*(1+FY$5/Setup!$C$36)+IF($V517=6,N($F517),0))-CC517-EA517)</f>
        <v>0</v>
      </c>
      <c r="FZ517" s="48" t="n">
        <f aca="false">IF((FZ516*(1+FZ$5/Setup!$C$36)+IF($V517=7,N($F517),0))-CD517-EB517&lt;0.005,0,(FZ516*(1+FZ$5/Setup!$C$36)+IF($V517=7,N($F517),0))-CD517-EB517)</f>
        <v>0</v>
      </c>
      <c r="GA517" s="48" t="n">
        <f aca="false">IF((GA516*(1+GA$5/Setup!$C$36)+IF($V517=8,N($F517),0))-CE517-EC517&lt;0.005,0,(GA516*(1+GA$5/Setup!$C$36)+IF($V517=8,N($F517),0))-CE517-EC517)</f>
        <v>0</v>
      </c>
      <c r="GB517" s="48" t="n">
        <f aca="false">IF((GB516*(1+GB$5/Setup!$C$36)+IF($V517=9,N($F517),0))-CF517-ED517&lt;0.005,0,(GB516*(1+GB$5/Setup!$C$36)+IF($V517=9,N($F517),0))-CF517-ED517)</f>
        <v>0</v>
      </c>
      <c r="GC517" s="48" t="n">
        <f aca="false">IF((GC516*(1+GC$5/Setup!$C$36)+IF($V517=10,N($F517),0))-CG517-EE517&lt;0.005,0,(GC516*(1+GC$5/Setup!$C$36)+IF($V517=10,N($F517),0))-CG517-EE517)</f>
        <v>0</v>
      </c>
      <c r="GD517" s="48" t="n">
        <f aca="false">IF((GD516*(1+GD$5/Setup!$C$36)+IF($V517=11,N($F517),0))-CH517-EF517&lt;0.005,0,(GD516*(1+GD$5/Setup!$C$36)+IF($V517=11,N($F517),0))-CH517-EF517)</f>
        <v>0</v>
      </c>
      <c r="GE517" s="48" t="n">
        <f aca="false">IF((GE516*(1+GE$5/Setup!$C$36)+IF($V517=12,N($F517),0))-CI517-EG517&lt;0.005,0,(GE516*(1+GE$5/Setup!$C$36)+IF($V517=12,N($F517),0))-CI517-EG517)</f>
        <v>0</v>
      </c>
      <c r="GF517" s="48" t="n">
        <f aca="false">IF((GF516*(1+GF$5/Setup!$C$36)+IF($V517=13,N($F517),0))-CJ517-EH517&lt;0.005,0,(GF516*(1+GF$5/Setup!$C$36)+IF($V517=13,N($F517),0))-CJ517-EH517)</f>
        <v>0</v>
      </c>
      <c r="GG517" s="48" t="n">
        <f aca="false">IF((GG516*(1+GG$5/Setup!$C$36)+IF($V517=14,N($F517),0))-CK517-EI517&lt;0.005,0,(GG516*(1+GG$5/Setup!$C$36)+IF($V517=14,N($F517),0))-CK517-EI517)</f>
        <v>0</v>
      </c>
      <c r="GH517" s="48" t="n">
        <f aca="false">IF((GH516*(1+GH$5/Setup!$C$36)+IF($V517=15,N($F517),0))-CL517-EJ517&lt;0.005,0,(GH516*(1+GH$5/Setup!$C$36)+IF($V517=15,N($F517),0))-CL517-EJ517)</f>
        <v>0</v>
      </c>
      <c r="GI517" s="48" t="n">
        <f aca="false">IF((GI516*(1+GI$5/Setup!$C$36)+IF($V517=16,N($F517),0))-CM517-EK517&lt;0.005,0,(GI516*(1+GI$5/Setup!$C$36)+IF($V517=16,N($F517),0))-CM517-EK517)</f>
        <v>0</v>
      </c>
      <c r="GJ517" s="48" t="n">
        <f aca="false">IF((GJ516*(1+GJ$5/Setup!$C$36)+IF($V517=17,N($F517),0))-CN517-EL517&lt;0.005,0,(GJ516*(1+GJ$5/Setup!$C$36)+IF($V517=17,N($F517),0))-CN517-EL517)</f>
        <v>0</v>
      </c>
      <c r="GK517" s="48" t="n">
        <f aca="false">IF((GK516*(1+GK$5/Setup!$C$36)+IF($V517=18,N($F517),0))-CO517-EM517&lt;0.005,0,(GK516*(1+GK$5/Setup!$C$36)+IF($V517=18,N($F517),0))-CO517-EM517)</f>
        <v>0</v>
      </c>
      <c r="GL517" s="48" t="n">
        <f aca="false">IF((GL516*(1+GL$5/Setup!$C$36)+IF($V517=19,N($F517),0))-CP517-EN517&lt;0.005,0,(GL516*(1+GL$5/Setup!$C$36)+IF($V517=19,N($F517),0))-CP517-EN517)</f>
        <v>0</v>
      </c>
      <c r="GM517" s="48" t="n">
        <f aca="false">IF((GM516*(1+GM$5/Setup!$C$36)+IF($V517=20,N($F517),0))-CQ517-EO517&lt;0.005,0,(GM516*(1+GM$5/Setup!$C$36)+IF($V517=20,N($F517),0))-CQ517-EO517)</f>
        <v>0</v>
      </c>
      <c r="GN517" s="48" t="n">
        <f aca="false">IF((GN516*(1+GN$5/Setup!$C$36)+IF($V517=21,N($F517),0))-CR517-EP517&lt;0.005,0,(GN516*(1+GN$5/Setup!$C$36)+IF($V517=21,N($F517),0))-CR517-EP517)</f>
        <v>0</v>
      </c>
      <c r="GO517" s="48" t="n">
        <f aca="false">IF((GO516*(1+GO$5/Setup!$C$36)+IF($V517=22,N($F517),0))-CS517-EQ517&lt;0.005,0,(GO516*(1+GO$5/Setup!$C$36)+IF($V517=22,N($F517),0))-CS517-EQ517)</f>
        <v>0</v>
      </c>
      <c r="GP517" s="48" t="n">
        <f aca="false">IF((GP516*(1+GP$5/Setup!$C$36)+IF($V517=23,N($F517),0))-CT517-ER517&lt;0.005,0,(GP516*(1+GP$5/Setup!$C$36)+IF($V517=23,N($F517),0))-CT517-ER517)</f>
        <v>0</v>
      </c>
      <c r="GQ517" s="48" t="n">
        <f aca="false">IF((GQ516*(1+GQ$5/Setup!$C$36)+IF($V517=24,N($F517),0))-CU517-ES517&lt;0.005,0,(GQ516*(1+GQ$5/Setup!$C$36)+IF($V517=24,N($F517),0))-CU517-ES517)</f>
        <v>0</v>
      </c>
      <c r="GR517" s="48" t="n">
        <f aca="false">IF((GR516*(1+GR$5/Setup!$C$36)+IF($V517=25,N($F517),0))-CV517-ET517&lt;0.005,0,(GR516*(1+GR$5/Setup!$C$36)+IF($V517=25,N($F517),0))-CV517-ET517)</f>
        <v>0</v>
      </c>
      <c r="GS517" s="48" t="n">
        <f aca="false">IF((GS516*(1+GS$5/Setup!$C$36)+IF($V517=26,N($F517),0))-CW517-EU517&lt;0.005,0,(GS516*(1+GS$5/Setup!$C$36)+IF($V517=26,N($F517),0))-CW517-EU517)</f>
        <v>0</v>
      </c>
      <c r="GT517" s="48" t="n">
        <f aca="false">IF((GT516*(1+GT$5/Setup!$C$36)+IF($V517=27,N($F517),0))-CX517-EV517&lt;0.005,0,(GT516*(1+GT$5/Setup!$C$36)+IF($V517=27,N($F517),0))-CX517-EV517)</f>
        <v>0</v>
      </c>
      <c r="GU517" s="48" t="n">
        <f aca="false">IF((GU516*(1+GU$5/Setup!$C$36)+IF($V517=28,N($F517),0))-CY517-EW517&lt;0.005,0,(GU516*(1+GU$5/Setup!$C$36)+IF($V517=28,N($F517),0))-CY517-EW517)</f>
        <v>0</v>
      </c>
      <c r="GV517" s="48" t="n">
        <f aca="false">IF((GV516*(1+GV$5/Setup!$C$36)+IF($V517=29,N($F517),0))-CZ517-EX517&lt;0.005,0,(GV516*(1+GV$5/Setup!$C$36)+IF($V517=29,N($F517),0))-CZ517-EX517)</f>
        <v>0</v>
      </c>
      <c r="GW517" s="48" t="n">
        <f aca="false">IF((GW516*(1+GW$5/Setup!$C$36)+IF($V517=30,N($F517),0))-DA517-EY517&lt;0.005,0,(GW516*(1+GW$5/Setup!$C$36)+IF($V517=30,N($F517),0))-DA517-EY517)</f>
        <v>0</v>
      </c>
      <c r="GX517" s="48" t="n">
        <f aca="false">IF((GX516*(1+GX$5/Setup!$C$36)+IF($V517=31,N($F517),0))-DB517-EZ517&lt;0.005,0,(GX516*(1+GX$5/Setup!$C$36)+IF($V517=31,N($F517),0))-DB517-EZ517)</f>
        <v>0</v>
      </c>
      <c r="GY517" s="48" t="n">
        <f aca="false">IF((GY516*(1+GY$5/Setup!$C$36)+IF($V517=32,N($F517),0))-DC517-FA517&lt;0.005,0,(GY516*(1+GY$5/Setup!$C$36)+IF($V517=32,N($F517),0))-DC517-FA517)</f>
        <v>0</v>
      </c>
      <c r="GZ517" s="48" t="n">
        <f aca="false">IF((GZ516*(1+GZ$5/Setup!$C$36)+IF($V517=33,N($F517),0))-DD517-FB517&lt;0.005,0,(GZ516*(1+GZ$5/Setup!$C$36)+IF($V517=33,N($F517),0))-DD517-FB517)</f>
        <v>0</v>
      </c>
      <c r="HA517" s="48" t="n">
        <f aca="false">IF((HA516*(1+HA$5/Setup!$C$36)+IF($V517=34,N($F517),0))-DE517-FC517&lt;0.005,0,(HA516*(1+HA$5/Setup!$C$36)+IF($V517=34,N($F517),0))-DE517-FC517)</f>
        <v>0</v>
      </c>
      <c r="HB517" s="48" t="n">
        <f aca="false">IF((HB516*(1+HB$5/Setup!$C$36)+IF($V517=35,N($F517),0))-DF517-FD517&lt;0.005,0,(HB516*(1+HB$5/Setup!$C$36)+IF($V517=35,N($F517),0))-DF517-FD517)</f>
        <v>0</v>
      </c>
      <c r="HC517" s="48" t="n">
        <f aca="false">IF((HC516*(1+HC$5/Setup!$C$36)+IF($V517=36,N($F517),0))-DG517-FE517&lt;0.005,0,(HC516*(1+HC$5/Setup!$C$36)+IF($V517=36,N($F517),0))-DG517-FE517)</f>
        <v>0</v>
      </c>
      <c r="HD517" s="48" t="n">
        <f aca="false">IF((HD516*(1+HD$5/Setup!$C$36)+IF($V517=37,N($F517),0))-DH517-FF517&lt;0.005,0,(HD516*(1+HD$5/Setup!$C$36)+IF($V517=37,N($F517),0))-DH517-FF517)</f>
        <v>0</v>
      </c>
      <c r="HE517" s="48" t="n">
        <f aca="false">IF((HE516*(1+HE$5/Setup!$C$36)+IF($V517=38,N($F517),0))-DI517-FG517&lt;0.005,0,(HE516*(1+HE$5/Setup!$C$36)+IF($V517=38,N($F517),0))-DI517-FG517)</f>
        <v>0</v>
      </c>
      <c r="HF517" s="48" t="n">
        <f aca="false">IF((HF516*(1+HF$5/Setup!$C$36)+IF($V517=39,N($F517),0))-DJ517-FH517&lt;0.005,0,(HF516*(1+HF$5/Setup!$C$36)+IF($V517=39,N($F517),0))-DJ517-FH517)</f>
        <v>0</v>
      </c>
      <c r="HG517" s="48" t="n">
        <f aca="false">IF((HG516*(1+HG$5/Setup!$C$36)+IF($V517=40,N($F517),0))-DK517-FI517&lt;0.005,0,(HG516*(1+HG$5/Setup!$C$36)+IF($V517=40,N($F517),0))-DK517-FI517)</f>
        <v>0</v>
      </c>
      <c r="HH517" s="48" t="n">
        <f aca="false">IF((HH516*(1+HH$5/Setup!$C$36)+IF($V517=41,N($F517),0))-DL517-FJ517&lt;0.005,0,(HH516*(1+HH$5/Setup!$C$36)+IF($V517=41,N($F517),0))-DL517-FJ517)</f>
        <v>0</v>
      </c>
      <c r="HI517" s="48" t="n">
        <f aca="false">IF((HI516*(1+HI$5/Setup!$C$36)+IF($V517=42,N($F517),0))-DM517-FK517&lt;0.005,0,(HI516*(1+HI$5/Setup!$C$36)+IF($V517=42,N($F517),0))-DM517-FK517)</f>
        <v>0</v>
      </c>
      <c r="HJ517" s="48" t="n">
        <f aca="false">IF((HJ516*(1+HJ$5/Setup!$C$36)+IF($V517=43,N($F517),0))-DN517-FL517&lt;0.005,0,(HJ516*(1+HJ$5/Setup!$C$36)+IF($V517=43,N($F517),0))-DN517-FL517)</f>
        <v>0</v>
      </c>
      <c r="HK517" s="48" t="n">
        <f aca="false">IF((HK516*(1+HK$5/Setup!$C$36)+IF($V517=44,N($F517),0))-DO517-FM517&lt;0.005,0,(HK516*(1+HK$5/Setup!$C$36)+IF($V517=44,N($F517),0))-DO517-FM517)</f>
        <v>0</v>
      </c>
      <c r="HL517" s="48" t="n">
        <f aca="false">IF((HL516*(1+HL$5/Setup!$C$36)+IF($V517=45,N($F517),0))-DP517-FN517&lt;0.005,0,(HL516*(1+HL$5/Setup!$C$36)+IF($V517=45,N($F517),0))-DP517-FN517)</f>
        <v>0</v>
      </c>
      <c r="HM517" s="48" t="n">
        <f aca="false">IF((HM516*(1+HM$5/Setup!$C$36)+IF($V517=46,N($F517),0))-DQ517-FO517&lt;0.005,0,(HM516*(1+HM$5/Setup!$C$36)+IF($V517=46,N($F517),0))-DQ517-FO517)</f>
        <v>0</v>
      </c>
      <c r="HN517" s="48" t="n">
        <f aca="false">IF((HN516*(1+HN$5/Setup!$C$36)+IF($V517=47,N($F517),0))-DR517-FP517&lt;0.005,0,(HN516*(1+HN$5/Setup!$C$36)+IF($V517=47,N($F517),0))-DR517-FP517)</f>
        <v>0</v>
      </c>
      <c r="HO517" s="48" t="n">
        <f aca="false">IF((HO516*(1+HO$5/Setup!$C$36)+IF($V517=48,N($F517),0))-DS517-FQ517&lt;0.005,0,(HO516*(1+HO$5/Setup!$C$36)+IF($V517=48,N($F517),0))-DS517-FQ517)</f>
        <v>0</v>
      </c>
      <c r="HP517" s="48" t="n">
        <f aca="false">IF((HP516*(1+HP$5/Setup!$C$36)+IF($V517=49,N($F517),0))-DT517-FR517&lt;0.005,0,(HP516*(1+HP$5/Setup!$C$36)+IF($V517=49,N($F517),0))-DT517-FR517)</f>
        <v>0</v>
      </c>
      <c r="HQ517" s="48" t="n">
        <f aca="false">IF((HQ516*(1+HQ$5/Setup!$C$36)+IF($V517=50,N($F517),0))-DU517-FS517&lt;0.005,0,(HQ516*(1+HQ$5/Setup!$C$36)+IF($V517=50,N($F517),0))-DU517-FS517)</f>
        <v>0</v>
      </c>
    </row>
    <row r="518" customFormat="false" ht="15" hidden="false" customHeight="false" outlineLevel="0" collapsed="false">
      <c r="A518" s="44" t="n">
        <v>510</v>
      </c>
      <c r="B518" s="45" t="n">
        <f aca="false">IF(Setup!$C$7="Every month",EDATE(Setup!$C$8,($A518-1)),IF(Setup!$C$7="Twice a month",DATE(YEAR(Setup!$C$8),MONTH(Setup!$C$8)+INT((($A518-1)+Setup!$C$41)/2),MIN(IF(MOD(($A518-1)+Setup!$C$41,2)=0,Setup!$C$39,Setup!$C$40),DAY(EOMONTH(DATE(YEAR(Setup!$C$8),MONTH(Setup!$C$8)+INT((($A518-1)+Setup!$C$41)/2),1),0)))),Setup!$C$8+($A518-1)*IF(Setup!$C$7="Every week",7,14)))</f>
        <v>53451</v>
      </c>
      <c r="C518" s="45" t="n">
        <f aca="false">IF(Setup!$C$7="Every month",EDATE(Setup!$C$8,$A518),IF(Setup!$C$7="Twice a month",DATE(YEAR(Setup!$C$8),MONTH(Setup!$C$8)+INT(($A518+Setup!$C$41)/2),MIN(IF(MOD($A518+Setup!$C$41,2)=0,Setup!$C$39,Setup!$C$40),DAY(EOMONTH(DATE(YEAR(Setup!$C$8),MONTH(Setup!$C$8)+INT(($A518+Setup!$C$41)/2),1),0)))),Setup!$C$8+$A518*IF(Setup!$C$7="Every week",7,14)))</f>
        <v>53465</v>
      </c>
      <c r="D518" s="46"/>
      <c r="E518" s="47"/>
      <c r="F518" s="47"/>
      <c r="G518" s="47"/>
      <c r="H518" s="47"/>
      <c r="I518" s="48" t="n">
        <f aca="false">N(Setup!$C$11)+N(E518)</f>
        <v>100</v>
      </c>
      <c r="J518" s="48" t="n">
        <f aca="false">MIN(Setup!$C$37,MAX(I518,0))</f>
        <v>9.23076923076923</v>
      </c>
      <c r="K518" s="48" t="n">
        <f aca="false">MIN(MAX(N(Setup!$C$14)-L517,0),MAX(I518-J518,0))</f>
        <v>0</v>
      </c>
      <c r="L518" s="48" t="n">
        <f aca="false">L517+K518-N(G518)</f>
        <v>500</v>
      </c>
      <c r="M518" s="48" t="n">
        <f aca="false">M517+J518-N(H518)</f>
        <v>4707.6923076923</v>
      </c>
      <c r="N518" s="48" t="n">
        <f aca="false">SUM(BX518:DU518)</f>
        <v>0</v>
      </c>
      <c r="O518" s="48" t="n">
        <f aca="false">SUM(Z518:BW518)-N518</f>
        <v>25</v>
      </c>
      <c r="P518" s="48" t="n">
        <f aca="false">MAX(I518-J518-K518,0)+O518</f>
        <v>115.769230769231</v>
      </c>
      <c r="Q518" s="48" t="n">
        <f aca="false">SUM(DV518:FS518)</f>
        <v>0</v>
      </c>
      <c r="R518" s="49" t="n">
        <f aca="false">N518+J518+K518+Q518</f>
        <v>9.23076923076923</v>
      </c>
      <c r="S518" s="48" t="n">
        <f aca="false">T518-T517-N(F518)+N518+Q518</f>
        <v>0</v>
      </c>
      <c r="T518" s="49" t="n">
        <f aca="false">SUM(FT518:HQ518)</f>
        <v>0</v>
      </c>
      <c r="U518" s="44" t="str">
        <f aca="false">IF(T517&lt;0.005,"",INDEX(Helpers!$C$2:$C$51,IF(_xlfn.MINIFS($DV$6:$FS$6,DV518:FS518,"&gt;0.005")=0,V518,_xlfn.MINIFS($DV$6:$FS$6,DV518:FS518,"&gt;0.005"))))</f>
        <v/>
      </c>
      <c r="V518" s="44" t="n">
        <f aca="false">IF(_xlfn.MINIFS($FT$6:$HQ$6,FT517:HQ517,"&gt;0.005")=0,1,_xlfn.MINIFS($FT$6:$HQ$6,FT517:HQ517,"&gt;0.005"))</f>
        <v>1</v>
      </c>
      <c r="W518" s="44" t="n">
        <f aca="false">IF(AND(D518&lt;&gt;"Paid",T517&gt;0.005),1,0)</f>
        <v>0</v>
      </c>
      <c r="X518" s="48" t="n">
        <f aca="false">SUMPRODUCT(((Helpers!$G$2:$G$51*(1+(Helpers!$D$2:$D$51+0.000000001)/12)^(($B518-Setup!$C$8)/(365.25/12))-Helpers!$E$2:$E$51*((1+(Helpers!$D$2:$D$51+0.000000001)/12)^(($B518-Setup!$C$8)/(365.25/12))-1)/((Helpers!$D$2:$D$51+0.000000001)/12))&gt;0)*(Helpers!$G$2:$G$51*(1+(Helpers!$D$2:$D$51+0.000000001)/12)^(($B518-Setup!$C$8)/(365.25/12))-Helpers!$E$2:$E$51*((1+(Helpers!$D$2:$D$51+0.000000001)/12)^(($B518-Setup!$C$8)/(365.25/12))-1)/((Helpers!$D$2:$D$51+0.000000001)/12)))</f>
        <v>0</v>
      </c>
      <c r="Y518" s="48"/>
      <c r="Z518" s="48" t="n">
        <f aca="false">IF(OR(N(Z$5)=0,Z$6=""),0,Z$5*((DATE(YEAR($B518),MONTH($B518),MIN(Z$6,DAY(EOMONTH($B518,0))))&gt;=$B518)*(DATE(YEAR($B518),MONTH($B518),MIN(Z$6,DAY(EOMONTH($B518,0))))&lt;$C518)+(DATE(YEAR($B518),MONTH($B518)+1,MIN(Z$6,DAY(EOMONTH($B518,1))))&gt;=$B518)*(DATE(YEAR($B518),MONTH($B518)+1,MIN(Z$6,DAY(EOMONTH($B518,1))))&lt;$C518)))</f>
        <v>25</v>
      </c>
      <c r="AA518" s="48" t="n">
        <f aca="false">IF(OR(N(AA$5)=0,AA$6=""),0,AA$5*((DATE(YEAR($B518),MONTH($B518),MIN(AA$6,DAY(EOMONTH($B518,0))))&gt;=$B518)*(DATE(YEAR($B518),MONTH($B518),MIN(AA$6,DAY(EOMONTH($B518,0))))&lt;$C518)+(DATE(YEAR($B518),MONTH($B518)+1,MIN(AA$6,DAY(EOMONTH($B518,1))))&gt;=$B518)*(DATE(YEAR($B518),MONTH($B518)+1,MIN(AA$6,DAY(EOMONTH($B518,1))))&lt;$C518)))</f>
        <v>0</v>
      </c>
      <c r="AB518" s="48" t="n">
        <f aca="false">IF(OR(N(AB$5)=0,AB$6=""),0,AB$5*((DATE(YEAR($B518),MONTH($B518),MIN(AB$6,DAY(EOMONTH($B518,0))))&gt;=$B518)*(DATE(YEAR($B518),MONTH($B518),MIN(AB$6,DAY(EOMONTH($B518,0))))&lt;$C518)+(DATE(YEAR($B518),MONTH($B518)+1,MIN(AB$6,DAY(EOMONTH($B518,1))))&gt;=$B518)*(DATE(YEAR($B518),MONTH($B518)+1,MIN(AB$6,DAY(EOMONTH($B518,1))))&lt;$C518)))</f>
        <v>0</v>
      </c>
      <c r="AC518" s="48" t="n">
        <f aca="false">IF(OR(N(AC$5)=0,AC$6=""),0,AC$5*((DATE(YEAR($B518),MONTH($B518),MIN(AC$6,DAY(EOMONTH($B518,0))))&gt;=$B518)*(DATE(YEAR($B518),MONTH($B518),MIN(AC$6,DAY(EOMONTH($B518,0))))&lt;$C518)+(DATE(YEAR($B518),MONTH($B518)+1,MIN(AC$6,DAY(EOMONTH($B518,1))))&gt;=$B518)*(DATE(YEAR($B518),MONTH($B518)+1,MIN(AC$6,DAY(EOMONTH($B518,1))))&lt;$C518)))</f>
        <v>0</v>
      </c>
      <c r="AD518" s="48" t="n">
        <f aca="false">IF(OR(N(AD$5)=0,AD$6=""),0,AD$5*((DATE(YEAR($B518),MONTH($B518),MIN(AD$6,DAY(EOMONTH($B518,0))))&gt;=$B518)*(DATE(YEAR($B518),MONTH($B518),MIN(AD$6,DAY(EOMONTH($B518,0))))&lt;$C518)+(DATE(YEAR($B518),MONTH($B518)+1,MIN(AD$6,DAY(EOMONTH($B518,1))))&gt;=$B518)*(DATE(YEAR($B518),MONTH($B518)+1,MIN(AD$6,DAY(EOMONTH($B518,1))))&lt;$C518)))</f>
        <v>0</v>
      </c>
      <c r="AE518" s="48" t="n">
        <f aca="false">IF(OR(N(AE$5)=0,AE$6=""),0,AE$5*((DATE(YEAR($B518),MONTH($B518),MIN(AE$6,DAY(EOMONTH($B518,0))))&gt;=$B518)*(DATE(YEAR($B518),MONTH($B518),MIN(AE$6,DAY(EOMONTH($B518,0))))&lt;$C518)+(DATE(YEAR($B518),MONTH($B518)+1,MIN(AE$6,DAY(EOMONTH($B518,1))))&gt;=$B518)*(DATE(YEAR($B518),MONTH($B518)+1,MIN(AE$6,DAY(EOMONTH($B518,1))))&lt;$C518)))</f>
        <v>0</v>
      </c>
      <c r="AF518" s="48" t="n">
        <f aca="false">IF(OR(N(AF$5)=0,AF$6=""),0,AF$5*((DATE(YEAR($B518),MONTH($B518),MIN(AF$6,DAY(EOMONTH($B518,0))))&gt;=$B518)*(DATE(YEAR($B518),MONTH($B518),MIN(AF$6,DAY(EOMONTH($B518,0))))&lt;$C518)+(DATE(YEAR($B518),MONTH($B518)+1,MIN(AF$6,DAY(EOMONTH($B518,1))))&gt;=$B518)*(DATE(YEAR($B518),MONTH($B518)+1,MIN(AF$6,DAY(EOMONTH($B518,1))))&lt;$C518)))</f>
        <v>0</v>
      </c>
      <c r="AG518" s="48" t="n">
        <f aca="false">IF(OR(N(AG$5)=0,AG$6=""),0,AG$5*((DATE(YEAR($B518),MONTH($B518),MIN(AG$6,DAY(EOMONTH($B518,0))))&gt;=$B518)*(DATE(YEAR($B518),MONTH($B518),MIN(AG$6,DAY(EOMONTH($B518,0))))&lt;$C518)+(DATE(YEAR($B518),MONTH($B518)+1,MIN(AG$6,DAY(EOMONTH($B518,1))))&gt;=$B518)*(DATE(YEAR($B518),MONTH($B518)+1,MIN(AG$6,DAY(EOMONTH($B518,1))))&lt;$C518)))</f>
        <v>0</v>
      </c>
      <c r="AH518" s="48" t="n">
        <f aca="false">IF(OR(N(AH$5)=0,AH$6=""),0,AH$5*((DATE(YEAR($B518),MONTH($B518),MIN(AH$6,DAY(EOMONTH($B518,0))))&gt;=$B518)*(DATE(YEAR($B518),MONTH($B518),MIN(AH$6,DAY(EOMONTH($B518,0))))&lt;$C518)+(DATE(YEAR($B518),MONTH($B518)+1,MIN(AH$6,DAY(EOMONTH($B518,1))))&gt;=$B518)*(DATE(YEAR($B518),MONTH($B518)+1,MIN(AH$6,DAY(EOMONTH($B518,1))))&lt;$C518)))</f>
        <v>0</v>
      </c>
      <c r="AI518" s="48" t="n">
        <f aca="false">IF(OR(N(AI$5)=0,AI$6=""),0,AI$5*((DATE(YEAR($B518),MONTH($B518),MIN(AI$6,DAY(EOMONTH($B518,0))))&gt;=$B518)*(DATE(YEAR($B518),MONTH($B518),MIN(AI$6,DAY(EOMONTH($B518,0))))&lt;$C518)+(DATE(YEAR($B518),MONTH($B518)+1,MIN(AI$6,DAY(EOMONTH($B518,1))))&gt;=$B518)*(DATE(YEAR($B518),MONTH($B518)+1,MIN(AI$6,DAY(EOMONTH($B518,1))))&lt;$C518)))</f>
        <v>0</v>
      </c>
      <c r="AJ518" s="48" t="n">
        <f aca="false">IF(OR(N(AJ$5)=0,AJ$6=""),0,AJ$5*((DATE(YEAR($B518),MONTH($B518),MIN(AJ$6,DAY(EOMONTH($B518,0))))&gt;=$B518)*(DATE(YEAR($B518),MONTH($B518),MIN(AJ$6,DAY(EOMONTH($B518,0))))&lt;$C518)+(DATE(YEAR($B518),MONTH($B518)+1,MIN(AJ$6,DAY(EOMONTH($B518,1))))&gt;=$B518)*(DATE(YEAR($B518),MONTH($B518)+1,MIN(AJ$6,DAY(EOMONTH($B518,1))))&lt;$C518)))</f>
        <v>0</v>
      </c>
      <c r="AK518" s="48" t="n">
        <f aca="false">IF(OR(N(AK$5)=0,AK$6=""),0,AK$5*((DATE(YEAR($B518),MONTH($B518),MIN(AK$6,DAY(EOMONTH($B518,0))))&gt;=$B518)*(DATE(YEAR($B518),MONTH($B518),MIN(AK$6,DAY(EOMONTH($B518,0))))&lt;$C518)+(DATE(YEAR($B518),MONTH($B518)+1,MIN(AK$6,DAY(EOMONTH($B518,1))))&gt;=$B518)*(DATE(YEAR($B518),MONTH($B518)+1,MIN(AK$6,DAY(EOMONTH($B518,1))))&lt;$C518)))</f>
        <v>0</v>
      </c>
      <c r="AL518" s="48" t="n">
        <f aca="false">IF(OR(N(AL$5)=0,AL$6=""),0,AL$5*((DATE(YEAR($B518),MONTH($B518),MIN(AL$6,DAY(EOMONTH($B518,0))))&gt;=$B518)*(DATE(YEAR($B518),MONTH($B518),MIN(AL$6,DAY(EOMONTH($B518,0))))&lt;$C518)+(DATE(YEAR($B518),MONTH($B518)+1,MIN(AL$6,DAY(EOMONTH($B518,1))))&gt;=$B518)*(DATE(YEAR($B518),MONTH($B518)+1,MIN(AL$6,DAY(EOMONTH($B518,1))))&lt;$C518)))</f>
        <v>0</v>
      </c>
      <c r="AM518" s="48" t="n">
        <f aca="false">IF(OR(N(AM$5)=0,AM$6=""),0,AM$5*((DATE(YEAR($B518),MONTH($B518),MIN(AM$6,DAY(EOMONTH($B518,0))))&gt;=$B518)*(DATE(YEAR($B518),MONTH($B518),MIN(AM$6,DAY(EOMONTH($B518,0))))&lt;$C518)+(DATE(YEAR($B518),MONTH($B518)+1,MIN(AM$6,DAY(EOMONTH($B518,1))))&gt;=$B518)*(DATE(YEAR($B518),MONTH($B518)+1,MIN(AM$6,DAY(EOMONTH($B518,1))))&lt;$C518)))</f>
        <v>0</v>
      </c>
      <c r="AN518" s="48" t="n">
        <f aca="false">IF(OR(N(AN$5)=0,AN$6=""),0,AN$5*((DATE(YEAR($B518),MONTH($B518),MIN(AN$6,DAY(EOMONTH($B518,0))))&gt;=$B518)*(DATE(YEAR($B518),MONTH($B518),MIN(AN$6,DAY(EOMONTH($B518,0))))&lt;$C518)+(DATE(YEAR($B518),MONTH($B518)+1,MIN(AN$6,DAY(EOMONTH($B518,1))))&gt;=$B518)*(DATE(YEAR($B518),MONTH($B518)+1,MIN(AN$6,DAY(EOMONTH($B518,1))))&lt;$C518)))</f>
        <v>0</v>
      </c>
      <c r="AO518" s="48" t="n">
        <f aca="false">IF(OR(N(AO$5)=0,AO$6=""),0,AO$5*((DATE(YEAR($B518),MONTH($B518),MIN(AO$6,DAY(EOMONTH($B518,0))))&gt;=$B518)*(DATE(YEAR($B518),MONTH($B518),MIN(AO$6,DAY(EOMONTH($B518,0))))&lt;$C518)+(DATE(YEAR($B518),MONTH($B518)+1,MIN(AO$6,DAY(EOMONTH($B518,1))))&gt;=$B518)*(DATE(YEAR($B518),MONTH($B518)+1,MIN(AO$6,DAY(EOMONTH($B518,1))))&lt;$C518)))</f>
        <v>0</v>
      </c>
      <c r="AP518" s="48" t="n">
        <f aca="false">IF(OR(N(AP$5)=0,AP$6=""),0,AP$5*((DATE(YEAR($B518),MONTH($B518),MIN(AP$6,DAY(EOMONTH($B518,0))))&gt;=$B518)*(DATE(YEAR($B518),MONTH($B518),MIN(AP$6,DAY(EOMONTH($B518,0))))&lt;$C518)+(DATE(YEAR($B518),MONTH($B518)+1,MIN(AP$6,DAY(EOMONTH($B518,1))))&gt;=$B518)*(DATE(YEAR($B518),MONTH($B518)+1,MIN(AP$6,DAY(EOMONTH($B518,1))))&lt;$C518)))</f>
        <v>0</v>
      </c>
      <c r="AQ518" s="48" t="n">
        <f aca="false">IF(OR(N(AQ$5)=0,AQ$6=""),0,AQ$5*((DATE(YEAR($B518),MONTH($B518),MIN(AQ$6,DAY(EOMONTH($B518,0))))&gt;=$B518)*(DATE(YEAR($B518),MONTH($B518),MIN(AQ$6,DAY(EOMONTH($B518,0))))&lt;$C518)+(DATE(YEAR($B518),MONTH($B518)+1,MIN(AQ$6,DAY(EOMONTH($B518,1))))&gt;=$B518)*(DATE(YEAR($B518),MONTH($B518)+1,MIN(AQ$6,DAY(EOMONTH($B518,1))))&lt;$C518)))</f>
        <v>0</v>
      </c>
      <c r="AR518" s="48" t="n">
        <f aca="false">IF(OR(N(AR$5)=0,AR$6=""),0,AR$5*((DATE(YEAR($B518),MONTH($B518),MIN(AR$6,DAY(EOMONTH($B518,0))))&gt;=$B518)*(DATE(YEAR($B518),MONTH($B518),MIN(AR$6,DAY(EOMONTH($B518,0))))&lt;$C518)+(DATE(YEAR($B518),MONTH($B518)+1,MIN(AR$6,DAY(EOMONTH($B518,1))))&gt;=$B518)*(DATE(YEAR($B518),MONTH($B518)+1,MIN(AR$6,DAY(EOMONTH($B518,1))))&lt;$C518)))</f>
        <v>0</v>
      </c>
      <c r="AS518" s="48" t="n">
        <f aca="false">IF(OR(N(AS$5)=0,AS$6=""),0,AS$5*((DATE(YEAR($B518),MONTH($B518),MIN(AS$6,DAY(EOMONTH($B518,0))))&gt;=$B518)*(DATE(YEAR($B518),MONTH($B518),MIN(AS$6,DAY(EOMONTH($B518,0))))&lt;$C518)+(DATE(YEAR($B518),MONTH($B518)+1,MIN(AS$6,DAY(EOMONTH($B518,1))))&gt;=$B518)*(DATE(YEAR($B518),MONTH($B518)+1,MIN(AS$6,DAY(EOMONTH($B518,1))))&lt;$C518)))</f>
        <v>0</v>
      </c>
      <c r="AT518" s="48" t="n">
        <f aca="false">IF(OR(N(AT$5)=0,AT$6=""),0,AT$5*((DATE(YEAR($B518),MONTH($B518),MIN(AT$6,DAY(EOMONTH($B518,0))))&gt;=$B518)*(DATE(YEAR($B518),MONTH($B518),MIN(AT$6,DAY(EOMONTH($B518,0))))&lt;$C518)+(DATE(YEAR($B518),MONTH($B518)+1,MIN(AT$6,DAY(EOMONTH($B518,1))))&gt;=$B518)*(DATE(YEAR($B518),MONTH($B518)+1,MIN(AT$6,DAY(EOMONTH($B518,1))))&lt;$C518)))</f>
        <v>0</v>
      </c>
      <c r="AU518" s="48" t="n">
        <f aca="false">IF(OR(N(AU$5)=0,AU$6=""),0,AU$5*((DATE(YEAR($B518),MONTH($B518),MIN(AU$6,DAY(EOMONTH($B518,0))))&gt;=$B518)*(DATE(YEAR($B518),MONTH($B518),MIN(AU$6,DAY(EOMONTH($B518,0))))&lt;$C518)+(DATE(YEAR($B518),MONTH($B518)+1,MIN(AU$6,DAY(EOMONTH($B518,1))))&gt;=$B518)*(DATE(YEAR($B518),MONTH($B518)+1,MIN(AU$6,DAY(EOMONTH($B518,1))))&lt;$C518)))</f>
        <v>0</v>
      </c>
      <c r="AV518" s="48" t="n">
        <f aca="false">IF(OR(N(AV$5)=0,AV$6=""),0,AV$5*((DATE(YEAR($B518),MONTH($B518),MIN(AV$6,DAY(EOMONTH($B518,0))))&gt;=$B518)*(DATE(YEAR($B518),MONTH($B518),MIN(AV$6,DAY(EOMONTH($B518,0))))&lt;$C518)+(DATE(YEAR($B518),MONTH($B518)+1,MIN(AV$6,DAY(EOMONTH($B518,1))))&gt;=$B518)*(DATE(YEAR($B518),MONTH($B518)+1,MIN(AV$6,DAY(EOMONTH($B518,1))))&lt;$C518)))</f>
        <v>0</v>
      </c>
      <c r="AW518" s="48" t="n">
        <f aca="false">IF(OR(N(AW$5)=0,AW$6=""),0,AW$5*((DATE(YEAR($B518),MONTH($B518),MIN(AW$6,DAY(EOMONTH($B518,0))))&gt;=$B518)*(DATE(YEAR($B518),MONTH($B518),MIN(AW$6,DAY(EOMONTH($B518,0))))&lt;$C518)+(DATE(YEAR($B518),MONTH($B518)+1,MIN(AW$6,DAY(EOMONTH($B518,1))))&gt;=$B518)*(DATE(YEAR($B518),MONTH($B518)+1,MIN(AW$6,DAY(EOMONTH($B518,1))))&lt;$C518)))</f>
        <v>0</v>
      </c>
      <c r="AX518" s="48" t="n">
        <f aca="false">IF(OR(N(AX$5)=0,AX$6=""),0,AX$5*((DATE(YEAR($B518),MONTH($B518),MIN(AX$6,DAY(EOMONTH($B518,0))))&gt;=$B518)*(DATE(YEAR($B518),MONTH($B518),MIN(AX$6,DAY(EOMONTH($B518,0))))&lt;$C518)+(DATE(YEAR($B518),MONTH($B518)+1,MIN(AX$6,DAY(EOMONTH($B518,1))))&gt;=$B518)*(DATE(YEAR($B518),MONTH($B518)+1,MIN(AX$6,DAY(EOMONTH($B518,1))))&lt;$C518)))</f>
        <v>0</v>
      </c>
      <c r="AY518" s="48" t="n">
        <f aca="false">IF(OR(N(AY$5)=0,AY$6=""),0,AY$5*((DATE(YEAR($B518),MONTH($B518),MIN(AY$6,DAY(EOMONTH($B518,0))))&gt;=$B518)*(DATE(YEAR($B518),MONTH($B518),MIN(AY$6,DAY(EOMONTH($B518,0))))&lt;$C518)+(DATE(YEAR($B518),MONTH($B518)+1,MIN(AY$6,DAY(EOMONTH($B518,1))))&gt;=$B518)*(DATE(YEAR($B518),MONTH($B518)+1,MIN(AY$6,DAY(EOMONTH($B518,1))))&lt;$C518)))</f>
        <v>0</v>
      </c>
      <c r="AZ518" s="48" t="n">
        <f aca="false">IF(OR(N(AZ$5)=0,AZ$6=""),0,AZ$5*((DATE(YEAR($B518),MONTH($B518),MIN(AZ$6,DAY(EOMONTH($B518,0))))&gt;=$B518)*(DATE(YEAR($B518),MONTH($B518),MIN(AZ$6,DAY(EOMONTH($B518,0))))&lt;$C518)+(DATE(YEAR($B518),MONTH($B518)+1,MIN(AZ$6,DAY(EOMONTH($B518,1))))&gt;=$B518)*(DATE(YEAR($B518),MONTH($B518)+1,MIN(AZ$6,DAY(EOMONTH($B518,1))))&lt;$C518)))</f>
        <v>0</v>
      </c>
      <c r="BA518" s="48" t="n">
        <f aca="false">IF(OR(N(BA$5)=0,BA$6=""),0,BA$5*((DATE(YEAR($B518),MONTH($B518),MIN(BA$6,DAY(EOMONTH($B518,0))))&gt;=$B518)*(DATE(YEAR($B518),MONTH($B518),MIN(BA$6,DAY(EOMONTH($B518,0))))&lt;$C518)+(DATE(YEAR($B518),MONTH($B518)+1,MIN(BA$6,DAY(EOMONTH($B518,1))))&gt;=$B518)*(DATE(YEAR($B518),MONTH($B518)+1,MIN(BA$6,DAY(EOMONTH($B518,1))))&lt;$C518)))</f>
        <v>0</v>
      </c>
      <c r="BB518" s="48" t="n">
        <f aca="false">IF(OR(N(BB$5)=0,BB$6=""),0,BB$5*((DATE(YEAR($B518),MONTH($B518),MIN(BB$6,DAY(EOMONTH($B518,0))))&gt;=$B518)*(DATE(YEAR($B518),MONTH($B518),MIN(BB$6,DAY(EOMONTH($B518,0))))&lt;$C518)+(DATE(YEAR($B518),MONTH($B518)+1,MIN(BB$6,DAY(EOMONTH($B518,1))))&gt;=$B518)*(DATE(YEAR($B518),MONTH($B518)+1,MIN(BB$6,DAY(EOMONTH($B518,1))))&lt;$C518)))</f>
        <v>0</v>
      </c>
      <c r="BC518" s="48" t="n">
        <f aca="false">IF(OR(N(BC$5)=0,BC$6=""),0,BC$5*((DATE(YEAR($B518),MONTH($B518),MIN(BC$6,DAY(EOMONTH($B518,0))))&gt;=$B518)*(DATE(YEAR($B518),MONTH($B518),MIN(BC$6,DAY(EOMONTH($B518,0))))&lt;$C518)+(DATE(YEAR($B518),MONTH($B518)+1,MIN(BC$6,DAY(EOMONTH($B518,1))))&gt;=$B518)*(DATE(YEAR($B518),MONTH($B518)+1,MIN(BC$6,DAY(EOMONTH($B518,1))))&lt;$C518)))</f>
        <v>0</v>
      </c>
      <c r="BD518" s="48" t="n">
        <f aca="false">IF(OR(N(BD$5)=0,BD$6=""),0,BD$5*((DATE(YEAR($B518),MONTH($B518),MIN(BD$6,DAY(EOMONTH($B518,0))))&gt;=$B518)*(DATE(YEAR($B518),MONTH($B518),MIN(BD$6,DAY(EOMONTH($B518,0))))&lt;$C518)+(DATE(YEAR($B518),MONTH($B518)+1,MIN(BD$6,DAY(EOMONTH($B518,1))))&gt;=$B518)*(DATE(YEAR($B518),MONTH($B518)+1,MIN(BD$6,DAY(EOMONTH($B518,1))))&lt;$C518)))</f>
        <v>0</v>
      </c>
      <c r="BE518" s="48" t="n">
        <f aca="false">IF(OR(N(BE$5)=0,BE$6=""),0,BE$5*((DATE(YEAR($B518),MONTH($B518),MIN(BE$6,DAY(EOMONTH($B518,0))))&gt;=$B518)*(DATE(YEAR($B518),MONTH($B518),MIN(BE$6,DAY(EOMONTH($B518,0))))&lt;$C518)+(DATE(YEAR($B518),MONTH($B518)+1,MIN(BE$6,DAY(EOMONTH($B518,1))))&gt;=$B518)*(DATE(YEAR($B518),MONTH($B518)+1,MIN(BE$6,DAY(EOMONTH($B518,1))))&lt;$C518)))</f>
        <v>0</v>
      </c>
      <c r="BF518" s="48" t="n">
        <f aca="false">IF(OR(N(BF$5)=0,BF$6=""),0,BF$5*((DATE(YEAR($B518),MONTH($B518),MIN(BF$6,DAY(EOMONTH($B518,0))))&gt;=$B518)*(DATE(YEAR($B518),MONTH($B518),MIN(BF$6,DAY(EOMONTH($B518,0))))&lt;$C518)+(DATE(YEAR($B518),MONTH($B518)+1,MIN(BF$6,DAY(EOMONTH($B518,1))))&gt;=$B518)*(DATE(YEAR($B518),MONTH($B518)+1,MIN(BF$6,DAY(EOMONTH($B518,1))))&lt;$C518)))</f>
        <v>0</v>
      </c>
      <c r="BG518" s="48" t="n">
        <f aca="false">IF(OR(N(BG$5)=0,BG$6=""),0,BG$5*((DATE(YEAR($B518),MONTH($B518),MIN(BG$6,DAY(EOMONTH($B518,0))))&gt;=$B518)*(DATE(YEAR($B518),MONTH($B518),MIN(BG$6,DAY(EOMONTH($B518,0))))&lt;$C518)+(DATE(YEAR($B518),MONTH($B518)+1,MIN(BG$6,DAY(EOMONTH($B518,1))))&gt;=$B518)*(DATE(YEAR($B518),MONTH($B518)+1,MIN(BG$6,DAY(EOMONTH($B518,1))))&lt;$C518)))</f>
        <v>0</v>
      </c>
      <c r="BH518" s="48" t="n">
        <f aca="false">IF(OR(N(BH$5)=0,BH$6=""),0,BH$5*((DATE(YEAR($B518),MONTH($B518),MIN(BH$6,DAY(EOMONTH($B518,0))))&gt;=$B518)*(DATE(YEAR($B518),MONTH($B518),MIN(BH$6,DAY(EOMONTH($B518,0))))&lt;$C518)+(DATE(YEAR($B518),MONTH($B518)+1,MIN(BH$6,DAY(EOMONTH($B518,1))))&gt;=$B518)*(DATE(YEAR($B518),MONTH($B518)+1,MIN(BH$6,DAY(EOMONTH($B518,1))))&lt;$C518)))</f>
        <v>0</v>
      </c>
      <c r="BI518" s="48" t="n">
        <f aca="false">IF(OR(N(BI$5)=0,BI$6=""),0,BI$5*((DATE(YEAR($B518),MONTH($B518),MIN(BI$6,DAY(EOMONTH($B518,0))))&gt;=$B518)*(DATE(YEAR($B518),MONTH($B518),MIN(BI$6,DAY(EOMONTH($B518,0))))&lt;$C518)+(DATE(YEAR($B518),MONTH($B518)+1,MIN(BI$6,DAY(EOMONTH($B518,1))))&gt;=$B518)*(DATE(YEAR($B518),MONTH($B518)+1,MIN(BI$6,DAY(EOMONTH($B518,1))))&lt;$C518)))</f>
        <v>0</v>
      </c>
      <c r="BJ518" s="48" t="n">
        <f aca="false">IF(OR(N(BJ$5)=0,BJ$6=""),0,BJ$5*((DATE(YEAR($B518),MONTH($B518),MIN(BJ$6,DAY(EOMONTH($B518,0))))&gt;=$B518)*(DATE(YEAR($B518),MONTH($B518),MIN(BJ$6,DAY(EOMONTH($B518,0))))&lt;$C518)+(DATE(YEAR($B518),MONTH($B518)+1,MIN(BJ$6,DAY(EOMONTH($B518,1))))&gt;=$B518)*(DATE(YEAR($B518),MONTH($B518)+1,MIN(BJ$6,DAY(EOMONTH($B518,1))))&lt;$C518)))</f>
        <v>0</v>
      </c>
      <c r="BK518" s="48" t="n">
        <f aca="false">IF(OR(N(BK$5)=0,BK$6=""),0,BK$5*((DATE(YEAR($B518),MONTH($B518),MIN(BK$6,DAY(EOMONTH($B518,0))))&gt;=$B518)*(DATE(YEAR($B518),MONTH($B518),MIN(BK$6,DAY(EOMONTH($B518,0))))&lt;$C518)+(DATE(YEAR($B518),MONTH($B518)+1,MIN(BK$6,DAY(EOMONTH($B518,1))))&gt;=$B518)*(DATE(YEAR($B518),MONTH($B518)+1,MIN(BK$6,DAY(EOMONTH($B518,1))))&lt;$C518)))</f>
        <v>0</v>
      </c>
      <c r="BL518" s="48" t="n">
        <f aca="false">IF(OR(N(BL$5)=0,BL$6=""),0,BL$5*((DATE(YEAR($B518),MONTH($B518),MIN(BL$6,DAY(EOMONTH($B518,0))))&gt;=$B518)*(DATE(YEAR($B518),MONTH($B518),MIN(BL$6,DAY(EOMONTH($B518,0))))&lt;$C518)+(DATE(YEAR($B518),MONTH($B518)+1,MIN(BL$6,DAY(EOMONTH($B518,1))))&gt;=$B518)*(DATE(YEAR($B518),MONTH($B518)+1,MIN(BL$6,DAY(EOMONTH($B518,1))))&lt;$C518)))</f>
        <v>0</v>
      </c>
      <c r="BM518" s="48" t="n">
        <f aca="false">IF(OR(N(BM$5)=0,BM$6=""),0,BM$5*((DATE(YEAR($B518),MONTH($B518),MIN(BM$6,DAY(EOMONTH($B518,0))))&gt;=$B518)*(DATE(YEAR($B518),MONTH($B518),MIN(BM$6,DAY(EOMONTH($B518,0))))&lt;$C518)+(DATE(YEAR($B518),MONTH($B518)+1,MIN(BM$6,DAY(EOMONTH($B518,1))))&gt;=$B518)*(DATE(YEAR($B518),MONTH($B518)+1,MIN(BM$6,DAY(EOMONTH($B518,1))))&lt;$C518)))</f>
        <v>0</v>
      </c>
      <c r="BN518" s="48" t="n">
        <f aca="false">IF(OR(N(BN$5)=0,BN$6=""),0,BN$5*((DATE(YEAR($B518),MONTH($B518),MIN(BN$6,DAY(EOMONTH($B518,0))))&gt;=$B518)*(DATE(YEAR($B518),MONTH($B518),MIN(BN$6,DAY(EOMONTH($B518,0))))&lt;$C518)+(DATE(YEAR($B518),MONTH($B518)+1,MIN(BN$6,DAY(EOMONTH($B518,1))))&gt;=$B518)*(DATE(YEAR($B518),MONTH($B518)+1,MIN(BN$6,DAY(EOMONTH($B518,1))))&lt;$C518)))</f>
        <v>0</v>
      </c>
      <c r="BO518" s="48" t="n">
        <f aca="false">IF(OR(N(BO$5)=0,BO$6=""),0,BO$5*((DATE(YEAR($B518),MONTH($B518),MIN(BO$6,DAY(EOMONTH($B518,0))))&gt;=$B518)*(DATE(YEAR($B518),MONTH($B518),MIN(BO$6,DAY(EOMONTH($B518,0))))&lt;$C518)+(DATE(YEAR($B518),MONTH($B518)+1,MIN(BO$6,DAY(EOMONTH($B518,1))))&gt;=$B518)*(DATE(YEAR($B518),MONTH($B518)+1,MIN(BO$6,DAY(EOMONTH($B518,1))))&lt;$C518)))</f>
        <v>0</v>
      </c>
      <c r="BP518" s="48" t="n">
        <f aca="false">IF(OR(N(BP$5)=0,BP$6=""),0,BP$5*((DATE(YEAR($B518),MONTH($B518),MIN(BP$6,DAY(EOMONTH($B518,0))))&gt;=$B518)*(DATE(YEAR($B518),MONTH($B518),MIN(BP$6,DAY(EOMONTH($B518,0))))&lt;$C518)+(DATE(YEAR($B518),MONTH($B518)+1,MIN(BP$6,DAY(EOMONTH($B518,1))))&gt;=$B518)*(DATE(YEAR($B518),MONTH($B518)+1,MIN(BP$6,DAY(EOMONTH($B518,1))))&lt;$C518)))</f>
        <v>0</v>
      </c>
      <c r="BQ518" s="48" t="n">
        <f aca="false">IF(OR(N(BQ$5)=0,BQ$6=""),0,BQ$5*((DATE(YEAR($B518),MONTH($B518),MIN(BQ$6,DAY(EOMONTH($B518,0))))&gt;=$B518)*(DATE(YEAR($B518),MONTH($B518),MIN(BQ$6,DAY(EOMONTH($B518,0))))&lt;$C518)+(DATE(YEAR($B518),MONTH($B518)+1,MIN(BQ$6,DAY(EOMONTH($B518,1))))&gt;=$B518)*(DATE(YEAR($B518),MONTH($B518)+1,MIN(BQ$6,DAY(EOMONTH($B518,1))))&lt;$C518)))</f>
        <v>0</v>
      </c>
      <c r="BR518" s="48" t="n">
        <f aca="false">IF(OR(N(BR$5)=0,BR$6=""),0,BR$5*((DATE(YEAR($B518),MONTH($B518),MIN(BR$6,DAY(EOMONTH($B518,0))))&gt;=$B518)*(DATE(YEAR($B518),MONTH($B518),MIN(BR$6,DAY(EOMONTH($B518,0))))&lt;$C518)+(DATE(YEAR($B518),MONTH($B518)+1,MIN(BR$6,DAY(EOMONTH($B518,1))))&gt;=$B518)*(DATE(YEAR($B518),MONTH($B518)+1,MIN(BR$6,DAY(EOMONTH($B518,1))))&lt;$C518)))</f>
        <v>0</v>
      </c>
      <c r="BS518" s="48" t="n">
        <f aca="false">IF(OR(N(BS$5)=0,BS$6=""),0,BS$5*((DATE(YEAR($B518),MONTH($B518),MIN(BS$6,DAY(EOMONTH($B518,0))))&gt;=$B518)*(DATE(YEAR($B518),MONTH($B518),MIN(BS$6,DAY(EOMONTH($B518,0))))&lt;$C518)+(DATE(YEAR($B518),MONTH($B518)+1,MIN(BS$6,DAY(EOMONTH($B518,1))))&gt;=$B518)*(DATE(YEAR($B518),MONTH($B518)+1,MIN(BS$6,DAY(EOMONTH($B518,1))))&lt;$C518)))</f>
        <v>0</v>
      </c>
      <c r="BT518" s="48" t="n">
        <f aca="false">IF(OR(N(BT$5)=0,BT$6=""),0,BT$5*((DATE(YEAR($B518),MONTH($B518),MIN(BT$6,DAY(EOMONTH($B518,0))))&gt;=$B518)*(DATE(YEAR($B518),MONTH($B518),MIN(BT$6,DAY(EOMONTH($B518,0))))&lt;$C518)+(DATE(YEAR($B518),MONTH($B518)+1,MIN(BT$6,DAY(EOMONTH($B518,1))))&gt;=$B518)*(DATE(YEAR($B518),MONTH($B518)+1,MIN(BT$6,DAY(EOMONTH($B518,1))))&lt;$C518)))</f>
        <v>0</v>
      </c>
      <c r="BU518" s="48" t="n">
        <f aca="false">IF(OR(N(BU$5)=0,BU$6=""),0,BU$5*((DATE(YEAR($B518),MONTH($B518),MIN(BU$6,DAY(EOMONTH($B518,0))))&gt;=$B518)*(DATE(YEAR($B518),MONTH($B518),MIN(BU$6,DAY(EOMONTH($B518,0))))&lt;$C518)+(DATE(YEAR($B518),MONTH($B518)+1,MIN(BU$6,DAY(EOMONTH($B518,1))))&gt;=$B518)*(DATE(YEAR($B518),MONTH($B518)+1,MIN(BU$6,DAY(EOMONTH($B518,1))))&lt;$C518)))</f>
        <v>0</v>
      </c>
      <c r="BV518" s="48" t="n">
        <f aca="false">IF(OR(N(BV$5)=0,BV$6=""),0,BV$5*((DATE(YEAR($B518),MONTH($B518),MIN(BV$6,DAY(EOMONTH($B518,0))))&gt;=$B518)*(DATE(YEAR($B518),MONTH($B518),MIN(BV$6,DAY(EOMONTH($B518,0))))&lt;$C518)+(DATE(YEAR($B518),MONTH($B518)+1,MIN(BV$6,DAY(EOMONTH($B518,1))))&gt;=$B518)*(DATE(YEAR($B518),MONTH($B518)+1,MIN(BV$6,DAY(EOMONTH($B518,1))))&lt;$C518)))</f>
        <v>0</v>
      </c>
      <c r="BW518" s="48" t="n">
        <f aca="false">IF(OR(N(BW$5)=0,BW$6=""),0,BW$5*((DATE(YEAR($B518),MONTH($B518),MIN(BW$6,DAY(EOMONTH($B518,0))))&gt;=$B518)*(DATE(YEAR($B518),MONTH($B518),MIN(BW$6,DAY(EOMONTH($B518,0))))&lt;$C518)+(DATE(YEAR($B518),MONTH($B518)+1,MIN(BW$6,DAY(EOMONTH($B518,1))))&gt;=$B518)*(DATE(YEAR($B518),MONTH($B518)+1,MIN(BW$6,DAY(EOMONTH($B518,1))))&lt;$C518)))</f>
        <v>0</v>
      </c>
      <c r="BX518" s="48" t="n">
        <f aca="false">MIN(Z518,(FT517*(1+FT$5/Setup!$C$36)+IF($V518=1,N($F518),0)))</f>
        <v>0</v>
      </c>
      <c r="BY518" s="48" t="n">
        <f aca="false">MIN(AA518,(FU517*(1+FU$5/Setup!$C$36)+IF($V518=2,N($F518),0)))</f>
        <v>0</v>
      </c>
      <c r="BZ518" s="48" t="n">
        <f aca="false">MIN(AB518,(FV517*(1+FV$5/Setup!$C$36)+IF($V518=3,N($F518),0)))</f>
        <v>0</v>
      </c>
      <c r="CA518" s="48" t="n">
        <f aca="false">MIN(AC518,(FW517*(1+FW$5/Setup!$C$36)+IF($V518=4,N($F518),0)))</f>
        <v>0</v>
      </c>
      <c r="CB518" s="48" t="n">
        <f aca="false">MIN(AD518,(FX517*(1+FX$5/Setup!$C$36)+IF($V518=5,N($F518),0)))</f>
        <v>0</v>
      </c>
      <c r="CC518" s="48" t="n">
        <f aca="false">MIN(AE518,(FY517*(1+FY$5/Setup!$C$36)+IF($V518=6,N($F518),0)))</f>
        <v>0</v>
      </c>
      <c r="CD518" s="48" t="n">
        <f aca="false">MIN(AF518,(FZ517*(1+FZ$5/Setup!$C$36)+IF($V518=7,N($F518),0)))</f>
        <v>0</v>
      </c>
      <c r="CE518" s="48" t="n">
        <f aca="false">MIN(AG518,(GA517*(1+GA$5/Setup!$C$36)+IF($V518=8,N($F518),0)))</f>
        <v>0</v>
      </c>
      <c r="CF518" s="48" t="n">
        <f aca="false">MIN(AH518,(GB517*(1+GB$5/Setup!$C$36)+IF($V518=9,N($F518),0)))</f>
        <v>0</v>
      </c>
      <c r="CG518" s="48" t="n">
        <f aca="false">MIN(AI518,(GC517*(1+GC$5/Setup!$C$36)+IF($V518=10,N($F518),0)))</f>
        <v>0</v>
      </c>
      <c r="CH518" s="48" t="n">
        <f aca="false">MIN(AJ518,(GD517*(1+GD$5/Setup!$C$36)+IF($V518=11,N($F518),0)))</f>
        <v>0</v>
      </c>
      <c r="CI518" s="48" t="n">
        <f aca="false">MIN(AK518,(GE517*(1+GE$5/Setup!$C$36)+IF($V518=12,N($F518),0)))</f>
        <v>0</v>
      </c>
      <c r="CJ518" s="48" t="n">
        <f aca="false">MIN(AL518,(GF517*(1+GF$5/Setup!$C$36)+IF($V518=13,N($F518),0)))</f>
        <v>0</v>
      </c>
      <c r="CK518" s="48" t="n">
        <f aca="false">MIN(AM518,(GG517*(1+GG$5/Setup!$C$36)+IF($V518=14,N($F518),0)))</f>
        <v>0</v>
      </c>
      <c r="CL518" s="48" t="n">
        <f aca="false">MIN(AN518,(GH517*(1+GH$5/Setup!$C$36)+IF($V518=15,N($F518),0)))</f>
        <v>0</v>
      </c>
      <c r="CM518" s="48" t="n">
        <f aca="false">MIN(AO518,(GI517*(1+GI$5/Setup!$C$36)+IF($V518=16,N($F518),0)))</f>
        <v>0</v>
      </c>
      <c r="CN518" s="48" t="n">
        <f aca="false">MIN(AP518,(GJ517*(1+GJ$5/Setup!$C$36)+IF($V518=17,N($F518),0)))</f>
        <v>0</v>
      </c>
      <c r="CO518" s="48" t="n">
        <f aca="false">MIN(AQ518,(GK517*(1+GK$5/Setup!$C$36)+IF($V518=18,N($F518),0)))</f>
        <v>0</v>
      </c>
      <c r="CP518" s="48" t="n">
        <f aca="false">MIN(AR518,(GL517*(1+GL$5/Setup!$C$36)+IF($V518=19,N($F518),0)))</f>
        <v>0</v>
      </c>
      <c r="CQ518" s="48" t="n">
        <f aca="false">MIN(AS518,(GM517*(1+GM$5/Setup!$C$36)+IF($V518=20,N($F518),0)))</f>
        <v>0</v>
      </c>
      <c r="CR518" s="48" t="n">
        <f aca="false">MIN(AT518,(GN517*(1+GN$5/Setup!$C$36)+IF($V518=21,N($F518),0)))</f>
        <v>0</v>
      </c>
      <c r="CS518" s="48" t="n">
        <f aca="false">MIN(AU518,(GO517*(1+GO$5/Setup!$C$36)+IF($V518=22,N($F518),0)))</f>
        <v>0</v>
      </c>
      <c r="CT518" s="48" t="n">
        <f aca="false">MIN(AV518,(GP517*(1+GP$5/Setup!$C$36)+IF($V518=23,N($F518),0)))</f>
        <v>0</v>
      </c>
      <c r="CU518" s="48" t="n">
        <f aca="false">MIN(AW518,(GQ517*(1+GQ$5/Setup!$C$36)+IF($V518=24,N($F518),0)))</f>
        <v>0</v>
      </c>
      <c r="CV518" s="48" t="n">
        <f aca="false">MIN(AX518,(GR517*(1+GR$5/Setup!$C$36)+IF($V518=25,N($F518),0)))</f>
        <v>0</v>
      </c>
      <c r="CW518" s="48" t="n">
        <f aca="false">MIN(AY518,(GS517*(1+GS$5/Setup!$C$36)+IF($V518=26,N($F518),0)))</f>
        <v>0</v>
      </c>
      <c r="CX518" s="48" t="n">
        <f aca="false">MIN(AZ518,(GT517*(1+GT$5/Setup!$C$36)+IF($V518=27,N($F518),0)))</f>
        <v>0</v>
      </c>
      <c r="CY518" s="48" t="n">
        <f aca="false">MIN(BA518,(GU517*(1+GU$5/Setup!$C$36)+IF($V518=28,N($F518),0)))</f>
        <v>0</v>
      </c>
      <c r="CZ518" s="48" t="n">
        <f aca="false">MIN(BB518,(GV517*(1+GV$5/Setup!$C$36)+IF($V518=29,N($F518),0)))</f>
        <v>0</v>
      </c>
      <c r="DA518" s="48" t="n">
        <f aca="false">MIN(BC518,(GW517*(1+GW$5/Setup!$C$36)+IF($V518=30,N($F518),0)))</f>
        <v>0</v>
      </c>
      <c r="DB518" s="48" t="n">
        <f aca="false">MIN(BD518,(GX517*(1+GX$5/Setup!$C$36)+IF($V518=31,N($F518),0)))</f>
        <v>0</v>
      </c>
      <c r="DC518" s="48" t="n">
        <f aca="false">MIN(BE518,(GY517*(1+GY$5/Setup!$C$36)+IF($V518=32,N($F518),0)))</f>
        <v>0</v>
      </c>
      <c r="DD518" s="48" t="n">
        <f aca="false">MIN(BF518,(GZ517*(1+GZ$5/Setup!$C$36)+IF($V518=33,N($F518),0)))</f>
        <v>0</v>
      </c>
      <c r="DE518" s="48" t="n">
        <f aca="false">MIN(BG518,(HA517*(1+HA$5/Setup!$C$36)+IF($V518=34,N($F518),0)))</f>
        <v>0</v>
      </c>
      <c r="DF518" s="48" t="n">
        <f aca="false">MIN(BH518,(HB517*(1+HB$5/Setup!$C$36)+IF($V518=35,N($F518),0)))</f>
        <v>0</v>
      </c>
      <c r="DG518" s="48" t="n">
        <f aca="false">MIN(BI518,(HC517*(1+HC$5/Setup!$C$36)+IF($V518=36,N($F518),0)))</f>
        <v>0</v>
      </c>
      <c r="DH518" s="48" t="n">
        <f aca="false">MIN(BJ518,(HD517*(1+HD$5/Setup!$C$36)+IF($V518=37,N($F518),0)))</f>
        <v>0</v>
      </c>
      <c r="DI518" s="48" t="n">
        <f aca="false">MIN(BK518,(HE517*(1+HE$5/Setup!$C$36)+IF($V518=38,N($F518),0)))</f>
        <v>0</v>
      </c>
      <c r="DJ518" s="48" t="n">
        <f aca="false">MIN(BL518,(HF517*(1+HF$5/Setup!$C$36)+IF($V518=39,N($F518),0)))</f>
        <v>0</v>
      </c>
      <c r="DK518" s="48" t="n">
        <f aca="false">MIN(BM518,(HG517*(1+HG$5/Setup!$C$36)+IF($V518=40,N($F518),0)))</f>
        <v>0</v>
      </c>
      <c r="DL518" s="48" t="n">
        <f aca="false">MIN(BN518,(HH517*(1+HH$5/Setup!$C$36)+IF($V518=41,N($F518),0)))</f>
        <v>0</v>
      </c>
      <c r="DM518" s="48" t="n">
        <f aca="false">MIN(BO518,(HI517*(1+HI$5/Setup!$C$36)+IF($V518=42,N($F518),0)))</f>
        <v>0</v>
      </c>
      <c r="DN518" s="48" t="n">
        <f aca="false">MIN(BP518,(HJ517*(1+HJ$5/Setup!$C$36)+IF($V518=43,N($F518),0)))</f>
        <v>0</v>
      </c>
      <c r="DO518" s="48" t="n">
        <f aca="false">MIN(BQ518,(HK517*(1+HK$5/Setup!$C$36)+IF($V518=44,N($F518),0)))</f>
        <v>0</v>
      </c>
      <c r="DP518" s="48" t="n">
        <f aca="false">MIN(BR518,(HL517*(1+HL$5/Setup!$C$36)+IF($V518=45,N($F518),0)))</f>
        <v>0</v>
      </c>
      <c r="DQ518" s="48" t="n">
        <f aca="false">MIN(BS518,(HM517*(1+HM$5/Setup!$C$36)+IF($V518=46,N($F518),0)))</f>
        <v>0</v>
      </c>
      <c r="DR518" s="48" t="n">
        <f aca="false">MIN(BT518,(HN517*(1+HN$5/Setup!$C$36)+IF($V518=47,N($F518),0)))</f>
        <v>0</v>
      </c>
      <c r="DS518" s="48" t="n">
        <f aca="false">MIN(BU518,(HO517*(1+HO$5/Setup!$C$36)+IF($V518=48,N($F518),0)))</f>
        <v>0</v>
      </c>
      <c r="DT518" s="48" t="n">
        <f aca="false">MIN(BV518,(HP517*(1+HP$5/Setup!$C$36)+IF($V518=49,N($F518),0)))</f>
        <v>0</v>
      </c>
      <c r="DU518" s="48" t="n">
        <f aca="false">MIN(BW518,(HQ517*(1+HQ$5/Setup!$C$36)+IF($V518=50,N($F518),0)))</f>
        <v>0</v>
      </c>
      <c r="DV518" s="48" t="n">
        <f aca="false">MIN(MAX((FT517*(1+FT$5/Setup!$C$36)+IF($V518=1,N($F518),0))-BX518,0),MAX($P518-0,0))</f>
        <v>0</v>
      </c>
      <c r="DW518" s="48" t="n">
        <f aca="false">MIN(MAX((FU517*(1+FU$5/Setup!$C$36)+IF($V518=2,N($F518),0))-BY518,0),MAX($P518-SUM(DV518:DV518),0))</f>
        <v>0</v>
      </c>
      <c r="DX518" s="48" t="n">
        <f aca="false">MIN(MAX((FV517*(1+FV$5/Setup!$C$36)+IF($V518=3,N($F518),0))-BZ518,0),MAX($P518-SUM(DV518:DW518),0))</f>
        <v>0</v>
      </c>
      <c r="DY518" s="48" t="n">
        <f aca="false">MIN(MAX((FW517*(1+FW$5/Setup!$C$36)+IF($V518=4,N($F518),0))-CA518,0),MAX($P518-SUM(DV518:DX518),0))</f>
        <v>0</v>
      </c>
      <c r="DZ518" s="48" t="n">
        <f aca="false">MIN(MAX((FX517*(1+FX$5/Setup!$C$36)+IF($V518=5,N($F518),0))-CB518,0),MAX($P518-SUM(DV518:DY518),0))</f>
        <v>0</v>
      </c>
      <c r="EA518" s="48" t="n">
        <f aca="false">MIN(MAX((FY517*(1+FY$5/Setup!$C$36)+IF($V518=6,N($F518),0))-CC518,0),MAX($P518-SUM(DV518:DZ518),0))</f>
        <v>0</v>
      </c>
      <c r="EB518" s="48" t="n">
        <f aca="false">MIN(MAX((FZ517*(1+FZ$5/Setup!$C$36)+IF($V518=7,N($F518),0))-CD518,0),MAX($P518-SUM(DV518:EA518),0))</f>
        <v>0</v>
      </c>
      <c r="EC518" s="48" t="n">
        <f aca="false">MIN(MAX((GA517*(1+GA$5/Setup!$C$36)+IF($V518=8,N($F518),0))-CE518,0),MAX($P518-SUM(DV518:EB518),0))</f>
        <v>0</v>
      </c>
      <c r="ED518" s="48" t="n">
        <f aca="false">MIN(MAX((GB517*(1+GB$5/Setup!$C$36)+IF($V518=9,N($F518),0))-CF518,0),MAX($P518-SUM(DV518:EC518),0))</f>
        <v>0</v>
      </c>
      <c r="EE518" s="48" t="n">
        <f aca="false">MIN(MAX((GC517*(1+GC$5/Setup!$C$36)+IF($V518=10,N($F518),0))-CG518,0),MAX($P518-SUM(DV518:ED518),0))</f>
        <v>0</v>
      </c>
      <c r="EF518" s="48" t="n">
        <f aca="false">MIN(MAX((GD517*(1+GD$5/Setup!$C$36)+IF($V518=11,N($F518),0))-CH518,0),MAX($P518-SUM(DV518:EE518),0))</f>
        <v>0</v>
      </c>
      <c r="EG518" s="48" t="n">
        <f aca="false">MIN(MAX((GE517*(1+GE$5/Setup!$C$36)+IF($V518=12,N($F518),0))-CI518,0),MAX($P518-SUM(DV518:EF518),0))</f>
        <v>0</v>
      </c>
      <c r="EH518" s="48" t="n">
        <f aca="false">MIN(MAX((GF517*(1+GF$5/Setup!$C$36)+IF($V518=13,N($F518),0))-CJ518,0),MAX($P518-SUM(DV518:EG518),0))</f>
        <v>0</v>
      </c>
      <c r="EI518" s="48" t="n">
        <f aca="false">MIN(MAX((GG517*(1+GG$5/Setup!$C$36)+IF($V518=14,N($F518),0))-CK518,0),MAX($P518-SUM(DV518:EH518),0))</f>
        <v>0</v>
      </c>
      <c r="EJ518" s="48" t="n">
        <f aca="false">MIN(MAX((GH517*(1+GH$5/Setup!$C$36)+IF($V518=15,N($F518),0))-CL518,0),MAX($P518-SUM(DV518:EI518),0))</f>
        <v>0</v>
      </c>
      <c r="EK518" s="48" t="n">
        <f aca="false">MIN(MAX((GI517*(1+GI$5/Setup!$C$36)+IF($V518=16,N($F518),0))-CM518,0),MAX($P518-SUM(DV518:EJ518),0))</f>
        <v>0</v>
      </c>
      <c r="EL518" s="48" t="n">
        <f aca="false">MIN(MAX((GJ517*(1+GJ$5/Setup!$C$36)+IF($V518=17,N($F518),0))-CN518,0),MAX($P518-SUM(DV518:EK518),0))</f>
        <v>0</v>
      </c>
      <c r="EM518" s="48" t="n">
        <f aca="false">MIN(MAX((GK517*(1+GK$5/Setup!$C$36)+IF($V518=18,N($F518),0))-CO518,0),MAX($P518-SUM(DV518:EL518),0))</f>
        <v>0</v>
      </c>
      <c r="EN518" s="48" t="n">
        <f aca="false">MIN(MAX((GL517*(1+GL$5/Setup!$C$36)+IF($V518=19,N($F518),0))-CP518,0),MAX($P518-SUM(DV518:EM518),0))</f>
        <v>0</v>
      </c>
      <c r="EO518" s="48" t="n">
        <f aca="false">MIN(MAX((GM517*(1+GM$5/Setup!$C$36)+IF($V518=20,N($F518),0))-CQ518,0),MAX($P518-SUM(DV518:EN518),0))</f>
        <v>0</v>
      </c>
      <c r="EP518" s="48" t="n">
        <f aca="false">MIN(MAX((GN517*(1+GN$5/Setup!$C$36)+IF($V518=21,N($F518),0))-CR518,0),MAX($P518-SUM(DV518:EO518),0))</f>
        <v>0</v>
      </c>
      <c r="EQ518" s="48" t="n">
        <f aca="false">MIN(MAX((GO517*(1+GO$5/Setup!$C$36)+IF($V518=22,N($F518),0))-CS518,0),MAX($P518-SUM(DV518:EP518),0))</f>
        <v>0</v>
      </c>
      <c r="ER518" s="48" t="n">
        <f aca="false">MIN(MAX((GP517*(1+GP$5/Setup!$C$36)+IF($V518=23,N($F518),0))-CT518,0),MAX($P518-SUM(DV518:EQ518),0))</f>
        <v>0</v>
      </c>
      <c r="ES518" s="48" t="n">
        <f aca="false">MIN(MAX((GQ517*(1+GQ$5/Setup!$C$36)+IF($V518=24,N($F518),0))-CU518,0),MAX($P518-SUM(DV518:ER518),0))</f>
        <v>0</v>
      </c>
      <c r="ET518" s="48" t="n">
        <f aca="false">MIN(MAX((GR517*(1+GR$5/Setup!$C$36)+IF($V518=25,N($F518),0))-CV518,0),MAX($P518-SUM(DV518:ES518),0))</f>
        <v>0</v>
      </c>
      <c r="EU518" s="48" t="n">
        <f aca="false">MIN(MAX((GS517*(1+GS$5/Setup!$C$36)+IF($V518=26,N($F518),0))-CW518,0),MAX($P518-SUM(DV518:ET518),0))</f>
        <v>0</v>
      </c>
      <c r="EV518" s="48" t="n">
        <f aca="false">MIN(MAX((GT517*(1+GT$5/Setup!$C$36)+IF($V518=27,N($F518),0))-CX518,0),MAX($P518-SUM(DV518:EU518),0))</f>
        <v>0</v>
      </c>
      <c r="EW518" s="48" t="n">
        <f aca="false">MIN(MAX((GU517*(1+GU$5/Setup!$C$36)+IF($V518=28,N($F518),0))-CY518,0),MAX($P518-SUM(DV518:EV518),0))</f>
        <v>0</v>
      </c>
      <c r="EX518" s="48" t="n">
        <f aca="false">MIN(MAX((GV517*(1+GV$5/Setup!$C$36)+IF($V518=29,N($F518),0))-CZ518,0),MAX($P518-SUM(DV518:EW518),0))</f>
        <v>0</v>
      </c>
      <c r="EY518" s="48" t="n">
        <f aca="false">MIN(MAX((GW517*(1+GW$5/Setup!$C$36)+IF($V518=30,N($F518),0))-DA518,0),MAX($P518-SUM(DV518:EX518),0))</f>
        <v>0</v>
      </c>
      <c r="EZ518" s="48" t="n">
        <f aca="false">MIN(MAX((GX517*(1+GX$5/Setup!$C$36)+IF($V518=31,N($F518),0))-DB518,0),MAX($P518-SUM(DV518:EY518),0))</f>
        <v>0</v>
      </c>
      <c r="FA518" s="48" t="n">
        <f aca="false">MIN(MAX((GY517*(1+GY$5/Setup!$C$36)+IF($V518=32,N($F518),0))-DC518,0),MAX($P518-SUM(DV518:EZ518),0))</f>
        <v>0</v>
      </c>
      <c r="FB518" s="48" t="n">
        <f aca="false">MIN(MAX((GZ517*(1+GZ$5/Setup!$C$36)+IF($V518=33,N($F518),0))-DD518,0),MAX($P518-SUM(DV518:FA518),0))</f>
        <v>0</v>
      </c>
      <c r="FC518" s="48" t="n">
        <f aca="false">MIN(MAX((HA517*(1+HA$5/Setup!$C$36)+IF($V518=34,N($F518),0))-DE518,0),MAX($P518-SUM(DV518:FB518),0))</f>
        <v>0</v>
      </c>
      <c r="FD518" s="48" t="n">
        <f aca="false">MIN(MAX((HB517*(1+HB$5/Setup!$C$36)+IF($V518=35,N($F518),0))-DF518,0),MAX($P518-SUM(DV518:FC518),0))</f>
        <v>0</v>
      </c>
      <c r="FE518" s="48" t="n">
        <f aca="false">MIN(MAX((HC517*(1+HC$5/Setup!$C$36)+IF($V518=36,N($F518),0))-DG518,0),MAX($P518-SUM(DV518:FD518),0))</f>
        <v>0</v>
      </c>
      <c r="FF518" s="48" t="n">
        <f aca="false">MIN(MAX((HD517*(1+HD$5/Setup!$C$36)+IF($V518=37,N($F518),0))-DH518,0),MAX($P518-SUM(DV518:FE518),0))</f>
        <v>0</v>
      </c>
      <c r="FG518" s="48" t="n">
        <f aca="false">MIN(MAX((HE517*(1+HE$5/Setup!$C$36)+IF($V518=38,N($F518),0))-DI518,0),MAX($P518-SUM(DV518:FF518),0))</f>
        <v>0</v>
      </c>
      <c r="FH518" s="48" t="n">
        <f aca="false">MIN(MAX((HF517*(1+HF$5/Setup!$C$36)+IF($V518=39,N($F518),0))-DJ518,0),MAX($P518-SUM(DV518:FG518),0))</f>
        <v>0</v>
      </c>
      <c r="FI518" s="48" t="n">
        <f aca="false">MIN(MAX((HG517*(1+HG$5/Setup!$C$36)+IF($V518=40,N($F518),0))-DK518,0),MAX($P518-SUM(DV518:FH518),0))</f>
        <v>0</v>
      </c>
      <c r="FJ518" s="48" t="n">
        <f aca="false">MIN(MAX((HH517*(1+HH$5/Setup!$C$36)+IF($V518=41,N($F518),0))-DL518,0),MAX($P518-SUM(DV518:FI518),0))</f>
        <v>0</v>
      </c>
      <c r="FK518" s="48" t="n">
        <f aca="false">MIN(MAX((HI517*(1+HI$5/Setup!$C$36)+IF($V518=42,N($F518),0))-DM518,0),MAX($P518-SUM(DV518:FJ518),0))</f>
        <v>0</v>
      </c>
      <c r="FL518" s="48" t="n">
        <f aca="false">MIN(MAX((HJ517*(1+HJ$5/Setup!$C$36)+IF($V518=43,N($F518),0))-DN518,0),MAX($P518-SUM(DV518:FK518),0))</f>
        <v>0</v>
      </c>
      <c r="FM518" s="48" t="n">
        <f aca="false">MIN(MAX((HK517*(1+HK$5/Setup!$C$36)+IF($V518=44,N($F518),0))-DO518,0),MAX($P518-SUM(DV518:FL518),0))</f>
        <v>0</v>
      </c>
      <c r="FN518" s="48" t="n">
        <f aca="false">MIN(MAX((HL517*(1+HL$5/Setup!$C$36)+IF($V518=45,N($F518),0))-DP518,0),MAX($P518-SUM(DV518:FM518),0))</f>
        <v>0</v>
      </c>
      <c r="FO518" s="48" t="n">
        <f aca="false">MIN(MAX((HM517*(1+HM$5/Setup!$C$36)+IF($V518=46,N($F518),0))-DQ518,0),MAX($P518-SUM(DV518:FN518),0))</f>
        <v>0</v>
      </c>
      <c r="FP518" s="48" t="n">
        <f aca="false">MIN(MAX((HN517*(1+HN$5/Setup!$C$36)+IF($V518=47,N($F518),0))-DR518,0),MAX($P518-SUM(DV518:FO518),0))</f>
        <v>0</v>
      </c>
      <c r="FQ518" s="48" t="n">
        <f aca="false">MIN(MAX((HO517*(1+HO$5/Setup!$C$36)+IF($V518=48,N($F518),0))-DS518,0),MAX($P518-SUM(DV518:FP518),0))</f>
        <v>0</v>
      </c>
      <c r="FR518" s="48" t="n">
        <f aca="false">MIN(MAX((HP517*(1+HP$5/Setup!$C$36)+IF($V518=49,N($F518),0))-DT518,0),MAX($P518-SUM(DV518:FQ518),0))</f>
        <v>0</v>
      </c>
      <c r="FS518" s="48" t="n">
        <f aca="false">MIN(MAX((HQ517*(1+HQ$5/Setup!$C$36)+IF($V518=50,N($F518),0))-DU518,0),MAX($P518-SUM(DV518:FR518),0))</f>
        <v>0</v>
      </c>
      <c r="FT518" s="48" t="n">
        <f aca="false">IF((FT517*(1+FT$5/Setup!$C$36)+IF($V518=1,N($F518),0))-BX518-DV518&lt;0.005,0,(FT517*(1+FT$5/Setup!$C$36)+IF($V518=1,N($F518),0))-BX518-DV518)</f>
        <v>0</v>
      </c>
      <c r="FU518" s="48" t="n">
        <f aca="false">IF((FU517*(1+FU$5/Setup!$C$36)+IF($V518=2,N($F518),0))-BY518-DW518&lt;0.005,0,(FU517*(1+FU$5/Setup!$C$36)+IF($V518=2,N($F518),0))-BY518-DW518)</f>
        <v>0</v>
      </c>
      <c r="FV518" s="48" t="n">
        <f aca="false">IF((FV517*(1+FV$5/Setup!$C$36)+IF($V518=3,N($F518),0))-BZ518-DX518&lt;0.005,0,(FV517*(1+FV$5/Setup!$C$36)+IF($V518=3,N($F518),0))-BZ518-DX518)</f>
        <v>0</v>
      </c>
      <c r="FW518" s="48" t="n">
        <f aca="false">IF((FW517*(1+FW$5/Setup!$C$36)+IF($V518=4,N($F518),0))-CA518-DY518&lt;0.005,0,(FW517*(1+FW$5/Setup!$C$36)+IF($V518=4,N($F518),0))-CA518-DY518)</f>
        <v>0</v>
      </c>
      <c r="FX518" s="48" t="n">
        <f aca="false">IF((FX517*(1+FX$5/Setup!$C$36)+IF($V518=5,N($F518),0))-CB518-DZ518&lt;0.005,0,(FX517*(1+FX$5/Setup!$C$36)+IF($V518=5,N($F518),0))-CB518-DZ518)</f>
        <v>0</v>
      </c>
      <c r="FY518" s="48" t="n">
        <f aca="false">IF((FY517*(1+FY$5/Setup!$C$36)+IF($V518=6,N($F518),0))-CC518-EA518&lt;0.005,0,(FY517*(1+FY$5/Setup!$C$36)+IF($V518=6,N($F518),0))-CC518-EA518)</f>
        <v>0</v>
      </c>
      <c r="FZ518" s="48" t="n">
        <f aca="false">IF((FZ517*(1+FZ$5/Setup!$C$36)+IF($V518=7,N($F518),0))-CD518-EB518&lt;0.005,0,(FZ517*(1+FZ$5/Setup!$C$36)+IF($V518=7,N($F518),0))-CD518-EB518)</f>
        <v>0</v>
      </c>
      <c r="GA518" s="48" t="n">
        <f aca="false">IF((GA517*(1+GA$5/Setup!$C$36)+IF($V518=8,N($F518),0))-CE518-EC518&lt;0.005,0,(GA517*(1+GA$5/Setup!$C$36)+IF($V518=8,N($F518),0))-CE518-EC518)</f>
        <v>0</v>
      </c>
      <c r="GB518" s="48" t="n">
        <f aca="false">IF((GB517*(1+GB$5/Setup!$C$36)+IF($V518=9,N($F518),0))-CF518-ED518&lt;0.005,0,(GB517*(1+GB$5/Setup!$C$36)+IF($V518=9,N($F518),0))-CF518-ED518)</f>
        <v>0</v>
      </c>
      <c r="GC518" s="48" t="n">
        <f aca="false">IF((GC517*(1+GC$5/Setup!$C$36)+IF($V518=10,N($F518),0))-CG518-EE518&lt;0.005,0,(GC517*(1+GC$5/Setup!$C$36)+IF($V518=10,N($F518),0))-CG518-EE518)</f>
        <v>0</v>
      </c>
      <c r="GD518" s="48" t="n">
        <f aca="false">IF((GD517*(1+GD$5/Setup!$C$36)+IF($V518=11,N($F518),0))-CH518-EF518&lt;0.005,0,(GD517*(1+GD$5/Setup!$C$36)+IF($V518=11,N($F518),0))-CH518-EF518)</f>
        <v>0</v>
      </c>
      <c r="GE518" s="48" t="n">
        <f aca="false">IF((GE517*(1+GE$5/Setup!$C$36)+IF($V518=12,N($F518),0))-CI518-EG518&lt;0.005,0,(GE517*(1+GE$5/Setup!$C$36)+IF($V518=12,N($F518),0))-CI518-EG518)</f>
        <v>0</v>
      </c>
      <c r="GF518" s="48" t="n">
        <f aca="false">IF((GF517*(1+GF$5/Setup!$C$36)+IF($V518=13,N($F518),0))-CJ518-EH518&lt;0.005,0,(GF517*(1+GF$5/Setup!$C$36)+IF($V518=13,N($F518),0))-CJ518-EH518)</f>
        <v>0</v>
      </c>
      <c r="GG518" s="48" t="n">
        <f aca="false">IF((GG517*(1+GG$5/Setup!$C$36)+IF($V518=14,N($F518),0))-CK518-EI518&lt;0.005,0,(GG517*(1+GG$5/Setup!$C$36)+IF($V518=14,N($F518),0))-CK518-EI518)</f>
        <v>0</v>
      </c>
      <c r="GH518" s="48" t="n">
        <f aca="false">IF((GH517*(1+GH$5/Setup!$C$36)+IF($V518=15,N($F518),0))-CL518-EJ518&lt;0.005,0,(GH517*(1+GH$5/Setup!$C$36)+IF($V518=15,N($F518),0))-CL518-EJ518)</f>
        <v>0</v>
      </c>
      <c r="GI518" s="48" t="n">
        <f aca="false">IF((GI517*(1+GI$5/Setup!$C$36)+IF($V518=16,N($F518),0))-CM518-EK518&lt;0.005,0,(GI517*(1+GI$5/Setup!$C$36)+IF($V518=16,N($F518),0))-CM518-EK518)</f>
        <v>0</v>
      </c>
      <c r="GJ518" s="48" t="n">
        <f aca="false">IF((GJ517*(1+GJ$5/Setup!$C$36)+IF($V518=17,N($F518),0))-CN518-EL518&lt;0.005,0,(GJ517*(1+GJ$5/Setup!$C$36)+IF($V518=17,N($F518),0))-CN518-EL518)</f>
        <v>0</v>
      </c>
      <c r="GK518" s="48" t="n">
        <f aca="false">IF((GK517*(1+GK$5/Setup!$C$36)+IF($V518=18,N($F518),0))-CO518-EM518&lt;0.005,0,(GK517*(1+GK$5/Setup!$C$36)+IF($V518=18,N($F518),0))-CO518-EM518)</f>
        <v>0</v>
      </c>
      <c r="GL518" s="48" t="n">
        <f aca="false">IF((GL517*(1+GL$5/Setup!$C$36)+IF($V518=19,N($F518),0))-CP518-EN518&lt;0.005,0,(GL517*(1+GL$5/Setup!$C$36)+IF($V518=19,N($F518),0))-CP518-EN518)</f>
        <v>0</v>
      </c>
      <c r="GM518" s="48" t="n">
        <f aca="false">IF((GM517*(1+GM$5/Setup!$C$36)+IF($V518=20,N($F518),0))-CQ518-EO518&lt;0.005,0,(GM517*(1+GM$5/Setup!$C$36)+IF($V518=20,N($F518),0))-CQ518-EO518)</f>
        <v>0</v>
      </c>
      <c r="GN518" s="48" t="n">
        <f aca="false">IF((GN517*(1+GN$5/Setup!$C$36)+IF($V518=21,N($F518),0))-CR518-EP518&lt;0.005,0,(GN517*(1+GN$5/Setup!$C$36)+IF($V518=21,N($F518),0))-CR518-EP518)</f>
        <v>0</v>
      </c>
      <c r="GO518" s="48" t="n">
        <f aca="false">IF((GO517*(1+GO$5/Setup!$C$36)+IF($V518=22,N($F518),0))-CS518-EQ518&lt;0.005,0,(GO517*(1+GO$5/Setup!$C$36)+IF($V518=22,N($F518),0))-CS518-EQ518)</f>
        <v>0</v>
      </c>
      <c r="GP518" s="48" t="n">
        <f aca="false">IF((GP517*(1+GP$5/Setup!$C$36)+IF($V518=23,N($F518),0))-CT518-ER518&lt;0.005,0,(GP517*(1+GP$5/Setup!$C$36)+IF($V518=23,N($F518),0))-CT518-ER518)</f>
        <v>0</v>
      </c>
      <c r="GQ518" s="48" t="n">
        <f aca="false">IF((GQ517*(1+GQ$5/Setup!$C$36)+IF($V518=24,N($F518),0))-CU518-ES518&lt;0.005,0,(GQ517*(1+GQ$5/Setup!$C$36)+IF($V518=24,N($F518),0))-CU518-ES518)</f>
        <v>0</v>
      </c>
      <c r="GR518" s="48" t="n">
        <f aca="false">IF((GR517*(1+GR$5/Setup!$C$36)+IF($V518=25,N($F518),0))-CV518-ET518&lt;0.005,0,(GR517*(1+GR$5/Setup!$C$36)+IF($V518=25,N($F518),0))-CV518-ET518)</f>
        <v>0</v>
      </c>
      <c r="GS518" s="48" t="n">
        <f aca="false">IF((GS517*(1+GS$5/Setup!$C$36)+IF($V518=26,N($F518),0))-CW518-EU518&lt;0.005,0,(GS517*(1+GS$5/Setup!$C$36)+IF($V518=26,N($F518),0))-CW518-EU518)</f>
        <v>0</v>
      </c>
      <c r="GT518" s="48" t="n">
        <f aca="false">IF((GT517*(1+GT$5/Setup!$C$36)+IF($V518=27,N($F518),0))-CX518-EV518&lt;0.005,0,(GT517*(1+GT$5/Setup!$C$36)+IF($V518=27,N($F518),0))-CX518-EV518)</f>
        <v>0</v>
      </c>
      <c r="GU518" s="48" t="n">
        <f aca="false">IF((GU517*(1+GU$5/Setup!$C$36)+IF($V518=28,N($F518),0))-CY518-EW518&lt;0.005,0,(GU517*(1+GU$5/Setup!$C$36)+IF($V518=28,N($F518),0))-CY518-EW518)</f>
        <v>0</v>
      </c>
      <c r="GV518" s="48" t="n">
        <f aca="false">IF((GV517*(1+GV$5/Setup!$C$36)+IF($V518=29,N($F518),0))-CZ518-EX518&lt;0.005,0,(GV517*(1+GV$5/Setup!$C$36)+IF($V518=29,N($F518),0))-CZ518-EX518)</f>
        <v>0</v>
      </c>
      <c r="GW518" s="48" t="n">
        <f aca="false">IF((GW517*(1+GW$5/Setup!$C$36)+IF($V518=30,N($F518),0))-DA518-EY518&lt;0.005,0,(GW517*(1+GW$5/Setup!$C$36)+IF($V518=30,N($F518),0))-DA518-EY518)</f>
        <v>0</v>
      </c>
      <c r="GX518" s="48" t="n">
        <f aca="false">IF((GX517*(1+GX$5/Setup!$C$36)+IF($V518=31,N($F518),0))-DB518-EZ518&lt;0.005,0,(GX517*(1+GX$5/Setup!$C$36)+IF($V518=31,N($F518),0))-DB518-EZ518)</f>
        <v>0</v>
      </c>
      <c r="GY518" s="48" t="n">
        <f aca="false">IF((GY517*(1+GY$5/Setup!$C$36)+IF($V518=32,N($F518),0))-DC518-FA518&lt;0.005,0,(GY517*(1+GY$5/Setup!$C$36)+IF($V518=32,N($F518),0))-DC518-FA518)</f>
        <v>0</v>
      </c>
      <c r="GZ518" s="48" t="n">
        <f aca="false">IF((GZ517*(1+GZ$5/Setup!$C$36)+IF($V518=33,N($F518),0))-DD518-FB518&lt;0.005,0,(GZ517*(1+GZ$5/Setup!$C$36)+IF($V518=33,N($F518),0))-DD518-FB518)</f>
        <v>0</v>
      </c>
      <c r="HA518" s="48" t="n">
        <f aca="false">IF((HA517*(1+HA$5/Setup!$C$36)+IF($V518=34,N($F518),0))-DE518-FC518&lt;0.005,0,(HA517*(1+HA$5/Setup!$C$36)+IF($V518=34,N($F518),0))-DE518-FC518)</f>
        <v>0</v>
      </c>
      <c r="HB518" s="48" t="n">
        <f aca="false">IF((HB517*(1+HB$5/Setup!$C$36)+IF($V518=35,N($F518),0))-DF518-FD518&lt;0.005,0,(HB517*(1+HB$5/Setup!$C$36)+IF($V518=35,N($F518),0))-DF518-FD518)</f>
        <v>0</v>
      </c>
      <c r="HC518" s="48" t="n">
        <f aca="false">IF((HC517*(1+HC$5/Setup!$C$36)+IF($V518=36,N($F518),0))-DG518-FE518&lt;0.005,0,(HC517*(1+HC$5/Setup!$C$36)+IF($V518=36,N($F518),0))-DG518-FE518)</f>
        <v>0</v>
      </c>
      <c r="HD518" s="48" t="n">
        <f aca="false">IF((HD517*(1+HD$5/Setup!$C$36)+IF($V518=37,N($F518),0))-DH518-FF518&lt;0.005,0,(HD517*(1+HD$5/Setup!$C$36)+IF($V518=37,N($F518),0))-DH518-FF518)</f>
        <v>0</v>
      </c>
      <c r="HE518" s="48" t="n">
        <f aca="false">IF((HE517*(1+HE$5/Setup!$C$36)+IF($V518=38,N($F518),0))-DI518-FG518&lt;0.005,0,(HE517*(1+HE$5/Setup!$C$36)+IF($V518=38,N($F518),0))-DI518-FG518)</f>
        <v>0</v>
      </c>
      <c r="HF518" s="48" t="n">
        <f aca="false">IF((HF517*(1+HF$5/Setup!$C$36)+IF($V518=39,N($F518),0))-DJ518-FH518&lt;0.005,0,(HF517*(1+HF$5/Setup!$C$36)+IF($V518=39,N($F518),0))-DJ518-FH518)</f>
        <v>0</v>
      </c>
      <c r="HG518" s="48" t="n">
        <f aca="false">IF((HG517*(1+HG$5/Setup!$C$36)+IF($V518=40,N($F518),0))-DK518-FI518&lt;0.005,0,(HG517*(1+HG$5/Setup!$C$36)+IF($V518=40,N($F518),0))-DK518-FI518)</f>
        <v>0</v>
      </c>
      <c r="HH518" s="48" t="n">
        <f aca="false">IF((HH517*(1+HH$5/Setup!$C$36)+IF($V518=41,N($F518),0))-DL518-FJ518&lt;0.005,0,(HH517*(1+HH$5/Setup!$C$36)+IF($V518=41,N($F518),0))-DL518-FJ518)</f>
        <v>0</v>
      </c>
      <c r="HI518" s="48" t="n">
        <f aca="false">IF((HI517*(1+HI$5/Setup!$C$36)+IF($V518=42,N($F518),0))-DM518-FK518&lt;0.005,0,(HI517*(1+HI$5/Setup!$C$36)+IF($V518=42,N($F518),0))-DM518-FK518)</f>
        <v>0</v>
      </c>
      <c r="HJ518" s="48" t="n">
        <f aca="false">IF((HJ517*(1+HJ$5/Setup!$C$36)+IF($V518=43,N($F518),0))-DN518-FL518&lt;0.005,0,(HJ517*(1+HJ$5/Setup!$C$36)+IF($V518=43,N($F518),0))-DN518-FL518)</f>
        <v>0</v>
      </c>
      <c r="HK518" s="48" t="n">
        <f aca="false">IF((HK517*(1+HK$5/Setup!$C$36)+IF($V518=44,N($F518),0))-DO518-FM518&lt;0.005,0,(HK517*(1+HK$5/Setup!$C$36)+IF($V518=44,N($F518),0))-DO518-FM518)</f>
        <v>0</v>
      </c>
      <c r="HL518" s="48" t="n">
        <f aca="false">IF((HL517*(1+HL$5/Setup!$C$36)+IF($V518=45,N($F518),0))-DP518-FN518&lt;0.005,0,(HL517*(1+HL$5/Setup!$C$36)+IF($V518=45,N($F518),0))-DP518-FN518)</f>
        <v>0</v>
      </c>
      <c r="HM518" s="48" t="n">
        <f aca="false">IF((HM517*(1+HM$5/Setup!$C$36)+IF($V518=46,N($F518),0))-DQ518-FO518&lt;0.005,0,(HM517*(1+HM$5/Setup!$C$36)+IF($V518=46,N($F518),0))-DQ518-FO518)</f>
        <v>0</v>
      </c>
      <c r="HN518" s="48" t="n">
        <f aca="false">IF((HN517*(1+HN$5/Setup!$C$36)+IF($V518=47,N($F518),0))-DR518-FP518&lt;0.005,0,(HN517*(1+HN$5/Setup!$C$36)+IF($V518=47,N($F518),0))-DR518-FP518)</f>
        <v>0</v>
      </c>
      <c r="HO518" s="48" t="n">
        <f aca="false">IF((HO517*(1+HO$5/Setup!$C$36)+IF($V518=48,N($F518),0))-DS518-FQ518&lt;0.005,0,(HO517*(1+HO$5/Setup!$C$36)+IF($V518=48,N($F518),0))-DS518-FQ518)</f>
        <v>0</v>
      </c>
      <c r="HP518" s="48" t="n">
        <f aca="false">IF((HP517*(1+HP$5/Setup!$C$36)+IF($V518=49,N($F518),0))-DT518-FR518&lt;0.005,0,(HP517*(1+HP$5/Setup!$C$36)+IF($V518=49,N($F518),0))-DT518-FR518)</f>
        <v>0</v>
      </c>
      <c r="HQ518" s="48" t="n">
        <f aca="false">IF((HQ517*(1+HQ$5/Setup!$C$36)+IF($V518=50,N($F518),0))-DU518-FS518&lt;0.005,0,(HQ517*(1+HQ$5/Setup!$C$36)+IF($V518=50,N($F518),0))-DU518-FS518)</f>
        <v>0</v>
      </c>
    </row>
    <row r="519" customFormat="false" ht="15" hidden="false" customHeight="false" outlineLevel="0" collapsed="false">
      <c r="A519" s="44" t="n">
        <v>511</v>
      </c>
      <c r="B519" s="45" t="n">
        <f aca="false">IF(Setup!$C$7="Every month",EDATE(Setup!$C$8,($A519-1)),IF(Setup!$C$7="Twice a month",DATE(YEAR(Setup!$C$8),MONTH(Setup!$C$8)+INT((($A519-1)+Setup!$C$41)/2),MIN(IF(MOD(($A519-1)+Setup!$C$41,2)=0,Setup!$C$39,Setup!$C$40),DAY(EOMONTH(DATE(YEAR(Setup!$C$8),MONTH(Setup!$C$8)+INT((($A519-1)+Setup!$C$41)/2),1),0)))),Setup!$C$8+($A519-1)*IF(Setup!$C$7="Every week",7,14)))</f>
        <v>53465</v>
      </c>
      <c r="C519" s="45" t="n">
        <f aca="false">IF(Setup!$C$7="Every month",EDATE(Setup!$C$8,$A519),IF(Setup!$C$7="Twice a month",DATE(YEAR(Setup!$C$8),MONTH(Setup!$C$8)+INT(($A519+Setup!$C$41)/2),MIN(IF(MOD($A519+Setup!$C$41,2)=0,Setup!$C$39,Setup!$C$40),DAY(EOMONTH(DATE(YEAR(Setup!$C$8),MONTH(Setup!$C$8)+INT(($A519+Setup!$C$41)/2),1),0)))),Setup!$C$8+$A519*IF(Setup!$C$7="Every week",7,14)))</f>
        <v>53479</v>
      </c>
      <c r="D519" s="46"/>
      <c r="E519" s="47"/>
      <c r="F519" s="47"/>
      <c r="G519" s="47"/>
      <c r="H519" s="47"/>
      <c r="I519" s="48" t="n">
        <f aca="false">N(Setup!$C$11)+N(E519)</f>
        <v>100</v>
      </c>
      <c r="J519" s="48" t="n">
        <f aca="false">MIN(Setup!$C$37,MAX(I519,0))</f>
        <v>9.23076923076923</v>
      </c>
      <c r="K519" s="48" t="n">
        <f aca="false">MIN(MAX(N(Setup!$C$14)-L518,0),MAX(I519-J519,0))</f>
        <v>0</v>
      </c>
      <c r="L519" s="48" t="n">
        <f aca="false">L518+K519-N(G519)</f>
        <v>500</v>
      </c>
      <c r="M519" s="48" t="n">
        <f aca="false">M518+J519-N(H519)</f>
        <v>4716.92307692307</v>
      </c>
      <c r="N519" s="48" t="n">
        <f aca="false">SUM(BX519:DU519)</f>
        <v>0</v>
      </c>
      <c r="O519" s="48" t="n">
        <f aca="false">SUM(Z519:BW519)-N519</f>
        <v>40</v>
      </c>
      <c r="P519" s="48" t="n">
        <f aca="false">MAX(I519-J519-K519,0)+O519</f>
        <v>130.769230769231</v>
      </c>
      <c r="Q519" s="48" t="n">
        <f aca="false">SUM(DV519:FS519)</f>
        <v>0</v>
      </c>
      <c r="R519" s="49" t="n">
        <f aca="false">N519+J519+K519+Q519</f>
        <v>9.23076923076923</v>
      </c>
      <c r="S519" s="48" t="n">
        <f aca="false">T519-T518-N(F519)+N519+Q519</f>
        <v>0</v>
      </c>
      <c r="T519" s="49" t="n">
        <f aca="false">SUM(FT519:HQ519)</f>
        <v>0</v>
      </c>
      <c r="U519" s="44" t="str">
        <f aca="false">IF(T518&lt;0.005,"",INDEX(Helpers!$C$2:$C$51,IF(_xlfn.MINIFS($DV$6:$FS$6,DV519:FS519,"&gt;0.005")=0,V519,_xlfn.MINIFS($DV$6:$FS$6,DV519:FS519,"&gt;0.005"))))</f>
        <v/>
      </c>
      <c r="V519" s="44" t="n">
        <f aca="false">IF(_xlfn.MINIFS($FT$6:$HQ$6,FT518:HQ518,"&gt;0.005")=0,1,_xlfn.MINIFS($FT$6:$HQ$6,FT518:HQ518,"&gt;0.005"))</f>
        <v>1</v>
      </c>
      <c r="W519" s="44" t="n">
        <f aca="false">IF(AND(D519&lt;&gt;"Paid",T518&gt;0.005),1,0)</f>
        <v>0</v>
      </c>
      <c r="X519" s="48" t="n">
        <f aca="false">SUMPRODUCT(((Helpers!$G$2:$G$51*(1+(Helpers!$D$2:$D$51+0.000000001)/12)^(($B519-Setup!$C$8)/(365.25/12))-Helpers!$E$2:$E$51*((1+(Helpers!$D$2:$D$51+0.000000001)/12)^(($B519-Setup!$C$8)/(365.25/12))-1)/((Helpers!$D$2:$D$51+0.000000001)/12))&gt;0)*(Helpers!$G$2:$G$51*(1+(Helpers!$D$2:$D$51+0.000000001)/12)^(($B519-Setup!$C$8)/(365.25/12))-Helpers!$E$2:$E$51*((1+(Helpers!$D$2:$D$51+0.000000001)/12)^(($B519-Setup!$C$8)/(365.25/12))-1)/((Helpers!$D$2:$D$51+0.000000001)/12)))</f>
        <v>0</v>
      </c>
      <c r="Y519" s="48"/>
      <c r="Z519" s="48" t="n">
        <f aca="false">IF(OR(N(Z$5)=0,Z$6=""),0,Z$5*((DATE(YEAR($B519),MONTH($B519),MIN(Z$6,DAY(EOMONTH($B519,0))))&gt;=$B519)*(DATE(YEAR($B519),MONTH($B519),MIN(Z$6,DAY(EOMONTH($B519,0))))&lt;$C519)+(DATE(YEAR($B519),MONTH($B519)+1,MIN(Z$6,DAY(EOMONTH($B519,1))))&gt;=$B519)*(DATE(YEAR($B519),MONTH($B519)+1,MIN(Z$6,DAY(EOMONTH($B519,1))))&lt;$C519)))</f>
        <v>0</v>
      </c>
      <c r="AA519" s="48" t="n">
        <f aca="false">IF(OR(N(AA$5)=0,AA$6=""),0,AA$5*((DATE(YEAR($B519),MONTH($B519),MIN(AA$6,DAY(EOMONTH($B519,0))))&gt;=$B519)*(DATE(YEAR($B519),MONTH($B519),MIN(AA$6,DAY(EOMONTH($B519,0))))&lt;$C519)+(DATE(YEAR($B519),MONTH($B519)+1,MIN(AA$6,DAY(EOMONTH($B519,1))))&gt;=$B519)*(DATE(YEAR($B519),MONTH($B519)+1,MIN(AA$6,DAY(EOMONTH($B519,1))))&lt;$C519)))</f>
        <v>40</v>
      </c>
      <c r="AB519" s="48" t="n">
        <f aca="false">IF(OR(N(AB$5)=0,AB$6=""),0,AB$5*((DATE(YEAR($B519),MONTH($B519),MIN(AB$6,DAY(EOMONTH($B519,0))))&gt;=$B519)*(DATE(YEAR($B519),MONTH($B519),MIN(AB$6,DAY(EOMONTH($B519,0))))&lt;$C519)+(DATE(YEAR($B519),MONTH($B519)+1,MIN(AB$6,DAY(EOMONTH($B519,1))))&gt;=$B519)*(DATE(YEAR($B519),MONTH($B519)+1,MIN(AB$6,DAY(EOMONTH($B519,1))))&lt;$C519)))</f>
        <v>0</v>
      </c>
      <c r="AC519" s="48" t="n">
        <f aca="false">IF(OR(N(AC$5)=0,AC$6=""),0,AC$5*((DATE(YEAR($B519),MONTH($B519),MIN(AC$6,DAY(EOMONTH($B519,0))))&gt;=$B519)*(DATE(YEAR($B519),MONTH($B519),MIN(AC$6,DAY(EOMONTH($B519,0))))&lt;$C519)+(DATE(YEAR($B519),MONTH($B519)+1,MIN(AC$6,DAY(EOMONTH($B519,1))))&gt;=$B519)*(DATE(YEAR($B519),MONTH($B519)+1,MIN(AC$6,DAY(EOMONTH($B519,1))))&lt;$C519)))</f>
        <v>0</v>
      </c>
      <c r="AD519" s="48" t="n">
        <f aca="false">IF(OR(N(AD$5)=0,AD$6=""),0,AD$5*((DATE(YEAR($B519),MONTH($B519),MIN(AD$6,DAY(EOMONTH($B519,0))))&gt;=$B519)*(DATE(YEAR($B519),MONTH($B519),MIN(AD$6,DAY(EOMONTH($B519,0))))&lt;$C519)+(DATE(YEAR($B519),MONTH($B519)+1,MIN(AD$6,DAY(EOMONTH($B519,1))))&gt;=$B519)*(DATE(YEAR($B519),MONTH($B519)+1,MIN(AD$6,DAY(EOMONTH($B519,1))))&lt;$C519)))</f>
        <v>0</v>
      </c>
      <c r="AE519" s="48" t="n">
        <f aca="false">IF(OR(N(AE$5)=0,AE$6=""),0,AE$5*((DATE(YEAR($B519),MONTH($B519),MIN(AE$6,DAY(EOMONTH($B519,0))))&gt;=$B519)*(DATE(YEAR($B519),MONTH($B519),MIN(AE$6,DAY(EOMONTH($B519,0))))&lt;$C519)+(DATE(YEAR($B519),MONTH($B519)+1,MIN(AE$6,DAY(EOMONTH($B519,1))))&gt;=$B519)*(DATE(YEAR($B519),MONTH($B519)+1,MIN(AE$6,DAY(EOMONTH($B519,1))))&lt;$C519)))</f>
        <v>0</v>
      </c>
      <c r="AF519" s="48" t="n">
        <f aca="false">IF(OR(N(AF$5)=0,AF$6=""),0,AF$5*((DATE(YEAR($B519),MONTH($B519),MIN(AF$6,DAY(EOMONTH($B519,0))))&gt;=$B519)*(DATE(YEAR($B519),MONTH($B519),MIN(AF$6,DAY(EOMONTH($B519,0))))&lt;$C519)+(DATE(YEAR($B519),MONTH($B519)+1,MIN(AF$6,DAY(EOMONTH($B519,1))))&gt;=$B519)*(DATE(YEAR($B519),MONTH($B519)+1,MIN(AF$6,DAY(EOMONTH($B519,1))))&lt;$C519)))</f>
        <v>0</v>
      </c>
      <c r="AG519" s="48" t="n">
        <f aca="false">IF(OR(N(AG$5)=0,AG$6=""),0,AG$5*((DATE(YEAR($B519),MONTH($B519),MIN(AG$6,DAY(EOMONTH($B519,0))))&gt;=$B519)*(DATE(YEAR($B519),MONTH($B519),MIN(AG$6,DAY(EOMONTH($B519,0))))&lt;$C519)+(DATE(YEAR($B519),MONTH($B519)+1,MIN(AG$6,DAY(EOMONTH($B519,1))))&gt;=$B519)*(DATE(YEAR($B519),MONTH($B519)+1,MIN(AG$6,DAY(EOMONTH($B519,1))))&lt;$C519)))</f>
        <v>0</v>
      </c>
      <c r="AH519" s="48" t="n">
        <f aca="false">IF(OR(N(AH$5)=0,AH$6=""),0,AH$5*((DATE(YEAR($B519),MONTH($B519),MIN(AH$6,DAY(EOMONTH($B519,0))))&gt;=$B519)*(DATE(YEAR($B519),MONTH($B519),MIN(AH$6,DAY(EOMONTH($B519,0))))&lt;$C519)+(DATE(YEAR($B519),MONTH($B519)+1,MIN(AH$6,DAY(EOMONTH($B519,1))))&gt;=$B519)*(DATE(YEAR($B519),MONTH($B519)+1,MIN(AH$6,DAY(EOMONTH($B519,1))))&lt;$C519)))</f>
        <v>0</v>
      </c>
      <c r="AI519" s="48" t="n">
        <f aca="false">IF(OR(N(AI$5)=0,AI$6=""),0,AI$5*((DATE(YEAR($B519),MONTH($B519),MIN(AI$6,DAY(EOMONTH($B519,0))))&gt;=$B519)*(DATE(YEAR($B519),MONTH($B519),MIN(AI$6,DAY(EOMONTH($B519,0))))&lt;$C519)+(DATE(YEAR($B519),MONTH($B519)+1,MIN(AI$6,DAY(EOMONTH($B519,1))))&gt;=$B519)*(DATE(YEAR($B519),MONTH($B519)+1,MIN(AI$6,DAY(EOMONTH($B519,1))))&lt;$C519)))</f>
        <v>0</v>
      </c>
      <c r="AJ519" s="48" t="n">
        <f aca="false">IF(OR(N(AJ$5)=0,AJ$6=""),0,AJ$5*((DATE(YEAR($B519),MONTH($B519),MIN(AJ$6,DAY(EOMONTH($B519,0))))&gt;=$B519)*(DATE(YEAR($B519),MONTH($B519),MIN(AJ$6,DAY(EOMONTH($B519,0))))&lt;$C519)+(DATE(YEAR($B519),MONTH($B519)+1,MIN(AJ$6,DAY(EOMONTH($B519,1))))&gt;=$B519)*(DATE(YEAR($B519),MONTH($B519)+1,MIN(AJ$6,DAY(EOMONTH($B519,1))))&lt;$C519)))</f>
        <v>0</v>
      </c>
      <c r="AK519" s="48" t="n">
        <f aca="false">IF(OR(N(AK$5)=0,AK$6=""),0,AK$5*((DATE(YEAR($B519),MONTH($B519),MIN(AK$6,DAY(EOMONTH($B519,0))))&gt;=$B519)*(DATE(YEAR($B519),MONTH($B519),MIN(AK$6,DAY(EOMONTH($B519,0))))&lt;$C519)+(DATE(YEAR($B519),MONTH($B519)+1,MIN(AK$6,DAY(EOMONTH($B519,1))))&gt;=$B519)*(DATE(YEAR($B519),MONTH($B519)+1,MIN(AK$6,DAY(EOMONTH($B519,1))))&lt;$C519)))</f>
        <v>0</v>
      </c>
      <c r="AL519" s="48" t="n">
        <f aca="false">IF(OR(N(AL$5)=0,AL$6=""),0,AL$5*((DATE(YEAR($B519),MONTH($B519),MIN(AL$6,DAY(EOMONTH($B519,0))))&gt;=$B519)*(DATE(YEAR($B519),MONTH($B519),MIN(AL$6,DAY(EOMONTH($B519,0))))&lt;$C519)+(DATE(YEAR($B519),MONTH($B519)+1,MIN(AL$6,DAY(EOMONTH($B519,1))))&gt;=$B519)*(DATE(YEAR($B519),MONTH($B519)+1,MIN(AL$6,DAY(EOMONTH($B519,1))))&lt;$C519)))</f>
        <v>0</v>
      </c>
      <c r="AM519" s="48" t="n">
        <f aca="false">IF(OR(N(AM$5)=0,AM$6=""),0,AM$5*((DATE(YEAR($B519),MONTH($B519),MIN(AM$6,DAY(EOMONTH($B519,0))))&gt;=$B519)*(DATE(YEAR($B519),MONTH($B519),MIN(AM$6,DAY(EOMONTH($B519,0))))&lt;$C519)+(DATE(YEAR($B519),MONTH($B519)+1,MIN(AM$6,DAY(EOMONTH($B519,1))))&gt;=$B519)*(DATE(YEAR($B519),MONTH($B519)+1,MIN(AM$6,DAY(EOMONTH($B519,1))))&lt;$C519)))</f>
        <v>0</v>
      </c>
      <c r="AN519" s="48" t="n">
        <f aca="false">IF(OR(N(AN$5)=0,AN$6=""),0,AN$5*((DATE(YEAR($B519),MONTH($B519),MIN(AN$6,DAY(EOMONTH($B519,0))))&gt;=$B519)*(DATE(YEAR($B519),MONTH($B519),MIN(AN$6,DAY(EOMONTH($B519,0))))&lt;$C519)+(DATE(YEAR($B519),MONTH($B519)+1,MIN(AN$6,DAY(EOMONTH($B519,1))))&gt;=$B519)*(DATE(YEAR($B519),MONTH($B519)+1,MIN(AN$6,DAY(EOMONTH($B519,1))))&lt;$C519)))</f>
        <v>0</v>
      </c>
      <c r="AO519" s="48" t="n">
        <f aca="false">IF(OR(N(AO$5)=0,AO$6=""),0,AO$5*((DATE(YEAR($B519),MONTH($B519),MIN(AO$6,DAY(EOMONTH($B519,0))))&gt;=$B519)*(DATE(YEAR($B519),MONTH($B519),MIN(AO$6,DAY(EOMONTH($B519,0))))&lt;$C519)+(DATE(YEAR($B519),MONTH($B519)+1,MIN(AO$6,DAY(EOMONTH($B519,1))))&gt;=$B519)*(DATE(YEAR($B519),MONTH($B519)+1,MIN(AO$6,DAY(EOMONTH($B519,1))))&lt;$C519)))</f>
        <v>0</v>
      </c>
      <c r="AP519" s="48" t="n">
        <f aca="false">IF(OR(N(AP$5)=0,AP$6=""),0,AP$5*((DATE(YEAR($B519),MONTH($B519),MIN(AP$6,DAY(EOMONTH($B519,0))))&gt;=$B519)*(DATE(YEAR($B519),MONTH($B519),MIN(AP$6,DAY(EOMONTH($B519,0))))&lt;$C519)+(DATE(YEAR($B519),MONTH($B519)+1,MIN(AP$6,DAY(EOMONTH($B519,1))))&gt;=$B519)*(DATE(YEAR($B519),MONTH($B519)+1,MIN(AP$6,DAY(EOMONTH($B519,1))))&lt;$C519)))</f>
        <v>0</v>
      </c>
      <c r="AQ519" s="48" t="n">
        <f aca="false">IF(OR(N(AQ$5)=0,AQ$6=""),0,AQ$5*((DATE(YEAR($B519),MONTH($B519),MIN(AQ$6,DAY(EOMONTH($B519,0))))&gt;=$B519)*(DATE(YEAR($B519),MONTH($B519),MIN(AQ$6,DAY(EOMONTH($B519,0))))&lt;$C519)+(DATE(YEAR($B519),MONTH($B519)+1,MIN(AQ$6,DAY(EOMONTH($B519,1))))&gt;=$B519)*(DATE(YEAR($B519),MONTH($B519)+1,MIN(AQ$6,DAY(EOMONTH($B519,1))))&lt;$C519)))</f>
        <v>0</v>
      </c>
      <c r="AR519" s="48" t="n">
        <f aca="false">IF(OR(N(AR$5)=0,AR$6=""),0,AR$5*((DATE(YEAR($B519),MONTH($B519),MIN(AR$6,DAY(EOMONTH($B519,0))))&gt;=$B519)*(DATE(YEAR($B519),MONTH($B519),MIN(AR$6,DAY(EOMONTH($B519,0))))&lt;$C519)+(DATE(YEAR($B519),MONTH($B519)+1,MIN(AR$6,DAY(EOMONTH($B519,1))))&gt;=$B519)*(DATE(YEAR($B519),MONTH($B519)+1,MIN(AR$6,DAY(EOMONTH($B519,1))))&lt;$C519)))</f>
        <v>0</v>
      </c>
      <c r="AS519" s="48" t="n">
        <f aca="false">IF(OR(N(AS$5)=0,AS$6=""),0,AS$5*((DATE(YEAR($B519),MONTH($B519),MIN(AS$6,DAY(EOMONTH($B519,0))))&gt;=$B519)*(DATE(YEAR($B519),MONTH($B519),MIN(AS$6,DAY(EOMONTH($B519,0))))&lt;$C519)+(DATE(YEAR($B519),MONTH($B519)+1,MIN(AS$6,DAY(EOMONTH($B519,1))))&gt;=$B519)*(DATE(YEAR($B519),MONTH($B519)+1,MIN(AS$6,DAY(EOMONTH($B519,1))))&lt;$C519)))</f>
        <v>0</v>
      </c>
      <c r="AT519" s="48" t="n">
        <f aca="false">IF(OR(N(AT$5)=0,AT$6=""),0,AT$5*((DATE(YEAR($B519),MONTH($B519),MIN(AT$6,DAY(EOMONTH($B519,0))))&gt;=$B519)*(DATE(YEAR($B519),MONTH($B519),MIN(AT$6,DAY(EOMONTH($B519,0))))&lt;$C519)+(DATE(YEAR($B519),MONTH($B519)+1,MIN(AT$6,DAY(EOMONTH($B519,1))))&gt;=$B519)*(DATE(YEAR($B519),MONTH($B519)+1,MIN(AT$6,DAY(EOMONTH($B519,1))))&lt;$C519)))</f>
        <v>0</v>
      </c>
      <c r="AU519" s="48" t="n">
        <f aca="false">IF(OR(N(AU$5)=0,AU$6=""),0,AU$5*((DATE(YEAR($B519),MONTH($B519),MIN(AU$6,DAY(EOMONTH($B519,0))))&gt;=$B519)*(DATE(YEAR($B519),MONTH($B519),MIN(AU$6,DAY(EOMONTH($B519,0))))&lt;$C519)+(DATE(YEAR($B519),MONTH($B519)+1,MIN(AU$6,DAY(EOMONTH($B519,1))))&gt;=$B519)*(DATE(YEAR($B519),MONTH($B519)+1,MIN(AU$6,DAY(EOMONTH($B519,1))))&lt;$C519)))</f>
        <v>0</v>
      </c>
      <c r="AV519" s="48" t="n">
        <f aca="false">IF(OR(N(AV$5)=0,AV$6=""),0,AV$5*((DATE(YEAR($B519),MONTH($B519),MIN(AV$6,DAY(EOMONTH($B519,0))))&gt;=$B519)*(DATE(YEAR($B519),MONTH($B519),MIN(AV$6,DAY(EOMONTH($B519,0))))&lt;$C519)+(DATE(YEAR($B519),MONTH($B519)+1,MIN(AV$6,DAY(EOMONTH($B519,1))))&gt;=$B519)*(DATE(YEAR($B519),MONTH($B519)+1,MIN(AV$6,DAY(EOMONTH($B519,1))))&lt;$C519)))</f>
        <v>0</v>
      </c>
      <c r="AW519" s="48" t="n">
        <f aca="false">IF(OR(N(AW$5)=0,AW$6=""),0,AW$5*((DATE(YEAR($B519),MONTH($B519),MIN(AW$6,DAY(EOMONTH($B519,0))))&gt;=$B519)*(DATE(YEAR($B519),MONTH($B519),MIN(AW$6,DAY(EOMONTH($B519,0))))&lt;$C519)+(DATE(YEAR($B519),MONTH($B519)+1,MIN(AW$6,DAY(EOMONTH($B519,1))))&gt;=$B519)*(DATE(YEAR($B519),MONTH($B519)+1,MIN(AW$6,DAY(EOMONTH($B519,1))))&lt;$C519)))</f>
        <v>0</v>
      </c>
      <c r="AX519" s="48" t="n">
        <f aca="false">IF(OR(N(AX$5)=0,AX$6=""),0,AX$5*((DATE(YEAR($B519),MONTH($B519),MIN(AX$6,DAY(EOMONTH($B519,0))))&gt;=$B519)*(DATE(YEAR($B519),MONTH($B519),MIN(AX$6,DAY(EOMONTH($B519,0))))&lt;$C519)+(DATE(YEAR($B519),MONTH($B519)+1,MIN(AX$6,DAY(EOMONTH($B519,1))))&gt;=$B519)*(DATE(YEAR($B519),MONTH($B519)+1,MIN(AX$6,DAY(EOMONTH($B519,1))))&lt;$C519)))</f>
        <v>0</v>
      </c>
      <c r="AY519" s="48" t="n">
        <f aca="false">IF(OR(N(AY$5)=0,AY$6=""),0,AY$5*((DATE(YEAR($B519),MONTH($B519),MIN(AY$6,DAY(EOMONTH($B519,0))))&gt;=$B519)*(DATE(YEAR($B519),MONTH($B519),MIN(AY$6,DAY(EOMONTH($B519,0))))&lt;$C519)+(DATE(YEAR($B519),MONTH($B519)+1,MIN(AY$6,DAY(EOMONTH($B519,1))))&gt;=$B519)*(DATE(YEAR($B519),MONTH($B519)+1,MIN(AY$6,DAY(EOMONTH($B519,1))))&lt;$C519)))</f>
        <v>0</v>
      </c>
      <c r="AZ519" s="48" t="n">
        <f aca="false">IF(OR(N(AZ$5)=0,AZ$6=""),0,AZ$5*((DATE(YEAR($B519),MONTH($B519),MIN(AZ$6,DAY(EOMONTH($B519,0))))&gt;=$B519)*(DATE(YEAR($B519),MONTH($B519),MIN(AZ$6,DAY(EOMONTH($B519,0))))&lt;$C519)+(DATE(YEAR($B519),MONTH($B519)+1,MIN(AZ$6,DAY(EOMONTH($B519,1))))&gt;=$B519)*(DATE(YEAR($B519),MONTH($B519)+1,MIN(AZ$6,DAY(EOMONTH($B519,1))))&lt;$C519)))</f>
        <v>0</v>
      </c>
      <c r="BA519" s="48" t="n">
        <f aca="false">IF(OR(N(BA$5)=0,BA$6=""),0,BA$5*((DATE(YEAR($B519),MONTH($B519),MIN(BA$6,DAY(EOMONTH($B519,0))))&gt;=$B519)*(DATE(YEAR($B519),MONTH($B519),MIN(BA$6,DAY(EOMONTH($B519,0))))&lt;$C519)+(DATE(YEAR($B519),MONTH($B519)+1,MIN(BA$6,DAY(EOMONTH($B519,1))))&gt;=$B519)*(DATE(YEAR($B519),MONTH($B519)+1,MIN(BA$6,DAY(EOMONTH($B519,1))))&lt;$C519)))</f>
        <v>0</v>
      </c>
      <c r="BB519" s="48" t="n">
        <f aca="false">IF(OR(N(BB$5)=0,BB$6=""),0,BB$5*((DATE(YEAR($B519),MONTH($B519),MIN(BB$6,DAY(EOMONTH($B519,0))))&gt;=$B519)*(DATE(YEAR($B519),MONTH($B519),MIN(BB$6,DAY(EOMONTH($B519,0))))&lt;$C519)+(DATE(YEAR($B519),MONTH($B519)+1,MIN(BB$6,DAY(EOMONTH($B519,1))))&gt;=$B519)*(DATE(YEAR($B519),MONTH($B519)+1,MIN(BB$6,DAY(EOMONTH($B519,1))))&lt;$C519)))</f>
        <v>0</v>
      </c>
      <c r="BC519" s="48" t="n">
        <f aca="false">IF(OR(N(BC$5)=0,BC$6=""),0,BC$5*((DATE(YEAR($B519),MONTH($B519),MIN(BC$6,DAY(EOMONTH($B519,0))))&gt;=$B519)*(DATE(YEAR($B519),MONTH($B519),MIN(BC$6,DAY(EOMONTH($B519,0))))&lt;$C519)+(DATE(YEAR($B519),MONTH($B519)+1,MIN(BC$6,DAY(EOMONTH($B519,1))))&gt;=$B519)*(DATE(YEAR($B519),MONTH($B519)+1,MIN(BC$6,DAY(EOMONTH($B519,1))))&lt;$C519)))</f>
        <v>0</v>
      </c>
      <c r="BD519" s="48" t="n">
        <f aca="false">IF(OR(N(BD$5)=0,BD$6=""),0,BD$5*((DATE(YEAR($B519),MONTH($B519),MIN(BD$6,DAY(EOMONTH($B519,0))))&gt;=$B519)*(DATE(YEAR($B519),MONTH($B519),MIN(BD$6,DAY(EOMONTH($B519,0))))&lt;$C519)+(DATE(YEAR($B519),MONTH($B519)+1,MIN(BD$6,DAY(EOMONTH($B519,1))))&gt;=$B519)*(DATE(YEAR($B519),MONTH($B519)+1,MIN(BD$6,DAY(EOMONTH($B519,1))))&lt;$C519)))</f>
        <v>0</v>
      </c>
      <c r="BE519" s="48" t="n">
        <f aca="false">IF(OR(N(BE$5)=0,BE$6=""),0,BE$5*((DATE(YEAR($B519),MONTH($B519),MIN(BE$6,DAY(EOMONTH($B519,0))))&gt;=$B519)*(DATE(YEAR($B519),MONTH($B519),MIN(BE$6,DAY(EOMONTH($B519,0))))&lt;$C519)+(DATE(YEAR($B519),MONTH($B519)+1,MIN(BE$6,DAY(EOMONTH($B519,1))))&gt;=$B519)*(DATE(YEAR($B519),MONTH($B519)+1,MIN(BE$6,DAY(EOMONTH($B519,1))))&lt;$C519)))</f>
        <v>0</v>
      </c>
      <c r="BF519" s="48" t="n">
        <f aca="false">IF(OR(N(BF$5)=0,BF$6=""),0,BF$5*((DATE(YEAR($B519),MONTH($B519),MIN(BF$6,DAY(EOMONTH($B519,0))))&gt;=$B519)*(DATE(YEAR($B519),MONTH($B519),MIN(BF$6,DAY(EOMONTH($B519,0))))&lt;$C519)+(DATE(YEAR($B519),MONTH($B519)+1,MIN(BF$6,DAY(EOMONTH($B519,1))))&gt;=$B519)*(DATE(YEAR($B519),MONTH($B519)+1,MIN(BF$6,DAY(EOMONTH($B519,1))))&lt;$C519)))</f>
        <v>0</v>
      </c>
      <c r="BG519" s="48" t="n">
        <f aca="false">IF(OR(N(BG$5)=0,BG$6=""),0,BG$5*((DATE(YEAR($B519),MONTH($B519),MIN(BG$6,DAY(EOMONTH($B519,0))))&gt;=$B519)*(DATE(YEAR($B519),MONTH($B519),MIN(BG$6,DAY(EOMONTH($B519,0))))&lt;$C519)+(DATE(YEAR($B519),MONTH($B519)+1,MIN(BG$6,DAY(EOMONTH($B519,1))))&gt;=$B519)*(DATE(YEAR($B519),MONTH($B519)+1,MIN(BG$6,DAY(EOMONTH($B519,1))))&lt;$C519)))</f>
        <v>0</v>
      </c>
      <c r="BH519" s="48" t="n">
        <f aca="false">IF(OR(N(BH$5)=0,BH$6=""),0,BH$5*((DATE(YEAR($B519),MONTH($B519),MIN(BH$6,DAY(EOMONTH($B519,0))))&gt;=$B519)*(DATE(YEAR($B519),MONTH($B519),MIN(BH$6,DAY(EOMONTH($B519,0))))&lt;$C519)+(DATE(YEAR($B519),MONTH($B519)+1,MIN(BH$6,DAY(EOMONTH($B519,1))))&gt;=$B519)*(DATE(YEAR($B519),MONTH($B519)+1,MIN(BH$6,DAY(EOMONTH($B519,1))))&lt;$C519)))</f>
        <v>0</v>
      </c>
      <c r="BI519" s="48" t="n">
        <f aca="false">IF(OR(N(BI$5)=0,BI$6=""),0,BI$5*((DATE(YEAR($B519),MONTH($B519),MIN(BI$6,DAY(EOMONTH($B519,0))))&gt;=$B519)*(DATE(YEAR($B519),MONTH($B519),MIN(BI$6,DAY(EOMONTH($B519,0))))&lt;$C519)+(DATE(YEAR($B519),MONTH($B519)+1,MIN(BI$6,DAY(EOMONTH($B519,1))))&gt;=$B519)*(DATE(YEAR($B519),MONTH($B519)+1,MIN(BI$6,DAY(EOMONTH($B519,1))))&lt;$C519)))</f>
        <v>0</v>
      </c>
      <c r="BJ519" s="48" t="n">
        <f aca="false">IF(OR(N(BJ$5)=0,BJ$6=""),0,BJ$5*((DATE(YEAR($B519),MONTH($B519),MIN(BJ$6,DAY(EOMONTH($B519,0))))&gt;=$B519)*(DATE(YEAR($B519),MONTH($B519),MIN(BJ$6,DAY(EOMONTH($B519,0))))&lt;$C519)+(DATE(YEAR($B519),MONTH($B519)+1,MIN(BJ$6,DAY(EOMONTH($B519,1))))&gt;=$B519)*(DATE(YEAR($B519),MONTH($B519)+1,MIN(BJ$6,DAY(EOMONTH($B519,1))))&lt;$C519)))</f>
        <v>0</v>
      </c>
      <c r="BK519" s="48" t="n">
        <f aca="false">IF(OR(N(BK$5)=0,BK$6=""),0,BK$5*((DATE(YEAR($B519),MONTH($B519),MIN(BK$6,DAY(EOMONTH($B519,0))))&gt;=$B519)*(DATE(YEAR($B519),MONTH($B519),MIN(BK$6,DAY(EOMONTH($B519,0))))&lt;$C519)+(DATE(YEAR($B519),MONTH($B519)+1,MIN(BK$6,DAY(EOMONTH($B519,1))))&gt;=$B519)*(DATE(YEAR($B519),MONTH($B519)+1,MIN(BK$6,DAY(EOMONTH($B519,1))))&lt;$C519)))</f>
        <v>0</v>
      </c>
      <c r="BL519" s="48" t="n">
        <f aca="false">IF(OR(N(BL$5)=0,BL$6=""),0,BL$5*((DATE(YEAR($B519),MONTH($B519),MIN(BL$6,DAY(EOMONTH($B519,0))))&gt;=$B519)*(DATE(YEAR($B519),MONTH($B519),MIN(BL$6,DAY(EOMONTH($B519,0))))&lt;$C519)+(DATE(YEAR($B519),MONTH($B519)+1,MIN(BL$6,DAY(EOMONTH($B519,1))))&gt;=$B519)*(DATE(YEAR($B519),MONTH($B519)+1,MIN(BL$6,DAY(EOMONTH($B519,1))))&lt;$C519)))</f>
        <v>0</v>
      </c>
      <c r="BM519" s="48" t="n">
        <f aca="false">IF(OR(N(BM$5)=0,BM$6=""),0,BM$5*((DATE(YEAR($B519),MONTH($B519),MIN(BM$6,DAY(EOMONTH($B519,0))))&gt;=$B519)*(DATE(YEAR($B519),MONTH($B519),MIN(BM$6,DAY(EOMONTH($B519,0))))&lt;$C519)+(DATE(YEAR($B519),MONTH($B519)+1,MIN(BM$6,DAY(EOMONTH($B519,1))))&gt;=$B519)*(DATE(YEAR($B519),MONTH($B519)+1,MIN(BM$6,DAY(EOMONTH($B519,1))))&lt;$C519)))</f>
        <v>0</v>
      </c>
      <c r="BN519" s="48" t="n">
        <f aca="false">IF(OR(N(BN$5)=0,BN$6=""),0,BN$5*((DATE(YEAR($B519),MONTH($B519),MIN(BN$6,DAY(EOMONTH($B519,0))))&gt;=$B519)*(DATE(YEAR($B519),MONTH($B519),MIN(BN$6,DAY(EOMONTH($B519,0))))&lt;$C519)+(DATE(YEAR($B519),MONTH($B519)+1,MIN(BN$6,DAY(EOMONTH($B519,1))))&gt;=$B519)*(DATE(YEAR($B519),MONTH($B519)+1,MIN(BN$6,DAY(EOMONTH($B519,1))))&lt;$C519)))</f>
        <v>0</v>
      </c>
      <c r="BO519" s="48" t="n">
        <f aca="false">IF(OR(N(BO$5)=0,BO$6=""),0,BO$5*((DATE(YEAR($B519),MONTH($B519),MIN(BO$6,DAY(EOMONTH($B519,0))))&gt;=$B519)*(DATE(YEAR($B519),MONTH($B519),MIN(BO$6,DAY(EOMONTH($B519,0))))&lt;$C519)+(DATE(YEAR($B519),MONTH($B519)+1,MIN(BO$6,DAY(EOMONTH($B519,1))))&gt;=$B519)*(DATE(YEAR($B519),MONTH($B519)+1,MIN(BO$6,DAY(EOMONTH($B519,1))))&lt;$C519)))</f>
        <v>0</v>
      </c>
      <c r="BP519" s="48" t="n">
        <f aca="false">IF(OR(N(BP$5)=0,BP$6=""),0,BP$5*((DATE(YEAR($B519),MONTH($B519),MIN(BP$6,DAY(EOMONTH($B519,0))))&gt;=$B519)*(DATE(YEAR($B519),MONTH($B519),MIN(BP$6,DAY(EOMONTH($B519,0))))&lt;$C519)+(DATE(YEAR($B519),MONTH($B519)+1,MIN(BP$6,DAY(EOMONTH($B519,1))))&gt;=$B519)*(DATE(YEAR($B519),MONTH($B519)+1,MIN(BP$6,DAY(EOMONTH($B519,1))))&lt;$C519)))</f>
        <v>0</v>
      </c>
      <c r="BQ519" s="48" t="n">
        <f aca="false">IF(OR(N(BQ$5)=0,BQ$6=""),0,BQ$5*((DATE(YEAR($B519),MONTH($B519),MIN(BQ$6,DAY(EOMONTH($B519,0))))&gt;=$B519)*(DATE(YEAR($B519),MONTH($B519),MIN(BQ$6,DAY(EOMONTH($B519,0))))&lt;$C519)+(DATE(YEAR($B519),MONTH($B519)+1,MIN(BQ$6,DAY(EOMONTH($B519,1))))&gt;=$B519)*(DATE(YEAR($B519),MONTH($B519)+1,MIN(BQ$6,DAY(EOMONTH($B519,1))))&lt;$C519)))</f>
        <v>0</v>
      </c>
      <c r="BR519" s="48" t="n">
        <f aca="false">IF(OR(N(BR$5)=0,BR$6=""),0,BR$5*((DATE(YEAR($B519),MONTH($B519),MIN(BR$6,DAY(EOMONTH($B519,0))))&gt;=$B519)*(DATE(YEAR($B519),MONTH($B519),MIN(BR$6,DAY(EOMONTH($B519,0))))&lt;$C519)+(DATE(YEAR($B519),MONTH($B519)+1,MIN(BR$6,DAY(EOMONTH($B519,1))))&gt;=$B519)*(DATE(YEAR($B519),MONTH($B519)+1,MIN(BR$6,DAY(EOMONTH($B519,1))))&lt;$C519)))</f>
        <v>0</v>
      </c>
      <c r="BS519" s="48" t="n">
        <f aca="false">IF(OR(N(BS$5)=0,BS$6=""),0,BS$5*((DATE(YEAR($B519),MONTH($B519),MIN(BS$6,DAY(EOMONTH($B519,0))))&gt;=$B519)*(DATE(YEAR($B519),MONTH($B519),MIN(BS$6,DAY(EOMONTH($B519,0))))&lt;$C519)+(DATE(YEAR($B519),MONTH($B519)+1,MIN(BS$6,DAY(EOMONTH($B519,1))))&gt;=$B519)*(DATE(YEAR($B519),MONTH($B519)+1,MIN(BS$6,DAY(EOMONTH($B519,1))))&lt;$C519)))</f>
        <v>0</v>
      </c>
      <c r="BT519" s="48" t="n">
        <f aca="false">IF(OR(N(BT$5)=0,BT$6=""),0,BT$5*((DATE(YEAR($B519),MONTH($B519),MIN(BT$6,DAY(EOMONTH($B519,0))))&gt;=$B519)*(DATE(YEAR($B519),MONTH($B519),MIN(BT$6,DAY(EOMONTH($B519,0))))&lt;$C519)+(DATE(YEAR($B519),MONTH($B519)+1,MIN(BT$6,DAY(EOMONTH($B519,1))))&gt;=$B519)*(DATE(YEAR($B519),MONTH($B519)+1,MIN(BT$6,DAY(EOMONTH($B519,1))))&lt;$C519)))</f>
        <v>0</v>
      </c>
      <c r="BU519" s="48" t="n">
        <f aca="false">IF(OR(N(BU$5)=0,BU$6=""),0,BU$5*((DATE(YEAR($B519),MONTH($B519),MIN(BU$6,DAY(EOMONTH($B519,0))))&gt;=$B519)*(DATE(YEAR($B519),MONTH($B519),MIN(BU$6,DAY(EOMONTH($B519,0))))&lt;$C519)+(DATE(YEAR($B519),MONTH($B519)+1,MIN(BU$6,DAY(EOMONTH($B519,1))))&gt;=$B519)*(DATE(YEAR($B519),MONTH($B519)+1,MIN(BU$6,DAY(EOMONTH($B519,1))))&lt;$C519)))</f>
        <v>0</v>
      </c>
      <c r="BV519" s="48" t="n">
        <f aca="false">IF(OR(N(BV$5)=0,BV$6=""),0,BV$5*((DATE(YEAR($B519),MONTH($B519),MIN(BV$6,DAY(EOMONTH($B519,0))))&gt;=$B519)*(DATE(YEAR($B519),MONTH($B519),MIN(BV$6,DAY(EOMONTH($B519,0))))&lt;$C519)+(DATE(YEAR($B519),MONTH($B519)+1,MIN(BV$6,DAY(EOMONTH($B519,1))))&gt;=$B519)*(DATE(YEAR($B519),MONTH($B519)+1,MIN(BV$6,DAY(EOMONTH($B519,1))))&lt;$C519)))</f>
        <v>0</v>
      </c>
      <c r="BW519" s="48" t="n">
        <f aca="false">IF(OR(N(BW$5)=0,BW$6=""),0,BW$5*((DATE(YEAR($B519),MONTH($B519),MIN(BW$6,DAY(EOMONTH($B519,0))))&gt;=$B519)*(DATE(YEAR($B519),MONTH($B519),MIN(BW$6,DAY(EOMONTH($B519,0))))&lt;$C519)+(DATE(YEAR($B519),MONTH($B519)+1,MIN(BW$6,DAY(EOMONTH($B519,1))))&gt;=$B519)*(DATE(YEAR($B519),MONTH($B519)+1,MIN(BW$6,DAY(EOMONTH($B519,1))))&lt;$C519)))</f>
        <v>0</v>
      </c>
      <c r="BX519" s="48" t="n">
        <f aca="false">MIN(Z519,(FT518*(1+FT$5/Setup!$C$36)+IF($V519=1,N($F519),0)))</f>
        <v>0</v>
      </c>
      <c r="BY519" s="48" t="n">
        <f aca="false">MIN(AA519,(FU518*(1+FU$5/Setup!$C$36)+IF($V519=2,N($F519),0)))</f>
        <v>0</v>
      </c>
      <c r="BZ519" s="48" t="n">
        <f aca="false">MIN(AB519,(FV518*(1+FV$5/Setup!$C$36)+IF($V519=3,N($F519),0)))</f>
        <v>0</v>
      </c>
      <c r="CA519" s="48" t="n">
        <f aca="false">MIN(AC519,(FW518*(1+FW$5/Setup!$C$36)+IF($V519=4,N($F519),0)))</f>
        <v>0</v>
      </c>
      <c r="CB519" s="48" t="n">
        <f aca="false">MIN(AD519,(FX518*(1+FX$5/Setup!$C$36)+IF($V519=5,N($F519),0)))</f>
        <v>0</v>
      </c>
      <c r="CC519" s="48" t="n">
        <f aca="false">MIN(AE519,(FY518*(1+FY$5/Setup!$C$36)+IF($V519=6,N($F519),0)))</f>
        <v>0</v>
      </c>
      <c r="CD519" s="48" t="n">
        <f aca="false">MIN(AF519,(FZ518*(1+FZ$5/Setup!$C$36)+IF($V519=7,N($F519),0)))</f>
        <v>0</v>
      </c>
      <c r="CE519" s="48" t="n">
        <f aca="false">MIN(AG519,(GA518*(1+GA$5/Setup!$C$36)+IF($V519=8,N($F519),0)))</f>
        <v>0</v>
      </c>
      <c r="CF519" s="48" t="n">
        <f aca="false">MIN(AH519,(GB518*(1+GB$5/Setup!$C$36)+IF($V519=9,N($F519),0)))</f>
        <v>0</v>
      </c>
      <c r="CG519" s="48" t="n">
        <f aca="false">MIN(AI519,(GC518*(1+GC$5/Setup!$C$36)+IF($V519=10,N($F519),0)))</f>
        <v>0</v>
      </c>
      <c r="CH519" s="48" t="n">
        <f aca="false">MIN(AJ519,(GD518*(1+GD$5/Setup!$C$36)+IF($V519=11,N($F519),0)))</f>
        <v>0</v>
      </c>
      <c r="CI519" s="48" t="n">
        <f aca="false">MIN(AK519,(GE518*(1+GE$5/Setup!$C$36)+IF($V519=12,N($F519),0)))</f>
        <v>0</v>
      </c>
      <c r="CJ519" s="48" t="n">
        <f aca="false">MIN(AL519,(GF518*(1+GF$5/Setup!$C$36)+IF($V519=13,N($F519),0)))</f>
        <v>0</v>
      </c>
      <c r="CK519" s="48" t="n">
        <f aca="false">MIN(AM519,(GG518*(1+GG$5/Setup!$C$36)+IF($V519=14,N($F519),0)))</f>
        <v>0</v>
      </c>
      <c r="CL519" s="48" t="n">
        <f aca="false">MIN(AN519,(GH518*(1+GH$5/Setup!$C$36)+IF($V519=15,N($F519),0)))</f>
        <v>0</v>
      </c>
      <c r="CM519" s="48" t="n">
        <f aca="false">MIN(AO519,(GI518*(1+GI$5/Setup!$C$36)+IF($V519=16,N($F519),0)))</f>
        <v>0</v>
      </c>
      <c r="CN519" s="48" t="n">
        <f aca="false">MIN(AP519,(GJ518*(1+GJ$5/Setup!$C$36)+IF($V519=17,N($F519),0)))</f>
        <v>0</v>
      </c>
      <c r="CO519" s="48" t="n">
        <f aca="false">MIN(AQ519,(GK518*(1+GK$5/Setup!$C$36)+IF($V519=18,N($F519),0)))</f>
        <v>0</v>
      </c>
      <c r="CP519" s="48" t="n">
        <f aca="false">MIN(AR519,(GL518*(1+GL$5/Setup!$C$36)+IF($V519=19,N($F519),0)))</f>
        <v>0</v>
      </c>
      <c r="CQ519" s="48" t="n">
        <f aca="false">MIN(AS519,(GM518*(1+GM$5/Setup!$C$36)+IF($V519=20,N($F519),0)))</f>
        <v>0</v>
      </c>
      <c r="CR519" s="48" t="n">
        <f aca="false">MIN(AT519,(GN518*(1+GN$5/Setup!$C$36)+IF($V519=21,N($F519),0)))</f>
        <v>0</v>
      </c>
      <c r="CS519" s="48" t="n">
        <f aca="false">MIN(AU519,(GO518*(1+GO$5/Setup!$C$36)+IF($V519=22,N($F519),0)))</f>
        <v>0</v>
      </c>
      <c r="CT519" s="48" t="n">
        <f aca="false">MIN(AV519,(GP518*(1+GP$5/Setup!$C$36)+IF($V519=23,N($F519),0)))</f>
        <v>0</v>
      </c>
      <c r="CU519" s="48" t="n">
        <f aca="false">MIN(AW519,(GQ518*(1+GQ$5/Setup!$C$36)+IF($V519=24,N($F519),0)))</f>
        <v>0</v>
      </c>
      <c r="CV519" s="48" t="n">
        <f aca="false">MIN(AX519,(GR518*(1+GR$5/Setup!$C$36)+IF($V519=25,N($F519),0)))</f>
        <v>0</v>
      </c>
      <c r="CW519" s="48" t="n">
        <f aca="false">MIN(AY519,(GS518*(1+GS$5/Setup!$C$36)+IF($V519=26,N($F519),0)))</f>
        <v>0</v>
      </c>
      <c r="CX519" s="48" t="n">
        <f aca="false">MIN(AZ519,(GT518*(1+GT$5/Setup!$C$36)+IF($V519=27,N($F519),0)))</f>
        <v>0</v>
      </c>
      <c r="CY519" s="48" t="n">
        <f aca="false">MIN(BA519,(GU518*(1+GU$5/Setup!$C$36)+IF($V519=28,N($F519),0)))</f>
        <v>0</v>
      </c>
      <c r="CZ519" s="48" t="n">
        <f aca="false">MIN(BB519,(GV518*(1+GV$5/Setup!$C$36)+IF($V519=29,N($F519),0)))</f>
        <v>0</v>
      </c>
      <c r="DA519" s="48" t="n">
        <f aca="false">MIN(BC519,(GW518*(1+GW$5/Setup!$C$36)+IF($V519=30,N($F519),0)))</f>
        <v>0</v>
      </c>
      <c r="DB519" s="48" t="n">
        <f aca="false">MIN(BD519,(GX518*(1+GX$5/Setup!$C$36)+IF($V519=31,N($F519),0)))</f>
        <v>0</v>
      </c>
      <c r="DC519" s="48" t="n">
        <f aca="false">MIN(BE519,(GY518*(1+GY$5/Setup!$C$36)+IF($V519=32,N($F519),0)))</f>
        <v>0</v>
      </c>
      <c r="DD519" s="48" t="n">
        <f aca="false">MIN(BF519,(GZ518*(1+GZ$5/Setup!$C$36)+IF($V519=33,N($F519),0)))</f>
        <v>0</v>
      </c>
      <c r="DE519" s="48" t="n">
        <f aca="false">MIN(BG519,(HA518*(1+HA$5/Setup!$C$36)+IF($V519=34,N($F519),0)))</f>
        <v>0</v>
      </c>
      <c r="DF519" s="48" t="n">
        <f aca="false">MIN(BH519,(HB518*(1+HB$5/Setup!$C$36)+IF($V519=35,N($F519),0)))</f>
        <v>0</v>
      </c>
      <c r="DG519" s="48" t="n">
        <f aca="false">MIN(BI519,(HC518*(1+HC$5/Setup!$C$36)+IF($V519=36,N($F519),0)))</f>
        <v>0</v>
      </c>
      <c r="DH519" s="48" t="n">
        <f aca="false">MIN(BJ519,(HD518*(1+HD$5/Setup!$C$36)+IF($V519=37,N($F519),0)))</f>
        <v>0</v>
      </c>
      <c r="DI519" s="48" t="n">
        <f aca="false">MIN(BK519,(HE518*(1+HE$5/Setup!$C$36)+IF($V519=38,N($F519),0)))</f>
        <v>0</v>
      </c>
      <c r="DJ519" s="48" t="n">
        <f aca="false">MIN(BL519,(HF518*(1+HF$5/Setup!$C$36)+IF($V519=39,N($F519),0)))</f>
        <v>0</v>
      </c>
      <c r="DK519" s="48" t="n">
        <f aca="false">MIN(BM519,(HG518*(1+HG$5/Setup!$C$36)+IF($V519=40,N($F519),0)))</f>
        <v>0</v>
      </c>
      <c r="DL519" s="48" t="n">
        <f aca="false">MIN(BN519,(HH518*(1+HH$5/Setup!$C$36)+IF($V519=41,N($F519),0)))</f>
        <v>0</v>
      </c>
      <c r="DM519" s="48" t="n">
        <f aca="false">MIN(BO519,(HI518*(1+HI$5/Setup!$C$36)+IF($V519=42,N($F519),0)))</f>
        <v>0</v>
      </c>
      <c r="DN519" s="48" t="n">
        <f aca="false">MIN(BP519,(HJ518*(1+HJ$5/Setup!$C$36)+IF($V519=43,N($F519),0)))</f>
        <v>0</v>
      </c>
      <c r="DO519" s="48" t="n">
        <f aca="false">MIN(BQ519,(HK518*(1+HK$5/Setup!$C$36)+IF($V519=44,N($F519),0)))</f>
        <v>0</v>
      </c>
      <c r="DP519" s="48" t="n">
        <f aca="false">MIN(BR519,(HL518*(1+HL$5/Setup!$C$36)+IF($V519=45,N($F519),0)))</f>
        <v>0</v>
      </c>
      <c r="DQ519" s="48" t="n">
        <f aca="false">MIN(BS519,(HM518*(1+HM$5/Setup!$C$36)+IF($V519=46,N($F519),0)))</f>
        <v>0</v>
      </c>
      <c r="DR519" s="48" t="n">
        <f aca="false">MIN(BT519,(HN518*(1+HN$5/Setup!$C$36)+IF($V519=47,N($F519),0)))</f>
        <v>0</v>
      </c>
      <c r="DS519" s="48" t="n">
        <f aca="false">MIN(BU519,(HO518*(1+HO$5/Setup!$C$36)+IF($V519=48,N($F519),0)))</f>
        <v>0</v>
      </c>
      <c r="DT519" s="48" t="n">
        <f aca="false">MIN(BV519,(HP518*(1+HP$5/Setup!$C$36)+IF($V519=49,N($F519),0)))</f>
        <v>0</v>
      </c>
      <c r="DU519" s="48" t="n">
        <f aca="false">MIN(BW519,(HQ518*(1+HQ$5/Setup!$C$36)+IF($V519=50,N($F519),0)))</f>
        <v>0</v>
      </c>
      <c r="DV519" s="48" t="n">
        <f aca="false">MIN(MAX((FT518*(1+FT$5/Setup!$C$36)+IF($V519=1,N($F519),0))-BX519,0),MAX($P519-0,0))</f>
        <v>0</v>
      </c>
      <c r="DW519" s="48" t="n">
        <f aca="false">MIN(MAX((FU518*(1+FU$5/Setup!$C$36)+IF($V519=2,N($F519),0))-BY519,0),MAX($P519-SUM(DV519:DV519),0))</f>
        <v>0</v>
      </c>
      <c r="DX519" s="48" t="n">
        <f aca="false">MIN(MAX((FV518*(1+FV$5/Setup!$C$36)+IF($V519=3,N($F519),0))-BZ519,0),MAX($P519-SUM(DV519:DW519),0))</f>
        <v>0</v>
      </c>
      <c r="DY519" s="48" t="n">
        <f aca="false">MIN(MAX((FW518*(1+FW$5/Setup!$C$36)+IF($V519=4,N($F519),0))-CA519,0),MAX($P519-SUM(DV519:DX519),0))</f>
        <v>0</v>
      </c>
      <c r="DZ519" s="48" t="n">
        <f aca="false">MIN(MAX((FX518*(1+FX$5/Setup!$C$36)+IF($V519=5,N($F519),0))-CB519,0),MAX($P519-SUM(DV519:DY519),0))</f>
        <v>0</v>
      </c>
      <c r="EA519" s="48" t="n">
        <f aca="false">MIN(MAX((FY518*(1+FY$5/Setup!$C$36)+IF($V519=6,N($F519),0))-CC519,0),MAX($P519-SUM(DV519:DZ519),0))</f>
        <v>0</v>
      </c>
      <c r="EB519" s="48" t="n">
        <f aca="false">MIN(MAX((FZ518*(1+FZ$5/Setup!$C$36)+IF($V519=7,N($F519),0))-CD519,0),MAX($P519-SUM(DV519:EA519),0))</f>
        <v>0</v>
      </c>
      <c r="EC519" s="48" t="n">
        <f aca="false">MIN(MAX((GA518*(1+GA$5/Setup!$C$36)+IF($V519=8,N($F519),0))-CE519,0),MAX($P519-SUM(DV519:EB519),0))</f>
        <v>0</v>
      </c>
      <c r="ED519" s="48" t="n">
        <f aca="false">MIN(MAX((GB518*(1+GB$5/Setup!$C$36)+IF($V519=9,N($F519),0))-CF519,0),MAX($P519-SUM(DV519:EC519),0))</f>
        <v>0</v>
      </c>
      <c r="EE519" s="48" t="n">
        <f aca="false">MIN(MAX((GC518*(1+GC$5/Setup!$C$36)+IF($V519=10,N($F519),0))-CG519,0),MAX($P519-SUM(DV519:ED519),0))</f>
        <v>0</v>
      </c>
      <c r="EF519" s="48" t="n">
        <f aca="false">MIN(MAX((GD518*(1+GD$5/Setup!$C$36)+IF($V519=11,N($F519),0))-CH519,0),MAX($P519-SUM(DV519:EE519),0))</f>
        <v>0</v>
      </c>
      <c r="EG519" s="48" t="n">
        <f aca="false">MIN(MAX((GE518*(1+GE$5/Setup!$C$36)+IF($V519=12,N($F519),0))-CI519,0),MAX($P519-SUM(DV519:EF519),0))</f>
        <v>0</v>
      </c>
      <c r="EH519" s="48" t="n">
        <f aca="false">MIN(MAX((GF518*(1+GF$5/Setup!$C$36)+IF($V519=13,N($F519),0))-CJ519,0),MAX($P519-SUM(DV519:EG519),0))</f>
        <v>0</v>
      </c>
      <c r="EI519" s="48" t="n">
        <f aca="false">MIN(MAX((GG518*(1+GG$5/Setup!$C$36)+IF($V519=14,N($F519),0))-CK519,0),MAX($P519-SUM(DV519:EH519),0))</f>
        <v>0</v>
      </c>
      <c r="EJ519" s="48" t="n">
        <f aca="false">MIN(MAX((GH518*(1+GH$5/Setup!$C$36)+IF($V519=15,N($F519),0))-CL519,0),MAX($P519-SUM(DV519:EI519),0))</f>
        <v>0</v>
      </c>
      <c r="EK519" s="48" t="n">
        <f aca="false">MIN(MAX((GI518*(1+GI$5/Setup!$C$36)+IF($V519=16,N($F519),0))-CM519,0),MAX($P519-SUM(DV519:EJ519),0))</f>
        <v>0</v>
      </c>
      <c r="EL519" s="48" t="n">
        <f aca="false">MIN(MAX((GJ518*(1+GJ$5/Setup!$C$36)+IF($V519=17,N($F519),0))-CN519,0),MAX($P519-SUM(DV519:EK519),0))</f>
        <v>0</v>
      </c>
      <c r="EM519" s="48" t="n">
        <f aca="false">MIN(MAX((GK518*(1+GK$5/Setup!$C$36)+IF($V519=18,N($F519),0))-CO519,0),MAX($P519-SUM(DV519:EL519),0))</f>
        <v>0</v>
      </c>
      <c r="EN519" s="48" t="n">
        <f aca="false">MIN(MAX((GL518*(1+GL$5/Setup!$C$36)+IF($V519=19,N($F519),0))-CP519,0),MAX($P519-SUM(DV519:EM519),0))</f>
        <v>0</v>
      </c>
      <c r="EO519" s="48" t="n">
        <f aca="false">MIN(MAX((GM518*(1+GM$5/Setup!$C$36)+IF($V519=20,N($F519),0))-CQ519,0),MAX($P519-SUM(DV519:EN519),0))</f>
        <v>0</v>
      </c>
      <c r="EP519" s="48" t="n">
        <f aca="false">MIN(MAX((GN518*(1+GN$5/Setup!$C$36)+IF($V519=21,N($F519),0))-CR519,0),MAX($P519-SUM(DV519:EO519),0))</f>
        <v>0</v>
      </c>
      <c r="EQ519" s="48" t="n">
        <f aca="false">MIN(MAX((GO518*(1+GO$5/Setup!$C$36)+IF($V519=22,N($F519),0))-CS519,0),MAX($P519-SUM(DV519:EP519),0))</f>
        <v>0</v>
      </c>
      <c r="ER519" s="48" t="n">
        <f aca="false">MIN(MAX((GP518*(1+GP$5/Setup!$C$36)+IF($V519=23,N($F519),0))-CT519,0),MAX($P519-SUM(DV519:EQ519),0))</f>
        <v>0</v>
      </c>
      <c r="ES519" s="48" t="n">
        <f aca="false">MIN(MAX((GQ518*(1+GQ$5/Setup!$C$36)+IF($V519=24,N($F519),0))-CU519,0),MAX($P519-SUM(DV519:ER519),0))</f>
        <v>0</v>
      </c>
      <c r="ET519" s="48" t="n">
        <f aca="false">MIN(MAX((GR518*(1+GR$5/Setup!$C$36)+IF($V519=25,N($F519),0))-CV519,0),MAX($P519-SUM(DV519:ES519),0))</f>
        <v>0</v>
      </c>
      <c r="EU519" s="48" t="n">
        <f aca="false">MIN(MAX((GS518*(1+GS$5/Setup!$C$36)+IF($V519=26,N($F519),0))-CW519,0),MAX($P519-SUM(DV519:ET519),0))</f>
        <v>0</v>
      </c>
      <c r="EV519" s="48" t="n">
        <f aca="false">MIN(MAX((GT518*(1+GT$5/Setup!$C$36)+IF($V519=27,N($F519),0))-CX519,0),MAX($P519-SUM(DV519:EU519),0))</f>
        <v>0</v>
      </c>
      <c r="EW519" s="48" t="n">
        <f aca="false">MIN(MAX((GU518*(1+GU$5/Setup!$C$36)+IF($V519=28,N($F519),0))-CY519,0),MAX($P519-SUM(DV519:EV519),0))</f>
        <v>0</v>
      </c>
      <c r="EX519" s="48" t="n">
        <f aca="false">MIN(MAX((GV518*(1+GV$5/Setup!$C$36)+IF($V519=29,N($F519),0))-CZ519,0),MAX($P519-SUM(DV519:EW519),0))</f>
        <v>0</v>
      </c>
      <c r="EY519" s="48" t="n">
        <f aca="false">MIN(MAX((GW518*(1+GW$5/Setup!$C$36)+IF($V519=30,N($F519),0))-DA519,0),MAX($P519-SUM(DV519:EX519),0))</f>
        <v>0</v>
      </c>
      <c r="EZ519" s="48" t="n">
        <f aca="false">MIN(MAX((GX518*(1+GX$5/Setup!$C$36)+IF($V519=31,N($F519),0))-DB519,0),MAX($P519-SUM(DV519:EY519),0))</f>
        <v>0</v>
      </c>
      <c r="FA519" s="48" t="n">
        <f aca="false">MIN(MAX((GY518*(1+GY$5/Setup!$C$36)+IF($V519=32,N($F519),0))-DC519,0),MAX($P519-SUM(DV519:EZ519),0))</f>
        <v>0</v>
      </c>
      <c r="FB519" s="48" t="n">
        <f aca="false">MIN(MAX((GZ518*(1+GZ$5/Setup!$C$36)+IF($V519=33,N($F519),0))-DD519,0),MAX($P519-SUM(DV519:FA519),0))</f>
        <v>0</v>
      </c>
      <c r="FC519" s="48" t="n">
        <f aca="false">MIN(MAX((HA518*(1+HA$5/Setup!$C$36)+IF($V519=34,N($F519),0))-DE519,0),MAX($P519-SUM(DV519:FB519),0))</f>
        <v>0</v>
      </c>
      <c r="FD519" s="48" t="n">
        <f aca="false">MIN(MAX((HB518*(1+HB$5/Setup!$C$36)+IF($V519=35,N($F519),0))-DF519,0),MAX($P519-SUM(DV519:FC519),0))</f>
        <v>0</v>
      </c>
      <c r="FE519" s="48" t="n">
        <f aca="false">MIN(MAX((HC518*(1+HC$5/Setup!$C$36)+IF($V519=36,N($F519),0))-DG519,0),MAX($P519-SUM(DV519:FD519),0))</f>
        <v>0</v>
      </c>
      <c r="FF519" s="48" t="n">
        <f aca="false">MIN(MAX((HD518*(1+HD$5/Setup!$C$36)+IF($V519=37,N($F519),0))-DH519,0),MAX($P519-SUM(DV519:FE519),0))</f>
        <v>0</v>
      </c>
      <c r="FG519" s="48" t="n">
        <f aca="false">MIN(MAX((HE518*(1+HE$5/Setup!$C$36)+IF($V519=38,N($F519),0))-DI519,0),MAX($P519-SUM(DV519:FF519),0))</f>
        <v>0</v>
      </c>
      <c r="FH519" s="48" t="n">
        <f aca="false">MIN(MAX((HF518*(1+HF$5/Setup!$C$36)+IF($V519=39,N($F519),0))-DJ519,0),MAX($P519-SUM(DV519:FG519),0))</f>
        <v>0</v>
      </c>
      <c r="FI519" s="48" t="n">
        <f aca="false">MIN(MAX((HG518*(1+HG$5/Setup!$C$36)+IF($V519=40,N($F519),0))-DK519,0),MAX($P519-SUM(DV519:FH519),0))</f>
        <v>0</v>
      </c>
      <c r="FJ519" s="48" t="n">
        <f aca="false">MIN(MAX((HH518*(1+HH$5/Setup!$C$36)+IF($V519=41,N($F519),0))-DL519,0),MAX($P519-SUM(DV519:FI519),0))</f>
        <v>0</v>
      </c>
      <c r="FK519" s="48" t="n">
        <f aca="false">MIN(MAX((HI518*(1+HI$5/Setup!$C$36)+IF($V519=42,N($F519),0))-DM519,0),MAX($P519-SUM(DV519:FJ519),0))</f>
        <v>0</v>
      </c>
      <c r="FL519" s="48" t="n">
        <f aca="false">MIN(MAX((HJ518*(1+HJ$5/Setup!$C$36)+IF($V519=43,N($F519),0))-DN519,0),MAX($P519-SUM(DV519:FK519),0))</f>
        <v>0</v>
      </c>
      <c r="FM519" s="48" t="n">
        <f aca="false">MIN(MAX((HK518*(1+HK$5/Setup!$C$36)+IF($V519=44,N($F519),0))-DO519,0),MAX($P519-SUM(DV519:FL519),0))</f>
        <v>0</v>
      </c>
      <c r="FN519" s="48" t="n">
        <f aca="false">MIN(MAX((HL518*(1+HL$5/Setup!$C$36)+IF($V519=45,N($F519),0))-DP519,0),MAX($P519-SUM(DV519:FM519),0))</f>
        <v>0</v>
      </c>
      <c r="FO519" s="48" t="n">
        <f aca="false">MIN(MAX((HM518*(1+HM$5/Setup!$C$36)+IF($V519=46,N($F519),0))-DQ519,0),MAX($P519-SUM(DV519:FN519),0))</f>
        <v>0</v>
      </c>
      <c r="FP519" s="48" t="n">
        <f aca="false">MIN(MAX((HN518*(1+HN$5/Setup!$C$36)+IF($V519=47,N($F519),0))-DR519,0),MAX($P519-SUM(DV519:FO519),0))</f>
        <v>0</v>
      </c>
      <c r="FQ519" s="48" t="n">
        <f aca="false">MIN(MAX((HO518*(1+HO$5/Setup!$C$36)+IF($V519=48,N($F519),0))-DS519,0),MAX($P519-SUM(DV519:FP519),0))</f>
        <v>0</v>
      </c>
      <c r="FR519" s="48" t="n">
        <f aca="false">MIN(MAX((HP518*(1+HP$5/Setup!$C$36)+IF($V519=49,N($F519),0))-DT519,0),MAX($P519-SUM(DV519:FQ519),0))</f>
        <v>0</v>
      </c>
      <c r="FS519" s="48" t="n">
        <f aca="false">MIN(MAX((HQ518*(1+HQ$5/Setup!$C$36)+IF($V519=50,N($F519),0))-DU519,0),MAX($P519-SUM(DV519:FR519),0))</f>
        <v>0</v>
      </c>
      <c r="FT519" s="48" t="n">
        <f aca="false">IF((FT518*(1+FT$5/Setup!$C$36)+IF($V519=1,N($F519),0))-BX519-DV519&lt;0.005,0,(FT518*(1+FT$5/Setup!$C$36)+IF($V519=1,N($F519),0))-BX519-DV519)</f>
        <v>0</v>
      </c>
      <c r="FU519" s="48" t="n">
        <f aca="false">IF((FU518*(1+FU$5/Setup!$C$36)+IF($V519=2,N($F519),0))-BY519-DW519&lt;0.005,0,(FU518*(1+FU$5/Setup!$C$36)+IF($V519=2,N($F519),0))-BY519-DW519)</f>
        <v>0</v>
      </c>
      <c r="FV519" s="48" t="n">
        <f aca="false">IF((FV518*(1+FV$5/Setup!$C$36)+IF($V519=3,N($F519),0))-BZ519-DX519&lt;0.005,0,(FV518*(1+FV$5/Setup!$C$36)+IF($V519=3,N($F519),0))-BZ519-DX519)</f>
        <v>0</v>
      </c>
      <c r="FW519" s="48" t="n">
        <f aca="false">IF((FW518*(1+FW$5/Setup!$C$36)+IF($V519=4,N($F519),0))-CA519-DY519&lt;0.005,0,(FW518*(1+FW$5/Setup!$C$36)+IF($V519=4,N($F519),0))-CA519-DY519)</f>
        <v>0</v>
      </c>
      <c r="FX519" s="48" t="n">
        <f aca="false">IF((FX518*(1+FX$5/Setup!$C$36)+IF($V519=5,N($F519),0))-CB519-DZ519&lt;0.005,0,(FX518*(1+FX$5/Setup!$C$36)+IF($V519=5,N($F519),0))-CB519-DZ519)</f>
        <v>0</v>
      </c>
      <c r="FY519" s="48" t="n">
        <f aca="false">IF((FY518*(1+FY$5/Setup!$C$36)+IF($V519=6,N($F519),0))-CC519-EA519&lt;0.005,0,(FY518*(1+FY$5/Setup!$C$36)+IF($V519=6,N($F519),0))-CC519-EA519)</f>
        <v>0</v>
      </c>
      <c r="FZ519" s="48" t="n">
        <f aca="false">IF((FZ518*(1+FZ$5/Setup!$C$36)+IF($V519=7,N($F519),0))-CD519-EB519&lt;0.005,0,(FZ518*(1+FZ$5/Setup!$C$36)+IF($V519=7,N($F519),0))-CD519-EB519)</f>
        <v>0</v>
      </c>
      <c r="GA519" s="48" t="n">
        <f aca="false">IF((GA518*(1+GA$5/Setup!$C$36)+IF($V519=8,N($F519),0))-CE519-EC519&lt;0.005,0,(GA518*(1+GA$5/Setup!$C$36)+IF($V519=8,N($F519),0))-CE519-EC519)</f>
        <v>0</v>
      </c>
      <c r="GB519" s="48" t="n">
        <f aca="false">IF((GB518*(1+GB$5/Setup!$C$36)+IF($V519=9,N($F519),0))-CF519-ED519&lt;0.005,0,(GB518*(1+GB$5/Setup!$C$36)+IF($V519=9,N($F519),0))-CF519-ED519)</f>
        <v>0</v>
      </c>
      <c r="GC519" s="48" t="n">
        <f aca="false">IF((GC518*(1+GC$5/Setup!$C$36)+IF($V519=10,N($F519),0))-CG519-EE519&lt;0.005,0,(GC518*(1+GC$5/Setup!$C$36)+IF($V519=10,N($F519),0))-CG519-EE519)</f>
        <v>0</v>
      </c>
      <c r="GD519" s="48" t="n">
        <f aca="false">IF((GD518*(1+GD$5/Setup!$C$36)+IF($V519=11,N($F519),0))-CH519-EF519&lt;0.005,0,(GD518*(1+GD$5/Setup!$C$36)+IF($V519=11,N($F519),0))-CH519-EF519)</f>
        <v>0</v>
      </c>
      <c r="GE519" s="48" t="n">
        <f aca="false">IF((GE518*(1+GE$5/Setup!$C$36)+IF($V519=12,N($F519),0))-CI519-EG519&lt;0.005,0,(GE518*(1+GE$5/Setup!$C$36)+IF($V519=12,N($F519),0))-CI519-EG519)</f>
        <v>0</v>
      </c>
      <c r="GF519" s="48" t="n">
        <f aca="false">IF((GF518*(1+GF$5/Setup!$C$36)+IF($V519=13,N($F519),0))-CJ519-EH519&lt;0.005,0,(GF518*(1+GF$5/Setup!$C$36)+IF($V519=13,N($F519),0))-CJ519-EH519)</f>
        <v>0</v>
      </c>
      <c r="GG519" s="48" t="n">
        <f aca="false">IF((GG518*(1+GG$5/Setup!$C$36)+IF($V519=14,N($F519),0))-CK519-EI519&lt;0.005,0,(GG518*(1+GG$5/Setup!$C$36)+IF($V519=14,N($F519),0))-CK519-EI519)</f>
        <v>0</v>
      </c>
      <c r="GH519" s="48" t="n">
        <f aca="false">IF((GH518*(1+GH$5/Setup!$C$36)+IF($V519=15,N($F519),0))-CL519-EJ519&lt;0.005,0,(GH518*(1+GH$5/Setup!$C$36)+IF($V519=15,N($F519),0))-CL519-EJ519)</f>
        <v>0</v>
      </c>
      <c r="GI519" s="48" t="n">
        <f aca="false">IF((GI518*(1+GI$5/Setup!$C$36)+IF($V519=16,N($F519),0))-CM519-EK519&lt;0.005,0,(GI518*(1+GI$5/Setup!$C$36)+IF($V519=16,N($F519),0))-CM519-EK519)</f>
        <v>0</v>
      </c>
      <c r="GJ519" s="48" t="n">
        <f aca="false">IF((GJ518*(1+GJ$5/Setup!$C$36)+IF($V519=17,N($F519),0))-CN519-EL519&lt;0.005,0,(GJ518*(1+GJ$5/Setup!$C$36)+IF($V519=17,N($F519),0))-CN519-EL519)</f>
        <v>0</v>
      </c>
      <c r="GK519" s="48" t="n">
        <f aca="false">IF((GK518*(1+GK$5/Setup!$C$36)+IF($V519=18,N($F519),0))-CO519-EM519&lt;0.005,0,(GK518*(1+GK$5/Setup!$C$36)+IF($V519=18,N($F519),0))-CO519-EM519)</f>
        <v>0</v>
      </c>
      <c r="GL519" s="48" t="n">
        <f aca="false">IF((GL518*(1+GL$5/Setup!$C$36)+IF($V519=19,N($F519),0))-CP519-EN519&lt;0.005,0,(GL518*(1+GL$5/Setup!$C$36)+IF($V519=19,N($F519),0))-CP519-EN519)</f>
        <v>0</v>
      </c>
      <c r="GM519" s="48" t="n">
        <f aca="false">IF((GM518*(1+GM$5/Setup!$C$36)+IF($V519=20,N($F519),0))-CQ519-EO519&lt;0.005,0,(GM518*(1+GM$5/Setup!$C$36)+IF($V519=20,N($F519),0))-CQ519-EO519)</f>
        <v>0</v>
      </c>
      <c r="GN519" s="48" t="n">
        <f aca="false">IF((GN518*(1+GN$5/Setup!$C$36)+IF($V519=21,N($F519),0))-CR519-EP519&lt;0.005,0,(GN518*(1+GN$5/Setup!$C$36)+IF($V519=21,N($F519),0))-CR519-EP519)</f>
        <v>0</v>
      </c>
      <c r="GO519" s="48" t="n">
        <f aca="false">IF((GO518*(1+GO$5/Setup!$C$36)+IF($V519=22,N($F519),0))-CS519-EQ519&lt;0.005,0,(GO518*(1+GO$5/Setup!$C$36)+IF($V519=22,N($F519),0))-CS519-EQ519)</f>
        <v>0</v>
      </c>
      <c r="GP519" s="48" t="n">
        <f aca="false">IF((GP518*(1+GP$5/Setup!$C$36)+IF($V519=23,N($F519),0))-CT519-ER519&lt;0.005,0,(GP518*(1+GP$5/Setup!$C$36)+IF($V519=23,N($F519),0))-CT519-ER519)</f>
        <v>0</v>
      </c>
      <c r="GQ519" s="48" t="n">
        <f aca="false">IF((GQ518*(1+GQ$5/Setup!$C$36)+IF($V519=24,N($F519),0))-CU519-ES519&lt;0.005,0,(GQ518*(1+GQ$5/Setup!$C$36)+IF($V519=24,N($F519),0))-CU519-ES519)</f>
        <v>0</v>
      </c>
      <c r="GR519" s="48" t="n">
        <f aca="false">IF((GR518*(1+GR$5/Setup!$C$36)+IF($V519=25,N($F519),0))-CV519-ET519&lt;0.005,0,(GR518*(1+GR$5/Setup!$C$36)+IF($V519=25,N($F519),0))-CV519-ET519)</f>
        <v>0</v>
      </c>
      <c r="GS519" s="48" t="n">
        <f aca="false">IF((GS518*(1+GS$5/Setup!$C$36)+IF($V519=26,N($F519),0))-CW519-EU519&lt;0.005,0,(GS518*(1+GS$5/Setup!$C$36)+IF($V519=26,N($F519),0))-CW519-EU519)</f>
        <v>0</v>
      </c>
      <c r="GT519" s="48" t="n">
        <f aca="false">IF((GT518*(1+GT$5/Setup!$C$36)+IF($V519=27,N($F519),0))-CX519-EV519&lt;0.005,0,(GT518*(1+GT$5/Setup!$C$36)+IF($V519=27,N($F519),0))-CX519-EV519)</f>
        <v>0</v>
      </c>
      <c r="GU519" s="48" t="n">
        <f aca="false">IF((GU518*(1+GU$5/Setup!$C$36)+IF($V519=28,N($F519),0))-CY519-EW519&lt;0.005,0,(GU518*(1+GU$5/Setup!$C$36)+IF($V519=28,N($F519),0))-CY519-EW519)</f>
        <v>0</v>
      </c>
      <c r="GV519" s="48" t="n">
        <f aca="false">IF((GV518*(1+GV$5/Setup!$C$36)+IF($V519=29,N($F519),0))-CZ519-EX519&lt;0.005,0,(GV518*(1+GV$5/Setup!$C$36)+IF($V519=29,N($F519),0))-CZ519-EX519)</f>
        <v>0</v>
      </c>
      <c r="GW519" s="48" t="n">
        <f aca="false">IF((GW518*(1+GW$5/Setup!$C$36)+IF($V519=30,N($F519),0))-DA519-EY519&lt;0.005,0,(GW518*(1+GW$5/Setup!$C$36)+IF($V519=30,N($F519),0))-DA519-EY519)</f>
        <v>0</v>
      </c>
      <c r="GX519" s="48" t="n">
        <f aca="false">IF((GX518*(1+GX$5/Setup!$C$36)+IF($V519=31,N($F519),0))-DB519-EZ519&lt;0.005,0,(GX518*(1+GX$5/Setup!$C$36)+IF($V519=31,N($F519),0))-DB519-EZ519)</f>
        <v>0</v>
      </c>
      <c r="GY519" s="48" t="n">
        <f aca="false">IF((GY518*(1+GY$5/Setup!$C$36)+IF($V519=32,N($F519),0))-DC519-FA519&lt;0.005,0,(GY518*(1+GY$5/Setup!$C$36)+IF($V519=32,N($F519),0))-DC519-FA519)</f>
        <v>0</v>
      </c>
      <c r="GZ519" s="48" t="n">
        <f aca="false">IF((GZ518*(1+GZ$5/Setup!$C$36)+IF($V519=33,N($F519),0))-DD519-FB519&lt;0.005,0,(GZ518*(1+GZ$5/Setup!$C$36)+IF($V519=33,N($F519),0))-DD519-FB519)</f>
        <v>0</v>
      </c>
      <c r="HA519" s="48" t="n">
        <f aca="false">IF((HA518*(1+HA$5/Setup!$C$36)+IF($V519=34,N($F519),0))-DE519-FC519&lt;0.005,0,(HA518*(1+HA$5/Setup!$C$36)+IF($V519=34,N($F519),0))-DE519-FC519)</f>
        <v>0</v>
      </c>
      <c r="HB519" s="48" t="n">
        <f aca="false">IF((HB518*(1+HB$5/Setup!$C$36)+IF($V519=35,N($F519),0))-DF519-FD519&lt;0.005,0,(HB518*(1+HB$5/Setup!$C$36)+IF($V519=35,N($F519),0))-DF519-FD519)</f>
        <v>0</v>
      </c>
      <c r="HC519" s="48" t="n">
        <f aca="false">IF((HC518*(1+HC$5/Setup!$C$36)+IF($V519=36,N($F519),0))-DG519-FE519&lt;0.005,0,(HC518*(1+HC$5/Setup!$C$36)+IF($V519=36,N($F519),0))-DG519-FE519)</f>
        <v>0</v>
      </c>
      <c r="HD519" s="48" t="n">
        <f aca="false">IF((HD518*(1+HD$5/Setup!$C$36)+IF($V519=37,N($F519),0))-DH519-FF519&lt;0.005,0,(HD518*(1+HD$5/Setup!$C$36)+IF($V519=37,N($F519),0))-DH519-FF519)</f>
        <v>0</v>
      </c>
      <c r="HE519" s="48" t="n">
        <f aca="false">IF((HE518*(1+HE$5/Setup!$C$36)+IF($V519=38,N($F519),0))-DI519-FG519&lt;0.005,0,(HE518*(1+HE$5/Setup!$C$36)+IF($V519=38,N($F519),0))-DI519-FG519)</f>
        <v>0</v>
      </c>
      <c r="HF519" s="48" t="n">
        <f aca="false">IF((HF518*(1+HF$5/Setup!$C$36)+IF($V519=39,N($F519),0))-DJ519-FH519&lt;0.005,0,(HF518*(1+HF$5/Setup!$C$36)+IF($V519=39,N($F519),0))-DJ519-FH519)</f>
        <v>0</v>
      </c>
      <c r="HG519" s="48" t="n">
        <f aca="false">IF((HG518*(1+HG$5/Setup!$C$36)+IF($V519=40,N($F519),0))-DK519-FI519&lt;0.005,0,(HG518*(1+HG$5/Setup!$C$36)+IF($V519=40,N($F519),0))-DK519-FI519)</f>
        <v>0</v>
      </c>
      <c r="HH519" s="48" t="n">
        <f aca="false">IF((HH518*(1+HH$5/Setup!$C$36)+IF($V519=41,N($F519),0))-DL519-FJ519&lt;0.005,0,(HH518*(1+HH$5/Setup!$C$36)+IF($V519=41,N($F519),0))-DL519-FJ519)</f>
        <v>0</v>
      </c>
      <c r="HI519" s="48" t="n">
        <f aca="false">IF((HI518*(1+HI$5/Setup!$C$36)+IF($V519=42,N($F519),0))-DM519-FK519&lt;0.005,0,(HI518*(1+HI$5/Setup!$C$36)+IF($V519=42,N($F519),0))-DM519-FK519)</f>
        <v>0</v>
      </c>
      <c r="HJ519" s="48" t="n">
        <f aca="false">IF((HJ518*(1+HJ$5/Setup!$C$36)+IF($V519=43,N($F519),0))-DN519-FL519&lt;0.005,0,(HJ518*(1+HJ$5/Setup!$C$36)+IF($V519=43,N($F519),0))-DN519-FL519)</f>
        <v>0</v>
      </c>
      <c r="HK519" s="48" t="n">
        <f aca="false">IF((HK518*(1+HK$5/Setup!$C$36)+IF($V519=44,N($F519),0))-DO519-FM519&lt;0.005,0,(HK518*(1+HK$5/Setup!$C$36)+IF($V519=44,N($F519),0))-DO519-FM519)</f>
        <v>0</v>
      </c>
      <c r="HL519" s="48" t="n">
        <f aca="false">IF((HL518*(1+HL$5/Setup!$C$36)+IF($V519=45,N($F519),0))-DP519-FN519&lt;0.005,0,(HL518*(1+HL$5/Setup!$C$36)+IF($V519=45,N($F519),0))-DP519-FN519)</f>
        <v>0</v>
      </c>
      <c r="HM519" s="48" t="n">
        <f aca="false">IF((HM518*(1+HM$5/Setup!$C$36)+IF($V519=46,N($F519),0))-DQ519-FO519&lt;0.005,0,(HM518*(1+HM$5/Setup!$C$36)+IF($V519=46,N($F519),0))-DQ519-FO519)</f>
        <v>0</v>
      </c>
      <c r="HN519" s="48" t="n">
        <f aca="false">IF((HN518*(1+HN$5/Setup!$C$36)+IF($V519=47,N($F519),0))-DR519-FP519&lt;0.005,0,(HN518*(1+HN$5/Setup!$C$36)+IF($V519=47,N($F519),0))-DR519-FP519)</f>
        <v>0</v>
      </c>
      <c r="HO519" s="48" t="n">
        <f aca="false">IF((HO518*(1+HO$5/Setup!$C$36)+IF($V519=48,N($F519),0))-DS519-FQ519&lt;0.005,0,(HO518*(1+HO$5/Setup!$C$36)+IF($V519=48,N($F519),0))-DS519-FQ519)</f>
        <v>0</v>
      </c>
      <c r="HP519" s="48" t="n">
        <f aca="false">IF((HP518*(1+HP$5/Setup!$C$36)+IF($V519=49,N($F519),0))-DT519-FR519&lt;0.005,0,(HP518*(1+HP$5/Setup!$C$36)+IF($V519=49,N($F519),0))-DT519-FR519)</f>
        <v>0</v>
      </c>
      <c r="HQ519" s="48" t="n">
        <f aca="false">IF((HQ518*(1+HQ$5/Setup!$C$36)+IF($V519=50,N($F519),0))-DU519-FS519&lt;0.005,0,(HQ518*(1+HQ$5/Setup!$C$36)+IF($V519=50,N($F519),0))-DU519-FS519)</f>
        <v>0</v>
      </c>
    </row>
    <row r="520" customFormat="false" ht="15" hidden="false" customHeight="false" outlineLevel="0" collapsed="false">
      <c r="A520" s="44" t="n">
        <v>512</v>
      </c>
      <c r="B520" s="45" t="n">
        <f aca="false">IF(Setup!$C$7="Every month",EDATE(Setup!$C$8,($A520-1)),IF(Setup!$C$7="Twice a month",DATE(YEAR(Setup!$C$8),MONTH(Setup!$C$8)+INT((($A520-1)+Setup!$C$41)/2),MIN(IF(MOD(($A520-1)+Setup!$C$41,2)=0,Setup!$C$39,Setup!$C$40),DAY(EOMONTH(DATE(YEAR(Setup!$C$8),MONTH(Setup!$C$8)+INT((($A520-1)+Setup!$C$41)/2),1),0)))),Setup!$C$8+($A520-1)*IF(Setup!$C$7="Every week",7,14)))</f>
        <v>53479</v>
      </c>
      <c r="C520" s="45" t="n">
        <f aca="false">IF(Setup!$C$7="Every month",EDATE(Setup!$C$8,$A520),IF(Setup!$C$7="Twice a month",DATE(YEAR(Setup!$C$8),MONTH(Setup!$C$8)+INT(($A520+Setup!$C$41)/2),MIN(IF(MOD($A520+Setup!$C$41,2)=0,Setup!$C$39,Setup!$C$40),DAY(EOMONTH(DATE(YEAR(Setup!$C$8),MONTH(Setup!$C$8)+INT(($A520+Setup!$C$41)/2),1),0)))),Setup!$C$8+$A520*IF(Setup!$C$7="Every week",7,14)))</f>
        <v>53493</v>
      </c>
      <c r="D520" s="46"/>
      <c r="E520" s="47"/>
      <c r="F520" s="47"/>
      <c r="G520" s="47"/>
      <c r="H520" s="47"/>
      <c r="I520" s="48" t="n">
        <f aca="false">N(Setup!$C$11)+N(E520)</f>
        <v>100</v>
      </c>
      <c r="J520" s="48" t="n">
        <f aca="false">MIN(Setup!$C$37,MAX(I520,0))</f>
        <v>9.23076923076923</v>
      </c>
      <c r="K520" s="48" t="n">
        <f aca="false">MIN(MAX(N(Setup!$C$14)-L519,0),MAX(I520-J520,0))</f>
        <v>0</v>
      </c>
      <c r="L520" s="48" t="n">
        <f aca="false">L519+K520-N(G520)</f>
        <v>500</v>
      </c>
      <c r="M520" s="48" t="n">
        <f aca="false">M519+J520-N(H520)</f>
        <v>4726.15384615384</v>
      </c>
      <c r="N520" s="48" t="n">
        <f aca="false">SUM(BX520:DU520)</f>
        <v>0</v>
      </c>
      <c r="O520" s="48" t="n">
        <f aca="false">SUM(Z520:BW520)-N520</f>
        <v>25</v>
      </c>
      <c r="P520" s="48" t="n">
        <f aca="false">MAX(I520-J520-K520,0)+O520</f>
        <v>115.769230769231</v>
      </c>
      <c r="Q520" s="48" t="n">
        <f aca="false">SUM(DV520:FS520)</f>
        <v>0</v>
      </c>
      <c r="R520" s="49" t="n">
        <f aca="false">N520+J520+K520+Q520</f>
        <v>9.23076923076923</v>
      </c>
      <c r="S520" s="48" t="n">
        <f aca="false">T520-T519-N(F520)+N520+Q520</f>
        <v>0</v>
      </c>
      <c r="T520" s="49" t="n">
        <f aca="false">SUM(FT520:HQ520)</f>
        <v>0</v>
      </c>
      <c r="U520" s="44" t="str">
        <f aca="false">IF(T519&lt;0.005,"",INDEX(Helpers!$C$2:$C$51,IF(_xlfn.MINIFS($DV$6:$FS$6,DV520:FS520,"&gt;0.005")=0,V520,_xlfn.MINIFS($DV$6:$FS$6,DV520:FS520,"&gt;0.005"))))</f>
        <v/>
      </c>
      <c r="V520" s="44" t="n">
        <f aca="false">IF(_xlfn.MINIFS($FT$6:$HQ$6,FT519:HQ519,"&gt;0.005")=0,1,_xlfn.MINIFS($FT$6:$HQ$6,FT519:HQ519,"&gt;0.005"))</f>
        <v>1</v>
      </c>
      <c r="W520" s="44" t="n">
        <f aca="false">IF(AND(D520&lt;&gt;"Paid",T519&gt;0.005),1,0)</f>
        <v>0</v>
      </c>
      <c r="X520" s="48" t="n">
        <f aca="false">SUMPRODUCT(((Helpers!$G$2:$G$51*(1+(Helpers!$D$2:$D$51+0.000000001)/12)^(($B520-Setup!$C$8)/(365.25/12))-Helpers!$E$2:$E$51*((1+(Helpers!$D$2:$D$51+0.000000001)/12)^(($B520-Setup!$C$8)/(365.25/12))-1)/((Helpers!$D$2:$D$51+0.000000001)/12))&gt;0)*(Helpers!$G$2:$G$51*(1+(Helpers!$D$2:$D$51+0.000000001)/12)^(($B520-Setup!$C$8)/(365.25/12))-Helpers!$E$2:$E$51*((1+(Helpers!$D$2:$D$51+0.000000001)/12)^(($B520-Setup!$C$8)/(365.25/12))-1)/((Helpers!$D$2:$D$51+0.000000001)/12)))</f>
        <v>0</v>
      </c>
      <c r="Y520" s="48"/>
      <c r="Z520" s="48" t="n">
        <f aca="false">IF(OR(N(Z$5)=0,Z$6=""),0,Z$5*((DATE(YEAR($B520),MONTH($B520),MIN(Z$6,DAY(EOMONTH($B520,0))))&gt;=$B520)*(DATE(YEAR($B520),MONTH($B520),MIN(Z$6,DAY(EOMONTH($B520,0))))&lt;$C520)+(DATE(YEAR($B520),MONTH($B520)+1,MIN(Z$6,DAY(EOMONTH($B520,1))))&gt;=$B520)*(DATE(YEAR($B520),MONTH($B520)+1,MIN(Z$6,DAY(EOMONTH($B520,1))))&lt;$C520)))</f>
        <v>25</v>
      </c>
      <c r="AA520" s="48" t="n">
        <f aca="false">IF(OR(N(AA$5)=0,AA$6=""),0,AA$5*((DATE(YEAR($B520),MONTH($B520),MIN(AA$6,DAY(EOMONTH($B520,0))))&gt;=$B520)*(DATE(YEAR($B520),MONTH($B520),MIN(AA$6,DAY(EOMONTH($B520,0))))&lt;$C520)+(DATE(YEAR($B520),MONTH($B520)+1,MIN(AA$6,DAY(EOMONTH($B520,1))))&gt;=$B520)*(DATE(YEAR($B520),MONTH($B520)+1,MIN(AA$6,DAY(EOMONTH($B520,1))))&lt;$C520)))</f>
        <v>0</v>
      </c>
      <c r="AB520" s="48" t="n">
        <f aca="false">IF(OR(N(AB$5)=0,AB$6=""),0,AB$5*((DATE(YEAR($B520),MONTH($B520),MIN(AB$6,DAY(EOMONTH($B520,0))))&gt;=$B520)*(DATE(YEAR($B520),MONTH($B520),MIN(AB$6,DAY(EOMONTH($B520,0))))&lt;$C520)+(DATE(YEAR($B520),MONTH($B520)+1,MIN(AB$6,DAY(EOMONTH($B520,1))))&gt;=$B520)*(DATE(YEAR($B520),MONTH($B520)+1,MIN(AB$6,DAY(EOMONTH($B520,1))))&lt;$C520)))</f>
        <v>0</v>
      </c>
      <c r="AC520" s="48" t="n">
        <f aca="false">IF(OR(N(AC$5)=0,AC$6=""),0,AC$5*((DATE(YEAR($B520),MONTH($B520),MIN(AC$6,DAY(EOMONTH($B520,0))))&gt;=$B520)*(DATE(YEAR($B520),MONTH($B520),MIN(AC$6,DAY(EOMONTH($B520,0))))&lt;$C520)+(DATE(YEAR($B520),MONTH($B520)+1,MIN(AC$6,DAY(EOMONTH($B520,1))))&gt;=$B520)*(DATE(YEAR($B520),MONTH($B520)+1,MIN(AC$6,DAY(EOMONTH($B520,1))))&lt;$C520)))</f>
        <v>0</v>
      </c>
      <c r="AD520" s="48" t="n">
        <f aca="false">IF(OR(N(AD$5)=0,AD$6=""),0,AD$5*((DATE(YEAR($B520),MONTH($B520),MIN(AD$6,DAY(EOMONTH($B520,0))))&gt;=$B520)*(DATE(YEAR($B520),MONTH($B520),MIN(AD$6,DAY(EOMONTH($B520,0))))&lt;$C520)+(DATE(YEAR($B520),MONTH($B520)+1,MIN(AD$6,DAY(EOMONTH($B520,1))))&gt;=$B520)*(DATE(YEAR($B520),MONTH($B520)+1,MIN(AD$6,DAY(EOMONTH($B520,1))))&lt;$C520)))</f>
        <v>0</v>
      </c>
      <c r="AE520" s="48" t="n">
        <f aca="false">IF(OR(N(AE$5)=0,AE$6=""),0,AE$5*((DATE(YEAR($B520),MONTH($B520),MIN(AE$6,DAY(EOMONTH($B520,0))))&gt;=$B520)*(DATE(YEAR($B520),MONTH($B520),MIN(AE$6,DAY(EOMONTH($B520,0))))&lt;$C520)+(DATE(YEAR($B520),MONTH($B520)+1,MIN(AE$6,DAY(EOMONTH($B520,1))))&gt;=$B520)*(DATE(YEAR($B520),MONTH($B520)+1,MIN(AE$6,DAY(EOMONTH($B520,1))))&lt;$C520)))</f>
        <v>0</v>
      </c>
      <c r="AF520" s="48" t="n">
        <f aca="false">IF(OR(N(AF$5)=0,AF$6=""),0,AF$5*((DATE(YEAR($B520),MONTH($B520),MIN(AF$6,DAY(EOMONTH($B520,0))))&gt;=$B520)*(DATE(YEAR($B520),MONTH($B520),MIN(AF$6,DAY(EOMONTH($B520,0))))&lt;$C520)+(DATE(YEAR($B520),MONTH($B520)+1,MIN(AF$6,DAY(EOMONTH($B520,1))))&gt;=$B520)*(DATE(YEAR($B520),MONTH($B520)+1,MIN(AF$6,DAY(EOMONTH($B520,1))))&lt;$C520)))</f>
        <v>0</v>
      </c>
      <c r="AG520" s="48" t="n">
        <f aca="false">IF(OR(N(AG$5)=0,AG$6=""),0,AG$5*((DATE(YEAR($B520),MONTH($B520),MIN(AG$6,DAY(EOMONTH($B520,0))))&gt;=$B520)*(DATE(YEAR($B520),MONTH($B520),MIN(AG$6,DAY(EOMONTH($B520,0))))&lt;$C520)+(DATE(YEAR($B520),MONTH($B520)+1,MIN(AG$6,DAY(EOMONTH($B520,1))))&gt;=$B520)*(DATE(YEAR($B520),MONTH($B520)+1,MIN(AG$6,DAY(EOMONTH($B520,1))))&lt;$C520)))</f>
        <v>0</v>
      </c>
      <c r="AH520" s="48" t="n">
        <f aca="false">IF(OR(N(AH$5)=0,AH$6=""),0,AH$5*((DATE(YEAR($B520),MONTH($B520),MIN(AH$6,DAY(EOMONTH($B520,0))))&gt;=$B520)*(DATE(YEAR($B520),MONTH($B520),MIN(AH$6,DAY(EOMONTH($B520,0))))&lt;$C520)+(DATE(YEAR($B520),MONTH($B520)+1,MIN(AH$6,DAY(EOMONTH($B520,1))))&gt;=$B520)*(DATE(YEAR($B520),MONTH($B520)+1,MIN(AH$6,DAY(EOMONTH($B520,1))))&lt;$C520)))</f>
        <v>0</v>
      </c>
      <c r="AI520" s="48" t="n">
        <f aca="false">IF(OR(N(AI$5)=0,AI$6=""),0,AI$5*((DATE(YEAR($B520),MONTH($B520),MIN(AI$6,DAY(EOMONTH($B520,0))))&gt;=$B520)*(DATE(YEAR($B520),MONTH($B520),MIN(AI$6,DAY(EOMONTH($B520,0))))&lt;$C520)+(DATE(YEAR($B520),MONTH($B520)+1,MIN(AI$6,DAY(EOMONTH($B520,1))))&gt;=$B520)*(DATE(YEAR($B520),MONTH($B520)+1,MIN(AI$6,DAY(EOMONTH($B520,1))))&lt;$C520)))</f>
        <v>0</v>
      </c>
      <c r="AJ520" s="48" t="n">
        <f aca="false">IF(OR(N(AJ$5)=0,AJ$6=""),0,AJ$5*((DATE(YEAR($B520),MONTH($B520),MIN(AJ$6,DAY(EOMONTH($B520,0))))&gt;=$B520)*(DATE(YEAR($B520),MONTH($B520),MIN(AJ$6,DAY(EOMONTH($B520,0))))&lt;$C520)+(DATE(YEAR($B520),MONTH($B520)+1,MIN(AJ$6,DAY(EOMONTH($B520,1))))&gt;=$B520)*(DATE(YEAR($B520),MONTH($B520)+1,MIN(AJ$6,DAY(EOMONTH($B520,1))))&lt;$C520)))</f>
        <v>0</v>
      </c>
      <c r="AK520" s="48" t="n">
        <f aca="false">IF(OR(N(AK$5)=0,AK$6=""),0,AK$5*((DATE(YEAR($B520),MONTH($B520),MIN(AK$6,DAY(EOMONTH($B520,0))))&gt;=$B520)*(DATE(YEAR($B520),MONTH($B520),MIN(AK$6,DAY(EOMONTH($B520,0))))&lt;$C520)+(DATE(YEAR($B520),MONTH($B520)+1,MIN(AK$6,DAY(EOMONTH($B520,1))))&gt;=$B520)*(DATE(YEAR($B520),MONTH($B520)+1,MIN(AK$6,DAY(EOMONTH($B520,1))))&lt;$C520)))</f>
        <v>0</v>
      </c>
      <c r="AL520" s="48" t="n">
        <f aca="false">IF(OR(N(AL$5)=0,AL$6=""),0,AL$5*((DATE(YEAR($B520),MONTH($B520),MIN(AL$6,DAY(EOMONTH($B520,0))))&gt;=$B520)*(DATE(YEAR($B520),MONTH($B520),MIN(AL$6,DAY(EOMONTH($B520,0))))&lt;$C520)+(DATE(YEAR($B520),MONTH($B520)+1,MIN(AL$6,DAY(EOMONTH($B520,1))))&gt;=$B520)*(DATE(YEAR($B520),MONTH($B520)+1,MIN(AL$6,DAY(EOMONTH($B520,1))))&lt;$C520)))</f>
        <v>0</v>
      </c>
      <c r="AM520" s="48" t="n">
        <f aca="false">IF(OR(N(AM$5)=0,AM$6=""),0,AM$5*((DATE(YEAR($B520),MONTH($B520),MIN(AM$6,DAY(EOMONTH($B520,0))))&gt;=$B520)*(DATE(YEAR($B520),MONTH($B520),MIN(AM$6,DAY(EOMONTH($B520,0))))&lt;$C520)+(DATE(YEAR($B520),MONTH($B520)+1,MIN(AM$6,DAY(EOMONTH($B520,1))))&gt;=$B520)*(DATE(YEAR($B520),MONTH($B520)+1,MIN(AM$6,DAY(EOMONTH($B520,1))))&lt;$C520)))</f>
        <v>0</v>
      </c>
      <c r="AN520" s="48" t="n">
        <f aca="false">IF(OR(N(AN$5)=0,AN$6=""),0,AN$5*((DATE(YEAR($B520),MONTH($B520),MIN(AN$6,DAY(EOMONTH($B520,0))))&gt;=$B520)*(DATE(YEAR($B520),MONTH($B520),MIN(AN$6,DAY(EOMONTH($B520,0))))&lt;$C520)+(DATE(YEAR($B520),MONTH($B520)+1,MIN(AN$6,DAY(EOMONTH($B520,1))))&gt;=$B520)*(DATE(YEAR($B520),MONTH($B520)+1,MIN(AN$6,DAY(EOMONTH($B520,1))))&lt;$C520)))</f>
        <v>0</v>
      </c>
      <c r="AO520" s="48" t="n">
        <f aca="false">IF(OR(N(AO$5)=0,AO$6=""),0,AO$5*((DATE(YEAR($B520),MONTH($B520),MIN(AO$6,DAY(EOMONTH($B520,0))))&gt;=$B520)*(DATE(YEAR($B520),MONTH($B520),MIN(AO$6,DAY(EOMONTH($B520,0))))&lt;$C520)+(DATE(YEAR($B520),MONTH($B520)+1,MIN(AO$6,DAY(EOMONTH($B520,1))))&gt;=$B520)*(DATE(YEAR($B520),MONTH($B520)+1,MIN(AO$6,DAY(EOMONTH($B520,1))))&lt;$C520)))</f>
        <v>0</v>
      </c>
      <c r="AP520" s="48" t="n">
        <f aca="false">IF(OR(N(AP$5)=0,AP$6=""),0,AP$5*((DATE(YEAR($B520),MONTH($B520),MIN(AP$6,DAY(EOMONTH($B520,0))))&gt;=$B520)*(DATE(YEAR($B520),MONTH($B520),MIN(AP$6,DAY(EOMONTH($B520,0))))&lt;$C520)+(DATE(YEAR($B520),MONTH($B520)+1,MIN(AP$6,DAY(EOMONTH($B520,1))))&gt;=$B520)*(DATE(YEAR($B520),MONTH($B520)+1,MIN(AP$6,DAY(EOMONTH($B520,1))))&lt;$C520)))</f>
        <v>0</v>
      </c>
      <c r="AQ520" s="48" t="n">
        <f aca="false">IF(OR(N(AQ$5)=0,AQ$6=""),0,AQ$5*((DATE(YEAR($B520),MONTH($B520),MIN(AQ$6,DAY(EOMONTH($B520,0))))&gt;=$B520)*(DATE(YEAR($B520),MONTH($B520),MIN(AQ$6,DAY(EOMONTH($B520,0))))&lt;$C520)+(DATE(YEAR($B520),MONTH($B520)+1,MIN(AQ$6,DAY(EOMONTH($B520,1))))&gt;=$B520)*(DATE(YEAR($B520),MONTH($B520)+1,MIN(AQ$6,DAY(EOMONTH($B520,1))))&lt;$C520)))</f>
        <v>0</v>
      </c>
      <c r="AR520" s="48" t="n">
        <f aca="false">IF(OR(N(AR$5)=0,AR$6=""),0,AR$5*((DATE(YEAR($B520),MONTH($B520),MIN(AR$6,DAY(EOMONTH($B520,0))))&gt;=$B520)*(DATE(YEAR($B520),MONTH($B520),MIN(AR$6,DAY(EOMONTH($B520,0))))&lt;$C520)+(DATE(YEAR($B520),MONTH($B520)+1,MIN(AR$6,DAY(EOMONTH($B520,1))))&gt;=$B520)*(DATE(YEAR($B520),MONTH($B520)+1,MIN(AR$6,DAY(EOMONTH($B520,1))))&lt;$C520)))</f>
        <v>0</v>
      </c>
      <c r="AS520" s="48" t="n">
        <f aca="false">IF(OR(N(AS$5)=0,AS$6=""),0,AS$5*((DATE(YEAR($B520),MONTH($B520),MIN(AS$6,DAY(EOMONTH($B520,0))))&gt;=$B520)*(DATE(YEAR($B520),MONTH($B520),MIN(AS$6,DAY(EOMONTH($B520,0))))&lt;$C520)+(DATE(YEAR($B520),MONTH($B520)+1,MIN(AS$6,DAY(EOMONTH($B520,1))))&gt;=$B520)*(DATE(YEAR($B520),MONTH($B520)+1,MIN(AS$6,DAY(EOMONTH($B520,1))))&lt;$C520)))</f>
        <v>0</v>
      </c>
      <c r="AT520" s="48" t="n">
        <f aca="false">IF(OR(N(AT$5)=0,AT$6=""),0,AT$5*((DATE(YEAR($B520),MONTH($B520),MIN(AT$6,DAY(EOMONTH($B520,0))))&gt;=$B520)*(DATE(YEAR($B520),MONTH($B520),MIN(AT$6,DAY(EOMONTH($B520,0))))&lt;$C520)+(DATE(YEAR($B520),MONTH($B520)+1,MIN(AT$6,DAY(EOMONTH($B520,1))))&gt;=$B520)*(DATE(YEAR($B520),MONTH($B520)+1,MIN(AT$6,DAY(EOMONTH($B520,1))))&lt;$C520)))</f>
        <v>0</v>
      </c>
      <c r="AU520" s="48" t="n">
        <f aca="false">IF(OR(N(AU$5)=0,AU$6=""),0,AU$5*((DATE(YEAR($B520),MONTH($B520),MIN(AU$6,DAY(EOMONTH($B520,0))))&gt;=$B520)*(DATE(YEAR($B520),MONTH($B520),MIN(AU$6,DAY(EOMONTH($B520,0))))&lt;$C520)+(DATE(YEAR($B520),MONTH($B520)+1,MIN(AU$6,DAY(EOMONTH($B520,1))))&gt;=$B520)*(DATE(YEAR($B520),MONTH($B520)+1,MIN(AU$6,DAY(EOMONTH($B520,1))))&lt;$C520)))</f>
        <v>0</v>
      </c>
      <c r="AV520" s="48" t="n">
        <f aca="false">IF(OR(N(AV$5)=0,AV$6=""),0,AV$5*((DATE(YEAR($B520),MONTH($B520),MIN(AV$6,DAY(EOMONTH($B520,0))))&gt;=$B520)*(DATE(YEAR($B520),MONTH($B520),MIN(AV$6,DAY(EOMONTH($B520,0))))&lt;$C520)+(DATE(YEAR($B520),MONTH($B520)+1,MIN(AV$6,DAY(EOMONTH($B520,1))))&gt;=$B520)*(DATE(YEAR($B520),MONTH($B520)+1,MIN(AV$6,DAY(EOMONTH($B520,1))))&lt;$C520)))</f>
        <v>0</v>
      </c>
      <c r="AW520" s="48" t="n">
        <f aca="false">IF(OR(N(AW$5)=0,AW$6=""),0,AW$5*((DATE(YEAR($B520),MONTH($B520),MIN(AW$6,DAY(EOMONTH($B520,0))))&gt;=$B520)*(DATE(YEAR($B520),MONTH($B520),MIN(AW$6,DAY(EOMONTH($B520,0))))&lt;$C520)+(DATE(YEAR($B520),MONTH($B520)+1,MIN(AW$6,DAY(EOMONTH($B520,1))))&gt;=$B520)*(DATE(YEAR($B520),MONTH($B520)+1,MIN(AW$6,DAY(EOMONTH($B520,1))))&lt;$C520)))</f>
        <v>0</v>
      </c>
      <c r="AX520" s="48" t="n">
        <f aca="false">IF(OR(N(AX$5)=0,AX$6=""),0,AX$5*((DATE(YEAR($B520),MONTH($B520),MIN(AX$6,DAY(EOMONTH($B520,0))))&gt;=$B520)*(DATE(YEAR($B520),MONTH($B520),MIN(AX$6,DAY(EOMONTH($B520,0))))&lt;$C520)+(DATE(YEAR($B520),MONTH($B520)+1,MIN(AX$6,DAY(EOMONTH($B520,1))))&gt;=$B520)*(DATE(YEAR($B520),MONTH($B520)+1,MIN(AX$6,DAY(EOMONTH($B520,1))))&lt;$C520)))</f>
        <v>0</v>
      </c>
      <c r="AY520" s="48" t="n">
        <f aca="false">IF(OR(N(AY$5)=0,AY$6=""),0,AY$5*((DATE(YEAR($B520),MONTH($B520),MIN(AY$6,DAY(EOMONTH($B520,0))))&gt;=$B520)*(DATE(YEAR($B520),MONTH($B520),MIN(AY$6,DAY(EOMONTH($B520,0))))&lt;$C520)+(DATE(YEAR($B520),MONTH($B520)+1,MIN(AY$6,DAY(EOMONTH($B520,1))))&gt;=$B520)*(DATE(YEAR($B520),MONTH($B520)+1,MIN(AY$6,DAY(EOMONTH($B520,1))))&lt;$C520)))</f>
        <v>0</v>
      </c>
      <c r="AZ520" s="48" t="n">
        <f aca="false">IF(OR(N(AZ$5)=0,AZ$6=""),0,AZ$5*((DATE(YEAR($B520),MONTH($B520),MIN(AZ$6,DAY(EOMONTH($B520,0))))&gt;=$B520)*(DATE(YEAR($B520),MONTH($B520),MIN(AZ$6,DAY(EOMONTH($B520,0))))&lt;$C520)+(DATE(YEAR($B520),MONTH($B520)+1,MIN(AZ$6,DAY(EOMONTH($B520,1))))&gt;=$B520)*(DATE(YEAR($B520),MONTH($B520)+1,MIN(AZ$6,DAY(EOMONTH($B520,1))))&lt;$C520)))</f>
        <v>0</v>
      </c>
      <c r="BA520" s="48" t="n">
        <f aca="false">IF(OR(N(BA$5)=0,BA$6=""),0,BA$5*((DATE(YEAR($B520),MONTH($B520),MIN(BA$6,DAY(EOMONTH($B520,0))))&gt;=$B520)*(DATE(YEAR($B520),MONTH($B520),MIN(BA$6,DAY(EOMONTH($B520,0))))&lt;$C520)+(DATE(YEAR($B520),MONTH($B520)+1,MIN(BA$6,DAY(EOMONTH($B520,1))))&gt;=$B520)*(DATE(YEAR($B520),MONTH($B520)+1,MIN(BA$6,DAY(EOMONTH($B520,1))))&lt;$C520)))</f>
        <v>0</v>
      </c>
      <c r="BB520" s="48" t="n">
        <f aca="false">IF(OR(N(BB$5)=0,BB$6=""),0,BB$5*((DATE(YEAR($B520),MONTH($B520),MIN(BB$6,DAY(EOMONTH($B520,0))))&gt;=$B520)*(DATE(YEAR($B520),MONTH($B520),MIN(BB$6,DAY(EOMONTH($B520,0))))&lt;$C520)+(DATE(YEAR($B520),MONTH($B520)+1,MIN(BB$6,DAY(EOMONTH($B520,1))))&gt;=$B520)*(DATE(YEAR($B520),MONTH($B520)+1,MIN(BB$6,DAY(EOMONTH($B520,1))))&lt;$C520)))</f>
        <v>0</v>
      </c>
      <c r="BC520" s="48" t="n">
        <f aca="false">IF(OR(N(BC$5)=0,BC$6=""),0,BC$5*((DATE(YEAR($B520),MONTH($B520),MIN(BC$6,DAY(EOMONTH($B520,0))))&gt;=$B520)*(DATE(YEAR($B520),MONTH($B520),MIN(BC$6,DAY(EOMONTH($B520,0))))&lt;$C520)+(DATE(YEAR($B520),MONTH($B520)+1,MIN(BC$6,DAY(EOMONTH($B520,1))))&gt;=$B520)*(DATE(YEAR($B520),MONTH($B520)+1,MIN(BC$6,DAY(EOMONTH($B520,1))))&lt;$C520)))</f>
        <v>0</v>
      </c>
      <c r="BD520" s="48" t="n">
        <f aca="false">IF(OR(N(BD$5)=0,BD$6=""),0,BD$5*((DATE(YEAR($B520),MONTH($B520),MIN(BD$6,DAY(EOMONTH($B520,0))))&gt;=$B520)*(DATE(YEAR($B520),MONTH($B520),MIN(BD$6,DAY(EOMONTH($B520,0))))&lt;$C520)+(DATE(YEAR($B520),MONTH($B520)+1,MIN(BD$6,DAY(EOMONTH($B520,1))))&gt;=$B520)*(DATE(YEAR($B520),MONTH($B520)+1,MIN(BD$6,DAY(EOMONTH($B520,1))))&lt;$C520)))</f>
        <v>0</v>
      </c>
      <c r="BE520" s="48" t="n">
        <f aca="false">IF(OR(N(BE$5)=0,BE$6=""),0,BE$5*((DATE(YEAR($B520),MONTH($B520),MIN(BE$6,DAY(EOMONTH($B520,0))))&gt;=$B520)*(DATE(YEAR($B520),MONTH($B520),MIN(BE$6,DAY(EOMONTH($B520,0))))&lt;$C520)+(DATE(YEAR($B520),MONTH($B520)+1,MIN(BE$6,DAY(EOMONTH($B520,1))))&gt;=$B520)*(DATE(YEAR($B520),MONTH($B520)+1,MIN(BE$6,DAY(EOMONTH($B520,1))))&lt;$C520)))</f>
        <v>0</v>
      </c>
      <c r="BF520" s="48" t="n">
        <f aca="false">IF(OR(N(BF$5)=0,BF$6=""),0,BF$5*((DATE(YEAR($B520),MONTH($B520),MIN(BF$6,DAY(EOMONTH($B520,0))))&gt;=$B520)*(DATE(YEAR($B520),MONTH($B520),MIN(BF$6,DAY(EOMONTH($B520,0))))&lt;$C520)+(DATE(YEAR($B520),MONTH($B520)+1,MIN(BF$6,DAY(EOMONTH($B520,1))))&gt;=$B520)*(DATE(YEAR($B520),MONTH($B520)+1,MIN(BF$6,DAY(EOMONTH($B520,1))))&lt;$C520)))</f>
        <v>0</v>
      </c>
      <c r="BG520" s="48" t="n">
        <f aca="false">IF(OR(N(BG$5)=0,BG$6=""),0,BG$5*((DATE(YEAR($B520),MONTH($B520),MIN(BG$6,DAY(EOMONTH($B520,0))))&gt;=$B520)*(DATE(YEAR($B520),MONTH($B520),MIN(BG$6,DAY(EOMONTH($B520,0))))&lt;$C520)+(DATE(YEAR($B520),MONTH($B520)+1,MIN(BG$6,DAY(EOMONTH($B520,1))))&gt;=$B520)*(DATE(YEAR($B520),MONTH($B520)+1,MIN(BG$6,DAY(EOMONTH($B520,1))))&lt;$C520)))</f>
        <v>0</v>
      </c>
      <c r="BH520" s="48" t="n">
        <f aca="false">IF(OR(N(BH$5)=0,BH$6=""),0,BH$5*((DATE(YEAR($B520),MONTH($B520),MIN(BH$6,DAY(EOMONTH($B520,0))))&gt;=$B520)*(DATE(YEAR($B520),MONTH($B520),MIN(BH$6,DAY(EOMONTH($B520,0))))&lt;$C520)+(DATE(YEAR($B520),MONTH($B520)+1,MIN(BH$6,DAY(EOMONTH($B520,1))))&gt;=$B520)*(DATE(YEAR($B520),MONTH($B520)+1,MIN(BH$6,DAY(EOMONTH($B520,1))))&lt;$C520)))</f>
        <v>0</v>
      </c>
      <c r="BI520" s="48" t="n">
        <f aca="false">IF(OR(N(BI$5)=0,BI$6=""),0,BI$5*((DATE(YEAR($B520),MONTH($B520),MIN(BI$6,DAY(EOMONTH($B520,0))))&gt;=$B520)*(DATE(YEAR($B520),MONTH($B520),MIN(BI$6,DAY(EOMONTH($B520,0))))&lt;$C520)+(DATE(YEAR($B520),MONTH($B520)+1,MIN(BI$6,DAY(EOMONTH($B520,1))))&gt;=$B520)*(DATE(YEAR($B520),MONTH($B520)+1,MIN(BI$6,DAY(EOMONTH($B520,1))))&lt;$C520)))</f>
        <v>0</v>
      </c>
      <c r="BJ520" s="48" t="n">
        <f aca="false">IF(OR(N(BJ$5)=0,BJ$6=""),0,BJ$5*((DATE(YEAR($B520),MONTH($B520),MIN(BJ$6,DAY(EOMONTH($B520,0))))&gt;=$B520)*(DATE(YEAR($B520),MONTH($B520),MIN(BJ$6,DAY(EOMONTH($B520,0))))&lt;$C520)+(DATE(YEAR($B520),MONTH($B520)+1,MIN(BJ$6,DAY(EOMONTH($B520,1))))&gt;=$B520)*(DATE(YEAR($B520),MONTH($B520)+1,MIN(BJ$6,DAY(EOMONTH($B520,1))))&lt;$C520)))</f>
        <v>0</v>
      </c>
      <c r="BK520" s="48" t="n">
        <f aca="false">IF(OR(N(BK$5)=0,BK$6=""),0,BK$5*((DATE(YEAR($B520),MONTH($B520),MIN(BK$6,DAY(EOMONTH($B520,0))))&gt;=$B520)*(DATE(YEAR($B520),MONTH($B520),MIN(BK$6,DAY(EOMONTH($B520,0))))&lt;$C520)+(DATE(YEAR($B520),MONTH($B520)+1,MIN(BK$6,DAY(EOMONTH($B520,1))))&gt;=$B520)*(DATE(YEAR($B520),MONTH($B520)+1,MIN(BK$6,DAY(EOMONTH($B520,1))))&lt;$C520)))</f>
        <v>0</v>
      </c>
      <c r="BL520" s="48" t="n">
        <f aca="false">IF(OR(N(BL$5)=0,BL$6=""),0,BL$5*((DATE(YEAR($B520),MONTH($B520),MIN(BL$6,DAY(EOMONTH($B520,0))))&gt;=$B520)*(DATE(YEAR($B520),MONTH($B520),MIN(BL$6,DAY(EOMONTH($B520,0))))&lt;$C520)+(DATE(YEAR($B520),MONTH($B520)+1,MIN(BL$6,DAY(EOMONTH($B520,1))))&gt;=$B520)*(DATE(YEAR($B520),MONTH($B520)+1,MIN(BL$6,DAY(EOMONTH($B520,1))))&lt;$C520)))</f>
        <v>0</v>
      </c>
      <c r="BM520" s="48" t="n">
        <f aca="false">IF(OR(N(BM$5)=0,BM$6=""),0,BM$5*((DATE(YEAR($B520),MONTH($B520),MIN(BM$6,DAY(EOMONTH($B520,0))))&gt;=$B520)*(DATE(YEAR($B520),MONTH($B520),MIN(BM$6,DAY(EOMONTH($B520,0))))&lt;$C520)+(DATE(YEAR($B520),MONTH($B520)+1,MIN(BM$6,DAY(EOMONTH($B520,1))))&gt;=$B520)*(DATE(YEAR($B520),MONTH($B520)+1,MIN(BM$6,DAY(EOMONTH($B520,1))))&lt;$C520)))</f>
        <v>0</v>
      </c>
      <c r="BN520" s="48" t="n">
        <f aca="false">IF(OR(N(BN$5)=0,BN$6=""),0,BN$5*((DATE(YEAR($B520),MONTH($B520),MIN(BN$6,DAY(EOMONTH($B520,0))))&gt;=$B520)*(DATE(YEAR($B520),MONTH($B520),MIN(BN$6,DAY(EOMONTH($B520,0))))&lt;$C520)+(DATE(YEAR($B520),MONTH($B520)+1,MIN(BN$6,DAY(EOMONTH($B520,1))))&gt;=$B520)*(DATE(YEAR($B520),MONTH($B520)+1,MIN(BN$6,DAY(EOMONTH($B520,1))))&lt;$C520)))</f>
        <v>0</v>
      </c>
      <c r="BO520" s="48" t="n">
        <f aca="false">IF(OR(N(BO$5)=0,BO$6=""),0,BO$5*((DATE(YEAR($B520),MONTH($B520),MIN(BO$6,DAY(EOMONTH($B520,0))))&gt;=$B520)*(DATE(YEAR($B520),MONTH($B520),MIN(BO$6,DAY(EOMONTH($B520,0))))&lt;$C520)+(DATE(YEAR($B520),MONTH($B520)+1,MIN(BO$6,DAY(EOMONTH($B520,1))))&gt;=$B520)*(DATE(YEAR($B520),MONTH($B520)+1,MIN(BO$6,DAY(EOMONTH($B520,1))))&lt;$C520)))</f>
        <v>0</v>
      </c>
      <c r="BP520" s="48" t="n">
        <f aca="false">IF(OR(N(BP$5)=0,BP$6=""),0,BP$5*((DATE(YEAR($B520),MONTH($B520),MIN(BP$6,DAY(EOMONTH($B520,0))))&gt;=$B520)*(DATE(YEAR($B520),MONTH($B520),MIN(BP$6,DAY(EOMONTH($B520,0))))&lt;$C520)+(DATE(YEAR($B520),MONTH($B520)+1,MIN(BP$6,DAY(EOMONTH($B520,1))))&gt;=$B520)*(DATE(YEAR($B520),MONTH($B520)+1,MIN(BP$6,DAY(EOMONTH($B520,1))))&lt;$C520)))</f>
        <v>0</v>
      </c>
      <c r="BQ520" s="48" t="n">
        <f aca="false">IF(OR(N(BQ$5)=0,BQ$6=""),0,BQ$5*((DATE(YEAR($B520),MONTH($B520),MIN(BQ$6,DAY(EOMONTH($B520,0))))&gt;=$B520)*(DATE(YEAR($B520),MONTH($B520),MIN(BQ$6,DAY(EOMONTH($B520,0))))&lt;$C520)+(DATE(YEAR($B520),MONTH($B520)+1,MIN(BQ$6,DAY(EOMONTH($B520,1))))&gt;=$B520)*(DATE(YEAR($B520),MONTH($B520)+1,MIN(BQ$6,DAY(EOMONTH($B520,1))))&lt;$C520)))</f>
        <v>0</v>
      </c>
      <c r="BR520" s="48" t="n">
        <f aca="false">IF(OR(N(BR$5)=0,BR$6=""),0,BR$5*((DATE(YEAR($B520),MONTH($B520),MIN(BR$6,DAY(EOMONTH($B520,0))))&gt;=$B520)*(DATE(YEAR($B520),MONTH($B520),MIN(BR$6,DAY(EOMONTH($B520,0))))&lt;$C520)+(DATE(YEAR($B520),MONTH($B520)+1,MIN(BR$6,DAY(EOMONTH($B520,1))))&gt;=$B520)*(DATE(YEAR($B520),MONTH($B520)+1,MIN(BR$6,DAY(EOMONTH($B520,1))))&lt;$C520)))</f>
        <v>0</v>
      </c>
      <c r="BS520" s="48" t="n">
        <f aca="false">IF(OR(N(BS$5)=0,BS$6=""),0,BS$5*((DATE(YEAR($B520),MONTH($B520),MIN(BS$6,DAY(EOMONTH($B520,0))))&gt;=$B520)*(DATE(YEAR($B520),MONTH($B520),MIN(BS$6,DAY(EOMONTH($B520,0))))&lt;$C520)+(DATE(YEAR($B520),MONTH($B520)+1,MIN(BS$6,DAY(EOMONTH($B520,1))))&gt;=$B520)*(DATE(YEAR($B520),MONTH($B520)+1,MIN(BS$6,DAY(EOMONTH($B520,1))))&lt;$C520)))</f>
        <v>0</v>
      </c>
      <c r="BT520" s="48" t="n">
        <f aca="false">IF(OR(N(BT$5)=0,BT$6=""),0,BT$5*((DATE(YEAR($B520),MONTH($B520),MIN(BT$6,DAY(EOMONTH($B520,0))))&gt;=$B520)*(DATE(YEAR($B520),MONTH($B520),MIN(BT$6,DAY(EOMONTH($B520,0))))&lt;$C520)+(DATE(YEAR($B520),MONTH($B520)+1,MIN(BT$6,DAY(EOMONTH($B520,1))))&gt;=$B520)*(DATE(YEAR($B520),MONTH($B520)+1,MIN(BT$6,DAY(EOMONTH($B520,1))))&lt;$C520)))</f>
        <v>0</v>
      </c>
      <c r="BU520" s="48" t="n">
        <f aca="false">IF(OR(N(BU$5)=0,BU$6=""),0,BU$5*((DATE(YEAR($B520),MONTH($B520),MIN(BU$6,DAY(EOMONTH($B520,0))))&gt;=$B520)*(DATE(YEAR($B520),MONTH($B520),MIN(BU$6,DAY(EOMONTH($B520,0))))&lt;$C520)+(DATE(YEAR($B520),MONTH($B520)+1,MIN(BU$6,DAY(EOMONTH($B520,1))))&gt;=$B520)*(DATE(YEAR($B520),MONTH($B520)+1,MIN(BU$6,DAY(EOMONTH($B520,1))))&lt;$C520)))</f>
        <v>0</v>
      </c>
      <c r="BV520" s="48" t="n">
        <f aca="false">IF(OR(N(BV$5)=0,BV$6=""),0,BV$5*((DATE(YEAR($B520),MONTH($B520),MIN(BV$6,DAY(EOMONTH($B520,0))))&gt;=$B520)*(DATE(YEAR($B520),MONTH($B520),MIN(BV$6,DAY(EOMONTH($B520,0))))&lt;$C520)+(DATE(YEAR($B520),MONTH($B520)+1,MIN(BV$6,DAY(EOMONTH($B520,1))))&gt;=$B520)*(DATE(YEAR($B520),MONTH($B520)+1,MIN(BV$6,DAY(EOMONTH($B520,1))))&lt;$C520)))</f>
        <v>0</v>
      </c>
      <c r="BW520" s="48" t="n">
        <f aca="false">IF(OR(N(BW$5)=0,BW$6=""),0,BW$5*((DATE(YEAR($B520),MONTH($B520),MIN(BW$6,DAY(EOMONTH($B520,0))))&gt;=$B520)*(DATE(YEAR($B520),MONTH($B520),MIN(BW$6,DAY(EOMONTH($B520,0))))&lt;$C520)+(DATE(YEAR($B520),MONTH($B520)+1,MIN(BW$6,DAY(EOMONTH($B520,1))))&gt;=$B520)*(DATE(YEAR($B520),MONTH($B520)+1,MIN(BW$6,DAY(EOMONTH($B520,1))))&lt;$C520)))</f>
        <v>0</v>
      </c>
      <c r="BX520" s="48" t="n">
        <f aca="false">MIN(Z520,(FT519*(1+FT$5/Setup!$C$36)+IF($V520=1,N($F520),0)))</f>
        <v>0</v>
      </c>
      <c r="BY520" s="48" t="n">
        <f aca="false">MIN(AA520,(FU519*(1+FU$5/Setup!$C$36)+IF($V520=2,N($F520),0)))</f>
        <v>0</v>
      </c>
      <c r="BZ520" s="48" t="n">
        <f aca="false">MIN(AB520,(FV519*(1+FV$5/Setup!$C$36)+IF($V520=3,N($F520),0)))</f>
        <v>0</v>
      </c>
      <c r="CA520" s="48" t="n">
        <f aca="false">MIN(AC520,(FW519*(1+FW$5/Setup!$C$36)+IF($V520=4,N($F520),0)))</f>
        <v>0</v>
      </c>
      <c r="CB520" s="48" t="n">
        <f aca="false">MIN(AD520,(FX519*(1+FX$5/Setup!$C$36)+IF($V520=5,N($F520),0)))</f>
        <v>0</v>
      </c>
      <c r="CC520" s="48" t="n">
        <f aca="false">MIN(AE520,(FY519*(1+FY$5/Setup!$C$36)+IF($V520=6,N($F520),0)))</f>
        <v>0</v>
      </c>
      <c r="CD520" s="48" t="n">
        <f aca="false">MIN(AF520,(FZ519*(1+FZ$5/Setup!$C$36)+IF($V520=7,N($F520),0)))</f>
        <v>0</v>
      </c>
      <c r="CE520" s="48" t="n">
        <f aca="false">MIN(AG520,(GA519*(1+GA$5/Setup!$C$36)+IF($V520=8,N($F520),0)))</f>
        <v>0</v>
      </c>
      <c r="CF520" s="48" t="n">
        <f aca="false">MIN(AH520,(GB519*(1+GB$5/Setup!$C$36)+IF($V520=9,N($F520),0)))</f>
        <v>0</v>
      </c>
      <c r="CG520" s="48" t="n">
        <f aca="false">MIN(AI520,(GC519*(1+GC$5/Setup!$C$36)+IF($V520=10,N($F520),0)))</f>
        <v>0</v>
      </c>
      <c r="CH520" s="48" t="n">
        <f aca="false">MIN(AJ520,(GD519*(1+GD$5/Setup!$C$36)+IF($V520=11,N($F520),0)))</f>
        <v>0</v>
      </c>
      <c r="CI520" s="48" t="n">
        <f aca="false">MIN(AK520,(GE519*(1+GE$5/Setup!$C$36)+IF($V520=12,N($F520),0)))</f>
        <v>0</v>
      </c>
      <c r="CJ520" s="48" t="n">
        <f aca="false">MIN(AL520,(GF519*(1+GF$5/Setup!$C$36)+IF($V520=13,N($F520),0)))</f>
        <v>0</v>
      </c>
      <c r="CK520" s="48" t="n">
        <f aca="false">MIN(AM520,(GG519*(1+GG$5/Setup!$C$36)+IF($V520=14,N($F520),0)))</f>
        <v>0</v>
      </c>
      <c r="CL520" s="48" t="n">
        <f aca="false">MIN(AN520,(GH519*(1+GH$5/Setup!$C$36)+IF($V520=15,N($F520),0)))</f>
        <v>0</v>
      </c>
      <c r="CM520" s="48" t="n">
        <f aca="false">MIN(AO520,(GI519*(1+GI$5/Setup!$C$36)+IF($V520=16,N($F520),0)))</f>
        <v>0</v>
      </c>
      <c r="CN520" s="48" t="n">
        <f aca="false">MIN(AP520,(GJ519*(1+GJ$5/Setup!$C$36)+IF($V520=17,N($F520),0)))</f>
        <v>0</v>
      </c>
      <c r="CO520" s="48" t="n">
        <f aca="false">MIN(AQ520,(GK519*(1+GK$5/Setup!$C$36)+IF($V520=18,N($F520),0)))</f>
        <v>0</v>
      </c>
      <c r="CP520" s="48" t="n">
        <f aca="false">MIN(AR520,(GL519*(1+GL$5/Setup!$C$36)+IF($V520=19,N($F520),0)))</f>
        <v>0</v>
      </c>
      <c r="CQ520" s="48" t="n">
        <f aca="false">MIN(AS520,(GM519*(1+GM$5/Setup!$C$36)+IF($V520=20,N($F520),0)))</f>
        <v>0</v>
      </c>
      <c r="CR520" s="48" t="n">
        <f aca="false">MIN(AT520,(GN519*(1+GN$5/Setup!$C$36)+IF($V520=21,N($F520),0)))</f>
        <v>0</v>
      </c>
      <c r="CS520" s="48" t="n">
        <f aca="false">MIN(AU520,(GO519*(1+GO$5/Setup!$C$36)+IF($V520=22,N($F520),0)))</f>
        <v>0</v>
      </c>
      <c r="CT520" s="48" t="n">
        <f aca="false">MIN(AV520,(GP519*(1+GP$5/Setup!$C$36)+IF($V520=23,N($F520),0)))</f>
        <v>0</v>
      </c>
      <c r="CU520" s="48" t="n">
        <f aca="false">MIN(AW520,(GQ519*(1+GQ$5/Setup!$C$36)+IF($V520=24,N($F520),0)))</f>
        <v>0</v>
      </c>
      <c r="CV520" s="48" t="n">
        <f aca="false">MIN(AX520,(GR519*(1+GR$5/Setup!$C$36)+IF($V520=25,N($F520),0)))</f>
        <v>0</v>
      </c>
      <c r="CW520" s="48" t="n">
        <f aca="false">MIN(AY520,(GS519*(1+GS$5/Setup!$C$36)+IF($V520=26,N($F520),0)))</f>
        <v>0</v>
      </c>
      <c r="CX520" s="48" t="n">
        <f aca="false">MIN(AZ520,(GT519*(1+GT$5/Setup!$C$36)+IF($V520=27,N($F520),0)))</f>
        <v>0</v>
      </c>
      <c r="CY520" s="48" t="n">
        <f aca="false">MIN(BA520,(GU519*(1+GU$5/Setup!$C$36)+IF($V520=28,N($F520),0)))</f>
        <v>0</v>
      </c>
      <c r="CZ520" s="48" t="n">
        <f aca="false">MIN(BB520,(GV519*(1+GV$5/Setup!$C$36)+IF($V520=29,N($F520),0)))</f>
        <v>0</v>
      </c>
      <c r="DA520" s="48" t="n">
        <f aca="false">MIN(BC520,(GW519*(1+GW$5/Setup!$C$36)+IF($V520=30,N($F520),0)))</f>
        <v>0</v>
      </c>
      <c r="DB520" s="48" t="n">
        <f aca="false">MIN(BD520,(GX519*(1+GX$5/Setup!$C$36)+IF($V520=31,N($F520),0)))</f>
        <v>0</v>
      </c>
      <c r="DC520" s="48" t="n">
        <f aca="false">MIN(BE520,(GY519*(1+GY$5/Setup!$C$36)+IF($V520=32,N($F520),0)))</f>
        <v>0</v>
      </c>
      <c r="DD520" s="48" t="n">
        <f aca="false">MIN(BF520,(GZ519*(1+GZ$5/Setup!$C$36)+IF($V520=33,N($F520),0)))</f>
        <v>0</v>
      </c>
      <c r="DE520" s="48" t="n">
        <f aca="false">MIN(BG520,(HA519*(1+HA$5/Setup!$C$36)+IF($V520=34,N($F520),0)))</f>
        <v>0</v>
      </c>
      <c r="DF520" s="48" t="n">
        <f aca="false">MIN(BH520,(HB519*(1+HB$5/Setup!$C$36)+IF($V520=35,N($F520),0)))</f>
        <v>0</v>
      </c>
      <c r="DG520" s="48" t="n">
        <f aca="false">MIN(BI520,(HC519*(1+HC$5/Setup!$C$36)+IF($V520=36,N($F520),0)))</f>
        <v>0</v>
      </c>
      <c r="DH520" s="48" t="n">
        <f aca="false">MIN(BJ520,(HD519*(1+HD$5/Setup!$C$36)+IF($V520=37,N($F520),0)))</f>
        <v>0</v>
      </c>
      <c r="DI520" s="48" t="n">
        <f aca="false">MIN(BK520,(HE519*(1+HE$5/Setup!$C$36)+IF($V520=38,N($F520),0)))</f>
        <v>0</v>
      </c>
      <c r="DJ520" s="48" t="n">
        <f aca="false">MIN(BL520,(HF519*(1+HF$5/Setup!$C$36)+IF($V520=39,N($F520),0)))</f>
        <v>0</v>
      </c>
      <c r="DK520" s="48" t="n">
        <f aca="false">MIN(BM520,(HG519*(1+HG$5/Setup!$C$36)+IF($V520=40,N($F520),0)))</f>
        <v>0</v>
      </c>
      <c r="DL520" s="48" t="n">
        <f aca="false">MIN(BN520,(HH519*(1+HH$5/Setup!$C$36)+IF($V520=41,N($F520),0)))</f>
        <v>0</v>
      </c>
      <c r="DM520" s="48" t="n">
        <f aca="false">MIN(BO520,(HI519*(1+HI$5/Setup!$C$36)+IF($V520=42,N($F520),0)))</f>
        <v>0</v>
      </c>
      <c r="DN520" s="48" t="n">
        <f aca="false">MIN(BP520,(HJ519*(1+HJ$5/Setup!$C$36)+IF($V520=43,N($F520),0)))</f>
        <v>0</v>
      </c>
      <c r="DO520" s="48" t="n">
        <f aca="false">MIN(BQ520,(HK519*(1+HK$5/Setup!$C$36)+IF($V520=44,N($F520),0)))</f>
        <v>0</v>
      </c>
      <c r="DP520" s="48" t="n">
        <f aca="false">MIN(BR520,(HL519*(1+HL$5/Setup!$C$36)+IF($V520=45,N($F520),0)))</f>
        <v>0</v>
      </c>
      <c r="DQ520" s="48" t="n">
        <f aca="false">MIN(BS520,(HM519*(1+HM$5/Setup!$C$36)+IF($V520=46,N($F520),0)))</f>
        <v>0</v>
      </c>
      <c r="DR520" s="48" t="n">
        <f aca="false">MIN(BT520,(HN519*(1+HN$5/Setup!$C$36)+IF($V520=47,N($F520),0)))</f>
        <v>0</v>
      </c>
      <c r="DS520" s="48" t="n">
        <f aca="false">MIN(BU520,(HO519*(1+HO$5/Setup!$C$36)+IF($V520=48,N($F520),0)))</f>
        <v>0</v>
      </c>
      <c r="DT520" s="48" t="n">
        <f aca="false">MIN(BV520,(HP519*(1+HP$5/Setup!$C$36)+IF($V520=49,N($F520),0)))</f>
        <v>0</v>
      </c>
      <c r="DU520" s="48" t="n">
        <f aca="false">MIN(BW520,(HQ519*(1+HQ$5/Setup!$C$36)+IF($V520=50,N($F520),0)))</f>
        <v>0</v>
      </c>
      <c r="DV520" s="48" t="n">
        <f aca="false">MIN(MAX((FT519*(1+FT$5/Setup!$C$36)+IF($V520=1,N($F520),0))-BX520,0),MAX($P520-0,0))</f>
        <v>0</v>
      </c>
      <c r="DW520" s="48" t="n">
        <f aca="false">MIN(MAX((FU519*(1+FU$5/Setup!$C$36)+IF($V520=2,N($F520),0))-BY520,0),MAX($P520-SUM(DV520:DV520),0))</f>
        <v>0</v>
      </c>
      <c r="DX520" s="48" t="n">
        <f aca="false">MIN(MAX((FV519*(1+FV$5/Setup!$C$36)+IF($V520=3,N($F520),0))-BZ520,0),MAX($P520-SUM(DV520:DW520),0))</f>
        <v>0</v>
      </c>
      <c r="DY520" s="48" t="n">
        <f aca="false">MIN(MAX((FW519*(1+FW$5/Setup!$C$36)+IF($V520=4,N($F520),0))-CA520,0),MAX($P520-SUM(DV520:DX520),0))</f>
        <v>0</v>
      </c>
      <c r="DZ520" s="48" t="n">
        <f aca="false">MIN(MAX((FX519*(1+FX$5/Setup!$C$36)+IF($V520=5,N($F520),0))-CB520,0),MAX($P520-SUM(DV520:DY520),0))</f>
        <v>0</v>
      </c>
      <c r="EA520" s="48" t="n">
        <f aca="false">MIN(MAX((FY519*(1+FY$5/Setup!$C$36)+IF($V520=6,N($F520),0))-CC520,0),MAX($P520-SUM(DV520:DZ520),0))</f>
        <v>0</v>
      </c>
      <c r="EB520" s="48" t="n">
        <f aca="false">MIN(MAX((FZ519*(1+FZ$5/Setup!$C$36)+IF($V520=7,N($F520),0))-CD520,0),MAX($P520-SUM(DV520:EA520),0))</f>
        <v>0</v>
      </c>
      <c r="EC520" s="48" t="n">
        <f aca="false">MIN(MAX((GA519*(1+GA$5/Setup!$C$36)+IF($V520=8,N($F520),0))-CE520,0),MAX($P520-SUM(DV520:EB520),0))</f>
        <v>0</v>
      </c>
      <c r="ED520" s="48" t="n">
        <f aca="false">MIN(MAX((GB519*(1+GB$5/Setup!$C$36)+IF($V520=9,N($F520),0))-CF520,0),MAX($P520-SUM(DV520:EC520),0))</f>
        <v>0</v>
      </c>
      <c r="EE520" s="48" t="n">
        <f aca="false">MIN(MAX((GC519*(1+GC$5/Setup!$C$36)+IF($V520=10,N($F520),0))-CG520,0),MAX($P520-SUM(DV520:ED520),0))</f>
        <v>0</v>
      </c>
      <c r="EF520" s="48" t="n">
        <f aca="false">MIN(MAX((GD519*(1+GD$5/Setup!$C$36)+IF($V520=11,N($F520),0))-CH520,0),MAX($P520-SUM(DV520:EE520),0))</f>
        <v>0</v>
      </c>
      <c r="EG520" s="48" t="n">
        <f aca="false">MIN(MAX((GE519*(1+GE$5/Setup!$C$36)+IF($V520=12,N($F520),0))-CI520,0),MAX($P520-SUM(DV520:EF520),0))</f>
        <v>0</v>
      </c>
      <c r="EH520" s="48" t="n">
        <f aca="false">MIN(MAX((GF519*(1+GF$5/Setup!$C$36)+IF($V520=13,N($F520),0))-CJ520,0),MAX($P520-SUM(DV520:EG520),0))</f>
        <v>0</v>
      </c>
      <c r="EI520" s="48" t="n">
        <f aca="false">MIN(MAX((GG519*(1+GG$5/Setup!$C$36)+IF($V520=14,N($F520),0))-CK520,0),MAX($P520-SUM(DV520:EH520),0))</f>
        <v>0</v>
      </c>
      <c r="EJ520" s="48" t="n">
        <f aca="false">MIN(MAX((GH519*(1+GH$5/Setup!$C$36)+IF($V520=15,N($F520),0))-CL520,0),MAX($P520-SUM(DV520:EI520),0))</f>
        <v>0</v>
      </c>
      <c r="EK520" s="48" t="n">
        <f aca="false">MIN(MAX((GI519*(1+GI$5/Setup!$C$36)+IF($V520=16,N($F520),0))-CM520,0),MAX($P520-SUM(DV520:EJ520),0))</f>
        <v>0</v>
      </c>
      <c r="EL520" s="48" t="n">
        <f aca="false">MIN(MAX((GJ519*(1+GJ$5/Setup!$C$36)+IF($V520=17,N($F520),0))-CN520,0),MAX($P520-SUM(DV520:EK520),0))</f>
        <v>0</v>
      </c>
      <c r="EM520" s="48" t="n">
        <f aca="false">MIN(MAX((GK519*(1+GK$5/Setup!$C$36)+IF($V520=18,N($F520),0))-CO520,0),MAX($P520-SUM(DV520:EL520),0))</f>
        <v>0</v>
      </c>
      <c r="EN520" s="48" t="n">
        <f aca="false">MIN(MAX((GL519*(1+GL$5/Setup!$C$36)+IF($V520=19,N($F520),0))-CP520,0),MAX($P520-SUM(DV520:EM520),0))</f>
        <v>0</v>
      </c>
      <c r="EO520" s="48" t="n">
        <f aca="false">MIN(MAX((GM519*(1+GM$5/Setup!$C$36)+IF($V520=20,N($F520),0))-CQ520,0),MAX($P520-SUM(DV520:EN520),0))</f>
        <v>0</v>
      </c>
      <c r="EP520" s="48" t="n">
        <f aca="false">MIN(MAX((GN519*(1+GN$5/Setup!$C$36)+IF($V520=21,N($F520),0))-CR520,0),MAX($P520-SUM(DV520:EO520),0))</f>
        <v>0</v>
      </c>
      <c r="EQ520" s="48" t="n">
        <f aca="false">MIN(MAX((GO519*(1+GO$5/Setup!$C$36)+IF($V520=22,N($F520),0))-CS520,0),MAX($P520-SUM(DV520:EP520),0))</f>
        <v>0</v>
      </c>
      <c r="ER520" s="48" t="n">
        <f aca="false">MIN(MAX((GP519*(1+GP$5/Setup!$C$36)+IF($V520=23,N($F520),0))-CT520,0),MAX($P520-SUM(DV520:EQ520),0))</f>
        <v>0</v>
      </c>
      <c r="ES520" s="48" t="n">
        <f aca="false">MIN(MAX((GQ519*(1+GQ$5/Setup!$C$36)+IF($V520=24,N($F520),0))-CU520,0),MAX($P520-SUM(DV520:ER520),0))</f>
        <v>0</v>
      </c>
      <c r="ET520" s="48" t="n">
        <f aca="false">MIN(MAX((GR519*(1+GR$5/Setup!$C$36)+IF($V520=25,N($F520),0))-CV520,0),MAX($P520-SUM(DV520:ES520),0))</f>
        <v>0</v>
      </c>
      <c r="EU520" s="48" t="n">
        <f aca="false">MIN(MAX((GS519*(1+GS$5/Setup!$C$36)+IF($V520=26,N($F520),0))-CW520,0),MAX($P520-SUM(DV520:ET520),0))</f>
        <v>0</v>
      </c>
      <c r="EV520" s="48" t="n">
        <f aca="false">MIN(MAX((GT519*(1+GT$5/Setup!$C$36)+IF($V520=27,N($F520),0))-CX520,0),MAX($P520-SUM(DV520:EU520),0))</f>
        <v>0</v>
      </c>
      <c r="EW520" s="48" t="n">
        <f aca="false">MIN(MAX((GU519*(1+GU$5/Setup!$C$36)+IF($V520=28,N($F520),0))-CY520,0),MAX($P520-SUM(DV520:EV520),0))</f>
        <v>0</v>
      </c>
      <c r="EX520" s="48" t="n">
        <f aca="false">MIN(MAX((GV519*(1+GV$5/Setup!$C$36)+IF($V520=29,N($F520),0))-CZ520,0),MAX($P520-SUM(DV520:EW520),0))</f>
        <v>0</v>
      </c>
      <c r="EY520" s="48" t="n">
        <f aca="false">MIN(MAX((GW519*(1+GW$5/Setup!$C$36)+IF($V520=30,N($F520),0))-DA520,0),MAX($P520-SUM(DV520:EX520),0))</f>
        <v>0</v>
      </c>
      <c r="EZ520" s="48" t="n">
        <f aca="false">MIN(MAX((GX519*(1+GX$5/Setup!$C$36)+IF($V520=31,N($F520),0))-DB520,0),MAX($P520-SUM(DV520:EY520),0))</f>
        <v>0</v>
      </c>
      <c r="FA520" s="48" t="n">
        <f aca="false">MIN(MAX((GY519*(1+GY$5/Setup!$C$36)+IF($V520=32,N($F520),0))-DC520,0),MAX($P520-SUM(DV520:EZ520),0))</f>
        <v>0</v>
      </c>
      <c r="FB520" s="48" t="n">
        <f aca="false">MIN(MAX((GZ519*(1+GZ$5/Setup!$C$36)+IF($V520=33,N($F520),0))-DD520,0),MAX($P520-SUM(DV520:FA520),0))</f>
        <v>0</v>
      </c>
      <c r="FC520" s="48" t="n">
        <f aca="false">MIN(MAX((HA519*(1+HA$5/Setup!$C$36)+IF($V520=34,N($F520),0))-DE520,0),MAX($P520-SUM(DV520:FB520),0))</f>
        <v>0</v>
      </c>
      <c r="FD520" s="48" t="n">
        <f aca="false">MIN(MAX((HB519*(1+HB$5/Setup!$C$36)+IF($V520=35,N($F520),0))-DF520,0),MAX($P520-SUM(DV520:FC520),0))</f>
        <v>0</v>
      </c>
      <c r="FE520" s="48" t="n">
        <f aca="false">MIN(MAX((HC519*(1+HC$5/Setup!$C$36)+IF($V520=36,N($F520),0))-DG520,0),MAX($P520-SUM(DV520:FD520),0))</f>
        <v>0</v>
      </c>
      <c r="FF520" s="48" t="n">
        <f aca="false">MIN(MAX((HD519*(1+HD$5/Setup!$C$36)+IF($V520=37,N($F520),0))-DH520,0),MAX($P520-SUM(DV520:FE520),0))</f>
        <v>0</v>
      </c>
      <c r="FG520" s="48" t="n">
        <f aca="false">MIN(MAX((HE519*(1+HE$5/Setup!$C$36)+IF($V520=38,N($F520),0))-DI520,0),MAX($P520-SUM(DV520:FF520),0))</f>
        <v>0</v>
      </c>
      <c r="FH520" s="48" t="n">
        <f aca="false">MIN(MAX((HF519*(1+HF$5/Setup!$C$36)+IF($V520=39,N($F520),0))-DJ520,0),MAX($P520-SUM(DV520:FG520),0))</f>
        <v>0</v>
      </c>
      <c r="FI520" s="48" t="n">
        <f aca="false">MIN(MAX((HG519*(1+HG$5/Setup!$C$36)+IF($V520=40,N($F520),0))-DK520,0),MAX($P520-SUM(DV520:FH520),0))</f>
        <v>0</v>
      </c>
      <c r="FJ520" s="48" t="n">
        <f aca="false">MIN(MAX((HH519*(1+HH$5/Setup!$C$36)+IF($V520=41,N($F520),0))-DL520,0),MAX($P520-SUM(DV520:FI520),0))</f>
        <v>0</v>
      </c>
      <c r="FK520" s="48" t="n">
        <f aca="false">MIN(MAX((HI519*(1+HI$5/Setup!$C$36)+IF($V520=42,N($F520),0))-DM520,0),MAX($P520-SUM(DV520:FJ520),0))</f>
        <v>0</v>
      </c>
      <c r="FL520" s="48" t="n">
        <f aca="false">MIN(MAX((HJ519*(1+HJ$5/Setup!$C$36)+IF($V520=43,N($F520),0))-DN520,0),MAX($P520-SUM(DV520:FK520),0))</f>
        <v>0</v>
      </c>
      <c r="FM520" s="48" t="n">
        <f aca="false">MIN(MAX((HK519*(1+HK$5/Setup!$C$36)+IF($V520=44,N($F520),0))-DO520,0),MAX($P520-SUM(DV520:FL520),0))</f>
        <v>0</v>
      </c>
      <c r="FN520" s="48" t="n">
        <f aca="false">MIN(MAX((HL519*(1+HL$5/Setup!$C$36)+IF($V520=45,N($F520),0))-DP520,0),MAX($P520-SUM(DV520:FM520),0))</f>
        <v>0</v>
      </c>
      <c r="FO520" s="48" t="n">
        <f aca="false">MIN(MAX((HM519*(1+HM$5/Setup!$C$36)+IF($V520=46,N($F520),0))-DQ520,0),MAX($P520-SUM(DV520:FN520),0))</f>
        <v>0</v>
      </c>
      <c r="FP520" s="48" t="n">
        <f aca="false">MIN(MAX((HN519*(1+HN$5/Setup!$C$36)+IF($V520=47,N($F520),0))-DR520,0),MAX($P520-SUM(DV520:FO520),0))</f>
        <v>0</v>
      </c>
      <c r="FQ520" s="48" t="n">
        <f aca="false">MIN(MAX((HO519*(1+HO$5/Setup!$C$36)+IF($V520=48,N($F520),0))-DS520,0),MAX($P520-SUM(DV520:FP520),0))</f>
        <v>0</v>
      </c>
      <c r="FR520" s="48" t="n">
        <f aca="false">MIN(MAX((HP519*(1+HP$5/Setup!$C$36)+IF($V520=49,N($F520),0))-DT520,0),MAX($P520-SUM(DV520:FQ520),0))</f>
        <v>0</v>
      </c>
      <c r="FS520" s="48" t="n">
        <f aca="false">MIN(MAX((HQ519*(1+HQ$5/Setup!$C$36)+IF($V520=50,N($F520),0))-DU520,0),MAX($P520-SUM(DV520:FR520),0))</f>
        <v>0</v>
      </c>
      <c r="FT520" s="48" t="n">
        <f aca="false">IF((FT519*(1+FT$5/Setup!$C$36)+IF($V520=1,N($F520),0))-BX520-DV520&lt;0.005,0,(FT519*(1+FT$5/Setup!$C$36)+IF($V520=1,N($F520),0))-BX520-DV520)</f>
        <v>0</v>
      </c>
      <c r="FU520" s="48" t="n">
        <f aca="false">IF((FU519*(1+FU$5/Setup!$C$36)+IF($V520=2,N($F520),0))-BY520-DW520&lt;0.005,0,(FU519*(1+FU$5/Setup!$C$36)+IF($V520=2,N($F520),0))-BY520-DW520)</f>
        <v>0</v>
      </c>
      <c r="FV520" s="48" t="n">
        <f aca="false">IF((FV519*(1+FV$5/Setup!$C$36)+IF($V520=3,N($F520),0))-BZ520-DX520&lt;0.005,0,(FV519*(1+FV$5/Setup!$C$36)+IF($V520=3,N($F520),0))-BZ520-DX520)</f>
        <v>0</v>
      </c>
      <c r="FW520" s="48" t="n">
        <f aca="false">IF((FW519*(1+FW$5/Setup!$C$36)+IF($V520=4,N($F520),0))-CA520-DY520&lt;0.005,0,(FW519*(1+FW$5/Setup!$C$36)+IF($V520=4,N($F520),0))-CA520-DY520)</f>
        <v>0</v>
      </c>
      <c r="FX520" s="48" t="n">
        <f aca="false">IF((FX519*(1+FX$5/Setup!$C$36)+IF($V520=5,N($F520),0))-CB520-DZ520&lt;0.005,0,(FX519*(1+FX$5/Setup!$C$36)+IF($V520=5,N($F520),0))-CB520-DZ520)</f>
        <v>0</v>
      </c>
      <c r="FY520" s="48" t="n">
        <f aca="false">IF((FY519*(1+FY$5/Setup!$C$36)+IF($V520=6,N($F520),0))-CC520-EA520&lt;0.005,0,(FY519*(1+FY$5/Setup!$C$36)+IF($V520=6,N($F520),0))-CC520-EA520)</f>
        <v>0</v>
      </c>
      <c r="FZ520" s="48" t="n">
        <f aca="false">IF((FZ519*(1+FZ$5/Setup!$C$36)+IF($V520=7,N($F520),0))-CD520-EB520&lt;0.005,0,(FZ519*(1+FZ$5/Setup!$C$36)+IF($V520=7,N($F520),0))-CD520-EB520)</f>
        <v>0</v>
      </c>
      <c r="GA520" s="48" t="n">
        <f aca="false">IF((GA519*(1+GA$5/Setup!$C$36)+IF($V520=8,N($F520),0))-CE520-EC520&lt;0.005,0,(GA519*(1+GA$5/Setup!$C$36)+IF($V520=8,N($F520),0))-CE520-EC520)</f>
        <v>0</v>
      </c>
      <c r="GB520" s="48" t="n">
        <f aca="false">IF((GB519*(1+GB$5/Setup!$C$36)+IF($V520=9,N($F520),0))-CF520-ED520&lt;0.005,0,(GB519*(1+GB$5/Setup!$C$36)+IF($V520=9,N($F520),0))-CF520-ED520)</f>
        <v>0</v>
      </c>
      <c r="GC520" s="48" t="n">
        <f aca="false">IF((GC519*(1+GC$5/Setup!$C$36)+IF($V520=10,N($F520),0))-CG520-EE520&lt;0.005,0,(GC519*(1+GC$5/Setup!$C$36)+IF($V520=10,N($F520),0))-CG520-EE520)</f>
        <v>0</v>
      </c>
      <c r="GD520" s="48" t="n">
        <f aca="false">IF((GD519*(1+GD$5/Setup!$C$36)+IF($V520=11,N($F520),0))-CH520-EF520&lt;0.005,0,(GD519*(1+GD$5/Setup!$C$36)+IF($V520=11,N($F520),0))-CH520-EF520)</f>
        <v>0</v>
      </c>
      <c r="GE520" s="48" t="n">
        <f aca="false">IF((GE519*(1+GE$5/Setup!$C$36)+IF($V520=12,N($F520),0))-CI520-EG520&lt;0.005,0,(GE519*(1+GE$5/Setup!$C$36)+IF($V520=12,N($F520),0))-CI520-EG520)</f>
        <v>0</v>
      </c>
      <c r="GF520" s="48" t="n">
        <f aca="false">IF((GF519*(1+GF$5/Setup!$C$36)+IF($V520=13,N($F520),0))-CJ520-EH520&lt;0.005,0,(GF519*(1+GF$5/Setup!$C$36)+IF($V520=13,N($F520),0))-CJ520-EH520)</f>
        <v>0</v>
      </c>
      <c r="GG520" s="48" t="n">
        <f aca="false">IF((GG519*(1+GG$5/Setup!$C$36)+IF($V520=14,N($F520),0))-CK520-EI520&lt;0.005,0,(GG519*(1+GG$5/Setup!$C$36)+IF($V520=14,N($F520),0))-CK520-EI520)</f>
        <v>0</v>
      </c>
      <c r="GH520" s="48" t="n">
        <f aca="false">IF((GH519*(1+GH$5/Setup!$C$36)+IF($V520=15,N($F520),0))-CL520-EJ520&lt;0.005,0,(GH519*(1+GH$5/Setup!$C$36)+IF($V520=15,N($F520),0))-CL520-EJ520)</f>
        <v>0</v>
      </c>
      <c r="GI520" s="48" t="n">
        <f aca="false">IF((GI519*(1+GI$5/Setup!$C$36)+IF($V520=16,N($F520),0))-CM520-EK520&lt;0.005,0,(GI519*(1+GI$5/Setup!$C$36)+IF($V520=16,N($F520),0))-CM520-EK520)</f>
        <v>0</v>
      </c>
      <c r="GJ520" s="48" t="n">
        <f aca="false">IF((GJ519*(1+GJ$5/Setup!$C$36)+IF($V520=17,N($F520),0))-CN520-EL520&lt;0.005,0,(GJ519*(1+GJ$5/Setup!$C$36)+IF($V520=17,N($F520),0))-CN520-EL520)</f>
        <v>0</v>
      </c>
      <c r="GK520" s="48" t="n">
        <f aca="false">IF((GK519*(1+GK$5/Setup!$C$36)+IF($V520=18,N($F520),0))-CO520-EM520&lt;0.005,0,(GK519*(1+GK$5/Setup!$C$36)+IF($V520=18,N($F520),0))-CO520-EM520)</f>
        <v>0</v>
      </c>
      <c r="GL520" s="48" t="n">
        <f aca="false">IF((GL519*(1+GL$5/Setup!$C$36)+IF($V520=19,N($F520),0))-CP520-EN520&lt;0.005,0,(GL519*(1+GL$5/Setup!$C$36)+IF($V520=19,N($F520),0))-CP520-EN520)</f>
        <v>0</v>
      </c>
      <c r="GM520" s="48" t="n">
        <f aca="false">IF((GM519*(1+GM$5/Setup!$C$36)+IF($V520=20,N($F520),0))-CQ520-EO520&lt;0.005,0,(GM519*(1+GM$5/Setup!$C$36)+IF($V520=20,N($F520),0))-CQ520-EO520)</f>
        <v>0</v>
      </c>
      <c r="GN520" s="48" t="n">
        <f aca="false">IF((GN519*(1+GN$5/Setup!$C$36)+IF($V520=21,N($F520),0))-CR520-EP520&lt;0.005,0,(GN519*(1+GN$5/Setup!$C$36)+IF($V520=21,N($F520),0))-CR520-EP520)</f>
        <v>0</v>
      </c>
      <c r="GO520" s="48" t="n">
        <f aca="false">IF((GO519*(1+GO$5/Setup!$C$36)+IF($V520=22,N($F520),0))-CS520-EQ520&lt;0.005,0,(GO519*(1+GO$5/Setup!$C$36)+IF($V520=22,N($F520),0))-CS520-EQ520)</f>
        <v>0</v>
      </c>
      <c r="GP520" s="48" t="n">
        <f aca="false">IF((GP519*(1+GP$5/Setup!$C$36)+IF($V520=23,N($F520),0))-CT520-ER520&lt;0.005,0,(GP519*(1+GP$5/Setup!$C$36)+IF($V520=23,N($F520),0))-CT520-ER520)</f>
        <v>0</v>
      </c>
      <c r="GQ520" s="48" t="n">
        <f aca="false">IF((GQ519*(1+GQ$5/Setup!$C$36)+IF($V520=24,N($F520),0))-CU520-ES520&lt;0.005,0,(GQ519*(1+GQ$5/Setup!$C$36)+IF($V520=24,N($F520),0))-CU520-ES520)</f>
        <v>0</v>
      </c>
      <c r="GR520" s="48" t="n">
        <f aca="false">IF((GR519*(1+GR$5/Setup!$C$36)+IF($V520=25,N($F520),0))-CV520-ET520&lt;0.005,0,(GR519*(1+GR$5/Setup!$C$36)+IF($V520=25,N($F520),0))-CV520-ET520)</f>
        <v>0</v>
      </c>
      <c r="GS520" s="48" t="n">
        <f aca="false">IF((GS519*(1+GS$5/Setup!$C$36)+IF($V520=26,N($F520),0))-CW520-EU520&lt;0.005,0,(GS519*(1+GS$5/Setup!$C$36)+IF($V520=26,N($F520),0))-CW520-EU520)</f>
        <v>0</v>
      </c>
      <c r="GT520" s="48" t="n">
        <f aca="false">IF((GT519*(1+GT$5/Setup!$C$36)+IF($V520=27,N($F520),0))-CX520-EV520&lt;0.005,0,(GT519*(1+GT$5/Setup!$C$36)+IF($V520=27,N($F520),0))-CX520-EV520)</f>
        <v>0</v>
      </c>
      <c r="GU520" s="48" t="n">
        <f aca="false">IF((GU519*(1+GU$5/Setup!$C$36)+IF($V520=28,N($F520),0))-CY520-EW520&lt;0.005,0,(GU519*(1+GU$5/Setup!$C$36)+IF($V520=28,N($F520),0))-CY520-EW520)</f>
        <v>0</v>
      </c>
      <c r="GV520" s="48" t="n">
        <f aca="false">IF((GV519*(1+GV$5/Setup!$C$36)+IF($V520=29,N($F520),0))-CZ520-EX520&lt;0.005,0,(GV519*(1+GV$5/Setup!$C$36)+IF($V520=29,N($F520),0))-CZ520-EX520)</f>
        <v>0</v>
      </c>
      <c r="GW520" s="48" t="n">
        <f aca="false">IF((GW519*(1+GW$5/Setup!$C$36)+IF($V520=30,N($F520),0))-DA520-EY520&lt;0.005,0,(GW519*(1+GW$5/Setup!$C$36)+IF($V520=30,N($F520),0))-DA520-EY520)</f>
        <v>0</v>
      </c>
      <c r="GX520" s="48" t="n">
        <f aca="false">IF((GX519*(1+GX$5/Setup!$C$36)+IF($V520=31,N($F520),0))-DB520-EZ520&lt;0.005,0,(GX519*(1+GX$5/Setup!$C$36)+IF($V520=31,N($F520),0))-DB520-EZ520)</f>
        <v>0</v>
      </c>
      <c r="GY520" s="48" t="n">
        <f aca="false">IF((GY519*(1+GY$5/Setup!$C$36)+IF($V520=32,N($F520),0))-DC520-FA520&lt;0.005,0,(GY519*(1+GY$5/Setup!$C$36)+IF($V520=32,N($F520),0))-DC520-FA520)</f>
        <v>0</v>
      </c>
      <c r="GZ520" s="48" t="n">
        <f aca="false">IF((GZ519*(1+GZ$5/Setup!$C$36)+IF($V520=33,N($F520),0))-DD520-FB520&lt;0.005,0,(GZ519*(1+GZ$5/Setup!$C$36)+IF($V520=33,N($F520),0))-DD520-FB520)</f>
        <v>0</v>
      </c>
      <c r="HA520" s="48" t="n">
        <f aca="false">IF((HA519*(1+HA$5/Setup!$C$36)+IF($V520=34,N($F520),0))-DE520-FC520&lt;0.005,0,(HA519*(1+HA$5/Setup!$C$36)+IF($V520=34,N($F520),0))-DE520-FC520)</f>
        <v>0</v>
      </c>
      <c r="HB520" s="48" t="n">
        <f aca="false">IF((HB519*(1+HB$5/Setup!$C$36)+IF($V520=35,N($F520),0))-DF520-FD520&lt;0.005,0,(HB519*(1+HB$5/Setup!$C$36)+IF($V520=35,N($F520),0))-DF520-FD520)</f>
        <v>0</v>
      </c>
      <c r="HC520" s="48" t="n">
        <f aca="false">IF((HC519*(1+HC$5/Setup!$C$36)+IF($V520=36,N($F520),0))-DG520-FE520&lt;0.005,0,(HC519*(1+HC$5/Setup!$C$36)+IF($V520=36,N($F520),0))-DG520-FE520)</f>
        <v>0</v>
      </c>
      <c r="HD520" s="48" t="n">
        <f aca="false">IF((HD519*(1+HD$5/Setup!$C$36)+IF($V520=37,N($F520),0))-DH520-FF520&lt;0.005,0,(HD519*(1+HD$5/Setup!$C$36)+IF($V520=37,N($F520),0))-DH520-FF520)</f>
        <v>0</v>
      </c>
      <c r="HE520" s="48" t="n">
        <f aca="false">IF((HE519*(1+HE$5/Setup!$C$36)+IF($V520=38,N($F520),0))-DI520-FG520&lt;0.005,0,(HE519*(1+HE$5/Setup!$C$36)+IF($V520=38,N($F520),0))-DI520-FG520)</f>
        <v>0</v>
      </c>
      <c r="HF520" s="48" t="n">
        <f aca="false">IF((HF519*(1+HF$5/Setup!$C$36)+IF($V520=39,N($F520),0))-DJ520-FH520&lt;0.005,0,(HF519*(1+HF$5/Setup!$C$36)+IF($V520=39,N($F520),0))-DJ520-FH520)</f>
        <v>0</v>
      </c>
      <c r="HG520" s="48" t="n">
        <f aca="false">IF((HG519*(1+HG$5/Setup!$C$36)+IF($V520=40,N($F520),0))-DK520-FI520&lt;0.005,0,(HG519*(1+HG$5/Setup!$C$36)+IF($V520=40,N($F520),0))-DK520-FI520)</f>
        <v>0</v>
      </c>
      <c r="HH520" s="48" t="n">
        <f aca="false">IF((HH519*(1+HH$5/Setup!$C$36)+IF($V520=41,N($F520),0))-DL520-FJ520&lt;0.005,0,(HH519*(1+HH$5/Setup!$C$36)+IF($V520=41,N($F520),0))-DL520-FJ520)</f>
        <v>0</v>
      </c>
      <c r="HI520" s="48" t="n">
        <f aca="false">IF((HI519*(1+HI$5/Setup!$C$36)+IF($V520=42,N($F520),0))-DM520-FK520&lt;0.005,0,(HI519*(1+HI$5/Setup!$C$36)+IF($V520=42,N($F520),0))-DM520-FK520)</f>
        <v>0</v>
      </c>
      <c r="HJ520" s="48" t="n">
        <f aca="false">IF((HJ519*(1+HJ$5/Setup!$C$36)+IF($V520=43,N($F520),0))-DN520-FL520&lt;0.005,0,(HJ519*(1+HJ$5/Setup!$C$36)+IF($V520=43,N($F520),0))-DN520-FL520)</f>
        <v>0</v>
      </c>
      <c r="HK520" s="48" t="n">
        <f aca="false">IF((HK519*(1+HK$5/Setup!$C$36)+IF($V520=44,N($F520),0))-DO520-FM520&lt;0.005,0,(HK519*(1+HK$5/Setup!$C$36)+IF($V520=44,N($F520),0))-DO520-FM520)</f>
        <v>0</v>
      </c>
      <c r="HL520" s="48" t="n">
        <f aca="false">IF((HL519*(1+HL$5/Setup!$C$36)+IF($V520=45,N($F520),0))-DP520-FN520&lt;0.005,0,(HL519*(1+HL$5/Setup!$C$36)+IF($V520=45,N($F520),0))-DP520-FN520)</f>
        <v>0</v>
      </c>
      <c r="HM520" s="48" t="n">
        <f aca="false">IF((HM519*(1+HM$5/Setup!$C$36)+IF($V520=46,N($F520),0))-DQ520-FO520&lt;0.005,0,(HM519*(1+HM$5/Setup!$C$36)+IF($V520=46,N($F520),0))-DQ520-FO520)</f>
        <v>0</v>
      </c>
      <c r="HN520" s="48" t="n">
        <f aca="false">IF((HN519*(1+HN$5/Setup!$C$36)+IF($V520=47,N($F520),0))-DR520-FP520&lt;0.005,0,(HN519*(1+HN$5/Setup!$C$36)+IF($V520=47,N($F520),0))-DR520-FP520)</f>
        <v>0</v>
      </c>
      <c r="HO520" s="48" t="n">
        <f aca="false">IF((HO519*(1+HO$5/Setup!$C$36)+IF($V520=48,N($F520),0))-DS520-FQ520&lt;0.005,0,(HO519*(1+HO$5/Setup!$C$36)+IF($V520=48,N($F520),0))-DS520-FQ520)</f>
        <v>0</v>
      </c>
      <c r="HP520" s="48" t="n">
        <f aca="false">IF((HP519*(1+HP$5/Setup!$C$36)+IF($V520=49,N($F520),0))-DT520-FR520&lt;0.005,0,(HP519*(1+HP$5/Setup!$C$36)+IF($V520=49,N($F520),0))-DT520-FR520)</f>
        <v>0</v>
      </c>
      <c r="HQ520" s="48" t="n">
        <f aca="false">IF((HQ519*(1+HQ$5/Setup!$C$36)+IF($V520=50,N($F520),0))-DU520-FS520&lt;0.005,0,(HQ519*(1+HQ$5/Setup!$C$36)+IF($V520=50,N($F520),0))-DU520-FS520)</f>
        <v>0</v>
      </c>
    </row>
    <row r="521" customFormat="false" ht="15" hidden="false" customHeight="false" outlineLevel="0" collapsed="false">
      <c r="A521" s="44" t="n">
        <v>513</v>
      </c>
      <c r="B521" s="45" t="n">
        <f aca="false">IF(Setup!$C$7="Every month",EDATE(Setup!$C$8,($A521-1)),IF(Setup!$C$7="Twice a month",DATE(YEAR(Setup!$C$8),MONTH(Setup!$C$8)+INT((($A521-1)+Setup!$C$41)/2),MIN(IF(MOD(($A521-1)+Setup!$C$41,2)=0,Setup!$C$39,Setup!$C$40),DAY(EOMONTH(DATE(YEAR(Setup!$C$8),MONTH(Setup!$C$8)+INT((($A521-1)+Setup!$C$41)/2),1),0)))),Setup!$C$8+($A521-1)*IF(Setup!$C$7="Every week",7,14)))</f>
        <v>53493</v>
      </c>
      <c r="C521" s="45" t="n">
        <f aca="false">IF(Setup!$C$7="Every month",EDATE(Setup!$C$8,$A521),IF(Setup!$C$7="Twice a month",DATE(YEAR(Setup!$C$8),MONTH(Setup!$C$8)+INT(($A521+Setup!$C$41)/2),MIN(IF(MOD($A521+Setup!$C$41,2)=0,Setup!$C$39,Setup!$C$40),DAY(EOMONTH(DATE(YEAR(Setup!$C$8),MONTH(Setup!$C$8)+INT(($A521+Setup!$C$41)/2),1),0)))),Setup!$C$8+$A521*IF(Setup!$C$7="Every week",7,14)))</f>
        <v>53507</v>
      </c>
      <c r="D521" s="46"/>
      <c r="E521" s="47"/>
      <c r="F521" s="47"/>
      <c r="G521" s="47"/>
      <c r="H521" s="47"/>
      <c r="I521" s="48" t="n">
        <f aca="false">N(Setup!$C$11)+N(E521)</f>
        <v>100</v>
      </c>
      <c r="J521" s="48" t="n">
        <f aca="false">MIN(Setup!$C$37,MAX(I521,0))</f>
        <v>9.23076923076923</v>
      </c>
      <c r="K521" s="48" t="n">
        <f aca="false">MIN(MAX(N(Setup!$C$14)-L520,0),MAX(I521-J521,0))</f>
        <v>0</v>
      </c>
      <c r="L521" s="48" t="n">
        <f aca="false">L520+K521-N(G521)</f>
        <v>500</v>
      </c>
      <c r="M521" s="48" t="n">
        <f aca="false">M520+J521-N(H521)</f>
        <v>4735.3846153846</v>
      </c>
      <c r="N521" s="48" t="n">
        <f aca="false">SUM(BX521:DU521)</f>
        <v>0</v>
      </c>
      <c r="O521" s="48" t="n">
        <f aca="false">SUM(Z521:BW521)-N521</f>
        <v>40</v>
      </c>
      <c r="P521" s="48" t="n">
        <f aca="false">MAX(I521-J521-K521,0)+O521</f>
        <v>130.769230769231</v>
      </c>
      <c r="Q521" s="48" t="n">
        <f aca="false">SUM(DV521:FS521)</f>
        <v>0</v>
      </c>
      <c r="R521" s="49" t="n">
        <f aca="false">N521+J521+K521+Q521</f>
        <v>9.23076923076923</v>
      </c>
      <c r="S521" s="48" t="n">
        <f aca="false">T521-T520-N(F521)+N521+Q521</f>
        <v>0</v>
      </c>
      <c r="T521" s="49" t="n">
        <f aca="false">SUM(FT521:HQ521)</f>
        <v>0</v>
      </c>
      <c r="U521" s="44" t="str">
        <f aca="false">IF(T520&lt;0.005,"",INDEX(Helpers!$C$2:$C$51,IF(_xlfn.MINIFS($DV$6:$FS$6,DV521:FS521,"&gt;0.005")=0,V521,_xlfn.MINIFS($DV$6:$FS$6,DV521:FS521,"&gt;0.005"))))</f>
        <v/>
      </c>
      <c r="V521" s="44" t="n">
        <f aca="false">IF(_xlfn.MINIFS($FT$6:$HQ$6,FT520:HQ520,"&gt;0.005")=0,1,_xlfn.MINIFS($FT$6:$HQ$6,FT520:HQ520,"&gt;0.005"))</f>
        <v>1</v>
      </c>
      <c r="W521" s="44" t="n">
        <f aca="false">IF(AND(D521&lt;&gt;"Paid",T520&gt;0.005),1,0)</f>
        <v>0</v>
      </c>
      <c r="X521" s="48" t="n">
        <f aca="false">SUMPRODUCT(((Helpers!$G$2:$G$51*(1+(Helpers!$D$2:$D$51+0.000000001)/12)^(($B521-Setup!$C$8)/(365.25/12))-Helpers!$E$2:$E$51*((1+(Helpers!$D$2:$D$51+0.000000001)/12)^(($B521-Setup!$C$8)/(365.25/12))-1)/((Helpers!$D$2:$D$51+0.000000001)/12))&gt;0)*(Helpers!$G$2:$G$51*(1+(Helpers!$D$2:$D$51+0.000000001)/12)^(($B521-Setup!$C$8)/(365.25/12))-Helpers!$E$2:$E$51*((1+(Helpers!$D$2:$D$51+0.000000001)/12)^(($B521-Setup!$C$8)/(365.25/12))-1)/((Helpers!$D$2:$D$51+0.000000001)/12)))</f>
        <v>0</v>
      </c>
      <c r="Y521" s="48"/>
      <c r="Z521" s="48" t="n">
        <f aca="false">IF(OR(N(Z$5)=0,Z$6=""),0,Z$5*((DATE(YEAR($B521),MONTH($B521),MIN(Z$6,DAY(EOMONTH($B521,0))))&gt;=$B521)*(DATE(YEAR($B521),MONTH($B521),MIN(Z$6,DAY(EOMONTH($B521,0))))&lt;$C521)+(DATE(YEAR($B521),MONTH($B521)+1,MIN(Z$6,DAY(EOMONTH($B521,1))))&gt;=$B521)*(DATE(YEAR($B521),MONTH($B521)+1,MIN(Z$6,DAY(EOMONTH($B521,1))))&lt;$C521)))</f>
        <v>0</v>
      </c>
      <c r="AA521" s="48" t="n">
        <f aca="false">IF(OR(N(AA$5)=0,AA$6=""),0,AA$5*((DATE(YEAR($B521),MONTH($B521),MIN(AA$6,DAY(EOMONTH($B521,0))))&gt;=$B521)*(DATE(YEAR($B521),MONTH($B521),MIN(AA$6,DAY(EOMONTH($B521,0))))&lt;$C521)+(DATE(YEAR($B521),MONTH($B521)+1,MIN(AA$6,DAY(EOMONTH($B521,1))))&gt;=$B521)*(DATE(YEAR($B521),MONTH($B521)+1,MIN(AA$6,DAY(EOMONTH($B521,1))))&lt;$C521)))</f>
        <v>40</v>
      </c>
      <c r="AB521" s="48" t="n">
        <f aca="false">IF(OR(N(AB$5)=0,AB$6=""),0,AB$5*((DATE(YEAR($B521),MONTH($B521),MIN(AB$6,DAY(EOMONTH($B521,0))))&gt;=$B521)*(DATE(YEAR($B521),MONTH($B521),MIN(AB$6,DAY(EOMONTH($B521,0))))&lt;$C521)+(DATE(YEAR($B521),MONTH($B521)+1,MIN(AB$6,DAY(EOMONTH($B521,1))))&gt;=$B521)*(DATE(YEAR($B521),MONTH($B521)+1,MIN(AB$6,DAY(EOMONTH($B521,1))))&lt;$C521)))</f>
        <v>0</v>
      </c>
      <c r="AC521" s="48" t="n">
        <f aca="false">IF(OR(N(AC$5)=0,AC$6=""),0,AC$5*((DATE(YEAR($B521),MONTH($B521),MIN(AC$6,DAY(EOMONTH($B521,0))))&gt;=$B521)*(DATE(YEAR($B521),MONTH($B521),MIN(AC$6,DAY(EOMONTH($B521,0))))&lt;$C521)+(DATE(YEAR($B521),MONTH($B521)+1,MIN(AC$6,DAY(EOMONTH($B521,1))))&gt;=$B521)*(DATE(YEAR($B521),MONTH($B521)+1,MIN(AC$6,DAY(EOMONTH($B521,1))))&lt;$C521)))</f>
        <v>0</v>
      </c>
      <c r="AD521" s="48" t="n">
        <f aca="false">IF(OR(N(AD$5)=0,AD$6=""),0,AD$5*((DATE(YEAR($B521),MONTH($B521),MIN(AD$6,DAY(EOMONTH($B521,0))))&gt;=$B521)*(DATE(YEAR($B521),MONTH($B521),MIN(AD$6,DAY(EOMONTH($B521,0))))&lt;$C521)+(DATE(YEAR($B521),MONTH($B521)+1,MIN(AD$6,DAY(EOMONTH($B521,1))))&gt;=$B521)*(DATE(YEAR($B521),MONTH($B521)+1,MIN(AD$6,DAY(EOMONTH($B521,1))))&lt;$C521)))</f>
        <v>0</v>
      </c>
      <c r="AE521" s="48" t="n">
        <f aca="false">IF(OR(N(AE$5)=0,AE$6=""),0,AE$5*((DATE(YEAR($B521),MONTH($B521),MIN(AE$6,DAY(EOMONTH($B521,0))))&gt;=$B521)*(DATE(YEAR($B521),MONTH($B521),MIN(AE$6,DAY(EOMONTH($B521,0))))&lt;$C521)+(DATE(YEAR($B521),MONTH($B521)+1,MIN(AE$6,DAY(EOMONTH($B521,1))))&gt;=$B521)*(DATE(YEAR($B521),MONTH($B521)+1,MIN(AE$6,DAY(EOMONTH($B521,1))))&lt;$C521)))</f>
        <v>0</v>
      </c>
      <c r="AF521" s="48" t="n">
        <f aca="false">IF(OR(N(AF$5)=0,AF$6=""),0,AF$5*((DATE(YEAR($B521),MONTH($B521),MIN(AF$6,DAY(EOMONTH($B521,0))))&gt;=$B521)*(DATE(YEAR($B521),MONTH($B521),MIN(AF$6,DAY(EOMONTH($B521,0))))&lt;$C521)+(DATE(YEAR($B521),MONTH($B521)+1,MIN(AF$6,DAY(EOMONTH($B521,1))))&gt;=$B521)*(DATE(YEAR($B521),MONTH($B521)+1,MIN(AF$6,DAY(EOMONTH($B521,1))))&lt;$C521)))</f>
        <v>0</v>
      </c>
      <c r="AG521" s="48" t="n">
        <f aca="false">IF(OR(N(AG$5)=0,AG$6=""),0,AG$5*((DATE(YEAR($B521),MONTH($B521),MIN(AG$6,DAY(EOMONTH($B521,0))))&gt;=$B521)*(DATE(YEAR($B521),MONTH($B521),MIN(AG$6,DAY(EOMONTH($B521,0))))&lt;$C521)+(DATE(YEAR($B521),MONTH($B521)+1,MIN(AG$6,DAY(EOMONTH($B521,1))))&gt;=$B521)*(DATE(YEAR($B521),MONTH($B521)+1,MIN(AG$6,DAY(EOMONTH($B521,1))))&lt;$C521)))</f>
        <v>0</v>
      </c>
      <c r="AH521" s="48" t="n">
        <f aca="false">IF(OR(N(AH$5)=0,AH$6=""),0,AH$5*((DATE(YEAR($B521),MONTH($B521),MIN(AH$6,DAY(EOMONTH($B521,0))))&gt;=$B521)*(DATE(YEAR($B521),MONTH($B521),MIN(AH$6,DAY(EOMONTH($B521,0))))&lt;$C521)+(DATE(YEAR($B521),MONTH($B521)+1,MIN(AH$6,DAY(EOMONTH($B521,1))))&gt;=$B521)*(DATE(YEAR($B521),MONTH($B521)+1,MIN(AH$6,DAY(EOMONTH($B521,1))))&lt;$C521)))</f>
        <v>0</v>
      </c>
      <c r="AI521" s="48" t="n">
        <f aca="false">IF(OR(N(AI$5)=0,AI$6=""),0,AI$5*((DATE(YEAR($B521),MONTH($B521),MIN(AI$6,DAY(EOMONTH($B521,0))))&gt;=$B521)*(DATE(YEAR($B521),MONTH($B521),MIN(AI$6,DAY(EOMONTH($B521,0))))&lt;$C521)+(DATE(YEAR($B521),MONTH($B521)+1,MIN(AI$6,DAY(EOMONTH($B521,1))))&gt;=$B521)*(DATE(YEAR($B521),MONTH($B521)+1,MIN(AI$6,DAY(EOMONTH($B521,1))))&lt;$C521)))</f>
        <v>0</v>
      </c>
      <c r="AJ521" s="48" t="n">
        <f aca="false">IF(OR(N(AJ$5)=0,AJ$6=""),0,AJ$5*((DATE(YEAR($B521),MONTH($B521),MIN(AJ$6,DAY(EOMONTH($B521,0))))&gt;=$B521)*(DATE(YEAR($B521),MONTH($B521),MIN(AJ$6,DAY(EOMONTH($B521,0))))&lt;$C521)+(DATE(YEAR($B521),MONTH($B521)+1,MIN(AJ$6,DAY(EOMONTH($B521,1))))&gt;=$B521)*(DATE(YEAR($B521),MONTH($B521)+1,MIN(AJ$6,DAY(EOMONTH($B521,1))))&lt;$C521)))</f>
        <v>0</v>
      </c>
      <c r="AK521" s="48" t="n">
        <f aca="false">IF(OR(N(AK$5)=0,AK$6=""),0,AK$5*((DATE(YEAR($B521),MONTH($B521),MIN(AK$6,DAY(EOMONTH($B521,0))))&gt;=$B521)*(DATE(YEAR($B521),MONTH($B521),MIN(AK$6,DAY(EOMONTH($B521,0))))&lt;$C521)+(DATE(YEAR($B521),MONTH($B521)+1,MIN(AK$6,DAY(EOMONTH($B521,1))))&gt;=$B521)*(DATE(YEAR($B521),MONTH($B521)+1,MIN(AK$6,DAY(EOMONTH($B521,1))))&lt;$C521)))</f>
        <v>0</v>
      </c>
      <c r="AL521" s="48" t="n">
        <f aca="false">IF(OR(N(AL$5)=0,AL$6=""),0,AL$5*((DATE(YEAR($B521),MONTH($B521),MIN(AL$6,DAY(EOMONTH($B521,0))))&gt;=$B521)*(DATE(YEAR($B521),MONTH($B521),MIN(AL$6,DAY(EOMONTH($B521,0))))&lt;$C521)+(DATE(YEAR($B521),MONTH($B521)+1,MIN(AL$6,DAY(EOMONTH($B521,1))))&gt;=$B521)*(DATE(YEAR($B521),MONTH($B521)+1,MIN(AL$6,DAY(EOMONTH($B521,1))))&lt;$C521)))</f>
        <v>0</v>
      </c>
      <c r="AM521" s="48" t="n">
        <f aca="false">IF(OR(N(AM$5)=0,AM$6=""),0,AM$5*((DATE(YEAR($B521),MONTH($B521),MIN(AM$6,DAY(EOMONTH($B521,0))))&gt;=$B521)*(DATE(YEAR($B521),MONTH($B521),MIN(AM$6,DAY(EOMONTH($B521,0))))&lt;$C521)+(DATE(YEAR($B521),MONTH($B521)+1,MIN(AM$6,DAY(EOMONTH($B521,1))))&gt;=$B521)*(DATE(YEAR($B521),MONTH($B521)+1,MIN(AM$6,DAY(EOMONTH($B521,1))))&lt;$C521)))</f>
        <v>0</v>
      </c>
      <c r="AN521" s="48" t="n">
        <f aca="false">IF(OR(N(AN$5)=0,AN$6=""),0,AN$5*((DATE(YEAR($B521),MONTH($B521),MIN(AN$6,DAY(EOMONTH($B521,0))))&gt;=$B521)*(DATE(YEAR($B521),MONTH($B521),MIN(AN$6,DAY(EOMONTH($B521,0))))&lt;$C521)+(DATE(YEAR($B521),MONTH($B521)+1,MIN(AN$6,DAY(EOMONTH($B521,1))))&gt;=$B521)*(DATE(YEAR($B521),MONTH($B521)+1,MIN(AN$6,DAY(EOMONTH($B521,1))))&lt;$C521)))</f>
        <v>0</v>
      </c>
      <c r="AO521" s="48" t="n">
        <f aca="false">IF(OR(N(AO$5)=0,AO$6=""),0,AO$5*((DATE(YEAR($B521),MONTH($B521),MIN(AO$6,DAY(EOMONTH($B521,0))))&gt;=$B521)*(DATE(YEAR($B521),MONTH($B521),MIN(AO$6,DAY(EOMONTH($B521,0))))&lt;$C521)+(DATE(YEAR($B521),MONTH($B521)+1,MIN(AO$6,DAY(EOMONTH($B521,1))))&gt;=$B521)*(DATE(YEAR($B521),MONTH($B521)+1,MIN(AO$6,DAY(EOMONTH($B521,1))))&lt;$C521)))</f>
        <v>0</v>
      </c>
      <c r="AP521" s="48" t="n">
        <f aca="false">IF(OR(N(AP$5)=0,AP$6=""),0,AP$5*((DATE(YEAR($B521),MONTH($B521),MIN(AP$6,DAY(EOMONTH($B521,0))))&gt;=$B521)*(DATE(YEAR($B521),MONTH($B521),MIN(AP$6,DAY(EOMONTH($B521,0))))&lt;$C521)+(DATE(YEAR($B521),MONTH($B521)+1,MIN(AP$6,DAY(EOMONTH($B521,1))))&gt;=$B521)*(DATE(YEAR($B521),MONTH($B521)+1,MIN(AP$6,DAY(EOMONTH($B521,1))))&lt;$C521)))</f>
        <v>0</v>
      </c>
      <c r="AQ521" s="48" t="n">
        <f aca="false">IF(OR(N(AQ$5)=0,AQ$6=""),0,AQ$5*((DATE(YEAR($B521),MONTH($B521),MIN(AQ$6,DAY(EOMONTH($B521,0))))&gt;=$B521)*(DATE(YEAR($B521),MONTH($B521),MIN(AQ$6,DAY(EOMONTH($B521,0))))&lt;$C521)+(DATE(YEAR($B521),MONTH($B521)+1,MIN(AQ$6,DAY(EOMONTH($B521,1))))&gt;=$B521)*(DATE(YEAR($B521),MONTH($B521)+1,MIN(AQ$6,DAY(EOMONTH($B521,1))))&lt;$C521)))</f>
        <v>0</v>
      </c>
      <c r="AR521" s="48" t="n">
        <f aca="false">IF(OR(N(AR$5)=0,AR$6=""),0,AR$5*((DATE(YEAR($B521),MONTH($B521),MIN(AR$6,DAY(EOMONTH($B521,0))))&gt;=$B521)*(DATE(YEAR($B521),MONTH($B521),MIN(AR$6,DAY(EOMONTH($B521,0))))&lt;$C521)+(DATE(YEAR($B521),MONTH($B521)+1,MIN(AR$6,DAY(EOMONTH($B521,1))))&gt;=$B521)*(DATE(YEAR($B521),MONTH($B521)+1,MIN(AR$6,DAY(EOMONTH($B521,1))))&lt;$C521)))</f>
        <v>0</v>
      </c>
      <c r="AS521" s="48" t="n">
        <f aca="false">IF(OR(N(AS$5)=0,AS$6=""),0,AS$5*((DATE(YEAR($B521),MONTH($B521),MIN(AS$6,DAY(EOMONTH($B521,0))))&gt;=$B521)*(DATE(YEAR($B521),MONTH($B521),MIN(AS$6,DAY(EOMONTH($B521,0))))&lt;$C521)+(DATE(YEAR($B521),MONTH($B521)+1,MIN(AS$6,DAY(EOMONTH($B521,1))))&gt;=$B521)*(DATE(YEAR($B521),MONTH($B521)+1,MIN(AS$6,DAY(EOMONTH($B521,1))))&lt;$C521)))</f>
        <v>0</v>
      </c>
      <c r="AT521" s="48" t="n">
        <f aca="false">IF(OR(N(AT$5)=0,AT$6=""),0,AT$5*((DATE(YEAR($B521),MONTH($B521),MIN(AT$6,DAY(EOMONTH($B521,0))))&gt;=$B521)*(DATE(YEAR($B521),MONTH($B521),MIN(AT$6,DAY(EOMONTH($B521,0))))&lt;$C521)+(DATE(YEAR($B521),MONTH($B521)+1,MIN(AT$6,DAY(EOMONTH($B521,1))))&gt;=$B521)*(DATE(YEAR($B521),MONTH($B521)+1,MIN(AT$6,DAY(EOMONTH($B521,1))))&lt;$C521)))</f>
        <v>0</v>
      </c>
      <c r="AU521" s="48" t="n">
        <f aca="false">IF(OR(N(AU$5)=0,AU$6=""),0,AU$5*((DATE(YEAR($B521),MONTH($B521),MIN(AU$6,DAY(EOMONTH($B521,0))))&gt;=$B521)*(DATE(YEAR($B521),MONTH($B521),MIN(AU$6,DAY(EOMONTH($B521,0))))&lt;$C521)+(DATE(YEAR($B521),MONTH($B521)+1,MIN(AU$6,DAY(EOMONTH($B521,1))))&gt;=$B521)*(DATE(YEAR($B521),MONTH($B521)+1,MIN(AU$6,DAY(EOMONTH($B521,1))))&lt;$C521)))</f>
        <v>0</v>
      </c>
      <c r="AV521" s="48" t="n">
        <f aca="false">IF(OR(N(AV$5)=0,AV$6=""),0,AV$5*((DATE(YEAR($B521),MONTH($B521),MIN(AV$6,DAY(EOMONTH($B521,0))))&gt;=$B521)*(DATE(YEAR($B521),MONTH($B521),MIN(AV$6,DAY(EOMONTH($B521,0))))&lt;$C521)+(DATE(YEAR($B521),MONTH($B521)+1,MIN(AV$6,DAY(EOMONTH($B521,1))))&gt;=$B521)*(DATE(YEAR($B521),MONTH($B521)+1,MIN(AV$6,DAY(EOMONTH($B521,1))))&lt;$C521)))</f>
        <v>0</v>
      </c>
      <c r="AW521" s="48" t="n">
        <f aca="false">IF(OR(N(AW$5)=0,AW$6=""),0,AW$5*((DATE(YEAR($B521),MONTH($B521),MIN(AW$6,DAY(EOMONTH($B521,0))))&gt;=$B521)*(DATE(YEAR($B521),MONTH($B521),MIN(AW$6,DAY(EOMONTH($B521,0))))&lt;$C521)+(DATE(YEAR($B521),MONTH($B521)+1,MIN(AW$6,DAY(EOMONTH($B521,1))))&gt;=$B521)*(DATE(YEAR($B521),MONTH($B521)+1,MIN(AW$6,DAY(EOMONTH($B521,1))))&lt;$C521)))</f>
        <v>0</v>
      </c>
      <c r="AX521" s="48" t="n">
        <f aca="false">IF(OR(N(AX$5)=0,AX$6=""),0,AX$5*((DATE(YEAR($B521),MONTH($B521),MIN(AX$6,DAY(EOMONTH($B521,0))))&gt;=$B521)*(DATE(YEAR($B521),MONTH($B521),MIN(AX$6,DAY(EOMONTH($B521,0))))&lt;$C521)+(DATE(YEAR($B521),MONTH($B521)+1,MIN(AX$6,DAY(EOMONTH($B521,1))))&gt;=$B521)*(DATE(YEAR($B521),MONTH($B521)+1,MIN(AX$6,DAY(EOMONTH($B521,1))))&lt;$C521)))</f>
        <v>0</v>
      </c>
      <c r="AY521" s="48" t="n">
        <f aca="false">IF(OR(N(AY$5)=0,AY$6=""),0,AY$5*((DATE(YEAR($B521),MONTH($B521),MIN(AY$6,DAY(EOMONTH($B521,0))))&gt;=$B521)*(DATE(YEAR($B521),MONTH($B521),MIN(AY$6,DAY(EOMONTH($B521,0))))&lt;$C521)+(DATE(YEAR($B521),MONTH($B521)+1,MIN(AY$6,DAY(EOMONTH($B521,1))))&gt;=$B521)*(DATE(YEAR($B521),MONTH($B521)+1,MIN(AY$6,DAY(EOMONTH($B521,1))))&lt;$C521)))</f>
        <v>0</v>
      </c>
      <c r="AZ521" s="48" t="n">
        <f aca="false">IF(OR(N(AZ$5)=0,AZ$6=""),0,AZ$5*((DATE(YEAR($B521),MONTH($B521),MIN(AZ$6,DAY(EOMONTH($B521,0))))&gt;=$B521)*(DATE(YEAR($B521),MONTH($B521),MIN(AZ$6,DAY(EOMONTH($B521,0))))&lt;$C521)+(DATE(YEAR($B521),MONTH($B521)+1,MIN(AZ$6,DAY(EOMONTH($B521,1))))&gt;=$B521)*(DATE(YEAR($B521),MONTH($B521)+1,MIN(AZ$6,DAY(EOMONTH($B521,1))))&lt;$C521)))</f>
        <v>0</v>
      </c>
      <c r="BA521" s="48" t="n">
        <f aca="false">IF(OR(N(BA$5)=0,BA$6=""),0,BA$5*((DATE(YEAR($B521),MONTH($B521),MIN(BA$6,DAY(EOMONTH($B521,0))))&gt;=$B521)*(DATE(YEAR($B521),MONTH($B521),MIN(BA$6,DAY(EOMONTH($B521,0))))&lt;$C521)+(DATE(YEAR($B521),MONTH($B521)+1,MIN(BA$6,DAY(EOMONTH($B521,1))))&gt;=$B521)*(DATE(YEAR($B521),MONTH($B521)+1,MIN(BA$6,DAY(EOMONTH($B521,1))))&lt;$C521)))</f>
        <v>0</v>
      </c>
      <c r="BB521" s="48" t="n">
        <f aca="false">IF(OR(N(BB$5)=0,BB$6=""),0,BB$5*((DATE(YEAR($B521),MONTH($B521),MIN(BB$6,DAY(EOMONTH($B521,0))))&gt;=$B521)*(DATE(YEAR($B521),MONTH($B521),MIN(BB$6,DAY(EOMONTH($B521,0))))&lt;$C521)+(DATE(YEAR($B521),MONTH($B521)+1,MIN(BB$6,DAY(EOMONTH($B521,1))))&gt;=$B521)*(DATE(YEAR($B521),MONTH($B521)+1,MIN(BB$6,DAY(EOMONTH($B521,1))))&lt;$C521)))</f>
        <v>0</v>
      </c>
      <c r="BC521" s="48" t="n">
        <f aca="false">IF(OR(N(BC$5)=0,BC$6=""),0,BC$5*((DATE(YEAR($B521),MONTH($B521),MIN(BC$6,DAY(EOMONTH($B521,0))))&gt;=$B521)*(DATE(YEAR($B521),MONTH($B521),MIN(BC$6,DAY(EOMONTH($B521,0))))&lt;$C521)+(DATE(YEAR($B521),MONTH($B521)+1,MIN(BC$6,DAY(EOMONTH($B521,1))))&gt;=$B521)*(DATE(YEAR($B521),MONTH($B521)+1,MIN(BC$6,DAY(EOMONTH($B521,1))))&lt;$C521)))</f>
        <v>0</v>
      </c>
      <c r="BD521" s="48" t="n">
        <f aca="false">IF(OR(N(BD$5)=0,BD$6=""),0,BD$5*((DATE(YEAR($B521),MONTH($B521),MIN(BD$6,DAY(EOMONTH($B521,0))))&gt;=$B521)*(DATE(YEAR($B521),MONTH($B521),MIN(BD$6,DAY(EOMONTH($B521,0))))&lt;$C521)+(DATE(YEAR($B521),MONTH($B521)+1,MIN(BD$6,DAY(EOMONTH($B521,1))))&gt;=$B521)*(DATE(YEAR($B521),MONTH($B521)+1,MIN(BD$6,DAY(EOMONTH($B521,1))))&lt;$C521)))</f>
        <v>0</v>
      </c>
      <c r="BE521" s="48" t="n">
        <f aca="false">IF(OR(N(BE$5)=0,BE$6=""),0,BE$5*((DATE(YEAR($B521),MONTH($B521),MIN(BE$6,DAY(EOMONTH($B521,0))))&gt;=$B521)*(DATE(YEAR($B521),MONTH($B521),MIN(BE$6,DAY(EOMONTH($B521,0))))&lt;$C521)+(DATE(YEAR($B521),MONTH($B521)+1,MIN(BE$6,DAY(EOMONTH($B521,1))))&gt;=$B521)*(DATE(YEAR($B521),MONTH($B521)+1,MIN(BE$6,DAY(EOMONTH($B521,1))))&lt;$C521)))</f>
        <v>0</v>
      </c>
      <c r="BF521" s="48" t="n">
        <f aca="false">IF(OR(N(BF$5)=0,BF$6=""),0,BF$5*((DATE(YEAR($B521),MONTH($B521),MIN(BF$6,DAY(EOMONTH($B521,0))))&gt;=$B521)*(DATE(YEAR($B521),MONTH($B521),MIN(BF$6,DAY(EOMONTH($B521,0))))&lt;$C521)+(DATE(YEAR($B521),MONTH($B521)+1,MIN(BF$6,DAY(EOMONTH($B521,1))))&gt;=$B521)*(DATE(YEAR($B521),MONTH($B521)+1,MIN(BF$6,DAY(EOMONTH($B521,1))))&lt;$C521)))</f>
        <v>0</v>
      </c>
      <c r="BG521" s="48" t="n">
        <f aca="false">IF(OR(N(BG$5)=0,BG$6=""),0,BG$5*((DATE(YEAR($B521),MONTH($B521),MIN(BG$6,DAY(EOMONTH($B521,0))))&gt;=$B521)*(DATE(YEAR($B521),MONTH($B521),MIN(BG$6,DAY(EOMONTH($B521,0))))&lt;$C521)+(DATE(YEAR($B521),MONTH($B521)+1,MIN(BG$6,DAY(EOMONTH($B521,1))))&gt;=$B521)*(DATE(YEAR($B521),MONTH($B521)+1,MIN(BG$6,DAY(EOMONTH($B521,1))))&lt;$C521)))</f>
        <v>0</v>
      </c>
      <c r="BH521" s="48" t="n">
        <f aca="false">IF(OR(N(BH$5)=0,BH$6=""),0,BH$5*((DATE(YEAR($B521),MONTH($B521),MIN(BH$6,DAY(EOMONTH($B521,0))))&gt;=$B521)*(DATE(YEAR($B521),MONTH($B521),MIN(BH$6,DAY(EOMONTH($B521,0))))&lt;$C521)+(DATE(YEAR($B521),MONTH($B521)+1,MIN(BH$6,DAY(EOMONTH($B521,1))))&gt;=$B521)*(DATE(YEAR($B521),MONTH($B521)+1,MIN(BH$6,DAY(EOMONTH($B521,1))))&lt;$C521)))</f>
        <v>0</v>
      </c>
      <c r="BI521" s="48" t="n">
        <f aca="false">IF(OR(N(BI$5)=0,BI$6=""),0,BI$5*((DATE(YEAR($B521),MONTH($B521),MIN(BI$6,DAY(EOMONTH($B521,0))))&gt;=$B521)*(DATE(YEAR($B521),MONTH($B521),MIN(BI$6,DAY(EOMONTH($B521,0))))&lt;$C521)+(DATE(YEAR($B521),MONTH($B521)+1,MIN(BI$6,DAY(EOMONTH($B521,1))))&gt;=$B521)*(DATE(YEAR($B521),MONTH($B521)+1,MIN(BI$6,DAY(EOMONTH($B521,1))))&lt;$C521)))</f>
        <v>0</v>
      </c>
      <c r="BJ521" s="48" t="n">
        <f aca="false">IF(OR(N(BJ$5)=0,BJ$6=""),0,BJ$5*((DATE(YEAR($B521),MONTH($B521),MIN(BJ$6,DAY(EOMONTH($B521,0))))&gt;=$B521)*(DATE(YEAR($B521),MONTH($B521),MIN(BJ$6,DAY(EOMONTH($B521,0))))&lt;$C521)+(DATE(YEAR($B521),MONTH($B521)+1,MIN(BJ$6,DAY(EOMONTH($B521,1))))&gt;=$B521)*(DATE(YEAR($B521),MONTH($B521)+1,MIN(BJ$6,DAY(EOMONTH($B521,1))))&lt;$C521)))</f>
        <v>0</v>
      </c>
      <c r="BK521" s="48" t="n">
        <f aca="false">IF(OR(N(BK$5)=0,BK$6=""),0,BK$5*((DATE(YEAR($B521),MONTH($B521),MIN(BK$6,DAY(EOMONTH($B521,0))))&gt;=$B521)*(DATE(YEAR($B521),MONTH($B521),MIN(BK$6,DAY(EOMONTH($B521,0))))&lt;$C521)+(DATE(YEAR($B521),MONTH($B521)+1,MIN(BK$6,DAY(EOMONTH($B521,1))))&gt;=$B521)*(DATE(YEAR($B521),MONTH($B521)+1,MIN(BK$6,DAY(EOMONTH($B521,1))))&lt;$C521)))</f>
        <v>0</v>
      </c>
      <c r="BL521" s="48" t="n">
        <f aca="false">IF(OR(N(BL$5)=0,BL$6=""),0,BL$5*((DATE(YEAR($B521),MONTH($B521),MIN(BL$6,DAY(EOMONTH($B521,0))))&gt;=$B521)*(DATE(YEAR($B521),MONTH($B521),MIN(BL$6,DAY(EOMONTH($B521,0))))&lt;$C521)+(DATE(YEAR($B521),MONTH($B521)+1,MIN(BL$6,DAY(EOMONTH($B521,1))))&gt;=$B521)*(DATE(YEAR($B521),MONTH($B521)+1,MIN(BL$6,DAY(EOMONTH($B521,1))))&lt;$C521)))</f>
        <v>0</v>
      </c>
      <c r="BM521" s="48" t="n">
        <f aca="false">IF(OR(N(BM$5)=0,BM$6=""),0,BM$5*((DATE(YEAR($B521),MONTH($B521),MIN(BM$6,DAY(EOMONTH($B521,0))))&gt;=$B521)*(DATE(YEAR($B521),MONTH($B521),MIN(BM$6,DAY(EOMONTH($B521,0))))&lt;$C521)+(DATE(YEAR($B521),MONTH($B521)+1,MIN(BM$6,DAY(EOMONTH($B521,1))))&gt;=$B521)*(DATE(YEAR($B521),MONTH($B521)+1,MIN(BM$6,DAY(EOMONTH($B521,1))))&lt;$C521)))</f>
        <v>0</v>
      </c>
      <c r="BN521" s="48" t="n">
        <f aca="false">IF(OR(N(BN$5)=0,BN$6=""),0,BN$5*((DATE(YEAR($B521),MONTH($B521),MIN(BN$6,DAY(EOMONTH($B521,0))))&gt;=$B521)*(DATE(YEAR($B521),MONTH($B521),MIN(BN$6,DAY(EOMONTH($B521,0))))&lt;$C521)+(DATE(YEAR($B521),MONTH($B521)+1,MIN(BN$6,DAY(EOMONTH($B521,1))))&gt;=$B521)*(DATE(YEAR($B521),MONTH($B521)+1,MIN(BN$6,DAY(EOMONTH($B521,1))))&lt;$C521)))</f>
        <v>0</v>
      </c>
      <c r="BO521" s="48" t="n">
        <f aca="false">IF(OR(N(BO$5)=0,BO$6=""),0,BO$5*((DATE(YEAR($B521),MONTH($B521),MIN(BO$6,DAY(EOMONTH($B521,0))))&gt;=$B521)*(DATE(YEAR($B521),MONTH($B521),MIN(BO$6,DAY(EOMONTH($B521,0))))&lt;$C521)+(DATE(YEAR($B521),MONTH($B521)+1,MIN(BO$6,DAY(EOMONTH($B521,1))))&gt;=$B521)*(DATE(YEAR($B521),MONTH($B521)+1,MIN(BO$6,DAY(EOMONTH($B521,1))))&lt;$C521)))</f>
        <v>0</v>
      </c>
      <c r="BP521" s="48" t="n">
        <f aca="false">IF(OR(N(BP$5)=0,BP$6=""),0,BP$5*((DATE(YEAR($B521),MONTH($B521),MIN(BP$6,DAY(EOMONTH($B521,0))))&gt;=$B521)*(DATE(YEAR($B521),MONTH($B521),MIN(BP$6,DAY(EOMONTH($B521,0))))&lt;$C521)+(DATE(YEAR($B521),MONTH($B521)+1,MIN(BP$6,DAY(EOMONTH($B521,1))))&gt;=$B521)*(DATE(YEAR($B521),MONTH($B521)+1,MIN(BP$6,DAY(EOMONTH($B521,1))))&lt;$C521)))</f>
        <v>0</v>
      </c>
      <c r="BQ521" s="48" t="n">
        <f aca="false">IF(OR(N(BQ$5)=0,BQ$6=""),0,BQ$5*((DATE(YEAR($B521),MONTH($B521),MIN(BQ$6,DAY(EOMONTH($B521,0))))&gt;=$B521)*(DATE(YEAR($B521),MONTH($B521),MIN(BQ$6,DAY(EOMONTH($B521,0))))&lt;$C521)+(DATE(YEAR($B521),MONTH($B521)+1,MIN(BQ$6,DAY(EOMONTH($B521,1))))&gt;=$B521)*(DATE(YEAR($B521),MONTH($B521)+1,MIN(BQ$6,DAY(EOMONTH($B521,1))))&lt;$C521)))</f>
        <v>0</v>
      </c>
      <c r="BR521" s="48" t="n">
        <f aca="false">IF(OR(N(BR$5)=0,BR$6=""),0,BR$5*((DATE(YEAR($B521),MONTH($B521),MIN(BR$6,DAY(EOMONTH($B521,0))))&gt;=$B521)*(DATE(YEAR($B521),MONTH($B521),MIN(BR$6,DAY(EOMONTH($B521,0))))&lt;$C521)+(DATE(YEAR($B521),MONTH($B521)+1,MIN(BR$6,DAY(EOMONTH($B521,1))))&gt;=$B521)*(DATE(YEAR($B521),MONTH($B521)+1,MIN(BR$6,DAY(EOMONTH($B521,1))))&lt;$C521)))</f>
        <v>0</v>
      </c>
      <c r="BS521" s="48" t="n">
        <f aca="false">IF(OR(N(BS$5)=0,BS$6=""),0,BS$5*((DATE(YEAR($B521),MONTH($B521),MIN(BS$6,DAY(EOMONTH($B521,0))))&gt;=$B521)*(DATE(YEAR($B521),MONTH($B521),MIN(BS$6,DAY(EOMONTH($B521,0))))&lt;$C521)+(DATE(YEAR($B521),MONTH($B521)+1,MIN(BS$6,DAY(EOMONTH($B521,1))))&gt;=$B521)*(DATE(YEAR($B521),MONTH($B521)+1,MIN(BS$6,DAY(EOMONTH($B521,1))))&lt;$C521)))</f>
        <v>0</v>
      </c>
      <c r="BT521" s="48" t="n">
        <f aca="false">IF(OR(N(BT$5)=0,BT$6=""),0,BT$5*((DATE(YEAR($B521),MONTH($B521),MIN(BT$6,DAY(EOMONTH($B521,0))))&gt;=$B521)*(DATE(YEAR($B521),MONTH($B521),MIN(BT$6,DAY(EOMONTH($B521,0))))&lt;$C521)+(DATE(YEAR($B521),MONTH($B521)+1,MIN(BT$6,DAY(EOMONTH($B521,1))))&gt;=$B521)*(DATE(YEAR($B521),MONTH($B521)+1,MIN(BT$6,DAY(EOMONTH($B521,1))))&lt;$C521)))</f>
        <v>0</v>
      </c>
      <c r="BU521" s="48" t="n">
        <f aca="false">IF(OR(N(BU$5)=0,BU$6=""),0,BU$5*((DATE(YEAR($B521),MONTH($B521),MIN(BU$6,DAY(EOMONTH($B521,0))))&gt;=$B521)*(DATE(YEAR($B521),MONTH($B521),MIN(BU$6,DAY(EOMONTH($B521,0))))&lt;$C521)+(DATE(YEAR($B521),MONTH($B521)+1,MIN(BU$6,DAY(EOMONTH($B521,1))))&gt;=$B521)*(DATE(YEAR($B521),MONTH($B521)+1,MIN(BU$6,DAY(EOMONTH($B521,1))))&lt;$C521)))</f>
        <v>0</v>
      </c>
      <c r="BV521" s="48" t="n">
        <f aca="false">IF(OR(N(BV$5)=0,BV$6=""),0,BV$5*((DATE(YEAR($B521),MONTH($B521),MIN(BV$6,DAY(EOMONTH($B521,0))))&gt;=$B521)*(DATE(YEAR($B521),MONTH($B521),MIN(BV$6,DAY(EOMONTH($B521,0))))&lt;$C521)+(DATE(YEAR($B521),MONTH($B521)+1,MIN(BV$6,DAY(EOMONTH($B521,1))))&gt;=$B521)*(DATE(YEAR($B521),MONTH($B521)+1,MIN(BV$6,DAY(EOMONTH($B521,1))))&lt;$C521)))</f>
        <v>0</v>
      </c>
      <c r="BW521" s="48" t="n">
        <f aca="false">IF(OR(N(BW$5)=0,BW$6=""),0,BW$5*((DATE(YEAR($B521),MONTH($B521),MIN(BW$6,DAY(EOMONTH($B521,0))))&gt;=$B521)*(DATE(YEAR($B521),MONTH($B521),MIN(BW$6,DAY(EOMONTH($B521,0))))&lt;$C521)+(DATE(YEAR($B521),MONTH($B521)+1,MIN(BW$6,DAY(EOMONTH($B521,1))))&gt;=$B521)*(DATE(YEAR($B521),MONTH($B521)+1,MIN(BW$6,DAY(EOMONTH($B521,1))))&lt;$C521)))</f>
        <v>0</v>
      </c>
      <c r="BX521" s="48" t="n">
        <f aca="false">MIN(Z521,(FT520*(1+FT$5/Setup!$C$36)+IF($V521=1,N($F521),0)))</f>
        <v>0</v>
      </c>
      <c r="BY521" s="48" t="n">
        <f aca="false">MIN(AA521,(FU520*(1+FU$5/Setup!$C$36)+IF($V521=2,N($F521),0)))</f>
        <v>0</v>
      </c>
      <c r="BZ521" s="48" t="n">
        <f aca="false">MIN(AB521,(FV520*(1+FV$5/Setup!$C$36)+IF($V521=3,N($F521),0)))</f>
        <v>0</v>
      </c>
      <c r="CA521" s="48" t="n">
        <f aca="false">MIN(AC521,(FW520*(1+FW$5/Setup!$C$36)+IF($V521=4,N($F521),0)))</f>
        <v>0</v>
      </c>
      <c r="CB521" s="48" t="n">
        <f aca="false">MIN(AD521,(FX520*(1+FX$5/Setup!$C$36)+IF($V521=5,N($F521),0)))</f>
        <v>0</v>
      </c>
      <c r="CC521" s="48" t="n">
        <f aca="false">MIN(AE521,(FY520*(1+FY$5/Setup!$C$36)+IF($V521=6,N($F521),0)))</f>
        <v>0</v>
      </c>
      <c r="CD521" s="48" t="n">
        <f aca="false">MIN(AF521,(FZ520*(1+FZ$5/Setup!$C$36)+IF($V521=7,N($F521),0)))</f>
        <v>0</v>
      </c>
      <c r="CE521" s="48" t="n">
        <f aca="false">MIN(AG521,(GA520*(1+GA$5/Setup!$C$36)+IF($V521=8,N($F521),0)))</f>
        <v>0</v>
      </c>
      <c r="CF521" s="48" t="n">
        <f aca="false">MIN(AH521,(GB520*(1+GB$5/Setup!$C$36)+IF($V521=9,N($F521),0)))</f>
        <v>0</v>
      </c>
      <c r="CG521" s="48" t="n">
        <f aca="false">MIN(AI521,(GC520*(1+GC$5/Setup!$C$36)+IF($V521=10,N($F521),0)))</f>
        <v>0</v>
      </c>
      <c r="CH521" s="48" t="n">
        <f aca="false">MIN(AJ521,(GD520*(1+GD$5/Setup!$C$36)+IF($V521=11,N($F521),0)))</f>
        <v>0</v>
      </c>
      <c r="CI521" s="48" t="n">
        <f aca="false">MIN(AK521,(GE520*(1+GE$5/Setup!$C$36)+IF($V521=12,N($F521),0)))</f>
        <v>0</v>
      </c>
      <c r="CJ521" s="48" t="n">
        <f aca="false">MIN(AL521,(GF520*(1+GF$5/Setup!$C$36)+IF($V521=13,N($F521),0)))</f>
        <v>0</v>
      </c>
      <c r="CK521" s="48" t="n">
        <f aca="false">MIN(AM521,(GG520*(1+GG$5/Setup!$C$36)+IF($V521=14,N($F521),0)))</f>
        <v>0</v>
      </c>
      <c r="CL521" s="48" t="n">
        <f aca="false">MIN(AN521,(GH520*(1+GH$5/Setup!$C$36)+IF($V521=15,N($F521),0)))</f>
        <v>0</v>
      </c>
      <c r="CM521" s="48" t="n">
        <f aca="false">MIN(AO521,(GI520*(1+GI$5/Setup!$C$36)+IF($V521=16,N($F521),0)))</f>
        <v>0</v>
      </c>
      <c r="CN521" s="48" t="n">
        <f aca="false">MIN(AP521,(GJ520*(1+GJ$5/Setup!$C$36)+IF($V521=17,N($F521),0)))</f>
        <v>0</v>
      </c>
      <c r="CO521" s="48" t="n">
        <f aca="false">MIN(AQ521,(GK520*(1+GK$5/Setup!$C$36)+IF($V521=18,N($F521),0)))</f>
        <v>0</v>
      </c>
      <c r="CP521" s="48" t="n">
        <f aca="false">MIN(AR521,(GL520*(1+GL$5/Setup!$C$36)+IF($V521=19,N($F521),0)))</f>
        <v>0</v>
      </c>
      <c r="CQ521" s="48" t="n">
        <f aca="false">MIN(AS521,(GM520*(1+GM$5/Setup!$C$36)+IF($V521=20,N($F521),0)))</f>
        <v>0</v>
      </c>
      <c r="CR521" s="48" t="n">
        <f aca="false">MIN(AT521,(GN520*(1+GN$5/Setup!$C$36)+IF($V521=21,N($F521),0)))</f>
        <v>0</v>
      </c>
      <c r="CS521" s="48" t="n">
        <f aca="false">MIN(AU521,(GO520*(1+GO$5/Setup!$C$36)+IF($V521=22,N($F521),0)))</f>
        <v>0</v>
      </c>
      <c r="CT521" s="48" t="n">
        <f aca="false">MIN(AV521,(GP520*(1+GP$5/Setup!$C$36)+IF($V521=23,N($F521),0)))</f>
        <v>0</v>
      </c>
      <c r="CU521" s="48" t="n">
        <f aca="false">MIN(AW521,(GQ520*(1+GQ$5/Setup!$C$36)+IF($V521=24,N($F521),0)))</f>
        <v>0</v>
      </c>
      <c r="CV521" s="48" t="n">
        <f aca="false">MIN(AX521,(GR520*(1+GR$5/Setup!$C$36)+IF($V521=25,N($F521),0)))</f>
        <v>0</v>
      </c>
      <c r="CW521" s="48" t="n">
        <f aca="false">MIN(AY521,(GS520*(1+GS$5/Setup!$C$36)+IF($V521=26,N($F521),0)))</f>
        <v>0</v>
      </c>
      <c r="CX521" s="48" t="n">
        <f aca="false">MIN(AZ521,(GT520*(1+GT$5/Setup!$C$36)+IF($V521=27,N($F521),0)))</f>
        <v>0</v>
      </c>
      <c r="CY521" s="48" t="n">
        <f aca="false">MIN(BA521,(GU520*(1+GU$5/Setup!$C$36)+IF($V521=28,N($F521),0)))</f>
        <v>0</v>
      </c>
      <c r="CZ521" s="48" t="n">
        <f aca="false">MIN(BB521,(GV520*(1+GV$5/Setup!$C$36)+IF($V521=29,N($F521),0)))</f>
        <v>0</v>
      </c>
      <c r="DA521" s="48" t="n">
        <f aca="false">MIN(BC521,(GW520*(1+GW$5/Setup!$C$36)+IF($V521=30,N($F521),0)))</f>
        <v>0</v>
      </c>
      <c r="DB521" s="48" t="n">
        <f aca="false">MIN(BD521,(GX520*(1+GX$5/Setup!$C$36)+IF($V521=31,N($F521),0)))</f>
        <v>0</v>
      </c>
      <c r="DC521" s="48" t="n">
        <f aca="false">MIN(BE521,(GY520*(1+GY$5/Setup!$C$36)+IF($V521=32,N($F521),0)))</f>
        <v>0</v>
      </c>
      <c r="DD521" s="48" t="n">
        <f aca="false">MIN(BF521,(GZ520*(1+GZ$5/Setup!$C$36)+IF($V521=33,N($F521),0)))</f>
        <v>0</v>
      </c>
      <c r="DE521" s="48" t="n">
        <f aca="false">MIN(BG521,(HA520*(1+HA$5/Setup!$C$36)+IF($V521=34,N($F521),0)))</f>
        <v>0</v>
      </c>
      <c r="DF521" s="48" t="n">
        <f aca="false">MIN(BH521,(HB520*(1+HB$5/Setup!$C$36)+IF($V521=35,N($F521),0)))</f>
        <v>0</v>
      </c>
      <c r="DG521" s="48" t="n">
        <f aca="false">MIN(BI521,(HC520*(1+HC$5/Setup!$C$36)+IF($V521=36,N($F521),0)))</f>
        <v>0</v>
      </c>
      <c r="DH521" s="48" t="n">
        <f aca="false">MIN(BJ521,(HD520*(1+HD$5/Setup!$C$36)+IF($V521=37,N($F521),0)))</f>
        <v>0</v>
      </c>
      <c r="DI521" s="48" t="n">
        <f aca="false">MIN(BK521,(HE520*(1+HE$5/Setup!$C$36)+IF($V521=38,N($F521),0)))</f>
        <v>0</v>
      </c>
      <c r="DJ521" s="48" t="n">
        <f aca="false">MIN(BL521,(HF520*(1+HF$5/Setup!$C$36)+IF($V521=39,N($F521),0)))</f>
        <v>0</v>
      </c>
      <c r="DK521" s="48" t="n">
        <f aca="false">MIN(BM521,(HG520*(1+HG$5/Setup!$C$36)+IF($V521=40,N($F521),0)))</f>
        <v>0</v>
      </c>
      <c r="DL521" s="48" t="n">
        <f aca="false">MIN(BN521,(HH520*(1+HH$5/Setup!$C$36)+IF($V521=41,N($F521),0)))</f>
        <v>0</v>
      </c>
      <c r="DM521" s="48" t="n">
        <f aca="false">MIN(BO521,(HI520*(1+HI$5/Setup!$C$36)+IF($V521=42,N($F521),0)))</f>
        <v>0</v>
      </c>
      <c r="DN521" s="48" t="n">
        <f aca="false">MIN(BP521,(HJ520*(1+HJ$5/Setup!$C$36)+IF($V521=43,N($F521),0)))</f>
        <v>0</v>
      </c>
      <c r="DO521" s="48" t="n">
        <f aca="false">MIN(BQ521,(HK520*(1+HK$5/Setup!$C$36)+IF($V521=44,N($F521),0)))</f>
        <v>0</v>
      </c>
      <c r="DP521" s="48" t="n">
        <f aca="false">MIN(BR521,(HL520*(1+HL$5/Setup!$C$36)+IF($V521=45,N($F521),0)))</f>
        <v>0</v>
      </c>
      <c r="DQ521" s="48" t="n">
        <f aca="false">MIN(BS521,(HM520*(1+HM$5/Setup!$C$36)+IF($V521=46,N($F521),0)))</f>
        <v>0</v>
      </c>
      <c r="DR521" s="48" t="n">
        <f aca="false">MIN(BT521,(HN520*(1+HN$5/Setup!$C$36)+IF($V521=47,N($F521),0)))</f>
        <v>0</v>
      </c>
      <c r="DS521" s="48" t="n">
        <f aca="false">MIN(BU521,(HO520*(1+HO$5/Setup!$C$36)+IF($V521=48,N($F521),0)))</f>
        <v>0</v>
      </c>
      <c r="DT521" s="48" t="n">
        <f aca="false">MIN(BV521,(HP520*(1+HP$5/Setup!$C$36)+IF($V521=49,N($F521),0)))</f>
        <v>0</v>
      </c>
      <c r="DU521" s="48" t="n">
        <f aca="false">MIN(BW521,(HQ520*(1+HQ$5/Setup!$C$36)+IF($V521=50,N($F521),0)))</f>
        <v>0</v>
      </c>
      <c r="DV521" s="48" t="n">
        <f aca="false">MIN(MAX((FT520*(1+FT$5/Setup!$C$36)+IF($V521=1,N($F521),0))-BX521,0),MAX($P521-0,0))</f>
        <v>0</v>
      </c>
      <c r="DW521" s="48" t="n">
        <f aca="false">MIN(MAX((FU520*(1+FU$5/Setup!$C$36)+IF($V521=2,N($F521),0))-BY521,0),MAX($P521-SUM(DV521:DV521),0))</f>
        <v>0</v>
      </c>
      <c r="DX521" s="48" t="n">
        <f aca="false">MIN(MAX((FV520*(1+FV$5/Setup!$C$36)+IF($V521=3,N($F521),0))-BZ521,0),MAX($P521-SUM(DV521:DW521),0))</f>
        <v>0</v>
      </c>
      <c r="DY521" s="48" t="n">
        <f aca="false">MIN(MAX((FW520*(1+FW$5/Setup!$C$36)+IF($V521=4,N($F521),0))-CA521,0),MAX($P521-SUM(DV521:DX521),0))</f>
        <v>0</v>
      </c>
      <c r="DZ521" s="48" t="n">
        <f aca="false">MIN(MAX((FX520*(1+FX$5/Setup!$C$36)+IF($V521=5,N($F521),0))-CB521,0),MAX($P521-SUM(DV521:DY521),0))</f>
        <v>0</v>
      </c>
      <c r="EA521" s="48" t="n">
        <f aca="false">MIN(MAX((FY520*(1+FY$5/Setup!$C$36)+IF($V521=6,N($F521),0))-CC521,0),MAX($P521-SUM(DV521:DZ521),0))</f>
        <v>0</v>
      </c>
      <c r="EB521" s="48" t="n">
        <f aca="false">MIN(MAX((FZ520*(1+FZ$5/Setup!$C$36)+IF($V521=7,N($F521),0))-CD521,0),MAX($P521-SUM(DV521:EA521),0))</f>
        <v>0</v>
      </c>
      <c r="EC521" s="48" t="n">
        <f aca="false">MIN(MAX((GA520*(1+GA$5/Setup!$C$36)+IF($V521=8,N($F521),0))-CE521,0),MAX($P521-SUM(DV521:EB521),0))</f>
        <v>0</v>
      </c>
      <c r="ED521" s="48" t="n">
        <f aca="false">MIN(MAX((GB520*(1+GB$5/Setup!$C$36)+IF($V521=9,N($F521),0))-CF521,0),MAX($P521-SUM(DV521:EC521),0))</f>
        <v>0</v>
      </c>
      <c r="EE521" s="48" t="n">
        <f aca="false">MIN(MAX((GC520*(1+GC$5/Setup!$C$36)+IF($V521=10,N($F521),0))-CG521,0),MAX($P521-SUM(DV521:ED521),0))</f>
        <v>0</v>
      </c>
      <c r="EF521" s="48" t="n">
        <f aca="false">MIN(MAX((GD520*(1+GD$5/Setup!$C$36)+IF($V521=11,N($F521),0))-CH521,0),MAX($P521-SUM(DV521:EE521),0))</f>
        <v>0</v>
      </c>
      <c r="EG521" s="48" t="n">
        <f aca="false">MIN(MAX((GE520*(1+GE$5/Setup!$C$36)+IF($V521=12,N($F521),0))-CI521,0),MAX($P521-SUM(DV521:EF521),0))</f>
        <v>0</v>
      </c>
      <c r="EH521" s="48" t="n">
        <f aca="false">MIN(MAX((GF520*(1+GF$5/Setup!$C$36)+IF($V521=13,N($F521),0))-CJ521,0),MAX($P521-SUM(DV521:EG521),0))</f>
        <v>0</v>
      </c>
      <c r="EI521" s="48" t="n">
        <f aca="false">MIN(MAX((GG520*(1+GG$5/Setup!$C$36)+IF($V521=14,N($F521),0))-CK521,0),MAX($P521-SUM(DV521:EH521),0))</f>
        <v>0</v>
      </c>
      <c r="EJ521" s="48" t="n">
        <f aca="false">MIN(MAX((GH520*(1+GH$5/Setup!$C$36)+IF($V521=15,N($F521),0))-CL521,0),MAX($P521-SUM(DV521:EI521),0))</f>
        <v>0</v>
      </c>
      <c r="EK521" s="48" t="n">
        <f aca="false">MIN(MAX((GI520*(1+GI$5/Setup!$C$36)+IF($V521=16,N($F521),0))-CM521,0),MAX($P521-SUM(DV521:EJ521),0))</f>
        <v>0</v>
      </c>
      <c r="EL521" s="48" t="n">
        <f aca="false">MIN(MAX((GJ520*(1+GJ$5/Setup!$C$36)+IF($V521=17,N($F521),0))-CN521,0),MAX($P521-SUM(DV521:EK521),0))</f>
        <v>0</v>
      </c>
      <c r="EM521" s="48" t="n">
        <f aca="false">MIN(MAX((GK520*(1+GK$5/Setup!$C$36)+IF($V521=18,N($F521),0))-CO521,0),MAX($P521-SUM(DV521:EL521),0))</f>
        <v>0</v>
      </c>
      <c r="EN521" s="48" t="n">
        <f aca="false">MIN(MAX((GL520*(1+GL$5/Setup!$C$36)+IF($V521=19,N($F521),0))-CP521,0),MAX($P521-SUM(DV521:EM521),0))</f>
        <v>0</v>
      </c>
      <c r="EO521" s="48" t="n">
        <f aca="false">MIN(MAX((GM520*(1+GM$5/Setup!$C$36)+IF($V521=20,N($F521),0))-CQ521,0),MAX($P521-SUM(DV521:EN521),0))</f>
        <v>0</v>
      </c>
      <c r="EP521" s="48" t="n">
        <f aca="false">MIN(MAX((GN520*(1+GN$5/Setup!$C$36)+IF($V521=21,N($F521),0))-CR521,0),MAX($P521-SUM(DV521:EO521),0))</f>
        <v>0</v>
      </c>
      <c r="EQ521" s="48" t="n">
        <f aca="false">MIN(MAX((GO520*(1+GO$5/Setup!$C$36)+IF($V521=22,N($F521),0))-CS521,0),MAX($P521-SUM(DV521:EP521),0))</f>
        <v>0</v>
      </c>
      <c r="ER521" s="48" t="n">
        <f aca="false">MIN(MAX((GP520*(1+GP$5/Setup!$C$36)+IF($V521=23,N($F521),0))-CT521,0),MAX($P521-SUM(DV521:EQ521),0))</f>
        <v>0</v>
      </c>
      <c r="ES521" s="48" t="n">
        <f aca="false">MIN(MAX((GQ520*(1+GQ$5/Setup!$C$36)+IF($V521=24,N($F521),0))-CU521,0),MAX($P521-SUM(DV521:ER521),0))</f>
        <v>0</v>
      </c>
      <c r="ET521" s="48" t="n">
        <f aca="false">MIN(MAX((GR520*(1+GR$5/Setup!$C$36)+IF($V521=25,N($F521),0))-CV521,0),MAX($P521-SUM(DV521:ES521),0))</f>
        <v>0</v>
      </c>
      <c r="EU521" s="48" t="n">
        <f aca="false">MIN(MAX((GS520*(1+GS$5/Setup!$C$36)+IF($V521=26,N($F521),0))-CW521,0),MAX($P521-SUM(DV521:ET521),0))</f>
        <v>0</v>
      </c>
      <c r="EV521" s="48" t="n">
        <f aca="false">MIN(MAX((GT520*(1+GT$5/Setup!$C$36)+IF($V521=27,N($F521),0))-CX521,0),MAX($P521-SUM(DV521:EU521),0))</f>
        <v>0</v>
      </c>
      <c r="EW521" s="48" t="n">
        <f aca="false">MIN(MAX((GU520*(1+GU$5/Setup!$C$36)+IF($V521=28,N($F521),0))-CY521,0),MAX($P521-SUM(DV521:EV521),0))</f>
        <v>0</v>
      </c>
      <c r="EX521" s="48" t="n">
        <f aca="false">MIN(MAX((GV520*(1+GV$5/Setup!$C$36)+IF($V521=29,N($F521),0))-CZ521,0),MAX($P521-SUM(DV521:EW521),0))</f>
        <v>0</v>
      </c>
      <c r="EY521" s="48" t="n">
        <f aca="false">MIN(MAX((GW520*(1+GW$5/Setup!$C$36)+IF($V521=30,N($F521),0))-DA521,0),MAX($P521-SUM(DV521:EX521),0))</f>
        <v>0</v>
      </c>
      <c r="EZ521" s="48" t="n">
        <f aca="false">MIN(MAX((GX520*(1+GX$5/Setup!$C$36)+IF($V521=31,N($F521),0))-DB521,0),MAX($P521-SUM(DV521:EY521),0))</f>
        <v>0</v>
      </c>
      <c r="FA521" s="48" t="n">
        <f aca="false">MIN(MAX((GY520*(1+GY$5/Setup!$C$36)+IF($V521=32,N($F521),0))-DC521,0),MAX($P521-SUM(DV521:EZ521),0))</f>
        <v>0</v>
      </c>
      <c r="FB521" s="48" t="n">
        <f aca="false">MIN(MAX((GZ520*(1+GZ$5/Setup!$C$36)+IF($V521=33,N($F521),0))-DD521,0),MAX($P521-SUM(DV521:FA521),0))</f>
        <v>0</v>
      </c>
      <c r="FC521" s="48" t="n">
        <f aca="false">MIN(MAX((HA520*(1+HA$5/Setup!$C$36)+IF($V521=34,N($F521),0))-DE521,0),MAX($P521-SUM(DV521:FB521),0))</f>
        <v>0</v>
      </c>
      <c r="FD521" s="48" t="n">
        <f aca="false">MIN(MAX((HB520*(1+HB$5/Setup!$C$36)+IF($V521=35,N($F521),0))-DF521,0),MAX($P521-SUM(DV521:FC521),0))</f>
        <v>0</v>
      </c>
      <c r="FE521" s="48" t="n">
        <f aca="false">MIN(MAX((HC520*(1+HC$5/Setup!$C$36)+IF($V521=36,N($F521),0))-DG521,0),MAX($P521-SUM(DV521:FD521),0))</f>
        <v>0</v>
      </c>
      <c r="FF521" s="48" t="n">
        <f aca="false">MIN(MAX((HD520*(1+HD$5/Setup!$C$36)+IF($V521=37,N($F521),0))-DH521,0),MAX($P521-SUM(DV521:FE521),0))</f>
        <v>0</v>
      </c>
      <c r="FG521" s="48" t="n">
        <f aca="false">MIN(MAX((HE520*(1+HE$5/Setup!$C$36)+IF($V521=38,N($F521),0))-DI521,0),MAX($P521-SUM(DV521:FF521),0))</f>
        <v>0</v>
      </c>
      <c r="FH521" s="48" t="n">
        <f aca="false">MIN(MAX((HF520*(1+HF$5/Setup!$C$36)+IF($V521=39,N($F521),0))-DJ521,0),MAX($P521-SUM(DV521:FG521),0))</f>
        <v>0</v>
      </c>
      <c r="FI521" s="48" t="n">
        <f aca="false">MIN(MAX((HG520*(1+HG$5/Setup!$C$36)+IF($V521=40,N($F521),0))-DK521,0),MAX($P521-SUM(DV521:FH521),0))</f>
        <v>0</v>
      </c>
      <c r="FJ521" s="48" t="n">
        <f aca="false">MIN(MAX((HH520*(1+HH$5/Setup!$C$36)+IF($V521=41,N($F521),0))-DL521,0),MAX($P521-SUM(DV521:FI521),0))</f>
        <v>0</v>
      </c>
      <c r="FK521" s="48" t="n">
        <f aca="false">MIN(MAX((HI520*(1+HI$5/Setup!$C$36)+IF($V521=42,N($F521),0))-DM521,0),MAX($P521-SUM(DV521:FJ521),0))</f>
        <v>0</v>
      </c>
      <c r="FL521" s="48" t="n">
        <f aca="false">MIN(MAX((HJ520*(1+HJ$5/Setup!$C$36)+IF($V521=43,N($F521),0))-DN521,0),MAX($P521-SUM(DV521:FK521),0))</f>
        <v>0</v>
      </c>
      <c r="FM521" s="48" t="n">
        <f aca="false">MIN(MAX((HK520*(1+HK$5/Setup!$C$36)+IF($V521=44,N($F521),0))-DO521,0),MAX($P521-SUM(DV521:FL521),0))</f>
        <v>0</v>
      </c>
      <c r="FN521" s="48" t="n">
        <f aca="false">MIN(MAX((HL520*(1+HL$5/Setup!$C$36)+IF($V521=45,N($F521),0))-DP521,0),MAX($P521-SUM(DV521:FM521),0))</f>
        <v>0</v>
      </c>
      <c r="FO521" s="48" t="n">
        <f aca="false">MIN(MAX((HM520*(1+HM$5/Setup!$C$36)+IF($V521=46,N($F521),0))-DQ521,0),MAX($P521-SUM(DV521:FN521),0))</f>
        <v>0</v>
      </c>
      <c r="FP521" s="48" t="n">
        <f aca="false">MIN(MAX((HN520*(1+HN$5/Setup!$C$36)+IF($V521=47,N($F521),0))-DR521,0),MAX($P521-SUM(DV521:FO521),0))</f>
        <v>0</v>
      </c>
      <c r="FQ521" s="48" t="n">
        <f aca="false">MIN(MAX((HO520*(1+HO$5/Setup!$C$36)+IF($V521=48,N($F521),0))-DS521,0),MAX($P521-SUM(DV521:FP521),0))</f>
        <v>0</v>
      </c>
      <c r="FR521" s="48" t="n">
        <f aca="false">MIN(MAX((HP520*(1+HP$5/Setup!$C$36)+IF($V521=49,N($F521),0))-DT521,0),MAX($P521-SUM(DV521:FQ521),0))</f>
        <v>0</v>
      </c>
      <c r="FS521" s="48" t="n">
        <f aca="false">MIN(MAX((HQ520*(1+HQ$5/Setup!$C$36)+IF($V521=50,N($F521),0))-DU521,0),MAX($P521-SUM(DV521:FR521),0))</f>
        <v>0</v>
      </c>
      <c r="FT521" s="48" t="n">
        <f aca="false">IF((FT520*(1+FT$5/Setup!$C$36)+IF($V521=1,N($F521),0))-BX521-DV521&lt;0.005,0,(FT520*(1+FT$5/Setup!$C$36)+IF($V521=1,N($F521),0))-BX521-DV521)</f>
        <v>0</v>
      </c>
      <c r="FU521" s="48" t="n">
        <f aca="false">IF((FU520*(1+FU$5/Setup!$C$36)+IF($V521=2,N($F521),0))-BY521-DW521&lt;0.005,0,(FU520*(1+FU$5/Setup!$C$36)+IF($V521=2,N($F521),0))-BY521-DW521)</f>
        <v>0</v>
      </c>
      <c r="FV521" s="48" t="n">
        <f aca="false">IF((FV520*(1+FV$5/Setup!$C$36)+IF($V521=3,N($F521),0))-BZ521-DX521&lt;0.005,0,(FV520*(1+FV$5/Setup!$C$36)+IF($V521=3,N($F521),0))-BZ521-DX521)</f>
        <v>0</v>
      </c>
      <c r="FW521" s="48" t="n">
        <f aca="false">IF((FW520*(1+FW$5/Setup!$C$36)+IF($V521=4,N($F521),0))-CA521-DY521&lt;0.005,0,(FW520*(1+FW$5/Setup!$C$36)+IF($V521=4,N($F521),0))-CA521-DY521)</f>
        <v>0</v>
      </c>
      <c r="FX521" s="48" t="n">
        <f aca="false">IF((FX520*(1+FX$5/Setup!$C$36)+IF($V521=5,N($F521),0))-CB521-DZ521&lt;0.005,0,(FX520*(1+FX$5/Setup!$C$36)+IF($V521=5,N($F521),0))-CB521-DZ521)</f>
        <v>0</v>
      </c>
      <c r="FY521" s="48" t="n">
        <f aca="false">IF((FY520*(1+FY$5/Setup!$C$36)+IF($V521=6,N($F521),0))-CC521-EA521&lt;0.005,0,(FY520*(1+FY$5/Setup!$C$36)+IF($V521=6,N($F521),0))-CC521-EA521)</f>
        <v>0</v>
      </c>
      <c r="FZ521" s="48" t="n">
        <f aca="false">IF((FZ520*(1+FZ$5/Setup!$C$36)+IF($V521=7,N($F521),0))-CD521-EB521&lt;0.005,0,(FZ520*(1+FZ$5/Setup!$C$36)+IF($V521=7,N($F521),0))-CD521-EB521)</f>
        <v>0</v>
      </c>
      <c r="GA521" s="48" t="n">
        <f aca="false">IF((GA520*(1+GA$5/Setup!$C$36)+IF($V521=8,N($F521),0))-CE521-EC521&lt;0.005,0,(GA520*(1+GA$5/Setup!$C$36)+IF($V521=8,N($F521),0))-CE521-EC521)</f>
        <v>0</v>
      </c>
      <c r="GB521" s="48" t="n">
        <f aca="false">IF((GB520*(1+GB$5/Setup!$C$36)+IF($V521=9,N($F521),0))-CF521-ED521&lt;0.005,0,(GB520*(1+GB$5/Setup!$C$36)+IF($V521=9,N($F521),0))-CF521-ED521)</f>
        <v>0</v>
      </c>
      <c r="GC521" s="48" t="n">
        <f aca="false">IF((GC520*(1+GC$5/Setup!$C$36)+IF($V521=10,N($F521),0))-CG521-EE521&lt;0.005,0,(GC520*(1+GC$5/Setup!$C$36)+IF($V521=10,N($F521),0))-CG521-EE521)</f>
        <v>0</v>
      </c>
      <c r="GD521" s="48" t="n">
        <f aca="false">IF((GD520*(1+GD$5/Setup!$C$36)+IF($V521=11,N($F521),0))-CH521-EF521&lt;0.005,0,(GD520*(1+GD$5/Setup!$C$36)+IF($V521=11,N($F521),0))-CH521-EF521)</f>
        <v>0</v>
      </c>
      <c r="GE521" s="48" t="n">
        <f aca="false">IF((GE520*(1+GE$5/Setup!$C$36)+IF($V521=12,N($F521),0))-CI521-EG521&lt;0.005,0,(GE520*(1+GE$5/Setup!$C$36)+IF($V521=12,N($F521),0))-CI521-EG521)</f>
        <v>0</v>
      </c>
      <c r="GF521" s="48" t="n">
        <f aca="false">IF((GF520*(1+GF$5/Setup!$C$36)+IF($V521=13,N($F521),0))-CJ521-EH521&lt;0.005,0,(GF520*(1+GF$5/Setup!$C$36)+IF($V521=13,N($F521),0))-CJ521-EH521)</f>
        <v>0</v>
      </c>
      <c r="GG521" s="48" t="n">
        <f aca="false">IF((GG520*(1+GG$5/Setup!$C$36)+IF($V521=14,N($F521),0))-CK521-EI521&lt;0.005,0,(GG520*(1+GG$5/Setup!$C$36)+IF($V521=14,N($F521),0))-CK521-EI521)</f>
        <v>0</v>
      </c>
      <c r="GH521" s="48" t="n">
        <f aca="false">IF((GH520*(1+GH$5/Setup!$C$36)+IF($V521=15,N($F521),0))-CL521-EJ521&lt;0.005,0,(GH520*(1+GH$5/Setup!$C$36)+IF($V521=15,N($F521),0))-CL521-EJ521)</f>
        <v>0</v>
      </c>
      <c r="GI521" s="48" t="n">
        <f aca="false">IF((GI520*(1+GI$5/Setup!$C$36)+IF($V521=16,N($F521),0))-CM521-EK521&lt;0.005,0,(GI520*(1+GI$5/Setup!$C$36)+IF($V521=16,N($F521),0))-CM521-EK521)</f>
        <v>0</v>
      </c>
      <c r="GJ521" s="48" t="n">
        <f aca="false">IF((GJ520*(1+GJ$5/Setup!$C$36)+IF($V521=17,N($F521),0))-CN521-EL521&lt;0.005,0,(GJ520*(1+GJ$5/Setup!$C$36)+IF($V521=17,N($F521),0))-CN521-EL521)</f>
        <v>0</v>
      </c>
      <c r="GK521" s="48" t="n">
        <f aca="false">IF((GK520*(1+GK$5/Setup!$C$36)+IF($V521=18,N($F521),0))-CO521-EM521&lt;0.005,0,(GK520*(1+GK$5/Setup!$C$36)+IF($V521=18,N($F521),0))-CO521-EM521)</f>
        <v>0</v>
      </c>
      <c r="GL521" s="48" t="n">
        <f aca="false">IF((GL520*(1+GL$5/Setup!$C$36)+IF($V521=19,N($F521),0))-CP521-EN521&lt;0.005,0,(GL520*(1+GL$5/Setup!$C$36)+IF($V521=19,N($F521),0))-CP521-EN521)</f>
        <v>0</v>
      </c>
      <c r="GM521" s="48" t="n">
        <f aca="false">IF((GM520*(1+GM$5/Setup!$C$36)+IF($V521=20,N($F521),0))-CQ521-EO521&lt;0.005,0,(GM520*(1+GM$5/Setup!$C$36)+IF($V521=20,N($F521),0))-CQ521-EO521)</f>
        <v>0</v>
      </c>
      <c r="GN521" s="48" t="n">
        <f aca="false">IF((GN520*(1+GN$5/Setup!$C$36)+IF($V521=21,N($F521),0))-CR521-EP521&lt;0.005,0,(GN520*(1+GN$5/Setup!$C$36)+IF($V521=21,N($F521),0))-CR521-EP521)</f>
        <v>0</v>
      </c>
      <c r="GO521" s="48" t="n">
        <f aca="false">IF((GO520*(1+GO$5/Setup!$C$36)+IF($V521=22,N($F521),0))-CS521-EQ521&lt;0.005,0,(GO520*(1+GO$5/Setup!$C$36)+IF($V521=22,N($F521),0))-CS521-EQ521)</f>
        <v>0</v>
      </c>
      <c r="GP521" s="48" t="n">
        <f aca="false">IF((GP520*(1+GP$5/Setup!$C$36)+IF($V521=23,N($F521),0))-CT521-ER521&lt;0.005,0,(GP520*(1+GP$5/Setup!$C$36)+IF($V521=23,N($F521),0))-CT521-ER521)</f>
        <v>0</v>
      </c>
      <c r="GQ521" s="48" t="n">
        <f aca="false">IF((GQ520*(1+GQ$5/Setup!$C$36)+IF($V521=24,N($F521),0))-CU521-ES521&lt;0.005,0,(GQ520*(1+GQ$5/Setup!$C$36)+IF($V521=24,N($F521),0))-CU521-ES521)</f>
        <v>0</v>
      </c>
      <c r="GR521" s="48" t="n">
        <f aca="false">IF((GR520*(1+GR$5/Setup!$C$36)+IF($V521=25,N($F521),0))-CV521-ET521&lt;0.005,0,(GR520*(1+GR$5/Setup!$C$36)+IF($V521=25,N($F521),0))-CV521-ET521)</f>
        <v>0</v>
      </c>
      <c r="GS521" s="48" t="n">
        <f aca="false">IF((GS520*(1+GS$5/Setup!$C$36)+IF($V521=26,N($F521),0))-CW521-EU521&lt;0.005,0,(GS520*(1+GS$5/Setup!$C$36)+IF($V521=26,N($F521),0))-CW521-EU521)</f>
        <v>0</v>
      </c>
      <c r="GT521" s="48" t="n">
        <f aca="false">IF((GT520*(1+GT$5/Setup!$C$36)+IF($V521=27,N($F521),0))-CX521-EV521&lt;0.005,0,(GT520*(1+GT$5/Setup!$C$36)+IF($V521=27,N($F521),0))-CX521-EV521)</f>
        <v>0</v>
      </c>
      <c r="GU521" s="48" t="n">
        <f aca="false">IF((GU520*(1+GU$5/Setup!$C$36)+IF($V521=28,N($F521),0))-CY521-EW521&lt;0.005,0,(GU520*(1+GU$5/Setup!$C$36)+IF($V521=28,N($F521),0))-CY521-EW521)</f>
        <v>0</v>
      </c>
      <c r="GV521" s="48" t="n">
        <f aca="false">IF((GV520*(1+GV$5/Setup!$C$36)+IF($V521=29,N($F521),0))-CZ521-EX521&lt;0.005,0,(GV520*(1+GV$5/Setup!$C$36)+IF($V521=29,N($F521),0))-CZ521-EX521)</f>
        <v>0</v>
      </c>
      <c r="GW521" s="48" t="n">
        <f aca="false">IF((GW520*(1+GW$5/Setup!$C$36)+IF($V521=30,N($F521),0))-DA521-EY521&lt;0.005,0,(GW520*(1+GW$5/Setup!$C$36)+IF($V521=30,N($F521),0))-DA521-EY521)</f>
        <v>0</v>
      </c>
      <c r="GX521" s="48" t="n">
        <f aca="false">IF((GX520*(1+GX$5/Setup!$C$36)+IF($V521=31,N($F521),0))-DB521-EZ521&lt;0.005,0,(GX520*(1+GX$5/Setup!$C$36)+IF($V521=31,N($F521),0))-DB521-EZ521)</f>
        <v>0</v>
      </c>
      <c r="GY521" s="48" t="n">
        <f aca="false">IF((GY520*(1+GY$5/Setup!$C$36)+IF($V521=32,N($F521),0))-DC521-FA521&lt;0.005,0,(GY520*(1+GY$5/Setup!$C$36)+IF($V521=32,N($F521),0))-DC521-FA521)</f>
        <v>0</v>
      </c>
      <c r="GZ521" s="48" t="n">
        <f aca="false">IF((GZ520*(1+GZ$5/Setup!$C$36)+IF($V521=33,N($F521),0))-DD521-FB521&lt;0.005,0,(GZ520*(1+GZ$5/Setup!$C$36)+IF($V521=33,N($F521),0))-DD521-FB521)</f>
        <v>0</v>
      </c>
      <c r="HA521" s="48" t="n">
        <f aca="false">IF((HA520*(1+HA$5/Setup!$C$36)+IF($V521=34,N($F521),0))-DE521-FC521&lt;0.005,0,(HA520*(1+HA$5/Setup!$C$36)+IF($V521=34,N($F521),0))-DE521-FC521)</f>
        <v>0</v>
      </c>
      <c r="HB521" s="48" t="n">
        <f aca="false">IF((HB520*(1+HB$5/Setup!$C$36)+IF($V521=35,N($F521),0))-DF521-FD521&lt;0.005,0,(HB520*(1+HB$5/Setup!$C$36)+IF($V521=35,N($F521),0))-DF521-FD521)</f>
        <v>0</v>
      </c>
      <c r="HC521" s="48" t="n">
        <f aca="false">IF((HC520*(1+HC$5/Setup!$C$36)+IF($V521=36,N($F521),0))-DG521-FE521&lt;0.005,0,(HC520*(1+HC$5/Setup!$C$36)+IF($V521=36,N($F521),0))-DG521-FE521)</f>
        <v>0</v>
      </c>
      <c r="HD521" s="48" t="n">
        <f aca="false">IF((HD520*(1+HD$5/Setup!$C$36)+IF($V521=37,N($F521),0))-DH521-FF521&lt;0.005,0,(HD520*(1+HD$5/Setup!$C$36)+IF($V521=37,N($F521),0))-DH521-FF521)</f>
        <v>0</v>
      </c>
      <c r="HE521" s="48" t="n">
        <f aca="false">IF((HE520*(1+HE$5/Setup!$C$36)+IF($V521=38,N($F521),0))-DI521-FG521&lt;0.005,0,(HE520*(1+HE$5/Setup!$C$36)+IF($V521=38,N($F521),0))-DI521-FG521)</f>
        <v>0</v>
      </c>
      <c r="HF521" s="48" t="n">
        <f aca="false">IF((HF520*(1+HF$5/Setup!$C$36)+IF($V521=39,N($F521),0))-DJ521-FH521&lt;0.005,0,(HF520*(1+HF$5/Setup!$C$36)+IF($V521=39,N($F521),0))-DJ521-FH521)</f>
        <v>0</v>
      </c>
      <c r="HG521" s="48" t="n">
        <f aca="false">IF((HG520*(1+HG$5/Setup!$C$36)+IF($V521=40,N($F521),0))-DK521-FI521&lt;0.005,0,(HG520*(1+HG$5/Setup!$C$36)+IF($V521=40,N($F521),0))-DK521-FI521)</f>
        <v>0</v>
      </c>
      <c r="HH521" s="48" t="n">
        <f aca="false">IF((HH520*(1+HH$5/Setup!$C$36)+IF($V521=41,N($F521),0))-DL521-FJ521&lt;0.005,0,(HH520*(1+HH$5/Setup!$C$36)+IF($V521=41,N($F521),0))-DL521-FJ521)</f>
        <v>0</v>
      </c>
      <c r="HI521" s="48" t="n">
        <f aca="false">IF((HI520*(1+HI$5/Setup!$C$36)+IF($V521=42,N($F521),0))-DM521-FK521&lt;0.005,0,(HI520*(1+HI$5/Setup!$C$36)+IF($V521=42,N($F521),0))-DM521-FK521)</f>
        <v>0</v>
      </c>
      <c r="HJ521" s="48" t="n">
        <f aca="false">IF((HJ520*(1+HJ$5/Setup!$C$36)+IF($V521=43,N($F521),0))-DN521-FL521&lt;0.005,0,(HJ520*(1+HJ$5/Setup!$C$36)+IF($V521=43,N($F521),0))-DN521-FL521)</f>
        <v>0</v>
      </c>
      <c r="HK521" s="48" t="n">
        <f aca="false">IF((HK520*(1+HK$5/Setup!$C$36)+IF($V521=44,N($F521),0))-DO521-FM521&lt;0.005,0,(HK520*(1+HK$5/Setup!$C$36)+IF($V521=44,N($F521),0))-DO521-FM521)</f>
        <v>0</v>
      </c>
      <c r="HL521" s="48" t="n">
        <f aca="false">IF((HL520*(1+HL$5/Setup!$C$36)+IF($V521=45,N($F521),0))-DP521-FN521&lt;0.005,0,(HL520*(1+HL$5/Setup!$C$36)+IF($V521=45,N($F521),0))-DP521-FN521)</f>
        <v>0</v>
      </c>
      <c r="HM521" s="48" t="n">
        <f aca="false">IF((HM520*(1+HM$5/Setup!$C$36)+IF($V521=46,N($F521),0))-DQ521-FO521&lt;0.005,0,(HM520*(1+HM$5/Setup!$C$36)+IF($V521=46,N($F521),0))-DQ521-FO521)</f>
        <v>0</v>
      </c>
      <c r="HN521" s="48" t="n">
        <f aca="false">IF((HN520*(1+HN$5/Setup!$C$36)+IF($V521=47,N($F521),0))-DR521-FP521&lt;0.005,0,(HN520*(1+HN$5/Setup!$C$36)+IF($V521=47,N($F521),0))-DR521-FP521)</f>
        <v>0</v>
      </c>
      <c r="HO521" s="48" t="n">
        <f aca="false">IF((HO520*(1+HO$5/Setup!$C$36)+IF($V521=48,N($F521),0))-DS521-FQ521&lt;0.005,0,(HO520*(1+HO$5/Setup!$C$36)+IF($V521=48,N($F521),0))-DS521-FQ521)</f>
        <v>0</v>
      </c>
      <c r="HP521" s="48" t="n">
        <f aca="false">IF((HP520*(1+HP$5/Setup!$C$36)+IF($V521=49,N($F521),0))-DT521-FR521&lt;0.005,0,(HP520*(1+HP$5/Setup!$C$36)+IF($V521=49,N($F521),0))-DT521-FR521)</f>
        <v>0</v>
      </c>
      <c r="HQ521" s="48" t="n">
        <f aca="false">IF((HQ520*(1+HQ$5/Setup!$C$36)+IF($V521=50,N($F521),0))-DU521-FS521&lt;0.005,0,(HQ520*(1+HQ$5/Setup!$C$36)+IF($V521=50,N($F521),0))-DU521-FS521)</f>
        <v>0</v>
      </c>
    </row>
    <row r="522" customFormat="false" ht="15" hidden="false" customHeight="false" outlineLevel="0" collapsed="false">
      <c r="A522" s="44" t="n">
        <v>514</v>
      </c>
      <c r="B522" s="45" t="n">
        <f aca="false">IF(Setup!$C$7="Every month",EDATE(Setup!$C$8,($A522-1)),IF(Setup!$C$7="Twice a month",DATE(YEAR(Setup!$C$8),MONTH(Setup!$C$8)+INT((($A522-1)+Setup!$C$41)/2),MIN(IF(MOD(($A522-1)+Setup!$C$41,2)=0,Setup!$C$39,Setup!$C$40),DAY(EOMONTH(DATE(YEAR(Setup!$C$8),MONTH(Setup!$C$8)+INT((($A522-1)+Setup!$C$41)/2),1),0)))),Setup!$C$8+($A522-1)*IF(Setup!$C$7="Every week",7,14)))</f>
        <v>53507</v>
      </c>
      <c r="C522" s="45" t="n">
        <f aca="false">IF(Setup!$C$7="Every month",EDATE(Setup!$C$8,$A522),IF(Setup!$C$7="Twice a month",DATE(YEAR(Setup!$C$8),MONTH(Setup!$C$8)+INT(($A522+Setup!$C$41)/2),MIN(IF(MOD($A522+Setup!$C$41,2)=0,Setup!$C$39,Setup!$C$40),DAY(EOMONTH(DATE(YEAR(Setup!$C$8),MONTH(Setup!$C$8)+INT(($A522+Setup!$C$41)/2),1),0)))),Setup!$C$8+$A522*IF(Setup!$C$7="Every week",7,14)))</f>
        <v>53521</v>
      </c>
      <c r="D522" s="46"/>
      <c r="E522" s="47"/>
      <c r="F522" s="47"/>
      <c r="G522" s="47"/>
      <c r="H522" s="47"/>
      <c r="I522" s="48" t="n">
        <f aca="false">N(Setup!$C$11)+N(E522)</f>
        <v>100</v>
      </c>
      <c r="J522" s="48" t="n">
        <f aca="false">MIN(Setup!$C$37,MAX(I522,0))</f>
        <v>9.23076923076923</v>
      </c>
      <c r="K522" s="48" t="n">
        <f aca="false">MIN(MAX(N(Setup!$C$14)-L521,0),MAX(I522-J522,0))</f>
        <v>0</v>
      </c>
      <c r="L522" s="48" t="n">
        <f aca="false">L521+K522-N(G522)</f>
        <v>500</v>
      </c>
      <c r="M522" s="48" t="n">
        <f aca="false">M521+J522-N(H522)</f>
        <v>4744.61538461537</v>
      </c>
      <c r="N522" s="48" t="n">
        <f aca="false">SUM(BX522:DU522)</f>
        <v>0</v>
      </c>
      <c r="O522" s="48" t="n">
        <f aca="false">SUM(Z522:BW522)-N522</f>
        <v>25</v>
      </c>
      <c r="P522" s="48" t="n">
        <f aca="false">MAX(I522-J522-K522,0)+O522</f>
        <v>115.769230769231</v>
      </c>
      <c r="Q522" s="48" t="n">
        <f aca="false">SUM(DV522:FS522)</f>
        <v>0</v>
      </c>
      <c r="R522" s="49" t="n">
        <f aca="false">N522+J522+K522+Q522</f>
        <v>9.23076923076923</v>
      </c>
      <c r="S522" s="48" t="n">
        <f aca="false">T522-T521-N(F522)+N522+Q522</f>
        <v>0</v>
      </c>
      <c r="T522" s="49" t="n">
        <f aca="false">SUM(FT522:HQ522)</f>
        <v>0</v>
      </c>
      <c r="U522" s="44" t="str">
        <f aca="false">IF(T521&lt;0.005,"",INDEX(Helpers!$C$2:$C$51,IF(_xlfn.MINIFS($DV$6:$FS$6,DV522:FS522,"&gt;0.005")=0,V522,_xlfn.MINIFS($DV$6:$FS$6,DV522:FS522,"&gt;0.005"))))</f>
        <v/>
      </c>
      <c r="V522" s="44" t="n">
        <f aca="false">IF(_xlfn.MINIFS($FT$6:$HQ$6,FT521:HQ521,"&gt;0.005")=0,1,_xlfn.MINIFS($FT$6:$HQ$6,FT521:HQ521,"&gt;0.005"))</f>
        <v>1</v>
      </c>
      <c r="W522" s="44" t="n">
        <f aca="false">IF(AND(D522&lt;&gt;"Paid",T521&gt;0.005),1,0)</f>
        <v>0</v>
      </c>
      <c r="X522" s="48" t="n">
        <f aca="false">SUMPRODUCT(((Helpers!$G$2:$G$51*(1+(Helpers!$D$2:$D$51+0.000000001)/12)^(($B522-Setup!$C$8)/(365.25/12))-Helpers!$E$2:$E$51*((1+(Helpers!$D$2:$D$51+0.000000001)/12)^(($B522-Setup!$C$8)/(365.25/12))-1)/((Helpers!$D$2:$D$51+0.000000001)/12))&gt;0)*(Helpers!$G$2:$G$51*(1+(Helpers!$D$2:$D$51+0.000000001)/12)^(($B522-Setup!$C$8)/(365.25/12))-Helpers!$E$2:$E$51*((1+(Helpers!$D$2:$D$51+0.000000001)/12)^(($B522-Setup!$C$8)/(365.25/12))-1)/((Helpers!$D$2:$D$51+0.000000001)/12)))</f>
        <v>0</v>
      </c>
      <c r="Y522" s="48"/>
      <c r="Z522" s="48" t="n">
        <f aca="false">IF(OR(N(Z$5)=0,Z$6=""),0,Z$5*((DATE(YEAR($B522),MONTH($B522),MIN(Z$6,DAY(EOMONTH($B522,0))))&gt;=$B522)*(DATE(YEAR($B522),MONTH($B522),MIN(Z$6,DAY(EOMONTH($B522,0))))&lt;$C522)+(DATE(YEAR($B522),MONTH($B522)+1,MIN(Z$6,DAY(EOMONTH($B522,1))))&gt;=$B522)*(DATE(YEAR($B522),MONTH($B522)+1,MIN(Z$6,DAY(EOMONTH($B522,1))))&lt;$C522)))</f>
        <v>25</v>
      </c>
      <c r="AA522" s="48" t="n">
        <f aca="false">IF(OR(N(AA$5)=0,AA$6=""),0,AA$5*((DATE(YEAR($B522),MONTH($B522),MIN(AA$6,DAY(EOMONTH($B522,0))))&gt;=$B522)*(DATE(YEAR($B522),MONTH($B522),MIN(AA$6,DAY(EOMONTH($B522,0))))&lt;$C522)+(DATE(YEAR($B522),MONTH($B522)+1,MIN(AA$6,DAY(EOMONTH($B522,1))))&gt;=$B522)*(DATE(YEAR($B522),MONTH($B522)+1,MIN(AA$6,DAY(EOMONTH($B522,1))))&lt;$C522)))</f>
        <v>0</v>
      </c>
      <c r="AB522" s="48" t="n">
        <f aca="false">IF(OR(N(AB$5)=0,AB$6=""),0,AB$5*((DATE(YEAR($B522),MONTH($B522),MIN(AB$6,DAY(EOMONTH($B522,0))))&gt;=$B522)*(DATE(YEAR($B522),MONTH($B522),MIN(AB$6,DAY(EOMONTH($B522,0))))&lt;$C522)+(DATE(YEAR($B522),MONTH($B522)+1,MIN(AB$6,DAY(EOMONTH($B522,1))))&gt;=$B522)*(DATE(YEAR($B522),MONTH($B522)+1,MIN(AB$6,DAY(EOMONTH($B522,1))))&lt;$C522)))</f>
        <v>0</v>
      </c>
      <c r="AC522" s="48" t="n">
        <f aca="false">IF(OR(N(AC$5)=0,AC$6=""),0,AC$5*((DATE(YEAR($B522),MONTH($B522),MIN(AC$6,DAY(EOMONTH($B522,0))))&gt;=$B522)*(DATE(YEAR($B522),MONTH($B522),MIN(AC$6,DAY(EOMONTH($B522,0))))&lt;$C522)+(DATE(YEAR($B522),MONTH($B522)+1,MIN(AC$6,DAY(EOMONTH($B522,1))))&gt;=$B522)*(DATE(YEAR($B522),MONTH($B522)+1,MIN(AC$6,DAY(EOMONTH($B522,1))))&lt;$C522)))</f>
        <v>0</v>
      </c>
      <c r="AD522" s="48" t="n">
        <f aca="false">IF(OR(N(AD$5)=0,AD$6=""),0,AD$5*((DATE(YEAR($B522),MONTH($B522),MIN(AD$6,DAY(EOMONTH($B522,0))))&gt;=$B522)*(DATE(YEAR($B522),MONTH($B522),MIN(AD$6,DAY(EOMONTH($B522,0))))&lt;$C522)+(DATE(YEAR($B522),MONTH($B522)+1,MIN(AD$6,DAY(EOMONTH($B522,1))))&gt;=$B522)*(DATE(YEAR($B522),MONTH($B522)+1,MIN(AD$6,DAY(EOMONTH($B522,1))))&lt;$C522)))</f>
        <v>0</v>
      </c>
      <c r="AE522" s="48" t="n">
        <f aca="false">IF(OR(N(AE$5)=0,AE$6=""),0,AE$5*((DATE(YEAR($B522),MONTH($B522),MIN(AE$6,DAY(EOMONTH($B522,0))))&gt;=$B522)*(DATE(YEAR($B522),MONTH($B522),MIN(AE$6,DAY(EOMONTH($B522,0))))&lt;$C522)+(DATE(YEAR($B522),MONTH($B522)+1,MIN(AE$6,DAY(EOMONTH($B522,1))))&gt;=$B522)*(DATE(YEAR($B522),MONTH($B522)+1,MIN(AE$6,DAY(EOMONTH($B522,1))))&lt;$C522)))</f>
        <v>0</v>
      </c>
      <c r="AF522" s="48" t="n">
        <f aca="false">IF(OR(N(AF$5)=0,AF$6=""),0,AF$5*((DATE(YEAR($B522),MONTH($B522),MIN(AF$6,DAY(EOMONTH($B522,0))))&gt;=$B522)*(DATE(YEAR($B522),MONTH($B522),MIN(AF$6,DAY(EOMONTH($B522,0))))&lt;$C522)+(DATE(YEAR($B522),MONTH($B522)+1,MIN(AF$6,DAY(EOMONTH($B522,1))))&gt;=$B522)*(DATE(YEAR($B522),MONTH($B522)+1,MIN(AF$6,DAY(EOMONTH($B522,1))))&lt;$C522)))</f>
        <v>0</v>
      </c>
      <c r="AG522" s="48" t="n">
        <f aca="false">IF(OR(N(AG$5)=0,AG$6=""),0,AG$5*((DATE(YEAR($B522),MONTH($B522),MIN(AG$6,DAY(EOMONTH($B522,0))))&gt;=$B522)*(DATE(YEAR($B522),MONTH($B522),MIN(AG$6,DAY(EOMONTH($B522,0))))&lt;$C522)+(DATE(YEAR($B522),MONTH($B522)+1,MIN(AG$6,DAY(EOMONTH($B522,1))))&gt;=$B522)*(DATE(YEAR($B522),MONTH($B522)+1,MIN(AG$6,DAY(EOMONTH($B522,1))))&lt;$C522)))</f>
        <v>0</v>
      </c>
      <c r="AH522" s="48" t="n">
        <f aca="false">IF(OR(N(AH$5)=0,AH$6=""),0,AH$5*((DATE(YEAR($B522),MONTH($B522),MIN(AH$6,DAY(EOMONTH($B522,0))))&gt;=$B522)*(DATE(YEAR($B522),MONTH($B522),MIN(AH$6,DAY(EOMONTH($B522,0))))&lt;$C522)+(DATE(YEAR($B522),MONTH($B522)+1,MIN(AH$6,DAY(EOMONTH($B522,1))))&gt;=$B522)*(DATE(YEAR($B522),MONTH($B522)+1,MIN(AH$6,DAY(EOMONTH($B522,1))))&lt;$C522)))</f>
        <v>0</v>
      </c>
      <c r="AI522" s="48" t="n">
        <f aca="false">IF(OR(N(AI$5)=0,AI$6=""),0,AI$5*((DATE(YEAR($B522),MONTH($B522),MIN(AI$6,DAY(EOMONTH($B522,0))))&gt;=$B522)*(DATE(YEAR($B522),MONTH($B522),MIN(AI$6,DAY(EOMONTH($B522,0))))&lt;$C522)+(DATE(YEAR($B522),MONTH($B522)+1,MIN(AI$6,DAY(EOMONTH($B522,1))))&gt;=$B522)*(DATE(YEAR($B522),MONTH($B522)+1,MIN(AI$6,DAY(EOMONTH($B522,1))))&lt;$C522)))</f>
        <v>0</v>
      </c>
      <c r="AJ522" s="48" t="n">
        <f aca="false">IF(OR(N(AJ$5)=0,AJ$6=""),0,AJ$5*((DATE(YEAR($B522),MONTH($B522),MIN(AJ$6,DAY(EOMONTH($B522,0))))&gt;=$B522)*(DATE(YEAR($B522),MONTH($B522),MIN(AJ$6,DAY(EOMONTH($B522,0))))&lt;$C522)+(DATE(YEAR($B522),MONTH($B522)+1,MIN(AJ$6,DAY(EOMONTH($B522,1))))&gt;=$B522)*(DATE(YEAR($B522),MONTH($B522)+1,MIN(AJ$6,DAY(EOMONTH($B522,1))))&lt;$C522)))</f>
        <v>0</v>
      </c>
      <c r="AK522" s="48" t="n">
        <f aca="false">IF(OR(N(AK$5)=0,AK$6=""),0,AK$5*((DATE(YEAR($B522),MONTH($B522),MIN(AK$6,DAY(EOMONTH($B522,0))))&gt;=$B522)*(DATE(YEAR($B522),MONTH($B522),MIN(AK$6,DAY(EOMONTH($B522,0))))&lt;$C522)+(DATE(YEAR($B522),MONTH($B522)+1,MIN(AK$6,DAY(EOMONTH($B522,1))))&gt;=$B522)*(DATE(YEAR($B522),MONTH($B522)+1,MIN(AK$6,DAY(EOMONTH($B522,1))))&lt;$C522)))</f>
        <v>0</v>
      </c>
      <c r="AL522" s="48" t="n">
        <f aca="false">IF(OR(N(AL$5)=0,AL$6=""),0,AL$5*((DATE(YEAR($B522),MONTH($B522),MIN(AL$6,DAY(EOMONTH($B522,0))))&gt;=$B522)*(DATE(YEAR($B522),MONTH($B522),MIN(AL$6,DAY(EOMONTH($B522,0))))&lt;$C522)+(DATE(YEAR($B522),MONTH($B522)+1,MIN(AL$6,DAY(EOMONTH($B522,1))))&gt;=$B522)*(DATE(YEAR($B522),MONTH($B522)+1,MIN(AL$6,DAY(EOMONTH($B522,1))))&lt;$C522)))</f>
        <v>0</v>
      </c>
      <c r="AM522" s="48" t="n">
        <f aca="false">IF(OR(N(AM$5)=0,AM$6=""),0,AM$5*((DATE(YEAR($B522),MONTH($B522),MIN(AM$6,DAY(EOMONTH($B522,0))))&gt;=$B522)*(DATE(YEAR($B522),MONTH($B522),MIN(AM$6,DAY(EOMONTH($B522,0))))&lt;$C522)+(DATE(YEAR($B522),MONTH($B522)+1,MIN(AM$6,DAY(EOMONTH($B522,1))))&gt;=$B522)*(DATE(YEAR($B522),MONTH($B522)+1,MIN(AM$6,DAY(EOMONTH($B522,1))))&lt;$C522)))</f>
        <v>0</v>
      </c>
      <c r="AN522" s="48" t="n">
        <f aca="false">IF(OR(N(AN$5)=0,AN$6=""),0,AN$5*((DATE(YEAR($B522),MONTH($B522),MIN(AN$6,DAY(EOMONTH($B522,0))))&gt;=$B522)*(DATE(YEAR($B522),MONTH($B522),MIN(AN$6,DAY(EOMONTH($B522,0))))&lt;$C522)+(DATE(YEAR($B522),MONTH($B522)+1,MIN(AN$6,DAY(EOMONTH($B522,1))))&gt;=$B522)*(DATE(YEAR($B522),MONTH($B522)+1,MIN(AN$6,DAY(EOMONTH($B522,1))))&lt;$C522)))</f>
        <v>0</v>
      </c>
      <c r="AO522" s="48" t="n">
        <f aca="false">IF(OR(N(AO$5)=0,AO$6=""),0,AO$5*((DATE(YEAR($B522),MONTH($B522),MIN(AO$6,DAY(EOMONTH($B522,0))))&gt;=$B522)*(DATE(YEAR($B522),MONTH($B522),MIN(AO$6,DAY(EOMONTH($B522,0))))&lt;$C522)+(DATE(YEAR($B522),MONTH($B522)+1,MIN(AO$6,DAY(EOMONTH($B522,1))))&gt;=$B522)*(DATE(YEAR($B522),MONTH($B522)+1,MIN(AO$6,DAY(EOMONTH($B522,1))))&lt;$C522)))</f>
        <v>0</v>
      </c>
      <c r="AP522" s="48" t="n">
        <f aca="false">IF(OR(N(AP$5)=0,AP$6=""),0,AP$5*((DATE(YEAR($B522),MONTH($B522),MIN(AP$6,DAY(EOMONTH($B522,0))))&gt;=$B522)*(DATE(YEAR($B522),MONTH($B522),MIN(AP$6,DAY(EOMONTH($B522,0))))&lt;$C522)+(DATE(YEAR($B522),MONTH($B522)+1,MIN(AP$6,DAY(EOMONTH($B522,1))))&gt;=$B522)*(DATE(YEAR($B522),MONTH($B522)+1,MIN(AP$6,DAY(EOMONTH($B522,1))))&lt;$C522)))</f>
        <v>0</v>
      </c>
      <c r="AQ522" s="48" t="n">
        <f aca="false">IF(OR(N(AQ$5)=0,AQ$6=""),0,AQ$5*((DATE(YEAR($B522),MONTH($B522),MIN(AQ$6,DAY(EOMONTH($B522,0))))&gt;=$B522)*(DATE(YEAR($B522),MONTH($B522),MIN(AQ$6,DAY(EOMONTH($B522,0))))&lt;$C522)+(DATE(YEAR($B522),MONTH($B522)+1,MIN(AQ$6,DAY(EOMONTH($B522,1))))&gt;=$B522)*(DATE(YEAR($B522),MONTH($B522)+1,MIN(AQ$6,DAY(EOMONTH($B522,1))))&lt;$C522)))</f>
        <v>0</v>
      </c>
      <c r="AR522" s="48" t="n">
        <f aca="false">IF(OR(N(AR$5)=0,AR$6=""),0,AR$5*((DATE(YEAR($B522),MONTH($B522),MIN(AR$6,DAY(EOMONTH($B522,0))))&gt;=$B522)*(DATE(YEAR($B522),MONTH($B522),MIN(AR$6,DAY(EOMONTH($B522,0))))&lt;$C522)+(DATE(YEAR($B522),MONTH($B522)+1,MIN(AR$6,DAY(EOMONTH($B522,1))))&gt;=$B522)*(DATE(YEAR($B522),MONTH($B522)+1,MIN(AR$6,DAY(EOMONTH($B522,1))))&lt;$C522)))</f>
        <v>0</v>
      </c>
      <c r="AS522" s="48" t="n">
        <f aca="false">IF(OR(N(AS$5)=0,AS$6=""),0,AS$5*((DATE(YEAR($B522),MONTH($B522),MIN(AS$6,DAY(EOMONTH($B522,0))))&gt;=$B522)*(DATE(YEAR($B522),MONTH($B522),MIN(AS$6,DAY(EOMONTH($B522,0))))&lt;$C522)+(DATE(YEAR($B522),MONTH($B522)+1,MIN(AS$6,DAY(EOMONTH($B522,1))))&gt;=$B522)*(DATE(YEAR($B522),MONTH($B522)+1,MIN(AS$6,DAY(EOMONTH($B522,1))))&lt;$C522)))</f>
        <v>0</v>
      </c>
      <c r="AT522" s="48" t="n">
        <f aca="false">IF(OR(N(AT$5)=0,AT$6=""),0,AT$5*((DATE(YEAR($B522),MONTH($B522),MIN(AT$6,DAY(EOMONTH($B522,0))))&gt;=$B522)*(DATE(YEAR($B522),MONTH($B522),MIN(AT$6,DAY(EOMONTH($B522,0))))&lt;$C522)+(DATE(YEAR($B522),MONTH($B522)+1,MIN(AT$6,DAY(EOMONTH($B522,1))))&gt;=$B522)*(DATE(YEAR($B522),MONTH($B522)+1,MIN(AT$6,DAY(EOMONTH($B522,1))))&lt;$C522)))</f>
        <v>0</v>
      </c>
      <c r="AU522" s="48" t="n">
        <f aca="false">IF(OR(N(AU$5)=0,AU$6=""),0,AU$5*((DATE(YEAR($B522),MONTH($B522),MIN(AU$6,DAY(EOMONTH($B522,0))))&gt;=$B522)*(DATE(YEAR($B522),MONTH($B522),MIN(AU$6,DAY(EOMONTH($B522,0))))&lt;$C522)+(DATE(YEAR($B522),MONTH($B522)+1,MIN(AU$6,DAY(EOMONTH($B522,1))))&gt;=$B522)*(DATE(YEAR($B522),MONTH($B522)+1,MIN(AU$6,DAY(EOMONTH($B522,1))))&lt;$C522)))</f>
        <v>0</v>
      </c>
      <c r="AV522" s="48" t="n">
        <f aca="false">IF(OR(N(AV$5)=0,AV$6=""),0,AV$5*((DATE(YEAR($B522),MONTH($B522),MIN(AV$6,DAY(EOMONTH($B522,0))))&gt;=$B522)*(DATE(YEAR($B522),MONTH($B522),MIN(AV$6,DAY(EOMONTH($B522,0))))&lt;$C522)+(DATE(YEAR($B522),MONTH($B522)+1,MIN(AV$6,DAY(EOMONTH($B522,1))))&gt;=$B522)*(DATE(YEAR($B522),MONTH($B522)+1,MIN(AV$6,DAY(EOMONTH($B522,1))))&lt;$C522)))</f>
        <v>0</v>
      </c>
      <c r="AW522" s="48" t="n">
        <f aca="false">IF(OR(N(AW$5)=0,AW$6=""),0,AW$5*((DATE(YEAR($B522),MONTH($B522),MIN(AW$6,DAY(EOMONTH($B522,0))))&gt;=$B522)*(DATE(YEAR($B522),MONTH($B522),MIN(AW$6,DAY(EOMONTH($B522,0))))&lt;$C522)+(DATE(YEAR($B522),MONTH($B522)+1,MIN(AW$6,DAY(EOMONTH($B522,1))))&gt;=$B522)*(DATE(YEAR($B522),MONTH($B522)+1,MIN(AW$6,DAY(EOMONTH($B522,1))))&lt;$C522)))</f>
        <v>0</v>
      </c>
      <c r="AX522" s="48" t="n">
        <f aca="false">IF(OR(N(AX$5)=0,AX$6=""),0,AX$5*((DATE(YEAR($B522),MONTH($B522),MIN(AX$6,DAY(EOMONTH($B522,0))))&gt;=$B522)*(DATE(YEAR($B522),MONTH($B522),MIN(AX$6,DAY(EOMONTH($B522,0))))&lt;$C522)+(DATE(YEAR($B522),MONTH($B522)+1,MIN(AX$6,DAY(EOMONTH($B522,1))))&gt;=$B522)*(DATE(YEAR($B522),MONTH($B522)+1,MIN(AX$6,DAY(EOMONTH($B522,1))))&lt;$C522)))</f>
        <v>0</v>
      </c>
      <c r="AY522" s="48" t="n">
        <f aca="false">IF(OR(N(AY$5)=0,AY$6=""),0,AY$5*((DATE(YEAR($B522),MONTH($B522),MIN(AY$6,DAY(EOMONTH($B522,0))))&gt;=$B522)*(DATE(YEAR($B522),MONTH($B522),MIN(AY$6,DAY(EOMONTH($B522,0))))&lt;$C522)+(DATE(YEAR($B522),MONTH($B522)+1,MIN(AY$6,DAY(EOMONTH($B522,1))))&gt;=$B522)*(DATE(YEAR($B522),MONTH($B522)+1,MIN(AY$6,DAY(EOMONTH($B522,1))))&lt;$C522)))</f>
        <v>0</v>
      </c>
      <c r="AZ522" s="48" t="n">
        <f aca="false">IF(OR(N(AZ$5)=0,AZ$6=""),0,AZ$5*((DATE(YEAR($B522),MONTH($B522),MIN(AZ$6,DAY(EOMONTH($B522,0))))&gt;=$B522)*(DATE(YEAR($B522),MONTH($B522),MIN(AZ$6,DAY(EOMONTH($B522,0))))&lt;$C522)+(DATE(YEAR($B522),MONTH($B522)+1,MIN(AZ$6,DAY(EOMONTH($B522,1))))&gt;=$B522)*(DATE(YEAR($B522),MONTH($B522)+1,MIN(AZ$6,DAY(EOMONTH($B522,1))))&lt;$C522)))</f>
        <v>0</v>
      </c>
      <c r="BA522" s="48" t="n">
        <f aca="false">IF(OR(N(BA$5)=0,BA$6=""),0,BA$5*((DATE(YEAR($B522),MONTH($B522),MIN(BA$6,DAY(EOMONTH($B522,0))))&gt;=$B522)*(DATE(YEAR($B522),MONTH($B522),MIN(BA$6,DAY(EOMONTH($B522,0))))&lt;$C522)+(DATE(YEAR($B522),MONTH($B522)+1,MIN(BA$6,DAY(EOMONTH($B522,1))))&gt;=$B522)*(DATE(YEAR($B522),MONTH($B522)+1,MIN(BA$6,DAY(EOMONTH($B522,1))))&lt;$C522)))</f>
        <v>0</v>
      </c>
      <c r="BB522" s="48" t="n">
        <f aca="false">IF(OR(N(BB$5)=0,BB$6=""),0,BB$5*((DATE(YEAR($B522),MONTH($B522),MIN(BB$6,DAY(EOMONTH($B522,0))))&gt;=$B522)*(DATE(YEAR($B522),MONTH($B522),MIN(BB$6,DAY(EOMONTH($B522,0))))&lt;$C522)+(DATE(YEAR($B522),MONTH($B522)+1,MIN(BB$6,DAY(EOMONTH($B522,1))))&gt;=$B522)*(DATE(YEAR($B522),MONTH($B522)+1,MIN(BB$6,DAY(EOMONTH($B522,1))))&lt;$C522)))</f>
        <v>0</v>
      </c>
      <c r="BC522" s="48" t="n">
        <f aca="false">IF(OR(N(BC$5)=0,BC$6=""),0,BC$5*((DATE(YEAR($B522),MONTH($B522),MIN(BC$6,DAY(EOMONTH($B522,0))))&gt;=$B522)*(DATE(YEAR($B522),MONTH($B522),MIN(BC$6,DAY(EOMONTH($B522,0))))&lt;$C522)+(DATE(YEAR($B522),MONTH($B522)+1,MIN(BC$6,DAY(EOMONTH($B522,1))))&gt;=$B522)*(DATE(YEAR($B522),MONTH($B522)+1,MIN(BC$6,DAY(EOMONTH($B522,1))))&lt;$C522)))</f>
        <v>0</v>
      </c>
      <c r="BD522" s="48" t="n">
        <f aca="false">IF(OR(N(BD$5)=0,BD$6=""),0,BD$5*((DATE(YEAR($B522),MONTH($B522),MIN(BD$6,DAY(EOMONTH($B522,0))))&gt;=$B522)*(DATE(YEAR($B522),MONTH($B522),MIN(BD$6,DAY(EOMONTH($B522,0))))&lt;$C522)+(DATE(YEAR($B522),MONTH($B522)+1,MIN(BD$6,DAY(EOMONTH($B522,1))))&gt;=$B522)*(DATE(YEAR($B522),MONTH($B522)+1,MIN(BD$6,DAY(EOMONTH($B522,1))))&lt;$C522)))</f>
        <v>0</v>
      </c>
      <c r="BE522" s="48" t="n">
        <f aca="false">IF(OR(N(BE$5)=0,BE$6=""),0,BE$5*((DATE(YEAR($B522),MONTH($B522),MIN(BE$6,DAY(EOMONTH($B522,0))))&gt;=$B522)*(DATE(YEAR($B522),MONTH($B522),MIN(BE$6,DAY(EOMONTH($B522,0))))&lt;$C522)+(DATE(YEAR($B522),MONTH($B522)+1,MIN(BE$6,DAY(EOMONTH($B522,1))))&gt;=$B522)*(DATE(YEAR($B522),MONTH($B522)+1,MIN(BE$6,DAY(EOMONTH($B522,1))))&lt;$C522)))</f>
        <v>0</v>
      </c>
      <c r="BF522" s="48" t="n">
        <f aca="false">IF(OR(N(BF$5)=0,BF$6=""),0,BF$5*((DATE(YEAR($B522),MONTH($B522),MIN(BF$6,DAY(EOMONTH($B522,0))))&gt;=$B522)*(DATE(YEAR($B522),MONTH($B522),MIN(BF$6,DAY(EOMONTH($B522,0))))&lt;$C522)+(DATE(YEAR($B522),MONTH($B522)+1,MIN(BF$6,DAY(EOMONTH($B522,1))))&gt;=$B522)*(DATE(YEAR($B522),MONTH($B522)+1,MIN(BF$6,DAY(EOMONTH($B522,1))))&lt;$C522)))</f>
        <v>0</v>
      </c>
      <c r="BG522" s="48" t="n">
        <f aca="false">IF(OR(N(BG$5)=0,BG$6=""),0,BG$5*((DATE(YEAR($B522),MONTH($B522),MIN(BG$6,DAY(EOMONTH($B522,0))))&gt;=$B522)*(DATE(YEAR($B522),MONTH($B522),MIN(BG$6,DAY(EOMONTH($B522,0))))&lt;$C522)+(DATE(YEAR($B522),MONTH($B522)+1,MIN(BG$6,DAY(EOMONTH($B522,1))))&gt;=$B522)*(DATE(YEAR($B522),MONTH($B522)+1,MIN(BG$6,DAY(EOMONTH($B522,1))))&lt;$C522)))</f>
        <v>0</v>
      </c>
      <c r="BH522" s="48" t="n">
        <f aca="false">IF(OR(N(BH$5)=0,BH$6=""),0,BH$5*((DATE(YEAR($B522),MONTH($B522),MIN(BH$6,DAY(EOMONTH($B522,0))))&gt;=$B522)*(DATE(YEAR($B522),MONTH($B522),MIN(BH$6,DAY(EOMONTH($B522,0))))&lt;$C522)+(DATE(YEAR($B522),MONTH($B522)+1,MIN(BH$6,DAY(EOMONTH($B522,1))))&gt;=$B522)*(DATE(YEAR($B522),MONTH($B522)+1,MIN(BH$6,DAY(EOMONTH($B522,1))))&lt;$C522)))</f>
        <v>0</v>
      </c>
      <c r="BI522" s="48" t="n">
        <f aca="false">IF(OR(N(BI$5)=0,BI$6=""),0,BI$5*((DATE(YEAR($B522),MONTH($B522),MIN(BI$6,DAY(EOMONTH($B522,0))))&gt;=$B522)*(DATE(YEAR($B522),MONTH($B522),MIN(BI$6,DAY(EOMONTH($B522,0))))&lt;$C522)+(DATE(YEAR($B522),MONTH($B522)+1,MIN(BI$6,DAY(EOMONTH($B522,1))))&gt;=$B522)*(DATE(YEAR($B522),MONTH($B522)+1,MIN(BI$6,DAY(EOMONTH($B522,1))))&lt;$C522)))</f>
        <v>0</v>
      </c>
      <c r="BJ522" s="48" t="n">
        <f aca="false">IF(OR(N(BJ$5)=0,BJ$6=""),0,BJ$5*((DATE(YEAR($B522),MONTH($B522),MIN(BJ$6,DAY(EOMONTH($B522,0))))&gt;=$B522)*(DATE(YEAR($B522),MONTH($B522),MIN(BJ$6,DAY(EOMONTH($B522,0))))&lt;$C522)+(DATE(YEAR($B522),MONTH($B522)+1,MIN(BJ$6,DAY(EOMONTH($B522,1))))&gt;=$B522)*(DATE(YEAR($B522),MONTH($B522)+1,MIN(BJ$6,DAY(EOMONTH($B522,1))))&lt;$C522)))</f>
        <v>0</v>
      </c>
      <c r="BK522" s="48" t="n">
        <f aca="false">IF(OR(N(BK$5)=0,BK$6=""),0,BK$5*((DATE(YEAR($B522),MONTH($B522),MIN(BK$6,DAY(EOMONTH($B522,0))))&gt;=$B522)*(DATE(YEAR($B522),MONTH($B522),MIN(BK$6,DAY(EOMONTH($B522,0))))&lt;$C522)+(DATE(YEAR($B522),MONTH($B522)+1,MIN(BK$6,DAY(EOMONTH($B522,1))))&gt;=$B522)*(DATE(YEAR($B522),MONTH($B522)+1,MIN(BK$6,DAY(EOMONTH($B522,1))))&lt;$C522)))</f>
        <v>0</v>
      </c>
      <c r="BL522" s="48" t="n">
        <f aca="false">IF(OR(N(BL$5)=0,BL$6=""),0,BL$5*((DATE(YEAR($B522),MONTH($B522),MIN(BL$6,DAY(EOMONTH($B522,0))))&gt;=$B522)*(DATE(YEAR($B522),MONTH($B522),MIN(BL$6,DAY(EOMONTH($B522,0))))&lt;$C522)+(DATE(YEAR($B522),MONTH($B522)+1,MIN(BL$6,DAY(EOMONTH($B522,1))))&gt;=$B522)*(DATE(YEAR($B522),MONTH($B522)+1,MIN(BL$6,DAY(EOMONTH($B522,1))))&lt;$C522)))</f>
        <v>0</v>
      </c>
      <c r="BM522" s="48" t="n">
        <f aca="false">IF(OR(N(BM$5)=0,BM$6=""),0,BM$5*((DATE(YEAR($B522),MONTH($B522),MIN(BM$6,DAY(EOMONTH($B522,0))))&gt;=$B522)*(DATE(YEAR($B522),MONTH($B522),MIN(BM$6,DAY(EOMONTH($B522,0))))&lt;$C522)+(DATE(YEAR($B522),MONTH($B522)+1,MIN(BM$6,DAY(EOMONTH($B522,1))))&gt;=$B522)*(DATE(YEAR($B522),MONTH($B522)+1,MIN(BM$6,DAY(EOMONTH($B522,1))))&lt;$C522)))</f>
        <v>0</v>
      </c>
      <c r="BN522" s="48" t="n">
        <f aca="false">IF(OR(N(BN$5)=0,BN$6=""),0,BN$5*((DATE(YEAR($B522),MONTH($B522),MIN(BN$6,DAY(EOMONTH($B522,0))))&gt;=$B522)*(DATE(YEAR($B522),MONTH($B522),MIN(BN$6,DAY(EOMONTH($B522,0))))&lt;$C522)+(DATE(YEAR($B522),MONTH($B522)+1,MIN(BN$6,DAY(EOMONTH($B522,1))))&gt;=$B522)*(DATE(YEAR($B522),MONTH($B522)+1,MIN(BN$6,DAY(EOMONTH($B522,1))))&lt;$C522)))</f>
        <v>0</v>
      </c>
      <c r="BO522" s="48" t="n">
        <f aca="false">IF(OR(N(BO$5)=0,BO$6=""),0,BO$5*((DATE(YEAR($B522),MONTH($B522),MIN(BO$6,DAY(EOMONTH($B522,0))))&gt;=$B522)*(DATE(YEAR($B522),MONTH($B522),MIN(BO$6,DAY(EOMONTH($B522,0))))&lt;$C522)+(DATE(YEAR($B522),MONTH($B522)+1,MIN(BO$6,DAY(EOMONTH($B522,1))))&gt;=$B522)*(DATE(YEAR($B522),MONTH($B522)+1,MIN(BO$6,DAY(EOMONTH($B522,1))))&lt;$C522)))</f>
        <v>0</v>
      </c>
      <c r="BP522" s="48" t="n">
        <f aca="false">IF(OR(N(BP$5)=0,BP$6=""),0,BP$5*((DATE(YEAR($B522),MONTH($B522),MIN(BP$6,DAY(EOMONTH($B522,0))))&gt;=$B522)*(DATE(YEAR($B522),MONTH($B522),MIN(BP$6,DAY(EOMONTH($B522,0))))&lt;$C522)+(DATE(YEAR($B522),MONTH($B522)+1,MIN(BP$6,DAY(EOMONTH($B522,1))))&gt;=$B522)*(DATE(YEAR($B522),MONTH($B522)+1,MIN(BP$6,DAY(EOMONTH($B522,1))))&lt;$C522)))</f>
        <v>0</v>
      </c>
      <c r="BQ522" s="48" t="n">
        <f aca="false">IF(OR(N(BQ$5)=0,BQ$6=""),0,BQ$5*((DATE(YEAR($B522),MONTH($B522),MIN(BQ$6,DAY(EOMONTH($B522,0))))&gt;=$B522)*(DATE(YEAR($B522),MONTH($B522),MIN(BQ$6,DAY(EOMONTH($B522,0))))&lt;$C522)+(DATE(YEAR($B522),MONTH($B522)+1,MIN(BQ$6,DAY(EOMONTH($B522,1))))&gt;=$B522)*(DATE(YEAR($B522),MONTH($B522)+1,MIN(BQ$6,DAY(EOMONTH($B522,1))))&lt;$C522)))</f>
        <v>0</v>
      </c>
      <c r="BR522" s="48" t="n">
        <f aca="false">IF(OR(N(BR$5)=0,BR$6=""),0,BR$5*((DATE(YEAR($B522),MONTH($B522),MIN(BR$6,DAY(EOMONTH($B522,0))))&gt;=$B522)*(DATE(YEAR($B522),MONTH($B522),MIN(BR$6,DAY(EOMONTH($B522,0))))&lt;$C522)+(DATE(YEAR($B522),MONTH($B522)+1,MIN(BR$6,DAY(EOMONTH($B522,1))))&gt;=$B522)*(DATE(YEAR($B522),MONTH($B522)+1,MIN(BR$6,DAY(EOMONTH($B522,1))))&lt;$C522)))</f>
        <v>0</v>
      </c>
      <c r="BS522" s="48" t="n">
        <f aca="false">IF(OR(N(BS$5)=0,BS$6=""),0,BS$5*((DATE(YEAR($B522),MONTH($B522),MIN(BS$6,DAY(EOMONTH($B522,0))))&gt;=$B522)*(DATE(YEAR($B522),MONTH($B522),MIN(BS$6,DAY(EOMONTH($B522,0))))&lt;$C522)+(DATE(YEAR($B522),MONTH($B522)+1,MIN(BS$6,DAY(EOMONTH($B522,1))))&gt;=$B522)*(DATE(YEAR($B522),MONTH($B522)+1,MIN(BS$6,DAY(EOMONTH($B522,1))))&lt;$C522)))</f>
        <v>0</v>
      </c>
      <c r="BT522" s="48" t="n">
        <f aca="false">IF(OR(N(BT$5)=0,BT$6=""),0,BT$5*((DATE(YEAR($B522),MONTH($B522),MIN(BT$6,DAY(EOMONTH($B522,0))))&gt;=$B522)*(DATE(YEAR($B522),MONTH($B522),MIN(BT$6,DAY(EOMONTH($B522,0))))&lt;$C522)+(DATE(YEAR($B522),MONTH($B522)+1,MIN(BT$6,DAY(EOMONTH($B522,1))))&gt;=$B522)*(DATE(YEAR($B522),MONTH($B522)+1,MIN(BT$6,DAY(EOMONTH($B522,1))))&lt;$C522)))</f>
        <v>0</v>
      </c>
      <c r="BU522" s="48" t="n">
        <f aca="false">IF(OR(N(BU$5)=0,BU$6=""),0,BU$5*((DATE(YEAR($B522),MONTH($B522),MIN(BU$6,DAY(EOMONTH($B522,0))))&gt;=$B522)*(DATE(YEAR($B522),MONTH($B522),MIN(BU$6,DAY(EOMONTH($B522,0))))&lt;$C522)+(DATE(YEAR($B522),MONTH($B522)+1,MIN(BU$6,DAY(EOMONTH($B522,1))))&gt;=$B522)*(DATE(YEAR($B522),MONTH($B522)+1,MIN(BU$6,DAY(EOMONTH($B522,1))))&lt;$C522)))</f>
        <v>0</v>
      </c>
      <c r="BV522" s="48" t="n">
        <f aca="false">IF(OR(N(BV$5)=0,BV$6=""),0,BV$5*((DATE(YEAR($B522),MONTH($B522),MIN(BV$6,DAY(EOMONTH($B522,0))))&gt;=$B522)*(DATE(YEAR($B522),MONTH($B522),MIN(BV$6,DAY(EOMONTH($B522,0))))&lt;$C522)+(DATE(YEAR($B522),MONTH($B522)+1,MIN(BV$6,DAY(EOMONTH($B522,1))))&gt;=$B522)*(DATE(YEAR($B522),MONTH($B522)+1,MIN(BV$6,DAY(EOMONTH($B522,1))))&lt;$C522)))</f>
        <v>0</v>
      </c>
      <c r="BW522" s="48" t="n">
        <f aca="false">IF(OR(N(BW$5)=0,BW$6=""),0,BW$5*((DATE(YEAR($B522),MONTH($B522),MIN(BW$6,DAY(EOMONTH($B522,0))))&gt;=$B522)*(DATE(YEAR($B522),MONTH($B522),MIN(BW$6,DAY(EOMONTH($B522,0))))&lt;$C522)+(DATE(YEAR($B522),MONTH($B522)+1,MIN(BW$6,DAY(EOMONTH($B522,1))))&gt;=$B522)*(DATE(YEAR($B522),MONTH($B522)+1,MIN(BW$6,DAY(EOMONTH($B522,1))))&lt;$C522)))</f>
        <v>0</v>
      </c>
      <c r="BX522" s="48" t="n">
        <f aca="false">MIN(Z522,(FT521*(1+FT$5/Setup!$C$36)+IF($V522=1,N($F522),0)))</f>
        <v>0</v>
      </c>
      <c r="BY522" s="48" t="n">
        <f aca="false">MIN(AA522,(FU521*(1+FU$5/Setup!$C$36)+IF($V522=2,N($F522),0)))</f>
        <v>0</v>
      </c>
      <c r="BZ522" s="48" t="n">
        <f aca="false">MIN(AB522,(FV521*(1+FV$5/Setup!$C$36)+IF($V522=3,N($F522),0)))</f>
        <v>0</v>
      </c>
      <c r="CA522" s="48" t="n">
        <f aca="false">MIN(AC522,(FW521*(1+FW$5/Setup!$C$36)+IF($V522=4,N($F522),0)))</f>
        <v>0</v>
      </c>
      <c r="CB522" s="48" t="n">
        <f aca="false">MIN(AD522,(FX521*(1+FX$5/Setup!$C$36)+IF($V522=5,N($F522),0)))</f>
        <v>0</v>
      </c>
      <c r="CC522" s="48" t="n">
        <f aca="false">MIN(AE522,(FY521*(1+FY$5/Setup!$C$36)+IF($V522=6,N($F522),0)))</f>
        <v>0</v>
      </c>
      <c r="CD522" s="48" t="n">
        <f aca="false">MIN(AF522,(FZ521*(1+FZ$5/Setup!$C$36)+IF($V522=7,N($F522),0)))</f>
        <v>0</v>
      </c>
      <c r="CE522" s="48" t="n">
        <f aca="false">MIN(AG522,(GA521*(1+GA$5/Setup!$C$36)+IF($V522=8,N($F522),0)))</f>
        <v>0</v>
      </c>
      <c r="CF522" s="48" t="n">
        <f aca="false">MIN(AH522,(GB521*(1+GB$5/Setup!$C$36)+IF($V522=9,N($F522),0)))</f>
        <v>0</v>
      </c>
      <c r="CG522" s="48" t="n">
        <f aca="false">MIN(AI522,(GC521*(1+GC$5/Setup!$C$36)+IF($V522=10,N($F522),0)))</f>
        <v>0</v>
      </c>
      <c r="CH522" s="48" t="n">
        <f aca="false">MIN(AJ522,(GD521*(1+GD$5/Setup!$C$36)+IF($V522=11,N($F522),0)))</f>
        <v>0</v>
      </c>
      <c r="CI522" s="48" t="n">
        <f aca="false">MIN(AK522,(GE521*(1+GE$5/Setup!$C$36)+IF($V522=12,N($F522),0)))</f>
        <v>0</v>
      </c>
      <c r="CJ522" s="48" t="n">
        <f aca="false">MIN(AL522,(GF521*(1+GF$5/Setup!$C$36)+IF($V522=13,N($F522),0)))</f>
        <v>0</v>
      </c>
      <c r="CK522" s="48" t="n">
        <f aca="false">MIN(AM522,(GG521*(1+GG$5/Setup!$C$36)+IF($V522=14,N($F522),0)))</f>
        <v>0</v>
      </c>
      <c r="CL522" s="48" t="n">
        <f aca="false">MIN(AN522,(GH521*(1+GH$5/Setup!$C$36)+IF($V522=15,N($F522),0)))</f>
        <v>0</v>
      </c>
      <c r="CM522" s="48" t="n">
        <f aca="false">MIN(AO522,(GI521*(1+GI$5/Setup!$C$36)+IF($V522=16,N($F522),0)))</f>
        <v>0</v>
      </c>
      <c r="CN522" s="48" t="n">
        <f aca="false">MIN(AP522,(GJ521*(1+GJ$5/Setup!$C$36)+IF($V522=17,N($F522),0)))</f>
        <v>0</v>
      </c>
      <c r="CO522" s="48" t="n">
        <f aca="false">MIN(AQ522,(GK521*(1+GK$5/Setup!$C$36)+IF($V522=18,N($F522),0)))</f>
        <v>0</v>
      </c>
      <c r="CP522" s="48" t="n">
        <f aca="false">MIN(AR522,(GL521*(1+GL$5/Setup!$C$36)+IF($V522=19,N($F522),0)))</f>
        <v>0</v>
      </c>
      <c r="CQ522" s="48" t="n">
        <f aca="false">MIN(AS522,(GM521*(1+GM$5/Setup!$C$36)+IF($V522=20,N($F522),0)))</f>
        <v>0</v>
      </c>
      <c r="CR522" s="48" t="n">
        <f aca="false">MIN(AT522,(GN521*(1+GN$5/Setup!$C$36)+IF($V522=21,N($F522),0)))</f>
        <v>0</v>
      </c>
      <c r="CS522" s="48" t="n">
        <f aca="false">MIN(AU522,(GO521*(1+GO$5/Setup!$C$36)+IF($V522=22,N($F522),0)))</f>
        <v>0</v>
      </c>
      <c r="CT522" s="48" t="n">
        <f aca="false">MIN(AV522,(GP521*(1+GP$5/Setup!$C$36)+IF($V522=23,N($F522),0)))</f>
        <v>0</v>
      </c>
      <c r="CU522" s="48" t="n">
        <f aca="false">MIN(AW522,(GQ521*(1+GQ$5/Setup!$C$36)+IF($V522=24,N($F522),0)))</f>
        <v>0</v>
      </c>
      <c r="CV522" s="48" t="n">
        <f aca="false">MIN(AX522,(GR521*(1+GR$5/Setup!$C$36)+IF($V522=25,N($F522),0)))</f>
        <v>0</v>
      </c>
      <c r="CW522" s="48" t="n">
        <f aca="false">MIN(AY522,(GS521*(1+GS$5/Setup!$C$36)+IF($V522=26,N($F522),0)))</f>
        <v>0</v>
      </c>
      <c r="CX522" s="48" t="n">
        <f aca="false">MIN(AZ522,(GT521*(1+GT$5/Setup!$C$36)+IF($V522=27,N($F522),0)))</f>
        <v>0</v>
      </c>
      <c r="CY522" s="48" t="n">
        <f aca="false">MIN(BA522,(GU521*(1+GU$5/Setup!$C$36)+IF($V522=28,N($F522),0)))</f>
        <v>0</v>
      </c>
      <c r="CZ522" s="48" t="n">
        <f aca="false">MIN(BB522,(GV521*(1+GV$5/Setup!$C$36)+IF($V522=29,N($F522),0)))</f>
        <v>0</v>
      </c>
      <c r="DA522" s="48" t="n">
        <f aca="false">MIN(BC522,(GW521*(1+GW$5/Setup!$C$36)+IF($V522=30,N($F522),0)))</f>
        <v>0</v>
      </c>
      <c r="DB522" s="48" t="n">
        <f aca="false">MIN(BD522,(GX521*(1+GX$5/Setup!$C$36)+IF($V522=31,N($F522),0)))</f>
        <v>0</v>
      </c>
      <c r="DC522" s="48" t="n">
        <f aca="false">MIN(BE522,(GY521*(1+GY$5/Setup!$C$36)+IF($V522=32,N($F522),0)))</f>
        <v>0</v>
      </c>
      <c r="DD522" s="48" t="n">
        <f aca="false">MIN(BF522,(GZ521*(1+GZ$5/Setup!$C$36)+IF($V522=33,N($F522),0)))</f>
        <v>0</v>
      </c>
      <c r="DE522" s="48" t="n">
        <f aca="false">MIN(BG522,(HA521*(1+HA$5/Setup!$C$36)+IF($V522=34,N($F522),0)))</f>
        <v>0</v>
      </c>
      <c r="DF522" s="48" t="n">
        <f aca="false">MIN(BH522,(HB521*(1+HB$5/Setup!$C$36)+IF($V522=35,N($F522),0)))</f>
        <v>0</v>
      </c>
      <c r="DG522" s="48" t="n">
        <f aca="false">MIN(BI522,(HC521*(1+HC$5/Setup!$C$36)+IF($V522=36,N($F522),0)))</f>
        <v>0</v>
      </c>
      <c r="DH522" s="48" t="n">
        <f aca="false">MIN(BJ522,(HD521*(1+HD$5/Setup!$C$36)+IF($V522=37,N($F522),0)))</f>
        <v>0</v>
      </c>
      <c r="DI522" s="48" t="n">
        <f aca="false">MIN(BK522,(HE521*(1+HE$5/Setup!$C$36)+IF($V522=38,N($F522),0)))</f>
        <v>0</v>
      </c>
      <c r="DJ522" s="48" t="n">
        <f aca="false">MIN(BL522,(HF521*(1+HF$5/Setup!$C$36)+IF($V522=39,N($F522),0)))</f>
        <v>0</v>
      </c>
      <c r="DK522" s="48" t="n">
        <f aca="false">MIN(BM522,(HG521*(1+HG$5/Setup!$C$36)+IF($V522=40,N($F522),0)))</f>
        <v>0</v>
      </c>
      <c r="DL522" s="48" t="n">
        <f aca="false">MIN(BN522,(HH521*(1+HH$5/Setup!$C$36)+IF($V522=41,N($F522),0)))</f>
        <v>0</v>
      </c>
      <c r="DM522" s="48" t="n">
        <f aca="false">MIN(BO522,(HI521*(1+HI$5/Setup!$C$36)+IF($V522=42,N($F522),0)))</f>
        <v>0</v>
      </c>
      <c r="DN522" s="48" t="n">
        <f aca="false">MIN(BP522,(HJ521*(1+HJ$5/Setup!$C$36)+IF($V522=43,N($F522),0)))</f>
        <v>0</v>
      </c>
      <c r="DO522" s="48" t="n">
        <f aca="false">MIN(BQ522,(HK521*(1+HK$5/Setup!$C$36)+IF($V522=44,N($F522),0)))</f>
        <v>0</v>
      </c>
      <c r="DP522" s="48" t="n">
        <f aca="false">MIN(BR522,(HL521*(1+HL$5/Setup!$C$36)+IF($V522=45,N($F522),0)))</f>
        <v>0</v>
      </c>
      <c r="DQ522" s="48" t="n">
        <f aca="false">MIN(BS522,(HM521*(1+HM$5/Setup!$C$36)+IF($V522=46,N($F522),0)))</f>
        <v>0</v>
      </c>
      <c r="DR522" s="48" t="n">
        <f aca="false">MIN(BT522,(HN521*(1+HN$5/Setup!$C$36)+IF($V522=47,N($F522),0)))</f>
        <v>0</v>
      </c>
      <c r="DS522" s="48" t="n">
        <f aca="false">MIN(BU522,(HO521*(1+HO$5/Setup!$C$36)+IF($V522=48,N($F522),0)))</f>
        <v>0</v>
      </c>
      <c r="DT522" s="48" t="n">
        <f aca="false">MIN(BV522,(HP521*(1+HP$5/Setup!$C$36)+IF($V522=49,N($F522),0)))</f>
        <v>0</v>
      </c>
      <c r="DU522" s="48" t="n">
        <f aca="false">MIN(BW522,(HQ521*(1+HQ$5/Setup!$C$36)+IF($V522=50,N($F522),0)))</f>
        <v>0</v>
      </c>
      <c r="DV522" s="48" t="n">
        <f aca="false">MIN(MAX((FT521*(1+FT$5/Setup!$C$36)+IF($V522=1,N($F522),0))-BX522,0),MAX($P522-0,0))</f>
        <v>0</v>
      </c>
      <c r="DW522" s="48" t="n">
        <f aca="false">MIN(MAX((FU521*(1+FU$5/Setup!$C$36)+IF($V522=2,N($F522),0))-BY522,0),MAX($P522-SUM(DV522:DV522),0))</f>
        <v>0</v>
      </c>
      <c r="DX522" s="48" t="n">
        <f aca="false">MIN(MAX((FV521*(1+FV$5/Setup!$C$36)+IF($V522=3,N($F522),0))-BZ522,0),MAX($P522-SUM(DV522:DW522),0))</f>
        <v>0</v>
      </c>
      <c r="DY522" s="48" t="n">
        <f aca="false">MIN(MAX((FW521*(1+FW$5/Setup!$C$36)+IF($V522=4,N($F522),0))-CA522,0),MAX($P522-SUM(DV522:DX522),0))</f>
        <v>0</v>
      </c>
      <c r="DZ522" s="48" t="n">
        <f aca="false">MIN(MAX((FX521*(1+FX$5/Setup!$C$36)+IF($V522=5,N($F522),0))-CB522,0),MAX($P522-SUM(DV522:DY522),0))</f>
        <v>0</v>
      </c>
      <c r="EA522" s="48" t="n">
        <f aca="false">MIN(MAX((FY521*(1+FY$5/Setup!$C$36)+IF($V522=6,N($F522),0))-CC522,0),MAX($P522-SUM(DV522:DZ522),0))</f>
        <v>0</v>
      </c>
      <c r="EB522" s="48" t="n">
        <f aca="false">MIN(MAX((FZ521*(1+FZ$5/Setup!$C$36)+IF($V522=7,N($F522),0))-CD522,0),MAX($P522-SUM(DV522:EA522),0))</f>
        <v>0</v>
      </c>
      <c r="EC522" s="48" t="n">
        <f aca="false">MIN(MAX((GA521*(1+GA$5/Setup!$C$36)+IF($V522=8,N($F522),0))-CE522,0),MAX($P522-SUM(DV522:EB522),0))</f>
        <v>0</v>
      </c>
      <c r="ED522" s="48" t="n">
        <f aca="false">MIN(MAX((GB521*(1+GB$5/Setup!$C$36)+IF($V522=9,N($F522),0))-CF522,0),MAX($P522-SUM(DV522:EC522),0))</f>
        <v>0</v>
      </c>
      <c r="EE522" s="48" t="n">
        <f aca="false">MIN(MAX((GC521*(1+GC$5/Setup!$C$36)+IF($V522=10,N($F522),0))-CG522,0),MAX($P522-SUM(DV522:ED522),0))</f>
        <v>0</v>
      </c>
      <c r="EF522" s="48" t="n">
        <f aca="false">MIN(MAX((GD521*(1+GD$5/Setup!$C$36)+IF($V522=11,N($F522),0))-CH522,0),MAX($P522-SUM(DV522:EE522),0))</f>
        <v>0</v>
      </c>
      <c r="EG522" s="48" t="n">
        <f aca="false">MIN(MAX((GE521*(1+GE$5/Setup!$C$36)+IF($V522=12,N($F522),0))-CI522,0),MAX($P522-SUM(DV522:EF522),0))</f>
        <v>0</v>
      </c>
      <c r="EH522" s="48" t="n">
        <f aca="false">MIN(MAX((GF521*(1+GF$5/Setup!$C$36)+IF($V522=13,N($F522),0))-CJ522,0),MAX($P522-SUM(DV522:EG522),0))</f>
        <v>0</v>
      </c>
      <c r="EI522" s="48" t="n">
        <f aca="false">MIN(MAX((GG521*(1+GG$5/Setup!$C$36)+IF($V522=14,N($F522),0))-CK522,0),MAX($P522-SUM(DV522:EH522),0))</f>
        <v>0</v>
      </c>
      <c r="EJ522" s="48" t="n">
        <f aca="false">MIN(MAX((GH521*(1+GH$5/Setup!$C$36)+IF($V522=15,N($F522),0))-CL522,0),MAX($P522-SUM(DV522:EI522),0))</f>
        <v>0</v>
      </c>
      <c r="EK522" s="48" t="n">
        <f aca="false">MIN(MAX((GI521*(1+GI$5/Setup!$C$36)+IF($V522=16,N($F522),0))-CM522,0),MAX($P522-SUM(DV522:EJ522),0))</f>
        <v>0</v>
      </c>
      <c r="EL522" s="48" t="n">
        <f aca="false">MIN(MAX((GJ521*(1+GJ$5/Setup!$C$36)+IF($V522=17,N($F522),0))-CN522,0),MAX($P522-SUM(DV522:EK522),0))</f>
        <v>0</v>
      </c>
      <c r="EM522" s="48" t="n">
        <f aca="false">MIN(MAX((GK521*(1+GK$5/Setup!$C$36)+IF($V522=18,N($F522),0))-CO522,0),MAX($P522-SUM(DV522:EL522),0))</f>
        <v>0</v>
      </c>
      <c r="EN522" s="48" t="n">
        <f aca="false">MIN(MAX((GL521*(1+GL$5/Setup!$C$36)+IF($V522=19,N($F522),0))-CP522,0),MAX($P522-SUM(DV522:EM522),0))</f>
        <v>0</v>
      </c>
      <c r="EO522" s="48" t="n">
        <f aca="false">MIN(MAX((GM521*(1+GM$5/Setup!$C$36)+IF($V522=20,N($F522),0))-CQ522,0),MAX($P522-SUM(DV522:EN522),0))</f>
        <v>0</v>
      </c>
      <c r="EP522" s="48" t="n">
        <f aca="false">MIN(MAX((GN521*(1+GN$5/Setup!$C$36)+IF($V522=21,N($F522),0))-CR522,0),MAX($P522-SUM(DV522:EO522),0))</f>
        <v>0</v>
      </c>
      <c r="EQ522" s="48" t="n">
        <f aca="false">MIN(MAX((GO521*(1+GO$5/Setup!$C$36)+IF($V522=22,N($F522),0))-CS522,0),MAX($P522-SUM(DV522:EP522),0))</f>
        <v>0</v>
      </c>
      <c r="ER522" s="48" t="n">
        <f aca="false">MIN(MAX((GP521*(1+GP$5/Setup!$C$36)+IF($V522=23,N($F522),0))-CT522,0),MAX($P522-SUM(DV522:EQ522),0))</f>
        <v>0</v>
      </c>
      <c r="ES522" s="48" t="n">
        <f aca="false">MIN(MAX((GQ521*(1+GQ$5/Setup!$C$36)+IF($V522=24,N($F522),0))-CU522,0),MAX($P522-SUM(DV522:ER522),0))</f>
        <v>0</v>
      </c>
      <c r="ET522" s="48" t="n">
        <f aca="false">MIN(MAX((GR521*(1+GR$5/Setup!$C$36)+IF($V522=25,N($F522),0))-CV522,0),MAX($P522-SUM(DV522:ES522),0))</f>
        <v>0</v>
      </c>
      <c r="EU522" s="48" t="n">
        <f aca="false">MIN(MAX((GS521*(1+GS$5/Setup!$C$36)+IF($V522=26,N($F522),0))-CW522,0),MAX($P522-SUM(DV522:ET522),0))</f>
        <v>0</v>
      </c>
      <c r="EV522" s="48" t="n">
        <f aca="false">MIN(MAX((GT521*(1+GT$5/Setup!$C$36)+IF($V522=27,N($F522),0))-CX522,0),MAX($P522-SUM(DV522:EU522),0))</f>
        <v>0</v>
      </c>
      <c r="EW522" s="48" t="n">
        <f aca="false">MIN(MAX((GU521*(1+GU$5/Setup!$C$36)+IF($V522=28,N($F522),0))-CY522,0),MAX($P522-SUM(DV522:EV522),0))</f>
        <v>0</v>
      </c>
      <c r="EX522" s="48" t="n">
        <f aca="false">MIN(MAX((GV521*(1+GV$5/Setup!$C$36)+IF($V522=29,N($F522),0))-CZ522,0),MAX($P522-SUM(DV522:EW522),0))</f>
        <v>0</v>
      </c>
      <c r="EY522" s="48" t="n">
        <f aca="false">MIN(MAX((GW521*(1+GW$5/Setup!$C$36)+IF($V522=30,N($F522),0))-DA522,0),MAX($P522-SUM(DV522:EX522),0))</f>
        <v>0</v>
      </c>
      <c r="EZ522" s="48" t="n">
        <f aca="false">MIN(MAX((GX521*(1+GX$5/Setup!$C$36)+IF($V522=31,N($F522),0))-DB522,0),MAX($P522-SUM(DV522:EY522),0))</f>
        <v>0</v>
      </c>
      <c r="FA522" s="48" t="n">
        <f aca="false">MIN(MAX((GY521*(1+GY$5/Setup!$C$36)+IF($V522=32,N($F522),0))-DC522,0),MAX($P522-SUM(DV522:EZ522),0))</f>
        <v>0</v>
      </c>
      <c r="FB522" s="48" t="n">
        <f aca="false">MIN(MAX((GZ521*(1+GZ$5/Setup!$C$36)+IF($V522=33,N($F522),0))-DD522,0),MAX($P522-SUM(DV522:FA522),0))</f>
        <v>0</v>
      </c>
      <c r="FC522" s="48" t="n">
        <f aca="false">MIN(MAX((HA521*(1+HA$5/Setup!$C$36)+IF($V522=34,N($F522),0))-DE522,0),MAX($P522-SUM(DV522:FB522),0))</f>
        <v>0</v>
      </c>
      <c r="FD522" s="48" t="n">
        <f aca="false">MIN(MAX((HB521*(1+HB$5/Setup!$C$36)+IF($V522=35,N($F522),0))-DF522,0),MAX($P522-SUM(DV522:FC522),0))</f>
        <v>0</v>
      </c>
      <c r="FE522" s="48" t="n">
        <f aca="false">MIN(MAX((HC521*(1+HC$5/Setup!$C$36)+IF($V522=36,N($F522),0))-DG522,0),MAX($P522-SUM(DV522:FD522),0))</f>
        <v>0</v>
      </c>
      <c r="FF522" s="48" t="n">
        <f aca="false">MIN(MAX((HD521*(1+HD$5/Setup!$C$36)+IF($V522=37,N($F522),0))-DH522,0),MAX($P522-SUM(DV522:FE522),0))</f>
        <v>0</v>
      </c>
      <c r="FG522" s="48" t="n">
        <f aca="false">MIN(MAX((HE521*(1+HE$5/Setup!$C$36)+IF($V522=38,N($F522),0))-DI522,0),MAX($P522-SUM(DV522:FF522),0))</f>
        <v>0</v>
      </c>
      <c r="FH522" s="48" t="n">
        <f aca="false">MIN(MAX((HF521*(1+HF$5/Setup!$C$36)+IF($V522=39,N($F522),0))-DJ522,0),MAX($P522-SUM(DV522:FG522),0))</f>
        <v>0</v>
      </c>
      <c r="FI522" s="48" t="n">
        <f aca="false">MIN(MAX((HG521*(1+HG$5/Setup!$C$36)+IF($V522=40,N($F522),0))-DK522,0),MAX($P522-SUM(DV522:FH522),0))</f>
        <v>0</v>
      </c>
      <c r="FJ522" s="48" t="n">
        <f aca="false">MIN(MAX((HH521*(1+HH$5/Setup!$C$36)+IF($V522=41,N($F522),0))-DL522,0),MAX($P522-SUM(DV522:FI522),0))</f>
        <v>0</v>
      </c>
      <c r="FK522" s="48" t="n">
        <f aca="false">MIN(MAX((HI521*(1+HI$5/Setup!$C$36)+IF($V522=42,N($F522),0))-DM522,0),MAX($P522-SUM(DV522:FJ522),0))</f>
        <v>0</v>
      </c>
      <c r="FL522" s="48" t="n">
        <f aca="false">MIN(MAX((HJ521*(1+HJ$5/Setup!$C$36)+IF($V522=43,N($F522),0))-DN522,0),MAX($P522-SUM(DV522:FK522),0))</f>
        <v>0</v>
      </c>
      <c r="FM522" s="48" t="n">
        <f aca="false">MIN(MAX((HK521*(1+HK$5/Setup!$C$36)+IF($V522=44,N($F522),0))-DO522,0),MAX($P522-SUM(DV522:FL522),0))</f>
        <v>0</v>
      </c>
      <c r="FN522" s="48" t="n">
        <f aca="false">MIN(MAX((HL521*(1+HL$5/Setup!$C$36)+IF($V522=45,N($F522),0))-DP522,0),MAX($P522-SUM(DV522:FM522),0))</f>
        <v>0</v>
      </c>
      <c r="FO522" s="48" t="n">
        <f aca="false">MIN(MAX((HM521*(1+HM$5/Setup!$C$36)+IF($V522=46,N($F522),0))-DQ522,0),MAX($P522-SUM(DV522:FN522),0))</f>
        <v>0</v>
      </c>
      <c r="FP522" s="48" t="n">
        <f aca="false">MIN(MAX((HN521*(1+HN$5/Setup!$C$36)+IF($V522=47,N($F522),0))-DR522,0),MAX($P522-SUM(DV522:FO522),0))</f>
        <v>0</v>
      </c>
      <c r="FQ522" s="48" t="n">
        <f aca="false">MIN(MAX((HO521*(1+HO$5/Setup!$C$36)+IF($V522=48,N($F522),0))-DS522,0),MAX($P522-SUM(DV522:FP522),0))</f>
        <v>0</v>
      </c>
      <c r="FR522" s="48" t="n">
        <f aca="false">MIN(MAX((HP521*(1+HP$5/Setup!$C$36)+IF($V522=49,N($F522),0))-DT522,0),MAX($P522-SUM(DV522:FQ522),0))</f>
        <v>0</v>
      </c>
      <c r="FS522" s="48" t="n">
        <f aca="false">MIN(MAX((HQ521*(1+HQ$5/Setup!$C$36)+IF($V522=50,N($F522),0))-DU522,0),MAX($P522-SUM(DV522:FR522),0))</f>
        <v>0</v>
      </c>
      <c r="FT522" s="48" t="n">
        <f aca="false">IF((FT521*(1+FT$5/Setup!$C$36)+IF($V522=1,N($F522),0))-BX522-DV522&lt;0.005,0,(FT521*(1+FT$5/Setup!$C$36)+IF($V522=1,N($F522),0))-BX522-DV522)</f>
        <v>0</v>
      </c>
      <c r="FU522" s="48" t="n">
        <f aca="false">IF((FU521*(1+FU$5/Setup!$C$36)+IF($V522=2,N($F522),0))-BY522-DW522&lt;0.005,0,(FU521*(1+FU$5/Setup!$C$36)+IF($V522=2,N($F522),0))-BY522-DW522)</f>
        <v>0</v>
      </c>
      <c r="FV522" s="48" t="n">
        <f aca="false">IF((FV521*(1+FV$5/Setup!$C$36)+IF($V522=3,N($F522),0))-BZ522-DX522&lt;0.005,0,(FV521*(1+FV$5/Setup!$C$36)+IF($V522=3,N($F522),0))-BZ522-DX522)</f>
        <v>0</v>
      </c>
      <c r="FW522" s="48" t="n">
        <f aca="false">IF((FW521*(1+FW$5/Setup!$C$36)+IF($V522=4,N($F522),0))-CA522-DY522&lt;0.005,0,(FW521*(1+FW$5/Setup!$C$36)+IF($V522=4,N($F522),0))-CA522-DY522)</f>
        <v>0</v>
      </c>
      <c r="FX522" s="48" t="n">
        <f aca="false">IF((FX521*(1+FX$5/Setup!$C$36)+IF($V522=5,N($F522),0))-CB522-DZ522&lt;0.005,0,(FX521*(1+FX$5/Setup!$C$36)+IF($V522=5,N($F522),0))-CB522-DZ522)</f>
        <v>0</v>
      </c>
      <c r="FY522" s="48" t="n">
        <f aca="false">IF((FY521*(1+FY$5/Setup!$C$36)+IF($V522=6,N($F522),0))-CC522-EA522&lt;0.005,0,(FY521*(1+FY$5/Setup!$C$36)+IF($V522=6,N($F522),0))-CC522-EA522)</f>
        <v>0</v>
      </c>
      <c r="FZ522" s="48" t="n">
        <f aca="false">IF((FZ521*(1+FZ$5/Setup!$C$36)+IF($V522=7,N($F522),0))-CD522-EB522&lt;0.005,0,(FZ521*(1+FZ$5/Setup!$C$36)+IF($V522=7,N($F522),0))-CD522-EB522)</f>
        <v>0</v>
      </c>
      <c r="GA522" s="48" t="n">
        <f aca="false">IF((GA521*(1+GA$5/Setup!$C$36)+IF($V522=8,N($F522),0))-CE522-EC522&lt;0.005,0,(GA521*(1+GA$5/Setup!$C$36)+IF($V522=8,N($F522),0))-CE522-EC522)</f>
        <v>0</v>
      </c>
      <c r="GB522" s="48" t="n">
        <f aca="false">IF((GB521*(1+GB$5/Setup!$C$36)+IF($V522=9,N($F522),0))-CF522-ED522&lt;0.005,0,(GB521*(1+GB$5/Setup!$C$36)+IF($V522=9,N($F522),0))-CF522-ED522)</f>
        <v>0</v>
      </c>
      <c r="GC522" s="48" t="n">
        <f aca="false">IF((GC521*(1+GC$5/Setup!$C$36)+IF($V522=10,N($F522),0))-CG522-EE522&lt;0.005,0,(GC521*(1+GC$5/Setup!$C$36)+IF($V522=10,N($F522),0))-CG522-EE522)</f>
        <v>0</v>
      </c>
      <c r="GD522" s="48" t="n">
        <f aca="false">IF((GD521*(1+GD$5/Setup!$C$36)+IF($V522=11,N($F522),0))-CH522-EF522&lt;0.005,0,(GD521*(1+GD$5/Setup!$C$36)+IF($V522=11,N($F522),0))-CH522-EF522)</f>
        <v>0</v>
      </c>
      <c r="GE522" s="48" t="n">
        <f aca="false">IF((GE521*(1+GE$5/Setup!$C$36)+IF($V522=12,N($F522),0))-CI522-EG522&lt;0.005,0,(GE521*(1+GE$5/Setup!$C$36)+IF($V522=12,N($F522),0))-CI522-EG522)</f>
        <v>0</v>
      </c>
      <c r="GF522" s="48" t="n">
        <f aca="false">IF((GF521*(1+GF$5/Setup!$C$36)+IF($V522=13,N($F522),0))-CJ522-EH522&lt;0.005,0,(GF521*(1+GF$5/Setup!$C$36)+IF($V522=13,N($F522),0))-CJ522-EH522)</f>
        <v>0</v>
      </c>
      <c r="GG522" s="48" t="n">
        <f aca="false">IF((GG521*(1+GG$5/Setup!$C$36)+IF($V522=14,N($F522),0))-CK522-EI522&lt;0.005,0,(GG521*(1+GG$5/Setup!$C$36)+IF($V522=14,N($F522),0))-CK522-EI522)</f>
        <v>0</v>
      </c>
      <c r="GH522" s="48" t="n">
        <f aca="false">IF((GH521*(1+GH$5/Setup!$C$36)+IF($V522=15,N($F522),0))-CL522-EJ522&lt;0.005,0,(GH521*(1+GH$5/Setup!$C$36)+IF($V522=15,N($F522),0))-CL522-EJ522)</f>
        <v>0</v>
      </c>
      <c r="GI522" s="48" t="n">
        <f aca="false">IF((GI521*(1+GI$5/Setup!$C$36)+IF($V522=16,N($F522),0))-CM522-EK522&lt;0.005,0,(GI521*(1+GI$5/Setup!$C$36)+IF($V522=16,N($F522),0))-CM522-EK522)</f>
        <v>0</v>
      </c>
      <c r="GJ522" s="48" t="n">
        <f aca="false">IF((GJ521*(1+GJ$5/Setup!$C$36)+IF($V522=17,N($F522),0))-CN522-EL522&lt;0.005,0,(GJ521*(1+GJ$5/Setup!$C$36)+IF($V522=17,N($F522),0))-CN522-EL522)</f>
        <v>0</v>
      </c>
      <c r="GK522" s="48" t="n">
        <f aca="false">IF((GK521*(1+GK$5/Setup!$C$36)+IF($V522=18,N($F522),0))-CO522-EM522&lt;0.005,0,(GK521*(1+GK$5/Setup!$C$36)+IF($V522=18,N($F522),0))-CO522-EM522)</f>
        <v>0</v>
      </c>
      <c r="GL522" s="48" t="n">
        <f aca="false">IF((GL521*(1+GL$5/Setup!$C$36)+IF($V522=19,N($F522),0))-CP522-EN522&lt;0.005,0,(GL521*(1+GL$5/Setup!$C$36)+IF($V522=19,N($F522),0))-CP522-EN522)</f>
        <v>0</v>
      </c>
      <c r="GM522" s="48" t="n">
        <f aca="false">IF((GM521*(1+GM$5/Setup!$C$36)+IF($V522=20,N($F522),0))-CQ522-EO522&lt;0.005,0,(GM521*(1+GM$5/Setup!$C$36)+IF($V522=20,N($F522),0))-CQ522-EO522)</f>
        <v>0</v>
      </c>
      <c r="GN522" s="48" t="n">
        <f aca="false">IF((GN521*(1+GN$5/Setup!$C$36)+IF($V522=21,N($F522),0))-CR522-EP522&lt;0.005,0,(GN521*(1+GN$5/Setup!$C$36)+IF($V522=21,N($F522),0))-CR522-EP522)</f>
        <v>0</v>
      </c>
      <c r="GO522" s="48" t="n">
        <f aca="false">IF((GO521*(1+GO$5/Setup!$C$36)+IF($V522=22,N($F522),0))-CS522-EQ522&lt;0.005,0,(GO521*(1+GO$5/Setup!$C$36)+IF($V522=22,N($F522),0))-CS522-EQ522)</f>
        <v>0</v>
      </c>
      <c r="GP522" s="48" t="n">
        <f aca="false">IF((GP521*(1+GP$5/Setup!$C$36)+IF($V522=23,N($F522),0))-CT522-ER522&lt;0.005,0,(GP521*(1+GP$5/Setup!$C$36)+IF($V522=23,N($F522),0))-CT522-ER522)</f>
        <v>0</v>
      </c>
      <c r="GQ522" s="48" t="n">
        <f aca="false">IF((GQ521*(1+GQ$5/Setup!$C$36)+IF($V522=24,N($F522),0))-CU522-ES522&lt;0.005,0,(GQ521*(1+GQ$5/Setup!$C$36)+IF($V522=24,N($F522),0))-CU522-ES522)</f>
        <v>0</v>
      </c>
      <c r="GR522" s="48" t="n">
        <f aca="false">IF((GR521*(1+GR$5/Setup!$C$36)+IF($V522=25,N($F522),0))-CV522-ET522&lt;0.005,0,(GR521*(1+GR$5/Setup!$C$36)+IF($V522=25,N($F522),0))-CV522-ET522)</f>
        <v>0</v>
      </c>
      <c r="GS522" s="48" t="n">
        <f aca="false">IF((GS521*(1+GS$5/Setup!$C$36)+IF($V522=26,N($F522),0))-CW522-EU522&lt;0.005,0,(GS521*(1+GS$5/Setup!$C$36)+IF($V522=26,N($F522),0))-CW522-EU522)</f>
        <v>0</v>
      </c>
      <c r="GT522" s="48" t="n">
        <f aca="false">IF((GT521*(1+GT$5/Setup!$C$36)+IF($V522=27,N($F522),0))-CX522-EV522&lt;0.005,0,(GT521*(1+GT$5/Setup!$C$36)+IF($V522=27,N($F522),0))-CX522-EV522)</f>
        <v>0</v>
      </c>
      <c r="GU522" s="48" t="n">
        <f aca="false">IF((GU521*(1+GU$5/Setup!$C$36)+IF($V522=28,N($F522),0))-CY522-EW522&lt;0.005,0,(GU521*(1+GU$5/Setup!$C$36)+IF($V522=28,N($F522),0))-CY522-EW522)</f>
        <v>0</v>
      </c>
      <c r="GV522" s="48" t="n">
        <f aca="false">IF((GV521*(1+GV$5/Setup!$C$36)+IF($V522=29,N($F522),0))-CZ522-EX522&lt;0.005,0,(GV521*(1+GV$5/Setup!$C$36)+IF($V522=29,N($F522),0))-CZ522-EX522)</f>
        <v>0</v>
      </c>
      <c r="GW522" s="48" t="n">
        <f aca="false">IF((GW521*(1+GW$5/Setup!$C$36)+IF($V522=30,N($F522),0))-DA522-EY522&lt;0.005,0,(GW521*(1+GW$5/Setup!$C$36)+IF($V522=30,N($F522),0))-DA522-EY522)</f>
        <v>0</v>
      </c>
      <c r="GX522" s="48" t="n">
        <f aca="false">IF((GX521*(1+GX$5/Setup!$C$36)+IF($V522=31,N($F522),0))-DB522-EZ522&lt;0.005,0,(GX521*(1+GX$5/Setup!$C$36)+IF($V522=31,N($F522),0))-DB522-EZ522)</f>
        <v>0</v>
      </c>
      <c r="GY522" s="48" t="n">
        <f aca="false">IF((GY521*(1+GY$5/Setup!$C$36)+IF($V522=32,N($F522),0))-DC522-FA522&lt;0.005,0,(GY521*(1+GY$5/Setup!$C$36)+IF($V522=32,N($F522),0))-DC522-FA522)</f>
        <v>0</v>
      </c>
      <c r="GZ522" s="48" t="n">
        <f aca="false">IF((GZ521*(1+GZ$5/Setup!$C$36)+IF($V522=33,N($F522),0))-DD522-FB522&lt;0.005,0,(GZ521*(1+GZ$5/Setup!$C$36)+IF($V522=33,N($F522),0))-DD522-FB522)</f>
        <v>0</v>
      </c>
      <c r="HA522" s="48" t="n">
        <f aca="false">IF((HA521*(1+HA$5/Setup!$C$36)+IF($V522=34,N($F522),0))-DE522-FC522&lt;0.005,0,(HA521*(1+HA$5/Setup!$C$36)+IF($V522=34,N($F522),0))-DE522-FC522)</f>
        <v>0</v>
      </c>
      <c r="HB522" s="48" t="n">
        <f aca="false">IF((HB521*(1+HB$5/Setup!$C$36)+IF($V522=35,N($F522),0))-DF522-FD522&lt;0.005,0,(HB521*(1+HB$5/Setup!$C$36)+IF($V522=35,N($F522),0))-DF522-FD522)</f>
        <v>0</v>
      </c>
      <c r="HC522" s="48" t="n">
        <f aca="false">IF((HC521*(1+HC$5/Setup!$C$36)+IF($V522=36,N($F522),0))-DG522-FE522&lt;0.005,0,(HC521*(1+HC$5/Setup!$C$36)+IF($V522=36,N($F522),0))-DG522-FE522)</f>
        <v>0</v>
      </c>
      <c r="HD522" s="48" t="n">
        <f aca="false">IF((HD521*(1+HD$5/Setup!$C$36)+IF($V522=37,N($F522),0))-DH522-FF522&lt;0.005,0,(HD521*(1+HD$5/Setup!$C$36)+IF($V522=37,N($F522),0))-DH522-FF522)</f>
        <v>0</v>
      </c>
      <c r="HE522" s="48" t="n">
        <f aca="false">IF((HE521*(1+HE$5/Setup!$C$36)+IF($V522=38,N($F522),0))-DI522-FG522&lt;0.005,0,(HE521*(1+HE$5/Setup!$C$36)+IF($V522=38,N($F522),0))-DI522-FG522)</f>
        <v>0</v>
      </c>
      <c r="HF522" s="48" t="n">
        <f aca="false">IF((HF521*(1+HF$5/Setup!$C$36)+IF($V522=39,N($F522),0))-DJ522-FH522&lt;0.005,0,(HF521*(1+HF$5/Setup!$C$36)+IF($V522=39,N($F522),0))-DJ522-FH522)</f>
        <v>0</v>
      </c>
      <c r="HG522" s="48" t="n">
        <f aca="false">IF((HG521*(1+HG$5/Setup!$C$36)+IF($V522=40,N($F522),0))-DK522-FI522&lt;0.005,0,(HG521*(1+HG$5/Setup!$C$36)+IF($V522=40,N($F522),0))-DK522-FI522)</f>
        <v>0</v>
      </c>
      <c r="HH522" s="48" t="n">
        <f aca="false">IF((HH521*(1+HH$5/Setup!$C$36)+IF($V522=41,N($F522),0))-DL522-FJ522&lt;0.005,0,(HH521*(1+HH$5/Setup!$C$36)+IF($V522=41,N($F522),0))-DL522-FJ522)</f>
        <v>0</v>
      </c>
      <c r="HI522" s="48" t="n">
        <f aca="false">IF((HI521*(1+HI$5/Setup!$C$36)+IF($V522=42,N($F522),0))-DM522-FK522&lt;0.005,0,(HI521*(1+HI$5/Setup!$C$36)+IF($V522=42,N($F522),0))-DM522-FK522)</f>
        <v>0</v>
      </c>
      <c r="HJ522" s="48" t="n">
        <f aca="false">IF((HJ521*(1+HJ$5/Setup!$C$36)+IF($V522=43,N($F522),0))-DN522-FL522&lt;0.005,0,(HJ521*(1+HJ$5/Setup!$C$36)+IF($V522=43,N($F522),0))-DN522-FL522)</f>
        <v>0</v>
      </c>
      <c r="HK522" s="48" t="n">
        <f aca="false">IF((HK521*(1+HK$5/Setup!$C$36)+IF($V522=44,N($F522),0))-DO522-FM522&lt;0.005,0,(HK521*(1+HK$5/Setup!$C$36)+IF($V522=44,N($F522),0))-DO522-FM522)</f>
        <v>0</v>
      </c>
      <c r="HL522" s="48" t="n">
        <f aca="false">IF((HL521*(1+HL$5/Setup!$C$36)+IF($V522=45,N($F522),0))-DP522-FN522&lt;0.005,0,(HL521*(1+HL$5/Setup!$C$36)+IF($V522=45,N($F522),0))-DP522-FN522)</f>
        <v>0</v>
      </c>
      <c r="HM522" s="48" t="n">
        <f aca="false">IF((HM521*(1+HM$5/Setup!$C$36)+IF($V522=46,N($F522),0))-DQ522-FO522&lt;0.005,0,(HM521*(1+HM$5/Setup!$C$36)+IF($V522=46,N($F522),0))-DQ522-FO522)</f>
        <v>0</v>
      </c>
      <c r="HN522" s="48" t="n">
        <f aca="false">IF((HN521*(1+HN$5/Setup!$C$36)+IF($V522=47,N($F522),0))-DR522-FP522&lt;0.005,0,(HN521*(1+HN$5/Setup!$C$36)+IF($V522=47,N($F522),0))-DR522-FP522)</f>
        <v>0</v>
      </c>
      <c r="HO522" s="48" t="n">
        <f aca="false">IF((HO521*(1+HO$5/Setup!$C$36)+IF($V522=48,N($F522),0))-DS522-FQ522&lt;0.005,0,(HO521*(1+HO$5/Setup!$C$36)+IF($V522=48,N($F522),0))-DS522-FQ522)</f>
        <v>0</v>
      </c>
      <c r="HP522" s="48" t="n">
        <f aca="false">IF((HP521*(1+HP$5/Setup!$C$36)+IF($V522=49,N($F522),0))-DT522-FR522&lt;0.005,0,(HP521*(1+HP$5/Setup!$C$36)+IF($V522=49,N($F522),0))-DT522-FR522)</f>
        <v>0</v>
      </c>
      <c r="HQ522" s="48" t="n">
        <f aca="false">IF((HQ521*(1+HQ$5/Setup!$C$36)+IF($V522=50,N($F522),0))-DU522-FS522&lt;0.005,0,(HQ521*(1+HQ$5/Setup!$C$36)+IF($V522=50,N($F522),0))-DU522-FS522)</f>
        <v>0</v>
      </c>
    </row>
    <row r="523" customFormat="false" ht="15" hidden="false" customHeight="false" outlineLevel="0" collapsed="false">
      <c r="A523" s="44" t="n">
        <v>515</v>
      </c>
      <c r="B523" s="45" t="n">
        <f aca="false">IF(Setup!$C$7="Every month",EDATE(Setup!$C$8,($A523-1)),IF(Setup!$C$7="Twice a month",DATE(YEAR(Setup!$C$8),MONTH(Setup!$C$8)+INT((($A523-1)+Setup!$C$41)/2),MIN(IF(MOD(($A523-1)+Setup!$C$41,2)=0,Setup!$C$39,Setup!$C$40),DAY(EOMONTH(DATE(YEAR(Setup!$C$8),MONTH(Setup!$C$8)+INT((($A523-1)+Setup!$C$41)/2),1),0)))),Setup!$C$8+($A523-1)*IF(Setup!$C$7="Every week",7,14)))</f>
        <v>53521</v>
      </c>
      <c r="C523" s="45" t="n">
        <f aca="false">IF(Setup!$C$7="Every month",EDATE(Setup!$C$8,$A523),IF(Setup!$C$7="Twice a month",DATE(YEAR(Setup!$C$8),MONTH(Setup!$C$8)+INT(($A523+Setup!$C$41)/2),MIN(IF(MOD($A523+Setup!$C$41,2)=0,Setup!$C$39,Setup!$C$40),DAY(EOMONTH(DATE(YEAR(Setup!$C$8),MONTH(Setup!$C$8)+INT(($A523+Setup!$C$41)/2),1),0)))),Setup!$C$8+$A523*IF(Setup!$C$7="Every week",7,14)))</f>
        <v>53535</v>
      </c>
      <c r="D523" s="46"/>
      <c r="E523" s="47"/>
      <c r="F523" s="47"/>
      <c r="G523" s="47"/>
      <c r="H523" s="47"/>
      <c r="I523" s="48" t="n">
        <f aca="false">N(Setup!$C$11)+N(E523)</f>
        <v>100</v>
      </c>
      <c r="J523" s="48" t="n">
        <f aca="false">MIN(Setup!$C$37,MAX(I523,0))</f>
        <v>9.23076923076923</v>
      </c>
      <c r="K523" s="48" t="n">
        <f aca="false">MIN(MAX(N(Setup!$C$14)-L522,0),MAX(I523-J523,0))</f>
        <v>0</v>
      </c>
      <c r="L523" s="48" t="n">
        <f aca="false">L522+K523-N(G523)</f>
        <v>500</v>
      </c>
      <c r="M523" s="48" t="n">
        <f aca="false">M522+J523-N(H523)</f>
        <v>4753.84615384614</v>
      </c>
      <c r="N523" s="48" t="n">
        <f aca="false">SUM(BX523:DU523)</f>
        <v>0</v>
      </c>
      <c r="O523" s="48" t="n">
        <f aca="false">SUM(Z523:BW523)-N523</f>
        <v>40</v>
      </c>
      <c r="P523" s="48" t="n">
        <f aca="false">MAX(I523-J523-K523,0)+O523</f>
        <v>130.769230769231</v>
      </c>
      <c r="Q523" s="48" t="n">
        <f aca="false">SUM(DV523:FS523)</f>
        <v>0</v>
      </c>
      <c r="R523" s="49" t="n">
        <f aca="false">N523+J523+K523+Q523</f>
        <v>9.23076923076923</v>
      </c>
      <c r="S523" s="48" t="n">
        <f aca="false">T523-T522-N(F523)+N523+Q523</f>
        <v>0</v>
      </c>
      <c r="T523" s="49" t="n">
        <f aca="false">SUM(FT523:HQ523)</f>
        <v>0</v>
      </c>
      <c r="U523" s="44" t="str">
        <f aca="false">IF(T522&lt;0.005,"",INDEX(Helpers!$C$2:$C$51,IF(_xlfn.MINIFS($DV$6:$FS$6,DV523:FS523,"&gt;0.005")=0,V523,_xlfn.MINIFS($DV$6:$FS$6,DV523:FS523,"&gt;0.005"))))</f>
        <v/>
      </c>
      <c r="V523" s="44" t="n">
        <f aca="false">IF(_xlfn.MINIFS($FT$6:$HQ$6,FT522:HQ522,"&gt;0.005")=0,1,_xlfn.MINIFS($FT$6:$HQ$6,FT522:HQ522,"&gt;0.005"))</f>
        <v>1</v>
      </c>
      <c r="W523" s="44" t="n">
        <f aca="false">IF(AND(D523&lt;&gt;"Paid",T522&gt;0.005),1,0)</f>
        <v>0</v>
      </c>
      <c r="X523" s="48" t="n">
        <f aca="false">SUMPRODUCT(((Helpers!$G$2:$G$51*(1+(Helpers!$D$2:$D$51+0.000000001)/12)^(($B523-Setup!$C$8)/(365.25/12))-Helpers!$E$2:$E$51*((1+(Helpers!$D$2:$D$51+0.000000001)/12)^(($B523-Setup!$C$8)/(365.25/12))-1)/((Helpers!$D$2:$D$51+0.000000001)/12))&gt;0)*(Helpers!$G$2:$G$51*(1+(Helpers!$D$2:$D$51+0.000000001)/12)^(($B523-Setup!$C$8)/(365.25/12))-Helpers!$E$2:$E$51*((1+(Helpers!$D$2:$D$51+0.000000001)/12)^(($B523-Setup!$C$8)/(365.25/12))-1)/((Helpers!$D$2:$D$51+0.000000001)/12)))</f>
        <v>0</v>
      </c>
      <c r="Y523" s="48"/>
      <c r="Z523" s="48" t="n">
        <f aca="false">IF(OR(N(Z$5)=0,Z$6=""),0,Z$5*((DATE(YEAR($B523),MONTH($B523),MIN(Z$6,DAY(EOMONTH($B523,0))))&gt;=$B523)*(DATE(YEAR($B523),MONTH($B523),MIN(Z$6,DAY(EOMONTH($B523,0))))&lt;$C523)+(DATE(YEAR($B523),MONTH($B523)+1,MIN(Z$6,DAY(EOMONTH($B523,1))))&gt;=$B523)*(DATE(YEAR($B523),MONTH($B523)+1,MIN(Z$6,DAY(EOMONTH($B523,1))))&lt;$C523)))</f>
        <v>0</v>
      </c>
      <c r="AA523" s="48" t="n">
        <f aca="false">IF(OR(N(AA$5)=0,AA$6=""),0,AA$5*((DATE(YEAR($B523),MONTH($B523),MIN(AA$6,DAY(EOMONTH($B523,0))))&gt;=$B523)*(DATE(YEAR($B523),MONTH($B523),MIN(AA$6,DAY(EOMONTH($B523,0))))&lt;$C523)+(DATE(YEAR($B523),MONTH($B523)+1,MIN(AA$6,DAY(EOMONTH($B523,1))))&gt;=$B523)*(DATE(YEAR($B523),MONTH($B523)+1,MIN(AA$6,DAY(EOMONTH($B523,1))))&lt;$C523)))</f>
        <v>40</v>
      </c>
      <c r="AB523" s="48" t="n">
        <f aca="false">IF(OR(N(AB$5)=0,AB$6=""),0,AB$5*((DATE(YEAR($B523),MONTH($B523),MIN(AB$6,DAY(EOMONTH($B523,0))))&gt;=$B523)*(DATE(YEAR($B523),MONTH($B523),MIN(AB$6,DAY(EOMONTH($B523,0))))&lt;$C523)+(DATE(YEAR($B523),MONTH($B523)+1,MIN(AB$6,DAY(EOMONTH($B523,1))))&gt;=$B523)*(DATE(YEAR($B523),MONTH($B523)+1,MIN(AB$6,DAY(EOMONTH($B523,1))))&lt;$C523)))</f>
        <v>0</v>
      </c>
      <c r="AC523" s="48" t="n">
        <f aca="false">IF(OR(N(AC$5)=0,AC$6=""),0,AC$5*((DATE(YEAR($B523),MONTH($B523),MIN(AC$6,DAY(EOMONTH($B523,0))))&gt;=$B523)*(DATE(YEAR($B523),MONTH($B523),MIN(AC$6,DAY(EOMONTH($B523,0))))&lt;$C523)+(DATE(YEAR($B523),MONTH($B523)+1,MIN(AC$6,DAY(EOMONTH($B523,1))))&gt;=$B523)*(DATE(YEAR($B523),MONTH($B523)+1,MIN(AC$6,DAY(EOMONTH($B523,1))))&lt;$C523)))</f>
        <v>0</v>
      </c>
      <c r="AD523" s="48" t="n">
        <f aca="false">IF(OR(N(AD$5)=0,AD$6=""),0,AD$5*((DATE(YEAR($B523),MONTH($B523),MIN(AD$6,DAY(EOMONTH($B523,0))))&gt;=$B523)*(DATE(YEAR($B523),MONTH($B523),MIN(AD$6,DAY(EOMONTH($B523,0))))&lt;$C523)+(DATE(YEAR($B523),MONTH($B523)+1,MIN(AD$6,DAY(EOMONTH($B523,1))))&gt;=$B523)*(DATE(YEAR($B523),MONTH($B523)+1,MIN(AD$6,DAY(EOMONTH($B523,1))))&lt;$C523)))</f>
        <v>0</v>
      </c>
      <c r="AE523" s="48" t="n">
        <f aca="false">IF(OR(N(AE$5)=0,AE$6=""),0,AE$5*((DATE(YEAR($B523),MONTH($B523),MIN(AE$6,DAY(EOMONTH($B523,0))))&gt;=$B523)*(DATE(YEAR($B523),MONTH($B523),MIN(AE$6,DAY(EOMONTH($B523,0))))&lt;$C523)+(DATE(YEAR($B523),MONTH($B523)+1,MIN(AE$6,DAY(EOMONTH($B523,1))))&gt;=$B523)*(DATE(YEAR($B523),MONTH($B523)+1,MIN(AE$6,DAY(EOMONTH($B523,1))))&lt;$C523)))</f>
        <v>0</v>
      </c>
      <c r="AF523" s="48" t="n">
        <f aca="false">IF(OR(N(AF$5)=0,AF$6=""),0,AF$5*((DATE(YEAR($B523),MONTH($B523),MIN(AF$6,DAY(EOMONTH($B523,0))))&gt;=$B523)*(DATE(YEAR($B523),MONTH($B523),MIN(AF$6,DAY(EOMONTH($B523,0))))&lt;$C523)+(DATE(YEAR($B523),MONTH($B523)+1,MIN(AF$6,DAY(EOMONTH($B523,1))))&gt;=$B523)*(DATE(YEAR($B523),MONTH($B523)+1,MIN(AF$6,DAY(EOMONTH($B523,1))))&lt;$C523)))</f>
        <v>0</v>
      </c>
      <c r="AG523" s="48" t="n">
        <f aca="false">IF(OR(N(AG$5)=0,AG$6=""),0,AG$5*((DATE(YEAR($B523),MONTH($B523),MIN(AG$6,DAY(EOMONTH($B523,0))))&gt;=$B523)*(DATE(YEAR($B523),MONTH($B523),MIN(AG$6,DAY(EOMONTH($B523,0))))&lt;$C523)+(DATE(YEAR($B523),MONTH($B523)+1,MIN(AG$6,DAY(EOMONTH($B523,1))))&gt;=$B523)*(DATE(YEAR($B523),MONTH($B523)+1,MIN(AG$6,DAY(EOMONTH($B523,1))))&lt;$C523)))</f>
        <v>0</v>
      </c>
      <c r="AH523" s="48" t="n">
        <f aca="false">IF(OR(N(AH$5)=0,AH$6=""),0,AH$5*((DATE(YEAR($B523),MONTH($B523),MIN(AH$6,DAY(EOMONTH($B523,0))))&gt;=$B523)*(DATE(YEAR($B523),MONTH($B523),MIN(AH$6,DAY(EOMONTH($B523,0))))&lt;$C523)+(DATE(YEAR($B523),MONTH($B523)+1,MIN(AH$6,DAY(EOMONTH($B523,1))))&gt;=$B523)*(DATE(YEAR($B523),MONTH($B523)+1,MIN(AH$6,DAY(EOMONTH($B523,1))))&lt;$C523)))</f>
        <v>0</v>
      </c>
      <c r="AI523" s="48" t="n">
        <f aca="false">IF(OR(N(AI$5)=0,AI$6=""),0,AI$5*((DATE(YEAR($B523),MONTH($B523),MIN(AI$6,DAY(EOMONTH($B523,0))))&gt;=$B523)*(DATE(YEAR($B523),MONTH($B523),MIN(AI$6,DAY(EOMONTH($B523,0))))&lt;$C523)+(DATE(YEAR($B523),MONTH($B523)+1,MIN(AI$6,DAY(EOMONTH($B523,1))))&gt;=$B523)*(DATE(YEAR($B523),MONTH($B523)+1,MIN(AI$6,DAY(EOMONTH($B523,1))))&lt;$C523)))</f>
        <v>0</v>
      </c>
      <c r="AJ523" s="48" t="n">
        <f aca="false">IF(OR(N(AJ$5)=0,AJ$6=""),0,AJ$5*((DATE(YEAR($B523),MONTH($B523),MIN(AJ$6,DAY(EOMONTH($B523,0))))&gt;=$B523)*(DATE(YEAR($B523),MONTH($B523),MIN(AJ$6,DAY(EOMONTH($B523,0))))&lt;$C523)+(DATE(YEAR($B523),MONTH($B523)+1,MIN(AJ$6,DAY(EOMONTH($B523,1))))&gt;=$B523)*(DATE(YEAR($B523),MONTH($B523)+1,MIN(AJ$6,DAY(EOMONTH($B523,1))))&lt;$C523)))</f>
        <v>0</v>
      </c>
      <c r="AK523" s="48" t="n">
        <f aca="false">IF(OR(N(AK$5)=0,AK$6=""),0,AK$5*((DATE(YEAR($B523),MONTH($B523),MIN(AK$6,DAY(EOMONTH($B523,0))))&gt;=$B523)*(DATE(YEAR($B523),MONTH($B523),MIN(AK$6,DAY(EOMONTH($B523,0))))&lt;$C523)+(DATE(YEAR($B523),MONTH($B523)+1,MIN(AK$6,DAY(EOMONTH($B523,1))))&gt;=$B523)*(DATE(YEAR($B523),MONTH($B523)+1,MIN(AK$6,DAY(EOMONTH($B523,1))))&lt;$C523)))</f>
        <v>0</v>
      </c>
      <c r="AL523" s="48" t="n">
        <f aca="false">IF(OR(N(AL$5)=0,AL$6=""),0,AL$5*((DATE(YEAR($B523),MONTH($B523),MIN(AL$6,DAY(EOMONTH($B523,0))))&gt;=$B523)*(DATE(YEAR($B523),MONTH($B523),MIN(AL$6,DAY(EOMONTH($B523,0))))&lt;$C523)+(DATE(YEAR($B523),MONTH($B523)+1,MIN(AL$6,DAY(EOMONTH($B523,1))))&gt;=$B523)*(DATE(YEAR($B523),MONTH($B523)+1,MIN(AL$6,DAY(EOMONTH($B523,1))))&lt;$C523)))</f>
        <v>0</v>
      </c>
      <c r="AM523" s="48" t="n">
        <f aca="false">IF(OR(N(AM$5)=0,AM$6=""),0,AM$5*((DATE(YEAR($B523),MONTH($B523),MIN(AM$6,DAY(EOMONTH($B523,0))))&gt;=$B523)*(DATE(YEAR($B523),MONTH($B523),MIN(AM$6,DAY(EOMONTH($B523,0))))&lt;$C523)+(DATE(YEAR($B523),MONTH($B523)+1,MIN(AM$6,DAY(EOMONTH($B523,1))))&gt;=$B523)*(DATE(YEAR($B523),MONTH($B523)+1,MIN(AM$6,DAY(EOMONTH($B523,1))))&lt;$C523)))</f>
        <v>0</v>
      </c>
      <c r="AN523" s="48" t="n">
        <f aca="false">IF(OR(N(AN$5)=0,AN$6=""),0,AN$5*((DATE(YEAR($B523),MONTH($B523),MIN(AN$6,DAY(EOMONTH($B523,0))))&gt;=$B523)*(DATE(YEAR($B523),MONTH($B523),MIN(AN$6,DAY(EOMONTH($B523,0))))&lt;$C523)+(DATE(YEAR($B523),MONTH($B523)+1,MIN(AN$6,DAY(EOMONTH($B523,1))))&gt;=$B523)*(DATE(YEAR($B523),MONTH($B523)+1,MIN(AN$6,DAY(EOMONTH($B523,1))))&lt;$C523)))</f>
        <v>0</v>
      </c>
      <c r="AO523" s="48" t="n">
        <f aca="false">IF(OR(N(AO$5)=0,AO$6=""),0,AO$5*((DATE(YEAR($B523),MONTH($B523),MIN(AO$6,DAY(EOMONTH($B523,0))))&gt;=$B523)*(DATE(YEAR($B523),MONTH($B523),MIN(AO$6,DAY(EOMONTH($B523,0))))&lt;$C523)+(DATE(YEAR($B523),MONTH($B523)+1,MIN(AO$6,DAY(EOMONTH($B523,1))))&gt;=$B523)*(DATE(YEAR($B523),MONTH($B523)+1,MIN(AO$6,DAY(EOMONTH($B523,1))))&lt;$C523)))</f>
        <v>0</v>
      </c>
      <c r="AP523" s="48" t="n">
        <f aca="false">IF(OR(N(AP$5)=0,AP$6=""),0,AP$5*((DATE(YEAR($B523),MONTH($B523),MIN(AP$6,DAY(EOMONTH($B523,0))))&gt;=$B523)*(DATE(YEAR($B523),MONTH($B523),MIN(AP$6,DAY(EOMONTH($B523,0))))&lt;$C523)+(DATE(YEAR($B523),MONTH($B523)+1,MIN(AP$6,DAY(EOMONTH($B523,1))))&gt;=$B523)*(DATE(YEAR($B523),MONTH($B523)+1,MIN(AP$6,DAY(EOMONTH($B523,1))))&lt;$C523)))</f>
        <v>0</v>
      </c>
      <c r="AQ523" s="48" t="n">
        <f aca="false">IF(OR(N(AQ$5)=0,AQ$6=""),0,AQ$5*((DATE(YEAR($B523),MONTH($B523),MIN(AQ$6,DAY(EOMONTH($B523,0))))&gt;=$B523)*(DATE(YEAR($B523),MONTH($B523),MIN(AQ$6,DAY(EOMONTH($B523,0))))&lt;$C523)+(DATE(YEAR($B523),MONTH($B523)+1,MIN(AQ$6,DAY(EOMONTH($B523,1))))&gt;=$B523)*(DATE(YEAR($B523),MONTH($B523)+1,MIN(AQ$6,DAY(EOMONTH($B523,1))))&lt;$C523)))</f>
        <v>0</v>
      </c>
      <c r="AR523" s="48" t="n">
        <f aca="false">IF(OR(N(AR$5)=0,AR$6=""),0,AR$5*((DATE(YEAR($B523),MONTH($B523),MIN(AR$6,DAY(EOMONTH($B523,0))))&gt;=$B523)*(DATE(YEAR($B523),MONTH($B523),MIN(AR$6,DAY(EOMONTH($B523,0))))&lt;$C523)+(DATE(YEAR($B523),MONTH($B523)+1,MIN(AR$6,DAY(EOMONTH($B523,1))))&gt;=$B523)*(DATE(YEAR($B523),MONTH($B523)+1,MIN(AR$6,DAY(EOMONTH($B523,1))))&lt;$C523)))</f>
        <v>0</v>
      </c>
      <c r="AS523" s="48" t="n">
        <f aca="false">IF(OR(N(AS$5)=0,AS$6=""),0,AS$5*((DATE(YEAR($B523),MONTH($B523),MIN(AS$6,DAY(EOMONTH($B523,0))))&gt;=$B523)*(DATE(YEAR($B523),MONTH($B523),MIN(AS$6,DAY(EOMONTH($B523,0))))&lt;$C523)+(DATE(YEAR($B523),MONTH($B523)+1,MIN(AS$6,DAY(EOMONTH($B523,1))))&gt;=$B523)*(DATE(YEAR($B523),MONTH($B523)+1,MIN(AS$6,DAY(EOMONTH($B523,1))))&lt;$C523)))</f>
        <v>0</v>
      </c>
      <c r="AT523" s="48" t="n">
        <f aca="false">IF(OR(N(AT$5)=0,AT$6=""),0,AT$5*((DATE(YEAR($B523),MONTH($B523),MIN(AT$6,DAY(EOMONTH($B523,0))))&gt;=$B523)*(DATE(YEAR($B523),MONTH($B523),MIN(AT$6,DAY(EOMONTH($B523,0))))&lt;$C523)+(DATE(YEAR($B523),MONTH($B523)+1,MIN(AT$6,DAY(EOMONTH($B523,1))))&gt;=$B523)*(DATE(YEAR($B523),MONTH($B523)+1,MIN(AT$6,DAY(EOMONTH($B523,1))))&lt;$C523)))</f>
        <v>0</v>
      </c>
      <c r="AU523" s="48" t="n">
        <f aca="false">IF(OR(N(AU$5)=0,AU$6=""),0,AU$5*((DATE(YEAR($B523),MONTH($B523),MIN(AU$6,DAY(EOMONTH($B523,0))))&gt;=$B523)*(DATE(YEAR($B523),MONTH($B523),MIN(AU$6,DAY(EOMONTH($B523,0))))&lt;$C523)+(DATE(YEAR($B523),MONTH($B523)+1,MIN(AU$6,DAY(EOMONTH($B523,1))))&gt;=$B523)*(DATE(YEAR($B523),MONTH($B523)+1,MIN(AU$6,DAY(EOMONTH($B523,1))))&lt;$C523)))</f>
        <v>0</v>
      </c>
      <c r="AV523" s="48" t="n">
        <f aca="false">IF(OR(N(AV$5)=0,AV$6=""),0,AV$5*((DATE(YEAR($B523),MONTH($B523),MIN(AV$6,DAY(EOMONTH($B523,0))))&gt;=$B523)*(DATE(YEAR($B523),MONTH($B523),MIN(AV$6,DAY(EOMONTH($B523,0))))&lt;$C523)+(DATE(YEAR($B523),MONTH($B523)+1,MIN(AV$6,DAY(EOMONTH($B523,1))))&gt;=$B523)*(DATE(YEAR($B523),MONTH($B523)+1,MIN(AV$6,DAY(EOMONTH($B523,1))))&lt;$C523)))</f>
        <v>0</v>
      </c>
      <c r="AW523" s="48" t="n">
        <f aca="false">IF(OR(N(AW$5)=0,AW$6=""),0,AW$5*((DATE(YEAR($B523),MONTH($B523),MIN(AW$6,DAY(EOMONTH($B523,0))))&gt;=$B523)*(DATE(YEAR($B523),MONTH($B523),MIN(AW$6,DAY(EOMONTH($B523,0))))&lt;$C523)+(DATE(YEAR($B523),MONTH($B523)+1,MIN(AW$6,DAY(EOMONTH($B523,1))))&gt;=$B523)*(DATE(YEAR($B523),MONTH($B523)+1,MIN(AW$6,DAY(EOMONTH($B523,1))))&lt;$C523)))</f>
        <v>0</v>
      </c>
      <c r="AX523" s="48" t="n">
        <f aca="false">IF(OR(N(AX$5)=0,AX$6=""),0,AX$5*((DATE(YEAR($B523),MONTH($B523),MIN(AX$6,DAY(EOMONTH($B523,0))))&gt;=$B523)*(DATE(YEAR($B523),MONTH($B523),MIN(AX$6,DAY(EOMONTH($B523,0))))&lt;$C523)+(DATE(YEAR($B523),MONTH($B523)+1,MIN(AX$6,DAY(EOMONTH($B523,1))))&gt;=$B523)*(DATE(YEAR($B523),MONTH($B523)+1,MIN(AX$6,DAY(EOMONTH($B523,1))))&lt;$C523)))</f>
        <v>0</v>
      </c>
      <c r="AY523" s="48" t="n">
        <f aca="false">IF(OR(N(AY$5)=0,AY$6=""),0,AY$5*((DATE(YEAR($B523),MONTH($B523),MIN(AY$6,DAY(EOMONTH($B523,0))))&gt;=$B523)*(DATE(YEAR($B523),MONTH($B523),MIN(AY$6,DAY(EOMONTH($B523,0))))&lt;$C523)+(DATE(YEAR($B523),MONTH($B523)+1,MIN(AY$6,DAY(EOMONTH($B523,1))))&gt;=$B523)*(DATE(YEAR($B523),MONTH($B523)+1,MIN(AY$6,DAY(EOMONTH($B523,1))))&lt;$C523)))</f>
        <v>0</v>
      </c>
      <c r="AZ523" s="48" t="n">
        <f aca="false">IF(OR(N(AZ$5)=0,AZ$6=""),0,AZ$5*((DATE(YEAR($B523),MONTH($B523),MIN(AZ$6,DAY(EOMONTH($B523,0))))&gt;=$B523)*(DATE(YEAR($B523),MONTH($B523),MIN(AZ$6,DAY(EOMONTH($B523,0))))&lt;$C523)+(DATE(YEAR($B523),MONTH($B523)+1,MIN(AZ$6,DAY(EOMONTH($B523,1))))&gt;=$B523)*(DATE(YEAR($B523),MONTH($B523)+1,MIN(AZ$6,DAY(EOMONTH($B523,1))))&lt;$C523)))</f>
        <v>0</v>
      </c>
      <c r="BA523" s="48" t="n">
        <f aca="false">IF(OR(N(BA$5)=0,BA$6=""),0,BA$5*((DATE(YEAR($B523),MONTH($B523),MIN(BA$6,DAY(EOMONTH($B523,0))))&gt;=$B523)*(DATE(YEAR($B523),MONTH($B523),MIN(BA$6,DAY(EOMONTH($B523,0))))&lt;$C523)+(DATE(YEAR($B523),MONTH($B523)+1,MIN(BA$6,DAY(EOMONTH($B523,1))))&gt;=$B523)*(DATE(YEAR($B523),MONTH($B523)+1,MIN(BA$6,DAY(EOMONTH($B523,1))))&lt;$C523)))</f>
        <v>0</v>
      </c>
      <c r="BB523" s="48" t="n">
        <f aca="false">IF(OR(N(BB$5)=0,BB$6=""),0,BB$5*((DATE(YEAR($B523),MONTH($B523),MIN(BB$6,DAY(EOMONTH($B523,0))))&gt;=$B523)*(DATE(YEAR($B523),MONTH($B523),MIN(BB$6,DAY(EOMONTH($B523,0))))&lt;$C523)+(DATE(YEAR($B523),MONTH($B523)+1,MIN(BB$6,DAY(EOMONTH($B523,1))))&gt;=$B523)*(DATE(YEAR($B523),MONTH($B523)+1,MIN(BB$6,DAY(EOMONTH($B523,1))))&lt;$C523)))</f>
        <v>0</v>
      </c>
      <c r="BC523" s="48" t="n">
        <f aca="false">IF(OR(N(BC$5)=0,BC$6=""),0,BC$5*((DATE(YEAR($B523),MONTH($B523),MIN(BC$6,DAY(EOMONTH($B523,0))))&gt;=$B523)*(DATE(YEAR($B523),MONTH($B523),MIN(BC$6,DAY(EOMONTH($B523,0))))&lt;$C523)+(DATE(YEAR($B523),MONTH($B523)+1,MIN(BC$6,DAY(EOMONTH($B523,1))))&gt;=$B523)*(DATE(YEAR($B523),MONTH($B523)+1,MIN(BC$6,DAY(EOMONTH($B523,1))))&lt;$C523)))</f>
        <v>0</v>
      </c>
      <c r="BD523" s="48" t="n">
        <f aca="false">IF(OR(N(BD$5)=0,BD$6=""),0,BD$5*((DATE(YEAR($B523),MONTH($B523),MIN(BD$6,DAY(EOMONTH($B523,0))))&gt;=$B523)*(DATE(YEAR($B523),MONTH($B523),MIN(BD$6,DAY(EOMONTH($B523,0))))&lt;$C523)+(DATE(YEAR($B523),MONTH($B523)+1,MIN(BD$6,DAY(EOMONTH($B523,1))))&gt;=$B523)*(DATE(YEAR($B523),MONTH($B523)+1,MIN(BD$6,DAY(EOMONTH($B523,1))))&lt;$C523)))</f>
        <v>0</v>
      </c>
      <c r="BE523" s="48" t="n">
        <f aca="false">IF(OR(N(BE$5)=0,BE$6=""),0,BE$5*((DATE(YEAR($B523),MONTH($B523),MIN(BE$6,DAY(EOMONTH($B523,0))))&gt;=$B523)*(DATE(YEAR($B523),MONTH($B523),MIN(BE$6,DAY(EOMONTH($B523,0))))&lt;$C523)+(DATE(YEAR($B523),MONTH($B523)+1,MIN(BE$6,DAY(EOMONTH($B523,1))))&gt;=$B523)*(DATE(YEAR($B523),MONTH($B523)+1,MIN(BE$6,DAY(EOMONTH($B523,1))))&lt;$C523)))</f>
        <v>0</v>
      </c>
      <c r="BF523" s="48" t="n">
        <f aca="false">IF(OR(N(BF$5)=0,BF$6=""),0,BF$5*((DATE(YEAR($B523),MONTH($B523),MIN(BF$6,DAY(EOMONTH($B523,0))))&gt;=$B523)*(DATE(YEAR($B523),MONTH($B523),MIN(BF$6,DAY(EOMONTH($B523,0))))&lt;$C523)+(DATE(YEAR($B523),MONTH($B523)+1,MIN(BF$6,DAY(EOMONTH($B523,1))))&gt;=$B523)*(DATE(YEAR($B523),MONTH($B523)+1,MIN(BF$6,DAY(EOMONTH($B523,1))))&lt;$C523)))</f>
        <v>0</v>
      </c>
      <c r="BG523" s="48" t="n">
        <f aca="false">IF(OR(N(BG$5)=0,BG$6=""),0,BG$5*((DATE(YEAR($B523),MONTH($B523),MIN(BG$6,DAY(EOMONTH($B523,0))))&gt;=$B523)*(DATE(YEAR($B523),MONTH($B523),MIN(BG$6,DAY(EOMONTH($B523,0))))&lt;$C523)+(DATE(YEAR($B523),MONTH($B523)+1,MIN(BG$6,DAY(EOMONTH($B523,1))))&gt;=$B523)*(DATE(YEAR($B523),MONTH($B523)+1,MIN(BG$6,DAY(EOMONTH($B523,1))))&lt;$C523)))</f>
        <v>0</v>
      </c>
      <c r="BH523" s="48" t="n">
        <f aca="false">IF(OR(N(BH$5)=0,BH$6=""),0,BH$5*((DATE(YEAR($B523),MONTH($B523),MIN(BH$6,DAY(EOMONTH($B523,0))))&gt;=$B523)*(DATE(YEAR($B523),MONTH($B523),MIN(BH$6,DAY(EOMONTH($B523,0))))&lt;$C523)+(DATE(YEAR($B523),MONTH($B523)+1,MIN(BH$6,DAY(EOMONTH($B523,1))))&gt;=$B523)*(DATE(YEAR($B523),MONTH($B523)+1,MIN(BH$6,DAY(EOMONTH($B523,1))))&lt;$C523)))</f>
        <v>0</v>
      </c>
      <c r="BI523" s="48" t="n">
        <f aca="false">IF(OR(N(BI$5)=0,BI$6=""),0,BI$5*((DATE(YEAR($B523),MONTH($B523),MIN(BI$6,DAY(EOMONTH($B523,0))))&gt;=$B523)*(DATE(YEAR($B523),MONTH($B523),MIN(BI$6,DAY(EOMONTH($B523,0))))&lt;$C523)+(DATE(YEAR($B523),MONTH($B523)+1,MIN(BI$6,DAY(EOMONTH($B523,1))))&gt;=$B523)*(DATE(YEAR($B523),MONTH($B523)+1,MIN(BI$6,DAY(EOMONTH($B523,1))))&lt;$C523)))</f>
        <v>0</v>
      </c>
      <c r="BJ523" s="48" t="n">
        <f aca="false">IF(OR(N(BJ$5)=0,BJ$6=""),0,BJ$5*((DATE(YEAR($B523),MONTH($B523),MIN(BJ$6,DAY(EOMONTH($B523,0))))&gt;=$B523)*(DATE(YEAR($B523),MONTH($B523),MIN(BJ$6,DAY(EOMONTH($B523,0))))&lt;$C523)+(DATE(YEAR($B523),MONTH($B523)+1,MIN(BJ$6,DAY(EOMONTH($B523,1))))&gt;=$B523)*(DATE(YEAR($B523),MONTH($B523)+1,MIN(BJ$6,DAY(EOMONTH($B523,1))))&lt;$C523)))</f>
        <v>0</v>
      </c>
      <c r="BK523" s="48" t="n">
        <f aca="false">IF(OR(N(BK$5)=0,BK$6=""),0,BK$5*((DATE(YEAR($B523),MONTH($B523),MIN(BK$6,DAY(EOMONTH($B523,0))))&gt;=$B523)*(DATE(YEAR($B523),MONTH($B523),MIN(BK$6,DAY(EOMONTH($B523,0))))&lt;$C523)+(DATE(YEAR($B523),MONTH($B523)+1,MIN(BK$6,DAY(EOMONTH($B523,1))))&gt;=$B523)*(DATE(YEAR($B523),MONTH($B523)+1,MIN(BK$6,DAY(EOMONTH($B523,1))))&lt;$C523)))</f>
        <v>0</v>
      </c>
      <c r="BL523" s="48" t="n">
        <f aca="false">IF(OR(N(BL$5)=0,BL$6=""),0,BL$5*((DATE(YEAR($B523),MONTH($B523),MIN(BL$6,DAY(EOMONTH($B523,0))))&gt;=$B523)*(DATE(YEAR($B523),MONTH($B523),MIN(BL$6,DAY(EOMONTH($B523,0))))&lt;$C523)+(DATE(YEAR($B523),MONTH($B523)+1,MIN(BL$6,DAY(EOMONTH($B523,1))))&gt;=$B523)*(DATE(YEAR($B523),MONTH($B523)+1,MIN(BL$6,DAY(EOMONTH($B523,1))))&lt;$C523)))</f>
        <v>0</v>
      </c>
      <c r="BM523" s="48" t="n">
        <f aca="false">IF(OR(N(BM$5)=0,BM$6=""),0,BM$5*((DATE(YEAR($B523),MONTH($B523),MIN(BM$6,DAY(EOMONTH($B523,0))))&gt;=$B523)*(DATE(YEAR($B523),MONTH($B523),MIN(BM$6,DAY(EOMONTH($B523,0))))&lt;$C523)+(DATE(YEAR($B523),MONTH($B523)+1,MIN(BM$6,DAY(EOMONTH($B523,1))))&gt;=$B523)*(DATE(YEAR($B523),MONTH($B523)+1,MIN(BM$6,DAY(EOMONTH($B523,1))))&lt;$C523)))</f>
        <v>0</v>
      </c>
      <c r="BN523" s="48" t="n">
        <f aca="false">IF(OR(N(BN$5)=0,BN$6=""),0,BN$5*((DATE(YEAR($B523),MONTH($B523),MIN(BN$6,DAY(EOMONTH($B523,0))))&gt;=$B523)*(DATE(YEAR($B523),MONTH($B523),MIN(BN$6,DAY(EOMONTH($B523,0))))&lt;$C523)+(DATE(YEAR($B523),MONTH($B523)+1,MIN(BN$6,DAY(EOMONTH($B523,1))))&gt;=$B523)*(DATE(YEAR($B523),MONTH($B523)+1,MIN(BN$6,DAY(EOMONTH($B523,1))))&lt;$C523)))</f>
        <v>0</v>
      </c>
      <c r="BO523" s="48" t="n">
        <f aca="false">IF(OR(N(BO$5)=0,BO$6=""),0,BO$5*((DATE(YEAR($B523),MONTH($B523),MIN(BO$6,DAY(EOMONTH($B523,0))))&gt;=$B523)*(DATE(YEAR($B523),MONTH($B523),MIN(BO$6,DAY(EOMONTH($B523,0))))&lt;$C523)+(DATE(YEAR($B523),MONTH($B523)+1,MIN(BO$6,DAY(EOMONTH($B523,1))))&gt;=$B523)*(DATE(YEAR($B523),MONTH($B523)+1,MIN(BO$6,DAY(EOMONTH($B523,1))))&lt;$C523)))</f>
        <v>0</v>
      </c>
      <c r="BP523" s="48" t="n">
        <f aca="false">IF(OR(N(BP$5)=0,BP$6=""),0,BP$5*((DATE(YEAR($B523),MONTH($B523),MIN(BP$6,DAY(EOMONTH($B523,0))))&gt;=$B523)*(DATE(YEAR($B523),MONTH($B523),MIN(BP$6,DAY(EOMONTH($B523,0))))&lt;$C523)+(DATE(YEAR($B523),MONTH($B523)+1,MIN(BP$6,DAY(EOMONTH($B523,1))))&gt;=$B523)*(DATE(YEAR($B523),MONTH($B523)+1,MIN(BP$6,DAY(EOMONTH($B523,1))))&lt;$C523)))</f>
        <v>0</v>
      </c>
      <c r="BQ523" s="48" t="n">
        <f aca="false">IF(OR(N(BQ$5)=0,BQ$6=""),0,BQ$5*((DATE(YEAR($B523),MONTH($B523),MIN(BQ$6,DAY(EOMONTH($B523,0))))&gt;=$B523)*(DATE(YEAR($B523),MONTH($B523),MIN(BQ$6,DAY(EOMONTH($B523,0))))&lt;$C523)+(DATE(YEAR($B523),MONTH($B523)+1,MIN(BQ$6,DAY(EOMONTH($B523,1))))&gt;=$B523)*(DATE(YEAR($B523),MONTH($B523)+1,MIN(BQ$6,DAY(EOMONTH($B523,1))))&lt;$C523)))</f>
        <v>0</v>
      </c>
      <c r="BR523" s="48" t="n">
        <f aca="false">IF(OR(N(BR$5)=0,BR$6=""),0,BR$5*((DATE(YEAR($B523),MONTH($B523),MIN(BR$6,DAY(EOMONTH($B523,0))))&gt;=$B523)*(DATE(YEAR($B523),MONTH($B523),MIN(BR$6,DAY(EOMONTH($B523,0))))&lt;$C523)+(DATE(YEAR($B523),MONTH($B523)+1,MIN(BR$6,DAY(EOMONTH($B523,1))))&gt;=$B523)*(DATE(YEAR($B523),MONTH($B523)+1,MIN(BR$6,DAY(EOMONTH($B523,1))))&lt;$C523)))</f>
        <v>0</v>
      </c>
      <c r="BS523" s="48" t="n">
        <f aca="false">IF(OR(N(BS$5)=0,BS$6=""),0,BS$5*((DATE(YEAR($B523),MONTH($B523),MIN(BS$6,DAY(EOMONTH($B523,0))))&gt;=$B523)*(DATE(YEAR($B523),MONTH($B523),MIN(BS$6,DAY(EOMONTH($B523,0))))&lt;$C523)+(DATE(YEAR($B523),MONTH($B523)+1,MIN(BS$6,DAY(EOMONTH($B523,1))))&gt;=$B523)*(DATE(YEAR($B523),MONTH($B523)+1,MIN(BS$6,DAY(EOMONTH($B523,1))))&lt;$C523)))</f>
        <v>0</v>
      </c>
      <c r="BT523" s="48" t="n">
        <f aca="false">IF(OR(N(BT$5)=0,BT$6=""),0,BT$5*((DATE(YEAR($B523),MONTH($B523),MIN(BT$6,DAY(EOMONTH($B523,0))))&gt;=$B523)*(DATE(YEAR($B523),MONTH($B523),MIN(BT$6,DAY(EOMONTH($B523,0))))&lt;$C523)+(DATE(YEAR($B523),MONTH($B523)+1,MIN(BT$6,DAY(EOMONTH($B523,1))))&gt;=$B523)*(DATE(YEAR($B523),MONTH($B523)+1,MIN(BT$6,DAY(EOMONTH($B523,1))))&lt;$C523)))</f>
        <v>0</v>
      </c>
      <c r="BU523" s="48" t="n">
        <f aca="false">IF(OR(N(BU$5)=0,BU$6=""),0,BU$5*((DATE(YEAR($B523),MONTH($B523),MIN(BU$6,DAY(EOMONTH($B523,0))))&gt;=$B523)*(DATE(YEAR($B523),MONTH($B523),MIN(BU$6,DAY(EOMONTH($B523,0))))&lt;$C523)+(DATE(YEAR($B523),MONTH($B523)+1,MIN(BU$6,DAY(EOMONTH($B523,1))))&gt;=$B523)*(DATE(YEAR($B523),MONTH($B523)+1,MIN(BU$6,DAY(EOMONTH($B523,1))))&lt;$C523)))</f>
        <v>0</v>
      </c>
      <c r="BV523" s="48" t="n">
        <f aca="false">IF(OR(N(BV$5)=0,BV$6=""),0,BV$5*((DATE(YEAR($B523),MONTH($B523),MIN(BV$6,DAY(EOMONTH($B523,0))))&gt;=$B523)*(DATE(YEAR($B523),MONTH($B523),MIN(BV$6,DAY(EOMONTH($B523,0))))&lt;$C523)+(DATE(YEAR($B523),MONTH($B523)+1,MIN(BV$6,DAY(EOMONTH($B523,1))))&gt;=$B523)*(DATE(YEAR($B523),MONTH($B523)+1,MIN(BV$6,DAY(EOMONTH($B523,1))))&lt;$C523)))</f>
        <v>0</v>
      </c>
      <c r="BW523" s="48" t="n">
        <f aca="false">IF(OR(N(BW$5)=0,BW$6=""),0,BW$5*((DATE(YEAR($B523),MONTH($B523),MIN(BW$6,DAY(EOMONTH($B523,0))))&gt;=$B523)*(DATE(YEAR($B523),MONTH($B523),MIN(BW$6,DAY(EOMONTH($B523,0))))&lt;$C523)+(DATE(YEAR($B523),MONTH($B523)+1,MIN(BW$6,DAY(EOMONTH($B523,1))))&gt;=$B523)*(DATE(YEAR($B523),MONTH($B523)+1,MIN(BW$6,DAY(EOMONTH($B523,1))))&lt;$C523)))</f>
        <v>0</v>
      </c>
      <c r="BX523" s="48" t="n">
        <f aca="false">MIN(Z523,(FT522*(1+FT$5/Setup!$C$36)+IF($V523=1,N($F523),0)))</f>
        <v>0</v>
      </c>
      <c r="BY523" s="48" t="n">
        <f aca="false">MIN(AA523,(FU522*(1+FU$5/Setup!$C$36)+IF($V523=2,N($F523),0)))</f>
        <v>0</v>
      </c>
      <c r="BZ523" s="48" t="n">
        <f aca="false">MIN(AB523,(FV522*(1+FV$5/Setup!$C$36)+IF($V523=3,N($F523),0)))</f>
        <v>0</v>
      </c>
      <c r="CA523" s="48" t="n">
        <f aca="false">MIN(AC523,(FW522*(1+FW$5/Setup!$C$36)+IF($V523=4,N($F523),0)))</f>
        <v>0</v>
      </c>
      <c r="CB523" s="48" t="n">
        <f aca="false">MIN(AD523,(FX522*(1+FX$5/Setup!$C$36)+IF($V523=5,N($F523),0)))</f>
        <v>0</v>
      </c>
      <c r="CC523" s="48" t="n">
        <f aca="false">MIN(AE523,(FY522*(1+FY$5/Setup!$C$36)+IF($V523=6,N($F523),0)))</f>
        <v>0</v>
      </c>
      <c r="CD523" s="48" t="n">
        <f aca="false">MIN(AF523,(FZ522*(1+FZ$5/Setup!$C$36)+IF($V523=7,N($F523),0)))</f>
        <v>0</v>
      </c>
      <c r="CE523" s="48" t="n">
        <f aca="false">MIN(AG523,(GA522*(1+GA$5/Setup!$C$36)+IF($V523=8,N($F523),0)))</f>
        <v>0</v>
      </c>
      <c r="CF523" s="48" t="n">
        <f aca="false">MIN(AH523,(GB522*(1+GB$5/Setup!$C$36)+IF($V523=9,N($F523),0)))</f>
        <v>0</v>
      </c>
      <c r="CG523" s="48" t="n">
        <f aca="false">MIN(AI523,(GC522*(1+GC$5/Setup!$C$36)+IF($V523=10,N($F523),0)))</f>
        <v>0</v>
      </c>
      <c r="CH523" s="48" t="n">
        <f aca="false">MIN(AJ523,(GD522*(1+GD$5/Setup!$C$36)+IF($V523=11,N($F523),0)))</f>
        <v>0</v>
      </c>
      <c r="CI523" s="48" t="n">
        <f aca="false">MIN(AK523,(GE522*(1+GE$5/Setup!$C$36)+IF($V523=12,N($F523),0)))</f>
        <v>0</v>
      </c>
      <c r="CJ523" s="48" t="n">
        <f aca="false">MIN(AL523,(GF522*(1+GF$5/Setup!$C$36)+IF($V523=13,N($F523),0)))</f>
        <v>0</v>
      </c>
      <c r="CK523" s="48" t="n">
        <f aca="false">MIN(AM523,(GG522*(1+GG$5/Setup!$C$36)+IF($V523=14,N($F523),0)))</f>
        <v>0</v>
      </c>
      <c r="CL523" s="48" t="n">
        <f aca="false">MIN(AN523,(GH522*(1+GH$5/Setup!$C$36)+IF($V523=15,N($F523),0)))</f>
        <v>0</v>
      </c>
      <c r="CM523" s="48" t="n">
        <f aca="false">MIN(AO523,(GI522*(1+GI$5/Setup!$C$36)+IF($V523=16,N($F523),0)))</f>
        <v>0</v>
      </c>
      <c r="CN523" s="48" t="n">
        <f aca="false">MIN(AP523,(GJ522*(1+GJ$5/Setup!$C$36)+IF($V523=17,N($F523),0)))</f>
        <v>0</v>
      </c>
      <c r="CO523" s="48" t="n">
        <f aca="false">MIN(AQ523,(GK522*(1+GK$5/Setup!$C$36)+IF($V523=18,N($F523),0)))</f>
        <v>0</v>
      </c>
      <c r="CP523" s="48" t="n">
        <f aca="false">MIN(AR523,(GL522*(1+GL$5/Setup!$C$36)+IF($V523=19,N($F523),0)))</f>
        <v>0</v>
      </c>
      <c r="CQ523" s="48" t="n">
        <f aca="false">MIN(AS523,(GM522*(1+GM$5/Setup!$C$36)+IF($V523=20,N($F523),0)))</f>
        <v>0</v>
      </c>
      <c r="CR523" s="48" t="n">
        <f aca="false">MIN(AT523,(GN522*(1+GN$5/Setup!$C$36)+IF($V523=21,N($F523),0)))</f>
        <v>0</v>
      </c>
      <c r="CS523" s="48" t="n">
        <f aca="false">MIN(AU523,(GO522*(1+GO$5/Setup!$C$36)+IF($V523=22,N($F523),0)))</f>
        <v>0</v>
      </c>
      <c r="CT523" s="48" t="n">
        <f aca="false">MIN(AV523,(GP522*(1+GP$5/Setup!$C$36)+IF($V523=23,N($F523),0)))</f>
        <v>0</v>
      </c>
      <c r="CU523" s="48" t="n">
        <f aca="false">MIN(AW523,(GQ522*(1+GQ$5/Setup!$C$36)+IF($V523=24,N($F523),0)))</f>
        <v>0</v>
      </c>
      <c r="CV523" s="48" t="n">
        <f aca="false">MIN(AX523,(GR522*(1+GR$5/Setup!$C$36)+IF($V523=25,N($F523),0)))</f>
        <v>0</v>
      </c>
      <c r="CW523" s="48" t="n">
        <f aca="false">MIN(AY523,(GS522*(1+GS$5/Setup!$C$36)+IF($V523=26,N($F523),0)))</f>
        <v>0</v>
      </c>
      <c r="CX523" s="48" t="n">
        <f aca="false">MIN(AZ523,(GT522*(1+GT$5/Setup!$C$36)+IF($V523=27,N($F523),0)))</f>
        <v>0</v>
      </c>
      <c r="CY523" s="48" t="n">
        <f aca="false">MIN(BA523,(GU522*(1+GU$5/Setup!$C$36)+IF($V523=28,N($F523),0)))</f>
        <v>0</v>
      </c>
      <c r="CZ523" s="48" t="n">
        <f aca="false">MIN(BB523,(GV522*(1+GV$5/Setup!$C$36)+IF($V523=29,N($F523),0)))</f>
        <v>0</v>
      </c>
      <c r="DA523" s="48" t="n">
        <f aca="false">MIN(BC523,(GW522*(1+GW$5/Setup!$C$36)+IF($V523=30,N($F523),0)))</f>
        <v>0</v>
      </c>
      <c r="DB523" s="48" t="n">
        <f aca="false">MIN(BD523,(GX522*(1+GX$5/Setup!$C$36)+IF($V523=31,N($F523),0)))</f>
        <v>0</v>
      </c>
      <c r="DC523" s="48" t="n">
        <f aca="false">MIN(BE523,(GY522*(1+GY$5/Setup!$C$36)+IF($V523=32,N($F523),0)))</f>
        <v>0</v>
      </c>
      <c r="DD523" s="48" t="n">
        <f aca="false">MIN(BF523,(GZ522*(1+GZ$5/Setup!$C$36)+IF($V523=33,N($F523),0)))</f>
        <v>0</v>
      </c>
      <c r="DE523" s="48" t="n">
        <f aca="false">MIN(BG523,(HA522*(1+HA$5/Setup!$C$36)+IF($V523=34,N($F523),0)))</f>
        <v>0</v>
      </c>
      <c r="DF523" s="48" t="n">
        <f aca="false">MIN(BH523,(HB522*(1+HB$5/Setup!$C$36)+IF($V523=35,N($F523),0)))</f>
        <v>0</v>
      </c>
      <c r="DG523" s="48" t="n">
        <f aca="false">MIN(BI523,(HC522*(1+HC$5/Setup!$C$36)+IF($V523=36,N($F523),0)))</f>
        <v>0</v>
      </c>
      <c r="DH523" s="48" t="n">
        <f aca="false">MIN(BJ523,(HD522*(1+HD$5/Setup!$C$36)+IF($V523=37,N($F523),0)))</f>
        <v>0</v>
      </c>
      <c r="DI523" s="48" t="n">
        <f aca="false">MIN(BK523,(HE522*(1+HE$5/Setup!$C$36)+IF($V523=38,N($F523),0)))</f>
        <v>0</v>
      </c>
      <c r="DJ523" s="48" t="n">
        <f aca="false">MIN(BL523,(HF522*(1+HF$5/Setup!$C$36)+IF($V523=39,N($F523),0)))</f>
        <v>0</v>
      </c>
      <c r="DK523" s="48" t="n">
        <f aca="false">MIN(BM523,(HG522*(1+HG$5/Setup!$C$36)+IF($V523=40,N($F523),0)))</f>
        <v>0</v>
      </c>
      <c r="DL523" s="48" t="n">
        <f aca="false">MIN(BN523,(HH522*(1+HH$5/Setup!$C$36)+IF($V523=41,N($F523),0)))</f>
        <v>0</v>
      </c>
      <c r="DM523" s="48" t="n">
        <f aca="false">MIN(BO523,(HI522*(1+HI$5/Setup!$C$36)+IF($V523=42,N($F523),0)))</f>
        <v>0</v>
      </c>
      <c r="DN523" s="48" t="n">
        <f aca="false">MIN(BP523,(HJ522*(1+HJ$5/Setup!$C$36)+IF($V523=43,N($F523),0)))</f>
        <v>0</v>
      </c>
      <c r="DO523" s="48" t="n">
        <f aca="false">MIN(BQ523,(HK522*(1+HK$5/Setup!$C$36)+IF($V523=44,N($F523),0)))</f>
        <v>0</v>
      </c>
      <c r="DP523" s="48" t="n">
        <f aca="false">MIN(BR523,(HL522*(1+HL$5/Setup!$C$36)+IF($V523=45,N($F523),0)))</f>
        <v>0</v>
      </c>
      <c r="DQ523" s="48" t="n">
        <f aca="false">MIN(BS523,(HM522*(1+HM$5/Setup!$C$36)+IF($V523=46,N($F523),0)))</f>
        <v>0</v>
      </c>
      <c r="DR523" s="48" t="n">
        <f aca="false">MIN(BT523,(HN522*(1+HN$5/Setup!$C$36)+IF($V523=47,N($F523),0)))</f>
        <v>0</v>
      </c>
      <c r="DS523" s="48" t="n">
        <f aca="false">MIN(BU523,(HO522*(1+HO$5/Setup!$C$36)+IF($V523=48,N($F523),0)))</f>
        <v>0</v>
      </c>
      <c r="DT523" s="48" t="n">
        <f aca="false">MIN(BV523,(HP522*(1+HP$5/Setup!$C$36)+IF($V523=49,N($F523),0)))</f>
        <v>0</v>
      </c>
      <c r="DU523" s="48" t="n">
        <f aca="false">MIN(BW523,(HQ522*(1+HQ$5/Setup!$C$36)+IF($V523=50,N($F523),0)))</f>
        <v>0</v>
      </c>
      <c r="DV523" s="48" t="n">
        <f aca="false">MIN(MAX((FT522*(1+FT$5/Setup!$C$36)+IF($V523=1,N($F523),0))-BX523,0),MAX($P523-0,0))</f>
        <v>0</v>
      </c>
      <c r="DW523" s="48" t="n">
        <f aca="false">MIN(MAX((FU522*(1+FU$5/Setup!$C$36)+IF($V523=2,N($F523),0))-BY523,0),MAX($P523-SUM(DV523:DV523),0))</f>
        <v>0</v>
      </c>
      <c r="DX523" s="48" t="n">
        <f aca="false">MIN(MAX((FV522*(1+FV$5/Setup!$C$36)+IF($V523=3,N($F523),0))-BZ523,0),MAX($P523-SUM(DV523:DW523),0))</f>
        <v>0</v>
      </c>
      <c r="DY523" s="48" t="n">
        <f aca="false">MIN(MAX((FW522*(1+FW$5/Setup!$C$36)+IF($V523=4,N($F523),0))-CA523,0),MAX($P523-SUM(DV523:DX523),0))</f>
        <v>0</v>
      </c>
      <c r="DZ523" s="48" t="n">
        <f aca="false">MIN(MAX((FX522*(1+FX$5/Setup!$C$36)+IF($V523=5,N($F523),0))-CB523,0),MAX($P523-SUM(DV523:DY523),0))</f>
        <v>0</v>
      </c>
      <c r="EA523" s="48" t="n">
        <f aca="false">MIN(MAX((FY522*(1+FY$5/Setup!$C$36)+IF($V523=6,N($F523),0))-CC523,0),MAX($P523-SUM(DV523:DZ523),0))</f>
        <v>0</v>
      </c>
      <c r="EB523" s="48" t="n">
        <f aca="false">MIN(MAX((FZ522*(1+FZ$5/Setup!$C$36)+IF($V523=7,N($F523),0))-CD523,0),MAX($P523-SUM(DV523:EA523),0))</f>
        <v>0</v>
      </c>
      <c r="EC523" s="48" t="n">
        <f aca="false">MIN(MAX((GA522*(1+GA$5/Setup!$C$36)+IF($V523=8,N($F523),0))-CE523,0),MAX($P523-SUM(DV523:EB523),0))</f>
        <v>0</v>
      </c>
      <c r="ED523" s="48" t="n">
        <f aca="false">MIN(MAX((GB522*(1+GB$5/Setup!$C$36)+IF($V523=9,N($F523),0))-CF523,0),MAX($P523-SUM(DV523:EC523),0))</f>
        <v>0</v>
      </c>
      <c r="EE523" s="48" t="n">
        <f aca="false">MIN(MAX((GC522*(1+GC$5/Setup!$C$36)+IF($V523=10,N($F523),0))-CG523,0),MAX($P523-SUM(DV523:ED523),0))</f>
        <v>0</v>
      </c>
      <c r="EF523" s="48" t="n">
        <f aca="false">MIN(MAX((GD522*(1+GD$5/Setup!$C$36)+IF($V523=11,N($F523),0))-CH523,0),MAX($P523-SUM(DV523:EE523),0))</f>
        <v>0</v>
      </c>
      <c r="EG523" s="48" t="n">
        <f aca="false">MIN(MAX((GE522*(1+GE$5/Setup!$C$36)+IF($V523=12,N($F523),0))-CI523,0),MAX($P523-SUM(DV523:EF523),0))</f>
        <v>0</v>
      </c>
      <c r="EH523" s="48" t="n">
        <f aca="false">MIN(MAX((GF522*(1+GF$5/Setup!$C$36)+IF($V523=13,N($F523),0))-CJ523,0),MAX($P523-SUM(DV523:EG523),0))</f>
        <v>0</v>
      </c>
      <c r="EI523" s="48" t="n">
        <f aca="false">MIN(MAX((GG522*(1+GG$5/Setup!$C$36)+IF($V523=14,N($F523),0))-CK523,0),MAX($P523-SUM(DV523:EH523),0))</f>
        <v>0</v>
      </c>
      <c r="EJ523" s="48" t="n">
        <f aca="false">MIN(MAX((GH522*(1+GH$5/Setup!$C$36)+IF($V523=15,N($F523),0))-CL523,0),MAX($P523-SUM(DV523:EI523),0))</f>
        <v>0</v>
      </c>
      <c r="EK523" s="48" t="n">
        <f aca="false">MIN(MAX((GI522*(1+GI$5/Setup!$C$36)+IF($V523=16,N($F523),0))-CM523,0),MAX($P523-SUM(DV523:EJ523),0))</f>
        <v>0</v>
      </c>
      <c r="EL523" s="48" t="n">
        <f aca="false">MIN(MAX((GJ522*(1+GJ$5/Setup!$C$36)+IF($V523=17,N($F523),0))-CN523,0),MAX($P523-SUM(DV523:EK523),0))</f>
        <v>0</v>
      </c>
      <c r="EM523" s="48" t="n">
        <f aca="false">MIN(MAX((GK522*(1+GK$5/Setup!$C$36)+IF($V523=18,N($F523),0))-CO523,0),MAX($P523-SUM(DV523:EL523),0))</f>
        <v>0</v>
      </c>
      <c r="EN523" s="48" t="n">
        <f aca="false">MIN(MAX((GL522*(1+GL$5/Setup!$C$36)+IF($V523=19,N($F523),0))-CP523,0),MAX($P523-SUM(DV523:EM523),0))</f>
        <v>0</v>
      </c>
      <c r="EO523" s="48" t="n">
        <f aca="false">MIN(MAX((GM522*(1+GM$5/Setup!$C$36)+IF($V523=20,N($F523),0))-CQ523,0),MAX($P523-SUM(DV523:EN523),0))</f>
        <v>0</v>
      </c>
      <c r="EP523" s="48" t="n">
        <f aca="false">MIN(MAX((GN522*(1+GN$5/Setup!$C$36)+IF($V523=21,N($F523),0))-CR523,0),MAX($P523-SUM(DV523:EO523),0))</f>
        <v>0</v>
      </c>
      <c r="EQ523" s="48" t="n">
        <f aca="false">MIN(MAX((GO522*(1+GO$5/Setup!$C$36)+IF($V523=22,N($F523),0))-CS523,0),MAX($P523-SUM(DV523:EP523),0))</f>
        <v>0</v>
      </c>
      <c r="ER523" s="48" t="n">
        <f aca="false">MIN(MAX((GP522*(1+GP$5/Setup!$C$36)+IF($V523=23,N($F523),0))-CT523,0),MAX($P523-SUM(DV523:EQ523),0))</f>
        <v>0</v>
      </c>
      <c r="ES523" s="48" t="n">
        <f aca="false">MIN(MAX((GQ522*(1+GQ$5/Setup!$C$36)+IF($V523=24,N($F523),0))-CU523,0),MAX($P523-SUM(DV523:ER523),0))</f>
        <v>0</v>
      </c>
      <c r="ET523" s="48" t="n">
        <f aca="false">MIN(MAX((GR522*(1+GR$5/Setup!$C$36)+IF($V523=25,N($F523),0))-CV523,0),MAX($P523-SUM(DV523:ES523),0))</f>
        <v>0</v>
      </c>
      <c r="EU523" s="48" t="n">
        <f aca="false">MIN(MAX((GS522*(1+GS$5/Setup!$C$36)+IF($V523=26,N($F523),0))-CW523,0),MAX($P523-SUM(DV523:ET523),0))</f>
        <v>0</v>
      </c>
      <c r="EV523" s="48" t="n">
        <f aca="false">MIN(MAX((GT522*(1+GT$5/Setup!$C$36)+IF($V523=27,N($F523),0))-CX523,0),MAX($P523-SUM(DV523:EU523),0))</f>
        <v>0</v>
      </c>
      <c r="EW523" s="48" t="n">
        <f aca="false">MIN(MAX((GU522*(1+GU$5/Setup!$C$36)+IF($V523=28,N($F523),0))-CY523,0),MAX($P523-SUM(DV523:EV523),0))</f>
        <v>0</v>
      </c>
      <c r="EX523" s="48" t="n">
        <f aca="false">MIN(MAX((GV522*(1+GV$5/Setup!$C$36)+IF($V523=29,N($F523),0))-CZ523,0),MAX($P523-SUM(DV523:EW523),0))</f>
        <v>0</v>
      </c>
      <c r="EY523" s="48" t="n">
        <f aca="false">MIN(MAX((GW522*(1+GW$5/Setup!$C$36)+IF($V523=30,N($F523),0))-DA523,0),MAX($P523-SUM(DV523:EX523),0))</f>
        <v>0</v>
      </c>
      <c r="EZ523" s="48" t="n">
        <f aca="false">MIN(MAX((GX522*(1+GX$5/Setup!$C$36)+IF($V523=31,N($F523),0))-DB523,0),MAX($P523-SUM(DV523:EY523),0))</f>
        <v>0</v>
      </c>
      <c r="FA523" s="48" t="n">
        <f aca="false">MIN(MAX((GY522*(1+GY$5/Setup!$C$36)+IF($V523=32,N($F523),0))-DC523,0),MAX($P523-SUM(DV523:EZ523),0))</f>
        <v>0</v>
      </c>
      <c r="FB523" s="48" t="n">
        <f aca="false">MIN(MAX((GZ522*(1+GZ$5/Setup!$C$36)+IF($V523=33,N($F523),0))-DD523,0),MAX($P523-SUM(DV523:FA523),0))</f>
        <v>0</v>
      </c>
      <c r="FC523" s="48" t="n">
        <f aca="false">MIN(MAX((HA522*(1+HA$5/Setup!$C$36)+IF($V523=34,N($F523),0))-DE523,0),MAX($P523-SUM(DV523:FB523),0))</f>
        <v>0</v>
      </c>
      <c r="FD523" s="48" t="n">
        <f aca="false">MIN(MAX((HB522*(1+HB$5/Setup!$C$36)+IF($V523=35,N($F523),0))-DF523,0),MAX($P523-SUM(DV523:FC523),0))</f>
        <v>0</v>
      </c>
      <c r="FE523" s="48" t="n">
        <f aca="false">MIN(MAX((HC522*(1+HC$5/Setup!$C$36)+IF($V523=36,N($F523),0))-DG523,0),MAX($P523-SUM(DV523:FD523),0))</f>
        <v>0</v>
      </c>
      <c r="FF523" s="48" t="n">
        <f aca="false">MIN(MAX((HD522*(1+HD$5/Setup!$C$36)+IF($V523=37,N($F523),0))-DH523,0),MAX($P523-SUM(DV523:FE523),0))</f>
        <v>0</v>
      </c>
      <c r="FG523" s="48" t="n">
        <f aca="false">MIN(MAX((HE522*(1+HE$5/Setup!$C$36)+IF($V523=38,N($F523),0))-DI523,0),MAX($P523-SUM(DV523:FF523),0))</f>
        <v>0</v>
      </c>
      <c r="FH523" s="48" t="n">
        <f aca="false">MIN(MAX((HF522*(1+HF$5/Setup!$C$36)+IF($V523=39,N($F523),0))-DJ523,0),MAX($P523-SUM(DV523:FG523),0))</f>
        <v>0</v>
      </c>
      <c r="FI523" s="48" t="n">
        <f aca="false">MIN(MAX((HG522*(1+HG$5/Setup!$C$36)+IF($V523=40,N($F523),0))-DK523,0),MAX($P523-SUM(DV523:FH523),0))</f>
        <v>0</v>
      </c>
      <c r="FJ523" s="48" t="n">
        <f aca="false">MIN(MAX((HH522*(1+HH$5/Setup!$C$36)+IF($V523=41,N($F523),0))-DL523,0),MAX($P523-SUM(DV523:FI523),0))</f>
        <v>0</v>
      </c>
      <c r="FK523" s="48" t="n">
        <f aca="false">MIN(MAX((HI522*(1+HI$5/Setup!$C$36)+IF($V523=42,N($F523),0))-DM523,0),MAX($P523-SUM(DV523:FJ523),0))</f>
        <v>0</v>
      </c>
      <c r="FL523" s="48" t="n">
        <f aca="false">MIN(MAX((HJ522*(1+HJ$5/Setup!$C$36)+IF($V523=43,N($F523),0))-DN523,0),MAX($P523-SUM(DV523:FK523),0))</f>
        <v>0</v>
      </c>
      <c r="FM523" s="48" t="n">
        <f aca="false">MIN(MAX((HK522*(1+HK$5/Setup!$C$36)+IF($V523=44,N($F523),0))-DO523,0),MAX($P523-SUM(DV523:FL523),0))</f>
        <v>0</v>
      </c>
      <c r="FN523" s="48" t="n">
        <f aca="false">MIN(MAX((HL522*(1+HL$5/Setup!$C$36)+IF($V523=45,N($F523),0))-DP523,0),MAX($P523-SUM(DV523:FM523),0))</f>
        <v>0</v>
      </c>
      <c r="FO523" s="48" t="n">
        <f aca="false">MIN(MAX((HM522*(1+HM$5/Setup!$C$36)+IF($V523=46,N($F523),0))-DQ523,0),MAX($P523-SUM(DV523:FN523),0))</f>
        <v>0</v>
      </c>
      <c r="FP523" s="48" t="n">
        <f aca="false">MIN(MAX((HN522*(1+HN$5/Setup!$C$36)+IF($V523=47,N($F523),0))-DR523,0),MAX($P523-SUM(DV523:FO523),0))</f>
        <v>0</v>
      </c>
      <c r="FQ523" s="48" t="n">
        <f aca="false">MIN(MAX((HO522*(1+HO$5/Setup!$C$36)+IF($V523=48,N($F523),0))-DS523,0),MAX($P523-SUM(DV523:FP523),0))</f>
        <v>0</v>
      </c>
      <c r="FR523" s="48" t="n">
        <f aca="false">MIN(MAX((HP522*(1+HP$5/Setup!$C$36)+IF($V523=49,N($F523),0))-DT523,0),MAX($P523-SUM(DV523:FQ523),0))</f>
        <v>0</v>
      </c>
      <c r="FS523" s="48" t="n">
        <f aca="false">MIN(MAX((HQ522*(1+HQ$5/Setup!$C$36)+IF($V523=50,N($F523),0))-DU523,0),MAX($P523-SUM(DV523:FR523),0))</f>
        <v>0</v>
      </c>
      <c r="FT523" s="48" t="n">
        <f aca="false">IF((FT522*(1+FT$5/Setup!$C$36)+IF($V523=1,N($F523),0))-BX523-DV523&lt;0.005,0,(FT522*(1+FT$5/Setup!$C$36)+IF($V523=1,N($F523),0))-BX523-DV523)</f>
        <v>0</v>
      </c>
      <c r="FU523" s="48" t="n">
        <f aca="false">IF((FU522*(1+FU$5/Setup!$C$36)+IF($V523=2,N($F523),0))-BY523-DW523&lt;0.005,0,(FU522*(1+FU$5/Setup!$C$36)+IF($V523=2,N($F523),0))-BY523-DW523)</f>
        <v>0</v>
      </c>
      <c r="FV523" s="48" t="n">
        <f aca="false">IF((FV522*(1+FV$5/Setup!$C$36)+IF($V523=3,N($F523),0))-BZ523-DX523&lt;0.005,0,(FV522*(1+FV$5/Setup!$C$36)+IF($V523=3,N($F523),0))-BZ523-DX523)</f>
        <v>0</v>
      </c>
      <c r="FW523" s="48" t="n">
        <f aca="false">IF((FW522*(1+FW$5/Setup!$C$36)+IF($V523=4,N($F523),0))-CA523-DY523&lt;0.005,0,(FW522*(1+FW$5/Setup!$C$36)+IF($V523=4,N($F523),0))-CA523-DY523)</f>
        <v>0</v>
      </c>
      <c r="FX523" s="48" t="n">
        <f aca="false">IF((FX522*(1+FX$5/Setup!$C$36)+IF($V523=5,N($F523),0))-CB523-DZ523&lt;0.005,0,(FX522*(1+FX$5/Setup!$C$36)+IF($V523=5,N($F523),0))-CB523-DZ523)</f>
        <v>0</v>
      </c>
      <c r="FY523" s="48" t="n">
        <f aca="false">IF((FY522*(1+FY$5/Setup!$C$36)+IF($V523=6,N($F523),0))-CC523-EA523&lt;0.005,0,(FY522*(1+FY$5/Setup!$C$36)+IF($V523=6,N($F523),0))-CC523-EA523)</f>
        <v>0</v>
      </c>
      <c r="FZ523" s="48" t="n">
        <f aca="false">IF((FZ522*(1+FZ$5/Setup!$C$36)+IF($V523=7,N($F523),0))-CD523-EB523&lt;0.005,0,(FZ522*(1+FZ$5/Setup!$C$36)+IF($V523=7,N($F523),0))-CD523-EB523)</f>
        <v>0</v>
      </c>
      <c r="GA523" s="48" t="n">
        <f aca="false">IF((GA522*(1+GA$5/Setup!$C$36)+IF($V523=8,N($F523),0))-CE523-EC523&lt;0.005,0,(GA522*(1+GA$5/Setup!$C$36)+IF($V523=8,N($F523),0))-CE523-EC523)</f>
        <v>0</v>
      </c>
      <c r="GB523" s="48" t="n">
        <f aca="false">IF((GB522*(1+GB$5/Setup!$C$36)+IF($V523=9,N($F523),0))-CF523-ED523&lt;0.005,0,(GB522*(1+GB$5/Setup!$C$36)+IF($V523=9,N($F523),0))-CF523-ED523)</f>
        <v>0</v>
      </c>
      <c r="GC523" s="48" t="n">
        <f aca="false">IF((GC522*(1+GC$5/Setup!$C$36)+IF($V523=10,N($F523),0))-CG523-EE523&lt;0.005,0,(GC522*(1+GC$5/Setup!$C$36)+IF($V523=10,N($F523),0))-CG523-EE523)</f>
        <v>0</v>
      </c>
      <c r="GD523" s="48" t="n">
        <f aca="false">IF((GD522*(1+GD$5/Setup!$C$36)+IF($V523=11,N($F523),0))-CH523-EF523&lt;0.005,0,(GD522*(1+GD$5/Setup!$C$36)+IF($V523=11,N($F523),0))-CH523-EF523)</f>
        <v>0</v>
      </c>
      <c r="GE523" s="48" t="n">
        <f aca="false">IF((GE522*(1+GE$5/Setup!$C$36)+IF($V523=12,N($F523),0))-CI523-EG523&lt;0.005,0,(GE522*(1+GE$5/Setup!$C$36)+IF($V523=12,N($F523),0))-CI523-EG523)</f>
        <v>0</v>
      </c>
      <c r="GF523" s="48" t="n">
        <f aca="false">IF((GF522*(1+GF$5/Setup!$C$36)+IF($V523=13,N($F523),0))-CJ523-EH523&lt;0.005,0,(GF522*(1+GF$5/Setup!$C$36)+IF($V523=13,N($F523),0))-CJ523-EH523)</f>
        <v>0</v>
      </c>
      <c r="GG523" s="48" t="n">
        <f aca="false">IF((GG522*(1+GG$5/Setup!$C$36)+IF($V523=14,N($F523),0))-CK523-EI523&lt;0.005,0,(GG522*(1+GG$5/Setup!$C$36)+IF($V523=14,N($F523),0))-CK523-EI523)</f>
        <v>0</v>
      </c>
      <c r="GH523" s="48" t="n">
        <f aca="false">IF((GH522*(1+GH$5/Setup!$C$36)+IF($V523=15,N($F523),0))-CL523-EJ523&lt;0.005,0,(GH522*(1+GH$5/Setup!$C$36)+IF($V523=15,N($F523),0))-CL523-EJ523)</f>
        <v>0</v>
      </c>
      <c r="GI523" s="48" t="n">
        <f aca="false">IF((GI522*(1+GI$5/Setup!$C$36)+IF($V523=16,N($F523),0))-CM523-EK523&lt;0.005,0,(GI522*(1+GI$5/Setup!$C$36)+IF($V523=16,N($F523),0))-CM523-EK523)</f>
        <v>0</v>
      </c>
      <c r="GJ523" s="48" t="n">
        <f aca="false">IF((GJ522*(1+GJ$5/Setup!$C$36)+IF($V523=17,N($F523),0))-CN523-EL523&lt;0.005,0,(GJ522*(1+GJ$5/Setup!$C$36)+IF($V523=17,N($F523),0))-CN523-EL523)</f>
        <v>0</v>
      </c>
      <c r="GK523" s="48" t="n">
        <f aca="false">IF((GK522*(1+GK$5/Setup!$C$36)+IF($V523=18,N($F523),0))-CO523-EM523&lt;0.005,0,(GK522*(1+GK$5/Setup!$C$36)+IF($V523=18,N($F523),0))-CO523-EM523)</f>
        <v>0</v>
      </c>
      <c r="GL523" s="48" t="n">
        <f aca="false">IF((GL522*(1+GL$5/Setup!$C$36)+IF($V523=19,N($F523),0))-CP523-EN523&lt;0.005,0,(GL522*(1+GL$5/Setup!$C$36)+IF($V523=19,N($F523),0))-CP523-EN523)</f>
        <v>0</v>
      </c>
      <c r="GM523" s="48" t="n">
        <f aca="false">IF((GM522*(1+GM$5/Setup!$C$36)+IF($V523=20,N($F523),0))-CQ523-EO523&lt;0.005,0,(GM522*(1+GM$5/Setup!$C$36)+IF($V523=20,N($F523),0))-CQ523-EO523)</f>
        <v>0</v>
      </c>
      <c r="GN523" s="48" t="n">
        <f aca="false">IF((GN522*(1+GN$5/Setup!$C$36)+IF($V523=21,N($F523),0))-CR523-EP523&lt;0.005,0,(GN522*(1+GN$5/Setup!$C$36)+IF($V523=21,N($F523),0))-CR523-EP523)</f>
        <v>0</v>
      </c>
      <c r="GO523" s="48" t="n">
        <f aca="false">IF((GO522*(1+GO$5/Setup!$C$36)+IF($V523=22,N($F523),0))-CS523-EQ523&lt;0.005,0,(GO522*(1+GO$5/Setup!$C$36)+IF($V523=22,N($F523),0))-CS523-EQ523)</f>
        <v>0</v>
      </c>
      <c r="GP523" s="48" t="n">
        <f aca="false">IF((GP522*(1+GP$5/Setup!$C$36)+IF($V523=23,N($F523),0))-CT523-ER523&lt;0.005,0,(GP522*(1+GP$5/Setup!$C$36)+IF($V523=23,N($F523),0))-CT523-ER523)</f>
        <v>0</v>
      </c>
      <c r="GQ523" s="48" t="n">
        <f aca="false">IF((GQ522*(1+GQ$5/Setup!$C$36)+IF($V523=24,N($F523),0))-CU523-ES523&lt;0.005,0,(GQ522*(1+GQ$5/Setup!$C$36)+IF($V523=24,N($F523),0))-CU523-ES523)</f>
        <v>0</v>
      </c>
      <c r="GR523" s="48" t="n">
        <f aca="false">IF((GR522*(1+GR$5/Setup!$C$36)+IF($V523=25,N($F523),0))-CV523-ET523&lt;0.005,0,(GR522*(1+GR$5/Setup!$C$36)+IF($V523=25,N($F523),0))-CV523-ET523)</f>
        <v>0</v>
      </c>
      <c r="GS523" s="48" t="n">
        <f aca="false">IF((GS522*(1+GS$5/Setup!$C$36)+IF($V523=26,N($F523),0))-CW523-EU523&lt;0.005,0,(GS522*(1+GS$5/Setup!$C$36)+IF($V523=26,N($F523),0))-CW523-EU523)</f>
        <v>0</v>
      </c>
      <c r="GT523" s="48" t="n">
        <f aca="false">IF((GT522*(1+GT$5/Setup!$C$36)+IF($V523=27,N($F523),0))-CX523-EV523&lt;0.005,0,(GT522*(1+GT$5/Setup!$C$36)+IF($V523=27,N($F523),0))-CX523-EV523)</f>
        <v>0</v>
      </c>
      <c r="GU523" s="48" t="n">
        <f aca="false">IF((GU522*(1+GU$5/Setup!$C$36)+IF($V523=28,N($F523),0))-CY523-EW523&lt;0.005,0,(GU522*(1+GU$5/Setup!$C$36)+IF($V523=28,N($F523),0))-CY523-EW523)</f>
        <v>0</v>
      </c>
      <c r="GV523" s="48" t="n">
        <f aca="false">IF((GV522*(1+GV$5/Setup!$C$36)+IF($V523=29,N($F523),0))-CZ523-EX523&lt;0.005,0,(GV522*(1+GV$5/Setup!$C$36)+IF($V523=29,N($F523),0))-CZ523-EX523)</f>
        <v>0</v>
      </c>
      <c r="GW523" s="48" t="n">
        <f aca="false">IF((GW522*(1+GW$5/Setup!$C$36)+IF($V523=30,N($F523),0))-DA523-EY523&lt;0.005,0,(GW522*(1+GW$5/Setup!$C$36)+IF($V523=30,N($F523),0))-DA523-EY523)</f>
        <v>0</v>
      </c>
      <c r="GX523" s="48" t="n">
        <f aca="false">IF((GX522*(1+GX$5/Setup!$C$36)+IF($V523=31,N($F523),0))-DB523-EZ523&lt;0.005,0,(GX522*(1+GX$5/Setup!$C$36)+IF($V523=31,N($F523),0))-DB523-EZ523)</f>
        <v>0</v>
      </c>
      <c r="GY523" s="48" t="n">
        <f aca="false">IF((GY522*(1+GY$5/Setup!$C$36)+IF($V523=32,N($F523),0))-DC523-FA523&lt;0.005,0,(GY522*(1+GY$5/Setup!$C$36)+IF($V523=32,N($F523),0))-DC523-FA523)</f>
        <v>0</v>
      </c>
      <c r="GZ523" s="48" t="n">
        <f aca="false">IF((GZ522*(1+GZ$5/Setup!$C$36)+IF($V523=33,N($F523),0))-DD523-FB523&lt;0.005,0,(GZ522*(1+GZ$5/Setup!$C$36)+IF($V523=33,N($F523),0))-DD523-FB523)</f>
        <v>0</v>
      </c>
      <c r="HA523" s="48" t="n">
        <f aca="false">IF((HA522*(1+HA$5/Setup!$C$36)+IF($V523=34,N($F523),0))-DE523-FC523&lt;0.005,0,(HA522*(1+HA$5/Setup!$C$36)+IF($V523=34,N($F523),0))-DE523-FC523)</f>
        <v>0</v>
      </c>
      <c r="HB523" s="48" t="n">
        <f aca="false">IF((HB522*(1+HB$5/Setup!$C$36)+IF($V523=35,N($F523),0))-DF523-FD523&lt;0.005,0,(HB522*(1+HB$5/Setup!$C$36)+IF($V523=35,N($F523),0))-DF523-FD523)</f>
        <v>0</v>
      </c>
      <c r="HC523" s="48" t="n">
        <f aca="false">IF((HC522*(1+HC$5/Setup!$C$36)+IF($V523=36,N($F523),0))-DG523-FE523&lt;0.005,0,(HC522*(1+HC$5/Setup!$C$36)+IF($V523=36,N($F523),0))-DG523-FE523)</f>
        <v>0</v>
      </c>
      <c r="HD523" s="48" t="n">
        <f aca="false">IF((HD522*(1+HD$5/Setup!$C$36)+IF($V523=37,N($F523),0))-DH523-FF523&lt;0.005,0,(HD522*(1+HD$5/Setup!$C$36)+IF($V523=37,N($F523),0))-DH523-FF523)</f>
        <v>0</v>
      </c>
      <c r="HE523" s="48" t="n">
        <f aca="false">IF((HE522*(1+HE$5/Setup!$C$36)+IF($V523=38,N($F523),0))-DI523-FG523&lt;0.005,0,(HE522*(1+HE$5/Setup!$C$36)+IF($V523=38,N($F523),0))-DI523-FG523)</f>
        <v>0</v>
      </c>
      <c r="HF523" s="48" t="n">
        <f aca="false">IF((HF522*(1+HF$5/Setup!$C$36)+IF($V523=39,N($F523),0))-DJ523-FH523&lt;0.005,0,(HF522*(1+HF$5/Setup!$C$36)+IF($V523=39,N($F523),0))-DJ523-FH523)</f>
        <v>0</v>
      </c>
      <c r="HG523" s="48" t="n">
        <f aca="false">IF((HG522*(1+HG$5/Setup!$C$36)+IF($V523=40,N($F523),0))-DK523-FI523&lt;0.005,0,(HG522*(1+HG$5/Setup!$C$36)+IF($V523=40,N($F523),0))-DK523-FI523)</f>
        <v>0</v>
      </c>
      <c r="HH523" s="48" t="n">
        <f aca="false">IF((HH522*(1+HH$5/Setup!$C$36)+IF($V523=41,N($F523),0))-DL523-FJ523&lt;0.005,0,(HH522*(1+HH$5/Setup!$C$36)+IF($V523=41,N($F523),0))-DL523-FJ523)</f>
        <v>0</v>
      </c>
      <c r="HI523" s="48" t="n">
        <f aca="false">IF((HI522*(1+HI$5/Setup!$C$36)+IF($V523=42,N($F523),0))-DM523-FK523&lt;0.005,0,(HI522*(1+HI$5/Setup!$C$36)+IF($V523=42,N($F523),0))-DM523-FK523)</f>
        <v>0</v>
      </c>
      <c r="HJ523" s="48" t="n">
        <f aca="false">IF((HJ522*(1+HJ$5/Setup!$C$36)+IF($V523=43,N($F523),0))-DN523-FL523&lt;0.005,0,(HJ522*(1+HJ$5/Setup!$C$36)+IF($V523=43,N($F523),0))-DN523-FL523)</f>
        <v>0</v>
      </c>
      <c r="HK523" s="48" t="n">
        <f aca="false">IF((HK522*(1+HK$5/Setup!$C$36)+IF($V523=44,N($F523),0))-DO523-FM523&lt;0.005,0,(HK522*(1+HK$5/Setup!$C$36)+IF($V523=44,N($F523),0))-DO523-FM523)</f>
        <v>0</v>
      </c>
      <c r="HL523" s="48" t="n">
        <f aca="false">IF((HL522*(1+HL$5/Setup!$C$36)+IF($V523=45,N($F523),0))-DP523-FN523&lt;0.005,0,(HL522*(1+HL$5/Setup!$C$36)+IF($V523=45,N($F523),0))-DP523-FN523)</f>
        <v>0</v>
      </c>
      <c r="HM523" s="48" t="n">
        <f aca="false">IF((HM522*(1+HM$5/Setup!$C$36)+IF($V523=46,N($F523),0))-DQ523-FO523&lt;0.005,0,(HM522*(1+HM$5/Setup!$C$36)+IF($V523=46,N($F523),0))-DQ523-FO523)</f>
        <v>0</v>
      </c>
      <c r="HN523" s="48" t="n">
        <f aca="false">IF((HN522*(1+HN$5/Setup!$C$36)+IF($V523=47,N($F523),0))-DR523-FP523&lt;0.005,0,(HN522*(1+HN$5/Setup!$C$36)+IF($V523=47,N($F523),0))-DR523-FP523)</f>
        <v>0</v>
      </c>
      <c r="HO523" s="48" t="n">
        <f aca="false">IF((HO522*(1+HO$5/Setup!$C$36)+IF($V523=48,N($F523),0))-DS523-FQ523&lt;0.005,0,(HO522*(1+HO$5/Setup!$C$36)+IF($V523=48,N($F523),0))-DS523-FQ523)</f>
        <v>0</v>
      </c>
      <c r="HP523" s="48" t="n">
        <f aca="false">IF((HP522*(1+HP$5/Setup!$C$36)+IF($V523=49,N($F523),0))-DT523-FR523&lt;0.005,0,(HP522*(1+HP$5/Setup!$C$36)+IF($V523=49,N($F523),0))-DT523-FR523)</f>
        <v>0</v>
      </c>
      <c r="HQ523" s="48" t="n">
        <f aca="false">IF((HQ522*(1+HQ$5/Setup!$C$36)+IF($V523=50,N($F523),0))-DU523-FS523&lt;0.005,0,(HQ522*(1+HQ$5/Setup!$C$36)+IF($V523=50,N($F523),0))-DU523-FS523)</f>
        <v>0</v>
      </c>
    </row>
    <row r="524" customFormat="false" ht="15" hidden="false" customHeight="false" outlineLevel="0" collapsed="false">
      <c r="A524" s="44" t="n">
        <v>516</v>
      </c>
      <c r="B524" s="45" t="n">
        <f aca="false">IF(Setup!$C$7="Every month",EDATE(Setup!$C$8,($A524-1)),IF(Setup!$C$7="Twice a month",DATE(YEAR(Setup!$C$8),MONTH(Setup!$C$8)+INT((($A524-1)+Setup!$C$41)/2),MIN(IF(MOD(($A524-1)+Setup!$C$41,2)=0,Setup!$C$39,Setup!$C$40),DAY(EOMONTH(DATE(YEAR(Setup!$C$8),MONTH(Setup!$C$8)+INT((($A524-1)+Setup!$C$41)/2),1),0)))),Setup!$C$8+($A524-1)*IF(Setup!$C$7="Every week",7,14)))</f>
        <v>53535</v>
      </c>
      <c r="C524" s="45" t="n">
        <f aca="false">IF(Setup!$C$7="Every month",EDATE(Setup!$C$8,$A524),IF(Setup!$C$7="Twice a month",DATE(YEAR(Setup!$C$8),MONTH(Setup!$C$8)+INT(($A524+Setup!$C$41)/2),MIN(IF(MOD($A524+Setup!$C$41,2)=0,Setup!$C$39,Setup!$C$40),DAY(EOMONTH(DATE(YEAR(Setup!$C$8),MONTH(Setup!$C$8)+INT(($A524+Setup!$C$41)/2),1),0)))),Setup!$C$8+$A524*IF(Setup!$C$7="Every week",7,14)))</f>
        <v>53549</v>
      </c>
      <c r="D524" s="46"/>
      <c r="E524" s="47"/>
      <c r="F524" s="47"/>
      <c r="G524" s="47"/>
      <c r="H524" s="47"/>
      <c r="I524" s="48" t="n">
        <f aca="false">N(Setup!$C$11)+N(E524)</f>
        <v>100</v>
      </c>
      <c r="J524" s="48" t="n">
        <f aca="false">MIN(Setup!$C$37,MAX(I524,0))</f>
        <v>9.23076923076923</v>
      </c>
      <c r="K524" s="48" t="n">
        <f aca="false">MIN(MAX(N(Setup!$C$14)-L523,0),MAX(I524-J524,0))</f>
        <v>0</v>
      </c>
      <c r="L524" s="48" t="n">
        <f aca="false">L523+K524-N(G524)</f>
        <v>500</v>
      </c>
      <c r="M524" s="48" t="n">
        <f aca="false">M523+J524-N(H524)</f>
        <v>4763.07692307691</v>
      </c>
      <c r="N524" s="48" t="n">
        <f aca="false">SUM(BX524:DU524)</f>
        <v>0</v>
      </c>
      <c r="O524" s="48" t="n">
        <f aca="false">SUM(Z524:BW524)-N524</f>
        <v>0</v>
      </c>
      <c r="P524" s="48" t="n">
        <f aca="false">MAX(I524-J524-K524,0)+O524</f>
        <v>90.7692307692308</v>
      </c>
      <c r="Q524" s="48" t="n">
        <f aca="false">SUM(DV524:FS524)</f>
        <v>0</v>
      </c>
      <c r="R524" s="49" t="n">
        <f aca="false">N524+J524+K524+Q524</f>
        <v>9.23076923076923</v>
      </c>
      <c r="S524" s="48" t="n">
        <f aca="false">T524-T523-N(F524)+N524+Q524</f>
        <v>0</v>
      </c>
      <c r="T524" s="49" t="n">
        <f aca="false">SUM(FT524:HQ524)</f>
        <v>0</v>
      </c>
      <c r="U524" s="44" t="str">
        <f aca="false">IF(T523&lt;0.005,"",INDEX(Helpers!$C$2:$C$51,IF(_xlfn.MINIFS($DV$6:$FS$6,DV524:FS524,"&gt;0.005")=0,V524,_xlfn.MINIFS($DV$6:$FS$6,DV524:FS524,"&gt;0.005"))))</f>
        <v/>
      </c>
      <c r="V524" s="44" t="n">
        <f aca="false">IF(_xlfn.MINIFS($FT$6:$HQ$6,FT523:HQ523,"&gt;0.005")=0,1,_xlfn.MINIFS($FT$6:$HQ$6,FT523:HQ523,"&gt;0.005"))</f>
        <v>1</v>
      </c>
      <c r="W524" s="44" t="n">
        <f aca="false">IF(AND(D524&lt;&gt;"Paid",T523&gt;0.005),1,0)</f>
        <v>0</v>
      </c>
      <c r="X524" s="48" t="n">
        <f aca="false">SUMPRODUCT(((Helpers!$G$2:$G$51*(1+(Helpers!$D$2:$D$51+0.000000001)/12)^(($B524-Setup!$C$8)/(365.25/12))-Helpers!$E$2:$E$51*((1+(Helpers!$D$2:$D$51+0.000000001)/12)^(($B524-Setup!$C$8)/(365.25/12))-1)/((Helpers!$D$2:$D$51+0.000000001)/12))&gt;0)*(Helpers!$G$2:$G$51*(1+(Helpers!$D$2:$D$51+0.000000001)/12)^(($B524-Setup!$C$8)/(365.25/12))-Helpers!$E$2:$E$51*((1+(Helpers!$D$2:$D$51+0.000000001)/12)^(($B524-Setup!$C$8)/(365.25/12))-1)/((Helpers!$D$2:$D$51+0.000000001)/12)))</f>
        <v>0</v>
      </c>
      <c r="Y524" s="48"/>
      <c r="Z524" s="48" t="n">
        <f aca="false">IF(OR(N(Z$5)=0,Z$6=""),0,Z$5*((DATE(YEAR($B524),MONTH($B524),MIN(Z$6,DAY(EOMONTH($B524,0))))&gt;=$B524)*(DATE(YEAR($B524),MONTH($B524),MIN(Z$6,DAY(EOMONTH($B524,0))))&lt;$C524)+(DATE(YEAR($B524),MONTH($B524)+1,MIN(Z$6,DAY(EOMONTH($B524,1))))&gt;=$B524)*(DATE(YEAR($B524),MONTH($B524)+1,MIN(Z$6,DAY(EOMONTH($B524,1))))&lt;$C524)))</f>
        <v>0</v>
      </c>
      <c r="AA524" s="48" t="n">
        <f aca="false">IF(OR(N(AA$5)=0,AA$6=""),0,AA$5*((DATE(YEAR($B524),MONTH($B524),MIN(AA$6,DAY(EOMONTH($B524,0))))&gt;=$B524)*(DATE(YEAR($B524),MONTH($B524),MIN(AA$6,DAY(EOMONTH($B524,0))))&lt;$C524)+(DATE(YEAR($B524),MONTH($B524)+1,MIN(AA$6,DAY(EOMONTH($B524,1))))&gt;=$B524)*(DATE(YEAR($B524),MONTH($B524)+1,MIN(AA$6,DAY(EOMONTH($B524,1))))&lt;$C524)))</f>
        <v>0</v>
      </c>
      <c r="AB524" s="48" t="n">
        <f aca="false">IF(OR(N(AB$5)=0,AB$6=""),0,AB$5*((DATE(YEAR($B524),MONTH($B524),MIN(AB$6,DAY(EOMONTH($B524,0))))&gt;=$B524)*(DATE(YEAR($B524),MONTH($B524),MIN(AB$6,DAY(EOMONTH($B524,0))))&lt;$C524)+(DATE(YEAR($B524),MONTH($B524)+1,MIN(AB$6,DAY(EOMONTH($B524,1))))&gt;=$B524)*(DATE(YEAR($B524),MONTH($B524)+1,MIN(AB$6,DAY(EOMONTH($B524,1))))&lt;$C524)))</f>
        <v>0</v>
      </c>
      <c r="AC524" s="48" t="n">
        <f aca="false">IF(OR(N(AC$5)=0,AC$6=""),0,AC$5*((DATE(YEAR($B524),MONTH($B524),MIN(AC$6,DAY(EOMONTH($B524,0))))&gt;=$B524)*(DATE(YEAR($B524),MONTH($B524),MIN(AC$6,DAY(EOMONTH($B524,0))))&lt;$C524)+(DATE(YEAR($B524),MONTH($B524)+1,MIN(AC$6,DAY(EOMONTH($B524,1))))&gt;=$B524)*(DATE(YEAR($B524),MONTH($B524)+1,MIN(AC$6,DAY(EOMONTH($B524,1))))&lt;$C524)))</f>
        <v>0</v>
      </c>
      <c r="AD524" s="48" t="n">
        <f aca="false">IF(OR(N(AD$5)=0,AD$6=""),0,AD$5*((DATE(YEAR($B524),MONTH($B524),MIN(AD$6,DAY(EOMONTH($B524,0))))&gt;=$B524)*(DATE(YEAR($B524),MONTH($B524),MIN(AD$6,DAY(EOMONTH($B524,0))))&lt;$C524)+(DATE(YEAR($B524),MONTH($B524)+1,MIN(AD$6,DAY(EOMONTH($B524,1))))&gt;=$B524)*(DATE(YEAR($B524),MONTH($B524)+1,MIN(AD$6,DAY(EOMONTH($B524,1))))&lt;$C524)))</f>
        <v>0</v>
      </c>
      <c r="AE524" s="48" t="n">
        <f aca="false">IF(OR(N(AE$5)=0,AE$6=""),0,AE$5*((DATE(YEAR($B524),MONTH($B524),MIN(AE$6,DAY(EOMONTH($B524,0))))&gt;=$B524)*(DATE(YEAR($B524),MONTH($B524),MIN(AE$6,DAY(EOMONTH($B524,0))))&lt;$C524)+(DATE(YEAR($B524),MONTH($B524)+1,MIN(AE$6,DAY(EOMONTH($B524,1))))&gt;=$B524)*(DATE(YEAR($B524),MONTH($B524)+1,MIN(AE$6,DAY(EOMONTH($B524,1))))&lt;$C524)))</f>
        <v>0</v>
      </c>
      <c r="AF524" s="48" t="n">
        <f aca="false">IF(OR(N(AF$5)=0,AF$6=""),0,AF$5*((DATE(YEAR($B524),MONTH($B524),MIN(AF$6,DAY(EOMONTH($B524,0))))&gt;=$B524)*(DATE(YEAR($B524),MONTH($B524),MIN(AF$6,DAY(EOMONTH($B524,0))))&lt;$C524)+(DATE(YEAR($B524),MONTH($B524)+1,MIN(AF$6,DAY(EOMONTH($B524,1))))&gt;=$B524)*(DATE(YEAR($B524),MONTH($B524)+1,MIN(AF$6,DAY(EOMONTH($B524,1))))&lt;$C524)))</f>
        <v>0</v>
      </c>
      <c r="AG524" s="48" t="n">
        <f aca="false">IF(OR(N(AG$5)=0,AG$6=""),0,AG$5*((DATE(YEAR($B524),MONTH($B524),MIN(AG$6,DAY(EOMONTH($B524,0))))&gt;=$B524)*(DATE(YEAR($B524),MONTH($B524),MIN(AG$6,DAY(EOMONTH($B524,0))))&lt;$C524)+(DATE(YEAR($B524),MONTH($B524)+1,MIN(AG$6,DAY(EOMONTH($B524,1))))&gt;=$B524)*(DATE(YEAR($B524),MONTH($B524)+1,MIN(AG$6,DAY(EOMONTH($B524,1))))&lt;$C524)))</f>
        <v>0</v>
      </c>
      <c r="AH524" s="48" t="n">
        <f aca="false">IF(OR(N(AH$5)=0,AH$6=""),0,AH$5*((DATE(YEAR($B524),MONTH($B524),MIN(AH$6,DAY(EOMONTH($B524,0))))&gt;=$B524)*(DATE(YEAR($B524),MONTH($B524),MIN(AH$6,DAY(EOMONTH($B524,0))))&lt;$C524)+(DATE(YEAR($B524),MONTH($B524)+1,MIN(AH$6,DAY(EOMONTH($B524,1))))&gt;=$B524)*(DATE(YEAR($B524),MONTH($B524)+1,MIN(AH$6,DAY(EOMONTH($B524,1))))&lt;$C524)))</f>
        <v>0</v>
      </c>
      <c r="AI524" s="48" t="n">
        <f aca="false">IF(OR(N(AI$5)=0,AI$6=""),0,AI$5*((DATE(YEAR($B524),MONTH($B524),MIN(AI$6,DAY(EOMONTH($B524,0))))&gt;=$B524)*(DATE(YEAR($B524),MONTH($B524),MIN(AI$6,DAY(EOMONTH($B524,0))))&lt;$C524)+(DATE(YEAR($B524),MONTH($B524)+1,MIN(AI$6,DAY(EOMONTH($B524,1))))&gt;=$B524)*(DATE(YEAR($B524),MONTH($B524)+1,MIN(AI$6,DAY(EOMONTH($B524,1))))&lt;$C524)))</f>
        <v>0</v>
      </c>
      <c r="AJ524" s="48" t="n">
        <f aca="false">IF(OR(N(AJ$5)=0,AJ$6=""),0,AJ$5*((DATE(YEAR($B524),MONTH($B524),MIN(AJ$6,DAY(EOMONTH($B524,0))))&gt;=$B524)*(DATE(YEAR($B524),MONTH($B524),MIN(AJ$6,DAY(EOMONTH($B524,0))))&lt;$C524)+(DATE(YEAR($B524),MONTH($B524)+1,MIN(AJ$6,DAY(EOMONTH($B524,1))))&gt;=$B524)*(DATE(YEAR($B524),MONTH($B524)+1,MIN(AJ$6,DAY(EOMONTH($B524,1))))&lt;$C524)))</f>
        <v>0</v>
      </c>
      <c r="AK524" s="48" t="n">
        <f aca="false">IF(OR(N(AK$5)=0,AK$6=""),0,AK$5*((DATE(YEAR($B524),MONTH($B524),MIN(AK$6,DAY(EOMONTH($B524,0))))&gt;=$B524)*(DATE(YEAR($B524),MONTH($B524),MIN(AK$6,DAY(EOMONTH($B524,0))))&lt;$C524)+(DATE(YEAR($B524),MONTH($B524)+1,MIN(AK$6,DAY(EOMONTH($B524,1))))&gt;=$B524)*(DATE(YEAR($B524),MONTH($B524)+1,MIN(AK$6,DAY(EOMONTH($B524,1))))&lt;$C524)))</f>
        <v>0</v>
      </c>
      <c r="AL524" s="48" t="n">
        <f aca="false">IF(OR(N(AL$5)=0,AL$6=""),0,AL$5*((DATE(YEAR($B524),MONTH($B524),MIN(AL$6,DAY(EOMONTH($B524,0))))&gt;=$B524)*(DATE(YEAR($B524),MONTH($B524),MIN(AL$6,DAY(EOMONTH($B524,0))))&lt;$C524)+(DATE(YEAR($B524),MONTH($B524)+1,MIN(AL$6,DAY(EOMONTH($B524,1))))&gt;=$B524)*(DATE(YEAR($B524),MONTH($B524)+1,MIN(AL$6,DAY(EOMONTH($B524,1))))&lt;$C524)))</f>
        <v>0</v>
      </c>
      <c r="AM524" s="48" t="n">
        <f aca="false">IF(OR(N(AM$5)=0,AM$6=""),0,AM$5*((DATE(YEAR($B524),MONTH($B524),MIN(AM$6,DAY(EOMONTH($B524,0))))&gt;=$B524)*(DATE(YEAR($B524),MONTH($B524),MIN(AM$6,DAY(EOMONTH($B524,0))))&lt;$C524)+(DATE(YEAR($B524),MONTH($B524)+1,MIN(AM$6,DAY(EOMONTH($B524,1))))&gt;=$B524)*(DATE(YEAR($B524),MONTH($B524)+1,MIN(AM$6,DAY(EOMONTH($B524,1))))&lt;$C524)))</f>
        <v>0</v>
      </c>
      <c r="AN524" s="48" t="n">
        <f aca="false">IF(OR(N(AN$5)=0,AN$6=""),0,AN$5*((DATE(YEAR($B524),MONTH($B524),MIN(AN$6,DAY(EOMONTH($B524,0))))&gt;=$B524)*(DATE(YEAR($B524),MONTH($B524),MIN(AN$6,DAY(EOMONTH($B524,0))))&lt;$C524)+(DATE(YEAR($B524),MONTH($B524)+1,MIN(AN$6,DAY(EOMONTH($B524,1))))&gt;=$B524)*(DATE(YEAR($B524),MONTH($B524)+1,MIN(AN$6,DAY(EOMONTH($B524,1))))&lt;$C524)))</f>
        <v>0</v>
      </c>
      <c r="AO524" s="48" t="n">
        <f aca="false">IF(OR(N(AO$5)=0,AO$6=""),0,AO$5*((DATE(YEAR($B524),MONTH($B524),MIN(AO$6,DAY(EOMONTH($B524,0))))&gt;=$B524)*(DATE(YEAR($B524),MONTH($B524),MIN(AO$6,DAY(EOMONTH($B524,0))))&lt;$C524)+(DATE(YEAR($B524),MONTH($B524)+1,MIN(AO$6,DAY(EOMONTH($B524,1))))&gt;=$B524)*(DATE(YEAR($B524),MONTH($B524)+1,MIN(AO$6,DAY(EOMONTH($B524,1))))&lt;$C524)))</f>
        <v>0</v>
      </c>
      <c r="AP524" s="48" t="n">
        <f aca="false">IF(OR(N(AP$5)=0,AP$6=""),0,AP$5*((DATE(YEAR($B524),MONTH($B524),MIN(AP$6,DAY(EOMONTH($B524,0))))&gt;=$B524)*(DATE(YEAR($B524),MONTH($B524),MIN(AP$6,DAY(EOMONTH($B524,0))))&lt;$C524)+(DATE(YEAR($B524),MONTH($B524)+1,MIN(AP$6,DAY(EOMONTH($B524,1))))&gt;=$B524)*(DATE(YEAR($B524),MONTH($B524)+1,MIN(AP$6,DAY(EOMONTH($B524,1))))&lt;$C524)))</f>
        <v>0</v>
      </c>
      <c r="AQ524" s="48" t="n">
        <f aca="false">IF(OR(N(AQ$5)=0,AQ$6=""),0,AQ$5*((DATE(YEAR($B524),MONTH($B524),MIN(AQ$6,DAY(EOMONTH($B524,0))))&gt;=$B524)*(DATE(YEAR($B524),MONTH($B524),MIN(AQ$6,DAY(EOMONTH($B524,0))))&lt;$C524)+(DATE(YEAR($B524),MONTH($B524)+1,MIN(AQ$6,DAY(EOMONTH($B524,1))))&gt;=$B524)*(DATE(YEAR($B524),MONTH($B524)+1,MIN(AQ$6,DAY(EOMONTH($B524,1))))&lt;$C524)))</f>
        <v>0</v>
      </c>
      <c r="AR524" s="48" t="n">
        <f aca="false">IF(OR(N(AR$5)=0,AR$6=""),0,AR$5*((DATE(YEAR($B524),MONTH($B524),MIN(AR$6,DAY(EOMONTH($B524,0))))&gt;=$B524)*(DATE(YEAR($B524),MONTH($B524),MIN(AR$6,DAY(EOMONTH($B524,0))))&lt;$C524)+(DATE(YEAR($B524),MONTH($B524)+1,MIN(AR$6,DAY(EOMONTH($B524,1))))&gt;=$B524)*(DATE(YEAR($B524),MONTH($B524)+1,MIN(AR$6,DAY(EOMONTH($B524,1))))&lt;$C524)))</f>
        <v>0</v>
      </c>
      <c r="AS524" s="48" t="n">
        <f aca="false">IF(OR(N(AS$5)=0,AS$6=""),0,AS$5*((DATE(YEAR($B524),MONTH($B524),MIN(AS$6,DAY(EOMONTH($B524,0))))&gt;=$B524)*(DATE(YEAR($B524),MONTH($B524),MIN(AS$6,DAY(EOMONTH($B524,0))))&lt;$C524)+(DATE(YEAR($B524),MONTH($B524)+1,MIN(AS$6,DAY(EOMONTH($B524,1))))&gt;=$B524)*(DATE(YEAR($B524),MONTH($B524)+1,MIN(AS$6,DAY(EOMONTH($B524,1))))&lt;$C524)))</f>
        <v>0</v>
      </c>
      <c r="AT524" s="48" t="n">
        <f aca="false">IF(OR(N(AT$5)=0,AT$6=""),0,AT$5*((DATE(YEAR($B524),MONTH($B524),MIN(AT$6,DAY(EOMONTH($B524,0))))&gt;=$B524)*(DATE(YEAR($B524),MONTH($B524),MIN(AT$6,DAY(EOMONTH($B524,0))))&lt;$C524)+(DATE(YEAR($B524),MONTH($B524)+1,MIN(AT$6,DAY(EOMONTH($B524,1))))&gt;=$B524)*(DATE(YEAR($B524),MONTH($B524)+1,MIN(AT$6,DAY(EOMONTH($B524,1))))&lt;$C524)))</f>
        <v>0</v>
      </c>
      <c r="AU524" s="48" t="n">
        <f aca="false">IF(OR(N(AU$5)=0,AU$6=""),0,AU$5*((DATE(YEAR($B524),MONTH($B524),MIN(AU$6,DAY(EOMONTH($B524,0))))&gt;=$B524)*(DATE(YEAR($B524),MONTH($B524),MIN(AU$6,DAY(EOMONTH($B524,0))))&lt;$C524)+(DATE(YEAR($B524),MONTH($B524)+1,MIN(AU$6,DAY(EOMONTH($B524,1))))&gt;=$B524)*(DATE(YEAR($B524),MONTH($B524)+1,MIN(AU$6,DAY(EOMONTH($B524,1))))&lt;$C524)))</f>
        <v>0</v>
      </c>
      <c r="AV524" s="48" t="n">
        <f aca="false">IF(OR(N(AV$5)=0,AV$6=""),0,AV$5*((DATE(YEAR($B524),MONTH($B524),MIN(AV$6,DAY(EOMONTH($B524,0))))&gt;=$B524)*(DATE(YEAR($B524),MONTH($B524),MIN(AV$6,DAY(EOMONTH($B524,0))))&lt;$C524)+(DATE(YEAR($B524),MONTH($B524)+1,MIN(AV$6,DAY(EOMONTH($B524,1))))&gt;=$B524)*(DATE(YEAR($B524),MONTH($B524)+1,MIN(AV$6,DAY(EOMONTH($B524,1))))&lt;$C524)))</f>
        <v>0</v>
      </c>
      <c r="AW524" s="48" t="n">
        <f aca="false">IF(OR(N(AW$5)=0,AW$6=""),0,AW$5*((DATE(YEAR($B524),MONTH($B524),MIN(AW$6,DAY(EOMONTH($B524,0))))&gt;=$B524)*(DATE(YEAR($B524),MONTH($B524),MIN(AW$6,DAY(EOMONTH($B524,0))))&lt;$C524)+(DATE(YEAR($B524),MONTH($B524)+1,MIN(AW$6,DAY(EOMONTH($B524,1))))&gt;=$B524)*(DATE(YEAR($B524),MONTH($B524)+1,MIN(AW$6,DAY(EOMONTH($B524,1))))&lt;$C524)))</f>
        <v>0</v>
      </c>
      <c r="AX524" s="48" t="n">
        <f aca="false">IF(OR(N(AX$5)=0,AX$6=""),0,AX$5*((DATE(YEAR($B524),MONTH($B524),MIN(AX$6,DAY(EOMONTH($B524,0))))&gt;=$B524)*(DATE(YEAR($B524),MONTH($B524),MIN(AX$6,DAY(EOMONTH($B524,0))))&lt;$C524)+(DATE(YEAR($B524),MONTH($B524)+1,MIN(AX$6,DAY(EOMONTH($B524,1))))&gt;=$B524)*(DATE(YEAR($B524),MONTH($B524)+1,MIN(AX$6,DAY(EOMONTH($B524,1))))&lt;$C524)))</f>
        <v>0</v>
      </c>
      <c r="AY524" s="48" t="n">
        <f aca="false">IF(OR(N(AY$5)=0,AY$6=""),0,AY$5*((DATE(YEAR($B524),MONTH($B524),MIN(AY$6,DAY(EOMONTH($B524,0))))&gt;=$B524)*(DATE(YEAR($B524),MONTH($B524),MIN(AY$6,DAY(EOMONTH($B524,0))))&lt;$C524)+(DATE(YEAR($B524),MONTH($B524)+1,MIN(AY$6,DAY(EOMONTH($B524,1))))&gt;=$B524)*(DATE(YEAR($B524),MONTH($B524)+1,MIN(AY$6,DAY(EOMONTH($B524,1))))&lt;$C524)))</f>
        <v>0</v>
      </c>
      <c r="AZ524" s="48" t="n">
        <f aca="false">IF(OR(N(AZ$5)=0,AZ$6=""),0,AZ$5*((DATE(YEAR($B524),MONTH($B524),MIN(AZ$6,DAY(EOMONTH($B524,0))))&gt;=$B524)*(DATE(YEAR($B524),MONTH($B524),MIN(AZ$6,DAY(EOMONTH($B524,0))))&lt;$C524)+(DATE(YEAR($B524),MONTH($B524)+1,MIN(AZ$6,DAY(EOMONTH($B524,1))))&gt;=$B524)*(DATE(YEAR($B524),MONTH($B524)+1,MIN(AZ$6,DAY(EOMONTH($B524,1))))&lt;$C524)))</f>
        <v>0</v>
      </c>
      <c r="BA524" s="48" t="n">
        <f aca="false">IF(OR(N(BA$5)=0,BA$6=""),0,BA$5*((DATE(YEAR($B524),MONTH($B524),MIN(BA$6,DAY(EOMONTH($B524,0))))&gt;=$B524)*(DATE(YEAR($B524),MONTH($B524),MIN(BA$6,DAY(EOMONTH($B524,0))))&lt;$C524)+(DATE(YEAR($B524),MONTH($B524)+1,MIN(BA$6,DAY(EOMONTH($B524,1))))&gt;=$B524)*(DATE(YEAR($B524),MONTH($B524)+1,MIN(BA$6,DAY(EOMONTH($B524,1))))&lt;$C524)))</f>
        <v>0</v>
      </c>
      <c r="BB524" s="48" t="n">
        <f aca="false">IF(OR(N(BB$5)=0,BB$6=""),0,BB$5*((DATE(YEAR($B524),MONTH($B524),MIN(BB$6,DAY(EOMONTH($B524,0))))&gt;=$B524)*(DATE(YEAR($B524),MONTH($B524),MIN(BB$6,DAY(EOMONTH($B524,0))))&lt;$C524)+(DATE(YEAR($B524),MONTH($B524)+1,MIN(BB$6,DAY(EOMONTH($B524,1))))&gt;=$B524)*(DATE(YEAR($B524),MONTH($B524)+1,MIN(BB$6,DAY(EOMONTH($B524,1))))&lt;$C524)))</f>
        <v>0</v>
      </c>
      <c r="BC524" s="48" t="n">
        <f aca="false">IF(OR(N(BC$5)=0,BC$6=""),0,BC$5*((DATE(YEAR($B524),MONTH($B524),MIN(BC$6,DAY(EOMONTH($B524,0))))&gt;=$B524)*(DATE(YEAR($B524),MONTH($B524),MIN(BC$6,DAY(EOMONTH($B524,0))))&lt;$C524)+(DATE(YEAR($B524),MONTH($B524)+1,MIN(BC$6,DAY(EOMONTH($B524,1))))&gt;=$B524)*(DATE(YEAR($B524),MONTH($B524)+1,MIN(BC$6,DAY(EOMONTH($B524,1))))&lt;$C524)))</f>
        <v>0</v>
      </c>
      <c r="BD524" s="48" t="n">
        <f aca="false">IF(OR(N(BD$5)=0,BD$6=""),0,BD$5*((DATE(YEAR($B524),MONTH($B524),MIN(BD$6,DAY(EOMONTH($B524,0))))&gt;=$B524)*(DATE(YEAR($B524),MONTH($B524),MIN(BD$6,DAY(EOMONTH($B524,0))))&lt;$C524)+(DATE(YEAR($B524),MONTH($B524)+1,MIN(BD$6,DAY(EOMONTH($B524,1))))&gt;=$B524)*(DATE(YEAR($B524),MONTH($B524)+1,MIN(BD$6,DAY(EOMONTH($B524,1))))&lt;$C524)))</f>
        <v>0</v>
      </c>
      <c r="BE524" s="48" t="n">
        <f aca="false">IF(OR(N(BE$5)=0,BE$6=""),0,BE$5*((DATE(YEAR($B524),MONTH($B524),MIN(BE$6,DAY(EOMONTH($B524,0))))&gt;=$B524)*(DATE(YEAR($B524),MONTH($B524),MIN(BE$6,DAY(EOMONTH($B524,0))))&lt;$C524)+(DATE(YEAR($B524),MONTH($B524)+1,MIN(BE$6,DAY(EOMONTH($B524,1))))&gt;=$B524)*(DATE(YEAR($B524),MONTH($B524)+1,MIN(BE$6,DAY(EOMONTH($B524,1))))&lt;$C524)))</f>
        <v>0</v>
      </c>
      <c r="BF524" s="48" t="n">
        <f aca="false">IF(OR(N(BF$5)=0,BF$6=""),0,BF$5*((DATE(YEAR($B524),MONTH($B524),MIN(BF$6,DAY(EOMONTH($B524,0))))&gt;=$B524)*(DATE(YEAR($B524),MONTH($B524),MIN(BF$6,DAY(EOMONTH($B524,0))))&lt;$C524)+(DATE(YEAR($B524),MONTH($B524)+1,MIN(BF$6,DAY(EOMONTH($B524,1))))&gt;=$B524)*(DATE(YEAR($B524),MONTH($B524)+1,MIN(BF$6,DAY(EOMONTH($B524,1))))&lt;$C524)))</f>
        <v>0</v>
      </c>
      <c r="BG524" s="48" t="n">
        <f aca="false">IF(OR(N(BG$5)=0,BG$6=""),0,BG$5*((DATE(YEAR($B524),MONTH($B524),MIN(BG$6,DAY(EOMONTH($B524,0))))&gt;=$B524)*(DATE(YEAR($B524),MONTH($B524),MIN(BG$6,DAY(EOMONTH($B524,0))))&lt;$C524)+(DATE(YEAR($B524),MONTH($B524)+1,MIN(BG$6,DAY(EOMONTH($B524,1))))&gt;=$B524)*(DATE(YEAR($B524),MONTH($B524)+1,MIN(BG$6,DAY(EOMONTH($B524,1))))&lt;$C524)))</f>
        <v>0</v>
      </c>
      <c r="BH524" s="48" t="n">
        <f aca="false">IF(OR(N(BH$5)=0,BH$6=""),0,BH$5*((DATE(YEAR($B524),MONTH($B524),MIN(BH$6,DAY(EOMONTH($B524,0))))&gt;=$B524)*(DATE(YEAR($B524),MONTH($B524),MIN(BH$6,DAY(EOMONTH($B524,0))))&lt;$C524)+(DATE(YEAR($B524),MONTH($B524)+1,MIN(BH$6,DAY(EOMONTH($B524,1))))&gt;=$B524)*(DATE(YEAR($B524),MONTH($B524)+1,MIN(BH$6,DAY(EOMONTH($B524,1))))&lt;$C524)))</f>
        <v>0</v>
      </c>
      <c r="BI524" s="48" t="n">
        <f aca="false">IF(OR(N(BI$5)=0,BI$6=""),0,BI$5*((DATE(YEAR($B524),MONTH($B524),MIN(BI$6,DAY(EOMONTH($B524,0))))&gt;=$B524)*(DATE(YEAR($B524),MONTH($B524),MIN(BI$6,DAY(EOMONTH($B524,0))))&lt;$C524)+(DATE(YEAR($B524),MONTH($B524)+1,MIN(BI$6,DAY(EOMONTH($B524,1))))&gt;=$B524)*(DATE(YEAR($B524),MONTH($B524)+1,MIN(BI$6,DAY(EOMONTH($B524,1))))&lt;$C524)))</f>
        <v>0</v>
      </c>
      <c r="BJ524" s="48" t="n">
        <f aca="false">IF(OR(N(BJ$5)=0,BJ$6=""),0,BJ$5*((DATE(YEAR($B524),MONTH($B524),MIN(BJ$6,DAY(EOMONTH($B524,0))))&gt;=$B524)*(DATE(YEAR($B524),MONTH($B524),MIN(BJ$6,DAY(EOMONTH($B524,0))))&lt;$C524)+(DATE(YEAR($B524),MONTH($B524)+1,MIN(BJ$6,DAY(EOMONTH($B524,1))))&gt;=$B524)*(DATE(YEAR($B524),MONTH($B524)+1,MIN(BJ$6,DAY(EOMONTH($B524,1))))&lt;$C524)))</f>
        <v>0</v>
      </c>
      <c r="BK524" s="48" t="n">
        <f aca="false">IF(OR(N(BK$5)=0,BK$6=""),0,BK$5*((DATE(YEAR($B524),MONTH($B524),MIN(BK$6,DAY(EOMONTH($B524,0))))&gt;=$B524)*(DATE(YEAR($B524),MONTH($B524),MIN(BK$6,DAY(EOMONTH($B524,0))))&lt;$C524)+(DATE(YEAR($B524),MONTH($B524)+1,MIN(BK$6,DAY(EOMONTH($B524,1))))&gt;=$B524)*(DATE(YEAR($B524),MONTH($B524)+1,MIN(BK$6,DAY(EOMONTH($B524,1))))&lt;$C524)))</f>
        <v>0</v>
      </c>
      <c r="BL524" s="48" t="n">
        <f aca="false">IF(OR(N(BL$5)=0,BL$6=""),0,BL$5*((DATE(YEAR($B524),MONTH($B524),MIN(BL$6,DAY(EOMONTH($B524,0))))&gt;=$B524)*(DATE(YEAR($B524),MONTH($B524),MIN(BL$6,DAY(EOMONTH($B524,0))))&lt;$C524)+(DATE(YEAR($B524),MONTH($B524)+1,MIN(BL$6,DAY(EOMONTH($B524,1))))&gt;=$B524)*(DATE(YEAR($B524),MONTH($B524)+1,MIN(BL$6,DAY(EOMONTH($B524,1))))&lt;$C524)))</f>
        <v>0</v>
      </c>
      <c r="BM524" s="48" t="n">
        <f aca="false">IF(OR(N(BM$5)=0,BM$6=""),0,BM$5*((DATE(YEAR($B524),MONTH($B524),MIN(BM$6,DAY(EOMONTH($B524,0))))&gt;=$B524)*(DATE(YEAR($B524),MONTH($B524),MIN(BM$6,DAY(EOMONTH($B524,0))))&lt;$C524)+(DATE(YEAR($B524),MONTH($B524)+1,MIN(BM$6,DAY(EOMONTH($B524,1))))&gt;=$B524)*(DATE(YEAR($B524),MONTH($B524)+1,MIN(BM$6,DAY(EOMONTH($B524,1))))&lt;$C524)))</f>
        <v>0</v>
      </c>
      <c r="BN524" s="48" t="n">
        <f aca="false">IF(OR(N(BN$5)=0,BN$6=""),0,BN$5*((DATE(YEAR($B524),MONTH($B524),MIN(BN$6,DAY(EOMONTH($B524,0))))&gt;=$B524)*(DATE(YEAR($B524),MONTH($B524),MIN(BN$6,DAY(EOMONTH($B524,0))))&lt;$C524)+(DATE(YEAR($B524),MONTH($B524)+1,MIN(BN$6,DAY(EOMONTH($B524,1))))&gt;=$B524)*(DATE(YEAR($B524),MONTH($B524)+1,MIN(BN$6,DAY(EOMONTH($B524,1))))&lt;$C524)))</f>
        <v>0</v>
      </c>
      <c r="BO524" s="48" t="n">
        <f aca="false">IF(OR(N(BO$5)=0,BO$6=""),0,BO$5*((DATE(YEAR($B524),MONTH($B524),MIN(BO$6,DAY(EOMONTH($B524,0))))&gt;=$B524)*(DATE(YEAR($B524),MONTH($B524),MIN(BO$6,DAY(EOMONTH($B524,0))))&lt;$C524)+(DATE(YEAR($B524),MONTH($B524)+1,MIN(BO$6,DAY(EOMONTH($B524,1))))&gt;=$B524)*(DATE(YEAR($B524),MONTH($B524)+1,MIN(BO$6,DAY(EOMONTH($B524,1))))&lt;$C524)))</f>
        <v>0</v>
      </c>
      <c r="BP524" s="48" t="n">
        <f aca="false">IF(OR(N(BP$5)=0,BP$6=""),0,BP$5*((DATE(YEAR($B524),MONTH($B524),MIN(BP$6,DAY(EOMONTH($B524,0))))&gt;=$B524)*(DATE(YEAR($B524),MONTH($B524),MIN(BP$6,DAY(EOMONTH($B524,0))))&lt;$C524)+(DATE(YEAR($B524),MONTH($B524)+1,MIN(BP$6,DAY(EOMONTH($B524,1))))&gt;=$B524)*(DATE(YEAR($B524),MONTH($B524)+1,MIN(BP$6,DAY(EOMONTH($B524,1))))&lt;$C524)))</f>
        <v>0</v>
      </c>
      <c r="BQ524" s="48" t="n">
        <f aca="false">IF(OR(N(BQ$5)=0,BQ$6=""),0,BQ$5*((DATE(YEAR($B524),MONTH($B524),MIN(BQ$6,DAY(EOMONTH($B524,0))))&gt;=$B524)*(DATE(YEAR($B524),MONTH($B524),MIN(BQ$6,DAY(EOMONTH($B524,0))))&lt;$C524)+(DATE(YEAR($B524),MONTH($B524)+1,MIN(BQ$6,DAY(EOMONTH($B524,1))))&gt;=$B524)*(DATE(YEAR($B524),MONTH($B524)+1,MIN(BQ$6,DAY(EOMONTH($B524,1))))&lt;$C524)))</f>
        <v>0</v>
      </c>
      <c r="BR524" s="48" t="n">
        <f aca="false">IF(OR(N(BR$5)=0,BR$6=""),0,BR$5*((DATE(YEAR($B524),MONTH($B524),MIN(BR$6,DAY(EOMONTH($B524,0))))&gt;=$B524)*(DATE(YEAR($B524),MONTH($B524),MIN(BR$6,DAY(EOMONTH($B524,0))))&lt;$C524)+(DATE(YEAR($B524),MONTH($B524)+1,MIN(BR$6,DAY(EOMONTH($B524,1))))&gt;=$B524)*(DATE(YEAR($B524),MONTH($B524)+1,MIN(BR$6,DAY(EOMONTH($B524,1))))&lt;$C524)))</f>
        <v>0</v>
      </c>
      <c r="BS524" s="48" t="n">
        <f aca="false">IF(OR(N(BS$5)=0,BS$6=""),0,BS$5*((DATE(YEAR($B524),MONTH($B524),MIN(BS$6,DAY(EOMONTH($B524,0))))&gt;=$B524)*(DATE(YEAR($B524),MONTH($B524),MIN(BS$6,DAY(EOMONTH($B524,0))))&lt;$C524)+(DATE(YEAR($B524),MONTH($B524)+1,MIN(BS$6,DAY(EOMONTH($B524,1))))&gt;=$B524)*(DATE(YEAR($B524),MONTH($B524)+1,MIN(BS$6,DAY(EOMONTH($B524,1))))&lt;$C524)))</f>
        <v>0</v>
      </c>
      <c r="BT524" s="48" t="n">
        <f aca="false">IF(OR(N(BT$5)=0,BT$6=""),0,BT$5*((DATE(YEAR($B524),MONTH($B524),MIN(BT$6,DAY(EOMONTH($B524,0))))&gt;=$B524)*(DATE(YEAR($B524),MONTH($B524),MIN(BT$6,DAY(EOMONTH($B524,0))))&lt;$C524)+(DATE(YEAR($B524),MONTH($B524)+1,MIN(BT$6,DAY(EOMONTH($B524,1))))&gt;=$B524)*(DATE(YEAR($B524),MONTH($B524)+1,MIN(BT$6,DAY(EOMONTH($B524,1))))&lt;$C524)))</f>
        <v>0</v>
      </c>
      <c r="BU524" s="48" t="n">
        <f aca="false">IF(OR(N(BU$5)=0,BU$6=""),0,BU$5*((DATE(YEAR($B524),MONTH($B524),MIN(BU$6,DAY(EOMONTH($B524,0))))&gt;=$B524)*(DATE(YEAR($B524),MONTH($B524),MIN(BU$6,DAY(EOMONTH($B524,0))))&lt;$C524)+(DATE(YEAR($B524),MONTH($B524)+1,MIN(BU$6,DAY(EOMONTH($B524,1))))&gt;=$B524)*(DATE(YEAR($B524),MONTH($B524)+1,MIN(BU$6,DAY(EOMONTH($B524,1))))&lt;$C524)))</f>
        <v>0</v>
      </c>
      <c r="BV524" s="48" t="n">
        <f aca="false">IF(OR(N(BV$5)=0,BV$6=""),0,BV$5*((DATE(YEAR($B524),MONTH($B524),MIN(BV$6,DAY(EOMONTH($B524,0))))&gt;=$B524)*(DATE(YEAR($B524),MONTH($B524),MIN(BV$6,DAY(EOMONTH($B524,0))))&lt;$C524)+(DATE(YEAR($B524),MONTH($B524)+1,MIN(BV$6,DAY(EOMONTH($B524,1))))&gt;=$B524)*(DATE(YEAR($B524),MONTH($B524)+1,MIN(BV$6,DAY(EOMONTH($B524,1))))&lt;$C524)))</f>
        <v>0</v>
      </c>
      <c r="BW524" s="48" t="n">
        <f aca="false">IF(OR(N(BW$5)=0,BW$6=""),0,BW$5*((DATE(YEAR($B524),MONTH($B524),MIN(BW$6,DAY(EOMONTH($B524,0))))&gt;=$B524)*(DATE(YEAR($B524),MONTH($B524),MIN(BW$6,DAY(EOMONTH($B524,0))))&lt;$C524)+(DATE(YEAR($B524),MONTH($B524)+1,MIN(BW$6,DAY(EOMONTH($B524,1))))&gt;=$B524)*(DATE(YEAR($B524),MONTH($B524)+1,MIN(BW$6,DAY(EOMONTH($B524,1))))&lt;$C524)))</f>
        <v>0</v>
      </c>
      <c r="BX524" s="48" t="n">
        <f aca="false">MIN(Z524,(FT523*(1+FT$5/Setup!$C$36)+IF($V524=1,N($F524),0)))</f>
        <v>0</v>
      </c>
      <c r="BY524" s="48" t="n">
        <f aca="false">MIN(AA524,(FU523*(1+FU$5/Setup!$C$36)+IF($V524=2,N($F524),0)))</f>
        <v>0</v>
      </c>
      <c r="BZ524" s="48" t="n">
        <f aca="false">MIN(AB524,(FV523*(1+FV$5/Setup!$C$36)+IF($V524=3,N($F524),0)))</f>
        <v>0</v>
      </c>
      <c r="CA524" s="48" t="n">
        <f aca="false">MIN(AC524,(FW523*(1+FW$5/Setup!$C$36)+IF($V524=4,N($F524),0)))</f>
        <v>0</v>
      </c>
      <c r="CB524" s="48" t="n">
        <f aca="false">MIN(AD524,(FX523*(1+FX$5/Setup!$C$36)+IF($V524=5,N($F524),0)))</f>
        <v>0</v>
      </c>
      <c r="CC524" s="48" t="n">
        <f aca="false">MIN(AE524,(FY523*(1+FY$5/Setup!$C$36)+IF($V524=6,N($F524),0)))</f>
        <v>0</v>
      </c>
      <c r="CD524" s="48" t="n">
        <f aca="false">MIN(AF524,(FZ523*(1+FZ$5/Setup!$C$36)+IF($V524=7,N($F524),0)))</f>
        <v>0</v>
      </c>
      <c r="CE524" s="48" t="n">
        <f aca="false">MIN(AG524,(GA523*(1+GA$5/Setup!$C$36)+IF($V524=8,N($F524),0)))</f>
        <v>0</v>
      </c>
      <c r="CF524" s="48" t="n">
        <f aca="false">MIN(AH524,(GB523*(1+GB$5/Setup!$C$36)+IF($V524=9,N($F524),0)))</f>
        <v>0</v>
      </c>
      <c r="CG524" s="48" t="n">
        <f aca="false">MIN(AI524,(GC523*(1+GC$5/Setup!$C$36)+IF($V524=10,N($F524),0)))</f>
        <v>0</v>
      </c>
      <c r="CH524" s="48" t="n">
        <f aca="false">MIN(AJ524,(GD523*(1+GD$5/Setup!$C$36)+IF($V524=11,N($F524),0)))</f>
        <v>0</v>
      </c>
      <c r="CI524" s="48" t="n">
        <f aca="false">MIN(AK524,(GE523*(1+GE$5/Setup!$C$36)+IF($V524=12,N($F524),0)))</f>
        <v>0</v>
      </c>
      <c r="CJ524" s="48" t="n">
        <f aca="false">MIN(AL524,(GF523*(1+GF$5/Setup!$C$36)+IF($V524=13,N($F524),0)))</f>
        <v>0</v>
      </c>
      <c r="CK524" s="48" t="n">
        <f aca="false">MIN(AM524,(GG523*(1+GG$5/Setup!$C$36)+IF($V524=14,N($F524),0)))</f>
        <v>0</v>
      </c>
      <c r="CL524" s="48" t="n">
        <f aca="false">MIN(AN524,(GH523*(1+GH$5/Setup!$C$36)+IF($V524=15,N($F524),0)))</f>
        <v>0</v>
      </c>
      <c r="CM524" s="48" t="n">
        <f aca="false">MIN(AO524,(GI523*(1+GI$5/Setup!$C$36)+IF($V524=16,N($F524),0)))</f>
        <v>0</v>
      </c>
      <c r="CN524" s="48" t="n">
        <f aca="false">MIN(AP524,(GJ523*(1+GJ$5/Setup!$C$36)+IF($V524=17,N($F524),0)))</f>
        <v>0</v>
      </c>
      <c r="CO524" s="48" t="n">
        <f aca="false">MIN(AQ524,(GK523*(1+GK$5/Setup!$C$36)+IF($V524=18,N($F524),0)))</f>
        <v>0</v>
      </c>
      <c r="CP524" s="48" t="n">
        <f aca="false">MIN(AR524,(GL523*(1+GL$5/Setup!$C$36)+IF($V524=19,N($F524),0)))</f>
        <v>0</v>
      </c>
      <c r="CQ524" s="48" t="n">
        <f aca="false">MIN(AS524,(GM523*(1+GM$5/Setup!$C$36)+IF($V524=20,N($F524),0)))</f>
        <v>0</v>
      </c>
      <c r="CR524" s="48" t="n">
        <f aca="false">MIN(AT524,(GN523*(1+GN$5/Setup!$C$36)+IF($V524=21,N($F524),0)))</f>
        <v>0</v>
      </c>
      <c r="CS524" s="48" t="n">
        <f aca="false">MIN(AU524,(GO523*(1+GO$5/Setup!$C$36)+IF($V524=22,N($F524),0)))</f>
        <v>0</v>
      </c>
      <c r="CT524" s="48" t="n">
        <f aca="false">MIN(AV524,(GP523*(1+GP$5/Setup!$C$36)+IF($V524=23,N($F524),0)))</f>
        <v>0</v>
      </c>
      <c r="CU524" s="48" t="n">
        <f aca="false">MIN(AW524,(GQ523*(1+GQ$5/Setup!$C$36)+IF($V524=24,N($F524),0)))</f>
        <v>0</v>
      </c>
      <c r="CV524" s="48" t="n">
        <f aca="false">MIN(AX524,(GR523*(1+GR$5/Setup!$C$36)+IF($V524=25,N($F524),0)))</f>
        <v>0</v>
      </c>
      <c r="CW524" s="48" t="n">
        <f aca="false">MIN(AY524,(GS523*(1+GS$5/Setup!$C$36)+IF($V524=26,N($F524),0)))</f>
        <v>0</v>
      </c>
      <c r="CX524" s="48" t="n">
        <f aca="false">MIN(AZ524,(GT523*(1+GT$5/Setup!$C$36)+IF($V524=27,N($F524),0)))</f>
        <v>0</v>
      </c>
      <c r="CY524" s="48" t="n">
        <f aca="false">MIN(BA524,(GU523*(1+GU$5/Setup!$C$36)+IF($V524=28,N($F524),0)))</f>
        <v>0</v>
      </c>
      <c r="CZ524" s="48" t="n">
        <f aca="false">MIN(BB524,(GV523*(1+GV$5/Setup!$C$36)+IF($V524=29,N($F524),0)))</f>
        <v>0</v>
      </c>
      <c r="DA524" s="48" t="n">
        <f aca="false">MIN(BC524,(GW523*(1+GW$5/Setup!$C$36)+IF($V524=30,N($F524),0)))</f>
        <v>0</v>
      </c>
      <c r="DB524" s="48" t="n">
        <f aca="false">MIN(BD524,(GX523*(1+GX$5/Setup!$C$36)+IF($V524=31,N($F524),0)))</f>
        <v>0</v>
      </c>
      <c r="DC524" s="48" t="n">
        <f aca="false">MIN(BE524,(GY523*(1+GY$5/Setup!$C$36)+IF($V524=32,N($F524),0)))</f>
        <v>0</v>
      </c>
      <c r="DD524" s="48" t="n">
        <f aca="false">MIN(BF524,(GZ523*(1+GZ$5/Setup!$C$36)+IF($V524=33,N($F524),0)))</f>
        <v>0</v>
      </c>
      <c r="DE524" s="48" t="n">
        <f aca="false">MIN(BG524,(HA523*(1+HA$5/Setup!$C$36)+IF($V524=34,N($F524),0)))</f>
        <v>0</v>
      </c>
      <c r="DF524" s="48" t="n">
        <f aca="false">MIN(BH524,(HB523*(1+HB$5/Setup!$C$36)+IF($V524=35,N($F524),0)))</f>
        <v>0</v>
      </c>
      <c r="DG524" s="48" t="n">
        <f aca="false">MIN(BI524,(HC523*(1+HC$5/Setup!$C$36)+IF($V524=36,N($F524),0)))</f>
        <v>0</v>
      </c>
      <c r="DH524" s="48" t="n">
        <f aca="false">MIN(BJ524,(HD523*(1+HD$5/Setup!$C$36)+IF($V524=37,N($F524),0)))</f>
        <v>0</v>
      </c>
      <c r="DI524" s="48" t="n">
        <f aca="false">MIN(BK524,(HE523*(1+HE$5/Setup!$C$36)+IF($V524=38,N($F524),0)))</f>
        <v>0</v>
      </c>
      <c r="DJ524" s="48" t="n">
        <f aca="false">MIN(BL524,(HF523*(1+HF$5/Setup!$C$36)+IF($V524=39,N($F524),0)))</f>
        <v>0</v>
      </c>
      <c r="DK524" s="48" t="n">
        <f aca="false">MIN(BM524,(HG523*(1+HG$5/Setup!$C$36)+IF($V524=40,N($F524),0)))</f>
        <v>0</v>
      </c>
      <c r="DL524" s="48" t="n">
        <f aca="false">MIN(BN524,(HH523*(1+HH$5/Setup!$C$36)+IF($V524=41,N($F524),0)))</f>
        <v>0</v>
      </c>
      <c r="DM524" s="48" t="n">
        <f aca="false">MIN(BO524,(HI523*(1+HI$5/Setup!$C$36)+IF($V524=42,N($F524),0)))</f>
        <v>0</v>
      </c>
      <c r="DN524" s="48" t="n">
        <f aca="false">MIN(BP524,(HJ523*(1+HJ$5/Setup!$C$36)+IF($V524=43,N($F524),0)))</f>
        <v>0</v>
      </c>
      <c r="DO524" s="48" t="n">
        <f aca="false">MIN(BQ524,(HK523*(1+HK$5/Setup!$C$36)+IF($V524=44,N($F524),0)))</f>
        <v>0</v>
      </c>
      <c r="DP524" s="48" t="n">
        <f aca="false">MIN(BR524,(HL523*(1+HL$5/Setup!$C$36)+IF($V524=45,N($F524),0)))</f>
        <v>0</v>
      </c>
      <c r="DQ524" s="48" t="n">
        <f aca="false">MIN(BS524,(HM523*(1+HM$5/Setup!$C$36)+IF($V524=46,N($F524),0)))</f>
        <v>0</v>
      </c>
      <c r="DR524" s="48" t="n">
        <f aca="false">MIN(BT524,(HN523*(1+HN$5/Setup!$C$36)+IF($V524=47,N($F524),0)))</f>
        <v>0</v>
      </c>
      <c r="DS524" s="48" t="n">
        <f aca="false">MIN(BU524,(HO523*(1+HO$5/Setup!$C$36)+IF($V524=48,N($F524),0)))</f>
        <v>0</v>
      </c>
      <c r="DT524" s="48" t="n">
        <f aca="false">MIN(BV524,(HP523*(1+HP$5/Setup!$C$36)+IF($V524=49,N($F524),0)))</f>
        <v>0</v>
      </c>
      <c r="DU524" s="48" t="n">
        <f aca="false">MIN(BW524,(HQ523*(1+HQ$5/Setup!$C$36)+IF($V524=50,N($F524),0)))</f>
        <v>0</v>
      </c>
      <c r="DV524" s="48" t="n">
        <f aca="false">MIN(MAX((FT523*(1+FT$5/Setup!$C$36)+IF($V524=1,N($F524),0))-BX524,0),MAX($P524-0,0))</f>
        <v>0</v>
      </c>
      <c r="DW524" s="48" t="n">
        <f aca="false">MIN(MAX((FU523*(1+FU$5/Setup!$C$36)+IF($V524=2,N($F524),0))-BY524,0),MAX($P524-SUM(DV524:DV524),0))</f>
        <v>0</v>
      </c>
      <c r="DX524" s="48" t="n">
        <f aca="false">MIN(MAX((FV523*(1+FV$5/Setup!$C$36)+IF($V524=3,N($F524),0))-BZ524,0),MAX($P524-SUM(DV524:DW524),0))</f>
        <v>0</v>
      </c>
      <c r="DY524" s="48" t="n">
        <f aca="false">MIN(MAX((FW523*(1+FW$5/Setup!$C$36)+IF($V524=4,N($F524),0))-CA524,0),MAX($P524-SUM(DV524:DX524),0))</f>
        <v>0</v>
      </c>
      <c r="DZ524" s="48" t="n">
        <f aca="false">MIN(MAX((FX523*(1+FX$5/Setup!$C$36)+IF($V524=5,N($F524),0))-CB524,0),MAX($P524-SUM(DV524:DY524),0))</f>
        <v>0</v>
      </c>
      <c r="EA524" s="48" t="n">
        <f aca="false">MIN(MAX((FY523*(1+FY$5/Setup!$C$36)+IF($V524=6,N($F524),0))-CC524,0),MAX($P524-SUM(DV524:DZ524),0))</f>
        <v>0</v>
      </c>
      <c r="EB524" s="48" t="n">
        <f aca="false">MIN(MAX((FZ523*(1+FZ$5/Setup!$C$36)+IF($V524=7,N($F524),0))-CD524,0),MAX($P524-SUM(DV524:EA524),0))</f>
        <v>0</v>
      </c>
      <c r="EC524" s="48" t="n">
        <f aca="false">MIN(MAX((GA523*(1+GA$5/Setup!$C$36)+IF($V524=8,N($F524),0))-CE524,0),MAX($P524-SUM(DV524:EB524),0))</f>
        <v>0</v>
      </c>
      <c r="ED524" s="48" t="n">
        <f aca="false">MIN(MAX((GB523*(1+GB$5/Setup!$C$36)+IF($V524=9,N($F524),0))-CF524,0),MAX($P524-SUM(DV524:EC524),0))</f>
        <v>0</v>
      </c>
      <c r="EE524" s="48" t="n">
        <f aca="false">MIN(MAX((GC523*(1+GC$5/Setup!$C$36)+IF($V524=10,N($F524),0))-CG524,0),MAX($P524-SUM(DV524:ED524),0))</f>
        <v>0</v>
      </c>
      <c r="EF524" s="48" t="n">
        <f aca="false">MIN(MAX((GD523*(1+GD$5/Setup!$C$36)+IF($V524=11,N($F524),0))-CH524,0),MAX($P524-SUM(DV524:EE524),0))</f>
        <v>0</v>
      </c>
      <c r="EG524" s="48" t="n">
        <f aca="false">MIN(MAX((GE523*(1+GE$5/Setup!$C$36)+IF($V524=12,N($F524),0))-CI524,0),MAX($P524-SUM(DV524:EF524),0))</f>
        <v>0</v>
      </c>
      <c r="EH524" s="48" t="n">
        <f aca="false">MIN(MAX((GF523*(1+GF$5/Setup!$C$36)+IF($V524=13,N($F524),0))-CJ524,0),MAX($P524-SUM(DV524:EG524),0))</f>
        <v>0</v>
      </c>
      <c r="EI524" s="48" t="n">
        <f aca="false">MIN(MAX((GG523*(1+GG$5/Setup!$C$36)+IF($V524=14,N($F524),0))-CK524,0),MAX($P524-SUM(DV524:EH524),0))</f>
        <v>0</v>
      </c>
      <c r="EJ524" s="48" t="n">
        <f aca="false">MIN(MAX((GH523*(1+GH$5/Setup!$C$36)+IF($V524=15,N($F524),0))-CL524,0),MAX($P524-SUM(DV524:EI524),0))</f>
        <v>0</v>
      </c>
      <c r="EK524" s="48" t="n">
        <f aca="false">MIN(MAX((GI523*(1+GI$5/Setup!$C$36)+IF($V524=16,N($F524),0))-CM524,0),MAX($P524-SUM(DV524:EJ524),0))</f>
        <v>0</v>
      </c>
      <c r="EL524" s="48" t="n">
        <f aca="false">MIN(MAX((GJ523*(1+GJ$5/Setup!$C$36)+IF($V524=17,N($F524),0))-CN524,0),MAX($P524-SUM(DV524:EK524),0))</f>
        <v>0</v>
      </c>
      <c r="EM524" s="48" t="n">
        <f aca="false">MIN(MAX((GK523*(1+GK$5/Setup!$C$36)+IF($V524=18,N($F524),0))-CO524,0),MAX($P524-SUM(DV524:EL524),0))</f>
        <v>0</v>
      </c>
      <c r="EN524" s="48" t="n">
        <f aca="false">MIN(MAX((GL523*(1+GL$5/Setup!$C$36)+IF($V524=19,N($F524),0))-CP524,0),MAX($P524-SUM(DV524:EM524),0))</f>
        <v>0</v>
      </c>
      <c r="EO524" s="48" t="n">
        <f aca="false">MIN(MAX((GM523*(1+GM$5/Setup!$C$36)+IF($V524=20,N($F524),0))-CQ524,0),MAX($P524-SUM(DV524:EN524),0))</f>
        <v>0</v>
      </c>
      <c r="EP524" s="48" t="n">
        <f aca="false">MIN(MAX((GN523*(1+GN$5/Setup!$C$36)+IF($V524=21,N($F524),0))-CR524,0),MAX($P524-SUM(DV524:EO524),0))</f>
        <v>0</v>
      </c>
      <c r="EQ524" s="48" t="n">
        <f aca="false">MIN(MAX((GO523*(1+GO$5/Setup!$C$36)+IF($V524=22,N($F524),0))-CS524,0),MAX($P524-SUM(DV524:EP524),0))</f>
        <v>0</v>
      </c>
      <c r="ER524" s="48" t="n">
        <f aca="false">MIN(MAX((GP523*(1+GP$5/Setup!$C$36)+IF($V524=23,N($F524),0))-CT524,0),MAX($P524-SUM(DV524:EQ524),0))</f>
        <v>0</v>
      </c>
      <c r="ES524" s="48" t="n">
        <f aca="false">MIN(MAX((GQ523*(1+GQ$5/Setup!$C$36)+IF($V524=24,N($F524),0))-CU524,0),MAX($P524-SUM(DV524:ER524),0))</f>
        <v>0</v>
      </c>
      <c r="ET524" s="48" t="n">
        <f aca="false">MIN(MAX((GR523*(1+GR$5/Setup!$C$36)+IF($V524=25,N($F524),0))-CV524,0),MAX($P524-SUM(DV524:ES524),0))</f>
        <v>0</v>
      </c>
      <c r="EU524" s="48" t="n">
        <f aca="false">MIN(MAX((GS523*(1+GS$5/Setup!$C$36)+IF($V524=26,N($F524),0))-CW524,0),MAX($P524-SUM(DV524:ET524),0))</f>
        <v>0</v>
      </c>
      <c r="EV524" s="48" t="n">
        <f aca="false">MIN(MAX((GT523*(1+GT$5/Setup!$C$36)+IF($V524=27,N($F524),0))-CX524,0),MAX($P524-SUM(DV524:EU524),0))</f>
        <v>0</v>
      </c>
      <c r="EW524" s="48" t="n">
        <f aca="false">MIN(MAX((GU523*(1+GU$5/Setup!$C$36)+IF($V524=28,N($F524),0))-CY524,0),MAX($P524-SUM(DV524:EV524),0))</f>
        <v>0</v>
      </c>
      <c r="EX524" s="48" t="n">
        <f aca="false">MIN(MAX((GV523*(1+GV$5/Setup!$C$36)+IF($V524=29,N($F524),0))-CZ524,0),MAX($P524-SUM(DV524:EW524),0))</f>
        <v>0</v>
      </c>
      <c r="EY524" s="48" t="n">
        <f aca="false">MIN(MAX((GW523*(1+GW$5/Setup!$C$36)+IF($V524=30,N($F524),0))-DA524,0),MAX($P524-SUM(DV524:EX524),0))</f>
        <v>0</v>
      </c>
      <c r="EZ524" s="48" t="n">
        <f aca="false">MIN(MAX((GX523*(1+GX$5/Setup!$C$36)+IF($V524=31,N($F524),0))-DB524,0),MAX($P524-SUM(DV524:EY524),0))</f>
        <v>0</v>
      </c>
      <c r="FA524" s="48" t="n">
        <f aca="false">MIN(MAX((GY523*(1+GY$5/Setup!$C$36)+IF($V524=32,N($F524),0))-DC524,0),MAX($P524-SUM(DV524:EZ524),0))</f>
        <v>0</v>
      </c>
      <c r="FB524" s="48" t="n">
        <f aca="false">MIN(MAX((GZ523*(1+GZ$5/Setup!$C$36)+IF($V524=33,N($F524),0))-DD524,0),MAX($P524-SUM(DV524:FA524),0))</f>
        <v>0</v>
      </c>
      <c r="FC524" s="48" t="n">
        <f aca="false">MIN(MAX((HA523*(1+HA$5/Setup!$C$36)+IF($V524=34,N($F524),0))-DE524,0),MAX($P524-SUM(DV524:FB524),0))</f>
        <v>0</v>
      </c>
      <c r="FD524" s="48" t="n">
        <f aca="false">MIN(MAX((HB523*(1+HB$5/Setup!$C$36)+IF($V524=35,N($F524),0))-DF524,0),MAX($P524-SUM(DV524:FC524),0))</f>
        <v>0</v>
      </c>
      <c r="FE524" s="48" t="n">
        <f aca="false">MIN(MAX((HC523*(1+HC$5/Setup!$C$36)+IF($V524=36,N($F524),0))-DG524,0),MAX($P524-SUM(DV524:FD524),0))</f>
        <v>0</v>
      </c>
      <c r="FF524" s="48" t="n">
        <f aca="false">MIN(MAX((HD523*(1+HD$5/Setup!$C$36)+IF($V524=37,N($F524),0))-DH524,0),MAX($P524-SUM(DV524:FE524),0))</f>
        <v>0</v>
      </c>
      <c r="FG524" s="48" t="n">
        <f aca="false">MIN(MAX((HE523*(1+HE$5/Setup!$C$36)+IF($V524=38,N($F524),0))-DI524,0),MAX($P524-SUM(DV524:FF524),0))</f>
        <v>0</v>
      </c>
      <c r="FH524" s="48" t="n">
        <f aca="false">MIN(MAX((HF523*(1+HF$5/Setup!$C$36)+IF($V524=39,N($F524),0))-DJ524,0),MAX($P524-SUM(DV524:FG524),0))</f>
        <v>0</v>
      </c>
      <c r="FI524" s="48" t="n">
        <f aca="false">MIN(MAX((HG523*(1+HG$5/Setup!$C$36)+IF($V524=40,N($F524),0))-DK524,0),MAX($P524-SUM(DV524:FH524),0))</f>
        <v>0</v>
      </c>
      <c r="FJ524" s="48" t="n">
        <f aca="false">MIN(MAX((HH523*(1+HH$5/Setup!$C$36)+IF($V524=41,N($F524),0))-DL524,0),MAX($P524-SUM(DV524:FI524),0))</f>
        <v>0</v>
      </c>
      <c r="FK524" s="48" t="n">
        <f aca="false">MIN(MAX((HI523*(1+HI$5/Setup!$C$36)+IF($V524=42,N($F524),0))-DM524,0),MAX($P524-SUM(DV524:FJ524),0))</f>
        <v>0</v>
      </c>
      <c r="FL524" s="48" t="n">
        <f aca="false">MIN(MAX((HJ523*(1+HJ$5/Setup!$C$36)+IF($V524=43,N($F524),0))-DN524,0),MAX($P524-SUM(DV524:FK524),0))</f>
        <v>0</v>
      </c>
      <c r="FM524" s="48" t="n">
        <f aca="false">MIN(MAX((HK523*(1+HK$5/Setup!$C$36)+IF($V524=44,N($F524),0))-DO524,0),MAX($P524-SUM(DV524:FL524),0))</f>
        <v>0</v>
      </c>
      <c r="FN524" s="48" t="n">
        <f aca="false">MIN(MAX((HL523*(1+HL$5/Setup!$C$36)+IF($V524=45,N($F524),0))-DP524,0),MAX($P524-SUM(DV524:FM524),0))</f>
        <v>0</v>
      </c>
      <c r="FO524" s="48" t="n">
        <f aca="false">MIN(MAX((HM523*(1+HM$5/Setup!$C$36)+IF($V524=46,N($F524),0))-DQ524,0),MAX($P524-SUM(DV524:FN524),0))</f>
        <v>0</v>
      </c>
      <c r="FP524" s="48" t="n">
        <f aca="false">MIN(MAX((HN523*(1+HN$5/Setup!$C$36)+IF($V524=47,N($F524),0))-DR524,0),MAX($P524-SUM(DV524:FO524),0))</f>
        <v>0</v>
      </c>
      <c r="FQ524" s="48" t="n">
        <f aca="false">MIN(MAX((HO523*(1+HO$5/Setup!$C$36)+IF($V524=48,N($F524),0))-DS524,0),MAX($P524-SUM(DV524:FP524),0))</f>
        <v>0</v>
      </c>
      <c r="FR524" s="48" t="n">
        <f aca="false">MIN(MAX((HP523*(1+HP$5/Setup!$C$36)+IF($V524=49,N($F524),0))-DT524,0),MAX($P524-SUM(DV524:FQ524),0))</f>
        <v>0</v>
      </c>
      <c r="FS524" s="48" t="n">
        <f aca="false">MIN(MAX((HQ523*(1+HQ$5/Setup!$C$36)+IF($V524=50,N($F524),0))-DU524,0),MAX($P524-SUM(DV524:FR524),0))</f>
        <v>0</v>
      </c>
      <c r="FT524" s="48" t="n">
        <f aca="false">IF((FT523*(1+FT$5/Setup!$C$36)+IF($V524=1,N($F524),0))-BX524-DV524&lt;0.005,0,(FT523*(1+FT$5/Setup!$C$36)+IF($V524=1,N($F524),0))-BX524-DV524)</f>
        <v>0</v>
      </c>
      <c r="FU524" s="48" t="n">
        <f aca="false">IF((FU523*(1+FU$5/Setup!$C$36)+IF($V524=2,N($F524),0))-BY524-DW524&lt;0.005,0,(FU523*(1+FU$5/Setup!$C$36)+IF($V524=2,N($F524),0))-BY524-DW524)</f>
        <v>0</v>
      </c>
      <c r="FV524" s="48" t="n">
        <f aca="false">IF((FV523*(1+FV$5/Setup!$C$36)+IF($V524=3,N($F524),0))-BZ524-DX524&lt;0.005,0,(FV523*(1+FV$5/Setup!$C$36)+IF($V524=3,N($F524),0))-BZ524-DX524)</f>
        <v>0</v>
      </c>
      <c r="FW524" s="48" t="n">
        <f aca="false">IF((FW523*(1+FW$5/Setup!$C$36)+IF($V524=4,N($F524),0))-CA524-DY524&lt;0.005,0,(FW523*(1+FW$5/Setup!$C$36)+IF($V524=4,N($F524),0))-CA524-DY524)</f>
        <v>0</v>
      </c>
      <c r="FX524" s="48" t="n">
        <f aca="false">IF((FX523*(1+FX$5/Setup!$C$36)+IF($V524=5,N($F524),0))-CB524-DZ524&lt;0.005,0,(FX523*(1+FX$5/Setup!$C$36)+IF($V524=5,N($F524),0))-CB524-DZ524)</f>
        <v>0</v>
      </c>
      <c r="FY524" s="48" t="n">
        <f aca="false">IF((FY523*(1+FY$5/Setup!$C$36)+IF($V524=6,N($F524),0))-CC524-EA524&lt;0.005,0,(FY523*(1+FY$5/Setup!$C$36)+IF($V524=6,N($F524),0))-CC524-EA524)</f>
        <v>0</v>
      </c>
      <c r="FZ524" s="48" t="n">
        <f aca="false">IF((FZ523*(1+FZ$5/Setup!$C$36)+IF($V524=7,N($F524),0))-CD524-EB524&lt;0.005,0,(FZ523*(1+FZ$5/Setup!$C$36)+IF($V524=7,N($F524),0))-CD524-EB524)</f>
        <v>0</v>
      </c>
      <c r="GA524" s="48" t="n">
        <f aca="false">IF((GA523*(1+GA$5/Setup!$C$36)+IF($V524=8,N($F524),0))-CE524-EC524&lt;0.005,0,(GA523*(1+GA$5/Setup!$C$36)+IF($V524=8,N($F524),0))-CE524-EC524)</f>
        <v>0</v>
      </c>
      <c r="GB524" s="48" t="n">
        <f aca="false">IF((GB523*(1+GB$5/Setup!$C$36)+IF($V524=9,N($F524),0))-CF524-ED524&lt;0.005,0,(GB523*(1+GB$5/Setup!$C$36)+IF($V524=9,N($F524),0))-CF524-ED524)</f>
        <v>0</v>
      </c>
      <c r="GC524" s="48" t="n">
        <f aca="false">IF((GC523*(1+GC$5/Setup!$C$36)+IF($V524=10,N($F524),0))-CG524-EE524&lt;0.005,0,(GC523*(1+GC$5/Setup!$C$36)+IF($V524=10,N($F524),0))-CG524-EE524)</f>
        <v>0</v>
      </c>
      <c r="GD524" s="48" t="n">
        <f aca="false">IF((GD523*(1+GD$5/Setup!$C$36)+IF($V524=11,N($F524),0))-CH524-EF524&lt;0.005,0,(GD523*(1+GD$5/Setup!$C$36)+IF($V524=11,N($F524),0))-CH524-EF524)</f>
        <v>0</v>
      </c>
      <c r="GE524" s="48" t="n">
        <f aca="false">IF((GE523*(1+GE$5/Setup!$C$36)+IF($V524=12,N($F524),0))-CI524-EG524&lt;0.005,0,(GE523*(1+GE$5/Setup!$C$36)+IF($V524=12,N($F524),0))-CI524-EG524)</f>
        <v>0</v>
      </c>
      <c r="GF524" s="48" t="n">
        <f aca="false">IF((GF523*(1+GF$5/Setup!$C$36)+IF($V524=13,N($F524),0))-CJ524-EH524&lt;0.005,0,(GF523*(1+GF$5/Setup!$C$36)+IF($V524=13,N($F524),0))-CJ524-EH524)</f>
        <v>0</v>
      </c>
      <c r="GG524" s="48" t="n">
        <f aca="false">IF((GG523*(1+GG$5/Setup!$C$36)+IF($V524=14,N($F524),0))-CK524-EI524&lt;0.005,0,(GG523*(1+GG$5/Setup!$C$36)+IF($V524=14,N($F524),0))-CK524-EI524)</f>
        <v>0</v>
      </c>
      <c r="GH524" s="48" t="n">
        <f aca="false">IF((GH523*(1+GH$5/Setup!$C$36)+IF($V524=15,N($F524),0))-CL524-EJ524&lt;0.005,0,(GH523*(1+GH$5/Setup!$C$36)+IF($V524=15,N($F524),0))-CL524-EJ524)</f>
        <v>0</v>
      </c>
      <c r="GI524" s="48" t="n">
        <f aca="false">IF((GI523*(1+GI$5/Setup!$C$36)+IF($V524=16,N($F524),0))-CM524-EK524&lt;0.005,0,(GI523*(1+GI$5/Setup!$C$36)+IF($V524=16,N($F524),0))-CM524-EK524)</f>
        <v>0</v>
      </c>
      <c r="GJ524" s="48" t="n">
        <f aca="false">IF((GJ523*(1+GJ$5/Setup!$C$36)+IF($V524=17,N($F524),0))-CN524-EL524&lt;0.005,0,(GJ523*(1+GJ$5/Setup!$C$36)+IF($V524=17,N($F524),0))-CN524-EL524)</f>
        <v>0</v>
      </c>
      <c r="GK524" s="48" t="n">
        <f aca="false">IF((GK523*(1+GK$5/Setup!$C$36)+IF($V524=18,N($F524),0))-CO524-EM524&lt;0.005,0,(GK523*(1+GK$5/Setup!$C$36)+IF($V524=18,N($F524),0))-CO524-EM524)</f>
        <v>0</v>
      </c>
      <c r="GL524" s="48" t="n">
        <f aca="false">IF((GL523*(1+GL$5/Setup!$C$36)+IF($V524=19,N($F524),0))-CP524-EN524&lt;0.005,0,(GL523*(1+GL$5/Setup!$C$36)+IF($V524=19,N($F524),0))-CP524-EN524)</f>
        <v>0</v>
      </c>
      <c r="GM524" s="48" t="n">
        <f aca="false">IF((GM523*(1+GM$5/Setup!$C$36)+IF($V524=20,N($F524),0))-CQ524-EO524&lt;0.005,0,(GM523*(1+GM$5/Setup!$C$36)+IF($V524=20,N($F524),0))-CQ524-EO524)</f>
        <v>0</v>
      </c>
      <c r="GN524" s="48" t="n">
        <f aca="false">IF((GN523*(1+GN$5/Setup!$C$36)+IF($V524=21,N($F524),0))-CR524-EP524&lt;0.005,0,(GN523*(1+GN$5/Setup!$C$36)+IF($V524=21,N($F524),0))-CR524-EP524)</f>
        <v>0</v>
      </c>
      <c r="GO524" s="48" t="n">
        <f aca="false">IF((GO523*(1+GO$5/Setup!$C$36)+IF($V524=22,N($F524),0))-CS524-EQ524&lt;0.005,0,(GO523*(1+GO$5/Setup!$C$36)+IF($V524=22,N($F524),0))-CS524-EQ524)</f>
        <v>0</v>
      </c>
      <c r="GP524" s="48" t="n">
        <f aca="false">IF((GP523*(1+GP$5/Setup!$C$36)+IF($V524=23,N($F524),0))-CT524-ER524&lt;0.005,0,(GP523*(1+GP$5/Setup!$C$36)+IF($V524=23,N($F524),0))-CT524-ER524)</f>
        <v>0</v>
      </c>
      <c r="GQ524" s="48" t="n">
        <f aca="false">IF((GQ523*(1+GQ$5/Setup!$C$36)+IF($V524=24,N($F524),0))-CU524-ES524&lt;0.005,0,(GQ523*(1+GQ$5/Setup!$C$36)+IF($V524=24,N($F524),0))-CU524-ES524)</f>
        <v>0</v>
      </c>
      <c r="GR524" s="48" t="n">
        <f aca="false">IF((GR523*(1+GR$5/Setup!$C$36)+IF($V524=25,N($F524),0))-CV524-ET524&lt;0.005,0,(GR523*(1+GR$5/Setup!$C$36)+IF($V524=25,N($F524),0))-CV524-ET524)</f>
        <v>0</v>
      </c>
      <c r="GS524" s="48" t="n">
        <f aca="false">IF((GS523*(1+GS$5/Setup!$C$36)+IF($V524=26,N($F524),0))-CW524-EU524&lt;0.005,0,(GS523*(1+GS$5/Setup!$C$36)+IF($V524=26,N($F524),0))-CW524-EU524)</f>
        <v>0</v>
      </c>
      <c r="GT524" s="48" t="n">
        <f aca="false">IF((GT523*(1+GT$5/Setup!$C$36)+IF($V524=27,N($F524),0))-CX524-EV524&lt;0.005,0,(GT523*(1+GT$5/Setup!$C$36)+IF($V524=27,N($F524),0))-CX524-EV524)</f>
        <v>0</v>
      </c>
      <c r="GU524" s="48" t="n">
        <f aca="false">IF((GU523*(1+GU$5/Setup!$C$36)+IF($V524=28,N($F524),0))-CY524-EW524&lt;0.005,0,(GU523*(1+GU$5/Setup!$C$36)+IF($V524=28,N($F524),0))-CY524-EW524)</f>
        <v>0</v>
      </c>
      <c r="GV524" s="48" t="n">
        <f aca="false">IF((GV523*(1+GV$5/Setup!$C$36)+IF($V524=29,N($F524),0))-CZ524-EX524&lt;0.005,0,(GV523*(1+GV$5/Setup!$C$36)+IF($V524=29,N($F524),0))-CZ524-EX524)</f>
        <v>0</v>
      </c>
      <c r="GW524" s="48" t="n">
        <f aca="false">IF((GW523*(1+GW$5/Setup!$C$36)+IF($V524=30,N($F524),0))-DA524-EY524&lt;0.005,0,(GW523*(1+GW$5/Setup!$C$36)+IF($V524=30,N($F524),0))-DA524-EY524)</f>
        <v>0</v>
      </c>
      <c r="GX524" s="48" t="n">
        <f aca="false">IF((GX523*(1+GX$5/Setup!$C$36)+IF($V524=31,N($F524),0))-DB524-EZ524&lt;0.005,0,(GX523*(1+GX$5/Setup!$C$36)+IF($V524=31,N($F524),0))-DB524-EZ524)</f>
        <v>0</v>
      </c>
      <c r="GY524" s="48" t="n">
        <f aca="false">IF((GY523*(1+GY$5/Setup!$C$36)+IF($V524=32,N($F524),0))-DC524-FA524&lt;0.005,0,(GY523*(1+GY$5/Setup!$C$36)+IF($V524=32,N($F524),0))-DC524-FA524)</f>
        <v>0</v>
      </c>
      <c r="GZ524" s="48" t="n">
        <f aca="false">IF((GZ523*(1+GZ$5/Setup!$C$36)+IF($V524=33,N($F524),0))-DD524-FB524&lt;0.005,0,(GZ523*(1+GZ$5/Setup!$C$36)+IF($V524=33,N($F524),0))-DD524-FB524)</f>
        <v>0</v>
      </c>
      <c r="HA524" s="48" t="n">
        <f aca="false">IF((HA523*(1+HA$5/Setup!$C$36)+IF($V524=34,N($F524),0))-DE524-FC524&lt;0.005,0,(HA523*(1+HA$5/Setup!$C$36)+IF($V524=34,N($F524),0))-DE524-FC524)</f>
        <v>0</v>
      </c>
      <c r="HB524" s="48" t="n">
        <f aca="false">IF((HB523*(1+HB$5/Setup!$C$36)+IF($V524=35,N($F524),0))-DF524-FD524&lt;0.005,0,(HB523*(1+HB$5/Setup!$C$36)+IF($V524=35,N($F524),0))-DF524-FD524)</f>
        <v>0</v>
      </c>
      <c r="HC524" s="48" t="n">
        <f aca="false">IF((HC523*(1+HC$5/Setup!$C$36)+IF($V524=36,N($F524),0))-DG524-FE524&lt;0.005,0,(HC523*(1+HC$5/Setup!$C$36)+IF($V524=36,N($F524),0))-DG524-FE524)</f>
        <v>0</v>
      </c>
      <c r="HD524" s="48" t="n">
        <f aca="false">IF((HD523*(1+HD$5/Setup!$C$36)+IF($V524=37,N($F524),0))-DH524-FF524&lt;0.005,0,(HD523*(1+HD$5/Setup!$C$36)+IF($V524=37,N($F524),0))-DH524-FF524)</f>
        <v>0</v>
      </c>
      <c r="HE524" s="48" t="n">
        <f aca="false">IF((HE523*(1+HE$5/Setup!$C$36)+IF($V524=38,N($F524),0))-DI524-FG524&lt;0.005,0,(HE523*(1+HE$5/Setup!$C$36)+IF($V524=38,N($F524),0))-DI524-FG524)</f>
        <v>0</v>
      </c>
      <c r="HF524" s="48" t="n">
        <f aca="false">IF((HF523*(1+HF$5/Setup!$C$36)+IF($V524=39,N($F524),0))-DJ524-FH524&lt;0.005,0,(HF523*(1+HF$5/Setup!$C$36)+IF($V524=39,N($F524),0))-DJ524-FH524)</f>
        <v>0</v>
      </c>
      <c r="HG524" s="48" t="n">
        <f aca="false">IF((HG523*(1+HG$5/Setup!$C$36)+IF($V524=40,N($F524),0))-DK524-FI524&lt;0.005,0,(HG523*(1+HG$5/Setup!$C$36)+IF($V524=40,N($F524),0))-DK524-FI524)</f>
        <v>0</v>
      </c>
      <c r="HH524" s="48" t="n">
        <f aca="false">IF((HH523*(1+HH$5/Setup!$C$36)+IF($V524=41,N($F524),0))-DL524-FJ524&lt;0.005,0,(HH523*(1+HH$5/Setup!$C$36)+IF($V524=41,N($F524),0))-DL524-FJ524)</f>
        <v>0</v>
      </c>
      <c r="HI524" s="48" t="n">
        <f aca="false">IF((HI523*(1+HI$5/Setup!$C$36)+IF($V524=42,N($F524),0))-DM524-FK524&lt;0.005,0,(HI523*(1+HI$5/Setup!$C$36)+IF($V524=42,N($F524),0))-DM524-FK524)</f>
        <v>0</v>
      </c>
      <c r="HJ524" s="48" t="n">
        <f aca="false">IF((HJ523*(1+HJ$5/Setup!$C$36)+IF($V524=43,N($F524),0))-DN524-FL524&lt;0.005,0,(HJ523*(1+HJ$5/Setup!$C$36)+IF($V524=43,N($F524),0))-DN524-FL524)</f>
        <v>0</v>
      </c>
      <c r="HK524" s="48" t="n">
        <f aca="false">IF((HK523*(1+HK$5/Setup!$C$36)+IF($V524=44,N($F524),0))-DO524-FM524&lt;0.005,0,(HK523*(1+HK$5/Setup!$C$36)+IF($V524=44,N($F524),0))-DO524-FM524)</f>
        <v>0</v>
      </c>
      <c r="HL524" s="48" t="n">
        <f aca="false">IF((HL523*(1+HL$5/Setup!$C$36)+IF($V524=45,N($F524),0))-DP524-FN524&lt;0.005,0,(HL523*(1+HL$5/Setup!$C$36)+IF($V524=45,N($F524),0))-DP524-FN524)</f>
        <v>0</v>
      </c>
      <c r="HM524" s="48" t="n">
        <f aca="false">IF((HM523*(1+HM$5/Setup!$C$36)+IF($V524=46,N($F524),0))-DQ524-FO524&lt;0.005,0,(HM523*(1+HM$5/Setup!$C$36)+IF($V524=46,N($F524),0))-DQ524-FO524)</f>
        <v>0</v>
      </c>
      <c r="HN524" s="48" t="n">
        <f aca="false">IF((HN523*(1+HN$5/Setup!$C$36)+IF($V524=47,N($F524),0))-DR524-FP524&lt;0.005,0,(HN523*(1+HN$5/Setup!$C$36)+IF($V524=47,N($F524),0))-DR524-FP524)</f>
        <v>0</v>
      </c>
      <c r="HO524" s="48" t="n">
        <f aca="false">IF((HO523*(1+HO$5/Setup!$C$36)+IF($V524=48,N($F524),0))-DS524-FQ524&lt;0.005,0,(HO523*(1+HO$5/Setup!$C$36)+IF($V524=48,N($F524),0))-DS524-FQ524)</f>
        <v>0</v>
      </c>
      <c r="HP524" s="48" t="n">
        <f aca="false">IF((HP523*(1+HP$5/Setup!$C$36)+IF($V524=49,N($F524),0))-DT524-FR524&lt;0.005,0,(HP523*(1+HP$5/Setup!$C$36)+IF($V524=49,N($F524),0))-DT524-FR524)</f>
        <v>0</v>
      </c>
      <c r="HQ524" s="48" t="n">
        <f aca="false">IF((HQ523*(1+HQ$5/Setup!$C$36)+IF($V524=50,N($F524),0))-DU524-FS524&lt;0.005,0,(HQ523*(1+HQ$5/Setup!$C$36)+IF($V524=50,N($F524),0))-DU524-FS524)</f>
        <v>0</v>
      </c>
    </row>
    <row r="525" customFormat="false" ht="15" hidden="false" customHeight="false" outlineLevel="0" collapsed="false">
      <c r="A525" s="44" t="n">
        <v>517</v>
      </c>
      <c r="B525" s="45" t="n">
        <f aca="false">IF(Setup!$C$7="Every month",EDATE(Setup!$C$8,($A525-1)),IF(Setup!$C$7="Twice a month",DATE(YEAR(Setup!$C$8),MONTH(Setup!$C$8)+INT((($A525-1)+Setup!$C$41)/2),MIN(IF(MOD(($A525-1)+Setup!$C$41,2)=0,Setup!$C$39,Setup!$C$40),DAY(EOMONTH(DATE(YEAR(Setup!$C$8),MONTH(Setup!$C$8)+INT((($A525-1)+Setup!$C$41)/2),1),0)))),Setup!$C$8+($A525-1)*IF(Setup!$C$7="Every week",7,14)))</f>
        <v>53549</v>
      </c>
      <c r="C525" s="45" t="n">
        <f aca="false">IF(Setup!$C$7="Every month",EDATE(Setup!$C$8,$A525),IF(Setup!$C$7="Twice a month",DATE(YEAR(Setup!$C$8),MONTH(Setup!$C$8)+INT(($A525+Setup!$C$41)/2),MIN(IF(MOD($A525+Setup!$C$41,2)=0,Setup!$C$39,Setup!$C$40),DAY(EOMONTH(DATE(YEAR(Setup!$C$8),MONTH(Setup!$C$8)+INT(($A525+Setup!$C$41)/2),1),0)))),Setup!$C$8+$A525*IF(Setup!$C$7="Every week",7,14)))</f>
        <v>53563</v>
      </c>
      <c r="D525" s="46"/>
      <c r="E525" s="47"/>
      <c r="F525" s="47"/>
      <c r="G525" s="47"/>
      <c r="H525" s="47"/>
      <c r="I525" s="48" t="n">
        <f aca="false">N(Setup!$C$11)+N(E525)</f>
        <v>100</v>
      </c>
      <c r="J525" s="48" t="n">
        <f aca="false">MIN(Setup!$C$37,MAX(I525,0))</f>
        <v>9.23076923076923</v>
      </c>
      <c r="K525" s="48" t="n">
        <f aca="false">MIN(MAX(N(Setup!$C$14)-L524,0),MAX(I525-J525,0))</f>
        <v>0</v>
      </c>
      <c r="L525" s="48" t="n">
        <f aca="false">L524+K525-N(G525)</f>
        <v>500</v>
      </c>
      <c r="M525" s="48" t="n">
        <f aca="false">M524+J525-N(H525)</f>
        <v>4772.30769230768</v>
      </c>
      <c r="N525" s="48" t="n">
        <f aca="false">SUM(BX525:DU525)</f>
        <v>0</v>
      </c>
      <c r="O525" s="48" t="n">
        <f aca="false">SUM(Z525:BW525)-N525</f>
        <v>65</v>
      </c>
      <c r="P525" s="48" t="n">
        <f aca="false">MAX(I525-J525-K525,0)+O525</f>
        <v>155.769230769231</v>
      </c>
      <c r="Q525" s="48" t="n">
        <f aca="false">SUM(DV525:FS525)</f>
        <v>0</v>
      </c>
      <c r="R525" s="49" t="n">
        <f aca="false">N525+J525+K525+Q525</f>
        <v>9.23076923076923</v>
      </c>
      <c r="S525" s="48" t="n">
        <f aca="false">T525-T524-N(F525)+N525+Q525</f>
        <v>0</v>
      </c>
      <c r="T525" s="49" t="n">
        <f aca="false">SUM(FT525:HQ525)</f>
        <v>0</v>
      </c>
      <c r="U525" s="44" t="str">
        <f aca="false">IF(T524&lt;0.005,"",INDEX(Helpers!$C$2:$C$51,IF(_xlfn.MINIFS($DV$6:$FS$6,DV525:FS525,"&gt;0.005")=0,V525,_xlfn.MINIFS($DV$6:$FS$6,DV525:FS525,"&gt;0.005"))))</f>
        <v/>
      </c>
      <c r="V525" s="44" t="n">
        <f aca="false">IF(_xlfn.MINIFS($FT$6:$HQ$6,FT524:HQ524,"&gt;0.005")=0,1,_xlfn.MINIFS($FT$6:$HQ$6,FT524:HQ524,"&gt;0.005"))</f>
        <v>1</v>
      </c>
      <c r="W525" s="44" t="n">
        <f aca="false">IF(AND(D525&lt;&gt;"Paid",T524&gt;0.005),1,0)</f>
        <v>0</v>
      </c>
      <c r="X525" s="48" t="n">
        <f aca="false">SUMPRODUCT(((Helpers!$G$2:$G$51*(1+(Helpers!$D$2:$D$51+0.000000001)/12)^(($B525-Setup!$C$8)/(365.25/12))-Helpers!$E$2:$E$51*((1+(Helpers!$D$2:$D$51+0.000000001)/12)^(($B525-Setup!$C$8)/(365.25/12))-1)/((Helpers!$D$2:$D$51+0.000000001)/12))&gt;0)*(Helpers!$G$2:$G$51*(1+(Helpers!$D$2:$D$51+0.000000001)/12)^(($B525-Setup!$C$8)/(365.25/12))-Helpers!$E$2:$E$51*((1+(Helpers!$D$2:$D$51+0.000000001)/12)^(($B525-Setup!$C$8)/(365.25/12))-1)/((Helpers!$D$2:$D$51+0.000000001)/12)))</f>
        <v>0</v>
      </c>
      <c r="Y525" s="48"/>
      <c r="Z525" s="48" t="n">
        <f aca="false">IF(OR(N(Z$5)=0,Z$6=""),0,Z$5*((DATE(YEAR($B525),MONTH($B525),MIN(Z$6,DAY(EOMONTH($B525,0))))&gt;=$B525)*(DATE(YEAR($B525),MONTH($B525),MIN(Z$6,DAY(EOMONTH($B525,0))))&lt;$C525)+(DATE(YEAR($B525),MONTH($B525)+1,MIN(Z$6,DAY(EOMONTH($B525,1))))&gt;=$B525)*(DATE(YEAR($B525),MONTH($B525)+1,MIN(Z$6,DAY(EOMONTH($B525,1))))&lt;$C525)))</f>
        <v>25</v>
      </c>
      <c r="AA525" s="48" t="n">
        <f aca="false">IF(OR(N(AA$5)=0,AA$6=""),0,AA$5*((DATE(YEAR($B525),MONTH($B525),MIN(AA$6,DAY(EOMONTH($B525,0))))&gt;=$B525)*(DATE(YEAR($B525),MONTH($B525),MIN(AA$6,DAY(EOMONTH($B525,0))))&lt;$C525)+(DATE(YEAR($B525),MONTH($B525)+1,MIN(AA$6,DAY(EOMONTH($B525,1))))&gt;=$B525)*(DATE(YEAR($B525),MONTH($B525)+1,MIN(AA$6,DAY(EOMONTH($B525,1))))&lt;$C525)))</f>
        <v>40</v>
      </c>
      <c r="AB525" s="48" t="n">
        <f aca="false">IF(OR(N(AB$5)=0,AB$6=""),0,AB$5*((DATE(YEAR($B525),MONTH($B525),MIN(AB$6,DAY(EOMONTH($B525,0))))&gt;=$B525)*(DATE(YEAR($B525),MONTH($B525),MIN(AB$6,DAY(EOMONTH($B525,0))))&lt;$C525)+(DATE(YEAR($B525),MONTH($B525)+1,MIN(AB$6,DAY(EOMONTH($B525,1))))&gt;=$B525)*(DATE(YEAR($B525),MONTH($B525)+1,MIN(AB$6,DAY(EOMONTH($B525,1))))&lt;$C525)))</f>
        <v>0</v>
      </c>
      <c r="AC525" s="48" t="n">
        <f aca="false">IF(OR(N(AC$5)=0,AC$6=""),0,AC$5*((DATE(YEAR($B525),MONTH($B525),MIN(AC$6,DAY(EOMONTH($B525,0))))&gt;=$B525)*(DATE(YEAR($B525),MONTH($B525),MIN(AC$6,DAY(EOMONTH($B525,0))))&lt;$C525)+(DATE(YEAR($B525),MONTH($B525)+1,MIN(AC$6,DAY(EOMONTH($B525,1))))&gt;=$B525)*(DATE(YEAR($B525),MONTH($B525)+1,MIN(AC$6,DAY(EOMONTH($B525,1))))&lt;$C525)))</f>
        <v>0</v>
      </c>
      <c r="AD525" s="48" t="n">
        <f aca="false">IF(OR(N(AD$5)=0,AD$6=""),0,AD$5*((DATE(YEAR($B525),MONTH($B525),MIN(AD$6,DAY(EOMONTH($B525,0))))&gt;=$B525)*(DATE(YEAR($B525),MONTH($B525),MIN(AD$6,DAY(EOMONTH($B525,0))))&lt;$C525)+(DATE(YEAR($B525),MONTH($B525)+1,MIN(AD$6,DAY(EOMONTH($B525,1))))&gt;=$B525)*(DATE(YEAR($B525),MONTH($B525)+1,MIN(AD$6,DAY(EOMONTH($B525,1))))&lt;$C525)))</f>
        <v>0</v>
      </c>
      <c r="AE525" s="48" t="n">
        <f aca="false">IF(OR(N(AE$5)=0,AE$6=""),0,AE$5*((DATE(YEAR($B525),MONTH($B525),MIN(AE$6,DAY(EOMONTH($B525,0))))&gt;=$B525)*(DATE(YEAR($B525),MONTH($B525),MIN(AE$6,DAY(EOMONTH($B525,0))))&lt;$C525)+(DATE(YEAR($B525),MONTH($B525)+1,MIN(AE$6,DAY(EOMONTH($B525,1))))&gt;=$B525)*(DATE(YEAR($B525),MONTH($B525)+1,MIN(AE$6,DAY(EOMONTH($B525,1))))&lt;$C525)))</f>
        <v>0</v>
      </c>
      <c r="AF525" s="48" t="n">
        <f aca="false">IF(OR(N(AF$5)=0,AF$6=""),0,AF$5*((DATE(YEAR($B525),MONTH($B525),MIN(AF$6,DAY(EOMONTH($B525,0))))&gt;=$B525)*(DATE(YEAR($B525),MONTH($B525),MIN(AF$6,DAY(EOMONTH($B525,0))))&lt;$C525)+(DATE(YEAR($B525),MONTH($B525)+1,MIN(AF$6,DAY(EOMONTH($B525,1))))&gt;=$B525)*(DATE(YEAR($B525),MONTH($B525)+1,MIN(AF$6,DAY(EOMONTH($B525,1))))&lt;$C525)))</f>
        <v>0</v>
      </c>
      <c r="AG525" s="48" t="n">
        <f aca="false">IF(OR(N(AG$5)=0,AG$6=""),0,AG$5*((DATE(YEAR($B525),MONTH($B525),MIN(AG$6,DAY(EOMONTH($B525,0))))&gt;=$B525)*(DATE(YEAR($B525),MONTH($B525),MIN(AG$6,DAY(EOMONTH($B525,0))))&lt;$C525)+(DATE(YEAR($B525),MONTH($B525)+1,MIN(AG$6,DAY(EOMONTH($B525,1))))&gt;=$B525)*(DATE(YEAR($B525),MONTH($B525)+1,MIN(AG$6,DAY(EOMONTH($B525,1))))&lt;$C525)))</f>
        <v>0</v>
      </c>
      <c r="AH525" s="48" t="n">
        <f aca="false">IF(OR(N(AH$5)=0,AH$6=""),0,AH$5*((DATE(YEAR($B525),MONTH($B525),MIN(AH$6,DAY(EOMONTH($B525,0))))&gt;=$B525)*(DATE(YEAR($B525),MONTH($B525),MIN(AH$6,DAY(EOMONTH($B525,0))))&lt;$C525)+(DATE(YEAR($B525),MONTH($B525)+1,MIN(AH$6,DAY(EOMONTH($B525,1))))&gt;=$B525)*(DATE(YEAR($B525),MONTH($B525)+1,MIN(AH$6,DAY(EOMONTH($B525,1))))&lt;$C525)))</f>
        <v>0</v>
      </c>
      <c r="AI525" s="48" t="n">
        <f aca="false">IF(OR(N(AI$5)=0,AI$6=""),0,AI$5*((DATE(YEAR($B525),MONTH($B525),MIN(AI$6,DAY(EOMONTH($B525,0))))&gt;=$B525)*(DATE(YEAR($B525),MONTH($B525),MIN(AI$6,DAY(EOMONTH($B525,0))))&lt;$C525)+(DATE(YEAR($B525),MONTH($B525)+1,MIN(AI$6,DAY(EOMONTH($B525,1))))&gt;=$B525)*(DATE(YEAR($B525),MONTH($B525)+1,MIN(AI$6,DAY(EOMONTH($B525,1))))&lt;$C525)))</f>
        <v>0</v>
      </c>
      <c r="AJ525" s="48" t="n">
        <f aca="false">IF(OR(N(AJ$5)=0,AJ$6=""),0,AJ$5*((DATE(YEAR($B525),MONTH($B525),MIN(AJ$6,DAY(EOMONTH($B525,0))))&gt;=$B525)*(DATE(YEAR($B525),MONTH($B525),MIN(AJ$6,DAY(EOMONTH($B525,0))))&lt;$C525)+(DATE(YEAR($B525),MONTH($B525)+1,MIN(AJ$6,DAY(EOMONTH($B525,1))))&gt;=$B525)*(DATE(YEAR($B525),MONTH($B525)+1,MIN(AJ$6,DAY(EOMONTH($B525,1))))&lt;$C525)))</f>
        <v>0</v>
      </c>
      <c r="AK525" s="48" t="n">
        <f aca="false">IF(OR(N(AK$5)=0,AK$6=""),0,AK$5*((DATE(YEAR($B525),MONTH($B525),MIN(AK$6,DAY(EOMONTH($B525,0))))&gt;=$B525)*(DATE(YEAR($B525),MONTH($B525),MIN(AK$6,DAY(EOMONTH($B525,0))))&lt;$C525)+(DATE(YEAR($B525),MONTH($B525)+1,MIN(AK$6,DAY(EOMONTH($B525,1))))&gt;=$B525)*(DATE(YEAR($B525),MONTH($B525)+1,MIN(AK$6,DAY(EOMONTH($B525,1))))&lt;$C525)))</f>
        <v>0</v>
      </c>
      <c r="AL525" s="48" t="n">
        <f aca="false">IF(OR(N(AL$5)=0,AL$6=""),0,AL$5*((DATE(YEAR($B525),MONTH($B525),MIN(AL$6,DAY(EOMONTH($B525,0))))&gt;=$B525)*(DATE(YEAR($B525),MONTH($B525),MIN(AL$6,DAY(EOMONTH($B525,0))))&lt;$C525)+(DATE(YEAR($B525),MONTH($B525)+1,MIN(AL$6,DAY(EOMONTH($B525,1))))&gt;=$B525)*(DATE(YEAR($B525),MONTH($B525)+1,MIN(AL$6,DAY(EOMONTH($B525,1))))&lt;$C525)))</f>
        <v>0</v>
      </c>
      <c r="AM525" s="48" t="n">
        <f aca="false">IF(OR(N(AM$5)=0,AM$6=""),0,AM$5*((DATE(YEAR($B525),MONTH($B525),MIN(AM$6,DAY(EOMONTH($B525,0))))&gt;=$B525)*(DATE(YEAR($B525),MONTH($B525),MIN(AM$6,DAY(EOMONTH($B525,0))))&lt;$C525)+(DATE(YEAR($B525),MONTH($B525)+1,MIN(AM$6,DAY(EOMONTH($B525,1))))&gt;=$B525)*(DATE(YEAR($B525),MONTH($B525)+1,MIN(AM$6,DAY(EOMONTH($B525,1))))&lt;$C525)))</f>
        <v>0</v>
      </c>
      <c r="AN525" s="48" t="n">
        <f aca="false">IF(OR(N(AN$5)=0,AN$6=""),0,AN$5*((DATE(YEAR($B525),MONTH($B525),MIN(AN$6,DAY(EOMONTH($B525,0))))&gt;=$B525)*(DATE(YEAR($B525),MONTH($B525),MIN(AN$6,DAY(EOMONTH($B525,0))))&lt;$C525)+(DATE(YEAR($B525),MONTH($B525)+1,MIN(AN$6,DAY(EOMONTH($B525,1))))&gt;=$B525)*(DATE(YEAR($B525),MONTH($B525)+1,MIN(AN$6,DAY(EOMONTH($B525,1))))&lt;$C525)))</f>
        <v>0</v>
      </c>
      <c r="AO525" s="48" t="n">
        <f aca="false">IF(OR(N(AO$5)=0,AO$6=""),0,AO$5*((DATE(YEAR($B525),MONTH($B525),MIN(AO$6,DAY(EOMONTH($B525,0))))&gt;=$B525)*(DATE(YEAR($B525),MONTH($B525),MIN(AO$6,DAY(EOMONTH($B525,0))))&lt;$C525)+(DATE(YEAR($B525),MONTH($B525)+1,MIN(AO$6,DAY(EOMONTH($B525,1))))&gt;=$B525)*(DATE(YEAR($B525),MONTH($B525)+1,MIN(AO$6,DAY(EOMONTH($B525,1))))&lt;$C525)))</f>
        <v>0</v>
      </c>
      <c r="AP525" s="48" t="n">
        <f aca="false">IF(OR(N(AP$5)=0,AP$6=""),0,AP$5*((DATE(YEAR($B525),MONTH($B525),MIN(AP$6,DAY(EOMONTH($B525,0))))&gt;=$B525)*(DATE(YEAR($B525),MONTH($B525),MIN(AP$6,DAY(EOMONTH($B525,0))))&lt;$C525)+(DATE(YEAR($B525),MONTH($B525)+1,MIN(AP$6,DAY(EOMONTH($B525,1))))&gt;=$B525)*(DATE(YEAR($B525),MONTH($B525)+1,MIN(AP$6,DAY(EOMONTH($B525,1))))&lt;$C525)))</f>
        <v>0</v>
      </c>
      <c r="AQ525" s="48" t="n">
        <f aca="false">IF(OR(N(AQ$5)=0,AQ$6=""),0,AQ$5*((DATE(YEAR($B525),MONTH($B525),MIN(AQ$6,DAY(EOMONTH($B525,0))))&gt;=$B525)*(DATE(YEAR($B525),MONTH($B525),MIN(AQ$6,DAY(EOMONTH($B525,0))))&lt;$C525)+(DATE(YEAR($B525),MONTH($B525)+1,MIN(AQ$6,DAY(EOMONTH($B525,1))))&gt;=$B525)*(DATE(YEAR($B525),MONTH($B525)+1,MIN(AQ$6,DAY(EOMONTH($B525,1))))&lt;$C525)))</f>
        <v>0</v>
      </c>
      <c r="AR525" s="48" t="n">
        <f aca="false">IF(OR(N(AR$5)=0,AR$6=""),0,AR$5*((DATE(YEAR($B525),MONTH($B525),MIN(AR$6,DAY(EOMONTH($B525,0))))&gt;=$B525)*(DATE(YEAR($B525),MONTH($B525),MIN(AR$6,DAY(EOMONTH($B525,0))))&lt;$C525)+(DATE(YEAR($B525),MONTH($B525)+1,MIN(AR$6,DAY(EOMONTH($B525,1))))&gt;=$B525)*(DATE(YEAR($B525),MONTH($B525)+1,MIN(AR$6,DAY(EOMONTH($B525,1))))&lt;$C525)))</f>
        <v>0</v>
      </c>
      <c r="AS525" s="48" t="n">
        <f aca="false">IF(OR(N(AS$5)=0,AS$6=""),0,AS$5*((DATE(YEAR($B525),MONTH($B525),MIN(AS$6,DAY(EOMONTH($B525,0))))&gt;=$B525)*(DATE(YEAR($B525),MONTH($B525),MIN(AS$6,DAY(EOMONTH($B525,0))))&lt;$C525)+(DATE(YEAR($B525),MONTH($B525)+1,MIN(AS$6,DAY(EOMONTH($B525,1))))&gt;=$B525)*(DATE(YEAR($B525),MONTH($B525)+1,MIN(AS$6,DAY(EOMONTH($B525,1))))&lt;$C525)))</f>
        <v>0</v>
      </c>
      <c r="AT525" s="48" t="n">
        <f aca="false">IF(OR(N(AT$5)=0,AT$6=""),0,AT$5*((DATE(YEAR($B525),MONTH($B525),MIN(AT$6,DAY(EOMONTH($B525,0))))&gt;=$B525)*(DATE(YEAR($B525),MONTH($B525),MIN(AT$6,DAY(EOMONTH($B525,0))))&lt;$C525)+(DATE(YEAR($B525),MONTH($B525)+1,MIN(AT$6,DAY(EOMONTH($B525,1))))&gt;=$B525)*(DATE(YEAR($B525),MONTH($B525)+1,MIN(AT$6,DAY(EOMONTH($B525,1))))&lt;$C525)))</f>
        <v>0</v>
      </c>
      <c r="AU525" s="48" t="n">
        <f aca="false">IF(OR(N(AU$5)=0,AU$6=""),0,AU$5*((DATE(YEAR($B525),MONTH($B525),MIN(AU$6,DAY(EOMONTH($B525,0))))&gt;=$B525)*(DATE(YEAR($B525),MONTH($B525),MIN(AU$6,DAY(EOMONTH($B525,0))))&lt;$C525)+(DATE(YEAR($B525),MONTH($B525)+1,MIN(AU$6,DAY(EOMONTH($B525,1))))&gt;=$B525)*(DATE(YEAR($B525),MONTH($B525)+1,MIN(AU$6,DAY(EOMONTH($B525,1))))&lt;$C525)))</f>
        <v>0</v>
      </c>
      <c r="AV525" s="48" t="n">
        <f aca="false">IF(OR(N(AV$5)=0,AV$6=""),0,AV$5*((DATE(YEAR($B525),MONTH($B525),MIN(AV$6,DAY(EOMONTH($B525,0))))&gt;=$B525)*(DATE(YEAR($B525),MONTH($B525),MIN(AV$6,DAY(EOMONTH($B525,0))))&lt;$C525)+(DATE(YEAR($B525),MONTH($B525)+1,MIN(AV$6,DAY(EOMONTH($B525,1))))&gt;=$B525)*(DATE(YEAR($B525),MONTH($B525)+1,MIN(AV$6,DAY(EOMONTH($B525,1))))&lt;$C525)))</f>
        <v>0</v>
      </c>
      <c r="AW525" s="48" t="n">
        <f aca="false">IF(OR(N(AW$5)=0,AW$6=""),0,AW$5*((DATE(YEAR($B525),MONTH($B525),MIN(AW$6,DAY(EOMONTH($B525,0))))&gt;=$B525)*(DATE(YEAR($B525),MONTH($B525),MIN(AW$6,DAY(EOMONTH($B525,0))))&lt;$C525)+(DATE(YEAR($B525),MONTH($B525)+1,MIN(AW$6,DAY(EOMONTH($B525,1))))&gt;=$B525)*(DATE(YEAR($B525),MONTH($B525)+1,MIN(AW$6,DAY(EOMONTH($B525,1))))&lt;$C525)))</f>
        <v>0</v>
      </c>
      <c r="AX525" s="48" t="n">
        <f aca="false">IF(OR(N(AX$5)=0,AX$6=""),0,AX$5*((DATE(YEAR($B525),MONTH($B525),MIN(AX$6,DAY(EOMONTH($B525,0))))&gt;=$B525)*(DATE(YEAR($B525),MONTH($B525),MIN(AX$6,DAY(EOMONTH($B525,0))))&lt;$C525)+(DATE(YEAR($B525),MONTH($B525)+1,MIN(AX$6,DAY(EOMONTH($B525,1))))&gt;=$B525)*(DATE(YEAR($B525),MONTH($B525)+1,MIN(AX$6,DAY(EOMONTH($B525,1))))&lt;$C525)))</f>
        <v>0</v>
      </c>
      <c r="AY525" s="48" t="n">
        <f aca="false">IF(OR(N(AY$5)=0,AY$6=""),0,AY$5*((DATE(YEAR($B525),MONTH($B525),MIN(AY$6,DAY(EOMONTH($B525,0))))&gt;=$B525)*(DATE(YEAR($B525),MONTH($B525),MIN(AY$6,DAY(EOMONTH($B525,0))))&lt;$C525)+(DATE(YEAR($B525),MONTH($B525)+1,MIN(AY$6,DAY(EOMONTH($B525,1))))&gt;=$B525)*(DATE(YEAR($B525),MONTH($B525)+1,MIN(AY$6,DAY(EOMONTH($B525,1))))&lt;$C525)))</f>
        <v>0</v>
      </c>
      <c r="AZ525" s="48" t="n">
        <f aca="false">IF(OR(N(AZ$5)=0,AZ$6=""),0,AZ$5*((DATE(YEAR($B525),MONTH($B525),MIN(AZ$6,DAY(EOMONTH($B525,0))))&gt;=$B525)*(DATE(YEAR($B525),MONTH($B525),MIN(AZ$6,DAY(EOMONTH($B525,0))))&lt;$C525)+(DATE(YEAR($B525),MONTH($B525)+1,MIN(AZ$6,DAY(EOMONTH($B525,1))))&gt;=$B525)*(DATE(YEAR($B525),MONTH($B525)+1,MIN(AZ$6,DAY(EOMONTH($B525,1))))&lt;$C525)))</f>
        <v>0</v>
      </c>
      <c r="BA525" s="48" t="n">
        <f aca="false">IF(OR(N(BA$5)=0,BA$6=""),0,BA$5*((DATE(YEAR($B525),MONTH($B525),MIN(BA$6,DAY(EOMONTH($B525,0))))&gt;=$B525)*(DATE(YEAR($B525),MONTH($B525),MIN(BA$6,DAY(EOMONTH($B525,0))))&lt;$C525)+(DATE(YEAR($B525),MONTH($B525)+1,MIN(BA$6,DAY(EOMONTH($B525,1))))&gt;=$B525)*(DATE(YEAR($B525),MONTH($B525)+1,MIN(BA$6,DAY(EOMONTH($B525,1))))&lt;$C525)))</f>
        <v>0</v>
      </c>
      <c r="BB525" s="48" t="n">
        <f aca="false">IF(OR(N(BB$5)=0,BB$6=""),0,BB$5*((DATE(YEAR($B525),MONTH($B525),MIN(BB$6,DAY(EOMONTH($B525,0))))&gt;=$B525)*(DATE(YEAR($B525),MONTH($B525),MIN(BB$6,DAY(EOMONTH($B525,0))))&lt;$C525)+(DATE(YEAR($B525),MONTH($B525)+1,MIN(BB$6,DAY(EOMONTH($B525,1))))&gt;=$B525)*(DATE(YEAR($B525),MONTH($B525)+1,MIN(BB$6,DAY(EOMONTH($B525,1))))&lt;$C525)))</f>
        <v>0</v>
      </c>
      <c r="BC525" s="48" t="n">
        <f aca="false">IF(OR(N(BC$5)=0,BC$6=""),0,BC$5*((DATE(YEAR($B525),MONTH($B525),MIN(BC$6,DAY(EOMONTH($B525,0))))&gt;=$B525)*(DATE(YEAR($B525),MONTH($B525),MIN(BC$6,DAY(EOMONTH($B525,0))))&lt;$C525)+(DATE(YEAR($B525),MONTH($B525)+1,MIN(BC$6,DAY(EOMONTH($B525,1))))&gt;=$B525)*(DATE(YEAR($B525),MONTH($B525)+1,MIN(BC$6,DAY(EOMONTH($B525,1))))&lt;$C525)))</f>
        <v>0</v>
      </c>
      <c r="BD525" s="48" t="n">
        <f aca="false">IF(OR(N(BD$5)=0,BD$6=""),0,BD$5*((DATE(YEAR($B525),MONTH($B525),MIN(BD$6,DAY(EOMONTH($B525,0))))&gt;=$B525)*(DATE(YEAR($B525),MONTH($B525),MIN(BD$6,DAY(EOMONTH($B525,0))))&lt;$C525)+(DATE(YEAR($B525),MONTH($B525)+1,MIN(BD$6,DAY(EOMONTH($B525,1))))&gt;=$B525)*(DATE(YEAR($B525),MONTH($B525)+1,MIN(BD$6,DAY(EOMONTH($B525,1))))&lt;$C525)))</f>
        <v>0</v>
      </c>
      <c r="BE525" s="48" t="n">
        <f aca="false">IF(OR(N(BE$5)=0,BE$6=""),0,BE$5*((DATE(YEAR($B525),MONTH($B525),MIN(BE$6,DAY(EOMONTH($B525,0))))&gt;=$B525)*(DATE(YEAR($B525),MONTH($B525),MIN(BE$6,DAY(EOMONTH($B525,0))))&lt;$C525)+(DATE(YEAR($B525),MONTH($B525)+1,MIN(BE$6,DAY(EOMONTH($B525,1))))&gt;=$B525)*(DATE(YEAR($B525),MONTH($B525)+1,MIN(BE$6,DAY(EOMONTH($B525,1))))&lt;$C525)))</f>
        <v>0</v>
      </c>
      <c r="BF525" s="48" t="n">
        <f aca="false">IF(OR(N(BF$5)=0,BF$6=""),0,BF$5*((DATE(YEAR($B525),MONTH($B525),MIN(BF$6,DAY(EOMONTH($B525,0))))&gt;=$B525)*(DATE(YEAR($B525),MONTH($B525),MIN(BF$6,DAY(EOMONTH($B525,0))))&lt;$C525)+(DATE(YEAR($B525),MONTH($B525)+1,MIN(BF$6,DAY(EOMONTH($B525,1))))&gt;=$B525)*(DATE(YEAR($B525),MONTH($B525)+1,MIN(BF$6,DAY(EOMONTH($B525,1))))&lt;$C525)))</f>
        <v>0</v>
      </c>
      <c r="BG525" s="48" t="n">
        <f aca="false">IF(OR(N(BG$5)=0,BG$6=""),0,BG$5*((DATE(YEAR($B525),MONTH($B525),MIN(BG$6,DAY(EOMONTH($B525,0))))&gt;=$B525)*(DATE(YEAR($B525),MONTH($B525),MIN(BG$6,DAY(EOMONTH($B525,0))))&lt;$C525)+(DATE(YEAR($B525),MONTH($B525)+1,MIN(BG$6,DAY(EOMONTH($B525,1))))&gt;=$B525)*(DATE(YEAR($B525),MONTH($B525)+1,MIN(BG$6,DAY(EOMONTH($B525,1))))&lt;$C525)))</f>
        <v>0</v>
      </c>
      <c r="BH525" s="48" t="n">
        <f aca="false">IF(OR(N(BH$5)=0,BH$6=""),0,BH$5*((DATE(YEAR($B525),MONTH($B525),MIN(BH$6,DAY(EOMONTH($B525,0))))&gt;=$B525)*(DATE(YEAR($B525),MONTH($B525),MIN(BH$6,DAY(EOMONTH($B525,0))))&lt;$C525)+(DATE(YEAR($B525),MONTH($B525)+1,MIN(BH$6,DAY(EOMONTH($B525,1))))&gt;=$B525)*(DATE(YEAR($B525),MONTH($B525)+1,MIN(BH$6,DAY(EOMONTH($B525,1))))&lt;$C525)))</f>
        <v>0</v>
      </c>
      <c r="BI525" s="48" t="n">
        <f aca="false">IF(OR(N(BI$5)=0,BI$6=""),0,BI$5*((DATE(YEAR($B525),MONTH($B525),MIN(BI$6,DAY(EOMONTH($B525,0))))&gt;=$B525)*(DATE(YEAR($B525),MONTH($B525),MIN(BI$6,DAY(EOMONTH($B525,0))))&lt;$C525)+(DATE(YEAR($B525),MONTH($B525)+1,MIN(BI$6,DAY(EOMONTH($B525,1))))&gt;=$B525)*(DATE(YEAR($B525),MONTH($B525)+1,MIN(BI$6,DAY(EOMONTH($B525,1))))&lt;$C525)))</f>
        <v>0</v>
      </c>
      <c r="BJ525" s="48" t="n">
        <f aca="false">IF(OR(N(BJ$5)=0,BJ$6=""),0,BJ$5*((DATE(YEAR($B525),MONTH($B525),MIN(BJ$6,DAY(EOMONTH($B525,0))))&gt;=$B525)*(DATE(YEAR($B525),MONTH($B525),MIN(BJ$6,DAY(EOMONTH($B525,0))))&lt;$C525)+(DATE(YEAR($B525),MONTH($B525)+1,MIN(BJ$6,DAY(EOMONTH($B525,1))))&gt;=$B525)*(DATE(YEAR($B525),MONTH($B525)+1,MIN(BJ$6,DAY(EOMONTH($B525,1))))&lt;$C525)))</f>
        <v>0</v>
      </c>
      <c r="BK525" s="48" t="n">
        <f aca="false">IF(OR(N(BK$5)=0,BK$6=""),0,BK$5*((DATE(YEAR($B525),MONTH($B525),MIN(BK$6,DAY(EOMONTH($B525,0))))&gt;=$B525)*(DATE(YEAR($B525),MONTH($B525),MIN(BK$6,DAY(EOMONTH($B525,0))))&lt;$C525)+(DATE(YEAR($B525),MONTH($B525)+1,MIN(BK$6,DAY(EOMONTH($B525,1))))&gt;=$B525)*(DATE(YEAR($B525),MONTH($B525)+1,MIN(BK$6,DAY(EOMONTH($B525,1))))&lt;$C525)))</f>
        <v>0</v>
      </c>
      <c r="BL525" s="48" t="n">
        <f aca="false">IF(OR(N(BL$5)=0,BL$6=""),0,BL$5*((DATE(YEAR($B525),MONTH($B525),MIN(BL$6,DAY(EOMONTH($B525,0))))&gt;=$B525)*(DATE(YEAR($B525),MONTH($B525),MIN(BL$6,DAY(EOMONTH($B525,0))))&lt;$C525)+(DATE(YEAR($B525),MONTH($B525)+1,MIN(BL$6,DAY(EOMONTH($B525,1))))&gt;=$B525)*(DATE(YEAR($B525),MONTH($B525)+1,MIN(BL$6,DAY(EOMONTH($B525,1))))&lt;$C525)))</f>
        <v>0</v>
      </c>
      <c r="BM525" s="48" t="n">
        <f aca="false">IF(OR(N(BM$5)=0,BM$6=""),0,BM$5*((DATE(YEAR($B525),MONTH($B525),MIN(BM$6,DAY(EOMONTH($B525,0))))&gt;=$B525)*(DATE(YEAR($B525),MONTH($B525),MIN(BM$6,DAY(EOMONTH($B525,0))))&lt;$C525)+(DATE(YEAR($B525),MONTH($B525)+1,MIN(BM$6,DAY(EOMONTH($B525,1))))&gt;=$B525)*(DATE(YEAR($B525),MONTH($B525)+1,MIN(BM$6,DAY(EOMONTH($B525,1))))&lt;$C525)))</f>
        <v>0</v>
      </c>
      <c r="BN525" s="48" t="n">
        <f aca="false">IF(OR(N(BN$5)=0,BN$6=""),0,BN$5*((DATE(YEAR($B525),MONTH($B525),MIN(BN$6,DAY(EOMONTH($B525,0))))&gt;=$B525)*(DATE(YEAR($B525),MONTH($B525),MIN(BN$6,DAY(EOMONTH($B525,0))))&lt;$C525)+(DATE(YEAR($B525),MONTH($B525)+1,MIN(BN$6,DAY(EOMONTH($B525,1))))&gt;=$B525)*(DATE(YEAR($B525),MONTH($B525)+1,MIN(BN$6,DAY(EOMONTH($B525,1))))&lt;$C525)))</f>
        <v>0</v>
      </c>
      <c r="BO525" s="48" t="n">
        <f aca="false">IF(OR(N(BO$5)=0,BO$6=""),0,BO$5*((DATE(YEAR($B525),MONTH($B525),MIN(BO$6,DAY(EOMONTH($B525,0))))&gt;=$B525)*(DATE(YEAR($B525),MONTH($B525),MIN(BO$6,DAY(EOMONTH($B525,0))))&lt;$C525)+(DATE(YEAR($B525),MONTH($B525)+1,MIN(BO$6,DAY(EOMONTH($B525,1))))&gt;=$B525)*(DATE(YEAR($B525),MONTH($B525)+1,MIN(BO$6,DAY(EOMONTH($B525,1))))&lt;$C525)))</f>
        <v>0</v>
      </c>
      <c r="BP525" s="48" t="n">
        <f aca="false">IF(OR(N(BP$5)=0,BP$6=""),0,BP$5*((DATE(YEAR($B525),MONTH($B525),MIN(BP$6,DAY(EOMONTH($B525,0))))&gt;=$B525)*(DATE(YEAR($B525),MONTH($B525),MIN(BP$6,DAY(EOMONTH($B525,0))))&lt;$C525)+(DATE(YEAR($B525),MONTH($B525)+1,MIN(BP$6,DAY(EOMONTH($B525,1))))&gt;=$B525)*(DATE(YEAR($B525),MONTH($B525)+1,MIN(BP$6,DAY(EOMONTH($B525,1))))&lt;$C525)))</f>
        <v>0</v>
      </c>
      <c r="BQ525" s="48" t="n">
        <f aca="false">IF(OR(N(BQ$5)=0,BQ$6=""),0,BQ$5*((DATE(YEAR($B525),MONTH($B525),MIN(BQ$6,DAY(EOMONTH($B525,0))))&gt;=$B525)*(DATE(YEAR($B525),MONTH($B525),MIN(BQ$6,DAY(EOMONTH($B525,0))))&lt;$C525)+(DATE(YEAR($B525),MONTH($B525)+1,MIN(BQ$6,DAY(EOMONTH($B525,1))))&gt;=$B525)*(DATE(YEAR($B525),MONTH($B525)+1,MIN(BQ$6,DAY(EOMONTH($B525,1))))&lt;$C525)))</f>
        <v>0</v>
      </c>
      <c r="BR525" s="48" t="n">
        <f aca="false">IF(OR(N(BR$5)=0,BR$6=""),0,BR$5*((DATE(YEAR($B525),MONTH($B525),MIN(BR$6,DAY(EOMONTH($B525,0))))&gt;=$B525)*(DATE(YEAR($B525),MONTH($B525),MIN(BR$6,DAY(EOMONTH($B525,0))))&lt;$C525)+(DATE(YEAR($B525),MONTH($B525)+1,MIN(BR$6,DAY(EOMONTH($B525,1))))&gt;=$B525)*(DATE(YEAR($B525),MONTH($B525)+1,MIN(BR$6,DAY(EOMONTH($B525,1))))&lt;$C525)))</f>
        <v>0</v>
      </c>
      <c r="BS525" s="48" t="n">
        <f aca="false">IF(OR(N(BS$5)=0,BS$6=""),0,BS$5*((DATE(YEAR($B525),MONTH($B525),MIN(BS$6,DAY(EOMONTH($B525,0))))&gt;=$B525)*(DATE(YEAR($B525),MONTH($B525),MIN(BS$6,DAY(EOMONTH($B525,0))))&lt;$C525)+(DATE(YEAR($B525),MONTH($B525)+1,MIN(BS$6,DAY(EOMONTH($B525,1))))&gt;=$B525)*(DATE(YEAR($B525),MONTH($B525)+1,MIN(BS$6,DAY(EOMONTH($B525,1))))&lt;$C525)))</f>
        <v>0</v>
      </c>
      <c r="BT525" s="48" t="n">
        <f aca="false">IF(OR(N(BT$5)=0,BT$6=""),0,BT$5*((DATE(YEAR($B525),MONTH($B525),MIN(BT$6,DAY(EOMONTH($B525,0))))&gt;=$B525)*(DATE(YEAR($B525),MONTH($B525),MIN(BT$6,DAY(EOMONTH($B525,0))))&lt;$C525)+(DATE(YEAR($B525),MONTH($B525)+1,MIN(BT$6,DAY(EOMONTH($B525,1))))&gt;=$B525)*(DATE(YEAR($B525),MONTH($B525)+1,MIN(BT$6,DAY(EOMONTH($B525,1))))&lt;$C525)))</f>
        <v>0</v>
      </c>
      <c r="BU525" s="48" t="n">
        <f aca="false">IF(OR(N(BU$5)=0,BU$6=""),0,BU$5*((DATE(YEAR($B525),MONTH($B525),MIN(BU$6,DAY(EOMONTH($B525,0))))&gt;=$B525)*(DATE(YEAR($B525),MONTH($B525),MIN(BU$6,DAY(EOMONTH($B525,0))))&lt;$C525)+(DATE(YEAR($B525),MONTH($B525)+1,MIN(BU$6,DAY(EOMONTH($B525,1))))&gt;=$B525)*(DATE(YEAR($B525),MONTH($B525)+1,MIN(BU$6,DAY(EOMONTH($B525,1))))&lt;$C525)))</f>
        <v>0</v>
      </c>
      <c r="BV525" s="48" t="n">
        <f aca="false">IF(OR(N(BV$5)=0,BV$6=""),0,BV$5*((DATE(YEAR($B525),MONTH($B525),MIN(BV$6,DAY(EOMONTH($B525,0))))&gt;=$B525)*(DATE(YEAR($B525),MONTH($B525),MIN(BV$6,DAY(EOMONTH($B525,0))))&lt;$C525)+(DATE(YEAR($B525),MONTH($B525)+1,MIN(BV$6,DAY(EOMONTH($B525,1))))&gt;=$B525)*(DATE(YEAR($B525),MONTH($B525)+1,MIN(BV$6,DAY(EOMONTH($B525,1))))&lt;$C525)))</f>
        <v>0</v>
      </c>
      <c r="BW525" s="48" t="n">
        <f aca="false">IF(OR(N(BW$5)=0,BW$6=""),0,BW$5*((DATE(YEAR($B525),MONTH($B525),MIN(BW$6,DAY(EOMONTH($B525,0))))&gt;=$B525)*(DATE(YEAR($B525),MONTH($B525),MIN(BW$6,DAY(EOMONTH($B525,0))))&lt;$C525)+(DATE(YEAR($B525),MONTH($B525)+1,MIN(BW$6,DAY(EOMONTH($B525,1))))&gt;=$B525)*(DATE(YEAR($B525),MONTH($B525)+1,MIN(BW$6,DAY(EOMONTH($B525,1))))&lt;$C525)))</f>
        <v>0</v>
      </c>
      <c r="BX525" s="48" t="n">
        <f aca="false">MIN(Z525,(FT524*(1+FT$5/Setup!$C$36)+IF($V525=1,N($F525),0)))</f>
        <v>0</v>
      </c>
      <c r="BY525" s="48" t="n">
        <f aca="false">MIN(AA525,(FU524*(1+FU$5/Setup!$C$36)+IF($V525=2,N($F525),0)))</f>
        <v>0</v>
      </c>
      <c r="BZ525" s="48" t="n">
        <f aca="false">MIN(AB525,(FV524*(1+FV$5/Setup!$C$36)+IF($V525=3,N($F525),0)))</f>
        <v>0</v>
      </c>
      <c r="CA525" s="48" t="n">
        <f aca="false">MIN(AC525,(FW524*(1+FW$5/Setup!$C$36)+IF($V525=4,N($F525),0)))</f>
        <v>0</v>
      </c>
      <c r="CB525" s="48" t="n">
        <f aca="false">MIN(AD525,(FX524*(1+FX$5/Setup!$C$36)+IF($V525=5,N($F525),0)))</f>
        <v>0</v>
      </c>
      <c r="CC525" s="48" t="n">
        <f aca="false">MIN(AE525,(FY524*(1+FY$5/Setup!$C$36)+IF($V525=6,N($F525),0)))</f>
        <v>0</v>
      </c>
      <c r="CD525" s="48" t="n">
        <f aca="false">MIN(AF525,(FZ524*(1+FZ$5/Setup!$C$36)+IF($V525=7,N($F525),0)))</f>
        <v>0</v>
      </c>
      <c r="CE525" s="48" t="n">
        <f aca="false">MIN(AG525,(GA524*(1+GA$5/Setup!$C$36)+IF($V525=8,N($F525),0)))</f>
        <v>0</v>
      </c>
      <c r="CF525" s="48" t="n">
        <f aca="false">MIN(AH525,(GB524*(1+GB$5/Setup!$C$36)+IF($V525=9,N($F525),0)))</f>
        <v>0</v>
      </c>
      <c r="CG525" s="48" t="n">
        <f aca="false">MIN(AI525,(GC524*(1+GC$5/Setup!$C$36)+IF($V525=10,N($F525),0)))</f>
        <v>0</v>
      </c>
      <c r="CH525" s="48" t="n">
        <f aca="false">MIN(AJ525,(GD524*(1+GD$5/Setup!$C$36)+IF($V525=11,N($F525),0)))</f>
        <v>0</v>
      </c>
      <c r="CI525" s="48" t="n">
        <f aca="false">MIN(AK525,(GE524*(1+GE$5/Setup!$C$36)+IF($V525=12,N($F525),0)))</f>
        <v>0</v>
      </c>
      <c r="CJ525" s="48" t="n">
        <f aca="false">MIN(AL525,(GF524*(1+GF$5/Setup!$C$36)+IF($V525=13,N($F525),0)))</f>
        <v>0</v>
      </c>
      <c r="CK525" s="48" t="n">
        <f aca="false">MIN(AM525,(GG524*(1+GG$5/Setup!$C$36)+IF($V525=14,N($F525),0)))</f>
        <v>0</v>
      </c>
      <c r="CL525" s="48" t="n">
        <f aca="false">MIN(AN525,(GH524*(1+GH$5/Setup!$C$36)+IF($V525=15,N($F525),0)))</f>
        <v>0</v>
      </c>
      <c r="CM525" s="48" t="n">
        <f aca="false">MIN(AO525,(GI524*(1+GI$5/Setup!$C$36)+IF($V525=16,N($F525),0)))</f>
        <v>0</v>
      </c>
      <c r="CN525" s="48" t="n">
        <f aca="false">MIN(AP525,(GJ524*(1+GJ$5/Setup!$C$36)+IF($V525=17,N($F525),0)))</f>
        <v>0</v>
      </c>
      <c r="CO525" s="48" t="n">
        <f aca="false">MIN(AQ525,(GK524*(1+GK$5/Setup!$C$36)+IF($V525=18,N($F525),0)))</f>
        <v>0</v>
      </c>
      <c r="CP525" s="48" t="n">
        <f aca="false">MIN(AR525,(GL524*(1+GL$5/Setup!$C$36)+IF($V525=19,N($F525),0)))</f>
        <v>0</v>
      </c>
      <c r="CQ525" s="48" t="n">
        <f aca="false">MIN(AS525,(GM524*(1+GM$5/Setup!$C$36)+IF($V525=20,N($F525),0)))</f>
        <v>0</v>
      </c>
      <c r="CR525" s="48" t="n">
        <f aca="false">MIN(AT525,(GN524*(1+GN$5/Setup!$C$36)+IF($V525=21,N($F525),0)))</f>
        <v>0</v>
      </c>
      <c r="CS525" s="48" t="n">
        <f aca="false">MIN(AU525,(GO524*(1+GO$5/Setup!$C$36)+IF($V525=22,N($F525),0)))</f>
        <v>0</v>
      </c>
      <c r="CT525" s="48" t="n">
        <f aca="false">MIN(AV525,(GP524*(1+GP$5/Setup!$C$36)+IF($V525=23,N($F525),0)))</f>
        <v>0</v>
      </c>
      <c r="CU525" s="48" t="n">
        <f aca="false">MIN(AW525,(GQ524*(1+GQ$5/Setup!$C$36)+IF($V525=24,N($F525),0)))</f>
        <v>0</v>
      </c>
      <c r="CV525" s="48" t="n">
        <f aca="false">MIN(AX525,(GR524*(1+GR$5/Setup!$C$36)+IF($V525=25,N($F525),0)))</f>
        <v>0</v>
      </c>
      <c r="CW525" s="48" t="n">
        <f aca="false">MIN(AY525,(GS524*(1+GS$5/Setup!$C$36)+IF($V525=26,N($F525),0)))</f>
        <v>0</v>
      </c>
      <c r="CX525" s="48" t="n">
        <f aca="false">MIN(AZ525,(GT524*(1+GT$5/Setup!$C$36)+IF($V525=27,N($F525),0)))</f>
        <v>0</v>
      </c>
      <c r="CY525" s="48" t="n">
        <f aca="false">MIN(BA525,(GU524*(1+GU$5/Setup!$C$36)+IF($V525=28,N($F525),0)))</f>
        <v>0</v>
      </c>
      <c r="CZ525" s="48" t="n">
        <f aca="false">MIN(BB525,(GV524*(1+GV$5/Setup!$C$36)+IF($V525=29,N($F525),0)))</f>
        <v>0</v>
      </c>
      <c r="DA525" s="48" t="n">
        <f aca="false">MIN(BC525,(GW524*(1+GW$5/Setup!$C$36)+IF($V525=30,N($F525),0)))</f>
        <v>0</v>
      </c>
      <c r="DB525" s="48" t="n">
        <f aca="false">MIN(BD525,(GX524*(1+GX$5/Setup!$C$36)+IF($V525=31,N($F525),0)))</f>
        <v>0</v>
      </c>
      <c r="DC525" s="48" t="n">
        <f aca="false">MIN(BE525,(GY524*(1+GY$5/Setup!$C$36)+IF($V525=32,N($F525),0)))</f>
        <v>0</v>
      </c>
      <c r="DD525" s="48" t="n">
        <f aca="false">MIN(BF525,(GZ524*(1+GZ$5/Setup!$C$36)+IF($V525=33,N($F525),0)))</f>
        <v>0</v>
      </c>
      <c r="DE525" s="48" t="n">
        <f aca="false">MIN(BG525,(HA524*(1+HA$5/Setup!$C$36)+IF($V525=34,N($F525),0)))</f>
        <v>0</v>
      </c>
      <c r="DF525" s="48" t="n">
        <f aca="false">MIN(BH525,(HB524*(1+HB$5/Setup!$C$36)+IF($V525=35,N($F525),0)))</f>
        <v>0</v>
      </c>
      <c r="DG525" s="48" t="n">
        <f aca="false">MIN(BI525,(HC524*(1+HC$5/Setup!$C$36)+IF($V525=36,N($F525),0)))</f>
        <v>0</v>
      </c>
      <c r="DH525" s="48" t="n">
        <f aca="false">MIN(BJ525,(HD524*(1+HD$5/Setup!$C$36)+IF($V525=37,N($F525),0)))</f>
        <v>0</v>
      </c>
      <c r="DI525" s="48" t="n">
        <f aca="false">MIN(BK525,(HE524*(1+HE$5/Setup!$C$36)+IF($V525=38,N($F525),0)))</f>
        <v>0</v>
      </c>
      <c r="DJ525" s="48" t="n">
        <f aca="false">MIN(BL525,(HF524*(1+HF$5/Setup!$C$36)+IF($V525=39,N($F525),0)))</f>
        <v>0</v>
      </c>
      <c r="DK525" s="48" t="n">
        <f aca="false">MIN(BM525,(HG524*(1+HG$5/Setup!$C$36)+IF($V525=40,N($F525),0)))</f>
        <v>0</v>
      </c>
      <c r="DL525" s="48" t="n">
        <f aca="false">MIN(BN525,(HH524*(1+HH$5/Setup!$C$36)+IF($V525=41,N($F525),0)))</f>
        <v>0</v>
      </c>
      <c r="DM525" s="48" t="n">
        <f aca="false">MIN(BO525,(HI524*(1+HI$5/Setup!$C$36)+IF($V525=42,N($F525),0)))</f>
        <v>0</v>
      </c>
      <c r="DN525" s="48" t="n">
        <f aca="false">MIN(BP525,(HJ524*(1+HJ$5/Setup!$C$36)+IF($V525=43,N($F525),0)))</f>
        <v>0</v>
      </c>
      <c r="DO525" s="48" t="n">
        <f aca="false">MIN(BQ525,(HK524*(1+HK$5/Setup!$C$36)+IF($V525=44,N($F525),0)))</f>
        <v>0</v>
      </c>
      <c r="DP525" s="48" t="n">
        <f aca="false">MIN(BR525,(HL524*(1+HL$5/Setup!$C$36)+IF($V525=45,N($F525),0)))</f>
        <v>0</v>
      </c>
      <c r="DQ525" s="48" t="n">
        <f aca="false">MIN(BS525,(HM524*(1+HM$5/Setup!$C$36)+IF($V525=46,N($F525),0)))</f>
        <v>0</v>
      </c>
      <c r="DR525" s="48" t="n">
        <f aca="false">MIN(BT525,(HN524*(1+HN$5/Setup!$C$36)+IF($V525=47,N($F525),0)))</f>
        <v>0</v>
      </c>
      <c r="DS525" s="48" t="n">
        <f aca="false">MIN(BU525,(HO524*(1+HO$5/Setup!$C$36)+IF($V525=48,N($F525),0)))</f>
        <v>0</v>
      </c>
      <c r="DT525" s="48" t="n">
        <f aca="false">MIN(BV525,(HP524*(1+HP$5/Setup!$C$36)+IF($V525=49,N($F525),0)))</f>
        <v>0</v>
      </c>
      <c r="DU525" s="48" t="n">
        <f aca="false">MIN(BW525,(HQ524*(1+HQ$5/Setup!$C$36)+IF($V525=50,N($F525),0)))</f>
        <v>0</v>
      </c>
      <c r="DV525" s="48" t="n">
        <f aca="false">MIN(MAX((FT524*(1+FT$5/Setup!$C$36)+IF($V525=1,N($F525),0))-BX525,0),MAX($P525-0,0))</f>
        <v>0</v>
      </c>
      <c r="DW525" s="48" t="n">
        <f aca="false">MIN(MAX((FU524*(1+FU$5/Setup!$C$36)+IF($V525=2,N($F525),0))-BY525,0),MAX($P525-SUM(DV525:DV525),0))</f>
        <v>0</v>
      </c>
      <c r="DX525" s="48" t="n">
        <f aca="false">MIN(MAX((FV524*(1+FV$5/Setup!$C$36)+IF($V525=3,N($F525),0))-BZ525,0),MAX($P525-SUM(DV525:DW525),0))</f>
        <v>0</v>
      </c>
      <c r="DY525" s="48" t="n">
        <f aca="false">MIN(MAX((FW524*(1+FW$5/Setup!$C$36)+IF($V525=4,N($F525),0))-CA525,0),MAX($P525-SUM(DV525:DX525),0))</f>
        <v>0</v>
      </c>
      <c r="DZ525" s="48" t="n">
        <f aca="false">MIN(MAX((FX524*(1+FX$5/Setup!$C$36)+IF($V525=5,N($F525),0))-CB525,0),MAX($P525-SUM(DV525:DY525),0))</f>
        <v>0</v>
      </c>
      <c r="EA525" s="48" t="n">
        <f aca="false">MIN(MAX((FY524*(1+FY$5/Setup!$C$36)+IF($V525=6,N($F525),0))-CC525,0),MAX($P525-SUM(DV525:DZ525),0))</f>
        <v>0</v>
      </c>
      <c r="EB525" s="48" t="n">
        <f aca="false">MIN(MAX((FZ524*(1+FZ$5/Setup!$C$36)+IF($V525=7,N($F525),0))-CD525,0),MAX($P525-SUM(DV525:EA525),0))</f>
        <v>0</v>
      </c>
      <c r="EC525" s="48" t="n">
        <f aca="false">MIN(MAX((GA524*(1+GA$5/Setup!$C$36)+IF($V525=8,N($F525),0))-CE525,0),MAX($P525-SUM(DV525:EB525),0))</f>
        <v>0</v>
      </c>
      <c r="ED525" s="48" t="n">
        <f aca="false">MIN(MAX((GB524*(1+GB$5/Setup!$C$36)+IF($V525=9,N($F525),0))-CF525,0),MAX($P525-SUM(DV525:EC525),0))</f>
        <v>0</v>
      </c>
      <c r="EE525" s="48" t="n">
        <f aca="false">MIN(MAX((GC524*(1+GC$5/Setup!$C$36)+IF($V525=10,N($F525),0))-CG525,0),MAX($P525-SUM(DV525:ED525),0))</f>
        <v>0</v>
      </c>
      <c r="EF525" s="48" t="n">
        <f aca="false">MIN(MAX((GD524*(1+GD$5/Setup!$C$36)+IF($V525=11,N($F525),0))-CH525,0),MAX($P525-SUM(DV525:EE525),0))</f>
        <v>0</v>
      </c>
      <c r="EG525" s="48" t="n">
        <f aca="false">MIN(MAX((GE524*(1+GE$5/Setup!$C$36)+IF($V525=12,N($F525),0))-CI525,0),MAX($P525-SUM(DV525:EF525),0))</f>
        <v>0</v>
      </c>
      <c r="EH525" s="48" t="n">
        <f aca="false">MIN(MAX((GF524*(1+GF$5/Setup!$C$36)+IF($V525=13,N($F525),0))-CJ525,0),MAX($P525-SUM(DV525:EG525),0))</f>
        <v>0</v>
      </c>
      <c r="EI525" s="48" t="n">
        <f aca="false">MIN(MAX((GG524*(1+GG$5/Setup!$C$36)+IF($V525=14,N($F525),0))-CK525,0),MAX($P525-SUM(DV525:EH525),0))</f>
        <v>0</v>
      </c>
      <c r="EJ525" s="48" t="n">
        <f aca="false">MIN(MAX((GH524*(1+GH$5/Setup!$C$36)+IF($V525=15,N($F525),0))-CL525,0),MAX($P525-SUM(DV525:EI525),0))</f>
        <v>0</v>
      </c>
      <c r="EK525" s="48" t="n">
        <f aca="false">MIN(MAX((GI524*(1+GI$5/Setup!$C$36)+IF($V525=16,N($F525),0))-CM525,0),MAX($P525-SUM(DV525:EJ525),0))</f>
        <v>0</v>
      </c>
      <c r="EL525" s="48" t="n">
        <f aca="false">MIN(MAX((GJ524*(1+GJ$5/Setup!$C$36)+IF($V525=17,N($F525),0))-CN525,0),MAX($P525-SUM(DV525:EK525),0))</f>
        <v>0</v>
      </c>
      <c r="EM525" s="48" t="n">
        <f aca="false">MIN(MAX((GK524*(1+GK$5/Setup!$C$36)+IF($V525=18,N($F525),0))-CO525,0),MAX($P525-SUM(DV525:EL525),0))</f>
        <v>0</v>
      </c>
      <c r="EN525" s="48" t="n">
        <f aca="false">MIN(MAX((GL524*(1+GL$5/Setup!$C$36)+IF($V525=19,N($F525),0))-CP525,0),MAX($P525-SUM(DV525:EM525),0))</f>
        <v>0</v>
      </c>
      <c r="EO525" s="48" t="n">
        <f aca="false">MIN(MAX((GM524*(1+GM$5/Setup!$C$36)+IF($V525=20,N($F525),0))-CQ525,0),MAX($P525-SUM(DV525:EN525),0))</f>
        <v>0</v>
      </c>
      <c r="EP525" s="48" t="n">
        <f aca="false">MIN(MAX((GN524*(1+GN$5/Setup!$C$36)+IF($V525=21,N($F525),0))-CR525,0),MAX($P525-SUM(DV525:EO525),0))</f>
        <v>0</v>
      </c>
      <c r="EQ525" s="48" t="n">
        <f aca="false">MIN(MAX((GO524*(1+GO$5/Setup!$C$36)+IF($V525=22,N($F525),0))-CS525,0),MAX($P525-SUM(DV525:EP525),0))</f>
        <v>0</v>
      </c>
      <c r="ER525" s="48" t="n">
        <f aca="false">MIN(MAX((GP524*(1+GP$5/Setup!$C$36)+IF($V525=23,N($F525),0))-CT525,0),MAX($P525-SUM(DV525:EQ525),0))</f>
        <v>0</v>
      </c>
      <c r="ES525" s="48" t="n">
        <f aca="false">MIN(MAX((GQ524*(1+GQ$5/Setup!$C$36)+IF($V525=24,N($F525),0))-CU525,0),MAX($P525-SUM(DV525:ER525),0))</f>
        <v>0</v>
      </c>
      <c r="ET525" s="48" t="n">
        <f aca="false">MIN(MAX((GR524*(1+GR$5/Setup!$C$36)+IF($V525=25,N($F525),0))-CV525,0),MAX($P525-SUM(DV525:ES525),0))</f>
        <v>0</v>
      </c>
      <c r="EU525" s="48" t="n">
        <f aca="false">MIN(MAX((GS524*(1+GS$5/Setup!$C$36)+IF($V525=26,N($F525),0))-CW525,0),MAX($P525-SUM(DV525:ET525),0))</f>
        <v>0</v>
      </c>
      <c r="EV525" s="48" t="n">
        <f aca="false">MIN(MAX((GT524*(1+GT$5/Setup!$C$36)+IF($V525=27,N($F525),0))-CX525,0),MAX($P525-SUM(DV525:EU525),0))</f>
        <v>0</v>
      </c>
      <c r="EW525" s="48" t="n">
        <f aca="false">MIN(MAX((GU524*(1+GU$5/Setup!$C$36)+IF($V525=28,N($F525),0))-CY525,0),MAX($P525-SUM(DV525:EV525),0))</f>
        <v>0</v>
      </c>
      <c r="EX525" s="48" t="n">
        <f aca="false">MIN(MAX((GV524*(1+GV$5/Setup!$C$36)+IF($V525=29,N($F525),0))-CZ525,0),MAX($P525-SUM(DV525:EW525),0))</f>
        <v>0</v>
      </c>
      <c r="EY525" s="48" t="n">
        <f aca="false">MIN(MAX((GW524*(1+GW$5/Setup!$C$36)+IF($V525=30,N($F525),0))-DA525,0),MAX($P525-SUM(DV525:EX525),0))</f>
        <v>0</v>
      </c>
      <c r="EZ525" s="48" t="n">
        <f aca="false">MIN(MAX((GX524*(1+GX$5/Setup!$C$36)+IF($V525=31,N($F525),0))-DB525,0),MAX($P525-SUM(DV525:EY525),0))</f>
        <v>0</v>
      </c>
      <c r="FA525" s="48" t="n">
        <f aca="false">MIN(MAX((GY524*(1+GY$5/Setup!$C$36)+IF($V525=32,N($F525),0))-DC525,0),MAX($P525-SUM(DV525:EZ525),0))</f>
        <v>0</v>
      </c>
      <c r="FB525" s="48" t="n">
        <f aca="false">MIN(MAX((GZ524*(1+GZ$5/Setup!$C$36)+IF($V525=33,N($F525),0))-DD525,0),MAX($P525-SUM(DV525:FA525),0))</f>
        <v>0</v>
      </c>
      <c r="FC525" s="48" t="n">
        <f aca="false">MIN(MAX((HA524*(1+HA$5/Setup!$C$36)+IF($V525=34,N($F525),0))-DE525,0),MAX($P525-SUM(DV525:FB525),0))</f>
        <v>0</v>
      </c>
      <c r="FD525" s="48" t="n">
        <f aca="false">MIN(MAX((HB524*(1+HB$5/Setup!$C$36)+IF($V525=35,N($F525),0))-DF525,0),MAX($P525-SUM(DV525:FC525),0))</f>
        <v>0</v>
      </c>
      <c r="FE525" s="48" t="n">
        <f aca="false">MIN(MAX((HC524*(1+HC$5/Setup!$C$36)+IF($V525=36,N($F525),0))-DG525,0),MAX($P525-SUM(DV525:FD525),0))</f>
        <v>0</v>
      </c>
      <c r="FF525" s="48" t="n">
        <f aca="false">MIN(MAX((HD524*(1+HD$5/Setup!$C$36)+IF($V525=37,N($F525),0))-DH525,0),MAX($P525-SUM(DV525:FE525),0))</f>
        <v>0</v>
      </c>
      <c r="FG525" s="48" t="n">
        <f aca="false">MIN(MAX((HE524*(1+HE$5/Setup!$C$36)+IF($V525=38,N($F525),0))-DI525,0),MAX($P525-SUM(DV525:FF525),0))</f>
        <v>0</v>
      </c>
      <c r="FH525" s="48" t="n">
        <f aca="false">MIN(MAX((HF524*(1+HF$5/Setup!$C$36)+IF($V525=39,N($F525),0))-DJ525,0),MAX($P525-SUM(DV525:FG525),0))</f>
        <v>0</v>
      </c>
      <c r="FI525" s="48" t="n">
        <f aca="false">MIN(MAX((HG524*(1+HG$5/Setup!$C$36)+IF($V525=40,N($F525),0))-DK525,0),MAX($P525-SUM(DV525:FH525),0))</f>
        <v>0</v>
      </c>
      <c r="FJ525" s="48" t="n">
        <f aca="false">MIN(MAX((HH524*(1+HH$5/Setup!$C$36)+IF($V525=41,N($F525),0))-DL525,0),MAX($P525-SUM(DV525:FI525),0))</f>
        <v>0</v>
      </c>
      <c r="FK525" s="48" t="n">
        <f aca="false">MIN(MAX((HI524*(1+HI$5/Setup!$C$36)+IF($V525=42,N($F525),0))-DM525,0),MAX($P525-SUM(DV525:FJ525),0))</f>
        <v>0</v>
      </c>
      <c r="FL525" s="48" t="n">
        <f aca="false">MIN(MAX((HJ524*(1+HJ$5/Setup!$C$36)+IF($V525=43,N($F525),0))-DN525,0),MAX($P525-SUM(DV525:FK525),0))</f>
        <v>0</v>
      </c>
      <c r="FM525" s="48" t="n">
        <f aca="false">MIN(MAX((HK524*(1+HK$5/Setup!$C$36)+IF($V525=44,N($F525),0))-DO525,0),MAX($P525-SUM(DV525:FL525),0))</f>
        <v>0</v>
      </c>
      <c r="FN525" s="48" t="n">
        <f aca="false">MIN(MAX((HL524*(1+HL$5/Setup!$C$36)+IF($V525=45,N($F525),0))-DP525,0),MAX($P525-SUM(DV525:FM525),0))</f>
        <v>0</v>
      </c>
      <c r="FO525" s="48" t="n">
        <f aca="false">MIN(MAX((HM524*(1+HM$5/Setup!$C$36)+IF($V525=46,N($F525),0))-DQ525,0),MAX($P525-SUM(DV525:FN525),0))</f>
        <v>0</v>
      </c>
      <c r="FP525" s="48" t="n">
        <f aca="false">MIN(MAX((HN524*(1+HN$5/Setup!$C$36)+IF($V525=47,N($F525),0))-DR525,0),MAX($P525-SUM(DV525:FO525),0))</f>
        <v>0</v>
      </c>
      <c r="FQ525" s="48" t="n">
        <f aca="false">MIN(MAX((HO524*(1+HO$5/Setup!$C$36)+IF($V525=48,N($F525),0))-DS525,0),MAX($P525-SUM(DV525:FP525),0))</f>
        <v>0</v>
      </c>
      <c r="FR525" s="48" t="n">
        <f aca="false">MIN(MAX((HP524*(1+HP$5/Setup!$C$36)+IF($V525=49,N($F525),0))-DT525,0),MAX($P525-SUM(DV525:FQ525),0))</f>
        <v>0</v>
      </c>
      <c r="FS525" s="48" t="n">
        <f aca="false">MIN(MAX((HQ524*(1+HQ$5/Setup!$C$36)+IF($V525=50,N($F525),0))-DU525,0),MAX($P525-SUM(DV525:FR525),0))</f>
        <v>0</v>
      </c>
      <c r="FT525" s="48" t="n">
        <f aca="false">IF((FT524*(1+FT$5/Setup!$C$36)+IF($V525=1,N($F525),0))-BX525-DV525&lt;0.005,0,(FT524*(1+FT$5/Setup!$C$36)+IF($V525=1,N($F525),0))-BX525-DV525)</f>
        <v>0</v>
      </c>
      <c r="FU525" s="48" t="n">
        <f aca="false">IF((FU524*(1+FU$5/Setup!$C$36)+IF($V525=2,N($F525),0))-BY525-DW525&lt;0.005,0,(FU524*(1+FU$5/Setup!$C$36)+IF($V525=2,N($F525),0))-BY525-DW525)</f>
        <v>0</v>
      </c>
      <c r="FV525" s="48" t="n">
        <f aca="false">IF((FV524*(1+FV$5/Setup!$C$36)+IF($V525=3,N($F525),0))-BZ525-DX525&lt;0.005,0,(FV524*(1+FV$5/Setup!$C$36)+IF($V525=3,N($F525),0))-BZ525-DX525)</f>
        <v>0</v>
      </c>
      <c r="FW525" s="48" t="n">
        <f aca="false">IF((FW524*(1+FW$5/Setup!$C$36)+IF($V525=4,N($F525),0))-CA525-DY525&lt;0.005,0,(FW524*(1+FW$5/Setup!$C$36)+IF($V525=4,N($F525),0))-CA525-DY525)</f>
        <v>0</v>
      </c>
      <c r="FX525" s="48" t="n">
        <f aca="false">IF((FX524*(1+FX$5/Setup!$C$36)+IF($V525=5,N($F525),0))-CB525-DZ525&lt;0.005,0,(FX524*(1+FX$5/Setup!$C$36)+IF($V525=5,N($F525),0))-CB525-DZ525)</f>
        <v>0</v>
      </c>
      <c r="FY525" s="48" t="n">
        <f aca="false">IF((FY524*(1+FY$5/Setup!$C$36)+IF($V525=6,N($F525),0))-CC525-EA525&lt;0.005,0,(FY524*(1+FY$5/Setup!$C$36)+IF($V525=6,N($F525),0))-CC525-EA525)</f>
        <v>0</v>
      </c>
      <c r="FZ525" s="48" t="n">
        <f aca="false">IF((FZ524*(1+FZ$5/Setup!$C$36)+IF($V525=7,N($F525),0))-CD525-EB525&lt;0.005,0,(FZ524*(1+FZ$5/Setup!$C$36)+IF($V525=7,N($F525),0))-CD525-EB525)</f>
        <v>0</v>
      </c>
      <c r="GA525" s="48" t="n">
        <f aca="false">IF((GA524*(1+GA$5/Setup!$C$36)+IF($V525=8,N($F525),0))-CE525-EC525&lt;0.005,0,(GA524*(1+GA$5/Setup!$C$36)+IF($V525=8,N($F525),0))-CE525-EC525)</f>
        <v>0</v>
      </c>
      <c r="GB525" s="48" t="n">
        <f aca="false">IF((GB524*(1+GB$5/Setup!$C$36)+IF($V525=9,N($F525),0))-CF525-ED525&lt;0.005,0,(GB524*(1+GB$5/Setup!$C$36)+IF($V525=9,N($F525),0))-CF525-ED525)</f>
        <v>0</v>
      </c>
      <c r="GC525" s="48" t="n">
        <f aca="false">IF((GC524*(1+GC$5/Setup!$C$36)+IF($V525=10,N($F525),0))-CG525-EE525&lt;0.005,0,(GC524*(1+GC$5/Setup!$C$36)+IF($V525=10,N($F525),0))-CG525-EE525)</f>
        <v>0</v>
      </c>
      <c r="GD525" s="48" t="n">
        <f aca="false">IF((GD524*(1+GD$5/Setup!$C$36)+IF($V525=11,N($F525),0))-CH525-EF525&lt;0.005,0,(GD524*(1+GD$5/Setup!$C$36)+IF($V525=11,N($F525),0))-CH525-EF525)</f>
        <v>0</v>
      </c>
      <c r="GE525" s="48" t="n">
        <f aca="false">IF((GE524*(1+GE$5/Setup!$C$36)+IF($V525=12,N($F525),0))-CI525-EG525&lt;0.005,0,(GE524*(1+GE$5/Setup!$C$36)+IF($V525=12,N($F525),0))-CI525-EG525)</f>
        <v>0</v>
      </c>
      <c r="GF525" s="48" t="n">
        <f aca="false">IF((GF524*(1+GF$5/Setup!$C$36)+IF($V525=13,N($F525),0))-CJ525-EH525&lt;0.005,0,(GF524*(1+GF$5/Setup!$C$36)+IF($V525=13,N($F525),0))-CJ525-EH525)</f>
        <v>0</v>
      </c>
      <c r="GG525" s="48" t="n">
        <f aca="false">IF((GG524*(1+GG$5/Setup!$C$36)+IF($V525=14,N($F525),0))-CK525-EI525&lt;0.005,0,(GG524*(1+GG$5/Setup!$C$36)+IF($V525=14,N($F525),0))-CK525-EI525)</f>
        <v>0</v>
      </c>
      <c r="GH525" s="48" t="n">
        <f aca="false">IF((GH524*(1+GH$5/Setup!$C$36)+IF($V525=15,N($F525),0))-CL525-EJ525&lt;0.005,0,(GH524*(1+GH$5/Setup!$C$36)+IF($V525=15,N($F525),0))-CL525-EJ525)</f>
        <v>0</v>
      </c>
      <c r="GI525" s="48" t="n">
        <f aca="false">IF((GI524*(1+GI$5/Setup!$C$36)+IF($V525=16,N($F525),0))-CM525-EK525&lt;0.005,0,(GI524*(1+GI$5/Setup!$C$36)+IF($V525=16,N($F525),0))-CM525-EK525)</f>
        <v>0</v>
      </c>
      <c r="GJ525" s="48" t="n">
        <f aca="false">IF((GJ524*(1+GJ$5/Setup!$C$36)+IF($V525=17,N($F525),0))-CN525-EL525&lt;0.005,0,(GJ524*(1+GJ$5/Setup!$C$36)+IF($V525=17,N($F525),0))-CN525-EL525)</f>
        <v>0</v>
      </c>
      <c r="GK525" s="48" t="n">
        <f aca="false">IF((GK524*(1+GK$5/Setup!$C$36)+IF($V525=18,N($F525),0))-CO525-EM525&lt;0.005,0,(GK524*(1+GK$5/Setup!$C$36)+IF($V525=18,N($F525),0))-CO525-EM525)</f>
        <v>0</v>
      </c>
      <c r="GL525" s="48" t="n">
        <f aca="false">IF((GL524*(1+GL$5/Setup!$C$36)+IF($V525=19,N($F525),0))-CP525-EN525&lt;0.005,0,(GL524*(1+GL$5/Setup!$C$36)+IF($V525=19,N($F525),0))-CP525-EN525)</f>
        <v>0</v>
      </c>
      <c r="GM525" s="48" t="n">
        <f aca="false">IF((GM524*(1+GM$5/Setup!$C$36)+IF($V525=20,N($F525),0))-CQ525-EO525&lt;0.005,0,(GM524*(1+GM$5/Setup!$C$36)+IF($V525=20,N($F525),0))-CQ525-EO525)</f>
        <v>0</v>
      </c>
      <c r="GN525" s="48" t="n">
        <f aca="false">IF((GN524*(1+GN$5/Setup!$C$36)+IF($V525=21,N($F525),0))-CR525-EP525&lt;0.005,0,(GN524*(1+GN$5/Setup!$C$36)+IF($V525=21,N($F525),0))-CR525-EP525)</f>
        <v>0</v>
      </c>
      <c r="GO525" s="48" t="n">
        <f aca="false">IF((GO524*(1+GO$5/Setup!$C$36)+IF($V525=22,N($F525),0))-CS525-EQ525&lt;0.005,0,(GO524*(1+GO$5/Setup!$C$36)+IF($V525=22,N($F525),0))-CS525-EQ525)</f>
        <v>0</v>
      </c>
      <c r="GP525" s="48" t="n">
        <f aca="false">IF((GP524*(1+GP$5/Setup!$C$36)+IF($V525=23,N($F525),0))-CT525-ER525&lt;0.005,0,(GP524*(1+GP$5/Setup!$C$36)+IF($V525=23,N($F525),0))-CT525-ER525)</f>
        <v>0</v>
      </c>
      <c r="GQ525" s="48" t="n">
        <f aca="false">IF((GQ524*(1+GQ$5/Setup!$C$36)+IF($V525=24,N($F525),0))-CU525-ES525&lt;0.005,0,(GQ524*(1+GQ$5/Setup!$C$36)+IF($V525=24,N($F525),0))-CU525-ES525)</f>
        <v>0</v>
      </c>
      <c r="GR525" s="48" t="n">
        <f aca="false">IF((GR524*(1+GR$5/Setup!$C$36)+IF($V525=25,N($F525),0))-CV525-ET525&lt;0.005,0,(GR524*(1+GR$5/Setup!$C$36)+IF($V525=25,N($F525),0))-CV525-ET525)</f>
        <v>0</v>
      </c>
      <c r="GS525" s="48" t="n">
        <f aca="false">IF((GS524*(1+GS$5/Setup!$C$36)+IF($V525=26,N($F525),0))-CW525-EU525&lt;0.005,0,(GS524*(1+GS$5/Setup!$C$36)+IF($V525=26,N($F525),0))-CW525-EU525)</f>
        <v>0</v>
      </c>
      <c r="GT525" s="48" t="n">
        <f aca="false">IF((GT524*(1+GT$5/Setup!$C$36)+IF($V525=27,N($F525),0))-CX525-EV525&lt;0.005,0,(GT524*(1+GT$5/Setup!$C$36)+IF($V525=27,N($F525),0))-CX525-EV525)</f>
        <v>0</v>
      </c>
      <c r="GU525" s="48" t="n">
        <f aca="false">IF((GU524*(1+GU$5/Setup!$C$36)+IF($V525=28,N($F525),0))-CY525-EW525&lt;0.005,0,(GU524*(1+GU$5/Setup!$C$36)+IF($V525=28,N($F525),0))-CY525-EW525)</f>
        <v>0</v>
      </c>
      <c r="GV525" s="48" t="n">
        <f aca="false">IF((GV524*(1+GV$5/Setup!$C$36)+IF($V525=29,N($F525),0))-CZ525-EX525&lt;0.005,0,(GV524*(1+GV$5/Setup!$C$36)+IF($V525=29,N($F525),0))-CZ525-EX525)</f>
        <v>0</v>
      </c>
      <c r="GW525" s="48" t="n">
        <f aca="false">IF((GW524*(1+GW$5/Setup!$C$36)+IF($V525=30,N($F525),0))-DA525-EY525&lt;0.005,0,(GW524*(1+GW$5/Setup!$C$36)+IF($V525=30,N($F525),0))-DA525-EY525)</f>
        <v>0</v>
      </c>
      <c r="GX525" s="48" t="n">
        <f aca="false">IF((GX524*(1+GX$5/Setup!$C$36)+IF($V525=31,N($F525),0))-DB525-EZ525&lt;0.005,0,(GX524*(1+GX$5/Setup!$C$36)+IF($V525=31,N($F525),0))-DB525-EZ525)</f>
        <v>0</v>
      </c>
      <c r="GY525" s="48" t="n">
        <f aca="false">IF((GY524*(1+GY$5/Setup!$C$36)+IF($V525=32,N($F525),0))-DC525-FA525&lt;0.005,0,(GY524*(1+GY$5/Setup!$C$36)+IF($V525=32,N($F525),0))-DC525-FA525)</f>
        <v>0</v>
      </c>
      <c r="GZ525" s="48" t="n">
        <f aca="false">IF((GZ524*(1+GZ$5/Setup!$C$36)+IF($V525=33,N($F525),0))-DD525-FB525&lt;0.005,0,(GZ524*(1+GZ$5/Setup!$C$36)+IF($V525=33,N($F525),0))-DD525-FB525)</f>
        <v>0</v>
      </c>
      <c r="HA525" s="48" t="n">
        <f aca="false">IF((HA524*(1+HA$5/Setup!$C$36)+IF($V525=34,N($F525),0))-DE525-FC525&lt;0.005,0,(HA524*(1+HA$5/Setup!$C$36)+IF($V525=34,N($F525),0))-DE525-FC525)</f>
        <v>0</v>
      </c>
      <c r="HB525" s="48" t="n">
        <f aca="false">IF((HB524*(1+HB$5/Setup!$C$36)+IF($V525=35,N($F525),0))-DF525-FD525&lt;0.005,0,(HB524*(1+HB$5/Setup!$C$36)+IF($V525=35,N($F525),0))-DF525-FD525)</f>
        <v>0</v>
      </c>
      <c r="HC525" s="48" t="n">
        <f aca="false">IF((HC524*(1+HC$5/Setup!$C$36)+IF($V525=36,N($F525),0))-DG525-FE525&lt;0.005,0,(HC524*(1+HC$5/Setup!$C$36)+IF($V525=36,N($F525),0))-DG525-FE525)</f>
        <v>0</v>
      </c>
      <c r="HD525" s="48" t="n">
        <f aca="false">IF((HD524*(1+HD$5/Setup!$C$36)+IF($V525=37,N($F525),0))-DH525-FF525&lt;0.005,0,(HD524*(1+HD$5/Setup!$C$36)+IF($V525=37,N($F525),0))-DH525-FF525)</f>
        <v>0</v>
      </c>
      <c r="HE525" s="48" t="n">
        <f aca="false">IF((HE524*(1+HE$5/Setup!$C$36)+IF($V525=38,N($F525),0))-DI525-FG525&lt;0.005,0,(HE524*(1+HE$5/Setup!$C$36)+IF($V525=38,N($F525),0))-DI525-FG525)</f>
        <v>0</v>
      </c>
      <c r="HF525" s="48" t="n">
        <f aca="false">IF((HF524*(1+HF$5/Setup!$C$36)+IF($V525=39,N($F525),0))-DJ525-FH525&lt;0.005,0,(HF524*(1+HF$5/Setup!$C$36)+IF($V525=39,N($F525),0))-DJ525-FH525)</f>
        <v>0</v>
      </c>
      <c r="HG525" s="48" t="n">
        <f aca="false">IF((HG524*(1+HG$5/Setup!$C$36)+IF($V525=40,N($F525),0))-DK525-FI525&lt;0.005,0,(HG524*(1+HG$5/Setup!$C$36)+IF($V525=40,N($F525),0))-DK525-FI525)</f>
        <v>0</v>
      </c>
      <c r="HH525" s="48" t="n">
        <f aca="false">IF((HH524*(1+HH$5/Setup!$C$36)+IF($V525=41,N($F525),0))-DL525-FJ525&lt;0.005,0,(HH524*(1+HH$5/Setup!$C$36)+IF($V525=41,N($F525),0))-DL525-FJ525)</f>
        <v>0</v>
      </c>
      <c r="HI525" s="48" t="n">
        <f aca="false">IF((HI524*(1+HI$5/Setup!$C$36)+IF($V525=42,N($F525),0))-DM525-FK525&lt;0.005,0,(HI524*(1+HI$5/Setup!$C$36)+IF($V525=42,N($F525),0))-DM525-FK525)</f>
        <v>0</v>
      </c>
      <c r="HJ525" s="48" t="n">
        <f aca="false">IF((HJ524*(1+HJ$5/Setup!$C$36)+IF($V525=43,N($F525),0))-DN525-FL525&lt;0.005,0,(HJ524*(1+HJ$5/Setup!$C$36)+IF($V525=43,N($F525),0))-DN525-FL525)</f>
        <v>0</v>
      </c>
      <c r="HK525" s="48" t="n">
        <f aca="false">IF((HK524*(1+HK$5/Setup!$C$36)+IF($V525=44,N($F525),0))-DO525-FM525&lt;0.005,0,(HK524*(1+HK$5/Setup!$C$36)+IF($V525=44,N($F525),0))-DO525-FM525)</f>
        <v>0</v>
      </c>
      <c r="HL525" s="48" t="n">
        <f aca="false">IF((HL524*(1+HL$5/Setup!$C$36)+IF($V525=45,N($F525),0))-DP525-FN525&lt;0.005,0,(HL524*(1+HL$5/Setup!$C$36)+IF($V525=45,N($F525),0))-DP525-FN525)</f>
        <v>0</v>
      </c>
      <c r="HM525" s="48" t="n">
        <f aca="false">IF((HM524*(1+HM$5/Setup!$C$36)+IF($V525=46,N($F525),0))-DQ525-FO525&lt;0.005,0,(HM524*(1+HM$5/Setup!$C$36)+IF($V525=46,N($F525),0))-DQ525-FO525)</f>
        <v>0</v>
      </c>
      <c r="HN525" s="48" t="n">
        <f aca="false">IF((HN524*(1+HN$5/Setup!$C$36)+IF($V525=47,N($F525),0))-DR525-FP525&lt;0.005,0,(HN524*(1+HN$5/Setup!$C$36)+IF($V525=47,N($F525),0))-DR525-FP525)</f>
        <v>0</v>
      </c>
      <c r="HO525" s="48" t="n">
        <f aca="false">IF((HO524*(1+HO$5/Setup!$C$36)+IF($V525=48,N($F525),0))-DS525-FQ525&lt;0.005,0,(HO524*(1+HO$5/Setup!$C$36)+IF($V525=48,N($F525),0))-DS525-FQ525)</f>
        <v>0</v>
      </c>
      <c r="HP525" s="48" t="n">
        <f aca="false">IF((HP524*(1+HP$5/Setup!$C$36)+IF($V525=49,N($F525),0))-DT525-FR525&lt;0.005,0,(HP524*(1+HP$5/Setup!$C$36)+IF($V525=49,N($F525),0))-DT525-FR525)</f>
        <v>0</v>
      </c>
      <c r="HQ525" s="48" t="n">
        <f aca="false">IF((HQ524*(1+HQ$5/Setup!$C$36)+IF($V525=50,N($F525),0))-DU525-FS525&lt;0.005,0,(HQ524*(1+HQ$5/Setup!$C$36)+IF($V525=50,N($F525),0))-DU525-FS525)</f>
        <v>0</v>
      </c>
    </row>
    <row r="526" customFormat="false" ht="15" hidden="false" customHeight="false" outlineLevel="0" collapsed="false">
      <c r="A526" s="44" t="n">
        <v>518</v>
      </c>
      <c r="B526" s="45" t="n">
        <f aca="false">IF(Setup!$C$7="Every month",EDATE(Setup!$C$8,($A526-1)),IF(Setup!$C$7="Twice a month",DATE(YEAR(Setup!$C$8),MONTH(Setup!$C$8)+INT((($A526-1)+Setup!$C$41)/2),MIN(IF(MOD(($A526-1)+Setup!$C$41,2)=0,Setup!$C$39,Setup!$C$40),DAY(EOMONTH(DATE(YEAR(Setup!$C$8),MONTH(Setup!$C$8)+INT((($A526-1)+Setup!$C$41)/2),1),0)))),Setup!$C$8+($A526-1)*IF(Setup!$C$7="Every week",7,14)))</f>
        <v>53563</v>
      </c>
      <c r="C526" s="45" t="n">
        <f aca="false">IF(Setup!$C$7="Every month",EDATE(Setup!$C$8,$A526),IF(Setup!$C$7="Twice a month",DATE(YEAR(Setup!$C$8),MONTH(Setup!$C$8)+INT(($A526+Setup!$C$41)/2),MIN(IF(MOD($A526+Setup!$C$41,2)=0,Setup!$C$39,Setup!$C$40),DAY(EOMONTH(DATE(YEAR(Setup!$C$8),MONTH(Setup!$C$8)+INT(($A526+Setup!$C$41)/2),1),0)))),Setup!$C$8+$A526*IF(Setup!$C$7="Every week",7,14)))</f>
        <v>53577</v>
      </c>
      <c r="D526" s="46"/>
      <c r="E526" s="47"/>
      <c r="F526" s="47"/>
      <c r="G526" s="47"/>
      <c r="H526" s="47"/>
      <c r="I526" s="48" t="n">
        <f aca="false">N(Setup!$C$11)+N(E526)</f>
        <v>100</v>
      </c>
      <c r="J526" s="48" t="n">
        <f aca="false">MIN(Setup!$C$37,MAX(I526,0))</f>
        <v>9.23076923076923</v>
      </c>
      <c r="K526" s="48" t="n">
        <f aca="false">MIN(MAX(N(Setup!$C$14)-L525,0),MAX(I526-J526,0))</f>
        <v>0</v>
      </c>
      <c r="L526" s="48" t="n">
        <f aca="false">L525+K526-N(G526)</f>
        <v>500</v>
      </c>
      <c r="M526" s="48" t="n">
        <f aca="false">M525+J526-N(H526)</f>
        <v>4781.53846153845</v>
      </c>
      <c r="N526" s="48" t="n">
        <f aca="false">SUM(BX526:DU526)</f>
        <v>0</v>
      </c>
      <c r="O526" s="48" t="n">
        <f aca="false">SUM(Z526:BW526)-N526</f>
        <v>0</v>
      </c>
      <c r="P526" s="48" t="n">
        <f aca="false">MAX(I526-J526-K526,0)+O526</f>
        <v>90.7692307692308</v>
      </c>
      <c r="Q526" s="48" t="n">
        <f aca="false">SUM(DV526:FS526)</f>
        <v>0</v>
      </c>
      <c r="R526" s="49" t="n">
        <f aca="false">N526+J526+K526+Q526</f>
        <v>9.23076923076923</v>
      </c>
      <c r="S526" s="48" t="n">
        <f aca="false">T526-T525-N(F526)+N526+Q526</f>
        <v>0</v>
      </c>
      <c r="T526" s="49" t="n">
        <f aca="false">SUM(FT526:HQ526)</f>
        <v>0</v>
      </c>
      <c r="U526" s="44" t="str">
        <f aca="false">IF(T525&lt;0.005,"",INDEX(Helpers!$C$2:$C$51,IF(_xlfn.MINIFS($DV$6:$FS$6,DV526:FS526,"&gt;0.005")=0,V526,_xlfn.MINIFS($DV$6:$FS$6,DV526:FS526,"&gt;0.005"))))</f>
        <v/>
      </c>
      <c r="V526" s="44" t="n">
        <f aca="false">IF(_xlfn.MINIFS($FT$6:$HQ$6,FT525:HQ525,"&gt;0.005")=0,1,_xlfn.MINIFS($FT$6:$HQ$6,FT525:HQ525,"&gt;0.005"))</f>
        <v>1</v>
      </c>
      <c r="W526" s="44" t="n">
        <f aca="false">IF(AND(D526&lt;&gt;"Paid",T525&gt;0.005),1,0)</f>
        <v>0</v>
      </c>
      <c r="X526" s="48" t="n">
        <f aca="false">SUMPRODUCT(((Helpers!$G$2:$G$51*(1+(Helpers!$D$2:$D$51+0.000000001)/12)^(($B526-Setup!$C$8)/(365.25/12))-Helpers!$E$2:$E$51*((1+(Helpers!$D$2:$D$51+0.000000001)/12)^(($B526-Setup!$C$8)/(365.25/12))-1)/((Helpers!$D$2:$D$51+0.000000001)/12))&gt;0)*(Helpers!$G$2:$G$51*(1+(Helpers!$D$2:$D$51+0.000000001)/12)^(($B526-Setup!$C$8)/(365.25/12))-Helpers!$E$2:$E$51*((1+(Helpers!$D$2:$D$51+0.000000001)/12)^(($B526-Setup!$C$8)/(365.25/12))-1)/((Helpers!$D$2:$D$51+0.000000001)/12)))</f>
        <v>0</v>
      </c>
      <c r="Y526" s="48"/>
      <c r="Z526" s="48" t="n">
        <f aca="false">IF(OR(N(Z$5)=0,Z$6=""),0,Z$5*((DATE(YEAR($B526),MONTH($B526),MIN(Z$6,DAY(EOMONTH($B526,0))))&gt;=$B526)*(DATE(YEAR($B526),MONTH($B526),MIN(Z$6,DAY(EOMONTH($B526,0))))&lt;$C526)+(DATE(YEAR($B526),MONTH($B526)+1,MIN(Z$6,DAY(EOMONTH($B526,1))))&gt;=$B526)*(DATE(YEAR($B526),MONTH($B526)+1,MIN(Z$6,DAY(EOMONTH($B526,1))))&lt;$C526)))</f>
        <v>0</v>
      </c>
      <c r="AA526" s="48" t="n">
        <f aca="false">IF(OR(N(AA$5)=0,AA$6=""),0,AA$5*((DATE(YEAR($B526),MONTH($B526),MIN(AA$6,DAY(EOMONTH($B526,0))))&gt;=$B526)*(DATE(YEAR($B526),MONTH($B526),MIN(AA$6,DAY(EOMONTH($B526,0))))&lt;$C526)+(DATE(YEAR($B526),MONTH($B526)+1,MIN(AA$6,DAY(EOMONTH($B526,1))))&gt;=$B526)*(DATE(YEAR($B526),MONTH($B526)+1,MIN(AA$6,DAY(EOMONTH($B526,1))))&lt;$C526)))</f>
        <v>0</v>
      </c>
      <c r="AB526" s="48" t="n">
        <f aca="false">IF(OR(N(AB$5)=0,AB$6=""),0,AB$5*((DATE(YEAR($B526),MONTH($B526),MIN(AB$6,DAY(EOMONTH($B526,0))))&gt;=$B526)*(DATE(YEAR($B526),MONTH($B526),MIN(AB$6,DAY(EOMONTH($B526,0))))&lt;$C526)+(DATE(YEAR($B526),MONTH($B526)+1,MIN(AB$6,DAY(EOMONTH($B526,1))))&gt;=$B526)*(DATE(YEAR($B526),MONTH($B526)+1,MIN(AB$6,DAY(EOMONTH($B526,1))))&lt;$C526)))</f>
        <v>0</v>
      </c>
      <c r="AC526" s="48" t="n">
        <f aca="false">IF(OR(N(AC$5)=0,AC$6=""),0,AC$5*((DATE(YEAR($B526),MONTH($B526),MIN(AC$6,DAY(EOMONTH($B526,0))))&gt;=$B526)*(DATE(YEAR($B526),MONTH($B526),MIN(AC$6,DAY(EOMONTH($B526,0))))&lt;$C526)+(DATE(YEAR($B526),MONTH($B526)+1,MIN(AC$6,DAY(EOMONTH($B526,1))))&gt;=$B526)*(DATE(YEAR($B526),MONTH($B526)+1,MIN(AC$6,DAY(EOMONTH($B526,1))))&lt;$C526)))</f>
        <v>0</v>
      </c>
      <c r="AD526" s="48" t="n">
        <f aca="false">IF(OR(N(AD$5)=0,AD$6=""),0,AD$5*((DATE(YEAR($B526),MONTH($B526),MIN(AD$6,DAY(EOMONTH($B526,0))))&gt;=$B526)*(DATE(YEAR($B526),MONTH($B526),MIN(AD$6,DAY(EOMONTH($B526,0))))&lt;$C526)+(DATE(YEAR($B526),MONTH($B526)+1,MIN(AD$6,DAY(EOMONTH($B526,1))))&gt;=$B526)*(DATE(YEAR($B526),MONTH($B526)+1,MIN(AD$6,DAY(EOMONTH($B526,1))))&lt;$C526)))</f>
        <v>0</v>
      </c>
      <c r="AE526" s="48" t="n">
        <f aca="false">IF(OR(N(AE$5)=0,AE$6=""),0,AE$5*((DATE(YEAR($B526),MONTH($B526),MIN(AE$6,DAY(EOMONTH($B526,0))))&gt;=$B526)*(DATE(YEAR($B526),MONTH($B526),MIN(AE$6,DAY(EOMONTH($B526,0))))&lt;$C526)+(DATE(YEAR($B526),MONTH($B526)+1,MIN(AE$6,DAY(EOMONTH($B526,1))))&gt;=$B526)*(DATE(YEAR($B526),MONTH($B526)+1,MIN(AE$6,DAY(EOMONTH($B526,1))))&lt;$C526)))</f>
        <v>0</v>
      </c>
      <c r="AF526" s="48" t="n">
        <f aca="false">IF(OR(N(AF$5)=0,AF$6=""),0,AF$5*((DATE(YEAR($B526),MONTH($B526),MIN(AF$6,DAY(EOMONTH($B526,0))))&gt;=$B526)*(DATE(YEAR($B526),MONTH($B526),MIN(AF$6,DAY(EOMONTH($B526,0))))&lt;$C526)+(DATE(YEAR($B526),MONTH($B526)+1,MIN(AF$6,DAY(EOMONTH($B526,1))))&gt;=$B526)*(DATE(YEAR($B526),MONTH($B526)+1,MIN(AF$6,DAY(EOMONTH($B526,1))))&lt;$C526)))</f>
        <v>0</v>
      </c>
      <c r="AG526" s="48" t="n">
        <f aca="false">IF(OR(N(AG$5)=0,AG$6=""),0,AG$5*((DATE(YEAR($B526),MONTH($B526),MIN(AG$6,DAY(EOMONTH($B526,0))))&gt;=$B526)*(DATE(YEAR($B526),MONTH($B526),MIN(AG$6,DAY(EOMONTH($B526,0))))&lt;$C526)+(DATE(YEAR($B526),MONTH($B526)+1,MIN(AG$6,DAY(EOMONTH($B526,1))))&gt;=$B526)*(DATE(YEAR($B526),MONTH($B526)+1,MIN(AG$6,DAY(EOMONTH($B526,1))))&lt;$C526)))</f>
        <v>0</v>
      </c>
      <c r="AH526" s="48" t="n">
        <f aca="false">IF(OR(N(AH$5)=0,AH$6=""),0,AH$5*((DATE(YEAR($B526),MONTH($B526),MIN(AH$6,DAY(EOMONTH($B526,0))))&gt;=$B526)*(DATE(YEAR($B526),MONTH($B526),MIN(AH$6,DAY(EOMONTH($B526,0))))&lt;$C526)+(DATE(YEAR($B526),MONTH($B526)+1,MIN(AH$6,DAY(EOMONTH($B526,1))))&gt;=$B526)*(DATE(YEAR($B526),MONTH($B526)+1,MIN(AH$6,DAY(EOMONTH($B526,1))))&lt;$C526)))</f>
        <v>0</v>
      </c>
      <c r="AI526" s="48" t="n">
        <f aca="false">IF(OR(N(AI$5)=0,AI$6=""),0,AI$5*((DATE(YEAR($B526),MONTH($B526),MIN(AI$6,DAY(EOMONTH($B526,0))))&gt;=$B526)*(DATE(YEAR($B526),MONTH($B526),MIN(AI$6,DAY(EOMONTH($B526,0))))&lt;$C526)+(DATE(YEAR($B526),MONTH($B526)+1,MIN(AI$6,DAY(EOMONTH($B526,1))))&gt;=$B526)*(DATE(YEAR($B526),MONTH($B526)+1,MIN(AI$6,DAY(EOMONTH($B526,1))))&lt;$C526)))</f>
        <v>0</v>
      </c>
      <c r="AJ526" s="48" t="n">
        <f aca="false">IF(OR(N(AJ$5)=0,AJ$6=""),0,AJ$5*((DATE(YEAR($B526),MONTH($B526),MIN(AJ$6,DAY(EOMONTH($B526,0))))&gt;=$B526)*(DATE(YEAR($B526),MONTH($B526),MIN(AJ$6,DAY(EOMONTH($B526,0))))&lt;$C526)+(DATE(YEAR($B526),MONTH($B526)+1,MIN(AJ$6,DAY(EOMONTH($B526,1))))&gt;=$B526)*(DATE(YEAR($B526),MONTH($B526)+1,MIN(AJ$6,DAY(EOMONTH($B526,1))))&lt;$C526)))</f>
        <v>0</v>
      </c>
      <c r="AK526" s="48" t="n">
        <f aca="false">IF(OR(N(AK$5)=0,AK$6=""),0,AK$5*((DATE(YEAR($B526),MONTH($B526),MIN(AK$6,DAY(EOMONTH($B526,0))))&gt;=$B526)*(DATE(YEAR($B526),MONTH($B526),MIN(AK$6,DAY(EOMONTH($B526,0))))&lt;$C526)+(DATE(YEAR($B526),MONTH($B526)+1,MIN(AK$6,DAY(EOMONTH($B526,1))))&gt;=$B526)*(DATE(YEAR($B526),MONTH($B526)+1,MIN(AK$6,DAY(EOMONTH($B526,1))))&lt;$C526)))</f>
        <v>0</v>
      </c>
      <c r="AL526" s="48" t="n">
        <f aca="false">IF(OR(N(AL$5)=0,AL$6=""),0,AL$5*((DATE(YEAR($B526),MONTH($B526),MIN(AL$6,DAY(EOMONTH($B526,0))))&gt;=$B526)*(DATE(YEAR($B526),MONTH($B526),MIN(AL$6,DAY(EOMONTH($B526,0))))&lt;$C526)+(DATE(YEAR($B526),MONTH($B526)+1,MIN(AL$6,DAY(EOMONTH($B526,1))))&gt;=$B526)*(DATE(YEAR($B526),MONTH($B526)+1,MIN(AL$6,DAY(EOMONTH($B526,1))))&lt;$C526)))</f>
        <v>0</v>
      </c>
      <c r="AM526" s="48" t="n">
        <f aca="false">IF(OR(N(AM$5)=0,AM$6=""),0,AM$5*((DATE(YEAR($B526),MONTH($B526),MIN(AM$6,DAY(EOMONTH($B526,0))))&gt;=$B526)*(DATE(YEAR($B526),MONTH($B526),MIN(AM$6,DAY(EOMONTH($B526,0))))&lt;$C526)+(DATE(YEAR($B526),MONTH($B526)+1,MIN(AM$6,DAY(EOMONTH($B526,1))))&gt;=$B526)*(DATE(YEAR($B526),MONTH($B526)+1,MIN(AM$6,DAY(EOMONTH($B526,1))))&lt;$C526)))</f>
        <v>0</v>
      </c>
      <c r="AN526" s="48" t="n">
        <f aca="false">IF(OR(N(AN$5)=0,AN$6=""),0,AN$5*((DATE(YEAR($B526),MONTH($B526),MIN(AN$6,DAY(EOMONTH($B526,0))))&gt;=$B526)*(DATE(YEAR($B526),MONTH($B526),MIN(AN$6,DAY(EOMONTH($B526,0))))&lt;$C526)+(DATE(YEAR($B526),MONTH($B526)+1,MIN(AN$6,DAY(EOMONTH($B526,1))))&gt;=$B526)*(DATE(YEAR($B526),MONTH($B526)+1,MIN(AN$6,DAY(EOMONTH($B526,1))))&lt;$C526)))</f>
        <v>0</v>
      </c>
      <c r="AO526" s="48" t="n">
        <f aca="false">IF(OR(N(AO$5)=0,AO$6=""),0,AO$5*((DATE(YEAR($B526),MONTH($B526),MIN(AO$6,DAY(EOMONTH($B526,0))))&gt;=$B526)*(DATE(YEAR($B526),MONTH($B526),MIN(AO$6,DAY(EOMONTH($B526,0))))&lt;$C526)+(DATE(YEAR($B526),MONTH($B526)+1,MIN(AO$6,DAY(EOMONTH($B526,1))))&gt;=$B526)*(DATE(YEAR($B526),MONTH($B526)+1,MIN(AO$6,DAY(EOMONTH($B526,1))))&lt;$C526)))</f>
        <v>0</v>
      </c>
      <c r="AP526" s="48" t="n">
        <f aca="false">IF(OR(N(AP$5)=0,AP$6=""),0,AP$5*((DATE(YEAR($B526),MONTH($B526),MIN(AP$6,DAY(EOMONTH($B526,0))))&gt;=$B526)*(DATE(YEAR($B526),MONTH($B526),MIN(AP$6,DAY(EOMONTH($B526,0))))&lt;$C526)+(DATE(YEAR($B526),MONTH($B526)+1,MIN(AP$6,DAY(EOMONTH($B526,1))))&gt;=$B526)*(DATE(YEAR($B526),MONTH($B526)+1,MIN(AP$6,DAY(EOMONTH($B526,1))))&lt;$C526)))</f>
        <v>0</v>
      </c>
      <c r="AQ526" s="48" t="n">
        <f aca="false">IF(OR(N(AQ$5)=0,AQ$6=""),0,AQ$5*((DATE(YEAR($B526),MONTH($B526),MIN(AQ$6,DAY(EOMONTH($B526,0))))&gt;=$B526)*(DATE(YEAR($B526),MONTH($B526),MIN(AQ$6,DAY(EOMONTH($B526,0))))&lt;$C526)+(DATE(YEAR($B526),MONTH($B526)+1,MIN(AQ$6,DAY(EOMONTH($B526,1))))&gt;=$B526)*(DATE(YEAR($B526),MONTH($B526)+1,MIN(AQ$6,DAY(EOMONTH($B526,1))))&lt;$C526)))</f>
        <v>0</v>
      </c>
      <c r="AR526" s="48" t="n">
        <f aca="false">IF(OR(N(AR$5)=0,AR$6=""),0,AR$5*((DATE(YEAR($B526),MONTH($B526),MIN(AR$6,DAY(EOMONTH($B526,0))))&gt;=$B526)*(DATE(YEAR($B526),MONTH($B526),MIN(AR$6,DAY(EOMONTH($B526,0))))&lt;$C526)+(DATE(YEAR($B526),MONTH($B526)+1,MIN(AR$6,DAY(EOMONTH($B526,1))))&gt;=$B526)*(DATE(YEAR($B526),MONTH($B526)+1,MIN(AR$6,DAY(EOMONTH($B526,1))))&lt;$C526)))</f>
        <v>0</v>
      </c>
      <c r="AS526" s="48" t="n">
        <f aca="false">IF(OR(N(AS$5)=0,AS$6=""),0,AS$5*((DATE(YEAR($B526),MONTH($B526),MIN(AS$6,DAY(EOMONTH($B526,0))))&gt;=$B526)*(DATE(YEAR($B526),MONTH($B526),MIN(AS$6,DAY(EOMONTH($B526,0))))&lt;$C526)+(DATE(YEAR($B526),MONTH($B526)+1,MIN(AS$6,DAY(EOMONTH($B526,1))))&gt;=$B526)*(DATE(YEAR($B526),MONTH($B526)+1,MIN(AS$6,DAY(EOMONTH($B526,1))))&lt;$C526)))</f>
        <v>0</v>
      </c>
      <c r="AT526" s="48" t="n">
        <f aca="false">IF(OR(N(AT$5)=0,AT$6=""),0,AT$5*((DATE(YEAR($B526),MONTH($B526),MIN(AT$6,DAY(EOMONTH($B526,0))))&gt;=$B526)*(DATE(YEAR($B526),MONTH($B526),MIN(AT$6,DAY(EOMONTH($B526,0))))&lt;$C526)+(DATE(YEAR($B526),MONTH($B526)+1,MIN(AT$6,DAY(EOMONTH($B526,1))))&gt;=$B526)*(DATE(YEAR($B526),MONTH($B526)+1,MIN(AT$6,DAY(EOMONTH($B526,1))))&lt;$C526)))</f>
        <v>0</v>
      </c>
      <c r="AU526" s="48" t="n">
        <f aca="false">IF(OR(N(AU$5)=0,AU$6=""),0,AU$5*((DATE(YEAR($B526),MONTH($B526),MIN(AU$6,DAY(EOMONTH($B526,0))))&gt;=$B526)*(DATE(YEAR($B526),MONTH($B526),MIN(AU$6,DAY(EOMONTH($B526,0))))&lt;$C526)+(DATE(YEAR($B526),MONTH($B526)+1,MIN(AU$6,DAY(EOMONTH($B526,1))))&gt;=$B526)*(DATE(YEAR($B526),MONTH($B526)+1,MIN(AU$6,DAY(EOMONTH($B526,1))))&lt;$C526)))</f>
        <v>0</v>
      </c>
      <c r="AV526" s="48" t="n">
        <f aca="false">IF(OR(N(AV$5)=0,AV$6=""),0,AV$5*((DATE(YEAR($B526),MONTH($B526),MIN(AV$6,DAY(EOMONTH($B526,0))))&gt;=$B526)*(DATE(YEAR($B526),MONTH($B526),MIN(AV$6,DAY(EOMONTH($B526,0))))&lt;$C526)+(DATE(YEAR($B526),MONTH($B526)+1,MIN(AV$6,DAY(EOMONTH($B526,1))))&gt;=$B526)*(DATE(YEAR($B526),MONTH($B526)+1,MIN(AV$6,DAY(EOMONTH($B526,1))))&lt;$C526)))</f>
        <v>0</v>
      </c>
      <c r="AW526" s="48" t="n">
        <f aca="false">IF(OR(N(AW$5)=0,AW$6=""),0,AW$5*((DATE(YEAR($B526),MONTH($B526),MIN(AW$6,DAY(EOMONTH($B526,0))))&gt;=$B526)*(DATE(YEAR($B526),MONTH($B526),MIN(AW$6,DAY(EOMONTH($B526,0))))&lt;$C526)+(DATE(YEAR($B526),MONTH($B526)+1,MIN(AW$6,DAY(EOMONTH($B526,1))))&gt;=$B526)*(DATE(YEAR($B526),MONTH($B526)+1,MIN(AW$6,DAY(EOMONTH($B526,1))))&lt;$C526)))</f>
        <v>0</v>
      </c>
      <c r="AX526" s="48" t="n">
        <f aca="false">IF(OR(N(AX$5)=0,AX$6=""),0,AX$5*((DATE(YEAR($B526),MONTH($B526),MIN(AX$6,DAY(EOMONTH($B526,0))))&gt;=$B526)*(DATE(YEAR($B526),MONTH($B526),MIN(AX$6,DAY(EOMONTH($B526,0))))&lt;$C526)+(DATE(YEAR($B526),MONTH($B526)+1,MIN(AX$6,DAY(EOMONTH($B526,1))))&gt;=$B526)*(DATE(YEAR($B526),MONTH($B526)+1,MIN(AX$6,DAY(EOMONTH($B526,1))))&lt;$C526)))</f>
        <v>0</v>
      </c>
      <c r="AY526" s="48" t="n">
        <f aca="false">IF(OR(N(AY$5)=0,AY$6=""),0,AY$5*((DATE(YEAR($B526),MONTH($B526),MIN(AY$6,DAY(EOMONTH($B526,0))))&gt;=$B526)*(DATE(YEAR($B526),MONTH($B526),MIN(AY$6,DAY(EOMONTH($B526,0))))&lt;$C526)+(DATE(YEAR($B526),MONTH($B526)+1,MIN(AY$6,DAY(EOMONTH($B526,1))))&gt;=$B526)*(DATE(YEAR($B526),MONTH($B526)+1,MIN(AY$6,DAY(EOMONTH($B526,1))))&lt;$C526)))</f>
        <v>0</v>
      </c>
      <c r="AZ526" s="48" t="n">
        <f aca="false">IF(OR(N(AZ$5)=0,AZ$6=""),0,AZ$5*((DATE(YEAR($B526),MONTH($B526),MIN(AZ$6,DAY(EOMONTH($B526,0))))&gt;=$B526)*(DATE(YEAR($B526),MONTH($B526),MIN(AZ$6,DAY(EOMONTH($B526,0))))&lt;$C526)+(DATE(YEAR($B526),MONTH($B526)+1,MIN(AZ$6,DAY(EOMONTH($B526,1))))&gt;=$B526)*(DATE(YEAR($B526),MONTH($B526)+1,MIN(AZ$6,DAY(EOMONTH($B526,1))))&lt;$C526)))</f>
        <v>0</v>
      </c>
      <c r="BA526" s="48" t="n">
        <f aca="false">IF(OR(N(BA$5)=0,BA$6=""),0,BA$5*((DATE(YEAR($B526),MONTH($B526),MIN(BA$6,DAY(EOMONTH($B526,0))))&gt;=$B526)*(DATE(YEAR($B526),MONTH($B526),MIN(BA$6,DAY(EOMONTH($B526,0))))&lt;$C526)+(DATE(YEAR($B526),MONTH($B526)+1,MIN(BA$6,DAY(EOMONTH($B526,1))))&gt;=$B526)*(DATE(YEAR($B526),MONTH($B526)+1,MIN(BA$6,DAY(EOMONTH($B526,1))))&lt;$C526)))</f>
        <v>0</v>
      </c>
      <c r="BB526" s="48" t="n">
        <f aca="false">IF(OR(N(BB$5)=0,BB$6=""),0,BB$5*((DATE(YEAR($B526),MONTH($B526),MIN(BB$6,DAY(EOMONTH($B526,0))))&gt;=$B526)*(DATE(YEAR($B526),MONTH($B526),MIN(BB$6,DAY(EOMONTH($B526,0))))&lt;$C526)+(DATE(YEAR($B526),MONTH($B526)+1,MIN(BB$6,DAY(EOMONTH($B526,1))))&gt;=$B526)*(DATE(YEAR($B526),MONTH($B526)+1,MIN(BB$6,DAY(EOMONTH($B526,1))))&lt;$C526)))</f>
        <v>0</v>
      </c>
      <c r="BC526" s="48" t="n">
        <f aca="false">IF(OR(N(BC$5)=0,BC$6=""),0,BC$5*((DATE(YEAR($B526),MONTH($B526),MIN(BC$6,DAY(EOMONTH($B526,0))))&gt;=$B526)*(DATE(YEAR($B526),MONTH($B526),MIN(BC$6,DAY(EOMONTH($B526,0))))&lt;$C526)+(DATE(YEAR($B526),MONTH($B526)+1,MIN(BC$6,DAY(EOMONTH($B526,1))))&gt;=$B526)*(DATE(YEAR($B526),MONTH($B526)+1,MIN(BC$6,DAY(EOMONTH($B526,1))))&lt;$C526)))</f>
        <v>0</v>
      </c>
      <c r="BD526" s="48" t="n">
        <f aca="false">IF(OR(N(BD$5)=0,BD$6=""),0,BD$5*((DATE(YEAR($B526),MONTH($B526),MIN(BD$6,DAY(EOMONTH($B526,0))))&gt;=$B526)*(DATE(YEAR($B526),MONTH($B526),MIN(BD$6,DAY(EOMONTH($B526,0))))&lt;$C526)+(DATE(YEAR($B526),MONTH($B526)+1,MIN(BD$6,DAY(EOMONTH($B526,1))))&gt;=$B526)*(DATE(YEAR($B526),MONTH($B526)+1,MIN(BD$6,DAY(EOMONTH($B526,1))))&lt;$C526)))</f>
        <v>0</v>
      </c>
      <c r="BE526" s="48" t="n">
        <f aca="false">IF(OR(N(BE$5)=0,BE$6=""),0,BE$5*((DATE(YEAR($B526),MONTH($B526),MIN(BE$6,DAY(EOMONTH($B526,0))))&gt;=$B526)*(DATE(YEAR($B526),MONTH($B526),MIN(BE$6,DAY(EOMONTH($B526,0))))&lt;$C526)+(DATE(YEAR($B526),MONTH($B526)+1,MIN(BE$6,DAY(EOMONTH($B526,1))))&gt;=$B526)*(DATE(YEAR($B526),MONTH($B526)+1,MIN(BE$6,DAY(EOMONTH($B526,1))))&lt;$C526)))</f>
        <v>0</v>
      </c>
      <c r="BF526" s="48" t="n">
        <f aca="false">IF(OR(N(BF$5)=0,BF$6=""),0,BF$5*((DATE(YEAR($B526),MONTH($B526),MIN(BF$6,DAY(EOMONTH($B526,0))))&gt;=$B526)*(DATE(YEAR($B526),MONTH($B526),MIN(BF$6,DAY(EOMONTH($B526,0))))&lt;$C526)+(DATE(YEAR($B526),MONTH($B526)+1,MIN(BF$6,DAY(EOMONTH($B526,1))))&gt;=$B526)*(DATE(YEAR($B526),MONTH($B526)+1,MIN(BF$6,DAY(EOMONTH($B526,1))))&lt;$C526)))</f>
        <v>0</v>
      </c>
      <c r="BG526" s="48" t="n">
        <f aca="false">IF(OR(N(BG$5)=0,BG$6=""),0,BG$5*((DATE(YEAR($B526),MONTH($B526),MIN(BG$6,DAY(EOMONTH($B526,0))))&gt;=$B526)*(DATE(YEAR($B526),MONTH($B526),MIN(BG$6,DAY(EOMONTH($B526,0))))&lt;$C526)+(DATE(YEAR($B526),MONTH($B526)+1,MIN(BG$6,DAY(EOMONTH($B526,1))))&gt;=$B526)*(DATE(YEAR($B526),MONTH($B526)+1,MIN(BG$6,DAY(EOMONTH($B526,1))))&lt;$C526)))</f>
        <v>0</v>
      </c>
      <c r="BH526" s="48" t="n">
        <f aca="false">IF(OR(N(BH$5)=0,BH$6=""),0,BH$5*((DATE(YEAR($B526),MONTH($B526),MIN(BH$6,DAY(EOMONTH($B526,0))))&gt;=$B526)*(DATE(YEAR($B526),MONTH($B526),MIN(BH$6,DAY(EOMONTH($B526,0))))&lt;$C526)+(DATE(YEAR($B526),MONTH($B526)+1,MIN(BH$6,DAY(EOMONTH($B526,1))))&gt;=$B526)*(DATE(YEAR($B526),MONTH($B526)+1,MIN(BH$6,DAY(EOMONTH($B526,1))))&lt;$C526)))</f>
        <v>0</v>
      </c>
      <c r="BI526" s="48" t="n">
        <f aca="false">IF(OR(N(BI$5)=0,BI$6=""),0,BI$5*((DATE(YEAR($B526),MONTH($B526),MIN(BI$6,DAY(EOMONTH($B526,0))))&gt;=$B526)*(DATE(YEAR($B526),MONTH($B526),MIN(BI$6,DAY(EOMONTH($B526,0))))&lt;$C526)+(DATE(YEAR($B526),MONTH($B526)+1,MIN(BI$6,DAY(EOMONTH($B526,1))))&gt;=$B526)*(DATE(YEAR($B526),MONTH($B526)+1,MIN(BI$6,DAY(EOMONTH($B526,1))))&lt;$C526)))</f>
        <v>0</v>
      </c>
      <c r="BJ526" s="48" t="n">
        <f aca="false">IF(OR(N(BJ$5)=0,BJ$6=""),0,BJ$5*((DATE(YEAR($B526),MONTH($B526),MIN(BJ$6,DAY(EOMONTH($B526,0))))&gt;=$B526)*(DATE(YEAR($B526),MONTH($B526),MIN(BJ$6,DAY(EOMONTH($B526,0))))&lt;$C526)+(DATE(YEAR($B526),MONTH($B526)+1,MIN(BJ$6,DAY(EOMONTH($B526,1))))&gt;=$B526)*(DATE(YEAR($B526),MONTH($B526)+1,MIN(BJ$6,DAY(EOMONTH($B526,1))))&lt;$C526)))</f>
        <v>0</v>
      </c>
      <c r="BK526" s="48" t="n">
        <f aca="false">IF(OR(N(BK$5)=0,BK$6=""),0,BK$5*((DATE(YEAR($B526),MONTH($B526),MIN(BK$6,DAY(EOMONTH($B526,0))))&gt;=$B526)*(DATE(YEAR($B526),MONTH($B526),MIN(BK$6,DAY(EOMONTH($B526,0))))&lt;$C526)+(DATE(YEAR($B526),MONTH($B526)+1,MIN(BK$6,DAY(EOMONTH($B526,1))))&gt;=$B526)*(DATE(YEAR($B526),MONTH($B526)+1,MIN(BK$6,DAY(EOMONTH($B526,1))))&lt;$C526)))</f>
        <v>0</v>
      </c>
      <c r="BL526" s="48" t="n">
        <f aca="false">IF(OR(N(BL$5)=0,BL$6=""),0,BL$5*((DATE(YEAR($B526),MONTH($B526),MIN(BL$6,DAY(EOMONTH($B526,0))))&gt;=$B526)*(DATE(YEAR($B526),MONTH($B526),MIN(BL$6,DAY(EOMONTH($B526,0))))&lt;$C526)+(DATE(YEAR($B526),MONTH($B526)+1,MIN(BL$6,DAY(EOMONTH($B526,1))))&gt;=$B526)*(DATE(YEAR($B526),MONTH($B526)+1,MIN(BL$6,DAY(EOMONTH($B526,1))))&lt;$C526)))</f>
        <v>0</v>
      </c>
      <c r="BM526" s="48" t="n">
        <f aca="false">IF(OR(N(BM$5)=0,BM$6=""),0,BM$5*((DATE(YEAR($B526),MONTH($B526),MIN(BM$6,DAY(EOMONTH($B526,0))))&gt;=$B526)*(DATE(YEAR($B526),MONTH($B526),MIN(BM$6,DAY(EOMONTH($B526,0))))&lt;$C526)+(DATE(YEAR($B526),MONTH($B526)+1,MIN(BM$6,DAY(EOMONTH($B526,1))))&gt;=$B526)*(DATE(YEAR($B526),MONTH($B526)+1,MIN(BM$6,DAY(EOMONTH($B526,1))))&lt;$C526)))</f>
        <v>0</v>
      </c>
      <c r="BN526" s="48" t="n">
        <f aca="false">IF(OR(N(BN$5)=0,BN$6=""),0,BN$5*((DATE(YEAR($B526),MONTH($B526),MIN(BN$6,DAY(EOMONTH($B526,0))))&gt;=$B526)*(DATE(YEAR($B526),MONTH($B526),MIN(BN$6,DAY(EOMONTH($B526,0))))&lt;$C526)+(DATE(YEAR($B526),MONTH($B526)+1,MIN(BN$6,DAY(EOMONTH($B526,1))))&gt;=$B526)*(DATE(YEAR($B526),MONTH($B526)+1,MIN(BN$6,DAY(EOMONTH($B526,1))))&lt;$C526)))</f>
        <v>0</v>
      </c>
      <c r="BO526" s="48" t="n">
        <f aca="false">IF(OR(N(BO$5)=0,BO$6=""),0,BO$5*((DATE(YEAR($B526),MONTH($B526),MIN(BO$6,DAY(EOMONTH($B526,0))))&gt;=$B526)*(DATE(YEAR($B526),MONTH($B526),MIN(BO$6,DAY(EOMONTH($B526,0))))&lt;$C526)+(DATE(YEAR($B526),MONTH($B526)+1,MIN(BO$6,DAY(EOMONTH($B526,1))))&gt;=$B526)*(DATE(YEAR($B526),MONTH($B526)+1,MIN(BO$6,DAY(EOMONTH($B526,1))))&lt;$C526)))</f>
        <v>0</v>
      </c>
      <c r="BP526" s="48" t="n">
        <f aca="false">IF(OR(N(BP$5)=0,BP$6=""),0,BP$5*((DATE(YEAR($B526),MONTH($B526),MIN(BP$6,DAY(EOMONTH($B526,0))))&gt;=$B526)*(DATE(YEAR($B526),MONTH($B526),MIN(BP$6,DAY(EOMONTH($B526,0))))&lt;$C526)+(DATE(YEAR($B526),MONTH($B526)+1,MIN(BP$6,DAY(EOMONTH($B526,1))))&gt;=$B526)*(DATE(YEAR($B526),MONTH($B526)+1,MIN(BP$6,DAY(EOMONTH($B526,1))))&lt;$C526)))</f>
        <v>0</v>
      </c>
      <c r="BQ526" s="48" t="n">
        <f aca="false">IF(OR(N(BQ$5)=0,BQ$6=""),0,BQ$5*((DATE(YEAR($B526),MONTH($B526),MIN(BQ$6,DAY(EOMONTH($B526,0))))&gt;=$B526)*(DATE(YEAR($B526),MONTH($B526),MIN(BQ$6,DAY(EOMONTH($B526,0))))&lt;$C526)+(DATE(YEAR($B526),MONTH($B526)+1,MIN(BQ$6,DAY(EOMONTH($B526,1))))&gt;=$B526)*(DATE(YEAR($B526),MONTH($B526)+1,MIN(BQ$6,DAY(EOMONTH($B526,1))))&lt;$C526)))</f>
        <v>0</v>
      </c>
      <c r="BR526" s="48" t="n">
        <f aca="false">IF(OR(N(BR$5)=0,BR$6=""),0,BR$5*((DATE(YEAR($B526),MONTH($B526),MIN(BR$6,DAY(EOMONTH($B526,0))))&gt;=$B526)*(DATE(YEAR($B526),MONTH($B526),MIN(BR$6,DAY(EOMONTH($B526,0))))&lt;$C526)+(DATE(YEAR($B526),MONTH($B526)+1,MIN(BR$6,DAY(EOMONTH($B526,1))))&gt;=$B526)*(DATE(YEAR($B526),MONTH($B526)+1,MIN(BR$6,DAY(EOMONTH($B526,1))))&lt;$C526)))</f>
        <v>0</v>
      </c>
      <c r="BS526" s="48" t="n">
        <f aca="false">IF(OR(N(BS$5)=0,BS$6=""),0,BS$5*((DATE(YEAR($B526),MONTH($B526),MIN(BS$6,DAY(EOMONTH($B526,0))))&gt;=$B526)*(DATE(YEAR($B526),MONTH($B526),MIN(BS$6,DAY(EOMONTH($B526,0))))&lt;$C526)+(DATE(YEAR($B526),MONTH($B526)+1,MIN(BS$6,DAY(EOMONTH($B526,1))))&gt;=$B526)*(DATE(YEAR($B526),MONTH($B526)+1,MIN(BS$6,DAY(EOMONTH($B526,1))))&lt;$C526)))</f>
        <v>0</v>
      </c>
      <c r="BT526" s="48" t="n">
        <f aca="false">IF(OR(N(BT$5)=0,BT$6=""),0,BT$5*((DATE(YEAR($B526),MONTH($B526),MIN(BT$6,DAY(EOMONTH($B526,0))))&gt;=$B526)*(DATE(YEAR($B526),MONTH($B526),MIN(BT$6,DAY(EOMONTH($B526,0))))&lt;$C526)+(DATE(YEAR($B526),MONTH($B526)+1,MIN(BT$6,DAY(EOMONTH($B526,1))))&gt;=$B526)*(DATE(YEAR($B526),MONTH($B526)+1,MIN(BT$6,DAY(EOMONTH($B526,1))))&lt;$C526)))</f>
        <v>0</v>
      </c>
      <c r="BU526" s="48" t="n">
        <f aca="false">IF(OR(N(BU$5)=0,BU$6=""),0,BU$5*((DATE(YEAR($B526),MONTH($B526),MIN(BU$6,DAY(EOMONTH($B526,0))))&gt;=$B526)*(DATE(YEAR($B526),MONTH($B526),MIN(BU$6,DAY(EOMONTH($B526,0))))&lt;$C526)+(DATE(YEAR($B526),MONTH($B526)+1,MIN(BU$6,DAY(EOMONTH($B526,1))))&gt;=$B526)*(DATE(YEAR($B526),MONTH($B526)+1,MIN(BU$6,DAY(EOMONTH($B526,1))))&lt;$C526)))</f>
        <v>0</v>
      </c>
      <c r="BV526" s="48" t="n">
        <f aca="false">IF(OR(N(BV$5)=0,BV$6=""),0,BV$5*((DATE(YEAR($B526),MONTH($B526),MIN(BV$6,DAY(EOMONTH($B526,0))))&gt;=$B526)*(DATE(YEAR($B526),MONTH($B526),MIN(BV$6,DAY(EOMONTH($B526,0))))&lt;$C526)+(DATE(YEAR($B526),MONTH($B526)+1,MIN(BV$6,DAY(EOMONTH($B526,1))))&gt;=$B526)*(DATE(YEAR($B526),MONTH($B526)+1,MIN(BV$6,DAY(EOMONTH($B526,1))))&lt;$C526)))</f>
        <v>0</v>
      </c>
      <c r="BW526" s="48" t="n">
        <f aca="false">IF(OR(N(BW$5)=0,BW$6=""),0,BW$5*((DATE(YEAR($B526),MONTH($B526),MIN(BW$6,DAY(EOMONTH($B526,0))))&gt;=$B526)*(DATE(YEAR($B526),MONTH($B526),MIN(BW$6,DAY(EOMONTH($B526,0))))&lt;$C526)+(DATE(YEAR($B526),MONTH($B526)+1,MIN(BW$6,DAY(EOMONTH($B526,1))))&gt;=$B526)*(DATE(YEAR($B526),MONTH($B526)+1,MIN(BW$6,DAY(EOMONTH($B526,1))))&lt;$C526)))</f>
        <v>0</v>
      </c>
      <c r="BX526" s="48" t="n">
        <f aca="false">MIN(Z526,(FT525*(1+FT$5/Setup!$C$36)+IF($V526=1,N($F526),0)))</f>
        <v>0</v>
      </c>
      <c r="BY526" s="48" t="n">
        <f aca="false">MIN(AA526,(FU525*(1+FU$5/Setup!$C$36)+IF($V526=2,N($F526),0)))</f>
        <v>0</v>
      </c>
      <c r="BZ526" s="48" t="n">
        <f aca="false">MIN(AB526,(FV525*(1+FV$5/Setup!$C$36)+IF($V526=3,N($F526),0)))</f>
        <v>0</v>
      </c>
      <c r="CA526" s="48" t="n">
        <f aca="false">MIN(AC526,(FW525*(1+FW$5/Setup!$C$36)+IF($V526=4,N($F526),0)))</f>
        <v>0</v>
      </c>
      <c r="CB526" s="48" t="n">
        <f aca="false">MIN(AD526,(FX525*(1+FX$5/Setup!$C$36)+IF($V526=5,N($F526),0)))</f>
        <v>0</v>
      </c>
      <c r="CC526" s="48" t="n">
        <f aca="false">MIN(AE526,(FY525*(1+FY$5/Setup!$C$36)+IF($V526=6,N($F526),0)))</f>
        <v>0</v>
      </c>
      <c r="CD526" s="48" t="n">
        <f aca="false">MIN(AF526,(FZ525*(1+FZ$5/Setup!$C$36)+IF($V526=7,N($F526),0)))</f>
        <v>0</v>
      </c>
      <c r="CE526" s="48" t="n">
        <f aca="false">MIN(AG526,(GA525*(1+GA$5/Setup!$C$36)+IF($V526=8,N($F526),0)))</f>
        <v>0</v>
      </c>
      <c r="CF526" s="48" t="n">
        <f aca="false">MIN(AH526,(GB525*(1+GB$5/Setup!$C$36)+IF($V526=9,N($F526),0)))</f>
        <v>0</v>
      </c>
      <c r="CG526" s="48" t="n">
        <f aca="false">MIN(AI526,(GC525*(1+GC$5/Setup!$C$36)+IF($V526=10,N($F526),0)))</f>
        <v>0</v>
      </c>
      <c r="CH526" s="48" t="n">
        <f aca="false">MIN(AJ526,(GD525*(1+GD$5/Setup!$C$36)+IF($V526=11,N($F526),0)))</f>
        <v>0</v>
      </c>
      <c r="CI526" s="48" t="n">
        <f aca="false">MIN(AK526,(GE525*(1+GE$5/Setup!$C$36)+IF($V526=12,N($F526),0)))</f>
        <v>0</v>
      </c>
      <c r="CJ526" s="48" t="n">
        <f aca="false">MIN(AL526,(GF525*(1+GF$5/Setup!$C$36)+IF($V526=13,N($F526),0)))</f>
        <v>0</v>
      </c>
      <c r="CK526" s="48" t="n">
        <f aca="false">MIN(AM526,(GG525*(1+GG$5/Setup!$C$36)+IF($V526=14,N($F526),0)))</f>
        <v>0</v>
      </c>
      <c r="CL526" s="48" t="n">
        <f aca="false">MIN(AN526,(GH525*(1+GH$5/Setup!$C$36)+IF($V526=15,N($F526),0)))</f>
        <v>0</v>
      </c>
      <c r="CM526" s="48" t="n">
        <f aca="false">MIN(AO526,(GI525*(1+GI$5/Setup!$C$36)+IF($V526=16,N($F526),0)))</f>
        <v>0</v>
      </c>
      <c r="CN526" s="48" t="n">
        <f aca="false">MIN(AP526,(GJ525*(1+GJ$5/Setup!$C$36)+IF($V526=17,N($F526),0)))</f>
        <v>0</v>
      </c>
      <c r="CO526" s="48" t="n">
        <f aca="false">MIN(AQ526,(GK525*(1+GK$5/Setup!$C$36)+IF($V526=18,N($F526),0)))</f>
        <v>0</v>
      </c>
      <c r="CP526" s="48" t="n">
        <f aca="false">MIN(AR526,(GL525*(1+GL$5/Setup!$C$36)+IF($V526=19,N($F526),0)))</f>
        <v>0</v>
      </c>
      <c r="CQ526" s="48" t="n">
        <f aca="false">MIN(AS526,(GM525*(1+GM$5/Setup!$C$36)+IF($V526=20,N($F526),0)))</f>
        <v>0</v>
      </c>
      <c r="CR526" s="48" t="n">
        <f aca="false">MIN(AT526,(GN525*(1+GN$5/Setup!$C$36)+IF($V526=21,N($F526),0)))</f>
        <v>0</v>
      </c>
      <c r="CS526" s="48" t="n">
        <f aca="false">MIN(AU526,(GO525*(1+GO$5/Setup!$C$36)+IF($V526=22,N($F526),0)))</f>
        <v>0</v>
      </c>
      <c r="CT526" s="48" t="n">
        <f aca="false">MIN(AV526,(GP525*(1+GP$5/Setup!$C$36)+IF($V526=23,N($F526),0)))</f>
        <v>0</v>
      </c>
      <c r="CU526" s="48" t="n">
        <f aca="false">MIN(AW526,(GQ525*(1+GQ$5/Setup!$C$36)+IF($V526=24,N($F526),0)))</f>
        <v>0</v>
      </c>
      <c r="CV526" s="48" t="n">
        <f aca="false">MIN(AX526,(GR525*(1+GR$5/Setup!$C$36)+IF($V526=25,N($F526),0)))</f>
        <v>0</v>
      </c>
      <c r="CW526" s="48" t="n">
        <f aca="false">MIN(AY526,(GS525*(1+GS$5/Setup!$C$36)+IF($V526=26,N($F526),0)))</f>
        <v>0</v>
      </c>
      <c r="CX526" s="48" t="n">
        <f aca="false">MIN(AZ526,(GT525*(1+GT$5/Setup!$C$36)+IF($V526=27,N($F526),0)))</f>
        <v>0</v>
      </c>
      <c r="CY526" s="48" t="n">
        <f aca="false">MIN(BA526,(GU525*(1+GU$5/Setup!$C$36)+IF($V526=28,N($F526),0)))</f>
        <v>0</v>
      </c>
      <c r="CZ526" s="48" t="n">
        <f aca="false">MIN(BB526,(GV525*(1+GV$5/Setup!$C$36)+IF($V526=29,N($F526),0)))</f>
        <v>0</v>
      </c>
      <c r="DA526" s="48" t="n">
        <f aca="false">MIN(BC526,(GW525*(1+GW$5/Setup!$C$36)+IF($V526=30,N($F526),0)))</f>
        <v>0</v>
      </c>
      <c r="DB526" s="48" t="n">
        <f aca="false">MIN(BD526,(GX525*(1+GX$5/Setup!$C$36)+IF($V526=31,N($F526),0)))</f>
        <v>0</v>
      </c>
      <c r="DC526" s="48" t="n">
        <f aca="false">MIN(BE526,(GY525*(1+GY$5/Setup!$C$36)+IF($V526=32,N($F526),0)))</f>
        <v>0</v>
      </c>
      <c r="DD526" s="48" t="n">
        <f aca="false">MIN(BF526,(GZ525*(1+GZ$5/Setup!$C$36)+IF($V526=33,N($F526),0)))</f>
        <v>0</v>
      </c>
      <c r="DE526" s="48" t="n">
        <f aca="false">MIN(BG526,(HA525*(1+HA$5/Setup!$C$36)+IF($V526=34,N($F526),0)))</f>
        <v>0</v>
      </c>
      <c r="DF526" s="48" t="n">
        <f aca="false">MIN(BH526,(HB525*(1+HB$5/Setup!$C$36)+IF($V526=35,N($F526),0)))</f>
        <v>0</v>
      </c>
      <c r="DG526" s="48" t="n">
        <f aca="false">MIN(BI526,(HC525*(1+HC$5/Setup!$C$36)+IF($V526=36,N($F526),0)))</f>
        <v>0</v>
      </c>
      <c r="DH526" s="48" t="n">
        <f aca="false">MIN(BJ526,(HD525*(1+HD$5/Setup!$C$36)+IF($V526=37,N($F526),0)))</f>
        <v>0</v>
      </c>
      <c r="DI526" s="48" t="n">
        <f aca="false">MIN(BK526,(HE525*(1+HE$5/Setup!$C$36)+IF($V526=38,N($F526),0)))</f>
        <v>0</v>
      </c>
      <c r="DJ526" s="48" t="n">
        <f aca="false">MIN(BL526,(HF525*(1+HF$5/Setup!$C$36)+IF($V526=39,N($F526),0)))</f>
        <v>0</v>
      </c>
      <c r="DK526" s="48" t="n">
        <f aca="false">MIN(BM526,(HG525*(1+HG$5/Setup!$C$36)+IF($V526=40,N($F526),0)))</f>
        <v>0</v>
      </c>
      <c r="DL526" s="48" t="n">
        <f aca="false">MIN(BN526,(HH525*(1+HH$5/Setup!$C$36)+IF($V526=41,N($F526),0)))</f>
        <v>0</v>
      </c>
      <c r="DM526" s="48" t="n">
        <f aca="false">MIN(BO526,(HI525*(1+HI$5/Setup!$C$36)+IF($V526=42,N($F526),0)))</f>
        <v>0</v>
      </c>
      <c r="DN526" s="48" t="n">
        <f aca="false">MIN(BP526,(HJ525*(1+HJ$5/Setup!$C$36)+IF($V526=43,N($F526),0)))</f>
        <v>0</v>
      </c>
      <c r="DO526" s="48" t="n">
        <f aca="false">MIN(BQ526,(HK525*(1+HK$5/Setup!$C$36)+IF($V526=44,N($F526),0)))</f>
        <v>0</v>
      </c>
      <c r="DP526" s="48" t="n">
        <f aca="false">MIN(BR526,(HL525*(1+HL$5/Setup!$C$36)+IF($V526=45,N($F526),0)))</f>
        <v>0</v>
      </c>
      <c r="DQ526" s="48" t="n">
        <f aca="false">MIN(BS526,(HM525*(1+HM$5/Setup!$C$36)+IF($V526=46,N($F526),0)))</f>
        <v>0</v>
      </c>
      <c r="DR526" s="48" t="n">
        <f aca="false">MIN(BT526,(HN525*(1+HN$5/Setup!$C$36)+IF($V526=47,N($F526),0)))</f>
        <v>0</v>
      </c>
      <c r="DS526" s="48" t="n">
        <f aca="false">MIN(BU526,(HO525*(1+HO$5/Setup!$C$36)+IF($V526=48,N($F526),0)))</f>
        <v>0</v>
      </c>
      <c r="DT526" s="48" t="n">
        <f aca="false">MIN(BV526,(HP525*(1+HP$5/Setup!$C$36)+IF($V526=49,N($F526),0)))</f>
        <v>0</v>
      </c>
      <c r="DU526" s="48" t="n">
        <f aca="false">MIN(BW526,(HQ525*(1+HQ$5/Setup!$C$36)+IF($V526=50,N($F526),0)))</f>
        <v>0</v>
      </c>
      <c r="DV526" s="48" t="n">
        <f aca="false">MIN(MAX((FT525*(1+FT$5/Setup!$C$36)+IF($V526=1,N($F526),0))-BX526,0),MAX($P526-0,0))</f>
        <v>0</v>
      </c>
      <c r="DW526" s="48" t="n">
        <f aca="false">MIN(MAX((FU525*(1+FU$5/Setup!$C$36)+IF($V526=2,N($F526),0))-BY526,0),MAX($P526-SUM(DV526:DV526),0))</f>
        <v>0</v>
      </c>
      <c r="DX526" s="48" t="n">
        <f aca="false">MIN(MAX((FV525*(1+FV$5/Setup!$C$36)+IF($V526=3,N($F526),0))-BZ526,0),MAX($P526-SUM(DV526:DW526),0))</f>
        <v>0</v>
      </c>
      <c r="DY526" s="48" t="n">
        <f aca="false">MIN(MAX((FW525*(1+FW$5/Setup!$C$36)+IF($V526=4,N($F526),0))-CA526,0),MAX($P526-SUM(DV526:DX526),0))</f>
        <v>0</v>
      </c>
      <c r="DZ526" s="48" t="n">
        <f aca="false">MIN(MAX((FX525*(1+FX$5/Setup!$C$36)+IF($V526=5,N($F526),0))-CB526,0),MAX($P526-SUM(DV526:DY526),0))</f>
        <v>0</v>
      </c>
      <c r="EA526" s="48" t="n">
        <f aca="false">MIN(MAX((FY525*(1+FY$5/Setup!$C$36)+IF($V526=6,N($F526),0))-CC526,0),MAX($P526-SUM(DV526:DZ526),0))</f>
        <v>0</v>
      </c>
      <c r="EB526" s="48" t="n">
        <f aca="false">MIN(MAX((FZ525*(1+FZ$5/Setup!$C$36)+IF($V526=7,N($F526),0))-CD526,0),MAX($P526-SUM(DV526:EA526),0))</f>
        <v>0</v>
      </c>
      <c r="EC526" s="48" t="n">
        <f aca="false">MIN(MAX((GA525*(1+GA$5/Setup!$C$36)+IF($V526=8,N($F526),0))-CE526,0),MAX($P526-SUM(DV526:EB526),0))</f>
        <v>0</v>
      </c>
      <c r="ED526" s="48" t="n">
        <f aca="false">MIN(MAX((GB525*(1+GB$5/Setup!$C$36)+IF($V526=9,N($F526),0))-CF526,0),MAX($P526-SUM(DV526:EC526),0))</f>
        <v>0</v>
      </c>
      <c r="EE526" s="48" t="n">
        <f aca="false">MIN(MAX((GC525*(1+GC$5/Setup!$C$36)+IF($V526=10,N($F526),0))-CG526,0),MAX($P526-SUM(DV526:ED526),0))</f>
        <v>0</v>
      </c>
      <c r="EF526" s="48" t="n">
        <f aca="false">MIN(MAX((GD525*(1+GD$5/Setup!$C$36)+IF($V526=11,N($F526),0))-CH526,0),MAX($P526-SUM(DV526:EE526),0))</f>
        <v>0</v>
      </c>
      <c r="EG526" s="48" t="n">
        <f aca="false">MIN(MAX((GE525*(1+GE$5/Setup!$C$36)+IF($V526=12,N($F526),0))-CI526,0),MAX($P526-SUM(DV526:EF526),0))</f>
        <v>0</v>
      </c>
      <c r="EH526" s="48" t="n">
        <f aca="false">MIN(MAX((GF525*(1+GF$5/Setup!$C$36)+IF($V526=13,N($F526),0))-CJ526,0),MAX($P526-SUM(DV526:EG526),0))</f>
        <v>0</v>
      </c>
      <c r="EI526" s="48" t="n">
        <f aca="false">MIN(MAX((GG525*(1+GG$5/Setup!$C$36)+IF($V526=14,N($F526),0))-CK526,0),MAX($P526-SUM(DV526:EH526),0))</f>
        <v>0</v>
      </c>
      <c r="EJ526" s="48" t="n">
        <f aca="false">MIN(MAX((GH525*(1+GH$5/Setup!$C$36)+IF($V526=15,N($F526),0))-CL526,0),MAX($P526-SUM(DV526:EI526),0))</f>
        <v>0</v>
      </c>
      <c r="EK526" s="48" t="n">
        <f aca="false">MIN(MAX((GI525*(1+GI$5/Setup!$C$36)+IF($V526=16,N($F526),0))-CM526,0),MAX($P526-SUM(DV526:EJ526),0))</f>
        <v>0</v>
      </c>
      <c r="EL526" s="48" t="n">
        <f aca="false">MIN(MAX((GJ525*(1+GJ$5/Setup!$C$36)+IF($V526=17,N($F526),0))-CN526,0),MAX($P526-SUM(DV526:EK526),0))</f>
        <v>0</v>
      </c>
      <c r="EM526" s="48" t="n">
        <f aca="false">MIN(MAX((GK525*(1+GK$5/Setup!$C$36)+IF($V526=18,N($F526),0))-CO526,0),MAX($P526-SUM(DV526:EL526),0))</f>
        <v>0</v>
      </c>
      <c r="EN526" s="48" t="n">
        <f aca="false">MIN(MAX((GL525*(1+GL$5/Setup!$C$36)+IF($V526=19,N($F526),0))-CP526,0),MAX($P526-SUM(DV526:EM526),0))</f>
        <v>0</v>
      </c>
      <c r="EO526" s="48" t="n">
        <f aca="false">MIN(MAX((GM525*(1+GM$5/Setup!$C$36)+IF($V526=20,N($F526),0))-CQ526,0),MAX($P526-SUM(DV526:EN526),0))</f>
        <v>0</v>
      </c>
      <c r="EP526" s="48" t="n">
        <f aca="false">MIN(MAX((GN525*(1+GN$5/Setup!$C$36)+IF($V526=21,N($F526),0))-CR526,0),MAX($P526-SUM(DV526:EO526),0))</f>
        <v>0</v>
      </c>
      <c r="EQ526" s="48" t="n">
        <f aca="false">MIN(MAX((GO525*(1+GO$5/Setup!$C$36)+IF($V526=22,N($F526),0))-CS526,0),MAX($P526-SUM(DV526:EP526),0))</f>
        <v>0</v>
      </c>
      <c r="ER526" s="48" t="n">
        <f aca="false">MIN(MAX((GP525*(1+GP$5/Setup!$C$36)+IF($V526=23,N($F526),0))-CT526,0),MAX($P526-SUM(DV526:EQ526),0))</f>
        <v>0</v>
      </c>
      <c r="ES526" s="48" t="n">
        <f aca="false">MIN(MAX((GQ525*(1+GQ$5/Setup!$C$36)+IF($V526=24,N($F526),0))-CU526,0),MAX($P526-SUM(DV526:ER526),0))</f>
        <v>0</v>
      </c>
      <c r="ET526" s="48" t="n">
        <f aca="false">MIN(MAX((GR525*(1+GR$5/Setup!$C$36)+IF($V526=25,N($F526),0))-CV526,0),MAX($P526-SUM(DV526:ES526),0))</f>
        <v>0</v>
      </c>
      <c r="EU526" s="48" t="n">
        <f aca="false">MIN(MAX((GS525*(1+GS$5/Setup!$C$36)+IF($V526=26,N($F526),0))-CW526,0),MAX($P526-SUM(DV526:ET526),0))</f>
        <v>0</v>
      </c>
      <c r="EV526" s="48" t="n">
        <f aca="false">MIN(MAX((GT525*(1+GT$5/Setup!$C$36)+IF($V526=27,N($F526),0))-CX526,0),MAX($P526-SUM(DV526:EU526),0))</f>
        <v>0</v>
      </c>
      <c r="EW526" s="48" t="n">
        <f aca="false">MIN(MAX((GU525*(1+GU$5/Setup!$C$36)+IF($V526=28,N($F526),0))-CY526,0),MAX($P526-SUM(DV526:EV526),0))</f>
        <v>0</v>
      </c>
      <c r="EX526" s="48" t="n">
        <f aca="false">MIN(MAX((GV525*(1+GV$5/Setup!$C$36)+IF($V526=29,N($F526),0))-CZ526,0),MAX($P526-SUM(DV526:EW526),0))</f>
        <v>0</v>
      </c>
      <c r="EY526" s="48" t="n">
        <f aca="false">MIN(MAX((GW525*(1+GW$5/Setup!$C$36)+IF($V526=30,N($F526),0))-DA526,0),MAX($P526-SUM(DV526:EX526),0))</f>
        <v>0</v>
      </c>
      <c r="EZ526" s="48" t="n">
        <f aca="false">MIN(MAX((GX525*(1+GX$5/Setup!$C$36)+IF($V526=31,N($F526),0))-DB526,0),MAX($P526-SUM(DV526:EY526),0))</f>
        <v>0</v>
      </c>
      <c r="FA526" s="48" t="n">
        <f aca="false">MIN(MAX((GY525*(1+GY$5/Setup!$C$36)+IF($V526=32,N($F526),0))-DC526,0),MAX($P526-SUM(DV526:EZ526),0))</f>
        <v>0</v>
      </c>
      <c r="FB526" s="48" t="n">
        <f aca="false">MIN(MAX((GZ525*(1+GZ$5/Setup!$C$36)+IF($V526=33,N($F526),0))-DD526,0),MAX($P526-SUM(DV526:FA526),0))</f>
        <v>0</v>
      </c>
      <c r="FC526" s="48" t="n">
        <f aca="false">MIN(MAX((HA525*(1+HA$5/Setup!$C$36)+IF($V526=34,N($F526),0))-DE526,0),MAX($P526-SUM(DV526:FB526),0))</f>
        <v>0</v>
      </c>
      <c r="FD526" s="48" t="n">
        <f aca="false">MIN(MAX((HB525*(1+HB$5/Setup!$C$36)+IF($V526=35,N($F526),0))-DF526,0),MAX($P526-SUM(DV526:FC526),0))</f>
        <v>0</v>
      </c>
      <c r="FE526" s="48" t="n">
        <f aca="false">MIN(MAX((HC525*(1+HC$5/Setup!$C$36)+IF($V526=36,N($F526),0))-DG526,0),MAX($P526-SUM(DV526:FD526),0))</f>
        <v>0</v>
      </c>
      <c r="FF526" s="48" t="n">
        <f aca="false">MIN(MAX((HD525*(1+HD$5/Setup!$C$36)+IF($V526=37,N($F526),0))-DH526,0),MAX($P526-SUM(DV526:FE526),0))</f>
        <v>0</v>
      </c>
      <c r="FG526" s="48" t="n">
        <f aca="false">MIN(MAX((HE525*(1+HE$5/Setup!$C$36)+IF($V526=38,N($F526),0))-DI526,0),MAX($P526-SUM(DV526:FF526),0))</f>
        <v>0</v>
      </c>
      <c r="FH526" s="48" t="n">
        <f aca="false">MIN(MAX((HF525*(1+HF$5/Setup!$C$36)+IF($V526=39,N($F526),0))-DJ526,0),MAX($P526-SUM(DV526:FG526),0))</f>
        <v>0</v>
      </c>
      <c r="FI526" s="48" t="n">
        <f aca="false">MIN(MAX((HG525*(1+HG$5/Setup!$C$36)+IF($V526=40,N($F526),0))-DK526,0),MAX($P526-SUM(DV526:FH526),0))</f>
        <v>0</v>
      </c>
      <c r="FJ526" s="48" t="n">
        <f aca="false">MIN(MAX((HH525*(1+HH$5/Setup!$C$36)+IF($V526=41,N($F526),0))-DL526,0),MAX($P526-SUM(DV526:FI526),0))</f>
        <v>0</v>
      </c>
      <c r="FK526" s="48" t="n">
        <f aca="false">MIN(MAX((HI525*(1+HI$5/Setup!$C$36)+IF($V526=42,N($F526),0))-DM526,0),MAX($P526-SUM(DV526:FJ526),0))</f>
        <v>0</v>
      </c>
      <c r="FL526" s="48" t="n">
        <f aca="false">MIN(MAX((HJ525*(1+HJ$5/Setup!$C$36)+IF($V526=43,N($F526),0))-DN526,0),MAX($P526-SUM(DV526:FK526),0))</f>
        <v>0</v>
      </c>
      <c r="FM526" s="48" t="n">
        <f aca="false">MIN(MAX((HK525*(1+HK$5/Setup!$C$36)+IF($V526=44,N($F526),0))-DO526,0),MAX($P526-SUM(DV526:FL526),0))</f>
        <v>0</v>
      </c>
      <c r="FN526" s="48" t="n">
        <f aca="false">MIN(MAX((HL525*(1+HL$5/Setup!$C$36)+IF($V526=45,N($F526),0))-DP526,0),MAX($P526-SUM(DV526:FM526),0))</f>
        <v>0</v>
      </c>
      <c r="FO526" s="48" t="n">
        <f aca="false">MIN(MAX((HM525*(1+HM$5/Setup!$C$36)+IF($V526=46,N($F526),0))-DQ526,0),MAX($P526-SUM(DV526:FN526),0))</f>
        <v>0</v>
      </c>
      <c r="FP526" s="48" t="n">
        <f aca="false">MIN(MAX((HN525*(1+HN$5/Setup!$C$36)+IF($V526=47,N($F526),0))-DR526,0),MAX($P526-SUM(DV526:FO526),0))</f>
        <v>0</v>
      </c>
      <c r="FQ526" s="48" t="n">
        <f aca="false">MIN(MAX((HO525*(1+HO$5/Setup!$C$36)+IF($V526=48,N($F526),0))-DS526,0),MAX($P526-SUM(DV526:FP526),0))</f>
        <v>0</v>
      </c>
      <c r="FR526" s="48" t="n">
        <f aca="false">MIN(MAX((HP525*(1+HP$5/Setup!$C$36)+IF($V526=49,N($F526),0))-DT526,0),MAX($P526-SUM(DV526:FQ526),0))</f>
        <v>0</v>
      </c>
      <c r="FS526" s="48" t="n">
        <f aca="false">MIN(MAX((HQ525*(1+HQ$5/Setup!$C$36)+IF($V526=50,N($F526),0))-DU526,0),MAX($P526-SUM(DV526:FR526),0))</f>
        <v>0</v>
      </c>
      <c r="FT526" s="48" t="n">
        <f aca="false">IF((FT525*(1+FT$5/Setup!$C$36)+IF($V526=1,N($F526),0))-BX526-DV526&lt;0.005,0,(FT525*(1+FT$5/Setup!$C$36)+IF($V526=1,N($F526),0))-BX526-DV526)</f>
        <v>0</v>
      </c>
      <c r="FU526" s="48" t="n">
        <f aca="false">IF((FU525*(1+FU$5/Setup!$C$36)+IF($V526=2,N($F526),0))-BY526-DW526&lt;0.005,0,(FU525*(1+FU$5/Setup!$C$36)+IF($V526=2,N($F526),0))-BY526-DW526)</f>
        <v>0</v>
      </c>
      <c r="FV526" s="48" t="n">
        <f aca="false">IF((FV525*(1+FV$5/Setup!$C$36)+IF($V526=3,N($F526),0))-BZ526-DX526&lt;0.005,0,(FV525*(1+FV$5/Setup!$C$36)+IF($V526=3,N($F526),0))-BZ526-DX526)</f>
        <v>0</v>
      </c>
      <c r="FW526" s="48" t="n">
        <f aca="false">IF((FW525*(1+FW$5/Setup!$C$36)+IF($V526=4,N($F526),0))-CA526-DY526&lt;0.005,0,(FW525*(1+FW$5/Setup!$C$36)+IF($V526=4,N($F526),0))-CA526-DY526)</f>
        <v>0</v>
      </c>
      <c r="FX526" s="48" t="n">
        <f aca="false">IF((FX525*(1+FX$5/Setup!$C$36)+IF($V526=5,N($F526),0))-CB526-DZ526&lt;0.005,0,(FX525*(1+FX$5/Setup!$C$36)+IF($V526=5,N($F526),0))-CB526-DZ526)</f>
        <v>0</v>
      </c>
      <c r="FY526" s="48" t="n">
        <f aca="false">IF((FY525*(1+FY$5/Setup!$C$36)+IF($V526=6,N($F526),0))-CC526-EA526&lt;0.005,0,(FY525*(1+FY$5/Setup!$C$36)+IF($V526=6,N($F526),0))-CC526-EA526)</f>
        <v>0</v>
      </c>
      <c r="FZ526" s="48" t="n">
        <f aca="false">IF((FZ525*(1+FZ$5/Setup!$C$36)+IF($V526=7,N($F526),0))-CD526-EB526&lt;0.005,0,(FZ525*(1+FZ$5/Setup!$C$36)+IF($V526=7,N($F526),0))-CD526-EB526)</f>
        <v>0</v>
      </c>
      <c r="GA526" s="48" t="n">
        <f aca="false">IF((GA525*(1+GA$5/Setup!$C$36)+IF($V526=8,N($F526),0))-CE526-EC526&lt;0.005,0,(GA525*(1+GA$5/Setup!$C$36)+IF($V526=8,N($F526),0))-CE526-EC526)</f>
        <v>0</v>
      </c>
      <c r="GB526" s="48" t="n">
        <f aca="false">IF((GB525*(1+GB$5/Setup!$C$36)+IF($V526=9,N($F526),0))-CF526-ED526&lt;0.005,0,(GB525*(1+GB$5/Setup!$C$36)+IF($V526=9,N($F526),0))-CF526-ED526)</f>
        <v>0</v>
      </c>
      <c r="GC526" s="48" t="n">
        <f aca="false">IF((GC525*(1+GC$5/Setup!$C$36)+IF($V526=10,N($F526),0))-CG526-EE526&lt;0.005,0,(GC525*(1+GC$5/Setup!$C$36)+IF($V526=10,N($F526),0))-CG526-EE526)</f>
        <v>0</v>
      </c>
      <c r="GD526" s="48" t="n">
        <f aca="false">IF((GD525*(1+GD$5/Setup!$C$36)+IF($V526=11,N($F526),0))-CH526-EF526&lt;0.005,0,(GD525*(1+GD$5/Setup!$C$36)+IF($V526=11,N($F526),0))-CH526-EF526)</f>
        <v>0</v>
      </c>
      <c r="GE526" s="48" t="n">
        <f aca="false">IF((GE525*(1+GE$5/Setup!$C$36)+IF($V526=12,N($F526),0))-CI526-EG526&lt;0.005,0,(GE525*(1+GE$5/Setup!$C$36)+IF($V526=12,N($F526),0))-CI526-EG526)</f>
        <v>0</v>
      </c>
      <c r="GF526" s="48" t="n">
        <f aca="false">IF((GF525*(1+GF$5/Setup!$C$36)+IF($V526=13,N($F526),0))-CJ526-EH526&lt;0.005,0,(GF525*(1+GF$5/Setup!$C$36)+IF($V526=13,N($F526),0))-CJ526-EH526)</f>
        <v>0</v>
      </c>
      <c r="GG526" s="48" t="n">
        <f aca="false">IF((GG525*(1+GG$5/Setup!$C$36)+IF($V526=14,N($F526),0))-CK526-EI526&lt;0.005,0,(GG525*(1+GG$5/Setup!$C$36)+IF($V526=14,N($F526),0))-CK526-EI526)</f>
        <v>0</v>
      </c>
      <c r="GH526" s="48" t="n">
        <f aca="false">IF((GH525*(1+GH$5/Setup!$C$36)+IF($V526=15,N($F526),0))-CL526-EJ526&lt;0.005,0,(GH525*(1+GH$5/Setup!$C$36)+IF($V526=15,N($F526),0))-CL526-EJ526)</f>
        <v>0</v>
      </c>
      <c r="GI526" s="48" t="n">
        <f aca="false">IF((GI525*(1+GI$5/Setup!$C$36)+IF($V526=16,N($F526),0))-CM526-EK526&lt;0.005,0,(GI525*(1+GI$5/Setup!$C$36)+IF($V526=16,N($F526),0))-CM526-EK526)</f>
        <v>0</v>
      </c>
      <c r="GJ526" s="48" t="n">
        <f aca="false">IF((GJ525*(1+GJ$5/Setup!$C$36)+IF($V526=17,N($F526),0))-CN526-EL526&lt;0.005,0,(GJ525*(1+GJ$5/Setup!$C$36)+IF($V526=17,N($F526),0))-CN526-EL526)</f>
        <v>0</v>
      </c>
      <c r="GK526" s="48" t="n">
        <f aca="false">IF((GK525*(1+GK$5/Setup!$C$36)+IF($V526=18,N($F526),0))-CO526-EM526&lt;0.005,0,(GK525*(1+GK$5/Setup!$C$36)+IF($V526=18,N($F526),0))-CO526-EM526)</f>
        <v>0</v>
      </c>
      <c r="GL526" s="48" t="n">
        <f aca="false">IF((GL525*(1+GL$5/Setup!$C$36)+IF($V526=19,N($F526),0))-CP526-EN526&lt;0.005,0,(GL525*(1+GL$5/Setup!$C$36)+IF($V526=19,N($F526),0))-CP526-EN526)</f>
        <v>0</v>
      </c>
      <c r="GM526" s="48" t="n">
        <f aca="false">IF((GM525*(1+GM$5/Setup!$C$36)+IF($V526=20,N($F526),0))-CQ526-EO526&lt;0.005,0,(GM525*(1+GM$5/Setup!$C$36)+IF($V526=20,N($F526),0))-CQ526-EO526)</f>
        <v>0</v>
      </c>
      <c r="GN526" s="48" t="n">
        <f aca="false">IF((GN525*(1+GN$5/Setup!$C$36)+IF($V526=21,N($F526),0))-CR526-EP526&lt;0.005,0,(GN525*(1+GN$5/Setup!$C$36)+IF($V526=21,N($F526),0))-CR526-EP526)</f>
        <v>0</v>
      </c>
      <c r="GO526" s="48" t="n">
        <f aca="false">IF((GO525*(1+GO$5/Setup!$C$36)+IF($V526=22,N($F526),0))-CS526-EQ526&lt;0.005,0,(GO525*(1+GO$5/Setup!$C$36)+IF($V526=22,N($F526),0))-CS526-EQ526)</f>
        <v>0</v>
      </c>
      <c r="GP526" s="48" t="n">
        <f aca="false">IF((GP525*(1+GP$5/Setup!$C$36)+IF($V526=23,N($F526),0))-CT526-ER526&lt;0.005,0,(GP525*(1+GP$5/Setup!$C$36)+IF($V526=23,N($F526),0))-CT526-ER526)</f>
        <v>0</v>
      </c>
      <c r="GQ526" s="48" t="n">
        <f aca="false">IF((GQ525*(1+GQ$5/Setup!$C$36)+IF($V526=24,N($F526),0))-CU526-ES526&lt;0.005,0,(GQ525*(1+GQ$5/Setup!$C$36)+IF($V526=24,N($F526),0))-CU526-ES526)</f>
        <v>0</v>
      </c>
      <c r="GR526" s="48" t="n">
        <f aca="false">IF((GR525*(1+GR$5/Setup!$C$36)+IF($V526=25,N($F526),0))-CV526-ET526&lt;0.005,0,(GR525*(1+GR$5/Setup!$C$36)+IF($V526=25,N($F526),0))-CV526-ET526)</f>
        <v>0</v>
      </c>
      <c r="GS526" s="48" t="n">
        <f aca="false">IF((GS525*(1+GS$5/Setup!$C$36)+IF($V526=26,N($F526),0))-CW526-EU526&lt;0.005,0,(GS525*(1+GS$5/Setup!$C$36)+IF($V526=26,N($F526),0))-CW526-EU526)</f>
        <v>0</v>
      </c>
      <c r="GT526" s="48" t="n">
        <f aca="false">IF((GT525*(1+GT$5/Setup!$C$36)+IF($V526=27,N($F526),0))-CX526-EV526&lt;0.005,0,(GT525*(1+GT$5/Setup!$C$36)+IF($V526=27,N($F526),0))-CX526-EV526)</f>
        <v>0</v>
      </c>
      <c r="GU526" s="48" t="n">
        <f aca="false">IF((GU525*(1+GU$5/Setup!$C$36)+IF($V526=28,N($F526),0))-CY526-EW526&lt;0.005,0,(GU525*(1+GU$5/Setup!$C$36)+IF($V526=28,N($F526),0))-CY526-EW526)</f>
        <v>0</v>
      </c>
      <c r="GV526" s="48" t="n">
        <f aca="false">IF((GV525*(1+GV$5/Setup!$C$36)+IF($V526=29,N($F526),0))-CZ526-EX526&lt;0.005,0,(GV525*(1+GV$5/Setup!$C$36)+IF($V526=29,N($F526),0))-CZ526-EX526)</f>
        <v>0</v>
      </c>
      <c r="GW526" s="48" t="n">
        <f aca="false">IF((GW525*(1+GW$5/Setup!$C$36)+IF($V526=30,N($F526),0))-DA526-EY526&lt;0.005,0,(GW525*(1+GW$5/Setup!$C$36)+IF($V526=30,N($F526),0))-DA526-EY526)</f>
        <v>0</v>
      </c>
      <c r="GX526" s="48" t="n">
        <f aca="false">IF((GX525*(1+GX$5/Setup!$C$36)+IF($V526=31,N($F526),0))-DB526-EZ526&lt;0.005,0,(GX525*(1+GX$5/Setup!$C$36)+IF($V526=31,N($F526),0))-DB526-EZ526)</f>
        <v>0</v>
      </c>
      <c r="GY526" s="48" t="n">
        <f aca="false">IF((GY525*(1+GY$5/Setup!$C$36)+IF($V526=32,N($F526),0))-DC526-FA526&lt;0.005,0,(GY525*(1+GY$5/Setup!$C$36)+IF($V526=32,N($F526),0))-DC526-FA526)</f>
        <v>0</v>
      </c>
      <c r="GZ526" s="48" t="n">
        <f aca="false">IF((GZ525*(1+GZ$5/Setup!$C$36)+IF($V526=33,N($F526),0))-DD526-FB526&lt;0.005,0,(GZ525*(1+GZ$5/Setup!$C$36)+IF($V526=33,N($F526),0))-DD526-FB526)</f>
        <v>0</v>
      </c>
      <c r="HA526" s="48" t="n">
        <f aca="false">IF((HA525*(1+HA$5/Setup!$C$36)+IF($V526=34,N($F526),0))-DE526-FC526&lt;0.005,0,(HA525*(1+HA$5/Setup!$C$36)+IF($V526=34,N($F526),0))-DE526-FC526)</f>
        <v>0</v>
      </c>
      <c r="HB526" s="48" t="n">
        <f aca="false">IF((HB525*(1+HB$5/Setup!$C$36)+IF($V526=35,N($F526),0))-DF526-FD526&lt;0.005,0,(HB525*(1+HB$5/Setup!$C$36)+IF($V526=35,N($F526),0))-DF526-FD526)</f>
        <v>0</v>
      </c>
      <c r="HC526" s="48" t="n">
        <f aca="false">IF((HC525*(1+HC$5/Setup!$C$36)+IF($V526=36,N($F526),0))-DG526-FE526&lt;0.005,0,(HC525*(1+HC$5/Setup!$C$36)+IF($V526=36,N($F526),0))-DG526-FE526)</f>
        <v>0</v>
      </c>
      <c r="HD526" s="48" t="n">
        <f aca="false">IF((HD525*(1+HD$5/Setup!$C$36)+IF($V526=37,N($F526),0))-DH526-FF526&lt;0.005,0,(HD525*(1+HD$5/Setup!$C$36)+IF($V526=37,N($F526),0))-DH526-FF526)</f>
        <v>0</v>
      </c>
      <c r="HE526" s="48" t="n">
        <f aca="false">IF((HE525*(1+HE$5/Setup!$C$36)+IF($V526=38,N($F526),0))-DI526-FG526&lt;0.005,0,(HE525*(1+HE$5/Setup!$C$36)+IF($V526=38,N($F526),0))-DI526-FG526)</f>
        <v>0</v>
      </c>
      <c r="HF526" s="48" t="n">
        <f aca="false">IF((HF525*(1+HF$5/Setup!$C$36)+IF($V526=39,N($F526),0))-DJ526-FH526&lt;0.005,0,(HF525*(1+HF$5/Setup!$C$36)+IF($V526=39,N($F526),0))-DJ526-FH526)</f>
        <v>0</v>
      </c>
      <c r="HG526" s="48" t="n">
        <f aca="false">IF((HG525*(1+HG$5/Setup!$C$36)+IF($V526=40,N($F526),0))-DK526-FI526&lt;0.005,0,(HG525*(1+HG$5/Setup!$C$36)+IF($V526=40,N($F526),0))-DK526-FI526)</f>
        <v>0</v>
      </c>
      <c r="HH526" s="48" t="n">
        <f aca="false">IF((HH525*(1+HH$5/Setup!$C$36)+IF($V526=41,N($F526),0))-DL526-FJ526&lt;0.005,0,(HH525*(1+HH$5/Setup!$C$36)+IF($V526=41,N($F526),0))-DL526-FJ526)</f>
        <v>0</v>
      </c>
      <c r="HI526" s="48" t="n">
        <f aca="false">IF((HI525*(1+HI$5/Setup!$C$36)+IF($V526=42,N($F526),0))-DM526-FK526&lt;0.005,0,(HI525*(1+HI$5/Setup!$C$36)+IF($V526=42,N($F526),0))-DM526-FK526)</f>
        <v>0</v>
      </c>
      <c r="HJ526" s="48" t="n">
        <f aca="false">IF((HJ525*(1+HJ$5/Setup!$C$36)+IF($V526=43,N($F526),0))-DN526-FL526&lt;0.005,0,(HJ525*(1+HJ$5/Setup!$C$36)+IF($V526=43,N($F526),0))-DN526-FL526)</f>
        <v>0</v>
      </c>
      <c r="HK526" s="48" t="n">
        <f aca="false">IF((HK525*(1+HK$5/Setup!$C$36)+IF($V526=44,N($F526),0))-DO526-FM526&lt;0.005,0,(HK525*(1+HK$5/Setup!$C$36)+IF($V526=44,N($F526),0))-DO526-FM526)</f>
        <v>0</v>
      </c>
      <c r="HL526" s="48" t="n">
        <f aca="false">IF((HL525*(1+HL$5/Setup!$C$36)+IF($V526=45,N($F526),0))-DP526-FN526&lt;0.005,0,(HL525*(1+HL$5/Setup!$C$36)+IF($V526=45,N($F526),0))-DP526-FN526)</f>
        <v>0</v>
      </c>
      <c r="HM526" s="48" t="n">
        <f aca="false">IF((HM525*(1+HM$5/Setup!$C$36)+IF($V526=46,N($F526),0))-DQ526-FO526&lt;0.005,0,(HM525*(1+HM$5/Setup!$C$36)+IF($V526=46,N($F526),0))-DQ526-FO526)</f>
        <v>0</v>
      </c>
      <c r="HN526" s="48" t="n">
        <f aca="false">IF((HN525*(1+HN$5/Setup!$C$36)+IF($V526=47,N($F526),0))-DR526-FP526&lt;0.005,0,(HN525*(1+HN$5/Setup!$C$36)+IF($V526=47,N($F526),0))-DR526-FP526)</f>
        <v>0</v>
      </c>
      <c r="HO526" s="48" t="n">
        <f aca="false">IF((HO525*(1+HO$5/Setup!$C$36)+IF($V526=48,N($F526),0))-DS526-FQ526&lt;0.005,0,(HO525*(1+HO$5/Setup!$C$36)+IF($V526=48,N($F526),0))-DS526-FQ526)</f>
        <v>0</v>
      </c>
      <c r="HP526" s="48" t="n">
        <f aca="false">IF((HP525*(1+HP$5/Setup!$C$36)+IF($V526=49,N($F526),0))-DT526-FR526&lt;0.005,0,(HP525*(1+HP$5/Setup!$C$36)+IF($V526=49,N($F526),0))-DT526-FR526)</f>
        <v>0</v>
      </c>
      <c r="HQ526" s="48" t="n">
        <f aca="false">IF((HQ525*(1+HQ$5/Setup!$C$36)+IF($V526=50,N($F526),0))-DU526-FS526&lt;0.005,0,(HQ525*(1+HQ$5/Setup!$C$36)+IF($V526=50,N($F526),0))-DU526-FS526)</f>
        <v>0</v>
      </c>
    </row>
    <row r="527" customFormat="false" ht="15" hidden="false" customHeight="false" outlineLevel="0" collapsed="false">
      <c r="A527" s="44" t="n">
        <v>519</v>
      </c>
      <c r="B527" s="45" t="n">
        <f aca="false">IF(Setup!$C$7="Every month",EDATE(Setup!$C$8,($A527-1)),IF(Setup!$C$7="Twice a month",DATE(YEAR(Setup!$C$8),MONTH(Setup!$C$8)+INT((($A527-1)+Setup!$C$41)/2),MIN(IF(MOD(($A527-1)+Setup!$C$41,2)=0,Setup!$C$39,Setup!$C$40),DAY(EOMONTH(DATE(YEAR(Setup!$C$8),MONTH(Setup!$C$8)+INT((($A527-1)+Setup!$C$41)/2),1),0)))),Setup!$C$8+($A527-1)*IF(Setup!$C$7="Every week",7,14)))</f>
        <v>53577</v>
      </c>
      <c r="C527" s="45" t="n">
        <f aca="false">IF(Setup!$C$7="Every month",EDATE(Setup!$C$8,$A527),IF(Setup!$C$7="Twice a month",DATE(YEAR(Setup!$C$8),MONTH(Setup!$C$8)+INT(($A527+Setup!$C$41)/2),MIN(IF(MOD($A527+Setup!$C$41,2)=0,Setup!$C$39,Setup!$C$40),DAY(EOMONTH(DATE(YEAR(Setup!$C$8),MONTH(Setup!$C$8)+INT(($A527+Setup!$C$41)/2),1),0)))),Setup!$C$8+$A527*IF(Setup!$C$7="Every week",7,14)))</f>
        <v>53591</v>
      </c>
      <c r="D527" s="46"/>
      <c r="E527" s="47"/>
      <c r="F527" s="47"/>
      <c r="G527" s="47"/>
      <c r="H527" s="47"/>
      <c r="I527" s="48" t="n">
        <f aca="false">N(Setup!$C$11)+N(E527)</f>
        <v>100</v>
      </c>
      <c r="J527" s="48" t="n">
        <f aca="false">MIN(Setup!$C$37,MAX(I527,0))</f>
        <v>9.23076923076923</v>
      </c>
      <c r="K527" s="48" t="n">
        <f aca="false">MIN(MAX(N(Setup!$C$14)-L526,0),MAX(I527-J527,0))</f>
        <v>0</v>
      </c>
      <c r="L527" s="48" t="n">
        <f aca="false">L526+K527-N(G527)</f>
        <v>500</v>
      </c>
      <c r="M527" s="48" t="n">
        <f aca="false">M526+J527-N(H527)</f>
        <v>4790.76923076922</v>
      </c>
      <c r="N527" s="48" t="n">
        <f aca="false">SUM(BX527:DU527)</f>
        <v>0</v>
      </c>
      <c r="O527" s="48" t="n">
        <f aca="false">SUM(Z527:BW527)-N527</f>
        <v>65</v>
      </c>
      <c r="P527" s="48" t="n">
        <f aca="false">MAX(I527-J527-K527,0)+O527</f>
        <v>155.769230769231</v>
      </c>
      <c r="Q527" s="48" t="n">
        <f aca="false">SUM(DV527:FS527)</f>
        <v>0</v>
      </c>
      <c r="R527" s="49" t="n">
        <f aca="false">N527+J527+K527+Q527</f>
        <v>9.23076923076923</v>
      </c>
      <c r="S527" s="48" t="n">
        <f aca="false">T527-T526-N(F527)+N527+Q527</f>
        <v>0</v>
      </c>
      <c r="T527" s="49" t="n">
        <f aca="false">SUM(FT527:HQ527)</f>
        <v>0</v>
      </c>
      <c r="U527" s="44" t="str">
        <f aca="false">IF(T526&lt;0.005,"",INDEX(Helpers!$C$2:$C$51,IF(_xlfn.MINIFS($DV$6:$FS$6,DV527:FS527,"&gt;0.005")=0,V527,_xlfn.MINIFS($DV$6:$FS$6,DV527:FS527,"&gt;0.005"))))</f>
        <v/>
      </c>
      <c r="V527" s="44" t="n">
        <f aca="false">IF(_xlfn.MINIFS($FT$6:$HQ$6,FT526:HQ526,"&gt;0.005")=0,1,_xlfn.MINIFS($FT$6:$HQ$6,FT526:HQ526,"&gt;0.005"))</f>
        <v>1</v>
      </c>
      <c r="W527" s="44" t="n">
        <f aca="false">IF(AND(D527&lt;&gt;"Paid",T526&gt;0.005),1,0)</f>
        <v>0</v>
      </c>
      <c r="X527" s="48" t="n">
        <f aca="false">SUMPRODUCT(((Helpers!$G$2:$G$51*(1+(Helpers!$D$2:$D$51+0.000000001)/12)^(($B527-Setup!$C$8)/(365.25/12))-Helpers!$E$2:$E$51*((1+(Helpers!$D$2:$D$51+0.000000001)/12)^(($B527-Setup!$C$8)/(365.25/12))-1)/((Helpers!$D$2:$D$51+0.000000001)/12))&gt;0)*(Helpers!$G$2:$G$51*(1+(Helpers!$D$2:$D$51+0.000000001)/12)^(($B527-Setup!$C$8)/(365.25/12))-Helpers!$E$2:$E$51*((1+(Helpers!$D$2:$D$51+0.000000001)/12)^(($B527-Setup!$C$8)/(365.25/12))-1)/((Helpers!$D$2:$D$51+0.000000001)/12)))</f>
        <v>0</v>
      </c>
      <c r="Y527" s="48"/>
      <c r="Z527" s="48" t="n">
        <f aca="false">IF(OR(N(Z$5)=0,Z$6=""),0,Z$5*((DATE(YEAR($B527),MONTH($B527),MIN(Z$6,DAY(EOMONTH($B527,0))))&gt;=$B527)*(DATE(YEAR($B527),MONTH($B527),MIN(Z$6,DAY(EOMONTH($B527,0))))&lt;$C527)+(DATE(YEAR($B527),MONTH($B527)+1,MIN(Z$6,DAY(EOMONTH($B527,1))))&gt;=$B527)*(DATE(YEAR($B527),MONTH($B527)+1,MIN(Z$6,DAY(EOMONTH($B527,1))))&lt;$C527)))</f>
        <v>25</v>
      </c>
      <c r="AA527" s="48" t="n">
        <f aca="false">IF(OR(N(AA$5)=0,AA$6=""),0,AA$5*((DATE(YEAR($B527),MONTH($B527),MIN(AA$6,DAY(EOMONTH($B527,0))))&gt;=$B527)*(DATE(YEAR($B527),MONTH($B527),MIN(AA$6,DAY(EOMONTH($B527,0))))&lt;$C527)+(DATE(YEAR($B527),MONTH($B527)+1,MIN(AA$6,DAY(EOMONTH($B527,1))))&gt;=$B527)*(DATE(YEAR($B527),MONTH($B527)+1,MIN(AA$6,DAY(EOMONTH($B527,1))))&lt;$C527)))</f>
        <v>40</v>
      </c>
      <c r="AB527" s="48" t="n">
        <f aca="false">IF(OR(N(AB$5)=0,AB$6=""),0,AB$5*((DATE(YEAR($B527),MONTH($B527),MIN(AB$6,DAY(EOMONTH($B527,0))))&gt;=$B527)*(DATE(YEAR($B527),MONTH($B527),MIN(AB$6,DAY(EOMONTH($B527,0))))&lt;$C527)+(DATE(YEAR($B527),MONTH($B527)+1,MIN(AB$6,DAY(EOMONTH($B527,1))))&gt;=$B527)*(DATE(YEAR($B527),MONTH($B527)+1,MIN(AB$6,DAY(EOMONTH($B527,1))))&lt;$C527)))</f>
        <v>0</v>
      </c>
      <c r="AC527" s="48" t="n">
        <f aca="false">IF(OR(N(AC$5)=0,AC$6=""),0,AC$5*((DATE(YEAR($B527),MONTH($B527),MIN(AC$6,DAY(EOMONTH($B527,0))))&gt;=$B527)*(DATE(YEAR($B527),MONTH($B527),MIN(AC$6,DAY(EOMONTH($B527,0))))&lt;$C527)+(DATE(YEAR($B527),MONTH($B527)+1,MIN(AC$6,DAY(EOMONTH($B527,1))))&gt;=$B527)*(DATE(YEAR($B527),MONTH($B527)+1,MIN(AC$6,DAY(EOMONTH($B527,1))))&lt;$C527)))</f>
        <v>0</v>
      </c>
      <c r="AD527" s="48" t="n">
        <f aca="false">IF(OR(N(AD$5)=0,AD$6=""),0,AD$5*((DATE(YEAR($B527),MONTH($B527),MIN(AD$6,DAY(EOMONTH($B527,0))))&gt;=$B527)*(DATE(YEAR($B527),MONTH($B527),MIN(AD$6,DAY(EOMONTH($B527,0))))&lt;$C527)+(DATE(YEAR($B527),MONTH($B527)+1,MIN(AD$6,DAY(EOMONTH($B527,1))))&gt;=$B527)*(DATE(YEAR($B527),MONTH($B527)+1,MIN(AD$6,DAY(EOMONTH($B527,1))))&lt;$C527)))</f>
        <v>0</v>
      </c>
      <c r="AE527" s="48" t="n">
        <f aca="false">IF(OR(N(AE$5)=0,AE$6=""),0,AE$5*((DATE(YEAR($B527),MONTH($B527),MIN(AE$6,DAY(EOMONTH($B527,0))))&gt;=$B527)*(DATE(YEAR($B527),MONTH($B527),MIN(AE$6,DAY(EOMONTH($B527,0))))&lt;$C527)+(DATE(YEAR($B527),MONTH($B527)+1,MIN(AE$6,DAY(EOMONTH($B527,1))))&gt;=$B527)*(DATE(YEAR($B527),MONTH($B527)+1,MIN(AE$6,DAY(EOMONTH($B527,1))))&lt;$C527)))</f>
        <v>0</v>
      </c>
      <c r="AF527" s="48" t="n">
        <f aca="false">IF(OR(N(AF$5)=0,AF$6=""),0,AF$5*((DATE(YEAR($B527),MONTH($B527),MIN(AF$6,DAY(EOMONTH($B527,0))))&gt;=$B527)*(DATE(YEAR($B527),MONTH($B527),MIN(AF$6,DAY(EOMONTH($B527,0))))&lt;$C527)+(DATE(YEAR($B527),MONTH($B527)+1,MIN(AF$6,DAY(EOMONTH($B527,1))))&gt;=$B527)*(DATE(YEAR($B527),MONTH($B527)+1,MIN(AF$6,DAY(EOMONTH($B527,1))))&lt;$C527)))</f>
        <v>0</v>
      </c>
      <c r="AG527" s="48" t="n">
        <f aca="false">IF(OR(N(AG$5)=0,AG$6=""),0,AG$5*((DATE(YEAR($B527),MONTH($B527),MIN(AG$6,DAY(EOMONTH($B527,0))))&gt;=$B527)*(DATE(YEAR($B527),MONTH($B527),MIN(AG$6,DAY(EOMONTH($B527,0))))&lt;$C527)+(DATE(YEAR($B527),MONTH($B527)+1,MIN(AG$6,DAY(EOMONTH($B527,1))))&gt;=$B527)*(DATE(YEAR($B527),MONTH($B527)+1,MIN(AG$6,DAY(EOMONTH($B527,1))))&lt;$C527)))</f>
        <v>0</v>
      </c>
      <c r="AH527" s="48" t="n">
        <f aca="false">IF(OR(N(AH$5)=0,AH$6=""),0,AH$5*((DATE(YEAR($B527),MONTH($B527),MIN(AH$6,DAY(EOMONTH($B527,0))))&gt;=$B527)*(DATE(YEAR($B527),MONTH($B527),MIN(AH$6,DAY(EOMONTH($B527,0))))&lt;$C527)+(DATE(YEAR($B527),MONTH($B527)+1,MIN(AH$6,DAY(EOMONTH($B527,1))))&gt;=$B527)*(DATE(YEAR($B527),MONTH($B527)+1,MIN(AH$6,DAY(EOMONTH($B527,1))))&lt;$C527)))</f>
        <v>0</v>
      </c>
      <c r="AI527" s="48" t="n">
        <f aca="false">IF(OR(N(AI$5)=0,AI$6=""),0,AI$5*((DATE(YEAR($B527),MONTH($B527),MIN(AI$6,DAY(EOMONTH($B527,0))))&gt;=$B527)*(DATE(YEAR($B527),MONTH($B527),MIN(AI$6,DAY(EOMONTH($B527,0))))&lt;$C527)+(DATE(YEAR($B527),MONTH($B527)+1,MIN(AI$6,DAY(EOMONTH($B527,1))))&gt;=$B527)*(DATE(YEAR($B527),MONTH($B527)+1,MIN(AI$6,DAY(EOMONTH($B527,1))))&lt;$C527)))</f>
        <v>0</v>
      </c>
      <c r="AJ527" s="48" t="n">
        <f aca="false">IF(OR(N(AJ$5)=0,AJ$6=""),0,AJ$5*((DATE(YEAR($B527),MONTH($B527),MIN(AJ$6,DAY(EOMONTH($B527,0))))&gt;=$B527)*(DATE(YEAR($B527),MONTH($B527),MIN(AJ$6,DAY(EOMONTH($B527,0))))&lt;$C527)+(DATE(YEAR($B527),MONTH($B527)+1,MIN(AJ$6,DAY(EOMONTH($B527,1))))&gt;=$B527)*(DATE(YEAR($B527),MONTH($B527)+1,MIN(AJ$6,DAY(EOMONTH($B527,1))))&lt;$C527)))</f>
        <v>0</v>
      </c>
      <c r="AK527" s="48" t="n">
        <f aca="false">IF(OR(N(AK$5)=0,AK$6=""),0,AK$5*((DATE(YEAR($B527),MONTH($B527),MIN(AK$6,DAY(EOMONTH($B527,0))))&gt;=$B527)*(DATE(YEAR($B527),MONTH($B527),MIN(AK$6,DAY(EOMONTH($B527,0))))&lt;$C527)+(DATE(YEAR($B527),MONTH($B527)+1,MIN(AK$6,DAY(EOMONTH($B527,1))))&gt;=$B527)*(DATE(YEAR($B527),MONTH($B527)+1,MIN(AK$6,DAY(EOMONTH($B527,1))))&lt;$C527)))</f>
        <v>0</v>
      </c>
      <c r="AL527" s="48" t="n">
        <f aca="false">IF(OR(N(AL$5)=0,AL$6=""),0,AL$5*((DATE(YEAR($B527),MONTH($B527),MIN(AL$6,DAY(EOMONTH($B527,0))))&gt;=$B527)*(DATE(YEAR($B527),MONTH($B527),MIN(AL$6,DAY(EOMONTH($B527,0))))&lt;$C527)+(DATE(YEAR($B527),MONTH($B527)+1,MIN(AL$6,DAY(EOMONTH($B527,1))))&gt;=$B527)*(DATE(YEAR($B527),MONTH($B527)+1,MIN(AL$6,DAY(EOMONTH($B527,1))))&lt;$C527)))</f>
        <v>0</v>
      </c>
      <c r="AM527" s="48" t="n">
        <f aca="false">IF(OR(N(AM$5)=0,AM$6=""),0,AM$5*((DATE(YEAR($B527),MONTH($B527),MIN(AM$6,DAY(EOMONTH($B527,0))))&gt;=$B527)*(DATE(YEAR($B527),MONTH($B527),MIN(AM$6,DAY(EOMONTH($B527,0))))&lt;$C527)+(DATE(YEAR($B527),MONTH($B527)+1,MIN(AM$6,DAY(EOMONTH($B527,1))))&gt;=$B527)*(DATE(YEAR($B527),MONTH($B527)+1,MIN(AM$6,DAY(EOMONTH($B527,1))))&lt;$C527)))</f>
        <v>0</v>
      </c>
      <c r="AN527" s="48" t="n">
        <f aca="false">IF(OR(N(AN$5)=0,AN$6=""),0,AN$5*((DATE(YEAR($B527),MONTH($B527),MIN(AN$6,DAY(EOMONTH($B527,0))))&gt;=$B527)*(DATE(YEAR($B527),MONTH($B527),MIN(AN$6,DAY(EOMONTH($B527,0))))&lt;$C527)+(DATE(YEAR($B527),MONTH($B527)+1,MIN(AN$6,DAY(EOMONTH($B527,1))))&gt;=$B527)*(DATE(YEAR($B527),MONTH($B527)+1,MIN(AN$6,DAY(EOMONTH($B527,1))))&lt;$C527)))</f>
        <v>0</v>
      </c>
      <c r="AO527" s="48" t="n">
        <f aca="false">IF(OR(N(AO$5)=0,AO$6=""),0,AO$5*((DATE(YEAR($B527),MONTH($B527),MIN(AO$6,DAY(EOMONTH($B527,0))))&gt;=$B527)*(DATE(YEAR($B527),MONTH($B527),MIN(AO$6,DAY(EOMONTH($B527,0))))&lt;$C527)+(DATE(YEAR($B527),MONTH($B527)+1,MIN(AO$6,DAY(EOMONTH($B527,1))))&gt;=$B527)*(DATE(YEAR($B527),MONTH($B527)+1,MIN(AO$6,DAY(EOMONTH($B527,1))))&lt;$C527)))</f>
        <v>0</v>
      </c>
      <c r="AP527" s="48" t="n">
        <f aca="false">IF(OR(N(AP$5)=0,AP$6=""),0,AP$5*((DATE(YEAR($B527),MONTH($B527),MIN(AP$6,DAY(EOMONTH($B527,0))))&gt;=$B527)*(DATE(YEAR($B527),MONTH($B527),MIN(AP$6,DAY(EOMONTH($B527,0))))&lt;$C527)+(DATE(YEAR($B527),MONTH($B527)+1,MIN(AP$6,DAY(EOMONTH($B527,1))))&gt;=$B527)*(DATE(YEAR($B527),MONTH($B527)+1,MIN(AP$6,DAY(EOMONTH($B527,1))))&lt;$C527)))</f>
        <v>0</v>
      </c>
      <c r="AQ527" s="48" t="n">
        <f aca="false">IF(OR(N(AQ$5)=0,AQ$6=""),0,AQ$5*((DATE(YEAR($B527),MONTH($B527),MIN(AQ$6,DAY(EOMONTH($B527,0))))&gt;=$B527)*(DATE(YEAR($B527),MONTH($B527),MIN(AQ$6,DAY(EOMONTH($B527,0))))&lt;$C527)+(DATE(YEAR($B527),MONTH($B527)+1,MIN(AQ$6,DAY(EOMONTH($B527,1))))&gt;=$B527)*(DATE(YEAR($B527),MONTH($B527)+1,MIN(AQ$6,DAY(EOMONTH($B527,1))))&lt;$C527)))</f>
        <v>0</v>
      </c>
      <c r="AR527" s="48" t="n">
        <f aca="false">IF(OR(N(AR$5)=0,AR$6=""),0,AR$5*((DATE(YEAR($B527),MONTH($B527),MIN(AR$6,DAY(EOMONTH($B527,0))))&gt;=$B527)*(DATE(YEAR($B527),MONTH($B527),MIN(AR$6,DAY(EOMONTH($B527,0))))&lt;$C527)+(DATE(YEAR($B527),MONTH($B527)+1,MIN(AR$6,DAY(EOMONTH($B527,1))))&gt;=$B527)*(DATE(YEAR($B527),MONTH($B527)+1,MIN(AR$6,DAY(EOMONTH($B527,1))))&lt;$C527)))</f>
        <v>0</v>
      </c>
      <c r="AS527" s="48" t="n">
        <f aca="false">IF(OR(N(AS$5)=0,AS$6=""),0,AS$5*((DATE(YEAR($B527),MONTH($B527),MIN(AS$6,DAY(EOMONTH($B527,0))))&gt;=$B527)*(DATE(YEAR($B527),MONTH($B527),MIN(AS$6,DAY(EOMONTH($B527,0))))&lt;$C527)+(DATE(YEAR($B527),MONTH($B527)+1,MIN(AS$6,DAY(EOMONTH($B527,1))))&gt;=$B527)*(DATE(YEAR($B527),MONTH($B527)+1,MIN(AS$6,DAY(EOMONTH($B527,1))))&lt;$C527)))</f>
        <v>0</v>
      </c>
      <c r="AT527" s="48" t="n">
        <f aca="false">IF(OR(N(AT$5)=0,AT$6=""),0,AT$5*((DATE(YEAR($B527),MONTH($B527),MIN(AT$6,DAY(EOMONTH($B527,0))))&gt;=$B527)*(DATE(YEAR($B527),MONTH($B527),MIN(AT$6,DAY(EOMONTH($B527,0))))&lt;$C527)+(DATE(YEAR($B527),MONTH($B527)+1,MIN(AT$6,DAY(EOMONTH($B527,1))))&gt;=$B527)*(DATE(YEAR($B527),MONTH($B527)+1,MIN(AT$6,DAY(EOMONTH($B527,1))))&lt;$C527)))</f>
        <v>0</v>
      </c>
      <c r="AU527" s="48" t="n">
        <f aca="false">IF(OR(N(AU$5)=0,AU$6=""),0,AU$5*((DATE(YEAR($B527),MONTH($B527),MIN(AU$6,DAY(EOMONTH($B527,0))))&gt;=$B527)*(DATE(YEAR($B527),MONTH($B527),MIN(AU$6,DAY(EOMONTH($B527,0))))&lt;$C527)+(DATE(YEAR($B527),MONTH($B527)+1,MIN(AU$6,DAY(EOMONTH($B527,1))))&gt;=$B527)*(DATE(YEAR($B527),MONTH($B527)+1,MIN(AU$6,DAY(EOMONTH($B527,1))))&lt;$C527)))</f>
        <v>0</v>
      </c>
      <c r="AV527" s="48" t="n">
        <f aca="false">IF(OR(N(AV$5)=0,AV$6=""),0,AV$5*((DATE(YEAR($B527),MONTH($B527),MIN(AV$6,DAY(EOMONTH($B527,0))))&gt;=$B527)*(DATE(YEAR($B527),MONTH($B527),MIN(AV$6,DAY(EOMONTH($B527,0))))&lt;$C527)+(DATE(YEAR($B527),MONTH($B527)+1,MIN(AV$6,DAY(EOMONTH($B527,1))))&gt;=$B527)*(DATE(YEAR($B527),MONTH($B527)+1,MIN(AV$6,DAY(EOMONTH($B527,1))))&lt;$C527)))</f>
        <v>0</v>
      </c>
      <c r="AW527" s="48" t="n">
        <f aca="false">IF(OR(N(AW$5)=0,AW$6=""),0,AW$5*((DATE(YEAR($B527),MONTH($B527),MIN(AW$6,DAY(EOMONTH($B527,0))))&gt;=$B527)*(DATE(YEAR($B527),MONTH($B527),MIN(AW$6,DAY(EOMONTH($B527,0))))&lt;$C527)+(DATE(YEAR($B527),MONTH($B527)+1,MIN(AW$6,DAY(EOMONTH($B527,1))))&gt;=$B527)*(DATE(YEAR($B527),MONTH($B527)+1,MIN(AW$6,DAY(EOMONTH($B527,1))))&lt;$C527)))</f>
        <v>0</v>
      </c>
      <c r="AX527" s="48" t="n">
        <f aca="false">IF(OR(N(AX$5)=0,AX$6=""),0,AX$5*((DATE(YEAR($B527),MONTH($B527),MIN(AX$6,DAY(EOMONTH($B527,0))))&gt;=$B527)*(DATE(YEAR($B527),MONTH($B527),MIN(AX$6,DAY(EOMONTH($B527,0))))&lt;$C527)+(DATE(YEAR($B527),MONTH($B527)+1,MIN(AX$6,DAY(EOMONTH($B527,1))))&gt;=$B527)*(DATE(YEAR($B527),MONTH($B527)+1,MIN(AX$6,DAY(EOMONTH($B527,1))))&lt;$C527)))</f>
        <v>0</v>
      </c>
      <c r="AY527" s="48" t="n">
        <f aca="false">IF(OR(N(AY$5)=0,AY$6=""),0,AY$5*((DATE(YEAR($B527),MONTH($B527),MIN(AY$6,DAY(EOMONTH($B527,0))))&gt;=$B527)*(DATE(YEAR($B527),MONTH($B527),MIN(AY$6,DAY(EOMONTH($B527,0))))&lt;$C527)+(DATE(YEAR($B527),MONTH($B527)+1,MIN(AY$6,DAY(EOMONTH($B527,1))))&gt;=$B527)*(DATE(YEAR($B527),MONTH($B527)+1,MIN(AY$6,DAY(EOMONTH($B527,1))))&lt;$C527)))</f>
        <v>0</v>
      </c>
      <c r="AZ527" s="48" t="n">
        <f aca="false">IF(OR(N(AZ$5)=0,AZ$6=""),0,AZ$5*((DATE(YEAR($B527),MONTH($B527),MIN(AZ$6,DAY(EOMONTH($B527,0))))&gt;=$B527)*(DATE(YEAR($B527),MONTH($B527),MIN(AZ$6,DAY(EOMONTH($B527,0))))&lt;$C527)+(DATE(YEAR($B527),MONTH($B527)+1,MIN(AZ$6,DAY(EOMONTH($B527,1))))&gt;=$B527)*(DATE(YEAR($B527),MONTH($B527)+1,MIN(AZ$6,DAY(EOMONTH($B527,1))))&lt;$C527)))</f>
        <v>0</v>
      </c>
      <c r="BA527" s="48" t="n">
        <f aca="false">IF(OR(N(BA$5)=0,BA$6=""),0,BA$5*((DATE(YEAR($B527),MONTH($B527),MIN(BA$6,DAY(EOMONTH($B527,0))))&gt;=$B527)*(DATE(YEAR($B527),MONTH($B527),MIN(BA$6,DAY(EOMONTH($B527,0))))&lt;$C527)+(DATE(YEAR($B527),MONTH($B527)+1,MIN(BA$6,DAY(EOMONTH($B527,1))))&gt;=$B527)*(DATE(YEAR($B527),MONTH($B527)+1,MIN(BA$6,DAY(EOMONTH($B527,1))))&lt;$C527)))</f>
        <v>0</v>
      </c>
      <c r="BB527" s="48" t="n">
        <f aca="false">IF(OR(N(BB$5)=0,BB$6=""),0,BB$5*((DATE(YEAR($B527),MONTH($B527),MIN(BB$6,DAY(EOMONTH($B527,0))))&gt;=$B527)*(DATE(YEAR($B527),MONTH($B527),MIN(BB$6,DAY(EOMONTH($B527,0))))&lt;$C527)+(DATE(YEAR($B527),MONTH($B527)+1,MIN(BB$6,DAY(EOMONTH($B527,1))))&gt;=$B527)*(DATE(YEAR($B527),MONTH($B527)+1,MIN(BB$6,DAY(EOMONTH($B527,1))))&lt;$C527)))</f>
        <v>0</v>
      </c>
      <c r="BC527" s="48" t="n">
        <f aca="false">IF(OR(N(BC$5)=0,BC$6=""),0,BC$5*((DATE(YEAR($B527),MONTH($B527),MIN(BC$6,DAY(EOMONTH($B527,0))))&gt;=$B527)*(DATE(YEAR($B527),MONTH($B527),MIN(BC$6,DAY(EOMONTH($B527,0))))&lt;$C527)+(DATE(YEAR($B527),MONTH($B527)+1,MIN(BC$6,DAY(EOMONTH($B527,1))))&gt;=$B527)*(DATE(YEAR($B527),MONTH($B527)+1,MIN(BC$6,DAY(EOMONTH($B527,1))))&lt;$C527)))</f>
        <v>0</v>
      </c>
      <c r="BD527" s="48" t="n">
        <f aca="false">IF(OR(N(BD$5)=0,BD$6=""),0,BD$5*((DATE(YEAR($B527),MONTH($B527),MIN(BD$6,DAY(EOMONTH($B527,0))))&gt;=$B527)*(DATE(YEAR($B527),MONTH($B527),MIN(BD$6,DAY(EOMONTH($B527,0))))&lt;$C527)+(DATE(YEAR($B527),MONTH($B527)+1,MIN(BD$6,DAY(EOMONTH($B527,1))))&gt;=$B527)*(DATE(YEAR($B527),MONTH($B527)+1,MIN(BD$6,DAY(EOMONTH($B527,1))))&lt;$C527)))</f>
        <v>0</v>
      </c>
      <c r="BE527" s="48" t="n">
        <f aca="false">IF(OR(N(BE$5)=0,BE$6=""),0,BE$5*((DATE(YEAR($B527),MONTH($B527),MIN(BE$6,DAY(EOMONTH($B527,0))))&gt;=$B527)*(DATE(YEAR($B527),MONTH($B527),MIN(BE$6,DAY(EOMONTH($B527,0))))&lt;$C527)+(DATE(YEAR($B527),MONTH($B527)+1,MIN(BE$6,DAY(EOMONTH($B527,1))))&gt;=$B527)*(DATE(YEAR($B527),MONTH($B527)+1,MIN(BE$6,DAY(EOMONTH($B527,1))))&lt;$C527)))</f>
        <v>0</v>
      </c>
      <c r="BF527" s="48" t="n">
        <f aca="false">IF(OR(N(BF$5)=0,BF$6=""),0,BF$5*((DATE(YEAR($B527),MONTH($B527),MIN(BF$6,DAY(EOMONTH($B527,0))))&gt;=$B527)*(DATE(YEAR($B527),MONTH($B527),MIN(BF$6,DAY(EOMONTH($B527,0))))&lt;$C527)+(DATE(YEAR($B527),MONTH($B527)+1,MIN(BF$6,DAY(EOMONTH($B527,1))))&gt;=$B527)*(DATE(YEAR($B527),MONTH($B527)+1,MIN(BF$6,DAY(EOMONTH($B527,1))))&lt;$C527)))</f>
        <v>0</v>
      </c>
      <c r="BG527" s="48" t="n">
        <f aca="false">IF(OR(N(BG$5)=0,BG$6=""),0,BG$5*((DATE(YEAR($B527),MONTH($B527),MIN(BG$6,DAY(EOMONTH($B527,0))))&gt;=$B527)*(DATE(YEAR($B527),MONTH($B527),MIN(BG$6,DAY(EOMONTH($B527,0))))&lt;$C527)+(DATE(YEAR($B527),MONTH($B527)+1,MIN(BG$6,DAY(EOMONTH($B527,1))))&gt;=$B527)*(DATE(YEAR($B527),MONTH($B527)+1,MIN(BG$6,DAY(EOMONTH($B527,1))))&lt;$C527)))</f>
        <v>0</v>
      </c>
      <c r="BH527" s="48" t="n">
        <f aca="false">IF(OR(N(BH$5)=0,BH$6=""),0,BH$5*((DATE(YEAR($B527),MONTH($B527),MIN(BH$6,DAY(EOMONTH($B527,0))))&gt;=$B527)*(DATE(YEAR($B527),MONTH($B527),MIN(BH$6,DAY(EOMONTH($B527,0))))&lt;$C527)+(DATE(YEAR($B527),MONTH($B527)+1,MIN(BH$6,DAY(EOMONTH($B527,1))))&gt;=$B527)*(DATE(YEAR($B527),MONTH($B527)+1,MIN(BH$6,DAY(EOMONTH($B527,1))))&lt;$C527)))</f>
        <v>0</v>
      </c>
      <c r="BI527" s="48" t="n">
        <f aca="false">IF(OR(N(BI$5)=0,BI$6=""),0,BI$5*((DATE(YEAR($B527),MONTH($B527),MIN(BI$6,DAY(EOMONTH($B527,0))))&gt;=$B527)*(DATE(YEAR($B527),MONTH($B527),MIN(BI$6,DAY(EOMONTH($B527,0))))&lt;$C527)+(DATE(YEAR($B527),MONTH($B527)+1,MIN(BI$6,DAY(EOMONTH($B527,1))))&gt;=$B527)*(DATE(YEAR($B527),MONTH($B527)+1,MIN(BI$6,DAY(EOMONTH($B527,1))))&lt;$C527)))</f>
        <v>0</v>
      </c>
      <c r="BJ527" s="48" t="n">
        <f aca="false">IF(OR(N(BJ$5)=0,BJ$6=""),0,BJ$5*((DATE(YEAR($B527),MONTH($B527),MIN(BJ$6,DAY(EOMONTH($B527,0))))&gt;=$B527)*(DATE(YEAR($B527),MONTH($B527),MIN(BJ$6,DAY(EOMONTH($B527,0))))&lt;$C527)+(DATE(YEAR($B527),MONTH($B527)+1,MIN(BJ$6,DAY(EOMONTH($B527,1))))&gt;=$B527)*(DATE(YEAR($B527),MONTH($B527)+1,MIN(BJ$6,DAY(EOMONTH($B527,1))))&lt;$C527)))</f>
        <v>0</v>
      </c>
      <c r="BK527" s="48" t="n">
        <f aca="false">IF(OR(N(BK$5)=0,BK$6=""),0,BK$5*((DATE(YEAR($B527),MONTH($B527),MIN(BK$6,DAY(EOMONTH($B527,0))))&gt;=$B527)*(DATE(YEAR($B527),MONTH($B527),MIN(BK$6,DAY(EOMONTH($B527,0))))&lt;$C527)+(DATE(YEAR($B527),MONTH($B527)+1,MIN(BK$6,DAY(EOMONTH($B527,1))))&gt;=$B527)*(DATE(YEAR($B527),MONTH($B527)+1,MIN(BK$6,DAY(EOMONTH($B527,1))))&lt;$C527)))</f>
        <v>0</v>
      </c>
      <c r="BL527" s="48" t="n">
        <f aca="false">IF(OR(N(BL$5)=0,BL$6=""),0,BL$5*((DATE(YEAR($B527),MONTH($B527),MIN(BL$6,DAY(EOMONTH($B527,0))))&gt;=$B527)*(DATE(YEAR($B527),MONTH($B527),MIN(BL$6,DAY(EOMONTH($B527,0))))&lt;$C527)+(DATE(YEAR($B527),MONTH($B527)+1,MIN(BL$6,DAY(EOMONTH($B527,1))))&gt;=$B527)*(DATE(YEAR($B527),MONTH($B527)+1,MIN(BL$6,DAY(EOMONTH($B527,1))))&lt;$C527)))</f>
        <v>0</v>
      </c>
      <c r="BM527" s="48" t="n">
        <f aca="false">IF(OR(N(BM$5)=0,BM$6=""),0,BM$5*((DATE(YEAR($B527),MONTH($B527),MIN(BM$6,DAY(EOMONTH($B527,0))))&gt;=$B527)*(DATE(YEAR($B527),MONTH($B527),MIN(BM$6,DAY(EOMONTH($B527,0))))&lt;$C527)+(DATE(YEAR($B527),MONTH($B527)+1,MIN(BM$6,DAY(EOMONTH($B527,1))))&gt;=$B527)*(DATE(YEAR($B527),MONTH($B527)+1,MIN(BM$6,DAY(EOMONTH($B527,1))))&lt;$C527)))</f>
        <v>0</v>
      </c>
      <c r="BN527" s="48" t="n">
        <f aca="false">IF(OR(N(BN$5)=0,BN$6=""),0,BN$5*((DATE(YEAR($B527),MONTH($B527),MIN(BN$6,DAY(EOMONTH($B527,0))))&gt;=$B527)*(DATE(YEAR($B527),MONTH($B527),MIN(BN$6,DAY(EOMONTH($B527,0))))&lt;$C527)+(DATE(YEAR($B527),MONTH($B527)+1,MIN(BN$6,DAY(EOMONTH($B527,1))))&gt;=$B527)*(DATE(YEAR($B527),MONTH($B527)+1,MIN(BN$6,DAY(EOMONTH($B527,1))))&lt;$C527)))</f>
        <v>0</v>
      </c>
      <c r="BO527" s="48" t="n">
        <f aca="false">IF(OR(N(BO$5)=0,BO$6=""),0,BO$5*((DATE(YEAR($B527),MONTH($B527),MIN(BO$6,DAY(EOMONTH($B527,0))))&gt;=$B527)*(DATE(YEAR($B527),MONTH($B527),MIN(BO$6,DAY(EOMONTH($B527,0))))&lt;$C527)+(DATE(YEAR($B527),MONTH($B527)+1,MIN(BO$6,DAY(EOMONTH($B527,1))))&gt;=$B527)*(DATE(YEAR($B527),MONTH($B527)+1,MIN(BO$6,DAY(EOMONTH($B527,1))))&lt;$C527)))</f>
        <v>0</v>
      </c>
      <c r="BP527" s="48" t="n">
        <f aca="false">IF(OR(N(BP$5)=0,BP$6=""),0,BP$5*((DATE(YEAR($B527),MONTH($B527),MIN(BP$6,DAY(EOMONTH($B527,0))))&gt;=$B527)*(DATE(YEAR($B527),MONTH($B527),MIN(BP$6,DAY(EOMONTH($B527,0))))&lt;$C527)+(DATE(YEAR($B527),MONTH($B527)+1,MIN(BP$6,DAY(EOMONTH($B527,1))))&gt;=$B527)*(DATE(YEAR($B527),MONTH($B527)+1,MIN(BP$6,DAY(EOMONTH($B527,1))))&lt;$C527)))</f>
        <v>0</v>
      </c>
      <c r="BQ527" s="48" t="n">
        <f aca="false">IF(OR(N(BQ$5)=0,BQ$6=""),0,BQ$5*((DATE(YEAR($B527),MONTH($B527),MIN(BQ$6,DAY(EOMONTH($B527,0))))&gt;=$B527)*(DATE(YEAR($B527),MONTH($B527),MIN(BQ$6,DAY(EOMONTH($B527,0))))&lt;$C527)+(DATE(YEAR($B527),MONTH($B527)+1,MIN(BQ$6,DAY(EOMONTH($B527,1))))&gt;=$B527)*(DATE(YEAR($B527),MONTH($B527)+1,MIN(BQ$6,DAY(EOMONTH($B527,1))))&lt;$C527)))</f>
        <v>0</v>
      </c>
      <c r="BR527" s="48" t="n">
        <f aca="false">IF(OR(N(BR$5)=0,BR$6=""),0,BR$5*((DATE(YEAR($B527),MONTH($B527),MIN(BR$6,DAY(EOMONTH($B527,0))))&gt;=$B527)*(DATE(YEAR($B527),MONTH($B527),MIN(BR$6,DAY(EOMONTH($B527,0))))&lt;$C527)+(DATE(YEAR($B527),MONTH($B527)+1,MIN(BR$6,DAY(EOMONTH($B527,1))))&gt;=$B527)*(DATE(YEAR($B527),MONTH($B527)+1,MIN(BR$6,DAY(EOMONTH($B527,1))))&lt;$C527)))</f>
        <v>0</v>
      </c>
      <c r="BS527" s="48" t="n">
        <f aca="false">IF(OR(N(BS$5)=0,BS$6=""),0,BS$5*((DATE(YEAR($B527),MONTH($B527),MIN(BS$6,DAY(EOMONTH($B527,0))))&gt;=$B527)*(DATE(YEAR($B527),MONTH($B527),MIN(BS$6,DAY(EOMONTH($B527,0))))&lt;$C527)+(DATE(YEAR($B527),MONTH($B527)+1,MIN(BS$6,DAY(EOMONTH($B527,1))))&gt;=$B527)*(DATE(YEAR($B527),MONTH($B527)+1,MIN(BS$6,DAY(EOMONTH($B527,1))))&lt;$C527)))</f>
        <v>0</v>
      </c>
      <c r="BT527" s="48" t="n">
        <f aca="false">IF(OR(N(BT$5)=0,BT$6=""),0,BT$5*((DATE(YEAR($B527),MONTH($B527),MIN(BT$6,DAY(EOMONTH($B527,0))))&gt;=$B527)*(DATE(YEAR($B527),MONTH($B527),MIN(BT$6,DAY(EOMONTH($B527,0))))&lt;$C527)+(DATE(YEAR($B527),MONTH($B527)+1,MIN(BT$6,DAY(EOMONTH($B527,1))))&gt;=$B527)*(DATE(YEAR($B527),MONTH($B527)+1,MIN(BT$6,DAY(EOMONTH($B527,1))))&lt;$C527)))</f>
        <v>0</v>
      </c>
      <c r="BU527" s="48" t="n">
        <f aca="false">IF(OR(N(BU$5)=0,BU$6=""),0,BU$5*((DATE(YEAR($B527),MONTH($B527),MIN(BU$6,DAY(EOMONTH($B527,0))))&gt;=$B527)*(DATE(YEAR($B527),MONTH($B527),MIN(BU$6,DAY(EOMONTH($B527,0))))&lt;$C527)+(DATE(YEAR($B527),MONTH($B527)+1,MIN(BU$6,DAY(EOMONTH($B527,1))))&gt;=$B527)*(DATE(YEAR($B527),MONTH($B527)+1,MIN(BU$6,DAY(EOMONTH($B527,1))))&lt;$C527)))</f>
        <v>0</v>
      </c>
      <c r="BV527" s="48" t="n">
        <f aca="false">IF(OR(N(BV$5)=0,BV$6=""),0,BV$5*((DATE(YEAR($B527),MONTH($B527),MIN(BV$6,DAY(EOMONTH($B527,0))))&gt;=$B527)*(DATE(YEAR($B527),MONTH($B527),MIN(BV$6,DAY(EOMONTH($B527,0))))&lt;$C527)+(DATE(YEAR($B527),MONTH($B527)+1,MIN(BV$6,DAY(EOMONTH($B527,1))))&gt;=$B527)*(DATE(YEAR($B527),MONTH($B527)+1,MIN(BV$6,DAY(EOMONTH($B527,1))))&lt;$C527)))</f>
        <v>0</v>
      </c>
      <c r="BW527" s="48" t="n">
        <f aca="false">IF(OR(N(BW$5)=0,BW$6=""),0,BW$5*((DATE(YEAR($B527),MONTH($B527),MIN(BW$6,DAY(EOMONTH($B527,0))))&gt;=$B527)*(DATE(YEAR($B527),MONTH($B527),MIN(BW$6,DAY(EOMONTH($B527,0))))&lt;$C527)+(DATE(YEAR($B527),MONTH($B527)+1,MIN(BW$6,DAY(EOMONTH($B527,1))))&gt;=$B527)*(DATE(YEAR($B527),MONTH($B527)+1,MIN(BW$6,DAY(EOMONTH($B527,1))))&lt;$C527)))</f>
        <v>0</v>
      </c>
      <c r="BX527" s="48" t="n">
        <f aca="false">MIN(Z527,(FT526*(1+FT$5/Setup!$C$36)+IF($V527=1,N($F527),0)))</f>
        <v>0</v>
      </c>
      <c r="BY527" s="48" t="n">
        <f aca="false">MIN(AA527,(FU526*(1+FU$5/Setup!$C$36)+IF($V527=2,N($F527),0)))</f>
        <v>0</v>
      </c>
      <c r="BZ527" s="48" t="n">
        <f aca="false">MIN(AB527,(FV526*(1+FV$5/Setup!$C$36)+IF($V527=3,N($F527),0)))</f>
        <v>0</v>
      </c>
      <c r="CA527" s="48" t="n">
        <f aca="false">MIN(AC527,(FW526*(1+FW$5/Setup!$C$36)+IF($V527=4,N($F527),0)))</f>
        <v>0</v>
      </c>
      <c r="CB527" s="48" t="n">
        <f aca="false">MIN(AD527,(FX526*(1+FX$5/Setup!$C$36)+IF($V527=5,N($F527),0)))</f>
        <v>0</v>
      </c>
      <c r="CC527" s="48" t="n">
        <f aca="false">MIN(AE527,(FY526*(1+FY$5/Setup!$C$36)+IF($V527=6,N($F527),0)))</f>
        <v>0</v>
      </c>
      <c r="CD527" s="48" t="n">
        <f aca="false">MIN(AF527,(FZ526*(1+FZ$5/Setup!$C$36)+IF($V527=7,N($F527),0)))</f>
        <v>0</v>
      </c>
      <c r="CE527" s="48" t="n">
        <f aca="false">MIN(AG527,(GA526*(1+GA$5/Setup!$C$36)+IF($V527=8,N($F527),0)))</f>
        <v>0</v>
      </c>
      <c r="CF527" s="48" t="n">
        <f aca="false">MIN(AH527,(GB526*(1+GB$5/Setup!$C$36)+IF($V527=9,N($F527),0)))</f>
        <v>0</v>
      </c>
      <c r="CG527" s="48" t="n">
        <f aca="false">MIN(AI527,(GC526*(1+GC$5/Setup!$C$36)+IF($V527=10,N($F527),0)))</f>
        <v>0</v>
      </c>
      <c r="CH527" s="48" t="n">
        <f aca="false">MIN(AJ527,(GD526*(1+GD$5/Setup!$C$36)+IF($V527=11,N($F527),0)))</f>
        <v>0</v>
      </c>
      <c r="CI527" s="48" t="n">
        <f aca="false">MIN(AK527,(GE526*(1+GE$5/Setup!$C$36)+IF($V527=12,N($F527),0)))</f>
        <v>0</v>
      </c>
      <c r="CJ527" s="48" t="n">
        <f aca="false">MIN(AL527,(GF526*(1+GF$5/Setup!$C$36)+IF($V527=13,N($F527),0)))</f>
        <v>0</v>
      </c>
      <c r="CK527" s="48" t="n">
        <f aca="false">MIN(AM527,(GG526*(1+GG$5/Setup!$C$36)+IF($V527=14,N($F527),0)))</f>
        <v>0</v>
      </c>
      <c r="CL527" s="48" t="n">
        <f aca="false">MIN(AN527,(GH526*(1+GH$5/Setup!$C$36)+IF($V527=15,N($F527),0)))</f>
        <v>0</v>
      </c>
      <c r="CM527" s="48" t="n">
        <f aca="false">MIN(AO527,(GI526*(1+GI$5/Setup!$C$36)+IF($V527=16,N($F527),0)))</f>
        <v>0</v>
      </c>
      <c r="CN527" s="48" t="n">
        <f aca="false">MIN(AP527,(GJ526*(1+GJ$5/Setup!$C$36)+IF($V527=17,N($F527),0)))</f>
        <v>0</v>
      </c>
      <c r="CO527" s="48" t="n">
        <f aca="false">MIN(AQ527,(GK526*(1+GK$5/Setup!$C$36)+IF($V527=18,N($F527),0)))</f>
        <v>0</v>
      </c>
      <c r="CP527" s="48" t="n">
        <f aca="false">MIN(AR527,(GL526*(1+GL$5/Setup!$C$36)+IF($V527=19,N($F527),0)))</f>
        <v>0</v>
      </c>
      <c r="CQ527" s="48" t="n">
        <f aca="false">MIN(AS527,(GM526*(1+GM$5/Setup!$C$36)+IF($V527=20,N($F527),0)))</f>
        <v>0</v>
      </c>
      <c r="CR527" s="48" t="n">
        <f aca="false">MIN(AT527,(GN526*(1+GN$5/Setup!$C$36)+IF($V527=21,N($F527),0)))</f>
        <v>0</v>
      </c>
      <c r="CS527" s="48" t="n">
        <f aca="false">MIN(AU527,(GO526*(1+GO$5/Setup!$C$36)+IF($V527=22,N($F527),0)))</f>
        <v>0</v>
      </c>
      <c r="CT527" s="48" t="n">
        <f aca="false">MIN(AV527,(GP526*(1+GP$5/Setup!$C$36)+IF($V527=23,N($F527),0)))</f>
        <v>0</v>
      </c>
      <c r="CU527" s="48" t="n">
        <f aca="false">MIN(AW527,(GQ526*(1+GQ$5/Setup!$C$36)+IF($V527=24,N($F527),0)))</f>
        <v>0</v>
      </c>
      <c r="CV527" s="48" t="n">
        <f aca="false">MIN(AX527,(GR526*(1+GR$5/Setup!$C$36)+IF($V527=25,N($F527),0)))</f>
        <v>0</v>
      </c>
      <c r="CW527" s="48" t="n">
        <f aca="false">MIN(AY527,(GS526*(1+GS$5/Setup!$C$36)+IF($V527=26,N($F527),0)))</f>
        <v>0</v>
      </c>
      <c r="CX527" s="48" t="n">
        <f aca="false">MIN(AZ527,(GT526*(1+GT$5/Setup!$C$36)+IF($V527=27,N($F527),0)))</f>
        <v>0</v>
      </c>
      <c r="CY527" s="48" t="n">
        <f aca="false">MIN(BA527,(GU526*(1+GU$5/Setup!$C$36)+IF($V527=28,N($F527),0)))</f>
        <v>0</v>
      </c>
      <c r="CZ527" s="48" t="n">
        <f aca="false">MIN(BB527,(GV526*(1+GV$5/Setup!$C$36)+IF($V527=29,N($F527),0)))</f>
        <v>0</v>
      </c>
      <c r="DA527" s="48" t="n">
        <f aca="false">MIN(BC527,(GW526*(1+GW$5/Setup!$C$36)+IF($V527=30,N($F527),0)))</f>
        <v>0</v>
      </c>
      <c r="DB527" s="48" t="n">
        <f aca="false">MIN(BD527,(GX526*(1+GX$5/Setup!$C$36)+IF($V527=31,N($F527),0)))</f>
        <v>0</v>
      </c>
      <c r="DC527" s="48" t="n">
        <f aca="false">MIN(BE527,(GY526*(1+GY$5/Setup!$C$36)+IF($V527=32,N($F527),0)))</f>
        <v>0</v>
      </c>
      <c r="DD527" s="48" t="n">
        <f aca="false">MIN(BF527,(GZ526*(1+GZ$5/Setup!$C$36)+IF($V527=33,N($F527),0)))</f>
        <v>0</v>
      </c>
      <c r="DE527" s="48" t="n">
        <f aca="false">MIN(BG527,(HA526*(1+HA$5/Setup!$C$36)+IF($V527=34,N($F527),0)))</f>
        <v>0</v>
      </c>
      <c r="DF527" s="48" t="n">
        <f aca="false">MIN(BH527,(HB526*(1+HB$5/Setup!$C$36)+IF($V527=35,N($F527),0)))</f>
        <v>0</v>
      </c>
      <c r="DG527" s="48" t="n">
        <f aca="false">MIN(BI527,(HC526*(1+HC$5/Setup!$C$36)+IF($V527=36,N($F527),0)))</f>
        <v>0</v>
      </c>
      <c r="DH527" s="48" t="n">
        <f aca="false">MIN(BJ527,(HD526*(1+HD$5/Setup!$C$36)+IF($V527=37,N($F527),0)))</f>
        <v>0</v>
      </c>
      <c r="DI527" s="48" t="n">
        <f aca="false">MIN(BK527,(HE526*(1+HE$5/Setup!$C$36)+IF($V527=38,N($F527),0)))</f>
        <v>0</v>
      </c>
      <c r="DJ527" s="48" t="n">
        <f aca="false">MIN(BL527,(HF526*(1+HF$5/Setup!$C$36)+IF($V527=39,N($F527),0)))</f>
        <v>0</v>
      </c>
      <c r="DK527" s="48" t="n">
        <f aca="false">MIN(BM527,(HG526*(1+HG$5/Setup!$C$36)+IF($V527=40,N($F527),0)))</f>
        <v>0</v>
      </c>
      <c r="DL527" s="48" t="n">
        <f aca="false">MIN(BN527,(HH526*(1+HH$5/Setup!$C$36)+IF($V527=41,N($F527),0)))</f>
        <v>0</v>
      </c>
      <c r="DM527" s="48" t="n">
        <f aca="false">MIN(BO527,(HI526*(1+HI$5/Setup!$C$36)+IF($V527=42,N($F527),0)))</f>
        <v>0</v>
      </c>
      <c r="DN527" s="48" t="n">
        <f aca="false">MIN(BP527,(HJ526*(1+HJ$5/Setup!$C$36)+IF($V527=43,N($F527),0)))</f>
        <v>0</v>
      </c>
      <c r="DO527" s="48" t="n">
        <f aca="false">MIN(BQ527,(HK526*(1+HK$5/Setup!$C$36)+IF($V527=44,N($F527),0)))</f>
        <v>0</v>
      </c>
      <c r="DP527" s="48" t="n">
        <f aca="false">MIN(BR527,(HL526*(1+HL$5/Setup!$C$36)+IF($V527=45,N($F527),0)))</f>
        <v>0</v>
      </c>
      <c r="DQ527" s="48" t="n">
        <f aca="false">MIN(BS527,(HM526*(1+HM$5/Setup!$C$36)+IF($V527=46,N($F527),0)))</f>
        <v>0</v>
      </c>
      <c r="DR527" s="48" t="n">
        <f aca="false">MIN(BT527,(HN526*(1+HN$5/Setup!$C$36)+IF($V527=47,N($F527),0)))</f>
        <v>0</v>
      </c>
      <c r="DS527" s="48" t="n">
        <f aca="false">MIN(BU527,(HO526*(1+HO$5/Setup!$C$36)+IF($V527=48,N($F527),0)))</f>
        <v>0</v>
      </c>
      <c r="DT527" s="48" t="n">
        <f aca="false">MIN(BV527,(HP526*(1+HP$5/Setup!$C$36)+IF($V527=49,N($F527),0)))</f>
        <v>0</v>
      </c>
      <c r="DU527" s="48" t="n">
        <f aca="false">MIN(BW527,(HQ526*(1+HQ$5/Setup!$C$36)+IF($V527=50,N($F527),0)))</f>
        <v>0</v>
      </c>
      <c r="DV527" s="48" t="n">
        <f aca="false">MIN(MAX((FT526*(1+FT$5/Setup!$C$36)+IF($V527=1,N($F527),0))-BX527,0),MAX($P527-0,0))</f>
        <v>0</v>
      </c>
      <c r="DW527" s="48" t="n">
        <f aca="false">MIN(MAX((FU526*(1+FU$5/Setup!$C$36)+IF($V527=2,N($F527),0))-BY527,0),MAX($P527-SUM(DV527:DV527),0))</f>
        <v>0</v>
      </c>
      <c r="DX527" s="48" t="n">
        <f aca="false">MIN(MAX((FV526*(1+FV$5/Setup!$C$36)+IF($V527=3,N($F527),0))-BZ527,0),MAX($P527-SUM(DV527:DW527),0))</f>
        <v>0</v>
      </c>
      <c r="DY527" s="48" t="n">
        <f aca="false">MIN(MAX((FW526*(1+FW$5/Setup!$C$36)+IF($V527=4,N($F527),0))-CA527,0),MAX($P527-SUM(DV527:DX527),0))</f>
        <v>0</v>
      </c>
      <c r="DZ527" s="48" t="n">
        <f aca="false">MIN(MAX((FX526*(1+FX$5/Setup!$C$36)+IF($V527=5,N($F527),0))-CB527,0),MAX($P527-SUM(DV527:DY527),0))</f>
        <v>0</v>
      </c>
      <c r="EA527" s="48" t="n">
        <f aca="false">MIN(MAX((FY526*(1+FY$5/Setup!$C$36)+IF($V527=6,N($F527),0))-CC527,0),MAX($P527-SUM(DV527:DZ527),0))</f>
        <v>0</v>
      </c>
      <c r="EB527" s="48" t="n">
        <f aca="false">MIN(MAX((FZ526*(1+FZ$5/Setup!$C$36)+IF($V527=7,N($F527),0))-CD527,0),MAX($P527-SUM(DV527:EA527),0))</f>
        <v>0</v>
      </c>
      <c r="EC527" s="48" t="n">
        <f aca="false">MIN(MAX((GA526*(1+GA$5/Setup!$C$36)+IF($V527=8,N($F527),0))-CE527,0),MAX($P527-SUM(DV527:EB527),0))</f>
        <v>0</v>
      </c>
      <c r="ED527" s="48" t="n">
        <f aca="false">MIN(MAX((GB526*(1+GB$5/Setup!$C$36)+IF($V527=9,N($F527),0))-CF527,0),MAX($P527-SUM(DV527:EC527),0))</f>
        <v>0</v>
      </c>
      <c r="EE527" s="48" t="n">
        <f aca="false">MIN(MAX((GC526*(1+GC$5/Setup!$C$36)+IF($V527=10,N($F527),0))-CG527,0),MAX($P527-SUM(DV527:ED527),0))</f>
        <v>0</v>
      </c>
      <c r="EF527" s="48" t="n">
        <f aca="false">MIN(MAX((GD526*(1+GD$5/Setup!$C$36)+IF($V527=11,N($F527),0))-CH527,0),MAX($P527-SUM(DV527:EE527),0))</f>
        <v>0</v>
      </c>
      <c r="EG527" s="48" t="n">
        <f aca="false">MIN(MAX((GE526*(1+GE$5/Setup!$C$36)+IF($V527=12,N($F527),0))-CI527,0),MAX($P527-SUM(DV527:EF527),0))</f>
        <v>0</v>
      </c>
      <c r="EH527" s="48" t="n">
        <f aca="false">MIN(MAX((GF526*(1+GF$5/Setup!$C$36)+IF($V527=13,N($F527),0))-CJ527,0),MAX($P527-SUM(DV527:EG527),0))</f>
        <v>0</v>
      </c>
      <c r="EI527" s="48" t="n">
        <f aca="false">MIN(MAX((GG526*(1+GG$5/Setup!$C$36)+IF($V527=14,N($F527),0))-CK527,0),MAX($P527-SUM(DV527:EH527),0))</f>
        <v>0</v>
      </c>
      <c r="EJ527" s="48" t="n">
        <f aca="false">MIN(MAX((GH526*(1+GH$5/Setup!$C$36)+IF($V527=15,N($F527),0))-CL527,0),MAX($P527-SUM(DV527:EI527),0))</f>
        <v>0</v>
      </c>
      <c r="EK527" s="48" t="n">
        <f aca="false">MIN(MAX((GI526*(1+GI$5/Setup!$C$36)+IF($V527=16,N($F527),0))-CM527,0),MAX($P527-SUM(DV527:EJ527),0))</f>
        <v>0</v>
      </c>
      <c r="EL527" s="48" t="n">
        <f aca="false">MIN(MAX((GJ526*(1+GJ$5/Setup!$C$36)+IF($V527=17,N($F527),0))-CN527,0),MAX($P527-SUM(DV527:EK527),0))</f>
        <v>0</v>
      </c>
      <c r="EM527" s="48" t="n">
        <f aca="false">MIN(MAX((GK526*(1+GK$5/Setup!$C$36)+IF($V527=18,N($F527),0))-CO527,0),MAX($P527-SUM(DV527:EL527),0))</f>
        <v>0</v>
      </c>
      <c r="EN527" s="48" t="n">
        <f aca="false">MIN(MAX((GL526*(1+GL$5/Setup!$C$36)+IF($V527=19,N($F527),0))-CP527,0),MAX($P527-SUM(DV527:EM527),0))</f>
        <v>0</v>
      </c>
      <c r="EO527" s="48" t="n">
        <f aca="false">MIN(MAX((GM526*(1+GM$5/Setup!$C$36)+IF($V527=20,N($F527),0))-CQ527,0),MAX($P527-SUM(DV527:EN527),0))</f>
        <v>0</v>
      </c>
      <c r="EP527" s="48" t="n">
        <f aca="false">MIN(MAX((GN526*(1+GN$5/Setup!$C$36)+IF($V527=21,N($F527),0))-CR527,0),MAX($P527-SUM(DV527:EO527),0))</f>
        <v>0</v>
      </c>
      <c r="EQ527" s="48" t="n">
        <f aca="false">MIN(MAX((GO526*(1+GO$5/Setup!$C$36)+IF($V527=22,N($F527),0))-CS527,0),MAX($P527-SUM(DV527:EP527),0))</f>
        <v>0</v>
      </c>
      <c r="ER527" s="48" t="n">
        <f aca="false">MIN(MAX((GP526*(1+GP$5/Setup!$C$36)+IF($V527=23,N($F527),0))-CT527,0),MAX($P527-SUM(DV527:EQ527),0))</f>
        <v>0</v>
      </c>
      <c r="ES527" s="48" t="n">
        <f aca="false">MIN(MAX((GQ526*(1+GQ$5/Setup!$C$36)+IF($V527=24,N($F527),0))-CU527,0),MAX($P527-SUM(DV527:ER527),0))</f>
        <v>0</v>
      </c>
      <c r="ET527" s="48" t="n">
        <f aca="false">MIN(MAX((GR526*(1+GR$5/Setup!$C$36)+IF($V527=25,N($F527),0))-CV527,0),MAX($P527-SUM(DV527:ES527),0))</f>
        <v>0</v>
      </c>
      <c r="EU527" s="48" t="n">
        <f aca="false">MIN(MAX((GS526*(1+GS$5/Setup!$C$36)+IF($V527=26,N($F527),0))-CW527,0),MAX($P527-SUM(DV527:ET527),0))</f>
        <v>0</v>
      </c>
      <c r="EV527" s="48" t="n">
        <f aca="false">MIN(MAX((GT526*(1+GT$5/Setup!$C$36)+IF($V527=27,N($F527),0))-CX527,0),MAX($P527-SUM(DV527:EU527),0))</f>
        <v>0</v>
      </c>
      <c r="EW527" s="48" t="n">
        <f aca="false">MIN(MAX((GU526*(1+GU$5/Setup!$C$36)+IF($V527=28,N($F527),0))-CY527,0),MAX($P527-SUM(DV527:EV527),0))</f>
        <v>0</v>
      </c>
      <c r="EX527" s="48" t="n">
        <f aca="false">MIN(MAX((GV526*(1+GV$5/Setup!$C$36)+IF($V527=29,N($F527),0))-CZ527,0),MAX($P527-SUM(DV527:EW527),0))</f>
        <v>0</v>
      </c>
      <c r="EY527" s="48" t="n">
        <f aca="false">MIN(MAX((GW526*(1+GW$5/Setup!$C$36)+IF($V527=30,N($F527),0))-DA527,0),MAX($P527-SUM(DV527:EX527),0))</f>
        <v>0</v>
      </c>
      <c r="EZ527" s="48" t="n">
        <f aca="false">MIN(MAX((GX526*(1+GX$5/Setup!$C$36)+IF($V527=31,N($F527),0))-DB527,0),MAX($P527-SUM(DV527:EY527),0))</f>
        <v>0</v>
      </c>
      <c r="FA527" s="48" t="n">
        <f aca="false">MIN(MAX((GY526*(1+GY$5/Setup!$C$36)+IF($V527=32,N($F527),0))-DC527,0),MAX($P527-SUM(DV527:EZ527),0))</f>
        <v>0</v>
      </c>
      <c r="FB527" s="48" t="n">
        <f aca="false">MIN(MAX((GZ526*(1+GZ$5/Setup!$C$36)+IF($V527=33,N($F527),0))-DD527,0),MAX($P527-SUM(DV527:FA527),0))</f>
        <v>0</v>
      </c>
      <c r="FC527" s="48" t="n">
        <f aca="false">MIN(MAX((HA526*(1+HA$5/Setup!$C$36)+IF($V527=34,N($F527),0))-DE527,0),MAX($P527-SUM(DV527:FB527),0))</f>
        <v>0</v>
      </c>
      <c r="FD527" s="48" t="n">
        <f aca="false">MIN(MAX((HB526*(1+HB$5/Setup!$C$36)+IF($V527=35,N($F527),0))-DF527,0),MAX($P527-SUM(DV527:FC527),0))</f>
        <v>0</v>
      </c>
      <c r="FE527" s="48" t="n">
        <f aca="false">MIN(MAX((HC526*(1+HC$5/Setup!$C$36)+IF($V527=36,N($F527),0))-DG527,0),MAX($P527-SUM(DV527:FD527),0))</f>
        <v>0</v>
      </c>
      <c r="FF527" s="48" t="n">
        <f aca="false">MIN(MAX((HD526*(1+HD$5/Setup!$C$36)+IF($V527=37,N($F527),0))-DH527,0),MAX($P527-SUM(DV527:FE527),0))</f>
        <v>0</v>
      </c>
      <c r="FG527" s="48" t="n">
        <f aca="false">MIN(MAX((HE526*(1+HE$5/Setup!$C$36)+IF($V527=38,N($F527),0))-DI527,0),MAX($P527-SUM(DV527:FF527),0))</f>
        <v>0</v>
      </c>
      <c r="FH527" s="48" t="n">
        <f aca="false">MIN(MAX((HF526*(1+HF$5/Setup!$C$36)+IF($V527=39,N($F527),0))-DJ527,0),MAX($P527-SUM(DV527:FG527),0))</f>
        <v>0</v>
      </c>
      <c r="FI527" s="48" t="n">
        <f aca="false">MIN(MAX((HG526*(1+HG$5/Setup!$C$36)+IF($V527=40,N($F527),0))-DK527,0),MAX($P527-SUM(DV527:FH527),0))</f>
        <v>0</v>
      </c>
      <c r="FJ527" s="48" t="n">
        <f aca="false">MIN(MAX((HH526*(1+HH$5/Setup!$C$36)+IF($V527=41,N($F527),0))-DL527,0),MAX($P527-SUM(DV527:FI527),0))</f>
        <v>0</v>
      </c>
      <c r="FK527" s="48" t="n">
        <f aca="false">MIN(MAX((HI526*(1+HI$5/Setup!$C$36)+IF($V527=42,N($F527),0))-DM527,0),MAX($P527-SUM(DV527:FJ527),0))</f>
        <v>0</v>
      </c>
      <c r="FL527" s="48" t="n">
        <f aca="false">MIN(MAX((HJ526*(1+HJ$5/Setup!$C$36)+IF($V527=43,N($F527),0))-DN527,0),MAX($P527-SUM(DV527:FK527),0))</f>
        <v>0</v>
      </c>
      <c r="FM527" s="48" t="n">
        <f aca="false">MIN(MAX((HK526*(1+HK$5/Setup!$C$36)+IF($V527=44,N($F527),0))-DO527,0),MAX($P527-SUM(DV527:FL527),0))</f>
        <v>0</v>
      </c>
      <c r="FN527" s="48" t="n">
        <f aca="false">MIN(MAX((HL526*(1+HL$5/Setup!$C$36)+IF($V527=45,N($F527),0))-DP527,0),MAX($P527-SUM(DV527:FM527),0))</f>
        <v>0</v>
      </c>
      <c r="FO527" s="48" t="n">
        <f aca="false">MIN(MAX((HM526*(1+HM$5/Setup!$C$36)+IF($V527=46,N($F527),0))-DQ527,0),MAX($P527-SUM(DV527:FN527),0))</f>
        <v>0</v>
      </c>
      <c r="FP527" s="48" t="n">
        <f aca="false">MIN(MAX((HN526*(1+HN$5/Setup!$C$36)+IF($V527=47,N($F527),0))-DR527,0),MAX($P527-SUM(DV527:FO527),0))</f>
        <v>0</v>
      </c>
      <c r="FQ527" s="48" t="n">
        <f aca="false">MIN(MAX((HO526*(1+HO$5/Setup!$C$36)+IF($V527=48,N($F527),0))-DS527,0),MAX($P527-SUM(DV527:FP527),0))</f>
        <v>0</v>
      </c>
      <c r="FR527" s="48" t="n">
        <f aca="false">MIN(MAX((HP526*(1+HP$5/Setup!$C$36)+IF($V527=49,N($F527),0))-DT527,0),MAX($P527-SUM(DV527:FQ527),0))</f>
        <v>0</v>
      </c>
      <c r="FS527" s="48" t="n">
        <f aca="false">MIN(MAX((HQ526*(1+HQ$5/Setup!$C$36)+IF($V527=50,N($F527),0))-DU527,0),MAX($P527-SUM(DV527:FR527),0))</f>
        <v>0</v>
      </c>
      <c r="FT527" s="48" t="n">
        <f aca="false">IF((FT526*(1+FT$5/Setup!$C$36)+IF($V527=1,N($F527),0))-BX527-DV527&lt;0.005,0,(FT526*(1+FT$5/Setup!$C$36)+IF($V527=1,N($F527),0))-BX527-DV527)</f>
        <v>0</v>
      </c>
      <c r="FU527" s="48" t="n">
        <f aca="false">IF((FU526*(1+FU$5/Setup!$C$36)+IF($V527=2,N($F527),0))-BY527-DW527&lt;0.005,0,(FU526*(1+FU$5/Setup!$C$36)+IF($V527=2,N($F527),0))-BY527-DW527)</f>
        <v>0</v>
      </c>
      <c r="FV527" s="48" t="n">
        <f aca="false">IF((FV526*(1+FV$5/Setup!$C$36)+IF($V527=3,N($F527),0))-BZ527-DX527&lt;0.005,0,(FV526*(1+FV$5/Setup!$C$36)+IF($V527=3,N($F527),0))-BZ527-DX527)</f>
        <v>0</v>
      </c>
      <c r="FW527" s="48" t="n">
        <f aca="false">IF((FW526*(1+FW$5/Setup!$C$36)+IF($V527=4,N($F527),0))-CA527-DY527&lt;0.005,0,(FW526*(1+FW$5/Setup!$C$36)+IF($V527=4,N($F527),0))-CA527-DY527)</f>
        <v>0</v>
      </c>
      <c r="FX527" s="48" t="n">
        <f aca="false">IF((FX526*(1+FX$5/Setup!$C$36)+IF($V527=5,N($F527),0))-CB527-DZ527&lt;0.005,0,(FX526*(1+FX$5/Setup!$C$36)+IF($V527=5,N($F527),0))-CB527-DZ527)</f>
        <v>0</v>
      </c>
      <c r="FY527" s="48" t="n">
        <f aca="false">IF((FY526*(1+FY$5/Setup!$C$36)+IF($V527=6,N($F527),0))-CC527-EA527&lt;0.005,0,(FY526*(1+FY$5/Setup!$C$36)+IF($V527=6,N($F527),0))-CC527-EA527)</f>
        <v>0</v>
      </c>
      <c r="FZ527" s="48" t="n">
        <f aca="false">IF((FZ526*(1+FZ$5/Setup!$C$36)+IF($V527=7,N($F527),0))-CD527-EB527&lt;0.005,0,(FZ526*(1+FZ$5/Setup!$C$36)+IF($V527=7,N($F527),0))-CD527-EB527)</f>
        <v>0</v>
      </c>
      <c r="GA527" s="48" t="n">
        <f aca="false">IF((GA526*(1+GA$5/Setup!$C$36)+IF($V527=8,N($F527),0))-CE527-EC527&lt;0.005,0,(GA526*(1+GA$5/Setup!$C$36)+IF($V527=8,N($F527),0))-CE527-EC527)</f>
        <v>0</v>
      </c>
      <c r="GB527" s="48" t="n">
        <f aca="false">IF((GB526*(1+GB$5/Setup!$C$36)+IF($V527=9,N($F527),0))-CF527-ED527&lt;0.005,0,(GB526*(1+GB$5/Setup!$C$36)+IF($V527=9,N($F527),0))-CF527-ED527)</f>
        <v>0</v>
      </c>
      <c r="GC527" s="48" t="n">
        <f aca="false">IF((GC526*(1+GC$5/Setup!$C$36)+IF($V527=10,N($F527),0))-CG527-EE527&lt;0.005,0,(GC526*(1+GC$5/Setup!$C$36)+IF($V527=10,N($F527),0))-CG527-EE527)</f>
        <v>0</v>
      </c>
      <c r="GD527" s="48" t="n">
        <f aca="false">IF((GD526*(1+GD$5/Setup!$C$36)+IF($V527=11,N($F527),0))-CH527-EF527&lt;0.005,0,(GD526*(1+GD$5/Setup!$C$36)+IF($V527=11,N($F527),0))-CH527-EF527)</f>
        <v>0</v>
      </c>
      <c r="GE527" s="48" t="n">
        <f aca="false">IF((GE526*(1+GE$5/Setup!$C$36)+IF($V527=12,N($F527),0))-CI527-EG527&lt;0.005,0,(GE526*(1+GE$5/Setup!$C$36)+IF($V527=12,N($F527),0))-CI527-EG527)</f>
        <v>0</v>
      </c>
      <c r="GF527" s="48" t="n">
        <f aca="false">IF((GF526*(1+GF$5/Setup!$C$36)+IF($V527=13,N($F527),0))-CJ527-EH527&lt;0.005,0,(GF526*(1+GF$5/Setup!$C$36)+IF($V527=13,N($F527),0))-CJ527-EH527)</f>
        <v>0</v>
      </c>
      <c r="GG527" s="48" t="n">
        <f aca="false">IF((GG526*(1+GG$5/Setup!$C$36)+IF($V527=14,N($F527),0))-CK527-EI527&lt;0.005,0,(GG526*(1+GG$5/Setup!$C$36)+IF($V527=14,N($F527),0))-CK527-EI527)</f>
        <v>0</v>
      </c>
      <c r="GH527" s="48" t="n">
        <f aca="false">IF((GH526*(1+GH$5/Setup!$C$36)+IF($V527=15,N($F527),0))-CL527-EJ527&lt;0.005,0,(GH526*(1+GH$5/Setup!$C$36)+IF($V527=15,N($F527),0))-CL527-EJ527)</f>
        <v>0</v>
      </c>
      <c r="GI527" s="48" t="n">
        <f aca="false">IF((GI526*(1+GI$5/Setup!$C$36)+IF($V527=16,N($F527),0))-CM527-EK527&lt;0.005,0,(GI526*(1+GI$5/Setup!$C$36)+IF($V527=16,N($F527),0))-CM527-EK527)</f>
        <v>0</v>
      </c>
      <c r="GJ527" s="48" t="n">
        <f aca="false">IF((GJ526*(1+GJ$5/Setup!$C$36)+IF($V527=17,N($F527),0))-CN527-EL527&lt;0.005,0,(GJ526*(1+GJ$5/Setup!$C$36)+IF($V527=17,N($F527),0))-CN527-EL527)</f>
        <v>0</v>
      </c>
      <c r="GK527" s="48" t="n">
        <f aca="false">IF((GK526*(1+GK$5/Setup!$C$36)+IF($V527=18,N($F527),0))-CO527-EM527&lt;0.005,0,(GK526*(1+GK$5/Setup!$C$36)+IF($V527=18,N($F527),0))-CO527-EM527)</f>
        <v>0</v>
      </c>
      <c r="GL527" s="48" t="n">
        <f aca="false">IF((GL526*(1+GL$5/Setup!$C$36)+IF($V527=19,N($F527),0))-CP527-EN527&lt;0.005,0,(GL526*(1+GL$5/Setup!$C$36)+IF($V527=19,N($F527),0))-CP527-EN527)</f>
        <v>0</v>
      </c>
      <c r="GM527" s="48" t="n">
        <f aca="false">IF((GM526*(1+GM$5/Setup!$C$36)+IF($V527=20,N($F527),0))-CQ527-EO527&lt;0.005,0,(GM526*(1+GM$5/Setup!$C$36)+IF($V527=20,N($F527),0))-CQ527-EO527)</f>
        <v>0</v>
      </c>
      <c r="GN527" s="48" t="n">
        <f aca="false">IF((GN526*(1+GN$5/Setup!$C$36)+IF($V527=21,N($F527),0))-CR527-EP527&lt;0.005,0,(GN526*(1+GN$5/Setup!$C$36)+IF($V527=21,N($F527),0))-CR527-EP527)</f>
        <v>0</v>
      </c>
      <c r="GO527" s="48" t="n">
        <f aca="false">IF((GO526*(1+GO$5/Setup!$C$36)+IF($V527=22,N($F527),0))-CS527-EQ527&lt;0.005,0,(GO526*(1+GO$5/Setup!$C$36)+IF($V527=22,N($F527),0))-CS527-EQ527)</f>
        <v>0</v>
      </c>
      <c r="GP527" s="48" t="n">
        <f aca="false">IF((GP526*(1+GP$5/Setup!$C$36)+IF($V527=23,N($F527),0))-CT527-ER527&lt;0.005,0,(GP526*(1+GP$5/Setup!$C$36)+IF($V527=23,N($F527),0))-CT527-ER527)</f>
        <v>0</v>
      </c>
      <c r="GQ527" s="48" t="n">
        <f aca="false">IF((GQ526*(1+GQ$5/Setup!$C$36)+IF($V527=24,N($F527),0))-CU527-ES527&lt;0.005,0,(GQ526*(1+GQ$5/Setup!$C$36)+IF($V527=24,N($F527),0))-CU527-ES527)</f>
        <v>0</v>
      </c>
      <c r="GR527" s="48" t="n">
        <f aca="false">IF((GR526*(1+GR$5/Setup!$C$36)+IF($V527=25,N($F527),0))-CV527-ET527&lt;0.005,0,(GR526*(1+GR$5/Setup!$C$36)+IF($V527=25,N($F527),0))-CV527-ET527)</f>
        <v>0</v>
      </c>
      <c r="GS527" s="48" t="n">
        <f aca="false">IF((GS526*(1+GS$5/Setup!$C$36)+IF($V527=26,N($F527),0))-CW527-EU527&lt;0.005,0,(GS526*(1+GS$5/Setup!$C$36)+IF($V527=26,N($F527),0))-CW527-EU527)</f>
        <v>0</v>
      </c>
      <c r="GT527" s="48" t="n">
        <f aca="false">IF((GT526*(1+GT$5/Setup!$C$36)+IF($V527=27,N($F527),0))-CX527-EV527&lt;0.005,0,(GT526*(1+GT$5/Setup!$C$36)+IF($V527=27,N($F527),0))-CX527-EV527)</f>
        <v>0</v>
      </c>
      <c r="GU527" s="48" t="n">
        <f aca="false">IF((GU526*(1+GU$5/Setup!$C$36)+IF($V527=28,N($F527),0))-CY527-EW527&lt;0.005,0,(GU526*(1+GU$5/Setup!$C$36)+IF($V527=28,N($F527),0))-CY527-EW527)</f>
        <v>0</v>
      </c>
      <c r="GV527" s="48" t="n">
        <f aca="false">IF((GV526*(1+GV$5/Setup!$C$36)+IF($V527=29,N($F527),0))-CZ527-EX527&lt;0.005,0,(GV526*(1+GV$5/Setup!$C$36)+IF($V527=29,N($F527),0))-CZ527-EX527)</f>
        <v>0</v>
      </c>
      <c r="GW527" s="48" t="n">
        <f aca="false">IF((GW526*(1+GW$5/Setup!$C$36)+IF($V527=30,N($F527),0))-DA527-EY527&lt;0.005,0,(GW526*(1+GW$5/Setup!$C$36)+IF($V527=30,N($F527),0))-DA527-EY527)</f>
        <v>0</v>
      </c>
      <c r="GX527" s="48" t="n">
        <f aca="false">IF((GX526*(1+GX$5/Setup!$C$36)+IF($V527=31,N($F527),0))-DB527-EZ527&lt;0.005,0,(GX526*(1+GX$5/Setup!$C$36)+IF($V527=31,N($F527),0))-DB527-EZ527)</f>
        <v>0</v>
      </c>
      <c r="GY527" s="48" t="n">
        <f aca="false">IF((GY526*(1+GY$5/Setup!$C$36)+IF($V527=32,N($F527),0))-DC527-FA527&lt;0.005,0,(GY526*(1+GY$5/Setup!$C$36)+IF($V527=32,N($F527),0))-DC527-FA527)</f>
        <v>0</v>
      </c>
      <c r="GZ527" s="48" t="n">
        <f aca="false">IF((GZ526*(1+GZ$5/Setup!$C$36)+IF($V527=33,N($F527),0))-DD527-FB527&lt;0.005,0,(GZ526*(1+GZ$5/Setup!$C$36)+IF($V527=33,N($F527),0))-DD527-FB527)</f>
        <v>0</v>
      </c>
      <c r="HA527" s="48" t="n">
        <f aca="false">IF((HA526*(1+HA$5/Setup!$C$36)+IF($V527=34,N($F527),0))-DE527-FC527&lt;0.005,0,(HA526*(1+HA$5/Setup!$C$36)+IF($V527=34,N($F527),0))-DE527-FC527)</f>
        <v>0</v>
      </c>
      <c r="HB527" s="48" t="n">
        <f aca="false">IF((HB526*(1+HB$5/Setup!$C$36)+IF($V527=35,N($F527),0))-DF527-FD527&lt;0.005,0,(HB526*(1+HB$5/Setup!$C$36)+IF($V527=35,N($F527),0))-DF527-FD527)</f>
        <v>0</v>
      </c>
      <c r="HC527" s="48" t="n">
        <f aca="false">IF((HC526*(1+HC$5/Setup!$C$36)+IF($V527=36,N($F527),0))-DG527-FE527&lt;0.005,0,(HC526*(1+HC$5/Setup!$C$36)+IF($V527=36,N($F527),0))-DG527-FE527)</f>
        <v>0</v>
      </c>
      <c r="HD527" s="48" t="n">
        <f aca="false">IF((HD526*(1+HD$5/Setup!$C$36)+IF($V527=37,N($F527),0))-DH527-FF527&lt;0.005,0,(HD526*(1+HD$5/Setup!$C$36)+IF($V527=37,N($F527),0))-DH527-FF527)</f>
        <v>0</v>
      </c>
      <c r="HE527" s="48" t="n">
        <f aca="false">IF((HE526*(1+HE$5/Setup!$C$36)+IF($V527=38,N($F527),0))-DI527-FG527&lt;0.005,0,(HE526*(1+HE$5/Setup!$C$36)+IF($V527=38,N($F527),0))-DI527-FG527)</f>
        <v>0</v>
      </c>
      <c r="HF527" s="48" t="n">
        <f aca="false">IF((HF526*(1+HF$5/Setup!$C$36)+IF($V527=39,N($F527),0))-DJ527-FH527&lt;0.005,0,(HF526*(1+HF$5/Setup!$C$36)+IF($V527=39,N($F527),0))-DJ527-FH527)</f>
        <v>0</v>
      </c>
      <c r="HG527" s="48" t="n">
        <f aca="false">IF((HG526*(1+HG$5/Setup!$C$36)+IF($V527=40,N($F527),0))-DK527-FI527&lt;0.005,0,(HG526*(1+HG$5/Setup!$C$36)+IF($V527=40,N($F527),0))-DK527-FI527)</f>
        <v>0</v>
      </c>
      <c r="HH527" s="48" t="n">
        <f aca="false">IF((HH526*(1+HH$5/Setup!$C$36)+IF($V527=41,N($F527),0))-DL527-FJ527&lt;0.005,0,(HH526*(1+HH$5/Setup!$C$36)+IF($V527=41,N($F527),0))-DL527-FJ527)</f>
        <v>0</v>
      </c>
      <c r="HI527" s="48" t="n">
        <f aca="false">IF((HI526*(1+HI$5/Setup!$C$36)+IF($V527=42,N($F527),0))-DM527-FK527&lt;0.005,0,(HI526*(1+HI$5/Setup!$C$36)+IF($V527=42,N($F527),0))-DM527-FK527)</f>
        <v>0</v>
      </c>
      <c r="HJ527" s="48" t="n">
        <f aca="false">IF((HJ526*(1+HJ$5/Setup!$C$36)+IF($V527=43,N($F527),0))-DN527-FL527&lt;0.005,0,(HJ526*(1+HJ$5/Setup!$C$36)+IF($V527=43,N($F527),0))-DN527-FL527)</f>
        <v>0</v>
      </c>
      <c r="HK527" s="48" t="n">
        <f aca="false">IF((HK526*(1+HK$5/Setup!$C$36)+IF($V527=44,N($F527),0))-DO527-FM527&lt;0.005,0,(HK526*(1+HK$5/Setup!$C$36)+IF($V527=44,N($F527),0))-DO527-FM527)</f>
        <v>0</v>
      </c>
      <c r="HL527" s="48" t="n">
        <f aca="false">IF((HL526*(1+HL$5/Setup!$C$36)+IF($V527=45,N($F527),0))-DP527-FN527&lt;0.005,0,(HL526*(1+HL$5/Setup!$C$36)+IF($V527=45,N($F527),0))-DP527-FN527)</f>
        <v>0</v>
      </c>
      <c r="HM527" s="48" t="n">
        <f aca="false">IF((HM526*(1+HM$5/Setup!$C$36)+IF($V527=46,N($F527),0))-DQ527-FO527&lt;0.005,0,(HM526*(1+HM$5/Setup!$C$36)+IF($V527=46,N($F527),0))-DQ527-FO527)</f>
        <v>0</v>
      </c>
      <c r="HN527" s="48" t="n">
        <f aca="false">IF((HN526*(1+HN$5/Setup!$C$36)+IF($V527=47,N($F527),0))-DR527-FP527&lt;0.005,0,(HN526*(1+HN$5/Setup!$C$36)+IF($V527=47,N($F527),0))-DR527-FP527)</f>
        <v>0</v>
      </c>
      <c r="HO527" s="48" t="n">
        <f aca="false">IF((HO526*(1+HO$5/Setup!$C$36)+IF($V527=48,N($F527),0))-DS527-FQ527&lt;0.005,0,(HO526*(1+HO$5/Setup!$C$36)+IF($V527=48,N($F527),0))-DS527-FQ527)</f>
        <v>0</v>
      </c>
      <c r="HP527" s="48" t="n">
        <f aca="false">IF((HP526*(1+HP$5/Setup!$C$36)+IF($V527=49,N($F527),0))-DT527-FR527&lt;0.005,0,(HP526*(1+HP$5/Setup!$C$36)+IF($V527=49,N($F527),0))-DT527-FR527)</f>
        <v>0</v>
      </c>
      <c r="HQ527" s="48" t="n">
        <f aca="false">IF((HQ526*(1+HQ$5/Setup!$C$36)+IF($V527=50,N($F527),0))-DU527-FS527&lt;0.005,0,(HQ526*(1+HQ$5/Setup!$C$36)+IF($V527=50,N($F527),0))-DU527-FS527)</f>
        <v>0</v>
      </c>
    </row>
    <row r="528" customFormat="false" ht="15" hidden="false" customHeight="false" outlineLevel="0" collapsed="false">
      <c r="A528" s="44" t="n">
        <v>520</v>
      </c>
      <c r="B528" s="45" t="n">
        <f aca="false">IF(Setup!$C$7="Every month",EDATE(Setup!$C$8,($A528-1)),IF(Setup!$C$7="Twice a month",DATE(YEAR(Setup!$C$8),MONTH(Setup!$C$8)+INT((($A528-1)+Setup!$C$41)/2),MIN(IF(MOD(($A528-1)+Setup!$C$41,2)=0,Setup!$C$39,Setup!$C$40),DAY(EOMONTH(DATE(YEAR(Setup!$C$8),MONTH(Setup!$C$8)+INT((($A528-1)+Setup!$C$41)/2),1),0)))),Setup!$C$8+($A528-1)*IF(Setup!$C$7="Every week",7,14)))</f>
        <v>53591</v>
      </c>
      <c r="C528" s="45" t="n">
        <f aca="false">IF(Setup!$C$7="Every month",EDATE(Setup!$C$8,$A528),IF(Setup!$C$7="Twice a month",DATE(YEAR(Setup!$C$8),MONTH(Setup!$C$8)+INT(($A528+Setup!$C$41)/2),MIN(IF(MOD($A528+Setup!$C$41,2)=0,Setup!$C$39,Setup!$C$40),DAY(EOMONTH(DATE(YEAR(Setup!$C$8),MONTH(Setup!$C$8)+INT(($A528+Setup!$C$41)/2),1),0)))),Setup!$C$8+$A528*IF(Setup!$C$7="Every week",7,14)))</f>
        <v>53605</v>
      </c>
      <c r="D528" s="46"/>
      <c r="E528" s="47"/>
      <c r="F528" s="47"/>
      <c r="G528" s="47"/>
      <c r="H528" s="47"/>
      <c r="I528" s="48" t="n">
        <f aca="false">N(Setup!$C$11)+N(E528)</f>
        <v>100</v>
      </c>
      <c r="J528" s="48" t="n">
        <f aca="false">MIN(Setup!$C$37,MAX(I528,0))</f>
        <v>9.23076923076923</v>
      </c>
      <c r="K528" s="48" t="n">
        <f aca="false">MIN(MAX(N(Setup!$C$14)-L527,0),MAX(I528-J528,0))</f>
        <v>0</v>
      </c>
      <c r="L528" s="48" t="n">
        <f aca="false">L527+K528-N(G528)</f>
        <v>500</v>
      </c>
      <c r="M528" s="48" t="n">
        <f aca="false">M527+J528-N(H528)</f>
        <v>4799.99999999999</v>
      </c>
      <c r="N528" s="48" t="n">
        <f aca="false">SUM(BX528:DU528)</f>
        <v>0</v>
      </c>
      <c r="O528" s="48" t="n">
        <f aca="false">SUM(Z528:BW528)-N528</f>
        <v>0</v>
      </c>
      <c r="P528" s="48" t="n">
        <f aca="false">MAX(I528-J528-K528,0)+O528</f>
        <v>90.7692307692308</v>
      </c>
      <c r="Q528" s="48" t="n">
        <f aca="false">SUM(DV528:FS528)</f>
        <v>0</v>
      </c>
      <c r="R528" s="49" t="n">
        <f aca="false">N528+J528+K528+Q528</f>
        <v>9.23076923076923</v>
      </c>
      <c r="S528" s="48" t="n">
        <f aca="false">T528-T527-N(F528)+N528+Q528</f>
        <v>0</v>
      </c>
      <c r="T528" s="49" t="n">
        <f aca="false">SUM(FT528:HQ528)</f>
        <v>0</v>
      </c>
      <c r="U528" s="44" t="str">
        <f aca="false">IF(T527&lt;0.005,"",INDEX(Helpers!$C$2:$C$51,IF(_xlfn.MINIFS($DV$6:$FS$6,DV528:FS528,"&gt;0.005")=0,V528,_xlfn.MINIFS($DV$6:$FS$6,DV528:FS528,"&gt;0.005"))))</f>
        <v/>
      </c>
      <c r="V528" s="44" t="n">
        <f aca="false">IF(_xlfn.MINIFS($FT$6:$HQ$6,FT527:HQ527,"&gt;0.005")=0,1,_xlfn.MINIFS($FT$6:$HQ$6,FT527:HQ527,"&gt;0.005"))</f>
        <v>1</v>
      </c>
      <c r="W528" s="44" t="n">
        <f aca="false">IF(AND(D528&lt;&gt;"Paid",T527&gt;0.005),1,0)</f>
        <v>0</v>
      </c>
      <c r="X528" s="48" t="n">
        <f aca="false">SUMPRODUCT(((Helpers!$G$2:$G$51*(1+(Helpers!$D$2:$D$51+0.000000001)/12)^(($B528-Setup!$C$8)/(365.25/12))-Helpers!$E$2:$E$51*((1+(Helpers!$D$2:$D$51+0.000000001)/12)^(($B528-Setup!$C$8)/(365.25/12))-1)/((Helpers!$D$2:$D$51+0.000000001)/12))&gt;0)*(Helpers!$G$2:$G$51*(1+(Helpers!$D$2:$D$51+0.000000001)/12)^(($B528-Setup!$C$8)/(365.25/12))-Helpers!$E$2:$E$51*((1+(Helpers!$D$2:$D$51+0.000000001)/12)^(($B528-Setup!$C$8)/(365.25/12))-1)/((Helpers!$D$2:$D$51+0.000000001)/12)))</f>
        <v>0</v>
      </c>
      <c r="Y528" s="48"/>
      <c r="Z528" s="48" t="n">
        <f aca="false">IF(OR(N(Z$5)=0,Z$6=""),0,Z$5*((DATE(YEAR($B528),MONTH($B528),MIN(Z$6,DAY(EOMONTH($B528,0))))&gt;=$B528)*(DATE(YEAR($B528),MONTH($B528),MIN(Z$6,DAY(EOMONTH($B528,0))))&lt;$C528)+(DATE(YEAR($B528),MONTH($B528)+1,MIN(Z$6,DAY(EOMONTH($B528,1))))&gt;=$B528)*(DATE(YEAR($B528),MONTH($B528)+1,MIN(Z$6,DAY(EOMONTH($B528,1))))&lt;$C528)))</f>
        <v>0</v>
      </c>
      <c r="AA528" s="48" t="n">
        <f aca="false">IF(OR(N(AA$5)=0,AA$6=""),0,AA$5*((DATE(YEAR($B528),MONTH($B528),MIN(AA$6,DAY(EOMONTH($B528,0))))&gt;=$B528)*(DATE(YEAR($B528),MONTH($B528),MIN(AA$6,DAY(EOMONTH($B528,0))))&lt;$C528)+(DATE(YEAR($B528),MONTH($B528)+1,MIN(AA$6,DAY(EOMONTH($B528,1))))&gt;=$B528)*(DATE(YEAR($B528),MONTH($B528)+1,MIN(AA$6,DAY(EOMONTH($B528,1))))&lt;$C528)))</f>
        <v>0</v>
      </c>
      <c r="AB528" s="48" t="n">
        <f aca="false">IF(OR(N(AB$5)=0,AB$6=""),0,AB$5*((DATE(YEAR($B528),MONTH($B528),MIN(AB$6,DAY(EOMONTH($B528,0))))&gt;=$B528)*(DATE(YEAR($B528),MONTH($B528),MIN(AB$6,DAY(EOMONTH($B528,0))))&lt;$C528)+(DATE(YEAR($B528),MONTH($B528)+1,MIN(AB$6,DAY(EOMONTH($B528,1))))&gt;=$B528)*(DATE(YEAR($B528),MONTH($B528)+1,MIN(AB$6,DAY(EOMONTH($B528,1))))&lt;$C528)))</f>
        <v>0</v>
      </c>
      <c r="AC528" s="48" t="n">
        <f aca="false">IF(OR(N(AC$5)=0,AC$6=""),0,AC$5*((DATE(YEAR($B528),MONTH($B528),MIN(AC$6,DAY(EOMONTH($B528,0))))&gt;=$B528)*(DATE(YEAR($B528),MONTH($B528),MIN(AC$6,DAY(EOMONTH($B528,0))))&lt;$C528)+(DATE(YEAR($B528),MONTH($B528)+1,MIN(AC$6,DAY(EOMONTH($B528,1))))&gt;=$B528)*(DATE(YEAR($B528),MONTH($B528)+1,MIN(AC$6,DAY(EOMONTH($B528,1))))&lt;$C528)))</f>
        <v>0</v>
      </c>
      <c r="AD528" s="48" t="n">
        <f aca="false">IF(OR(N(AD$5)=0,AD$6=""),0,AD$5*((DATE(YEAR($B528),MONTH($B528),MIN(AD$6,DAY(EOMONTH($B528,0))))&gt;=$B528)*(DATE(YEAR($B528),MONTH($B528),MIN(AD$6,DAY(EOMONTH($B528,0))))&lt;$C528)+(DATE(YEAR($B528),MONTH($B528)+1,MIN(AD$6,DAY(EOMONTH($B528,1))))&gt;=$B528)*(DATE(YEAR($B528),MONTH($B528)+1,MIN(AD$6,DAY(EOMONTH($B528,1))))&lt;$C528)))</f>
        <v>0</v>
      </c>
      <c r="AE528" s="48" t="n">
        <f aca="false">IF(OR(N(AE$5)=0,AE$6=""),0,AE$5*((DATE(YEAR($B528),MONTH($B528),MIN(AE$6,DAY(EOMONTH($B528,0))))&gt;=$B528)*(DATE(YEAR($B528),MONTH($B528),MIN(AE$6,DAY(EOMONTH($B528,0))))&lt;$C528)+(DATE(YEAR($B528),MONTH($B528)+1,MIN(AE$6,DAY(EOMONTH($B528,1))))&gt;=$B528)*(DATE(YEAR($B528),MONTH($B528)+1,MIN(AE$6,DAY(EOMONTH($B528,1))))&lt;$C528)))</f>
        <v>0</v>
      </c>
      <c r="AF528" s="48" t="n">
        <f aca="false">IF(OR(N(AF$5)=0,AF$6=""),0,AF$5*((DATE(YEAR($B528),MONTH($B528),MIN(AF$6,DAY(EOMONTH($B528,0))))&gt;=$B528)*(DATE(YEAR($B528),MONTH($B528),MIN(AF$6,DAY(EOMONTH($B528,0))))&lt;$C528)+(DATE(YEAR($B528),MONTH($B528)+1,MIN(AF$6,DAY(EOMONTH($B528,1))))&gt;=$B528)*(DATE(YEAR($B528),MONTH($B528)+1,MIN(AF$6,DAY(EOMONTH($B528,1))))&lt;$C528)))</f>
        <v>0</v>
      </c>
      <c r="AG528" s="48" t="n">
        <f aca="false">IF(OR(N(AG$5)=0,AG$6=""),0,AG$5*((DATE(YEAR($B528),MONTH($B528),MIN(AG$6,DAY(EOMONTH($B528,0))))&gt;=$B528)*(DATE(YEAR($B528),MONTH($B528),MIN(AG$6,DAY(EOMONTH($B528,0))))&lt;$C528)+(DATE(YEAR($B528),MONTH($B528)+1,MIN(AG$6,DAY(EOMONTH($B528,1))))&gt;=$B528)*(DATE(YEAR($B528),MONTH($B528)+1,MIN(AG$6,DAY(EOMONTH($B528,1))))&lt;$C528)))</f>
        <v>0</v>
      </c>
      <c r="AH528" s="48" t="n">
        <f aca="false">IF(OR(N(AH$5)=0,AH$6=""),0,AH$5*((DATE(YEAR($B528),MONTH($B528),MIN(AH$6,DAY(EOMONTH($B528,0))))&gt;=$B528)*(DATE(YEAR($B528),MONTH($B528),MIN(AH$6,DAY(EOMONTH($B528,0))))&lt;$C528)+(DATE(YEAR($B528),MONTH($B528)+1,MIN(AH$6,DAY(EOMONTH($B528,1))))&gt;=$B528)*(DATE(YEAR($B528),MONTH($B528)+1,MIN(AH$6,DAY(EOMONTH($B528,1))))&lt;$C528)))</f>
        <v>0</v>
      </c>
      <c r="AI528" s="48" t="n">
        <f aca="false">IF(OR(N(AI$5)=0,AI$6=""),0,AI$5*((DATE(YEAR($B528),MONTH($B528),MIN(AI$6,DAY(EOMONTH($B528,0))))&gt;=$B528)*(DATE(YEAR($B528),MONTH($B528),MIN(AI$6,DAY(EOMONTH($B528,0))))&lt;$C528)+(DATE(YEAR($B528),MONTH($B528)+1,MIN(AI$6,DAY(EOMONTH($B528,1))))&gt;=$B528)*(DATE(YEAR($B528),MONTH($B528)+1,MIN(AI$6,DAY(EOMONTH($B528,1))))&lt;$C528)))</f>
        <v>0</v>
      </c>
      <c r="AJ528" s="48" t="n">
        <f aca="false">IF(OR(N(AJ$5)=0,AJ$6=""),0,AJ$5*((DATE(YEAR($B528),MONTH($B528),MIN(AJ$6,DAY(EOMONTH($B528,0))))&gt;=$B528)*(DATE(YEAR($B528),MONTH($B528),MIN(AJ$6,DAY(EOMONTH($B528,0))))&lt;$C528)+(DATE(YEAR($B528),MONTH($B528)+1,MIN(AJ$6,DAY(EOMONTH($B528,1))))&gt;=$B528)*(DATE(YEAR($B528),MONTH($B528)+1,MIN(AJ$6,DAY(EOMONTH($B528,1))))&lt;$C528)))</f>
        <v>0</v>
      </c>
      <c r="AK528" s="48" t="n">
        <f aca="false">IF(OR(N(AK$5)=0,AK$6=""),0,AK$5*((DATE(YEAR($B528),MONTH($B528),MIN(AK$6,DAY(EOMONTH($B528,0))))&gt;=$B528)*(DATE(YEAR($B528),MONTH($B528),MIN(AK$6,DAY(EOMONTH($B528,0))))&lt;$C528)+(DATE(YEAR($B528),MONTH($B528)+1,MIN(AK$6,DAY(EOMONTH($B528,1))))&gt;=$B528)*(DATE(YEAR($B528),MONTH($B528)+1,MIN(AK$6,DAY(EOMONTH($B528,1))))&lt;$C528)))</f>
        <v>0</v>
      </c>
      <c r="AL528" s="48" t="n">
        <f aca="false">IF(OR(N(AL$5)=0,AL$6=""),0,AL$5*((DATE(YEAR($B528),MONTH($B528),MIN(AL$6,DAY(EOMONTH($B528,0))))&gt;=$B528)*(DATE(YEAR($B528),MONTH($B528),MIN(AL$6,DAY(EOMONTH($B528,0))))&lt;$C528)+(DATE(YEAR($B528),MONTH($B528)+1,MIN(AL$6,DAY(EOMONTH($B528,1))))&gt;=$B528)*(DATE(YEAR($B528),MONTH($B528)+1,MIN(AL$6,DAY(EOMONTH($B528,1))))&lt;$C528)))</f>
        <v>0</v>
      </c>
      <c r="AM528" s="48" t="n">
        <f aca="false">IF(OR(N(AM$5)=0,AM$6=""),0,AM$5*((DATE(YEAR($B528),MONTH($B528),MIN(AM$6,DAY(EOMONTH($B528,0))))&gt;=$B528)*(DATE(YEAR($B528),MONTH($B528),MIN(AM$6,DAY(EOMONTH($B528,0))))&lt;$C528)+(DATE(YEAR($B528),MONTH($B528)+1,MIN(AM$6,DAY(EOMONTH($B528,1))))&gt;=$B528)*(DATE(YEAR($B528),MONTH($B528)+1,MIN(AM$6,DAY(EOMONTH($B528,1))))&lt;$C528)))</f>
        <v>0</v>
      </c>
      <c r="AN528" s="48" t="n">
        <f aca="false">IF(OR(N(AN$5)=0,AN$6=""),0,AN$5*((DATE(YEAR($B528),MONTH($B528),MIN(AN$6,DAY(EOMONTH($B528,0))))&gt;=$B528)*(DATE(YEAR($B528),MONTH($B528),MIN(AN$6,DAY(EOMONTH($B528,0))))&lt;$C528)+(DATE(YEAR($B528),MONTH($B528)+1,MIN(AN$6,DAY(EOMONTH($B528,1))))&gt;=$B528)*(DATE(YEAR($B528),MONTH($B528)+1,MIN(AN$6,DAY(EOMONTH($B528,1))))&lt;$C528)))</f>
        <v>0</v>
      </c>
      <c r="AO528" s="48" t="n">
        <f aca="false">IF(OR(N(AO$5)=0,AO$6=""),0,AO$5*((DATE(YEAR($B528),MONTH($B528),MIN(AO$6,DAY(EOMONTH($B528,0))))&gt;=$B528)*(DATE(YEAR($B528),MONTH($B528),MIN(AO$6,DAY(EOMONTH($B528,0))))&lt;$C528)+(DATE(YEAR($B528),MONTH($B528)+1,MIN(AO$6,DAY(EOMONTH($B528,1))))&gt;=$B528)*(DATE(YEAR($B528),MONTH($B528)+1,MIN(AO$6,DAY(EOMONTH($B528,1))))&lt;$C528)))</f>
        <v>0</v>
      </c>
      <c r="AP528" s="48" t="n">
        <f aca="false">IF(OR(N(AP$5)=0,AP$6=""),0,AP$5*((DATE(YEAR($B528),MONTH($B528),MIN(AP$6,DAY(EOMONTH($B528,0))))&gt;=$B528)*(DATE(YEAR($B528),MONTH($B528),MIN(AP$6,DAY(EOMONTH($B528,0))))&lt;$C528)+(DATE(YEAR($B528),MONTH($B528)+1,MIN(AP$6,DAY(EOMONTH($B528,1))))&gt;=$B528)*(DATE(YEAR($B528),MONTH($B528)+1,MIN(AP$6,DAY(EOMONTH($B528,1))))&lt;$C528)))</f>
        <v>0</v>
      </c>
      <c r="AQ528" s="48" t="n">
        <f aca="false">IF(OR(N(AQ$5)=0,AQ$6=""),0,AQ$5*((DATE(YEAR($B528),MONTH($B528),MIN(AQ$6,DAY(EOMONTH($B528,0))))&gt;=$B528)*(DATE(YEAR($B528),MONTH($B528),MIN(AQ$6,DAY(EOMONTH($B528,0))))&lt;$C528)+(DATE(YEAR($B528),MONTH($B528)+1,MIN(AQ$6,DAY(EOMONTH($B528,1))))&gt;=$B528)*(DATE(YEAR($B528),MONTH($B528)+1,MIN(AQ$6,DAY(EOMONTH($B528,1))))&lt;$C528)))</f>
        <v>0</v>
      </c>
      <c r="AR528" s="48" t="n">
        <f aca="false">IF(OR(N(AR$5)=0,AR$6=""),0,AR$5*((DATE(YEAR($B528),MONTH($B528),MIN(AR$6,DAY(EOMONTH($B528,0))))&gt;=$B528)*(DATE(YEAR($B528),MONTH($B528),MIN(AR$6,DAY(EOMONTH($B528,0))))&lt;$C528)+(DATE(YEAR($B528),MONTH($B528)+1,MIN(AR$6,DAY(EOMONTH($B528,1))))&gt;=$B528)*(DATE(YEAR($B528),MONTH($B528)+1,MIN(AR$6,DAY(EOMONTH($B528,1))))&lt;$C528)))</f>
        <v>0</v>
      </c>
      <c r="AS528" s="48" t="n">
        <f aca="false">IF(OR(N(AS$5)=0,AS$6=""),0,AS$5*((DATE(YEAR($B528),MONTH($B528),MIN(AS$6,DAY(EOMONTH($B528,0))))&gt;=$B528)*(DATE(YEAR($B528),MONTH($B528),MIN(AS$6,DAY(EOMONTH($B528,0))))&lt;$C528)+(DATE(YEAR($B528),MONTH($B528)+1,MIN(AS$6,DAY(EOMONTH($B528,1))))&gt;=$B528)*(DATE(YEAR($B528),MONTH($B528)+1,MIN(AS$6,DAY(EOMONTH($B528,1))))&lt;$C528)))</f>
        <v>0</v>
      </c>
      <c r="AT528" s="48" t="n">
        <f aca="false">IF(OR(N(AT$5)=0,AT$6=""),0,AT$5*((DATE(YEAR($B528),MONTH($B528),MIN(AT$6,DAY(EOMONTH($B528,0))))&gt;=$B528)*(DATE(YEAR($B528),MONTH($B528),MIN(AT$6,DAY(EOMONTH($B528,0))))&lt;$C528)+(DATE(YEAR($B528),MONTH($B528)+1,MIN(AT$6,DAY(EOMONTH($B528,1))))&gt;=$B528)*(DATE(YEAR($B528),MONTH($B528)+1,MIN(AT$6,DAY(EOMONTH($B528,1))))&lt;$C528)))</f>
        <v>0</v>
      </c>
      <c r="AU528" s="48" t="n">
        <f aca="false">IF(OR(N(AU$5)=0,AU$6=""),0,AU$5*((DATE(YEAR($B528),MONTH($B528),MIN(AU$6,DAY(EOMONTH($B528,0))))&gt;=$B528)*(DATE(YEAR($B528),MONTH($B528),MIN(AU$6,DAY(EOMONTH($B528,0))))&lt;$C528)+(DATE(YEAR($B528),MONTH($B528)+1,MIN(AU$6,DAY(EOMONTH($B528,1))))&gt;=$B528)*(DATE(YEAR($B528),MONTH($B528)+1,MIN(AU$6,DAY(EOMONTH($B528,1))))&lt;$C528)))</f>
        <v>0</v>
      </c>
      <c r="AV528" s="48" t="n">
        <f aca="false">IF(OR(N(AV$5)=0,AV$6=""),0,AV$5*((DATE(YEAR($B528),MONTH($B528),MIN(AV$6,DAY(EOMONTH($B528,0))))&gt;=$B528)*(DATE(YEAR($B528),MONTH($B528),MIN(AV$6,DAY(EOMONTH($B528,0))))&lt;$C528)+(DATE(YEAR($B528),MONTH($B528)+1,MIN(AV$6,DAY(EOMONTH($B528,1))))&gt;=$B528)*(DATE(YEAR($B528),MONTH($B528)+1,MIN(AV$6,DAY(EOMONTH($B528,1))))&lt;$C528)))</f>
        <v>0</v>
      </c>
      <c r="AW528" s="48" t="n">
        <f aca="false">IF(OR(N(AW$5)=0,AW$6=""),0,AW$5*((DATE(YEAR($B528),MONTH($B528),MIN(AW$6,DAY(EOMONTH($B528,0))))&gt;=$B528)*(DATE(YEAR($B528),MONTH($B528),MIN(AW$6,DAY(EOMONTH($B528,0))))&lt;$C528)+(DATE(YEAR($B528),MONTH($B528)+1,MIN(AW$6,DAY(EOMONTH($B528,1))))&gt;=$B528)*(DATE(YEAR($B528),MONTH($B528)+1,MIN(AW$6,DAY(EOMONTH($B528,1))))&lt;$C528)))</f>
        <v>0</v>
      </c>
      <c r="AX528" s="48" t="n">
        <f aca="false">IF(OR(N(AX$5)=0,AX$6=""),0,AX$5*((DATE(YEAR($B528),MONTH($B528),MIN(AX$6,DAY(EOMONTH($B528,0))))&gt;=$B528)*(DATE(YEAR($B528),MONTH($B528),MIN(AX$6,DAY(EOMONTH($B528,0))))&lt;$C528)+(DATE(YEAR($B528),MONTH($B528)+1,MIN(AX$6,DAY(EOMONTH($B528,1))))&gt;=$B528)*(DATE(YEAR($B528),MONTH($B528)+1,MIN(AX$6,DAY(EOMONTH($B528,1))))&lt;$C528)))</f>
        <v>0</v>
      </c>
      <c r="AY528" s="48" t="n">
        <f aca="false">IF(OR(N(AY$5)=0,AY$6=""),0,AY$5*((DATE(YEAR($B528),MONTH($B528),MIN(AY$6,DAY(EOMONTH($B528,0))))&gt;=$B528)*(DATE(YEAR($B528),MONTH($B528),MIN(AY$6,DAY(EOMONTH($B528,0))))&lt;$C528)+(DATE(YEAR($B528),MONTH($B528)+1,MIN(AY$6,DAY(EOMONTH($B528,1))))&gt;=$B528)*(DATE(YEAR($B528),MONTH($B528)+1,MIN(AY$6,DAY(EOMONTH($B528,1))))&lt;$C528)))</f>
        <v>0</v>
      </c>
      <c r="AZ528" s="48" t="n">
        <f aca="false">IF(OR(N(AZ$5)=0,AZ$6=""),0,AZ$5*((DATE(YEAR($B528),MONTH($B528),MIN(AZ$6,DAY(EOMONTH($B528,0))))&gt;=$B528)*(DATE(YEAR($B528),MONTH($B528),MIN(AZ$6,DAY(EOMONTH($B528,0))))&lt;$C528)+(DATE(YEAR($B528),MONTH($B528)+1,MIN(AZ$6,DAY(EOMONTH($B528,1))))&gt;=$B528)*(DATE(YEAR($B528),MONTH($B528)+1,MIN(AZ$6,DAY(EOMONTH($B528,1))))&lt;$C528)))</f>
        <v>0</v>
      </c>
      <c r="BA528" s="48" t="n">
        <f aca="false">IF(OR(N(BA$5)=0,BA$6=""),0,BA$5*((DATE(YEAR($B528),MONTH($B528),MIN(BA$6,DAY(EOMONTH($B528,0))))&gt;=$B528)*(DATE(YEAR($B528),MONTH($B528),MIN(BA$6,DAY(EOMONTH($B528,0))))&lt;$C528)+(DATE(YEAR($B528),MONTH($B528)+1,MIN(BA$6,DAY(EOMONTH($B528,1))))&gt;=$B528)*(DATE(YEAR($B528),MONTH($B528)+1,MIN(BA$6,DAY(EOMONTH($B528,1))))&lt;$C528)))</f>
        <v>0</v>
      </c>
      <c r="BB528" s="48" t="n">
        <f aca="false">IF(OR(N(BB$5)=0,BB$6=""),0,BB$5*((DATE(YEAR($B528),MONTH($B528),MIN(BB$6,DAY(EOMONTH($B528,0))))&gt;=$B528)*(DATE(YEAR($B528),MONTH($B528),MIN(BB$6,DAY(EOMONTH($B528,0))))&lt;$C528)+(DATE(YEAR($B528),MONTH($B528)+1,MIN(BB$6,DAY(EOMONTH($B528,1))))&gt;=$B528)*(DATE(YEAR($B528),MONTH($B528)+1,MIN(BB$6,DAY(EOMONTH($B528,1))))&lt;$C528)))</f>
        <v>0</v>
      </c>
      <c r="BC528" s="48" t="n">
        <f aca="false">IF(OR(N(BC$5)=0,BC$6=""),0,BC$5*((DATE(YEAR($B528),MONTH($B528),MIN(BC$6,DAY(EOMONTH($B528,0))))&gt;=$B528)*(DATE(YEAR($B528),MONTH($B528),MIN(BC$6,DAY(EOMONTH($B528,0))))&lt;$C528)+(DATE(YEAR($B528),MONTH($B528)+1,MIN(BC$6,DAY(EOMONTH($B528,1))))&gt;=$B528)*(DATE(YEAR($B528),MONTH($B528)+1,MIN(BC$6,DAY(EOMONTH($B528,1))))&lt;$C528)))</f>
        <v>0</v>
      </c>
      <c r="BD528" s="48" t="n">
        <f aca="false">IF(OR(N(BD$5)=0,BD$6=""),0,BD$5*((DATE(YEAR($B528),MONTH($B528),MIN(BD$6,DAY(EOMONTH($B528,0))))&gt;=$B528)*(DATE(YEAR($B528),MONTH($B528),MIN(BD$6,DAY(EOMONTH($B528,0))))&lt;$C528)+(DATE(YEAR($B528),MONTH($B528)+1,MIN(BD$6,DAY(EOMONTH($B528,1))))&gt;=$B528)*(DATE(YEAR($B528),MONTH($B528)+1,MIN(BD$6,DAY(EOMONTH($B528,1))))&lt;$C528)))</f>
        <v>0</v>
      </c>
      <c r="BE528" s="48" t="n">
        <f aca="false">IF(OR(N(BE$5)=0,BE$6=""),0,BE$5*((DATE(YEAR($B528),MONTH($B528),MIN(BE$6,DAY(EOMONTH($B528,0))))&gt;=$B528)*(DATE(YEAR($B528),MONTH($B528),MIN(BE$6,DAY(EOMONTH($B528,0))))&lt;$C528)+(DATE(YEAR($B528),MONTH($B528)+1,MIN(BE$6,DAY(EOMONTH($B528,1))))&gt;=$B528)*(DATE(YEAR($B528),MONTH($B528)+1,MIN(BE$6,DAY(EOMONTH($B528,1))))&lt;$C528)))</f>
        <v>0</v>
      </c>
      <c r="BF528" s="48" t="n">
        <f aca="false">IF(OR(N(BF$5)=0,BF$6=""),0,BF$5*((DATE(YEAR($B528),MONTH($B528),MIN(BF$6,DAY(EOMONTH($B528,0))))&gt;=$B528)*(DATE(YEAR($B528),MONTH($B528),MIN(BF$6,DAY(EOMONTH($B528,0))))&lt;$C528)+(DATE(YEAR($B528),MONTH($B528)+1,MIN(BF$6,DAY(EOMONTH($B528,1))))&gt;=$B528)*(DATE(YEAR($B528),MONTH($B528)+1,MIN(BF$6,DAY(EOMONTH($B528,1))))&lt;$C528)))</f>
        <v>0</v>
      </c>
      <c r="BG528" s="48" t="n">
        <f aca="false">IF(OR(N(BG$5)=0,BG$6=""),0,BG$5*((DATE(YEAR($B528),MONTH($B528),MIN(BG$6,DAY(EOMONTH($B528,0))))&gt;=$B528)*(DATE(YEAR($B528),MONTH($B528),MIN(BG$6,DAY(EOMONTH($B528,0))))&lt;$C528)+(DATE(YEAR($B528),MONTH($B528)+1,MIN(BG$6,DAY(EOMONTH($B528,1))))&gt;=$B528)*(DATE(YEAR($B528),MONTH($B528)+1,MIN(BG$6,DAY(EOMONTH($B528,1))))&lt;$C528)))</f>
        <v>0</v>
      </c>
      <c r="BH528" s="48" t="n">
        <f aca="false">IF(OR(N(BH$5)=0,BH$6=""),0,BH$5*((DATE(YEAR($B528),MONTH($B528),MIN(BH$6,DAY(EOMONTH($B528,0))))&gt;=$B528)*(DATE(YEAR($B528),MONTH($B528),MIN(BH$6,DAY(EOMONTH($B528,0))))&lt;$C528)+(DATE(YEAR($B528),MONTH($B528)+1,MIN(BH$6,DAY(EOMONTH($B528,1))))&gt;=$B528)*(DATE(YEAR($B528),MONTH($B528)+1,MIN(BH$6,DAY(EOMONTH($B528,1))))&lt;$C528)))</f>
        <v>0</v>
      </c>
      <c r="BI528" s="48" t="n">
        <f aca="false">IF(OR(N(BI$5)=0,BI$6=""),0,BI$5*((DATE(YEAR($B528),MONTH($B528),MIN(BI$6,DAY(EOMONTH($B528,0))))&gt;=$B528)*(DATE(YEAR($B528),MONTH($B528),MIN(BI$6,DAY(EOMONTH($B528,0))))&lt;$C528)+(DATE(YEAR($B528),MONTH($B528)+1,MIN(BI$6,DAY(EOMONTH($B528,1))))&gt;=$B528)*(DATE(YEAR($B528),MONTH($B528)+1,MIN(BI$6,DAY(EOMONTH($B528,1))))&lt;$C528)))</f>
        <v>0</v>
      </c>
      <c r="BJ528" s="48" t="n">
        <f aca="false">IF(OR(N(BJ$5)=0,BJ$6=""),0,BJ$5*((DATE(YEAR($B528),MONTH($B528),MIN(BJ$6,DAY(EOMONTH($B528,0))))&gt;=$B528)*(DATE(YEAR($B528),MONTH($B528),MIN(BJ$6,DAY(EOMONTH($B528,0))))&lt;$C528)+(DATE(YEAR($B528),MONTH($B528)+1,MIN(BJ$6,DAY(EOMONTH($B528,1))))&gt;=$B528)*(DATE(YEAR($B528),MONTH($B528)+1,MIN(BJ$6,DAY(EOMONTH($B528,1))))&lt;$C528)))</f>
        <v>0</v>
      </c>
      <c r="BK528" s="48" t="n">
        <f aca="false">IF(OR(N(BK$5)=0,BK$6=""),0,BK$5*((DATE(YEAR($B528),MONTH($B528),MIN(BK$6,DAY(EOMONTH($B528,0))))&gt;=$B528)*(DATE(YEAR($B528),MONTH($B528),MIN(BK$6,DAY(EOMONTH($B528,0))))&lt;$C528)+(DATE(YEAR($B528),MONTH($B528)+1,MIN(BK$6,DAY(EOMONTH($B528,1))))&gt;=$B528)*(DATE(YEAR($B528),MONTH($B528)+1,MIN(BK$6,DAY(EOMONTH($B528,1))))&lt;$C528)))</f>
        <v>0</v>
      </c>
      <c r="BL528" s="48" t="n">
        <f aca="false">IF(OR(N(BL$5)=0,BL$6=""),0,BL$5*((DATE(YEAR($B528),MONTH($B528),MIN(BL$6,DAY(EOMONTH($B528,0))))&gt;=$B528)*(DATE(YEAR($B528),MONTH($B528),MIN(BL$6,DAY(EOMONTH($B528,0))))&lt;$C528)+(DATE(YEAR($B528),MONTH($B528)+1,MIN(BL$6,DAY(EOMONTH($B528,1))))&gt;=$B528)*(DATE(YEAR($B528),MONTH($B528)+1,MIN(BL$6,DAY(EOMONTH($B528,1))))&lt;$C528)))</f>
        <v>0</v>
      </c>
      <c r="BM528" s="48" t="n">
        <f aca="false">IF(OR(N(BM$5)=0,BM$6=""),0,BM$5*((DATE(YEAR($B528),MONTH($B528),MIN(BM$6,DAY(EOMONTH($B528,0))))&gt;=$B528)*(DATE(YEAR($B528),MONTH($B528),MIN(BM$6,DAY(EOMONTH($B528,0))))&lt;$C528)+(DATE(YEAR($B528),MONTH($B528)+1,MIN(BM$6,DAY(EOMONTH($B528,1))))&gt;=$B528)*(DATE(YEAR($B528),MONTH($B528)+1,MIN(BM$6,DAY(EOMONTH($B528,1))))&lt;$C528)))</f>
        <v>0</v>
      </c>
      <c r="BN528" s="48" t="n">
        <f aca="false">IF(OR(N(BN$5)=0,BN$6=""),0,BN$5*((DATE(YEAR($B528),MONTH($B528),MIN(BN$6,DAY(EOMONTH($B528,0))))&gt;=$B528)*(DATE(YEAR($B528),MONTH($B528),MIN(BN$6,DAY(EOMONTH($B528,0))))&lt;$C528)+(DATE(YEAR($B528),MONTH($B528)+1,MIN(BN$6,DAY(EOMONTH($B528,1))))&gt;=$B528)*(DATE(YEAR($B528),MONTH($B528)+1,MIN(BN$6,DAY(EOMONTH($B528,1))))&lt;$C528)))</f>
        <v>0</v>
      </c>
      <c r="BO528" s="48" t="n">
        <f aca="false">IF(OR(N(BO$5)=0,BO$6=""),0,BO$5*((DATE(YEAR($B528),MONTH($B528),MIN(BO$6,DAY(EOMONTH($B528,0))))&gt;=$B528)*(DATE(YEAR($B528),MONTH($B528),MIN(BO$6,DAY(EOMONTH($B528,0))))&lt;$C528)+(DATE(YEAR($B528),MONTH($B528)+1,MIN(BO$6,DAY(EOMONTH($B528,1))))&gt;=$B528)*(DATE(YEAR($B528),MONTH($B528)+1,MIN(BO$6,DAY(EOMONTH($B528,1))))&lt;$C528)))</f>
        <v>0</v>
      </c>
      <c r="BP528" s="48" t="n">
        <f aca="false">IF(OR(N(BP$5)=0,BP$6=""),0,BP$5*((DATE(YEAR($B528),MONTH($B528),MIN(BP$6,DAY(EOMONTH($B528,0))))&gt;=$B528)*(DATE(YEAR($B528),MONTH($B528),MIN(BP$6,DAY(EOMONTH($B528,0))))&lt;$C528)+(DATE(YEAR($B528),MONTH($B528)+1,MIN(BP$6,DAY(EOMONTH($B528,1))))&gt;=$B528)*(DATE(YEAR($B528),MONTH($B528)+1,MIN(BP$6,DAY(EOMONTH($B528,1))))&lt;$C528)))</f>
        <v>0</v>
      </c>
      <c r="BQ528" s="48" t="n">
        <f aca="false">IF(OR(N(BQ$5)=0,BQ$6=""),0,BQ$5*((DATE(YEAR($B528),MONTH($B528),MIN(BQ$6,DAY(EOMONTH($B528,0))))&gt;=$B528)*(DATE(YEAR($B528),MONTH($B528),MIN(BQ$6,DAY(EOMONTH($B528,0))))&lt;$C528)+(DATE(YEAR($B528),MONTH($B528)+1,MIN(BQ$6,DAY(EOMONTH($B528,1))))&gt;=$B528)*(DATE(YEAR($B528),MONTH($B528)+1,MIN(BQ$6,DAY(EOMONTH($B528,1))))&lt;$C528)))</f>
        <v>0</v>
      </c>
      <c r="BR528" s="48" t="n">
        <f aca="false">IF(OR(N(BR$5)=0,BR$6=""),0,BR$5*((DATE(YEAR($B528),MONTH($B528),MIN(BR$6,DAY(EOMONTH($B528,0))))&gt;=$B528)*(DATE(YEAR($B528),MONTH($B528),MIN(BR$6,DAY(EOMONTH($B528,0))))&lt;$C528)+(DATE(YEAR($B528),MONTH($B528)+1,MIN(BR$6,DAY(EOMONTH($B528,1))))&gt;=$B528)*(DATE(YEAR($B528),MONTH($B528)+1,MIN(BR$6,DAY(EOMONTH($B528,1))))&lt;$C528)))</f>
        <v>0</v>
      </c>
      <c r="BS528" s="48" t="n">
        <f aca="false">IF(OR(N(BS$5)=0,BS$6=""),0,BS$5*((DATE(YEAR($B528),MONTH($B528),MIN(BS$6,DAY(EOMONTH($B528,0))))&gt;=$B528)*(DATE(YEAR($B528),MONTH($B528),MIN(BS$6,DAY(EOMONTH($B528,0))))&lt;$C528)+(DATE(YEAR($B528),MONTH($B528)+1,MIN(BS$6,DAY(EOMONTH($B528,1))))&gt;=$B528)*(DATE(YEAR($B528),MONTH($B528)+1,MIN(BS$6,DAY(EOMONTH($B528,1))))&lt;$C528)))</f>
        <v>0</v>
      </c>
      <c r="BT528" s="48" t="n">
        <f aca="false">IF(OR(N(BT$5)=0,BT$6=""),0,BT$5*((DATE(YEAR($B528),MONTH($B528),MIN(BT$6,DAY(EOMONTH($B528,0))))&gt;=$B528)*(DATE(YEAR($B528),MONTH($B528),MIN(BT$6,DAY(EOMONTH($B528,0))))&lt;$C528)+(DATE(YEAR($B528),MONTH($B528)+1,MIN(BT$6,DAY(EOMONTH($B528,1))))&gt;=$B528)*(DATE(YEAR($B528),MONTH($B528)+1,MIN(BT$6,DAY(EOMONTH($B528,1))))&lt;$C528)))</f>
        <v>0</v>
      </c>
      <c r="BU528" s="48" t="n">
        <f aca="false">IF(OR(N(BU$5)=0,BU$6=""),0,BU$5*((DATE(YEAR($B528),MONTH($B528),MIN(BU$6,DAY(EOMONTH($B528,0))))&gt;=$B528)*(DATE(YEAR($B528),MONTH($B528),MIN(BU$6,DAY(EOMONTH($B528,0))))&lt;$C528)+(DATE(YEAR($B528),MONTH($B528)+1,MIN(BU$6,DAY(EOMONTH($B528,1))))&gt;=$B528)*(DATE(YEAR($B528),MONTH($B528)+1,MIN(BU$6,DAY(EOMONTH($B528,1))))&lt;$C528)))</f>
        <v>0</v>
      </c>
      <c r="BV528" s="48" t="n">
        <f aca="false">IF(OR(N(BV$5)=0,BV$6=""),0,BV$5*((DATE(YEAR($B528),MONTH($B528),MIN(BV$6,DAY(EOMONTH($B528,0))))&gt;=$B528)*(DATE(YEAR($B528),MONTH($B528),MIN(BV$6,DAY(EOMONTH($B528,0))))&lt;$C528)+(DATE(YEAR($B528),MONTH($B528)+1,MIN(BV$6,DAY(EOMONTH($B528,1))))&gt;=$B528)*(DATE(YEAR($B528),MONTH($B528)+1,MIN(BV$6,DAY(EOMONTH($B528,1))))&lt;$C528)))</f>
        <v>0</v>
      </c>
      <c r="BW528" s="48" t="n">
        <f aca="false">IF(OR(N(BW$5)=0,BW$6=""),0,BW$5*((DATE(YEAR($B528),MONTH($B528),MIN(BW$6,DAY(EOMONTH($B528,0))))&gt;=$B528)*(DATE(YEAR($B528),MONTH($B528),MIN(BW$6,DAY(EOMONTH($B528,0))))&lt;$C528)+(DATE(YEAR($B528),MONTH($B528)+1,MIN(BW$6,DAY(EOMONTH($B528,1))))&gt;=$B528)*(DATE(YEAR($B528),MONTH($B528)+1,MIN(BW$6,DAY(EOMONTH($B528,1))))&lt;$C528)))</f>
        <v>0</v>
      </c>
      <c r="BX528" s="48" t="n">
        <f aca="false">MIN(Z528,(FT527*(1+FT$5/Setup!$C$36)+IF($V528=1,N($F528),0)))</f>
        <v>0</v>
      </c>
      <c r="BY528" s="48" t="n">
        <f aca="false">MIN(AA528,(FU527*(1+FU$5/Setup!$C$36)+IF($V528=2,N($F528),0)))</f>
        <v>0</v>
      </c>
      <c r="BZ528" s="48" t="n">
        <f aca="false">MIN(AB528,(FV527*(1+FV$5/Setup!$C$36)+IF($V528=3,N($F528),0)))</f>
        <v>0</v>
      </c>
      <c r="CA528" s="48" t="n">
        <f aca="false">MIN(AC528,(FW527*(1+FW$5/Setup!$C$36)+IF($V528=4,N($F528),0)))</f>
        <v>0</v>
      </c>
      <c r="CB528" s="48" t="n">
        <f aca="false">MIN(AD528,(FX527*(1+FX$5/Setup!$C$36)+IF($V528=5,N($F528),0)))</f>
        <v>0</v>
      </c>
      <c r="CC528" s="48" t="n">
        <f aca="false">MIN(AE528,(FY527*(1+FY$5/Setup!$C$36)+IF($V528=6,N($F528),0)))</f>
        <v>0</v>
      </c>
      <c r="CD528" s="48" t="n">
        <f aca="false">MIN(AF528,(FZ527*(1+FZ$5/Setup!$C$36)+IF($V528=7,N($F528),0)))</f>
        <v>0</v>
      </c>
      <c r="CE528" s="48" t="n">
        <f aca="false">MIN(AG528,(GA527*(1+GA$5/Setup!$C$36)+IF($V528=8,N($F528),0)))</f>
        <v>0</v>
      </c>
      <c r="CF528" s="48" t="n">
        <f aca="false">MIN(AH528,(GB527*(1+GB$5/Setup!$C$36)+IF($V528=9,N($F528),0)))</f>
        <v>0</v>
      </c>
      <c r="CG528" s="48" t="n">
        <f aca="false">MIN(AI528,(GC527*(1+GC$5/Setup!$C$36)+IF($V528=10,N($F528),0)))</f>
        <v>0</v>
      </c>
      <c r="CH528" s="48" t="n">
        <f aca="false">MIN(AJ528,(GD527*(1+GD$5/Setup!$C$36)+IF($V528=11,N($F528),0)))</f>
        <v>0</v>
      </c>
      <c r="CI528" s="48" t="n">
        <f aca="false">MIN(AK528,(GE527*(1+GE$5/Setup!$C$36)+IF($V528=12,N($F528),0)))</f>
        <v>0</v>
      </c>
      <c r="CJ528" s="48" t="n">
        <f aca="false">MIN(AL528,(GF527*(1+GF$5/Setup!$C$36)+IF($V528=13,N($F528),0)))</f>
        <v>0</v>
      </c>
      <c r="CK528" s="48" t="n">
        <f aca="false">MIN(AM528,(GG527*(1+GG$5/Setup!$C$36)+IF($V528=14,N($F528),0)))</f>
        <v>0</v>
      </c>
      <c r="CL528" s="48" t="n">
        <f aca="false">MIN(AN528,(GH527*(1+GH$5/Setup!$C$36)+IF($V528=15,N($F528),0)))</f>
        <v>0</v>
      </c>
      <c r="CM528" s="48" t="n">
        <f aca="false">MIN(AO528,(GI527*(1+GI$5/Setup!$C$36)+IF($V528=16,N($F528),0)))</f>
        <v>0</v>
      </c>
      <c r="CN528" s="48" t="n">
        <f aca="false">MIN(AP528,(GJ527*(1+GJ$5/Setup!$C$36)+IF($V528=17,N($F528),0)))</f>
        <v>0</v>
      </c>
      <c r="CO528" s="48" t="n">
        <f aca="false">MIN(AQ528,(GK527*(1+GK$5/Setup!$C$36)+IF($V528=18,N($F528),0)))</f>
        <v>0</v>
      </c>
      <c r="CP528" s="48" t="n">
        <f aca="false">MIN(AR528,(GL527*(1+GL$5/Setup!$C$36)+IF($V528=19,N($F528),0)))</f>
        <v>0</v>
      </c>
      <c r="CQ528" s="48" t="n">
        <f aca="false">MIN(AS528,(GM527*(1+GM$5/Setup!$C$36)+IF($V528=20,N($F528),0)))</f>
        <v>0</v>
      </c>
      <c r="CR528" s="48" t="n">
        <f aca="false">MIN(AT528,(GN527*(1+GN$5/Setup!$C$36)+IF($V528=21,N($F528),0)))</f>
        <v>0</v>
      </c>
      <c r="CS528" s="48" t="n">
        <f aca="false">MIN(AU528,(GO527*(1+GO$5/Setup!$C$36)+IF($V528=22,N($F528),0)))</f>
        <v>0</v>
      </c>
      <c r="CT528" s="48" t="n">
        <f aca="false">MIN(AV528,(GP527*(1+GP$5/Setup!$C$36)+IF($V528=23,N($F528),0)))</f>
        <v>0</v>
      </c>
      <c r="CU528" s="48" t="n">
        <f aca="false">MIN(AW528,(GQ527*(1+GQ$5/Setup!$C$36)+IF($V528=24,N($F528),0)))</f>
        <v>0</v>
      </c>
      <c r="CV528" s="48" t="n">
        <f aca="false">MIN(AX528,(GR527*(1+GR$5/Setup!$C$36)+IF($V528=25,N($F528),0)))</f>
        <v>0</v>
      </c>
      <c r="CW528" s="48" t="n">
        <f aca="false">MIN(AY528,(GS527*(1+GS$5/Setup!$C$36)+IF($V528=26,N($F528),0)))</f>
        <v>0</v>
      </c>
      <c r="CX528" s="48" t="n">
        <f aca="false">MIN(AZ528,(GT527*(1+GT$5/Setup!$C$36)+IF($V528=27,N($F528),0)))</f>
        <v>0</v>
      </c>
      <c r="CY528" s="48" t="n">
        <f aca="false">MIN(BA528,(GU527*(1+GU$5/Setup!$C$36)+IF($V528=28,N($F528),0)))</f>
        <v>0</v>
      </c>
      <c r="CZ528" s="48" t="n">
        <f aca="false">MIN(BB528,(GV527*(1+GV$5/Setup!$C$36)+IF($V528=29,N($F528),0)))</f>
        <v>0</v>
      </c>
      <c r="DA528" s="48" t="n">
        <f aca="false">MIN(BC528,(GW527*(1+GW$5/Setup!$C$36)+IF($V528=30,N($F528),0)))</f>
        <v>0</v>
      </c>
      <c r="DB528" s="48" t="n">
        <f aca="false">MIN(BD528,(GX527*(1+GX$5/Setup!$C$36)+IF($V528=31,N($F528),0)))</f>
        <v>0</v>
      </c>
      <c r="DC528" s="48" t="n">
        <f aca="false">MIN(BE528,(GY527*(1+GY$5/Setup!$C$36)+IF($V528=32,N($F528),0)))</f>
        <v>0</v>
      </c>
      <c r="DD528" s="48" t="n">
        <f aca="false">MIN(BF528,(GZ527*(1+GZ$5/Setup!$C$36)+IF($V528=33,N($F528),0)))</f>
        <v>0</v>
      </c>
      <c r="DE528" s="48" t="n">
        <f aca="false">MIN(BG528,(HA527*(1+HA$5/Setup!$C$36)+IF($V528=34,N($F528),0)))</f>
        <v>0</v>
      </c>
      <c r="DF528" s="48" t="n">
        <f aca="false">MIN(BH528,(HB527*(1+HB$5/Setup!$C$36)+IF($V528=35,N($F528),0)))</f>
        <v>0</v>
      </c>
      <c r="DG528" s="48" t="n">
        <f aca="false">MIN(BI528,(HC527*(1+HC$5/Setup!$C$36)+IF($V528=36,N($F528),0)))</f>
        <v>0</v>
      </c>
      <c r="DH528" s="48" t="n">
        <f aca="false">MIN(BJ528,(HD527*(1+HD$5/Setup!$C$36)+IF($V528=37,N($F528),0)))</f>
        <v>0</v>
      </c>
      <c r="DI528" s="48" t="n">
        <f aca="false">MIN(BK528,(HE527*(1+HE$5/Setup!$C$36)+IF($V528=38,N($F528),0)))</f>
        <v>0</v>
      </c>
      <c r="DJ528" s="48" t="n">
        <f aca="false">MIN(BL528,(HF527*(1+HF$5/Setup!$C$36)+IF($V528=39,N($F528),0)))</f>
        <v>0</v>
      </c>
      <c r="DK528" s="48" t="n">
        <f aca="false">MIN(BM528,(HG527*(1+HG$5/Setup!$C$36)+IF($V528=40,N($F528),0)))</f>
        <v>0</v>
      </c>
      <c r="DL528" s="48" t="n">
        <f aca="false">MIN(BN528,(HH527*(1+HH$5/Setup!$C$36)+IF($V528=41,N($F528),0)))</f>
        <v>0</v>
      </c>
      <c r="DM528" s="48" t="n">
        <f aca="false">MIN(BO528,(HI527*(1+HI$5/Setup!$C$36)+IF($V528=42,N($F528),0)))</f>
        <v>0</v>
      </c>
      <c r="DN528" s="48" t="n">
        <f aca="false">MIN(BP528,(HJ527*(1+HJ$5/Setup!$C$36)+IF($V528=43,N($F528),0)))</f>
        <v>0</v>
      </c>
      <c r="DO528" s="48" t="n">
        <f aca="false">MIN(BQ528,(HK527*(1+HK$5/Setup!$C$36)+IF($V528=44,N($F528),0)))</f>
        <v>0</v>
      </c>
      <c r="DP528" s="48" t="n">
        <f aca="false">MIN(BR528,(HL527*(1+HL$5/Setup!$C$36)+IF($V528=45,N($F528),0)))</f>
        <v>0</v>
      </c>
      <c r="DQ528" s="48" t="n">
        <f aca="false">MIN(BS528,(HM527*(1+HM$5/Setup!$C$36)+IF($V528=46,N($F528),0)))</f>
        <v>0</v>
      </c>
      <c r="DR528" s="48" t="n">
        <f aca="false">MIN(BT528,(HN527*(1+HN$5/Setup!$C$36)+IF($V528=47,N($F528),0)))</f>
        <v>0</v>
      </c>
      <c r="DS528" s="48" t="n">
        <f aca="false">MIN(BU528,(HO527*(1+HO$5/Setup!$C$36)+IF($V528=48,N($F528),0)))</f>
        <v>0</v>
      </c>
      <c r="DT528" s="48" t="n">
        <f aca="false">MIN(BV528,(HP527*(1+HP$5/Setup!$C$36)+IF($V528=49,N($F528),0)))</f>
        <v>0</v>
      </c>
      <c r="DU528" s="48" t="n">
        <f aca="false">MIN(BW528,(HQ527*(1+HQ$5/Setup!$C$36)+IF($V528=50,N($F528),0)))</f>
        <v>0</v>
      </c>
      <c r="DV528" s="48" t="n">
        <f aca="false">MIN(MAX((FT527*(1+FT$5/Setup!$C$36)+IF($V528=1,N($F528),0))-BX528,0),MAX($P528-0,0))</f>
        <v>0</v>
      </c>
      <c r="DW528" s="48" t="n">
        <f aca="false">MIN(MAX((FU527*(1+FU$5/Setup!$C$36)+IF($V528=2,N($F528),0))-BY528,0),MAX($P528-SUM(DV528:DV528),0))</f>
        <v>0</v>
      </c>
      <c r="DX528" s="48" t="n">
        <f aca="false">MIN(MAX((FV527*(1+FV$5/Setup!$C$36)+IF($V528=3,N($F528),0))-BZ528,0),MAX($P528-SUM(DV528:DW528),0))</f>
        <v>0</v>
      </c>
      <c r="DY528" s="48" t="n">
        <f aca="false">MIN(MAX((FW527*(1+FW$5/Setup!$C$36)+IF($V528=4,N($F528),0))-CA528,0),MAX($P528-SUM(DV528:DX528),0))</f>
        <v>0</v>
      </c>
      <c r="DZ528" s="48" t="n">
        <f aca="false">MIN(MAX((FX527*(1+FX$5/Setup!$C$36)+IF($V528=5,N($F528),0))-CB528,0),MAX($P528-SUM(DV528:DY528),0))</f>
        <v>0</v>
      </c>
      <c r="EA528" s="48" t="n">
        <f aca="false">MIN(MAX((FY527*(1+FY$5/Setup!$C$36)+IF($V528=6,N($F528),0))-CC528,0),MAX($P528-SUM(DV528:DZ528),0))</f>
        <v>0</v>
      </c>
      <c r="EB528" s="48" t="n">
        <f aca="false">MIN(MAX((FZ527*(1+FZ$5/Setup!$C$36)+IF($V528=7,N($F528),0))-CD528,0),MAX($P528-SUM(DV528:EA528),0))</f>
        <v>0</v>
      </c>
      <c r="EC528" s="48" t="n">
        <f aca="false">MIN(MAX((GA527*(1+GA$5/Setup!$C$36)+IF($V528=8,N($F528),0))-CE528,0),MAX($P528-SUM(DV528:EB528),0))</f>
        <v>0</v>
      </c>
      <c r="ED528" s="48" t="n">
        <f aca="false">MIN(MAX((GB527*(1+GB$5/Setup!$C$36)+IF($V528=9,N($F528),0))-CF528,0),MAX($P528-SUM(DV528:EC528),0))</f>
        <v>0</v>
      </c>
      <c r="EE528" s="48" t="n">
        <f aca="false">MIN(MAX((GC527*(1+GC$5/Setup!$C$36)+IF($V528=10,N($F528),0))-CG528,0),MAX($P528-SUM(DV528:ED528),0))</f>
        <v>0</v>
      </c>
      <c r="EF528" s="48" t="n">
        <f aca="false">MIN(MAX((GD527*(1+GD$5/Setup!$C$36)+IF($V528=11,N($F528),0))-CH528,0),MAX($P528-SUM(DV528:EE528),0))</f>
        <v>0</v>
      </c>
      <c r="EG528" s="48" t="n">
        <f aca="false">MIN(MAX((GE527*(1+GE$5/Setup!$C$36)+IF($V528=12,N($F528),0))-CI528,0),MAX($P528-SUM(DV528:EF528),0))</f>
        <v>0</v>
      </c>
      <c r="EH528" s="48" t="n">
        <f aca="false">MIN(MAX((GF527*(1+GF$5/Setup!$C$36)+IF($V528=13,N($F528),0))-CJ528,0),MAX($P528-SUM(DV528:EG528),0))</f>
        <v>0</v>
      </c>
      <c r="EI528" s="48" t="n">
        <f aca="false">MIN(MAX((GG527*(1+GG$5/Setup!$C$36)+IF($V528=14,N($F528),0))-CK528,0),MAX($P528-SUM(DV528:EH528),0))</f>
        <v>0</v>
      </c>
      <c r="EJ528" s="48" t="n">
        <f aca="false">MIN(MAX((GH527*(1+GH$5/Setup!$C$36)+IF($V528=15,N($F528),0))-CL528,0),MAX($P528-SUM(DV528:EI528),0))</f>
        <v>0</v>
      </c>
      <c r="EK528" s="48" t="n">
        <f aca="false">MIN(MAX((GI527*(1+GI$5/Setup!$C$36)+IF($V528=16,N($F528),0))-CM528,0),MAX($P528-SUM(DV528:EJ528),0))</f>
        <v>0</v>
      </c>
      <c r="EL528" s="48" t="n">
        <f aca="false">MIN(MAX((GJ527*(1+GJ$5/Setup!$C$36)+IF($V528=17,N($F528),0))-CN528,0),MAX($P528-SUM(DV528:EK528),0))</f>
        <v>0</v>
      </c>
      <c r="EM528" s="48" t="n">
        <f aca="false">MIN(MAX((GK527*(1+GK$5/Setup!$C$36)+IF($V528=18,N($F528),0))-CO528,0),MAX($P528-SUM(DV528:EL528),0))</f>
        <v>0</v>
      </c>
      <c r="EN528" s="48" t="n">
        <f aca="false">MIN(MAX((GL527*(1+GL$5/Setup!$C$36)+IF($V528=19,N($F528),0))-CP528,0),MAX($P528-SUM(DV528:EM528),0))</f>
        <v>0</v>
      </c>
      <c r="EO528" s="48" t="n">
        <f aca="false">MIN(MAX((GM527*(1+GM$5/Setup!$C$36)+IF($V528=20,N($F528),0))-CQ528,0),MAX($P528-SUM(DV528:EN528),0))</f>
        <v>0</v>
      </c>
      <c r="EP528" s="48" t="n">
        <f aca="false">MIN(MAX((GN527*(1+GN$5/Setup!$C$36)+IF($V528=21,N($F528),0))-CR528,0),MAX($P528-SUM(DV528:EO528),0))</f>
        <v>0</v>
      </c>
      <c r="EQ528" s="48" t="n">
        <f aca="false">MIN(MAX((GO527*(1+GO$5/Setup!$C$36)+IF($V528=22,N($F528),0))-CS528,0),MAX($P528-SUM(DV528:EP528),0))</f>
        <v>0</v>
      </c>
      <c r="ER528" s="48" t="n">
        <f aca="false">MIN(MAX((GP527*(1+GP$5/Setup!$C$36)+IF($V528=23,N($F528),0))-CT528,0),MAX($P528-SUM(DV528:EQ528),0))</f>
        <v>0</v>
      </c>
      <c r="ES528" s="48" t="n">
        <f aca="false">MIN(MAX((GQ527*(1+GQ$5/Setup!$C$36)+IF($V528=24,N($F528),0))-CU528,0),MAX($P528-SUM(DV528:ER528),0))</f>
        <v>0</v>
      </c>
      <c r="ET528" s="48" t="n">
        <f aca="false">MIN(MAX((GR527*(1+GR$5/Setup!$C$36)+IF($V528=25,N($F528),0))-CV528,0),MAX($P528-SUM(DV528:ES528),0))</f>
        <v>0</v>
      </c>
      <c r="EU528" s="48" t="n">
        <f aca="false">MIN(MAX((GS527*(1+GS$5/Setup!$C$36)+IF($V528=26,N($F528),0))-CW528,0),MAX($P528-SUM(DV528:ET528),0))</f>
        <v>0</v>
      </c>
      <c r="EV528" s="48" t="n">
        <f aca="false">MIN(MAX((GT527*(1+GT$5/Setup!$C$36)+IF($V528=27,N($F528),0))-CX528,0),MAX($P528-SUM(DV528:EU528),0))</f>
        <v>0</v>
      </c>
      <c r="EW528" s="48" t="n">
        <f aca="false">MIN(MAX((GU527*(1+GU$5/Setup!$C$36)+IF($V528=28,N($F528),0))-CY528,0),MAX($P528-SUM(DV528:EV528),0))</f>
        <v>0</v>
      </c>
      <c r="EX528" s="48" t="n">
        <f aca="false">MIN(MAX((GV527*(1+GV$5/Setup!$C$36)+IF($V528=29,N($F528),0))-CZ528,0),MAX($P528-SUM(DV528:EW528),0))</f>
        <v>0</v>
      </c>
      <c r="EY528" s="48" t="n">
        <f aca="false">MIN(MAX((GW527*(1+GW$5/Setup!$C$36)+IF($V528=30,N($F528),0))-DA528,0),MAX($P528-SUM(DV528:EX528),0))</f>
        <v>0</v>
      </c>
      <c r="EZ528" s="48" t="n">
        <f aca="false">MIN(MAX((GX527*(1+GX$5/Setup!$C$36)+IF($V528=31,N($F528),0))-DB528,0),MAX($P528-SUM(DV528:EY528),0))</f>
        <v>0</v>
      </c>
      <c r="FA528" s="48" t="n">
        <f aca="false">MIN(MAX((GY527*(1+GY$5/Setup!$C$36)+IF($V528=32,N($F528),0))-DC528,0),MAX($P528-SUM(DV528:EZ528),0))</f>
        <v>0</v>
      </c>
      <c r="FB528" s="48" t="n">
        <f aca="false">MIN(MAX((GZ527*(1+GZ$5/Setup!$C$36)+IF($V528=33,N($F528),0))-DD528,0),MAX($P528-SUM(DV528:FA528),0))</f>
        <v>0</v>
      </c>
      <c r="FC528" s="48" t="n">
        <f aca="false">MIN(MAX((HA527*(1+HA$5/Setup!$C$36)+IF($V528=34,N($F528),0))-DE528,0),MAX($P528-SUM(DV528:FB528),0))</f>
        <v>0</v>
      </c>
      <c r="FD528" s="48" t="n">
        <f aca="false">MIN(MAX((HB527*(1+HB$5/Setup!$C$36)+IF($V528=35,N($F528),0))-DF528,0),MAX($P528-SUM(DV528:FC528),0))</f>
        <v>0</v>
      </c>
      <c r="FE528" s="48" t="n">
        <f aca="false">MIN(MAX((HC527*(1+HC$5/Setup!$C$36)+IF($V528=36,N($F528),0))-DG528,0),MAX($P528-SUM(DV528:FD528),0))</f>
        <v>0</v>
      </c>
      <c r="FF528" s="48" t="n">
        <f aca="false">MIN(MAX((HD527*(1+HD$5/Setup!$C$36)+IF($V528=37,N($F528),0))-DH528,0),MAX($P528-SUM(DV528:FE528),0))</f>
        <v>0</v>
      </c>
      <c r="FG528" s="48" t="n">
        <f aca="false">MIN(MAX((HE527*(1+HE$5/Setup!$C$36)+IF($V528=38,N($F528),0))-DI528,0),MAX($P528-SUM(DV528:FF528),0))</f>
        <v>0</v>
      </c>
      <c r="FH528" s="48" t="n">
        <f aca="false">MIN(MAX((HF527*(1+HF$5/Setup!$C$36)+IF($V528=39,N($F528),0))-DJ528,0),MAX($P528-SUM(DV528:FG528),0))</f>
        <v>0</v>
      </c>
      <c r="FI528" s="48" t="n">
        <f aca="false">MIN(MAX((HG527*(1+HG$5/Setup!$C$36)+IF($V528=40,N($F528),0))-DK528,0),MAX($P528-SUM(DV528:FH528),0))</f>
        <v>0</v>
      </c>
      <c r="FJ528" s="48" t="n">
        <f aca="false">MIN(MAX((HH527*(1+HH$5/Setup!$C$36)+IF($V528=41,N($F528),0))-DL528,0),MAX($P528-SUM(DV528:FI528),0))</f>
        <v>0</v>
      </c>
      <c r="FK528" s="48" t="n">
        <f aca="false">MIN(MAX((HI527*(1+HI$5/Setup!$C$36)+IF($V528=42,N($F528),0))-DM528,0),MAX($P528-SUM(DV528:FJ528),0))</f>
        <v>0</v>
      </c>
      <c r="FL528" s="48" t="n">
        <f aca="false">MIN(MAX((HJ527*(1+HJ$5/Setup!$C$36)+IF($V528=43,N($F528),0))-DN528,0),MAX($P528-SUM(DV528:FK528),0))</f>
        <v>0</v>
      </c>
      <c r="FM528" s="48" t="n">
        <f aca="false">MIN(MAX((HK527*(1+HK$5/Setup!$C$36)+IF($V528=44,N($F528),0))-DO528,0),MAX($P528-SUM(DV528:FL528),0))</f>
        <v>0</v>
      </c>
      <c r="FN528" s="48" t="n">
        <f aca="false">MIN(MAX((HL527*(1+HL$5/Setup!$C$36)+IF($V528=45,N($F528),0))-DP528,0),MAX($P528-SUM(DV528:FM528),0))</f>
        <v>0</v>
      </c>
      <c r="FO528" s="48" t="n">
        <f aca="false">MIN(MAX((HM527*(1+HM$5/Setup!$C$36)+IF($V528=46,N($F528),0))-DQ528,0),MAX($P528-SUM(DV528:FN528),0))</f>
        <v>0</v>
      </c>
      <c r="FP528" s="48" t="n">
        <f aca="false">MIN(MAX((HN527*(1+HN$5/Setup!$C$36)+IF($V528=47,N($F528),0))-DR528,0),MAX($P528-SUM(DV528:FO528),0))</f>
        <v>0</v>
      </c>
      <c r="FQ528" s="48" t="n">
        <f aca="false">MIN(MAX((HO527*(1+HO$5/Setup!$C$36)+IF($V528=48,N($F528),0))-DS528,0),MAX($P528-SUM(DV528:FP528),0))</f>
        <v>0</v>
      </c>
      <c r="FR528" s="48" t="n">
        <f aca="false">MIN(MAX((HP527*(1+HP$5/Setup!$C$36)+IF($V528=49,N($F528),0))-DT528,0),MAX($P528-SUM(DV528:FQ528),0))</f>
        <v>0</v>
      </c>
      <c r="FS528" s="48" t="n">
        <f aca="false">MIN(MAX((HQ527*(1+HQ$5/Setup!$C$36)+IF($V528=50,N($F528),0))-DU528,0),MAX($P528-SUM(DV528:FR528),0))</f>
        <v>0</v>
      </c>
      <c r="FT528" s="48" t="n">
        <f aca="false">IF((FT527*(1+FT$5/Setup!$C$36)+IF($V528=1,N($F528),0))-BX528-DV528&lt;0.005,0,(FT527*(1+FT$5/Setup!$C$36)+IF($V528=1,N($F528),0))-BX528-DV528)</f>
        <v>0</v>
      </c>
      <c r="FU528" s="48" t="n">
        <f aca="false">IF((FU527*(1+FU$5/Setup!$C$36)+IF($V528=2,N($F528),0))-BY528-DW528&lt;0.005,0,(FU527*(1+FU$5/Setup!$C$36)+IF($V528=2,N($F528),0))-BY528-DW528)</f>
        <v>0</v>
      </c>
      <c r="FV528" s="48" t="n">
        <f aca="false">IF((FV527*(1+FV$5/Setup!$C$36)+IF($V528=3,N($F528),0))-BZ528-DX528&lt;0.005,0,(FV527*(1+FV$5/Setup!$C$36)+IF($V528=3,N($F528),0))-BZ528-DX528)</f>
        <v>0</v>
      </c>
      <c r="FW528" s="48" t="n">
        <f aca="false">IF((FW527*(1+FW$5/Setup!$C$36)+IF($V528=4,N($F528),0))-CA528-DY528&lt;0.005,0,(FW527*(1+FW$5/Setup!$C$36)+IF($V528=4,N($F528),0))-CA528-DY528)</f>
        <v>0</v>
      </c>
      <c r="FX528" s="48" t="n">
        <f aca="false">IF((FX527*(1+FX$5/Setup!$C$36)+IF($V528=5,N($F528),0))-CB528-DZ528&lt;0.005,0,(FX527*(1+FX$5/Setup!$C$36)+IF($V528=5,N($F528),0))-CB528-DZ528)</f>
        <v>0</v>
      </c>
      <c r="FY528" s="48" t="n">
        <f aca="false">IF((FY527*(1+FY$5/Setup!$C$36)+IF($V528=6,N($F528),0))-CC528-EA528&lt;0.005,0,(FY527*(1+FY$5/Setup!$C$36)+IF($V528=6,N($F528),0))-CC528-EA528)</f>
        <v>0</v>
      </c>
      <c r="FZ528" s="48" t="n">
        <f aca="false">IF((FZ527*(1+FZ$5/Setup!$C$36)+IF($V528=7,N($F528),0))-CD528-EB528&lt;0.005,0,(FZ527*(1+FZ$5/Setup!$C$36)+IF($V528=7,N($F528),0))-CD528-EB528)</f>
        <v>0</v>
      </c>
      <c r="GA528" s="48" t="n">
        <f aca="false">IF((GA527*(1+GA$5/Setup!$C$36)+IF($V528=8,N($F528),0))-CE528-EC528&lt;0.005,0,(GA527*(1+GA$5/Setup!$C$36)+IF($V528=8,N($F528),0))-CE528-EC528)</f>
        <v>0</v>
      </c>
      <c r="GB528" s="48" t="n">
        <f aca="false">IF((GB527*(1+GB$5/Setup!$C$36)+IF($V528=9,N($F528),0))-CF528-ED528&lt;0.005,0,(GB527*(1+GB$5/Setup!$C$36)+IF($V528=9,N($F528),0))-CF528-ED528)</f>
        <v>0</v>
      </c>
      <c r="GC528" s="48" t="n">
        <f aca="false">IF((GC527*(1+GC$5/Setup!$C$36)+IF($V528=10,N($F528),0))-CG528-EE528&lt;0.005,0,(GC527*(1+GC$5/Setup!$C$36)+IF($V528=10,N($F528),0))-CG528-EE528)</f>
        <v>0</v>
      </c>
      <c r="GD528" s="48" t="n">
        <f aca="false">IF((GD527*(1+GD$5/Setup!$C$36)+IF($V528=11,N($F528),0))-CH528-EF528&lt;0.005,0,(GD527*(1+GD$5/Setup!$C$36)+IF($V528=11,N($F528),0))-CH528-EF528)</f>
        <v>0</v>
      </c>
      <c r="GE528" s="48" t="n">
        <f aca="false">IF((GE527*(1+GE$5/Setup!$C$36)+IF($V528=12,N($F528),0))-CI528-EG528&lt;0.005,0,(GE527*(1+GE$5/Setup!$C$36)+IF($V528=12,N($F528),0))-CI528-EG528)</f>
        <v>0</v>
      </c>
      <c r="GF528" s="48" t="n">
        <f aca="false">IF((GF527*(1+GF$5/Setup!$C$36)+IF($V528=13,N($F528),0))-CJ528-EH528&lt;0.005,0,(GF527*(1+GF$5/Setup!$C$36)+IF($V528=13,N($F528),0))-CJ528-EH528)</f>
        <v>0</v>
      </c>
      <c r="GG528" s="48" t="n">
        <f aca="false">IF((GG527*(1+GG$5/Setup!$C$36)+IF($V528=14,N($F528),0))-CK528-EI528&lt;0.005,0,(GG527*(1+GG$5/Setup!$C$36)+IF($V528=14,N($F528),0))-CK528-EI528)</f>
        <v>0</v>
      </c>
      <c r="GH528" s="48" t="n">
        <f aca="false">IF((GH527*(1+GH$5/Setup!$C$36)+IF($V528=15,N($F528),0))-CL528-EJ528&lt;0.005,0,(GH527*(1+GH$5/Setup!$C$36)+IF($V528=15,N($F528),0))-CL528-EJ528)</f>
        <v>0</v>
      </c>
      <c r="GI528" s="48" t="n">
        <f aca="false">IF((GI527*(1+GI$5/Setup!$C$36)+IF($V528=16,N($F528),0))-CM528-EK528&lt;0.005,0,(GI527*(1+GI$5/Setup!$C$36)+IF($V528=16,N($F528),0))-CM528-EK528)</f>
        <v>0</v>
      </c>
      <c r="GJ528" s="48" t="n">
        <f aca="false">IF((GJ527*(1+GJ$5/Setup!$C$36)+IF($V528=17,N($F528),0))-CN528-EL528&lt;0.005,0,(GJ527*(1+GJ$5/Setup!$C$36)+IF($V528=17,N($F528),0))-CN528-EL528)</f>
        <v>0</v>
      </c>
      <c r="GK528" s="48" t="n">
        <f aca="false">IF((GK527*(1+GK$5/Setup!$C$36)+IF($V528=18,N($F528),0))-CO528-EM528&lt;0.005,0,(GK527*(1+GK$5/Setup!$C$36)+IF($V528=18,N($F528),0))-CO528-EM528)</f>
        <v>0</v>
      </c>
      <c r="GL528" s="48" t="n">
        <f aca="false">IF((GL527*(1+GL$5/Setup!$C$36)+IF($V528=19,N($F528),0))-CP528-EN528&lt;0.005,0,(GL527*(1+GL$5/Setup!$C$36)+IF($V528=19,N($F528),0))-CP528-EN528)</f>
        <v>0</v>
      </c>
      <c r="GM528" s="48" t="n">
        <f aca="false">IF((GM527*(1+GM$5/Setup!$C$36)+IF($V528=20,N($F528),0))-CQ528-EO528&lt;0.005,0,(GM527*(1+GM$5/Setup!$C$36)+IF($V528=20,N($F528),0))-CQ528-EO528)</f>
        <v>0</v>
      </c>
      <c r="GN528" s="48" t="n">
        <f aca="false">IF((GN527*(1+GN$5/Setup!$C$36)+IF($V528=21,N($F528),0))-CR528-EP528&lt;0.005,0,(GN527*(1+GN$5/Setup!$C$36)+IF($V528=21,N($F528),0))-CR528-EP528)</f>
        <v>0</v>
      </c>
      <c r="GO528" s="48" t="n">
        <f aca="false">IF((GO527*(1+GO$5/Setup!$C$36)+IF($V528=22,N($F528),0))-CS528-EQ528&lt;0.005,0,(GO527*(1+GO$5/Setup!$C$36)+IF($V528=22,N($F528),0))-CS528-EQ528)</f>
        <v>0</v>
      </c>
      <c r="GP528" s="48" t="n">
        <f aca="false">IF((GP527*(1+GP$5/Setup!$C$36)+IF($V528=23,N($F528),0))-CT528-ER528&lt;0.005,0,(GP527*(1+GP$5/Setup!$C$36)+IF($V528=23,N($F528),0))-CT528-ER528)</f>
        <v>0</v>
      </c>
      <c r="GQ528" s="48" t="n">
        <f aca="false">IF((GQ527*(1+GQ$5/Setup!$C$36)+IF($V528=24,N($F528),0))-CU528-ES528&lt;0.005,0,(GQ527*(1+GQ$5/Setup!$C$36)+IF($V528=24,N($F528),0))-CU528-ES528)</f>
        <v>0</v>
      </c>
      <c r="GR528" s="48" t="n">
        <f aca="false">IF((GR527*(1+GR$5/Setup!$C$36)+IF($V528=25,N($F528),0))-CV528-ET528&lt;0.005,0,(GR527*(1+GR$5/Setup!$C$36)+IF($V528=25,N($F528),0))-CV528-ET528)</f>
        <v>0</v>
      </c>
      <c r="GS528" s="48" t="n">
        <f aca="false">IF((GS527*(1+GS$5/Setup!$C$36)+IF($V528=26,N($F528),0))-CW528-EU528&lt;0.005,0,(GS527*(1+GS$5/Setup!$C$36)+IF($V528=26,N($F528),0))-CW528-EU528)</f>
        <v>0</v>
      </c>
      <c r="GT528" s="48" t="n">
        <f aca="false">IF((GT527*(1+GT$5/Setup!$C$36)+IF($V528=27,N($F528),0))-CX528-EV528&lt;0.005,0,(GT527*(1+GT$5/Setup!$C$36)+IF($V528=27,N($F528),0))-CX528-EV528)</f>
        <v>0</v>
      </c>
      <c r="GU528" s="48" t="n">
        <f aca="false">IF((GU527*(1+GU$5/Setup!$C$36)+IF($V528=28,N($F528),0))-CY528-EW528&lt;0.005,0,(GU527*(1+GU$5/Setup!$C$36)+IF($V528=28,N($F528),0))-CY528-EW528)</f>
        <v>0</v>
      </c>
      <c r="GV528" s="48" t="n">
        <f aca="false">IF((GV527*(1+GV$5/Setup!$C$36)+IF($V528=29,N($F528),0))-CZ528-EX528&lt;0.005,0,(GV527*(1+GV$5/Setup!$C$36)+IF($V528=29,N($F528),0))-CZ528-EX528)</f>
        <v>0</v>
      </c>
      <c r="GW528" s="48" t="n">
        <f aca="false">IF((GW527*(1+GW$5/Setup!$C$36)+IF($V528=30,N($F528),0))-DA528-EY528&lt;0.005,0,(GW527*(1+GW$5/Setup!$C$36)+IF($V528=30,N($F528),0))-DA528-EY528)</f>
        <v>0</v>
      </c>
      <c r="GX528" s="48" t="n">
        <f aca="false">IF((GX527*(1+GX$5/Setup!$C$36)+IF($V528=31,N($F528),0))-DB528-EZ528&lt;0.005,0,(GX527*(1+GX$5/Setup!$C$36)+IF($V528=31,N($F528),0))-DB528-EZ528)</f>
        <v>0</v>
      </c>
      <c r="GY528" s="48" t="n">
        <f aca="false">IF((GY527*(1+GY$5/Setup!$C$36)+IF($V528=32,N($F528),0))-DC528-FA528&lt;0.005,0,(GY527*(1+GY$5/Setup!$C$36)+IF($V528=32,N($F528),0))-DC528-FA528)</f>
        <v>0</v>
      </c>
      <c r="GZ528" s="48" t="n">
        <f aca="false">IF((GZ527*(1+GZ$5/Setup!$C$36)+IF($V528=33,N($F528),0))-DD528-FB528&lt;0.005,0,(GZ527*(1+GZ$5/Setup!$C$36)+IF($V528=33,N($F528),0))-DD528-FB528)</f>
        <v>0</v>
      </c>
      <c r="HA528" s="48" t="n">
        <f aca="false">IF((HA527*(1+HA$5/Setup!$C$36)+IF($V528=34,N($F528),0))-DE528-FC528&lt;0.005,0,(HA527*(1+HA$5/Setup!$C$36)+IF($V528=34,N($F528),0))-DE528-FC528)</f>
        <v>0</v>
      </c>
      <c r="HB528" s="48" t="n">
        <f aca="false">IF((HB527*(1+HB$5/Setup!$C$36)+IF($V528=35,N($F528),0))-DF528-FD528&lt;0.005,0,(HB527*(1+HB$5/Setup!$C$36)+IF($V528=35,N($F528),0))-DF528-FD528)</f>
        <v>0</v>
      </c>
      <c r="HC528" s="48" t="n">
        <f aca="false">IF((HC527*(1+HC$5/Setup!$C$36)+IF($V528=36,N($F528),0))-DG528-FE528&lt;0.005,0,(HC527*(1+HC$5/Setup!$C$36)+IF($V528=36,N($F528),0))-DG528-FE528)</f>
        <v>0</v>
      </c>
      <c r="HD528" s="48" t="n">
        <f aca="false">IF((HD527*(1+HD$5/Setup!$C$36)+IF($V528=37,N($F528),0))-DH528-FF528&lt;0.005,0,(HD527*(1+HD$5/Setup!$C$36)+IF($V528=37,N($F528),0))-DH528-FF528)</f>
        <v>0</v>
      </c>
      <c r="HE528" s="48" t="n">
        <f aca="false">IF((HE527*(1+HE$5/Setup!$C$36)+IF($V528=38,N($F528),0))-DI528-FG528&lt;0.005,0,(HE527*(1+HE$5/Setup!$C$36)+IF($V528=38,N($F528),0))-DI528-FG528)</f>
        <v>0</v>
      </c>
      <c r="HF528" s="48" t="n">
        <f aca="false">IF((HF527*(1+HF$5/Setup!$C$36)+IF($V528=39,N($F528),0))-DJ528-FH528&lt;0.005,0,(HF527*(1+HF$5/Setup!$C$36)+IF($V528=39,N($F528),0))-DJ528-FH528)</f>
        <v>0</v>
      </c>
      <c r="HG528" s="48" t="n">
        <f aca="false">IF((HG527*(1+HG$5/Setup!$C$36)+IF($V528=40,N($F528),0))-DK528-FI528&lt;0.005,0,(HG527*(1+HG$5/Setup!$C$36)+IF($V528=40,N($F528),0))-DK528-FI528)</f>
        <v>0</v>
      </c>
      <c r="HH528" s="48" t="n">
        <f aca="false">IF((HH527*(1+HH$5/Setup!$C$36)+IF($V528=41,N($F528),0))-DL528-FJ528&lt;0.005,0,(HH527*(1+HH$5/Setup!$C$36)+IF($V528=41,N($F528),0))-DL528-FJ528)</f>
        <v>0</v>
      </c>
      <c r="HI528" s="48" t="n">
        <f aca="false">IF((HI527*(1+HI$5/Setup!$C$36)+IF($V528=42,N($F528),0))-DM528-FK528&lt;0.005,0,(HI527*(1+HI$5/Setup!$C$36)+IF($V528=42,N($F528),0))-DM528-FK528)</f>
        <v>0</v>
      </c>
      <c r="HJ528" s="48" t="n">
        <f aca="false">IF((HJ527*(1+HJ$5/Setup!$C$36)+IF($V528=43,N($F528),0))-DN528-FL528&lt;0.005,0,(HJ527*(1+HJ$5/Setup!$C$36)+IF($V528=43,N($F528),0))-DN528-FL528)</f>
        <v>0</v>
      </c>
      <c r="HK528" s="48" t="n">
        <f aca="false">IF((HK527*(1+HK$5/Setup!$C$36)+IF($V528=44,N($F528),0))-DO528-FM528&lt;0.005,0,(HK527*(1+HK$5/Setup!$C$36)+IF($V528=44,N($F528),0))-DO528-FM528)</f>
        <v>0</v>
      </c>
      <c r="HL528" s="48" t="n">
        <f aca="false">IF((HL527*(1+HL$5/Setup!$C$36)+IF($V528=45,N($F528),0))-DP528-FN528&lt;0.005,0,(HL527*(1+HL$5/Setup!$C$36)+IF($V528=45,N($F528),0))-DP528-FN528)</f>
        <v>0</v>
      </c>
      <c r="HM528" s="48" t="n">
        <f aca="false">IF((HM527*(1+HM$5/Setup!$C$36)+IF($V528=46,N($F528),0))-DQ528-FO528&lt;0.005,0,(HM527*(1+HM$5/Setup!$C$36)+IF($V528=46,N($F528),0))-DQ528-FO528)</f>
        <v>0</v>
      </c>
      <c r="HN528" s="48" t="n">
        <f aca="false">IF((HN527*(1+HN$5/Setup!$C$36)+IF($V528=47,N($F528),0))-DR528-FP528&lt;0.005,0,(HN527*(1+HN$5/Setup!$C$36)+IF($V528=47,N($F528),0))-DR528-FP528)</f>
        <v>0</v>
      </c>
      <c r="HO528" s="48" t="n">
        <f aca="false">IF((HO527*(1+HO$5/Setup!$C$36)+IF($V528=48,N($F528),0))-DS528-FQ528&lt;0.005,0,(HO527*(1+HO$5/Setup!$C$36)+IF($V528=48,N($F528),0))-DS528-FQ528)</f>
        <v>0</v>
      </c>
      <c r="HP528" s="48" t="n">
        <f aca="false">IF((HP527*(1+HP$5/Setup!$C$36)+IF($V528=49,N($F528),0))-DT528-FR528&lt;0.005,0,(HP527*(1+HP$5/Setup!$C$36)+IF($V528=49,N($F528),0))-DT528-FR528)</f>
        <v>0</v>
      </c>
      <c r="HQ528" s="48" t="n">
        <f aca="false">IF((HQ527*(1+HQ$5/Setup!$C$36)+IF($V528=50,N($F528),0))-DU528-FS528&lt;0.005,0,(HQ527*(1+HQ$5/Setup!$C$36)+IF($V528=50,N($F528),0))-DU528-FS528)</f>
        <v>0</v>
      </c>
    </row>
  </sheetData>
  <conditionalFormatting sqref="A9:X528">
    <cfRule type="expression" priority="2" aboveAverage="0" equalAverage="0" bottom="0" percent="0" rank="0" text="" dxfId="0">
      <formula>$D9="Paid"</formula>
    </cfRule>
  </conditionalFormatting>
  <dataValidations count="1">
    <dataValidation allowBlank="true" errorStyle="stop" operator="between" showDropDown="false" showErrorMessage="false" showInputMessage="false" sqref="D9:D528" type="list">
      <formula1>"Paid"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22"/>
    <col collapsed="false" customWidth="true" hidden="false" outlineLevel="0" max="4" min="4" style="0" width="50"/>
  </cols>
  <sheetData>
    <row r="1" customFormat="false" ht="15" hidden="false" customHeight="false" outlineLevel="0" collapsed="false">
      <c r="A1" s="1"/>
      <c r="B1" s="1"/>
      <c r="C1" s="1"/>
      <c r="D1" s="1"/>
      <c r="E1" s="1"/>
      <c r="F1" s="1"/>
      <c r="G1" s="1"/>
      <c r="H1" s="1"/>
      <c r="I1" s="1"/>
      <c r="J1" s="1"/>
      <c r="K1" s="1"/>
      <c r="L1" s="1"/>
      <c r="M1" s="1"/>
      <c r="N1" s="1"/>
    </row>
    <row r="2" customFormat="false" ht="24.45" hidden="false" customHeight="false" outlineLevel="0" collapsed="false">
      <c r="A2" s="1"/>
      <c r="B2" s="2" t="s">
        <v>123</v>
      </c>
      <c r="C2" s="1"/>
      <c r="D2" s="1"/>
      <c r="E2" s="1"/>
      <c r="F2" s="1"/>
      <c r="G2" s="1"/>
      <c r="H2" s="1"/>
      <c r="I2" s="1"/>
      <c r="J2" s="1"/>
      <c r="K2" s="1"/>
      <c r="L2" s="1"/>
      <c r="M2" s="1"/>
      <c r="N2" s="1"/>
    </row>
    <row r="3" customFormat="false" ht="15" hidden="false" customHeight="false" outlineLevel="0" collapsed="false">
      <c r="A3" s="1"/>
      <c r="B3" s="1"/>
      <c r="C3" s="1"/>
      <c r="D3" s="1"/>
      <c r="E3" s="1"/>
      <c r="F3" s="1"/>
      <c r="G3" s="1"/>
      <c r="H3" s="1"/>
      <c r="I3" s="1"/>
      <c r="J3" s="1"/>
      <c r="K3" s="1"/>
      <c r="L3" s="1"/>
      <c r="M3" s="1"/>
      <c r="N3" s="1"/>
    </row>
    <row r="4" customFormat="false" ht="19.7" hidden="false" customHeight="false" outlineLevel="0" collapsed="false">
      <c r="A4" s="1"/>
      <c r="B4" s="7" t="s">
        <v>124</v>
      </c>
      <c r="C4" s="50" t="n">
        <f aca="false">IF(COUNTIF(Plan!$T$9:$T$528,"&gt;0.005")&gt;=520,"More than 20 years",INDEX(Plan!$B$9:$B$528,COUNTIF(Plan!$T$9:$T$528,"&gt;0.005")+1))</f>
        <v>46549</v>
      </c>
      <c r="D4" s="9" t="s">
        <v>125</v>
      </c>
      <c r="E4" s="1"/>
      <c r="F4" s="1"/>
      <c r="G4" s="1"/>
      <c r="H4" s="1"/>
      <c r="I4" s="1"/>
      <c r="J4" s="1"/>
      <c r="K4" s="1"/>
      <c r="L4" s="1"/>
      <c r="M4" s="1"/>
      <c r="N4" s="1"/>
    </row>
    <row r="5" customFormat="false" ht="15" hidden="false" customHeight="false" outlineLevel="0" collapsed="false">
      <c r="A5" s="1"/>
      <c r="B5" s="7" t="s">
        <v>126</v>
      </c>
      <c r="C5" s="51" t="n">
        <f aca="false">IF(COUNTIF(Plan!$T$9:$T$528,"&gt;0.005")&gt;=520,"",MAX(COUNTIF(Plan!$T$9:$T$528,"&gt;0.005")+1-MAX('This payday'!$I$1-1,0),0))</f>
        <v>17</v>
      </c>
      <c r="D5" s="9"/>
      <c r="E5" s="1"/>
      <c r="F5" s="1"/>
      <c r="G5" s="1"/>
      <c r="H5" s="1"/>
      <c r="I5" s="1"/>
      <c r="J5" s="1"/>
      <c r="K5" s="1"/>
      <c r="L5" s="1"/>
      <c r="M5" s="1"/>
      <c r="N5" s="1"/>
    </row>
    <row r="6" customFormat="false" ht="15" hidden="false" customHeight="false" outlineLevel="0" collapsed="false">
      <c r="A6" s="1"/>
      <c r="B6" s="1"/>
      <c r="C6" s="1"/>
      <c r="D6" s="1"/>
      <c r="E6" s="1"/>
      <c r="F6" s="1"/>
      <c r="G6" s="1"/>
      <c r="H6" s="1"/>
      <c r="I6" s="1"/>
      <c r="J6" s="1"/>
      <c r="K6" s="1"/>
      <c r="L6" s="1"/>
      <c r="M6" s="1"/>
      <c r="N6" s="1"/>
    </row>
    <row r="7" customFormat="false" ht="15" hidden="false" customHeight="false" outlineLevel="0" collapsed="false">
      <c r="A7" s="1"/>
      <c r="B7" s="7" t="s">
        <v>127</v>
      </c>
      <c r="C7" s="52" t="n">
        <f aca="false">Plan!$T$8</f>
        <v>1700</v>
      </c>
      <c r="D7" s="9"/>
      <c r="E7" s="1"/>
      <c r="F7" s="1"/>
      <c r="G7" s="1"/>
      <c r="H7" s="1"/>
      <c r="I7" s="1"/>
      <c r="J7" s="1"/>
      <c r="K7" s="1"/>
      <c r="L7" s="1"/>
      <c r="M7" s="1"/>
      <c r="N7" s="1"/>
    </row>
    <row r="8" customFormat="false" ht="15" hidden="false" customHeight="false" outlineLevel="0" collapsed="false">
      <c r="A8" s="1"/>
      <c r="B8" s="7" t="s">
        <v>128</v>
      </c>
      <c r="C8" s="52" t="n">
        <f aca="false">SUMPRODUCT('This payday'!$C$60:$AZ$60*1)</f>
        <v>1700</v>
      </c>
      <c r="D8" s="9" t="s">
        <v>129</v>
      </c>
      <c r="E8" s="1"/>
      <c r="F8" s="1"/>
      <c r="G8" s="1"/>
      <c r="H8" s="1"/>
      <c r="I8" s="1"/>
      <c r="J8" s="1"/>
      <c r="K8" s="1"/>
      <c r="L8" s="1"/>
      <c r="M8" s="1"/>
      <c r="N8" s="1"/>
    </row>
    <row r="9" customFormat="false" ht="15" hidden="false" customHeight="false" outlineLevel="0" collapsed="false">
      <c r="A9" s="1"/>
      <c r="B9" s="7" t="s">
        <v>130</v>
      </c>
      <c r="C9" s="52" t="n">
        <f aca="false">MAX(C7-C8,0)</f>
        <v>0</v>
      </c>
      <c r="D9" s="9"/>
      <c r="E9" s="1"/>
      <c r="F9" s="1"/>
      <c r="G9" s="1"/>
      <c r="H9" s="1"/>
      <c r="I9" s="1"/>
      <c r="J9" s="1"/>
      <c r="K9" s="1"/>
      <c r="L9" s="1"/>
      <c r="M9" s="1"/>
      <c r="N9" s="1"/>
    </row>
    <row r="10" customFormat="false" ht="15" hidden="false" customHeight="false" outlineLevel="0" collapsed="false">
      <c r="A10" s="1"/>
      <c r="B10" s="7" t="s">
        <v>131</v>
      </c>
      <c r="C10" s="53" t="n">
        <f aca="false">IF(C7&gt;0,C9/C7,0)</f>
        <v>0</v>
      </c>
      <c r="D10" s="9"/>
      <c r="E10" s="1"/>
      <c r="F10" s="1"/>
      <c r="G10" s="1"/>
      <c r="H10" s="1"/>
      <c r="I10" s="1"/>
      <c r="J10" s="1"/>
      <c r="K10" s="1"/>
      <c r="L10" s="1"/>
      <c r="M10" s="1"/>
      <c r="N10" s="1"/>
    </row>
    <row r="11" customFormat="false" ht="15" hidden="false" customHeight="false" outlineLevel="0" collapsed="false">
      <c r="A11" s="1"/>
      <c r="B11" s="1"/>
      <c r="C11" s="1"/>
      <c r="D11" s="1"/>
      <c r="E11" s="1"/>
      <c r="F11" s="1"/>
      <c r="G11" s="1"/>
      <c r="H11" s="1"/>
      <c r="I11" s="1"/>
      <c r="J11" s="1"/>
      <c r="K11" s="1"/>
      <c r="L11" s="1"/>
      <c r="M11" s="1"/>
      <c r="N11" s="1"/>
    </row>
    <row r="12" customFormat="false" ht="15" hidden="false" customHeight="false" outlineLevel="0" collapsed="false">
      <c r="A12" s="1"/>
      <c r="B12" s="7" t="s">
        <v>132</v>
      </c>
      <c r="C12" s="52" t="n">
        <f aca="false">SUM(Plan!$S$9:$S$528)</f>
        <v>122.997483199125</v>
      </c>
      <c r="D12" s="9" t="s">
        <v>133</v>
      </c>
      <c r="E12" s="1"/>
      <c r="F12" s="1"/>
      <c r="G12" s="1"/>
      <c r="H12" s="1"/>
      <c r="I12" s="1"/>
      <c r="J12" s="1"/>
      <c r="K12" s="1"/>
      <c r="L12" s="1"/>
      <c r="M12" s="1"/>
      <c r="N12" s="1"/>
    </row>
    <row r="13" customFormat="false" ht="15" hidden="false" customHeight="false" outlineLevel="0" collapsed="false">
      <c r="A13" s="1"/>
      <c r="B13" s="7" t="s">
        <v>134</v>
      </c>
      <c r="C13" s="52" t="n">
        <f aca="false">IF(COUNTIF(Debts!$N$6:$N$55,"Never ends")&gt;0,"Never ends",SUM(Debts!$O$6:$O$55))</f>
        <v>551.055348050883</v>
      </c>
      <c r="D13" s="9" t="s">
        <v>135</v>
      </c>
      <c r="E13" s="1"/>
      <c r="F13" s="1"/>
      <c r="G13" s="1"/>
      <c r="H13" s="1"/>
      <c r="I13" s="1"/>
      <c r="J13" s="1"/>
      <c r="K13" s="1"/>
      <c r="L13" s="1"/>
      <c r="M13" s="1"/>
      <c r="N13" s="1"/>
    </row>
    <row r="14" customFormat="false" ht="15" hidden="false" customHeight="false" outlineLevel="0" collapsed="false">
      <c r="A14" s="1"/>
      <c r="B14" s="7" t="s">
        <v>136</v>
      </c>
      <c r="C14" s="52" t="n">
        <f aca="false">IF(ISNUMBER(C13),MAX(C13-C12,0),"All of it: on minimums one debt never ends")</f>
        <v>428.057864851759</v>
      </c>
      <c r="D14" s="9"/>
      <c r="E14" s="1"/>
      <c r="F14" s="1"/>
      <c r="G14" s="1"/>
      <c r="H14" s="1"/>
      <c r="I14" s="1"/>
      <c r="J14" s="1"/>
      <c r="K14" s="1"/>
      <c r="L14" s="1"/>
      <c r="M14" s="1"/>
      <c r="N14" s="1"/>
    </row>
    <row r="15" customFormat="false" ht="15" hidden="false" customHeight="false" outlineLevel="0" collapsed="false">
      <c r="A15" s="1"/>
      <c r="B15" s="7" t="s">
        <v>137</v>
      </c>
      <c r="C15" s="51" t="n">
        <f aca="false">IF(ISNUMBER(C13),MAX(ROUND(MAX(Debts!$N$6:$N$55)-IF(ISNUMBER(C4),(C4-Setup!$C$8)/(365.25/12),0),0),0),"")</f>
        <v>33</v>
      </c>
      <c r="D15" s="9"/>
      <c r="E15" s="1"/>
      <c r="F15" s="1"/>
      <c r="G15" s="1"/>
      <c r="H15" s="1"/>
      <c r="I15" s="1"/>
      <c r="J15" s="1"/>
      <c r="K15" s="1"/>
      <c r="L15" s="1"/>
      <c r="M15" s="1"/>
      <c r="N15" s="1"/>
    </row>
    <row r="16" customFormat="false" ht="15" hidden="false" customHeight="false" outlineLevel="0" collapsed="false">
      <c r="A16" s="1"/>
      <c r="B16" s="1"/>
      <c r="C16" s="1"/>
      <c r="D16" s="1"/>
      <c r="E16" s="1"/>
      <c r="F16" s="1"/>
      <c r="G16" s="1"/>
      <c r="H16" s="1"/>
      <c r="I16" s="1"/>
      <c r="J16" s="1"/>
      <c r="K16" s="1"/>
      <c r="L16" s="1"/>
      <c r="M16" s="1"/>
      <c r="N16" s="1"/>
    </row>
    <row r="17" customFormat="false" ht="15" hidden="false" customHeight="false" outlineLevel="0" collapsed="false">
      <c r="A17" s="1"/>
      <c r="B17" s="7" t="s">
        <v>138</v>
      </c>
      <c r="C17" s="52" t="n">
        <f aca="false">SUMPRODUCT('This payday'!$C$60:$AZ$60,'This payday'!$C$66:$AZ$66)/365</f>
        <v>0.920547945205479</v>
      </c>
      <c r="D17" s="9" t="s">
        <v>139</v>
      </c>
      <c r="E17" s="1"/>
      <c r="F17" s="1"/>
      <c r="G17" s="1"/>
      <c r="H17" s="1"/>
      <c r="I17" s="1"/>
      <c r="J17" s="1"/>
      <c r="K17" s="1"/>
      <c r="L17" s="1"/>
      <c r="M17" s="1"/>
      <c r="N17" s="1"/>
    </row>
    <row r="18" customFormat="false" ht="15" hidden="false" customHeight="false" outlineLevel="0" collapsed="false">
      <c r="A18" s="1"/>
      <c r="B18" s="1"/>
      <c r="C18" s="1"/>
      <c r="D18" s="1"/>
      <c r="E18" s="1"/>
      <c r="F18" s="1"/>
      <c r="G18" s="1"/>
      <c r="H18" s="1"/>
      <c r="I18" s="1"/>
      <c r="J18" s="1"/>
      <c r="K18" s="1"/>
      <c r="L18" s="1"/>
      <c r="M18" s="1"/>
      <c r="N18" s="1"/>
    </row>
    <row r="19" customFormat="false" ht="15" hidden="false" customHeight="false" outlineLevel="0" collapsed="false">
      <c r="A19" s="1"/>
      <c r="B19" s="7" t="s">
        <v>140</v>
      </c>
      <c r="C19" s="1"/>
      <c r="D19" s="1"/>
      <c r="E19" s="1"/>
      <c r="F19" s="1"/>
      <c r="G19" s="1"/>
      <c r="H19" s="1"/>
      <c r="I19" s="1"/>
      <c r="J19" s="1"/>
      <c r="K19" s="1"/>
      <c r="L19" s="1"/>
      <c r="M19" s="1"/>
      <c r="N19" s="1"/>
    </row>
    <row r="20" customFormat="false" ht="15" hidden="false" customHeight="false" outlineLevel="0" collapsed="false">
      <c r="A20" s="1"/>
      <c r="B20" s="1"/>
      <c r="C20" s="1"/>
      <c r="D20" s="1"/>
      <c r="E20" s="1"/>
      <c r="F20" s="1"/>
      <c r="G20" s="1"/>
      <c r="H20" s="1"/>
      <c r="I20" s="1"/>
      <c r="J20" s="1"/>
      <c r="K20" s="1"/>
      <c r="L20" s="1"/>
      <c r="M20" s="1"/>
      <c r="N20" s="1"/>
    </row>
    <row r="21" customFormat="false" ht="15" hidden="false" customHeight="false" outlineLevel="0" collapsed="false">
      <c r="A21" s="1"/>
      <c r="B21" s="1"/>
      <c r="C21" s="1"/>
      <c r="D21" s="1"/>
      <c r="E21" s="1"/>
      <c r="F21" s="1"/>
      <c r="G21" s="1"/>
      <c r="H21" s="1"/>
      <c r="I21" s="1"/>
      <c r="J21" s="1"/>
      <c r="K21" s="1"/>
      <c r="L21" s="1"/>
      <c r="M21" s="1"/>
      <c r="N21" s="1"/>
    </row>
    <row r="22" customFormat="false" ht="15" hidden="false" customHeight="false" outlineLevel="0" collapsed="false">
      <c r="A22" s="1"/>
      <c r="B22" s="1"/>
      <c r="C22" s="1"/>
      <c r="D22" s="1"/>
      <c r="E22" s="1"/>
      <c r="F22" s="1"/>
      <c r="G22" s="1"/>
      <c r="H22" s="1"/>
      <c r="I22" s="1"/>
      <c r="J22" s="1"/>
      <c r="K22" s="1"/>
      <c r="L22" s="1"/>
      <c r="M22" s="1"/>
      <c r="N22" s="1"/>
    </row>
    <row r="23" customFormat="false" ht="15" hidden="false" customHeight="false" outlineLevel="0" collapsed="false">
      <c r="A23" s="1"/>
      <c r="B23" s="1"/>
      <c r="C23" s="1"/>
      <c r="D23" s="1"/>
      <c r="E23" s="1"/>
      <c r="F23" s="1"/>
      <c r="G23" s="1"/>
      <c r="H23" s="1"/>
      <c r="I23" s="1"/>
      <c r="J23" s="1"/>
      <c r="K23" s="1"/>
      <c r="L23" s="1"/>
      <c r="M23" s="1"/>
      <c r="N23" s="1"/>
    </row>
    <row r="24" customFormat="false" ht="15" hidden="false" customHeight="false" outlineLevel="0" collapsed="false">
      <c r="A24" s="1"/>
      <c r="B24" s="1"/>
      <c r="C24" s="1"/>
      <c r="D24" s="1"/>
      <c r="E24" s="1"/>
      <c r="F24" s="1"/>
      <c r="G24" s="1"/>
      <c r="H24" s="1"/>
      <c r="I24" s="1"/>
      <c r="J24" s="1"/>
      <c r="K24" s="1"/>
      <c r="L24" s="1"/>
      <c r="M24" s="1"/>
      <c r="N24" s="1"/>
    </row>
    <row r="25" customFormat="false" ht="15" hidden="false" customHeight="false" outlineLevel="0" collapsed="false">
      <c r="A25" s="1"/>
      <c r="B25" s="1"/>
      <c r="C25" s="1"/>
      <c r="D25" s="1"/>
      <c r="E25" s="1"/>
      <c r="F25" s="1"/>
      <c r="G25" s="1"/>
      <c r="H25" s="1"/>
      <c r="I25" s="1"/>
      <c r="J25" s="1"/>
      <c r="K25" s="1"/>
      <c r="L25" s="1"/>
      <c r="M25" s="1"/>
      <c r="N25" s="1"/>
    </row>
    <row r="26" customFormat="false" ht="15" hidden="false" customHeight="false" outlineLevel="0" collapsed="false">
      <c r="A26" s="1"/>
      <c r="B26" s="1"/>
      <c r="C26" s="1"/>
      <c r="D26" s="1"/>
      <c r="E26" s="1"/>
      <c r="F26" s="1"/>
      <c r="G26" s="1"/>
      <c r="H26" s="1"/>
      <c r="I26" s="1"/>
      <c r="J26" s="1"/>
      <c r="K26" s="1"/>
      <c r="L26" s="1"/>
      <c r="M26" s="1"/>
      <c r="N26" s="1"/>
    </row>
    <row r="27" customFormat="false" ht="15" hidden="false" customHeight="false" outlineLevel="0" collapsed="false">
      <c r="A27" s="1"/>
      <c r="B27" s="1"/>
      <c r="C27" s="1"/>
      <c r="D27" s="1"/>
      <c r="E27" s="1"/>
      <c r="F27" s="1"/>
      <c r="G27" s="1"/>
      <c r="H27" s="1"/>
      <c r="I27" s="1"/>
      <c r="J27" s="1"/>
      <c r="K27" s="1"/>
      <c r="L27" s="1"/>
      <c r="M27" s="1"/>
      <c r="N27" s="1"/>
    </row>
    <row r="28" customFormat="false" ht="15" hidden="false" customHeight="false" outlineLevel="0" collapsed="false">
      <c r="A28" s="1"/>
      <c r="B28" s="1"/>
      <c r="C28" s="1"/>
      <c r="D28" s="1"/>
      <c r="E28" s="1"/>
      <c r="F28" s="1"/>
      <c r="G28" s="1"/>
      <c r="H28" s="1"/>
      <c r="I28" s="1"/>
      <c r="J28" s="1"/>
      <c r="K28" s="1"/>
      <c r="L28" s="1"/>
      <c r="M28" s="1"/>
      <c r="N28" s="1"/>
    </row>
    <row r="29" customFormat="false" ht="15" hidden="false" customHeight="false" outlineLevel="0" collapsed="false">
      <c r="A29" s="1"/>
      <c r="B29" s="1"/>
      <c r="C29" s="1"/>
      <c r="D29" s="1"/>
      <c r="E29" s="1"/>
      <c r="F29" s="1"/>
      <c r="G29" s="1"/>
      <c r="H29" s="1"/>
      <c r="I29" s="1"/>
      <c r="J29" s="1"/>
      <c r="K29" s="1"/>
      <c r="L29" s="1"/>
      <c r="M29" s="1"/>
      <c r="N29" s="1"/>
    </row>
    <row r="30" customFormat="false" ht="15" hidden="false" customHeight="false" outlineLevel="0" collapsed="false">
      <c r="A30" s="1"/>
      <c r="B30" s="1"/>
      <c r="C30" s="1"/>
      <c r="D30" s="1"/>
      <c r="E30" s="1"/>
      <c r="F30" s="1"/>
      <c r="G30" s="1"/>
      <c r="H30" s="1"/>
      <c r="I30" s="1"/>
      <c r="J30" s="1"/>
      <c r="K30" s="1"/>
      <c r="L30" s="1"/>
      <c r="M30" s="1"/>
      <c r="N30" s="1"/>
    </row>
    <row r="31" customFormat="false" ht="15" hidden="false" customHeight="false" outlineLevel="0" collapsed="false">
      <c r="A31" s="1"/>
      <c r="B31" s="1"/>
      <c r="C31" s="1"/>
      <c r="D31" s="1"/>
      <c r="E31" s="1"/>
      <c r="F31" s="1"/>
      <c r="G31" s="1"/>
      <c r="H31" s="1"/>
      <c r="I31" s="1"/>
      <c r="J31" s="1"/>
      <c r="K31" s="1"/>
      <c r="L31" s="1"/>
      <c r="M31" s="1"/>
      <c r="N31" s="1"/>
    </row>
    <row r="32" customFormat="false" ht="15" hidden="false" customHeight="false" outlineLevel="0" collapsed="false">
      <c r="A32" s="1"/>
      <c r="B32" s="1"/>
      <c r="C32" s="1"/>
      <c r="D32" s="1"/>
      <c r="E32" s="1"/>
      <c r="F32" s="1"/>
      <c r="G32" s="1"/>
      <c r="H32" s="1"/>
      <c r="I32" s="1"/>
      <c r="J32" s="1"/>
      <c r="K32" s="1"/>
      <c r="L32" s="1"/>
      <c r="M32" s="1"/>
      <c r="N32" s="1"/>
    </row>
    <row r="33" customFormat="false" ht="15" hidden="false" customHeight="false" outlineLevel="0" collapsed="false">
      <c r="A33" s="1"/>
      <c r="B33" s="1"/>
      <c r="C33" s="1"/>
      <c r="D33" s="1"/>
      <c r="E33" s="1"/>
      <c r="F33" s="1"/>
      <c r="G33" s="1"/>
      <c r="H33" s="1"/>
      <c r="I33" s="1"/>
      <c r="J33" s="1"/>
      <c r="K33" s="1"/>
      <c r="L33" s="1"/>
      <c r="M33" s="1"/>
      <c r="N33" s="1"/>
    </row>
    <row r="34" customFormat="false" ht="15" hidden="false" customHeight="false" outlineLevel="0" collapsed="false">
      <c r="A34" s="1"/>
      <c r="B34" s="1"/>
      <c r="C34" s="1"/>
      <c r="D34" s="1"/>
      <c r="E34" s="1"/>
      <c r="F34" s="1"/>
      <c r="G34" s="1"/>
      <c r="H34" s="1"/>
      <c r="I34" s="1"/>
      <c r="J34" s="1"/>
      <c r="K34" s="1"/>
      <c r="L34" s="1"/>
      <c r="M34" s="1"/>
      <c r="N34" s="1"/>
    </row>
    <row r="35" customFormat="false" ht="15" hidden="false" customHeight="false" outlineLevel="0" collapsed="false">
      <c r="A35" s="1"/>
      <c r="B35" s="1"/>
      <c r="C35" s="1"/>
      <c r="D35" s="1"/>
      <c r="E35" s="1"/>
      <c r="F35" s="1"/>
      <c r="G35" s="1"/>
      <c r="H35" s="1"/>
      <c r="I35" s="1"/>
      <c r="J35" s="1"/>
      <c r="K35" s="1"/>
      <c r="L35" s="1"/>
      <c r="M35" s="1"/>
      <c r="N35" s="1"/>
    </row>
    <row r="36" customFormat="false" ht="15" hidden="false" customHeight="false" outlineLevel="0" collapsed="false">
      <c r="A36" s="1"/>
      <c r="B36" s="1"/>
      <c r="C36" s="1"/>
      <c r="D36" s="1"/>
      <c r="E36" s="1"/>
      <c r="F36" s="1"/>
      <c r="G36" s="1"/>
      <c r="H36" s="1"/>
      <c r="I36" s="1"/>
      <c r="J36" s="1"/>
      <c r="K36" s="1"/>
      <c r="L36" s="1"/>
      <c r="M36" s="1"/>
      <c r="N36" s="1"/>
    </row>
    <row r="37" customFormat="false" ht="15" hidden="false" customHeight="false" outlineLevel="0" collapsed="false">
      <c r="A37" s="1"/>
      <c r="B37" s="1"/>
      <c r="C37" s="1"/>
      <c r="D37" s="1"/>
      <c r="E37" s="1"/>
      <c r="F37" s="1"/>
      <c r="G37" s="1"/>
      <c r="H37" s="1"/>
      <c r="I37" s="1"/>
      <c r="J37" s="1"/>
      <c r="K37" s="1"/>
      <c r="L37" s="1"/>
      <c r="M37" s="1"/>
      <c r="N37" s="1"/>
    </row>
    <row r="38" customFormat="false" ht="15" hidden="false" customHeight="false" outlineLevel="0" collapsed="false">
      <c r="A38" s="1"/>
      <c r="B38" s="1"/>
      <c r="C38" s="1"/>
      <c r="D38" s="1"/>
      <c r="E38" s="1"/>
      <c r="F38" s="1"/>
      <c r="G38" s="1"/>
      <c r="H38" s="1"/>
      <c r="I38" s="1"/>
      <c r="J38" s="1"/>
      <c r="K38" s="1"/>
      <c r="L38" s="1"/>
      <c r="M38" s="1"/>
      <c r="N38" s="1"/>
    </row>
    <row r="39" customFormat="false" ht="15" hidden="false" customHeight="false" outlineLevel="0" collapsed="false">
      <c r="A39" s="1"/>
      <c r="B39" s="1"/>
      <c r="C39" s="1"/>
      <c r="D39" s="1"/>
      <c r="E39" s="1"/>
      <c r="F39" s="1"/>
      <c r="G39" s="1"/>
      <c r="H39" s="1"/>
      <c r="I39" s="1"/>
      <c r="J39" s="1"/>
      <c r="K39" s="1"/>
      <c r="L39" s="1"/>
      <c r="M39" s="1"/>
      <c r="N39" s="1"/>
    </row>
    <row r="40" customFormat="false" ht="15" hidden="false" customHeight="false" outlineLevel="0" collapsed="false">
      <c r="A40" s="1"/>
      <c r="B40" s="9" t="s">
        <v>141</v>
      </c>
      <c r="C40" s="1"/>
      <c r="D40" s="1"/>
      <c r="E40" s="1"/>
      <c r="F40" s="1"/>
      <c r="G40" s="1"/>
      <c r="H40" s="1"/>
      <c r="I40" s="1"/>
      <c r="J40" s="1"/>
      <c r="K40" s="1"/>
      <c r="L40" s="1"/>
      <c r="M40" s="1"/>
      <c r="N40" s="1"/>
    </row>
    <row r="41" customFormat="false" ht="15" hidden="false" customHeight="false" outlineLevel="0" collapsed="false">
      <c r="A41" s="1"/>
      <c r="B41" s="1"/>
      <c r="C41" s="1"/>
      <c r="D41" s="1"/>
      <c r="E41" s="1"/>
      <c r="F41" s="1"/>
      <c r="G41" s="1"/>
      <c r="H41" s="1"/>
      <c r="I41" s="1"/>
      <c r="J41" s="1"/>
      <c r="K41" s="1"/>
      <c r="L41" s="1"/>
      <c r="M41" s="1"/>
      <c r="N41" s="1"/>
    </row>
    <row r="42" customFormat="false" ht="15" hidden="false" customHeight="false" outlineLevel="0" collapsed="false">
      <c r="A42" s="1"/>
      <c r="B42" s="1"/>
      <c r="C42" s="1"/>
      <c r="D42" s="1"/>
      <c r="E42" s="1"/>
      <c r="F42" s="1"/>
      <c r="G42" s="1"/>
      <c r="H42" s="1"/>
      <c r="I42" s="1"/>
      <c r="J42" s="1"/>
      <c r="K42" s="1"/>
      <c r="L42" s="1"/>
      <c r="M42" s="1"/>
      <c r="N42" s="1"/>
    </row>
    <row r="43" customFormat="false" ht="15" hidden="false" customHeight="false" outlineLevel="0" collapsed="false">
      <c r="A43" s="1"/>
      <c r="B43" s="1"/>
      <c r="C43" s="1"/>
      <c r="D43" s="1"/>
      <c r="E43" s="1"/>
      <c r="F43" s="1"/>
      <c r="G43" s="1"/>
      <c r="H43" s="1"/>
      <c r="I43" s="1"/>
      <c r="J43" s="1"/>
      <c r="K43" s="1"/>
      <c r="L43" s="1"/>
      <c r="M43" s="1"/>
      <c r="N43" s="1"/>
    </row>
    <row r="44" customFormat="false" ht="15" hidden="false" customHeight="false" outlineLevel="0" collapsed="false">
      <c r="A44" s="1"/>
      <c r="B44" s="1"/>
      <c r="C44" s="1"/>
      <c r="D44" s="1"/>
      <c r="E44" s="1"/>
      <c r="F44" s="1"/>
      <c r="G44" s="1"/>
      <c r="H44" s="1"/>
      <c r="I44" s="1"/>
      <c r="J44" s="1"/>
      <c r="K44" s="1"/>
      <c r="L44" s="1"/>
      <c r="M44" s="1"/>
      <c r="N44" s="1"/>
    </row>
    <row r="45" customFormat="false" ht="15" hidden="false" customHeight="false" outlineLevel="0" collapsed="false">
      <c r="A45" s="1"/>
      <c r="B45" s="1"/>
      <c r="C45" s="1"/>
      <c r="D45" s="1"/>
      <c r="E45" s="1"/>
      <c r="F45" s="1"/>
      <c r="G45" s="1"/>
      <c r="H45" s="1"/>
      <c r="I45" s="1"/>
      <c r="J45" s="1"/>
      <c r="K45" s="1"/>
      <c r="L45" s="1"/>
      <c r="M45" s="1"/>
      <c r="N45" s="1"/>
    </row>
    <row r="46" customFormat="false" ht="15" hidden="false" customHeight="false" outlineLevel="0" collapsed="false">
      <c r="A46" s="1"/>
      <c r="B46" s="1"/>
      <c r="C46" s="1"/>
      <c r="D46" s="1"/>
      <c r="E46" s="1"/>
      <c r="F46" s="1"/>
      <c r="G46" s="1"/>
      <c r="H46" s="1"/>
      <c r="I46" s="1"/>
      <c r="J46" s="1"/>
      <c r="K46" s="1"/>
      <c r="L46" s="1"/>
      <c r="M46" s="1"/>
      <c r="N46" s="1"/>
    </row>
    <row r="47" customFormat="false" ht="15" hidden="false" customHeight="false" outlineLevel="0" collapsed="false">
      <c r="A47" s="1"/>
      <c r="B47" s="1"/>
      <c r="C47" s="1"/>
      <c r="D47" s="1"/>
      <c r="E47" s="1"/>
      <c r="F47" s="1"/>
      <c r="G47" s="1"/>
      <c r="H47" s="1"/>
      <c r="I47" s="1"/>
      <c r="J47" s="1"/>
      <c r="K47" s="1"/>
      <c r="L47" s="1"/>
      <c r="M47" s="1"/>
      <c r="N47" s="1"/>
    </row>
    <row r="48" customFormat="false" ht="15" hidden="false" customHeight="false" outlineLevel="0" collapsed="false">
      <c r="A48" s="1"/>
      <c r="B48" s="1"/>
      <c r="C48" s="1"/>
      <c r="D48" s="1"/>
      <c r="E48" s="1"/>
      <c r="F48" s="1"/>
      <c r="G48" s="1"/>
      <c r="H48" s="1"/>
      <c r="I48" s="1"/>
      <c r="J48" s="1"/>
      <c r="K48" s="1"/>
      <c r="L48" s="1"/>
      <c r="M48" s="1"/>
      <c r="N48" s="1"/>
    </row>
    <row r="49" customFormat="false" ht="15" hidden="false" customHeight="false" outlineLevel="0" collapsed="false">
      <c r="A49" s="1"/>
      <c r="B49" s="1"/>
      <c r="C49" s="1"/>
      <c r="D49" s="1"/>
      <c r="E49" s="1"/>
      <c r="F49" s="1"/>
      <c r="G49" s="1"/>
      <c r="H49" s="1"/>
      <c r="I49" s="1"/>
      <c r="J49" s="1"/>
      <c r="K49" s="1"/>
      <c r="L49" s="1"/>
      <c r="M49" s="1"/>
      <c r="N49" s="1"/>
    </row>
    <row r="50" customFormat="false" ht="15" hidden="false" customHeight="false" outlineLevel="0" collapsed="false">
      <c r="A50" s="1"/>
      <c r="B50" s="1"/>
      <c r="C50" s="1"/>
      <c r="D50" s="1"/>
      <c r="E50" s="1"/>
      <c r="F50" s="1"/>
      <c r="G50" s="1"/>
      <c r="H50" s="1"/>
      <c r="I50" s="1"/>
      <c r="J50" s="1"/>
      <c r="K50" s="1"/>
      <c r="L50" s="1"/>
      <c r="M50" s="1"/>
      <c r="N50" s="1"/>
    </row>
    <row r="51" customFormat="false" ht="15" hidden="false" customHeight="false" outlineLevel="0" collapsed="false">
      <c r="A51" s="1"/>
      <c r="B51" s="1"/>
      <c r="C51" s="1"/>
      <c r="D51" s="1"/>
      <c r="E51" s="1"/>
      <c r="F51" s="1"/>
      <c r="G51" s="1"/>
      <c r="H51" s="1"/>
      <c r="I51" s="1"/>
      <c r="J51" s="1"/>
      <c r="K51" s="1"/>
      <c r="L51" s="1"/>
      <c r="M51" s="1"/>
      <c r="N51" s="1"/>
    </row>
    <row r="52" customFormat="false" ht="15" hidden="false" customHeight="false" outlineLevel="0" collapsed="false">
      <c r="A52" s="1"/>
      <c r="B52" s="1"/>
      <c r="C52" s="1"/>
      <c r="D52" s="1"/>
      <c r="E52" s="1"/>
      <c r="F52" s="1"/>
      <c r="G52" s="1"/>
      <c r="H52" s="1"/>
      <c r="I52" s="1"/>
      <c r="J52" s="1"/>
      <c r="K52" s="1"/>
      <c r="L52" s="1"/>
      <c r="M52" s="1"/>
      <c r="N52" s="1"/>
    </row>
    <row r="53" customFormat="false" ht="15" hidden="false" customHeight="false" outlineLevel="0" collapsed="false">
      <c r="A53" s="1"/>
      <c r="B53" s="1"/>
      <c r="C53" s="1"/>
      <c r="D53" s="1"/>
      <c r="E53" s="1"/>
      <c r="F53" s="1"/>
      <c r="G53" s="1"/>
      <c r="H53" s="1"/>
      <c r="I53" s="1"/>
      <c r="J53" s="1"/>
      <c r="K53" s="1"/>
      <c r="L53" s="1"/>
      <c r="M53" s="1"/>
      <c r="N53" s="1"/>
    </row>
    <row r="54" customFormat="false" ht="15" hidden="false" customHeight="false" outlineLevel="0" collapsed="false">
      <c r="A54" s="1"/>
      <c r="B54" s="1"/>
      <c r="C54" s="1"/>
      <c r="D54" s="1"/>
      <c r="E54" s="1"/>
      <c r="F54" s="1"/>
      <c r="G54" s="1"/>
      <c r="H54" s="1"/>
      <c r="I54" s="1"/>
      <c r="J54" s="1"/>
      <c r="K54" s="1"/>
      <c r="L54" s="1"/>
      <c r="M54" s="1"/>
      <c r="N54" s="1"/>
    </row>
    <row r="55" customFormat="false" ht="15" hidden="false" customHeight="false" outlineLevel="0" collapsed="false">
      <c r="A55" s="1"/>
      <c r="B55" s="1"/>
      <c r="C55" s="1"/>
      <c r="D55" s="1"/>
      <c r="E55" s="1"/>
      <c r="F55" s="1"/>
      <c r="G55" s="1"/>
      <c r="H55" s="1"/>
      <c r="I55" s="1"/>
      <c r="J55" s="1"/>
      <c r="K55" s="1"/>
      <c r="L55" s="1"/>
      <c r="M55" s="1"/>
      <c r="N55" s="1"/>
    </row>
    <row r="56" customFormat="false" ht="15" hidden="false" customHeight="false" outlineLevel="0" collapsed="false">
      <c r="A56" s="1"/>
      <c r="B56" s="1"/>
      <c r="C56" s="1"/>
      <c r="D56" s="1"/>
      <c r="E56" s="1"/>
      <c r="F56" s="1"/>
      <c r="G56" s="1"/>
      <c r="H56" s="1"/>
      <c r="I56" s="1"/>
      <c r="J56" s="1"/>
      <c r="K56" s="1"/>
      <c r="L56" s="1"/>
      <c r="M56" s="1"/>
      <c r="N56" s="1"/>
    </row>
    <row r="57" customFormat="false" ht="15" hidden="false" customHeight="false" outlineLevel="0" collapsed="false">
      <c r="A57" s="1"/>
      <c r="B57" s="1"/>
      <c r="C57" s="1"/>
      <c r="D57" s="1"/>
      <c r="E57" s="1"/>
      <c r="F57" s="1"/>
      <c r="G57" s="1"/>
      <c r="H57" s="1"/>
      <c r="I57" s="1"/>
      <c r="J57" s="1"/>
      <c r="K57" s="1"/>
      <c r="L57" s="1"/>
      <c r="M57" s="1"/>
      <c r="N57" s="1"/>
    </row>
    <row r="58" customFormat="false" ht="15" hidden="false" customHeight="false" outlineLevel="0" collapsed="false">
      <c r="A58" s="1"/>
      <c r="B58" s="1"/>
      <c r="C58" s="1"/>
      <c r="D58" s="1"/>
      <c r="E58" s="1"/>
      <c r="F58" s="1"/>
      <c r="G58" s="1"/>
      <c r="H58" s="1"/>
      <c r="I58" s="1"/>
      <c r="J58" s="1"/>
      <c r="K58" s="1"/>
      <c r="L58" s="1"/>
      <c r="M58" s="1"/>
      <c r="N58" s="1"/>
    </row>
    <row r="59" customFormat="false" ht="15" hidden="false" customHeight="false" outlineLevel="0" collapsed="false">
      <c r="A59" s="1"/>
      <c r="B59" s="1"/>
      <c r="C59" s="1"/>
      <c r="D59" s="1"/>
      <c r="E59" s="1"/>
      <c r="F59" s="1"/>
      <c r="G59" s="1"/>
      <c r="H59" s="1"/>
      <c r="I59" s="1"/>
      <c r="J59" s="1"/>
      <c r="K59" s="1"/>
      <c r="L59" s="1"/>
      <c r="M59" s="1"/>
      <c r="N59" s="1"/>
    </row>
    <row r="60" customFormat="false" ht="15" hidden="false" customHeight="false" outlineLevel="0" collapsed="false">
      <c r="A60" s="1"/>
      <c r="B60" s="1"/>
      <c r="C60" s="1"/>
      <c r="D60" s="1"/>
      <c r="E60" s="1"/>
      <c r="F60" s="1"/>
      <c r="G60" s="1"/>
      <c r="H60" s="1"/>
      <c r="I60" s="1"/>
      <c r="J60" s="1"/>
      <c r="K60" s="1"/>
      <c r="L60" s="1"/>
      <c r="M60" s="1"/>
      <c r="N60" s="1"/>
    </row>
    <row r="61" customFormat="false" ht="15" hidden="false" customHeight="false" outlineLevel="0" collapsed="false">
      <c r="A61" s="1"/>
      <c r="B61" s="1"/>
      <c r="C61" s="1"/>
      <c r="D61" s="1"/>
      <c r="E61" s="1"/>
      <c r="F61" s="1"/>
      <c r="G61" s="1"/>
      <c r="H61" s="1"/>
      <c r="I61" s="1"/>
      <c r="J61" s="1"/>
      <c r="K61" s="1"/>
      <c r="L61" s="1"/>
      <c r="M61" s="1"/>
      <c r="N61" s="1"/>
    </row>
    <row r="62" customFormat="false" ht="15" hidden="false" customHeight="false" outlineLevel="0" collapsed="false">
      <c r="A62" s="1"/>
      <c r="B62" s="1"/>
      <c r="C62" s="1"/>
      <c r="D62" s="1"/>
      <c r="E62" s="1"/>
      <c r="F62" s="1"/>
      <c r="G62" s="1"/>
      <c r="H62" s="1"/>
      <c r="I62" s="1"/>
      <c r="J62" s="1"/>
      <c r="K62" s="1"/>
      <c r="L62" s="1"/>
      <c r="M62" s="1"/>
      <c r="N62" s="1"/>
    </row>
    <row r="63" customFormat="false" ht="15" hidden="false" customHeight="false" outlineLevel="0" collapsed="false">
      <c r="A63" s="1"/>
      <c r="B63" s="1"/>
      <c r="C63" s="1"/>
      <c r="D63" s="1"/>
      <c r="E63" s="1"/>
      <c r="F63" s="1"/>
      <c r="G63" s="1"/>
      <c r="H63" s="1"/>
      <c r="I63" s="1"/>
      <c r="J63" s="1"/>
      <c r="K63" s="1"/>
      <c r="L63" s="1"/>
      <c r="M63" s="1"/>
      <c r="N63" s="1"/>
    </row>
    <row r="64" customFormat="false" ht="15" hidden="false" customHeight="false" outlineLevel="0" collapsed="false">
      <c r="A64" s="1"/>
      <c r="B64" s="1"/>
      <c r="C64" s="1"/>
      <c r="D64" s="1"/>
      <c r="E64" s="1"/>
      <c r="F64" s="1"/>
      <c r="G64" s="1"/>
      <c r="H64" s="1"/>
      <c r="I64" s="1"/>
      <c r="J64" s="1"/>
      <c r="K64" s="1"/>
      <c r="L64" s="1"/>
      <c r="M64" s="1"/>
      <c r="N64" s="1"/>
    </row>
    <row r="65" customFormat="false" ht="15" hidden="false" customHeight="false" outlineLevel="0" collapsed="false">
      <c r="A65" s="1"/>
      <c r="B65" s="1"/>
      <c r="C65" s="1"/>
      <c r="D65" s="1"/>
      <c r="E65" s="1"/>
      <c r="F65" s="1"/>
      <c r="G65" s="1"/>
      <c r="H65" s="1"/>
      <c r="I65" s="1"/>
      <c r="J65" s="1"/>
      <c r="K65" s="1"/>
      <c r="L65" s="1"/>
      <c r="M65" s="1"/>
      <c r="N65" s="1"/>
    </row>
    <row r="66" customFormat="false" ht="15" hidden="false" customHeight="false" outlineLevel="0" collapsed="false">
      <c r="A66" s="1"/>
      <c r="B66" s="1"/>
      <c r="C66" s="1"/>
      <c r="D66" s="1"/>
      <c r="E66" s="1"/>
      <c r="F66" s="1"/>
      <c r="G66" s="1"/>
      <c r="H66" s="1"/>
      <c r="I66" s="1"/>
      <c r="J66" s="1"/>
      <c r="K66" s="1"/>
      <c r="L66" s="1"/>
      <c r="M66" s="1"/>
      <c r="N66" s="1"/>
    </row>
    <row r="67" customFormat="false" ht="15" hidden="false" customHeight="false" outlineLevel="0" collapsed="false">
      <c r="A67" s="1"/>
      <c r="B67" s="1"/>
      <c r="C67" s="1"/>
      <c r="D67" s="1"/>
      <c r="E67" s="1"/>
      <c r="F67" s="1"/>
      <c r="G67" s="1"/>
      <c r="H67" s="1"/>
      <c r="I67" s="1"/>
      <c r="J67" s="1"/>
      <c r="K67" s="1"/>
      <c r="L67" s="1"/>
      <c r="M67" s="1"/>
      <c r="N67" s="1"/>
    </row>
    <row r="68" customFormat="false" ht="15" hidden="false" customHeight="false" outlineLevel="0" collapsed="false">
      <c r="A68" s="1"/>
      <c r="B68" s="1"/>
      <c r="C68" s="1"/>
      <c r="D68" s="1"/>
      <c r="E68" s="1"/>
      <c r="F68" s="1"/>
      <c r="G68" s="1"/>
      <c r="H68" s="1"/>
      <c r="I68" s="1"/>
      <c r="J68" s="1"/>
      <c r="K68" s="1"/>
      <c r="L68" s="1"/>
      <c r="M68" s="1"/>
      <c r="N68" s="1"/>
    </row>
    <row r="69" customFormat="false" ht="15" hidden="false" customHeight="false" outlineLevel="0" collapsed="false">
      <c r="A69" s="1"/>
      <c r="B69" s="1"/>
      <c r="C69" s="1"/>
      <c r="D69" s="1"/>
      <c r="E69" s="1"/>
      <c r="F69" s="1"/>
      <c r="G69" s="1"/>
      <c r="H69" s="1"/>
      <c r="I69" s="1"/>
      <c r="J69" s="1"/>
      <c r="K69" s="1"/>
      <c r="L69" s="1"/>
      <c r="M69" s="1"/>
      <c r="N69" s="1"/>
    </row>
    <row r="70" customFormat="false" ht="15" hidden="false" customHeight="false" outlineLevel="0" collapsed="false">
      <c r="A70" s="1"/>
      <c r="B70" s="1"/>
      <c r="C70" s="1"/>
      <c r="D70" s="1"/>
      <c r="E70" s="1"/>
      <c r="F70" s="1"/>
      <c r="G70" s="1"/>
      <c r="H70" s="1"/>
      <c r="I70" s="1"/>
      <c r="J70" s="1"/>
      <c r="K70" s="1"/>
      <c r="L70" s="1"/>
      <c r="M70" s="1"/>
      <c r="N70"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41" t="s">
        <v>142</v>
      </c>
      <c r="B1" s="41" t="s">
        <v>143</v>
      </c>
      <c r="C1" s="41" t="s">
        <v>63</v>
      </c>
      <c r="D1" s="41" t="s">
        <v>144</v>
      </c>
      <c r="E1" s="41" t="s">
        <v>67</v>
      </c>
      <c r="F1" s="41" t="s">
        <v>68</v>
      </c>
      <c r="G1" s="41" t="s">
        <v>145</v>
      </c>
    </row>
    <row r="2" customFormat="false" ht="15" hidden="false" customHeight="false" outlineLevel="0" collapsed="false">
      <c r="A2" s="0" t="n">
        <v>1</v>
      </c>
      <c r="B2" s="0" t="n">
        <f aca="false">MATCH(A2,Debts!$K$6:$K$55,0)</f>
        <v>1</v>
      </c>
      <c r="C2" s="0" t="str">
        <f aca="false">IF(N(INDEX(Debts!$D$6:$D$55,B2))&gt;0,INDEX(Debts!$B$6:$B$55,B2)&amp;"","")</f>
        <v>Card A</v>
      </c>
      <c r="D2" s="0" t="n">
        <f aca="false">N(INDEX(Debts!$E$6:$E$55,B2))/100</f>
        <v>0.24</v>
      </c>
      <c r="E2" s="0" t="n">
        <f aca="false">IF(N(INDEX(Debts!$D$6:$D$55,B2))&gt;0,N(INDEX(Debts!$F$6:$F$55,B2)),0)</f>
        <v>25</v>
      </c>
      <c r="F2" s="54" t="n">
        <f aca="false">IF(N(INDEX(Debts!$G$6:$G$55,B2))&gt;0,INDEX(Debts!$G$6:$G$55,B2),"")</f>
        <v>10</v>
      </c>
      <c r="G2" s="0" t="n">
        <f aca="false">MAX(N(INDEX(Debts!$D$6:$D$55,B2)),0)</f>
        <v>500</v>
      </c>
    </row>
    <row r="3" customFormat="false" ht="15" hidden="false" customHeight="false" outlineLevel="0" collapsed="false">
      <c r="A3" s="0" t="n">
        <v>2</v>
      </c>
      <c r="B3" s="0" t="n">
        <f aca="false">MATCH(A3,Debts!$K$6:$K$55,0)</f>
        <v>2</v>
      </c>
      <c r="C3" s="0" t="str">
        <f aca="false">IF(N(INDEX(Debts!$D$6:$D$55,B3))&gt;0,INDEX(Debts!$B$6:$B$55,B3)&amp;"","")</f>
        <v>Card B</v>
      </c>
      <c r="D3" s="0" t="n">
        <f aca="false">N(INDEX(Debts!$E$6:$E$55,B3))/100</f>
        <v>0.18</v>
      </c>
      <c r="E3" s="0" t="n">
        <f aca="false">IF(N(INDEX(Debts!$D$6:$D$55,B3))&gt;0,N(INDEX(Debts!$F$6:$F$55,B3)),0)</f>
        <v>40</v>
      </c>
      <c r="F3" s="54" t="n">
        <f aca="false">IF(N(INDEX(Debts!$G$6:$G$55,B3))&gt;0,INDEX(Debts!$G$6:$G$55,B3),"")</f>
        <v>20</v>
      </c>
      <c r="G3" s="0" t="n">
        <f aca="false">MAX(N(INDEX(Debts!$D$6:$D$55,B3)),0)</f>
        <v>1200</v>
      </c>
    </row>
    <row r="4" customFormat="false" ht="15" hidden="false" customHeight="false" outlineLevel="0" collapsed="false">
      <c r="A4" s="0" t="n">
        <v>3</v>
      </c>
      <c r="B4" s="0" t="n">
        <f aca="false">MATCH(A4,Debts!$K$6:$K$55,0)</f>
        <v>3</v>
      </c>
      <c r="C4" s="0" t="str">
        <f aca="false">IF(N(INDEX(Debts!$D$6:$D$55,B4))&gt;0,INDEX(Debts!$B$6:$B$55,B4)&amp;"","")</f>
        <v/>
      </c>
      <c r="D4" s="0" t="n">
        <f aca="false">N(INDEX(Debts!$E$6:$E$55,B4))/100</f>
        <v>0</v>
      </c>
      <c r="E4" s="0" t="n">
        <f aca="false">IF(N(INDEX(Debts!$D$6:$D$55,B4))&gt;0,N(INDEX(Debts!$F$6:$F$55,B4)),0)</f>
        <v>0</v>
      </c>
      <c r="F4" s="0" t="str">
        <f aca="false">IF(N(INDEX(Debts!$G$6:$G$55,B4))&gt;0,INDEX(Debts!$G$6:$G$55,B4),"")</f>
        <v/>
      </c>
      <c r="G4" s="0" t="n">
        <f aca="false">MAX(N(INDEX(Debts!$D$6:$D$55,B4)),0)</f>
        <v>0</v>
      </c>
    </row>
    <row r="5" customFormat="false" ht="15" hidden="false" customHeight="false" outlineLevel="0" collapsed="false">
      <c r="A5" s="0" t="n">
        <v>4</v>
      </c>
      <c r="B5" s="0" t="n">
        <f aca="false">MATCH(A5,Debts!$K$6:$K$55,0)</f>
        <v>4</v>
      </c>
      <c r="C5" s="0" t="str">
        <f aca="false">IF(N(INDEX(Debts!$D$6:$D$55,B5))&gt;0,INDEX(Debts!$B$6:$B$55,B5)&amp;"","")</f>
        <v/>
      </c>
      <c r="D5" s="0" t="n">
        <f aca="false">N(INDEX(Debts!$E$6:$E$55,B5))/100</f>
        <v>0</v>
      </c>
      <c r="E5" s="0" t="n">
        <f aca="false">IF(N(INDEX(Debts!$D$6:$D$55,B5))&gt;0,N(INDEX(Debts!$F$6:$F$55,B5)),0)</f>
        <v>0</v>
      </c>
      <c r="F5" s="0" t="str">
        <f aca="false">IF(N(INDEX(Debts!$G$6:$G$55,B5))&gt;0,INDEX(Debts!$G$6:$G$55,B5),"")</f>
        <v/>
      </c>
      <c r="G5" s="0" t="n">
        <f aca="false">MAX(N(INDEX(Debts!$D$6:$D$55,B5)),0)</f>
        <v>0</v>
      </c>
    </row>
    <row r="6" customFormat="false" ht="15" hidden="false" customHeight="false" outlineLevel="0" collapsed="false">
      <c r="A6" s="0" t="n">
        <v>5</v>
      </c>
      <c r="B6" s="0" t="n">
        <f aca="false">MATCH(A6,Debts!$K$6:$K$55,0)</f>
        <v>5</v>
      </c>
      <c r="C6" s="0" t="str">
        <f aca="false">IF(N(INDEX(Debts!$D$6:$D$55,B6))&gt;0,INDEX(Debts!$B$6:$B$55,B6)&amp;"","")</f>
        <v/>
      </c>
      <c r="D6" s="0" t="n">
        <f aca="false">N(INDEX(Debts!$E$6:$E$55,B6))/100</f>
        <v>0</v>
      </c>
      <c r="E6" s="0" t="n">
        <f aca="false">IF(N(INDEX(Debts!$D$6:$D$55,B6))&gt;0,N(INDEX(Debts!$F$6:$F$55,B6)),0)</f>
        <v>0</v>
      </c>
      <c r="F6" s="0" t="str">
        <f aca="false">IF(N(INDEX(Debts!$G$6:$G$55,B6))&gt;0,INDEX(Debts!$G$6:$G$55,B6),"")</f>
        <v/>
      </c>
      <c r="G6" s="0" t="n">
        <f aca="false">MAX(N(INDEX(Debts!$D$6:$D$55,B6)),0)</f>
        <v>0</v>
      </c>
    </row>
    <row r="7" customFormat="false" ht="15" hidden="false" customHeight="false" outlineLevel="0" collapsed="false">
      <c r="A7" s="0" t="n">
        <v>6</v>
      </c>
      <c r="B7" s="0" t="n">
        <f aca="false">MATCH(A7,Debts!$K$6:$K$55,0)</f>
        <v>6</v>
      </c>
      <c r="C7" s="0" t="str">
        <f aca="false">IF(N(INDEX(Debts!$D$6:$D$55,B7))&gt;0,INDEX(Debts!$B$6:$B$55,B7)&amp;"","")</f>
        <v/>
      </c>
      <c r="D7" s="0" t="n">
        <f aca="false">N(INDEX(Debts!$E$6:$E$55,B7))/100</f>
        <v>0</v>
      </c>
      <c r="E7" s="0" t="n">
        <f aca="false">IF(N(INDEX(Debts!$D$6:$D$55,B7))&gt;0,N(INDEX(Debts!$F$6:$F$55,B7)),0)</f>
        <v>0</v>
      </c>
      <c r="F7" s="0" t="str">
        <f aca="false">IF(N(INDEX(Debts!$G$6:$G$55,B7))&gt;0,INDEX(Debts!$G$6:$G$55,B7),"")</f>
        <v/>
      </c>
      <c r="G7" s="0" t="n">
        <f aca="false">MAX(N(INDEX(Debts!$D$6:$D$55,B7)),0)</f>
        <v>0</v>
      </c>
    </row>
    <row r="8" customFormat="false" ht="15" hidden="false" customHeight="false" outlineLevel="0" collapsed="false">
      <c r="A8" s="0" t="n">
        <v>7</v>
      </c>
      <c r="B8" s="0" t="n">
        <f aca="false">MATCH(A8,Debts!$K$6:$K$55,0)</f>
        <v>7</v>
      </c>
      <c r="C8" s="0" t="str">
        <f aca="false">IF(N(INDEX(Debts!$D$6:$D$55,B8))&gt;0,INDEX(Debts!$B$6:$B$55,B8)&amp;"","")</f>
        <v/>
      </c>
      <c r="D8" s="0" t="n">
        <f aca="false">N(INDEX(Debts!$E$6:$E$55,B8))/100</f>
        <v>0</v>
      </c>
      <c r="E8" s="0" t="n">
        <f aca="false">IF(N(INDEX(Debts!$D$6:$D$55,B8))&gt;0,N(INDEX(Debts!$F$6:$F$55,B8)),0)</f>
        <v>0</v>
      </c>
      <c r="F8" s="0" t="str">
        <f aca="false">IF(N(INDEX(Debts!$G$6:$G$55,B8))&gt;0,INDEX(Debts!$G$6:$G$55,B8),"")</f>
        <v/>
      </c>
      <c r="G8" s="0" t="n">
        <f aca="false">MAX(N(INDEX(Debts!$D$6:$D$55,B8)),0)</f>
        <v>0</v>
      </c>
    </row>
    <row r="9" customFormat="false" ht="15" hidden="false" customHeight="false" outlineLevel="0" collapsed="false">
      <c r="A9" s="0" t="n">
        <v>8</v>
      </c>
      <c r="B9" s="0" t="n">
        <f aca="false">MATCH(A9,Debts!$K$6:$K$55,0)</f>
        <v>8</v>
      </c>
      <c r="C9" s="0" t="str">
        <f aca="false">IF(N(INDEX(Debts!$D$6:$D$55,B9))&gt;0,INDEX(Debts!$B$6:$B$55,B9)&amp;"","")</f>
        <v/>
      </c>
      <c r="D9" s="0" t="n">
        <f aca="false">N(INDEX(Debts!$E$6:$E$55,B9))/100</f>
        <v>0</v>
      </c>
      <c r="E9" s="0" t="n">
        <f aca="false">IF(N(INDEX(Debts!$D$6:$D$55,B9))&gt;0,N(INDEX(Debts!$F$6:$F$55,B9)),0)</f>
        <v>0</v>
      </c>
      <c r="F9" s="0" t="str">
        <f aca="false">IF(N(INDEX(Debts!$G$6:$G$55,B9))&gt;0,INDEX(Debts!$G$6:$G$55,B9),"")</f>
        <v/>
      </c>
      <c r="G9" s="0" t="n">
        <f aca="false">MAX(N(INDEX(Debts!$D$6:$D$55,B9)),0)</f>
        <v>0</v>
      </c>
    </row>
    <row r="10" customFormat="false" ht="15" hidden="false" customHeight="false" outlineLevel="0" collapsed="false">
      <c r="A10" s="0" t="n">
        <v>9</v>
      </c>
      <c r="B10" s="0" t="n">
        <f aca="false">MATCH(A10,Debts!$K$6:$K$55,0)</f>
        <v>9</v>
      </c>
      <c r="C10" s="0" t="str">
        <f aca="false">IF(N(INDEX(Debts!$D$6:$D$55,B10))&gt;0,INDEX(Debts!$B$6:$B$55,B10)&amp;"","")</f>
        <v/>
      </c>
      <c r="D10" s="0" t="n">
        <f aca="false">N(INDEX(Debts!$E$6:$E$55,B10))/100</f>
        <v>0</v>
      </c>
      <c r="E10" s="0" t="n">
        <f aca="false">IF(N(INDEX(Debts!$D$6:$D$55,B10))&gt;0,N(INDEX(Debts!$F$6:$F$55,B10)),0)</f>
        <v>0</v>
      </c>
      <c r="F10" s="0" t="str">
        <f aca="false">IF(N(INDEX(Debts!$G$6:$G$55,B10))&gt;0,INDEX(Debts!$G$6:$G$55,B10),"")</f>
        <v/>
      </c>
      <c r="G10" s="0" t="n">
        <f aca="false">MAX(N(INDEX(Debts!$D$6:$D$55,B10)),0)</f>
        <v>0</v>
      </c>
    </row>
    <row r="11" customFormat="false" ht="15" hidden="false" customHeight="false" outlineLevel="0" collapsed="false">
      <c r="A11" s="0" t="n">
        <v>10</v>
      </c>
      <c r="B11" s="0" t="n">
        <f aca="false">MATCH(A11,Debts!$K$6:$K$55,0)</f>
        <v>10</v>
      </c>
      <c r="C11" s="0" t="str">
        <f aca="false">IF(N(INDEX(Debts!$D$6:$D$55,B11))&gt;0,INDEX(Debts!$B$6:$B$55,B11)&amp;"","")</f>
        <v/>
      </c>
      <c r="D11" s="0" t="n">
        <f aca="false">N(INDEX(Debts!$E$6:$E$55,B11))/100</f>
        <v>0</v>
      </c>
      <c r="E11" s="0" t="n">
        <f aca="false">IF(N(INDEX(Debts!$D$6:$D$55,B11))&gt;0,N(INDEX(Debts!$F$6:$F$55,B11)),0)</f>
        <v>0</v>
      </c>
      <c r="F11" s="0" t="str">
        <f aca="false">IF(N(INDEX(Debts!$G$6:$G$55,B11))&gt;0,INDEX(Debts!$G$6:$G$55,B11),"")</f>
        <v/>
      </c>
      <c r="G11" s="0" t="n">
        <f aca="false">MAX(N(INDEX(Debts!$D$6:$D$55,B11)),0)</f>
        <v>0</v>
      </c>
    </row>
    <row r="12" customFormat="false" ht="15" hidden="false" customHeight="false" outlineLevel="0" collapsed="false">
      <c r="A12" s="0" t="n">
        <v>11</v>
      </c>
      <c r="B12" s="0" t="n">
        <f aca="false">MATCH(A12,Debts!$K$6:$K$55,0)</f>
        <v>11</v>
      </c>
      <c r="C12" s="0" t="str">
        <f aca="false">IF(N(INDEX(Debts!$D$6:$D$55,B12))&gt;0,INDEX(Debts!$B$6:$B$55,B12)&amp;"","")</f>
        <v/>
      </c>
      <c r="D12" s="0" t="n">
        <f aca="false">N(INDEX(Debts!$E$6:$E$55,B12))/100</f>
        <v>0</v>
      </c>
      <c r="E12" s="0" t="n">
        <f aca="false">IF(N(INDEX(Debts!$D$6:$D$55,B12))&gt;0,N(INDEX(Debts!$F$6:$F$55,B12)),0)</f>
        <v>0</v>
      </c>
      <c r="F12" s="0" t="str">
        <f aca="false">IF(N(INDEX(Debts!$G$6:$G$55,B12))&gt;0,INDEX(Debts!$G$6:$G$55,B12),"")</f>
        <v/>
      </c>
      <c r="G12" s="0" t="n">
        <f aca="false">MAX(N(INDEX(Debts!$D$6:$D$55,B12)),0)</f>
        <v>0</v>
      </c>
    </row>
    <row r="13" customFormat="false" ht="15" hidden="false" customHeight="false" outlineLevel="0" collapsed="false">
      <c r="A13" s="0" t="n">
        <v>12</v>
      </c>
      <c r="B13" s="0" t="n">
        <f aca="false">MATCH(A13,Debts!$K$6:$K$55,0)</f>
        <v>12</v>
      </c>
      <c r="C13" s="0" t="str">
        <f aca="false">IF(N(INDEX(Debts!$D$6:$D$55,B13))&gt;0,INDEX(Debts!$B$6:$B$55,B13)&amp;"","")</f>
        <v/>
      </c>
      <c r="D13" s="0" t="n">
        <f aca="false">N(INDEX(Debts!$E$6:$E$55,B13))/100</f>
        <v>0</v>
      </c>
      <c r="E13" s="0" t="n">
        <f aca="false">IF(N(INDEX(Debts!$D$6:$D$55,B13))&gt;0,N(INDEX(Debts!$F$6:$F$55,B13)),0)</f>
        <v>0</v>
      </c>
      <c r="F13" s="0" t="str">
        <f aca="false">IF(N(INDEX(Debts!$G$6:$G$55,B13))&gt;0,INDEX(Debts!$G$6:$G$55,B13),"")</f>
        <v/>
      </c>
      <c r="G13" s="0" t="n">
        <f aca="false">MAX(N(INDEX(Debts!$D$6:$D$55,B13)),0)</f>
        <v>0</v>
      </c>
    </row>
    <row r="14" customFormat="false" ht="15" hidden="false" customHeight="false" outlineLevel="0" collapsed="false">
      <c r="A14" s="0" t="n">
        <v>13</v>
      </c>
      <c r="B14" s="0" t="n">
        <f aca="false">MATCH(A14,Debts!$K$6:$K$55,0)</f>
        <v>13</v>
      </c>
      <c r="C14" s="0" t="str">
        <f aca="false">IF(N(INDEX(Debts!$D$6:$D$55,B14))&gt;0,INDEX(Debts!$B$6:$B$55,B14)&amp;"","")</f>
        <v/>
      </c>
      <c r="D14" s="0" t="n">
        <f aca="false">N(INDEX(Debts!$E$6:$E$55,B14))/100</f>
        <v>0</v>
      </c>
      <c r="E14" s="0" t="n">
        <f aca="false">IF(N(INDEX(Debts!$D$6:$D$55,B14))&gt;0,N(INDEX(Debts!$F$6:$F$55,B14)),0)</f>
        <v>0</v>
      </c>
      <c r="F14" s="0" t="str">
        <f aca="false">IF(N(INDEX(Debts!$G$6:$G$55,B14))&gt;0,INDEX(Debts!$G$6:$G$55,B14),"")</f>
        <v/>
      </c>
      <c r="G14" s="0" t="n">
        <f aca="false">MAX(N(INDEX(Debts!$D$6:$D$55,B14)),0)</f>
        <v>0</v>
      </c>
    </row>
    <row r="15" customFormat="false" ht="15" hidden="false" customHeight="false" outlineLevel="0" collapsed="false">
      <c r="A15" s="0" t="n">
        <v>14</v>
      </c>
      <c r="B15" s="0" t="n">
        <f aca="false">MATCH(A15,Debts!$K$6:$K$55,0)</f>
        <v>14</v>
      </c>
      <c r="C15" s="0" t="str">
        <f aca="false">IF(N(INDEX(Debts!$D$6:$D$55,B15))&gt;0,INDEX(Debts!$B$6:$B$55,B15)&amp;"","")</f>
        <v/>
      </c>
      <c r="D15" s="0" t="n">
        <f aca="false">N(INDEX(Debts!$E$6:$E$55,B15))/100</f>
        <v>0</v>
      </c>
      <c r="E15" s="0" t="n">
        <f aca="false">IF(N(INDEX(Debts!$D$6:$D$55,B15))&gt;0,N(INDEX(Debts!$F$6:$F$55,B15)),0)</f>
        <v>0</v>
      </c>
      <c r="F15" s="0" t="str">
        <f aca="false">IF(N(INDEX(Debts!$G$6:$G$55,B15))&gt;0,INDEX(Debts!$G$6:$G$55,B15),"")</f>
        <v/>
      </c>
      <c r="G15" s="0" t="n">
        <f aca="false">MAX(N(INDEX(Debts!$D$6:$D$55,B15)),0)</f>
        <v>0</v>
      </c>
    </row>
    <row r="16" customFormat="false" ht="15" hidden="false" customHeight="false" outlineLevel="0" collapsed="false">
      <c r="A16" s="0" t="n">
        <v>15</v>
      </c>
      <c r="B16" s="0" t="n">
        <f aca="false">MATCH(A16,Debts!$K$6:$K$55,0)</f>
        <v>15</v>
      </c>
      <c r="C16" s="0" t="str">
        <f aca="false">IF(N(INDEX(Debts!$D$6:$D$55,B16))&gt;0,INDEX(Debts!$B$6:$B$55,B16)&amp;"","")</f>
        <v/>
      </c>
      <c r="D16" s="0" t="n">
        <f aca="false">N(INDEX(Debts!$E$6:$E$55,B16))/100</f>
        <v>0</v>
      </c>
      <c r="E16" s="0" t="n">
        <f aca="false">IF(N(INDEX(Debts!$D$6:$D$55,B16))&gt;0,N(INDEX(Debts!$F$6:$F$55,B16)),0)</f>
        <v>0</v>
      </c>
      <c r="F16" s="0" t="str">
        <f aca="false">IF(N(INDEX(Debts!$G$6:$G$55,B16))&gt;0,INDEX(Debts!$G$6:$G$55,B16),"")</f>
        <v/>
      </c>
      <c r="G16" s="0" t="n">
        <f aca="false">MAX(N(INDEX(Debts!$D$6:$D$55,B16)),0)</f>
        <v>0</v>
      </c>
    </row>
    <row r="17" customFormat="false" ht="15" hidden="false" customHeight="false" outlineLevel="0" collapsed="false">
      <c r="A17" s="0" t="n">
        <v>16</v>
      </c>
      <c r="B17" s="0" t="n">
        <f aca="false">MATCH(A17,Debts!$K$6:$K$55,0)</f>
        <v>16</v>
      </c>
      <c r="C17" s="0" t="str">
        <f aca="false">IF(N(INDEX(Debts!$D$6:$D$55,B17))&gt;0,INDEX(Debts!$B$6:$B$55,B17)&amp;"","")</f>
        <v/>
      </c>
      <c r="D17" s="0" t="n">
        <f aca="false">N(INDEX(Debts!$E$6:$E$55,B17))/100</f>
        <v>0</v>
      </c>
      <c r="E17" s="0" t="n">
        <f aca="false">IF(N(INDEX(Debts!$D$6:$D$55,B17))&gt;0,N(INDEX(Debts!$F$6:$F$55,B17)),0)</f>
        <v>0</v>
      </c>
      <c r="F17" s="0" t="str">
        <f aca="false">IF(N(INDEX(Debts!$G$6:$G$55,B17))&gt;0,INDEX(Debts!$G$6:$G$55,B17),"")</f>
        <v/>
      </c>
      <c r="G17" s="0" t="n">
        <f aca="false">MAX(N(INDEX(Debts!$D$6:$D$55,B17)),0)</f>
        <v>0</v>
      </c>
    </row>
    <row r="18" customFormat="false" ht="15" hidden="false" customHeight="false" outlineLevel="0" collapsed="false">
      <c r="A18" s="0" t="n">
        <v>17</v>
      </c>
      <c r="B18" s="0" t="n">
        <f aca="false">MATCH(A18,Debts!$K$6:$K$55,0)</f>
        <v>17</v>
      </c>
      <c r="C18" s="0" t="str">
        <f aca="false">IF(N(INDEX(Debts!$D$6:$D$55,B18))&gt;0,INDEX(Debts!$B$6:$B$55,B18)&amp;"","")</f>
        <v/>
      </c>
      <c r="D18" s="0" t="n">
        <f aca="false">N(INDEX(Debts!$E$6:$E$55,B18))/100</f>
        <v>0</v>
      </c>
      <c r="E18" s="0" t="n">
        <f aca="false">IF(N(INDEX(Debts!$D$6:$D$55,B18))&gt;0,N(INDEX(Debts!$F$6:$F$55,B18)),0)</f>
        <v>0</v>
      </c>
      <c r="F18" s="0" t="str">
        <f aca="false">IF(N(INDEX(Debts!$G$6:$G$55,B18))&gt;0,INDEX(Debts!$G$6:$G$55,B18),"")</f>
        <v/>
      </c>
      <c r="G18" s="0" t="n">
        <f aca="false">MAX(N(INDEX(Debts!$D$6:$D$55,B18)),0)</f>
        <v>0</v>
      </c>
    </row>
    <row r="19" customFormat="false" ht="15" hidden="false" customHeight="false" outlineLevel="0" collapsed="false">
      <c r="A19" s="0" t="n">
        <v>18</v>
      </c>
      <c r="B19" s="0" t="n">
        <f aca="false">MATCH(A19,Debts!$K$6:$K$55,0)</f>
        <v>18</v>
      </c>
      <c r="C19" s="0" t="str">
        <f aca="false">IF(N(INDEX(Debts!$D$6:$D$55,B19))&gt;0,INDEX(Debts!$B$6:$B$55,B19)&amp;"","")</f>
        <v/>
      </c>
      <c r="D19" s="0" t="n">
        <f aca="false">N(INDEX(Debts!$E$6:$E$55,B19))/100</f>
        <v>0</v>
      </c>
      <c r="E19" s="0" t="n">
        <f aca="false">IF(N(INDEX(Debts!$D$6:$D$55,B19))&gt;0,N(INDEX(Debts!$F$6:$F$55,B19)),0)</f>
        <v>0</v>
      </c>
      <c r="F19" s="0" t="str">
        <f aca="false">IF(N(INDEX(Debts!$G$6:$G$55,B19))&gt;0,INDEX(Debts!$G$6:$G$55,B19),"")</f>
        <v/>
      </c>
      <c r="G19" s="0" t="n">
        <f aca="false">MAX(N(INDEX(Debts!$D$6:$D$55,B19)),0)</f>
        <v>0</v>
      </c>
    </row>
    <row r="20" customFormat="false" ht="15" hidden="false" customHeight="false" outlineLevel="0" collapsed="false">
      <c r="A20" s="0" t="n">
        <v>19</v>
      </c>
      <c r="B20" s="0" t="n">
        <f aca="false">MATCH(A20,Debts!$K$6:$K$55,0)</f>
        <v>19</v>
      </c>
      <c r="C20" s="0" t="str">
        <f aca="false">IF(N(INDEX(Debts!$D$6:$D$55,B20))&gt;0,INDEX(Debts!$B$6:$B$55,B20)&amp;"","")</f>
        <v/>
      </c>
      <c r="D20" s="0" t="n">
        <f aca="false">N(INDEX(Debts!$E$6:$E$55,B20))/100</f>
        <v>0</v>
      </c>
      <c r="E20" s="0" t="n">
        <f aca="false">IF(N(INDEX(Debts!$D$6:$D$55,B20))&gt;0,N(INDEX(Debts!$F$6:$F$55,B20)),0)</f>
        <v>0</v>
      </c>
      <c r="F20" s="0" t="str">
        <f aca="false">IF(N(INDEX(Debts!$G$6:$G$55,B20))&gt;0,INDEX(Debts!$G$6:$G$55,B20),"")</f>
        <v/>
      </c>
      <c r="G20" s="0" t="n">
        <f aca="false">MAX(N(INDEX(Debts!$D$6:$D$55,B20)),0)</f>
        <v>0</v>
      </c>
    </row>
    <row r="21" customFormat="false" ht="15" hidden="false" customHeight="false" outlineLevel="0" collapsed="false">
      <c r="A21" s="0" t="n">
        <v>20</v>
      </c>
      <c r="B21" s="0" t="n">
        <f aca="false">MATCH(A21,Debts!$K$6:$K$55,0)</f>
        <v>20</v>
      </c>
      <c r="C21" s="0" t="str">
        <f aca="false">IF(N(INDEX(Debts!$D$6:$D$55,B21))&gt;0,INDEX(Debts!$B$6:$B$55,B21)&amp;"","")</f>
        <v/>
      </c>
      <c r="D21" s="0" t="n">
        <f aca="false">N(INDEX(Debts!$E$6:$E$55,B21))/100</f>
        <v>0</v>
      </c>
      <c r="E21" s="0" t="n">
        <f aca="false">IF(N(INDEX(Debts!$D$6:$D$55,B21))&gt;0,N(INDEX(Debts!$F$6:$F$55,B21)),0)</f>
        <v>0</v>
      </c>
      <c r="F21" s="0" t="str">
        <f aca="false">IF(N(INDEX(Debts!$G$6:$G$55,B21))&gt;0,INDEX(Debts!$G$6:$G$55,B21),"")</f>
        <v/>
      </c>
      <c r="G21" s="0" t="n">
        <f aca="false">MAX(N(INDEX(Debts!$D$6:$D$55,B21)),0)</f>
        <v>0</v>
      </c>
    </row>
    <row r="22" customFormat="false" ht="15" hidden="false" customHeight="false" outlineLevel="0" collapsed="false">
      <c r="A22" s="0" t="n">
        <v>21</v>
      </c>
      <c r="B22" s="0" t="n">
        <f aca="false">MATCH(A22,Debts!$K$6:$K$55,0)</f>
        <v>21</v>
      </c>
      <c r="C22" s="0" t="str">
        <f aca="false">IF(N(INDEX(Debts!$D$6:$D$55,B22))&gt;0,INDEX(Debts!$B$6:$B$55,B22)&amp;"","")</f>
        <v/>
      </c>
      <c r="D22" s="0" t="n">
        <f aca="false">N(INDEX(Debts!$E$6:$E$55,B22))/100</f>
        <v>0</v>
      </c>
      <c r="E22" s="0" t="n">
        <f aca="false">IF(N(INDEX(Debts!$D$6:$D$55,B22))&gt;0,N(INDEX(Debts!$F$6:$F$55,B22)),0)</f>
        <v>0</v>
      </c>
      <c r="F22" s="0" t="str">
        <f aca="false">IF(N(INDEX(Debts!$G$6:$G$55,B22))&gt;0,INDEX(Debts!$G$6:$G$55,B22),"")</f>
        <v/>
      </c>
      <c r="G22" s="0" t="n">
        <f aca="false">MAX(N(INDEX(Debts!$D$6:$D$55,B22)),0)</f>
        <v>0</v>
      </c>
    </row>
    <row r="23" customFormat="false" ht="15" hidden="false" customHeight="false" outlineLevel="0" collapsed="false">
      <c r="A23" s="0" t="n">
        <v>22</v>
      </c>
      <c r="B23" s="0" t="n">
        <f aca="false">MATCH(A23,Debts!$K$6:$K$55,0)</f>
        <v>22</v>
      </c>
      <c r="C23" s="0" t="str">
        <f aca="false">IF(N(INDEX(Debts!$D$6:$D$55,B23))&gt;0,INDEX(Debts!$B$6:$B$55,B23)&amp;"","")</f>
        <v/>
      </c>
      <c r="D23" s="0" t="n">
        <f aca="false">N(INDEX(Debts!$E$6:$E$55,B23))/100</f>
        <v>0</v>
      </c>
      <c r="E23" s="0" t="n">
        <f aca="false">IF(N(INDEX(Debts!$D$6:$D$55,B23))&gt;0,N(INDEX(Debts!$F$6:$F$55,B23)),0)</f>
        <v>0</v>
      </c>
      <c r="F23" s="0" t="str">
        <f aca="false">IF(N(INDEX(Debts!$G$6:$G$55,B23))&gt;0,INDEX(Debts!$G$6:$G$55,B23),"")</f>
        <v/>
      </c>
      <c r="G23" s="0" t="n">
        <f aca="false">MAX(N(INDEX(Debts!$D$6:$D$55,B23)),0)</f>
        <v>0</v>
      </c>
    </row>
    <row r="24" customFormat="false" ht="15" hidden="false" customHeight="false" outlineLevel="0" collapsed="false">
      <c r="A24" s="0" t="n">
        <v>23</v>
      </c>
      <c r="B24" s="0" t="n">
        <f aca="false">MATCH(A24,Debts!$K$6:$K$55,0)</f>
        <v>23</v>
      </c>
      <c r="C24" s="0" t="str">
        <f aca="false">IF(N(INDEX(Debts!$D$6:$D$55,B24))&gt;0,INDEX(Debts!$B$6:$B$55,B24)&amp;"","")</f>
        <v/>
      </c>
      <c r="D24" s="0" t="n">
        <f aca="false">N(INDEX(Debts!$E$6:$E$55,B24))/100</f>
        <v>0</v>
      </c>
      <c r="E24" s="0" t="n">
        <f aca="false">IF(N(INDEX(Debts!$D$6:$D$55,B24))&gt;0,N(INDEX(Debts!$F$6:$F$55,B24)),0)</f>
        <v>0</v>
      </c>
      <c r="F24" s="0" t="str">
        <f aca="false">IF(N(INDEX(Debts!$G$6:$G$55,B24))&gt;0,INDEX(Debts!$G$6:$G$55,B24),"")</f>
        <v/>
      </c>
      <c r="G24" s="0" t="n">
        <f aca="false">MAX(N(INDEX(Debts!$D$6:$D$55,B24)),0)</f>
        <v>0</v>
      </c>
    </row>
    <row r="25" customFormat="false" ht="15" hidden="false" customHeight="false" outlineLevel="0" collapsed="false">
      <c r="A25" s="0" t="n">
        <v>24</v>
      </c>
      <c r="B25" s="0" t="n">
        <f aca="false">MATCH(A25,Debts!$K$6:$K$55,0)</f>
        <v>24</v>
      </c>
      <c r="C25" s="0" t="str">
        <f aca="false">IF(N(INDEX(Debts!$D$6:$D$55,B25))&gt;0,INDEX(Debts!$B$6:$B$55,B25)&amp;"","")</f>
        <v/>
      </c>
      <c r="D25" s="0" t="n">
        <f aca="false">N(INDEX(Debts!$E$6:$E$55,B25))/100</f>
        <v>0</v>
      </c>
      <c r="E25" s="0" t="n">
        <f aca="false">IF(N(INDEX(Debts!$D$6:$D$55,B25))&gt;0,N(INDEX(Debts!$F$6:$F$55,B25)),0)</f>
        <v>0</v>
      </c>
      <c r="F25" s="0" t="str">
        <f aca="false">IF(N(INDEX(Debts!$G$6:$G$55,B25))&gt;0,INDEX(Debts!$G$6:$G$55,B25),"")</f>
        <v/>
      </c>
      <c r="G25" s="0" t="n">
        <f aca="false">MAX(N(INDEX(Debts!$D$6:$D$55,B25)),0)</f>
        <v>0</v>
      </c>
    </row>
    <row r="26" customFormat="false" ht="15" hidden="false" customHeight="false" outlineLevel="0" collapsed="false">
      <c r="A26" s="0" t="n">
        <v>25</v>
      </c>
      <c r="B26" s="0" t="n">
        <f aca="false">MATCH(A26,Debts!$K$6:$K$55,0)</f>
        <v>25</v>
      </c>
      <c r="C26" s="0" t="str">
        <f aca="false">IF(N(INDEX(Debts!$D$6:$D$55,B26))&gt;0,INDEX(Debts!$B$6:$B$55,B26)&amp;"","")</f>
        <v/>
      </c>
      <c r="D26" s="0" t="n">
        <f aca="false">N(INDEX(Debts!$E$6:$E$55,B26))/100</f>
        <v>0</v>
      </c>
      <c r="E26" s="0" t="n">
        <f aca="false">IF(N(INDEX(Debts!$D$6:$D$55,B26))&gt;0,N(INDEX(Debts!$F$6:$F$55,B26)),0)</f>
        <v>0</v>
      </c>
      <c r="F26" s="0" t="str">
        <f aca="false">IF(N(INDEX(Debts!$G$6:$G$55,B26))&gt;0,INDEX(Debts!$G$6:$G$55,B26),"")</f>
        <v/>
      </c>
      <c r="G26" s="0" t="n">
        <f aca="false">MAX(N(INDEX(Debts!$D$6:$D$55,B26)),0)</f>
        <v>0</v>
      </c>
    </row>
    <row r="27" customFormat="false" ht="15" hidden="false" customHeight="false" outlineLevel="0" collapsed="false">
      <c r="A27" s="0" t="n">
        <v>26</v>
      </c>
      <c r="B27" s="0" t="n">
        <f aca="false">MATCH(A27,Debts!$K$6:$K$55,0)</f>
        <v>26</v>
      </c>
      <c r="C27" s="0" t="str">
        <f aca="false">IF(N(INDEX(Debts!$D$6:$D$55,B27))&gt;0,INDEX(Debts!$B$6:$B$55,B27)&amp;"","")</f>
        <v/>
      </c>
      <c r="D27" s="0" t="n">
        <f aca="false">N(INDEX(Debts!$E$6:$E$55,B27))/100</f>
        <v>0</v>
      </c>
      <c r="E27" s="0" t="n">
        <f aca="false">IF(N(INDEX(Debts!$D$6:$D$55,B27))&gt;0,N(INDEX(Debts!$F$6:$F$55,B27)),0)</f>
        <v>0</v>
      </c>
      <c r="F27" s="0" t="str">
        <f aca="false">IF(N(INDEX(Debts!$G$6:$G$55,B27))&gt;0,INDEX(Debts!$G$6:$G$55,B27),"")</f>
        <v/>
      </c>
      <c r="G27" s="0" t="n">
        <f aca="false">MAX(N(INDEX(Debts!$D$6:$D$55,B27)),0)</f>
        <v>0</v>
      </c>
    </row>
    <row r="28" customFormat="false" ht="15" hidden="false" customHeight="false" outlineLevel="0" collapsed="false">
      <c r="A28" s="0" t="n">
        <v>27</v>
      </c>
      <c r="B28" s="0" t="n">
        <f aca="false">MATCH(A28,Debts!$K$6:$K$55,0)</f>
        <v>27</v>
      </c>
      <c r="C28" s="0" t="str">
        <f aca="false">IF(N(INDEX(Debts!$D$6:$D$55,B28))&gt;0,INDEX(Debts!$B$6:$B$55,B28)&amp;"","")</f>
        <v/>
      </c>
      <c r="D28" s="0" t="n">
        <f aca="false">N(INDEX(Debts!$E$6:$E$55,B28))/100</f>
        <v>0</v>
      </c>
      <c r="E28" s="0" t="n">
        <f aca="false">IF(N(INDEX(Debts!$D$6:$D$55,B28))&gt;0,N(INDEX(Debts!$F$6:$F$55,B28)),0)</f>
        <v>0</v>
      </c>
      <c r="F28" s="0" t="str">
        <f aca="false">IF(N(INDEX(Debts!$G$6:$G$55,B28))&gt;0,INDEX(Debts!$G$6:$G$55,B28),"")</f>
        <v/>
      </c>
      <c r="G28" s="0" t="n">
        <f aca="false">MAX(N(INDEX(Debts!$D$6:$D$55,B28)),0)</f>
        <v>0</v>
      </c>
    </row>
    <row r="29" customFormat="false" ht="15" hidden="false" customHeight="false" outlineLevel="0" collapsed="false">
      <c r="A29" s="0" t="n">
        <v>28</v>
      </c>
      <c r="B29" s="0" t="n">
        <f aca="false">MATCH(A29,Debts!$K$6:$K$55,0)</f>
        <v>28</v>
      </c>
      <c r="C29" s="0" t="str">
        <f aca="false">IF(N(INDEX(Debts!$D$6:$D$55,B29))&gt;0,INDEX(Debts!$B$6:$B$55,B29)&amp;"","")</f>
        <v/>
      </c>
      <c r="D29" s="0" t="n">
        <f aca="false">N(INDEX(Debts!$E$6:$E$55,B29))/100</f>
        <v>0</v>
      </c>
      <c r="E29" s="0" t="n">
        <f aca="false">IF(N(INDEX(Debts!$D$6:$D$55,B29))&gt;0,N(INDEX(Debts!$F$6:$F$55,B29)),0)</f>
        <v>0</v>
      </c>
      <c r="F29" s="0" t="str">
        <f aca="false">IF(N(INDEX(Debts!$G$6:$G$55,B29))&gt;0,INDEX(Debts!$G$6:$G$55,B29),"")</f>
        <v/>
      </c>
      <c r="G29" s="0" t="n">
        <f aca="false">MAX(N(INDEX(Debts!$D$6:$D$55,B29)),0)</f>
        <v>0</v>
      </c>
    </row>
    <row r="30" customFormat="false" ht="15" hidden="false" customHeight="false" outlineLevel="0" collapsed="false">
      <c r="A30" s="0" t="n">
        <v>29</v>
      </c>
      <c r="B30" s="0" t="n">
        <f aca="false">MATCH(A30,Debts!$K$6:$K$55,0)</f>
        <v>29</v>
      </c>
      <c r="C30" s="0" t="str">
        <f aca="false">IF(N(INDEX(Debts!$D$6:$D$55,B30))&gt;0,INDEX(Debts!$B$6:$B$55,B30)&amp;"","")</f>
        <v/>
      </c>
      <c r="D30" s="0" t="n">
        <f aca="false">N(INDEX(Debts!$E$6:$E$55,B30))/100</f>
        <v>0</v>
      </c>
      <c r="E30" s="0" t="n">
        <f aca="false">IF(N(INDEX(Debts!$D$6:$D$55,B30))&gt;0,N(INDEX(Debts!$F$6:$F$55,B30)),0)</f>
        <v>0</v>
      </c>
      <c r="F30" s="0" t="str">
        <f aca="false">IF(N(INDEX(Debts!$G$6:$G$55,B30))&gt;0,INDEX(Debts!$G$6:$G$55,B30),"")</f>
        <v/>
      </c>
      <c r="G30" s="0" t="n">
        <f aca="false">MAX(N(INDEX(Debts!$D$6:$D$55,B30)),0)</f>
        <v>0</v>
      </c>
    </row>
    <row r="31" customFormat="false" ht="15" hidden="false" customHeight="false" outlineLevel="0" collapsed="false">
      <c r="A31" s="0" t="n">
        <v>30</v>
      </c>
      <c r="B31" s="0" t="n">
        <f aca="false">MATCH(A31,Debts!$K$6:$K$55,0)</f>
        <v>30</v>
      </c>
      <c r="C31" s="0" t="str">
        <f aca="false">IF(N(INDEX(Debts!$D$6:$D$55,B31))&gt;0,INDEX(Debts!$B$6:$B$55,B31)&amp;"","")</f>
        <v/>
      </c>
      <c r="D31" s="0" t="n">
        <f aca="false">N(INDEX(Debts!$E$6:$E$55,B31))/100</f>
        <v>0</v>
      </c>
      <c r="E31" s="0" t="n">
        <f aca="false">IF(N(INDEX(Debts!$D$6:$D$55,B31))&gt;0,N(INDEX(Debts!$F$6:$F$55,B31)),0)</f>
        <v>0</v>
      </c>
      <c r="F31" s="0" t="str">
        <f aca="false">IF(N(INDEX(Debts!$G$6:$G$55,B31))&gt;0,INDEX(Debts!$G$6:$G$55,B31),"")</f>
        <v/>
      </c>
      <c r="G31" s="0" t="n">
        <f aca="false">MAX(N(INDEX(Debts!$D$6:$D$55,B31)),0)</f>
        <v>0</v>
      </c>
    </row>
    <row r="32" customFormat="false" ht="15" hidden="false" customHeight="false" outlineLevel="0" collapsed="false">
      <c r="A32" s="0" t="n">
        <v>31</v>
      </c>
      <c r="B32" s="0" t="n">
        <f aca="false">MATCH(A32,Debts!$K$6:$K$55,0)</f>
        <v>31</v>
      </c>
      <c r="C32" s="0" t="str">
        <f aca="false">IF(N(INDEX(Debts!$D$6:$D$55,B32))&gt;0,INDEX(Debts!$B$6:$B$55,B32)&amp;"","")</f>
        <v/>
      </c>
      <c r="D32" s="0" t="n">
        <f aca="false">N(INDEX(Debts!$E$6:$E$55,B32))/100</f>
        <v>0</v>
      </c>
      <c r="E32" s="0" t="n">
        <f aca="false">IF(N(INDEX(Debts!$D$6:$D$55,B32))&gt;0,N(INDEX(Debts!$F$6:$F$55,B32)),0)</f>
        <v>0</v>
      </c>
      <c r="F32" s="0" t="str">
        <f aca="false">IF(N(INDEX(Debts!$G$6:$G$55,B32))&gt;0,INDEX(Debts!$G$6:$G$55,B32),"")</f>
        <v/>
      </c>
      <c r="G32" s="0" t="n">
        <f aca="false">MAX(N(INDEX(Debts!$D$6:$D$55,B32)),0)</f>
        <v>0</v>
      </c>
    </row>
    <row r="33" customFormat="false" ht="15" hidden="false" customHeight="false" outlineLevel="0" collapsed="false">
      <c r="A33" s="0" t="n">
        <v>32</v>
      </c>
      <c r="B33" s="0" t="n">
        <f aca="false">MATCH(A33,Debts!$K$6:$K$55,0)</f>
        <v>32</v>
      </c>
      <c r="C33" s="0" t="str">
        <f aca="false">IF(N(INDEX(Debts!$D$6:$D$55,B33))&gt;0,INDEX(Debts!$B$6:$B$55,B33)&amp;"","")</f>
        <v/>
      </c>
      <c r="D33" s="0" t="n">
        <f aca="false">N(INDEX(Debts!$E$6:$E$55,B33))/100</f>
        <v>0</v>
      </c>
      <c r="E33" s="0" t="n">
        <f aca="false">IF(N(INDEX(Debts!$D$6:$D$55,B33))&gt;0,N(INDEX(Debts!$F$6:$F$55,B33)),0)</f>
        <v>0</v>
      </c>
      <c r="F33" s="0" t="str">
        <f aca="false">IF(N(INDEX(Debts!$G$6:$G$55,B33))&gt;0,INDEX(Debts!$G$6:$G$55,B33),"")</f>
        <v/>
      </c>
      <c r="G33" s="0" t="n">
        <f aca="false">MAX(N(INDEX(Debts!$D$6:$D$55,B33)),0)</f>
        <v>0</v>
      </c>
    </row>
    <row r="34" customFormat="false" ht="15" hidden="false" customHeight="false" outlineLevel="0" collapsed="false">
      <c r="A34" s="0" t="n">
        <v>33</v>
      </c>
      <c r="B34" s="0" t="n">
        <f aca="false">MATCH(A34,Debts!$K$6:$K$55,0)</f>
        <v>33</v>
      </c>
      <c r="C34" s="0" t="str">
        <f aca="false">IF(N(INDEX(Debts!$D$6:$D$55,B34))&gt;0,INDEX(Debts!$B$6:$B$55,B34)&amp;"","")</f>
        <v/>
      </c>
      <c r="D34" s="0" t="n">
        <f aca="false">N(INDEX(Debts!$E$6:$E$55,B34))/100</f>
        <v>0</v>
      </c>
      <c r="E34" s="0" t="n">
        <f aca="false">IF(N(INDEX(Debts!$D$6:$D$55,B34))&gt;0,N(INDEX(Debts!$F$6:$F$55,B34)),0)</f>
        <v>0</v>
      </c>
      <c r="F34" s="0" t="str">
        <f aca="false">IF(N(INDEX(Debts!$G$6:$G$55,B34))&gt;0,INDEX(Debts!$G$6:$G$55,B34),"")</f>
        <v/>
      </c>
      <c r="G34" s="0" t="n">
        <f aca="false">MAX(N(INDEX(Debts!$D$6:$D$55,B34)),0)</f>
        <v>0</v>
      </c>
    </row>
    <row r="35" customFormat="false" ht="15" hidden="false" customHeight="false" outlineLevel="0" collapsed="false">
      <c r="A35" s="0" t="n">
        <v>34</v>
      </c>
      <c r="B35" s="0" t="n">
        <f aca="false">MATCH(A35,Debts!$K$6:$K$55,0)</f>
        <v>34</v>
      </c>
      <c r="C35" s="0" t="str">
        <f aca="false">IF(N(INDEX(Debts!$D$6:$D$55,B35))&gt;0,INDEX(Debts!$B$6:$B$55,B35)&amp;"","")</f>
        <v/>
      </c>
      <c r="D35" s="0" t="n">
        <f aca="false">N(INDEX(Debts!$E$6:$E$55,B35))/100</f>
        <v>0</v>
      </c>
      <c r="E35" s="0" t="n">
        <f aca="false">IF(N(INDEX(Debts!$D$6:$D$55,B35))&gt;0,N(INDEX(Debts!$F$6:$F$55,B35)),0)</f>
        <v>0</v>
      </c>
      <c r="F35" s="0" t="str">
        <f aca="false">IF(N(INDEX(Debts!$G$6:$G$55,B35))&gt;0,INDEX(Debts!$G$6:$G$55,B35),"")</f>
        <v/>
      </c>
      <c r="G35" s="0" t="n">
        <f aca="false">MAX(N(INDEX(Debts!$D$6:$D$55,B35)),0)</f>
        <v>0</v>
      </c>
    </row>
    <row r="36" customFormat="false" ht="15" hidden="false" customHeight="false" outlineLevel="0" collapsed="false">
      <c r="A36" s="0" t="n">
        <v>35</v>
      </c>
      <c r="B36" s="0" t="n">
        <f aca="false">MATCH(A36,Debts!$K$6:$K$55,0)</f>
        <v>35</v>
      </c>
      <c r="C36" s="0" t="str">
        <f aca="false">IF(N(INDEX(Debts!$D$6:$D$55,B36))&gt;0,INDEX(Debts!$B$6:$B$55,B36)&amp;"","")</f>
        <v/>
      </c>
      <c r="D36" s="0" t="n">
        <f aca="false">N(INDEX(Debts!$E$6:$E$55,B36))/100</f>
        <v>0</v>
      </c>
      <c r="E36" s="0" t="n">
        <f aca="false">IF(N(INDEX(Debts!$D$6:$D$55,B36))&gt;0,N(INDEX(Debts!$F$6:$F$55,B36)),0)</f>
        <v>0</v>
      </c>
      <c r="F36" s="0" t="str">
        <f aca="false">IF(N(INDEX(Debts!$G$6:$G$55,B36))&gt;0,INDEX(Debts!$G$6:$G$55,B36),"")</f>
        <v/>
      </c>
      <c r="G36" s="0" t="n">
        <f aca="false">MAX(N(INDEX(Debts!$D$6:$D$55,B36)),0)</f>
        <v>0</v>
      </c>
    </row>
    <row r="37" customFormat="false" ht="15" hidden="false" customHeight="false" outlineLevel="0" collapsed="false">
      <c r="A37" s="0" t="n">
        <v>36</v>
      </c>
      <c r="B37" s="0" t="n">
        <f aca="false">MATCH(A37,Debts!$K$6:$K$55,0)</f>
        <v>36</v>
      </c>
      <c r="C37" s="0" t="str">
        <f aca="false">IF(N(INDEX(Debts!$D$6:$D$55,B37))&gt;0,INDEX(Debts!$B$6:$B$55,B37)&amp;"","")</f>
        <v/>
      </c>
      <c r="D37" s="0" t="n">
        <f aca="false">N(INDEX(Debts!$E$6:$E$55,B37))/100</f>
        <v>0</v>
      </c>
      <c r="E37" s="0" t="n">
        <f aca="false">IF(N(INDEX(Debts!$D$6:$D$55,B37))&gt;0,N(INDEX(Debts!$F$6:$F$55,B37)),0)</f>
        <v>0</v>
      </c>
      <c r="F37" s="0" t="str">
        <f aca="false">IF(N(INDEX(Debts!$G$6:$G$55,B37))&gt;0,INDEX(Debts!$G$6:$G$55,B37),"")</f>
        <v/>
      </c>
      <c r="G37" s="0" t="n">
        <f aca="false">MAX(N(INDEX(Debts!$D$6:$D$55,B37)),0)</f>
        <v>0</v>
      </c>
    </row>
    <row r="38" customFormat="false" ht="15" hidden="false" customHeight="false" outlineLevel="0" collapsed="false">
      <c r="A38" s="0" t="n">
        <v>37</v>
      </c>
      <c r="B38" s="0" t="n">
        <f aca="false">MATCH(A38,Debts!$K$6:$K$55,0)</f>
        <v>37</v>
      </c>
      <c r="C38" s="0" t="str">
        <f aca="false">IF(N(INDEX(Debts!$D$6:$D$55,B38))&gt;0,INDEX(Debts!$B$6:$B$55,B38)&amp;"","")</f>
        <v/>
      </c>
      <c r="D38" s="0" t="n">
        <f aca="false">N(INDEX(Debts!$E$6:$E$55,B38))/100</f>
        <v>0</v>
      </c>
      <c r="E38" s="0" t="n">
        <f aca="false">IF(N(INDEX(Debts!$D$6:$D$55,B38))&gt;0,N(INDEX(Debts!$F$6:$F$55,B38)),0)</f>
        <v>0</v>
      </c>
      <c r="F38" s="0" t="str">
        <f aca="false">IF(N(INDEX(Debts!$G$6:$G$55,B38))&gt;0,INDEX(Debts!$G$6:$G$55,B38),"")</f>
        <v/>
      </c>
      <c r="G38" s="0" t="n">
        <f aca="false">MAX(N(INDEX(Debts!$D$6:$D$55,B38)),0)</f>
        <v>0</v>
      </c>
    </row>
    <row r="39" customFormat="false" ht="15" hidden="false" customHeight="false" outlineLevel="0" collapsed="false">
      <c r="A39" s="0" t="n">
        <v>38</v>
      </c>
      <c r="B39" s="0" t="n">
        <f aca="false">MATCH(A39,Debts!$K$6:$K$55,0)</f>
        <v>38</v>
      </c>
      <c r="C39" s="0" t="str">
        <f aca="false">IF(N(INDEX(Debts!$D$6:$D$55,B39))&gt;0,INDEX(Debts!$B$6:$B$55,B39)&amp;"","")</f>
        <v/>
      </c>
      <c r="D39" s="0" t="n">
        <f aca="false">N(INDEX(Debts!$E$6:$E$55,B39))/100</f>
        <v>0</v>
      </c>
      <c r="E39" s="0" t="n">
        <f aca="false">IF(N(INDEX(Debts!$D$6:$D$55,B39))&gt;0,N(INDEX(Debts!$F$6:$F$55,B39)),0)</f>
        <v>0</v>
      </c>
      <c r="F39" s="0" t="str">
        <f aca="false">IF(N(INDEX(Debts!$G$6:$G$55,B39))&gt;0,INDEX(Debts!$G$6:$G$55,B39),"")</f>
        <v/>
      </c>
      <c r="G39" s="0" t="n">
        <f aca="false">MAX(N(INDEX(Debts!$D$6:$D$55,B39)),0)</f>
        <v>0</v>
      </c>
    </row>
    <row r="40" customFormat="false" ht="15" hidden="false" customHeight="false" outlineLevel="0" collapsed="false">
      <c r="A40" s="0" t="n">
        <v>39</v>
      </c>
      <c r="B40" s="0" t="n">
        <f aca="false">MATCH(A40,Debts!$K$6:$K$55,0)</f>
        <v>39</v>
      </c>
      <c r="C40" s="0" t="str">
        <f aca="false">IF(N(INDEX(Debts!$D$6:$D$55,B40))&gt;0,INDEX(Debts!$B$6:$B$55,B40)&amp;"","")</f>
        <v/>
      </c>
      <c r="D40" s="0" t="n">
        <f aca="false">N(INDEX(Debts!$E$6:$E$55,B40))/100</f>
        <v>0</v>
      </c>
      <c r="E40" s="0" t="n">
        <f aca="false">IF(N(INDEX(Debts!$D$6:$D$55,B40))&gt;0,N(INDEX(Debts!$F$6:$F$55,B40)),0)</f>
        <v>0</v>
      </c>
      <c r="F40" s="0" t="str">
        <f aca="false">IF(N(INDEX(Debts!$G$6:$G$55,B40))&gt;0,INDEX(Debts!$G$6:$G$55,B40),"")</f>
        <v/>
      </c>
      <c r="G40" s="0" t="n">
        <f aca="false">MAX(N(INDEX(Debts!$D$6:$D$55,B40)),0)</f>
        <v>0</v>
      </c>
    </row>
    <row r="41" customFormat="false" ht="15" hidden="false" customHeight="false" outlineLevel="0" collapsed="false">
      <c r="A41" s="0" t="n">
        <v>40</v>
      </c>
      <c r="B41" s="0" t="n">
        <f aca="false">MATCH(A41,Debts!$K$6:$K$55,0)</f>
        <v>40</v>
      </c>
      <c r="C41" s="0" t="str">
        <f aca="false">IF(N(INDEX(Debts!$D$6:$D$55,B41))&gt;0,INDEX(Debts!$B$6:$B$55,B41)&amp;"","")</f>
        <v/>
      </c>
      <c r="D41" s="0" t="n">
        <f aca="false">N(INDEX(Debts!$E$6:$E$55,B41))/100</f>
        <v>0</v>
      </c>
      <c r="E41" s="0" t="n">
        <f aca="false">IF(N(INDEX(Debts!$D$6:$D$55,B41))&gt;0,N(INDEX(Debts!$F$6:$F$55,B41)),0)</f>
        <v>0</v>
      </c>
      <c r="F41" s="0" t="str">
        <f aca="false">IF(N(INDEX(Debts!$G$6:$G$55,B41))&gt;0,INDEX(Debts!$G$6:$G$55,B41),"")</f>
        <v/>
      </c>
      <c r="G41" s="0" t="n">
        <f aca="false">MAX(N(INDEX(Debts!$D$6:$D$55,B41)),0)</f>
        <v>0</v>
      </c>
    </row>
    <row r="42" customFormat="false" ht="15" hidden="false" customHeight="false" outlineLevel="0" collapsed="false">
      <c r="A42" s="0" t="n">
        <v>41</v>
      </c>
      <c r="B42" s="0" t="n">
        <f aca="false">MATCH(A42,Debts!$K$6:$K$55,0)</f>
        <v>41</v>
      </c>
      <c r="C42" s="0" t="str">
        <f aca="false">IF(N(INDEX(Debts!$D$6:$D$55,B42))&gt;0,INDEX(Debts!$B$6:$B$55,B42)&amp;"","")</f>
        <v/>
      </c>
      <c r="D42" s="0" t="n">
        <f aca="false">N(INDEX(Debts!$E$6:$E$55,B42))/100</f>
        <v>0</v>
      </c>
      <c r="E42" s="0" t="n">
        <f aca="false">IF(N(INDEX(Debts!$D$6:$D$55,B42))&gt;0,N(INDEX(Debts!$F$6:$F$55,B42)),0)</f>
        <v>0</v>
      </c>
      <c r="F42" s="0" t="str">
        <f aca="false">IF(N(INDEX(Debts!$G$6:$G$55,B42))&gt;0,INDEX(Debts!$G$6:$G$55,B42),"")</f>
        <v/>
      </c>
      <c r="G42" s="0" t="n">
        <f aca="false">MAX(N(INDEX(Debts!$D$6:$D$55,B42)),0)</f>
        <v>0</v>
      </c>
    </row>
    <row r="43" customFormat="false" ht="15" hidden="false" customHeight="false" outlineLevel="0" collapsed="false">
      <c r="A43" s="0" t="n">
        <v>42</v>
      </c>
      <c r="B43" s="0" t="n">
        <f aca="false">MATCH(A43,Debts!$K$6:$K$55,0)</f>
        <v>42</v>
      </c>
      <c r="C43" s="0" t="str">
        <f aca="false">IF(N(INDEX(Debts!$D$6:$D$55,B43))&gt;0,INDEX(Debts!$B$6:$B$55,B43)&amp;"","")</f>
        <v/>
      </c>
      <c r="D43" s="0" t="n">
        <f aca="false">N(INDEX(Debts!$E$6:$E$55,B43))/100</f>
        <v>0</v>
      </c>
      <c r="E43" s="0" t="n">
        <f aca="false">IF(N(INDEX(Debts!$D$6:$D$55,B43))&gt;0,N(INDEX(Debts!$F$6:$F$55,B43)),0)</f>
        <v>0</v>
      </c>
      <c r="F43" s="0" t="str">
        <f aca="false">IF(N(INDEX(Debts!$G$6:$G$55,B43))&gt;0,INDEX(Debts!$G$6:$G$55,B43),"")</f>
        <v/>
      </c>
      <c r="G43" s="0" t="n">
        <f aca="false">MAX(N(INDEX(Debts!$D$6:$D$55,B43)),0)</f>
        <v>0</v>
      </c>
    </row>
    <row r="44" customFormat="false" ht="15" hidden="false" customHeight="false" outlineLevel="0" collapsed="false">
      <c r="A44" s="0" t="n">
        <v>43</v>
      </c>
      <c r="B44" s="0" t="n">
        <f aca="false">MATCH(A44,Debts!$K$6:$K$55,0)</f>
        <v>43</v>
      </c>
      <c r="C44" s="0" t="str">
        <f aca="false">IF(N(INDEX(Debts!$D$6:$D$55,B44))&gt;0,INDEX(Debts!$B$6:$B$55,B44)&amp;"","")</f>
        <v/>
      </c>
      <c r="D44" s="0" t="n">
        <f aca="false">N(INDEX(Debts!$E$6:$E$55,B44))/100</f>
        <v>0</v>
      </c>
      <c r="E44" s="0" t="n">
        <f aca="false">IF(N(INDEX(Debts!$D$6:$D$55,B44))&gt;0,N(INDEX(Debts!$F$6:$F$55,B44)),0)</f>
        <v>0</v>
      </c>
      <c r="F44" s="0" t="str">
        <f aca="false">IF(N(INDEX(Debts!$G$6:$G$55,B44))&gt;0,INDEX(Debts!$G$6:$G$55,B44),"")</f>
        <v/>
      </c>
      <c r="G44" s="0" t="n">
        <f aca="false">MAX(N(INDEX(Debts!$D$6:$D$55,B44)),0)</f>
        <v>0</v>
      </c>
    </row>
    <row r="45" customFormat="false" ht="15" hidden="false" customHeight="false" outlineLevel="0" collapsed="false">
      <c r="A45" s="0" t="n">
        <v>44</v>
      </c>
      <c r="B45" s="0" t="n">
        <f aca="false">MATCH(A45,Debts!$K$6:$K$55,0)</f>
        <v>44</v>
      </c>
      <c r="C45" s="0" t="str">
        <f aca="false">IF(N(INDEX(Debts!$D$6:$D$55,B45))&gt;0,INDEX(Debts!$B$6:$B$55,B45)&amp;"","")</f>
        <v/>
      </c>
      <c r="D45" s="0" t="n">
        <f aca="false">N(INDEX(Debts!$E$6:$E$55,B45))/100</f>
        <v>0</v>
      </c>
      <c r="E45" s="0" t="n">
        <f aca="false">IF(N(INDEX(Debts!$D$6:$D$55,B45))&gt;0,N(INDEX(Debts!$F$6:$F$55,B45)),0)</f>
        <v>0</v>
      </c>
      <c r="F45" s="0" t="str">
        <f aca="false">IF(N(INDEX(Debts!$G$6:$G$55,B45))&gt;0,INDEX(Debts!$G$6:$G$55,B45),"")</f>
        <v/>
      </c>
      <c r="G45" s="0" t="n">
        <f aca="false">MAX(N(INDEX(Debts!$D$6:$D$55,B45)),0)</f>
        <v>0</v>
      </c>
    </row>
    <row r="46" customFormat="false" ht="15" hidden="false" customHeight="false" outlineLevel="0" collapsed="false">
      <c r="A46" s="0" t="n">
        <v>45</v>
      </c>
      <c r="B46" s="0" t="n">
        <f aca="false">MATCH(A46,Debts!$K$6:$K$55,0)</f>
        <v>45</v>
      </c>
      <c r="C46" s="0" t="str">
        <f aca="false">IF(N(INDEX(Debts!$D$6:$D$55,B46))&gt;0,INDEX(Debts!$B$6:$B$55,B46)&amp;"","")</f>
        <v/>
      </c>
      <c r="D46" s="0" t="n">
        <f aca="false">N(INDEX(Debts!$E$6:$E$55,B46))/100</f>
        <v>0</v>
      </c>
      <c r="E46" s="0" t="n">
        <f aca="false">IF(N(INDEX(Debts!$D$6:$D$55,B46))&gt;0,N(INDEX(Debts!$F$6:$F$55,B46)),0)</f>
        <v>0</v>
      </c>
      <c r="F46" s="0" t="str">
        <f aca="false">IF(N(INDEX(Debts!$G$6:$G$55,B46))&gt;0,INDEX(Debts!$G$6:$G$55,B46),"")</f>
        <v/>
      </c>
      <c r="G46" s="0" t="n">
        <f aca="false">MAX(N(INDEX(Debts!$D$6:$D$55,B46)),0)</f>
        <v>0</v>
      </c>
    </row>
    <row r="47" customFormat="false" ht="15" hidden="false" customHeight="false" outlineLevel="0" collapsed="false">
      <c r="A47" s="0" t="n">
        <v>46</v>
      </c>
      <c r="B47" s="0" t="n">
        <f aca="false">MATCH(A47,Debts!$K$6:$K$55,0)</f>
        <v>46</v>
      </c>
      <c r="C47" s="0" t="str">
        <f aca="false">IF(N(INDEX(Debts!$D$6:$D$55,B47))&gt;0,INDEX(Debts!$B$6:$B$55,B47)&amp;"","")</f>
        <v/>
      </c>
      <c r="D47" s="0" t="n">
        <f aca="false">N(INDEX(Debts!$E$6:$E$55,B47))/100</f>
        <v>0</v>
      </c>
      <c r="E47" s="0" t="n">
        <f aca="false">IF(N(INDEX(Debts!$D$6:$D$55,B47))&gt;0,N(INDEX(Debts!$F$6:$F$55,B47)),0)</f>
        <v>0</v>
      </c>
      <c r="F47" s="0" t="str">
        <f aca="false">IF(N(INDEX(Debts!$G$6:$G$55,B47))&gt;0,INDEX(Debts!$G$6:$G$55,B47),"")</f>
        <v/>
      </c>
      <c r="G47" s="0" t="n">
        <f aca="false">MAX(N(INDEX(Debts!$D$6:$D$55,B47)),0)</f>
        <v>0</v>
      </c>
    </row>
    <row r="48" customFormat="false" ht="15" hidden="false" customHeight="false" outlineLevel="0" collapsed="false">
      <c r="A48" s="0" t="n">
        <v>47</v>
      </c>
      <c r="B48" s="0" t="n">
        <f aca="false">MATCH(A48,Debts!$K$6:$K$55,0)</f>
        <v>47</v>
      </c>
      <c r="C48" s="0" t="str">
        <f aca="false">IF(N(INDEX(Debts!$D$6:$D$55,B48))&gt;0,INDEX(Debts!$B$6:$B$55,B48)&amp;"","")</f>
        <v/>
      </c>
      <c r="D48" s="0" t="n">
        <f aca="false">N(INDEX(Debts!$E$6:$E$55,B48))/100</f>
        <v>0</v>
      </c>
      <c r="E48" s="0" t="n">
        <f aca="false">IF(N(INDEX(Debts!$D$6:$D$55,B48))&gt;0,N(INDEX(Debts!$F$6:$F$55,B48)),0)</f>
        <v>0</v>
      </c>
      <c r="F48" s="0" t="str">
        <f aca="false">IF(N(INDEX(Debts!$G$6:$G$55,B48))&gt;0,INDEX(Debts!$G$6:$G$55,B48),"")</f>
        <v/>
      </c>
      <c r="G48" s="0" t="n">
        <f aca="false">MAX(N(INDEX(Debts!$D$6:$D$55,B48)),0)</f>
        <v>0</v>
      </c>
    </row>
    <row r="49" customFormat="false" ht="15" hidden="false" customHeight="false" outlineLevel="0" collapsed="false">
      <c r="A49" s="0" t="n">
        <v>48</v>
      </c>
      <c r="B49" s="0" t="n">
        <f aca="false">MATCH(A49,Debts!$K$6:$K$55,0)</f>
        <v>48</v>
      </c>
      <c r="C49" s="0" t="str">
        <f aca="false">IF(N(INDEX(Debts!$D$6:$D$55,B49))&gt;0,INDEX(Debts!$B$6:$B$55,B49)&amp;"","")</f>
        <v/>
      </c>
      <c r="D49" s="0" t="n">
        <f aca="false">N(INDEX(Debts!$E$6:$E$55,B49))/100</f>
        <v>0</v>
      </c>
      <c r="E49" s="0" t="n">
        <f aca="false">IF(N(INDEX(Debts!$D$6:$D$55,B49))&gt;0,N(INDEX(Debts!$F$6:$F$55,B49)),0)</f>
        <v>0</v>
      </c>
      <c r="F49" s="0" t="str">
        <f aca="false">IF(N(INDEX(Debts!$G$6:$G$55,B49))&gt;0,INDEX(Debts!$G$6:$G$55,B49),"")</f>
        <v/>
      </c>
      <c r="G49" s="0" t="n">
        <f aca="false">MAX(N(INDEX(Debts!$D$6:$D$55,B49)),0)</f>
        <v>0</v>
      </c>
    </row>
    <row r="50" customFormat="false" ht="15" hidden="false" customHeight="false" outlineLevel="0" collapsed="false">
      <c r="A50" s="0" t="n">
        <v>49</v>
      </c>
      <c r="B50" s="0" t="n">
        <f aca="false">MATCH(A50,Debts!$K$6:$K$55,0)</f>
        <v>49</v>
      </c>
      <c r="C50" s="0" t="str">
        <f aca="false">IF(N(INDEX(Debts!$D$6:$D$55,B50))&gt;0,INDEX(Debts!$B$6:$B$55,B50)&amp;"","")</f>
        <v/>
      </c>
      <c r="D50" s="0" t="n">
        <f aca="false">N(INDEX(Debts!$E$6:$E$55,B50))/100</f>
        <v>0</v>
      </c>
      <c r="E50" s="0" t="n">
        <f aca="false">IF(N(INDEX(Debts!$D$6:$D$55,B50))&gt;0,N(INDEX(Debts!$F$6:$F$55,B50)),0)</f>
        <v>0</v>
      </c>
      <c r="F50" s="0" t="str">
        <f aca="false">IF(N(INDEX(Debts!$G$6:$G$55,B50))&gt;0,INDEX(Debts!$G$6:$G$55,B50),"")</f>
        <v/>
      </c>
      <c r="G50" s="0" t="n">
        <f aca="false">MAX(N(INDEX(Debts!$D$6:$D$55,B50)),0)</f>
        <v>0</v>
      </c>
    </row>
    <row r="51" customFormat="false" ht="15" hidden="false" customHeight="false" outlineLevel="0" collapsed="false">
      <c r="A51" s="0" t="n">
        <v>50</v>
      </c>
      <c r="B51" s="0" t="n">
        <f aca="false">MATCH(A51,Debts!$K$6:$K$55,0)</f>
        <v>50</v>
      </c>
      <c r="C51" s="0" t="str">
        <f aca="false">IF(N(INDEX(Debts!$D$6:$D$55,B51))&gt;0,INDEX(Debts!$B$6:$B$55,B51)&amp;"","")</f>
        <v/>
      </c>
      <c r="D51" s="0" t="n">
        <f aca="false">N(INDEX(Debts!$E$6:$E$55,B51))/100</f>
        <v>0</v>
      </c>
      <c r="E51" s="0" t="n">
        <f aca="false">IF(N(INDEX(Debts!$D$6:$D$55,B51))&gt;0,N(INDEX(Debts!$F$6:$F$55,B51)),0)</f>
        <v>0</v>
      </c>
      <c r="F51" s="0" t="str">
        <f aca="false">IF(N(INDEX(Debts!$G$6:$G$55,B51))&gt;0,INDEX(Debts!$G$6:$G$55,B51),"")</f>
        <v/>
      </c>
      <c r="G51" s="0" t="n">
        <f aca="false">MAX(N(INDEX(Debts!$D$6:$D$55,B51)),0)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2026-10-25T18:43:02Z</dcterms:created>
  <dc:creator>openpyxl</dc:creator>
  <dc:description/>
  <dc:language>en-US</dc:language>
  <cp:lastModifiedBy/>
  <dcterms:modified xsi:type="dcterms:W3CDTF">2026-10-25T18:43:09Z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